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pivotTables/pivotTable2.xml" ContentType="application/vnd.openxmlformats-officedocument.spreadsheetml.pivot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pivotTables/pivotTable3.xml" ContentType="application/vnd.openxmlformats-officedocument.spreadsheetml.pivotTable+xml"/>
  <Override PartName="/xl/tables/table2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vir\Documents\לימודים\אריאל\מאמר 6 - סטטיסטיקה והסתברות לווסת חצי קבוע\"/>
    </mc:Choice>
  </mc:AlternateContent>
  <xr:revisionPtr revIDLastSave="0" documentId="10_ncr:100000_{F581F05F-5D7E-4BA2-9745-37E8B34B0D0C}" xr6:coauthVersionLast="31" xr6:coauthVersionMax="31" xr10:uidLastSave="{00000000-0000-0000-0000-000000000000}"/>
  <bookViews>
    <workbookView xWindow="0" yWindow="0" windowWidth="23040" windowHeight="8544" activeTab="5" xr2:uid="{D7674A20-1C7D-4274-936F-187C0C50E689}"/>
  </bookViews>
  <sheets>
    <sheet name="נשים וקביעויות" sheetId="8" r:id="rId1"/>
    <sheet name="וסת חצי קבוע" sheetId="6" state="hidden" r:id="rId2"/>
    <sheet name="פיבוט מרקובחצי" sheetId="10" r:id="rId3"/>
    <sheet name="הכנה לANOVA" sheetId="12" r:id="rId4"/>
    <sheet name="התפלגות סוגי חצי קבוע" sheetId="11" r:id="rId5"/>
    <sheet name="גיליון1" sheetId="13" r:id="rId6"/>
    <sheet name="מרקוב לחצי קבוע בלבד" sheetId="7" r:id="rId7"/>
    <sheet name="חישובים על מרקוב חצי קבוע בלבד" sheetId="9" r:id="rId8"/>
    <sheet name="ניתוח נתונים+סינון" sheetId="4" state="hidden" r:id="rId9"/>
    <sheet name="ניתוח" sheetId="5" r:id="rId10"/>
    <sheet name="פיבוט" sheetId="2" state="hidden" r:id="rId11"/>
    <sheet name="מקוריים" sheetId="1" state="hidden" r:id="rId12"/>
  </sheets>
  <externalReferences>
    <externalReference r:id="rId13"/>
  </externalReferences>
  <calcPr calcId="179017"/>
  <pivotCaches>
    <pivotCache cacheId="4" r:id="rId14"/>
    <pivotCache cacheId="7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13" l="1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D5" i="13"/>
  <c r="F5" i="13" s="1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C72" i="9" l="1"/>
  <c r="C74" i="9" s="1"/>
  <c r="B72" i="9"/>
  <c r="B74" i="9" s="1"/>
  <c r="M2" i="7"/>
  <c r="N2" i="7"/>
  <c r="AB63" i="12" l="1"/>
  <c r="AA63" i="12"/>
  <c r="Z63" i="12"/>
  <c r="Y63" i="12"/>
  <c r="BJ27" i="9" l="1"/>
  <c r="BI27" i="9"/>
  <c r="BJ26" i="9"/>
  <c r="BI26" i="9"/>
  <c r="BJ25" i="9"/>
  <c r="BI25" i="9"/>
  <c r="BJ24" i="9"/>
  <c r="BI24" i="9"/>
  <c r="BJ23" i="9"/>
  <c r="BI23" i="9"/>
  <c r="BJ22" i="9"/>
  <c r="BI22" i="9"/>
  <c r="BJ21" i="9"/>
  <c r="BI21" i="9"/>
  <c r="BJ20" i="9"/>
  <c r="BI20" i="9"/>
  <c r="BJ19" i="9"/>
  <c r="BI19" i="9"/>
  <c r="BJ18" i="9"/>
  <c r="BI18" i="9"/>
  <c r="BJ17" i="9"/>
  <c r="BI17" i="9"/>
  <c r="BJ16" i="9"/>
  <c r="BI16" i="9"/>
  <c r="BJ15" i="9"/>
  <c r="BI15" i="9"/>
  <c r="BJ14" i="9"/>
  <c r="BI14" i="9"/>
  <c r="BJ13" i="9"/>
  <c r="BI13" i="9"/>
  <c r="BJ12" i="9"/>
  <c r="BI12" i="9"/>
  <c r="AG21" i="9"/>
  <c r="AG18" i="9"/>
  <c r="AG14" i="9"/>
  <c r="AU31" i="9"/>
  <c r="AU21" i="9"/>
  <c r="AB2" i="12"/>
  <c r="AA2" i="12"/>
  <c r="Z2" i="12"/>
  <c r="Y2" i="12"/>
  <c r="P2" i="12"/>
  <c r="O2" i="12"/>
  <c r="N2" i="12"/>
  <c r="M2" i="12"/>
  <c r="I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E121" i="7"/>
  <c r="D93" i="11"/>
  <c r="E93" i="11"/>
  <c r="F93" i="11"/>
  <c r="D92" i="11"/>
  <c r="E92" i="11"/>
  <c r="F92" i="11"/>
  <c r="F3" i="11"/>
  <c r="F2" i="11"/>
  <c r="F97" i="11" s="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D2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U13" i="9" l="1"/>
  <c r="G24" i="9"/>
  <c r="G19" i="9"/>
  <c r="G14" i="9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W1545" i="7" l="1"/>
  <c r="V1545" i="7"/>
  <c r="U1545" i="7"/>
  <c r="T1545" i="7"/>
  <c r="S1545" i="7"/>
  <c r="R1545" i="7"/>
  <c r="W1500" i="7"/>
  <c r="V1500" i="7"/>
  <c r="U1500" i="7"/>
  <c r="T1500" i="7"/>
  <c r="S1500" i="7"/>
  <c r="R1500" i="7"/>
  <c r="W1467" i="7"/>
  <c r="V1467" i="7"/>
  <c r="U1467" i="7"/>
  <c r="T1467" i="7"/>
  <c r="S1467" i="7"/>
  <c r="R1467" i="7"/>
  <c r="W1455" i="7"/>
  <c r="V1455" i="7"/>
  <c r="U1455" i="7"/>
  <c r="T1455" i="7"/>
  <c r="S1455" i="7"/>
  <c r="R1455" i="7"/>
  <c r="W1450" i="7"/>
  <c r="V1450" i="7"/>
  <c r="U1450" i="7"/>
  <c r="T1450" i="7"/>
  <c r="S1450" i="7"/>
  <c r="R1450" i="7"/>
  <c r="W1432" i="7"/>
  <c r="V1432" i="7"/>
  <c r="U1432" i="7"/>
  <c r="T1432" i="7"/>
  <c r="S1432" i="7"/>
  <c r="R1432" i="7"/>
  <c r="W1427" i="7"/>
  <c r="V1427" i="7"/>
  <c r="U1427" i="7"/>
  <c r="T1427" i="7"/>
  <c r="S1427" i="7"/>
  <c r="R1427" i="7"/>
  <c r="W1397" i="7"/>
  <c r="V1397" i="7"/>
  <c r="U1397" i="7"/>
  <c r="T1397" i="7"/>
  <c r="S1397" i="7"/>
  <c r="R1397" i="7"/>
  <c r="W1372" i="7"/>
  <c r="V1372" i="7"/>
  <c r="U1372" i="7"/>
  <c r="T1372" i="7"/>
  <c r="S1372" i="7"/>
  <c r="R1372" i="7"/>
  <c r="W1360" i="7"/>
  <c r="V1360" i="7"/>
  <c r="U1360" i="7"/>
  <c r="T1360" i="7"/>
  <c r="S1360" i="7"/>
  <c r="R1360" i="7"/>
  <c r="W1355" i="7"/>
  <c r="V1355" i="7"/>
  <c r="U1355" i="7"/>
  <c r="T1355" i="7"/>
  <c r="S1355" i="7"/>
  <c r="R1355" i="7"/>
  <c r="W1339" i="7"/>
  <c r="V1339" i="7"/>
  <c r="U1339" i="7"/>
  <c r="T1339" i="7"/>
  <c r="S1339" i="7"/>
  <c r="R1339" i="7"/>
  <c r="W1328" i="7"/>
  <c r="V1328" i="7"/>
  <c r="U1328" i="7"/>
  <c r="T1328" i="7"/>
  <c r="S1328" i="7"/>
  <c r="R1328" i="7"/>
  <c r="W1317" i="7"/>
  <c r="V1317" i="7"/>
  <c r="U1317" i="7"/>
  <c r="T1317" i="7"/>
  <c r="S1317" i="7"/>
  <c r="R1317" i="7"/>
  <c r="W1305" i="7"/>
  <c r="V1305" i="7"/>
  <c r="U1305" i="7"/>
  <c r="T1305" i="7"/>
  <c r="S1305" i="7"/>
  <c r="R1305" i="7"/>
  <c r="W1292" i="7"/>
  <c r="V1292" i="7"/>
  <c r="U1292" i="7"/>
  <c r="T1292" i="7"/>
  <c r="S1292" i="7"/>
  <c r="R1292" i="7"/>
  <c r="W1279" i="7"/>
  <c r="V1279" i="7"/>
  <c r="U1279" i="7"/>
  <c r="T1279" i="7"/>
  <c r="S1279" i="7"/>
  <c r="R1279" i="7"/>
  <c r="W1232" i="7"/>
  <c r="V1232" i="7"/>
  <c r="U1232" i="7"/>
  <c r="T1232" i="7"/>
  <c r="S1232" i="7"/>
  <c r="R1232" i="7"/>
  <c r="W1220" i="7"/>
  <c r="V1220" i="7"/>
  <c r="U1220" i="7"/>
  <c r="T1220" i="7"/>
  <c r="S1220" i="7"/>
  <c r="R1220" i="7"/>
  <c r="W1196" i="7"/>
  <c r="V1196" i="7"/>
  <c r="U1196" i="7"/>
  <c r="T1196" i="7"/>
  <c r="S1196" i="7"/>
  <c r="R1196" i="7"/>
  <c r="W1190" i="7"/>
  <c r="V1190" i="7"/>
  <c r="U1190" i="7"/>
  <c r="T1190" i="7"/>
  <c r="S1190" i="7"/>
  <c r="R1190" i="7"/>
  <c r="W1165" i="7"/>
  <c r="V1165" i="7"/>
  <c r="U1165" i="7"/>
  <c r="T1165" i="7"/>
  <c r="S1165" i="7"/>
  <c r="R1165" i="7"/>
  <c r="W1153" i="7"/>
  <c r="V1153" i="7"/>
  <c r="U1153" i="7"/>
  <c r="T1153" i="7"/>
  <c r="S1153" i="7"/>
  <c r="R1153" i="7"/>
  <c r="W1143" i="7"/>
  <c r="V1143" i="7"/>
  <c r="U1143" i="7"/>
  <c r="T1143" i="7"/>
  <c r="S1143" i="7"/>
  <c r="R1143" i="7"/>
  <c r="W1115" i="7"/>
  <c r="V1115" i="7"/>
  <c r="U1115" i="7"/>
  <c r="T1115" i="7"/>
  <c r="S1115" i="7"/>
  <c r="R1115" i="7"/>
  <c r="W1081" i="7"/>
  <c r="V1081" i="7"/>
  <c r="U1081" i="7"/>
  <c r="T1081" i="7"/>
  <c r="S1081" i="7"/>
  <c r="R1081" i="7"/>
  <c r="W1068" i="7"/>
  <c r="V1068" i="7"/>
  <c r="U1068" i="7"/>
  <c r="T1068" i="7"/>
  <c r="S1068" i="7"/>
  <c r="R1068" i="7"/>
  <c r="W1055" i="7"/>
  <c r="V1055" i="7"/>
  <c r="U1055" i="7"/>
  <c r="T1055" i="7"/>
  <c r="S1055" i="7"/>
  <c r="R1055" i="7"/>
  <c r="W1039" i="7"/>
  <c r="V1039" i="7"/>
  <c r="U1039" i="7"/>
  <c r="T1039" i="7"/>
  <c r="S1039" i="7"/>
  <c r="R1039" i="7"/>
  <c r="W1034" i="7"/>
  <c r="V1034" i="7"/>
  <c r="U1034" i="7"/>
  <c r="T1034" i="7"/>
  <c r="S1034" i="7"/>
  <c r="R1034" i="7"/>
  <c r="W1014" i="7"/>
  <c r="V1014" i="7"/>
  <c r="U1014" i="7"/>
  <c r="T1014" i="7"/>
  <c r="S1014" i="7"/>
  <c r="R1014" i="7"/>
  <c r="W1002" i="7"/>
  <c r="V1002" i="7"/>
  <c r="U1002" i="7"/>
  <c r="T1002" i="7"/>
  <c r="S1002" i="7"/>
  <c r="R1002" i="7"/>
  <c r="W989" i="7"/>
  <c r="V989" i="7"/>
  <c r="U989" i="7"/>
  <c r="T989" i="7"/>
  <c r="S989" i="7"/>
  <c r="R989" i="7"/>
  <c r="W980" i="7"/>
  <c r="V980" i="7"/>
  <c r="U980" i="7"/>
  <c r="T980" i="7"/>
  <c r="S980" i="7"/>
  <c r="R980" i="7"/>
  <c r="W970" i="7"/>
  <c r="V970" i="7"/>
  <c r="U970" i="7"/>
  <c r="T970" i="7"/>
  <c r="S970" i="7"/>
  <c r="R970" i="7"/>
  <c r="W964" i="7"/>
  <c r="V964" i="7"/>
  <c r="U964" i="7"/>
  <c r="T964" i="7"/>
  <c r="S964" i="7"/>
  <c r="R964" i="7"/>
  <c r="W952" i="7"/>
  <c r="V952" i="7"/>
  <c r="U952" i="7"/>
  <c r="T952" i="7"/>
  <c r="S952" i="7"/>
  <c r="R952" i="7"/>
  <c r="W945" i="7"/>
  <c r="V945" i="7"/>
  <c r="U945" i="7"/>
  <c r="T945" i="7"/>
  <c r="S945" i="7"/>
  <c r="R945" i="7"/>
  <c r="W938" i="7"/>
  <c r="V938" i="7"/>
  <c r="U938" i="7"/>
  <c r="T938" i="7"/>
  <c r="S938" i="7"/>
  <c r="R938" i="7"/>
  <c r="W926" i="7"/>
  <c r="V926" i="7"/>
  <c r="U926" i="7"/>
  <c r="T926" i="7"/>
  <c r="S926" i="7"/>
  <c r="R926" i="7"/>
  <c r="W915" i="7"/>
  <c r="V915" i="7"/>
  <c r="U915" i="7"/>
  <c r="T915" i="7"/>
  <c r="S915" i="7"/>
  <c r="R915" i="7"/>
  <c r="W907" i="7"/>
  <c r="V907" i="7"/>
  <c r="U907" i="7"/>
  <c r="T907" i="7"/>
  <c r="S907" i="7"/>
  <c r="R907" i="7"/>
  <c r="W901" i="7"/>
  <c r="V901" i="7"/>
  <c r="U901" i="7"/>
  <c r="T901" i="7"/>
  <c r="S901" i="7"/>
  <c r="R901" i="7"/>
  <c r="W885" i="7"/>
  <c r="V885" i="7"/>
  <c r="U885" i="7"/>
  <c r="T885" i="7"/>
  <c r="S885" i="7"/>
  <c r="R885" i="7"/>
  <c r="W872" i="7"/>
  <c r="V872" i="7"/>
  <c r="U872" i="7"/>
  <c r="T872" i="7"/>
  <c r="S872" i="7"/>
  <c r="R872" i="7"/>
  <c r="W843" i="7"/>
  <c r="V843" i="7"/>
  <c r="U843" i="7"/>
  <c r="T843" i="7"/>
  <c r="S843" i="7"/>
  <c r="R843" i="7"/>
  <c r="W831" i="7"/>
  <c r="V831" i="7"/>
  <c r="U831" i="7"/>
  <c r="T831" i="7"/>
  <c r="S831" i="7"/>
  <c r="R831" i="7"/>
  <c r="W802" i="7"/>
  <c r="V802" i="7"/>
  <c r="U802" i="7"/>
  <c r="T802" i="7"/>
  <c r="S802" i="7"/>
  <c r="R802" i="7"/>
  <c r="W788" i="7"/>
  <c r="V788" i="7"/>
  <c r="U788" i="7"/>
  <c r="T788" i="7"/>
  <c r="S788" i="7"/>
  <c r="R788" i="7"/>
  <c r="W738" i="7"/>
  <c r="V738" i="7"/>
  <c r="U738" i="7"/>
  <c r="T738" i="7"/>
  <c r="S738" i="7"/>
  <c r="R738" i="7"/>
  <c r="W718" i="7"/>
  <c r="V718" i="7"/>
  <c r="U718" i="7"/>
  <c r="T718" i="7"/>
  <c r="S718" i="7"/>
  <c r="R718" i="7"/>
  <c r="W708" i="7"/>
  <c r="V708" i="7"/>
  <c r="U708" i="7"/>
  <c r="T708" i="7"/>
  <c r="S708" i="7"/>
  <c r="R708" i="7"/>
  <c r="W695" i="7"/>
  <c r="V695" i="7"/>
  <c r="U695" i="7"/>
  <c r="T695" i="7"/>
  <c r="S695" i="7"/>
  <c r="R695" i="7"/>
  <c r="W683" i="7"/>
  <c r="V683" i="7"/>
  <c r="U683" i="7"/>
  <c r="T683" i="7"/>
  <c r="S683" i="7"/>
  <c r="R683" i="7"/>
  <c r="W671" i="7"/>
  <c r="V671" i="7"/>
  <c r="U671" i="7"/>
  <c r="T671" i="7"/>
  <c r="S671" i="7"/>
  <c r="R671" i="7"/>
  <c r="W665" i="7"/>
  <c r="V665" i="7"/>
  <c r="U665" i="7"/>
  <c r="T665" i="7"/>
  <c r="S665" i="7"/>
  <c r="R665" i="7"/>
  <c r="W654" i="7"/>
  <c r="V654" i="7"/>
  <c r="U654" i="7"/>
  <c r="T654" i="7"/>
  <c r="S654" i="7"/>
  <c r="R654" i="7"/>
  <c r="W627" i="7"/>
  <c r="V627" i="7"/>
  <c r="U627" i="7"/>
  <c r="T627" i="7"/>
  <c r="S627" i="7"/>
  <c r="R627" i="7"/>
  <c r="W613" i="7"/>
  <c r="V613" i="7"/>
  <c r="U613" i="7"/>
  <c r="T613" i="7"/>
  <c r="S613" i="7"/>
  <c r="R613" i="7"/>
  <c r="W601" i="7"/>
  <c r="V601" i="7"/>
  <c r="U601" i="7"/>
  <c r="T601" i="7"/>
  <c r="S601" i="7"/>
  <c r="R601" i="7"/>
  <c r="W596" i="7"/>
  <c r="V596" i="7"/>
  <c r="U596" i="7"/>
  <c r="T596" i="7"/>
  <c r="S596" i="7"/>
  <c r="R596" i="7"/>
  <c r="W585" i="7"/>
  <c r="V585" i="7"/>
  <c r="U585" i="7"/>
  <c r="T585" i="7"/>
  <c r="S585" i="7"/>
  <c r="R585" i="7"/>
  <c r="W572" i="7"/>
  <c r="V572" i="7"/>
  <c r="U572" i="7"/>
  <c r="T572" i="7"/>
  <c r="S572" i="7"/>
  <c r="R572" i="7"/>
  <c r="W560" i="7"/>
  <c r="V560" i="7"/>
  <c r="U560" i="7"/>
  <c r="T560" i="7"/>
  <c r="S560" i="7"/>
  <c r="R560" i="7"/>
  <c r="W535" i="7"/>
  <c r="V535" i="7"/>
  <c r="U535" i="7"/>
  <c r="T535" i="7"/>
  <c r="S535" i="7"/>
  <c r="R535" i="7"/>
  <c r="W522" i="7"/>
  <c r="V522" i="7"/>
  <c r="U522" i="7"/>
  <c r="T522" i="7"/>
  <c r="S522" i="7"/>
  <c r="R522" i="7"/>
  <c r="W509" i="7"/>
  <c r="V509" i="7"/>
  <c r="U509" i="7"/>
  <c r="T509" i="7"/>
  <c r="S509" i="7"/>
  <c r="R509" i="7"/>
  <c r="W497" i="7"/>
  <c r="V497" i="7"/>
  <c r="U497" i="7"/>
  <c r="T497" i="7"/>
  <c r="S497" i="7"/>
  <c r="R497" i="7"/>
  <c r="W484" i="7"/>
  <c r="V484" i="7"/>
  <c r="U484" i="7"/>
  <c r="T484" i="7"/>
  <c r="S484" i="7"/>
  <c r="R484" i="7"/>
  <c r="W472" i="7"/>
  <c r="V472" i="7"/>
  <c r="U472" i="7"/>
  <c r="T472" i="7"/>
  <c r="S472" i="7"/>
  <c r="R472" i="7"/>
  <c r="W464" i="7"/>
  <c r="V464" i="7"/>
  <c r="U464" i="7"/>
  <c r="T464" i="7"/>
  <c r="S464" i="7"/>
  <c r="R464" i="7"/>
  <c r="W439" i="7"/>
  <c r="V439" i="7"/>
  <c r="U439" i="7"/>
  <c r="T439" i="7"/>
  <c r="S439" i="7"/>
  <c r="R439" i="7"/>
  <c r="W414" i="7"/>
  <c r="V414" i="7"/>
  <c r="U414" i="7"/>
  <c r="T414" i="7"/>
  <c r="S414" i="7"/>
  <c r="R414" i="7"/>
  <c r="W401" i="7"/>
  <c r="V401" i="7"/>
  <c r="U401" i="7"/>
  <c r="T401" i="7"/>
  <c r="S401" i="7"/>
  <c r="R401" i="7"/>
  <c r="W388" i="7"/>
  <c r="V388" i="7"/>
  <c r="U388" i="7"/>
  <c r="T388" i="7"/>
  <c r="S388" i="7"/>
  <c r="R388" i="7"/>
  <c r="W375" i="7"/>
  <c r="V375" i="7"/>
  <c r="U375" i="7"/>
  <c r="T375" i="7"/>
  <c r="S375" i="7"/>
  <c r="R375" i="7"/>
  <c r="W360" i="7"/>
  <c r="V360" i="7"/>
  <c r="U360" i="7"/>
  <c r="T360" i="7"/>
  <c r="S360" i="7"/>
  <c r="R360" i="7"/>
  <c r="W347" i="7"/>
  <c r="V347" i="7"/>
  <c r="U347" i="7"/>
  <c r="T347" i="7"/>
  <c r="S347" i="7"/>
  <c r="R347" i="7"/>
  <c r="W322" i="7"/>
  <c r="V322" i="7"/>
  <c r="U322" i="7"/>
  <c r="T322" i="7"/>
  <c r="S322" i="7"/>
  <c r="R322" i="7"/>
  <c r="W309" i="7"/>
  <c r="V309" i="7"/>
  <c r="U309" i="7"/>
  <c r="T309" i="7"/>
  <c r="S309" i="7"/>
  <c r="R309" i="7"/>
  <c r="W295" i="7"/>
  <c r="V295" i="7"/>
  <c r="U295" i="7"/>
  <c r="T295" i="7"/>
  <c r="S295" i="7"/>
  <c r="R295" i="7"/>
  <c r="W246" i="7"/>
  <c r="V246" i="7"/>
  <c r="U246" i="7"/>
  <c r="T246" i="7"/>
  <c r="S246" i="7"/>
  <c r="R246" i="7"/>
  <c r="W222" i="7"/>
  <c r="V222" i="7"/>
  <c r="U222" i="7"/>
  <c r="T222" i="7"/>
  <c r="S222" i="7"/>
  <c r="R222" i="7"/>
  <c r="W209" i="7"/>
  <c r="V209" i="7"/>
  <c r="U209" i="7"/>
  <c r="T209" i="7"/>
  <c r="S209" i="7"/>
  <c r="R209" i="7"/>
  <c r="W202" i="7"/>
  <c r="V202" i="7"/>
  <c r="U202" i="7"/>
  <c r="T202" i="7"/>
  <c r="S202" i="7"/>
  <c r="R202" i="7"/>
  <c r="W192" i="7"/>
  <c r="V192" i="7"/>
  <c r="U192" i="7"/>
  <c r="T192" i="7"/>
  <c r="S192" i="7"/>
  <c r="R192" i="7"/>
  <c r="W179" i="7"/>
  <c r="V179" i="7"/>
  <c r="U179" i="7"/>
  <c r="T179" i="7"/>
  <c r="S179" i="7"/>
  <c r="R179" i="7"/>
  <c r="W157" i="7"/>
  <c r="V157" i="7"/>
  <c r="U157" i="7"/>
  <c r="T157" i="7"/>
  <c r="S157" i="7"/>
  <c r="R157" i="7"/>
  <c r="W145" i="7"/>
  <c r="V145" i="7"/>
  <c r="U145" i="7"/>
  <c r="T145" i="7"/>
  <c r="S145" i="7"/>
  <c r="R145" i="7"/>
  <c r="W134" i="7"/>
  <c r="V134" i="7"/>
  <c r="U134" i="7"/>
  <c r="T134" i="7"/>
  <c r="S134" i="7"/>
  <c r="R134" i="7"/>
  <c r="W126" i="7"/>
  <c r="V126" i="7"/>
  <c r="U126" i="7"/>
  <c r="T126" i="7"/>
  <c r="S126" i="7"/>
  <c r="R126" i="7"/>
  <c r="W121" i="7"/>
  <c r="V121" i="7"/>
  <c r="U121" i="7"/>
  <c r="T121" i="7"/>
  <c r="S121" i="7"/>
  <c r="R121" i="7"/>
  <c r="W109" i="7"/>
  <c r="V109" i="7"/>
  <c r="U109" i="7"/>
  <c r="T109" i="7"/>
  <c r="S109" i="7"/>
  <c r="R109" i="7"/>
  <c r="W97" i="7"/>
  <c r="V97" i="7"/>
  <c r="U97" i="7"/>
  <c r="T97" i="7"/>
  <c r="S97" i="7"/>
  <c r="R97" i="7"/>
  <c r="W81" i="7"/>
  <c r="V81" i="7"/>
  <c r="U81" i="7"/>
  <c r="T81" i="7"/>
  <c r="S81" i="7"/>
  <c r="R81" i="7"/>
  <c r="W75" i="7"/>
  <c r="V75" i="7"/>
  <c r="U75" i="7"/>
  <c r="T75" i="7"/>
  <c r="S75" i="7"/>
  <c r="R75" i="7"/>
  <c r="W47" i="7"/>
  <c r="V47" i="7"/>
  <c r="U47" i="7"/>
  <c r="T47" i="7"/>
  <c r="S47" i="7"/>
  <c r="R47" i="7"/>
  <c r="K4" i="10"/>
  <c r="V2" i="7"/>
  <c r="V59" i="7"/>
  <c r="V169" i="7"/>
  <c r="V235" i="7"/>
  <c r="V251" i="7"/>
  <c r="V282" i="7"/>
  <c r="V334" i="7"/>
  <c r="V427" i="7"/>
  <c r="V451" i="7"/>
  <c r="V547" i="7"/>
  <c r="V765" i="7"/>
  <c r="V817" i="7"/>
  <c r="V860" i="7"/>
  <c r="V1093" i="7"/>
  <c r="V1130" i="7"/>
  <c r="V1177" i="7"/>
  <c r="V1208" i="7"/>
  <c r="V1247" i="7"/>
  <c r="V1384" i="7"/>
  <c r="V1413" i="7"/>
  <c r="V1512" i="7"/>
  <c r="W2" i="7"/>
  <c r="W59" i="7"/>
  <c r="W169" i="7"/>
  <c r="W235" i="7"/>
  <c r="W251" i="7"/>
  <c r="W282" i="7"/>
  <c r="W334" i="7"/>
  <c r="W427" i="7"/>
  <c r="W451" i="7"/>
  <c r="W547" i="7"/>
  <c r="W765" i="7"/>
  <c r="W817" i="7"/>
  <c r="W860" i="7"/>
  <c r="W1093" i="7"/>
  <c r="W1130" i="7"/>
  <c r="W1177" i="7"/>
  <c r="W1208" i="7"/>
  <c r="W1247" i="7"/>
  <c r="W1384" i="7"/>
  <c r="W1413" i="7"/>
  <c r="W1512" i="7"/>
  <c r="U2" i="7"/>
  <c r="U59" i="7"/>
  <c r="U169" i="7"/>
  <c r="U235" i="7"/>
  <c r="U251" i="7"/>
  <c r="U282" i="7"/>
  <c r="U334" i="7"/>
  <c r="U427" i="7"/>
  <c r="U451" i="7"/>
  <c r="U547" i="7"/>
  <c r="U765" i="7"/>
  <c r="U817" i="7"/>
  <c r="U860" i="7"/>
  <c r="U1093" i="7"/>
  <c r="U1130" i="7"/>
  <c r="U1177" i="7"/>
  <c r="U1208" i="7"/>
  <c r="U1247" i="7"/>
  <c r="U1384" i="7"/>
  <c r="U1413" i="7"/>
  <c r="U1512" i="7"/>
  <c r="T2" i="7"/>
  <c r="T59" i="7"/>
  <c r="T169" i="7"/>
  <c r="T235" i="7"/>
  <c r="T251" i="7"/>
  <c r="T282" i="7"/>
  <c r="T334" i="7"/>
  <c r="T427" i="7"/>
  <c r="T451" i="7"/>
  <c r="T547" i="7"/>
  <c r="T765" i="7"/>
  <c r="T817" i="7"/>
  <c r="T860" i="7"/>
  <c r="T1093" i="7"/>
  <c r="T1130" i="7"/>
  <c r="T1177" i="7"/>
  <c r="T1208" i="7"/>
  <c r="T1247" i="7"/>
  <c r="T1384" i="7"/>
  <c r="T1413" i="7"/>
  <c r="T1512" i="7"/>
  <c r="S2" i="7"/>
  <c r="S59" i="7"/>
  <c r="S169" i="7"/>
  <c r="S235" i="7"/>
  <c r="S251" i="7"/>
  <c r="S282" i="7"/>
  <c r="S334" i="7"/>
  <c r="S427" i="7"/>
  <c r="S451" i="7"/>
  <c r="S547" i="7"/>
  <c r="S765" i="7"/>
  <c r="S817" i="7"/>
  <c r="S860" i="7"/>
  <c r="S1093" i="7"/>
  <c r="S1130" i="7"/>
  <c r="S1177" i="7"/>
  <c r="S1208" i="7"/>
  <c r="S1247" i="7"/>
  <c r="S1384" i="7"/>
  <c r="S1413" i="7"/>
  <c r="S1512" i="7"/>
  <c r="R2" i="7"/>
  <c r="R59" i="7"/>
  <c r="R169" i="7"/>
  <c r="R235" i="7"/>
  <c r="R251" i="7"/>
  <c r="R282" i="7"/>
  <c r="R334" i="7"/>
  <c r="R427" i="7"/>
  <c r="R451" i="7"/>
  <c r="R547" i="7"/>
  <c r="R765" i="7"/>
  <c r="R817" i="7"/>
  <c r="R860" i="7"/>
  <c r="R1093" i="7"/>
  <c r="R1130" i="7"/>
  <c r="R1177" i="7"/>
  <c r="R1208" i="7"/>
  <c r="R1247" i="7"/>
  <c r="R1384" i="7"/>
  <c r="R1413" i="7"/>
  <c r="R1512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O59" i="7" s="1"/>
  <c r="E60" i="7"/>
  <c r="Q60" i="7" s="1"/>
  <c r="E61" i="7"/>
  <c r="O61" i="7" s="1"/>
  <c r="E62" i="7"/>
  <c r="O62" i="7" s="1"/>
  <c r="E63" i="7"/>
  <c r="Q63" i="7" s="1"/>
  <c r="E64" i="7"/>
  <c r="O64" i="7" s="1"/>
  <c r="E65" i="7"/>
  <c r="Q65" i="7" s="1"/>
  <c r="E66" i="7"/>
  <c r="O66" i="7" s="1"/>
  <c r="E67" i="7"/>
  <c r="O67" i="7" s="1"/>
  <c r="E68" i="7"/>
  <c r="Q68" i="7" s="1"/>
  <c r="E69" i="7"/>
  <c r="O69" i="7" s="1"/>
  <c r="E70" i="7"/>
  <c r="O70" i="7" s="1"/>
  <c r="E71" i="7"/>
  <c r="Q71" i="7" s="1"/>
  <c r="E72" i="7"/>
  <c r="O72" i="7" s="1"/>
  <c r="E73" i="7"/>
  <c r="Q73" i="7" s="1"/>
  <c r="E74" i="7"/>
  <c r="O74" i="7" s="1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O169" i="7" s="1"/>
  <c r="E170" i="7"/>
  <c r="O170" i="7" s="1"/>
  <c r="E171" i="7"/>
  <c r="O171" i="7" s="1"/>
  <c r="E172" i="7"/>
  <c r="O172" i="7" s="1"/>
  <c r="E173" i="7"/>
  <c r="Q173" i="7" s="1"/>
  <c r="E174" i="7"/>
  <c r="O174" i="7" s="1"/>
  <c r="E175" i="7"/>
  <c r="Q175" i="7" s="1"/>
  <c r="E176" i="7"/>
  <c r="O176" i="7" s="1"/>
  <c r="E177" i="7"/>
  <c r="O177" i="7" s="1"/>
  <c r="E178" i="7"/>
  <c r="O178" i="7" s="1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O235" i="7" s="1"/>
  <c r="E236" i="7"/>
  <c r="O236" i="7" s="1"/>
  <c r="E237" i="7"/>
  <c r="Q237" i="7" s="1"/>
  <c r="E238" i="7"/>
  <c r="O238" i="7" s="1"/>
  <c r="E239" i="7"/>
  <c r="Q239" i="7" s="1"/>
  <c r="E240" i="7"/>
  <c r="O240" i="7" s="1"/>
  <c r="E241" i="7"/>
  <c r="O241" i="7" s="1"/>
  <c r="E242" i="7"/>
  <c r="O242" i="7" s="1"/>
  <c r="E243" i="7"/>
  <c r="O243" i="7" s="1"/>
  <c r="E244" i="7"/>
  <c r="O244" i="7" s="1"/>
  <c r="E245" i="7"/>
  <c r="Q245" i="7" s="1"/>
  <c r="E246" i="7"/>
  <c r="E247" i="7"/>
  <c r="E248" i="7"/>
  <c r="E249" i="7"/>
  <c r="E250" i="7"/>
  <c r="E251" i="7"/>
  <c r="O251" i="7" s="1"/>
  <c r="E252" i="7"/>
  <c r="Q252" i="7" s="1"/>
  <c r="E253" i="7"/>
  <c r="O253" i="7" s="1"/>
  <c r="E254" i="7"/>
  <c r="O254" i="7" s="1"/>
  <c r="E255" i="7"/>
  <c r="Q255" i="7" s="1"/>
  <c r="E256" i="7"/>
  <c r="O256" i="7" s="1"/>
  <c r="E257" i="7"/>
  <c r="O257" i="7" s="1"/>
  <c r="E258" i="7"/>
  <c r="Q258" i="7" s="1"/>
  <c r="E259" i="7"/>
  <c r="O259" i="7" s="1"/>
  <c r="E260" i="7"/>
  <c r="Q260" i="7" s="1"/>
  <c r="E261" i="7"/>
  <c r="O261" i="7" s="1"/>
  <c r="E262" i="7"/>
  <c r="O262" i="7" s="1"/>
  <c r="E263" i="7"/>
  <c r="Q263" i="7" s="1"/>
  <c r="E264" i="7"/>
  <c r="O264" i="7" s="1"/>
  <c r="E265" i="7"/>
  <c r="O265" i="7" s="1"/>
  <c r="E266" i="7"/>
  <c r="Q266" i="7" s="1"/>
  <c r="E267" i="7"/>
  <c r="O267" i="7" s="1"/>
  <c r="E268" i="7"/>
  <c r="Q268" i="7" s="1"/>
  <c r="E269" i="7"/>
  <c r="O269" i="7" s="1"/>
  <c r="E270" i="7"/>
  <c r="O270" i="7" s="1"/>
  <c r="E271" i="7"/>
  <c r="O271" i="7" s="1"/>
  <c r="E272" i="7"/>
  <c r="O272" i="7" s="1"/>
  <c r="E273" i="7"/>
  <c r="O273" i="7" s="1"/>
  <c r="E274" i="7"/>
  <c r="Q274" i="7" s="1"/>
  <c r="E275" i="7"/>
  <c r="O275" i="7" s="1"/>
  <c r="E276" i="7"/>
  <c r="Q276" i="7" s="1"/>
  <c r="E277" i="7"/>
  <c r="O277" i="7" s="1"/>
  <c r="E278" i="7"/>
  <c r="O278" i="7" s="1"/>
  <c r="E279" i="7"/>
  <c r="O279" i="7" s="1"/>
  <c r="E280" i="7"/>
  <c r="O280" i="7" s="1"/>
  <c r="E281" i="7"/>
  <c r="O281" i="7" s="1"/>
  <c r="E282" i="7"/>
  <c r="Q282" i="7" s="1"/>
  <c r="E283" i="7"/>
  <c r="O283" i="7" s="1"/>
  <c r="E284" i="7"/>
  <c r="Q284" i="7" s="1"/>
  <c r="E285" i="7"/>
  <c r="O285" i="7" s="1"/>
  <c r="E286" i="7"/>
  <c r="O286" i="7" s="1"/>
  <c r="E287" i="7"/>
  <c r="Q287" i="7" s="1"/>
  <c r="E288" i="7"/>
  <c r="O288" i="7" s="1"/>
  <c r="E289" i="7"/>
  <c r="O289" i="7" s="1"/>
  <c r="E290" i="7"/>
  <c r="Q290" i="7" s="1"/>
  <c r="E291" i="7"/>
  <c r="O291" i="7" s="1"/>
  <c r="E292" i="7"/>
  <c r="Q292" i="7" s="1"/>
  <c r="E293" i="7"/>
  <c r="O293" i="7" s="1"/>
  <c r="E294" i="7"/>
  <c r="O294" i="7" s="1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Q334" i="7" s="1"/>
  <c r="E335" i="7"/>
  <c r="O335" i="7" s="1"/>
  <c r="E336" i="7"/>
  <c r="O336" i="7" s="1"/>
  <c r="E337" i="7"/>
  <c r="Q337" i="7" s="1"/>
  <c r="E338" i="7"/>
  <c r="O338" i="7" s="1"/>
  <c r="E339" i="7"/>
  <c r="Q339" i="7" s="1"/>
  <c r="E340" i="7"/>
  <c r="O340" i="7" s="1"/>
  <c r="E341" i="7"/>
  <c r="O341" i="7" s="1"/>
  <c r="E342" i="7"/>
  <c r="O342" i="7" s="1"/>
  <c r="E343" i="7"/>
  <c r="O343" i="7" s="1"/>
  <c r="E344" i="7"/>
  <c r="O344" i="7" s="1"/>
  <c r="E345" i="7"/>
  <c r="Q345" i="7" s="1"/>
  <c r="E346" i="7"/>
  <c r="O346" i="7" s="1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Q427" i="7" s="1"/>
  <c r="E428" i="7"/>
  <c r="O428" i="7" s="1"/>
  <c r="E429" i="7"/>
  <c r="O429" i="7" s="1"/>
  <c r="E430" i="7"/>
  <c r="Q430" i="7" s="1"/>
  <c r="E431" i="7"/>
  <c r="O431" i="7" s="1"/>
  <c r="E432" i="7"/>
  <c r="O432" i="7" s="1"/>
  <c r="E433" i="7"/>
  <c r="Q433" i="7" s="1"/>
  <c r="E434" i="7"/>
  <c r="O434" i="7" s="1"/>
  <c r="E435" i="7"/>
  <c r="Q435" i="7" s="1"/>
  <c r="E436" i="7"/>
  <c r="O436" i="7" s="1"/>
  <c r="E437" i="7"/>
  <c r="O437" i="7" s="1"/>
  <c r="E438" i="7"/>
  <c r="O438" i="7" s="1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O451" i="7" s="1"/>
  <c r="E452" i="7"/>
  <c r="O452" i="7" s="1"/>
  <c r="E453" i="7"/>
  <c r="Q453" i="7" s="1"/>
  <c r="E454" i="7"/>
  <c r="O454" i="7" s="1"/>
  <c r="E455" i="7"/>
  <c r="Q455" i="7" s="1"/>
  <c r="E456" i="7"/>
  <c r="Q456" i="7" s="1"/>
  <c r="E457" i="7"/>
  <c r="O457" i="7" s="1"/>
  <c r="E458" i="7"/>
  <c r="O458" i="7" s="1"/>
  <c r="E459" i="7"/>
  <c r="O459" i="7" s="1"/>
  <c r="E460" i="7"/>
  <c r="O460" i="7" s="1"/>
  <c r="E461" i="7"/>
  <c r="Q461" i="7" s="1"/>
  <c r="E462" i="7"/>
  <c r="O462" i="7" s="1"/>
  <c r="E463" i="7"/>
  <c r="Q463" i="7" s="1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O547" i="7" s="1"/>
  <c r="E548" i="7"/>
  <c r="O548" i="7" s="1"/>
  <c r="E549" i="7"/>
  <c r="O549" i="7" s="1"/>
  <c r="E550" i="7"/>
  <c r="O550" i="7" s="1"/>
  <c r="E551" i="7"/>
  <c r="O551" i="7" s="1"/>
  <c r="E552" i="7"/>
  <c r="Q552" i="7" s="1"/>
  <c r="E553" i="7"/>
  <c r="O553" i="7" s="1"/>
  <c r="E554" i="7"/>
  <c r="Q554" i="7" s="1"/>
  <c r="E555" i="7"/>
  <c r="O555" i="7" s="1"/>
  <c r="E556" i="7"/>
  <c r="O556" i="7" s="1"/>
  <c r="E557" i="7"/>
  <c r="Q557" i="7" s="1"/>
  <c r="E558" i="7"/>
  <c r="O558" i="7" s="1"/>
  <c r="E559" i="7"/>
  <c r="O559" i="7" s="1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Q765" i="7" s="1"/>
  <c r="E766" i="7"/>
  <c r="O766" i="7" s="1"/>
  <c r="E767" i="7"/>
  <c r="Q767" i="7" s="1"/>
  <c r="E768" i="7"/>
  <c r="O768" i="7" s="1"/>
  <c r="E769" i="7"/>
  <c r="O769" i="7" s="1"/>
  <c r="E770" i="7"/>
  <c r="O770" i="7" s="1"/>
  <c r="E771" i="7"/>
  <c r="O771" i="7" s="1"/>
  <c r="E772" i="7"/>
  <c r="O772" i="7" s="1"/>
  <c r="E773" i="7"/>
  <c r="Q773" i="7" s="1"/>
  <c r="E774" i="7"/>
  <c r="O774" i="7" s="1"/>
  <c r="E775" i="7"/>
  <c r="Q775" i="7" s="1"/>
  <c r="E776" i="7"/>
  <c r="O776" i="7" s="1"/>
  <c r="E777" i="7"/>
  <c r="O777" i="7" s="1"/>
  <c r="E778" i="7"/>
  <c r="O778" i="7" s="1"/>
  <c r="E779" i="7"/>
  <c r="O779" i="7" s="1"/>
  <c r="E780" i="7"/>
  <c r="O780" i="7" s="1"/>
  <c r="E781" i="7"/>
  <c r="Q781" i="7" s="1"/>
  <c r="E782" i="7"/>
  <c r="O782" i="7" s="1"/>
  <c r="E783" i="7"/>
  <c r="Q783" i="7" s="1"/>
  <c r="E784" i="7"/>
  <c r="O784" i="7" s="1"/>
  <c r="E785" i="7"/>
  <c r="O785" i="7" s="1"/>
  <c r="E786" i="7"/>
  <c r="O786" i="7" s="1"/>
  <c r="E787" i="7"/>
  <c r="O787" i="7" s="1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O817" i="7" s="1"/>
  <c r="E818" i="7"/>
  <c r="Q818" i="7" s="1"/>
  <c r="E819" i="7"/>
  <c r="O819" i="7" s="1"/>
  <c r="E820" i="7"/>
  <c r="Q820" i="7" s="1"/>
  <c r="E821" i="7"/>
  <c r="O821" i="7" s="1"/>
  <c r="E822" i="7"/>
  <c r="O822" i="7" s="1"/>
  <c r="E823" i="7"/>
  <c r="O823" i="7" s="1"/>
  <c r="E824" i="7"/>
  <c r="O824" i="7" s="1"/>
  <c r="E825" i="7"/>
  <c r="O825" i="7" s="1"/>
  <c r="E826" i="7"/>
  <c r="Q826" i="7" s="1"/>
  <c r="E827" i="7"/>
  <c r="O827" i="7" s="1"/>
  <c r="E828" i="7"/>
  <c r="Q828" i="7" s="1"/>
  <c r="E829" i="7"/>
  <c r="O829" i="7" s="1"/>
  <c r="E830" i="7"/>
  <c r="O830" i="7" s="1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Q860" i="7" s="1"/>
  <c r="E861" i="7"/>
  <c r="O861" i="7" s="1"/>
  <c r="E862" i="7"/>
  <c r="O862" i="7" s="1"/>
  <c r="E863" i="7"/>
  <c r="Q863" i="7" s="1"/>
  <c r="E864" i="7"/>
  <c r="O864" i="7" s="1"/>
  <c r="E865" i="7"/>
  <c r="Q865" i="7" s="1"/>
  <c r="E866" i="7"/>
  <c r="O866" i="7" s="1"/>
  <c r="E867" i="7"/>
  <c r="O867" i="7" s="1"/>
  <c r="E868" i="7"/>
  <c r="Q868" i="7" s="1"/>
  <c r="E869" i="7"/>
  <c r="O869" i="7" s="1"/>
  <c r="E870" i="7"/>
  <c r="O870" i="7" s="1"/>
  <c r="E871" i="7"/>
  <c r="Q871" i="7" s="1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O1093" i="7" s="1"/>
  <c r="E1094" i="7"/>
  <c r="Q1094" i="7" s="1"/>
  <c r="E1095" i="7"/>
  <c r="O1095" i="7" s="1"/>
  <c r="E1096" i="7"/>
  <c r="O1096" i="7" s="1"/>
  <c r="E1097" i="7"/>
  <c r="O1097" i="7" s="1"/>
  <c r="E1098" i="7"/>
  <c r="O1098" i="7" s="1"/>
  <c r="E1099" i="7"/>
  <c r="O1099" i="7" s="1"/>
  <c r="E1100" i="7"/>
  <c r="Q1100" i="7" s="1"/>
  <c r="E1101" i="7"/>
  <c r="O1101" i="7" s="1"/>
  <c r="E1102" i="7"/>
  <c r="Q1102" i="7" s="1"/>
  <c r="E1103" i="7"/>
  <c r="O1103" i="7" s="1"/>
  <c r="E1104" i="7"/>
  <c r="O1104" i="7" s="1"/>
  <c r="E1105" i="7"/>
  <c r="Q1105" i="7" s="1"/>
  <c r="E1106" i="7"/>
  <c r="O1106" i="7" s="1"/>
  <c r="E1107" i="7"/>
  <c r="O1107" i="7" s="1"/>
  <c r="E1108" i="7"/>
  <c r="Q1108" i="7" s="1"/>
  <c r="E1109" i="7"/>
  <c r="O1109" i="7" s="1"/>
  <c r="E1110" i="7"/>
  <c r="Q1110" i="7" s="1"/>
  <c r="E1111" i="7"/>
  <c r="O1111" i="7" s="1"/>
  <c r="E1112" i="7"/>
  <c r="O1112" i="7" s="1"/>
  <c r="E1113" i="7"/>
  <c r="Q1113" i="7" s="1"/>
  <c r="E1114" i="7"/>
  <c r="O1114" i="7" s="1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O1130" i="7" s="1"/>
  <c r="E1131" i="7"/>
  <c r="Q1131" i="7" s="1"/>
  <c r="E1132" i="7"/>
  <c r="O1132" i="7" s="1"/>
  <c r="E1133" i="7"/>
  <c r="Q1133" i="7" s="1"/>
  <c r="E1134" i="7"/>
  <c r="O1134" i="7" s="1"/>
  <c r="E1135" i="7"/>
  <c r="O1135" i="7" s="1"/>
  <c r="E1136" i="7"/>
  <c r="Q1136" i="7" s="1"/>
  <c r="E1137" i="7"/>
  <c r="O1137" i="7" s="1"/>
  <c r="E1138" i="7"/>
  <c r="O1138" i="7" s="1"/>
  <c r="E1139" i="7"/>
  <c r="Q1139" i="7" s="1"/>
  <c r="E1140" i="7"/>
  <c r="O1140" i="7" s="1"/>
  <c r="E1141" i="7"/>
  <c r="Q1141" i="7" s="1"/>
  <c r="E1142" i="7"/>
  <c r="O1142" i="7" s="1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O1177" i="7" s="1"/>
  <c r="E1178" i="7"/>
  <c r="O1178" i="7" s="1"/>
  <c r="E1179" i="7"/>
  <c r="O1179" i="7" s="1"/>
  <c r="E1180" i="7"/>
  <c r="O1180" i="7" s="1"/>
  <c r="E1181" i="7"/>
  <c r="Q1181" i="7" s="1"/>
  <c r="E1182" i="7"/>
  <c r="O1182" i="7" s="1"/>
  <c r="E1183" i="7"/>
  <c r="Q1183" i="7" s="1"/>
  <c r="E1184" i="7"/>
  <c r="O1184" i="7" s="1"/>
  <c r="E1185" i="7"/>
  <c r="O1185" i="7" s="1"/>
  <c r="E1186" i="7"/>
  <c r="O1186" i="7" s="1"/>
  <c r="E1187" i="7"/>
  <c r="O1187" i="7" s="1"/>
  <c r="E1188" i="7"/>
  <c r="O1188" i="7" s="1"/>
  <c r="E1189" i="7"/>
  <c r="Q1189" i="7" s="1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O1208" i="7" s="1"/>
  <c r="E1209" i="7"/>
  <c r="Q1209" i="7" s="1"/>
  <c r="E1210" i="7"/>
  <c r="O1210" i="7" s="1"/>
  <c r="E1211" i="7"/>
  <c r="O1211" i="7" s="1"/>
  <c r="E1212" i="7"/>
  <c r="Q1212" i="7" s="1"/>
  <c r="E1213" i="7"/>
  <c r="O1213" i="7" s="1"/>
  <c r="E1214" i="7"/>
  <c r="O1214" i="7" s="1"/>
  <c r="E1215" i="7"/>
  <c r="Q1215" i="7" s="1"/>
  <c r="E1216" i="7"/>
  <c r="O1216" i="7" s="1"/>
  <c r="E1217" i="7"/>
  <c r="Q1217" i="7" s="1"/>
  <c r="E1218" i="7"/>
  <c r="O1218" i="7" s="1"/>
  <c r="E1219" i="7"/>
  <c r="O1219" i="7" s="1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Q1247" i="7" s="1"/>
  <c r="E1248" i="7"/>
  <c r="O1248" i="7" s="1"/>
  <c r="E1249" i="7"/>
  <c r="O1249" i="7" s="1"/>
  <c r="E1250" i="7"/>
  <c r="Q1250" i="7" s="1"/>
  <c r="E1251" i="7"/>
  <c r="O1251" i="7" s="1"/>
  <c r="E1252" i="7"/>
  <c r="Q1252" i="7" s="1"/>
  <c r="E1253" i="7"/>
  <c r="O1253" i="7" s="1"/>
  <c r="E1254" i="7"/>
  <c r="O1254" i="7" s="1"/>
  <c r="E1255" i="7"/>
  <c r="O1255" i="7" s="1"/>
  <c r="E1256" i="7"/>
  <c r="O1256" i="7" s="1"/>
  <c r="E1257" i="7"/>
  <c r="O1257" i="7" s="1"/>
  <c r="E1258" i="7"/>
  <c r="Q1258" i="7" s="1"/>
  <c r="E1259" i="7"/>
  <c r="O1259" i="7" s="1"/>
  <c r="E1260" i="7"/>
  <c r="Q1260" i="7" s="1"/>
  <c r="E1261" i="7"/>
  <c r="O1261" i="7" s="1"/>
  <c r="E1262" i="7"/>
  <c r="O1262" i="7" s="1"/>
  <c r="E1263" i="7"/>
  <c r="O1263" i="7" s="1"/>
  <c r="E1264" i="7"/>
  <c r="O1264" i="7" s="1"/>
  <c r="E1265" i="7"/>
  <c r="O1265" i="7" s="1"/>
  <c r="E1266" i="7"/>
  <c r="Q1266" i="7" s="1"/>
  <c r="E1267" i="7"/>
  <c r="O1267" i="7" s="1"/>
  <c r="E1268" i="7"/>
  <c r="Q1268" i="7" s="1"/>
  <c r="E1269" i="7"/>
  <c r="Q1269" i="7" s="1"/>
  <c r="E1270" i="7"/>
  <c r="O1270" i="7" s="1"/>
  <c r="E1271" i="7"/>
  <c r="Q1271" i="7" s="1"/>
  <c r="E1272" i="7"/>
  <c r="O1272" i="7" s="1"/>
  <c r="E1273" i="7"/>
  <c r="O1273" i="7" s="1"/>
  <c r="E1274" i="7"/>
  <c r="Q1274" i="7" s="1"/>
  <c r="E1275" i="7"/>
  <c r="O1275" i="7" s="1"/>
  <c r="E1276" i="7"/>
  <c r="Q1276" i="7" s="1"/>
  <c r="E1277" i="7"/>
  <c r="Q1277" i="7" s="1"/>
  <c r="E1278" i="7"/>
  <c r="O1278" i="7" s="1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Q1384" i="7" s="1"/>
  <c r="E1385" i="7"/>
  <c r="O1385" i="7" s="1"/>
  <c r="E1386" i="7"/>
  <c r="O1386" i="7" s="1"/>
  <c r="E1387" i="7"/>
  <c r="Q1387" i="7" s="1"/>
  <c r="E1388" i="7"/>
  <c r="O1388" i="7" s="1"/>
  <c r="E1389" i="7"/>
  <c r="Q1389" i="7" s="1"/>
  <c r="E1390" i="7"/>
  <c r="O1390" i="7" s="1"/>
  <c r="E1391" i="7"/>
  <c r="O1391" i="7" s="1"/>
  <c r="E1392" i="7"/>
  <c r="O1392" i="7" s="1"/>
  <c r="E1393" i="7"/>
  <c r="O1393" i="7" s="1"/>
  <c r="E1394" i="7"/>
  <c r="O1394" i="7" s="1"/>
  <c r="E1395" i="7"/>
  <c r="Q1395" i="7" s="1"/>
  <c r="E1396" i="7"/>
  <c r="O1396" i="7" s="1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Q1413" i="7" s="1"/>
  <c r="E1414" i="7"/>
  <c r="O1414" i="7" s="1"/>
  <c r="E1415" i="7"/>
  <c r="O1415" i="7" s="1"/>
  <c r="E1416" i="7"/>
  <c r="O1416" i="7" s="1"/>
  <c r="E1417" i="7"/>
  <c r="O1417" i="7" s="1"/>
  <c r="E1418" i="7"/>
  <c r="O1418" i="7" s="1"/>
  <c r="E1419" i="7"/>
  <c r="Q1419" i="7" s="1"/>
  <c r="E1420" i="7"/>
  <c r="O1420" i="7" s="1"/>
  <c r="E1421" i="7"/>
  <c r="Q1421" i="7" s="1"/>
  <c r="E1422" i="7"/>
  <c r="Q1422" i="7" s="1"/>
  <c r="E1423" i="7"/>
  <c r="O1423" i="7" s="1"/>
  <c r="E1424" i="7"/>
  <c r="Q1424" i="7" s="1"/>
  <c r="E1425" i="7"/>
  <c r="O1425" i="7" s="1"/>
  <c r="E1426" i="7"/>
  <c r="O1426" i="7" s="1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Q1512" i="7" s="1"/>
  <c r="E1513" i="7"/>
  <c r="O1513" i="7" s="1"/>
  <c r="E1514" i="7"/>
  <c r="Q1514" i="7" s="1"/>
  <c r="E1515" i="7"/>
  <c r="O1515" i="7" s="1"/>
  <c r="E1516" i="7"/>
  <c r="O1516" i="7" s="1"/>
  <c r="E1517" i="7"/>
  <c r="Q1517" i="7" s="1"/>
  <c r="E1518" i="7"/>
  <c r="O1518" i="7" s="1"/>
  <c r="E1519" i="7"/>
  <c r="O1519" i="7" s="1"/>
  <c r="E1520" i="7"/>
  <c r="Q1520" i="7" s="1"/>
  <c r="E1521" i="7"/>
  <c r="O1521" i="7" s="1"/>
  <c r="E1522" i="7"/>
  <c r="Q1522" i="7" s="1"/>
  <c r="E1523" i="7"/>
  <c r="O1523" i="7" s="1"/>
  <c r="E1524" i="7"/>
  <c r="O1524" i="7" s="1"/>
  <c r="E1525" i="7"/>
  <c r="O1525" i="7" s="1"/>
  <c r="E1526" i="7"/>
  <c r="O1526" i="7" s="1"/>
  <c r="E1527" i="7"/>
  <c r="O1527" i="7" s="1"/>
  <c r="E1528" i="7"/>
  <c r="Q1528" i="7" s="1"/>
  <c r="E1529" i="7"/>
  <c r="O1529" i="7" s="1"/>
  <c r="E1530" i="7"/>
  <c r="Q1530" i="7" s="1"/>
  <c r="E1531" i="7"/>
  <c r="O1531" i="7" s="1"/>
  <c r="E1532" i="7"/>
  <c r="O1532" i="7" s="1"/>
  <c r="E1533" i="7"/>
  <c r="Q1533" i="7" s="1"/>
  <c r="E1534" i="7"/>
  <c r="O1534" i="7" s="1"/>
  <c r="E1535" i="7"/>
  <c r="O1535" i="7" s="1"/>
  <c r="E1536" i="7"/>
  <c r="O1536" i="7" s="1"/>
  <c r="E1537" i="7"/>
  <c r="O1537" i="7" s="1"/>
  <c r="E1538" i="7"/>
  <c r="Q1538" i="7" s="1"/>
  <c r="E1539" i="7"/>
  <c r="O1539" i="7" s="1"/>
  <c r="E1540" i="7"/>
  <c r="O1540" i="7" s="1"/>
  <c r="E1541" i="7"/>
  <c r="Q1541" i="7" s="1"/>
  <c r="E1542" i="7"/>
  <c r="O1542" i="7" s="1"/>
  <c r="E1543" i="7"/>
  <c r="O1543" i="7" s="1"/>
  <c r="E1544" i="7"/>
  <c r="Q1544" i="7" s="1"/>
  <c r="E1545" i="7"/>
  <c r="E1546" i="7"/>
  <c r="E1547" i="7"/>
  <c r="E1548" i="7"/>
  <c r="E1549" i="7"/>
  <c r="E1550" i="7"/>
  <c r="E1551" i="7"/>
  <c r="E1552" i="7"/>
  <c r="E1553" i="7"/>
  <c r="E1554" i="7"/>
  <c r="E1555" i="7"/>
  <c r="L54" i="8"/>
  <c r="Q54" i="8" s="1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S84" i="8"/>
  <c r="P84" i="8"/>
  <c r="O84" i="8"/>
  <c r="N84" i="8"/>
  <c r="M84" i="8"/>
  <c r="L84" i="8"/>
  <c r="Q84" i="8" s="1"/>
  <c r="B84" i="8"/>
  <c r="S83" i="8"/>
  <c r="P83" i="8"/>
  <c r="O83" i="8"/>
  <c r="N83" i="8"/>
  <c r="M83" i="8"/>
  <c r="L83" i="8"/>
  <c r="Q83" i="8" s="1"/>
  <c r="B83" i="8"/>
  <c r="S82" i="8"/>
  <c r="P82" i="8"/>
  <c r="O82" i="8"/>
  <c r="N82" i="8"/>
  <c r="M82" i="8"/>
  <c r="L82" i="8"/>
  <c r="Q82" i="8" s="1"/>
  <c r="B82" i="8"/>
  <c r="S81" i="8"/>
  <c r="P81" i="8"/>
  <c r="O81" i="8"/>
  <c r="N81" i="8"/>
  <c r="M81" i="8"/>
  <c r="L81" i="8"/>
  <c r="Q81" i="8" s="1"/>
  <c r="B81" i="8"/>
  <c r="S80" i="8"/>
  <c r="P80" i="8"/>
  <c r="O80" i="8"/>
  <c r="N80" i="8"/>
  <c r="M80" i="8"/>
  <c r="L80" i="8"/>
  <c r="Q80" i="8" s="1"/>
  <c r="B80" i="8"/>
  <c r="S79" i="8"/>
  <c r="P79" i="8"/>
  <c r="O79" i="8"/>
  <c r="N79" i="8"/>
  <c r="M79" i="8"/>
  <c r="L79" i="8"/>
  <c r="Q79" i="8" s="1"/>
  <c r="B79" i="8"/>
  <c r="S78" i="8"/>
  <c r="P78" i="8"/>
  <c r="O78" i="8"/>
  <c r="N78" i="8"/>
  <c r="M78" i="8"/>
  <c r="L78" i="8"/>
  <c r="Q78" i="8" s="1"/>
  <c r="B78" i="8"/>
  <c r="S77" i="8"/>
  <c r="P77" i="8"/>
  <c r="O77" i="8"/>
  <c r="N77" i="8"/>
  <c r="M77" i="8"/>
  <c r="L77" i="8"/>
  <c r="Q77" i="8" s="1"/>
  <c r="B77" i="8"/>
  <c r="S76" i="8"/>
  <c r="P76" i="8"/>
  <c r="O76" i="8"/>
  <c r="N76" i="8"/>
  <c r="M76" i="8"/>
  <c r="L76" i="8"/>
  <c r="Q76" i="8" s="1"/>
  <c r="B76" i="8"/>
  <c r="S75" i="8"/>
  <c r="P75" i="8"/>
  <c r="O75" i="8"/>
  <c r="N75" i="8"/>
  <c r="M75" i="8"/>
  <c r="L75" i="8"/>
  <c r="Q75" i="8" s="1"/>
  <c r="B75" i="8"/>
  <c r="S74" i="8"/>
  <c r="P74" i="8"/>
  <c r="O74" i="8"/>
  <c r="N74" i="8"/>
  <c r="M74" i="8"/>
  <c r="L74" i="8"/>
  <c r="Q74" i="8" s="1"/>
  <c r="B74" i="8"/>
  <c r="S73" i="8"/>
  <c r="P73" i="8"/>
  <c r="O73" i="8"/>
  <c r="N73" i="8"/>
  <c r="M73" i="8"/>
  <c r="L73" i="8"/>
  <c r="Q73" i="8" s="1"/>
  <c r="B73" i="8"/>
  <c r="S72" i="8"/>
  <c r="P72" i="8"/>
  <c r="O72" i="8"/>
  <c r="N72" i="8"/>
  <c r="M72" i="8"/>
  <c r="L72" i="8"/>
  <c r="Q72" i="8" s="1"/>
  <c r="B72" i="8"/>
  <c r="S71" i="8"/>
  <c r="P71" i="8"/>
  <c r="O71" i="8"/>
  <c r="N71" i="8"/>
  <c r="M71" i="8"/>
  <c r="L71" i="8"/>
  <c r="Q71" i="8" s="1"/>
  <c r="B71" i="8"/>
  <c r="S70" i="8"/>
  <c r="P70" i="8"/>
  <c r="O70" i="8"/>
  <c r="N70" i="8"/>
  <c r="M70" i="8"/>
  <c r="L70" i="8"/>
  <c r="Q70" i="8" s="1"/>
  <c r="B70" i="8"/>
  <c r="S69" i="8"/>
  <c r="P69" i="8"/>
  <c r="O69" i="8"/>
  <c r="N69" i="8"/>
  <c r="M69" i="8"/>
  <c r="L69" i="8"/>
  <c r="Q69" i="8" s="1"/>
  <c r="B69" i="8"/>
  <c r="S68" i="8"/>
  <c r="P68" i="8"/>
  <c r="O68" i="8"/>
  <c r="N68" i="8"/>
  <c r="M68" i="8"/>
  <c r="L68" i="8"/>
  <c r="Q68" i="8" s="1"/>
  <c r="B68" i="8"/>
  <c r="S67" i="8"/>
  <c r="P67" i="8"/>
  <c r="O67" i="8"/>
  <c r="N67" i="8"/>
  <c r="M67" i="8"/>
  <c r="L67" i="8"/>
  <c r="Q67" i="8" s="1"/>
  <c r="B67" i="8"/>
  <c r="S66" i="8"/>
  <c r="P66" i="8"/>
  <c r="O66" i="8"/>
  <c r="N66" i="8"/>
  <c r="M66" i="8"/>
  <c r="L66" i="8"/>
  <c r="Q66" i="8" s="1"/>
  <c r="B66" i="8"/>
  <c r="S65" i="8"/>
  <c r="P65" i="8"/>
  <c r="O65" i="8"/>
  <c r="N65" i="8"/>
  <c r="M65" i="8"/>
  <c r="L65" i="8"/>
  <c r="Q65" i="8" s="1"/>
  <c r="B65" i="8"/>
  <c r="S64" i="8"/>
  <c r="P64" i="8"/>
  <c r="O64" i="8"/>
  <c r="N64" i="8"/>
  <c r="M64" i="8"/>
  <c r="L64" i="8"/>
  <c r="Q64" i="8" s="1"/>
  <c r="B64" i="8"/>
  <c r="S63" i="8"/>
  <c r="P63" i="8"/>
  <c r="O63" i="8"/>
  <c r="N63" i="8"/>
  <c r="M63" i="8"/>
  <c r="L63" i="8"/>
  <c r="Q63" i="8" s="1"/>
  <c r="B63" i="8"/>
  <c r="S62" i="8"/>
  <c r="P62" i="8"/>
  <c r="O62" i="8"/>
  <c r="N62" i="8"/>
  <c r="M62" i="8"/>
  <c r="L62" i="8"/>
  <c r="Q62" i="8" s="1"/>
  <c r="B62" i="8"/>
  <c r="S61" i="8"/>
  <c r="P61" i="8"/>
  <c r="O61" i="8"/>
  <c r="N61" i="8"/>
  <c r="M61" i="8"/>
  <c r="L61" i="8"/>
  <c r="Q61" i="8" s="1"/>
  <c r="B61" i="8"/>
  <c r="S60" i="8"/>
  <c r="P60" i="8"/>
  <c r="O60" i="8"/>
  <c r="N60" i="8"/>
  <c r="M60" i="8"/>
  <c r="L60" i="8"/>
  <c r="Q60" i="8" s="1"/>
  <c r="S59" i="8"/>
  <c r="Q59" i="8"/>
  <c r="P59" i="8"/>
  <c r="O59" i="8"/>
  <c r="N59" i="8"/>
  <c r="M59" i="8"/>
  <c r="L59" i="8"/>
  <c r="S58" i="8"/>
  <c r="P58" i="8"/>
  <c r="Q58" i="8" s="1"/>
  <c r="O58" i="8"/>
  <c r="N58" i="8"/>
  <c r="M58" i="8"/>
  <c r="L58" i="8"/>
  <c r="S57" i="8"/>
  <c r="P57" i="8"/>
  <c r="O57" i="8"/>
  <c r="Q57" i="8" s="1"/>
  <c r="N57" i="8"/>
  <c r="M57" i="8"/>
  <c r="L57" i="8"/>
  <c r="S56" i="8"/>
  <c r="P56" i="8"/>
  <c r="O56" i="8"/>
  <c r="N56" i="8"/>
  <c r="Q56" i="8" s="1"/>
  <c r="M56" i="8"/>
  <c r="L56" i="8"/>
  <c r="S55" i="8"/>
  <c r="P55" i="8"/>
  <c r="O55" i="8"/>
  <c r="N55" i="8"/>
  <c r="M55" i="8"/>
  <c r="Q55" i="8" s="1"/>
  <c r="L55" i="8"/>
  <c r="S54" i="8"/>
  <c r="P54" i="8"/>
  <c r="O54" i="8"/>
  <c r="N54" i="8"/>
  <c r="M54" i="8"/>
  <c r="B54" i="8"/>
  <c r="S53" i="8"/>
  <c r="P53" i="8"/>
  <c r="O53" i="8"/>
  <c r="N53" i="8"/>
  <c r="M53" i="8"/>
  <c r="L53" i="8"/>
  <c r="Q53" i="8" s="1"/>
  <c r="B53" i="8"/>
  <c r="S52" i="8"/>
  <c r="P52" i="8"/>
  <c r="O52" i="8"/>
  <c r="N52" i="8"/>
  <c r="M52" i="8"/>
  <c r="L52" i="8"/>
  <c r="Q52" i="8" s="1"/>
  <c r="E52" i="8"/>
  <c r="D52" i="8"/>
  <c r="A52" i="8"/>
  <c r="S51" i="8"/>
  <c r="P51" i="8"/>
  <c r="O51" i="8"/>
  <c r="N51" i="8"/>
  <c r="M51" i="8"/>
  <c r="L51" i="8"/>
  <c r="Q51" i="8" s="1"/>
  <c r="G51" i="8"/>
  <c r="G52" i="8" s="1"/>
  <c r="F51" i="8"/>
  <c r="F52" i="8" s="1"/>
  <c r="E51" i="8"/>
  <c r="D51" i="8"/>
  <c r="C51" i="8"/>
  <c r="C52" i="8" s="1"/>
  <c r="B51" i="8"/>
  <c r="B52" i="8" s="1"/>
  <c r="A51" i="8"/>
  <c r="S50" i="8"/>
  <c r="P50" i="8"/>
  <c r="O50" i="8"/>
  <c r="N50" i="8"/>
  <c r="M50" i="8"/>
  <c r="L50" i="8"/>
  <c r="Q50" i="8" s="1"/>
  <c r="S49" i="8"/>
  <c r="P49" i="8"/>
  <c r="O49" i="8"/>
  <c r="N49" i="8"/>
  <c r="M49" i="8"/>
  <c r="L49" i="8"/>
  <c r="Q49" i="8" s="1"/>
  <c r="S48" i="8"/>
  <c r="P48" i="8"/>
  <c r="O48" i="8"/>
  <c r="N48" i="8"/>
  <c r="Q48" i="8" s="1"/>
  <c r="M48" i="8"/>
  <c r="L48" i="8"/>
  <c r="S47" i="8"/>
  <c r="P47" i="8"/>
  <c r="O47" i="8"/>
  <c r="N47" i="8"/>
  <c r="M47" i="8"/>
  <c r="Q47" i="8" s="1"/>
  <c r="L47" i="8"/>
  <c r="S46" i="8"/>
  <c r="P46" i="8"/>
  <c r="O46" i="8"/>
  <c r="N46" i="8"/>
  <c r="M46" i="8"/>
  <c r="L46" i="8"/>
  <c r="Q46" i="8" s="1"/>
  <c r="S45" i="8"/>
  <c r="P45" i="8"/>
  <c r="O45" i="8"/>
  <c r="Q45" i="8" s="1"/>
  <c r="N45" i="8"/>
  <c r="M45" i="8"/>
  <c r="L45" i="8"/>
  <c r="S44" i="8"/>
  <c r="P44" i="8"/>
  <c r="O44" i="8"/>
  <c r="N44" i="8"/>
  <c r="Q44" i="8" s="1"/>
  <c r="M44" i="8"/>
  <c r="L44" i="8"/>
  <c r="S43" i="8"/>
  <c r="Q43" i="8"/>
  <c r="P43" i="8"/>
  <c r="O43" i="8"/>
  <c r="N43" i="8"/>
  <c r="M43" i="8"/>
  <c r="L43" i="8"/>
  <c r="S42" i="8"/>
  <c r="P42" i="8"/>
  <c r="O42" i="8"/>
  <c r="N42" i="8"/>
  <c r="M42" i="8"/>
  <c r="L42" i="8"/>
  <c r="Q42" i="8" s="1"/>
  <c r="S41" i="8"/>
  <c r="P41" i="8"/>
  <c r="O41" i="8"/>
  <c r="N41" i="8"/>
  <c r="M41" i="8"/>
  <c r="L41" i="8"/>
  <c r="Q41" i="8" s="1"/>
  <c r="S40" i="8"/>
  <c r="P40" i="8"/>
  <c r="O40" i="8"/>
  <c r="N40" i="8"/>
  <c r="M40" i="8"/>
  <c r="L40" i="8"/>
  <c r="Q40" i="8" s="1"/>
  <c r="S39" i="8"/>
  <c r="P39" i="8"/>
  <c r="O39" i="8"/>
  <c r="N39" i="8"/>
  <c r="M39" i="8"/>
  <c r="Q39" i="8" s="1"/>
  <c r="L39" i="8"/>
  <c r="S38" i="8"/>
  <c r="P38" i="8"/>
  <c r="O38" i="8"/>
  <c r="N38" i="8"/>
  <c r="M38" i="8"/>
  <c r="L38" i="8"/>
  <c r="Q38" i="8" s="1"/>
  <c r="S37" i="8"/>
  <c r="P37" i="8"/>
  <c r="O37" i="8"/>
  <c r="Q37" i="8" s="1"/>
  <c r="N37" i="8"/>
  <c r="M37" i="8"/>
  <c r="L37" i="8"/>
  <c r="S36" i="8"/>
  <c r="P36" i="8"/>
  <c r="O36" i="8"/>
  <c r="N36" i="8"/>
  <c r="Q36" i="8" s="1"/>
  <c r="M36" i="8"/>
  <c r="L36" i="8"/>
  <c r="S35" i="8"/>
  <c r="Q35" i="8"/>
  <c r="P35" i="8"/>
  <c r="O35" i="8"/>
  <c r="N35" i="8"/>
  <c r="M35" i="8"/>
  <c r="L35" i="8"/>
  <c r="S34" i="8"/>
  <c r="P34" i="8"/>
  <c r="O34" i="8"/>
  <c r="N34" i="8"/>
  <c r="M34" i="8"/>
  <c r="L34" i="8"/>
  <c r="Q34" i="8" s="1"/>
  <c r="S33" i="8"/>
  <c r="P33" i="8"/>
  <c r="O33" i="8"/>
  <c r="N33" i="8"/>
  <c r="M33" i="8"/>
  <c r="L33" i="8"/>
  <c r="Q33" i="8" s="1"/>
  <c r="S32" i="8"/>
  <c r="P32" i="8"/>
  <c r="O32" i="8"/>
  <c r="N32" i="8"/>
  <c r="Q32" i="8" s="1"/>
  <c r="M32" i="8"/>
  <c r="L32" i="8"/>
  <c r="S31" i="8"/>
  <c r="P31" i="8"/>
  <c r="O31" i="8"/>
  <c r="N31" i="8"/>
  <c r="M31" i="8"/>
  <c r="Q31" i="8" s="1"/>
  <c r="L31" i="8"/>
  <c r="S30" i="8"/>
  <c r="P30" i="8"/>
  <c r="O30" i="8"/>
  <c r="N30" i="8"/>
  <c r="M30" i="8"/>
  <c r="L30" i="8"/>
  <c r="Q30" i="8" s="1"/>
  <c r="S29" i="8"/>
  <c r="P29" i="8"/>
  <c r="O29" i="8"/>
  <c r="Q29" i="8" s="1"/>
  <c r="N29" i="8"/>
  <c r="M29" i="8"/>
  <c r="L29" i="8"/>
  <c r="Y28" i="8"/>
  <c r="X28" i="8"/>
  <c r="W28" i="8"/>
  <c r="V28" i="8"/>
  <c r="U28" i="8"/>
  <c r="T28" i="8"/>
  <c r="S28" i="8"/>
  <c r="P28" i="8"/>
  <c r="O28" i="8"/>
  <c r="N28" i="8"/>
  <c r="M28" i="8"/>
  <c r="L28" i="8"/>
  <c r="Q28" i="8" s="1"/>
  <c r="S27" i="8"/>
  <c r="P27" i="8"/>
  <c r="O27" i="8"/>
  <c r="N27" i="8"/>
  <c r="M27" i="8"/>
  <c r="L27" i="8"/>
  <c r="Q27" i="8" s="1"/>
  <c r="S26" i="8"/>
  <c r="P26" i="8"/>
  <c r="O26" i="8"/>
  <c r="N26" i="8"/>
  <c r="Q26" i="8" s="1"/>
  <c r="M26" i="8"/>
  <c r="L26" i="8"/>
  <c r="S25" i="8"/>
  <c r="P25" i="8"/>
  <c r="O25" i="8"/>
  <c r="N25" i="8"/>
  <c r="M25" i="8"/>
  <c r="Q25" i="8" s="1"/>
  <c r="L25" i="8"/>
  <c r="S24" i="8"/>
  <c r="P24" i="8"/>
  <c r="O24" i="8"/>
  <c r="N24" i="8"/>
  <c r="M24" i="8"/>
  <c r="L24" i="8"/>
  <c r="Q24" i="8" s="1"/>
  <c r="S23" i="8"/>
  <c r="P23" i="8"/>
  <c r="O23" i="8"/>
  <c r="N23" i="8"/>
  <c r="Q23" i="8" s="1"/>
  <c r="M23" i="8"/>
  <c r="L23" i="8"/>
  <c r="S22" i="8"/>
  <c r="P22" i="8"/>
  <c r="O22" i="8"/>
  <c r="N22" i="8"/>
  <c r="M22" i="8"/>
  <c r="Q22" i="8" s="1"/>
  <c r="L22" i="8"/>
  <c r="S21" i="8"/>
  <c r="Q21" i="8"/>
  <c r="P21" i="8"/>
  <c r="O21" i="8"/>
  <c r="N21" i="8"/>
  <c r="M21" i="8"/>
  <c r="L21" i="8"/>
  <c r="S20" i="8"/>
  <c r="P20" i="8"/>
  <c r="O20" i="8"/>
  <c r="N20" i="8"/>
  <c r="M20" i="8"/>
  <c r="L20" i="8"/>
  <c r="Q20" i="8" s="1"/>
  <c r="S19" i="8"/>
  <c r="P19" i="8"/>
  <c r="O19" i="8"/>
  <c r="N19" i="8"/>
  <c r="M19" i="8"/>
  <c r="L19" i="8"/>
  <c r="Q19" i="8" s="1"/>
  <c r="S18" i="8"/>
  <c r="P18" i="8"/>
  <c r="O18" i="8"/>
  <c r="N18" i="8"/>
  <c r="Q18" i="8" s="1"/>
  <c r="M18" i="8"/>
  <c r="L18" i="8"/>
  <c r="S17" i="8"/>
  <c r="P17" i="8"/>
  <c r="O17" i="8"/>
  <c r="N17" i="8"/>
  <c r="M17" i="8"/>
  <c r="Q17" i="8" s="1"/>
  <c r="L17" i="8"/>
  <c r="S16" i="8"/>
  <c r="P16" i="8"/>
  <c r="O16" i="8"/>
  <c r="N16" i="8"/>
  <c r="M16" i="8"/>
  <c r="L16" i="8"/>
  <c r="Q16" i="8" s="1"/>
  <c r="S15" i="8"/>
  <c r="P15" i="8"/>
  <c r="O15" i="8"/>
  <c r="N15" i="8"/>
  <c r="Q15" i="8" s="1"/>
  <c r="M15" i="8"/>
  <c r="L15" i="8"/>
  <c r="S14" i="8"/>
  <c r="P14" i="8"/>
  <c r="O14" i="8"/>
  <c r="N14" i="8"/>
  <c r="Q14" i="8" s="1"/>
  <c r="M14" i="8"/>
  <c r="L14" i="8"/>
  <c r="S13" i="8"/>
  <c r="Q13" i="8"/>
  <c r="P13" i="8"/>
  <c r="O13" i="8"/>
  <c r="N13" i="8"/>
  <c r="M13" i="8"/>
  <c r="L13" i="8"/>
  <c r="S12" i="8"/>
  <c r="P12" i="8"/>
  <c r="O12" i="8"/>
  <c r="N12" i="8"/>
  <c r="M12" i="8"/>
  <c r="L12" i="8"/>
  <c r="Q12" i="8" s="1"/>
  <c r="S11" i="8"/>
  <c r="P11" i="8"/>
  <c r="O11" i="8"/>
  <c r="N11" i="8"/>
  <c r="M11" i="8"/>
  <c r="L11" i="8"/>
  <c r="Q11" i="8" s="1"/>
  <c r="S10" i="8"/>
  <c r="P10" i="8"/>
  <c r="O10" i="8"/>
  <c r="N10" i="8"/>
  <c r="Q10" i="8" s="1"/>
  <c r="M10" i="8"/>
  <c r="L10" i="8"/>
  <c r="S9" i="8"/>
  <c r="P9" i="8"/>
  <c r="O9" i="8"/>
  <c r="N9" i="8"/>
  <c r="M9" i="8"/>
  <c r="Q9" i="8" s="1"/>
  <c r="L9" i="8"/>
  <c r="S8" i="8"/>
  <c r="P8" i="8"/>
  <c r="O8" i="8"/>
  <c r="N8" i="8"/>
  <c r="M8" i="8"/>
  <c r="L8" i="8"/>
  <c r="Q8" i="8" s="1"/>
  <c r="S7" i="8"/>
  <c r="P7" i="8"/>
  <c r="O7" i="8"/>
  <c r="N7" i="8"/>
  <c r="Q7" i="8" s="1"/>
  <c r="M7" i="8"/>
  <c r="L7" i="8"/>
  <c r="S6" i="8"/>
  <c r="P6" i="8"/>
  <c r="O6" i="8"/>
  <c r="N6" i="8"/>
  <c r="Q6" i="8" s="1"/>
  <c r="M6" i="8"/>
  <c r="L6" i="8"/>
  <c r="S5" i="8"/>
  <c r="Q5" i="8"/>
  <c r="P5" i="8"/>
  <c r="O5" i="8"/>
  <c r="N5" i="8"/>
  <c r="M5" i="8"/>
  <c r="L5" i="8"/>
  <c r="S4" i="8"/>
  <c r="P4" i="8"/>
  <c r="O4" i="8"/>
  <c r="N4" i="8"/>
  <c r="M4" i="8"/>
  <c r="L4" i="8"/>
  <c r="Q4" i="8" s="1"/>
  <c r="S3" i="8"/>
  <c r="P3" i="8"/>
  <c r="O3" i="8"/>
  <c r="N3" i="8"/>
  <c r="M3" i="8"/>
  <c r="L3" i="8"/>
  <c r="Q3" i="8" s="1"/>
  <c r="S2" i="8"/>
  <c r="S85" i="8" s="1"/>
  <c r="P2" i="8"/>
  <c r="P85" i="8" s="1"/>
  <c r="O2" i="8"/>
  <c r="O85" i="8" s="1"/>
  <c r="N2" i="8"/>
  <c r="N85" i="8" s="1"/>
  <c r="M2" i="8"/>
  <c r="M85" i="8" s="1"/>
  <c r="L2" i="8"/>
  <c r="L85" i="8" s="1"/>
  <c r="M1130" i="7" l="1"/>
  <c r="L2" i="7"/>
  <c r="O1422" i="7"/>
  <c r="O1277" i="7"/>
  <c r="O1269" i="7"/>
  <c r="O456" i="7"/>
  <c r="O1538" i="7"/>
  <c r="O1530" i="7"/>
  <c r="O1522" i="7"/>
  <c r="O1514" i="7"/>
  <c r="O1421" i="7"/>
  <c r="O1413" i="7"/>
  <c r="O1389" i="7"/>
  <c r="O1276" i="7"/>
  <c r="O1268" i="7"/>
  <c r="O1260" i="7"/>
  <c r="O1252" i="7"/>
  <c r="O1217" i="7"/>
  <c r="O1209" i="7"/>
  <c r="O1183" i="7"/>
  <c r="O1141" i="7"/>
  <c r="O1133" i="7"/>
  <c r="O1110" i="7"/>
  <c r="O1102" i="7"/>
  <c r="O1094" i="7"/>
  <c r="O865" i="7"/>
  <c r="O828" i="7"/>
  <c r="O820" i="7"/>
  <c r="O783" i="7"/>
  <c r="O775" i="7"/>
  <c r="O767" i="7"/>
  <c r="O554" i="7"/>
  <c r="O463" i="7"/>
  <c r="O455" i="7"/>
  <c r="O435" i="7"/>
  <c r="O427" i="7"/>
  <c r="O339" i="7"/>
  <c r="O292" i="7"/>
  <c r="O284" i="7"/>
  <c r="O276" i="7"/>
  <c r="O268" i="7"/>
  <c r="O260" i="7"/>
  <c r="O252" i="7"/>
  <c r="O239" i="7"/>
  <c r="O175" i="7"/>
  <c r="O73" i="7"/>
  <c r="O65" i="7"/>
  <c r="O1544" i="7"/>
  <c r="O1528" i="7"/>
  <c r="O1520" i="7"/>
  <c r="O1512" i="7"/>
  <c r="O1419" i="7"/>
  <c r="O1395" i="7"/>
  <c r="O1387" i="7"/>
  <c r="O1274" i="7"/>
  <c r="O1266" i="7"/>
  <c r="O1258" i="7"/>
  <c r="O1250" i="7"/>
  <c r="O1215" i="7"/>
  <c r="O1189" i="7"/>
  <c r="O1181" i="7"/>
  <c r="O1139" i="7"/>
  <c r="O1131" i="7"/>
  <c r="O1108" i="7"/>
  <c r="O1100" i="7"/>
  <c r="O871" i="7"/>
  <c r="O863" i="7"/>
  <c r="O826" i="7"/>
  <c r="O818" i="7"/>
  <c r="O781" i="7"/>
  <c r="O773" i="7"/>
  <c r="O765" i="7"/>
  <c r="O552" i="7"/>
  <c r="O461" i="7"/>
  <c r="O453" i="7"/>
  <c r="O433" i="7"/>
  <c r="O345" i="7"/>
  <c r="O337" i="7"/>
  <c r="O290" i="7"/>
  <c r="O282" i="7"/>
  <c r="O274" i="7"/>
  <c r="O266" i="7"/>
  <c r="O258" i="7"/>
  <c r="O245" i="7"/>
  <c r="O237" i="7"/>
  <c r="O173" i="7"/>
  <c r="O71" i="7"/>
  <c r="O63" i="7"/>
  <c r="O1541" i="7"/>
  <c r="O1533" i="7"/>
  <c r="O1517" i="7"/>
  <c r="O1424" i="7"/>
  <c r="O1384" i="7"/>
  <c r="O1271" i="7"/>
  <c r="O1247" i="7"/>
  <c r="M1247" i="7" s="1"/>
  <c r="O1212" i="7"/>
  <c r="O1136" i="7"/>
  <c r="O1113" i="7"/>
  <c r="O1105" i="7"/>
  <c r="O868" i="7"/>
  <c r="O860" i="7"/>
  <c r="O557" i="7"/>
  <c r="O430" i="7"/>
  <c r="O334" i="7"/>
  <c r="O287" i="7"/>
  <c r="O263" i="7"/>
  <c r="O255" i="7"/>
  <c r="O68" i="7"/>
  <c r="O60" i="7"/>
  <c r="AP1093" i="7"/>
  <c r="AP817" i="7"/>
  <c r="AP251" i="7"/>
  <c r="AP59" i="7"/>
  <c r="AP1130" i="7"/>
  <c r="AP1208" i="7"/>
  <c r="AN427" i="7"/>
  <c r="AL1130" i="7"/>
  <c r="AL1208" i="7"/>
  <c r="AL1093" i="7"/>
  <c r="AL817" i="7"/>
  <c r="AL251" i="7"/>
  <c r="AL59" i="7"/>
  <c r="AJ427" i="7"/>
  <c r="AH1208" i="7"/>
  <c r="AH1093" i="7"/>
  <c r="AH59" i="7"/>
  <c r="AH1130" i="7"/>
  <c r="AH817" i="7"/>
  <c r="AH251" i="7"/>
  <c r="Z463" i="7"/>
  <c r="AF427" i="7"/>
  <c r="Z245" i="7"/>
  <c r="Z1544" i="7"/>
  <c r="Y178" i="7"/>
  <c r="X178" i="7"/>
  <c r="Y74" i="7"/>
  <c r="X74" i="7"/>
  <c r="Y1142" i="7"/>
  <c r="X1142" i="7"/>
  <c r="Y438" i="7"/>
  <c r="X438" i="7"/>
  <c r="AA1544" i="7"/>
  <c r="AA1189" i="7"/>
  <c r="Z1189" i="7"/>
  <c r="AA871" i="7"/>
  <c r="Z871" i="7"/>
  <c r="AA463" i="7"/>
  <c r="AA245" i="7"/>
  <c r="Q1275" i="7"/>
  <c r="Q1107" i="7"/>
  <c r="Q1099" i="7"/>
  <c r="P867" i="7"/>
  <c r="Q867" i="7"/>
  <c r="Q827" i="7"/>
  <c r="Q787" i="7"/>
  <c r="Q771" i="7"/>
  <c r="Q459" i="7"/>
  <c r="Q451" i="7"/>
  <c r="M451" i="7" s="1"/>
  <c r="Q291" i="7"/>
  <c r="Q283" i="7"/>
  <c r="AH282" i="7" s="1"/>
  <c r="AF282" i="7"/>
  <c r="Q275" i="7"/>
  <c r="Q267" i="7"/>
  <c r="Q259" i="7"/>
  <c r="Q251" i="7"/>
  <c r="Q243" i="7"/>
  <c r="Q235" i="7"/>
  <c r="M235" i="7" s="1"/>
  <c r="Q171" i="7"/>
  <c r="P67" i="7"/>
  <c r="Q67" i="7"/>
  <c r="P59" i="7"/>
  <c r="M59" i="7" s="1"/>
  <c r="Q59" i="7"/>
  <c r="Q1426" i="7"/>
  <c r="Q1418" i="7"/>
  <c r="Q1394" i="7"/>
  <c r="Q1386" i="7"/>
  <c r="AF1177" i="7"/>
  <c r="Q1138" i="7"/>
  <c r="Q1130" i="7"/>
  <c r="Q1114" i="7"/>
  <c r="Q1106" i="7"/>
  <c r="Q1098" i="7"/>
  <c r="Q434" i="7"/>
  <c r="Q346" i="7"/>
  <c r="Q338" i="7"/>
  <c r="AF169" i="7"/>
  <c r="Q778" i="7"/>
  <c r="Q458" i="7"/>
  <c r="Q170" i="7"/>
  <c r="AH169" i="7" s="1"/>
  <c r="P557" i="7"/>
  <c r="Q1515" i="7"/>
  <c r="Q1218" i="7"/>
  <c r="Q1134" i="7"/>
  <c r="Q866" i="7"/>
  <c r="Q776" i="7"/>
  <c r="Q293" i="7"/>
  <c r="Q261" i="7"/>
  <c r="Q74" i="7"/>
  <c r="Q1273" i="7"/>
  <c r="Q1249" i="7"/>
  <c r="P1177" i="7"/>
  <c r="M1177" i="7" s="1"/>
  <c r="Q1177" i="7"/>
  <c r="P769" i="7"/>
  <c r="Q769" i="7"/>
  <c r="P457" i="7"/>
  <c r="Q457" i="7"/>
  <c r="Q289" i="7"/>
  <c r="Q281" i="7"/>
  <c r="Q273" i="7"/>
  <c r="Q265" i="7"/>
  <c r="Q257" i="7"/>
  <c r="P241" i="7"/>
  <c r="Q241" i="7"/>
  <c r="P177" i="7"/>
  <c r="Q177" i="7"/>
  <c r="P169" i="7"/>
  <c r="M169" i="7" s="1"/>
  <c r="Q169" i="7"/>
  <c r="Q1536" i="7"/>
  <c r="Q1264" i="7"/>
  <c r="Q1248" i="7"/>
  <c r="AH1247" i="7" s="1"/>
  <c r="AF1247" i="7"/>
  <c r="Q1216" i="7"/>
  <c r="Q1208" i="7"/>
  <c r="P1112" i="7"/>
  <c r="Q1112" i="7"/>
  <c r="P1104" i="7"/>
  <c r="Q1104" i="7"/>
  <c r="P1096" i="7"/>
  <c r="Q1096" i="7"/>
  <c r="Q864" i="7"/>
  <c r="Q824" i="7"/>
  <c r="Q432" i="7"/>
  <c r="Q344" i="7"/>
  <c r="Q336" i="7"/>
  <c r="Q288" i="7"/>
  <c r="Q280" i="7"/>
  <c r="Q272" i="7"/>
  <c r="Q264" i="7"/>
  <c r="Q256" i="7"/>
  <c r="Q72" i="7"/>
  <c r="Q64" i="7"/>
  <c r="P451" i="7"/>
  <c r="Q770" i="7"/>
  <c r="Q438" i="7"/>
  <c r="Q1272" i="7"/>
  <c r="Q1256" i="7"/>
  <c r="Q1543" i="7"/>
  <c r="Q1535" i="7"/>
  <c r="Q1527" i="7"/>
  <c r="Q1519" i="7"/>
  <c r="P1423" i="7"/>
  <c r="Q1423" i="7"/>
  <c r="P1415" i="7"/>
  <c r="Q1415" i="7"/>
  <c r="P1391" i="7"/>
  <c r="Q1391" i="7"/>
  <c r="P1135" i="7"/>
  <c r="Q1135" i="7"/>
  <c r="Q559" i="7"/>
  <c r="Q551" i="7"/>
  <c r="Q431" i="7"/>
  <c r="Q343" i="7"/>
  <c r="Q335" i="7"/>
  <c r="AH334" i="7" s="1"/>
  <c r="AF334" i="7"/>
  <c r="P288" i="7"/>
  <c r="Q1539" i="7"/>
  <c r="Q1210" i="7"/>
  <c r="Q1111" i="7"/>
  <c r="Q829" i="7"/>
  <c r="Q768" i="7"/>
  <c r="Q436" i="7"/>
  <c r="Q285" i="7"/>
  <c r="Q253" i="7"/>
  <c r="Q66" i="7"/>
  <c r="Q1416" i="7"/>
  <c r="Q1263" i="7"/>
  <c r="Q1186" i="7"/>
  <c r="Q823" i="7"/>
  <c r="Q279" i="7"/>
  <c r="Q242" i="7"/>
  <c r="Q1267" i="7"/>
  <c r="Q1251" i="7"/>
  <c r="P1219" i="7"/>
  <c r="Q1219" i="7"/>
  <c r="Q1179" i="7"/>
  <c r="Q1537" i="7"/>
  <c r="Q1521" i="7"/>
  <c r="Q1425" i="7"/>
  <c r="Q1265" i="7"/>
  <c r="Q1137" i="7"/>
  <c r="Q825" i="7"/>
  <c r="P785" i="7"/>
  <c r="Q785" i="7"/>
  <c r="Q1542" i="7"/>
  <c r="Q1534" i="7"/>
  <c r="AF1413" i="7"/>
  <c r="P1278" i="7"/>
  <c r="Q1278" i="7"/>
  <c r="P1262" i="7"/>
  <c r="Q1262" i="7"/>
  <c r="Q1214" i="7"/>
  <c r="Q1182" i="7"/>
  <c r="Q870" i="7"/>
  <c r="P822" i="7"/>
  <c r="Q822" i="7"/>
  <c r="Q782" i="7"/>
  <c r="Q766" i="7"/>
  <c r="AH765" i="7" s="1"/>
  <c r="AF765" i="7"/>
  <c r="Q550" i="7"/>
  <c r="Q454" i="7"/>
  <c r="P286" i="7"/>
  <c r="Q286" i="7"/>
  <c r="P278" i="7"/>
  <c r="Q278" i="7"/>
  <c r="P262" i="7"/>
  <c r="Q262" i="7"/>
  <c r="P254" i="7"/>
  <c r="Q254" i="7"/>
  <c r="Q238" i="7"/>
  <c r="Q174" i="7"/>
  <c r="Q70" i="7"/>
  <c r="Q1213" i="7"/>
  <c r="Q1109" i="7"/>
  <c r="Q1101" i="7"/>
  <c r="Q1093" i="7"/>
  <c r="Q869" i="7"/>
  <c r="Q861" i="7"/>
  <c r="AH860" i="7" s="1"/>
  <c r="AF860" i="7"/>
  <c r="P437" i="7"/>
  <c r="Q437" i="7"/>
  <c r="P429" i="7"/>
  <c r="Q429" i="7"/>
  <c r="P341" i="7"/>
  <c r="Q341" i="7"/>
  <c r="Q69" i="7"/>
  <c r="Q61" i="7"/>
  <c r="Q1531" i="7"/>
  <c r="Q1414" i="7"/>
  <c r="AH1413" i="7" s="1"/>
  <c r="Q1261" i="7"/>
  <c r="Q1184" i="7"/>
  <c r="Q1103" i="7"/>
  <c r="Q821" i="7"/>
  <c r="Q555" i="7"/>
  <c r="Q428" i="7"/>
  <c r="AH427" i="7" s="1"/>
  <c r="Q277" i="7"/>
  <c r="Q240" i="7"/>
  <c r="Q1529" i="7"/>
  <c r="Q1513" i="7"/>
  <c r="AP1512" i="7" s="1"/>
  <c r="Q1417" i="7"/>
  <c r="Q1393" i="7"/>
  <c r="Q1385" i="7"/>
  <c r="AP1384" i="7" s="1"/>
  <c r="Q1257" i="7"/>
  <c r="P1185" i="7"/>
  <c r="Q1185" i="7"/>
  <c r="Q817" i="7"/>
  <c r="P777" i="7"/>
  <c r="Q777" i="7"/>
  <c r="Q553" i="7"/>
  <c r="Q1526" i="7"/>
  <c r="Q1518" i="7"/>
  <c r="P1270" i="7"/>
  <c r="Q1270" i="7"/>
  <c r="P1254" i="7"/>
  <c r="Q1254" i="7"/>
  <c r="Q862" i="7"/>
  <c r="P830" i="7"/>
  <c r="Q830" i="7"/>
  <c r="Q774" i="7"/>
  <c r="Q558" i="7"/>
  <c r="Q462" i="7"/>
  <c r="P294" i="7"/>
  <c r="Q294" i="7"/>
  <c r="P270" i="7"/>
  <c r="Q270" i="7"/>
  <c r="Q62" i="7"/>
  <c r="P1540" i="7"/>
  <c r="Q1540" i="7"/>
  <c r="P1532" i="7"/>
  <c r="Q1532" i="7"/>
  <c r="P1524" i="7"/>
  <c r="Q1524" i="7"/>
  <c r="P1516" i="7"/>
  <c r="Q1516" i="7"/>
  <c r="Q1420" i="7"/>
  <c r="Q1396" i="7"/>
  <c r="Q1388" i="7"/>
  <c r="Q1188" i="7"/>
  <c r="Q1180" i="7"/>
  <c r="Q1140" i="7"/>
  <c r="Q1132" i="7"/>
  <c r="Q780" i="7"/>
  <c r="Q772" i="7"/>
  <c r="P556" i="7"/>
  <c r="Q556" i="7"/>
  <c r="P548" i="7"/>
  <c r="AF547" i="7"/>
  <c r="Q548" i="7"/>
  <c r="AH547" i="7" s="1"/>
  <c r="Q460" i="7"/>
  <c r="Q452" i="7"/>
  <c r="AH451" i="7" s="1"/>
  <c r="AF451" i="7"/>
  <c r="Q244" i="7"/>
  <c r="Q236" i="7"/>
  <c r="AH235" i="7" s="1"/>
  <c r="AF235" i="7"/>
  <c r="Q172" i="7"/>
  <c r="Q1525" i="7"/>
  <c r="Q1392" i="7"/>
  <c r="Q1255" i="7"/>
  <c r="Q1178" i="7"/>
  <c r="AH1177" i="7" s="1"/>
  <c r="Q1097" i="7"/>
  <c r="Q786" i="7"/>
  <c r="Q549" i="7"/>
  <c r="Q342" i="7"/>
  <c r="Q271" i="7"/>
  <c r="Q178" i="7"/>
  <c r="Q1259" i="7"/>
  <c r="P1211" i="7"/>
  <c r="Q1211" i="7"/>
  <c r="Q1187" i="7"/>
  <c r="Q819" i="7"/>
  <c r="Q779" i="7"/>
  <c r="Q1523" i="7"/>
  <c r="Q1390" i="7"/>
  <c r="Q1253" i="7"/>
  <c r="Q1142" i="7"/>
  <c r="Q1095" i="7"/>
  <c r="Q784" i="7"/>
  <c r="Q547" i="7"/>
  <c r="Q340" i="7"/>
  <c r="Q269" i="7"/>
  <c r="Q176" i="7"/>
  <c r="P1535" i="7"/>
  <c r="P1420" i="7"/>
  <c r="P1396" i="7"/>
  <c r="P1388" i="7"/>
  <c r="P1188" i="7"/>
  <c r="P1180" i="7"/>
  <c r="P1140" i="7"/>
  <c r="P1132" i="7"/>
  <c r="P1108" i="7"/>
  <c r="P1100" i="7"/>
  <c r="P780" i="7"/>
  <c r="P772" i="7"/>
  <c r="P460" i="7"/>
  <c r="P452" i="7"/>
  <c r="P436" i="7"/>
  <c r="P428" i="7"/>
  <c r="P340" i="7"/>
  <c r="P292" i="7"/>
  <c r="P284" i="7"/>
  <c r="P276" i="7"/>
  <c r="P268" i="7"/>
  <c r="P260" i="7"/>
  <c r="P252" i="7"/>
  <c r="P244" i="7"/>
  <c r="P236" i="7"/>
  <c r="P172" i="7"/>
  <c r="P1536" i="7"/>
  <c r="P1517" i="7"/>
  <c r="P1393" i="7"/>
  <c r="P1268" i="7"/>
  <c r="P1247" i="7"/>
  <c r="P1179" i="7"/>
  <c r="P1110" i="7"/>
  <c r="P868" i="7"/>
  <c r="P787" i="7"/>
  <c r="P767" i="7"/>
  <c r="P458" i="7"/>
  <c r="P335" i="7"/>
  <c r="P264" i="7"/>
  <c r="P1539" i="7"/>
  <c r="P1531" i="7"/>
  <c r="P1523" i="7"/>
  <c r="P1515" i="7"/>
  <c r="P1419" i="7"/>
  <c r="P1395" i="7"/>
  <c r="P1387" i="7"/>
  <c r="P1275" i="7"/>
  <c r="P1267" i="7"/>
  <c r="P1259" i="7"/>
  <c r="P1251" i="7"/>
  <c r="P1139" i="7"/>
  <c r="P1131" i="7"/>
  <c r="P1107" i="7"/>
  <c r="P1099" i="7"/>
  <c r="P827" i="7"/>
  <c r="P819" i="7"/>
  <c r="P555" i="7"/>
  <c r="P547" i="7"/>
  <c r="M547" i="7" s="1"/>
  <c r="P435" i="7"/>
  <c r="P427" i="7"/>
  <c r="P339" i="7"/>
  <c r="P291" i="7"/>
  <c r="P283" i="7"/>
  <c r="P275" i="7"/>
  <c r="P267" i="7"/>
  <c r="P259" i="7"/>
  <c r="P251" i="7"/>
  <c r="M251" i="7" s="1"/>
  <c r="P243" i="7"/>
  <c r="P235" i="7"/>
  <c r="P171" i="7"/>
  <c r="P1544" i="7"/>
  <c r="P1534" i="7"/>
  <c r="P1514" i="7"/>
  <c r="P1392" i="7"/>
  <c r="P1264" i="7"/>
  <c r="P1217" i="7"/>
  <c r="P1178" i="7"/>
  <c r="P1106" i="7"/>
  <c r="P865" i="7"/>
  <c r="P786" i="7"/>
  <c r="P558" i="7"/>
  <c r="P455" i="7"/>
  <c r="P334" i="7"/>
  <c r="P263" i="7"/>
  <c r="P1519" i="7"/>
  <c r="P1386" i="7"/>
  <c r="P1266" i="7"/>
  <c r="P1218" i="7"/>
  <c r="P1138" i="7"/>
  <c r="P866" i="7"/>
  <c r="P826" i="7"/>
  <c r="P818" i="7"/>
  <c r="P434" i="7"/>
  <c r="P346" i="7"/>
  <c r="P338" i="7"/>
  <c r="P290" i="7"/>
  <c r="P282" i="7"/>
  <c r="P274" i="7"/>
  <c r="P266" i="7"/>
  <c r="P258" i="7"/>
  <c r="P74" i="7"/>
  <c r="P66" i="7"/>
  <c r="P1543" i="7"/>
  <c r="P1533" i="7"/>
  <c r="P1425" i="7"/>
  <c r="P1389" i="7"/>
  <c r="P1263" i="7"/>
  <c r="P1213" i="7"/>
  <c r="P1141" i="7"/>
  <c r="P1105" i="7"/>
  <c r="P861" i="7"/>
  <c r="P783" i="7"/>
  <c r="P255" i="7"/>
  <c r="P1527" i="7"/>
  <c r="P1418" i="7"/>
  <c r="P1394" i="7"/>
  <c r="P1274" i="7"/>
  <c r="P1250" i="7"/>
  <c r="P1130" i="7"/>
  <c r="P1521" i="7"/>
  <c r="P1273" i="7"/>
  <c r="P1265" i="7"/>
  <c r="P1257" i="7"/>
  <c r="P1249" i="7"/>
  <c r="P825" i="7"/>
  <c r="P817" i="7"/>
  <c r="P553" i="7"/>
  <c r="P433" i="7"/>
  <c r="P345" i="7"/>
  <c r="P337" i="7"/>
  <c r="P289" i="7"/>
  <c r="P281" i="7"/>
  <c r="P273" i="7"/>
  <c r="P265" i="7"/>
  <c r="P257" i="7"/>
  <c r="P73" i="7"/>
  <c r="P65" i="7"/>
  <c r="P1542" i="7"/>
  <c r="P1530" i="7"/>
  <c r="P1424" i="7"/>
  <c r="P1385" i="7"/>
  <c r="P1260" i="7"/>
  <c r="P1212" i="7"/>
  <c r="P1137" i="7"/>
  <c r="P1102" i="7"/>
  <c r="P860" i="7"/>
  <c r="P779" i="7"/>
  <c r="P554" i="7"/>
  <c r="P438" i="7"/>
  <c r="P287" i="7"/>
  <c r="P242" i="7"/>
  <c r="P1215" i="7"/>
  <c r="P1426" i="7"/>
  <c r="P1258" i="7"/>
  <c r="P1210" i="7"/>
  <c r="P1529" i="7"/>
  <c r="P1513" i="7"/>
  <c r="P1528" i="7"/>
  <c r="P1520" i="7"/>
  <c r="P1512" i="7"/>
  <c r="P1216" i="7"/>
  <c r="P1208" i="7"/>
  <c r="M1208" i="7" s="1"/>
  <c r="P1184" i="7"/>
  <c r="P864" i="7"/>
  <c r="P784" i="7"/>
  <c r="P776" i="7"/>
  <c r="P768" i="7"/>
  <c r="P552" i="7"/>
  <c r="P456" i="7"/>
  <c r="P432" i="7"/>
  <c r="P344" i="7"/>
  <c r="P336" i="7"/>
  <c r="P256" i="7"/>
  <c r="P240" i="7"/>
  <c r="P176" i="7"/>
  <c r="P72" i="7"/>
  <c r="P64" i="7"/>
  <c r="P1541" i="7"/>
  <c r="P1526" i="7"/>
  <c r="P1421" i="7"/>
  <c r="P1384" i="7"/>
  <c r="P1256" i="7"/>
  <c r="P1209" i="7"/>
  <c r="P1136" i="7"/>
  <c r="P1098" i="7"/>
  <c r="P828" i="7"/>
  <c r="P778" i="7"/>
  <c r="P550" i="7"/>
  <c r="P431" i="7"/>
  <c r="P280" i="7"/>
  <c r="P178" i="7"/>
  <c r="P239" i="7"/>
  <c r="P175" i="7"/>
  <c r="P71" i="7"/>
  <c r="P63" i="7"/>
  <c r="P1525" i="7"/>
  <c r="P1417" i="7"/>
  <c r="P1276" i="7"/>
  <c r="P1255" i="7"/>
  <c r="P1187" i="7"/>
  <c r="P1133" i="7"/>
  <c r="P1097" i="7"/>
  <c r="P824" i="7"/>
  <c r="P775" i="7"/>
  <c r="P549" i="7"/>
  <c r="P430" i="7"/>
  <c r="P279" i="7"/>
  <c r="P170" i="7"/>
  <c r="P1111" i="7"/>
  <c r="P1095" i="7"/>
  <c r="P871" i="7"/>
  <c r="P559" i="7"/>
  <c r="P1422" i="7"/>
  <c r="P1414" i="7"/>
  <c r="P1390" i="7"/>
  <c r="P1214" i="7"/>
  <c r="P1182" i="7"/>
  <c r="P1142" i="7"/>
  <c r="P1134" i="7"/>
  <c r="P870" i="7"/>
  <c r="P862" i="7"/>
  <c r="P782" i="7"/>
  <c r="P774" i="7"/>
  <c r="P766" i="7"/>
  <c r="P462" i="7"/>
  <c r="P454" i="7"/>
  <c r="P238" i="7"/>
  <c r="P174" i="7"/>
  <c r="P70" i="7"/>
  <c r="P62" i="7"/>
  <c r="P1538" i="7"/>
  <c r="P1522" i="7"/>
  <c r="P1416" i="7"/>
  <c r="P1272" i="7"/>
  <c r="P1252" i="7"/>
  <c r="P1186" i="7"/>
  <c r="P1114" i="7"/>
  <c r="P1094" i="7"/>
  <c r="P823" i="7"/>
  <c r="P771" i="7"/>
  <c r="P463" i="7"/>
  <c r="P343" i="7"/>
  <c r="P272" i="7"/>
  <c r="P68" i="7"/>
  <c r="P1103" i="7"/>
  <c r="P863" i="7"/>
  <c r="P551" i="7"/>
  <c r="P1277" i="7"/>
  <c r="P1269" i="7"/>
  <c r="P1261" i="7"/>
  <c r="P1253" i="7"/>
  <c r="P1189" i="7"/>
  <c r="P1181" i="7"/>
  <c r="P1109" i="7"/>
  <c r="P1101" i="7"/>
  <c r="P1093" i="7"/>
  <c r="M1093" i="7" s="1"/>
  <c r="P829" i="7"/>
  <c r="P821" i="7"/>
  <c r="P781" i="7"/>
  <c r="P773" i="7"/>
  <c r="P765" i="7"/>
  <c r="P461" i="7"/>
  <c r="P453" i="7"/>
  <c r="P293" i="7"/>
  <c r="P285" i="7"/>
  <c r="P277" i="7"/>
  <c r="P269" i="7"/>
  <c r="P261" i="7"/>
  <c r="P253" i="7"/>
  <c r="P245" i="7"/>
  <c r="P237" i="7"/>
  <c r="P173" i="7"/>
  <c r="P69" i="7"/>
  <c r="P61" i="7"/>
  <c r="P1537" i="7"/>
  <c r="P1518" i="7"/>
  <c r="P1413" i="7"/>
  <c r="P1271" i="7"/>
  <c r="P1248" i="7"/>
  <c r="P1183" i="7"/>
  <c r="P1113" i="7"/>
  <c r="P869" i="7"/>
  <c r="P820" i="7"/>
  <c r="P770" i="7"/>
  <c r="P459" i="7"/>
  <c r="P342" i="7"/>
  <c r="P271" i="7"/>
  <c r="P60" i="7"/>
  <c r="Q85" i="8"/>
  <c r="Q2" i="8"/>
  <c r="N1131" i="7" l="1"/>
  <c r="M860" i="7"/>
  <c r="M1384" i="7"/>
  <c r="N1385" i="7" s="1"/>
  <c r="N818" i="7"/>
  <c r="M427" i="7"/>
  <c r="M1413" i="7"/>
  <c r="M817" i="7"/>
  <c r="M1512" i="7"/>
  <c r="N252" i="7"/>
  <c r="M334" i="7"/>
  <c r="N335" i="7" s="1"/>
  <c r="M282" i="7"/>
  <c r="M765" i="7"/>
  <c r="N1209" i="7"/>
  <c r="N452" i="7"/>
  <c r="N236" i="7"/>
  <c r="N1178" i="7"/>
  <c r="N548" i="7"/>
  <c r="N1248" i="7"/>
  <c r="N170" i="7"/>
  <c r="N1094" i="7"/>
  <c r="N60" i="7"/>
  <c r="N861" i="7"/>
  <c r="N428" i="7"/>
  <c r="N1414" i="7"/>
  <c r="N1513" i="7"/>
  <c r="N283" i="7"/>
  <c r="N766" i="7"/>
  <c r="AF817" i="7"/>
  <c r="AF59" i="7"/>
  <c r="AF251" i="7"/>
  <c r="AN1208" i="7"/>
  <c r="AF1130" i="7"/>
  <c r="AF1093" i="7"/>
  <c r="AR1278" i="7"/>
  <c r="AR178" i="7"/>
  <c r="AR1544" i="7"/>
  <c r="AR245" i="7"/>
  <c r="AR346" i="7"/>
  <c r="AR830" i="7"/>
  <c r="AR438" i="7"/>
  <c r="AR74" i="7"/>
  <c r="AR1114" i="7"/>
  <c r="AR1189" i="7"/>
  <c r="AR559" i="7"/>
  <c r="AR281" i="7"/>
  <c r="AR871" i="7"/>
  <c r="AR787" i="7"/>
  <c r="AR1396" i="7"/>
  <c r="AR294" i="7"/>
  <c r="AR1219" i="7"/>
  <c r="AR1142" i="7"/>
  <c r="AR463" i="7"/>
  <c r="AR1426" i="7"/>
  <c r="AG765" i="7"/>
  <c r="AG169" i="7"/>
  <c r="AG427" i="7"/>
  <c r="AG1247" i="7"/>
  <c r="AG860" i="7"/>
  <c r="AG282" i="7"/>
  <c r="AG251" i="7"/>
  <c r="AO1208" i="7"/>
  <c r="AO1093" i="7"/>
  <c r="AO1413" i="7"/>
  <c r="AG334" i="7"/>
  <c r="AG451" i="7"/>
  <c r="AG59" i="7"/>
  <c r="AK1512" i="7"/>
  <c r="AK1384" i="7"/>
  <c r="AO1177" i="7"/>
  <c r="AG817" i="7"/>
  <c r="AG1130" i="7"/>
  <c r="AG547" i="7"/>
  <c r="AG235" i="7"/>
  <c r="AP765" i="7"/>
  <c r="AP282" i="7"/>
  <c r="AP427" i="7"/>
  <c r="AP235" i="7"/>
  <c r="AP169" i="7"/>
  <c r="AP451" i="7"/>
  <c r="AP1413" i="7"/>
  <c r="AP547" i="7"/>
  <c r="AP1177" i="7"/>
  <c r="AP860" i="7"/>
  <c r="AP334" i="7"/>
  <c r="AP1247" i="7"/>
  <c r="AO1247" i="7"/>
  <c r="AO547" i="7"/>
  <c r="AO1512" i="7"/>
  <c r="AO1384" i="7"/>
  <c r="AO282" i="7"/>
  <c r="AO334" i="7"/>
  <c r="AO451" i="7"/>
  <c r="AO765" i="7"/>
  <c r="AO59" i="7"/>
  <c r="AN547" i="7"/>
  <c r="AO817" i="7"/>
  <c r="AO251" i="7"/>
  <c r="AO427" i="7"/>
  <c r="AO860" i="7"/>
  <c r="AO1130" i="7"/>
  <c r="AO235" i="7"/>
  <c r="AO169" i="7"/>
  <c r="AF1384" i="7"/>
  <c r="AN1384" i="7"/>
  <c r="AN1413" i="7"/>
  <c r="AF1512" i="7"/>
  <c r="AN1512" i="7"/>
  <c r="AN765" i="7"/>
  <c r="AN1177" i="7"/>
  <c r="AN451" i="7"/>
  <c r="AN59" i="7"/>
  <c r="AN817" i="7"/>
  <c r="AN334" i="7"/>
  <c r="AN251" i="7"/>
  <c r="AN1130" i="7"/>
  <c r="AN169" i="7"/>
  <c r="AN235" i="7"/>
  <c r="AN1247" i="7"/>
  <c r="AN282" i="7"/>
  <c r="AN1093" i="7"/>
  <c r="AN860" i="7"/>
  <c r="AL1177" i="7"/>
  <c r="AL235" i="7"/>
  <c r="AH1384" i="7"/>
  <c r="AL1384" i="7"/>
  <c r="AL451" i="7"/>
  <c r="AL169" i="7"/>
  <c r="AL427" i="7"/>
  <c r="AL547" i="7"/>
  <c r="AL1413" i="7"/>
  <c r="AL860" i="7"/>
  <c r="AH1512" i="7"/>
  <c r="AL1512" i="7"/>
  <c r="AK282" i="7"/>
  <c r="AK59" i="7"/>
  <c r="AL334" i="7"/>
  <c r="AL765" i="7"/>
  <c r="AL282" i="7"/>
  <c r="AK169" i="7"/>
  <c r="AL1247" i="7"/>
  <c r="AK251" i="7"/>
  <c r="AK235" i="7"/>
  <c r="AK1177" i="7"/>
  <c r="AJ1177" i="7"/>
  <c r="AK860" i="7"/>
  <c r="AK451" i="7"/>
  <c r="AJ1413" i="7"/>
  <c r="AK817" i="7"/>
  <c r="AK427" i="7"/>
  <c r="AK547" i="7"/>
  <c r="AG1208" i="7"/>
  <c r="AK1208" i="7"/>
  <c r="AG1093" i="7"/>
  <c r="AK1093" i="7"/>
  <c r="AG1413" i="7"/>
  <c r="AK1413" i="7"/>
  <c r="AK334" i="7"/>
  <c r="AK1130" i="7"/>
  <c r="AK1247" i="7"/>
  <c r="AK765" i="7"/>
  <c r="AJ235" i="7"/>
  <c r="AJ817" i="7"/>
  <c r="AJ1512" i="7"/>
  <c r="AJ451" i="7"/>
  <c r="AJ251" i="7"/>
  <c r="AJ765" i="7"/>
  <c r="AJ1384" i="7"/>
  <c r="AJ547" i="7"/>
  <c r="AJ1130" i="7"/>
  <c r="AJ282" i="7"/>
  <c r="AJ169" i="7"/>
  <c r="AF1208" i="7"/>
  <c r="AJ1208" i="7"/>
  <c r="AJ59" i="7"/>
  <c r="AJ860" i="7"/>
  <c r="AJ1093" i="7"/>
  <c r="AJ334" i="7"/>
  <c r="AJ1247" i="7"/>
  <c r="AG1512" i="7"/>
  <c r="AG1384" i="7"/>
  <c r="AG1177" i="7"/>
  <c r="Y281" i="7"/>
  <c r="X281" i="7"/>
  <c r="Y1426" i="7"/>
  <c r="X1426" i="7"/>
  <c r="Y787" i="7"/>
  <c r="X787" i="7"/>
  <c r="Y871" i="7"/>
  <c r="X871" i="7"/>
  <c r="Y1114" i="7"/>
  <c r="X1114" i="7"/>
  <c r="Y463" i="7"/>
  <c r="X463" i="7"/>
  <c r="Y1396" i="7"/>
  <c r="X1396" i="7"/>
  <c r="Y294" i="7"/>
  <c r="X294" i="7"/>
  <c r="Y1278" i="7"/>
  <c r="X1278" i="7"/>
  <c r="Y245" i="7"/>
  <c r="X245" i="7"/>
  <c r="Y559" i="7"/>
  <c r="X559" i="7"/>
  <c r="Y830" i="7"/>
  <c r="X830" i="7"/>
  <c r="Y1219" i="7"/>
  <c r="X1219" i="7"/>
  <c r="Y346" i="7"/>
  <c r="X346" i="7"/>
  <c r="Y1189" i="7"/>
  <c r="X1189" i="7"/>
  <c r="Y1544" i="7"/>
  <c r="X1544" i="7"/>
  <c r="AA178" i="7"/>
  <c r="Z178" i="7"/>
  <c r="AA346" i="7"/>
  <c r="Z346" i="7"/>
  <c r="AA281" i="7"/>
  <c r="Z281" i="7"/>
  <c r="AA1426" i="7"/>
  <c r="Z1426" i="7"/>
  <c r="AA787" i="7"/>
  <c r="Z787" i="7"/>
  <c r="AA438" i="7"/>
  <c r="Z438" i="7"/>
  <c r="AA294" i="7"/>
  <c r="Z294" i="7"/>
  <c r="AA1278" i="7"/>
  <c r="Z1278" i="7"/>
  <c r="AA1114" i="7"/>
  <c r="Z1114" i="7"/>
  <c r="AA74" i="7"/>
  <c r="Z74" i="7"/>
  <c r="AA559" i="7"/>
  <c r="Z559" i="7"/>
  <c r="AA1142" i="7"/>
  <c r="Z1142" i="7"/>
  <c r="AA1396" i="7"/>
  <c r="Z1396" i="7"/>
  <c r="AA830" i="7"/>
  <c r="Z830" i="7"/>
  <c r="AA1219" i="7"/>
  <c r="Z1219" i="7"/>
  <c r="O2" i="7" l="1"/>
  <c r="E8" i="6"/>
  <c r="M1563" i="6"/>
  <c r="L1563" i="6"/>
  <c r="D1563" i="6"/>
  <c r="M1562" i="6"/>
  <c r="L1562" i="6"/>
  <c r="D1562" i="6"/>
  <c r="M1561" i="6"/>
  <c r="L1561" i="6"/>
  <c r="D1561" i="6"/>
  <c r="M1560" i="6"/>
  <c r="L1560" i="6"/>
  <c r="D1560" i="6"/>
  <c r="M1559" i="6"/>
  <c r="L1559" i="6"/>
  <c r="D1559" i="6"/>
  <c r="M1558" i="6"/>
  <c r="L1558" i="6"/>
  <c r="D1558" i="6"/>
  <c r="M1557" i="6"/>
  <c r="L1557" i="6"/>
  <c r="D1557" i="6"/>
  <c r="M1556" i="6"/>
  <c r="L1556" i="6"/>
  <c r="D1556" i="6"/>
  <c r="M1555" i="6"/>
  <c r="L1555" i="6"/>
  <c r="D1555" i="6"/>
  <c r="M1554" i="6"/>
  <c r="L1554" i="6"/>
  <c r="K1554" i="6"/>
  <c r="I1554" i="6"/>
  <c r="H1554" i="6"/>
  <c r="G1554" i="6"/>
  <c r="F1554" i="6"/>
  <c r="J1554" i="6" s="1"/>
  <c r="E1554" i="6"/>
  <c r="D1554" i="6"/>
  <c r="M1553" i="6"/>
  <c r="L1553" i="6"/>
  <c r="F1553" i="6"/>
  <c r="K1553" i="6" s="1"/>
  <c r="N1554" i="6" s="1"/>
  <c r="O1554" i="6" s="1"/>
  <c r="E1553" i="6"/>
  <c r="G1553" i="6" s="1"/>
  <c r="D1553" i="6"/>
  <c r="F1555" i="6" s="1"/>
  <c r="M1552" i="6"/>
  <c r="L1552" i="6"/>
  <c r="D1552" i="6"/>
  <c r="M1551" i="6"/>
  <c r="L1551" i="6"/>
  <c r="D1551" i="6"/>
  <c r="M1550" i="6"/>
  <c r="L1550" i="6"/>
  <c r="D1550" i="6"/>
  <c r="M1549" i="6"/>
  <c r="L1549" i="6"/>
  <c r="D1549" i="6"/>
  <c r="M1548" i="6"/>
  <c r="L1548" i="6"/>
  <c r="D1548" i="6"/>
  <c r="M1547" i="6"/>
  <c r="L1547" i="6"/>
  <c r="D1547" i="6"/>
  <c r="M1546" i="6"/>
  <c r="L1546" i="6"/>
  <c r="D1546" i="6"/>
  <c r="M1545" i="6"/>
  <c r="L1545" i="6"/>
  <c r="D1545" i="6"/>
  <c r="M1544" i="6"/>
  <c r="L1544" i="6"/>
  <c r="D1544" i="6"/>
  <c r="M1543" i="6"/>
  <c r="L1543" i="6"/>
  <c r="D1543" i="6"/>
  <c r="M1542" i="6"/>
  <c r="L1542" i="6"/>
  <c r="D1542" i="6"/>
  <c r="M1541" i="6"/>
  <c r="L1541" i="6"/>
  <c r="D1541" i="6"/>
  <c r="M1540" i="6"/>
  <c r="L1540" i="6"/>
  <c r="D1540" i="6"/>
  <c r="M1539" i="6"/>
  <c r="L1539" i="6"/>
  <c r="D1539" i="6"/>
  <c r="M1538" i="6"/>
  <c r="L1538" i="6"/>
  <c r="D1538" i="6"/>
  <c r="M1537" i="6"/>
  <c r="L1537" i="6"/>
  <c r="D1537" i="6"/>
  <c r="M1536" i="6"/>
  <c r="L1536" i="6"/>
  <c r="D1536" i="6"/>
  <c r="M1535" i="6"/>
  <c r="L1535" i="6"/>
  <c r="D1535" i="6"/>
  <c r="M1534" i="6"/>
  <c r="L1534" i="6"/>
  <c r="D1534" i="6"/>
  <c r="M1533" i="6"/>
  <c r="L1533" i="6"/>
  <c r="D1533" i="6"/>
  <c r="M1532" i="6"/>
  <c r="L1532" i="6"/>
  <c r="D1532" i="6"/>
  <c r="M1531" i="6"/>
  <c r="L1531" i="6"/>
  <c r="D1531" i="6"/>
  <c r="M1530" i="6"/>
  <c r="L1530" i="6"/>
  <c r="D1530" i="6"/>
  <c r="M1529" i="6"/>
  <c r="L1529" i="6"/>
  <c r="D1529" i="6"/>
  <c r="M1528" i="6"/>
  <c r="L1528" i="6"/>
  <c r="D1528" i="6"/>
  <c r="M1527" i="6"/>
  <c r="L1527" i="6"/>
  <c r="D1527" i="6"/>
  <c r="M1526" i="6"/>
  <c r="L1526" i="6"/>
  <c r="D1526" i="6"/>
  <c r="M1525" i="6"/>
  <c r="L1525" i="6"/>
  <c r="D1525" i="6"/>
  <c r="M1524" i="6"/>
  <c r="L1524" i="6"/>
  <c r="D1524" i="6"/>
  <c r="M1523" i="6"/>
  <c r="L1523" i="6"/>
  <c r="D1523" i="6"/>
  <c r="M1522" i="6"/>
  <c r="L1522" i="6"/>
  <c r="D1522" i="6"/>
  <c r="M1521" i="6"/>
  <c r="L1521" i="6"/>
  <c r="F1521" i="6"/>
  <c r="J1521" i="6" s="1"/>
  <c r="E1521" i="6"/>
  <c r="G1521" i="6" s="1"/>
  <c r="D1521" i="6"/>
  <c r="M1520" i="6"/>
  <c r="L1520" i="6"/>
  <c r="I1520" i="6"/>
  <c r="H1520" i="6"/>
  <c r="F1520" i="6"/>
  <c r="K1520" i="6" s="1"/>
  <c r="E1520" i="6"/>
  <c r="G1520" i="6" s="1"/>
  <c r="D1520" i="6"/>
  <c r="M1519" i="6"/>
  <c r="L1519" i="6"/>
  <c r="D1519" i="6"/>
  <c r="M1518" i="6"/>
  <c r="L1518" i="6"/>
  <c r="D1518" i="6"/>
  <c r="M1517" i="6"/>
  <c r="L1517" i="6"/>
  <c r="D1517" i="6"/>
  <c r="M1516" i="6"/>
  <c r="L1516" i="6"/>
  <c r="D1516" i="6"/>
  <c r="M1515" i="6"/>
  <c r="L1515" i="6"/>
  <c r="D1515" i="6"/>
  <c r="M1514" i="6"/>
  <c r="L1514" i="6"/>
  <c r="D1514" i="6"/>
  <c r="M1513" i="6"/>
  <c r="L1513" i="6"/>
  <c r="D1513" i="6"/>
  <c r="M1512" i="6"/>
  <c r="L1512" i="6"/>
  <c r="D1512" i="6"/>
  <c r="M1511" i="6"/>
  <c r="L1511" i="6"/>
  <c r="D1511" i="6"/>
  <c r="M1510" i="6"/>
  <c r="L1510" i="6"/>
  <c r="D1510" i="6"/>
  <c r="M1509" i="6"/>
  <c r="L1509" i="6"/>
  <c r="F1509" i="6"/>
  <c r="E1509" i="6"/>
  <c r="G1509" i="6" s="1"/>
  <c r="D1509" i="6"/>
  <c r="M1508" i="6"/>
  <c r="L1508" i="6"/>
  <c r="K1508" i="6"/>
  <c r="J1508" i="6"/>
  <c r="I1508" i="6"/>
  <c r="F1508" i="6"/>
  <c r="H1508" i="6" s="1"/>
  <c r="E1508" i="6"/>
  <c r="G1508" i="6" s="1"/>
  <c r="D1508" i="6"/>
  <c r="M1507" i="6"/>
  <c r="L1507" i="6"/>
  <c r="D1507" i="6"/>
  <c r="M1506" i="6"/>
  <c r="L1506" i="6"/>
  <c r="D1506" i="6"/>
  <c r="M1505" i="6"/>
  <c r="L1505" i="6"/>
  <c r="D1505" i="6"/>
  <c r="M1504" i="6"/>
  <c r="L1504" i="6"/>
  <c r="D1504" i="6"/>
  <c r="M1503" i="6"/>
  <c r="L1503" i="6"/>
  <c r="D1503" i="6"/>
  <c r="M1502" i="6"/>
  <c r="L1502" i="6"/>
  <c r="D1502" i="6"/>
  <c r="M1501" i="6"/>
  <c r="L1501" i="6"/>
  <c r="D1501" i="6"/>
  <c r="M1500" i="6"/>
  <c r="L1500" i="6"/>
  <c r="D1500" i="6"/>
  <c r="M1499" i="6"/>
  <c r="L1499" i="6"/>
  <c r="D1499" i="6"/>
  <c r="M1498" i="6"/>
  <c r="L1498" i="6"/>
  <c r="D1498" i="6"/>
  <c r="M1497" i="6"/>
  <c r="L1497" i="6"/>
  <c r="D1497" i="6"/>
  <c r="M1496" i="6"/>
  <c r="L1496" i="6"/>
  <c r="D1496" i="6"/>
  <c r="M1495" i="6"/>
  <c r="L1495" i="6"/>
  <c r="D1495" i="6"/>
  <c r="M1494" i="6"/>
  <c r="L1494" i="6"/>
  <c r="D1494" i="6"/>
  <c r="M1493" i="6"/>
  <c r="L1493" i="6"/>
  <c r="D1493" i="6"/>
  <c r="M1492" i="6"/>
  <c r="L1492" i="6"/>
  <c r="D1492" i="6"/>
  <c r="M1491" i="6"/>
  <c r="L1491" i="6"/>
  <c r="D1491" i="6"/>
  <c r="M1490" i="6"/>
  <c r="L1490" i="6"/>
  <c r="D1490" i="6"/>
  <c r="M1489" i="6"/>
  <c r="L1489" i="6"/>
  <c r="D1489" i="6"/>
  <c r="M1488" i="6"/>
  <c r="L1488" i="6"/>
  <c r="D1488" i="6"/>
  <c r="M1487" i="6"/>
  <c r="L1487" i="6"/>
  <c r="D1487" i="6"/>
  <c r="M1486" i="6"/>
  <c r="L1486" i="6"/>
  <c r="D1486" i="6"/>
  <c r="M1485" i="6"/>
  <c r="L1485" i="6"/>
  <c r="D1485" i="6"/>
  <c r="M1484" i="6"/>
  <c r="L1484" i="6"/>
  <c r="D1484" i="6"/>
  <c r="M1483" i="6"/>
  <c r="L1483" i="6"/>
  <c r="D1483" i="6"/>
  <c r="M1482" i="6"/>
  <c r="L1482" i="6"/>
  <c r="D1482" i="6"/>
  <c r="M1481" i="6"/>
  <c r="L1481" i="6"/>
  <c r="D1481" i="6"/>
  <c r="M1480" i="6"/>
  <c r="L1480" i="6"/>
  <c r="D1480" i="6"/>
  <c r="M1479" i="6"/>
  <c r="L1479" i="6"/>
  <c r="D1479" i="6"/>
  <c r="M1478" i="6"/>
  <c r="L1478" i="6"/>
  <c r="D1478" i="6"/>
  <c r="M1477" i="6"/>
  <c r="L1477" i="6"/>
  <c r="D1477" i="6"/>
  <c r="M1476" i="6"/>
  <c r="L1476" i="6"/>
  <c r="F1476" i="6"/>
  <c r="K1476" i="6" s="1"/>
  <c r="E1476" i="6"/>
  <c r="G1476" i="6" s="1"/>
  <c r="D1476" i="6"/>
  <c r="M1475" i="6"/>
  <c r="L1475" i="6"/>
  <c r="H1475" i="6"/>
  <c r="F1475" i="6"/>
  <c r="J1475" i="6" s="1"/>
  <c r="E1475" i="6"/>
  <c r="G1475" i="6" s="1"/>
  <c r="D1475" i="6"/>
  <c r="E1477" i="6" s="1"/>
  <c r="G1477" i="6" s="1"/>
  <c r="M1474" i="6"/>
  <c r="L1474" i="6"/>
  <c r="D1474" i="6"/>
  <c r="M1473" i="6"/>
  <c r="L1473" i="6"/>
  <c r="D1473" i="6"/>
  <c r="M1472" i="6"/>
  <c r="L1472" i="6"/>
  <c r="D1472" i="6"/>
  <c r="M1471" i="6"/>
  <c r="L1471" i="6"/>
  <c r="D1471" i="6"/>
  <c r="M1470" i="6"/>
  <c r="L1470" i="6"/>
  <c r="D1470" i="6"/>
  <c r="M1469" i="6"/>
  <c r="L1469" i="6"/>
  <c r="D1469" i="6"/>
  <c r="M1468" i="6"/>
  <c r="L1468" i="6"/>
  <c r="D1468" i="6"/>
  <c r="M1467" i="6"/>
  <c r="L1467" i="6"/>
  <c r="D1467" i="6"/>
  <c r="M1466" i="6"/>
  <c r="L1466" i="6"/>
  <c r="D1466" i="6"/>
  <c r="M1465" i="6"/>
  <c r="L1465" i="6"/>
  <c r="D1465" i="6"/>
  <c r="M1464" i="6"/>
  <c r="L1464" i="6"/>
  <c r="J1464" i="6"/>
  <c r="F1464" i="6"/>
  <c r="K1464" i="6" s="1"/>
  <c r="E1464" i="6"/>
  <c r="G1464" i="6" s="1"/>
  <c r="D1464" i="6"/>
  <c r="M1463" i="6"/>
  <c r="L1463" i="6"/>
  <c r="H1463" i="6"/>
  <c r="F1463" i="6"/>
  <c r="J1463" i="6" s="1"/>
  <c r="E1463" i="6"/>
  <c r="G1463" i="6" s="1"/>
  <c r="D1463" i="6"/>
  <c r="M1462" i="6"/>
  <c r="L1462" i="6"/>
  <c r="D1462" i="6"/>
  <c r="M1461" i="6"/>
  <c r="L1461" i="6"/>
  <c r="D1461" i="6"/>
  <c r="M1460" i="6"/>
  <c r="L1460" i="6"/>
  <c r="H1460" i="6"/>
  <c r="D1460" i="6"/>
  <c r="M1459" i="6"/>
  <c r="L1459" i="6"/>
  <c r="K1459" i="6"/>
  <c r="F1459" i="6"/>
  <c r="J1459" i="6" s="1"/>
  <c r="E1459" i="6"/>
  <c r="G1459" i="6" s="1"/>
  <c r="D1459" i="6"/>
  <c r="M1458" i="6"/>
  <c r="L1458" i="6"/>
  <c r="J1458" i="6"/>
  <c r="F1458" i="6"/>
  <c r="K1458" i="6" s="1"/>
  <c r="N1459" i="6" s="1"/>
  <c r="O1459" i="6" s="1"/>
  <c r="E1458" i="6"/>
  <c r="G1458" i="6" s="1"/>
  <c r="D1458" i="6"/>
  <c r="F1460" i="6" s="1"/>
  <c r="M1457" i="6"/>
  <c r="L1457" i="6"/>
  <c r="D1457" i="6"/>
  <c r="M1456" i="6"/>
  <c r="L1456" i="6"/>
  <c r="D1456" i="6"/>
  <c r="M1455" i="6"/>
  <c r="L1455" i="6"/>
  <c r="D1455" i="6"/>
  <c r="M1454" i="6"/>
  <c r="L1454" i="6"/>
  <c r="D1454" i="6"/>
  <c r="M1453" i="6"/>
  <c r="L1453" i="6"/>
  <c r="D1453" i="6"/>
  <c r="M1452" i="6"/>
  <c r="L1452" i="6"/>
  <c r="D1452" i="6"/>
  <c r="M1451" i="6"/>
  <c r="L1451" i="6"/>
  <c r="D1451" i="6"/>
  <c r="M1450" i="6"/>
  <c r="L1450" i="6"/>
  <c r="D1450" i="6"/>
  <c r="M1449" i="6"/>
  <c r="L1449" i="6"/>
  <c r="D1449" i="6"/>
  <c r="M1448" i="6"/>
  <c r="L1448" i="6"/>
  <c r="D1448" i="6"/>
  <c r="M1447" i="6"/>
  <c r="L1447" i="6"/>
  <c r="D1447" i="6"/>
  <c r="M1446" i="6"/>
  <c r="L1446" i="6"/>
  <c r="D1446" i="6"/>
  <c r="M1445" i="6"/>
  <c r="L1445" i="6"/>
  <c r="D1445" i="6"/>
  <c r="M1444" i="6"/>
  <c r="L1444" i="6"/>
  <c r="D1444" i="6"/>
  <c r="M1443" i="6"/>
  <c r="L1443" i="6"/>
  <c r="D1443" i="6"/>
  <c r="M1442" i="6"/>
  <c r="L1442" i="6"/>
  <c r="D1442" i="6"/>
  <c r="M1441" i="6"/>
  <c r="L1441" i="6"/>
  <c r="G1441" i="6"/>
  <c r="F1441" i="6"/>
  <c r="K1441" i="6" s="1"/>
  <c r="E1441" i="6"/>
  <c r="D1441" i="6"/>
  <c r="M1440" i="6"/>
  <c r="L1440" i="6"/>
  <c r="F1440" i="6"/>
  <c r="J1440" i="6" s="1"/>
  <c r="E1440" i="6"/>
  <c r="G1440" i="6" s="1"/>
  <c r="D1440" i="6"/>
  <c r="M1439" i="6"/>
  <c r="L1439" i="6"/>
  <c r="D1439" i="6"/>
  <c r="M1438" i="6"/>
  <c r="L1438" i="6"/>
  <c r="D1438" i="6"/>
  <c r="M1437" i="6"/>
  <c r="L1437" i="6"/>
  <c r="D1437" i="6"/>
  <c r="M1436" i="6"/>
  <c r="L1436" i="6"/>
  <c r="F1436" i="6"/>
  <c r="E1436" i="6"/>
  <c r="G1436" i="6" s="1"/>
  <c r="D1436" i="6"/>
  <c r="M1435" i="6"/>
  <c r="L1435" i="6"/>
  <c r="H1435" i="6"/>
  <c r="G1435" i="6"/>
  <c r="F1435" i="6"/>
  <c r="K1435" i="6" s="1"/>
  <c r="E1435" i="6"/>
  <c r="D1435" i="6"/>
  <c r="M1434" i="6"/>
  <c r="L1434" i="6"/>
  <c r="D1434" i="6"/>
  <c r="M1433" i="6"/>
  <c r="L1433" i="6"/>
  <c r="D1433" i="6"/>
  <c r="M1432" i="6"/>
  <c r="L1432" i="6"/>
  <c r="D1432" i="6"/>
  <c r="M1431" i="6"/>
  <c r="L1431" i="6"/>
  <c r="D1431" i="6"/>
  <c r="M1430" i="6"/>
  <c r="L1430" i="6"/>
  <c r="D1430" i="6"/>
  <c r="M1429" i="6"/>
  <c r="L1429" i="6"/>
  <c r="D1429" i="6"/>
  <c r="M1428" i="6"/>
  <c r="L1428" i="6"/>
  <c r="D1428" i="6"/>
  <c r="M1427" i="6"/>
  <c r="L1427" i="6"/>
  <c r="D1427" i="6"/>
  <c r="M1426" i="6"/>
  <c r="L1426" i="6"/>
  <c r="D1426" i="6"/>
  <c r="M1425" i="6"/>
  <c r="L1425" i="6"/>
  <c r="D1425" i="6"/>
  <c r="M1424" i="6"/>
  <c r="L1424" i="6"/>
  <c r="D1424" i="6"/>
  <c r="M1423" i="6"/>
  <c r="L1423" i="6"/>
  <c r="D1423" i="6"/>
  <c r="E1423" i="6" s="1"/>
  <c r="G1423" i="6" s="1"/>
  <c r="M1422" i="6"/>
  <c r="L1422" i="6"/>
  <c r="F1422" i="6"/>
  <c r="J1422" i="6" s="1"/>
  <c r="E1422" i="6"/>
  <c r="G1422" i="6" s="1"/>
  <c r="D1422" i="6"/>
  <c r="M1421" i="6"/>
  <c r="L1421" i="6"/>
  <c r="G1421" i="6"/>
  <c r="F1421" i="6"/>
  <c r="K1421" i="6" s="1"/>
  <c r="E1421" i="6"/>
  <c r="D1421" i="6"/>
  <c r="M1420" i="6"/>
  <c r="L1420" i="6"/>
  <c r="D1420" i="6"/>
  <c r="M1419" i="6"/>
  <c r="L1419" i="6"/>
  <c r="D1419" i="6"/>
  <c r="M1418" i="6"/>
  <c r="L1418" i="6"/>
  <c r="D1418" i="6"/>
  <c r="M1417" i="6"/>
  <c r="L1417" i="6"/>
  <c r="D1417" i="6"/>
  <c r="M1416" i="6"/>
  <c r="L1416" i="6"/>
  <c r="D1416" i="6"/>
  <c r="M1415" i="6"/>
  <c r="L1415" i="6"/>
  <c r="D1415" i="6"/>
  <c r="M1414" i="6"/>
  <c r="L1414" i="6"/>
  <c r="D1414" i="6"/>
  <c r="M1413" i="6"/>
  <c r="L1413" i="6"/>
  <c r="D1413" i="6"/>
  <c r="M1412" i="6"/>
  <c r="L1412" i="6"/>
  <c r="D1412" i="6"/>
  <c r="M1411" i="6"/>
  <c r="L1411" i="6"/>
  <c r="D1411" i="6"/>
  <c r="M1410" i="6"/>
  <c r="L1410" i="6"/>
  <c r="D1410" i="6"/>
  <c r="M1409" i="6"/>
  <c r="L1409" i="6"/>
  <c r="D1409" i="6"/>
  <c r="M1408" i="6"/>
  <c r="L1408" i="6"/>
  <c r="D1408" i="6"/>
  <c r="M1407" i="6"/>
  <c r="L1407" i="6"/>
  <c r="D1407" i="6"/>
  <c r="M1406" i="6"/>
  <c r="L1406" i="6"/>
  <c r="G1406" i="6"/>
  <c r="F1406" i="6"/>
  <c r="K1406" i="6" s="1"/>
  <c r="E1406" i="6"/>
  <c r="D1406" i="6"/>
  <c r="M1405" i="6"/>
  <c r="L1405" i="6"/>
  <c r="K1405" i="6"/>
  <c r="J1405" i="6"/>
  <c r="I1405" i="6"/>
  <c r="H1405" i="6"/>
  <c r="F1405" i="6"/>
  <c r="E1405" i="6"/>
  <c r="G1405" i="6" s="1"/>
  <c r="D1405" i="6"/>
  <c r="M1404" i="6"/>
  <c r="L1404" i="6"/>
  <c r="D1404" i="6"/>
  <c r="M1403" i="6"/>
  <c r="L1403" i="6"/>
  <c r="D1403" i="6"/>
  <c r="M1402" i="6"/>
  <c r="L1402" i="6"/>
  <c r="D1402" i="6"/>
  <c r="M1401" i="6"/>
  <c r="L1401" i="6"/>
  <c r="D1401" i="6"/>
  <c r="M1400" i="6"/>
  <c r="L1400" i="6"/>
  <c r="D1400" i="6"/>
  <c r="M1399" i="6"/>
  <c r="L1399" i="6"/>
  <c r="D1399" i="6"/>
  <c r="M1398" i="6"/>
  <c r="L1398" i="6"/>
  <c r="D1398" i="6"/>
  <c r="M1397" i="6"/>
  <c r="L1397" i="6"/>
  <c r="D1397" i="6"/>
  <c r="M1396" i="6"/>
  <c r="L1396" i="6"/>
  <c r="D1396" i="6"/>
  <c r="M1395" i="6"/>
  <c r="L1395" i="6"/>
  <c r="D1395" i="6"/>
  <c r="M1394" i="6"/>
  <c r="L1394" i="6"/>
  <c r="D1394" i="6"/>
  <c r="M1393" i="6"/>
  <c r="L1393" i="6"/>
  <c r="K1393" i="6"/>
  <c r="H1393" i="6"/>
  <c r="F1393" i="6"/>
  <c r="I1393" i="6" s="1"/>
  <c r="E1393" i="6"/>
  <c r="G1393" i="6" s="1"/>
  <c r="D1393" i="6"/>
  <c r="M1392" i="6"/>
  <c r="L1392" i="6"/>
  <c r="G1392" i="6"/>
  <c r="F1392" i="6"/>
  <c r="K1392" i="6" s="1"/>
  <c r="E1392" i="6"/>
  <c r="D1392" i="6"/>
  <c r="M1391" i="6"/>
  <c r="L1391" i="6"/>
  <c r="D1391" i="6"/>
  <c r="M1390" i="6"/>
  <c r="L1390" i="6"/>
  <c r="D1390" i="6"/>
  <c r="M1389" i="6"/>
  <c r="L1389" i="6"/>
  <c r="D1389" i="6"/>
  <c r="M1388" i="6"/>
  <c r="L1388" i="6"/>
  <c r="D1388" i="6"/>
  <c r="M1387" i="6"/>
  <c r="L1387" i="6"/>
  <c r="D1387" i="6"/>
  <c r="M1386" i="6"/>
  <c r="L1386" i="6"/>
  <c r="D1386" i="6"/>
  <c r="M1385" i="6"/>
  <c r="L1385" i="6"/>
  <c r="D1385" i="6"/>
  <c r="M1384" i="6"/>
  <c r="L1384" i="6"/>
  <c r="D1384" i="6"/>
  <c r="M1383" i="6"/>
  <c r="L1383" i="6"/>
  <c r="D1383" i="6"/>
  <c r="M1382" i="6"/>
  <c r="L1382" i="6"/>
  <c r="D1382" i="6"/>
  <c r="M1381" i="6"/>
  <c r="L1381" i="6"/>
  <c r="K1381" i="6"/>
  <c r="J1381" i="6"/>
  <c r="F1381" i="6"/>
  <c r="H1381" i="6" s="1"/>
  <c r="E1381" i="6"/>
  <c r="G1381" i="6" s="1"/>
  <c r="D1381" i="6"/>
  <c r="M1380" i="6"/>
  <c r="L1380" i="6"/>
  <c r="I1380" i="6"/>
  <c r="F1380" i="6"/>
  <c r="K1380" i="6" s="1"/>
  <c r="N1381" i="6" s="1"/>
  <c r="O1381" i="6" s="1"/>
  <c r="E1380" i="6"/>
  <c r="G1380" i="6" s="1"/>
  <c r="D1380" i="6"/>
  <c r="M1379" i="6"/>
  <c r="L1379" i="6"/>
  <c r="D1379" i="6"/>
  <c r="M1378" i="6"/>
  <c r="L1378" i="6"/>
  <c r="D1378" i="6"/>
  <c r="M1377" i="6"/>
  <c r="L1377" i="6"/>
  <c r="D1377" i="6"/>
  <c r="M1376" i="6"/>
  <c r="L1376" i="6"/>
  <c r="D1376" i="6"/>
  <c r="M1375" i="6"/>
  <c r="L1375" i="6"/>
  <c r="D1375" i="6"/>
  <c r="M1374" i="6"/>
  <c r="L1374" i="6"/>
  <c r="D1374" i="6"/>
  <c r="M1373" i="6"/>
  <c r="L1373" i="6"/>
  <c r="D1373" i="6"/>
  <c r="M1372" i="6"/>
  <c r="L1372" i="6"/>
  <c r="D1372" i="6"/>
  <c r="M1371" i="6"/>
  <c r="L1371" i="6"/>
  <c r="D1371" i="6"/>
  <c r="M1370" i="6"/>
  <c r="L1370" i="6"/>
  <c r="G1370" i="6"/>
  <c r="E1370" i="6"/>
  <c r="D1370" i="6"/>
  <c r="M1369" i="6"/>
  <c r="L1369" i="6"/>
  <c r="I1369" i="6"/>
  <c r="H1369" i="6"/>
  <c r="F1369" i="6"/>
  <c r="J1369" i="6" s="1"/>
  <c r="E1369" i="6"/>
  <c r="G1369" i="6" s="1"/>
  <c r="D1369" i="6"/>
  <c r="M1368" i="6"/>
  <c r="L1368" i="6"/>
  <c r="I1368" i="6"/>
  <c r="H1368" i="6"/>
  <c r="F1368" i="6"/>
  <c r="J1368" i="6" s="1"/>
  <c r="E1368" i="6"/>
  <c r="G1368" i="6" s="1"/>
  <c r="D1368" i="6"/>
  <c r="F1370" i="6" s="1"/>
  <c r="I1370" i="6" s="1"/>
  <c r="F1371" i="6" s="1"/>
  <c r="M1367" i="6"/>
  <c r="L1367" i="6"/>
  <c r="D1367" i="6"/>
  <c r="M1366" i="6"/>
  <c r="L1366" i="6"/>
  <c r="D1366" i="6"/>
  <c r="M1365" i="6"/>
  <c r="L1365" i="6"/>
  <c r="E1365" i="6"/>
  <c r="G1365" i="6" s="1"/>
  <c r="D1365" i="6"/>
  <c r="M1364" i="6"/>
  <c r="L1364" i="6"/>
  <c r="K1364" i="6"/>
  <c r="I1364" i="6"/>
  <c r="H1364" i="6"/>
  <c r="F1364" i="6"/>
  <c r="J1364" i="6" s="1"/>
  <c r="E1364" i="6"/>
  <c r="G1364" i="6" s="1"/>
  <c r="D1364" i="6"/>
  <c r="M1363" i="6"/>
  <c r="L1363" i="6"/>
  <c r="J1363" i="6"/>
  <c r="F1363" i="6"/>
  <c r="H1363" i="6" s="1"/>
  <c r="E1363" i="6"/>
  <c r="G1363" i="6" s="1"/>
  <c r="D1363" i="6"/>
  <c r="F1365" i="6" s="1"/>
  <c r="M1362" i="6"/>
  <c r="L1362" i="6"/>
  <c r="D1362" i="6"/>
  <c r="M1361" i="6"/>
  <c r="L1361" i="6"/>
  <c r="D1361" i="6"/>
  <c r="M1360" i="6"/>
  <c r="L1360" i="6"/>
  <c r="D1360" i="6"/>
  <c r="M1359" i="6"/>
  <c r="L1359" i="6"/>
  <c r="D1359" i="6"/>
  <c r="M1358" i="6"/>
  <c r="L1358" i="6"/>
  <c r="D1358" i="6"/>
  <c r="M1357" i="6"/>
  <c r="L1357" i="6"/>
  <c r="D1357" i="6"/>
  <c r="M1356" i="6"/>
  <c r="L1356" i="6"/>
  <c r="D1356" i="6"/>
  <c r="M1355" i="6"/>
  <c r="L1355" i="6"/>
  <c r="D1355" i="6"/>
  <c r="M1354" i="6"/>
  <c r="L1354" i="6"/>
  <c r="D1354" i="6"/>
  <c r="M1353" i="6"/>
  <c r="L1353" i="6"/>
  <c r="D1353" i="6"/>
  <c r="M1352" i="6"/>
  <c r="L1352" i="6"/>
  <c r="D1352" i="6"/>
  <c r="M1351" i="6"/>
  <c r="L1351" i="6"/>
  <c r="D1351" i="6"/>
  <c r="M1350" i="6"/>
  <c r="L1350" i="6"/>
  <c r="D1350" i="6"/>
  <c r="M1349" i="6"/>
  <c r="L1349" i="6"/>
  <c r="E1349" i="6"/>
  <c r="G1349" i="6" s="1"/>
  <c r="D1349" i="6"/>
  <c r="M1348" i="6"/>
  <c r="L1348" i="6"/>
  <c r="G1348" i="6"/>
  <c r="F1348" i="6"/>
  <c r="J1348" i="6" s="1"/>
  <c r="E1348" i="6"/>
  <c r="D1348" i="6"/>
  <c r="M1347" i="6"/>
  <c r="L1347" i="6"/>
  <c r="I1347" i="6"/>
  <c r="H1347" i="6"/>
  <c r="F1347" i="6"/>
  <c r="K1347" i="6" s="1"/>
  <c r="E1347" i="6"/>
  <c r="G1347" i="6" s="1"/>
  <c r="D1347" i="6"/>
  <c r="F1349" i="6" s="1"/>
  <c r="I1349" i="6" s="1"/>
  <c r="F1350" i="6" s="1"/>
  <c r="M1346" i="6"/>
  <c r="L1346" i="6"/>
  <c r="D1346" i="6"/>
  <c r="M1345" i="6"/>
  <c r="L1345" i="6"/>
  <c r="D1345" i="6"/>
  <c r="M1344" i="6"/>
  <c r="L1344" i="6"/>
  <c r="D1344" i="6"/>
  <c r="M1343" i="6"/>
  <c r="L1343" i="6"/>
  <c r="D1343" i="6"/>
  <c r="M1342" i="6"/>
  <c r="L1342" i="6"/>
  <c r="D1342" i="6"/>
  <c r="M1341" i="6"/>
  <c r="L1341" i="6"/>
  <c r="D1341" i="6"/>
  <c r="M1340" i="6"/>
  <c r="L1340" i="6"/>
  <c r="D1340" i="6"/>
  <c r="M1339" i="6"/>
  <c r="L1339" i="6"/>
  <c r="D1339" i="6"/>
  <c r="M1338" i="6"/>
  <c r="L1338" i="6"/>
  <c r="E1338" i="6"/>
  <c r="G1338" i="6" s="1"/>
  <c r="D1338" i="6"/>
  <c r="M1337" i="6"/>
  <c r="L1337" i="6"/>
  <c r="K1337" i="6"/>
  <c r="I1337" i="6"/>
  <c r="H1337" i="6"/>
  <c r="G1337" i="6"/>
  <c r="F1337" i="6"/>
  <c r="J1337" i="6" s="1"/>
  <c r="E1337" i="6"/>
  <c r="D1337" i="6"/>
  <c r="M1336" i="6"/>
  <c r="L1336" i="6"/>
  <c r="K1336" i="6"/>
  <c r="I1336" i="6"/>
  <c r="H1336" i="6"/>
  <c r="F1336" i="6"/>
  <c r="J1336" i="6" s="1"/>
  <c r="E1336" i="6"/>
  <c r="G1336" i="6" s="1"/>
  <c r="D1336" i="6"/>
  <c r="M1335" i="6"/>
  <c r="L1335" i="6"/>
  <c r="D1335" i="6"/>
  <c r="M1334" i="6"/>
  <c r="L1334" i="6"/>
  <c r="D1334" i="6"/>
  <c r="M1333" i="6"/>
  <c r="L1333" i="6"/>
  <c r="D1333" i="6"/>
  <c r="M1332" i="6"/>
  <c r="L1332" i="6"/>
  <c r="D1332" i="6"/>
  <c r="M1331" i="6"/>
  <c r="L1331" i="6"/>
  <c r="D1331" i="6"/>
  <c r="M1330" i="6"/>
  <c r="L1330" i="6"/>
  <c r="D1330" i="6"/>
  <c r="M1329" i="6"/>
  <c r="L1329" i="6"/>
  <c r="D1329" i="6"/>
  <c r="M1328" i="6"/>
  <c r="L1328" i="6"/>
  <c r="D1328" i="6"/>
  <c r="M1327" i="6"/>
  <c r="L1327" i="6"/>
  <c r="F1327" i="6"/>
  <c r="E1327" i="6"/>
  <c r="G1327" i="6" s="1"/>
  <c r="D1327" i="6"/>
  <c r="M1326" i="6"/>
  <c r="L1326" i="6"/>
  <c r="G1326" i="6"/>
  <c r="F1326" i="6"/>
  <c r="K1326" i="6" s="1"/>
  <c r="E1326" i="6"/>
  <c r="D1326" i="6"/>
  <c r="M1325" i="6"/>
  <c r="L1325" i="6"/>
  <c r="F1325" i="6"/>
  <c r="E1325" i="6"/>
  <c r="G1325" i="6" s="1"/>
  <c r="D1325" i="6"/>
  <c r="M1324" i="6"/>
  <c r="L1324" i="6"/>
  <c r="D1324" i="6"/>
  <c r="M1323" i="6"/>
  <c r="L1323" i="6"/>
  <c r="D1323" i="6"/>
  <c r="M1322" i="6"/>
  <c r="L1322" i="6"/>
  <c r="D1322" i="6"/>
  <c r="M1321" i="6"/>
  <c r="L1321" i="6"/>
  <c r="D1321" i="6"/>
  <c r="M1320" i="6"/>
  <c r="L1320" i="6"/>
  <c r="D1320" i="6"/>
  <c r="M1319" i="6"/>
  <c r="L1319" i="6"/>
  <c r="D1319" i="6"/>
  <c r="M1318" i="6"/>
  <c r="L1318" i="6"/>
  <c r="D1318" i="6"/>
  <c r="M1317" i="6"/>
  <c r="L1317" i="6"/>
  <c r="D1317" i="6"/>
  <c r="M1316" i="6"/>
  <c r="L1316" i="6"/>
  <c r="D1316" i="6"/>
  <c r="M1315" i="6"/>
  <c r="L1315" i="6"/>
  <c r="E1315" i="6"/>
  <c r="G1315" i="6" s="1"/>
  <c r="D1315" i="6"/>
  <c r="M1314" i="6"/>
  <c r="L1314" i="6"/>
  <c r="H1314" i="6"/>
  <c r="F1314" i="6"/>
  <c r="K1314" i="6" s="1"/>
  <c r="E1314" i="6"/>
  <c r="G1314" i="6" s="1"/>
  <c r="D1314" i="6"/>
  <c r="M1313" i="6"/>
  <c r="L1313" i="6"/>
  <c r="F1313" i="6"/>
  <c r="I1313" i="6" s="1"/>
  <c r="E1313" i="6"/>
  <c r="G1313" i="6" s="1"/>
  <c r="D1313" i="6"/>
  <c r="F1315" i="6" s="1"/>
  <c r="M1312" i="6"/>
  <c r="L1312" i="6"/>
  <c r="D1312" i="6"/>
  <c r="M1311" i="6"/>
  <c r="L1311" i="6"/>
  <c r="D1311" i="6"/>
  <c r="M1310" i="6"/>
  <c r="L1310" i="6"/>
  <c r="D1310" i="6"/>
  <c r="M1309" i="6"/>
  <c r="L1309" i="6"/>
  <c r="D1309" i="6"/>
  <c r="M1308" i="6"/>
  <c r="L1308" i="6"/>
  <c r="D1308" i="6"/>
  <c r="M1307" i="6"/>
  <c r="L1307" i="6"/>
  <c r="D1307" i="6"/>
  <c r="M1306" i="6"/>
  <c r="L1306" i="6"/>
  <c r="D1306" i="6"/>
  <c r="M1305" i="6"/>
  <c r="L1305" i="6"/>
  <c r="D1305" i="6"/>
  <c r="M1304" i="6"/>
  <c r="L1304" i="6"/>
  <c r="D1304" i="6"/>
  <c r="M1303" i="6"/>
  <c r="L1303" i="6"/>
  <c r="D1303" i="6"/>
  <c r="M1302" i="6"/>
  <c r="L1302" i="6"/>
  <c r="E1302" i="6"/>
  <c r="G1302" i="6" s="1"/>
  <c r="D1302" i="6"/>
  <c r="M1301" i="6"/>
  <c r="L1301" i="6"/>
  <c r="F1301" i="6"/>
  <c r="E1301" i="6"/>
  <c r="G1301" i="6" s="1"/>
  <c r="D1301" i="6"/>
  <c r="M1300" i="6"/>
  <c r="L1300" i="6"/>
  <c r="I1300" i="6"/>
  <c r="F1300" i="6"/>
  <c r="K1300" i="6" s="1"/>
  <c r="E1300" i="6"/>
  <c r="G1300" i="6" s="1"/>
  <c r="D1300" i="6"/>
  <c r="F1302" i="6" s="1"/>
  <c r="M1299" i="6"/>
  <c r="L1299" i="6"/>
  <c r="D1299" i="6"/>
  <c r="M1298" i="6"/>
  <c r="L1298" i="6"/>
  <c r="D1298" i="6"/>
  <c r="M1297" i="6"/>
  <c r="L1297" i="6"/>
  <c r="D1297" i="6"/>
  <c r="M1296" i="6"/>
  <c r="L1296" i="6"/>
  <c r="D1296" i="6"/>
  <c r="M1295" i="6"/>
  <c r="L1295" i="6"/>
  <c r="D1295" i="6"/>
  <c r="M1294" i="6"/>
  <c r="L1294" i="6"/>
  <c r="D1294" i="6"/>
  <c r="M1293" i="6"/>
  <c r="L1293" i="6"/>
  <c r="D1293" i="6"/>
  <c r="M1292" i="6"/>
  <c r="L1292" i="6"/>
  <c r="D1292" i="6"/>
  <c r="M1291" i="6"/>
  <c r="L1291" i="6"/>
  <c r="D1291" i="6"/>
  <c r="M1290" i="6"/>
  <c r="L1290" i="6"/>
  <c r="D1290" i="6"/>
  <c r="M1289" i="6"/>
  <c r="L1289" i="6"/>
  <c r="D1289" i="6"/>
  <c r="M1288" i="6"/>
  <c r="L1288" i="6"/>
  <c r="H1288" i="6"/>
  <c r="G1288" i="6"/>
  <c r="F1288" i="6"/>
  <c r="J1288" i="6" s="1"/>
  <c r="E1288" i="6"/>
  <c r="D1288" i="6"/>
  <c r="E1289" i="6" s="1"/>
  <c r="G1289" i="6" s="1"/>
  <c r="M1287" i="6"/>
  <c r="L1287" i="6"/>
  <c r="I1287" i="6"/>
  <c r="H1287" i="6"/>
  <c r="F1287" i="6"/>
  <c r="J1287" i="6" s="1"/>
  <c r="E1287" i="6"/>
  <c r="G1287" i="6" s="1"/>
  <c r="D1287" i="6"/>
  <c r="M1286" i="6"/>
  <c r="L1286" i="6"/>
  <c r="D1286" i="6"/>
  <c r="M1285" i="6"/>
  <c r="L1285" i="6"/>
  <c r="D1285" i="6"/>
  <c r="M1284" i="6"/>
  <c r="L1284" i="6"/>
  <c r="D1284" i="6"/>
  <c r="M1283" i="6"/>
  <c r="L1283" i="6"/>
  <c r="D1283" i="6"/>
  <c r="M1282" i="6"/>
  <c r="L1282" i="6"/>
  <c r="D1282" i="6"/>
  <c r="M1281" i="6"/>
  <c r="L1281" i="6"/>
  <c r="D1281" i="6"/>
  <c r="M1280" i="6"/>
  <c r="L1280" i="6"/>
  <c r="D1280" i="6"/>
  <c r="M1279" i="6"/>
  <c r="L1279" i="6"/>
  <c r="D1279" i="6"/>
  <c r="M1278" i="6"/>
  <c r="L1278" i="6"/>
  <c r="D1278" i="6"/>
  <c r="M1277" i="6"/>
  <c r="L1277" i="6"/>
  <c r="D1277" i="6"/>
  <c r="M1276" i="6"/>
  <c r="L1276" i="6"/>
  <c r="D1276" i="6"/>
  <c r="M1275" i="6"/>
  <c r="L1275" i="6"/>
  <c r="D1275" i="6"/>
  <c r="M1274" i="6"/>
  <c r="L1274" i="6"/>
  <c r="D1274" i="6"/>
  <c r="M1273" i="6"/>
  <c r="L1273" i="6"/>
  <c r="D1273" i="6"/>
  <c r="M1272" i="6"/>
  <c r="L1272" i="6"/>
  <c r="D1272" i="6"/>
  <c r="M1271" i="6"/>
  <c r="L1271" i="6"/>
  <c r="D1271" i="6"/>
  <c r="M1270" i="6"/>
  <c r="L1270" i="6"/>
  <c r="D1270" i="6"/>
  <c r="M1269" i="6"/>
  <c r="L1269" i="6"/>
  <c r="D1269" i="6"/>
  <c r="M1268" i="6"/>
  <c r="L1268" i="6"/>
  <c r="D1268" i="6"/>
  <c r="M1267" i="6"/>
  <c r="L1267" i="6"/>
  <c r="D1267" i="6"/>
  <c r="M1266" i="6"/>
  <c r="L1266" i="6"/>
  <c r="D1266" i="6"/>
  <c r="M1265" i="6"/>
  <c r="L1265" i="6"/>
  <c r="D1265" i="6"/>
  <c r="M1264" i="6"/>
  <c r="L1264" i="6"/>
  <c r="D1264" i="6"/>
  <c r="M1263" i="6"/>
  <c r="L1263" i="6"/>
  <c r="D1263" i="6"/>
  <c r="M1262" i="6"/>
  <c r="L1262" i="6"/>
  <c r="D1262" i="6"/>
  <c r="M1261" i="6"/>
  <c r="L1261" i="6"/>
  <c r="D1261" i="6"/>
  <c r="M1260" i="6"/>
  <c r="L1260" i="6"/>
  <c r="D1260" i="6"/>
  <c r="M1259" i="6"/>
  <c r="L1259" i="6"/>
  <c r="D1259" i="6"/>
  <c r="M1258" i="6"/>
  <c r="L1258" i="6"/>
  <c r="D1258" i="6"/>
  <c r="M1257" i="6"/>
  <c r="L1257" i="6"/>
  <c r="D1257" i="6"/>
  <c r="M1256" i="6"/>
  <c r="L1256" i="6"/>
  <c r="K1256" i="6"/>
  <c r="H1256" i="6"/>
  <c r="F1256" i="6"/>
  <c r="J1256" i="6" s="1"/>
  <c r="E1256" i="6"/>
  <c r="G1256" i="6" s="1"/>
  <c r="D1256" i="6"/>
  <c r="M1255" i="6"/>
  <c r="L1255" i="6"/>
  <c r="G1255" i="6"/>
  <c r="F1255" i="6"/>
  <c r="J1255" i="6" s="1"/>
  <c r="E1255" i="6"/>
  <c r="D1255" i="6"/>
  <c r="M1254" i="6"/>
  <c r="L1254" i="6"/>
  <c r="D1254" i="6"/>
  <c r="M1253" i="6"/>
  <c r="L1253" i="6"/>
  <c r="D1253" i="6"/>
  <c r="M1252" i="6"/>
  <c r="L1252" i="6"/>
  <c r="D1252" i="6"/>
  <c r="M1251" i="6"/>
  <c r="L1251" i="6"/>
  <c r="D1251" i="6"/>
  <c r="M1250" i="6"/>
  <c r="L1250" i="6"/>
  <c r="D1250" i="6"/>
  <c r="M1249" i="6"/>
  <c r="L1249" i="6"/>
  <c r="D1249" i="6"/>
  <c r="M1248" i="6"/>
  <c r="L1248" i="6"/>
  <c r="D1248" i="6"/>
  <c r="M1247" i="6"/>
  <c r="L1247" i="6"/>
  <c r="D1247" i="6"/>
  <c r="M1246" i="6"/>
  <c r="L1246" i="6"/>
  <c r="D1246" i="6"/>
  <c r="M1245" i="6"/>
  <c r="L1245" i="6"/>
  <c r="D1245" i="6"/>
  <c r="M1244" i="6"/>
  <c r="L1244" i="6"/>
  <c r="D1244" i="6"/>
  <c r="M1243" i="6"/>
  <c r="L1243" i="6"/>
  <c r="D1243" i="6"/>
  <c r="M1242" i="6"/>
  <c r="L1242" i="6"/>
  <c r="E1242" i="6"/>
  <c r="G1242" i="6" s="1"/>
  <c r="D1242" i="6"/>
  <c r="M1241" i="6"/>
  <c r="L1241" i="6"/>
  <c r="H1241" i="6"/>
  <c r="G1241" i="6"/>
  <c r="F1241" i="6"/>
  <c r="J1241" i="6" s="1"/>
  <c r="E1241" i="6"/>
  <c r="D1241" i="6"/>
  <c r="M1240" i="6"/>
  <c r="L1240" i="6"/>
  <c r="H1240" i="6"/>
  <c r="F1240" i="6"/>
  <c r="J1240" i="6" s="1"/>
  <c r="E1240" i="6"/>
  <c r="G1240" i="6" s="1"/>
  <c r="D1240" i="6"/>
  <c r="F1242" i="6" s="1"/>
  <c r="M1239" i="6"/>
  <c r="L1239" i="6"/>
  <c r="D1239" i="6"/>
  <c r="M1238" i="6"/>
  <c r="L1238" i="6"/>
  <c r="D1238" i="6"/>
  <c r="M1237" i="6"/>
  <c r="L1237" i="6"/>
  <c r="D1237" i="6"/>
  <c r="M1236" i="6"/>
  <c r="L1236" i="6"/>
  <c r="D1236" i="6"/>
  <c r="M1235" i="6"/>
  <c r="L1235" i="6"/>
  <c r="D1235" i="6"/>
  <c r="M1234" i="6"/>
  <c r="L1234" i="6"/>
  <c r="D1234" i="6"/>
  <c r="M1233" i="6"/>
  <c r="L1233" i="6"/>
  <c r="D1233" i="6"/>
  <c r="M1232" i="6"/>
  <c r="L1232" i="6"/>
  <c r="D1232" i="6"/>
  <c r="M1231" i="6"/>
  <c r="L1231" i="6"/>
  <c r="D1231" i="6"/>
  <c r="M1230" i="6"/>
  <c r="L1230" i="6"/>
  <c r="D1230" i="6"/>
  <c r="M1229" i="6"/>
  <c r="L1229" i="6"/>
  <c r="F1229" i="6"/>
  <c r="J1229" i="6" s="1"/>
  <c r="E1229" i="6"/>
  <c r="G1229" i="6" s="1"/>
  <c r="D1229" i="6"/>
  <c r="M1228" i="6"/>
  <c r="L1228" i="6"/>
  <c r="F1228" i="6"/>
  <c r="J1228" i="6" s="1"/>
  <c r="E1228" i="6"/>
  <c r="G1228" i="6" s="1"/>
  <c r="D1228" i="6"/>
  <c r="F1230" i="6" s="1"/>
  <c r="H1230" i="6" s="1"/>
  <c r="M1227" i="6"/>
  <c r="L1227" i="6"/>
  <c r="D1227" i="6"/>
  <c r="M1226" i="6"/>
  <c r="L1226" i="6"/>
  <c r="D1226" i="6"/>
  <c r="M1225" i="6"/>
  <c r="L1225" i="6"/>
  <c r="D1225" i="6"/>
  <c r="M1224" i="6"/>
  <c r="L1224" i="6"/>
  <c r="D1224" i="6"/>
  <c r="M1223" i="6"/>
  <c r="L1223" i="6"/>
  <c r="D1223" i="6"/>
  <c r="M1222" i="6"/>
  <c r="L1222" i="6"/>
  <c r="D1222" i="6"/>
  <c r="M1221" i="6"/>
  <c r="L1221" i="6"/>
  <c r="D1221" i="6"/>
  <c r="M1220" i="6"/>
  <c r="L1220" i="6"/>
  <c r="D1220" i="6"/>
  <c r="M1219" i="6"/>
  <c r="L1219" i="6"/>
  <c r="D1219" i="6"/>
  <c r="M1218" i="6"/>
  <c r="L1218" i="6"/>
  <c r="D1218" i="6"/>
  <c r="M1217" i="6"/>
  <c r="L1217" i="6"/>
  <c r="F1217" i="6"/>
  <c r="K1217" i="6" s="1"/>
  <c r="E1217" i="6"/>
  <c r="G1217" i="6" s="1"/>
  <c r="D1217" i="6"/>
  <c r="E1218" i="6" s="1"/>
  <c r="G1218" i="6" s="1"/>
  <c r="M1216" i="6"/>
  <c r="L1216" i="6"/>
  <c r="F1216" i="6"/>
  <c r="J1216" i="6" s="1"/>
  <c r="E1216" i="6"/>
  <c r="G1216" i="6" s="1"/>
  <c r="D1216" i="6"/>
  <c r="M1215" i="6"/>
  <c r="L1215" i="6"/>
  <c r="D1215" i="6"/>
  <c r="M1214" i="6"/>
  <c r="L1214" i="6"/>
  <c r="D1214" i="6"/>
  <c r="M1213" i="6"/>
  <c r="L1213" i="6"/>
  <c r="D1213" i="6"/>
  <c r="M1212" i="6"/>
  <c r="L1212" i="6"/>
  <c r="D1212" i="6"/>
  <c r="M1211" i="6"/>
  <c r="L1211" i="6"/>
  <c r="D1211" i="6"/>
  <c r="M1210" i="6"/>
  <c r="L1210" i="6"/>
  <c r="D1210" i="6"/>
  <c r="M1209" i="6"/>
  <c r="L1209" i="6"/>
  <c r="D1209" i="6"/>
  <c r="M1208" i="6"/>
  <c r="L1208" i="6"/>
  <c r="D1208" i="6"/>
  <c r="M1207" i="6"/>
  <c r="L1207" i="6"/>
  <c r="D1207" i="6"/>
  <c r="M1206" i="6"/>
  <c r="L1206" i="6"/>
  <c r="D1206" i="6"/>
  <c r="M1205" i="6"/>
  <c r="L1205" i="6"/>
  <c r="H1205" i="6"/>
  <c r="F1205" i="6"/>
  <c r="J1205" i="6" s="1"/>
  <c r="E1205" i="6"/>
  <c r="G1205" i="6" s="1"/>
  <c r="D1205" i="6"/>
  <c r="M1204" i="6"/>
  <c r="L1204" i="6"/>
  <c r="F1204" i="6"/>
  <c r="K1204" i="6" s="1"/>
  <c r="E1204" i="6"/>
  <c r="G1204" i="6" s="1"/>
  <c r="D1204" i="6"/>
  <c r="F1206" i="6" s="1"/>
  <c r="M1203" i="6"/>
  <c r="L1203" i="6"/>
  <c r="D1203" i="6"/>
  <c r="M1202" i="6"/>
  <c r="L1202" i="6"/>
  <c r="D1202" i="6"/>
  <c r="M1201" i="6"/>
  <c r="L1201" i="6"/>
  <c r="D1201" i="6"/>
  <c r="M1200" i="6"/>
  <c r="L1200" i="6"/>
  <c r="D1200" i="6"/>
  <c r="E1200" i="6" s="1"/>
  <c r="G1200" i="6" s="1"/>
  <c r="M1199" i="6"/>
  <c r="L1199" i="6"/>
  <c r="K1199" i="6"/>
  <c r="I1199" i="6"/>
  <c r="H1199" i="6"/>
  <c r="F1199" i="6"/>
  <c r="J1199" i="6" s="1"/>
  <c r="E1199" i="6"/>
  <c r="G1199" i="6" s="1"/>
  <c r="D1199" i="6"/>
  <c r="M1198" i="6"/>
  <c r="L1198" i="6"/>
  <c r="K1198" i="6"/>
  <c r="J1198" i="6"/>
  <c r="F1198" i="6"/>
  <c r="I1198" i="6" s="1"/>
  <c r="E1198" i="6"/>
  <c r="G1198" i="6" s="1"/>
  <c r="D1198" i="6"/>
  <c r="M1197" i="6"/>
  <c r="L1197" i="6"/>
  <c r="D1197" i="6"/>
  <c r="M1196" i="6"/>
  <c r="L1196" i="6"/>
  <c r="D1196" i="6"/>
  <c r="M1195" i="6"/>
  <c r="L1195" i="6"/>
  <c r="D1195" i="6"/>
  <c r="M1194" i="6"/>
  <c r="L1194" i="6"/>
  <c r="D1194" i="6"/>
  <c r="M1193" i="6"/>
  <c r="L1193" i="6"/>
  <c r="D1193" i="6"/>
  <c r="M1192" i="6"/>
  <c r="L1192" i="6"/>
  <c r="D1192" i="6"/>
  <c r="M1191" i="6"/>
  <c r="L1191" i="6"/>
  <c r="D1191" i="6"/>
  <c r="M1190" i="6"/>
  <c r="L1190" i="6"/>
  <c r="D1190" i="6"/>
  <c r="M1189" i="6"/>
  <c r="L1189" i="6"/>
  <c r="D1189" i="6"/>
  <c r="M1188" i="6"/>
  <c r="L1188" i="6"/>
  <c r="D1188" i="6"/>
  <c r="M1187" i="6"/>
  <c r="L1187" i="6"/>
  <c r="D1187" i="6"/>
  <c r="E1187" i="6" s="1"/>
  <c r="G1187" i="6" s="1"/>
  <c r="M1186" i="6"/>
  <c r="L1186" i="6"/>
  <c r="F1186" i="6"/>
  <c r="K1186" i="6" s="1"/>
  <c r="E1186" i="6"/>
  <c r="G1186" i="6" s="1"/>
  <c r="D1186" i="6"/>
  <c r="M1185" i="6"/>
  <c r="L1185" i="6"/>
  <c r="F1185" i="6"/>
  <c r="J1185" i="6" s="1"/>
  <c r="E1185" i="6"/>
  <c r="G1185" i="6" s="1"/>
  <c r="D1185" i="6"/>
  <c r="M1184" i="6"/>
  <c r="L1184" i="6"/>
  <c r="D1184" i="6"/>
  <c r="M1183" i="6"/>
  <c r="L1183" i="6"/>
  <c r="D1183" i="6"/>
  <c r="M1182" i="6"/>
  <c r="L1182" i="6"/>
  <c r="D1182" i="6"/>
  <c r="M1181" i="6"/>
  <c r="L1181" i="6"/>
  <c r="D1181" i="6"/>
  <c r="M1180" i="6"/>
  <c r="L1180" i="6"/>
  <c r="D1180" i="6"/>
  <c r="M1179" i="6"/>
  <c r="L1179" i="6"/>
  <c r="D1179" i="6"/>
  <c r="M1178" i="6"/>
  <c r="L1178" i="6"/>
  <c r="D1178" i="6"/>
  <c r="M1177" i="6"/>
  <c r="L1177" i="6"/>
  <c r="D1177" i="6"/>
  <c r="M1176" i="6"/>
  <c r="L1176" i="6"/>
  <c r="D1176" i="6"/>
  <c r="M1175" i="6"/>
  <c r="L1175" i="6"/>
  <c r="F1175" i="6"/>
  <c r="H1175" i="6" s="1"/>
  <c r="D1175" i="6"/>
  <c r="M1174" i="6"/>
  <c r="L1174" i="6"/>
  <c r="G1174" i="6"/>
  <c r="F1174" i="6"/>
  <c r="K1174" i="6" s="1"/>
  <c r="E1174" i="6"/>
  <c r="D1174" i="6"/>
  <c r="M1173" i="6"/>
  <c r="L1173" i="6"/>
  <c r="F1173" i="6"/>
  <c r="H1173" i="6" s="1"/>
  <c r="E1173" i="6"/>
  <c r="G1173" i="6" s="1"/>
  <c r="D1173" i="6"/>
  <c r="E1175" i="6" s="1"/>
  <c r="G1175" i="6" s="1"/>
  <c r="M1172" i="6"/>
  <c r="L1172" i="6"/>
  <c r="D1172" i="6"/>
  <c r="M1171" i="6"/>
  <c r="L1171" i="6"/>
  <c r="D1171" i="6"/>
  <c r="M1170" i="6"/>
  <c r="L1170" i="6"/>
  <c r="D1170" i="6"/>
  <c r="M1169" i="6"/>
  <c r="L1169" i="6"/>
  <c r="D1169" i="6"/>
  <c r="M1168" i="6"/>
  <c r="L1168" i="6"/>
  <c r="D1168" i="6"/>
  <c r="M1167" i="6"/>
  <c r="L1167" i="6"/>
  <c r="D1167" i="6"/>
  <c r="M1166" i="6"/>
  <c r="L1166" i="6"/>
  <c r="D1166" i="6"/>
  <c r="M1165" i="6"/>
  <c r="L1165" i="6"/>
  <c r="D1165" i="6"/>
  <c r="M1164" i="6"/>
  <c r="L1164" i="6"/>
  <c r="D1164" i="6"/>
  <c r="M1163" i="6"/>
  <c r="L1163" i="6"/>
  <c r="D1163" i="6"/>
  <c r="M1162" i="6"/>
  <c r="L1162" i="6"/>
  <c r="F1162" i="6"/>
  <c r="K1162" i="6" s="1"/>
  <c r="E1162" i="6"/>
  <c r="G1162" i="6" s="1"/>
  <c r="D1162" i="6"/>
  <c r="M1161" i="6"/>
  <c r="L1161" i="6"/>
  <c r="F1161" i="6"/>
  <c r="K1161" i="6" s="1"/>
  <c r="N1162" i="6" s="1"/>
  <c r="O1162" i="6" s="1"/>
  <c r="E1161" i="6"/>
  <c r="G1161" i="6" s="1"/>
  <c r="D1161" i="6"/>
  <c r="F1163" i="6" s="1"/>
  <c r="M1160" i="6"/>
  <c r="L1160" i="6"/>
  <c r="D1160" i="6"/>
  <c r="M1159" i="6"/>
  <c r="L1159" i="6"/>
  <c r="D1159" i="6"/>
  <c r="M1158" i="6"/>
  <c r="L1158" i="6"/>
  <c r="D1158" i="6"/>
  <c r="M1157" i="6"/>
  <c r="L1157" i="6"/>
  <c r="D1157" i="6"/>
  <c r="M1156" i="6"/>
  <c r="L1156" i="6"/>
  <c r="D1156" i="6"/>
  <c r="M1155" i="6"/>
  <c r="L1155" i="6"/>
  <c r="D1155" i="6"/>
  <c r="M1154" i="6"/>
  <c r="L1154" i="6"/>
  <c r="D1154" i="6"/>
  <c r="M1153" i="6"/>
  <c r="L1153" i="6"/>
  <c r="D1153" i="6"/>
  <c r="M1152" i="6"/>
  <c r="L1152" i="6"/>
  <c r="H1152" i="6"/>
  <c r="F1152" i="6"/>
  <c r="K1152" i="6" s="1"/>
  <c r="E1152" i="6"/>
  <c r="G1152" i="6" s="1"/>
  <c r="D1152" i="6"/>
  <c r="M1151" i="6"/>
  <c r="L1151" i="6"/>
  <c r="H1151" i="6"/>
  <c r="F1151" i="6"/>
  <c r="K1151" i="6" s="1"/>
  <c r="N1152" i="6" s="1"/>
  <c r="O1152" i="6" s="1"/>
  <c r="E1151" i="6"/>
  <c r="G1151" i="6" s="1"/>
  <c r="D1151" i="6"/>
  <c r="F1153" i="6" s="1"/>
  <c r="M1150" i="6"/>
  <c r="L1150" i="6"/>
  <c r="D1150" i="6"/>
  <c r="M1149" i="6"/>
  <c r="L1149" i="6"/>
  <c r="D1149" i="6"/>
  <c r="M1148" i="6"/>
  <c r="L1148" i="6"/>
  <c r="D1148" i="6"/>
  <c r="M1147" i="6"/>
  <c r="L1147" i="6"/>
  <c r="D1147" i="6"/>
  <c r="M1146" i="6"/>
  <c r="L1146" i="6"/>
  <c r="D1146" i="6"/>
  <c r="M1145" i="6"/>
  <c r="L1145" i="6"/>
  <c r="D1145" i="6"/>
  <c r="M1144" i="6"/>
  <c r="L1144" i="6"/>
  <c r="D1144" i="6"/>
  <c r="M1143" i="6"/>
  <c r="L1143" i="6"/>
  <c r="D1143" i="6"/>
  <c r="M1142" i="6"/>
  <c r="L1142" i="6"/>
  <c r="D1142" i="6"/>
  <c r="M1141" i="6"/>
  <c r="L1141" i="6"/>
  <c r="D1141" i="6"/>
  <c r="M1140" i="6"/>
  <c r="L1140" i="6"/>
  <c r="D1140" i="6"/>
  <c r="M1139" i="6"/>
  <c r="L1139" i="6"/>
  <c r="F1139" i="6"/>
  <c r="K1139" i="6" s="1"/>
  <c r="E1139" i="6"/>
  <c r="G1139" i="6" s="1"/>
  <c r="D1139" i="6"/>
  <c r="M1138" i="6"/>
  <c r="L1138" i="6"/>
  <c r="F1138" i="6"/>
  <c r="K1138" i="6" s="1"/>
  <c r="E1138" i="6"/>
  <c r="G1138" i="6" s="1"/>
  <c r="D1138" i="6"/>
  <c r="F1140" i="6" s="1"/>
  <c r="M1137" i="6"/>
  <c r="L1137" i="6"/>
  <c r="D1137" i="6"/>
  <c r="M1136" i="6"/>
  <c r="L1136" i="6"/>
  <c r="D1136" i="6"/>
  <c r="M1135" i="6"/>
  <c r="L1135" i="6"/>
  <c r="D1135" i="6"/>
  <c r="M1134" i="6"/>
  <c r="L1134" i="6"/>
  <c r="D1134" i="6"/>
  <c r="M1133" i="6"/>
  <c r="L1133" i="6"/>
  <c r="D1133" i="6"/>
  <c r="M1132" i="6"/>
  <c r="L1132" i="6"/>
  <c r="D1132" i="6"/>
  <c r="M1131" i="6"/>
  <c r="L1131" i="6"/>
  <c r="D1131" i="6"/>
  <c r="M1130" i="6"/>
  <c r="L1130" i="6"/>
  <c r="D1130" i="6"/>
  <c r="M1129" i="6"/>
  <c r="L1129" i="6"/>
  <c r="D1129" i="6"/>
  <c r="M1128" i="6"/>
  <c r="L1128" i="6"/>
  <c r="D1128" i="6"/>
  <c r="M1127" i="6"/>
  <c r="L1127" i="6"/>
  <c r="D1127" i="6"/>
  <c r="M1126" i="6"/>
  <c r="L1126" i="6"/>
  <c r="D1126" i="6"/>
  <c r="M1125" i="6"/>
  <c r="L1125" i="6"/>
  <c r="D1125" i="6"/>
  <c r="M1124" i="6"/>
  <c r="L1124" i="6"/>
  <c r="F1124" i="6"/>
  <c r="K1124" i="6" s="1"/>
  <c r="E1124" i="6"/>
  <c r="G1124" i="6" s="1"/>
  <c r="D1124" i="6"/>
  <c r="M1123" i="6"/>
  <c r="L1123" i="6"/>
  <c r="F1123" i="6"/>
  <c r="K1123" i="6" s="1"/>
  <c r="N1124" i="6" s="1"/>
  <c r="O1124" i="6" s="1"/>
  <c r="E1123" i="6"/>
  <c r="G1123" i="6" s="1"/>
  <c r="D1123" i="6"/>
  <c r="M1122" i="6"/>
  <c r="L1122" i="6"/>
  <c r="D1122" i="6"/>
  <c r="M1121" i="6"/>
  <c r="L1121" i="6"/>
  <c r="D1121" i="6"/>
  <c r="M1120" i="6"/>
  <c r="L1120" i="6"/>
  <c r="D1120" i="6"/>
  <c r="M1119" i="6"/>
  <c r="L1119" i="6"/>
  <c r="D1119" i="6"/>
  <c r="M1118" i="6"/>
  <c r="L1118" i="6"/>
  <c r="D1118" i="6"/>
  <c r="M1117" i="6"/>
  <c r="L1117" i="6"/>
  <c r="D1117" i="6"/>
  <c r="M1116" i="6"/>
  <c r="L1116" i="6"/>
  <c r="D1116" i="6"/>
  <c r="M1115" i="6"/>
  <c r="L1115" i="6"/>
  <c r="D1115" i="6"/>
  <c r="M1114" i="6"/>
  <c r="L1114" i="6"/>
  <c r="D1114" i="6"/>
  <c r="M1113" i="6"/>
  <c r="L1113" i="6"/>
  <c r="D1113" i="6"/>
  <c r="M1112" i="6"/>
  <c r="L1112" i="6"/>
  <c r="D1112" i="6"/>
  <c r="M1111" i="6"/>
  <c r="L1111" i="6"/>
  <c r="D1111" i="6"/>
  <c r="M1110" i="6"/>
  <c r="L1110" i="6"/>
  <c r="D1110" i="6"/>
  <c r="M1109" i="6"/>
  <c r="L1109" i="6"/>
  <c r="D1109" i="6"/>
  <c r="M1108" i="6"/>
  <c r="L1108" i="6"/>
  <c r="D1108" i="6"/>
  <c r="M1107" i="6"/>
  <c r="L1107" i="6"/>
  <c r="D1107" i="6"/>
  <c r="M1106" i="6"/>
  <c r="L1106" i="6"/>
  <c r="D1106" i="6"/>
  <c r="M1105" i="6"/>
  <c r="L1105" i="6"/>
  <c r="D1105" i="6"/>
  <c r="M1104" i="6"/>
  <c r="L1104" i="6"/>
  <c r="D1104" i="6"/>
  <c r="M1103" i="6"/>
  <c r="L1103" i="6"/>
  <c r="D1103" i="6"/>
  <c r="M1102" i="6"/>
  <c r="L1102" i="6"/>
  <c r="F1102" i="6"/>
  <c r="K1102" i="6" s="1"/>
  <c r="E1102" i="6"/>
  <c r="G1102" i="6" s="1"/>
  <c r="D1102" i="6"/>
  <c r="M1101" i="6"/>
  <c r="L1101" i="6"/>
  <c r="F1101" i="6"/>
  <c r="K1101" i="6" s="1"/>
  <c r="N1102" i="6" s="1"/>
  <c r="O1102" i="6" s="1"/>
  <c r="E1101" i="6"/>
  <c r="G1101" i="6" s="1"/>
  <c r="D1101" i="6"/>
  <c r="M1100" i="6"/>
  <c r="L1100" i="6"/>
  <c r="D1100" i="6"/>
  <c r="M1099" i="6"/>
  <c r="L1099" i="6"/>
  <c r="D1099" i="6"/>
  <c r="M1098" i="6"/>
  <c r="L1098" i="6"/>
  <c r="D1098" i="6"/>
  <c r="M1097" i="6"/>
  <c r="L1097" i="6"/>
  <c r="D1097" i="6"/>
  <c r="M1096" i="6"/>
  <c r="L1096" i="6"/>
  <c r="D1096" i="6"/>
  <c r="M1095" i="6"/>
  <c r="L1095" i="6"/>
  <c r="D1095" i="6"/>
  <c r="M1094" i="6"/>
  <c r="L1094" i="6"/>
  <c r="D1094" i="6"/>
  <c r="M1093" i="6"/>
  <c r="L1093" i="6"/>
  <c r="D1093" i="6"/>
  <c r="M1092" i="6"/>
  <c r="L1092" i="6"/>
  <c r="D1092" i="6"/>
  <c r="M1091" i="6"/>
  <c r="L1091" i="6"/>
  <c r="D1091" i="6"/>
  <c r="M1090" i="6"/>
  <c r="L1090" i="6"/>
  <c r="F1090" i="6"/>
  <c r="H1090" i="6" s="1"/>
  <c r="E1090" i="6"/>
  <c r="G1090" i="6" s="1"/>
  <c r="D1090" i="6"/>
  <c r="M1089" i="6"/>
  <c r="L1089" i="6"/>
  <c r="J1089" i="6"/>
  <c r="F1089" i="6"/>
  <c r="K1089" i="6" s="1"/>
  <c r="E1089" i="6"/>
  <c r="G1089" i="6" s="1"/>
  <c r="D1089" i="6"/>
  <c r="M1088" i="6"/>
  <c r="L1088" i="6"/>
  <c r="D1088" i="6"/>
  <c r="M1087" i="6"/>
  <c r="L1087" i="6"/>
  <c r="D1087" i="6"/>
  <c r="M1086" i="6"/>
  <c r="L1086" i="6"/>
  <c r="D1086" i="6"/>
  <c r="M1085" i="6"/>
  <c r="L1085" i="6"/>
  <c r="D1085" i="6"/>
  <c r="M1084" i="6"/>
  <c r="L1084" i="6"/>
  <c r="D1084" i="6"/>
  <c r="M1083" i="6"/>
  <c r="L1083" i="6"/>
  <c r="D1083" i="6"/>
  <c r="M1082" i="6"/>
  <c r="L1082" i="6"/>
  <c r="D1082" i="6"/>
  <c r="M1081" i="6"/>
  <c r="L1081" i="6"/>
  <c r="D1081" i="6"/>
  <c r="M1080" i="6"/>
  <c r="L1080" i="6"/>
  <c r="D1080" i="6"/>
  <c r="M1079" i="6"/>
  <c r="L1079" i="6"/>
  <c r="D1079" i="6"/>
  <c r="M1078" i="6"/>
  <c r="L1078" i="6"/>
  <c r="D1078" i="6"/>
  <c r="M1077" i="6"/>
  <c r="L1077" i="6"/>
  <c r="F1077" i="6"/>
  <c r="I1077" i="6" s="1"/>
  <c r="E1077" i="6"/>
  <c r="G1077" i="6" s="1"/>
  <c r="D1077" i="6"/>
  <c r="M1076" i="6"/>
  <c r="L1076" i="6"/>
  <c r="K1076" i="6"/>
  <c r="G1076" i="6"/>
  <c r="F1076" i="6"/>
  <c r="I1076" i="6" s="1"/>
  <c r="E1076" i="6"/>
  <c r="D1076" i="6"/>
  <c r="M1075" i="6"/>
  <c r="L1075" i="6"/>
  <c r="D1075" i="6"/>
  <c r="M1074" i="6"/>
  <c r="L1074" i="6"/>
  <c r="D1074" i="6"/>
  <c r="M1073" i="6"/>
  <c r="L1073" i="6"/>
  <c r="D1073" i="6"/>
  <c r="M1072" i="6"/>
  <c r="L1072" i="6"/>
  <c r="D1072" i="6"/>
  <c r="M1071" i="6"/>
  <c r="L1071" i="6"/>
  <c r="D1071" i="6"/>
  <c r="M1070" i="6"/>
  <c r="L1070" i="6"/>
  <c r="D1070" i="6"/>
  <c r="M1069" i="6"/>
  <c r="L1069" i="6"/>
  <c r="D1069" i="6"/>
  <c r="M1068" i="6"/>
  <c r="L1068" i="6"/>
  <c r="D1068" i="6"/>
  <c r="M1067" i="6"/>
  <c r="L1067" i="6"/>
  <c r="D1067" i="6"/>
  <c r="M1066" i="6"/>
  <c r="L1066" i="6"/>
  <c r="D1066" i="6"/>
  <c r="M1065" i="6"/>
  <c r="L1065" i="6"/>
  <c r="E1065" i="6"/>
  <c r="G1065" i="6" s="1"/>
  <c r="D1065" i="6"/>
  <c r="M1064" i="6"/>
  <c r="L1064" i="6"/>
  <c r="F1064" i="6"/>
  <c r="E1064" i="6"/>
  <c r="G1064" i="6" s="1"/>
  <c r="D1064" i="6"/>
  <c r="M1063" i="6"/>
  <c r="L1063" i="6"/>
  <c r="J1063" i="6"/>
  <c r="I1063" i="6"/>
  <c r="H1063" i="6"/>
  <c r="F1063" i="6"/>
  <c r="K1063" i="6" s="1"/>
  <c r="E1063" i="6"/>
  <c r="G1063" i="6" s="1"/>
  <c r="D1063" i="6"/>
  <c r="F1065" i="6" s="1"/>
  <c r="M1062" i="6"/>
  <c r="L1062" i="6"/>
  <c r="D1062" i="6"/>
  <c r="M1061" i="6"/>
  <c r="L1061" i="6"/>
  <c r="D1061" i="6"/>
  <c r="M1060" i="6"/>
  <c r="L1060" i="6"/>
  <c r="D1060" i="6"/>
  <c r="M1059" i="6"/>
  <c r="L1059" i="6"/>
  <c r="D1059" i="6"/>
  <c r="M1058" i="6"/>
  <c r="L1058" i="6"/>
  <c r="D1058" i="6"/>
  <c r="M1057" i="6"/>
  <c r="L1057" i="6"/>
  <c r="D1057" i="6"/>
  <c r="M1056" i="6"/>
  <c r="L1056" i="6"/>
  <c r="D1056" i="6"/>
  <c r="M1055" i="6"/>
  <c r="L1055" i="6"/>
  <c r="D1055" i="6"/>
  <c r="M1054" i="6"/>
  <c r="L1054" i="6"/>
  <c r="D1054" i="6"/>
  <c r="M1053" i="6"/>
  <c r="L1053" i="6"/>
  <c r="D1053" i="6"/>
  <c r="M1052" i="6"/>
  <c r="L1052" i="6"/>
  <c r="D1052" i="6"/>
  <c r="M1051" i="6"/>
  <c r="L1051" i="6"/>
  <c r="D1051" i="6"/>
  <c r="M1050" i="6"/>
  <c r="L1050" i="6"/>
  <c r="D1050" i="6"/>
  <c r="M1049" i="6"/>
  <c r="L1049" i="6"/>
  <c r="E1049" i="6"/>
  <c r="G1049" i="6" s="1"/>
  <c r="D1049" i="6"/>
  <c r="M1048" i="6"/>
  <c r="L1048" i="6"/>
  <c r="F1048" i="6"/>
  <c r="E1048" i="6"/>
  <c r="G1048" i="6" s="1"/>
  <c r="D1048" i="6"/>
  <c r="M1047" i="6"/>
  <c r="L1047" i="6"/>
  <c r="K1047" i="6"/>
  <c r="J1047" i="6"/>
  <c r="F1047" i="6"/>
  <c r="I1047" i="6" s="1"/>
  <c r="E1047" i="6"/>
  <c r="G1047" i="6" s="1"/>
  <c r="D1047" i="6"/>
  <c r="F1049" i="6" s="1"/>
  <c r="M1046" i="6"/>
  <c r="L1046" i="6"/>
  <c r="D1046" i="6"/>
  <c r="M1045" i="6"/>
  <c r="L1045" i="6"/>
  <c r="D1045" i="6"/>
  <c r="M1044" i="6"/>
  <c r="L1044" i="6"/>
  <c r="F1044" i="6"/>
  <c r="E1044" i="6"/>
  <c r="G1044" i="6" s="1"/>
  <c r="D1044" i="6"/>
  <c r="M1043" i="6"/>
  <c r="L1043" i="6"/>
  <c r="F1043" i="6"/>
  <c r="K1043" i="6" s="1"/>
  <c r="E1043" i="6"/>
  <c r="G1043" i="6" s="1"/>
  <c r="D1043" i="6"/>
  <c r="M1042" i="6"/>
  <c r="L1042" i="6"/>
  <c r="F1042" i="6"/>
  <c r="E1042" i="6"/>
  <c r="G1042" i="6" s="1"/>
  <c r="D1042" i="6"/>
  <c r="M1041" i="6"/>
  <c r="L1041" i="6"/>
  <c r="D1041" i="6"/>
  <c r="M1040" i="6"/>
  <c r="L1040" i="6"/>
  <c r="D1040" i="6"/>
  <c r="M1039" i="6"/>
  <c r="L1039" i="6"/>
  <c r="D1039" i="6"/>
  <c r="M1038" i="6"/>
  <c r="L1038" i="6"/>
  <c r="D1038" i="6"/>
  <c r="M1037" i="6"/>
  <c r="L1037" i="6"/>
  <c r="D1037" i="6"/>
  <c r="M1036" i="6"/>
  <c r="L1036" i="6"/>
  <c r="D1036" i="6"/>
  <c r="M1035" i="6"/>
  <c r="L1035" i="6"/>
  <c r="D1035" i="6"/>
  <c r="M1034" i="6"/>
  <c r="L1034" i="6"/>
  <c r="D1034" i="6"/>
  <c r="M1033" i="6"/>
  <c r="L1033" i="6"/>
  <c r="D1033" i="6"/>
  <c r="M1032" i="6"/>
  <c r="L1032" i="6"/>
  <c r="D1032" i="6"/>
  <c r="M1031" i="6"/>
  <c r="L1031" i="6"/>
  <c r="D1031" i="6"/>
  <c r="M1030" i="6"/>
  <c r="L1030" i="6"/>
  <c r="D1030" i="6"/>
  <c r="M1029" i="6"/>
  <c r="L1029" i="6"/>
  <c r="D1029" i="6"/>
  <c r="M1028" i="6"/>
  <c r="L1028" i="6"/>
  <c r="D1028" i="6"/>
  <c r="M1027" i="6"/>
  <c r="L1027" i="6"/>
  <c r="D1027" i="6"/>
  <c r="M1026" i="6"/>
  <c r="L1026" i="6"/>
  <c r="D1026" i="6"/>
  <c r="M1025" i="6"/>
  <c r="L1025" i="6"/>
  <c r="D1025" i="6"/>
  <c r="M1024" i="6"/>
  <c r="L1024" i="6"/>
  <c r="D1024" i="6"/>
  <c r="M1023" i="6"/>
  <c r="L1023" i="6"/>
  <c r="K1023" i="6"/>
  <c r="J1023" i="6"/>
  <c r="F1023" i="6"/>
  <c r="I1023" i="6" s="1"/>
  <c r="E1023" i="6"/>
  <c r="G1023" i="6" s="1"/>
  <c r="D1023" i="6"/>
  <c r="M1022" i="6"/>
  <c r="L1022" i="6"/>
  <c r="I1022" i="6"/>
  <c r="H1022" i="6"/>
  <c r="F1022" i="6"/>
  <c r="E1022" i="6"/>
  <c r="G1022" i="6" s="1"/>
  <c r="D1022" i="6"/>
  <c r="M1021" i="6"/>
  <c r="L1021" i="6"/>
  <c r="D1021" i="6"/>
  <c r="M1020" i="6"/>
  <c r="L1020" i="6"/>
  <c r="D1020" i="6"/>
  <c r="M1019" i="6"/>
  <c r="L1019" i="6"/>
  <c r="D1019" i="6"/>
  <c r="M1018" i="6"/>
  <c r="L1018" i="6"/>
  <c r="D1018" i="6"/>
  <c r="M1017" i="6"/>
  <c r="L1017" i="6"/>
  <c r="D1017" i="6"/>
  <c r="M1016" i="6"/>
  <c r="L1016" i="6"/>
  <c r="D1016" i="6"/>
  <c r="M1015" i="6"/>
  <c r="L1015" i="6"/>
  <c r="D1015" i="6"/>
  <c r="M1014" i="6"/>
  <c r="L1014" i="6"/>
  <c r="D1014" i="6"/>
  <c r="M1013" i="6"/>
  <c r="L1013" i="6"/>
  <c r="D1013" i="6"/>
  <c r="M1012" i="6"/>
  <c r="L1012" i="6"/>
  <c r="D1012" i="6"/>
  <c r="M1011" i="6"/>
  <c r="L1011" i="6"/>
  <c r="I1011" i="6"/>
  <c r="H1011" i="6"/>
  <c r="F1011" i="6"/>
  <c r="K1011" i="6" s="1"/>
  <c r="E1011" i="6"/>
  <c r="G1011" i="6" s="1"/>
  <c r="D1011" i="6"/>
  <c r="M1010" i="6"/>
  <c r="L1010" i="6"/>
  <c r="F1010" i="6"/>
  <c r="E1010" i="6"/>
  <c r="G1010" i="6" s="1"/>
  <c r="D1010" i="6"/>
  <c r="F1012" i="6" s="1"/>
  <c r="M1009" i="6"/>
  <c r="L1009" i="6"/>
  <c r="D1009" i="6"/>
  <c r="M1008" i="6"/>
  <c r="L1008" i="6"/>
  <c r="D1008" i="6"/>
  <c r="M1007" i="6"/>
  <c r="L1007" i="6"/>
  <c r="D1007" i="6"/>
  <c r="M1006" i="6"/>
  <c r="L1006" i="6"/>
  <c r="D1006" i="6"/>
  <c r="M1005" i="6"/>
  <c r="L1005" i="6"/>
  <c r="D1005" i="6"/>
  <c r="M1004" i="6"/>
  <c r="L1004" i="6"/>
  <c r="D1004" i="6"/>
  <c r="M1003" i="6"/>
  <c r="L1003" i="6"/>
  <c r="D1003" i="6"/>
  <c r="M1002" i="6"/>
  <c r="L1002" i="6"/>
  <c r="D1002" i="6"/>
  <c r="M1001" i="6"/>
  <c r="L1001" i="6"/>
  <c r="D1001" i="6"/>
  <c r="M1000" i="6"/>
  <c r="L1000" i="6"/>
  <c r="D1000" i="6"/>
  <c r="M999" i="6"/>
  <c r="L999" i="6"/>
  <c r="D999" i="6"/>
  <c r="M998" i="6"/>
  <c r="L998" i="6"/>
  <c r="H998" i="6"/>
  <c r="F998" i="6"/>
  <c r="E998" i="6"/>
  <c r="G998" i="6" s="1"/>
  <c r="D998" i="6"/>
  <c r="M997" i="6"/>
  <c r="L997" i="6"/>
  <c r="F997" i="6"/>
  <c r="J997" i="6" s="1"/>
  <c r="E997" i="6"/>
  <c r="G997" i="6" s="1"/>
  <c r="D997" i="6"/>
  <c r="M996" i="6"/>
  <c r="L996" i="6"/>
  <c r="D996" i="6"/>
  <c r="M995" i="6"/>
  <c r="L995" i="6"/>
  <c r="D995" i="6"/>
  <c r="M994" i="6"/>
  <c r="L994" i="6"/>
  <c r="D994" i="6"/>
  <c r="M993" i="6"/>
  <c r="L993" i="6"/>
  <c r="D993" i="6"/>
  <c r="M992" i="6"/>
  <c r="L992" i="6"/>
  <c r="D992" i="6"/>
  <c r="M991" i="6"/>
  <c r="L991" i="6"/>
  <c r="D991" i="6"/>
  <c r="M990" i="6"/>
  <c r="L990" i="6"/>
  <c r="D990" i="6"/>
  <c r="M989" i="6"/>
  <c r="L989" i="6"/>
  <c r="K989" i="6"/>
  <c r="F989" i="6"/>
  <c r="H989" i="6" s="1"/>
  <c r="E989" i="6"/>
  <c r="G989" i="6" s="1"/>
  <c r="D989" i="6"/>
  <c r="M988" i="6"/>
  <c r="L988" i="6"/>
  <c r="F988" i="6"/>
  <c r="E988" i="6"/>
  <c r="G988" i="6" s="1"/>
  <c r="D988" i="6"/>
  <c r="F990" i="6" s="1"/>
  <c r="M987" i="6"/>
  <c r="L987" i="6"/>
  <c r="D987" i="6"/>
  <c r="M986" i="6"/>
  <c r="L986" i="6"/>
  <c r="D986" i="6"/>
  <c r="M985" i="6"/>
  <c r="L985" i="6"/>
  <c r="D985" i="6"/>
  <c r="M984" i="6"/>
  <c r="L984" i="6"/>
  <c r="D984" i="6"/>
  <c r="M983" i="6"/>
  <c r="L983" i="6"/>
  <c r="D983" i="6"/>
  <c r="M982" i="6"/>
  <c r="L982" i="6"/>
  <c r="D982" i="6"/>
  <c r="M981" i="6"/>
  <c r="L981" i="6"/>
  <c r="D981" i="6"/>
  <c r="M980" i="6"/>
  <c r="L980" i="6"/>
  <c r="F980" i="6"/>
  <c r="E980" i="6"/>
  <c r="G980" i="6" s="1"/>
  <c r="D980" i="6"/>
  <c r="M979" i="6"/>
  <c r="L979" i="6"/>
  <c r="K979" i="6"/>
  <c r="F979" i="6"/>
  <c r="H979" i="6" s="1"/>
  <c r="E979" i="6"/>
  <c r="G979" i="6" s="1"/>
  <c r="D979" i="6"/>
  <c r="M978" i="6"/>
  <c r="L978" i="6"/>
  <c r="F978" i="6"/>
  <c r="I978" i="6" s="1"/>
  <c r="E978" i="6"/>
  <c r="G978" i="6" s="1"/>
  <c r="D978" i="6"/>
  <c r="M977" i="6"/>
  <c r="L977" i="6"/>
  <c r="D977" i="6"/>
  <c r="M976" i="6"/>
  <c r="L976" i="6"/>
  <c r="D976" i="6"/>
  <c r="M975" i="6"/>
  <c r="L975" i="6"/>
  <c r="D975" i="6"/>
  <c r="M974" i="6"/>
  <c r="L974" i="6"/>
  <c r="D974" i="6"/>
  <c r="E974" i="6" s="1"/>
  <c r="G974" i="6" s="1"/>
  <c r="M973" i="6"/>
  <c r="L973" i="6"/>
  <c r="H973" i="6"/>
  <c r="F973" i="6"/>
  <c r="K973" i="6" s="1"/>
  <c r="E973" i="6"/>
  <c r="G973" i="6" s="1"/>
  <c r="D973" i="6"/>
  <c r="F974" i="6" s="1"/>
  <c r="M972" i="6"/>
  <c r="L972" i="6"/>
  <c r="H972" i="6"/>
  <c r="F972" i="6"/>
  <c r="J972" i="6" s="1"/>
  <c r="E972" i="6"/>
  <c r="G972" i="6" s="1"/>
  <c r="D972" i="6"/>
  <c r="M971" i="6"/>
  <c r="L971" i="6"/>
  <c r="D971" i="6"/>
  <c r="M970" i="6"/>
  <c r="L970" i="6"/>
  <c r="D970" i="6"/>
  <c r="M969" i="6"/>
  <c r="L969" i="6"/>
  <c r="D969" i="6"/>
  <c r="M968" i="6"/>
  <c r="L968" i="6"/>
  <c r="D968" i="6"/>
  <c r="M967" i="6"/>
  <c r="L967" i="6"/>
  <c r="D967" i="6"/>
  <c r="M966" i="6"/>
  <c r="L966" i="6"/>
  <c r="D966" i="6"/>
  <c r="M965" i="6"/>
  <c r="L965" i="6"/>
  <c r="D965" i="6"/>
  <c r="M964" i="6"/>
  <c r="L964" i="6"/>
  <c r="D964" i="6"/>
  <c r="M963" i="6"/>
  <c r="L963" i="6"/>
  <c r="D963" i="6"/>
  <c r="M962" i="6"/>
  <c r="L962" i="6"/>
  <c r="F962" i="6"/>
  <c r="D962" i="6"/>
  <c r="M961" i="6"/>
  <c r="L961" i="6"/>
  <c r="H961" i="6"/>
  <c r="G961" i="6"/>
  <c r="F961" i="6"/>
  <c r="K961" i="6" s="1"/>
  <c r="E961" i="6"/>
  <c r="D961" i="6"/>
  <c r="E962" i="6" s="1"/>
  <c r="G962" i="6" s="1"/>
  <c r="M960" i="6"/>
  <c r="L960" i="6"/>
  <c r="G960" i="6"/>
  <c r="F960" i="6"/>
  <c r="J960" i="6" s="1"/>
  <c r="E960" i="6"/>
  <c r="D960" i="6"/>
  <c r="M959" i="6"/>
  <c r="L959" i="6"/>
  <c r="D959" i="6"/>
  <c r="M958" i="6"/>
  <c r="L958" i="6"/>
  <c r="D958" i="6"/>
  <c r="M957" i="6"/>
  <c r="L957" i="6"/>
  <c r="D957" i="6"/>
  <c r="M956" i="6"/>
  <c r="L956" i="6"/>
  <c r="D956" i="6"/>
  <c r="M955" i="6"/>
  <c r="L955" i="6"/>
  <c r="D955" i="6"/>
  <c r="M954" i="6"/>
  <c r="L954" i="6"/>
  <c r="K954" i="6"/>
  <c r="H954" i="6"/>
  <c r="F954" i="6"/>
  <c r="J954" i="6" s="1"/>
  <c r="E954" i="6"/>
  <c r="G954" i="6" s="1"/>
  <c r="D954" i="6"/>
  <c r="M953" i="6"/>
  <c r="L953" i="6"/>
  <c r="G953" i="6"/>
  <c r="F953" i="6"/>
  <c r="K953" i="6" s="1"/>
  <c r="N954" i="6" s="1"/>
  <c r="O954" i="6" s="1"/>
  <c r="E953" i="6"/>
  <c r="D953" i="6"/>
  <c r="F955" i="6" s="1"/>
  <c r="M952" i="6"/>
  <c r="L952" i="6"/>
  <c r="D952" i="6"/>
  <c r="M951" i="6"/>
  <c r="L951" i="6"/>
  <c r="D951" i="6"/>
  <c r="M950" i="6"/>
  <c r="L950" i="6"/>
  <c r="D950" i="6"/>
  <c r="M949" i="6"/>
  <c r="L949" i="6"/>
  <c r="D949" i="6"/>
  <c r="M948" i="6"/>
  <c r="L948" i="6"/>
  <c r="E948" i="6"/>
  <c r="G948" i="6" s="1"/>
  <c r="D948" i="6"/>
  <c r="M947" i="6"/>
  <c r="L947" i="6"/>
  <c r="K947" i="6"/>
  <c r="J947" i="6"/>
  <c r="I947" i="6"/>
  <c r="H947" i="6"/>
  <c r="G947" i="6"/>
  <c r="F947" i="6"/>
  <c r="E947" i="6"/>
  <c r="D947" i="6"/>
  <c r="M946" i="6"/>
  <c r="L946" i="6"/>
  <c r="K946" i="6"/>
  <c r="N947" i="6" s="1"/>
  <c r="O947" i="6" s="1"/>
  <c r="I946" i="6"/>
  <c r="H946" i="6"/>
  <c r="F946" i="6"/>
  <c r="J946" i="6" s="1"/>
  <c r="E946" i="6"/>
  <c r="G946" i="6" s="1"/>
  <c r="D946" i="6"/>
  <c r="F948" i="6" s="1"/>
  <c r="M945" i="6"/>
  <c r="L945" i="6"/>
  <c r="D945" i="6"/>
  <c r="M944" i="6"/>
  <c r="L944" i="6"/>
  <c r="D944" i="6"/>
  <c r="M943" i="6"/>
  <c r="L943" i="6"/>
  <c r="D943" i="6"/>
  <c r="M942" i="6"/>
  <c r="L942" i="6"/>
  <c r="D942" i="6"/>
  <c r="M941" i="6"/>
  <c r="L941" i="6"/>
  <c r="D941" i="6"/>
  <c r="M940" i="6"/>
  <c r="L940" i="6"/>
  <c r="D940" i="6"/>
  <c r="M939" i="6"/>
  <c r="L939" i="6"/>
  <c r="D939" i="6"/>
  <c r="M938" i="6"/>
  <c r="L938" i="6"/>
  <c r="D938" i="6"/>
  <c r="M937" i="6"/>
  <c r="L937" i="6"/>
  <c r="D937" i="6"/>
  <c r="M936" i="6"/>
  <c r="L936" i="6"/>
  <c r="D936" i="6"/>
  <c r="M935" i="6"/>
  <c r="L935" i="6"/>
  <c r="I935" i="6"/>
  <c r="H935" i="6"/>
  <c r="G935" i="6"/>
  <c r="F935" i="6"/>
  <c r="K935" i="6" s="1"/>
  <c r="E935" i="6"/>
  <c r="D935" i="6"/>
  <c r="M934" i="6"/>
  <c r="L934" i="6"/>
  <c r="K934" i="6"/>
  <c r="I934" i="6"/>
  <c r="H934" i="6"/>
  <c r="F934" i="6"/>
  <c r="J934" i="6" s="1"/>
  <c r="E934" i="6"/>
  <c r="G934" i="6" s="1"/>
  <c r="D934" i="6"/>
  <c r="F936" i="6" s="1"/>
  <c r="M933" i="6"/>
  <c r="L933" i="6"/>
  <c r="D933" i="6"/>
  <c r="M932" i="6"/>
  <c r="L932" i="6"/>
  <c r="D932" i="6"/>
  <c r="M931" i="6"/>
  <c r="L931" i="6"/>
  <c r="D931" i="6"/>
  <c r="M930" i="6"/>
  <c r="L930" i="6"/>
  <c r="D930" i="6"/>
  <c r="M929" i="6"/>
  <c r="L929" i="6"/>
  <c r="D929" i="6"/>
  <c r="M928" i="6"/>
  <c r="L928" i="6"/>
  <c r="D928" i="6"/>
  <c r="M927" i="6"/>
  <c r="L927" i="6"/>
  <c r="D927" i="6"/>
  <c r="M926" i="6"/>
  <c r="L926" i="6"/>
  <c r="D926" i="6"/>
  <c r="M925" i="6"/>
  <c r="L925" i="6"/>
  <c r="D925" i="6"/>
  <c r="M924" i="6"/>
  <c r="L924" i="6"/>
  <c r="I924" i="6"/>
  <c r="H924" i="6"/>
  <c r="F924" i="6"/>
  <c r="J924" i="6" s="1"/>
  <c r="E924" i="6"/>
  <c r="G924" i="6" s="1"/>
  <c r="D924" i="6"/>
  <c r="M923" i="6"/>
  <c r="L923" i="6"/>
  <c r="F923" i="6"/>
  <c r="J923" i="6" s="1"/>
  <c r="E923" i="6"/>
  <c r="G923" i="6" s="1"/>
  <c r="D923" i="6"/>
  <c r="M922" i="6"/>
  <c r="L922" i="6"/>
  <c r="D922" i="6"/>
  <c r="M921" i="6"/>
  <c r="L921" i="6"/>
  <c r="D921" i="6"/>
  <c r="M920" i="6"/>
  <c r="L920" i="6"/>
  <c r="D920" i="6"/>
  <c r="M919" i="6"/>
  <c r="L919" i="6"/>
  <c r="D919" i="6"/>
  <c r="M918" i="6"/>
  <c r="L918" i="6"/>
  <c r="D918" i="6"/>
  <c r="M917" i="6"/>
  <c r="L917" i="6"/>
  <c r="D917" i="6"/>
  <c r="M916" i="6"/>
  <c r="L916" i="6"/>
  <c r="I916" i="6"/>
  <c r="H916" i="6"/>
  <c r="F916" i="6"/>
  <c r="J916" i="6" s="1"/>
  <c r="E916" i="6"/>
  <c r="G916" i="6" s="1"/>
  <c r="D916" i="6"/>
  <c r="M915" i="6"/>
  <c r="L915" i="6"/>
  <c r="J915" i="6"/>
  <c r="I915" i="6"/>
  <c r="H915" i="6"/>
  <c r="F915" i="6"/>
  <c r="K915" i="6" s="1"/>
  <c r="E915" i="6"/>
  <c r="G915" i="6" s="1"/>
  <c r="D915" i="6"/>
  <c r="M914" i="6"/>
  <c r="L914" i="6"/>
  <c r="D914" i="6"/>
  <c r="M913" i="6"/>
  <c r="L913" i="6"/>
  <c r="D913" i="6"/>
  <c r="M912" i="6"/>
  <c r="L912" i="6"/>
  <c r="D912" i="6"/>
  <c r="M911" i="6"/>
  <c r="L911" i="6"/>
  <c r="D911" i="6"/>
  <c r="M910" i="6"/>
  <c r="L910" i="6"/>
  <c r="K910" i="6"/>
  <c r="F910" i="6"/>
  <c r="J910" i="6" s="1"/>
  <c r="E910" i="6"/>
  <c r="G910" i="6" s="1"/>
  <c r="D910" i="6"/>
  <c r="M909" i="6"/>
  <c r="L909" i="6"/>
  <c r="G909" i="6"/>
  <c r="F909" i="6"/>
  <c r="K909" i="6" s="1"/>
  <c r="N910" i="6" s="1"/>
  <c r="O910" i="6" s="1"/>
  <c r="E909" i="6"/>
  <c r="D909" i="6"/>
  <c r="F911" i="6" s="1"/>
  <c r="M908" i="6"/>
  <c r="L908" i="6"/>
  <c r="D908" i="6"/>
  <c r="M907" i="6"/>
  <c r="L907" i="6"/>
  <c r="D907" i="6"/>
  <c r="M906" i="6"/>
  <c r="L906" i="6"/>
  <c r="D906" i="6"/>
  <c r="M905" i="6"/>
  <c r="L905" i="6"/>
  <c r="D905" i="6"/>
  <c r="M904" i="6"/>
  <c r="L904" i="6"/>
  <c r="D904" i="6"/>
  <c r="M903" i="6"/>
  <c r="L903" i="6"/>
  <c r="D903" i="6"/>
  <c r="M902" i="6"/>
  <c r="L902" i="6"/>
  <c r="D902" i="6"/>
  <c r="M901" i="6"/>
  <c r="L901" i="6"/>
  <c r="D901" i="6"/>
  <c r="M900" i="6"/>
  <c r="L900" i="6"/>
  <c r="D900" i="6"/>
  <c r="M899" i="6"/>
  <c r="L899" i="6"/>
  <c r="D899" i="6"/>
  <c r="M898" i="6"/>
  <c r="L898" i="6"/>
  <c r="D898" i="6"/>
  <c r="M897" i="6"/>
  <c r="L897" i="6"/>
  <c r="D897" i="6"/>
  <c r="M896" i="6"/>
  <c r="L896" i="6"/>
  <c r="D896" i="6"/>
  <c r="M895" i="6"/>
  <c r="L895" i="6"/>
  <c r="E895" i="6"/>
  <c r="D895" i="6"/>
  <c r="M894" i="6"/>
  <c r="L894" i="6"/>
  <c r="H894" i="6"/>
  <c r="F894" i="6"/>
  <c r="J894" i="6" s="1"/>
  <c r="E894" i="6"/>
  <c r="G894" i="6" s="1"/>
  <c r="D894" i="6"/>
  <c r="M893" i="6"/>
  <c r="L893" i="6"/>
  <c r="J893" i="6"/>
  <c r="I893" i="6"/>
  <c r="H893" i="6"/>
  <c r="F893" i="6"/>
  <c r="K893" i="6" s="1"/>
  <c r="E893" i="6"/>
  <c r="G893" i="6" s="1"/>
  <c r="D893" i="6"/>
  <c r="F895" i="6" s="1"/>
  <c r="M892" i="6"/>
  <c r="L892" i="6"/>
  <c r="D892" i="6"/>
  <c r="M891" i="6"/>
  <c r="L891" i="6"/>
  <c r="D891" i="6"/>
  <c r="M890" i="6"/>
  <c r="L890" i="6"/>
  <c r="D890" i="6"/>
  <c r="M889" i="6"/>
  <c r="L889" i="6"/>
  <c r="D889" i="6"/>
  <c r="M888" i="6"/>
  <c r="L888" i="6"/>
  <c r="D888" i="6"/>
  <c r="M887" i="6"/>
  <c r="L887" i="6"/>
  <c r="D887" i="6"/>
  <c r="M886" i="6"/>
  <c r="L886" i="6"/>
  <c r="D886" i="6"/>
  <c r="M885" i="6"/>
  <c r="L885" i="6"/>
  <c r="D885" i="6"/>
  <c r="M884" i="6"/>
  <c r="L884" i="6"/>
  <c r="D884" i="6"/>
  <c r="M883" i="6"/>
  <c r="L883" i="6"/>
  <c r="D883" i="6"/>
  <c r="M882" i="6"/>
  <c r="L882" i="6"/>
  <c r="D882" i="6"/>
  <c r="E882" i="6" s="1"/>
  <c r="G882" i="6" s="1"/>
  <c r="M881" i="6"/>
  <c r="L881" i="6"/>
  <c r="K881" i="6"/>
  <c r="J881" i="6"/>
  <c r="H881" i="6"/>
  <c r="G881" i="6"/>
  <c r="F881" i="6"/>
  <c r="I881" i="6" s="1"/>
  <c r="E881" i="6"/>
  <c r="D881" i="6"/>
  <c r="M880" i="6"/>
  <c r="L880" i="6"/>
  <c r="H880" i="6"/>
  <c r="F880" i="6"/>
  <c r="J880" i="6" s="1"/>
  <c r="E880" i="6"/>
  <c r="G880" i="6" s="1"/>
  <c r="D880" i="6"/>
  <c r="F882" i="6" s="1"/>
  <c r="M879" i="6"/>
  <c r="L879" i="6"/>
  <c r="D879" i="6"/>
  <c r="M878" i="6"/>
  <c r="L878" i="6"/>
  <c r="D878" i="6"/>
  <c r="M877" i="6"/>
  <c r="L877" i="6"/>
  <c r="D877" i="6"/>
  <c r="M876" i="6"/>
  <c r="L876" i="6"/>
  <c r="D876" i="6"/>
  <c r="M875" i="6"/>
  <c r="L875" i="6"/>
  <c r="D875" i="6"/>
  <c r="M874" i="6"/>
  <c r="L874" i="6"/>
  <c r="D874" i="6"/>
  <c r="M873" i="6"/>
  <c r="L873" i="6"/>
  <c r="D873" i="6"/>
  <c r="M872" i="6"/>
  <c r="L872" i="6"/>
  <c r="D872" i="6"/>
  <c r="M871" i="6"/>
  <c r="L871" i="6"/>
  <c r="D871" i="6"/>
  <c r="M870" i="6"/>
  <c r="L870" i="6"/>
  <c r="D870" i="6"/>
  <c r="M869" i="6"/>
  <c r="L869" i="6"/>
  <c r="J869" i="6"/>
  <c r="I869" i="6"/>
  <c r="H869" i="6"/>
  <c r="F869" i="6"/>
  <c r="K869" i="6" s="1"/>
  <c r="E869" i="6"/>
  <c r="G869" i="6" s="1"/>
  <c r="D869" i="6"/>
  <c r="M868" i="6"/>
  <c r="L868" i="6"/>
  <c r="K868" i="6"/>
  <c r="I868" i="6"/>
  <c r="H868" i="6"/>
  <c r="F868" i="6"/>
  <c r="J868" i="6" s="1"/>
  <c r="E868" i="6"/>
  <c r="G868" i="6" s="1"/>
  <c r="D868" i="6"/>
  <c r="F870" i="6" s="1"/>
  <c r="M867" i="6"/>
  <c r="L867" i="6"/>
  <c r="D867" i="6"/>
  <c r="M866" i="6"/>
  <c r="L866" i="6"/>
  <c r="D866" i="6"/>
  <c r="M865" i="6"/>
  <c r="L865" i="6"/>
  <c r="D865" i="6"/>
  <c r="M864" i="6"/>
  <c r="L864" i="6"/>
  <c r="D864" i="6"/>
  <c r="M863" i="6"/>
  <c r="L863" i="6"/>
  <c r="D863" i="6"/>
  <c r="M862" i="6"/>
  <c r="L862" i="6"/>
  <c r="D862" i="6"/>
  <c r="M861" i="6"/>
  <c r="L861" i="6"/>
  <c r="D861" i="6"/>
  <c r="M860" i="6"/>
  <c r="L860" i="6"/>
  <c r="D860" i="6"/>
  <c r="M859" i="6"/>
  <c r="L859" i="6"/>
  <c r="D859" i="6"/>
  <c r="M858" i="6"/>
  <c r="L858" i="6"/>
  <c r="D858" i="6"/>
  <c r="M857" i="6"/>
  <c r="L857" i="6"/>
  <c r="D857" i="6"/>
  <c r="M856" i="6"/>
  <c r="L856" i="6"/>
  <c r="D856" i="6"/>
  <c r="M855" i="6"/>
  <c r="L855" i="6"/>
  <c r="D855" i="6"/>
  <c r="M854" i="6"/>
  <c r="L854" i="6"/>
  <c r="D854" i="6"/>
  <c r="M853" i="6"/>
  <c r="L853" i="6"/>
  <c r="D853" i="6"/>
  <c r="M852" i="6"/>
  <c r="L852" i="6"/>
  <c r="F852" i="6"/>
  <c r="J852" i="6" s="1"/>
  <c r="E852" i="6"/>
  <c r="G852" i="6" s="1"/>
  <c r="D852" i="6"/>
  <c r="M851" i="6"/>
  <c r="L851" i="6"/>
  <c r="F851" i="6"/>
  <c r="K851" i="6" s="1"/>
  <c r="E851" i="6"/>
  <c r="G851" i="6" s="1"/>
  <c r="D851" i="6"/>
  <c r="M850" i="6"/>
  <c r="L850" i="6"/>
  <c r="D850" i="6"/>
  <c r="M849" i="6"/>
  <c r="L849" i="6"/>
  <c r="D849" i="6"/>
  <c r="M848" i="6"/>
  <c r="L848" i="6"/>
  <c r="D848" i="6"/>
  <c r="M847" i="6"/>
  <c r="L847" i="6"/>
  <c r="D847" i="6"/>
  <c r="M846" i="6"/>
  <c r="L846" i="6"/>
  <c r="D846" i="6"/>
  <c r="M845" i="6"/>
  <c r="L845" i="6"/>
  <c r="D845" i="6"/>
  <c r="M844" i="6"/>
  <c r="L844" i="6"/>
  <c r="D844" i="6"/>
  <c r="M843" i="6"/>
  <c r="L843" i="6"/>
  <c r="D843" i="6"/>
  <c r="M842" i="6"/>
  <c r="L842" i="6"/>
  <c r="D842" i="6"/>
  <c r="M841" i="6"/>
  <c r="L841" i="6"/>
  <c r="D841" i="6"/>
  <c r="M840" i="6"/>
  <c r="L840" i="6"/>
  <c r="I840" i="6"/>
  <c r="H840" i="6"/>
  <c r="F840" i="6"/>
  <c r="J840" i="6" s="1"/>
  <c r="E840" i="6"/>
  <c r="G840" i="6" s="1"/>
  <c r="D840" i="6"/>
  <c r="M839" i="6"/>
  <c r="L839" i="6"/>
  <c r="F839" i="6"/>
  <c r="K839" i="6" s="1"/>
  <c r="E839" i="6"/>
  <c r="G839" i="6" s="1"/>
  <c r="D839" i="6"/>
  <c r="M838" i="6"/>
  <c r="L838" i="6"/>
  <c r="D838" i="6"/>
  <c r="M837" i="6"/>
  <c r="L837" i="6"/>
  <c r="D837" i="6"/>
  <c r="M836" i="6"/>
  <c r="L836" i="6"/>
  <c r="D836" i="6"/>
  <c r="M835" i="6"/>
  <c r="L835" i="6"/>
  <c r="D835" i="6"/>
  <c r="M834" i="6"/>
  <c r="L834" i="6"/>
  <c r="D834" i="6"/>
  <c r="M833" i="6"/>
  <c r="L833" i="6"/>
  <c r="D833" i="6"/>
  <c r="M832" i="6"/>
  <c r="L832" i="6"/>
  <c r="D832" i="6"/>
  <c r="M831" i="6"/>
  <c r="L831" i="6"/>
  <c r="D831" i="6"/>
  <c r="M830" i="6"/>
  <c r="L830" i="6"/>
  <c r="D830" i="6"/>
  <c r="M829" i="6"/>
  <c r="L829" i="6"/>
  <c r="D829" i="6"/>
  <c r="M828" i="6"/>
  <c r="L828" i="6"/>
  <c r="D828" i="6"/>
  <c r="M827" i="6"/>
  <c r="L827" i="6"/>
  <c r="D827" i="6"/>
  <c r="M826" i="6"/>
  <c r="L826" i="6"/>
  <c r="K826" i="6"/>
  <c r="I826" i="6"/>
  <c r="H826" i="6"/>
  <c r="F826" i="6"/>
  <c r="J826" i="6" s="1"/>
  <c r="E826" i="6"/>
  <c r="G826" i="6" s="1"/>
  <c r="D826" i="6"/>
  <c r="M825" i="6"/>
  <c r="L825" i="6"/>
  <c r="J825" i="6"/>
  <c r="H825" i="6"/>
  <c r="F825" i="6"/>
  <c r="K825" i="6" s="1"/>
  <c r="N826" i="6" s="1"/>
  <c r="O826" i="6" s="1"/>
  <c r="E825" i="6"/>
  <c r="G825" i="6" s="1"/>
  <c r="D825" i="6"/>
  <c r="F827" i="6" s="1"/>
  <c r="H827" i="6" s="1"/>
  <c r="M824" i="6"/>
  <c r="L824" i="6"/>
  <c r="D824" i="6"/>
  <c r="M823" i="6"/>
  <c r="L823" i="6"/>
  <c r="D823" i="6"/>
  <c r="M822" i="6"/>
  <c r="L822" i="6"/>
  <c r="D822" i="6"/>
  <c r="M821" i="6"/>
  <c r="L821" i="6"/>
  <c r="D821" i="6"/>
  <c r="M820" i="6"/>
  <c r="L820" i="6"/>
  <c r="D820" i="6"/>
  <c r="M819" i="6"/>
  <c r="L819" i="6"/>
  <c r="D819" i="6"/>
  <c r="M818" i="6"/>
  <c r="L818" i="6"/>
  <c r="D818" i="6"/>
  <c r="M817" i="6"/>
  <c r="L817" i="6"/>
  <c r="D817" i="6"/>
  <c r="M816" i="6"/>
  <c r="L816" i="6"/>
  <c r="D816" i="6"/>
  <c r="M815" i="6"/>
  <c r="L815" i="6"/>
  <c r="D815" i="6"/>
  <c r="M814" i="6"/>
  <c r="L814" i="6"/>
  <c r="D814" i="6"/>
  <c r="M813" i="6"/>
  <c r="L813" i="6"/>
  <c r="D813" i="6"/>
  <c r="M812" i="6"/>
  <c r="L812" i="6"/>
  <c r="H812" i="6"/>
  <c r="D812" i="6"/>
  <c r="M811" i="6"/>
  <c r="L811" i="6"/>
  <c r="H811" i="6"/>
  <c r="F811" i="6"/>
  <c r="K811" i="6" s="1"/>
  <c r="E811" i="6"/>
  <c r="G811" i="6" s="1"/>
  <c r="D811" i="6"/>
  <c r="M810" i="6"/>
  <c r="L810" i="6"/>
  <c r="F810" i="6"/>
  <c r="J810" i="6" s="1"/>
  <c r="E810" i="6"/>
  <c r="G810" i="6" s="1"/>
  <c r="D810" i="6"/>
  <c r="F812" i="6" s="1"/>
  <c r="M809" i="6"/>
  <c r="L809" i="6"/>
  <c r="D809" i="6"/>
  <c r="M808" i="6"/>
  <c r="L808" i="6"/>
  <c r="D808" i="6"/>
  <c r="M807" i="6"/>
  <c r="L807" i="6"/>
  <c r="D807" i="6"/>
  <c r="M806" i="6"/>
  <c r="L806" i="6"/>
  <c r="D806" i="6"/>
  <c r="M805" i="6"/>
  <c r="L805" i="6"/>
  <c r="D805" i="6"/>
  <c r="M804" i="6"/>
  <c r="L804" i="6"/>
  <c r="D804" i="6"/>
  <c r="M803" i="6"/>
  <c r="L803" i="6"/>
  <c r="D803" i="6"/>
  <c r="M802" i="6"/>
  <c r="L802" i="6"/>
  <c r="D802" i="6"/>
  <c r="M801" i="6"/>
  <c r="L801" i="6"/>
  <c r="D801" i="6"/>
  <c r="M800" i="6"/>
  <c r="L800" i="6"/>
  <c r="D800" i="6"/>
  <c r="M799" i="6"/>
  <c r="L799" i="6"/>
  <c r="D799" i="6"/>
  <c r="M798" i="6"/>
  <c r="L798" i="6"/>
  <c r="E798" i="6"/>
  <c r="G798" i="6" s="1"/>
  <c r="D798" i="6"/>
  <c r="M797" i="6"/>
  <c r="L797" i="6"/>
  <c r="F797" i="6"/>
  <c r="K797" i="6" s="1"/>
  <c r="E797" i="6"/>
  <c r="G797" i="6" s="1"/>
  <c r="D797" i="6"/>
  <c r="M796" i="6"/>
  <c r="L796" i="6"/>
  <c r="H796" i="6"/>
  <c r="F796" i="6"/>
  <c r="J796" i="6" s="1"/>
  <c r="E796" i="6"/>
  <c r="G796" i="6" s="1"/>
  <c r="D796" i="6"/>
  <c r="F798" i="6" s="1"/>
  <c r="M795" i="6"/>
  <c r="L795" i="6"/>
  <c r="D795" i="6"/>
  <c r="M794" i="6"/>
  <c r="L794" i="6"/>
  <c r="D794" i="6"/>
  <c r="M793" i="6"/>
  <c r="L793" i="6"/>
  <c r="D793" i="6"/>
  <c r="M792" i="6"/>
  <c r="L792" i="6"/>
  <c r="D792" i="6"/>
  <c r="M791" i="6"/>
  <c r="L791" i="6"/>
  <c r="D791" i="6"/>
  <c r="M790" i="6"/>
  <c r="L790" i="6"/>
  <c r="D790" i="6"/>
  <c r="M789" i="6"/>
  <c r="L789" i="6"/>
  <c r="D789" i="6"/>
  <c r="M788" i="6"/>
  <c r="L788" i="6"/>
  <c r="D788" i="6"/>
  <c r="M787" i="6"/>
  <c r="L787" i="6"/>
  <c r="D787" i="6"/>
  <c r="M786" i="6"/>
  <c r="L786" i="6"/>
  <c r="D786" i="6"/>
  <c r="M785" i="6"/>
  <c r="L785" i="6"/>
  <c r="D785" i="6"/>
  <c r="M784" i="6"/>
  <c r="L784" i="6"/>
  <c r="D784" i="6"/>
  <c r="M783" i="6"/>
  <c r="L783" i="6"/>
  <c r="D783" i="6"/>
  <c r="M782" i="6"/>
  <c r="L782" i="6"/>
  <c r="D782" i="6"/>
  <c r="M781" i="6"/>
  <c r="L781" i="6"/>
  <c r="D781" i="6"/>
  <c r="M780" i="6"/>
  <c r="L780" i="6"/>
  <c r="D780" i="6"/>
  <c r="M779" i="6"/>
  <c r="L779" i="6"/>
  <c r="D779" i="6"/>
  <c r="M778" i="6"/>
  <c r="L778" i="6"/>
  <c r="D778" i="6"/>
  <c r="M777" i="6"/>
  <c r="L777" i="6"/>
  <c r="D777" i="6"/>
  <c r="M776" i="6"/>
  <c r="L776" i="6"/>
  <c r="D776" i="6"/>
  <c r="M775" i="6"/>
  <c r="L775" i="6"/>
  <c r="D775" i="6"/>
  <c r="M774" i="6"/>
  <c r="L774" i="6"/>
  <c r="F774" i="6"/>
  <c r="K774" i="6" s="1"/>
  <c r="E774" i="6"/>
  <c r="G774" i="6" s="1"/>
  <c r="D774" i="6"/>
  <c r="M773" i="6"/>
  <c r="L773" i="6"/>
  <c r="F773" i="6"/>
  <c r="K773" i="6" s="1"/>
  <c r="N774" i="6" s="1"/>
  <c r="O774" i="6" s="1"/>
  <c r="E773" i="6"/>
  <c r="G773" i="6" s="1"/>
  <c r="D773" i="6"/>
  <c r="E775" i="6" s="1"/>
  <c r="G775" i="6" s="1"/>
  <c r="M772" i="6"/>
  <c r="L772" i="6"/>
  <c r="D772" i="6"/>
  <c r="M771" i="6"/>
  <c r="L771" i="6"/>
  <c r="D771" i="6"/>
  <c r="M770" i="6"/>
  <c r="L770" i="6"/>
  <c r="D770" i="6"/>
  <c r="M769" i="6"/>
  <c r="L769" i="6"/>
  <c r="D769" i="6"/>
  <c r="M768" i="6"/>
  <c r="L768" i="6"/>
  <c r="D768" i="6"/>
  <c r="M767" i="6"/>
  <c r="L767" i="6"/>
  <c r="D767" i="6"/>
  <c r="M766" i="6"/>
  <c r="L766" i="6"/>
  <c r="D766" i="6"/>
  <c r="M765" i="6"/>
  <c r="L765" i="6"/>
  <c r="D765" i="6"/>
  <c r="M764" i="6"/>
  <c r="L764" i="6"/>
  <c r="D764" i="6"/>
  <c r="M763" i="6"/>
  <c r="L763" i="6"/>
  <c r="D763" i="6"/>
  <c r="M762" i="6"/>
  <c r="L762" i="6"/>
  <c r="D762" i="6"/>
  <c r="M761" i="6"/>
  <c r="L761" i="6"/>
  <c r="D761" i="6"/>
  <c r="M760" i="6"/>
  <c r="L760" i="6"/>
  <c r="D760" i="6"/>
  <c r="M759" i="6"/>
  <c r="L759" i="6"/>
  <c r="D759" i="6"/>
  <c r="M758" i="6"/>
  <c r="L758" i="6"/>
  <c r="D758" i="6"/>
  <c r="M757" i="6"/>
  <c r="L757" i="6"/>
  <c r="D757" i="6"/>
  <c r="M756" i="6"/>
  <c r="L756" i="6"/>
  <c r="D756" i="6"/>
  <c r="M755" i="6"/>
  <c r="L755" i="6"/>
  <c r="D755" i="6"/>
  <c r="M754" i="6"/>
  <c r="L754" i="6"/>
  <c r="D754" i="6"/>
  <c r="M753" i="6"/>
  <c r="L753" i="6"/>
  <c r="D753" i="6"/>
  <c r="M752" i="6"/>
  <c r="L752" i="6"/>
  <c r="D752" i="6"/>
  <c r="M751" i="6"/>
  <c r="L751" i="6"/>
  <c r="D751" i="6"/>
  <c r="M750" i="6"/>
  <c r="L750" i="6"/>
  <c r="D750" i="6"/>
  <c r="M749" i="6"/>
  <c r="L749" i="6"/>
  <c r="D749" i="6"/>
  <c r="M748" i="6"/>
  <c r="L748" i="6"/>
  <c r="D748" i="6"/>
  <c r="M747" i="6"/>
  <c r="L747" i="6"/>
  <c r="F747" i="6"/>
  <c r="K747" i="6" s="1"/>
  <c r="E747" i="6"/>
  <c r="G747" i="6" s="1"/>
  <c r="D747" i="6"/>
  <c r="M746" i="6"/>
  <c r="L746" i="6"/>
  <c r="H746" i="6"/>
  <c r="F746" i="6"/>
  <c r="K746" i="6" s="1"/>
  <c r="N747" i="6" s="1"/>
  <c r="O747" i="6" s="1"/>
  <c r="E746" i="6"/>
  <c r="G746" i="6" s="1"/>
  <c r="D746" i="6"/>
  <c r="F748" i="6" s="1"/>
  <c r="M745" i="6"/>
  <c r="L745" i="6"/>
  <c r="D745" i="6"/>
  <c r="M744" i="6"/>
  <c r="L744" i="6"/>
  <c r="D744" i="6"/>
  <c r="M743" i="6"/>
  <c r="L743" i="6"/>
  <c r="D743" i="6"/>
  <c r="M742" i="6"/>
  <c r="L742" i="6"/>
  <c r="D742" i="6"/>
  <c r="M741" i="6"/>
  <c r="L741" i="6"/>
  <c r="D741" i="6"/>
  <c r="M740" i="6"/>
  <c r="L740" i="6"/>
  <c r="D740" i="6"/>
  <c r="M739" i="6"/>
  <c r="L739" i="6"/>
  <c r="D739" i="6"/>
  <c r="M738" i="6"/>
  <c r="L738" i="6"/>
  <c r="D738" i="6"/>
  <c r="M737" i="6"/>
  <c r="L737" i="6"/>
  <c r="D737" i="6"/>
  <c r="M736" i="6"/>
  <c r="L736" i="6"/>
  <c r="D736" i="6"/>
  <c r="M735" i="6"/>
  <c r="L735" i="6"/>
  <c r="D735" i="6"/>
  <c r="M734" i="6"/>
  <c r="L734" i="6"/>
  <c r="D734" i="6"/>
  <c r="M733" i="6"/>
  <c r="L733" i="6"/>
  <c r="D733" i="6"/>
  <c r="M732" i="6"/>
  <c r="L732" i="6"/>
  <c r="D732" i="6"/>
  <c r="M731" i="6"/>
  <c r="L731" i="6"/>
  <c r="D731" i="6"/>
  <c r="M730" i="6"/>
  <c r="L730" i="6"/>
  <c r="D730" i="6"/>
  <c r="M729" i="6"/>
  <c r="L729" i="6"/>
  <c r="D729" i="6"/>
  <c r="M728" i="6"/>
  <c r="L728" i="6"/>
  <c r="D728" i="6"/>
  <c r="M727" i="6"/>
  <c r="L727" i="6"/>
  <c r="F727" i="6"/>
  <c r="K727" i="6" s="1"/>
  <c r="E727" i="6"/>
  <c r="G727" i="6" s="1"/>
  <c r="D727" i="6"/>
  <c r="M726" i="6"/>
  <c r="L726" i="6"/>
  <c r="F726" i="6"/>
  <c r="K726" i="6" s="1"/>
  <c r="N727" i="6" s="1"/>
  <c r="O727" i="6" s="1"/>
  <c r="E726" i="6"/>
  <c r="G726" i="6" s="1"/>
  <c r="D726" i="6"/>
  <c r="M725" i="6"/>
  <c r="L725" i="6"/>
  <c r="D725" i="6"/>
  <c r="M724" i="6"/>
  <c r="L724" i="6"/>
  <c r="D724" i="6"/>
  <c r="M723" i="6"/>
  <c r="L723" i="6"/>
  <c r="D723" i="6"/>
  <c r="M722" i="6"/>
  <c r="L722" i="6"/>
  <c r="D722" i="6"/>
  <c r="M721" i="6"/>
  <c r="L721" i="6"/>
  <c r="D721" i="6"/>
  <c r="M720" i="6"/>
  <c r="L720" i="6"/>
  <c r="D720" i="6"/>
  <c r="M719" i="6"/>
  <c r="L719" i="6"/>
  <c r="D719" i="6"/>
  <c r="M718" i="6"/>
  <c r="L718" i="6"/>
  <c r="D718" i="6"/>
  <c r="M717" i="6"/>
  <c r="L717" i="6"/>
  <c r="F717" i="6"/>
  <c r="K717" i="6" s="1"/>
  <c r="E717" i="6"/>
  <c r="G717" i="6" s="1"/>
  <c r="D717" i="6"/>
  <c r="M716" i="6"/>
  <c r="L716" i="6"/>
  <c r="F716" i="6"/>
  <c r="K716" i="6" s="1"/>
  <c r="N717" i="6" s="1"/>
  <c r="O717" i="6" s="1"/>
  <c r="E716" i="6"/>
  <c r="G716" i="6" s="1"/>
  <c r="D716" i="6"/>
  <c r="M715" i="6"/>
  <c r="L715" i="6"/>
  <c r="D715" i="6"/>
  <c r="M714" i="6"/>
  <c r="L714" i="6"/>
  <c r="D714" i="6"/>
  <c r="M713" i="6"/>
  <c r="L713" i="6"/>
  <c r="D713" i="6"/>
  <c r="M712" i="6"/>
  <c r="L712" i="6"/>
  <c r="D712" i="6"/>
  <c r="M711" i="6"/>
  <c r="L711" i="6"/>
  <c r="D711" i="6"/>
  <c r="M710" i="6"/>
  <c r="L710" i="6"/>
  <c r="D710" i="6"/>
  <c r="M709" i="6"/>
  <c r="L709" i="6"/>
  <c r="D709" i="6"/>
  <c r="M708" i="6"/>
  <c r="L708" i="6"/>
  <c r="D708" i="6"/>
  <c r="M707" i="6"/>
  <c r="L707" i="6"/>
  <c r="D707" i="6"/>
  <c r="M706" i="6"/>
  <c r="L706" i="6"/>
  <c r="D706" i="6"/>
  <c r="M705" i="6"/>
  <c r="L705" i="6"/>
  <c r="D705" i="6"/>
  <c r="M704" i="6"/>
  <c r="L704" i="6"/>
  <c r="J704" i="6"/>
  <c r="I704" i="6"/>
  <c r="H704" i="6"/>
  <c r="F704" i="6"/>
  <c r="K704" i="6" s="1"/>
  <c r="E704" i="6"/>
  <c r="G704" i="6" s="1"/>
  <c r="D704" i="6"/>
  <c r="M703" i="6"/>
  <c r="L703" i="6"/>
  <c r="F703" i="6"/>
  <c r="K703" i="6" s="1"/>
  <c r="E703" i="6"/>
  <c r="G703" i="6" s="1"/>
  <c r="D703" i="6"/>
  <c r="M702" i="6"/>
  <c r="L702" i="6"/>
  <c r="D702" i="6"/>
  <c r="M701" i="6"/>
  <c r="L701" i="6"/>
  <c r="D701" i="6"/>
  <c r="M700" i="6"/>
  <c r="L700" i="6"/>
  <c r="D700" i="6"/>
  <c r="M699" i="6"/>
  <c r="L699" i="6"/>
  <c r="D699" i="6"/>
  <c r="M698" i="6"/>
  <c r="L698" i="6"/>
  <c r="D698" i="6"/>
  <c r="M697" i="6"/>
  <c r="L697" i="6"/>
  <c r="D697" i="6"/>
  <c r="M696" i="6"/>
  <c r="L696" i="6"/>
  <c r="D696" i="6"/>
  <c r="M695" i="6"/>
  <c r="L695" i="6"/>
  <c r="D695" i="6"/>
  <c r="M694" i="6"/>
  <c r="L694" i="6"/>
  <c r="D694" i="6"/>
  <c r="M693" i="6"/>
  <c r="L693" i="6"/>
  <c r="E693" i="6"/>
  <c r="G693" i="6" s="1"/>
  <c r="D693" i="6"/>
  <c r="M692" i="6"/>
  <c r="L692" i="6"/>
  <c r="F692" i="6"/>
  <c r="K692" i="6" s="1"/>
  <c r="E692" i="6"/>
  <c r="G692" i="6" s="1"/>
  <c r="D692" i="6"/>
  <c r="M691" i="6"/>
  <c r="L691" i="6"/>
  <c r="F691" i="6"/>
  <c r="K691" i="6" s="1"/>
  <c r="E691" i="6"/>
  <c r="G691" i="6" s="1"/>
  <c r="D691" i="6"/>
  <c r="M690" i="6"/>
  <c r="L690" i="6"/>
  <c r="D690" i="6"/>
  <c r="M689" i="6"/>
  <c r="L689" i="6"/>
  <c r="D689" i="6"/>
  <c r="M688" i="6"/>
  <c r="L688" i="6"/>
  <c r="D688" i="6"/>
  <c r="M687" i="6"/>
  <c r="L687" i="6"/>
  <c r="D687" i="6"/>
  <c r="M686" i="6"/>
  <c r="L686" i="6"/>
  <c r="D686" i="6"/>
  <c r="M685" i="6"/>
  <c r="L685" i="6"/>
  <c r="D685" i="6"/>
  <c r="M684" i="6"/>
  <c r="L684" i="6"/>
  <c r="D684" i="6"/>
  <c r="M683" i="6"/>
  <c r="L683" i="6"/>
  <c r="D683" i="6"/>
  <c r="M682" i="6"/>
  <c r="L682" i="6"/>
  <c r="D682" i="6"/>
  <c r="M681" i="6"/>
  <c r="L681" i="6"/>
  <c r="D681" i="6"/>
  <c r="M680" i="6"/>
  <c r="L680" i="6"/>
  <c r="F680" i="6"/>
  <c r="J680" i="6" s="1"/>
  <c r="E680" i="6"/>
  <c r="G680" i="6" s="1"/>
  <c r="D680" i="6"/>
  <c r="M679" i="6"/>
  <c r="L679" i="6"/>
  <c r="F679" i="6"/>
  <c r="K679" i="6" s="1"/>
  <c r="E679" i="6"/>
  <c r="G679" i="6" s="1"/>
  <c r="D679" i="6"/>
  <c r="E681" i="6" s="1"/>
  <c r="G681" i="6" s="1"/>
  <c r="M678" i="6"/>
  <c r="L678" i="6"/>
  <c r="D678" i="6"/>
  <c r="M677" i="6"/>
  <c r="L677" i="6"/>
  <c r="D677" i="6"/>
  <c r="M676" i="6"/>
  <c r="L676" i="6"/>
  <c r="D676" i="6"/>
  <c r="M675" i="6"/>
  <c r="L675" i="6"/>
  <c r="D675" i="6"/>
  <c r="M674" i="6"/>
  <c r="L674" i="6"/>
  <c r="K674" i="6"/>
  <c r="J674" i="6"/>
  <c r="I674" i="6"/>
  <c r="H674" i="6"/>
  <c r="F674" i="6"/>
  <c r="E674" i="6"/>
  <c r="G674" i="6" s="1"/>
  <c r="D674" i="6"/>
  <c r="E675" i="6" s="1"/>
  <c r="G675" i="6" s="1"/>
  <c r="M673" i="6"/>
  <c r="L673" i="6"/>
  <c r="F673" i="6"/>
  <c r="I673" i="6" s="1"/>
  <c r="E673" i="6"/>
  <c r="G673" i="6" s="1"/>
  <c r="D673" i="6"/>
  <c r="M672" i="6"/>
  <c r="L672" i="6"/>
  <c r="D672" i="6"/>
  <c r="M671" i="6"/>
  <c r="L671" i="6"/>
  <c r="D671" i="6"/>
  <c r="M670" i="6"/>
  <c r="L670" i="6"/>
  <c r="D670" i="6"/>
  <c r="M669" i="6"/>
  <c r="L669" i="6"/>
  <c r="D669" i="6"/>
  <c r="M668" i="6"/>
  <c r="L668" i="6"/>
  <c r="D668" i="6"/>
  <c r="M667" i="6"/>
  <c r="L667" i="6"/>
  <c r="D667" i="6"/>
  <c r="M666" i="6"/>
  <c r="L666" i="6"/>
  <c r="D666" i="6"/>
  <c r="M665" i="6"/>
  <c r="L665" i="6"/>
  <c r="D665" i="6"/>
  <c r="M664" i="6"/>
  <c r="L664" i="6"/>
  <c r="D664" i="6"/>
  <c r="M663" i="6"/>
  <c r="L663" i="6"/>
  <c r="F663" i="6"/>
  <c r="K663" i="6" s="1"/>
  <c r="E663" i="6"/>
  <c r="G663" i="6" s="1"/>
  <c r="D663" i="6"/>
  <c r="M662" i="6"/>
  <c r="L662" i="6"/>
  <c r="F662" i="6"/>
  <c r="J662" i="6" s="1"/>
  <c r="E662" i="6"/>
  <c r="G662" i="6" s="1"/>
  <c r="D662" i="6"/>
  <c r="F664" i="6" s="1"/>
  <c r="M661" i="6"/>
  <c r="L661" i="6"/>
  <c r="D661" i="6"/>
  <c r="M660" i="6"/>
  <c r="L660" i="6"/>
  <c r="D660" i="6"/>
  <c r="M659" i="6"/>
  <c r="L659" i="6"/>
  <c r="D659" i="6"/>
  <c r="M658" i="6"/>
  <c r="L658" i="6"/>
  <c r="D658" i="6"/>
  <c r="M657" i="6"/>
  <c r="L657" i="6"/>
  <c r="D657" i="6"/>
  <c r="M656" i="6"/>
  <c r="L656" i="6"/>
  <c r="D656" i="6"/>
  <c r="M655" i="6"/>
  <c r="L655" i="6"/>
  <c r="D655" i="6"/>
  <c r="M654" i="6"/>
  <c r="L654" i="6"/>
  <c r="D654" i="6"/>
  <c r="M653" i="6"/>
  <c r="L653" i="6"/>
  <c r="D653" i="6"/>
  <c r="M652" i="6"/>
  <c r="L652" i="6"/>
  <c r="D652" i="6"/>
  <c r="M651" i="6"/>
  <c r="L651" i="6"/>
  <c r="D651" i="6"/>
  <c r="M650" i="6"/>
  <c r="L650" i="6"/>
  <c r="D650" i="6"/>
  <c r="M649" i="6"/>
  <c r="L649" i="6"/>
  <c r="D649" i="6"/>
  <c r="M648" i="6"/>
  <c r="L648" i="6"/>
  <c r="D648" i="6"/>
  <c r="M647" i="6"/>
  <c r="L647" i="6"/>
  <c r="D647" i="6"/>
  <c r="M646" i="6"/>
  <c r="L646" i="6"/>
  <c r="D646" i="6"/>
  <c r="M645" i="6"/>
  <c r="L645" i="6"/>
  <c r="D645" i="6"/>
  <c r="M644" i="6"/>
  <c r="L644" i="6"/>
  <c r="D644" i="6"/>
  <c r="M643" i="6"/>
  <c r="L643" i="6"/>
  <c r="D643" i="6"/>
  <c r="M642" i="6"/>
  <c r="L642" i="6"/>
  <c r="D642" i="6"/>
  <c r="M641" i="6"/>
  <c r="L641" i="6"/>
  <c r="D641" i="6"/>
  <c r="M640" i="6"/>
  <c r="L640" i="6"/>
  <c r="D640" i="6"/>
  <c r="M639" i="6"/>
  <c r="L639" i="6"/>
  <c r="D639" i="6"/>
  <c r="M638" i="6"/>
  <c r="L638" i="6"/>
  <c r="D638" i="6"/>
  <c r="M637" i="6"/>
  <c r="L637" i="6"/>
  <c r="D637" i="6"/>
  <c r="M636" i="6"/>
  <c r="L636" i="6"/>
  <c r="F636" i="6"/>
  <c r="I636" i="6" s="1"/>
  <c r="E636" i="6"/>
  <c r="G636" i="6" s="1"/>
  <c r="D636" i="6"/>
  <c r="M635" i="6"/>
  <c r="L635" i="6"/>
  <c r="F635" i="6"/>
  <c r="K635" i="6" s="1"/>
  <c r="E635" i="6"/>
  <c r="G635" i="6" s="1"/>
  <c r="D635" i="6"/>
  <c r="E637" i="6" s="1"/>
  <c r="G637" i="6" s="1"/>
  <c r="M634" i="6"/>
  <c r="L634" i="6"/>
  <c r="D634" i="6"/>
  <c r="M633" i="6"/>
  <c r="L633" i="6"/>
  <c r="D633" i="6"/>
  <c r="M632" i="6"/>
  <c r="L632" i="6"/>
  <c r="D632" i="6"/>
  <c r="M631" i="6"/>
  <c r="L631" i="6"/>
  <c r="D631" i="6"/>
  <c r="M630" i="6"/>
  <c r="L630" i="6"/>
  <c r="D630" i="6"/>
  <c r="M629" i="6"/>
  <c r="L629" i="6"/>
  <c r="D629" i="6"/>
  <c r="M628" i="6"/>
  <c r="L628" i="6"/>
  <c r="D628" i="6"/>
  <c r="M627" i="6"/>
  <c r="L627" i="6"/>
  <c r="D627" i="6"/>
  <c r="M626" i="6"/>
  <c r="L626" i="6"/>
  <c r="D626" i="6"/>
  <c r="M625" i="6"/>
  <c r="L625" i="6"/>
  <c r="D625" i="6"/>
  <c r="M624" i="6"/>
  <c r="L624" i="6"/>
  <c r="D624" i="6"/>
  <c r="M623" i="6"/>
  <c r="L623" i="6"/>
  <c r="D623" i="6"/>
  <c r="M622" i="6"/>
  <c r="L622" i="6"/>
  <c r="I622" i="6"/>
  <c r="H622" i="6"/>
  <c r="F622" i="6"/>
  <c r="K622" i="6" s="1"/>
  <c r="E622" i="6"/>
  <c r="G622" i="6" s="1"/>
  <c r="D622" i="6"/>
  <c r="M621" i="6"/>
  <c r="L621" i="6"/>
  <c r="K621" i="6"/>
  <c r="F621" i="6"/>
  <c r="H621" i="6" s="1"/>
  <c r="E621" i="6"/>
  <c r="G621" i="6" s="1"/>
  <c r="D621" i="6"/>
  <c r="E623" i="6" s="1"/>
  <c r="G623" i="6" s="1"/>
  <c r="M620" i="6"/>
  <c r="L620" i="6"/>
  <c r="D620" i="6"/>
  <c r="M619" i="6"/>
  <c r="L619" i="6"/>
  <c r="D619" i="6"/>
  <c r="M618" i="6"/>
  <c r="L618" i="6"/>
  <c r="D618" i="6"/>
  <c r="M617" i="6"/>
  <c r="L617" i="6"/>
  <c r="D617" i="6"/>
  <c r="M616" i="6"/>
  <c r="L616" i="6"/>
  <c r="D616" i="6"/>
  <c r="M615" i="6"/>
  <c r="L615" i="6"/>
  <c r="D615" i="6"/>
  <c r="M614" i="6"/>
  <c r="L614" i="6"/>
  <c r="D614" i="6"/>
  <c r="M613" i="6"/>
  <c r="L613" i="6"/>
  <c r="D613" i="6"/>
  <c r="M612" i="6"/>
  <c r="L612" i="6"/>
  <c r="D612" i="6"/>
  <c r="M611" i="6"/>
  <c r="L611" i="6"/>
  <c r="D611" i="6"/>
  <c r="M610" i="6"/>
  <c r="L610" i="6"/>
  <c r="I610" i="6"/>
  <c r="H610" i="6"/>
  <c r="F610" i="6"/>
  <c r="K610" i="6" s="1"/>
  <c r="E610" i="6"/>
  <c r="G610" i="6" s="1"/>
  <c r="D610" i="6"/>
  <c r="M609" i="6"/>
  <c r="L609" i="6"/>
  <c r="J609" i="6"/>
  <c r="I609" i="6"/>
  <c r="F609" i="6"/>
  <c r="K609" i="6" s="1"/>
  <c r="E609" i="6"/>
  <c r="G609" i="6" s="1"/>
  <c r="D609" i="6"/>
  <c r="E611" i="6" s="1"/>
  <c r="G611" i="6" s="1"/>
  <c r="M608" i="6"/>
  <c r="L608" i="6"/>
  <c r="D608" i="6"/>
  <c r="M607" i="6"/>
  <c r="L607" i="6"/>
  <c r="D607" i="6"/>
  <c r="M606" i="6"/>
  <c r="L606" i="6"/>
  <c r="D606" i="6"/>
  <c r="M605" i="6"/>
  <c r="L605" i="6"/>
  <c r="K605" i="6"/>
  <c r="I605" i="6"/>
  <c r="H605" i="6"/>
  <c r="F605" i="6"/>
  <c r="J605" i="6" s="1"/>
  <c r="E605" i="6"/>
  <c r="G605" i="6" s="1"/>
  <c r="D605" i="6"/>
  <c r="M604" i="6"/>
  <c r="L604" i="6"/>
  <c r="F604" i="6"/>
  <c r="K604" i="6" s="1"/>
  <c r="E604" i="6"/>
  <c r="G604" i="6" s="1"/>
  <c r="D604" i="6"/>
  <c r="F606" i="6" s="1"/>
  <c r="M603" i="6"/>
  <c r="L603" i="6"/>
  <c r="D603" i="6"/>
  <c r="M602" i="6"/>
  <c r="L602" i="6"/>
  <c r="D602" i="6"/>
  <c r="M601" i="6"/>
  <c r="L601" i="6"/>
  <c r="D601" i="6"/>
  <c r="M600" i="6"/>
  <c r="L600" i="6"/>
  <c r="D600" i="6"/>
  <c r="M599" i="6"/>
  <c r="L599" i="6"/>
  <c r="D599" i="6"/>
  <c r="M598" i="6"/>
  <c r="L598" i="6"/>
  <c r="D598" i="6"/>
  <c r="M597" i="6"/>
  <c r="L597" i="6"/>
  <c r="D597" i="6"/>
  <c r="M596" i="6"/>
  <c r="L596" i="6"/>
  <c r="D596" i="6"/>
  <c r="M595" i="6"/>
  <c r="L595" i="6"/>
  <c r="D595" i="6"/>
  <c r="M594" i="6"/>
  <c r="L594" i="6"/>
  <c r="I594" i="6"/>
  <c r="H594" i="6"/>
  <c r="F594" i="6"/>
  <c r="K594" i="6" s="1"/>
  <c r="E594" i="6"/>
  <c r="G594" i="6" s="1"/>
  <c r="D594" i="6"/>
  <c r="M593" i="6"/>
  <c r="L593" i="6"/>
  <c r="K593" i="6"/>
  <c r="J593" i="6"/>
  <c r="I593" i="6"/>
  <c r="H593" i="6"/>
  <c r="F593" i="6"/>
  <c r="E593" i="6"/>
  <c r="G593" i="6" s="1"/>
  <c r="D593" i="6"/>
  <c r="E595" i="6" s="1"/>
  <c r="G595" i="6" s="1"/>
  <c r="M592" i="6"/>
  <c r="L592" i="6"/>
  <c r="D592" i="6"/>
  <c r="M591" i="6"/>
  <c r="L591" i="6"/>
  <c r="D591" i="6"/>
  <c r="M590" i="6"/>
  <c r="L590" i="6"/>
  <c r="D590" i="6"/>
  <c r="M589" i="6"/>
  <c r="L589" i="6"/>
  <c r="D589" i="6"/>
  <c r="M588" i="6"/>
  <c r="L588" i="6"/>
  <c r="D588" i="6"/>
  <c r="M587" i="6"/>
  <c r="L587" i="6"/>
  <c r="D587" i="6"/>
  <c r="M586" i="6"/>
  <c r="L586" i="6"/>
  <c r="D586" i="6"/>
  <c r="M585" i="6"/>
  <c r="L585" i="6"/>
  <c r="D585" i="6"/>
  <c r="M584" i="6"/>
  <c r="L584" i="6"/>
  <c r="D584" i="6"/>
  <c r="M583" i="6"/>
  <c r="L583" i="6"/>
  <c r="D583" i="6"/>
  <c r="M582" i="6"/>
  <c r="L582" i="6"/>
  <c r="D582" i="6"/>
  <c r="M581" i="6"/>
  <c r="L581" i="6"/>
  <c r="K581" i="6"/>
  <c r="F581" i="6"/>
  <c r="J581" i="6" s="1"/>
  <c r="E581" i="6"/>
  <c r="G581" i="6" s="1"/>
  <c r="D581" i="6"/>
  <c r="M580" i="6"/>
  <c r="L580" i="6"/>
  <c r="F580" i="6"/>
  <c r="K580" i="6" s="1"/>
  <c r="E580" i="6"/>
  <c r="G580" i="6" s="1"/>
  <c r="D580" i="6"/>
  <c r="F582" i="6" s="1"/>
  <c r="M579" i="6"/>
  <c r="L579" i="6"/>
  <c r="D579" i="6"/>
  <c r="M578" i="6"/>
  <c r="L578" i="6"/>
  <c r="D578" i="6"/>
  <c r="M577" i="6"/>
  <c r="L577" i="6"/>
  <c r="D577" i="6"/>
  <c r="M576" i="6"/>
  <c r="L576" i="6"/>
  <c r="D576" i="6"/>
  <c r="M575" i="6"/>
  <c r="L575" i="6"/>
  <c r="D575" i="6"/>
  <c r="M574" i="6"/>
  <c r="L574" i="6"/>
  <c r="D574" i="6"/>
  <c r="M573" i="6"/>
  <c r="L573" i="6"/>
  <c r="D573" i="6"/>
  <c r="M572" i="6"/>
  <c r="L572" i="6"/>
  <c r="D572" i="6"/>
  <c r="M571" i="6"/>
  <c r="L571" i="6"/>
  <c r="D571" i="6"/>
  <c r="M570" i="6"/>
  <c r="L570" i="6"/>
  <c r="D570" i="6"/>
  <c r="M569" i="6"/>
  <c r="L569" i="6"/>
  <c r="J569" i="6"/>
  <c r="I569" i="6"/>
  <c r="H569" i="6"/>
  <c r="F569" i="6"/>
  <c r="K569" i="6" s="1"/>
  <c r="E569" i="6"/>
  <c r="G569" i="6" s="1"/>
  <c r="D569" i="6"/>
  <c r="M568" i="6"/>
  <c r="L568" i="6"/>
  <c r="H568" i="6"/>
  <c r="F568" i="6"/>
  <c r="K568" i="6" s="1"/>
  <c r="E568" i="6"/>
  <c r="G568" i="6" s="1"/>
  <c r="D568" i="6"/>
  <c r="F570" i="6" s="1"/>
  <c r="M567" i="6"/>
  <c r="L567" i="6"/>
  <c r="D567" i="6"/>
  <c r="M566" i="6"/>
  <c r="L566" i="6"/>
  <c r="D566" i="6"/>
  <c r="M565" i="6"/>
  <c r="L565" i="6"/>
  <c r="D565" i="6"/>
  <c r="M564" i="6"/>
  <c r="L564" i="6"/>
  <c r="D564" i="6"/>
  <c r="M563" i="6"/>
  <c r="L563" i="6"/>
  <c r="D563" i="6"/>
  <c r="M562" i="6"/>
  <c r="L562" i="6"/>
  <c r="D562" i="6"/>
  <c r="M561" i="6"/>
  <c r="L561" i="6"/>
  <c r="D561" i="6"/>
  <c r="M560" i="6"/>
  <c r="L560" i="6"/>
  <c r="D560" i="6"/>
  <c r="M559" i="6"/>
  <c r="L559" i="6"/>
  <c r="D559" i="6"/>
  <c r="M558" i="6"/>
  <c r="L558" i="6"/>
  <c r="D558" i="6"/>
  <c r="M557" i="6"/>
  <c r="L557" i="6"/>
  <c r="D557" i="6"/>
  <c r="M556" i="6"/>
  <c r="L556" i="6"/>
  <c r="H556" i="6"/>
  <c r="F556" i="6"/>
  <c r="K556" i="6" s="1"/>
  <c r="E556" i="6"/>
  <c r="G556" i="6" s="1"/>
  <c r="D556" i="6"/>
  <c r="M555" i="6"/>
  <c r="L555" i="6"/>
  <c r="I555" i="6"/>
  <c r="H555" i="6"/>
  <c r="F555" i="6"/>
  <c r="J555" i="6" s="1"/>
  <c r="E555" i="6"/>
  <c r="G555" i="6" s="1"/>
  <c r="D555" i="6"/>
  <c r="M554" i="6"/>
  <c r="L554" i="6"/>
  <c r="D554" i="6"/>
  <c r="M553" i="6"/>
  <c r="L553" i="6"/>
  <c r="D553" i="6"/>
  <c r="M552" i="6"/>
  <c r="L552" i="6"/>
  <c r="D552" i="6"/>
  <c r="M551" i="6"/>
  <c r="L551" i="6"/>
  <c r="D551" i="6"/>
  <c r="M550" i="6"/>
  <c r="L550" i="6"/>
  <c r="D550" i="6"/>
  <c r="M549" i="6"/>
  <c r="L549" i="6"/>
  <c r="D549" i="6"/>
  <c r="M548" i="6"/>
  <c r="L548" i="6"/>
  <c r="D548" i="6"/>
  <c r="M547" i="6"/>
  <c r="L547" i="6"/>
  <c r="D547" i="6"/>
  <c r="M546" i="6"/>
  <c r="L546" i="6"/>
  <c r="D546" i="6"/>
  <c r="M545" i="6"/>
  <c r="L545" i="6"/>
  <c r="D545" i="6"/>
  <c r="M544" i="6"/>
  <c r="L544" i="6"/>
  <c r="F544" i="6"/>
  <c r="K544" i="6" s="1"/>
  <c r="E544" i="6"/>
  <c r="G544" i="6" s="1"/>
  <c r="D544" i="6"/>
  <c r="M543" i="6"/>
  <c r="L543" i="6"/>
  <c r="F543" i="6"/>
  <c r="H543" i="6" s="1"/>
  <c r="E543" i="6"/>
  <c r="G543" i="6" s="1"/>
  <c r="D543" i="6"/>
  <c r="M542" i="6"/>
  <c r="L542" i="6"/>
  <c r="D542" i="6"/>
  <c r="M541" i="6"/>
  <c r="L541" i="6"/>
  <c r="D541" i="6"/>
  <c r="M540" i="6"/>
  <c r="L540" i="6"/>
  <c r="D540" i="6"/>
  <c r="M539" i="6"/>
  <c r="L539" i="6"/>
  <c r="D539" i="6"/>
  <c r="M538" i="6"/>
  <c r="L538" i="6"/>
  <c r="D538" i="6"/>
  <c r="M537" i="6"/>
  <c r="L537" i="6"/>
  <c r="D537" i="6"/>
  <c r="M536" i="6"/>
  <c r="L536" i="6"/>
  <c r="D536" i="6"/>
  <c r="M535" i="6"/>
  <c r="L535" i="6"/>
  <c r="D535" i="6"/>
  <c r="M534" i="6"/>
  <c r="L534" i="6"/>
  <c r="D534" i="6"/>
  <c r="M533" i="6"/>
  <c r="L533" i="6"/>
  <c r="D533" i="6"/>
  <c r="M532" i="6"/>
  <c r="L532" i="6"/>
  <c r="D532" i="6"/>
  <c r="M531" i="6"/>
  <c r="L531" i="6"/>
  <c r="J531" i="6"/>
  <c r="I531" i="6"/>
  <c r="H531" i="6"/>
  <c r="F531" i="6"/>
  <c r="K531" i="6" s="1"/>
  <c r="E531" i="6"/>
  <c r="G531" i="6" s="1"/>
  <c r="D531" i="6"/>
  <c r="M530" i="6"/>
  <c r="L530" i="6"/>
  <c r="H530" i="6"/>
  <c r="F530" i="6"/>
  <c r="K530" i="6" s="1"/>
  <c r="E530" i="6"/>
  <c r="G530" i="6" s="1"/>
  <c r="D530" i="6"/>
  <c r="M529" i="6"/>
  <c r="L529" i="6"/>
  <c r="D529" i="6"/>
  <c r="M528" i="6"/>
  <c r="L528" i="6"/>
  <c r="D528" i="6"/>
  <c r="M527" i="6"/>
  <c r="L527" i="6"/>
  <c r="D527" i="6"/>
  <c r="M526" i="6"/>
  <c r="L526" i="6"/>
  <c r="D526" i="6"/>
  <c r="M525" i="6"/>
  <c r="L525" i="6"/>
  <c r="D525" i="6"/>
  <c r="M524" i="6"/>
  <c r="L524" i="6"/>
  <c r="D524" i="6"/>
  <c r="M523" i="6"/>
  <c r="L523" i="6"/>
  <c r="D523" i="6"/>
  <c r="M522" i="6"/>
  <c r="L522" i="6"/>
  <c r="D522" i="6"/>
  <c r="M521" i="6"/>
  <c r="L521" i="6"/>
  <c r="D521" i="6"/>
  <c r="M520" i="6"/>
  <c r="L520" i="6"/>
  <c r="D520" i="6"/>
  <c r="M519" i="6"/>
  <c r="L519" i="6"/>
  <c r="D519" i="6"/>
  <c r="M518" i="6"/>
  <c r="L518" i="6"/>
  <c r="H518" i="6"/>
  <c r="F518" i="6"/>
  <c r="K518" i="6" s="1"/>
  <c r="E518" i="6"/>
  <c r="G518" i="6" s="1"/>
  <c r="D518" i="6"/>
  <c r="M517" i="6"/>
  <c r="L517" i="6"/>
  <c r="K517" i="6"/>
  <c r="I517" i="6"/>
  <c r="H517" i="6"/>
  <c r="F517" i="6"/>
  <c r="J517" i="6" s="1"/>
  <c r="E517" i="6"/>
  <c r="G517" i="6" s="1"/>
  <c r="D517" i="6"/>
  <c r="M516" i="6"/>
  <c r="L516" i="6"/>
  <c r="D516" i="6"/>
  <c r="M515" i="6"/>
  <c r="L515" i="6"/>
  <c r="D515" i="6"/>
  <c r="M514" i="6"/>
  <c r="L514" i="6"/>
  <c r="D514" i="6"/>
  <c r="M513" i="6"/>
  <c r="L513" i="6"/>
  <c r="D513" i="6"/>
  <c r="M512" i="6"/>
  <c r="L512" i="6"/>
  <c r="D512" i="6"/>
  <c r="M511" i="6"/>
  <c r="L511" i="6"/>
  <c r="D511" i="6"/>
  <c r="M510" i="6"/>
  <c r="L510" i="6"/>
  <c r="D510" i="6"/>
  <c r="M509" i="6"/>
  <c r="L509" i="6"/>
  <c r="D509" i="6"/>
  <c r="M508" i="6"/>
  <c r="L508" i="6"/>
  <c r="D508" i="6"/>
  <c r="M507" i="6"/>
  <c r="L507" i="6"/>
  <c r="D507" i="6"/>
  <c r="M506" i="6"/>
  <c r="L506" i="6"/>
  <c r="H506" i="6"/>
  <c r="F506" i="6"/>
  <c r="K506" i="6" s="1"/>
  <c r="E506" i="6"/>
  <c r="G506" i="6" s="1"/>
  <c r="D506" i="6"/>
  <c r="M505" i="6"/>
  <c r="L505" i="6"/>
  <c r="H505" i="6"/>
  <c r="F505" i="6"/>
  <c r="K505" i="6" s="1"/>
  <c r="N506" i="6" s="1"/>
  <c r="O506" i="6" s="1"/>
  <c r="E505" i="6"/>
  <c r="G505" i="6" s="1"/>
  <c r="D505" i="6"/>
  <c r="M504" i="6"/>
  <c r="L504" i="6"/>
  <c r="D504" i="6"/>
  <c r="M503" i="6"/>
  <c r="L503" i="6"/>
  <c r="D503" i="6"/>
  <c r="M502" i="6"/>
  <c r="L502" i="6"/>
  <c r="D502" i="6"/>
  <c r="M501" i="6"/>
  <c r="L501" i="6"/>
  <c r="D501" i="6"/>
  <c r="M500" i="6"/>
  <c r="L500" i="6"/>
  <c r="D500" i="6"/>
  <c r="M499" i="6"/>
  <c r="L499" i="6"/>
  <c r="D499" i="6"/>
  <c r="M498" i="6"/>
  <c r="L498" i="6"/>
  <c r="D498" i="6"/>
  <c r="M497" i="6"/>
  <c r="L497" i="6"/>
  <c r="D497" i="6"/>
  <c r="M496" i="6"/>
  <c r="L496" i="6"/>
  <c r="D496" i="6"/>
  <c r="M495" i="6"/>
  <c r="L495" i="6"/>
  <c r="D495" i="6"/>
  <c r="M494" i="6"/>
  <c r="L494" i="6"/>
  <c r="D494" i="6"/>
  <c r="M493" i="6"/>
  <c r="L493" i="6"/>
  <c r="F493" i="6"/>
  <c r="K493" i="6" s="1"/>
  <c r="E493" i="6"/>
  <c r="G493" i="6" s="1"/>
  <c r="D493" i="6"/>
  <c r="M492" i="6"/>
  <c r="L492" i="6"/>
  <c r="H492" i="6"/>
  <c r="F492" i="6"/>
  <c r="K492" i="6" s="1"/>
  <c r="E492" i="6"/>
  <c r="G492" i="6" s="1"/>
  <c r="D492" i="6"/>
  <c r="M491" i="6"/>
  <c r="L491" i="6"/>
  <c r="D491" i="6"/>
  <c r="M490" i="6"/>
  <c r="L490" i="6"/>
  <c r="D490" i="6"/>
  <c r="M489" i="6"/>
  <c r="L489" i="6"/>
  <c r="D489" i="6"/>
  <c r="M488" i="6"/>
  <c r="L488" i="6"/>
  <c r="D488" i="6"/>
  <c r="M487" i="6"/>
  <c r="L487" i="6"/>
  <c r="D487" i="6"/>
  <c r="M486" i="6"/>
  <c r="L486" i="6"/>
  <c r="D486" i="6"/>
  <c r="M485" i="6"/>
  <c r="L485" i="6"/>
  <c r="D485" i="6"/>
  <c r="M484" i="6"/>
  <c r="L484" i="6"/>
  <c r="D484" i="6"/>
  <c r="M483" i="6"/>
  <c r="L483" i="6"/>
  <c r="D483" i="6"/>
  <c r="M482" i="6"/>
  <c r="L482" i="6"/>
  <c r="D482" i="6"/>
  <c r="M481" i="6"/>
  <c r="L481" i="6"/>
  <c r="F481" i="6"/>
  <c r="K481" i="6" s="1"/>
  <c r="E481" i="6"/>
  <c r="G481" i="6" s="1"/>
  <c r="D481" i="6"/>
  <c r="M480" i="6"/>
  <c r="L480" i="6"/>
  <c r="I480" i="6"/>
  <c r="F480" i="6"/>
  <c r="K480" i="6" s="1"/>
  <c r="E480" i="6"/>
  <c r="G480" i="6" s="1"/>
  <c r="D480" i="6"/>
  <c r="M479" i="6"/>
  <c r="L479" i="6"/>
  <c r="D479" i="6"/>
  <c r="M478" i="6"/>
  <c r="L478" i="6"/>
  <c r="D478" i="6"/>
  <c r="M477" i="6"/>
  <c r="L477" i="6"/>
  <c r="D477" i="6"/>
  <c r="M476" i="6"/>
  <c r="L476" i="6"/>
  <c r="D476" i="6"/>
  <c r="M475" i="6"/>
  <c r="L475" i="6"/>
  <c r="D475" i="6"/>
  <c r="M474" i="6"/>
  <c r="L474" i="6"/>
  <c r="D474" i="6"/>
  <c r="M473" i="6"/>
  <c r="L473" i="6"/>
  <c r="F473" i="6"/>
  <c r="K473" i="6" s="1"/>
  <c r="E473" i="6"/>
  <c r="G473" i="6" s="1"/>
  <c r="D473" i="6"/>
  <c r="M472" i="6"/>
  <c r="L472" i="6"/>
  <c r="F472" i="6"/>
  <c r="K472" i="6" s="1"/>
  <c r="E472" i="6"/>
  <c r="G472" i="6" s="1"/>
  <c r="D472" i="6"/>
  <c r="M471" i="6"/>
  <c r="L471" i="6"/>
  <c r="D471" i="6"/>
  <c r="M470" i="6"/>
  <c r="L470" i="6"/>
  <c r="D470" i="6"/>
  <c r="M469" i="6"/>
  <c r="L469" i="6"/>
  <c r="D469" i="6"/>
  <c r="M468" i="6"/>
  <c r="L468" i="6"/>
  <c r="D468" i="6"/>
  <c r="M467" i="6"/>
  <c r="L467" i="6"/>
  <c r="D467" i="6"/>
  <c r="M466" i="6"/>
  <c r="L466" i="6"/>
  <c r="D466" i="6"/>
  <c r="M465" i="6"/>
  <c r="L465" i="6"/>
  <c r="D465" i="6"/>
  <c r="M464" i="6"/>
  <c r="L464" i="6"/>
  <c r="D464" i="6"/>
  <c r="M463" i="6"/>
  <c r="L463" i="6"/>
  <c r="D463" i="6"/>
  <c r="M462" i="6"/>
  <c r="L462" i="6"/>
  <c r="D462" i="6"/>
  <c r="M461" i="6"/>
  <c r="L461" i="6"/>
  <c r="E461" i="6"/>
  <c r="D461" i="6"/>
  <c r="M460" i="6"/>
  <c r="L460" i="6"/>
  <c r="H460" i="6"/>
  <c r="F460" i="6"/>
  <c r="I460" i="6" s="1"/>
  <c r="E460" i="6"/>
  <c r="G460" i="6" s="1"/>
  <c r="D460" i="6"/>
  <c r="M459" i="6"/>
  <c r="L459" i="6"/>
  <c r="H459" i="6"/>
  <c r="F459" i="6"/>
  <c r="K459" i="6" s="1"/>
  <c r="E459" i="6"/>
  <c r="G459" i="6" s="1"/>
  <c r="D459" i="6"/>
  <c r="F461" i="6" s="1"/>
  <c r="M458" i="6"/>
  <c r="L458" i="6"/>
  <c r="D458" i="6"/>
  <c r="M457" i="6"/>
  <c r="L457" i="6"/>
  <c r="D457" i="6"/>
  <c r="M456" i="6"/>
  <c r="L456" i="6"/>
  <c r="D456" i="6"/>
  <c r="M455" i="6"/>
  <c r="L455" i="6"/>
  <c r="D455" i="6"/>
  <c r="M454" i="6"/>
  <c r="L454" i="6"/>
  <c r="D454" i="6"/>
  <c r="M453" i="6"/>
  <c r="L453" i="6"/>
  <c r="D453" i="6"/>
  <c r="M452" i="6"/>
  <c r="L452" i="6"/>
  <c r="D452" i="6"/>
  <c r="M451" i="6"/>
  <c r="L451" i="6"/>
  <c r="D451" i="6"/>
  <c r="M450" i="6"/>
  <c r="L450" i="6"/>
  <c r="D450" i="6"/>
  <c r="M449" i="6"/>
  <c r="L449" i="6"/>
  <c r="D449" i="6"/>
  <c r="M448" i="6"/>
  <c r="L448" i="6"/>
  <c r="K448" i="6"/>
  <c r="F448" i="6"/>
  <c r="J448" i="6" s="1"/>
  <c r="E448" i="6"/>
  <c r="G448" i="6" s="1"/>
  <c r="D448" i="6"/>
  <c r="M447" i="6"/>
  <c r="L447" i="6"/>
  <c r="G447" i="6"/>
  <c r="F447" i="6"/>
  <c r="K447" i="6" s="1"/>
  <c r="N448" i="6" s="1"/>
  <c r="O448" i="6" s="1"/>
  <c r="E447" i="6"/>
  <c r="D447" i="6"/>
  <c r="M446" i="6"/>
  <c r="L446" i="6"/>
  <c r="D446" i="6"/>
  <c r="M445" i="6"/>
  <c r="L445" i="6"/>
  <c r="D445" i="6"/>
  <c r="M444" i="6"/>
  <c r="L444" i="6"/>
  <c r="D444" i="6"/>
  <c r="M443" i="6"/>
  <c r="L443" i="6"/>
  <c r="D443" i="6"/>
  <c r="M442" i="6"/>
  <c r="L442" i="6"/>
  <c r="D442" i="6"/>
  <c r="M441" i="6"/>
  <c r="L441" i="6"/>
  <c r="D441" i="6"/>
  <c r="M440" i="6"/>
  <c r="L440" i="6"/>
  <c r="D440" i="6"/>
  <c r="M439" i="6"/>
  <c r="L439" i="6"/>
  <c r="D439" i="6"/>
  <c r="M438" i="6"/>
  <c r="L438" i="6"/>
  <c r="D438" i="6"/>
  <c r="M437" i="6"/>
  <c r="L437" i="6"/>
  <c r="D437" i="6"/>
  <c r="M436" i="6"/>
  <c r="L436" i="6"/>
  <c r="H436" i="6"/>
  <c r="F436" i="6"/>
  <c r="K436" i="6" s="1"/>
  <c r="E436" i="6"/>
  <c r="G436" i="6" s="1"/>
  <c r="D436" i="6"/>
  <c r="M435" i="6"/>
  <c r="L435" i="6"/>
  <c r="F435" i="6"/>
  <c r="K435" i="6" s="1"/>
  <c r="E435" i="6"/>
  <c r="G435" i="6" s="1"/>
  <c r="D435" i="6"/>
  <c r="M434" i="6"/>
  <c r="L434" i="6"/>
  <c r="D434" i="6"/>
  <c r="M433" i="6"/>
  <c r="L433" i="6"/>
  <c r="D433" i="6"/>
  <c r="M432" i="6"/>
  <c r="L432" i="6"/>
  <c r="D432" i="6"/>
  <c r="M431" i="6"/>
  <c r="L431" i="6"/>
  <c r="D431" i="6"/>
  <c r="M430" i="6"/>
  <c r="L430" i="6"/>
  <c r="D430" i="6"/>
  <c r="M429" i="6"/>
  <c r="L429" i="6"/>
  <c r="D429" i="6"/>
  <c r="M428" i="6"/>
  <c r="L428" i="6"/>
  <c r="D428" i="6"/>
  <c r="M427" i="6"/>
  <c r="L427" i="6"/>
  <c r="D427" i="6"/>
  <c r="M426" i="6"/>
  <c r="L426" i="6"/>
  <c r="D426" i="6"/>
  <c r="M425" i="6"/>
  <c r="L425" i="6"/>
  <c r="D425" i="6"/>
  <c r="M424" i="6"/>
  <c r="L424" i="6"/>
  <c r="D424" i="6"/>
  <c r="M423" i="6"/>
  <c r="L423" i="6"/>
  <c r="F423" i="6"/>
  <c r="K423" i="6" s="1"/>
  <c r="E423" i="6"/>
  <c r="G423" i="6" s="1"/>
  <c r="D423" i="6"/>
  <c r="F424" i="6" s="1"/>
  <c r="H424" i="6" s="1"/>
  <c r="M422" i="6"/>
  <c r="L422" i="6"/>
  <c r="J422" i="6"/>
  <c r="F422" i="6"/>
  <c r="K422" i="6" s="1"/>
  <c r="N423" i="6" s="1"/>
  <c r="O423" i="6" s="1"/>
  <c r="E422" i="6"/>
  <c r="G422" i="6" s="1"/>
  <c r="D422" i="6"/>
  <c r="E424" i="6" s="1"/>
  <c r="G424" i="6" s="1"/>
  <c r="M421" i="6"/>
  <c r="L421" i="6"/>
  <c r="D421" i="6"/>
  <c r="M420" i="6"/>
  <c r="L420" i="6"/>
  <c r="D420" i="6"/>
  <c r="M419" i="6"/>
  <c r="L419" i="6"/>
  <c r="D419" i="6"/>
  <c r="M418" i="6"/>
  <c r="L418" i="6"/>
  <c r="D418" i="6"/>
  <c r="M417" i="6"/>
  <c r="L417" i="6"/>
  <c r="D417" i="6"/>
  <c r="M416" i="6"/>
  <c r="L416" i="6"/>
  <c r="D416" i="6"/>
  <c r="M415" i="6"/>
  <c r="L415" i="6"/>
  <c r="D415" i="6"/>
  <c r="M414" i="6"/>
  <c r="L414" i="6"/>
  <c r="D414" i="6"/>
  <c r="M413" i="6"/>
  <c r="L413" i="6"/>
  <c r="D413" i="6"/>
  <c r="M412" i="6"/>
  <c r="L412" i="6"/>
  <c r="D412" i="6"/>
  <c r="M411" i="6"/>
  <c r="L411" i="6"/>
  <c r="D411" i="6"/>
  <c r="M410" i="6"/>
  <c r="L410" i="6"/>
  <c r="F410" i="6"/>
  <c r="K410" i="6" s="1"/>
  <c r="E410" i="6"/>
  <c r="G410" i="6" s="1"/>
  <c r="D410" i="6"/>
  <c r="M409" i="6"/>
  <c r="L409" i="6"/>
  <c r="F409" i="6"/>
  <c r="K409" i="6" s="1"/>
  <c r="E409" i="6"/>
  <c r="G409" i="6" s="1"/>
  <c r="D409" i="6"/>
  <c r="M408" i="6"/>
  <c r="L408" i="6"/>
  <c r="D408" i="6"/>
  <c r="M407" i="6"/>
  <c r="L407" i="6"/>
  <c r="D407" i="6"/>
  <c r="M406" i="6"/>
  <c r="L406" i="6"/>
  <c r="D406" i="6"/>
  <c r="M405" i="6"/>
  <c r="L405" i="6"/>
  <c r="D405" i="6"/>
  <c r="M404" i="6"/>
  <c r="L404" i="6"/>
  <c r="D404" i="6"/>
  <c r="M403" i="6"/>
  <c r="L403" i="6"/>
  <c r="D403" i="6"/>
  <c r="M402" i="6"/>
  <c r="L402" i="6"/>
  <c r="D402" i="6"/>
  <c r="M401" i="6"/>
  <c r="L401" i="6"/>
  <c r="D401" i="6"/>
  <c r="M400" i="6"/>
  <c r="L400" i="6"/>
  <c r="D400" i="6"/>
  <c r="M399" i="6"/>
  <c r="L399" i="6"/>
  <c r="D399" i="6"/>
  <c r="M398" i="6"/>
  <c r="L398" i="6"/>
  <c r="D398" i="6"/>
  <c r="M397" i="6"/>
  <c r="L397" i="6"/>
  <c r="G397" i="6"/>
  <c r="F397" i="6"/>
  <c r="K397" i="6" s="1"/>
  <c r="E397" i="6"/>
  <c r="D397" i="6"/>
  <c r="M396" i="6"/>
  <c r="L396" i="6"/>
  <c r="J396" i="6"/>
  <c r="H396" i="6"/>
  <c r="G396" i="6"/>
  <c r="F396" i="6"/>
  <c r="K396" i="6" s="1"/>
  <c r="N397" i="6" s="1"/>
  <c r="O397" i="6" s="1"/>
  <c r="E396" i="6"/>
  <c r="D396" i="6"/>
  <c r="F398" i="6" s="1"/>
  <c r="H398" i="6" s="1"/>
  <c r="M395" i="6"/>
  <c r="L395" i="6"/>
  <c r="D395" i="6"/>
  <c r="M394" i="6"/>
  <c r="L394" i="6"/>
  <c r="D394" i="6"/>
  <c r="M393" i="6"/>
  <c r="L393" i="6"/>
  <c r="D393" i="6"/>
  <c r="M392" i="6"/>
  <c r="L392" i="6"/>
  <c r="D392" i="6"/>
  <c r="M391" i="6"/>
  <c r="L391" i="6"/>
  <c r="D391" i="6"/>
  <c r="M390" i="6"/>
  <c r="L390" i="6"/>
  <c r="D390" i="6"/>
  <c r="M389" i="6"/>
  <c r="L389" i="6"/>
  <c r="D389" i="6"/>
  <c r="M388" i="6"/>
  <c r="L388" i="6"/>
  <c r="D388" i="6"/>
  <c r="M387" i="6"/>
  <c r="L387" i="6"/>
  <c r="D387" i="6"/>
  <c r="M386" i="6"/>
  <c r="L386" i="6"/>
  <c r="D386" i="6"/>
  <c r="M385" i="6"/>
  <c r="L385" i="6"/>
  <c r="D385" i="6"/>
  <c r="M384" i="6"/>
  <c r="L384" i="6"/>
  <c r="J384" i="6"/>
  <c r="H384" i="6"/>
  <c r="F384" i="6"/>
  <c r="K384" i="6" s="1"/>
  <c r="E384" i="6"/>
  <c r="G384" i="6" s="1"/>
  <c r="D384" i="6"/>
  <c r="M383" i="6"/>
  <c r="L383" i="6"/>
  <c r="H383" i="6"/>
  <c r="G383" i="6"/>
  <c r="F383" i="6"/>
  <c r="K383" i="6" s="1"/>
  <c r="N384" i="6" s="1"/>
  <c r="O384" i="6" s="1"/>
  <c r="E383" i="6"/>
  <c r="D383" i="6"/>
  <c r="M382" i="6"/>
  <c r="L382" i="6"/>
  <c r="D382" i="6"/>
  <c r="M381" i="6"/>
  <c r="L381" i="6"/>
  <c r="D381" i="6"/>
  <c r="M380" i="6"/>
  <c r="L380" i="6"/>
  <c r="D380" i="6"/>
  <c r="M379" i="6"/>
  <c r="L379" i="6"/>
  <c r="D379" i="6"/>
  <c r="M378" i="6"/>
  <c r="L378" i="6"/>
  <c r="D378" i="6"/>
  <c r="M377" i="6"/>
  <c r="L377" i="6"/>
  <c r="D377" i="6"/>
  <c r="M376" i="6"/>
  <c r="L376" i="6"/>
  <c r="D376" i="6"/>
  <c r="M375" i="6"/>
  <c r="L375" i="6"/>
  <c r="D375" i="6"/>
  <c r="M374" i="6"/>
  <c r="L374" i="6"/>
  <c r="D374" i="6"/>
  <c r="M373" i="6"/>
  <c r="L373" i="6"/>
  <c r="D373" i="6"/>
  <c r="M372" i="6"/>
  <c r="L372" i="6"/>
  <c r="D372" i="6"/>
  <c r="M371" i="6"/>
  <c r="L371" i="6"/>
  <c r="D371" i="6"/>
  <c r="M370" i="6"/>
  <c r="L370" i="6"/>
  <c r="D370" i="6"/>
  <c r="M369" i="6"/>
  <c r="L369" i="6"/>
  <c r="H369" i="6"/>
  <c r="F369" i="6"/>
  <c r="K369" i="6" s="1"/>
  <c r="E369" i="6"/>
  <c r="G369" i="6" s="1"/>
  <c r="D369" i="6"/>
  <c r="M368" i="6"/>
  <c r="L368" i="6"/>
  <c r="H368" i="6"/>
  <c r="F368" i="6"/>
  <c r="K368" i="6" s="1"/>
  <c r="N369" i="6" s="1"/>
  <c r="O369" i="6" s="1"/>
  <c r="E368" i="6"/>
  <c r="G368" i="6" s="1"/>
  <c r="D368" i="6"/>
  <c r="M367" i="6"/>
  <c r="L367" i="6"/>
  <c r="D367" i="6"/>
  <c r="M366" i="6"/>
  <c r="L366" i="6"/>
  <c r="D366" i="6"/>
  <c r="M365" i="6"/>
  <c r="L365" i="6"/>
  <c r="D365" i="6"/>
  <c r="M364" i="6"/>
  <c r="L364" i="6"/>
  <c r="D364" i="6"/>
  <c r="M363" i="6"/>
  <c r="L363" i="6"/>
  <c r="D363" i="6"/>
  <c r="M362" i="6"/>
  <c r="L362" i="6"/>
  <c r="D362" i="6"/>
  <c r="M361" i="6"/>
  <c r="L361" i="6"/>
  <c r="D361" i="6"/>
  <c r="M360" i="6"/>
  <c r="L360" i="6"/>
  <c r="D360" i="6"/>
  <c r="M359" i="6"/>
  <c r="L359" i="6"/>
  <c r="D359" i="6"/>
  <c r="M358" i="6"/>
  <c r="L358" i="6"/>
  <c r="D358" i="6"/>
  <c r="M357" i="6"/>
  <c r="L357" i="6"/>
  <c r="D357" i="6"/>
  <c r="M356" i="6"/>
  <c r="L356" i="6"/>
  <c r="F356" i="6"/>
  <c r="K356" i="6" s="1"/>
  <c r="E356" i="6"/>
  <c r="G356" i="6" s="1"/>
  <c r="D356" i="6"/>
  <c r="M355" i="6"/>
  <c r="L355" i="6"/>
  <c r="F355" i="6"/>
  <c r="K355" i="6" s="1"/>
  <c r="E355" i="6"/>
  <c r="G355" i="6" s="1"/>
  <c r="D355" i="6"/>
  <c r="M354" i="6"/>
  <c r="L354" i="6"/>
  <c r="D354" i="6"/>
  <c r="M353" i="6"/>
  <c r="L353" i="6"/>
  <c r="D353" i="6"/>
  <c r="M352" i="6"/>
  <c r="L352" i="6"/>
  <c r="D352" i="6"/>
  <c r="M351" i="6"/>
  <c r="L351" i="6"/>
  <c r="D351" i="6"/>
  <c r="M350" i="6"/>
  <c r="L350" i="6"/>
  <c r="D350" i="6"/>
  <c r="M349" i="6"/>
  <c r="L349" i="6"/>
  <c r="D349" i="6"/>
  <c r="M348" i="6"/>
  <c r="L348" i="6"/>
  <c r="D348" i="6"/>
  <c r="M347" i="6"/>
  <c r="L347" i="6"/>
  <c r="D347" i="6"/>
  <c r="M346" i="6"/>
  <c r="L346" i="6"/>
  <c r="D346" i="6"/>
  <c r="M345" i="6"/>
  <c r="L345" i="6"/>
  <c r="D345" i="6"/>
  <c r="M344" i="6"/>
  <c r="L344" i="6"/>
  <c r="D344" i="6"/>
  <c r="M343" i="6"/>
  <c r="L343" i="6"/>
  <c r="F343" i="6"/>
  <c r="E343" i="6"/>
  <c r="G343" i="6" s="1"/>
  <c r="D343" i="6"/>
  <c r="M342" i="6"/>
  <c r="L342" i="6"/>
  <c r="F342" i="6"/>
  <c r="J342" i="6" s="1"/>
  <c r="E342" i="6"/>
  <c r="G342" i="6" s="1"/>
  <c r="D342" i="6"/>
  <c r="M341" i="6"/>
  <c r="L341" i="6"/>
  <c r="D341" i="6"/>
  <c r="M340" i="6"/>
  <c r="L340" i="6"/>
  <c r="D340" i="6"/>
  <c r="M339" i="6"/>
  <c r="L339" i="6"/>
  <c r="D339" i="6"/>
  <c r="M338" i="6"/>
  <c r="L338" i="6"/>
  <c r="D338" i="6"/>
  <c r="M337" i="6"/>
  <c r="L337" i="6"/>
  <c r="D337" i="6"/>
  <c r="M336" i="6"/>
  <c r="L336" i="6"/>
  <c r="D336" i="6"/>
  <c r="M335" i="6"/>
  <c r="L335" i="6"/>
  <c r="D335" i="6"/>
  <c r="M334" i="6"/>
  <c r="L334" i="6"/>
  <c r="D334" i="6"/>
  <c r="M333" i="6"/>
  <c r="L333" i="6"/>
  <c r="D333" i="6"/>
  <c r="M332" i="6"/>
  <c r="L332" i="6"/>
  <c r="F332" i="6"/>
  <c r="D332" i="6"/>
  <c r="M331" i="6"/>
  <c r="L331" i="6"/>
  <c r="G331" i="6"/>
  <c r="F331" i="6"/>
  <c r="J331" i="6" s="1"/>
  <c r="E331" i="6"/>
  <c r="D331" i="6"/>
  <c r="M330" i="6"/>
  <c r="L330" i="6"/>
  <c r="F330" i="6"/>
  <c r="I330" i="6" s="1"/>
  <c r="E330" i="6"/>
  <c r="G330" i="6" s="1"/>
  <c r="D330" i="6"/>
  <c r="M329" i="6"/>
  <c r="L329" i="6"/>
  <c r="D329" i="6"/>
  <c r="M328" i="6"/>
  <c r="L328" i="6"/>
  <c r="D328" i="6"/>
  <c r="M327" i="6"/>
  <c r="L327" i="6"/>
  <c r="D327" i="6"/>
  <c r="M326" i="6"/>
  <c r="L326" i="6"/>
  <c r="D326" i="6"/>
  <c r="M325" i="6"/>
  <c r="L325" i="6"/>
  <c r="D325" i="6"/>
  <c r="M324" i="6"/>
  <c r="L324" i="6"/>
  <c r="D324" i="6"/>
  <c r="M323" i="6"/>
  <c r="L323" i="6"/>
  <c r="D323" i="6"/>
  <c r="M322" i="6"/>
  <c r="L322" i="6"/>
  <c r="D322" i="6"/>
  <c r="M321" i="6"/>
  <c r="L321" i="6"/>
  <c r="D321" i="6"/>
  <c r="M320" i="6"/>
  <c r="L320" i="6"/>
  <c r="D320" i="6"/>
  <c r="M319" i="6"/>
  <c r="L319" i="6"/>
  <c r="F319" i="6"/>
  <c r="H319" i="6" s="1"/>
  <c r="D319" i="6"/>
  <c r="M318" i="6"/>
  <c r="L318" i="6"/>
  <c r="K318" i="6"/>
  <c r="J318" i="6"/>
  <c r="F318" i="6"/>
  <c r="I318" i="6" s="1"/>
  <c r="E318" i="6"/>
  <c r="G318" i="6" s="1"/>
  <c r="D318" i="6"/>
  <c r="M317" i="6"/>
  <c r="L317" i="6"/>
  <c r="G317" i="6"/>
  <c r="F317" i="6"/>
  <c r="H317" i="6" s="1"/>
  <c r="E317" i="6"/>
  <c r="D317" i="6"/>
  <c r="E319" i="6" s="1"/>
  <c r="G319" i="6" s="1"/>
  <c r="M316" i="6"/>
  <c r="L316" i="6"/>
  <c r="D316" i="6"/>
  <c r="M315" i="6"/>
  <c r="L315" i="6"/>
  <c r="D315" i="6"/>
  <c r="M314" i="6"/>
  <c r="L314" i="6"/>
  <c r="D314" i="6"/>
  <c r="M313" i="6"/>
  <c r="L313" i="6"/>
  <c r="D313" i="6"/>
  <c r="M312" i="6"/>
  <c r="L312" i="6"/>
  <c r="D312" i="6"/>
  <c r="M311" i="6"/>
  <c r="L311" i="6"/>
  <c r="D311" i="6"/>
  <c r="M310" i="6"/>
  <c r="L310" i="6"/>
  <c r="D310" i="6"/>
  <c r="M309" i="6"/>
  <c r="L309" i="6"/>
  <c r="D309" i="6"/>
  <c r="M308" i="6"/>
  <c r="L308" i="6"/>
  <c r="D308" i="6"/>
  <c r="M307" i="6"/>
  <c r="L307" i="6"/>
  <c r="D307" i="6"/>
  <c r="M306" i="6"/>
  <c r="L306" i="6"/>
  <c r="D306" i="6"/>
  <c r="M305" i="6"/>
  <c r="L305" i="6"/>
  <c r="D305" i="6"/>
  <c r="M304" i="6"/>
  <c r="L304" i="6"/>
  <c r="J304" i="6"/>
  <c r="H304" i="6"/>
  <c r="G304" i="6"/>
  <c r="F304" i="6"/>
  <c r="I304" i="6" s="1"/>
  <c r="E304" i="6"/>
  <c r="D304" i="6"/>
  <c r="M303" i="6"/>
  <c r="L303" i="6"/>
  <c r="G303" i="6"/>
  <c r="F303" i="6"/>
  <c r="H303" i="6" s="1"/>
  <c r="E303" i="6"/>
  <c r="D303" i="6"/>
  <c r="F305" i="6" s="1"/>
  <c r="M302" i="6"/>
  <c r="L302" i="6"/>
  <c r="D302" i="6"/>
  <c r="M301" i="6"/>
  <c r="L301" i="6"/>
  <c r="D301" i="6"/>
  <c r="M300" i="6"/>
  <c r="L300" i="6"/>
  <c r="D300" i="6"/>
  <c r="M299" i="6"/>
  <c r="L299" i="6"/>
  <c r="D299" i="6"/>
  <c r="M298" i="6"/>
  <c r="L298" i="6"/>
  <c r="D298" i="6"/>
  <c r="M297" i="6"/>
  <c r="L297" i="6"/>
  <c r="D297" i="6"/>
  <c r="M296" i="6"/>
  <c r="L296" i="6"/>
  <c r="D296" i="6"/>
  <c r="M295" i="6"/>
  <c r="L295" i="6"/>
  <c r="D295" i="6"/>
  <c r="M294" i="6"/>
  <c r="L294" i="6"/>
  <c r="D294" i="6"/>
  <c r="M293" i="6"/>
  <c r="L293" i="6"/>
  <c r="D293" i="6"/>
  <c r="M292" i="6"/>
  <c r="L292" i="6"/>
  <c r="D292" i="6"/>
  <c r="M291" i="6"/>
  <c r="L291" i="6"/>
  <c r="F291" i="6"/>
  <c r="H291" i="6" s="1"/>
  <c r="E291" i="6"/>
  <c r="G291" i="6" s="1"/>
  <c r="D291" i="6"/>
  <c r="F292" i="6" s="1"/>
  <c r="M290" i="6"/>
  <c r="L290" i="6"/>
  <c r="J290" i="6"/>
  <c r="G290" i="6"/>
  <c r="F290" i="6"/>
  <c r="I290" i="6" s="1"/>
  <c r="E290" i="6"/>
  <c r="D290" i="6"/>
  <c r="E292" i="6" s="1"/>
  <c r="G292" i="6" s="1"/>
  <c r="M289" i="6"/>
  <c r="L289" i="6"/>
  <c r="D289" i="6"/>
  <c r="M288" i="6"/>
  <c r="L288" i="6"/>
  <c r="D288" i="6"/>
  <c r="M287" i="6"/>
  <c r="L287" i="6"/>
  <c r="D287" i="6"/>
  <c r="M286" i="6"/>
  <c r="L286" i="6"/>
  <c r="D286" i="6"/>
  <c r="M285" i="6"/>
  <c r="L285" i="6"/>
  <c r="D285" i="6"/>
  <c r="M284" i="6"/>
  <c r="L284" i="6"/>
  <c r="D284" i="6"/>
  <c r="M283" i="6"/>
  <c r="L283" i="6"/>
  <c r="D283" i="6"/>
  <c r="M282" i="6"/>
  <c r="L282" i="6"/>
  <c r="D282" i="6"/>
  <c r="M281" i="6"/>
  <c r="L281" i="6"/>
  <c r="D281" i="6"/>
  <c r="M280" i="6"/>
  <c r="L280" i="6"/>
  <c r="D280" i="6"/>
  <c r="M279" i="6"/>
  <c r="L279" i="6"/>
  <c r="D279" i="6"/>
  <c r="M278" i="6"/>
  <c r="L278" i="6"/>
  <c r="D278" i="6"/>
  <c r="M277" i="6"/>
  <c r="L277" i="6"/>
  <c r="D277" i="6"/>
  <c r="M276" i="6"/>
  <c r="L276" i="6"/>
  <c r="D276" i="6"/>
  <c r="M275" i="6"/>
  <c r="L275" i="6"/>
  <c r="D275" i="6"/>
  <c r="M274" i="6"/>
  <c r="L274" i="6"/>
  <c r="D274" i="6"/>
  <c r="M273" i="6"/>
  <c r="L273" i="6"/>
  <c r="D273" i="6"/>
  <c r="M272" i="6"/>
  <c r="L272" i="6"/>
  <c r="D272" i="6"/>
  <c r="M271" i="6"/>
  <c r="L271" i="6"/>
  <c r="D271" i="6"/>
  <c r="M270" i="6"/>
  <c r="L270" i="6"/>
  <c r="D270" i="6"/>
  <c r="M269" i="6"/>
  <c r="L269" i="6"/>
  <c r="D269" i="6"/>
  <c r="M268" i="6"/>
  <c r="L268" i="6"/>
  <c r="D268" i="6"/>
  <c r="M267" i="6"/>
  <c r="L267" i="6"/>
  <c r="D267" i="6"/>
  <c r="M266" i="6"/>
  <c r="L266" i="6"/>
  <c r="D266" i="6"/>
  <c r="M265" i="6"/>
  <c r="L265" i="6"/>
  <c r="D265" i="6"/>
  <c r="M264" i="6"/>
  <c r="L264" i="6"/>
  <c r="D264" i="6"/>
  <c r="M263" i="6"/>
  <c r="L263" i="6"/>
  <c r="D263" i="6"/>
  <c r="M262" i="6"/>
  <c r="L262" i="6"/>
  <c r="D262" i="6"/>
  <c r="M261" i="6"/>
  <c r="L261" i="6"/>
  <c r="D261" i="6"/>
  <c r="M260" i="6"/>
  <c r="L260" i="6"/>
  <c r="J260" i="6"/>
  <c r="G260" i="6"/>
  <c r="F260" i="6"/>
  <c r="I260" i="6" s="1"/>
  <c r="E260" i="6"/>
  <c r="D260" i="6"/>
  <c r="M259" i="6"/>
  <c r="L259" i="6"/>
  <c r="H259" i="6"/>
  <c r="F259" i="6"/>
  <c r="K259" i="6" s="1"/>
  <c r="E259" i="6"/>
  <c r="G259" i="6" s="1"/>
  <c r="D259" i="6"/>
  <c r="M258" i="6"/>
  <c r="L258" i="6"/>
  <c r="D258" i="6"/>
  <c r="M257" i="6"/>
  <c r="L257" i="6"/>
  <c r="D257" i="6"/>
  <c r="M256" i="6"/>
  <c r="L256" i="6"/>
  <c r="D256" i="6"/>
  <c r="M255" i="6"/>
  <c r="L255" i="6"/>
  <c r="H255" i="6"/>
  <c r="F255" i="6"/>
  <c r="K255" i="6" s="1"/>
  <c r="E255" i="6"/>
  <c r="G255" i="6" s="1"/>
  <c r="D255" i="6"/>
  <c r="M254" i="6"/>
  <c r="L254" i="6"/>
  <c r="J254" i="6"/>
  <c r="F254" i="6"/>
  <c r="I254" i="6" s="1"/>
  <c r="E254" i="6"/>
  <c r="G254" i="6" s="1"/>
  <c r="D254" i="6"/>
  <c r="M253" i="6"/>
  <c r="L253" i="6"/>
  <c r="D253" i="6"/>
  <c r="M252" i="6"/>
  <c r="L252" i="6"/>
  <c r="D252" i="6"/>
  <c r="M251" i="6"/>
  <c r="L251" i="6"/>
  <c r="D251" i="6"/>
  <c r="M250" i="6"/>
  <c r="L250" i="6"/>
  <c r="D250" i="6"/>
  <c r="M249" i="6"/>
  <c r="L249" i="6"/>
  <c r="D249" i="6"/>
  <c r="M248" i="6"/>
  <c r="L248" i="6"/>
  <c r="D248" i="6"/>
  <c r="M247" i="6"/>
  <c r="L247" i="6"/>
  <c r="D247" i="6"/>
  <c r="M246" i="6"/>
  <c r="L246" i="6"/>
  <c r="D246" i="6"/>
  <c r="M245" i="6"/>
  <c r="L245" i="6"/>
  <c r="F245" i="6"/>
  <c r="D245" i="6"/>
  <c r="M244" i="6"/>
  <c r="L244" i="6"/>
  <c r="F244" i="6"/>
  <c r="I244" i="6" s="1"/>
  <c r="E244" i="6"/>
  <c r="G244" i="6" s="1"/>
  <c r="D244" i="6"/>
  <c r="M243" i="6"/>
  <c r="L243" i="6"/>
  <c r="F243" i="6"/>
  <c r="E243" i="6"/>
  <c r="G243" i="6" s="1"/>
  <c r="D243" i="6"/>
  <c r="E245" i="6" s="1"/>
  <c r="G245" i="6" s="1"/>
  <c r="M242" i="6"/>
  <c r="L242" i="6"/>
  <c r="D242" i="6"/>
  <c r="M241" i="6"/>
  <c r="L241" i="6"/>
  <c r="D241" i="6"/>
  <c r="M240" i="6"/>
  <c r="L240" i="6"/>
  <c r="D240" i="6"/>
  <c r="M239" i="6"/>
  <c r="L239" i="6"/>
  <c r="D239" i="6"/>
  <c r="M238" i="6"/>
  <c r="L238" i="6"/>
  <c r="D238" i="6"/>
  <c r="M237" i="6"/>
  <c r="L237" i="6"/>
  <c r="D237" i="6"/>
  <c r="M236" i="6"/>
  <c r="L236" i="6"/>
  <c r="D236" i="6"/>
  <c r="M235" i="6"/>
  <c r="L235" i="6"/>
  <c r="D235" i="6"/>
  <c r="M234" i="6"/>
  <c r="L234" i="6"/>
  <c r="D234" i="6"/>
  <c r="M233" i="6"/>
  <c r="L233" i="6"/>
  <c r="D233" i="6"/>
  <c r="M232" i="6"/>
  <c r="L232" i="6"/>
  <c r="D232" i="6"/>
  <c r="M231" i="6"/>
  <c r="L231" i="6"/>
  <c r="J231" i="6"/>
  <c r="F231" i="6"/>
  <c r="H231" i="6" s="1"/>
  <c r="E231" i="6"/>
  <c r="G231" i="6" s="1"/>
  <c r="D231" i="6"/>
  <c r="M230" i="6"/>
  <c r="L230" i="6"/>
  <c r="K230" i="6"/>
  <c r="F230" i="6"/>
  <c r="I230" i="6" s="1"/>
  <c r="E230" i="6"/>
  <c r="G230" i="6" s="1"/>
  <c r="D230" i="6"/>
  <c r="F232" i="6" s="1"/>
  <c r="M229" i="6"/>
  <c r="L229" i="6"/>
  <c r="D229" i="6"/>
  <c r="M228" i="6"/>
  <c r="L228" i="6"/>
  <c r="D228" i="6"/>
  <c r="M227" i="6"/>
  <c r="L227" i="6"/>
  <c r="D227" i="6"/>
  <c r="M226" i="6"/>
  <c r="L226" i="6"/>
  <c r="D226" i="6"/>
  <c r="M225" i="6"/>
  <c r="L225" i="6"/>
  <c r="D225" i="6"/>
  <c r="M224" i="6"/>
  <c r="L224" i="6"/>
  <c r="D224" i="6"/>
  <c r="M223" i="6"/>
  <c r="L223" i="6"/>
  <c r="D223" i="6"/>
  <c r="M222" i="6"/>
  <c r="L222" i="6"/>
  <c r="D222" i="6"/>
  <c r="M221" i="6"/>
  <c r="L221" i="6"/>
  <c r="D221" i="6"/>
  <c r="M220" i="6"/>
  <c r="L220" i="6"/>
  <c r="D220" i="6"/>
  <c r="M219" i="6"/>
  <c r="L219" i="6"/>
  <c r="I219" i="6"/>
  <c r="E220" i="6" s="1"/>
  <c r="G220" i="6" s="1"/>
  <c r="F219" i="6"/>
  <c r="H219" i="6" s="1"/>
  <c r="E219" i="6"/>
  <c r="G219" i="6" s="1"/>
  <c r="D219" i="6"/>
  <c r="M218" i="6"/>
  <c r="L218" i="6"/>
  <c r="F218" i="6"/>
  <c r="K218" i="6" s="1"/>
  <c r="E218" i="6"/>
  <c r="G218" i="6" s="1"/>
  <c r="D218" i="6"/>
  <c r="M217" i="6"/>
  <c r="L217" i="6"/>
  <c r="K217" i="6"/>
  <c r="F217" i="6"/>
  <c r="H217" i="6" s="1"/>
  <c r="E217" i="6"/>
  <c r="G217" i="6" s="1"/>
  <c r="D217" i="6"/>
  <c r="M216" i="6"/>
  <c r="L216" i="6"/>
  <c r="D216" i="6"/>
  <c r="M215" i="6"/>
  <c r="L215" i="6"/>
  <c r="D215" i="6"/>
  <c r="M214" i="6"/>
  <c r="L214" i="6"/>
  <c r="D214" i="6"/>
  <c r="M213" i="6"/>
  <c r="L213" i="6"/>
  <c r="D213" i="6"/>
  <c r="M212" i="6"/>
  <c r="L212" i="6"/>
  <c r="F212" i="6"/>
  <c r="E212" i="6"/>
  <c r="G212" i="6" s="1"/>
  <c r="D212" i="6"/>
  <c r="M211" i="6"/>
  <c r="L211" i="6"/>
  <c r="F211" i="6"/>
  <c r="H211" i="6" s="1"/>
  <c r="E211" i="6"/>
  <c r="G211" i="6" s="1"/>
  <c r="D211" i="6"/>
  <c r="M210" i="6"/>
  <c r="L210" i="6"/>
  <c r="F210" i="6"/>
  <c r="K210" i="6" s="1"/>
  <c r="E210" i="6"/>
  <c r="G210" i="6" s="1"/>
  <c r="D210" i="6"/>
  <c r="M209" i="6"/>
  <c r="L209" i="6"/>
  <c r="D209" i="6"/>
  <c r="M208" i="6"/>
  <c r="L208" i="6"/>
  <c r="D208" i="6"/>
  <c r="M207" i="6"/>
  <c r="L207" i="6"/>
  <c r="D207" i="6"/>
  <c r="M206" i="6"/>
  <c r="L206" i="6"/>
  <c r="D206" i="6"/>
  <c r="M205" i="6"/>
  <c r="L205" i="6"/>
  <c r="D205" i="6"/>
  <c r="M204" i="6"/>
  <c r="L204" i="6"/>
  <c r="D204" i="6"/>
  <c r="M203" i="6"/>
  <c r="L203" i="6"/>
  <c r="D203" i="6"/>
  <c r="M202" i="6"/>
  <c r="L202" i="6"/>
  <c r="F202" i="6"/>
  <c r="E202" i="6"/>
  <c r="I202" i="6" s="1"/>
  <c r="D202" i="6"/>
  <c r="M201" i="6"/>
  <c r="L201" i="6"/>
  <c r="F201" i="6"/>
  <c r="H201" i="6" s="1"/>
  <c r="E201" i="6"/>
  <c r="G201" i="6" s="1"/>
  <c r="D201" i="6"/>
  <c r="M200" i="6"/>
  <c r="L200" i="6"/>
  <c r="I200" i="6"/>
  <c r="F200" i="6"/>
  <c r="K200" i="6" s="1"/>
  <c r="E200" i="6"/>
  <c r="G200" i="6" s="1"/>
  <c r="D200" i="6"/>
  <c r="M199" i="6"/>
  <c r="L199" i="6"/>
  <c r="D199" i="6"/>
  <c r="M198" i="6"/>
  <c r="L198" i="6"/>
  <c r="D198" i="6"/>
  <c r="M197" i="6"/>
  <c r="L197" i="6"/>
  <c r="D197" i="6"/>
  <c r="M196" i="6"/>
  <c r="L196" i="6"/>
  <c r="D196" i="6"/>
  <c r="M195" i="6"/>
  <c r="L195" i="6"/>
  <c r="D195" i="6"/>
  <c r="M194" i="6"/>
  <c r="L194" i="6"/>
  <c r="D194" i="6"/>
  <c r="M193" i="6"/>
  <c r="L193" i="6"/>
  <c r="D193" i="6"/>
  <c r="M192" i="6"/>
  <c r="L192" i="6"/>
  <c r="D192" i="6"/>
  <c r="M191" i="6"/>
  <c r="L191" i="6"/>
  <c r="D191" i="6"/>
  <c r="M190" i="6"/>
  <c r="L190" i="6"/>
  <c r="D190" i="6"/>
  <c r="M189" i="6"/>
  <c r="L189" i="6"/>
  <c r="E189" i="6"/>
  <c r="G189" i="6" s="1"/>
  <c r="D189" i="6"/>
  <c r="M188" i="6"/>
  <c r="L188" i="6"/>
  <c r="F188" i="6"/>
  <c r="K188" i="6" s="1"/>
  <c r="E188" i="6"/>
  <c r="G188" i="6" s="1"/>
  <c r="D188" i="6"/>
  <c r="M187" i="6"/>
  <c r="L187" i="6"/>
  <c r="H187" i="6"/>
  <c r="F187" i="6"/>
  <c r="K187" i="6" s="1"/>
  <c r="E187" i="6"/>
  <c r="G187" i="6" s="1"/>
  <c r="D187" i="6"/>
  <c r="F189" i="6" s="1"/>
  <c r="M186" i="6"/>
  <c r="L186" i="6"/>
  <c r="D186" i="6"/>
  <c r="M185" i="6"/>
  <c r="L185" i="6"/>
  <c r="D185" i="6"/>
  <c r="M184" i="6"/>
  <c r="L184" i="6"/>
  <c r="D184" i="6"/>
  <c r="M183" i="6"/>
  <c r="L183" i="6"/>
  <c r="D183" i="6"/>
  <c r="M182" i="6"/>
  <c r="L182" i="6"/>
  <c r="D182" i="6"/>
  <c r="M181" i="6"/>
  <c r="L181" i="6"/>
  <c r="D181" i="6"/>
  <c r="M180" i="6"/>
  <c r="L180" i="6"/>
  <c r="D180" i="6"/>
  <c r="M179" i="6"/>
  <c r="L179" i="6"/>
  <c r="E179" i="6"/>
  <c r="G179" i="6" s="1"/>
  <c r="D179" i="6"/>
  <c r="M178" i="6"/>
  <c r="L178" i="6"/>
  <c r="F178" i="6"/>
  <c r="K178" i="6" s="1"/>
  <c r="E178" i="6"/>
  <c r="G178" i="6" s="1"/>
  <c r="D178" i="6"/>
  <c r="M177" i="6"/>
  <c r="L177" i="6"/>
  <c r="H177" i="6"/>
  <c r="F177" i="6"/>
  <c r="K177" i="6" s="1"/>
  <c r="E177" i="6"/>
  <c r="G177" i="6" s="1"/>
  <c r="D177" i="6"/>
  <c r="F179" i="6" s="1"/>
  <c r="M176" i="6"/>
  <c r="L176" i="6"/>
  <c r="D176" i="6"/>
  <c r="M175" i="6"/>
  <c r="L175" i="6"/>
  <c r="D175" i="6"/>
  <c r="M174" i="6"/>
  <c r="L174" i="6"/>
  <c r="D174" i="6"/>
  <c r="M173" i="6"/>
  <c r="L173" i="6"/>
  <c r="D173" i="6"/>
  <c r="M172" i="6"/>
  <c r="L172" i="6"/>
  <c r="D172" i="6"/>
  <c r="M171" i="6"/>
  <c r="L171" i="6"/>
  <c r="D171" i="6"/>
  <c r="M170" i="6"/>
  <c r="L170" i="6"/>
  <c r="D170" i="6"/>
  <c r="M169" i="6"/>
  <c r="L169" i="6"/>
  <c r="D169" i="6"/>
  <c r="M168" i="6"/>
  <c r="L168" i="6"/>
  <c r="D168" i="6"/>
  <c r="M167" i="6"/>
  <c r="L167" i="6"/>
  <c r="E167" i="6"/>
  <c r="G167" i="6" s="1"/>
  <c r="D167" i="6"/>
  <c r="M166" i="6"/>
  <c r="L166" i="6"/>
  <c r="F166" i="6"/>
  <c r="K166" i="6" s="1"/>
  <c r="E166" i="6"/>
  <c r="G166" i="6" s="1"/>
  <c r="D166" i="6"/>
  <c r="M165" i="6"/>
  <c r="L165" i="6"/>
  <c r="F165" i="6"/>
  <c r="K165" i="6" s="1"/>
  <c r="E165" i="6"/>
  <c r="G165" i="6" s="1"/>
  <c r="D165" i="6"/>
  <c r="F167" i="6" s="1"/>
  <c r="M164" i="6"/>
  <c r="L164" i="6"/>
  <c r="D164" i="6"/>
  <c r="M163" i="6"/>
  <c r="L163" i="6"/>
  <c r="D163" i="6"/>
  <c r="M162" i="6"/>
  <c r="L162" i="6"/>
  <c r="D162" i="6"/>
  <c r="M161" i="6"/>
  <c r="L161" i="6"/>
  <c r="D161" i="6"/>
  <c r="M160" i="6"/>
  <c r="L160" i="6"/>
  <c r="D160" i="6"/>
  <c r="M159" i="6"/>
  <c r="L159" i="6"/>
  <c r="D159" i="6"/>
  <c r="M158" i="6"/>
  <c r="L158" i="6"/>
  <c r="D158" i="6"/>
  <c r="M157" i="6"/>
  <c r="L157" i="6"/>
  <c r="D157" i="6"/>
  <c r="M156" i="6"/>
  <c r="L156" i="6"/>
  <c r="D156" i="6"/>
  <c r="M155" i="6"/>
  <c r="L155" i="6"/>
  <c r="D155" i="6"/>
  <c r="M154" i="6"/>
  <c r="L154" i="6"/>
  <c r="I154" i="6"/>
  <c r="H154" i="6"/>
  <c r="F154" i="6"/>
  <c r="K154" i="6" s="1"/>
  <c r="E154" i="6"/>
  <c r="G154" i="6" s="1"/>
  <c r="D154" i="6"/>
  <c r="M153" i="6"/>
  <c r="L153" i="6"/>
  <c r="J153" i="6"/>
  <c r="I153" i="6"/>
  <c r="H153" i="6"/>
  <c r="F153" i="6"/>
  <c r="K153" i="6" s="1"/>
  <c r="N154" i="6" s="1"/>
  <c r="O154" i="6" s="1"/>
  <c r="E153" i="6"/>
  <c r="G153" i="6" s="1"/>
  <c r="D153" i="6"/>
  <c r="F155" i="6" s="1"/>
  <c r="M152" i="6"/>
  <c r="L152" i="6"/>
  <c r="D152" i="6"/>
  <c r="M151" i="6"/>
  <c r="L151" i="6"/>
  <c r="D151" i="6"/>
  <c r="M150" i="6"/>
  <c r="L150" i="6"/>
  <c r="D150" i="6"/>
  <c r="M149" i="6"/>
  <c r="L149" i="6"/>
  <c r="D149" i="6"/>
  <c r="M148" i="6"/>
  <c r="L148" i="6"/>
  <c r="D148" i="6"/>
  <c r="M147" i="6"/>
  <c r="L147" i="6"/>
  <c r="D147" i="6"/>
  <c r="M146" i="6"/>
  <c r="L146" i="6"/>
  <c r="D146" i="6"/>
  <c r="M145" i="6"/>
  <c r="L145" i="6"/>
  <c r="D145" i="6"/>
  <c r="M144" i="6"/>
  <c r="L144" i="6"/>
  <c r="D144" i="6"/>
  <c r="M143" i="6"/>
  <c r="L143" i="6"/>
  <c r="F143" i="6"/>
  <c r="K143" i="6" s="1"/>
  <c r="E143" i="6"/>
  <c r="G143" i="6" s="1"/>
  <c r="D143" i="6"/>
  <c r="M142" i="6"/>
  <c r="L142" i="6"/>
  <c r="F142" i="6"/>
  <c r="K142" i="6" s="1"/>
  <c r="N143" i="6" s="1"/>
  <c r="O143" i="6" s="1"/>
  <c r="E142" i="6"/>
  <c r="G142" i="6" s="1"/>
  <c r="D142" i="6"/>
  <c r="F144" i="6" s="1"/>
  <c r="M141" i="6"/>
  <c r="L141" i="6"/>
  <c r="D141" i="6"/>
  <c r="M140" i="6"/>
  <c r="L140" i="6"/>
  <c r="D140" i="6"/>
  <c r="M139" i="6"/>
  <c r="L139" i="6"/>
  <c r="D139" i="6"/>
  <c r="M138" i="6"/>
  <c r="L138" i="6"/>
  <c r="D138" i="6"/>
  <c r="M137" i="6"/>
  <c r="L137" i="6"/>
  <c r="D137" i="6"/>
  <c r="M136" i="6"/>
  <c r="L136" i="6"/>
  <c r="D136" i="6"/>
  <c r="M135" i="6"/>
  <c r="L135" i="6"/>
  <c r="I135" i="6"/>
  <c r="H135" i="6"/>
  <c r="F135" i="6"/>
  <c r="K135" i="6" s="1"/>
  <c r="E135" i="6"/>
  <c r="G135" i="6" s="1"/>
  <c r="D135" i="6"/>
  <c r="M134" i="6"/>
  <c r="L134" i="6"/>
  <c r="F134" i="6"/>
  <c r="K134" i="6" s="1"/>
  <c r="N135" i="6" s="1"/>
  <c r="O135" i="6" s="1"/>
  <c r="E134" i="6"/>
  <c r="G134" i="6" s="1"/>
  <c r="D134" i="6"/>
  <c r="M133" i="6"/>
  <c r="L133" i="6"/>
  <c r="D133" i="6"/>
  <c r="M132" i="6"/>
  <c r="L132" i="6"/>
  <c r="D132" i="6"/>
  <c r="M131" i="6"/>
  <c r="L131" i="6"/>
  <c r="D131" i="6"/>
  <c r="M130" i="6"/>
  <c r="L130" i="6"/>
  <c r="I130" i="6"/>
  <c r="H130" i="6"/>
  <c r="F130" i="6"/>
  <c r="K130" i="6" s="1"/>
  <c r="E130" i="6"/>
  <c r="G130" i="6" s="1"/>
  <c r="D130" i="6"/>
  <c r="M129" i="6"/>
  <c r="L129" i="6"/>
  <c r="I129" i="6"/>
  <c r="H129" i="6"/>
  <c r="F129" i="6"/>
  <c r="K129" i="6" s="1"/>
  <c r="N130" i="6" s="1"/>
  <c r="O130" i="6" s="1"/>
  <c r="E129" i="6"/>
  <c r="G129" i="6" s="1"/>
  <c r="D129" i="6"/>
  <c r="F131" i="6" s="1"/>
  <c r="H131" i="6" s="1"/>
  <c r="M128" i="6"/>
  <c r="L128" i="6"/>
  <c r="D128" i="6"/>
  <c r="M127" i="6"/>
  <c r="L127" i="6"/>
  <c r="D127" i="6"/>
  <c r="M126" i="6"/>
  <c r="L126" i="6"/>
  <c r="D126" i="6"/>
  <c r="M125" i="6"/>
  <c r="L125" i="6"/>
  <c r="D125" i="6"/>
  <c r="M124" i="6"/>
  <c r="L124" i="6"/>
  <c r="D124" i="6"/>
  <c r="M123" i="6"/>
  <c r="L123" i="6"/>
  <c r="D123" i="6"/>
  <c r="M122" i="6"/>
  <c r="L122" i="6"/>
  <c r="D122" i="6"/>
  <c r="M121" i="6"/>
  <c r="L121" i="6"/>
  <c r="D121" i="6"/>
  <c r="M120" i="6"/>
  <c r="L120" i="6"/>
  <c r="D120" i="6"/>
  <c r="M119" i="6"/>
  <c r="L119" i="6"/>
  <c r="D119" i="6"/>
  <c r="M118" i="6"/>
  <c r="L118" i="6"/>
  <c r="F118" i="6"/>
  <c r="K118" i="6" s="1"/>
  <c r="E118" i="6"/>
  <c r="G118" i="6" s="1"/>
  <c r="D118" i="6"/>
  <c r="M117" i="6"/>
  <c r="L117" i="6"/>
  <c r="F117" i="6"/>
  <c r="K117" i="6" s="1"/>
  <c r="E117" i="6"/>
  <c r="G117" i="6" s="1"/>
  <c r="D117" i="6"/>
  <c r="F119" i="6" s="1"/>
  <c r="M116" i="6"/>
  <c r="L116" i="6"/>
  <c r="D116" i="6"/>
  <c r="M115" i="6"/>
  <c r="L115" i="6"/>
  <c r="D115" i="6"/>
  <c r="M114" i="6"/>
  <c r="L114" i="6"/>
  <c r="D114" i="6"/>
  <c r="M113" i="6"/>
  <c r="L113" i="6"/>
  <c r="D113" i="6"/>
  <c r="M112" i="6"/>
  <c r="L112" i="6"/>
  <c r="D112" i="6"/>
  <c r="M111" i="6"/>
  <c r="L111" i="6"/>
  <c r="D111" i="6"/>
  <c r="M110" i="6"/>
  <c r="L110" i="6"/>
  <c r="D110" i="6"/>
  <c r="M109" i="6"/>
  <c r="L109" i="6"/>
  <c r="D109" i="6"/>
  <c r="M108" i="6"/>
  <c r="L108" i="6"/>
  <c r="D108" i="6"/>
  <c r="M107" i="6"/>
  <c r="L107" i="6"/>
  <c r="D107" i="6"/>
  <c r="M106" i="6"/>
  <c r="L106" i="6"/>
  <c r="J106" i="6"/>
  <c r="I106" i="6"/>
  <c r="H106" i="6"/>
  <c r="F106" i="6"/>
  <c r="K106" i="6" s="1"/>
  <c r="E106" i="6"/>
  <c r="G106" i="6" s="1"/>
  <c r="D106" i="6"/>
  <c r="F107" i="6" s="1"/>
  <c r="M105" i="6"/>
  <c r="L105" i="6"/>
  <c r="F105" i="6"/>
  <c r="J105" i="6" s="1"/>
  <c r="E105" i="6"/>
  <c r="G105" i="6" s="1"/>
  <c r="D105" i="6"/>
  <c r="M104" i="6"/>
  <c r="L104" i="6"/>
  <c r="D104" i="6"/>
  <c r="M103" i="6"/>
  <c r="L103" i="6"/>
  <c r="D103" i="6"/>
  <c r="M102" i="6"/>
  <c r="L102" i="6"/>
  <c r="D102" i="6"/>
  <c r="M101" i="6"/>
  <c r="L101" i="6"/>
  <c r="D101" i="6"/>
  <c r="M100" i="6"/>
  <c r="L100" i="6"/>
  <c r="D100" i="6"/>
  <c r="M99" i="6"/>
  <c r="L99" i="6"/>
  <c r="D99" i="6"/>
  <c r="M98" i="6"/>
  <c r="L98" i="6"/>
  <c r="D98" i="6"/>
  <c r="M97" i="6"/>
  <c r="L97" i="6"/>
  <c r="D97" i="6"/>
  <c r="M96" i="6"/>
  <c r="L96" i="6"/>
  <c r="D96" i="6"/>
  <c r="M95" i="6"/>
  <c r="L95" i="6"/>
  <c r="D95" i="6"/>
  <c r="M94" i="6"/>
  <c r="L94" i="6"/>
  <c r="D94" i="6"/>
  <c r="M93" i="6"/>
  <c r="L93" i="6"/>
  <c r="D93" i="6"/>
  <c r="M92" i="6"/>
  <c r="L92" i="6"/>
  <c r="D92" i="6"/>
  <c r="M91" i="6"/>
  <c r="L91" i="6"/>
  <c r="F91" i="6"/>
  <c r="E91" i="6"/>
  <c r="G91" i="6" s="1"/>
  <c r="D91" i="6"/>
  <c r="M90" i="6"/>
  <c r="L90" i="6"/>
  <c r="F90" i="6"/>
  <c r="K90" i="6" s="1"/>
  <c r="E90" i="6"/>
  <c r="G90" i="6" s="1"/>
  <c r="D90" i="6"/>
  <c r="M89" i="6"/>
  <c r="L89" i="6"/>
  <c r="K89" i="6"/>
  <c r="J89" i="6"/>
  <c r="F89" i="6"/>
  <c r="I89" i="6" s="1"/>
  <c r="E89" i="6"/>
  <c r="G89" i="6" s="1"/>
  <c r="D89" i="6"/>
  <c r="M88" i="6"/>
  <c r="L88" i="6"/>
  <c r="D88" i="6"/>
  <c r="M87" i="6"/>
  <c r="L87" i="6"/>
  <c r="D87" i="6"/>
  <c r="M86" i="6"/>
  <c r="L86" i="6"/>
  <c r="D86" i="6"/>
  <c r="M85" i="6"/>
  <c r="L85" i="6"/>
  <c r="F85" i="6"/>
  <c r="D85" i="6"/>
  <c r="M84" i="6"/>
  <c r="L84" i="6"/>
  <c r="F84" i="6"/>
  <c r="K84" i="6" s="1"/>
  <c r="E84" i="6"/>
  <c r="G84" i="6" s="1"/>
  <c r="D84" i="6"/>
  <c r="M83" i="6"/>
  <c r="L83" i="6"/>
  <c r="F83" i="6"/>
  <c r="I83" i="6" s="1"/>
  <c r="E83" i="6"/>
  <c r="G83" i="6" s="1"/>
  <c r="D83" i="6"/>
  <c r="E85" i="6" s="1"/>
  <c r="G85" i="6" s="1"/>
  <c r="M82" i="6"/>
  <c r="L82" i="6"/>
  <c r="D82" i="6"/>
  <c r="M81" i="6"/>
  <c r="L81" i="6"/>
  <c r="D81" i="6"/>
  <c r="M80" i="6"/>
  <c r="L80" i="6"/>
  <c r="D80" i="6"/>
  <c r="M79" i="6"/>
  <c r="L79" i="6"/>
  <c r="D79" i="6"/>
  <c r="M78" i="6"/>
  <c r="L78" i="6"/>
  <c r="D78" i="6"/>
  <c r="M77" i="6"/>
  <c r="L77" i="6"/>
  <c r="D77" i="6"/>
  <c r="M76" i="6"/>
  <c r="L76" i="6"/>
  <c r="D76" i="6"/>
  <c r="M75" i="6"/>
  <c r="L75" i="6"/>
  <c r="D75" i="6"/>
  <c r="M74" i="6"/>
  <c r="L74" i="6"/>
  <c r="D74" i="6"/>
  <c r="M73" i="6"/>
  <c r="L73" i="6"/>
  <c r="D73" i="6"/>
  <c r="M72" i="6"/>
  <c r="L72" i="6"/>
  <c r="D72" i="6"/>
  <c r="M71" i="6"/>
  <c r="L71" i="6"/>
  <c r="D71" i="6"/>
  <c r="M70" i="6"/>
  <c r="L70" i="6"/>
  <c r="D70" i="6"/>
  <c r="M69" i="6"/>
  <c r="L69" i="6"/>
  <c r="D69" i="6"/>
  <c r="M68" i="6"/>
  <c r="L68" i="6"/>
  <c r="F68" i="6"/>
  <c r="K68" i="6" s="1"/>
  <c r="E68" i="6"/>
  <c r="G68" i="6" s="1"/>
  <c r="D68" i="6"/>
  <c r="M67" i="6"/>
  <c r="L67" i="6"/>
  <c r="G67" i="6"/>
  <c r="F67" i="6"/>
  <c r="I67" i="6" s="1"/>
  <c r="E67" i="6"/>
  <c r="D67" i="6"/>
  <c r="F69" i="6" s="1"/>
  <c r="M66" i="6"/>
  <c r="L66" i="6"/>
  <c r="D66" i="6"/>
  <c r="M65" i="6"/>
  <c r="L65" i="6"/>
  <c r="D65" i="6"/>
  <c r="M64" i="6"/>
  <c r="L64" i="6"/>
  <c r="D64" i="6"/>
  <c r="M63" i="6"/>
  <c r="L63" i="6"/>
  <c r="D63" i="6"/>
  <c r="M62" i="6"/>
  <c r="L62" i="6"/>
  <c r="D62" i="6"/>
  <c r="M61" i="6"/>
  <c r="L61" i="6"/>
  <c r="D61" i="6"/>
  <c r="M60" i="6"/>
  <c r="L60" i="6"/>
  <c r="D60" i="6"/>
  <c r="M59" i="6"/>
  <c r="L59" i="6"/>
  <c r="D59" i="6"/>
  <c r="M58" i="6"/>
  <c r="L58" i="6"/>
  <c r="D58" i="6"/>
  <c r="M57" i="6"/>
  <c r="L57" i="6"/>
  <c r="D57" i="6"/>
  <c r="M56" i="6"/>
  <c r="L56" i="6"/>
  <c r="H56" i="6"/>
  <c r="F56" i="6"/>
  <c r="K56" i="6" s="1"/>
  <c r="E56" i="6"/>
  <c r="G56" i="6" s="1"/>
  <c r="D56" i="6"/>
  <c r="M55" i="6"/>
  <c r="L55" i="6"/>
  <c r="F55" i="6"/>
  <c r="I55" i="6" s="1"/>
  <c r="E55" i="6"/>
  <c r="G55" i="6" s="1"/>
  <c r="D55" i="6"/>
  <c r="F57" i="6" s="1"/>
  <c r="M54" i="6"/>
  <c r="L54" i="6"/>
  <c r="D54" i="6"/>
  <c r="M53" i="6"/>
  <c r="L53" i="6"/>
  <c r="D53" i="6"/>
  <c r="M52" i="6"/>
  <c r="L52" i="6"/>
  <c r="D52" i="6"/>
  <c r="M51" i="6"/>
  <c r="L51" i="6"/>
  <c r="D51" i="6"/>
  <c r="M50" i="6"/>
  <c r="L50" i="6"/>
  <c r="D50" i="6"/>
  <c r="M49" i="6"/>
  <c r="L49" i="6"/>
  <c r="D49" i="6"/>
  <c r="M48" i="6"/>
  <c r="L48" i="6"/>
  <c r="G48" i="6"/>
  <c r="F48" i="6"/>
  <c r="K48" i="6" s="1"/>
  <c r="E48" i="6"/>
  <c r="D48" i="6"/>
  <c r="M47" i="6"/>
  <c r="L47" i="6"/>
  <c r="H47" i="6"/>
  <c r="G47" i="6"/>
  <c r="F47" i="6"/>
  <c r="I47" i="6" s="1"/>
  <c r="E47" i="6"/>
  <c r="D47" i="6"/>
  <c r="F49" i="6" s="1"/>
  <c r="M46" i="6"/>
  <c r="L46" i="6"/>
  <c r="D46" i="6"/>
  <c r="M45" i="6"/>
  <c r="L45" i="6"/>
  <c r="D45" i="6"/>
  <c r="M44" i="6"/>
  <c r="L44" i="6"/>
  <c r="D44" i="6"/>
  <c r="M43" i="6"/>
  <c r="L43" i="6"/>
  <c r="D43" i="6"/>
  <c r="M42" i="6"/>
  <c r="L42" i="6"/>
  <c r="D42" i="6"/>
  <c r="M41" i="6"/>
  <c r="L41" i="6"/>
  <c r="D41" i="6"/>
  <c r="M40" i="6"/>
  <c r="L40" i="6"/>
  <c r="D40" i="6"/>
  <c r="M39" i="6"/>
  <c r="L39" i="6"/>
  <c r="D39" i="6"/>
  <c r="M38" i="6"/>
  <c r="L38" i="6"/>
  <c r="D38" i="6"/>
  <c r="M37" i="6"/>
  <c r="L37" i="6"/>
  <c r="D37" i="6"/>
  <c r="M36" i="6"/>
  <c r="L36" i="6"/>
  <c r="D36" i="6"/>
  <c r="M35" i="6"/>
  <c r="L35" i="6"/>
  <c r="D35" i="6"/>
  <c r="M34" i="6"/>
  <c r="L34" i="6"/>
  <c r="D34" i="6"/>
  <c r="M33" i="6"/>
  <c r="L33" i="6"/>
  <c r="D33" i="6"/>
  <c r="M32" i="6"/>
  <c r="L32" i="6"/>
  <c r="D32" i="6"/>
  <c r="M31" i="6"/>
  <c r="L31" i="6"/>
  <c r="D31" i="6"/>
  <c r="M30" i="6"/>
  <c r="L30" i="6"/>
  <c r="D30" i="6"/>
  <c r="M29" i="6"/>
  <c r="L29" i="6"/>
  <c r="D29" i="6"/>
  <c r="M28" i="6"/>
  <c r="L28" i="6"/>
  <c r="D28" i="6"/>
  <c r="M27" i="6"/>
  <c r="L27" i="6"/>
  <c r="D27" i="6"/>
  <c r="M26" i="6"/>
  <c r="L26" i="6"/>
  <c r="D26" i="6"/>
  <c r="M25" i="6"/>
  <c r="L25" i="6"/>
  <c r="D25" i="6"/>
  <c r="M24" i="6"/>
  <c r="L24" i="6"/>
  <c r="D24" i="6"/>
  <c r="M23" i="6"/>
  <c r="L23" i="6"/>
  <c r="D23" i="6"/>
  <c r="M22" i="6"/>
  <c r="L22" i="6"/>
  <c r="D22" i="6"/>
  <c r="M21" i="6"/>
  <c r="L21" i="6"/>
  <c r="D21" i="6"/>
  <c r="M20" i="6"/>
  <c r="L20" i="6"/>
  <c r="D20" i="6"/>
  <c r="M19" i="6"/>
  <c r="L19" i="6"/>
  <c r="D19" i="6"/>
  <c r="M18" i="6"/>
  <c r="L18" i="6"/>
  <c r="D18" i="6"/>
  <c r="M17" i="6"/>
  <c r="L17" i="6"/>
  <c r="D17" i="6"/>
  <c r="M16" i="6"/>
  <c r="L16" i="6"/>
  <c r="D16" i="6"/>
  <c r="M15" i="6"/>
  <c r="L15" i="6"/>
  <c r="D15" i="6"/>
  <c r="M14" i="6"/>
  <c r="L14" i="6"/>
  <c r="D14" i="6"/>
  <c r="M13" i="6"/>
  <c r="L13" i="6"/>
  <c r="D13" i="6"/>
  <c r="M12" i="6"/>
  <c r="L12" i="6"/>
  <c r="D12" i="6"/>
  <c r="M11" i="6"/>
  <c r="L11" i="6"/>
  <c r="D11" i="6"/>
  <c r="M10" i="6"/>
  <c r="L10" i="6"/>
  <c r="D10" i="6"/>
  <c r="M9" i="6"/>
  <c r="L9" i="6"/>
  <c r="D9" i="6"/>
  <c r="M8" i="6"/>
  <c r="L8" i="6"/>
  <c r="D8" i="6"/>
  <c r="M7" i="6"/>
  <c r="L7" i="6"/>
  <c r="D7" i="6"/>
  <c r="M6" i="6"/>
  <c r="L6" i="6"/>
  <c r="D6" i="6"/>
  <c r="M5" i="6"/>
  <c r="L5" i="6"/>
  <c r="D5" i="6"/>
  <c r="M4" i="6"/>
  <c r="L4" i="6"/>
  <c r="D4" i="6"/>
  <c r="M3" i="6"/>
  <c r="L3" i="6"/>
  <c r="K3" i="6"/>
  <c r="H3" i="6"/>
  <c r="F3" i="6"/>
  <c r="J3" i="6" s="1"/>
  <c r="E3" i="6"/>
  <c r="G3" i="6" s="1"/>
  <c r="D3" i="6"/>
  <c r="M2" i="6"/>
  <c r="L2" i="6"/>
  <c r="J2" i="6"/>
  <c r="I2" i="6"/>
  <c r="H2" i="6"/>
  <c r="G2" i="6"/>
  <c r="F2" i="6"/>
  <c r="K2" i="6" s="1"/>
  <c r="E2" i="6"/>
  <c r="D2" i="6"/>
  <c r="F4" i="6" s="1"/>
  <c r="E2" i="4"/>
  <c r="F2" i="4"/>
  <c r="E3" i="4"/>
  <c r="F3" i="4"/>
  <c r="E47" i="4"/>
  <c r="F47" i="4"/>
  <c r="E48" i="4"/>
  <c r="F48" i="4"/>
  <c r="E55" i="4"/>
  <c r="F55" i="4"/>
  <c r="E56" i="4"/>
  <c r="F56" i="4"/>
  <c r="E67" i="4"/>
  <c r="F67" i="4"/>
  <c r="E68" i="4"/>
  <c r="F68" i="4"/>
  <c r="E83" i="4"/>
  <c r="F83" i="4"/>
  <c r="E84" i="4"/>
  <c r="F84" i="4"/>
  <c r="E89" i="4"/>
  <c r="F89" i="4"/>
  <c r="E90" i="4"/>
  <c r="F90" i="4"/>
  <c r="E105" i="4"/>
  <c r="F105" i="4"/>
  <c r="E106" i="4"/>
  <c r="F106" i="4"/>
  <c r="E117" i="4"/>
  <c r="F117" i="4"/>
  <c r="E118" i="4"/>
  <c r="F118" i="4"/>
  <c r="E129" i="4"/>
  <c r="F129" i="4"/>
  <c r="E130" i="4"/>
  <c r="F130" i="4"/>
  <c r="E134" i="4"/>
  <c r="F134" i="4"/>
  <c r="E135" i="4"/>
  <c r="F135" i="4"/>
  <c r="E142" i="4"/>
  <c r="F142" i="4"/>
  <c r="E143" i="4"/>
  <c r="F143" i="4"/>
  <c r="E153" i="4"/>
  <c r="F153" i="4"/>
  <c r="E154" i="4"/>
  <c r="F154" i="4"/>
  <c r="E165" i="4"/>
  <c r="F165" i="4"/>
  <c r="E166" i="4"/>
  <c r="F166" i="4"/>
  <c r="E177" i="4"/>
  <c r="F177" i="4"/>
  <c r="E178" i="4"/>
  <c r="F178" i="4"/>
  <c r="E187" i="4"/>
  <c r="F187" i="4"/>
  <c r="E188" i="4"/>
  <c r="F188" i="4"/>
  <c r="E200" i="4"/>
  <c r="F200" i="4"/>
  <c r="E201" i="4"/>
  <c r="F201" i="4"/>
  <c r="E210" i="4"/>
  <c r="F210" i="4"/>
  <c r="E211" i="4"/>
  <c r="F211" i="4"/>
  <c r="E217" i="4"/>
  <c r="F217" i="4"/>
  <c r="E218" i="4"/>
  <c r="F218" i="4"/>
  <c r="E230" i="4"/>
  <c r="F230" i="4"/>
  <c r="E231" i="4"/>
  <c r="F231" i="4"/>
  <c r="E243" i="4"/>
  <c r="F243" i="4"/>
  <c r="E244" i="4"/>
  <c r="F244" i="4"/>
  <c r="E254" i="4"/>
  <c r="F254" i="4"/>
  <c r="E255" i="4"/>
  <c r="F255" i="4"/>
  <c r="E259" i="4"/>
  <c r="F259" i="4"/>
  <c r="E260" i="4"/>
  <c r="F260" i="4"/>
  <c r="E290" i="4"/>
  <c r="F290" i="4"/>
  <c r="E291" i="4"/>
  <c r="F291" i="4"/>
  <c r="E303" i="4"/>
  <c r="F303" i="4"/>
  <c r="E304" i="4"/>
  <c r="F304" i="4"/>
  <c r="E317" i="4"/>
  <c r="F317" i="4"/>
  <c r="E318" i="4"/>
  <c r="F318" i="4"/>
  <c r="E330" i="4"/>
  <c r="F330" i="4"/>
  <c r="E331" i="4"/>
  <c r="F331" i="4"/>
  <c r="E342" i="4"/>
  <c r="F342" i="4"/>
  <c r="E343" i="4"/>
  <c r="F343" i="4"/>
  <c r="E355" i="4"/>
  <c r="F355" i="4"/>
  <c r="E356" i="4"/>
  <c r="F356" i="4"/>
  <c r="E368" i="4"/>
  <c r="F368" i="4"/>
  <c r="E369" i="4"/>
  <c r="F369" i="4"/>
  <c r="E383" i="4"/>
  <c r="F383" i="4"/>
  <c r="E384" i="4"/>
  <c r="F384" i="4"/>
  <c r="E396" i="4"/>
  <c r="F396" i="4"/>
  <c r="E397" i="4"/>
  <c r="F397" i="4"/>
  <c r="E409" i="4"/>
  <c r="F409" i="4"/>
  <c r="E410" i="4"/>
  <c r="F410" i="4"/>
  <c r="E422" i="4"/>
  <c r="F422" i="4"/>
  <c r="E423" i="4"/>
  <c r="F423" i="4"/>
  <c r="E435" i="4"/>
  <c r="F435" i="4"/>
  <c r="E436" i="4"/>
  <c r="F436" i="4"/>
  <c r="E447" i="4"/>
  <c r="F447" i="4"/>
  <c r="E448" i="4"/>
  <c r="F448" i="4"/>
  <c r="E459" i="4"/>
  <c r="F459" i="4"/>
  <c r="E460" i="4"/>
  <c r="F460" i="4"/>
  <c r="E472" i="4"/>
  <c r="F472" i="4"/>
  <c r="E473" i="4"/>
  <c r="F473" i="4"/>
  <c r="E480" i="4"/>
  <c r="F480" i="4"/>
  <c r="E481" i="4"/>
  <c r="F481" i="4"/>
  <c r="E492" i="4"/>
  <c r="F492" i="4"/>
  <c r="E493" i="4"/>
  <c r="F493" i="4"/>
  <c r="E505" i="4"/>
  <c r="F505" i="4"/>
  <c r="E506" i="4"/>
  <c r="F506" i="4"/>
  <c r="E517" i="4"/>
  <c r="F517" i="4"/>
  <c r="E518" i="4"/>
  <c r="F518" i="4"/>
  <c r="E530" i="4"/>
  <c r="F530" i="4"/>
  <c r="E531" i="4"/>
  <c r="F531" i="4"/>
  <c r="E543" i="4"/>
  <c r="F543" i="4"/>
  <c r="E544" i="4"/>
  <c r="F544" i="4"/>
  <c r="E555" i="4"/>
  <c r="F555" i="4"/>
  <c r="E556" i="4"/>
  <c r="F556" i="4"/>
  <c r="E568" i="4"/>
  <c r="F568" i="4"/>
  <c r="E569" i="4"/>
  <c r="F569" i="4"/>
  <c r="E580" i="4"/>
  <c r="F580" i="4"/>
  <c r="E581" i="4"/>
  <c r="F581" i="4"/>
  <c r="E593" i="4"/>
  <c r="F593" i="4"/>
  <c r="E594" i="4"/>
  <c r="F594" i="4"/>
  <c r="E604" i="4"/>
  <c r="F604" i="4"/>
  <c r="E605" i="4"/>
  <c r="F605" i="4"/>
  <c r="E609" i="4"/>
  <c r="F609" i="4"/>
  <c r="E610" i="4"/>
  <c r="F610" i="4"/>
  <c r="E621" i="4"/>
  <c r="F621" i="4"/>
  <c r="E622" i="4"/>
  <c r="F622" i="4"/>
  <c r="E635" i="4"/>
  <c r="F635" i="4"/>
  <c r="E636" i="4"/>
  <c r="F636" i="4"/>
  <c r="E662" i="4"/>
  <c r="F662" i="4"/>
  <c r="E663" i="4"/>
  <c r="F663" i="4"/>
  <c r="E673" i="4"/>
  <c r="F673" i="4"/>
  <c r="E674" i="4"/>
  <c r="F674" i="4"/>
  <c r="E679" i="4"/>
  <c r="F679" i="4"/>
  <c r="E680" i="4"/>
  <c r="F680" i="4"/>
  <c r="E691" i="4"/>
  <c r="F691" i="4"/>
  <c r="E692" i="4"/>
  <c r="F692" i="4"/>
  <c r="E703" i="4"/>
  <c r="F703" i="4"/>
  <c r="E704" i="4"/>
  <c r="F704" i="4"/>
  <c r="E716" i="4"/>
  <c r="F716" i="4"/>
  <c r="E717" i="4"/>
  <c r="F717" i="4"/>
  <c r="E726" i="4"/>
  <c r="F726" i="4"/>
  <c r="E727" i="4"/>
  <c r="F727" i="4"/>
  <c r="E746" i="4"/>
  <c r="F746" i="4"/>
  <c r="E747" i="4"/>
  <c r="F747" i="4"/>
  <c r="E773" i="4"/>
  <c r="F773" i="4"/>
  <c r="E774" i="4"/>
  <c r="F774" i="4"/>
  <c r="E796" i="4"/>
  <c r="F796" i="4"/>
  <c r="E797" i="4"/>
  <c r="F797" i="4"/>
  <c r="E810" i="4"/>
  <c r="F810" i="4"/>
  <c r="E811" i="4"/>
  <c r="F811" i="4"/>
  <c r="E825" i="4"/>
  <c r="F825" i="4"/>
  <c r="E826" i="4"/>
  <c r="F826" i="4"/>
  <c r="E839" i="4"/>
  <c r="F839" i="4"/>
  <c r="E840" i="4"/>
  <c r="F840" i="4"/>
  <c r="E851" i="4"/>
  <c r="F851" i="4"/>
  <c r="E852" i="4"/>
  <c r="F852" i="4"/>
  <c r="E868" i="4"/>
  <c r="F868" i="4"/>
  <c r="E869" i="4"/>
  <c r="F869" i="4"/>
  <c r="E880" i="4"/>
  <c r="F880" i="4"/>
  <c r="E881" i="4"/>
  <c r="F881" i="4"/>
  <c r="E893" i="4"/>
  <c r="F893" i="4"/>
  <c r="E894" i="4"/>
  <c r="F894" i="4"/>
  <c r="E909" i="4"/>
  <c r="F909" i="4"/>
  <c r="E910" i="4"/>
  <c r="F910" i="4"/>
  <c r="E915" i="4"/>
  <c r="F915" i="4"/>
  <c r="E916" i="4"/>
  <c r="F916" i="4"/>
  <c r="E923" i="4"/>
  <c r="F923" i="4"/>
  <c r="E924" i="4"/>
  <c r="F924" i="4"/>
  <c r="E934" i="4"/>
  <c r="F934" i="4"/>
  <c r="E935" i="4"/>
  <c r="F935" i="4"/>
  <c r="E946" i="4"/>
  <c r="F946" i="4"/>
  <c r="E947" i="4"/>
  <c r="F947" i="4"/>
  <c r="E953" i="4"/>
  <c r="F953" i="4"/>
  <c r="E954" i="4"/>
  <c r="F954" i="4"/>
  <c r="E960" i="4"/>
  <c r="F960" i="4"/>
  <c r="E961" i="4"/>
  <c r="F961" i="4"/>
  <c r="E972" i="4"/>
  <c r="F972" i="4"/>
  <c r="E973" i="4"/>
  <c r="F973" i="4"/>
  <c r="E978" i="4"/>
  <c r="F978" i="4"/>
  <c r="E979" i="4"/>
  <c r="F979" i="4"/>
  <c r="E988" i="4"/>
  <c r="F988" i="4"/>
  <c r="E989" i="4"/>
  <c r="F989" i="4"/>
  <c r="E997" i="4"/>
  <c r="F997" i="4"/>
  <c r="E998" i="4"/>
  <c r="F998" i="4"/>
  <c r="E1010" i="4"/>
  <c r="F1010" i="4"/>
  <c r="E1011" i="4"/>
  <c r="F1011" i="4"/>
  <c r="E1022" i="4"/>
  <c r="F1022" i="4"/>
  <c r="E1023" i="4"/>
  <c r="F1023" i="4"/>
  <c r="E1042" i="4"/>
  <c r="F1042" i="4"/>
  <c r="E1043" i="4"/>
  <c r="F1043" i="4"/>
  <c r="E1047" i="4"/>
  <c r="F1047" i="4"/>
  <c r="E1048" i="4"/>
  <c r="F1048" i="4"/>
  <c r="E1063" i="4"/>
  <c r="F1063" i="4"/>
  <c r="E1064" i="4"/>
  <c r="F1064" i="4"/>
  <c r="E1076" i="4"/>
  <c r="F1076" i="4"/>
  <c r="E1077" i="4"/>
  <c r="F1077" i="4"/>
  <c r="E1089" i="4"/>
  <c r="F1089" i="4"/>
  <c r="E1090" i="4"/>
  <c r="F1090" i="4"/>
  <c r="E1101" i="4"/>
  <c r="F1101" i="4"/>
  <c r="E1102" i="4"/>
  <c r="F1102" i="4"/>
  <c r="E1123" i="4"/>
  <c r="F1123" i="4"/>
  <c r="E1124" i="4"/>
  <c r="F1124" i="4"/>
  <c r="E1138" i="4"/>
  <c r="F1138" i="4"/>
  <c r="E1139" i="4"/>
  <c r="F1139" i="4"/>
  <c r="E1151" i="4"/>
  <c r="F1151" i="4"/>
  <c r="E1152" i="4"/>
  <c r="F1152" i="4"/>
  <c r="E1161" i="4"/>
  <c r="F1161" i="4"/>
  <c r="E1162" i="4"/>
  <c r="F1162" i="4"/>
  <c r="E1173" i="4"/>
  <c r="F1173" i="4"/>
  <c r="E1174" i="4"/>
  <c r="F1174" i="4"/>
  <c r="E1185" i="4"/>
  <c r="F1185" i="4"/>
  <c r="E1186" i="4"/>
  <c r="F1186" i="4"/>
  <c r="E1198" i="4"/>
  <c r="F1198" i="4"/>
  <c r="E1199" i="4"/>
  <c r="F1199" i="4"/>
  <c r="E1204" i="4"/>
  <c r="F1204" i="4"/>
  <c r="E1205" i="4"/>
  <c r="F1205" i="4"/>
  <c r="E1216" i="4"/>
  <c r="F1216" i="4"/>
  <c r="E1217" i="4"/>
  <c r="F1217" i="4"/>
  <c r="E1228" i="4"/>
  <c r="F1228" i="4"/>
  <c r="E1229" i="4"/>
  <c r="F1229" i="4"/>
  <c r="E1240" i="4"/>
  <c r="F1240" i="4"/>
  <c r="E1241" i="4"/>
  <c r="F1241" i="4"/>
  <c r="E1255" i="4"/>
  <c r="F1255" i="4"/>
  <c r="E1256" i="4"/>
  <c r="F1256" i="4"/>
  <c r="E1287" i="4"/>
  <c r="F1287" i="4"/>
  <c r="E1288" i="4"/>
  <c r="F1288" i="4"/>
  <c r="E1300" i="4"/>
  <c r="F1300" i="4"/>
  <c r="E1301" i="4"/>
  <c r="F1301" i="4"/>
  <c r="E1313" i="4"/>
  <c r="F1313" i="4"/>
  <c r="E1314" i="4"/>
  <c r="F1314" i="4"/>
  <c r="E1325" i="4"/>
  <c r="F1325" i="4"/>
  <c r="E1326" i="4"/>
  <c r="F1326" i="4"/>
  <c r="E1336" i="4"/>
  <c r="F1336" i="4"/>
  <c r="E1337" i="4"/>
  <c r="F1337" i="4"/>
  <c r="E1347" i="4"/>
  <c r="F1347" i="4"/>
  <c r="E1348" i="4"/>
  <c r="F1348" i="4"/>
  <c r="E1363" i="4"/>
  <c r="F1363" i="4"/>
  <c r="E1364" i="4"/>
  <c r="F1364" i="4"/>
  <c r="E1368" i="4"/>
  <c r="F1368" i="4"/>
  <c r="E1369" i="4"/>
  <c r="F1369" i="4"/>
  <c r="E1380" i="4"/>
  <c r="F1380" i="4"/>
  <c r="E1381" i="4"/>
  <c r="F1381" i="4"/>
  <c r="E1392" i="4"/>
  <c r="F1392" i="4"/>
  <c r="E1393" i="4"/>
  <c r="F1393" i="4"/>
  <c r="E1405" i="4"/>
  <c r="F1405" i="4"/>
  <c r="E1406" i="4"/>
  <c r="F1406" i="4"/>
  <c r="E1421" i="4"/>
  <c r="F1421" i="4"/>
  <c r="E1422" i="4"/>
  <c r="F1422" i="4"/>
  <c r="E1435" i="4"/>
  <c r="F1435" i="4"/>
  <c r="E1436" i="4"/>
  <c r="F1436" i="4"/>
  <c r="E1440" i="4"/>
  <c r="F1440" i="4"/>
  <c r="E1441" i="4"/>
  <c r="F1441" i="4"/>
  <c r="E1458" i="4"/>
  <c r="F1458" i="4"/>
  <c r="E1459" i="4"/>
  <c r="F1459" i="4"/>
  <c r="E1463" i="4"/>
  <c r="F1463" i="4"/>
  <c r="E1464" i="4"/>
  <c r="F1464" i="4"/>
  <c r="E1475" i="4"/>
  <c r="F1475" i="4"/>
  <c r="E1476" i="4"/>
  <c r="F1476" i="4"/>
  <c r="E1508" i="4"/>
  <c r="F1508" i="4"/>
  <c r="E1509" i="4"/>
  <c r="F1509" i="4"/>
  <c r="E1520" i="4"/>
  <c r="F1520" i="4"/>
  <c r="E1521" i="4"/>
  <c r="F1521" i="4"/>
  <c r="E1553" i="4"/>
  <c r="F1553" i="4"/>
  <c r="E1554" i="4"/>
  <c r="F1554" i="4"/>
  <c r="I2" i="4"/>
  <c r="I3" i="4"/>
  <c r="I47" i="4"/>
  <c r="I48" i="4"/>
  <c r="I55" i="4"/>
  <c r="I56" i="4"/>
  <c r="I67" i="4"/>
  <c r="I68" i="4"/>
  <c r="I83" i="4"/>
  <c r="I84" i="4"/>
  <c r="I89" i="4"/>
  <c r="I90" i="4"/>
  <c r="I105" i="4"/>
  <c r="I106" i="4"/>
  <c r="I117" i="4"/>
  <c r="I118" i="4"/>
  <c r="I129" i="4"/>
  <c r="I130" i="4"/>
  <c r="I134" i="4"/>
  <c r="I135" i="4"/>
  <c r="I142" i="4"/>
  <c r="I143" i="4"/>
  <c r="I153" i="4"/>
  <c r="I154" i="4"/>
  <c r="I165" i="4"/>
  <c r="I166" i="4"/>
  <c r="I177" i="4"/>
  <c r="I178" i="4"/>
  <c r="I187" i="4"/>
  <c r="I188" i="4"/>
  <c r="I200" i="4"/>
  <c r="I201" i="4"/>
  <c r="I210" i="4"/>
  <c r="I211" i="4"/>
  <c r="I217" i="4"/>
  <c r="I218" i="4"/>
  <c r="I230" i="4"/>
  <c r="I231" i="4"/>
  <c r="I243" i="4"/>
  <c r="I244" i="4"/>
  <c r="I254" i="4"/>
  <c r="I255" i="4"/>
  <c r="I259" i="4"/>
  <c r="I260" i="4"/>
  <c r="I290" i="4"/>
  <c r="I291" i="4"/>
  <c r="I303" i="4"/>
  <c r="I304" i="4"/>
  <c r="I317" i="4"/>
  <c r="I318" i="4"/>
  <c r="I330" i="4"/>
  <c r="I331" i="4"/>
  <c r="I342" i="4"/>
  <c r="I343" i="4"/>
  <c r="I355" i="4"/>
  <c r="I356" i="4"/>
  <c r="I368" i="4"/>
  <c r="I369" i="4"/>
  <c r="I383" i="4"/>
  <c r="I384" i="4"/>
  <c r="I396" i="4"/>
  <c r="I397" i="4"/>
  <c r="I409" i="4"/>
  <c r="I410" i="4"/>
  <c r="I422" i="4"/>
  <c r="I423" i="4"/>
  <c r="I435" i="4"/>
  <c r="I436" i="4"/>
  <c r="I447" i="4"/>
  <c r="I448" i="4"/>
  <c r="I459" i="4"/>
  <c r="I460" i="4"/>
  <c r="I472" i="4"/>
  <c r="I473" i="4"/>
  <c r="I480" i="4"/>
  <c r="I481" i="4"/>
  <c r="I492" i="4"/>
  <c r="I493" i="4"/>
  <c r="I505" i="4"/>
  <c r="I506" i="4"/>
  <c r="I517" i="4"/>
  <c r="I518" i="4"/>
  <c r="I530" i="4"/>
  <c r="I531" i="4"/>
  <c r="I543" i="4"/>
  <c r="I544" i="4"/>
  <c r="I555" i="4"/>
  <c r="I556" i="4"/>
  <c r="I568" i="4"/>
  <c r="I569" i="4"/>
  <c r="I580" i="4"/>
  <c r="I581" i="4"/>
  <c r="I593" i="4"/>
  <c r="I594" i="4"/>
  <c r="I604" i="4"/>
  <c r="I605" i="4"/>
  <c r="I609" i="4"/>
  <c r="I610" i="4"/>
  <c r="I621" i="4"/>
  <c r="I622" i="4"/>
  <c r="I635" i="4"/>
  <c r="I636" i="4"/>
  <c r="I662" i="4"/>
  <c r="I663" i="4"/>
  <c r="I673" i="4"/>
  <c r="I674" i="4"/>
  <c r="I679" i="4"/>
  <c r="I680" i="4"/>
  <c r="I691" i="4"/>
  <c r="I692" i="4"/>
  <c r="I703" i="4"/>
  <c r="I704" i="4"/>
  <c r="I716" i="4"/>
  <c r="I717" i="4"/>
  <c r="I726" i="4"/>
  <c r="I727" i="4"/>
  <c r="I746" i="4"/>
  <c r="I747" i="4"/>
  <c r="I773" i="4"/>
  <c r="I774" i="4"/>
  <c r="I796" i="4"/>
  <c r="I797" i="4"/>
  <c r="I810" i="4"/>
  <c r="I811" i="4"/>
  <c r="I825" i="4"/>
  <c r="I826" i="4"/>
  <c r="I839" i="4"/>
  <c r="I840" i="4"/>
  <c r="I851" i="4"/>
  <c r="I852" i="4"/>
  <c r="I868" i="4"/>
  <c r="I869" i="4"/>
  <c r="I880" i="4"/>
  <c r="I881" i="4"/>
  <c r="I893" i="4"/>
  <c r="I894" i="4"/>
  <c r="I909" i="4"/>
  <c r="I910" i="4"/>
  <c r="I915" i="4"/>
  <c r="I916" i="4"/>
  <c r="I923" i="4"/>
  <c r="I924" i="4"/>
  <c r="I934" i="4"/>
  <c r="I935" i="4"/>
  <c r="I946" i="4"/>
  <c r="I947" i="4"/>
  <c r="I953" i="4"/>
  <c r="I954" i="4"/>
  <c r="I960" i="4"/>
  <c r="I961" i="4"/>
  <c r="I972" i="4"/>
  <c r="I973" i="4"/>
  <c r="I978" i="4"/>
  <c r="I979" i="4"/>
  <c r="I988" i="4"/>
  <c r="I989" i="4"/>
  <c r="I997" i="4"/>
  <c r="I998" i="4"/>
  <c r="I1010" i="4"/>
  <c r="I1011" i="4"/>
  <c r="I1022" i="4"/>
  <c r="I1023" i="4"/>
  <c r="I1042" i="4"/>
  <c r="I1043" i="4"/>
  <c r="I1047" i="4"/>
  <c r="I1048" i="4"/>
  <c r="I1063" i="4"/>
  <c r="I1064" i="4"/>
  <c r="I1076" i="4"/>
  <c r="I1077" i="4"/>
  <c r="I1089" i="4"/>
  <c r="I1090" i="4"/>
  <c r="I1101" i="4"/>
  <c r="I1102" i="4"/>
  <c r="I1123" i="4"/>
  <c r="I1124" i="4"/>
  <c r="I1138" i="4"/>
  <c r="I1139" i="4"/>
  <c r="I1151" i="4"/>
  <c r="I1152" i="4"/>
  <c r="I1161" i="4"/>
  <c r="I1162" i="4"/>
  <c r="I1173" i="4"/>
  <c r="I1174" i="4"/>
  <c r="I1185" i="4"/>
  <c r="I1186" i="4"/>
  <c r="I1198" i="4"/>
  <c r="I1199" i="4"/>
  <c r="I1204" i="4"/>
  <c r="I1205" i="4"/>
  <c r="I1216" i="4"/>
  <c r="I1217" i="4"/>
  <c r="I1228" i="4"/>
  <c r="I1229" i="4"/>
  <c r="I1240" i="4"/>
  <c r="I1241" i="4"/>
  <c r="I1255" i="4"/>
  <c r="I1256" i="4"/>
  <c r="I1287" i="4"/>
  <c r="I1288" i="4"/>
  <c r="I1300" i="4"/>
  <c r="I1301" i="4"/>
  <c r="I1313" i="4"/>
  <c r="I1314" i="4"/>
  <c r="I1325" i="4"/>
  <c r="I1326" i="4"/>
  <c r="I1336" i="4"/>
  <c r="I1337" i="4"/>
  <c r="I1347" i="4"/>
  <c r="I1348" i="4"/>
  <c r="I1363" i="4"/>
  <c r="I1364" i="4"/>
  <c r="I1368" i="4"/>
  <c r="I1369" i="4"/>
  <c r="I1380" i="4"/>
  <c r="I1381" i="4"/>
  <c r="I1392" i="4"/>
  <c r="I1393" i="4"/>
  <c r="I1405" i="4"/>
  <c r="I1406" i="4"/>
  <c r="I1421" i="4"/>
  <c r="I1422" i="4"/>
  <c r="I1435" i="4"/>
  <c r="I1436" i="4"/>
  <c r="I1440" i="4"/>
  <c r="I1441" i="4"/>
  <c r="I1458" i="4"/>
  <c r="I1459" i="4"/>
  <c r="I1463" i="4"/>
  <c r="I1464" i="4"/>
  <c r="I1475" i="4"/>
  <c r="I1476" i="4"/>
  <c r="I1508" i="4"/>
  <c r="I1509" i="4"/>
  <c r="I1520" i="4"/>
  <c r="I1521" i="4"/>
  <c r="I1553" i="4"/>
  <c r="I1554" i="4"/>
  <c r="G2" i="4"/>
  <c r="T74" i="7" l="1"/>
  <c r="R74" i="7"/>
  <c r="S74" i="7"/>
  <c r="T258" i="7"/>
  <c r="S258" i="7"/>
  <c r="R258" i="7"/>
  <c r="T290" i="7"/>
  <c r="S290" i="7"/>
  <c r="R290" i="7"/>
  <c r="T434" i="7"/>
  <c r="S434" i="7"/>
  <c r="R434" i="7"/>
  <c r="T786" i="7"/>
  <c r="R786" i="7"/>
  <c r="S786" i="7"/>
  <c r="T1114" i="7"/>
  <c r="S1114" i="7"/>
  <c r="R1114" i="7"/>
  <c r="S1266" i="7"/>
  <c r="T1266" i="7"/>
  <c r="R1266" i="7"/>
  <c r="T1394" i="7"/>
  <c r="S1394" i="7"/>
  <c r="R1394" i="7"/>
  <c r="S171" i="7"/>
  <c r="T171" i="7"/>
  <c r="R171" i="7"/>
  <c r="T243" i="7"/>
  <c r="S243" i="7"/>
  <c r="R243" i="7"/>
  <c r="T283" i="7"/>
  <c r="S283" i="7"/>
  <c r="R283" i="7"/>
  <c r="S339" i="7"/>
  <c r="R339" i="7"/>
  <c r="T339" i="7"/>
  <c r="T459" i="7"/>
  <c r="S459" i="7"/>
  <c r="R459" i="7"/>
  <c r="T555" i="7"/>
  <c r="S555" i="7"/>
  <c r="R555" i="7"/>
  <c r="S779" i="7"/>
  <c r="R779" i="7"/>
  <c r="T779" i="7"/>
  <c r="T1107" i="7"/>
  <c r="S1107" i="7"/>
  <c r="R1107" i="7"/>
  <c r="S1131" i="7"/>
  <c r="T1131" i="7"/>
  <c r="R1131" i="7"/>
  <c r="T1251" i="7"/>
  <c r="S1251" i="7"/>
  <c r="R1251" i="7"/>
  <c r="T1275" i="7"/>
  <c r="R1275" i="7"/>
  <c r="S1275" i="7"/>
  <c r="S1387" i="7"/>
  <c r="T1387" i="7"/>
  <c r="R1387" i="7"/>
  <c r="T1419" i="7"/>
  <c r="S1419" i="7"/>
  <c r="R1419" i="7"/>
  <c r="T1539" i="7"/>
  <c r="S1539" i="7"/>
  <c r="R1539" i="7"/>
  <c r="T60" i="7"/>
  <c r="R60" i="7"/>
  <c r="S60" i="7"/>
  <c r="T68" i="7"/>
  <c r="S68" i="7"/>
  <c r="R68" i="7"/>
  <c r="R172" i="7"/>
  <c r="T172" i="7"/>
  <c r="S172" i="7"/>
  <c r="S236" i="7"/>
  <c r="R236" i="7"/>
  <c r="T236" i="7"/>
  <c r="T244" i="7"/>
  <c r="S244" i="7"/>
  <c r="R244" i="7"/>
  <c r="T252" i="7"/>
  <c r="S252" i="7"/>
  <c r="R252" i="7"/>
  <c r="T260" i="7"/>
  <c r="S260" i="7"/>
  <c r="R260" i="7"/>
  <c r="S268" i="7"/>
  <c r="T268" i="7"/>
  <c r="R268" i="7"/>
  <c r="T276" i="7"/>
  <c r="R276" i="7"/>
  <c r="S276" i="7"/>
  <c r="S284" i="7"/>
  <c r="T284" i="7"/>
  <c r="R284" i="7"/>
  <c r="S292" i="7"/>
  <c r="R292" i="7"/>
  <c r="T292" i="7"/>
  <c r="T340" i="7"/>
  <c r="R340" i="7"/>
  <c r="S340" i="7"/>
  <c r="T428" i="7"/>
  <c r="R428" i="7"/>
  <c r="S428" i="7"/>
  <c r="T436" i="7"/>
  <c r="R436" i="7"/>
  <c r="S436" i="7"/>
  <c r="T452" i="7"/>
  <c r="S452" i="7"/>
  <c r="R452" i="7"/>
  <c r="S460" i="7"/>
  <c r="R460" i="7"/>
  <c r="T460" i="7"/>
  <c r="T548" i="7"/>
  <c r="S548" i="7"/>
  <c r="R548" i="7"/>
  <c r="T556" i="7"/>
  <c r="S556" i="7"/>
  <c r="R556" i="7"/>
  <c r="T772" i="7"/>
  <c r="R772" i="7"/>
  <c r="S772" i="7"/>
  <c r="T780" i="7"/>
  <c r="S780" i="7"/>
  <c r="R780" i="7"/>
  <c r="T820" i="7"/>
  <c r="S820" i="7"/>
  <c r="R820" i="7"/>
  <c r="T828" i="7"/>
  <c r="S828" i="7"/>
  <c r="R828" i="7"/>
  <c r="T868" i="7"/>
  <c r="S868" i="7"/>
  <c r="R868" i="7"/>
  <c r="T1100" i="7"/>
  <c r="S1100" i="7"/>
  <c r="R1100" i="7"/>
  <c r="T1108" i="7"/>
  <c r="R1108" i="7"/>
  <c r="S1108" i="7"/>
  <c r="T1132" i="7"/>
  <c r="S1132" i="7"/>
  <c r="R1132" i="7"/>
  <c r="T1140" i="7"/>
  <c r="S1140" i="7"/>
  <c r="R1140" i="7"/>
  <c r="S1180" i="7"/>
  <c r="T1180" i="7"/>
  <c r="R1180" i="7"/>
  <c r="S1188" i="7"/>
  <c r="T1188" i="7"/>
  <c r="R1188" i="7"/>
  <c r="T1212" i="7"/>
  <c r="S1212" i="7"/>
  <c r="R1212" i="7"/>
  <c r="T1252" i="7"/>
  <c r="S1252" i="7"/>
  <c r="R1252" i="7"/>
  <c r="T1260" i="7"/>
  <c r="S1260" i="7"/>
  <c r="R1260" i="7"/>
  <c r="S1268" i="7"/>
  <c r="T1268" i="7"/>
  <c r="R1268" i="7"/>
  <c r="R1276" i="7"/>
  <c r="T1276" i="7"/>
  <c r="S1276" i="7"/>
  <c r="T1388" i="7"/>
  <c r="S1388" i="7"/>
  <c r="R1388" i="7"/>
  <c r="T1396" i="7"/>
  <c r="S1396" i="7"/>
  <c r="R1396" i="7"/>
  <c r="T1420" i="7"/>
  <c r="S1420" i="7"/>
  <c r="R1420" i="7"/>
  <c r="T1516" i="7"/>
  <c r="S1516" i="7"/>
  <c r="R1516" i="7"/>
  <c r="T1524" i="7"/>
  <c r="S1524" i="7"/>
  <c r="R1524" i="7"/>
  <c r="S1532" i="7"/>
  <c r="R1532" i="7"/>
  <c r="T1532" i="7"/>
  <c r="S1540" i="7"/>
  <c r="R1540" i="7"/>
  <c r="T1540" i="7"/>
  <c r="Q2" i="7"/>
  <c r="P2" i="7"/>
  <c r="S178" i="7"/>
  <c r="T178" i="7"/>
  <c r="R178" i="7"/>
  <c r="S242" i="7"/>
  <c r="T242" i="7"/>
  <c r="R242" i="7"/>
  <c r="S274" i="7"/>
  <c r="R274" i="7"/>
  <c r="T274" i="7"/>
  <c r="T346" i="7"/>
  <c r="S346" i="7"/>
  <c r="R346" i="7"/>
  <c r="T778" i="7"/>
  <c r="S778" i="7"/>
  <c r="R778" i="7"/>
  <c r="T818" i="7"/>
  <c r="S818" i="7"/>
  <c r="R818" i="7"/>
  <c r="T1186" i="7"/>
  <c r="R1186" i="7"/>
  <c r="S1186" i="7"/>
  <c r="T1218" i="7"/>
  <c r="S1218" i="7"/>
  <c r="R1218" i="7"/>
  <c r="T1250" i="7"/>
  <c r="S1250" i="7"/>
  <c r="R1250" i="7"/>
  <c r="T1386" i="7"/>
  <c r="S1386" i="7"/>
  <c r="R1386" i="7"/>
  <c r="T1418" i="7"/>
  <c r="R1418" i="7"/>
  <c r="S1418" i="7"/>
  <c r="T1514" i="7"/>
  <c r="S1514" i="7"/>
  <c r="R1514" i="7"/>
  <c r="T267" i="7"/>
  <c r="S267" i="7"/>
  <c r="R267" i="7"/>
  <c r="S435" i="7"/>
  <c r="T435" i="7"/>
  <c r="R435" i="7"/>
  <c r="T827" i="7"/>
  <c r="S827" i="7"/>
  <c r="R827" i="7"/>
  <c r="R867" i="7"/>
  <c r="S867" i="7"/>
  <c r="T867" i="7"/>
  <c r="T1187" i="7"/>
  <c r="S1187" i="7"/>
  <c r="R1187" i="7"/>
  <c r="R1211" i="7"/>
  <c r="T1211" i="7"/>
  <c r="S1211" i="7"/>
  <c r="T1259" i="7"/>
  <c r="R1259" i="7"/>
  <c r="S1259" i="7"/>
  <c r="S1395" i="7"/>
  <c r="T1395" i="7"/>
  <c r="R1395" i="7"/>
  <c r="T1515" i="7"/>
  <c r="R1515" i="7"/>
  <c r="S1515" i="7"/>
  <c r="T61" i="7"/>
  <c r="R61" i="7"/>
  <c r="S61" i="7"/>
  <c r="T69" i="7"/>
  <c r="S69" i="7"/>
  <c r="R69" i="7"/>
  <c r="S173" i="7"/>
  <c r="R173" i="7"/>
  <c r="T173" i="7"/>
  <c r="T237" i="7"/>
  <c r="S237" i="7"/>
  <c r="R237" i="7"/>
  <c r="T245" i="7"/>
  <c r="S245" i="7"/>
  <c r="R245" i="7"/>
  <c r="T253" i="7"/>
  <c r="R253" i="7"/>
  <c r="S253" i="7"/>
  <c r="T261" i="7"/>
  <c r="R261" i="7"/>
  <c r="S261" i="7"/>
  <c r="R269" i="7"/>
  <c r="T269" i="7"/>
  <c r="S269" i="7"/>
  <c r="T277" i="7"/>
  <c r="S277" i="7"/>
  <c r="R277" i="7"/>
  <c r="T285" i="7"/>
  <c r="R285" i="7"/>
  <c r="S285" i="7"/>
  <c r="T293" i="7"/>
  <c r="S293" i="7"/>
  <c r="R293" i="7"/>
  <c r="T341" i="7"/>
  <c r="S341" i="7"/>
  <c r="R341" i="7"/>
  <c r="S429" i="7"/>
  <c r="R429" i="7"/>
  <c r="T429" i="7"/>
  <c r="T437" i="7"/>
  <c r="S437" i="7"/>
  <c r="R437" i="7"/>
  <c r="R453" i="7"/>
  <c r="T453" i="7"/>
  <c r="S453" i="7"/>
  <c r="T461" i="7"/>
  <c r="S461" i="7"/>
  <c r="R461" i="7"/>
  <c r="S549" i="7"/>
  <c r="T549" i="7"/>
  <c r="R549" i="7"/>
  <c r="T557" i="7"/>
  <c r="R557" i="7"/>
  <c r="S557" i="7"/>
  <c r="T773" i="7"/>
  <c r="S773" i="7"/>
  <c r="R773" i="7"/>
  <c r="S781" i="7"/>
  <c r="T781" i="7"/>
  <c r="R781" i="7"/>
  <c r="T821" i="7"/>
  <c r="S821" i="7"/>
  <c r="R821" i="7"/>
  <c r="T829" i="7"/>
  <c r="S829" i="7"/>
  <c r="R829" i="7"/>
  <c r="T861" i="7"/>
  <c r="S861" i="7"/>
  <c r="R861" i="7"/>
  <c r="T869" i="7"/>
  <c r="S869" i="7"/>
  <c r="R869" i="7"/>
  <c r="T1101" i="7"/>
  <c r="S1101" i="7"/>
  <c r="R1101" i="7"/>
  <c r="T1109" i="7"/>
  <c r="S1109" i="7"/>
  <c r="R1109" i="7"/>
  <c r="R1133" i="7"/>
  <c r="S1133" i="7"/>
  <c r="T1133" i="7"/>
  <c r="T1141" i="7"/>
  <c r="S1141" i="7"/>
  <c r="R1141" i="7"/>
  <c r="T1181" i="7"/>
  <c r="S1181" i="7"/>
  <c r="R1181" i="7"/>
  <c r="T1189" i="7"/>
  <c r="S1189" i="7"/>
  <c r="R1189" i="7"/>
  <c r="T1213" i="7"/>
  <c r="R1213" i="7"/>
  <c r="S1213" i="7"/>
  <c r="T1253" i="7"/>
  <c r="R1253" i="7"/>
  <c r="S1253" i="7"/>
  <c r="T1261" i="7"/>
  <c r="R1261" i="7"/>
  <c r="S1261" i="7"/>
  <c r="T1269" i="7"/>
  <c r="R1269" i="7"/>
  <c r="S1269" i="7"/>
  <c r="T1277" i="7"/>
  <c r="S1277" i="7"/>
  <c r="R1277" i="7"/>
  <c r="T1389" i="7"/>
  <c r="S1389" i="7"/>
  <c r="R1389" i="7"/>
  <c r="T1421" i="7"/>
  <c r="S1421" i="7"/>
  <c r="R1421" i="7"/>
  <c r="S1517" i="7"/>
  <c r="T1517" i="7"/>
  <c r="R1517" i="7"/>
  <c r="S1525" i="7"/>
  <c r="T1525" i="7"/>
  <c r="R1525" i="7"/>
  <c r="R1533" i="7"/>
  <c r="S1533" i="7"/>
  <c r="T1533" i="7"/>
  <c r="T1541" i="7"/>
  <c r="S1541" i="7"/>
  <c r="R1541" i="7"/>
  <c r="T458" i="7"/>
  <c r="S458" i="7"/>
  <c r="R458" i="7"/>
  <c r="T826" i="7"/>
  <c r="S826" i="7"/>
  <c r="R826" i="7"/>
  <c r="T1098" i="7"/>
  <c r="S1098" i="7"/>
  <c r="R1098" i="7"/>
  <c r="S1138" i="7"/>
  <c r="T1138" i="7"/>
  <c r="R1138" i="7"/>
  <c r="T1178" i="7"/>
  <c r="S1178" i="7"/>
  <c r="R1178" i="7"/>
  <c r="T1210" i="7"/>
  <c r="R1210" i="7"/>
  <c r="S1210" i="7"/>
  <c r="T1274" i="7"/>
  <c r="R1274" i="7"/>
  <c r="S1274" i="7"/>
  <c r="S1426" i="7"/>
  <c r="T1426" i="7"/>
  <c r="R1426" i="7"/>
  <c r="T259" i="7"/>
  <c r="R259" i="7"/>
  <c r="S259" i="7"/>
  <c r="T787" i="7"/>
  <c r="R787" i="7"/>
  <c r="S787" i="7"/>
  <c r="T62" i="7"/>
  <c r="S62" i="7"/>
  <c r="R62" i="7"/>
  <c r="S70" i="7"/>
  <c r="R70" i="7"/>
  <c r="T70" i="7"/>
  <c r="T174" i="7"/>
  <c r="S174" i="7"/>
  <c r="R174" i="7"/>
  <c r="T238" i="7"/>
  <c r="R238" i="7"/>
  <c r="S238" i="7"/>
  <c r="R254" i="7"/>
  <c r="T254" i="7"/>
  <c r="S254" i="7"/>
  <c r="R262" i="7"/>
  <c r="T262" i="7"/>
  <c r="S262" i="7"/>
  <c r="R270" i="7"/>
  <c r="T270" i="7"/>
  <c r="S270" i="7"/>
  <c r="R278" i="7"/>
  <c r="T278" i="7"/>
  <c r="S278" i="7"/>
  <c r="R286" i="7"/>
  <c r="S286" i="7"/>
  <c r="T286" i="7"/>
  <c r="R294" i="7"/>
  <c r="T294" i="7"/>
  <c r="S294" i="7"/>
  <c r="T342" i="7"/>
  <c r="S342" i="7"/>
  <c r="R342" i="7"/>
  <c r="S430" i="7"/>
  <c r="T430" i="7"/>
  <c r="R430" i="7"/>
  <c r="T438" i="7"/>
  <c r="S438" i="7"/>
  <c r="R438" i="7"/>
  <c r="T454" i="7"/>
  <c r="R454" i="7"/>
  <c r="S454" i="7"/>
  <c r="R462" i="7"/>
  <c r="T462" i="7"/>
  <c r="S462" i="7"/>
  <c r="T550" i="7"/>
  <c r="S550" i="7"/>
  <c r="R550" i="7"/>
  <c r="T558" i="7"/>
  <c r="S558" i="7"/>
  <c r="R558" i="7"/>
  <c r="T766" i="7"/>
  <c r="R766" i="7"/>
  <c r="S766" i="7"/>
  <c r="R774" i="7"/>
  <c r="T774" i="7"/>
  <c r="S774" i="7"/>
  <c r="T782" i="7"/>
  <c r="S782" i="7"/>
  <c r="R782" i="7"/>
  <c r="R822" i="7"/>
  <c r="S822" i="7"/>
  <c r="T822" i="7"/>
  <c r="T830" i="7"/>
  <c r="R830" i="7"/>
  <c r="S830" i="7"/>
  <c r="S862" i="7"/>
  <c r="R862" i="7"/>
  <c r="T862" i="7"/>
  <c r="T870" i="7"/>
  <c r="S870" i="7"/>
  <c r="R870" i="7"/>
  <c r="R1094" i="7"/>
  <c r="S1094" i="7"/>
  <c r="T1094" i="7"/>
  <c r="T1102" i="7"/>
  <c r="S1102" i="7"/>
  <c r="R1102" i="7"/>
  <c r="T1110" i="7"/>
  <c r="R1110" i="7"/>
  <c r="S1110" i="7"/>
  <c r="T1134" i="7"/>
  <c r="R1134" i="7"/>
  <c r="S1134" i="7"/>
  <c r="T1142" i="7"/>
  <c r="S1142" i="7"/>
  <c r="R1142" i="7"/>
  <c r="R1182" i="7"/>
  <c r="T1182" i="7"/>
  <c r="S1182" i="7"/>
  <c r="T1214" i="7"/>
  <c r="S1214" i="7"/>
  <c r="R1214" i="7"/>
  <c r="T1254" i="7"/>
  <c r="R1254" i="7"/>
  <c r="S1254" i="7"/>
  <c r="T1262" i="7"/>
  <c r="S1262" i="7"/>
  <c r="R1262" i="7"/>
  <c r="T1270" i="7"/>
  <c r="R1270" i="7"/>
  <c r="S1270" i="7"/>
  <c r="T1278" i="7"/>
  <c r="R1278" i="7"/>
  <c r="S1278" i="7"/>
  <c r="T1390" i="7"/>
  <c r="S1390" i="7"/>
  <c r="R1390" i="7"/>
  <c r="T1414" i="7"/>
  <c r="R1414" i="7"/>
  <c r="S1414" i="7"/>
  <c r="T1422" i="7"/>
  <c r="R1422" i="7"/>
  <c r="S1422" i="7"/>
  <c r="T1518" i="7"/>
  <c r="R1518" i="7"/>
  <c r="S1518" i="7"/>
  <c r="S1526" i="7"/>
  <c r="T1526" i="7"/>
  <c r="R1526" i="7"/>
  <c r="T1534" i="7"/>
  <c r="S1534" i="7"/>
  <c r="R1534" i="7"/>
  <c r="T1542" i="7"/>
  <c r="S1542" i="7"/>
  <c r="R1542" i="7"/>
  <c r="R1522" i="7"/>
  <c r="S1522" i="7"/>
  <c r="T1522" i="7"/>
  <c r="R67" i="7"/>
  <c r="T67" i="7"/>
  <c r="S67" i="7"/>
  <c r="T291" i="7"/>
  <c r="R291" i="7"/>
  <c r="S291" i="7"/>
  <c r="T1099" i="7"/>
  <c r="S1099" i="7"/>
  <c r="R1099" i="7"/>
  <c r="S1139" i="7"/>
  <c r="T1139" i="7"/>
  <c r="R1139" i="7"/>
  <c r="T1179" i="7"/>
  <c r="R1179" i="7"/>
  <c r="S1179" i="7"/>
  <c r="R1219" i="7"/>
  <c r="T1219" i="7"/>
  <c r="S1219" i="7"/>
  <c r="T1267" i="7"/>
  <c r="S1267" i="7"/>
  <c r="R1267" i="7"/>
  <c r="R63" i="7"/>
  <c r="T63" i="7"/>
  <c r="S63" i="7"/>
  <c r="T71" i="7"/>
  <c r="R71" i="7"/>
  <c r="S71" i="7"/>
  <c r="T175" i="7"/>
  <c r="S175" i="7"/>
  <c r="R175" i="7"/>
  <c r="R239" i="7"/>
  <c r="T239" i="7"/>
  <c r="S239" i="7"/>
  <c r="T255" i="7"/>
  <c r="S255" i="7"/>
  <c r="R255" i="7"/>
  <c r="R263" i="7"/>
  <c r="T263" i="7"/>
  <c r="S263" i="7"/>
  <c r="T271" i="7"/>
  <c r="S271" i="7"/>
  <c r="R271" i="7"/>
  <c r="T279" i="7"/>
  <c r="R279" i="7"/>
  <c r="S279" i="7"/>
  <c r="T287" i="7"/>
  <c r="S287" i="7"/>
  <c r="R287" i="7"/>
  <c r="T335" i="7"/>
  <c r="S335" i="7"/>
  <c r="R335" i="7"/>
  <c r="T343" i="7"/>
  <c r="R343" i="7"/>
  <c r="S343" i="7"/>
  <c r="T431" i="7"/>
  <c r="S431" i="7"/>
  <c r="R431" i="7"/>
  <c r="T455" i="7"/>
  <c r="S455" i="7"/>
  <c r="R455" i="7"/>
  <c r="S463" i="7"/>
  <c r="R463" i="7"/>
  <c r="T463" i="7"/>
  <c r="T551" i="7"/>
  <c r="S551" i="7"/>
  <c r="R551" i="7"/>
  <c r="T559" i="7"/>
  <c r="R559" i="7"/>
  <c r="S559" i="7"/>
  <c r="R767" i="7"/>
  <c r="T767" i="7"/>
  <c r="S767" i="7"/>
  <c r="S775" i="7"/>
  <c r="T775" i="7"/>
  <c r="R775" i="7"/>
  <c r="R783" i="7"/>
  <c r="T783" i="7"/>
  <c r="S783" i="7"/>
  <c r="R823" i="7"/>
  <c r="T823" i="7"/>
  <c r="S823" i="7"/>
  <c r="T863" i="7"/>
  <c r="S863" i="7"/>
  <c r="R863" i="7"/>
  <c r="T871" i="7"/>
  <c r="S871" i="7"/>
  <c r="R871" i="7"/>
  <c r="T1095" i="7"/>
  <c r="S1095" i="7"/>
  <c r="R1095" i="7"/>
  <c r="T1103" i="7"/>
  <c r="S1103" i="7"/>
  <c r="R1103" i="7"/>
  <c r="T1111" i="7"/>
  <c r="R1111" i="7"/>
  <c r="S1111" i="7"/>
  <c r="R1135" i="7"/>
  <c r="T1135" i="7"/>
  <c r="S1135" i="7"/>
  <c r="T1183" i="7"/>
  <c r="R1183" i="7"/>
  <c r="S1183" i="7"/>
  <c r="T1215" i="7"/>
  <c r="R1215" i="7"/>
  <c r="S1215" i="7"/>
  <c r="T1255" i="7"/>
  <c r="S1255" i="7"/>
  <c r="R1255" i="7"/>
  <c r="S1263" i="7"/>
  <c r="T1263" i="7"/>
  <c r="R1263" i="7"/>
  <c r="S1271" i="7"/>
  <c r="T1271" i="7"/>
  <c r="R1271" i="7"/>
  <c r="S1391" i="7"/>
  <c r="T1391" i="7"/>
  <c r="R1391" i="7"/>
  <c r="T1415" i="7"/>
  <c r="S1415" i="7"/>
  <c r="R1415" i="7"/>
  <c r="T1423" i="7"/>
  <c r="S1423" i="7"/>
  <c r="R1423" i="7"/>
  <c r="T1519" i="7"/>
  <c r="R1519" i="7"/>
  <c r="S1519" i="7"/>
  <c r="T1527" i="7"/>
  <c r="R1527" i="7"/>
  <c r="S1527" i="7"/>
  <c r="R1535" i="7"/>
  <c r="T1535" i="7"/>
  <c r="S1535" i="7"/>
  <c r="S1543" i="7"/>
  <c r="R1543" i="7"/>
  <c r="T1543" i="7"/>
  <c r="T1530" i="7"/>
  <c r="S1530" i="7"/>
  <c r="R1530" i="7"/>
  <c r="T1523" i="7"/>
  <c r="R1523" i="7"/>
  <c r="S1523" i="7"/>
  <c r="T64" i="7"/>
  <c r="S64" i="7"/>
  <c r="R64" i="7"/>
  <c r="T72" i="7"/>
  <c r="R72" i="7"/>
  <c r="S72" i="7"/>
  <c r="T176" i="7"/>
  <c r="R176" i="7"/>
  <c r="S176" i="7"/>
  <c r="T240" i="7"/>
  <c r="S240" i="7"/>
  <c r="R240" i="7"/>
  <c r="T256" i="7"/>
  <c r="S256" i="7"/>
  <c r="R256" i="7"/>
  <c r="T264" i="7"/>
  <c r="R264" i="7"/>
  <c r="S264" i="7"/>
  <c r="T272" i="7"/>
  <c r="R272" i="7"/>
  <c r="S272" i="7"/>
  <c r="R280" i="7"/>
  <c r="T280" i="7"/>
  <c r="S280" i="7"/>
  <c r="T288" i="7"/>
  <c r="S288" i="7"/>
  <c r="R288" i="7"/>
  <c r="T336" i="7"/>
  <c r="R336" i="7"/>
  <c r="S336" i="7"/>
  <c r="T344" i="7"/>
  <c r="S344" i="7"/>
  <c r="R344" i="7"/>
  <c r="T432" i="7"/>
  <c r="S432" i="7"/>
  <c r="R432" i="7"/>
  <c r="T456" i="7"/>
  <c r="S456" i="7"/>
  <c r="R456" i="7"/>
  <c r="S552" i="7"/>
  <c r="T552" i="7"/>
  <c r="R552" i="7"/>
  <c r="T768" i="7"/>
  <c r="S768" i="7"/>
  <c r="R768" i="7"/>
  <c r="T776" i="7"/>
  <c r="S776" i="7"/>
  <c r="R776" i="7"/>
  <c r="T784" i="7"/>
  <c r="S784" i="7"/>
  <c r="R784" i="7"/>
  <c r="S824" i="7"/>
  <c r="T824" i="7"/>
  <c r="R824" i="7"/>
  <c r="T864" i="7"/>
  <c r="R864" i="7"/>
  <c r="S864" i="7"/>
  <c r="R1096" i="7"/>
  <c r="T1096" i="7"/>
  <c r="S1096" i="7"/>
  <c r="R1104" i="7"/>
  <c r="S1104" i="7"/>
  <c r="T1104" i="7"/>
  <c r="R1112" i="7"/>
  <c r="S1112" i="7"/>
  <c r="T1112" i="7"/>
  <c r="T1136" i="7"/>
  <c r="R1136" i="7"/>
  <c r="S1136" i="7"/>
  <c r="T1184" i="7"/>
  <c r="R1184" i="7"/>
  <c r="S1184" i="7"/>
  <c r="T1216" i="7"/>
  <c r="S1216" i="7"/>
  <c r="R1216" i="7"/>
  <c r="T1248" i="7"/>
  <c r="S1248" i="7"/>
  <c r="R1248" i="7"/>
  <c r="S1256" i="7"/>
  <c r="T1256" i="7"/>
  <c r="R1256" i="7"/>
  <c r="S1264" i="7"/>
  <c r="R1264" i="7"/>
  <c r="T1264" i="7"/>
  <c r="T1272" i="7"/>
  <c r="S1272" i="7"/>
  <c r="R1272" i="7"/>
  <c r="S1392" i="7"/>
  <c r="T1392" i="7"/>
  <c r="R1392" i="7"/>
  <c r="T1416" i="7"/>
  <c r="S1416" i="7"/>
  <c r="R1416" i="7"/>
  <c r="T1424" i="7"/>
  <c r="R1424" i="7"/>
  <c r="S1424" i="7"/>
  <c r="T1520" i="7"/>
  <c r="S1520" i="7"/>
  <c r="R1520" i="7"/>
  <c r="T1528" i="7"/>
  <c r="S1528" i="7"/>
  <c r="R1528" i="7"/>
  <c r="T1536" i="7"/>
  <c r="S1536" i="7"/>
  <c r="R1536" i="7"/>
  <c r="S1544" i="7"/>
  <c r="T1544" i="7"/>
  <c r="R1544" i="7"/>
  <c r="T66" i="7"/>
  <c r="R66" i="7"/>
  <c r="S66" i="7"/>
  <c r="T170" i="7"/>
  <c r="S170" i="7"/>
  <c r="R170" i="7"/>
  <c r="T266" i="7"/>
  <c r="R266" i="7"/>
  <c r="S266" i="7"/>
  <c r="T338" i="7"/>
  <c r="S338" i="7"/>
  <c r="R338" i="7"/>
  <c r="T554" i="7"/>
  <c r="S554" i="7"/>
  <c r="R554" i="7"/>
  <c r="S770" i="7"/>
  <c r="T770" i="7"/>
  <c r="R770" i="7"/>
  <c r="T866" i="7"/>
  <c r="S866" i="7"/>
  <c r="R866" i="7"/>
  <c r="T1106" i="7"/>
  <c r="S1106" i="7"/>
  <c r="R1106" i="7"/>
  <c r="T1258" i="7"/>
  <c r="R1258" i="7"/>
  <c r="S1258" i="7"/>
  <c r="T1538" i="7"/>
  <c r="S1538" i="7"/>
  <c r="R1538" i="7"/>
  <c r="T275" i="7"/>
  <c r="S275" i="7"/>
  <c r="R275" i="7"/>
  <c r="T771" i="7"/>
  <c r="R771" i="7"/>
  <c r="S771" i="7"/>
  <c r="T819" i="7"/>
  <c r="S819" i="7"/>
  <c r="R819" i="7"/>
  <c r="T1531" i="7"/>
  <c r="S1531" i="7"/>
  <c r="R1531" i="7"/>
  <c r="S65" i="7"/>
  <c r="T65" i="7"/>
  <c r="R65" i="7"/>
  <c r="T73" i="7"/>
  <c r="S73" i="7"/>
  <c r="R73" i="7"/>
  <c r="R177" i="7"/>
  <c r="T177" i="7"/>
  <c r="S177" i="7"/>
  <c r="T241" i="7"/>
  <c r="R241" i="7"/>
  <c r="S241" i="7"/>
  <c r="T257" i="7"/>
  <c r="S257" i="7"/>
  <c r="R257" i="7"/>
  <c r="T265" i="7"/>
  <c r="S265" i="7"/>
  <c r="R265" i="7"/>
  <c r="T273" i="7"/>
  <c r="S273" i="7"/>
  <c r="R273" i="7"/>
  <c r="S281" i="7"/>
  <c r="T281" i="7"/>
  <c r="R281" i="7"/>
  <c r="T289" i="7"/>
  <c r="R289" i="7"/>
  <c r="S289" i="7"/>
  <c r="T337" i="7"/>
  <c r="R337" i="7"/>
  <c r="S337" i="7"/>
  <c r="R345" i="7"/>
  <c r="S345" i="7"/>
  <c r="T345" i="7"/>
  <c r="S433" i="7"/>
  <c r="R433" i="7"/>
  <c r="T433" i="7"/>
  <c r="T457" i="7"/>
  <c r="S457" i="7"/>
  <c r="R457" i="7"/>
  <c r="T553" i="7"/>
  <c r="S553" i="7"/>
  <c r="R553" i="7"/>
  <c r="R769" i="7"/>
  <c r="T769" i="7"/>
  <c r="S769" i="7"/>
  <c r="R777" i="7"/>
  <c r="T777" i="7"/>
  <c r="S777" i="7"/>
  <c r="R785" i="7"/>
  <c r="T785" i="7"/>
  <c r="S785" i="7"/>
  <c r="R825" i="7"/>
  <c r="T825" i="7"/>
  <c r="S825" i="7"/>
  <c r="R865" i="7"/>
  <c r="S865" i="7"/>
  <c r="T865" i="7"/>
  <c r="T1097" i="7"/>
  <c r="R1097" i="7"/>
  <c r="S1097" i="7"/>
  <c r="S1105" i="7"/>
  <c r="T1105" i="7"/>
  <c r="R1105" i="7"/>
  <c r="T1113" i="7"/>
  <c r="R1113" i="7"/>
  <c r="S1113" i="7"/>
  <c r="T1137" i="7"/>
  <c r="S1137" i="7"/>
  <c r="R1137" i="7"/>
  <c r="R1185" i="7"/>
  <c r="T1185" i="7"/>
  <c r="S1185" i="7"/>
  <c r="T1209" i="7"/>
  <c r="R1209" i="7"/>
  <c r="S1209" i="7"/>
  <c r="T1217" i="7"/>
  <c r="S1217" i="7"/>
  <c r="R1217" i="7"/>
  <c r="S1249" i="7"/>
  <c r="T1249" i="7"/>
  <c r="R1249" i="7"/>
  <c r="R1257" i="7"/>
  <c r="S1257" i="7"/>
  <c r="T1257" i="7"/>
  <c r="T1265" i="7"/>
  <c r="S1265" i="7"/>
  <c r="R1265" i="7"/>
  <c r="T1273" i="7"/>
  <c r="R1273" i="7"/>
  <c r="S1273" i="7"/>
  <c r="T1385" i="7"/>
  <c r="S1385" i="7"/>
  <c r="R1385" i="7"/>
  <c r="T1393" i="7"/>
  <c r="R1393" i="7"/>
  <c r="S1393" i="7"/>
  <c r="S1417" i="7"/>
  <c r="R1417" i="7"/>
  <c r="T1417" i="7"/>
  <c r="T1425" i="7"/>
  <c r="R1425" i="7"/>
  <c r="S1425" i="7"/>
  <c r="T1513" i="7"/>
  <c r="S1513" i="7"/>
  <c r="R1513" i="7"/>
  <c r="T1521" i="7"/>
  <c r="S1521" i="7"/>
  <c r="R1521" i="7"/>
  <c r="T1529" i="7"/>
  <c r="R1529" i="7"/>
  <c r="S1529" i="7"/>
  <c r="S1537" i="7"/>
  <c r="R1537" i="7"/>
  <c r="T1537" i="7"/>
  <c r="J201" i="6"/>
  <c r="K211" i="6"/>
  <c r="N211" i="6" s="1"/>
  <c r="O211" i="6" s="1"/>
  <c r="J217" i="6"/>
  <c r="K244" i="6"/>
  <c r="H355" i="6"/>
  <c r="J368" i="6"/>
  <c r="I493" i="6"/>
  <c r="I543" i="6"/>
  <c r="H544" i="6"/>
  <c r="K555" i="6"/>
  <c r="H604" i="6"/>
  <c r="I621" i="6"/>
  <c r="K680" i="6"/>
  <c r="H810" i="6"/>
  <c r="J839" i="6"/>
  <c r="K840" i="6"/>
  <c r="K880" i="6"/>
  <c r="N881" i="6" s="1"/>
  <c r="O881" i="6" s="1"/>
  <c r="K923" i="6"/>
  <c r="K924" i="6"/>
  <c r="H978" i="6"/>
  <c r="I979" i="6"/>
  <c r="I989" i="6"/>
  <c r="K997" i="6"/>
  <c r="H1023" i="6"/>
  <c r="H1047" i="6"/>
  <c r="H1089" i="6"/>
  <c r="J1123" i="6"/>
  <c r="J1173" i="6"/>
  <c r="K1288" i="6"/>
  <c r="H1300" i="6"/>
  <c r="J1314" i="6"/>
  <c r="I1363" i="6"/>
  <c r="K1369" i="6"/>
  <c r="H1380" i="6"/>
  <c r="I1381" i="6"/>
  <c r="I1392" i="6"/>
  <c r="J1393" i="6"/>
  <c r="J1435" i="6"/>
  <c r="I1476" i="6"/>
  <c r="H134" i="6"/>
  <c r="H143" i="6"/>
  <c r="H165" i="6"/>
  <c r="I177" i="6"/>
  <c r="I178" i="6"/>
  <c r="I187" i="6"/>
  <c r="I188" i="6"/>
  <c r="K201" i="6"/>
  <c r="N201" i="6" s="1"/>
  <c r="O201" i="6" s="1"/>
  <c r="N473" i="6"/>
  <c r="O473" i="6" s="1"/>
  <c r="H473" i="6"/>
  <c r="I492" i="6"/>
  <c r="J493" i="6"/>
  <c r="I505" i="6"/>
  <c r="I506" i="6"/>
  <c r="J543" i="6"/>
  <c r="I544" i="6"/>
  <c r="I604" i="6"/>
  <c r="H609" i="6"/>
  <c r="J621" i="6"/>
  <c r="I810" i="6"/>
  <c r="I811" i="6"/>
  <c r="J979" i="6"/>
  <c r="J989" i="6"/>
  <c r="J1476" i="6"/>
  <c r="H67" i="6"/>
  <c r="I91" i="6"/>
  <c r="H118" i="6"/>
  <c r="J129" i="6"/>
  <c r="I134" i="6"/>
  <c r="J135" i="6"/>
  <c r="H142" i="6"/>
  <c r="I143" i="6"/>
  <c r="I165" i="6"/>
  <c r="H166" i="6"/>
  <c r="J177" i="6"/>
  <c r="J187" i="6"/>
  <c r="N260" i="6"/>
  <c r="O260" i="6" s="1"/>
  <c r="J436" i="6"/>
  <c r="I459" i="6"/>
  <c r="H472" i="6"/>
  <c r="I473" i="6"/>
  <c r="H481" i="6"/>
  <c r="J505" i="6"/>
  <c r="K543" i="6"/>
  <c r="N544" i="6" s="1"/>
  <c r="O544" i="6" s="1"/>
  <c r="N704" i="6"/>
  <c r="O704" i="6" s="1"/>
  <c r="K810" i="6"/>
  <c r="N811" i="6" s="1"/>
  <c r="O811" i="6" s="1"/>
  <c r="J811" i="6"/>
  <c r="I825" i="6"/>
  <c r="I1240" i="6"/>
  <c r="J1300" i="6"/>
  <c r="K1363" i="6"/>
  <c r="N1364" i="6" s="1"/>
  <c r="O1364" i="6" s="1"/>
  <c r="H1521" i="6"/>
  <c r="J47" i="6"/>
  <c r="H48" i="6"/>
  <c r="J67" i="6"/>
  <c r="J83" i="6"/>
  <c r="H117" i="6"/>
  <c r="I118" i="6"/>
  <c r="I142" i="6"/>
  <c r="J143" i="6"/>
  <c r="J165" i="6"/>
  <c r="I166" i="6"/>
  <c r="H254" i="6"/>
  <c r="H260" i="6"/>
  <c r="H290" i="6"/>
  <c r="K304" i="6"/>
  <c r="H410" i="6"/>
  <c r="J459" i="6"/>
  <c r="I472" i="6"/>
  <c r="J473" i="6"/>
  <c r="H480" i="6"/>
  <c r="I481" i="6"/>
  <c r="N581" i="6"/>
  <c r="O581" i="6" s="1"/>
  <c r="H581" i="6"/>
  <c r="H635" i="6"/>
  <c r="J663" i="6"/>
  <c r="N692" i="6"/>
  <c r="O692" i="6" s="1"/>
  <c r="H692" i="6"/>
  <c r="H703" i="6"/>
  <c r="I746" i="6"/>
  <c r="H747" i="6"/>
  <c r="H797" i="6"/>
  <c r="N935" i="6"/>
  <c r="O935" i="6" s="1"/>
  <c r="H1185" i="6"/>
  <c r="H1216" i="6"/>
  <c r="H1228" i="6"/>
  <c r="H1229" i="6"/>
  <c r="K1240" i="6"/>
  <c r="N1241" i="6" s="1"/>
  <c r="O1241" i="6" s="1"/>
  <c r="I1241" i="6"/>
  <c r="H1255" i="6"/>
  <c r="H1326" i="6"/>
  <c r="N1337" i="6"/>
  <c r="O1337" i="6" s="1"/>
  <c r="J1347" i="6"/>
  <c r="H1348" i="6"/>
  <c r="H1421" i="6"/>
  <c r="I1422" i="6"/>
  <c r="H1441" i="6"/>
  <c r="H1458" i="6"/>
  <c r="H1459" i="6"/>
  <c r="H1464" i="6"/>
  <c r="J1520" i="6"/>
  <c r="I1521" i="6"/>
  <c r="K47" i="6"/>
  <c r="N48" i="6" s="1"/>
  <c r="O48" i="6" s="1"/>
  <c r="H55" i="6"/>
  <c r="K67" i="6"/>
  <c r="N68" i="6" s="1"/>
  <c r="O68" i="6" s="1"/>
  <c r="K83" i="6"/>
  <c r="N84" i="6" s="1"/>
  <c r="O84" i="6" s="1"/>
  <c r="I117" i="6"/>
  <c r="J118" i="6"/>
  <c r="J410" i="6"/>
  <c r="H422" i="6"/>
  <c r="I448" i="6"/>
  <c r="J481" i="6"/>
  <c r="H580" i="6"/>
  <c r="I581" i="6"/>
  <c r="I635" i="6"/>
  <c r="H636" i="6"/>
  <c r="H691" i="6"/>
  <c r="I692" i="6"/>
  <c r="I703" i="6"/>
  <c r="H716" i="6"/>
  <c r="H726" i="6"/>
  <c r="J746" i="6"/>
  <c r="I747" i="6"/>
  <c r="H774" i="6"/>
  <c r="I796" i="6"/>
  <c r="I797" i="6"/>
  <c r="H851" i="6"/>
  <c r="H852" i="6"/>
  <c r="H909" i="6"/>
  <c r="K916" i="6"/>
  <c r="N916" i="6" s="1"/>
  <c r="O916" i="6" s="1"/>
  <c r="J935" i="6"/>
  <c r="H953" i="6"/>
  <c r="K960" i="6"/>
  <c r="N961" i="6" s="1"/>
  <c r="O961" i="6" s="1"/>
  <c r="I961" i="6"/>
  <c r="I972" i="6"/>
  <c r="I973" i="6"/>
  <c r="J1011" i="6"/>
  <c r="H1043" i="6"/>
  <c r="H1101" i="6"/>
  <c r="H1102" i="6"/>
  <c r="H1139" i="6"/>
  <c r="H1161" i="6"/>
  <c r="I1185" i="6"/>
  <c r="H1186" i="6"/>
  <c r="H1204" i="6"/>
  <c r="I1216" i="6"/>
  <c r="H1217" i="6"/>
  <c r="I1228" i="6"/>
  <c r="I1229" i="6"/>
  <c r="K1241" i="6"/>
  <c r="I1255" i="6"/>
  <c r="I1256" i="6"/>
  <c r="I1326" i="6"/>
  <c r="I1348" i="6"/>
  <c r="N1406" i="6"/>
  <c r="O1406" i="6" s="1"/>
  <c r="I1421" i="6"/>
  <c r="K1440" i="6"/>
  <c r="N1441" i="6" s="1"/>
  <c r="O1441" i="6" s="1"/>
  <c r="I1441" i="6"/>
  <c r="I1458" i="6"/>
  <c r="I1459" i="6"/>
  <c r="I1464" i="6"/>
  <c r="K1521" i="6"/>
  <c r="N1521" i="6" s="1"/>
  <c r="O1521" i="6" s="1"/>
  <c r="J55" i="6"/>
  <c r="K254" i="6"/>
  <c r="N255" i="6" s="1"/>
  <c r="O255" i="6" s="1"/>
  <c r="K260" i="6"/>
  <c r="K290" i="6"/>
  <c r="H330" i="6"/>
  <c r="N531" i="6"/>
  <c r="O531" i="6" s="1"/>
  <c r="N569" i="6"/>
  <c r="O569" i="6" s="1"/>
  <c r="I580" i="6"/>
  <c r="J635" i="6"/>
  <c r="I662" i="6"/>
  <c r="N680" i="6"/>
  <c r="O680" i="6" s="1"/>
  <c r="H680" i="6"/>
  <c r="I691" i="6"/>
  <c r="J692" i="6"/>
  <c r="I716" i="6"/>
  <c r="H717" i="6"/>
  <c r="I726" i="6"/>
  <c r="H727" i="6"/>
  <c r="H773" i="6"/>
  <c r="I774" i="6"/>
  <c r="J797" i="6"/>
  <c r="N840" i="6"/>
  <c r="O840" i="6" s="1"/>
  <c r="I851" i="6"/>
  <c r="I852" i="6"/>
  <c r="I909" i="6"/>
  <c r="H910" i="6"/>
  <c r="H923" i="6"/>
  <c r="I953" i="6"/>
  <c r="J961" i="6"/>
  <c r="K972" i="6"/>
  <c r="J973" i="6"/>
  <c r="H997" i="6"/>
  <c r="I1043" i="6"/>
  <c r="J1101" i="6"/>
  <c r="H1138" i="6"/>
  <c r="J1139" i="6"/>
  <c r="J1161" i="6"/>
  <c r="K1185" i="6"/>
  <c r="I1186" i="6"/>
  <c r="I1204" i="6"/>
  <c r="K1216" i="6"/>
  <c r="N1217" i="6" s="1"/>
  <c r="O1217" i="6" s="1"/>
  <c r="I1217" i="6"/>
  <c r="K1228" i="6"/>
  <c r="N1229" i="6" s="1"/>
  <c r="O1229" i="6" s="1"/>
  <c r="K1229" i="6"/>
  <c r="K1255" i="6"/>
  <c r="J1326" i="6"/>
  <c r="K1348" i="6"/>
  <c r="N1393" i="6"/>
  <c r="O1393" i="6" s="1"/>
  <c r="J1421" i="6"/>
  <c r="J1441" i="6"/>
  <c r="K55" i="6"/>
  <c r="N56" i="6" s="1"/>
  <c r="O56" i="6" s="1"/>
  <c r="I85" i="6"/>
  <c r="I211" i="6"/>
  <c r="H244" i="6"/>
  <c r="J330" i="6"/>
  <c r="H356" i="6"/>
  <c r="H679" i="6"/>
  <c r="I680" i="6"/>
  <c r="J716" i="6"/>
  <c r="I717" i="6"/>
  <c r="J726" i="6"/>
  <c r="I727" i="6"/>
  <c r="I773" i="6"/>
  <c r="J774" i="6"/>
  <c r="H839" i="6"/>
  <c r="J851" i="6"/>
  <c r="K852" i="6"/>
  <c r="N852" i="6" s="1"/>
  <c r="O852" i="6" s="1"/>
  <c r="I895" i="6"/>
  <c r="J909" i="6"/>
  <c r="I910" i="6"/>
  <c r="I923" i="6"/>
  <c r="J953" i="6"/>
  <c r="I997" i="6"/>
  <c r="J1043" i="6"/>
  <c r="J1151" i="6"/>
  <c r="J1186" i="6"/>
  <c r="H1198" i="6"/>
  <c r="J1204" i="6"/>
  <c r="I1205" i="6"/>
  <c r="J1217" i="6"/>
  <c r="I201" i="6"/>
  <c r="J211" i="6"/>
  <c r="I217" i="6"/>
  <c r="J244" i="6"/>
  <c r="K330" i="6"/>
  <c r="J356" i="6"/>
  <c r="H493" i="6"/>
  <c r="I518" i="6"/>
  <c r="I530" i="6"/>
  <c r="I556" i="6"/>
  <c r="I568" i="6"/>
  <c r="N605" i="6"/>
  <c r="O605" i="6" s="1"/>
  <c r="I679" i="6"/>
  <c r="I839" i="6"/>
  <c r="H1123" i="6"/>
  <c r="H1124" i="6"/>
  <c r="K1205" i="6"/>
  <c r="N1205" i="6" s="1"/>
  <c r="O1205" i="6" s="1"/>
  <c r="K1287" i="6"/>
  <c r="N1288" i="6" s="1"/>
  <c r="O1288" i="6" s="1"/>
  <c r="I1288" i="6"/>
  <c r="I1314" i="6"/>
  <c r="K1368" i="6"/>
  <c r="N1369" i="6" s="1"/>
  <c r="O1369" i="6" s="1"/>
  <c r="H1392" i="6"/>
  <c r="I1435" i="6"/>
  <c r="H1476" i="6"/>
  <c r="H1553" i="6"/>
  <c r="N2" i="6"/>
  <c r="O2" i="6" s="1"/>
  <c r="N3" i="6"/>
  <c r="O3" i="6" s="1"/>
  <c r="N90" i="6"/>
  <c r="O90" i="6" s="1"/>
  <c r="H57" i="6"/>
  <c r="K57" i="6" s="1"/>
  <c r="F92" i="6"/>
  <c r="E92" i="6"/>
  <c r="G92" i="6" s="1"/>
  <c r="H107" i="6"/>
  <c r="K107" i="6" s="1"/>
  <c r="H4" i="6"/>
  <c r="K4" i="6" s="1"/>
  <c r="H49" i="6"/>
  <c r="H69" i="6"/>
  <c r="F86" i="6"/>
  <c r="E86" i="6"/>
  <c r="G86" i="6" s="1"/>
  <c r="H68" i="6"/>
  <c r="H84" i="6"/>
  <c r="H90" i="6"/>
  <c r="H105" i="6"/>
  <c r="H144" i="6"/>
  <c r="I48" i="6"/>
  <c r="E49" i="6"/>
  <c r="G49" i="6" s="1"/>
  <c r="I56" i="6"/>
  <c r="E57" i="6"/>
  <c r="G57" i="6" s="1"/>
  <c r="I68" i="6"/>
  <c r="E69" i="6"/>
  <c r="G69" i="6" s="1"/>
  <c r="K69" i="6" s="1"/>
  <c r="I84" i="6"/>
  <c r="I90" i="6"/>
  <c r="I105" i="6"/>
  <c r="E107" i="6"/>
  <c r="G107" i="6" s="1"/>
  <c r="N178" i="6"/>
  <c r="O178" i="6" s="1"/>
  <c r="N188" i="6"/>
  <c r="O188" i="6" s="1"/>
  <c r="J48" i="6"/>
  <c r="J56" i="6"/>
  <c r="J68" i="6"/>
  <c r="J84" i="6"/>
  <c r="J90" i="6"/>
  <c r="K105" i="6"/>
  <c r="N106" i="6" s="1"/>
  <c r="O106" i="6" s="1"/>
  <c r="E119" i="6"/>
  <c r="G119" i="6" s="1"/>
  <c r="H155" i="6"/>
  <c r="K155" i="6" s="1"/>
  <c r="N155" i="6" s="1"/>
  <c r="O155" i="6" s="1"/>
  <c r="N166" i="6"/>
  <c r="O166" i="6" s="1"/>
  <c r="H119" i="6"/>
  <c r="K119" i="6" s="1"/>
  <c r="N119" i="6" s="1"/>
  <c r="O119" i="6" s="1"/>
  <c r="F136" i="6"/>
  <c r="E136" i="6"/>
  <c r="G136" i="6" s="1"/>
  <c r="H83" i="6"/>
  <c r="H85" i="6"/>
  <c r="K85" i="6" s="1"/>
  <c r="H89" i="6"/>
  <c r="H91" i="6"/>
  <c r="K91" i="6" s="1"/>
  <c r="N118" i="6"/>
  <c r="O118" i="6" s="1"/>
  <c r="I119" i="6"/>
  <c r="K219" i="6"/>
  <c r="I3" i="6"/>
  <c r="E4" i="6"/>
  <c r="G4" i="6" s="1"/>
  <c r="E131" i="6"/>
  <c r="G131" i="6" s="1"/>
  <c r="K131" i="6" s="1"/>
  <c r="I179" i="6"/>
  <c r="H179" i="6"/>
  <c r="K179" i="6" s="1"/>
  <c r="I189" i="6"/>
  <c r="H189" i="6"/>
  <c r="K189" i="6" s="1"/>
  <c r="F203" i="6"/>
  <c r="E203" i="6"/>
  <c r="G203" i="6" s="1"/>
  <c r="H232" i="6"/>
  <c r="K232" i="6" s="1"/>
  <c r="I167" i="6"/>
  <c r="H167" i="6"/>
  <c r="K167" i="6" s="1"/>
  <c r="N219" i="6"/>
  <c r="O219" i="6" s="1"/>
  <c r="N218" i="6"/>
  <c r="O218" i="6" s="1"/>
  <c r="J230" i="6"/>
  <c r="H305" i="6"/>
  <c r="E144" i="6"/>
  <c r="G144" i="6" s="1"/>
  <c r="K144" i="6" s="1"/>
  <c r="F220" i="6"/>
  <c r="K243" i="6"/>
  <c r="J243" i="6"/>
  <c r="I243" i="6"/>
  <c r="I245" i="6"/>
  <c r="F256" i="6"/>
  <c r="E256" i="6"/>
  <c r="G256" i="6" s="1"/>
  <c r="K292" i="6"/>
  <c r="I292" i="6"/>
  <c r="H292" i="6"/>
  <c r="J117" i="6"/>
  <c r="G202" i="6"/>
  <c r="E232" i="6"/>
  <c r="G232" i="6" s="1"/>
  <c r="H243" i="6"/>
  <c r="H245" i="6"/>
  <c r="K245" i="6" s="1"/>
  <c r="H178" i="6"/>
  <c r="H188" i="6"/>
  <c r="H200" i="6"/>
  <c r="H202" i="6"/>
  <c r="K202" i="6" s="1"/>
  <c r="H210" i="6"/>
  <c r="H212" i="6"/>
  <c r="K212" i="6" s="1"/>
  <c r="H218" i="6"/>
  <c r="F261" i="6"/>
  <c r="E261" i="6"/>
  <c r="G261" i="6" s="1"/>
  <c r="E155" i="6"/>
  <c r="G155" i="6" s="1"/>
  <c r="I210" i="6"/>
  <c r="I212" i="6"/>
  <c r="I218" i="6"/>
  <c r="J130" i="6"/>
  <c r="J134" i="6"/>
  <c r="J142" i="6"/>
  <c r="J154" i="6"/>
  <c r="J166" i="6"/>
  <c r="J178" i="6"/>
  <c r="J188" i="6"/>
  <c r="J200" i="6"/>
  <c r="J210" i="6"/>
  <c r="J218" i="6"/>
  <c r="H230" i="6"/>
  <c r="K231" i="6"/>
  <c r="I231" i="6"/>
  <c r="I255" i="6"/>
  <c r="I259" i="6"/>
  <c r="I291" i="6"/>
  <c r="I303" i="6"/>
  <c r="I317" i="6"/>
  <c r="I319" i="6"/>
  <c r="F357" i="6"/>
  <c r="E357" i="6"/>
  <c r="G357" i="6" s="1"/>
  <c r="N622" i="6"/>
  <c r="O622" i="6" s="1"/>
  <c r="J255" i="6"/>
  <c r="J259" i="6"/>
  <c r="J291" i="6"/>
  <c r="J303" i="6"/>
  <c r="J317" i="6"/>
  <c r="F344" i="6"/>
  <c r="E344" i="6"/>
  <c r="G344" i="6" s="1"/>
  <c r="F411" i="6"/>
  <c r="E411" i="6"/>
  <c r="G411" i="6" s="1"/>
  <c r="K291" i="6"/>
  <c r="K303" i="6"/>
  <c r="N304" i="6" s="1"/>
  <c r="O304" i="6" s="1"/>
  <c r="K317" i="6"/>
  <c r="N318" i="6" s="1"/>
  <c r="O318" i="6" s="1"/>
  <c r="K319" i="6"/>
  <c r="N319" i="6" s="1"/>
  <c r="O319" i="6" s="1"/>
  <c r="E332" i="6"/>
  <c r="G332" i="6" s="1"/>
  <c r="K343" i="6"/>
  <c r="J343" i="6"/>
  <c r="I343" i="6"/>
  <c r="N356" i="6"/>
  <c r="O356" i="6" s="1"/>
  <c r="F370" i="6"/>
  <c r="E370" i="6"/>
  <c r="G370" i="6" s="1"/>
  <c r="F437" i="6"/>
  <c r="E437" i="6"/>
  <c r="G437" i="6" s="1"/>
  <c r="H318" i="6"/>
  <c r="K342" i="6"/>
  <c r="I342" i="6"/>
  <c r="N410" i="6"/>
  <c r="O410" i="6" s="1"/>
  <c r="F449" i="6"/>
  <c r="E449" i="6"/>
  <c r="G449" i="6" s="1"/>
  <c r="F532" i="6"/>
  <c r="E532" i="6"/>
  <c r="G532" i="6" s="1"/>
  <c r="E305" i="6"/>
  <c r="G305" i="6" s="1"/>
  <c r="K305" i="6" s="1"/>
  <c r="H342" i="6"/>
  <c r="H343" i="6"/>
  <c r="N436" i="6"/>
  <c r="O436" i="6" s="1"/>
  <c r="K331" i="6"/>
  <c r="I331" i="6"/>
  <c r="K424" i="6"/>
  <c r="N424" i="6" s="1"/>
  <c r="O424" i="6" s="1"/>
  <c r="I424" i="6"/>
  <c r="G461" i="6"/>
  <c r="I461" i="6"/>
  <c r="H331" i="6"/>
  <c r="H332" i="6"/>
  <c r="F385" i="6"/>
  <c r="E385" i="6"/>
  <c r="G385" i="6" s="1"/>
  <c r="I356" i="6"/>
  <c r="I368" i="6"/>
  <c r="I384" i="6"/>
  <c r="I396" i="6"/>
  <c r="I410" i="6"/>
  <c r="I422" i="6"/>
  <c r="I436" i="6"/>
  <c r="K460" i="6"/>
  <c r="J460" i="6"/>
  <c r="H461" i="6"/>
  <c r="K461" i="6" s="1"/>
  <c r="N481" i="6"/>
  <c r="O481" i="6" s="1"/>
  <c r="N493" i="6"/>
  <c r="O493" i="6" s="1"/>
  <c r="H582" i="6"/>
  <c r="N610" i="6"/>
  <c r="O610" i="6" s="1"/>
  <c r="H664" i="6"/>
  <c r="H397" i="6"/>
  <c r="H409" i="6"/>
  <c r="H423" i="6"/>
  <c r="H435" i="6"/>
  <c r="H447" i="6"/>
  <c r="F474" i="6"/>
  <c r="E474" i="6"/>
  <c r="G474" i="6" s="1"/>
  <c r="E519" i="6"/>
  <c r="G519" i="6" s="1"/>
  <c r="F519" i="6"/>
  <c r="E545" i="6"/>
  <c r="G545" i="6" s="1"/>
  <c r="F545" i="6"/>
  <c r="E557" i="6"/>
  <c r="G557" i="6" s="1"/>
  <c r="F557" i="6"/>
  <c r="H570" i="6"/>
  <c r="I355" i="6"/>
  <c r="I369" i="6"/>
  <c r="I383" i="6"/>
  <c r="I397" i="6"/>
  <c r="E398" i="6"/>
  <c r="G398" i="6" s="1"/>
  <c r="K398" i="6" s="1"/>
  <c r="I409" i="6"/>
  <c r="I423" i="6"/>
  <c r="I435" i="6"/>
  <c r="I447" i="6"/>
  <c r="H448" i="6"/>
  <c r="E507" i="6"/>
  <c r="G507" i="6" s="1"/>
  <c r="F507" i="6"/>
  <c r="J355" i="6"/>
  <c r="J369" i="6"/>
  <c r="J383" i="6"/>
  <c r="J397" i="6"/>
  <c r="J409" i="6"/>
  <c r="J423" i="6"/>
  <c r="J435" i="6"/>
  <c r="J447" i="6"/>
  <c r="N594" i="6"/>
  <c r="O594" i="6" s="1"/>
  <c r="H606" i="6"/>
  <c r="F482" i="6"/>
  <c r="E482" i="6"/>
  <c r="G482" i="6" s="1"/>
  <c r="F494" i="6"/>
  <c r="E494" i="6"/>
  <c r="G494" i="6" s="1"/>
  <c r="N518" i="6"/>
  <c r="O518" i="6" s="1"/>
  <c r="N556" i="6"/>
  <c r="O556" i="6" s="1"/>
  <c r="J472" i="6"/>
  <c r="J480" i="6"/>
  <c r="J492" i="6"/>
  <c r="J506" i="6"/>
  <c r="J518" i="6"/>
  <c r="J530" i="6"/>
  <c r="J544" i="6"/>
  <c r="J556" i="6"/>
  <c r="J568" i="6"/>
  <c r="J580" i="6"/>
  <c r="J594" i="6"/>
  <c r="F595" i="6"/>
  <c r="J604" i="6"/>
  <c r="J610" i="6"/>
  <c r="F611" i="6"/>
  <c r="J622" i="6"/>
  <c r="F623" i="6"/>
  <c r="J636" i="6"/>
  <c r="F637" i="6"/>
  <c r="K662" i="6"/>
  <c r="N663" i="6" s="1"/>
  <c r="O663" i="6" s="1"/>
  <c r="H663" i="6"/>
  <c r="E664" i="6"/>
  <c r="G664" i="6" s="1"/>
  <c r="H673" i="6"/>
  <c r="H748" i="6"/>
  <c r="K636" i="6"/>
  <c r="I663" i="6"/>
  <c r="F693" i="6"/>
  <c r="I798" i="6"/>
  <c r="H798" i="6"/>
  <c r="K798" i="6" s="1"/>
  <c r="N798" i="6" s="1"/>
  <c r="O798" i="6" s="1"/>
  <c r="E570" i="6"/>
  <c r="G570" i="6" s="1"/>
  <c r="K570" i="6" s="1"/>
  <c r="E582" i="6"/>
  <c r="G582" i="6" s="1"/>
  <c r="K582" i="6" s="1"/>
  <c r="E606" i="6"/>
  <c r="G606" i="6" s="1"/>
  <c r="K606" i="6" s="1"/>
  <c r="F675" i="6"/>
  <c r="F718" i="6"/>
  <c r="E718" i="6"/>
  <c r="G718" i="6" s="1"/>
  <c r="F728" i="6"/>
  <c r="E728" i="6"/>
  <c r="G728" i="6" s="1"/>
  <c r="H662" i="6"/>
  <c r="F681" i="6"/>
  <c r="E705" i="6"/>
  <c r="G705" i="6" s="1"/>
  <c r="F705" i="6"/>
  <c r="K673" i="6"/>
  <c r="N674" i="6" s="1"/>
  <c r="O674" i="6" s="1"/>
  <c r="J673" i="6"/>
  <c r="F775" i="6"/>
  <c r="E853" i="6"/>
  <c r="G853" i="6" s="1"/>
  <c r="F853" i="6"/>
  <c r="E748" i="6"/>
  <c r="G748" i="6" s="1"/>
  <c r="K748" i="6" s="1"/>
  <c r="J679" i="6"/>
  <c r="J691" i="6"/>
  <c r="J703" i="6"/>
  <c r="J717" i="6"/>
  <c r="J727" i="6"/>
  <c r="J747" i="6"/>
  <c r="J773" i="6"/>
  <c r="K796" i="6"/>
  <c r="N797" i="6" s="1"/>
  <c r="O797" i="6" s="1"/>
  <c r="N869" i="6"/>
  <c r="O869" i="6" s="1"/>
  <c r="E812" i="6"/>
  <c r="E827" i="6"/>
  <c r="G827" i="6" s="1"/>
  <c r="K827" i="6" s="1"/>
  <c r="E841" i="6"/>
  <c r="G841" i="6" s="1"/>
  <c r="F841" i="6"/>
  <c r="K882" i="6"/>
  <c r="I882" i="6"/>
  <c r="H882" i="6"/>
  <c r="N894" i="6"/>
  <c r="O894" i="6" s="1"/>
  <c r="H870" i="6"/>
  <c r="K870" i="6" s="1"/>
  <c r="N870" i="6" s="1"/>
  <c r="O870" i="6" s="1"/>
  <c r="F896" i="6"/>
  <c r="E896" i="6"/>
  <c r="G896" i="6" s="1"/>
  <c r="F917" i="6"/>
  <c r="E917" i="6"/>
  <c r="G917" i="6" s="1"/>
  <c r="I955" i="6"/>
  <c r="H955" i="6"/>
  <c r="K955" i="6" s="1"/>
  <c r="I894" i="6"/>
  <c r="G895" i="6"/>
  <c r="E870" i="6"/>
  <c r="G870" i="6" s="1"/>
  <c r="K894" i="6"/>
  <c r="H895" i="6"/>
  <c r="E911" i="6"/>
  <c r="G911" i="6" s="1"/>
  <c r="F925" i="6"/>
  <c r="E925" i="6"/>
  <c r="G925" i="6" s="1"/>
  <c r="N924" i="6"/>
  <c r="O924" i="6" s="1"/>
  <c r="I880" i="6"/>
  <c r="H911" i="6"/>
  <c r="H974" i="6"/>
  <c r="K974" i="6" s="1"/>
  <c r="H990" i="6"/>
  <c r="K990" i="6" s="1"/>
  <c r="F999" i="6"/>
  <c r="E999" i="6"/>
  <c r="G999" i="6" s="1"/>
  <c r="F1024" i="6"/>
  <c r="E1024" i="6"/>
  <c r="G1024" i="6" s="1"/>
  <c r="K911" i="6"/>
  <c r="H936" i="6"/>
  <c r="I948" i="6"/>
  <c r="H948" i="6"/>
  <c r="K948" i="6" s="1"/>
  <c r="I974" i="6"/>
  <c r="H1012" i="6"/>
  <c r="I1049" i="6"/>
  <c r="H1049" i="6"/>
  <c r="K1049" i="6"/>
  <c r="K978" i="6"/>
  <c r="N979" i="6" s="1"/>
  <c r="O979" i="6" s="1"/>
  <c r="J978" i="6"/>
  <c r="K1022" i="6"/>
  <c r="N1023" i="6" s="1"/>
  <c r="O1023" i="6" s="1"/>
  <c r="J1022" i="6"/>
  <c r="E936" i="6"/>
  <c r="G936" i="6" s="1"/>
  <c r="K936" i="6" s="1"/>
  <c r="K1064" i="6"/>
  <c r="J1064" i="6"/>
  <c r="I1064" i="6"/>
  <c r="H1064" i="6"/>
  <c r="K998" i="6"/>
  <c r="J998" i="6"/>
  <c r="I1044" i="6"/>
  <c r="H1044" i="6"/>
  <c r="K1044" i="6" s="1"/>
  <c r="K1048" i="6"/>
  <c r="J1048" i="6"/>
  <c r="I1048" i="6"/>
  <c r="H1048" i="6"/>
  <c r="K988" i="6"/>
  <c r="N989" i="6" s="1"/>
  <c r="O989" i="6" s="1"/>
  <c r="J988" i="6"/>
  <c r="K1042" i="6"/>
  <c r="N1043" i="6" s="1"/>
  <c r="O1043" i="6" s="1"/>
  <c r="J1042" i="6"/>
  <c r="I1042" i="6"/>
  <c r="H1042" i="6"/>
  <c r="H960" i="6"/>
  <c r="H962" i="6"/>
  <c r="K962" i="6" s="1"/>
  <c r="N962" i="6" s="1"/>
  <c r="O962" i="6" s="1"/>
  <c r="N973" i="6"/>
  <c r="O973" i="6" s="1"/>
  <c r="I998" i="6"/>
  <c r="K1010" i="6"/>
  <c r="N1011" i="6" s="1"/>
  <c r="O1011" i="6" s="1"/>
  <c r="J1010" i="6"/>
  <c r="E1012" i="6"/>
  <c r="I954" i="6"/>
  <c r="E955" i="6"/>
  <c r="G955" i="6" s="1"/>
  <c r="I960" i="6"/>
  <c r="I962" i="6"/>
  <c r="H980" i="6"/>
  <c r="K980" i="6" s="1"/>
  <c r="H988" i="6"/>
  <c r="E990" i="6"/>
  <c r="G990" i="6" s="1"/>
  <c r="H1010" i="6"/>
  <c r="F1078" i="6"/>
  <c r="I980" i="6"/>
  <c r="I988" i="6"/>
  <c r="I1010" i="6"/>
  <c r="I1065" i="6"/>
  <c r="H1065" i="6"/>
  <c r="K1065" i="6" s="1"/>
  <c r="H1076" i="6"/>
  <c r="H1163" i="6"/>
  <c r="K1163" i="6" s="1"/>
  <c r="N1163" i="6" s="1"/>
  <c r="O1163" i="6" s="1"/>
  <c r="J1076" i="6"/>
  <c r="H1140" i="6"/>
  <c r="H1153" i="6"/>
  <c r="H1077" i="6"/>
  <c r="N1139" i="6"/>
  <c r="O1139" i="6" s="1"/>
  <c r="E1078" i="6"/>
  <c r="G1078" i="6" s="1"/>
  <c r="J1077" i="6"/>
  <c r="F1091" i="6"/>
  <c r="E1091" i="6"/>
  <c r="G1091" i="6" s="1"/>
  <c r="F1125" i="6"/>
  <c r="E1125" i="6"/>
  <c r="G1125" i="6" s="1"/>
  <c r="K1077" i="6"/>
  <c r="F1103" i="6"/>
  <c r="E1103" i="6"/>
  <c r="G1103" i="6" s="1"/>
  <c r="K1090" i="6"/>
  <c r="N1090" i="6" s="1"/>
  <c r="O1090" i="6" s="1"/>
  <c r="J1090" i="6"/>
  <c r="I1090" i="6"/>
  <c r="I1089" i="6"/>
  <c r="I1101" i="6"/>
  <c r="I1123" i="6"/>
  <c r="I1139" i="6"/>
  <c r="E1140" i="6"/>
  <c r="G1140" i="6" s="1"/>
  <c r="K1140" i="6" s="1"/>
  <c r="N1140" i="6" s="1"/>
  <c r="O1140" i="6" s="1"/>
  <c r="I1151" i="6"/>
  <c r="I1161" i="6"/>
  <c r="I1173" i="6"/>
  <c r="I1175" i="6"/>
  <c r="K1173" i="6"/>
  <c r="N1174" i="6" s="1"/>
  <c r="O1174" i="6" s="1"/>
  <c r="K1175" i="6"/>
  <c r="N1175" i="6" s="1"/>
  <c r="O1175" i="6" s="1"/>
  <c r="N1186" i="6"/>
  <c r="O1186" i="6" s="1"/>
  <c r="H1162" i="6"/>
  <c r="H1174" i="6"/>
  <c r="N1199" i="6"/>
  <c r="O1199" i="6" s="1"/>
  <c r="E1206" i="6"/>
  <c r="G1206" i="6" s="1"/>
  <c r="I1102" i="6"/>
  <c r="I1124" i="6"/>
  <c r="I1138" i="6"/>
  <c r="I1152" i="6"/>
  <c r="E1153" i="6"/>
  <c r="G1153" i="6" s="1"/>
  <c r="K1153" i="6" s="1"/>
  <c r="I1162" i="6"/>
  <c r="E1163" i="6"/>
  <c r="G1163" i="6" s="1"/>
  <c r="I1174" i="6"/>
  <c r="F1187" i="6"/>
  <c r="F1200" i="6"/>
  <c r="F1218" i="6"/>
  <c r="J1102" i="6"/>
  <c r="J1124" i="6"/>
  <c r="J1138" i="6"/>
  <c r="J1152" i="6"/>
  <c r="J1162" i="6"/>
  <c r="J1174" i="6"/>
  <c r="H1206" i="6"/>
  <c r="I1206" i="6"/>
  <c r="I1230" i="6"/>
  <c r="K1206" i="6"/>
  <c r="N1206" i="6" s="1"/>
  <c r="O1206" i="6" s="1"/>
  <c r="E1230" i="6"/>
  <c r="G1230" i="6" s="1"/>
  <c r="K1230" i="6" s="1"/>
  <c r="I1242" i="6"/>
  <c r="H1242" i="6"/>
  <c r="K1242" i="6" s="1"/>
  <c r="N1256" i="6"/>
  <c r="O1256" i="6" s="1"/>
  <c r="K1302" i="6"/>
  <c r="I1302" i="6"/>
  <c r="H1302" i="6"/>
  <c r="F1257" i="6"/>
  <c r="J1301" i="6"/>
  <c r="H1301" i="6"/>
  <c r="K1301" i="6"/>
  <c r="I1301" i="6"/>
  <c r="F1289" i="6"/>
  <c r="H1315" i="6"/>
  <c r="K1315" i="6" s="1"/>
  <c r="N1315" i="6" s="1"/>
  <c r="O1315" i="6" s="1"/>
  <c r="I1315" i="6"/>
  <c r="E1257" i="6"/>
  <c r="G1257" i="6" s="1"/>
  <c r="J1313" i="6"/>
  <c r="H1313" i="6"/>
  <c r="K1313" i="6"/>
  <c r="N1314" i="6" s="1"/>
  <c r="O1314" i="6" s="1"/>
  <c r="K1365" i="6"/>
  <c r="N1365" i="6" s="1"/>
  <c r="O1365" i="6" s="1"/>
  <c r="J1325" i="6"/>
  <c r="I1325" i="6"/>
  <c r="H1325" i="6"/>
  <c r="K1325" i="6"/>
  <c r="N1326" i="6" s="1"/>
  <c r="O1326" i="6" s="1"/>
  <c r="I1327" i="6"/>
  <c r="H1327" i="6"/>
  <c r="K1327" i="6" s="1"/>
  <c r="F1338" i="6"/>
  <c r="I1365" i="6"/>
  <c r="F1382" i="6"/>
  <c r="E1382" i="6"/>
  <c r="G1382" i="6" s="1"/>
  <c r="H1370" i="6"/>
  <c r="K1370" i="6" s="1"/>
  <c r="H1365" i="6"/>
  <c r="E1371" i="6"/>
  <c r="G1371" i="6" s="1"/>
  <c r="F1394" i="6"/>
  <c r="E1394" i="6"/>
  <c r="G1394" i="6" s="1"/>
  <c r="N1348" i="6"/>
  <c r="O1348" i="6" s="1"/>
  <c r="E1350" i="6"/>
  <c r="G1350" i="6" s="1"/>
  <c r="I1371" i="6"/>
  <c r="H1349" i="6"/>
  <c r="K1349" i="6" s="1"/>
  <c r="H1350" i="6"/>
  <c r="H1371" i="6"/>
  <c r="K1371" i="6" s="1"/>
  <c r="F1407" i="6"/>
  <c r="F1437" i="6"/>
  <c r="E1437" i="6"/>
  <c r="G1437" i="6" s="1"/>
  <c r="H1406" i="6"/>
  <c r="K1422" i="6"/>
  <c r="I1406" i="6"/>
  <c r="E1407" i="6"/>
  <c r="G1407" i="6" s="1"/>
  <c r="F1423" i="6"/>
  <c r="F1442" i="6"/>
  <c r="E1442" i="6"/>
  <c r="G1442" i="6" s="1"/>
  <c r="J1380" i="6"/>
  <c r="J1392" i="6"/>
  <c r="J1406" i="6"/>
  <c r="F1465" i="6"/>
  <c r="E1465" i="6"/>
  <c r="G1465" i="6" s="1"/>
  <c r="J1436" i="6"/>
  <c r="I1436" i="6"/>
  <c r="H1436" i="6"/>
  <c r="K1436" i="6"/>
  <c r="H1422" i="6"/>
  <c r="I1460" i="6"/>
  <c r="I1475" i="6"/>
  <c r="K1475" i="6"/>
  <c r="N1476" i="6" s="1"/>
  <c r="O1476" i="6" s="1"/>
  <c r="E1510" i="6"/>
  <c r="G1510" i="6" s="1"/>
  <c r="I1463" i="6"/>
  <c r="H1440" i="6"/>
  <c r="K1463" i="6"/>
  <c r="N1464" i="6" s="1"/>
  <c r="O1464" i="6" s="1"/>
  <c r="F1477" i="6"/>
  <c r="J1509" i="6"/>
  <c r="K1509" i="6"/>
  <c r="I1509" i="6"/>
  <c r="F1522" i="6"/>
  <c r="E1522" i="6"/>
  <c r="G1522" i="6" s="1"/>
  <c r="I1440" i="6"/>
  <c r="E1460" i="6"/>
  <c r="G1460" i="6" s="1"/>
  <c r="K1460" i="6" s="1"/>
  <c r="H1509" i="6"/>
  <c r="H1555" i="6"/>
  <c r="F1510" i="6"/>
  <c r="I1553" i="6"/>
  <c r="J1553" i="6"/>
  <c r="E1555" i="6"/>
  <c r="G1555" i="6" s="1"/>
  <c r="K1555" i="6" s="1"/>
  <c r="H47" i="4"/>
  <c r="H55" i="4"/>
  <c r="H89" i="4"/>
  <c r="H105" i="4"/>
  <c r="H106" i="4"/>
  <c r="H118" i="4"/>
  <c r="H129" i="4"/>
  <c r="H130" i="4"/>
  <c r="H142" i="4"/>
  <c r="H143" i="4"/>
  <c r="H154" i="4"/>
  <c r="H165" i="4"/>
  <c r="H166" i="4"/>
  <c r="K177" i="4"/>
  <c r="H178" i="4"/>
  <c r="H187" i="4"/>
  <c r="H201" i="4"/>
  <c r="H210" i="4"/>
  <c r="H230" i="4"/>
  <c r="H231" i="4"/>
  <c r="H254" i="4"/>
  <c r="H290" i="4"/>
  <c r="H291" i="4"/>
  <c r="H317" i="4"/>
  <c r="H318" i="4"/>
  <c r="H330" i="4"/>
  <c r="H342" i="4"/>
  <c r="H343" i="4"/>
  <c r="K369" i="4"/>
  <c r="H397" i="4"/>
  <c r="H409" i="4"/>
  <c r="H410" i="4"/>
  <c r="H422" i="4"/>
  <c r="H447" i="4"/>
  <c r="H473" i="4"/>
  <c r="H506" i="4"/>
  <c r="H517" i="4"/>
  <c r="H593" i="4"/>
  <c r="H609" i="4"/>
  <c r="H691" i="4"/>
  <c r="H923" i="4"/>
  <c r="H1162" i="4"/>
  <c r="H3" i="4"/>
  <c r="G3" i="4"/>
  <c r="G47" i="4"/>
  <c r="G48" i="4"/>
  <c r="G55" i="4"/>
  <c r="G56" i="4"/>
  <c r="G67" i="4"/>
  <c r="G68" i="4"/>
  <c r="G83" i="4"/>
  <c r="G84" i="4"/>
  <c r="G89" i="4"/>
  <c r="G90" i="4"/>
  <c r="G105" i="4"/>
  <c r="G106" i="4"/>
  <c r="G117" i="4"/>
  <c r="G118" i="4"/>
  <c r="G129" i="4"/>
  <c r="G130" i="4"/>
  <c r="G134" i="4"/>
  <c r="G135" i="4"/>
  <c r="G142" i="4"/>
  <c r="G143" i="4"/>
  <c r="G153" i="4"/>
  <c r="G154" i="4"/>
  <c r="G165" i="4"/>
  <c r="G166" i="4"/>
  <c r="G177" i="4"/>
  <c r="G178" i="4"/>
  <c r="G187" i="4"/>
  <c r="G188" i="4"/>
  <c r="G200" i="4"/>
  <c r="G201" i="4"/>
  <c r="G210" i="4"/>
  <c r="G211" i="4"/>
  <c r="G217" i="4"/>
  <c r="G218" i="4"/>
  <c r="G230" i="4"/>
  <c r="G231" i="4"/>
  <c r="G243" i="4"/>
  <c r="G244" i="4"/>
  <c r="G254" i="4"/>
  <c r="G255" i="4"/>
  <c r="G259" i="4"/>
  <c r="G260" i="4"/>
  <c r="G290" i="4"/>
  <c r="G291" i="4"/>
  <c r="G303" i="4"/>
  <c r="G304" i="4"/>
  <c r="G317" i="4"/>
  <c r="G318" i="4"/>
  <c r="G330" i="4"/>
  <c r="G331" i="4"/>
  <c r="G342" i="4"/>
  <c r="G343" i="4"/>
  <c r="G355" i="4"/>
  <c r="G356" i="4"/>
  <c r="G368" i="4"/>
  <c r="G369" i="4"/>
  <c r="G383" i="4"/>
  <c r="G384" i="4"/>
  <c r="G396" i="4"/>
  <c r="G397" i="4"/>
  <c r="G409" i="4"/>
  <c r="G410" i="4"/>
  <c r="G422" i="4"/>
  <c r="G423" i="4"/>
  <c r="G435" i="4"/>
  <c r="G436" i="4"/>
  <c r="G447" i="4"/>
  <c r="G448" i="4"/>
  <c r="G459" i="4"/>
  <c r="G460" i="4"/>
  <c r="G472" i="4"/>
  <c r="G473" i="4"/>
  <c r="G480" i="4"/>
  <c r="G481" i="4"/>
  <c r="G492" i="4"/>
  <c r="G493" i="4"/>
  <c r="G505" i="4"/>
  <c r="G506" i="4"/>
  <c r="G517" i="4"/>
  <c r="G518" i="4"/>
  <c r="G530" i="4"/>
  <c r="G531" i="4"/>
  <c r="G543" i="4"/>
  <c r="G544" i="4"/>
  <c r="G555" i="4"/>
  <c r="G556" i="4"/>
  <c r="G568" i="4"/>
  <c r="G569" i="4"/>
  <c r="G580" i="4"/>
  <c r="G581" i="4"/>
  <c r="G593" i="4"/>
  <c r="G594" i="4"/>
  <c r="G604" i="4"/>
  <c r="G605" i="4"/>
  <c r="G609" i="4"/>
  <c r="G610" i="4"/>
  <c r="G621" i="4"/>
  <c r="G622" i="4"/>
  <c r="G635" i="4"/>
  <c r="G636" i="4"/>
  <c r="G662" i="4"/>
  <c r="G663" i="4"/>
  <c r="G673" i="4"/>
  <c r="G674" i="4"/>
  <c r="G679" i="4"/>
  <c r="G680" i="4"/>
  <c r="G691" i="4"/>
  <c r="G692" i="4"/>
  <c r="G703" i="4"/>
  <c r="G704" i="4"/>
  <c r="G716" i="4"/>
  <c r="G717" i="4"/>
  <c r="G726" i="4"/>
  <c r="G727" i="4"/>
  <c r="G746" i="4"/>
  <c r="G747" i="4"/>
  <c r="G773" i="4"/>
  <c r="G774" i="4"/>
  <c r="G796" i="4"/>
  <c r="G797" i="4"/>
  <c r="G810" i="4"/>
  <c r="G811" i="4"/>
  <c r="G825" i="4"/>
  <c r="G826" i="4"/>
  <c r="G839" i="4"/>
  <c r="G840" i="4"/>
  <c r="G851" i="4"/>
  <c r="G852" i="4"/>
  <c r="G868" i="4"/>
  <c r="G869" i="4"/>
  <c r="G880" i="4"/>
  <c r="G881" i="4"/>
  <c r="G893" i="4"/>
  <c r="G894" i="4"/>
  <c r="G909" i="4"/>
  <c r="G910" i="4"/>
  <c r="G915" i="4"/>
  <c r="G916" i="4"/>
  <c r="G923" i="4"/>
  <c r="G924" i="4"/>
  <c r="G934" i="4"/>
  <c r="G935" i="4"/>
  <c r="G946" i="4"/>
  <c r="G947" i="4"/>
  <c r="G953" i="4"/>
  <c r="G954" i="4"/>
  <c r="G960" i="4"/>
  <c r="G961" i="4"/>
  <c r="G972" i="4"/>
  <c r="G973" i="4"/>
  <c r="G978" i="4"/>
  <c r="G979" i="4"/>
  <c r="G988" i="4"/>
  <c r="G989" i="4"/>
  <c r="G997" i="4"/>
  <c r="G998" i="4"/>
  <c r="G1010" i="4"/>
  <c r="G1011" i="4"/>
  <c r="G1022" i="4"/>
  <c r="G1023" i="4"/>
  <c r="G1042" i="4"/>
  <c r="G1043" i="4"/>
  <c r="G1047" i="4"/>
  <c r="G1048" i="4"/>
  <c r="G1063" i="4"/>
  <c r="G1064" i="4"/>
  <c r="G1076" i="4"/>
  <c r="G1077" i="4"/>
  <c r="G1089" i="4"/>
  <c r="G1090" i="4"/>
  <c r="G1101" i="4"/>
  <c r="G1102" i="4"/>
  <c r="G1123" i="4"/>
  <c r="G1124" i="4"/>
  <c r="G1138" i="4"/>
  <c r="G1139" i="4"/>
  <c r="G1151" i="4"/>
  <c r="G1152" i="4"/>
  <c r="G1161" i="4"/>
  <c r="G1162" i="4"/>
  <c r="G1173" i="4"/>
  <c r="G1174" i="4"/>
  <c r="G1185" i="4"/>
  <c r="G1186" i="4"/>
  <c r="G1198" i="4"/>
  <c r="G1199" i="4"/>
  <c r="G1204" i="4"/>
  <c r="G1205" i="4"/>
  <c r="G1216" i="4"/>
  <c r="G1217" i="4"/>
  <c r="G1228" i="4"/>
  <c r="G1229" i="4"/>
  <c r="G1240" i="4"/>
  <c r="G1241" i="4"/>
  <c r="G1255" i="4"/>
  <c r="G1256" i="4"/>
  <c r="G1287" i="4"/>
  <c r="G1288" i="4"/>
  <c r="G1300" i="4"/>
  <c r="G1301" i="4"/>
  <c r="G1313" i="4"/>
  <c r="G1314" i="4"/>
  <c r="G1325" i="4"/>
  <c r="G1326" i="4"/>
  <c r="G1336" i="4"/>
  <c r="G1337" i="4"/>
  <c r="G1347" i="4"/>
  <c r="G1348" i="4"/>
  <c r="G1363" i="4"/>
  <c r="G1364" i="4"/>
  <c r="G1368" i="4"/>
  <c r="G1369" i="4"/>
  <c r="G1380" i="4"/>
  <c r="G1381" i="4"/>
  <c r="G1392" i="4"/>
  <c r="G1393" i="4"/>
  <c r="G1405" i="4"/>
  <c r="G1406" i="4"/>
  <c r="G1421" i="4"/>
  <c r="G1422" i="4"/>
  <c r="G1435" i="4"/>
  <c r="G1436" i="4"/>
  <c r="G1440" i="4"/>
  <c r="G1441" i="4"/>
  <c r="G1458" i="4"/>
  <c r="G1459" i="4"/>
  <c r="G1463" i="4"/>
  <c r="G1464" i="4"/>
  <c r="G1475" i="4"/>
  <c r="G1476" i="4"/>
  <c r="G1508" i="4"/>
  <c r="G1509" i="4"/>
  <c r="G1520" i="4"/>
  <c r="G1521" i="4"/>
  <c r="G1553" i="4"/>
  <c r="G1554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N3" i="7" l="1"/>
  <c r="AC871" i="7"/>
  <c r="AC1278" i="7"/>
  <c r="AC463" i="7"/>
  <c r="AC1142" i="7"/>
  <c r="AC438" i="7"/>
  <c r="AC787" i="7"/>
  <c r="AC1396" i="7"/>
  <c r="AC245" i="7"/>
  <c r="AC1189" i="7"/>
  <c r="AC559" i="7"/>
  <c r="AC1219" i="7"/>
  <c r="AC830" i="7"/>
  <c r="AC281" i="7"/>
  <c r="AC294" i="7"/>
  <c r="AC346" i="7"/>
  <c r="AC178" i="7"/>
  <c r="AC1114" i="7"/>
  <c r="AC74" i="7"/>
  <c r="AC1544" i="7"/>
  <c r="AC1426" i="7"/>
  <c r="AR1216" i="7"/>
  <c r="AR1104" i="7"/>
  <c r="AR768" i="7"/>
  <c r="AR72" i="7"/>
  <c r="AR1105" i="7"/>
  <c r="AR431" i="7"/>
  <c r="AR239" i="7"/>
  <c r="AR1270" i="7"/>
  <c r="AR1110" i="7"/>
  <c r="AR766" i="7"/>
  <c r="AR430" i="7"/>
  <c r="AR62" i="7"/>
  <c r="AR1098" i="7"/>
  <c r="AR1277" i="7"/>
  <c r="AS1278" i="7"/>
  <c r="AR1109" i="7"/>
  <c r="AR773" i="7"/>
  <c r="AR1540" i="7"/>
  <c r="AR1100" i="7"/>
  <c r="AR780" i="7"/>
  <c r="AR276" i="7"/>
  <c r="AR252" i="7"/>
  <c r="AR1258" i="7"/>
  <c r="AR1417" i="7"/>
  <c r="AR817" i="7"/>
  <c r="AR177" i="7"/>
  <c r="AS178" i="7"/>
  <c r="AR1531" i="7"/>
  <c r="AR1419" i="7"/>
  <c r="AR1275" i="7"/>
  <c r="AR819" i="7"/>
  <c r="AR459" i="7"/>
  <c r="AR267" i="7"/>
  <c r="AR243" i="7"/>
  <c r="AR282" i="7"/>
  <c r="AR289" i="7"/>
  <c r="AR1384" i="7"/>
  <c r="AR1136" i="7"/>
  <c r="AR1096" i="7"/>
  <c r="AR272" i="7"/>
  <c r="AR240" i="7"/>
  <c r="AR818" i="7"/>
  <c r="AR553" i="7"/>
  <c r="AR1543" i="7"/>
  <c r="AS1544" i="7"/>
  <c r="AR1519" i="7"/>
  <c r="AR1263" i="7"/>
  <c r="AR1215" i="7"/>
  <c r="AR783" i="7"/>
  <c r="AR287" i="7"/>
  <c r="AR263" i="7"/>
  <c r="AR63" i="7"/>
  <c r="AR1414" i="7"/>
  <c r="AR286" i="7"/>
  <c r="AR262" i="7"/>
  <c r="AR1178" i="7"/>
  <c r="AR1521" i="7"/>
  <c r="AR1253" i="7"/>
  <c r="AR341" i="7"/>
  <c r="AR277" i="7"/>
  <c r="AR173" i="7"/>
  <c r="AR786" i="7"/>
  <c r="AS787" i="7"/>
  <c r="AR1425" i="7"/>
  <c r="AS1426" i="7"/>
  <c r="AR1177" i="7"/>
  <c r="AR1188" i="7"/>
  <c r="AS1189" i="7"/>
  <c r="AR828" i="7"/>
  <c r="AR548" i="7"/>
  <c r="AR436" i="7"/>
  <c r="AR434" i="7"/>
  <c r="AR1187" i="7"/>
  <c r="AR1131" i="7"/>
  <c r="AR555" i="7"/>
  <c r="AR67" i="7"/>
  <c r="AR1106" i="7"/>
  <c r="AR1393" i="7"/>
  <c r="AR785" i="7"/>
  <c r="AR1520" i="7"/>
  <c r="AR1256" i="7"/>
  <c r="AR1208" i="7"/>
  <c r="AR784" i="7"/>
  <c r="AR288" i="7"/>
  <c r="AR1537" i="7"/>
  <c r="AR169" i="7"/>
  <c r="AR1111" i="7"/>
  <c r="AR863" i="7"/>
  <c r="AR175" i="7"/>
  <c r="AR1518" i="7"/>
  <c r="AR1182" i="7"/>
  <c r="AR870" i="7"/>
  <c r="AS871" i="7"/>
  <c r="AR782" i="7"/>
  <c r="AR342" i="7"/>
  <c r="AR290" i="7"/>
  <c r="AR1413" i="7"/>
  <c r="AR869" i="7"/>
  <c r="AR549" i="7"/>
  <c r="AR253" i="7"/>
  <c r="AR1273" i="7"/>
  <c r="AR825" i="7"/>
  <c r="AR1516" i="7"/>
  <c r="AR1276" i="7"/>
  <c r="AR1252" i="7"/>
  <c r="AR1132" i="7"/>
  <c r="AR772" i="7"/>
  <c r="AR292" i="7"/>
  <c r="AR268" i="7"/>
  <c r="AR1514" i="7"/>
  <c r="AR866" i="7"/>
  <c r="AR1217" i="7"/>
  <c r="AR273" i="7"/>
  <c r="AR1523" i="7"/>
  <c r="AR1251" i="7"/>
  <c r="AR867" i="7"/>
  <c r="AR451" i="7"/>
  <c r="AR339" i="7"/>
  <c r="AR283" i="7"/>
  <c r="AR259" i="7"/>
  <c r="AR1418" i="7"/>
  <c r="AR458" i="7"/>
  <c r="AR1272" i="7"/>
  <c r="AR1112" i="7"/>
  <c r="AR432" i="7"/>
  <c r="AR770" i="7"/>
  <c r="AR865" i="7"/>
  <c r="AR1535" i="7"/>
  <c r="AR1423" i="7"/>
  <c r="AR1391" i="7"/>
  <c r="AR1183" i="7"/>
  <c r="AR551" i="7"/>
  <c r="AR343" i="7"/>
  <c r="AR279" i="7"/>
  <c r="AR1522" i="7"/>
  <c r="AR1542" i="7"/>
  <c r="AR1262" i="7"/>
  <c r="AR558" i="7"/>
  <c r="AS559" i="7"/>
  <c r="AR462" i="7"/>
  <c r="AS463" i="7"/>
  <c r="AR278" i="7"/>
  <c r="AR174" i="7"/>
  <c r="AR1525" i="7"/>
  <c r="AR1269" i="7"/>
  <c r="AR1141" i="7"/>
  <c r="AS1142" i="7"/>
  <c r="AR821" i="7"/>
  <c r="AR765" i="7"/>
  <c r="AR437" i="7"/>
  <c r="AS438" i="7"/>
  <c r="AR293" i="7"/>
  <c r="AS294" i="7"/>
  <c r="AR1532" i="7"/>
  <c r="AR868" i="7"/>
  <c r="AR460" i="7"/>
  <c r="AR172" i="7"/>
  <c r="AR1210" i="7"/>
  <c r="AR266" i="7"/>
  <c r="AR777" i="7"/>
  <c r="AR1395" i="7"/>
  <c r="AS1396" i="7"/>
  <c r="AR1107" i="7"/>
  <c r="AR779" i="7"/>
  <c r="AR275" i="7"/>
  <c r="AR59" i="7"/>
  <c r="AR1250" i="7"/>
  <c r="AR242" i="7"/>
  <c r="AR257" i="7"/>
  <c r="AR1416" i="7"/>
  <c r="AR552" i="7"/>
  <c r="AR264" i="7"/>
  <c r="AR176" i="7"/>
  <c r="AR64" i="7"/>
  <c r="AR1257" i="7"/>
  <c r="AR337" i="7"/>
  <c r="AR65" i="7"/>
  <c r="AR1255" i="7"/>
  <c r="AR775" i="7"/>
  <c r="AR1534" i="7"/>
  <c r="AR1102" i="7"/>
  <c r="AR1266" i="7"/>
  <c r="AR1541" i="7"/>
  <c r="AR1517" i="7"/>
  <c r="AR1101" i="7"/>
  <c r="AR461" i="7"/>
  <c r="AR269" i="7"/>
  <c r="AR258" i="7"/>
  <c r="AR1420" i="7"/>
  <c r="AR1268" i="7"/>
  <c r="AR1180" i="7"/>
  <c r="AR820" i="7"/>
  <c r="AR556" i="7"/>
  <c r="AR284" i="7"/>
  <c r="AR244" i="7"/>
  <c r="AS245" i="7"/>
  <c r="AR1385" i="7"/>
  <c r="AR1185" i="7"/>
  <c r="AR1179" i="7"/>
  <c r="AR547" i="7"/>
  <c r="AR435" i="7"/>
  <c r="AR235" i="7"/>
  <c r="AR1536" i="7"/>
  <c r="AR1512" i="7"/>
  <c r="AR1392" i="7"/>
  <c r="AR1184" i="7"/>
  <c r="AR864" i="7"/>
  <c r="AR776" i="7"/>
  <c r="AR344" i="7"/>
  <c r="AR1271" i="7"/>
  <c r="AR1103" i="7"/>
  <c r="AR455" i="7"/>
  <c r="AR335" i="7"/>
  <c r="AR255" i="7"/>
  <c r="AR71" i="7"/>
  <c r="AR1390" i="7"/>
  <c r="AR1254" i="7"/>
  <c r="AR1134" i="7"/>
  <c r="AR862" i="7"/>
  <c r="AR454" i="7"/>
  <c r="AR254" i="7"/>
  <c r="AR70" i="7"/>
  <c r="AR66" i="7"/>
  <c r="AR1213" i="7"/>
  <c r="AR1133" i="7"/>
  <c r="AR237" i="7"/>
  <c r="AR69" i="7"/>
  <c r="AR1209" i="7"/>
  <c r="AR1137" i="7"/>
  <c r="AR457" i="7"/>
  <c r="AR1212" i="7"/>
  <c r="AR1108" i="7"/>
  <c r="AR452" i="7"/>
  <c r="AR428" i="7"/>
  <c r="AR260" i="7"/>
  <c r="AR68" i="7"/>
  <c r="AR826" i="7"/>
  <c r="AR241" i="7"/>
  <c r="AR1539" i="7"/>
  <c r="AR1515" i="7"/>
  <c r="AR1267" i="7"/>
  <c r="AR1211" i="7"/>
  <c r="AR827" i="7"/>
  <c r="AR771" i="7"/>
  <c r="AR251" i="7"/>
  <c r="AR171" i="7"/>
  <c r="AR778" i="7"/>
  <c r="AR1265" i="7"/>
  <c r="AR433" i="7"/>
  <c r="AR73" i="7"/>
  <c r="AS74" i="7"/>
  <c r="AR1528" i="7"/>
  <c r="AR1248" i="7"/>
  <c r="AR1530" i="7"/>
  <c r="AR265" i="7"/>
  <c r="AR1527" i="7"/>
  <c r="AR1247" i="7"/>
  <c r="AR1135" i="7"/>
  <c r="AR271" i="7"/>
  <c r="AR1422" i="7"/>
  <c r="AR334" i="7"/>
  <c r="AR1218" i="7"/>
  <c r="AS1219" i="7"/>
  <c r="AR1138" i="7"/>
  <c r="AR1389" i="7"/>
  <c r="AR861" i="7"/>
  <c r="AR781" i="7"/>
  <c r="AR860" i="7"/>
  <c r="AR1513" i="7"/>
  <c r="AR345" i="7"/>
  <c r="AS346" i="7"/>
  <c r="AR1387" i="7"/>
  <c r="AR1139" i="7"/>
  <c r="AR1386" i="7"/>
  <c r="AR338" i="7"/>
  <c r="AR1424" i="7"/>
  <c r="AR1264" i="7"/>
  <c r="AR824" i="7"/>
  <c r="AR456" i="7"/>
  <c r="AR336" i="7"/>
  <c r="AR280" i="7"/>
  <c r="AS281" i="7"/>
  <c r="AR256" i="7"/>
  <c r="AR274" i="7"/>
  <c r="AR769" i="7"/>
  <c r="AR1415" i="7"/>
  <c r="AR1095" i="7"/>
  <c r="AR823" i="7"/>
  <c r="AR767" i="7"/>
  <c r="AR1529" i="7"/>
  <c r="AR1526" i="7"/>
  <c r="AR1214" i="7"/>
  <c r="AR1094" i="7"/>
  <c r="AR822" i="7"/>
  <c r="AR774" i="7"/>
  <c r="AR550" i="7"/>
  <c r="AR270" i="7"/>
  <c r="AR238" i="7"/>
  <c r="AR1533" i="7"/>
  <c r="AR1421" i="7"/>
  <c r="AR1261" i="7"/>
  <c r="AR1181" i="7"/>
  <c r="AR1093" i="7"/>
  <c r="AR829" i="7"/>
  <c r="AS830" i="7"/>
  <c r="AR557" i="7"/>
  <c r="AR453" i="7"/>
  <c r="AR429" i="7"/>
  <c r="AR285" i="7"/>
  <c r="AR261" i="7"/>
  <c r="AR61" i="7"/>
  <c r="AR1097" i="7"/>
  <c r="AR1524" i="7"/>
  <c r="AR1388" i="7"/>
  <c r="AR1260" i="7"/>
  <c r="AR1140" i="7"/>
  <c r="AR340" i="7"/>
  <c r="AR236" i="7"/>
  <c r="AR60" i="7"/>
  <c r="AR1394" i="7"/>
  <c r="AR1186" i="7"/>
  <c r="AR1249" i="7"/>
  <c r="AR1259" i="7"/>
  <c r="AR1099" i="7"/>
  <c r="AR427" i="7"/>
  <c r="AR291" i="7"/>
  <c r="AR1538" i="7"/>
  <c r="AR1274" i="7"/>
  <c r="AR1130" i="7"/>
  <c r="AR554" i="7"/>
  <c r="AR170" i="7"/>
  <c r="AR1113" i="7"/>
  <c r="AS1114" i="7"/>
  <c r="AE463" i="7"/>
  <c r="AE830" i="7"/>
  <c r="AE1544" i="7"/>
  <c r="AE1114" i="7"/>
  <c r="AE1278" i="7"/>
  <c r="AE1189" i="7"/>
  <c r="AE871" i="7"/>
  <c r="AE787" i="7"/>
  <c r="AE1142" i="7"/>
  <c r="AE438" i="7"/>
  <c r="AE294" i="7"/>
  <c r="AE1396" i="7"/>
  <c r="AE559" i="7"/>
  <c r="AE245" i="7"/>
  <c r="AE1426" i="7"/>
  <c r="AE281" i="7"/>
  <c r="AE1219" i="7"/>
  <c r="AE346" i="7"/>
  <c r="AE178" i="7"/>
  <c r="AE74" i="7"/>
  <c r="AA1256" i="7"/>
  <c r="AA1526" i="7"/>
  <c r="AA1540" i="7"/>
  <c r="AA1132" i="7"/>
  <c r="AA866" i="7"/>
  <c r="AA1259" i="7"/>
  <c r="AA1416" i="7"/>
  <c r="AA1384" i="7"/>
  <c r="AA1136" i="7"/>
  <c r="AA272" i="7"/>
  <c r="AA818" i="7"/>
  <c r="AA553" i="7"/>
  <c r="AA1519" i="7"/>
  <c r="AA1391" i="7"/>
  <c r="AA1215" i="7"/>
  <c r="AA783" i="7"/>
  <c r="AA551" i="7"/>
  <c r="AA287" i="7"/>
  <c r="AA63" i="7"/>
  <c r="AA1414" i="7"/>
  <c r="AA1262" i="7"/>
  <c r="AA1110" i="7"/>
  <c r="AA286" i="7"/>
  <c r="AA262" i="7"/>
  <c r="AA1525" i="7"/>
  <c r="AA1277" i="7"/>
  <c r="AD1278" i="7"/>
  <c r="AA1109" i="7"/>
  <c r="AA821" i="7"/>
  <c r="AA341" i="7"/>
  <c r="AA277" i="7"/>
  <c r="AA173" i="7"/>
  <c r="AA1177" i="7"/>
  <c r="AA1532" i="7"/>
  <c r="AA1188" i="7"/>
  <c r="AD1189" i="7"/>
  <c r="AA828" i="7"/>
  <c r="AA436" i="7"/>
  <c r="AA252" i="7"/>
  <c r="AA1258" i="7"/>
  <c r="AA1417" i="7"/>
  <c r="AA1419" i="7"/>
  <c r="AA1275" i="7"/>
  <c r="AA819" i="7"/>
  <c r="AA427" i="7"/>
  <c r="AA283" i="7"/>
  <c r="AA243" i="7"/>
  <c r="AA1274" i="7"/>
  <c r="AA282" i="7"/>
  <c r="AA289" i="7"/>
  <c r="AA1424" i="7"/>
  <c r="AA1113" i="7"/>
  <c r="AD1114" i="7"/>
  <c r="AA1536" i="7"/>
  <c r="AA1520" i="7"/>
  <c r="AA1096" i="7"/>
  <c r="AA784" i="7"/>
  <c r="AA240" i="7"/>
  <c r="AA64" i="7"/>
  <c r="AA1537" i="7"/>
  <c r="AA169" i="7"/>
  <c r="AA1255" i="7"/>
  <c r="AA263" i="7"/>
  <c r="AA870" i="7"/>
  <c r="AD871" i="7"/>
  <c r="AA782" i="7"/>
  <c r="AA1178" i="7"/>
  <c r="AA1253" i="7"/>
  <c r="AA869" i="7"/>
  <c r="AA549" i="7"/>
  <c r="AA253" i="7"/>
  <c r="AA69" i="7"/>
  <c r="AA786" i="7"/>
  <c r="AD787" i="7"/>
  <c r="AA825" i="7"/>
  <c r="AA1276" i="7"/>
  <c r="AA772" i="7"/>
  <c r="AA428" i="7"/>
  <c r="AA292" i="7"/>
  <c r="AA268" i="7"/>
  <c r="AA1217" i="7"/>
  <c r="AA1131" i="7"/>
  <c r="AA555" i="7"/>
  <c r="AA235" i="7"/>
  <c r="AA67" i="7"/>
  <c r="AA1106" i="7"/>
  <c r="AA1393" i="7"/>
  <c r="AA432" i="7"/>
  <c r="AA239" i="7"/>
  <c r="AA462" i="7"/>
  <c r="AD463" i="7"/>
  <c r="AA62" i="7"/>
  <c r="AA1421" i="7"/>
  <c r="AA773" i="7"/>
  <c r="AA60" i="7"/>
  <c r="AA1187" i="7"/>
  <c r="AA1208" i="7"/>
  <c r="AA864" i="7"/>
  <c r="AA344" i="7"/>
  <c r="AA288" i="7"/>
  <c r="AA865" i="7"/>
  <c r="AA1535" i="7"/>
  <c r="AA1103" i="7"/>
  <c r="AA863" i="7"/>
  <c r="AA343" i="7"/>
  <c r="AA279" i="7"/>
  <c r="AA175" i="7"/>
  <c r="AA1518" i="7"/>
  <c r="AA1390" i="7"/>
  <c r="AA1182" i="7"/>
  <c r="AA342" i="7"/>
  <c r="AA174" i="7"/>
  <c r="AA290" i="7"/>
  <c r="AA1413" i="7"/>
  <c r="AA1141" i="7"/>
  <c r="AD1142" i="7"/>
  <c r="AA861" i="7"/>
  <c r="AA437" i="7"/>
  <c r="AD438" i="7"/>
  <c r="AA293" i="7"/>
  <c r="AD294" i="7"/>
  <c r="AA1273" i="7"/>
  <c r="AA1137" i="7"/>
  <c r="AA1252" i="7"/>
  <c r="AA868" i="7"/>
  <c r="AA460" i="7"/>
  <c r="AA1514" i="7"/>
  <c r="AA1210" i="7"/>
  <c r="AA266" i="7"/>
  <c r="AA777" i="7"/>
  <c r="AA241" i="7"/>
  <c r="AA1539" i="7"/>
  <c r="AA1523" i="7"/>
  <c r="AA1251" i="7"/>
  <c r="AA1179" i="7"/>
  <c r="AA867" i="7"/>
  <c r="AA451" i="7"/>
  <c r="AA259" i="7"/>
  <c r="AA1418" i="7"/>
  <c r="AA778" i="7"/>
  <c r="AA458" i="7"/>
  <c r="AA785" i="7"/>
  <c r="AA1105" i="7"/>
  <c r="AA1111" i="7"/>
  <c r="AA1214" i="7"/>
  <c r="AA1098" i="7"/>
  <c r="AA453" i="7"/>
  <c r="AA1260" i="7"/>
  <c r="AA1100" i="7"/>
  <c r="AA276" i="7"/>
  <c r="AA817" i="7"/>
  <c r="AA1099" i="7"/>
  <c r="AA1272" i="7"/>
  <c r="AA1248" i="7"/>
  <c r="AA1112" i="7"/>
  <c r="AA552" i="7"/>
  <c r="AA264" i="7"/>
  <c r="AA176" i="7"/>
  <c r="AA770" i="7"/>
  <c r="AA337" i="7"/>
  <c r="AA1423" i="7"/>
  <c r="AA1183" i="7"/>
  <c r="AA775" i="7"/>
  <c r="AA1522" i="7"/>
  <c r="AA1534" i="7"/>
  <c r="AA1102" i="7"/>
  <c r="AA558" i="7"/>
  <c r="AD559" i="7"/>
  <c r="AA278" i="7"/>
  <c r="AA1266" i="7"/>
  <c r="AA1138" i="7"/>
  <c r="AA1541" i="7"/>
  <c r="AA1269" i="7"/>
  <c r="AA1101" i="7"/>
  <c r="AA765" i="7"/>
  <c r="AA461" i="7"/>
  <c r="AA269" i="7"/>
  <c r="AA1420" i="7"/>
  <c r="AA1180" i="7"/>
  <c r="AA820" i="7"/>
  <c r="AA244" i="7"/>
  <c r="AD245" i="7"/>
  <c r="AA1385" i="7"/>
  <c r="AA1395" i="7"/>
  <c r="AD1396" i="7"/>
  <c r="AA1267" i="7"/>
  <c r="AA779" i="7"/>
  <c r="AA339" i="7"/>
  <c r="AA1250" i="7"/>
  <c r="AA338" i="7"/>
  <c r="AA242" i="7"/>
  <c r="AA1265" i="7"/>
  <c r="AA257" i="7"/>
  <c r="AA1538" i="7"/>
  <c r="AA1512" i="7"/>
  <c r="AA1184" i="7"/>
  <c r="AA776" i="7"/>
  <c r="AA280" i="7"/>
  <c r="AD281" i="7"/>
  <c r="AA1257" i="7"/>
  <c r="AA769" i="7"/>
  <c r="AA65" i="7"/>
  <c r="AA1271" i="7"/>
  <c r="AA823" i="7"/>
  <c r="AA455" i="7"/>
  <c r="AA255" i="7"/>
  <c r="AA1254" i="7"/>
  <c r="AA1134" i="7"/>
  <c r="AA862" i="7"/>
  <c r="AA774" i="7"/>
  <c r="AA454" i="7"/>
  <c r="AA254" i="7"/>
  <c r="AA66" i="7"/>
  <c r="AA1517" i="7"/>
  <c r="AA1213" i="7"/>
  <c r="AA1093" i="7"/>
  <c r="AA429" i="7"/>
  <c r="AA285" i="7"/>
  <c r="AA258" i="7"/>
  <c r="AA457" i="7"/>
  <c r="AA1524" i="7"/>
  <c r="AA1268" i="7"/>
  <c r="AA1108" i="7"/>
  <c r="AA556" i="7"/>
  <c r="AA452" i="7"/>
  <c r="AA284" i="7"/>
  <c r="AA68" i="7"/>
  <c r="AA1394" i="7"/>
  <c r="AA826" i="7"/>
  <c r="AA1185" i="7"/>
  <c r="AA1107" i="7"/>
  <c r="AA547" i="7"/>
  <c r="AA291" i="7"/>
  <c r="AA275" i="7"/>
  <c r="AA59" i="7"/>
  <c r="AA1386" i="7"/>
  <c r="AA336" i="7"/>
  <c r="AA766" i="7"/>
  <c r="AA829" i="7"/>
  <c r="AD830" i="7"/>
  <c r="AA1516" i="7"/>
  <c r="AA172" i="7"/>
  <c r="AA554" i="7"/>
  <c r="AA1392" i="7"/>
  <c r="AA1104" i="7"/>
  <c r="AA1530" i="7"/>
  <c r="AA1527" i="7"/>
  <c r="AA1263" i="7"/>
  <c r="AA1247" i="7"/>
  <c r="AA335" i="7"/>
  <c r="AA71" i="7"/>
  <c r="AA1422" i="7"/>
  <c r="AA1270" i="7"/>
  <c r="AA334" i="7"/>
  <c r="AA70" i="7"/>
  <c r="AA1218" i="7"/>
  <c r="AD1219" i="7"/>
  <c r="AA1389" i="7"/>
  <c r="AA1133" i="7"/>
  <c r="AA781" i="7"/>
  <c r="AA237" i="7"/>
  <c r="AA1209" i="7"/>
  <c r="AA1212" i="7"/>
  <c r="AA860" i="7"/>
  <c r="AA780" i="7"/>
  <c r="AA260" i="7"/>
  <c r="AA1513" i="7"/>
  <c r="AA345" i="7"/>
  <c r="AD346" i="7"/>
  <c r="AA177" i="7"/>
  <c r="AD178" i="7"/>
  <c r="AA1531" i="7"/>
  <c r="AA1515" i="7"/>
  <c r="AA1211" i="7"/>
  <c r="AA827" i="7"/>
  <c r="AA459" i="7"/>
  <c r="AA435" i="7"/>
  <c r="AA251" i="7"/>
  <c r="AA171" i="7"/>
  <c r="AA1130" i="7"/>
  <c r="AA170" i="7"/>
  <c r="AA433" i="7"/>
  <c r="AA1216" i="7"/>
  <c r="AA768" i="7"/>
  <c r="AA72" i="7"/>
  <c r="AA431" i="7"/>
  <c r="AA1542" i="7"/>
  <c r="AA430" i="7"/>
  <c r="AA1528" i="7"/>
  <c r="AA1264" i="7"/>
  <c r="AA824" i="7"/>
  <c r="AA456" i="7"/>
  <c r="AA256" i="7"/>
  <c r="AA274" i="7"/>
  <c r="AA265" i="7"/>
  <c r="AA1543" i="7"/>
  <c r="AD1544" i="7"/>
  <c r="AA1415" i="7"/>
  <c r="AA1135" i="7"/>
  <c r="AA1095" i="7"/>
  <c r="AA767" i="7"/>
  <c r="AA271" i="7"/>
  <c r="AA1529" i="7"/>
  <c r="AA1094" i="7"/>
  <c r="AA822" i="7"/>
  <c r="AA550" i="7"/>
  <c r="AA270" i="7"/>
  <c r="AA238" i="7"/>
  <c r="AA1521" i="7"/>
  <c r="AA1533" i="7"/>
  <c r="AA1261" i="7"/>
  <c r="AA1181" i="7"/>
  <c r="AA557" i="7"/>
  <c r="AA261" i="7"/>
  <c r="AA61" i="7"/>
  <c r="AA1425" i="7"/>
  <c r="AD1426" i="7"/>
  <c r="AA1097" i="7"/>
  <c r="AA1388" i="7"/>
  <c r="AA1140" i="7"/>
  <c r="AA548" i="7"/>
  <c r="AA340" i="7"/>
  <c r="AA236" i="7"/>
  <c r="AA1186" i="7"/>
  <c r="AA434" i="7"/>
  <c r="AA1249" i="7"/>
  <c r="AA273" i="7"/>
  <c r="AA1387" i="7"/>
  <c r="AA1139" i="7"/>
  <c r="AA771" i="7"/>
  <c r="AA267" i="7"/>
  <c r="AA73" i="7"/>
  <c r="AD74" i="7"/>
  <c r="X1262" i="7"/>
  <c r="X822" i="7"/>
  <c r="X1109" i="7"/>
  <c r="X549" i="7"/>
  <c r="X261" i="7"/>
  <c r="X772" i="7"/>
  <c r="X1217" i="7"/>
  <c r="X1131" i="7"/>
  <c r="X427" i="7"/>
  <c r="X1096" i="7"/>
  <c r="X768" i="7"/>
  <c r="X432" i="7"/>
  <c r="X240" i="7"/>
  <c r="X64" i="7"/>
  <c r="X865" i="7"/>
  <c r="X1535" i="7"/>
  <c r="X1255" i="7"/>
  <c r="X343" i="7"/>
  <c r="X263" i="7"/>
  <c r="X1542" i="7"/>
  <c r="X766" i="7"/>
  <c r="X174" i="7"/>
  <c r="X62" i="7"/>
  <c r="X1178" i="7"/>
  <c r="X1521" i="7"/>
  <c r="X1253" i="7"/>
  <c r="X773" i="7"/>
  <c r="X868" i="7"/>
  <c r="X460" i="7"/>
  <c r="X172" i="7"/>
  <c r="X266" i="7"/>
  <c r="X777" i="7"/>
  <c r="X1523" i="7"/>
  <c r="X1251" i="7"/>
  <c r="X867" i="7"/>
  <c r="X451" i="7"/>
  <c r="X259" i="7"/>
  <c r="X1418" i="7"/>
  <c r="X458" i="7"/>
  <c r="X824" i="7"/>
  <c r="X169" i="7"/>
  <c r="X551" i="7"/>
  <c r="X825" i="7"/>
  <c r="X1276" i="7"/>
  <c r="X292" i="7"/>
  <c r="X1416" i="7"/>
  <c r="X1256" i="7"/>
  <c r="X1208" i="7"/>
  <c r="X552" i="7"/>
  <c r="X288" i="7"/>
  <c r="X264" i="7"/>
  <c r="X337" i="7"/>
  <c r="X1111" i="7"/>
  <c r="X863" i="7"/>
  <c r="X775" i="7"/>
  <c r="X175" i="7"/>
  <c r="X1518" i="7"/>
  <c r="X1390" i="7"/>
  <c r="X1182" i="7"/>
  <c r="X1102" i="7"/>
  <c r="X342" i="7"/>
  <c r="X262" i="7"/>
  <c r="X1266" i="7"/>
  <c r="X290" i="7"/>
  <c r="X1541" i="7"/>
  <c r="X1413" i="7"/>
  <c r="X1101" i="7"/>
  <c r="X277" i="7"/>
  <c r="X1273" i="7"/>
  <c r="X1137" i="7"/>
  <c r="X1420" i="7"/>
  <c r="X1252" i="7"/>
  <c r="X1180" i="7"/>
  <c r="X1132" i="7"/>
  <c r="X820" i="7"/>
  <c r="X1514" i="7"/>
  <c r="X866" i="7"/>
  <c r="X1385" i="7"/>
  <c r="X241" i="7"/>
  <c r="X1275" i="7"/>
  <c r="X1179" i="7"/>
  <c r="X779" i="7"/>
  <c r="X1250" i="7"/>
  <c r="X242" i="7"/>
  <c r="X785" i="7"/>
  <c r="X257" i="7"/>
  <c r="X1391" i="7"/>
  <c r="X1095" i="7"/>
  <c r="X1417" i="7"/>
  <c r="X1393" i="7"/>
  <c r="X1536" i="7"/>
  <c r="X1512" i="7"/>
  <c r="X1272" i="7"/>
  <c r="X1248" i="7"/>
  <c r="X1112" i="7"/>
  <c r="X784" i="7"/>
  <c r="X770" i="7"/>
  <c r="X1423" i="7"/>
  <c r="X1271" i="7"/>
  <c r="X1183" i="7"/>
  <c r="X455" i="7"/>
  <c r="X255" i="7"/>
  <c r="X1522" i="7"/>
  <c r="X1254" i="7"/>
  <c r="X862" i="7"/>
  <c r="X782" i="7"/>
  <c r="X454" i="7"/>
  <c r="X278" i="7"/>
  <c r="X254" i="7"/>
  <c r="X1138" i="7"/>
  <c r="X1269" i="7"/>
  <c r="X1213" i="7"/>
  <c r="X821" i="7"/>
  <c r="X765" i="7"/>
  <c r="X253" i="7"/>
  <c r="X69" i="7"/>
  <c r="X457" i="7"/>
  <c r="X1532" i="7"/>
  <c r="X1108" i="7"/>
  <c r="X428" i="7"/>
  <c r="X268" i="7"/>
  <c r="X68" i="7"/>
  <c r="X826" i="7"/>
  <c r="X1267" i="7"/>
  <c r="X547" i="7"/>
  <c r="X339" i="7"/>
  <c r="X235" i="7"/>
  <c r="X1265" i="7"/>
  <c r="X238" i="7"/>
  <c r="X1181" i="7"/>
  <c r="X1530" i="7"/>
  <c r="X1257" i="7"/>
  <c r="X769" i="7"/>
  <c r="X65" i="7"/>
  <c r="X1527" i="7"/>
  <c r="X1247" i="7"/>
  <c r="X823" i="7"/>
  <c r="X279" i="7"/>
  <c r="X1422" i="7"/>
  <c r="X774" i="7"/>
  <c r="X334" i="7"/>
  <c r="X1517" i="7"/>
  <c r="X1389" i="7"/>
  <c r="X861" i="7"/>
  <c r="X781" i="7"/>
  <c r="X429" i="7"/>
  <c r="X258" i="7"/>
  <c r="X1524" i="7"/>
  <c r="X1268" i="7"/>
  <c r="X860" i="7"/>
  <c r="X556" i="7"/>
  <c r="X284" i="7"/>
  <c r="X1394" i="7"/>
  <c r="X1210" i="7"/>
  <c r="X1513" i="7"/>
  <c r="X1185" i="7"/>
  <c r="X1539" i="7"/>
  <c r="X1515" i="7"/>
  <c r="X1211" i="7"/>
  <c r="X1107" i="7"/>
  <c r="X827" i="7"/>
  <c r="X275" i="7"/>
  <c r="X251" i="7"/>
  <c r="X59" i="7"/>
  <c r="X1386" i="7"/>
  <c r="X778" i="7"/>
  <c r="X433" i="7"/>
  <c r="X1520" i="7"/>
  <c r="X1537" i="7"/>
  <c r="X283" i="7"/>
  <c r="X1392" i="7"/>
  <c r="X1264" i="7"/>
  <c r="X1104" i="7"/>
  <c r="X864" i="7"/>
  <c r="X456" i="7"/>
  <c r="X344" i="7"/>
  <c r="X256" i="7"/>
  <c r="X176" i="7"/>
  <c r="X274" i="7"/>
  <c r="X1415" i="7"/>
  <c r="X1103" i="7"/>
  <c r="X767" i="7"/>
  <c r="X335" i="7"/>
  <c r="X71" i="7"/>
  <c r="X1529" i="7"/>
  <c r="X1534" i="7"/>
  <c r="X1270" i="7"/>
  <c r="X1094" i="7"/>
  <c r="X550" i="7"/>
  <c r="X270" i="7"/>
  <c r="X70" i="7"/>
  <c r="X1533" i="7"/>
  <c r="X1261" i="7"/>
  <c r="X1133" i="7"/>
  <c r="X557" i="7"/>
  <c r="X461" i="7"/>
  <c r="X269" i="7"/>
  <c r="X237" i="7"/>
  <c r="X61" i="7"/>
  <c r="X1209" i="7"/>
  <c r="X1097" i="7"/>
  <c r="X1388" i="7"/>
  <c r="X1212" i="7"/>
  <c r="X1140" i="7"/>
  <c r="X780" i="7"/>
  <c r="X340" i="7"/>
  <c r="X260" i="7"/>
  <c r="X236" i="7"/>
  <c r="X1186" i="7"/>
  <c r="X1249" i="7"/>
  <c r="X1387" i="7"/>
  <c r="X1139" i="7"/>
  <c r="X435" i="7"/>
  <c r="X1130" i="7"/>
  <c r="X338" i="7"/>
  <c r="X170" i="7"/>
  <c r="X1106" i="7"/>
  <c r="X1528" i="7"/>
  <c r="X1216" i="7"/>
  <c r="X1184" i="7"/>
  <c r="X776" i="7"/>
  <c r="X72" i="7"/>
  <c r="X1105" i="7"/>
  <c r="X265" i="7"/>
  <c r="X1135" i="7"/>
  <c r="X431" i="7"/>
  <c r="X271" i="7"/>
  <c r="X239" i="7"/>
  <c r="X1134" i="7"/>
  <c r="X430" i="7"/>
  <c r="X1098" i="7"/>
  <c r="X66" i="7"/>
  <c r="X1540" i="7"/>
  <c r="X1100" i="7"/>
  <c r="X548" i="7"/>
  <c r="X452" i="7"/>
  <c r="X276" i="7"/>
  <c r="X434" i="7"/>
  <c r="X817" i="7"/>
  <c r="X1259" i="7"/>
  <c r="X1099" i="7"/>
  <c r="X771" i="7"/>
  <c r="X291" i="7"/>
  <c r="X267" i="7"/>
  <c r="X1538" i="7"/>
  <c r="X554" i="7"/>
  <c r="X1110" i="7"/>
  <c r="X1525" i="7"/>
  <c r="X869" i="7"/>
  <c r="X252" i="7"/>
  <c r="X1258" i="7"/>
  <c r="X273" i="7"/>
  <c r="X555" i="7"/>
  <c r="X67" i="7"/>
  <c r="X1274" i="7"/>
  <c r="X1424" i="7"/>
  <c r="X1384" i="7"/>
  <c r="X1136" i="7"/>
  <c r="X336" i="7"/>
  <c r="X272" i="7"/>
  <c r="X818" i="7"/>
  <c r="X553" i="7"/>
  <c r="X1519" i="7"/>
  <c r="X1263" i="7"/>
  <c r="X1215" i="7"/>
  <c r="X783" i="7"/>
  <c r="X287" i="7"/>
  <c r="X63" i="7"/>
  <c r="X1526" i="7"/>
  <c r="X1414" i="7"/>
  <c r="X1214" i="7"/>
  <c r="X286" i="7"/>
  <c r="X1421" i="7"/>
  <c r="X1093" i="7"/>
  <c r="X453" i="7"/>
  <c r="X341" i="7"/>
  <c r="X285" i="7"/>
  <c r="X173" i="7"/>
  <c r="X1177" i="7"/>
  <c r="X1516" i="7"/>
  <c r="X1260" i="7"/>
  <c r="X828" i="7"/>
  <c r="X436" i="7"/>
  <c r="X60" i="7"/>
  <c r="X1531" i="7"/>
  <c r="X1419" i="7"/>
  <c r="X1187" i="7"/>
  <c r="X819" i="7"/>
  <c r="X459" i="7"/>
  <c r="X243" i="7"/>
  <c r="X171" i="7"/>
  <c r="X282" i="7"/>
  <c r="X289" i="7"/>
  <c r="AB1278" i="7"/>
  <c r="X1277" i="7"/>
  <c r="AB463" i="7"/>
  <c r="X462" i="7"/>
  <c r="AB1142" i="7"/>
  <c r="X1141" i="7"/>
  <c r="AB438" i="7"/>
  <c r="X437" i="7"/>
  <c r="AB787" i="7"/>
  <c r="X786" i="7"/>
  <c r="AB245" i="7"/>
  <c r="X244" i="7"/>
  <c r="AB1396" i="7"/>
  <c r="X1395" i="7"/>
  <c r="AB559" i="7"/>
  <c r="X558" i="7"/>
  <c r="AB281" i="7"/>
  <c r="X280" i="7"/>
  <c r="AB294" i="7"/>
  <c r="X293" i="7"/>
  <c r="AB346" i="7"/>
  <c r="X345" i="7"/>
  <c r="AB178" i="7"/>
  <c r="X177" i="7"/>
  <c r="AB1544" i="7"/>
  <c r="X1543" i="7"/>
  <c r="AB1426" i="7"/>
  <c r="X1425" i="7"/>
  <c r="AB1114" i="7"/>
  <c r="X1113" i="7"/>
  <c r="AB74" i="7"/>
  <c r="X73" i="7"/>
  <c r="AB871" i="7"/>
  <c r="X870" i="7"/>
  <c r="AB1219" i="7"/>
  <c r="X1218" i="7"/>
  <c r="AB830" i="7"/>
  <c r="X829" i="7"/>
  <c r="AB1189" i="7"/>
  <c r="X1188" i="7"/>
  <c r="Z1414" i="7"/>
  <c r="Y1414" i="7"/>
  <c r="Z1521" i="7"/>
  <c r="Y1521" i="7"/>
  <c r="Z173" i="7"/>
  <c r="Y173" i="7"/>
  <c r="Z1188" i="7"/>
  <c r="Y1188" i="7"/>
  <c r="Z436" i="7"/>
  <c r="Y436" i="7"/>
  <c r="Z434" i="7"/>
  <c r="Y434" i="7"/>
  <c r="Z459" i="7"/>
  <c r="Y459" i="7"/>
  <c r="Z289" i="7"/>
  <c r="Y289" i="7"/>
  <c r="Z1520" i="7"/>
  <c r="Y1520" i="7"/>
  <c r="Z1256" i="7"/>
  <c r="Y1256" i="7"/>
  <c r="Z1208" i="7"/>
  <c r="Y1208" i="7"/>
  <c r="Z784" i="7"/>
  <c r="Y784" i="7"/>
  <c r="Z288" i="7"/>
  <c r="Y288" i="7"/>
  <c r="Z1537" i="7"/>
  <c r="Y1537" i="7"/>
  <c r="Z169" i="7"/>
  <c r="Y169" i="7"/>
  <c r="Z1111" i="7"/>
  <c r="Y1111" i="7"/>
  <c r="Z863" i="7"/>
  <c r="Y863" i="7"/>
  <c r="Z175" i="7"/>
  <c r="Y175" i="7"/>
  <c r="Z1518" i="7"/>
  <c r="Y1518" i="7"/>
  <c r="Z1182" i="7"/>
  <c r="Y1182" i="7"/>
  <c r="Z870" i="7"/>
  <c r="Y870" i="7"/>
  <c r="Z782" i="7"/>
  <c r="Y782" i="7"/>
  <c r="Z342" i="7"/>
  <c r="Y342" i="7"/>
  <c r="Z290" i="7"/>
  <c r="Y290" i="7"/>
  <c r="Z1413" i="7"/>
  <c r="Y1413" i="7"/>
  <c r="Z869" i="7"/>
  <c r="Y869" i="7"/>
  <c r="Z549" i="7"/>
  <c r="Y549" i="7"/>
  <c r="Z253" i="7"/>
  <c r="Y253" i="7"/>
  <c r="Z1273" i="7"/>
  <c r="Y1273" i="7"/>
  <c r="Z825" i="7"/>
  <c r="Y825" i="7"/>
  <c r="Z1516" i="7"/>
  <c r="Y1516" i="7"/>
  <c r="Z1276" i="7"/>
  <c r="Y1276" i="7"/>
  <c r="Z1252" i="7"/>
  <c r="Y1252" i="7"/>
  <c r="Z1132" i="7"/>
  <c r="Y1132" i="7"/>
  <c r="Z772" i="7"/>
  <c r="Y772" i="7"/>
  <c r="Z292" i="7"/>
  <c r="Y292" i="7"/>
  <c r="Z268" i="7"/>
  <c r="Y268" i="7"/>
  <c r="Z1514" i="7"/>
  <c r="Y1514" i="7"/>
  <c r="Z866" i="7"/>
  <c r="Y866" i="7"/>
  <c r="Z1217" i="7"/>
  <c r="Y1217" i="7"/>
  <c r="Z273" i="7"/>
  <c r="Y273" i="7"/>
  <c r="Z1187" i="7"/>
  <c r="Y1187" i="7"/>
  <c r="Z1131" i="7"/>
  <c r="Y1131" i="7"/>
  <c r="Z555" i="7"/>
  <c r="Y555" i="7"/>
  <c r="Z67" i="7"/>
  <c r="Y67" i="7"/>
  <c r="Z1106" i="7"/>
  <c r="Y1106" i="7"/>
  <c r="Z1393" i="7"/>
  <c r="Y1393" i="7"/>
  <c r="Z785" i="7"/>
  <c r="Y785" i="7"/>
  <c r="Z240" i="7"/>
  <c r="Y240" i="7"/>
  <c r="Z1519" i="7"/>
  <c r="Y1519" i="7"/>
  <c r="Z783" i="7"/>
  <c r="Y783" i="7"/>
  <c r="Z63" i="7"/>
  <c r="Y63" i="7"/>
  <c r="Z786" i="7"/>
  <c r="Y786" i="7"/>
  <c r="Z1272" i="7"/>
  <c r="Y1272" i="7"/>
  <c r="Z1112" i="7"/>
  <c r="Y1112" i="7"/>
  <c r="Z432" i="7"/>
  <c r="Y432" i="7"/>
  <c r="Z770" i="7"/>
  <c r="Y770" i="7"/>
  <c r="Z865" i="7"/>
  <c r="Y865" i="7"/>
  <c r="Z1535" i="7"/>
  <c r="Y1535" i="7"/>
  <c r="Z1423" i="7"/>
  <c r="Y1423" i="7"/>
  <c r="Z1391" i="7"/>
  <c r="Y1391" i="7"/>
  <c r="Z1183" i="7"/>
  <c r="Y1183" i="7"/>
  <c r="Z551" i="7"/>
  <c r="Y551" i="7"/>
  <c r="Z343" i="7"/>
  <c r="Y343" i="7"/>
  <c r="Z279" i="7"/>
  <c r="Y279" i="7"/>
  <c r="Z1522" i="7"/>
  <c r="Y1522" i="7"/>
  <c r="Z1542" i="7"/>
  <c r="Y1542" i="7"/>
  <c r="Z1262" i="7"/>
  <c r="Y1262" i="7"/>
  <c r="Z558" i="7"/>
  <c r="Y558" i="7"/>
  <c r="Z462" i="7"/>
  <c r="Y462" i="7"/>
  <c r="Z278" i="7"/>
  <c r="Y278" i="7"/>
  <c r="Z174" i="7"/>
  <c r="Y174" i="7"/>
  <c r="Z1525" i="7"/>
  <c r="Y1525" i="7"/>
  <c r="Z1269" i="7"/>
  <c r="Y1269" i="7"/>
  <c r="Z1141" i="7"/>
  <c r="Y1141" i="7"/>
  <c r="Z821" i="7"/>
  <c r="Y821" i="7"/>
  <c r="Z765" i="7"/>
  <c r="Y765" i="7"/>
  <c r="Z437" i="7"/>
  <c r="Y437" i="7"/>
  <c r="Z293" i="7"/>
  <c r="Y293" i="7"/>
  <c r="Z1532" i="7"/>
  <c r="Y1532" i="7"/>
  <c r="Z868" i="7"/>
  <c r="Y868" i="7"/>
  <c r="Z460" i="7"/>
  <c r="Y460" i="7"/>
  <c r="Z172" i="7"/>
  <c r="Y172" i="7"/>
  <c r="Z1210" i="7"/>
  <c r="Y1210" i="7"/>
  <c r="Z266" i="7"/>
  <c r="Y266" i="7"/>
  <c r="Z777" i="7"/>
  <c r="Y777" i="7"/>
  <c r="Z1523" i="7"/>
  <c r="Y1523" i="7"/>
  <c r="Z1251" i="7"/>
  <c r="Y1251" i="7"/>
  <c r="Z867" i="7"/>
  <c r="Y867" i="7"/>
  <c r="Z451" i="7"/>
  <c r="Y451" i="7"/>
  <c r="Z339" i="7"/>
  <c r="Y339" i="7"/>
  <c r="Z283" i="7"/>
  <c r="Y283" i="7"/>
  <c r="Z259" i="7"/>
  <c r="Y259" i="7"/>
  <c r="Z1418" i="7"/>
  <c r="Y1418" i="7"/>
  <c r="Z458" i="7"/>
  <c r="Y458" i="7"/>
  <c r="Z1136" i="7"/>
  <c r="Y1136" i="7"/>
  <c r="Z272" i="7"/>
  <c r="Y272" i="7"/>
  <c r="Z262" i="7"/>
  <c r="Y262" i="7"/>
  <c r="Z277" i="7"/>
  <c r="Y277" i="7"/>
  <c r="Z548" i="7"/>
  <c r="Y548" i="7"/>
  <c r="Z1419" i="7"/>
  <c r="Y1419" i="7"/>
  <c r="Z243" i="7"/>
  <c r="Y243" i="7"/>
  <c r="Z1416" i="7"/>
  <c r="Y1416" i="7"/>
  <c r="Z552" i="7"/>
  <c r="Y552" i="7"/>
  <c r="Z264" i="7"/>
  <c r="Y264" i="7"/>
  <c r="Z176" i="7"/>
  <c r="Y176" i="7"/>
  <c r="Z64" i="7"/>
  <c r="Y64" i="7"/>
  <c r="Z1257" i="7"/>
  <c r="Y1257" i="7"/>
  <c r="Z337" i="7"/>
  <c r="Y337" i="7"/>
  <c r="Z65" i="7"/>
  <c r="Y65" i="7"/>
  <c r="Z1255" i="7"/>
  <c r="Y1255" i="7"/>
  <c r="Z775" i="7"/>
  <c r="Y775" i="7"/>
  <c r="Z1534" i="7"/>
  <c r="Y1534" i="7"/>
  <c r="Z1102" i="7"/>
  <c r="Y1102" i="7"/>
  <c r="Z1266" i="7"/>
  <c r="Y1266" i="7"/>
  <c r="Z1541" i="7"/>
  <c r="Y1541" i="7"/>
  <c r="Z1517" i="7"/>
  <c r="Y1517" i="7"/>
  <c r="Z1101" i="7"/>
  <c r="Y1101" i="7"/>
  <c r="Z461" i="7"/>
  <c r="Y461" i="7"/>
  <c r="Z269" i="7"/>
  <c r="Y269" i="7"/>
  <c r="Z258" i="7"/>
  <c r="Y258" i="7"/>
  <c r="Z1420" i="7"/>
  <c r="Y1420" i="7"/>
  <c r="Z1268" i="7"/>
  <c r="Y1268" i="7"/>
  <c r="Z1180" i="7"/>
  <c r="Y1180" i="7"/>
  <c r="Z820" i="7"/>
  <c r="Y820" i="7"/>
  <c r="Z556" i="7"/>
  <c r="Y556" i="7"/>
  <c r="Z284" i="7"/>
  <c r="Y284" i="7"/>
  <c r="Z244" i="7"/>
  <c r="Y244" i="7"/>
  <c r="Z1385" i="7"/>
  <c r="Y1385" i="7"/>
  <c r="Z1185" i="7"/>
  <c r="Y1185" i="7"/>
  <c r="Z1395" i="7"/>
  <c r="Y1395" i="7"/>
  <c r="Z1107" i="7"/>
  <c r="Y1107" i="7"/>
  <c r="Z779" i="7"/>
  <c r="Y779" i="7"/>
  <c r="Z275" i="7"/>
  <c r="Y275" i="7"/>
  <c r="Z59" i="7"/>
  <c r="Y59" i="7"/>
  <c r="Z1250" i="7"/>
  <c r="Y1250" i="7"/>
  <c r="Z242" i="7"/>
  <c r="Y242" i="7"/>
  <c r="Z257" i="7"/>
  <c r="Y257" i="7"/>
  <c r="Z263" i="7"/>
  <c r="Y263" i="7"/>
  <c r="Z1536" i="7"/>
  <c r="Y1536" i="7"/>
  <c r="Z1512" i="7"/>
  <c r="Y1512" i="7"/>
  <c r="Z1392" i="7"/>
  <c r="Y1392" i="7"/>
  <c r="Z1184" i="7"/>
  <c r="Y1184" i="7"/>
  <c r="Z864" i="7"/>
  <c r="Y864" i="7"/>
  <c r="Z776" i="7"/>
  <c r="Y776" i="7"/>
  <c r="Z344" i="7"/>
  <c r="Y344" i="7"/>
  <c r="Z1271" i="7"/>
  <c r="Y1271" i="7"/>
  <c r="Z1103" i="7"/>
  <c r="Y1103" i="7"/>
  <c r="Z455" i="7"/>
  <c r="Y455" i="7"/>
  <c r="Z335" i="7"/>
  <c r="Y335" i="7"/>
  <c r="Z255" i="7"/>
  <c r="Y255" i="7"/>
  <c r="Z71" i="7"/>
  <c r="Y71" i="7"/>
  <c r="Z1390" i="7"/>
  <c r="Y1390" i="7"/>
  <c r="Z1254" i="7"/>
  <c r="Y1254" i="7"/>
  <c r="Z1134" i="7"/>
  <c r="Y1134" i="7"/>
  <c r="Z862" i="7"/>
  <c r="Y862" i="7"/>
  <c r="Z454" i="7"/>
  <c r="Y454" i="7"/>
  <c r="Z254" i="7"/>
  <c r="Y254" i="7"/>
  <c r="Z70" i="7"/>
  <c r="Y70" i="7"/>
  <c r="Z66" i="7"/>
  <c r="Y66" i="7"/>
  <c r="Z1213" i="7"/>
  <c r="Y1213" i="7"/>
  <c r="Z1133" i="7"/>
  <c r="Y1133" i="7"/>
  <c r="Z237" i="7"/>
  <c r="Y237" i="7"/>
  <c r="Z69" i="7"/>
  <c r="Y69" i="7"/>
  <c r="Z1209" i="7"/>
  <c r="Y1209" i="7"/>
  <c r="Z1137" i="7"/>
  <c r="Y1137" i="7"/>
  <c r="Z457" i="7"/>
  <c r="Y457" i="7"/>
  <c r="Z1212" i="7"/>
  <c r="Y1212" i="7"/>
  <c r="Z1108" i="7"/>
  <c r="Y1108" i="7"/>
  <c r="Z452" i="7"/>
  <c r="Y452" i="7"/>
  <c r="Z428" i="7"/>
  <c r="Y428" i="7"/>
  <c r="Z260" i="7"/>
  <c r="Y260" i="7"/>
  <c r="Z68" i="7"/>
  <c r="Y68" i="7"/>
  <c r="Z826" i="7"/>
  <c r="Y826" i="7"/>
  <c r="Z241" i="7"/>
  <c r="Y241" i="7"/>
  <c r="Z1179" i="7"/>
  <c r="Y1179" i="7"/>
  <c r="Z547" i="7"/>
  <c r="Y547" i="7"/>
  <c r="Z435" i="7"/>
  <c r="Y435" i="7"/>
  <c r="Z235" i="7"/>
  <c r="Y235" i="7"/>
  <c r="Z1215" i="7"/>
  <c r="Y1215" i="7"/>
  <c r="Z287" i="7"/>
  <c r="Y287" i="7"/>
  <c r="Z341" i="7"/>
  <c r="Y341" i="7"/>
  <c r="Z1177" i="7"/>
  <c r="Y1177" i="7"/>
  <c r="Z1528" i="7"/>
  <c r="Y1528" i="7"/>
  <c r="Z1248" i="7"/>
  <c r="Y1248" i="7"/>
  <c r="Z1530" i="7"/>
  <c r="Y1530" i="7"/>
  <c r="Z265" i="7"/>
  <c r="Y265" i="7"/>
  <c r="Z1527" i="7"/>
  <c r="Y1527" i="7"/>
  <c r="Z1247" i="7"/>
  <c r="Y1247" i="7"/>
  <c r="Z1135" i="7"/>
  <c r="Y1135" i="7"/>
  <c r="Z271" i="7"/>
  <c r="Y271" i="7"/>
  <c r="Z1422" i="7"/>
  <c r="Y1422" i="7"/>
  <c r="Z334" i="7"/>
  <c r="Y334" i="7"/>
  <c r="Z1218" i="7"/>
  <c r="Y1218" i="7"/>
  <c r="Z1138" i="7"/>
  <c r="Y1138" i="7"/>
  <c r="Z1389" i="7"/>
  <c r="Y1389" i="7"/>
  <c r="Z861" i="7"/>
  <c r="Y861" i="7"/>
  <c r="Z781" i="7"/>
  <c r="Y781" i="7"/>
  <c r="Z860" i="7"/>
  <c r="Y860" i="7"/>
  <c r="Z1513" i="7"/>
  <c r="Y1513" i="7"/>
  <c r="Z345" i="7"/>
  <c r="Y345" i="7"/>
  <c r="Z1539" i="7"/>
  <c r="Y1539" i="7"/>
  <c r="Z1515" i="7"/>
  <c r="Y1515" i="7"/>
  <c r="Z1267" i="7"/>
  <c r="Y1267" i="7"/>
  <c r="Z1211" i="7"/>
  <c r="Y1211" i="7"/>
  <c r="Z827" i="7"/>
  <c r="Y827" i="7"/>
  <c r="Z771" i="7"/>
  <c r="Y771" i="7"/>
  <c r="Z251" i="7"/>
  <c r="Y251" i="7"/>
  <c r="Z171" i="7"/>
  <c r="Y171" i="7"/>
  <c r="Z778" i="7"/>
  <c r="Y778" i="7"/>
  <c r="Z1265" i="7"/>
  <c r="Y1265" i="7"/>
  <c r="Z433" i="7"/>
  <c r="Y433" i="7"/>
  <c r="Z73" i="7"/>
  <c r="Y73" i="7"/>
  <c r="Z1384" i="7"/>
  <c r="Y1384" i="7"/>
  <c r="Z1096" i="7"/>
  <c r="Y1096" i="7"/>
  <c r="Z553" i="7"/>
  <c r="Y553" i="7"/>
  <c r="Z1263" i="7"/>
  <c r="Y1263" i="7"/>
  <c r="Z286" i="7"/>
  <c r="Y286" i="7"/>
  <c r="Z828" i="7"/>
  <c r="Y828" i="7"/>
  <c r="Z1531" i="7"/>
  <c r="Y1531" i="7"/>
  <c r="Z819" i="7"/>
  <c r="Y819" i="7"/>
  <c r="Z267" i="7"/>
  <c r="Y267" i="7"/>
  <c r="Z282" i="7"/>
  <c r="Y282" i="7"/>
  <c r="Z1424" i="7"/>
  <c r="Y1424" i="7"/>
  <c r="Z1264" i="7"/>
  <c r="Y1264" i="7"/>
  <c r="Z824" i="7"/>
  <c r="Y824" i="7"/>
  <c r="Z456" i="7"/>
  <c r="Y456" i="7"/>
  <c r="Z336" i="7"/>
  <c r="Y336" i="7"/>
  <c r="Z280" i="7"/>
  <c r="Y280" i="7"/>
  <c r="Z256" i="7"/>
  <c r="Y256" i="7"/>
  <c r="Z274" i="7"/>
  <c r="Y274" i="7"/>
  <c r="Z769" i="7"/>
  <c r="Y769" i="7"/>
  <c r="Z1415" i="7"/>
  <c r="Y1415" i="7"/>
  <c r="Z1095" i="7"/>
  <c r="Y1095" i="7"/>
  <c r="Z823" i="7"/>
  <c r="Y823" i="7"/>
  <c r="Z767" i="7"/>
  <c r="Y767" i="7"/>
  <c r="Z1529" i="7"/>
  <c r="Y1529" i="7"/>
  <c r="Z1526" i="7"/>
  <c r="Y1526" i="7"/>
  <c r="Z1214" i="7"/>
  <c r="Y1214" i="7"/>
  <c r="Z1094" i="7"/>
  <c r="Y1094" i="7"/>
  <c r="Z822" i="7"/>
  <c r="Y822" i="7"/>
  <c r="Z774" i="7"/>
  <c r="Y774" i="7"/>
  <c r="Z550" i="7"/>
  <c r="Y550" i="7"/>
  <c r="Z270" i="7"/>
  <c r="Y270" i="7"/>
  <c r="Z238" i="7"/>
  <c r="Y238" i="7"/>
  <c r="Z1533" i="7"/>
  <c r="Y1533" i="7"/>
  <c r="Z1421" i="7"/>
  <c r="Y1421" i="7"/>
  <c r="Z1261" i="7"/>
  <c r="Y1261" i="7"/>
  <c r="Z1181" i="7"/>
  <c r="Y1181" i="7"/>
  <c r="Z1093" i="7"/>
  <c r="Y1093" i="7"/>
  <c r="Z829" i="7"/>
  <c r="Y829" i="7"/>
  <c r="Z557" i="7"/>
  <c r="Y557" i="7"/>
  <c r="Z453" i="7"/>
  <c r="Y453" i="7"/>
  <c r="Z429" i="7"/>
  <c r="Y429" i="7"/>
  <c r="Z285" i="7"/>
  <c r="Y285" i="7"/>
  <c r="Z261" i="7"/>
  <c r="Y261" i="7"/>
  <c r="Z61" i="7"/>
  <c r="Y61" i="7"/>
  <c r="Z1097" i="7"/>
  <c r="Y1097" i="7"/>
  <c r="Z1524" i="7"/>
  <c r="Y1524" i="7"/>
  <c r="Z1388" i="7"/>
  <c r="Y1388" i="7"/>
  <c r="Z1260" i="7"/>
  <c r="Y1260" i="7"/>
  <c r="Z1140" i="7"/>
  <c r="Y1140" i="7"/>
  <c r="Z340" i="7"/>
  <c r="Y340" i="7"/>
  <c r="Z236" i="7"/>
  <c r="Y236" i="7"/>
  <c r="Z60" i="7"/>
  <c r="Y60" i="7"/>
  <c r="Z1394" i="7"/>
  <c r="Y1394" i="7"/>
  <c r="Z1186" i="7"/>
  <c r="Y1186" i="7"/>
  <c r="Z1249" i="7"/>
  <c r="Y1249" i="7"/>
  <c r="Z1387" i="7"/>
  <c r="Y1387" i="7"/>
  <c r="Z1139" i="7"/>
  <c r="Y1139" i="7"/>
  <c r="Z1386" i="7"/>
  <c r="Y1386" i="7"/>
  <c r="Z338" i="7"/>
  <c r="Y338" i="7"/>
  <c r="Z818" i="7"/>
  <c r="Y818" i="7"/>
  <c r="Z1543" i="7"/>
  <c r="Y1543" i="7"/>
  <c r="Z1178" i="7"/>
  <c r="Y1178" i="7"/>
  <c r="Z1253" i="7"/>
  <c r="Y1253" i="7"/>
  <c r="Z1425" i="7"/>
  <c r="Y1425" i="7"/>
  <c r="Z1275" i="7"/>
  <c r="Y1275" i="7"/>
  <c r="Z1216" i="7"/>
  <c r="Y1216" i="7"/>
  <c r="Z1104" i="7"/>
  <c r="Y1104" i="7"/>
  <c r="Z768" i="7"/>
  <c r="Y768" i="7"/>
  <c r="Z72" i="7"/>
  <c r="Y72" i="7"/>
  <c r="Z1105" i="7"/>
  <c r="Y1105" i="7"/>
  <c r="Z431" i="7"/>
  <c r="Y431" i="7"/>
  <c r="Z239" i="7"/>
  <c r="Y239" i="7"/>
  <c r="Z1270" i="7"/>
  <c r="Y1270" i="7"/>
  <c r="Z1110" i="7"/>
  <c r="Y1110" i="7"/>
  <c r="Z766" i="7"/>
  <c r="Y766" i="7"/>
  <c r="Z430" i="7"/>
  <c r="Y430" i="7"/>
  <c r="Z62" i="7"/>
  <c r="Y62" i="7"/>
  <c r="Z1098" i="7"/>
  <c r="Y1098" i="7"/>
  <c r="Z1277" i="7"/>
  <c r="Y1277" i="7"/>
  <c r="Z1109" i="7"/>
  <c r="Y1109" i="7"/>
  <c r="Z773" i="7"/>
  <c r="Y773" i="7"/>
  <c r="Z1540" i="7"/>
  <c r="Y1540" i="7"/>
  <c r="Z1100" i="7"/>
  <c r="Y1100" i="7"/>
  <c r="Z780" i="7"/>
  <c r="Y780" i="7"/>
  <c r="Z276" i="7"/>
  <c r="Y276" i="7"/>
  <c r="Z252" i="7"/>
  <c r="Y252" i="7"/>
  <c r="Z1258" i="7"/>
  <c r="Y1258" i="7"/>
  <c r="Z1417" i="7"/>
  <c r="Y1417" i="7"/>
  <c r="Z817" i="7"/>
  <c r="Y817" i="7"/>
  <c r="Z177" i="7"/>
  <c r="Y177" i="7"/>
  <c r="Z1259" i="7"/>
  <c r="Y1259" i="7"/>
  <c r="Z1099" i="7"/>
  <c r="Y1099" i="7"/>
  <c r="Z427" i="7"/>
  <c r="Y427" i="7"/>
  <c r="Z291" i="7"/>
  <c r="Y291" i="7"/>
  <c r="Z1538" i="7"/>
  <c r="Y1538" i="7"/>
  <c r="Z1274" i="7"/>
  <c r="Y1274" i="7"/>
  <c r="Z1130" i="7"/>
  <c r="Y1130" i="7"/>
  <c r="Z554" i="7"/>
  <c r="Y554" i="7"/>
  <c r="Z170" i="7"/>
  <c r="Y170" i="7"/>
  <c r="Z1113" i="7"/>
  <c r="Y1113" i="7"/>
  <c r="T3" i="7"/>
  <c r="AT2" i="7"/>
  <c r="R3" i="7"/>
  <c r="S3" i="7"/>
  <c r="J2" i="7"/>
  <c r="K2" i="7"/>
  <c r="I1163" i="6"/>
  <c r="K332" i="6"/>
  <c r="I305" i="6"/>
  <c r="I232" i="6"/>
  <c r="N1302" i="6"/>
  <c r="O1302" i="6" s="1"/>
  <c r="I398" i="6"/>
  <c r="N292" i="6"/>
  <c r="O292" i="6" s="1"/>
  <c r="I936" i="6"/>
  <c r="F937" i="6" s="1"/>
  <c r="I606" i="6"/>
  <c r="K49" i="6"/>
  <c r="K664" i="6"/>
  <c r="I57" i="6"/>
  <c r="K1350" i="6"/>
  <c r="N244" i="6"/>
  <c r="O244" i="6" s="1"/>
  <c r="I144" i="6"/>
  <c r="N980" i="6"/>
  <c r="O980" i="6" s="1"/>
  <c r="N144" i="6"/>
  <c r="O144" i="6" s="1"/>
  <c r="N107" i="6"/>
  <c r="O107" i="6" s="1"/>
  <c r="N245" i="6"/>
  <c r="O245" i="6" s="1"/>
  <c r="N131" i="6"/>
  <c r="O131" i="6" s="1"/>
  <c r="N1327" i="6"/>
  <c r="O1327" i="6" s="1"/>
  <c r="N570" i="6"/>
  <c r="O570" i="6" s="1"/>
  <c r="N974" i="6"/>
  <c r="O974" i="6" s="1"/>
  <c r="N49" i="6"/>
  <c r="O49" i="6" s="1"/>
  <c r="N57" i="6"/>
  <c r="O57" i="6" s="1"/>
  <c r="N1371" i="6"/>
  <c r="O1371" i="6" s="1"/>
  <c r="N1370" i="6"/>
  <c r="O1370" i="6" s="1"/>
  <c r="N664" i="6"/>
  <c r="O664" i="6" s="1"/>
  <c r="N398" i="6"/>
  <c r="O398" i="6" s="1"/>
  <c r="N202" i="6"/>
  <c r="O202" i="6" s="1"/>
  <c r="N1230" i="6"/>
  <c r="O1230" i="6" s="1"/>
  <c r="N305" i="6"/>
  <c r="O305" i="6" s="1"/>
  <c r="N189" i="6"/>
  <c r="O189" i="6" s="1"/>
  <c r="N1044" i="6"/>
  <c r="O1044" i="6" s="1"/>
  <c r="N827" i="6"/>
  <c r="O827" i="6" s="1"/>
  <c r="N167" i="6"/>
  <c r="O167" i="6" s="1"/>
  <c r="N1555" i="6"/>
  <c r="O1555" i="6" s="1"/>
  <c r="N955" i="6"/>
  <c r="O955" i="6" s="1"/>
  <c r="N179" i="6"/>
  <c r="O179" i="6" s="1"/>
  <c r="N69" i="6"/>
  <c r="O69" i="6" s="1"/>
  <c r="N4" i="6"/>
  <c r="O4" i="6" s="1"/>
  <c r="I1555" i="6"/>
  <c r="N1436" i="6"/>
  <c r="O1436" i="6" s="1"/>
  <c r="N1422" i="6"/>
  <c r="O1422" i="6" s="1"/>
  <c r="K1382" i="6"/>
  <c r="H1382" i="6"/>
  <c r="I1382" i="6"/>
  <c r="N1301" i="6"/>
  <c r="O1301" i="6" s="1"/>
  <c r="E1231" i="6"/>
  <c r="G1231" i="6" s="1"/>
  <c r="F1231" i="6"/>
  <c r="F1164" i="6"/>
  <c r="E1164" i="6"/>
  <c r="G1164" i="6" s="1"/>
  <c r="E1066" i="6"/>
  <c r="G1066" i="6" s="1"/>
  <c r="F1066" i="6"/>
  <c r="N1049" i="6"/>
  <c r="O1049" i="6" s="1"/>
  <c r="N1048" i="6"/>
  <c r="O1048" i="6" s="1"/>
  <c r="F975" i="6"/>
  <c r="E975" i="6"/>
  <c r="G975" i="6" s="1"/>
  <c r="F883" i="6"/>
  <c r="E883" i="6"/>
  <c r="G883" i="6" s="1"/>
  <c r="I827" i="6"/>
  <c r="I728" i="6"/>
  <c r="H728" i="6"/>
  <c r="K728" i="6" s="1"/>
  <c r="I693" i="6"/>
  <c r="H693" i="6"/>
  <c r="K693" i="6" s="1"/>
  <c r="K611" i="6"/>
  <c r="I611" i="6"/>
  <c r="H611" i="6"/>
  <c r="I494" i="6"/>
  <c r="K494" i="6"/>
  <c r="H494" i="6"/>
  <c r="E607" i="6"/>
  <c r="G607" i="6" s="1"/>
  <c r="F607" i="6"/>
  <c r="I519" i="6"/>
  <c r="H519" i="6"/>
  <c r="K519" i="6" s="1"/>
  <c r="N461" i="6"/>
  <c r="O461" i="6" s="1"/>
  <c r="N460" i="6"/>
  <c r="O460" i="6" s="1"/>
  <c r="N332" i="6"/>
  <c r="O332" i="6" s="1"/>
  <c r="N331" i="6"/>
  <c r="O331" i="6" s="1"/>
  <c r="N232" i="6"/>
  <c r="O232" i="6" s="1"/>
  <c r="F293" i="6"/>
  <c r="E293" i="6"/>
  <c r="G293" i="6" s="1"/>
  <c r="I203" i="6"/>
  <c r="H203" i="6"/>
  <c r="K203" i="6" s="1"/>
  <c r="N203" i="6" s="1"/>
  <c r="O203" i="6" s="1"/>
  <c r="I155" i="6"/>
  <c r="I69" i="6"/>
  <c r="I1407" i="6"/>
  <c r="K1407" i="6"/>
  <c r="H1407" i="6"/>
  <c r="F1372" i="6"/>
  <c r="E1372" i="6"/>
  <c r="G1372" i="6" s="1"/>
  <c r="F1366" i="6"/>
  <c r="E1366" i="6"/>
  <c r="G1366" i="6" s="1"/>
  <c r="F1207" i="6"/>
  <c r="E1207" i="6"/>
  <c r="G1207" i="6" s="1"/>
  <c r="I1200" i="6"/>
  <c r="H1200" i="6"/>
  <c r="K1200" i="6" s="1"/>
  <c r="F963" i="6"/>
  <c r="E963" i="6"/>
  <c r="G963" i="6" s="1"/>
  <c r="N948" i="6"/>
  <c r="O948" i="6" s="1"/>
  <c r="N882" i="6"/>
  <c r="O882" i="6" s="1"/>
  <c r="K853" i="6"/>
  <c r="I853" i="6"/>
  <c r="H853" i="6"/>
  <c r="N582" i="6"/>
  <c r="O582" i="6" s="1"/>
  <c r="E462" i="6"/>
  <c r="G462" i="6" s="1"/>
  <c r="F462" i="6"/>
  <c r="I411" i="6"/>
  <c r="H411" i="6"/>
  <c r="K411" i="6" s="1"/>
  <c r="F320" i="6"/>
  <c r="E320" i="6"/>
  <c r="G320" i="6" s="1"/>
  <c r="F213" i="6"/>
  <c r="E213" i="6"/>
  <c r="G213" i="6" s="1"/>
  <c r="K136" i="6"/>
  <c r="H136" i="6"/>
  <c r="I136" i="6"/>
  <c r="I1350" i="6"/>
  <c r="K1289" i="6"/>
  <c r="I1289" i="6"/>
  <c r="H1289" i="6"/>
  <c r="K1257" i="6"/>
  <c r="I1257" i="6"/>
  <c r="H1257" i="6"/>
  <c r="K1187" i="6"/>
  <c r="I1187" i="6"/>
  <c r="H1187" i="6"/>
  <c r="I1103" i="6"/>
  <c r="H1103" i="6"/>
  <c r="K1103" i="6" s="1"/>
  <c r="N1153" i="6"/>
  <c r="O1153" i="6" s="1"/>
  <c r="F1045" i="6"/>
  <c r="E1045" i="6"/>
  <c r="G1045" i="6" s="1"/>
  <c r="F949" i="6"/>
  <c r="E949" i="6"/>
  <c r="G949" i="6" s="1"/>
  <c r="I705" i="6"/>
  <c r="H705" i="6"/>
  <c r="K705" i="6" s="1"/>
  <c r="I718" i="6"/>
  <c r="H718" i="6"/>
  <c r="K718" i="6" s="1"/>
  <c r="I482" i="6"/>
  <c r="H482" i="6"/>
  <c r="K482" i="6" s="1"/>
  <c r="I385" i="6"/>
  <c r="H385" i="6"/>
  <c r="K385" i="6" s="1"/>
  <c r="F399" i="6"/>
  <c r="E399" i="6"/>
  <c r="G399" i="6" s="1"/>
  <c r="I532" i="6"/>
  <c r="H532" i="6"/>
  <c r="K532" i="6" s="1"/>
  <c r="F190" i="6"/>
  <c r="E190" i="6"/>
  <c r="G190" i="6" s="1"/>
  <c r="I131" i="6"/>
  <c r="F120" i="6"/>
  <c r="E120" i="6"/>
  <c r="G120" i="6" s="1"/>
  <c r="F58" i="6"/>
  <c r="E58" i="6"/>
  <c r="G58" i="6" s="1"/>
  <c r="K1477" i="6"/>
  <c r="I1477" i="6"/>
  <c r="H1477" i="6"/>
  <c r="J1370" i="6"/>
  <c r="I1338" i="6"/>
  <c r="H1338" i="6"/>
  <c r="K1338" i="6" s="1"/>
  <c r="E1243" i="6"/>
  <c r="G1243" i="6" s="1"/>
  <c r="F1243" i="6"/>
  <c r="N1242" i="6"/>
  <c r="O1242" i="6" s="1"/>
  <c r="F1176" i="6"/>
  <c r="E1176" i="6"/>
  <c r="G1176" i="6" s="1"/>
  <c r="F981" i="6"/>
  <c r="E981" i="6"/>
  <c r="G981" i="6" s="1"/>
  <c r="N1065" i="6"/>
  <c r="O1065" i="6" s="1"/>
  <c r="N1064" i="6"/>
  <c r="O1064" i="6" s="1"/>
  <c r="K1024" i="6"/>
  <c r="I1024" i="6"/>
  <c r="H1024" i="6"/>
  <c r="N990" i="6"/>
  <c r="O990" i="6" s="1"/>
  <c r="I841" i="6"/>
  <c r="H841" i="6"/>
  <c r="K841" i="6" s="1"/>
  <c r="I595" i="6"/>
  <c r="H595" i="6"/>
  <c r="K595" i="6" s="1"/>
  <c r="I507" i="6"/>
  <c r="H507" i="6"/>
  <c r="K507" i="6" s="1"/>
  <c r="I570" i="6"/>
  <c r="I474" i="6"/>
  <c r="H474" i="6"/>
  <c r="K474" i="6" s="1"/>
  <c r="I664" i="6"/>
  <c r="I582" i="6"/>
  <c r="I437" i="6"/>
  <c r="H437" i="6"/>
  <c r="K437" i="6" s="1"/>
  <c r="N291" i="6"/>
  <c r="O291" i="6" s="1"/>
  <c r="I220" i="6"/>
  <c r="H220" i="6"/>
  <c r="K220" i="6" s="1"/>
  <c r="N220" i="6" s="1"/>
  <c r="O220" i="6" s="1"/>
  <c r="N1460" i="6"/>
  <c r="O1460" i="6" s="1"/>
  <c r="I1442" i="6"/>
  <c r="H1442" i="6"/>
  <c r="K1442" i="6" s="1"/>
  <c r="I1140" i="6"/>
  <c r="I1078" i="6"/>
  <c r="H1078" i="6"/>
  <c r="K1078" i="6" s="1"/>
  <c r="N1078" i="6" s="1"/>
  <c r="O1078" i="6" s="1"/>
  <c r="E1050" i="6"/>
  <c r="G1050" i="6" s="1"/>
  <c r="F1050" i="6"/>
  <c r="I925" i="6"/>
  <c r="H925" i="6"/>
  <c r="K925" i="6" s="1"/>
  <c r="I917" i="6"/>
  <c r="H917" i="6"/>
  <c r="K917" i="6" s="1"/>
  <c r="I870" i="6"/>
  <c r="I775" i="6"/>
  <c r="H775" i="6"/>
  <c r="K775" i="6" s="1"/>
  <c r="I681" i="6"/>
  <c r="H681" i="6"/>
  <c r="K681" i="6" s="1"/>
  <c r="K637" i="6"/>
  <c r="I637" i="6"/>
  <c r="H637" i="6"/>
  <c r="I557" i="6"/>
  <c r="H557" i="6"/>
  <c r="K557" i="6" s="1"/>
  <c r="F425" i="6"/>
  <c r="E425" i="6"/>
  <c r="G425" i="6" s="1"/>
  <c r="I449" i="6"/>
  <c r="H449" i="6"/>
  <c r="K449" i="6" s="1"/>
  <c r="I344" i="6"/>
  <c r="H344" i="6"/>
  <c r="K344" i="6" s="1"/>
  <c r="I256" i="6"/>
  <c r="H256" i="6"/>
  <c r="K256" i="6" s="1"/>
  <c r="N231" i="6"/>
  <c r="O231" i="6" s="1"/>
  <c r="I49" i="6"/>
  <c r="N91" i="6"/>
  <c r="O91" i="6" s="1"/>
  <c r="I92" i="6"/>
  <c r="H92" i="6"/>
  <c r="K92" i="6" s="1"/>
  <c r="N1509" i="6"/>
  <c r="O1509" i="6" s="1"/>
  <c r="K1423" i="6"/>
  <c r="N1423" i="6" s="1"/>
  <c r="O1423" i="6" s="1"/>
  <c r="I1423" i="6"/>
  <c r="H1423" i="6"/>
  <c r="K1394" i="6"/>
  <c r="I1394" i="6"/>
  <c r="H1394" i="6"/>
  <c r="N1350" i="6"/>
  <c r="O1350" i="6" s="1"/>
  <c r="F1316" i="6"/>
  <c r="E1316" i="6"/>
  <c r="G1316" i="6" s="1"/>
  <c r="E1303" i="6"/>
  <c r="G1303" i="6" s="1"/>
  <c r="F1303" i="6"/>
  <c r="I1125" i="6"/>
  <c r="H1125" i="6"/>
  <c r="K1125" i="6" s="1"/>
  <c r="G1012" i="6"/>
  <c r="K1012" i="6" s="1"/>
  <c r="I1012" i="6"/>
  <c r="I999" i="6"/>
  <c r="H999" i="6"/>
  <c r="K999" i="6" s="1"/>
  <c r="F956" i="6"/>
  <c r="E956" i="6"/>
  <c r="G956" i="6" s="1"/>
  <c r="N936" i="6"/>
  <c r="O936" i="6" s="1"/>
  <c r="I675" i="6"/>
  <c r="H675" i="6"/>
  <c r="K675" i="6" s="1"/>
  <c r="F799" i="6"/>
  <c r="E799" i="6"/>
  <c r="G799" i="6" s="1"/>
  <c r="I370" i="6"/>
  <c r="H370" i="6"/>
  <c r="K370" i="6" s="1"/>
  <c r="F246" i="6"/>
  <c r="E246" i="6"/>
  <c r="G246" i="6" s="1"/>
  <c r="F306" i="6"/>
  <c r="E306" i="6"/>
  <c r="G306" i="6" s="1"/>
  <c r="E233" i="6"/>
  <c r="G233" i="6" s="1"/>
  <c r="F233" i="6"/>
  <c r="F145" i="6"/>
  <c r="E145" i="6"/>
  <c r="G145" i="6" s="1"/>
  <c r="I1510" i="6"/>
  <c r="H1510" i="6"/>
  <c r="K1510" i="6" s="1"/>
  <c r="N1510" i="6" s="1"/>
  <c r="O1510" i="6" s="1"/>
  <c r="E1461" i="6"/>
  <c r="G1461" i="6" s="1"/>
  <c r="F1461" i="6"/>
  <c r="I1465" i="6"/>
  <c r="H1465" i="6"/>
  <c r="K1465" i="6"/>
  <c r="I1437" i="6"/>
  <c r="H1437" i="6"/>
  <c r="K1437" i="6" s="1"/>
  <c r="N1349" i="6"/>
  <c r="O1349" i="6" s="1"/>
  <c r="N998" i="6"/>
  <c r="O998" i="6" s="1"/>
  <c r="K895" i="6"/>
  <c r="G812" i="6"/>
  <c r="K812" i="6" s="1"/>
  <c r="I812" i="6"/>
  <c r="N748" i="6"/>
  <c r="O748" i="6" s="1"/>
  <c r="I623" i="6"/>
  <c r="H623" i="6"/>
  <c r="K623" i="6" s="1"/>
  <c r="N606" i="6"/>
  <c r="O606" i="6" s="1"/>
  <c r="I545" i="6"/>
  <c r="H545" i="6"/>
  <c r="K545" i="6" s="1"/>
  <c r="H261" i="6"/>
  <c r="K261" i="6"/>
  <c r="I261" i="6"/>
  <c r="F168" i="6"/>
  <c r="E168" i="6"/>
  <c r="G168" i="6" s="1"/>
  <c r="N212" i="6"/>
  <c r="O212" i="6" s="1"/>
  <c r="F180" i="6"/>
  <c r="E180" i="6"/>
  <c r="G180" i="6" s="1"/>
  <c r="I86" i="6"/>
  <c r="H86" i="6"/>
  <c r="K86" i="6" s="1"/>
  <c r="N85" i="6"/>
  <c r="O85" i="6" s="1"/>
  <c r="I1522" i="6"/>
  <c r="H1522" i="6"/>
  <c r="K1522" i="6" s="1"/>
  <c r="F1328" i="6"/>
  <c r="E1328" i="6"/>
  <c r="G1328" i="6" s="1"/>
  <c r="I1218" i="6"/>
  <c r="H1218" i="6"/>
  <c r="K1218" i="6" s="1"/>
  <c r="I1091" i="6"/>
  <c r="H1091" i="6"/>
  <c r="K1091" i="6" s="1"/>
  <c r="I1153" i="6"/>
  <c r="N1077" i="6"/>
  <c r="O1077" i="6" s="1"/>
  <c r="N911" i="6"/>
  <c r="O911" i="6" s="1"/>
  <c r="I990" i="6"/>
  <c r="N895" i="6"/>
  <c r="O895" i="6" s="1"/>
  <c r="I896" i="6"/>
  <c r="H896" i="6"/>
  <c r="K896" i="6" s="1"/>
  <c r="I911" i="6"/>
  <c r="I748" i="6"/>
  <c r="N636" i="6"/>
  <c r="O636" i="6" s="1"/>
  <c r="I332" i="6"/>
  <c r="N343" i="6"/>
  <c r="O343" i="6" s="1"/>
  <c r="K357" i="6"/>
  <c r="I357" i="6"/>
  <c r="H357" i="6"/>
  <c r="I4" i="6"/>
  <c r="I107" i="6"/>
  <c r="E1555" i="4"/>
  <c r="F1555" i="4"/>
  <c r="E1315" i="4"/>
  <c r="F1315" i="4"/>
  <c r="I1315" i="4" s="1"/>
  <c r="E1187" i="4"/>
  <c r="F1187" i="4"/>
  <c r="E1163" i="4"/>
  <c r="F1163" i="4"/>
  <c r="E1091" i="4"/>
  <c r="F1091" i="4"/>
  <c r="I1091" i="4" s="1"/>
  <c r="F955" i="4"/>
  <c r="E955" i="4"/>
  <c r="E827" i="4"/>
  <c r="F827" i="4"/>
  <c r="E675" i="4"/>
  <c r="F675" i="4"/>
  <c r="E611" i="4"/>
  <c r="F611" i="4"/>
  <c r="I611" i="4" s="1"/>
  <c r="E595" i="4"/>
  <c r="F595" i="4"/>
  <c r="I595" i="4" s="1"/>
  <c r="F507" i="4"/>
  <c r="I507" i="4" s="1"/>
  <c r="E507" i="4"/>
  <c r="F411" i="4"/>
  <c r="I411" i="4" s="1"/>
  <c r="E411" i="4"/>
  <c r="E219" i="4"/>
  <c r="F219" i="4"/>
  <c r="I219" i="4" s="1"/>
  <c r="E179" i="4"/>
  <c r="F179" i="4"/>
  <c r="I179" i="4" s="1"/>
  <c r="E155" i="4"/>
  <c r="F155" i="4"/>
  <c r="E131" i="4"/>
  <c r="F131" i="4"/>
  <c r="E107" i="4"/>
  <c r="F107" i="4"/>
  <c r="I107" i="4" s="1"/>
  <c r="E91" i="4"/>
  <c r="F91" i="4"/>
  <c r="I91" i="4" s="1"/>
  <c r="F1522" i="4"/>
  <c r="I1522" i="4" s="1"/>
  <c r="E1522" i="4"/>
  <c r="F1442" i="4"/>
  <c r="I1442" i="4" s="1"/>
  <c r="E1442" i="4"/>
  <c r="F1394" i="4"/>
  <c r="E1394" i="4"/>
  <c r="F1370" i="4"/>
  <c r="E1370" i="4"/>
  <c r="F1338" i="4"/>
  <c r="I1338" i="4" s="1"/>
  <c r="E1338" i="4"/>
  <c r="E1242" i="4"/>
  <c r="F1242" i="4"/>
  <c r="E1218" i="4"/>
  <c r="F1218" i="4"/>
  <c r="I1218" i="4" s="1"/>
  <c r="F962" i="4"/>
  <c r="E962" i="4"/>
  <c r="F882" i="4"/>
  <c r="I882" i="4" s="1"/>
  <c r="E882" i="4"/>
  <c r="E570" i="4"/>
  <c r="F570" i="4"/>
  <c r="E482" i="4"/>
  <c r="F482" i="4"/>
  <c r="I482" i="4" s="1"/>
  <c r="E474" i="4"/>
  <c r="F474" i="4"/>
  <c r="I474" i="4" s="1"/>
  <c r="F370" i="4"/>
  <c r="I370" i="4" s="1"/>
  <c r="E370" i="4"/>
  <c r="E202" i="4"/>
  <c r="F202" i="4"/>
  <c r="E1465" i="4"/>
  <c r="F1465" i="4"/>
  <c r="I1465" i="4" s="1"/>
  <c r="E1289" i="4"/>
  <c r="F1289" i="4"/>
  <c r="I1289" i="4" s="1"/>
  <c r="F1257" i="4"/>
  <c r="I1257" i="4" s="1"/>
  <c r="E1257" i="4"/>
  <c r="E1153" i="4"/>
  <c r="F1153" i="4"/>
  <c r="E1065" i="4"/>
  <c r="F1065" i="4"/>
  <c r="I1065" i="4" s="1"/>
  <c r="E1049" i="4"/>
  <c r="F1049" i="4"/>
  <c r="I1049" i="4" s="1"/>
  <c r="E841" i="4"/>
  <c r="F841" i="4"/>
  <c r="E705" i="4"/>
  <c r="F705" i="4"/>
  <c r="E681" i="4"/>
  <c r="F681" i="4"/>
  <c r="I681" i="4" s="1"/>
  <c r="E545" i="4"/>
  <c r="F545" i="4"/>
  <c r="I545" i="4" s="1"/>
  <c r="E449" i="4"/>
  <c r="F449" i="4"/>
  <c r="E385" i="4"/>
  <c r="F385" i="4"/>
  <c r="E305" i="4"/>
  <c r="F305" i="4"/>
  <c r="I305" i="4" s="1"/>
  <c r="E57" i="4"/>
  <c r="F57" i="4"/>
  <c r="I57" i="4" s="1"/>
  <c r="E49" i="4"/>
  <c r="F49" i="4"/>
  <c r="E1200" i="4"/>
  <c r="F1200" i="4"/>
  <c r="I1200" i="4" s="1"/>
  <c r="E1024" i="4"/>
  <c r="F1024" i="4"/>
  <c r="I1024" i="4" s="1"/>
  <c r="E936" i="4"/>
  <c r="F936" i="4"/>
  <c r="I936" i="4" s="1"/>
  <c r="F728" i="4"/>
  <c r="I728" i="4" s="1"/>
  <c r="E728" i="4"/>
  <c r="E664" i="4"/>
  <c r="F664" i="4"/>
  <c r="I664" i="4" s="1"/>
  <c r="E424" i="4"/>
  <c r="F424" i="4"/>
  <c r="I424" i="4" s="1"/>
  <c r="E344" i="4"/>
  <c r="F344" i="4"/>
  <c r="I344" i="4" s="1"/>
  <c r="E256" i="4"/>
  <c r="F256" i="4"/>
  <c r="E232" i="4"/>
  <c r="F232" i="4"/>
  <c r="I232" i="4" s="1"/>
  <c r="E144" i="4"/>
  <c r="F144" i="4"/>
  <c r="I144" i="4" s="1"/>
  <c r="E136" i="4"/>
  <c r="F136" i="4"/>
  <c r="I136" i="4" s="1"/>
  <c r="E1423" i="4"/>
  <c r="F1423" i="4"/>
  <c r="E1407" i="4"/>
  <c r="F1407" i="4"/>
  <c r="I1407" i="4" s="1"/>
  <c r="E1327" i="4"/>
  <c r="F1327" i="4"/>
  <c r="I1327" i="4" s="1"/>
  <c r="E1175" i="4"/>
  <c r="F1175" i="4"/>
  <c r="I1175" i="4" s="1"/>
  <c r="E1103" i="4"/>
  <c r="F1103" i="4"/>
  <c r="E999" i="4"/>
  <c r="F999" i="4"/>
  <c r="I999" i="4" s="1"/>
  <c r="E911" i="4"/>
  <c r="F911" i="4"/>
  <c r="I911" i="4" s="1"/>
  <c r="E895" i="4"/>
  <c r="F895" i="4"/>
  <c r="I895" i="4" s="1"/>
  <c r="E775" i="4"/>
  <c r="F775" i="4"/>
  <c r="E623" i="4"/>
  <c r="F623" i="4"/>
  <c r="I623" i="4" s="1"/>
  <c r="F519" i="4"/>
  <c r="E519" i="4"/>
  <c r="E319" i="4"/>
  <c r="F319" i="4"/>
  <c r="I319" i="4" s="1"/>
  <c r="E167" i="4"/>
  <c r="F167" i="4"/>
  <c r="E119" i="4"/>
  <c r="F119" i="4"/>
  <c r="I119" i="4" s="1"/>
  <c r="F1510" i="4"/>
  <c r="E1510" i="4"/>
  <c r="F1382" i="4"/>
  <c r="E1382" i="4"/>
  <c r="F1302" i="4"/>
  <c r="I1302" i="4" s="1"/>
  <c r="E1302" i="4"/>
  <c r="E1230" i="4"/>
  <c r="F1230" i="4"/>
  <c r="I1230" i="4" s="1"/>
  <c r="E1206" i="4"/>
  <c r="F1206" i="4"/>
  <c r="I1206" i="4" s="1"/>
  <c r="E1078" i="4"/>
  <c r="F1078" i="4"/>
  <c r="I1078" i="4" s="1"/>
  <c r="E990" i="4"/>
  <c r="F990" i="4"/>
  <c r="F974" i="4"/>
  <c r="E974" i="4"/>
  <c r="F870" i="4"/>
  <c r="E870" i="4"/>
  <c r="F798" i="4"/>
  <c r="E798" i="4"/>
  <c r="E718" i="4"/>
  <c r="F718" i="4"/>
  <c r="E606" i="4"/>
  <c r="F606" i="4"/>
  <c r="I606" i="4" s="1"/>
  <c r="E582" i="4"/>
  <c r="F582" i="4"/>
  <c r="I582" i="4" s="1"/>
  <c r="E494" i="4"/>
  <c r="F494" i="4"/>
  <c r="I494" i="4" s="1"/>
  <c r="E398" i="4"/>
  <c r="F398" i="4"/>
  <c r="E1477" i="4"/>
  <c r="F1477" i="4"/>
  <c r="I1477" i="4" s="1"/>
  <c r="E1437" i="4"/>
  <c r="F1437" i="4"/>
  <c r="I1437" i="4" s="1"/>
  <c r="E1365" i="4"/>
  <c r="F1365" i="4"/>
  <c r="I1365" i="4" s="1"/>
  <c r="E1349" i="4"/>
  <c r="F1349" i="4"/>
  <c r="E1125" i="4"/>
  <c r="F1125" i="4"/>
  <c r="I1125" i="4" s="1"/>
  <c r="E925" i="4"/>
  <c r="F925" i="4"/>
  <c r="I925" i="4" s="1"/>
  <c r="E917" i="4"/>
  <c r="F917" i="4"/>
  <c r="I917" i="4" s="1"/>
  <c r="E853" i="4"/>
  <c r="F853" i="4"/>
  <c r="E693" i="4"/>
  <c r="F693" i="4"/>
  <c r="I693" i="4" s="1"/>
  <c r="E637" i="4"/>
  <c r="F637" i="4"/>
  <c r="I637" i="4" s="1"/>
  <c r="E557" i="4"/>
  <c r="F557" i="4"/>
  <c r="I557" i="4" s="1"/>
  <c r="E461" i="4"/>
  <c r="F461" i="4"/>
  <c r="E437" i="4"/>
  <c r="F437" i="4"/>
  <c r="I437" i="4" s="1"/>
  <c r="E357" i="4"/>
  <c r="F357" i="4"/>
  <c r="I357" i="4" s="1"/>
  <c r="E261" i="4"/>
  <c r="F261" i="4"/>
  <c r="I261" i="4" s="1"/>
  <c r="E245" i="4"/>
  <c r="F245" i="4"/>
  <c r="E189" i="4"/>
  <c r="F189" i="4"/>
  <c r="I189" i="4" s="1"/>
  <c r="E85" i="4"/>
  <c r="F85" i="4"/>
  <c r="I85" i="4" s="1"/>
  <c r="E69" i="4"/>
  <c r="F69" i="4"/>
  <c r="I69" i="4" s="1"/>
  <c r="E1460" i="4"/>
  <c r="F1460" i="4"/>
  <c r="E1140" i="4"/>
  <c r="F1140" i="4"/>
  <c r="I1140" i="4" s="1"/>
  <c r="E1044" i="4"/>
  <c r="F1044" i="4"/>
  <c r="I1044" i="4" s="1"/>
  <c r="E1012" i="4"/>
  <c r="F1012" i="4"/>
  <c r="I1012" i="4" s="1"/>
  <c r="E980" i="4"/>
  <c r="F980" i="4"/>
  <c r="E948" i="4"/>
  <c r="F948" i="4"/>
  <c r="I948" i="4" s="1"/>
  <c r="E812" i="4"/>
  <c r="F812" i="4"/>
  <c r="I812" i="4" s="1"/>
  <c r="E748" i="4"/>
  <c r="F748" i="4"/>
  <c r="I748" i="4" s="1"/>
  <c r="E532" i="4"/>
  <c r="F532" i="4"/>
  <c r="E332" i="4"/>
  <c r="F332" i="4"/>
  <c r="I332" i="4" s="1"/>
  <c r="E292" i="4"/>
  <c r="F292" i="4"/>
  <c r="I292" i="4" s="1"/>
  <c r="E212" i="4"/>
  <c r="F212" i="4"/>
  <c r="I212" i="4" s="1"/>
  <c r="E4" i="4"/>
  <c r="F4" i="4"/>
  <c r="J2" i="4"/>
  <c r="K2" i="4"/>
  <c r="N2" i="4" s="1"/>
  <c r="O2" i="4" s="1"/>
  <c r="J1476" i="4"/>
  <c r="K1476" i="4"/>
  <c r="H1476" i="4"/>
  <c r="J1436" i="4"/>
  <c r="K1436" i="4"/>
  <c r="H1436" i="4"/>
  <c r="J1381" i="4"/>
  <c r="K1381" i="4"/>
  <c r="H1381" i="4"/>
  <c r="K1337" i="4"/>
  <c r="H1337" i="4"/>
  <c r="J1288" i="4"/>
  <c r="K1288" i="4"/>
  <c r="H1288" i="4"/>
  <c r="J1217" i="4"/>
  <c r="K1217" i="4"/>
  <c r="H1217" i="4"/>
  <c r="J3" i="4"/>
  <c r="K3" i="4"/>
  <c r="K1475" i="4"/>
  <c r="H1475" i="4"/>
  <c r="K1435" i="4"/>
  <c r="H1435" i="4"/>
  <c r="J1380" i="4"/>
  <c r="K1380" i="4"/>
  <c r="H1380" i="4"/>
  <c r="J1336" i="4"/>
  <c r="K1336" i="4"/>
  <c r="H1336" i="4"/>
  <c r="J1287" i="4"/>
  <c r="K1287" i="4"/>
  <c r="H1287" i="4"/>
  <c r="J1216" i="4"/>
  <c r="K1216" i="4"/>
  <c r="H1216" i="4"/>
  <c r="J1173" i="4"/>
  <c r="K1173" i="4"/>
  <c r="H1173" i="4"/>
  <c r="K1123" i="4"/>
  <c r="H1123" i="4"/>
  <c r="J1063" i="4"/>
  <c r="K1063" i="4"/>
  <c r="H1063" i="4"/>
  <c r="J1010" i="4"/>
  <c r="K1010" i="4"/>
  <c r="H1010" i="4"/>
  <c r="J972" i="4"/>
  <c r="K972" i="4"/>
  <c r="H972" i="4"/>
  <c r="J934" i="4"/>
  <c r="K934" i="4"/>
  <c r="H934" i="4"/>
  <c r="J893" i="4"/>
  <c r="K893" i="4"/>
  <c r="H893" i="4"/>
  <c r="J839" i="4"/>
  <c r="K839" i="4"/>
  <c r="H839" i="4"/>
  <c r="K773" i="4"/>
  <c r="H773" i="4"/>
  <c r="J703" i="4"/>
  <c r="K703" i="4"/>
  <c r="H703" i="4"/>
  <c r="J662" i="4"/>
  <c r="K662" i="4"/>
  <c r="H662" i="4"/>
  <c r="J604" i="4"/>
  <c r="K604" i="4"/>
  <c r="H604" i="4"/>
  <c r="J555" i="4"/>
  <c r="K555" i="4"/>
  <c r="H555" i="4"/>
  <c r="J505" i="4"/>
  <c r="K505" i="4"/>
  <c r="J459" i="4"/>
  <c r="K459" i="4"/>
  <c r="J409" i="4"/>
  <c r="K409" i="4"/>
  <c r="J355" i="4"/>
  <c r="K355" i="4"/>
  <c r="H355" i="4"/>
  <c r="J303" i="4"/>
  <c r="K303" i="4"/>
  <c r="H303" i="4"/>
  <c r="J243" i="4"/>
  <c r="K243" i="4"/>
  <c r="H243" i="4"/>
  <c r="J200" i="4"/>
  <c r="K200" i="4"/>
  <c r="H200" i="4"/>
  <c r="J153" i="4"/>
  <c r="K153" i="4"/>
  <c r="J117" i="4"/>
  <c r="K117" i="4"/>
  <c r="J67" i="4"/>
  <c r="K67" i="4"/>
  <c r="H67" i="4"/>
  <c r="H117" i="4"/>
  <c r="J1554" i="4"/>
  <c r="K1554" i="4"/>
  <c r="H1554" i="4"/>
  <c r="J1464" i="4"/>
  <c r="K1464" i="4"/>
  <c r="H1464" i="4"/>
  <c r="J1422" i="4"/>
  <c r="K1422" i="4"/>
  <c r="H1422" i="4"/>
  <c r="K1553" i="4"/>
  <c r="H1553" i="4"/>
  <c r="J1463" i="4"/>
  <c r="K1463" i="4"/>
  <c r="H1463" i="4"/>
  <c r="J1421" i="4"/>
  <c r="K1421" i="4"/>
  <c r="H1421" i="4"/>
  <c r="J1368" i="4"/>
  <c r="K1368" i="4"/>
  <c r="H1368" i="4"/>
  <c r="J1325" i="4"/>
  <c r="K1325" i="4"/>
  <c r="H1325" i="4"/>
  <c r="J1255" i="4"/>
  <c r="K1255" i="4"/>
  <c r="H1255" i="4"/>
  <c r="J1204" i="4"/>
  <c r="K1204" i="4"/>
  <c r="H1204" i="4"/>
  <c r="J1161" i="4"/>
  <c r="K1161" i="4"/>
  <c r="H1161" i="4"/>
  <c r="J1101" i="4"/>
  <c r="K1101" i="4"/>
  <c r="H1101" i="4"/>
  <c r="J1047" i="4"/>
  <c r="K1047" i="4"/>
  <c r="H1047" i="4"/>
  <c r="K997" i="4"/>
  <c r="H997" i="4"/>
  <c r="K960" i="4"/>
  <c r="H960" i="4"/>
  <c r="H459" i="4"/>
  <c r="K1521" i="4"/>
  <c r="H1521" i="4"/>
  <c r="H1459" i="4"/>
  <c r="K1459" i="4"/>
  <c r="J1406" i="4"/>
  <c r="K1406" i="4"/>
  <c r="H1406" i="4"/>
  <c r="J1364" i="4"/>
  <c r="K1364" i="4"/>
  <c r="H1364" i="4"/>
  <c r="J1314" i="4"/>
  <c r="K1314" i="4"/>
  <c r="H1314" i="4"/>
  <c r="J1241" i="4"/>
  <c r="K1241" i="4"/>
  <c r="H1241" i="4"/>
  <c r="K1199" i="4"/>
  <c r="H1199" i="4"/>
  <c r="J1152" i="4"/>
  <c r="K1152" i="4"/>
  <c r="H1152" i="4"/>
  <c r="J1090" i="4"/>
  <c r="K1090" i="4"/>
  <c r="H1090" i="4"/>
  <c r="J1043" i="4"/>
  <c r="K1043" i="4"/>
  <c r="H1043" i="4"/>
  <c r="J989" i="4"/>
  <c r="K989" i="4"/>
  <c r="H989" i="4"/>
  <c r="J954" i="4"/>
  <c r="K954" i="4"/>
  <c r="H954" i="4"/>
  <c r="J916" i="4"/>
  <c r="K916" i="4"/>
  <c r="H916" i="4"/>
  <c r="K869" i="4"/>
  <c r="H869" i="4"/>
  <c r="J811" i="4"/>
  <c r="K811" i="4"/>
  <c r="H811" i="4"/>
  <c r="J727" i="4"/>
  <c r="K727" i="4"/>
  <c r="H727" i="4"/>
  <c r="J680" i="4"/>
  <c r="K680" i="4"/>
  <c r="H680" i="4"/>
  <c r="J622" i="4"/>
  <c r="K622" i="4"/>
  <c r="H622" i="4"/>
  <c r="J581" i="4"/>
  <c r="K581" i="4"/>
  <c r="H581" i="4"/>
  <c r="J531" i="4"/>
  <c r="K531" i="4"/>
  <c r="H531" i="4"/>
  <c r="J481" i="4"/>
  <c r="K481" i="4"/>
  <c r="H481" i="4"/>
  <c r="J436" i="4"/>
  <c r="K436" i="4"/>
  <c r="H436" i="4"/>
  <c r="J384" i="4"/>
  <c r="K384" i="4"/>
  <c r="H384" i="4"/>
  <c r="J331" i="4"/>
  <c r="K331" i="4"/>
  <c r="H331" i="4"/>
  <c r="J260" i="4"/>
  <c r="K260" i="4"/>
  <c r="H260" i="4"/>
  <c r="J218" i="4"/>
  <c r="K218" i="4"/>
  <c r="J178" i="4"/>
  <c r="K178" i="4"/>
  <c r="J135" i="4"/>
  <c r="K135" i="4"/>
  <c r="H135" i="4"/>
  <c r="J90" i="4"/>
  <c r="K90" i="4"/>
  <c r="J48" i="4"/>
  <c r="K48" i="4"/>
  <c r="H48" i="4"/>
  <c r="H505" i="4"/>
  <c r="J1520" i="4"/>
  <c r="K1520" i="4"/>
  <c r="H1520" i="4"/>
  <c r="J1458" i="4"/>
  <c r="K1458" i="4"/>
  <c r="H1458" i="4"/>
  <c r="J1405" i="4"/>
  <c r="K1405" i="4"/>
  <c r="H1405" i="4"/>
  <c r="H1363" i="4"/>
  <c r="K1363" i="4"/>
  <c r="K1313" i="4"/>
  <c r="H1313" i="4"/>
  <c r="J1240" i="4"/>
  <c r="K1240" i="4"/>
  <c r="H1240" i="4"/>
  <c r="J1198" i="4"/>
  <c r="K1198" i="4"/>
  <c r="H1198" i="4"/>
  <c r="J1151" i="4"/>
  <c r="K1151" i="4"/>
  <c r="H1151" i="4"/>
  <c r="J1089" i="4"/>
  <c r="K1089" i="4"/>
  <c r="H1089" i="4"/>
  <c r="J1042" i="4"/>
  <c r="K1042" i="4"/>
  <c r="H1042" i="4"/>
  <c r="J988" i="4"/>
  <c r="K988" i="4"/>
  <c r="H988" i="4"/>
  <c r="J953" i="4"/>
  <c r="K953" i="4"/>
  <c r="H953" i="4"/>
  <c r="J915" i="4"/>
  <c r="K915" i="4"/>
  <c r="H915" i="4"/>
  <c r="J868" i="4"/>
  <c r="K868" i="4"/>
  <c r="H868" i="4"/>
  <c r="J810" i="4"/>
  <c r="K810" i="4"/>
  <c r="H810" i="4"/>
  <c r="J726" i="4"/>
  <c r="K726" i="4"/>
  <c r="H726" i="4"/>
  <c r="J679" i="4"/>
  <c r="K679" i="4"/>
  <c r="H679" i="4"/>
  <c r="J621" i="4"/>
  <c r="K621" i="4"/>
  <c r="H621" i="4"/>
  <c r="K580" i="4"/>
  <c r="H580" i="4"/>
  <c r="J530" i="4"/>
  <c r="K530" i="4"/>
  <c r="H530" i="4"/>
  <c r="J480" i="4"/>
  <c r="K480" i="4"/>
  <c r="H480" i="4"/>
  <c r="J435" i="4"/>
  <c r="K435" i="4"/>
  <c r="H435" i="4"/>
  <c r="J383" i="4"/>
  <c r="K383" i="4"/>
  <c r="H383" i="4"/>
  <c r="J330" i="4"/>
  <c r="K330" i="4"/>
  <c r="J259" i="4"/>
  <c r="K259" i="4"/>
  <c r="H259" i="4"/>
  <c r="J217" i="4"/>
  <c r="K217" i="4"/>
  <c r="J134" i="4"/>
  <c r="K134" i="4"/>
  <c r="J89" i="4"/>
  <c r="K89" i="4"/>
  <c r="J47" i="4"/>
  <c r="K47" i="4"/>
  <c r="H153" i="4"/>
  <c r="H217" i="4"/>
  <c r="J1509" i="4"/>
  <c r="K1509" i="4"/>
  <c r="H1509" i="4"/>
  <c r="K1441" i="4"/>
  <c r="H1441" i="4"/>
  <c r="K1393" i="4"/>
  <c r="H1393" i="4"/>
  <c r="J1348" i="4"/>
  <c r="K1348" i="4"/>
  <c r="H1348" i="4"/>
  <c r="J1301" i="4"/>
  <c r="K1301" i="4"/>
  <c r="H1301" i="4"/>
  <c r="K1229" i="4"/>
  <c r="H1229" i="4"/>
  <c r="J1186" i="4"/>
  <c r="K1186" i="4"/>
  <c r="H1186" i="4"/>
  <c r="J1139" i="4"/>
  <c r="K1139" i="4"/>
  <c r="H1139" i="4"/>
  <c r="K1077" i="4"/>
  <c r="H1077" i="4"/>
  <c r="J1023" i="4"/>
  <c r="K1023" i="4"/>
  <c r="H1023" i="4"/>
  <c r="J979" i="4"/>
  <c r="K979" i="4"/>
  <c r="H979" i="4"/>
  <c r="J947" i="4"/>
  <c r="K947" i="4"/>
  <c r="H947" i="4"/>
  <c r="J910" i="4"/>
  <c r="K910" i="4"/>
  <c r="H910" i="4"/>
  <c r="J852" i="4"/>
  <c r="K852" i="4"/>
  <c r="H852" i="4"/>
  <c r="K797" i="4"/>
  <c r="H797" i="4"/>
  <c r="K717" i="4"/>
  <c r="H717" i="4"/>
  <c r="J674" i="4"/>
  <c r="K674" i="4"/>
  <c r="H674" i="4"/>
  <c r="J610" i="4"/>
  <c r="K610" i="4"/>
  <c r="J569" i="4"/>
  <c r="K569" i="4"/>
  <c r="H569" i="4"/>
  <c r="J518" i="4"/>
  <c r="K518" i="4"/>
  <c r="H518" i="4"/>
  <c r="J473" i="4"/>
  <c r="K473" i="4"/>
  <c r="J423" i="4"/>
  <c r="K423" i="4"/>
  <c r="H423" i="4"/>
  <c r="J318" i="4"/>
  <c r="K318" i="4"/>
  <c r="J255" i="4"/>
  <c r="K255" i="4"/>
  <c r="H255" i="4"/>
  <c r="J211" i="4"/>
  <c r="K211" i="4"/>
  <c r="H211" i="4"/>
  <c r="J166" i="4"/>
  <c r="K166" i="4"/>
  <c r="J130" i="4"/>
  <c r="K130" i="4"/>
  <c r="J84" i="4"/>
  <c r="K84" i="4"/>
  <c r="H84" i="4"/>
  <c r="H90" i="4"/>
  <c r="H369" i="4"/>
  <c r="J1508" i="4"/>
  <c r="K1508" i="4"/>
  <c r="H1508" i="4"/>
  <c r="J1440" i="4"/>
  <c r="K1440" i="4"/>
  <c r="H1440" i="4"/>
  <c r="J1392" i="4"/>
  <c r="K1392" i="4"/>
  <c r="H1392" i="4"/>
  <c r="K1347" i="4"/>
  <c r="H1347" i="4"/>
  <c r="J1300" i="4"/>
  <c r="K1300" i="4"/>
  <c r="H1300" i="4"/>
  <c r="J1228" i="4"/>
  <c r="K1228" i="4"/>
  <c r="H1228" i="4"/>
  <c r="J1185" i="4"/>
  <c r="K1185" i="4"/>
  <c r="H1185" i="4"/>
  <c r="J1138" i="4"/>
  <c r="K1138" i="4"/>
  <c r="H1138" i="4"/>
  <c r="J1076" i="4"/>
  <c r="K1076" i="4"/>
  <c r="H1076" i="4"/>
  <c r="J1022" i="4"/>
  <c r="K1022" i="4"/>
  <c r="H1022" i="4"/>
  <c r="J978" i="4"/>
  <c r="K978" i="4"/>
  <c r="H978" i="4"/>
  <c r="J946" i="4"/>
  <c r="K946" i="4"/>
  <c r="H946" i="4"/>
  <c r="K909" i="4"/>
  <c r="H909" i="4"/>
  <c r="K851" i="4"/>
  <c r="H851" i="4"/>
  <c r="J796" i="4"/>
  <c r="K796" i="4"/>
  <c r="H796" i="4"/>
  <c r="J716" i="4"/>
  <c r="K716" i="4"/>
  <c r="H716" i="4"/>
  <c r="J673" i="4"/>
  <c r="K673" i="4"/>
  <c r="H673" i="4"/>
  <c r="J609" i="4"/>
  <c r="K609" i="4"/>
  <c r="J568" i="4"/>
  <c r="K568" i="4"/>
  <c r="H568" i="4"/>
  <c r="J517" i="4"/>
  <c r="K517" i="4"/>
  <c r="J472" i="4"/>
  <c r="K472" i="4"/>
  <c r="H472" i="4"/>
  <c r="J422" i="4"/>
  <c r="K422" i="4"/>
  <c r="J368" i="4"/>
  <c r="K368" i="4"/>
  <c r="H368" i="4"/>
  <c r="J317" i="4"/>
  <c r="K317" i="4"/>
  <c r="J254" i="4"/>
  <c r="K254" i="4"/>
  <c r="J210" i="4"/>
  <c r="K210" i="4"/>
  <c r="J165" i="4"/>
  <c r="K165" i="4"/>
  <c r="J129" i="4"/>
  <c r="K129" i="4"/>
  <c r="J83" i="4"/>
  <c r="K83" i="4"/>
  <c r="H83" i="4"/>
  <c r="H2" i="4"/>
  <c r="H134" i="4"/>
  <c r="H177" i="4"/>
  <c r="H218" i="4"/>
  <c r="H610" i="4"/>
  <c r="K1174" i="4"/>
  <c r="H1174" i="4"/>
  <c r="J1124" i="4"/>
  <c r="K1124" i="4"/>
  <c r="H1124" i="4"/>
  <c r="J1064" i="4"/>
  <c r="K1064" i="4"/>
  <c r="H1064" i="4"/>
  <c r="J1011" i="4"/>
  <c r="K1011" i="4"/>
  <c r="H1011" i="4"/>
  <c r="K973" i="4"/>
  <c r="H973" i="4"/>
  <c r="J935" i="4"/>
  <c r="K935" i="4"/>
  <c r="J894" i="4"/>
  <c r="K894" i="4"/>
  <c r="H894" i="4"/>
  <c r="J840" i="4"/>
  <c r="K840" i="4"/>
  <c r="H840" i="4"/>
  <c r="J774" i="4"/>
  <c r="K774" i="4"/>
  <c r="J704" i="4"/>
  <c r="K704" i="4"/>
  <c r="H704" i="4"/>
  <c r="J663" i="4"/>
  <c r="K663" i="4"/>
  <c r="H663" i="4"/>
  <c r="J605" i="4"/>
  <c r="K605" i="4"/>
  <c r="J556" i="4"/>
  <c r="K556" i="4"/>
  <c r="H556" i="4"/>
  <c r="J506" i="4"/>
  <c r="K506" i="4"/>
  <c r="J460" i="4"/>
  <c r="K460" i="4"/>
  <c r="H460" i="4"/>
  <c r="J410" i="4"/>
  <c r="K410" i="4"/>
  <c r="J356" i="4"/>
  <c r="K356" i="4"/>
  <c r="J304" i="4"/>
  <c r="K304" i="4"/>
  <c r="J244" i="4"/>
  <c r="K244" i="4"/>
  <c r="J201" i="4"/>
  <c r="K201" i="4"/>
  <c r="J154" i="4"/>
  <c r="K154" i="4"/>
  <c r="J118" i="4"/>
  <c r="K118" i="4"/>
  <c r="J68" i="4"/>
  <c r="K68" i="4"/>
  <c r="H605" i="4"/>
  <c r="H935" i="4"/>
  <c r="K1369" i="4"/>
  <c r="H1369" i="4"/>
  <c r="J1326" i="4"/>
  <c r="K1326" i="4"/>
  <c r="H1326" i="4"/>
  <c r="J1256" i="4"/>
  <c r="K1256" i="4"/>
  <c r="H1256" i="4"/>
  <c r="J1205" i="4"/>
  <c r="K1205" i="4"/>
  <c r="H1205" i="4"/>
  <c r="J1162" i="4"/>
  <c r="K1162" i="4"/>
  <c r="J1102" i="4"/>
  <c r="K1102" i="4"/>
  <c r="H1102" i="4"/>
  <c r="J1048" i="4"/>
  <c r="H1048" i="4"/>
  <c r="K1048" i="4"/>
  <c r="J998" i="4"/>
  <c r="K998" i="4"/>
  <c r="H998" i="4"/>
  <c r="J961" i="4"/>
  <c r="K961" i="4"/>
  <c r="H961" i="4"/>
  <c r="J924" i="4"/>
  <c r="K924" i="4"/>
  <c r="H924" i="4"/>
  <c r="J881" i="4"/>
  <c r="K881" i="4"/>
  <c r="H881" i="4"/>
  <c r="J826" i="4"/>
  <c r="K826" i="4"/>
  <c r="H826" i="4"/>
  <c r="J747" i="4"/>
  <c r="K747" i="4"/>
  <c r="J692" i="4"/>
  <c r="K692" i="4"/>
  <c r="H692" i="4"/>
  <c r="K636" i="4"/>
  <c r="H636" i="4"/>
  <c r="J594" i="4"/>
  <c r="K594" i="4"/>
  <c r="J544" i="4"/>
  <c r="K544" i="4"/>
  <c r="H544" i="4"/>
  <c r="J493" i="4"/>
  <c r="K493" i="4"/>
  <c r="J448" i="4"/>
  <c r="K448" i="4"/>
  <c r="J397" i="4"/>
  <c r="K397" i="4"/>
  <c r="J343" i="4"/>
  <c r="K343" i="4"/>
  <c r="J291" i="4"/>
  <c r="K291" i="4"/>
  <c r="J231" i="4"/>
  <c r="K231" i="4"/>
  <c r="J188" i="4"/>
  <c r="K188" i="4"/>
  <c r="J143" i="4"/>
  <c r="K143" i="4"/>
  <c r="J106" i="4"/>
  <c r="K106" i="4"/>
  <c r="J56" i="4"/>
  <c r="K56" i="4"/>
  <c r="J923" i="4"/>
  <c r="K923" i="4"/>
  <c r="K880" i="4"/>
  <c r="H880" i="4"/>
  <c r="J825" i="4"/>
  <c r="K825" i="4"/>
  <c r="H825" i="4"/>
  <c r="J746" i="4"/>
  <c r="K746" i="4"/>
  <c r="H746" i="4"/>
  <c r="J691" i="4"/>
  <c r="K691" i="4"/>
  <c r="J635" i="4"/>
  <c r="K635" i="4"/>
  <c r="H635" i="4"/>
  <c r="J593" i="4"/>
  <c r="K593" i="4"/>
  <c r="J543" i="4"/>
  <c r="K543" i="4"/>
  <c r="H543" i="4"/>
  <c r="J492" i="4"/>
  <c r="K492" i="4"/>
  <c r="H492" i="4"/>
  <c r="J447" i="4"/>
  <c r="K447" i="4"/>
  <c r="J396" i="4"/>
  <c r="K396" i="4"/>
  <c r="J342" i="4"/>
  <c r="K342" i="4"/>
  <c r="J290" i="4"/>
  <c r="K290" i="4"/>
  <c r="J230" i="4"/>
  <c r="K230" i="4"/>
  <c r="J187" i="4"/>
  <c r="K187" i="4"/>
  <c r="J142" i="4"/>
  <c r="K142" i="4"/>
  <c r="J105" i="4"/>
  <c r="K105" i="4"/>
  <c r="J55" i="4"/>
  <c r="K55" i="4"/>
  <c r="H56" i="4"/>
  <c r="H68" i="4"/>
  <c r="H188" i="4"/>
  <c r="H244" i="4"/>
  <c r="H304" i="4"/>
  <c r="H356" i="4"/>
  <c r="H396" i="4"/>
  <c r="H448" i="4"/>
  <c r="H493" i="4"/>
  <c r="H594" i="4"/>
  <c r="H774" i="4"/>
  <c r="H747" i="4"/>
  <c r="G925" i="4"/>
  <c r="G189" i="4"/>
  <c r="J1475" i="4"/>
  <c r="J1459" i="4"/>
  <c r="J1229" i="4"/>
  <c r="J1435" i="4"/>
  <c r="J1174" i="4"/>
  <c r="J1363" i="4"/>
  <c r="J851" i="4"/>
  <c r="J1347" i="4"/>
  <c r="G1423" i="4"/>
  <c r="G999" i="4"/>
  <c r="J580" i="4"/>
  <c r="J177" i="4"/>
  <c r="J909" i="4"/>
  <c r="J1077" i="4"/>
  <c r="J797" i="4"/>
  <c r="J717" i="4"/>
  <c r="J369" i="4"/>
  <c r="J973" i="4"/>
  <c r="J1123" i="4"/>
  <c r="J773" i="4"/>
  <c r="J1553" i="4"/>
  <c r="J1521" i="4"/>
  <c r="J1441" i="4"/>
  <c r="J1393" i="4"/>
  <c r="J1369" i="4"/>
  <c r="J1337" i="4"/>
  <c r="J1313" i="4"/>
  <c r="J636" i="4"/>
  <c r="J997" i="4"/>
  <c r="J960" i="4"/>
  <c r="J880" i="4"/>
  <c r="J869" i="4"/>
  <c r="J1199" i="4"/>
  <c r="G1206" i="4"/>
  <c r="G398" i="4"/>
  <c r="G4" i="4"/>
  <c r="G1555" i="4"/>
  <c r="G693" i="4"/>
  <c r="G595" i="4"/>
  <c r="G494" i="4"/>
  <c r="G1103" i="4"/>
  <c r="G292" i="4"/>
  <c r="G827" i="4"/>
  <c r="G107" i="4"/>
  <c r="G1477" i="4"/>
  <c r="G1382" i="4"/>
  <c r="G1289" i="4"/>
  <c r="G1175" i="4"/>
  <c r="G1065" i="4"/>
  <c r="G974" i="4"/>
  <c r="G895" i="4"/>
  <c r="G775" i="4"/>
  <c r="G664" i="4"/>
  <c r="G557" i="4"/>
  <c r="G461" i="4"/>
  <c r="G357" i="4"/>
  <c r="G245" i="4"/>
  <c r="G155" i="4"/>
  <c r="G69" i="4"/>
  <c r="G1442" i="4"/>
  <c r="G1349" i="4"/>
  <c r="G1230" i="4"/>
  <c r="G1140" i="4"/>
  <c r="G1024" i="4"/>
  <c r="G948" i="4"/>
  <c r="G853" i="4"/>
  <c r="G718" i="4"/>
  <c r="G611" i="4"/>
  <c r="G519" i="4"/>
  <c r="G424" i="4"/>
  <c r="G319" i="4"/>
  <c r="G212" i="4"/>
  <c r="G131" i="4"/>
  <c r="G1522" i="4"/>
  <c r="G1407" i="4"/>
  <c r="G1200" i="4"/>
  <c r="G1091" i="4"/>
  <c r="G990" i="4"/>
  <c r="G917" i="4"/>
  <c r="G812" i="4"/>
  <c r="G681" i="4"/>
  <c r="G582" i="4"/>
  <c r="G482" i="4"/>
  <c r="G261" i="4"/>
  <c r="G179" i="4"/>
  <c r="G1465" i="4"/>
  <c r="G1370" i="4"/>
  <c r="G1257" i="4"/>
  <c r="G1163" i="4"/>
  <c r="G1049" i="4"/>
  <c r="G962" i="4"/>
  <c r="G882" i="4"/>
  <c r="G748" i="4"/>
  <c r="G637" i="4"/>
  <c r="G545" i="4"/>
  <c r="G449" i="4"/>
  <c r="G57" i="4"/>
  <c r="G1437" i="4"/>
  <c r="G1338" i="4"/>
  <c r="G1218" i="4"/>
  <c r="G1125" i="4"/>
  <c r="G936" i="4"/>
  <c r="G841" i="4"/>
  <c r="G705" i="4"/>
  <c r="G606" i="4"/>
  <c r="G507" i="4"/>
  <c r="G305" i="4"/>
  <c r="G119" i="4"/>
  <c r="G1510" i="4"/>
  <c r="G1394" i="4"/>
  <c r="G1302" i="4"/>
  <c r="G1187" i="4"/>
  <c r="G1078" i="4"/>
  <c r="G980" i="4"/>
  <c r="G911" i="4"/>
  <c r="G798" i="4"/>
  <c r="G675" i="4"/>
  <c r="G570" i="4"/>
  <c r="G474" i="4"/>
  <c r="G370" i="4"/>
  <c r="G256" i="4"/>
  <c r="G167" i="4"/>
  <c r="G1460" i="4"/>
  <c r="G1365" i="4"/>
  <c r="G1153" i="4"/>
  <c r="G1044" i="4"/>
  <c r="G955" i="4"/>
  <c r="G870" i="4"/>
  <c r="G728" i="4"/>
  <c r="G623" i="4"/>
  <c r="G532" i="4"/>
  <c r="G437" i="4"/>
  <c r="G219" i="4"/>
  <c r="G136" i="4"/>
  <c r="G49" i="4"/>
  <c r="AA2" i="7" l="1"/>
  <c r="Y2" i="7"/>
  <c r="X2" i="7"/>
  <c r="AR2" i="7"/>
  <c r="O3" i="7"/>
  <c r="M3" i="7" s="1"/>
  <c r="Z2" i="7"/>
  <c r="V4" i="7"/>
  <c r="AS3" i="7" s="1"/>
  <c r="W3" i="7"/>
  <c r="U3" i="7"/>
  <c r="P3" i="7"/>
  <c r="V3" i="7"/>
  <c r="Q3" i="7"/>
  <c r="E937" i="6"/>
  <c r="G937" i="6" s="1"/>
  <c r="N86" i="6"/>
  <c r="O86" i="6" s="1"/>
  <c r="N370" i="6"/>
  <c r="O370" i="6" s="1"/>
  <c r="N1125" i="6"/>
  <c r="O1125" i="6" s="1"/>
  <c r="N507" i="6"/>
  <c r="O507" i="6" s="1"/>
  <c r="N482" i="6"/>
  <c r="O482" i="6" s="1"/>
  <c r="N437" i="6"/>
  <c r="O437" i="6" s="1"/>
  <c r="N545" i="6"/>
  <c r="O545" i="6" s="1"/>
  <c r="N999" i="6"/>
  <c r="O999" i="6" s="1"/>
  <c r="N925" i="6"/>
  <c r="O925" i="6" s="1"/>
  <c r="N1442" i="6"/>
  <c r="O1442" i="6" s="1"/>
  <c r="N595" i="6"/>
  <c r="O595" i="6" s="1"/>
  <c r="N718" i="6"/>
  <c r="O718" i="6" s="1"/>
  <c r="N256" i="6"/>
  <c r="O256" i="6" s="1"/>
  <c r="N519" i="6"/>
  <c r="O519" i="6" s="1"/>
  <c r="N841" i="6"/>
  <c r="O841" i="6" s="1"/>
  <c r="N1200" i="6"/>
  <c r="O1200" i="6" s="1"/>
  <c r="N1522" i="6"/>
  <c r="O1522" i="6" s="1"/>
  <c r="N344" i="6"/>
  <c r="O344" i="6" s="1"/>
  <c r="N474" i="6"/>
  <c r="O474" i="6" s="1"/>
  <c r="N1091" i="6"/>
  <c r="O1091" i="6" s="1"/>
  <c r="N1437" i="6"/>
  <c r="O1437" i="6" s="1"/>
  <c r="N92" i="6"/>
  <c r="O92" i="6" s="1"/>
  <c r="N385" i="6"/>
  <c r="O385" i="6" s="1"/>
  <c r="N1012" i="6"/>
  <c r="O1012" i="6" s="1"/>
  <c r="N449" i="6"/>
  <c r="O449" i="6" s="1"/>
  <c r="N917" i="6"/>
  <c r="O917" i="6" s="1"/>
  <c r="N411" i="6"/>
  <c r="O411" i="6" s="1"/>
  <c r="F87" i="6"/>
  <c r="E87" i="6"/>
  <c r="G87" i="6" s="1"/>
  <c r="J85" i="6"/>
  <c r="E333" i="6"/>
  <c r="G333" i="6" s="1"/>
  <c r="F333" i="6"/>
  <c r="E1092" i="6"/>
  <c r="G1092" i="6" s="1"/>
  <c r="F1092" i="6"/>
  <c r="K1328" i="6"/>
  <c r="I1328" i="6"/>
  <c r="H1328" i="6"/>
  <c r="F624" i="6"/>
  <c r="E624" i="6"/>
  <c r="G624" i="6" s="1"/>
  <c r="N896" i="6"/>
  <c r="O896" i="6" s="1"/>
  <c r="F1466" i="6"/>
  <c r="E1466" i="6"/>
  <c r="G1466" i="6" s="1"/>
  <c r="I246" i="6"/>
  <c r="H246" i="6"/>
  <c r="K246" i="6" s="1"/>
  <c r="F450" i="6"/>
  <c r="E450" i="6"/>
  <c r="G450" i="6" s="1"/>
  <c r="F665" i="6"/>
  <c r="E665" i="6"/>
  <c r="G665" i="6" s="1"/>
  <c r="I58" i="6"/>
  <c r="H58" i="6"/>
  <c r="K58" i="6" s="1"/>
  <c r="F1351" i="6"/>
  <c r="E1351" i="6"/>
  <c r="G1351" i="6" s="1"/>
  <c r="J1349" i="6"/>
  <c r="H293" i="6"/>
  <c r="K293" i="6" s="1"/>
  <c r="I293" i="6"/>
  <c r="H975" i="6"/>
  <c r="K975" i="6"/>
  <c r="I975" i="6"/>
  <c r="H1231" i="6"/>
  <c r="K1231" i="6" s="1"/>
  <c r="I1231" i="6"/>
  <c r="I168" i="6"/>
  <c r="H168" i="6"/>
  <c r="K168" i="6" s="1"/>
  <c r="I145" i="6"/>
  <c r="H145" i="6"/>
  <c r="K145" i="6" s="1"/>
  <c r="F676" i="6"/>
  <c r="E676" i="6"/>
  <c r="G676" i="6" s="1"/>
  <c r="H1316" i="6"/>
  <c r="K1316" i="6" s="1"/>
  <c r="I1316" i="6"/>
  <c r="E1424" i="6"/>
  <c r="G1424" i="6" s="1"/>
  <c r="F1424" i="6"/>
  <c r="F638" i="6"/>
  <c r="E638" i="6"/>
  <c r="G638" i="6" s="1"/>
  <c r="F776" i="6"/>
  <c r="E776" i="6"/>
  <c r="G776" i="6" s="1"/>
  <c r="I1176" i="6"/>
  <c r="H1176" i="6"/>
  <c r="K1176" i="6" s="1"/>
  <c r="I949" i="6"/>
  <c r="H949" i="6"/>
  <c r="K949" i="6" s="1"/>
  <c r="F1104" i="6"/>
  <c r="E1104" i="6"/>
  <c r="G1104" i="6" s="1"/>
  <c r="F1258" i="6"/>
  <c r="E1258" i="6"/>
  <c r="G1258" i="6" s="1"/>
  <c r="I320" i="6"/>
  <c r="H320" i="6"/>
  <c r="K320" i="6" s="1"/>
  <c r="H1366" i="6"/>
  <c r="K1366" i="6"/>
  <c r="I1366" i="6"/>
  <c r="F70" i="6"/>
  <c r="E70" i="6"/>
  <c r="G70" i="6" s="1"/>
  <c r="F612" i="6"/>
  <c r="E612" i="6"/>
  <c r="G612" i="6" s="1"/>
  <c r="E749" i="6"/>
  <c r="G749" i="6" s="1"/>
  <c r="F749" i="6"/>
  <c r="F991" i="6"/>
  <c r="E991" i="6"/>
  <c r="G991" i="6" s="1"/>
  <c r="F1523" i="6"/>
  <c r="E1523" i="6"/>
  <c r="G1523" i="6" s="1"/>
  <c r="F546" i="6"/>
  <c r="E546" i="6"/>
  <c r="G546" i="6" s="1"/>
  <c r="N623" i="6"/>
  <c r="O623" i="6" s="1"/>
  <c r="I1461" i="6"/>
  <c r="H1461" i="6"/>
  <c r="K1461" i="6" s="1"/>
  <c r="F371" i="6"/>
  <c r="E371" i="6"/>
  <c r="G371" i="6" s="1"/>
  <c r="F1000" i="6"/>
  <c r="E1000" i="6"/>
  <c r="G1000" i="6" s="1"/>
  <c r="F1126" i="6"/>
  <c r="E1126" i="6"/>
  <c r="G1126" i="6" s="1"/>
  <c r="F50" i="6"/>
  <c r="E50" i="6"/>
  <c r="G50" i="6" s="1"/>
  <c r="F926" i="6"/>
  <c r="E926" i="6"/>
  <c r="G926" i="6" s="1"/>
  <c r="E1079" i="6"/>
  <c r="G1079" i="6" s="1"/>
  <c r="F1079" i="6"/>
  <c r="F438" i="6"/>
  <c r="E438" i="6"/>
  <c r="G438" i="6" s="1"/>
  <c r="F475" i="6"/>
  <c r="E475" i="6"/>
  <c r="G475" i="6" s="1"/>
  <c r="N532" i="6"/>
  <c r="O532" i="6" s="1"/>
  <c r="E719" i="6"/>
  <c r="G719" i="6" s="1"/>
  <c r="F719" i="6"/>
  <c r="N1257" i="6"/>
  <c r="O1257" i="6" s="1"/>
  <c r="F137" i="6"/>
  <c r="E137" i="6"/>
  <c r="G137" i="6" s="1"/>
  <c r="F1201" i="6"/>
  <c r="E1201" i="6"/>
  <c r="G1201" i="6" s="1"/>
  <c r="F156" i="6"/>
  <c r="E156" i="6"/>
  <c r="G156" i="6" s="1"/>
  <c r="I607" i="6"/>
  <c r="H607" i="6"/>
  <c r="K607" i="6" s="1"/>
  <c r="N728" i="6"/>
  <c r="O728" i="6" s="1"/>
  <c r="I233" i="6"/>
  <c r="H233" i="6"/>
  <c r="K233" i="6" s="1"/>
  <c r="I425" i="6"/>
  <c r="H425" i="6"/>
  <c r="K425" i="6" s="1"/>
  <c r="N775" i="6"/>
  <c r="O775" i="6" s="1"/>
  <c r="F1141" i="6"/>
  <c r="E1141" i="6"/>
  <c r="G1141" i="6" s="1"/>
  <c r="F596" i="6"/>
  <c r="E596" i="6"/>
  <c r="G596" i="6" s="1"/>
  <c r="I1243" i="6"/>
  <c r="H1243" i="6"/>
  <c r="K1243" i="6" s="1"/>
  <c r="I120" i="6"/>
  <c r="H120" i="6"/>
  <c r="K120" i="6" s="1"/>
  <c r="E533" i="6"/>
  <c r="G533" i="6" s="1"/>
  <c r="F533" i="6"/>
  <c r="F483" i="6"/>
  <c r="E483" i="6"/>
  <c r="G483" i="6" s="1"/>
  <c r="N1103" i="6"/>
  <c r="O1103" i="6" s="1"/>
  <c r="F412" i="6"/>
  <c r="E412" i="6"/>
  <c r="G412" i="6" s="1"/>
  <c r="H1372" i="6"/>
  <c r="K1372" i="6" s="1"/>
  <c r="I1372" i="6"/>
  <c r="N611" i="6"/>
  <c r="O611" i="6" s="1"/>
  <c r="E729" i="6"/>
  <c r="G729" i="6" s="1"/>
  <c r="F729" i="6"/>
  <c r="F1383" i="6"/>
  <c r="E1383" i="6"/>
  <c r="G1383" i="6" s="1"/>
  <c r="F1556" i="6"/>
  <c r="E1556" i="6"/>
  <c r="G1556" i="6" s="1"/>
  <c r="N675" i="6"/>
  <c r="O675" i="6" s="1"/>
  <c r="F358" i="6"/>
  <c r="E358" i="6"/>
  <c r="G358" i="6" s="1"/>
  <c r="F912" i="6"/>
  <c r="E912" i="6"/>
  <c r="G912" i="6" s="1"/>
  <c r="F1219" i="6"/>
  <c r="E1219" i="6"/>
  <c r="G1219" i="6" s="1"/>
  <c r="F262" i="6"/>
  <c r="E262" i="6"/>
  <c r="G262" i="6" s="1"/>
  <c r="F1438" i="6"/>
  <c r="E1438" i="6"/>
  <c r="G1438" i="6" s="1"/>
  <c r="E345" i="6"/>
  <c r="G345" i="6" s="1"/>
  <c r="F345" i="6"/>
  <c r="E871" i="6"/>
  <c r="G871" i="6" s="1"/>
  <c r="F871" i="6"/>
  <c r="F221" i="6"/>
  <c r="E221" i="6"/>
  <c r="G221" i="6" s="1"/>
  <c r="J219" i="6"/>
  <c r="F1478" i="6"/>
  <c r="E1478" i="6"/>
  <c r="G1478" i="6" s="1"/>
  <c r="F132" i="6"/>
  <c r="E132" i="6"/>
  <c r="G132" i="6" s="1"/>
  <c r="F706" i="6"/>
  <c r="E706" i="6"/>
  <c r="G706" i="6" s="1"/>
  <c r="I1045" i="6"/>
  <c r="H1045" i="6"/>
  <c r="K1045" i="6" s="1"/>
  <c r="F854" i="6"/>
  <c r="E854" i="6"/>
  <c r="G854" i="6" s="1"/>
  <c r="F204" i="6"/>
  <c r="E204" i="6"/>
  <c r="G204" i="6" s="1"/>
  <c r="J202" i="6"/>
  <c r="F828" i="6"/>
  <c r="E828" i="6"/>
  <c r="G828" i="6" s="1"/>
  <c r="K1066" i="6"/>
  <c r="I1066" i="6"/>
  <c r="H1066" i="6"/>
  <c r="F1154" i="6"/>
  <c r="E1154" i="6"/>
  <c r="G1154" i="6" s="1"/>
  <c r="I180" i="6"/>
  <c r="H180" i="6"/>
  <c r="K180" i="6" s="1"/>
  <c r="F813" i="6"/>
  <c r="E813" i="6"/>
  <c r="G813" i="6" s="1"/>
  <c r="F1511" i="6"/>
  <c r="E1511" i="6"/>
  <c r="G1511" i="6" s="1"/>
  <c r="F1395" i="6"/>
  <c r="E1395" i="6"/>
  <c r="G1395" i="6" s="1"/>
  <c r="F558" i="6"/>
  <c r="E558" i="6"/>
  <c r="G558" i="6" s="1"/>
  <c r="F682" i="6"/>
  <c r="E682" i="6"/>
  <c r="G682" i="6" s="1"/>
  <c r="I1050" i="6"/>
  <c r="H1050" i="6"/>
  <c r="K1050" i="6" s="1"/>
  <c r="E571" i="6"/>
  <c r="G571" i="6" s="1"/>
  <c r="F571" i="6"/>
  <c r="F1025" i="6"/>
  <c r="E1025" i="6"/>
  <c r="G1025" i="6" s="1"/>
  <c r="I981" i="6"/>
  <c r="H981" i="6"/>
  <c r="K981" i="6" s="1"/>
  <c r="N1477" i="6"/>
  <c r="O1477" i="6" s="1"/>
  <c r="K399" i="6"/>
  <c r="I399" i="6"/>
  <c r="H399" i="6"/>
  <c r="F1188" i="6"/>
  <c r="E1188" i="6"/>
  <c r="G1188" i="6" s="1"/>
  <c r="F1290" i="6"/>
  <c r="E1290" i="6"/>
  <c r="G1290" i="6" s="1"/>
  <c r="N136" i="6"/>
  <c r="O136" i="6" s="1"/>
  <c r="N1407" i="6"/>
  <c r="O1407" i="6" s="1"/>
  <c r="F694" i="6"/>
  <c r="E694" i="6"/>
  <c r="G694" i="6" s="1"/>
  <c r="F108" i="6"/>
  <c r="E108" i="6"/>
  <c r="G108" i="6" s="1"/>
  <c r="N1218" i="6"/>
  <c r="O1218" i="6" s="1"/>
  <c r="N261" i="6"/>
  <c r="O261" i="6" s="1"/>
  <c r="N812" i="6"/>
  <c r="O812" i="6" s="1"/>
  <c r="N1465" i="6"/>
  <c r="O1465" i="6" s="1"/>
  <c r="I306" i="6"/>
  <c r="H306" i="6"/>
  <c r="K306" i="6" s="1"/>
  <c r="I937" i="6"/>
  <c r="H937" i="6"/>
  <c r="K937" i="6" s="1"/>
  <c r="H1303" i="6"/>
  <c r="K1303" i="6" s="1"/>
  <c r="I1303" i="6"/>
  <c r="F93" i="6"/>
  <c r="E93" i="6"/>
  <c r="G93" i="6" s="1"/>
  <c r="J91" i="6"/>
  <c r="F918" i="6"/>
  <c r="E918" i="6"/>
  <c r="G918" i="6" s="1"/>
  <c r="F1443" i="6"/>
  <c r="E1443" i="6"/>
  <c r="G1443" i="6" s="1"/>
  <c r="F1339" i="6"/>
  <c r="E1339" i="6"/>
  <c r="G1339" i="6" s="1"/>
  <c r="K190" i="6"/>
  <c r="I190" i="6"/>
  <c r="H190" i="6"/>
  <c r="N637" i="6"/>
  <c r="O637" i="6" s="1"/>
  <c r="N705" i="6"/>
  <c r="O705" i="6" s="1"/>
  <c r="N1187" i="6"/>
  <c r="O1187" i="6" s="1"/>
  <c r="N1289" i="6"/>
  <c r="O1289" i="6" s="1"/>
  <c r="N853" i="6"/>
  <c r="O853" i="6" s="1"/>
  <c r="I963" i="6"/>
  <c r="H963" i="6"/>
  <c r="K963" i="6" s="1"/>
  <c r="I1207" i="6"/>
  <c r="H1207" i="6"/>
  <c r="K1207" i="6"/>
  <c r="F1408" i="6"/>
  <c r="E1408" i="6"/>
  <c r="G1408" i="6" s="1"/>
  <c r="N494" i="6"/>
  <c r="O494" i="6" s="1"/>
  <c r="K883" i="6"/>
  <c r="I883" i="6"/>
  <c r="H883" i="6"/>
  <c r="N1382" i="6"/>
  <c r="O1382" i="6" s="1"/>
  <c r="N357" i="6"/>
  <c r="O357" i="6" s="1"/>
  <c r="F5" i="6"/>
  <c r="E5" i="6"/>
  <c r="G5" i="6" s="1"/>
  <c r="F897" i="6"/>
  <c r="E897" i="6"/>
  <c r="G897" i="6" s="1"/>
  <c r="J895" i="6"/>
  <c r="I799" i="6"/>
  <c r="H799" i="6"/>
  <c r="K799" i="6" s="1"/>
  <c r="I956" i="6"/>
  <c r="H956" i="6"/>
  <c r="K956" i="6" s="1"/>
  <c r="F1013" i="6"/>
  <c r="E1013" i="6"/>
  <c r="G1013" i="6" s="1"/>
  <c r="N1394" i="6"/>
  <c r="O1394" i="6" s="1"/>
  <c r="F257" i="6"/>
  <c r="E257" i="6"/>
  <c r="G257" i="6" s="1"/>
  <c r="N557" i="6"/>
  <c r="O557" i="6" s="1"/>
  <c r="N681" i="6"/>
  <c r="O681" i="6" s="1"/>
  <c r="E583" i="6"/>
  <c r="G583" i="6" s="1"/>
  <c r="F583" i="6"/>
  <c r="F508" i="6"/>
  <c r="E508" i="6"/>
  <c r="G508" i="6" s="1"/>
  <c r="F842" i="6"/>
  <c r="E842" i="6"/>
  <c r="G842" i="6" s="1"/>
  <c r="N1024" i="6"/>
  <c r="O1024" i="6" s="1"/>
  <c r="N1338" i="6"/>
  <c r="O1338" i="6" s="1"/>
  <c r="F386" i="6"/>
  <c r="E386" i="6"/>
  <c r="G386" i="6" s="1"/>
  <c r="K213" i="6"/>
  <c r="I213" i="6"/>
  <c r="H213" i="6"/>
  <c r="I462" i="6"/>
  <c r="H462" i="6"/>
  <c r="K462" i="6" s="1"/>
  <c r="F520" i="6"/>
  <c r="E520" i="6"/>
  <c r="G520" i="6" s="1"/>
  <c r="E495" i="6"/>
  <c r="G495" i="6" s="1"/>
  <c r="F495" i="6"/>
  <c r="N693" i="6"/>
  <c r="O693" i="6" s="1"/>
  <c r="I1164" i="6"/>
  <c r="H1164" i="6"/>
  <c r="K1164" i="6" s="1"/>
  <c r="E333" i="4"/>
  <c r="F333" i="4"/>
  <c r="I333" i="4" s="1"/>
  <c r="E949" i="4"/>
  <c r="F949" i="4"/>
  <c r="I949" i="4" s="1"/>
  <c r="E1141" i="4"/>
  <c r="F1141" i="4"/>
  <c r="I1141" i="4" s="1"/>
  <c r="E190" i="4"/>
  <c r="F190" i="4"/>
  <c r="I190" i="4" s="1"/>
  <c r="E438" i="4"/>
  <c r="F438" i="4"/>
  <c r="I438" i="4" s="1"/>
  <c r="F694" i="4"/>
  <c r="E694" i="4"/>
  <c r="E1126" i="4"/>
  <c r="F1126" i="4"/>
  <c r="I1126" i="4" s="1"/>
  <c r="F1478" i="4"/>
  <c r="E1478" i="4"/>
  <c r="E607" i="4"/>
  <c r="F607" i="4"/>
  <c r="I607" i="4" s="1"/>
  <c r="E1231" i="4"/>
  <c r="F1231" i="4"/>
  <c r="I1231" i="4" s="1"/>
  <c r="E120" i="4"/>
  <c r="F120" i="4"/>
  <c r="I120" i="4" s="1"/>
  <c r="E624" i="4"/>
  <c r="F624" i="4"/>
  <c r="I624" i="4" s="1"/>
  <c r="E1000" i="4"/>
  <c r="F1000" i="4"/>
  <c r="I1000" i="4" s="1"/>
  <c r="E1408" i="4"/>
  <c r="F1408" i="4"/>
  <c r="I1408" i="4" s="1"/>
  <c r="E233" i="4"/>
  <c r="F233" i="4"/>
  <c r="I233" i="4" s="1"/>
  <c r="E665" i="4"/>
  <c r="F665" i="4"/>
  <c r="I665" i="4" s="1"/>
  <c r="E1201" i="4"/>
  <c r="F1201" i="4"/>
  <c r="I1201" i="4" s="1"/>
  <c r="I385" i="4"/>
  <c r="I705" i="4"/>
  <c r="I1153" i="4"/>
  <c r="I202" i="4"/>
  <c r="I570" i="4"/>
  <c r="I1242" i="4"/>
  <c r="I131" i="4"/>
  <c r="I675" i="4"/>
  <c r="I1163" i="4"/>
  <c r="I974" i="4"/>
  <c r="E1443" i="4"/>
  <c r="F1443" i="4"/>
  <c r="I1443" i="4" s="1"/>
  <c r="E412" i="4"/>
  <c r="F412" i="4"/>
  <c r="I412" i="4" s="1"/>
  <c r="I4" i="4"/>
  <c r="I532" i="4"/>
  <c r="I980" i="4"/>
  <c r="I1460" i="4"/>
  <c r="I245" i="4"/>
  <c r="I461" i="4"/>
  <c r="I853" i="4"/>
  <c r="I1349" i="4"/>
  <c r="I398" i="4"/>
  <c r="I718" i="4"/>
  <c r="I990" i="4"/>
  <c r="I167" i="4"/>
  <c r="I775" i="4"/>
  <c r="I1103" i="4"/>
  <c r="I1423" i="4"/>
  <c r="I256" i="4"/>
  <c r="I49" i="4"/>
  <c r="I449" i="4"/>
  <c r="I841" i="4"/>
  <c r="I155" i="4"/>
  <c r="I827" i="4"/>
  <c r="I1187" i="4"/>
  <c r="E1303" i="4"/>
  <c r="F1303" i="4"/>
  <c r="I1303" i="4" s="1"/>
  <c r="E729" i="4"/>
  <c r="F729" i="4"/>
  <c r="I729" i="4" s="1"/>
  <c r="E1258" i="4"/>
  <c r="F1258" i="4"/>
  <c r="I1258" i="4" s="1"/>
  <c r="F371" i="4"/>
  <c r="E371" i="4"/>
  <c r="E883" i="4"/>
  <c r="F883" i="4"/>
  <c r="I883" i="4" s="1"/>
  <c r="E1339" i="4"/>
  <c r="F1339" i="4"/>
  <c r="I1339" i="4" s="1"/>
  <c r="E1523" i="4"/>
  <c r="F1523" i="4"/>
  <c r="I1523" i="4" s="1"/>
  <c r="E508" i="4"/>
  <c r="F508" i="4"/>
  <c r="I508" i="4" s="1"/>
  <c r="E213" i="4"/>
  <c r="F213" i="4"/>
  <c r="I213" i="4" s="1"/>
  <c r="F749" i="4"/>
  <c r="E749" i="4"/>
  <c r="E1013" i="4"/>
  <c r="F1013" i="4"/>
  <c r="I1013" i="4" s="1"/>
  <c r="E70" i="4"/>
  <c r="F70" i="4"/>
  <c r="I70" i="4" s="1"/>
  <c r="E262" i="4"/>
  <c r="F262" i="4"/>
  <c r="I262" i="4" s="1"/>
  <c r="E558" i="4"/>
  <c r="F558" i="4"/>
  <c r="I558" i="4" s="1"/>
  <c r="F918" i="4"/>
  <c r="E918" i="4"/>
  <c r="F1366" i="4"/>
  <c r="E1366" i="4"/>
  <c r="F495" i="4"/>
  <c r="E495" i="4"/>
  <c r="E1079" i="4"/>
  <c r="F1079" i="4"/>
  <c r="I1079" i="4" s="1"/>
  <c r="E320" i="4"/>
  <c r="F320" i="4"/>
  <c r="I320" i="4" s="1"/>
  <c r="F896" i="4"/>
  <c r="E896" i="4"/>
  <c r="E1176" i="4"/>
  <c r="F1176" i="4"/>
  <c r="I1176" i="4" s="1"/>
  <c r="E137" i="4"/>
  <c r="F137" i="4"/>
  <c r="I137" i="4" s="1"/>
  <c r="E345" i="4"/>
  <c r="F345" i="4"/>
  <c r="I345" i="4" s="1"/>
  <c r="E937" i="4"/>
  <c r="F937" i="4"/>
  <c r="I937" i="4" s="1"/>
  <c r="E58" i="4"/>
  <c r="F58" i="4"/>
  <c r="I58" i="4" s="1"/>
  <c r="E546" i="4"/>
  <c r="F546" i="4"/>
  <c r="I546" i="4" s="1"/>
  <c r="E1050" i="4"/>
  <c r="F1050" i="4"/>
  <c r="I1050" i="4" s="1"/>
  <c r="F1290" i="4"/>
  <c r="E1290" i="4"/>
  <c r="F475" i="4"/>
  <c r="E475" i="4"/>
  <c r="E92" i="4"/>
  <c r="F92" i="4"/>
  <c r="I92" i="4" s="1"/>
  <c r="E180" i="4"/>
  <c r="F180" i="4"/>
  <c r="I180" i="4" s="1"/>
  <c r="E596" i="4"/>
  <c r="F596" i="4"/>
  <c r="I596" i="4" s="1"/>
  <c r="E1316" i="4"/>
  <c r="F1316" i="4"/>
  <c r="I1316" i="4" s="1"/>
  <c r="I798" i="4"/>
  <c r="I1382" i="4"/>
  <c r="I962" i="4"/>
  <c r="I1370" i="4"/>
  <c r="I955" i="4"/>
  <c r="E293" i="4"/>
  <c r="F293" i="4"/>
  <c r="E813" i="4"/>
  <c r="F813" i="4"/>
  <c r="I813" i="4" s="1"/>
  <c r="E1045" i="4"/>
  <c r="F1045" i="4"/>
  <c r="E86" i="4"/>
  <c r="F86" i="4"/>
  <c r="I86" i="4" s="1"/>
  <c r="F358" i="4"/>
  <c r="I358" i="4" s="1"/>
  <c r="E358" i="4"/>
  <c r="F638" i="4"/>
  <c r="E638" i="4"/>
  <c r="F926" i="4"/>
  <c r="I926" i="4" s="1"/>
  <c r="E926" i="4"/>
  <c r="F1438" i="4"/>
  <c r="E1438" i="4"/>
  <c r="E583" i="4"/>
  <c r="F583" i="4"/>
  <c r="E1207" i="4"/>
  <c r="F1207" i="4"/>
  <c r="I1207" i="4" s="1"/>
  <c r="E912" i="4"/>
  <c r="F912" i="4"/>
  <c r="E1328" i="4"/>
  <c r="F1328" i="4"/>
  <c r="I1328" i="4" s="1"/>
  <c r="E145" i="4"/>
  <c r="F145" i="4"/>
  <c r="E425" i="4"/>
  <c r="F425" i="4"/>
  <c r="I425" i="4" s="1"/>
  <c r="E1025" i="4"/>
  <c r="F1025" i="4"/>
  <c r="E306" i="4"/>
  <c r="F306" i="4"/>
  <c r="I306" i="4" s="1"/>
  <c r="F682" i="4"/>
  <c r="I682" i="4" s="1"/>
  <c r="E682" i="4"/>
  <c r="E1066" i="4"/>
  <c r="F1066" i="4"/>
  <c r="I1066" i="4" s="1"/>
  <c r="F1466" i="4"/>
  <c r="I1466" i="4" s="1"/>
  <c r="E1466" i="4"/>
  <c r="F483" i="4"/>
  <c r="E483" i="4"/>
  <c r="E1219" i="4"/>
  <c r="F1219" i="4"/>
  <c r="E108" i="4"/>
  <c r="F108" i="4"/>
  <c r="I108" i="4" s="1"/>
  <c r="E220" i="4"/>
  <c r="F220" i="4"/>
  <c r="E612" i="4"/>
  <c r="F612" i="4"/>
  <c r="I612" i="4" s="1"/>
  <c r="E1092" i="4"/>
  <c r="F1092" i="4"/>
  <c r="I1555" i="4"/>
  <c r="I870" i="4"/>
  <c r="I1510" i="4"/>
  <c r="I519" i="4"/>
  <c r="I1394" i="4"/>
  <c r="N973" i="4"/>
  <c r="O973" i="4" s="1"/>
  <c r="N423" i="4"/>
  <c r="O423" i="4" s="1"/>
  <c r="N1476" i="4"/>
  <c r="O1476" i="4" s="1"/>
  <c r="N935" i="4"/>
  <c r="O935" i="4" s="1"/>
  <c r="N692" i="4"/>
  <c r="O692" i="4" s="1"/>
  <c r="N397" i="4"/>
  <c r="O397" i="4" s="1"/>
  <c r="N473" i="4"/>
  <c r="O473" i="4" s="1"/>
  <c r="N636" i="4"/>
  <c r="O636" i="4" s="1"/>
  <c r="H305" i="4"/>
  <c r="K305" i="4" s="1"/>
  <c r="N305" i="4" s="1"/>
  <c r="O305" i="4" s="1"/>
  <c r="H1423" i="4"/>
  <c r="K1423" i="4" s="1"/>
  <c r="N1423" i="4" s="1"/>
  <c r="O1423" i="4" s="1"/>
  <c r="H1302" i="4"/>
  <c r="K1302" i="4" s="1"/>
  <c r="N1302" i="4" s="1"/>
  <c r="O1302" i="4" s="1"/>
  <c r="G1242" i="4"/>
  <c r="H1230" i="4"/>
  <c r="K1230" i="4" s="1"/>
  <c r="N1230" i="4" s="1"/>
  <c r="O1230" i="4" s="1"/>
  <c r="H1044" i="4"/>
  <c r="K1044" i="4" s="1"/>
  <c r="N1044" i="4" s="1"/>
  <c r="O1044" i="4" s="1"/>
  <c r="H69" i="4"/>
  <c r="K69" i="4" s="1"/>
  <c r="N69" i="4" s="1"/>
  <c r="O69" i="4" s="1"/>
  <c r="H637" i="4"/>
  <c r="K637" i="4" s="1"/>
  <c r="N637" i="4" s="1"/>
  <c r="O637" i="4" s="1"/>
  <c r="G1000" i="4"/>
  <c r="H999" i="4"/>
  <c r="K999" i="4" s="1"/>
  <c r="N999" i="4" s="1"/>
  <c r="O999" i="4" s="1"/>
  <c r="H728" i="4"/>
  <c r="K728" i="4" s="1"/>
  <c r="N728" i="4" s="1"/>
  <c r="O728" i="4" s="1"/>
  <c r="H385" i="4"/>
  <c r="H1153" i="4"/>
  <c r="K1153" i="4" s="1"/>
  <c r="N1153" i="4" s="1"/>
  <c r="O1153" i="4" s="1"/>
  <c r="H1218" i="4"/>
  <c r="K1218" i="4" s="1"/>
  <c r="N1218" i="4" s="1"/>
  <c r="O1218" i="4" s="1"/>
  <c r="H398" i="4"/>
  <c r="K398" i="4" s="1"/>
  <c r="N398" i="4" s="1"/>
  <c r="O398" i="4" s="1"/>
  <c r="H595" i="4"/>
  <c r="K595" i="4" s="1"/>
  <c r="N595" i="4" s="1"/>
  <c r="O595" i="4" s="1"/>
  <c r="H606" i="4"/>
  <c r="K606" i="4" s="1"/>
  <c r="N606" i="4" s="1"/>
  <c r="O606" i="4" s="1"/>
  <c r="H623" i="4"/>
  <c r="K623" i="4" s="1"/>
  <c r="N623" i="4" s="1"/>
  <c r="O623" i="4" s="1"/>
  <c r="G333" i="4"/>
  <c r="G332" i="4"/>
  <c r="H1200" i="4"/>
  <c r="K1200" i="4" s="1"/>
  <c r="N1200" i="4" s="1"/>
  <c r="O1200" i="4" s="1"/>
  <c r="H131" i="4"/>
  <c r="K131" i="4" s="1"/>
  <c r="N131" i="4" s="1"/>
  <c r="O131" i="4" s="1"/>
  <c r="H1349" i="4"/>
  <c r="K1349" i="4" s="1"/>
  <c r="N1349" i="4" s="1"/>
  <c r="O1349" i="4" s="1"/>
  <c r="H155" i="4"/>
  <c r="K155" i="4" s="1"/>
  <c r="N155" i="4" s="1"/>
  <c r="O155" i="4" s="1"/>
  <c r="H1460" i="4"/>
  <c r="K1460" i="4" s="1"/>
  <c r="N1460" i="4" s="1"/>
  <c r="O1460" i="4" s="1"/>
  <c r="H85" i="4"/>
  <c r="H917" i="4"/>
  <c r="K917" i="4" s="1"/>
  <c r="N917" i="4" s="1"/>
  <c r="O917" i="4" s="1"/>
  <c r="H136" i="4"/>
  <c r="K136" i="4" s="1"/>
  <c r="N136" i="4" s="1"/>
  <c r="O136" i="4" s="1"/>
  <c r="H936" i="4"/>
  <c r="K936" i="4" s="1"/>
  <c r="N936" i="4" s="1"/>
  <c r="O936" i="4" s="1"/>
  <c r="H1327" i="4"/>
  <c r="H449" i="4"/>
  <c r="K449" i="4" s="1"/>
  <c r="N449" i="4" s="1"/>
  <c r="O449" i="4" s="1"/>
  <c r="H1257" i="4"/>
  <c r="K1257" i="4" s="1"/>
  <c r="N1257" i="4" s="1"/>
  <c r="O1257" i="4" s="1"/>
  <c r="H1242" i="4"/>
  <c r="H675" i="4"/>
  <c r="K675" i="4" s="1"/>
  <c r="N675" i="4" s="1"/>
  <c r="O675" i="4" s="1"/>
  <c r="H718" i="4"/>
  <c r="K718" i="4" s="1"/>
  <c r="N718" i="4" s="1"/>
  <c r="O718" i="4" s="1"/>
  <c r="G91" i="4"/>
  <c r="H319" i="4"/>
  <c r="K319" i="4" s="1"/>
  <c r="N319" i="4" s="1"/>
  <c r="O319" i="4" s="1"/>
  <c r="H1442" i="4"/>
  <c r="K1442" i="4" s="1"/>
  <c r="N1442" i="4" s="1"/>
  <c r="O1442" i="4" s="1"/>
  <c r="H775" i="4"/>
  <c r="K775" i="4" s="1"/>
  <c r="N775" i="4" s="1"/>
  <c r="O775" i="4" s="1"/>
  <c r="H245" i="4"/>
  <c r="K245" i="4" s="1"/>
  <c r="N245" i="4" s="1"/>
  <c r="O245" i="4" s="1"/>
  <c r="H1125" i="4"/>
  <c r="K1125" i="4" s="1"/>
  <c r="N1125" i="4" s="1"/>
  <c r="O1125" i="4" s="1"/>
  <c r="H1510" i="4"/>
  <c r="K1510" i="4" s="1"/>
  <c r="N1510" i="4" s="1"/>
  <c r="O1510" i="4" s="1"/>
  <c r="H895" i="4"/>
  <c r="K895" i="4" s="1"/>
  <c r="N895" i="4" s="1"/>
  <c r="O895" i="4" s="1"/>
  <c r="H144" i="4"/>
  <c r="H1024" i="4"/>
  <c r="K1024" i="4" s="1"/>
  <c r="N1024" i="4" s="1"/>
  <c r="O1024" i="4" s="1"/>
  <c r="H545" i="4"/>
  <c r="K545" i="4" s="1"/>
  <c r="N545" i="4" s="1"/>
  <c r="O545" i="4" s="1"/>
  <c r="H1289" i="4"/>
  <c r="K1289" i="4" s="1"/>
  <c r="N1289" i="4" s="1"/>
  <c r="O1289" i="4" s="1"/>
  <c r="H202" i="4"/>
  <c r="H1338" i="4"/>
  <c r="K1338" i="4" s="1"/>
  <c r="N1338" i="4" s="1"/>
  <c r="O1338" i="4" s="1"/>
  <c r="H91" i="4"/>
  <c r="H827" i="4"/>
  <c r="K827" i="4" s="1"/>
  <c r="N827" i="4" s="1"/>
  <c r="O827" i="4" s="1"/>
  <c r="H212" i="4"/>
  <c r="K212" i="4" s="1"/>
  <c r="N212" i="4" s="1"/>
  <c r="O212" i="4" s="1"/>
  <c r="H798" i="4"/>
  <c r="K798" i="4" s="1"/>
  <c r="N798" i="4" s="1"/>
  <c r="O798" i="4" s="1"/>
  <c r="G1328" i="4"/>
  <c r="G1327" i="4"/>
  <c r="H4" i="4"/>
  <c r="K4" i="4" s="1"/>
  <c r="N4" i="4" s="1"/>
  <c r="O4" i="4" s="1"/>
  <c r="H370" i="4"/>
  <c r="K370" i="4" s="1"/>
  <c r="N370" i="4" s="1"/>
  <c r="O370" i="4" s="1"/>
  <c r="G144" i="4"/>
  <c r="H519" i="4"/>
  <c r="K519" i="4" s="1"/>
  <c r="N519" i="4" s="1"/>
  <c r="O519" i="4" s="1"/>
  <c r="H1175" i="4"/>
  <c r="K1175" i="4" s="1"/>
  <c r="N1175" i="4" s="1"/>
  <c r="O1175" i="4" s="1"/>
  <c r="H532" i="4"/>
  <c r="K532" i="4" s="1"/>
  <c r="N532" i="4" s="1"/>
  <c r="O532" i="4" s="1"/>
  <c r="H261" i="4"/>
  <c r="K261" i="4" s="1"/>
  <c r="N261" i="4" s="1"/>
  <c r="O261" i="4" s="1"/>
  <c r="H1365" i="4"/>
  <c r="K1365" i="4" s="1"/>
  <c r="N1365" i="4" s="1"/>
  <c r="O1365" i="4" s="1"/>
  <c r="H911" i="4"/>
  <c r="K911" i="4" s="1"/>
  <c r="N911" i="4" s="1"/>
  <c r="O911" i="4" s="1"/>
  <c r="H1206" i="4"/>
  <c r="K1206" i="4" s="1"/>
  <c r="N1206" i="4" s="1"/>
  <c r="O1206" i="4" s="1"/>
  <c r="H232" i="4"/>
  <c r="H681" i="4"/>
  <c r="K681" i="4" s="1"/>
  <c r="N681" i="4" s="1"/>
  <c r="O681" i="4" s="1"/>
  <c r="H1465" i="4"/>
  <c r="K1465" i="4" s="1"/>
  <c r="N1465" i="4" s="1"/>
  <c r="O1465" i="4" s="1"/>
  <c r="H474" i="4"/>
  <c r="K474" i="4" s="1"/>
  <c r="N474" i="4" s="1"/>
  <c r="O474" i="4" s="1"/>
  <c r="H1370" i="4"/>
  <c r="K1370" i="4" s="1"/>
  <c r="N1370" i="4" s="1"/>
  <c r="O1370" i="4" s="1"/>
  <c r="H107" i="4"/>
  <c r="K107" i="4" s="1"/>
  <c r="N107" i="4" s="1"/>
  <c r="O107" i="4" s="1"/>
  <c r="H955" i="4"/>
  <c r="K955" i="4" s="1"/>
  <c r="N955" i="4" s="1"/>
  <c r="O955" i="4" s="1"/>
  <c r="H292" i="4"/>
  <c r="K292" i="4" s="1"/>
  <c r="N292" i="4" s="1"/>
  <c r="O292" i="4" s="1"/>
  <c r="H870" i="4"/>
  <c r="K870" i="4" s="1"/>
  <c r="N870" i="4" s="1"/>
  <c r="O870" i="4" s="1"/>
  <c r="G412" i="4"/>
  <c r="G411" i="4"/>
  <c r="H1065" i="4"/>
  <c r="K1065" i="4" s="1"/>
  <c r="N1065" i="4" s="1"/>
  <c r="O1065" i="4" s="1"/>
  <c r="H507" i="4"/>
  <c r="K507" i="4" s="1"/>
  <c r="N507" i="4" s="1"/>
  <c r="O507" i="4" s="1"/>
  <c r="H582" i="4"/>
  <c r="K582" i="4" s="1"/>
  <c r="N582" i="4" s="1"/>
  <c r="O582" i="4" s="1"/>
  <c r="H1078" i="4"/>
  <c r="K1078" i="4" s="1"/>
  <c r="N1078" i="4" s="1"/>
  <c r="O1078" i="4" s="1"/>
  <c r="G232" i="4"/>
  <c r="H611" i="4"/>
  <c r="K611" i="4" s="1"/>
  <c r="N611" i="4" s="1"/>
  <c r="O611" i="4" s="1"/>
  <c r="H1382" i="4"/>
  <c r="K1382" i="4" s="1"/>
  <c r="N1382" i="4" s="1"/>
  <c r="O1382" i="4" s="1"/>
  <c r="H748" i="4"/>
  <c r="K748" i="4" s="1"/>
  <c r="N748" i="4" s="1"/>
  <c r="O748" i="4" s="1"/>
  <c r="H357" i="4"/>
  <c r="K357" i="4" s="1"/>
  <c r="N357" i="4" s="1"/>
  <c r="O357" i="4" s="1"/>
  <c r="H1437" i="4"/>
  <c r="K1437" i="4" s="1"/>
  <c r="N1437" i="4" s="1"/>
  <c r="O1437" i="4" s="1"/>
  <c r="H1103" i="4"/>
  <c r="K1103" i="4" s="1"/>
  <c r="N1103" i="4" s="1"/>
  <c r="O1103" i="4" s="1"/>
  <c r="H256" i="4"/>
  <c r="K256" i="4" s="1"/>
  <c r="N256" i="4" s="1"/>
  <c r="O256" i="4" s="1"/>
  <c r="H705" i="4"/>
  <c r="K705" i="4" s="1"/>
  <c r="N705" i="4" s="1"/>
  <c r="O705" i="4" s="1"/>
  <c r="H482" i="4"/>
  <c r="K482" i="4" s="1"/>
  <c r="N482" i="4" s="1"/>
  <c r="O482" i="4" s="1"/>
  <c r="H1394" i="4"/>
  <c r="K1394" i="4" s="1"/>
  <c r="N1394" i="4" s="1"/>
  <c r="O1394" i="4" s="1"/>
  <c r="H179" i="4"/>
  <c r="K179" i="4" s="1"/>
  <c r="N179" i="4" s="1"/>
  <c r="O179" i="4" s="1"/>
  <c r="H1091" i="4"/>
  <c r="K1091" i="4" s="1"/>
  <c r="N1091" i="4" s="1"/>
  <c r="O1091" i="4" s="1"/>
  <c r="H332" i="4"/>
  <c r="H974" i="4"/>
  <c r="K974" i="4" s="1"/>
  <c r="N974" i="4" s="1"/>
  <c r="O974" i="4" s="1"/>
  <c r="H1140" i="4"/>
  <c r="K1140" i="4" s="1"/>
  <c r="N1140" i="4" s="1"/>
  <c r="O1140" i="4" s="1"/>
  <c r="H1012" i="4"/>
  <c r="H557" i="4"/>
  <c r="K557" i="4" s="1"/>
  <c r="N557" i="4" s="1"/>
  <c r="O557" i="4" s="1"/>
  <c r="H664" i="4"/>
  <c r="K664" i="4" s="1"/>
  <c r="N664" i="4" s="1"/>
  <c r="O664" i="4" s="1"/>
  <c r="H962" i="4"/>
  <c r="K962" i="4" s="1"/>
  <c r="N962" i="4" s="1"/>
  <c r="O962" i="4" s="1"/>
  <c r="H1315" i="4"/>
  <c r="H167" i="4"/>
  <c r="K167" i="4" s="1"/>
  <c r="N167" i="4" s="1"/>
  <c r="O167" i="4" s="1"/>
  <c r="G85" i="4"/>
  <c r="G202" i="4"/>
  <c r="G1013" i="4"/>
  <c r="G1012" i="4"/>
  <c r="G344" i="4"/>
  <c r="G385" i="4"/>
  <c r="H853" i="4"/>
  <c r="K853" i="4" s="1"/>
  <c r="N853" i="4" s="1"/>
  <c r="O853" i="4" s="1"/>
  <c r="H812" i="4"/>
  <c r="K812" i="4" s="1"/>
  <c r="N812" i="4" s="1"/>
  <c r="O812" i="4" s="1"/>
  <c r="H437" i="4"/>
  <c r="K437" i="4" s="1"/>
  <c r="N437" i="4" s="1"/>
  <c r="O437" i="4" s="1"/>
  <c r="H1477" i="4"/>
  <c r="K1477" i="4" s="1"/>
  <c r="N1477" i="4" s="1"/>
  <c r="O1477" i="4" s="1"/>
  <c r="H925" i="4"/>
  <c r="K925" i="4" s="1"/>
  <c r="N925" i="4" s="1"/>
  <c r="O925" i="4" s="1"/>
  <c r="H1407" i="4"/>
  <c r="K1407" i="4" s="1"/>
  <c r="N1407" i="4" s="1"/>
  <c r="O1407" i="4" s="1"/>
  <c r="H344" i="4"/>
  <c r="H49" i="4"/>
  <c r="K49" i="4" s="1"/>
  <c r="N49" i="4" s="1"/>
  <c r="O49" i="4" s="1"/>
  <c r="H841" i="4"/>
  <c r="K841" i="4" s="1"/>
  <c r="N841" i="4" s="1"/>
  <c r="O841" i="4" s="1"/>
  <c r="H570" i="4"/>
  <c r="K570" i="4" s="1"/>
  <c r="N570" i="4" s="1"/>
  <c r="O570" i="4" s="1"/>
  <c r="H1522" i="4"/>
  <c r="K1522" i="4" s="1"/>
  <c r="N1522" i="4" s="1"/>
  <c r="O1522" i="4" s="1"/>
  <c r="H1555" i="4"/>
  <c r="K1555" i="4" s="1"/>
  <c r="N1555" i="4" s="1"/>
  <c r="O1555" i="4" s="1"/>
  <c r="H219" i="4"/>
  <c r="K219" i="4" s="1"/>
  <c r="N219" i="4" s="1"/>
  <c r="O219" i="4" s="1"/>
  <c r="H1163" i="4"/>
  <c r="K1163" i="4" s="1"/>
  <c r="N1163" i="4" s="1"/>
  <c r="O1163" i="4" s="1"/>
  <c r="H990" i="4"/>
  <c r="K990" i="4" s="1"/>
  <c r="N990" i="4" s="1"/>
  <c r="O990" i="4" s="1"/>
  <c r="G1315" i="4"/>
  <c r="H948" i="4"/>
  <c r="K948" i="4" s="1"/>
  <c r="N948" i="4" s="1"/>
  <c r="O948" i="4" s="1"/>
  <c r="H980" i="4"/>
  <c r="K980" i="4" s="1"/>
  <c r="N980" i="4" s="1"/>
  <c r="O980" i="4" s="1"/>
  <c r="H461" i="4"/>
  <c r="K461" i="4" s="1"/>
  <c r="N461" i="4" s="1"/>
  <c r="O461" i="4" s="1"/>
  <c r="H424" i="4"/>
  <c r="K424" i="4" s="1"/>
  <c r="N424" i="4" s="1"/>
  <c r="O424" i="4" s="1"/>
  <c r="H57" i="4"/>
  <c r="K57" i="4" s="1"/>
  <c r="N57" i="4" s="1"/>
  <c r="O57" i="4" s="1"/>
  <c r="H1049" i="4"/>
  <c r="K1049" i="4" s="1"/>
  <c r="N1049" i="4" s="1"/>
  <c r="O1049" i="4" s="1"/>
  <c r="H882" i="4"/>
  <c r="K882" i="4" s="1"/>
  <c r="N882" i="4" s="1"/>
  <c r="O882" i="4" s="1"/>
  <c r="H189" i="4"/>
  <c r="K189" i="4" s="1"/>
  <c r="N189" i="4" s="1"/>
  <c r="O189" i="4" s="1"/>
  <c r="H411" i="4"/>
  <c r="H1187" i="4"/>
  <c r="K1187" i="4" s="1"/>
  <c r="N1187" i="4" s="1"/>
  <c r="O1187" i="4" s="1"/>
  <c r="H494" i="4"/>
  <c r="K494" i="4" s="1"/>
  <c r="N494" i="4" s="1"/>
  <c r="O494" i="4" s="1"/>
  <c r="H119" i="4"/>
  <c r="K119" i="4" s="1"/>
  <c r="N119" i="4" s="1"/>
  <c r="O119" i="4" s="1"/>
  <c r="H693" i="4"/>
  <c r="K693" i="4" s="1"/>
  <c r="N693" i="4" s="1"/>
  <c r="O693" i="4" s="1"/>
  <c r="G371" i="4"/>
  <c r="N178" i="4"/>
  <c r="O178" i="4" s="1"/>
  <c r="N1348" i="4"/>
  <c r="O1348" i="4" s="1"/>
  <c r="N998" i="4"/>
  <c r="O998" i="4" s="1"/>
  <c r="G546" i="4"/>
  <c r="G918" i="4"/>
  <c r="N881" i="4"/>
  <c r="O881" i="4" s="1"/>
  <c r="G1258" i="4"/>
  <c r="N605" i="4"/>
  <c r="O605" i="4" s="1"/>
  <c r="N924" i="4"/>
  <c r="O924" i="4" s="1"/>
  <c r="G1408" i="4"/>
  <c r="N797" i="4"/>
  <c r="O797" i="4" s="1"/>
  <c r="G220" i="4"/>
  <c r="G638" i="4"/>
  <c r="G813" i="4"/>
  <c r="G558" i="4"/>
  <c r="N1337" i="4"/>
  <c r="O1337" i="4" s="1"/>
  <c r="N1554" i="4"/>
  <c r="O1554" i="4" s="1"/>
  <c r="N166" i="4"/>
  <c r="O166" i="4" s="1"/>
  <c r="N356" i="4"/>
  <c r="O356" i="4" s="1"/>
  <c r="N84" i="4"/>
  <c r="O84" i="4" s="1"/>
  <c r="N581" i="4"/>
  <c r="O581" i="4" s="1"/>
  <c r="N544" i="4"/>
  <c r="O544" i="4" s="1"/>
  <c r="N979" i="4"/>
  <c r="O979" i="4" s="1"/>
  <c r="N460" i="4"/>
  <c r="O460" i="4" s="1"/>
  <c r="N663" i="4"/>
  <c r="O663" i="4" s="1"/>
  <c r="N1162" i="4"/>
  <c r="O1162" i="4" s="1"/>
  <c r="N130" i="4"/>
  <c r="O130" i="4" s="1"/>
  <c r="N244" i="4"/>
  <c r="O244" i="4" s="1"/>
  <c r="N1199" i="4"/>
  <c r="O1199" i="4" s="1"/>
  <c r="N1314" i="4"/>
  <c r="O1314" i="4" s="1"/>
  <c r="N1364" i="4"/>
  <c r="O1364" i="4" s="1"/>
  <c r="N1256" i="4"/>
  <c r="O1256" i="4" s="1"/>
  <c r="N1229" i="4"/>
  <c r="O1229" i="4" s="1"/>
  <c r="N90" i="4"/>
  <c r="O90" i="4" s="1"/>
  <c r="N1023" i="4"/>
  <c r="O1023" i="4" s="1"/>
  <c r="N118" i="4"/>
  <c r="O118" i="4" s="1"/>
  <c r="N343" i="4"/>
  <c r="O343" i="4" s="1"/>
  <c r="N531" i="4"/>
  <c r="O531" i="4" s="1"/>
  <c r="N448" i="4"/>
  <c r="O448" i="4" s="1"/>
  <c r="N680" i="4"/>
  <c r="O680" i="4" s="1"/>
  <c r="N1288" i="4"/>
  <c r="O1288" i="4" s="1"/>
  <c r="N811" i="4"/>
  <c r="O811" i="4" s="1"/>
  <c r="G190" i="4"/>
  <c r="G1025" i="4"/>
  <c r="N506" i="4"/>
  <c r="O506" i="4" s="1"/>
  <c r="N143" i="4"/>
  <c r="O143" i="4" s="1"/>
  <c r="N331" i="4"/>
  <c r="O331" i="4" s="1"/>
  <c r="N518" i="4"/>
  <c r="O518" i="4" s="1"/>
  <c r="N704" i="4"/>
  <c r="O704" i="4" s="1"/>
  <c r="N954" i="4"/>
  <c r="O954" i="4" s="1"/>
  <c r="N1436" i="4"/>
  <c r="O1436" i="4" s="1"/>
  <c r="N826" i="4"/>
  <c r="O826" i="4" s="1"/>
  <c r="N961" i="4"/>
  <c r="O961" i="4" s="1"/>
  <c r="N1205" i="4"/>
  <c r="O1205" i="4" s="1"/>
  <c r="N1406" i="4"/>
  <c r="O1406" i="4" s="1"/>
  <c r="N1326" i="4"/>
  <c r="O1326" i="4" s="1"/>
  <c r="N436" i="4"/>
  <c r="O436" i="4" s="1"/>
  <c r="N910" i="4"/>
  <c r="O910" i="4" s="1"/>
  <c r="N1064" i="4"/>
  <c r="O1064" i="4" s="1"/>
  <c r="N869" i="4"/>
  <c r="O869" i="4" s="1"/>
  <c r="N1077" i="4"/>
  <c r="O1077" i="4" s="1"/>
  <c r="N916" i="4"/>
  <c r="O916" i="4" s="1"/>
  <c r="N369" i="4"/>
  <c r="O369" i="4" s="1"/>
  <c r="N154" i="4"/>
  <c r="O154" i="4" s="1"/>
  <c r="N556" i="4"/>
  <c r="O556" i="4" s="1"/>
  <c r="N1422" i="4"/>
  <c r="O1422" i="4" s="1"/>
  <c r="N231" i="4"/>
  <c r="O231" i="4" s="1"/>
  <c r="N947" i="4"/>
  <c r="O947" i="4" s="1"/>
  <c r="N1139" i="4"/>
  <c r="O1139" i="4" s="1"/>
  <c r="N1381" i="4"/>
  <c r="O1381" i="4" s="1"/>
  <c r="N1459" i="4"/>
  <c r="O1459" i="4" s="1"/>
  <c r="N1369" i="4"/>
  <c r="O1369" i="4" s="1"/>
  <c r="G912" i="4"/>
  <c r="N188" i="4"/>
  <c r="O188" i="4" s="1"/>
  <c r="N384" i="4"/>
  <c r="O384" i="4" s="1"/>
  <c r="N569" i="4"/>
  <c r="O569" i="4" s="1"/>
  <c r="N774" i="4"/>
  <c r="O774" i="4" s="1"/>
  <c r="N989" i="4"/>
  <c r="O989" i="4" s="1"/>
  <c r="N1043" i="4"/>
  <c r="O1043" i="4" s="1"/>
  <c r="N1441" i="4"/>
  <c r="O1441" i="4" s="1"/>
  <c r="N1509" i="4"/>
  <c r="O1509" i="4" s="1"/>
  <c r="N481" i="4"/>
  <c r="O481" i="4" s="1"/>
  <c r="N1124" i="4"/>
  <c r="O1124" i="4" s="1"/>
  <c r="N211" i="4"/>
  <c r="O211" i="4" s="1"/>
  <c r="N410" i="4"/>
  <c r="O410" i="4" s="1"/>
  <c r="N56" i="4"/>
  <c r="O56" i="4" s="1"/>
  <c r="N218" i="4"/>
  <c r="O218" i="4" s="1"/>
  <c r="N840" i="4"/>
  <c r="O840" i="4" s="1"/>
  <c r="N610" i="4"/>
  <c r="O610" i="4" s="1"/>
  <c r="N1174" i="4"/>
  <c r="O1174" i="4" s="1"/>
  <c r="N291" i="4"/>
  <c r="O291" i="4" s="1"/>
  <c r="N493" i="4"/>
  <c r="O493" i="4" s="1"/>
  <c r="N1186" i="4"/>
  <c r="O1186" i="4" s="1"/>
  <c r="N201" i="4"/>
  <c r="O201" i="4" s="1"/>
  <c r="N594" i="4"/>
  <c r="O594" i="4" s="1"/>
  <c r="N1301" i="4"/>
  <c r="O1301" i="4" s="1"/>
  <c r="N3" i="4"/>
  <c r="O3" i="4" s="1"/>
  <c r="N1090" i="4"/>
  <c r="O1090" i="4" s="1"/>
  <c r="G1126" i="4"/>
  <c r="N1241" i="4"/>
  <c r="O1241" i="4" s="1"/>
  <c r="N1048" i="4"/>
  <c r="O1048" i="4" s="1"/>
  <c r="N717" i="4"/>
  <c r="O717" i="4" s="1"/>
  <c r="N1521" i="4"/>
  <c r="O1521" i="4" s="1"/>
  <c r="N48" i="4"/>
  <c r="O48" i="4" s="1"/>
  <c r="N255" i="4"/>
  <c r="O255" i="4" s="1"/>
  <c r="N106" i="4"/>
  <c r="O106" i="4" s="1"/>
  <c r="N260" i="4"/>
  <c r="O260" i="4" s="1"/>
  <c r="N894" i="4"/>
  <c r="O894" i="4" s="1"/>
  <c r="N674" i="4"/>
  <c r="O674" i="4" s="1"/>
  <c r="N622" i="4"/>
  <c r="O622" i="4" s="1"/>
  <c r="N1217" i="4"/>
  <c r="O1217" i="4" s="1"/>
  <c r="N1464" i="4"/>
  <c r="O1464" i="4" s="1"/>
  <c r="N68" i="4"/>
  <c r="O68" i="4" s="1"/>
  <c r="N727" i="4"/>
  <c r="O727" i="4" s="1"/>
  <c r="N1393" i="4"/>
  <c r="O1393" i="4" s="1"/>
  <c r="N304" i="4"/>
  <c r="O304" i="4" s="1"/>
  <c r="N135" i="4"/>
  <c r="O135" i="4" s="1"/>
  <c r="N318" i="4"/>
  <c r="O318" i="4" s="1"/>
  <c r="N747" i="4"/>
  <c r="O747" i="4" s="1"/>
  <c r="N1152" i="4"/>
  <c r="O1152" i="4" s="1"/>
  <c r="N1102" i="4"/>
  <c r="O1102" i="4" s="1"/>
  <c r="N852" i="4"/>
  <c r="O852" i="4" s="1"/>
  <c r="N1011" i="4"/>
  <c r="O1011" i="4" s="1"/>
  <c r="G1366" i="4"/>
  <c r="G749" i="4"/>
  <c r="G583" i="4"/>
  <c r="G358" i="4"/>
  <c r="G1438" i="4"/>
  <c r="G896" i="4"/>
  <c r="G883" i="4"/>
  <c r="G949" i="4"/>
  <c r="G438" i="4"/>
  <c r="G1478" i="4"/>
  <c r="G1050" i="4"/>
  <c r="G596" i="4"/>
  <c r="G1207" i="4"/>
  <c r="G425" i="4"/>
  <c r="G682" i="4"/>
  <c r="G926" i="4"/>
  <c r="G92" i="4"/>
  <c r="G694" i="4"/>
  <c r="G624" i="4"/>
  <c r="G495" i="4"/>
  <c r="G1231" i="4"/>
  <c r="G1443" i="4"/>
  <c r="G612" i="4"/>
  <c r="G180" i="4"/>
  <c r="G607" i="4"/>
  <c r="G1045" i="4"/>
  <c r="G1303" i="4"/>
  <c r="G233" i="4"/>
  <c r="AP2" i="7" l="1"/>
  <c r="AS2" i="7"/>
  <c r="N4" i="7"/>
  <c r="AN2" i="7"/>
  <c r="L3" i="7"/>
  <c r="AO2" i="7"/>
  <c r="AQ2" i="7"/>
  <c r="AE2" i="7"/>
  <c r="AM2" i="7"/>
  <c r="AM3" i="7"/>
  <c r="AH2" i="7"/>
  <c r="AL2" i="7"/>
  <c r="AG2" i="7"/>
  <c r="AK2" i="7"/>
  <c r="AF2" i="7"/>
  <c r="AJ2" i="7"/>
  <c r="AI2" i="7"/>
  <c r="AB2" i="7"/>
  <c r="AC2" i="7"/>
  <c r="AD2" i="7"/>
  <c r="AC3" i="7"/>
  <c r="AD3" i="7"/>
  <c r="S4" i="7"/>
  <c r="AT3" i="7"/>
  <c r="J3" i="7"/>
  <c r="R4" i="7"/>
  <c r="K3" i="7"/>
  <c r="T4" i="7"/>
  <c r="N1050" i="6"/>
  <c r="O1050" i="6" s="1"/>
  <c r="N1303" i="6"/>
  <c r="O1303" i="6" s="1"/>
  <c r="N1045" i="6"/>
  <c r="O1045" i="6" s="1"/>
  <c r="N937" i="6"/>
  <c r="O937" i="6" s="1"/>
  <c r="N949" i="6"/>
  <c r="O949" i="6" s="1"/>
  <c r="N168" i="6"/>
  <c r="O168" i="6" s="1"/>
  <c r="N293" i="6"/>
  <c r="O293" i="6" s="1"/>
  <c r="N306" i="6"/>
  <c r="O306" i="6" s="1"/>
  <c r="N320" i="6"/>
  <c r="O320" i="6" s="1"/>
  <c r="N799" i="6"/>
  <c r="O799" i="6" s="1"/>
  <c r="N180" i="6"/>
  <c r="O180" i="6" s="1"/>
  <c r="N1372" i="6"/>
  <c r="O1372" i="6" s="1"/>
  <c r="N1176" i="6"/>
  <c r="O1176" i="6" s="1"/>
  <c r="N963" i="6"/>
  <c r="O963" i="6" s="1"/>
  <c r="N607" i="6"/>
  <c r="O607" i="6" s="1"/>
  <c r="N1316" i="6"/>
  <c r="O1316" i="6" s="1"/>
  <c r="N1231" i="6"/>
  <c r="O1231" i="6" s="1"/>
  <c r="N246" i="6"/>
  <c r="O246" i="6" s="1"/>
  <c r="N145" i="6"/>
  <c r="O145" i="6" s="1"/>
  <c r="I583" i="6"/>
  <c r="H583" i="6"/>
  <c r="K583" i="6" s="1"/>
  <c r="N399" i="6"/>
  <c r="O399" i="6" s="1"/>
  <c r="I1383" i="6"/>
  <c r="K1383" i="6"/>
  <c r="H1383" i="6"/>
  <c r="F1165" i="6"/>
  <c r="E1165" i="6"/>
  <c r="G1165" i="6" s="1"/>
  <c r="J1163" i="6"/>
  <c r="I520" i="6"/>
  <c r="K520" i="6"/>
  <c r="H520" i="6"/>
  <c r="I897" i="6"/>
  <c r="H897" i="6"/>
  <c r="K897" i="6" s="1"/>
  <c r="I1408" i="6"/>
  <c r="H1408" i="6"/>
  <c r="K1408" i="6" s="1"/>
  <c r="F1304" i="6"/>
  <c r="E1304" i="6"/>
  <c r="G1304" i="6" s="1"/>
  <c r="J1302" i="6"/>
  <c r="I558" i="6"/>
  <c r="H558" i="6"/>
  <c r="K558" i="6" s="1"/>
  <c r="F1067" i="6"/>
  <c r="E1067" i="6"/>
  <c r="G1067" i="6" s="1"/>
  <c r="J1065" i="6"/>
  <c r="K204" i="6"/>
  <c r="I204" i="6"/>
  <c r="H204" i="6"/>
  <c r="I1219" i="6"/>
  <c r="H1219" i="6"/>
  <c r="K1219" i="6" s="1"/>
  <c r="F121" i="6"/>
  <c r="E121" i="6"/>
  <c r="G121" i="6" s="1"/>
  <c r="J119" i="6"/>
  <c r="I596" i="6"/>
  <c r="H596" i="6"/>
  <c r="K596" i="6" s="1"/>
  <c r="I1000" i="6"/>
  <c r="H1000" i="6"/>
  <c r="K1000" i="6" s="1"/>
  <c r="F1367" i="6"/>
  <c r="E1367" i="6"/>
  <c r="J1365" i="6"/>
  <c r="K1424" i="6"/>
  <c r="I1424" i="6"/>
  <c r="H1424" i="6"/>
  <c r="F1232" i="6"/>
  <c r="E1232" i="6"/>
  <c r="G1232" i="6" s="1"/>
  <c r="J1230" i="6"/>
  <c r="F294" i="6"/>
  <c r="E294" i="6"/>
  <c r="G294" i="6" s="1"/>
  <c r="J292" i="6"/>
  <c r="H450" i="6"/>
  <c r="K450" i="6" s="1"/>
  <c r="I450" i="6"/>
  <c r="F884" i="6"/>
  <c r="E884" i="6"/>
  <c r="G884" i="6" s="1"/>
  <c r="J882" i="6"/>
  <c r="F307" i="6"/>
  <c r="E307" i="6"/>
  <c r="G307" i="6" s="1"/>
  <c r="J305" i="6"/>
  <c r="E1046" i="6"/>
  <c r="F1046" i="6"/>
  <c r="J1044" i="6"/>
  <c r="I1478" i="6"/>
  <c r="H1478" i="6"/>
  <c r="K1478" i="6" s="1"/>
  <c r="I345" i="6"/>
  <c r="H345" i="6"/>
  <c r="K345" i="6" s="1"/>
  <c r="I1201" i="6"/>
  <c r="H1201" i="6"/>
  <c r="K1201" i="6" s="1"/>
  <c r="I926" i="6"/>
  <c r="H926" i="6"/>
  <c r="K926" i="6" s="1"/>
  <c r="I749" i="6"/>
  <c r="H749" i="6"/>
  <c r="K749" i="6" s="1"/>
  <c r="I1258" i="6"/>
  <c r="H1258" i="6"/>
  <c r="K1258" i="6" s="1"/>
  <c r="F1177" i="6"/>
  <c r="E1177" i="6"/>
  <c r="G1177" i="6" s="1"/>
  <c r="J1175" i="6"/>
  <c r="F146" i="6"/>
  <c r="E146" i="6"/>
  <c r="G146" i="6" s="1"/>
  <c r="J144" i="6"/>
  <c r="F59" i="6"/>
  <c r="E59" i="6"/>
  <c r="G59" i="6" s="1"/>
  <c r="J57" i="6"/>
  <c r="I624" i="6"/>
  <c r="H624" i="6"/>
  <c r="K624" i="6" s="1"/>
  <c r="I1188" i="6"/>
  <c r="H1188" i="6"/>
  <c r="K1188" i="6" s="1"/>
  <c r="F181" i="6"/>
  <c r="E181" i="6"/>
  <c r="G181" i="6" s="1"/>
  <c r="J179" i="6"/>
  <c r="N1164" i="6"/>
  <c r="O1164" i="6" s="1"/>
  <c r="K1443" i="6"/>
  <c r="I1443" i="6"/>
  <c r="H1443" i="6"/>
  <c r="F1051" i="6"/>
  <c r="E1051" i="6"/>
  <c r="G1051" i="6" s="1"/>
  <c r="J1049" i="6"/>
  <c r="I1395" i="6"/>
  <c r="H1395" i="6"/>
  <c r="K1395" i="6" s="1"/>
  <c r="N1066" i="6"/>
  <c r="O1066" i="6" s="1"/>
  <c r="F1373" i="6"/>
  <c r="E1373" i="6"/>
  <c r="G1373" i="6" s="1"/>
  <c r="J1371" i="6"/>
  <c r="N120" i="6"/>
  <c r="O120" i="6" s="1"/>
  <c r="F608" i="6"/>
  <c r="E608" i="6"/>
  <c r="J606" i="6"/>
  <c r="K371" i="6"/>
  <c r="I371" i="6"/>
  <c r="H371" i="6"/>
  <c r="I546" i="6"/>
  <c r="K546" i="6"/>
  <c r="H546" i="6"/>
  <c r="N1366" i="6"/>
  <c r="O1366" i="6" s="1"/>
  <c r="F1317" i="6"/>
  <c r="E1317" i="6"/>
  <c r="G1317" i="6" s="1"/>
  <c r="J1315" i="6"/>
  <c r="I333" i="6"/>
  <c r="H333" i="6"/>
  <c r="K333" i="6" s="1"/>
  <c r="N213" i="6"/>
  <c r="O213" i="6" s="1"/>
  <c r="N1207" i="6"/>
  <c r="O1207" i="6" s="1"/>
  <c r="N981" i="6"/>
  <c r="O981" i="6" s="1"/>
  <c r="F463" i="6"/>
  <c r="E463" i="6"/>
  <c r="G463" i="6" s="1"/>
  <c r="J461" i="6"/>
  <c r="I386" i="6"/>
  <c r="H386" i="6"/>
  <c r="K386" i="6" s="1"/>
  <c r="I508" i="6"/>
  <c r="H508" i="6"/>
  <c r="K508" i="6" s="1"/>
  <c r="F800" i="6"/>
  <c r="E800" i="6"/>
  <c r="G800" i="6" s="1"/>
  <c r="J798" i="6"/>
  <c r="I5" i="6"/>
  <c r="H5" i="6"/>
  <c r="K5" i="6" s="1"/>
  <c r="N883" i="6"/>
  <c r="O883" i="6" s="1"/>
  <c r="F1208" i="6"/>
  <c r="E1208" i="6"/>
  <c r="G1208" i="6" s="1"/>
  <c r="J1206" i="6"/>
  <c r="F191" i="6"/>
  <c r="E191" i="6"/>
  <c r="G191" i="6" s="1"/>
  <c r="J189" i="6"/>
  <c r="F400" i="6"/>
  <c r="E400" i="6"/>
  <c r="G400" i="6" s="1"/>
  <c r="J398" i="6"/>
  <c r="F982" i="6"/>
  <c r="E982" i="6"/>
  <c r="G982" i="6" s="1"/>
  <c r="J980" i="6"/>
  <c r="I854" i="6"/>
  <c r="H854" i="6"/>
  <c r="K854" i="6" s="1"/>
  <c r="I706" i="6"/>
  <c r="H706" i="6"/>
  <c r="K706" i="6" s="1"/>
  <c r="I912" i="6"/>
  <c r="H912" i="6"/>
  <c r="K912" i="6" s="1"/>
  <c r="K1556" i="6"/>
  <c r="I1556" i="6"/>
  <c r="H1556" i="6"/>
  <c r="F426" i="6"/>
  <c r="E426" i="6"/>
  <c r="G426" i="6" s="1"/>
  <c r="J424" i="6"/>
  <c r="I137" i="6"/>
  <c r="H137" i="6"/>
  <c r="K137" i="6" s="1"/>
  <c r="I475" i="6"/>
  <c r="H475" i="6"/>
  <c r="K475" i="6" s="1"/>
  <c r="I1104" i="6"/>
  <c r="H1104" i="6"/>
  <c r="K1104" i="6" s="1"/>
  <c r="N58" i="6"/>
  <c r="O58" i="6" s="1"/>
  <c r="I842" i="6"/>
  <c r="H842" i="6"/>
  <c r="K842" i="6" s="1"/>
  <c r="I694" i="6"/>
  <c r="H694" i="6"/>
  <c r="K694" i="6" s="1"/>
  <c r="K1013" i="6"/>
  <c r="I1013" i="6"/>
  <c r="H1013" i="6"/>
  <c r="I918" i="6"/>
  <c r="H918" i="6"/>
  <c r="K918" i="6" s="1"/>
  <c r="I1511" i="6"/>
  <c r="H1511" i="6"/>
  <c r="K1511" i="6" s="1"/>
  <c r="I1438" i="6"/>
  <c r="H1438" i="6"/>
  <c r="K1438" i="6" s="1"/>
  <c r="I483" i="6"/>
  <c r="H483" i="6"/>
  <c r="K483" i="6" s="1"/>
  <c r="F1244" i="6"/>
  <c r="E1244" i="6"/>
  <c r="G1244" i="6" s="1"/>
  <c r="J1242" i="6"/>
  <c r="E234" i="6"/>
  <c r="G234" i="6" s="1"/>
  <c r="F234" i="6"/>
  <c r="J232" i="6"/>
  <c r="K50" i="6"/>
  <c r="I50" i="6"/>
  <c r="H50" i="6"/>
  <c r="F1462" i="6"/>
  <c r="E1462" i="6"/>
  <c r="J1460" i="6"/>
  <c r="I1523" i="6"/>
  <c r="H1523" i="6"/>
  <c r="K1523" i="6" s="1"/>
  <c r="I612" i="6"/>
  <c r="H612" i="6"/>
  <c r="K612" i="6" s="1"/>
  <c r="F976" i="6"/>
  <c r="E976" i="6"/>
  <c r="G976" i="6" s="1"/>
  <c r="J974" i="6"/>
  <c r="E247" i="6"/>
  <c r="G247" i="6" s="1"/>
  <c r="F247" i="6"/>
  <c r="J245" i="6"/>
  <c r="F1329" i="6"/>
  <c r="E1329" i="6"/>
  <c r="G1329" i="6" s="1"/>
  <c r="J1327" i="6"/>
  <c r="K495" i="6"/>
  <c r="I495" i="6"/>
  <c r="H495" i="6"/>
  <c r="I533" i="6"/>
  <c r="H533" i="6"/>
  <c r="K533" i="6" s="1"/>
  <c r="H1141" i="6"/>
  <c r="K1141" i="6" s="1"/>
  <c r="I1141" i="6"/>
  <c r="N425" i="6"/>
  <c r="O425" i="6" s="1"/>
  <c r="N233" i="6"/>
  <c r="O233" i="6" s="1"/>
  <c r="I438" i="6"/>
  <c r="H438" i="6"/>
  <c r="K438" i="6" s="1"/>
  <c r="N1461" i="6"/>
  <c r="O1461" i="6" s="1"/>
  <c r="F321" i="6"/>
  <c r="E321" i="6"/>
  <c r="G321" i="6" s="1"/>
  <c r="J319" i="6"/>
  <c r="F950" i="6"/>
  <c r="E950" i="6"/>
  <c r="G950" i="6" s="1"/>
  <c r="J948" i="6"/>
  <c r="I776" i="6"/>
  <c r="H776" i="6"/>
  <c r="K776" i="6" s="1"/>
  <c r="F169" i="6"/>
  <c r="E169" i="6"/>
  <c r="G169" i="6" s="1"/>
  <c r="J167" i="6"/>
  <c r="N1328" i="6"/>
  <c r="O1328" i="6" s="1"/>
  <c r="N462" i="6"/>
  <c r="O462" i="6" s="1"/>
  <c r="N956" i="6"/>
  <c r="O956" i="6" s="1"/>
  <c r="F938" i="6"/>
  <c r="E938" i="6"/>
  <c r="G938" i="6" s="1"/>
  <c r="J936" i="6"/>
  <c r="K1025" i="6"/>
  <c r="I1025" i="6"/>
  <c r="H1025" i="6"/>
  <c r="I828" i="6"/>
  <c r="H828" i="6"/>
  <c r="K828" i="6" s="1"/>
  <c r="I221" i="6"/>
  <c r="H221" i="6"/>
  <c r="K221" i="6" s="1"/>
  <c r="F964" i="6"/>
  <c r="E964" i="6"/>
  <c r="G964" i="6" s="1"/>
  <c r="J962" i="6"/>
  <c r="I682" i="6"/>
  <c r="H682" i="6"/>
  <c r="K682" i="6" s="1"/>
  <c r="I1154" i="6"/>
  <c r="H1154" i="6"/>
  <c r="K1154" i="6" s="1"/>
  <c r="K262" i="6"/>
  <c r="I262" i="6"/>
  <c r="H262" i="6"/>
  <c r="I729" i="6"/>
  <c r="H729" i="6"/>
  <c r="K729" i="6" s="1"/>
  <c r="N1243" i="6"/>
  <c r="O1243" i="6" s="1"/>
  <c r="I719" i="6"/>
  <c r="H719" i="6"/>
  <c r="K719" i="6" s="1"/>
  <c r="I1079" i="6"/>
  <c r="H1079" i="6"/>
  <c r="K1079" i="6" s="1"/>
  <c r="I1126" i="6"/>
  <c r="H1126" i="6"/>
  <c r="K1126" i="6" s="1"/>
  <c r="N975" i="6"/>
  <c r="O975" i="6" s="1"/>
  <c r="K665" i="6"/>
  <c r="I665" i="6"/>
  <c r="H665" i="6"/>
  <c r="H1466" i="6"/>
  <c r="K1466" i="6" s="1"/>
  <c r="I1466" i="6"/>
  <c r="K87" i="6"/>
  <c r="I87" i="6"/>
  <c r="H87" i="6"/>
  <c r="N190" i="6"/>
  <c r="O190" i="6" s="1"/>
  <c r="I358" i="6"/>
  <c r="H358" i="6"/>
  <c r="K358" i="6" s="1"/>
  <c r="F214" i="6"/>
  <c r="E214" i="6"/>
  <c r="G214" i="6" s="1"/>
  <c r="J212" i="6"/>
  <c r="I257" i="6"/>
  <c r="H257" i="6"/>
  <c r="K257" i="6" s="1"/>
  <c r="F957" i="6"/>
  <c r="E957" i="6"/>
  <c r="G957" i="6" s="1"/>
  <c r="J955" i="6"/>
  <c r="I1339" i="6"/>
  <c r="H1339" i="6"/>
  <c r="K1339" i="6" s="1"/>
  <c r="I93" i="6"/>
  <c r="H93" i="6"/>
  <c r="K93" i="6" s="1"/>
  <c r="I108" i="6"/>
  <c r="H108" i="6"/>
  <c r="K108" i="6" s="1"/>
  <c r="I1290" i="6"/>
  <c r="H1290" i="6"/>
  <c r="K1290" i="6" s="1"/>
  <c r="I571" i="6"/>
  <c r="H571" i="6"/>
  <c r="K571" i="6" s="1"/>
  <c r="I813" i="6"/>
  <c r="H813" i="6"/>
  <c r="K813" i="6" s="1"/>
  <c r="I132" i="6"/>
  <c r="H132" i="6"/>
  <c r="K132" i="6" s="1"/>
  <c r="I871" i="6"/>
  <c r="H871" i="6"/>
  <c r="K871" i="6" s="1"/>
  <c r="I412" i="6"/>
  <c r="H412" i="6"/>
  <c r="K412" i="6" s="1"/>
  <c r="I156" i="6"/>
  <c r="H156" i="6"/>
  <c r="K156" i="6" s="1"/>
  <c r="I991" i="6"/>
  <c r="H991" i="6"/>
  <c r="K991" i="6" s="1"/>
  <c r="I70" i="6"/>
  <c r="H70" i="6"/>
  <c r="K70" i="6" s="1"/>
  <c r="I638" i="6"/>
  <c r="H638" i="6"/>
  <c r="K638" i="6"/>
  <c r="I676" i="6"/>
  <c r="H676" i="6"/>
  <c r="K676" i="6" s="1"/>
  <c r="I1351" i="6"/>
  <c r="H1351" i="6"/>
  <c r="K1351" i="6" s="1"/>
  <c r="I1092" i="6"/>
  <c r="H1092" i="6"/>
  <c r="K1092" i="6" s="1"/>
  <c r="F1556" i="4"/>
  <c r="E1556" i="4"/>
  <c r="G1556" i="4" s="1"/>
  <c r="I638" i="4"/>
  <c r="E1317" i="4"/>
  <c r="F1317" i="4"/>
  <c r="I1317" i="4" s="1"/>
  <c r="E59" i="4"/>
  <c r="F59" i="4"/>
  <c r="I59" i="4" s="1"/>
  <c r="E1177" i="4"/>
  <c r="F1177" i="4"/>
  <c r="E263" i="4"/>
  <c r="F263" i="4"/>
  <c r="E214" i="4"/>
  <c r="F214" i="4"/>
  <c r="I214" i="4" s="1"/>
  <c r="F884" i="4"/>
  <c r="E884" i="4"/>
  <c r="E1304" i="4"/>
  <c r="F1304" i="4"/>
  <c r="E257" i="4"/>
  <c r="G257" i="4" s="1"/>
  <c r="F257" i="4"/>
  <c r="F1350" i="4"/>
  <c r="E1350" i="4"/>
  <c r="G1350" i="4" s="1"/>
  <c r="E413" i="4"/>
  <c r="F413" i="4"/>
  <c r="I413" i="4" s="1"/>
  <c r="E1243" i="4"/>
  <c r="G1243" i="4" s="1"/>
  <c r="F1243" i="4"/>
  <c r="F666" i="4"/>
  <c r="I666" i="4" s="1"/>
  <c r="E666" i="4"/>
  <c r="E625" i="4"/>
  <c r="F625" i="4"/>
  <c r="I625" i="4" s="1"/>
  <c r="E191" i="4"/>
  <c r="F191" i="4"/>
  <c r="I191" i="4" s="1"/>
  <c r="I1092" i="4"/>
  <c r="I1219" i="4"/>
  <c r="I145" i="4"/>
  <c r="I583" i="4"/>
  <c r="I293" i="4"/>
  <c r="I475" i="4"/>
  <c r="I495" i="4"/>
  <c r="E1424" i="4"/>
  <c r="F1424" i="4"/>
  <c r="F854" i="4"/>
  <c r="E854" i="4"/>
  <c r="G854" i="4" s="1"/>
  <c r="E571" i="4"/>
  <c r="G571" i="4" s="1"/>
  <c r="F571" i="4"/>
  <c r="I1478" i="4"/>
  <c r="E683" i="4"/>
  <c r="F683" i="4"/>
  <c r="I683" i="4" s="1"/>
  <c r="E359" i="4"/>
  <c r="F359" i="4"/>
  <c r="E597" i="4"/>
  <c r="F597" i="4"/>
  <c r="F938" i="4"/>
  <c r="E938" i="4"/>
  <c r="E71" i="4"/>
  <c r="F71" i="4"/>
  <c r="I71" i="4" s="1"/>
  <c r="E509" i="4"/>
  <c r="F509" i="4"/>
  <c r="E1188" i="4"/>
  <c r="G1188" i="4" s="1"/>
  <c r="F1188" i="4"/>
  <c r="E1104" i="4"/>
  <c r="G1104" i="4" s="1"/>
  <c r="F1104" i="4"/>
  <c r="I1104" i="4" s="1"/>
  <c r="E462" i="4"/>
  <c r="F462" i="4"/>
  <c r="I462" i="4" s="1"/>
  <c r="E1444" i="4"/>
  <c r="F1444" i="4"/>
  <c r="E203" i="4"/>
  <c r="F203" i="4"/>
  <c r="E234" i="4"/>
  <c r="F234" i="4"/>
  <c r="I234" i="4" s="1"/>
  <c r="E121" i="4"/>
  <c r="F121" i="4"/>
  <c r="I121" i="4" s="1"/>
  <c r="E1127" i="4"/>
  <c r="F1127" i="4"/>
  <c r="E1142" i="4"/>
  <c r="F1142" i="4"/>
  <c r="E613" i="4"/>
  <c r="F613" i="4"/>
  <c r="I613" i="4" s="1"/>
  <c r="E307" i="4"/>
  <c r="F307" i="4"/>
  <c r="I307" i="4" s="1"/>
  <c r="E1329" i="4"/>
  <c r="F1329" i="4"/>
  <c r="E87" i="4"/>
  <c r="F87" i="4"/>
  <c r="E956" i="4"/>
  <c r="G956" i="4" s="1"/>
  <c r="F956" i="4"/>
  <c r="I956" i="4" s="1"/>
  <c r="I1290" i="4"/>
  <c r="I896" i="4"/>
  <c r="I1366" i="4"/>
  <c r="I371" i="4"/>
  <c r="F828" i="4"/>
  <c r="I828" i="4" s="1"/>
  <c r="E828" i="4"/>
  <c r="E776" i="4"/>
  <c r="G776" i="4" s="1"/>
  <c r="F776" i="4"/>
  <c r="I776" i="4" s="1"/>
  <c r="E246" i="4"/>
  <c r="G246" i="4" s="1"/>
  <c r="F246" i="4"/>
  <c r="I246" i="4" s="1"/>
  <c r="E1154" i="4"/>
  <c r="G1154" i="4" s="1"/>
  <c r="F1154" i="4"/>
  <c r="E1395" i="4"/>
  <c r="F1395" i="4"/>
  <c r="I483" i="4"/>
  <c r="I1438" i="4"/>
  <c r="E1371" i="4"/>
  <c r="G1371" i="4" s="1"/>
  <c r="F1371" i="4"/>
  <c r="I1371" i="4" s="1"/>
  <c r="E181" i="4"/>
  <c r="F181" i="4"/>
  <c r="E1051" i="4"/>
  <c r="F1051" i="4"/>
  <c r="F346" i="4"/>
  <c r="E346" i="4"/>
  <c r="E321" i="4"/>
  <c r="F321" i="4"/>
  <c r="I321" i="4" s="1"/>
  <c r="E1014" i="4"/>
  <c r="F1014" i="4"/>
  <c r="F1524" i="4"/>
  <c r="I1524" i="4" s="1"/>
  <c r="E1524" i="4"/>
  <c r="E1259" i="4"/>
  <c r="F1259" i="4"/>
  <c r="I1259" i="4" s="1"/>
  <c r="E156" i="4"/>
  <c r="G156" i="4" s="1"/>
  <c r="F156" i="4"/>
  <c r="I156" i="4" s="1"/>
  <c r="E168" i="4"/>
  <c r="F168" i="4"/>
  <c r="E1461" i="4"/>
  <c r="F1461" i="4"/>
  <c r="E975" i="4"/>
  <c r="G975" i="4" s="1"/>
  <c r="F975" i="4"/>
  <c r="I975" i="4" s="1"/>
  <c r="F706" i="4"/>
  <c r="E706" i="4"/>
  <c r="G706" i="4" s="1"/>
  <c r="E1409" i="4"/>
  <c r="F1409" i="4"/>
  <c r="E1232" i="4"/>
  <c r="F1232" i="4"/>
  <c r="F950" i="4"/>
  <c r="E950" i="4"/>
  <c r="E520" i="4"/>
  <c r="G520" i="4" s="1"/>
  <c r="F520" i="4"/>
  <c r="I520" i="4" s="1"/>
  <c r="I220" i="4"/>
  <c r="I1025" i="4"/>
  <c r="I912" i="4"/>
  <c r="I1045" i="4"/>
  <c r="E963" i="4"/>
  <c r="G963" i="4" s="1"/>
  <c r="F963" i="4"/>
  <c r="I963" i="4" s="1"/>
  <c r="I918" i="4"/>
  <c r="F842" i="4"/>
  <c r="I842" i="4" s="1"/>
  <c r="E842" i="4"/>
  <c r="G842" i="4" s="1"/>
  <c r="E991" i="4"/>
  <c r="F991" i="4"/>
  <c r="I991" i="4" s="1"/>
  <c r="E981" i="4"/>
  <c r="F981" i="4"/>
  <c r="E1164" i="4"/>
  <c r="G1164" i="4" s="1"/>
  <c r="F1164" i="4"/>
  <c r="F386" i="4"/>
  <c r="I386" i="4" s="1"/>
  <c r="E386" i="4"/>
  <c r="G386" i="4" s="1"/>
  <c r="I694" i="4"/>
  <c r="E1511" i="4"/>
  <c r="G1511" i="4" s="1"/>
  <c r="F1511" i="4"/>
  <c r="E1467" i="4"/>
  <c r="F1467" i="4"/>
  <c r="I1467" i="4" s="1"/>
  <c r="E927" i="4"/>
  <c r="F927" i="4"/>
  <c r="I927" i="4" s="1"/>
  <c r="E1383" i="4"/>
  <c r="G1383" i="4" s="1"/>
  <c r="F1383" i="4"/>
  <c r="E93" i="4"/>
  <c r="F93" i="4"/>
  <c r="F547" i="4"/>
  <c r="E547" i="4"/>
  <c r="E138" i="4"/>
  <c r="F138" i="4"/>
  <c r="I138" i="4" s="1"/>
  <c r="E1080" i="4"/>
  <c r="F1080" i="4"/>
  <c r="E559" i="4"/>
  <c r="F559" i="4"/>
  <c r="E1340" i="4"/>
  <c r="F1340" i="4"/>
  <c r="I1340" i="4" s="1"/>
  <c r="E730" i="4"/>
  <c r="F730" i="4"/>
  <c r="I730" i="4" s="1"/>
  <c r="E450" i="4"/>
  <c r="G450" i="4" s="1"/>
  <c r="F450" i="4"/>
  <c r="I450" i="4" s="1"/>
  <c r="E719" i="4"/>
  <c r="G719" i="4" s="1"/>
  <c r="F719" i="4"/>
  <c r="E533" i="4"/>
  <c r="G533" i="4" s="1"/>
  <c r="F533" i="4"/>
  <c r="I533" i="4" s="1"/>
  <c r="E676" i="4"/>
  <c r="G676" i="4" s="1"/>
  <c r="F676" i="4"/>
  <c r="I676" i="4" s="1"/>
  <c r="E1202" i="4"/>
  <c r="F1202" i="4"/>
  <c r="I1202" i="4" s="1"/>
  <c r="E1001" i="4"/>
  <c r="F1001" i="4"/>
  <c r="E608" i="4"/>
  <c r="F608" i="4"/>
  <c r="I608" i="4" s="1"/>
  <c r="F439" i="4"/>
  <c r="E439" i="4"/>
  <c r="F334" i="4"/>
  <c r="I334" i="4" s="1"/>
  <c r="E334" i="4"/>
  <c r="E871" i="4"/>
  <c r="G871" i="4" s="1"/>
  <c r="F871" i="4"/>
  <c r="E109" i="4"/>
  <c r="F109" i="4"/>
  <c r="I109" i="4" s="1"/>
  <c r="E1067" i="4"/>
  <c r="F1067" i="4"/>
  <c r="I1067" i="4" s="1"/>
  <c r="E426" i="4"/>
  <c r="F426" i="4"/>
  <c r="I426" i="4" s="1"/>
  <c r="E1208" i="4"/>
  <c r="F1208" i="4"/>
  <c r="F814" i="4"/>
  <c r="E814" i="4"/>
  <c r="E799" i="4"/>
  <c r="F799" i="4"/>
  <c r="I799" i="4" s="1"/>
  <c r="I749" i="4"/>
  <c r="E50" i="4"/>
  <c r="G50" i="4" s="1"/>
  <c r="F50" i="4"/>
  <c r="I50" i="4" s="1"/>
  <c r="F399" i="4"/>
  <c r="I399" i="4" s="1"/>
  <c r="E399" i="4"/>
  <c r="E5" i="4"/>
  <c r="G5" i="4" s="1"/>
  <c r="F5" i="4"/>
  <c r="E132" i="4"/>
  <c r="F132" i="4"/>
  <c r="J1012" i="4"/>
  <c r="H371" i="4"/>
  <c r="K371" i="4" s="1"/>
  <c r="N371" i="4" s="1"/>
  <c r="O371" i="4" s="1"/>
  <c r="H546" i="4"/>
  <c r="K546" i="4" s="1"/>
  <c r="N546" i="4" s="1"/>
  <c r="O546" i="4" s="1"/>
  <c r="G991" i="4"/>
  <c r="H638" i="4"/>
  <c r="K638" i="4" s="1"/>
  <c r="N638" i="4" s="1"/>
  <c r="O638" i="4" s="1"/>
  <c r="G345" i="4"/>
  <c r="H257" i="4"/>
  <c r="K257" i="4" s="1"/>
  <c r="N257" i="4" s="1"/>
  <c r="O257" i="4" s="1"/>
  <c r="G1290" i="4"/>
  <c r="H749" i="4"/>
  <c r="K749" i="4" s="1"/>
  <c r="N749" i="4" s="1"/>
  <c r="O749" i="4" s="1"/>
  <c r="K1242" i="4"/>
  <c r="N1242" i="4" s="1"/>
  <c r="O1242" i="4" s="1"/>
  <c r="H220" i="4"/>
  <c r="K220" i="4" s="1"/>
  <c r="N220" i="4" s="1"/>
  <c r="O220" i="4" s="1"/>
  <c r="G1461" i="4"/>
  <c r="H156" i="4"/>
  <c r="K156" i="4" s="1"/>
  <c r="N156" i="4" s="1"/>
  <c r="O156" i="4" s="1"/>
  <c r="H813" i="4"/>
  <c r="K813" i="4" s="1"/>
  <c r="N813" i="4" s="1"/>
  <c r="O813" i="4" s="1"/>
  <c r="G1176" i="4"/>
  <c r="H333" i="4"/>
  <c r="K333" i="4" s="1"/>
  <c r="K144" i="4"/>
  <c r="N144" i="4" s="1"/>
  <c r="O144" i="4" s="1"/>
  <c r="H1126" i="4"/>
  <c r="K1126" i="4" s="1"/>
  <c r="N1126" i="4" s="1"/>
  <c r="O1126" i="4" s="1"/>
  <c r="H883" i="4"/>
  <c r="K883" i="4" s="1"/>
  <c r="N883" i="4" s="1"/>
  <c r="O883" i="4" s="1"/>
  <c r="K344" i="4"/>
  <c r="N344" i="4" s="1"/>
  <c r="O344" i="4" s="1"/>
  <c r="H912" i="4"/>
  <c r="K912" i="4" s="1"/>
  <c r="N912" i="4" s="1"/>
  <c r="O912" i="4" s="1"/>
  <c r="G1424" i="4"/>
  <c r="H956" i="4"/>
  <c r="K956" i="4" s="1"/>
  <c r="N956" i="4" s="1"/>
  <c r="O956" i="4" s="1"/>
  <c r="K91" i="4"/>
  <c r="N91" i="4" s="1"/>
  <c r="O91" i="4" s="1"/>
  <c r="H5" i="4"/>
  <c r="K5" i="4" s="1"/>
  <c r="N5" i="4" s="1"/>
  <c r="O5" i="4" s="1"/>
  <c r="H842" i="4"/>
  <c r="K842" i="4" s="1"/>
  <c r="N842" i="4" s="1"/>
  <c r="O842" i="4" s="1"/>
  <c r="K411" i="4"/>
  <c r="N411" i="4" s="1"/>
  <c r="O411" i="4" s="1"/>
  <c r="K232" i="4"/>
  <c r="N232" i="4" s="1"/>
  <c r="O232" i="4" s="1"/>
  <c r="H386" i="4"/>
  <c r="K386" i="4" s="1"/>
  <c r="H412" i="4"/>
  <c r="K412" i="4" s="1"/>
  <c r="K332" i="4"/>
  <c r="N332" i="4" s="1"/>
  <c r="O332" i="4" s="1"/>
  <c r="K1012" i="4"/>
  <c r="N1012" i="4" s="1"/>
  <c r="O1012" i="4" s="1"/>
  <c r="K385" i="4"/>
  <c r="N385" i="4" s="1"/>
  <c r="O385" i="4" s="1"/>
  <c r="H1243" i="4"/>
  <c r="K1243" i="4" s="1"/>
  <c r="J1327" i="4"/>
  <c r="K202" i="4"/>
  <c r="N202" i="4" s="1"/>
  <c r="O202" i="4" s="1"/>
  <c r="K85" i="4"/>
  <c r="N85" i="4" s="1"/>
  <c r="O85" i="4" s="1"/>
  <c r="G475" i="4"/>
  <c r="H92" i="4"/>
  <c r="K92" i="4" s="1"/>
  <c r="H949" i="4"/>
  <c r="K949" i="4" s="1"/>
  <c r="N949" i="4" s="1"/>
  <c r="O949" i="4" s="1"/>
  <c r="H1000" i="4"/>
  <c r="K1000" i="4" s="1"/>
  <c r="N1000" i="4" s="1"/>
  <c r="O1000" i="4" s="1"/>
  <c r="H1050" i="4"/>
  <c r="K1050" i="4" s="1"/>
  <c r="N1050" i="4" s="1"/>
  <c r="O1050" i="4" s="1"/>
  <c r="K1327" i="4"/>
  <c r="N1327" i="4" s="1"/>
  <c r="O1327" i="4" s="1"/>
  <c r="J1407" i="4"/>
  <c r="H776" i="4"/>
  <c r="K776" i="4" s="1"/>
  <c r="N776" i="4" s="1"/>
  <c r="O776" i="4" s="1"/>
  <c r="G937" i="4"/>
  <c r="K1315" i="4"/>
  <c r="N1315" i="4" s="1"/>
  <c r="O1315" i="4" s="1"/>
  <c r="H475" i="4"/>
  <c r="H1066" i="4"/>
  <c r="H1079" i="4"/>
  <c r="H399" i="4"/>
  <c r="H462" i="4"/>
  <c r="H1461" i="4"/>
  <c r="H306" i="4"/>
  <c r="H345" i="4"/>
  <c r="H233" i="4"/>
  <c r="K233" i="4" s="1"/>
  <c r="H1523" i="4"/>
  <c r="H1339" i="4"/>
  <c r="H70" i="4"/>
  <c r="H729" i="4"/>
  <c r="H1201" i="4"/>
  <c r="H991" i="4"/>
  <c r="H828" i="4"/>
  <c r="H1424" i="4"/>
  <c r="H975" i="4"/>
  <c r="K975" i="4" s="1"/>
  <c r="N975" i="4" s="1"/>
  <c r="O975" i="4" s="1"/>
  <c r="H1219" i="4"/>
  <c r="H1466" i="4"/>
  <c r="H508" i="4"/>
  <c r="H1290" i="4"/>
  <c r="H1316" i="4"/>
  <c r="H1395" i="4"/>
  <c r="H1092" i="4"/>
  <c r="H1176" i="4"/>
  <c r="H293" i="4"/>
  <c r="H937" i="4"/>
  <c r="H483" i="4"/>
  <c r="H1141" i="4"/>
  <c r="J606" i="4"/>
  <c r="G1141" i="4"/>
  <c r="G399" i="4"/>
  <c r="J582" i="4"/>
  <c r="G462" i="4"/>
  <c r="J1257" i="4"/>
  <c r="J895" i="4"/>
  <c r="J494" i="4"/>
  <c r="J1365" i="4"/>
  <c r="G70" i="4"/>
  <c r="J449" i="4"/>
  <c r="J557" i="4"/>
  <c r="J507" i="4"/>
  <c r="J917" i="4"/>
  <c r="J1024" i="4"/>
  <c r="J424" i="4"/>
  <c r="J357" i="4"/>
  <c r="J623" i="4"/>
  <c r="J681" i="4"/>
  <c r="J189" i="4"/>
  <c r="J519" i="4"/>
  <c r="J1103" i="4"/>
  <c r="J532" i="4"/>
  <c r="G320" i="4"/>
  <c r="G213" i="4"/>
  <c r="G137" i="4"/>
  <c r="G665" i="4"/>
  <c r="G262" i="4"/>
  <c r="G981" i="4"/>
  <c r="J693" i="4"/>
  <c r="G108" i="4"/>
  <c r="G799" i="4"/>
  <c r="J232" i="4"/>
  <c r="J974" i="4"/>
  <c r="G203" i="4"/>
  <c r="G86" i="4"/>
  <c r="G145" i="4"/>
  <c r="G58" i="4"/>
  <c r="G132" i="4"/>
  <c r="G120" i="4"/>
  <c r="G168" i="4"/>
  <c r="X3" i="7" l="1"/>
  <c r="Z3" i="7"/>
  <c r="AR3" i="7"/>
  <c r="O4" i="7"/>
  <c r="AA3" i="7"/>
  <c r="Y3" i="7"/>
  <c r="U4" i="7"/>
  <c r="P4" i="7"/>
  <c r="W4" i="7"/>
  <c r="Q4" i="7"/>
  <c r="N991" i="6"/>
  <c r="O991" i="6" s="1"/>
  <c r="N132" i="6"/>
  <c r="O132" i="6" s="1"/>
  <c r="N108" i="6"/>
  <c r="O108" i="6" s="1"/>
  <c r="N1511" i="6"/>
  <c r="O1511" i="6" s="1"/>
  <c r="N1395" i="6"/>
  <c r="O1395" i="6" s="1"/>
  <c r="N558" i="6"/>
  <c r="O558" i="6" s="1"/>
  <c r="N676" i="6"/>
  <c r="O676" i="6" s="1"/>
  <c r="N257" i="6"/>
  <c r="O257" i="6" s="1"/>
  <c r="N221" i="6"/>
  <c r="O221" i="6" s="1"/>
  <c r="N137" i="6"/>
  <c r="O137" i="6" s="1"/>
  <c r="N912" i="6"/>
  <c r="O912" i="6" s="1"/>
  <c r="N508" i="6"/>
  <c r="O508" i="6" s="1"/>
  <c r="N918" i="6"/>
  <c r="O918" i="6" s="1"/>
  <c r="N1201" i="6"/>
  <c r="O1201" i="6" s="1"/>
  <c r="N596" i="6"/>
  <c r="O596" i="6" s="1"/>
  <c r="N156" i="6"/>
  <c r="O156" i="6" s="1"/>
  <c r="N93" i="6"/>
  <c r="O93" i="6" s="1"/>
  <c r="N450" i="6"/>
  <c r="O450" i="6" s="1"/>
  <c r="N483" i="6"/>
  <c r="O483" i="6" s="1"/>
  <c r="N706" i="6"/>
  <c r="O706" i="6" s="1"/>
  <c r="N1258" i="6"/>
  <c r="O1258" i="6" s="1"/>
  <c r="N583" i="6"/>
  <c r="O583" i="6" s="1"/>
  <c r="N412" i="6"/>
  <c r="O412" i="6" s="1"/>
  <c r="N571" i="6"/>
  <c r="O571" i="6" s="1"/>
  <c r="N1339" i="6"/>
  <c r="O1339" i="6" s="1"/>
  <c r="N5" i="6"/>
  <c r="O5" i="6" s="1"/>
  <c r="N345" i="6"/>
  <c r="O345" i="6" s="1"/>
  <c r="N813" i="6"/>
  <c r="O813" i="6" s="1"/>
  <c r="N1126" i="6"/>
  <c r="O1126" i="6" s="1"/>
  <c r="N776" i="6"/>
  <c r="O776" i="6" s="1"/>
  <c r="N842" i="6"/>
  <c r="O842" i="6" s="1"/>
  <c r="N386" i="6"/>
  <c r="O386" i="6" s="1"/>
  <c r="N1092" i="6"/>
  <c r="O1092" i="6" s="1"/>
  <c r="N1466" i="6"/>
  <c r="O1466" i="6" s="1"/>
  <c r="N1523" i="6"/>
  <c r="O1523" i="6" s="1"/>
  <c r="N1104" i="6"/>
  <c r="O1104" i="6" s="1"/>
  <c r="N854" i="6"/>
  <c r="O854" i="6" s="1"/>
  <c r="N749" i="6"/>
  <c r="O749" i="6" s="1"/>
  <c r="N1408" i="6"/>
  <c r="O1408" i="6" s="1"/>
  <c r="N70" i="6"/>
  <c r="O70" i="6" s="1"/>
  <c r="N871" i="6"/>
  <c r="O871" i="6" s="1"/>
  <c r="N1290" i="6"/>
  <c r="O1290" i="6" s="1"/>
  <c r="N358" i="6"/>
  <c r="O358" i="6" s="1"/>
  <c r="N1478" i="6"/>
  <c r="O1478" i="6" s="1"/>
  <c r="N1351" i="6"/>
  <c r="O1351" i="6" s="1"/>
  <c r="N719" i="6"/>
  <c r="O719" i="6" s="1"/>
  <c r="N475" i="6"/>
  <c r="O475" i="6" s="1"/>
  <c r="N897" i="6"/>
  <c r="O897" i="6" s="1"/>
  <c r="F677" i="6"/>
  <c r="E677" i="6"/>
  <c r="G677" i="6" s="1"/>
  <c r="J675" i="6"/>
  <c r="F157" i="6"/>
  <c r="E157" i="6"/>
  <c r="G157" i="6" s="1"/>
  <c r="J155" i="6"/>
  <c r="F814" i="6"/>
  <c r="E814" i="6"/>
  <c r="G814" i="6" s="1"/>
  <c r="J812" i="6"/>
  <c r="F94" i="6"/>
  <c r="E94" i="6"/>
  <c r="G94" i="6" s="1"/>
  <c r="J92" i="6"/>
  <c r="N1079" i="6"/>
  <c r="O1079" i="6" s="1"/>
  <c r="N1025" i="6"/>
  <c r="O1025" i="6" s="1"/>
  <c r="I214" i="6"/>
  <c r="H214" i="6"/>
  <c r="K214" i="6" s="1"/>
  <c r="F88" i="6"/>
  <c r="E88" i="6"/>
  <c r="J86" i="6"/>
  <c r="E1080" i="6"/>
  <c r="G1080" i="6" s="1"/>
  <c r="F1080" i="6"/>
  <c r="J1078" i="6"/>
  <c r="F730" i="6"/>
  <c r="E730" i="6"/>
  <c r="G730" i="6" s="1"/>
  <c r="J728" i="6"/>
  <c r="F1142" i="6"/>
  <c r="E1142" i="6"/>
  <c r="G1142" i="6" s="1"/>
  <c r="J1140" i="6"/>
  <c r="I247" i="6"/>
  <c r="H247" i="6"/>
  <c r="K247" i="6" s="1"/>
  <c r="E613" i="6"/>
  <c r="G613" i="6" s="1"/>
  <c r="F613" i="6"/>
  <c r="J611" i="6"/>
  <c r="F1439" i="6"/>
  <c r="E1439" i="6"/>
  <c r="J1437" i="6"/>
  <c r="F919" i="6"/>
  <c r="E919" i="6"/>
  <c r="G919" i="6" s="1"/>
  <c r="J917" i="6"/>
  <c r="F695" i="6"/>
  <c r="E695" i="6"/>
  <c r="G695" i="6" s="1"/>
  <c r="J693" i="6"/>
  <c r="F913" i="6"/>
  <c r="E913" i="6"/>
  <c r="G913" i="6" s="1"/>
  <c r="J911" i="6"/>
  <c r="H1208" i="6"/>
  <c r="K1208" i="6" s="1"/>
  <c r="I1208" i="6"/>
  <c r="F927" i="6"/>
  <c r="E927" i="6"/>
  <c r="G927" i="6" s="1"/>
  <c r="J925" i="6"/>
  <c r="I1232" i="6"/>
  <c r="H1232" i="6"/>
  <c r="K1232" i="6" s="1"/>
  <c r="F205" i="6"/>
  <c r="E205" i="6"/>
  <c r="G205" i="6" s="1"/>
  <c r="J203" i="6"/>
  <c r="E521" i="6"/>
  <c r="G521" i="6" s="1"/>
  <c r="F521" i="6"/>
  <c r="J519" i="6"/>
  <c r="I957" i="6"/>
  <c r="H957" i="6"/>
  <c r="K957" i="6" s="1"/>
  <c r="F666" i="6"/>
  <c r="E666" i="6"/>
  <c r="G666" i="6" s="1"/>
  <c r="J664" i="6"/>
  <c r="F1155" i="6"/>
  <c r="E1155" i="6"/>
  <c r="G1155" i="6" s="1"/>
  <c r="J1153" i="6"/>
  <c r="F439" i="6"/>
  <c r="E439" i="6"/>
  <c r="G439" i="6" s="1"/>
  <c r="J437" i="6"/>
  <c r="F496" i="6"/>
  <c r="E496" i="6"/>
  <c r="G496" i="6" s="1"/>
  <c r="J494" i="6"/>
  <c r="F51" i="6"/>
  <c r="E51" i="6"/>
  <c r="G51" i="6" s="1"/>
  <c r="J49" i="6"/>
  <c r="I1244" i="6"/>
  <c r="H1244" i="6"/>
  <c r="K1244" i="6" s="1"/>
  <c r="I426" i="6"/>
  <c r="H426" i="6"/>
  <c r="K426" i="6" s="1"/>
  <c r="I400" i="6"/>
  <c r="H400" i="6"/>
  <c r="K400" i="6" s="1"/>
  <c r="H800" i="6"/>
  <c r="K800" i="6" s="1"/>
  <c r="I800" i="6"/>
  <c r="I1051" i="6"/>
  <c r="H1051" i="6"/>
  <c r="K1051" i="6" s="1"/>
  <c r="F1001" i="6"/>
  <c r="E1001" i="6"/>
  <c r="G1001" i="6" s="1"/>
  <c r="J999" i="6"/>
  <c r="E559" i="6"/>
  <c r="G559" i="6" s="1"/>
  <c r="F559" i="6"/>
  <c r="J557" i="6"/>
  <c r="F1127" i="6"/>
  <c r="E1127" i="6"/>
  <c r="G1127" i="6" s="1"/>
  <c r="J1125" i="6"/>
  <c r="N828" i="6"/>
  <c r="O828" i="6" s="1"/>
  <c r="I938" i="6"/>
  <c r="H938" i="6"/>
  <c r="K938" i="6" s="1"/>
  <c r="I950" i="6"/>
  <c r="H950" i="6"/>
  <c r="K950" i="6"/>
  <c r="N1141" i="6"/>
  <c r="O1141" i="6" s="1"/>
  <c r="F1524" i="6"/>
  <c r="E1524" i="6"/>
  <c r="G1524" i="6" s="1"/>
  <c r="J1522" i="6"/>
  <c r="N694" i="6"/>
  <c r="O694" i="6" s="1"/>
  <c r="E855" i="6"/>
  <c r="G855" i="6" s="1"/>
  <c r="F855" i="6"/>
  <c r="J853" i="6"/>
  <c r="N546" i="6"/>
  <c r="O546" i="6" s="1"/>
  <c r="I608" i="6"/>
  <c r="J608" i="6"/>
  <c r="N624" i="6"/>
  <c r="O624" i="6" s="1"/>
  <c r="I146" i="6"/>
  <c r="H146" i="6"/>
  <c r="K146" i="6" s="1"/>
  <c r="F1425" i="6"/>
  <c r="E1425" i="6"/>
  <c r="G1425" i="6" s="1"/>
  <c r="J1423" i="6"/>
  <c r="H121" i="6"/>
  <c r="K121" i="6" s="1"/>
  <c r="I121" i="6"/>
  <c r="N204" i="6"/>
  <c r="O204" i="6" s="1"/>
  <c r="F898" i="6"/>
  <c r="E898" i="6"/>
  <c r="G898" i="6" s="1"/>
  <c r="J896" i="6"/>
  <c r="F359" i="6"/>
  <c r="E359" i="6"/>
  <c r="G359" i="6" s="1"/>
  <c r="J357" i="6"/>
  <c r="F992" i="6"/>
  <c r="E992" i="6"/>
  <c r="G992" i="6" s="1"/>
  <c r="J990" i="6"/>
  <c r="F133" i="6"/>
  <c r="E133" i="6"/>
  <c r="J131" i="6"/>
  <c r="F109" i="6"/>
  <c r="E109" i="6"/>
  <c r="G109" i="6" s="1"/>
  <c r="J107" i="6"/>
  <c r="F258" i="6"/>
  <c r="E258" i="6"/>
  <c r="J256" i="6"/>
  <c r="N665" i="6"/>
  <c r="O665" i="6" s="1"/>
  <c r="I964" i="6"/>
  <c r="H964" i="6"/>
  <c r="K964" i="6" s="1"/>
  <c r="I169" i="6"/>
  <c r="H169" i="6"/>
  <c r="K169" i="6" s="1"/>
  <c r="N438" i="6"/>
  <c r="O438" i="6" s="1"/>
  <c r="N495" i="6"/>
  <c r="O495" i="6" s="1"/>
  <c r="F484" i="6"/>
  <c r="E484" i="6"/>
  <c r="G484" i="6" s="1"/>
  <c r="J482" i="6"/>
  <c r="F1105" i="6"/>
  <c r="E1105" i="6"/>
  <c r="G1105" i="6" s="1"/>
  <c r="J1103" i="6"/>
  <c r="E547" i="6"/>
  <c r="G547" i="6" s="1"/>
  <c r="F547" i="6"/>
  <c r="J545" i="6"/>
  <c r="F750" i="6"/>
  <c r="E750" i="6"/>
  <c r="G750" i="6" s="1"/>
  <c r="J748" i="6"/>
  <c r="F1202" i="6"/>
  <c r="E1202" i="6"/>
  <c r="G1202" i="6" s="1"/>
  <c r="J1200" i="6"/>
  <c r="F1479" i="6"/>
  <c r="E1479" i="6"/>
  <c r="G1479" i="6" s="1"/>
  <c r="J1477" i="6"/>
  <c r="H307" i="6"/>
  <c r="K307" i="6" s="1"/>
  <c r="I307" i="6"/>
  <c r="N1424" i="6"/>
  <c r="O1424" i="6" s="1"/>
  <c r="N1000" i="6"/>
  <c r="O1000" i="6" s="1"/>
  <c r="H1165" i="6"/>
  <c r="K1165" i="6" s="1"/>
  <c r="I1165" i="6"/>
  <c r="F584" i="6"/>
  <c r="E584" i="6"/>
  <c r="G584" i="6" s="1"/>
  <c r="J582" i="6"/>
  <c r="F720" i="6"/>
  <c r="E720" i="6"/>
  <c r="G720" i="6" s="1"/>
  <c r="J718" i="6"/>
  <c r="F1352" i="6"/>
  <c r="E1352" i="6"/>
  <c r="G1352" i="6" s="1"/>
  <c r="J1350" i="6"/>
  <c r="F413" i="6"/>
  <c r="E413" i="6"/>
  <c r="G413" i="6" s="1"/>
  <c r="J411" i="6"/>
  <c r="F572" i="6"/>
  <c r="E572" i="6"/>
  <c r="G572" i="6" s="1"/>
  <c r="J570" i="6"/>
  <c r="F1340" i="6"/>
  <c r="E1340" i="6"/>
  <c r="G1340" i="6" s="1"/>
  <c r="J1338" i="6"/>
  <c r="N1154" i="6"/>
  <c r="O1154" i="6" s="1"/>
  <c r="E829" i="6"/>
  <c r="G829" i="6" s="1"/>
  <c r="F829" i="6"/>
  <c r="J827" i="6"/>
  <c r="N50" i="6"/>
  <c r="O50" i="6" s="1"/>
  <c r="F1512" i="6"/>
  <c r="E1512" i="6"/>
  <c r="G1512" i="6" s="1"/>
  <c r="J1510" i="6"/>
  <c r="F138" i="6"/>
  <c r="E138" i="6"/>
  <c r="G138" i="6" s="1"/>
  <c r="J136" i="6"/>
  <c r="F1467" i="6"/>
  <c r="E1467" i="6"/>
  <c r="G1467" i="6" s="1"/>
  <c r="J1465" i="6"/>
  <c r="F263" i="6"/>
  <c r="E263" i="6"/>
  <c r="G263" i="6" s="1"/>
  <c r="J261" i="6"/>
  <c r="I976" i="6"/>
  <c r="H976" i="6"/>
  <c r="K976" i="6" s="1"/>
  <c r="F1557" i="6"/>
  <c r="E1557" i="6"/>
  <c r="G1557" i="6" s="1"/>
  <c r="J1555" i="6"/>
  <c r="F6" i="6"/>
  <c r="E6" i="6"/>
  <c r="G6" i="6" s="1"/>
  <c r="J4" i="6"/>
  <c r="K463" i="6"/>
  <c r="I463" i="6"/>
  <c r="H463" i="6"/>
  <c r="H1317" i="6"/>
  <c r="K1317" i="6" s="1"/>
  <c r="I1317" i="6"/>
  <c r="F1444" i="6"/>
  <c r="E1444" i="6"/>
  <c r="G1444" i="6" s="1"/>
  <c r="J1442" i="6"/>
  <c r="I181" i="6"/>
  <c r="H181" i="6"/>
  <c r="K181" i="6" s="1"/>
  <c r="E625" i="6"/>
  <c r="G625" i="6" s="1"/>
  <c r="F625" i="6"/>
  <c r="J623" i="6"/>
  <c r="F1220" i="6"/>
  <c r="E1220" i="6"/>
  <c r="G1220" i="6" s="1"/>
  <c r="J1218" i="6"/>
  <c r="K1304" i="6"/>
  <c r="I1304" i="6"/>
  <c r="H1304" i="6"/>
  <c r="N87" i="6"/>
  <c r="O87" i="6" s="1"/>
  <c r="N729" i="6"/>
  <c r="O729" i="6" s="1"/>
  <c r="N638" i="6"/>
  <c r="O638" i="6" s="1"/>
  <c r="E639" i="6"/>
  <c r="G639" i="6" s="1"/>
  <c r="F639" i="6"/>
  <c r="J637" i="6"/>
  <c r="F683" i="6"/>
  <c r="E683" i="6"/>
  <c r="G683" i="6" s="1"/>
  <c r="J681" i="6"/>
  <c r="F1026" i="6"/>
  <c r="E1026" i="6"/>
  <c r="G1026" i="6" s="1"/>
  <c r="J1024" i="6"/>
  <c r="I321" i="6"/>
  <c r="H321" i="6"/>
  <c r="K321" i="6" s="1"/>
  <c r="F534" i="6"/>
  <c r="E534" i="6"/>
  <c r="G534" i="6" s="1"/>
  <c r="J532" i="6"/>
  <c r="I234" i="6"/>
  <c r="H234" i="6"/>
  <c r="K234" i="6" s="1"/>
  <c r="F1014" i="6"/>
  <c r="E1014" i="6"/>
  <c r="G1014" i="6" s="1"/>
  <c r="J1012" i="6"/>
  <c r="I191" i="6"/>
  <c r="H191" i="6"/>
  <c r="K191" i="6" s="1"/>
  <c r="E509" i="6"/>
  <c r="G509" i="6" s="1"/>
  <c r="F509" i="6"/>
  <c r="J507" i="6"/>
  <c r="E334" i="6"/>
  <c r="G334" i="6" s="1"/>
  <c r="F334" i="6"/>
  <c r="J332" i="6"/>
  <c r="F372" i="6"/>
  <c r="E372" i="6"/>
  <c r="G372" i="6" s="1"/>
  <c r="J370" i="6"/>
  <c r="F1396" i="6"/>
  <c r="E1396" i="6"/>
  <c r="G1396" i="6" s="1"/>
  <c r="J1394" i="6"/>
  <c r="H1177" i="6"/>
  <c r="K1177" i="6" s="1"/>
  <c r="I1177" i="6"/>
  <c r="I294" i="6"/>
  <c r="H294" i="6"/>
  <c r="K294" i="6" s="1"/>
  <c r="I1067" i="6"/>
  <c r="H1067" i="6"/>
  <c r="K1067" i="6"/>
  <c r="N1383" i="6"/>
  <c r="O1383" i="6" s="1"/>
  <c r="N262" i="6"/>
  <c r="O262" i="6" s="1"/>
  <c r="N682" i="6"/>
  <c r="O682" i="6" s="1"/>
  <c r="H1329" i="6"/>
  <c r="K1329" i="6"/>
  <c r="I1329" i="6"/>
  <c r="N612" i="6"/>
  <c r="O612" i="6" s="1"/>
  <c r="N1438" i="6"/>
  <c r="O1438" i="6" s="1"/>
  <c r="N1013" i="6"/>
  <c r="O1013" i="6" s="1"/>
  <c r="E843" i="6"/>
  <c r="G843" i="6" s="1"/>
  <c r="F843" i="6"/>
  <c r="J841" i="6"/>
  <c r="N1556" i="6"/>
  <c r="O1556" i="6" s="1"/>
  <c r="E707" i="6"/>
  <c r="G707" i="6" s="1"/>
  <c r="F707" i="6"/>
  <c r="J705" i="6"/>
  <c r="I982" i="6"/>
  <c r="H982" i="6"/>
  <c r="K982" i="6" s="1"/>
  <c r="N333" i="6"/>
  <c r="O333" i="6" s="1"/>
  <c r="N1443" i="6"/>
  <c r="O1443" i="6" s="1"/>
  <c r="F1189" i="6"/>
  <c r="E1189" i="6"/>
  <c r="G1189" i="6" s="1"/>
  <c r="J1187" i="6"/>
  <c r="N926" i="6"/>
  <c r="O926" i="6" s="1"/>
  <c r="H884" i="6"/>
  <c r="K884" i="6" s="1"/>
  <c r="I884" i="6"/>
  <c r="N1219" i="6"/>
  <c r="O1219" i="6" s="1"/>
  <c r="F1409" i="6"/>
  <c r="E1409" i="6"/>
  <c r="G1409" i="6" s="1"/>
  <c r="J1407" i="6"/>
  <c r="F1384" i="6"/>
  <c r="E1384" i="6"/>
  <c r="G1384" i="6" s="1"/>
  <c r="J1382" i="6"/>
  <c r="F1093" i="6"/>
  <c r="E1093" i="6"/>
  <c r="G1093" i="6" s="1"/>
  <c r="J1091" i="6"/>
  <c r="F71" i="6"/>
  <c r="E71" i="6"/>
  <c r="G71" i="6" s="1"/>
  <c r="J69" i="6"/>
  <c r="F872" i="6"/>
  <c r="E872" i="6"/>
  <c r="G872" i="6" s="1"/>
  <c r="J870" i="6"/>
  <c r="F1291" i="6"/>
  <c r="E1291" i="6"/>
  <c r="G1291" i="6" s="1"/>
  <c r="J1289" i="6"/>
  <c r="E222" i="6"/>
  <c r="G222" i="6" s="1"/>
  <c r="F222" i="6"/>
  <c r="J220" i="6"/>
  <c r="E777" i="6"/>
  <c r="G777" i="6" s="1"/>
  <c r="F777" i="6"/>
  <c r="J775" i="6"/>
  <c r="N533" i="6"/>
  <c r="O533" i="6" s="1"/>
  <c r="J1462" i="6"/>
  <c r="I1462" i="6"/>
  <c r="F476" i="6"/>
  <c r="E476" i="6"/>
  <c r="G476" i="6" s="1"/>
  <c r="J474" i="6"/>
  <c r="F387" i="6"/>
  <c r="E387" i="6"/>
  <c r="G387" i="6" s="1"/>
  <c r="J385" i="6"/>
  <c r="N371" i="6"/>
  <c r="O371" i="6" s="1"/>
  <c r="H1373" i="6"/>
  <c r="K1373" i="6"/>
  <c r="I1373" i="6"/>
  <c r="N1188" i="6"/>
  <c r="O1188" i="6" s="1"/>
  <c r="K59" i="6"/>
  <c r="I59" i="6"/>
  <c r="H59" i="6"/>
  <c r="F1259" i="6"/>
  <c r="E1259" i="6"/>
  <c r="G1259" i="6" s="1"/>
  <c r="J1257" i="6"/>
  <c r="F346" i="6"/>
  <c r="E346" i="6"/>
  <c r="G346" i="6" s="1"/>
  <c r="J344" i="6"/>
  <c r="J1046" i="6"/>
  <c r="I1046" i="6"/>
  <c r="F451" i="6"/>
  <c r="E451" i="6"/>
  <c r="G451" i="6" s="1"/>
  <c r="J449" i="6"/>
  <c r="J1367" i="6"/>
  <c r="I1367" i="6"/>
  <c r="E597" i="6"/>
  <c r="G597" i="6" s="1"/>
  <c r="F597" i="6"/>
  <c r="J595" i="6"/>
  <c r="N520" i="6"/>
  <c r="O520" i="6" s="1"/>
  <c r="I132" i="4"/>
  <c r="E750" i="4"/>
  <c r="F750" i="4"/>
  <c r="F335" i="4"/>
  <c r="I335" i="4" s="1"/>
  <c r="E335" i="4"/>
  <c r="E221" i="4"/>
  <c r="F221" i="4"/>
  <c r="E1367" i="4"/>
  <c r="F1367" i="4"/>
  <c r="I1424" i="4"/>
  <c r="E1093" i="4"/>
  <c r="F1093" i="4"/>
  <c r="I1093" i="4" s="1"/>
  <c r="E800" i="4"/>
  <c r="F800" i="4"/>
  <c r="I800" i="4" s="1"/>
  <c r="E677" i="4"/>
  <c r="F677" i="4"/>
  <c r="I677" i="4" s="1"/>
  <c r="E731" i="4"/>
  <c r="F731" i="4"/>
  <c r="E139" i="4"/>
  <c r="F139" i="4"/>
  <c r="I139" i="4" s="1"/>
  <c r="E928" i="4"/>
  <c r="F928" i="4"/>
  <c r="I928" i="4" s="1"/>
  <c r="F387" i="4"/>
  <c r="E387" i="4"/>
  <c r="E843" i="4"/>
  <c r="F843" i="4"/>
  <c r="I843" i="4" s="1"/>
  <c r="E521" i="4"/>
  <c r="F521" i="4"/>
  <c r="I521" i="4" s="1"/>
  <c r="E157" i="4"/>
  <c r="F157" i="4"/>
  <c r="I157" i="4" s="1"/>
  <c r="F322" i="4"/>
  <c r="E322" i="4"/>
  <c r="E1372" i="4"/>
  <c r="F1372" i="4"/>
  <c r="I1372" i="4" s="1"/>
  <c r="E247" i="4"/>
  <c r="F247" i="4"/>
  <c r="I247" i="4" s="1"/>
  <c r="E897" i="4"/>
  <c r="F897" i="4"/>
  <c r="I897" i="4" s="1"/>
  <c r="E308" i="4"/>
  <c r="F308" i="4"/>
  <c r="I308" i="4" s="1"/>
  <c r="E122" i="4"/>
  <c r="F122" i="4"/>
  <c r="I122" i="4" s="1"/>
  <c r="F463" i="4"/>
  <c r="E463" i="4"/>
  <c r="E72" i="4"/>
  <c r="F72" i="4"/>
  <c r="I72" i="4" s="1"/>
  <c r="E684" i="4"/>
  <c r="F684" i="4"/>
  <c r="I684" i="4" s="1"/>
  <c r="E192" i="4"/>
  <c r="F192" i="4"/>
  <c r="I192" i="4" s="1"/>
  <c r="E414" i="4"/>
  <c r="F414" i="4"/>
  <c r="I414" i="4" s="1"/>
  <c r="E60" i="4"/>
  <c r="F60" i="4"/>
  <c r="I60" i="4" s="1"/>
  <c r="E1068" i="4"/>
  <c r="F1068" i="4"/>
  <c r="I1068" i="4" s="1"/>
  <c r="I5" i="4"/>
  <c r="I439" i="4"/>
  <c r="I1164" i="4"/>
  <c r="E919" i="4"/>
  <c r="F919" i="4"/>
  <c r="I706" i="4"/>
  <c r="E1291" i="4"/>
  <c r="F1291" i="4"/>
  <c r="I1291" i="4" s="1"/>
  <c r="E496" i="4"/>
  <c r="F496" i="4"/>
  <c r="I496" i="4" s="1"/>
  <c r="I884" i="4"/>
  <c r="E110" i="4"/>
  <c r="F110" i="4"/>
  <c r="E534" i="4"/>
  <c r="F534" i="4"/>
  <c r="E1341" i="4"/>
  <c r="F1341" i="4"/>
  <c r="E1468" i="4"/>
  <c r="F1468" i="4"/>
  <c r="F964" i="4"/>
  <c r="I964" i="4" s="1"/>
  <c r="E964" i="4"/>
  <c r="E976" i="4"/>
  <c r="F976" i="4"/>
  <c r="E1260" i="4"/>
  <c r="F1260" i="4"/>
  <c r="E1439" i="4"/>
  <c r="F1439" i="4"/>
  <c r="F777" i="4"/>
  <c r="I777" i="4" s="1"/>
  <c r="E777" i="4"/>
  <c r="E957" i="4"/>
  <c r="F957" i="4"/>
  <c r="E614" i="4"/>
  <c r="F614" i="4"/>
  <c r="E235" i="4"/>
  <c r="F235" i="4"/>
  <c r="E1105" i="4"/>
  <c r="F1105" i="4"/>
  <c r="E1479" i="4"/>
  <c r="F1479" i="4"/>
  <c r="E476" i="4"/>
  <c r="F476" i="4"/>
  <c r="F626" i="4"/>
  <c r="I626" i="4" s="1"/>
  <c r="E626" i="4"/>
  <c r="E215" i="4"/>
  <c r="F215" i="4"/>
  <c r="F1318" i="4"/>
  <c r="I1318" i="4" s="1"/>
  <c r="E1318" i="4"/>
  <c r="I814" i="4"/>
  <c r="I547" i="4"/>
  <c r="I981" i="4"/>
  <c r="I950" i="4"/>
  <c r="I346" i="4"/>
  <c r="E484" i="4"/>
  <c r="F484" i="4"/>
  <c r="I484" i="4" s="1"/>
  <c r="I938" i="4"/>
  <c r="I571" i="4"/>
  <c r="E294" i="4"/>
  <c r="F294" i="4"/>
  <c r="I294" i="4" s="1"/>
  <c r="I1350" i="4"/>
  <c r="E400" i="4"/>
  <c r="F400" i="4"/>
  <c r="I1208" i="4"/>
  <c r="I871" i="4"/>
  <c r="I1001" i="4"/>
  <c r="I719" i="4"/>
  <c r="I559" i="4"/>
  <c r="I93" i="4"/>
  <c r="I1511" i="4"/>
  <c r="E1046" i="4"/>
  <c r="F1046" i="4"/>
  <c r="I1046" i="4" s="1"/>
  <c r="I1232" i="4"/>
  <c r="I1461" i="4"/>
  <c r="I1051" i="4"/>
  <c r="I1395" i="4"/>
  <c r="I87" i="4"/>
  <c r="I1142" i="4"/>
  <c r="I203" i="4"/>
  <c r="I1188" i="4"/>
  <c r="I597" i="4"/>
  <c r="E584" i="4"/>
  <c r="F584" i="4"/>
  <c r="I257" i="4"/>
  <c r="I263" i="4"/>
  <c r="E639" i="4"/>
  <c r="F639" i="4"/>
  <c r="E51" i="4"/>
  <c r="F51" i="4"/>
  <c r="E992" i="4"/>
  <c r="F992" i="4"/>
  <c r="E913" i="4"/>
  <c r="F913" i="4"/>
  <c r="E1525" i="4"/>
  <c r="F1525" i="4"/>
  <c r="F829" i="4"/>
  <c r="I829" i="4" s="1"/>
  <c r="E829" i="4"/>
  <c r="E146" i="4"/>
  <c r="F146" i="4"/>
  <c r="E667" i="4"/>
  <c r="F667" i="4"/>
  <c r="F427" i="4"/>
  <c r="I427" i="4" s="1"/>
  <c r="E427" i="4"/>
  <c r="E1203" i="4"/>
  <c r="F1203" i="4"/>
  <c r="F451" i="4"/>
  <c r="I451" i="4" s="1"/>
  <c r="E451" i="4"/>
  <c r="I1080" i="4"/>
  <c r="I1383" i="4"/>
  <c r="E695" i="4"/>
  <c r="F695" i="4"/>
  <c r="E1026" i="4"/>
  <c r="F1026" i="4"/>
  <c r="I1409" i="4"/>
  <c r="I168" i="4"/>
  <c r="I1014" i="4"/>
  <c r="I181" i="4"/>
  <c r="I1154" i="4"/>
  <c r="E372" i="4"/>
  <c r="F372" i="4"/>
  <c r="I372" i="4" s="1"/>
  <c r="I1329" i="4"/>
  <c r="I1127" i="4"/>
  <c r="I1444" i="4"/>
  <c r="I509" i="4"/>
  <c r="I359" i="4"/>
  <c r="I854" i="4"/>
  <c r="E1220" i="4"/>
  <c r="F1220" i="4"/>
  <c r="I1220" i="4" s="1"/>
  <c r="I1243" i="4"/>
  <c r="I1304" i="4"/>
  <c r="I1177" i="4"/>
  <c r="I1556" i="4"/>
  <c r="H1013" i="4"/>
  <c r="K1013" i="4" s="1"/>
  <c r="N1013" i="4" s="1"/>
  <c r="O1013" i="4" s="1"/>
  <c r="J370" i="4"/>
  <c r="J637" i="4"/>
  <c r="J219" i="4"/>
  <c r="J748" i="4"/>
  <c r="J1125" i="4"/>
  <c r="J256" i="4"/>
  <c r="J332" i="4"/>
  <c r="J4" i="4"/>
  <c r="J812" i="4"/>
  <c r="K1290" i="4"/>
  <c r="N1290" i="4" s="1"/>
  <c r="O1290" i="4" s="1"/>
  <c r="K345" i="4"/>
  <c r="N345" i="4" s="1"/>
  <c r="O345" i="4" s="1"/>
  <c r="J344" i="4"/>
  <c r="J1289" i="4"/>
  <c r="J411" i="4"/>
  <c r="J155" i="4"/>
  <c r="J545" i="4"/>
  <c r="K1176" i="4"/>
  <c r="N1176" i="4" s="1"/>
  <c r="O1176" i="4" s="1"/>
  <c r="J841" i="4"/>
  <c r="J948" i="4"/>
  <c r="J1175" i="4"/>
  <c r="J990" i="4"/>
  <c r="K991" i="4"/>
  <c r="N991" i="4" s="1"/>
  <c r="O991" i="4" s="1"/>
  <c r="J385" i="4"/>
  <c r="J882" i="4"/>
  <c r="K1461" i="4"/>
  <c r="N1461" i="4" s="1"/>
  <c r="O1461" i="4" s="1"/>
  <c r="N1243" i="4"/>
  <c r="O1243" i="4" s="1"/>
  <c r="J1049" i="4"/>
  <c r="J955" i="4"/>
  <c r="J461" i="4"/>
  <c r="J1423" i="4"/>
  <c r="J911" i="4"/>
  <c r="J474" i="4"/>
  <c r="H1408" i="4"/>
  <c r="K1408" i="4" s="1"/>
  <c r="N1408" i="4" s="1"/>
  <c r="O1408" i="4" s="1"/>
  <c r="N92" i="4"/>
  <c r="O92" i="4" s="1"/>
  <c r="J1242" i="4"/>
  <c r="J398" i="4"/>
  <c r="K1424" i="4"/>
  <c r="N1424" i="4" s="1"/>
  <c r="O1424" i="4" s="1"/>
  <c r="K462" i="4"/>
  <c r="N462" i="4" s="1"/>
  <c r="O462" i="4" s="1"/>
  <c r="H1303" i="4"/>
  <c r="K1303" i="4" s="1"/>
  <c r="N1303" i="4" s="1"/>
  <c r="O1303" i="4" s="1"/>
  <c r="J999" i="4"/>
  <c r="K937" i="4"/>
  <c r="N937" i="4" s="1"/>
  <c r="O937" i="4" s="1"/>
  <c r="N233" i="4"/>
  <c r="O233" i="4" s="1"/>
  <c r="J69" i="4"/>
  <c r="H596" i="4"/>
  <c r="K596" i="4" s="1"/>
  <c r="N596" i="4" s="1"/>
  <c r="O596" i="4" s="1"/>
  <c r="H1328" i="4"/>
  <c r="K1328" i="4" s="1"/>
  <c r="N1328" i="4" s="1"/>
  <c r="O1328" i="4" s="1"/>
  <c r="N412" i="4"/>
  <c r="O412" i="4" s="1"/>
  <c r="H438" i="4"/>
  <c r="K438" i="4" s="1"/>
  <c r="N438" i="4" s="1"/>
  <c r="O438" i="4" s="1"/>
  <c r="N386" i="4"/>
  <c r="O386" i="4" s="1"/>
  <c r="H1154" i="4"/>
  <c r="K1154" i="4" s="1"/>
  <c r="N1154" i="4" s="1"/>
  <c r="O1154" i="4" s="1"/>
  <c r="J1140" i="4"/>
  <c r="K70" i="4"/>
  <c r="N70" i="4" s="1"/>
  <c r="O70" i="4" s="1"/>
  <c r="N333" i="4"/>
  <c r="O333" i="4" s="1"/>
  <c r="K475" i="4"/>
  <c r="N475" i="4" s="1"/>
  <c r="O475" i="4" s="1"/>
  <c r="J261" i="4"/>
  <c r="J91" i="4"/>
  <c r="J775" i="4"/>
  <c r="J936" i="4"/>
  <c r="K1141" i="4"/>
  <c r="N1141" i="4" s="1"/>
  <c r="O1141" i="4" s="1"/>
  <c r="K399" i="4"/>
  <c r="N399" i="4" s="1"/>
  <c r="O399" i="4" s="1"/>
  <c r="H58" i="4"/>
  <c r="K58" i="4" s="1"/>
  <c r="N58" i="4" s="1"/>
  <c r="O58" i="4" s="1"/>
  <c r="H246" i="4"/>
  <c r="K246" i="4" s="1"/>
  <c r="N246" i="4" s="1"/>
  <c r="O246" i="4" s="1"/>
  <c r="H1511" i="4"/>
  <c r="K1511" i="4" s="1"/>
  <c r="N1511" i="4" s="1"/>
  <c r="O1511" i="4" s="1"/>
  <c r="H694" i="4"/>
  <c r="K694" i="4" s="1"/>
  <c r="N694" i="4" s="1"/>
  <c r="O694" i="4" s="1"/>
  <c r="H665" i="4"/>
  <c r="K665" i="4" s="1"/>
  <c r="N665" i="4" s="1"/>
  <c r="O665" i="4" s="1"/>
  <c r="J1206" i="4"/>
  <c r="H1207" i="4"/>
  <c r="K1207" i="4" s="1"/>
  <c r="N1207" i="4" s="1"/>
  <c r="O1207" i="4" s="1"/>
  <c r="J49" i="4"/>
  <c r="H50" i="4"/>
  <c r="K50" i="4" s="1"/>
  <c r="N50" i="4" s="1"/>
  <c r="O50" i="4" s="1"/>
  <c r="H719" i="4"/>
  <c r="K719" i="4" s="1"/>
  <c r="N719" i="4" s="1"/>
  <c r="O719" i="4" s="1"/>
  <c r="J1522" i="4"/>
  <c r="G1523" i="4"/>
  <c r="K1523" i="4" s="1"/>
  <c r="N1523" i="4" s="1"/>
  <c r="O1523" i="4" s="1"/>
  <c r="J1078" i="4"/>
  <c r="G1079" i="4"/>
  <c r="K1079" i="4" s="1"/>
  <c r="N1079" i="4" s="1"/>
  <c r="O1079" i="4" s="1"/>
  <c r="G1066" i="4"/>
  <c r="K1066" i="4" s="1"/>
  <c r="N1066" i="4" s="1"/>
  <c r="O1066" i="4" s="1"/>
  <c r="J728" i="4"/>
  <c r="G729" i="4"/>
  <c r="K729" i="4" s="1"/>
  <c r="N729" i="4" s="1"/>
  <c r="O729" i="4" s="1"/>
  <c r="H799" i="4"/>
  <c r="K799" i="4" s="1"/>
  <c r="N799" i="4" s="1"/>
  <c r="O799" i="4" s="1"/>
  <c r="J980" i="4"/>
  <c r="H981" i="4"/>
  <c r="K981" i="4" s="1"/>
  <c r="N981" i="4" s="1"/>
  <c r="O981" i="4" s="1"/>
  <c r="H137" i="4"/>
  <c r="K137" i="4" s="1"/>
  <c r="N137" i="4" s="1"/>
  <c r="O137" i="4" s="1"/>
  <c r="J1044" i="4"/>
  <c r="H1045" i="4"/>
  <c r="K1045" i="4" s="1"/>
  <c r="N1045" i="4" s="1"/>
  <c r="O1045" i="4" s="1"/>
  <c r="H1164" i="4"/>
  <c r="K1164" i="4" s="1"/>
  <c r="N1164" i="4" s="1"/>
  <c r="O1164" i="4" s="1"/>
  <c r="J1477" i="4"/>
  <c r="H1478" i="4"/>
  <c r="K1478" i="4" s="1"/>
  <c r="N1478" i="4" s="1"/>
  <c r="O1478" i="4" s="1"/>
  <c r="J675" i="4"/>
  <c r="H676" i="4"/>
  <c r="K676" i="4" s="1"/>
  <c r="N676" i="4" s="1"/>
  <c r="O676" i="4" s="1"/>
  <c r="J827" i="4"/>
  <c r="G828" i="4"/>
  <c r="K828" i="4" s="1"/>
  <c r="N828" i="4" s="1"/>
  <c r="O828" i="4" s="1"/>
  <c r="G306" i="4"/>
  <c r="K306" i="4" s="1"/>
  <c r="N306" i="4" s="1"/>
  <c r="O306" i="4" s="1"/>
  <c r="H168" i="4"/>
  <c r="K168" i="4" s="1"/>
  <c r="N168" i="4" s="1"/>
  <c r="O168" i="4" s="1"/>
  <c r="H145" i="4"/>
  <c r="K145" i="4" s="1"/>
  <c r="N145" i="4" s="1"/>
  <c r="O145" i="4" s="1"/>
  <c r="H180" i="4"/>
  <c r="K180" i="4" s="1"/>
  <c r="N180" i="4" s="1"/>
  <c r="O180" i="4" s="1"/>
  <c r="H612" i="4"/>
  <c r="K612" i="4" s="1"/>
  <c r="N612" i="4" s="1"/>
  <c r="O612" i="4" s="1"/>
  <c r="H262" i="4"/>
  <c r="K262" i="4" s="1"/>
  <c r="N262" i="4" s="1"/>
  <c r="O262" i="4" s="1"/>
  <c r="H533" i="4"/>
  <c r="K533" i="4" s="1"/>
  <c r="N533" i="4" s="1"/>
  <c r="O533" i="4" s="1"/>
  <c r="J1091" i="4"/>
  <c r="G1092" i="4"/>
  <c r="K1092" i="4" s="1"/>
  <c r="N1092" i="4" s="1"/>
  <c r="O1092" i="4" s="1"/>
  <c r="H624" i="4"/>
  <c r="K624" i="4" s="1"/>
  <c r="N624" i="4" s="1"/>
  <c r="O624" i="4" s="1"/>
  <c r="J1370" i="4"/>
  <c r="H1371" i="4"/>
  <c r="K1371" i="4" s="1"/>
  <c r="N1371" i="4" s="1"/>
  <c r="O1371" i="4" s="1"/>
  <c r="H450" i="4"/>
  <c r="K450" i="4" s="1"/>
  <c r="N450" i="4" s="1"/>
  <c r="O450" i="4" s="1"/>
  <c r="H1258" i="4"/>
  <c r="K1258" i="4" s="1"/>
  <c r="N1258" i="4" s="1"/>
  <c r="O1258" i="4" s="1"/>
  <c r="J482" i="4"/>
  <c r="G483" i="4"/>
  <c r="K483" i="4" s="1"/>
  <c r="N483" i="4" s="1"/>
  <c r="O483" i="4" s="1"/>
  <c r="H108" i="4"/>
  <c r="K108" i="4" s="1"/>
  <c r="N108" i="4" s="1"/>
  <c r="O108" i="4" s="1"/>
  <c r="H871" i="4"/>
  <c r="K871" i="4" s="1"/>
  <c r="N871" i="4" s="1"/>
  <c r="O871" i="4" s="1"/>
  <c r="H1104" i="4"/>
  <c r="K1104" i="4" s="1"/>
  <c r="N1104" i="4" s="1"/>
  <c r="O1104" i="4" s="1"/>
  <c r="H358" i="4"/>
  <c r="K358" i="4" s="1"/>
  <c r="N358" i="4" s="1"/>
  <c r="O358" i="4" s="1"/>
  <c r="G1395" i="4"/>
  <c r="K1395" i="4" s="1"/>
  <c r="N1395" i="4" s="1"/>
  <c r="O1395" i="4" s="1"/>
  <c r="H120" i="4"/>
  <c r="K120" i="4" s="1"/>
  <c r="N120" i="4" s="1"/>
  <c r="O120" i="4" s="1"/>
  <c r="H86" i="4"/>
  <c r="K86" i="4" s="1"/>
  <c r="N86" i="4" s="1"/>
  <c r="O86" i="4" s="1"/>
  <c r="J925" i="4"/>
  <c r="H926" i="4"/>
  <c r="K926" i="4" s="1"/>
  <c r="N926" i="4" s="1"/>
  <c r="O926" i="4" s="1"/>
  <c r="H213" i="4"/>
  <c r="K213" i="4" s="1"/>
  <c r="N213" i="4" s="1"/>
  <c r="O213" i="4" s="1"/>
  <c r="G293" i="4"/>
  <c r="K293" i="4" s="1"/>
  <c r="N293" i="4" s="1"/>
  <c r="O293" i="4" s="1"/>
  <c r="H520" i="4"/>
  <c r="K520" i="4" s="1"/>
  <c r="N520" i="4" s="1"/>
  <c r="O520" i="4" s="1"/>
  <c r="H425" i="4"/>
  <c r="K425" i="4" s="1"/>
  <c r="N425" i="4" s="1"/>
  <c r="O425" i="4" s="1"/>
  <c r="J1465" i="4"/>
  <c r="G1466" i="4"/>
  <c r="K1466" i="4" s="1"/>
  <c r="N1466" i="4" s="1"/>
  <c r="O1466" i="4" s="1"/>
  <c r="H1366" i="4"/>
  <c r="K1366" i="4" s="1"/>
  <c r="N1366" i="4" s="1"/>
  <c r="O1366" i="4" s="1"/>
  <c r="H583" i="4"/>
  <c r="K583" i="4" s="1"/>
  <c r="N583" i="4" s="1"/>
  <c r="O583" i="4" s="1"/>
  <c r="H1231" i="4"/>
  <c r="K1231" i="4" s="1"/>
  <c r="N1231" i="4" s="1"/>
  <c r="O1231" i="4" s="1"/>
  <c r="J1555" i="4"/>
  <c r="H1556" i="4"/>
  <c r="K1556" i="4" s="1"/>
  <c r="N1556" i="4" s="1"/>
  <c r="O1556" i="4" s="1"/>
  <c r="H1383" i="4"/>
  <c r="K1383" i="4" s="1"/>
  <c r="N1383" i="4" s="1"/>
  <c r="O1383" i="4" s="1"/>
  <c r="H320" i="4"/>
  <c r="K320" i="4" s="1"/>
  <c r="N320" i="4" s="1"/>
  <c r="O320" i="4" s="1"/>
  <c r="G1339" i="4"/>
  <c r="K1339" i="4" s="1"/>
  <c r="N1339" i="4" s="1"/>
  <c r="O1339" i="4" s="1"/>
  <c r="H190" i="4"/>
  <c r="K190" i="4" s="1"/>
  <c r="N190" i="4" s="1"/>
  <c r="O190" i="4" s="1"/>
  <c r="H1025" i="4"/>
  <c r="K1025" i="4" s="1"/>
  <c r="N1025" i="4" s="1"/>
  <c r="O1025" i="4" s="1"/>
  <c r="H918" i="4"/>
  <c r="K918" i="4" s="1"/>
  <c r="N918" i="4" s="1"/>
  <c r="O918" i="4" s="1"/>
  <c r="H1350" i="4"/>
  <c r="K1350" i="4" s="1"/>
  <c r="N1350" i="4" s="1"/>
  <c r="O1350" i="4" s="1"/>
  <c r="H132" i="4"/>
  <c r="K132" i="4" s="1"/>
  <c r="N132" i="4" s="1"/>
  <c r="O132" i="4" s="1"/>
  <c r="H203" i="4"/>
  <c r="K203" i="4" s="1"/>
  <c r="N203" i="4" s="1"/>
  <c r="O203" i="4" s="1"/>
  <c r="J1442" i="4"/>
  <c r="H1443" i="4"/>
  <c r="K1443" i="4" s="1"/>
  <c r="N1443" i="4" s="1"/>
  <c r="O1443" i="4" s="1"/>
  <c r="G1316" i="4"/>
  <c r="K1316" i="4" s="1"/>
  <c r="N1316" i="4" s="1"/>
  <c r="O1316" i="4" s="1"/>
  <c r="H571" i="4"/>
  <c r="K571" i="4" s="1"/>
  <c r="N571" i="4" s="1"/>
  <c r="O571" i="4" s="1"/>
  <c r="H706" i="4"/>
  <c r="K706" i="4" s="1"/>
  <c r="N706" i="4" s="1"/>
  <c r="O706" i="4" s="1"/>
  <c r="H1188" i="4"/>
  <c r="K1188" i="4" s="1"/>
  <c r="N1188" i="4" s="1"/>
  <c r="O1188" i="4" s="1"/>
  <c r="G508" i="4"/>
  <c r="K508" i="4" s="1"/>
  <c r="N508" i="4" s="1"/>
  <c r="O508" i="4" s="1"/>
  <c r="H495" i="4"/>
  <c r="K495" i="4" s="1"/>
  <c r="N495" i="4" s="1"/>
  <c r="O495" i="4" s="1"/>
  <c r="J1315" i="4"/>
  <c r="G1201" i="4"/>
  <c r="K1201" i="4" s="1"/>
  <c r="N1201" i="4" s="1"/>
  <c r="O1201" i="4" s="1"/>
  <c r="J962" i="4"/>
  <c r="H963" i="4"/>
  <c r="K963" i="4" s="1"/>
  <c r="N963" i="4" s="1"/>
  <c r="O963" i="4" s="1"/>
  <c r="J853" i="4"/>
  <c r="H854" i="4"/>
  <c r="K854" i="4" s="1"/>
  <c r="N854" i="4" s="1"/>
  <c r="O854" i="4" s="1"/>
  <c r="H682" i="4"/>
  <c r="K682" i="4" s="1"/>
  <c r="N682" i="4" s="1"/>
  <c r="O682" i="4" s="1"/>
  <c r="H1438" i="4"/>
  <c r="K1438" i="4" s="1"/>
  <c r="N1438" i="4" s="1"/>
  <c r="O1438" i="4" s="1"/>
  <c r="H558" i="4"/>
  <c r="K558" i="4" s="1"/>
  <c r="N558" i="4" s="1"/>
  <c r="O558" i="4" s="1"/>
  <c r="H896" i="4"/>
  <c r="K896" i="4" s="1"/>
  <c r="N896" i="4" s="1"/>
  <c r="O896" i="4" s="1"/>
  <c r="H607" i="4"/>
  <c r="K607" i="4" s="1"/>
  <c r="N607" i="4" s="1"/>
  <c r="O607" i="4" s="1"/>
  <c r="J1065" i="4"/>
  <c r="J305" i="4"/>
  <c r="G1219" i="4"/>
  <c r="K1219" i="4" s="1"/>
  <c r="N1219" i="4" s="1"/>
  <c r="O1219" i="4" s="1"/>
  <c r="J718" i="4"/>
  <c r="J179" i="4"/>
  <c r="J136" i="4"/>
  <c r="J1230" i="4"/>
  <c r="J1163" i="4"/>
  <c r="J798" i="4"/>
  <c r="J611" i="4"/>
  <c r="J292" i="4"/>
  <c r="J212" i="4"/>
  <c r="J1218" i="4"/>
  <c r="J664" i="4"/>
  <c r="J1200" i="4"/>
  <c r="J319" i="4"/>
  <c r="J437" i="4"/>
  <c r="J1394" i="4"/>
  <c r="J1302" i="4"/>
  <c r="J1510" i="4"/>
  <c r="J870" i="4"/>
  <c r="J107" i="4"/>
  <c r="J1437" i="4"/>
  <c r="J1338" i="4"/>
  <c r="J595" i="4"/>
  <c r="J119" i="4"/>
  <c r="J85" i="4"/>
  <c r="J131" i="4"/>
  <c r="J57" i="4"/>
  <c r="J245" i="4"/>
  <c r="J202" i="4"/>
  <c r="J167" i="4"/>
  <c r="J144" i="4"/>
  <c r="M4" i="7" l="1"/>
  <c r="AP3" i="7"/>
  <c r="N5" i="7"/>
  <c r="AN3" i="7"/>
  <c r="AQ3" i="7"/>
  <c r="AK3" i="7"/>
  <c r="AO3" i="7"/>
  <c r="AE3" i="7"/>
  <c r="AH3" i="7"/>
  <c r="AL3" i="7"/>
  <c r="AF3" i="7"/>
  <c r="AJ3" i="7"/>
  <c r="AI3" i="7"/>
  <c r="AG3" i="7"/>
  <c r="AB3" i="7"/>
  <c r="R5" i="7"/>
  <c r="K4" i="7"/>
  <c r="T5" i="7"/>
  <c r="AT4" i="7"/>
  <c r="J4" i="7"/>
  <c r="S5" i="7"/>
  <c r="N294" i="6"/>
  <c r="O294" i="6" s="1"/>
  <c r="N191" i="6"/>
  <c r="O191" i="6" s="1"/>
  <c r="N938" i="6"/>
  <c r="O938" i="6" s="1"/>
  <c r="N181" i="6"/>
  <c r="O181" i="6" s="1"/>
  <c r="N976" i="6"/>
  <c r="O976" i="6" s="1"/>
  <c r="N169" i="6"/>
  <c r="O169" i="6" s="1"/>
  <c r="N400" i="6"/>
  <c r="O400" i="6" s="1"/>
  <c r="N321" i="6"/>
  <c r="O321" i="6" s="1"/>
  <c r="N214" i="6"/>
  <c r="O214" i="6" s="1"/>
  <c r="N982" i="6"/>
  <c r="O982" i="6" s="1"/>
  <c r="N1177" i="6"/>
  <c r="O1177" i="6" s="1"/>
  <c r="N964" i="6"/>
  <c r="O964" i="6" s="1"/>
  <c r="N426" i="6"/>
  <c r="O426" i="6" s="1"/>
  <c r="N1208" i="6"/>
  <c r="O1208" i="6" s="1"/>
  <c r="N247" i="6"/>
  <c r="O247" i="6" s="1"/>
  <c r="N307" i="6"/>
  <c r="O307" i="6" s="1"/>
  <c r="N1051" i="6"/>
  <c r="O1051" i="6" s="1"/>
  <c r="N234" i="6"/>
  <c r="O234" i="6" s="1"/>
  <c r="N1244" i="6"/>
  <c r="O1244" i="6" s="1"/>
  <c r="N957" i="6"/>
  <c r="O957" i="6" s="1"/>
  <c r="N1232" i="6"/>
  <c r="O1232" i="6" s="1"/>
  <c r="N1317" i="6"/>
  <c r="O1317" i="6" s="1"/>
  <c r="N146" i="6"/>
  <c r="O146" i="6" s="1"/>
  <c r="I451" i="6"/>
  <c r="H451" i="6"/>
  <c r="K451" i="6" s="1"/>
  <c r="I1259" i="6"/>
  <c r="H1259" i="6"/>
  <c r="K1259" i="6" s="1"/>
  <c r="N1373" i="6"/>
  <c r="O1373" i="6" s="1"/>
  <c r="H1367" i="6"/>
  <c r="G1367" i="6"/>
  <c r="J1366" i="6"/>
  <c r="F60" i="6"/>
  <c r="E60" i="6"/>
  <c r="G60" i="6" s="1"/>
  <c r="J58" i="6"/>
  <c r="I476" i="6"/>
  <c r="H476" i="6"/>
  <c r="K476" i="6" s="1"/>
  <c r="F885" i="6"/>
  <c r="E885" i="6"/>
  <c r="G885" i="6" s="1"/>
  <c r="J883" i="6"/>
  <c r="I1189" i="6"/>
  <c r="H1189" i="6"/>
  <c r="K1189" i="6"/>
  <c r="I1396" i="6"/>
  <c r="H1396" i="6"/>
  <c r="K1396" i="6" s="1"/>
  <c r="I509" i="6"/>
  <c r="H509" i="6"/>
  <c r="K509" i="6" s="1"/>
  <c r="K1014" i="6"/>
  <c r="I1014" i="6"/>
  <c r="H1014" i="6"/>
  <c r="I534" i="6"/>
  <c r="H534" i="6"/>
  <c r="K534" i="6" s="1"/>
  <c r="E1305" i="6"/>
  <c r="G1305" i="6" s="1"/>
  <c r="F1305" i="6"/>
  <c r="J1303" i="6"/>
  <c r="F464" i="6"/>
  <c r="E464" i="6"/>
  <c r="G464" i="6" s="1"/>
  <c r="J462" i="6"/>
  <c r="I1557" i="6"/>
  <c r="H1557" i="6"/>
  <c r="K1557" i="6" s="1"/>
  <c r="I720" i="6"/>
  <c r="H720" i="6"/>
  <c r="K720" i="6" s="1"/>
  <c r="K109" i="6"/>
  <c r="I109" i="6"/>
  <c r="H109" i="6"/>
  <c r="I1524" i="6"/>
  <c r="H1524" i="6"/>
  <c r="K1524" i="6" s="1"/>
  <c r="H666" i="6"/>
  <c r="K666" i="6" s="1"/>
  <c r="I666" i="6"/>
  <c r="N1329" i="6"/>
  <c r="O1329" i="6" s="1"/>
  <c r="I1512" i="6"/>
  <c r="H1512" i="6"/>
  <c r="K1512" i="6" s="1"/>
  <c r="I750" i="6"/>
  <c r="H750" i="6"/>
  <c r="K750" i="6" s="1"/>
  <c r="F170" i="6"/>
  <c r="E170" i="6"/>
  <c r="G170" i="6" s="1"/>
  <c r="J168" i="6"/>
  <c r="K359" i="6"/>
  <c r="I359" i="6"/>
  <c r="H359" i="6"/>
  <c r="F939" i="6"/>
  <c r="E939" i="6"/>
  <c r="G939" i="6" s="1"/>
  <c r="J937" i="6"/>
  <c r="I559" i="6"/>
  <c r="H559" i="6"/>
  <c r="K559" i="6" s="1"/>
  <c r="E1052" i="6"/>
  <c r="G1052" i="6" s="1"/>
  <c r="F1052" i="6"/>
  <c r="J1050" i="6"/>
  <c r="E1245" i="6"/>
  <c r="G1245" i="6" s="1"/>
  <c r="F1245" i="6"/>
  <c r="J1243" i="6"/>
  <c r="I913" i="6"/>
  <c r="H913" i="6"/>
  <c r="K913" i="6" s="1"/>
  <c r="I1080" i="6"/>
  <c r="H1080" i="6"/>
  <c r="K1080" i="6" s="1"/>
  <c r="I157" i="6"/>
  <c r="H157" i="6"/>
  <c r="K157" i="6" s="1"/>
  <c r="I872" i="6"/>
  <c r="H872" i="6"/>
  <c r="K872" i="6" s="1"/>
  <c r="N1067" i="6"/>
  <c r="O1067" i="6" s="1"/>
  <c r="F322" i="6"/>
  <c r="E322" i="6"/>
  <c r="G322" i="6" s="1"/>
  <c r="J320" i="6"/>
  <c r="I683" i="6"/>
  <c r="H683" i="6"/>
  <c r="K683" i="6" s="1"/>
  <c r="N1304" i="6"/>
  <c r="O1304" i="6" s="1"/>
  <c r="K625" i="6"/>
  <c r="I625" i="6"/>
  <c r="H625" i="6"/>
  <c r="N463" i="6"/>
  <c r="O463" i="6" s="1"/>
  <c r="H263" i="6"/>
  <c r="K263" i="6" s="1"/>
  <c r="I263" i="6"/>
  <c r="I413" i="6"/>
  <c r="H413" i="6"/>
  <c r="K413" i="6" s="1"/>
  <c r="I484" i="6"/>
  <c r="H484" i="6"/>
  <c r="K484" i="6" s="1"/>
  <c r="N121" i="6"/>
  <c r="O121" i="6" s="1"/>
  <c r="I855" i="6"/>
  <c r="H855" i="6"/>
  <c r="K855" i="6" s="1"/>
  <c r="F801" i="6"/>
  <c r="E801" i="6"/>
  <c r="G801" i="6" s="1"/>
  <c r="J799" i="6"/>
  <c r="I439" i="6"/>
  <c r="H439" i="6"/>
  <c r="K439" i="6" s="1"/>
  <c r="F958" i="6"/>
  <c r="E958" i="6"/>
  <c r="G958" i="6" s="1"/>
  <c r="J956" i="6"/>
  <c r="I927" i="6"/>
  <c r="H927" i="6"/>
  <c r="K927" i="6" s="1"/>
  <c r="J1439" i="6"/>
  <c r="I1439" i="6"/>
  <c r="N884" i="6"/>
  <c r="O884" i="6" s="1"/>
  <c r="N59" i="6"/>
  <c r="O59" i="6" s="1"/>
  <c r="I222" i="6"/>
  <c r="H222" i="6"/>
  <c r="K222" i="6" s="1"/>
  <c r="I1384" i="6"/>
  <c r="H1384" i="6"/>
  <c r="K1384" i="6" s="1"/>
  <c r="F1178" i="6"/>
  <c r="E1178" i="6"/>
  <c r="G1178" i="6" s="1"/>
  <c r="J1176" i="6"/>
  <c r="I1444" i="6"/>
  <c r="H1444" i="6"/>
  <c r="K1444" i="6" s="1"/>
  <c r="I346" i="6"/>
  <c r="H346" i="6"/>
  <c r="K346" i="6" s="1"/>
  <c r="I372" i="6"/>
  <c r="H372" i="6"/>
  <c r="K372" i="6" s="1"/>
  <c r="F192" i="6"/>
  <c r="E192" i="6"/>
  <c r="G192" i="6" s="1"/>
  <c r="J190" i="6"/>
  <c r="F1318" i="6"/>
  <c r="E1318" i="6"/>
  <c r="G1318" i="6" s="1"/>
  <c r="J1316" i="6"/>
  <c r="I584" i="6"/>
  <c r="H584" i="6"/>
  <c r="K584" i="6" s="1"/>
  <c r="I1479" i="6"/>
  <c r="H1479" i="6"/>
  <c r="K1479" i="6" s="1"/>
  <c r="K547" i="6"/>
  <c r="I547" i="6"/>
  <c r="H547" i="6"/>
  <c r="J133" i="6"/>
  <c r="I133" i="6"/>
  <c r="N950" i="6"/>
  <c r="O950" i="6" s="1"/>
  <c r="N800" i="6"/>
  <c r="O800" i="6" s="1"/>
  <c r="F427" i="6"/>
  <c r="E427" i="6"/>
  <c r="G427" i="6" s="1"/>
  <c r="J425" i="6"/>
  <c r="I205" i="6"/>
  <c r="H205" i="6"/>
  <c r="K205" i="6" s="1"/>
  <c r="F1209" i="6"/>
  <c r="E1209" i="6"/>
  <c r="G1209" i="6" s="1"/>
  <c r="J1207" i="6"/>
  <c r="I94" i="6"/>
  <c r="H94" i="6"/>
  <c r="K94" i="6" s="1"/>
  <c r="H1462" i="6"/>
  <c r="G1462" i="6"/>
  <c r="J1461" i="6"/>
  <c r="I707" i="6"/>
  <c r="H707" i="6"/>
  <c r="K707" i="6" s="1"/>
  <c r="I71" i="6"/>
  <c r="H71" i="6"/>
  <c r="K71" i="6" s="1"/>
  <c r="E1068" i="6"/>
  <c r="G1068" i="6" s="1"/>
  <c r="F1068" i="6"/>
  <c r="J1066" i="6"/>
  <c r="I1340" i="6"/>
  <c r="H1340" i="6"/>
  <c r="K1340" i="6" s="1"/>
  <c r="F1166" i="6"/>
  <c r="E1166" i="6"/>
  <c r="G1166" i="6" s="1"/>
  <c r="J1164" i="6"/>
  <c r="I898" i="6"/>
  <c r="H898" i="6"/>
  <c r="K898" i="6" s="1"/>
  <c r="I51" i="6"/>
  <c r="H51" i="6"/>
  <c r="K51" i="6" s="1"/>
  <c r="H695" i="6"/>
  <c r="K695" i="6" s="1"/>
  <c r="I695" i="6"/>
  <c r="I613" i="6"/>
  <c r="H613" i="6"/>
  <c r="K613" i="6" s="1"/>
  <c r="I1142" i="6"/>
  <c r="H1142" i="6"/>
  <c r="K1142" i="6" s="1"/>
  <c r="I677" i="6"/>
  <c r="H677" i="6"/>
  <c r="K677" i="6" s="1"/>
  <c r="F1374" i="6"/>
  <c r="E1374" i="6"/>
  <c r="G1374" i="6" s="1"/>
  <c r="J1372" i="6"/>
  <c r="K387" i="6"/>
  <c r="I387" i="6"/>
  <c r="H387" i="6"/>
  <c r="I1409" i="6"/>
  <c r="H1409" i="6"/>
  <c r="K1409" i="6"/>
  <c r="I334" i="6"/>
  <c r="H334" i="6"/>
  <c r="K334" i="6" s="1"/>
  <c r="E235" i="6"/>
  <c r="G235" i="6" s="1"/>
  <c r="F235" i="6"/>
  <c r="J233" i="6"/>
  <c r="K639" i="6"/>
  <c r="I639" i="6"/>
  <c r="H639" i="6"/>
  <c r="I1220" i="6"/>
  <c r="H1220" i="6"/>
  <c r="K1220" i="6" s="1"/>
  <c r="F182" i="6"/>
  <c r="E182" i="6"/>
  <c r="G182" i="6" s="1"/>
  <c r="J180" i="6"/>
  <c r="I6" i="6"/>
  <c r="H6" i="6"/>
  <c r="K6" i="6" s="1"/>
  <c r="F977" i="6"/>
  <c r="E977" i="6"/>
  <c r="J975" i="6"/>
  <c r="I1467" i="6"/>
  <c r="H1467" i="6"/>
  <c r="K1467" i="6" s="1"/>
  <c r="I829" i="6"/>
  <c r="H829" i="6"/>
  <c r="K829" i="6" s="1"/>
  <c r="I1352" i="6"/>
  <c r="H1352" i="6"/>
  <c r="K1352" i="6" s="1"/>
  <c r="F308" i="6"/>
  <c r="E308" i="6"/>
  <c r="G308" i="6" s="1"/>
  <c r="J306" i="6"/>
  <c r="J258" i="6"/>
  <c r="I258" i="6"/>
  <c r="K1425" i="6"/>
  <c r="I1425" i="6"/>
  <c r="H1425" i="6"/>
  <c r="F951" i="6"/>
  <c r="E951" i="6"/>
  <c r="G951" i="6" s="1"/>
  <c r="J949" i="6"/>
  <c r="I1001" i="6"/>
  <c r="H1001" i="6"/>
  <c r="K1001" i="6" s="1"/>
  <c r="H1155" i="6"/>
  <c r="K1155" i="6"/>
  <c r="I1155" i="6"/>
  <c r="J88" i="6"/>
  <c r="I88" i="6"/>
  <c r="H1046" i="6"/>
  <c r="G1046" i="6"/>
  <c r="J1045" i="6"/>
  <c r="F983" i="6"/>
  <c r="E983" i="6"/>
  <c r="G983" i="6" s="1"/>
  <c r="J981" i="6"/>
  <c r="H138" i="6"/>
  <c r="K138" i="6" s="1"/>
  <c r="I138" i="6"/>
  <c r="N1165" i="6"/>
  <c r="O1165" i="6" s="1"/>
  <c r="I1202" i="6"/>
  <c r="H1202" i="6"/>
  <c r="K1202" i="6" s="1"/>
  <c r="F965" i="6"/>
  <c r="E965" i="6"/>
  <c r="G965" i="6" s="1"/>
  <c r="J963" i="6"/>
  <c r="I992" i="6"/>
  <c r="H992" i="6"/>
  <c r="K992" i="6" s="1"/>
  <c r="H608" i="6"/>
  <c r="G608" i="6"/>
  <c r="J607" i="6"/>
  <c r="I814" i="6"/>
  <c r="H814" i="6"/>
  <c r="K814" i="6" s="1"/>
  <c r="I597" i="6"/>
  <c r="H597" i="6"/>
  <c r="K597" i="6" s="1"/>
  <c r="I1291" i="6"/>
  <c r="H1291" i="6"/>
  <c r="K1291" i="6" s="1"/>
  <c r="F295" i="6"/>
  <c r="E295" i="6"/>
  <c r="G295" i="6" s="1"/>
  <c r="J293" i="6"/>
  <c r="I777" i="6"/>
  <c r="H777" i="6"/>
  <c r="K777" i="6" s="1"/>
  <c r="I1093" i="6"/>
  <c r="H1093" i="6"/>
  <c r="K1093" i="6" s="1"/>
  <c r="K843" i="6"/>
  <c r="I843" i="6"/>
  <c r="H843" i="6"/>
  <c r="E1330" i="6"/>
  <c r="G1330" i="6" s="1"/>
  <c r="F1330" i="6"/>
  <c r="J1328" i="6"/>
  <c r="K1026" i="6"/>
  <c r="I1026" i="6"/>
  <c r="H1026" i="6"/>
  <c r="I572" i="6"/>
  <c r="H572" i="6"/>
  <c r="K572" i="6" s="1"/>
  <c r="K1105" i="6"/>
  <c r="I1105" i="6"/>
  <c r="H1105" i="6"/>
  <c r="F122" i="6"/>
  <c r="E122" i="6"/>
  <c r="G122" i="6" s="1"/>
  <c r="J120" i="6"/>
  <c r="F147" i="6"/>
  <c r="E147" i="6"/>
  <c r="G147" i="6" s="1"/>
  <c r="J145" i="6"/>
  <c r="I1127" i="6"/>
  <c r="H1127" i="6"/>
  <c r="K1127" i="6" s="1"/>
  <c r="F401" i="6"/>
  <c r="E401" i="6"/>
  <c r="G401" i="6" s="1"/>
  <c r="J399" i="6"/>
  <c r="I496" i="6"/>
  <c r="H496" i="6"/>
  <c r="K496" i="6" s="1"/>
  <c r="I521" i="6"/>
  <c r="H521" i="6"/>
  <c r="K521" i="6" s="1"/>
  <c r="E1233" i="6"/>
  <c r="G1233" i="6" s="1"/>
  <c r="F1233" i="6"/>
  <c r="J1231" i="6"/>
  <c r="I919" i="6"/>
  <c r="H919" i="6"/>
  <c r="K919" i="6" s="1"/>
  <c r="F248" i="6"/>
  <c r="E248" i="6"/>
  <c r="G248" i="6" s="1"/>
  <c r="J246" i="6"/>
  <c r="I730" i="6"/>
  <c r="H730" i="6"/>
  <c r="K730" i="6" s="1"/>
  <c r="F215" i="6"/>
  <c r="E215" i="6"/>
  <c r="G215" i="6" s="1"/>
  <c r="J213" i="6"/>
  <c r="F1462" i="4"/>
  <c r="I1462" i="4" s="1"/>
  <c r="E1462" i="4"/>
  <c r="F1410" i="4"/>
  <c r="E1410" i="4"/>
  <c r="E1002" i="4"/>
  <c r="F1002" i="4"/>
  <c r="E572" i="4"/>
  <c r="F572" i="4"/>
  <c r="E815" i="4"/>
  <c r="F815" i="4"/>
  <c r="E1292" i="4"/>
  <c r="F1292" i="4"/>
  <c r="I1292" i="4" s="1"/>
  <c r="E1069" i="4"/>
  <c r="F1069" i="4"/>
  <c r="E685" i="4"/>
  <c r="F685" i="4"/>
  <c r="E309" i="4"/>
  <c r="F309" i="4"/>
  <c r="I309" i="4" s="1"/>
  <c r="F678" i="4"/>
  <c r="E678" i="4"/>
  <c r="E1244" i="4"/>
  <c r="F1244" i="4"/>
  <c r="F1330" i="4"/>
  <c r="I1330" i="4" s="1"/>
  <c r="E1330" i="4"/>
  <c r="I1026" i="4"/>
  <c r="I1203" i="4"/>
  <c r="I51" i="4"/>
  <c r="E598" i="4"/>
  <c r="F598" i="4"/>
  <c r="F1233" i="4"/>
  <c r="E1233" i="4"/>
  <c r="F872" i="4"/>
  <c r="E872" i="4"/>
  <c r="E939" i="4"/>
  <c r="F939" i="4"/>
  <c r="I1479" i="4"/>
  <c r="I957" i="4"/>
  <c r="I976" i="4"/>
  <c r="I534" i="4"/>
  <c r="I322" i="4"/>
  <c r="I387" i="4"/>
  <c r="I221" i="4"/>
  <c r="E1305" i="4"/>
  <c r="F1305" i="4"/>
  <c r="I1305" i="4" s="1"/>
  <c r="J1460" i="4"/>
  <c r="E1221" i="4"/>
  <c r="F1221" i="4"/>
  <c r="I1221" i="4" s="1"/>
  <c r="E373" i="4"/>
  <c r="F373" i="4"/>
  <c r="I373" i="4" s="1"/>
  <c r="F830" i="4"/>
  <c r="I830" i="4" s="1"/>
  <c r="E830" i="4"/>
  <c r="E1189" i="4"/>
  <c r="F1189" i="4"/>
  <c r="J1187" i="4"/>
  <c r="E1209" i="4"/>
  <c r="F1209" i="4"/>
  <c r="E485" i="4"/>
  <c r="F485" i="4"/>
  <c r="I485" i="4" s="1"/>
  <c r="E1319" i="4"/>
  <c r="F1319" i="4"/>
  <c r="I1319" i="4" s="1"/>
  <c r="E707" i="4"/>
  <c r="F707" i="4"/>
  <c r="J705" i="4"/>
  <c r="E61" i="4"/>
  <c r="F61" i="4"/>
  <c r="I61" i="4" s="1"/>
  <c r="E73" i="4"/>
  <c r="F73" i="4"/>
  <c r="F898" i="4"/>
  <c r="I898" i="4" s="1"/>
  <c r="E898" i="4"/>
  <c r="E158" i="4"/>
  <c r="F158" i="4"/>
  <c r="I158" i="4" s="1"/>
  <c r="F929" i="4"/>
  <c r="E929" i="4"/>
  <c r="E801" i="4"/>
  <c r="F801" i="4"/>
  <c r="J570" i="4"/>
  <c r="I695" i="4"/>
  <c r="I1525" i="4"/>
  <c r="I639" i="4"/>
  <c r="E204" i="4"/>
  <c r="F204" i="4"/>
  <c r="I204" i="4" s="1"/>
  <c r="I400" i="4"/>
  <c r="I215" i="4"/>
  <c r="I1105" i="4"/>
  <c r="I110" i="4"/>
  <c r="I919" i="4"/>
  <c r="E452" i="4"/>
  <c r="F452" i="4"/>
  <c r="E855" i="4"/>
  <c r="F855" i="4"/>
  <c r="I855" i="4" s="1"/>
  <c r="E1155" i="4"/>
  <c r="F1155" i="4"/>
  <c r="I1155" i="4" s="1"/>
  <c r="J1153" i="4"/>
  <c r="E428" i="4"/>
  <c r="F428" i="4"/>
  <c r="I428" i="4" s="1"/>
  <c r="E1143" i="4"/>
  <c r="F1143" i="4"/>
  <c r="I1143" i="4" s="1"/>
  <c r="F1512" i="4"/>
  <c r="I1512" i="4" s="1"/>
  <c r="E1512" i="4"/>
  <c r="E347" i="4"/>
  <c r="F347" i="4"/>
  <c r="F778" i="4"/>
  <c r="E778" i="4"/>
  <c r="E965" i="4"/>
  <c r="F965" i="4"/>
  <c r="I965" i="4" s="1"/>
  <c r="F415" i="4"/>
  <c r="I415" i="4" s="1"/>
  <c r="E415" i="4"/>
  <c r="E248" i="4"/>
  <c r="F248" i="4"/>
  <c r="E522" i="4"/>
  <c r="F522" i="4"/>
  <c r="I522" i="4" s="1"/>
  <c r="E140" i="4"/>
  <c r="F140" i="4"/>
  <c r="I140" i="4" s="1"/>
  <c r="E1094" i="4"/>
  <c r="F1094" i="4"/>
  <c r="E336" i="4"/>
  <c r="F336" i="4"/>
  <c r="E1128" i="4"/>
  <c r="F1128" i="4"/>
  <c r="I1128" i="4" s="1"/>
  <c r="E360" i="4"/>
  <c r="F360" i="4"/>
  <c r="I360" i="4" s="1"/>
  <c r="E182" i="4"/>
  <c r="F182" i="4"/>
  <c r="E1384" i="4"/>
  <c r="F1384" i="4"/>
  <c r="J1382" i="4"/>
  <c r="I667" i="4"/>
  <c r="I913" i="4"/>
  <c r="E264" i="4"/>
  <c r="F264" i="4"/>
  <c r="I264" i="4" s="1"/>
  <c r="E88" i="4"/>
  <c r="F88" i="4"/>
  <c r="I88" i="4" s="1"/>
  <c r="E94" i="4"/>
  <c r="F94" i="4"/>
  <c r="E1351" i="4"/>
  <c r="F1351" i="4"/>
  <c r="J1349" i="4"/>
  <c r="F951" i="4"/>
  <c r="I951" i="4" s="1"/>
  <c r="E951" i="4"/>
  <c r="I235" i="4"/>
  <c r="I1439" i="4"/>
  <c r="I1468" i="4"/>
  <c r="F885" i="4"/>
  <c r="I885" i="4" s="1"/>
  <c r="E885" i="4"/>
  <c r="E1165" i="4"/>
  <c r="F1165" i="4"/>
  <c r="I1165" i="4" s="1"/>
  <c r="I463" i="4"/>
  <c r="I750" i="4"/>
  <c r="E1557" i="4"/>
  <c r="F1557" i="4"/>
  <c r="E510" i="4"/>
  <c r="F510" i="4"/>
  <c r="E1015" i="4"/>
  <c r="F1015" i="4"/>
  <c r="I1015" i="4" s="1"/>
  <c r="E1081" i="4"/>
  <c r="F1081" i="4"/>
  <c r="I1081" i="4" s="1"/>
  <c r="E258" i="4"/>
  <c r="F258" i="4"/>
  <c r="E1396" i="4"/>
  <c r="F1396" i="4"/>
  <c r="E560" i="4"/>
  <c r="F560" i="4"/>
  <c r="I560" i="4" s="1"/>
  <c r="E295" i="4"/>
  <c r="F295" i="4"/>
  <c r="I295" i="4" s="1"/>
  <c r="F982" i="4"/>
  <c r="I982" i="4" s="1"/>
  <c r="E982" i="4"/>
  <c r="E627" i="4"/>
  <c r="F627" i="4"/>
  <c r="E497" i="4"/>
  <c r="F497" i="4"/>
  <c r="I497" i="4" s="1"/>
  <c r="E440" i="4"/>
  <c r="F440" i="4"/>
  <c r="I440" i="4" s="1"/>
  <c r="E193" i="4"/>
  <c r="F193" i="4"/>
  <c r="E123" i="4"/>
  <c r="F123" i="4"/>
  <c r="E1373" i="4"/>
  <c r="F1373" i="4"/>
  <c r="I1373" i="4" s="1"/>
  <c r="F844" i="4"/>
  <c r="E844" i="4"/>
  <c r="I731" i="4"/>
  <c r="E1425" i="4"/>
  <c r="F1425" i="4"/>
  <c r="I1425" i="4" s="1"/>
  <c r="E1178" i="4"/>
  <c r="F1178" i="4"/>
  <c r="I1178" i="4" s="1"/>
  <c r="E1445" i="4"/>
  <c r="F1445" i="4"/>
  <c r="E169" i="4"/>
  <c r="G169" i="4" s="1"/>
  <c r="F169" i="4"/>
  <c r="I169" i="4" s="1"/>
  <c r="I146" i="4"/>
  <c r="I992" i="4"/>
  <c r="I584" i="4"/>
  <c r="E1052" i="4"/>
  <c r="F1052" i="4"/>
  <c r="I1052" i="4" s="1"/>
  <c r="F720" i="4"/>
  <c r="E720" i="4"/>
  <c r="E548" i="4"/>
  <c r="F548" i="4"/>
  <c r="I476" i="4"/>
  <c r="I614" i="4"/>
  <c r="I1260" i="4"/>
  <c r="I1341" i="4"/>
  <c r="E6" i="4"/>
  <c r="F6" i="4"/>
  <c r="I6" i="4" s="1"/>
  <c r="I1367" i="4"/>
  <c r="E133" i="4"/>
  <c r="F133" i="4"/>
  <c r="I133" i="4" s="1"/>
  <c r="G707" i="4"/>
  <c r="G1467" i="4"/>
  <c r="G214" i="4"/>
  <c r="G750" i="4"/>
  <c r="G547" i="4"/>
  <c r="G413" i="4"/>
  <c r="G777" i="4"/>
  <c r="G992" i="4"/>
  <c r="G191" i="4"/>
  <c r="G263" i="4"/>
  <c r="G897" i="4"/>
  <c r="G463" i="4"/>
  <c r="G484" i="4"/>
  <c r="G1155" i="4"/>
  <c r="G1189" i="4"/>
  <c r="G1396" i="4"/>
  <c r="G138" i="4"/>
  <c r="G294" i="4"/>
  <c r="G509" i="4"/>
  <c r="G964" i="4"/>
  <c r="G346" i="4"/>
  <c r="G927" i="4"/>
  <c r="G1067" i="4"/>
  <c r="G121" i="4"/>
  <c r="G814" i="4"/>
  <c r="G426" i="4"/>
  <c r="G87" i="4"/>
  <c r="G1259" i="4"/>
  <c r="G855" i="4"/>
  <c r="G359" i="4"/>
  <c r="G1232" i="4"/>
  <c r="G872" i="4"/>
  <c r="G372" i="4"/>
  <c r="G1317" i="4"/>
  <c r="G559" i="4"/>
  <c r="G234" i="4"/>
  <c r="G221" i="4"/>
  <c r="G1051" i="4"/>
  <c r="G1026" i="4"/>
  <c r="G1384" i="4"/>
  <c r="G51" i="4"/>
  <c r="G730" i="4"/>
  <c r="G321" i="4"/>
  <c r="G829" i="4"/>
  <c r="G913" i="4"/>
  <c r="G1142" i="4"/>
  <c r="G884" i="4"/>
  <c r="G683" i="4"/>
  <c r="G625" i="4"/>
  <c r="G1409" i="4"/>
  <c r="G613" i="4"/>
  <c r="G93" i="4"/>
  <c r="G1177" i="4"/>
  <c r="G1014" i="4"/>
  <c r="G1304" i="4"/>
  <c r="G1093" i="4"/>
  <c r="G146" i="4"/>
  <c r="G1512" i="4"/>
  <c r="G1165" i="4"/>
  <c r="G1425" i="4"/>
  <c r="G584" i="4"/>
  <c r="G496" i="4"/>
  <c r="G521" i="4"/>
  <c r="G976" i="4"/>
  <c r="G1372" i="4"/>
  <c r="G1524" i="4"/>
  <c r="G476" i="4"/>
  <c r="G1557" i="4"/>
  <c r="G1220" i="4"/>
  <c r="G181" i="4"/>
  <c r="G451" i="4"/>
  <c r="G400" i="4"/>
  <c r="G1291" i="4"/>
  <c r="G1351" i="4"/>
  <c r="G307" i="4"/>
  <c r="G204" i="4"/>
  <c r="G800" i="4"/>
  <c r="G1340" i="4"/>
  <c r="G1202" i="4"/>
  <c r="G534" i="4"/>
  <c r="G157" i="4"/>
  <c r="G247" i="4"/>
  <c r="G1329" i="4"/>
  <c r="G1080" i="4"/>
  <c r="G1001" i="4"/>
  <c r="G1105" i="4"/>
  <c r="G1127" i="4"/>
  <c r="G982" i="4"/>
  <c r="G720" i="4"/>
  <c r="G597" i="4"/>
  <c r="G919" i="4"/>
  <c r="G1444" i="4"/>
  <c r="G843" i="4"/>
  <c r="G71" i="4"/>
  <c r="G938" i="4"/>
  <c r="G695" i="4"/>
  <c r="G109" i="4"/>
  <c r="G1479" i="4"/>
  <c r="G334" i="4"/>
  <c r="G666" i="4"/>
  <c r="G1208" i="4"/>
  <c r="G387" i="4"/>
  <c r="G572" i="4"/>
  <c r="G59" i="4"/>
  <c r="G957" i="4"/>
  <c r="G639" i="4"/>
  <c r="G677" i="4"/>
  <c r="G1244" i="4"/>
  <c r="G439" i="4"/>
  <c r="G950" i="4"/>
  <c r="L4" i="7" l="1"/>
  <c r="Z4" i="7"/>
  <c r="AR4" i="7"/>
  <c r="O5" i="7"/>
  <c r="AA4" i="7"/>
  <c r="X4" i="7"/>
  <c r="Y4" i="7"/>
  <c r="P5" i="7"/>
  <c r="V5" i="7"/>
  <c r="W5" i="7"/>
  <c r="U5" i="7"/>
  <c r="Q5" i="7"/>
  <c r="K608" i="6"/>
  <c r="N584" i="6"/>
  <c r="O584" i="6" s="1"/>
  <c r="N730" i="6"/>
  <c r="O730" i="6" s="1"/>
  <c r="N1202" i="6"/>
  <c r="O1202" i="6" s="1"/>
  <c r="N829" i="6"/>
  <c r="O829" i="6" s="1"/>
  <c r="N51" i="6"/>
  <c r="O51" i="6" s="1"/>
  <c r="N484" i="6"/>
  <c r="O484" i="6" s="1"/>
  <c r="N451" i="6"/>
  <c r="O451" i="6" s="1"/>
  <c r="N1291" i="6"/>
  <c r="O1291" i="6" s="1"/>
  <c r="N1001" i="6"/>
  <c r="O1001" i="6" s="1"/>
  <c r="N872" i="6"/>
  <c r="O872" i="6" s="1"/>
  <c r="N559" i="6"/>
  <c r="O559" i="6" s="1"/>
  <c r="N521" i="6"/>
  <c r="O521" i="6" s="1"/>
  <c r="N1467" i="6"/>
  <c r="O1467" i="6" s="1"/>
  <c r="N1142" i="6"/>
  <c r="O1142" i="6" s="1"/>
  <c r="N898" i="6"/>
  <c r="O898" i="6" s="1"/>
  <c r="N927" i="6"/>
  <c r="O927" i="6" s="1"/>
  <c r="N413" i="6"/>
  <c r="O413" i="6" s="1"/>
  <c r="N94" i="6"/>
  <c r="O94" i="6" s="1"/>
  <c r="N683" i="6"/>
  <c r="O683" i="6" s="1"/>
  <c r="N1524" i="6"/>
  <c r="O1524" i="6" s="1"/>
  <c r="N992" i="6"/>
  <c r="O992" i="6" s="1"/>
  <c r="N496" i="6"/>
  <c r="O496" i="6" s="1"/>
  <c r="N613" i="6"/>
  <c r="O613" i="6" s="1"/>
  <c r="N71" i="6"/>
  <c r="O71" i="6" s="1"/>
  <c r="N1444" i="6"/>
  <c r="O1444" i="6" s="1"/>
  <c r="N222" i="6"/>
  <c r="O222" i="6" s="1"/>
  <c r="N750" i="6"/>
  <c r="O750" i="6" s="1"/>
  <c r="N1557" i="6"/>
  <c r="O1557" i="6" s="1"/>
  <c r="N534" i="6"/>
  <c r="O534" i="6" s="1"/>
  <c r="N919" i="6"/>
  <c r="O919" i="6" s="1"/>
  <c r="N572" i="6"/>
  <c r="O572" i="6" s="1"/>
  <c r="N334" i="6"/>
  <c r="O334" i="6" s="1"/>
  <c r="N1479" i="6"/>
  <c r="O1479" i="6" s="1"/>
  <c r="N263" i="6"/>
  <c r="O263" i="6" s="1"/>
  <c r="N476" i="6"/>
  <c r="O476" i="6" s="1"/>
  <c r="N814" i="6"/>
  <c r="O814" i="6" s="1"/>
  <c r="N1352" i="6"/>
  <c r="O1352" i="6" s="1"/>
  <c r="N707" i="6"/>
  <c r="O707" i="6" s="1"/>
  <c r="N1080" i="6"/>
  <c r="O1080" i="6" s="1"/>
  <c r="N1512" i="6"/>
  <c r="O1512" i="6" s="1"/>
  <c r="N1259" i="6"/>
  <c r="O1259" i="6" s="1"/>
  <c r="N6" i="6"/>
  <c r="O6" i="6" s="1"/>
  <c r="N695" i="6"/>
  <c r="O695" i="6" s="1"/>
  <c r="N1340" i="6"/>
  <c r="O1340" i="6" s="1"/>
  <c r="N372" i="6"/>
  <c r="O372" i="6" s="1"/>
  <c r="N439" i="6"/>
  <c r="O439" i="6" s="1"/>
  <c r="N677" i="6"/>
  <c r="O677" i="6" s="1"/>
  <c r="N843" i="6"/>
  <c r="O843" i="6" s="1"/>
  <c r="N777" i="6"/>
  <c r="O777" i="6" s="1"/>
  <c r="F139" i="6"/>
  <c r="E139" i="6"/>
  <c r="G139" i="6" s="1"/>
  <c r="J137" i="6"/>
  <c r="F598" i="6"/>
  <c r="E598" i="6"/>
  <c r="G598" i="6" s="1"/>
  <c r="J596" i="6"/>
  <c r="I965" i="6"/>
  <c r="H965" i="6"/>
  <c r="K965" i="6" s="1"/>
  <c r="K1046" i="6"/>
  <c r="J977" i="6"/>
  <c r="I977" i="6"/>
  <c r="F899" i="6"/>
  <c r="E899" i="6"/>
  <c r="G899" i="6" s="1"/>
  <c r="J897" i="6"/>
  <c r="K1462" i="6"/>
  <c r="F548" i="6"/>
  <c r="E548" i="6"/>
  <c r="G548" i="6" s="1"/>
  <c r="J546" i="6"/>
  <c r="I958" i="6"/>
  <c r="H958" i="6"/>
  <c r="K958" i="6" s="1"/>
  <c r="H322" i="6"/>
  <c r="K322" i="6" s="1"/>
  <c r="I322" i="6"/>
  <c r="F158" i="6"/>
  <c r="E158" i="6"/>
  <c r="G158" i="6" s="1"/>
  <c r="J156" i="6"/>
  <c r="F914" i="6"/>
  <c r="E914" i="6"/>
  <c r="J912" i="6"/>
  <c r="E721" i="6"/>
  <c r="G721" i="6" s="1"/>
  <c r="F721" i="6"/>
  <c r="J719" i="6"/>
  <c r="F1015" i="6"/>
  <c r="E1015" i="6"/>
  <c r="G1015" i="6" s="1"/>
  <c r="J1013" i="6"/>
  <c r="F1397" i="6"/>
  <c r="E1397" i="6"/>
  <c r="G1397" i="6" s="1"/>
  <c r="J1395" i="6"/>
  <c r="I60" i="6"/>
  <c r="H60" i="6"/>
  <c r="K60" i="6" s="1"/>
  <c r="I215" i="6"/>
  <c r="H215" i="6"/>
  <c r="K215" i="6" s="1"/>
  <c r="I147" i="6"/>
  <c r="H147" i="6"/>
  <c r="K147" i="6" s="1"/>
  <c r="F1128" i="6"/>
  <c r="E1128" i="6"/>
  <c r="G1128" i="6" s="1"/>
  <c r="J1126" i="6"/>
  <c r="I122" i="6"/>
  <c r="H122" i="6"/>
  <c r="K122" i="6" s="1"/>
  <c r="I1330" i="6"/>
  <c r="H1330" i="6"/>
  <c r="K1330" i="6" s="1"/>
  <c r="N609" i="6"/>
  <c r="O609" i="6" s="1"/>
  <c r="N608" i="6"/>
  <c r="O608" i="6" s="1"/>
  <c r="G88" i="6"/>
  <c r="H88" i="6"/>
  <c r="J87" i="6"/>
  <c r="F1426" i="6"/>
  <c r="E1426" i="6"/>
  <c r="G1426" i="6" s="1"/>
  <c r="J1424" i="6"/>
  <c r="I308" i="6"/>
  <c r="H308" i="6"/>
  <c r="K308" i="6" s="1"/>
  <c r="F1221" i="6"/>
  <c r="E1221" i="6"/>
  <c r="G1221" i="6" s="1"/>
  <c r="J1219" i="6"/>
  <c r="I235" i="6"/>
  <c r="H235" i="6"/>
  <c r="K235" i="6" s="1"/>
  <c r="F1410" i="6"/>
  <c r="E1410" i="6"/>
  <c r="G1410" i="6" s="1"/>
  <c r="J1408" i="6"/>
  <c r="H1374" i="6"/>
  <c r="K1374" i="6" s="1"/>
  <c r="I1374" i="6"/>
  <c r="F206" i="6"/>
  <c r="E206" i="6"/>
  <c r="G206" i="6" s="1"/>
  <c r="J204" i="6"/>
  <c r="I192" i="6"/>
  <c r="H192" i="6"/>
  <c r="K192" i="6" s="1"/>
  <c r="F856" i="6"/>
  <c r="E856" i="6"/>
  <c r="G856" i="6" s="1"/>
  <c r="J854" i="6"/>
  <c r="F360" i="6"/>
  <c r="E360" i="6"/>
  <c r="G360" i="6" s="1"/>
  <c r="J358" i="6"/>
  <c r="E667" i="6"/>
  <c r="G667" i="6" s="1"/>
  <c r="F667" i="6"/>
  <c r="J665" i="6"/>
  <c r="K1305" i="6"/>
  <c r="I1305" i="6"/>
  <c r="H1305" i="6"/>
  <c r="I885" i="6"/>
  <c r="H885" i="6"/>
  <c r="K885" i="6" s="1"/>
  <c r="E573" i="6"/>
  <c r="G573" i="6" s="1"/>
  <c r="F573" i="6"/>
  <c r="J571" i="6"/>
  <c r="H295" i="6"/>
  <c r="K295" i="6" s="1"/>
  <c r="I295" i="6"/>
  <c r="N138" i="6"/>
  <c r="O138" i="6" s="1"/>
  <c r="F1002" i="6"/>
  <c r="E1002" i="6"/>
  <c r="G1002" i="6" s="1"/>
  <c r="J1000" i="6"/>
  <c r="F7" i="6"/>
  <c r="E7" i="6"/>
  <c r="G7" i="6" s="1"/>
  <c r="J5" i="6"/>
  <c r="F95" i="6"/>
  <c r="E95" i="6"/>
  <c r="G95" i="6" s="1"/>
  <c r="J93" i="6"/>
  <c r="N547" i="6"/>
  <c r="O547" i="6" s="1"/>
  <c r="E585" i="6"/>
  <c r="G585" i="6" s="1"/>
  <c r="F585" i="6"/>
  <c r="J583" i="6"/>
  <c r="E347" i="6"/>
  <c r="G347" i="6" s="1"/>
  <c r="F347" i="6"/>
  <c r="J345" i="6"/>
  <c r="I1178" i="6"/>
  <c r="H1178" i="6"/>
  <c r="K1178" i="6" s="1"/>
  <c r="E223" i="6"/>
  <c r="G223" i="6" s="1"/>
  <c r="F223" i="6"/>
  <c r="J221" i="6"/>
  <c r="F440" i="6"/>
  <c r="E440" i="6"/>
  <c r="G440" i="6" s="1"/>
  <c r="J438" i="6"/>
  <c r="N157" i="6"/>
  <c r="O157" i="6" s="1"/>
  <c r="N913" i="6"/>
  <c r="O913" i="6" s="1"/>
  <c r="F560" i="6"/>
  <c r="E560" i="6"/>
  <c r="G560" i="6" s="1"/>
  <c r="J558" i="6"/>
  <c r="E751" i="6"/>
  <c r="G751" i="6" s="1"/>
  <c r="F751" i="6"/>
  <c r="J749" i="6"/>
  <c r="F110" i="6"/>
  <c r="E110" i="6"/>
  <c r="G110" i="6" s="1"/>
  <c r="J108" i="6"/>
  <c r="F1558" i="6"/>
  <c r="E1558" i="6"/>
  <c r="G1558" i="6" s="1"/>
  <c r="J1556" i="6"/>
  <c r="N1014" i="6"/>
  <c r="O1014" i="6" s="1"/>
  <c r="N1396" i="6"/>
  <c r="O1396" i="6" s="1"/>
  <c r="N597" i="6"/>
  <c r="O597" i="6" s="1"/>
  <c r="N1127" i="6"/>
  <c r="O1127" i="6" s="1"/>
  <c r="N1093" i="6"/>
  <c r="O1093" i="6" s="1"/>
  <c r="F1203" i="6"/>
  <c r="E1203" i="6"/>
  <c r="J1201" i="6"/>
  <c r="F1353" i="6"/>
  <c r="E1353" i="6"/>
  <c r="G1353" i="6" s="1"/>
  <c r="J1351" i="6"/>
  <c r="F678" i="6"/>
  <c r="E678" i="6"/>
  <c r="J676" i="6"/>
  <c r="F52" i="6"/>
  <c r="E52" i="6"/>
  <c r="G52" i="6" s="1"/>
  <c r="J50" i="6"/>
  <c r="F708" i="6"/>
  <c r="E708" i="6"/>
  <c r="G708" i="6" s="1"/>
  <c r="J706" i="6"/>
  <c r="N205" i="6"/>
  <c r="O205" i="6" s="1"/>
  <c r="F373" i="6"/>
  <c r="E373" i="6"/>
  <c r="G373" i="6" s="1"/>
  <c r="J371" i="6"/>
  <c r="N346" i="6"/>
  <c r="O346" i="6" s="1"/>
  <c r="F928" i="6"/>
  <c r="E928" i="6"/>
  <c r="G928" i="6" s="1"/>
  <c r="J926" i="6"/>
  <c r="N855" i="6"/>
  <c r="O855" i="6" s="1"/>
  <c r="F414" i="6"/>
  <c r="E414" i="6"/>
  <c r="G414" i="6" s="1"/>
  <c r="J412" i="6"/>
  <c r="F684" i="6"/>
  <c r="E684" i="6"/>
  <c r="G684" i="6" s="1"/>
  <c r="J682" i="6"/>
  <c r="N359" i="6"/>
  <c r="O359" i="6" s="1"/>
  <c r="N666" i="6"/>
  <c r="O666" i="6" s="1"/>
  <c r="N109" i="6"/>
  <c r="O109" i="6" s="1"/>
  <c r="N1189" i="6"/>
  <c r="O1189" i="6" s="1"/>
  <c r="F477" i="6"/>
  <c r="E477" i="6"/>
  <c r="G477" i="6" s="1"/>
  <c r="J475" i="6"/>
  <c r="K1367" i="6"/>
  <c r="E452" i="6"/>
  <c r="G452" i="6" s="1"/>
  <c r="F452" i="6"/>
  <c r="J450" i="6"/>
  <c r="E1094" i="6"/>
  <c r="G1094" i="6" s="1"/>
  <c r="F1094" i="6"/>
  <c r="J1092" i="6"/>
  <c r="I1233" i="6"/>
  <c r="H1233" i="6"/>
  <c r="K1233" i="6" s="1"/>
  <c r="F993" i="6"/>
  <c r="E993" i="6"/>
  <c r="G993" i="6" s="1"/>
  <c r="J991" i="6"/>
  <c r="N1425" i="6"/>
  <c r="O1425" i="6" s="1"/>
  <c r="F1468" i="6"/>
  <c r="E1468" i="6"/>
  <c r="G1468" i="6" s="1"/>
  <c r="J1466" i="6"/>
  <c r="N1220" i="6"/>
  <c r="O1220" i="6" s="1"/>
  <c r="F614" i="6"/>
  <c r="E614" i="6"/>
  <c r="G614" i="6" s="1"/>
  <c r="J612" i="6"/>
  <c r="E497" i="6"/>
  <c r="G497" i="6" s="1"/>
  <c r="F497" i="6"/>
  <c r="J495" i="6"/>
  <c r="F1106" i="6"/>
  <c r="E1106" i="6"/>
  <c r="G1106" i="6" s="1"/>
  <c r="J1104" i="6"/>
  <c r="F1027" i="6"/>
  <c r="E1027" i="6"/>
  <c r="G1027" i="6" s="1"/>
  <c r="J1025" i="6"/>
  <c r="F844" i="6"/>
  <c r="E844" i="6"/>
  <c r="G844" i="6" s="1"/>
  <c r="J842" i="6"/>
  <c r="F1292" i="6"/>
  <c r="E1292" i="6"/>
  <c r="G1292" i="6" s="1"/>
  <c r="J1290" i="6"/>
  <c r="F815" i="6"/>
  <c r="E815" i="6"/>
  <c r="G815" i="6" s="1"/>
  <c r="J813" i="6"/>
  <c r="F1156" i="6"/>
  <c r="E1156" i="6"/>
  <c r="G1156" i="6" s="1"/>
  <c r="J1154" i="6"/>
  <c r="G258" i="6"/>
  <c r="H258" i="6"/>
  <c r="K258" i="6" s="1"/>
  <c r="J257" i="6"/>
  <c r="F388" i="6"/>
  <c r="E388" i="6"/>
  <c r="G388" i="6" s="1"/>
  <c r="J386" i="6"/>
  <c r="K1068" i="6"/>
  <c r="I1068" i="6"/>
  <c r="H1068" i="6"/>
  <c r="G133" i="6"/>
  <c r="H133" i="6"/>
  <c r="J132" i="6"/>
  <c r="F1480" i="6"/>
  <c r="E1480" i="6"/>
  <c r="G1480" i="6" s="1"/>
  <c r="J1478" i="6"/>
  <c r="F1385" i="6"/>
  <c r="E1385" i="6"/>
  <c r="G1385" i="6" s="1"/>
  <c r="J1383" i="6"/>
  <c r="I1245" i="6"/>
  <c r="H1245" i="6"/>
  <c r="K1245" i="6" s="1"/>
  <c r="F1513" i="6"/>
  <c r="E1513" i="6"/>
  <c r="G1513" i="6" s="1"/>
  <c r="J1511" i="6"/>
  <c r="F510" i="6"/>
  <c r="E510" i="6"/>
  <c r="G510" i="6" s="1"/>
  <c r="J508" i="6"/>
  <c r="E731" i="6"/>
  <c r="G731" i="6" s="1"/>
  <c r="F731" i="6"/>
  <c r="J729" i="6"/>
  <c r="I248" i="6"/>
  <c r="H248" i="6"/>
  <c r="K248" i="6" s="1"/>
  <c r="F778" i="6"/>
  <c r="E778" i="6"/>
  <c r="G778" i="6" s="1"/>
  <c r="J776" i="6"/>
  <c r="K983" i="6"/>
  <c r="I983" i="6"/>
  <c r="H983" i="6"/>
  <c r="F640" i="6"/>
  <c r="E640" i="6"/>
  <c r="G640" i="6" s="1"/>
  <c r="J638" i="6"/>
  <c r="I1166" i="6"/>
  <c r="H1166" i="6"/>
  <c r="K1166" i="6" s="1"/>
  <c r="H1318" i="6"/>
  <c r="K1318" i="6" s="1"/>
  <c r="I1318" i="6"/>
  <c r="F626" i="6"/>
  <c r="E626" i="6"/>
  <c r="G626" i="6" s="1"/>
  <c r="J624" i="6"/>
  <c r="F1190" i="6"/>
  <c r="E1190" i="6"/>
  <c r="G1190" i="6" s="1"/>
  <c r="J1188" i="6"/>
  <c r="N1026" i="6"/>
  <c r="O1026" i="6" s="1"/>
  <c r="N1155" i="6"/>
  <c r="O1155" i="6" s="1"/>
  <c r="E335" i="6"/>
  <c r="G335" i="6" s="1"/>
  <c r="F335" i="6"/>
  <c r="J333" i="6"/>
  <c r="N387" i="6"/>
  <c r="O387" i="6" s="1"/>
  <c r="F696" i="6"/>
  <c r="E696" i="6"/>
  <c r="G696" i="6" s="1"/>
  <c r="J694" i="6"/>
  <c r="F1445" i="6"/>
  <c r="E1445" i="6"/>
  <c r="G1445" i="6" s="1"/>
  <c r="J1443" i="6"/>
  <c r="N1384" i="6"/>
  <c r="O1384" i="6" s="1"/>
  <c r="F264" i="6"/>
  <c r="E264" i="6"/>
  <c r="G264" i="6" s="1"/>
  <c r="J262" i="6"/>
  <c r="E873" i="6"/>
  <c r="G873" i="6" s="1"/>
  <c r="F873" i="6"/>
  <c r="J871" i="6"/>
  <c r="E1081" i="6"/>
  <c r="G1081" i="6" s="1"/>
  <c r="F1081" i="6"/>
  <c r="J1079" i="6"/>
  <c r="I170" i="6"/>
  <c r="H170" i="6"/>
  <c r="K170" i="6" s="1"/>
  <c r="F1525" i="6"/>
  <c r="E1525" i="6"/>
  <c r="G1525" i="6" s="1"/>
  <c r="J1523" i="6"/>
  <c r="E535" i="6"/>
  <c r="G535" i="6" s="1"/>
  <c r="F535" i="6"/>
  <c r="J533" i="6"/>
  <c r="N509" i="6"/>
  <c r="O509" i="6" s="1"/>
  <c r="F522" i="6"/>
  <c r="E522" i="6"/>
  <c r="G522" i="6" s="1"/>
  <c r="J520" i="6"/>
  <c r="N1105" i="6"/>
  <c r="O1105" i="6" s="1"/>
  <c r="F920" i="6"/>
  <c r="E920" i="6"/>
  <c r="G920" i="6" s="1"/>
  <c r="J918" i="6"/>
  <c r="I401" i="6"/>
  <c r="H401" i="6"/>
  <c r="K401" i="6" s="1"/>
  <c r="I951" i="6"/>
  <c r="H951" i="6"/>
  <c r="K951" i="6" s="1"/>
  <c r="F830" i="6"/>
  <c r="E830" i="6"/>
  <c r="G830" i="6" s="1"/>
  <c r="J828" i="6"/>
  <c r="K182" i="6"/>
  <c r="I182" i="6"/>
  <c r="H182" i="6"/>
  <c r="N639" i="6"/>
  <c r="O639" i="6" s="1"/>
  <c r="N1409" i="6"/>
  <c r="O1409" i="6" s="1"/>
  <c r="F1143" i="6"/>
  <c r="E1143" i="6"/>
  <c r="G1143" i="6" s="1"/>
  <c r="J1141" i="6"/>
  <c r="F1341" i="6"/>
  <c r="E1341" i="6"/>
  <c r="G1341" i="6" s="1"/>
  <c r="J1339" i="6"/>
  <c r="F72" i="6"/>
  <c r="E72" i="6"/>
  <c r="G72" i="6" s="1"/>
  <c r="J70" i="6"/>
  <c r="I1209" i="6"/>
  <c r="H1209" i="6"/>
  <c r="K1209" i="6" s="1"/>
  <c r="I427" i="6"/>
  <c r="H427" i="6"/>
  <c r="K427" i="6" s="1"/>
  <c r="H1439" i="6"/>
  <c r="K1439" i="6" s="1"/>
  <c r="G1439" i="6"/>
  <c r="J1438" i="6"/>
  <c r="I801" i="6"/>
  <c r="H801" i="6"/>
  <c r="K801" i="6" s="1"/>
  <c r="F485" i="6"/>
  <c r="E485" i="6"/>
  <c r="G485" i="6" s="1"/>
  <c r="J483" i="6"/>
  <c r="N625" i="6"/>
  <c r="O625" i="6" s="1"/>
  <c r="I1052" i="6"/>
  <c r="H1052" i="6"/>
  <c r="K1052" i="6" s="1"/>
  <c r="I939" i="6"/>
  <c r="H939" i="6"/>
  <c r="K939" i="6" s="1"/>
  <c r="N720" i="6"/>
  <c r="O720" i="6" s="1"/>
  <c r="I464" i="6"/>
  <c r="H464" i="6"/>
  <c r="K464" i="6" s="1"/>
  <c r="F1260" i="6"/>
  <c r="E1260" i="6"/>
  <c r="G1260" i="6" s="1"/>
  <c r="J1258" i="6"/>
  <c r="F1342" i="4"/>
  <c r="E1342" i="4"/>
  <c r="F1261" i="4"/>
  <c r="I1261" i="4" s="1"/>
  <c r="E1261" i="4"/>
  <c r="H6" i="4"/>
  <c r="F615" i="4"/>
  <c r="I615" i="4" s="1"/>
  <c r="E615" i="4"/>
  <c r="E585" i="4"/>
  <c r="F585" i="4"/>
  <c r="I123" i="4"/>
  <c r="I627" i="4"/>
  <c r="I1396" i="4"/>
  <c r="I510" i="4"/>
  <c r="I1351" i="4"/>
  <c r="F914" i="4"/>
  <c r="E914" i="4"/>
  <c r="I452" i="4"/>
  <c r="I929" i="4"/>
  <c r="I1209" i="4"/>
  <c r="E323" i="4"/>
  <c r="F323" i="4"/>
  <c r="I323" i="4" s="1"/>
  <c r="I872" i="4"/>
  <c r="I685" i="4"/>
  <c r="I572" i="4"/>
  <c r="E477" i="4"/>
  <c r="F477" i="4"/>
  <c r="I477" i="4" s="1"/>
  <c r="E993" i="4"/>
  <c r="F993" i="4"/>
  <c r="F1426" i="4"/>
  <c r="E1426" i="4"/>
  <c r="F886" i="4"/>
  <c r="E886" i="4"/>
  <c r="E668" i="4"/>
  <c r="F668" i="4"/>
  <c r="I668" i="4" s="1"/>
  <c r="E1129" i="4"/>
  <c r="F1129" i="4"/>
  <c r="I1129" i="4" s="1"/>
  <c r="F523" i="4"/>
  <c r="E523" i="4"/>
  <c r="E429" i="4"/>
  <c r="F429" i="4"/>
  <c r="I429" i="4" s="1"/>
  <c r="E640" i="4"/>
  <c r="F640" i="4"/>
  <c r="I640" i="4" s="1"/>
  <c r="E159" i="4"/>
  <c r="F159" i="4"/>
  <c r="I159" i="4" s="1"/>
  <c r="E1222" i="4"/>
  <c r="F1222" i="4"/>
  <c r="I1222" i="4" s="1"/>
  <c r="F535" i="4"/>
  <c r="E535" i="4"/>
  <c r="E1331" i="4"/>
  <c r="F1331" i="4"/>
  <c r="I1331" i="4" s="1"/>
  <c r="E1053" i="4"/>
  <c r="F1053" i="4"/>
  <c r="I1053" i="4" s="1"/>
  <c r="I548" i="4"/>
  <c r="E147" i="4"/>
  <c r="F147" i="4"/>
  <c r="I193" i="4"/>
  <c r="I258" i="4"/>
  <c r="I1557" i="4"/>
  <c r="E1469" i="4"/>
  <c r="F1469" i="4"/>
  <c r="I1469" i="4" s="1"/>
  <c r="I94" i="4"/>
  <c r="I778" i="4"/>
  <c r="F920" i="4"/>
  <c r="E920" i="4"/>
  <c r="F1526" i="4"/>
  <c r="E1526" i="4"/>
  <c r="I707" i="4"/>
  <c r="E977" i="4"/>
  <c r="F977" i="4"/>
  <c r="I1233" i="4"/>
  <c r="I1244" i="4"/>
  <c r="I1069" i="4"/>
  <c r="I1002" i="4"/>
  <c r="E170" i="4"/>
  <c r="F170" i="4"/>
  <c r="F732" i="4"/>
  <c r="I732" i="4" s="1"/>
  <c r="E732" i="4"/>
  <c r="E983" i="4"/>
  <c r="F983" i="4"/>
  <c r="I1384" i="4"/>
  <c r="I336" i="4"/>
  <c r="I248" i="4"/>
  <c r="I347" i="4"/>
  <c r="E111" i="4"/>
  <c r="F111" i="4"/>
  <c r="E696" i="4"/>
  <c r="F696" i="4"/>
  <c r="I1189" i="4"/>
  <c r="F958" i="4"/>
  <c r="E958" i="4"/>
  <c r="I598" i="4"/>
  <c r="E7" i="4"/>
  <c r="F7" i="4"/>
  <c r="E296" i="4"/>
  <c r="F296" i="4"/>
  <c r="E751" i="4"/>
  <c r="F751" i="4"/>
  <c r="E1156" i="4"/>
  <c r="F1156" i="4"/>
  <c r="E1106" i="4"/>
  <c r="F1106" i="4"/>
  <c r="E899" i="4"/>
  <c r="F899" i="4"/>
  <c r="E1320" i="4"/>
  <c r="F1320" i="4"/>
  <c r="F1306" i="4"/>
  <c r="I1306" i="4" s="1"/>
  <c r="E1306" i="4"/>
  <c r="E1480" i="4"/>
  <c r="F1480" i="4"/>
  <c r="E1293" i="4"/>
  <c r="F1293" i="4"/>
  <c r="E441" i="4"/>
  <c r="F441" i="4"/>
  <c r="E1082" i="4"/>
  <c r="F1082" i="4"/>
  <c r="E236" i="4"/>
  <c r="F236" i="4"/>
  <c r="I720" i="4"/>
  <c r="I1445" i="4"/>
  <c r="I844" i="4"/>
  <c r="E464" i="4"/>
  <c r="F464" i="4"/>
  <c r="I464" i="4" s="1"/>
  <c r="I182" i="4"/>
  <c r="I1094" i="4"/>
  <c r="E216" i="4"/>
  <c r="F216" i="4"/>
  <c r="I216" i="4" s="1"/>
  <c r="I801" i="4"/>
  <c r="I73" i="4"/>
  <c r="I939" i="4"/>
  <c r="E52" i="4"/>
  <c r="F52" i="4"/>
  <c r="I678" i="4"/>
  <c r="I1410" i="4"/>
  <c r="F1374" i="4"/>
  <c r="I1374" i="4" s="1"/>
  <c r="E1374" i="4"/>
  <c r="E498" i="4"/>
  <c r="F498" i="4"/>
  <c r="E561" i="4"/>
  <c r="F561" i="4"/>
  <c r="E1016" i="4"/>
  <c r="F1016" i="4"/>
  <c r="E1166" i="4"/>
  <c r="F1166" i="4"/>
  <c r="E952" i="4"/>
  <c r="F952" i="4"/>
  <c r="E265" i="4"/>
  <c r="F265" i="4"/>
  <c r="E416" i="4"/>
  <c r="F416" i="4"/>
  <c r="I416" i="4" s="1"/>
  <c r="E1513" i="4"/>
  <c r="F1513" i="4"/>
  <c r="F856" i="4"/>
  <c r="I856" i="4" s="1"/>
  <c r="E856" i="4"/>
  <c r="E401" i="4"/>
  <c r="F401" i="4"/>
  <c r="E486" i="4"/>
  <c r="F486" i="4"/>
  <c r="I486" i="4" s="1"/>
  <c r="E831" i="4"/>
  <c r="F831" i="4"/>
  <c r="E222" i="4"/>
  <c r="F222" i="4"/>
  <c r="E310" i="4"/>
  <c r="F310" i="4"/>
  <c r="I815" i="4"/>
  <c r="E1179" i="4"/>
  <c r="F1179" i="4"/>
  <c r="I1179" i="4" s="1"/>
  <c r="E361" i="4"/>
  <c r="F361" i="4"/>
  <c r="I361" i="4" s="1"/>
  <c r="E141" i="4"/>
  <c r="F141" i="4"/>
  <c r="I141" i="4" s="1"/>
  <c r="F966" i="4"/>
  <c r="E966" i="4"/>
  <c r="E1144" i="4"/>
  <c r="F1144" i="4"/>
  <c r="I1144" i="4" s="1"/>
  <c r="E205" i="4"/>
  <c r="F205" i="4"/>
  <c r="I205" i="4" s="1"/>
  <c r="E62" i="4"/>
  <c r="F62" i="4"/>
  <c r="I62" i="4" s="1"/>
  <c r="F374" i="4"/>
  <c r="E374" i="4"/>
  <c r="E388" i="4"/>
  <c r="F388" i="4"/>
  <c r="I388" i="4" s="1"/>
  <c r="E1027" i="4"/>
  <c r="F1027" i="4"/>
  <c r="I1027" i="4" s="1"/>
  <c r="H1127" i="4"/>
  <c r="K1127" i="4" s="1"/>
  <c r="N1127" i="4" s="1"/>
  <c r="O1127" i="4" s="1"/>
  <c r="H976" i="4"/>
  <c r="K976" i="4" s="1"/>
  <c r="N976" i="4" s="1"/>
  <c r="O976" i="4" s="1"/>
  <c r="H1384" i="4"/>
  <c r="K1384" i="4" s="1"/>
  <c r="N1384" i="4" s="1"/>
  <c r="O1384" i="4" s="1"/>
  <c r="H426" i="4"/>
  <c r="K426" i="4" s="1"/>
  <c r="N426" i="4" s="1"/>
  <c r="O426" i="4" s="1"/>
  <c r="H294" i="4"/>
  <c r="K294" i="4" s="1"/>
  <c r="N294" i="4" s="1"/>
  <c r="O294" i="4" s="1"/>
  <c r="H950" i="4"/>
  <c r="K950" i="4" s="1"/>
  <c r="N950" i="4" s="1"/>
  <c r="O950" i="4" s="1"/>
  <c r="H639" i="4"/>
  <c r="K639" i="4" s="1"/>
  <c r="N639" i="4" s="1"/>
  <c r="O639" i="4" s="1"/>
  <c r="H387" i="4"/>
  <c r="K387" i="4" s="1"/>
  <c r="N387" i="4" s="1"/>
  <c r="O387" i="4" s="1"/>
  <c r="H1479" i="4"/>
  <c r="K1479" i="4" s="1"/>
  <c r="N1479" i="4" s="1"/>
  <c r="O1479" i="4" s="1"/>
  <c r="H71" i="4"/>
  <c r="K71" i="4" s="1"/>
  <c r="N71" i="4" s="1"/>
  <c r="O71" i="4" s="1"/>
  <c r="H597" i="4"/>
  <c r="K597" i="4" s="1"/>
  <c r="N597" i="4" s="1"/>
  <c r="O597" i="4" s="1"/>
  <c r="H1105" i="4"/>
  <c r="K1105" i="4" s="1"/>
  <c r="N1105" i="4" s="1"/>
  <c r="O1105" i="4" s="1"/>
  <c r="H247" i="4"/>
  <c r="K247" i="4" s="1"/>
  <c r="N247" i="4" s="1"/>
  <c r="O247" i="4" s="1"/>
  <c r="H1202" i="4"/>
  <c r="K1202" i="4" s="1"/>
  <c r="N1202" i="4" s="1"/>
  <c r="O1202" i="4" s="1"/>
  <c r="H307" i="4"/>
  <c r="K307" i="4" s="1"/>
  <c r="N307" i="4" s="1"/>
  <c r="O307" i="4" s="1"/>
  <c r="H451" i="4"/>
  <c r="K451" i="4" s="1"/>
  <c r="N451" i="4" s="1"/>
  <c r="O451" i="4" s="1"/>
  <c r="H476" i="4"/>
  <c r="K476" i="4" s="1"/>
  <c r="N476" i="4" s="1"/>
  <c r="O476" i="4" s="1"/>
  <c r="H521" i="4"/>
  <c r="K521" i="4" s="1"/>
  <c r="N521" i="4" s="1"/>
  <c r="O521" i="4" s="1"/>
  <c r="H1165" i="4"/>
  <c r="K1165" i="4" s="1"/>
  <c r="N1165" i="4" s="1"/>
  <c r="O1165" i="4" s="1"/>
  <c r="H1304" i="4"/>
  <c r="K1304" i="4" s="1"/>
  <c r="N1304" i="4" s="1"/>
  <c r="O1304" i="4" s="1"/>
  <c r="H613" i="4"/>
  <c r="K613" i="4" s="1"/>
  <c r="N613" i="4" s="1"/>
  <c r="O613" i="4" s="1"/>
  <c r="H884" i="4"/>
  <c r="K884" i="4" s="1"/>
  <c r="N884" i="4" s="1"/>
  <c r="O884" i="4" s="1"/>
  <c r="H321" i="4"/>
  <c r="K321" i="4" s="1"/>
  <c r="N321" i="4" s="1"/>
  <c r="O321" i="4" s="1"/>
  <c r="H1026" i="4"/>
  <c r="K1026" i="4" s="1"/>
  <c r="N1026" i="4" s="1"/>
  <c r="O1026" i="4" s="1"/>
  <c r="H559" i="4"/>
  <c r="K559" i="4" s="1"/>
  <c r="N559" i="4" s="1"/>
  <c r="O559" i="4" s="1"/>
  <c r="H1232" i="4"/>
  <c r="K1232" i="4" s="1"/>
  <c r="N1232" i="4" s="1"/>
  <c r="O1232" i="4" s="1"/>
  <c r="J258" i="4"/>
  <c r="H814" i="4"/>
  <c r="K814" i="4" s="1"/>
  <c r="N814" i="4" s="1"/>
  <c r="O814" i="4" s="1"/>
  <c r="H346" i="4"/>
  <c r="K346" i="4" s="1"/>
  <c r="N346" i="4" s="1"/>
  <c r="O346" i="4" s="1"/>
  <c r="J1367" i="4"/>
  <c r="H1155" i="4"/>
  <c r="K1155" i="4" s="1"/>
  <c r="N1155" i="4" s="1"/>
  <c r="O1155" i="4" s="1"/>
  <c r="H263" i="4"/>
  <c r="K263" i="4" s="1"/>
  <c r="N263" i="4" s="1"/>
  <c r="O263" i="4" s="1"/>
  <c r="J1462" i="4"/>
  <c r="J1439" i="4"/>
  <c r="H1467" i="4"/>
  <c r="K1467" i="4" s="1"/>
  <c r="N1467" i="4" s="1"/>
  <c r="O1467" i="4" s="1"/>
  <c r="H938" i="4"/>
  <c r="K938" i="4" s="1"/>
  <c r="N938" i="4" s="1"/>
  <c r="O938" i="4" s="1"/>
  <c r="H1557" i="4"/>
  <c r="K1557" i="4" s="1"/>
  <c r="N1557" i="4" s="1"/>
  <c r="O1557" i="4" s="1"/>
  <c r="H234" i="4"/>
  <c r="K234" i="4" s="1"/>
  <c r="N234" i="4" s="1"/>
  <c r="O234" i="4" s="1"/>
  <c r="H777" i="4"/>
  <c r="K777" i="4" s="1"/>
  <c r="N777" i="4" s="1"/>
  <c r="O777" i="4" s="1"/>
  <c r="H677" i="4"/>
  <c r="K677" i="4" s="1"/>
  <c r="N677" i="4" s="1"/>
  <c r="O677" i="4" s="1"/>
  <c r="H1329" i="4"/>
  <c r="K1329" i="4" s="1"/>
  <c r="N1329" i="4" s="1"/>
  <c r="O1329" i="4" s="1"/>
  <c r="H1425" i="4"/>
  <c r="K1425" i="4" s="1"/>
  <c r="N1425" i="4" s="1"/>
  <c r="O1425" i="4" s="1"/>
  <c r="H683" i="4"/>
  <c r="K683" i="4" s="1"/>
  <c r="N683" i="4" s="1"/>
  <c r="O683" i="4" s="1"/>
  <c r="H927" i="4"/>
  <c r="K927" i="4" s="1"/>
  <c r="N927" i="4" s="1"/>
  <c r="O927" i="4" s="1"/>
  <c r="H214" i="4"/>
  <c r="K214" i="4" s="1"/>
  <c r="N214" i="4" s="1"/>
  <c r="O214" i="4" s="1"/>
  <c r="H439" i="4"/>
  <c r="K439" i="4" s="1"/>
  <c r="N439" i="4" s="1"/>
  <c r="O439" i="4" s="1"/>
  <c r="H957" i="4"/>
  <c r="K957" i="4" s="1"/>
  <c r="N957" i="4" s="1"/>
  <c r="O957" i="4" s="1"/>
  <c r="H1208" i="4"/>
  <c r="K1208" i="4" s="1"/>
  <c r="N1208" i="4" s="1"/>
  <c r="O1208" i="4" s="1"/>
  <c r="H109" i="4"/>
  <c r="K109" i="4" s="1"/>
  <c r="N109" i="4" s="1"/>
  <c r="O109" i="4" s="1"/>
  <c r="H843" i="4"/>
  <c r="K843" i="4" s="1"/>
  <c r="N843" i="4" s="1"/>
  <c r="O843" i="4" s="1"/>
  <c r="H720" i="4"/>
  <c r="K720" i="4" s="1"/>
  <c r="N720" i="4" s="1"/>
  <c r="O720" i="4" s="1"/>
  <c r="H1001" i="4"/>
  <c r="K1001" i="4" s="1"/>
  <c r="N1001" i="4" s="1"/>
  <c r="O1001" i="4" s="1"/>
  <c r="H157" i="4"/>
  <c r="K157" i="4" s="1"/>
  <c r="N157" i="4" s="1"/>
  <c r="O157" i="4" s="1"/>
  <c r="H1340" i="4"/>
  <c r="K1340" i="4" s="1"/>
  <c r="N1340" i="4" s="1"/>
  <c r="O1340" i="4" s="1"/>
  <c r="H1351" i="4"/>
  <c r="K1351" i="4" s="1"/>
  <c r="N1351" i="4" s="1"/>
  <c r="O1351" i="4" s="1"/>
  <c r="H181" i="4"/>
  <c r="K181" i="4" s="1"/>
  <c r="N181" i="4" s="1"/>
  <c r="O181" i="4" s="1"/>
  <c r="H1524" i="4"/>
  <c r="K1524" i="4" s="1"/>
  <c r="N1524" i="4" s="1"/>
  <c r="O1524" i="4" s="1"/>
  <c r="H496" i="4"/>
  <c r="K496" i="4" s="1"/>
  <c r="N496" i="4" s="1"/>
  <c r="O496" i="4" s="1"/>
  <c r="H1512" i="4"/>
  <c r="K1512" i="4" s="1"/>
  <c r="N1512" i="4" s="1"/>
  <c r="O1512" i="4" s="1"/>
  <c r="H1014" i="4"/>
  <c r="K1014" i="4" s="1"/>
  <c r="N1014" i="4" s="1"/>
  <c r="O1014" i="4" s="1"/>
  <c r="H1409" i="4"/>
  <c r="K1409" i="4" s="1"/>
  <c r="N1409" i="4" s="1"/>
  <c r="O1409" i="4" s="1"/>
  <c r="H1142" i="4"/>
  <c r="K1142" i="4" s="1"/>
  <c r="N1142" i="4" s="1"/>
  <c r="O1142" i="4" s="1"/>
  <c r="H730" i="4"/>
  <c r="K730" i="4" s="1"/>
  <c r="N730" i="4" s="1"/>
  <c r="O730" i="4" s="1"/>
  <c r="H1051" i="4"/>
  <c r="K1051" i="4" s="1"/>
  <c r="N1051" i="4" s="1"/>
  <c r="O1051" i="4" s="1"/>
  <c r="H1317" i="4"/>
  <c r="K1317" i="4" s="1"/>
  <c r="N1317" i="4" s="1"/>
  <c r="O1317" i="4" s="1"/>
  <c r="H359" i="4"/>
  <c r="K359" i="4" s="1"/>
  <c r="N359" i="4" s="1"/>
  <c r="O359" i="4" s="1"/>
  <c r="H87" i="4"/>
  <c r="K87" i="4" s="1"/>
  <c r="N87" i="4" s="1"/>
  <c r="O87" i="4" s="1"/>
  <c r="H121" i="4"/>
  <c r="K121" i="4" s="1"/>
  <c r="N121" i="4" s="1"/>
  <c r="O121" i="4" s="1"/>
  <c r="H964" i="4"/>
  <c r="K964" i="4" s="1"/>
  <c r="N964" i="4" s="1"/>
  <c r="O964" i="4" s="1"/>
  <c r="H138" i="4"/>
  <c r="K138" i="4" s="1"/>
  <c r="N138" i="4" s="1"/>
  <c r="O138" i="4" s="1"/>
  <c r="H484" i="4"/>
  <c r="K484" i="4" s="1"/>
  <c r="N484" i="4" s="1"/>
  <c r="O484" i="4" s="1"/>
  <c r="H191" i="4"/>
  <c r="K191" i="4" s="1"/>
  <c r="N191" i="4" s="1"/>
  <c r="O191" i="4" s="1"/>
  <c r="H169" i="4"/>
  <c r="K169" i="4" s="1"/>
  <c r="N169" i="4" s="1"/>
  <c r="O169" i="4" s="1"/>
  <c r="H547" i="4"/>
  <c r="K547" i="4" s="1"/>
  <c r="N547" i="4" s="1"/>
  <c r="O547" i="4" s="1"/>
  <c r="H707" i="4"/>
  <c r="K707" i="4" s="1"/>
  <c r="N707" i="4" s="1"/>
  <c r="O707" i="4" s="1"/>
  <c r="H334" i="4"/>
  <c r="K334" i="4" s="1"/>
  <c r="N334" i="4" s="1"/>
  <c r="O334" i="4" s="1"/>
  <c r="J133" i="4"/>
  <c r="H1093" i="4"/>
  <c r="K1093" i="4" s="1"/>
  <c r="N1093" i="4" s="1"/>
  <c r="O1093" i="4" s="1"/>
  <c r="H872" i="4"/>
  <c r="K872" i="4" s="1"/>
  <c r="N872" i="4" s="1"/>
  <c r="O872" i="4" s="1"/>
  <c r="H1189" i="4"/>
  <c r="K1189" i="4" s="1"/>
  <c r="N1189" i="4" s="1"/>
  <c r="O1189" i="4" s="1"/>
  <c r="H919" i="4"/>
  <c r="K919" i="4" s="1"/>
  <c r="N919" i="4" s="1"/>
  <c r="O919" i="4" s="1"/>
  <c r="H400" i="4"/>
  <c r="K400" i="4" s="1"/>
  <c r="N400" i="4" s="1"/>
  <c r="O400" i="4" s="1"/>
  <c r="H829" i="4"/>
  <c r="K829" i="4" s="1"/>
  <c r="N829" i="4" s="1"/>
  <c r="O829" i="4" s="1"/>
  <c r="H897" i="4"/>
  <c r="K897" i="4" s="1"/>
  <c r="N897" i="4" s="1"/>
  <c r="O897" i="4" s="1"/>
  <c r="G6" i="4"/>
  <c r="K6" i="4" s="1"/>
  <c r="N6" i="4" s="1"/>
  <c r="O6" i="4" s="1"/>
  <c r="H1244" i="4"/>
  <c r="K1244" i="4" s="1"/>
  <c r="N1244" i="4" s="1"/>
  <c r="O1244" i="4" s="1"/>
  <c r="H59" i="4"/>
  <c r="K59" i="4" s="1"/>
  <c r="N59" i="4" s="1"/>
  <c r="O59" i="4" s="1"/>
  <c r="H666" i="4"/>
  <c r="K666" i="4" s="1"/>
  <c r="N666" i="4" s="1"/>
  <c r="O666" i="4" s="1"/>
  <c r="H695" i="4"/>
  <c r="K695" i="4" s="1"/>
  <c r="N695" i="4" s="1"/>
  <c r="O695" i="4" s="1"/>
  <c r="H1444" i="4"/>
  <c r="K1444" i="4" s="1"/>
  <c r="N1444" i="4" s="1"/>
  <c r="O1444" i="4" s="1"/>
  <c r="H982" i="4"/>
  <c r="K982" i="4" s="1"/>
  <c r="N982" i="4" s="1"/>
  <c r="O982" i="4" s="1"/>
  <c r="H1080" i="4"/>
  <c r="K1080" i="4" s="1"/>
  <c r="N1080" i="4" s="1"/>
  <c r="O1080" i="4" s="1"/>
  <c r="H534" i="4"/>
  <c r="K534" i="4" s="1"/>
  <c r="N534" i="4" s="1"/>
  <c r="O534" i="4" s="1"/>
  <c r="H800" i="4"/>
  <c r="K800" i="4" s="1"/>
  <c r="N800" i="4" s="1"/>
  <c r="O800" i="4" s="1"/>
  <c r="H1291" i="4"/>
  <c r="K1291" i="4" s="1"/>
  <c r="N1291" i="4" s="1"/>
  <c r="O1291" i="4" s="1"/>
  <c r="H1220" i="4"/>
  <c r="K1220" i="4" s="1"/>
  <c r="N1220" i="4" s="1"/>
  <c r="O1220" i="4" s="1"/>
  <c r="H1372" i="4"/>
  <c r="K1372" i="4" s="1"/>
  <c r="N1372" i="4" s="1"/>
  <c r="O1372" i="4" s="1"/>
  <c r="H584" i="4"/>
  <c r="K584" i="4" s="1"/>
  <c r="N584" i="4" s="1"/>
  <c r="O584" i="4" s="1"/>
  <c r="H146" i="4"/>
  <c r="K146" i="4" s="1"/>
  <c r="N146" i="4" s="1"/>
  <c r="O146" i="4" s="1"/>
  <c r="H1177" i="4"/>
  <c r="K1177" i="4" s="1"/>
  <c r="N1177" i="4" s="1"/>
  <c r="O1177" i="4" s="1"/>
  <c r="H625" i="4"/>
  <c r="K625" i="4" s="1"/>
  <c r="N625" i="4" s="1"/>
  <c r="O625" i="4" s="1"/>
  <c r="H913" i="4"/>
  <c r="K913" i="4" s="1"/>
  <c r="N913" i="4" s="1"/>
  <c r="O913" i="4" s="1"/>
  <c r="H51" i="4"/>
  <c r="K51" i="4" s="1"/>
  <c r="N51" i="4" s="1"/>
  <c r="O51" i="4" s="1"/>
  <c r="H221" i="4"/>
  <c r="K221" i="4" s="1"/>
  <c r="N221" i="4" s="1"/>
  <c r="O221" i="4" s="1"/>
  <c r="H372" i="4"/>
  <c r="K372" i="4" s="1"/>
  <c r="N372" i="4" s="1"/>
  <c r="O372" i="4" s="1"/>
  <c r="H855" i="4"/>
  <c r="K855" i="4" s="1"/>
  <c r="N855" i="4" s="1"/>
  <c r="O855" i="4" s="1"/>
  <c r="J608" i="4"/>
  <c r="H1067" i="4"/>
  <c r="K1067" i="4" s="1"/>
  <c r="N1067" i="4" s="1"/>
  <c r="O1067" i="4" s="1"/>
  <c r="H509" i="4"/>
  <c r="K509" i="4" s="1"/>
  <c r="N509" i="4" s="1"/>
  <c r="O509" i="4" s="1"/>
  <c r="H1396" i="4"/>
  <c r="K1396" i="4" s="1"/>
  <c r="N1396" i="4" s="1"/>
  <c r="O1396" i="4" s="1"/>
  <c r="H463" i="4"/>
  <c r="K463" i="4" s="1"/>
  <c r="N463" i="4" s="1"/>
  <c r="O463" i="4" s="1"/>
  <c r="H992" i="4"/>
  <c r="K992" i="4" s="1"/>
  <c r="N992" i="4" s="1"/>
  <c r="O992" i="4" s="1"/>
  <c r="J1046" i="4"/>
  <c r="H750" i="4"/>
  <c r="K750" i="4" s="1"/>
  <c r="N750" i="4" s="1"/>
  <c r="O750" i="4" s="1"/>
  <c r="H572" i="4"/>
  <c r="K572" i="4" s="1"/>
  <c r="N572" i="4" s="1"/>
  <c r="O572" i="4" s="1"/>
  <c r="H204" i="4"/>
  <c r="K204" i="4" s="1"/>
  <c r="N204" i="4" s="1"/>
  <c r="O204" i="4" s="1"/>
  <c r="H93" i="4"/>
  <c r="K93" i="4" s="1"/>
  <c r="N93" i="4" s="1"/>
  <c r="O93" i="4" s="1"/>
  <c r="H1259" i="4"/>
  <c r="K1259" i="4" s="1"/>
  <c r="N1259" i="4" s="1"/>
  <c r="O1259" i="4" s="1"/>
  <c r="H413" i="4"/>
  <c r="K413" i="4" s="1"/>
  <c r="N413" i="4" s="1"/>
  <c r="O413" i="4" s="1"/>
  <c r="J676" i="4"/>
  <c r="J571" i="4"/>
  <c r="J333" i="4"/>
  <c r="J937" i="4"/>
  <c r="J918" i="4"/>
  <c r="J1126" i="4"/>
  <c r="J1328" i="4"/>
  <c r="J203" i="4"/>
  <c r="J399" i="4"/>
  <c r="J1556" i="4"/>
  <c r="J975" i="4"/>
  <c r="J1424" i="4"/>
  <c r="J1092" i="4"/>
  <c r="J92" i="4"/>
  <c r="J682" i="4"/>
  <c r="J828" i="4"/>
  <c r="J1383" i="4"/>
  <c r="J233" i="4"/>
  <c r="J871" i="4"/>
  <c r="J1258" i="4"/>
  <c r="J425" i="4"/>
  <c r="J926" i="4"/>
  <c r="J293" i="4"/>
  <c r="J1188" i="4"/>
  <c r="J896" i="4"/>
  <c r="J776" i="4"/>
  <c r="J412" i="4"/>
  <c r="J213" i="4"/>
  <c r="J949" i="4"/>
  <c r="J638" i="4"/>
  <c r="J386" i="4"/>
  <c r="J1478" i="4"/>
  <c r="J70" i="4"/>
  <c r="J596" i="4"/>
  <c r="J1104" i="4"/>
  <c r="J246" i="4"/>
  <c r="J1201" i="4"/>
  <c r="J306" i="4"/>
  <c r="J450" i="4"/>
  <c r="J475" i="4"/>
  <c r="J520" i="4"/>
  <c r="J1164" i="4"/>
  <c r="J1303" i="4"/>
  <c r="J612" i="4"/>
  <c r="J883" i="4"/>
  <c r="J320" i="4"/>
  <c r="J1025" i="4"/>
  <c r="J558" i="4"/>
  <c r="J1231" i="4"/>
  <c r="J813" i="4"/>
  <c r="J345" i="4"/>
  <c r="J1154" i="4"/>
  <c r="J262" i="4"/>
  <c r="J1466" i="4"/>
  <c r="J438" i="4"/>
  <c r="J956" i="4"/>
  <c r="J1207" i="4"/>
  <c r="J108" i="4"/>
  <c r="J842" i="4"/>
  <c r="J719" i="4"/>
  <c r="J1000" i="4"/>
  <c r="J156" i="4"/>
  <c r="J1339" i="4"/>
  <c r="J1350" i="4"/>
  <c r="J180" i="4"/>
  <c r="J1511" i="4"/>
  <c r="J1013" i="4"/>
  <c r="J1408" i="4"/>
  <c r="J729" i="4"/>
  <c r="J1050" i="4"/>
  <c r="J1316" i="4"/>
  <c r="J358" i="4"/>
  <c r="J120" i="4"/>
  <c r="J963" i="4"/>
  <c r="J137" i="4"/>
  <c r="J168" i="4"/>
  <c r="J706" i="4"/>
  <c r="J1243" i="4"/>
  <c r="J58" i="4"/>
  <c r="J665" i="4"/>
  <c r="J694" i="4"/>
  <c r="J1443" i="4"/>
  <c r="J533" i="4"/>
  <c r="J799" i="4"/>
  <c r="J1290" i="4"/>
  <c r="J1219" i="4"/>
  <c r="J1371" i="4"/>
  <c r="J583" i="4"/>
  <c r="J145" i="4"/>
  <c r="J1176" i="4"/>
  <c r="J624" i="4"/>
  <c r="J912" i="4"/>
  <c r="J50" i="4"/>
  <c r="J220" i="4"/>
  <c r="J371" i="4"/>
  <c r="J854" i="4"/>
  <c r="J1066" i="4"/>
  <c r="J508" i="4"/>
  <c r="J1395" i="4"/>
  <c r="J462" i="4"/>
  <c r="J991" i="4"/>
  <c r="J749" i="4"/>
  <c r="M5" i="7" l="1"/>
  <c r="N6" i="7" s="1"/>
  <c r="AS4" i="7"/>
  <c r="AP4" i="7"/>
  <c r="AN4" i="7"/>
  <c r="L5" i="7"/>
  <c r="AQ4" i="7"/>
  <c r="AK4" i="7"/>
  <c r="AO4" i="7"/>
  <c r="AE4" i="7"/>
  <c r="AM4" i="7"/>
  <c r="AH4" i="7"/>
  <c r="AL4" i="7"/>
  <c r="AF4" i="7"/>
  <c r="AJ4" i="7"/>
  <c r="AI4" i="7"/>
  <c r="AG4" i="7"/>
  <c r="AB4" i="7"/>
  <c r="AC4" i="7"/>
  <c r="AD4" i="7"/>
  <c r="R6" i="7"/>
  <c r="J5" i="7"/>
  <c r="T6" i="7"/>
  <c r="AT5" i="7"/>
  <c r="K5" i="7"/>
  <c r="S6" i="7"/>
  <c r="K88" i="6"/>
  <c r="N401" i="6"/>
  <c r="O401" i="6" s="1"/>
  <c r="N170" i="6"/>
  <c r="O170" i="6" s="1"/>
  <c r="N1166" i="6"/>
  <c r="O1166" i="6" s="1"/>
  <c r="N427" i="6"/>
  <c r="O427" i="6" s="1"/>
  <c r="N1178" i="6"/>
  <c r="O1178" i="6" s="1"/>
  <c r="N192" i="6"/>
  <c r="O192" i="6" s="1"/>
  <c r="N308" i="6"/>
  <c r="O308" i="6" s="1"/>
  <c r="N939" i="6"/>
  <c r="O939" i="6" s="1"/>
  <c r="N1233" i="6"/>
  <c r="O1233" i="6" s="1"/>
  <c r="N248" i="6"/>
  <c r="O248" i="6" s="1"/>
  <c r="N1330" i="6"/>
  <c r="O1330" i="6" s="1"/>
  <c r="N147" i="6"/>
  <c r="O147" i="6" s="1"/>
  <c r="N958" i="6"/>
  <c r="O958" i="6" s="1"/>
  <c r="N1209" i="6"/>
  <c r="O1209" i="6" s="1"/>
  <c r="N215" i="6"/>
  <c r="O215" i="6" s="1"/>
  <c r="N951" i="6"/>
  <c r="O951" i="6" s="1"/>
  <c r="N1245" i="6"/>
  <c r="O1245" i="6" s="1"/>
  <c r="N464" i="6"/>
  <c r="O464" i="6" s="1"/>
  <c r="N1318" i="6"/>
  <c r="O1318" i="6" s="1"/>
  <c r="N1374" i="6"/>
  <c r="O1374" i="6" s="1"/>
  <c r="N60" i="6"/>
  <c r="O60" i="6" s="1"/>
  <c r="F465" i="6"/>
  <c r="E465" i="6"/>
  <c r="G465" i="6" s="1"/>
  <c r="J463" i="6"/>
  <c r="N801" i="6"/>
  <c r="O801" i="6" s="1"/>
  <c r="I72" i="6"/>
  <c r="H72" i="6"/>
  <c r="K72" i="6" s="1"/>
  <c r="I1081" i="6"/>
  <c r="H1081" i="6"/>
  <c r="K1081" i="6" s="1"/>
  <c r="I731" i="6"/>
  <c r="H731" i="6"/>
  <c r="K731" i="6" s="1"/>
  <c r="N1068" i="6"/>
  <c r="O1068" i="6" s="1"/>
  <c r="I830" i="6"/>
  <c r="H830" i="6"/>
  <c r="K830" i="6" s="1"/>
  <c r="I640" i="6"/>
  <c r="H640" i="6"/>
  <c r="K640" i="6"/>
  <c r="I815" i="6"/>
  <c r="H815" i="6"/>
  <c r="K815" i="6" s="1"/>
  <c r="I928" i="6"/>
  <c r="H928" i="6"/>
  <c r="K928" i="6"/>
  <c r="I223" i="6"/>
  <c r="H223" i="6"/>
  <c r="K223" i="6" s="1"/>
  <c r="I95" i="6"/>
  <c r="H95" i="6"/>
  <c r="K95" i="6" s="1"/>
  <c r="I856" i="6"/>
  <c r="H856" i="6"/>
  <c r="K856" i="6" s="1"/>
  <c r="F1375" i="6"/>
  <c r="E1375" i="6"/>
  <c r="G1375" i="6" s="1"/>
  <c r="J1373" i="6"/>
  <c r="F123" i="6"/>
  <c r="E123" i="6"/>
  <c r="G123" i="6" s="1"/>
  <c r="J121" i="6"/>
  <c r="K158" i="6"/>
  <c r="I158" i="6"/>
  <c r="H158" i="6"/>
  <c r="G977" i="6"/>
  <c r="H977" i="6"/>
  <c r="K977" i="6" s="1"/>
  <c r="J976" i="6"/>
  <c r="I522" i="6"/>
  <c r="K522" i="6"/>
  <c r="H522" i="6"/>
  <c r="I1525" i="6"/>
  <c r="H1525" i="6"/>
  <c r="K1525" i="6" s="1"/>
  <c r="I778" i="6"/>
  <c r="H778" i="6"/>
  <c r="K778" i="6" s="1"/>
  <c r="I1513" i="6"/>
  <c r="H1513" i="6"/>
  <c r="K1513" i="6" s="1"/>
  <c r="K133" i="6"/>
  <c r="H1027" i="6"/>
  <c r="K1027" i="6" s="1"/>
  <c r="I1027" i="6"/>
  <c r="J678" i="6"/>
  <c r="I678" i="6"/>
  <c r="J1203" i="6"/>
  <c r="I1203" i="6"/>
  <c r="I110" i="6"/>
  <c r="H110" i="6"/>
  <c r="K110" i="6" s="1"/>
  <c r="F296" i="6"/>
  <c r="E296" i="6"/>
  <c r="G296" i="6" s="1"/>
  <c r="J294" i="6"/>
  <c r="F886" i="6"/>
  <c r="E886" i="6"/>
  <c r="G886" i="6" s="1"/>
  <c r="J884" i="6"/>
  <c r="I667" i="6"/>
  <c r="H667" i="6"/>
  <c r="K667" i="6" s="1"/>
  <c r="E236" i="6"/>
  <c r="G236" i="6" s="1"/>
  <c r="F236" i="6"/>
  <c r="J234" i="6"/>
  <c r="I721" i="6"/>
  <c r="H721" i="6"/>
  <c r="K721" i="6" s="1"/>
  <c r="E323" i="6"/>
  <c r="G323" i="6" s="1"/>
  <c r="F323" i="6"/>
  <c r="J321" i="6"/>
  <c r="N1440" i="6"/>
  <c r="O1440" i="6" s="1"/>
  <c r="N1439" i="6"/>
  <c r="O1439" i="6" s="1"/>
  <c r="I1341" i="6"/>
  <c r="H1341" i="6"/>
  <c r="K1341" i="6" s="1"/>
  <c r="I335" i="6"/>
  <c r="H335" i="6"/>
  <c r="K335" i="6" s="1"/>
  <c r="H1190" i="6"/>
  <c r="K1190" i="6" s="1"/>
  <c r="I1190" i="6"/>
  <c r="I614" i="6"/>
  <c r="H614" i="6"/>
  <c r="K614" i="6" s="1"/>
  <c r="K1094" i="6"/>
  <c r="I1094" i="6"/>
  <c r="H1094" i="6"/>
  <c r="K477" i="6"/>
  <c r="H477" i="6"/>
  <c r="I477" i="6"/>
  <c r="I414" i="6"/>
  <c r="H414" i="6"/>
  <c r="K414" i="6" s="1"/>
  <c r="I585" i="6"/>
  <c r="H585" i="6"/>
  <c r="K585" i="6" s="1"/>
  <c r="F193" i="6"/>
  <c r="E193" i="6"/>
  <c r="G193" i="6" s="1"/>
  <c r="J191" i="6"/>
  <c r="N235" i="6"/>
  <c r="O235" i="6" s="1"/>
  <c r="N122" i="6"/>
  <c r="O122" i="6" s="1"/>
  <c r="I598" i="6"/>
  <c r="H598" i="6"/>
  <c r="K598" i="6" s="1"/>
  <c r="I485" i="6"/>
  <c r="H485" i="6"/>
  <c r="K485" i="6" s="1"/>
  <c r="F183" i="6"/>
  <c r="E183" i="6"/>
  <c r="G183" i="6" s="1"/>
  <c r="J181" i="6"/>
  <c r="I1445" i="6"/>
  <c r="H1445" i="6"/>
  <c r="K1445" i="6" s="1"/>
  <c r="H1385" i="6"/>
  <c r="K1385" i="6" s="1"/>
  <c r="I1385" i="6"/>
  <c r="I1292" i="6"/>
  <c r="H1292" i="6"/>
  <c r="K1292" i="6" s="1"/>
  <c r="I708" i="6"/>
  <c r="H708" i="6"/>
  <c r="K708" i="6" s="1"/>
  <c r="I751" i="6"/>
  <c r="H751" i="6"/>
  <c r="K751" i="6" s="1"/>
  <c r="F1179" i="6"/>
  <c r="E1179" i="6"/>
  <c r="G1179" i="6" s="1"/>
  <c r="J1177" i="6"/>
  <c r="I7" i="6"/>
  <c r="H7" i="6"/>
  <c r="K7" i="6" s="1"/>
  <c r="N295" i="6"/>
  <c r="O295" i="6" s="1"/>
  <c r="N885" i="6"/>
  <c r="O885" i="6" s="1"/>
  <c r="F216" i="6"/>
  <c r="E216" i="6"/>
  <c r="J214" i="6"/>
  <c r="N322" i="6"/>
  <c r="O322" i="6" s="1"/>
  <c r="I548" i="6"/>
  <c r="H548" i="6"/>
  <c r="K548" i="6" s="1"/>
  <c r="N1047" i="6"/>
  <c r="O1047" i="6" s="1"/>
  <c r="N1046" i="6"/>
  <c r="O1046" i="6" s="1"/>
  <c r="F1210" i="6"/>
  <c r="E1210" i="6"/>
  <c r="G1210" i="6" s="1"/>
  <c r="J1208" i="6"/>
  <c r="F952" i="6"/>
  <c r="E952" i="6"/>
  <c r="J950" i="6"/>
  <c r="I873" i="6"/>
  <c r="H873" i="6"/>
  <c r="K873" i="6" s="1"/>
  <c r="F1053" i="6"/>
  <c r="E1053" i="6"/>
  <c r="G1053" i="6" s="1"/>
  <c r="J1051" i="6"/>
  <c r="F171" i="6"/>
  <c r="E171" i="6"/>
  <c r="G171" i="6" s="1"/>
  <c r="J169" i="6"/>
  <c r="F1167" i="6"/>
  <c r="E1167" i="6"/>
  <c r="G1167" i="6" s="1"/>
  <c r="J1165" i="6"/>
  <c r="F1246" i="6"/>
  <c r="E1246" i="6"/>
  <c r="G1246" i="6" s="1"/>
  <c r="J1244" i="6"/>
  <c r="K1156" i="6"/>
  <c r="I1156" i="6"/>
  <c r="H1156" i="6"/>
  <c r="I920" i="6"/>
  <c r="K920" i="6"/>
  <c r="H920" i="6"/>
  <c r="E984" i="6"/>
  <c r="G984" i="6" s="1"/>
  <c r="F984" i="6"/>
  <c r="J982" i="6"/>
  <c r="E249" i="6"/>
  <c r="G249" i="6" s="1"/>
  <c r="F249" i="6"/>
  <c r="J247" i="6"/>
  <c r="K1106" i="6"/>
  <c r="I1106" i="6"/>
  <c r="H1106" i="6"/>
  <c r="I993" i="6"/>
  <c r="H993" i="6"/>
  <c r="K993" i="6" s="1"/>
  <c r="I1426" i="6"/>
  <c r="H1426" i="6"/>
  <c r="K1426" i="6" s="1"/>
  <c r="F1331" i="6"/>
  <c r="E1331" i="6"/>
  <c r="G1331" i="6" s="1"/>
  <c r="J1329" i="6"/>
  <c r="I1397" i="6"/>
  <c r="H1397" i="6"/>
  <c r="K1397" i="6" s="1"/>
  <c r="N1463" i="6"/>
  <c r="O1463" i="6" s="1"/>
  <c r="N1462" i="6"/>
  <c r="O1462" i="6" s="1"/>
  <c r="N1052" i="6"/>
  <c r="O1052" i="6" s="1"/>
  <c r="E802" i="6"/>
  <c r="G802" i="6" s="1"/>
  <c r="F802" i="6"/>
  <c r="J800" i="6"/>
  <c r="H1143" i="6"/>
  <c r="K1143" i="6" s="1"/>
  <c r="I1143" i="6"/>
  <c r="N182" i="6"/>
  <c r="O182" i="6" s="1"/>
  <c r="I535" i="6"/>
  <c r="H535" i="6"/>
  <c r="K535" i="6" s="1"/>
  <c r="I626" i="6"/>
  <c r="H626" i="6"/>
  <c r="K626" i="6"/>
  <c r="I510" i="6"/>
  <c r="H510" i="6"/>
  <c r="K510" i="6" s="1"/>
  <c r="F1069" i="6"/>
  <c r="E1069" i="6"/>
  <c r="G1069" i="6" s="1"/>
  <c r="J1067" i="6"/>
  <c r="I388" i="6"/>
  <c r="H388" i="6"/>
  <c r="K388" i="6" s="1"/>
  <c r="I452" i="6"/>
  <c r="H452" i="6"/>
  <c r="K452" i="6" s="1"/>
  <c r="I373" i="6"/>
  <c r="H373" i="6"/>
  <c r="K373" i="6" s="1"/>
  <c r="H1353" i="6"/>
  <c r="K1353" i="6" s="1"/>
  <c r="I1353" i="6"/>
  <c r="F1306" i="6"/>
  <c r="E1306" i="6"/>
  <c r="G1306" i="6" s="1"/>
  <c r="J1304" i="6"/>
  <c r="I360" i="6"/>
  <c r="H360" i="6"/>
  <c r="K360" i="6" s="1"/>
  <c r="I1221" i="6"/>
  <c r="H1221" i="6"/>
  <c r="K1221" i="6" s="1"/>
  <c r="I1128" i="6"/>
  <c r="H1128" i="6"/>
  <c r="K1128" i="6" s="1"/>
  <c r="J914" i="6"/>
  <c r="I914" i="6"/>
  <c r="F966" i="6"/>
  <c r="E966" i="6"/>
  <c r="G966" i="6" s="1"/>
  <c r="J964" i="6"/>
  <c r="I139" i="6"/>
  <c r="H139" i="6"/>
  <c r="K139" i="6" s="1"/>
  <c r="F428" i="6"/>
  <c r="E428" i="6"/>
  <c r="G428" i="6" s="1"/>
  <c r="J426" i="6"/>
  <c r="I264" i="6"/>
  <c r="H264" i="6"/>
  <c r="K264" i="6" s="1"/>
  <c r="I696" i="6"/>
  <c r="H696" i="6"/>
  <c r="K696" i="6" s="1"/>
  <c r="F1319" i="6"/>
  <c r="E1319" i="6"/>
  <c r="G1319" i="6" s="1"/>
  <c r="J1317" i="6"/>
  <c r="N983" i="6"/>
  <c r="O983" i="6" s="1"/>
  <c r="I844" i="6"/>
  <c r="H844" i="6"/>
  <c r="K844" i="6" s="1"/>
  <c r="I497" i="6"/>
  <c r="H497" i="6"/>
  <c r="K497" i="6" s="1"/>
  <c r="F1234" i="6"/>
  <c r="E1234" i="6"/>
  <c r="G1234" i="6" s="1"/>
  <c r="J1232" i="6"/>
  <c r="I52" i="6"/>
  <c r="H52" i="6"/>
  <c r="K52" i="6" s="1"/>
  <c r="I1558" i="6"/>
  <c r="H1558" i="6"/>
  <c r="K1558" i="6" s="1"/>
  <c r="I440" i="6"/>
  <c r="H440" i="6"/>
  <c r="K440" i="6" s="1"/>
  <c r="I1002" i="6"/>
  <c r="H1002" i="6"/>
  <c r="K1002" i="6" s="1"/>
  <c r="I573" i="6"/>
  <c r="H573" i="6"/>
  <c r="K573" i="6" s="1"/>
  <c r="N1305" i="6"/>
  <c r="O1305" i="6" s="1"/>
  <c r="I1410" i="6"/>
  <c r="H1410" i="6"/>
  <c r="K1410" i="6" s="1"/>
  <c r="N89" i="6"/>
  <c r="O89" i="6" s="1"/>
  <c r="N88" i="6"/>
  <c r="O88" i="6" s="1"/>
  <c r="I1260" i="6"/>
  <c r="H1260" i="6"/>
  <c r="K1260" i="6" s="1"/>
  <c r="F940" i="6"/>
  <c r="E940" i="6"/>
  <c r="G940" i="6" s="1"/>
  <c r="J938" i="6"/>
  <c r="F402" i="6"/>
  <c r="E402" i="6"/>
  <c r="G402" i="6" s="1"/>
  <c r="J400" i="6"/>
  <c r="I1480" i="6"/>
  <c r="H1480" i="6"/>
  <c r="K1480" i="6" s="1"/>
  <c r="N259" i="6"/>
  <c r="O259" i="6" s="1"/>
  <c r="N258" i="6"/>
  <c r="O258" i="6" s="1"/>
  <c r="K1468" i="6"/>
  <c r="I1468" i="6"/>
  <c r="H1468" i="6"/>
  <c r="N1368" i="6"/>
  <c r="O1368" i="6" s="1"/>
  <c r="N1367" i="6"/>
  <c r="O1367" i="6" s="1"/>
  <c r="I684" i="6"/>
  <c r="H684" i="6"/>
  <c r="K684" i="6" s="1"/>
  <c r="I560" i="6"/>
  <c r="H560" i="6"/>
  <c r="K560" i="6" s="1"/>
  <c r="I347" i="6"/>
  <c r="H347" i="6"/>
  <c r="K347" i="6" s="1"/>
  <c r="I206" i="6"/>
  <c r="H206" i="6"/>
  <c r="K206" i="6" s="1"/>
  <c r="F309" i="6"/>
  <c r="E309" i="6"/>
  <c r="G309" i="6" s="1"/>
  <c r="J307" i="6"/>
  <c r="F148" i="6"/>
  <c r="E148" i="6"/>
  <c r="G148" i="6" s="1"/>
  <c r="J146" i="6"/>
  <c r="F61" i="6"/>
  <c r="E61" i="6"/>
  <c r="G61" i="6" s="1"/>
  <c r="J59" i="6"/>
  <c r="I1015" i="6"/>
  <c r="H1015" i="6"/>
  <c r="K1015" i="6" s="1"/>
  <c r="F959" i="6"/>
  <c r="E959" i="6"/>
  <c r="J957" i="6"/>
  <c r="I899" i="6"/>
  <c r="H899" i="6"/>
  <c r="K899" i="6" s="1"/>
  <c r="N965" i="6"/>
  <c r="O965" i="6" s="1"/>
  <c r="E1028" i="4"/>
  <c r="F1028" i="4"/>
  <c r="I1028" i="4" s="1"/>
  <c r="E206" i="4"/>
  <c r="F206" i="4"/>
  <c r="I206" i="4" s="1"/>
  <c r="F362" i="4"/>
  <c r="I362" i="4" s="1"/>
  <c r="E362" i="4"/>
  <c r="E857" i="4"/>
  <c r="F857" i="4"/>
  <c r="E74" i="4"/>
  <c r="F74" i="4"/>
  <c r="I74" i="4" s="1"/>
  <c r="E845" i="4"/>
  <c r="F845" i="4"/>
  <c r="I845" i="4" s="1"/>
  <c r="E1190" i="4"/>
  <c r="F1190" i="4"/>
  <c r="E1385" i="4"/>
  <c r="F1385" i="4"/>
  <c r="E1070" i="4"/>
  <c r="F1070" i="4"/>
  <c r="I1070" i="4" s="1"/>
  <c r="E194" i="4"/>
  <c r="F194" i="4"/>
  <c r="I194" i="4" s="1"/>
  <c r="E430" i="4"/>
  <c r="F430" i="4"/>
  <c r="E573" i="4"/>
  <c r="F573" i="4"/>
  <c r="I831" i="4"/>
  <c r="I1513" i="4"/>
  <c r="I1166" i="4"/>
  <c r="F802" i="4"/>
  <c r="I802" i="4" s="1"/>
  <c r="E802" i="4"/>
  <c r="F1446" i="4"/>
  <c r="I1446" i="4" s="1"/>
  <c r="E1446" i="4"/>
  <c r="I1293" i="4"/>
  <c r="I899" i="4"/>
  <c r="I296" i="4"/>
  <c r="I696" i="4"/>
  <c r="I983" i="4"/>
  <c r="F1245" i="4"/>
  <c r="I1245" i="4" s="1"/>
  <c r="E1245" i="4"/>
  <c r="I920" i="4"/>
  <c r="I147" i="4"/>
  <c r="I535" i="4"/>
  <c r="I886" i="4"/>
  <c r="F686" i="4"/>
  <c r="E686" i="4"/>
  <c r="I914" i="4"/>
  <c r="E389" i="4"/>
  <c r="F389" i="4"/>
  <c r="E1145" i="4"/>
  <c r="F1145" i="4"/>
  <c r="I1145" i="4" s="1"/>
  <c r="E1180" i="4"/>
  <c r="F1180" i="4"/>
  <c r="E1375" i="4"/>
  <c r="F1375" i="4"/>
  <c r="E721" i="4"/>
  <c r="F721" i="4"/>
  <c r="I721" i="4" s="1"/>
  <c r="E1234" i="4"/>
  <c r="F1234" i="4"/>
  <c r="I1234" i="4" s="1"/>
  <c r="E779" i="4"/>
  <c r="F779" i="4"/>
  <c r="E1223" i="4"/>
  <c r="F1223" i="4"/>
  <c r="E873" i="4"/>
  <c r="F873" i="4"/>
  <c r="I873" i="4" s="1"/>
  <c r="E1352" i="4"/>
  <c r="F1352" i="4"/>
  <c r="I1352" i="4" s="1"/>
  <c r="E616" i="4"/>
  <c r="F616" i="4"/>
  <c r="F487" i="4"/>
  <c r="I487" i="4" s="1"/>
  <c r="E487" i="4"/>
  <c r="E417" i="4"/>
  <c r="F417" i="4"/>
  <c r="I417" i="4" s="1"/>
  <c r="I1016" i="4"/>
  <c r="E1411" i="4"/>
  <c r="F1411" i="4"/>
  <c r="I1411" i="4" s="1"/>
  <c r="I236" i="4"/>
  <c r="I1480" i="4"/>
  <c r="I1106" i="4"/>
  <c r="I7" i="4"/>
  <c r="I111" i="4"/>
  <c r="I977" i="4"/>
  <c r="E95" i="4"/>
  <c r="F95" i="4"/>
  <c r="I95" i="4" s="1"/>
  <c r="E549" i="4"/>
  <c r="F549" i="4"/>
  <c r="I549" i="4" s="1"/>
  <c r="I523" i="4"/>
  <c r="I1426" i="4"/>
  <c r="E324" i="4"/>
  <c r="F324" i="4"/>
  <c r="F511" i="4"/>
  <c r="E511" i="4"/>
  <c r="E816" i="4"/>
  <c r="F816" i="4"/>
  <c r="I816" i="4" s="1"/>
  <c r="E1095" i="4"/>
  <c r="F1095" i="4"/>
  <c r="E733" i="4"/>
  <c r="F733" i="4"/>
  <c r="F1470" i="4"/>
  <c r="E1470" i="4"/>
  <c r="E1054" i="4"/>
  <c r="F1054" i="4"/>
  <c r="I1054" i="4" s="1"/>
  <c r="E160" i="4"/>
  <c r="F160" i="4"/>
  <c r="E1130" i="4"/>
  <c r="F1130" i="4"/>
  <c r="I993" i="4"/>
  <c r="E1397" i="4"/>
  <c r="G1397" i="4" s="1"/>
  <c r="F1397" i="4"/>
  <c r="I374" i="4"/>
  <c r="I966" i="4"/>
  <c r="I310" i="4"/>
  <c r="I401" i="4"/>
  <c r="I265" i="4"/>
  <c r="I561" i="4"/>
  <c r="I52" i="4"/>
  <c r="E183" i="4"/>
  <c r="F183" i="4"/>
  <c r="I183" i="4" s="1"/>
  <c r="I1082" i="4"/>
  <c r="I1156" i="4"/>
  <c r="E599" i="4"/>
  <c r="F599" i="4"/>
  <c r="E348" i="4"/>
  <c r="F348" i="4"/>
  <c r="I348" i="4" s="1"/>
  <c r="I170" i="4"/>
  <c r="F708" i="4"/>
  <c r="I708" i="4" s="1"/>
  <c r="E708" i="4"/>
  <c r="E1210" i="4"/>
  <c r="F1210" i="4"/>
  <c r="I1210" i="4" s="1"/>
  <c r="E628" i="4"/>
  <c r="F628" i="4"/>
  <c r="I628" i="4" s="1"/>
  <c r="E1262" i="4"/>
  <c r="F1262" i="4"/>
  <c r="E63" i="4"/>
  <c r="F63" i="4"/>
  <c r="E465" i="4"/>
  <c r="F465" i="4"/>
  <c r="I465" i="4" s="1"/>
  <c r="E1307" i="4"/>
  <c r="F1307" i="4"/>
  <c r="I1307" i="4" s="1"/>
  <c r="E249" i="4"/>
  <c r="F249" i="4"/>
  <c r="F1558" i="4"/>
  <c r="I1558" i="4" s="1"/>
  <c r="E1558" i="4"/>
  <c r="E1332" i="4"/>
  <c r="F1332" i="4"/>
  <c r="I1332" i="4" s="1"/>
  <c r="E641" i="4"/>
  <c r="F641" i="4"/>
  <c r="I641" i="4" s="1"/>
  <c r="E669" i="4"/>
  <c r="F669" i="4"/>
  <c r="E478" i="4"/>
  <c r="F478" i="4"/>
  <c r="F930" i="4"/>
  <c r="E930" i="4"/>
  <c r="E124" i="4"/>
  <c r="F124" i="4"/>
  <c r="I124" i="4" s="1"/>
  <c r="I222" i="4"/>
  <c r="I952" i="4"/>
  <c r="I498" i="4"/>
  <c r="E940" i="4"/>
  <c r="F940" i="4"/>
  <c r="I441" i="4"/>
  <c r="I1320" i="4"/>
  <c r="I751" i="4"/>
  <c r="I958" i="4"/>
  <c r="E337" i="4"/>
  <c r="F337" i="4"/>
  <c r="I337" i="4" s="1"/>
  <c r="E1003" i="4"/>
  <c r="F1003" i="4"/>
  <c r="I1526" i="4"/>
  <c r="E453" i="4"/>
  <c r="F453" i="4"/>
  <c r="I453" i="4" s="1"/>
  <c r="I585" i="4"/>
  <c r="I1342" i="4"/>
  <c r="H920" i="4"/>
  <c r="G920" i="4"/>
  <c r="G235" i="4"/>
  <c r="H388" i="4"/>
  <c r="G1385" i="4"/>
  <c r="G522" i="4"/>
  <c r="H427" i="4"/>
  <c r="H951" i="4"/>
  <c r="H1190" i="4"/>
  <c r="G295" i="4"/>
  <c r="H414" i="4"/>
  <c r="H815" i="4"/>
  <c r="G815" i="4"/>
  <c r="G427" i="4"/>
  <c r="G414" i="4"/>
  <c r="J1366" i="4"/>
  <c r="G1367" i="4"/>
  <c r="H1367" i="4"/>
  <c r="H497" i="4"/>
  <c r="J607" i="4"/>
  <c r="H608" i="4"/>
  <c r="G608" i="4"/>
  <c r="H1525" i="4"/>
  <c r="G951" i="4"/>
  <c r="J1438" i="4"/>
  <c r="H1439" i="4"/>
  <c r="G1439" i="4"/>
  <c r="J132" i="4"/>
  <c r="G133" i="4"/>
  <c r="H133" i="4"/>
  <c r="H192" i="4"/>
  <c r="J1461" i="4"/>
  <c r="H1462" i="4"/>
  <c r="G1462" i="4"/>
  <c r="G885" i="4"/>
  <c r="J1045" i="4"/>
  <c r="G1046" i="4"/>
  <c r="H1046" i="4"/>
  <c r="J88" i="4"/>
  <c r="J257" i="4"/>
  <c r="H258" i="4"/>
  <c r="G258" i="4"/>
  <c r="G264" i="4"/>
  <c r="G873" i="4"/>
  <c r="G560" i="4"/>
  <c r="G347" i="4"/>
  <c r="G939" i="4"/>
  <c r="G452" i="4"/>
  <c r="G1015" i="4"/>
  <c r="G928" i="4"/>
  <c r="G308" i="4"/>
  <c r="G1260" i="4"/>
  <c r="G1352" i="4"/>
  <c r="G1513" i="4"/>
  <c r="G614" i="4"/>
  <c r="G477" i="4"/>
  <c r="G1156" i="4"/>
  <c r="G170" i="4"/>
  <c r="G440" i="4"/>
  <c r="G1027" i="4"/>
  <c r="J86" i="4"/>
  <c r="G485" i="4"/>
  <c r="J483" i="4"/>
  <c r="G110" i="4"/>
  <c r="G1081" i="4"/>
  <c r="J1079" i="4"/>
  <c r="G548" i="4"/>
  <c r="J546" i="4"/>
  <c r="G1143" i="4"/>
  <c r="J1141" i="4"/>
  <c r="J495" i="4"/>
  <c r="G1002" i="4"/>
  <c r="J5" i="4"/>
  <c r="J1523" i="4"/>
  <c r="J981" i="4"/>
  <c r="J190" i="4"/>
  <c r="G721" i="4"/>
  <c r="G1209" i="4"/>
  <c r="G731" i="4"/>
  <c r="G1292" i="4"/>
  <c r="G1052" i="4"/>
  <c r="G72" i="4"/>
  <c r="G122" i="4"/>
  <c r="G147" i="4"/>
  <c r="G696" i="4"/>
  <c r="G778" i="4"/>
  <c r="G222" i="4"/>
  <c r="G205" i="4"/>
  <c r="G60" i="4"/>
  <c r="G248" i="4"/>
  <c r="G322" i="4"/>
  <c r="G1373" i="4"/>
  <c r="G667" i="4"/>
  <c r="G898" i="4"/>
  <c r="G830" i="4"/>
  <c r="G535" i="4"/>
  <c r="G1426" i="4"/>
  <c r="G751" i="4"/>
  <c r="G1445" i="4"/>
  <c r="G993" i="4"/>
  <c r="G801" i="4"/>
  <c r="G1468" i="4"/>
  <c r="G1068" i="4"/>
  <c r="G1094" i="4"/>
  <c r="G598" i="4"/>
  <c r="G708" i="4"/>
  <c r="G684" i="4"/>
  <c r="G1318" i="4"/>
  <c r="G510" i="4"/>
  <c r="G1341" i="4"/>
  <c r="G335" i="4"/>
  <c r="G360" i="4"/>
  <c r="G1166" i="4"/>
  <c r="G1245" i="4"/>
  <c r="G1106" i="4"/>
  <c r="G464" i="4"/>
  <c r="G1330" i="4"/>
  <c r="G215" i="4"/>
  <c r="G856" i="4"/>
  <c r="G1558" i="4"/>
  <c r="G573" i="4"/>
  <c r="G1221" i="4"/>
  <c r="G585" i="4"/>
  <c r="G94" i="4"/>
  <c r="G139" i="4"/>
  <c r="G626" i="4"/>
  <c r="G965" i="4"/>
  <c r="G1178" i="4"/>
  <c r="G1128" i="4"/>
  <c r="G373" i="4"/>
  <c r="G401" i="4"/>
  <c r="G7" i="4"/>
  <c r="G52" i="4"/>
  <c r="Y5" i="7" l="1"/>
  <c r="AR5" i="7"/>
  <c r="O6" i="7"/>
  <c r="AA5" i="7"/>
  <c r="X5" i="7"/>
  <c r="Z5" i="7"/>
  <c r="P6" i="7"/>
  <c r="V6" i="7"/>
  <c r="W6" i="7"/>
  <c r="U6" i="7"/>
  <c r="Q6" i="7"/>
  <c r="N347" i="6"/>
  <c r="O347" i="6" s="1"/>
  <c r="N899" i="6"/>
  <c r="O899" i="6" s="1"/>
  <c r="N139" i="6"/>
  <c r="O139" i="6" s="1"/>
  <c r="N485" i="6"/>
  <c r="O485" i="6" s="1"/>
  <c r="N1525" i="6"/>
  <c r="O1525" i="6" s="1"/>
  <c r="N830" i="6"/>
  <c r="O830" i="6" s="1"/>
  <c r="N206" i="6"/>
  <c r="O206" i="6" s="1"/>
  <c r="N1480" i="6"/>
  <c r="O1480" i="6" s="1"/>
  <c r="N1260" i="6"/>
  <c r="O1260" i="6" s="1"/>
  <c r="N573" i="6"/>
  <c r="O573" i="6" s="1"/>
  <c r="N52" i="6"/>
  <c r="O52" i="6" s="1"/>
  <c r="N388" i="6"/>
  <c r="O388" i="6" s="1"/>
  <c r="N1385" i="6"/>
  <c r="O1385" i="6" s="1"/>
  <c r="N1027" i="6"/>
  <c r="O1027" i="6" s="1"/>
  <c r="N1426" i="6"/>
  <c r="O1426" i="6" s="1"/>
  <c r="N873" i="6"/>
  <c r="O873" i="6" s="1"/>
  <c r="N751" i="6"/>
  <c r="O751" i="6" s="1"/>
  <c r="N1445" i="6"/>
  <c r="O1445" i="6" s="1"/>
  <c r="N110" i="6"/>
  <c r="O110" i="6" s="1"/>
  <c r="N815" i="6"/>
  <c r="O815" i="6" s="1"/>
  <c r="N731" i="6"/>
  <c r="O731" i="6" s="1"/>
  <c r="N535" i="6"/>
  <c r="O535" i="6" s="1"/>
  <c r="N95" i="6"/>
  <c r="O95" i="6" s="1"/>
  <c r="N1002" i="6"/>
  <c r="O1002" i="6" s="1"/>
  <c r="N1353" i="6"/>
  <c r="O1353" i="6" s="1"/>
  <c r="N1513" i="6"/>
  <c r="O1513" i="6" s="1"/>
  <c r="N560" i="6"/>
  <c r="O560" i="6" s="1"/>
  <c r="N440" i="6"/>
  <c r="O440" i="6" s="1"/>
  <c r="N373" i="6"/>
  <c r="O373" i="6" s="1"/>
  <c r="N708" i="6"/>
  <c r="O708" i="6" s="1"/>
  <c r="N721" i="6"/>
  <c r="O721" i="6" s="1"/>
  <c r="N1081" i="6"/>
  <c r="O1081" i="6" s="1"/>
  <c r="N497" i="6"/>
  <c r="O497" i="6" s="1"/>
  <c r="N510" i="6"/>
  <c r="O510" i="6" s="1"/>
  <c r="N1397" i="6"/>
  <c r="O1397" i="6" s="1"/>
  <c r="N7" i="6"/>
  <c r="O7" i="6" s="1"/>
  <c r="N614" i="6"/>
  <c r="O614" i="6" s="1"/>
  <c r="N778" i="6"/>
  <c r="O778" i="6" s="1"/>
  <c r="N223" i="6"/>
  <c r="O223" i="6" s="1"/>
  <c r="N1558" i="6"/>
  <c r="O1558" i="6" s="1"/>
  <c r="N452" i="6"/>
  <c r="O452" i="6" s="1"/>
  <c r="N1143" i="6"/>
  <c r="O1143" i="6" s="1"/>
  <c r="N1292" i="6"/>
  <c r="O1292" i="6" s="1"/>
  <c r="N72" i="6"/>
  <c r="O72" i="6" s="1"/>
  <c r="N1190" i="6"/>
  <c r="O1190" i="6" s="1"/>
  <c r="F900" i="6"/>
  <c r="E900" i="6"/>
  <c r="G900" i="6" s="1"/>
  <c r="J898" i="6"/>
  <c r="N1468" i="6"/>
  <c r="O1468" i="6" s="1"/>
  <c r="F1261" i="6"/>
  <c r="E1261" i="6"/>
  <c r="G1261" i="6" s="1"/>
  <c r="J1259" i="6"/>
  <c r="N1410" i="6"/>
  <c r="O1410" i="6" s="1"/>
  <c r="N360" i="6"/>
  <c r="O360" i="6" s="1"/>
  <c r="F536" i="6"/>
  <c r="E536" i="6"/>
  <c r="G536" i="6" s="1"/>
  <c r="J534" i="6"/>
  <c r="N993" i="6"/>
  <c r="O993" i="6" s="1"/>
  <c r="F921" i="6"/>
  <c r="E921" i="6"/>
  <c r="G921" i="6" s="1"/>
  <c r="J919" i="6"/>
  <c r="N1156" i="6"/>
  <c r="O1156" i="6" s="1"/>
  <c r="F1446" i="6"/>
  <c r="E1446" i="6"/>
  <c r="G1446" i="6" s="1"/>
  <c r="J1444" i="6"/>
  <c r="N477" i="6"/>
  <c r="O477" i="6" s="1"/>
  <c r="H309" i="6"/>
  <c r="K309" i="6" s="1"/>
  <c r="I309" i="6"/>
  <c r="I402" i="6"/>
  <c r="H402" i="6"/>
  <c r="K402" i="6" s="1"/>
  <c r="I1234" i="6"/>
  <c r="H1234" i="6"/>
  <c r="K1234" i="6" s="1"/>
  <c r="E845" i="6"/>
  <c r="G845" i="6" s="1"/>
  <c r="F845" i="6"/>
  <c r="J843" i="6"/>
  <c r="F697" i="6"/>
  <c r="E697" i="6"/>
  <c r="G697" i="6" s="1"/>
  <c r="J695" i="6"/>
  <c r="I966" i="6"/>
  <c r="H966" i="6"/>
  <c r="K966" i="6" s="1"/>
  <c r="F374" i="6"/>
  <c r="E374" i="6"/>
  <c r="G374" i="6" s="1"/>
  <c r="J372" i="6"/>
  <c r="F389" i="6"/>
  <c r="E389" i="6"/>
  <c r="G389" i="6" s="1"/>
  <c r="J387" i="6"/>
  <c r="I171" i="6"/>
  <c r="H171" i="6"/>
  <c r="K171" i="6" s="1"/>
  <c r="F8" i="6"/>
  <c r="G8" i="6"/>
  <c r="J6" i="6"/>
  <c r="F1293" i="6"/>
  <c r="E1293" i="6"/>
  <c r="G1293" i="6" s="1"/>
  <c r="J1291" i="6"/>
  <c r="F1191" i="6"/>
  <c r="E1191" i="6"/>
  <c r="G1191" i="6" s="1"/>
  <c r="J1189" i="6"/>
  <c r="N134" i="6"/>
  <c r="O134" i="6" s="1"/>
  <c r="N133" i="6"/>
  <c r="O133" i="6" s="1"/>
  <c r="E779" i="6"/>
  <c r="G779" i="6" s="1"/>
  <c r="F779" i="6"/>
  <c r="J777" i="6"/>
  <c r="E523" i="6"/>
  <c r="G523" i="6" s="1"/>
  <c r="F523" i="6"/>
  <c r="J521" i="6"/>
  <c r="F348" i="6"/>
  <c r="E348" i="6"/>
  <c r="G348" i="6" s="1"/>
  <c r="J346" i="6"/>
  <c r="I428" i="6"/>
  <c r="H428" i="6"/>
  <c r="K428" i="6" s="1"/>
  <c r="G914" i="6"/>
  <c r="H914" i="6"/>
  <c r="J913" i="6"/>
  <c r="F1222" i="6"/>
  <c r="E1222" i="6"/>
  <c r="G1222" i="6" s="1"/>
  <c r="J1220" i="6"/>
  <c r="E511" i="6"/>
  <c r="G511" i="6" s="1"/>
  <c r="F511" i="6"/>
  <c r="J509" i="6"/>
  <c r="I802" i="6"/>
  <c r="H802" i="6"/>
  <c r="K802" i="6" s="1"/>
  <c r="F1398" i="6"/>
  <c r="E1398" i="6"/>
  <c r="G1398" i="6" s="1"/>
  <c r="J1396" i="6"/>
  <c r="F1427" i="6"/>
  <c r="E1427" i="6"/>
  <c r="G1427" i="6" s="1"/>
  <c r="J1425" i="6"/>
  <c r="F1107" i="6"/>
  <c r="E1107" i="6"/>
  <c r="G1107" i="6" s="1"/>
  <c r="J1105" i="6"/>
  <c r="K984" i="6"/>
  <c r="I984" i="6"/>
  <c r="H984" i="6"/>
  <c r="J216" i="6"/>
  <c r="I216" i="6"/>
  <c r="F415" i="6"/>
  <c r="E415" i="6"/>
  <c r="G415" i="6" s="1"/>
  <c r="J413" i="6"/>
  <c r="F1095" i="6"/>
  <c r="E1095" i="6"/>
  <c r="G1095" i="6" s="1"/>
  <c r="J1093" i="6"/>
  <c r="F1342" i="6"/>
  <c r="E1342" i="6"/>
  <c r="G1342" i="6" s="1"/>
  <c r="J1340" i="6"/>
  <c r="F668" i="6"/>
  <c r="E668" i="6"/>
  <c r="G668" i="6" s="1"/>
  <c r="J666" i="6"/>
  <c r="I296" i="6"/>
  <c r="H296" i="6"/>
  <c r="K296" i="6" s="1"/>
  <c r="G678" i="6"/>
  <c r="H678" i="6"/>
  <c r="K678" i="6" s="1"/>
  <c r="J677" i="6"/>
  <c r="E857" i="6"/>
  <c r="G857" i="6" s="1"/>
  <c r="F857" i="6"/>
  <c r="J855" i="6"/>
  <c r="E224" i="6"/>
  <c r="G224" i="6" s="1"/>
  <c r="F224" i="6"/>
  <c r="J222" i="6"/>
  <c r="E831" i="6"/>
  <c r="G831" i="6" s="1"/>
  <c r="F831" i="6"/>
  <c r="J829" i="6"/>
  <c r="F207" i="6"/>
  <c r="E207" i="6"/>
  <c r="G207" i="6" s="1"/>
  <c r="J205" i="6"/>
  <c r="N696" i="6"/>
  <c r="O696" i="6" s="1"/>
  <c r="K1306" i="6"/>
  <c r="I1306" i="6"/>
  <c r="H1306" i="6"/>
  <c r="I1246" i="6"/>
  <c r="H1246" i="6"/>
  <c r="K1246" i="6" s="1"/>
  <c r="F1386" i="6"/>
  <c r="E1386" i="6"/>
  <c r="G1386" i="6" s="1"/>
  <c r="J1384" i="6"/>
  <c r="N598" i="6"/>
  <c r="O598" i="6" s="1"/>
  <c r="N1341" i="6"/>
  <c r="O1341" i="6" s="1"/>
  <c r="F722" i="6"/>
  <c r="E722" i="6"/>
  <c r="G722" i="6" s="1"/>
  <c r="J720" i="6"/>
  <c r="F1526" i="6"/>
  <c r="E1526" i="6"/>
  <c r="G1526" i="6" s="1"/>
  <c r="J1524" i="6"/>
  <c r="N978" i="6"/>
  <c r="O978" i="6" s="1"/>
  <c r="N977" i="6"/>
  <c r="O977" i="6" s="1"/>
  <c r="I123" i="6"/>
  <c r="H123" i="6"/>
  <c r="K123" i="6" s="1"/>
  <c r="N928" i="6"/>
  <c r="O928" i="6" s="1"/>
  <c r="F498" i="6"/>
  <c r="E498" i="6"/>
  <c r="G498" i="6" s="1"/>
  <c r="J496" i="6"/>
  <c r="F1481" i="6"/>
  <c r="E1481" i="6"/>
  <c r="G1481" i="6" s="1"/>
  <c r="J1479" i="6"/>
  <c r="F53" i="6"/>
  <c r="E53" i="6"/>
  <c r="G53" i="6" s="1"/>
  <c r="J51" i="6"/>
  <c r="F140" i="6"/>
  <c r="E140" i="6"/>
  <c r="G140" i="6" s="1"/>
  <c r="J138" i="6"/>
  <c r="F1354" i="6"/>
  <c r="E1354" i="6"/>
  <c r="G1354" i="6" s="1"/>
  <c r="J1352" i="6"/>
  <c r="N626" i="6"/>
  <c r="O626" i="6" s="1"/>
  <c r="N1106" i="6"/>
  <c r="O1106" i="6" s="1"/>
  <c r="J952" i="6"/>
  <c r="I952" i="6"/>
  <c r="N548" i="6"/>
  <c r="O548" i="6" s="1"/>
  <c r="K193" i="6"/>
  <c r="I193" i="6"/>
  <c r="H193" i="6"/>
  <c r="N414" i="6"/>
  <c r="O414" i="6" s="1"/>
  <c r="N1094" i="6"/>
  <c r="O1094" i="6" s="1"/>
  <c r="N667" i="6"/>
  <c r="O667" i="6" s="1"/>
  <c r="F111" i="6"/>
  <c r="E111" i="6"/>
  <c r="G111" i="6" s="1"/>
  <c r="J109" i="6"/>
  <c r="F1514" i="6"/>
  <c r="E1514" i="6"/>
  <c r="G1514" i="6" s="1"/>
  <c r="J1512" i="6"/>
  <c r="F96" i="6"/>
  <c r="E96" i="6"/>
  <c r="G96" i="6" s="1"/>
  <c r="J94" i="6"/>
  <c r="N640" i="6"/>
  <c r="O640" i="6" s="1"/>
  <c r="J959" i="6"/>
  <c r="I959" i="6"/>
  <c r="F574" i="6"/>
  <c r="E574" i="6"/>
  <c r="G574" i="6" s="1"/>
  <c r="J572" i="6"/>
  <c r="F441" i="6"/>
  <c r="E441" i="6"/>
  <c r="G441" i="6" s="1"/>
  <c r="J439" i="6"/>
  <c r="N1221" i="6"/>
  <c r="O1221" i="6" s="1"/>
  <c r="E561" i="6"/>
  <c r="G561" i="6" s="1"/>
  <c r="F561" i="6"/>
  <c r="J559" i="6"/>
  <c r="I940" i="6"/>
  <c r="H940" i="6"/>
  <c r="K940" i="6" s="1"/>
  <c r="F265" i="6"/>
  <c r="E265" i="6"/>
  <c r="G265" i="6" s="1"/>
  <c r="J263" i="6"/>
  <c r="F453" i="6"/>
  <c r="E453" i="6"/>
  <c r="G453" i="6" s="1"/>
  <c r="J451" i="6"/>
  <c r="F1144" i="6"/>
  <c r="E1144" i="6"/>
  <c r="G1144" i="6" s="1"/>
  <c r="J1142" i="6"/>
  <c r="I1053" i="6"/>
  <c r="H1053" i="6"/>
  <c r="K1053" i="6" s="1"/>
  <c r="E549" i="6"/>
  <c r="G549" i="6" s="1"/>
  <c r="F549" i="6"/>
  <c r="J547" i="6"/>
  <c r="I183" i="6"/>
  <c r="H183" i="6"/>
  <c r="K183" i="6" s="1"/>
  <c r="E599" i="6"/>
  <c r="G599" i="6" s="1"/>
  <c r="F599" i="6"/>
  <c r="J597" i="6"/>
  <c r="F478" i="6"/>
  <c r="E478" i="6"/>
  <c r="G478" i="6" s="1"/>
  <c r="J476" i="6"/>
  <c r="F1028" i="6"/>
  <c r="E1028" i="6"/>
  <c r="G1028" i="6" s="1"/>
  <c r="J1026" i="6"/>
  <c r="F929" i="6"/>
  <c r="E929" i="6"/>
  <c r="G929" i="6" s="1"/>
  <c r="J927" i="6"/>
  <c r="E1082" i="6"/>
  <c r="G1082" i="6" s="1"/>
  <c r="F1082" i="6"/>
  <c r="J1080" i="6"/>
  <c r="I61" i="6"/>
  <c r="H61" i="6"/>
  <c r="K61" i="6" s="1"/>
  <c r="F1016" i="6"/>
  <c r="E1016" i="6"/>
  <c r="G1016" i="6" s="1"/>
  <c r="J1014" i="6"/>
  <c r="I148" i="6"/>
  <c r="H148" i="6"/>
  <c r="K148" i="6" s="1"/>
  <c r="F1469" i="6"/>
  <c r="E1469" i="6"/>
  <c r="G1469" i="6" s="1"/>
  <c r="J1467" i="6"/>
  <c r="F1411" i="6"/>
  <c r="E1411" i="6"/>
  <c r="G1411" i="6" s="1"/>
  <c r="J1409" i="6"/>
  <c r="F1129" i="6"/>
  <c r="E1129" i="6"/>
  <c r="G1129" i="6" s="1"/>
  <c r="J1127" i="6"/>
  <c r="F361" i="6"/>
  <c r="E361" i="6"/>
  <c r="G361" i="6" s="1"/>
  <c r="J359" i="6"/>
  <c r="I1069" i="6"/>
  <c r="H1069" i="6"/>
  <c r="K1069" i="6"/>
  <c r="E627" i="6"/>
  <c r="G627" i="6" s="1"/>
  <c r="F627" i="6"/>
  <c r="J625" i="6"/>
  <c r="F994" i="6"/>
  <c r="E994" i="6"/>
  <c r="G994" i="6" s="1"/>
  <c r="J992" i="6"/>
  <c r="F1157" i="6"/>
  <c r="E1157" i="6"/>
  <c r="G1157" i="6" s="1"/>
  <c r="J1155" i="6"/>
  <c r="H1167" i="6"/>
  <c r="K1167" i="6"/>
  <c r="I1167" i="6"/>
  <c r="H1179" i="6"/>
  <c r="K1179" i="6"/>
  <c r="I1179" i="6"/>
  <c r="E709" i="6"/>
  <c r="G709" i="6" s="1"/>
  <c r="F709" i="6"/>
  <c r="J707" i="6"/>
  <c r="F586" i="6"/>
  <c r="E586" i="6"/>
  <c r="G586" i="6" s="1"/>
  <c r="J584" i="6"/>
  <c r="F159" i="6"/>
  <c r="E159" i="6"/>
  <c r="G159" i="6" s="1"/>
  <c r="J157" i="6"/>
  <c r="I1375" i="6"/>
  <c r="H1375" i="6"/>
  <c r="K1375" i="6"/>
  <c r="E641" i="6"/>
  <c r="G641" i="6" s="1"/>
  <c r="F641" i="6"/>
  <c r="J639" i="6"/>
  <c r="K465" i="6"/>
  <c r="I465" i="6"/>
  <c r="H465" i="6"/>
  <c r="F685" i="6"/>
  <c r="E685" i="6"/>
  <c r="G685" i="6" s="1"/>
  <c r="J683" i="6"/>
  <c r="I1319" i="6"/>
  <c r="H1319" i="6"/>
  <c r="K1319" i="6" s="1"/>
  <c r="N264" i="6"/>
  <c r="O264" i="6" s="1"/>
  <c r="I1331" i="6"/>
  <c r="H1331" i="6"/>
  <c r="K1331" i="6" s="1"/>
  <c r="K249" i="6"/>
  <c r="I249" i="6"/>
  <c r="H249" i="6"/>
  <c r="N920" i="6"/>
  <c r="O920" i="6" s="1"/>
  <c r="F874" i="6"/>
  <c r="E874" i="6"/>
  <c r="G874" i="6" s="1"/>
  <c r="J872" i="6"/>
  <c r="I1210" i="6"/>
  <c r="H1210" i="6"/>
  <c r="K1210" i="6" s="1"/>
  <c r="F486" i="6"/>
  <c r="E486" i="6"/>
  <c r="G486" i="6" s="1"/>
  <c r="J484" i="6"/>
  <c r="E336" i="6"/>
  <c r="G336" i="6" s="1"/>
  <c r="F336" i="6"/>
  <c r="J334" i="6"/>
  <c r="I236" i="6"/>
  <c r="K236" i="6"/>
  <c r="H236" i="6"/>
  <c r="I886" i="6"/>
  <c r="H886" i="6"/>
  <c r="K886" i="6" s="1"/>
  <c r="H1203" i="6"/>
  <c r="G1203" i="6"/>
  <c r="J1202" i="6"/>
  <c r="F732" i="6"/>
  <c r="E732" i="6"/>
  <c r="G732" i="6" s="1"/>
  <c r="J730" i="6"/>
  <c r="F73" i="6"/>
  <c r="E73" i="6"/>
  <c r="G73" i="6" s="1"/>
  <c r="J71" i="6"/>
  <c r="N1015" i="6"/>
  <c r="O1015" i="6" s="1"/>
  <c r="N684" i="6"/>
  <c r="O684" i="6" s="1"/>
  <c r="F1003" i="6"/>
  <c r="E1003" i="6"/>
  <c r="G1003" i="6" s="1"/>
  <c r="J1001" i="6"/>
  <c r="F1559" i="6"/>
  <c r="E1559" i="6"/>
  <c r="G1559" i="6" s="1"/>
  <c r="J1557" i="6"/>
  <c r="N844" i="6"/>
  <c r="O844" i="6" s="1"/>
  <c r="N1128" i="6"/>
  <c r="O1128" i="6" s="1"/>
  <c r="F752" i="6"/>
  <c r="E752" i="6"/>
  <c r="G752" i="6" s="1"/>
  <c r="J750" i="6"/>
  <c r="N585" i="6"/>
  <c r="O585" i="6" s="1"/>
  <c r="E615" i="6"/>
  <c r="G615" i="6" s="1"/>
  <c r="F615" i="6"/>
  <c r="J613" i="6"/>
  <c r="N335" i="6"/>
  <c r="O335" i="6" s="1"/>
  <c r="K323" i="6"/>
  <c r="I323" i="6"/>
  <c r="H323" i="6"/>
  <c r="N522" i="6"/>
  <c r="O522" i="6" s="1"/>
  <c r="N158" i="6"/>
  <c r="O158" i="6" s="1"/>
  <c r="N856" i="6"/>
  <c r="O856" i="6" s="1"/>
  <c r="F816" i="6"/>
  <c r="E816" i="6"/>
  <c r="G816" i="6" s="1"/>
  <c r="J814" i="6"/>
  <c r="E223" i="4"/>
  <c r="F223" i="4"/>
  <c r="I223" i="4" s="1"/>
  <c r="E454" i="4"/>
  <c r="F454" i="4"/>
  <c r="I454" i="4" s="1"/>
  <c r="E125" i="4"/>
  <c r="F125" i="4"/>
  <c r="I125" i="4" s="1"/>
  <c r="E629" i="4"/>
  <c r="F629" i="4"/>
  <c r="I629" i="4" s="1"/>
  <c r="E1321" i="4"/>
  <c r="F1321" i="4"/>
  <c r="I1321" i="4" s="1"/>
  <c r="I599" i="4"/>
  <c r="E266" i="4"/>
  <c r="F266" i="4"/>
  <c r="I266" i="4" s="1"/>
  <c r="I1130" i="4"/>
  <c r="I733" i="4"/>
  <c r="I324" i="4"/>
  <c r="E1017" i="4"/>
  <c r="F1017" i="4"/>
  <c r="I1017" i="4" s="1"/>
  <c r="E148" i="4"/>
  <c r="F148" i="4"/>
  <c r="I148" i="4" s="1"/>
  <c r="F1294" i="4"/>
  <c r="E1294" i="4"/>
  <c r="I573" i="4"/>
  <c r="I1385" i="4"/>
  <c r="I857" i="4"/>
  <c r="E1527" i="4"/>
  <c r="F1527" i="4"/>
  <c r="E442" i="4"/>
  <c r="F442" i="4"/>
  <c r="I442" i="4" s="1"/>
  <c r="E1333" i="4"/>
  <c r="F1333" i="4"/>
  <c r="E466" i="4"/>
  <c r="F466" i="4"/>
  <c r="E1211" i="4"/>
  <c r="F1211" i="4"/>
  <c r="E402" i="4"/>
  <c r="F402" i="4"/>
  <c r="I402" i="4" s="1"/>
  <c r="E112" i="4"/>
  <c r="F112" i="4"/>
  <c r="E418" i="4"/>
  <c r="F418" i="4"/>
  <c r="F874" i="4"/>
  <c r="I874" i="4" s="1"/>
  <c r="E874" i="4"/>
  <c r="E722" i="4"/>
  <c r="F722" i="4"/>
  <c r="I722" i="4" s="1"/>
  <c r="I389" i="4"/>
  <c r="E921" i="4"/>
  <c r="F921" i="4"/>
  <c r="I921" i="4" s="1"/>
  <c r="I1003" i="4"/>
  <c r="I940" i="4"/>
  <c r="I930" i="4"/>
  <c r="E1157" i="4"/>
  <c r="F1157" i="4"/>
  <c r="I1157" i="4" s="1"/>
  <c r="E311" i="4"/>
  <c r="F311" i="4"/>
  <c r="I160" i="4"/>
  <c r="I1095" i="4"/>
  <c r="E1427" i="4"/>
  <c r="F1427" i="4"/>
  <c r="E8" i="4"/>
  <c r="F8" i="4"/>
  <c r="I8" i="4" s="1"/>
  <c r="E1447" i="4"/>
  <c r="F1447" i="4"/>
  <c r="I430" i="4"/>
  <c r="I1190" i="4"/>
  <c r="I478" i="4"/>
  <c r="I63" i="4"/>
  <c r="E1083" i="4"/>
  <c r="F1083" i="4"/>
  <c r="I1083" i="4" s="1"/>
  <c r="E967" i="4"/>
  <c r="F967" i="4"/>
  <c r="E524" i="4"/>
  <c r="F524" i="4"/>
  <c r="E1107" i="4"/>
  <c r="F1107" i="4"/>
  <c r="I1223" i="4"/>
  <c r="I1375" i="4"/>
  <c r="E1246" i="4"/>
  <c r="F1246" i="4"/>
  <c r="E363" i="4"/>
  <c r="F363" i="4"/>
  <c r="F338" i="4"/>
  <c r="I338" i="4" s="1"/>
  <c r="E338" i="4"/>
  <c r="F499" i="4"/>
  <c r="E499" i="4"/>
  <c r="E184" i="4"/>
  <c r="F184" i="4"/>
  <c r="E1055" i="4"/>
  <c r="F1055" i="4"/>
  <c r="E550" i="4"/>
  <c r="F550" i="4"/>
  <c r="E1481" i="4"/>
  <c r="F1481" i="4"/>
  <c r="I1481" i="4" s="1"/>
  <c r="E984" i="4"/>
  <c r="F984" i="4"/>
  <c r="E803" i="4"/>
  <c r="F803" i="4"/>
  <c r="E195" i="4"/>
  <c r="F195" i="4"/>
  <c r="F846" i="4"/>
  <c r="E846" i="4"/>
  <c r="E207" i="4"/>
  <c r="F207" i="4"/>
  <c r="E1559" i="4"/>
  <c r="F1559" i="4"/>
  <c r="E709" i="4"/>
  <c r="F709" i="4"/>
  <c r="E375" i="4"/>
  <c r="F375" i="4"/>
  <c r="I375" i="4" s="1"/>
  <c r="E817" i="4"/>
  <c r="F817" i="4"/>
  <c r="E488" i="4"/>
  <c r="F488" i="4"/>
  <c r="E1343" i="4"/>
  <c r="F1343" i="4"/>
  <c r="I669" i="4"/>
  <c r="I249" i="4"/>
  <c r="I1262" i="4"/>
  <c r="E171" i="4"/>
  <c r="F171" i="4"/>
  <c r="I171" i="4" s="1"/>
  <c r="I1397" i="4"/>
  <c r="E237" i="4"/>
  <c r="F237" i="4"/>
  <c r="I616" i="4"/>
  <c r="I779" i="4"/>
  <c r="I1180" i="4"/>
  <c r="I686" i="4"/>
  <c r="E697" i="4"/>
  <c r="F697" i="4"/>
  <c r="E1167" i="4"/>
  <c r="F1167" i="4"/>
  <c r="E959" i="4"/>
  <c r="F959" i="4"/>
  <c r="I959" i="4" s="1"/>
  <c r="E349" i="4"/>
  <c r="F349" i="4"/>
  <c r="E53" i="4"/>
  <c r="F53" i="4"/>
  <c r="E96" i="4"/>
  <c r="F96" i="4"/>
  <c r="E1412" i="4"/>
  <c r="F1412" i="4"/>
  <c r="I1412" i="4" s="1"/>
  <c r="E887" i="4"/>
  <c r="F887" i="4"/>
  <c r="E297" i="4"/>
  <c r="F297" i="4"/>
  <c r="F1514" i="4"/>
  <c r="I1514" i="4" s="1"/>
  <c r="E1514" i="4"/>
  <c r="E1071" i="4"/>
  <c r="F1071" i="4"/>
  <c r="I1071" i="4" s="1"/>
  <c r="E75" i="4"/>
  <c r="F75" i="4"/>
  <c r="E1029" i="4"/>
  <c r="F1029" i="4"/>
  <c r="E586" i="4"/>
  <c r="F586" i="4"/>
  <c r="E752" i="4"/>
  <c r="F752" i="4"/>
  <c r="I752" i="4" s="1"/>
  <c r="F642" i="4"/>
  <c r="I642" i="4" s="1"/>
  <c r="E642" i="4"/>
  <c r="E1308" i="4"/>
  <c r="F1308" i="4"/>
  <c r="E562" i="4"/>
  <c r="F562" i="4"/>
  <c r="E994" i="4"/>
  <c r="F994" i="4"/>
  <c r="I994" i="4" s="1"/>
  <c r="I1470" i="4"/>
  <c r="I511" i="4"/>
  <c r="E1353" i="4"/>
  <c r="F1353" i="4"/>
  <c r="E1235" i="4"/>
  <c r="F1235" i="4"/>
  <c r="I1235" i="4" s="1"/>
  <c r="E1146" i="4"/>
  <c r="F1146" i="4"/>
  <c r="I1146" i="4" s="1"/>
  <c r="E536" i="4"/>
  <c r="F536" i="4"/>
  <c r="F900" i="4"/>
  <c r="I900" i="4" s="1"/>
  <c r="E900" i="4"/>
  <c r="F832" i="4"/>
  <c r="E832" i="4"/>
  <c r="K920" i="4"/>
  <c r="N920" i="4" s="1"/>
  <c r="O920" i="4" s="1"/>
  <c r="J919" i="4"/>
  <c r="J387" i="4"/>
  <c r="J426" i="4"/>
  <c r="H816" i="4"/>
  <c r="J169" i="4"/>
  <c r="K1046" i="4"/>
  <c r="G561" i="4"/>
  <c r="J957" i="4"/>
  <c r="K414" i="4"/>
  <c r="N414" i="4" s="1"/>
  <c r="O414" i="4" s="1"/>
  <c r="G415" i="4"/>
  <c r="G453" i="4"/>
  <c r="K258" i="4"/>
  <c r="N258" i="4" s="1"/>
  <c r="O258" i="4" s="1"/>
  <c r="K815" i="4"/>
  <c r="N815" i="4" s="1"/>
  <c r="O815" i="4" s="1"/>
  <c r="K427" i="4"/>
  <c r="N427" i="4" s="1"/>
  <c r="O427" i="4" s="1"/>
  <c r="J559" i="4"/>
  <c r="K1439" i="4"/>
  <c r="K1462" i="4"/>
  <c r="K951" i="4"/>
  <c r="N951" i="4" s="1"/>
  <c r="O951" i="4" s="1"/>
  <c r="K1367" i="4"/>
  <c r="N1368" i="4" s="1"/>
  <c r="O1368" i="4" s="1"/>
  <c r="H1318" i="4"/>
  <c r="K1318" i="4" s="1"/>
  <c r="N1318" i="4" s="1"/>
  <c r="O1318" i="4" s="1"/>
  <c r="H1052" i="4"/>
  <c r="K1052" i="4" s="1"/>
  <c r="N1052" i="4" s="1"/>
  <c r="O1052" i="4" s="1"/>
  <c r="J294" i="4"/>
  <c r="H295" i="4"/>
  <c r="K295" i="4" s="1"/>
  <c r="N295" i="4" s="1"/>
  <c r="O295" i="4" s="1"/>
  <c r="H684" i="4"/>
  <c r="K684" i="4" s="1"/>
  <c r="N684" i="4" s="1"/>
  <c r="O684" i="4" s="1"/>
  <c r="H1373" i="4"/>
  <c r="K1373" i="4" s="1"/>
  <c r="N1373" i="4" s="1"/>
  <c r="O1373" i="4" s="1"/>
  <c r="H347" i="4"/>
  <c r="K347" i="4" s="1"/>
  <c r="N347" i="4" s="1"/>
  <c r="O347" i="4" s="1"/>
  <c r="H373" i="4"/>
  <c r="K373" i="4" s="1"/>
  <c r="N373" i="4" s="1"/>
  <c r="O373" i="4" s="1"/>
  <c r="H856" i="4"/>
  <c r="K856" i="4" s="1"/>
  <c r="N856" i="4" s="1"/>
  <c r="O856" i="4" s="1"/>
  <c r="H1106" i="4"/>
  <c r="K1106" i="4" s="1"/>
  <c r="N1106" i="4" s="1"/>
  <c r="O1106" i="4" s="1"/>
  <c r="H335" i="4"/>
  <c r="K335" i="4" s="1"/>
  <c r="N335" i="4" s="1"/>
  <c r="O335" i="4" s="1"/>
  <c r="H510" i="4"/>
  <c r="K510" i="4" s="1"/>
  <c r="N510" i="4" s="1"/>
  <c r="O510" i="4" s="1"/>
  <c r="H598" i="4"/>
  <c r="K598" i="4" s="1"/>
  <c r="N598" i="4" s="1"/>
  <c r="O598" i="4" s="1"/>
  <c r="H801" i="4"/>
  <c r="K801" i="4" s="1"/>
  <c r="N801" i="4" s="1"/>
  <c r="O801" i="4" s="1"/>
  <c r="H751" i="4"/>
  <c r="K751" i="4" s="1"/>
  <c r="N751" i="4" s="1"/>
  <c r="O751" i="4" s="1"/>
  <c r="H898" i="4"/>
  <c r="K898" i="4" s="1"/>
  <c r="N898" i="4" s="1"/>
  <c r="O898" i="4" s="1"/>
  <c r="H248" i="4"/>
  <c r="K248" i="4" s="1"/>
  <c r="N248" i="4" s="1"/>
  <c r="O248" i="4" s="1"/>
  <c r="H778" i="4"/>
  <c r="K778" i="4" s="1"/>
  <c r="N778" i="4" s="1"/>
  <c r="O778" i="4" s="1"/>
  <c r="H72" i="4"/>
  <c r="K72" i="4" s="1"/>
  <c r="N72" i="4" s="1"/>
  <c r="O72" i="4" s="1"/>
  <c r="H1027" i="4"/>
  <c r="K1027" i="4" s="1"/>
  <c r="N1027" i="4" s="1"/>
  <c r="O1027" i="4" s="1"/>
  <c r="J496" i="4"/>
  <c r="G497" i="4"/>
  <c r="K497" i="4" s="1"/>
  <c r="N497" i="4" s="1"/>
  <c r="O497" i="4" s="1"/>
  <c r="H614" i="4"/>
  <c r="K614" i="4" s="1"/>
  <c r="N614" i="4" s="1"/>
  <c r="O614" i="4" s="1"/>
  <c r="H1209" i="4"/>
  <c r="K1209" i="4" s="1"/>
  <c r="N1209" i="4" s="1"/>
  <c r="O1209" i="4" s="1"/>
  <c r="J234" i="4"/>
  <c r="H235" i="4"/>
  <c r="K235" i="4" s="1"/>
  <c r="N235" i="4" s="1"/>
  <c r="O235" i="4" s="1"/>
  <c r="H182" i="4"/>
  <c r="H1385" i="4"/>
  <c r="K1385" i="4" s="1"/>
  <c r="N1385" i="4" s="1"/>
  <c r="O1385" i="4" s="1"/>
  <c r="H939" i="4"/>
  <c r="K939" i="4" s="1"/>
  <c r="N939" i="4" s="1"/>
  <c r="O939" i="4" s="1"/>
  <c r="H1094" i="4"/>
  <c r="K1094" i="4" s="1"/>
  <c r="N1094" i="4" s="1"/>
  <c r="O1094" i="4" s="1"/>
  <c r="J678" i="4"/>
  <c r="H1166" i="4"/>
  <c r="K1166" i="4" s="1"/>
  <c r="N1166" i="4" s="1"/>
  <c r="O1166" i="4" s="1"/>
  <c r="H1068" i="4"/>
  <c r="K1068" i="4" s="1"/>
  <c r="N1068" i="4" s="1"/>
  <c r="O1068" i="4" s="1"/>
  <c r="H147" i="4"/>
  <c r="K147" i="4" s="1"/>
  <c r="N147" i="4" s="1"/>
  <c r="O147" i="4" s="1"/>
  <c r="H1143" i="4"/>
  <c r="K1143" i="4" s="1"/>
  <c r="N1143" i="4" s="1"/>
  <c r="O1143" i="4" s="1"/>
  <c r="H626" i="4"/>
  <c r="K626" i="4" s="1"/>
  <c r="N626" i="4" s="1"/>
  <c r="O626" i="4" s="1"/>
  <c r="H1128" i="4"/>
  <c r="K1128" i="4" s="1"/>
  <c r="N1128" i="4" s="1"/>
  <c r="O1128" i="4" s="1"/>
  <c r="H139" i="4"/>
  <c r="K139" i="4" s="1"/>
  <c r="N139" i="4" s="1"/>
  <c r="O139" i="4" s="1"/>
  <c r="H215" i="4"/>
  <c r="K215" i="4" s="1"/>
  <c r="N215" i="4" s="1"/>
  <c r="O215" i="4" s="1"/>
  <c r="G1410" i="4"/>
  <c r="J157" i="4"/>
  <c r="G158" i="4"/>
  <c r="H7" i="4"/>
  <c r="K7" i="4" s="1"/>
  <c r="N7" i="4" s="1"/>
  <c r="O7" i="4" s="1"/>
  <c r="H1156" i="4"/>
  <c r="K1156" i="4" s="1"/>
  <c r="N1156" i="4" s="1"/>
  <c r="O1156" i="4" s="1"/>
  <c r="H560" i="4"/>
  <c r="K560" i="4" s="1"/>
  <c r="N560" i="4" s="1"/>
  <c r="O560" i="4" s="1"/>
  <c r="H477" i="4"/>
  <c r="K477" i="4" s="1"/>
  <c r="N477" i="4" s="1"/>
  <c r="O477" i="4" s="1"/>
  <c r="H452" i="4"/>
  <c r="K452" i="4" s="1"/>
  <c r="N452" i="4" s="1"/>
  <c r="O452" i="4" s="1"/>
  <c r="H993" i="4"/>
  <c r="K993" i="4" s="1"/>
  <c r="N993" i="4" s="1"/>
  <c r="O993" i="4" s="1"/>
  <c r="H844" i="4"/>
  <c r="H1480" i="4"/>
  <c r="H94" i="4"/>
  <c r="K94" i="4" s="1"/>
  <c r="N94" i="4" s="1"/>
  <c r="O94" i="4" s="1"/>
  <c r="H573" i="4"/>
  <c r="K573" i="4" s="1"/>
  <c r="N573" i="4" s="1"/>
  <c r="O573" i="4" s="1"/>
  <c r="H1015" i="4"/>
  <c r="K1015" i="4" s="1"/>
  <c r="N1015" i="4" s="1"/>
  <c r="O1015" i="4" s="1"/>
  <c r="H264" i="4"/>
  <c r="K264" i="4" s="1"/>
  <c r="N264" i="4" s="1"/>
  <c r="O264" i="4" s="1"/>
  <c r="G958" i="4"/>
  <c r="H52" i="4"/>
  <c r="K52" i="4" s="1"/>
  <c r="N52" i="4" s="1"/>
  <c r="O52" i="4" s="1"/>
  <c r="H958" i="4"/>
  <c r="H1410" i="4"/>
  <c r="H308" i="4"/>
  <c r="K308" i="4" s="1"/>
  <c r="N308" i="4" s="1"/>
  <c r="O308" i="4" s="1"/>
  <c r="G388" i="4"/>
  <c r="K388" i="4" s="1"/>
  <c r="N388" i="4" s="1"/>
  <c r="O388" i="4" s="1"/>
  <c r="K133" i="4"/>
  <c r="H1245" i="4"/>
  <c r="K1245" i="4" s="1"/>
  <c r="N1245" i="4" s="1"/>
  <c r="O1245" i="4" s="1"/>
  <c r="H60" i="4"/>
  <c r="K60" i="4" s="1"/>
  <c r="N60" i="4" s="1"/>
  <c r="O60" i="4" s="1"/>
  <c r="H522" i="4"/>
  <c r="K522" i="4" s="1"/>
  <c r="N522" i="4" s="1"/>
  <c r="O522" i="4" s="1"/>
  <c r="H1330" i="4"/>
  <c r="K1330" i="4" s="1"/>
  <c r="N1330" i="4" s="1"/>
  <c r="O1330" i="4" s="1"/>
  <c r="H205" i="4"/>
  <c r="K205" i="4" s="1"/>
  <c r="N205" i="4" s="1"/>
  <c r="O205" i="4" s="1"/>
  <c r="H110" i="4"/>
  <c r="K110" i="4" s="1"/>
  <c r="N110" i="4" s="1"/>
  <c r="O110" i="4" s="1"/>
  <c r="J1232" i="4"/>
  <c r="G1233" i="4"/>
  <c r="H1002" i="4"/>
  <c r="K1002" i="4" s="1"/>
  <c r="N1002" i="4" s="1"/>
  <c r="O1002" i="4" s="1"/>
  <c r="H667" i="4"/>
  <c r="K667" i="4" s="1"/>
  <c r="N667" i="4" s="1"/>
  <c r="O667" i="4" s="1"/>
  <c r="H1341" i="4"/>
  <c r="K1341" i="4" s="1"/>
  <c r="N1341" i="4" s="1"/>
  <c r="O1341" i="4" s="1"/>
  <c r="H535" i="4"/>
  <c r="K535" i="4" s="1"/>
  <c r="N535" i="4" s="1"/>
  <c r="O535" i="4" s="1"/>
  <c r="G182" i="4"/>
  <c r="J1304" i="4"/>
  <c r="G1305" i="4"/>
  <c r="G640" i="4"/>
  <c r="H401" i="4"/>
  <c r="K401" i="4" s="1"/>
  <c r="N401" i="4" s="1"/>
  <c r="O401" i="4" s="1"/>
  <c r="H965" i="4"/>
  <c r="K965" i="4" s="1"/>
  <c r="N965" i="4" s="1"/>
  <c r="O965" i="4" s="1"/>
  <c r="H585" i="4"/>
  <c r="K585" i="4" s="1"/>
  <c r="N585" i="4" s="1"/>
  <c r="O585" i="4" s="1"/>
  <c r="H1558" i="4"/>
  <c r="K1558" i="4" s="1"/>
  <c r="N1558" i="4" s="1"/>
  <c r="O1558" i="4" s="1"/>
  <c r="J87" i="4"/>
  <c r="H88" i="4"/>
  <c r="G88" i="4"/>
  <c r="H1081" i="4"/>
  <c r="K1081" i="4" s="1"/>
  <c r="N1081" i="4" s="1"/>
  <c r="O1081" i="4" s="1"/>
  <c r="H1513" i="4"/>
  <c r="K1513" i="4" s="1"/>
  <c r="N1513" i="4" s="1"/>
  <c r="O1513" i="4" s="1"/>
  <c r="J982" i="4"/>
  <c r="G983" i="4"/>
  <c r="H1352" i="4"/>
  <c r="K1352" i="4" s="1"/>
  <c r="N1352" i="4" s="1"/>
  <c r="O1352" i="4" s="1"/>
  <c r="H440" i="4"/>
  <c r="K440" i="4" s="1"/>
  <c r="N440" i="4" s="1"/>
  <c r="O440" i="4" s="1"/>
  <c r="H721" i="4"/>
  <c r="K721" i="4" s="1"/>
  <c r="N721" i="4" s="1"/>
  <c r="O721" i="4" s="1"/>
  <c r="G1480" i="4"/>
  <c r="H1260" i="4"/>
  <c r="K1260" i="4" s="1"/>
  <c r="N1260" i="4" s="1"/>
  <c r="O1260" i="4" s="1"/>
  <c r="J977" i="4"/>
  <c r="H696" i="4"/>
  <c r="K696" i="4" s="1"/>
  <c r="N696" i="4" s="1"/>
  <c r="O696" i="4" s="1"/>
  <c r="H548" i="4"/>
  <c r="K548" i="4" s="1"/>
  <c r="N548" i="4" s="1"/>
  <c r="O548" i="4" s="1"/>
  <c r="H1178" i="4"/>
  <c r="K1178" i="4" s="1"/>
  <c r="N1178" i="4" s="1"/>
  <c r="O1178" i="4" s="1"/>
  <c r="J843" i="4"/>
  <c r="G844" i="4"/>
  <c r="H464" i="4"/>
  <c r="K464" i="4" s="1"/>
  <c r="N464" i="4" s="1"/>
  <c r="O464" i="4" s="1"/>
  <c r="H360" i="4"/>
  <c r="K360" i="4" s="1"/>
  <c r="N360" i="4" s="1"/>
  <c r="O360" i="4" s="1"/>
  <c r="H708" i="4"/>
  <c r="K708" i="4" s="1"/>
  <c r="N708" i="4" s="1"/>
  <c r="O708" i="4" s="1"/>
  <c r="H1468" i="4"/>
  <c r="K1468" i="4" s="1"/>
  <c r="N1468" i="4" s="1"/>
  <c r="O1468" i="4" s="1"/>
  <c r="H1397" i="4"/>
  <c r="K1397" i="4" s="1"/>
  <c r="N1397" i="4" s="1"/>
  <c r="O1397" i="4" s="1"/>
  <c r="H830" i="4"/>
  <c r="K830" i="4" s="1"/>
  <c r="N830" i="4" s="1"/>
  <c r="O830" i="4" s="1"/>
  <c r="H322" i="4"/>
  <c r="K322" i="4" s="1"/>
  <c r="N322" i="4" s="1"/>
  <c r="O322" i="4" s="1"/>
  <c r="H222" i="4"/>
  <c r="K222" i="4" s="1"/>
  <c r="N222" i="4" s="1"/>
  <c r="O222" i="4" s="1"/>
  <c r="H122" i="4"/>
  <c r="K122" i="4" s="1"/>
  <c r="N122" i="4" s="1"/>
  <c r="O122" i="4" s="1"/>
  <c r="H731" i="4"/>
  <c r="K731" i="4" s="1"/>
  <c r="N731" i="4" s="1"/>
  <c r="O731" i="4" s="1"/>
  <c r="H170" i="4"/>
  <c r="K170" i="4" s="1"/>
  <c r="N170" i="4" s="1"/>
  <c r="O170" i="4" s="1"/>
  <c r="H873" i="4"/>
  <c r="K873" i="4" s="1"/>
  <c r="N873" i="4" s="1"/>
  <c r="O873" i="4" s="1"/>
  <c r="K608" i="4"/>
  <c r="H1305" i="4"/>
  <c r="H1426" i="4"/>
  <c r="K1426" i="4" s="1"/>
  <c r="N1426" i="4" s="1"/>
  <c r="O1426" i="4" s="1"/>
  <c r="H485" i="4"/>
  <c r="K485" i="4" s="1"/>
  <c r="N485" i="4" s="1"/>
  <c r="O485" i="4" s="1"/>
  <c r="H640" i="4"/>
  <c r="H1445" i="4"/>
  <c r="K1445" i="4" s="1"/>
  <c r="N1445" i="4" s="1"/>
  <c r="O1445" i="4" s="1"/>
  <c r="H1292" i="4"/>
  <c r="K1292" i="4" s="1"/>
  <c r="N1292" i="4" s="1"/>
  <c r="O1292" i="4" s="1"/>
  <c r="H1221" i="4"/>
  <c r="K1221" i="4" s="1"/>
  <c r="N1221" i="4" s="1"/>
  <c r="O1221" i="4" s="1"/>
  <c r="J884" i="4"/>
  <c r="H885" i="4"/>
  <c r="K885" i="4" s="1"/>
  <c r="N885" i="4" s="1"/>
  <c r="O885" i="4" s="1"/>
  <c r="G192" i="4"/>
  <c r="K192" i="4" s="1"/>
  <c r="N192" i="4" s="1"/>
  <c r="O192" i="4" s="1"/>
  <c r="G1526" i="4"/>
  <c r="G1525" i="4"/>
  <c r="K1525" i="4" s="1"/>
  <c r="N1525" i="4" s="1"/>
  <c r="O1525" i="4" s="1"/>
  <c r="H983" i="4"/>
  <c r="H158" i="4"/>
  <c r="G1190" i="4"/>
  <c r="K1190" i="4" s="1"/>
  <c r="N1190" i="4" s="1"/>
  <c r="O1190" i="4" s="1"/>
  <c r="H928" i="4"/>
  <c r="K928" i="4" s="1"/>
  <c r="N928" i="4" s="1"/>
  <c r="O928" i="4" s="1"/>
  <c r="H1233" i="4"/>
  <c r="G1003" i="4"/>
  <c r="J938" i="4"/>
  <c r="J191" i="4"/>
  <c r="J1155" i="4"/>
  <c r="G348" i="4"/>
  <c r="J927" i="4"/>
  <c r="J1351" i="4"/>
  <c r="J181" i="4"/>
  <c r="J307" i="4"/>
  <c r="J1259" i="4"/>
  <c r="J1080" i="4"/>
  <c r="G1514" i="4"/>
  <c r="G441" i="4"/>
  <c r="J1479" i="4"/>
  <c r="J1409" i="4"/>
  <c r="J476" i="4"/>
  <c r="G549" i="4"/>
  <c r="J484" i="4"/>
  <c r="J1208" i="4"/>
  <c r="J1142" i="4"/>
  <c r="G111" i="4"/>
  <c r="J720" i="4"/>
  <c r="J263" i="4"/>
  <c r="J872" i="4"/>
  <c r="J521" i="4"/>
  <c r="J914" i="4"/>
  <c r="J1203" i="4"/>
  <c r="J1557" i="4"/>
  <c r="J1244" i="4"/>
  <c r="J1317" i="4"/>
  <c r="J597" i="4"/>
  <c r="J992" i="4"/>
  <c r="J750" i="4"/>
  <c r="J897" i="4"/>
  <c r="J625" i="4"/>
  <c r="J1127" i="4"/>
  <c r="J138" i="4"/>
  <c r="J1220" i="4"/>
  <c r="J855" i="4"/>
  <c r="J1329" i="4"/>
  <c r="J1165" i="4"/>
  <c r="J1340" i="4"/>
  <c r="J683" i="4"/>
  <c r="J1093" i="4"/>
  <c r="J1444" i="4"/>
  <c r="J1425" i="4"/>
  <c r="J247" i="4"/>
  <c r="J777" i="4"/>
  <c r="J146" i="4"/>
  <c r="J1291" i="4"/>
  <c r="J372" i="4"/>
  <c r="J964" i="4"/>
  <c r="J584" i="4"/>
  <c r="J572" i="4"/>
  <c r="J1105" i="4"/>
  <c r="J334" i="4"/>
  <c r="J509" i="4"/>
  <c r="J707" i="4"/>
  <c r="J1467" i="4"/>
  <c r="J800" i="4"/>
  <c r="J829" i="4"/>
  <c r="J1372" i="4"/>
  <c r="J204" i="4"/>
  <c r="J71" i="4"/>
  <c r="J400" i="4"/>
  <c r="J1177" i="4"/>
  <c r="J93" i="4"/>
  <c r="J463" i="4"/>
  <c r="J359" i="4"/>
  <c r="J1067" i="4"/>
  <c r="J1396" i="4"/>
  <c r="J534" i="4"/>
  <c r="J666" i="4"/>
  <c r="J121" i="4"/>
  <c r="J730" i="4"/>
  <c r="J6" i="4"/>
  <c r="J321" i="4"/>
  <c r="J221" i="4"/>
  <c r="J695" i="4"/>
  <c r="J1051" i="4"/>
  <c r="G874" i="4"/>
  <c r="G523" i="4"/>
  <c r="G389" i="4"/>
  <c r="M6" i="7" l="1"/>
  <c r="AP5" i="7"/>
  <c r="AS5" i="7"/>
  <c r="N7" i="7"/>
  <c r="AN5" i="7"/>
  <c r="L6" i="7"/>
  <c r="AQ5" i="7"/>
  <c r="AK5" i="7"/>
  <c r="AO5" i="7"/>
  <c r="AE5" i="7"/>
  <c r="AM5" i="7"/>
  <c r="AH5" i="7"/>
  <c r="AL5" i="7"/>
  <c r="AF5" i="7"/>
  <c r="AJ5" i="7"/>
  <c r="AI5" i="7"/>
  <c r="AG5" i="7"/>
  <c r="AB5" i="7"/>
  <c r="AC5" i="7"/>
  <c r="AD5" i="7"/>
  <c r="T7" i="7"/>
  <c r="S7" i="7"/>
  <c r="R7" i="7"/>
  <c r="AT6" i="7"/>
  <c r="K6" i="7"/>
  <c r="J6" i="7"/>
  <c r="N1210" i="6"/>
  <c r="O1210" i="6" s="1"/>
  <c r="N428" i="6"/>
  <c r="O428" i="6" s="1"/>
  <c r="N148" i="6"/>
  <c r="O148" i="6" s="1"/>
  <c r="N296" i="6"/>
  <c r="O296" i="6" s="1"/>
  <c r="N1319" i="6"/>
  <c r="O1319" i="6" s="1"/>
  <c r="N1246" i="6"/>
  <c r="O1246" i="6" s="1"/>
  <c r="N309" i="6"/>
  <c r="O309" i="6" s="1"/>
  <c r="N123" i="6"/>
  <c r="O123" i="6" s="1"/>
  <c r="N802" i="6"/>
  <c r="O802" i="6" s="1"/>
  <c r="N61" i="6"/>
  <c r="O61" i="6" s="1"/>
  <c r="N171" i="6"/>
  <c r="O171" i="6" s="1"/>
  <c r="N966" i="6"/>
  <c r="O966" i="6" s="1"/>
  <c r="N1234" i="6"/>
  <c r="O1234" i="6" s="1"/>
  <c r="I1003" i="6"/>
  <c r="H1003" i="6"/>
  <c r="K1003" i="6" s="1"/>
  <c r="N249" i="6"/>
  <c r="O249" i="6" s="1"/>
  <c r="I1411" i="6"/>
  <c r="H1411" i="6"/>
  <c r="K1411" i="6"/>
  <c r="N465" i="6"/>
  <c r="O465" i="6" s="1"/>
  <c r="I709" i="6"/>
  <c r="H709" i="6"/>
  <c r="K709" i="6" s="1"/>
  <c r="I816" i="6"/>
  <c r="H816" i="6"/>
  <c r="K816" i="6" s="1"/>
  <c r="I732" i="6"/>
  <c r="H732" i="6"/>
  <c r="K732" i="6" s="1"/>
  <c r="I874" i="6"/>
  <c r="H874" i="6"/>
  <c r="K874" i="6" s="1"/>
  <c r="F1332" i="6"/>
  <c r="E1332" i="6"/>
  <c r="G1332" i="6" s="1"/>
  <c r="J1330" i="6"/>
  <c r="K627" i="6"/>
  <c r="I627" i="6"/>
  <c r="H627" i="6"/>
  <c r="I361" i="6"/>
  <c r="H361" i="6"/>
  <c r="K361" i="6" s="1"/>
  <c r="K1016" i="6"/>
  <c r="I1016" i="6"/>
  <c r="H1016" i="6"/>
  <c r="F184" i="6"/>
  <c r="E184" i="6"/>
  <c r="G184" i="6" s="1"/>
  <c r="J182" i="6"/>
  <c r="I96" i="6"/>
  <c r="H96" i="6"/>
  <c r="K96" i="6" s="1"/>
  <c r="F194" i="6"/>
  <c r="E194" i="6"/>
  <c r="G194" i="6" s="1"/>
  <c r="J192" i="6"/>
  <c r="I722" i="6"/>
  <c r="H722" i="6"/>
  <c r="K722" i="6" s="1"/>
  <c r="I415" i="6"/>
  <c r="H415" i="6"/>
  <c r="K415" i="6" s="1"/>
  <c r="I1398" i="6"/>
  <c r="H1398" i="6"/>
  <c r="K1398" i="6" s="1"/>
  <c r="I523" i="6"/>
  <c r="H523" i="6"/>
  <c r="K523" i="6" s="1"/>
  <c r="K8" i="6"/>
  <c r="I8" i="6"/>
  <c r="H8" i="6"/>
  <c r="I1446" i="6"/>
  <c r="H1446" i="6"/>
  <c r="K1446" i="6"/>
  <c r="K615" i="6"/>
  <c r="I615" i="6"/>
  <c r="H615" i="6"/>
  <c r="E324" i="6"/>
  <c r="G324" i="6" s="1"/>
  <c r="F324" i="6"/>
  <c r="J322" i="6"/>
  <c r="K486" i="6"/>
  <c r="I486" i="6"/>
  <c r="H486" i="6"/>
  <c r="I641" i="6"/>
  <c r="H641" i="6"/>
  <c r="K641" i="6" s="1"/>
  <c r="I159" i="6"/>
  <c r="H159" i="6"/>
  <c r="K159" i="6" s="1"/>
  <c r="F1180" i="6"/>
  <c r="E1180" i="6"/>
  <c r="G1180" i="6" s="1"/>
  <c r="J1178" i="6"/>
  <c r="K1469" i="6"/>
  <c r="I1469" i="6"/>
  <c r="H1469" i="6"/>
  <c r="E1054" i="6"/>
  <c r="G1054" i="6" s="1"/>
  <c r="F1054" i="6"/>
  <c r="J1052" i="6"/>
  <c r="F941" i="6"/>
  <c r="E941" i="6"/>
  <c r="G941" i="6" s="1"/>
  <c r="J939" i="6"/>
  <c r="H959" i="6"/>
  <c r="K959" i="6" s="1"/>
  <c r="G959" i="6"/>
  <c r="J958" i="6"/>
  <c r="I140" i="6"/>
  <c r="H140" i="6"/>
  <c r="K140" i="6" s="1"/>
  <c r="I224" i="6"/>
  <c r="K224" i="6"/>
  <c r="H224" i="6"/>
  <c r="H216" i="6"/>
  <c r="G216" i="6"/>
  <c r="J215" i="6"/>
  <c r="I1191" i="6"/>
  <c r="H1191" i="6"/>
  <c r="K1191" i="6" s="1"/>
  <c r="I389" i="6"/>
  <c r="H389" i="6"/>
  <c r="K389" i="6" s="1"/>
  <c r="K1261" i="6"/>
  <c r="I1261" i="6"/>
  <c r="H1261" i="6"/>
  <c r="N323" i="6"/>
  <c r="O323" i="6" s="1"/>
  <c r="N236" i="6"/>
  <c r="O236" i="6" s="1"/>
  <c r="N1331" i="6"/>
  <c r="O1331" i="6" s="1"/>
  <c r="F62" i="6"/>
  <c r="E62" i="6"/>
  <c r="G62" i="6" s="1"/>
  <c r="J60" i="6"/>
  <c r="I929" i="6"/>
  <c r="H929" i="6"/>
  <c r="K929" i="6" s="1"/>
  <c r="N183" i="6"/>
  <c r="O183" i="6" s="1"/>
  <c r="N193" i="6"/>
  <c r="O193" i="6" s="1"/>
  <c r="I498" i="6"/>
  <c r="H498" i="6"/>
  <c r="K498" i="6" s="1"/>
  <c r="F297" i="6"/>
  <c r="E297" i="6"/>
  <c r="G297" i="6" s="1"/>
  <c r="J295" i="6"/>
  <c r="I1342" i="6"/>
  <c r="H1342" i="6"/>
  <c r="K1342" i="6" s="1"/>
  <c r="K1107" i="6"/>
  <c r="I1107" i="6"/>
  <c r="H1107" i="6"/>
  <c r="F803" i="6"/>
  <c r="E803" i="6"/>
  <c r="G803" i="6" s="1"/>
  <c r="J801" i="6"/>
  <c r="I1222" i="6"/>
  <c r="H1222" i="6"/>
  <c r="K1222" i="6" s="1"/>
  <c r="F172" i="6"/>
  <c r="E172" i="6"/>
  <c r="G172" i="6" s="1"/>
  <c r="J170" i="6"/>
  <c r="E1235" i="6"/>
  <c r="G1235" i="6" s="1"/>
  <c r="F1235" i="6"/>
  <c r="J1233" i="6"/>
  <c r="I536" i="6"/>
  <c r="H536" i="6"/>
  <c r="K536" i="6" s="1"/>
  <c r="E237" i="6"/>
  <c r="G237" i="6" s="1"/>
  <c r="F237" i="6"/>
  <c r="J235" i="6"/>
  <c r="N1375" i="6"/>
  <c r="O1375" i="6" s="1"/>
  <c r="N1179" i="6"/>
  <c r="O1179" i="6" s="1"/>
  <c r="I1129" i="6"/>
  <c r="H1129" i="6"/>
  <c r="K1129" i="6" s="1"/>
  <c r="K478" i="6"/>
  <c r="I478" i="6"/>
  <c r="H478" i="6"/>
  <c r="H265" i="6"/>
  <c r="K265" i="6"/>
  <c r="I265" i="6"/>
  <c r="E1247" i="6"/>
  <c r="G1247" i="6" s="1"/>
  <c r="F1247" i="6"/>
  <c r="J1245" i="6"/>
  <c r="I779" i="6"/>
  <c r="H779" i="6"/>
  <c r="K779" i="6" s="1"/>
  <c r="K697" i="6"/>
  <c r="I697" i="6"/>
  <c r="H697" i="6"/>
  <c r="I1559" i="6"/>
  <c r="H1559" i="6"/>
  <c r="K1559" i="6" s="1"/>
  <c r="K1203" i="6"/>
  <c r="F1211" i="6"/>
  <c r="E1211" i="6"/>
  <c r="G1211" i="6" s="1"/>
  <c r="J1209" i="6"/>
  <c r="H685" i="6"/>
  <c r="K685" i="6" s="1"/>
  <c r="I685" i="6"/>
  <c r="H1157" i="6"/>
  <c r="K1157" i="6" s="1"/>
  <c r="I1157" i="6"/>
  <c r="N1069" i="6"/>
  <c r="O1069" i="6" s="1"/>
  <c r="F149" i="6"/>
  <c r="E149" i="6"/>
  <c r="G149" i="6" s="1"/>
  <c r="J147" i="6"/>
  <c r="I752" i="6"/>
  <c r="H752" i="6"/>
  <c r="K752" i="6" s="1"/>
  <c r="F250" i="6"/>
  <c r="E250" i="6"/>
  <c r="G250" i="6" s="1"/>
  <c r="J248" i="6"/>
  <c r="I586" i="6"/>
  <c r="H586" i="6"/>
  <c r="K586" i="6" s="1"/>
  <c r="I549" i="6"/>
  <c r="H549" i="6"/>
  <c r="K549" i="6" s="1"/>
  <c r="I1144" i="6"/>
  <c r="H1144" i="6"/>
  <c r="K1144" i="6" s="1"/>
  <c r="I441" i="6"/>
  <c r="H441" i="6"/>
  <c r="K441" i="6" s="1"/>
  <c r="H1514" i="6"/>
  <c r="K1514" i="6" s="1"/>
  <c r="I1514" i="6"/>
  <c r="I53" i="6"/>
  <c r="H53" i="6"/>
  <c r="K53" i="6" s="1"/>
  <c r="I207" i="6"/>
  <c r="H207" i="6"/>
  <c r="K207" i="6" s="1"/>
  <c r="I857" i="6"/>
  <c r="H857" i="6"/>
  <c r="K857" i="6" s="1"/>
  <c r="K914" i="6"/>
  <c r="I374" i="6"/>
  <c r="H374" i="6"/>
  <c r="K374" i="6" s="1"/>
  <c r="F403" i="6"/>
  <c r="E403" i="6"/>
  <c r="G403" i="6" s="1"/>
  <c r="J401" i="6"/>
  <c r="I73" i="6"/>
  <c r="H73" i="6"/>
  <c r="K73" i="6" s="1"/>
  <c r="F887" i="6"/>
  <c r="E887" i="6"/>
  <c r="G887" i="6" s="1"/>
  <c r="J885" i="6"/>
  <c r="I336" i="6"/>
  <c r="H336" i="6"/>
  <c r="K336" i="6" s="1"/>
  <c r="F466" i="6"/>
  <c r="E466" i="6"/>
  <c r="G466" i="6" s="1"/>
  <c r="J464" i="6"/>
  <c r="F1376" i="6"/>
  <c r="E1376" i="6"/>
  <c r="G1376" i="6" s="1"/>
  <c r="J1374" i="6"/>
  <c r="F1168" i="6"/>
  <c r="E1168" i="6"/>
  <c r="G1168" i="6" s="1"/>
  <c r="J1166" i="6"/>
  <c r="E1070" i="6"/>
  <c r="G1070" i="6" s="1"/>
  <c r="F1070" i="6"/>
  <c r="J1068" i="6"/>
  <c r="I599" i="6"/>
  <c r="H599" i="6"/>
  <c r="K599" i="6" s="1"/>
  <c r="I561" i="6"/>
  <c r="H561" i="6"/>
  <c r="K561" i="6" s="1"/>
  <c r="I1526" i="6"/>
  <c r="H1526" i="6"/>
  <c r="K1526" i="6" s="1"/>
  <c r="I1095" i="6"/>
  <c r="H1095" i="6"/>
  <c r="K1095" i="6" s="1"/>
  <c r="F985" i="6"/>
  <c r="E985" i="6"/>
  <c r="G985" i="6" s="1"/>
  <c r="J983" i="6"/>
  <c r="I1427" i="6"/>
  <c r="H1427" i="6"/>
  <c r="K1427" i="6" s="1"/>
  <c r="K1293" i="6"/>
  <c r="H1293" i="6"/>
  <c r="I1293" i="6"/>
  <c r="I845" i="6"/>
  <c r="H845" i="6"/>
  <c r="K845" i="6" s="1"/>
  <c r="I921" i="6"/>
  <c r="H921" i="6"/>
  <c r="K921" i="6" s="1"/>
  <c r="I994" i="6"/>
  <c r="H994" i="6"/>
  <c r="K994" i="6" s="1"/>
  <c r="I1082" i="6"/>
  <c r="H1082" i="6"/>
  <c r="K1082" i="6" s="1"/>
  <c r="H952" i="6"/>
  <c r="G952" i="6"/>
  <c r="J951" i="6"/>
  <c r="K1354" i="6"/>
  <c r="I1354" i="6"/>
  <c r="H1354" i="6"/>
  <c r="F124" i="6"/>
  <c r="E124" i="6"/>
  <c r="G124" i="6" s="1"/>
  <c r="J122" i="6"/>
  <c r="F1307" i="6"/>
  <c r="E1307" i="6"/>
  <c r="G1307" i="6" s="1"/>
  <c r="J1305" i="6"/>
  <c r="I831" i="6"/>
  <c r="H831" i="6"/>
  <c r="K831" i="6" s="1"/>
  <c r="I511" i="6"/>
  <c r="H511" i="6"/>
  <c r="K511" i="6" s="1"/>
  <c r="I348" i="6"/>
  <c r="H348" i="6"/>
  <c r="K348" i="6" s="1"/>
  <c r="F967" i="6"/>
  <c r="E967" i="6"/>
  <c r="G967" i="6" s="1"/>
  <c r="J965" i="6"/>
  <c r="N402" i="6"/>
  <c r="O402" i="6" s="1"/>
  <c r="I900" i="6"/>
  <c r="H900" i="6"/>
  <c r="K900" i="6"/>
  <c r="N886" i="6"/>
  <c r="O886" i="6" s="1"/>
  <c r="F1320" i="6"/>
  <c r="E1320" i="6"/>
  <c r="G1320" i="6" s="1"/>
  <c r="J1318" i="6"/>
  <c r="N1167" i="6"/>
  <c r="O1167" i="6" s="1"/>
  <c r="I1028" i="6"/>
  <c r="H1028" i="6"/>
  <c r="K1028" i="6" s="1"/>
  <c r="N1053" i="6"/>
  <c r="O1053" i="6" s="1"/>
  <c r="I453" i="6"/>
  <c r="H453" i="6"/>
  <c r="K453" i="6" s="1"/>
  <c r="N940" i="6"/>
  <c r="O940" i="6" s="1"/>
  <c r="I574" i="6"/>
  <c r="H574" i="6"/>
  <c r="K574" i="6" s="1"/>
  <c r="I111" i="6"/>
  <c r="H111" i="6"/>
  <c r="K111" i="6" s="1"/>
  <c r="I1481" i="6"/>
  <c r="H1481" i="6"/>
  <c r="K1481" i="6" s="1"/>
  <c r="H1386" i="6"/>
  <c r="K1386" i="6" s="1"/>
  <c r="I1386" i="6"/>
  <c r="N1306" i="6"/>
  <c r="O1306" i="6" s="1"/>
  <c r="N679" i="6"/>
  <c r="O679" i="6" s="1"/>
  <c r="N678" i="6"/>
  <c r="O678" i="6" s="1"/>
  <c r="I668" i="6"/>
  <c r="H668" i="6"/>
  <c r="K668" i="6" s="1"/>
  <c r="N984" i="6"/>
  <c r="O984" i="6" s="1"/>
  <c r="F429" i="6"/>
  <c r="E429" i="6"/>
  <c r="G429" i="6" s="1"/>
  <c r="J427" i="6"/>
  <c r="F310" i="6"/>
  <c r="E310" i="6"/>
  <c r="G310" i="6" s="1"/>
  <c r="J308" i="6"/>
  <c r="I536" i="4"/>
  <c r="E512" i="4"/>
  <c r="F512" i="4"/>
  <c r="I75" i="4"/>
  <c r="I887" i="4"/>
  <c r="I349" i="4"/>
  <c r="E687" i="4"/>
  <c r="F687" i="4"/>
  <c r="I687" i="4" s="1"/>
  <c r="I817" i="4"/>
  <c r="I207" i="4"/>
  <c r="I984" i="4"/>
  <c r="I184" i="4"/>
  <c r="I1246" i="4"/>
  <c r="I967" i="4"/>
  <c r="I1447" i="4"/>
  <c r="I311" i="4"/>
  <c r="I112" i="4"/>
  <c r="I1333" i="4"/>
  <c r="E574" i="4"/>
  <c r="F574" i="4"/>
  <c r="I574" i="4" s="1"/>
  <c r="E734" i="4"/>
  <c r="F734" i="4"/>
  <c r="I734" i="4" s="1"/>
  <c r="F1386" i="4"/>
  <c r="E1386" i="4"/>
  <c r="G1386" i="4" s="1"/>
  <c r="E1471" i="4"/>
  <c r="F1471" i="4"/>
  <c r="I1471" i="4" s="1"/>
  <c r="F643" i="4"/>
  <c r="E643" i="4"/>
  <c r="E1181" i="4"/>
  <c r="F1181" i="4"/>
  <c r="I1181" i="4" s="1"/>
  <c r="E1263" i="4"/>
  <c r="F1263" i="4"/>
  <c r="I1263" i="4" s="1"/>
  <c r="E390" i="4"/>
  <c r="F390" i="4"/>
  <c r="I390" i="4" s="1"/>
  <c r="E1131" i="4"/>
  <c r="F1131" i="4"/>
  <c r="I1131" i="4" s="1"/>
  <c r="E126" i="4"/>
  <c r="F126" i="4"/>
  <c r="I126" i="4" s="1"/>
  <c r="E172" i="4"/>
  <c r="F172" i="4"/>
  <c r="I172" i="4" s="1"/>
  <c r="F431" i="4"/>
  <c r="E431" i="4"/>
  <c r="E161" i="4"/>
  <c r="F161" i="4"/>
  <c r="I161" i="4" s="1"/>
  <c r="J1384" i="4"/>
  <c r="E1147" i="4"/>
  <c r="F1147" i="4"/>
  <c r="E995" i="4"/>
  <c r="F995" i="4"/>
  <c r="F753" i="4"/>
  <c r="I753" i="4" s="1"/>
  <c r="E753" i="4"/>
  <c r="E1072" i="4"/>
  <c r="F1072" i="4"/>
  <c r="E1413" i="4"/>
  <c r="F1413" i="4"/>
  <c r="E780" i="4"/>
  <c r="F780" i="4"/>
  <c r="E250" i="4"/>
  <c r="F250" i="4"/>
  <c r="F376" i="4"/>
  <c r="I376" i="4" s="1"/>
  <c r="E376" i="4"/>
  <c r="F1482" i="4"/>
  <c r="I1482" i="4" s="1"/>
  <c r="E1482" i="4"/>
  <c r="E1376" i="4"/>
  <c r="F1376" i="4"/>
  <c r="E1084" i="4"/>
  <c r="F1084" i="4"/>
  <c r="E9" i="4"/>
  <c r="G9" i="4" s="1"/>
  <c r="F9" i="4"/>
  <c r="E1158" i="4"/>
  <c r="F1158" i="4"/>
  <c r="E723" i="4"/>
  <c r="F723" i="4"/>
  <c r="F403" i="4"/>
  <c r="I403" i="4" s="1"/>
  <c r="E403" i="4"/>
  <c r="F443" i="4"/>
  <c r="I443" i="4" s="1"/>
  <c r="E443" i="4"/>
  <c r="I1294" i="4"/>
  <c r="E267" i="4"/>
  <c r="F267" i="4"/>
  <c r="I267" i="4" s="1"/>
  <c r="F922" i="4"/>
  <c r="E922" i="4"/>
  <c r="E617" i="4"/>
  <c r="F617" i="4"/>
  <c r="I617" i="4" s="1"/>
  <c r="F670" i="4"/>
  <c r="E670" i="4"/>
  <c r="I846" i="4"/>
  <c r="I499" i="4"/>
  <c r="E1224" i="4"/>
  <c r="F1224" i="4"/>
  <c r="I1224" i="4" s="1"/>
  <c r="E149" i="4"/>
  <c r="F149" i="4"/>
  <c r="I149" i="4" s="1"/>
  <c r="F455" i="4"/>
  <c r="E455" i="4"/>
  <c r="E901" i="4"/>
  <c r="F901" i="4"/>
  <c r="I901" i="4" s="1"/>
  <c r="E1236" i="4"/>
  <c r="F1236" i="4"/>
  <c r="I1236" i="4" s="1"/>
  <c r="I562" i="4"/>
  <c r="I586" i="4"/>
  <c r="I96" i="4"/>
  <c r="I1167" i="4"/>
  <c r="I237" i="4"/>
  <c r="I1343" i="4"/>
  <c r="I709" i="4"/>
  <c r="I195" i="4"/>
  <c r="I550" i="4"/>
  <c r="I1107" i="4"/>
  <c r="E64" i="4"/>
  <c r="F64" i="4"/>
  <c r="I64" i="4" s="1"/>
  <c r="I1427" i="4"/>
  <c r="E931" i="4"/>
  <c r="F931" i="4"/>
  <c r="I1211" i="4"/>
  <c r="I1527" i="4"/>
  <c r="E600" i="4"/>
  <c r="F600" i="4"/>
  <c r="F630" i="4"/>
  <c r="I630" i="4" s="1"/>
  <c r="E630" i="4"/>
  <c r="I832" i="4"/>
  <c r="E1515" i="4"/>
  <c r="F1515" i="4"/>
  <c r="I1515" i="4" s="1"/>
  <c r="F339" i="4"/>
  <c r="E339" i="4"/>
  <c r="F479" i="4"/>
  <c r="E479" i="4"/>
  <c r="E941" i="4"/>
  <c r="F941" i="4"/>
  <c r="I941" i="4" s="1"/>
  <c r="E875" i="4"/>
  <c r="F875" i="4"/>
  <c r="I875" i="4" s="1"/>
  <c r="E1018" i="4"/>
  <c r="F1018" i="4"/>
  <c r="I1018" i="4" s="1"/>
  <c r="F1322" i="4"/>
  <c r="E1322" i="4"/>
  <c r="E224" i="4"/>
  <c r="F224" i="4"/>
  <c r="I224" i="4" s="1"/>
  <c r="E325" i="4"/>
  <c r="F325" i="4"/>
  <c r="I325" i="4" s="1"/>
  <c r="I1353" i="4"/>
  <c r="I1308" i="4"/>
  <c r="I1029" i="4"/>
  <c r="I297" i="4"/>
  <c r="I53" i="4"/>
  <c r="I697" i="4"/>
  <c r="F1398" i="4"/>
  <c r="E1398" i="4"/>
  <c r="G1398" i="4" s="1"/>
  <c r="I488" i="4"/>
  <c r="I1559" i="4"/>
  <c r="I803" i="4"/>
  <c r="I1055" i="4"/>
  <c r="I363" i="4"/>
  <c r="I524" i="4"/>
  <c r="E1191" i="4"/>
  <c r="F1191" i="4"/>
  <c r="I1191" i="4" s="1"/>
  <c r="E1096" i="4"/>
  <c r="F1096" i="4"/>
  <c r="I1096" i="4" s="1"/>
  <c r="E1004" i="4"/>
  <c r="F1004" i="4"/>
  <c r="I1004" i="4" s="1"/>
  <c r="I418" i="4"/>
  <c r="I466" i="4"/>
  <c r="F858" i="4"/>
  <c r="E858" i="4"/>
  <c r="G428" i="4"/>
  <c r="H1386" i="4"/>
  <c r="H1306" i="4"/>
  <c r="J814" i="4"/>
  <c r="G816" i="4"/>
  <c r="K816" i="4" s="1"/>
  <c r="N816" i="4" s="1"/>
  <c r="O816" i="4" s="1"/>
  <c r="J413" i="4"/>
  <c r="G1157" i="4"/>
  <c r="J414" i="4"/>
  <c r="J952" i="4"/>
  <c r="J950" i="4"/>
  <c r="G1306" i="4"/>
  <c r="G845" i="4"/>
  <c r="G171" i="4"/>
  <c r="H193" i="4"/>
  <c r="H1481" i="4"/>
  <c r="H1144" i="4"/>
  <c r="J959" i="4"/>
  <c r="H183" i="4"/>
  <c r="G498" i="4"/>
  <c r="G1167" i="4"/>
  <c r="H478" i="4"/>
  <c r="G1234" i="4"/>
  <c r="H1234" i="4"/>
  <c r="G586" i="4"/>
  <c r="G296" i="4"/>
  <c r="H929" i="4"/>
  <c r="H249" i="4"/>
  <c r="G929" i="4"/>
  <c r="H886" i="4"/>
  <c r="G1481" i="4"/>
  <c r="G478" i="4"/>
  <c r="G886" i="4"/>
  <c r="K1305" i="4"/>
  <c r="N1305" i="4" s="1"/>
  <c r="O1305" i="4" s="1"/>
  <c r="G1210" i="4"/>
  <c r="H586" i="4"/>
  <c r="G183" i="4"/>
  <c r="G1129" i="4"/>
  <c r="H111" i="4"/>
  <c r="K111" i="4" s="1"/>
  <c r="N111" i="4" s="1"/>
  <c r="O111" i="4" s="1"/>
  <c r="K640" i="4"/>
  <c r="N640" i="4" s="1"/>
  <c r="O640" i="4" s="1"/>
  <c r="G940" i="4"/>
  <c r="H309" i="4"/>
  <c r="G309" i="4"/>
  <c r="J1001" i="4"/>
  <c r="H722" i="4"/>
  <c r="N1367" i="4"/>
  <c r="O1367" i="4" s="1"/>
  <c r="J451" i="4"/>
  <c r="H984" i="4"/>
  <c r="G984" i="4"/>
  <c r="G236" i="4"/>
  <c r="K958" i="4"/>
  <c r="N958" i="4" s="1"/>
  <c r="O958" i="4" s="1"/>
  <c r="N1046" i="4"/>
  <c r="O1046" i="4" s="1"/>
  <c r="N1047" i="4"/>
  <c r="O1047" i="4" s="1"/>
  <c r="H1003" i="4"/>
  <c r="K1003" i="4" s="1"/>
  <c r="N1003" i="4" s="1"/>
  <c r="O1003" i="4" s="1"/>
  <c r="G1411" i="4"/>
  <c r="G641" i="4"/>
  <c r="H1526" i="4"/>
  <c r="K1526" i="4" s="1"/>
  <c r="N1526" i="4" s="1"/>
  <c r="O1526" i="4" s="1"/>
  <c r="J1524" i="4"/>
  <c r="G685" i="4"/>
  <c r="G1082" i="4"/>
  <c r="J1189" i="4"/>
  <c r="K983" i="4"/>
  <c r="N983" i="4" s="1"/>
  <c r="O983" i="4" s="1"/>
  <c r="G193" i="4"/>
  <c r="G1246" i="4"/>
  <c r="G1261" i="4"/>
  <c r="G1191" i="4"/>
  <c r="G1144" i="4"/>
  <c r="K1233" i="4"/>
  <c r="N1233" i="4" s="1"/>
  <c r="O1233" i="4" s="1"/>
  <c r="G722" i="4"/>
  <c r="H1246" i="4"/>
  <c r="H1261" i="4"/>
  <c r="H486" i="4"/>
  <c r="H1167" i="4"/>
  <c r="J639" i="4"/>
  <c r="H1353" i="4"/>
  <c r="G486" i="4"/>
  <c r="J347" i="4"/>
  <c r="K1410" i="4"/>
  <c r="N1410" i="4" s="1"/>
  <c r="O1410" i="4" s="1"/>
  <c r="N259" i="4"/>
  <c r="O259" i="4" s="1"/>
  <c r="H265" i="4"/>
  <c r="J346" i="4"/>
  <c r="G615" i="4"/>
  <c r="G159" i="4"/>
  <c r="K182" i="4"/>
  <c r="N182" i="4" s="1"/>
  <c r="O182" i="4" s="1"/>
  <c r="N1462" i="4"/>
  <c r="O1462" i="4" s="1"/>
  <c r="N1463" i="4"/>
  <c r="O1463" i="4" s="1"/>
  <c r="K1480" i="4"/>
  <c r="N1480" i="4" s="1"/>
  <c r="O1480" i="4" s="1"/>
  <c r="N1439" i="4"/>
  <c r="O1439" i="4" s="1"/>
  <c r="N1440" i="4"/>
  <c r="O1440" i="4" s="1"/>
  <c r="J109" i="4"/>
  <c r="K844" i="4"/>
  <c r="N844" i="4" s="1"/>
  <c r="O844" i="4" s="1"/>
  <c r="K158" i="4"/>
  <c r="N158" i="4" s="1"/>
  <c r="O158" i="4" s="1"/>
  <c r="J1202" i="4"/>
  <c r="H1203" i="4"/>
  <c r="G1203" i="4"/>
  <c r="J439" i="4"/>
  <c r="G921" i="4"/>
  <c r="J613" i="4"/>
  <c r="H389" i="4"/>
  <c r="K389" i="4" s="1"/>
  <c r="N389" i="4" s="1"/>
  <c r="O389" i="4" s="1"/>
  <c r="H428" i="4"/>
  <c r="K428" i="4" s="1"/>
  <c r="N428" i="4" s="1"/>
  <c r="O428" i="4" s="1"/>
  <c r="H236" i="4"/>
  <c r="H53" i="4"/>
  <c r="H1028" i="4"/>
  <c r="H641" i="4"/>
  <c r="J976" i="4"/>
  <c r="H977" i="4"/>
  <c r="G977" i="4"/>
  <c r="H561" i="4"/>
  <c r="K561" i="4" s="1"/>
  <c r="N561" i="4" s="1"/>
  <c r="O561" i="4" s="1"/>
  <c r="H921" i="4"/>
  <c r="H874" i="4"/>
  <c r="K874" i="4" s="1"/>
  <c r="N874" i="4" s="1"/>
  <c r="O874" i="4" s="1"/>
  <c r="H523" i="4"/>
  <c r="K523" i="4" s="1"/>
  <c r="N523" i="4" s="1"/>
  <c r="O523" i="4" s="1"/>
  <c r="J913" i="4"/>
  <c r="G914" i="4"/>
  <c r="H914" i="4"/>
  <c r="J677" i="4"/>
  <c r="H678" i="4"/>
  <c r="G678" i="4"/>
  <c r="N608" i="4"/>
  <c r="O608" i="4" s="1"/>
  <c r="N609" i="4"/>
  <c r="O609" i="4" s="1"/>
  <c r="N133" i="4"/>
  <c r="O133" i="4" s="1"/>
  <c r="N134" i="4"/>
  <c r="O134" i="4" s="1"/>
  <c r="K88" i="4"/>
  <c r="H615" i="4"/>
  <c r="J920" i="4"/>
  <c r="G1353" i="4"/>
  <c r="G249" i="4"/>
  <c r="J547" i="4"/>
  <c r="G1427" i="4"/>
  <c r="G599" i="4"/>
  <c r="G562" i="4"/>
  <c r="J1512" i="4"/>
  <c r="G8" i="4"/>
  <c r="G1446" i="4"/>
  <c r="G709" i="4"/>
  <c r="G752" i="4"/>
  <c r="G857" i="4"/>
  <c r="J1026" i="4"/>
  <c r="G1028" i="4"/>
  <c r="G668" i="4"/>
  <c r="J1014" i="4"/>
  <c r="G1016" i="4"/>
  <c r="G61" i="4"/>
  <c r="J59" i="4"/>
  <c r="J51" i="4"/>
  <c r="J214" i="4"/>
  <c r="J522" i="4"/>
  <c r="J873" i="4"/>
  <c r="J427" i="4"/>
  <c r="G123" i="4"/>
  <c r="G402" i="4"/>
  <c r="G1469" i="4"/>
  <c r="G1331" i="4"/>
  <c r="G831" i="4"/>
  <c r="G1095" i="4"/>
  <c r="G697" i="4"/>
  <c r="G627" i="4"/>
  <c r="G899" i="4"/>
  <c r="G361" i="4"/>
  <c r="G536" i="4"/>
  <c r="G336" i="4"/>
  <c r="G1342" i="4"/>
  <c r="G465" i="4"/>
  <c r="G140" i="4"/>
  <c r="G1374" i="4"/>
  <c r="G1107" i="4"/>
  <c r="G323" i="4"/>
  <c r="G95" i="4"/>
  <c r="G802" i="4"/>
  <c r="G148" i="4"/>
  <c r="G1222" i="4"/>
  <c r="G1293" i="4"/>
  <c r="G1319" i="4"/>
  <c r="G1559" i="4"/>
  <c r="G966" i="4"/>
  <c r="G1069" i="4"/>
  <c r="G1053" i="4"/>
  <c r="G73" i="4"/>
  <c r="G732" i="4"/>
  <c r="G994" i="4"/>
  <c r="G206" i="4"/>
  <c r="G574" i="4"/>
  <c r="G779" i="4"/>
  <c r="G223" i="4"/>
  <c r="G1179" i="4"/>
  <c r="G511" i="4"/>
  <c r="Y6" i="7" l="1"/>
  <c r="AR6" i="7"/>
  <c r="O7" i="7"/>
  <c r="AA6" i="7"/>
  <c r="X6" i="7"/>
  <c r="Z6" i="7"/>
  <c r="Q7" i="7"/>
  <c r="AP6" i="7" s="1"/>
  <c r="V7" i="7"/>
  <c r="W7" i="7"/>
  <c r="P7" i="7"/>
  <c r="U7" i="7"/>
  <c r="N73" i="6"/>
  <c r="O73" i="6" s="1"/>
  <c r="N857" i="6"/>
  <c r="O857" i="6" s="1"/>
  <c r="N441" i="6"/>
  <c r="O441" i="6" s="1"/>
  <c r="N1386" i="6"/>
  <c r="O1386" i="6" s="1"/>
  <c r="N1427" i="6"/>
  <c r="O1427" i="6" s="1"/>
  <c r="N140" i="6"/>
  <c r="O140" i="6" s="1"/>
  <c r="N1003" i="6"/>
  <c r="O1003" i="6" s="1"/>
  <c r="N453" i="6"/>
  <c r="O453" i="6" s="1"/>
  <c r="N561" i="6"/>
  <c r="O561" i="6" s="1"/>
  <c r="N207" i="6"/>
  <c r="O207" i="6" s="1"/>
  <c r="N1144" i="6"/>
  <c r="O1144" i="6" s="1"/>
  <c r="N1559" i="6"/>
  <c r="O1559" i="6" s="1"/>
  <c r="N1129" i="6"/>
  <c r="O1129" i="6" s="1"/>
  <c r="N1222" i="6"/>
  <c r="O1222" i="6" s="1"/>
  <c r="N1342" i="6"/>
  <c r="O1342" i="6" s="1"/>
  <c r="N96" i="6"/>
  <c r="O96" i="6" s="1"/>
  <c r="N348" i="6"/>
  <c r="O348" i="6" s="1"/>
  <c r="N1157" i="6"/>
  <c r="O1157" i="6" s="1"/>
  <c r="N929" i="6"/>
  <c r="O929" i="6" s="1"/>
  <c r="N415" i="6"/>
  <c r="O415" i="6" s="1"/>
  <c r="N874" i="6"/>
  <c r="O874" i="6" s="1"/>
  <c r="N845" i="6"/>
  <c r="O845" i="6" s="1"/>
  <c r="N599" i="6"/>
  <c r="O599" i="6" s="1"/>
  <c r="N53" i="6"/>
  <c r="O53" i="6" s="1"/>
  <c r="N549" i="6"/>
  <c r="O549" i="6" s="1"/>
  <c r="N752" i="6"/>
  <c r="O752" i="6" s="1"/>
  <c r="N111" i="6"/>
  <c r="O111" i="6" s="1"/>
  <c r="N1028" i="6"/>
  <c r="O1028" i="6" s="1"/>
  <c r="N511" i="6"/>
  <c r="O511" i="6" s="1"/>
  <c r="N1082" i="6"/>
  <c r="O1082" i="6" s="1"/>
  <c r="N374" i="6"/>
  <c r="O374" i="6" s="1"/>
  <c r="N685" i="6"/>
  <c r="O685" i="6" s="1"/>
  <c r="N641" i="6"/>
  <c r="O641" i="6" s="1"/>
  <c r="N722" i="6"/>
  <c r="O722" i="6" s="1"/>
  <c r="N732" i="6"/>
  <c r="O732" i="6" s="1"/>
  <c r="N1095" i="6"/>
  <c r="O1095" i="6" s="1"/>
  <c r="N389" i="6"/>
  <c r="O389" i="6" s="1"/>
  <c r="N523" i="6"/>
  <c r="O523" i="6" s="1"/>
  <c r="N1526" i="6"/>
  <c r="O1526" i="6" s="1"/>
  <c r="N574" i="6"/>
  <c r="O574" i="6" s="1"/>
  <c r="N831" i="6"/>
  <c r="O831" i="6" s="1"/>
  <c r="N994" i="6"/>
  <c r="O994" i="6" s="1"/>
  <c r="N1514" i="6"/>
  <c r="O1514" i="6" s="1"/>
  <c r="N779" i="6"/>
  <c r="O779" i="6" s="1"/>
  <c r="N498" i="6"/>
  <c r="O498" i="6" s="1"/>
  <c r="N816" i="6"/>
  <c r="O816" i="6" s="1"/>
  <c r="F669" i="6"/>
  <c r="E669" i="6"/>
  <c r="G669" i="6" s="1"/>
  <c r="J667" i="6"/>
  <c r="E1083" i="6"/>
  <c r="G1083" i="6" s="1"/>
  <c r="F1083" i="6"/>
  <c r="J1081" i="6"/>
  <c r="E587" i="6"/>
  <c r="G587" i="6" s="1"/>
  <c r="F587" i="6"/>
  <c r="J585" i="6"/>
  <c r="F1108" i="6"/>
  <c r="E1108" i="6"/>
  <c r="G1108" i="6" s="1"/>
  <c r="J1106" i="6"/>
  <c r="F1192" i="6"/>
  <c r="E1192" i="6"/>
  <c r="G1192" i="6" s="1"/>
  <c r="J1190" i="6"/>
  <c r="N615" i="6"/>
  <c r="O615" i="6" s="1"/>
  <c r="F1029" i="6"/>
  <c r="E1029" i="6"/>
  <c r="G1029" i="6" s="1"/>
  <c r="J1027" i="6"/>
  <c r="F562" i="6"/>
  <c r="E562" i="6"/>
  <c r="G562" i="6" s="1"/>
  <c r="J560" i="6"/>
  <c r="F858" i="6"/>
  <c r="E858" i="6"/>
  <c r="G858" i="6" s="1"/>
  <c r="J856" i="6"/>
  <c r="F54" i="6"/>
  <c r="E54" i="6"/>
  <c r="J52" i="6"/>
  <c r="F442" i="6"/>
  <c r="E442" i="6"/>
  <c r="G442" i="6" s="1"/>
  <c r="J440" i="6"/>
  <c r="F550" i="6"/>
  <c r="E550" i="6"/>
  <c r="G550" i="6" s="1"/>
  <c r="J548" i="6"/>
  <c r="F686" i="6"/>
  <c r="E686" i="6"/>
  <c r="G686" i="6" s="1"/>
  <c r="J684" i="6"/>
  <c r="N478" i="6"/>
  <c r="O478" i="6" s="1"/>
  <c r="E537" i="6"/>
  <c r="G537" i="6" s="1"/>
  <c r="F537" i="6"/>
  <c r="J535" i="6"/>
  <c r="H297" i="6"/>
  <c r="K297" i="6" s="1"/>
  <c r="I297" i="6"/>
  <c r="N1261" i="6"/>
  <c r="O1261" i="6" s="1"/>
  <c r="N1191" i="6"/>
  <c r="O1191" i="6" s="1"/>
  <c r="E225" i="6"/>
  <c r="G225" i="6" s="1"/>
  <c r="F225" i="6"/>
  <c r="J223" i="6"/>
  <c r="N1469" i="6"/>
  <c r="O1469" i="6" s="1"/>
  <c r="N159" i="6"/>
  <c r="O159" i="6" s="1"/>
  <c r="N486" i="6"/>
  <c r="O486" i="6" s="1"/>
  <c r="N1446" i="6"/>
  <c r="O1446" i="6" s="1"/>
  <c r="H1332" i="6"/>
  <c r="K1332" i="6" s="1"/>
  <c r="I1332" i="6"/>
  <c r="E733" i="6"/>
  <c r="G733" i="6" s="1"/>
  <c r="F733" i="6"/>
  <c r="J731" i="6"/>
  <c r="N709" i="6"/>
  <c r="O709" i="6" s="1"/>
  <c r="N697" i="6"/>
  <c r="O697" i="6" s="1"/>
  <c r="N536" i="6"/>
  <c r="O536" i="6" s="1"/>
  <c r="N960" i="6"/>
  <c r="O960" i="6" s="1"/>
  <c r="N959" i="6"/>
  <c r="O959" i="6" s="1"/>
  <c r="N8" i="6"/>
  <c r="O8" i="6" s="1"/>
  <c r="F112" i="6"/>
  <c r="E112" i="6"/>
  <c r="G112" i="6" s="1"/>
  <c r="J110" i="6"/>
  <c r="I403" i="6"/>
  <c r="H403" i="6"/>
  <c r="K403" i="6" s="1"/>
  <c r="N668" i="6"/>
  <c r="O668" i="6" s="1"/>
  <c r="H1307" i="6"/>
  <c r="K1307" i="6" s="1"/>
  <c r="I1307" i="6"/>
  <c r="F995" i="6"/>
  <c r="E995" i="6"/>
  <c r="G995" i="6" s="1"/>
  <c r="J993" i="6"/>
  <c r="F846" i="6"/>
  <c r="E846" i="6"/>
  <c r="G846" i="6" s="1"/>
  <c r="J844" i="6"/>
  <c r="F1428" i="6"/>
  <c r="E1428" i="6"/>
  <c r="G1428" i="6" s="1"/>
  <c r="J1426" i="6"/>
  <c r="E1096" i="6"/>
  <c r="G1096" i="6" s="1"/>
  <c r="F1096" i="6"/>
  <c r="J1094" i="6"/>
  <c r="I887" i="6"/>
  <c r="H887" i="6"/>
  <c r="K887" i="6" s="1"/>
  <c r="I149" i="6"/>
  <c r="H149" i="6"/>
  <c r="K149" i="6" s="1"/>
  <c r="F1560" i="6"/>
  <c r="E1560" i="6"/>
  <c r="G1560" i="6" s="1"/>
  <c r="J1558" i="6"/>
  <c r="F266" i="6"/>
  <c r="E266" i="6"/>
  <c r="G266" i="6" s="1"/>
  <c r="J264" i="6"/>
  <c r="N1107" i="6"/>
  <c r="O1107" i="6" s="1"/>
  <c r="F524" i="6"/>
  <c r="E524" i="6"/>
  <c r="G524" i="6" s="1"/>
  <c r="J522" i="6"/>
  <c r="F416" i="6"/>
  <c r="E416" i="6"/>
  <c r="G416" i="6" s="1"/>
  <c r="J414" i="6"/>
  <c r="I184" i="6"/>
  <c r="H184" i="6"/>
  <c r="K184" i="6" s="1"/>
  <c r="N361" i="6"/>
  <c r="O361" i="6" s="1"/>
  <c r="N921" i="6"/>
  <c r="O921" i="6" s="1"/>
  <c r="I1376" i="6"/>
  <c r="H1376" i="6"/>
  <c r="K1376" i="6" s="1"/>
  <c r="I1247" i="6"/>
  <c r="H1247" i="6"/>
  <c r="K1247" i="6" s="1"/>
  <c r="I62" i="6"/>
  <c r="H62" i="6"/>
  <c r="K62" i="6" s="1"/>
  <c r="F362" i="6"/>
  <c r="E362" i="6"/>
  <c r="G362" i="6" s="1"/>
  <c r="J360" i="6"/>
  <c r="F512" i="6"/>
  <c r="E512" i="6"/>
  <c r="G512" i="6" s="1"/>
  <c r="J510" i="6"/>
  <c r="I1070" i="6"/>
  <c r="H1070" i="6"/>
  <c r="K1070" i="6" s="1"/>
  <c r="F454" i="6"/>
  <c r="E454" i="6"/>
  <c r="G454" i="6" s="1"/>
  <c r="J452" i="6"/>
  <c r="N900" i="6"/>
  <c r="O900" i="6" s="1"/>
  <c r="I967" i="6"/>
  <c r="H967" i="6"/>
  <c r="K967" i="6"/>
  <c r="I466" i="6"/>
  <c r="H466" i="6"/>
  <c r="K466" i="6" s="1"/>
  <c r="F375" i="6"/>
  <c r="E375" i="6"/>
  <c r="G375" i="6" s="1"/>
  <c r="J373" i="6"/>
  <c r="I250" i="6"/>
  <c r="H250" i="6"/>
  <c r="K250" i="6" s="1"/>
  <c r="F780" i="6"/>
  <c r="E780" i="6"/>
  <c r="G780" i="6" s="1"/>
  <c r="J778" i="6"/>
  <c r="I1235" i="6"/>
  <c r="H1235" i="6"/>
  <c r="K1235" i="6" s="1"/>
  <c r="E1223" i="6"/>
  <c r="G1223" i="6" s="1"/>
  <c r="F1223" i="6"/>
  <c r="J1221" i="6"/>
  <c r="F930" i="6"/>
  <c r="E930" i="6"/>
  <c r="G930" i="6" s="1"/>
  <c r="J928" i="6"/>
  <c r="F141" i="6"/>
  <c r="E141" i="6"/>
  <c r="J139" i="6"/>
  <c r="I941" i="6"/>
  <c r="H941" i="6"/>
  <c r="K941" i="6" s="1"/>
  <c r="F642" i="6"/>
  <c r="E642" i="6"/>
  <c r="G642" i="6" s="1"/>
  <c r="J640" i="6"/>
  <c r="I324" i="6"/>
  <c r="H324" i="6"/>
  <c r="K324" i="6" s="1"/>
  <c r="F1447" i="6"/>
  <c r="E1447" i="6"/>
  <c r="G1447" i="6" s="1"/>
  <c r="J1445" i="6"/>
  <c r="I194" i="6"/>
  <c r="H194" i="6"/>
  <c r="K194" i="6" s="1"/>
  <c r="F817" i="6"/>
  <c r="E817" i="6"/>
  <c r="G817" i="6" s="1"/>
  <c r="J815" i="6"/>
  <c r="E1004" i="6"/>
  <c r="G1004" i="6" s="1"/>
  <c r="F1004" i="6"/>
  <c r="J1002" i="6"/>
  <c r="N1293" i="6"/>
  <c r="O1293" i="6" s="1"/>
  <c r="I429" i="6"/>
  <c r="H429" i="6"/>
  <c r="K429" i="6" s="1"/>
  <c r="K952" i="6"/>
  <c r="F74" i="6"/>
  <c r="E74" i="6"/>
  <c r="G74" i="6" s="1"/>
  <c r="J72" i="6"/>
  <c r="F1515" i="6"/>
  <c r="E1515" i="6"/>
  <c r="G1515" i="6" s="1"/>
  <c r="J1513" i="6"/>
  <c r="N265" i="6"/>
  <c r="O265" i="6" s="1"/>
  <c r="F1130" i="6"/>
  <c r="E1130" i="6"/>
  <c r="G1130" i="6" s="1"/>
  <c r="J1128" i="6"/>
  <c r="I237" i="6"/>
  <c r="H237" i="6"/>
  <c r="K237" i="6" s="1"/>
  <c r="F1343" i="6"/>
  <c r="E1343" i="6"/>
  <c r="G1343" i="6" s="1"/>
  <c r="J1341" i="6"/>
  <c r="F390" i="6"/>
  <c r="E390" i="6"/>
  <c r="G390" i="6" s="1"/>
  <c r="J388" i="6"/>
  <c r="F1017" i="6"/>
  <c r="E1017" i="6"/>
  <c r="G1017" i="6" s="1"/>
  <c r="J1015" i="6"/>
  <c r="F628" i="6"/>
  <c r="E628" i="6"/>
  <c r="G628" i="6" s="1"/>
  <c r="J626" i="6"/>
  <c r="N1411" i="6"/>
  <c r="O1411" i="6" s="1"/>
  <c r="H1320" i="6"/>
  <c r="K1320" i="6"/>
  <c r="I1320" i="6"/>
  <c r="N1354" i="6"/>
  <c r="O1354" i="6" s="1"/>
  <c r="N1204" i="6"/>
  <c r="O1204" i="6" s="1"/>
  <c r="N1203" i="6"/>
  <c r="O1203" i="6" s="1"/>
  <c r="F1262" i="6"/>
  <c r="E1262" i="6"/>
  <c r="G1262" i="6" s="1"/>
  <c r="J1260" i="6"/>
  <c r="F1482" i="6"/>
  <c r="E1482" i="6"/>
  <c r="G1482" i="6" s="1"/>
  <c r="J1480" i="6"/>
  <c r="F901" i="6"/>
  <c r="E901" i="6"/>
  <c r="G901" i="6" s="1"/>
  <c r="J899" i="6"/>
  <c r="F832" i="6"/>
  <c r="E832" i="6"/>
  <c r="G832" i="6" s="1"/>
  <c r="J830" i="6"/>
  <c r="K124" i="6"/>
  <c r="I124" i="6"/>
  <c r="H124" i="6"/>
  <c r="E1294" i="6"/>
  <c r="G1294" i="6" s="1"/>
  <c r="F1294" i="6"/>
  <c r="J1292" i="6"/>
  <c r="F1527" i="6"/>
  <c r="E1527" i="6"/>
  <c r="G1527" i="6" s="1"/>
  <c r="J1525" i="6"/>
  <c r="F600" i="6"/>
  <c r="E600" i="6"/>
  <c r="G600" i="6" s="1"/>
  <c r="J598" i="6"/>
  <c r="I1168" i="6"/>
  <c r="H1168" i="6"/>
  <c r="K1168" i="6" s="1"/>
  <c r="F208" i="6"/>
  <c r="E208" i="6"/>
  <c r="G208" i="6" s="1"/>
  <c r="J206" i="6"/>
  <c r="F1145" i="6"/>
  <c r="E1145" i="6"/>
  <c r="G1145" i="6" s="1"/>
  <c r="J1143" i="6"/>
  <c r="F1158" i="6"/>
  <c r="E1158" i="6"/>
  <c r="G1158" i="6" s="1"/>
  <c r="J1156" i="6"/>
  <c r="E499" i="6"/>
  <c r="G499" i="6" s="1"/>
  <c r="F499" i="6"/>
  <c r="J497" i="6"/>
  <c r="K216" i="6"/>
  <c r="I1054" i="6"/>
  <c r="H1054" i="6"/>
  <c r="K1054" i="6" s="1"/>
  <c r="I1180" i="6"/>
  <c r="H1180" i="6"/>
  <c r="K1180" i="6" s="1"/>
  <c r="F97" i="6"/>
  <c r="E97" i="6"/>
  <c r="G97" i="6" s="1"/>
  <c r="J95" i="6"/>
  <c r="E875" i="6"/>
  <c r="G875" i="6" s="1"/>
  <c r="F875" i="6"/>
  <c r="J873" i="6"/>
  <c r="F1470" i="6"/>
  <c r="E1470" i="6"/>
  <c r="G1470" i="6" s="1"/>
  <c r="J1468" i="6"/>
  <c r="E723" i="6"/>
  <c r="G723" i="6" s="1"/>
  <c r="F723" i="6"/>
  <c r="J721" i="6"/>
  <c r="N1481" i="6"/>
  <c r="O1481" i="6" s="1"/>
  <c r="E349" i="6"/>
  <c r="G349" i="6" s="1"/>
  <c r="F349" i="6"/>
  <c r="J347" i="6"/>
  <c r="N336" i="6"/>
  <c r="O336" i="6" s="1"/>
  <c r="N915" i="6"/>
  <c r="O915" i="6" s="1"/>
  <c r="N914" i="6"/>
  <c r="O914" i="6" s="1"/>
  <c r="N586" i="6"/>
  <c r="O586" i="6" s="1"/>
  <c r="F698" i="6"/>
  <c r="E698" i="6"/>
  <c r="G698" i="6" s="1"/>
  <c r="J696" i="6"/>
  <c r="I803" i="6"/>
  <c r="H803" i="6"/>
  <c r="K803" i="6" s="1"/>
  <c r="F616" i="6"/>
  <c r="E616" i="6"/>
  <c r="G616" i="6" s="1"/>
  <c r="J614" i="6"/>
  <c r="F9" i="6"/>
  <c r="E9" i="6"/>
  <c r="G9" i="6" s="1"/>
  <c r="J7" i="6"/>
  <c r="F1399" i="6"/>
  <c r="E1399" i="6"/>
  <c r="G1399" i="6" s="1"/>
  <c r="J1397" i="6"/>
  <c r="N1016" i="6"/>
  <c r="O1016" i="6" s="1"/>
  <c r="N627" i="6"/>
  <c r="O627" i="6" s="1"/>
  <c r="F1412" i="6"/>
  <c r="E1412" i="6"/>
  <c r="G1412" i="6" s="1"/>
  <c r="J1410" i="6"/>
  <c r="K310" i="6"/>
  <c r="I310" i="6"/>
  <c r="H310" i="6"/>
  <c r="N224" i="6"/>
  <c r="O224" i="6" s="1"/>
  <c r="N1398" i="6"/>
  <c r="O1398" i="6" s="1"/>
  <c r="F922" i="6"/>
  <c r="E922" i="6"/>
  <c r="J920" i="6"/>
  <c r="F1387" i="6"/>
  <c r="E1387" i="6"/>
  <c r="G1387" i="6" s="1"/>
  <c r="J1385" i="6"/>
  <c r="E575" i="6"/>
  <c r="G575" i="6" s="1"/>
  <c r="F575" i="6"/>
  <c r="J573" i="6"/>
  <c r="F1355" i="6"/>
  <c r="E1355" i="6"/>
  <c r="G1355" i="6" s="1"/>
  <c r="J1353" i="6"/>
  <c r="K985" i="6"/>
  <c r="I985" i="6"/>
  <c r="H985" i="6"/>
  <c r="E337" i="6"/>
  <c r="G337" i="6" s="1"/>
  <c r="F337" i="6"/>
  <c r="J335" i="6"/>
  <c r="E753" i="6"/>
  <c r="G753" i="6" s="1"/>
  <c r="F753" i="6"/>
  <c r="J751" i="6"/>
  <c r="I1211" i="6"/>
  <c r="H1211" i="6"/>
  <c r="K1211" i="6" s="1"/>
  <c r="F479" i="6"/>
  <c r="E479" i="6"/>
  <c r="J477" i="6"/>
  <c r="I172" i="6"/>
  <c r="H172" i="6"/>
  <c r="K172" i="6" s="1"/>
  <c r="F160" i="6"/>
  <c r="E160" i="6"/>
  <c r="G160" i="6" s="1"/>
  <c r="J158" i="6"/>
  <c r="F487" i="6"/>
  <c r="E487" i="6"/>
  <c r="G487" i="6" s="1"/>
  <c r="J485" i="6"/>
  <c r="F710" i="6"/>
  <c r="E710" i="6"/>
  <c r="G710" i="6" s="1"/>
  <c r="J708" i="6"/>
  <c r="E225" i="4"/>
  <c r="F225" i="4"/>
  <c r="I225" i="4" s="1"/>
  <c r="E268" i="4"/>
  <c r="F268" i="4"/>
  <c r="I268" i="4" s="1"/>
  <c r="E688" i="4"/>
  <c r="F688" i="4"/>
  <c r="I688" i="4" s="1"/>
  <c r="F419" i="4"/>
  <c r="E419" i="4"/>
  <c r="E364" i="4"/>
  <c r="F364" i="4"/>
  <c r="I364" i="4" s="1"/>
  <c r="E54" i="4"/>
  <c r="F54" i="4"/>
  <c r="I54" i="4" s="1"/>
  <c r="E1428" i="4"/>
  <c r="F1428" i="4"/>
  <c r="I1428" i="4" s="1"/>
  <c r="E238" i="4"/>
  <c r="F238" i="4"/>
  <c r="I238" i="4" s="1"/>
  <c r="E847" i="4"/>
  <c r="F847" i="4"/>
  <c r="I847" i="4" s="1"/>
  <c r="I1158" i="4"/>
  <c r="I1413" i="4"/>
  <c r="I1147" i="4"/>
  <c r="I1386" i="4"/>
  <c r="E1448" i="4"/>
  <c r="F1448" i="4"/>
  <c r="I1448" i="4" s="1"/>
  <c r="F902" i="4"/>
  <c r="E902" i="4"/>
  <c r="E173" i="4"/>
  <c r="F173" i="4"/>
  <c r="I173" i="4" s="1"/>
  <c r="E1005" i="4"/>
  <c r="F1005" i="4"/>
  <c r="I1005" i="4" s="1"/>
  <c r="E1056" i="4"/>
  <c r="F1056" i="4"/>
  <c r="I1056" i="4" s="1"/>
  <c r="E298" i="4"/>
  <c r="F298" i="4"/>
  <c r="I298" i="4" s="1"/>
  <c r="E631" i="4"/>
  <c r="F631" i="4"/>
  <c r="I631" i="4" s="1"/>
  <c r="E65" i="4"/>
  <c r="F65" i="4"/>
  <c r="I65" i="4" s="1"/>
  <c r="E1168" i="4"/>
  <c r="F1168" i="4"/>
  <c r="I1168" i="4" s="1"/>
  <c r="E1295" i="4"/>
  <c r="F1295" i="4"/>
  <c r="I1295" i="4" s="1"/>
  <c r="E1483" i="4"/>
  <c r="F1483" i="4"/>
  <c r="I1483" i="4" s="1"/>
  <c r="E127" i="4"/>
  <c r="F127" i="4"/>
  <c r="I127" i="4" s="1"/>
  <c r="E1182" i="4"/>
  <c r="F1182" i="4"/>
  <c r="I1182" i="4" s="1"/>
  <c r="E735" i="4"/>
  <c r="F735" i="4"/>
  <c r="I735" i="4" s="1"/>
  <c r="E968" i="4"/>
  <c r="F968" i="4"/>
  <c r="I968" i="4" s="1"/>
  <c r="F350" i="4"/>
  <c r="E350" i="4"/>
  <c r="F467" i="4"/>
  <c r="E467" i="4"/>
  <c r="E833" i="4"/>
  <c r="F833" i="4"/>
  <c r="I833" i="4" s="1"/>
  <c r="E500" i="4"/>
  <c r="F500" i="4"/>
  <c r="I500" i="4" s="1"/>
  <c r="E804" i="4"/>
  <c r="F804" i="4"/>
  <c r="I804" i="4" s="1"/>
  <c r="E1030" i="4"/>
  <c r="F1030" i="4"/>
  <c r="I1030" i="4" s="1"/>
  <c r="I1322" i="4"/>
  <c r="I479" i="4"/>
  <c r="I600" i="4"/>
  <c r="E97" i="4"/>
  <c r="F97" i="4"/>
  <c r="I455" i="4"/>
  <c r="I670" i="4"/>
  <c r="I9" i="4"/>
  <c r="I1072" i="4"/>
  <c r="E1247" i="4"/>
  <c r="F1247" i="4"/>
  <c r="F888" i="4"/>
  <c r="I888" i="4" s="1"/>
  <c r="E888" i="4"/>
  <c r="E1264" i="4"/>
  <c r="F1264" i="4"/>
  <c r="K1386" i="4"/>
  <c r="N1386" i="4" s="1"/>
  <c r="O1386" i="4" s="1"/>
  <c r="E1097" i="4"/>
  <c r="F1097" i="4"/>
  <c r="I1097" i="4" s="1"/>
  <c r="F1560" i="4"/>
  <c r="E1560" i="4"/>
  <c r="E1309" i="4"/>
  <c r="F1309" i="4"/>
  <c r="I1309" i="4" s="1"/>
  <c r="E1019" i="4"/>
  <c r="F1019" i="4"/>
  <c r="I1019" i="4" s="1"/>
  <c r="E1108" i="4"/>
  <c r="F1108" i="4"/>
  <c r="I1108" i="4" s="1"/>
  <c r="E587" i="4"/>
  <c r="F587" i="4"/>
  <c r="I587" i="4" s="1"/>
  <c r="E150" i="4"/>
  <c r="F150" i="4"/>
  <c r="I150" i="4" s="1"/>
  <c r="F618" i="4"/>
  <c r="E618" i="4"/>
  <c r="E444" i="4"/>
  <c r="F444" i="4"/>
  <c r="I444" i="4" s="1"/>
  <c r="E377" i="4"/>
  <c r="F377" i="4"/>
  <c r="I377" i="4" s="1"/>
  <c r="E162" i="4"/>
  <c r="F162" i="4"/>
  <c r="I162" i="4" s="1"/>
  <c r="E1132" i="4"/>
  <c r="F1132" i="4"/>
  <c r="I1132" i="4" s="1"/>
  <c r="E575" i="4"/>
  <c r="F575" i="4"/>
  <c r="I575" i="4" s="1"/>
  <c r="E185" i="4"/>
  <c r="F185" i="4"/>
  <c r="I185" i="4" s="1"/>
  <c r="E76" i="4"/>
  <c r="F76" i="4"/>
  <c r="I76" i="4" s="1"/>
  <c r="F698" i="4"/>
  <c r="E698" i="4"/>
  <c r="E1344" i="4"/>
  <c r="F1344" i="4"/>
  <c r="I1344" i="4" s="1"/>
  <c r="E312" i="4"/>
  <c r="F312" i="4"/>
  <c r="I312" i="4" s="1"/>
  <c r="H1191" i="4"/>
  <c r="E489" i="4"/>
  <c r="F489" i="4"/>
  <c r="F1354" i="4"/>
  <c r="I1354" i="4" s="1"/>
  <c r="E1354" i="4"/>
  <c r="I339" i="4"/>
  <c r="F1528" i="4"/>
  <c r="E1528" i="4"/>
  <c r="F551" i="4"/>
  <c r="E551" i="4"/>
  <c r="E563" i="4"/>
  <c r="F563" i="4"/>
  <c r="I563" i="4" s="1"/>
  <c r="I1084" i="4"/>
  <c r="I250" i="4"/>
  <c r="I643" i="4"/>
  <c r="E985" i="4"/>
  <c r="F985" i="4"/>
  <c r="I512" i="4"/>
  <c r="F942" i="4"/>
  <c r="E942" i="4"/>
  <c r="E1192" i="4"/>
  <c r="F1192" i="4"/>
  <c r="I1192" i="4" s="1"/>
  <c r="F326" i="4"/>
  <c r="E326" i="4"/>
  <c r="F876" i="4"/>
  <c r="E876" i="4"/>
  <c r="F1516" i="4"/>
  <c r="E1516" i="4"/>
  <c r="E1212" i="4"/>
  <c r="F1212" i="4"/>
  <c r="I1212" i="4" s="1"/>
  <c r="E196" i="4"/>
  <c r="F196" i="4"/>
  <c r="I196" i="4" s="1"/>
  <c r="F1237" i="4"/>
  <c r="E1237" i="4"/>
  <c r="E1225" i="4"/>
  <c r="F1225" i="4"/>
  <c r="I1225" i="4" s="1"/>
  <c r="E404" i="4"/>
  <c r="F404" i="4"/>
  <c r="I404" i="4" s="1"/>
  <c r="E754" i="4"/>
  <c r="F754" i="4"/>
  <c r="I754" i="4" s="1"/>
  <c r="F391" i="4"/>
  <c r="E391" i="4"/>
  <c r="E1472" i="4"/>
  <c r="F1472" i="4"/>
  <c r="I1472" i="4" s="1"/>
  <c r="F1334" i="4"/>
  <c r="E1334" i="4"/>
  <c r="E208" i="4"/>
  <c r="F208" i="4"/>
  <c r="I208" i="4" s="1"/>
  <c r="E525" i="4"/>
  <c r="F525" i="4"/>
  <c r="I525" i="4" s="1"/>
  <c r="I858" i="4"/>
  <c r="I1398" i="4"/>
  <c r="I931" i="4"/>
  <c r="E710" i="4"/>
  <c r="F710" i="4"/>
  <c r="I922" i="4"/>
  <c r="I723" i="4"/>
  <c r="I1376" i="4"/>
  <c r="I780" i="4"/>
  <c r="I995" i="4"/>
  <c r="I431" i="4"/>
  <c r="E113" i="4"/>
  <c r="F113" i="4"/>
  <c r="F818" i="4"/>
  <c r="I818" i="4" s="1"/>
  <c r="E818" i="4"/>
  <c r="E537" i="4"/>
  <c r="F537" i="4"/>
  <c r="G952" i="4"/>
  <c r="J1156" i="4"/>
  <c r="H415" i="4"/>
  <c r="K415" i="4" s="1"/>
  <c r="N415" i="4" s="1"/>
  <c r="O415" i="4" s="1"/>
  <c r="G817" i="4"/>
  <c r="J1305" i="4"/>
  <c r="K1306" i="4"/>
  <c r="N1306" i="4" s="1"/>
  <c r="O1306" i="4" s="1"/>
  <c r="H453" i="4"/>
  <c r="K453" i="4" s="1"/>
  <c r="N453" i="4" s="1"/>
  <c r="O453" i="4" s="1"/>
  <c r="J844" i="4"/>
  <c r="H845" i="4"/>
  <c r="K845" i="4" s="1"/>
  <c r="N845" i="4" s="1"/>
  <c r="O845" i="4" s="1"/>
  <c r="H171" i="4"/>
  <c r="K171" i="4" s="1"/>
  <c r="N171" i="4" s="1"/>
  <c r="O171" i="4" s="1"/>
  <c r="J477" i="4"/>
  <c r="H616" i="4"/>
  <c r="K886" i="4"/>
  <c r="N886" i="4" s="1"/>
  <c r="O886" i="4" s="1"/>
  <c r="J958" i="4"/>
  <c r="J295" i="4"/>
  <c r="J939" i="4"/>
  <c r="H940" i="4"/>
  <c r="K940" i="4" s="1"/>
  <c r="N940" i="4" s="1"/>
  <c r="O940" i="4" s="1"/>
  <c r="J885" i="4"/>
  <c r="K478" i="4"/>
  <c r="N478" i="4" s="1"/>
  <c r="O478" i="4" s="1"/>
  <c r="J485" i="4"/>
  <c r="G349" i="4"/>
  <c r="G1527" i="4"/>
  <c r="K1167" i="4"/>
  <c r="N1167" i="4" s="1"/>
  <c r="O1167" i="4" s="1"/>
  <c r="J928" i="4"/>
  <c r="J308" i="4"/>
  <c r="K929" i="4"/>
  <c r="N929" i="4" s="1"/>
  <c r="O929" i="4" s="1"/>
  <c r="J1233" i="4"/>
  <c r="G112" i="4"/>
  <c r="K1234" i="4"/>
  <c r="N1234" i="4" s="1"/>
  <c r="O1234" i="4" s="1"/>
  <c r="G250" i="4"/>
  <c r="H498" i="4"/>
  <c r="K498" i="4" s="1"/>
  <c r="N498" i="4" s="1"/>
  <c r="O498" i="4" s="1"/>
  <c r="J1166" i="4"/>
  <c r="K586" i="4"/>
  <c r="N586" i="4" s="1"/>
  <c r="O586" i="4" s="1"/>
  <c r="J585" i="4"/>
  <c r="J1480" i="4"/>
  <c r="J182" i="4"/>
  <c r="K309" i="4"/>
  <c r="N309" i="4" s="1"/>
  <c r="O309" i="4" s="1"/>
  <c r="K1481" i="4"/>
  <c r="N1481" i="4" s="1"/>
  <c r="O1481" i="4" s="1"/>
  <c r="H349" i="4"/>
  <c r="K984" i="4"/>
  <c r="N984" i="4" s="1"/>
  <c r="O984" i="4" s="1"/>
  <c r="K183" i="4"/>
  <c r="N183" i="4" s="1"/>
  <c r="O183" i="4" s="1"/>
  <c r="H985" i="4"/>
  <c r="K722" i="4"/>
  <c r="N722" i="4" s="1"/>
  <c r="O722" i="4" s="1"/>
  <c r="G1004" i="4"/>
  <c r="K1191" i="4"/>
  <c r="N1191" i="4" s="1"/>
  <c r="O1191" i="4" s="1"/>
  <c r="J1190" i="4"/>
  <c r="K236" i="4"/>
  <c r="N236" i="4" s="1"/>
  <c r="O236" i="4" s="1"/>
  <c r="J235" i="4"/>
  <c r="J158" i="4"/>
  <c r="J684" i="4"/>
  <c r="J598" i="4"/>
  <c r="J192" i="4"/>
  <c r="J1245" i="4"/>
  <c r="H159" i="4"/>
  <c r="K159" i="4" s="1"/>
  <c r="N159" i="4" s="1"/>
  <c r="O159" i="4" s="1"/>
  <c r="K193" i="4"/>
  <c r="N193" i="4" s="1"/>
  <c r="O193" i="4" s="1"/>
  <c r="J1410" i="4"/>
  <c r="H1411" i="4"/>
  <c r="K1411" i="4" s="1"/>
  <c r="N1411" i="4" s="1"/>
  <c r="O1411" i="4" s="1"/>
  <c r="G1428" i="4"/>
  <c r="J856" i="4"/>
  <c r="K1246" i="4"/>
  <c r="N1246" i="4" s="1"/>
  <c r="O1246" i="4" s="1"/>
  <c r="K486" i="4"/>
  <c r="N486" i="4" s="1"/>
  <c r="O486" i="4" s="1"/>
  <c r="K615" i="4"/>
  <c r="N615" i="4" s="1"/>
  <c r="O615" i="4" s="1"/>
  <c r="K641" i="4"/>
  <c r="N641" i="4" s="1"/>
  <c r="O641" i="4" s="1"/>
  <c r="H296" i="4"/>
  <c r="K296" i="4" s="1"/>
  <c r="N296" i="4" s="1"/>
  <c r="O296" i="4" s="1"/>
  <c r="J922" i="4"/>
  <c r="J1260" i="4"/>
  <c r="K1144" i="4"/>
  <c r="N1144" i="4" s="1"/>
  <c r="O1144" i="4" s="1"/>
  <c r="H1157" i="4"/>
  <c r="K1157" i="4" s="1"/>
  <c r="N1157" i="4" s="1"/>
  <c r="O1157" i="4" s="1"/>
  <c r="K1261" i="4"/>
  <c r="N1261" i="4" s="1"/>
  <c r="O1261" i="4" s="1"/>
  <c r="G1145" i="4"/>
  <c r="K1353" i="4"/>
  <c r="N1353" i="4" s="1"/>
  <c r="O1353" i="4" s="1"/>
  <c r="K914" i="4"/>
  <c r="H348" i="4"/>
  <c r="K348" i="4" s="1"/>
  <c r="N348" i="4" s="1"/>
  <c r="O348" i="4" s="1"/>
  <c r="K249" i="4"/>
  <c r="N249" i="4" s="1"/>
  <c r="O249" i="4" s="1"/>
  <c r="J440" i="4"/>
  <c r="H442" i="4"/>
  <c r="K977" i="4"/>
  <c r="K1203" i="4"/>
  <c r="N1203" i="4" s="1"/>
  <c r="O1203" i="4" s="1"/>
  <c r="K1028" i="4"/>
  <c r="N1028" i="4" s="1"/>
  <c r="O1028" i="4" s="1"/>
  <c r="J708" i="4"/>
  <c r="G1354" i="4"/>
  <c r="H441" i="4"/>
  <c r="K441" i="4" s="1"/>
  <c r="N441" i="4" s="1"/>
  <c r="O441" i="4" s="1"/>
  <c r="K921" i="4"/>
  <c r="N921" i="4" s="1"/>
  <c r="O921" i="4" s="1"/>
  <c r="H511" i="4"/>
  <c r="K511" i="4" s="1"/>
  <c r="N511" i="4" s="1"/>
  <c r="O511" i="4" s="1"/>
  <c r="H779" i="4"/>
  <c r="K779" i="4" s="1"/>
  <c r="N779" i="4" s="1"/>
  <c r="O779" i="4" s="1"/>
  <c r="H1293" i="4"/>
  <c r="K1293" i="4" s="1"/>
  <c r="N1293" i="4" s="1"/>
  <c r="O1293" i="4" s="1"/>
  <c r="J216" i="4"/>
  <c r="H1016" i="4"/>
  <c r="K1016" i="4" s="1"/>
  <c r="N1016" i="4" s="1"/>
  <c r="O1016" i="4" s="1"/>
  <c r="G374" i="4"/>
  <c r="H685" i="4"/>
  <c r="K685" i="4" s="1"/>
  <c r="N685" i="4" s="1"/>
  <c r="O685" i="4" s="1"/>
  <c r="H1210" i="4"/>
  <c r="K1210" i="4" s="1"/>
  <c r="N1210" i="4" s="1"/>
  <c r="O1210" i="4" s="1"/>
  <c r="J548" i="4"/>
  <c r="H549" i="4"/>
  <c r="K549" i="4" s="1"/>
  <c r="N549" i="4" s="1"/>
  <c r="O549" i="4" s="1"/>
  <c r="N88" i="4"/>
  <c r="O88" i="4" s="1"/>
  <c r="N89" i="4"/>
  <c r="O89" i="4" s="1"/>
  <c r="H148" i="4"/>
  <c r="K148" i="4" s="1"/>
  <c r="N148" i="4" s="1"/>
  <c r="O148" i="4" s="1"/>
  <c r="G53" i="4"/>
  <c r="K53" i="4" s="1"/>
  <c r="N53" i="4" s="1"/>
  <c r="O53" i="4" s="1"/>
  <c r="H994" i="4"/>
  <c r="K994" i="4" s="1"/>
  <c r="N994" i="4" s="1"/>
  <c r="O994" i="4" s="1"/>
  <c r="H1559" i="4"/>
  <c r="K1559" i="4" s="1"/>
  <c r="N1559" i="4" s="1"/>
  <c r="O1559" i="4" s="1"/>
  <c r="H1398" i="4"/>
  <c r="K1398" i="4" s="1"/>
  <c r="N1398" i="4" s="1"/>
  <c r="O1398" i="4" s="1"/>
  <c r="H140" i="4"/>
  <c r="K140" i="4" s="1"/>
  <c r="N140" i="4" s="1"/>
  <c r="O140" i="4" s="1"/>
  <c r="H536" i="4"/>
  <c r="K536" i="4" s="1"/>
  <c r="N536" i="4" s="1"/>
  <c r="O536" i="4" s="1"/>
  <c r="H627" i="4"/>
  <c r="K627" i="4" s="1"/>
  <c r="N627" i="4" s="1"/>
  <c r="O627" i="4" s="1"/>
  <c r="H1331" i="4"/>
  <c r="K1331" i="4" s="1"/>
  <c r="N1331" i="4" s="1"/>
  <c r="O1331" i="4" s="1"/>
  <c r="H61" i="4"/>
  <c r="K61" i="4" s="1"/>
  <c r="N61" i="4" s="1"/>
  <c r="O61" i="4" s="1"/>
  <c r="H374" i="4"/>
  <c r="H1082" i="4"/>
  <c r="K1082" i="4" s="1"/>
  <c r="N1082" i="4" s="1"/>
  <c r="O1082" i="4" s="1"/>
  <c r="H732" i="4"/>
  <c r="K732" i="4" s="1"/>
  <c r="N732" i="4" s="1"/>
  <c r="O732" i="4" s="1"/>
  <c r="H1069" i="4"/>
  <c r="K1069" i="4" s="1"/>
  <c r="N1069" i="4" s="1"/>
  <c r="O1069" i="4" s="1"/>
  <c r="H1319" i="4"/>
  <c r="K1319" i="4" s="1"/>
  <c r="N1319" i="4" s="1"/>
  <c r="O1319" i="4" s="1"/>
  <c r="H802" i="4"/>
  <c r="K802" i="4" s="1"/>
  <c r="N802" i="4" s="1"/>
  <c r="O802" i="4" s="1"/>
  <c r="H465" i="4"/>
  <c r="K465" i="4" s="1"/>
  <c r="N465" i="4" s="1"/>
  <c r="O465" i="4" s="1"/>
  <c r="H361" i="4"/>
  <c r="K361" i="4" s="1"/>
  <c r="N361" i="4" s="1"/>
  <c r="O361" i="4" s="1"/>
  <c r="H697" i="4"/>
  <c r="K697" i="4" s="1"/>
  <c r="N697" i="4" s="1"/>
  <c r="O697" i="4" s="1"/>
  <c r="H1469" i="4"/>
  <c r="K1469" i="4" s="1"/>
  <c r="N1469" i="4" s="1"/>
  <c r="O1469" i="4" s="1"/>
  <c r="J560" i="4"/>
  <c r="H857" i="4"/>
  <c r="K857" i="4" s="1"/>
  <c r="N857" i="4" s="1"/>
  <c r="O857" i="4" s="1"/>
  <c r="K678" i="4"/>
  <c r="H1514" i="4"/>
  <c r="K1514" i="4" s="1"/>
  <c r="N1514" i="4" s="1"/>
  <c r="O1514" i="4" s="1"/>
  <c r="J951" i="4"/>
  <c r="H952" i="4"/>
  <c r="H1179" i="4"/>
  <c r="K1179" i="4" s="1"/>
  <c r="N1179" i="4" s="1"/>
  <c r="O1179" i="4" s="1"/>
  <c r="H574" i="4"/>
  <c r="K574" i="4" s="1"/>
  <c r="N574" i="4" s="1"/>
  <c r="O574" i="4" s="1"/>
  <c r="H73" i="4"/>
  <c r="K73" i="4" s="1"/>
  <c r="N73" i="4" s="1"/>
  <c r="O73" i="4" s="1"/>
  <c r="H95" i="4"/>
  <c r="K95" i="4" s="1"/>
  <c r="N95" i="4" s="1"/>
  <c r="O95" i="4" s="1"/>
  <c r="H1107" i="4"/>
  <c r="K1107" i="4" s="1"/>
  <c r="N1107" i="4" s="1"/>
  <c r="O1107" i="4" s="1"/>
  <c r="H1342" i="4"/>
  <c r="K1342" i="4" s="1"/>
  <c r="N1342" i="4" s="1"/>
  <c r="O1342" i="4" s="1"/>
  <c r="H1095" i="4"/>
  <c r="K1095" i="4" s="1"/>
  <c r="N1095" i="4" s="1"/>
  <c r="O1095" i="4" s="1"/>
  <c r="H402" i="4"/>
  <c r="K402" i="4" s="1"/>
  <c r="N402" i="4" s="1"/>
  <c r="O402" i="4" s="1"/>
  <c r="H1129" i="4"/>
  <c r="K1129" i="4" s="1"/>
  <c r="N1129" i="4" s="1"/>
  <c r="O1129" i="4" s="1"/>
  <c r="H206" i="4"/>
  <c r="K206" i="4" s="1"/>
  <c r="N206" i="4" s="1"/>
  <c r="O206" i="4" s="1"/>
  <c r="H1222" i="4"/>
  <c r="K1222" i="4" s="1"/>
  <c r="N1222" i="4" s="1"/>
  <c r="O1222" i="4" s="1"/>
  <c r="H1446" i="4"/>
  <c r="K1446" i="4" s="1"/>
  <c r="N1446" i="4" s="1"/>
  <c r="O1446" i="4" s="1"/>
  <c r="G265" i="4"/>
  <c r="K265" i="4" s="1"/>
  <c r="N265" i="4" s="1"/>
  <c r="O265" i="4" s="1"/>
  <c r="H223" i="4"/>
  <c r="K223" i="4" s="1"/>
  <c r="N223" i="4" s="1"/>
  <c r="O223" i="4" s="1"/>
  <c r="H1053" i="4"/>
  <c r="K1053" i="4" s="1"/>
  <c r="N1053" i="4" s="1"/>
  <c r="O1053" i="4" s="1"/>
  <c r="H966" i="4"/>
  <c r="K966" i="4" s="1"/>
  <c r="N966" i="4" s="1"/>
  <c r="O966" i="4" s="1"/>
  <c r="G442" i="4"/>
  <c r="H323" i="4"/>
  <c r="K323" i="4" s="1"/>
  <c r="N323" i="4" s="1"/>
  <c r="O323" i="4" s="1"/>
  <c r="H1374" i="4"/>
  <c r="K1374" i="4" s="1"/>
  <c r="N1374" i="4" s="1"/>
  <c r="O1374" i="4" s="1"/>
  <c r="H336" i="4"/>
  <c r="K336" i="4" s="1"/>
  <c r="N336" i="4" s="1"/>
  <c r="O336" i="4" s="1"/>
  <c r="H899" i="4"/>
  <c r="K899" i="4" s="1"/>
  <c r="N899" i="4" s="1"/>
  <c r="O899" i="4" s="1"/>
  <c r="H831" i="4"/>
  <c r="K831" i="4" s="1"/>
  <c r="N831" i="4" s="1"/>
  <c r="O831" i="4" s="1"/>
  <c r="H123" i="4"/>
  <c r="K123" i="4" s="1"/>
  <c r="N123" i="4" s="1"/>
  <c r="O123" i="4" s="1"/>
  <c r="H599" i="4"/>
  <c r="K599" i="4" s="1"/>
  <c r="N599" i="4" s="1"/>
  <c r="O599" i="4" s="1"/>
  <c r="H8" i="4"/>
  <c r="K8" i="4" s="1"/>
  <c r="N8" i="4" s="1"/>
  <c r="O8" i="4" s="1"/>
  <c r="H668" i="4"/>
  <c r="K668" i="4" s="1"/>
  <c r="N668" i="4" s="1"/>
  <c r="O668" i="4" s="1"/>
  <c r="J751" i="4"/>
  <c r="H752" i="4"/>
  <c r="K752" i="4" s="1"/>
  <c r="N752" i="4" s="1"/>
  <c r="O752" i="4" s="1"/>
  <c r="H709" i="4"/>
  <c r="K709" i="4" s="1"/>
  <c r="N709" i="4" s="1"/>
  <c r="O709" i="4" s="1"/>
  <c r="H1427" i="4"/>
  <c r="K1427" i="4" s="1"/>
  <c r="N1427" i="4" s="1"/>
  <c r="O1427" i="4" s="1"/>
  <c r="J264" i="4"/>
  <c r="J1209" i="4"/>
  <c r="J667" i="4"/>
  <c r="J1445" i="4"/>
  <c r="J7" i="4"/>
  <c r="J373" i="4"/>
  <c r="G390" i="4"/>
  <c r="J388" i="4"/>
  <c r="J452" i="4"/>
  <c r="J1128" i="4"/>
  <c r="J335" i="4"/>
  <c r="G74" i="4"/>
  <c r="J205" i="4"/>
  <c r="J1318" i="4"/>
  <c r="J1221" i="4"/>
  <c r="G96" i="4"/>
  <c r="J1106" i="4"/>
  <c r="J464" i="4"/>
  <c r="J60" i="4"/>
  <c r="J993" i="4"/>
  <c r="J1178" i="4"/>
  <c r="J696" i="4"/>
  <c r="J626" i="4"/>
  <c r="J1094" i="4"/>
  <c r="G403" i="4"/>
  <c r="J139" i="4"/>
  <c r="J1341" i="4"/>
  <c r="J122" i="4"/>
  <c r="J510" i="4"/>
  <c r="J778" i="4"/>
  <c r="J1052" i="4"/>
  <c r="J1558" i="4"/>
  <c r="J898" i="4"/>
  <c r="J222" i="4"/>
  <c r="J1068" i="4"/>
  <c r="J965" i="4"/>
  <c r="J1292" i="4"/>
  <c r="J147" i="4"/>
  <c r="J322" i="4"/>
  <c r="J1373" i="4"/>
  <c r="G1158" i="4"/>
  <c r="G524" i="4"/>
  <c r="G416" i="4"/>
  <c r="G1130" i="4"/>
  <c r="G875" i="4"/>
  <c r="M7" i="7" l="1"/>
  <c r="N8" i="7" s="1"/>
  <c r="AS6" i="7"/>
  <c r="AN6" i="7"/>
  <c r="L7" i="7"/>
  <c r="AQ6" i="7"/>
  <c r="AK6" i="7"/>
  <c r="AO6" i="7"/>
  <c r="AE6" i="7"/>
  <c r="AM6" i="7"/>
  <c r="AH6" i="7"/>
  <c r="AL6" i="7"/>
  <c r="AF6" i="7"/>
  <c r="AJ6" i="7"/>
  <c r="AI6" i="7"/>
  <c r="AG6" i="7"/>
  <c r="AB6" i="7"/>
  <c r="AC6" i="7"/>
  <c r="AD6" i="7"/>
  <c r="T8" i="7"/>
  <c r="S8" i="7"/>
  <c r="R8" i="7"/>
  <c r="AT7" i="7"/>
  <c r="J7" i="7"/>
  <c r="K7" i="7"/>
  <c r="N237" i="6"/>
  <c r="O237" i="6" s="1"/>
  <c r="N466" i="6"/>
  <c r="O466" i="6" s="1"/>
  <c r="N172" i="6"/>
  <c r="O172" i="6" s="1"/>
  <c r="N941" i="6"/>
  <c r="O941" i="6" s="1"/>
  <c r="N149" i="6"/>
  <c r="O149" i="6" s="1"/>
  <c r="N1180" i="6"/>
  <c r="O1180" i="6" s="1"/>
  <c r="N62" i="6"/>
  <c r="O62" i="6" s="1"/>
  <c r="N184" i="6"/>
  <c r="O184" i="6" s="1"/>
  <c r="N1168" i="6"/>
  <c r="O1168" i="6" s="1"/>
  <c r="N1307" i="6"/>
  <c r="O1307" i="6" s="1"/>
  <c r="N324" i="6"/>
  <c r="O324" i="6" s="1"/>
  <c r="N1332" i="6"/>
  <c r="O1332" i="6" s="1"/>
  <c r="N1054" i="6"/>
  <c r="O1054" i="6" s="1"/>
  <c r="N1247" i="6"/>
  <c r="O1247" i="6" s="1"/>
  <c r="N403" i="6"/>
  <c r="O403" i="6" s="1"/>
  <c r="N1211" i="6"/>
  <c r="O1211" i="6" s="1"/>
  <c r="N1376" i="6"/>
  <c r="O1376" i="6" s="1"/>
  <c r="N194" i="6"/>
  <c r="O194" i="6" s="1"/>
  <c r="N1235" i="6"/>
  <c r="O1235" i="6" s="1"/>
  <c r="N887" i="6"/>
  <c r="O887" i="6" s="1"/>
  <c r="I349" i="6"/>
  <c r="H349" i="6"/>
  <c r="K349" i="6" s="1"/>
  <c r="K1017" i="6"/>
  <c r="I1017" i="6"/>
  <c r="H1017" i="6"/>
  <c r="I817" i="6"/>
  <c r="H817" i="6"/>
  <c r="K817" i="6" s="1"/>
  <c r="F942" i="6"/>
  <c r="E942" i="6"/>
  <c r="G942" i="6" s="1"/>
  <c r="J940" i="6"/>
  <c r="I930" i="6"/>
  <c r="H930" i="6"/>
  <c r="K930" i="6"/>
  <c r="N967" i="6"/>
  <c r="O967" i="6" s="1"/>
  <c r="F1248" i="6"/>
  <c r="E1248" i="6"/>
  <c r="G1248" i="6" s="1"/>
  <c r="J1246" i="6"/>
  <c r="I1428" i="6"/>
  <c r="K1428" i="6"/>
  <c r="H1428" i="6"/>
  <c r="F404" i="6"/>
  <c r="E404" i="6"/>
  <c r="G404" i="6" s="1"/>
  <c r="J402" i="6"/>
  <c r="I225" i="6"/>
  <c r="H225" i="6"/>
  <c r="K225" i="6" s="1"/>
  <c r="N297" i="6"/>
  <c r="O297" i="6" s="1"/>
  <c r="I442" i="6"/>
  <c r="H442" i="6"/>
  <c r="K442" i="6" s="1"/>
  <c r="I753" i="6"/>
  <c r="H753" i="6"/>
  <c r="K753" i="6" s="1"/>
  <c r="N1320" i="6"/>
  <c r="O1320" i="6" s="1"/>
  <c r="I454" i="6"/>
  <c r="H454" i="6"/>
  <c r="K454" i="6" s="1"/>
  <c r="F150" i="6"/>
  <c r="E150" i="6"/>
  <c r="G150" i="6" s="1"/>
  <c r="J148" i="6"/>
  <c r="J479" i="6"/>
  <c r="I479" i="6"/>
  <c r="I616" i="6"/>
  <c r="H616" i="6"/>
  <c r="K616" i="6" s="1"/>
  <c r="I1470" i="6"/>
  <c r="H1470" i="6"/>
  <c r="K1470" i="6" s="1"/>
  <c r="I97" i="6"/>
  <c r="H97" i="6"/>
  <c r="K97" i="6" s="1"/>
  <c r="I208" i="6"/>
  <c r="H208" i="6"/>
  <c r="K208" i="6" s="1"/>
  <c r="I600" i="6"/>
  <c r="H600" i="6"/>
  <c r="K600" i="6" s="1"/>
  <c r="F125" i="6"/>
  <c r="E125" i="6"/>
  <c r="G125" i="6" s="1"/>
  <c r="J123" i="6"/>
  <c r="I901" i="6"/>
  <c r="H901" i="6"/>
  <c r="K901" i="6" s="1"/>
  <c r="I1130" i="6"/>
  <c r="H1130" i="6"/>
  <c r="K1130" i="6" s="1"/>
  <c r="F1071" i="6"/>
  <c r="E1071" i="6"/>
  <c r="G1071" i="6" s="1"/>
  <c r="J1069" i="6"/>
  <c r="I416" i="6"/>
  <c r="H416" i="6"/>
  <c r="K416" i="6" s="1"/>
  <c r="F888" i="6"/>
  <c r="E888" i="6"/>
  <c r="G888" i="6" s="1"/>
  <c r="J886" i="6"/>
  <c r="I733" i="6"/>
  <c r="H733" i="6"/>
  <c r="K733" i="6" s="1"/>
  <c r="I562" i="6"/>
  <c r="H562" i="6"/>
  <c r="K562" i="6" s="1"/>
  <c r="I1192" i="6"/>
  <c r="H1192" i="6"/>
  <c r="K1192" i="6" s="1"/>
  <c r="I1083" i="6"/>
  <c r="K1083" i="6"/>
  <c r="H1083" i="6"/>
  <c r="N310" i="6"/>
  <c r="O310" i="6" s="1"/>
  <c r="F1308" i="6"/>
  <c r="E1308" i="6"/>
  <c r="G1308" i="6" s="1"/>
  <c r="J1306" i="6"/>
  <c r="N985" i="6"/>
  <c r="O985" i="6" s="1"/>
  <c r="I698" i="6"/>
  <c r="H698" i="6"/>
  <c r="K698" i="6" s="1"/>
  <c r="I1262" i="6"/>
  <c r="H1262" i="6"/>
  <c r="K1262" i="6" s="1"/>
  <c r="N429" i="6"/>
  <c r="O429" i="6" s="1"/>
  <c r="F173" i="6"/>
  <c r="E173" i="6"/>
  <c r="G173" i="6" s="1"/>
  <c r="J171" i="6"/>
  <c r="I1412" i="6"/>
  <c r="H1412" i="6"/>
  <c r="K1412" i="6" s="1"/>
  <c r="N217" i="6"/>
  <c r="O217" i="6" s="1"/>
  <c r="N216" i="6"/>
  <c r="O216" i="6" s="1"/>
  <c r="I1158" i="6"/>
  <c r="H1158" i="6"/>
  <c r="K1158" i="6" s="1"/>
  <c r="I1343" i="6"/>
  <c r="H1343" i="6"/>
  <c r="K1343" i="6" s="1"/>
  <c r="F195" i="6"/>
  <c r="E195" i="6"/>
  <c r="G195" i="6" s="1"/>
  <c r="J193" i="6"/>
  <c r="I1223" i="6"/>
  <c r="H1223" i="6"/>
  <c r="K1223" i="6" s="1"/>
  <c r="I780" i="6"/>
  <c r="H780" i="6"/>
  <c r="K780" i="6" s="1"/>
  <c r="I375" i="6"/>
  <c r="H375" i="6"/>
  <c r="K375" i="6" s="1"/>
  <c r="F968" i="6"/>
  <c r="E968" i="6"/>
  <c r="G968" i="6" s="1"/>
  <c r="J966" i="6"/>
  <c r="I362" i="6"/>
  <c r="H362" i="6"/>
  <c r="K362" i="6" s="1"/>
  <c r="I266" i="6"/>
  <c r="H266" i="6"/>
  <c r="K266" i="6" s="1"/>
  <c r="I686" i="6"/>
  <c r="H686" i="6"/>
  <c r="K686" i="6" s="1"/>
  <c r="K575" i="6"/>
  <c r="I575" i="6"/>
  <c r="H575" i="6"/>
  <c r="F1055" i="6"/>
  <c r="E1055" i="6"/>
  <c r="G1055" i="6" s="1"/>
  <c r="J1053" i="6"/>
  <c r="I1447" i="6"/>
  <c r="H1447" i="6"/>
  <c r="K1447" i="6" s="1"/>
  <c r="F804" i="6"/>
  <c r="E804" i="6"/>
  <c r="G804" i="6" s="1"/>
  <c r="J802" i="6"/>
  <c r="N124" i="6"/>
  <c r="O124" i="6" s="1"/>
  <c r="I74" i="6"/>
  <c r="H74" i="6"/>
  <c r="K74" i="6" s="1"/>
  <c r="N1070" i="6"/>
  <c r="O1070" i="6" s="1"/>
  <c r="I846" i="6"/>
  <c r="H846" i="6"/>
  <c r="K846" i="6" s="1"/>
  <c r="F1333" i="6"/>
  <c r="E1333" i="6"/>
  <c r="G1333" i="6" s="1"/>
  <c r="J1331" i="6"/>
  <c r="J54" i="6"/>
  <c r="I54" i="6"/>
  <c r="K160" i="6"/>
  <c r="I160" i="6"/>
  <c r="H160" i="6"/>
  <c r="J922" i="6"/>
  <c r="I922" i="6"/>
  <c r="N250" i="6"/>
  <c r="O250" i="6" s="1"/>
  <c r="F1212" i="6"/>
  <c r="E1212" i="6"/>
  <c r="G1212" i="6" s="1"/>
  <c r="J1210" i="6"/>
  <c r="I337" i="6"/>
  <c r="H337" i="6"/>
  <c r="K337" i="6" s="1"/>
  <c r="I1399" i="6"/>
  <c r="K1399" i="6"/>
  <c r="H1399" i="6"/>
  <c r="F1181" i="6"/>
  <c r="E1181" i="6"/>
  <c r="G1181" i="6" s="1"/>
  <c r="J1179" i="6"/>
  <c r="E325" i="6"/>
  <c r="G325" i="6" s="1"/>
  <c r="F325" i="6"/>
  <c r="J323" i="6"/>
  <c r="I487" i="6"/>
  <c r="H487" i="6"/>
  <c r="K487" i="6" s="1"/>
  <c r="K1387" i="6"/>
  <c r="I1387" i="6"/>
  <c r="H1387" i="6"/>
  <c r="F1169" i="6"/>
  <c r="E1169" i="6"/>
  <c r="G1169" i="6" s="1"/>
  <c r="J1167" i="6"/>
  <c r="I1527" i="6"/>
  <c r="H1527" i="6"/>
  <c r="K1527" i="6" s="1"/>
  <c r="K1482" i="6"/>
  <c r="I1482" i="6"/>
  <c r="H1482" i="6"/>
  <c r="N953" i="6"/>
  <c r="O953" i="6" s="1"/>
  <c r="N952" i="6"/>
  <c r="O952" i="6" s="1"/>
  <c r="I1004" i="6"/>
  <c r="H1004" i="6"/>
  <c r="K1004" i="6" s="1"/>
  <c r="F467" i="6"/>
  <c r="E467" i="6"/>
  <c r="G467" i="6" s="1"/>
  <c r="J465" i="6"/>
  <c r="F63" i="6"/>
  <c r="E63" i="6"/>
  <c r="G63" i="6" s="1"/>
  <c r="J61" i="6"/>
  <c r="F185" i="6"/>
  <c r="E185" i="6"/>
  <c r="G185" i="6" s="1"/>
  <c r="J183" i="6"/>
  <c r="I524" i="6"/>
  <c r="H524" i="6"/>
  <c r="K524" i="6" s="1"/>
  <c r="I1096" i="6"/>
  <c r="H1096" i="6"/>
  <c r="K1096" i="6" s="1"/>
  <c r="I537" i="6"/>
  <c r="H537" i="6"/>
  <c r="K537" i="6" s="1"/>
  <c r="H1029" i="6"/>
  <c r="K1029" i="6"/>
  <c r="I1029" i="6"/>
  <c r="I1108" i="6"/>
  <c r="H1108" i="6"/>
  <c r="K1108" i="6" s="1"/>
  <c r="I1515" i="6"/>
  <c r="H1515" i="6"/>
  <c r="K1515" i="6" s="1"/>
  <c r="I875" i="6"/>
  <c r="H875" i="6"/>
  <c r="K875" i="6" s="1"/>
  <c r="H1355" i="6"/>
  <c r="K1355" i="6" s="1"/>
  <c r="I1355" i="6"/>
  <c r="F311" i="6"/>
  <c r="E311" i="6"/>
  <c r="G311" i="6" s="1"/>
  <c r="J309" i="6"/>
  <c r="N803" i="6"/>
  <c r="O803" i="6" s="1"/>
  <c r="I723" i="6"/>
  <c r="H723" i="6"/>
  <c r="K723" i="6" s="1"/>
  <c r="I499" i="6"/>
  <c r="H499" i="6"/>
  <c r="K499" i="6" s="1"/>
  <c r="F1321" i="6"/>
  <c r="E1321" i="6"/>
  <c r="G1321" i="6" s="1"/>
  <c r="J1319" i="6"/>
  <c r="I628" i="6"/>
  <c r="H628" i="6"/>
  <c r="K628" i="6" s="1"/>
  <c r="E238" i="6"/>
  <c r="G238" i="6" s="1"/>
  <c r="F238" i="6"/>
  <c r="J236" i="6"/>
  <c r="J141" i="6"/>
  <c r="I141" i="6"/>
  <c r="F1236" i="6"/>
  <c r="E1236" i="6"/>
  <c r="G1236" i="6" s="1"/>
  <c r="J1234" i="6"/>
  <c r="F1377" i="6"/>
  <c r="E1377" i="6"/>
  <c r="G1377" i="6" s="1"/>
  <c r="J1375" i="6"/>
  <c r="I1560" i="6"/>
  <c r="H1560" i="6"/>
  <c r="K1560" i="6" s="1"/>
  <c r="I112" i="6"/>
  <c r="H112" i="6"/>
  <c r="K112" i="6" s="1"/>
  <c r="I550" i="6"/>
  <c r="H550" i="6"/>
  <c r="K550" i="6" s="1"/>
  <c r="I669" i="6"/>
  <c r="H669" i="6"/>
  <c r="K669" i="6" s="1"/>
  <c r="I710" i="6"/>
  <c r="H710" i="6"/>
  <c r="K710" i="6" s="1"/>
  <c r="F986" i="6"/>
  <c r="E986" i="6"/>
  <c r="G986" i="6" s="1"/>
  <c r="J984" i="6"/>
  <c r="I9" i="6"/>
  <c r="H9" i="6"/>
  <c r="K9" i="6" s="1"/>
  <c r="H1145" i="6"/>
  <c r="K1145" i="6" s="1"/>
  <c r="I1145" i="6"/>
  <c r="H1294" i="6"/>
  <c r="K1294" i="6" s="1"/>
  <c r="I1294" i="6"/>
  <c r="I832" i="6"/>
  <c r="H832" i="6"/>
  <c r="K832" i="6" s="1"/>
  <c r="I390" i="6"/>
  <c r="H390" i="6"/>
  <c r="K390" i="6" s="1"/>
  <c r="F430" i="6"/>
  <c r="E430" i="6"/>
  <c r="G430" i="6" s="1"/>
  <c r="J428" i="6"/>
  <c r="I642" i="6"/>
  <c r="H642" i="6"/>
  <c r="K642" i="6" s="1"/>
  <c r="E251" i="6"/>
  <c r="G251" i="6" s="1"/>
  <c r="F251" i="6"/>
  <c r="J249" i="6"/>
  <c r="I512" i="6"/>
  <c r="H512" i="6"/>
  <c r="K512" i="6" s="1"/>
  <c r="I995" i="6"/>
  <c r="H995" i="6"/>
  <c r="K995" i="6" s="1"/>
  <c r="F298" i="6"/>
  <c r="E298" i="6"/>
  <c r="G298" i="6" s="1"/>
  <c r="J296" i="6"/>
  <c r="I858" i="6"/>
  <c r="H858" i="6"/>
  <c r="K858" i="6"/>
  <c r="I587" i="6"/>
  <c r="H587" i="6"/>
  <c r="K587" i="6" s="1"/>
  <c r="E1226" i="4"/>
  <c r="F1226" i="4"/>
  <c r="I1226" i="4" s="1"/>
  <c r="E1355" i="4"/>
  <c r="F1355" i="4"/>
  <c r="I1355" i="4" s="1"/>
  <c r="E1020" i="4"/>
  <c r="F1020" i="4"/>
  <c r="I1020" i="4" s="1"/>
  <c r="E10" i="4"/>
  <c r="F10" i="4"/>
  <c r="I10" i="4" s="1"/>
  <c r="E1031" i="4"/>
  <c r="F1031" i="4"/>
  <c r="I1031" i="4" s="1"/>
  <c r="E1183" i="4"/>
  <c r="F1183" i="4"/>
  <c r="I1183" i="4" s="1"/>
  <c r="E1169" i="4"/>
  <c r="F1169" i="4"/>
  <c r="I1169" i="4" s="1"/>
  <c r="E1057" i="4"/>
  <c r="F1057" i="4"/>
  <c r="I1057" i="4" s="1"/>
  <c r="E1449" i="4"/>
  <c r="F1449" i="4"/>
  <c r="I1449" i="4" s="1"/>
  <c r="E239" i="4"/>
  <c r="F239" i="4"/>
  <c r="I239" i="4" s="1"/>
  <c r="I537" i="4"/>
  <c r="F781" i="4"/>
  <c r="I781" i="4" s="1"/>
  <c r="E781" i="4"/>
  <c r="E859" i="4"/>
  <c r="F859" i="4"/>
  <c r="I1516" i="4"/>
  <c r="I942" i="4"/>
  <c r="I489" i="4"/>
  <c r="I698" i="4"/>
  <c r="I618" i="4"/>
  <c r="I1264" i="4"/>
  <c r="E671" i="4"/>
  <c r="F671" i="4"/>
  <c r="I467" i="4"/>
  <c r="I419" i="4"/>
  <c r="E996" i="4"/>
  <c r="F996" i="4"/>
  <c r="E1377" i="4"/>
  <c r="F1377" i="4"/>
  <c r="E526" i="4"/>
  <c r="F526" i="4"/>
  <c r="E513" i="4"/>
  <c r="F513" i="4"/>
  <c r="E77" i="4"/>
  <c r="F77" i="4"/>
  <c r="E163" i="4"/>
  <c r="F163" i="4"/>
  <c r="E151" i="4"/>
  <c r="F151" i="4"/>
  <c r="F1310" i="4"/>
  <c r="I1310" i="4" s="1"/>
  <c r="E1310" i="4"/>
  <c r="E456" i="4"/>
  <c r="F456" i="4"/>
  <c r="E805" i="4"/>
  <c r="F805" i="4"/>
  <c r="E128" i="4"/>
  <c r="F128" i="4"/>
  <c r="E66" i="4"/>
  <c r="F66" i="4"/>
  <c r="E1006" i="4"/>
  <c r="F1006" i="4"/>
  <c r="E1387" i="4"/>
  <c r="G1387" i="4" s="1"/>
  <c r="F1387" i="4"/>
  <c r="J1385" i="4"/>
  <c r="E1429" i="4"/>
  <c r="F1429" i="4"/>
  <c r="I1429" i="4" s="1"/>
  <c r="E689" i="4"/>
  <c r="F689" i="4"/>
  <c r="I689" i="4" s="1"/>
  <c r="F724" i="4"/>
  <c r="E724" i="4"/>
  <c r="I391" i="4"/>
  <c r="I1237" i="4"/>
  <c r="I876" i="4"/>
  <c r="I985" i="4"/>
  <c r="I551" i="4"/>
  <c r="I97" i="4"/>
  <c r="I350" i="4"/>
  <c r="E1148" i="4"/>
  <c r="F1148" i="4"/>
  <c r="E1133" i="4"/>
  <c r="F1133" i="4"/>
  <c r="E819" i="4"/>
  <c r="F819" i="4"/>
  <c r="E209" i="4"/>
  <c r="F209" i="4"/>
  <c r="E755" i="4"/>
  <c r="F755" i="4"/>
  <c r="E197" i="4"/>
  <c r="F197" i="4"/>
  <c r="E313" i="4"/>
  <c r="F313" i="4"/>
  <c r="E186" i="4"/>
  <c r="F186" i="4"/>
  <c r="I186" i="4" s="1"/>
  <c r="F378" i="4"/>
  <c r="I378" i="4" s="1"/>
  <c r="E378" i="4"/>
  <c r="E588" i="4"/>
  <c r="F588" i="4"/>
  <c r="E889" i="4"/>
  <c r="F889" i="4"/>
  <c r="E501" i="4"/>
  <c r="F501" i="4"/>
  <c r="I501" i="4" s="1"/>
  <c r="E969" i="4"/>
  <c r="F969" i="4"/>
  <c r="E1484" i="4"/>
  <c r="F1484" i="4"/>
  <c r="E632" i="4"/>
  <c r="F632" i="4"/>
  <c r="E174" i="4"/>
  <c r="F174" i="4"/>
  <c r="I174" i="4" s="1"/>
  <c r="F1414" i="4"/>
  <c r="I1414" i="4" s="1"/>
  <c r="E1414" i="4"/>
  <c r="E269" i="4"/>
  <c r="F269" i="4"/>
  <c r="I113" i="4"/>
  <c r="I710" i="4"/>
  <c r="I326" i="4"/>
  <c r="E644" i="4"/>
  <c r="F644" i="4"/>
  <c r="I644" i="4" s="1"/>
  <c r="I1528" i="4"/>
  <c r="I1560" i="4"/>
  <c r="I1247" i="4"/>
  <c r="E601" i="4"/>
  <c r="F601" i="4"/>
  <c r="E1159" i="4"/>
  <c r="F1159" i="4"/>
  <c r="I1159" i="4" s="1"/>
  <c r="E1399" i="4"/>
  <c r="F1399" i="4"/>
  <c r="E564" i="4"/>
  <c r="F564" i="4"/>
  <c r="E405" i="4"/>
  <c r="F405" i="4"/>
  <c r="E1213" i="4"/>
  <c r="F1213" i="4"/>
  <c r="I1213" i="4" s="1"/>
  <c r="E1193" i="4"/>
  <c r="F1193" i="4"/>
  <c r="E251" i="4"/>
  <c r="F251" i="4"/>
  <c r="F340" i="4"/>
  <c r="I340" i="4" s="1"/>
  <c r="E340" i="4"/>
  <c r="E1345" i="4"/>
  <c r="F1345" i="4"/>
  <c r="I1345" i="4" s="1"/>
  <c r="E576" i="4"/>
  <c r="F576" i="4"/>
  <c r="E445" i="4"/>
  <c r="F445" i="4"/>
  <c r="E1109" i="4"/>
  <c r="F1109" i="4"/>
  <c r="E1098" i="4"/>
  <c r="F1098" i="4"/>
  <c r="I1098" i="4" s="1"/>
  <c r="F834" i="4"/>
  <c r="I834" i="4" s="1"/>
  <c r="E834" i="4"/>
  <c r="F736" i="4"/>
  <c r="I736" i="4" s="1"/>
  <c r="E736" i="4"/>
  <c r="E1296" i="4"/>
  <c r="F1296" i="4"/>
  <c r="E299" i="4"/>
  <c r="F299" i="4"/>
  <c r="I299" i="4" s="1"/>
  <c r="F848" i="4"/>
  <c r="I848" i="4" s="1"/>
  <c r="E848" i="4"/>
  <c r="E365" i="4"/>
  <c r="F365" i="4"/>
  <c r="E226" i="4"/>
  <c r="F226" i="4"/>
  <c r="E1473" i="4"/>
  <c r="F1473" i="4"/>
  <c r="I1473" i="4" s="1"/>
  <c r="E432" i="4"/>
  <c r="F432" i="4"/>
  <c r="E932" i="4"/>
  <c r="F932" i="4"/>
  <c r="I1334" i="4"/>
  <c r="E1085" i="4"/>
  <c r="F1085" i="4"/>
  <c r="E1073" i="4"/>
  <c r="F1073" i="4"/>
  <c r="I1073" i="4" s="1"/>
  <c r="E1323" i="4"/>
  <c r="F1323" i="4"/>
  <c r="I1323" i="4" s="1"/>
  <c r="I902" i="4"/>
  <c r="G1307" i="4"/>
  <c r="J815" i="4"/>
  <c r="H297" i="4"/>
  <c r="G846" i="4"/>
  <c r="G297" i="4"/>
  <c r="H941" i="4"/>
  <c r="G941" i="4"/>
  <c r="G930" i="4"/>
  <c r="H1168" i="4"/>
  <c r="J248" i="4"/>
  <c r="J479" i="4"/>
  <c r="H310" i="4"/>
  <c r="H887" i="4"/>
  <c r="G310" i="4"/>
  <c r="G887" i="4"/>
  <c r="J615" i="4"/>
  <c r="H587" i="4"/>
  <c r="J614" i="4"/>
  <c r="H930" i="4"/>
  <c r="J170" i="4"/>
  <c r="G172" i="4"/>
  <c r="G499" i="4"/>
  <c r="H172" i="4"/>
  <c r="G1235" i="4"/>
  <c r="J497" i="4"/>
  <c r="G487" i="4"/>
  <c r="H487" i="4"/>
  <c r="G959" i="4"/>
  <c r="H266" i="4"/>
  <c r="H959" i="4"/>
  <c r="J1525" i="4"/>
  <c r="G1528" i="4"/>
  <c r="J249" i="4"/>
  <c r="H1247" i="4"/>
  <c r="J1002" i="4"/>
  <c r="K349" i="4"/>
  <c r="N349" i="4" s="1"/>
  <c r="O349" i="4" s="1"/>
  <c r="J984" i="4"/>
  <c r="H1235" i="4"/>
  <c r="G1096" i="4"/>
  <c r="J110" i="4"/>
  <c r="H112" i="4"/>
  <c r="K112" i="4" s="1"/>
  <c r="N112" i="4" s="1"/>
  <c r="O112" i="4" s="1"/>
  <c r="G1168" i="4"/>
  <c r="H194" i="4"/>
  <c r="H1262" i="4"/>
  <c r="G194" i="4"/>
  <c r="G1262" i="4"/>
  <c r="G587" i="4"/>
  <c r="J983" i="4"/>
  <c r="H1482" i="4"/>
  <c r="G1482" i="4"/>
  <c r="H184" i="4"/>
  <c r="G184" i="4"/>
  <c r="G237" i="4"/>
  <c r="H710" i="4"/>
  <c r="J348" i="4"/>
  <c r="J721" i="4"/>
  <c r="G710" i="4"/>
  <c r="H723" i="4"/>
  <c r="G266" i="4"/>
  <c r="G600" i="4"/>
  <c r="G686" i="4"/>
  <c r="H237" i="4"/>
  <c r="H160" i="4"/>
  <c r="G160" i="4"/>
  <c r="G375" i="4"/>
  <c r="G1247" i="4"/>
  <c r="H1192" i="4"/>
  <c r="G1192" i="4"/>
  <c r="J921" i="4"/>
  <c r="G1412" i="4"/>
  <c r="J1143" i="4"/>
  <c r="J1144" i="4"/>
  <c r="G550" i="4"/>
  <c r="J1426" i="4"/>
  <c r="H1447" i="4"/>
  <c r="G1447" i="4"/>
  <c r="H858" i="4"/>
  <c r="G858" i="4"/>
  <c r="G900" i="4"/>
  <c r="N1204" i="4"/>
  <c r="O1204" i="4" s="1"/>
  <c r="G551" i="4"/>
  <c r="G642" i="4"/>
  <c r="J640" i="4"/>
  <c r="H669" i="4"/>
  <c r="G669" i="4"/>
  <c r="N915" i="4"/>
  <c r="O915" i="4" s="1"/>
  <c r="N914" i="4"/>
  <c r="O914" i="4" s="1"/>
  <c r="G995" i="4"/>
  <c r="G1211" i="4"/>
  <c r="H753" i="4"/>
  <c r="G753" i="4"/>
  <c r="H1354" i="4"/>
  <c r="K1354" i="4" s="1"/>
  <c r="N1354" i="4" s="1"/>
  <c r="O1354" i="4" s="1"/>
  <c r="K442" i="4"/>
  <c r="N442" i="4" s="1"/>
  <c r="O442" i="4" s="1"/>
  <c r="J1352" i="4"/>
  <c r="K374" i="4"/>
  <c r="N374" i="4" s="1"/>
  <c r="O374" i="4" s="1"/>
  <c r="N977" i="4"/>
  <c r="O977" i="4" s="1"/>
  <c r="N978" i="4"/>
  <c r="O978" i="4" s="1"/>
  <c r="H466" i="4"/>
  <c r="H1387" i="4"/>
  <c r="K1387" i="4" s="1"/>
  <c r="N1387" i="4" s="1"/>
  <c r="O1387" i="4" s="1"/>
  <c r="H1130" i="4"/>
  <c r="K1130" i="4" s="1"/>
  <c r="N1130" i="4" s="1"/>
  <c r="O1130" i="4" s="1"/>
  <c r="H562" i="4"/>
  <c r="K562" i="4" s="1"/>
  <c r="N562" i="4" s="1"/>
  <c r="O562" i="4" s="1"/>
  <c r="J1081" i="4"/>
  <c r="G1083" i="4"/>
  <c r="H832" i="4"/>
  <c r="G455" i="4"/>
  <c r="G454" i="4"/>
  <c r="H499" i="4"/>
  <c r="H362" i="4"/>
  <c r="G1515" i="4"/>
  <c r="J1513" i="4"/>
  <c r="H1307" i="4"/>
  <c r="K1307" i="4" s="1"/>
  <c r="N1307" i="4" s="1"/>
  <c r="O1307" i="4" s="1"/>
  <c r="H846" i="4"/>
  <c r="H416" i="4"/>
  <c r="K416" i="4" s="1"/>
  <c r="N416" i="4" s="1"/>
  <c r="O416" i="4" s="1"/>
  <c r="H1158" i="4"/>
  <c r="K1158" i="4" s="1"/>
  <c r="N1158" i="4" s="1"/>
  <c r="O1158" i="4" s="1"/>
  <c r="H733" i="4"/>
  <c r="J215" i="4"/>
  <c r="H216" i="4"/>
  <c r="G216" i="4"/>
  <c r="N678" i="4"/>
  <c r="O678" i="4" s="1"/>
  <c r="N679" i="4"/>
  <c r="O679" i="4" s="1"/>
  <c r="G429" i="4"/>
  <c r="H429" i="4"/>
  <c r="K952" i="4"/>
  <c r="H875" i="4"/>
  <c r="K875" i="4" s="1"/>
  <c r="N875" i="4" s="1"/>
  <c r="O875" i="4" s="1"/>
  <c r="H524" i="4"/>
  <c r="K524" i="4" s="1"/>
  <c r="N524" i="4" s="1"/>
  <c r="O524" i="4" s="1"/>
  <c r="H390" i="4"/>
  <c r="K390" i="4" s="1"/>
  <c r="N390" i="4" s="1"/>
  <c r="O390" i="4" s="1"/>
  <c r="H1332" i="4"/>
  <c r="H454" i="4"/>
  <c r="G1560" i="4"/>
  <c r="G1320" i="4"/>
  <c r="G967" i="4"/>
  <c r="G1180" i="4"/>
  <c r="G337" i="4"/>
  <c r="G62" i="4"/>
  <c r="J1027" i="4"/>
  <c r="G1029" i="4"/>
  <c r="G207" i="4"/>
  <c r="G1017" i="4"/>
  <c r="J1015" i="4"/>
  <c r="G1343" i="4"/>
  <c r="J830" i="4"/>
  <c r="J52" i="4"/>
  <c r="G733" i="4"/>
  <c r="J731" i="4"/>
  <c r="G363" i="4"/>
  <c r="J360" i="4"/>
  <c r="G575" i="4"/>
  <c r="J573" i="4"/>
  <c r="J402" i="4"/>
  <c r="J401" i="4"/>
  <c r="J72" i="4"/>
  <c r="G803" i="4"/>
  <c r="J801" i="4"/>
  <c r="G563" i="4"/>
  <c r="J561" i="4"/>
  <c r="G1399" i="4"/>
  <c r="J1397" i="4"/>
  <c r="G537" i="4"/>
  <c r="J535" i="4"/>
  <c r="J95" i="4"/>
  <c r="J94" i="4"/>
  <c r="G1470" i="4"/>
  <c r="J1468" i="4"/>
  <c r="J1330" i="4"/>
  <c r="J1129" i="4"/>
  <c r="J874" i="4"/>
  <c r="J415" i="4"/>
  <c r="J389" i="4"/>
  <c r="J523" i="4"/>
  <c r="J1306" i="4"/>
  <c r="G1223" i="4"/>
  <c r="G324" i="4"/>
  <c r="G628" i="4"/>
  <c r="G1108" i="4"/>
  <c r="G149" i="4"/>
  <c r="G124" i="4"/>
  <c r="G1054" i="4"/>
  <c r="G1070" i="4"/>
  <c r="G780" i="4"/>
  <c r="G224" i="4"/>
  <c r="G512" i="4"/>
  <c r="G1294" i="4"/>
  <c r="Y7" i="7" l="1"/>
  <c r="AR7" i="7"/>
  <c r="O8" i="7"/>
  <c r="AA7" i="7"/>
  <c r="X7" i="7"/>
  <c r="Z7" i="7"/>
  <c r="Q8" i="7"/>
  <c r="AP7" i="7" s="1"/>
  <c r="W8" i="7"/>
  <c r="V9" i="7"/>
  <c r="AS8" i="7" s="1"/>
  <c r="U8" i="7"/>
  <c r="V8" i="7"/>
  <c r="AS7" i="7" s="1"/>
  <c r="P8" i="7"/>
  <c r="N524" i="6"/>
  <c r="O524" i="6" s="1"/>
  <c r="N442" i="6"/>
  <c r="O442" i="6" s="1"/>
  <c r="N112" i="6"/>
  <c r="O112" i="6" s="1"/>
  <c r="N875" i="6"/>
  <c r="O875" i="6" s="1"/>
  <c r="N1447" i="6"/>
  <c r="O1447" i="6" s="1"/>
  <c r="N686" i="6"/>
  <c r="O686" i="6" s="1"/>
  <c r="N1412" i="6"/>
  <c r="O1412" i="6" s="1"/>
  <c r="N698" i="6"/>
  <c r="O698" i="6" s="1"/>
  <c r="N1470" i="6"/>
  <c r="O1470" i="6" s="1"/>
  <c r="N225" i="6"/>
  <c r="O225" i="6" s="1"/>
  <c r="N1527" i="6"/>
  <c r="O1527" i="6" s="1"/>
  <c r="N454" i="6"/>
  <c r="O454" i="6" s="1"/>
  <c r="N512" i="6"/>
  <c r="O512" i="6" s="1"/>
  <c r="N1294" i="6"/>
  <c r="O1294" i="6" s="1"/>
  <c r="N710" i="6"/>
  <c r="O710" i="6" s="1"/>
  <c r="N1560" i="6"/>
  <c r="O1560" i="6" s="1"/>
  <c r="N537" i="6"/>
  <c r="O537" i="6" s="1"/>
  <c r="N266" i="6"/>
  <c r="O266" i="6" s="1"/>
  <c r="N1343" i="6"/>
  <c r="O1343" i="6" s="1"/>
  <c r="N1192" i="6"/>
  <c r="O1192" i="6" s="1"/>
  <c r="N600" i="6"/>
  <c r="O600" i="6" s="1"/>
  <c r="N616" i="6"/>
  <c r="O616" i="6" s="1"/>
  <c r="N780" i="6"/>
  <c r="O780" i="6" s="1"/>
  <c r="N375" i="6"/>
  <c r="O375" i="6" s="1"/>
  <c r="N1145" i="6"/>
  <c r="O1145" i="6" s="1"/>
  <c r="N669" i="6"/>
  <c r="O669" i="6" s="1"/>
  <c r="N1096" i="6"/>
  <c r="O1096" i="6" s="1"/>
  <c r="N362" i="6"/>
  <c r="O362" i="6" s="1"/>
  <c r="N1158" i="6"/>
  <c r="O1158" i="6" s="1"/>
  <c r="N416" i="6"/>
  <c r="O416" i="6" s="1"/>
  <c r="N208" i="6"/>
  <c r="O208" i="6" s="1"/>
  <c r="N753" i="6"/>
  <c r="O753" i="6" s="1"/>
  <c r="N390" i="6"/>
  <c r="O390" i="6" s="1"/>
  <c r="N9" i="6"/>
  <c r="O9" i="6" s="1"/>
  <c r="N1108" i="6"/>
  <c r="O1108" i="6" s="1"/>
  <c r="N337" i="6"/>
  <c r="O337" i="6" s="1"/>
  <c r="N1223" i="6"/>
  <c r="O1223" i="6" s="1"/>
  <c r="N1262" i="6"/>
  <c r="O1262" i="6" s="1"/>
  <c r="N550" i="6"/>
  <c r="O550" i="6" s="1"/>
  <c r="N97" i="6"/>
  <c r="O97" i="6" s="1"/>
  <c r="N587" i="6"/>
  <c r="O587" i="6" s="1"/>
  <c r="N832" i="6"/>
  <c r="O832" i="6" s="1"/>
  <c r="N628" i="6"/>
  <c r="O628" i="6" s="1"/>
  <c r="N723" i="6"/>
  <c r="O723" i="6" s="1"/>
  <c r="N733" i="6"/>
  <c r="O733" i="6" s="1"/>
  <c r="N858" i="6"/>
  <c r="O858" i="6" s="1"/>
  <c r="N1428" i="6"/>
  <c r="O1428" i="6" s="1"/>
  <c r="F350" i="6"/>
  <c r="E350" i="6"/>
  <c r="G350" i="6" s="1"/>
  <c r="J348" i="6"/>
  <c r="E1295" i="6"/>
  <c r="G1295" i="6" s="1"/>
  <c r="F1295" i="6"/>
  <c r="J1293" i="6"/>
  <c r="F1561" i="6"/>
  <c r="E1561" i="6"/>
  <c r="G1561" i="6" s="1"/>
  <c r="J1559" i="6"/>
  <c r="I1236" i="6"/>
  <c r="H1236" i="6"/>
  <c r="K1236" i="6" s="1"/>
  <c r="F1400" i="6"/>
  <c r="E1400" i="6"/>
  <c r="G1400" i="6" s="1"/>
  <c r="J1398" i="6"/>
  <c r="I1212" i="6"/>
  <c r="H1212" i="6"/>
  <c r="K1212" i="6" s="1"/>
  <c r="F1448" i="6"/>
  <c r="E1448" i="6"/>
  <c r="G1448" i="6" s="1"/>
  <c r="J1446" i="6"/>
  <c r="F267" i="6"/>
  <c r="E267" i="6"/>
  <c r="G267" i="6" s="1"/>
  <c r="J265" i="6"/>
  <c r="F1159" i="6"/>
  <c r="E1159" i="6"/>
  <c r="G1159" i="6" s="1"/>
  <c r="J1157" i="6"/>
  <c r="F1263" i="6"/>
  <c r="E1263" i="6"/>
  <c r="G1263" i="6" s="1"/>
  <c r="J1261" i="6"/>
  <c r="E1084" i="6"/>
  <c r="G1084" i="6" s="1"/>
  <c r="F1084" i="6"/>
  <c r="J1082" i="6"/>
  <c r="E563" i="6"/>
  <c r="G563" i="6" s="1"/>
  <c r="F563" i="6"/>
  <c r="J561" i="6"/>
  <c r="I888" i="6"/>
  <c r="H888" i="6"/>
  <c r="K888" i="6" s="1"/>
  <c r="I1071" i="6"/>
  <c r="H1071" i="6"/>
  <c r="K1071" i="6" s="1"/>
  <c r="E601" i="6"/>
  <c r="G601" i="6" s="1"/>
  <c r="F601" i="6"/>
  <c r="J599" i="6"/>
  <c r="E617" i="6"/>
  <c r="G617" i="6" s="1"/>
  <c r="F617" i="6"/>
  <c r="J615" i="6"/>
  <c r="F455" i="6"/>
  <c r="E455" i="6"/>
  <c r="G455" i="6" s="1"/>
  <c r="J453" i="6"/>
  <c r="F1429" i="6"/>
  <c r="E1429" i="6"/>
  <c r="G1429" i="6" s="1"/>
  <c r="J1427" i="6"/>
  <c r="F500" i="6"/>
  <c r="E500" i="6"/>
  <c r="G500" i="6" s="1"/>
  <c r="J498" i="6"/>
  <c r="I185" i="6"/>
  <c r="H185" i="6"/>
  <c r="K185" i="6" s="1"/>
  <c r="F75" i="6"/>
  <c r="E75" i="6"/>
  <c r="G75" i="6" s="1"/>
  <c r="J73" i="6"/>
  <c r="E859" i="6"/>
  <c r="G859" i="6" s="1"/>
  <c r="F859" i="6"/>
  <c r="J857" i="6"/>
  <c r="N995" i="6"/>
  <c r="O995" i="6" s="1"/>
  <c r="F391" i="6"/>
  <c r="E391" i="6"/>
  <c r="G391" i="6" s="1"/>
  <c r="J389" i="6"/>
  <c r="F10" i="6"/>
  <c r="E10" i="6"/>
  <c r="G10" i="6" s="1"/>
  <c r="J8" i="6"/>
  <c r="G141" i="6"/>
  <c r="H141" i="6"/>
  <c r="J140" i="6"/>
  <c r="N499" i="6"/>
  <c r="O499" i="6" s="1"/>
  <c r="N1004" i="6"/>
  <c r="O1004" i="6" s="1"/>
  <c r="F1528" i="6"/>
  <c r="E1528" i="6"/>
  <c r="G1528" i="6" s="1"/>
  <c r="J1526" i="6"/>
  <c r="F1388" i="6"/>
  <c r="E1388" i="6"/>
  <c r="G1388" i="6" s="1"/>
  <c r="J1386" i="6"/>
  <c r="I325" i="6"/>
  <c r="H325" i="6"/>
  <c r="K325" i="6" s="1"/>
  <c r="N160" i="6"/>
  <c r="O160" i="6" s="1"/>
  <c r="N74" i="6"/>
  <c r="O74" i="6" s="1"/>
  <c r="N575" i="6"/>
  <c r="O575" i="6" s="1"/>
  <c r="I195" i="6"/>
  <c r="H195" i="6"/>
  <c r="K195" i="6" s="1"/>
  <c r="N901" i="6"/>
  <c r="O901" i="6" s="1"/>
  <c r="G479" i="6"/>
  <c r="H479" i="6"/>
  <c r="K479" i="6" s="1"/>
  <c r="J478" i="6"/>
  <c r="F931" i="6"/>
  <c r="E931" i="6"/>
  <c r="G931" i="6" s="1"/>
  <c r="J929" i="6"/>
  <c r="N817" i="6"/>
  <c r="O817" i="6" s="1"/>
  <c r="N349" i="6"/>
  <c r="O349" i="6" s="1"/>
  <c r="E551" i="6"/>
  <c r="G551" i="6" s="1"/>
  <c r="F551" i="6"/>
  <c r="J549" i="6"/>
  <c r="F876" i="6"/>
  <c r="E876" i="6"/>
  <c r="G876" i="6" s="1"/>
  <c r="J874" i="6"/>
  <c r="F1109" i="6"/>
  <c r="E1109" i="6"/>
  <c r="G1109" i="6" s="1"/>
  <c r="J1107" i="6"/>
  <c r="F538" i="6"/>
  <c r="E538" i="6"/>
  <c r="G538" i="6" s="1"/>
  <c r="J536" i="6"/>
  <c r="I63" i="6"/>
  <c r="H63" i="6"/>
  <c r="K63" i="6" s="1"/>
  <c r="N1387" i="6"/>
  <c r="O1387" i="6" s="1"/>
  <c r="G54" i="6"/>
  <c r="H54" i="6"/>
  <c r="J53" i="6"/>
  <c r="N846" i="6"/>
  <c r="O846" i="6" s="1"/>
  <c r="K968" i="6"/>
  <c r="I968" i="6"/>
  <c r="H968" i="6"/>
  <c r="E781" i="6"/>
  <c r="G781" i="6" s="1"/>
  <c r="F781" i="6"/>
  <c r="J779" i="6"/>
  <c r="I1308" i="6"/>
  <c r="H1308" i="6"/>
  <c r="K1308" i="6" s="1"/>
  <c r="F1193" i="6"/>
  <c r="E1193" i="6"/>
  <c r="G1193" i="6" s="1"/>
  <c r="J1191" i="6"/>
  <c r="F734" i="6"/>
  <c r="E734" i="6"/>
  <c r="G734" i="6" s="1"/>
  <c r="J732" i="6"/>
  <c r="F417" i="6"/>
  <c r="E417" i="6"/>
  <c r="G417" i="6" s="1"/>
  <c r="J415" i="6"/>
  <c r="F209" i="6"/>
  <c r="E209" i="6"/>
  <c r="J207" i="6"/>
  <c r="F1471" i="6"/>
  <c r="E1471" i="6"/>
  <c r="G1471" i="6" s="1"/>
  <c r="J1469" i="6"/>
  <c r="F443" i="6"/>
  <c r="E443" i="6"/>
  <c r="G443" i="6" s="1"/>
  <c r="J441" i="6"/>
  <c r="E226" i="6"/>
  <c r="G226" i="6" s="1"/>
  <c r="F226" i="6"/>
  <c r="J224" i="6"/>
  <c r="F996" i="6"/>
  <c r="E996" i="6"/>
  <c r="J994" i="6"/>
  <c r="K1333" i="6"/>
  <c r="I1333" i="6"/>
  <c r="H1333" i="6"/>
  <c r="N562" i="6"/>
  <c r="O562" i="6" s="1"/>
  <c r="N642" i="6"/>
  <c r="O642" i="6" s="1"/>
  <c r="E629" i="6"/>
  <c r="G629" i="6" s="1"/>
  <c r="F629" i="6"/>
  <c r="J627" i="6"/>
  <c r="F588" i="6"/>
  <c r="E588" i="6"/>
  <c r="G588" i="6" s="1"/>
  <c r="J586" i="6"/>
  <c r="H311" i="6"/>
  <c r="K311" i="6" s="1"/>
  <c r="I311" i="6"/>
  <c r="E847" i="6"/>
  <c r="G847" i="6" s="1"/>
  <c r="F847" i="6"/>
  <c r="J845" i="6"/>
  <c r="F687" i="6"/>
  <c r="E687" i="6"/>
  <c r="G687" i="6" s="1"/>
  <c r="J685" i="6"/>
  <c r="F1344" i="6"/>
  <c r="E1344" i="6"/>
  <c r="G1344" i="6" s="1"/>
  <c r="J1342" i="6"/>
  <c r="I173" i="6"/>
  <c r="H173" i="6"/>
  <c r="K173" i="6" s="1"/>
  <c r="F699" i="6"/>
  <c r="E699" i="6"/>
  <c r="G699" i="6" s="1"/>
  <c r="J697" i="6"/>
  <c r="F1131" i="6"/>
  <c r="E1131" i="6"/>
  <c r="G1131" i="6" s="1"/>
  <c r="J1129" i="6"/>
  <c r="F1018" i="6"/>
  <c r="E1018" i="6"/>
  <c r="G1018" i="6" s="1"/>
  <c r="J1016" i="6"/>
  <c r="E833" i="6"/>
  <c r="G833" i="6" s="1"/>
  <c r="F833" i="6"/>
  <c r="J831" i="6"/>
  <c r="F1516" i="6"/>
  <c r="E1516" i="6"/>
  <c r="G1516" i="6" s="1"/>
  <c r="J1514" i="6"/>
  <c r="N1482" i="6"/>
  <c r="O1482" i="6" s="1"/>
  <c r="N1399" i="6"/>
  <c r="O1399" i="6" s="1"/>
  <c r="F902" i="6"/>
  <c r="E902" i="6"/>
  <c r="G902" i="6" s="1"/>
  <c r="J900" i="6"/>
  <c r="F818" i="6"/>
  <c r="E818" i="6"/>
  <c r="G818" i="6" s="1"/>
  <c r="J816" i="6"/>
  <c r="E711" i="6"/>
  <c r="G711" i="6" s="1"/>
  <c r="F711" i="6"/>
  <c r="J709" i="6"/>
  <c r="I298" i="6"/>
  <c r="H298" i="6"/>
  <c r="K298" i="6" s="1"/>
  <c r="E643" i="6"/>
  <c r="G643" i="6" s="1"/>
  <c r="F643" i="6"/>
  <c r="J641" i="6"/>
  <c r="F1146" i="6"/>
  <c r="E1146" i="6"/>
  <c r="G1146" i="6" s="1"/>
  <c r="J1144" i="6"/>
  <c r="F670" i="6"/>
  <c r="E670" i="6"/>
  <c r="G670" i="6" s="1"/>
  <c r="J668" i="6"/>
  <c r="F113" i="6"/>
  <c r="E113" i="6"/>
  <c r="G113" i="6" s="1"/>
  <c r="J111" i="6"/>
  <c r="F724" i="6"/>
  <c r="E724" i="6"/>
  <c r="G724" i="6" s="1"/>
  <c r="J722" i="6"/>
  <c r="F1356" i="6"/>
  <c r="E1356" i="6"/>
  <c r="G1356" i="6" s="1"/>
  <c r="J1354" i="6"/>
  <c r="E525" i="6"/>
  <c r="G525" i="6" s="1"/>
  <c r="F525" i="6"/>
  <c r="J523" i="6"/>
  <c r="E338" i="6"/>
  <c r="G338" i="6" s="1"/>
  <c r="F338" i="6"/>
  <c r="J336" i="6"/>
  <c r="G922" i="6"/>
  <c r="H922" i="6"/>
  <c r="J921" i="6"/>
  <c r="F363" i="6"/>
  <c r="E363" i="6"/>
  <c r="G363" i="6" s="1"/>
  <c r="J361" i="6"/>
  <c r="F376" i="6"/>
  <c r="E376" i="6"/>
  <c r="G376" i="6" s="1"/>
  <c r="J374" i="6"/>
  <c r="F1224" i="6"/>
  <c r="E1224" i="6"/>
  <c r="G1224" i="6" s="1"/>
  <c r="J1222" i="6"/>
  <c r="H125" i="6"/>
  <c r="K125" i="6" s="1"/>
  <c r="I125" i="6"/>
  <c r="I1248" i="6"/>
  <c r="H1248" i="6"/>
  <c r="K1248" i="6" s="1"/>
  <c r="I251" i="6"/>
  <c r="H251" i="6"/>
  <c r="K251" i="6" s="1"/>
  <c r="N1029" i="6"/>
  <c r="O1029" i="6" s="1"/>
  <c r="N487" i="6"/>
  <c r="O487" i="6" s="1"/>
  <c r="F576" i="6"/>
  <c r="E576" i="6"/>
  <c r="G576" i="6" s="1"/>
  <c r="J574" i="6"/>
  <c r="E513" i="6"/>
  <c r="G513" i="6" s="1"/>
  <c r="F513" i="6"/>
  <c r="J511" i="6"/>
  <c r="I1377" i="6"/>
  <c r="H1377" i="6"/>
  <c r="K1377" i="6" s="1"/>
  <c r="I238" i="6"/>
  <c r="K238" i="6"/>
  <c r="H238" i="6"/>
  <c r="I1321" i="6"/>
  <c r="H1321" i="6"/>
  <c r="K1321" i="6" s="1"/>
  <c r="N1355" i="6"/>
  <c r="O1355" i="6" s="1"/>
  <c r="N1515" i="6"/>
  <c r="O1515" i="6" s="1"/>
  <c r="I467" i="6"/>
  <c r="H467" i="6"/>
  <c r="K467" i="6" s="1"/>
  <c r="F1483" i="6"/>
  <c r="E1483" i="6"/>
  <c r="G1483" i="6" s="1"/>
  <c r="J1481" i="6"/>
  <c r="F488" i="6"/>
  <c r="E488" i="6"/>
  <c r="G488" i="6" s="1"/>
  <c r="J486" i="6"/>
  <c r="I1181" i="6"/>
  <c r="H1181" i="6"/>
  <c r="K1181" i="6" s="1"/>
  <c r="I1055" i="6"/>
  <c r="H1055" i="6"/>
  <c r="K1055" i="6" s="1"/>
  <c r="N1130" i="6"/>
  <c r="O1130" i="6" s="1"/>
  <c r="K404" i="6"/>
  <c r="I404" i="6"/>
  <c r="H404" i="6"/>
  <c r="I942" i="6"/>
  <c r="H942" i="6"/>
  <c r="K942" i="6" s="1"/>
  <c r="N1017" i="6"/>
  <c r="O1017" i="6" s="1"/>
  <c r="I430" i="6"/>
  <c r="H430" i="6"/>
  <c r="K430" i="6" s="1"/>
  <c r="F1005" i="6"/>
  <c r="E1005" i="6"/>
  <c r="G1005" i="6" s="1"/>
  <c r="J1003" i="6"/>
  <c r="F161" i="6"/>
  <c r="E161" i="6"/>
  <c r="G161" i="6" s="1"/>
  <c r="J159" i="6"/>
  <c r="N1083" i="6"/>
  <c r="O1083" i="6" s="1"/>
  <c r="N930" i="6"/>
  <c r="O930" i="6" s="1"/>
  <c r="I986" i="6"/>
  <c r="H986" i="6"/>
  <c r="K986" i="6" s="1"/>
  <c r="F1030" i="6"/>
  <c r="E1030" i="6"/>
  <c r="G1030" i="6" s="1"/>
  <c r="J1028" i="6"/>
  <c r="F1097" i="6"/>
  <c r="E1097" i="6"/>
  <c r="G1097" i="6" s="1"/>
  <c r="J1095" i="6"/>
  <c r="H1169" i="6"/>
  <c r="K1169" i="6"/>
  <c r="I1169" i="6"/>
  <c r="I804" i="6"/>
  <c r="H804" i="6"/>
  <c r="K804" i="6" s="1"/>
  <c r="F1413" i="6"/>
  <c r="E1413" i="6"/>
  <c r="G1413" i="6" s="1"/>
  <c r="J1411" i="6"/>
  <c r="F98" i="6"/>
  <c r="E98" i="6"/>
  <c r="G98" i="6" s="1"/>
  <c r="J96" i="6"/>
  <c r="I150" i="6"/>
  <c r="H150" i="6"/>
  <c r="K150" i="6" s="1"/>
  <c r="F754" i="6"/>
  <c r="E754" i="6"/>
  <c r="G754" i="6" s="1"/>
  <c r="J752" i="6"/>
  <c r="E1058" i="4"/>
  <c r="F1058" i="4"/>
  <c r="I1058" i="4" s="1"/>
  <c r="E11" i="4"/>
  <c r="F11" i="4"/>
  <c r="I11" i="4" s="1"/>
  <c r="I432" i="4"/>
  <c r="I576" i="4"/>
  <c r="I1193" i="4"/>
  <c r="I1399" i="4"/>
  <c r="E1529" i="4"/>
  <c r="F1529" i="4"/>
  <c r="I1529" i="4" s="1"/>
  <c r="I969" i="4"/>
  <c r="I755" i="4"/>
  <c r="I1148" i="4"/>
  <c r="E392" i="4"/>
  <c r="F392" i="4"/>
  <c r="I1387" i="4"/>
  <c r="I805" i="4"/>
  <c r="I163" i="4"/>
  <c r="I1377" i="4"/>
  <c r="F1265" i="4"/>
  <c r="I1265" i="4" s="1"/>
  <c r="E1265" i="4"/>
  <c r="E1074" i="4"/>
  <c r="F1074" i="4"/>
  <c r="E849" i="4"/>
  <c r="F849" i="4"/>
  <c r="E835" i="4"/>
  <c r="F835" i="4"/>
  <c r="E645" i="4"/>
  <c r="F645" i="4"/>
  <c r="E1415" i="4"/>
  <c r="F1415" i="4"/>
  <c r="E379" i="4"/>
  <c r="F379" i="4"/>
  <c r="E619" i="4"/>
  <c r="F619" i="4"/>
  <c r="F782" i="4"/>
  <c r="I782" i="4" s="1"/>
  <c r="E782" i="4"/>
  <c r="E1170" i="4"/>
  <c r="F1170" i="4"/>
  <c r="E1021" i="4"/>
  <c r="F1021" i="4"/>
  <c r="E1561" i="4"/>
  <c r="F1561" i="4"/>
  <c r="F1474" i="4"/>
  <c r="I1474" i="4" s="1"/>
  <c r="E1474" i="4"/>
  <c r="E300" i="4"/>
  <c r="F300" i="4"/>
  <c r="E1099" i="4"/>
  <c r="F1099" i="4"/>
  <c r="F1346" i="4"/>
  <c r="I1346" i="4" s="1"/>
  <c r="E1346" i="4"/>
  <c r="E1214" i="4"/>
  <c r="F1214" i="4"/>
  <c r="E1160" i="4"/>
  <c r="F1160" i="4"/>
  <c r="E175" i="4"/>
  <c r="F175" i="4"/>
  <c r="E502" i="4"/>
  <c r="F502" i="4"/>
  <c r="I209" i="4"/>
  <c r="E351" i="4"/>
  <c r="F351" i="4"/>
  <c r="I351" i="4" s="1"/>
  <c r="I724" i="4"/>
  <c r="I1006" i="4"/>
  <c r="I456" i="4"/>
  <c r="I77" i="4"/>
  <c r="I996" i="4"/>
  <c r="E699" i="4"/>
  <c r="F699" i="4"/>
  <c r="E538" i="4"/>
  <c r="F538" i="4"/>
  <c r="E1324" i="4"/>
  <c r="F1324" i="4"/>
  <c r="I1085" i="4"/>
  <c r="E327" i="4"/>
  <c r="F327" i="4"/>
  <c r="I327" i="4" s="1"/>
  <c r="E98" i="4"/>
  <c r="F98" i="4"/>
  <c r="I98" i="4" s="1"/>
  <c r="F690" i="4"/>
  <c r="E690" i="4"/>
  <c r="E490" i="4"/>
  <c r="F490" i="4"/>
  <c r="I490" i="4" s="1"/>
  <c r="E240" i="4"/>
  <c r="F240" i="4"/>
  <c r="I240" i="4" s="1"/>
  <c r="E1184" i="4"/>
  <c r="F1184" i="4"/>
  <c r="I1184" i="4" s="1"/>
  <c r="E1356" i="4"/>
  <c r="F1356" i="4"/>
  <c r="I1356" i="4" s="1"/>
  <c r="F737" i="4"/>
  <c r="E737" i="4"/>
  <c r="E1238" i="4"/>
  <c r="F1238" i="4"/>
  <c r="I1238" i="4" s="1"/>
  <c r="I226" i="4"/>
  <c r="I1296" i="4"/>
  <c r="I1109" i="4"/>
  <c r="I405" i="4"/>
  <c r="I601" i="4"/>
  <c r="E711" i="4"/>
  <c r="F711" i="4"/>
  <c r="I632" i="4"/>
  <c r="I889" i="4"/>
  <c r="I313" i="4"/>
  <c r="I819" i="4"/>
  <c r="E552" i="4"/>
  <c r="G552" i="4" s="1"/>
  <c r="F552" i="4"/>
  <c r="I66" i="4"/>
  <c r="I513" i="4"/>
  <c r="E420" i="4"/>
  <c r="F420" i="4"/>
  <c r="E943" i="4"/>
  <c r="F943" i="4"/>
  <c r="E1335" i="4"/>
  <c r="F1335" i="4"/>
  <c r="E341" i="4"/>
  <c r="F341" i="4"/>
  <c r="E114" i="4"/>
  <c r="F114" i="4"/>
  <c r="F986" i="4"/>
  <c r="I986" i="4" s="1"/>
  <c r="E986" i="4"/>
  <c r="F1430" i="4"/>
  <c r="I1430" i="4" s="1"/>
  <c r="E1430" i="4"/>
  <c r="E1311" i="4"/>
  <c r="F1311" i="4"/>
  <c r="E468" i="4"/>
  <c r="F468" i="4"/>
  <c r="E1517" i="4"/>
  <c r="F1517" i="4"/>
  <c r="F1450" i="4"/>
  <c r="I1450" i="4" s="1"/>
  <c r="E1450" i="4"/>
  <c r="E1032" i="4"/>
  <c r="F1032" i="4"/>
  <c r="E1227" i="4"/>
  <c r="F1227" i="4"/>
  <c r="E903" i="4"/>
  <c r="F903" i="4"/>
  <c r="I932" i="4"/>
  <c r="I365" i="4"/>
  <c r="I445" i="4"/>
  <c r="I251" i="4"/>
  <c r="I564" i="4"/>
  <c r="E1248" i="4"/>
  <c r="F1248" i="4"/>
  <c r="I1248" i="4" s="1"/>
  <c r="I269" i="4"/>
  <c r="I1484" i="4"/>
  <c r="I588" i="4"/>
  <c r="I197" i="4"/>
  <c r="I1133" i="4"/>
  <c r="E877" i="4"/>
  <c r="F877" i="4"/>
  <c r="I128" i="4"/>
  <c r="I151" i="4"/>
  <c r="I526" i="4"/>
  <c r="I671" i="4"/>
  <c r="I859" i="4"/>
  <c r="J296" i="4"/>
  <c r="J486" i="4"/>
  <c r="J845" i="4"/>
  <c r="K846" i="4"/>
  <c r="N846" i="4" s="1"/>
  <c r="O846" i="4" s="1"/>
  <c r="K297" i="4"/>
  <c r="N297" i="4" s="1"/>
  <c r="O297" i="4" s="1"/>
  <c r="J940" i="4"/>
  <c r="K941" i="4"/>
  <c r="N941" i="4" s="1"/>
  <c r="O941" i="4" s="1"/>
  <c r="K930" i="4"/>
  <c r="N930" i="4" s="1"/>
  <c r="O930" i="4" s="1"/>
  <c r="H817" i="4"/>
  <c r="K817" i="4" s="1"/>
  <c r="N817" i="4" s="1"/>
  <c r="O817" i="4" s="1"/>
  <c r="J886" i="4"/>
  <c r="J478" i="4"/>
  <c r="J498" i="4"/>
  <c r="G616" i="4"/>
  <c r="K616" i="4" s="1"/>
  <c r="N616" i="4" s="1"/>
  <c r="O616" i="4" s="1"/>
  <c r="K887" i="4"/>
  <c r="N887" i="4" s="1"/>
  <c r="O887" i="4" s="1"/>
  <c r="G1146" i="4"/>
  <c r="K310" i="4"/>
  <c r="N310" i="4" s="1"/>
  <c r="O310" i="4" s="1"/>
  <c r="J309" i="4"/>
  <c r="K487" i="4"/>
  <c r="N487" i="4" s="1"/>
  <c r="O487" i="4" s="1"/>
  <c r="J1234" i="4"/>
  <c r="K172" i="4"/>
  <c r="N172" i="4" s="1"/>
  <c r="O172" i="4" s="1"/>
  <c r="J586" i="4"/>
  <c r="J1526" i="4"/>
  <c r="H1527" i="4"/>
  <c r="K1527" i="4" s="1"/>
  <c r="N1527" i="4" s="1"/>
  <c r="O1527" i="4" s="1"/>
  <c r="K1235" i="4"/>
  <c r="N1235" i="4" s="1"/>
  <c r="O1235" i="4" s="1"/>
  <c r="J1261" i="4"/>
  <c r="G986" i="4"/>
  <c r="K959" i="4"/>
  <c r="N959" i="4" s="1"/>
  <c r="O959" i="4" s="1"/>
  <c r="K587" i="4"/>
  <c r="N587" i="4" s="1"/>
  <c r="O587" i="4" s="1"/>
  <c r="H250" i="4"/>
  <c r="K250" i="4" s="1"/>
  <c r="N250" i="4" s="1"/>
  <c r="O250" i="4" s="1"/>
  <c r="J111" i="4"/>
  <c r="G922" i="4"/>
  <c r="H1146" i="4"/>
  <c r="G985" i="4"/>
  <c r="K985" i="4" s="1"/>
  <c r="N985" i="4" s="1"/>
  <c r="O985" i="4" s="1"/>
  <c r="J685" i="4"/>
  <c r="H686" i="4"/>
  <c r="K686" i="4" s="1"/>
  <c r="N686" i="4" s="1"/>
  <c r="O686" i="4" s="1"/>
  <c r="K184" i="4"/>
  <c r="N184" i="4" s="1"/>
  <c r="O184" i="4" s="1"/>
  <c r="H1145" i="4"/>
  <c r="K1145" i="4" s="1"/>
  <c r="N1145" i="4" s="1"/>
  <c r="O1145" i="4" s="1"/>
  <c r="J599" i="4"/>
  <c r="H600" i="4"/>
  <c r="K600" i="4" s="1"/>
  <c r="N600" i="4" s="1"/>
  <c r="O600" i="4" s="1"/>
  <c r="J1481" i="4"/>
  <c r="K1482" i="4"/>
  <c r="N1482" i="4" s="1"/>
  <c r="O1482" i="4" s="1"/>
  <c r="K1168" i="4"/>
  <c r="N1168" i="4" s="1"/>
  <c r="O1168" i="4" s="1"/>
  <c r="H922" i="4"/>
  <c r="J183" i="4"/>
  <c r="K710" i="4"/>
  <c r="N710" i="4" s="1"/>
  <c r="O710" i="4" s="1"/>
  <c r="J441" i="4"/>
  <c r="J709" i="4"/>
  <c r="K1262" i="4"/>
  <c r="N1262" i="4" s="1"/>
  <c r="O1262" i="4" s="1"/>
  <c r="J1411" i="4"/>
  <c r="J1446" i="4"/>
  <c r="H1412" i="4"/>
  <c r="K1412" i="4" s="1"/>
  <c r="N1412" i="4" s="1"/>
  <c r="O1412" i="4" s="1"/>
  <c r="J159" i="4"/>
  <c r="K160" i="4"/>
  <c r="N160" i="4" s="1"/>
  <c r="O160" i="4" s="1"/>
  <c r="K194" i="4"/>
  <c r="N194" i="4" s="1"/>
  <c r="O194" i="4" s="1"/>
  <c r="G1355" i="4"/>
  <c r="G350" i="4"/>
  <c r="H455" i="4"/>
  <c r="K455" i="4" s="1"/>
  <c r="J453" i="4"/>
  <c r="K266" i="4"/>
  <c r="N266" i="4" s="1"/>
  <c r="O266" i="4" s="1"/>
  <c r="J265" i="4"/>
  <c r="K237" i="4"/>
  <c r="N237" i="4" s="1"/>
  <c r="O237" i="4" s="1"/>
  <c r="J236" i="4"/>
  <c r="K1447" i="4"/>
  <c r="N1447" i="4" s="1"/>
  <c r="O1447" i="4" s="1"/>
  <c r="J374" i="4"/>
  <c r="G1005" i="4"/>
  <c r="H350" i="4"/>
  <c r="H1004" i="4"/>
  <c r="K1004" i="4" s="1"/>
  <c r="N1004" i="4" s="1"/>
  <c r="O1004" i="4" s="1"/>
  <c r="J1246" i="4"/>
  <c r="K1247" i="4"/>
  <c r="N1247" i="4" s="1"/>
  <c r="O1247" i="4" s="1"/>
  <c r="J668" i="4"/>
  <c r="J722" i="4"/>
  <c r="G724" i="4"/>
  <c r="H724" i="4"/>
  <c r="G443" i="4"/>
  <c r="H375" i="4"/>
  <c r="K375" i="4" s="1"/>
  <c r="N375" i="4" s="1"/>
  <c r="O375" i="4" s="1"/>
  <c r="G723" i="4"/>
  <c r="K723" i="4" s="1"/>
  <c r="N723" i="4" s="1"/>
  <c r="O723" i="4" s="1"/>
  <c r="K1192" i="4"/>
  <c r="N1192" i="4" s="1"/>
  <c r="O1192" i="4" s="1"/>
  <c r="H1193" i="4"/>
  <c r="K858" i="4"/>
  <c r="N858" i="4" s="1"/>
  <c r="O858" i="4" s="1"/>
  <c r="J857" i="4"/>
  <c r="H550" i="4"/>
  <c r="K550" i="4" s="1"/>
  <c r="N550" i="4" s="1"/>
  <c r="O550" i="4" s="1"/>
  <c r="K669" i="4"/>
  <c r="N669" i="4" s="1"/>
  <c r="O669" i="4" s="1"/>
  <c r="K454" i="4"/>
  <c r="N454" i="4" s="1"/>
  <c r="O454" i="4" s="1"/>
  <c r="G10" i="4"/>
  <c r="H1428" i="4"/>
  <c r="K1428" i="4" s="1"/>
  <c r="N1428" i="4" s="1"/>
  <c r="O1428" i="4" s="1"/>
  <c r="H1211" i="4"/>
  <c r="K1211" i="4" s="1"/>
  <c r="N1211" i="4" s="1"/>
  <c r="O1211" i="4" s="1"/>
  <c r="J549" i="4"/>
  <c r="K753" i="4"/>
  <c r="N753" i="4" s="1"/>
  <c r="O753" i="4" s="1"/>
  <c r="H642" i="4"/>
  <c r="K642" i="4" s="1"/>
  <c r="N642" i="4" s="1"/>
  <c r="O642" i="4" s="1"/>
  <c r="K216" i="4"/>
  <c r="J752" i="4"/>
  <c r="K733" i="4"/>
  <c r="N733" i="4" s="1"/>
  <c r="O733" i="4" s="1"/>
  <c r="G1181" i="4"/>
  <c r="K429" i="4"/>
  <c r="N429" i="4" s="1"/>
  <c r="O429" i="4" s="1"/>
  <c r="K499" i="4"/>
  <c r="N499" i="4" s="1"/>
  <c r="O499" i="4" s="1"/>
  <c r="G734" i="4"/>
  <c r="J1342" i="4"/>
  <c r="J206" i="4"/>
  <c r="J141" i="4"/>
  <c r="H1294" i="4"/>
  <c r="K1294" i="4" s="1"/>
  <c r="N1294" i="4" s="1"/>
  <c r="O1294" i="4" s="1"/>
  <c r="H149" i="4"/>
  <c r="K149" i="4" s="1"/>
  <c r="N149" i="4" s="1"/>
  <c r="O149" i="4" s="1"/>
  <c r="H512" i="4"/>
  <c r="K512" i="4" s="1"/>
  <c r="N512" i="4" s="1"/>
  <c r="O512" i="4" s="1"/>
  <c r="H1108" i="4"/>
  <c r="K1108" i="4" s="1"/>
  <c r="N1108" i="4" s="1"/>
  <c r="O1108" i="4" s="1"/>
  <c r="H563" i="4"/>
  <c r="K563" i="4" s="1"/>
  <c r="N563" i="4" s="1"/>
  <c r="O563" i="4" s="1"/>
  <c r="H803" i="4"/>
  <c r="K803" i="4" s="1"/>
  <c r="N803" i="4" s="1"/>
  <c r="O803" i="4" s="1"/>
  <c r="G833" i="4"/>
  <c r="G832" i="4"/>
  <c r="K832" i="4" s="1"/>
  <c r="N832" i="4" s="1"/>
  <c r="O832" i="4" s="1"/>
  <c r="H1029" i="4"/>
  <c r="K1029" i="4" s="1"/>
  <c r="N1029" i="4" s="1"/>
  <c r="O1029" i="4" s="1"/>
  <c r="H628" i="4"/>
  <c r="K628" i="4" s="1"/>
  <c r="N628" i="4" s="1"/>
  <c r="O628" i="4" s="1"/>
  <c r="J899" i="4"/>
  <c r="H900" i="4"/>
  <c r="K900" i="4" s="1"/>
  <c r="N900" i="4" s="1"/>
  <c r="O900" i="4" s="1"/>
  <c r="H1560" i="4"/>
  <c r="K1560" i="4" s="1"/>
  <c r="N1560" i="4" s="1"/>
  <c r="O1560" i="4" s="1"/>
  <c r="H995" i="4"/>
  <c r="K995" i="4" s="1"/>
  <c r="N995" i="4" s="1"/>
  <c r="O995" i="4" s="1"/>
  <c r="J697" i="4"/>
  <c r="G698" i="4"/>
  <c r="H1515" i="4"/>
  <c r="K1515" i="4" s="1"/>
  <c r="N1515" i="4" s="1"/>
  <c r="O1515" i="4" s="1"/>
  <c r="H62" i="4"/>
  <c r="K62" i="4" s="1"/>
  <c r="N62" i="4" s="1"/>
  <c r="O62" i="4" s="1"/>
  <c r="H698" i="4"/>
  <c r="H9" i="4"/>
  <c r="K9" i="4" s="1"/>
  <c r="N9" i="4" s="1"/>
  <c r="O9" i="4" s="1"/>
  <c r="H224" i="4"/>
  <c r="K224" i="4" s="1"/>
  <c r="N224" i="4" s="1"/>
  <c r="O224" i="4" s="1"/>
  <c r="G1376" i="4"/>
  <c r="G1375" i="4"/>
  <c r="J53" i="4"/>
  <c r="H54" i="4"/>
  <c r="G54" i="4"/>
  <c r="H124" i="4"/>
  <c r="K124" i="4" s="1"/>
  <c r="N124" i="4" s="1"/>
  <c r="O124" i="4" s="1"/>
  <c r="J54" i="4"/>
  <c r="H1343" i="4"/>
  <c r="K1343" i="4" s="1"/>
  <c r="N1343" i="4" s="1"/>
  <c r="O1343" i="4" s="1"/>
  <c r="H1180" i="4"/>
  <c r="K1180" i="4" s="1"/>
  <c r="N1180" i="4" s="1"/>
  <c r="O1180" i="4" s="1"/>
  <c r="H207" i="4"/>
  <c r="K207" i="4" s="1"/>
  <c r="N207" i="4" s="1"/>
  <c r="O207" i="4" s="1"/>
  <c r="H537" i="4"/>
  <c r="K537" i="4" s="1"/>
  <c r="N537" i="4" s="1"/>
  <c r="O537" i="4" s="1"/>
  <c r="H780" i="4"/>
  <c r="K780" i="4" s="1"/>
  <c r="N780" i="4" s="1"/>
  <c r="O780" i="4" s="1"/>
  <c r="H324" i="4"/>
  <c r="K324" i="4" s="1"/>
  <c r="N324" i="4" s="1"/>
  <c r="O324" i="4" s="1"/>
  <c r="H1470" i="4"/>
  <c r="K1470" i="4" s="1"/>
  <c r="N1470" i="4" s="1"/>
  <c r="O1470" i="4" s="1"/>
  <c r="H443" i="4"/>
  <c r="H1399" i="4"/>
  <c r="K1399" i="4" s="1"/>
  <c r="N1399" i="4" s="1"/>
  <c r="O1399" i="4" s="1"/>
  <c r="J1003" i="4"/>
  <c r="H337" i="4"/>
  <c r="K337" i="4" s="1"/>
  <c r="N337" i="4" s="1"/>
  <c r="O337" i="4" s="1"/>
  <c r="H1083" i="4"/>
  <c r="K1083" i="4" s="1"/>
  <c r="N1083" i="4" s="1"/>
  <c r="O1083" i="4" s="1"/>
  <c r="H1070" i="4"/>
  <c r="K1070" i="4" s="1"/>
  <c r="N1070" i="4" s="1"/>
  <c r="O1070" i="4" s="1"/>
  <c r="H575" i="4"/>
  <c r="K575" i="4" s="1"/>
  <c r="N575" i="4" s="1"/>
  <c r="O575" i="4" s="1"/>
  <c r="J1331" i="4"/>
  <c r="G1332" i="4"/>
  <c r="K1332" i="4" s="1"/>
  <c r="N1332" i="4" s="1"/>
  <c r="O1332" i="4" s="1"/>
  <c r="H74" i="4"/>
  <c r="K74" i="4" s="1"/>
  <c r="N74" i="4" s="1"/>
  <c r="O74" i="4" s="1"/>
  <c r="H1528" i="4"/>
  <c r="K1528" i="4" s="1"/>
  <c r="H96" i="4"/>
  <c r="K96" i="4" s="1"/>
  <c r="N96" i="4" s="1"/>
  <c r="O96" i="4" s="1"/>
  <c r="H1017" i="4"/>
  <c r="K1017" i="4" s="1"/>
  <c r="N1017" i="4" s="1"/>
  <c r="O1017" i="4" s="1"/>
  <c r="H1375" i="4"/>
  <c r="H1320" i="4"/>
  <c r="K1320" i="4" s="1"/>
  <c r="N1320" i="4" s="1"/>
  <c r="O1320" i="4" s="1"/>
  <c r="H1054" i="4"/>
  <c r="K1054" i="4" s="1"/>
  <c r="N1054" i="4" s="1"/>
  <c r="O1054" i="4" s="1"/>
  <c r="H1223" i="4"/>
  <c r="K1223" i="4" s="1"/>
  <c r="N1223" i="4" s="1"/>
  <c r="O1223" i="4" s="1"/>
  <c r="H403" i="4"/>
  <c r="K403" i="4" s="1"/>
  <c r="N403" i="4" s="1"/>
  <c r="O403" i="4" s="1"/>
  <c r="G362" i="4"/>
  <c r="K362" i="4" s="1"/>
  <c r="N362" i="4" s="1"/>
  <c r="O362" i="4" s="1"/>
  <c r="G467" i="4"/>
  <c r="G466" i="4"/>
  <c r="K466" i="4" s="1"/>
  <c r="N466" i="4" s="1"/>
  <c r="O466" i="4" s="1"/>
  <c r="J1095" i="4"/>
  <c r="H1096" i="4"/>
  <c r="K1096" i="4" s="1"/>
  <c r="N1096" i="4" s="1"/>
  <c r="O1096" i="4" s="1"/>
  <c r="H967" i="4"/>
  <c r="K967" i="4" s="1"/>
  <c r="N967" i="4" s="1"/>
  <c r="O967" i="4" s="1"/>
  <c r="N953" i="4"/>
  <c r="O953" i="4" s="1"/>
  <c r="N952" i="4"/>
  <c r="O952" i="4" s="1"/>
  <c r="J73" i="4"/>
  <c r="J1319" i="4"/>
  <c r="J61" i="4"/>
  <c r="G404" i="4"/>
  <c r="G564" i="4"/>
  <c r="J428" i="4"/>
  <c r="J929" i="4"/>
  <c r="J361" i="4"/>
  <c r="J1157" i="4"/>
  <c r="J574" i="4"/>
  <c r="G931" i="4"/>
  <c r="J1469" i="4"/>
  <c r="J536" i="4"/>
  <c r="J511" i="4"/>
  <c r="J627" i="4"/>
  <c r="J1527" i="4"/>
  <c r="G225" i="4"/>
  <c r="G804" i="4"/>
  <c r="G391" i="4"/>
  <c r="J148" i="4"/>
  <c r="J323" i="4"/>
  <c r="J1293" i="4"/>
  <c r="J779" i="4"/>
  <c r="J123" i="4"/>
  <c r="G1131" i="4"/>
  <c r="G251" i="4"/>
  <c r="G617" i="4"/>
  <c r="G417" i="4"/>
  <c r="G876" i="4"/>
  <c r="G847" i="4"/>
  <c r="G97" i="4"/>
  <c r="G430" i="4"/>
  <c r="G525" i="4"/>
  <c r="G1308" i="4"/>
  <c r="G588" i="4"/>
  <c r="G298" i="4"/>
  <c r="G1159" i="4"/>
  <c r="M8" i="7" l="1"/>
  <c r="N9" i="7" s="1"/>
  <c r="AN7" i="7"/>
  <c r="L8" i="7"/>
  <c r="AQ7" i="7"/>
  <c r="AK7" i="7"/>
  <c r="AO7" i="7"/>
  <c r="AE7" i="7"/>
  <c r="AM8" i="7"/>
  <c r="AM7" i="7"/>
  <c r="AH7" i="7"/>
  <c r="AL7" i="7"/>
  <c r="AF7" i="7"/>
  <c r="AJ7" i="7"/>
  <c r="AD8" i="7"/>
  <c r="AI7" i="7"/>
  <c r="AG7" i="7"/>
  <c r="AB7" i="7"/>
  <c r="AC7" i="7"/>
  <c r="AD7" i="7"/>
  <c r="AC8" i="7"/>
  <c r="T9" i="7"/>
  <c r="S9" i="7"/>
  <c r="R9" i="7"/>
  <c r="X8" i="7" s="1"/>
  <c r="AT8" i="7"/>
  <c r="J8" i="7"/>
  <c r="K8" i="7"/>
  <c r="K54" i="6"/>
  <c r="N804" i="6"/>
  <c r="O804" i="6" s="1"/>
  <c r="N942" i="6"/>
  <c r="O942" i="6" s="1"/>
  <c r="N1248" i="6"/>
  <c r="O1248" i="6" s="1"/>
  <c r="N1181" i="6"/>
  <c r="O1181" i="6" s="1"/>
  <c r="N195" i="6"/>
  <c r="O195" i="6" s="1"/>
  <c r="N1212" i="6"/>
  <c r="O1212" i="6" s="1"/>
  <c r="N986" i="6"/>
  <c r="O986" i="6" s="1"/>
  <c r="N63" i="6"/>
  <c r="O63" i="6" s="1"/>
  <c r="N1071" i="6"/>
  <c r="O1071" i="6" s="1"/>
  <c r="N311" i="6"/>
  <c r="O311" i="6" s="1"/>
  <c r="N430" i="6"/>
  <c r="O430" i="6" s="1"/>
  <c r="N1321" i="6"/>
  <c r="O1321" i="6" s="1"/>
  <c r="N251" i="6"/>
  <c r="O251" i="6" s="1"/>
  <c r="N173" i="6"/>
  <c r="O173" i="6" s="1"/>
  <c r="N1308" i="6"/>
  <c r="O1308" i="6" s="1"/>
  <c r="N325" i="6"/>
  <c r="O325" i="6" s="1"/>
  <c r="N1236" i="6"/>
  <c r="O1236" i="6" s="1"/>
  <c r="N150" i="6"/>
  <c r="O150" i="6" s="1"/>
  <c r="I98" i="6"/>
  <c r="H98" i="6"/>
  <c r="K98" i="6" s="1"/>
  <c r="N404" i="6"/>
  <c r="O404" i="6" s="1"/>
  <c r="H1483" i="6"/>
  <c r="K1483" i="6" s="1"/>
  <c r="I1483" i="6"/>
  <c r="E1249" i="6"/>
  <c r="G1249" i="6" s="1"/>
  <c r="F1249" i="6"/>
  <c r="J1247" i="6"/>
  <c r="N298" i="6"/>
  <c r="O298" i="6" s="1"/>
  <c r="K1516" i="6"/>
  <c r="H1516" i="6"/>
  <c r="I1516" i="6"/>
  <c r="I754" i="6"/>
  <c r="H754" i="6"/>
  <c r="K754" i="6" s="1"/>
  <c r="F1170" i="6"/>
  <c r="E1170" i="6"/>
  <c r="G1170" i="6" s="1"/>
  <c r="J1168" i="6"/>
  <c r="F252" i="6"/>
  <c r="E252" i="6"/>
  <c r="G252" i="6" s="1"/>
  <c r="J250" i="6"/>
  <c r="F126" i="6"/>
  <c r="E126" i="6"/>
  <c r="G126" i="6" s="1"/>
  <c r="J124" i="6"/>
  <c r="I525" i="6"/>
  <c r="H525" i="6"/>
  <c r="K525" i="6" s="1"/>
  <c r="I1146" i="6"/>
  <c r="H1146" i="6"/>
  <c r="K1146" i="6" s="1"/>
  <c r="I902" i="6"/>
  <c r="H902" i="6"/>
  <c r="K902" i="6" s="1"/>
  <c r="H699" i="6"/>
  <c r="K699" i="6" s="1"/>
  <c r="I699" i="6"/>
  <c r="I588" i="6"/>
  <c r="H588" i="6"/>
  <c r="K588" i="6"/>
  <c r="I1471" i="6"/>
  <c r="H1471" i="6"/>
  <c r="K1471" i="6" s="1"/>
  <c r="F64" i="6"/>
  <c r="E64" i="6"/>
  <c r="G64" i="6" s="1"/>
  <c r="J62" i="6"/>
  <c r="I1109" i="6"/>
  <c r="H1109" i="6"/>
  <c r="K1109" i="6" s="1"/>
  <c r="K10" i="6"/>
  <c r="H10" i="6"/>
  <c r="I10" i="6"/>
  <c r="H1263" i="6"/>
  <c r="K1263" i="6" s="1"/>
  <c r="I1263" i="6"/>
  <c r="I1400" i="6"/>
  <c r="H1400" i="6"/>
  <c r="K1400" i="6" s="1"/>
  <c r="I1005" i="6"/>
  <c r="H1005" i="6"/>
  <c r="K1005" i="6" s="1"/>
  <c r="F468" i="6"/>
  <c r="E468" i="6"/>
  <c r="G468" i="6" s="1"/>
  <c r="J466" i="6"/>
  <c r="I1224" i="6"/>
  <c r="K1224" i="6"/>
  <c r="H1224" i="6"/>
  <c r="I711" i="6"/>
  <c r="H711" i="6"/>
  <c r="K711" i="6" s="1"/>
  <c r="K833" i="6"/>
  <c r="I833" i="6"/>
  <c r="H833" i="6"/>
  <c r="F1334" i="6"/>
  <c r="E1334" i="6"/>
  <c r="G1334" i="6" s="1"/>
  <c r="J1332" i="6"/>
  <c r="I226" i="6"/>
  <c r="H226" i="6"/>
  <c r="K226" i="6" s="1"/>
  <c r="I734" i="6"/>
  <c r="H734" i="6"/>
  <c r="K734" i="6"/>
  <c r="I455" i="6"/>
  <c r="H455" i="6"/>
  <c r="K455" i="6" s="1"/>
  <c r="I563" i="6"/>
  <c r="H563" i="6"/>
  <c r="K563" i="6" s="1"/>
  <c r="I1448" i="6"/>
  <c r="H1448" i="6"/>
  <c r="K1448" i="6" s="1"/>
  <c r="I1295" i="6"/>
  <c r="K1295" i="6"/>
  <c r="H1295" i="6"/>
  <c r="F151" i="6"/>
  <c r="E151" i="6"/>
  <c r="G151" i="6" s="1"/>
  <c r="J149" i="6"/>
  <c r="I1413" i="6"/>
  <c r="H1413" i="6"/>
  <c r="K1413" i="6"/>
  <c r="N1169" i="6"/>
  <c r="O1169" i="6" s="1"/>
  <c r="I1030" i="6"/>
  <c r="H1030" i="6"/>
  <c r="K1030" i="6" s="1"/>
  <c r="F943" i="6"/>
  <c r="E943" i="6"/>
  <c r="G943" i="6" s="1"/>
  <c r="J941" i="6"/>
  <c r="F1322" i="6"/>
  <c r="E1322" i="6"/>
  <c r="G1322" i="6" s="1"/>
  <c r="J1320" i="6"/>
  <c r="N1377" i="6"/>
  <c r="O1377" i="6" s="1"/>
  <c r="I576" i="6"/>
  <c r="H576" i="6"/>
  <c r="K576" i="6" s="1"/>
  <c r="K922" i="6"/>
  <c r="I113" i="6"/>
  <c r="H113" i="6"/>
  <c r="K113" i="6" s="1"/>
  <c r="I643" i="6"/>
  <c r="H643" i="6"/>
  <c r="K643" i="6" s="1"/>
  <c r="F174" i="6"/>
  <c r="E174" i="6"/>
  <c r="G174" i="6" s="1"/>
  <c r="J172" i="6"/>
  <c r="K687" i="6"/>
  <c r="I687" i="6"/>
  <c r="H687" i="6"/>
  <c r="F312" i="6"/>
  <c r="E312" i="6"/>
  <c r="G312" i="6" s="1"/>
  <c r="J310" i="6"/>
  <c r="I629" i="6"/>
  <c r="H629" i="6"/>
  <c r="K629" i="6" s="1"/>
  <c r="N1333" i="6"/>
  <c r="O1333" i="6" s="1"/>
  <c r="K781" i="6"/>
  <c r="I781" i="6"/>
  <c r="H781" i="6"/>
  <c r="I500" i="6"/>
  <c r="H500" i="6"/>
  <c r="K500" i="6" s="1"/>
  <c r="F431" i="6"/>
  <c r="E431" i="6"/>
  <c r="G431" i="6" s="1"/>
  <c r="J429" i="6"/>
  <c r="N1055" i="6"/>
  <c r="O1055" i="6" s="1"/>
  <c r="N467" i="6"/>
  <c r="O467" i="6" s="1"/>
  <c r="F1378" i="6"/>
  <c r="E1378" i="6"/>
  <c r="G1378" i="6" s="1"/>
  <c r="J1376" i="6"/>
  <c r="I1131" i="6"/>
  <c r="H1131" i="6"/>
  <c r="K1131" i="6" s="1"/>
  <c r="J209" i="6"/>
  <c r="I209" i="6"/>
  <c r="N55" i="6"/>
  <c r="O55" i="6" s="1"/>
  <c r="N54" i="6"/>
  <c r="O54" i="6" s="1"/>
  <c r="I876" i="6"/>
  <c r="H876" i="6"/>
  <c r="K876" i="6" s="1"/>
  <c r="I1388" i="6"/>
  <c r="H1388" i="6"/>
  <c r="K1388" i="6" s="1"/>
  <c r="I391" i="6"/>
  <c r="H391" i="6"/>
  <c r="K391" i="6" s="1"/>
  <c r="K75" i="6"/>
  <c r="I75" i="6"/>
  <c r="H75" i="6"/>
  <c r="K617" i="6"/>
  <c r="I617" i="6"/>
  <c r="H617" i="6"/>
  <c r="E1072" i="6"/>
  <c r="G1072" i="6" s="1"/>
  <c r="F1072" i="6"/>
  <c r="J1070" i="6"/>
  <c r="H1159" i="6"/>
  <c r="K1159" i="6" s="1"/>
  <c r="I1159" i="6"/>
  <c r="F1213" i="6"/>
  <c r="E1213" i="6"/>
  <c r="G1213" i="6" s="1"/>
  <c r="J1211" i="6"/>
  <c r="N125" i="6"/>
  <c r="O125" i="6" s="1"/>
  <c r="F805" i="6"/>
  <c r="E805" i="6"/>
  <c r="G805" i="6" s="1"/>
  <c r="J803" i="6"/>
  <c r="F987" i="6"/>
  <c r="E987" i="6"/>
  <c r="J985" i="6"/>
  <c r="I488" i="6"/>
  <c r="H488" i="6"/>
  <c r="K488" i="6" s="1"/>
  <c r="K376" i="6"/>
  <c r="I376" i="6"/>
  <c r="H376" i="6"/>
  <c r="I1356" i="6"/>
  <c r="H1356" i="6"/>
  <c r="K1356" i="6" s="1"/>
  <c r="I847" i="6"/>
  <c r="H847" i="6"/>
  <c r="K847" i="6" s="1"/>
  <c r="I1193" i="6"/>
  <c r="H1193" i="6"/>
  <c r="K1193" i="6" s="1"/>
  <c r="F196" i="6"/>
  <c r="E196" i="6"/>
  <c r="G196" i="6" s="1"/>
  <c r="J194" i="6"/>
  <c r="K141" i="6"/>
  <c r="I1084" i="6"/>
  <c r="H1084" i="6"/>
  <c r="K1084" i="6" s="1"/>
  <c r="E1237" i="6"/>
  <c r="G1237" i="6" s="1"/>
  <c r="F1237" i="6"/>
  <c r="J1235" i="6"/>
  <c r="F405" i="6"/>
  <c r="E405" i="6"/>
  <c r="G405" i="6" s="1"/>
  <c r="J403" i="6"/>
  <c r="E1056" i="6"/>
  <c r="G1056" i="6" s="1"/>
  <c r="F1056" i="6"/>
  <c r="J1054" i="6"/>
  <c r="I338" i="6"/>
  <c r="H338" i="6"/>
  <c r="K338" i="6" s="1"/>
  <c r="I670" i="6"/>
  <c r="H670" i="6"/>
  <c r="K670" i="6" s="1"/>
  <c r="F299" i="6"/>
  <c r="E299" i="6"/>
  <c r="G299" i="6" s="1"/>
  <c r="J297" i="6"/>
  <c r="K818" i="6"/>
  <c r="I818" i="6"/>
  <c r="H818" i="6"/>
  <c r="K1018" i="6"/>
  <c r="I1018" i="6"/>
  <c r="H1018" i="6"/>
  <c r="K443" i="6"/>
  <c r="I443" i="6"/>
  <c r="H443" i="6"/>
  <c r="F969" i="6"/>
  <c r="E969" i="6"/>
  <c r="G969" i="6" s="1"/>
  <c r="J967" i="6"/>
  <c r="I538" i="6"/>
  <c r="H538" i="6"/>
  <c r="K538" i="6" s="1"/>
  <c r="K551" i="6"/>
  <c r="I551" i="6"/>
  <c r="H551" i="6"/>
  <c r="K931" i="6"/>
  <c r="I931" i="6"/>
  <c r="H931" i="6"/>
  <c r="F186" i="6"/>
  <c r="E186" i="6"/>
  <c r="J184" i="6"/>
  <c r="F889" i="6"/>
  <c r="E889" i="6"/>
  <c r="G889" i="6" s="1"/>
  <c r="J887" i="6"/>
  <c r="I350" i="6"/>
  <c r="H350" i="6"/>
  <c r="K350" i="6" s="1"/>
  <c r="I161" i="6"/>
  <c r="H161" i="6"/>
  <c r="K161" i="6" s="1"/>
  <c r="N238" i="6"/>
  <c r="O238" i="6" s="1"/>
  <c r="K513" i="6"/>
  <c r="I513" i="6"/>
  <c r="H513" i="6"/>
  <c r="J996" i="6"/>
  <c r="I996" i="6"/>
  <c r="I417" i="6"/>
  <c r="H417" i="6"/>
  <c r="K417" i="6" s="1"/>
  <c r="N968" i="6"/>
  <c r="O968" i="6" s="1"/>
  <c r="I1528" i="6"/>
  <c r="H1528" i="6"/>
  <c r="K1528" i="6" s="1"/>
  <c r="I1429" i="6"/>
  <c r="H1429" i="6"/>
  <c r="K1429" i="6" s="1"/>
  <c r="I601" i="6"/>
  <c r="H601" i="6"/>
  <c r="K601" i="6" s="1"/>
  <c r="N888" i="6"/>
  <c r="O888" i="6" s="1"/>
  <c r="H267" i="6"/>
  <c r="K267" i="6" s="1"/>
  <c r="I267" i="6"/>
  <c r="K1097" i="6"/>
  <c r="I1097" i="6"/>
  <c r="H1097" i="6"/>
  <c r="F1182" i="6"/>
  <c r="E1182" i="6"/>
  <c r="G1182" i="6" s="1"/>
  <c r="J1180" i="6"/>
  <c r="E239" i="6"/>
  <c r="G239" i="6" s="1"/>
  <c r="F239" i="6"/>
  <c r="J237" i="6"/>
  <c r="I363" i="6"/>
  <c r="H363" i="6"/>
  <c r="K363" i="6" s="1"/>
  <c r="I724" i="6"/>
  <c r="H724" i="6"/>
  <c r="K724" i="6" s="1"/>
  <c r="I1344" i="6"/>
  <c r="H1344" i="6"/>
  <c r="K1344" i="6"/>
  <c r="E1309" i="6"/>
  <c r="G1309" i="6" s="1"/>
  <c r="F1309" i="6"/>
  <c r="J1307" i="6"/>
  <c r="N480" i="6"/>
  <c r="O480" i="6" s="1"/>
  <c r="N479" i="6"/>
  <c r="O479" i="6" s="1"/>
  <c r="E326" i="6"/>
  <c r="G326" i="6" s="1"/>
  <c r="F326" i="6"/>
  <c r="J324" i="6"/>
  <c r="I859" i="6"/>
  <c r="H859" i="6"/>
  <c r="K859" i="6" s="1"/>
  <c r="N185" i="6"/>
  <c r="O185" i="6" s="1"/>
  <c r="K1561" i="6"/>
  <c r="I1561" i="6"/>
  <c r="H1561" i="6"/>
  <c r="E1431" i="4"/>
  <c r="F1431" i="4"/>
  <c r="I1431" i="4" s="1"/>
  <c r="E1357" i="4"/>
  <c r="F1357" i="4"/>
  <c r="I1357" i="4" s="1"/>
  <c r="E1007" i="4"/>
  <c r="F1007" i="4"/>
  <c r="I1007" i="4" s="1"/>
  <c r="E1388" i="4"/>
  <c r="G1388" i="4" s="1"/>
  <c r="F1388" i="4"/>
  <c r="I1388" i="4" s="1"/>
  <c r="J1386" i="4"/>
  <c r="E1400" i="4"/>
  <c r="F1400" i="4"/>
  <c r="E152" i="4"/>
  <c r="F152" i="4"/>
  <c r="I152" i="4" s="1"/>
  <c r="E270" i="4"/>
  <c r="F270" i="4"/>
  <c r="I903" i="4"/>
  <c r="I1517" i="4"/>
  <c r="I943" i="4"/>
  <c r="E820" i="4"/>
  <c r="F820" i="4"/>
  <c r="I820" i="4" s="1"/>
  <c r="E1110" i="4"/>
  <c r="F1110" i="4"/>
  <c r="I1110" i="4" s="1"/>
  <c r="I690" i="4"/>
  <c r="I538" i="4"/>
  <c r="E725" i="4"/>
  <c r="F725" i="4"/>
  <c r="I725" i="4" s="1"/>
  <c r="I1160" i="4"/>
  <c r="I300" i="4"/>
  <c r="I1170" i="4"/>
  <c r="I1415" i="4"/>
  <c r="I1074" i="4"/>
  <c r="I392" i="4"/>
  <c r="E1194" i="4"/>
  <c r="F1194" i="4"/>
  <c r="I1194" i="4" s="1"/>
  <c r="F527" i="4"/>
  <c r="E527" i="4"/>
  <c r="E1451" i="4"/>
  <c r="F1451" i="4"/>
  <c r="I1451" i="4" s="1"/>
  <c r="F1249" i="4"/>
  <c r="E1249" i="4"/>
  <c r="E987" i="4"/>
  <c r="F987" i="4"/>
  <c r="I987" i="4" s="1"/>
  <c r="F314" i="4"/>
  <c r="E314" i="4"/>
  <c r="E1297" i="4"/>
  <c r="F1297" i="4"/>
  <c r="I1297" i="4" s="1"/>
  <c r="E99" i="4"/>
  <c r="F99" i="4"/>
  <c r="I99" i="4" s="1"/>
  <c r="E352" i="4"/>
  <c r="F352" i="4"/>
  <c r="I352" i="4" s="1"/>
  <c r="E577" i="4"/>
  <c r="F577" i="4"/>
  <c r="I577" i="4" s="1"/>
  <c r="E933" i="4"/>
  <c r="F933" i="4"/>
  <c r="I933" i="4" s="1"/>
  <c r="E406" i="4"/>
  <c r="F406" i="4"/>
  <c r="I406" i="4" s="1"/>
  <c r="I877" i="4"/>
  <c r="I1227" i="4"/>
  <c r="I468" i="4"/>
  <c r="I114" i="4"/>
  <c r="I420" i="4"/>
  <c r="F890" i="4"/>
  <c r="I890" i="4" s="1"/>
  <c r="E890" i="4"/>
  <c r="E227" i="4"/>
  <c r="F227" i="4"/>
  <c r="I699" i="4"/>
  <c r="I1214" i="4"/>
  <c r="I645" i="4"/>
  <c r="E1149" i="4"/>
  <c r="F1149" i="4"/>
  <c r="I1149" i="4" s="1"/>
  <c r="E433" i="4"/>
  <c r="F433" i="4"/>
  <c r="I433" i="4" s="1"/>
  <c r="E1485" i="4"/>
  <c r="F1485" i="4"/>
  <c r="I1485" i="4" s="1"/>
  <c r="H986" i="4"/>
  <c r="E565" i="4"/>
  <c r="F565" i="4"/>
  <c r="I565" i="4" s="1"/>
  <c r="E633" i="4"/>
  <c r="F633" i="4"/>
  <c r="E1239" i="4"/>
  <c r="F1239" i="4"/>
  <c r="E241" i="4"/>
  <c r="F241" i="4"/>
  <c r="E328" i="4"/>
  <c r="F328" i="4"/>
  <c r="I328" i="4" s="1"/>
  <c r="E783" i="4"/>
  <c r="F783" i="4"/>
  <c r="F1266" i="4"/>
  <c r="I1266" i="4" s="1"/>
  <c r="E1266" i="4"/>
  <c r="E756" i="4"/>
  <c r="F756" i="4"/>
  <c r="E12" i="4"/>
  <c r="F12" i="4"/>
  <c r="I12" i="4" s="1"/>
  <c r="E1134" i="4"/>
  <c r="F1134" i="4"/>
  <c r="E252" i="4"/>
  <c r="F252" i="4"/>
  <c r="I1032" i="4"/>
  <c r="I1311" i="4"/>
  <c r="I341" i="4"/>
  <c r="E514" i="4"/>
  <c r="F514" i="4"/>
  <c r="I514" i="4" s="1"/>
  <c r="I711" i="4"/>
  <c r="I502" i="4"/>
  <c r="I1561" i="4"/>
  <c r="I619" i="4"/>
  <c r="I835" i="4"/>
  <c r="F1378" i="4"/>
  <c r="E1378" i="4"/>
  <c r="F970" i="4"/>
  <c r="I970" i="4" s="1"/>
  <c r="E970" i="4"/>
  <c r="F860" i="4"/>
  <c r="I860" i="4" s="1"/>
  <c r="E860" i="4"/>
  <c r="E198" i="4"/>
  <c r="F198" i="4"/>
  <c r="E446" i="4"/>
  <c r="F446" i="4"/>
  <c r="I446" i="4" s="1"/>
  <c r="F491" i="4"/>
  <c r="I491" i="4" s="1"/>
  <c r="E491" i="4"/>
  <c r="E1086" i="4"/>
  <c r="F1086" i="4"/>
  <c r="E78" i="4"/>
  <c r="F78" i="4"/>
  <c r="E164" i="4"/>
  <c r="F164" i="4"/>
  <c r="I164" i="4" s="1"/>
  <c r="F1530" i="4"/>
  <c r="I1530" i="4" s="1"/>
  <c r="E1530" i="4"/>
  <c r="E1059" i="4"/>
  <c r="F1059" i="4"/>
  <c r="J1398" i="4"/>
  <c r="E672" i="4"/>
  <c r="F672" i="4"/>
  <c r="I672" i="4" s="1"/>
  <c r="E589" i="4"/>
  <c r="F589" i="4"/>
  <c r="I589" i="4" s="1"/>
  <c r="F366" i="4"/>
  <c r="E366" i="4"/>
  <c r="I1335" i="4"/>
  <c r="I552" i="4"/>
  <c r="E602" i="4"/>
  <c r="F602" i="4"/>
  <c r="I602" i="4" s="1"/>
  <c r="I737" i="4"/>
  <c r="I1324" i="4"/>
  <c r="E457" i="4"/>
  <c r="F457" i="4"/>
  <c r="I457" i="4" s="1"/>
  <c r="I175" i="4"/>
  <c r="I1099" i="4"/>
  <c r="I1021" i="4"/>
  <c r="I379" i="4"/>
  <c r="I849" i="4"/>
  <c r="F806" i="4"/>
  <c r="I806" i="4" s="1"/>
  <c r="E806" i="4"/>
  <c r="G942" i="4"/>
  <c r="G500" i="4"/>
  <c r="G1236" i="4"/>
  <c r="J184" i="4"/>
  <c r="G185" i="4"/>
  <c r="H888" i="4"/>
  <c r="K888" i="4" s="1"/>
  <c r="N888" i="4" s="1"/>
  <c r="O888" i="4" s="1"/>
  <c r="G311" i="4"/>
  <c r="G888" i="4"/>
  <c r="H479" i="4"/>
  <c r="G479" i="4"/>
  <c r="H687" i="4"/>
  <c r="G687" i="4"/>
  <c r="J985" i="4"/>
  <c r="G818" i="4"/>
  <c r="J816" i="4"/>
  <c r="K1146" i="4"/>
  <c r="N1146" i="4" s="1"/>
  <c r="O1146" i="4" s="1"/>
  <c r="G601" i="4"/>
  <c r="H1413" i="4"/>
  <c r="G1413" i="4"/>
  <c r="N1528" i="4"/>
  <c r="O1528" i="4" s="1"/>
  <c r="N960" i="4"/>
  <c r="O960" i="4" s="1"/>
  <c r="G1263" i="4"/>
  <c r="K986" i="4"/>
  <c r="N986" i="4" s="1"/>
  <c r="O986" i="4" s="1"/>
  <c r="H113" i="4"/>
  <c r="H1483" i="4"/>
  <c r="J1145" i="4"/>
  <c r="G1483" i="4"/>
  <c r="H1263" i="4"/>
  <c r="J171" i="4"/>
  <c r="G173" i="4"/>
  <c r="K922" i="4"/>
  <c r="N922" i="4" s="1"/>
  <c r="O922" i="4" s="1"/>
  <c r="H1448" i="4"/>
  <c r="G113" i="4"/>
  <c r="G161" i="4"/>
  <c r="G376" i="4"/>
  <c r="H601" i="4"/>
  <c r="H711" i="4"/>
  <c r="G711" i="4"/>
  <c r="J349" i="4"/>
  <c r="G444" i="4"/>
  <c r="G968" i="4"/>
  <c r="H208" i="4"/>
  <c r="J966" i="4"/>
  <c r="G208" i="4"/>
  <c r="H161" i="4"/>
  <c r="J1004" i="4"/>
  <c r="G1212" i="4"/>
  <c r="J454" i="4"/>
  <c r="H859" i="4"/>
  <c r="G859" i="4"/>
  <c r="H734" i="4"/>
  <c r="K734" i="4" s="1"/>
  <c r="N734" i="4" s="1"/>
  <c r="O734" i="4" s="1"/>
  <c r="J732" i="4"/>
  <c r="J1210" i="4"/>
  <c r="H1005" i="4"/>
  <c r="K1005" i="4" s="1"/>
  <c r="N1005" i="4" s="1"/>
  <c r="O1005" i="4" s="1"/>
  <c r="H238" i="4"/>
  <c r="G1097" i="4"/>
  <c r="H670" i="4"/>
  <c r="J1354" i="4"/>
  <c r="G195" i="4"/>
  <c r="J193" i="4"/>
  <c r="G670" i="4"/>
  <c r="J1353" i="4"/>
  <c r="H1248" i="4"/>
  <c r="G1248" i="4"/>
  <c r="J1167" i="4"/>
  <c r="G1169" i="4"/>
  <c r="G238" i="4"/>
  <c r="K724" i="4"/>
  <c r="N724" i="4" s="1"/>
  <c r="O724" i="4" s="1"/>
  <c r="J8" i="4"/>
  <c r="H267" i="4"/>
  <c r="G1561" i="4"/>
  <c r="G267" i="4"/>
  <c r="J1191" i="4"/>
  <c r="K443" i="4"/>
  <c r="N443" i="4" s="1"/>
  <c r="O443" i="4" s="1"/>
  <c r="G1333" i="4"/>
  <c r="H551" i="4"/>
  <c r="K551" i="4" s="1"/>
  <c r="N551" i="4" s="1"/>
  <c r="O551" i="4" s="1"/>
  <c r="J1559" i="4"/>
  <c r="J550" i="4"/>
  <c r="J551" i="4"/>
  <c r="N455" i="4"/>
  <c r="O455" i="4" s="1"/>
  <c r="K698" i="4"/>
  <c r="N698" i="4" s="1"/>
  <c r="O698" i="4" s="1"/>
  <c r="J994" i="4"/>
  <c r="K1375" i="4"/>
  <c r="N1375" i="4" s="1"/>
  <c r="O1375" i="4" s="1"/>
  <c r="H901" i="4"/>
  <c r="H754" i="4"/>
  <c r="G754" i="4"/>
  <c r="J831" i="4"/>
  <c r="J1179" i="4"/>
  <c r="J832" i="4"/>
  <c r="G1429" i="4"/>
  <c r="J1427" i="4"/>
  <c r="G1182" i="4"/>
  <c r="K350" i="4"/>
  <c r="N350" i="4" s="1"/>
  <c r="O350" i="4" s="1"/>
  <c r="J641" i="4"/>
  <c r="G643" i="4"/>
  <c r="G405" i="4"/>
  <c r="G699" i="4"/>
  <c r="H467" i="4"/>
  <c r="K467" i="4" s="1"/>
  <c r="N467" i="4" s="1"/>
  <c r="O467" i="4" s="1"/>
  <c r="H1344" i="4"/>
  <c r="H1321" i="4"/>
  <c r="G1344" i="4"/>
  <c r="J465" i="4"/>
  <c r="N216" i="4"/>
  <c r="O216" i="4" s="1"/>
  <c r="N217" i="4"/>
  <c r="O217" i="4" s="1"/>
  <c r="H1097" i="4"/>
  <c r="H1376" i="4"/>
  <c r="K1376" i="4" s="1"/>
  <c r="J1374" i="4"/>
  <c r="H75" i="4"/>
  <c r="G75" i="4"/>
  <c r="G1321" i="4"/>
  <c r="K54" i="4"/>
  <c r="N54" i="4" s="1"/>
  <c r="O54" i="4" s="1"/>
  <c r="J996" i="4"/>
  <c r="H1308" i="4"/>
  <c r="K1308" i="4" s="1"/>
  <c r="N1308" i="4" s="1"/>
  <c r="O1308" i="4" s="1"/>
  <c r="G63" i="4"/>
  <c r="H1561" i="4"/>
  <c r="H363" i="4"/>
  <c r="K363" i="4" s="1"/>
  <c r="N363" i="4" s="1"/>
  <c r="O363" i="4" s="1"/>
  <c r="H931" i="4"/>
  <c r="K931" i="4" s="1"/>
  <c r="N931" i="4" s="1"/>
  <c r="O931" i="4" s="1"/>
  <c r="H1212" i="4"/>
  <c r="J1514" i="4"/>
  <c r="H942" i="4"/>
  <c r="H1131" i="4"/>
  <c r="K1131" i="4" s="1"/>
  <c r="N1131" i="4" s="1"/>
  <c r="O1131" i="4" s="1"/>
  <c r="J487" i="4"/>
  <c r="G488" i="4"/>
  <c r="H430" i="4"/>
  <c r="K430" i="4" s="1"/>
  <c r="N430" i="4" s="1"/>
  <c r="O430" i="4" s="1"/>
  <c r="H617" i="4"/>
  <c r="K617" i="4" s="1"/>
  <c r="N617" i="4" s="1"/>
  <c r="O617" i="4" s="1"/>
  <c r="H588" i="4"/>
  <c r="K588" i="4" s="1"/>
  <c r="N588" i="4" s="1"/>
  <c r="O588" i="4" s="1"/>
  <c r="H97" i="4"/>
  <c r="K97" i="4" s="1"/>
  <c r="N97" i="4" s="1"/>
  <c r="O97" i="4" s="1"/>
  <c r="H968" i="4"/>
  <c r="H404" i="4"/>
  <c r="K404" i="4" s="1"/>
  <c r="N404" i="4" s="1"/>
  <c r="O404" i="4" s="1"/>
  <c r="H525" i="4"/>
  <c r="K525" i="4" s="1"/>
  <c r="N525" i="4" s="1"/>
  <c r="O525" i="4" s="1"/>
  <c r="H847" i="4"/>
  <c r="K847" i="4" s="1"/>
  <c r="N847" i="4" s="1"/>
  <c r="O847" i="4" s="1"/>
  <c r="H251" i="4"/>
  <c r="K251" i="4" s="1"/>
  <c r="N251" i="4" s="1"/>
  <c r="O251" i="4" s="1"/>
  <c r="H1236" i="4"/>
  <c r="K1236" i="4" s="1"/>
  <c r="N1236" i="4" s="1"/>
  <c r="O1236" i="4" s="1"/>
  <c r="G901" i="4"/>
  <c r="H311" i="4"/>
  <c r="H500" i="4"/>
  <c r="K500" i="4" s="1"/>
  <c r="N500" i="4" s="1"/>
  <c r="O500" i="4" s="1"/>
  <c r="H488" i="4"/>
  <c r="H1159" i="4"/>
  <c r="K1159" i="4" s="1"/>
  <c r="N1159" i="4" s="1"/>
  <c r="O1159" i="4" s="1"/>
  <c r="H338" i="4"/>
  <c r="J1082" i="4"/>
  <c r="H298" i="4"/>
  <c r="K298" i="4" s="1"/>
  <c r="N298" i="4" s="1"/>
  <c r="O298" i="4" s="1"/>
  <c r="H876" i="4"/>
  <c r="K876" i="4" s="1"/>
  <c r="N876" i="4" s="1"/>
  <c r="O876" i="4" s="1"/>
  <c r="H1388" i="4"/>
  <c r="K1388" i="4" s="1"/>
  <c r="N1388" i="4" s="1"/>
  <c r="O1388" i="4" s="1"/>
  <c r="H417" i="4"/>
  <c r="K417" i="4" s="1"/>
  <c r="N417" i="4" s="1"/>
  <c r="O417" i="4" s="1"/>
  <c r="J140" i="4"/>
  <c r="G141" i="4"/>
  <c r="H141" i="4"/>
  <c r="H391" i="4"/>
  <c r="K391" i="4" s="1"/>
  <c r="N391" i="4" s="1"/>
  <c r="O391" i="4" s="1"/>
  <c r="J336" i="4"/>
  <c r="G125" i="4"/>
  <c r="G538" i="4"/>
  <c r="J562" i="4"/>
  <c r="G576" i="4"/>
  <c r="G1529" i="4"/>
  <c r="J1028" i="4"/>
  <c r="G1030" i="4"/>
  <c r="J1016" i="4"/>
  <c r="G1018" i="4"/>
  <c r="G1109" i="4"/>
  <c r="J1107" i="4"/>
  <c r="G1224" i="4"/>
  <c r="J1222" i="4"/>
  <c r="J1069" i="4"/>
  <c r="J362" i="4"/>
  <c r="J223" i="4"/>
  <c r="G1055" i="4"/>
  <c r="J1053" i="4"/>
  <c r="J802" i="4"/>
  <c r="G1071" i="4"/>
  <c r="J96" i="4"/>
  <c r="J499" i="4"/>
  <c r="G1400" i="4"/>
  <c r="J524" i="4"/>
  <c r="G1471" i="4"/>
  <c r="J1130" i="4"/>
  <c r="J846" i="4"/>
  <c r="J1235" i="4"/>
  <c r="J390" i="4"/>
  <c r="J416" i="4"/>
  <c r="J250" i="4"/>
  <c r="J941" i="4"/>
  <c r="J297" i="4"/>
  <c r="J310" i="4"/>
  <c r="J1158" i="4"/>
  <c r="J875" i="4"/>
  <c r="G150" i="4"/>
  <c r="G513" i="4"/>
  <c r="G325" i="4"/>
  <c r="G1295" i="4"/>
  <c r="G781" i="4"/>
  <c r="G629" i="4"/>
  <c r="Z8" i="7" l="1"/>
  <c r="AR8" i="7"/>
  <c r="O9" i="7"/>
  <c r="AA8" i="7"/>
  <c r="Y8" i="7"/>
  <c r="Q9" i="7"/>
  <c r="AP8" i="7" s="1"/>
  <c r="W9" i="7"/>
  <c r="P9" i="7"/>
  <c r="U9" i="7"/>
  <c r="N1528" i="6"/>
  <c r="O1528" i="6" s="1"/>
  <c r="N338" i="6"/>
  <c r="O338" i="6" s="1"/>
  <c r="N1193" i="6"/>
  <c r="O1193" i="6" s="1"/>
  <c r="N629" i="6"/>
  <c r="O629" i="6" s="1"/>
  <c r="N876" i="6"/>
  <c r="O876" i="6" s="1"/>
  <c r="N724" i="6"/>
  <c r="O724" i="6" s="1"/>
  <c r="N1084" i="6"/>
  <c r="O1084" i="6" s="1"/>
  <c r="N500" i="6"/>
  <c r="O500" i="6" s="1"/>
  <c r="N576" i="6"/>
  <c r="O576" i="6" s="1"/>
  <c r="N563" i="6"/>
  <c r="O563" i="6" s="1"/>
  <c r="N1263" i="6"/>
  <c r="O1263" i="6" s="1"/>
  <c r="N699" i="6"/>
  <c r="O699" i="6" s="1"/>
  <c r="N754" i="6"/>
  <c r="O754" i="6" s="1"/>
  <c r="N601" i="6"/>
  <c r="O601" i="6" s="1"/>
  <c r="N902" i="6"/>
  <c r="O902" i="6" s="1"/>
  <c r="N363" i="6"/>
  <c r="O363" i="6" s="1"/>
  <c r="N455" i="6"/>
  <c r="O455" i="6" s="1"/>
  <c r="N1471" i="6"/>
  <c r="O1471" i="6" s="1"/>
  <c r="N1483" i="6"/>
  <c r="O1483" i="6" s="1"/>
  <c r="N161" i="6"/>
  <c r="O161" i="6" s="1"/>
  <c r="N859" i="6"/>
  <c r="O859" i="6" s="1"/>
  <c r="N1429" i="6"/>
  <c r="O1429" i="6" s="1"/>
  <c r="N350" i="6"/>
  <c r="O350" i="6" s="1"/>
  <c r="N670" i="6"/>
  <c r="O670" i="6" s="1"/>
  <c r="N1356" i="6"/>
  <c r="O1356" i="6" s="1"/>
  <c r="N1146" i="6"/>
  <c r="O1146" i="6" s="1"/>
  <c r="N98" i="6"/>
  <c r="O98" i="6" s="1"/>
  <c r="N525" i="6"/>
  <c r="O525" i="6" s="1"/>
  <c r="N1448" i="6"/>
  <c r="O1448" i="6" s="1"/>
  <c r="N267" i="6"/>
  <c r="O267" i="6" s="1"/>
  <c r="I326" i="6"/>
  <c r="H326" i="6"/>
  <c r="K326" i="6" s="1"/>
  <c r="F364" i="6"/>
  <c r="E364" i="6"/>
  <c r="G364" i="6" s="1"/>
  <c r="J362" i="6"/>
  <c r="F1430" i="6"/>
  <c r="E1430" i="6"/>
  <c r="G1430" i="6" s="1"/>
  <c r="J1428" i="6"/>
  <c r="N931" i="6"/>
  <c r="O931" i="6" s="1"/>
  <c r="F1345" i="6"/>
  <c r="E1345" i="6"/>
  <c r="G1345" i="6" s="1"/>
  <c r="J1343" i="6"/>
  <c r="F514" i="6"/>
  <c r="E514" i="6"/>
  <c r="G514" i="6" s="1"/>
  <c r="J512" i="6"/>
  <c r="I889" i="6"/>
  <c r="H889" i="6"/>
  <c r="K889" i="6" s="1"/>
  <c r="F1019" i="6"/>
  <c r="E1019" i="6"/>
  <c r="G1019" i="6" s="1"/>
  <c r="J1017" i="6"/>
  <c r="F848" i="6"/>
  <c r="E848" i="6"/>
  <c r="G848" i="6" s="1"/>
  <c r="J846" i="6"/>
  <c r="F377" i="6"/>
  <c r="E377" i="6"/>
  <c r="G377" i="6" s="1"/>
  <c r="J375" i="6"/>
  <c r="F76" i="6"/>
  <c r="E76" i="6"/>
  <c r="G76" i="6" s="1"/>
  <c r="J74" i="6"/>
  <c r="F1389" i="6"/>
  <c r="E1389" i="6"/>
  <c r="G1389" i="6" s="1"/>
  <c r="J1387" i="6"/>
  <c r="F782" i="6"/>
  <c r="E782" i="6"/>
  <c r="G782" i="6" s="1"/>
  <c r="J780" i="6"/>
  <c r="F114" i="6"/>
  <c r="E114" i="6"/>
  <c r="G114" i="6" s="1"/>
  <c r="J112" i="6"/>
  <c r="F1414" i="6"/>
  <c r="E1414" i="6"/>
  <c r="G1414" i="6" s="1"/>
  <c r="J1412" i="6"/>
  <c r="F1296" i="6"/>
  <c r="E1296" i="6"/>
  <c r="G1296" i="6" s="1"/>
  <c r="J1294" i="6"/>
  <c r="E735" i="6"/>
  <c r="G735" i="6" s="1"/>
  <c r="F735" i="6"/>
  <c r="J733" i="6"/>
  <c r="F1006" i="6"/>
  <c r="E1006" i="6"/>
  <c r="G1006" i="6" s="1"/>
  <c r="J1004" i="6"/>
  <c r="F1110" i="6"/>
  <c r="E1110" i="6"/>
  <c r="G1110" i="6" s="1"/>
  <c r="J1108" i="6"/>
  <c r="K126" i="6"/>
  <c r="I126" i="6"/>
  <c r="H126" i="6"/>
  <c r="F1098" i="6"/>
  <c r="E1098" i="6"/>
  <c r="G1098" i="6" s="1"/>
  <c r="J1096" i="6"/>
  <c r="F418" i="6"/>
  <c r="E418" i="6"/>
  <c r="G418" i="6" s="1"/>
  <c r="J416" i="6"/>
  <c r="F552" i="6"/>
  <c r="E552" i="6"/>
  <c r="G552" i="6" s="1"/>
  <c r="J550" i="6"/>
  <c r="H299" i="6"/>
  <c r="K299" i="6"/>
  <c r="I299" i="6"/>
  <c r="E339" i="6"/>
  <c r="G339" i="6" s="1"/>
  <c r="F339" i="6"/>
  <c r="J337" i="6"/>
  <c r="I1237" i="6"/>
  <c r="H1237" i="6"/>
  <c r="K1237" i="6" s="1"/>
  <c r="I1072" i="6"/>
  <c r="H1072" i="6"/>
  <c r="K1072" i="6" s="1"/>
  <c r="G209" i="6"/>
  <c r="H209" i="6"/>
  <c r="J208" i="6"/>
  <c r="I431" i="6"/>
  <c r="H431" i="6"/>
  <c r="K431" i="6" s="1"/>
  <c r="F1031" i="6"/>
  <c r="E1031" i="6"/>
  <c r="G1031" i="6" s="1"/>
  <c r="J1029" i="6"/>
  <c r="F834" i="6"/>
  <c r="E834" i="6"/>
  <c r="G834" i="6" s="1"/>
  <c r="J832" i="6"/>
  <c r="N1018" i="6"/>
  <c r="O1018" i="6" s="1"/>
  <c r="K196" i="6"/>
  <c r="I196" i="6"/>
  <c r="H196" i="6"/>
  <c r="N847" i="6"/>
  <c r="O847" i="6" s="1"/>
  <c r="N376" i="6"/>
  <c r="O376" i="6" s="1"/>
  <c r="N75" i="6"/>
  <c r="O75" i="6" s="1"/>
  <c r="N1388" i="6"/>
  <c r="O1388" i="6" s="1"/>
  <c r="K1378" i="6"/>
  <c r="I1378" i="6"/>
  <c r="H1378" i="6"/>
  <c r="N781" i="6"/>
  <c r="O781" i="6" s="1"/>
  <c r="I174" i="6"/>
  <c r="H174" i="6"/>
  <c r="K174" i="6" s="1"/>
  <c r="N113" i="6"/>
  <c r="O113" i="6" s="1"/>
  <c r="F456" i="6"/>
  <c r="E456" i="6"/>
  <c r="G456" i="6" s="1"/>
  <c r="J454" i="6"/>
  <c r="N1224" i="6"/>
  <c r="O1224" i="6" s="1"/>
  <c r="N1005" i="6"/>
  <c r="O1005" i="6" s="1"/>
  <c r="N1109" i="6"/>
  <c r="O1109" i="6" s="1"/>
  <c r="E755" i="6"/>
  <c r="G755" i="6" s="1"/>
  <c r="F755" i="6"/>
  <c r="J753" i="6"/>
  <c r="K1249" i="6"/>
  <c r="I1249" i="6"/>
  <c r="H1249" i="6"/>
  <c r="I969" i="6"/>
  <c r="H969" i="6"/>
  <c r="K969" i="6" s="1"/>
  <c r="I239" i="6"/>
  <c r="H239" i="6"/>
  <c r="K239" i="6" s="1"/>
  <c r="F1529" i="6"/>
  <c r="E1529" i="6"/>
  <c r="G1529" i="6" s="1"/>
  <c r="J1527" i="6"/>
  <c r="J186" i="6"/>
  <c r="I186" i="6"/>
  <c r="F671" i="6"/>
  <c r="E671" i="6"/>
  <c r="G671" i="6" s="1"/>
  <c r="J669" i="6"/>
  <c r="J987" i="6"/>
  <c r="I987" i="6"/>
  <c r="I1213" i="6"/>
  <c r="H1213" i="6"/>
  <c r="K1213" i="6" s="1"/>
  <c r="I312" i="6"/>
  <c r="H312" i="6"/>
  <c r="K312" i="6" s="1"/>
  <c r="N923" i="6"/>
  <c r="O923" i="6" s="1"/>
  <c r="N922" i="6"/>
  <c r="O922" i="6" s="1"/>
  <c r="N1030" i="6"/>
  <c r="O1030" i="6" s="1"/>
  <c r="F1449" i="6"/>
  <c r="E1449" i="6"/>
  <c r="G1449" i="6" s="1"/>
  <c r="J1447" i="6"/>
  <c r="N226" i="6"/>
  <c r="O226" i="6" s="1"/>
  <c r="N833" i="6"/>
  <c r="O833" i="6" s="1"/>
  <c r="E1225" i="6"/>
  <c r="G1225" i="6" s="1"/>
  <c r="F1225" i="6"/>
  <c r="J1223" i="6"/>
  <c r="F11" i="6"/>
  <c r="E11" i="6"/>
  <c r="G11" i="6" s="1"/>
  <c r="J9" i="6"/>
  <c r="N588" i="6"/>
  <c r="O588" i="6" s="1"/>
  <c r="F903" i="6"/>
  <c r="E903" i="6"/>
  <c r="G903" i="6" s="1"/>
  <c r="J901" i="6"/>
  <c r="F526" i="6"/>
  <c r="E526" i="6"/>
  <c r="G526" i="6" s="1"/>
  <c r="J524" i="6"/>
  <c r="I252" i="6"/>
  <c r="H252" i="6"/>
  <c r="K252" i="6" s="1"/>
  <c r="F1517" i="6"/>
  <c r="E1517" i="6"/>
  <c r="G1517" i="6" s="1"/>
  <c r="J1515" i="6"/>
  <c r="F99" i="6"/>
  <c r="E99" i="6"/>
  <c r="G99" i="6" s="1"/>
  <c r="J97" i="6"/>
  <c r="N513" i="6"/>
  <c r="O513" i="6" s="1"/>
  <c r="F860" i="6"/>
  <c r="E860" i="6"/>
  <c r="G860" i="6" s="1"/>
  <c r="J858" i="6"/>
  <c r="N1097" i="6"/>
  <c r="O1097" i="6" s="1"/>
  <c r="F602" i="6"/>
  <c r="E602" i="6"/>
  <c r="G602" i="6" s="1"/>
  <c r="J600" i="6"/>
  <c r="N417" i="6"/>
  <c r="O417" i="6" s="1"/>
  <c r="E351" i="6"/>
  <c r="G351" i="6" s="1"/>
  <c r="F351" i="6"/>
  <c r="J349" i="6"/>
  <c r="N551" i="6"/>
  <c r="O551" i="6" s="1"/>
  <c r="I1056" i="6"/>
  <c r="H1056" i="6"/>
  <c r="K1056" i="6" s="1"/>
  <c r="H1309" i="6"/>
  <c r="K1309" i="6" s="1"/>
  <c r="I1309" i="6"/>
  <c r="F268" i="6"/>
  <c r="E268" i="6"/>
  <c r="G268" i="6" s="1"/>
  <c r="J266" i="6"/>
  <c r="G996" i="6"/>
  <c r="H996" i="6"/>
  <c r="J995" i="6"/>
  <c r="F444" i="6"/>
  <c r="E444" i="6"/>
  <c r="G444" i="6" s="1"/>
  <c r="J442" i="6"/>
  <c r="F819" i="6"/>
  <c r="E819" i="6"/>
  <c r="G819" i="6" s="1"/>
  <c r="J817" i="6"/>
  <c r="F1194" i="6"/>
  <c r="E1194" i="6"/>
  <c r="G1194" i="6" s="1"/>
  <c r="J1192" i="6"/>
  <c r="F1357" i="6"/>
  <c r="E1357" i="6"/>
  <c r="G1357" i="6" s="1"/>
  <c r="J1355" i="6"/>
  <c r="F1160" i="6"/>
  <c r="E1160" i="6"/>
  <c r="J1158" i="6"/>
  <c r="F618" i="6"/>
  <c r="E618" i="6"/>
  <c r="G618" i="6" s="1"/>
  <c r="J616" i="6"/>
  <c r="F392" i="6"/>
  <c r="E392" i="6"/>
  <c r="G392" i="6" s="1"/>
  <c r="J390" i="6"/>
  <c r="F644" i="6"/>
  <c r="E644" i="6"/>
  <c r="G644" i="6" s="1"/>
  <c r="J642" i="6"/>
  <c r="H1322" i="6"/>
  <c r="K1322" i="6"/>
  <c r="I1322" i="6"/>
  <c r="K151" i="6"/>
  <c r="I151" i="6"/>
  <c r="H151" i="6"/>
  <c r="E227" i="6"/>
  <c r="G227" i="6" s="1"/>
  <c r="F227" i="6"/>
  <c r="J225" i="6"/>
  <c r="F1401" i="6"/>
  <c r="E1401" i="6"/>
  <c r="G1401" i="6" s="1"/>
  <c r="J1399" i="6"/>
  <c r="F1484" i="6"/>
  <c r="E1484" i="6"/>
  <c r="G1484" i="6" s="1"/>
  <c r="J1482" i="6"/>
  <c r="F1562" i="6"/>
  <c r="E1562" i="6"/>
  <c r="G1562" i="6" s="1"/>
  <c r="J1560" i="6"/>
  <c r="E725" i="6"/>
  <c r="F725" i="6"/>
  <c r="J723" i="6"/>
  <c r="F932" i="6"/>
  <c r="E932" i="6"/>
  <c r="G932" i="6" s="1"/>
  <c r="J930" i="6"/>
  <c r="E489" i="6"/>
  <c r="G489" i="6" s="1"/>
  <c r="F489" i="6"/>
  <c r="J487" i="6"/>
  <c r="F1132" i="6"/>
  <c r="E1132" i="6"/>
  <c r="G1132" i="6" s="1"/>
  <c r="J1130" i="6"/>
  <c r="F688" i="6"/>
  <c r="E688" i="6"/>
  <c r="G688" i="6" s="1"/>
  <c r="J686" i="6"/>
  <c r="F712" i="6"/>
  <c r="E712" i="6"/>
  <c r="G712" i="6" s="1"/>
  <c r="J710" i="6"/>
  <c r="I64" i="6"/>
  <c r="H64" i="6"/>
  <c r="K64" i="6" s="1"/>
  <c r="E589" i="6"/>
  <c r="G589" i="6" s="1"/>
  <c r="F589" i="6"/>
  <c r="J587" i="6"/>
  <c r="N1516" i="6"/>
  <c r="O1516" i="6" s="1"/>
  <c r="F162" i="6"/>
  <c r="E162" i="6"/>
  <c r="G162" i="6" s="1"/>
  <c r="J160" i="6"/>
  <c r="N443" i="6"/>
  <c r="O443" i="6" s="1"/>
  <c r="N818" i="6"/>
  <c r="O818" i="6" s="1"/>
  <c r="F1085" i="6"/>
  <c r="E1085" i="6"/>
  <c r="G1085" i="6" s="1"/>
  <c r="J1083" i="6"/>
  <c r="K805" i="6"/>
  <c r="I805" i="6"/>
  <c r="H805" i="6"/>
  <c r="N1159" i="6"/>
  <c r="O1159" i="6" s="1"/>
  <c r="N617" i="6"/>
  <c r="O617" i="6" s="1"/>
  <c r="N391" i="6"/>
  <c r="O391" i="6" s="1"/>
  <c r="E877" i="6"/>
  <c r="G877" i="6" s="1"/>
  <c r="F877" i="6"/>
  <c r="J875" i="6"/>
  <c r="E501" i="6"/>
  <c r="G501" i="6" s="1"/>
  <c r="F501" i="6"/>
  <c r="J499" i="6"/>
  <c r="F630" i="6"/>
  <c r="E630" i="6"/>
  <c r="G630" i="6" s="1"/>
  <c r="J628" i="6"/>
  <c r="N643" i="6"/>
  <c r="O643" i="6" s="1"/>
  <c r="N1413" i="6"/>
  <c r="O1413" i="6" s="1"/>
  <c r="F564" i="6"/>
  <c r="E564" i="6"/>
  <c r="G564" i="6" s="1"/>
  <c r="J562" i="6"/>
  <c r="N734" i="6"/>
  <c r="O734" i="6" s="1"/>
  <c r="I468" i="6"/>
  <c r="H468" i="6"/>
  <c r="K468" i="6" s="1"/>
  <c r="N1400" i="6"/>
  <c r="O1400" i="6" s="1"/>
  <c r="N10" i="6"/>
  <c r="O10" i="6" s="1"/>
  <c r="F700" i="6"/>
  <c r="E700" i="6"/>
  <c r="G700" i="6" s="1"/>
  <c r="J698" i="6"/>
  <c r="I1170" i="6"/>
  <c r="H1170" i="6"/>
  <c r="K1170" i="6" s="1"/>
  <c r="N1344" i="6"/>
  <c r="O1344" i="6" s="1"/>
  <c r="N538" i="6"/>
  <c r="O538" i="6" s="1"/>
  <c r="N1561" i="6"/>
  <c r="O1561" i="6" s="1"/>
  <c r="I1182" i="6"/>
  <c r="H1182" i="6"/>
  <c r="K1182" i="6" s="1"/>
  <c r="E539" i="6"/>
  <c r="G539" i="6" s="1"/>
  <c r="F539" i="6"/>
  <c r="J537" i="6"/>
  <c r="I405" i="6"/>
  <c r="H405" i="6"/>
  <c r="K405" i="6" s="1"/>
  <c r="N142" i="6"/>
  <c r="O142" i="6" s="1"/>
  <c r="N141" i="6"/>
  <c r="O141" i="6" s="1"/>
  <c r="N488" i="6"/>
  <c r="O488" i="6" s="1"/>
  <c r="N1131" i="6"/>
  <c r="O1131" i="6" s="1"/>
  <c r="N687" i="6"/>
  <c r="O687" i="6" s="1"/>
  <c r="E577" i="6"/>
  <c r="G577" i="6" s="1"/>
  <c r="F577" i="6"/>
  <c r="J575" i="6"/>
  <c r="I943" i="6"/>
  <c r="H943" i="6"/>
  <c r="K943" i="6" s="1"/>
  <c r="N1295" i="6"/>
  <c r="O1295" i="6" s="1"/>
  <c r="I1334" i="6"/>
  <c r="H1334" i="6"/>
  <c r="K1334" i="6" s="1"/>
  <c r="N711" i="6"/>
  <c r="O711" i="6" s="1"/>
  <c r="F1264" i="6"/>
  <c r="E1264" i="6"/>
  <c r="G1264" i="6" s="1"/>
  <c r="J1262" i="6"/>
  <c r="F1472" i="6"/>
  <c r="E1472" i="6"/>
  <c r="G1472" i="6" s="1"/>
  <c r="J1470" i="6"/>
  <c r="F1147" i="6"/>
  <c r="E1147" i="6"/>
  <c r="G1147" i="6" s="1"/>
  <c r="J1145" i="6"/>
  <c r="E434" i="4"/>
  <c r="F434" i="4"/>
  <c r="F407" i="4"/>
  <c r="I407" i="4" s="1"/>
  <c r="E407" i="4"/>
  <c r="E100" i="4"/>
  <c r="F100" i="4"/>
  <c r="E393" i="4"/>
  <c r="F393" i="4"/>
  <c r="I393" i="4" s="1"/>
  <c r="F539" i="4"/>
  <c r="I539" i="4" s="1"/>
  <c r="E539" i="4"/>
  <c r="E904" i="4"/>
  <c r="F904" i="4"/>
  <c r="E1389" i="4"/>
  <c r="F1389" i="4"/>
  <c r="I1389" i="4" s="1"/>
  <c r="I366" i="4"/>
  <c r="F712" i="4"/>
  <c r="I712" i="4" s="1"/>
  <c r="E712" i="4"/>
  <c r="I1134" i="4"/>
  <c r="I783" i="4"/>
  <c r="I633" i="4"/>
  <c r="I1249" i="4"/>
  <c r="E1075" i="4"/>
  <c r="F1075" i="4"/>
  <c r="I270" i="4"/>
  <c r="E861" i="4"/>
  <c r="F861" i="4"/>
  <c r="I861" i="4" s="1"/>
  <c r="E807" i="4"/>
  <c r="F807" i="4"/>
  <c r="I807" i="4" s="1"/>
  <c r="E590" i="4"/>
  <c r="F590" i="4"/>
  <c r="I590" i="4" s="1"/>
  <c r="E1531" i="4"/>
  <c r="F1531" i="4"/>
  <c r="I1531" i="4" s="1"/>
  <c r="E971" i="4"/>
  <c r="F971" i="4"/>
  <c r="I971" i="4" s="1"/>
  <c r="F515" i="4"/>
  <c r="E515" i="4"/>
  <c r="E1150" i="4"/>
  <c r="F1150" i="4"/>
  <c r="I1150" i="4" s="1"/>
  <c r="E891" i="4"/>
  <c r="F891" i="4"/>
  <c r="I891" i="4" s="1"/>
  <c r="F1298" i="4"/>
  <c r="E1298" i="4"/>
  <c r="E1452" i="4"/>
  <c r="F1452" i="4"/>
  <c r="I1452" i="4" s="1"/>
  <c r="E1416" i="4"/>
  <c r="F1416" i="4"/>
  <c r="I1416" i="4" s="1"/>
  <c r="E1111" i="4"/>
  <c r="F1111" i="4"/>
  <c r="I1111" i="4" s="1"/>
  <c r="E1008" i="4"/>
  <c r="F1008" i="4"/>
  <c r="I1008" i="4" s="1"/>
  <c r="F850" i="4"/>
  <c r="E850" i="4"/>
  <c r="E738" i="4"/>
  <c r="F738" i="4"/>
  <c r="I738" i="4" s="1"/>
  <c r="E13" i="4"/>
  <c r="F13" i="4"/>
  <c r="I13" i="4" s="1"/>
  <c r="E329" i="4"/>
  <c r="F329" i="4"/>
  <c r="I329" i="4" s="1"/>
  <c r="E566" i="4"/>
  <c r="F566" i="4"/>
  <c r="I566" i="4" s="1"/>
  <c r="E421" i="4"/>
  <c r="F421" i="4"/>
  <c r="I421" i="4" s="1"/>
  <c r="E1171" i="4"/>
  <c r="F1171" i="4"/>
  <c r="I1171" i="4" s="1"/>
  <c r="E380" i="4"/>
  <c r="F380" i="4"/>
  <c r="I380" i="4" s="1"/>
  <c r="E603" i="4"/>
  <c r="F603" i="4"/>
  <c r="I603" i="4" s="1"/>
  <c r="I1378" i="4"/>
  <c r="F646" i="4"/>
  <c r="I646" i="4" s="1"/>
  <c r="E646" i="4"/>
  <c r="E115" i="4"/>
  <c r="F115" i="4"/>
  <c r="E578" i="4"/>
  <c r="F578" i="4"/>
  <c r="E301" i="4"/>
  <c r="F301" i="4"/>
  <c r="I301" i="4" s="1"/>
  <c r="F821" i="4"/>
  <c r="I821" i="4" s="1"/>
  <c r="E821" i="4"/>
  <c r="F1358" i="4"/>
  <c r="I1358" i="4" s="1"/>
  <c r="E1358" i="4"/>
  <c r="E1267" i="4"/>
  <c r="F1267" i="4"/>
  <c r="I78" i="4"/>
  <c r="I198" i="4"/>
  <c r="F836" i="4"/>
  <c r="I836" i="4" s="1"/>
  <c r="E836" i="4"/>
  <c r="E1312" i="4"/>
  <c r="F1312" i="4"/>
  <c r="I756" i="4"/>
  <c r="I241" i="4"/>
  <c r="E1215" i="4"/>
  <c r="F1215" i="4"/>
  <c r="I1215" i="4" s="1"/>
  <c r="E469" i="4"/>
  <c r="F469" i="4"/>
  <c r="I314" i="4"/>
  <c r="I527" i="4"/>
  <c r="I1400" i="4"/>
  <c r="F503" i="4"/>
  <c r="E503" i="4"/>
  <c r="E1100" i="4"/>
  <c r="F1100" i="4"/>
  <c r="I1100" i="4" s="1"/>
  <c r="E553" i="4"/>
  <c r="F553" i="4"/>
  <c r="I553" i="4" s="1"/>
  <c r="E620" i="4"/>
  <c r="F620" i="4"/>
  <c r="E1033" i="4"/>
  <c r="F1033" i="4"/>
  <c r="I1033" i="4" s="1"/>
  <c r="F1486" i="4"/>
  <c r="E1486" i="4"/>
  <c r="E700" i="4"/>
  <c r="F700" i="4"/>
  <c r="I700" i="4" s="1"/>
  <c r="E353" i="4"/>
  <c r="F353" i="4"/>
  <c r="E1195" i="4"/>
  <c r="F1195" i="4"/>
  <c r="I1195" i="4" s="1"/>
  <c r="E944" i="4"/>
  <c r="F944" i="4"/>
  <c r="I944" i="4" s="1"/>
  <c r="E1432" i="4"/>
  <c r="F1432" i="4"/>
  <c r="I1432" i="4" s="1"/>
  <c r="E458" i="4"/>
  <c r="F458" i="4"/>
  <c r="E176" i="4"/>
  <c r="F176" i="4"/>
  <c r="I176" i="4" s="1"/>
  <c r="I1059" i="4"/>
  <c r="I1086" i="4"/>
  <c r="F1562" i="4"/>
  <c r="E1562" i="4"/>
  <c r="I252" i="4"/>
  <c r="I1239" i="4"/>
  <c r="I227" i="4"/>
  <c r="F878" i="4"/>
  <c r="E878" i="4"/>
  <c r="F1518" i="4"/>
  <c r="I1518" i="4" s="1"/>
  <c r="E1518" i="4"/>
  <c r="H185" i="4"/>
  <c r="K185" i="4" s="1"/>
  <c r="N185" i="4" s="1"/>
  <c r="O185" i="4" s="1"/>
  <c r="K942" i="4"/>
  <c r="N942" i="4" s="1"/>
  <c r="O942" i="4" s="1"/>
  <c r="J887" i="4"/>
  <c r="K311" i="4"/>
  <c r="N311" i="4" s="1"/>
  <c r="O311" i="4" s="1"/>
  <c r="K479" i="4"/>
  <c r="N480" i="4" s="1"/>
  <c r="O480" i="4" s="1"/>
  <c r="K687" i="4"/>
  <c r="N687" i="4" s="1"/>
  <c r="O687" i="4" s="1"/>
  <c r="J987" i="4"/>
  <c r="H818" i="4"/>
  <c r="K818" i="4" s="1"/>
  <c r="N818" i="4" s="1"/>
  <c r="O818" i="4" s="1"/>
  <c r="K1413" i="4"/>
  <c r="N1413" i="4" s="1"/>
  <c r="O1413" i="4" s="1"/>
  <c r="J1412" i="4"/>
  <c r="J1447" i="4"/>
  <c r="G1448" i="4"/>
  <c r="K1448" i="4" s="1"/>
  <c r="N1448" i="4" s="1"/>
  <c r="O1448" i="4" s="1"/>
  <c r="K1263" i="4"/>
  <c r="N1263" i="4" s="1"/>
  <c r="O1263" i="4" s="1"/>
  <c r="G1147" i="4"/>
  <c r="H1147" i="4"/>
  <c r="J1262" i="4"/>
  <c r="J967" i="4"/>
  <c r="J1482" i="4"/>
  <c r="K1561" i="4"/>
  <c r="N1561" i="4" s="1"/>
  <c r="O1561" i="4" s="1"/>
  <c r="J1560" i="4"/>
  <c r="G456" i="4"/>
  <c r="K1483" i="4"/>
  <c r="N1483" i="4" s="1"/>
  <c r="O1483" i="4" s="1"/>
  <c r="J403" i="4"/>
  <c r="J404" i="4"/>
  <c r="K113" i="4"/>
  <c r="N113" i="4" s="1"/>
  <c r="O113" i="4" s="1"/>
  <c r="J160" i="4"/>
  <c r="G860" i="4"/>
  <c r="H456" i="4"/>
  <c r="J442" i="4"/>
  <c r="J443" i="4"/>
  <c r="H173" i="4"/>
  <c r="K173" i="4" s="1"/>
  <c r="N173" i="4" s="1"/>
  <c r="O173" i="4" s="1"/>
  <c r="J733" i="4"/>
  <c r="N923" i="4"/>
  <c r="O923" i="4" s="1"/>
  <c r="G602" i="4"/>
  <c r="H114" i="4"/>
  <c r="K208" i="4"/>
  <c r="N208" i="4" s="1"/>
  <c r="O208" i="4" s="1"/>
  <c r="J710" i="4"/>
  <c r="H1181" i="4"/>
  <c r="K1181" i="4" s="1"/>
  <c r="N1181" i="4" s="1"/>
  <c r="O1181" i="4" s="1"/>
  <c r="K1097" i="4"/>
  <c r="N1097" i="4" s="1"/>
  <c r="O1097" i="4" s="1"/>
  <c r="K161" i="4"/>
  <c r="N161" i="4" s="1"/>
  <c r="O161" i="4" s="1"/>
  <c r="J375" i="4"/>
  <c r="G351" i="4"/>
  <c r="H1355" i="4"/>
  <c r="K1355" i="4" s="1"/>
  <c r="N1355" i="4" s="1"/>
  <c r="O1355" i="4" s="1"/>
  <c r="H351" i="4"/>
  <c r="K859" i="4"/>
  <c r="N859" i="4" s="1"/>
  <c r="O859" i="4" s="1"/>
  <c r="J723" i="4"/>
  <c r="J724" i="4"/>
  <c r="H376" i="4"/>
  <c r="K376" i="4" s="1"/>
  <c r="N376" i="4" s="1"/>
  <c r="O376" i="4" s="1"/>
  <c r="K711" i="4"/>
  <c r="N711" i="4" s="1"/>
  <c r="O711" i="4" s="1"/>
  <c r="J207" i="4"/>
  <c r="K968" i="4"/>
  <c r="N968" i="4" s="1"/>
  <c r="O968" i="4" s="1"/>
  <c r="H10" i="4"/>
  <c r="K10" i="4" s="1"/>
  <c r="N10" i="4" s="1"/>
  <c r="O10" i="4" s="1"/>
  <c r="H1006" i="4"/>
  <c r="G1006" i="4"/>
  <c r="J1180" i="4"/>
  <c r="H11" i="4"/>
  <c r="J9" i="4"/>
  <c r="G11" i="4"/>
  <c r="G239" i="4"/>
  <c r="H552" i="4"/>
  <c r="K552" i="4" s="1"/>
  <c r="N552" i="4" s="1"/>
  <c r="O552" i="4" s="1"/>
  <c r="K238" i="4"/>
  <c r="N238" i="4" s="1"/>
  <c r="O238" i="4" s="1"/>
  <c r="H1182" i="4"/>
  <c r="K1182" i="4" s="1"/>
  <c r="N1182" i="4" s="1"/>
  <c r="O1182" i="4" s="1"/>
  <c r="J1375" i="4"/>
  <c r="K670" i="4"/>
  <c r="N670" i="4" s="1"/>
  <c r="O670" i="4" s="1"/>
  <c r="J669" i="4"/>
  <c r="J466" i="4"/>
  <c r="K1248" i="4"/>
  <c r="N1248" i="4" s="1"/>
  <c r="O1248" i="4" s="1"/>
  <c r="J753" i="4"/>
  <c r="G1249" i="4"/>
  <c r="H195" i="4"/>
  <c r="K195" i="4" s="1"/>
  <c r="N195" i="4" s="1"/>
  <c r="O195" i="4" s="1"/>
  <c r="J266" i="4"/>
  <c r="H1169" i="4"/>
  <c r="K1169" i="4" s="1"/>
  <c r="N1169" i="4" s="1"/>
  <c r="O1169" i="4" s="1"/>
  <c r="N1376" i="4"/>
  <c r="O1376" i="4" s="1"/>
  <c r="N55" i="4"/>
  <c r="O55" i="4" s="1"/>
  <c r="K754" i="4"/>
  <c r="N754" i="4" s="1"/>
  <c r="O754" i="4" s="1"/>
  <c r="K1344" i="4"/>
  <c r="N1344" i="4" s="1"/>
  <c r="O1344" i="4" s="1"/>
  <c r="K488" i="4"/>
  <c r="N488" i="4" s="1"/>
  <c r="O488" i="4" s="1"/>
  <c r="H1334" i="4"/>
  <c r="J1343" i="4"/>
  <c r="J698" i="4"/>
  <c r="G1193" i="4"/>
  <c r="K1193" i="4" s="1"/>
  <c r="N1193" i="4" s="1"/>
  <c r="O1193" i="4" s="1"/>
  <c r="H699" i="4"/>
  <c r="K699" i="4" s="1"/>
  <c r="N699" i="4" s="1"/>
  <c r="O699" i="4" s="1"/>
  <c r="G553" i="4"/>
  <c r="J1320" i="4"/>
  <c r="H1356" i="4"/>
  <c r="H553" i="4"/>
  <c r="J900" i="4"/>
  <c r="H833" i="4"/>
  <c r="K833" i="4" s="1"/>
  <c r="N833" i="4" s="1"/>
  <c r="O833" i="4" s="1"/>
  <c r="H1429" i="4"/>
  <c r="K1429" i="4" s="1"/>
  <c r="N1429" i="4" s="1"/>
  <c r="O1429" i="4" s="1"/>
  <c r="J1096" i="4"/>
  <c r="G1356" i="4"/>
  <c r="G489" i="4"/>
  <c r="H489" i="4"/>
  <c r="H643" i="4"/>
  <c r="K643" i="4" s="1"/>
  <c r="N643" i="4" s="1"/>
  <c r="O643" i="4" s="1"/>
  <c r="K75" i="4"/>
  <c r="N75" i="4" s="1"/>
  <c r="O75" i="4" s="1"/>
  <c r="G834" i="4"/>
  <c r="K267" i="4"/>
  <c r="N267" i="4" s="1"/>
  <c r="O267" i="4" s="1"/>
  <c r="J62" i="4"/>
  <c r="J74" i="4"/>
  <c r="K1212" i="4"/>
  <c r="N1212" i="4" s="1"/>
  <c r="O1212" i="4" s="1"/>
  <c r="K141" i="4"/>
  <c r="N141" i="4" s="1"/>
  <c r="O141" i="4" s="1"/>
  <c r="K901" i="4"/>
  <c r="N901" i="4" s="1"/>
  <c r="O901" i="4" s="1"/>
  <c r="K1321" i="4"/>
  <c r="N1321" i="4" s="1"/>
  <c r="O1321" i="4" s="1"/>
  <c r="K601" i="4"/>
  <c r="N601" i="4" s="1"/>
  <c r="O601" i="4" s="1"/>
  <c r="G539" i="4"/>
  <c r="H1400" i="4"/>
  <c r="K1400" i="4" s="1"/>
  <c r="N1400" i="4" s="1"/>
  <c r="O1400" i="4" s="1"/>
  <c r="H781" i="4"/>
  <c r="K781" i="4" s="1"/>
  <c r="N781" i="4" s="1"/>
  <c r="O781" i="4" s="1"/>
  <c r="H513" i="4"/>
  <c r="K513" i="4" s="1"/>
  <c r="N513" i="4" s="1"/>
  <c r="O513" i="4" s="1"/>
  <c r="H1055" i="4"/>
  <c r="K1055" i="4" s="1"/>
  <c r="N1055" i="4" s="1"/>
  <c r="O1055" i="4" s="1"/>
  <c r="H1071" i="4"/>
  <c r="K1071" i="4" s="1"/>
  <c r="N1071" i="4" s="1"/>
  <c r="O1071" i="4" s="1"/>
  <c r="H1030" i="4"/>
  <c r="K1030" i="4" s="1"/>
  <c r="N1030" i="4" s="1"/>
  <c r="O1030" i="4" s="1"/>
  <c r="H576" i="4"/>
  <c r="K576" i="4" s="1"/>
  <c r="N576" i="4" s="1"/>
  <c r="O576" i="4" s="1"/>
  <c r="N479" i="4"/>
  <c r="O479" i="4" s="1"/>
  <c r="H1224" i="4"/>
  <c r="K1224" i="4" s="1"/>
  <c r="N1224" i="4" s="1"/>
  <c r="O1224" i="4" s="1"/>
  <c r="J995" i="4"/>
  <c r="H996" i="4"/>
  <c r="G996" i="4"/>
  <c r="G1516" i="4"/>
  <c r="H589" i="4"/>
  <c r="H125" i="4"/>
  <c r="K125" i="4" s="1"/>
  <c r="N125" i="4" s="1"/>
  <c r="O125" i="4" s="1"/>
  <c r="H564" i="4"/>
  <c r="K564" i="4" s="1"/>
  <c r="N564" i="4" s="1"/>
  <c r="O564" i="4" s="1"/>
  <c r="H1516" i="4"/>
  <c r="H225" i="4"/>
  <c r="K225" i="4" s="1"/>
  <c r="N225" i="4" s="1"/>
  <c r="O225" i="4" s="1"/>
  <c r="H1295" i="4"/>
  <c r="K1295" i="4" s="1"/>
  <c r="N1295" i="4" s="1"/>
  <c r="O1295" i="4" s="1"/>
  <c r="H325" i="4"/>
  <c r="K325" i="4" s="1"/>
  <c r="N325" i="4" s="1"/>
  <c r="O325" i="4" s="1"/>
  <c r="J124" i="4"/>
  <c r="G805" i="4"/>
  <c r="H804" i="4"/>
  <c r="K804" i="4" s="1"/>
  <c r="N804" i="4" s="1"/>
  <c r="O804" i="4" s="1"/>
  <c r="G338" i="4"/>
  <c r="K338" i="4" s="1"/>
  <c r="N338" i="4" s="1"/>
  <c r="O338" i="4" s="1"/>
  <c r="G1084" i="4"/>
  <c r="H1333" i="4"/>
  <c r="K1333" i="4" s="1"/>
  <c r="N1333" i="4" s="1"/>
  <c r="O1333" i="4" s="1"/>
  <c r="H629" i="4"/>
  <c r="K629" i="4" s="1"/>
  <c r="N629" i="4" s="1"/>
  <c r="O629" i="4" s="1"/>
  <c r="H1018" i="4"/>
  <c r="K1018" i="4" s="1"/>
  <c r="N1018" i="4" s="1"/>
  <c r="O1018" i="4" s="1"/>
  <c r="H538" i="4"/>
  <c r="K538" i="4" s="1"/>
  <c r="N538" i="4" s="1"/>
  <c r="O538" i="4" s="1"/>
  <c r="H63" i="4"/>
  <c r="K63" i="4" s="1"/>
  <c r="N63" i="4" s="1"/>
  <c r="O63" i="4" s="1"/>
  <c r="H1084" i="4"/>
  <c r="H150" i="4"/>
  <c r="K150" i="4" s="1"/>
  <c r="N150" i="4" s="1"/>
  <c r="O150" i="4" s="1"/>
  <c r="H1471" i="4"/>
  <c r="K1471" i="4" s="1"/>
  <c r="N1471" i="4" s="1"/>
  <c r="O1471" i="4" s="1"/>
  <c r="H1109" i="4"/>
  <c r="K1109" i="4" s="1"/>
  <c r="N1109" i="4" s="1"/>
  <c r="O1109" i="4" s="1"/>
  <c r="H1529" i="4"/>
  <c r="K1529" i="4" s="1"/>
  <c r="N1529" i="4" s="1"/>
  <c r="O1529" i="4" s="1"/>
  <c r="J575" i="4"/>
  <c r="J1528" i="4"/>
  <c r="G364" i="4"/>
  <c r="J1070" i="4"/>
  <c r="G98" i="4"/>
  <c r="J1108" i="4"/>
  <c r="G889" i="4"/>
  <c r="G1237" i="4"/>
  <c r="G312" i="4"/>
  <c r="G1389" i="4"/>
  <c r="J1387" i="4"/>
  <c r="J930" i="4"/>
  <c r="G688" i="4"/>
  <c r="J686" i="4"/>
  <c r="G618" i="4"/>
  <c r="J616" i="4"/>
  <c r="J587" i="4"/>
  <c r="J337" i="4"/>
  <c r="G1309" i="4"/>
  <c r="J1307" i="4"/>
  <c r="G431" i="4"/>
  <c r="J429" i="4"/>
  <c r="G501" i="4"/>
  <c r="G782" i="4"/>
  <c r="G932" i="4"/>
  <c r="J1294" i="4"/>
  <c r="G392" i="4"/>
  <c r="J1470" i="4"/>
  <c r="G326" i="4"/>
  <c r="J1054" i="4"/>
  <c r="G1225" i="4"/>
  <c r="J512" i="4"/>
  <c r="J149" i="4"/>
  <c r="J628" i="4"/>
  <c r="G252" i="4"/>
  <c r="G339" i="4"/>
  <c r="G877" i="4"/>
  <c r="G526" i="4"/>
  <c r="G299" i="4"/>
  <c r="G848" i="4"/>
  <c r="G418" i="4"/>
  <c r="G943" i="4"/>
  <c r="G1132" i="4"/>
  <c r="M9" i="7" l="1"/>
  <c r="N10" i="7"/>
  <c r="AN8" i="7"/>
  <c r="AQ8" i="7"/>
  <c r="AK8" i="7"/>
  <c r="AO8" i="7"/>
  <c r="AE8" i="7"/>
  <c r="AH8" i="7"/>
  <c r="AL8" i="7"/>
  <c r="AF8" i="7"/>
  <c r="AJ8" i="7"/>
  <c r="AI8" i="7"/>
  <c r="AG8" i="7"/>
  <c r="AB8" i="7"/>
  <c r="T10" i="7"/>
  <c r="K9" i="7"/>
  <c r="J9" i="7"/>
  <c r="AT9" i="7"/>
  <c r="S10" i="7"/>
  <c r="R10" i="7"/>
  <c r="K996" i="6"/>
  <c r="N997" i="6" s="1"/>
  <c r="O997" i="6" s="1"/>
  <c r="N405" i="6"/>
  <c r="O405" i="6" s="1"/>
  <c r="N1334" i="6"/>
  <c r="O1334" i="6" s="1"/>
  <c r="N326" i="6"/>
  <c r="O326" i="6" s="1"/>
  <c r="N1182" i="6"/>
  <c r="O1182" i="6" s="1"/>
  <c r="N943" i="6"/>
  <c r="O943" i="6" s="1"/>
  <c r="N252" i="6"/>
  <c r="O252" i="6" s="1"/>
  <c r="N174" i="6"/>
  <c r="O174" i="6" s="1"/>
  <c r="N1072" i="6"/>
  <c r="O1072" i="6" s="1"/>
  <c r="F406" i="6"/>
  <c r="E406" i="6"/>
  <c r="G406" i="6" s="1"/>
  <c r="J404" i="6"/>
  <c r="F1335" i="6"/>
  <c r="E1335" i="6"/>
  <c r="J1333" i="6"/>
  <c r="J725" i="6"/>
  <c r="I725" i="6"/>
  <c r="I1472" i="6"/>
  <c r="H1472" i="6"/>
  <c r="K1472" i="6" s="1"/>
  <c r="F1171" i="6"/>
  <c r="E1171" i="6"/>
  <c r="G1171" i="6" s="1"/>
  <c r="J1169" i="6"/>
  <c r="I589" i="6"/>
  <c r="H589" i="6"/>
  <c r="K589" i="6" s="1"/>
  <c r="I618" i="6"/>
  <c r="H618" i="6"/>
  <c r="K618" i="6"/>
  <c r="I444" i="6"/>
  <c r="H444" i="6"/>
  <c r="K444" i="6" s="1"/>
  <c r="I268" i="6"/>
  <c r="H268" i="6"/>
  <c r="K268" i="6" s="1"/>
  <c r="I860" i="6"/>
  <c r="H860" i="6"/>
  <c r="K860" i="6" s="1"/>
  <c r="I1517" i="6"/>
  <c r="H1517" i="6"/>
  <c r="K1517" i="6" s="1"/>
  <c r="F313" i="6"/>
  <c r="E313" i="6"/>
  <c r="G313" i="6" s="1"/>
  <c r="J311" i="6"/>
  <c r="F970" i="6"/>
  <c r="E970" i="6"/>
  <c r="G970" i="6" s="1"/>
  <c r="J968" i="6"/>
  <c r="I755" i="6"/>
  <c r="H755" i="6"/>
  <c r="K755" i="6" s="1"/>
  <c r="F197" i="6"/>
  <c r="E197" i="6"/>
  <c r="G197" i="6" s="1"/>
  <c r="J195" i="6"/>
  <c r="K209" i="6"/>
  <c r="I1110" i="6"/>
  <c r="H1110" i="6"/>
  <c r="K1110" i="6" s="1"/>
  <c r="K76" i="6"/>
  <c r="I76" i="6"/>
  <c r="H76" i="6"/>
  <c r="I514" i="6"/>
  <c r="K514" i="6"/>
  <c r="H514" i="6"/>
  <c r="I630" i="6"/>
  <c r="H630" i="6"/>
  <c r="K630" i="6" s="1"/>
  <c r="I712" i="6"/>
  <c r="K712" i="6"/>
  <c r="H712" i="6"/>
  <c r="F152" i="6"/>
  <c r="E152" i="6"/>
  <c r="J150" i="6"/>
  <c r="I1194" i="6"/>
  <c r="H1194" i="6"/>
  <c r="K1194" i="6" s="1"/>
  <c r="F1310" i="6"/>
  <c r="E1310" i="6"/>
  <c r="G1310" i="6" s="1"/>
  <c r="J1308" i="6"/>
  <c r="N1056" i="6"/>
  <c r="O1056" i="6" s="1"/>
  <c r="I1225" i="6"/>
  <c r="H1225" i="6"/>
  <c r="K1225" i="6" s="1"/>
  <c r="N1237" i="6"/>
  <c r="O1237" i="6" s="1"/>
  <c r="I1098" i="6"/>
  <c r="H1098" i="6"/>
  <c r="K1098" i="6" s="1"/>
  <c r="K1296" i="6"/>
  <c r="H1296" i="6"/>
  <c r="I1296" i="6"/>
  <c r="I1019" i="6"/>
  <c r="H1019" i="6"/>
  <c r="K1019" i="6" s="1"/>
  <c r="E327" i="6"/>
  <c r="G327" i="6" s="1"/>
  <c r="F327" i="6"/>
  <c r="J325" i="6"/>
  <c r="N805" i="6"/>
  <c r="O805" i="6" s="1"/>
  <c r="I644" i="6"/>
  <c r="H644" i="6"/>
  <c r="K644" i="6" s="1"/>
  <c r="N1309" i="6"/>
  <c r="O1309" i="6" s="1"/>
  <c r="F253" i="6"/>
  <c r="E253" i="6"/>
  <c r="J251" i="6"/>
  <c r="I903" i="6"/>
  <c r="H903" i="6"/>
  <c r="K903" i="6" s="1"/>
  <c r="I1449" i="6"/>
  <c r="H1449" i="6"/>
  <c r="K1449" i="6" s="1"/>
  <c r="N312" i="6"/>
  <c r="O312" i="6" s="1"/>
  <c r="I1529" i="6"/>
  <c r="H1529" i="6"/>
  <c r="K1529" i="6" s="1"/>
  <c r="N969" i="6"/>
  <c r="O969" i="6" s="1"/>
  <c r="I456" i="6"/>
  <c r="H456" i="6"/>
  <c r="K456" i="6" s="1"/>
  <c r="N196" i="6"/>
  <c r="O196" i="6" s="1"/>
  <c r="H1031" i="6"/>
  <c r="K1031" i="6" s="1"/>
  <c r="I1031" i="6"/>
  <c r="I782" i="6"/>
  <c r="H782" i="6"/>
  <c r="K782" i="6" s="1"/>
  <c r="I1430" i="6"/>
  <c r="H1430" i="6"/>
  <c r="K1430" i="6" s="1"/>
  <c r="I577" i="6"/>
  <c r="H577" i="6"/>
  <c r="K577" i="6" s="1"/>
  <c r="I564" i="6"/>
  <c r="H564" i="6"/>
  <c r="K564" i="6" s="1"/>
  <c r="F469" i="6"/>
  <c r="E469" i="6"/>
  <c r="G469" i="6" s="1"/>
  <c r="J467" i="6"/>
  <c r="F65" i="6"/>
  <c r="E65" i="6"/>
  <c r="G65" i="6" s="1"/>
  <c r="J63" i="6"/>
  <c r="I1562" i="6"/>
  <c r="H1562" i="6"/>
  <c r="K1562" i="6" s="1"/>
  <c r="N151" i="6"/>
  <c r="O151" i="6" s="1"/>
  <c r="J1160" i="6"/>
  <c r="I1160" i="6"/>
  <c r="I602" i="6"/>
  <c r="H602" i="6"/>
  <c r="K602" i="6" s="1"/>
  <c r="I339" i="6"/>
  <c r="H339" i="6"/>
  <c r="K339" i="6" s="1"/>
  <c r="I552" i="6"/>
  <c r="H552" i="6"/>
  <c r="K552" i="6" s="1"/>
  <c r="F127" i="6"/>
  <c r="E127" i="6"/>
  <c r="G127" i="6" s="1"/>
  <c r="J125" i="6"/>
  <c r="I1006" i="6"/>
  <c r="H1006" i="6"/>
  <c r="K1006" i="6" s="1"/>
  <c r="K377" i="6"/>
  <c r="I377" i="6"/>
  <c r="H377" i="6"/>
  <c r="F890" i="6"/>
  <c r="E890" i="6"/>
  <c r="G890" i="6" s="1"/>
  <c r="J888" i="6"/>
  <c r="I489" i="6"/>
  <c r="H489" i="6"/>
  <c r="K489" i="6" s="1"/>
  <c r="I539" i="6"/>
  <c r="H539" i="6"/>
  <c r="K539" i="6" s="1"/>
  <c r="N1170" i="6"/>
  <c r="O1170" i="6" s="1"/>
  <c r="I1264" i="6"/>
  <c r="H1264" i="6"/>
  <c r="K1264" i="6" s="1"/>
  <c r="I501" i="6"/>
  <c r="H501" i="6"/>
  <c r="K501" i="6" s="1"/>
  <c r="I162" i="6"/>
  <c r="H162" i="6"/>
  <c r="K162" i="6" s="1"/>
  <c r="I1401" i="6"/>
  <c r="H1401" i="6"/>
  <c r="K1401" i="6" s="1"/>
  <c r="I1085" i="6"/>
  <c r="H1085" i="6"/>
  <c r="K1085" i="6" s="1"/>
  <c r="I688" i="6"/>
  <c r="H688" i="6"/>
  <c r="K688" i="6" s="1"/>
  <c r="E1323" i="6"/>
  <c r="G1323" i="6" s="1"/>
  <c r="F1323" i="6"/>
  <c r="J1321" i="6"/>
  <c r="F1214" i="6"/>
  <c r="E1214" i="6"/>
  <c r="G1214" i="6" s="1"/>
  <c r="J1212" i="6"/>
  <c r="I671" i="6"/>
  <c r="H671" i="6"/>
  <c r="K671" i="6" s="1"/>
  <c r="F1250" i="6"/>
  <c r="E1250" i="6"/>
  <c r="G1250" i="6" s="1"/>
  <c r="J1248" i="6"/>
  <c r="F1379" i="6"/>
  <c r="E1379" i="6"/>
  <c r="J1377" i="6"/>
  <c r="F432" i="6"/>
  <c r="E432" i="6"/>
  <c r="G432" i="6" s="1"/>
  <c r="J430" i="6"/>
  <c r="I1414" i="6"/>
  <c r="H1414" i="6"/>
  <c r="K1414" i="6" s="1"/>
  <c r="N468" i="6"/>
  <c r="O468" i="6" s="1"/>
  <c r="N64" i="6"/>
  <c r="O64" i="6" s="1"/>
  <c r="I932" i="6"/>
  <c r="H932" i="6"/>
  <c r="K932" i="6"/>
  <c r="I227" i="6"/>
  <c r="H227" i="6"/>
  <c r="K227" i="6" s="1"/>
  <c r="K392" i="6"/>
  <c r="I392" i="6"/>
  <c r="H392" i="6"/>
  <c r="I819" i="6"/>
  <c r="H819" i="6"/>
  <c r="K819" i="6" s="1"/>
  <c r="I351" i="6"/>
  <c r="H351" i="6"/>
  <c r="K351" i="6" s="1"/>
  <c r="K99" i="6"/>
  <c r="I99" i="6"/>
  <c r="H99" i="6"/>
  <c r="N1213" i="6"/>
  <c r="O1213" i="6" s="1"/>
  <c r="H186" i="6"/>
  <c r="G186" i="6"/>
  <c r="J185" i="6"/>
  <c r="F240" i="6"/>
  <c r="E240" i="6"/>
  <c r="G240" i="6" s="1"/>
  <c r="J238" i="6"/>
  <c r="N1378" i="6"/>
  <c r="O1378" i="6" s="1"/>
  <c r="E1073" i="6"/>
  <c r="G1073" i="6" s="1"/>
  <c r="F1073" i="6"/>
  <c r="J1071" i="6"/>
  <c r="F300" i="6"/>
  <c r="E300" i="6"/>
  <c r="G300" i="6" s="1"/>
  <c r="J298" i="6"/>
  <c r="N126" i="6"/>
  <c r="O126" i="6" s="1"/>
  <c r="I735" i="6"/>
  <c r="H735" i="6"/>
  <c r="K735" i="6" s="1"/>
  <c r="I1389" i="6"/>
  <c r="H1389" i="6"/>
  <c r="K1389" i="6" s="1"/>
  <c r="N889" i="6"/>
  <c r="O889" i="6" s="1"/>
  <c r="H1345" i="6"/>
  <c r="K1345" i="6" s="1"/>
  <c r="I1345" i="6"/>
  <c r="I364" i="6"/>
  <c r="H364" i="6"/>
  <c r="K364" i="6" s="1"/>
  <c r="F944" i="6"/>
  <c r="E944" i="6"/>
  <c r="G944" i="6" s="1"/>
  <c r="J942" i="6"/>
  <c r="F1183" i="6"/>
  <c r="E1183" i="6"/>
  <c r="G1183" i="6" s="1"/>
  <c r="J1181" i="6"/>
  <c r="I877" i="6"/>
  <c r="H877" i="6"/>
  <c r="K877" i="6" s="1"/>
  <c r="N1322" i="6"/>
  <c r="O1322" i="6" s="1"/>
  <c r="H1357" i="6"/>
  <c r="K1357" i="6" s="1"/>
  <c r="I1357" i="6"/>
  <c r="N239" i="6"/>
  <c r="O239" i="6" s="1"/>
  <c r="N1249" i="6"/>
  <c r="O1249" i="6" s="1"/>
  <c r="F175" i="6"/>
  <c r="E175" i="6"/>
  <c r="G175" i="6" s="1"/>
  <c r="J173" i="6"/>
  <c r="N431" i="6"/>
  <c r="O431" i="6" s="1"/>
  <c r="I418" i="6"/>
  <c r="H418" i="6"/>
  <c r="K418" i="6" s="1"/>
  <c r="I848" i="6"/>
  <c r="H848" i="6"/>
  <c r="K848" i="6" s="1"/>
  <c r="H1147" i="6"/>
  <c r="K1147" i="6"/>
  <c r="I1147" i="6"/>
  <c r="I700" i="6"/>
  <c r="H700" i="6"/>
  <c r="K700" i="6" s="1"/>
  <c r="F806" i="6"/>
  <c r="E806" i="6"/>
  <c r="G806" i="6" s="1"/>
  <c r="J804" i="6"/>
  <c r="I1132" i="6"/>
  <c r="H1132" i="6"/>
  <c r="K1132" i="6" s="1"/>
  <c r="H1484" i="6"/>
  <c r="K1484" i="6" s="1"/>
  <c r="I1484" i="6"/>
  <c r="F1057" i="6"/>
  <c r="E1057" i="6"/>
  <c r="G1057" i="6" s="1"/>
  <c r="J1055" i="6"/>
  <c r="I526" i="6"/>
  <c r="H526" i="6"/>
  <c r="K526" i="6" s="1"/>
  <c r="H11" i="6"/>
  <c r="K11" i="6" s="1"/>
  <c r="I11" i="6"/>
  <c r="G987" i="6"/>
  <c r="H987" i="6"/>
  <c r="J986" i="6"/>
  <c r="I834" i="6"/>
  <c r="H834" i="6"/>
  <c r="K834" i="6" s="1"/>
  <c r="F1238" i="6"/>
  <c r="E1238" i="6"/>
  <c r="G1238" i="6" s="1"/>
  <c r="J1236" i="6"/>
  <c r="N299" i="6"/>
  <c r="O299" i="6" s="1"/>
  <c r="I114" i="6"/>
  <c r="H114" i="6"/>
  <c r="K114" i="6" s="1"/>
  <c r="E701" i="4"/>
  <c r="F701" i="4"/>
  <c r="I701" i="4" s="1"/>
  <c r="E554" i="4"/>
  <c r="F554" i="4"/>
  <c r="I554" i="4" s="1"/>
  <c r="E315" i="4"/>
  <c r="F315" i="4"/>
  <c r="I315" i="4" s="1"/>
  <c r="E1359" i="4"/>
  <c r="F1359" i="4"/>
  <c r="I1359" i="4" s="1"/>
  <c r="E1172" i="4"/>
  <c r="F1172" i="4"/>
  <c r="I1172" i="4" s="1"/>
  <c r="E14" i="4"/>
  <c r="F14" i="4"/>
  <c r="I14" i="4" s="1"/>
  <c r="E1112" i="4"/>
  <c r="F1112" i="4"/>
  <c r="I1112" i="4" s="1"/>
  <c r="F892" i="4"/>
  <c r="E892" i="4"/>
  <c r="F1532" i="4"/>
  <c r="E1532" i="4"/>
  <c r="E271" i="4"/>
  <c r="F271" i="4"/>
  <c r="I271" i="4" s="1"/>
  <c r="E713" i="4"/>
  <c r="F713" i="4"/>
  <c r="I713" i="4" s="1"/>
  <c r="E394" i="4"/>
  <c r="F394" i="4"/>
  <c r="I394" i="4" s="1"/>
  <c r="E1433" i="4"/>
  <c r="F1433" i="4"/>
  <c r="I1433" i="4" s="1"/>
  <c r="I1562" i="4"/>
  <c r="I469" i="4"/>
  <c r="I1075" i="4"/>
  <c r="E367" i="4"/>
  <c r="F367" i="4"/>
  <c r="E1519" i="4"/>
  <c r="F1519" i="4"/>
  <c r="E1087" i="4"/>
  <c r="F1087" i="4"/>
  <c r="E945" i="4"/>
  <c r="F945" i="4"/>
  <c r="I945" i="4" s="1"/>
  <c r="F837" i="4"/>
  <c r="I837" i="4" s="1"/>
  <c r="E837" i="4"/>
  <c r="F822" i="4"/>
  <c r="I822" i="4" s="1"/>
  <c r="E822" i="4"/>
  <c r="E647" i="4"/>
  <c r="F647" i="4"/>
  <c r="E739" i="4"/>
  <c r="F739" i="4"/>
  <c r="I739" i="4" s="1"/>
  <c r="E1417" i="4"/>
  <c r="F1417" i="4"/>
  <c r="E591" i="4"/>
  <c r="F591" i="4"/>
  <c r="F1390" i="4"/>
  <c r="I1390" i="4" s="1"/>
  <c r="E1390" i="4"/>
  <c r="I100" i="4"/>
  <c r="E1060" i="4"/>
  <c r="F1060" i="4"/>
  <c r="I1060" i="4" s="1"/>
  <c r="I1486" i="4"/>
  <c r="E199" i="4"/>
  <c r="F199" i="4"/>
  <c r="E302" i="4"/>
  <c r="F302" i="4"/>
  <c r="E1379" i="4"/>
  <c r="F1379" i="4"/>
  <c r="I1379" i="4" s="1"/>
  <c r="F1250" i="4"/>
  <c r="I1250" i="4" s="1"/>
  <c r="E1250" i="4"/>
  <c r="I878" i="4"/>
  <c r="E1196" i="4"/>
  <c r="F1196" i="4"/>
  <c r="I1196" i="4" s="1"/>
  <c r="E1034" i="4"/>
  <c r="F1034" i="4"/>
  <c r="I1034" i="4" s="1"/>
  <c r="E79" i="4"/>
  <c r="F79" i="4"/>
  <c r="I79" i="4" s="1"/>
  <c r="E567" i="4"/>
  <c r="F567" i="4"/>
  <c r="I567" i="4" s="1"/>
  <c r="E1453" i="4"/>
  <c r="F1453" i="4"/>
  <c r="I1453" i="4" s="1"/>
  <c r="E808" i="4"/>
  <c r="F808" i="4"/>
  <c r="I808" i="4" s="1"/>
  <c r="F634" i="4"/>
  <c r="E634" i="4"/>
  <c r="I904" i="4"/>
  <c r="E228" i="4"/>
  <c r="F228" i="4"/>
  <c r="I503" i="4"/>
  <c r="E242" i="4"/>
  <c r="F242" i="4"/>
  <c r="I242" i="4" s="1"/>
  <c r="I1267" i="4"/>
  <c r="I578" i="4"/>
  <c r="I850" i="4"/>
  <c r="I515" i="4"/>
  <c r="E784" i="4"/>
  <c r="F784" i="4"/>
  <c r="I784" i="4" s="1"/>
  <c r="E408" i="4"/>
  <c r="F408" i="4"/>
  <c r="I408" i="4" s="1"/>
  <c r="I458" i="4"/>
  <c r="I353" i="4"/>
  <c r="I620" i="4"/>
  <c r="E1401" i="4"/>
  <c r="F1401" i="4"/>
  <c r="F757" i="4"/>
  <c r="I757" i="4" s="1"/>
  <c r="E757" i="4"/>
  <c r="E381" i="4"/>
  <c r="F381" i="4"/>
  <c r="I381" i="4" s="1"/>
  <c r="E1009" i="4"/>
  <c r="F1009" i="4"/>
  <c r="F862" i="4"/>
  <c r="I862" i="4" s="1"/>
  <c r="E862" i="4"/>
  <c r="E1135" i="4"/>
  <c r="F1135" i="4"/>
  <c r="I434" i="4"/>
  <c r="E253" i="4"/>
  <c r="F253" i="4"/>
  <c r="I253" i="4" s="1"/>
  <c r="E528" i="4"/>
  <c r="F528" i="4"/>
  <c r="I528" i="4" s="1"/>
  <c r="I1312" i="4"/>
  <c r="I115" i="4"/>
  <c r="I1298" i="4"/>
  <c r="E540" i="4"/>
  <c r="F540" i="4"/>
  <c r="I540" i="4" s="1"/>
  <c r="H987" i="4"/>
  <c r="H1414" i="4"/>
  <c r="G1414" i="4"/>
  <c r="H969" i="4"/>
  <c r="G1449" i="4"/>
  <c r="H1484" i="4"/>
  <c r="J817" i="4"/>
  <c r="G819" i="4"/>
  <c r="H1345" i="4"/>
  <c r="J1211" i="4"/>
  <c r="K456" i="4"/>
  <c r="N456" i="4" s="1"/>
  <c r="O456" i="4" s="1"/>
  <c r="J725" i="4"/>
  <c r="H1449" i="4"/>
  <c r="G1264" i="4"/>
  <c r="H1264" i="4"/>
  <c r="H405" i="4"/>
  <c r="K405" i="4" s="1"/>
  <c r="N405" i="4" s="1"/>
  <c r="O405" i="4" s="1"/>
  <c r="G969" i="4"/>
  <c r="H735" i="4"/>
  <c r="G735" i="4"/>
  <c r="G1562" i="4"/>
  <c r="J112" i="4"/>
  <c r="H1148" i="4"/>
  <c r="K1147" i="4"/>
  <c r="N1147" i="4" s="1"/>
  <c r="O1147" i="4" s="1"/>
  <c r="G1484" i="4"/>
  <c r="J455" i="4"/>
  <c r="J858" i="4"/>
  <c r="J600" i="4"/>
  <c r="J209" i="4"/>
  <c r="J859" i="4"/>
  <c r="H602" i="4"/>
  <c r="K602" i="4" s="1"/>
  <c r="N602" i="4" s="1"/>
  <c r="O602" i="4" s="1"/>
  <c r="G377" i="4"/>
  <c r="G162" i="4"/>
  <c r="G671" i="4"/>
  <c r="H162" i="4"/>
  <c r="J350" i="4"/>
  <c r="G755" i="4"/>
  <c r="H755" i="4"/>
  <c r="K351" i="4"/>
  <c r="N351" i="4" s="1"/>
  <c r="O351" i="4" s="1"/>
  <c r="H444" i="4"/>
  <c r="K444" i="4" s="1"/>
  <c r="N444" i="4" s="1"/>
  <c r="O444" i="4" s="1"/>
  <c r="H712" i="4"/>
  <c r="J172" i="4"/>
  <c r="G174" i="4"/>
  <c r="G725" i="4"/>
  <c r="H725" i="4"/>
  <c r="H115" i="4"/>
  <c r="G712" i="4"/>
  <c r="J1181" i="4"/>
  <c r="G268" i="4"/>
  <c r="G700" i="4"/>
  <c r="J1005" i="4"/>
  <c r="H12" i="4"/>
  <c r="H671" i="4"/>
  <c r="H239" i="4"/>
  <c r="K239" i="4" s="1"/>
  <c r="N239" i="4" s="1"/>
  <c r="O239" i="4" s="1"/>
  <c r="J376" i="4"/>
  <c r="G468" i="4"/>
  <c r="K11" i="4"/>
  <c r="N11" i="4" s="1"/>
  <c r="O11" i="4" s="1"/>
  <c r="J237" i="4"/>
  <c r="H1072" i="4"/>
  <c r="G902" i="4"/>
  <c r="K1006" i="4"/>
  <c r="N1006" i="4" s="1"/>
  <c r="O1006" i="4" s="1"/>
  <c r="H902" i="4"/>
  <c r="G1345" i="4"/>
  <c r="H1249" i="4"/>
  <c r="K1249" i="4" s="1"/>
  <c r="N1249" i="4" s="1"/>
  <c r="O1249" i="4" s="1"/>
  <c r="J1247" i="4"/>
  <c r="H1377" i="4"/>
  <c r="G1377" i="4"/>
  <c r="H468" i="4"/>
  <c r="H268" i="4"/>
  <c r="J194" i="4"/>
  <c r="G196" i="4"/>
  <c r="N142" i="4"/>
  <c r="O142" i="4" s="1"/>
  <c r="J1168" i="4"/>
  <c r="G1170" i="4"/>
  <c r="K553" i="4"/>
  <c r="N553" i="4" s="1"/>
  <c r="O553" i="4" s="1"/>
  <c r="K1356" i="4"/>
  <c r="N1356" i="4" s="1"/>
  <c r="O1356" i="4" s="1"/>
  <c r="J1333" i="4"/>
  <c r="J552" i="4"/>
  <c r="G1357" i="4"/>
  <c r="G1098" i="4"/>
  <c r="J1332" i="4"/>
  <c r="H1322" i="4"/>
  <c r="H76" i="4"/>
  <c r="G76" i="4"/>
  <c r="G1322" i="4"/>
  <c r="J1192" i="4"/>
  <c r="G1194" i="4"/>
  <c r="J488" i="4"/>
  <c r="K489" i="4"/>
  <c r="N489" i="4" s="1"/>
  <c r="O489" i="4" s="1"/>
  <c r="H1530" i="4"/>
  <c r="G1530" i="4"/>
  <c r="G1072" i="4"/>
  <c r="G126" i="4"/>
  <c r="J833" i="4"/>
  <c r="H64" i="4"/>
  <c r="H1110" i="4"/>
  <c r="G64" i="4"/>
  <c r="H365" i="4"/>
  <c r="G1110" i="4"/>
  <c r="J185" i="4"/>
  <c r="H126" i="4"/>
  <c r="H834" i="4"/>
  <c r="K834" i="4" s="1"/>
  <c r="N834" i="4" s="1"/>
  <c r="O834" i="4" s="1"/>
  <c r="G445" i="4"/>
  <c r="J538" i="4"/>
  <c r="G1430" i="4"/>
  <c r="J1428" i="4"/>
  <c r="J537" i="4"/>
  <c r="K1084" i="4"/>
  <c r="N1084" i="4" s="1"/>
  <c r="O1084" i="4" s="1"/>
  <c r="J642" i="4"/>
  <c r="G644" i="4"/>
  <c r="J803" i="4"/>
  <c r="G577" i="4"/>
  <c r="K1516" i="4"/>
  <c r="N1516" i="4" s="1"/>
  <c r="O1516" i="4" s="1"/>
  <c r="J804" i="4"/>
  <c r="H877" i="4"/>
  <c r="K877" i="4" s="1"/>
  <c r="N877" i="4" s="1"/>
  <c r="O877" i="4" s="1"/>
  <c r="H1562" i="4"/>
  <c r="H618" i="4"/>
  <c r="K618" i="4" s="1"/>
  <c r="N618" i="4" s="1"/>
  <c r="O618" i="4" s="1"/>
  <c r="H431" i="4"/>
  <c r="K431" i="4" s="1"/>
  <c r="N431" i="4" s="1"/>
  <c r="O431" i="4" s="1"/>
  <c r="H364" i="4"/>
  <c r="K364" i="4" s="1"/>
  <c r="N364" i="4" s="1"/>
  <c r="O364" i="4" s="1"/>
  <c r="H1389" i="4"/>
  <c r="K1389" i="4" s="1"/>
  <c r="N1389" i="4" s="1"/>
  <c r="O1389" i="4" s="1"/>
  <c r="H392" i="4"/>
  <c r="K392" i="4" s="1"/>
  <c r="N392" i="4" s="1"/>
  <c r="O392" i="4" s="1"/>
  <c r="H565" i="4"/>
  <c r="J1083" i="4"/>
  <c r="H299" i="4"/>
  <c r="K299" i="4" s="1"/>
  <c r="N299" i="4" s="1"/>
  <c r="O299" i="4" s="1"/>
  <c r="H501" i="4"/>
  <c r="K501" i="4" s="1"/>
  <c r="N501" i="4" s="1"/>
  <c r="O501" i="4" s="1"/>
  <c r="J1160" i="4"/>
  <c r="H1237" i="4"/>
  <c r="K1237" i="4" s="1"/>
  <c r="N1237" i="4" s="1"/>
  <c r="O1237" i="4" s="1"/>
  <c r="H312" i="4"/>
  <c r="K312" i="4" s="1"/>
  <c r="N312" i="4" s="1"/>
  <c r="O312" i="4" s="1"/>
  <c r="G1213" i="4"/>
  <c r="H418" i="4"/>
  <c r="K418" i="4" s="1"/>
  <c r="N418" i="4" s="1"/>
  <c r="O418" i="4" s="1"/>
  <c r="H526" i="4"/>
  <c r="K526" i="4" s="1"/>
  <c r="N526" i="4" s="1"/>
  <c r="O526" i="4" s="1"/>
  <c r="H252" i="4"/>
  <c r="K252" i="4" s="1"/>
  <c r="N252" i="4" s="1"/>
  <c r="O252" i="4" s="1"/>
  <c r="H1309" i="4"/>
  <c r="K1309" i="4" s="1"/>
  <c r="N1309" i="4" s="1"/>
  <c r="O1309" i="4" s="1"/>
  <c r="H1401" i="4"/>
  <c r="H98" i="4"/>
  <c r="K98" i="4" s="1"/>
  <c r="N98" i="4" s="1"/>
  <c r="O98" i="4" s="1"/>
  <c r="H889" i="4"/>
  <c r="K889" i="4" s="1"/>
  <c r="N889" i="4" s="1"/>
  <c r="O889" i="4" s="1"/>
  <c r="H932" i="4"/>
  <c r="K932" i="4" s="1"/>
  <c r="N932" i="4" s="1"/>
  <c r="O932" i="4" s="1"/>
  <c r="J186" i="4"/>
  <c r="J1515" i="4"/>
  <c r="H1132" i="4"/>
  <c r="K1132" i="4" s="1"/>
  <c r="N1132" i="4" s="1"/>
  <c r="O1132" i="4" s="1"/>
  <c r="H848" i="4"/>
  <c r="K848" i="4" s="1"/>
  <c r="N848" i="4" s="1"/>
  <c r="O848" i="4" s="1"/>
  <c r="H688" i="4"/>
  <c r="K688" i="4" s="1"/>
  <c r="N688" i="4" s="1"/>
  <c r="O688" i="4" s="1"/>
  <c r="G589" i="4"/>
  <c r="K589" i="4" s="1"/>
  <c r="N589" i="4" s="1"/>
  <c r="O589" i="4" s="1"/>
  <c r="H226" i="4"/>
  <c r="H943" i="4"/>
  <c r="K943" i="4" s="1"/>
  <c r="N943" i="4" s="1"/>
  <c r="O943" i="4" s="1"/>
  <c r="H339" i="4"/>
  <c r="K339" i="4" s="1"/>
  <c r="N339" i="4" s="1"/>
  <c r="O339" i="4" s="1"/>
  <c r="J986" i="4"/>
  <c r="G987" i="4"/>
  <c r="H1213" i="4"/>
  <c r="K996" i="4"/>
  <c r="J311" i="4"/>
  <c r="J588" i="4"/>
  <c r="G630" i="4"/>
  <c r="J888" i="4"/>
  <c r="J563" i="4"/>
  <c r="J430" i="4"/>
  <c r="J931" i="4"/>
  <c r="G99" i="4"/>
  <c r="J224" i="4"/>
  <c r="G226" i="4"/>
  <c r="J1029" i="4"/>
  <c r="G1031" i="4"/>
  <c r="G406" i="4"/>
  <c r="G1019" i="4"/>
  <c r="J1017" i="4"/>
  <c r="J325" i="4"/>
  <c r="J324" i="4"/>
  <c r="J1399" i="4"/>
  <c r="J1224" i="4"/>
  <c r="J1223" i="4"/>
  <c r="J780" i="4"/>
  <c r="J500" i="4"/>
  <c r="J251" i="4"/>
  <c r="G1472" i="4"/>
  <c r="G1056" i="4"/>
  <c r="J687" i="4"/>
  <c r="J391" i="4"/>
  <c r="J876" i="4"/>
  <c r="J617" i="4"/>
  <c r="J1413" i="4"/>
  <c r="J298" i="4"/>
  <c r="J847" i="4"/>
  <c r="J525" i="4"/>
  <c r="J338" i="4"/>
  <c r="J417" i="4"/>
  <c r="J1212" i="4"/>
  <c r="G151" i="4"/>
  <c r="G1296" i="4"/>
  <c r="G514" i="4"/>
  <c r="O10" i="7" l="1"/>
  <c r="L9" i="7"/>
  <c r="Z9" i="7"/>
  <c r="AR9" i="7"/>
  <c r="AA9" i="7"/>
  <c r="X9" i="7"/>
  <c r="Y9" i="7"/>
  <c r="U10" i="7"/>
  <c r="Q10" i="7"/>
  <c r="AP9" i="7" s="1"/>
  <c r="V10" i="7"/>
  <c r="AS9" i="7" s="1"/>
  <c r="W10" i="7"/>
  <c r="P10" i="7"/>
  <c r="K987" i="6"/>
  <c r="N996" i="6"/>
  <c r="O996" i="6" s="1"/>
  <c r="N877" i="6"/>
  <c r="O877" i="6" s="1"/>
  <c r="N671" i="6"/>
  <c r="O671" i="6" s="1"/>
  <c r="N1449" i="6"/>
  <c r="O1449" i="6" s="1"/>
  <c r="N630" i="6"/>
  <c r="O630" i="6" s="1"/>
  <c r="N834" i="6"/>
  <c r="O834" i="6" s="1"/>
  <c r="N1085" i="6"/>
  <c r="O1085" i="6" s="1"/>
  <c r="N602" i="6"/>
  <c r="O602" i="6" s="1"/>
  <c r="N456" i="6"/>
  <c r="O456" i="6" s="1"/>
  <c r="N644" i="6"/>
  <c r="O644" i="6" s="1"/>
  <c r="N848" i="6"/>
  <c r="O848" i="6" s="1"/>
  <c r="N1264" i="6"/>
  <c r="O1264" i="6" s="1"/>
  <c r="N1430" i="6"/>
  <c r="O1430" i="6" s="1"/>
  <c r="N782" i="6"/>
  <c r="O782" i="6" s="1"/>
  <c r="N1529" i="6"/>
  <c r="O1529" i="6" s="1"/>
  <c r="N1098" i="6"/>
  <c r="O1098" i="6" s="1"/>
  <c r="N268" i="6"/>
  <c r="O268" i="6" s="1"/>
  <c r="N1345" i="6"/>
  <c r="O1345" i="6" s="1"/>
  <c r="N1401" i="6"/>
  <c r="O1401" i="6" s="1"/>
  <c r="N589" i="6"/>
  <c r="O589" i="6" s="1"/>
  <c r="N418" i="6"/>
  <c r="O418" i="6" s="1"/>
  <c r="N227" i="6"/>
  <c r="O227" i="6" s="1"/>
  <c r="N700" i="6"/>
  <c r="O700" i="6" s="1"/>
  <c r="N1357" i="6"/>
  <c r="O1357" i="6" s="1"/>
  <c r="N1389" i="6"/>
  <c r="O1389" i="6" s="1"/>
  <c r="N162" i="6"/>
  <c r="O162" i="6" s="1"/>
  <c r="N539" i="6"/>
  <c r="O539" i="6" s="1"/>
  <c r="N552" i="6"/>
  <c r="O552" i="6" s="1"/>
  <c r="N1484" i="6"/>
  <c r="O1484" i="6" s="1"/>
  <c r="N1562" i="6"/>
  <c r="O1562" i="6" s="1"/>
  <c r="N564" i="6"/>
  <c r="O564" i="6" s="1"/>
  <c r="N444" i="6"/>
  <c r="O444" i="6" s="1"/>
  <c r="N339" i="6"/>
  <c r="O339" i="6" s="1"/>
  <c r="N11" i="6"/>
  <c r="O11" i="6" s="1"/>
  <c r="N688" i="6"/>
  <c r="O688" i="6" s="1"/>
  <c r="N526" i="6"/>
  <c r="O526" i="6" s="1"/>
  <c r="N577" i="6"/>
  <c r="O577" i="6" s="1"/>
  <c r="N1472" i="6"/>
  <c r="O1472" i="6" s="1"/>
  <c r="N735" i="6"/>
  <c r="O735" i="6" s="1"/>
  <c r="N489" i="6"/>
  <c r="O489" i="6" s="1"/>
  <c r="N1031" i="6"/>
  <c r="O1031" i="6" s="1"/>
  <c r="N1019" i="6"/>
  <c r="O1019" i="6" s="1"/>
  <c r="N1517" i="6"/>
  <c r="O1517" i="6" s="1"/>
  <c r="N903" i="6"/>
  <c r="O903" i="6" s="1"/>
  <c r="I944" i="6"/>
  <c r="H944" i="6"/>
  <c r="K944" i="6" s="1"/>
  <c r="N114" i="6"/>
  <c r="O114" i="6" s="1"/>
  <c r="I1057" i="6"/>
  <c r="H1057" i="6"/>
  <c r="K1057" i="6" s="1"/>
  <c r="N1132" i="6"/>
  <c r="O1132" i="6" s="1"/>
  <c r="F1358" i="6"/>
  <c r="E1358" i="6"/>
  <c r="G1358" i="6" s="1"/>
  <c r="J1356" i="6"/>
  <c r="E835" i="6"/>
  <c r="G835" i="6" s="1"/>
  <c r="F835" i="6"/>
  <c r="J833" i="6"/>
  <c r="F1485" i="6"/>
  <c r="E1485" i="6"/>
  <c r="G1485" i="6" s="1"/>
  <c r="J1483" i="6"/>
  <c r="E849" i="6"/>
  <c r="G849" i="6" s="1"/>
  <c r="F849" i="6"/>
  <c r="J847" i="6"/>
  <c r="F365" i="6"/>
  <c r="E365" i="6"/>
  <c r="G365" i="6" s="1"/>
  <c r="J363" i="6"/>
  <c r="K186" i="6"/>
  <c r="F352" i="6"/>
  <c r="E352" i="6"/>
  <c r="G352" i="6" s="1"/>
  <c r="J350" i="6"/>
  <c r="F393" i="6"/>
  <c r="E393" i="6"/>
  <c r="G393" i="6" s="1"/>
  <c r="J391" i="6"/>
  <c r="E1086" i="6"/>
  <c r="G1086" i="6" s="1"/>
  <c r="F1086" i="6"/>
  <c r="J1084" i="6"/>
  <c r="F163" i="6"/>
  <c r="E163" i="6"/>
  <c r="G163" i="6" s="1"/>
  <c r="J161" i="6"/>
  <c r="F1265" i="6"/>
  <c r="E1265" i="6"/>
  <c r="G1265" i="6" s="1"/>
  <c r="J1263" i="6"/>
  <c r="H1160" i="6"/>
  <c r="G1160" i="6"/>
  <c r="J1159" i="6"/>
  <c r="I327" i="6"/>
  <c r="H327" i="6"/>
  <c r="K327" i="6" s="1"/>
  <c r="I1310" i="6"/>
  <c r="H1310" i="6"/>
  <c r="K1310" i="6" s="1"/>
  <c r="F1148" i="6"/>
  <c r="E1148" i="6"/>
  <c r="G1148" i="6" s="1"/>
  <c r="J1146" i="6"/>
  <c r="F933" i="6"/>
  <c r="E933" i="6"/>
  <c r="J931" i="6"/>
  <c r="F1415" i="6"/>
  <c r="E1415" i="6"/>
  <c r="G1415" i="6" s="1"/>
  <c r="J1413" i="6"/>
  <c r="F378" i="6"/>
  <c r="E378" i="6"/>
  <c r="G378" i="6" s="1"/>
  <c r="J376" i="6"/>
  <c r="E340" i="6"/>
  <c r="G340" i="6" s="1"/>
  <c r="F340" i="6"/>
  <c r="J338" i="6"/>
  <c r="F1431" i="6"/>
  <c r="E1431" i="6"/>
  <c r="G1431" i="6" s="1"/>
  <c r="J1429" i="6"/>
  <c r="N1296" i="6"/>
  <c r="O1296" i="6" s="1"/>
  <c r="F1226" i="6"/>
  <c r="E1226" i="6"/>
  <c r="G1226" i="6" s="1"/>
  <c r="J1224" i="6"/>
  <c r="F1111" i="6"/>
  <c r="E1111" i="6"/>
  <c r="G1111" i="6" s="1"/>
  <c r="J1109" i="6"/>
  <c r="F756" i="6"/>
  <c r="E756" i="6"/>
  <c r="G756" i="6" s="1"/>
  <c r="J754" i="6"/>
  <c r="H313" i="6"/>
  <c r="K313" i="6" s="1"/>
  <c r="I313" i="6"/>
  <c r="E861" i="6"/>
  <c r="G861" i="6" s="1"/>
  <c r="F861" i="6"/>
  <c r="J859" i="6"/>
  <c r="G725" i="6"/>
  <c r="H725" i="6"/>
  <c r="J724" i="6"/>
  <c r="I406" i="6"/>
  <c r="H406" i="6"/>
  <c r="K406" i="6" s="1"/>
  <c r="K806" i="6"/>
  <c r="I806" i="6"/>
  <c r="H806" i="6"/>
  <c r="F419" i="6"/>
  <c r="E419" i="6"/>
  <c r="G419" i="6" s="1"/>
  <c r="J417" i="6"/>
  <c r="I175" i="6"/>
  <c r="H175" i="6"/>
  <c r="K175" i="6" s="1"/>
  <c r="N364" i="6"/>
  <c r="O364" i="6" s="1"/>
  <c r="N351" i="6"/>
  <c r="O351" i="6" s="1"/>
  <c r="N392" i="6"/>
  <c r="O392" i="6" s="1"/>
  <c r="I1379" i="6"/>
  <c r="J1379" i="6"/>
  <c r="F689" i="6"/>
  <c r="E689" i="6"/>
  <c r="G689" i="6" s="1"/>
  <c r="J687" i="6"/>
  <c r="F490" i="6"/>
  <c r="E490" i="6"/>
  <c r="G490" i="6" s="1"/>
  <c r="J488" i="6"/>
  <c r="K127" i="6"/>
  <c r="I127" i="6"/>
  <c r="H127" i="6"/>
  <c r="E565" i="6"/>
  <c r="G565" i="6" s="1"/>
  <c r="F565" i="6"/>
  <c r="J563" i="6"/>
  <c r="F1450" i="6"/>
  <c r="E1450" i="6"/>
  <c r="G1450" i="6" s="1"/>
  <c r="J1448" i="6"/>
  <c r="F1195" i="6"/>
  <c r="E1195" i="6"/>
  <c r="G1195" i="6" s="1"/>
  <c r="J1193" i="6"/>
  <c r="N712" i="6"/>
  <c r="O712" i="6" s="1"/>
  <c r="N514" i="6"/>
  <c r="O514" i="6" s="1"/>
  <c r="N988" i="6"/>
  <c r="O988" i="6" s="1"/>
  <c r="N987" i="6"/>
  <c r="O987" i="6" s="1"/>
  <c r="N1147" i="6"/>
  <c r="O1147" i="6" s="1"/>
  <c r="I1183" i="6"/>
  <c r="H1183" i="6"/>
  <c r="K1183" i="6" s="1"/>
  <c r="F1346" i="6"/>
  <c r="E1346" i="6"/>
  <c r="J1344" i="6"/>
  <c r="N377" i="6"/>
  <c r="O377" i="6" s="1"/>
  <c r="I65" i="6"/>
  <c r="H65" i="6"/>
  <c r="K65" i="6" s="1"/>
  <c r="J253" i="6"/>
  <c r="I253" i="6"/>
  <c r="E645" i="6"/>
  <c r="G645" i="6" s="1"/>
  <c r="F645" i="6"/>
  <c r="J643" i="6"/>
  <c r="F1020" i="6"/>
  <c r="E1020" i="6"/>
  <c r="G1020" i="6" s="1"/>
  <c r="J1018" i="6"/>
  <c r="F1099" i="6"/>
  <c r="E1099" i="6"/>
  <c r="G1099" i="6" s="1"/>
  <c r="J1097" i="6"/>
  <c r="N1225" i="6"/>
  <c r="O1225" i="6" s="1"/>
  <c r="N1194" i="6"/>
  <c r="O1194" i="6" s="1"/>
  <c r="E713" i="6"/>
  <c r="G713" i="6" s="1"/>
  <c r="F713" i="6"/>
  <c r="J711" i="6"/>
  <c r="E515" i="6"/>
  <c r="G515" i="6" s="1"/>
  <c r="F515" i="6"/>
  <c r="J513" i="6"/>
  <c r="N1110" i="6"/>
  <c r="O1110" i="6" s="1"/>
  <c r="N755" i="6"/>
  <c r="O755" i="6" s="1"/>
  <c r="F1518" i="6"/>
  <c r="E1518" i="6"/>
  <c r="G1518" i="6" s="1"/>
  <c r="J1516" i="6"/>
  <c r="F269" i="6"/>
  <c r="E269" i="6"/>
  <c r="G269" i="6" s="1"/>
  <c r="J267" i="6"/>
  <c r="N618" i="6"/>
  <c r="O618" i="6" s="1"/>
  <c r="F1390" i="6"/>
  <c r="E1390" i="6"/>
  <c r="G1390" i="6" s="1"/>
  <c r="J1388" i="6"/>
  <c r="N1414" i="6"/>
  <c r="O1414" i="6" s="1"/>
  <c r="I1238" i="6"/>
  <c r="H1238" i="6"/>
  <c r="K1238" i="6"/>
  <c r="E527" i="6"/>
  <c r="G527" i="6" s="1"/>
  <c r="F527" i="6"/>
  <c r="J525" i="6"/>
  <c r="F100" i="6"/>
  <c r="E100" i="6"/>
  <c r="G100" i="6" s="1"/>
  <c r="J98" i="6"/>
  <c r="F820" i="6"/>
  <c r="E820" i="6"/>
  <c r="G820" i="6" s="1"/>
  <c r="J818" i="6"/>
  <c r="I1214" i="6"/>
  <c r="H1214" i="6"/>
  <c r="K1214" i="6" s="1"/>
  <c r="F502" i="6"/>
  <c r="E502" i="6"/>
  <c r="G502" i="6" s="1"/>
  <c r="J500" i="6"/>
  <c r="F578" i="6"/>
  <c r="E578" i="6"/>
  <c r="G578" i="6" s="1"/>
  <c r="J576" i="6"/>
  <c r="F1530" i="6"/>
  <c r="E1530" i="6"/>
  <c r="G1530" i="6" s="1"/>
  <c r="J1528" i="6"/>
  <c r="N210" i="6"/>
  <c r="O210" i="6" s="1"/>
  <c r="N209" i="6"/>
  <c r="O209" i="6" s="1"/>
  <c r="H1171" i="6"/>
  <c r="K1171" i="6" s="1"/>
  <c r="I1171" i="6"/>
  <c r="F115" i="6"/>
  <c r="E115" i="6"/>
  <c r="G115" i="6" s="1"/>
  <c r="J113" i="6"/>
  <c r="F12" i="6"/>
  <c r="E12" i="6"/>
  <c r="G12" i="6" s="1"/>
  <c r="J10" i="6"/>
  <c r="F1133" i="6"/>
  <c r="E1133" i="6"/>
  <c r="G1133" i="6" s="1"/>
  <c r="J1131" i="6"/>
  <c r="K300" i="6"/>
  <c r="I300" i="6"/>
  <c r="H300" i="6"/>
  <c r="I240" i="6"/>
  <c r="K240" i="6"/>
  <c r="H240" i="6"/>
  <c r="I1250" i="6"/>
  <c r="H1250" i="6"/>
  <c r="K1250" i="6" s="1"/>
  <c r="F1402" i="6"/>
  <c r="E1402" i="6"/>
  <c r="G1402" i="6" s="1"/>
  <c r="J1400" i="6"/>
  <c r="F1007" i="6"/>
  <c r="E1007" i="6"/>
  <c r="G1007" i="6" s="1"/>
  <c r="J1005" i="6"/>
  <c r="F77" i="6"/>
  <c r="E77" i="6"/>
  <c r="G77" i="6" s="1"/>
  <c r="J75" i="6"/>
  <c r="E619" i="6"/>
  <c r="G619" i="6" s="1"/>
  <c r="F619" i="6"/>
  <c r="J617" i="6"/>
  <c r="F878" i="6"/>
  <c r="E878" i="6"/>
  <c r="G878" i="6" s="1"/>
  <c r="J876" i="6"/>
  <c r="F736" i="6"/>
  <c r="E736" i="6"/>
  <c r="G736" i="6" s="1"/>
  <c r="J734" i="6"/>
  <c r="N99" i="6"/>
  <c r="O99" i="6" s="1"/>
  <c r="N819" i="6"/>
  <c r="O819" i="6" s="1"/>
  <c r="E228" i="6"/>
  <c r="G228" i="6" s="1"/>
  <c r="F228" i="6"/>
  <c r="J226" i="6"/>
  <c r="N501" i="6"/>
  <c r="O501" i="6" s="1"/>
  <c r="F540" i="6"/>
  <c r="E540" i="6"/>
  <c r="G540" i="6" s="1"/>
  <c r="J538" i="6"/>
  <c r="E553" i="6"/>
  <c r="G553" i="6" s="1"/>
  <c r="F553" i="6"/>
  <c r="J551" i="6"/>
  <c r="F1563" i="6"/>
  <c r="E1563" i="6"/>
  <c r="J1561" i="6"/>
  <c r="K469" i="6"/>
  <c r="I469" i="6"/>
  <c r="H469" i="6"/>
  <c r="E783" i="6"/>
  <c r="G783" i="6" s="1"/>
  <c r="F783" i="6"/>
  <c r="J781" i="6"/>
  <c r="F457" i="6"/>
  <c r="E457" i="6"/>
  <c r="G457" i="6" s="1"/>
  <c r="J455" i="6"/>
  <c r="F904" i="6"/>
  <c r="E904" i="6"/>
  <c r="G904" i="6" s="1"/>
  <c r="J902" i="6"/>
  <c r="F1297" i="6"/>
  <c r="E1297" i="6"/>
  <c r="G1297" i="6" s="1"/>
  <c r="J1295" i="6"/>
  <c r="I970" i="6"/>
  <c r="H970" i="6"/>
  <c r="K970" i="6" s="1"/>
  <c r="F1473" i="6"/>
  <c r="E1473" i="6"/>
  <c r="G1473" i="6" s="1"/>
  <c r="J1471" i="6"/>
  <c r="J1335" i="6"/>
  <c r="I1335" i="6"/>
  <c r="F701" i="6"/>
  <c r="E701" i="6"/>
  <c r="G701" i="6" s="1"/>
  <c r="J699" i="6"/>
  <c r="I1073" i="6"/>
  <c r="H1073" i="6"/>
  <c r="K1073" i="6" s="1"/>
  <c r="N932" i="6"/>
  <c r="O932" i="6" s="1"/>
  <c r="I432" i="6"/>
  <c r="H432" i="6"/>
  <c r="K432" i="6" s="1"/>
  <c r="F672" i="6"/>
  <c r="E672" i="6"/>
  <c r="J670" i="6"/>
  <c r="I1323" i="6"/>
  <c r="H1323" i="6"/>
  <c r="K1323" i="6"/>
  <c r="I890" i="6"/>
  <c r="H890" i="6"/>
  <c r="K890" i="6" s="1"/>
  <c r="N1006" i="6"/>
  <c r="O1006" i="6" s="1"/>
  <c r="E603" i="6"/>
  <c r="F603" i="6"/>
  <c r="J601" i="6"/>
  <c r="F1032" i="6"/>
  <c r="E1032" i="6"/>
  <c r="G1032" i="6" s="1"/>
  <c r="J1030" i="6"/>
  <c r="J152" i="6"/>
  <c r="I152" i="6"/>
  <c r="E631" i="6"/>
  <c r="G631" i="6" s="1"/>
  <c r="F631" i="6"/>
  <c r="J629" i="6"/>
  <c r="N76" i="6"/>
  <c r="O76" i="6" s="1"/>
  <c r="I197" i="6"/>
  <c r="H197" i="6"/>
  <c r="K197" i="6" s="1"/>
  <c r="N860" i="6"/>
  <c r="O860" i="6" s="1"/>
  <c r="F445" i="6"/>
  <c r="E445" i="6"/>
  <c r="G445" i="6" s="1"/>
  <c r="J443" i="6"/>
  <c r="F590" i="6"/>
  <c r="E590" i="6"/>
  <c r="G590" i="6" s="1"/>
  <c r="J588" i="6"/>
  <c r="E863" i="4"/>
  <c r="F863" i="4"/>
  <c r="I863" i="4" s="1"/>
  <c r="E516" i="4"/>
  <c r="F516" i="4"/>
  <c r="I516" i="4" s="1"/>
  <c r="E879" i="4"/>
  <c r="F879" i="4"/>
  <c r="I879" i="4" s="1"/>
  <c r="E823" i="4"/>
  <c r="F823" i="4"/>
  <c r="I823" i="4" s="1"/>
  <c r="F395" i="4"/>
  <c r="E395" i="4"/>
  <c r="E1360" i="4"/>
  <c r="F1360" i="4"/>
  <c r="I1360" i="4" s="1"/>
  <c r="I1009" i="4"/>
  <c r="F905" i="4"/>
  <c r="I905" i="4" s="1"/>
  <c r="E905" i="4"/>
  <c r="E1487" i="4"/>
  <c r="F1487" i="4"/>
  <c r="I1417" i="4"/>
  <c r="I367" i="4"/>
  <c r="I892" i="4"/>
  <c r="F354" i="4"/>
  <c r="E354" i="4"/>
  <c r="E579" i="4"/>
  <c r="F579" i="4"/>
  <c r="I579" i="4" s="1"/>
  <c r="E80" i="4"/>
  <c r="F80" i="4"/>
  <c r="I80" i="4" s="1"/>
  <c r="E1251" i="4"/>
  <c r="F1251" i="4"/>
  <c r="I1251" i="4" s="1"/>
  <c r="E1061" i="4"/>
  <c r="F1061" i="4"/>
  <c r="I1061" i="4" s="1"/>
  <c r="F838" i="4"/>
  <c r="E838" i="4"/>
  <c r="E714" i="4"/>
  <c r="F714" i="4"/>
  <c r="I714" i="4" s="1"/>
  <c r="E1113" i="4"/>
  <c r="F1113" i="4"/>
  <c r="I1113" i="4" s="1"/>
  <c r="E316" i="4"/>
  <c r="F316" i="4"/>
  <c r="I316" i="4" s="1"/>
  <c r="E541" i="4"/>
  <c r="F541" i="4"/>
  <c r="I541" i="4" s="1"/>
  <c r="F382" i="4"/>
  <c r="E382" i="4"/>
  <c r="E1268" i="4"/>
  <c r="F1268" i="4"/>
  <c r="I1268" i="4" s="1"/>
  <c r="I634" i="4"/>
  <c r="E740" i="4"/>
  <c r="F740" i="4"/>
  <c r="E529" i="4"/>
  <c r="F529" i="4"/>
  <c r="E809" i="4"/>
  <c r="F809" i="4"/>
  <c r="E1035" i="4"/>
  <c r="F1035" i="4"/>
  <c r="E101" i="4"/>
  <c r="F101" i="4"/>
  <c r="E470" i="4"/>
  <c r="F470" i="4"/>
  <c r="E272" i="4"/>
  <c r="F272" i="4"/>
  <c r="E15" i="4"/>
  <c r="F15" i="4"/>
  <c r="E1299" i="4"/>
  <c r="F1299" i="4"/>
  <c r="I1135" i="4"/>
  <c r="I302" i="4"/>
  <c r="I647" i="4"/>
  <c r="I1087" i="4"/>
  <c r="E1563" i="4"/>
  <c r="F1563" i="4"/>
  <c r="E116" i="4"/>
  <c r="F116" i="4"/>
  <c r="E758" i="4"/>
  <c r="F758" i="4"/>
  <c r="E785" i="4"/>
  <c r="F785" i="4"/>
  <c r="E504" i="4"/>
  <c r="F504" i="4"/>
  <c r="F1454" i="4"/>
  <c r="I1454" i="4" s="1"/>
  <c r="E1454" i="4"/>
  <c r="E1197" i="4"/>
  <c r="F1197" i="4"/>
  <c r="E1391" i="4"/>
  <c r="F1391" i="4"/>
  <c r="F1434" i="4"/>
  <c r="I1434" i="4" s="1"/>
  <c r="E1434" i="4"/>
  <c r="F702" i="4"/>
  <c r="I702" i="4" s="1"/>
  <c r="E702" i="4"/>
  <c r="I1401" i="4"/>
  <c r="I228" i="4"/>
  <c r="I199" i="4"/>
  <c r="I591" i="4"/>
  <c r="I1519" i="4"/>
  <c r="I1532" i="4"/>
  <c r="K1449" i="4"/>
  <c r="N1449" i="4" s="1"/>
  <c r="O1449" i="4" s="1"/>
  <c r="J1448" i="4"/>
  <c r="K1264" i="4"/>
  <c r="N1264" i="4" s="1"/>
  <c r="O1264" i="4" s="1"/>
  <c r="K1414" i="4"/>
  <c r="N1414" i="4" s="1"/>
  <c r="O1414" i="4" s="1"/>
  <c r="H352" i="4"/>
  <c r="J1561" i="4"/>
  <c r="H819" i="4"/>
  <c r="K819" i="4" s="1"/>
  <c r="N819" i="4" s="1"/>
  <c r="O819" i="4" s="1"/>
  <c r="J603" i="4"/>
  <c r="J1146" i="4"/>
  <c r="J968" i="4"/>
  <c r="J670" i="4"/>
  <c r="K969" i="4"/>
  <c r="N969" i="4" s="1"/>
  <c r="O969" i="4" s="1"/>
  <c r="K735" i="4"/>
  <c r="N735" i="4" s="1"/>
  <c r="O735" i="4" s="1"/>
  <c r="H736" i="4"/>
  <c r="G352" i="4"/>
  <c r="H457" i="4"/>
  <c r="G861" i="4"/>
  <c r="H1485" i="4"/>
  <c r="K1484" i="4"/>
  <c r="N1484" i="4" s="1"/>
  <c r="O1484" i="4" s="1"/>
  <c r="G457" i="4"/>
  <c r="K1562" i="4"/>
  <c r="N1562" i="4" s="1"/>
  <c r="O1562" i="4" s="1"/>
  <c r="J754" i="4"/>
  <c r="K755" i="4"/>
  <c r="N755" i="4" s="1"/>
  <c r="O755" i="4" s="1"/>
  <c r="J208" i="4"/>
  <c r="H860" i="4"/>
  <c r="K860" i="4" s="1"/>
  <c r="N860" i="4" s="1"/>
  <c r="O860" i="4" s="1"/>
  <c r="K671" i="4"/>
  <c r="N671" i="4" s="1"/>
  <c r="O671" i="4" s="1"/>
  <c r="K162" i="4"/>
  <c r="N162" i="4" s="1"/>
  <c r="O162" i="4" s="1"/>
  <c r="K712" i="4"/>
  <c r="N712" i="4" s="1"/>
  <c r="O712" i="4" s="1"/>
  <c r="H163" i="4"/>
  <c r="J699" i="4"/>
  <c r="K725" i="4"/>
  <c r="N725" i="4" s="1"/>
  <c r="O725" i="4" s="1"/>
  <c r="G114" i="4"/>
  <c r="K114" i="4" s="1"/>
  <c r="N114" i="4" s="1"/>
  <c r="O114" i="4" s="1"/>
  <c r="J113" i="4"/>
  <c r="G115" i="4"/>
  <c r="K115" i="4" s="1"/>
  <c r="H174" i="4"/>
  <c r="K174" i="4" s="1"/>
  <c r="N174" i="4" s="1"/>
  <c r="O174" i="4" s="1"/>
  <c r="H1007" i="4"/>
  <c r="G13" i="4"/>
  <c r="J10" i="4"/>
  <c r="G1183" i="4"/>
  <c r="J238" i="4"/>
  <c r="H1183" i="4"/>
  <c r="H377" i="4"/>
  <c r="K377" i="4" s="1"/>
  <c r="N377" i="4" s="1"/>
  <c r="O377" i="4" s="1"/>
  <c r="J554" i="4"/>
  <c r="K468" i="4"/>
  <c r="N468" i="4" s="1"/>
  <c r="O468" i="4" s="1"/>
  <c r="J1376" i="4"/>
  <c r="G77" i="4"/>
  <c r="G378" i="4"/>
  <c r="J467" i="4"/>
  <c r="H1250" i="4"/>
  <c r="J901" i="4"/>
  <c r="K902" i="4"/>
  <c r="N902" i="4" s="1"/>
  <c r="O902" i="4" s="1"/>
  <c r="K1377" i="4"/>
  <c r="N1377" i="4" s="1"/>
  <c r="O1377" i="4" s="1"/>
  <c r="K1345" i="4"/>
  <c r="N1345" i="4" s="1"/>
  <c r="O1345" i="4" s="1"/>
  <c r="J1344" i="4"/>
  <c r="J267" i="4"/>
  <c r="K268" i="4"/>
  <c r="N268" i="4" s="1"/>
  <c r="O268" i="4" s="1"/>
  <c r="K76" i="4"/>
  <c r="N76" i="4" s="1"/>
  <c r="O76" i="4" s="1"/>
  <c r="H700" i="4"/>
  <c r="K700" i="4" s="1"/>
  <c r="N700" i="4" s="1"/>
  <c r="O700" i="4" s="1"/>
  <c r="H1358" i="4"/>
  <c r="J576" i="4"/>
  <c r="K1072" i="4"/>
  <c r="N1072" i="4" s="1"/>
  <c r="O1072" i="4" s="1"/>
  <c r="G1334" i="4"/>
  <c r="K1334" i="4" s="1"/>
  <c r="N1334" i="4" s="1"/>
  <c r="O1334" i="4" s="1"/>
  <c r="J1071" i="4"/>
  <c r="G490" i="4"/>
  <c r="H490" i="4"/>
  <c r="H577" i="4"/>
  <c r="K577" i="4" s="1"/>
  <c r="N577" i="4" s="1"/>
  <c r="O577" i="4" s="1"/>
  <c r="H890" i="4"/>
  <c r="K126" i="4"/>
  <c r="N126" i="4" s="1"/>
  <c r="O126" i="4" s="1"/>
  <c r="G1099" i="4"/>
  <c r="H196" i="4"/>
  <c r="K196" i="4" s="1"/>
  <c r="N196" i="4" s="1"/>
  <c r="O196" i="4" s="1"/>
  <c r="J1355" i="4"/>
  <c r="J125" i="4"/>
  <c r="H1170" i="4"/>
  <c r="K1170" i="4" s="1"/>
  <c r="N1170" i="4" s="1"/>
  <c r="O1170" i="4" s="1"/>
  <c r="H806" i="4"/>
  <c r="G186" i="4"/>
  <c r="H835" i="4"/>
  <c r="G835" i="4"/>
  <c r="H1098" i="4"/>
  <c r="K1098" i="4" s="1"/>
  <c r="N1098" i="4" s="1"/>
  <c r="O1098" i="4" s="1"/>
  <c r="K1213" i="4"/>
  <c r="N1213" i="4" s="1"/>
  <c r="O1213" i="4" s="1"/>
  <c r="J98" i="4"/>
  <c r="J1529" i="4"/>
  <c r="H539" i="4"/>
  <c r="K539" i="4" s="1"/>
  <c r="N539" i="4" s="1"/>
  <c r="O539" i="4" s="1"/>
  <c r="G365" i="4"/>
  <c r="K365" i="4" s="1"/>
  <c r="N365" i="4" s="1"/>
  <c r="O365" i="4" s="1"/>
  <c r="J363" i="4"/>
  <c r="K1322" i="4"/>
  <c r="N1322" i="4" s="1"/>
  <c r="O1322" i="4" s="1"/>
  <c r="K1530" i="4"/>
  <c r="N1530" i="4" s="1"/>
  <c r="O1530" i="4" s="1"/>
  <c r="H1194" i="4"/>
  <c r="K1194" i="4" s="1"/>
  <c r="N1194" i="4" s="1"/>
  <c r="O1194" i="4" s="1"/>
  <c r="H805" i="4"/>
  <c r="K805" i="4" s="1"/>
  <c r="N805" i="4" s="1"/>
  <c r="O805" i="4" s="1"/>
  <c r="H186" i="4"/>
  <c r="K64" i="4"/>
  <c r="N64" i="4" s="1"/>
  <c r="O64" i="4" s="1"/>
  <c r="G806" i="4"/>
  <c r="H432" i="4"/>
  <c r="J444" i="4"/>
  <c r="J63" i="4"/>
  <c r="K1110" i="4"/>
  <c r="N1110" i="4" s="1"/>
  <c r="O1110" i="4" s="1"/>
  <c r="J1109" i="4"/>
  <c r="H445" i="4"/>
  <c r="K445" i="4" s="1"/>
  <c r="N445" i="4" s="1"/>
  <c r="O445" i="4" s="1"/>
  <c r="J1236" i="4"/>
  <c r="H1430" i="4"/>
  <c r="K1430" i="4" s="1"/>
  <c r="N1430" i="4" s="1"/>
  <c r="O1430" i="4" s="1"/>
  <c r="H590" i="4"/>
  <c r="G590" i="4"/>
  <c r="G1238" i="4"/>
  <c r="H644" i="4"/>
  <c r="K644" i="4" s="1"/>
  <c r="N644" i="4" s="1"/>
  <c r="O644" i="4" s="1"/>
  <c r="J933" i="4"/>
  <c r="G313" i="4"/>
  <c r="G540" i="4"/>
  <c r="H540" i="4"/>
  <c r="K226" i="4"/>
  <c r="N226" i="4" s="1"/>
  <c r="O226" i="4" s="1"/>
  <c r="K987" i="4"/>
  <c r="N988" i="4" s="1"/>
  <c r="O988" i="4" s="1"/>
  <c r="H514" i="4"/>
  <c r="K514" i="4" s="1"/>
  <c r="N514" i="4" s="1"/>
  <c r="O514" i="4" s="1"/>
  <c r="H1472" i="4"/>
  <c r="K1472" i="4" s="1"/>
  <c r="N1472" i="4" s="1"/>
  <c r="O1472" i="4" s="1"/>
  <c r="H782" i="4"/>
  <c r="K782" i="4" s="1"/>
  <c r="N782" i="4" s="1"/>
  <c r="O782" i="4" s="1"/>
  <c r="H326" i="4"/>
  <c r="K326" i="4" s="1"/>
  <c r="N326" i="4" s="1"/>
  <c r="O326" i="4" s="1"/>
  <c r="H1085" i="4"/>
  <c r="G1085" i="4"/>
  <c r="H1031" i="4"/>
  <c r="K1031" i="4" s="1"/>
  <c r="N1031" i="4" s="1"/>
  <c r="O1031" i="4" s="1"/>
  <c r="G1401" i="4"/>
  <c r="K1401" i="4" s="1"/>
  <c r="N1401" i="4" s="1"/>
  <c r="O1401" i="4" s="1"/>
  <c r="H630" i="4"/>
  <c r="K630" i="4" s="1"/>
  <c r="N630" i="4" s="1"/>
  <c r="O630" i="4" s="1"/>
  <c r="G566" i="4"/>
  <c r="G565" i="4"/>
  <c r="K565" i="4" s="1"/>
  <c r="N565" i="4" s="1"/>
  <c r="O565" i="4" s="1"/>
  <c r="J1159" i="4"/>
  <c r="H1160" i="4"/>
  <c r="G1160" i="4"/>
  <c r="H151" i="4"/>
  <c r="K151" i="4" s="1"/>
  <c r="N151" i="4" s="1"/>
  <c r="O151" i="4" s="1"/>
  <c r="H1265" i="4"/>
  <c r="N997" i="4"/>
  <c r="O997" i="4" s="1"/>
  <c r="N996" i="4"/>
  <c r="O996" i="4" s="1"/>
  <c r="H1056" i="4"/>
  <c r="K1056" i="4" s="1"/>
  <c r="N1056" i="4" s="1"/>
  <c r="O1056" i="4" s="1"/>
  <c r="G1517" i="4"/>
  <c r="H1310" i="4"/>
  <c r="H1238" i="4"/>
  <c r="H406" i="4"/>
  <c r="K406" i="4" s="1"/>
  <c r="N406" i="4" s="1"/>
  <c r="O406" i="4" s="1"/>
  <c r="H1517" i="4"/>
  <c r="H1296" i="4"/>
  <c r="K1296" i="4" s="1"/>
  <c r="N1296" i="4" s="1"/>
  <c r="O1296" i="4" s="1"/>
  <c r="H1019" i="4"/>
  <c r="K1019" i="4" s="1"/>
  <c r="N1019" i="4" s="1"/>
  <c r="O1019" i="4" s="1"/>
  <c r="G1415" i="4"/>
  <c r="H1225" i="4"/>
  <c r="K1225" i="4" s="1"/>
  <c r="N1225" i="4" s="1"/>
  <c r="O1225" i="4" s="1"/>
  <c r="J97" i="4"/>
  <c r="J1263" i="4"/>
  <c r="J405" i="4"/>
  <c r="G327" i="4"/>
  <c r="G890" i="4"/>
  <c r="G631" i="4"/>
  <c r="G432" i="4"/>
  <c r="G878" i="4"/>
  <c r="J1131" i="4"/>
  <c r="G944" i="4"/>
  <c r="J942" i="4"/>
  <c r="G1390" i="4"/>
  <c r="J1388" i="4"/>
  <c r="J1308" i="4"/>
  <c r="J1295" i="4"/>
  <c r="G502" i="4"/>
  <c r="G619" i="4"/>
  <c r="G393" i="4"/>
  <c r="J513" i="4"/>
  <c r="J1471" i="4"/>
  <c r="G689" i="4"/>
  <c r="J1055" i="4"/>
  <c r="J150" i="4"/>
  <c r="G300" i="4"/>
  <c r="G340" i="4"/>
  <c r="G527" i="4"/>
  <c r="G849" i="4"/>
  <c r="G419" i="4"/>
  <c r="G1226" i="4"/>
  <c r="G1214" i="4"/>
  <c r="M10" i="7" l="1"/>
  <c r="N11" i="7"/>
  <c r="AN9" i="7"/>
  <c r="L10" i="7"/>
  <c r="AQ9" i="7"/>
  <c r="AK9" i="7"/>
  <c r="AO9" i="7"/>
  <c r="AE9" i="7"/>
  <c r="AM9" i="7"/>
  <c r="AH9" i="7"/>
  <c r="AL9" i="7"/>
  <c r="AF9" i="7"/>
  <c r="AJ9" i="7"/>
  <c r="AI9" i="7"/>
  <c r="AG9" i="7"/>
  <c r="AB9" i="7"/>
  <c r="AC9" i="7"/>
  <c r="AD9" i="7"/>
  <c r="T11" i="7"/>
  <c r="R11" i="7"/>
  <c r="S11" i="7"/>
  <c r="AT10" i="7"/>
  <c r="J10" i="7"/>
  <c r="K10" i="7"/>
  <c r="N1073" i="6"/>
  <c r="O1073" i="6" s="1"/>
  <c r="N1183" i="6"/>
  <c r="O1183" i="6" s="1"/>
  <c r="N65" i="6"/>
  <c r="O65" i="6" s="1"/>
  <c r="N890" i="6"/>
  <c r="O890" i="6" s="1"/>
  <c r="N197" i="6"/>
  <c r="O197" i="6" s="1"/>
  <c r="N1250" i="6"/>
  <c r="O1250" i="6" s="1"/>
  <c r="N944" i="6"/>
  <c r="O944" i="6" s="1"/>
  <c r="N1323" i="6"/>
  <c r="O1323" i="6" s="1"/>
  <c r="K445" i="6"/>
  <c r="I445" i="6"/>
  <c r="H445" i="6"/>
  <c r="K457" i="6"/>
  <c r="I457" i="6"/>
  <c r="H457" i="6"/>
  <c r="F1324" i="6"/>
  <c r="E1324" i="6"/>
  <c r="J1322" i="6"/>
  <c r="I631" i="6"/>
  <c r="H631" i="6"/>
  <c r="K631" i="6" s="1"/>
  <c r="K1297" i="6"/>
  <c r="I1297" i="6"/>
  <c r="H1297" i="6"/>
  <c r="K783" i="6"/>
  <c r="I783" i="6"/>
  <c r="H783" i="6"/>
  <c r="J1563" i="6"/>
  <c r="I1563" i="6"/>
  <c r="F1172" i="6"/>
  <c r="E1172" i="6"/>
  <c r="J1170" i="6"/>
  <c r="I515" i="6"/>
  <c r="H515" i="6"/>
  <c r="K515" i="6" s="1"/>
  <c r="I645" i="6"/>
  <c r="H645" i="6"/>
  <c r="K645" i="6" s="1"/>
  <c r="F176" i="6"/>
  <c r="E176" i="6"/>
  <c r="J174" i="6"/>
  <c r="F807" i="6"/>
  <c r="E807" i="6"/>
  <c r="G807" i="6" s="1"/>
  <c r="J805" i="6"/>
  <c r="K725" i="6"/>
  <c r="I340" i="6"/>
  <c r="H340" i="6"/>
  <c r="K340" i="6" s="1"/>
  <c r="K1160" i="6"/>
  <c r="I1086" i="6"/>
  <c r="H1086" i="6"/>
  <c r="K1086" i="6" s="1"/>
  <c r="N187" i="6"/>
  <c r="O187" i="6" s="1"/>
  <c r="N186" i="6"/>
  <c r="O186" i="6" s="1"/>
  <c r="I1473" i="6"/>
  <c r="H1473" i="6"/>
  <c r="K1473" i="6"/>
  <c r="K1133" i="6"/>
  <c r="I1133" i="6"/>
  <c r="H1133" i="6"/>
  <c r="K820" i="6"/>
  <c r="I820" i="6"/>
  <c r="H820" i="6"/>
  <c r="I1390" i="6"/>
  <c r="H1390" i="6"/>
  <c r="K1390" i="6" s="1"/>
  <c r="I565" i="6"/>
  <c r="H565" i="6"/>
  <c r="K565" i="6" s="1"/>
  <c r="N806" i="6"/>
  <c r="O806" i="6" s="1"/>
  <c r="I1226" i="6"/>
  <c r="H1226" i="6"/>
  <c r="K1226" i="6" s="1"/>
  <c r="N1310" i="6"/>
  <c r="O1310" i="6" s="1"/>
  <c r="I1485" i="6"/>
  <c r="H1485" i="6"/>
  <c r="K1485" i="6" s="1"/>
  <c r="F891" i="6"/>
  <c r="E891" i="6"/>
  <c r="G891" i="6" s="1"/>
  <c r="J889" i="6"/>
  <c r="I553" i="6"/>
  <c r="H553" i="6"/>
  <c r="K553" i="6" s="1"/>
  <c r="I228" i="6"/>
  <c r="H228" i="6"/>
  <c r="K228" i="6" s="1"/>
  <c r="I736" i="6"/>
  <c r="H736" i="6"/>
  <c r="K736" i="6" s="1"/>
  <c r="K1402" i="6"/>
  <c r="I1402" i="6"/>
  <c r="H1402" i="6"/>
  <c r="E241" i="6"/>
  <c r="G241" i="6" s="1"/>
  <c r="F241" i="6"/>
  <c r="J239" i="6"/>
  <c r="N1171" i="6"/>
  <c r="O1171" i="6" s="1"/>
  <c r="I502" i="6"/>
  <c r="K502" i="6"/>
  <c r="H502" i="6"/>
  <c r="N1238" i="6"/>
  <c r="O1238" i="6" s="1"/>
  <c r="I1518" i="6"/>
  <c r="H1518" i="6"/>
  <c r="K1518" i="6" s="1"/>
  <c r="G253" i="6"/>
  <c r="H253" i="6"/>
  <c r="K253" i="6" s="1"/>
  <c r="J252" i="6"/>
  <c r="I490" i="6"/>
  <c r="H490" i="6"/>
  <c r="K490" i="6" s="1"/>
  <c r="N175" i="6"/>
  <c r="O175" i="6" s="1"/>
  <c r="J933" i="6"/>
  <c r="I933" i="6"/>
  <c r="F945" i="6"/>
  <c r="E945" i="6"/>
  <c r="J943" i="6"/>
  <c r="N240" i="6"/>
  <c r="O240" i="6" s="1"/>
  <c r="H152" i="6"/>
  <c r="G152" i="6"/>
  <c r="J151" i="6"/>
  <c r="I590" i="6"/>
  <c r="H590" i="6"/>
  <c r="K590" i="6"/>
  <c r="I701" i="6"/>
  <c r="H701" i="6"/>
  <c r="K701" i="6" s="1"/>
  <c r="F470" i="6"/>
  <c r="E470" i="6"/>
  <c r="G470" i="6" s="1"/>
  <c r="J468" i="6"/>
  <c r="I713" i="6"/>
  <c r="H713" i="6"/>
  <c r="K713" i="6" s="1"/>
  <c r="I1099" i="6"/>
  <c r="H1099" i="6"/>
  <c r="K1099" i="6" s="1"/>
  <c r="I861" i="6"/>
  <c r="H861" i="6"/>
  <c r="K861" i="6" s="1"/>
  <c r="I756" i="6"/>
  <c r="H756" i="6"/>
  <c r="K756" i="6" s="1"/>
  <c r="I1265" i="6"/>
  <c r="H1265" i="6"/>
  <c r="K1265" i="6" s="1"/>
  <c r="I365" i="6"/>
  <c r="H365" i="6"/>
  <c r="K365" i="6" s="1"/>
  <c r="I835" i="6"/>
  <c r="H835" i="6"/>
  <c r="K835" i="6" s="1"/>
  <c r="N1057" i="6"/>
  <c r="O1057" i="6" s="1"/>
  <c r="I1032" i="6"/>
  <c r="H1032" i="6"/>
  <c r="K1032" i="6" s="1"/>
  <c r="F198" i="6"/>
  <c r="E198" i="6"/>
  <c r="G198" i="6" s="1"/>
  <c r="J196" i="6"/>
  <c r="N970" i="6"/>
  <c r="O970" i="6" s="1"/>
  <c r="I672" i="6"/>
  <c r="J672" i="6"/>
  <c r="I904" i="6"/>
  <c r="H904" i="6"/>
  <c r="K904" i="6" s="1"/>
  <c r="J603" i="6"/>
  <c r="I603" i="6"/>
  <c r="H1335" i="6"/>
  <c r="K1335" i="6" s="1"/>
  <c r="G1335" i="6"/>
  <c r="J1334" i="6"/>
  <c r="F971" i="6"/>
  <c r="E971" i="6"/>
  <c r="J969" i="6"/>
  <c r="I77" i="6"/>
  <c r="H77" i="6"/>
  <c r="K77" i="6" s="1"/>
  <c r="F301" i="6"/>
  <c r="E301" i="6"/>
  <c r="G301" i="6" s="1"/>
  <c r="J299" i="6"/>
  <c r="K12" i="6"/>
  <c r="I12" i="6"/>
  <c r="H12" i="6"/>
  <c r="K1530" i="6"/>
  <c r="I1530" i="6"/>
  <c r="H1530" i="6"/>
  <c r="F1215" i="6"/>
  <c r="E1215" i="6"/>
  <c r="J1213" i="6"/>
  <c r="I100" i="6"/>
  <c r="H100" i="6"/>
  <c r="K100" i="6" s="1"/>
  <c r="E1239" i="6"/>
  <c r="F1239" i="6"/>
  <c r="J1237" i="6"/>
  <c r="I1195" i="6"/>
  <c r="H1195" i="6"/>
  <c r="K1195" i="6" s="1"/>
  <c r="F128" i="6"/>
  <c r="E128" i="6"/>
  <c r="J126" i="6"/>
  <c r="F407" i="6"/>
  <c r="E407" i="6"/>
  <c r="G407" i="6" s="1"/>
  <c r="J405" i="6"/>
  <c r="I378" i="6"/>
  <c r="H378" i="6"/>
  <c r="K378" i="6" s="1"/>
  <c r="E328" i="6"/>
  <c r="G328" i="6" s="1"/>
  <c r="F328" i="6"/>
  <c r="J326" i="6"/>
  <c r="I393" i="6"/>
  <c r="H393" i="6"/>
  <c r="K393" i="6" s="1"/>
  <c r="F433" i="6"/>
  <c r="E433" i="6"/>
  <c r="G433" i="6" s="1"/>
  <c r="J431" i="6"/>
  <c r="I878" i="6"/>
  <c r="H878" i="6"/>
  <c r="K878" i="6"/>
  <c r="N1214" i="6"/>
  <c r="O1214" i="6" s="1"/>
  <c r="J1346" i="6"/>
  <c r="I1346" i="6"/>
  <c r="H689" i="6"/>
  <c r="K689" i="6" s="1"/>
  <c r="I689" i="6"/>
  <c r="I419" i="6"/>
  <c r="H419" i="6"/>
  <c r="K419" i="6" s="1"/>
  <c r="F314" i="6"/>
  <c r="E314" i="6"/>
  <c r="G314" i="6" s="1"/>
  <c r="J312" i="6"/>
  <c r="I1148" i="6"/>
  <c r="H1148" i="6"/>
  <c r="K1148" i="6" s="1"/>
  <c r="N327" i="6"/>
  <c r="O327" i="6" s="1"/>
  <c r="K849" i="6"/>
  <c r="I849" i="6"/>
  <c r="H849" i="6"/>
  <c r="E1058" i="6"/>
  <c r="G1058" i="6" s="1"/>
  <c r="F1058" i="6"/>
  <c r="J1056" i="6"/>
  <c r="I540" i="6"/>
  <c r="H540" i="6"/>
  <c r="K540" i="6" s="1"/>
  <c r="F1251" i="6"/>
  <c r="E1251" i="6"/>
  <c r="G1251" i="6" s="1"/>
  <c r="J1249" i="6"/>
  <c r="N300" i="6"/>
  <c r="O300" i="6" s="1"/>
  <c r="I1020" i="6"/>
  <c r="H1020" i="6"/>
  <c r="K1020" i="6" s="1"/>
  <c r="F66" i="6"/>
  <c r="E66" i="6"/>
  <c r="J64" i="6"/>
  <c r="N127" i="6"/>
  <c r="O127" i="6" s="1"/>
  <c r="N406" i="6"/>
  <c r="O406" i="6" s="1"/>
  <c r="I1111" i="6"/>
  <c r="H1111" i="6"/>
  <c r="K1111" i="6" s="1"/>
  <c r="K1431" i="6"/>
  <c r="I1431" i="6"/>
  <c r="H1431" i="6"/>
  <c r="K163" i="6"/>
  <c r="I163" i="6"/>
  <c r="H163" i="6"/>
  <c r="E1074" i="6"/>
  <c r="G1074" i="6" s="1"/>
  <c r="F1074" i="6"/>
  <c r="J1072" i="6"/>
  <c r="N469" i="6"/>
  <c r="O469" i="6" s="1"/>
  <c r="N432" i="6"/>
  <c r="O432" i="6" s="1"/>
  <c r="K619" i="6"/>
  <c r="I619" i="6"/>
  <c r="H619" i="6"/>
  <c r="H1007" i="6"/>
  <c r="K1007" i="6" s="1"/>
  <c r="I1007" i="6"/>
  <c r="K115" i="6"/>
  <c r="I115" i="6"/>
  <c r="H115" i="6"/>
  <c r="I578" i="6"/>
  <c r="H578" i="6"/>
  <c r="K578" i="6" s="1"/>
  <c r="K527" i="6"/>
  <c r="I527" i="6"/>
  <c r="H527" i="6"/>
  <c r="H269" i="6"/>
  <c r="K269" i="6"/>
  <c r="I269" i="6"/>
  <c r="F1184" i="6"/>
  <c r="E1184" i="6"/>
  <c r="J1182" i="6"/>
  <c r="I1450" i="6"/>
  <c r="H1450" i="6"/>
  <c r="K1450" i="6" s="1"/>
  <c r="G1379" i="6"/>
  <c r="H1379" i="6"/>
  <c r="K1379" i="6" s="1"/>
  <c r="J1378" i="6"/>
  <c r="N313" i="6"/>
  <c r="O313" i="6" s="1"/>
  <c r="I1415" i="6"/>
  <c r="H1415" i="6"/>
  <c r="K1415" i="6" s="1"/>
  <c r="E1311" i="6"/>
  <c r="G1311" i="6" s="1"/>
  <c r="F1311" i="6"/>
  <c r="J1309" i="6"/>
  <c r="K352" i="6"/>
  <c r="I352" i="6"/>
  <c r="H352" i="6"/>
  <c r="K1358" i="6"/>
  <c r="I1358" i="6"/>
  <c r="H1358" i="6"/>
  <c r="F1402" i="4"/>
  <c r="E1402" i="4"/>
  <c r="G1402" i="4" s="1"/>
  <c r="J1400" i="4"/>
  <c r="E542" i="4"/>
  <c r="F542" i="4"/>
  <c r="I542" i="4" s="1"/>
  <c r="E824" i="4"/>
  <c r="F824" i="4"/>
  <c r="I116" i="4"/>
  <c r="I1299" i="4"/>
  <c r="I101" i="4"/>
  <c r="I740" i="4"/>
  <c r="I838" i="4"/>
  <c r="E1455" i="4"/>
  <c r="F1455" i="4"/>
  <c r="I1455" i="4" s="1"/>
  <c r="E1062" i="4"/>
  <c r="F1062" i="4"/>
  <c r="I1062" i="4" s="1"/>
  <c r="F906" i="4"/>
  <c r="E906" i="4"/>
  <c r="E1136" i="4"/>
  <c r="F1136" i="4"/>
  <c r="I1136" i="4" s="1"/>
  <c r="E1533" i="4"/>
  <c r="F1533" i="4"/>
  <c r="I1533" i="4" s="1"/>
  <c r="I504" i="4"/>
  <c r="I1563" i="4"/>
  <c r="I15" i="4"/>
  <c r="I1035" i="4"/>
  <c r="I354" i="4"/>
  <c r="E1269" i="4"/>
  <c r="F1269" i="4"/>
  <c r="I1269" i="4" s="1"/>
  <c r="E1114" i="4"/>
  <c r="F1114" i="4"/>
  <c r="E1252" i="4"/>
  <c r="F1252" i="4"/>
  <c r="E1361" i="4"/>
  <c r="F1361" i="4"/>
  <c r="E592" i="4"/>
  <c r="F592" i="4"/>
  <c r="I592" i="4" s="1"/>
  <c r="I1391" i="4"/>
  <c r="I785" i="4"/>
  <c r="E1088" i="4"/>
  <c r="F1088" i="4"/>
  <c r="I272" i="4"/>
  <c r="I809" i="4"/>
  <c r="E648" i="4"/>
  <c r="F648" i="4"/>
  <c r="I648" i="4" s="1"/>
  <c r="E715" i="4"/>
  <c r="F715" i="4"/>
  <c r="E81" i="4"/>
  <c r="F81" i="4"/>
  <c r="F1418" i="4"/>
  <c r="I1418" i="4" s="1"/>
  <c r="E1418" i="4"/>
  <c r="F864" i="4"/>
  <c r="E864" i="4"/>
  <c r="E229" i="4"/>
  <c r="F229" i="4"/>
  <c r="I1197" i="4"/>
  <c r="I758" i="4"/>
  <c r="I470" i="4"/>
  <c r="I529" i="4"/>
  <c r="I382" i="4"/>
  <c r="I1487" i="4"/>
  <c r="I395" i="4"/>
  <c r="G1450" i="4"/>
  <c r="H1450" i="4"/>
  <c r="K352" i="4"/>
  <c r="N352" i="4" s="1"/>
  <c r="O352" i="4" s="1"/>
  <c r="J734" i="4"/>
  <c r="G736" i="4"/>
  <c r="K736" i="4" s="1"/>
  <c r="N736" i="4" s="1"/>
  <c r="O736" i="4" s="1"/>
  <c r="J601" i="4"/>
  <c r="J456" i="4"/>
  <c r="G603" i="4"/>
  <c r="H970" i="4"/>
  <c r="K457" i="4"/>
  <c r="N457" i="4" s="1"/>
  <c r="O457" i="4" s="1"/>
  <c r="G970" i="4"/>
  <c r="J672" i="4"/>
  <c r="G820" i="4"/>
  <c r="J818" i="4"/>
  <c r="H353" i="4"/>
  <c r="J860" i="4"/>
  <c r="H861" i="4"/>
  <c r="K861" i="4" s="1"/>
  <c r="N861" i="4" s="1"/>
  <c r="O861" i="4" s="1"/>
  <c r="J1483" i="4"/>
  <c r="H1486" i="4"/>
  <c r="H756" i="4"/>
  <c r="G756" i="4"/>
  <c r="H701" i="4"/>
  <c r="G701" i="4"/>
  <c r="H209" i="4"/>
  <c r="G209" i="4"/>
  <c r="G1148" i="4"/>
  <c r="K1148" i="4" s="1"/>
  <c r="N1148" i="4" s="1"/>
  <c r="O1148" i="4" s="1"/>
  <c r="J161" i="4"/>
  <c r="G163" i="4"/>
  <c r="K163" i="4" s="1"/>
  <c r="N163" i="4" s="1"/>
  <c r="O163" i="4" s="1"/>
  <c r="J553" i="4"/>
  <c r="H1378" i="4"/>
  <c r="G1378" i="4"/>
  <c r="G240" i="4"/>
  <c r="H240" i="4"/>
  <c r="N115" i="4"/>
  <c r="O115" i="4" s="1"/>
  <c r="J116" i="4"/>
  <c r="G12" i="4"/>
  <c r="K12" i="4" s="1"/>
  <c r="N12" i="4" s="1"/>
  <c r="O12" i="4" s="1"/>
  <c r="N726" i="4"/>
  <c r="O726" i="4" s="1"/>
  <c r="J173" i="4"/>
  <c r="G175" i="4"/>
  <c r="J1249" i="4"/>
  <c r="J711" i="4"/>
  <c r="G713" i="4"/>
  <c r="J75" i="4"/>
  <c r="J76" i="4"/>
  <c r="J1184" i="4"/>
  <c r="K1183" i="4"/>
  <c r="N1183" i="4" s="1"/>
  <c r="O1183" i="4" s="1"/>
  <c r="G127" i="4"/>
  <c r="J1346" i="4"/>
  <c r="J1356" i="4"/>
  <c r="J1357" i="4"/>
  <c r="H469" i="4"/>
  <c r="G1007" i="4"/>
  <c r="K1007" i="4" s="1"/>
  <c r="N1007" i="4" s="1"/>
  <c r="O1007" i="4" s="1"/>
  <c r="H903" i="4"/>
  <c r="G903" i="4"/>
  <c r="H1357" i="4"/>
  <c r="K1357" i="4" s="1"/>
  <c r="N1357" i="4" s="1"/>
  <c r="O1357" i="4" s="1"/>
  <c r="H127" i="4"/>
  <c r="J1248" i="4"/>
  <c r="G1335" i="4"/>
  <c r="J377" i="4"/>
  <c r="J1335" i="4"/>
  <c r="K490" i="4"/>
  <c r="N490" i="4" s="1"/>
  <c r="O490" i="4" s="1"/>
  <c r="H578" i="4"/>
  <c r="G578" i="4"/>
  <c r="H1073" i="4"/>
  <c r="H378" i="4"/>
  <c r="K378" i="4" s="1"/>
  <c r="N378" i="4" s="1"/>
  <c r="O378" i="4" s="1"/>
  <c r="G269" i="4"/>
  <c r="J1097" i="4"/>
  <c r="H1099" i="4"/>
  <c r="K1099" i="4" s="1"/>
  <c r="N1099" i="4" s="1"/>
  <c r="O1099" i="4" s="1"/>
  <c r="H99" i="4"/>
  <c r="K99" i="4" s="1"/>
  <c r="N99" i="4" s="1"/>
  <c r="O99" i="4" s="1"/>
  <c r="J805" i="4"/>
  <c r="J446" i="4"/>
  <c r="G1073" i="4"/>
  <c r="J834" i="4"/>
  <c r="J195" i="4"/>
  <c r="G197" i="4"/>
  <c r="J1169" i="4"/>
  <c r="G1171" i="4"/>
  <c r="G1111" i="4"/>
  <c r="J889" i="4"/>
  <c r="K835" i="4"/>
  <c r="N835" i="4" s="1"/>
  <c r="O835" i="4" s="1"/>
  <c r="K186" i="4"/>
  <c r="N187" i="4" s="1"/>
  <c r="O187" i="4" s="1"/>
  <c r="G1531" i="4"/>
  <c r="H1111" i="4"/>
  <c r="K590" i="4"/>
  <c r="N590" i="4" s="1"/>
  <c r="O590" i="4" s="1"/>
  <c r="H1531" i="4"/>
  <c r="N987" i="4"/>
  <c r="O987" i="4" s="1"/>
  <c r="J589" i="4"/>
  <c r="K540" i="4"/>
  <c r="N540" i="4" s="1"/>
  <c r="O540" i="4" s="1"/>
  <c r="J1321" i="4"/>
  <c r="G1323" i="4"/>
  <c r="G65" i="4"/>
  <c r="J1193" i="4"/>
  <c r="G1195" i="4"/>
  <c r="H65" i="4"/>
  <c r="J932" i="4"/>
  <c r="H407" i="4"/>
  <c r="G407" i="4"/>
  <c r="K1517" i="4"/>
  <c r="N1517" i="4" s="1"/>
  <c r="O1517" i="4" s="1"/>
  <c r="H313" i="4"/>
  <c r="K313" i="4" s="1"/>
  <c r="N313" i="4" s="1"/>
  <c r="O313" i="4" s="1"/>
  <c r="K1238" i="4"/>
  <c r="N1238" i="4" s="1"/>
  <c r="O1238" i="4" s="1"/>
  <c r="G515" i="4"/>
  <c r="J539" i="4"/>
  <c r="J252" i="4"/>
  <c r="J1429" i="4"/>
  <c r="G1431" i="4"/>
  <c r="H13" i="4"/>
  <c r="K13" i="4" s="1"/>
  <c r="J11" i="4"/>
  <c r="G645" i="4"/>
  <c r="J643" i="4"/>
  <c r="J431" i="4"/>
  <c r="K890" i="4"/>
  <c r="N890" i="4" s="1"/>
  <c r="O890" i="4" s="1"/>
  <c r="K432" i="4"/>
  <c r="N432" i="4" s="1"/>
  <c r="O432" i="4" s="1"/>
  <c r="K806" i="4"/>
  <c r="N806" i="4" s="1"/>
  <c r="O806" i="4" s="1"/>
  <c r="K1085" i="4"/>
  <c r="N1085" i="4" s="1"/>
  <c r="O1085" i="4" s="1"/>
  <c r="H849" i="4"/>
  <c r="K849" i="4" s="1"/>
  <c r="N849" i="4" s="1"/>
  <c r="O849" i="4" s="1"/>
  <c r="H340" i="4"/>
  <c r="K340" i="4" s="1"/>
  <c r="N340" i="4" s="1"/>
  <c r="O340" i="4" s="1"/>
  <c r="H502" i="4"/>
  <c r="K502" i="4" s="1"/>
  <c r="N502" i="4" s="1"/>
  <c r="O502" i="4" s="1"/>
  <c r="H1133" i="4"/>
  <c r="J253" i="4"/>
  <c r="H1402" i="4"/>
  <c r="K1402" i="4" s="1"/>
  <c r="N1402" i="4" s="1"/>
  <c r="O1402" i="4" s="1"/>
  <c r="J1132" i="4"/>
  <c r="G1133" i="4"/>
  <c r="H1415" i="4"/>
  <c r="K1415" i="4" s="1"/>
  <c r="N1415" i="4" s="1"/>
  <c r="O1415" i="4" s="1"/>
  <c r="G1265" i="4"/>
  <c r="K1265" i="4" s="1"/>
  <c r="N1265" i="4" s="1"/>
  <c r="O1265" i="4" s="1"/>
  <c r="J1516" i="4"/>
  <c r="K1160" i="4"/>
  <c r="J1084" i="4"/>
  <c r="G1086" i="4"/>
  <c r="H419" i="4"/>
  <c r="K419" i="4" s="1"/>
  <c r="N419" i="4" s="1"/>
  <c r="O419" i="4" s="1"/>
  <c r="H527" i="4"/>
  <c r="K527" i="4" s="1"/>
  <c r="N527" i="4" s="1"/>
  <c r="O527" i="4" s="1"/>
  <c r="H300" i="4"/>
  <c r="K300" i="4" s="1"/>
  <c r="N300" i="4" s="1"/>
  <c r="O300" i="4" s="1"/>
  <c r="H878" i="4"/>
  <c r="K878" i="4" s="1"/>
  <c r="N878" i="4" s="1"/>
  <c r="O878" i="4" s="1"/>
  <c r="J1563" i="4"/>
  <c r="H1226" i="4"/>
  <c r="K1226" i="4" s="1"/>
  <c r="N1226" i="4" s="1"/>
  <c r="O1226" i="4" s="1"/>
  <c r="H689" i="4"/>
  <c r="K689" i="4" s="1"/>
  <c r="N689" i="4" s="1"/>
  <c r="O689" i="4" s="1"/>
  <c r="H393" i="4"/>
  <c r="K393" i="4" s="1"/>
  <c r="N393" i="4" s="1"/>
  <c r="O393" i="4" s="1"/>
  <c r="H1390" i="4"/>
  <c r="K1390" i="4" s="1"/>
  <c r="N1390" i="4" s="1"/>
  <c r="O1390" i="4" s="1"/>
  <c r="H327" i="4"/>
  <c r="K327" i="4" s="1"/>
  <c r="N327" i="4" s="1"/>
  <c r="O327" i="4" s="1"/>
  <c r="J1309" i="4"/>
  <c r="G1310" i="4"/>
  <c r="K1310" i="4" s="1"/>
  <c r="N1310" i="4" s="1"/>
  <c r="O1310" i="4" s="1"/>
  <c r="J564" i="4"/>
  <c r="H619" i="4"/>
  <c r="K619" i="4" s="1"/>
  <c r="N619" i="4" s="1"/>
  <c r="O619" i="4" s="1"/>
  <c r="H944" i="4"/>
  <c r="K944" i="4" s="1"/>
  <c r="N944" i="4" s="1"/>
  <c r="O944" i="4" s="1"/>
  <c r="H1214" i="4"/>
  <c r="K1214" i="4" s="1"/>
  <c r="N1214" i="4" s="1"/>
  <c r="O1214" i="4" s="1"/>
  <c r="J629" i="4"/>
  <c r="J943" i="4"/>
  <c r="G632" i="4"/>
  <c r="G227" i="4"/>
  <c r="J225" i="4"/>
  <c r="G328" i="4"/>
  <c r="J1030" i="4"/>
  <c r="G1032" i="4"/>
  <c r="J1018" i="4"/>
  <c r="G1020" i="4"/>
  <c r="J1389" i="4"/>
  <c r="J781" i="4"/>
  <c r="G783" i="4"/>
  <c r="J501" i="4"/>
  <c r="J339" i="4"/>
  <c r="J848" i="4"/>
  <c r="G1473" i="4"/>
  <c r="J392" i="4"/>
  <c r="G1057" i="4"/>
  <c r="J1225" i="4"/>
  <c r="J618" i="4"/>
  <c r="J418" i="4"/>
  <c r="G301" i="4"/>
  <c r="J688" i="4"/>
  <c r="G1297" i="4"/>
  <c r="G100" i="4"/>
  <c r="Y10" i="7" l="1"/>
  <c r="AR10" i="7"/>
  <c r="O11" i="7"/>
  <c r="AA10" i="7"/>
  <c r="X10" i="7"/>
  <c r="Z10" i="7"/>
  <c r="W11" i="7"/>
  <c r="Q11" i="7"/>
  <c r="AP10" i="7" s="1"/>
  <c r="V11" i="7"/>
  <c r="AS10" i="7" s="1"/>
  <c r="U11" i="7"/>
  <c r="P11" i="7"/>
  <c r="N100" i="6"/>
  <c r="O100" i="6" s="1"/>
  <c r="N1226" i="6"/>
  <c r="O1226" i="6" s="1"/>
  <c r="N1450" i="6"/>
  <c r="O1450" i="6" s="1"/>
  <c r="N904" i="6"/>
  <c r="O904" i="6" s="1"/>
  <c r="N1032" i="6"/>
  <c r="O1032" i="6" s="1"/>
  <c r="N713" i="6"/>
  <c r="O713" i="6" s="1"/>
  <c r="N515" i="6"/>
  <c r="O515" i="6" s="1"/>
  <c r="N1007" i="6"/>
  <c r="O1007" i="6" s="1"/>
  <c r="N1148" i="6"/>
  <c r="O1148" i="6" s="1"/>
  <c r="N689" i="6"/>
  <c r="O689" i="6" s="1"/>
  <c r="N1195" i="6"/>
  <c r="O1195" i="6" s="1"/>
  <c r="N1518" i="6"/>
  <c r="O1518" i="6" s="1"/>
  <c r="N1086" i="6"/>
  <c r="O1086" i="6" s="1"/>
  <c r="N419" i="6"/>
  <c r="O419" i="6" s="1"/>
  <c r="N835" i="6"/>
  <c r="O835" i="6" s="1"/>
  <c r="N393" i="6"/>
  <c r="O393" i="6" s="1"/>
  <c r="N861" i="6"/>
  <c r="O861" i="6" s="1"/>
  <c r="N365" i="6"/>
  <c r="O365" i="6" s="1"/>
  <c r="N490" i="6"/>
  <c r="O490" i="6" s="1"/>
  <c r="N1099" i="6"/>
  <c r="O1099" i="6" s="1"/>
  <c r="N340" i="6"/>
  <c r="O340" i="6" s="1"/>
  <c r="N1265" i="6"/>
  <c r="O1265" i="6" s="1"/>
  <c r="N645" i="6"/>
  <c r="O645" i="6" s="1"/>
  <c r="F1416" i="6"/>
  <c r="E1416" i="6"/>
  <c r="G1416" i="6" s="1"/>
  <c r="J1414" i="6"/>
  <c r="F1451" i="6"/>
  <c r="E1451" i="6"/>
  <c r="G1451" i="6" s="1"/>
  <c r="J1449" i="6"/>
  <c r="N1111" i="6"/>
  <c r="O1111" i="6" s="1"/>
  <c r="I1058" i="6"/>
  <c r="H1058" i="6"/>
  <c r="K1058" i="6" s="1"/>
  <c r="E579" i="6"/>
  <c r="F579" i="6"/>
  <c r="J577" i="6"/>
  <c r="F1432" i="6"/>
  <c r="E1432" i="6"/>
  <c r="G1432" i="6" s="1"/>
  <c r="J1430" i="6"/>
  <c r="F1021" i="6"/>
  <c r="E1021" i="6"/>
  <c r="J1019" i="6"/>
  <c r="K433" i="6"/>
  <c r="I433" i="6"/>
  <c r="H433" i="6"/>
  <c r="F566" i="6"/>
  <c r="E566" i="6"/>
  <c r="G566" i="6" s="1"/>
  <c r="J564" i="6"/>
  <c r="F821" i="6"/>
  <c r="E821" i="6"/>
  <c r="G821" i="6" s="1"/>
  <c r="J819" i="6"/>
  <c r="G1563" i="6"/>
  <c r="H1563" i="6"/>
  <c r="J1562" i="6"/>
  <c r="F1298" i="6"/>
  <c r="E1298" i="6"/>
  <c r="G1298" i="6" s="1"/>
  <c r="J1296" i="6"/>
  <c r="F446" i="6"/>
  <c r="E446" i="6"/>
  <c r="J444" i="6"/>
  <c r="F1359" i="6"/>
  <c r="E1359" i="6"/>
  <c r="G1359" i="6" s="1"/>
  <c r="J1357" i="6"/>
  <c r="F528" i="6"/>
  <c r="E528" i="6"/>
  <c r="G528" i="6" s="1"/>
  <c r="J526" i="6"/>
  <c r="F116" i="6"/>
  <c r="E116" i="6"/>
  <c r="J114" i="6"/>
  <c r="F620" i="6"/>
  <c r="E620" i="6"/>
  <c r="J618" i="6"/>
  <c r="I1074" i="6"/>
  <c r="H1074" i="6"/>
  <c r="K1074" i="6" s="1"/>
  <c r="F850" i="6"/>
  <c r="E850" i="6"/>
  <c r="J848" i="6"/>
  <c r="F690" i="6"/>
  <c r="E690" i="6"/>
  <c r="J688" i="6"/>
  <c r="F379" i="6"/>
  <c r="E379" i="6"/>
  <c r="G379" i="6" s="1"/>
  <c r="J377" i="6"/>
  <c r="J128" i="6"/>
  <c r="I128" i="6"/>
  <c r="F1531" i="6"/>
  <c r="E1531" i="6"/>
  <c r="G1531" i="6" s="1"/>
  <c r="J1529" i="6"/>
  <c r="N502" i="6"/>
  <c r="O502" i="6" s="1"/>
  <c r="F1403" i="6"/>
  <c r="E1403" i="6"/>
  <c r="G1403" i="6" s="1"/>
  <c r="J1401" i="6"/>
  <c r="F1474" i="6"/>
  <c r="E1474" i="6"/>
  <c r="J1472" i="6"/>
  <c r="N1161" i="6"/>
  <c r="O1161" i="6" s="1"/>
  <c r="N1160" i="6"/>
  <c r="O1160" i="6" s="1"/>
  <c r="I807" i="6"/>
  <c r="H807" i="6"/>
  <c r="K807" i="6" s="1"/>
  <c r="N1297" i="6"/>
  <c r="O1297" i="6" s="1"/>
  <c r="N1431" i="6"/>
  <c r="O1431" i="6" s="1"/>
  <c r="N540" i="6"/>
  <c r="O540" i="6" s="1"/>
  <c r="F394" i="6"/>
  <c r="E394" i="6"/>
  <c r="G394" i="6" s="1"/>
  <c r="J392" i="6"/>
  <c r="H301" i="6"/>
  <c r="K301" i="6" s="1"/>
  <c r="I301" i="6"/>
  <c r="J971" i="6"/>
  <c r="I971" i="6"/>
  <c r="F905" i="6"/>
  <c r="E905" i="6"/>
  <c r="G905" i="6" s="1"/>
  <c r="J903" i="6"/>
  <c r="F366" i="6"/>
  <c r="E366" i="6"/>
  <c r="G366" i="6" s="1"/>
  <c r="J364" i="6"/>
  <c r="N756" i="6"/>
  <c r="O756" i="6" s="1"/>
  <c r="F1100" i="6"/>
  <c r="E1100" i="6"/>
  <c r="J1098" i="6"/>
  <c r="N590" i="6"/>
  <c r="O590" i="6" s="1"/>
  <c r="F1519" i="6"/>
  <c r="E1519" i="6"/>
  <c r="J1517" i="6"/>
  <c r="E503" i="6"/>
  <c r="G503" i="6" s="1"/>
  <c r="F503" i="6"/>
  <c r="J501" i="6"/>
  <c r="N228" i="6"/>
  <c r="O228" i="6" s="1"/>
  <c r="I891" i="6"/>
  <c r="H891" i="6"/>
  <c r="K891" i="6" s="1"/>
  <c r="N565" i="6"/>
  <c r="O565" i="6" s="1"/>
  <c r="N820" i="6"/>
  <c r="O820" i="6" s="1"/>
  <c r="F516" i="6"/>
  <c r="E516" i="6"/>
  <c r="J514" i="6"/>
  <c r="I1324" i="6"/>
  <c r="J1324" i="6"/>
  <c r="N445" i="6"/>
  <c r="O445" i="6" s="1"/>
  <c r="K1311" i="6"/>
  <c r="I1311" i="6"/>
  <c r="H1311" i="6"/>
  <c r="J1184" i="6"/>
  <c r="I1184" i="6"/>
  <c r="N1358" i="6"/>
  <c r="O1358" i="6" s="1"/>
  <c r="N1415" i="6"/>
  <c r="O1415" i="6" s="1"/>
  <c r="N527" i="6"/>
  <c r="O527" i="6" s="1"/>
  <c r="N115" i="6"/>
  <c r="O115" i="6" s="1"/>
  <c r="N619" i="6"/>
  <c r="O619" i="6" s="1"/>
  <c r="E541" i="6"/>
  <c r="G541" i="6" s="1"/>
  <c r="F541" i="6"/>
  <c r="J539" i="6"/>
  <c r="N849" i="6"/>
  <c r="O849" i="6" s="1"/>
  <c r="N878" i="6"/>
  <c r="O878" i="6" s="1"/>
  <c r="N378" i="6"/>
  <c r="O378" i="6" s="1"/>
  <c r="F1196" i="6"/>
  <c r="E1196" i="6"/>
  <c r="G1196" i="6" s="1"/>
  <c r="J1194" i="6"/>
  <c r="F101" i="6"/>
  <c r="E101" i="6"/>
  <c r="G101" i="6" s="1"/>
  <c r="J99" i="6"/>
  <c r="N1530" i="6"/>
  <c r="O1530" i="6" s="1"/>
  <c r="I470" i="6"/>
  <c r="H470" i="6"/>
  <c r="K470" i="6" s="1"/>
  <c r="N1402" i="6"/>
  <c r="O1402" i="6" s="1"/>
  <c r="E229" i="6"/>
  <c r="F229" i="6"/>
  <c r="J227" i="6"/>
  <c r="N1485" i="6"/>
  <c r="O1485" i="6" s="1"/>
  <c r="N1380" i="6"/>
  <c r="O1380" i="6" s="1"/>
  <c r="N1379" i="6"/>
  <c r="O1379" i="6" s="1"/>
  <c r="N1020" i="6"/>
  <c r="O1020" i="6" s="1"/>
  <c r="F270" i="6"/>
  <c r="E270" i="6"/>
  <c r="G270" i="6" s="1"/>
  <c r="J268" i="6"/>
  <c r="F1008" i="6"/>
  <c r="E1008" i="6"/>
  <c r="G1008" i="6" s="1"/>
  <c r="J1006" i="6"/>
  <c r="F164" i="6"/>
  <c r="E164" i="6"/>
  <c r="J162" i="6"/>
  <c r="F1112" i="6"/>
  <c r="E1112" i="6"/>
  <c r="G1112" i="6" s="1"/>
  <c r="J1110" i="6"/>
  <c r="I314" i="6"/>
  <c r="H314" i="6"/>
  <c r="K314" i="6" s="1"/>
  <c r="F78" i="6"/>
  <c r="E78" i="6"/>
  <c r="G78" i="6" s="1"/>
  <c r="J76" i="6"/>
  <c r="E757" i="6"/>
  <c r="G757" i="6" s="1"/>
  <c r="F757" i="6"/>
  <c r="J755" i="6"/>
  <c r="E591" i="6"/>
  <c r="G591" i="6" s="1"/>
  <c r="F591" i="6"/>
  <c r="J589" i="6"/>
  <c r="J945" i="6"/>
  <c r="I945" i="6"/>
  <c r="E1227" i="6"/>
  <c r="F1227" i="6"/>
  <c r="J1225" i="6"/>
  <c r="F1391" i="6"/>
  <c r="E1391" i="6"/>
  <c r="J1389" i="6"/>
  <c r="F1134" i="6"/>
  <c r="E1134" i="6"/>
  <c r="G1134" i="6" s="1"/>
  <c r="J1132" i="6"/>
  <c r="J176" i="6"/>
  <c r="I176" i="6"/>
  <c r="F784" i="6"/>
  <c r="E784" i="6"/>
  <c r="G784" i="6" s="1"/>
  <c r="J782" i="6"/>
  <c r="F458" i="6"/>
  <c r="E458" i="6"/>
  <c r="J456" i="6"/>
  <c r="G1346" i="6"/>
  <c r="H1346" i="6"/>
  <c r="K1346" i="6" s="1"/>
  <c r="J1345" i="6"/>
  <c r="F879" i="6"/>
  <c r="E879" i="6"/>
  <c r="J877" i="6"/>
  <c r="F13" i="6"/>
  <c r="E13" i="6"/>
  <c r="G13" i="6" s="1"/>
  <c r="J11" i="6"/>
  <c r="N1336" i="6"/>
  <c r="O1336" i="6" s="1"/>
  <c r="N1335" i="6"/>
  <c r="O1335" i="6" s="1"/>
  <c r="I198" i="6"/>
  <c r="H198" i="6"/>
  <c r="K198" i="6" s="1"/>
  <c r="F702" i="6"/>
  <c r="E702" i="6"/>
  <c r="J700" i="6"/>
  <c r="H933" i="6"/>
  <c r="G933" i="6"/>
  <c r="J932" i="6"/>
  <c r="E491" i="6"/>
  <c r="F491" i="6"/>
  <c r="J489" i="6"/>
  <c r="N736" i="6"/>
  <c r="O736" i="6" s="1"/>
  <c r="F554" i="6"/>
  <c r="E554" i="6"/>
  <c r="J552" i="6"/>
  <c r="F1486" i="6"/>
  <c r="E1486" i="6"/>
  <c r="G1486" i="6" s="1"/>
  <c r="J1484" i="6"/>
  <c r="E341" i="6"/>
  <c r="F341" i="6"/>
  <c r="J339" i="6"/>
  <c r="F632" i="6"/>
  <c r="E632" i="6"/>
  <c r="G632" i="6" s="1"/>
  <c r="J630" i="6"/>
  <c r="J66" i="6"/>
  <c r="I66" i="6"/>
  <c r="F420" i="6"/>
  <c r="E420" i="6"/>
  <c r="G420" i="6" s="1"/>
  <c r="J418" i="6"/>
  <c r="I328" i="6"/>
  <c r="H328" i="6"/>
  <c r="K328" i="6" s="1"/>
  <c r="I407" i="6"/>
  <c r="H407" i="6"/>
  <c r="K407" i="6" s="1"/>
  <c r="N77" i="6"/>
  <c r="O77" i="6" s="1"/>
  <c r="H603" i="6"/>
  <c r="G603" i="6"/>
  <c r="J602" i="6"/>
  <c r="F836" i="6"/>
  <c r="E836" i="6"/>
  <c r="G836" i="6" s="1"/>
  <c r="J834" i="6"/>
  <c r="F1266" i="6"/>
  <c r="E1266" i="6"/>
  <c r="G1266" i="6" s="1"/>
  <c r="J1264" i="6"/>
  <c r="F862" i="6"/>
  <c r="E862" i="6"/>
  <c r="G862" i="6" s="1"/>
  <c r="J860" i="6"/>
  <c r="F714" i="6"/>
  <c r="E714" i="6"/>
  <c r="G714" i="6" s="1"/>
  <c r="J712" i="6"/>
  <c r="K241" i="6"/>
  <c r="I241" i="6"/>
  <c r="H241" i="6"/>
  <c r="N1390" i="6"/>
  <c r="O1390" i="6" s="1"/>
  <c r="N1133" i="6"/>
  <c r="O1133" i="6" s="1"/>
  <c r="F1087" i="6"/>
  <c r="E1087" i="6"/>
  <c r="G1087" i="6" s="1"/>
  <c r="J1085" i="6"/>
  <c r="N726" i="6"/>
  <c r="O726" i="6" s="1"/>
  <c r="N725" i="6"/>
  <c r="O725" i="6" s="1"/>
  <c r="F646" i="6"/>
  <c r="E646" i="6"/>
  <c r="G646" i="6" s="1"/>
  <c r="J644" i="6"/>
  <c r="N783" i="6"/>
  <c r="O783" i="6" s="1"/>
  <c r="N457" i="6"/>
  <c r="O457" i="6" s="1"/>
  <c r="F353" i="6"/>
  <c r="E353" i="6"/>
  <c r="G353" i="6" s="1"/>
  <c r="J351" i="6"/>
  <c r="N578" i="6"/>
  <c r="O578" i="6" s="1"/>
  <c r="N269" i="6"/>
  <c r="O269" i="6" s="1"/>
  <c r="N163" i="6"/>
  <c r="O163" i="6" s="1"/>
  <c r="N352" i="6"/>
  <c r="O352" i="6" s="1"/>
  <c r="K1251" i="6"/>
  <c r="I1251" i="6"/>
  <c r="H1251" i="6"/>
  <c r="F1149" i="6"/>
  <c r="E1149" i="6"/>
  <c r="G1149" i="6" s="1"/>
  <c r="J1147" i="6"/>
  <c r="J1239" i="6"/>
  <c r="I1239" i="6"/>
  <c r="J1215" i="6"/>
  <c r="I1215" i="6"/>
  <c r="N12" i="6"/>
  <c r="O12" i="6" s="1"/>
  <c r="G672" i="6"/>
  <c r="H672" i="6"/>
  <c r="K672" i="6" s="1"/>
  <c r="J671" i="6"/>
  <c r="F1033" i="6"/>
  <c r="E1033" i="6"/>
  <c r="G1033" i="6" s="1"/>
  <c r="J1031" i="6"/>
  <c r="N701" i="6"/>
  <c r="O701" i="6" s="1"/>
  <c r="K152" i="6"/>
  <c r="N254" i="6"/>
  <c r="O254" i="6" s="1"/>
  <c r="N253" i="6"/>
  <c r="O253" i="6" s="1"/>
  <c r="E737" i="6"/>
  <c r="G737" i="6" s="1"/>
  <c r="F737" i="6"/>
  <c r="J735" i="6"/>
  <c r="N553" i="6"/>
  <c r="O553" i="6" s="1"/>
  <c r="N1473" i="6"/>
  <c r="O1473" i="6" s="1"/>
  <c r="J1172" i="6"/>
  <c r="I1172" i="6"/>
  <c r="N631" i="6"/>
  <c r="O631" i="6" s="1"/>
  <c r="I229" i="4"/>
  <c r="I715" i="4"/>
  <c r="F786" i="4"/>
  <c r="I786" i="4" s="1"/>
  <c r="E786" i="4"/>
  <c r="I1114" i="4"/>
  <c r="I824" i="4"/>
  <c r="F1534" i="4"/>
  <c r="E1534" i="4"/>
  <c r="E1456" i="4"/>
  <c r="F1456" i="4"/>
  <c r="I1456" i="4" s="1"/>
  <c r="E1488" i="4"/>
  <c r="F1488" i="4"/>
  <c r="E649" i="4"/>
  <c r="F649" i="4"/>
  <c r="I649" i="4" s="1"/>
  <c r="F1270" i="4"/>
  <c r="E1270" i="4"/>
  <c r="I864" i="4"/>
  <c r="E1137" i="4"/>
  <c r="F1137" i="4"/>
  <c r="I1361" i="4"/>
  <c r="F741" i="4"/>
  <c r="E741" i="4"/>
  <c r="F471" i="4"/>
  <c r="E471" i="4"/>
  <c r="E1419" i="4"/>
  <c r="F1419" i="4"/>
  <c r="I1419" i="4" s="1"/>
  <c r="E273" i="4"/>
  <c r="F273" i="4"/>
  <c r="I273" i="4" s="1"/>
  <c r="E1036" i="4"/>
  <c r="F1036" i="4"/>
  <c r="I1036" i="4" s="1"/>
  <c r="E102" i="4"/>
  <c r="F102" i="4"/>
  <c r="I102" i="4" s="1"/>
  <c r="E759" i="4"/>
  <c r="F759" i="4"/>
  <c r="I759" i="4" s="1"/>
  <c r="I81" i="4"/>
  <c r="I1088" i="4"/>
  <c r="I1252" i="4"/>
  <c r="E16" i="4"/>
  <c r="F16" i="4"/>
  <c r="I906" i="4"/>
  <c r="I1402" i="4"/>
  <c r="J735" i="4"/>
  <c r="G1451" i="4"/>
  <c r="K1450" i="4"/>
  <c r="N1450" i="4" s="1"/>
  <c r="O1450" i="4" s="1"/>
  <c r="J602" i="4"/>
  <c r="H603" i="4"/>
  <c r="K603" i="4" s="1"/>
  <c r="N603" i="4" s="1"/>
  <c r="O603" i="4" s="1"/>
  <c r="J458" i="4"/>
  <c r="K970" i="4"/>
  <c r="N970" i="4" s="1"/>
  <c r="O970" i="4" s="1"/>
  <c r="J969" i="4"/>
  <c r="H672" i="4"/>
  <c r="G353" i="4"/>
  <c r="K353" i="4" s="1"/>
  <c r="N353" i="4" s="1"/>
  <c r="O353" i="4" s="1"/>
  <c r="J351" i="4"/>
  <c r="G862" i="4"/>
  <c r="K240" i="4"/>
  <c r="N240" i="4" s="1"/>
  <c r="O240" i="4" s="1"/>
  <c r="H379" i="4"/>
  <c r="G379" i="4"/>
  <c r="G1250" i="4"/>
  <c r="K1250" i="4" s="1"/>
  <c r="N1250" i="4" s="1"/>
  <c r="O1250" i="4" s="1"/>
  <c r="G1485" i="4"/>
  <c r="K1485" i="4" s="1"/>
  <c r="N1485" i="4" s="1"/>
  <c r="O1485" i="4" s="1"/>
  <c r="G1486" i="4"/>
  <c r="K1486" i="4" s="1"/>
  <c r="J1484" i="4"/>
  <c r="H820" i="4"/>
  <c r="K820" i="4" s="1"/>
  <c r="N820" i="4" s="1"/>
  <c r="O820" i="4" s="1"/>
  <c r="K701" i="4"/>
  <c r="N701" i="4" s="1"/>
  <c r="O701" i="4" s="1"/>
  <c r="J755" i="4"/>
  <c r="J700" i="4"/>
  <c r="H554" i="4"/>
  <c r="K756" i="4"/>
  <c r="N756" i="4" s="1"/>
  <c r="O756" i="4" s="1"/>
  <c r="G554" i="4"/>
  <c r="H836" i="4"/>
  <c r="G836" i="4"/>
  <c r="K209" i="4"/>
  <c r="N209" i="4" s="1"/>
  <c r="O209" i="4" s="1"/>
  <c r="K1378" i="4"/>
  <c r="N1378" i="4" s="1"/>
  <c r="O1378" i="4" s="1"/>
  <c r="J1377" i="4"/>
  <c r="J162" i="4"/>
  <c r="G1149" i="4"/>
  <c r="J1147" i="4"/>
  <c r="J239" i="4"/>
  <c r="N13" i="4"/>
  <c r="O13" i="4" s="1"/>
  <c r="J114" i="4"/>
  <c r="H116" i="4"/>
  <c r="H77" i="4"/>
  <c r="K77" i="4" s="1"/>
  <c r="N77" i="4" s="1"/>
  <c r="O77" i="4" s="1"/>
  <c r="J126" i="4"/>
  <c r="H1359" i="4"/>
  <c r="H175" i="4"/>
  <c r="K175" i="4" s="1"/>
  <c r="N175" i="4" s="1"/>
  <c r="O175" i="4" s="1"/>
  <c r="K127" i="4"/>
  <c r="N127" i="4" s="1"/>
  <c r="O127" i="4" s="1"/>
  <c r="H713" i="4"/>
  <c r="K713" i="4" s="1"/>
  <c r="N713" i="4" s="1"/>
  <c r="O713" i="4" s="1"/>
  <c r="J1345" i="4"/>
  <c r="H1335" i="4"/>
  <c r="K1335" i="4" s="1"/>
  <c r="H1184" i="4"/>
  <c r="G1359" i="4"/>
  <c r="G314" i="4"/>
  <c r="G1358" i="4"/>
  <c r="K1358" i="4" s="1"/>
  <c r="N1358" i="4" s="1"/>
  <c r="O1358" i="4" s="1"/>
  <c r="J1334" i="4"/>
  <c r="J1182" i="4"/>
  <c r="J1006" i="4"/>
  <c r="G1008" i="4"/>
  <c r="J1450" i="4"/>
  <c r="J1449" i="4"/>
  <c r="J457" i="4"/>
  <c r="G1074" i="4"/>
  <c r="J902" i="4"/>
  <c r="K903" i="4"/>
  <c r="N903" i="4" s="1"/>
  <c r="O903" i="4" s="1"/>
  <c r="J312" i="4"/>
  <c r="G469" i="4"/>
  <c r="K469" i="4" s="1"/>
  <c r="N469" i="4" s="1"/>
  <c r="O469" i="4" s="1"/>
  <c r="G491" i="4"/>
  <c r="K578" i="4"/>
  <c r="N578" i="4" s="1"/>
  <c r="O578" i="4" s="1"/>
  <c r="J577" i="4"/>
  <c r="J489" i="4"/>
  <c r="H269" i="4"/>
  <c r="K269" i="4" s="1"/>
  <c r="N269" i="4" s="1"/>
  <c r="O269" i="4" s="1"/>
  <c r="J1530" i="4"/>
  <c r="G591" i="4"/>
  <c r="K1073" i="4"/>
  <c r="N1073" i="4" s="1"/>
  <c r="O1073" i="4" s="1"/>
  <c r="K65" i="4"/>
  <c r="N65" i="4" s="1"/>
  <c r="O65" i="4" s="1"/>
  <c r="J445" i="4"/>
  <c r="G807" i="4"/>
  <c r="H807" i="4"/>
  <c r="G14" i="4"/>
  <c r="K1111" i="4"/>
  <c r="N1111" i="4" s="1"/>
  <c r="O1111" i="4" s="1"/>
  <c r="H891" i="4"/>
  <c r="G891" i="4"/>
  <c r="K1531" i="4"/>
  <c r="N1531" i="4" s="1"/>
  <c r="O1531" i="4" s="1"/>
  <c r="H197" i="4"/>
  <c r="K197" i="4" s="1"/>
  <c r="N197" i="4" s="1"/>
  <c r="O197" i="4" s="1"/>
  <c r="J516" i="4"/>
  <c r="N186" i="4"/>
  <c r="O186" i="4" s="1"/>
  <c r="J945" i="4"/>
  <c r="H1171" i="4"/>
  <c r="K1171" i="4" s="1"/>
  <c r="N1171" i="4" s="1"/>
  <c r="O1171" i="4" s="1"/>
  <c r="J364" i="4"/>
  <c r="G366" i="4"/>
  <c r="G933" i="4"/>
  <c r="H933" i="4"/>
  <c r="H1323" i="4"/>
  <c r="K1323" i="4" s="1"/>
  <c r="N1323" i="4" s="1"/>
  <c r="O1323" i="4" s="1"/>
  <c r="H1134" i="4"/>
  <c r="H1195" i="4"/>
  <c r="K1195" i="4" s="1"/>
  <c r="N1195" i="4" s="1"/>
  <c r="O1195" i="4" s="1"/>
  <c r="H737" i="4"/>
  <c r="G1134" i="4"/>
  <c r="K407" i="4"/>
  <c r="N407" i="4" s="1"/>
  <c r="O407" i="4" s="1"/>
  <c r="J406" i="4"/>
  <c r="H253" i="4"/>
  <c r="G253" i="4"/>
  <c r="N604" i="4"/>
  <c r="O604" i="4" s="1"/>
  <c r="H78" i="4"/>
  <c r="G78" i="4"/>
  <c r="H1311" i="4"/>
  <c r="G1311" i="4"/>
  <c r="G541" i="4"/>
  <c r="H433" i="4"/>
  <c r="H541" i="4"/>
  <c r="J1237" i="4"/>
  <c r="G433" i="4"/>
  <c r="H1431" i="4"/>
  <c r="K1431" i="4" s="1"/>
  <c r="N1431" i="4" s="1"/>
  <c r="O1431" i="4" s="1"/>
  <c r="H645" i="4"/>
  <c r="K645" i="4" s="1"/>
  <c r="N645" i="4" s="1"/>
  <c r="O645" i="4" s="1"/>
  <c r="J151" i="4"/>
  <c r="H1251" i="4"/>
  <c r="G1251" i="4"/>
  <c r="J341" i="4"/>
  <c r="K1133" i="4"/>
  <c r="N1133" i="4" s="1"/>
  <c r="O1133" i="4" s="1"/>
  <c r="J1414" i="4"/>
  <c r="J671" i="4"/>
  <c r="H1473" i="4"/>
  <c r="K1473" i="4" s="1"/>
  <c r="N1473" i="4" s="1"/>
  <c r="O1473" i="4" s="1"/>
  <c r="H783" i="4"/>
  <c r="K783" i="4" s="1"/>
  <c r="N783" i="4" s="1"/>
  <c r="O783" i="4" s="1"/>
  <c r="N1160" i="4"/>
  <c r="O1160" i="4" s="1"/>
  <c r="N1161" i="4"/>
  <c r="O1161" i="4" s="1"/>
  <c r="H631" i="4"/>
  <c r="K631" i="4" s="1"/>
  <c r="N631" i="4" s="1"/>
  <c r="O631" i="4" s="1"/>
  <c r="H566" i="4"/>
  <c r="K566" i="4" s="1"/>
  <c r="N566" i="4" s="1"/>
  <c r="O566" i="4" s="1"/>
  <c r="H1057" i="4"/>
  <c r="K1057" i="4" s="1"/>
  <c r="N1057" i="4" s="1"/>
  <c r="O1057" i="4" s="1"/>
  <c r="J152" i="4"/>
  <c r="G1518" i="4"/>
  <c r="H100" i="4"/>
  <c r="K100" i="4" s="1"/>
  <c r="N100" i="4" s="1"/>
  <c r="O100" i="4" s="1"/>
  <c r="H1297" i="4"/>
  <c r="K1297" i="4" s="1"/>
  <c r="N1297" i="4" s="1"/>
  <c r="O1297" i="4" s="1"/>
  <c r="J1562" i="4"/>
  <c r="G1563" i="4"/>
  <c r="H1563" i="4"/>
  <c r="H862" i="4"/>
  <c r="H314" i="4"/>
  <c r="H227" i="4"/>
  <c r="K227" i="4" s="1"/>
  <c r="N227" i="4" s="1"/>
  <c r="O227" i="4" s="1"/>
  <c r="H1518" i="4"/>
  <c r="H1086" i="4"/>
  <c r="K1086" i="4" s="1"/>
  <c r="N1086" i="4" s="1"/>
  <c r="O1086" i="4" s="1"/>
  <c r="H1032" i="4"/>
  <c r="K1032" i="4" s="1"/>
  <c r="N1032" i="4" s="1"/>
  <c r="O1032" i="4" s="1"/>
  <c r="H1020" i="4"/>
  <c r="K1020" i="4" s="1"/>
  <c r="N1020" i="4" s="1"/>
  <c r="O1020" i="4" s="1"/>
  <c r="H515" i="4"/>
  <c r="K515" i="4" s="1"/>
  <c r="N515" i="4" s="1"/>
  <c r="O515" i="4" s="1"/>
  <c r="H1416" i="4"/>
  <c r="J1264" i="4"/>
  <c r="G1266" i="4"/>
  <c r="J326" i="4"/>
  <c r="J565" i="4"/>
  <c r="J877" i="4"/>
  <c r="J879" i="4"/>
  <c r="J526" i="4"/>
  <c r="J1213" i="4"/>
  <c r="J299" i="4"/>
  <c r="J630" i="4"/>
  <c r="G528" i="4"/>
  <c r="G503" i="4"/>
  <c r="J1472" i="4"/>
  <c r="J1056" i="4"/>
  <c r="G394" i="4"/>
  <c r="J99" i="4"/>
  <c r="J1296" i="4"/>
  <c r="G420" i="4"/>
  <c r="M11" i="7" l="1"/>
  <c r="N12" i="7"/>
  <c r="AN10" i="7"/>
  <c r="L11" i="7"/>
  <c r="AQ10" i="7"/>
  <c r="AK10" i="7"/>
  <c r="AO10" i="7"/>
  <c r="AE10" i="7"/>
  <c r="AM10" i="7"/>
  <c r="AH10" i="7"/>
  <c r="AL10" i="7"/>
  <c r="AF10" i="7"/>
  <c r="AJ10" i="7"/>
  <c r="AI10" i="7"/>
  <c r="AG10" i="7"/>
  <c r="AB10" i="7"/>
  <c r="AC10" i="7"/>
  <c r="AD10" i="7"/>
  <c r="T12" i="7"/>
  <c r="S12" i="7"/>
  <c r="AT11" i="7"/>
  <c r="R12" i="7"/>
  <c r="X11" i="7" s="1"/>
  <c r="J11" i="7"/>
  <c r="K11" i="7"/>
  <c r="K933" i="6"/>
  <c r="N807" i="6"/>
  <c r="O807" i="6" s="1"/>
  <c r="N198" i="6"/>
  <c r="O198" i="6" s="1"/>
  <c r="N470" i="6"/>
  <c r="O470" i="6" s="1"/>
  <c r="N301" i="6"/>
  <c r="O301" i="6" s="1"/>
  <c r="N1074" i="6"/>
  <c r="O1074" i="6" s="1"/>
  <c r="N891" i="6"/>
  <c r="O891" i="6" s="1"/>
  <c r="N1058" i="6"/>
  <c r="O1058" i="6" s="1"/>
  <c r="N328" i="6"/>
  <c r="O328" i="6" s="1"/>
  <c r="N673" i="6"/>
  <c r="O673" i="6" s="1"/>
  <c r="N672" i="6"/>
  <c r="O672" i="6" s="1"/>
  <c r="N1251" i="6"/>
  <c r="O1251" i="6" s="1"/>
  <c r="H945" i="6"/>
  <c r="K945" i="6" s="1"/>
  <c r="G945" i="6"/>
  <c r="J944" i="6"/>
  <c r="N314" i="6"/>
  <c r="O314" i="6" s="1"/>
  <c r="I836" i="6"/>
  <c r="H836" i="6"/>
  <c r="K836" i="6" s="1"/>
  <c r="F408" i="6"/>
  <c r="E408" i="6"/>
  <c r="J406" i="6"/>
  <c r="I632" i="6"/>
  <c r="H632" i="6"/>
  <c r="K632" i="6" s="1"/>
  <c r="J879" i="6"/>
  <c r="I879" i="6"/>
  <c r="H1008" i="6"/>
  <c r="K1008" i="6" s="1"/>
  <c r="I1008" i="6"/>
  <c r="I541" i="6"/>
  <c r="H541" i="6"/>
  <c r="K541" i="6" s="1"/>
  <c r="H1324" i="6"/>
  <c r="G1324" i="6"/>
  <c r="J1323" i="6"/>
  <c r="I366" i="6"/>
  <c r="H366" i="6"/>
  <c r="K366" i="6" s="1"/>
  <c r="I1298" i="6"/>
  <c r="H1298" i="6"/>
  <c r="K1298" i="6" s="1"/>
  <c r="J1021" i="6"/>
  <c r="I1021" i="6"/>
  <c r="F1059" i="6"/>
  <c r="E1059" i="6"/>
  <c r="G1059" i="6" s="1"/>
  <c r="J1057" i="6"/>
  <c r="F1252" i="6"/>
  <c r="E1252" i="6"/>
  <c r="G1252" i="6" s="1"/>
  <c r="J1250" i="6"/>
  <c r="I737" i="6"/>
  <c r="H737" i="6"/>
  <c r="K737" i="6" s="1"/>
  <c r="I1087" i="6"/>
  <c r="H1087" i="6"/>
  <c r="K1087" i="6" s="1"/>
  <c r="F242" i="6"/>
  <c r="E242" i="6"/>
  <c r="J240" i="6"/>
  <c r="I420" i="6"/>
  <c r="H420" i="6"/>
  <c r="K420" i="6" s="1"/>
  <c r="I554" i="6"/>
  <c r="J554" i="6"/>
  <c r="N934" i="6"/>
  <c r="O934" i="6" s="1"/>
  <c r="N933" i="6"/>
  <c r="O933" i="6" s="1"/>
  <c r="I784" i="6"/>
  <c r="H784" i="6"/>
  <c r="K784" i="6" s="1"/>
  <c r="I1403" i="6"/>
  <c r="K1403" i="6"/>
  <c r="H1403" i="6"/>
  <c r="I620" i="6"/>
  <c r="J620" i="6"/>
  <c r="I566" i="6"/>
  <c r="H566" i="6"/>
  <c r="K566" i="6"/>
  <c r="I862" i="6"/>
  <c r="H862" i="6"/>
  <c r="K862" i="6" s="1"/>
  <c r="N407" i="6"/>
  <c r="O407" i="6" s="1"/>
  <c r="G66" i="6"/>
  <c r="H66" i="6"/>
  <c r="J65" i="6"/>
  <c r="I341" i="6"/>
  <c r="J341" i="6"/>
  <c r="N1347" i="6"/>
  <c r="O1347" i="6" s="1"/>
  <c r="N1346" i="6"/>
  <c r="O1346" i="6" s="1"/>
  <c r="H176" i="6"/>
  <c r="K176" i="6" s="1"/>
  <c r="G176" i="6"/>
  <c r="J175" i="6"/>
  <c r="J1391" i="6"/>
  <c r="I1391" i="6"/>
  <c r="I1112" i="6"/>
  <c r="H1112" i="6"/>
  <c r="K1112" i="6" s="1"/>
  <c r="F471" i="6"/>
  <c r="E471" i="6"/>
  <c r="J469" i="6"/>
  <c r="F1312" i="6"/>
  <c r="E1312" i="6"/>
  <c r="J1310" i="6"/>
  <c r="K503" i="6"/>
  <c r="I503" i="6"/>
  <c r="H503" i="6"/>
  <c r="I850" i="6"/>
  <c r="J850" i="6"/>
  <c r="H1359" i="6"/>
  <c r="K1359" i="6" s="1"/>
  <c r="I1359" i="6"/>
  <c r="K1563" i="6"/>
  <c r="N1563" i="6" s="1"/>
  <c r="O1563" i="6" s="1"/>
  <c r="K1416" i="6"/>
  <c r="I1416" i="6"/>
  <c r="H1416" i="6"/>
  <c r="K603" i="6"/>
  <c r="I591" i="6"/>
  <c r="H591" i="6"/>
  <c r="K591" i="6" s="1"/>
  <c r="I101" i="6"/>
  <c r="H101" i="6"/>
  <c r="K101" i="6" s="1"/>
  <c r="N1311" i="6"/>
  <c r="O1311" i="6" s="1"/>
  <c r="F892" i="6"/>
  <c r="E892" i="6"/>
  <c r="J890" i="6"/>
  <c r="J1100" i="6"/>
  <c r="I1100" i="6"/>
  <c r="I905" i="6"/>
  <c r="H905" i="6"/>
  <c r="K905" i="6" s="1"/>
  <c r="F434" i="6"/>
  <c r="E434" i="6"/>
  <c r="J432" i="6"/>
  <c r="I1432" i="6"/>
  <c r="H1432" i="6"/>
  <c r="K1432" i="6" s="1"/>
  <c r="N241" i="6"/>
  <c r="O241" i="6" s="1"/>
  <c r="I78" i="6"/>
  <c r="H78" i="6"/>
  <c r="K78" i="6" s="1"/>
  <c r="H1215" i="6"/>
  <c r="K1215" i="6" s="1"/>
  <c r="G1215" i="6"/>
  <c r="J1214" i="6"/>
  <c r="H1149" i="6"/>
  <c r="K1149" i="6" s="1"/>
  <c r="I1149" i="6"/>
  <c r="I646" i="6"/>
  <c r="H646" i="6"/>
  <c r="K646" i="6" s="1"/>
  <c r="J702" i="6"/>
  <c r="I702" i="6"/>
  <c r="J1227" i="6"/>
  <c r="I1227" i="6"/>
  <c r="K270" i="6"/>
  <c r="I270" i="6"/>
  <c r="H270" i="6"/>
  <c r="I516" i="6"/>
  <c r="J516" i="6"/>
  <c r="G971" i="6"/>
  <c r="H971" i="6"/>
  <c r="J970" i="6"/>
  <c r="I379" i="6"/>
  <c r="H379" i="6"/>
  <c r="K379" i="6" s="1"/>
  <c r="J116" i="6"/>
  <c r="I116" i="6"/>
  <c r="N153" i="6"/>
  <c r="O153" i="6" s="1"/>
  <c r="N152" i="6"/>
  <c r="O152" i="6" s="1"/>
  <c r="H1033" i="6"/>
  <c r="K1033" i="6" s="1"/>
  <c r="I1033" i="6"/>
  <c r="I353" i="6"/>
  <c r="H353" i="6"/>
  <c r="K353" i="6" s="1"/>
  <c r="I1266" i="6"/>
  <c r="H1266" i="6"/>
  <c r="K1266" i="6" s="1"/>
  <c r="J491" i="6"/>
  <c r="I491" i="6"/>
  <c r="H13" i="6"/>
  <c r="K13" i="6" s="1"/>
  <c r="I13" i="6"/>
  <c r="F315" i="6"/>
  <c r="E315" i="6"/>
  <c r="G315" i="6" s="1"/>
  <c r="J313" i="6"/>
  <c r="J164" i="6"/>
  <c r="I164" i="6"/>
  <c r="I229" i="6"/>
  <c r="J229" i="6"/>
  <c r="I394" i="6"/>
  <c r="H394" i="6"/>
  <c r="K394" i="6" s="1"/>
  <c r="J446" i="6"/>
  <c r="I446" i="6"/>
  <c r="N433" i="6"/>
  <c r="O433" i="6" s="1"/>
  <c r="J579" i="6"/>
  <c r="I579" i="6"/>
  <c r="H1239" i="6"/>
  <c r="K1239" i="6" s="1"/>
  <c r="G1239" i="6"/>
  <c r="J1238" i="6"/>
  <c r="E329" i="6"/>
  <c r="F329" i="6"/>
  <c r="J327" i="6"/>
  <c r="I1486" i="6"/>
  <c r="H1486" i="6"/>
  <c r="K1486" i="6" s="1"/>
  <c r="F199" i="6"/>
  <c r="E199" i="6"/>
  <c r="J197" i="6"/>
  <c r="J458" i="6"/>
  <c r="I458" i="6"/>
  <c r="I757" i="6"/>
  <c r="H757" i="6"/>
  <c r="K757" i="6" s="1"/>
  <c r="I1196" i="6"/>
  <c r="H1196" i="6"/>
  <c r="K1196" i="6" s="1"/>
  <c r="H1184" i="6"/>
  <c r="G1184" i="6"/>
  <c r="J1183" i="6"/>
  <c r="J1519" i="6"/>
  <c r="I1519" i="6"/>
  <c r="J1474" i="6"/>
  <c r="I1474" i="6"/>
  <c r="I1531" i="6"/>
  <c r="H1531" i="6"/>
  <c r="K1531" i="6" s="1"/>
  <c r="E1075" i="6"/>
  <c r="F1075" i="6"/>
  <c r="J1073" i="6"/>
  <c r="I821" i="6"/>
  <c r="H821" i="6"/>
  <c r="K821" i="6" s="1"/>
  <c r="H1172" i="6"/>
  <c r="G1172" i="6"/>
  <c r="J1171" i="6"/>
  <c r="I714" i="6"/>
  <c r="H714" i="6"/>
  <c r="K714" i="6" s="1"/>
  <c r="K1134" i="6"/>
  <c r="I1134" i="6"/>
  <c r="H1134" i="6"/>
  <c r="F302" i="6"/>
  <c r="E302" i="6"/>
  <c r="J300" i="6"/>
  <c r="F808" i="6"/>
  <c r="E808" i="6"/>
  <c r="G808" i="6" s="1"/>
  <c r="J806" i="6"/>
  <c r="G128" i="6"/>
  <c r="H128" i="6"/>
  <c r="J127" i="6"/>
  <c r="J690" i="6"/>
  <c r="I690" i="6"/>
  <c r="I528" i="6"/>
  <c r="H528" i="6"/>
  <c r="K528" i="6" s="1"/>
  <c r="I1451" i="6"/>
  <c r="H1451" i="6"/>
  <c r="K1451" i="6" s="1"/>
  <c r="I16" i="4"/>
  <c r="I471" i="4"/>
  <c r="I1270" i="4"/>
  <c r="I1534" i="4"/>
  <c r="E103" i="4"/>
  <c r="F103" i="4"/>
  <c r="I103" i="4" s="1"/>
  <c r="E1037" i="4"/>
  <c r="F1037" i="4"/>
  <c r="I1037" i="4" s="1"/>
  <c r="F650" i="4"/>
  <c r="E650" i="4"/>
  <c r="E907" i="4"/>
  <c r="F907" i="4"/>
  <c r="I907" i="4" s="1"/>
  <c r="F1253" i="4"/>
  <c r="E1253" i="4"/>
  <c r="I741" i="4"/>
  <c r="E1115" i="4"/>
  <c r="F1115" i="4"/>
  <c r="E274" i="4"/>
  <c r="F274" i="4"/>
  <c r="F1362" i="4"/>
  <c r="I1362" i="4" s="1"/>
  <c r="E1362" i="4"/>
  <c r="I1488" i="4"/>
  <c r="E82" i="4"/>
  <c r="F82" i="4"/>
  <c r="I82" i="4" s="1"/>
  <c r="I1137" i="4"/>
  <c r="E787" i="4"/>
  <c r="F787" i="4"/>
  <c r="E760" i="4"/>
  <c r="F760" i="4"/>
  <c r="E1420" i="4"/>
  <c r="F1420" i="4"/>
  <c r="E1457" i="4"/>
  <c r="F1457" i="4"/>
  <c r="E1403" i="4"/>
  <c r="G1403" i="4" s="1"/>
  <c r="F1403" i="4"/>
  <c r="J1401" i="4"/>
  <c r="E865" i="4"/>
  <c r="F865" i="4"/>
  <c r="I865" i="4" s="1"/>
  <c r="G672" i="4"/>
  <c r="G737" i="4"/>
  <c r="K737" i="4" s="1"/>
  <c r="N737" i="4" s="1"/>
  <c r="O737" i="4" s="1"/>
  <c r="J971" i="4"/>
  <c r="K862" i="4"/>
  <c r="N862" i="4" s="1"/>
  <c r="O862" i="4" s="1"/>
  <c r="N1486" i="4"/>
  <c r="O1486" i="4" s="1"/>
  <c r="J352" i="4"/>
  <c r="J1485" i="4"/>
  <c r="K379" i="4"/>
  <c r="N379" i="4" s="1"/>
  <c r="O379" i="4" s="1"/>
  <c r="G757" i="4"/>
  <c r="J378" i="4"/>
  <c r="H757" i="4"/>
  <c r="K554" i="4"/>
  <c r="N555" i="4" s="1"/>
  <c r="O555" i="4" s="1"/>
  <c r="G116" i="4"/>
  <c r="K116" i="4" s="1"/>
  <c r="N117" i="4" s="1"/>
  <c r="O117" i="4" s="1"/>
  <c r="G821" i="4"/>
  <c r="J819" i="4"/>
  <c r="J835" i="4"/>
  <c r="K836" i="4"/>
  <c r="N836" i="4" s="1"/>
  <c r="O836" i="4" s="1"/>
  <c r="G241" i="4"/>
  <c r="N210" i="4"/>
  <c r="O210" i="4" s="1"/>
  <c r="J164" i="4"/>
  <c r="J128" i="4"/>
  <c r="H241" i="4"/>
  <c r="J115" i="4"/>
  <c r="H1346" i="4"/>
  <c r="H1149" i="4"/>
  <c r="K1149" i="4" s="1"/>
  <c r="N1149" i="4" s="1"/>
  <c r="O1149" i="4" s="1"/>
  <c r="J1358" i="4"/>
  <c r="G1346" i="4"/>
  <c r="G1184" i="4"/>
  <c r="K1184" i="4" s="1"/>
  <c r="N1185" i="4" s="1"/>
  <c r="O1185" i="4" s="1"/>
  <c r="G1532" i="4"/>
  <c r="G315" i="4"/>
  <c r="J1183" i="4"/>
  <c r="H1451" i="4"/>
  <c r="K1451" i="4" s="1"/>
  <c r="N1451" i="4" s="1"/>
  <c r="O1451" i="4" s="1"/>
  <c r="K1359" i="4"/>
  <c r="N1359" i="4" s="1"/>
  <c r="O1359" i="4" s="1"/>
  <c r="J1098" i="4"/>
  <c r="H458" i="4"/>
  <c r="J174" i="4"/>
  <c r="G446" i="4"/>
  <c r="G714" i="4"/>
  <c r="J712" i="4"/>
  <c r="K314" i="4"/>
  <c r="N314" i="4" s="1"/>
  <c r="O314" i="4" s="1"/>
  <c r="H152" i="4"/>
  <c r="H446" i="4"/>
  <c r="J12" i="4"/>
  <c r="J1072" i="4"/>
  <c r="J1073" i="4"/>
  <c r="G458" i="4"/>
  <c r="J579" i="4"/>
  <c r="G904" i="4"/>
  <c r="H1008" i="4"/>
  <c r="K1008" i="4" s="1"/>
  <c r="N1008" i="4" s="1"/>
  <c r="O1008" i="4" s="1"/>
  <c r="H491" i="4"/>
  <c r="K491" i="4" s="1"/>
  <c r="N492" i="4" s="1"/>
  <c r="O492" i="4" s="1"/>
  <c r="J268" i="4"/>
  <c r="J468" i="4"/>
  <c r="G470" i="4"/>
  <c r="G270" i="4"/>
  <c r="J890" i="4"/>
  <c r="K807" i="4"/>
  <c r="N807" i="4" s="1"/>
  <c r="O807" i="4" s="1"/>
  <c r="H270" i="4"/>
  <c r="J590" i="4"/>
  <c r="J490" i="4"/>
  <c r="J491" i="4"/>
  <c r="J944" i="4"/>
  <c r="J64" i="4"/>
  <c r="G152" i="4"/>
  <c r="G808" i="4"/>
  <c r="H591" i="4"/>
  <c r="K591" i="4" s="1"/>
  <c r="N591" i="4" s="1"/>
  <c r="O591" i="4" s="1"/>
  <c r="J432" i="4"/>
  <c r="K891" i="4"/>
  <c r="N891" i="4" s="1"/>
  <c r="O891" i="4" s="1"/>
  <c r="J736" i="4"/>
  <c r="J1110" i="4"/>
  <c r="G1112" i="4"/>
  <c r="J515" i="4"/>
  <c r="J514" i="4"/>
  <c r="G850" i="4"/>
  <c r="J196" i="4"/>
  <c r="G198" i="4"/>
  <c r="K433" i="4"/>
  <c r="N433" i="4" s="1"/>
  <c r="O433" i="4" s="1"/>
  <c r="J340" i="4"/>
  <c r="J1170" i="4"/>
  <c r="K78" i="4"/>
  <c r="N78" i="4" s="1"/>
  <c r="O78" i="4" s="1"/>
  <c r="K933" i="4"/>
  <c r="N934" i="4" s="1"/>
  <c r="O934" i="4" s="1"/>
  <c r="G79" i="4"/>
  <c r="K1134" i="4"/>
  <c r="N1134" i="4" s="1"/>
  <c r="O1134" i="4" s="1"/>
  <c r="K1518" i="4"/>
  <c r="N1518" i="4" s="1"/>
  <c r="O1518" i="4" s="1"/>
  <c r="J1133" i="4"/>
  <c r="K1311" i="4"/>
  <c r="N1311" i="4" s="1"/>
  <c r="O1311" i="4" s="1"/>
  <c r="K541" i="4"/>
  <c r="N541" i="4" s="1"/>
  <c r="O541" i="4" s="1"/>
  <c r="H366" i="4"/>
  <c r="K366" i="4" s="1"/>
  <c r="N366" i="4" s="1"/>
  <c r="O366" i="4" s="1"/>
  <c r="J540" i="4"/>
  <c r="J1322" i="4"/>
  <c r="K253" i="4"/>
  <c r="N253" i="4" s="1"/>
  <c r="O253" i="4" s="1"/>
  <c r="J408" i="4"/>
  <c r="G1196" i="4"/>
  <c r="J1194" i="4"/>
  <c r="J1250" i="4"/>
  <c r="J1239" i="4"/>
  <c r="J1430" i="4"/>
  <c r="G1432" i="4"/>
  <c r="K1251" i="4"/>
  <c r="N1251" i="4" s="1"/>
  <c r="O1251" i="4" s="1"/>
  <c r="N1336" i="4"/>
  <c r="O1336" i="4" s="1"/>
  <c r="N1335" i="4"/>
  <c r="O1335" i="4" s="1"/>
  <c r="G646" i="4"/>
  <c r="J644" i="4"/>
  <c r="K1563" i="4"/>
  <c r="N1563" i="4" s="1"/>
  <c r="O1563" i="4" s="1"/>
  <c r="G1416" i="4"/>
  <c r="K1416" i="4" s="1"/>
  <c r="N1416" i="4" s="1"/>
  <c r="O1416" i="4" s="1"/>
  <c r="J1215" i="4"/>
  <c r="H301" i="4"/>
  <c r="K301" i="4" s="1"/>
  <c r="N301" i="4" s="1"/>
  <c r="O301" i="4" s="1"/>
  <c r="J850" i="4"/>
  <c r="H1403" i="4"/>
  <c r="K1403" i="4" s="1"/>
  <c r="N1403" i="4" s="1"/>
  <c r="O1403" i="4" s="1"/>
  <c r="H1266" i="4"/>
  <c r="K1266" i="4" s="1"/>
  <c r="N1266" i="4" s="1"/>
  <c r="O1266" i="4" s="1"/>
  <c r="H632" i="4"/>
  <c r="K632" i="4" s="1"/>
  <c r="N632" i="4" s="1"/>
  <c r="O632" i="4" s="1"/>
  <c r="H528" i="4"/>
  <c r="K528" i="4" s="1"/>
  <c r="N528" i="4" s="1"/>
  <c r="O528" i="4" s="1"/>
  <c r="H328" i="4"/>
  <c r="K328" i="4" s="1"/>
  <c r="N328" i="4" s="1"/>
  <c r="O328" i="4" s="1"/>
  <c r="J1391" i="4"/>
  <c r="H394" i="4"/>
  <c r="K394" i="4" s="1"/>
  <c r="N394" i="4" s="1"/>
  <c r="O394" i="4" s="1"/>
  <c r="H420" i="4"/>
  <c r="K420" i="4" s="1"/>
  <c r="N420" i="4" s="1"/>
  <c r="O420" i="4" s="1"/>
  <c r="H633" i="4"/>
  <c r="J620" i="4"/>
  <c r="H503" i="4"/>
  <c r="K503" i="4" s="1"/>
  <c r="N503" i="4" s="1"/>
  <c r="O503" i="4" s="1"/>
  <c r="J1517" i="4"/>
  <c r="J878" i="4"/>
  <c r="G879" i="4"/>
  <c r="H879" i="4"/>
  <c r="H1112" i="4"/>
  <c r="J690" i="4"/>
  <c r="J1085" i="4"/>
  <c r="G1087" i="4"/>
  <c r="K672" i="4"/>
  <c r="J1227" i="4"/>
  <c r="J1226" i="4"/>
  <c r="J567" i="4"/>
  <c r="J300" i="4"/>
  <c r="J226" i="4"/>
  <c r="G228" i="4"/>
  <c r="G1452" i="4"/>
  <c r="G380" i="4"/>
  <c r="J1031" i="4"/>
  <c r="G1033" i="4"/>
  <c r="J1019" i="4"/>
  <c r="J631" i="4"/>
  <c r="G784" i="4"/>
  <c r="J782" i="4"/>
  <c r="J527" i="4"/>
  <c r="G863" i="4"/>
  <c r="J861" i="4"/>
  <c r="J502" i="4"/>
  <c r="J393" i="4"/>
  <c r="G1058" i="4"/>
  <c r="G1298" i="4"/>
  <c r="G101" i="4"/>
  <c r="Y11" i="7" l="1"/>
  <c r="AR11" i="7"/>
  <c r="O12" i="7"/>
  <c r="AA11" i="7"/>
  <c r="Z11" i="7"/>
  <c r="Q12" i="7"/>
  <c r="AP11" i="7" s="1"/>
  <c r="P12" i="7"/>
  <c r="W12" i="7"/>
  <c r="V12" i="7"/>
  <c r="AS11" i="7" s="1"/>
  <c r="U12" i="7"/>
  <c r="K1172" i="6"/>
  <c r="K1184" i="6"/>
  <c r="N1266" i="6"/>
  <c r="O1266" i="6" s="1"/>
  <c r="N905" i="6"/>
  <c r="O905" i="6" s="1"/>
  <c r="N784" i="6"/>
  <c r="O784" i="6" s="1"/>
  <c r="N1531" i="6"/>
  <c r="O1531" i="6" s="1"/>
  <c r="N1149" i="6"/>
  <c r="O1149" i="6" s="1"/>
  <c r="N1196" i="6"/>
  <c r="O1196" i="6" s="1"/>
  <c r="N1486" i="6"/>
  <c r="O1486" i="6" s="1"/>
  <c r="N632" i="6"/>
  <c r="O632" i="6" s="1"/>
  <c r="N821" i="6"/>
  <c r="O821" i="6" s="1"/>
  <c r="N757" i="6"/>
  <c r="O757" i="6" s="1"/>
  <c r="N1112" i="6"/>
  <c r="O1112" i="6" s="1"/>
  <c r="N420" i="6"/>
  <c r="O420" i="6" s="1"/>
  <c r="N737" i="6"/>
  <c r="O737" i="6" s="1"/>
  <c r="N1033" i="6"/>
  <c r="O1033" i="6" s="1"/>
  <c r="N78" i="6"/>
  <c r="O78" i="6" s="1"/>
  <c r="N541" i="6"/>
  <c r="O541" i="6" s="1"/>
  <c r="N646" i="6"/>
  <c r="O646" i="6" s="1"/>
  <c r="N101" i="6"/>
  <c r="O101" i="6" s="1"/>
  <c r="N1298" i="6"/>
  <c r="O1298" i="6" s="1"/>
  <c r="N394" i="6"/>
  <c r="O394" i="6" s="1"/>
  <c r="N353" i="6"/>
  <c r="O353" i="6" s="1"/>
  <c r="N379" i="6"/>
  <c r="O379" i="6" s="1"/>
  <c r="N591" i="6"/>
  <c r="O591" i="6" s="1"/>
  <c r="N1359" i="6"/>
  <c r="O1359" i="6" s="1"/>
  <c r="N366" i="6"/>
  <c r="O366" i="6" s="1"/>
  <c r="N1008" i="6"/>
  <c r="O1008" i="6" s="1"/>
  <c r="N836" i="6"/>
  <c r="O836" i="6" s="1"/>
  <c r="H1519" i="6"/>
  <c r="G1519" i="6"/>
  <c r="J1518" i="6"/>
  <c r="I329" i="6"/>
  <c r="J329" i="6"/>
  <c r="G116" i="6"/>
  <c r="H116" i="6"/>
  <c r="K116" i="6" s="1"/>
  <c r="J115" i="6"/>
  <c r="K971" i="6"/>
  <c r="F271" i="6"/>
  <c r="E271" i="6"/>
  <c r="G271" i="6" s="1"/>
  <c r="J269" i="6"/>
  <c r="J434" i="6"/>
  <c r="I434" i="6"/>
  <c r="J1312" i="6"/>
  <c r="I1312" i="6"/>
  <c r="G1391" i="6"/>
  <c r="H1391" i="6"/>
  <c r="J1390" i="6"/>
  <c r="E837" i="6"/>
  <c r="G837" i="6" s="1"/>
  <c r="F837" i="6"/>
  <c r="J835" i="6"/>
  <c r="F1532" i="6"/>
  <c r="E1532" i="6"/>
  <c r="G1532" i="6" s="1"/>
  <c r="J1530" i="6"/>
  <c r="H315" i="6"/>
  <c r="K315" i="6" s="1"/>
  <c r="I315" i="6"/>
  <c r="E1034" i="6"/>
  <c r="G1034" i="6" s="1"/>
  <c r="F1034" i="6"/>
  <c r="J1032" i="6"/>
  <c r="N1416" i="6"/>
  <c r="O1416" i="6" s="1"/>
  <c r="G850" i="6"/>
  <c r="H850" i="6"/>
  <c r="J849" i="6"/>
  <c r="H341" i="6"/>
  <c r="G341" i="6"/>
  <c r="J340" i="6"/>
  <c r="N862" i="6"/>
  <c r="O862" i="6" s="1"/>
  <c r="F785" i="6"/>
  <c r="E785" i="6"/>
  <c r="G785" i="6" s="1"/>
  <c r="J783" i="6"/>
  <c r="F421" i="6"/>
  <c r="E421" i="6"/>
  <c r="J419" i="6"/>
  <c r="E1088" i="6"/>
  <c r="F1088" i="6"/>
  <c r="J1086" i="6"/>
  <c r="K1252" i="6"/>
  <c r="I1252" i="6"/>
  <c r="H1252" i="6"/>
  <c r="E633" i="6"/>
  <c r="G633" i="6" s="1"/>
  <c r="F633" i="6"/>
  <c r="J631" i="6"/>
  <c r="N528" i="6"/>
  <c r="O528" i="6" s="1"/>
  <c r="G690" i="6"/>
  <c r="H690" i="6"/>
  <c r="J689" i="6"/>
  <c r="I808" i="6"/>
  <c r="H808" i="6"/>
  <c r="K808" i="6" s="1"/>
  <c r="F822" i="6"/>
  <c r="E822" i="6"/>
  <c r="G822" i="6" s="1"/>
  <c r="J820" i="6"/>
  <c r="F758" i="6"/>
  <c r="E758" i="6"/>
  <c r="G758" i="6" s="1"/>
  <c r="J756" i="6"/>
  <c r="J199" i="6"/>
  <c r="I199" i="6"/>
  <c r="G446" i="6"/>
  <c r="H446" i="6"/>
  <c r="K446" i="6" s="1"/>
  <c r="J445" i="6"/>
  <c r="H229" i="6"/>
  <c r="G229" i="6"/>
  <c r="J228" i="6"/>
  <c r="F14" i="6"/>
  <c r="E14" i="6"/>
  <c r="G14" i="6" s="1"/>
  <c r="J12" i="6"/>
  <c r="F1267" i="6"/>
  <c r="E1267" i="6"/>
  <c r="G1267" i="6" s="1"/>
  <c r="J1265" i="6"/>
  <c r="N270" i="6"/>
  <c r="O270" i="6" s="1"/>
  <c r="F906" i="6"/>
  <c r="E906" i="6"/>
  <c r="G906" i="6" s="1"/>
  <c r="J904" i="6"/>
  <c r="J892" i="6"/>
  <c r="I892" i="6"/>
  <c r="F592" i="6"/>
  <c r="E592" i="6"/>
  <c r="J590" i="6"/>
  <c r="H620" i="6"/>
  <c r="G620" i="6"/>
  <c r="J619" i="6"/>
  <c r="N1087" i="6"/>
  <c r="O1087" i="6" s="1"/>
  <c r="F1299" i="6"/>
  <c r="E1299" i="6"/>
  <c r="J1297" i="6"/>
  <c r="K1324" i="6"/>
  <c r="E529" i="6"/>
  <c r="F529" i="6"/>
  <c r="J527" i="6"/>
  <c r="N1134" i="6"/>
  <c r="O1134" i="6" s="1"/>
  <c r="F1452" i="6"/>
  <c r="E1452" i="6"/>
  <c r="G1452" i="6" s="1"/>
  <c r="J1450" i="6"/>
  <c r="G1227" i="6"/>
  <c r="H1227" i="6"/>
  <c r="J1226" i="6"/>
  <c r="N1216" i="6"/>
  <c r="O1216" i="6" s="1"/>
  <c r="N1215" i="6"/>
  <c r="O1215" i="6" s="1"/>
  <c r="N1432" i="6"/>
  <c r="O1432" i="6" s="1"/>
  <c r="F1360" i="6"/>
  <c r="E1360" i="6"/>
  <c r="G1360" i="6" s="1"/>
  <c r="J1358" i="6"/>
  <c r="F504" i="6"/>
  <c r="E504" i="6"/>
  <c r="J502" i="6"/>
  <c r="J471" i="6"/>
  <c r="I471" i="6"/>
  <c r="E863" i="6"/>
  <c r="G863" i="6" s="1"/>
  <c r="F863" i="6"/>
  <c r="J861" i="6"/>
  <c r="H879" i="6"/>
  <c r="K879" i="6" s="1"/>
  <c r="G879" i="6"/>
  <c r="J878" i="6"/>
  <c r="N1173" i="6"/>
  <c r="O1173" i="6" s="1"/>
  <c r="N1172" i="6"/>
  <c r="O1172" i="6" s="1"/>
  <c r="N714" i="6"/>
  <c r="O714" i="6" s="1"/>
  <c r="H1474" i="6"/>
  <c r="G1474" i="6"/>
  <c r="J1473" i="6"/>
  <c r="N1185" i="6"/>
  <c r="O1185" i="6" s="1"/>
  <c r="N1184" i="6"/>
  <c r="O1184" i="6" s="1"/>
  <c r="F1487" i="6"/>
  <c r="E1487" i="6"/>
  <c r="G1487" i="6" s="1"/>
  <c r="J1485" i="6"/>
  <c r="N1240" i="6"/>
  <c r="O1240" i="6" s="1"/>
  <c r="N1239" i="6"/>
  <c r="O1239" i="6" s="1"/>
  <c r="H164" i="6"/>
  <c r="G164" i="6"/>
  <c r="J163" i="6"/>
  <c r="F380" i="6"/>
  <c r="E380" i="6"/>
  <c r="G380" i="6" s="1"/>
  <c r="J378" i="6"/>
  <c r="E647" i="6"/>
  <c r="G647" i="6" s="1"/>
  <c r="F647" i="6"/>
  <c r="J645" i="6"/>
  <c r="F1433" i="6"/>
  <c r="E1433" i="6"/>
  <c r="G1433" i="6" s="1"/>
  <c r="J1431" i="6"/>
  <c r="K66" i="6"/>
  <c r="N1403" i="6"/>
  <c r="O1403" i="6" s="1"/>
  <c r="F738" i="6"/>
  <c r="E738" i="6"/>
  <c r="G738" i="6" s="1"/>
  <c r="J736" i="6"/>
  <c r="I1059" i="6"/>
  <c r="H1059" i="6"/>
  <c r="K1059" i="6" s="1"/>
  <c r="F542" i="6"/>
  <c r="E542" i="6"/>
  <c r="J540" i="6"/>
  <c r="J408" i="6"/>
  <c r="I408" i="6"/>
  <c r="E715" i="6"/>
  <c r="F715" i="6"/>
  <c r="J713" i="6"/>
  <c r="G458" i="6"/>
  <c r="H458" i="6"/>
  <c r="J457" i="6"/>
  <c r="N13" i="6"/>
  <c r="O13" i="6" s="1"/>
  <c r="G516" i="6"/>
  <c r="H516" i="6"/>
  <c r="J515" i="6"/>
  <c r="F1150" i="6"/>
  <c r="E1150" i="6"/>
  <c r="J1148" i="6"/>
  <c r="F79" i="6"/>
  <c r="E79" i="6"/>
  <c r="G79" i="6" s="1"/>
  <c r="J77" i="6"/>
  <c r="G1100" i="6"/>
  <c r="H1100" i="6"/>
  <c r="K1100" i="6" s="1"/>
  <c r="J1099" i="6"/>
  <c r="N604" i="6"/>
  <c r="O604" i="6" s="1"/>
  <c r="N603" i="6"/>
  <c r="O603" i="6" s="1"/>
  <c r="N503" i="6"/>
  <c r="O503" i="6" s="1"/>
  <c r="F1113" i="6"/>
  <c r="E1113" i="6"/>
  <c r="G1113" i="6" s="1"/>
  <c r="J1111" i="6"/>
  <c r="N177" i="6"/>
  <c r="O177" i="6" s="1"/>
  <c r="N176" i="6"/>
  <c r="O176" i="6" s="1"/>
  <c r="N566" i="6"/>
  <c r="O566" i="6" s="1"/>
  <c r="F1404" i="6"/>
  <c r="E1404" i="6"/>
  <c r="J1402" i="6"/>
  <c r="G1021" i="6"/>
  <c r="H1021" i="6"/>
  <c r="J1020" i="6"/>
  <c r="F367" i="6"/>
  <c r="E367" i="6"/>
  <c r="J365" i="6"/>
  <c r="N946" i="6"/>
  <c r="O946" i="6" s="1"/>
  <c r="N945" i="6"/>
  <c r="O945" i="6" s="1"/>
  <c r="N1451" i="6"/>
  <c r="O1451" i="6" s="1"/>
  <c r="J302" i="6"/>
  <c r="I302" i="6"/>
  <c r="K128" i="6"/>
  <c r="I1075" i="6"/>
  <c r="J1075" i="6"/>
  <c r="F1197" i="6"/>
  <c r="E1197" i="6"/>
  <c r="J1195" i="6"/>
  <c r="F395" i="6"/>
  <c r="E395" i="6"/>
  <c r="J393" i="6"/>
  <c r="G491" i="6"/>
  <c r="H491" i="6"/>
  <c r="J490" i="6"/>
  <c r="F354" i="6"/>
  <c r="E354" i="6"/>
  <c r="J352" i="6"/>
  <c r="G702" i="6"/>
  <c r="H702" i="6"/>
  <c r="J701" i="6"/>
  <c r="F102" i="6"/>
  <c r="E102" i="6"/>
  <c r="G102" i="6" s="1"/>
  <c r="J100" i="6"/>
  <c r="I242" i="6"/>
  <c r="J242" i="6"/>
  <c r="H579" i="6"/>
  <c r="K579" i="6" s="1"/>
  <c r="G579" i="6"/>
  <c r="J578" i="6"/>
  <c r="F1135" i="6"/>
  <c r="E1135" i="6"/>
  <c r="G1135" i="6" s="1"/>
  <c r="J1133" i="6"/>
  <c r="F1417" i="6"/>
  <c r="E1417" i="6"/>
  <c r="G1417" i="6" s="1"/>
  <c r="J1415" i="6"/>
  <c r="E567" i="6"/>
  <c r="F567" i="6"/>
  <c r="J565" i="6"/>
  <c r="G554" i="6"/>
  <c r="H554" i="6"/>
  <c r="J553" i="6"/>
  <c r="F1009" i="6"/>
  <c r="E1009" i="6"/>
  <c r="J1007" i="6"/>
  <c r="I1420" i="4"/>
  <c r="E742" i="4"/>
  <c r="F742" i="4"/>
  <c r="F866" i="4"/>
  <c r="E866" i="4"/>
  <c r="E1489" i="4"/>
  <c r="F1489" i="4"/>
  <c r="E104" i="4"/>
  <c r="F104" i="4"/>
  <c r="I760" i="4"/>
  <c r="I1253" i="4"/>
  <c r="E908" i="4"/>
  <c r="F908" i="4"/>
  <c r="I908" i="4" s="1"/>
  <c r="E1535" i="4"/>
  <c r="F1535" i="4"/>
  <c r="E1038" i="4"/>
  <c r="F1038" i="4"/>
  <c r="I1403" i="4"/>
  <c r="I787" i="4"/>
  <c r="I274" i="4"/>
  <c r="E1271" i="4"/>
  <c r="F1271" i="4"/>
  <c r="I1271" i="4" s="1"/>
  <c r="I1457" i="4"/>
  <c r="I1115" i="4"/>
  <c r="I650" i="4"/>
  <c r="E17" i="4"/>
  <c r="F17" i="4"/>
  <c r="J970" i="4"/>
  <c r="J354" i="4"/>
  <c r="G1360" i="4"/>
  <c r="J379" i="4"/>
  <c r="N554" i="4"/>
  <c r="O554" i="4" s="1"/>
  <c r="H1487" i="4"/>
  <c r="H837" i="4"/>
  <c r="G837" i="4"/>
  <c r="G1487" i="4"/>
  <c r="J756" i="4"/>
  <c r="K757" i="4"/>
  <c r="N757" i="4" s="1"/>
  <c r="O757" i="4" s="1"/>
  <c r="G702" i="4"/>
  <c r="J702" i="4"/>
  <c r="N116" i="4"/>
  <c r="O116" i="4" s="1"/>
  <c r="K241" i="4"/>
  <c r="N241" i="4" s="1"/>
  <c r="O241" i="4" s="1"/>
  <c r="H1379" i="4"/>
  <c r="J1379" i="4"/>
  <c r="J240" i="4"/>
  <c r="H164" i="4"/>
  <c r="H821" i="4"/>
  <c r="K821" i="4" s="1"/>
  <c r="N821" i="4" s="1"/>
  <c r="O821" i="4" s="1"/>
  <c r="J127" i="4"/>
  <c r="K1346" i="4"/>
  <c r="N1347" i="4" s="1"/>
  <c r="O1347" i="4" s="1"/>
  <c r="J892" i="4"/>
  <c r="K458" i="4"/>
  <c r="N458" i="4" s="1"/>
  <c r="O458" i="4" s="1"/>
  <c r="G1533" i="4"/>
  <c r="H315" i="4"/>
  <c r="K315" i="4" s="1"/>
  <c r="N315" i="4" s="1"/>
  <c r="O315" i="4" s="1"/>
  <c r="J1148" i="4"/>
  <c r="J66" i="4"/>
  <c r="H1532" i="4"/>
  <c r="K1532" i="4" s="1"/>
  <c r="N1532" i="4" s="1"/>
  <c r="O1532" i="4" s="1"/>
  <c r="J313" i="4"/>
  <c r="H1074" i="4"/>
  <c r="K1074" i="4" s="1"/>
  <c r="N1074" i="4" s="1"/>
  <c r="O1074" i="4" s="1"/>
  <c r="N491" i="4"/>
  <c r="O491" i="4" s="1"/>
  <c r="K446" i="4"/>
  <c r="N447" i="4" s="1"/>
  <c r="O447" i="4" s="1"/>
  <c r="H945" i="4"/>
  <c r="G579" i="4"/>
  <c r="K152" i="4"/>
  <c r="N152" i="4" s="1"/>
  <c r="O152" i="4" s="1"/>
  <c r="J176" i="4"/>
  <c r="H850" i="4"/>
  <c r="K850" i="4" s="1"/>
  <c r="N850" i="4" s="1"/>
  <c r="O850" i="4" s="1"/>
  <c r="H714" i="4"/>
  <c r="K714" i="4" s="1"/>
  <c r="N714" i="4" s="1"/>
  <c r="O714" i="4" s="1"/>
  <c r="J592" i="4"/>
  <c r="J1100" i="4"/>
  <c r="H904" i="4"/>
  <c r="K904" i="4" s="1"/>
  <c r="N904" i="4" s="1"/>
  <c r="O904" i="4" s="1"/>
  <c r="G945" i="4"/>
  <c r="J849" i="4"/>
  <c r="H14" i="4"/>
  <c r="K14" i="4" s="1"/>
  <c r="N14" i="4" s="1"/>
  <c r="O14" i="4" s="1"/>
  <c r="H738" i="4"/>
  <c r="J1007" i="4"/>
  <c r="K270" i="4"/>
  <c r="N270" i="4" s="1"/>
  <c r="O270" i="4" s="1"/>
  <c r="H470" i="4"/>
  <c r="K470" i="4" s="1"/>
  <c r="N470" i="4" s="1"/>
  <c r="O470" i="4" s="1"/>
  <c r="J434" i="4"/>
  <c r="H341" i="4"/>
  <c r="G516" i="4"/>
  <c r="G341" i="4"/>
  <c r="H516" i="4"/>
  <c r="J77" i="4"/>
  <c r="H79" i="4"/>
  <c r="K79" i="4" s="1"/>
  <c r="N79" i="4" s="1"/>
  <c r="O79" i="4" s="1"/>
  <c r="K1112" i="4"/>
  <c r="N1112" i="4" s="1"/>
  <c r="O1112" i="4" s="1"/>
  <c r="G738" i="4"/>
  <c r="G1113" i="4"/>
  <c r="J806" i="4"/>
  <c r="H808" i="4"/>
  <c r="G1135" i="4"/>
  <c r="H1135" i="4"/>
  <c r="J302" i="4"/>
  <c r="N933" i="4"/>
  <c r="O933" i="4" s="1"/>
  <c r="H198" i="4"/>
  <c r="K198" i="4" s="1"/>
  <c r="N198" i="4" s="1"/>
  <c r="O198" i="4" s="1"/>
  <c r="J542" i="4"/>
  <c r="J1172" i="4"/>
  <c r="N254" i="4"/>
  <c r="O254" i="4" s="1"/>
  <c r="J1312" i="4"/>
  <c r="J1310" i="4"/>
  <c r="J407" i="4"/>
  <c r="J365" i="4"/>
  <c r="J1324" i="4"/>
  <c r="J1075" i="4"/>
  <c r="H1252" i="4"/>
  <c r="G1252" i="4"/>
  <c r="H1196" i="4"/>
  <c r="K1196" i="4" s="1"/>
  <c r="N1196" i="4" s="1"/>
  <c r="O1196" i="4" s="1"/>
  <c r="J529" i="4"/>
  <c r="J1238" i="4"/>
  <c r="G1239" i="4"/>
  <c r="H1239" i="4"/>
  <c r="H1432" i="4"/>
  <c r="K1432" i="4" s="1"/>
  <c r="N1432" i="4" s="1"/>
  <c r="O1432" i="4" s="1"/>
  <c r="N1184" i="4"/>
  <c r="O1184" i="4" s="1"/>
  <c r="H646" i="4"/>
  <c r="K646" i="4" s="1"/>
  <c r="N646" i="4" s="1"/>
  <c r="O646" i="4" s="1"/>
  <c r="J1415" i="4"/>
  <c r="G1417" i="4"/>
  <c r="H101" i="4"/>
  <c r="K101" i="4" s="1"/>
  <c r="N101" i="4" s="1"/>
  <c r="O101" i="4" s="1"/>
  <c r="H1360" i="4"/>
  <c r="K1360" i="4" s="1"/>
  <c r="N1360" i="4" s="1"/>
  <c r="O1360" i="4" s="1"/>
  <c r="J619" i="4"/>
  <c r="H620" i="4"/>
  <c r="G620" i="4"/>
  <c r="J65" i="4"/>
  <c r="H66" i="4"/>
  <c r="G66" i="4"/>
  <c r="K879" i="4"/>
  <c r="N879" i="4" s="1"/>
  <c r="O879" i="4" s="1"/>
  <c r="J1519" i="4"/>
  <c r="H1058" i="4"/>
  <c r="K1058" i="4" s="1"/>
  <c r="N1058" i="4" s="1"/>
  <c r="O1058" i="4" s="1"/>
  <c r="J1390" i="4"/>
  <c r="G1391" i="4"/>
  <c r="H1391" i="4"/>
  <c r="H1452" i="4"/>
  <c r="K1452" i="4" s="1"/>
  <c r="N1452" i="4" s="1"/>
  <c r="O1452" i="4" s="1"/>
  <c r="N673" i="4"/>
  <c r="O673" i="4" s="1"/>
  <c r="N672" i="4"/>
  <c r="O672" i="4" s="1"/>
  <c r="J327" i="4"/>
  <c r="J862" i="4"/>
  <c r="H863" i="4"/>
  <c r="K863" i="4" s="1"/>
  <c r="N863" i="4" s="1"/>
  <c r="O863" i="4" s="1"/>
  <c r="J1099" i="4"/>
  <c r="H1100" i="4"/>
  <c r="G1100" i="4"/>
  <c r="H1298" i="4"/>
  <c r="K1298" i="4" s="1"/>
  <c r="N1298" i="4" s="1"/>
  <c r="O1298" i="4" s="1"/>
  <c r="J689" i="4"/>
  <c r="G690" i="4"/>
  <c r="H690" i="4"/>
  <c r="J1214" i="4"/>
  <c r="G1215" i="4"/>
  <c r="H1215" i="4"/>
  <c r="H228" i="4"/>
  <c r="K228" i="4" s="1"/>
  <c r="N228" i="4" s="1"/>
  <c r="O228" i="4" s="1"/>
  <c r="G633" i="4"/>
  <c r="K633" i="4" s="1"/>
  <c r="N633" i="4" s="1"/>
  <c r="O633" i="4" s="1"/>
  <c r="H784" i="4"/>
  <c r="K784" i="4" s="1"/>
  <c r="N784" i="4" s="1"/>
  <c r="O784" i="4" s="1"/>
  <c r="H1087" i="4"/>
  <c r="K1087" i="4" s="1"/>
  <c r="N1087" i="4" s="1"/>
  <c r="O1087" i="4" s="1"/>
  <c r="H1033" i="4"/>
  <c r="K1033" i="4" s="1"/>
  <c r="N1033" i="4" s="1"/>
  <c r="O1033" i="4" s="1"/>
  <c r="J1474" i="4"/>
  <c r="J566" i="4"/>
  <c r="H567" i="4"/>
  <c r="G567" i="4"/>
  <c r="H1227" i="4"/>
  <c r="G1227" i="4"/>
  <c r="J1265" i="4"/>
  <c r="G1267" i="4"/>
  <c r="J13" i="4"/>
  <c r="G15" i="4"/>
  <c r="J1021" i="4"/>
  <c r="J419" i="4"/>
  <c r="J1057" i="4"/>
  <c r="J100" i="4"/>
  <c r="J1359" i="4"/>
  <c r="M12" i="7" l="1"/>
  <c r="N13" i="7" s="1"/>
  <c r="AN11" i="7"/>
  <c r="L12" i="7"/>
  <c r="AQ11" i="7"/>
  <c r="AK11" i="7"/>
  <c r="AO11" i="7"/>
  <c r="AE11" i="7"/>
  <c r="AM11" i="7"/>
  <c r="AH11" i="7"/>
  <c r="AL11" i="7"/>
  <c r="AF11" i="7"/>
  <c r="AJ11" i="7"/>
  <c r="AI11" i="7"/>
  <c r="AG11" i="7"/>
  <c r="AB11" i="7"/>
  <c r="AC11" i="7"/>
  <c r="AD11" i="7"/>
  <c r="T13" i="7"/>
  <c r="R13" i="7"/>
  <c r="J12" i="7"/>
  <c r="K12" i="7"/>
  <c r="S13" i="7"/>
  <c r="AT12" i="7"/>
  <c r="K1021" i="6"/>
  <c r="K1391" i="6"/>
  <c r="K554" i="6"/>
  <c r="K491" i="6"/>
  <c r="N492" i="6" s="1"/>
  <c r="O492" i="6" s="1"/>
  <c r="K702" i="6"/>
  <c r="N702" i="6" s="1"/>
  <c r="O702" i="6" s="1"/>
  <c r="N808" i="6"/>
  <c r="O808" i="6" s="1"/>
  <c r="N315" i="6"/>
  <c r="O315" i="6" s="1"/>
  <c r="J1299" i="6"/>
  <c r="I1299" i="6"/>
  <c r="N117" i="6"/>
  <c r="O117" i="6" s="1"/>
  <c r="N116" i="6"/>
  <c r="O116" i="6" s="1"/>
  <c r="G242" i="6"/>
  <c r="H242" i="6"/>
  <c r="K242" i="6" s="1"/>
  <c r="J241" i="6"/>
  <c r="N491" i="6"/>
  <c r="O491" i="6" s="1"/>
  <c r="N1101" i="6"/>
  <c r="O1101" i="6" s="1"/>
  <c r="N1100" i="6"/>
  <c r="O1100" i="6" s="1"/>
  <c r="I542" i="6"/>
  <c r="J542" i="6"/>
  <c r="K1474" i="6"/>
  <c r="I504" i="6"/>
  <c r="J504" i="6"/>
  <c r="I14" i="6"/>
  <c r="H14" i="6"/>
  <c r="K14" i="6" s="1"/>
  <c r="K822" i="6"/>
  <c r="I822" i="6"/>
  <c r="H822" i="6"/>
  <c r="K850" i="6"/>
  <c r="J567" i="6"/>
  <c r="I567" i="6"/>
  <c r="J1197" i="6"/>
  <c r="I1197" i="6"/>
  <c r="K516" i="6"/>
  <c r="J715" i="6"/>
  <c r="I715" i="6"/>
  <c r="I863" i="6"/>
  <c r="H863" i="6"/>
  <c r="K863" i="6" s="1"/>
  <c r="K1227" i="6"/>
  <c r="I592" i="6"/>
  <c r="J592" i="6"/>
  <c r="K785" i="6"/>
  <c r="H785" i="6"/>
  <c r="I785" i="6"/>
  <c r="N880" i="6"/>
  <c r="O880" i="6" s="1"/>
  <c r="N879" i="6"/>
  <c r="O879" i="6" s="1"/>
  <c r="G199" i="6"/>
  <c r="H199" i="6"/>
  <c r="K199" i="6" s="1"/>
  <c r="J198" i="6"/>
  <c r="N703" i="6"/>
  <c r="O703" i="6" s="1"/>
  <c r="K1113" i="6"/>
  <c r="I1113" i="6"/>
  <c r="H1113" i="6"/>
  <c r="N1059" i="6"/>
  <c r="O1059" i="6" s="1"/>
  <c r="N67" i="6"/>
  <c r="O67" i="6" s="1"/>
  <c r="N66" i="6"/>
  <c r="O66" i="6" s="1"/>
  <c r="J529" i="6"/>
  <c r="I529" i="6"/>
  <c r="H892" i="6"/>
  <c r="G892" i="6"/>
  <c r="J891" i="6"/>
  <c r="F809" i="6"/>
  <c r="E809" i="6"/>
  <c r="J807" i="6"/>
  <c r="J1088" i="6"/>
  <c r="I1088" i="6"/>
  <c r="N1392" i="6"/>
  <c r="O1392" i="6" s="1"/>
  <c r="N1391" i="6"/>
  <c r="O1391" i="6" s="1"/>
  <c r="H329" i="6"/>
  <c r="K329" i="6" s="1"/>
  <c r="G329" i="6"/>
  <c r="J328" i="6"/>
  <c r="N1022" i="6"/>
  <c r="O1022" i="6" s="1"/>
  <c r="N1021" i="6"/>
  <c r="O1021" i="6" s="1"/>
  <c r="I738" i="6"/>
  <c r="H738" i="6"/>
  <c r="K738" i="6" s="1"/>
  <c r="I837" i="6"/>
  <c r="H837" i="6"/>
  <c r="K837" i="6" s="1"/>
  <c r="H1075" i="6"/>
  <c r="G1075" i="6"/>
  <c r="J1074" i="6"/>
  <c r="I1417" i="6"/>
  <c r="H1417" i="6"/>
  <c r="K1417" i="6" s="1"/>
  <c r="N129" i="6"/>
  <c r="O129" i="6" s="1"/>
  <c r="N128" i="6"/>
  <c r="O128" i="6" s="1"/>
  <c r="J1404" i="6"/>
  <c r="I1404" i="6"/>
  <c r="G408" i="6"/>
  <c r="H408" i="6"/>
  <c r="J407" i="6"/>
  <c r="I380" i="6"/>
  <c r="H380" i="6"/>
  <c r="K380" i="6" s="1"/>
  <c r="I1487" i="6"/>
  <c r="H1487" i="6"/>
  <c r="K1487" i="6" s="1"/>
  <c r="G471" i="6"/>
  <c r="H471" i="6"/>
  <c r="J470" i="6"/>
  <c r="I1360" i="6"/>
  <c r="H1360" i="6"/>
  <c r="K1360" i="6" s="1"/>
  <c r="K229" i="6"/>
  <c r="I633" i="6"/>
  <c r="H633" i="6"/>
  <c r="K633" i="6" s="1"/>
  <c r="G434" i="6"/>
  <c r="H434" i="6"/>
  <c r="J433" i="6"/>
  <c r="N555" i="6"/>
  <c r="O555" i="6" s="1"/>
  <c r="N554" i="6"/>
  <c r="O554" i="6" s="1"/>
  <c r="J395" i="6"/>
  <c r="I395" i="6"/>
  <c r="H302" i="6"/>
  <c r="K302" i="6" s="1"/>
  <c r="G302" i="6"/>
  <c r="J301" i="6"/>
  <c r="I79" i="6"/>
  <c r="H79" i="6"/>
  <c r="K79" i="6" s="1"/>
  <c r="E1060" i="6"/>
  <c r="G1060" i="6" s="1"/>
  <c r="F1060" i="6"/>
  <c r="J1058" i="6"/>
  <c r="N1325" i="6"/>
  <c r="O1325" i="6" s="1"/>
  <c r="N1324" i="6"/>
  <c r="O1324" i="6" s="1"/>
  <c r="I758" i="6"/>
  <c r="H758" i="6"/>
  <c r="K758" i="6"/>
  <c r="H1312" i="6"/>
  <c r="G1312" i="6"/>
  <c r="J1311" i="6"/>
  <c r="H271" i="6"/>
  <c r="K271" i="6" s="1"/>
  <c r="I271" i="6"/>
  <c r="J1150" i="6"/>
  <c r="I1150" i="6"/>
  <c r="I647" i="6"/>
  <c r="H647" i="6"/>
  <c r="K647" i="6" s="1"/>
  <c r="N1252" i="6"/>
  <c r="O1252" i="6" s="1"/>
  <c r="I1009" i="6"/>
  <c r="J1009" i="6"/>
  <c r="J367" i="6"/>
  <c r="I367" i="6"/>
  <c r="I1433" i="6"/>
  <c r="H1433" i="6"/>
  <c r="K1433" i="6" s="1"/>
  <c r="I1267" i="6"/>
  <c r="H1267" i="6"/>
  <c r="K1267" i="6" s="1"/>
  <c r="N447" i="6"/>
  <c r="O447" i="6" s="1"/>
  <c r="N446" i="6"/>
  <c r="O446" i="6" s="1"/>
  <c r="I1034" i="6"/>
  <c r="H1034" i="6"/>
  <c r="K1034" i="6" s="1"/>
  <c r="I1532" i="6"/>
  <c r="H1532" i="6"/>
  <c r="K1532" i="6" s="1"/>
  <c r="N972" i="6"/>
  <c r="O972" i="6" s="1"/>
  <c r="N971" i="6"/>
  <c r="O971" i="6" s="1"/>
  <c r="I906" i="6"/>
  <c r="H906" i="6"/>
  <c r="K906" i="6" s="1"/>
  <c r="F316" i="6"/>
  <c r="E316" i="6"/>
  <c r="J314" i="6"/>
  <c r="N580" i="6"/>
  <c r="O580" i="6" s="1"/>
  <c r="N579" i="6"/>
  <c r="O579" i="6" s="1"/>
  <c r="H1135" i="6"/>
  <c r="K1135" i="6" s="1"/>
  <c r="I1135" i="6"/>
  <c r="I102" i="6"/>
  <c r="H102" i="6"/>
  <c r="K102" i="6" s="1"/>
  <c r="J354" i="6"/>
  <c r="I354" i="6"/>
  <c r="K458" i="6"/>
  <c r="K164" i="6"/>
  <c r="I1452" i="6"/>
  <c r="H1452" i="6"/>
  <c r="K1452" i="6" s="1"/>
  <c r="K620" i="6"/>
  <c r="K690" i="6"/>
  <c r="F1253" i="6"/>
  <c r="E1253" i="6"/>
  <c r="G1253" i="6" s="1"/>
  <c r="J1251" i="6"/>
  <c r="J421" i="6"/>
  <c r="I421" i="6"/>
  <c r="K341" i="6"/>
  <c r="K1519" i="6"/>
  <c r="E1116" i="4"/>
  <c r="F1116" i="4"/>
  <c r="I1116" i="4" s="1"/>
  <c r="I1535" i="4"/>
  <c r="I1489" i="4"/>
  <c r="E1272" i="4"/>
  <c r="F1272" i="4"/>
  <c r="I1272" i="4" s="1"/>
  <c r="E275" i="4"/>
  <c r="F275" i="4"/>
  <c r="I275" i="4" s="1"/>
  <c r="I866" i="4"/>
  <c r="I17" i="4"/>
  <c r="E788" i="4"/>
  <c r="F788" i="4"/>
  <c r="I788" i="4" s="1"/>
  <c r="E1254" i="4"/>
  <c r="F1254" i="4"/>
  <c r="I1254" i="4" s="1"/>
  <c r="I742" i="4"/>
  <c r="E1404" i="4"/>
  <c r="F1404" i="4"/>
  <c r="I1404" i="4" s="1"/>
  <c r="J1402" i="4"/>
  <c r="F761" i="4"/>
  <c r="E761" i="4"/>
  <c r="F651" i="4"/>
  <c r="E651" i="4"/>
  <c r="I1038" i="4"/>
  <c r="I104" i="4"/>
  <c r="H971" i="4"/>
  <c r="G971" i="4"/>
  <c r="H354" i="4"/>
  <c r="H380" i="4"/>
  <c r="K380" i="4" s="1"/>
  <c r="N380" i="4" s="1"/>
  <c r="O380" i="4" s="1"/>
  <c r="K837" i="4"/>
  <c r="N837" i="4" s="1"/>
  <c r="O837" i="4" s="1"/>
  <c r="G1379" i="4"/>
  <c r="K1379" i="4" s="1"/>
  <c r="J1378" i="4"/>
  <c r="G758" i="4"/>
  <c r="H758" i="4"/>
  <c r="H702" i="4"/>
  <c r="K702" i="4" s="1"/>
  <c r="J701" i="4"/>
  <c r="G1488" i="4"/>
  <c r="K1487" i="4"/>
  <c r="N1487" i="4" s="1"/>
  <c r="O1487" i="4" s="1"/>
  <c r="J1531" i="4"/>
  <c r="J314" i="4"/>
  <c r="G164" i="4"/>
  <c r="K164" i="4" s="1"/>
  <c r="N165" i="4" s="1"/>
  <c r="O165" i="4" s="1"/>
  <c r="J163" i="4"/>
  <c r="J242" i="4"/>
  <c r="G128" i="4"/>
  <c r="H128" i="4"/>
  <c r="N446" i="4"/>
  <c r="O446" i="4" s="1"/>
  <c r="H579" i="4"/>
  <c r="K579" i="4" s="1"/>
  <c r="N580" i="4" s="1"/>
  <c r="O580" i="4" s="1"/>
  <c r="N459" i="4"/>
  <c r="O459" i="4" s="1"/>
  <c r="H1533" i="4"/>
  <c r="K1533" i="4" s="1"/>
  <c r="N1533" i="4" s="1"/>
  <c r="O1533" i="4" s="1"/>
  <c r="J820" i="4"/>
  <c r="G822" i="4"/>
  <c r="N1346" i="4"/>
  <c r="O1346" i="4" s="1"/>
  <c r="J891" i="4"/>
  <c r="J1150" i="4"/>
  <c r="K971" i="4"/>
  <c r="N972" i="4" s="1"/>
  <c r="O972" i="4" s="1"/>
  <c r="J578" i="4"/>
  <c r="K945" i="4"/>
  <c r="N945" i="4" s="1"/>
  <c r="O945" i="4" s="1"/>
  <c r="J737" i="4"/>
  <c r="N153" i="4"/>
  <c r="O153" i="4" s="1"/>
  <c r="J1311" i="4"/>
  <c r="H1113" i="4"/>
  <c r="K1113" i="4" s="1"/>
  <c r="N1113" i="4" s="1"/>
  <c r="O1113" i="4" s="1"/>
  <c r="J591" i="4"/>
  <c r="J175" i="4"/>
  <c r="H176" i="4"/>
  <c r="G176" i="4"/>
  <c r="J903" i="4"/>
  <c r="G905" i="4"/>
  <c r="J713" i="4"/>
  <c r="J78" i="4"/>
  <c r="K341" i="4"/>
  <c r="N341" i="4" s="1"/>
  <c r="O341" i="4" s="1"/>
  <c r="J433" i="4"/>
  <c r="J1009" i="4"/>
  <c r="J1111" i="4"/>
  <c r="J269" i="4"/>
  <c r="G271" i="4"/>
  <c r="K516" i="4"/>
  <c r="N517" i="4" s="1"/>
  <c r="O517" i="4" s="1"/>
  <c r="J469" i="4"/>
  <c r="J301" i="4"/>
  <c r="K738" i="4"/>
  <c r="N738" i="4" s="1"/>
  <c r="O738" i="4" s="1"/>
  <c r="J528" i="4"/>
  <c r="K808" i="4"/>
  <c r="N808" i="4" s="1"/>
  <c r="O808" i="4" s="1"/>
  <c r="G354" i="4"/>
  <c r="K354" i="4" s="1"/>
  <c r="K1135" i="4"/>
  <c r="N1135" i="4" s="1"/>
  <c r="O1135" i="4" s="1"/>
  <c r="G1136" i="4"/>
  <c r="J541" i="4"/>
  <c r="G408" i="4"/>
  <c r="H408" i="4"/>
  <c r="J197" i="4"/>
  <c r="N880" i="4"/>
  <c r="O880" i="4" s="1"/>
  <c r="J1171" i="4"/>
  <c r="H1172" i="4"/>
  <c r="G1172" i="4"/>
  <c r="H381" i="4"/>
  <c r="G381" i="4"/>
  <c r="K1252" i="4"/>
  <c r="N1252" i="4" s="1"/>
  <c r="O1252" i="4" s="1"/>
  <c r="H1253" i="4"/>
  <c r="J1074" i="4"/>
  <c r="J367" i="4"/>
  <c r="J1323" i="4"/>
  <c r="G1324" i="4"/>
  <c r="H1324" i="4"/>
  <c r="J1195" i="4"/>
  <c r="K1239" i="4"/>
  <c r="J1451" i="4"/>
  <c r="G1433" i="4"/>
  <c r="J1431" i="4"/>
  <c r="J634" i="4"/>
  <c r="J632" i="4"/>
  <c r="G647" i="4"/>
  <c r="J645" i="4"/>
  <c r="K1391" i="4"/>
  <c r="H864" i="4"/>
  <c r="N851" i="4"/>
  <c r="O851" i="4" s="1"/>
  <c r="G1453" i="4"/>
  <c r="H1417" i="4"/>
  <c r="K1417" i="4" s="1"/>
  <c r="N1417" i="4" s="1"/>
  <c r="O1417" i="4" s="1"/>
  <c r="J1086" i="4"/>
  <c r="K690" i="4"/>
  <c r="K1100" i="4"/>
  <c r="J329" i="4"/>
  <c r="K66" i="4"/>
  <c r="J1473" i="4"/>
  <c r="G1474" i="4"/>
  <c r="H1474" i="4"/>
  <c r="K1227" i="4"/>
  <c r="H1453" i="4"/>
  <c r="J504" i="4"/>
  <c r="J1404" i="4"/>
  <c r="J1518" i="4"/>
  <c r="H1519" i="4"/>
  <c r="G1519" i="4"/>
  <c r="J421" i="4"/>
  <c r="H15" i="4"/>
  <c r="K15" i="4" s="1"/>
  <c r="N15" i="4" s="1"/>
  <c r="O15" i="4" s="1"/>
  <c r="G864" i="4"/>
  <c r="H905" i="4"/>
  <c r="J1020" i="4"/>
  <c r="H1021" i="4"/>
  <c r="G1021" i="4"/>
  <c r="H1267" i="4"/>
  <c r="K1267" i="4" s="1"/>
  <c r="N1267" i="4" s="1"/>
  <c r="O1267" i="4" s="1"/>
  <c r="K1215" i="4"/>
  <c r="J395" i="4"/>
  <c r="K567" i="4"/>
  <c r="K620" i="4"/>
  <c r="J227" i="4"/>
  <c r="J1032" i="4"/>
  <c r="G1034" i="4"/>
  <c r="J1297" i="4"/>
  <c r="J1299" i="4"/>
  <c r="J836" i="4"/>
  <c r="G785" i="4"/>
  <c r="J783" i="4"/>
  <c r="G1059" i="4"/>
  <c r="G102" i="4"/>
  <c r="G1361" i="4"/>
  <c r="Y12" i="7" l="1"/>
  <c r="AR12" i="7"/>
  <c r="O13" i="7"/>
  <c r="AA12" i="7"/>
  <c r="X12" i="7"/>
  <c r="Z12" i="7"/>
  <c r="V13" i="7"/>
  <c r="AS12" i="7" s="1"/>
  <c r="Q13" i="7"/>
  <c r="AP12" i="7" s="1"/>
  <c r="U13" i="7"/>
  <c r="W13" i="7"/>
  <c r="P13" i="7"/>
  <c r="K408" i="6"/>
  <c r="N79" i="6"/>
  <c r="O79" i="6" s="1"/>
  <c r="N1034" i="6"/>
  <c r="O1034" i="6" s="1"/>
  <c r="N102" i="6"/>
  <c r="O102" i="6" s="1"/>
  <c r="N1532" i="6"/>
  <c r="O1532" i="6" s="1"/>
  <c r="N906" i="6"/>
  <c r="O906" i="6" s="1"/>
  <c r="N271" i="6"/>
  <c r="O271" i="6" s="1"/>
  <c r="N633" i="6"/>
  <c r="O633" i="6" s="1"/>
  <c r="N14" i="6"/>
  <c r="O14" i="6" s="1"/>
  <c r="N1433" i="6"/>
  <c r="O1433" i="6" s="1"/>
  <c r="N1452" i="6"/>
  <c r="O1452" i="6" s="1"/>
  <c r="N1135" i="6"/>
  <c r="O1135" i="6" s="1"/>
  <c r="N1267" i="6"/>
  <c r="O1267" i="6" s="1"/>
  <c r="N837" i="6"/>
  <c r="O837" i="6" s="1"/>
  <c r="N647" i="6"/>
  <c r="O647" i="6" s="1"/>
  <c r="N1360" i="6"/>
  <c r="O1360" i="6" s="1"/>
  <c r="N380" i="6"/>
  <c r="O380" i="6" s="1"/>
  <c r="N863" i="6"/>
  <c r="O863" i="6" s="1"/>
  <c r="H1150" i="6"/>
  <c r="G1150" i="6"/>
  <c r="J1149" i="6"/>
  <c r="F1488" i="6"/>
  <c r="E1488" i="6"/>
  <c r="G1488" i="6" s="1"/>
  <c r="J1486" i="6"/>
  <c r="F1434" i="6"/>
  <c r="E1434" i="6"/>
  <c r="J1432" i="6"/>
  <c r="K1312" i="6"/>
  <c r="K434" i="6"/>
  <c r="F1361" i="6"/>
  <c r="E1361" i="6"/>
  <c r="G1361" i="6" s="1"/>
  <c r="J1359" i="6"/>
  <c r="N1487" i="6"/>
  <c r="O1487" i="6" s="1"/>
  <c r="F864" i="6"/>
  <c r="E864" i="6"/>
  <c r="G864" i="6" s="1"/>
  <c r="J862" i="6"/>
  <c r="H1197" i="6"/>
  <c r="G1197" i="6"/>
  <c r="J1196" i="6"/>
  <c r="G504" i="6"/>
  <c r="H504" i="6"/>
  <c r="J503" i="6"/>
  <c r="F103" i="6"/>
  <c r="E103" i="6"/>
  <c r="G103" i="6" s="1"/>
  <c r="J101" i="6"/>
  <c r="N409" i="6"/>
  <c r="O409" i="6" s="1"/>
  <c r="N408" i="6"/>
  <c r="O408" i="6" s="1"/>
  <c r="F823" i="6"/>
  <c r="E823" i="6"/>
  <c r="G823" i="6" s="1"/>
  <c r="J821" i="6"/>
  <c r="N165" i="6"/>
  <c r="O165" i="6" s="1"/>
  <c r="N164" i="6"/>
  <c r="O164" i="6" s="1"/>
  <c r="K1060" i="6"/>
  <c r="I1060" i="6"/>
  <c r="H1060" i="6"/>
  <c r="N303" i="6"/>
  <c r="O303" i="6" s="1"/>
  <c r="N302" i="6"/>
  <c r="O302" i="6" s="1"/>
  <c r="H1404" i="6"/>
  <c r="G1404" i="6"/>
  <c r="J1403" i="6"/>
  <c r="N1417" i="6"/>
  <c r="O1417" i="6" s="1"/>
  <c r="N330" i="6"/>
  <c r="O330" i="6" s="1"/>
  <c r="N329" i="6"/>
  <c r="O329" i="6" s="1"/>
  <c r="J809" i="6"/>
  <c r="I809" i="6"/>
  <c r="N822" i="6"/>
  <c r="O822" i="6" s="1"/>
  <c r="N1475" i="6"/>
  <c r="O1475" i="6" s="1"/>
  <c r="N1474" i="6"/>
  <c r="O1474" i="6" s="1"/>
  <c r="F272" i="6"/>
  <c r="E272" i="6"/>
  <c r="G272" i="6" s="1"/>
  <c r="J270" i="6"/>
  <c r="H395" i="6"/>
  <c r="K395" i="6" s="1"/>
  <c r="G395" i="6"/>
  <c r="J394" i="6"/>
  <c r="N738" i="6"/>
  <c r="O738" i="6" s="1"/>
  <c r="N785" i="6"/>
  <c r="O785" i="6" s="1"/>
  <c r="H567" i="6"/>
  <c r="G567" i="6"/>
  <c r="J566" i="6"/>
  <c r="N243" i="6"/>
  <c r="O243" i="6" s="1"/>
  <c r="N242" i="6"/>
  <c r="O242" i="6" s="1"/>
  <c r="F1418" i="6"/>
  <c r="E1418" i="6"/>
  <c r="G1418" i="6" s="1"/>
  <c r="J1416" i="6"/>
  <c r="N1113" i="6"/>
  <c r="O1113" i="6" s="1"/>
  <c r="F1533" i="6"/>
  <c r="E1533" i="6"/>
  <c r="G1533" i="6" s="1"/>
  <c r="J1531" i="6"/>
  <c r="N1520" i="6"/>
  <c r="O1520" i="6" s="1"/>
  <c r="N1519" i="6"/>
  <c r="O1519" i="6" s="1"/>
  <c r="N691" i="6"/>
  <c r="O691" i="6" s="1"/>
  <c r="N690" i="6"/>
  <c r="O690" i="6" s="1"/>
  <c r="G354" i="6"/>
  <c r="H354" i="6"/>
  <c r="J353" i="6"/>
  <c r="G367" i="6"/>
  <c r="H367" i="6"/>
  <c r="J366" i="6"/>
  <c r="N758" i="6"/>
  <c r="O758" i="6" s="1"/>
  <c r="F634" i="6"/>
  <c r="E634" i="6"/>
  <c r="J632" i="6"/>
  <c r="F381" i="6"/>
  <c r="E381" i="6"/>
  <c r="G381" i="6" s="1"/>
  <c r="J379" i="6"/>
  <c r="N200" i="6"/>
  <c r="O200" i="6" s="1"/>
  <c r="N199" i="6"/>
  <c r="O199" i="6" s="1"/>
  <c r="G715" i="6"/>
  <c r="H715" i="6"/>
  <c r="J714" i="6"/>
  <c r="F15" i="6"/>
  <c r="E15" i="6"/>
  <c r="G15" i="6" s="1"/>
  <c r="J13" i="6"/>
  <c r="F1453" i="6"/>
  <c r="E1453" i="6"/>
  <c r="G1453" i="6" s="1"/>
  <c r="J1451" i="6"/>
  <c r="N459" i="6"/>
  <c r="O459" i="6" s="1"/>
  <c r="N458" i="6"/>
  <c r="O458" i="6" s="1"/>
  <c r="F1136" i="6"/>
  <c r="E1136" i="6"/>
  <c r="G1136" i="6" s="1"/>
  <c r="J1134" i="6"/>
  <c r="N342" i="6"/>
  <c r="O342" i="6" s="1"/>
  <c r="N341" i="6"/>
  <c r="O341" i="6" s="1"/>
  <c r="N621" i="6"/>
  <c r="O621" i="6" s="1"/>
  <c r="N620" i="6"/>
  <c r="O620" i="6" s="1"/>
  <c r="F907" i="6"/>
  <c r="E907" i="6"/>
  <c r="G907" i="6" s="1"/>
  <c r="J905" i="6"/>
  <c r="F1268" i="6"/>
  <c r="E1268" i="6"/>
  <c r="G1268" i="6" s="1"/>
  <c r="J1266" i="6"/>
  <c r="F648" i="6"/>
  <c r="E648" i="6"/>
  <c r="G648" i="6" s="1"/>
  <c r="J646" i="6"/>
  <c r="F80" i="6"/>
  <c r="E80" i="6"/>
  <c r="G80" i="6" s="1"/>
  <c r="J78" i="6"/>
  <c r="K471" i="6"/>
  <c r="K1075" i="6"/>
  <c r="E739" i="6"/>
  <c r="G739" i="6" s="1"/>
  <c r="F739" i="6"/>
  <c r="J737" i="6"/>
  <c r="G1088" i="6"/>
  <c r="H1088" i="6"/>
  <c r="J1087" i="6"/>
  <c r="K892" i="6"/>
  <c r="G542" i="6"/>
  <c r="H542" i="6"/>
  <c r="J541" i="6"/>
  <c r="I1253" i="6"/>
  <c r="H1253" i="6"/>
  <c r="K1253" i="6" s="1"/>
  <c r="J316" i="6"/>
  <c r="I316" i="6"/>
  <c r="H421" i="6"/>
  <c r="K421" i="6" s="1"/>
  <c r="G421" i="6"/>
  <c r="J420" i="6"/>
  <c r="E759" i="6"/>
  <c r="G759" i="6" s="1"/>
  <c r="F759" i="6"/>
  <c r="J757" i="6"/>
  <c r="G529" i="6"/>
  <c r="H529" i="6"/>
  <c r="J528" i="6"/>
  <c r="F1114" i="6"/>
  <c r="E1114" i="6"/>
  <c r="G1114" i="6" s="1"/>
  <c r="J1112" i="6"/>
  <c r="H592" i="6"/>
  <c r="G592" i="6"/>
  <c r="J591" i="6"/>
  <c r="N851" i="6"/>
  <c r="O851" i="6" s="1"/>
  <c r="N850" i="6"/>
  <c r="O850" i="6" s="1"/>
  <c r="G1009" i="6"/>
  <c r="H1009" i="6"/>
  <c r="J1008" i="6"/>
  <c r="F786" i="6"/>
  <c r="E786" i="6"/>
  <c r="G786" i="6" s="1"/>
  <c r="J784" i="6"/>
  <c r="F1035" i="6"/>
  <c r="E1035" i="6"/>
  <c r="G1035" i="6" s="1"/>
  <c r="J1033" i="6"/>
  <c r="N230" i="6"/>
  <c r="O230" i="6" s="1"/>
  <c r="N229" i="6"/>
  <c r="O229" i="6" s="1"/>
  <c r="F838" i="6"/>
  <c r="E838" i="6"/>
  <c r="J836" i="6"/>
  <c r="N1228" i="6"/>
  <c r="O1228" i="6" s="1"/>
  <c r="N1227" i="6"/>
  <c r="O1227" i="6" s="1"/>
  <c r="N517" i="6"/>
  <c r="O517" i="6" s="1"/>
  <c r="N516" i="6"/>
  <c r="O516" i="6" s="1"/>
  <c r="G1299" i="6"/>
  <c r="H1299" i="6"/>
  <c r="J1298" i="6"/>
  <c r="E276" i="4"/>
  <c r="F276" i="4"/>
  <c r="E1039" i="4"/>
  <c r="F1039" i="4"/>
  <c r="I1039" i="4" s="1"/>
  <c r="E743" i="4"/>
  <c r="F743" i="4"/>
  <c r="E1273" i="4"/>
  <c r="F1273" i="4"/>
  <c r="I1273" i="4" s="1"/>
  <c r="I651" i="4"/>
  <c r="E789" i="4"/>
  <c r="F789" i="4"/>
  <c r="I789" i="4" s="1"/>
  <c r="F1490" i="4"/>
  <c r="E1490" i="4"/>
  <c r="I761" i="4"/>
  <c r="F1536" i="4"/>
  <c r="E1536" i="4"/>
  <c r="E18" i="4"/>
  <c r="F18" i="4"/>
  <c r="E1117" i="4"/>
  <c r="F1117" i="4"/>
  <c r="I1117" i="4" s="1"/>
  <c r="E867" i="4"/>
  <c r="F867" i="4"/>
  <c r="J353" i="4"/>
  <c r="K758" i="4"/>
  <c r="N758" i="4" s="1"/>
  <c r="O758" i="4" s="1"/>
  <c r="G1489" i="4"/>
  <c r="J1486" i="4"/>
  <c r="N164" i="4"/>
  <c r="O164" i="4" s="1"/>
  <c r="N971" i="4"/>
  <c r="O971" i="4" s="1"/>
  <c r="J316" i="4"/>
  <c r="H242" i="4"/>
  <c r="K128" i="4"/>
  <c r="N128" i="4" s="1"/>
  <c r="O128" i="4" s="1"/>
  <c r="G1534" i="4"/>
  <c r="G1114" i="4"/>
  <c r="H822" i="4"/>
  <c r="K822" i="4" s="1"/>
  <c r="N822" i="4" s="1"/>
  <c r="O822" i="4" s="1"/>
  <c r="N946" i="4"/>
  <c r="O946" i="4" s="1"/>
  <c r="G892" i="4"/>
  <c r="H892" i="4"/>
  <c r="G906" i="4"/>
  <c r="J1149" i="4"/>
  <c r="G1150" i="4"/>
  <c r="H1150" i="4"/>
  <c r="G739" i="4"/>
  <c r="G592" i="4"/>
  <c r="H739" i="4"/>
  <c r="H592" i="4"/>
  <c r="G80" i="4"/>
  <c r="H1312" i="4"/>
  <c r="G1312" i="4"/>
  <c r="K905" i="4"/>
  <c r="N905" i="4" s="1"/>
  <c r="O905" i="4" s="1"/>
  <c r="K176" i="4"/>
  <c r="H434" i="4"/>
  <c r="J715" i="4"/>
  <c r="G434" i="4"/>
  <c r="N342" i="4"/>
  <c r="O342" i="4" s="1"/>
  <c r="G529" i="4"/>
  <c r="H529" i="4"/>
  <c r="J1008" i="4"/>
  <c r="H1009" i="4"/>
  <c r="G1009" i="4"/>
  <c r="N516" i="4"/>
  <c r="O516" i="4" s="1"/>
  <c r="H302" i="4"/>
  <c r="G302" i="4"/>
  <c r="H271" i="4"/>
  <c r="K271" i="4" s="1"/>
  <c r="N271" i="4" s="1"/>
  <c r="O271" i="4" s="1"/>
  <c r="J471" i="4"/>
  <c r="H1488" i="4"/>
  <c r="K1488" i="4" s="1"/>
  <c r="N1488" i="4" s="1"/>
  <c r="O1488" i="4" s="1"/>
  <c r="H1136" i="4"/>
  <c r="K1136" i="4" s="1"/>
  <c r="N1136" i="4" s="1"/>
  <c r="O1136" i="4" s="1"/>
  <c r="J1251" i="4"/>
  <c r="J1134" i="4"/>
  <c r="J807" i="4"/>
  <c r="N354" i="4"/>
  <c r="O354" i="4" s="1"/>
  <c r="N355" i="4"/>
  <c r="O355" i="4" s="1"/>
  <c r="G542" i="4"/>
  <c r="H542" i="4"/>
  <c r="G634" i="4"/>
  <c r="K408" i="4"/>
  <c r="N409" i="4" s="1"/>
  <c r="O409" i="4" s="1"/>
  <c r="J199" i="4"/>
  <c r="K381" i="4"/>
  <c r="N381" i="4" s="1"/>
  <c r="O381" i="4" s="1"/>
  <c r="K1172" i="4"/>
  <c r="H1075" i="4"/>
  <c r="G1253" i="4"/>
  <c r="K1253" i="4" s="1"/>
  <c r="N1253" i="4" s="1"/>
  <c r="O1253" i="4" s="1"/>
  <c r="K1324" i="4"/>
  <c r="N1324" i="4" s="1"/>
  <c r="O1324" i="4" s="1"/>
  <c r="G1075" i="4"/>
  <c r="J366" i="4"/>
  <c r="H367" i="4"/>
  <c r="G367" i="4"/>
  <c r="J1197" i="4"/>
  <c r="N1239" i="4"/>
  <c r="O1239" i="4" s="1"/>
  <c r="N1240" i="4"/>
  <c r="O1240" i="4" s="1"/>
  <c r="K1453" i="4"/>
  <c r="N1453" i="4" s="1"/>
  <c r="O1453" i="4" s="1"/>
  <c r="N579" i="4"/>
  <c r="O579" i="4" s="1"/>
  <c r="H1433" i="4"/>
  <c r="K1433" i="4" s="1"/>
  <c r="N1433" i="4" s="1"/>
  <c r="O1433" i="4" s="1"/>
  <c r="H647" i="4"/>
  <c r="K647" i="4" s="1"/>
  <c r="N647" i="4" s="1"/>
  <c r="O647" i="4" s="1"/>
  <c r="K864" i="4"/>
  <c r="N864" i="4" s="1"/>
  <c r="O864" i="4" s="1"/>
  <c r="K1519" i="4"/>
  <c r="N1519" i="4" s="1"/>
  <c r="O1519" i="4" s="1"/>
  <c r="N1379" i="4"/>
  <c r="O1379" i="4" s="1"/>
  <c r="N1380" i="4"/>
  <c r="O1380" i="4" s="1"/>
  <c r="K1474" i="4"/>
  <c r="J1487" i="4"/>
  <c r="N1392" i="4"/>
  <c r="O1392" i="4" s="1"/>
  <c r="N1391" i="4"/>
  <c r="O1391" i="4" s="1"/>
  <c r="J1416" i="4"/>
  <c r="G1418" i="4"/>
  <c r="H1361" i="4"/>
  <c r="K1361" i="4" s="1"/>
  <c r="N1361" i="4" s="1"/>
  <c r="O1361" i="4" s="1"/>
  <c r="H785" i="4"/>
  <c r="K785" i="4" s="1"/>
  <c r="N785" i="4" s="1"/>
  <c r="O785" i="4" s="1"/>
  <c r="H1059" i="4"/>
  <c r="K1059" i="4" s="1"/>
  <c r="N1059" i="4" s="1"/>
  <c r="O1059" i="4" s="1"/>
  <c r="N567" i="4"/>
  <c r="O567" i="4" s="1"/>
  <c r="N568" i="4"/>
  <c r="O568" i="4" s="1"/>
  <c r="J328" i="4"/>
  <c r="G329" i="4"/>
  <c r="H329" i="4"/>
  <c r="H1034" i="4"/>
  <c r="K1034" i="4" s="1"/>
  <c r="N1034" i="4" s="1"/>
  <c r="O1034" i="4" s="1"/>
  <c r="N1227" i="4"/>
  <c r="O1227" i="4" s="1"/>
  <c r="N1228" i="4"/>
  <c r="O1228" i="4" s="1"/>
  <c r="J1403" i="4"/>
  <c r="H1404" i="4"/>
  <c r="G1404" i="4"/>
  <c r="J1088" i="4"/>
  <c r="J394" i="4"/>
  <c r="H395" i="4"/>
  <c r="G395" i="4"/>
  <c r="N1215" i="4"/>
  <c r="O1215" i="4" s="1"/>
  <c r="N1216" i="4"/>
  <c r="O1216" i="4" s="1"/>
  <c r="H102" i="4"/>
  <c r="K102" i="4" s="1"/>
  <c r="N102" i="4" s="1"/>
  <c r="O102" i="4" s="1"/>
  <c r="N620" i="4"/>
  <c r="O620" i="4" s="1"/>
  <c r="N621" i="4"/>
  <c r="O621" i="4" s="1"/>
  <c r="N1101" i="4"/>
  <c r="O1101" i="4" s="1"/>
  <c r="N1100" i="4"/>
  <c r="O1100" i="4" s="1"/>
  <c r="J420" i="4"/>
  <c r="G421" i="4"/>
  <c r="H421" i="4"/>
  <c r="J503" i="4"/>
  <c r="H504" i="4"/>
  <c r="G504" i="4"/>
  <c r="J838" i="4"/>
  <c r="N690" i="4"/>
  <c r="O690" i="4" s="1"/>
  <c r="N691" i="4"/>
  <c r="O691" i="4" s="1"/>
  <c r="N702" i="4"/>
  <c r="O702" i="4" s="1"/>
  <c r="N703" i="4"/>
  <c r="O703" i="4" s="1"/>
  <c r="K1021" i="4"/>
  <c r="N66" i="4"/>
  <c r="O66" i="4" s="1"/>
  <c r="N67" i="4"/>
  <c r="O67" i="4" s="1"/>
  <c r="J1266" i="4"/>
  <c r="G1268" i="4"/>
  <c r="J14" i="4"/>
  <c r="G16" i="4"/>
  <c r="J229" i="4"/>
  <c r="J1058" i="4"/>
  <c r="J1360" i="4"/>
  <c r="M13" i="7" l="1"/>
  <c r="N14" i="7" s="1"/>
  <c r="AN12" i="7"/>
  <c r="L13" i="7"/>
  <c r="AQ12" i="7"/>
  <c r="AK12" i="7"/>
  <c r="AO12" i="7"/>
  <c r="AE12" i="7"/>
  <c r="AM12" i="7"/>
  <c r="AH12" i="7"/>
  <c r="AL12" i="7"/>
  <c r="AF12" i="7"/>
  <c r="AJ12" i="7"/>
  <c r="AI12" i="7"/>
  <c r="AG12" i="7"/>
  <c r="AB12" i="7"/>
  <c r="AC12" i="7"/>
  <c r="AD12" i="7"/>
  <c r="T14" i="7"/>
  <c r="R14" i="7"/>
  <c r="S14" i="7"/>
  <c r="J13" i="7"/>
  <c r="K13" i="7"/>
  <c r="AT13" i="7"/>
  <c r="K592" i="6"/>
  <c r="K1009" i="6"/>
  <c r="K715" i="6"/>
  <c r="K567" i="6"/>
  <c r="K1197" i="6"/>
  <c r="K367" i="6"/>
  <c r="K504" i="6"/>
  <c r="N504" i="6" s="1"/>
  <c r="O504" i="6" s="1"/>
  <c r="N1076" i="6"/>
  <c r="O1076" i="6" s="1"/>
  <c r="N1075" i="6"/>
  <c r="O1075" i="6" s="1"/>
  <c r="K1299" i="6"/>
  <c r="N893" i="6"/>
  <c r="O893" i="6" s="1"/>
  <c r="N892" i="6"/>
  <c r="O892" i="6" s="1"/>
  <c r="I648" i="6"/>
  <c r="H648" i="6"/>
  <c r="K648" i="6"/>
  <c r="I634" i="6"/>
  <c r="J634" i="6"/>
  <c r="I823" i="6"/>
  <c r="H823" i="6"/>
  <c r="K823" i="6" s="1"/>
  <c r="J1434" i="6"/>
  <c r="I1434" i="6"/>
  <c r="N716" i="6"/>
  <c r="O716" i="6" s="1"/>
  <c r="N715" i="6"/>
  <c r="O715" i="6" s="1"/>
  <c r="N505" i="6"/>
  <c r="O505" i="6" s="1"/>
  <c r="I838" i="6"/>
  <c r="J838" i="6"/>
  <c r="I786" i="6"/>
  <c r="H786" i="6"/>
  <c r="K786" i="6" s="1"/>
  <c r="N593" i="6"/>
  <c r="O593" i="6" s="1"/>
  <c r="N592" i="6"/>
  <c r="O592" i="6" s="1"/>
  <c r="I759" i="6"/>
  <c r="H759" i="6"/>
  <c r="K759" i="6" s="1"/>
  <c r="N472" i="6"/>
  <c r="O472" i="6" s="1"/>
  <c r="N471" i="6"/>
  <c r="O471" i="6" s="1"/>
  <c r="K354" i="6"/>
  <c r="I1533" i="6"/>
  <c r="H1533" i="6"/>
  <c r="K1533" i="6" s="1"/>
  <c r="F1061" i="6"/>
  <c r="E1061" i="6"/>
  <c r="G1061" i="6" s="1"/>
  <c r="J1059" i="6"/>
  <c r="F1254" i="6"/>
  <c r="E1254" i="6"/>
  <c r="J1252" i="6"/>
  <c r="K1088" i="6"/>
  <c r="I1453" i="6"/>
  <c r="H1453" i="6"/>
  <c r="K1453" i="6" s="1"/>
  <c r="N396" i="6"/>
  <c r="O396" i="6" s="1"/>
  <c r="N395" i="6"/>
  <c r="O395" i="6" s="1"/>
  <c r="N1010" i="6"/>
  <c r="O1010" i="6" s="1"/>
  <c r="N1009" i="6"/>
  <c r="O1009" i="6" s="1"/>
  <c r="I1268" i="6"/>
  <c r="H1268" i="6"/>
  <c r="K1268" i="6" s="1"/>
  <c r="N1198" i="6"/>
  <c r="O1198" i="6" s="1"/>
  <c r="N1197" i="6"/>
  <c r="O1197" i="6" s="1"/>
  <c r="I1488" i="6"/>
  <c r="H1488" i="6"/>
  <c r="K1488" i="6" s="1"/>
  <c r="N1253" i="6"/>
  <c r="O1253" i="6" s="1"/>
  <c r="N568" i="6"/>
  <c r="O568" i="6" s="1"/>
  <c r="N567" i="6"/>
  <c r="O567" i="6" s="1"/>
  <c r="H809" i="6"/>
  <c r="G809" i="6"/>
  <c r="J808" i="6"/>
  <c r="N1060" i="6"/>
  <c r="O1060" i="6" s="1"/>
  <c r="H1361" i="6"/>
  <c r="I1361" i="6"/>
  <c r="K1361" i="6"/>
  <c r="I1114" i="6"/>
  <c r="H1114" i="6"/>
  <c r="K1114" i="6" s="1"/>
  <c r="K1404" i="6"/>
  <c r="N435" i="6"/>
  <c r="O435" i="6" s="1"/>
  <c r="N434" i="6"/>
  <c r="O434" i="6" s="1"/>
  <c r="N422" i="6"/>
  <c r="O422" i="6" s="1"/>
  <c r="N421" i="6"/>
  <c r="O421" i="6" s="1"/>
  <c r="I739" i="6"/>
  <c r="H739" i="6"/>
  <c r="K739" i="6" s="1"/>
  <c r="I80" i="6"/>
  <c r="H80" i="6"/>
  <c r="K80" i="6" s="1"/>
  <c r="I1136" i="6"/>
  <c r="H1136" i="6"/>
  <c r="K1136" i="6" s="1"/>
  <c r="I381" i="6"/>
  <c r="H381" i="6"/>
  <c r="K381" i="6" s="1"/>
  <c r="I103" i="6"/>
  <c r="H103" i="6"/>
  <c r="K103" i="6" s="1"/>
  <c r="I15" i="6"/>
  <c r="H15" i="6"/>
  <c r="K15" i="6" s="1"/>
  <c r="N368" i="6"/>
  <c r="O368" i="6" s="1"/>
  <c r="N367" i="6"/>
  <c r="O367" i="6" s="1"/>
  <c r="I272" i="6"/>
  <c r="H272" i="6"/>
  <c r="K272" i="6" s="1"/>
  <c r="N1313" i="6"/>
  <c r="O1313" i="6" s="1"/>
  <c r="N1312" i="6"/>
  <c r="O1312" i="6" s="1"/>
  <c r="I1035" i="6"/>
  <c r="H1035" i="6"/>
  <c r="K1035" i="6" s="1"/>
  <c r="K529" i="6"/>
  <c r="H316" i="6"/>
  <c r="K316" i="6" s="1"/>
  <c r="G316" i="6"/>
  <c r="J315" i="6"/>
  <c r="K542" i="6"/>
  <c r="I907" i="6"/>
  <c r="H907" i="6"/>
  <c r="K907" i="6" s="1"/>
  <c r="H1418" i="6"/>
  <c r="K1418" i="6" s="1"/>
  <c r="I1418" i="6"/>
  <c r="I864" i="6"/>
  <c r="H864" i="6"/>
  <c r="K864" i="6" s="1"/>
  <c r="K1150" i="6"/>
  <c r="I1536" i="4"/>
  <c r="F1274" i="4"/>
  <c r="I1274" i="4" s="1"/>
  <c r="E1274" i="4"/>
  <c r="I867" i="4"/>
  <c r="E762" i="4"/>
  <c r="F762" i="4"/>
  <c r="I762" i="4" s="1"/>
  <c r="I743" i="4"/>
  <c r="E1118" i="4"/>
  <c r="F1118" i="4"/>
  <c r="I1490" i="4"/>
  <c r="E1040" i="4"/>
  <c r="F1040" i="4"/>
  <c r="I1040" i="4" s="1"/>
  <c r="F790" i="4"/>
  <c r="E790" i="4"/>
  <c r="I18" i="4"/>
  <c r="I276" i="4"/>
  <c r="E652" i="4"/>
  <c r="F652" i="4"/>
  <c r="I652" i="4" s="1"/>
  <c r="J757" i="4"/>
  <c r="N129" i="4"/>
  <c r="O129" i="4" s="1"/>
  <c r="J1112" i="4"/>
  <c r="J1532" i="4"/>
  <c r="H1114" i="4"/>
  <c r="K1114" i="4" s="1"/>
  <c r="N1114" i="4" s="1"/>
  <c r="O1114" i="4" s="1"/>
  <c r="G242" i="4"/>
  <c r="K242" i="4" s="1"/>
  <c r="N242" i="4" s="1"/>
  <c r="O242" i="4" s="1"/>
  <c r="J241" i="4"/>
  <c r="H1534" i="4"/>
  <c r="K1534" i="4" s="1"/>
  <c r="N1534" i="4" s="1"/>
  <c r="O1534" i="4" s="1"/>
  <c r="G823" i="4"/>
  <c r="J821" i="4"/>
  <c r="K892" i="4"/>
  <c r="N893" i="4" s="1"/>
  <c r="O893" i="4" s="1"/>
  <c r="J904" i="4"/>
  <c r="J905" i="4"/>
  <c r="K1150" i="4"/>
  <c r="N1150" i="4" s="1"/>
  <c r="O1150" i="4" s="1"/>
  <c r="K739" i="4"/>
  <c r="N739" i="4" s="1"/>
  <c r="O739" i="4" s="1"/>
  <c r="G740" i="4"/>
  <c r="K592" i="4"/>
  <c r="N592" i="4" s="1"/>
  <c r="O592" i="4" s="1"/>
  <c r="J79" i="4"/>
  <c r="H80" i="4"/>
  <c r="K80" i="4" s="1"/>
  <c r="N80" i="4" s="1"/>
  <c r="O80" i="4" s="1"/>
  <c r="K1312" i="4"/>
  <c r="N1312" i="4" s="1"/>
  <c r="O1312" i="4" s="1"/>
  <c r="N177" i="4"/>
  <c r="O177" i="4" s="1"/>
  <c r="N176" i="4"/>
  <c r="O176" i="4" s="1"/>
  <c r="K529" i="4"/>
  <c r="N529" i="4" s="1"/>
  <c r="O529" i="4" s="1"/>
  <c r="K434" i="4"/>
  <c r="N434" i="4" s="1"/>
  <c r="O434" i="4" s="1"/>
  <c r="J863" i="4"/>
  <c r="J714" i="4"/>
  <c r="H715" i="4"/>
  <c r="G715" i="4"/>
  <c r="H634" i="4"/>
  <c r="K634" i="4" s="1"/>
  <c r="K302" i="4"/>
  <c r="N303" i="4" s="1"/>
  <c r="O303" i="4" s="1"/>
  <c r="G865" i="4"/>
  <c r="K1009" i="4"/>
  <c r="J270" i="4"/>
  <c r="G272" i="4"/>
  <c r="J633" i="4"/>
  <c r="J470" i="4"/>
  <c r="G471" i="4"/>
  <c r="H471" i="4"/>
  <c r="K542" i="4"/>
  <c r="N543" i="4" s="1"/>
  <c r="O543" i="4" s="1"/>
  <c r="J380" i="4"/>
  <c r="J1135" i="4"/>
  <c r="N408" i="4"/>
  <c r="O408" i="4" s="1"/>
  <c r="J809" i="4"/>
  <c r="J1252" i="4"/>
  <c r="K1075" i="4"/>
  <c r="N1076" i="4" s="1"/>
  <c r="O1076" i="4" s="1"/>
  <c r="J198" i="4"/>
  <c r="G199" i="4"/>
  <c r="H199" i="4"/>
  <c r="N1325" i="4"/>
  <c r="O1325" i="4" s="1"/>
  <c r="N1173" i="4"/>
  <c r="O1173" i="4" s="1"/>
  <c r="N1172" i="4"/>
  <c r="O1172" i="4" s="1"/>
  <c r="K367" i="4"/>
  <c r="G1197" i="4"/>
  <c r="H1197" i="4"/>
  <c r="J1196" i="4"/>
  <c r="N1520" i="4"/>
  <c r="O1520" i="4" s="1"/>
  <c r="J1432" i="4"/>
  <c r="J646" i="4"/>
  <c r="G648" i="4"/>
  <c r="K329" i="4"/>
  <c r="N330" i="4" s="1"/>
  <c r="O330" i="4" s="1"/>
  <c r="J1452" i="4"/>
  <c r="G1454" i="4"/>
  <c r="H1418" i="4"/>
  <c r="K1418" i="4" s="1"/>
  <c r="N1418" i="4" s="1"/>
  <c r="O1418" i="4" s="1"/>
  <c r="N1475" i="4"/>
  <c r="O1475" i="4" s="1"/>
  <c r="N1474" i="4"/>
  <c r="O1474" i="4" s="1"/>
  <c r="K395" i="4"/>
  <c r="K504" i="4"/>
  <c r="N504" i="4" s="1"/>
  <c r="O504" i="4" s="1"/>
  <c r="J1298" i="4"/>
  <c r="G1299" i="4"/>
  <c r="H1299" i="4"/>
  <c r="J1087" i="4"/>
  <c r="H1088" i="4"/>
  <c r="G1088" i="4"/>
  <c r="J382" i="4"/>
  <c r="K421" i="4"/>
  <c r="J315" i="4"/>
  <c r="H316" i="4"/>
  <c r="G316" i="4"/>
  <c r="J837" i="4"/>
  <c r="G838" i="4"/>
  <c r="H838" i="4"/>
  <c r="J228" i="4"/>
  <c r="G229" i="4"/>
  <c r="H229" i="4"/>
  <c r="H865" i="4"/>
  <c r="H1489" i="4"/>
  <c r="K1489" i="4" s="1"/>
  <c r="N1489" i="4" s="1"/>
  <c r="O1489" i="4" s="1"/>
  <c r="K1404" i="4"/>
  <c r="N1022" i="4"/>
  <c r="O1022" i="4" s="1"/>
  <c r="N1021" i="4"/>
  <c r="O1021" i="4" s="1"/>
  <c r="G759" i="4"/>
  <c r="H759" i="4"/>
  <c r="H1268" i="4"/>
  <c r="K1268" i="4" s="1"/>
  <c r="N1268" i="4" s="1"/>
  <c r="O1268" i="4" s="1"/>
  <c r="H16" i="4"/>
  <c r="K16" i="4" s="1"/>
  <c r="N16" i="4" s="1"/>
  <c r="O16" i="4" s="1"/>
  <c r="J1033" i="4"/>
  <c r="G1035" i="4"/>
  <c r="G786" i="4"/>
  <c r="J784" i="4"/>
  <c r="G103" i="4"/>
  <c r="J101" i="4"/>
  <c r="G1060" i="4"/>
  <c r="Y13" i="7" l="1"/>
  <c r="AR13" i="7"/>
  <c r="O14" i="7"/>
  <c r="AA13" i="7"/>
  <c r="X13" i="7"/>
  <c r="Z13" i="7"/>
  <c r="Q14" i="7"/>
  <c r="AP13" i="7" s="1"/>
  <c r="W14" i="7"/>
  <c r="U14" i="7"/>
  <c r="V14" i="7"/>
  <c r="AS13" i="7" s="1"/>
  <c r="P14" i="7"/>
  <c r="K809" i="6"/>
  <c r="N381" i="6"/>
  <c r="O381" i="6" s="1"/>
  <c r="N1136" i="6"/>
  <c r="O1136" i="6" s="1"/>
  <c r="N80" i="6"/>
  <c r="O80" i="6" s="1"/>
  <c r="N759" i="6"/>
  <c r="O759" i="6" s="1"/>
  <c r="N272" i="6"/>
  <c r="O272" i="6" s="1"/>
  <c r="N1035" i="6"/>
  <c r="O1035" i="6" s="1"/>
  <c r="N15" i="6"/>
  <c r="O15" i="6" s="1"/>
  <c r="N823" i="6"/>
  <c r="O823" i="6" s="1"/>
  <c r="N1114" i="6"/>
  <c r="O1114" i="6" s="1"/>
  <c r="N1453" i="6"/>
  <c r="O1453" i="6" s="1"/>
  <c r="N739" i="6"/>
  <c r="O739" i="6" s="1"/>
  <c r="N1151" i="6"/>
  <c r="O1151" i="6" s="1"/>
  <c r="N1150" i="6"/>
  <c r="O1150" i="6" s="1"/>
  <c r="N864" i="6"/>
  <c r="O864" i="6" s="1"/>
  <c r="N1405" i="6"/>
  <c r="O1405" i="6" s="1"/>
  <c r="N1404" i="6"/>
  <c r="O1404" i="6" s="1"/>
  <c r="N1533" i="6"/>
  <c r="O1533" i="6" s="1"/>
  <c r="N648" i="6"/>
  <c r="O648" i="6" s="1"/>
  <c r="F1137" i="6"/>
  <c r="E1137" i="6"/>
  <c r="J1135" i="6"/>
  <c r="F740" i="6"/>
  <c r="E740" i="6"/>
  <c r="G740" i="6" s="1"/>
  <c r="J738" i="6"/>
  <c r="J1254" i="6"/>
  <c r="I1254" i="6"/>
  <c r="N355" i="6"/>
  <c r="O355" i="6" s="1"/>
  <c r="N354" i="6"/>
  <c r="O354" i="6" s="1"/>
  <c r="F824" i="6"/>
  <c r="E824" i="6"/>
  <c r="J822" i="6"/>
  <c r="G838" i="6"/>
  <c r="H838" i="6"/>
  <c r="J837" i="6"/>
  <c r="E865" i="6"/>
  <c r="G865" i="6" s="1"/>
  <c r="F865" i="6"/>
  <c r="J863" i="6"/>
  <c r="N907" i="6"/>
  <c r="O907" i="6" s="1"/>
  <c r="F104" i="6"/>
  <c r="E104" i="6"/>
  <c r="J102" i="6"/>
  <c r="F1269" i="6"/>
  <c r="E1269" i="6"/>
  <c r="G1269" i="6" s="1"/>
  <c r="J1267" i="6"/>
  <c r="E649" i="6"/>
  <c r="G649" i="6" s="1"/>
  <c r="F649" i="6"/>
  <c r="J647" i="6"/>
  <c r="N1418" i="6"/>
  <c r="O1418" i="6" s="1"/>
  <c r="F908" i="6"/>
  <c r="E908" i="6"/>
  <c r="J906" i="6"/>
  <c r="N103" i="6"/>
  <c r="O103" i="6" s="1"/>
  <c r="F1419" i="6"/>
  <c r="E1419" i="6"/>
  <c r="G1419" i="6" s="1"/>
  <c r="J1417" i="6"/>
  <c r="N543" i="6"/>
  <c r="O543" i="6" s="1"/>
  <c r="N542" i="6"/>
  <c r="O542" i="6" s="1"/>
  <c r="E1036" i="6"/>
  <c r="G1036" i="6" s="1"/>
  <c r="F1036" i="6"/>
  <c r="J1034" i="6"/>
  <c r="F1115" i="6"/>
  <c r="E1115" i="6"/>
  <c r="G1115" i="6" s="1"/>
  <c r="J1113" i="6"/>
  <c r="N1268" i="6"/>
  <c r="O1268" i="6" s="1"/>
  <c r="F1454" i="6"/>
  <c r="E1454" i="6"/>
  <c r="G1454" i="6" s="1"/>
  <c r="J1452" i="6"/>
  <c r="F787" i="6"/>
  <c r="E787" i="6"/>
  <c r="G787" i="6" s="1"/>
  <c r="J785" i="6"/>
  <c r="F1489" i="6"/>
  <c r="E1489" i="6"/>
  <c r="G1489" i="6" s="1"/>
  <c r="J1487" i="6"/>
  <c r="I1061" i="6"/>
  <c r="H1061" i="6"/>
  <c r="K1061" i="6"/>
  <c r="N786" i="6"/>
  <c r="O786" i="6" s="1"/>
  <c r="F16" i="6"/>
  <c r="E16" i="6"/>
  <c r="G16" i="6" s="1"/>
  <c r="J14" i="6"/>
  <c r="F382" i="6"/>
  <c r="E382" i="6"/>
  <c r="J380" i="6"/>
  <c r="F81" i="6"/>
  <c r="E81" i="6"/>
  <c r="G81" i="6" s="1"/>
  <c r="J79" i="6"/>
  <c r="F760" i="6"/>
  <c r="E760" i="6"/>
  <c r="G760" i="6" s="1"/>
  <c r="J758" i="6"/>
  <c r="N1300" i="6"/>
  <c r="O1300" i="6" s="1"/>
  <c r="N1299" i="6"/>
  <c r="O1299" i="6" s="1"/>
  <c r="N317" i="6"/>
  <c r="O317" i="6" s="1"/>
  <c r="N316" i="6"/>
  <c r="O316" i="6" s="1"/>
  <c r="N1361" i="6"/>
  <c r="O1361" i="6" s="1"/>
  <c r="N810" i="6"/>
  <c r="O810" i="6" s="1"/>
  <c r="N809" i="6"/>
  <c r="O809" i="6" s="1"/>
  <c r="N1488" i="6"/>
  <c r="O1488" i="6" s="1"/>
  <c r="N1089" i="6"/>
  <c r="O1089" i="6" s="1"/>
  <c r="N1088" i="6"/>
  <c r="O1088" i="6" s="1"/>
  <c r="F1534" i="6"/>
  <c r="E1534" i="6"/>
  <c r="G1534" i="6" s="1"/>
  <c r="J1532" i="6"/>
  <c r="G1434" i="6"/>
  <c r="H1434" i="6"/>
  <c r="J1433" i="6"/>
  <c r="H634" i="6"/>
  <c r="G634" i="6"/>
  <c r="J633" i="6"/>
  <c r="N530" i="6"/>
  <c r="O530" i="6" s="1"/>
  <c r="N529" i="6"/>
  <c r="O529" i="6" s="1"/>
  <c r="F273" i="6"/>
  <c r="E273" i="6"/>
  <c r="G273" i="6" s="1"/>
  <c r="J271" i="6"/>
  <c r="F1362" i="6"/>
  <c r="E1362" i="6"/>
  <c r="J1360" i="6"/>
  <c r="E277" i="4"/>
  <c r="F277" i="4"/>
  <c r="I277" i="4" s="1"/>
  <c r="E19" i="4"/>
  <c r="F19" i="4"/>
  <c r="I19" i="4" s="1"/>
  <c r="E744" i="4"/>
  <c r="F744" i="4"/>
  <c r="I744" i="4" s="1"/>
  <c r="E763" i="4"/>
  <c r="F763" i="4"/>
  <c r="I763" i="4" s="1"/>
  <c r="I790" i="4"/>
  <c r="E1041" i="4"/>
  <c r="F1041" i="4"/>
  <c r="E1275" i="4"/>
  <c r="F1275" i="4"/>
  <c r="E653" i="4"/>
  <c r="F653" i="4"/>
  <c r="E1491" i="4"/>
  <c r="F1491" i="4"/>
  <c r="I1118" i="4"/>
  <c r="E1537" i="4"/>
  <c r="F1537" i="4"/>
  <c r="I1537" i="4" s="1"/>
  <c r="N243" i="4"/>
  <c r="O243" i="4" s="1"/>
  <c r="J1113" i="4"/>
  <c r="G907" i="4"/>
  <c r="H906" i="4"/>
  <c r="K906" i="4" s="1"/>
  <c r="N906" i="4" s="1"/>
  <c r="O906" i="4" s="1"/>
  <c r="H907" i="4"/>
  <c r="N1151" i="4"/>
  <c r="O1151" i="4" s="1"/>
  <c r="H823" i="4"/>
  <c r="K823" i="4" s="1"/>
  <c r="N823" i="4" s="1"/>
  <c r="O823" i="4" s="1"/>
  <c r="N892" i="4"/>
  <c r="O892" i="4" s="1"/>
  <c r="N593" i="4"/>
  <c r="O593" i="4" s="1"/>
  <c r="J738" i="4"/>
  <c r="H740" i="4"/>
  <c r="K740" i="4" s="1"/>
  <c r="N740" i="4" s="1"/>
  <c r="O740" i="4" s="1"/>
  <c r="G81" i="4"/>
  <c r="N302" i="4"/>
  <c r="O302" i="4" s="1"/>
  <c r="K865" i="4"/>
  <c r="N865" i="4" s="1"/>
  <c r="O865" i="4" s="1"/>
  <c r="N530" i="4"/>
  <c r="O530" i="4" s="1"/>
  <c r="J864" i="4"/>
  <c r="H81" i="4"/>
  <c r="N1313" i="4"/>
  <c r="O1313" i="4" s="1"/>
  <c r="N435" i="4"/>
  <c r="O435" i="4" s="1"/>
  <c r="K715" i="4"/>
  <c r="J1254" i="4"/>
  <c r="N1009" i="4"/>
  <c r="O1009" i="4" s="1"/>
  <c r="N1010" i="4"/>
  <c r="O1010" i="4" s="1"/>
  <c r="H272" i="4"/>
  <c r="K272" i="4" s="1"/>
  <c r="N272" i="4" s="1"/>
  <c r="O272" i="4" s="1"/>
  <c r="N542" i="4"/>
  <c r="O542" i="4" s="1"/>
  <c r="K471" i="4"/>
  <c r="J1137" i="4"/>
  <c r="N329" i="4"/>
  <c r="O329" i="4" s="1"/>
  <c r="J808" i="4"/>
  <c r="H809" i="4"/>
  <c r="G809" i="4"/>
  <c r="N1075" i="4"/>
  <c r="O1075" i="4" s="1"/>
  <c r="K1197" i="4"/>
  <c r="N1197" i="4" s="1"/>
  <c r="O1197" i="4" s="1"/>
  <c r="K199" i="4"/>
  <c r="N199" i="4" s="1"/>
  <c r="O199" i="4" s="1"/>
  <c r="N367" i="4"/>
  <c r="O367" i="4" s="1"/>
  <c r="N368" i="4"/>
  <c r="O368" i="4" s="1"/>
  <c r="J1434" i="4"/>
  <c r="K838" i="4"/>
  <c r="H648" i="4"/>
  <c r="K648" i="4" s="1"/>
  <c r="N648" i="4" s="1"/>
  <c r="O648" i="4" s="1"/>
  <c r="K1299" i="4"/>
  <c r="N1299" i="4" s="1"/>
  <c r="O1299" i="4" s="1"/>
  <c r="N634" i="4"/>
  <c r="O634" i="4" s="1"/>
  <c r="N635" i="4"/>
  <c r="O635" i="4" s="1"/>
  <c r="K229" i="4"/>
  <c r="G1419" i="4"/>
  <c r="J1417" i="4"/>
  <c r="K759" i="4"/>
  <c r="N759" i="4" s="1"/>
  <c r="O759" i="4" s="1"/>
  <c r="N395" i="4"/>
  <c r="O395" i="4" s="1"/>
  <c r="N396" i="4"/>
  <c r="O396" i="4" s="1"/>
  <c r="H1454" i="4"/>
  <c r="K1454" i="4" s="1"/>
  <c r="N1454" i="4" s="1"/>
  <c r="O1454" i="4" s="1"/>
  <c r="K316" i="4"/>
  <c r="N316" i="4" s="1"/>
  <c r="O316" i="4" s="1"/>
  <c r="N505" i="4"/>
  <c r="O505" i="4" s="1"/>
  <c r="J1362" i="4"/>
  <c r="H1035" i="4"/>
  <c r="K1035" i="4" s="1"/>
  <c r="N1035" i="4" s="1"/>
  <c r="O1035" i="4" s="1"/>
  <c r="H103" i="4"/>
  <c r="K103" i="4" s="1"/>
  <c r="N103" i="4" s="1"/>
  <c r="O103" i="4" s="1"/>
  <c r="H786" i="4"/>
  <c r="K786" i="4" s="1"/>
  <c r="N786" i="4" s="1"/>
  <c r="O786" i="4" s="1"/>
  <c r="K1088" i="4"/>
  <c r="H1060" i="4"/>
  <c r="K1060" i="4" s="1"/>
  <c r="N1060" i="4" s="1"/>
  <c r="O1060" i="4" s="1"/>
  <c r="J1488" i="4"/>
  <c r="N421" i="4"/>
  <c r="O421" i="4" s="1"/>
  <c r="N422" i="4"/>
  <c r="O422" i="4" s="1"/>
  <c r="N1405" i="4"/>
  <c r="O1405" i="4" s="1"/>
  <c r="N1404" i="4"/>
  <c r="O1404" i="4" s="1"/>
  <c r="J758" i="4"/>
  <c r="J381" i="4"/>
  <c r="G382" i="4"/>
  <c r="H382" i="4"/>
  <c r="J1267" i="4"/>
  <c r="G1269" i="4"/>
  <c r="G1535" i="4"/>
  <c r="J1533" i="4"/>
  <c r="J906" i="4"/>
  <c r="J15" i="4"/>
  <c r="G17" i="4"/>
  <c r="J102" i="4"/>
  <c r="J1059" i="4"/>
  <c r="M14" i="7" l="1"/>
  <c r="N15" i="7" s="1"/>
  <c r="AN13" i="7"/>
  <c r="L14" i="7"/>
  <c r="AQ13" i="7"/>
  <c r="AK13" i="7"/>
  <c r="AO13" i="7"/>
  <c r="AE13" i="7"/>
  <c r="AM13" i="7"/>
  <c r="AH13" i="7"/>
  <c r="AL13" i="7"/>
  <c r="AF13" i="7"/>
  <c r="AJ13" i="7"/>
  <c r="AI13" i="7"/>
  <c r="AG13" i="7"/>
  <c r="AB13" i="7"/>
  <c r="AC13" i="7"/>
  <c r="AD13" i="7"/>
  <c r="T15" i="7"/>
  <c r="S15" i="7"/>
  <c r="J14" i="7"/>
  <c r="AT14" i="7"/>
  <c r="R15" i="7"/>
  <c r="K14" i="7"/>
  <c r="J382" i="6"/>
  <c r="I382" i="6"/>
  <c r="I649" i="6"/>
  <c r="H649" i="6"/>
  <c r="K649" i="6" s="1"/>
  <c r="K1419" i="6"/>
  <c r="I1419" i="6"/>
  <c r="H1419" i="6"/>
  <c r="I1534" i="6"/>
  <c r="H1534" i="6"/>
  <c r="K1534" i="6" s="1"/>
  <c r="I760" i="6"/>
  <c r="H760" i="6"/>
  <c r="K760" i="6"/>
  <c r="E1062" i="6"/>
  <c r="F1062" i="6"/>
  <c r="J1060" i="6"/>
  <c r="H1036" i="6"/>
  <c r="K1036" i="6" s="1"/>
  <c r="I1036" i="6"/>
  <c r="N1061" i="6"/>
  <c r="O1061" i="6" s="1"/>
  <c r="J1362" i="6"/>
  <c r="I1362" i="6"/>
  <c r="I1454" i="6"/>
  <c r="H1454" i="6"/>
  <c r="K1454" i="6" s="1"/>
  <c r="J824" i="6"/>
  <c r="I824" i="6"/>
  <c r="I740" i="6"/>
  <c r="H740" i="6"/>
  <c r="K740" i="6" s="1"/>
  <c r="I1115" i="6"/>
  <c r="H1115" i="6"/>
  <c r="K1115" i="6" s="1"/>
  <c r="K634" i="6"/>
  <c r="I16" i="6"/>
  <c r="H16" i="6"/>
  <c r="K16" i="6" s="1"/>
  <c r="I865" i="6"/>
  <c r="H865" i="6"/>
  <c r="K865" i="6" s="1"/>
  <c r="K787" i="6"/>
  <c r="I787" i="6"/>
  <c r="H787" i="6"/>
  <c r="I1489" i="6"/>
  <c r="H1489" i="6"/>
  <c r="K1489" i="6" s="1"/>
  <c r="J908" i="6"/>
  <c r="I908" i="6"/>
  <c r="I1269" i="6"/>
  <c r="H1269" i="6"/>
  <c r="K1269" i="6" s="1"/>
  <c r="J104" i="6"/>
  <c r="I104" i="6"/>
  <c r="H273" i="6"/>
  <c r="K273" i="6" s="1"/>
  <c r="I273" i="6"/>
  <c r="K1434" i="6"/>
  <c r="I81" i="6"/>
  <c r="H81" i="6"/>
  <c r="K81" i="6" s="1"/>
  <c r="H1254" i="6"/>
  <c r="G1254" i="6"/>
  <c r="J1253" i="6"/>
  <c r="J1137" i="6"/>
  <c r="I1137" i="6"/>
  <c r="K838" i="6"/>
  <c r="E764" i="4"/>
  <c r="F764" i="4"/>
  <c r="I764" i="4" s="1"/>
  <c r="I653" i="4"/>
  <c r="F745" i="4"/>
  <c r="I745" i="4" s="1"/>
  <c r="E745" i="4"/>
  <c r="I1275" i="4"/>
  <c r="F1538" i="4"/>
  <c r="E1538" i="4"/>
  <c r="E20" i="4"/>
  <c r="F20" i="4"/>
  <c r="I20" i="4" s="1"/>
  <c r="I1041" i="4"/>
  <c r="E1119" i="4"/>
  <c r="F1119" i="4"/>
  <c r="E278" i="4"/>
  <c r="F278" i="4"/>
  <c r="K907" i="4"/>
  <c r="N907" i="4" s="1"/>
  <c r="O907" i="4" s="1"/>
  <c r="I1491" i="4"/>
  <c r="E791" i="4"/>
  <c r="F791" i="4"/>
  <c r="H1115" i="4"/>
  <c r="G1115" i="4"/>
  <c r="J822" i="4"/>
  <c r="G866" i="4"/>
  <c r="G741" i="4"/>
  <c r="K81" i="4"/>
  <c r="N81" i="4" s="1"/>
  <c r="O81" i="4" s="1"/>
  <c r="J80" i="4"/>
  <c r="N715" i="4"/>
  <c r="O715" i="4" s="1"/>
  <c r="N716" i="4"/>
  <c r="O716" i="4" s="1"/>
  <c r="J1253" i="4"/>
  <c r="J271" i="4"/>
  <c r="G273" i="4"/>
  <c r="N471" i="4"/>
  <c r="O471" i="4" s="1"/>
  <c r="N472" i="4"/>
  <c r="O472" i="4" s="1"/>
  <c r="G1137" i="4"/>
  <c r="K809" i="4"/>
  <c r="N200" i="4"/>
  <c r="O200" i="4" s="1"/>
  <c r="N1198" i="4"/>
  <c r="O1198" i="4" s="1"/>
  <c r="N1300" i="4"/>
  <c r="O1300" i="4" s="1"/>
  <c r="G1434" i="4"/>
  <c r="H1434" i="4"/>
  <c r="J1433" i="4"/>
  <c r="J908" i="4"/>
  <c r="N317" i="4"/>
  <c r="O317" i="4" s="1"/>
  <c r="N839" i="4"/>
  <c r="O839" i="4" s="1"/>
  <c r="N838" i="4"/>
  <c r="O838" i="4" s="1"/>
  <c r="J647" i="4"/>
  <c r="G649" i="4"/>
  <c r="J1453" i="4"/>
  <c r="G1455" i="4"/>
  <c r="H1419" i="4"/>
  <c r="K1419" i="4" s="1"/>
  <c r="N1419" i="4" s="1"/>
  <c r="O1419" i="4" s="1"/>
  <c r="N229" i="4"/>
  <c r="O229" i="4" s="1"/>
  <c r="N230" i="4"/>
  <c r="O230" i="4" s="1"/>
  <c r="G1490" i="4"/>
  <c r="H17" i="4"/>
  <c r="K17" i="4" s="1"/>
  <c r="N17" i="4" s="1"/>
  <c r="O17" i="4" s="1"/>
  <c r="J1361" i="4"/>
  <c r="G1362" i="4"/>
  <c r="H1362" i="4"/>
  <c r="K382" i="4"/>
  <c r="H1535" i="4"/>
  <c r="K1535" i="4" s="1"/>
  <c r="N1535" i="4" s="1"/>
  <c r="O1535" i="4" s="1"/>
  <c r="N1089" i="4"/>
  <c r="O1089" i="4" s="1"/>
  <c r="N1088" i="4"/>
  <c r="O1088" i="4" s="1"/>
  <c r="H760" i="4"/>
  <c r="H1490" i="4"/>
  <c r="H1269" i="4"/>
  <c r="K1269" i="4" s="1"/>
  <c r="N1269" i="4" s="1"/>
  <c r="O1269" i="4" s="1"/>
  <c r="G760" i="4"/>
  <c r="J1034" i="4"/>
  <c r="G1036" i="4"/>
  <c r="G787" i="4"/>
  <c r="J785" i="4"/>
  <c r="G1061" i="4"/>
  <c r="Y14" i="7" l="1"/>
  <c r="AR14" i="7"/>
  <c r="O15" i="7"/>
  <c r="AA14" i="7"/>
  <c r="X14" i="7"/>
  <c r="Z14" i="7"/>
  <c r="U15" i="7"/>
  <c r="W15" i="7"/>
  <c r="Q15" i="7"/>
  <c r="AP14" i="7" s="1"/>
  <c r="P15" i="7"/>
  <c r="V15" i="7"/>
  <c r="AS14" i="7" s="1"/>
  <c r="N1454" i="6"/>
  <c r="O1454" i="6" s="1"/>
  <c r="N865" i="6"/>
  <c r="O865" i="6" s="1"/>
  <c r="N1115" i="6"/>
  <c r="O1115" i="6" s="1"/>
  <c r="N649" i="6"/>
  <c r="O649" i="6" s="1"/>
  <c r="N740" i="6"/>
  <c r="O740" i="6" s="1"/>
  <c r="N273" i="6"/>
  <c r="O273" i="6" s="1"/>
  <c r="N1269" i="6"/>
  <c r="O1269" i="6" s="1"/>
  <c r="N1534" i="6"/>
  <c r="O1534" i="6" s="1"/>
  <c r="E761" i="6"/>
  <c r="G761" i="6" s="1"/>
  <c r="F761" i="6"/>
  <c r="J759" i="6"/>
  <c r="N1419" i="6"/>
  <c r="O1419" i="6" s="1"/>
  <c r="N81" i="6"/>
  <c r="O81" i="6" s="1"/>
  <c r="N635" i="6"/>
  <c r="O635" i="6" s="1"/>
  <c r="N634" i="6"/>
  <c r="O634" i="6" s="1"/>
  <c r="E741" i="6"/>
  <c r="G741" i="6" s="1"/>
  <c r="F741" i="6"/>
  <c r="J739" i="6"/>
  <c r="H1362" i="6"/>
  <c r="G1362" i="6"/>
  <c r="J1361" i="6"/>
  <c r="N1036" i="6"/>
  <c r="O1036" i="6" s="1"/>
  <c r="F866" i="6"/>
  <c r="E866" i="6"/>
  <c r="G866" i="6" s="1"/>
  <c r="J864" i="6"/>
  <c r="G824" i="6"/>
  <c r="H824" i="6"/>
  <c r="K824" i="6" s="1"/>
  <c r="J823" i="6"/>
  <c r="F1535" i="6"/>
  <c r="E1535" i="6"/>
  <c r="G1535" i="6" s="1"/>
  <c r="J1533" i="6"/>
  <c r="F650" i="6"/>
  <c r="E650" i="6"/>
  <c r="G650" i="6" s="1"/>
  <c r="J648" i="6"/>
  <c r="F1116" i="6"/>
  <c r="E1116" i="6"/>
  <c r="G1116" i="6" s="1"/>
  <c r="J1114" i="6"/>
  <c r="J1062" i="6"/>
  <c r="I1062" i="6"/>
  <c r="H1137" i="6"/>
  <c r="G1137" i="6"/>
  <c r="J1136" i="6"/>
  <c r="F1270" i="6"/>
  <c r="E1270" i="6"/>
  <c r="G1270" i="6" s="1"/>
  <c r="J1268" i="6"/>
  <c r="N16" i="6"/>
  <c r="O16" i="6" s="1"/>
  <c r="N1435" i="6"/>
  <c r="O1435" i="6" s="1"/>
  <c r="N1434" i="6"/>
  <c r="O1434" i="6" s="1"/>
  <c r="F274" i="6"/>
  <c r="E274" i="6"/>
  <c r="G274" i="6" s="1"/>
  <c r="J272" i="6"/>
  <c r="K1254" i="6"/>
  <c r="G382" i="6"/>
  <c r="H382" i="6"/>
  <c r="J381" i="6"/>
  <c r="N787" i="6"/>
  <c r="O787" i="6" s="1"/>
  <c r="F1490" i="6"/>
  <c r="E1490" i="6"/>
  <c r="G1490" i="6" s="1"/>
  <c r="J1488" i="6"/>
  <c r="N1489" i="6"/>
  <c r="O1489" i="6" s="1"/>
  <c r="G908" i="6"/>
  <c r="H908" i="6"/>
  <c r="K908" i="6" s="1"/>
  <c r="J907" i="6"/>
  <c r="F788" i="6"/>
  <c r="E788" i="6"/>
  <c r="G788" i="6" s="1"/>
  <c r="J786" i="6"/>
  <c r="F17" i="6"/>
  <c r="E17" i="6"/>
  <c r="G17" i="6" s="1"/>
  <c r="J15" i="6"/>
  <c r="F1037" i="6"/>
  <c r="E1037" i="6"/>
  <c r="G1037" i="6" s="1"/>
  <c r="J1035" i="6"/>
  <c r="N760" i="6"/>
  <c r="O760" i="6" s="1"/>
  <c r="F1420" i="6"/>
  <c r="E1420" i="6"/>
  <c r="J1418" i="6"/>
  <c r="N839" i="6"/>
  <c r="O839" i="6" s="1"/>
  <c r="N838" i="6"/>
  <c r="O838" i="6" s="1"/>
  <c r="F82" i="6"/>
  <c r="E82" i="6"/>
  <c r="J80" i="6"/>
  <c r="H104" i="6"/>
  <c r="G104" i="6"/>
  <c r="J103" i="6"/>
  <c r="F1455" i="6"/>
  <c r="E1455" i="6"/>
  <c r="G1455" i="6" s="1"/>
  <c r="J1453" i="6"/>
  <c r="I278" i="4"/>
  <c r="I1538" i="4"/>
  <c r="E1276" i="4"/>
  <c r="F1276" i="4"/>
  <c r="I1276" i="4" s="1"/>
  <c r="I1119" i="4"/>
  <c r="I791" i="4"/>
  <c r="F654" i="4"/>
  <c r="E654" i="4"/>
  <c r="F765" i="4"/>
  <c r="E765" i="4"/>
  <c r="E21" i="4"/>
  <c r="F21" i="4"/>
  <c r="I21" i="4" s="1"/>
  <c r="E1492" i="4"/>
  <c r="F1492" i="4"/>
  <c r="I1492" i="4" s="1"/>
  <c r="K1115" i="4"/>
  <c r="N1115" i="4" s="1"/>
  <c r="O1115" i="4" s="1"/>
  <c r="J82" i="4"/>
  <c r="J824" i="4"/>
  <c r="J867" i="4"/>
  <c r="J739" i="4"/>
  <c r="H741" i="4"/>
  <c r="K741" i="4" s="1"/>
  <c r="N741" i="4" s="1"/>
  <c r="O741" i="4" s="1"/>
  <c r="H866" i="4"/>
  <c r="K866" i="4" s="1"/>
  <c r="N866" i="4" s="1"/>
  <c r="O866" i="4" s="1"/>
  <c r="G1254" i="4"/>
  <c r="H1254" i="4"/>
  <c r="H273" i="4"/>
  <c r="K273" i="4" s="1"/>
  <c r="N273" i="4" s="1"/>
  <c r="O273" i="4" s="1"/>
  <c r="J1136" i="4"/>
  <c r="H1137" i="4"/>
  <c r="K1137" i="4" s="1"/>
  <c r="N1137" i="4" s="1"/>
  <c r="O1137" i="4" s="1"/>
  <c r="N809" i="4"/>
  <c r="O809" i="4" s="1"/>
  <c r="N810" i="4"/>
  <c r="O810" i="4" s="1"/>
  <c r="J907" i="4"/>
  <c r="K1434" i="4"/>
  <c r="N1435" i="4" s="1"/>
  <c r="O1435" i="4" s="1"/>
  <c r="H649" i="4"/>
  <c r="K649" i="4" s="1"/>
  <c r="N649" i="4" s="1"/>
  <c r="O649" i="4" s="1"/>
  <c r="K1490" i="4"/>
  <c r="N1490" i="4" s="1"/>
  <c r="O1490" i="4" s="1"/>
  <c r="J1418" i="4"/>
  <c r="K760" i="4"/>
  <c r="N760" i="4" s="1"/>
  <c r="O760" i="4" s="1"/>
  <c r="H1455" i="4"/>
  <c r="K1455" i="4" s="1"/>
  <c r="N1455" i="4" s="1"/>
  <c r="O1455" i="4" s="1"/>
  <c r="K1362" i="4"/>
  <c r="J104" i="4"/>
  <c r="H1036" i="4"/>
  <c r="K1036" i="4" s="1"/>
  <c r="N1036" i="4" s="1"/>
  <c r="O1036" i="4" s="1"/>
  <c r="J759" i="4"/>
  <c r="G761" i="4"/>
  <c r="N382" i="4"/>
  <c r="O382" i="4" s="1"/>
  <c r="N383" i="4"/>
  <c r="O383" i="4" s="1"/>
  <c r="H787" i="4"/>
  <c r="K787" i="4" s="1"/>
  <c r="N787" i="4" s="1"/>
  <c r="O787" i="4" s="1"/>
  <c r="H1061" i="4"/>
  <c r="K1061" i="4" s="1"/>
  <c r="N1061" i="4" s="1"/>
  <c r="O1061" i="4" s="1"/>
  <c r="G1491" i="4"/>
  <c r="J1489" i="4"/>
  <c r="J1268" i="4"/>
  <c r="G1270" i="4"/>
  <c r="J1534" i="4"/>
  <c r="J16" i="4"/>
  <c r="G18" i="4"/>
  <c r="J1060" i="4"/>
  <c r="M15" i="7" l="1"/>
  <c r="N16" i="7"/>
  <c r="AN14" i="7"/>
  <c r="L15" i="7"/>
  <c r="AQ14" i="7"/>
  <c r="AK14" i="7"/>
  <c r="AO14" i="7"/>
  <c r="AE14" i="7"/>
  <c r="AM14" i="7"/>
  <c r="AH14" i="7"/>
  <c r="AL14" i="7"/>
  <c r="AF14" i="7"/>
  <c r="AJ14" i="7"/>
  <c r="AI14" i="7"/>
  <c r="AG14" i="7"/>
  <c r="AB14" i="7"/>
  <c r="AC14" i="7"/>
  <c r="AD14" i="7"/>
  <c r="T16" i="7"/>
  <c r="R16" i="7"/>
  <c r="K15" i="7"/>
  <c r="S16" i="7"/>
  <c r="J15" i="7"/>
  <c r="AT15" i="7"/>
  <c r="K104" i="6"/>
  <c r="K1362" i="6"/>
  <c r="K1137" i="6"/>
  <c r="I1116" i="6"/>
  <c r="H1116" i="6"/>
  <c r="K1116" i="6" s="1"/>
  <c r="I788" i="6"/>
  <c r="H788" i="6"/>
  <c r="K788" i="6" s="1"/>
  <c r="I1490" i="6"/>
  <c r="H1490" i="6"/>
  <c r="K1490" i="6" s="1"/>
  <c r="N1255" i="6"/>
  <c r="O1255" i="6" s="1"/>
  <c r="N1254" i="6"/>
  <c r="O1254" i="6" s="1"/>
  <c r="H1062" i="6"/>
  <c r="K1062" i="6" s="1"/>
  <c r="G1062" i="6"/>
  <c r="J1061" i="6"/>
  <c r="I650" i="6"/>
  <c r="H650" i="6"/>
  <c r="K650" i="6" s="1"/>
  <c r="I741" i="6"/>
  <c r="H741" i="6"/>
  <c r="K741" i="6" s="1"/>
  <c r="N825" i="6"/>
  <c r="O825" i="6" s="1"/>
  <c r="N824" i="6"/>
  <c r="O824" i="6" s="1"/>
  <c r="K1455" i="6"/>
  <c r="I1455" i="6"/>
  <c r="H1455" i="6"/>
  <c r="I1037" i="6"/>
  <c r="H1037" i="6"/>
  <c r="K1037" i="6"/>
  <c r="I866" i="6"/>
  <c r="H866" i="6"/>
  <c r="K866" i="6"/>
  <c r="I761" i="6"/>
  <c r="H761" i="6"/>
  <c r="K761" i="6" s="1"/>
  <c r="H17" i="6"/>
  <c r="K17" i="6" s="1"/>
  <c r="I17" i="6"/>
  <c r="J82" i="6"/>
  <c r="I82" i="6"/>
  <c r="N909" i="6"/>
  <c r="O909" i="6" s="1"/>
  <c r="N908" i="6"/>
  <c r="O908" i="6" s="1"/>
  <c r="I1535" i="6"/>
  <c r="H1535" i="6"/>
  <c r="K1535" i="6" s="1"/>
  <c r="N105" i="6"/>
  <c r="O105" i="6" s="1"/>
  <c r="N104" i="6"/>
  <c r="O104" i="6" s="1"/>
  <c r="J1420" i="6"/>
  <c r="I1420" i="6"/>
  <c r="K382" i="6"/>
  <c r="I274" i="6"/>
  <c r="H274" i="6"/>
  <c r="K274" i="6" s="1"/>
  <c r="I1270" i="6"/>
  <c r="H1270" i="6"/>
  <c r="K1270" i="6"/>
  <c r="I654" i="4"/>
  <c r="E1493" i="4"/>
  <c r="F1493" i="4"/>
  <c r="E792" i="4"/>
  <c r="F792" i="4"/>
  <c r="I792" i="4" s="1"/>
  <c r="E1120" i="4"/>
  <c r="F1120" i="4"/>
  <c r="E22" i="4"/>
  <c r="F22" i="4"/>
  <c r="E1277" i="4"/>
  <c r="F1277" i="4"/>
  <c r="E1539" i="4"/>
  <c r="F1539" i="4"/>
  <c r="I1539" i="4" s="1"/>
  <c r="I765" i="4"/>
  <c r="E279" i="4"/>
  <c r="F279" i="4"/>
  <c r="I279" i="4" s="1"/>
  <c r="J1114" i="4"/>
  <c r="G1116" i="4"/>
  <c r="G82" i="4"/>
  <c r="J866" i="4"/>
  <c r="J823" i="4"/>
  <c r="G824" i="4"/>
  <c r="H824" i="4"/>
  <c r="J865" i="4"/>
  <c r="G742" i="4"/>
  <c r="K1254" i="4"/>
  <c r="N1254" i="4" s="1"/>
  <c r="O1254" i="4" s="1"/>
  <c r="J272" i="4"/>
  <c r="G274" i="4"/>
  <c r="N1138" i="4"/>
  <c r="O1138" i="4" s="1"/>
  <c r="G908" i="4"/>
  <c r="H908" i="4"/>
  <c r="N1434" i="4"/>
  <c r="O1434" i="4" s="1"/>
  <c r="J648" i="4"/>
  <c r="G650" i="4"/>
  <c r="J1454" i="4"/>
  <c r="G1456" i="4"/>
  <c r="J1420" i="4"/>
  <c r="N1363" i="4"/>
  <c r="O1363" i="4" s="1"/>
  <c r="N1362" i="4"/>
  <c r="O1362" i="4" s="1"/>
  <c r="H1270" i="4"/>
  <c r="K1270" i="4" s="1"/>
  <c r="N1270" i="4" s="1"/>
  <c r="O1270" i="4" s="1"/>
  <c r="H1116" i="4"/>
  <c r="J103" i="4"/>
  <c r="H104" i="4"/>
  <c r="G104" i="4"/>
  <c r="H18" i="4"/>
  <c r="K18" i="4" s="1"/>
  <c r="N18" i="4" s="1"/>
  <c r="O18" i="4" s="1"/>
  <c r="H1536" i="4"/>
  <c r="H1491" i="4"/>
  <c r="K1491" i="4" s="1"/>
  <c r="N1491" i="4" s="1"/>
  <c r="O1491" i="4" s="1"/>
  <c r="H761" i="4"/>
  <c r="K761" i="4" s="1"/>
  <c r="N761" i="4" s="1"/>
  <c r="O761" i="4" s="1"/>
  <c r="G1536" i="4"/>
  <c r="J1035" i="4"/>
  <c r="G1037" i="4"/>
  <c r="G788" i="4"/>
  <c r="J786" i="4"/>
  <c r="Y15" i="7" l="1"/>
  <c r="AR15" i="7"/>
  <c r="O16" i="7"/>
  <c r="AA15" i="7"/>
  <c r="X15" i="7"/>
  <c r="Z15" i="7"/>
  <c r="W16" i="7"/>
  <c r="Q16" i="7"/>
  <c r="AP15" i="7" s="1"/>
  <c r="P16" i="7"/>
  <c r="U16" i="7"/>
  <c r="V16" i="7"/>
  <c r="AS15" i="7" s="1"/>
  <c r="N1116" i="6"/>
  <c r="O1116" i="6" s="1"/>
  <c r="N17" i="6"/>
  <c r="O17" i="6" s="1"/>
  <c r="N761" i="6"/>
  <c r="O761" i="6" s="1"/>
  <c r="N1490" i="6"/>
  <c r="O1490" i="6" s="1"/>
  <c r="H1420" i="6"/>
  <c r="G1420" i="6"/>
  <c r="J1419" i="6"/>
  <c r="N1535" i="6"/>
  <c r="O1535" i="6" s="1"/>
  <c r="E867" i="6"/>
  <c r="F867" i="6"/>
  <c r="J865" i="6"/>
  <c r="N1455" i="6"/>
  <c r="O1455" i="6" s="1"/>
  <c r="N650" i="6"/>
  <c r="O650" i="6" s="1"/>
  <c r="N383" i="6"/>
  <c r="O383" i="6" s="1"/>
  <c r="N382" i="6"/>
  <c r="O382" i="6" s="1"/>
  <c r="N788" i="6"/>
  <c r="O788" i="6" s="1"/>
  <c r="F1491" i="6"/>
  <c r="E1491" i="6"/>
  <c r="G1491" i="6" s="1"/>
  <c r="J1489" i="6"/>
  <c r="F1117" i="6"/>
  <c r="E1117" i="6"/>
  <c r="G1117" i="6" s="1"/>
  <c r="J1115" i="6"/>
  <c r="N866" i="6"/>
  <c r="O866" i="6" s="1"/>
  <c r="F1271" i="6"/>
  <c r="E1271" i="6"/>
  <c r="G1271" i="6" s="1"/>
  <c r="J1269" i="6"/>
  <c r="N1037" i="6"/>
  <c r="O1037" i="6" s="1"/>
  <c r="E651" i="6"/>
  <c r="G651" i="6" s="1"/>
  <c r="F651" i="6"/>
  <c r="J649" i="6"/>
  <c r="N1270" i="6"/>
  <c r="O1270" i="6" s="1"/>
  <c r="N741" i="6"/>
  <c r="O741" i="6" s="1"/>
  <c r="F762" i="6"/>
  <c r="E762" i="6"/>
  <c r="G762" i="6" s="1"/>
  <c r="J760" i="6"/>
  <c r="F275" i="6"/>
  <c r="E275" i="6"/>
  <c r="G275" i="6" s="1"/>
  <c r="J273" i="6"/>
  <c r="G82" i="6"/>
  <c r="H82" i="6"/>
  <c r="J81" i="6"/>
  <c r="E1038" i="6"/>
  <c r="G1038" i="6" s="1"/>
  <c r="F1038" i="6"/>
  <c r="J1036" i="6"/>
  <c r="F742" i="6"/>
  <c r="E742" i="6"/>
  <c r="G742" i="6" s="1"/>
  <c r="J740" i="6"/>
  <c r="N1138" i="6"/>
  <c r="O1138" i="6" s="1"/>
  <c r="N1137" i="6"/>
  <c r="O1137" i="6" s="1"/>
  <c r="F1456" i="6"/>
  <c r="E1456" i="6"/>
  <c r="G1456" i="6" s="1"/>
  <c r="J1454" i="6"/>
  <c r="N274" i="6"/>
  <c r="O274" i="6" s="1"/>
  <c r="F1536" i="6"/>
  <c r="E1536" i="6"/>
  <c r="G1536" i="6" s="1"/>
  <c r="J1534" i="6"/>
  <c r="F18" i="6"/>
  <c r="E18" i="6"/>
  <c r="G18" i="6" s="1"/>
  <c r="J16" i="6"/>
  <c r="N1063" i="6"/>
  <c r="O1063" i="6" s="1"/>
  <c r="N1062" i="6"/>
  <c r="O1062" i="6" s="1"/>
  <c r="F789" i="6"/>
  <c r="E789" i="6"/>
  <c r="G789" i="6" s="1"/>
  <c r="J787" i="6"/>
  <c r="N1363" i="6"/>
  <c r="O1363" i="6" s="1"/>
  <c r="N1362" i="6"/>
  <c r="O1362" i="6" s="1"/>
  <c r="I1120" i="4"/>
  <c r="E766" i="4"/>
  <c r="F766" i="4"/>
  <c r="F1540" i="4"/>
  <c r="I1540" i="4" s="1"/>
  <c r="E1540" i="4"/>
  <c r="E793" i="4"/>
  <c r="F793" i="4"/>
  <c r="I1277" i="4"/>
  <c r="I1493" i="4"/>
  <c r="E280" i="4"/>
  <c r="F280" i="4"/>
  <c r="I22" i="4"/>
  <c r="E655" i="4"/>
  <c r="F655" i="4"/>
  <c r="I655" i="4" s="1"/>
  <c r="K1116" i="4"/>
  <c r="N1116" i="4" s="1"/>
  <c r="O1116" i="4" s="1"/>
  <c r="H82" i="4"/>
  <c r="K82" i="4" s="1"/>
  <c r="N82" i="4" s="1"/>
  <c r="O82" i="4" s="1"/>
  <c r="J81" i="4"/>
  <c r="G867" i="4"/>
  <c r="H867" i="4"/>
  <c r="K824" i="4"/>
  <c r="J740" i="4"/>
  <c r="N1255" i="4"/>
  <c r="O1255" i="4" s="1"/>
  <c r="H274" i="4"/>
  <c r="K274" i="4" s="1"/>
  <c r="N274" i="4" s="1"/>
  <c r="O274" i="4" s="1"/>
  <c r="K908" i="4"/>
  <c r="N909" i="4" s="1"/>
  <c r="O909" i="4" s="1"/>
  <c r="H650" i="4"/>
  <c r="K650" i="4" s="1"/>
  <c r="N650" i="4" s="1"/>
  <c r="O650" i="4" s="1"/>
  <c r="K1536" i="4"/>
  <c r="N1536" i="4" s="1"/>
  <c r="O1536" i="4" s="1"/>
  <c r="G1420" i="4"/>
  <c r="J1419" i="4"/>
  <c r="H1420" i="4"/>
  <c r="H1456" i="4"/>
  <c r="K1456" i="4" s="1"/>
  <c r="N1456" i="4" s="1"/>
  <c r="O1456" i="4" s="1"/>
  <c r="K104" i="4"/>
  <c r="H1037" i="4"/>
  <c r="K1037" i="4" s="1"/>
  <c r="N1037" i="4" s="1"/>
  <c r="O1037" i="4" s="1"/>
  <c r="H788" i="4"/>
  <c r="K788" i="4" s="1"/>
  <c r="N788" i="4" s="1"/>
  <c r="O788" i="4" s="1"/>
  <c r="J1062" i="4"/>
  <c r="J760" i="4"/>
  <c r="G762" i="4"/>
  <c r="G1492" i="4"/>
  <c r="J1490" i="4"/>
  <c r="J1269" i="4"/>
  <c r="G1271" i="4"/>
  <c r="J1535" i="4"/>
  <c r="G19" i="4"/>
  <c r="J17" i="4"/>
  <c r="J1115" i="4"/>
  <c r="M16" i="7" l="1"/>
  <c r="N17" i="7"/>
  <c r="AN15" i="7"/>
  <c r="L16" i="7"/>
  <c r="AQ15" i="7"/>
  <c r="AK15" i="7"/>
  <c r="AO15" i="7"/>
  <c r="AE15" i="7"/>
  <c r="AM15" i="7"/>
  <c r="AH15" i="7"/>
  <c r="AL15" i="7"/>
  <c r="AF15" i="7"/>
  <c r="AJ15" i="7"/>
  <c r="AI15" i="7"/>
  <c r="AG15" i="7"/>
  <c r="AB15" i="7"/>
  <c r="AC15" i="7"/>
  <c r="AD15" i="7"/>
  <c r="T17" i="7"/>
  <c r="S17" i="7"/>
  <c r="R17" i="7"/>
  <c r="J16" i="7"/>
  <c r="K16" i="7"/>
  <c r="AT16" i="7"/>
  <c r="H1038" i="6"/>
  <c r="K1038" i="6" s="1"/>
  <c r="I1038" i="6"/>
  <c r="I1117" i="6"/>
  <c r="H1117" i="6"/>
  <c r="K1117" i="6" s="1"/>
  <c r="I18" i="6"/>
  <c r="H18" i="6"/>
  <c r="K18" i="6" s="1"/>
  <c r="H1271" i="6"/>
  <c r="K1271" i="6" s="1"/>
  <c r="I1271" i="6"/>
  <c r="H1491" i="6"/>
  <c r="K1491" i="6"/>
  <c r="I1491" i="6"/>
  <c r="K1420" i="6"/>
  <c r="I789" i="6"/>
  <c r="H789" i="6"/>
  <c r="K789" i="6" s="1"/>
  <c r="I1536" i="6"/>
  <c r="H1536" i="6"/>
  <c r="K1536" i="6" s="1"/>
  <c r="K82" i="6"/>
  <c r="I762" i="6"/>
  <c r="H762" i="6"/>
  <c r="K762" i="6" s="1"/>
  <c r="I651" i="6"/>
  <c r="H651" i="6"/>
  <c r="K651" i="6" s="1"/>
  <c r="J867" i="6"/>
  <c r="I867" i="6"/>
  <c r="H275" i="6"/>
  <c r="K275" i="6"/>
  <c r="I275" i="6"/>
  <c r="K1456" i="6"/>
  <c r="I1456" i="6"/>
  <c r="H1456" i="6"/>
  <c r="I742" i="6"/>
  <c r="H742" i="6"/>
  <c r="K742" i="6" s="1"/>
  <c r="F1278" i="4"/>
  <c r="E1278" i="4"/>
  <c r="I793" i="4"/>
  <c r="E656" i="4"/>
  <c r="F656" i="4"/>
  <c r="I656" i="4" s="1"/>
  <c r="E23" i="4"/>
  <c r="F23" i="4"/>
  <c r="E1541" i="4"/>
  <c r="F1541" i="4"/>
  <c r="I280" i="4"/>
  <c r="I766" i="4"/>
  <c r="F1494" i="4"/>
  <c r="E1494" i="4"/>
  <c r="E1121" i="4"/>
  <c r="F1121" i="4"/>
  <c r="I1121" i="4" s="1"/>
  <c r="K867" i="4"/>
  <c r="N867" i="4" s="1"/>
  <c r="O867" i="4" s="1"/>
  <c r="N825" i="4"/>
  <c r="O825" i="4" s="1"/>
  <c r="N824" i="4"/>
  <c r="O824" i="4" s="1"/>
  <c r="N83" i="4"/>
  <c r="O83" i="4" s="1"/>
  <c r="H742" i="4"/>
  <c r="K742" i="4" s="1"/>
  <c r="N742" i="4" s="1"/>
  <c r="O742" i="4" s="1"/>
  <c r="J273" i="4"/>
  <c r="G275" i="4"/>
  <c r="N908" i="4"/>
  <c r="O908" i="4" s="1"/>
  <c r="K1420" i="4"/>
  <c r="N1420" i="4" s="1"/>
  <c r="O1420" i="4" s="1"/>
  <c r="G651" i="4"/>
  <c r="J649" i="4"/>
  <c r="J1455" i="4"/>
  <c r="H1492" i="4"/>
  <c r="K1492" i="4" s="1"/>
  <c r="N1492" i="4" s="1"/>
  <c r="O1492" i="4" s="1"/>
  <c r="G1117" i="4"/>
  <c r="H1271" i="4"/>
  <c r="K1271" i="4" s="1"/>
  <c r="N1271" i="4" s="1"/>
  <c r="O1271" i="4" s="1"/>
  <c r="N104" i="4"/>
  <c r="O104" i="4" s="1"/>
  <c r="N105" i="4"/>
  <c r="O105" i="4" s="1"/>
  <c r="H1117" i="4"/>
  <c r="H19" i="4"/>
  <c r="K19" i="4" s="1"/>
  <c r="N19" i="4" s="1"/>
  <c r="O19" i="4" s="1"/>
  <c r="G1537" i="4"/>
  <c r="J1061" i="4"/>
  <c r="G1062" i="4"/>
  <c r="H1062" i="4"/>
  <c r="H1038" i="4"/>
  <c r="H1537" i="4"/>
  <c r="H762" i="4"/>
  <c r="K762" i="4" s="1"/>
  <c r="N762" i="4" s="1"/>
  <c r="O762" i="4" s="1"/>
  <c r="J1036" i="4"/>
  <c r="G789" i="4"/>
  <c r="J787" i="4"/>
  <c r="Y16" i="7" l="1"/>
  <c r="AR16" i="7"/>
  <c r="O17" i="7"/>
  <c r="AA16" i="7"/>
  <c r="X16" i="7"/>
  <c r="Z16" i="7"/>
  <c r="V17" i="7"/>
  <c r="AS16" i="7" s="1"/>
  <c r="Q17" i="7"/>
  <c r="AP16" i="7" s="1"/>
  <c r="W17" i="7"/>
  <c r="V18" i="7"/>
  <c r="AS17" i="7" s="1"/>
  <c r="U17" i="7"/>
  <c r="P17" i="7"/>
  <c r="N1271" i="6"/>
  <c r="O1271" i="6" s="1"/>
  <c r="N651" i="6"/>
  <c r="O651" i="6" s="1"/>
  <c r="N762" i="6"/>
  <c r="O762" i="6" s="1"/>
  <c r="N18" i="6"/>
  <c r="O18" i="6" s="1"/>
  <c r="N1117" i="6"/>
  <c r="O1117" i="6" s="1"/>
  <c r="N1536" i="6"/>
  <c r="O1536" i="6" s="1"/>
  <c r="N1038" i="6"/>
  <c r="O1038" i="6" s="1"/>
  <c r="E763" i="6"/>
  <c r="G763" i="6" s="1"/>
  <c r="F763" i="6"/>
  <c r="J761" i="6"/>
  <c r="F1118" i="6"/>
  <c r="E1118" i="6"/>
  <c r="G1118" i="6" s="1"/>
  <c r="J1116" i="6"/>
  <c r="F652" i="6"/>
  <c r="E652" i="6"/>
  <c r="G652" i="6" s="1"/>
  <c r="J650" i="6"/>
  <c r="N1421" i="6"/>
  <c r="O1421" i="6" s="1"/>
  <c r="N1420" i="6"/>
  <c r="O1420" i="6" s="1"/>
  <c r="F1457" i="6"/>
  <c r="E1457" i="6"/>
  <c r="J1455" i="6"/>
  <c r="N1456" i="6"/>
  <c r="O1456" i="6" s="1"/>
  <c r="F1492" i="6"/>
  <c r="E1492" i="6"/>
  <c r="G1492" i="6" s="1"/>
  <c r="J1490" i="6"/>
  <c r="F1039" i="6"/>
  <c r="E1039" i="6"/>
  <c r="G1039" i="6" s="1"/>
  <c r="J1037" i="6"/>
  <c r="N742" i="6"/>
  <c r="O742" i="6" s="1"/>
  <c r="N275" i="6"/>
  <c r="O275" i="6" s="1"/>
  <c r="N1491" i="6"/>
  <c r="O1491" i="6" s="1"/>
  <c r="F19" i="6"/>
  <c r="E19" i="6"/>
  <c r="G19" i="6" s="1"/>
  <c r="J17" i="6"/>
  <c r="F1272" i="6"/>
  <c r="E1272" i="6"/>
  <c r="G1272" i="6" s="1"/>
  <c r="J1270" i="6"/>
  <c r="N789" i="6"/>
  <c r="O789" i="6" s="1"/>
  <c r="F1537" i="6"/>
  <c r="E1537" i="6"/>
  <c r="G1537" i="6" s="1"/>
  <c r="J1535" i="6"/>
  <c r="F790" i="6"/>
  <c r="E790" i="6"/>
  <c r="G790" i="6" s="1"/>
  <c r="J788" i="6"/>
  <c r="N83" i="6"/>
  <c r="O83" i="6" s="1"/>
  <c r="N82" i="6"/>
  <c r="O82" i="6" s="1"/>
  <c r="F276" i="6"/>
  <c r="E276" i="6"/>
  <c r="G276" i="6" s="1"/>
  <c r="J274" i="6"/>
  <c r="E743" i="6"/>
  <c r="G743" i="6" s="1"/>
  <c r="F743" i="6"/>
  <c r="J741" i="6"/>
  <c r="H867" i="6"/>
  <c r="G867" i="6"/>
  <c r="J866" i="6"/>
  <c r="E1122" i="4"/>
  <c r="F1122" i="4"/>
  <c r="I23" i="4"/>
  <c r="E657" i="4"/>
  <c r="F657" i="4"/>
  <c r="I657" i="4" s="1"/>
  <c r="I1494" i="4"/>
  <c r="E767" i="4"/>
  <c r="F767" i="4"/>
  <c r="I767" i="4" s="1"/>
  <c r="F794" i="4"/>
  <c r="I794" i="4" s="1"/>
  <c r="E794" i="4"/>
  <c r="E281" i="4"/>
  <c r="F281" i="4"/>
  <c r="I281" i="4" s="1"/>
  <c r="I1541" i="4"/>
  <c r="I1278" i="4"/>
  <c r="N868" i="4"/>
  <c r="O868" i="4" s="1"/>
  <c r="J741" i="4"/>
  <c r="G743" i="4"/>
  <c r="H275" i="4"/>
  <c r="K275" i="4" s="1"/>
  <c r="N275" i="4" s="1"/>
  <c r="O275" i="4" s="1"/>
  <c r="N1421" i="4"/>
  <c r="O1421" i="4" s="1"/>
  <c r="K1117" i="4"/>
  <c r="N1117" i="4" s="1"/>
  <c r="O1117" i="4" s="1"/>
  <c r="H651" i="4"/>
  <c r="K651" i="4" s="1"/>
  <c r="N651" i="4" s="1"/>
  <c r="O651" i="4" s="1"/>
  <c r="G1538" i="4"/>
  <c r="J1536" i="4"/>
  <c r="K1062" i="4"/>
  <c r="N1062" i="4" s="1"/>
  <c r="O1062" i="4" s="1"/>
  <c r="K1537" i="4"/>
  <c r="N1537" i="4" s="1"/>
  <c r="O1537" i="4" s="1"/>
  <c r="J1457" i="4"/>
  <c r="H1538" i="4"/>
  <c r="G1038" i="4"/>
  <c r="K1038" i="4" s="1"/>
  <c r="N1038" i="4" s="1"/>
  <c r="O1038" i="4" s="1"/>
  <c r="H789" i="4"/>
  <c r="K789" i="4" s="1"/>
  <c r="N789" i="4" s="1"/>
  <c r="O789" i="4" s="1"/>
  <c r="J761" i="4"/>
  <c r="G1493" i="4"/>
  <c r="J1491" i="4"/>
  <c r="J1270" i="4"/>
  <c r="J18" i="4"/>
  <c r="G20" i="4"/>
  <c r="J1116" i="4"/>
  <c r="G1118" i="4"/>
  <c r="M17" i="7" l="1"/>
  <c r="N18" i="7"/>
  <c r="AN16" i="7"/>
  <c r="L17" i="7"/>
  <c r="AQ16" i="7"/>
  <c r="AK16" i="7"/>
  <c r="AO16" i="7"/>
  <c r="AE16" i="7"/>
  <c r="AM17" i="7"/>
  <c r="AM16" i="7"/>
  <c r="AH16" i="7"/>
  <c r="AL16" i="7"/>
  <c r="AF16" i="7"/>
  <c r="AJ16" i="7"/>
  <c r="AC17" i="7"/>
  <c r="AI16" i="7"/>
  <c r="AG16" i="7"/>
  <c r="AB16" i="7"/>
  <c r="AC16" i="7"/>
  <c r="AD16" i="7"/>
  <c r="AD17" i="7"/>
  <c r="T18" i="7"/>
  <c r="R18" i="7"/>
  <c r="K17" i="7"/>
  <c r="AT17" i="7"/>
  <c r="J17" i="7"/>
  <c r="S18" i="7"/>
  <c r="K867" i="6"/>
  <c r="N868" i="6" s="1"/>
  <c r="O868" i="6" s="1"/>
  <c r="I790" i="6"/>
  <c r="H790" i="6"/>
  <c r="K790" i="6" s="1"/>
  <c r="J1457" i="6"/>
  <c r="I1457" i="6"/>
  <c r="I1118" i="6"/>
  <c r="H1118" i="6"/>
  <c r="K1118" i="6" s="1"/>
  <c r="I743" i="6"/>
  <c r="H743" i="6"/>
  <c r="K743" i="6" s="1"/>
  <c r="K1537" i="6"/>
  <c r="I1537" i="6"/>
  <c r="H1537" i="6"/>
  <c r="I1492" i="6"/>
  <c r="H1492" i="6"/>
  <c r="K1492" i="6" s="1"/>
  <c r="K763" i="6"/>
  <c r="I763" i="6"/>
  <c r="H763" i="6"/>
  <c r="I1272" i="6"/>
  <c r="H1272" i="6"/>
  <c r="K1272" i="6" s="1"/>
  <c r="I276" i="6"/>
  <c r="H276" i="6"/>
  <c r="K276" i="6" s="1"/>
  <c r="I19" i="6"/>
  <c r="H19" i="6"/>
  <c r="K19" i="6" s="1"/>
  <c r="I1039" i="6"/>
  <c r="H1039" i="6"/>
  <c r="K1039" i="6"/>
  <c r="I652" i="6"/>
  <c r="H652" i="6"/>
  <c r="K652" i="6" s="1"/>
  <c r="E768" i="4"/>
  <c r="F768" i="4"/>
  <c r="I768" i="4" s="1"/>
  <c r="E795" i="4"/>
  <c r="F795" i="4"/>
  <c r="I795" i="4" s="1"/>
  <c r="E1279" i="4"/>
  <c r="F1279" i="4"/>
  <c r="I1279" i="4" s="1"/>
  <c r="E1495" i="4"/>
  <c r="F1495" i="4"/>
  <c r="I1495" i="4" s="1"/>
  <c r="F1542" i="4"/>
  <c r="E1542" i="4"/>
  <c r="F658" i="4"/>
  <c r="E658" i="4"/>
  <c r="E282" i="4"/>
  <c r="F282" i="4"/>
  <c r="I282" i="4" s="1"/>
  <c r="E24" i="4"/>
  <c r="F24" i="4"/>
  <c r="I24" i="4" s="1"/>
  <c r="I1122" i="4"/>
  <c r="H743" i="4"/>
  <c r="K743" i="4" s="1"/>
  <c r="N743" i="4" s="1"/>
  <c r="O743" i="4" s="1"/>
  <c r="G276" i="4"/>
  <c r="J274" i="4"/>
  <c r="K1538" i="4"/>
  <c r="N1538" i="4" s="1"/>
  <c r="O1538" i="4" s="1"/>
  <c r="N1063" i="4"/>
  <c r="O1063" i="4" s="1"/>
  <c r="G652" i="4"/>
  <c r="J650" i="4"/>
  <c r="J1037" i="4"/>
  <c r="G1039" i="4"/>
  <c r="G1457" i="4"/>
  <c r="J1456" i="4"/>
  <c r="H1457" i="4"/>
  <c r="G763" i="4"/>
  <c r="H20" i="4"/>
  <c r="K20" i="4" s="1"/>
  <c r="N20" i="4" s="1"/>
  <c r="O20" i="4" s="1"/>
  <c r="G1273" i="4"/>
  <c r="G1272" i="4"/>
  <c r="H1272" i="4"/>
  <c r="H1118" i="4"/>
  <c r="K1118" i="4" s="1"/>
  <c r="N1118" i="4" s="1"/>
  <c r="O1118" i="4" s="1"/>
  <c r="H763" i="4"/>
  <c r="H1039" i="4"/>
  <c r="H1493" i="4"/>
  <c r="K1493" i="4" s="1"/>
  <c r="N1493" i="4" s="1"/>
  <c r="O1493" i="4" s="1"/>
  <c r="G790" i="4"/>
  <c r="J788" i="4"/>
  <c r="Y17" i="7" l="1"/>
  <c r="O18" i="7"/>
  <c r="AR17" i="7"/>
  <c r="AA17" i="7"/>
  <c r="X17" i="7"/>
  <c r="Z17" i="7"/>
  <c r="Q18" i="7"/>
  <c r="AP17" i="7" s="1"/>
  <c r="W18" i="7"/>
  <c r="P18" i="7"/>
  <c r="U18" i="7"/>
  <c r="N867" i="6"/>
  <c r="O867" i="6" s="1"/>
  <c r="N1492" i="6"/>
  <c r="O1492" i="6" s="1"/>
  <c r="N276" i="6"/>
  <c r="O276" i="6" s="1"/>
  <c r="N790" i="6"/>
  <c r="O790" i="6" s="1"/>
  <c r="N743" i="6"/>
  <c r="O743" i="6" s="1"/>
  <c r="N1118" i="6"/>
  <c r="O1118" i="6" s="1"/>
  <c r="N19" i="6"/>
  <c r="O19" i="6" s="1"/>
  <c r="F20" i="6"/>
  <c r="E20" i="6"/>
  <c r="G20" i="6" s="1"/>
  <c r="J18" i="6"/>
  <c r="N1537" i="6"/>
  <c r="O1537" i="6" s="1"/>
  <c r="N1272" i="6"/>
  <c r="O1272" i="6" s="1"/>
  <c r="F1273" i="6"/>
  <c r="E1273" i="6"/>
  <c r="G1273" i="6" s="1"/>
  <c r="J1271" i="6"/>
  <c r="G1457" i="6"/>
  <c r="H1457" i="6"/>
  <c r="K1457" i="6" s="1"/>
  <c r="J1456" i="6"/>
  <c r="F791" i="6"/>
  <c r="E791" i="6"/>
  <c r="G791" i="6" s="1"/>
  <c r="J789" i="6"/>
  <c r="N652" i="6"/>
  <c r="O652" i="6" s="1"/>
  <c r="E653" i="6"/>
  <c r="G653" i="6" s="1"/>
  <c r="F653" i="6"/>
  <c r="J651" i="6"/>
  <c r="F1493" i="6"/>
  <c r="E1493" i="6"/>
  <c r="G1493" i="6" s="1"/>
  <c r="J1491" i="6"/>
  <c r="F277" i="6"/>
  <c r="E277" i="6"/>
  <c r="G277" i="6" s="1"/>
  <c r="J275" i="6"/>
  <c r="E1040" i="6"/>
  <c r="G1040" i="6" s="1"/>
  <c r="F1040" i="6"/>
  <c r="J1038" i="6"/>
  <c r="F764" i="6"/>
  <c r="E764" i="6"/>
  <c r="G764" i="6" s="1"/>
  <c r="J762" i="6"/>
  <c r="F1538" i="6"/>
  <c r="E1538" i="6"/>
  <c r="G1538" i="6" s="1"/>
  <c r="J1536" i="6"/>
  <c r="F1119" i="6"/>
  <c r="E1119" i="6"/>
  <c r="G1119" i="6" s="1"/>
  <c r="J1117" i="6"/>
  <c r="N763" i="6"/>
  <c r="O763" i="6" s="1"/>
  <c r="F744" i="6"/>
  <c r="E744" i="6"/>
  <c r="G744" i="6" s="1"/>
  <c r="J742" i="6"/>
  <c r="N1039" i="6"/>
  <c r="O1039" i="6" s="1"/>
  <c r="E283" i="4"/>
  <c r="F283" i="4"/>
  <c r="E1280" i="4"/>
  <c r="F1280" i="4"/>
  <c r="E25" i="4"/>
  <c r="F25" i="4"/>
  <c r="I25" i="4" s="1"/>
  <c r="I658" i="4"/>
  <c r="E1496" i="4"/>
  <c r="F1496" i="4"/>
  <c r="I1496" i="4" s="1"/>
  <c r="F769" i="4"/>
  <c r="E769" i="4"/>
  <c r="I1542" i="4"/>
  <c r="J742" i="4"/>
  <c r="G744" i="4"/>
  <c r="J1038" i="4"/>
  <c r="K1039" i="4"/>
  <c r="N1039" i="4" s="1"/>
  <c r="O1039" i="4" s="1"/>
  <c r="H276" i="4"/>
  <c r="K276" i="4" s="1"/>
  <c r="N276" i="4" s="1"/>
  <c r="O276" i="4" s="1"/>
  <c r="J1537" i="4"/>
  <c r="G1539" i="4"/>
  <c r="K763" i="4"/>
  <c r="N763" i="4" s="1"/>
  <c r="O763" i="4" s="1"/>
  <c r="H652" i="4"/>
  <c r="K652" i="4" s="1"/>
  <c r="N652" i="4" s="1"/>
  <c r="O652" i="4" s="1"/>
  <c r="J1271" i="4"/>
  <c r="K1272" i="4"/>
  <c r="N1272" i="4" s="1"/>
  <c r="O1272" i="4" s="1"/>
  <c r="K1457" i="4"/>
  <c r="N1457" i="4" s="1"/>
  <c r="O1457" i="4" s="1"/>
  <c r="H1273" i="4"/>
  <c r="K1273" i="4" s="1"/>
  <c r="H790" i="4"/>
  <c r="K790" i="4" s="1"/>
  <c r="N790" i="4" s="1"/>
  <c r="O790" i="4" s="1"/>
  <c r="G1494" i="4"/>
  <c r="J1492" i="4"/>
  <c r="H1539" i="4"/>
  <c r="G764" i="4"/>
  <c r="J762" i="4"/>
  <c r="G21" i="4"/>
  <c r="J19" i="4"/>
  <c r="G1119" i="4"/>
  <c r="J1117" i="4"/>
  <c r="M18" i="7" l="1"/>
  <c r="N19" i="7"/>
  <c r="AN17" i="7"/>
  <c r="AQ17" i="7"/>
  <c r="AK17" i="7"/>
  <c r="AO17" i="7"/>
  <c r="AE17" i="7"/>
  <c r="AH17" i="7"/>
  <c r="AL17" i="7"/>
  <c r="AF17" i="7"/>
  <c r="AJ17" i="7"/>
  <c r="AI17" i="7"/>
  <c r="AG17" i="7"/>
  <c r="AB17" i="7"/>
  <c r="T19" i="7"/>
  <c r="R19" i="7"/>
  <c r="K18" i="7"/>
  <c r="S19" i="7"/>
  <c r="AT18" i="7"/>
  <c r="J18" i="7"/>
  <c r="I764" i="6"/>
  <c r="H764" i="6"/>
  <c r="K764" i="6"/>
  <c r="H20" i="6"/>
  <c r="K20" i="6" s="1"/>
  <c r="I20" i="6"/>
  <c r="I1273" i="6"/>
  <c r="H1273" i="6"/>
  <c r="K1273" i="6" s="1"/>
  <c r="I1119" i="6"/>
  <c r="H1119" i="6"/>
  <c r="K1119" i="6" s="1"/>
  <c r="I1040" i="6"/>
  <c r="H1040" i="6"/>
  <c r="K1040" i="6" s="1"/>
  <c r="H1493" i="6"/>
  <c r="K1493" i="6" s="1"/>
  <c r="I1493" i="6"/>
  <c r="I791" i="6"/>
  <c r="H791" i="6"/>
  <c r="K791" i="6" s="1"/>
  <c r="I744" i="6"/>
  <c r="H744" i="6"/>
  <c r="K744" i="6" s="1"/>
  <c r="I653" i="6"/>
  <c r="H653" i="6"/>
  <c r="K653" i="6" s="1"/>
  <c r="H277" i="6"/>
  <c r="K277" i="6"/>
  <c r="I277" i="6"/>
  <c r="I1538" i="6"/>
  <c r="H1538" i="6"/>
  <c r="K1538" i="6" s="1"/>
  <c r="N1458" i="6"/>
  <c r="O1458" i="6" s="1"/>
  <c r="N1457" i="6"/>
  <c r="O1457" i="6" s="1"/>
  <c r="E1497" i="4"/>
  <c r="F1497" i="4"/>
  <c r="F659" i="4"/>
  <c r="I659" i="4" s="1"/>
  <c r="E659" i="4"/>
  <c r="E26" i="4"/>
  <c r="F26" i="4"/>
  <c r="E1543" i="4"/>
  <c r="F1543" i="4"/>
  <c r="I1543" i="4" s="1"/>
  <c r="I1280" i="4"/>
  <c r="I769" i="4"/>
  <c r="I283" i="4"/>
  <c r="H744" i="4"/>
  <c r="K744" i="4" s="1"/>
  <c r="N744" i="4" s="1"/>
  <c r="O744" i="4" s="1"/>
  <c r="H1040" i="4"/>
  <c r="G1040" i="4"/>
  <c r="G277" i="4"/>
  <c r="J275" i="4"/>
  <c r="J1538" i="4"/>
  <c r="J1272" i="4"/>
  <c r="K1539" i="4"/>
  <c r="N1539" i="4" s="1"/>
  <c r="O1539" i="4" s="1"/>
  <c r="N1273" i="4"/>
  <c r="O1273" i="4" s="1"/>
  <c r="G653" i="4"/>
  <c r="J651" i="4"/>
  <c r="N1458" i="4"/>
  <c r="O1458" i="4" s="1"/>
  <c r="H764" i="4"/>
  <c r="K764" i="4" s="1"/>
  <c r="N764" i="4" s="1"/>
  <c r="O764" i="4" s="1"/>
  <c r="H1494" i="4"/>
  <c r="K1494" i="4" s="1"/>
  <c r="N1494" i="4" s="1"/>
  <c r="O1494" i="4" s="1"/>
  <c r="H1119" i="4"/>
  <c r="K1119" i="4" s="1"/>
  <c r="N1119" i="4" s="1"/>
  <c r="O1119" i="4" s="1"/>
  <c r="H21" i="4"/>
  <c r="K21" i="4" s="1"/>
  <c r="N21" i="4" s="1"/>
  <c r="O21" i="4" s="1"/>
  <c r="G791" i="4"/>
  <c r="J789" i="4"/>
  <c r="L18" i="7" l="1"/>
  <c r="Z18" i="7"/>
  <c r="AR18" i="7"/>
  <c r="O19" i="7"/>
  <c r="AA18" i="7"/>
  <c r="X18" i="7"/>
  <c r="Y18" i="7"/>
  <c r="V19" i="7"/>
  <c r="AS18" i="7" s="1"/>
  <c r="Q19" i="7"/>
  <c r="AP18" i="7" s="1"/>
  <c r="W19" i="7"/>
  <c r="P19" i="7"/>
  <c r="U19" i="7"/>
  <c r="N1273" i="6"/>
  <c r="O1273" i="6" s="1"/>
  <c r="N744" i="6"/>
  <c r="O744" i="6" s="1"/>
  <c r="N791" i="6"/>
  <c r="O791" i="6" s="1"/>
  <c r="N653" i="6"/>
  <c r="O653" i="6" s="1"/>
  <c r="N20" i="6"/>
  <c r="O20" i="6" s="1"/>
  <c r="N1040" i="6"/>
  <c r="O1040" i="6" s="1"/>
  <c r="N1538" i="6"/>
  <c r="O1538" i="6" s="1"/>
  <c r="N1119" i="6"/>
  <c r="O1119" i="6" s="1"/>
  <c r="N1493" i="6"/>
  <c r="O1493" i="6" s="1"/>
  <c r="F1120" i="6"/>
  <c r="E1120" i="6"/>
  <c r="G1120" i="6" s="1"/>
  <c r="J1118" i="6"/>
  <c r="F1494" i="6"/>
  <c r="E1494" i="6"/>
  <c r="G1494" i="6" s="1"/>
  <c r="J1492" i="6"/>
  <c r="N277" i="6"/>
  <c r="O277" i="6" s="1"/>
  <c r="E745" i="6"/>
  <c r="F745" i="6"/>
  <c r="J743" i="6"/>
  <c r="F21" i="6"/>
  <c r="E21" i="6"/>
  <c r="G21" i="6" s="1"/>
  <c r="J19" i="6"/>
  <c r="F1539" i="6"/>
  <c r="E1539" i="6"/>
  <c r="G1539" i="6" s="1"/>
  <c r="J1537" i="6"/>
  <c r="F654" i="6"/>
  <c r="E654" i="6"/>
  <c r="G654" i="6" s="1"/>
  <c r="J652" i="6"/>
  <c r="F792" i="6"/>
  <c r="E792" i="6"/>
  <c r="G792" i="6" s="1"/>
  <c r="J790" i="6"/>
  <c r="F1041" i="6"/>
  <c r="E1041" i="6"/>
  <c r="J1039" i="6"/>
  <c r="F1274" i="6"/>
  <c r="E1274" i="6"/>
  <c r="G1274" i="6" s="1"/>
  <c r="J1272" i="6"/>
  <c r="N764" i="6"/>
  <c r="O764" i="6" s="1"/>
  <c r="F278" i="6"/>
  <c r="E278" i="6"/>
  <c r="G278" i="6" s="1"/>
  <c r="J276" i="6"/>
  <c r="E765" i="6"/>
  <c r="G765" i="6" s="1"/>
  <c r="F765" i="6"/>
  <c r="J763" i="6"/>
  <c r="E1281" i="4"/>
  <c r="F1281" i="4"/>
  <c r="F1544" i="4"/>
  <c r="I1544" i="4" s="1"/>
  <c r="E1544" i="4"/>
  <c r="I26" i="4"/>
  <c r="E284" i="4"/>
  <c r="F284" i="4"/>
  <c r="I284" i="4" s="1"/>
  <c r="E660" i="4"/>
  <c r="F660" i="4"/>
  <c r="E770" i="4"/>
  <c r="F770" i="4"/>
  <c r="I770" i="4" s="1"/>
  <c r="I1497" i="4"/>
  <c r="J743" i="4"/>
  <c r="K1040" i="4"/>
  <c r="N1040" i="4" s="1"/>
  <c r="O1040" i="4" s="1"/>
  <c r="H277" i="4"/>
  <c r="K277" i="4" s="1"/>
  <c r="N277" i="4" s="1"/>
  <c r="O277" i="4" s="1"/>
  <c r="H1274" i="4"/>
  <c r="G1540" i="4"/>
  <c r="H1540" i="4"/>
  <c r="G1274" i="4"/>
  <c r="H653" i="4"/>
  <c r="K653" i="4" s="1"/>
  <c r="N653" i="4" s="1"/>
  <c r="O653" i="4" s="1"/>
  <c r="J1493" i="4"/>
  <c r="G1495" i="4"/>
  <c r="H791" i="4"/>
  <c r="K791" i="4" s="1"/>
  <c r="N791" i="4" s="1"/>
  <c r="O791" i="4" s="1"/>
  <c r="J763" i="4"/>
  <c r="G765" i="4"/>
  <c r="G22" i="4"/>
  <c r="J20" i="4"/>
  <c r="J1118" i="4"/>
  <c r="G1120" i="4"/>
  <c r="M19" i="7" l="1"/>
  <c r="N20" i="7" s="1"/>
  <c r="AN18" i="7"/>
  <c r="L19" i="7"/>
  <c r="AQ18" i="7"/>
  <c r="AK18" i="7"/>
  <c r="AO18" i="7"/>
  <c r="AE18" i="7"/>
  <c r="AM18" i="7"/>
  <c r="AH18" i="7"/>
  <c r="AL18" i="7"/>
  <c r="AF18" i="7"/>
  <c r="AJ18" i="7"/>
  <c r="AI18" i="7"/>
  <c r="AG18" i="7"/>
  <c r="AB18" i="7"/>
  <c r="AC18" i="7"/>
  <c r="AD18" i="7"/>
  <c r="T20" i="7"/>
  <c r="R20" i="7"/>
  <c r="AT19" i="7"/>
  <c r="K19" i="7"/>
  <c r="J19" i="7"/>
  <c r="S20" i="7"/>
  <c r="I654" i="6"/>
  <c r="H654" i="6"/>
  <c r="K654" i="6" s="1"/>
  <c r="I278" i="6"/>
  <c r="H278" i="6"/>
  <c r="K278" i="6" s="1"/>
  <c r="I1041" i="6"/>
  <c r="J1041" i="6"/>
  <c r="I1120" i="6"/>
  <c r="H1120" i="6"/>
  <c r="K1120" i="6" s="1"/>
  <c r="K1494" i="6"/>
  <c r="I1494" i="6"/>
  <c r="H1494" i="6"/>
  <c r="I1539" i="6"/>
  <c r="H1539" i="6"/>
  <c r="K1539" i="6" s="1"/>
  <c r="I1274" i="6"/>
  <c r="H1274" i="6"/>
  <c r="K1274" i="6" s="1"/>
  <c r="J745" i="6"/>
  <c r="I745" i="6"/>
  <c r="I792" i="6"/>
  <c r="H792" i="6"/>
  <c r="K792" i="6"/>
  <c r="H21" i="6"/>
  <c r="K21" i="6" s="1"/>
  <c r="I21" i="6"/>
  <c r="I765" i="6"/>
  <c r="H765" i="6"/>
  <c r="K765" i="6" s="1"/>
  <c r="E285" i="4"/>
  <c r="F285" i="4"/>
  <c r="E27" i="4"/>
  <c r="F27" i="4"/>
  <c r="F1498" i="4"/>
  <c r="I1498" i="4" s="1"/>
  <c r="E1498" i="4"/>
  <c r="E771" i="4"/>
  <c r="F771" i="4"/>
  <c r="I771" i="4" s="1"/>
  <c r="E1545" i="4"/>
  <c r="F1545" i="4"/>
  <c r="I1281" i="4"/>
  <c r="I660" i="4"/>
  <c r="J745" i="4"/>
  <c r="J1039" i="4"/>
  <c r="G278" i="4"/>
  <c r="J276" i="4"/>
  <c r="K1540" i="4"/>
  <c r="N1540" i="4" s="1"/>
  <c r="O1540" i="4" s="1"/>
  <c r="K1274" i="4"/>
  <c r="N1274" i="4" s="1"/>
  <c r="O1274" i="4" s="1"/>
  <c r="G1541" i="4"/>
  <c r="G654" i="4"/>
  <c r="J652" i="4"/>
  <c r="H1120" i="4"/>
  <c r="K1120" i="4" s="1"/>
  <c r="N1120" i="4" s="1"/>
  <c r="O1120" i="4" s="1"/>
  <c r="H765" i="4"/>
  <c r="K765" i="4" s="1"/>
  <c r="N765" i="4" s="1"/>
  <c r="O765" i="4" s="1"/>
  <c r="H22" i="4"/>
  <c r="K22" i="4" s="1"/>
  <c r="N22" i="4" s="1"/>
  <c r="O22" i="4" s="1"/>
  <c r="H1495" i="4"/>
  <c r="K1495" i="4" s="1"/>
  <c r="N1495" i="4" s="1"/>
  <c r="O1495" i="4" s="1"/>
  <c r="J21" i="4"/>
  <c r="G792" i="4"/>
  <c r="J790" i="4"/>
  <c r="O20" i="7" l="1"/>
  <c r="Y19" i="7"/>
  <c r="AR19" i="7"/>
  <c r="AA19" i="7"/>
  <c r="X19" i="7"/>
  <c r="Z19" i="7"/>
  <c r="Q20" i="7"/>
  <c r="AP19" i="7" s="1"/>
  <c r="V20" i="7"/>
  <c r="AS19" i="7" s="1"/>
  <c r="W20" i="7"/>
  <c r="U20" i="7"/>
  <c r="P20" i="7"/>
  <c r="N1274" i="6"/>
  <c r="O1274" i="6" s="1"/>
  <c r="N1120" i="6"/>
  <c r="O1120" i="6" s="1"/>
  <c r="N21" i="6"/>
  <c r="O21" i="6" s="1"/>
  <c r="N1539" i="6"/>
  <c r="O1539" i="6" s="1"/>
  <c r="N278" i="6"/>
  <c r="O278" i="6" s="1"/>
  <c r="N654" i="6"/>
  <c r="O654" i="6" s="1"/>
  <c r="H745" i="6"/>
  <c r="G745" i="6"/>
  <c r="J744" i="6"/>
  <c r="F1540" i="6"/>
  <c r="E1540" i="6"/>
  <c r="G1540" i="6" s="1"/>
  <c r="J1538" i="6"/>
  <c r="F1121" i="6"/>
  <c r="E1121" i="6"/>
  <c r="G1121" i="6" s="1"/>
  <c r="J1119" i="6"/>
  <c r="F793" i="6"/>
  <c r="E793" i="6"/>
  <c r="G793" i="6" s="1"/>
  <c r="J791" i="6"/>
  <c r="F279" i="6"/>
  <c r="E279" i="6"/>
  <c r="G279" i="6" s="1"/>
  <c r="J277" i="6"/>
  <c r="N765" i="6"/>
  <c r="O765" i="6" s="1"/>
  <c r="N1494" i="6"/>
  <c r="O1494" i="6" s="1"/>
  <c r="F22" i="6"/>
  <c r="E22" i="6"/>
  <c r="G22" i="6" s="1"/>
  <c r="J20" i="6"/>
  <c r="N792" i="6"/>
  <c r="O792" i="6" s="1"/>
  <c r="F1275" i="6"/>
  <c r="E1275" i="6"/>
  <c r="G1275" i="6" s="1"/>
  <c r="J1273" i="6"/>
  <c r="F1495" i="6"/>
  <c r="E1495" i="6"/>
  <c r="G1495" i="6" s="1"/>
  <c r="J1493" i="6"/>
  <c r="F766" i="6"/>
  <c r="E766" i="6"/>
  <c r="G766" i="6" s="1"/>
  <c r="J764" i="6"/>
  <c r="H1041" i="6"/>
  <c r="G1041" i="6"/>
  <c r="J1040" i="6"/>
  <c r="E655" i="6"/>
  <c r="G655" i="6" s="1"/>
  <c r="F655" i="6"/>
  <c r="J653" i="6"/>
  <c r="E772" i="4"/>
  <c r="F772" i="4"/>
  <c r="I772" i="4" s="1"/>
  <c r="E1499" i="4"/>
  <c r="F1499" i="4"/>
  <c r="I1499" i="4" s="1"/>
  <c r="E661" i="4"/>
  <c r="F661" i="4"/>
  <c r="I661" i="4" s="1"/>
  <c r="I27" i="4"/>
  <c r="F1282" i="4"/>
  <c r="I1282" i="4" s="1"/>
  <c r="E1282" i="4"/>
  <c r="I1545" i="4"/>
  <c r="I285" i="4"/>
  <c r="J744" i="4"/>
  <c r="G745" i="4"/>
  <c r="H745" i="4"/>
  <c r="J1041" i="4"/>
  <c r="G1275" i="4"/>
  <c r="H278" i="4"/>
  <c r="K278" i="4" s="1"/>
  <c r="N278" i="4" s="1"/>
  <c r="O278" i="4" s="1"/>
  <c r="J1539" i="4"/>
  <c r="J1273" i="4"/>
  <c r="H654" i="4"/>
  <c r="K654" i="4" s="1"/>
  <c r="N654" i="4" s="1"/>
  <c r="O654" i="4" s="1"/>
  <c r="G23" i="4"/>
  <c r="J1040" i="4"/>
  <c r="H1041" i="4"/>
  <c r="G1041" i="4"/>
  <c r="H1275" i="4"/>
  <c r="H792" i="4"/>
  <c r="K792" i="4" s="1"/>
  <c r="N792" i="4" s="1"/>
  <c r="O792" i="4" s="1"/>
  <c r="J1494" i="4"/>
  <c r="G1496" i="4"/>
  <c r="G766" i="4"/>
  <c r="J764" i="4"/>
  <c r="G1121" i="4"/>
  <c r="J1119" i="4"/>
  <c r="M20" i="7" l="1"/>
  <c r="N21" i="7" s="1"/>
  <c r="AN19" i="7"/>
  <c r="L20" i="7"/>
  <c r="AQ19" i="7"/>
  <c r="AK19" i="7"/>
  <c r="AO19" i="7"/>
  <c r="AE19" i="7"/>
  <c r="AM19" i="7"/>
  <c r="AH19" i="7"/>
  <c r="AL19" i="7"/>
  <c r="AF19" i="7"/>
  <c r="AJ19" i="7"/>
  <c r="AI19" i="7"/>
  <c r="AG19" i="7"/>
  <c r="AB19" i="7"/>
  <c r="AC19" i="7"/>
  <c r="AD19" i="7"/>
  <c r="T21" i="7"/>
  <c r="S21" i="7"/>
  <c r="R21" i="7"/>
  <c r="X20" i="7" s="1"/>
  <c r="AT20" i="7"/>
  <c r="K20" i="7"/>
  <c r="J20" i="7"/>
  <c r="K745" i="6"/>
  <c r="N746" i="6"/>
  <c r="O746" i="6" s="1"/>
  <c r="N745" i="6"/>
  <c r="O745" i="6" s="1"/>
  <c r="I655" i="6"/>
  <c r="H655" i="6"/>
  <c r="K655" i="6" s="1"/>
  <c r="I766" i="6"/>
  <c r="H766" i="6"/>
  <c r="K766" i="6" s="1"/>
  <c r="I1121" i="6"/>
  <c r="H1121" i="6"/>
  <c r="K1121" i="6" s="1"/>
  <c r="I1275" i="6"/>
  <c r="H1275" i="6"/>
  <c r="K1275" i="6" s="1"/>
  <c r="H279" i="6"/>
  <c r="K279" i="6" s="1"/>
  <c r="I279" i="6"/>
  <c r="H1495" i="6"/>
  <c r="K1495" i="6" s="1"/>
  <c r="I1495" i="6"/>
  <c r="K22" i="6"/>
  <c r="H22" i="6"/>
  <c r="I22" i="6"/>
  <c r="I1540" i="6"/>
  <c r="H1540" i="6"/>
  <c r="K1540" i="6" s="1"/>
  <c r="K1041" i="6"/>
  <c r="H793" i="6"/>
  <c r="K793" i="6" s="1"/>
  <c r="I793" i="6"/>
  <c r="E28" i="4"/>
  <c r="F28" i="4"/>
  <c r="I28" i="4" s="1"/>
  <c r="E1500" i="4"/>
  <c r="F1500" i="4"/>
  <c r="I1500" i="4" s="1"/>
  <c r="E286" i="4"/>
  <c r="F286" i="4"/>
  <c r="I286" i="4" s="1"/>
  <c r="E1283" i="4"/>
  <c r="F1283" i="4"/>
  <c r="I1283" i="4" s="1"/>
  <c r="F1546" i="4"/>
  <c r="E1546" i="4"/>
  <c r="K745" i="4"/>
  <c r="N745" i="4" s="1"/>
  <c r="O745" i="4" s="1"/>
  <c r="J1540" i="4"/>
  <c r="H1541" i="4"/>
  <c r="K1541" i="4" s="1"/>
  <c r="N1541" i="4" s="1"/>
  <c r="O1541" i="4" s="1"/>
  <c r="G1542" i="4"/>
  <c r="J1274" i="4"/>
  <c r="K1275" i="4"/>
  <c r="N1275" i="4" s="1"/>
  <c r="O1275" i="4" s="1"/>
  <c r="J277" i="4"/>
  <c r="G279" i="4"/>
  <c r="H23" i="4"/>
  <c r="K23" i="4" s="1"/>
  <c r="N23" i="4" s="1"/>
  <c r="O23" i="4" s="1"/>
  <c r="J653" i="4"/>
  <c r="G655" i="4"/>
  <c r="H1496" i="4"/>
  <c r="K1496" i="4" s="1"/>
  <c r="N1496" i="4" s="1"/>
  <c r="O1496" i="4" s="1"/>
  <c r="K1041" i="4"/>
  <c r="H1542" i="4"/>
  <c r="H1121" i="4"/>
  <c r="K1121" i="4" s="1"/>
  <c r="N1121" i="4" s="1"/>
  <c r="O1121" i="4" s="1"/>
  <c r="H766" i="4"/>
  <c r="K766" i="4" s="1"/>
  <c r="N766" i="4" s="1"/>
  <c r="O766" i="4" s="1"/>
  <c r="G793" i="4"/>
  <c r="J791" i="4"/>
  <c r="Y20" i="7" l="1"/>
  <c r="AR20" i="7"/>
  <c r="O21" i="7"/>
  <c r="AA20" i="7"/>
  <c r="Z20" i="7"/>
  <c r="V22" i="7"/>
  <c r="AS21" i="7" s="1"/>
  <c r="U21" i="7"/>
  <c r="P21" i="7"/>
  <c r="W21" i="7"/>
  <c r="V21" i="7"/>
  <c r="AS20" i="7" s="1"/>
  <c r="Q21" i="7"/>
  <c r="AP20" i="7" s="1"/>
  <c r="N1495" i="6"/>
  <c r="O1495" i="6" s="1"/>
  <c r="N766" i="6"/>
  <c r="O766" i="6" s="1"/>
  <c r="N279" i="6"/>
  <c r="O279" i="6" s="1"/>
  <c r="N793" i="6"/>
  <c r="O793" i="6" s="1"/>
  <c r="N1275" i="6"/>
  <c r="O1275" i="6" s="1"/>
  <c r="F280" i="6"/>
  <c r="E280" i="6"/>
  <c r="G280" i="6" s="1"/>
  <c r="J278" i="6"/>
  <c r="N1540" i="6"/>
  <c r="O1540" i="6" s="1"/>
  <c r="E767" i="6"/>
  <c r="G767" i="6" s="1"/>
  <c r="F767" i="6"/>
  <c r="J765" i="6"/>
  <c r="F1122" i="6"/>
  <c r="E1122" i="6"/>
  <c r="J1120" i="6"/>
  <c r="F656" i="6"/>
  <c r="E656" i="6"/>
  <c r="G656" i="6" s="1"/>
  <c r="J654" i="6"/>
  <c r="F794" i="6"/>
  <c r="E794" i="6"/>
  <c r="G794" i="6" s="1"/>
  <c r="J792" i="6"/>
  <c r="F23" i="6"/>
  <c r="E23" i="6"/>
  <c r="G23" i="6" s="1"/>
  <c r="J21" i="6"/>
  <c r="N22" i="6"/>
  <c r="O22" i="6" s="1"/>
  <c r="N1121" i="6"/>
  <c r="O1121" i="6" s="1"/>
  <c r="F1496" i="6"/>
  <c r="E1496" i="6"/>
  <c r="G1496" i="6" s="1"/>
  <c r="J1494" i="6"/>
  <c r="N1042" i="6"/>
  <c r="O1042" i="6" s="1"/>
  <c r="N1041" i="6"/>
  <c r="O1041" i="6" s="1"/>
  <c r="N655" i="6"/>
  <c r="O655" i="6" s="1"/>
  <c r="F1541" i="6"/>
  <c r="E1541" i="6"/>
  <c r="G1541" i="6" s="1"/>
  <c r="J1539" i="6"/>
  <c r="F1276" i="6"/>
  <c r="E1276" i="6"/>
  <c r="G1276" i="6" s="1"/>
  <c r="J1274" i="6"/>
  <c r="E1284" i="4"/>
  <c r="F1284" i="4"/>
  <c r="E1501" i="4"/>
  <c r="F1501" i="4"/>
  <c r="I1501" i="4" s="1"/>
  <c r="E287" i="4"/>
  <c r="F287" i="4"/>
  <c r="I287" i="4" s="1"/>
  <c r="E29" i="4"/>
  <c r="F29" i="4"/>
  <c r="I29" i="4" s="1"/>
  <c r="I1546" i="4"/>
  <c r="N746" i="4"/>
  <c r="O746" i="4" s="1"/>
  <c r="K1542" i="4"/>
  <c r="N1542" i="4" s="1"/>
  <c r="O1542" i="4" s="1"/>
  <c r="G1276" i="4"/>
  <c r="H279" i="4"/>
  <c r="K279" i="4" s="1"/>
  <c r="N279" i="4" s="1"/>
  <c r="O279" i="4" s="1"/>
  <c r="G24" i="4"/>
  <c r="J22" i="4"/>
  <c r="H655" i="4"/>
  <c r="K655" i="4" s="1"/>
  <c r="N655" i="4" s="1"/>
  <c r="O655" i="4" s="1"/>
  <c r="H793" i="4"/>
  <c r="K793" i="4" s="1"/>
  <c r="N793" i="4" s="1"/>
  <c r="O793" i="4" s="1"/>
  <c r="J1495" i="4"/>
  <c r="G1497" i="4"/>
  <c r="H1276" i="4"/>
  <c r="G767" i="4"/>
  <c r="J765" i="4"/>
  <c r="H24" i="4"/>
  <c r="N1042" i="4"/>
  <c r="O1042" i="4" s="1"/>
  <c r="N1041" i="4"/>
  <c r="O1041" i="4" s="1"/>
  <c r="J1541" i="4"/>
  <c r="G1543" i="4"/>
  <c r="J1120" i="4"/>
  <c r="M21" i="7" l="1"/>
  <c r="N22" i="7" s="1"/>
  <c r="AN20" i="7"/>
  <c r="L21" i="7"/>
  <c r="AQ20" i="7"/>
  <c r="AK20" i="7"/>
  <c r="AO20" i="7"/>
  <c r="AE20" i="7"/>
  <c r="AM21" i="7"/>
  <c r="AM20" i="7"/>
  <c r="AH20" i="7"/>
  <c r="AL20" i="7"/>
  <c r="AD21" i="7"/>
  <c r="AF20" i="7"/>
  <c r="AJ20" i="7"/>
  <c r="AI20" i="7"/>
  <c r="AG20" i="7"/>
  <c r="AB20" i="7"/>
  <c r="AC21" i="7"/>
  <c r="AC20" i="7"/>
  <c r="AD20" i="7"/>
  <c r="T22" i="7"/>
  <c r="K21" i="7"/>
  <c r="R22" i="7"/>
  <c r="S22" i="7"/>
  <c r="J21" i="7"/>
  <c r="AT21" i="7"/>
  <c r="I656" i="6"/>
  <c r="H656" i="6"/>
  <c r="K656" i="6" s="1"/>
  <c r="I1541" i="6"/>
  <c r="H1541" i="6"/>
  <c r="K1541" i="6" s="1"/>
  <c r="I1496" i="6"/>
  <c r="H1496" i="6"/>
  <c r="K1496" i="6" s="1"/>
  <c r="I23" i="6"/>
  <c r="H23" i="6"/>
  <c r="K23" i="6" s="1"/>
  <c r="J1122" i="6"/>
  <c r="I1122" i="6"/>
  <c r="I280" i="6"/>
  <c r="H280" i="6"/>
  <c r="K280" i="6" s="1"/>
  <c r="I794" i="6"/>
  <c r="H794" i="6"/>
  <c r="K794" i="6" s="1"/>
  <c r="I1276" i="6"/>
  <c r="H1276" i="6"/>
  <c r="K1276" i="6" s="1"/>
  <c r="I767" i="6"/>
  <c r="H767" i="6"/>
  <c r="K767" i="6" s="1"/>
  <c r="E30" i="4"/>
  <c r="F30" i="4"/>
  <c r="I30" i="4" s="1"/>
  <c r="F1502" i="4"/>
  <c r="E1502" i="4"/>
  <c r="E288" i="4"/>
  <c r="F288" i="4"/>
  <c r="I288" i="4" s="1"/>
  <c r="I1284" i="4"/>
  <c r="E1547" i="4"/>
  <c r="F1547" i="4"/>
  <c r="K1276" i="4"/>
  <c r="N1276" i="4" s="1"/>
  <c r="O1276" i="4" s="1"/>
  <c r="J278" i="4"/>
  <c r="G280" i="4"/>
  <c r="G25" i="4"/>
  <c r="K24" i="4"/>
  <c r="N24" i="4" s="1"/>
  <c r="O24" i="4" s="1"/>
  <c r="G656" i="4"/>
  <c r="J654" i="4"/>
  <c r="H767" i="4"/>
  <c r="K767" i="4" s="1"/>
  <c r="N767" i="4" s="1"/>
  <c r="O767" i="4" s="1"/>
  <c r="H1497" i="4"/>
  <c r="K1497" i="4" s="1"/>
  <c r="N1497" i="4" s="1"/>
  <c r="O1497" i="4" s="1"/>
  <c r="H1543" i="4"/>
  <c r="K1543" i="4" s="1"/>
  <c r="N1543" i="4" s="1"/>
  <c r="O1543" i="4" s="1"/>
  <c r="J1122" i="4"/>
  <c r="G794" i="4"/>
  <c r="J792" i="4"/>
  <c r="O22" i="7" l="1"/>
  <c r="Y21" i="7"/>
  <c r="AR21" i="7"/>
  <c r="AA21" i="7"/>
  <c r="X21" i="7"/>
  <c r="Z21" i="7"/>
  <c r="P22" i="7"/>
  <c r="Q22" i="7"/>
  <c r="AP21" i="7" s="1"/>
  <c r="U22" i="7"/>
  <c r="W22" i="7"/>
  <c r="N1496" i="6"/>
  <c r="O1496" i="6" s="1"/>
  <c r="N794" i="6"/>
  <c r="O794" i="6" s="1"/>
  <c r="N280" i="6"/>
  <c r="O280" i="6" s="1"/>
  <c r="N1541" i="6"/>
  <c r="O1541" i="6" s="1"/>
  <c r="N1276" i="6"/>
  <c r="O1276" i="6" s="1"/>
  <c r="N23" i="6"/>
  <c r="O23" i="6" s="1"/>
  <c r="F281" i="6"/>
  <c r="E281" i="6"/>
  <c r="G281" i="6" s="1"/>
  <c r="J279" i="6"/>
  <c r="F24" i="6"/>
  <c r="E24" i="6"/>
  <c r="G24" i="6" s="1"/>
  <c r="J22" i="6"/>
  <c r="N767" i="6"/>
  <c r="O767" i="6" s="1"/>
  <c r="G1122" i="6"/>
  <c r="H1122" i="6"/>
  <c r="J1121" i="6"/>
  <c r="F1497" i="6"/>
  <c r="E1497" i="6"/>
  <c r="G1497" i="6" s="1"/>
  <c r="J1495" i="6"/>
  <c r="N656" i="6"/>
  <c r="O656" i="6" s="1"/>
  <c r="F1542" i="6"/>
  <c r="E1542" i="6"/>
  <c r="G1542" i="6" s="1"/>
  <c r="J1540" i="6"/>
  <c r="F1277" i="6"/>
  <c r="E1277" i="6"/>
  <c r="G1277" i="6" s="1"/>
  <c r="J1275" i="6"/>
  <c r="F768" i="6"/>
  <c r="E768" i="6"/>
  <c r="G768" i="6" s="1"/>
  <c r="J766" i="6"/>
  <c r="F795" i="6"/>
  <c r="E795" i="6"/>
  <c r="J793" i="6"/>
  <c r="E657" i="6"/>
  <c r="G657" i="6" s="1"/>
  <c r="F657" i="6"/>
  <c r="J655" i="6"/>
  <c r="E1285" i="4"/>
  <c r="F1285" i="4"/>
  <c r="I1285" i="4" s="1"/>
  <c r="E289" i="4"/>
  <c r="F289" i="4"/>
  <c r="I1502" i="4"/>
  <c r="E31" i="4"/>
  <c r="F31" i="4"/>
  <c r="I31" i="4" s="1"/>
  <c r="I1547" i="4"/>
  <c r="G1277" i="4"/>
  <c r="J1275" i="4"/>
  <c r="H280" i="4"/>
  <c r="K280" i="4" s="1"/>
  <c r="N280" i="4" s="1"/>
  <c r="O280" i="4" s="1"/>
  <c r="J23" i="4"/>
  <c r="H656" i="4"/>
  <c r="K656" i="4" s="1"/>
  <c r="N656" i="4" s="1"/>
  <c r="O656" i="4" s="1"/>
  <c r="H1277" i="4"/>
  <c r="J1496" i="4"/>
  <c r="G1498" i="4"/>
  <c r="G768" i="4"/>
  <c r="J766" i="4"/>
  <c r="H794" i="4"/>
  <c r="K794" i="4" s="1"/>
  <c r="N794" i="4" s="1"/>
  <c r="O794" i="4" s="1"/>
  <c r="J1121" i="4"/>
  <c r="G1122" i="4"/>
  <c r="H1122" i="4"/>
  <c r="J1542" i="4"/>
  <c r="G1544" i="4"/>
  <c r="M22" i="7" l="1"/>
  <c r="N23" i="7"/>
  <c r="AN21" i="7"/>
  <c r="AQ21" i="7"/>
  <c r="AK21" i="7"/>
  <c r="AO21" i="7"/>
  <c r="AE21" i="7"/>
  <c r="AH21" i="7"/>
  <c r="AL21" i="7"/>
  <c r="AF21" i="7"/>
  <c r="AJ21" i="7"/>
  <c r="AI21" i="7"/>
  <c r="AG21" i="7"/>
  <c r="AB21" i="7"/>
  <c r="T23" i="7"/>
  <c r="R23" i="7"/>
  <c r="S23" i="7"/>
  <c r="AT22" i="7"/>
  <c r="K22" i="7"/>
  <c r="J22" i="7"/>
  <c r="I1542" i="6"/>
  <c r="H1542" i="6"/>
  <c r="K1542" i="6" s="1"/>
  <c r="I657" i="6"/>
  <c r="H657" i="6"/>
  <c r="K657" i="6" s="1"/>
  <c r="I768" i="6"/>
  <c r="H768" i="6"/>
  <c r="K768" i="6" s="1"/>
  <c r="H281" i="6"/>
  <c r="K281" i="6"/>
  <c r="I281" i="6"/>
  <c r="I1277" i="6"/>
  <c r="H1277" i="6"/>
  <c r="K1277" i="6" s="1"/>
  <c r="H1497" i="6"/>
  <c r="K1497" i="6" s="1"/>
  <c r="I1497" i="6"/>
  <c r="J795" i="6"/>
  <c r="I795" i="6"/>
  <c r="K1122" i="6"/>
  <c r="I24" i="6"/>
  <c r="H24" i="6"/>
  <c r="K24" i="6" s="1"/>
  <c r="E1503" i="4"/>
  <c r="F1503" i="4"/>
  <c r="I1503" i="4" s="1"/>
  <c r="I289" i="4"/>
  <c r="E32" i="4"/>
  <c r="F32" i="4"/>
  <c r="I32" i="4" s="1"/>
  <c r="F1286" i="4"/>
  <c r="I1286" i="4" s="1"/>
  <c r="E1286" i="4"/>
  <c r="F1548" i="4"/>
  <c r="I1548" i="4" s="1"/>
  <c r="E1548" i="4"/>
  <c r="K1277" i="4"/>
  <c r="N1277" i="4" s="1"/>
  <c r="O1277" i="4" s="1"/>
  <c r="H25" i="4"/>
  <c r="K25" i="4" s="1"/>
  <c r="N25" i="4" s="1"/>
  <c r="O25" i="4" s="1"/>
  <c r="J279" i="4"/>
  <c r="G281" i="4"/>
  <c r="G657" i="4"/>
  <c r="J655" i="4"/>
  <c r="K1122" i="4"/>
  <c r="N1123" i="4" s="1"/>
  <c r="O1123" i="4" s="1"/>
  <c r="H1498" i="4"/>
  <c r="K1498" i="4" s="1"/>
  <c r="N1498" i="4" s="1"/>
  <c r="O1498" i="4" s="1"/>
  <c r="H1544" i="4"/>
  <c r="K1544" i="4" s="1"/>
  <c r="N1544" i="4" s="1"/>
  <c r="O1544" i="4" s="1"/>
  <c r="H768" i="4"/>
  <c r="K768" i="4" s="1"/>
  <c r="N768" i="4" s="1"/>
  <c r="O768" i="4" s="1"/>
  <c r="G26" i="4"/>
  <c r="J24" i="4"/>
  <c r="J793" i="4"/>
  <c r="L22" i="7" l="1"/>
  <c r="Z22" i="7"/>
  <c r="AR22" i="7"/>
  <c r="O23" i="7"/>
  <c r="AA22" i="7"/>
  <c r="X22" i="7"/>
  <c r="Y22" i="7"/>
  <c r="W23" i="7"/>
  <c r="P23" i="7"/>
  <c r="V23" i="7"/>
  <c r="AS22" i="7" s="1"/>
  <c r="Q23" i="7"/>
  <c r="AP22" i="7" s="1"/>
  <c r="U23" i="7"/>
  <c r="N768" i="6"/>
  <c r="O768" i="6" s="1"/>
  <c r="N24" i="6"/>
  <c r="O24" i="6" s="1"/>
  <c r="N1277" i="6"/>
  <c r="O1277" i="6" s="1"/>
  <c r="N657" i="6"/>
  <c r="O657" i="6" s="1"/>
  <c r="N1542" i="6"/>
  <c r="O1542" i="6" s="1"/>
  <c r="F282" i="6"/>
  <c r="E282" i="6"/>
  <c r="G282" i="6" s="1"/>
  <c r="J280" i="6"/>
  <c r="F658" i="6"/>
  <c r="E658" i="6"/>
  <c r="G658" i="6" s="1"/>
  <c r="J656" i="6"/>
  <c r="N1497" i="6"/>
  <c r="O1497" i="6" s="1"/>
  <c r="N1123" i="6"/>
  <c r="O1123" i="6" s="1"/>
  <c r="N1122" i="6"/>
  <c r="O1122" i="6" s="1"/>
  <c r="F1498" i="6"/>
  <c r="E1498" i="6"/>
  <c r="G1498" i="6" s="1"/>
  <c r="J1496" i="6"/>
  <c r="N281" i="6"/>
  <c r="O281" i="6" s="1"/>
  <c r="H795" i="6"/>
  <c r="G795" i="6"/>
  <c r="J794" i="6"/>
  <c r="F1278" i="6"/>
  <c r="E1278" i="6"/>
  <c r="G1278" i="6" s="1"/>
  <c r="J1276" i="6"/>
  <c r="F1543" i="6"/>
  <c r="E1543" i="6"/>
  <c r="G1543" i="6" s="1"/>
  <c r="J1541" i="6"/>
  <c r="F25" i="6"/>
  <c r="E25" i="6"/>
  <c r="G25" i="6" s="1"/>
  <c r="J23" i="6"/>
  <c r="E769" i="6"/>
  <c r="G769" i="6" s="1"/>
  <c r="F769" i="6"/>
  <c r="J767" i="6"/>
  <c r="E1549" i="4"/>
  <c r="F1549" i="4"/>
  <c r="I1549" i="4" s="1"/>
  <c r="E33" i="4"/>
  <c r="F33" i="4"/>
  <c r="I33" i="4" s="1"/>
  <c r="E1504" i="4"/>
  <c r="F1504" i="4"/>
  <c r="I1504" i="4" s="1"/>
  <c r="G1278" i="4"/>
  <c r="J1276" i="4"/>
  <c r="H281" i="4"/>
  <c r="K281" i="4" s="1"/>
  <c r="N281" i="4" s="1"/>
  <c r="O281" i="4" s="1"/>
  <c r="H657" i="4"/>
  <c r="K657" i="4" s="1"/>
  <c r="N657" i="4" s="1"/>
  <c r="O657" i="4" s="1"/>
  <c r="N1122" i="4"/>
  <c r="O1122" i="4" s="1"/>
  <c r="H1278" i="4"/>
  <c r="G769" i="4"/>
  <c r="J767" i="4"/>
  <c r="H26" i="4"/>
  <c r="K26" i="4" s="1"/>
  <c r="N26" i="4" s="1"/>
  <c r="O26" i="4" s="1"/>
  <c r="G1499" i="4"/>
  <c r="J1497" i="4"/>
  <c r="J1543" i="4"/>
  <c r="G1545" i="4"/>
  <c r="J795" i="4"/>
  <c r="M23" i="7" l="1"/>
  <c r="N24" i="7"/>
  <c r="AN22" i="7"/>
  <c r="L23" i="7"/>
  <c r="AQ22" i="7"/>
  <c r="AK22" i="7"/>
  <c r="AO22" i="7"/>
  <c r="AE22" i="7"/>
  <c r="AM22" i="7"/>
  <c r="AH22" i="7"/>
  <c r="AL22" i="7"/>
  <c r="AF22" i="7"/>
  <c r="AJ22" i="7"/>
  <c r="AI22" i="7"/>
  <c r="AG22" i="7"/>
  <c r="AB22" i="7"/>
  <c r="AC22" i="7"/>
  <c r="AD22" i="7"/>
  <c r="T24" i="7"/>
  <c r="AT23" i="7"/>
  <c r="S24" i="7"/>
  <c r="R24" i="7"/>
  <c r="J23" i="7"/>
  <c r="K23" i="7"/>
  <c r="K795" i="6"/>
  <c r="I1278" i="6"/>
  <c r="H1278" i="6"/>
  <c r="K1278" i="6" s="1"/>
  <c r="I1498" i="6"/>
  <c r="H1498" i="6"/>
  <c r="K1498" i="6" s="1"/>
  <c r="I658" i="6"/>
  <c r="H658" i="6"/>
  <c r="K658" i="6"/>
  <c r="I25" i="6"/>
  <c r="H25" i="6"/>
  <c r="K25" i="6" s="1"/>
  <c r="N796" i="6"/>
  <c r="O796" i="6" s="1"/>
  <c r="N795" i="6"/>
  <c r="O795" i="6" s="1"/>
  <c r="I282" i="6"/>
  <c r="H282" i="6"/>
  <c r="K282" i="6" s="1"/>
  <c r="K769" i="6"/>
  <c r="I769" i="6"/>
  <c r="H769" i="6"/>
  <c r="I1543" i="6"/>
  <c r="H1543" i="6"/>
  <c r="K1543" i="6" s="1"/>
  <c r="E34" i="4"/>
  <c r="F34" i="4"/>
  <c r="I34" i="4" s="1"/>
  <c r="E1505" i="4"/>
  <c r="F1505" i="4"/>
  <c r="I1505" i="4" s="1"/>
  <c r="F1550" i="4"/>
  <c r="I1550" i="4" s="1"/>
  <c r="E1550" i="4"/>
  <c r="G1279" i="4"/>
  <c r="K1278" i="4"/>
  <c r="N1278" i="4" s="1"/>
  <c r="O1278" i="4" s="1"/>
  <c r="J280" i="4"/>
  <c r="G282" i="4"/>
  <c r="J656" i="4"/>
  <c r="G658" i="4"/>
  <c r="H1545" i="4"/>
  <c r="K1545" i="4" s="1"/>
  <c r="N1545" i="4" s="1"/>
  <c r="O1545" i="4" s="1"/>
  <c r="J794" i="4"/>
  <c r="G795" i="4"/>
  <c r="H795" i="4"/>
  <c r="H1499" i="4"/>
  <c r="K1499" i="4" s="1"/>
  <c r="N1499" i="4" s="1"/>
  <c r="O1499" i="4" s="1"/>
  <c r="H769" i="4"/>
  <c r="K769" i="4" s="1"/>
  <c r="N769" i="4" s="1"/>
  <c r="O769" i="4" s="1"/>
  <c r="G27" i="4"/>
  <c r="J25" i="4"/>
  <c r="Y23" i="7" l="1"/>
  <c r="AR23" i="7"/>
  <c r="O24" i="7"/>
  <c r="AA23" i="7"/>
  <c r="X23" i="7"/>
  <c r="Z23" i="7"/>
  <c r="Q24" i="7"/>
  <c r="AP23" i="7" s="1"/>
  <c r="W24" i="7"/>
  <c r="U24" i="7"/>
  <c r="V24" i="7"/>
  <c r="AS23" i="7" s="1"/>
  <c r="P24" i="7"/>
  <c r="N282" i="6"/>
  <c r="O282" i="6" s="1"/>
  <c r="N1498" i="6"/>
  <c r="O1498" i="6" s="1"/>
  <c r="N1278" i="6"/>
  <c r="O1278" i="6" s="1"/>
  <c r="N1543" i="6"/>
  <c r="O1543" i="6" s="1"/>
  <c r="N25" i="6"/>
  <c r="O25" i="6" s="1"/>
  <c r="F283" i="6"/>
  <c r="E283" i="6"/>
  <c r="G283" i="6" s="1"/>
  <c r="J281" i="6"/>
  <c r="N769" i="6"/>
  <c r="O769" i="6" s="1"/>
  <c r="F1544" i="6"/>
  <c r="E1544" i="6"/>
  <c r="G1544" i="6" s="1"/>
  <c r="J1542" i="6"/>
  <c r="N658" i="6"/>
  <c r="O658" i="6" s="1"/>
  <c r="F1499" i="6"/>
  <c r="E1499" i="6"/>
  <c r="G1499" i="6" s="1"/>
  <c r="J1497" i="6"/>
  <c r="F1279" i="6"/>
  <c r="E1279" i="6"/>
  <c r="G1279" i="6" s="1"/>
  <c r="J1277" i="6"/>
  <c r="F26" i="6"/>
  <c r="E26" i="6"/>
  <c r="G26" i="6" s="1"/>
  <c r="J24" i="6"/>
  <c r="F770" i="6"/>
  <c r="E770" i="6"/>
  <c r="G770" i="6" s="1"/>
  <c r="J768" i="6"/>
  <c r="E659" i="6"/>
  <c r="G659" i="6" s="1"/>
  <c r="F659" i="6"/>
  <c r="J657" i="6"/>
  <c r="F1506" i="4"/>
  <c r="I1506" i="4" s="1"/>
  <c r="E1506" i="4"/>
  <c r="E1551" i="4"/>
  <c r="F1551" i="4"/>
  <c r="I1551" i="4" s="1"/>
  <c r="E35" i="4"/>
  <c r="F35" i="4"/>
  <c r="I35" i="4" s="1"/>
  <c r="J1277" i="4"/>
  <c r="H1279" i="4"/>
  <c r="K1279" i="4" s="1"/>
  <c r="N1279" i="4" s="1"/>
  <c r="O1279" i="4" s="1"/>
  <c r="H282" i="4"/>
  <c r="K282" i="4" s="1"/>
  <c r="N282" i="4" s="1"/>
  <c r="O282" i="4" s="1"/>
  <c r="H658" i="4"/>
  <c r="K658" i="4" s="1"/>
  <c r="N658" i="4" s="1"/>
  <c r="O658" i="4" s="1"/>
  <c r="K795" i="4"/>
  <c r="G770" i="4"/>
  <c r="J768" i="4"/>
  <c r="H27" i="4"/>
  <c r="K27" i="4" s="1"/>
  <c r="N27" i="4" s="1"/>
  <c r="O27" i="4" s="1"/>
  <c r="J1498" i="4"/>
  <c r="G1500" i="4"/>
  <c r="J1544" i="4"/>
  <c r="G1546" i="4"/>
  <c r="M24" i="7" l="1"/>
  <c r="N25" i="7"/>
  <c r="AN23" i="7"/>
  <c r="L24" i="7"/>
  <c r="AQ23" i="7"/>
  <c r="AK23" i="7"/>
  <c r="AO23" i="7"/>
  <c r="AE23" i="7"/>
  <c r="AM23" i="7"/>
  <c r="AH23" i="7"/>
  <c r="AL23" i="7"/>
  <c r="AF23" i="7"/>
  <c r="AJ23" i="7"/>
  <c r="AI23" i="7"/>
  <c r="AG23" i="7"/>
  <c r="AB23" i="7"/>
  <c r="AC23" i="7"/>
  <c r="AD23" i="7"/>
  <c r="T25" i="7"/>
  <c r="S25" i="7"/>
  <c r="R25" i="7"/>
  <c r="J24" i="7"/>
  <c r="K24" i="7"/>
  <c r="AT24" i="7"/>
  <c r="H1499" i="6"/>
  <c r="K1499" i="6"/>
  <c r="I1499" i="6"/>
  <c r="I659" i="6"/>
  <c r="H659" i="6"/>
  <c r="K659" i="6" s="1"/>
  <c r="H26" i="6"/>
  <c r="K26" i="6" s="1"/>
  <c r="I26" i="6"/>
  <c r="H283" i="6"/>
  <c r="K283" i="6" s="1"/>
  <c r="I283" i="6"/>
  <c r="H1279" i="6"/>
  <c r="K1279" i="6" s="1"/>
  <c r="I1279" i="6"/>
  <c r="I1544" i="6"/>
  <c r="H1544" i="6"/>
  <c r="K1544" i="6" s="1"/>
  <c r="I770" i="6"/>
  <c r="H770" i="6"/>
  <c r="K770" i="6" s="1"/>
  <c r="F1552" i="4"/>
  <c r="I1552" i="4" s="1"/>
  <c r="E1552" i="4"/>
  <c r="E36" i="4"/>
  <c r="F36" i="4"/>
  <c r="I36" i="4" s="1"/>
  <c r="E1507" i="4"/>
  <c r="F1507" i="4"/>
  <c r="I1507" i="4" s="1"/>
  <c r="J281" i="4"/>
  <c r="G283" i="4"/>
  <c r="J657" i="4"/>
  <c r="G659" i="4"/>
  <c r="H1500" i="4"/>
  <c r="K1500" i="4" s="1"/>
  <c r="N1500" i="4" s="1"/>
  <c r="O1500" i="4" s="1"/>
  <c r="H770" i="4"/>
  <c r="K770" i="4" s="1"/>
  <c r="N770" i="4" s="1"/>
  <c r="O770" i="4" s="1"/>
  <c r="H1546" i="4"/>
  <c r="K1546" i="4" s="1"/>
  <c r="N1546" i="4" s="1"/>
  <c r="O1546" i="4" s="1"/>
  <c r="N795" i="4"/>
  <c r="O795" i="4" s="1"/>
  <c r="N796" i="4"/>
  <c r="O796" i="4" s="1"/>
  <c r="G28" i="4"/>
  <c r="J26" i="4"/>
  <c r="Y24" i="7" l="1"/>
  <c r="AR24" i="7"/>
  <c r="O25" i="7"/>
  <c r="AA24" i="7"/>
  <c r="X24" i="7"/>
  <c r="Z24" i="7"/>
  <c r="V25" i="7"/>
  <c r="AS24" i="7" s="1"/>
  <c r="Q25" i="7"/>
  <c r="AP24" i="7" s="1"/>
  <c r="P25" i="7"/>
  <c r="W25" i="7"/>
  <c r="U25" i="7"/>
  <c r="N770" i="6"/>
  <c r="O770" i="6" s="1"/>
  <c r="N1544" i="6"/>
  <c r="O1544" i="6" s="1"/>
  <c r="N26" i="6"/>
  <c r="O26" i="6" s="1"/>
  <c r="N659" i="6"/>
  <c r="O659" i="6" s="1"/>
  <c r="N1279" i="6"/>
  <c r="O1279" i="6" s="1"/>
  <c r="F284" i="6"/>
  <c r="E284" i="6"/>
  <c r="G284" i="6" s="1"/>
  <c r="J282" i="6"/>
  <c r="F660" i="6"/>
  <c r="E660" i="6"/>
  <c r="G660" i="6" s="1"/>
  <c r="J658" i="6"/>
  <c r="N283" i="6"/>
  <c r="O283" i="6" s="1"/>
  <c r="F1545" i="6"/>
  <c r="E1545" i="6"/>
  <c r="G1545" i="6" s="1"/>
  <c r="J1543" i="6"/>
  <c r="F1500" i="6"/>
  <c r="E1500" i="6"/>
  <c r="G1500" i="6" s="1"/>
  <c r="J1498" i="6"/>
  <c r="N1499" i="6"/>
  <c r="O1499" i="6" s="1"/>
  <c r="F1280" i="6"/>
  <c r="E1280" i="6"/>
  <c r="G1280" i="6" s="1"/>
  <c r="J1278" i="6"/>
  <c r="F27" i="6"/>
  <c r="E27" i="6"/>
  <c r="G27" i="6" s="1"/>
  <c r="J25" i="6"/>
  <c r="E771" i="6"/>
  <c r="G771" i="6" s="1"/>
  <c r="F771" i="6"/>
  <c r="J769" i="6"/>
  <c r="E37" i="4"/>
  <c r="F37" i="4"/>
  <c r="I37" i="4" s="1"/>
  <c r="J1278" i="4"/>
  <c r="G1280" i="4"/>
  <c r="H283" i="4"/>
  <c r="K283" i="4" s="1"/>
  <c r="N283" i="4" s="1"/>
  <c r="O283" i="4" s="1"/>
  <c r="H659" i="4"/>
  <c r="K659" i="4" s="1"/>
  <c r="N659" i="4" s="1"/>
  <c r="O659" i="4" s="1"/>
  <c r="H1280" i="4"/>
  <c r="J1499" i="4"/>
  <c r="G1501" i="4"/>
  <c r="H28" i="4"/>
  <c r="K28" i="4" s="1"/>
  <c r="N28" i="4" s="1"/>
  <c r="O28" i="4" s="1"/>
  <c r="G771" i="4"/>
  <c r="J769" i="4"/>
  <c r="J1545" i="4"/>
  <c r="G1547" i="4"/>
  <c r="M25" i="7" l="1"/>
  <c r="N26" i="7"/>
  <c r="AN24" i="7"/>
  <c r="L25" i="7"/>
  <c r="AQ24" i="7"/>
  <c r="AK24" i="7"/>
  <c r="AO24" i="7"/>
  <c r="AE24" i="7"/>
  <c r="AM24" i="7"/>
  <c r="AH24" i="7"/>
  <c r="AL24" i="7"/>
  <c r="AF24" i="7"/>
  <c r="AJ24" i="7"/>
  <c r="AI24" i="7"/>
  <c r="AG24" i="7"/>
  <c r="AB24" i="7"/>
  <c r="AC24" i="7"/>
  <c r="AD24" i="7"/>
  <c r="T26" i="7"/>
  <c r="AT25" i="7"/>
  <c r="R26" i="7"/>
  <c r="K25" i="7"/>
  <c r="S26" i="7"/>
  <c r="J25" i="7"/>
  <c r="I660" i="6"/>
  <c r="H660" i="6"/>
  <c r="K660" i="6"/>
  <c r="I1545" i="6"/>
  <c r="H1545" i="6"/>
  <c r="K1545" i="6" s="1"/>
  <c r="I284" i="6"/>
  <c r="H284" i="6"/>
  <c r="K284" i="6" s="1"/>
  <c r="I1280" i="6"/>
  <c r="H1280" i="6"/>
  <c r="K1280" i="6" s="1"/>
  <c r="I771" i="6"/>
  <c r="H771" i="6"/>
  <c r="K771" i="6" s="1"/>
  <c r="I27" i="6"/>
  <c r="H27" i="6"/>
  <c r="K27" i="6" s="1"/>
  <c r="I1500" i="6"/>
  <c r="H1500" i="6"/>
  <c r="K1500" i="6" s="1"/>
  <c r="E38" i="4"/>
  <c r="F38" i="4"/>
  <c r="K1280" i="4"/>
  <c r="N1280" i="4" s="1"/>
  <c r="O1280" i="4" s="1"/>
  <c r="J282" i="4"/>
  <c r="G284" i="4"/>
  <c r="J658" i="4"/>
  <c r="G660" i="4"/>
  <c r="H1501" i="4"/>
  <c r="K1501" i="4" s="1"/>
  <c r="N1501" i="4" s="1"/>
  <c r="O1501" i="4" s="1"/>
  <c r="H1547" i="4"/>
  <c r="K1547" i="4" s="1"/>
  <c r="N1547" i="4" s="1"/>
  <c r="O1547" i="4" s="1"/>
  <c r="H771" i="4"/>
  <c r="K771" i="4" s="1"/>
  <c r="N771" i="4" s="1"/>
  <c r="O771" i="4" s="1"/>
  <c r="J1279" i="4"/>
  <c r="G1281" i="4"/>
  <c r="J27" i="4"/>
  <c r="G29" i="4"/>
  <c r="O26" i="7" l="1"/>
  <c r="Z25" i="7"/>
  <c r="AR25" i="7"/>
  <c r="AA25" i="7"/>
  <c r="X25" i="7"/>
  <c r="Y25" i="7"/>
  <c r="V26" i="7"/>
  <c r="AS25" i="7" s="1"/>
  <c r="W26" i="7"/>
  <c r="Q26" i="7"/>
  <c r="AP25" i="7" s="1"/>
  <c r="P26" i="7"/>
  <c r="U26" i="7"/>
  <c r="N284" i="6"/>
  <c r="O284" i="6" s="1"/>
  <c r="N1545" i="6"/>
  <c r="O1545" i="6" s="1"/>
  <c r="N1500" i="6"/>
  <c r="O1500" i="6" s="1"/>
  <c r="N27" i="6"/>
  <c r="O27" i="6" s="1"/>
  <c r="N771" i="6"/>
  <c r="O771" i="6" s="1"/>
  <c r="N1280" i="6"/>
  <c r="O1280" i="6" s="1"/>
  <c r="F1546" i="6"/>
  <c r="E1546" i="6"/>
  <c r="G1546" i="6" s="1"/>
  <c r="J1544" i="6"/>
  <c r="F28" i="6"/>
  <c r="E28" i="6"/>
  <c r="G28" i="6" s="1"/>
  <c r="J26" i="6"/>
  <c r="F772" i="6"/>
  <c r="E772" i="6"/>
  <c r="J770" i="6"/>
  <c r="N660" i="6"/>
  <c r="O660" i="6" s="1"/>
  <c r="F1281" i="6"/>
  <c r="E1281" i="6"/>
  <c r="G1281" i="6" s="1"/>
  <c r="J1279" i="6"/>
  <c r="F1501" i="6"/>
  <c r="E1501" i="6"/>
  <c r="G1501" i="6" s="1"/>
  <c r="J1499" i="6"/>
  <c r="F285" i="6"/>
  <c r="E285" i="6"/>
  <c r="G285" i="6" s="1"/>
  <c r="J283" i="6"/>
  <c r="E661" i="6"/>
  <c r="F661" i="6"/>
  <c r="J659" i="6"/>
  <c r="I38" i="4"/>
  <c r="H284" i="4"/>
  <c r="K284" i="4" s="1"/>
  <c r="N284" i="4" s="1"/>
  <c r="O284" i="4" s="1"/>
  <c r="H660" i="4"/>
  <c r="K660" i="4" s="1"/>
  <c r="N660" i="4" s="1"/>
  <c r="O660" i="4" s="1"/>
  <c r="J770" i="4"/>
  <c r="J1500" i="4"/>
  <c r="G1502" i="4"/>
  <c r="H1281" i="4"/>
  <c r="K1281" i="4" s="1"/>
  <c r="N1281" i="4" s="1"/>
  <c r="O1281" i="4" s="1"/>
  <c r="H29" i="4"/>
  <c r="K29" i="4" s="1"/>
  <c r="N29" i="4" s="1"/>
  <c r="O29" i="4" s="1"/>
  <c r="J1546" i="4"/>
  <c r="G1548" i="4"/>
  <c r="M26" i="7" l="1"/>
  <c r="N27" i="7" s="1"/>
  <c r="AN25" i="7"/>
  <c r="L26" i="7"/>
  <c r="AQ25" i="7"/>
  <c r="AK25" i="7"/>
  <c r="AO25" i="7"/>
  <c r="AE25" i="7"/>
  <c r="AM25" i="7"/>
  <c r="AH25" i="7"/>
  <c r="AL25" i="7"/>
  <c r="AF25" i="7"/>
  <c r="AJ25" i="7"/>
  <c r="AI25" i="7"/>
  <c r="AG25" i="7"/>
  <c r="AB25" i="7"/>
  <c r="AC25" i="7"/>
  <c r="AD25" i="7"/>
  <c r="T27" i="7"/>
  <c r="J26" i="7"/>
  <c r="AT26" i="7"/>
  <c r="K26" i="7"/>
  <c r="S27" i="7"/>
  <c r="R27" i="7"/>
  <c r="J661" i="6"/>
  <c r="I661" i="6"/>
  <c r="I1546" i="6"/>
  <c r="H1546" i="6"/>
  <c r="K1546" i="6" s="1"/>
  <c r="H1501" i="6"/>
  <c r="K1501" i="6" s="1"/>
  <c r="I1501" i="6"/>
  <c r="I772" i="6"/>
  <c r="J772" i="6"/>
  <c r="H285" i="6"/>
  <c r="K285" i="6"/>
  <c r="I285" i="6"/>
  <c r="I1281" i="6"/>
  <c r="H1281" i="6"/>
  <c r="K1281" i="6" s="1"/>
  <c r="I28" i="6"/>
  <c r="H28" i="6"/>
  <c r="K28" i="6" s="1"/>
  <c r="E39" i="4"/>
  <c r="F39" i="4"/>
  <c r="I39" i="4" s="1"/>
  <c r="J283" i="4"/>
  <c r="G285" i="4"/>
  <c r="J659" i="4"/>
  <c r="J772" i="4"/>
  <c r="H1502" i="4"/>
  <c r="K1502" i="4" s="1"/>
  <c r="N1502" i="4" s="1"/>
  <c r="O1502" i="4" s="1"/>
  <c r="H1548" i="4"/>
  <c r="K1548" i="4" s="1"/>
  <c r="N1548" i="4" s="1"/>
  <c r="O1548" i="4" s="1"/>
  <c r="J1280" i="4"/>
  <c r="G1282" i="4"/>
  <c r="J28" i="4"/>
  <c r="G30" i="4"/>
  <c r="Y26" i="7" l="1"/>
  <c r="O27" i="7"/>
  <c r="AR26" i="7"/>
  <c r="AA26" i="7"/>
  <c r="X26" i="7"/>
  <c r="Z26" i="7"/>
  <c r="Q27" i="7"/>
  <c r="AP26" i="7" s="1"/>
  <c r="P27" i="7"/>
  <c r="V27" i="7"/>
  <c r="AS26" i="7" s="1"/>
  <c r="W27" i="7"/>
  <c r="U27" i="7"/>
  <c r="N1281" i="6"/>
  <c r="O1281" i="6" s="1"/>
  <c r="N1546" i="6"/>
  <c r="O1546" i="6" s="1"/>
  <c r="N1501" i="6"/>
  <c r="O1501" i="6" s="1"/>
  <c r="F1282" i="6"/>
  <c r="E1282" i="6"/>
  <c r="G1282" i="6" s="1"/>
  <c r="J1280" i="6"/>
  <c r="H772" i="6"/>
  <c r="G772" i="6"/>
  <c r="J771" i="6"/>
  <c r="H661" i="6"/>
  <c r="G661" i="6"/>
  <c r="J660" i="6"/>
  <c r="N285" i="6"/>
  <c r="O285" i="6" s="1"/>
  <c r="F1502" i="6"/>
  <c r="E1502" i="6"/>
  <c r="G1502" i="6" s="1"/>
  <c r="J1500" i="6"/>
  <c r="N28" i="6"/>
  <c r="O28" i="6" s="1"/>
  <c r="F1547" i="6"/>
  <c r="E1547" i="6"/>
  <c r="G1547" i="6" s="1"/>
  <c r="J1545" i="6"/>
  <c r="F286" i="6"/>
  <c r="E286" i="6"/>
  <c r="G286" i="6" s="1"/>
  <c r="J284" i="6"/>
  <c r="F29" i="6"/>
  <c r="E29" i="6"/>
  <c r="G29" i="6" s="1"/>
  <c r="J27" i="6"/>
  <c r="E40" i="4"/>
  <c r="F40" i="4"/>
  <c r="I40" i="4" s="1"/>
  <c r="H285" i="4"/>
  <c r="K285" i="4" s="1"/>
  <c r="N285" i="4" s="1"/>
  <c r="O285" i="4" s="1"/>
  <c r="J661" i="4"/>
  <c r="J771" i="4"/>
  <c r="H772" i="4"/>
  <c r="G772" i="4"/>
  <c r="H1282" i="4"/>
  <c r="K1282" i="4" s="1"/>
  <c r="N1282" i="4" s="1"/>
  <c r="O1282" i="4" s="1"/>
  <c r="G1503" i="4"/>
  <c r="J1501" i="4"/>
  <c r="H30" i="4"/>
  <c r="K30" i="4" s="1"/>
  <c r="N30" i="4" s="1"/>
  <c r="O30" i="4" s="1"/>
  <c r="J1547" i="4"/>
  <c r="G1549" i="4"/>
  <c r="M27" i="7" l="1"/>
  <c r="N28" i="7"/>
  <c r="AN26" i="7"/>
  <c r="L27" i="7"/>
  <c r="AQ26" i="7"/>
  <c r="AK26" i="7"/>
  <c r="AO26" i="7"/>
  <c r="AE26" i="7"/>
  <c r="AM26" i="7"/>
  <c r="AH26" i="7"/>
  <c r="AL26" i="7"/>
  <c r="AF26" i="7"/>
  <c r="AJ26" i="7"/>
  <c r="AI26" i="7"/>
  <c r="AG26" i="7"/>
  <c r="AB26" i="7"/>
  <c r="AC26" i="7"/>
  <c r="AD26" i="7"/>
  <c r="T28" i="7"/>
  <c r="S28" i="7"/>
  <c r="R28" i="7"/>
  <c r="K27" i="7"/>
  <c r="J27" i="7"/>
  <c r="AT27" i="7"/>
  <c r="I29" i="6"/>
  <c r="H29" i="6"/>
  <c r="K29" i="6" s="1"/>
  <c r="K661" i="6"/>
  <c r="I286" i="6"/>
  <c r="H286" i="6"/>
  <c r="K286" i="6" s="1"/>
  <c r="I1502" i="6"/>
  <c r="H1502" i="6"/>
  <c r="K1502" i="6" s="1"/>
  <c r="K772" i="6"/>
  <c r="I1282" i="6"/>
  <c r="H1282" i="6"/>
  <c r="K1282" i="6" s="1"/>
  <c r="I1547" i="6"/>
  <c r="H1547" i="6"/>
  <c r="K1547" i="6" s="1"/>
  <c r="E41" i="4"/>
  <c r="F41" i="4"/>
  <c r="I41" i="4" s="1"/>
  <c r="J284" i="4"/>
  <c r="G286" i="4"/>
  <c r="J660" i="4"/>
  <c r="H661" i="4"/>
  <c r="G661" i="4"/>
  <c r="K772" i="4"/>
  <c r="H1549" i="4"/>
  <c r="K1549" i="4" s="1"/>
  <c r="N1549" i="4" s="1"/>
  <c r="O1549" i="4" s="1"/>
  <c r="H1503" i="4"/>
  <c r="K1503" i="4" s="1"/>
  <c r="N1503" i="4" s="1"/>
  <c r="O1503" i="4" s="1"/>
  <c r="J1281" i="4"/>
  <c r="G1283" i="4"/>
  <c r="J29" i="4"/>
  <c r="G31" i="4"/>
  <c r="Y27" i="7" l="1"/>
  <c r="AR27" i="7"/>
  <c r="O28" i="7"/>
  <c r="AA27" i="7"/>
  <c r="X27" i="7"/>
  <c r="Z27" i="7"/>
  <c r="W28" i="7"/>
  <c r="V29" i="7"/>
  <c r="AS28" i="7" s="1"/>
  <c r="Q28" i="7"/>
  <c r="AP27" i="7" s="1"/>
  <c r="P28" i="7"/>
  <c r="U28" i="7"/>
  <c r="V28" i="7"/>
  <c r="AS27" i="7" s="1"/>
  <c r="N1547" i="6"/>
  <c r="O1547" i="6" s="1"/>
  <c r="N1502" i="6"/>
  <c r="O1502" i="6" s="1"/>
  <c r="N29" i="6"/>
  <c r="O29" i="6" s="1"/>
  <c r="F287" i="6"/>
  <c r="E287" i="6"/>
  <c r="G287" i="6" s="1"/>
  <c r="J285" i="6"/>
  <c r="N773" i="6"/>
  <c r="O773" i="6" s="1"/>
  <c r="N772" i="6"/>
  <c r="O772" i="6" s="1"/>
  <c r="N286" i="6"/>
  <c r="O286" i="6" s="1"/>
  <c r="F1548" i="6"/>
  <c r="E1548" i="6"/>
  <c r="G1548" i="6" s="1"/>
  <c r="J1546" i="6"/>
  <c r="N662" i="6"/>
  <c r="O662" i="6" s="1"/>
  <c r="N661" i="6"/>
  <c r="O661" i="6" s="1"/>
  <c r="N1282" i="6"/>
  <c r="O1282" i="6" s="1"/>
  <c r="F1503" i="6"/>
  <c r="E1503" i="6"/>
  <c r="G1503" i="6" s="1"/>
  <c r="J1501" i="6"/>
  <c r="F30" i="6"/>
  <c r="E30" i="6"/>
  <c r="G30" i="6" s="1"/>
  <c r="J28" i="6"/>
  <c r="F1283" i="6"/>
  <c r="E1283" i="6"/>
  <c r="G1283" i="6" s="1"/>
  <c r="J1281" i="6"/>
  <c r="E42" i="4"/>
  <c r="F42" i="4"/>
  <c r="I42" i="4" s="1"/>
  <c r="H286" i="4"/>
  <c r="K286" i="4" s="1"/>
  <c r="N286" i="4" s="1"/>
  <c r="O286" i="4" s="1"/>
  <c r="K661" i="4"/>
  <c r="J1502" i="4"/>
  <c r="G1504" i="4"/>
  <c r="H31" i="4"/>
  <c r="K31" i="4" s="1"/>
  <c r="N31" i="4" s="1"/>
  <c r="O31" i="4" s="1"/>
  <c r="H1283" i="4"/>
  <c r="K1283" i="4" s="1"/>
  <c r="N1283" i="4" s="1"/>
  <c r="O1283" i="4" s="1"/>
  <c r="N772" i="4"/>
  <c r="O772" i="4" s="1"/>
  <c r="N773" i="4"/>
  <c r="O773" i="4" s="1"/>
  <c r="J1548" i="4"/>
  <c r="G1550" i="4"/>
  <c r="M28" i="7" l="1"/>
  <c r="N29" i="7"/>
  <c r="AN27" i="7"/>
  <c r="L28" i="7"/>
  <c r="AQ27" i="7"/>
  <c r="AK27" i="7"/>
  <c r="AO27" i="7"/>
  <c r="AE27" i="7"/>
  <c r="AM28" i="7"/>
  <c r="AM27" i="7"/>
  <c r="AH27" i="7"/>
  <c r="AL27" i="7"/>
  <c r="AD28" i="7"/>
  <c r="AF27" i="7"/>
  <c r="AJ27" i="7"/>
  <c r="AI27" i="7"/>
  <c r="AG27" i="7"/>
  <c r="AB27" i="7"/>
  <c r="AC28" i="7"/>
  <c r="AC27" i="7"/>
  <c r="AD27" i="7"/>
  <c r="T29" i="7"/>
  <c r="R29" i="7"/>
  <c r="K28" i="7"/>
  <c r="AT28" i="7"/>
  <c r="S29" i="7"/>
  <c r="J28" i="7"/>
  <c r="H287" i="6"/>
  <c r="K287" i="6"/>
  <c r="I287" i="6"/>
  <c r="I1548" i="6"/>
  <c r="H1548" i="6"/>
  <c r="K1548" i="6" s="1"/>
  <c r="I1283" i="6"/>
  <c r="H1283" i="6"/>
  <c r="K1283" i="6" s="1"/>
  <c r="H1503" i="6"/>
  <c r="K1503" i="6" s="1"/>
  <c r="I1503" i="6"/>
  <c r="I30" i="6"/>
  <c r="H30" i="6"/>
  <c r="K30" i="6" s="1"/>
  <c r="E43" i="4"/>
  <c r="F43" i="4"/>
  <c r="I43" i="4" s="1"/>
  <c r="J285" i="4"/>
  <c r="G287" i="4"/>
  <c r="N661" i="4"/>
  <c r="O661" i="4" s="1"/>
  <c r="N662" i="4"/>
  <c r="O662" i="4" s="1"/>
  <c r="H1504" i="4"/>
  <c r="K1504" i="4" s="1"/>
  <c r="N1504" i="4" s="1"/>
  <c r="O1504" i="4" s="1"/>
  <c r="H1550" i="4"/>
  <c r="K1550" i="4" s="1"/>
  <c r="N1550" i="4" s="1"/>
  <c r="O1550" i="4" s="1"/>
  <c r="J1282" i="4"/>
  <c r="G1284" i="4"/>
  <c r="J30" i="4"/>
  <c r="G32" i="4"/>
  <c r="O29" i="7" l="1"/>
  <c r="Y28" i="7"/>
  <c r="AR28" i="7"/>
  <c r="AA28" i="7"/>
  <c r="X28" i="7"/>
  <c r="Z28" i="7"/>
  <c r="P29" i="7"/>
  <c r="W29" i="7"/>
  <c r="U29" i="7"/>
  <c r="Q29" i="7"/>
  <c r="AP28" i="7" s="1"/>
  <c r="N1548" i="6"/>
  <c r="O1548" i="6" s="1"/>
  <c r="N1283" i="6"/>
  <c r="O1283" i="6" s="1"/>
  <c r="N30" i="6"/>
  <c r="O30" i="6" s="1"/>
  <c r="F1504" i="6"/>
  <c r="E1504" i="6"/>
  <c r="G1504" i="6" s="1"/>
  <c r="J1502" i="6"/>
  <c r="N1503" i="6"/>
  <c r="O1503" i="6" s="1"/>
  <c r="F288" i="6"/>
  <c r="E288" i="6"/>
  <c r="G288" i="6" s="1"/>
  <c r="J286" i="6"/>
  <c r="F31" i="6"/>
  <c r="E31" i="6"/>
  <c r="G31" i="6" s="1"/>
  <c r="J29" i="6"/>
  <c r="F1549" i="6"/>
  <c r="E1549" i="6"/>
  <c r="G1549" i="6" s="1"/>
  <c r="J1547" i="6"/>
  <c r="N287" i="6"/>
  <c r="O287" i="6" s="1"/>
  <c r="F1284" i="6"/>
  <c r="E1284" i="6"/>
  <c r="G1284" i="6" s="1"/>
  <c r="J1282" i="6"/>
  <c r="E44" i="4"/>
  <c r="F44" i="4"/>
  <c r="I44" i="4" s="1"/>
  <c r="H287" i="4"/>
  <c r="K287" i="4" s="1"/>
  <c r="N287" i="4" s="1"/>
  <c r="O287" i="4" s="1"/>
  <c r="H32" i="4"/>
  <c r="K32" i="4" s="1"/>
  <c r="N32" i="4" s="1"/>
  <c r="O32" i="4" s="1"/>
  <c r="H1284" i="4"/>
  <c r="K1284" i="4" s="1"/>
  <c r="N1284" i="4" s="1"/>
  <c r="O1284" i="4" s="1"/>
  <c r="J1503" i="4"/>
  <c r="G1505" i="4"/>
  <c r="J1549" i="4"/>
  <c r="G1551" i="4"/>
  <c r="M29" i="7" l="1"/>
  <c r="N30" i="7"/>
  <c r="AN28" i="7"/>
  <c r="AQ28" i="7"/>
  <c r="AK28" i="7"/>
  <c r="AO28" i="7"/>
  <c r="AE28" i="7"/>
  <c r="AH28" i="7"/>
  <c r="AL28" i="7"/>
  <c r="AF28" i="7"/>
  <c r="AJ28" i="7"/>
  <c r="AI28" i="7"/>
  <c r="AG28" i="7"/>
  <c r="AB28" i="7"/>
  <c r="T30" i="7"/>
  <c r="AT29" i="7"/>
  <c r="K29" i="7"/>
  <c r="R30" i="7"/>
  <c r="J29" i="7"/>
  <c r="S30" i="7"/>
  <c r="I1504" i="6"/>
  <c r="H1504" i="6"/>
  <c r="K1504" i="6" s="1"/>
  <c r="I31" i="6"/>
  <c r="H31" i="6"/>
  <c r="K31" i="6" s="1"/>
  <c r="I288" i="6"/>
  <c r="H288" i="6"/>
  <c r="K288" i="6" s="1"/>
  <c r="I1549" i="6"/>
  <c r="H1549" i="6"/>
  <c r="K1549" i="6" s="1"/>
  <c r="I1284" i="6"/>
  <c r="H1284" i="6"/>
  <c r="K1284" i="6" s="1"/>
  <c r="E45" i="4"/>
  <c r="F45" i="4"/>
  <c r="I45" i="4" s="1"/>
  <c r="J286" i="4"/>
  <c r="G288" i="4"/>
  <c r="H1551" i="4"/>
  <c r="K1551" i="4" s="1"/>
  <c r="N1551" i="4" s="1"/>
  <c r="O1551" i="4" s="1"/>
  <c r="H1505" i="4"/>
  <c r="K1505" i="4" s="1"/>
  <c r="N1505" i="4" s="1"/>
  <c r="O1505" i="4" s="1"/>
  <c r="G1285" i="4"/>
  <c r="J1283" i="4"/>
  <c r="J31" i="4"/>
  <c r="G33" i="4"/>
  <c r="L29" i="7" l="1"/>
  <c r="Z29" i="7"/>
  <c r="AR29" i="7"/>
  <c r="O30" i="7"/>
  <c r="AA29" i="7"/>
  <c r="X29" i="7"/>
  <c r="Y29" i="7"/>
  <c r="Q30" i="7"/>
  <c r="AP29" i="7" s="1"/>
  <c r="V30" i="7"/>
  <c r="AS29" i="7" s="1"/>
  <c r="W30" i="7"/>
  <c r="P30" i="7"/>
  <c r="U30" i="7"/>
  <c r="N1549" i="6"/>
  <c r="O1549" i="6" s="1"/>
  <c r="N1284" i="6"/>
  <c r="O1284" i="6" s="1"/>
  <c r="N288" i="6"/>
  <c r="O288" i="6" s="1"/>
  <c r="N31" i="6"/>
  <c r="O31" i="6" s="1"/>
  <c r="N1504" i="6"/>
  <c r="O1504" i="6" s="1"/>
  <c r="F32" i="6"/>
  <c r="E32" i="6"/>
  <c r="G32" i="6" s="1"/>
  <c r="J30" i="6"/>
  <c r="F1285" i="6"/>
  <c r="E1285" i="6"/>
  <c r="G1285" i="6" s="1"/>
  <c r="J1283" i="6"/>
  <c r="F1505" i="6"/>
  <c r="E1505" i="6"/>
  <c r="G1505" i="6" s="1"/>
  <c r="J1503" i="6"/>
  <c r="F1550" i="6"/>
  <c r="E1550" i="6"/>
  <c r="G1550" i="6" s="1"/>
  <c r="J1548" i="6"/>
  <c r="F289" i="6"/>
  <c r="E289" i="6"/>
  <c r="J287" i="6"/>
  <c r="E46" i="4"/>
  <c r="F46" i="4"/>
  <c r="I46" i="4" s="1"/>
  <c r="H288" i="4"/>
  <c r="K288" i="4" s="1"/>
  <c r="N288" i="4" s="1"/>
  <c r="O288" i="4" s="1"/>
  <c r="H1285" i="4"/>
  <c r="K1285" i="4" s="1"/>
  <c r="N1285" i="4" s="1"/>
  <c r="O1285" i="4" s="1"/>
  <c r="H33" i="4"/>
  <c r="K33" i="4" s="1"/>
  <c r="N33" i="4" s="1"/>
  <c r="O33" i="4" s="1"/>
  <c r="J1504" i="4"/>
  <c r="J1550" i="4"/>
  <c r="M30" i="7" l="1"/>
  <c r="N31" i="7" s="1"/>
  <c r="AN29" i="7"/>
  <c r="L30" i="7"/>
  <c r="AQ29" i="7"/>
  <c r="AK29" i="7"/>
  <c r="AO29" i="7"/>
  <c r="AE29" i="7"/>
  <c r="AM29" i="7"/>
  <c r="AH29" i="7"/>
  <c r="AL29" i="7"/>
  <c r="AF29" i="7"/>
  <c r="AJ29" i="7"/>
  <c r="AI29" i="7"/>
  <c r="AG29" i="7"/>
  <c r="AB29" i="7"/>
  <c r="AC29" i="7"/>
  <c r="AD29" i="7"/>
  <c r="T31" i="7"/>
  <c r="J30" i="7"/>
  <c r="S31" i="7"/>
  <c r="AT30" i="7"/>
  <c r="K30" i="7"/>
  <c r="R31" i="7"/>
  <c r="I1285" i="6"/>
  <c r="H1285" i="6"/>
  <c r="K1285" i="6" s="1"/>
  <c r="I32" i="6"/>
  <c r="H32" i="6"/>
  <c r="K32" i="6" s="1"/>
  <c r="I1550" i="6"/>
  <c r="H1550" i="6"/>
  <c r="K1550" i="6" s="1"/>
  <c r="J289" i="6"/>
  <c r="I289" i="6"/>
  <c r="H1505" i="6"/>
  <c r="K1505" i="6"/>
  <c r="I1505" i="6"/>
  <c r="J287" i="4"/>
  <c r="H1506" i="4"/>
  <c r="G1506" i="4"/>
  <c r="J1284" i="4"/>
  <c r="J1552" i="4"/>
  <c r="J32" i="4"/>
  <c r="G34" i="4"/>
  <c r="Y30" i="7" l="1"/>
  <c r="AR30" i="7"/>
  <c r="O31" i="7"/>
  <c r="AA30" i="7"/>
  <c r="X30" i="7"/>
  <c r="Z30" i="7"/>
  <c r="P31" i="7"/>
  <c r="V32" i="7"/>
  <c r="AS31" i="7" s="1"/>
  <c r="W31" i="7"/>
  <c r="U31" i="7"/>
  <c r="V31" i="7"/>
  <c r="AS30" i="7" s="1"/>
  <c r="Q31" i="7"/>
  <c r="AP30" i="7" s="1"/>
  <c r="N32" i="6"/>
  <c r="O32" i="6" s="1"/>
  <c r="N1550" i="6"/>
  <c r="O1550" i="6" s="1"/>
  <c r="N1285" i="6"/>
  <c r="O1285" i="6" s="1"/>
  <c r="H289" i="6"/>
  <c r="G289" i="6"/>
  <c r="J288" i="6"/>
  <c r="F33" i="6"/>
  <c r="E33" i="6"/>
  <c r="G33" i="6" s="1"/>
  <c r="J31" i="6"/>
  <c r="F1506" i="6"/>
  <c r="E1506" i="6"/>
  <c r="G1506" i="6" s="1"/>
  <c r="J1504" i="6"/>
  <c r="F1286" i="6"/>
  <c r="E1286" i="6"/>
  <c r="J1284" i="6"/>
  <c r="F1551" i="6"/>
  <c r="E1551" i="6"/>
  <c r="G1551" i="6" s="1"/>
  <c r="J1549" i="6"/>
  <c r="N1505" i="6"/>
  <c r="O1505" i="6" s="1"/>
  <c r="J289" i="4"/>
  <c r="K1506" i="4"/>
  <c r="N1506" i="4" s="1"/>
  <c r="O1506" i="4" s="1"/>
  <c r="H34" i="4"/>
  <c r="K34" i="4" s="1"/>
  <c r="N34" i="4" s="1"/>
  <c r="O34" i="4" s="1"/>
  <c r="J1505" i="4"/>
  <c r="J1551" i="4"/>
  <c r="G1552" i="4"/>
  <c r="H1552" i="4"/>
  <c r="J1286" i="4"/>
  <c r="M31" i="7" l="1"/>
  <c r="N32" i="7" s="1"/>
  <c r="AN30" i="7"/>
  <c r="L31" i="7"/>
  <c r="AQ30" i="7"/>
  <c r="AK30" i="7"/>
  <c r="AO30" i="7"/>
  <c r="AE30" i="7"/>
  <c r="AM31" i="7"/>
  <c r="AM30" i="7"/>
  <c r="AH30" i="7"/>
  <c r="AL30" i="7"/>
  <c r="AC31" i="7"/>
  <c r="AF30" i="7"/>
  <c r="AJ30" i="7"/>
  <c r="AI30" i="7"/>
  <c r="AG30" i="7"/>
  <c r="AB30" i="7"/>
  <c r="AC30" i="7"/>
  <c r="AD30" i="7"/>
  <c r="AD31" i="7"/>
  <c r="T32" i="7"/>
  <c r="AT31" i="7"/>
  <c r="R32" i="7"/>
  <c r="S32" i="7"/>
  <c r="J31" i="7"/>
  <c r="K31" i="7"/>
  <c r="K289" i="6"/>
  <c r="J1286" i="6"/>
  <c r="I1286" i="6"/>
  <c r="H1506" i="6"/>
  <c r="K1506" i="6" s="1"/>
  <c r="I1506" i="6"/>
  <c r="I33" i="6"/>
  <c r="H33" i="6"/>
  <c r="K33" i="6" s="1"/>
  <c r="I1551" i="6"/>
  <c r="H1551" i="6"/>
  <c r="K1551" i="6" s="1"/>
  <c r="J288" i="4"/>
  <c r="H289" i="4"/>
  <c r="G289" i="4"/>
  <c r="J1285" i="4"/>
  <c r="H1286" i="4"/>
  <c r="G1286" i="4"/>
  <c r="J1507" i="4"/>
  <c r="K1552" i="4"/>
  <c r="J33" i="4"/>
  <c r="G35" i="4"/>
  <c r="Y31" i="7" l="1"/>
  <c r="AR31" i="7"/>
  <c r="O32" i="7"/>
  <c r="AA31" i="7"/>
  <c r="X31" i="7"/>
  <c r="Z31" i="7"/>
  <c r="Q32" i="7"/>
  <c r="AP31" i="7" s="1"/>
  <c r="W32" i="7"/>
  <c r="P32" i="7"/>
  <c r="U32" i="7"/>
  <c r="N1506" i="6"/>
  <c r="O1506" i="6" s="1"/>
  <c r="N33" i="6"/>
  <c r="O33" i="6" s="1"/>
  <c r="N1551" i="6"/>
  <c r="O1551" i="6" s="1"/>
  <c r="F34" i="6"/>
  <c r="E34" i="6"/>
  <c r="G34" i="6" s="1"/>
  <c r="J32" i="6"/>
  <c r="H1286" i="6"/>
  <c r="G1286" i="6"/>
  <c r="J1285" i="6"/>
  <c r="F1552" i="6"/>
  <c r="E1552" i="6"/>
  <c r="J1550" i="6"/>
  <c r="E1507" i="6"/>
  <c r="F1507" i="6"/>
  <c r="J1505" i="6"/>
  <c r="N290" i="6"/>
  <c r="O290" i="6" s="1"/>
  <c r="N289" i="6"/>
  <c r="O289" i="6" s="1"/>
  <c r="K289" i="4"/>
  <c r="H35" i="4"/>
  <c r="K35" i="4" s="1"/>
  <c r="N35" i="4" s="1"/>
  <c r="O35" i="4" s="1"/>
  <c r="K1286" i="4"/>
  <c r="N1552" i="4"/>
  <c r="O1552" i="4" s="1"/>
  <c r="N1553" i="4"/>
  <c r="O1553" i="4" s="1"/>
  <c r="J1506" i="4"/>
  <c r="G1507" i="4"/>
  <c r="H1507" i="4"/>
  <c r="M32" i="7" l="1"/>
  <c r="N33" i="7"/>
  <c r="AN31" i="7"/>
  <c r="AQ31" i="7"/>
  <c r="AK31" i="7"/>
  <c r="AO31" i="7"/>
  <c r="AE31" i="7"/>
  <c r="AH31" i="7"/>
  <c r="AL31" i="7"/>
  <c r="AF31" i="7"/>
  <c r="AJ31" i="7"/>
  <c r="AI31" i="7"/>
  <c r="AG31" i="7"/>
  <c r="AB31" i="7"/>
  <c r="T33" i="7"/>
  <c r="S33" i="7"/>
  <c r="K32" i="7"/>
  <c r="R33" i="7"/>
  <c r="J32" i="7"/>
  <c r="AT32" i="7"/>
  <c r="I34" i="6"/>
  <c r="H34" i="6"/>
  <c r="K34" i="6" s="1"/>
  <c r="J1552" i="6"/>
  <c r="I1552" i="6"/>
  <c r="K1286" i="6"/>
  <c r="J1507" i="6"/>
  <c r="I1507" i="6"/>
  <c r="N289" i="4"/>
  <c r="O289" i="4" s="1"/>
  <c r="N290" i="4"/>
  <c r="O290" i="4" s="1"/>
  <c r="N1286" i="4"/>
  <c r="O1286" i="4" s="1"/>
  <c r="N1287" i="4"/>
  <c r="O1287" i="4" s="1"/>
  <c r="K1507" i="4"/>
  <c r="J34" i="4"/>
  <c r="G36" i="4"/>
  <c r="L32" i="7" l="1"/>
  <c r="Z32" i="7"/>
  <c r="AR32" i="7"/>
  <c r="O33" i="7"/>
  <c r="M33" i="7" s="1"/>
  <c r="AA32" i="7"/>
  <c r="X32" i="7"/>
  <c r="Y32" i="7"/>
  <c r="V33" i="7"/>
  <c r="AS32" i="7" s="1"/>
  <c r="U33" i="7"/>
  <c r="W33" i="7"/>
  <c r="P33" i="7"/>
  <c r="Q33" i="7"/>
  <c r="AP32" i="7" s="1"/>
  <c r="N34" i="6"/>
  <c r="O34" i="6" s="1"/>
  <c r="H1552" i="6"/>
  <c r="G1552" i="6"/>
  <c r="J1551" i="6"/>
  <c r="F35" i="6"/>
  <c r="E35" i="6"/>
  <c r="G35" i="6" s="1"/>
  <c r="J33" i="6"/>
  <c r="N1287" i="6"/>
  <c r="O1287" i="6" s="1"/>
  <c r="N1286" i="6"/>
  <c r="O1286" i="6" s="1"/>
  <c r="H1507" i="6"/>
  <c r="G1507" i="6"/>
  <c r="J1506" i="6"/>
  <c r="H36" i="4"/>
  <c r="K36" i="4" s="1"/>
  <c r="N36" i="4" s="1"/>
  <c r="O36" i="4" s="1"/>
  <c r="N1507" i="4"/>
  <c r="O1507" i="4" s="1"/>
  <c r="N1508" i="4"/>
  <c r="O1508" i="4" s="1"/>
  <c r="N34" i="7" l="1"/>
  <c r="AN32" i="7"/>
  <c r="L33" i="7"/>
  <c r="AQ32" i="7"/>
  <c r="AK32" i="7"/>
  <c r="AO32" i="7"/>
  <c r="AE32" i="7"/>
  <c r="AM32" i="7"/>
  <c r="AH32" i="7"/>
  <c r="AL32" i="7"/>
  <c r="AF32" i="7"/>
  <c r="AJ32" i="7"/>
  <c r="AI32" i="7"/>
  <c r="AG32" i="7"/>
  <c r="AB32" i="7"/>
  <c r="AC32" i="7"/>
  <c r="AD32" i="7"/>
  <c r="T34" i="7"/>
  <c r="K33" i="7"/>
  <c r="AT33" i="7"/>
  <c r="S34" i="7"/>
  <c r="R34" i="7"/>
  <c r="J33" i="7"/>
  <c r="K1507" i="6"/>
  <c r="K1552" i="6"/>
  <c r="I35" i="6"/>
  <c r="H35" i="6"/>
  <c r="K35" i="6" s="1"/>
  <c r="J35" i="4"/>
  <c r="G37" i="4"/>
  <c r="Y33" i="7" l="1"/>
  <c r="AR33" i="7"/>
  <c r="O34" i="7"/>
  <c r="AA33" i="7"/>
  <c r="X33" i="7"/>
  <c r="Z33" i="7"/>
  <c r="W34" i="7"/>
  <c r="Q34" i="7"/>
  <c r="AP33" i="7" s="1"/>
  <c r="V34" i="7"/>
  <c r="AS33" i="7" s="1"/>
  <c r="P34" i="7"/>
  <c r="U34" i="7"/>
  <c r="V35" i="7"/>
  <c r="AS34" i="7" s="1"/>
  <c r="N35" i="6"/>
  <c r="O35" i="6" s="1"/>
  <c r="F36" i="6"/>
  <c r="E36" i="6"/>
  <c r="G36" i="6" s="1"/>
  <c r="J34" i="6"/>
  <c r="N1553" i="6"/>
  <c r="O1553" i="6" s="1"/>
  <c r="N1552" i="6"/>
  <c r="O1552" i="6" s="1"/>
  <c r="N1508" i="6"/>
  <c r="O1508" i="6" s="1"/>
  <c r="N1507" i="6"/>
  <c r="O1507" i="6" s="1"/>
  <c r="H37" i="4"/>
  <c r="K37" i="4" s="1"/>
  <c r="N37" i="4" s="1"/>
  <c r="O37" i="4" s="1"/>
  <c r="M34" i="7" l="1"/>
  <c r="N35" i="7"/>
  <c r="AN33" i="7"/>
  <c r="L34" i="7"/>
  <c r="AQ33" i="7"/>
  <c r="AK33" i="7"/>
  <c r="AO33" i="7"/>
  <c r="AE33" i="7"/>
  <c r="AM34" i="7"/>
  <c r="AM33" i="7"/>
  <c r="AH33" i="7"/>
  <c r="AL33" i="7"/>
  <c r="AF33" i="7"/>
  <c r="AJ33" i="7"/>
  <c r="AC34" i="7"/>
  <c r="AI33" i="7"/>
  <c r="AG33" i="7"/>
  <c r="AB33" i="7"/>
  <c r="AC33" i="7"/>
  <c r="AD33" i="7"/>
  <c r="AD34" i="7"/>
  <c r="T35" i="7"/>
  <c r="R35" i="7"/>
  <c r="S35" i="7"/>
  <c r="K34" i="7"/>
  <c r="AT34" i="7"/>
  <c r="J34" i="7"/>
  <c r="I36" i="6"/>
  <c r="H36" i="6"/>
  <c r="K36" i="6" s="1"/>
  <c r="J36" i="4"/>
  <c r="G38" i="4"/>
  <c r="O35" i="7" l="1"/>
  <c r="Y34" i="7"/>
  <c r="AR34" i="7"/>
  <c r="AA34" i="7"/>
  <c r="X34" i="7"/>
  <c r="Z34" i="7"/>
  <c r="Q35" i="7"/>
  <c r="AP34" i="7" s="1"/>
  <c r="U35" i="7"/>
  <c r="W35" i="7"/>
  <c r="P35" i="7"/>
  <c r="N36" i="6"/>
  <c r="O36" i="6" s="1"/>
  <c r="F37" i="6"/>
  <c r="E37" i="6"/>
  <c r="G37" i="6" s="1"/>
  <c r="J35" i="6"/>
  <c r="H38" i="4"/>
  <c r="K38" i="4" s="1"/>
  <c r="N38" i="4" s="1"/>
  <c r="O38" i="4" s="1"/>
  <c r="AN34" i="7" l="1"/>
  <c r="M35" i="7"/>
  <c r="N36" i="7" s="1"/>
  <c r="AQ34" i="7"/>
  <c r="AK34" i="7"/>
  <c r="AO34" i="7"/>
  <c r="AE34" i="7"/>
  <c r="AH34" i="7"/>
  <c r="AL34" i="7"/>
  <c r="AF34" i="7"/>
  <c r="AJ34" i="7"/>
  <c r="AI34" i="7"/>
  <c r="AG34" i="7"/>
  <c r="AB34" i="7"/>
  <c r="T36" i="7"/>
  <c r="R36" i="7"/>
  <c r="K35" i="7"/>
  <c r="J35" i="7"/>
  <c r="S36" i="7"/>
  <c r="AT35" i="7"/>
  <c r="I37" i="6"/>
  <c r="H37" i="6"/>
  <c r="K37" i="6" s="1"/>
  <c r="J37" i="4"/>
  <c r="G39" i="4"/>
  <c r="L35" i="7" l="1"/>
  <c r="Z35" i="7"/>
  <c r="AR35" i="7"/>
  <c r="O36" i="7"/>
  <c r="AA35" i="7"/>
  <c r="X35" i="7"/>
  <c r="Y35" i="7"/>
  <c r="Q36" i="7"/>
  <c r="AP35" i="7" s="1"/>
  <c r="U36" i="7"/>
  <c r="V36" i="7"/>
  <c r="AS35" i="7" s="1"/>
  <c r="W36" i="7"/>
  <c r="P36" i="7"/>
  <c r="N37" i="6"/>
  <c r="O37" i="6" s="1"/>
  <c r="F38" i="6"/>
  <c r="E38" i="6"/>
  <c r="G38" i="6" s="1"/>
  <c r="J36" i="6"/>
  <c r="H39" i="4"/>
  <c r="K39" i="4" s="1"/>
  <c r="N39" i="4" s="1"/>
  <c r="O39" i="4" s="1"/>
  <c r="M36" i="7" l="1"/>
  <c r="N37" i="7" s="1"/>
  <c r="AN35" i="7"/>
  <c r="L36" i="7"/>
  <c r="AQ35" i="7"/>
  <c r="AK35" i="7"/>
  <c r="AO35" i="7"/>
  <c r="AE35" i="7"/>
  <c r="AM35" i="7"/>
  <c r="AH35" i="7"/>
  <c r="AL35" i="7"/>
  <c r="AF35" i="7"/>
  <c r="AJ35" i="7"/>
  <c r="AI35" i="7"/>
  <c r="AG35" i="7"/>
  <c r="AB35" i="7"/>
  <c r="AC35" i="7"/>
  <c r="AD35" i="7"/>
  <c r="T37" i="7"/>
  <c r="R37" i="7"/>
  <c r="S37" i="7"/>
  <c r="J36" i="7"/>
  <c r="K36" i="7"/>
  <c r="AT36" i="7"/>
  <c r="I38" i="6"/>
  <c r="H38" i="6"/>
  <c r="K38" i="6" s="1"/>
  <c r="J38" i="4"/>
  <c r="G40" i="4"/>
  <c r="Y36" i="7" l="1"/>
  <c r="AR36" i="7"/>
  <c r="O37" i="7"/>
  <c r="AA36" i="7"/>
  <c r="X36" i="7"/>
  <c r="Z36" i="7"/>
  <c r="Q37" i="7"/>
  <c r="AP36" i="7" s="1"/>
  <c r="W37" i="7"/>
  <c r="P37" i="7"/>
  <c r="V37" i="7"/>
  <c r="AS36" i="7" s="1"/>
  <c r="U37" i="7"/>
  <c r="N38" i="6"/>
  <c r="O38" i="6" s="1"/>
  <c r="F39" i="6"/>
  <c r="E39" i="6"/>
  <c r="G39" i="6" s="1"/>
  <c r="J37" i="6"/>
  <c r="H40" i="4"/>
  <c r="K40" i="4" s="1"/>
  <c r="N40" i="4" s="1"/>
  <c r="O40" i="4" s="1"/>
  <c r="M37" i="7" l="1"/>
  <c r="N38" i="7"/>
  <c r="AN36" i="7"/>
  <c r="L37" i="7"/>
  <c r="AQ36" i="7"/>
  <c r="AK36" i="7"/>
  <c r="AO36" i="7"/>
  <c r="AE36" i="7"/>
  <c r="AM36" i="7"/>
  <c r="AH36" i="7"/>
  <c r="AL36" i="7"/>
  <c r="AF36" i="7"/>
  <c r="AJ36" i="7"/>
  <c r="AI36" i="7"/>
  <c r="AG36" i="7"/>
  <c r="AB36" i="7"/>
  <c r="AC36" i="7"/>
  <c r="AD36" i="7"/>
  <c r="T38" i="7"/>
  <c r="J37" i="7"/>
  <c r="R38" i="7"/>
  <c r="S38" i="7"/>
  <c r="K37" i="7"/>
  <c r="AT37" i="7"/>
  <c r="I39" i="6"/>
  <c r="H39" i="6"/>
  <c r="K39" i="6" s="1"/>
  <c r="J39" i="4"/>
  <c r="G41" i="4"/>
  <c r="Y37" i="7" l="1"/>
  <c r="AR37" i="7"/>
  <c r="O38" i="7"/>
  <c r="AA37" i="7"/>
  <c r="X37" i="7"/>
  <c r="Z37" i="7"/>
  <c r="W38" i="7"/>
  <c r="V38" i="7"/>
  <c r="AS37" i="7" s="1"/>
  <c r="Q38" i="7"/>
  <c r="AP37" i="7" s="1"/>
  <c r="U38" i="7"/>
  <c r="P38" i="7"/>
  <c r="N39" i="6"/>
  <c r="O39" i="6" s="1"/>
  <c r="F40" i="6"/>
  <c r="E40" i="6"/>
  <c r="G40" i="6" s="1"/>
  <c r="J38" i="6"/>
  <c r="H41" i="4"/>
  <c r="K41" i="4" s="1"/>
  <c r="N41" i="4" s="1"/>
  <c r="O41" i="4" s="1"/>
  <c r="M38" i="7" l="1"/>
  <c r="N39" i="7" s="1"/>
  <c r="AN37" i="7"/>
  <c r="L38" i="7"/>
  <c r="AQ37" i="7"/>
  <c r="AK37" i="7"/>
  <c r="AO37" i="7"/>
  <c r="AE37" i="7"/>
  <c r="AM37" i="7"/>
  <c r="AH37" i="7"/>
  <c r="AL37" i="7"/>
  <c r="AF37" i="7"/>
  <c r="AJ37" i="7"/>
  <c r="AI37" i="7"/>
  <c r="AG37" i="7"/>
  <c r="AB37" i="7"/>
  <c r="AC37" i="7"/>
  <c r="AD37" i="7"/>
  <c r="T39" i="7"/>
  <c r="S39" i="7"/>
  <c r="AT38" i="7"/>
  <c r="J38" i="7"/>
  <c r="K38" i="7"/>
  <c r="R39" i="7"/>
  <c r="I40" i="6"/>
  <c r="H40" i="6"/>
  <c r="K40" i="6" s="1"/>
  <c r="J40" i="4"/>
  <c r="G42" i="4"/>
  <c r="Y38" i="7" l="1"/>
  <c r="AR38" i="7"/>
  <c r="O39" i="7"/>
  <c r="M39" i="7" s="1"/>
  <c r="AA38" i="7"/>
  <c r="X38" i="7"/>
  <c r="Z38" i="7"/>
  <c r="V39" i="7"/>
  <c r="AS38" i="7" s="1"/>
  <c r="V40" i="7"/>
  <c r="AS39" i="7" s="1"/>
  <c r="P39" i="7"/>
  <c r="W39" i="7"/>
  <c r="U39" i="7"/>
  <c r="Q39" i="7"/>
  <c r="AP38" i="7" s="1"/>
  <c r="N40" i="6"/>
  <c r="O40" i="6" s="1"/>
  <c r="F41" i="6"/>
  <c r="E41" i="6"/>
  <c r="G41" i="6" s="1"/>
  <c r="J39" i="6"/>
  <c r="H42" i="4"/>
  <c r="K42" i="4" s="1"/>
  <c r="N42" i="4" s="1"/>
  <c r="O42" i="4" s="1"/>
  <c r="N40" i="7" l="1"/>
  <c r="AN38" i="7"/>
  <c r="L39" i="7"/>
  <c r="AQ38" i="7"/>
  <c r="AK38" i="7"/>
  <c r="AO38" i="7"/>
  <c r="AE38" i="7"/>
  <c r="AM39" i="7"/>
  <c r="AM38" i="7"/>
  <c r="AH38" i="7"/>
  <c r="AL38" i="7"/>
  <c r="AF38" i="7"/>
  <c r="AJ38" i="7"/>
  <c r="AC39" i="7"/>
  <c r="AI38" i="7"/>
  <c r="AG38" i="7"/>
  <c r="AB38" i="7"/>
  <c r="AC38" i="7"/>
  <c r="AD38" i="7"/>
  <c r="AD39" i="7"/>
  <c r="T40" i="7"/>
  <c r="S40" i="7"/>
  <c r="J39" i="7"/>
  <c r="R40" i="7"/>
  <c r="AT39" i="7"/>
  <c r="K39" i="7"/>
  <c r="I41" i="6"/>
  <c r="H41" i="6"/>
  <c r="K41" i="6" s="1"/>
  <c r="J41" i="4"/>
  <c r="G43" i="4"/>
  <c r="Y39" i="7" l="1"/>
  <c r="AR39" i="7"/>
  <c r="O40" i="7"/>
  <c r="AA39" i="7"/>
  <c r="X39" i="7"/>
  <c r="Z39" i="7"/>
  <c r="W40" i="7"/>
  <c r="P40" i="7"/>
  <c r="Q40" i="7"/>
  <c r="U40" i="7"/>
  <c r="N41" i="6"/>
  <c r="O41" i="6" s="1"/>
  <c r="F42" i="6"/>
  <c r="E42" i="6"/>
  <c r="G42" i="6" s="1"/>
  <c r="J40" i="6"/>
  <c r="H43" i="4"/>
  <c r="K43" i="4" s="1"/>
  <c r="N43" i="4" s="1"/>
  <c r="O43" i="4" s="1"/>
  <c r="M40" i="7" l="1"/>
  <c r="N41" i="7" s="1"/>
  <c r="AN39" i="7"/>
  <c r="AP39" i="7"/>
  <c r="T41" i="7"/>
  <c r="S41" i="7"/>
  <c r="R41" i="7"/>
  <c r="AQ39" i="7"/>
  <c r="AK39" i="7"/>
  <c r="AO39" i="7"/>
  <c r="AE39" i="7"/>
  <c r="AH39" i="7"/>
  <c r="AL39" i="7"/>
  <c r="AF39" i="7"/>
  <c r="AJ39" i="7"/>
  <c r="AI39" i="7"/>
  <c r="AG39" i="7"/>
  <c r="AB39" i="7"/>
  <c r="K40" i="7"/>
  <c r="AT40" i="7"/>
  <c r="J40" i="7"/>
  <c r="I42" i="6"/>
  <c r="H42" i="6"/>
  <c r="K42" i="6" s="1"/>
  <c r="J42" i="4"/>
  <c r="G44" i="4"/>
  <c r="L40" i="7" l="1"/>
  <c r="Z40" i="7"/>
  <c r="AR40" i="7"/>
  <c r="Q41" i="7"/>
  <c r="T42" i="7" s="1"/>
  <c r="AA41" i="7" s="1"/>
  <c r="V41" i="7"/>
  <c r="AS40" i="7" s="1"/>
  <c r="O41" i="7"/>
  <c r="P41" i="7"/>
  <c r="W41" i="7"/>
  <c r="U41" i="7"/>
  <c r="AA40" i="7"/>
  <c r="X40" i="7"/>
  <c r="Y40" i="7"/>
  <c r="N42" i="6"/>
  <c r="O42" i="6" s="1"/>
  <c r="F43" i="6"/>
  <c r="E43" i="6"/>
  <c r="G43" i="6" s="1"/>
  <c r="J41" i="6"/>
  <c r="H44" i="4"/>
  <c r="K44" i="4" s="1"/>
  <c r="N44" i="4" s="1"/>
  <c r="O44" i="4" s="1"/>
  <c r="M41" i="7" l="1"/>
  <c r="N42" i="7" s="1"/>
  <c r="L41" i="7"/>
  <c r="AP40" i="7"/>
  <c r="AT41" i="7"/>
  <c r="S42" i="7"/>
  <c r="R42" i="7"/>
  <c r="X41" i="7" s="1"/>
  <c r="K41" i="7"/>
  <c r="J41" i="7"/>
  <c r="AN40" i="7"/>
  <c r="AQ40" i="7"/>
  <c r="AK40" i="7"/>
  <c r="AO40" i="7"/>
  <c r="AE40" i="7"/>
  <c r="AM40" i="7"/>
  <c r="AH40" i="7"/>
  <c r="AL40" i="7"/>
  <c r="AF40" i="7"/>
  <c r="AJ40" i="7"/>
  <c r="AI40" i="7"/>
  <c r="AG40" i="7"/>
  <c r="AB40" i="7"/>
  <c r="AC40" i="7"/>
  <c r="AD40" i="7"/>
  <c r="I43" i="6"/>
  <c r="H43" i="6"/>
  <c r="K43" i="6" s="1"/>
  <c r="J43" i="4"/>
  <c r="G45" i="4"/>
  <c r="Z41" i="7" l="1"/>
  <c r="AR41" i="7"/>
  <c r="Q42" i="7"/>
  <c r="T43" i="7" s="1"/>
  <c r="AA42" i="7" s="1"/>
  <c r="Y41" i="7"/>
  <c r="O42" i="7"/>
  <c r="V42" i="7"/>
  <c r="AS41" i="7" s="1"/>
  <c r="U42" i="7"/>
  <c r="P42" i="7"/>
  <c r="U43" i="7"/>
  <c r="W42" i="7"/>
  <c r="N43" i="6"/>
  <c r="O43" i="6" s="1"/>
  <c r="F44" i="6"/>
  <c r="E44" i="6"/>
  <c r="G44" i="6" s="1"/>
  <c r="J42" i="6"/>
  <c r="H45" i="4"/>
  <c r="K45" i="4" s="1"/>
  <c r="N45" i="4" s="1"/>
  <c r="O45" i="4" s="1"/>
  <c r="M42" i="7" l="1"/>
  <c r="N43" i="7"/>
  <c r="L42" i="7"/>
  <c r="AH41" i="7"/>
  <c r="AP41" i="7"/>
  <c r="AL41" i="7"/>
  <c r="AE41" i="7"/>
  <c r="AQ41" i="7"/>
  <c r="AB42" i="7"/>
  <c r="AC41" i="7"/>
  <c r="AM41" i="7"/>
  <c r="AD41" i="7"/>
  <c r="AK41" i="7"/>
  <c r="AO41" i="7"/>
  <c r="AG41" i="7"/>
  <c r="AT42" i="7"/>
  <c r="S43" i="7"/>
  <c r="R43" i="7"/>
  <c r="X42" i="7" s="1"/>
  <c r="K42" i="7"/>
  <c r="J42" i="7"/>
  <c r="AJ41" i="7"/>
  <c r="AF41" i="7"/>
  <c r="AN41" i="7"/>
  <c r="AI42" i="7"/>
  <c r="AB41" i="7"/>
  <c r="AI41" i="7"/>
  <c r="I44" i="6"/>
  <c r="H44" i="6"/>
  <c r="K44" i="6" s="1"/>
  <c r="J44" i="4"/>
  <c r="Z42" i="7" l="1"/>
  <c r="V43" i="7"/>
  <c r="AR42" i="7"/>
  <c r="P43" i="7"/>
  <c r="Y42" i="7"/>
  <c r="W43" i="7"/>
  <c r="O43" i="7"/>
  <c r="M43" i="7" s="1"/>
  <c r="Q43" i="7"/>
  <c r="N44" i="6"/>
  <c r="O44" i="6" s="1"/>
  <c r="F45" i="6"/>
  <c r="E45" i="6"/>
  <c r="G45" i="6" s="1"/>
  <c r="J43" i="6"/>
  <c r="J46" i="4"/>
  <c r="N44" i="7" l="1"/>
  <c r="AS42" i="7"/>
  <c r="AD42" i="7"/>
  <c r="AC42" i="7"/>
  <c r="AM42" i="7"/>
  <c r="AO42" i="7"/>
  <c r="AG42" i="7"/>
  <c r="AK42" i="7"/>
  <c r="AE42" i="7"/>
  <c r="AQ42" i="7"/>
  <c r="T44" i="7"/>
  <c r="AH42" i="7"/>
  <c r="AP42" i="7"/>
  <c r="AL42" i="7"/>
  <c r="AT43" i="7"/>
  <c r="S44" i="7"/>
  <c r="R44" i="7"/>
  <c r="K43" i="7"/>
  <c r="J43" i="7"/>
  <c r="AJ42" i="7"/>
  <c r="AF42" i="7"/>
  <c r="AN42" i="7"/>
  <c r="I45" i="6"/>
  <c r="H45" i="6"/>
  <c r="K45" i="6" s="1"/>
  <c r="J45" i="4"/>
  <c r="H46" i="4"/>
  <c r="G46" i="4"/>
  <c r="L43" i="7" l="1"/>
  <c r="Y43" i="7"/>
  <c r="W44" i="7"/>
  <c r="AE43" i="7" s="1"/>
  <c r="AR43" i="7"/>
  <c r="Q44" i="7"/>
  <c r="AP43" i="7" s="1"/>
  <c r="O44" i="7"/>
  <c r="P44" i="7"/>
  <c r="V44" i="7"/>
  <c r="AS43" i="7" s="1"/>
  <c r="U44" i="7"/>
  <c r="X43" i="7"/>
  <c r="Z43" i="7"/>
  <c r="AA43" i="7"/>
  <c r="N45" i="6"/>
  <c r="O45" i="6" s="1"/>
  <c r="F46" i="6"/>
  <c r="E46" i="6"/>
  <c r="J44" i="6"/>
  <c r="K46" i="4"/>
  <c r="M44" i="7" l="1"/>
  <c r="N45" i="7" s="1"/>
  <c r="AQ43" i="7"/>
  <c r="L44" i="7"/>
  <c r="AH43" i="7"/>
  <c r="AL43" i="7"/>
  <c r="T45" i="7"/>
  <c r="AA44" i="7" s="1"/>
  <c r="AT44" i="7"/>
  <c r="S45" i="7"/>
  <c r="R45" i="7"/>
  <c r="X44" i="7" s="1"/>
  <c r="K44" i="7"/>
  <c r="J44" i="7"/>
  <c r="AF43" i="7"/>
  <c r="AJ43" i="7"/>
  <c r="AN43" i="7"/>
  <c r="AI43" i="7"/>
  <c r="AB43" i="7"/>
  <c r="AD43" i="7"/>
  <c r="AM43" i="7"/>
  <c r="AC43" i="7"/>
  <c r="AG43" i="7"/>
  <c r="AK43" i="7"/>
  <c r="AO43" i="7"/>
  <c r="J46" i="6"/>
  <c r="I46" i="6"/>
  <c r="N46" i="4"/>
  <c r="O46" i="4" s="1"/>
  <c r="N47" i="4"/>
  <c r="O47" i="4" s="1"/>
  <c r="AR44" i="7" l="1"/>
  <c r="P45" i="7"/>
  <c r="AK44" i="7" s="1"/>
  <c r="Z44" i="7"/>
  <c r="Q45" i="7"/>
  <c r="AH44" i="7" s="1"/>
  <c r="Y44" i="7"/>
  <c r="V46" i="7"/>
  <c r="AS45" i="7" s="1"/>
  <c r="W45" i="7"/>
  <c r="U45" i="7"/>
  <c r="V45" i="7"/>
  <c r="AS44" i="7" s="1"/>
  <c r="O45" i="7"/>
  <c r="M45" i="7" s="1"/>
  <c r="G46" i="6"/>
  <c r="H46" i="6"/>
  <c r="K46" i="6" s="1"/>
  <c r="J45" i="6"/>
  <c r="K7" i="5"/>
  <c r="K8" i="5"/>
  <c r="B10" i="5"/>
  <c r="B11" i="5"/>
  <c r="B14" i="5"/>
  <c r="B13" i="5"/>
  <c r="B20" i="5"/>
  <c r="B18" i="5"/>
  <c r="B16" i="5"/>
  <c r="B17" i="5"/>
  <c r="B19" i="5"/>
  <c r="B7" i="5"/>
  <c r="B12" i="5"/>
  <c r="B8" i="5"/>
  <c r="B9" i="5"/>
  <c r="B21" i="5"/>
  <c r="B6" i="5"/>
  <c r="B15" i="5"/>
  <c r="AG44" i="7" l="1"/>
  <c r="AO44" i="7"/>
  <c r="N46" i="7"/>
  <c r="L45" i="7"/>
  <c r="AL44" i="7"/>
  <c r="AP44" i="7"/>
  <c r="T46" i="7"/>
  <c r="AA45" i="7" s="1"/>
  <c r="AM45" i="7"/>
  <c r="AD44" i="7"/>
  <c r="AC44" i="7"/>
  <c r="AM44" i="7"/>
  <c r="AM46" i="7"/>
  <c r="AD45" i="7"/>
  <c r="AT45" i="7"/>
  <c r="S46" i="7"/>
  <c r="R46" i="7"/>
  <c r="K45" i="7"/>
  <c r="J45" i="7"/>
  <c r="AN44" i="7"/>
  <c r="AF44" i="7"/>
  <c r="AJ44" i="7"/>
  <c r="AB44" i="7"/>
  <c r="AI44" i="7"/>
  <c r="AC45" i="7"/>
  <c r="AE44" i="7"/>
  <c r="AQ44" i="7"/>
  <c r="N47" i="6"/>
  <c r="O47" i="6" s="1"/>
  <c r="N46" i="6"/>
  <c r="O46" i="6" s="1"/>
  <c r="K9" i="5"/>
  <c r="L8" i="5" s="1"/>
  <c r="B22" i="5"/>
  <c r="AD46" i="7" l="1"/>
  <c r="U46" i="7"/>
  <c r="AB45" i="7" s="1"/>
  <c r="AE46" i="7"/>
  <c r="Z45" i="7"/>
  <c r="AS46" i="7"/>
  <c r="AR45" i="7"/>
  <c r="O46" i="7"/>
  <c r="M46" i="7" s="1"/>
  <c r="P46" i="7"/>
  <c r="W46" i="7"/>
  <c r="AB46" i="7"/>
  <c r="AC46" i="7"/>
  <c r="Q46" i="7"/>
  <c r="X45" i="7"/>
  <c r="Y45" i="7"/>
  <c r="L7" i="5"/>
  <c r="C12" i="5"/>
  <c r="C20" i="5"/>
  <c r="C19" i="5"/>
  <c r="C22" i="5"/>
  <c r="C16" i="5"/>
  <c r="C11" i="5"/>
  <c r="C18" i="5"/>
  <c r="C14" i="5"/>
  <c r="C9" i="5"/>
  <c r="C6" i="5"/>
  <c r="C17" i="5"/>
  <c r="C13" i="5"/>
  <c r="C7" i="5"/>
  <c r="C10" i="5"/>
  <c r="C8" i="5"/>
  <c r="C15" i="5"/>
  <c r="C21" i="5"/>
  <c r="N47" i="7" l="1"/>
  <c r="AN45" i="7"/>
  <c r="AI46" i="7"/>
  <c r="AI45" i="7"/>
  <c r="L47" i="7"/>
  <c r="K46" i="7"/>
  <c r="Y46" i="7"/>
  <c r="AF45" i="7"/>
  <c r="X46" i="7"/>
  <c r="AG45" i="7"/>
  <c r="AJ45" i="7"/>
  <c r="AO45" i="7"/>
  <c r="AR46" i="7"/>
  <c r="AK45" i="7"/>
  <c r="AQ45" i="7"/>
  <c r="AE45" i="7"/>
  <c r="AQ46" i="7"/>
  <c r="AT46" i="7"/>
  <c r="J46" i="7"/>
  <c r="AA46" i="7"/>
  <c r="Z46" i="7"/>
  <c r="AH45" i="7"/>
  <c r="AL45" i="7"/>
  <c r="AP45" i="7"/>
  <c r="L46" i="7" l="1"/>
  <c r="O47" i="7"/>
  <c r="P47" i="7"/>
  <c r="Q47" i="7"/>
  <c r="M47" i="7" l="1"/>
  <c r="N48" i="7" s="1"/>
  <c r="T48" i="7"/>
  <c r="AA47" i="7" s="1"/>
  <c r="AL46" i="7"/>
  <c r="AH46" i="7"/>
  <c r="AP46" i="7"/>
  <c r="AK46" i="7"/>
  <c r="AO46" i="7"/>
  <c r="AG46" i="7"/>
  <c r="AT47" i="7"/>
  <c r="S48" i="7"/>
  <c r="R48" i="7"/>
  <c r="X47" i="7" s="1"/>
  <c r="K47" i="7"/>
  <c r="J47" i="7"/>
  <c r="AJ46" i="7"/>
  <c r="AN46" i="7"/>
  <c r="AF46" i="7"/>
  <c r="Q48" i="7" l="1"/>
  <c r="T49" i="7" s="1"/>
  <c r="AA48" i="7" s="1"/>
  <c r="AR47" i="7"/>
  <c r="Z47" i="7"/>
  <c r="Y47" i="7"/>
  <c r="W48" i="7"/>
  <c r="U48" i="7"/>
  <c r="V48" i="7"/>
  <c r="AS47" i="7" s="1"/>
  <c r="P48" i="7"/>
  <c r="O48" i="7"/>
  <c r="V49" i="7"/>
  <c r="AC48" i="7" s="1"/>
  <c r="AT59" i="7"/>
  <c r="M48" i="7" l="1"/>
  <c r="N49" i="7" s="1"/>
  <c r="L48" i="7"/>
  <c r="AP47" i="7"/>
  <c r="AH47" i="7"/>
  <c r="AL47" i="7"/>
  <c r="AS48" i="7"/>
  <c r="AT48" i="7"/>
  <c r="S49" i="7"/>
  <c r="R49" i="7"/>
  <c r="X48" i="7" s="1"/>
  <c r="AN47" i="7"/>
  <c r="K48" i="7"/>
  <c r="J48" i="7"/>
  <c r="AJ47" i="7"/>
  <c r="AF47" i="7"/>
  <c r="AO47" i="7"/>
  <c r="AG47" i="7"/>
  <c r="AK47" i="7"/>
  <c r="AM48" i="7"/>
  <c r="AD47" i="7"/>
  <c r="AC47" i="7"/>
  <c r="AM47" i="7"/>
  <c r="AD48" i="7"/>
  <c r="AB47" i="7"/>
  <c r="AI47" i="7"/>
  <c r="AQ47" i="7"/>
  <c r="AE47" i="7"/>
  <c r="Q49" i="7" l="1"/>
  <c r="AL48" i="7" s="1"/>
  <c r="P49" i="7"/>
  <c r="AK48" i="7" s="1"/>
  <c r="Z48" i="7"/>
  <c r="AR48" i="7"/>
  <c r="O49" i="7"/>
  <c r="M49" i="7" s="1"/>
  <c r="Y48" i="7"/>
  <c r="U49" i="7"/>
  <c r="W49" i="7"/>
  <c r="N50" i="7" l="1"/>
  <c r="T50" i="7"/>
  <c r="AA49" i="7" s="1"/>
  <c r="AP48" i="7"/>
  <c r="AH48" i="7"/>
  <c r="J49" i="7"/>
  <c r="AO48" i="7"/>
  <c r="AG48" i="7"/>
  <c r="AT49" i="7"/>
  <c r="R50" i="7"/>
  <c r="X49" i="7" s="1"/>
  <c r="K49" i="7"/>
  <c r="S50" i="7"/>
  <c r="AF48" i="7"/>
  <c r="AJ48" i="7"/>
  <c r="AN48" i="7"/>
  <c r="AE48" i="7"/>
  <c r="AQ48" i="7"/>
  <c r="AB48" i="7"/>
  <c r="AI48" i="7"/>
  <c r="V50" i="7" l="1"/>
  <c r="AS49" i="7" s="1"/>
  <c r="L49" i="7"/>
  <c r="O50" i="7"/>
  <c r="P50" i="7"/>
  <c r="AO49" i="7" s="1"/>
  <c r="Q50" i="7"/>
  <c r="AH49" i="7" s="1"/>
  <c r="Y49" i="7"/>
  <c r="AR49" i="7"/>
  <c r="U50" i="7"/>
  <c r="W50" i="7"/>
  <c r="AE49" i="7" s="1"/>
  <c r="Z49" i="7"/>
  <c r="M50" i="7" l="1"/>
  <c r="N51" i="7" s="1"/>
  <c r="AN49" i="7"/>
  <c r="AC49" i="7"/>
  <c r="AD49" i="7"/>
  <c r="AM49" i="7"/>
  <c r="L50" i="7"/>
  <c r="AG49" i="7"/>
  <c r="AP49" i="7"/>
  <c r="T51" i="7"/>
  <c r="AA50" i="7" s="1"/>
  <c r="AL49" i="7"/>
  <c r="AF49" i="7"/>
  <c r="AJ49" i="7"/>
  <c r="J50" i="7"/>
  <c r="K50" i="7"/>
  <c r="AK49" i="7"/>
  <c r="R51" i="7"/>
  <c r="X50" i="7" s="1"/>
  <c r="AT50" i="7"/>
  <c r="S51" i="7"/>
  <c r="AR50" i="7" s="1"/>
  <c r="AQ49" i="7"/>
  <c r="AB49" i="7"/>
  <c r="AI49" i="7"/>
  <c r="V51" i="7" l="1"/>
  <c r="AS50" i="7" s="1"/>
  <c r="W51" i="7"/>
  <c r="AQ50" i="7" s="1"/>
  <c r="U51" i="7"/>
  <c r="O51" i="7"/>
  <c r="P51" i="7"/>
  <c r="AG50" i="7" s="1"/>
  <c r="Q51" i="7"/>
  <c r="T52" i="7" s="1"/>
  <c r="AA51" i="7" s="1"/>
  <c r="Z50" i="7"/>
  <c r="Y50" i="7"/>
  <c r="M51" i="7" l="1"/>
  <c r="N52" i="7" s="1"/>
  <c r="AM50" i="7"/>
  <c r="AD50" i="7"/>
  <c r="AC50" i="7"/>
  <c r="R52" i="7"/>
  <c r="X51" i="7" s="1"/>
  <c r="AE50" i="7"/>
  <c r="L51" i="7"/>
  <c r="AB50" i="7"/>
  <c r="AI50" i="7"/>
  <c r="AN50" i="7"/>
  <c r="AJ50" i="7"/>
  <c r="AO50" i="7"/>
  <c r="AK50" i="7"/>
  <c r="AF50" i="7"/>
  <c r="K51" i="7"/>
  <c r="S52" i="7"/>
  <c r="AR51" i="7" s="1"/>
  <c r="AT51" i="7"/>
  <c r="AL50" i="7"/>
  <c r="AH50" i="7"/>
  <c r="AP50" i="7"/>
  <c r="J51" i="7"/>
  <c r="V52" i="7"/>
  <c r="AS51" i="7" s="1"/>
  <c r="U52" i="7" l="1"/>
  <c r="AB51" i="7" s="1"/>
  <c r="W52" i="7"/>
  <c r="AE51" i="7" s="1"/>
  <c r="Y51" i="7"/>
  <c r="Z51" i="7"/>
  <c r="Q52" i="7"/>
  <c r="AL51" i="7" s="1"/>
  <c r="P52" i="7"/>
  <c r="AK51" i="7" s="1"/>
  <c r="O52" i="7"/>
  <c r="M52" i="7" s="1"/>
  <c r="AC51" i="7"/>
  <c r="AD51" i="7"/>
  <c r="AM51" i="7"/>
  <c r="N53" i="7" l="1"/>
  <c r="AI51" i="7"/>
  <c r="AQ51" i="7"/>
  <c r="AH51" i="7"/>
  <c r="T53" i="7"/>
  <c r="AA52" i="7" s="1"/>
  <c r="AO51" i="7"/>
  <c r="AT52" i="7"/>
  <c r="AG51" i="7"/>
  <c r="AP51" i="7"/>
  <c r="AF51" i="7"/>
  <c r="AN51" i="7"/>
  <c r="S53" i="7"/>
  <c r="Z52" i="7" s="1"/>
  <c r="AJ51" i="7"/>
  <c r="R53" i="7"/>
  <c r="X52" i="7" s="1"/>
  <c r="J52" i="7"/>
  <c r="K52" i="7"/>
  <c r="P53" i="7" l="1"/>
  <c r="AG52" i="7" s="1"/>
  <c r="V53" i="7"/>
  <c r="O53" i="7"/>
  <c r="L52" i="7"/>
  <c r="AR52" i="7"/>
  <c r="Q53" i="7"/>
  <c r="AP52" i="7" s="1"/>
  <c r="Y52" i="7"/>
  <c r="U53" i="7"/>
  <c r="W53" i="7"/>
  <c r="AQ52" i="7" s="1"/>
  <c r="M53" i="7" l="1"/>
  <c r="N54" i="7" s="1"/>
  <c r="AF52" i="7"/>
  <c r="AN52" i="7"/>
  <c r="R54" i="7"/>
  <c r="X53" i="7" s="1"/>
  <c r="AK52" i="7"/>
  <c r="AO52" i="7"/>
  <c r="AJ52" i="7"/>
  <c r="AC52" i="7"/>
  <c r="AS52" i="7"/>
  <c r="AD52" i="7"/>
  <c r="AM52" i="7"/>
  <c r="S54" i="7"/>
  <c r="AR53" i="7" s="1"/>
  <c r="J53" i="7"/>
  <c r="K53" i="7"/>
  <c r="AL52" i="7"/>
  <c r="T54" i="7"/>
  <c r="AA53" i="7" s="1"/>
  <c r="AT53" i="7"/>
  <c r="AH52" i="7"/>
  <c r="AE52" i="7"/>
  <c r="AI52" i="7"/>
  <c r="AB52" i="7"/>
  <c r="Y53" i="7" l="1"/>
  <c r="Q54" i="7"/>
  <c r="T55" i="7" s="1"/>
  <c r="AA54" i="7" s="1"/>
  <c r="V54" i="7"/>
  <c r="AS53" i="7" s="1"/>
  <c r="W54" i="7"/>
  <c r="AQ53" i="7" s="1"/>
  <c r="P54" i="7"/>
  <c r="AK53" i="7" s="1"/>
  <c r="L53" i="7"/>
  <c r="O54" i="7"/>
  <c r="M54" i="7" s="1"/>
  <c r="U54" i="7"/>
  <c r="AB53" i="7" s="1"/>
  <c r="Z53" i="7"/>
  <c r="N55" i="7" l="1"/>
  <c r="AH53" i="7"/>
  <c r="AL53" i="7"/>
  <c r="AJ53" i="7"/>
  <c r="AP53" i="7"/>
  <c r="AG53" i="7"/>
  <c r="AE53" i="7"/>
  <c r="AO53" i="7"/>
  <c r="AI53" i="7"/>
  <c r="S55" i="7"/>
  <c r="Y54" i="7" s="1"/>
  <c r="L54" i="7"/>
  <c r="AM53" i="7"/>
  <c r="AD53" i="7"/>
  <c r="AT54" i="7"/>
  <c r="K54" i="7"/>
  <c r="AC53" i="7"/>
  <c r="J54" i="7"/>
  <c r="R55" i="7"/>
  <c r="X54" i="7" s="1"/>
  <c r="AN53" i="7"/>
  <c r="AF53" i="7"/>
  <c r="V55" i="7" l="1"/>
  <c r="AS54" i="7" s="1"/>
  <c r="Q55" i="7"/>
  <c r="AH54" i="7" s="1"/>
  <c r="AR54" i="7"/>
  <c r="O55" i="7"/>
  <c r="P55" i="7"/>
  <c r="AO54" i="7" s="1"/>
  <c r="Z54" i="7"/>
  <c r="V56" i="7"/>
  <c r="AC55" i="7" s="1"/>
  <c r="W55" i="7"/>
  <c r="U55" i="7"/>
  <c r="M55" i="7" l="1"/>
  <c r="N56" i="7" s="1"/>
  <c r="T56" i="7"/>
  <c r="AA55" i="7" s="1"/>
  <c r="AC54" i="7"/>
  <c r="AD54" i="7"/>
  <c r="AM54" i="7"/>
  <c r="AK54" i="7"/>
  <c r="R56" i="7"/>
  <c r="X55" i="7" s="1"/>
  <c r="K55" i="7"/>
  <c r="AD55" i="7"/>
  <c r="L55" i="7"/>
  <c r="AN54" i="7"/>
  <c r="J55" i="7"/>
  <c r="AF54" i="7"/>
  <c r="AS55" i="7"/>
  <c r="AJ54" i="7"/>
  <c r="AP54" i="7"/>
  <c r="AL54" i="7"/>
  <c r="S56" i="7"/>
  <c r="Z55" i="7" s="1"/>
  <c r="AG54" i="7"/>
  <c r="AM55" i="7"/>
  <c r="AT55" i="7"/>
  <c r="AB54" i="7"/>
  <c r="AI54" i="7"/>
  <c r="AQ54" i="7"/>
  <c r="AE54" i="7"/>
  <c r="U56" i="7" l="1"/>
  <c r="AB55" i="7" s="1"/>
  <c r="Q56" i="7"/>
  <c r="T57" i="7" s="1"/>
  <c r="AA56" i="7" s="1"/>
  <c r="AR55" i="7"/>
  <c r="W56" i="7"/>
  <c r="AE55" i="7" s="1"/>
  <c r="Y55" i="7"/>
  <c r="O56" i="7"/>
  <c r="P56" i="7"/>
  <c r="AG55" i="7" s="1"/>
  <c r="M56" i="7" l="1"/>
  <c r="N57" i="7" s="1"/>
  <c r="AL55" i="7"/>
  <c r="AH55" i="7"/>
  <c r="AI55" i="7"/>
  <c r="AP55" i="7"/>
  <c r="AQ55" i="7"/>
  <c r="R57" i="7"/>
  <c r="X56" i="7" s="1"/>
  <c r="AJ55" i="7"/>
  <c r="AF55" i="7"/>
  <c r="J56" i="7"/>
  <c r="K56" i="7"/>
  <c r="AT56" i="7"/>
  <c r="AO55" i="7"/>
  <c r="AK55" i="7"/>
  <c r="AN55" i="7"/>
  <c r="S57" i="7"/>
  <c r="Q57" i="7" l="1"/>
  <c r="T58" i="7" s="1"/>
  <c r="AA57" i="7" s="1"/>
  <c r="O57" i="7"/>
  <c r="W57" i="7"/>
  <c r="AQ56" i="7" s="1"/>
  <c r="P57" i="7"/>
  <c r="AG56" i="7" s="1"/>
  <c r="Y56" i="7"/>
  <c r="Z56" i="7"/>
  <c r="U57" i="7"/>
  <c r="AB56" i="7" s="1"/>
  <c r="V57" i="7"/>
  <c r="AR56" i="7"/>
  <c r="L56" i="7"/>
  <c r="R58" i="7"/>
  <c r="X57" i="7" s="1"/>
  <c r="M57" i="7" l="1"/>
  <c r="AK56" i="7"/>
  <c r="AE56" i="7"/>
  <c r="AH56" i="7"/>
  <c r="N58" i="7"/>
  <c r="AJ56" i="7"/>
  <c r="AP56" i="7"/>
  <c r="AD58" i="7"/>
  <c r="AL56" i="7"/>
  <c r="AE58" i="7"/>
  <c r="K57" i="7"/>
  <c r="AN56" i="7"/>
  <c r="J57" i="7"/>
  <c r="AO56" i="7"/>
  <c r="S58" i="7"/>
  <c r="Z57" i="7" s="1"/>
  <c r="AF56" i="7"/>
  <c r="L57" i="7"/>
  <c r="AT57" i="7"/>
  <c r="AI56" i="7"/>
  <c r="AB58" i="7"/>
  <c r="AC56" i="7"/>
  <c r="AM56" i="7"/>
  <c r="AS56" i="7"/>
  <c r="AD56" i="7"/>
  <c r="AC58" i="7"/>
  <c r="V58" i="7" l="1"/>
  <c r="AS57" i="7" s="1"/>
  <c r="O58" i="7"/>
  <c r="U58" i="7"/>
  <c r="AH58" i="7" s="1"/>
  <c r="W58" i="7"/>
  <c r="AQ58" i="7" s="1"/>
  <c r="Q58" i="7"/>
  <c r="AP57" i="7" s="1"/>
  <c r="P58" i="7"/>
  <c r="AR58" i="7" s="1"/>
  <c r="AR57" i="7"/>
  <c r="AS58" i="7"/>
  <c r="AL58" i="7"/>
  <c r="AM58" i="7"/>
  <c r="AD57" i="7"/>
  <c r="AM57" i="7"/>
  <c r="Y57" i="7"/>
  <c r="AJ58" i="7"/>
  <c r="AK58" i="7"/>
  <c r="AC57" i="7"/>
  <c r="AF57" i="7" l="1"/>
  <c r="M58" i="7"/>
  <c r="AJ57" i="7"/>
  <c r="X58" i="7"/>
  <c r="AN57" i="7"/>
  <c r="Y58" i="7"/>
  <c r="AO58" i="7"/>
  <c r="AQ57" i="7"/>
  <c r="AP58" i="7"/>
  <c r="AE57" i="7"/>
  <c r="AN58" i="7"/>
  <c r="AB57" i="7"/>
  <c r="L59" i="7"/>
  <c r="L58" i="7"/>
  <c r="AI57" i="7"/>
  <c r="AF58" i="7"/>
  <c r="AI58" i="7"/>
  <c r="AG58" i="7"/>
  <c r="Z58" i="7"/>
  <c r="AA58" i="7"/>
  <c r="AL57" i="7"/>
  <c r="AH57" i="7"/>
  <c r="AG57" i="7"/>
  <c r="AO57" i="7"/>
  <c r="K58" i="7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AT58" i="7"/>
  <c r="J58" i="7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AK57" i="7"/>
  <c r="N59" i="7"/>
  <c r="W60" i="7" l="1"/>
  <c r="AN60" i="7" s="1"/>
  <c r="U60" i="7"/>
  <c r="V60" i="7"/>
  <c r="AJ60" i="7" s="1"/>
  <c r="AF60" i="7" l="1"/>
  <c r="M60" i="7"/>
  <c r="W61" i="7"/>
  <c r="AN61" i="7" s="1"/>
  <c r="AM59" i="7"/>
  <c r="U61" i="7"/>
  <c r="AH60" i="7"/>
  <c r="AI59" i="7"/>
  <c r="L60" i="7"/>
  <c r="AL60" i="7"/>
  <c r="AE59" i="7"/>
  <c r="AQ59" i="7"/>
  <c r="AO60" i="7"/>
  <c r="AS59" i="7"/>
  <c r="AK60" i="7"/>
  <c r="AC59" i="7"/>
  <c r="V61" i="7"/>
  <c r="AM60" i="7" s="1"/>
  <c r="AD59" i="7"/>
  <c r="AP60" i="7"/>
  <c r="AT60" i="7"/>
  <c r="N61" i="7"/>
  <c r="AB59" i="7"/>
  <c r="AG60" i="7"/>
  <c r="AQ60" i="7"/>
  <c r="AP61" i="7"/>
  <c r="AG61" i="7" l="1"/>
  <c r="M61" i="7"/>
  <c r="U62" i="7"/>
  <c r="AB60" i="7"/>
  <c r="AI60" i="7"/>
  <c r="AF61" i="7"/>
  <c r="AH61" i="7"/>
  <c r="W62" i="7"/>
  <c r="W63" i="7" s="1"/>
  <c r="AE60" i="7"/>
  <c r="AO61" i="7"/>
  <c r="L61" i="7"/>
  <c r="AT61" i="7"/>
  <c r="N62" i="7"/>
  <c r="AS60" i="7"/>
  <c r="AJ61" i="7"/>
  <c r="AC60" i="7"/>
  <c r="AL61" i="7"/>
  <c r="AK61" i="7"/>
  <c r="AD60" i="7"/>
  <c r="V62" i="7"/>
  <c r="AB61" i="7" l="1"/>
  <c r="M62" i="7"/>
  <c r="AQ61" i="7"/>
  <c r="AG62" i="7"/>
  <c r="U63" i="7"/>
  <c r="AI61" i="7"/>
  <c r="AH62" i="7"/>
  <c r="AF62" i="7"/>
  <c r="AO62" i="7"/>
  <c r="AN62" i="7"/>
  <c r="AP62" i="7"/>
  <c r="AE61" i="7"/>
  <c r="AJ62" i="7"/>
  <c r="AD61" i="7"/>
  <c r="AK62" i="7"/>
  <c r="AL62" i="7"/>
  <c r="AS61" i="7"/>
  <c r="AM61" i="7"/>
  <c r="AC61" i="7"/>
  <c r="V63" i="7"/>
  <c r="AT62" i="7"/>
  <c r="L62" i="7"/>
  <c r="N63" i="7"/>
  <c r="AQ62" i="7"/>
  <c r="AN63" i="7"/>
  <c r="AP63" i="7"/>
  <c r="W64" i="7"/>
  <c r="AE62" i="7"/>
  <c r="AO63" i="7"/>
  <c r="U64" i="7" l="1"/>
  <c r="M63" i="7"/>
  <c r="AF63" i="7"/>
  <c r="AF64" i="7"/>
  <c r="AI62" i="7"/>
  <c r="AB62" i="7"/>
  <c r="AH63" i="7"/>
  <c r="U65" i="7"/>
  <c r="AH64" i="7"/>
  <c r="AI63" i="7"/>
  <c r="AB63" i="7"/>
  <c r="AG63" i="7"/>
  <c r="AK63" i="7"/>
  <c r="AD62" i="7"/>
  <c r="AC62" i="7"/>
  <c r="AL63" i="7"/>
  <c r="AS62" i="7"/>
  <c r="AJ63" i="7"/>
  <c r="V64" i="7"/>
  <c r="AT64" i="7" s="1"/>
  <c r="AT63" i="7"/>
  <c r="L63" i="7"/>
  <c r="N64" i="7"/>
  <c r="AM62" i="7"/>
  <c r="AN64" i="7"/>
  <c r="AQ63" i="7"/>
  <c r="AP64" i="7"/>
  <c r="AO64" i="7"/>
  <c r="W65" i="7"/>
  <c r="AE63" i="7"/>
  <c r="AH65" i="7" l="1"/>
  <c r="AG64" i="7"/>
  <c r="M64" i="7"/>
  <c r="N65" i="7" s="1"/>
  <c r="AF65" i="7"/>
  <c r="AI64" i="7"/>
  <c r="AB64" i="7"/>
  <c r="U66" i="7"/>
  <c r="AG65" i="7"/>
  <c r="AM63" i="7"/>
  <c r="AS63" i="7"/>
  <c r="AK64" i="7"/>
  <c r="AL64" i="7"/>
  <c r="V65" i="7"/>
  <c r="L65" i="7" s="1"/>
  <c r="AC63" i="7"/>
  <c r="AD63" i="7"/>
  <c r="AJ64" i="7"/>
  <c r="L64" i="7"/>
  <c r="AP65" i="7"/>
  <c r="AN65" i="7"/>
  <c r="AE64" i="7"/>
  <c r="AO65" i="7"/>
  <c r="W66" i="7"/>
  <c r="AQ64" i="7"/>
  <c r="AF66" i="7" l="1"/>
  <c r="M65" i="7"/>
  <c r="N66" i="7" s="1"/>
  <c r="AI65" i="7"/>
  <c r="U67" i="7"/>
  <c r="AB65" i="7"/>
  <c r="AH66" i="7"/>
  <c r="AG66" i="7"/>
  <c r="AT65" i="7"/>
  <c r="AD64" i="7"/>
  <c r="AS64" i="7"/>
  <c r="V66" i="7"/>
  <c r="AT66" i="7" s="1"/>
  <c r="AK65" i="7"/>
  <c r="AL65" i="7"/>
  <c r="AJ65" i="7"/>
  <c r="AM64" i="7"/>
  <c r="AC64" i="7"/>
  <c r="AP66" i="7"/>
  <c r="AE65" i="7"/>
  <c r="AO66" i="7"/>
  <c r="AN66" i="7"/>
  <c r="W67" i="7"/>
  <c r="AQ65" i="7"/>
  <c r="AF67" i="7" l="1"/>
  <c r="M66" i="7"/>
  <c r="AH67" i="7"/>
  <c r="AI66" i="7"/>
  <c r="AG67" i="7"/>
  <c r="AB66" i="7"/>
  <c r="U68" i="7"/>
  <c r="L66" i="7"/>
  <c r="AS65" i="7"/>
  <c r="AK66" i="7"/>
  <c r="AJ66" i="7"/>
  <c r="N67" i="7"/>
  <c r="AD65" i="7"/>
  <c r="AC65" i="7"/>
  <c r="AL66" i="7"/>
  <c r="V67" i="7"/>
  <c r="AM66" i="7" s="1"/>
  <c r="AM65" i="7"/>
  <c r="AE66" i="7"/>
  <c r="W68" i="7"/>
  <c r="AN67" i="7"/>
  <c r="AP67" i="7"/>
  <c r="AQ66" i="7"/>
  <c r="AO67" i="7"/>
  <c r="AI67" i="7" l="1"/>
  <c r="M67" i="7"/>
  <c r="AG68" i="7"/>
  <c r="AB67" i="7"/>
  <c r="U69" i="7"/>
  <c r="AH68" i="7"/>
  <c r="AF68" i="7"/>
  <c r="L67" i="7"/>
  <c r="AT67" i="7"/>
  <c r="AS66" i="7"/>
  <c r="V68" i="7"/>
  <c r="L68" i="7" s="1"/>
  <c r="AL67" i="7"/>
  <c r="AC66" i="7"/>
  <c r="N68" i="7"/>
  <c r="AK67" i="7"/>
  <c r="AD66" i="7"/>
  <c r="AJ67" i="7"/>
  <c r="AO68" i="7"/>
  <c r="AN68" i="7"/>
  <c r="W69" i="7"/>
  <c r="AP68" i="7"/>
  <c r="AE67" i="7"/>
  <c r="AQ67" i="7"/>
  <c r="AF69" i="7" l="1"/>
  <c r="AG69" i="7"/>
  <c r="AB68" i="7"/>
  <c r="U70" i="7"/>
  <c r="M68" i="7"/>
  <c r="AH69" i="7"/>
  <c r="AG70" i="7"/>
  <c r="AI68" i="7"/>
  <c r="AT68" i="7"/>
  <c r="AM67" i="7"/>
  <c r="AS67" i="7"/>
  <c r="AC67" i="7"/>
  <c r="V69" i="7"/>
  <c r="L69" i="7" s="1"/>
  <c r="AD67" i="7"/>
  <c r="N69" i="7"/>
  <c r="AL68" i="7"/>
  <c r="AK68" i="7"/>
  <c r="AJ68" i="7"/>
  <c r="AN69" i="7"/>
  <c r="AP69" i="7"/>
  <c r="AQ68" i="7"/>
  <c r="W70" i="7"/>
  <c r="AE68" i="7"/>
  <c r="AO69" i="7"/>
  <c r="U71" i="7" l="1"/>
  <c r="AF70" i="7"/>
  <c r="AH70" i="7"/>
  <c r="M69" i="7"/>
  <c r="AI69" i="7"/>
  <c r="AB69" i="7"/>
  <c r="AT69" i="7"/>
  <c r="AL69" i="7"/>
  <c r="AK69" i="7"/>
  <c r="AC68" i="7"/>
  <c r="V70" i="7"/>
  <c r="L70" i="7" s="1"/>
  <c r="N70" i="7"/>
  <c r="AD68" i="7"/>
  <c r="AS68" i="7"/>
  <c r="AJ69" i="7"/>
  <c r="AM68" i="7"/>
  <c r="AP70" i="7"/>
  <c r="AN70" i="7"/>
  <c r="W71" i="7"/>
  <c r="AE69" i="7"/>
  <c r="AO70" i="7"/>
  <c r="AQ69" i="7"/>
  <c r="M70" i="7" l="1"/>
  <c r="AG71" i="7"/>
  <c r="AB70" i="7"/>
  <c r="AF71" i="7"/>
  <c r="AH71" i="7"/>
  <c r="AI70" i="7"/>
  <c r="U72" i="7"/>
  <c r="AS69" i="7"/>
  <c r="N71" i="7"/>
  <c r="AC69" i="7"/>
  <c r="AK70" i="7"/>
  <c r="AD69" i="7"/>
  <c r="AJ70" i="7"/>
  <c r="V71" i="7"/>
  <c r="L71" i="7" s="1"/>
  <c r="AL70" i="7"/>
  <c r="AT70" i="7"/>
  <c r="AM69" i="7"/>
  <c r="AE70" i="7"/>
  <c r="AP71" i="7"/>
  <c r="AO71" i="7"/>
  <c r="AN71" i="7"/>
  <c r="W72" i="7"/>
  <c r="AQ70" i="7"/>
  <c r="AG72" i="7" l="1"/>
  <c r="U73" i="7"/>
  <c r="AB71" i="7"/>
  <c r="AH72" i="7"/>
  <c r="AI71" i="7"/>
  <c r="AF72" i="7"/>
  <c r="M71" i="7"/>
  <c r="N72" i="7" s="1"/>
  <c r="AJ71" i="7"/>
  <c r="AD70" i="7"/>
  <c r="V72" i="7"/>
  <c r="L72" i="7" s="1"/>
  <c r="AL71" i="7"/>
  <c r="AK71" i="7"/>
  <c r="AS70" i="7"/>
  <c r="AC70" i="7"/>
  <c r="AT71" i="7"/>
  <c r="AM70" i="7"/>
  <c r="AQ71" i="7"/>
  <c r="AP72" i="7"/>
  <c r="AO72" i="7"/>
  <c r="W73" i="7"/>
  <c r="AE71" i="7"/>
  <c r="AN72" i="7"/>
  <c r="U74" i="7" l="1"/>
  <c r="AG73" i="7"/>
  <c r="AH73" i="7"/>
  <c r="AB72" i="7"/>
  <c r="AF73" i="7"/>
  <c r="AI72" i="7"/>
  <c r="M72" i="7"/>
  <c r="N73" i="7" s="1"/>
  <c r="AL72" i="7"/>
  <c r="AJ72" i="7"/>
  <c r="AD71" i="7"/>
  <c r="V73" i="7"/>
  <c r="M73" i="7" s="1"/>
  <c r="AC71" i="7"/>
  <c r="AS71" i="7"/>
  <c r="AK72" i="7"/>
  <c r="AT72" i="7"/>
  <c r="AM71" i="7"/>
  <c r="AO73" i="7"/>
  <c r="W74" i="7"/>
  <c r="AE72" i="7"/>
  <c r="AP73" i="7"/>
  <c r="AN73" i="7"/>
  <c r="AQ72" i="7"/>
  <c r="AB73" i="7" l="1"/>
  <c r="AI73" i="7"/>
  <c r="AI74" i="7"/>
  <c r="N74" i="7"/>
  <c r="AJ73" i="7"/>
  <c r="AC72" i="7"/>
  <c r="V74" i="7"/>
  <c r="O75" i="7" s="1"/>
  <c r="AS72" i="7"/>
  <c r="AK73" i="7"/>
  <c r="AD72" i="7"/>
  <c r="AL73" i="7"/>
  <c r="AT73" i="7"/>
  <c r="L73" i="7"/>
  <c r="AM72" i="7"/>
  <c r="AQ74" i="7"/>
  <c r="AE73" i="7"/>
  <c r="AQ73" i="7"/>
  <c r="AT169" i="7"/>
  <c r="M75" i="7" l="1"/>
  <c r="N76" i="7" s="1"/>
  <c r="M74" i="7"/>
  <c r="AM74" i="7"/>
  <c r="AC73" i="7"/>
  <c r="AD73" i="7"/>
  <c r="AS73" i="7"/>
  <c r="N75" i="7"/>
  <c r="AT74" i="7"/>
  <c r="L75" i="7"/>
  <c r="Q75" i="7"/>
  <c r="T76" i="7" s="1"/>
  <c r="AA75" i="7" s="1"/>
  <c r="P75" i="7"/>
  <c r="AO74" i="7" s="1"/>
  <c r="L74" i="7"/>
  <c r="AM73" i="7"/>
  <c r="AN74" i="7"/>
  <c r="AJ74" i="7"/>
  <c r="AF74" i="7"/>
  <c r="R76" i="7"/>
  <c r="AK74" i="7" l="1"/>
  <c r="AG74" i="7"/>
  <c r="AL74" i="7"/>
  <c r="AT75" i="7"/>
  <c r="K75" i="7"/>
  <c r="P76" i="7" s="1"/>
  <c r="J75" i="7"/>
  <c r="V76" i="7" s="1"/>
  <c r="AP74" i="7"/>
  <c r="AH74" i="7"/>
  <c r="S76" i="7"/>
  <c r="Y75" i="7" s="1"/>
  <c r="X75" i="7"/>
  <c r="O76" i="7" l="1"/>
  <c r="Q76" i="7"/>
  <c r="U76" i="7"/>
  <c r="AI75" i="7" s="1"/>
  <c r="W76" i="7"/>
  <c r="AE75" i="7" s="1"/>
  <c r="AR75" i="7"/>
  <c r="Z75" i="7"/>
  <c r="AS75" i="7"/>
  <c r="AD75" i="7"/>
  <c r="AC75" i="7"/>
  <c r="AM75" i="7"/>
  <c r="AK75" i="7"/>
  <c r="AO75" i="7"/>
  <c r="AG75" i="7"/>
  <c r="AF75" i="7" l="1"/>
  <c r="M76" i="7"/>
  <c r="N77" i="7" s="1"/>
  <c r="AN75" i="7"/>
  <c r="AB75" i="7"/>
  <c r="AL75" i="7"/>
  <c r="L76" i="7"/>
  <c r="S77" i="7"/>
  <c r="Y76" i="7" s="1"/>
  <c r="K76" i="7"/>
  <c r="AJ75" i="7"/>
  <c r="J76" i="7"/>
  <c r="R77" i="7"/>
  <c r="X76" i="7" s="1"/>
  <c r="AQ75" i="7"/>
  <c r="AT76" i="7"/>
  <c r="AP75" i="7"/>
  <c r="T77" i="7"/>
  <c r="AA76" i="7" s="1"/>
  <c r="AH75" i="7"/>
  <c r="V77" i="7"/>
  <c r="P77" i="7" l="1"/>
  <c r="AG76" i="7" s="1"/>
  <c r="Z76" i="7"/>
  <c r="AR76" i="7"/>
  <c r="U77" i="7"/>
  <c r="AI76" i="7" s="1"/>
  <c r="Q77" i="7"/>
  <c r="AL76" i="7" s="1"/>
  <c r="W77" i="7"/>
  <c r="AQ76" i="7" s="1"/>
  <c r="O77" i="7"/>
  <c r="M77" i="7" s="1"/>
  <c r="AC76" i="7"/>
  <c r="AS76" i="7"/>
  <c r="AM76" i="7"/>
  <c r="AD76" i="7"/>
  <c r="AK76" i="7" l="1"/>
  <c r="AO76" i="7"/>
  <c r="AB76" i="7"/>
  <c r="N78" i="7"/>
  <c r="AE76" i="7"/>
  <c r="AJ76" i="7"/>
  <c r="R78" i="7"/>
  <c r="X77" i="7" s="1"/>
  <c r="AF76" i="7"/>
  <c r="AN76" i="7"/>
  <c r="K77" i="7"/>
  <c r="S78" i="7"/>
  <c r="Y77" i="7" s="1"/>
  <c r="AP76" i="7"/>
  <c r="AT77" i="7"/>
  <c r="T78" i="7"/>
  <c r="AA77" i="7" s="1"/>
  <c r="AH76" i="7"/>
  <c r="J77" i="7"/>
  <c r="O78" i="7" l="1"/>
  <c r="W78" i="7"/>
  <c r="AQ77" i="7" s="1"/>
  <c r="V78" i="7"/>
  <c r="AS77" i="7" s="1"/>
  <c r="Q78" i="7"/>
  <c r="AP77" i="7" s="1"/>
  <c r="L77" i="7"/>
  <c r="P78" i="7"/>
  <c r="U78" i="7"/>
  <c r="AI77" i="7" s="1"/>
  <c r="Z77" i="7"/>
  <c r="AR77" i="7"/>
  <c r="R79" i="7" l="1"/>
  <c r="X78" i="7" s="1"/>
  <c r="M78" i="7"/>
  <c r="N79" i="7" s="1"/>
  <c r="AM77" i="7"/>
  <c r="AC77" i="7"/>
  <c r="AD77" i="7"/>
  <c r="AE77" i="7"/>
  <c r="AB77" i="7"/>
  <c r="AL77" i="7"/>
  <c r="K78" i="7"/>
  <c r="AT78" i="7"/>
  <c r="AN77" i="7"/>
  <c r="AH77" i="7"/>
  <c r="AF77" i="7"/>
  <c r="S79" i="7"/>
  <c r="Z78" i="7" s="1"/>
  <c r="AJ77" i="7"/>
  <c r="T79" i="7"/>
  <c r="AA78" i="7" s="1"/>
  <c r="L78" i="7"/>
  <c r="J78" i="7"/>
  <c r="AG77" i="7"/>
  <c r="AK77" i="7"/>
  <c r="AO77" i="7"/>
  <c r="U79" i="7" l="1"/>
  <c r="AB78" i="7" s="1"/>
  <c r="Q79" i="7"/>
  <c r="T80" i="7" s="1"/>
  <c r="AA79" i="7" s="1"/>
  <c r="V79" i="7"/>
  <c r="AC78" i="7" s="1"/>
  <c r="O79" i="7"/>
  <c r="AR78" i="7"/>
  <c r="P79" i="7"/>
  <c r="AG78" i="7" s="1"/>
  <c r="Y78" i="7"/>
  <c r="W79" i="7"/>
  <c r="AQ78" i="7" s="1"/>
  <c r="AN78" i="7" l="1"/>
  <c r="M79" i="7"/>
  <c r="R80" i="7"/>
  <c r="X79" i="7" s="1"/>
  <c r="AO78" i="7"/>
  <c r="AH78" i="7"/>
  <c r="AL78" i="7"/>
  <c r="AD78" i="7"/>
  <c r="AS78" i="7"/>
  <c r="AP78" i="7"/>
  <c r="J79" i="7"/>
  <c r="AM78" i="7"/>
  <c r="AK78" i="7"/>
  <c r="S80" i="7"/>
  <c r="Z79" i="7" s="1"/>
  <c r="K79" i="7"/>
  <c r="N80" i="7"/>
  <c r="AJ78" i="7"/>
  <c r="AI78" i="7"/>
  <c r="AF78" i="7"/>
  <c r="AT79" i="7"/>
  <c r="L79" i="7"/>
  <c r="AE78" i="7"/>
  <c r="AD80" i="7"/>
  <c r="AE80" i="7"/>
  <c r="AC80" i="7"/>
  <c r="U80" i="7" l="1"/>
  <c r="AB79" i="7" s="1"/>
  <c r="AB80" i="7"/>
  <c r="AS80" i="7"/>
  <c r="O80" i="7"/>
  <c r="V80" i="7"/>
  <c r="AC79" i="7" s="1"/>
  <c r="Q80" i="7"/>
  <c r="AA80" i="7" s="1"/>
  <c r="W80" i="7"/>
  <c r="AQ79" i="7" s="1"/>
  <c r="P80" i="7"/>
  <c r="AR80" i="7" s="1"/>
  <c r="AR79" i="7"/>
  <c r="Y79" i="7"/>
  <c r="AJ79" i="7" l="1"/>
  <c r="M80" i="7"/>
  <c r="AI80" i="7"/>
  <c r="AI79" i="7"/>
  <c r="AM79" i="7"/>
  <c r="AM80" i="7"/>
  <c r="AD79" i="7"/>
  <c r="AS79" i="7"/>
  <c r="AF79" i="7"/>
  <c r="AH79" i="7"/>
  <c r="Y80" i="7"/>
  <c r="AN79" i="7"/>
  <c r="X80" i="7"/>
  <c r="AQ80" i="7"/>
  <c r="AO79" i="7"/>
  <c r="Z80" i="7"/>
  <c r="AL79" i="7"/>
  <c r="K80" i="7"/>
  <c r="L81" i="7"/>
  <c r="AT80" i="7"/>
  <c r="AP79" i="7"/>
  <c r="N81" i="7"/>
  <c r="AG79" i="7"/>
  <c r="L80" i="7"/>
  <c r="J80" i="7"/>
  <c r="AK79" i="7"/>
  <c r="AE79" i="7"/>
  <c r="Q81" i="7" l="1"/>
  <c r="AL80" i="7" s="1"/>
  <c r="O81" i="7"/>
  <c r="P81" i="7"/>
  <c r="AO80" i="7" s="1"/>
  <c r="AT235" i="7"/>
  <c r="R82" i="7" l="1"/>
  <c r="M81" i="7"/>
  <c r="AG80" i="7"/>
  <c r="AK80" i="7"/>
  <c r="AP80" i="7"/>
  <c r="AH80" i="7"/>
  <c r="T82" i="7"/>
  <c r="AA81" i="7" s="1"/>
  <c r="S82" i="7"/>
  <c r="AR81" i="7" s="1"/>
  <c r="AF80" i="7"/>
  <c r="AJ80" i="7"/>
  <c r="J81" i="7"/>
  <c r="V82" i="7" s="1"/>
  <c r="AT81" i="7"/>
  <c r="K81" i="7"/>
  <c r="AN80" i="7"/>
  <c r="N82" i="7"/>
  <c r="X81" i="7"/>
  <c r="Z81" i="7" l="1"/>
  <c r="Y81" i="7"/>
  <c r="W82" i="7"/>
  <c r="AQ81" i="7" s="1"/>
  <c r="P82" i="7"/>
  <c r="AK81" i="7" s="1"/>
  <c r="Q82" i="7"/>
  <c r="T83" i="7" s="1"/>
  <c r="AA82" i="7" s="1"/>
  <c r="U82" i="7"/>
  <c r="O82" i="7"/>
  <c r="M82" i="7" s="1"/>
  <c r="AD81" i="7"/>
  <c r="AC81" i="7"/>
  <c r="AS81" i="7"/>
  <c r="AM81" i="7"/>
  <c r="L82" i="7" l="1"/>
  <c r="AE81" i="7"/>
  <c r="AH81" i="7"/>
  <c r="AT82" i="7"/>
  <c r="AL81" i="7"/>
  <c r="AF81" i="7"/>
  <c r="AG81" i="7"/>
  <c r="AO81" i="7"/>
  <c r="AN81" i="7"/>
  <c r="AI81" i="7"/>
  <c r="AP81" i="7"/>
  <c r="S83" i="7"/>
  <c r="Y82" i="7" s="1"/>
  <c r="J82" i="7"/>
  <c r="AJ81" i="7"/>
  <c r="N83" i="7"/>
  <c r="R83" i="7"/>
  <c r="X82" i="7" s="1"/>
  <c r="K82" i="7"/>
  <c r="AB81" i="7"/>
  <c r="V83" i="7"/>
  <c r="U83" i="7" l="1"/>
  <c r="AB82" i="7" s="1"/>
  <c r="AR82" i="7"/>
  <c r="Z82" i="7"/>
  <c r="Q83" i="7"/>
  <c r="AP82" i="7" s="1"/>
  <c r="P83" i="7"/>
  <c r="AG82" i="7" s="1"/>
  <c r="O83" i="7"/>
  <c r="W83" i="7"/>
  <c r="AE82" i="7" s="1"/>
  <c r="AI82" i="7"/>
  <c r="AC82" i="7"/>
  <c r="AS82" i="7"/>
  <c r="AD82" i="7"/>
  <c r="AM82" i="7"/>
  <c r="AJ82" i="7" l="1"/>
  <c r="M83" i="7"/>
  <c r="AO82" i="7"/>
  <c r="T84" i="7"/>
  <c r="AA83" i="7" s="1"/>
  <c r="AH82" i="7"/>
  <c r="AL82" i="7"/>
  <c r="AF82" i="7"/>
  <c r="AN82" i="7"/>
  <c r="J83" i="7"/>
  <c r="K83" i="7"/>
  <c r="L83" i="7" s="1"/>
  <c r="AK82" i="7"/>
  <c r="N84" i="7"/>
  <c r="S84" i="7"/>
  <c r="Z83" i="7" s="1"/>
  <c r="AQ82" i="7"/>
  <c r="AT83" i="7"/>
  <c r="R84" i="7"/>
  <c r="X83" i="7" s="1"/>
  <c r="O84" i="7"/>
  <c r="U84" i="7"/>
  <c r="P84" i="7"/>
  <c r="M84" i="7" l="1"/>
  <c r="N85" i="7" s="1"/>
  <c r="W84" i="7"/>
  <c r="Q84" i="7"/>
  <c r="AH83" i="7" s="1"/>
  <c r="V84" i="7"/>
  <c r="AS83" i="7" s="1"/>
  <c r="Y83" i="7"/>
  <c r="AR83" i="7"/>
  <c r="AG83" i="7"/>
  <c r="AO83" i="7"/>
  <c r="AK83" i="7"/>
  <c r="AB83" i="7"/>
  <c r="AI83" i="7"/>
  <c r="AM83" i="7"/>
  <c r="AD83" i="7"/>
  <c r="AC83" i="7"/>
  <c r="AJ83" i="7"/>
  <c r="AF83" i="7"/>
  <c r="AN83" i="7"/>
  <c r="S85" i="7"/>
  <c r="K84" i="7"/>
  <c r="R85" i="7"/>
  <c r="AT84" i="7"/>
  <c r="AQ83" i="7"/>
  <c r="AE83" i="7"/>
  <c r="AL83" i="7"/>
  <c r="T85" i="7"/>
  <c r="AP83" i="7" l="1"/>
  <c r="J84" i="7"/>
  <c r="L84" i="7"/>
  <c r="W85" i="7"/>
  <c r="AE84" i="7" s="1"/>
  <c r="P85" i="7"/>
  <c r="AK84" i="7" s="1"/>
  <c r="Q85" i="7"/>
  <c r="O85" i="7"/>
  <c r="M85" i="7" s="1"/>
  <c r="V85" i="7"/>
  <c r="U85" i="7"/>
  <c r="AA84" i="7"/>
  <c r="X84" i="7"/>
  <c r="V86" i="7"/>
  <c r="Z84" i="7"/>
  <c r="AR84" i="7"/>
  <c r="Y84" i="7"/>
  <c r="N86" i="7" l="1"/>
  <c r="AQ84" i="7"/>
  <c r="AO84" i="7"/>
  <c r="AG84" i="7"/>
  <c r="AD84" i="7"/>
  <c r="AM84" i="7"/>
  <c r="AS84" i="7"/>
  <c r="AC84" i="7"/>
  <c r="AM85" i="7"/>
  <c r="AJ84" i="7"/>
  <c r="AN84" i="7"/>
  <c r="AF84" i="7"/>
  <c r="J85" i="7"/>
  <c r="K85" i="7"/>
  <c r="U86" i="7" s="1"/>
  <c r="AB85" i="7" s="1"/>
  <c r="S86" i="7"/>
  <c r="Y85" i="7" s="1"/>
  <c r="R86" i="7"/>
  <c r="X85" i="7" s="1"/>
  <c r="AT85" i="7"/>
  <c r="L85" i="7"/>
  <c r="AI84" i="7"/>
  <c r="AB84" i="7"/>
  <c r="AS85" i="7"/>
  <c r="AC85" i="7"/>
  <c r="AD85" i="7"/>
  <c r="AH84" i="7"/>
  <c r="AL84" i="7"/>
  <c r="T86" i="7"/>
  <c r="AA85" i="7" s="1"/>
  <c r="AP84" i="7"/>
  <c r="O86" i="7" l="1"/>
  <c r="Q86" i="7"/>
  <c r="T87" i="7" s="1"/>
  <c r="AA86" i="7" s="1"/>
  <c r="P86" i="7"/>
  <c r="AG85" i="7" s="1"/>
  <c r="W86" i="7"/>
  <c r="AQ85" i="7" s="1"/>
  <c r="Z85" i="7"/>
  <c r="AR85" i="7"/>
  <c r="AI85" i="7"/>
  <c r="AF85" i="7" l="1"/>
  <c r="M86" i="7"/>
  <c r="N87" i="7" s="1"/>
  <c r="AL85" i="7"/>
  <c r="AN85" i="7"/>
  <c r="R87" i="7"/>
  <c r="X86" i="7" s="1"/>
  <c r="AJ85" i="7"/>
  <c r="AH85" i="7"/>
  <c r="AP85" i="7"/>
  <c r="J86" i="7"/>
  <c r="S87" i="7"/>
  <c r="AR86" i="7" s="1"/>
  <c r="AO85" i="7"/>
  <c r="AK85" i="7"/>
  <c r="AE85" i="7"/>
  <c r="K86" i="7"/>
  <c r="AT86" i="7"/>
  <c r="Q87" i="7" l="1"/>
  <c r="AL86" i="7" s="1"/>
  <c r="Y86" i="7"/>
  <c r="O87" i="7"/>
  <c r="P87" i="7"/>
  <c r="AK86" i="7" s="1"/>
  <c r="Z86" i="7"/>
  <c r="W87" i="7"/>
  <c r="AE86" i="7" s="1"/>
  <c r="L86" i="7"/>
  <c r="U87" i="7"/>
  <c r="AI86" i="7" s="1"/>
  <c r="V87" i="7"/>
  <c r="AC86" i="7" s="1"/>
  <c r="AJ86" i="7" l="1"/>
  <c r="M87" i="7"/>
  <c r="AP86" i="7"/>
  <c r="T88" i="7"/>
  <c r="AA87" i="7" s="1"/>
  <c r="AH86" i="7"/>
  <c r="K87" i="7"/>
  <c r="R88" i="7"/>
  <c r="X87" i="7" s="1"/>
  <c r="AF86" i="7"/>
  <c r="AN86" i="7"/>
  <c r="S88" i="7"/>
  <c r="Y87" i="7" s="1"/>
  <c r="AO86" i="7"/>
  <c r="AG86" i="7"/>
  <c r="N88" i="7"/>
  <c r="J87" i="7"/>
  <c r="Q88" i="7" s="1"/>
  <c r="AL87" i="7" s="1"/>
  <c r="AQ86" i="7"/>
  <c r="AB86" i="7"/>
  <c r="AT87" i="7"/>
  <c r="AD86" i="7"/>
  <c r="AM86" i="7"/>
  <c r="AS86" i="7"/>
  <c r="L87" i="7"/>
  <c r="AR87" i="7" l="1"/>
  <c r="Z87" i="7"/>
  <c r="W88" i="7"/>
  <c r="AQ87" i="7" s="1"/>
  <c r="O88" i="7"/>
  <c r="M88" i="7" s="1"/>
  <c r="P88" i="7"/>
  <c r="AG87" i="7" s="1"/>
  <c r="V88" i="7"/>
  <c r="AC87" i="7" s="1"/>
  <c r="U88" i="7"/>
  <c r="AI87" i="7" s="1"/>
  <c r="AH87" i="7"/>
  <c r="AP87" i="7"/>
  <c r="T89" i="7"/>
  <c r="AA88" i="7" s="1"/>
  <c r="S89" i="7" l="1"/>
  <c r="Y88" i="7" s="1"/>
  <c r="AE87" i="7"/>
  <c r="AN87" i="7"/>
  <c r="AJ87" i="7"/>
  <c r="K88" i="7"/>
  <c r="R89" i="7"/>
  <c r="X88" i="7" s="1"/>
  <c r="AB87" i="7"/>
  <c r="AD87" i="7"/>
  <c r="AO87" i="7"/>
  <c r="AF87" i="7"/>
  <c r="J88" i="7"/>
  <c r="AS87" i="7"/>
  <c r="AK87" i="7"/>
  <c r="N89" i="7"/>
  <c r="L88" i="7"/>
  <c r="AT88" i="7"/>
  <c r="AM87" i="7"/>
  <c r="Z88" i="7"/>
  <c r="AT251" i="7"/>
  <c r="AR88" i="7" l="1"/>
  <c r="Q89" i="7"/>
  <c r="AP88" i="7" s="1"/>
  <c r="P89" i="7"/>
  <c r="AO88" i="7" s="1"/>
  <c r="V89" i="7"/>
  <c r="AS88" i="7" s="1"/>
  <c r="O89" i="7"/>
  <c r="U89" i="7"/>
  <c r="AI88" i="7" s="1"/>
  <c r="W89" i="7"/>
  <c r="AQ88" i="7" s="1"/>
  <c r="R90" i="7" l="1"/>
  <c r="X89" i="7" s="1"/>
  <c r="M89" i="7"/>
  <c r="AG88" i="7"/>
  <c r="AD88" i="7"/>
  <c r="AL88" i="7"/>
  <c r="AH88" i="7"/>
  <c r="AN88" i="7"/>
  <c r="J89" i="7"/>
  <c r="AM88" i="7"/>
  <c r="AE88" i="7"/>
  <c r="T90" i="7"/>
  <c r="AA89" i="7" s="1"/>
  <c r="S90" i="7"/>
  <c r="AR89" i="7" s="1"/>
  <c r="AJ88" i="7"/>
  <c r="K89" i="7"/>
  <c r="AC88" i="7"/>
  <c r="AK88" i="7"/>
  <c r="N90" i="7"/>
  <c r="AF88" i="7"/>
  <c r="L89" i="7"/>
  <c r="AT89" i="7"/>
  <c r="AB88" i="7"/>
  <c r="U90" i="7" l="1"/>
  <c r="AI89" i="7" s="1"/>
  <c r="Z89" i="7"/>
  <c r="Y89" i="7"/>
  <c r="W90" i="7"/>
  <c r="AQ89" i="7" s="1"/>
  <c r="Q90" i="7"/>
  <c r="AP89" i="7" s="1"/>
  <c r="O90" i="7"/>
  <c r="V90" i="7"/>
  <c r="AM89" i="7" s="1"/>
  <c r="P90" i="7"/>
  <c r="AG89" i="7" s="1"/>
  <c r="M90" i="7" l="1"/>
  <c r="AB89" i="7"/>
  <c r="N91" i="7"/>
  <c r="AJ89" i="7"/>
  <c r="S91" i="7"/>
  <c r="AR90" i="7" s="1"/>
  <c r="AL89" i="7"/>
  <c r="AS89" i="7"/>
  <c r="K90" i="7"/>
  <c r="Q91" i="7" s="1"/>
  <c r="AH90" i="7" s="1"/>
  <c r="AK89" i="7"/>
  <c r="AE89" i="7"/>
  <c r="T91" i="7"/>
  <c r="AA90" i="7" s="1"/>
  <c r="AF89" i="7"/>
  <c r="AH89" i="7"/>
  <c r="AO89" i="7"/>
  <c r="J90" i="7"/>
  <c r="P91" i="7" s="1"/>
  <c r="AN89" i="7"/>
  <c r="AC89" i="7"/>
  <c r="AD89" i="7"/>
  <c r="R91" i="7"/>
  <c r="X90" i="7" s="1"/>
  <c r="AT90" i="7"/>
  <c r="L90" i="7"/>
  <c r="V91" i="7"/>
  <c r="Y90" i="7" l="1"/>
  <c r="Z90" i="7"/>
  <c r="U91" i="7"/>
  <c r="AI90" i="7" s="1"/>
  <c r="O91" i="7"/>
  <c r="W91" i="7"/>
  <c r="AQ90" i="7" s="1"/>
  <c r="AL90" i="7"/>
  <c r="T92" i="7"/>
  <c r="AA91" i="7" s="1"/>
  <c r="AP90" i="7"/>
  <c r="AG90" i="7"/>
  <c r="AO90" i="7"/>
  <c r="AK90" i="7"/>
  <c r="AS90" i="7"/>
  <c r="AM90" i="7"/>
  <c r="AD90" i="7"/>
  <c r="AC90" i="7"/>
  <c r="M91" i="7" l="1"/>
  <c r="N92" i="7" s="1"/>
  <c r="AB90" i="7"/>
  <c r="AE90" i="7"/>
  <c r="AJ90" i="7"/>
  <c r="AN90" i="7"/>
  <c r="K91" i="7"/>
  <c r="S92" i="7"/>
  <c r="AR91" i="7" s="1"/>
  <c r="AF90" i="7"/>
  <c r="J91" i="7"/>
  <c r="AT91" i="7"/>
  <c r="R92" i="7"/>
  <c r="X91" i="7" s="1"/>
  <c r="U92" i="7" l="1"/>
  <c r="AI91" i="7" s="1"/>
  <c r="W92" i="7"/>
  <c r="AQ91" i="7" s="1"/>
  <c r="Z91" i="7"/>
  <c r="Y91" i="7"/>
  <c r="L91" i="7"/>
  <c r="Q92" i="7"/>
  <c r="AP91" i="7" s="1"/>
  <c r="P92" i="7"/>
  <c r="AK91" i="7" s="1"/>
  <c r="V92" i="7"/>
  <c r="AM91" i="7" s="1"/>
  <c r="O92" i="7"/>
  <c r="AB91" i="7"/>
  <c r="M92" i="7" l="1"/>
  <c r="N93" i="7" s="1"/>
  <c r="AE91" i="7"/>
  <c r="AT92" i="7"/>
  <c r="AH91" i="7"/>
  <c r="AJ91" i="7"/>
  <c r="T93" i="7"/>
  <c r="AA92" i="7" s="1"/>
  <c r="S93" i="7"/>
  <c r="AR92" i="7" s="1"/>
  <c r="K92" i="7"/>
  <c r="AS91" i="7"/>
  <c r="R93" i="7"/>
  <c r="X92" i="7" s="1"/>
  <c r="AD91" i="7"/>
  <c r="AF91" i="7"/>
  <c r="J92" i="7"/>
  <c r="AG91" i="7"/>
  <c r="AL91" i="7"/>
  <c r="AN91" i="7"/>
  <c r="AO91" i="7"/>
  <c r="L92" i="7"/>
  <c r="AC91" i="7"/>
  <c r="W93" i="7" l="1"/>
  <c r="AQ92" i="7" s="1"/>
  <c r="U93" i="7"/>
  <c r="O93" i="7"/>
  <c r="P93" i="7"/>
  <c r="AK92" i="7" s="1"/>
  <c r="V93" i="7"/>
  <c r="L93" i="7" s="1"/>
  <c r="Z92" i="7"/>
  <c r="Y92" i="7"/>
  <c r="Q93" i="7"/>
  <c r="AP92" i="7" s="1"/>
  <c r="AE92" i="7"/>
  <c r="AB92" i="7"/>
  <c r="AI92" i="7"/>
  <c r="AJ92" i="7"/>
  <c r="AN92" i="7"/>
  <c r="AF92" i="7"/>
  <c r="M93" i="7" l="1"/>
  <c r="N94" i="7" s="1"/>
  <c r="R94" i="7"/>
  <c r="X93" i="7" s="1"/>
  <c r="AM92" i="7"/>
  <c r="AG92" i="7"/>
  <c r="AC92" i="7"/>
  <c r="AS92" i="7"/>
  <c r="AD92" i="7"/>
  <c r="S94" i="7"/>
  <c r="Z93" i="7" s="1"/>
  <c r="T94" i="7"/>
  <c r="AA93" i="7" s="1"/>
  <c r="AH92" i="7"/>
  <c r="K93" i="7"/>
  <c r="AO92" i="7"/>
  <c r="AT93" i="7"/>
  <c r="J93" i="7"/>
  <c r="AL92" i="7"/>
  <c r="V94" i="7" l="1"/>
  <c r="AS93" i="7" s="1"/>
  <c r="Y93" i="7"/>
  <c r="AR93" i="7"/>
  <c r="W94" i="7"/>
  <c r="AQ93" i="7" s="1"/>
  <c r="U94" i="7"/>
  <c r="AI93" i="7" s="1"/>
  <c r="P94" i="7"/>
  <c r="AO93" i="7" s="1"/>
  <c r="O94" i="7"/>
  <c r="Q94" i="7"/>
  <c r="AL93" i="7" s="1"/>
  <c r="AM93" i="7"/>
  <c r="AD93" i="7"/>
  <c r="AC93" i="7"/>
  <c r="V95" i="7"/>
  <c r="AM94" i="7" s="1"/>
  <c r="AN93" i="7" l="1"/>
  <c r="M94" i="7"/>
  <c r="AE93" i="7"/>
  <c r="AB93" i="7"/>
  <c r="L94" i="7"/>
  <c r="AG93" i="7"/>
  <c r="AJ93" i="7"/>
  <c r="AK93" i="7"/>
  <c r="R95" i="7"/>
  <c r="X94" i="7" s="1"/>
  <c r="AF93" i="7"/>
  <c r="J94" i="7"/>
  <c r="AH93" i="7"/>
  <c r="S95" i="7"/>
  <c r="AR94" i="7" s="1"/>
  <c r="T95" i="7"/>
  <c r="AA94" i="7" s="1"/>
  <c r="AT94" i="7"/>
  <c r="AP93" i="7"/>
  <c r="N95" i="7"/>
  <c r="K94" i="7"/>
  <c r="Q95" i="7" s="1"/>
  <c r="AP94" i="7" s="1"/>
  <c r="AD94" i="7"/>
  <c r="AC94" i="7"/>
  <c r="AS94" i="7"/>
  <c r="P95" i="7" l="1"/>
  <c r="AK94" i="7" s="1"/>
  <c r="Z94" i="7"/>
  <c r="W95" i="7"/>
  <c r="AE94" i="7" s="1"/>
  <c r="O95" i="7"/>
  <c r="Y94" i="7"/>
  <c r="U95" i="7"/>
  <c r="AB94" i="7" s="1"/>
  <c r="AL94" i="7"/>
  <c r="AQ94" i="7"/>
  <c r="T96" i="7"/>
  <c r="AD96" i="7" s="1"/>
  <c r="AG94" i="7"/>
  <c r="AH94" i="7"/>
  <c r="AO94" i="7"/>
  <c r="R96" i="7" l="1"/>
  <c r="X95" i="7" s="1"/>
  <c r="M95" i="7"/>
  <c r="AJ94" i="7"/>
  <c r="S96" i="7"/>
  <c r="Z95" i="7" s="1"/>
  <c r="AF94" i="7"/>
  <c r="AN94" i="7"/>
  <c r="K95" i="7"/>
  <c r="N96" i="7"/>
  <c r="AT95" i="7"/>
  <c r="J95" i="7"/>
  <c r="AI94" i="7"/>
  <c r="AE96" i="7"/>
  <c r="AC96" i="7"/>
  <c r="AA95" i="7"/>
  <c r="AB96" i="7"/>
  <c r="AS96" i="7"/>
  <c r="Q96" i="7" l="1"/>
  <c r="AA96" i="7" s="1"/>
  <c r="Y95" i="7"/>
  <c r="AR95" i="7"/>
  <c r="P96" i="7"/>
  <c r="AG95" i="7" s="1"/>
  <c r="V96" i="7"/>
  <c r="AM96" i="7" s="1"/>
  <c r="W96" i="7"/>
  <c r="L95" i="7"/>
  <c r="U96" i="7"/>
  <c r="L97" i="7" s="1"/>
  <c r="O96" i="7"/>
  <c r="AH95" i="7"/>
  <c r="AP95" i="7"/>
  <c r="AL95" i="7"/>
  <c r="AS95" i="7"/>
  <c r="Z96" i="7"/>
  <c r="AD95" i="7"/>
  <c r="AR96" i="7"/>
  <c r="AQ96" i="7"/>
  <c r="AE95" i="7"/>
  <c r="AQ95" i="7"/>
  <c r="AK95" i="7" l="1"/>
  <c r="AO95" i="7"/>
  <c r="AC95" i="7"/>
  <c r="L96" i="7"/>
  <c r="M96" i="7"/>
  <c r="N97" i="7" s="1"/>
  <c r="AF95" i="7"/>
  <c r="AI96" i="7"/>
  <c r="AM95" i="7"/>
  <c r="J96" i="7"/>
  <c r="AN95" i="7"/>
  <c r="AB95" i="7"/>
  <c r="K96" i="7"/>
  <c r="Q97" i="7" s="1"/>
  <c r="AI95" i="7"/>
  <c r="AT96" i="7"/>
  <c r="AJ95" i="7"/>
  <c r="X96" i="7"/>
  <c r="Y96" i="7"/>
  <c r="O97" i="7" l="1"/>
  <c r="P97" i="7"/>
  <c r="AO96" i="7" s="1"/>
  <c r="AN96" i="7"/>
  <c r="AF96" i="7"/>
  <c r="AJ96" i="7"/>
  <c r="AT97" i="7"/>
  <c r="R98" i="7"/>
  <c r="S98" i="7"/>
  <c r="AP96" i="7"/>
  <c r="AH96" i="7"/>
  <c r="T98" i="7"/>
  <c r="AA97" i="7" s="1"/>
  <c r="AL96" i="7"/>
  <c r="K97" i="7" l="1"/>
  <c r="M97" i="7"/>
  <c r="N98" i="7" s="1"/>
  <c r="J97" i="7"/>
  <c r="O98" i="7" s="1"/>
  <c r="M98" i="7" s="1"/>
  <c r="AK96" i="7"/>
  <c r="AG96" i="7"/>
  <c r="Q98" i="7"/>
  <c r="Z97" i="7"/>
  <c r="AR97" i="7"/>
  <c r="V99" i="7"/>
  <c r="P98" i="7"/>
  <c r="W98" i="7"/>
  <c r="U98" i="7"/>
  <c r="V98" i="7"/>
  <c r="Y97" i="7"/>
  <c r="X97" i="7"/>
  <c r="N99" i="7" l="1"/>
  <c r="AE97" i="7"/>
  <c r="AQ97" i="7"/>
  <c r="AK97" i="7"/>
  <c r="AO97" i="7"/>
  <c r="AG97" i="7"/>
  <c r="AF97" i="7"/>
  <c r="K98" i="7"/>
  <c r="AN97" i="7"/>
  <c r="AT98" i="7"/>
  <c r="R99" i="7"/>
  <c r="X98" i="7" s="1"/>
  <c r="S99" i="7"/>
  <c r="Z98" i="7" s="1"/>
  <c r="AJ97" i="7"/>
  <c r="J98" i="7"/>
  <c r="L98" i="7"/>
  <c r="AI97" i="7"/>
  <c r="AB97" i="7"/>
  <c r="AS98" i="7"/>
  <c r="AC98" i="7"/>
  <c r="AD98" i="7"/>
  <c r="AD97" i="7"/>
  <c r="AS97" i="7"/>
  <c r="AC97" i="7"/>
  <c r="AM97" i="7"/>
  <c r="AM98" i="7"/>
  <c r="AP97" i="7"/>
  <c r="AH97" i="7"/>
  <c r="AL97" i="7"/>
  <c r="T99" i="7"/>
  <c r="AA98" i="7" s="1"/>
  <c r="Q99" i="7" l="1"/>
  <c r="AP98" i="7" s="1"/>
  <c r="O99" i="7"/>
  <c r="W99" i="7"/>
  <c r="P99" i="7"/>
  <c r="AR98" i="7"/>
  <c r="T100" i="7"/>
  <c r="AA99" i="7" s="1"/>
  <c r="AH98" i="7"/>
  <c r="U99" i="7"/>
  <c r="Y98" i="7"/>
  <c r="M99" i="7" l="1"/>
  <c r="N100" i="7" s="1"/>
  <c r="AL98" i="7"/>
  <c r="K99" i="7"/>
  <c r="AJ98" i="7"/>
  <c r="AF98" i="7"/>
  <c r="AT99" i="7"/>
  <c r="AN98" i="7"/>
  <c r="J99" i="7"/>
  <c r="W100" i="7" s="1"/>
  <c r="S100" i="7"/>
  <c r="Y99" i="7" s="1"/>
  <c r="R100" i="7"/>
  <c r="X99" i="7" s="1"/>
  <c r="AB98" i="7"/>
  <c r="AI98" i="7"/>
  <c r="AO98" i="7"/>
  <c r="AK98" i="7"/>
  <c r="AG98" i="7"/>
  <c r="AQ98" i="7"/>
  <c r="AE98" i="7"/>
  <c r="Q100" i="7" l="1"/>
  <c r="AH99" i="7" s="1"/>
  <c r="O100" i="7"/>
  <c r="U100" i="7"/>
  <c r="AB99" i="7" s="1"/>
  <c r="L99" i="7"/>
  <c r="Z99" i="7"/>
  <c r="AE99" i="7"/>
  <c r="AQ99" i="7"/>
  <c r="AR99" i="7"/>
  <c r="V100" i="7"/>
  <c r="AS99" i="7" s="1"/>
  <c r="P100" i="7"/>
  <c r="AO99" i="7" s="1"/>
  <c r="AN99" i="7"/>
  <c r="AF99" i="7"/>
  <c r="AJ99" i="7"/>
  <c r="R101" i="7"/>
  <c r="X100" i="7" s="1"/>
  <c r="M100" i="7" l="1"/>
  <c r="T101" i="7"/>
  <c r="AA100" i="7" s="1"/>
  <c r="AP99" i="7"/>
  <c r="AL99" i="7"/>
  <c r="AI99" i="7"/>
  <c r="N101" i="7"/>
  <c r="AD99" i="7"/>
  <c r="J100" i="7"/>
  <c r="S101" i="7"/>
  <c r="Y100" i="7" s="1"/>
  <c r="AT100" i="7"/>
  <c r="K100" i="7"/>
  <c r="L100" i="7"/>
  <c r="AK99" i="7"/>
  <c r="AM99" i="7"/>
  <c r="AC99" i="7"/>
  <c r="AG99" i="7"/>
  <c r="O101" i="7" l="1"/>
  <c r="U101" i="7"/>
  <c r="AI100" i="7" s="1"/>
  <c r="P101" i="7"/>
  <c r="AK100" i="7" s="1"/>
  <c r="W101" i="7"/>
  <c r="AE100" i="7" s="1"/>
  <c r="Z100" i="7"/>
  <c r="V101" i="7"/>
  <c r="Q101" i="7"/>
  <c r="AH100" i="7" s="1"/>
  <c r="AR100" i="7"/>
  <c r="AN100" i="7" l="1"/>
  <c r="M101" i="7"/>
  <c r="AF100" i="7"/>
  <c r="R102" i="7"/>
  <c r="X101" i="7" s="1"/>
  <c r="AJ100" i="7"/>
  <c r="AB100" i="7"/>
  <c r="N102" i="7"/>
  <c r="AO100" i="7"/>
  <c r="AG100" i="7"/>
  <c r="AQ100" i="7"/>
  <c r="L101" i="7"/>
  <c r="AP100" i="7"/>
  <c r="AL100" i="7"/>
  <c r="J101" i="7"/>
  <c r="AT101" i="7"/>
  <c r="S102" i="7"/>
  <c r="AR101" i="7" s="1"/>
  <c r="T102" i="7"/>
  <c r="AA101" i="7" s="1"/>
  <c r="K101" i="7"/>
  <c r="AS100" i="7"/>
  <c r="AM100" i="7"/>
  <c r="AC100" i="7"/>
  <c r="AD100" i="7"/>
  <c r="O102" i="7" l="1"/>
  <c r="U102" i="7"/>
  <c r="AB101" i="7" s="1"/>
  <c r="Z101" i="7"/>
  <c r="Y101" i="7"/>
  <c r="W102" i="7"/>
  <c r="V102" i="7"/>
  <c r="Q102" i="7"/>
  <c r="P102" i="7"/>
  <c r="AF101" i="7" l="1"/>
  <c r="M102" i="7"/>
  <c r="AJ101" i="7"/>
  <c r="AN101" i="7"/>
  <c r="R103" i="7"/>
  <c r="X102" i="7" s="1"/>
  <c r="K102" i="7"/>
  <c r="N103" i="7"/>
  <c r="AI101" i="7"/>
  <c r="AE101" i="7"/>
  <c r="AQ101" i="7"/>
  <c r="AO101" i="7"/>
  <c r="AG101" i="7"/>
  <c r="AK101" i="7"/>
  <c r="S103" i="7"/>
  <c r="J102" i="7"/>
  <c r="AT102" i="7"/>
  <c r="AL101" i="7"/>
  <c r="AH101" i="7"/>
  <c r="AP101" i="7"/>
  <c r="T103" i="7"/>
  <c r="AA102" i="7" s="1"/>
  <c r="AS101" i="7"/>
  <c r="AM101" i="7"/>
  <c r="AD101" i="7"/>
  <c r="AC101" i="7"/>
  <c r="L102" i="7"/>
  <c r="V103" i="7" l="1"/>
  <c r="U103" i="7"/>
  <c r="P103" i="7"/>
  <c r="W103" i="7"/>
  <c r="Q103" i="7"/>
  <c r="O103" i="7"/>
  <c r="M103" i="7" s="1"/>
  <c r="Y102" i="7"/>
  <c r="Z102" i="7"/>
  <c r="AR102" i="7"/>
  <c r="V104" i="7"/>
  <c r="L103" i="7" l="1"/>
  <c r="N104" i="7"/>
  <c r="AN102" i="7"/>
  <c r="R104" i="7"/>
  <c r="X103" i="7" s="1"/>
  <c r="AF102" i="7"/>
  <c r="S104" i="7"/>
  <c r="Y103" i="7" s="1"/>
  <c r="J103" i="7"/>
  <c r="AJ102" i="7"/>
  <c r="K103" i="7"/>
  <c r="AT103" i="7"/>
  <c r="AH102" i="7"/>
  <c r="T104" i="7"/>
  <c r="AA103" i="7" s="1"/>
  <c r="AP102" i="7"/>
  <c r="AL102" i="7"/>
  <c r="AE102" i="7"/>
  <c r="AQ102" i="7"/>
  <c r="AG102" i="7"/>
  <c r="AK102" i="7"/>
  <c r="AO102" i="7"/>
  <c r="AB102" i="7"/>
  <c r="AI102" i="7"/>
  <c r="AM102" i="7"/>
  <c r="AC102" i="7"/>
  <c r="AD102" i="7"/>
  <c r="AS102" i="7"/>
  <c r="AD103" i="7"/>
  <c r="AS103" i="7"/>
  <c r="AC103" i="7"/>
  <c r="AM103" i="7"/>
  <c r="Q104" i="7" l="1"/>
  <c r="AL103" i="7" s="1"/>
  <c r="U104" i="7"/>
  <c r="P104" i="7"/>
  <c r="O104" i="7"/>
  <c r="M104" i="7" s="1"/>
  <c r="W104" i="7"/>
  <c r="Z103" i="7"/>
  <c r="AR103" i="7"/>
  <c r="AP103" i="7" l="1"/>
  <c r="T105" i="7"/>
  <c r="AA104" i="7" s="1"/>
  <c r="AH103" i="7"/>
  <c r="N105" i="7"/>
  <c r="AK103" i="7"/>
  <c r="AG103" i="7"/>
  <c r="AO103" i="7"/>
  <c r="AB103" i="7"/>
  <c r="AI103" i="7"/>
  <c r="AT104" i="7"/>
  <c r="AF103" i="7"/>
  <c r="AN103" i="7"/>
  <c r="AJ103" i="7"/>
  <c r="R105" i="7"/>
  <c r="X104" i="7" s="1"/>
  <c r="S105" i="7"/>
  <c r="Z104" i="7" s="1"/>
  <c r="K104" i="7"/>
  <c r="J104" i="7"/>
  <c r="AE103" i="7"/>
  <c r="AQ103" i="7"/>
  <c r="AT282" i="7"/>
  <c r="Y104" i="7" l="1"/>
  <c r="AR104" i="7"/>
  <c r="L104" i="7"/>
  <c r="Q105" i="7"/>
  <c r="V105" i="7"/>
  <c r="P105" i="7"/>
  <c r="U105" i="7"/>
  <c r="O105" i="7"/>
  <c r="W105" i="7"/>
  <c r="M105" i="7" l="1"/>
  <c r="N106" i="7" s="1"/>
  <c r="AF104" i="7"/>
  <c r="J105" i="7"/>
  <c r="S106" i="7"/>
  <c r="AN104" i="7"/>
  <c r="AT105" i="7"/>
  <c r="R106" i="7"/>
  <c r="X105" i="7" s="1"/>
  <c r="AJ104" i="7"/>
  <c r="K105" i="7"/>
  <c r="Q106" i="7" s="1"/>
  <c r="L105" i="7"/>
  <c r="AB104" i="7"/>
  <c r="AI104" i="7"/>
  <c r="AG104" i="7"/>
  <c r="AO104" i="7"/>
  <c r="AK104" i="7"/>
  <c r="AC104" i="7"/>
  <c r="AD104" i="7"/>
  <c r="AM104" i="7"/>
  <c r="AS104" i="7"/>
  <c r="AQ104" i="7"/>
  <c r="AE104" i="7"/>
  <c r="AH104" i="7"/>
  <c r="T106" i="7"/>
  <c r="AA105" i="7" s="1"/>
  <c r="AL104" i="7"/>
  <c r="AP104" i="7"/>
  <c r="O106" i="7" l="1"/>
  <c r="P106" i="7"/>
  <c r="AO105" i="7" s="1"/>
  <c r="T107" i="7"/>
  <c r="AA106" i="7" s="1"/>
  <c r="AL105" i="7"/>
  <c r="AP105" i="7"/>
  <c r="AH105" i="7"/>
  <c r="Z105" i="7"/>
  <c r="AR105" i="7"/>
  <c r="U106" i="7"/>
  <c r="V106" i="7"/>
  <c r="Y105" i="7"/>
  <c r="W106" i="7"/>
  <c r="V107" i="7"/>
  <c r="R107" i="7" l="1"/>
  <c r="X106" i="7" s="1"/>
  <c r="M106" i="7"/>
  <c r="AK105" i="7"/>
  <c r="AG105" i="7"/>
  <c r="J106" i="7"/>
  <c r="AN105" i="7"/>
  <c r="AJ105" i="7"/>
  <c r="N107" i="7"/>
  <c r="AF105" i="7"/>
  <c r="AT106" i="7"/>
  <c r="S107" i="7"/>
  <c r="AR106" i="7" s="1"/>
  <c r="K106" i="7"/>
  <c r="AI105" i="7"/>
  <c r="AB105" i="7"/>
  <c r="L106" i="7"/>
  <c r="AQ105" i="7"/>
  <c r="AE105" i="7"/>
  <c r="AC105" i="7"/>
  <c r="AM105" i="7"/>
  <c r="AS105" i="7"/>
  <c r="AD105" i="7"/>
  <c r="AS106" i="7"/>
  <c r="AC106" i="7"/>
  <c r="AD106" i="7"/>
  <c r="AM106" i="7"/>
  <c r="W107" i="7" l="1"/>
  <c r="AE106" i="7" s="1"/>
  <c r="Z106" i="7"/>
  <c r="Y106" i="7"/>
  <c r="Q107" i="7"/>
  <c r="AL106" i="7" s="1"/>
  <c r="O107" i="7"/>
  <c r="P107" i="7"/>
  <c r="AG106" i="7" s="1"/>
  <c r="U107" i="7"/>
  <c r="AB106" i="7" s="1"/>
  <c r="AF106" i="7" l="1"/>
  <c r="M107" i="7"/>
  <c r="AQ106" i="7"/>
  <c r="S108" i="7"/>
  <c r="AR107" i="7" s="1"/>
  <c r="AH106" i="7"/>
  <c r="AP106" i="7"/>
  <c r="N108" i="7"/>
  <c r="AN106" i="7"/>
  <c r="T108" i="7"/>
  <c r="AA107" i="7" s="1"/>
  <c r="AJ106" i="7"/>
  <c r="K107" i="7"/>
  <c r="J107" i="7"/>
  <c r="AK106" i="7"/>
  <c r="AO106" i="7"/>
  <c r="R108" i="7"/>
  <c r="AB108" i="7" s="1"/>
  <c r="AT107" i="7"/>
  <c r="AI106" i="7"/>
  <c r="AS108" i="7" l="1"/>
  <c r="Z107" i="7"/>
  <c r="Y107" i="7"/>
  <c r="L107" i="7"/>
  <c r="U108" i="7"/>
  <c r="AI107" i="7" s="1"/>
  <c r="AE108" i="7"/>
  <c r="V108" i="7"/>
  <c r="AS107" i="7" s="1"/>
  <c r="AD108" i="7"/>
  <c r="W108" i="7"/>
  <c r="AE107" i="7" s="1"/>
  <c r="Q108" i="7"/>
  <c r="Z108" i="7" s="1"/>
  <c r="P108" i="7"/>
  <c r="AK107" i="7" s="1"/>
  <c r="AC108" i="7"/>
  <c r="X107" i="7"/>
  <c r="O108" i="7"/>
  <c r="M108" i="7" l="1"/>
  <c r="AI108" i="7"/>
  <c r="AB107" i="7"/>
  <c r="AM107" i="7"/>
  <c r="AC107" i="7"/>
  <c r="AH107" i="7"/>
  <c r="AA108" i="7"/>
  <c r="L109" i="7"/>
  <c r="AL107" i="7"/>
  <c r="L108" i="7"/>
  <c r="AO107" i="7"/>
  <c r="AR108" i="7"/>
  <c r="N109" i="7"/>
  <c r="AD107" i="7"/>
  <c r="AQ107" i="7"/>
  <c r="AM108" i="7"/>
  <c r="K108" i="7"/>
  <c r="AP107" i="7"/>
  <c r="AG107" i="7"/>
  <c r="AQ108" i="7"/>
  <c r="J108" i="7"/>
  <c r="AT108" i="7"/>
  <c r="AN107" i="7"/>
  <c r="AJ107" i="7"/>
  <c r="X108" i="7"/>
  <c r="AF107" i="7"/>
  <c r="Y108" i="7"/>
  <c r="Q109" i="7" l="1"/>
  <c r="AL108" i="7" s="1"/>
  <c r="P109" i="7"/>
  <c r="AO108" i="7" s="1"/>
  <c r="O109" i="7"/>
  <c r="M109" i="7" s="1"/>
  <c r="AP108" i="7" l="1"/>
  <c r="AH108" i="7"/>
  <c r="T110" i="7"/>
  <c r="AA109" i="7" s="1"/>
  <c r="N110" i="7"/>
  <c r="AJ108" i="7"/>
  <c r="S110" i="7"/>
  <c r="Y109" i="7" s="1"/>
  <c r="J109" i="7"/>
  <c r="P110" i="7" s="1"/>
  <c r="AG108" i="7"/>
  <c r="AK108" i="7"/>
  <c r="AN108" i="7"/>
  <c r="K109" i="7"/>
  <c r="AF108" i="7"/>
  <c r="AT109" i="7"/>
  <c r="R110" i="7"/>
  <c r="X109" i="7" s="1"/>
  <c r="AR109" i="7" l="1"/>
  <c r="Z109" i="7"/>
  <c r="Q110" i="7"/>
  <c r="AL109" i="7" s="1"/>
  <c r="V110" i="7"/>
  <c r="AD109" i="7" s="1"/>
  <c r="U110" i="7"/>
  <c r="AB109" i="7" s="1"/>
  <c r="W110" i="7"/>
  <c r="AQ109" i="7" s="1"/>
  <c r="O110" i="7"/>
  <c r="V111" i="7"/>
  <c r="AS110" i="7" s="1"/>
  <c r="AK109" i="7"/>
  <c r="AO109" i="7"/>
  <c r="AG109" i="7"/>
  <c r="R111" i="7" l="1"/>
  <c r="X110" i="7" s="1"/>
  <c r="M110" i="7"/>
  <c r="AH109" i="7"/>
  <c r="T111" i="7"/>
  <c r="AA110" i="7" s="1"/>
  <c r="AP109" i="7"/>
  <c r="L110" i="7"/>
  <c r="AI109" i="7"/>
  <c r="AM109" i="7"/>
  <c r="AC109" i="7"/>
  <c r="AE109" i="7"/>
  <c r="AS109" i="7"/>
  <c r="S111" i="7"/>
  <c r="Y110" i="7" s="1"/>
  <c r="J110" i="7"/>
  <c r="N111" i="7"/>
  <c r="K110" i="7"/>
  <c r="AN109" i="7"/>
  <c r="AJ109" i="7"/>
  <c r="AT110" i="7"/>
  <c r="AF109" i="7"/>
  <c r="AD110" i="7"/>
  <c r="AC110" i="7"/>
  <c r="AM110" i="7"/>
  <c r="W111" i="7" l="1"/>
  <c r="AE110" i="7" s="1"/>
  <c r="P111" i="7"/>
  <c r="AO110" i="7" s="1"/>
  <c r="Q111" i="7"/>
  <c r="T112" i="7" s="1"/>
  <c r="AA111" i="7" s="1"/>
  <c r="U111" i="7"/>
  <c r="AB110" i="7" s="1"/>
  <c r="AR110" i="7"/>
  <c r="O111" i="7"/>
  <c r="Z110" i="7"/>
  <c r="AG110" i="7"/>
  <c r="J111" i="7" l="1"/>
  <c r="M111" i="7"/>
  <c r="AQ110" i="7"/>
  <c r="AI110" i="7"/>
  <c r="AH110" i="7"/>
  <c r="AL110" i="7"/>
  <c r="AP110" i="7"/>
  <c r="AK110" i="7"/>
  <c r="S112" i="7"/>
  <c r="Z111" i="7" s="1"/>
  <c r="K111" i="7"/>
  <c r="P112" i="7" s="1"/>
  <c r="AO111" i="7" s="1"/>
  <c r="AF110" i="7"/>
  <c r="AT111" i="7"/>
  <c r="AJ110" i="7"/>
  <c r="N112" i="7"/>
  <c r="AN110" i="7"/>
  <c r="R112" i="7"/>
  <c r="X111" i="7" s="1"/>
  <c r="W112" i="7" l="1"/>
  <c r="AE111" i="7" s="1"/>
  <c r="U112" i="7"/>
  <c r="AB111" i="7" s="1"/>
  <c r="Q112" i="7"/>
  <c r="AH111" i="7" s="1"/>
  <c r="V112" i="7"/>
  <c r="AS111" i="7" s="1"/>
  <c r="AR111" i="7"/>
  <c r="Y111" i="7"/>
  <c r="L111" i="7"/>
  <c r="O112" i="7"/>
  <c r="M112" i="7" s="1"/>
  <c r="AK111" i="7"/>
  <c r="AQ111" i="7"/>
  <c r="AG111" i="7"/>
  <c r="AT112" i="7" l="1"/>
  <c r="AI111" i="7"/>
  <c r="L112" i="7"/>
  <c r="AM111" i="7"/>
  <c r="AP111" i="7"/>
  <c r="T113" i="7"/>
  <c r="AA112" i="7" s="1"/>
  <c r="AL111" i="7"/>
  <c r="AC111" i="7"/>
  <c r="AD111" i="7"/>
  <c r="AN111" i="7"/>
  <c r="AJ111" i="7"/>
  <c r="S113" i="7"/>
  <c r="R113" i="7"/>
  <c r="X112" i="7" s="1"/>
  <c r="AF111" i="7"/>
  <c r="N113" i="7"/>
  <c r="J112" i="7"/>
  <c r="K112" i="7"/>
  <c r="AT334" i="7"/>
  <c r="Q113" i="7" l="1"/>
  <c r="P113" i="7"/>
  <c r="AG112" i="7" s="1"/>
  <c r="V113" i="7"/>
  <c r="AM112" i="7" s="1"/>
  <c r="Z112" i="7"/>
  <c r="AR112" i="7"/>
  <c r="W113" i="7"/>
  <c r="AQ112" i="7" s="1"/>
  <c r="U113" i="7"/>
  <c r="AI112" i="7" s="1"/>
  <c r="V114" i="7"/>
  <c r="AD113" i="7" s="1"/>
  <c r="O113" i="7"/>
  <c r="M113" i="7" s="1"/>
  <c r="Y112" i="7"/>
  <c r="AH112" i="7"/>
  <c r="AP112" i="7"/>
  <c r="AL112" i="7"/>
  <c r="T114" i="7"/>
  <c r="AA113" i="7" s="1"/>
  <c r="AO112" i="7" l="1"/>
  <c r="AK112" i="7"/>
  <c r="K113" i="7"/>
  <c r="AB112" i="7"/>
  <c r="AD112" i="7"/>
  <c r="AC112" i="7"/>
  <c r="AS112" i="7"/>
  <c r="R114" i="7"/>
  <c r="X113" i="7" s="1"/>
  <c r="AJ112" i="7"/>
  <c r="AF112" i="7"/>
  <c r="L113" i="7"/>
  <c r="S114" i="7"/>
  <c r="Y113" i="7" s="1"/>
  <c r="N114" i="7"/>
  <c r="AM113" i="7"/>
  <c r="AT113" i="7"/>
  <c r="AC113" i="7"/>
  <c r="AE112" i="7"/>
  <c r="J113" i="7"/>
  <c r="Q114" i="7" s="1"/>
  <c r="AN112" i="7"/>
  <c r="AS113" i="7"/>
  <c r="Z113" i="7" l="1"/>
  <c r="AR113" i="7"/>
  <c r="W114" i="7"/>
  <c r="AE113" i="7" s="1"/>
  <c r="AP113" i="7"/>
  <c r="AH113" i="7"/>
  <c r="AL113" i="7"/>
  <c r="T115" i="7"/>
  <c r="AA114" i="7" s="1"/>
  <c r="P114" i="7"/>
  <c r="AK113" i="7" s="1"/>
  <c r="U114" i="7"/>
  <c r="AB113" i="7" s="1"/>
  <c r="O114" i="7"/>
  <c r="M114" i="7" l="1"/>
  <c r="AQ113" i="7"/>
  <c r="J114" i="7"/>
  <c r="AF113" i="7"/>
  <c r="N115" i="7"/>
  <c r="K114" i="7"/>
  <c r="L114" i="7" s="1"/>
  <c r="AG113" i="7"/>
  <c r="AO113" i="7"/>
  <c r="AT114" i="7"/>
  <c r="AJ113" i="7"/>
  <c r="AI113" i="7"/>
  <c r="S115" i="7"/>
  <c r="Y114" i="7" s="1"/>
  <c r="R115" i="7"/>
  <c r="X114" i="7" s="1"/>
  <c r="AN113" i="7"/>
  <c r="Q115" i="7" l="1"/>
  <c r="U115" i="7"/>
  <c r="AI114" i="7" s="1"/>
  <c r="O115" i="7"/>
  <c r="V115" i="7"/>
  <c r="AS114" i="7" s="1"/>
  <c r="W115" i="7"/>
  <c r="AQ114" i="7" s="1"/>
  <c r="P115" i="7"/>
  <c r="AT115" i="7" s="1"/>
  <c r="AR114" i="7"/>
  <c r="Z114" i="7"/>
  <c r="AP114" i="7"/>
  <c r="AL114" i="7"/>
  <c r="T116" i="7"/>
  <c r="AA115" i="7" s="1"/>
  <c r="AH114" i="7"/>
  <c r="AF114" i="7" l="1"/>
  <c r="M115" i="7"/>
  <c r="AB114" i="7"/>
  <c r="AE114" i="7"/>
  <c r="R116" i="7"/>
  <c r="X115" i="7" s="1"/>
  <c r="AN114" i="7"/>
  <c r="S116" i="7"/>
  <c r="Y115" i="7" s="1"/>
  <c r="AO114" i="7"/>
  <c r="K115" i="7"/>
  <c r="L115" i="7" s="1"/>
  <c r="AG114" i="7"/>
  <c r="AK114" i="7"/>
  <c r="J115" i="7"/>
  <c r="AJ114" i="7"/>
  <c r="AD114" i="7"/>
  <c r="N116" i="7"/>
  <c r="AM114" i="7"/>
  <c r="AC114" i="7"/>
  <c r="O116" i="7" l="1"/>
  <c r="W116" i="7"/>
  <c r="AE115" i="7" s="1"/>
  <c r="Z115" i="7"/>
  <c r="P116" i="7"/>
  <c r="AO115" i="7" s="1"/>
  <c r="V116" i="7"/>
  <c r="AC115" i="7" s="1"/>
  <c r="AR115" i="7"/>
  <c r="U116" i="7"/>
  <c r="Q116" i="7"/>
  <c r="T117" i="7" s="1"/>
  <c r="AA116" i="7" s="1"/>
  <c r="AQ115" i="7"/>
  <c r="AN115" i="7"/>
  <c r="R117" i="7"/>
  <c r="X116" i="7" s="1"/>
  <c r="AF115" i="7"/>
  <c r="AJ115" i="7" l="1"/>
  <c r="M116" i="7"/>
  <c r="L116" i="7"/>
  <c r="AK115" i="7"/>
  <c r="AD115" i="7"/>
  <c r="AS115" i="7"/>
  <c r="AG115" i="7"/>
  <c r="AM115" i="7"/>
  <c r="J116" i="7"/>
  <c r="V117" i="7" s="1"/>
  <c r="AM116" i="7" s="1"/>
  <c r="K116" i="7"/>
  <c r="U117" i="7" s="1"/>
  <c r="AI115" i="7"/>
  <c r="AB115" i="7"/>
  <c r="N117" i="7"/>
  <c r="AL115" i="7"/>
  <c r="AP115" i="7"/>
  <c r="AH115" i="7"/>
  <c r="S117" i="7"/>
  <c r="AT116" i="7"/>
  <c r="Q117" i="7" l="1"/>
  <c r="AP116" i="7" s="1"/>
  <c r="O117" i="7"/>
  <c r="M117" i="7" s="1"/>
  <c r="P117" i="7"/>
  <c r="W117" i="7"/>
  <c r="AR116" i="7"/>
  <c r="Y116" i="7"/>
  <c r="Z116" i="7"/>
  <c r="AC116" i="7"/>
  <c r="AD116" i="7"/>
  <c r="AS116" i="7"/>
  <c r="AN116" i="7"/>
  <c r="R118" i="7"/>
  <c r="X117" i="7" s="1"/>
  <c r="AJ116" i="7"/>
  <c r="AF116" i="7"/>
  <c r="AG116" i="7"/>
  <c r="AO116" i="7"/>
  <c r="AK116" i="7"/>
  <c r="L117" i="7"/>
  <c r="AB116" i="7"/>
  <c r="AI116" i="7"/>
  <c r="S118" i="7" l="1"/>
  <c r="Z117" i="7" s="1"/>
  <c r="AL116" i="7"/>
  <c r="K117" i="7"/>
  <c r="N118" i="7"/>
  <c r="J117" i="7"/>
  <c r="U118" i="7" s="1"/>
  <c r="AI117" i="7" s="1"/>
  <c r="AT117" i="7"/>
  <c r="T118" i="7"/>
  <c r="AA117" i="7" s="1"/>
  <c r="AH116" i="7"/>
  <c r="AQ116" i="7"/>
  <c r="AE116" i="7"/>
  <c r="V118" i="7"/>
  <c r="P118" i="7"/>
  <c r="O118" i="7"/>
  <c r="W118" i="7" l="1"/>
  <c r="Q118" i="7"/>
  <c r="AH117" i="7" s="1"/>
  <c r="AR117" i="7"/>
  <c r="Y117" i="7"/>
  <c r="AB117" i="7"/>
  <c r="AP117" i="7"/>
  <c r="AL117" i="7"/>
  <c r="L118" i="7"/>
  <c r="AK117" i="7"/>
  <c r="AO117" i="7"/>
  <c r="AG117" i="7"/>
  <c r="R119" i="7"/>
  <c r="X118" i="7" s="1"/>
  <c r="AF117" i="7"/>
  <c r="S119" i="7"/>
  <c r="Z118" i="7" s="1"/>
  <c r="AJ117" i="7"/>
  <c r="AT118" i="7"/>
  <c r="K118" i="7"/>
  <c r="AN117" i="7"/>
  <c r="AC117" i="7"/>
  <c r="AS117" i="7"/>
  <c r="AD117" i="7"/>
  <c r="AM117" i="7"/>
  <c r="AE117" i="7"/>
  <c r="AQ117" i="7"/>
  <c r="J118" i="7" l="1"/>
  <c r="T119" i="7"/>
  <c r="AA118" i="7" s="1"/>
  <c r="M118" i="7"/>
  <c r="N119" i="7" s="1"/>
  <c r="W119" i="7"/>
  <c r="AQ118" i="7" s="1"/>
  <c r="Y118" i="7"/>
  <c r="AR118" i="7"/>
  <c r="Q119" i="7"/>
  <c r="AP118" i="7" s="1"/>
  <c r="O119" i="7"/>
  <c r="M119" i="7" s="1"/>
  <c r="U119" i="7"/>
  <c r="P119" i="7"/>
  <c r="V119" i="7"/>
  <c r="V120" i="7"/>
  <c r="AD119" i="7" s="1"/>
  <c r="AE118" i="7" l="1"/>
  <c r="AH118" i="7"/>
  <c r="AM119" i="7"/>
  <c r="T120" i="7"/>
  <c r="AA119" i="7" s="1"/>
  <c r="AL118" i="7"/>
  <c r="AS119" i="7"/>
  <c r="AM120" i="7"/>
  <c r="AK118" i="7"/>
  <c r="AO118" i="7"/>
  <c r="AG118" i="7"/>
  <c r="AC119" i="7"/>
  <c r="AC118" i="7"/>
  <c r="AM118" i="7"/>
  <c r="AS118" i="7"/>
  <c r="AD118" i="7"/>
  <c r="AI118" i="7"/>
  <c r="AB118" i="7"/>
  <c r="L119" i="7"/>
  <c r="N120" i="7"/>
  <c r="AJ118" i="7"/>
  <c r="AF118" i="7"/>
  <c r="AT119" i="7"/>
  <c r="J119" i="7"/>
  <c r="R120" i="7"/>
  <c r="X119" i="7" s="1"/>
  <c r="S120" i="7"/>
  <c r="AR119" i="7" s="1"/>
  <c r="K119" i="7"/>
  <c r="AN118" i="7"/>
  <c r="AE120" i="7" l="1"/>
  <c r="AD120" i="7"/>
  <c r="Q120" i="7"/>
  <c r="AP119" i="7" s="1"/>
  <c r="W120" i="7"/>
  <c r="AQ120" i="7" s="1"/>
  <c r="Y119" i="7"/>
  <c r="O120" i="7"/>
  <c r="M120" i="7" s="1"/>
  <c r="P120" i="7"/>
  <c r="Z119" i="7"/>
  <c r="AS120" i="7"/>
  <c r="AC120" i="7"/>
  <c r="AB120" i="7"/>
  <c r="U120" i="7"/>
  <c r="Z120" i="7" l="1"/>
  <c r="AH119" i="7"/>
  <c r="AA120" i="7"/>
  <c r="AE119" i="7"/>
  <c r="AQ119" i="7"/>
  <c r="AL119" i="7"/>
  <c r="N121" i="7"/>
  <c r="K120" i="7"/>
  <c r="J120" i="7"/>
  <c r="AF119" i="7"/>
  <c r="Y120" i="7"/>
  <c r="X120" i="7"/>
  <c r="AT120" i="7"/>
  <c r="AN119" i="7"/>
  <c r="AJ119" i="7"/>
  <c r="AR120" i="7"/>
  <c r="AO119" i="7"/>
  <c r="AK119" i="7"/>
  <c r="AG119" i="7"/>
  <c r="AB119" i="7"/>
  <c r="AI120" i="7"/>
  <c r="AI119" i="7"/>
  <c r="L121" i="7"/>
  <c r="AT427" i="7"/>
  <c r="P121" i="7" l="1"/>
  <c r="AG120" i="7" s="1"/>
  <c r="Q121" i="7"/>
  <c r="AH120" i="7" s="1"/>
  <c r="L120" i="7"/>
  <c r="O121" i="7"/>
  <c r="M121" i="7" s="1"/>
  <c r="AO120" i="7" l="1"/>
  <c r="AK120" i="7"/>
  <c r="AP120" i="7"/>
  <c r="N122" i="7"/>
  <c r="T122" i="7"/>
  <c r="AL120" i="7"/>
  <c r="S122" i="7"/>
  <c r="Y121" i="7" s="1"/>
  <c r="AT121" i="7"/>
  <c r="K121" i="7"/>
  <c r="AF120" i="7"/>
  <c r="J121" i="7"/>
  <c r="R122" i="7"/>
  <c r="X121" i="7" s="1"/>
  <c r="AN120" i="7"/>
  <c r="AJ120" i="7"/>
  <c r="AA121" i="7"/>
  <c r="W123" i="7"/>
  <c r="AE122" i="7" s="1"/>
  <c r="AR121" i="7" l="1"/>
  <c r="W122" i="7"/>
  <c r="AE121" i="7" s="1"/>
  <c r="Q122" i="7"/>
  <c r="T123" i="7" s="1"/>
  <c r="AA122" i="7" s="1"/>
  <c r="V122" i="7"/>
  <c r="AD121" i="7" s="1"/>
  <c r="Z121" i="7"/>
  <c r="O122" i="7"/>
  <c r="P122" i="7"/>
  <c r="AO121" i="7" s="1"/>
  <c r="U122" i="7"/>
  <c r="AI121" i="7" s="1"/>
  <c r="AN121" i="7" l="1"/>
  <c r="M122" i="7"/>
  <c r="AP121" i="7"/>
  <c r="AQ121" i="7"/>
  <c r="AQ122" i="7"/>
  <c r="AK121" i="7"/>
  <c r="AH121" i="7"/>
  <c r="AS121" i="7"/>
  <c r="AL121" i="7"/>
  <c r="AB121" i="7"/>
  <c r="AG121" i="7"/>
  <c r="AC121" i="7"/>
  <c r="R123" i="7"/>
  <c r="X122" i="7" s="1"/>
  <c r="J122" i="7"/>
  <c r="AM121" i="7"/>
  <c r="L122" i="7"/>
  <c r="AF121" i="7"/>
  <c r="K122" i="7"/>
  <c r="AT122" i="7"/>
  <c r="AJ121" i="7"/>
  <c r="S123" i="7"/>
  <c r="Z122" i="7" s="1"/>
  <c r="N123" i="7"/>
  <c r="Q123" i="7" l="1"/>
  <c r="T124" i="7" s="1"/>
  <c r="AA123" i="7" s="1"/>
  <c r="V123" i="7"/>
  <c r="AS122" i="7" s="1"/>
  <c r="O123" i="7"/>
  <c r="P123" i="7"/>
  <c r="U123" i="7"/>
  <c r="AI122" i="7" s="1"/>
  <c r="Y122" i="7"/>
  <c r="AR122" i="7"/>
  <c r="AL122" i="7"/>
  <c r="AP122" i="7"/>
  <c r="AH122" i="7"/>
  <c r="AJ122" i="7" l="1"/>
  <c r="M123" i="7"/>
  <c r="AM122" i="7"/>
  <c r="AC122" i="7"/>
  <c r="AD122" i="7"/>
  <c r="AF122" i="7"/>
  <c r="AN122" i="7"/>
  <c r="R124" i="7"/>
  <c r="X123" i="7" s="1"/>
  <c r="AT123" i="7"/>
  <c r="J123" i="7"/>
  <c r="S124" i="7"/>
  <c r="Z123" i="7" s="1"/>
  <c r="N124" i="7"/>
  <c r="AK122" i="7"/>
  <c r="AB122" i="7"/>
  <c r="AG122" i="7"/>
  <c r="AO122" i="7"/>
  <c r="K123" i="7"/>
  <c r="V124" i="7" l="1"/>
  <c r="AC123" i="7" s="1"/>
  <c r="P124" i="7"/>
  <c r="AO123" i="7" s="1"/>
  <c r="O124" i="7"/>
  <c r="AR123" i="7"/>
  <c r="W124" i="7"/>
  <c r="AQ123" i="7" s="1"/>
  <c r="L123" i="7"/>
  <c r="U124" i="7"/>
  <c r="AI123" i="7" s="1"/>
  <c r="Q124" i="7"/>
  <c r="Y123" i="7"/>
  <c r="AM123" i="7"/>
  <c r="AS123" i="7"/>
  <c r="AD123" i="7"/>
  <c r="AF123" i="7" l="1"/>
  <c r="M124" i="7"/>
  <c r="N125" i="7" s="1"/>
  <c r="AT124" i="7"/>
  <c r="AG123" i="7"/>
  <c r="AK123" i="7"/>
  <c r="AJ123" i="7"/>
  <c r="AN123" i="7"/>
  <c r="R125" i="7"/>
  <c r="AB125" i="7" s="1"/>
  <c r="AB123" i="7"/>
  <c r="K124" i="7"/>
  <c r="J124" i="7"/>
  <c r="L124" i="7"/>
  <c r="AE123" i="7"/>
  <c r="AL123" i="7"/>
  <c r="AP123" i="7"/>
  <c r="T125" i="7"/>
  <c r="AH123" i="7"/>
  <c r="S125" i="7"/>
  <c r="AS125" i="7" s="1"/>
  <c r="Q125" i="7" l="1"/>
  <c r="AP124" i="7" s="1"/>
  <c r="V125" i="7"/>
  <c r="AC124" i="7" s="1"/>
  <c r="X124" i="7"/>
  <c r="AC125" i="7"/>
  <c r="O125" i="7"/>
  <c r="W125" i="7"/>
  <c r="AQ124" i="7" s="1"/>
  <c r="P125" i="7"/>
  <c r="AG124" i="7" s="1"/>
  <c r="U125" i="7"/>
  <c r="AB124" i="7" s="1"/>
  <c r="AR124" i="7"/>
  <c r="AA124" i="7"/>
  <c r="AE125" i="7"/>
  <c r="AD125" i="7"/>
  <c r="Y124" i="7"/>
  <c r="Z124" i="7"/>
  <c r="AF124" i="7" l="1"/>
  <c r="M125" i="7"/>
  <c r="AA125" i="7"/>
  <c r="AL124" i="7"/>
  <c r="Z125" i="7"/>
  <c r="AH124" i="7"/>
  <c r="AM124" i="7"/>
  <c r="AE124" i="7"/>
  <c r="AM125" i="7"/>
  <c r="AS124" i="7"/>
  <c r="AD124" i="7"/>
  <c r="AJ124" i="7"/>
  <c r="Y125" i="7"/>
  <c r="AQ125" i="7"/>
  <c r="X125" i="7"/>
  <c r="K125" i="7"/>
  <c r="AI124" i="7"/>
  <c r="AT125" i="7"/>
  <c r="AR125" i="7"/>
  <c r="AN124" i="7"/>
  <c r="J125" i="7"/>
  <c r="AO124" i="7"/>
  <c r="L125" i="7"/>
  <c r="N126" i="7"/>
  <c r="L126" i="7"/>
  <c r="AI125" i="7"/>
  <c r="AK124" i="7"/>
  <c r="Q126" i="7" l="1"/>
  <c r="T127" i="7" s="1"/>
  <c r="AA126" i="7" s="1"/>
  <c r="P126" i="7"/>
  <c r="AG125" i="7" s="1"/>
  <c r="O126" i="7"/>
  <c r="R127" i="7" l="1"/>
  <c r="M126" i="7"/>
  <c r="AH125" i="7"/>
  <c r="AP125" i="7"/>
  <c r="AL125" i="7"/>
  <c r="AO125" i="7"/>
  <c r="AK125" i="7"/>
  <c r="N127" i="7"/>
  <c r="J126" i="7"/>
  <c r="S127" i="7"/>
  <c r="Z126" i="7" s="1"/>
  <c r="AN125" i="7"/>
  <c r="K126" i="7"/>
  <c r="AF125" i="7"/>
  <c r="AJ125" i="7"/>
  <c r="AT126" i="7"/>
  <c r="X126" i="7"/>
  <c r="U127" i="7" l="1"/>
  <c r="O127" i="7"/>
  <c r="V127" i="7"/>
  <c r="AD126" i="7" s="1"/>
  <c r="P127" i="7"/>
  <c r="AG126" i="7" s="1"/>
  <c r="W127" i="7"/>
  <c r="AE126" i="7" s="1"/>
  <c r="Y126" i="7"/>
  <c r="V128" i="7"/>
  <c r="AC127" i="7" s="1"/>
  <c r="Q127" i="7"/>
  <c r="AL126" i="7" s="1"/>
  <c r="AR126" i="7"/>
  <c r="AB126" i="7"/>
  <c r="AI126" i="7"/>
  <c r="R128" i="7"/>
  <c r="X127" i="7" s="1"/>
  <c r="AF126" i="7"/>
  <c r="AJ126" i="7"/>
  <c r="AN126" i="7"/>
  <c r="AS126" i="7"/>
  <c r="AM126" i="7"/>
  <c r="M127" i="7" l="1"/>
  <c r="AC126" i="7"/>
  <c r="AS127" i="7"/>
  <c r="AD127" i="7"/>
  <c r="N128" i="7"/>
  <c r="AM127" i="7"/>
  <c r="K127" i="7"/>
  <c r="AO126" i="7"/>
  <c r="AP126" i="7"/>
  <c r="J127" i="7"/>
  <c r="L127" i="7"/>
  <c r="AK126" i="7"/>
  <c r="S128" i="7"/>
  <c r="Y127" i="7" s="1"/>
  <c r="AH126" i="7"/>
  <c r="AT127" i="7"/>
  <c r="AQ126" i="7"/>
  <c r="T128" i="7"/>
  <c r="AA127" i="7" s="1"/>
  <c r="AT451" i="7"/>
  <c r="P128" i="7" l="1"/>
  <c r="Q128" i="7"/>
  <c r="AP127" i="7" s="1"/>
  <c r="AR127" i="7"/>
  <c r="Z127" i="7"/>
  <c r="U128" i="7"/>
  <c r="AB127" i="7" s="1"/>
  <c r="O128" i="7"/>
  <c r="W128" i="7"/>
  <c r="AE127" i="7" s="1"/>
  <c r="AH127" i="7"/>
  <c r="T129" i="7"/>
  <c r="AA128" i="7" s="1"/>
  <c r="AL127" i="7"/>
  <c r="AG127" i="7"/>
  <c r="AK127" i="7"/>
  <c r="AO127" i="7"/>
  <c r="K128" i="7" l="1"/>
  <c r="M128" i="7"/>
  <c r="J128" i="7"/>
  <c r="R129" i="7"/>
  <c r="X128" i="7" s="1"/>
  <c r="N129" i="7"/>
  <c r="AN127" i="7"/>
  <c r="AQ127" i="7"/>
  <c r="AT128" i="7"/>
  <c r="AF127" i="7"/>
  <c r="AJ127" i="7"/>
  <c r="S129" i="7"/>
  <c r="Y128" i="7" s="1"/>
  <c r="AI127" i="7"/>
  <c r="L128" i="7"/>
  <c r="Q129" i="7"/>
  <c r="Z128" i="7"/>
  <c r="AR128" i="7"/>
  <c r="V129" i="7"/>
  <c r="P129" i="7"/>
  <c r="O129" i="7"/>
  <c r="M129" i="7" s="1"/>
  <c r="W129" i="7"/>
  <c r="U129" i="7"/>
  <c r="N130" i="7" l="1"/>
  <c r="AN128" i="7"/>
  <c r="AT129" i="7"/>
  <c r="S130" i="7"/>
  <c r="J129" i="7"/>
  <c r="K129" i="7"/>
  <c r="AF128" i="7"/>
  <c r="R130" i="7"/>
  <c r="X129" i="7" s="1"/>
  <c r="AJ128" i="7"/>
  <c r="AD128" i="7"/>
  <c r="AM128" i="7"/>
  <c r="AS128" i="7"/>
  <c r="AC128" i="7"/>
  <c r="AO128" i="7"/>
  <c r="AG128" i="7"/>
  <c r="AK128" i="7"/>
  <c r="AI128" i="7"/>
  <c r="L129" i="7"/>
  <c r="AB128" i="7"/>
  <c r="T130" i="7"/>
  <c r="AA129" i="7" s="1"/>
  <c r="AL128" i="7"/>
  <c r="AP128" i="7"/>
  <c r="AH128" i="7"/>
  <c r="AE128" i="7"/>
  <c r="AQ128" i="7"/>
  <c r="P130" i="7" l="1"/>
  <c r="AK129" i="7" s="1"/>
  <c r="V130" i="7"/>
  <c r="AS129" i="7" s="1"/>
  <c r="Q130" i="7"/>
  <c r="AP129" i="7" s="1"/>
  <c r="U130" i="7"/>
  <c r="W130" i="7"/>
  <c r="O130" i="7"/>
  <c r="Y129" i="7"/>
  <c r="Z129" i="7"/>
  <c r="AR129" i="7"/>
  <c r="M130" i="7" l="1"/>
  <c r="AG129" i="7"/>
  <c r="AC129" i="7"/>
  <c r="AO129" i="7"/>
  <c r="AM129" i="7"/>
  <c r="AD129" i="7"/>
  <c r="AH129" i="7"/>
  <c r="T131" i="7"/>
  <c r="AA130" i="7" s="1"/>
  <c r="AL129" i="7"/>
  <c r="N131" i="7"/>
  <c r="S131" i="7"/>
  <c r="Y130" i="7" s="1"/>
  <c r="J130" i="7"/>
  <c r="K130" i="7"/>
  <c r="V131" i="7" s="1"/>
  <c r="R131" i="7"/>
  <c r="X130" i="7" s="1"/>
  <c r="AN129" i="7"/>
  <c r="AF129" i="7"/>
  <c r="AT130" i="7"/>
  <c r="AJ129" i="7"/>
  <c r="L130" i="7"/>
  <c r="AB129" i="7"/>
  <c r="AI129" i="7"/>
  <c r="AQ129" i="7"/>
  <c r="AE129" i="7"/>
  <c r="Q131" i="7" l="1"/>
  <c r="AH130" i="7" s="1"/>
  <c r="U131" i="7"/>
  <c r="AI130" i="7" s="1"/>
  <c r="P131" i="7"/>
  <c r="AK130" i="7" s="1"/>
  <c r="O131" i="7"/>
  <c r="M131" i="7" s="1"/>
  <c r="W131" i="7"/>
  <c r="AS130" i="7"/>
  <c r="AM130" i="7"/>
  <c r="AC130" i="7"/>
  <c r="AD130" i="7"/>
  <c r="Z130" i="7"/>
  <c r="AR130" i="7"/>
  <c r="T132" i="7" l="1"/>
  <c r="AA131" i="7" s="1"/>
  <c r="AP130" i="7"/>
  <c r="AL130" i="7"/>
  <c r="AB130" i="7"/>
  <c r="S132" i="7"/>
  <c r="AR131" i="7" s="1"/>
  <c r="AF130" i="7"/>
  <c r="AN130" i="7"/>
  <c r="K131" i="7"/>
  <c r="J131" i="7"/>
  <c r="R132" i="7"/>
  <c r="X131" i="7" s="1"/>
  <c r="AT131" i="7"/>
  <c r="AJ130" i="7"/>
  <c r="AG130" i="7"/>
  <c r="AO130" i="7"/>
  <c r="N132" i="7"/>
  <c r="AE130" i="7"/>
  <c r="AQ130" i="7"/>
  <c r="P132" i="7" l="1"/>
  <c r="AK131" i="7" s="1"/>
  <c r="V132" i="7"/>
  <c r="AD131" i="7" s="1"/>
  <c r="Z131" i="7"/>
  <c r="Y131" i="7"/>
  <c r="W132" i="7"/>
  <c r="AQ131" i="7" s="1"/>
  <c r="O132" i="7"/>
  <c r="U132" i="7"/>
  <c r="AI131" i="7" s="1"/>
  <c r="L131" i="7"/>
  <c r="Q132" i="7"/>
  <c r="AH131" i="7" s="1"/>
  <c r="AJ131" i="7" l="1"/>
  <c r="M132" i="7"/>
  <c r="AG131" i="7"/>
  <c r="AO131" i="7"/>
  <c r="AM131" i="7"/>
  <c r="AC131" i="7"/>
  <c r="AS131" i="7"/>
  <c r="AB131" i="7"/>
  <c r="AE131" i="7"/>
  <c r="L132" i="7"/>
  <c r="R133" i="7"/>
  <c r="AC133" i="7" s="1"/>
  <c r="AN131" i="7"/>
  <c r="AF131" i="7"/>
  <c r="N133" i="7"/>
  <c r="AT132" i="7"/>
  <c r="K132" i="7"/>
  <c r="J132" i="7"/>
  <c r="AL131" i="7"/>
  <c r="AP131" i="7"/>
  <c r="T133" i="7"/>
  <c r="AA132" i="7" s="1"/>
  <c r="S133" i="7"/>
  <c r="AS133" i="7" s="1"/>
  <c r="V133" i="7" l="1"/>
  <c r="AS132" i="7" s="1"/>
  <c r="Q133" i="7"/>
  <c r="AL132" i="7" s="1"/>
  <c r="AD133" i="7"/>
  <c r="AE133" i="7"/>
  <c r="AB133" i="7"/>
  <c r="X132" i="7"/>
  <c r="Y132" i="7"/>
  <c r="AA133" i="7"/>
  <c r="U133" i="7"/>
  <c r="AI133" i="7" s="1"/>
  <c r="W133" i="7"/>
  <c r="AQ132" i="7" s="1"/>
  <c r="O133" i="7"/>
  <c r="P133" i="7"/>
  <c r="AO132" i="7" s="1"/>
  <c r="AH132" i="7"/>
  <c r="Z132" i="7"/>
  <c r="AR132" i="7"/>
  <c r="AJ132" i="7" l="1"/>
  <c r="M133" i="7"/>
  <c r="AM132" i="7"/>
  <c r="AI132" i="7"/>
  <c r="AD132" i="7"/>
  <c r="AM133" i="7"/>
  <c r="AC132" i="7"/>
  <c r="AB132" i="7"/>
  <c r="Z133" i="7"/>
  <c r="AP132" i="7"/>
  <c r="L134" i="7"/>
  <c r="X133" i="7"/>
  <c r="AF132" i="7"/>
  <c r="AN132" i="7"/>
  <c r="Y133" i="7"/>
  <c r="AE132" i="7"/>
  <c r="L133" i="7"/>
  <c r="AQ133" i="7"/>
  <c r="N134" i="7"/>
  <c r="AR133" i="7"/>
  <c r="AT133" i="7"/>
  <c r="AG132" i="7"/>
  <c r="K133" i="7"/>
  <c r="AK132" i="7"/>
  <c r="J133" i="7"/>
  <c r="Q134" i="7" l="1"/>
  <c r="AL133" i="7" s="1"/>
  <c r="P134" i="7"/>
  <c r="AG133" i="7" s="1"/>
  <c r="O134" i="7"/>
  <c r="M134" i="7" l="1"/>
  <c r="N135" i="7" s="1"/>
  <c r="T135" i="7"/>
  <c r="AA134" i="7" s="1"/>
  <c r="AH133" i="7"/>
  <c r="AP133" i="7"/>
  <c r="AK133" i="7"/>
  <c r="AO133" i="7"/>
  <c r="R135" i="7"/>
  <c r="AJ133" i="7"/>
  <c r="S135" i="7"/>
  <c r="K134" i="7"/>
  <c r="AT134" i="7"/>
  <c r="AN133" i="7"/>
  <c r="AF133" i="7"/>
  <c r="J134" i="7"/>
  <c r="Q135" i="7" l="1"/>
  <c r="AP134" i="7" s="1"/>
  <c r="P135" i="7"/>
  <c r="V135" i="7"/>
  <c r="O135" i="7"/>
  <c r="M135" i="7" s="1"/>
  <c r="W135" i="7"/>
  <c r="U135" i="7"/>
  <c r="Y134" i="7"/>
  <c r="Z134" i="7"/>
  <c r="AR134" i="7"/>
  <c r="X134" i="7"/>
  <c r="V136" i="7"/>
  <c r="AD135" i="7" s="1"/>
  <c r="AH134" i="7" l="1"/>
  <c r="AL134" i="7"/>
  <c r="T136" i="7"/>
  <c r="AA135" i="7" s="1"/>
  <c r="AC135" i="7"/>
  <c r="AI134" i="7"/>
  <c r="AB134" i="7"/>
  <c r="L135" i="7"/>
  <c r="AQ134" i="7"/>
  <c r="AE134" i="7"/>
  <c r="AJ134" i="7"/>
  <c r="R136" i="7"/>
  <c r="X135" i="7" s="1"/>
  <c r="AF134" i="7"/>
  <c r="AN134" i="7"/>
  <c r="N136" i="7"/>
  <c r="S136" i="7"/>
  <c r="Z135" i="7" s="1"/>
  <c r="J135" i="7"/>
  <c r="W136" i="7" s="1"/>
  <c r="AE135" i="7" s="1"/>
  <c r="K135" i="7"/>
  <c r="AT135" i="7"/>
  <c r="AS134" i="7"/>
  <c r="AM134" i="7"/>
  <c r="AM135" i="7"/>
  <c r="AD134" i="7"/>
  <c r="AC134" i="7"/>
  <c r="AS135" i="7"/>
  <c r="AK134" i="7"/>
  <c r="AO134" i="7"/>
  <c r="AG134" i="7"/>
  <c r="AT547" i="7"/>
  <c r="P136" i="7" l="1"/>
  <c r="AO135" i="7" s="1"/>
  <c r="Q136" i="7"/>
  <c r="AP135" i="7" s="1"/>
  <c r="Y135" i="7"/>
  <c r="AR135" i="7"/>
  <c r="O136" i="7"/>
  <c r="M136" i="7" s="1"/>
  <c r="U136" i="7"/>
  <c r="AQ135" i="7"/>
  <c r="AG135" i="7" l="1"/>
  <c r="AK135" i="7"/>
  <c r="AL135" i="7"/>
  <c r="T137" i="7"/>
  <c r="AA136" i="7" s="1"/>
  <c r="AT136" i="7"/>
  <c r="AH135" i="7"/>
  <c r="AB135" i="7"/>
  <c r="AI135" i="7"/>
  <c r="R137" i="7"/>
  <c r="X136" i="7" s="1"/>
  <c r="AJ135" i="7"/>
  <c r="AF135" i="7"/>
  <c r="J136" i="7"/>
  <c r="N137" i="7"/>
  <c r="AN135" i="7"/>
  <c r="S137" i="7"/>
  <c r="K136" i="7"/>
  <c r="P137" i="7" l="1"/>
  <c r="AK136" i="7" s="1"/>
  <c r="Q137" i="7"/>
  <c r="Z136" i="7"/>
  <c r="AR136" i="7"/>
  <c r="U137" i="7"/>
  <c r="O137" i="7"/>
  <c r="L136" i="7"/>
  <c r="Y136" i="7"/>
  <c r="V137" i="7"/>
  <c r="W137" i="7"/>
  <c r="M137" i="7" l="1"/>
  <c r="AO136" i="7"/>
  <c r="AG136" i="7"/>
  <c r="AN136" i="7"/>
  <c r="N138" i="7"/>
  <c r="J137" i="7"/>
  <c r="AF136" i="7"/>
  <c r="S138" i="7"/>
  <c r="AR137" i="7" s="1"/>
  <c r="AJ136" i="7"/>
  <c r="R138" i="7"/>
  <c r="X137" i="7" s="1"/>
  <c r="AT137" i="7"/>
  <c r="K137" i="7"/>
  <c r="AS136" i="7"/>
  <c r="AD136" i="7"/>
  <c r="AM136" i="7"/>
  <c r="AC136" i="7"/>
  <c r="AI136" i="7"/>
  <c r="AB136" i="7"/>
  <c r="L137" i="7"/>
  <c r="AQ136" i="7"/>
  <c r="AE136" i="7"/>
  <c r="AP136" i="7"/>
  <c r="AL136" i="7"/>
  <c r="AH136" i="7"/>
  <c r="T138" i="7"/>
  <c r="AA137" i="7" s="1"/>
  <c r="W138" i="7" l="1"/>
  <c r="AE137" i="7" s="1"/>
  <c r="U138" i="7"/>
  <c r="Q138" i="7"/>
  <c r="AL137" i="7" s="1"/>
  <c r="O138" i="7"/>
  <c r="P138" i="7"/>
  <c r="AK137" i="7" s="1"/>
  <c r="AQ137" i="7"/>
  <c r="AI137" i="7"/>
  <c r="AB137" i="7"/>
  <c r="Z137" i="7"/>
  <c r="Y137" i="7"/>
  <c r="V138" i="7"/>
  <c r="AH137" i="7"/>
  <c r="AP137" i="7"/>
  <c r="AF137" i="7" l="1"/>
  <c r="M138" i="7"/>
  <c r="R139" i="7"/>
  <c r="X138" i="7" s="1"/>
  <c r="T139" i="7"/>
  <c r="AA138" i="7" s="1"/>
  <c r="AO137" i="7"/>
  <c r="K138" i="7"/>
  <c r="AG137" i="7"/>
  <c r="J138" i="7"/>
  <c r="U139" i="7" s="1"/>
  <c r="AI138" i="7" s="1"/>
  <c r="S139" i="7"/>
  <c r="AR138" i="7" s="1"/>
  <c r="AN137" i="7"/>
  <c r="AJ137" i="7"/>
  <c r="AT138" i="7"/>
  <c r="AS137" i="7"/>
  <c r="AC137" i="7"/>
  <c r="AD137" i="7"/>
  <c r="AM137" i="7"/>
  <c r="N139" i="7"/>
  <c r="L138" i="7"/>
  <c r="Y138" i="7" l="1"/>
  <c r="Z138" i="7"/>
  <c r="W139" i="7"/>
  <c r="AE138" i="7" s="1"/>
  <c r="AB138" i="7"/>
  <c r="P139" i="7"/>
  <c r="AG138" i="7" s="1"/>
  <c r="V139" i="7"/>
  <c r="AS138" i="7" s="1"/>
  <c r="O139" i="7"/>
  <c r="Q139" i="7"/>
  <c r="T140" i="7" s="1"/>
  <c r="AA139" i="7" s="1"/>
  <c r="AJ138" i="7" l="1"/>
  <c r="M139" i="7"/>
  <c r="AQ138" i="7"/>
  <c r="AD138" i="7"/>
  <c r="AC138" i="7"/>
  <c r="AK138" i="7"/>
  <c r="AO138" i="7"/>
  <c r="L139" i="7"/>
  <c r="K139" i="7"/>
  <c r="AP138" i="7"/>
  <c r="AH138" i="7"/>
  <c r="AL138" i="7"/>
  <c r="N140" i="7"/>
  <c r="J139" i="7"/>
  <c r="AT139" i="7"/>
  <c r="AN138" i="7"/>
  <c r="AF138" i="7"/>
  <c r="AM138" i="7"/>
  <c r="R140" i="7"/>
  <c r="X139" i="7" s="1"/>
  <c r="S140" i="7"/>
  <c r="Z139" i="7" s="1"/>
  <c r="V140" i="7" l="1"/>
  <c r="Y139" i="7"/>
  <c r="AR139" i="7"/>
  <c r="U140" i="7"/>
  <c r="AI139" i="7" s="1"/>
  <c r="O140" i="7"/>
  <c r="W140" i="7"/>
  <c r="AQ139" i="7" s="1"/>
  <c r="P140" i="7"/>
  <c r="AO139" i="7" s="1"/>
  <c r="Q140" i="7"/>
  <c r="AH139" i="7" s="1"/>
  <c r="AD139" i="7"/>
  <c r="AS139" i="7"/>
  <c r="AC139" i="7"/>
  <c r="AM139" i="7"/>
  <c r="AN139" i="7" l="1"/>
  <c r="M140" i="7"/>
  <c r="AP139" i="7"/>
  <c r="T141" i="7"/>
  <c r="AA140" i="7" s="1"/>
  <c r="R141" i="7"/>
  <c r="X140" i="7" s="1"/>
  <c r="AL139" i="7"/>
  <c r="AJ139" i="7"/>
  <c r="S141" i="7"/>
  <c r="Z140" i="7" s="1"/>
  <c r="AK139" i="7"/>
  <c r="K140" i="7"/>
  <c r="AG139" i="7"/>
  <c r="J140" i="7"/>
  <c r="AB139" i="7"/>
  <c r="N141" i="7"/>
  <c r="L140" i="7"/>
  <c r="AF139" i="7"/>
  <c r="AE139" i="7"/>
  <c r="AT140" i="7"/>
  <c r="P141" i="7" l="1"/>
  <c r="AG140" i="7" s="1"/>
  <c r="O141" i="7"/>
  <c r="Y140" i="7"/>
  <c r="AR140" i="7"/>
  <c r="V141" i="7"/>
  <c r="AS140" i="7" s="1"/>
  <c r="W141" i="7"/>
  <c r="Q141" i="7"/>
  <c r="AK140" i="7"/>
  <c r="U141" i="7"/>
  <c r="AB140" i="7" s="1"/>
  <c r="AO140" i="7"/>
  <c r="AN140" i="7" l="1"/>
  <c r="M141" i="7"/>
  <c r="AI140" i="7"/>
  <c r="J141" i="7"/>
  <c r="AF140" i="7"/>
  <c r="R142" i="7"/>
  <c r="X141" i="7" s="1"/>
  <c r="AC140" i="7"/>
  <c r="AJ140" i="7"/>
  <c r="AM140" i="7"/>
  <c r="AD140" i="7"/>
  <c r="AE140" i="7"/>
  <c r="AQ140" i="7"/>
  <c r="S142" i="7"/>
  <c r="AP140" i="7"/>
  <c r="AL140" i="7"/>
  <c r="T142" i="7"/>
  <c r="AA141" i="7" s="1"/>
  <c r="AH140" i="7"/>
  <c r="L141" i="7"/>
  <c r="AT141" i="7"/>
  <c r="N142" i="7"/>
  <c r="K141" i="7"/>
  <c r="Q142" i="7" s="1"/>
  <c r="AP141" i="7" s="1"/>
  <c r="O142" i="7"/>
  <c r="V143" i="7" l="1"/>
  <c r="AC142" i="7" s="1"/>
  <c r="V142" i="7"/>
  <c r="AM141" i="7" s="1"/>
  <c r="W142" i="7"/>
  <c r="AQ141" i="7" s="1"/>
  <c r="AS142" i="7"/>
  <c r="Y141" i="7"/>
  <c r="P142" i="7"/>
  <c r="AO141" i="7" s="1"/>
  <c r="AR141" i="7"/>
  <c r="AH141" i="7"/>
  <c r="Z141" i="7"/>
  <c r="T143" i="7"/>
  <c r="AA142" i="7" s="1"/>
  <c r="AL141" i="7"/>
  <c r="U142" i="7"/>
  <c r="AB141" i="7" s="1"/>
  <c r="AF141" i="7"/>
  <c r="AN141" i="7"/>
  <c r="R143" i="7"/>
  <c r="X142" i="7" s="1"/>
  <c r="AJ141" i="7"/>
  <c r="M142" i="7" l="1"/>
  <c r="AE141" i="7"/>
  <c r="AD142" i="7"/>
  <c r="AI141" i="7"/>
  <c r="S143" i="7"/>
  <c r="Z142" i="7" s="1"/>
  <c r="AG141" i="7"/>
  <c r="AC141" i="7"/>
  <c r="AS141" i="7"/>
  <c r="L142" i="7"/>
  <c r="K142" i="7"/>
  <c r="AM142" i="7"/>
  <c r="N143" i="7"/>
  <c r="AD141" i="7"/>
  <c r="J142" i="7"/>
  <c r="AT142" i="7"/>
  <c r="AK141" i="7"/>
  <c r="AT765" i="7"/>
  <c r="AR142" i="7" l="1"/>
  <c r="W143" i="7"/>
  <c r="AE142" i="7" s="1"/>
  <c r="O143" i="7"/>
  <c r="P143" i="7"/>
  <c r="AK142" i="7" s="1"/>
  <c r="Y142" i="7"/>
  <c r="Q143" i="7"/>
  <c r="U143" i="7"/>
  <c r="AJ142" i="7" l="1"/>
  <c r="M143" i="7"/>
  <c r="AF142" i="7"/>
  <c r="AG142" i="7"/>
  <c r="R144" i="7"/>
  <c r="AN142" i="7"/>
  <c r="AQ142" i="7"/>
  <c r="AO142" i="7"/>
  <c r="AT143" i="7"/>
  <c r="K143" i="7"/>
  <c r="V144" i="7" s="1"/>
  <c r="T144" i="7"/>
  <c r="AE144" i="7" s="1"/>
  <c r="S144" i="7"/>
  <c r="Z143" i="7" s="1"/>
  <c r="AL142" i="7"/>
  <c r="N144" i="7"/>
  <c r="AI142" i="7"/>
  <c r="AB142" i="7"/>
  <c r="AH142" i="7"/>
  <c r="AP142" i="7"/>
  <c r="J143" i="7"/>
  <c r="AB144" i="7"/>
  <c r="AC144" i="7"/>
  <c r="X143" i="7"/>
  <c r="W144" i="7" l="1"/>
  <c r="AE143" i="7" s="1"/>
  <c r="AA143" i="7"/>
  <c r="AD144" i="7"/>
  <c r="O144" i="7"/>
  <c r="P144" i="7"/>
  <c r="AO143" i="7" s="1"/>
  <c r="U144" i="7"/>
  <c r="AI144" i="7" s="1"/>
  <c r="Y143" i="7"/>
  <c r="Q144" i="7"/>
  <c r="AR143" i="7"/>
  <c r="L143" i="7"/>
  <c r="AS144" i="7"/>
  <c r="AS143" i="7"/>
  <c r="AC143" i="7"/>
  <c r="AD143" i="7"/>
  <c r="AM143" i="7"/>
  <c r="AM144" i="7"/>
  <c r="AQ143" i="7"/>
  <c r="AQ144" i="7"/>
  <c r="AN143" i="7" l="1"/>
  <c r="M144" i="7"/>
  <c r="AR144" i="7"/>
  <c r="AT144" i="7"/>
  <c r="AJ143" i="7"/>
  <c r="Y144" i="7"/>
  <c r="AF143" i="7"/>
  <c r="X144" i="7"/>
  <c r="L144" i="7"/>
  <c r="AI143" i="7"/>
  <c r="L145" i="7"/>
  <c r="AB143" i="7"/>
  <c r="AK143" i="7"/>
  <c r="AG143" i="7"/>
  <c r="AA144" i="7"/>
  <c r="AP143" i="7"/>
  <c r="AH143" i="7"/>
  <c r="N145" i="7"/>
  <c r="J144" i="7"/>
  <c r="K144" i="7"/>
  <c r="AL143" i="7"/>
  <c r="Z144" i="7"/>
  <c r="O145" i="7" l="1"/>
  <c r="Q145" i="7"/>
  <c r="T146" i="7" s="1"/>
  <c r="AA145" i="7" s="1"/>
  <c r="P145" i="7"/>
  <c r="R146" i="7" l="1"/>
  <c r="X145" i="7" s="1"/>
  <c r="M145" i="7"/>
  <c r="AN144" i="7"/>
  <c r="AF144" i="7"/>
  <c r="AJ144" i="7"/>
  <c r="AT145" i="7"/>
  <c r="AL144" i="7"/>
  <c r="AP144" i="7"/>
  <c r="AH144" i="7"/>
  <c r="AK144" i="7"/>
  <c r="AO144" i="7"/>
  <c r="AG144" i="7"/>
  <c r="K145" i="7"/>
  <c r="J145" i="7"/>
  <c r="N146" i="7"/>
  <c r="S146" i="7"/>
  <c r="AR145" i="7" s="1"/>
  <c r="W146" i="7" l="1"/>
  <c r="AE145" i="7" s="1"/>
  <c r="P146" i="7"/>
  <c r="AK145" i="7" s="1"/>
  <c r="Y145" i="7"/>
  <c r="Z145" i="7"/>
  <c r="V147" i="7"/>
  <c r="AS146" i="7" s="1"/>
  <c r="U146" i="7"/>
  <c r="AI145" i="7" s="1"/>
  <c r="O146" i="7"/>
  <c r="Q146" i="7"/>
  <c r="V146" i="7"/>
  <c r="AS145" i="7" s="1"/>
  <c r="AF145" i="7" l="1"/>
  <c r="M146" i="7"/>
  <c r="AO145" i="7"/>
  <c r="AQ145" i="7"/>
  <c r="AG145" i="7"/>
  <c r="AD146" i="7"/>
  <c r="AC146" i="7"/>
  <c r="AM145" i="7"/>
  <c r="AM146" i="7"/>
  <c r="AB145" i="7"/>
  <c r="L146" i="7"/>
  <c r="AD145" i="7"/>
  <c r="J146" i="7"/>
  <c r="R147" i="7"/>
  <c r="X146" i="7" s="1"/>
  <c r="N147" i="7"/>
  <c r="AT146" i="7"/>
  <c r="AN145" i="7"/>
  <c r="AC145" i="7"/>
  <c r="S147" i="7"/>
  <c r="Z146" i="7" s="1"/>
  <c r="K146" i="7"/>
  <c r="Q147" i="7" s="1"/>
  <c r="AL146" i="7" s="1"/>
  <c r="AJ145" i="7"/>
  <c r="AL145" i="7"/>
  <c r="T147" i="7"/>
  <c r="AA146" i="7" s="1"/>
  <c r="AP145" i="7"/>
  <c r="AH145" i="7"/>
  <c r="W147" i="7" l="1"/>
  <c r="AE146" i="7" s="1"/>
  <c r="O147" i="7"/>
  <c r="U147" i="7"/>
  <c r="AB146" i="7" s="1"/>
  <c r="AR146" i="7"/>
  <c r="Y146" i="7"/>
  <c r="P147" i="7"/>
  <c r="S148" i="7" s="1"/>
  <c r="AH146" i="7"/>
  <c r="T148" i="7"/>
  <c r="AA147" i="7" s="1"/>
  <c r="AP146" i="7"/>
  <c r="AF146" i="7"/>
  <c r="AJ146" i="7"/>
  <c r="R148" i="7"/>
  <c r="X147" i="7" s="1"/>
  <c r="AN146" i="7" l="1"/>
  <c r="M147" i="7"/>
  <c r="AQ146" i="7"/>
  <c r="AI146" i="7"/>
  <c r="AT147" i="7"/>
  <c r="N148" i="7"/>
  <c r="AG146" i="7"/>
  <c r="AO146" i="7"/>
  <c r="AK146" i="7"/>
  <c r="K147" i="7"/>
  <c r="J147" i="7"/>
  <c r="Z147" i="7"/>
  <c r="AR147" i="7"/>
  <c r="Y147" i="7"/>
  <c r="O148" i="7" l="1"/>
  <c r="Q148" i="7"/>
  <c r="AL147" i="7" s="1"/>
  <c r="U148" i="7"/>
  <c r="AI147" i="7" s="1"/>
  <c r="W148" i="7"/>
  <c r="AE147" i="7" s="1"/>
  <c r="P148" i="7"/>
  <c r="V148" i="7"/>
  <c r="L148" i="7" s="1"/>
  <c r="AP147" i="7"/>
  <c r="L147" i="7"/>
  <c r="R149" i="7"/>
  <c r="AJ147" i="7"/>
  <c r="AN147" i="7"/>
  <c r="AF147" i="7"/>
  <c r="M148" i="7" l="1"/>
  <c r="N149" i="7" s="1"/>
  <c r="AH147" i="7"/>
  <c r="AQ147" i="7"/>
  <c r="AB147" i="7"/>
  <c r="T149" i="7"/>
  <c r="AA148" i="7" s="1"/>
  <c r="J148" i="7"/>
  <c r="W149" i="7" s="1"/>
  <c r="AG147" i="7"/>
  <c r="S149" i="7"/>
  <c r="V150" i="7" s="1"/>
  <c r="AO147" i="7"/>
  <c r="AK147" i="7"/>
  <c r="K148" i="7"/>
  <c r="AD147" i="7"/>
  <c r="AC147" i="7"/>
  <c r="AS147" i="7"/>
  <c r="AT148" i="7"/>
  <c r="AM147" i="7"/>
  <c r="X148" i="7"/>
  <c r="U149" i="7" l="1"/>
  <c r="V149" i="7"/>
  <c r="AM149" i="7" s="1"/>
  <c r="O149" i="7"/>
  <c r="P149" i="7"/>
  <c r="AG148" i="7" s="1"/>
  <c r="Z148" i="7"/>
  <c r="Y148" i="7"/>
  <c r="AR148" i="7"/>
  <c r="Q149" i="7"/>
  <c r="T150" i="7" s="1"/>
  <c r="AA149" i="7" s="1"/>
  <c r="AD149" i="7"/>
  <c r="AS149" i="7"/>
  <c r="AC148" i="7"/>
  <c r="AD148" i="7"/>
  <c r="AS148" i="7"/>
  <c r="AM148" i="7"/>
  <c r="AK148" i="7"/>
  <c r="AC149" i="7"/>
  <c r="AJ148" i="7"/>
  <c r="AF148" i="7"/>
  <c r="AN148" i="7"/>
  <c r="R150" i="7"/>
  <c r="X149" i="7" s="1"/>
  <c r="AI148" i="7"/>
  <c r="AB148" i="7"/>
  <c r="L149" i="7"/>
  <c r="AE148" i="7"/>
  <c r="AQ148" i="7"/>
  <c r="M149" i="7" l="1"/>
  <c r="AO148" i="7"/>
  <c r="S150" i="7"/>
  <c r="AR149" i="7" s="1"/>
  <c r="AT149" i="7"/>
  <c r="N150" i="7"/>
  <c r="AP148" i="7"/>
  <c r="AH148" i="7"/>
  <c r="AL148" i="7"/>
  <c r="K149" i="7"/>
  <c r="J149" i="7"/>
  <c r="Q150" i="7" l="1"/>
  <c r="AP149" i="7" s="1"/>
  <c r="O150" i="7"/>
  <c r="Y149" i="7"/>
  <c r="Z149" i="7"/>
  <c r="P150" i="7"/>
  <c r="U150" i="7"/>
  <c r="AB149" i="7" s="1"/>
  <c r="W150" i="7"/>
  <c r="AQ149" i="7" s="1"/>
  <c r="AL149" i="7"/>
  <c r="T151" i="7"/>
  <c r="AA150" i="7" s="1"/>
  <c r="AH149" i="7"/>
  <c r="S151" i="7" l="1"/>
  <c r="AR150" i="7" s="1"/>
  <c r="M150" i="7"/>
  <c r="AN149" i="7"/>
  <c r="R151" i="7"/>
  <c r="X150" i="7" s="1"/>
  <c r="AF149" i="7"/>
  <c r="AJ149" i="7"/>
  <c r="J150" i="7"/>
  <c r="L150" i="7" s="1"/>
  <c r="K150" i="7"/>
  <c r="AG149" i="7"/>
  <c r="AO149" i="7"/>
  <c r="N151" i="7"/>
  <c r="AK149" i="7"/>
  <c r="AI149" i="7"/>
  <c r="AE149" i="7"/>
  <c r="AT150" i="7"/>
  <c r="Q151" i="7"/>
  <c r="AH150" i="7" s="1"/>
  <c r="Y150" i="7"/>
  <c r="Z150" i="7"/>
  <c r="O151" i="7" l="1"/>
  <c r="V151" i="7"/>
  <c r="P151" i="7"/>
  <c r="U151" i="7"/>
  <c r="AT151" i="7" s="1"/>
  <c r="W151" i="7"/>
  <c r="AP150" i="7"/>
  <c r="AL150" i="7"/>
  <c r="T152" i="7"/>
  <c r="AA151" i="7" s="1"/>
  <c r="AN150" i="7"/>
  <c r="AJ150" i="7"/>
  <c r="AF150" i="7"/>
  <c r="R152" i="7"/>
  <c r="X151" i="7" s="1"/>
  <c r="J151" i="7"/>
  <c r="K151" i="7"/>
  <c r="S152" i="7"/>
  <c r="AO150" i="7"/>
  <c r="AK150" i="7"/>
  <c r="AG150" i="7"/>
  <c r="AI150" i="7"/>
  <c r="AB150" i="7"/>
  <c r="AS150" i="7"/>
  <c r="AC150" i="7"/>
  <c r="AM150" i="7"/>
  <c r="AD150" i="7"/>
  <c r="AQ150" i="7"/>
  <c r="AE150" i="7"/>
  <c r="M151" i="7" l="1"/>
  <c r="N152" i="7" s="1"/>
  <c r="P152" i="7"/>
  <c r="AG151" i="7" s="1"/>
  <c r="Y151" i="7"/>
  <c r="Z151" i="7"/>
  <c r="O152" i="7"/>
  <c r="W152" i="7"/>
  <c r="U152" i="7"/>
  <c r="L151" i="7"/>
  <c r="Q152" i="7"/>
  <c r="AR151" i="7"/>
  <c r="V152" i="7"/>
  <c r="M152" i="7" l="1"/>
  <c r="AK151" i="7"/>
  <c r="AO151" i="7"/>
  <c r="AH151" i="7"/>
  <c r="AP151" i="7"/>
  <c r="AL151" i="7"/>
  <c r="T153" i="7"/>
  <c r="AA152" i="7" s="1"/>
  <c r="AB151" i="7"/>
  <c r="AI151" i="7"/>
  <c r="L152" i="7"/>
  <c r="AQ151" i="7"/>
  <c r="AE151" i="7"/>
  <c r="AF151" i="7"/>
  <c r="K152" i="7"/>
  <c r="AJ151" i="7"/>
  <c r="N153" i="7"/>
  <c r="AT152" i="7"/>
  <c r="AN151" i="7"/>
  <c r="R153" i="7"/>
  <c r="X152" i="7" s="1"/>
  <c r="J152" i="7"/>
  <c r="S153" i="7"/>
  <c r="Z152" i="7" s="1"/>
  <c r="AS151" i="7"/>
  <c r="AC151" i="7"/>
  <c r="AD151" i="7"/>
  <c r="AM151" i="7"/>
  <c r="U153" i="7" l="1"/>
  <c r="O153" i="7"/>
  <c r="V153" i="7"/>
  <c r="P153" i="7"/>
  <c r="Q153" i="7"/>
  <c r="AR152" i="7"/>
  <c r="Y152" i="7"/>
  <c r="W153" i="7"/>
  <c r="M153" i="7" l="1"/>
  <c r="AQ152" i="7"/>
  <c r="AE152" i="7"/>
  <c r="AL152" i="7"/>
  <c r="T154" i="7"/>
  <c r="AA153" i="7" s="1"/>
  <c r="AH152" i="7"/>
  <c r="AP152" i="7"/>
  <c r="AG152" i="7"/>
  <c r="AO152" i="7"/>
  <c r="AK152" i="7"/>
  <c r="AS152" i="7"/>
  <c r="AM152" i="7"/>
  <c r="AD152" i="7"/>
  <c r="AC152" i="7"/>
  <c r="S154" i="7"/>
  <c r="AR153" i="7" s="1"/>
  <c r="AF152" i="7"/>
  <c r="K153" i="7"/>
  <c r="J153" i="7"/>
  <c r="AT153" i="7"/>
  <c r="AJ152" i="7"/>
  <c r="AN152" i="7"/>
  <c r="N154" i="7"/>
  <c r="R154" i="7"/>
  <c r="X153" i="7" s="1"/>
  <c r="AI152" i="7"/>
  <c r="L153" i="7"/>
  <c r="AB152" i="7"/>
  <c r="W154" i="7" l="1"/>
  <c r="AE153" i="7" s="1"/>
  <c r="Y153" i="7"/>
  <c r="Z153" i="7"/>
  <c r="V154" i="7"/>
  <c r="P154" i="7"/>
  <c r="U154" i="7"/>
  <c r="O154" i="7"/>
  <c r="M154" i="7" s="1"/>
  <c r="Q154" i="7"/>
  <c r="AQ153" i="7" l="1"/>
  <c r="AF153" i="7"/>
  <c r="R155" i="7"/>
  <c r="X154" i="7" s="1"/>
  <c r="AJ153" i="7"/>
  <c r="J154" i="7"/>
  <c r="Q155" i="7" s="1"/>
  <c r="AL154" i="7" s="1"/>
  <c r="S155" i="7"/>
  <c r="Y154" i="7" s="1"/>
  <c r="AN153" i="7"/>
  <c r="N155" i="7"/>
  <c r="AT154" i="7"/>
  <c r="K154" i="7"/>
  <c r="AI153" i="7"/>
  <c r="AB153" i="7"/>
  <c r="L154" i="7"/>
  <c r="AO153" i="7"/>
  <c r="AG153" i="7"/>
  <c r="AK153" i="7"/>
  <c r="AP153" i="7"/>
  <c r="AH153" i="7"/>
  <c r="T155" i="7"/>
  <c r="AA154" i="7" s="1"/>
  <c r="AL153" i="7"/>
  <c r="AS153" i="7"/>
  <c r="AD153" i="7"/>
  <c r="AC153" i="7"/>
  <c r="AM153" i="7"/>
  <c r="Z154" i="7" l="1"/>
  <c r="AR154" i="7"/>
  <c r="O155" i="7"/>
  <c r="AH154" i="7"/>
  <c r="W155" i="7"/>
  <c r="P155" i="7"/>
  <c r="U155" i="7"/>
  <c r="AP154" i="7"/>
  <c r="T156" i="7"/>
  <c r="AA155" i="7" s="1"/>
  <c r="V155" i="7"/>
  <c r="AN154" i="7" l="1"/>
  <c r="M155" i="7"/>
  <c r="J155" i="7"/>
  <c r="AF154" i="7"/>
  <c r="R156" i="7"/>
  <c r="AB156" i="7" s="1"/>
  <c r="AJ154" i="7"/>
  <c r="AE156" i="7"/>
  <c r="AD156" i="7"/>
  <c r="AI154" i="7"/>
  <c r="L155" i="7"/>
  <c r="AB154" i="7"/>
  <c r="AG154" i="7"/>
  <c r="AK154" i="7"/>
  <c r="AO154" i="7"/>
  <c r="K155" i="7"/>
  <c r="AQ154" i="7"/>
  <c r="AE154" i="7"/>
  <c r="N156" i="7"/>
  <c r="AT155" i="7"/>
  <c r="AS154" i="7"/>
  <c r="AD154" i="7"/>
  <c r="AM154" i="7"/>
  <c r="AC154" i="7"/>
  <c r="S156" i="7"/>
  <c r="AR155" i="7" s="1"/>
  <c r="Q156" i="7" l="1"/>
  <c r="AP155" i="7" s="1"/>
  <c r="AC156" i="7"/>
  <c r="X155" i="7"/>
  <c r="U156" i="7"/>
  <c r="V156" i="7"/>
  <c r="Y155" i="7"/>
  <c r="Z155" i="7"/>
  <c r="AS156" i="7"/>
  <c r="O156" i="7"/>
  <c r="P156" i="7"/>
  <c r="W156" i="7"/>
  <c r="AT817" i="7"/>
  <c r="M156" i="7" l="1"/>
  <c r="AH155" i="7"/>
  <c r="AL155" i="7"/>
  <c r="Z156" i="7"/>
  <c r="AA156" i="7"/>
  <c r="AT156" i="7"/>
  <c r="AI156" i="7"/>
  <c r="AI155" i="7"/>
  <c r="L157" i="7"/>
  <c r="L156" i="7"/>
  <c r="AB155" i="7"/>
  <c r="AS155" i="7"/>
  <c r="AC155" i="7"/>
  <c r="AD155" i="7"/>
  <c r="AM156" i="7"/>
  <c r="AM155" i="7"/>
  <c r="AQ156" i="7"/>
  <c r="AQ155" i="7"/>
  <c r="AE155" i="7"/>
  <c r="X156" i="7"/>
  <c r="K156" i="7"/>
  <c r="N157" i="7"/>
  <c r="AF155" i="7"/>
  <c r="Y156" i="7"/>
  <c r="AJ155" i="7"/>
  <c r="AN155" i="7"/>
  <c r="J156" i="7"/>
  <c r="AR156" i="7"/>
  <c r="AK155" i="7"/>
  <c r="AG155" i="7"/>
  <c r="AO155" i="7"/>
  <c r="P157" i="7" l="1"/>
  <c r="AO156" i="7" s="1"/>
  <c r="O157" i="7"/>
  <c r="Q157" i="7"/>
  <c r="AH156" i="7" s="1"/>
  <c r="AF156" i="7" l="1"/>
  <c r="M157" i="7"/>
  <c r="AG156" i="7"/>
  <c r="AK156" i="7"/>
  <c r="AL156" i="7"/>
  <c r="AN156" i="7"/>
  <c r="K157" i="7"/>
  <c r="AJ156" i="7"/>
  <c r="R158" i="7"/>
  <c r="X157" i="7" s="1"/>
  <c r="AT157" i="7"/>
  <c r="T158" i="7"/>
  <c r="AA157" i="7" s="1"/>
  <c r="J157" i="7"/>
  <c r="AP156" i="7"/>
  <c r="S158" i="7"/>
  <c r="N158" i="7"/>
  <c r="O158" i="7" l="1"/>
  <c r="W158" i="7"/>
  <c r="AQ157" i="7" s="1"/>
  <c r="Q158" i="7"/>
  <c r="P158" i="7"/>
  <c r="AK157" i="7" s="1"/>
  <c r="V158" i="7"/>
  <c r="AC157" i="7" s="1"/>
  <c r="U158" i="7"/>
  <c r="AI157" i="7" s="1"/>
  <c r="V159" i="7"/>
  <c r="AD158" i="7" s="1"/>
  <c r="Y157" i="7"/>
  <c r="AR157" i="7"/>
  <c r="Z157" i="7"/>
  <c r="AJ157" i="7" l="1"/>
  <c r="M158" i="7"/>
  <c r="AF157" i="7"/>
  <c r="AN157" i="7"/>
  <c r="R159" i="7"/>
  <c r="X158" i="7" s="1"/>
  <c r="AE157" i="7"/>
  <c r="AO157" i="7"/>
  <c r="AS157" i="7"/>
  <c r="AM157" i="7"/>
  <c r="AD157" i="7"/>
  <c r="AG157" i="7"/>
  <c r="K158" i="7"/>
  <c r="N159" i="7"/>
  <c r="AT158" i="7"/>
  <c r="L158" i="7"/>
  <c r="AL157" i="7"/>
  <c r="AH157" i="7"/>
  <c r="J158" i="7"/>
  <c r="AP157" i="7"/>
  <c r="S159" i="7"/>
  <c r="Z158" i="7" s="1"/>
  <c r="T159" i="7"/>
  <c r="AA158" i="7" s="1"/>
  <c r="AC158" i="7"/>
  <c r="AB157" i="7"/>
  <c r="AM158" i="7"/>
  <c r="AS158" i="7"/>
  <c r="Q159" i="7" l="1"/>
  <c r="AP158" i="7" s="1"/>
  <c r="O159" i="7"/>
  <c r="P159" i="7"/>
  <c r="AG158" i="7" s="1"/>
  <c r="W159" i="7"/>
  <c r="AQ158" i="7" s="1"/>
  <c r="U159" i="7"/>
  <c r="Y158" i="7"/>
  <c r="AR158" i="7"/>
  <c r="AH158" i="7" l="1"/>
  <c r="T160" i="7"/>
  <c r="AA159" i="7" s="1"/>
  <c r="AL158" i="7"/>
  <c r="M159" i="7"/>
  <c r="N160" i="7" s="1"/>
  <c r="AO158" i="7"/>
  <c r="AE158" i="7"/>
  <c r="AK158" i="7"/>
  <c r="J159" i="7"/>
  <c r="P160" i="7" s="1"/>
  <c r="AN158" i="7"/>
  <c r="K159" i="7"/>
  <c r="AF158" i="7"/>
  <c r="R160" i="7"/>
  <c r="X159" i="7" s="1"/>
  <c r="S160" i="7"/>
  <c r="AR159" i="7" s="1"/>
  <c r="AJ158" i="7"/>
  <c r="AT159" i="7"/>
  <c r="AB158" i="7"/>
  <c r="AI158" i="7"/>
  <c r="U160" i="7" l="1"/>
  <c r="L159" i="7"/>
  <c r="V160" i="7"/>
  <c r="AD159" i="7" s="1"/>
  <c r="W160" i="7"/>
  <c r="AQ159" i="7" s="1"/>
  <c r="Q160" i="7"/>
  <c r="AH159" i="7" s="1"/>
  <c r="O160" i="7"/>
  <c r="Y159" i="7"/>
  <c r="Z159" i="7"/>
  <c r="AI159" i="7"/>
  <c r="AB159" i="7"/>
  <c r="AK159" i="7"/>
  <c r="AO159" i="7"/>
  <c r="AG159" i="7"/>
  <c r="AM159" i="7"/>
  <c r="AC159" i="7"/>
  <c r="AS159" i="7"/>
  <c r="AN159" i="7" l="1"/>
  <c r="M160" i="7"/>
  <c r="AE159" i="7"/>
  <c r="T161" i="7"/>
  <c r="AA160" i="7" s="1"/>
  <c r="AP159" i="7"/>
  <c r="AL159" i="7"/>
  <c r="L160" i="7"/>
  <c r="K160" i="7"/>
  <c r="AJ159" i="7"/>
  <c r="AT160" i="7"/>
  <c r="N161" i="7"/>
  <c r="R161" i="7"/>
  <c r="X160" i="7" s="1"/>
  <c r="J160" i="7"/>
  <c r="AF159" i="7"/>
  <c r="S161" i="7"/>
  <c r="AR160" i="7" s="1"/>
  <c r="O161" i="7" l="1"/>
  <c r="Q161" i="7"/>
  <c r="AP160" i="7" s="1"/>
  <c r="Z160" i="7"/>
  <c r="Y160" i="7"/>
  <c r="W161" i="7"/>
  <c r="V161" i="7"/>
  <c r="P161" i="7"/>
  <c r="AG160" i="7" s="1"/>
  <c r="U161" i="7"/>
  <c r="V162" i="7"/>
  <c r="AS161" i="7" s="1"/>
  <c r="T162" i="7"/>
  <c r="AA161" i="7" s="1"/>
  <c r="AN160" i="7"/>
  <c r="R162" i="7"/>
  <c r="X161" i="7" s="1"/>
  <c r="AH160" i="7"/>
  <c r="AL160" i="7"/>
  <c r="AF160" i="7" l="1"/>
  <c r="M161" i="7"/>
  <c r="AJ160" i="7"/>
  <c r="AM161" i="7"/>
  <c r="L161" i="7"/>
  <c r="AO160" i="7"/>
  <c r="AT161" i="7"/>
  <c r="AK160" i="7"/>
  <c r="AC161" i="7"/>
  <c r="K161" i="7"/>
  <c r="Q162" i="7" s="1"/>
  <c r="J161" i="7"/>
  <c r="AD160" i="7"/>
  <c r="AC160" i="7"/>
  <c r="AM160" i="7"/>
  <c r="AS160" i="7"/>
  <c r="AB160" i="7"/>
  <c r="AQ160" i="7"/>
  <c r="AE160" i="7"/>
  <c r="S162" i="7"/>
  <c r="AR161" i="7" s="1"/>
  <c r="N162" i="7"/>
  <c r="AI160" i="7"/>
  <c r="AD161" i="7"/>
  <c r="U162" i="7" l="1"/>
  <c r="AB161" i="7" s="1"/>
  <c r="W162" i="7"/>
  <c r="AQ161" i="7" s="1"/>
  <c r="O162" i="7"/>
  <c r="P162" i="7"/>
  <c r="S163" i="7" s="1"/>
  <c r="AR162" i="7" s="1"/>
  <c r="Y161" i="7"/>
  <c r="Z161" i="7"/>
  <c r="AJ161" i="7"/>
  <c r="AP161" i="7"/>
  <c r="T163" i="7"/>
  <c r="AA162" i="7" s="1"/>
  <c r="AH161" i="7"/>
  <c r="AL161" i="7"/>
  <c r="AE161" i="7" l="1"/>
  <c r="AN161" i="7"/>
  <c r="M162" i="7"/>
  <c r="AK161" i="7"/>
  <c r="AI161" i="7"/>
  <c r="AO161" i="7"/>
  <c r="AG161" i="7"/>
  <c r="K162" i="7"/>
  <c r="AF161" i="7"/>
  <c r="AT162" i="7"/>
  <c r="J162" i="7"/>
  <c r="R163" i="7"/>
  <c r="X162" i="7" s="1"/>
  <c r="N163" i="7"/>
  <c r="Y162" i="7"/>
  <c r="Z162" i="7"/>
  <c r="P163" i="7" l="1"/>
  <c r="O163" i="7"/>
  <c r="W163" i="7"/>
  <c r="AE162" i="7" s="1"/>
  <c r="AG162" i="7"/>
  <c r="AO162" i="7"/>
  <c r="AK162" i="7"/>
  <c r="L162" i="7"/>
  <c r="V163" i="7"/>
  <c r="AS162" i="7" s="1"/>
  <c r="U163" i="7"/>
  <c r="AB162" i="7" s="1"/>
  <c r="Q163" i="7"/>
  <c r="AH162" i="7" s="1"/>
  <c r="AQ162" i="7"/>
  <c r="AF162" i="7"/>
  <c r="AJ162" i="7"/>
  <c r="AN162" i="7"/>
  <c r="R164" i="7"/>
  <c r="X163" i="7" s="1"/>
  <c r="M163" i="7" l="1"/>
  <c r="AM162" i="7"/>
  <c r="T164" i="7"/>
  <c r="AA163" i="7" s="1"/>
  <c r="N164" i="7"/>
  <c r="AI162" i="7"/>
  <c r="AC162" i="7"/>
  <c r="S164" i="7"/>
  <c r="AR163" i="7" s="1"/>
  <c r="J163" i="7"/>
  <c r="O164" i="7" s="1"/>
  <c r="AT163" i="7"/>
  <c r="AP162" i="7"/>
  <c r="AD162" i="7"/>
  <c r="L163" i="7"/>
  <c r="AL162" i="7"/>
  <c r="K163" i="7"/>
  <c r="V164" i="7"/>
  <c r="AM163" i="7" s="1"/>
  <c r="Q164" i="7"/>
  <c r="AL163" i="7" s="1"/>
  <c r="AT860" i="7"/>
  <c r="AF163" i="7" l="1"/>
  <c r="M164" i="7"/>
  <c r="P164" i="7"/>
  <c r="AG163" i="7" s="1"/>
  <c r="R165" i="7"/>
  <c r="X164" i="7" s="1"/>
  <c r="AN163" i="7"/>
  <c r="Z163" i="7"/>
  <c r="N165" i="7"/>
  <c r="AJ163" i="7"/>
  <c r="Y163" i="7"/>
  <c r="U164" i="7"/>
  <c r="W164" i="7"/>
  <c r="AQ163" i="7" s="1"/>
  <c r="AC163" i="7"/>
  <c r="AD163" i="7"/>
  <c r="AS163" i="7"/>
  <c r="AK163" i="7"/>
  <c r="J164" i="7"/>
  <c r="T165" i="7"/>
  <c r="AA164" i="7" s="1"/>
  <c r="AP163" i="7"/>
  <c r="AH163" i="7"/>
  <c r="K164" i="7"/>
  <c r="S165" i="7"/>
  <c r="AR164" i="7" s="1"/>
  <c r="U166" i="7"/>
  <c r="L164" i="7" l="1"/>
  <c r="AO163" i="7"/>
  <c r="AT164" i="7"/>
  <c r="AE163" i="7"/>
  <c r="AI163" i="7"/>
  <c r="AB163" i="7"/>
  <c r="P165" i="7"/>
  <c r="AG164" i="7" s="1"/>
  <c r="Z164" i="7"/>
  <c r="Y164" i="7"/>
  <c r="U165" i="7"/>
  <c r="AI165" i="7" s="1"/>
  <c r="V165" i="7"/>
  <c r="AS164" i="7" s="1"/>
  <c r="Q165" i="7"/>
  <c r="AP164" i="7" s="1"/>
  <c r="W165" i="7"/>
  <c r="AQ164" i="7" s="1"/>
  <c r="O165" i="7"/>
  <c r="AB165" i="7"/>
  <c r="R166" i="7" l="1"/>
  <c r="X165" i="7" s="1"/>
  <c r="M165" i="7"/>
  <c r="AK164" i="7"/>
  <c r="AO164" i="7"/>
  <c r="AB164" i="7"/>
  <c r="AH164" i="7"/>
  <c r="T166" i="7"/>
  <c r="AA165" i="7" s="1"/>
  <c r="AI164" i="7"/>
  <c r="AE164" i="7"/>
  <c r="AL164" i="7"/>
  <c r="L165" i="7"/>
  <c r="AC164" i="7"/>
  <c r="AD164" i="7"/>
  <c r="AM164" i="7"/>
  <c r="S166" i="7"/>
  <c r="Y165" i="7" s="1"/>
  <c r="AN164" i="7"/>
  <c r="K165" i="7"/>
  <c r="AT165" i="7"/>
  <c r="N166" i="7"/>
  <c r="J165" i="7"/>
  <c r="AF164" i="7"/>
  <c r="AJ164" i="7"/>
  <c r="Q166" i="7" l="1"/>
  <c r="AH165" i="7" s="1"/>
  <c r="W166" i="7"/>
  <c r="AE165" i="7" s="1"/>
  <c r="AR165" i="7"/>
  <c r="Z165" i="7"/>
  <c r="V166" i="7"/>
  <c r="AC165" i="7" s="1"/>
  <c r="O166" i="7"/>
  <c r="P166" i="7"/>
  <c r="AQ165" i="7"/>
  <c r="AN165" i="7" l="1"/>
  <c r="M166" i="7"/>
  <c r="T167" i="7"/>
  <c r="AA166" i="7" s="1"/>
  <c r="AP165" i="7"/>
  <c r="AL165" i="7"/>
  <c r="S167" i="7"/>
  <c r="AR166" i="7" s="1"/>
  <c r="AT166" i="7"/>
  <c r="N167" i="7"/>
  <c r="AD165" i="7"/>
  <c r="AS165" i="7"/>
  <c r="K166" i="7"/>
  <c r="AF165" i="7"/>
  <c r="AJ165" i="7"/>
  <c r="R167" i="7"/>
  <c r="X166" i="7" s="1"/>
  <c r="AM165" i="7"/>
  <c r="J166" i="7"/>
  <c r="AG165" i="7"/>
  <c r="AO165" i="7"/>
  <c r="AK165" i="7"/>
  <c r="Z166" i="7" l="1"/>
  <c r="V167" i="7"/>
  <c r="AC166" i="7" s="1"/>
  <c r="P167" i="7"/>
  <c r="AO166" i="7" s="1"/>
  <c r="Y166" i="7"/>
  <c r="W167" i="7"/>
  <c r="AQ166" i="7" s="1"/>
  <c r="L166" i="7"/>
  <c r="U167" i="7"/>
  <c r="AI166" i="7" s="1"/>
  <c r="O167" i="7"/>
  <c r="Q167" i="7"/>
  <c r="AL166" i="7" s="1"/>
  <c r="AJ166" i="7" l="1"/>
  <c r="M167" i="7"/>
  <c r="AG166" i="7"/>
  <c r="AK166" i="7"/>
  <c r="AD166" i="7"/>
  <c r="AS166" i="7"/>
  <c r="AM166" i="7"/>
  <c r="AB166" i="7"/>
  <c r="AE166" i="7"/>
  <c r="AF166" i="7"/>
  <c r="S168" i="7"/>
  <c r="Z167" i="7" s="1"/>
  <c r="L167" i="7"/>
  <c r="N168" i="7"/>
  <c r="AH166" i="7"/>
  <c r="AN166" i="7"/>
  <c r="R168" i="7"/>
  <c r="AC168" i="7" s="1"/>
  <c r="AP166" i="7"/>
  <c r="J167" i="7"/>
  <c r="T168" i="7"/>
  <c r="AT167" i="7"/>
  <c r="K167" i="7"/>
  <c r="O168" i="7" l="1"/>
  <c r="V168" i="7"/>
  <c r="AB168" i="7"/>
  <c r="W168" i="7"/>
  <c r="AQ168" i="7" s="1"/>
  <c r="X167" i="7"/>
  <c r="Q168" i="7"/>
  <c r="AL167" i="7" s="1"/>
  <c r="Y167" i="7"/>
  <c r="AR167" i="7"/>
  <c r="AS168" i="7"/>
  <c r="U168" i="7"/>
  <c r="AI167" i="7" s="1"/>
  <c r="P168" i="7"/>
  <c r="AG167" i="7" s="1"/>
  <c r="AD168" i="7"/>
  <c r="AE168" i="7"/>
  <c r="AA167" i="7"/>
  <c r="AE167" i="7"/>
  <c r="AN168" i="7"/>
  <c r="AS167" i="7"/>
  <c r="AM168" i="7"/>
  <c r="AM167" i="7"/>
  <c r="AC167" i="7"/>
  <c r="AL168" i="7"/>
  <c r="AD167" i="7"/>
  <c r="AJ168" i="7"/>
  <c r="AK168" i="7"/>
  <c r="AF167" i="7"/>
  <c r="Y168" i="7"/>
  <c r="AJ167" i="7"/>
  <c r="AN167" i="7"/>
  <c r="X168" i="7"/>
  <c r="AQ167" i="7" l="1"/>
  <c r="M168" i="7"/>
  <c r="AO168" i="7"/>
  <c r="AP168" i="7"/>
  <c r="AH168" i="7"/>
  <c r="AG168" i="7"/>
  <c r="AP167" i="7"/>
  <c r="AB167" i="7"/>
  <c r="AA168" i="7"/>
  <c r="Z168" i="7"/>
  <c r="L169" i="7"/>
  <c r="AF168" i="7"/>
  <c r="N169" i="7"/>
  <c r="L168" i="7"/>
  <c r="J168" i="7"/>
  <c r="J169" i="7" s="1"/>
  <c r="K168" i="7"/>
  <c r="K169" i="7" s="1"/>
  <c r="K170" i="7" s="1"/>
  <c r="K171" i="7" s="1"/>
  <c r="K172" i="7" s="1"/>
  <c r="K173" i="7" s="1"/>
  <c r="K174" i="7" s="1"/>
  <c r="K175" i="7" s="1"/>
  <c r="K176" i="7" s="1"/>
  <c r="K177" i="7" s="1"/>
  <c r="K178" i="7" s="1"/>
  <c r="AI168" i="7"/>
  <c r="AO167" i="7"/>
  <c r="AR168" i="7"/>
  <c r="AH167" i="7"/>
  <c r="AT168" i="7"/>
  <c r="AK167" i="7"/>
  <c r="U170" i="7" l="1"/>
  <c r="V170" i="7"/>
  <c r="AS169" i="7" s="1"/>
  <c r="W170" i="7"/>
  <c r="AN170" i="7" s="1"/>
  <c r="J170" i="7"/>
  <c r="J171" i="7" s="1"/>
  <c r="J172" i="7" s="1"/>
  <c r="J173" i="7" s="1"/>
  <c r="J174" i="7" s="1"/>
  <c r="J175" i="7" s="1"/>
  <c r="J176" i="7" s="1"/>
  <c r="J177" i="7" s="1"/>
  <c r="J178" i="7" s="1"/>
  <c r="AF170" i="7"/>
  <c r="AH170" i="7"/>
  <c r="AB169" i="7"/>
  <c r="U171" i="7"/>
  <c r="AI169" i="7"/>
  <c r="AG170" i="7"/>
  <c r="M170" i="7" l="1"/>
  <c r="AL170" i="7"/>
  <c r="AK170" i="7"/>
  <c r="AC169" i="7"/>
  <c r="W171" i="7"/>
  <c r="AE170" i="7" s="1"/>
  <c r="AE169" i="7"/>
  <c r="AO170" i="7"/>
  <c r="AQ169" i="7"/>
  <c r="V171" i="7"/>
  <c r="AS170" i="7" s="1"/>
  <c r="AM169" i="7"/>
  <c r="AD169" i="7"/>
  <c r="L170" i="7"/>
  <c r="AJ170" i="7"/>
  <c r="AT170" i="7"/>
  <c r="AP170" i="7"/>
  <c r="N171" i="7"/>
  <c r="AI170" i="7"/>
  <c r="AH171" i="7"/>
  <c r="U172" i="7"/>
  <c r="AF171" i="7"/>
  <c r="AG171" i="7"/>
  <c r="AB170" i="7"/>
  <c r="AI171" i="7" l="1"/>
  <c r="AO171" i="7"/>
  <c r="M171" i="7"/>
  <c r="AJ171" i="7"/>
  <c r="AC170" i="7"/>
  <c r="N172" i="7"/>
  <c r="AK171" i="7"/>
  <c r="AM170" i="7"/>
  <c r="L171" i="7"/>
  <c r="AP171" i="7"/>
  <c r="AQ170" i="7"/>
  <c r="AD170" i="7"/>
  <c r="AN171" i="7"/>
  <c r="AT171" i="7"/>
  <c r="W172" i="7"/>
  <c r="AQ171" i="7" s="1"/>
  <c r="AL171" i="7"/>
  <c r="V172" i="7"/>
  <c r="AL172" i="7" s="1"/>
  <c r="AG172" i="7"/>
  <c r="AF172" i="7"/>
  <c r="AH172" i="7"/>
  <c r="U173" i="7"/>
  <c r="AB171" i="7"/>
  <c r="AI172" i="7" l="1"/>
  <c r="M172" i="7"/>
  <c r="AN172" i="7"/>
  <c r="AO172" i="7"/>
  <c r="AE171" i="7"/>
  <c r="V173" i="7"/>
  <c r="AL173" i="7" s="1"/>
  <c r="N173" i="7"/>
  <c r="AP172" i="7"/>
  <c r="W173" i="7"/>
  <c r="AQ172" i="7" s="1"/>
  <c r="AM171" i="7"/>
  <c r="AT172" i="7"/>
  <c r="AK172" i="7"/>
  <c r="AJ172" i="7"/>
  <c r="AC171" i="7"/>
  <c r="L172" i="7"/>
  <c r="AS171" i="7"/>
  <c r="AD171" i="7"/>
  <c r="U174" i="7"/>
  <c r="AG173" i="7"/>
  <c r="AB172" i="7"/>
  <c r="AH173" i="7"/>
  <c r="AF173" i="7"/>
  <c r="AM172" i="7" l="1"/>
  <c r="M173" i="7"/>
  <c r="N174" i="7" s="1"/>
  <c r="AI173" i="7"/>
  <c r="AS172" i="7"/>
  <c r="V174" i="7"/>
  <c r="AD173" i="7" s="1"/>
  <c r="W174" i="7"/>
  <c r="AQ173" i="7" s="1"/>
  <c r="AC172" i="7"/>
  <c r="AJ173" i="7"/>
  <c r="AK173" i="7"/>
  <c r="AT173" i="7"/>
  <c r="AE172" i="7"/>
  <c r="AD172" i="7"/>
  <c r="L173" i="7"/>
  <c r="AO173" i="7"/>
  <c r="AN173" i="7"/>
  <c r="AP173" i="7"/>
  <c r="AG174" i="7"/>
  <c r="AH174" i="7"/>
  <c r="AF174" i="7"/>
  <c r="AB173" i="7"/>
  <c r="U175" i="7"/>
  <c r="AS173" i="7" l="1"/>
  <c r="L174" i="7"/>
  <c r="AK174" i="7"/>
  <c r="M174" i="7"/>
  <c r="N175" i="7" s="1"/>
  <c r="V175" i="7"/>
  <c r="AM174" i="7" s="1"/>
  <c r="AC173" i="7"/>
  <c r="AN174" i="7"/>
  <c r="AP174" i="7"/>
  <c r="AT174" i="7"/>
  <c r="W175" i="7"/>
  <c r="AQ174" i="7" s="1"/>
  <c r="AO174" i="7"/>
  <c r="AM173" i="7"/>
  <c r="AE173" i="7"/>
  <c r="AL174" i="7"/>
  <c r="AJ174" i="7"/>
  <c r="W176" i="7"/>
  <c r="AQ175" i="7" s="1"/>
  <c r="AP175" i="7"/>
  <c r="AO175" i="7"/>
  <c r="AB174" i="7"/>
  <c r="AF175" i="7"/>
  <c r="L175" i="7"/>
  <c r="U176" i="7"/>
  <c r="AH175" i="7"/>
  <c r="AG175" i="7"/>
  <c r="AC174" i="7"/>
  <c r="AJ175" i="7"/>
  <c r="AK175" i="7"/>
  <c r="AI174" i="7"/>
  <c r="AT1093" i="7"/>
  <c r="M175" i="7" l="1"/>
  <c r="N176" i="7" s="1"/>
  <c r="V176" i="7"/>
  <c r="M176" i="7" s="1"/>
  <c r="N177" i="7" s="1"/>
  <c r="AN175" i="7"/>
  <c r="AS174" i="7"/>
  <c r="AT175" i="7"/>
  <c r="AL175" i="7"/>
  <c r="AD174" i="7"/>
  <c r="AI175" i="7"/>
  <c r="AE174" i="7"/>
  <c r="AE175" i="7"/>
  <c r="AP176" i="7"/>
  <c r="AO176" i="7"/>
  <c r="AN176" i="7"/>
  <c r="W177" i="7"/>
  <c r="AQ176" i="7" s="1"/>
  <c r="AM175" i="7"/>
  <c r="AD175" i="7"/>
  <c r="AK176" i="7"/>
  <c r="V177" i="7"/>
  <c r="AM176" i="7" s="1"/>
  <c r="AL176" i="7"/>
  <c r="AJ176" i="7"/>
  <c r="AS175" i="7"/>
  <c r="L176" i="7"/>
  <c r="AF176" i="7"/>
  <c r="AB175" i="7"/>
  <c r="AH176" i="7"/>
  <c r="AT176" i="7"/>
  <c r="AG176" i="7"/>
  <c r="U177" i="7"/>
  <c r="AI176" i="7" l="1"/>
  <c r="M177" i="7"/>
  <c r="N178" i="7" s="1"/>
  <c r="AC175" i="7"/>
  <c r="AE176" i="7"/>
  <c r="AN177" i="7"/>
  <c r="AO177" i="7"/>
  <c r="W178" i="7"/>
  <c r="AQ177" i="7" s="1"/>
  <c r="AP177" i="7"/>
  <c r="L177" i="7"/>
  <c r="U178" i="7"/>
  <c r="AH177" i="7"/>
  <c r="AB176" i="7"/>
  <c r="AF177" i="7"/>
  <c r="AG177" i="7"/>
  <c r="AT177" i="7"/>
  <c r="AL177" i="7"/>
  <c r="AK177" i="7"/>
  <c r="AJ177" i="7"/>
  <c r="AS176" i="7"/>
  <c r="V178" i="7"/>
  <c r="AD176" i="7"/>
  <c r="AC176" i="7"/>
  <c r="AI177" i="7" l="1"/>
  <c r="M178" i="7"/>
  <c r="AE177" i="7"/>
  <c r="AQ178" i="7"/>
  <c r="AM177" i="7"/>
  <c r="AM178" i="7"/>
  <c r="AD177" i="7"/>
  <c r="AS177" i="7"/>
  <c r="AC177" i="7"/>
  <c r="N179" i="7"/>
  <c r="P179" i="7"/>
  <c r="AG178" i="7" s="1"/>
  <c r="L178" i="7"/>
  <c r="L179" i="7"/>
  <c r="AI178" i="7"/>
  <c r="AB177" i="7"/>
  <c r="AT178" i="7"/>
  <c r="Q179" i="7"/>
  <c r="AH178" i="7" s="1"/>
  <c r="O179" i="7"/>
  <c r="AN178" i="7" l="1"/>
  <c r="M179" i="7"/>
  <c r="AF178" i="7"/>
  <c r="AP178" i="7"/>
  <c r="AO178" i="7"/>
  <c r="AL178" i="7"/>
  <c r="T180" i="7"/>
  <c r="AA179" i="7" s="1"/>
  <c r="AK178" i="7"/>
  <c r="AJ178" i="7"/>
  <c r="N180" i="7"/>
  <c r="R180" i="7"/>
  <c r="X179" i="7" s="1"/>
  <c r="AT179" i="7"/>
  <c r="K179" i="7"/>
  <c r="J179" i="7"/>
  <c r="S180" i="7"/>
  <c r="Z179" i="7" s="1"/>
  <c r="Q180" i="7" l="1"/>
  <c r="AP179" i="7" s="1"/>
  <c r="O180" i="7"/>
  <c r="M180" i="7" s="1"/>
  <c r="P180" i="7"/>
  <c r="U180" i="7"/>
  <c r="W180" i="7"/>
  <c r="V180" i="7"/>
  <c r="U181" i="7"/>
  <c r="AB180" i="7" s="1"/>
  <c r="AR179" i="7"/>
  <c r="Y179" i="7"/>
  <c r="AH179" i="7" l="1"/>
  <c r="AL179" i="7"/>
  <c r="T181" i="7"/>
  <c r="AA180" i="7" s="1"/>
  <c r="AD179" i="7"/>
  <c r="AC179" i="7"/>
  <c r="AM179" i="7"/>
  <c r="AS179" i="7"/>
  <c r="AE179" i="7"/>
  <c r="AQ179" i="7"/>
  <c r="L180" i="7"/>
  <c r="AB179" i="7"/>
  <c r="AI179" i="7"/>
  <c r="AG179" i="7"/>
  <c r="AO179" i="7"/>
  <c r="AK179" i="7"/>
  <c r="AN179" i="7"/>
  <c r="K180" i="7"/>
  <c r="AF179" i="7"/>
  <c r="AT180" i="7"/>
  <c r="R181" i="7"/>
  <c r="N181" i="7"/>
  <c r="J180" i="7"/>
  <c r="S181" i="7"/>
  <c r="Z180" i="7" s="1"/>
  <c r="AJ179" i="7"/>
  <c r="AI180" i="7"/>
  <c r="Q181" i="7" l="1"/>
  <c r="AH180" i="7" s="1"/>
  <c r="AR180" i="7"/>
  <c r="O181" i="7"/>
  <c r="P181" i="7"/>
  <c r="W181" i="7"/>
  <c r="AE180" i="7" s="1"/>
  <c r="V181" i="7"/>
  <c r="AS180" i="7" s="1"/>
  <c r="AP180" i="7"/>
  <c r="T182" i="7"/>
  <c r="AA181" i="7" s="1"/>
  <c r="AL180" i="7"/>
  <c r="X180" i="7"/>
  <c r="Y180" i="7"/>
  <c r="M181" i="7" l="1"/>
  <c r="AM180" i="7"/>
  <c r="AQ180" i="7"/>
  <c r="K181" i="7"/>
  <c r="AF180" i="7"/>
  <c r="N182" i="7"/>
  <c r="AT181" i="7"/>
  <c r="R182" i="7"/>
  <c r="X181" i="7" s="1"/>
  <c r="J181" i="7"/>
  <c r="V182" i="7" s="1"/>
  <c r="AJ180" i="7"/>
  <c r="AC180" i="7"/>
  <c r="AN180" i="7"/>
  <c r="S182" i="7"/>
  <c r="Y181" i="7" s="1"/>
  <c r="AK180" i="7"/>
  <c r="AG180" i="7"/>
  <c r="AO180" i="7"/>
  <c r="AD180" i="7"/>
  <c r="Q182" i="7" l="1"/>
  <c r="AR181" i="7"/>
  <c r="U182" i="7"/>
  <c r="AB181" i="7" s="1"/>
  <c r="W182" i="7"/>
  <c r="P182" i="7"/>
  <c r="AG181" i="7" s="1"/>
  <c r="Z181" i="7"/>
  <c r="L181" i="7"/>
  <c r="O182" i="7"/>
  <c r="M182" i="7" s="1"/>
  <c r="AD181" i="7"/>
  <c r="AC181" i="7"/>
  <c r="AS181" i="7"/>
  <c r="AM181" i="7"/>
  <c r="AH181" i="7"/>
  <c r="T183" i="7"/>
  <c r="AA182" i="7" s="1"/>
  <c r="AL181" i="7"/>
  <c r="AP181" i="7"/>
  <c r="AI181" i="7" l="1"/>
  <c r="L182" i="7"/>
  <c r="S183" i="7"/>
  <c r="Z182" i="7" s="1"/>
  <c r="AQ181" i="7"/>
  <c r="AE181" i="7"/>
  <c r="N183" i="7"/>
  <c r="K182" i="7"/>
  <c r="Q183" i="7" s="1"/>
  <c r="AP182" i="7" s="1"/>
  <c r="AN181" i="7"/>
  <c r="AO181" i="7"/>
  <c r="AT182" i="7"/>
  <c r="AK181" i="7"/>
  <c r="R183" i="7"/>
  <c r="X182" i="7" s="1"/>
  <c r="AF181" i="7"/>
  <c r="J182" i="7"/>
  <c r="AJ181" i="7"/>
  <c r="AR182" i="7"/>
  <c r="Y182" i="7" l="1"/>
  <c r="U183" i="7"/>
  <c r="AI182" i="7" s="1"/>
  <c r="W183" i="7"/>
  <c r="AQ182" i="7" s="1"/>
  <c r="P183" i="7"/>
  <c r="AK182" i="7" s="1"/>
  <c r="V183" i="7"/>
  <c r="O183" i="7"/>
  <c r="M183" i="7" s="1"/>
  <c r="V184" i="7"/>
  <c r="AL182" i="7"/>
  <c r="AH182" i="7"/>
  <c r="T184" i="7"/>
  <c r="AA183" i="7" s="1"/>
  <c r="N184" i="7" l="1"/>
  <c r="AB182" i="7"/>
  <c r="AO182" i="7"/>
  <c r="L183" i="7"/>
  <c r="AE182" i="7"/>
  <c r="AG182" i="7"/>
  <c r="AC182" i="7"/>
  <c r="AM183" i="7"/>
  <c r="AT183" i="7"/>
  <c r="R184" i="7"/>
  <c r="X183" i="7" s="1"/>
  <c r="AS182" i="7"/>
  <c r="AM182" i="7"/>
  <c r="K183" i="7"/>
  <c r="AD182" i="7"/>
  <c r="AF182" i="7"/>
  <c r="J183" i="7"/>
  <c r="S184" i="7"/>
  <c r="Y183" i="7" s="1"/>
  <c r="AN182" i="7"/>
  <c r="AJ182" i="7"/>
  <c r="AS183" i="7"/>
  <c r="AC183" i="7"/>
  <c r="AD183" i="7"/>
  <c r="U184" i="7" l="1"/>
  <c r="AB183" i="7" s="1"/>
  <c r="AR183" i="7"/>
  <c r="O184" i="7"/>
  <c r="Q184" i="7"/>
  <c r="AH183" i="7" s="1"/>
  <c r="P184" i="7"/>
  <c r="AK183" i="7" s="1"/>
  <c r="W184" i="7"/>
  <c r="AE183" i="7" s="1"/>
  <c r="Z183" i="7"/>
  <c r="M184" i="7" l="1"/>
  <c r="AI183" i="7"/>
  <c r="AL183" i="7"/>
  <c r="T185" i="7"/>
  <c r="AA184" i="7" s="1"/>
  <c r="K184" i="7"/>
  <c r="AQ183" i="7"/>
  <c r="R185" i="7"/>
  <c r="X184" i="7" s="1"/>
  <c r="N185" i="7"/>
  <c r="AF183" i="7"/>
  <c r="AJ183" i="7"/>
  <c r="AN183" i="7"/>
  <c r="AT184" i="7"/>
  <c r="AG183" i="7"/>
  <c r="J184" i="7"/>
  <c r="O185" i="7" s="1"/>
  <c r="M185" i="7" s="1"/>
  <c r="S185" i="7"/>
  <c r="Z184" i="7" s="1"/>
  <c r="AO183" i="7"/>
  <c r="AP183" i="7"/>
  <c r="W185" i="7" l="1"/>
  <c r="AE184" i="7" s="1"/>
  <c r="V185" i="7"/>
  <c r="U185" i="7"/>
  <c r="Q185" i="7"/>
  <c r="AH184" i="7" s="1"/>
  <c r="P185" i="7"/>
  <c r="AG184" i="7" s="1"/>
  <c r="Y184" i="7"/>
  <c r="AR184" i="7"/>
  <c r="AL184" i="7"/>
  <c r="L184" i="7"/>
  <c r="AQ184" i="7"/>
  <c r="N186" i="7"/>
  <c r="AN184" i="7"/>
  <c r="AJ184" i="7"/>
  <c r="AF184" i="7"/>
  <c r="S186" i="7"/>
  <c r="R186" i="7"/>
  <c r="X185" i="7" s="1"/>
  <c r="AI184" i="7"/>
  <c r="L185" i="7"/>
  <c r="AB184" i="7"/>
  <c r="AS184" i="7"/>
  <c r="AC184" i="7"/>
  <c r="AD184" i="7"/>
  <c r="AM184" i="7"/>
  <c r="AT185" i="7" l="1"/>
  <c r="AP184" i="7"/>
  <c r="AO184" i="7"/>
  <c r="AK184" i="7"/>
  <c r="J185" i="7"/>
  <c r="O186" i="7" s="1"/>
  <c r="K185" i="7"/>
  <c r="W186" i="7" s="1"/>
  <c r="T186" i="7"/>
  <c r="AA185" i="7" s="1"/>
  <c r="V186" i="7"/>
  <c r="AD185" i="7" s="1"/>
  <c r="AR185" i="7"/>
  <c r="Z185" i="7"/>
  <c r="Y185" i="7"/>
  <c r="U187" i="7"/>
  <c r="P186" i="7" l="1"/>
  <c r="AG185" i="7" s="1"/>
  <c r="U186" i="7"/>
  <c r="L186" i="7" s="1"/>
  <c r="Q186" i="7"/>
  <c r="AT186" i="7" s="1"/>
  <c r="AE185" i="7"/>
  <c r="AQ185" i="7"/>
  <c r="AM185" i="7"/>
  <c r="AS185" i="7"/>
  <c r="AC185" i="7"/>
  <c r="AF185" i="7"/>
  <c r="AN185" i="7"/>
  <c r="AJ185" i="7"/>
  <c r="R187" i="7"/>
  <c r="X186" i="7" s="1"/>
  <c r="AI185" i="7"/>
  <c r="AB185" i="7"/>
  <c r="AB186" i="7"/>
  <c r="AI186" i="7"/>
  <c r="AK185" i="7" l="1"/>
  <c r="AO185" i="7"/>
  <c r="M186" i="7"/>
  <c r="AL185" i="7"/>
  <c r="AP185" i="7"/>
  <c r="AH185" i="7"/>
  <c r="N187" i="7"/>
  <c r="K186" i="7"/>
  <c r="Q187" i="7" s="1"/>
  <c r="AP186" i="7" s="1"/>
  <c r="J186" i="7"/>
  <c r="S187" i="7"/>
  <c r="Y186" i="7" s="1"/>
  <c r="T187" i="7"/>
  <c r="AA186" i="7" s="1"/>
  <c r="Z186" i="7"/>
  <c r="V187" i="7" l="1"/>
  <c r="P187" i="7"/>
  <c r="AR186" i="7"/>
  <c r="O187" i="7"/>
  <c r="W187" i="7"/>
  <c r="AE186" i="7" s="1"/>
  <c r="AL186" i="7"/>
  <c r="AH186" i="7"/>
  <c r="T188" i="7"/>
  <c r="AA187" i="7" s="1"/>
  <c r="AF186" i="7"/>
  <c r="AC186" i="7"/>
  <c r="AD186" i="7"/>
  <c r="AM186" i="7"/>
  <c r="AS186" i="7"/>
  <c r="AQ186" i="7"/>
  <c r="AO186" i="7"/>
  <c r="AK186" i="7"/>
  <c r="AG186" i="7"/>
  <c r="M187" i="7" l="1"/>
  <c r="N188" i="7" s="1"/>
  <c r="S188" i="7"/>
  <c r="J187" i="7"/>
  <c r="U188" i="7" s="1"/>
  <c r="K187" i="7"/>
  <c r="L187" i="7" s="1"/>
  <c r="AT187" i="7"/>
  <c r="R188" i="7"/>
  <c r="X187" i="7" s="1"/>
  <c r="AN186" i="7"/>
  <c r="AJ186" i="7"/>
  <c r="Y187" i="7"/>
  <c r="AR187" i="7"/>
  <c r="Z187" i="7"/>
  <c r="O188" i="7"/>
  <c r="M188" i="7" s="1"/>
  <c r="W188" i="7"/>
  <c r="V188" i="7"/>
  <c r="P188" i="7"/>
  <c r="Q188" i="7"/>
  <c r="AI187" i="7" l="1"/>
  <c r="L188" i="7"/>
  <c r="AB187" i="7"/>
  <c r="AC187" i="7"/>
  <c r="AM187" i="7"/>
  <c r="AD187" i="7"/>
  <c r="AS187" i="7"/>
  <c r="AQ187" i="7"/>
  <c r="AE187" i="7"/>
  <c r="N189" i="7"/>
  <c r="AT188" i="7"/>
  <c r="K188" i="7"/>
  <c r="AF187" i="7"/>
  <c r="AN187" i="7"/>
  <c r="S189" i="7"/>
  <c r="AR188" i="7" s="1"/>
  <c r="J188" i="7"/>
  <c r="P189" i="7" s="1"/>
  <c r="AJ187" i="7"/>
  <c r="R189" i="7"/>
  <c r="T189" i="7"/>
  <c r="AA188" i="7" s="1"/>
  <c r="AL187" i="7"/>
  <c r="AH187" i="7"/>
  <c r="AP187" i="7"/>
  <c r="AK187" i="7"/>
  <c r="AG187" i="7"/>
  <c r="AO187" i="7"/>
  <c r="V189" i="7" l="1"/>
  <c r="AM188" i="7" s="1"/>
  <c r="W189" i="7"/>
  <c r="AE188" i="7" s="1"/>
  <c r="AO188" i="7"/>
  <c r="AK188" i="7"/>
  <c r="AG188" i="7"/>
  <c r="Q189" i="7"/>
  <c r="U189" i="7"/>
  <c r="Y188" i="7"/>
  <c r="Z188" i="7"/>
  <c r="O189" i="7"/>
  <c r="X188" i="7"/>
  <c r="U190" i="7"/>
  <c r="AB189" i="7" s="1"/>
  <c r="M189" i="7" l="1"/>
  <c r="AQ188" i="7"/>
  <c r="AD188" i="7"/>
  <c r="AS188" i="7"/>
  <c r="AC188" i="7"/>
  <c r="N190" i="7"/>
  <c r="AN188" i="7"/>
  <c r="S190" i="7"/>
  <c r="AJ188" i="7"/>
  <c r="K189" i="7"/>
  <c r="R190" i="7"/>
  <c r="X189" i="7" s="1"/>
  <c r="J189" i="7"/>
  <c r="AT189" i="7"/>
  <c r="AF188" i="7"/>
  <c r="AI189" i="7"/>
  <c r="AB188" i="7"/>
  <c r="L189" i="7"/>
  <c r="AI188" i="7"/>
  <c r="AH188" i="7"/>
  <c r="AL188" i="7"/>
  <c r="AP188" i="7"/>
  <c r="T190" i="7"/>
  <c r="AA189" i="7" s="1"/>
  <c r="AT1130" i="7"/>
  <c r="W190" i="7" l="1"/>
  <c r="O190" i="7"/>
  <c r="V190" i="7"/>
  <c r="Q190" i="7"/>
  <c r="Y189" i="7"/>
  <c r="AR189" i="7"/>
  <c r="P190" i="7"/>
  <c r="Z189" i="7"/>
  <c r="M190" i="7" l="1"/>
  <c r="AK189" i="7"/>
  <c r="AG189" i="7"/>
  <c r="AO189" i="7"/>
  <c r="AL189" i="7"/>
  <c r="AP189" i="7"/>
  <c r="T191" i="7"/>
  <c r="AH189" i="7"/>
  <c r="AM189" i="7"/>
  <c r="AD189" i="7"/>
  <c r="AS189" i="7"/>
  <c r="AC189" i="7"/>
  <c r="AJ189" i="7"/>
  <c r="K190" i="7"/>
  <c r="P191" i="7" s="1"/>
  <c r="AK190" i="7" s="1"/>
  <c r="S191" i="7"/>
  <c r="AN189" i="7"/>
  <c r="AF189" i="7"/>
  <c r="R191" i="7"/>
  <c r="X190" i="7" s="1"/>
  <c r="AT190" i="7"/>
  <c r="J190" i="7"/>
  <c r="N191" i="7"/>
  <c r="AE189" i="7"/>
  <c r="AQ189" i="7"/>
  <c r="AS191" i="7" l="1"/>
  <c r="Y190" i="7"/>
  <c r="Z190" i="7"/>
  <c r="AD191" i="7"/>
  <c r="AA190" i="7"/>
  <c r="AE191" i="7"/>
  <c r="AG190" i="7"/>
  <c r="AR190" i="7"/>
  <c r="Q191" i="7"/>
  <c r="L190" i="7"/>
  <c r="AR191" i="7"/>
  <c r="V191" i="7"/>
  <c r="W191" i="7"/>
  <c r="U191" i="7"/>
  <c r="O191" i="7"/>
  <c r="M191" i="7" s="1"/>
  <c r="AO190" i="7"/>
  <c r="AB191" i="7"/>
  <c r="AC191" i="7"/>
  <c r="AI190" i="7" l="1"/>
  <c r="L192" i="7"/>
  <c r="AB190" i="7"/>
  <c r="AI191" i="7"/>
  <c r="L191" i="7"/>
  <c r="AQ190" i="7"/>
  <c r="AQ191" i="7"/>
  <c r="AE190" i="7"/>
  <c r="N192" i="7"/>
  <c r="AN190" i="7"/>
  <c r="AJ190" i="7"/>
  <c r="X191" i="7"/>
  <c r="J191" i="7"/>
  <c r="Y191" i="7"/>
  <c r="AT191" i="7"/>
  <c r="AF190" i="7"/>
  <c r="K191" i="7"/>
  <c r="AM190" i="7"/>
  <c r="AS190" i="7"/>
  <c r="AM191" i="7"/>
  <c r="AD190" i="7"/>
  <c r="AC190" i="7"/>
  <c r="AL190" i="7"/>
  <c r="Z191" i="7"/>
  <c r="AH190" i="7"/>
  <c r="AA191" i="7"/>
  <c r="AP190" i="7"/>
  <c r="Q192" i="7" l="1"/>
  <c r="T193" i="7" s="1"/>
  <c r="AA192" i="7" s="1"/>
  <c r="O192" i="7"/>
  <c r="M192" i="7" s="1"/>
  <c r="P192" i="7"/>
  <c r="AL191" i="7" l="1"/>
  <c r="AP191" i="7"/>
  <c r="AH191" i="7"/>
  <c r="AG191" i="7"/>
  <c r="AK191" i="7"/>
  <c r="AO191" i="7"/>
  <c r="N193" i="7"/>
  <c r="AF191" i="7"/>
  <c r="AN191" i="7"/>
  <c r="J192" i="7"/>
  <c r="S193" i="7"/>
  <c r="R193" i="7"/>
  <c r="X192" i="7" s="1"/>
  <c r="AJ191" i="7"/>
  <c r="AT192" i="7"/>
  <c r="K192" i="7"/>
  <c r="Q193" i="7" l="1"/>
  <c r="P193" i="7"/>
  <c r="V193" i="7"/>
  <c r="U193" i="7"/>
  <c r="O193" i="7"/>
  <c r="M193" i="7" s="1"/>
  <c r="W193" i="7"/>
  <c r="AH192" i="7"/>
  <c r="AL192" i="7"/>
  <c r="V194" i="7"/>
  <c r="AC193" i="7" s="1"/>
  <c r="AP192" i="7"/>
  <c r="T194" i="7"/>
  <c r="AA193" i="7" s="1"/>
  <c r="AR192" i="7"/>
  <c r="Z192" i="7"/>
  <c r="Y192" i="7"/>
  <c r="AQ192" i="7" l="1"/>
  <c r="AE192" i="7"/>
  <c r="AF192" i="7"/>
  <c r="S194" i="7"/>
  <c r="Z193" i="7" s="1"/>
  <c r="AN192" i="7"/>
  <c r="J193" i="7"/>
  <c r="K193" i="7"/>
  <c r="Q194" i="7" s="1"/>
  <c r="R194" i="7"/>
  <c r="X193" i="7" s="1"/>
  <c r="N194" i="7"/>
  <c r="AJ192" i="7"/>
  <c r="AT193" i="7"/>
  <c r="AI192" i="7"/>
  <c r="AB192" i="7"/>
  <c r="L193" i="7"/>
  <c r="AC192" i="7"/>
  <c r="AM192" i="7"/>
  <c r="AD192" i="7"/>
  <c r="AS192" i="7"/>
  <c r="AM193" i="7"/>
  <c r="AS193" i="7"/>
  <c r="AD193" i="7"/>
  <c r="AO192" i="7"/>
  <c r="AK192" i="7"/>
  <c r="AG192" i="7"/>
  <c r="P194" i="7" l="1"/>
  <c r="AR193" i="7"/>
  <c r="AP193" i="7"/>
  <c r="AH193" i="7"/>
  <c r="AL193" i="7"/>
  <c r="T195" i="7"/>
  <c r="AA194" i="7" s="1"/>
  <c r="AO193" i="7"/>
  <c r="AG193" i="7"/>
  <c r="AK193" i="7"/>
  <c r="Y193" i="7"/>
  <c r="W194" i="7"/>
  <c r="U194" i="7"/>
  <c r="O194" i="7"/>
  <c r="M194" i="7" s="1"/>
  <c r="AF193" i="7" l="1"/>
  <c r="AT194" i="7"/>
  <c r="R195" i="7"/>
  <c r="X194" i="7" s="1"/>
  <c r="AN193" i="7"/>
  <c r="K194" i="7"/>
  <c r="N195" i="7"/>
  <c r="AJ193" i="7"/>
  <c r="S195" i="7"/>
  <c r="J194" i="7"/>
  <c r="AB193" i="7"/>
  <c r="AI193" i="7"/>
  <c r="AQ193" i="7"/>
  <c r="AE193" i="7"/>
  <c r="Q195" i="7" l="1"/>
  <c r="AP194" i="7" s="1"/>
  <c r="L194" i="7"/>
  <c r="O195" i="7"/>
  <c r="P195" i="7"/>
  <c r="AK194" i="7" s="1"/>
  <c r="U195" i="7"/>
  <c r="AB194" i="7" s="1"/>
  <c r="W195" i="7"/>
  <c r="AE194" i="7" s="1"/>
  <c r="V195" i="7"/>
  <c r="AD194" i="7" s="1"/>
  <c r="Y194" i="7"/>
  <c r="AR194" i="7"/>
  <c r="Z194" i="7"/>
  <c r="T196" i="7"/>
  <c r="AA195" i="7" s="1"/>
  <c r="AH194" i="7"/>
  <c r="AL194" i="7"/>
  <c r="AF194" i="7" l="1"/>
  <c r="M195" i="7"/>
  <c r="AO194" i="7"/>
  <c r="AG194" i="7"/>
  <c r="AJ194" i="7"/>
  <c r="R196" i="7"/>
  <c r="X195" i="7" s="1"/>
  <c r="AN194" i="7"/>
  <c r="J195" i="7"/>
  <c r="S196" i="7"/>
  <c r="AR195" i="7" s="1"/>
  <c r="K195" i="7"/>
  <c r="AQ194" i="7"/>
  <c r="AI194" i="7"/>
  <c r="AC194" i="7"/>
  <c r="AT195" i="7"/>
  <c r="AM194" i="7"/>
  <c r="L195" i="7"/>
  <c r="N196" i="7"/>
  <c r="AS194" i="7"/>
  <c r="W196" i="7" l="1"/>
  <c r="U196" i="7"/>
  <c r="O196" i="7"/>
  <c r="Y195" i="7"/>
  <c r="Z195" i="7"/>
  <c r="Q196" i="7"/>
  <c r="T197" i="7" s="1"/>
  <c r="AA196" i="7" s="1"/>
  <c r="V196" i="7"/>
  <c r="AM195" i="7" s="1"/>
  <c r="P196" i="7"/>
  <c r="AB195" i="7"/>
  <c r="AI195" i="7"/>
  <c r="AQ195" i="7"/>
  <c r="AE195" i="7"/>
  <c r="AN195" i="7" l="1"/>
  <c r="M196" i="7"/>
  <c r="S197" i="7"/>
  <c r="AR196" i="7" s="1"/>
  <c r="AF195" i="7"/>
  <c r="R197" i="7"/>
  <c r="X196" i="7" s="1"/>
  <c r="AJ195" i="7"/>
  <c r="AP195" i="7"/>
  <c r="AK195" i="7"/>
  <c r="AO195" i="7"/>
  <c r="N197" i="7"/>
  <c r="K196" i="7"/>
  <c r="L196" i="7"/>
  <c r="AG195" i="7"/>
  <c r="AL195" i="7"/>
  <c r="AD195" i="7"/>
  <c r="J196" i="7"/>
  <c r="Q197" i="7" s="1"/>
  <c r="AH195" i="7"/>
  <c r="AT196" i="7"/>
  <c r="AC195" i="7"/>
  <c r="AS195" i="7"/>
  <c r="Y196" i="7"/>
  <c r="Z196" i="7"/>
  <c r="W197" i="7" l="1"/>
  <c r="V197" i="7"/>
  <c r="AD196" i="7" s="1"/>
  <c r="U197" i="7"/>
  <c r="AB196" i="7" s="1"/>
  <c r="O197" i="7"/>
  <c r="P197" i="7"/>
  <c r="AO196" i="7" s="1"/>
  <c r="AL196" i="7"/>
  <c r="T198" i="7"/>
  <c r="AA197" i="7" s="1"/>
  <c r="AH196" i="7"/>
  <c r="AP196" i="7"/>
  <c r="AE196" i="7"/>
  <c r="AQ196" i="7"/>
  <c r="AT1177" i="7"/>
  <c r="AF196" i="7" l="1"/>
  <c r="M197" i="7"/>
  <c r="AC196" i="7"/>
  <c r="AI196" i="7"/>
  <c r="AS196" i="7"/>
  <c r="AM196" i="7"/>
  <c r="L197" i="7"/>
  <c r="S198" i="7"/>
  <c r="AR197" i="7" s="1"/>
  <c r="AT197" i="7"/>
  <c r="R198" i="7"/>
  <c r="X197" i="7" s="1"/>
  <c r="AJ196" i="7"/>
  <c r="J197" i="7"/>
  <c r="N198" i="7"/>
  <c r="AN196" i="7"/>
  <c r="AG196" i="7"/>
  <c r="K197" i="7"/>
  <c r="V198" i="7" s="1"/>
  <c r="AK196" i="7"/>
  <c r="Y197" i="7" l="1"/>
  <c r="Z197" i="7"/>
  <c r="U198" i="7"/>
  <c r="AI197" i="7" s="1"/>
  <c r="Q198" i="7"/>
  <c r="AL197" i="7" s="1"/>
  <c r="P198" i="7"/>
  <c r="AK197" i="7" s="1"/>
  <c r="W198" i="7"/>
  <c r="AQ197" i="7" s="1"/>
  <c r="O198" i="7"/>
  <c r="AB197" i="7"/>
  <c r="AC197" i="7"/>
  <c r="AM197" i="7"/>
  <c r="AD197" i="7"/>
  <c r="AS197" i="7"/>
  <c r="AN197" i="7" l="1"/>
  <c r="M198" i="7"/>
  <c r="T199" i="7"/>
  <c r="AA198" i="7" s="1"/>
  <c r="AH197" i="7"/>
  <c r="AP197" i="7"/>
  <c r="J198" i="7"/>
  <c r="U199" i="7" s="1"/>
  <c r="AB198" i="7" s="1"/>
  <c r="K198" i="7"/>
  <c r="L198" i="7" s="1"/>
  <c r="AE197" i="7"/>
  <c r="AG197" i="7"/>
  <c r="AT198" i="7"/>
  <c r="AO197" i="7"/>
  <c r="AF197" i="7"/>
  <c r="AJ197" i="7"/>
  <c r="N199" i="7"/>
  <c r="R199" i="7"/>
  <c r="X198" i="7" s="1"/>
  <c r="S199" i="7"/>
  <c r="AR198" i="7" s="1"/>
  <c r="Q199" i="7" l="1"/>
  <c r="T200" i="7" s="1"/>
  <c r="AA199" i="7" s="1"/>
  <c r="V199" i="7"/>
  <c r="AS198" i="7" s="1"/>
  <c r="W199" i="7"/>
  <c r="AE198" i="7" s="1"/>
  <c r="P199" i="7"/>
  <c r="AK198" i="7" s="1"/>
  <c r="Y198" i="7"/>
  <c r="O199" i="7"/>
  <c r="Z198" i="7"/>
  <c r="AP198" i="7"/>
  <c r="AH198" i="7"/>
  <c r="AL198" i="7"/>
  <c r="AQ198" i="7"/>
  <c r="AD198" i="7"/>
  <c r="AC198" i="7"/>
  <c r="AI198" i="7"/>
  <c r="L199" i="7"/>
  <c r="AM198" i="7"/>
  <c r="AO198" i="7"/>
  <c r="AT199" i="7" l="1"/>
  <c r="M199" i="7"/>
  <c r="AG198" i="7"/>
  <c r="S200" i="7"/>
  <c r="Z199" i="7" s="1"/>
  <c r="N200" i="7"/>
  <c r="AN198" i="7"/>
  <c r="K199" i="7"/>
  <c r="J199" i="7"/>
  <c r="W200" i="7" s="1"/>
  <c r="AF198" i="7"/>
  <c r="AJ198" i="7"/>
  <c r="R200" i="7"/>
  <c r="X199" i="7" s="1"/>
  <c r="Y199" i="7" l="1"/>
  <c r="AR199" i="7"/>
  <c r="V200" i="7"/>
  <c r="U200" i="7"/>
  <c r="L200" i="7" s="1"/>
  <c r="P200" i="7"/>
  <c r="AG199" i="7" s="1"/>
  <c r="Q200" i="7"/>
  <c r="AP199" i="7" s="1"/>
  <c r="O200" i="7"/>
  <c r="AM199" i="7"/>
  <c r="AD199" i="7"/>
  <c r="AC199" i="7"/>
  <c r="AS199" i="7"/>
  <c r="AB199" i="7"/>
  <c r="AI199" i="7"/>
  <c r="AE199" i="7"/>
  <c r="AQ199" i="7"/>
  <c r="AO199" i="7"/>
  <c r="AL199" i="7" l="1"/>
  <c r="M200" i="7"/>
  <c r="N201" i="7" s="1"/>
  <c r="AJ199" i="7"/>
  <c r="AT200" i="7"/>
  <c r="AK199" i="7"/>
  <c r="T201" i="7"/>
  <c r="AE201" i="7" s="1"/>
  <c r="S201" i="7"/>
  <c r="Z200" i="7" s="1"/>
  <c r="J200" i="7"/>
  <c r="R201" i="7"/>
  <c r="AF199" i="7"/>
  <c r="K200" i="7"/>
  <c r="P201" i="7" s="1"/>
  <c r="AH199" i="7"/>
  <c r="AN199" i="7"/>
  <c r="X200" i="7"/>
  <c r="AC201" i="7"/>
  <c r="AB201" i="7"/>
  <c r="Q201" i="7"/>
  <c r="Y200" i="7"/>
  <c r="AS201" i="7"/>
  <c r="V201" i="7"/>
  <c r="O201" i="7"/>
  <c r="W201" i="7"/>
  <c r="U201" i="7"/>
  <c r="AO200" i="7" l="1"/>
  <c r="AK200" i="7"/>
  <c r="AD201" i="7"/>
  <c r="M201" i="7"/>
  <c r="AR200" i="7"/>
  <c r="AA200" i="7"/>
  <c r="AR201" i="7"/>
  <c r="AG200" i="7"/>
  <c r="AL200" i="7"/>
  <c r="AH200" i="7"/>
  <c r="AA201" i="7"/>
  <c r="AP200" i="7"/>
  <c r="Z201" i="7"/>
  <c r="AC200" i="7"/>
  <c r="AD200" i="7"/>
  <c r="AS200" i="7"/>
  <c r="AM201" i="7"/>
  <c r="AM200" i="7"/>
  <c r="AQ200" i="7"/>
  <c r="AQ201" i="7"/>
  <c r="AE200" i="7"/>
  <c r="AI201" i="7"/>
  <c r="L202" i="7"/>
  <c r="AB200" i="7"/>
  <c r="AI200" i="7"/>
  <c r="AN200" i="7"/>
  <c r="AF200" i="7"/>
  <c r="Y201" i="7"/>
  <c r="J201" i="7"/>
  <c r="K201" i="7"/>
  <c r="X201" i="7"/>
  <c r="AT201" i="7"/>
  <c r="AJ200" i="7"/>
  <c r="N202" i="7"/>
  <c r="L201" i="7"/>
  <c r="Q202" i="7" l="1"/>
  <c r="AP201" i="7" s="1"/>
  <c r="P202" i="7"/>
  <c r="AK201" i="7" s="1"/>
  <c r="O202" i="7"/>
  <c r="M202" i="7" s="1"/>
  <c r="AH201" i="7" l="1"/>
  <c r="AL201" i="7"/>
  <c r="T203" i="7"/>
  <c r="AA202" i="7" s="1"/>
  <c r="AO201" i="7"/>
  <c r="AG201" i="7"/>
  <c r="N203" i="7"/>
  <c r="AN201" i="7"/>
  <c r="AJ201" i="7"/>
  <c r="R203" i="7"/>
  <c r="J202" i="7"/>
  <c r="AF201" i="7"/>
  <c r="AT202" i="7"/>
  <c r="K202" i="7"/>
  <c r="S203" i="7"/>
  <c r="Q203" i="7" l="1"/>
  <c r="AP202" i="7" s="1"/>
  <c r="P203" i="7"/>
  <c r="V203" i="7"/>
  <c r="U203" i="7"/>
  <c r="O203" i="7"/>
  <c r="M203" i="7" s="1"/>
  <c r="W203" i="7"/>
  <c r="X202" i="7"/>
  <c r="V204" i="7"/>
  <c r="Y202" i="7"/>
  <c r="Z202" i="7"/>
  <c r="AR202" i="7"/>
  <c r="AH202" i="7" l="1"/>
  <c r="AL202" i="7"/>
  <c r="T204" i="7"/>
  <c r="AA203" i="7" s="1"/>
  <c r="K203" i="7"/>
  <c r="AJ202" i="7"/>
  <c r="S204" i="7"/>
  <c r="Z203" i="7" s="1"/>
  <c r="J203" i="7"/>
  <c r="R204" i="7"/>
  <c r="X203" i="7" s="1"/>
  <c r="N204" i="7"/>
  <c r="AF202" i="7"/>
  <c r="AN202" i="7"/>
  <c r="AT203" i="7"/>
  <c r="AS202" i="7"/>
  <c r="AD202" i="7"/>
  <c r="AC202" i="7"/>
  <c r="AM203" i="7"/>
  <c r="AM202" i="7"/>
  <c r="AG202" i="7"/>
  <c r="AO202" i="7"/>
  <c r="AK202" i="7"/>
  <c r="AS203" i="7"/>
  <c r="AD203" i="7"/>
  <c r="AC203" i="7"/>
  <c r="AI202" i="7"/>
  <c r="AB202" i="7"/>
  <c r="L203" i="7"/>
  <c r="AE202" i="7"/>
  <c r="AQ202" i="7"/>
  <c r="Q204" i="7" l="1"/>
  <c r="T205" i="7" s="1"/>
  <c r="AA204" i="7" s="1"/>
  <c r="P204" i="7"/>
  <c r="AO203" i="7" s="1"/>
  <c r="Y203" i="7"/>
  <c r="AR203" i="7"/>
  <c r="W204" i="7"/>
  <c r="U204" i="7"/>
  <c r="O204" i="7"/>
  <c r="M204" i="7" s="1"/>
  <c r="AP203" i="7" l="1"/>
  <c r="AL203" i="7"/>
  <c r="AH203" i="7"/>
  <c r="AK203" i="7"/>
  <c r="AG203" i="7"/>
  <c r="AI203" i="7"/>
  <c r="AB203" i="7"/>
  <c r="AE203" i="7"/>
  <c r="AQ203" i="7"/>
  <c r="N205" i="7"/>
  <c r="AN203" i="7"/>
  <c r="AF203" i="7"/>
  <c r="J204" i="7"/>
  <c r="AJ203" i="7"/>
  <c r="K204" i="7"/>
  <c r="R205" i="7"/>
  <c r="X204" i="7" s="1"/>
  <c r="AT204" i="7"/>
  <c r="S205" i="7"/>
  <c r="L204" i="7" l="1"/>
  <c r="V205" i="7"/>
  <c r="AM204" i="7" s="1"/>
  <c r="U205" i="7"/>
  <c r="P205" i="7"/>
  <c r="Z204" i="7"/>
  <c r="Y204" i="7"/>
  <c r="AR204" i="7"/>
  <c r="O205" i="7"/>
  <c r="M205" i="7" s="1"/>
  <c r="W205" i="7"/>
  <c r="Q205" i="7"/>
  <c r="AT1208" i="7"/>
  <c r="AC204" i="7" l="1"/>
  <c r="AD204" i="7"/>
  <c r="AS204" i="7"/>
  <c r="R206" i="7"/>
  <c r="X205" i="7" s="1"/>
  <c r="K205" i="7"/>
  <c r="AF204" i="7"/>
  <c r="AN204" i="7"/>
  <c r="N206" i="7"/>
  <c r="J205" i="7"/>
  <c r="S206" i="7"/>
  <c r="Z205" i="7" s="1"/>
  <c r="AJ204" i="7"/>
  <c r="AT205" i="7"/>
  <c r="T206" i="7"/>
  <c r="AA205" i="7" s="1"/>
  <c r="AL204" i="7"/>
  <c r="AP204" i="7"/>
  <c r="AH204" i="7"/>
  <c r="AG204" i="7"/>
  <c r="AK204" i="7"/>
  <c r="AO204" i="7"/>
  <c r="AQ204" i="7"/>
  <c r="AE204" i="7"/>
  <c r="AI204" i="7"/>
  <c r="AB204" i="7"/>
  <c r="L205" i="7"/>
  <c r="Y205" i="7" l="1"/>
  <c r="U206" i="7"/>
  <c r="W206" i="7"/>
  <c r="P206" i="7"/>
  <c r="O206" i="7"/>
  <c r="M206" i="7" s="1"/>
  <c r="V206" i="7"/>
  <c r="AR205" i="7"/>
  <c r="Q206" i="7"/>
  <c r="AS205" i="7" l="1"/>
  <c r="AM205" i="7"/>
  <c r="AD205" i="7"/>
  <c r="AC205" i="7"/>
  <c r="AJ205" i="7"/>
  <c r="J206" i="7"/>
  <c r="AF205" i="7"/>
  <c r="R207" i="7"/>
  <c r="X206" i="7" s="1"/>
  <c r="AN205" i="7"/>
  <c r="AT206" i="7"/>
  <c r="S207" i="7"/>
  <c r="N207" i="7"/>
  <c r="K206" i="7"/>
  <c r="AG205" i="7"/>
  <c r="AO205" i="7"/>
  <c r="AK205" i="7"/>
  <c r="AL205" i="7"/>
  <c r="AH205" i="7"/>
  <c r="T207" i="7"/>
  <c r="AA206" i="7" s="1"/>
  <c r="AP205" i="7"/>
  <c r="L206" i="7"/>
  <c r="AQ205" i="7"/>
  <c r="AE205" i="7"/>
  <c r="AI205" i="7"/>
  <c r="AB205" i="7"/>
  <c r="O207" i="7" l="1"/>
  <c r="Q207" i="7"/>
  <c r="P207" i="7"/>
  <c r="W207" i="7"/>
  <c r="U207" i="7"/>
  <c r="Z206" i="7"/>
  <c r="AR206" i="7"/>
  <c r="Y206" i="7"/>
  <c r="V207" i="7"/>
  <c r="R208" i="7" l="1"/>
  <c r="M207" i="7"/>
  <c r="AJ206" i="7"/>
  <c r="AF206" i="7"/>
  <c r="AN206" i="7"/>
  <c r="J207" i="7"/>
  <c r="AT207" i="7"/>
  <c r="N208" i="7"/>
  <c r="AB206" i="7"/>
  <c r="AI206" i="7"/>
  <c r="L207" i="7"/>
  <c r="AQ206" i="7"/>
  <c r="AE206" i="7"/>
  <c r="AO206" i="7"/>
  <c r="AG206" i="7"/>
  <c r="AK206" i="7"/>
  <c r="T208" i="7"/>
  <c r="AP206" i="7"/>
  <c r="AH206" i="7"/>
  <c r="AL206" i="7"/>
  <c r="K207" i="7"/>
  <c r="AM206" i="7"/>
  <c r="AC206" i="7"/>
  <c r="AD206" i="7"/>
  <c r="AS206" i="7"/>
  <c r="X207" i="7"/>
  <c r="AB208" i="7"/>
  <c r="AC208" i="7"/>
  <c r="S208" i="7"/>
  <c r="Q208" i="7" l="1"/>
  <c r="AL207" i="7" s="1"/>
  <c r="U208" i="7"/>
  <c r="AI207" i="7" s="1"/>
  <c r="V208" i="7"/>
  <c r="O208" i="7"/>
  <c r="M208" i="7" s="1"/>
  <c r="P208" i="7"/>
  <c r="AH207" i="7"/>
  <c r="AP207" i="7"/>
  <c r="AA207" i="7"/>
  <c r="AD208" i="7"/>
  <c r="AE208" i="7"/>
  <c r="AR207" i="7"/>
  <c r="Y207" i="7"/>
  <c r="AS208" i="7"/>
  <c r="Z207" i="7"/>
  <c r="AA208" i="7"/>
  <c r="Z208" i="7"/>
  <c r="W208" i="7"/>
  <c r="AB207" i="7" l="1"/>
  <c r="AI208" i="7"/>
  <c r="AO207" i="7"/>
  <c r="AR208" i="7"/>
  <c r="AK207" i="7"/>
  <c r="AG207" i="7"/>
  <c r="AQ208" i="7"/>
  <c r="AQ207" i="7"/>
  <c r="AE207" i="7"/>
  <c r="AJ207" i="7"/>
  <c r="AT208" i="7"/>
  <c r="AF207" i="7"/>
  <c r="X208" i="7"/>
  <c r="K208" i="7"/>
  <c r="J208" i="7"/>
  <c r="AN207" i="7"/>
  <c r="N209" i="7"/>
  <c r="Y208" i="7"/>
  <c r="L209" i="7"/>
  <c r="AS207" i="7"/>
  <c r="AC207" i="7"/>
  <c r="AD207" i="7"/>
  <c r="AM208" i="7"/>
  <c r="AM207" i="7"/>
  <c r="L208" i="7"/>
  <c r="Q209" i="7" l="1"/>
  <c r="T210" i="7" s="1"/>
  <c r="AA209" i="7" s="1"/>
  <c r="P209" i="7"/>
  <c r="O209" i="7"/>
  <c r="M209" i="7" s="1"/>
  <c r="AP208" i="7" l="1"/>
  <c r="AH208" i="7"/>
  <c r="AL208" i="7"/>
  <c r="N210" i="7"/>
  <c r="AT209" i="7"/>
  <c r="J209" i="7"/>
  <c r="K209" i="7"/>
  <c r="Q210" i="7" s="1"/>
  <c r="R210" i="7"/>
  <c r="AN208" i="7"/>
  <c r="S210" i="7"/>
  <c r="Z209" i="7" s="1"/>
  <c r="AJ208" i="7"/>
  <c r="AF208" i="7"/>
  <c r="AO208" i="7"/>
  <c r="AG208" i="7"/>
  <c r="AK208" i="7"/>
  <c r="AR209" i="7" l="1"/>
  <c r="X209" i="7"/>
  <c r="V211" i="7"/>
  <c r="AC210" i="7" s="1"/>
  <c r="AH209" i="7"/>
  <c r="AL209" i="7"/>
  <c r="T211" i="7"/>
  <c r="AA210" i="7" s="1"/>
  <c r="AP209" i="7"/>
  <c r="W210" i="7"/>
  <c r="P210" i="7"/>
  <c r="U210" i="7"/>
  <c r="V210" i="7"/>
  <c r="O210" i="7"/>
  <c r="M210" i="7" s="1"/>
  <c r="Y209" i="7"/>
  <c r="AO209" i="7" l="1"/>
  <c r="AK209" i="7"/>
  <c r="AG209" i="7"/>
  <c r="AS210" i="7"/>
  <c r="AD210" i="7"/>
  <c r="AD209" i="7"/>
  <c r="AM210" i="7"/>
  <c r="AM209" i="7"/>
  <c r="AS209" i="7"/>
  <c r="AC209" i="7"/>
  <c r="AQ209" i="7"/>
  <c r="AE209" i="7"/>
  <c r="S211" i="7"/>
  <c r="Y210" i="7" s="1"/>
  <c r="K210" i="7"/>
  <c r="Q211" i="7" s="1"/>
  <c r="AH210" i="7" s="1"/>
  <c r="R211" i="7"/>
  <c r="X210" i="7" s="1"/>
  <c r="AF209" i="7"/>
  <c r="AJ209" i="7"/>
  <c r="AT210" i="7"/>
  <c r="AN209" i="7"/>
  <c r="J210" i="7"/>
  <c r="N211" i="7"/>
  <c r="AI209" i="7"/>
  <c r="AB209" i="7"/>
  <c r="L210" i="7"/>
  <c r="W211" i="7" l="1"/>
  <c r="AQ210" i="7" s="1"/>
  <c r="U211" i="7"/>
  <c r="AB210" i="7" s="1"/>
  <c r="P211" i="7"/>
  <c r="AK210" i="7" s="1"/>
  <c r="O211" i="7"/>
  <c r="AR210" i="7"/>
  <c r="Z210" i="7"/>
  <c r="AP210" i="7"/>
  <c r="T212" i="7"/>
  <c r="AA211" i="7" s="1"/>
  <c r="AL210" i="7"/>
  <c r="R212" i="7" l="1"/>
  <c r="X211" i="7" s="1"/>
  <c r="M211" i="7"/>
  <c r="AO210" i="7"/>
  <c r="AG210" i="7"/>
  <c r="AE210" i="7"/>
  <c r="AI210" i="7"/>
  <c r="AJ210" i="7"/>
  <c r="AT211" i="7"/>
  <c r="S212" i="7"/>
  <c r="AR211" i="7" s="1"/>
  <c r="AN210" i="7"/>
  <c r="N212" i="7"/>
  <c r="J211" i="7"/>
  <c r="K211" i="7"/>
  <c r="AF210" i="7"/>
  <c r="P212" i="7" l="1"/>
  <c r="AK211" i="7" s="1"/>
  <c r="Q212" i="7"/>
  <c r="AP211" i="7" s="1"/>
  <c r="V212" i="7"/>
  <c r="AS211" i="7" s="1"/>
  <c r="Z211" i="7"/>
  <c r="Y211" i="7"/>
  <c r="U212" i="7"/>
  <c r="AI211" i="7" s="1"/>
  <c r="W212" i="7"/>
  <c r="AQ211" i="7" s="1"/>
  <c r="L211" i="7"/>
  <c r="O212" i="7"/>
  <c r="T213" i="7"/>
  <c r="AA212" i="7" s="1"/>
  <c r="AM211" i="7"/>
  <c r="AT1247" i="7"/>
  <c r="M212" i="7" l="1"/>
  <c r="AH211" i="7"/>
  <c r="AL211" i="7"/>
  <c r="AD211" i="7"/>
  <c r="AG211" i="7"/>
  <c r="AO211" i="7"/>
  <c r="AC211" i="7"/>
  <c r="AT212" i="7"/>
  <c r="AE211" i="7"/>
  <c r="L212" i="7"/>
  <c r="AB211" i="7"/>
  <c r="R213" i="7"/>
  <c r="X212" i="7" s="1"/>
  <c r="J212" i="7"/>
  <c r="N213" i="7"/>
  <c r="K212" i="7"/>
  <c r="AN211" i="7"/>
  <c r="S213" i="7"/>
  <c r="Z212" i="7" s="1"/>
  <c r="AF211" i="7"/>
  <c r="AJ211" i="7"/>
  <c r="W213" i="7" l="1"/>
  <c r="AQ212" i="7" s="1"/>
  <c r="V213" i="7"/>
  <c r="AS212" i="7" s="1"/>
  <c r="Q213" i="7"/>
  <c r="T214" i="7" s="1"/>
  <c r="AA213" i="7" s="1"/>
  <c r="U213" i="7"/>
  <c r="AB212" i="7" s="1"/>
  <c r="P213" i="7"/>
  <c r="AG212" i="7" s="1"/>
  <c r="O213" i="7"/>
  <c r="M213" i="7" s="1"/>
  <c r="Y212" i="7"/>
  <c r="AR212" i="7"/>
  <c r="AD212" i="7"/>
  <c r="AC212" i="7" l="1"/>
  <c r="AM212" i="7"/>
  <c r="AE212" i="7"/>
  <c r="AP212" i="7"/>
  <c r="AL212" i="7"/>
  <c r="AK212" i="7"/>
  <c r="AH212" i="7"/>
  <c r="N214" i="7"/>
  <c r="S214" i="7"/>
  <c r="AR213" i="7" s="1"/>
  <c r="AI212" i="7"/>
  <c r="AF212" i="7"/>
  <c r="K213" i="7"/>
  <c r="R214" i="7"/>
  <c r="X213" i="7" s="1"/>
  <c r="J213" i="7"/>
  <c r="AN212" i="7"/>
  <c r="AJ212" i="7"/>
  <c r="AO212" i="7"/>
  <c r="AT213" i="7"/>
  <c r="L213" i="7"/>
  <c r="O214" i="7" l="1"/>
  <c r="U214" i="7"/>
  <c r="AB213" i="7" s="1"/>
  <c r="Y213" i="7"/>
  <c r="Z213" i="7"/>
  <c r="W214" i="7"/>
  <c r="AE213" i="7" s="1"/>
  <c r="P214" i="7"/>
  <c r="AO213" i="7" s="1"/>
  <c r="Q214" i="7"/>
  <c r="T215" i="7" s="1"/>
  <c r="AA214" i="7" s="1"/>
  <c r="V214" i="7"/>
  <c r="AS213" i="7" s="1"/>
  <c r="V215" i="7"/>
  <c r="AD214" i="7" s="1"/>
  <c r="AF213" i="7"/>
  <c r="R215" i="7"/>
  <c r="X214" i="7" s="1"/>
  <c r="AJ213" i="7"/>
  <c r="AN213" i="7"/>
  <c r="M214" i="7" l="1"/>
  <c r="AQ213" i="7"/>
  <c r="AI213" i="7"/>
  <c r="N215" i="7"/>
  <c r="K214" i="7"/>
  <c r="AH213" i="7"/>
  <c r="AL213" i="7"/>
  <c r="AP213" i="7"/>
  <c r="AM214" i="7"/>
  <c r="AK213" i="7"/>
  <c r="J214" i="7"/>
  <c r="S215" i="7"/>
  <c r="Z214" i="7" s="1"/>
  <c r="AG213" i="7"/>
  <c r="AM213" i="7"/>
  <c r="AC213" i="7"/>
  <c r="AD213" i="7"/>
  <c r="L214" i="7"/>
  <c r="AT214" i="7"/>
  <c r="AS214" i="7"/>
  <c r="AC214" i="7"/>
  <c r="U215" i="7" l="1"/>
  <c r="AR214" i="7"/>
  <c r="P215" i="7"/>
  <c r="AO214" i="7" s="1"/>
  <c r="O215" i="7"/>
  <c r="W215" i="7"/>
  <c r="AE214" i="7" s="1"/>
  <c r="Q215" i="7"/>
  <c r="T216" i="7" s="1"/>
  <c r="AA215" i="7" s="1"/>
  <c r="Y214" i="7"/>
  <c r="AB214" i="7"/>
  <c r="AI214" i="7"/>
  <c r="AF214" i="7" l="1"/>
  <c r="M215" i="7"/>
  <c r="AN214" i="7"/>
  <c r="R216" i="7"/>
  <c r="X215" i="7" s="1"/>
  <c r="AQ214" i="7"/>
  <c r="AG214" i="7"/>
  <c r="AK214" i="7"/>
  <c r="AH214" i="7"/>
  <c r="AJ214" i="7"/>
  <c r="N216" i="7"/>
  <c r="J215" i="7"/>
  <c r="S216" i="7"/>
  <c r="Y215" i="7" s="1"/>
  <c r="K215" i="7"/>
  <c r="AP214" i="7"/>
  <c r="AL214" i="7"/>
  <c r="AT215" i="7"/>
  <c r="L215" i="7" l="1"/>
  <c r="AR215" i="7"/>
  <c r="U216" i="7"/>
  <c r="AI215" i="7" s="1"/>
  <c r="Z215" i="7"/>
  <c r="V216" i="7"/>
  <c r="AD215" i="7" s="1"/>
  <c r="W216" i="7"/>
  <c r="AQ215" i="7" s="1"/>
  <c r="O216" i="7"/>
  <c r="P216" i="7"/>
  <c r="AK215" i="7" s="1"/>
  <c r="Q216" i="7"/>
  <c r="AH215" i="7" s="1"/>
  <c r="AN215" i="7" l="1"/>
  <c r="M216" i="7"/>
  <c r="AE215" i="7"/>
  <c r="AC215" i="7"/>
  <c r="AS215" i="7"/>
  <c r="L216" i="7"/>
  <c r="AM215" i="7"/>
  <c r="AB215" i="7"/>
  <c r="J216" i="7"/>
  <c r="AG215" i="7"/>
  <c r="AO215" i="7"/>
  <c r="K216" i="7"/>
  <c r="AJ215" i="7"/>
  <c r="R217" i="7"/>
  <c r="X216" i="7" s="1"/>
  <c r="AF215" i="7"/>
  <c r="AL215" i="7"/>
  <c r="T217" i="7"/>
  <c r="AA216" i="7" s="1"/>
  <c r="S217" i="7"/>
  <c r="Z216" i="7" s="1"/>
  <c r="AP215" i="7"/>
  <c r="AT216" i="7"/>
  <c r="N217" i="7"/>
  <c r="O217" i="7" l="1"/>
  <c r="P217" i="7"/>
  <c r="AK216" i="7" s="1"/>
  <c r="V217" i="7"/>
  <c r="AD216" i="7" s="1"/>
  <c r="AR216" i="7"/>
  <c r="U217" i="7"/>
  <c r="AB216" i="7" s="1"/>
  <c r="Q217" i="7"/>
  <c r="T218" i="7" s="1"/>
  <c r="AA217" i="7" s="1"/>
  <c r="Y216" i="7"/>
  <c r="W217" i="7"/>
  <c r="AQ216" i="7" s="1"/>
  <c r="AF216" i="7"/>
  <c r="R218" i="7"/>
  <c r="X217" i="7" s="1"/>
  <c r="AN216" i="7"/>
  <c r="AJ216" i="7"/>
  <c r="M217" i="7" l="1"/>
  <c r="AH216" i="7"/>
  <c r="AO216" i="7"/>
  <c r="AG216" i="7"/>
  <c r="AI216" i="7"/>
  <c r="K217" i="7"/>
  <c r="Q218" i="7" s="1"/>
  <c r="AM216" i="7"/>
  <c r="AC216" i="7"/>
  <c r="L217" i="7"/>
  <c r="AS216" i="7"/>
  <c r="S218" i="7"/>
  <c r="AR217" i="7" s="1"/>
  <c r="AL216" i="7"/>
  <c r="AE216" i="7"/>
  <c r="J217" i="7"/>
  <c r="V218" i="7" s="1"/>
  <c r="N218" i="7"/>
  <c r="AT217" i="7"/>
  <c r="AP216" i="7"/>
  <c r="Y217" i="7" l="1"/>
  <c r="W218" i="7"/>
  <c r="AE217" i="7" s="1"/>
  <c r="U218" i="7"/>
  <c r="AI217" i="7" s="1"/>
  <c r="P218" i="7"/>
  <c r="AG217" i="7" s="1"/>
  <c r="O218" i="7"/>
  <c r="Z217" i="7"/>
  <c r="AQ217" i="7"/>
  <c r="AD217" i="7"/>
  <c r="AS217" i="7"/>
  <c r="AM217" i="7"/>
  <c r="AC217" i="7"/>
  <c r="T219" i="7"/>
  <c r="AL217" i="7"/>
  <c r="AP217" i="7"/>
  <c r="AH217" i="7"/>
  <c r="AJ217" i="7" l="1"/>
  <c r="M218" i="7"/>
  <c r="AB217" i="7"/>
  <c r="AO217" i="7"/>
  <c r="K218" i="7"/>
  <c r="J218" i="7"/>
  <c r="V219" i="7" s="1"/>
  <c r="AT218" i="7"/>
  <c r="S219" i="7"/>
  <c r="AR218" i="7" s="1"/>
  <c r="N219" i="7"/>
  <c r="AN217" i="7"/>
  <c r="AK217" i="7"/>
  <c r="AF217" i="7"/>
  <c r="R219" i="7"/>
  <c r="X218" i="7" s="1"/>
  <c r="L218" i="7"/>
  <c r="Q219" i="7"/>
  <c r="AP218" i="7" s="1"/>
  <c r="AA218" i="7"/>
  <c r="W219" i="7" l="1"/>
  <c r="O219" i="7"/>
  <c r="M219" i="7" s="1"/>
  <c r="P219" i="7"/>
  <c r="U219" i="7"/>
  <c r="AI218" i="7" s="1"/>
  <c r="Y218" i="7"/>
  <c r="Z218" i="7"/>
  <c r="V220" i="7"/>
  <c r="AM219" i="7" s="1"/>
  <c r="AL218" i="7"/>
  <c r="AH218" i="7"/>
  <c r="T220" i="7"/>
  <c r="AA219" i="7" s="1"/>
  <c r="AQ218" i="7"/>
  <c r="AE218" i="7"/>
  <c r="N220" i="7"/>
  <c r="AF218" i="7"/>
  <c r="J219" i="7"/>
  <c r="AN218" i="7"/>
  <c r="R220" i="7"/>
  <c r="X219" i="7" s="1"/>
  <c r="K219" i="7"/>
  <c r="S220" i="7"/>
  <c r="Z219" i="7" s="1"/>
  <c r="AJ218" i="7"/>
  <c r="AK218" i="7"/>
  <c r="AO218" i="7"/>
  <c r="AG218" i="7"/>
  <c r="AD218" i="7"/>
  <c r="AS218" i="7"/>
  <c r="AC218" i="7"/>
  <c r="AM218" i="7"/>
  <c r="AT219" i="7" l="1"/>
  <c r="AB218" i="7"/>
  <c r="L219" i="7"/>
  <c r="AD219" i="7"/>
  <c r="AC219" i="7"/>
  <c r="AS219" i="7"/>
  <c r="Q220" i="7"/>
  <c r="AL219" i="7" s="1"/>
  <c r="U220" i="7"/>
  <c r="AB219" i="7" s="1"/>
  <c r="AR219" i="7"/>
  <c r="W220" i="7"/>
  <c r="AQ219" i="7" s="1"/>
  <c r="P220" i="7"/>
  <c r="O220" i="7"/>
  <c r="Y219" i="7"/>
  <c r="M220" i="7" l="1"/>
  <c r="AI219" i="7"/>
  <c r="AP219" i="7"/>
  <c r="AH219" i="7"/>
  <c r="T221" i="7"/>
  <c r="AA220" i="7" s="1"/>
  <c r="AE219" i="7"/>
  <c r="AJ219" i="7"/>
  <c r="AT220" i="7"/>
  <c r="K220" i="7"/>
  <c r="R221" i="7"/>
  <c r="X220" i="7" s="1"/>
  <c r="S221" i="7"/>
  <c r="AR220" i="7" s="1"/>
  <c r="N221" i="7"/>
  <c r="J220" i="7"/>
  <c r="AN219" i="7"/>
  <c r="AF219" i="7"/>
  <c r="AO219" i="7"/>
  <c r="AK219" i="7"/>
  <c r="AG219" i="7"/>
  <c r="AE221" i="7" l="1"/>
  <c r="AD221" i="7"/>
  <c r="W221" i="7"/>
  <c r="P221" i="7"/>
  <c r="U221" i="7"/>
  <c r="V221" i="7"/>
  <c r="O221" i="7"/>
  <c r="M221" i="7" s="1"/>
  <c r="AS221" i="7"/>
  <c r="Z220" i="7"/>
  <c r="AB221" i="7"/>
  <c r="AC221" i="7"/>
  <c r="Y220" i="7"/>
  <c r="Q221" i="7"/>
  <c r="L220" i="7"/>
  <c r="J221" i="7" l="1"/>
  <c r="AF220" i="7"/>
  <c r="AT221" i="7"/>
  <c r="Y221" i="7"/>
  <c r="K221" i="7"/>
  <c r="N222" i="7"/>
  <c r="X221" i="7"/>
  <c r="AN220" i="7"/>
  <c r="AJ220" i="7"/>
  <c r="AM220" i="7"/>
  <c r="AD220" i="7"/>
  <c r="AS220" i="7"/>
  <c r="AM221" i="7"/>
  <c r="AC220" i="7"/>
  <c r="AL220" i="7"/>
  <c r="Z221" i="7"/>
  <c r="AA221" i="7"/>
  <c r="AH220" i="7"/>
  <c r="AP220" i="7"/>
  <c r="AI221" i="7"/>
  <c r="L221" i="7"/>
  <c r="AI220" i="7"/>
  <c r="L222" i="7"/>
  <c r="AB220" i="7"/>
  <c r="AO220" i="7"/>
  <c r="AR221" i="7"/>
  <c r="AK220" i="7"/>
  <c r="AG220" i="7"/>
  <c r="AQ220" i="7"/>
  <c r="AQ221" i="7"/>
  <c r="AE220" i="7"/>
  <c r="O222" i="7" l="1"/>
  <c r="Q222" i="7"/>
  <c r="T223" i="7" s="1"/>
  <c r="P222" i="7"/>
  <c r="AK221" i="7" s="1"/>
  <c r="AJ221" i="7" l="1"/>
  <c r="M222" i="7"/>
  <c r="R223" i="7"/>
  <c r="X222" i="7" s="1"/>
  <c r="AN221" i="7"/>
  <c r="AF221" i="7"/>
  <c r="AH221" i="7"/>
  <c r="AP221" i="7"/>
  <c r="AL221" i="7"/>
  <c r="K222" i="7"/>
  <c r="S223" i="7"/>
  <c r="AO221" i="7"/>
  <c r="J222" i="7"/>
  <c r="AG221" i="7"/>
  <c r="AT222" i="7"/>
  <c r="N223" i="7"/>
  <c r="AA222" i="7"/>
  <c r="V224" i="7" l="1"/>
  <c r="AD223" i="7" s="1"/>
  <c r="P223" i="7"/>
  <c r="AK222" i="7" s="1"/>
  <c r="U223" i="7"/>
  <c r="O223" i="7"/>
  <c r="V223" i="7"/>
  <c r="AC222" i="7" s="1"/>
  <c r="AC223" i="7"/>
  <c r="Z222" i="7"/>
  <c r="Y222" i="7"/>
  <c r="AS223" i="7"/>
  <c r="Q223" i="7"/>
  <c r="W223" i="7"/>
  <c r="AR222" i="7"/>
  <c r="AI222" i="7"/>
  <c r="AB222" i="7"/>
  <c r="AJ222" i="7" l="1"/>
  <c r="M223" i="7"/>
  <c r="AO222" i="7"/>
  <c r="AG222" i="7"/>
  <c r="J223" i="7"/>
  <c r="R224" i="7"/>
  <c r="X223" i="7" s="1"/>
  <c r="AS222" i="7"/>
  <c r="AM223" i="7"/>
  <c r="AD222" i="7"/>
  <c r="AF222" i="7"/>
  <c r="AN222" i="7"/>
  <c r="AM222" i="7"/>
  <c r="AH222" i="7"/>
  <c r="AP222" i="7"/>
  <c r="T224" i="7"/>
  <c r="AA223" i="7" s="1"/>
  <c r="S224" i="7"/>
  <c r="AR223" i="7" s="1"/>
  <c r="AL222" i="7"/>
  <c r="K223" i="7"/>
  <c r="Q224" i="7" s="1"/>
  <c r="AL223" i="7" s="1"/>
  <c r="AT223" i="7"/>
  <c r="AE222" i="7"/>
  <c r="AQ222" i="7"/>
  <c r="L223" i="7"/>
  <c r="N224" i="7"/>
  <c r="P224" i="7" l="1"/>
  <c r="AO223" i="7" s="1"/>
  <c r="AP223" i="7"/>
  <c r="Z223" i="7"/>
  <c r="W224" i="7"/>
  <c r="AQ223" i="7" s="1"/>
  <c r="T225" i="7"/>
  <c r="AA224" i="7" s="1"/>
  <c r="AH223" i="7"/>
  <c r="Y223" i="7"/>
  <c r="O224" i="7"/>
  <c r="M224" i="7" s="1"/>
  <c r="U224" i="7"/>
  <c r="AI223" i="7" s="1"/>
  <c r="AK223" i="7" l="1"/>
  <c r="AG223" i="7"/>
  <c r="AE223" i="7"/>
  <c r="N225" i="7"/>
  <c r="AB223" i="7"/>
  <c r="AT224" i="7"/>
  <c r="J224" i="7"/>
  <c r="S225" i="7"/>
  <c r="Y224" i="7" s="1"/>
  <c r="K224" i="7"/>
  <c r="AN223" i="7"/>
  <c r="AF223" i="7"/>
  <c r="R225" i="7"/>
  <c r="X224" i="7" s="1"/>
  <c r="AJ223" i="7"/>
  <c r="L224" i="7" l="1"/>
  <c r="O225" i="7"/>
  <c r="Q225" i="7"/>
  <c r="AP224" i="7" s="1"/>
  <c r="V225" i="7"/>
  <c r="AC224" i="7" s="1"/>
  <c r="P225" i="7"/>
  <c r="S226" i="7" s="1"/>
  <c r="AR225" i="7" s="1"/>
  <c r="Z224" i="7"/>
  <c r="U225" i="7"/>
  <c r="AI224" i="7" s="1"/>
  <c r="W225" i="7"/>
  <c r="AE224" i="7" s="1"/>
  <c r="AR224" i="7"/>
  <c r="AJ224" i="7" l="1"/>
  <c r="M225" i="7"/>
  <c r="R226" i="7"/>
  <c r="X225" i="7" s="1"/>
  <c r="AF224" i="7"/>
  <c r="AN224" i="7"/>
  <c r="AD224" i="7"/>
  <c r="AS224" i="7"/>
  <c r="AM224" i="7"/>
  <c r="T226" i="7"/>
  <c r="AA225" i="7" s="1"/>
  <c r="J225" i="7"/>
  <c r="AH224" i="7"/>
  <c r="AL224" i="7"/>
  <c r="K225" i="7"/>
  <c r="AK224" i="7"/>
  <c r="AG224" i="7"/>
  <c r="AQ224" i="7"/>
  <c r="L225" i="7"/>
  <c r="AB224" i="7"/>
  <c r="AO224" i="7"/>
  <c r="AT225" i="7"/>
  <c r="N226" i="7"/>
  <c r="Z225" i="7"/>
  <c r="Y225" i="7"/>
  <c r="V226" i="7" l="1"/>
  <c r="AD225" i="7" s="1"/>
  <c r="Q226" i="7"/>
  <c r="AP225" i="7" s="1"/>
  <c r="U226" i="7"/>
  <c r="O226" i="7"/>
  <c r="P226" i="7"/>
  <c r="AG225" i="7" s="1"/>
  <c r="W226" i="7"/>
  <c r="AQ225" i="7" s="1"/>
  <c r="AL225" i="7"/>
  <c r="T227" i="7"/>
  <c r="AA226" i="7" s="1"/>
  <c r="AH225" i="7"/>
  <c r="AB225" i="7"/>
  <c r="AI225" i="7"/>
  <c r="AF225" i="7" l="1"/>
  <c r="M226" i="7"/>
  <c r="AS225" i="7"/>
  <c r="AC225" i="7"/>
  <c r="AM225" i="7"/>
  <c r="J226" i="7"/>
  <c r="W227" i="7" s="1"/>
  <c r="AE226" i="7" s="1"/>
  <c r="AJ225" i="7"/>
  <c r="N227" i="7"/>
  <c r="K226" i="7"/>
  <c r="AN225" i="7"/>
  <c r="AE225" i="7"/>
  <c r="AT226" i="7"/>
  <c r="R227" i="7"/>
  <c r="X226" i="7" s="1"/>
  <c r="S227" i="7"/>
  <c r="Y226" i="7" s="1"/>
  <c r="L226" i="7"/>
  <c r="AK225" i="7"/>
  <c r="AO225" i="7"/>
  <c r="P227" i="7" l="1"/>
  <c r="AK226" i="7" s="1"/>
  <c r="V227" i="7"/>
  <c r="O227" i="7"/>
  <c r="U227" i="7"/>
  <c r="AI226" i="7" s="1"/>
  <c r="Q227" i="7"/>
  <c r="AL226" i="7" s="1"/>
  <c r="Z226" i="7"/>
  <c r="AR226" i="7"/>
  <c r="V228" i="7"/>
  <c r="AM227" i="7" s="1"/>
  <c r="AQ226" i="7"/>
  <c r="AO226" i="7"/>
  <c r="AG226" i="7"/>
  <c r="AC226" i="7"/>
  <c r="AS226" i="7"/>
  <c r="AD226" i="7"/>
  <c r="AM226" i="7"/>
  <c r="AB226" i="7"/>
  <c r="R228" i="7" l="1"/>
  <c r="X227" i="7" s="1"/>
  <c r="M227" i="7"/>
  <c r="L227" i="7"/>
  <c r="AH226" i="7"/>
  <c r="S228" i="7"/>
  <c r="Z227" i="7" s="1"/>
  <c r="K227" i="7"/>
  <c r="Q228" i="7" s="1"/>
  <c r="AH227" i="7" s="1"/>
  <c r="AN226" i="7"/>
  <c r="AT227" i="7"/>
  <c r="AF226" i="7"/>
  <c r="J227" i="7"/>
  <c r="AJ226" i="7"/>
  <c r="AS227" i="7"/>
  <c r="N228" i="7"/>
  <c r="AP226" i="7"/>
  <c r="T228" i="7"/>
  <c r="AA227" i="7" s="1"/>
  <c r="AD227" i="7"/>
  <c r="AC227" i="7"/>
  <c r="O228" i="7"/>
  <c r="W228" i="7"/>
  <c r="AE227" i="7" s="1"/>
  <c r="AR227" i="7"/>
  <c r="Y227" i="7"/>
  <c r="U228" i="7"/>
  <c r="AB227" i="7" s="1"/>
  <c r="AF227" i="7" l="1"/>
  <c r="P228" i="7"/>
  <c r="AO227" i="7" s="1"/>
  <c r="AN227" i="7"/>
  <c r="AL227" i="7"/>
  <c r="T229" i="7"/>
  <c r="AA228" i="7" s="1"/>
  <c r="AJ227" i="7"/>
  <c r="AP227" i="7"/>
  <c r="AQ227" i="7"/>
  <c r="R229" i="7"/>
  <c r="X228" i="7" s="1"/>
  <c r="AG227" i="7"/>
  <c r="S229" i="7"/>
  <c r="Z228" i="7" s="1"/>
  <c r="J228" i="7"/>
  <c r="AI227" i="7"/>
  <c r="AK227" i="7" l="1"/>
  <c r="K228" i="7"/>
  <c r="M228" i="7"/>
  <c r="N229" i="7" s="1"/>
  <c r="AT228" i="7"/>
  <c r="O229" i="7"/>
  <c r="W229" i="7"/>
  <c r="AE228" i="7" s="1"/>
  <c r="V229" i="7"/>
  <c r="AM228" i="7" s="1"/>
  <c r="P229" i="7"/>
  <c r="AG228" i="7" s="1"/>
  <c r="Y228" i="7"/>
  <c r="L228" i="7"/>
  <c r="AR228" i="7"/>
  <c r="U229" i="7"/>
  <c r="AB228" i="7" s="1"/>
  <c r="Q229" i="7"/>
  <c r="AO228" i="7" l="1"/>
  <c r="M229" i="7"/>
  <c r="N230" i="7" s="1"/>
  <c r="AK228" i="7"/>
  <c r="AD228" i="7"/>
  <c r="AQ228" i="7"/>
  <c r="AC228" i="7"/>
  <c r="AF228" i="7"/>
  <c r="AS228" i="7"/>
  <c r="R230" i="7"/>
  <c r="X229" i="7" s="1"/>
  <c r="AJ228" i="7"/>
  <c r="AN228" i="7"/>
  <c r="K229" i="7"/>
  <c r="L229" i="7"/>
  <c r="AI228" i="7"/>
  <c r="AT229" i="7"/>
  <c r="AL228" i="7"/>
  <c r="AP228" i="7"/>
  <c r="AH228" i="7"/>
  <c r="J229" i="7"/>
  <c r="Q230" i="7" s="1"/>
  <c r="S230" i="7"/>
  <c r="AR229" i="7" s="1"/>
  <c r="T230" i="7"/>
  <c r="AA229" i="7" s="1"/>
  <c r="Y229" i="7" l="1"/>
  <c r="V230" i="7"/>
  <c r="AM229" i="7" s="1"/>
  <c r="P230" i="7"/>
  <c r="AG229" i="7" s="1"/>
  <c r="W230" i="7"/>
  <c r="AE229" i="7" s="1"/>
  <c r="V231" i="7"/>
  <c r="AC230" i="7" s="1"/>
  <c r="Z229" i="7"/>
  <c r="O230" i="7"/>
  <c r="U230" i="7"/>
  <c r="AB229" i="7" s="1"/>
  <c r="AL229" i="7"/>
  <c r="AP229" i="7"/>
  <c r="T231" i="7"/>
  <c r="AA230" i="7" s="1"/>
  <c r="AH229" i="7"/>
  <c r="AO229" i="7"/>
  <c r="J230" i="7" l="1"/>
  <c r="M230" i="7"/>
  <c r="AK229" i="7"/>
  <c r="AS230" i="7"/>
  <c r="AM230" i="7"/>
  <c r="AD229" i="7"/>
  <c r="AS229" i="7"/>
  <c r="AC229" i="7"/>
  <c r="L230" i="7"/>
  <c r="AD230" i="7"/>
  <c r="AI229" i="7"/>
  <c r="AQ229" i="7"/>
  <c r="AT230" i="7"/>
  <c r="AJ229" i="7"/>
  <c r="N231" i="7"/>
  <c r="AN229" i="7"/>
  <c r="K230" i="7"/>
  <c r="W231" i="7" s="1"/>
  <c r="S231" i="7"/>
  <c r="Z230" i="7" s="1"/>
  <c r="AF229" i="7"/>
  <c r="R231" i="7"/>
  <c r="X230" i="7" s="1"/>
  <c r="AT1384" i="7"/>
  <c r="Q231" i="7" l="1"/>
  <c r="Y230" i="7"/>
  <c r="O231" i="7"/>
  <c r="AR230" i="7"/>
  <c r="U231" i="7"/>
  <c r="AB230" i="7" s="1"/>
  <c r="P231" i="7"/>
  <c r="T232" i="7"/>
  <c r="AA231" i="7" s="1"/>
  <c r="AH230" i="7"/>
  <c r="AP230" i="7"/>
  <c r="AL230" i="7"/>
  <c r="AQ230" i="7"/>
  <c r="AE230" i="7"/>
  <c r="AF230" i="7" l="1"/>
  <c r="M231" i="7"/>
  <c r="AI230" i="7"/>
  <c r="AJ230" i="7"/>
  <c r="AN230" i="7"/>
  <c r="R232" i="7"/>
  <c r="X231" i="7" s="1"/>
  <c r="K231" i="7"/>
  <c r="AO230" i="7"/>
  <c r="J231" i="7"/>
  <c r="AK230" i="7"/>
  <c r="S232" i="7"/>
  <c r="AR231" i="7" s="1"/>
  <c r="N232" i="7"/>
  <c r="AT231" i="7"/>
  <c r="AG230" i="7"/>
  <c r="L231" i="7" l="1"/>
  <c r="U232" i="7"/>
  <c r="AI231" i="7" s="1"/>
  <c r="W232" i="7"/>
  <c r="P232" i="7"/>
  <c r="AK231" i="7" s="1"/>
  <c r="O232" i="7"/>
  <c r="V232" i="7"/>
  <c r="AM231" i="7" s="1"/>
  <c r="Q232" i="7"/>
  <c r="T233" i="7" s="1"/>
  <c r="AA232" i="7" s="1"/>
  <c r="Z231" i="7"/>
  <c r="Y231" i="7"/>
  <c r="AB231" i="7"/>
  <c r="AQ231" i="7"/>
  <c r="AE231" i="7"/>
  <c r="AN231" i="7" l="1"/>
  <c r="M232" i="7"/>
  <c r="AG231" i="7"/>
  <c r="AJ231" i="7"/>
  <c r="AF231" i="7"/>
  <c r="R233" i="7"/>
  <c r="X232" i="7" s="1"/>
  <c r="AO231" i="7"/>
  <c r="AL231" i="7"/>
  <c r="AT232" i="7"/>
  <c r="AC231" i="7"/>
  <c r="AD231" i="7"/>
  <c r="K232" i="7"/>
  <c r="N233" i="7"/>
  <c r="L232" i="7"/>
  <c r="AP231" i="7"/>
  <c r="J232" i="7"/>
  <c r="V233" i="7" s="1"/>
  <c r="AM232" i="7" s="1"/>
  <c r="AH231" i="7"/>
  <c r="S233" i="7"/>
  <c r="Y232" i="7" s="1"/>
  <c r="AS231" i="7"/>
  <c r="W233" i="7"/>
  <c r="P233" i="7"/>
  <c r="Q233" i="7" l="1"/>
  <c r="T234" i="7" s="1"/>
  <c r="AA233" i="7" s="1"/>
  <c r="U233" i="7"/>
  <c r="L233" i="7" s="1"/>
  <c r="O233" i="7"/>
  <c r="V234" i="7"/>
  <c r="AM233" i="7" s="1"/>
  <c r="Z232" i="7"/>
  <c r="AR232" i="7"/>
  <c r="AD232" i="7"/>
  <c r="AC232" i="7"/>
  <c r="AS232" i="7"/>
  <c r="AH232" i="7"/>
  <c r="AE234" i="7"/>
  <c r="AL232" i="7"/>
  <c r="AD234" i="7"/>
  <c r="AP232" i="7"/>
  <c r="AS233" i="7"/>
  <c r="AE232" i="7"/>
  <c r="AQ232" i="7"/>
  <c r="AJ234" i="7"/>
  <c r="AL234" i="7"/>
  <c r="AC233" i="7"/>
  <c r="AK234" i="7"/>
  <c r="AD233" i="7"/>
  <c r="AK232" i="7"/>
  <c r="AG232" i="7"/>
  <c r="AO232" i="7"/>
  <c r="AM234" i="7" l="1"/>
  <c r="AN232" i="7"/>
  <c r="M233" i="7"/>
  <c r="K233" i="7"/>
  <c r="AJ232" i="7"/>
  <c r="AB232" i="7"/>
  <c r="R234" i="7"/>
  <c r="X233" i="7" s="1"/>
  <c r="AI232" i="7"/>
  <c r="J233" i="7"/>
  <c r="AT233" i="7"/>
  <c r="AF232" i="7"/>
  <c r="N234" i="7"/>
  <c r="S234" i="7"/>
  <c r="Z233" i="7" s="1"/>
  <c r="AB234" i="7" l="1"/>
  <c r="O234" i="7"/>
  <c r="P234" i="7"/>
  <c r="AG233" i="7" s="1"/>
  <c r="AS234" i="7"/>
  <c r="AR233" i="7"/>
  <c r="Q234" i="7"/>
  <c r="AH233" i="7" s="1"/>
  <c r="Y233" i="7"/>
  <c r="U234" i="7"/>
  <c r="AI234" i="7" s="1"/>
  <c r="AC234" i="7"/>
  <c r="W234" i="7"/>
  <c r="AN233" i="7"/>
  <c r="AJ233" i="7"/>
  <c r="X234" i="7"/>
  <c r="Y234" i="7"/>
  <c r="AA234" i="7" l="1"/>
  <c r="Z234" i="7"/>
  <c r="AL233" i="7"/>
  <c r="AP233" i="7"/>
  <c r="M234" i="7"/>
  <c r="N235" i="7" s="1"/>
  <c r="AF233" i="7"/>
  <c r="AR234" i="7"/>
  <c r="K234" i="7"/>
  <c r="K235" i="7" s="1"/>
  <c r="K236" i="7" s="1"/>
  <c r="K237" i="7" s="1"/>
  <c r="K238" i="7" s="1"/>
  <c r="K239" i="7" s="1"/>
  <c r="K240" i="7" s="1"/>
  <c r="K241" i="7" s="1"/>
  <c r="K242" i="7" s="1"/>
  <c r="K243" i="7" s="1"/>
  <c r="K244" i="7" s="1"/>
  <c r="K245" i="7" s="1"/>
  <c r="J234" i="7"/>
  <c r="J235" i="7" s="1"/>
  <c r="AO233" i="7"/>
  <c r="AK233" i="7"/>
  <c r="AQ233" i="7"/>
  <c r="AP234" i="7"/>
  <c r="AN234" i="7"/>
  <c r="AQ234" i="7"/>
  <c r="AE233" i="7"/>
  <c r="AO234" i="7"/>
  <c r="AT234" i="7"/>
  <c r="AB233" i="7"/>
  <c r="AF234" i="7"/>
  <c r="AH234" i="7"/>
  <c r="AI233" i="7"/>
  <c r="L235" i="7"/>
  <c r="AG234" i="7"/>
  <c r="J236" i="7"/>
  <c r="J237" i="7" s="1"/>
  <c r="J238" i="7" s="1"/>
  <c r="J239" i="7" s="1"/>
  <c r="J240" i="7" s="1"/>
  <c r="J241" i="7" s="1"/>
  <c r="J242" i="7" s="1"/>
  <c r="J243" i="7" s="1"/>
  <c r="J244" i="7" s="1"/>
  <c r="J245" i="7" s="1"/>
  <c r="L234" i="7"/>
  <c r="W236" i="7" l="1"/>
  <c r="V236" i="7"/>
  <c r="AS235" i="7" s="1"/>
  <c r="U236" i="7"/>
  <c r="AP236" i="7"/>
  <c r="AE235" i="7"/>
  <c r="AO236" i="7"/>
  <c r="AQ235" i="7"/>
  <c r="W237" i="7"/>
  <c r="AN236" i="7"/>
  <c r="AM235" i="7"/>
  <c r="AK236" i="7"/>
  <c r="V237" i="7"/>
  <c r="AL236" i="7"/>
  <c r="AD235" i="7"/>
  <c r="AC235" i="7"/>
  <c r="AJ236" i="7"/>
  <c r="U237" i="7" l="1"/>
  <c r="M236" i="7"/>
  <c r="N237" i="7" s="1"/>
  <c r="AH236" i="7"/>
  <c r="AB235" i="7"/>
  <c r="AG236" i="7"/>
  <c r="AF236" i="7"/>
  <c r="L236" i="7"/>
  <c r="AT236" i="7"/>
  <c r="AI235" i="7"/>
  <c r="AB236" i="7"/>
  <c r="AF237" i="7"/>
  <c r="AG237" i="7"/>
  <c r="U238" i="7"/>
  <c r="AI236" i="7"/>
  <c r="L237" i="7"/>
  <c r="AO237" i="7"/>
  <c r="AE236" i="7"/>
  <c r="AN237" i="7"/>
  <c r="W238" i="7"/>
  <c r="AP237" i="7"/>
  <c r="AQ236" i="7"/>
  <c r="AM236" i="7"/>
  <c r="AK237" i="7"/>
  <c r="AD236" i="7"/>
  <c r="AS236" i="7"/>
  <c r="AJ237" i="7"/>
  <c r="AL237" i="7"/>
  <c r="V238" i="7"/>
  <c r="AC236" i="7"/>
  <c r="AT237" i="7"/>
  <c r="AG238" i="7"/>
  <c r="U239" i="7" l="1"/>
  <c r="M238" i="7"/>
  <c r="AB237" i="7"/>
  <c r="AH237" i="7"/>
  <c r="M237" i="7"/>
  <c r="N238" i="7" s="1"/>
  <c r="AF238" i="7"/>
  <c r="AI237" i="7"/>
  <c r="AH238" i="7"/>
  <c r="AJ238" i="7"/>
  <c r="AM237" i="7"/>
  <c r="AS237" i="7"/>
  <c r="V239" i="7"/>
  <c r="AM238" i="7" s="1"/>
  <c r="AL238" i="7"/>
  <c r="AC237" i="7"/>
  <c r="AK238" i="7"/>
  <c r="AD237" i="7"/>
  <c r="AQ237" i="7"/>
  <c r="AP238" i="7"/>
  <c r="AN238" i="7"/>
  <c r="AE237" i="7"/>
  <c r="AO238" i="7"/>
  <c r="W239" i="7"/>
  <c r="N239" i="7"/>
  <c r="L238" i="7"/>
  <c r="AT238" i="7"/>
  <c r="AH239" i="7"/>
  <c r="AB238" i="7"/>
  <c r="AG239" i="7"/>
  <c r="U240" i="7"/>
  <c r="AF239" i="7"/>
  <c r="AI238" i="7" l="1"/>
  <c r="M239" i="7"/>
  <c r="N240" i="7" s="1"/>
  <c r="AL239" i="7"/>
  <c r="AD238" i="7"/>
  <c r="L239" i="7"/>
  <c r="AC238" i="7"/>
  <c r="AK239" i="7"/>
  <c r="AS238" i="7"/>
  <c r="AJ239" i="7"/>
  <c r="V240" i="7"/>
  <c r="AP239" i="7"/>
  <c r="AN239" i="7"/>
  <c r="AE238" i="7"/>
  <c r="W240" i="7"/>
  <c r="AO239" i="7"/>
  <c r="AI239" i="7"/>
  <c r="AQ238" i="7"/>
  <c r="AT239" i="7"/>
  <c r="U241" i="7"/>
  <c r="AF240" i="7"/>
  <c r="AG240" i="7"/>
  <c r="AH240" i="7"/>
  <c r="AB239" i="7"/>
  <c r="M240" i="7" l="1"/>
  <c r="N241" i="7" s="1"/>
  <c r="AE239" i="7"/>
  <c r="AO240" i="7"/>
  <c r="AP240" i="7"/>
  <c r="AN240" i="7"/>
  <c r="W241" i="7"/>
  <c r="L240" i="7"/>
  <c r="AS239" i="7"/>
  <c r="V241" i="7"/>
  <c r="M241" i="7" s="1"/>
  <c r="AL240" i="7"/>
  <c r="AJ240" i="7"/>
  <c r="AD239" i="7"/>
  <c r="AC239" i="7"/>
  <c r="AK240" i="7"/>
  <c r="AI240" i="7"/>
  <c r="AM239" i="7"/>
  <c r="AQ239" i="7"/>
  <c r="AT240" i="7"/>
  <c r="AG241" i="7"/>
  <c r="AB240" i="7"/>
  <c r="AF241" i="7"/>
  <c r="U242" i="7"/>
  <c r="AH241" i="7"/>
  <c r="AI241" i="7" l="1"/>
  <c r="L241" i="7"/>
  <c r="AO241" i="7"/>
  <c r="W242" i="7"/>
  <c r="AE240" i="7"/>
  <c r="AP241" i="7"/>
  <c r="AN241" i="7"/>
  <c r="AQ240" i="7"/>
  <c r="V242" i="7"/>
  <c r="M242" i="7" s="1"/>
  <c r="AL241" i="7"/>
  <c r="AC240" i="7"/>
  <c r="AT241" i="7"/>
  <c r="AJ241" i="7"/>
  <c r="AM240" i="7"/>
  <c r="AK241" i="7"/>
  <c r="AS240" i="7"/>
  <c r="AD240" i="7"/>
  <c r="N242" i="7"/>
  <c r="U243" i="7"/>
  <c r="AF242" i="7"/>
  <c r="AG242" i="7"/>
  <c r="AB241" i="7"/>
  <c r="AH242" i="7"/>
  <c r="AT1413" i="7"/>
  <c r="AI242" i="7" l="1"/>
  <c r="AT242" i="7"/>
  <c r="N243" i="7"/>
  <c r="AQ241" i="7"/>
  <c r="AO242" i="7"/>
  <c r="AE241" i="7"/>
  <c r="W243" i="7"/>
  <c r="AN242" i="7"/>
  <c r="AP242" i="7"/>
  <c r="AC241" i="7"/>
  <c r="AK242" i="7"/>
  <c r="AM241" i="7"/>
  <c r="AJ242" i="7"/>
  <c r="AS241" i="7"/>
  <c r="AD241" i="7"/>
  <c r="V243" i="7"/>
  <c r="M243" i="7" s="1"/>
  <c r="AL242" i="7"/>
  <c r="L242" i="7"/>
  <c r="AG243" i="7"/>
  <c r="AF243" i="7"/>
  <c r="AB242" i="7"/>
  <c r="AH243" i="7"/>
  <c r="U244" i="7"/>
  <c r="N244" i="7" l="1"/>
  <c r="AS242" i="7"/>
  <c r="AD242" i="7"/>
  <c r="AM242" i="7"/>
  <c r="AK243" i="7"/>
  <c r="AL243" i="7"/>
  <c r="V244" i="7"/>
  <c r="M244" i="7" s="1"/>
  <c r="AT243" i="7"/>
  <c r="AJ243" i="7"/>
  <c r="AC242" i="7"/>
  <c r="L243" i="7"/>
  <c r="AE242" i="7"/>
  <c r="AQ242" i="7"/>
  <c r="AO243" i="7"/>
  <c r="W244" i="7"/>
  <c r="AP243" i="7"/>
  <c r="AN243" i="7"/>
  <c r="AG244" i="7"/>
  <c r="U245" i="7"/>
  <c r="AH244" i="7"/>
  <c r="AF244" i="7"/>
  <c r="AB243" i="7"/>
  <c r="AI243" i="7"/>
  <c r="AI244" i="7" l="1"/>
  <c r="AO244" i="7"/>
  <c r="W245" i="7"/>
  <c r="AE243" i="7"/>
  <c r="AP244" i="7"/>
  <c r="AN244" i="7"/>
  <c r="V245" i="7"/>
  <c r="M245" i="7" s="1"/>
  <c r="AC243" i="7"/>
  <c r="AJ244" i="7"/>
  <c r="AS243" i="7"/>
  <c r="AL244" i="7"/>
  <c r="AD243" i="7"/>
  <c r="AK244" i="7"/>
  <c r="L244" i="7"/>
  <c r="AQ243" i="7"/>
  <c r="N245" i="7"/>
  <c r="AT244" i="7"/>
  <c r="AM243" i="7"/>
  <c r="AI245" i="7"/>
  <c r="AB244" i="7"/>
  <c r="AD244" i="7" l="1"/>
  <c r="AS244" i="7"/>
  <c r="O246" i="7"/>
  <c r="AM245" i="7"/>
  <c r="AC244" i="7"/>
  <c r="P246" i="7"/>
  <c r="AT245" i="7"/>
  <c r="L245" i="7"/>
  <c r="AM244" i="7"/>
  <c r="N246" i="7"/>
  <c r="Q246" i="7"/>
  <c r="AQ244" i="7"/>
  <c r="AQ245" i="7"/>
  <c r="AE244" i="7"/>
  <c r="L246" i="7"/>
  <c r="AJ245" i="7" l="1"/>
  <c r="M246" i="7"/>
  <c r="AG245" i="7"/>
  <c r="AK245" i="7"/>
  <c r="AO245" i="7"/>
  <c r="N247" i="7"/>
  <c r="J246" i="7"/>
  <c r="R247" i="7"/>
  <c r="AT246" i="7"/>
  <c r="AN245" i="7"/>
  <c r="K246" i="7"/>
  <c r="S247" i="7"/>
  <c r="Y246" i="7" s="1"/>
  <c r="AF245" i="7"/>
  <c r="T247" i="7"/>
  <c r="AA246" i="7" s="1"/>
  <c r="AH245" i="7"/>
  <c r="AP245" i="7"/>
  <c r="AL245" i="7"/>
  <c r="X246" i="7" l="1"/>
  <c r="U248" i="7"/>
  <c r="AB247" i="7" s="1"/>
  <c r="U247" i="7"/>
  <c r="W247" i="7"/>
  <c r="O247" i="7"/>
  <c r="V247" i="7"/>
  <c r="P247" i="7"/>
  <c r="AR246" i="7"/>
  <c r="Q247" i="7"/>
  <c r="Z246" i="7"/>
  <c r="M247" i="7" l="1"/>
  <c r="AM246" i="7"/>
  <c r="AD246" i="7"/>
  <c r="AS246" i="7"/>
  <c r="AC246" i="7"/>
  <c r="AN246" i="7"/>
  <c r="S248" i="7"/>
  <c r="Z247" i="7" s="1"/>
  <c r="AF246" i="7"/>
  <c r="AJ246" i="7"/>
  <c r="N248" i="7"/>
  <c r="J247" i="7"/>
  <c r="K247" i="7"/>
  <c r="R248" i="7"/>
  <c r="X247" i="7" s="1"/>
  <c r="AT247" i="7"/>
  <c r="AQ246" i="7"/>
  <c r="AE246" i="7"/>
  <c r="L247" i="7"/>
  <c r="AI247" i="7"/>
  <c r="AI246" i="7"/>
  <c r="AB246" i="7"/>
  <c r="AO246" i="7"/>
  <c r="AG246" i="7"/>
  <c r="AK246" i="7"/>
  <c r="AP246" i="7"/>
  <c r="AH246" i="7"/>
  <c r="AL246" i="7"/>
  <c r="T248" i="7"/>
  <c r="AA247" i="7" s="1"/>
  <c r="Q248" i="7" l="1"/>
  <c r="AP247" i="7" s="1"/>
  <c r="V248" i="7"/>
  <c r="AC247" i="7" s="1"/>
  <c r="P248" i="7"/>
  <c r="AG247" i="7" s="1"/>
  <c r="O248" i="7"/>
  <c r="M248" i="7" s="1"/>
  <c r="W248" i="7"/>
  <c r="Y247" i="7"/>
  <c r="AR247" i="7"/>
  <c r="AL247" i="7" l="1"/>
  <c r="AH247" i="7"/>
  <c r="T249" i="7"/>
  <c r="AA248" i="7" s="1"/>
  <c r="AM247" i="7"/>
  <c r="AK247" i="7"/>
  <c r="AO247" i="7"/>
  <c r="AS247" i="7"/>
  <c r="AD247" i="7"/>
  <c r="AQ247" i="7"/>
  <c r="AE247" i="7"/>
  <c r="N249" i="7"/>
  <c r="K248" i="7"/>
  <c r="S249" i="7"/>
  <c r="Y248" i="7" s="1"/>
  <c r="R249" i="7"/>
  <c r="X248" i="7" s="1"/>
  <c r="AF247" i="7"/>
  <c r="AT248" i="7"/>
  <c r="AJ247" i="7"/>
  <c r="J248" i="7"/>
  <c r="AN247" i="7"/>
  <c r="Q249" i="7" l="1"/>
  <c r="AP248" i="7" s="1"/>
  <c r="W249" i="7"/>
  <c r="AE248" i="7" s="1"/>
  <c r="L248" i="7"/>
  <c r="Z248" i="7"/>
  <c r="AR248" i="7"/>
  <c r="AQ248" i="7"/>
  <c r="V249" i="7"/>
  <c r="O249" i="7"/>
  <c r="M249" i="7" s="1"/>
  <c r="P249" i="7"/>
  <c r="U249" i="7"/>
  <c r="AH248" i="7" l="1"/>
  <c r="T250" i="7"/>
  <c r="AA249" i="7" s="1"/>
  <c r="AL248" i="7"/>
  <c r="AB248" i="7"/>
  <c r="AI248" i="7"/>
  <c r="L249" i="7"/>
  <c r="AK248" i="7"/>
  <c r="AG248" i="7"/>
  <c r="AO248" i="7"/>
  <c r="N250" i="7"/>
  <c r="S250" i="7"/>
  <c r="AR249" i="7" s="1"/>
  <c r="AF248" i="7"/>
  <c r="AT249" i="7"/>
  <c r="AJ248" i="7"/>
  <c r="AN248" i="7"/>
  <c r="R250" i="7"/>
  <c r="X249" i="7" s="1"/>
  <c r="J249" i="7"/>
  <c r="K249" i="7"/>
  <c r="Q250" i="7" s="1"/>
  <c r="AH249" i="7" s="1"/>
  <c r="AS248" i="7"/>
  <c r="AM248" i="7"/>
  <c r="AC248" i="7"/>
  <c r="AD248" i="7"/>
  <c r="AE250" i="7" l="1"/>
  <c r="AD250" i="7"/>
  <c r="Y249" i="7"/>
  <c r="Z249" i="7"/>
  <c r="AS250" i="7"/>
  <c r="U250" i="7"/>
  <c r="W250" i="7"/>
  <c r="V250" i="7"/>
  <c r="O250" i="7"/>
  <c r="P250" i="7"/>
  <c r="AC250" i="7"/>
  <c r="AB250" i="7"/>
  <c r="AL249" i="7"/>
  <c r="Z250" i="7"/>
  <c r="AP249" i="7"/>
  <c r="AA250" i="7"/>
  <c r="M250" i="7" l="1"/>
  <c r="AO249" i="7"/>
  <c r="AK249" i="7"/>
  <c r="AR250" i="7"/>
  <c r="AG249" i="7"/>
  <c r="AM249" i="7"/>
  <c r="AD249" i="7"/>
  <c r="AM250" i="7"/>
  <c r="AL250" i="7"/>
  <c r="AC249" i="7"/>
  <c r="AJ250" i="7"/>
  <c r="AS249" i="7"/>
  <c r="AK250" i="7"/>
  <c r="AP250" i="7"/>
  <c r="AO250" i="7"/>
  <c r="AQ250" i="7"/>
  <c r="AN250" i="7"/>
  <c r="AE249" i="7"/>
  <c r="AQ249" i="7"/>
  <c r="AF250" i="7"/>
  <c r="AB249" i="7"/>
  <c r="L250" i="7"/>
  <c r="L251" i="7"/>
  <c r="AI249" i="7"/>
  <c r="AG250" i="7"/>
  <c r="AH250" i="7"/>
  <c r="AI250" i="7"/>
  <c r="N251" i="7"/>
  <c r="AJ249" i="7"/>
  <c r="AF249" i="7"/>
  <c r="J250" i="7"/>
  <c r="J251" i="7" s="1"/>
  <c r="Y250" i="7"/>
  <c r="K250" i="7"/>
  <c r="K251" i="7" s="1"/>
  <c r="K252" i="7" s="1"/>
  <c r="K253" i="7" s="1"/>
  <c r="K254" i="7" s="1"/>
  <c r="K255" i="7" s="1"/>
  <c r="K256" i="7" s="1"/>
  <c r="K257" i="7" s="1"/>
  <c r="K258" i="7" s="1"/>
  <c r="K259" i="7" s="1"/>
  <c r="K260" i="7" s="1"/>
  <c r="K261" i="7" s="1"/>
  <c r="K262" i="7" s="1"/>
  <c r="K263" i="7" s="1"/>
  <c r="K264" i="7" s="1"/>
  <c r="K265" i="7" s="1"/>
  <c r="K266" i="7" s="1"/>
  <c r="K267" i="7" s="1"/>
  <c r="K268" i="7" s="1"/>
  <c r="K269" i="7" s="1"/>
  <c r="K270" i="7" s="1"/>
  <c r="K271" i="7" s="1"/>
  <c r="K272" i="7" s="1"/>
  <c r="K273" i="7" s="1"/>
  <c r="K274" i="7" s="1"/>
  <c r="K275" i="7" s="1"/>
  <c r="K276" i="7" s="1"/>
  <c r="K277" i="7" s="1"/>
  <c r="K278" i="7" s="1"/>
  <c r="K279" i="7" s="1"/>
  <c r="K280" i="7" s="1"/>
  <c r="K281" i="7" s="1"/>
  <c r="K282" i="7" s="1"/>
  <c r="K283" i="7" s="1"/>
  <c r="K284" i="7" s="1"/>
  <c r="K285" i="7" s="1"/>
  <c r="K286" i="7" s="1"/>
  <c r="K287" i="7" s="1"/>
  <c r="K288" i="7" s="1"/>
  <c r="K289" i="7" s="1"/>
  <c r="K290" i="7" s="1"/>
  <c r="K291" i="7" s="1"/>
  <c r="K292" i="7" s="1"/>
  <c r="K293" i="7" s="1"/>
  <c r="K294" i="7" s="1"/>
  <c r="X250" i="7"/>
  <c r="AN249" i="7"/>
  <c r="AT250" i="7"/>
  <c r="W252" i="7" l="1"/>
  <c r="V252" i="7"/>
  <c r="J252" i="7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U252" i="7"/>
  <c r="M252" i="7" s="1"/>
  <c r="AH252" i="7" l="1"/>
  <c r="AT252" i="7"/>
  <c r="AF252" i="7"/>
  <c r="U253" i="7"/>
  <c r="AG252" i="7"/>
  <c r="L252" i="7"/>
  <c r="AI251" i="7"/>
  <c r="N253" i="7"/>
  <c r="AB251" i="7"/>
  <c r="U283" i="7"/>
  <c r="J283" i="7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W283" i="7"/>
  <c r="V283" i="7"/>
  <c r="AK252" i="7"/>
  <c r="AC251" i="7"/>
  <c r="AM251" i="7"/>
  <c r="AJ252" i="7"/>
  <c r="V253" i="7"/>
  <c r="AS251" i="7"/>
  <c r="AD251" i="7"/>
  <c r="AL252" i="7"/>
  <c r="AP252" i="7"/>
  <c r="W253" i="7"/>
  <c r="AQ251" i="7"/>
  <c r="AE251" i="7"/>
  <c r="AO252" i="7"/>
  <c r="AN252" i="7"/>
  <c r="M253" i="7" l="1"/>
  <c r="M283" i="7"/>
  <c r="AO253" i="7"/>
  <c r="AN253" i="7"/>
  <c r="AP253" i="7"/>
  <c r="AE252" i="7"/>
  <c r="W254" i="7"/>
  <c r="AQ252" i="7"/>
  <c r="AJ283" i="7"/>
  <c r="V284" i="7"/>
  <c r="AM282" i="7"/>
  <c r="AK283" i="7"/>
  <c r="AD282" i="7"/>
  <c r="AS282" i="7"/>
  <c r="AL283" i="7"/>
  <c r="AC282" i="7"/>
  <c r="AE282" i="7"/>
  <c r="W284" i="7"/>
  <c r="AO283" i="7"/>
  <c r="AP283" i="7"/>
  <c r="AN283" i="7"/>
  <c r="AQ282" i="7"/>
  <c r="AG253" i="7"/>
  <c r="AF253" i="7"/>
  <c r="AI252" i="7"/>
  <c r="AB252" i="7"/>
  <c r="N254" i="7"/>
  <c r="U254" i="7"/>
  <c r="AT253" i="7"/>
  <c r="L253" i="7"/>
  <c r="AH253" i="7"/>
  <c r="AD252" i="7"/>
  <c r="AL253" i="7"/>
  <c r="AM252" i="7"/>
  <c r="AJ253" i="7"/>
  <c r="AC252" i="7"/>
  <c r="AK253" i="7"/>
  <c r="AS252" i="7"/>
  <c r="V254" i="7"/>
  <c r="AH283" i="7"/>
  <c r="L283" i="7"/>
  <c r="AT283" i="7"/>
  <c r="AG283" i="7"/>
  <c r="AF283" i="7"/>
  <c r="N284" i="7"/>
  <c r="U284" i="7"/>
  <c r="M284" i="7" s="1"/>
  <c r="AB282" i="7"/>
  <c r="AI282" i="7"/>
  <c r="M254" i="7" l="1"/>
  <c r="AE283" i="7"/>
  <c r="AN284" i="7"/>
  <c r="AO284" i="7"/>
  <c r="AP284" i="7"/>
  <c r="AQ283" i="7"/>
  <c r="W285" i="7"/>
  <c r="AD283" i="7"/>
  <c r="AJ284" i="7"/>
  <c r="AC283" i="7"/>
  <c r="AM283" i="7"/>
  <c r="V285" i="7"/>
  <c r="AL284" i="7"/>
  <c r="AK284" i="7"/>
  <c r="AS283" i="7"/>
  <c r="AD253" i="7"/>
  <c r="V255" i="7"/>
  <c r="AC253" i="7"/>
  <c r="AM253" i="7"/>
  <c r="AS253" i="7"/>
  <c r="AL254" i="7"/>
  <c r="AJ254" i="7"/>
  <c r="AK254" i="7"/>
  <c r="AQ253" i="7"/>
  <c r="W255" i="7"/>
  <c r="AE253" i="7"/>
  <c r="AN254" i="7"/>
  <c r="AP254" i="7"/>
  <c r="AO254" i="7"/>
  <c r="AF284" i="7"/>
  <c r="AT284" i="7"/>
  <c r="U285" i="7"/>
  <c r="M285" i="7" s="1"/>
  <c r="L284" i="7"/>
  <c r="AH284" i="7"/>
  <c r="AI283" i="7"/>
  <c r="AB283" i="7"/>
  <c r="N285" i="7"/>
  <c r="AG284" i="7"/>
  <c r="L254" i="7"/>
  <c r="AF254" i="7"/>
  <c r="AB253" i="7"/>
  <c r="U255" i="7"/>
  <c r="M255" i="7" s="1"/>
  <c r="N255" i="7"/>
  <c r="AI253" i="7"/>
  <c r="AH254" i="7"/>
  <c r="AT254" i="7"/>
  <c r="AG254" i="7"/>
  <c r="AT1512" i="7"/>
  <c r="AN255" i="7" l="1"/>
  <c r="W256" i="7"/>
  <c r="AE254" i="7"/>
  <c r="AQ254" i="7"/>
  <c r="AP255" i="7"/>
  <c r="AO255" i="7"/>
  <c r="AD254" i="7"/>
  <c r="V256" i="7"/>
  <c r="AS254" i="7"/>
  <c r="AK255" i="7"/>
  <c r="AC254" i="7"/>
  <c r="AJ255" i="7"/>
  <c r="AL255" i="7"/>
  <c r="AM254" i="7"/>
  <c r="AP285" i="7"/>
  <c r="AN285" i="7"/>
  <c r="AO285" i="7"/>
  <c r="AE284" i="7"/>
  <c r="AQ284" i="7"/>
  <c r="W286" i="7"/>
  <c r="AL285" i="7"/>
  <c r="V286" i="7"/>
  <c r="AK285" i="7"/>
  <c r="AS284" i="7"/>
  <c r="AM284" i="7"/>
  <c r="AJ285" i="7"/>
  <c r="AD284" i="7"/>
  <c r="AC284" i="7"/>
  <c r="AQ255" i="7"/>
  <c r="AI254" i="7"/>
  <c r="L255" i="7"/>
  <c r="AT255" i="7"/>
  <c r="AH255" i="7"/>
  <c r="AB254" i="7"/>
  <c r="U256" i="7"/>
  <c r="AG255" i="7"/>
  <c r="AF255" i="7"/>
  <c r="N256" i="7"/>
  <c r="AH285" i="7"/>
  <c r="AT285" i="7"/>
  <c r="AG285" i="7"/>
  <c r="AB284" i="7"/>
  <c r="L285" i="7"/>
  <c r="AI284" i="7"/>
  <c r="AF285" i="7"/>
  <c r="U286" i="7"/>
  <c r="M286" i="7" s="1"/>
  <c r="N286" i="7"/>
  <c r="M256" i="7" l="1"/>
  <c r="AM285" i="7"/>
  <c r="AS285" i="7"/>
  <c r="AC285" i="7"/>
  <c r="AJ286" i="7"/>
  <c r="AD285" i="7"/>
  <c r="AL286" i="7"/>
  <c r="V287" i="7"/>
  <c r="AK286" i="7"/>
  <c r="AH286" i="7"/>
  <c r="AB285" i="7"/>
  <c r="AF286" i="7"/>
  <c r="N287" i="7"/>
  <c r="U287" i="7"/>
  <c r="AG286" i="7"/>
  <c r="AT286" i="7"/>
  <c r="L286" i="7"/>
  <c r="AO286" i="7"/>
  <c r="AP286" i="7"/>
  <c r="AE285" i="7"/>
  <c r="AQ285" i="7"/>
  <c r="W287" i="7"/>
  <c r="AN286" i="7"/>
  <c r="N257" i="7"/>
  <c r="AB255" i="7"/>
  <c r="AF256" i="7"/>
  <c r="U257" i="7"/>
  <c r="L256" i="7"/>
  <c r="AT256" i="7"/>
  <c r="AH256" i="7"/>
  <c r="AG256" i="7"/>
  <c r="AI255" i="7"/>
  <c r="AP256" i="7"/>
  <c r="AO256" i="7"/>
  <c r="AN256" i="7"/>
  <c r="AE255" i="7"/>
  <c r="W257" i="7"/>
  <c r="AD255" i="7"/>
  <c r="AM255" i="7"/>
  <c r="AC255" i="7"/>
  <c r="AK256" i="7"/>
  <c r="AJ256" i="7"/>
  <c r="AS255" i="7"/>
  <c r="AL256" i="7"/>
  <c r="V257" i="7"/>
  <c r="AI285" i="7"/>
  <c r="AI286" i="7" l="1"/>
  <c r="M287" i="7"/>
  <c r="M257" i="7"/>
  <c r="V288" i="7"/>
  <c r="AM287" i="7" s="1"/>
  <c r="AD286" i="7"/>
  <c r="AK287" i="7"/>
  <c r="AJ287" i="7"/>
  <c r="AC286" i="7"/>
  <c r="AS286" i="7"/>
  <c r="AL287" i="7"/>
  <c r="AD256" i="7"/>
  <c r="AK257" i="7"/>
  <c r="AJ257" i="7"/>
  <c r="AS256" i="7"/>
  <c r="AC256" i="7"/>
  <c r="AL257" i="7"/>
  <c r="V258" i="7"/>
  <c r="AM256" i="7"/>
  <c r="AM286" i="7"/>
  <c r="AP287" i="7"/>
  <c r="AN287" i="7"/>
  <c r="AE286" i="7"/>
  <c r="AO287" i="7"/>
  <c r="AQ286" i="7"/>
  <c r="W288" i="7"/>
  <c r="AT287" i="7"/>
  <c r="AB286" i="7"/>
  <c r="N288" i="7"/>
  <c r="AF287" i="7"/>
  <c r="U288" i="7"/>
  <c r="M288" i="7" s="1"/>
  <c r="AH287" i="7"/>
  <c r="L287" i="7"/>
  <c r="AG287" i="7"/>
  <c r="AQ256" i="7"/>
  <c r="AN257" i="7"/>
  <c r="AE256" i="7"/>
  <c r="W258" i="7"/>
  <c r="AP257" i="7"/>
  <c r="AO257" i="7"/>
  <c r="N258" i="7"/>
  <c r="AB256" i="7"/>
  <c r="AI256" i="7"/>
  <c r="L257" i="7"/>
  <c r="AG257" i="7"/>
  <c r="AT257" i="7"/>
  <c r="AH257" i="7"/>
  <c r="U258" i="7"/>
  <c r="M258" i="7" s="1"/>
  <c r="AF257" i="7"/>
  <c r="AQ287" i="7" l="1"/>
  <c r="W289" i="7"/>
  <c r="AE287" i="7"/>
  <c r="AN288" i="7"/>
  <c r="AP288" i="7"/>
  <c r="AO288" i="7"/>
  <c r="AM257" i="7"/>
  <c r="V259" i="7"/>
  <c r="AC257" i="7"/>
  <c r="AK258" i="7"/>
  <c r="AS257" i="7"/>
  <c r="AD257" i="7"/>
  <c r="AJ258" i="7"/>
  <c r="AL258" i="7"/>
  <c r="AG258" i="7"/>
  <c r="AB257" i="7"/>
  <c r="AF258" i="7"/>
  <c r="AT258" i="7"/>
  <c r="U259" i="7"/>
  <c r="AH258" i="7"/>
  <c r="L258" i="7"/>
  <c r="AI257" i="7"/>
  <c r="N259" i="7"/>
  <c r="N289" i="7"/>
  <c r="AG288" i="7"/>
  <c r="U289" i="7"/>
  <c r="AT288" i="7"/>
  <c r="AB287" i="7"/>
  <c r="AH288" i="7"/>
  <c r="L288" i="7"/>
  <c r="AI287" i="7"/>
  <c r="AF288" i="7"/>
  <c r="AQ257" i="7"/>
  <c r="AO258" i="7"/>
  <c r="AN258" i="7"/>
  <c r="W259" i="7"/>
  <c r="AP258" i="7"/>
  <c r="AE257" i="7"/>
  <c r="AS287" i="7"/>
  <c r="AC287" i="7"/>
  <c r="AL288" i="7"/>
  <c r="AD287" i="7"/>
  <c r="AK288" i="7"/>
  <c r="AJ288" i="7"/>
  <c r="V289" i="7"/>
  <c r="M259" i="7" l="1"/>
  <c r="M289" i="7"/>
  <c r="AS258" i="7"/>
  <c r="AC258" i="7"/>
  <c r="AD258" i="7"/>
  <c r="V260" i="7"/>
  <c r="AK259" i="7"/>
  <c r="AM258" i="7"/>
  <c r="AJ259" i="7"/>
  <c r="AL259" i="7"/>
  <c r="AJ289" i="7"/>
  <c r="AC288" i="7"/>
  <c r="AL289" i="7"/>
  <c r="AS288" i="7"/>
  <c r="AD288" i="7"/>
  <c r="AK289" i="7"/>
  <c r="AM288" i="7"/>
  <c r="V290" i="7"/>
  <c r="W260" i="7"/>
  <c r="AE258" i="7"/>
  <c r="AO259" i="7"/>
  <c r="AN259" i="7"/>
  <c r="AQ258" i="7"/>
  <c r="AP259" i="7"/>
  <c r="AG259" i="7"/>
  <c r="L259" i="7"/>
  <c r="AH259" i="7"/>
  <c r="AB258" i="7"/>
  <c r="AT259" i="7"/>
  <c r="AF259" i="7"/>
  <c r="AI258" i="7"/>
  <c r="N260" i="7"/>
  <c r="U260" i="7"/>
  <c r="N290" i="7"/>
  <c r="AT289" i="7"/>
  <c r="AH289" i="7"/>
  <c r="L289" i="7"/>
  <c r="U290" i="7"/>
  <c r="M290" i="7" s="1"/>
  <c r="AF289" i="7"/>
  <c r="AB288" i="7"/>
  <c r="AG289" i="7"/>
  <c r="AI288" i="7"/>
  <c r="AQ288" i="7"/>
  <c r="AE288" i="7"/>
  <c r="AN289" i="7"/>
  <c r="AP289" i="7"/>
  <c r="W290" i="7"/>
  <c r="AO289" i="7"/>
  <c r="M260" i="7" l="1"/>
  <c r="AK290" i="7"/>
  <c r="AL290" i="7"/>
  <c r="V291" i="7"/>
  <c r="AJ290" i="7"/>
  <c r="AS289" i="7"/>
  <c r="AM289" i="7"/>
  <c r="AD289" i="7"/>
  <c r="AC289" i="7"/>
  <c r="AF260" i="7"/>
  <c r="AG260" i="7"/>
  <c r="L260" i="7"/>
  <c r="AH260" i="7"/>
  <c r="N261" i="7"/>
  <c r="U261" i="7"/>
  <c r="M261" i="7" s="1"/>
  <c r="AB259" i="7"/>
  <c r="AT260" i="7"/>
  <c r="AI259" i="7"/>
  <c r="AN290" i="7"/>
  <c r="AO290" i="7"/>
  <c r="W291" i="7"/>
  <c r="AP290" i="7"/>
  <c r="AE289" i="7"/>
  <c r="AQ289" i="7"/>
  <c r="AK260" i="7"/>
  <c r="AC259" i="7"/>
  <c r="AM259" i="7"/>
  <c r="V261" i="7"/>
  <c r="AL260" i="7"/>
  <c r="AS259" i="7"/>
  <c r="AJ260" i="7"/>
  <c r="AD259" i="7"/>
  <c r="AH290" i="7"/>
  <c r="AF290" i="7"/>
  <c r="AG290" i="7"/>
  <c r="U291" i="7"/>
  <c r="M291" i="7" s="1"/>
  <c r="AT290" i="7"/>
  <c r="AB289" i="7"/>
  <c r="N291" i="7"/>
  <c r="L290" i="7"/>
  <c r="AI289" i="7"/>
  <c r="AE259" i="7"/>
  <c r="W261" i="7"/>
  <c r="AP260" i="7"/>
  <c r="AN260" i="7"/>
  <c r="AO260" i="7"/>
  <c r="AQ259" i="7"/>
  <c r="N262" i="7" l="1"/>
  <c r="U262" i="7"/>
  <c r="AT261" i="7"/>
  <c r="L261" i="7"/>
  <c r="AH261" i="7"/>
  <c r="AF261" i="7"/>
  <c r="AB260" i="7"/>
  <c r="AG261" i="7"/>
  <c r="AN291" i="7"/>
  <c r="W292" i="7"/>
  <c r="AP291" i="7"/>
  <c r="AE290" i="7"/>
  <c r="AQ290" i="7"/>
  <c r="AO291" i="7"/>
  <c r="U292" i="7"/>
  <c r="M292" i="7" s="1"/>
  <c r="AH291" i="7"/>
  <c r="AG291" i="7"/>
  <c r="N292" i="7"/>
  <c r="AT291" i="7"/>
  <c r="AB290" i="7"/>
  <c r="AF291" i="7"/>
  <c r="L291" i="7"/>
  <c r="AD260" i="7"/>
  <c r="AL261" i="7"/>
  <c r="AC260" i="7"/>
  <c r="V262" i="7"/>
  <c r="AM261" i="7" s="1"/>
  <c r="AK261" i="7"/>
  <c r="AS260" i="7"/>
  <c r="AJ261" i="7"/>
  <c r="AM260" i="7"/>
  <c r="AD290" i="7"/>
  <c r="AM290" i="7"/>
  <c r="V292" i="7"/>
  <c r="AK291" i="7"/>
  <c r="AL291" i="7"/>
  <c r="AC290" i="7"/>
  <c r="AS290" i="7"/>
  <c r="AJ291" i="7"/>
  <c r="AQ260" i="7"/>
  <c r="AP261" i="7"/>
  <c r="W262" i="7"/>
  <c r="AO261" i="7"/>
  <c r="AN261" i="7"/>
  <c r="AE260" i="7"/>
  <c r="AI290" i="7"/>
  <c r="AI260" i="7"/>
  <c r="M262" i="7" l="1"/>
  <c r="N263" i="7" s="1"/>
  <c r="N293" i="7"/>
  <c r="AF292" i="7"/>
  <c r="U293" i="7"/>
  <c r="AH292" i="7"/>
  <c r="AG292" i="7"/>
  <c r="AI291" i="7"/>
  <c r="AB291" i="7"/>
  <c r="AT292" i="7"/>
  <c r="L292" i="7"/>
  <c r="AK262" i="7"/>
  <c r="AL262" i="7"/>
  <c r="V263" i="7"/>
  <c r="AD261" i="7"/>
  <c r="AS261" i="7"/>
  <c r="AC261" i="7"/>
  <c r="AJ262" i="7"/>
  <c r="AO292" i="7"/>
  <c r="AE291" i="7"/>
  <c r="AN292" i="7"/>
  <c r="W293" i="7"/>
  <c r="AP292" i="7"/>
  <c r="AQ291" i="7"/>
  <c r="U263" i="7"/>
  <c r="M263" i="7" s="1"/>
  <c r="AH262" i="7"/>
  <c r="AB261" i="7"/>
  <c r="AT262" i="7"/>
  <c r="AF262" i="7"/>
  <c r="AI261" i="7"/>
  <c r="L262" i="7"/>
  <c r="AG262" i="7"/>
  <c r="AM291" i="7"/>
  <c r="AC291" i="7"/>
  <c r="AS291" i="7"/>
  <c r="AK292" i="7"/>
  <c r="AJ292" i="7"/>
  <c r="AD291" i="7"/>
  <c r="AL292" i="7"/>
  <c r="V293" i="7"/>
  <c r="AM292" i="7" s="1"/>
  <c r="AE261" i="7"/>
  <c r="W263" i="7"/>
  <c r="AN262" i="7"/>
  <c r="AP262" i="7"/>
  <c r="AO262" i="7"/>
  <c r="AI292" i="7"/>
  <c r="AQ261" i="7"/>
  <c r="M293" i="7" l="1"/>
  <c r="AI262" i="7"/>
  <c r="U264" i="7"/>
  <c r="AH263" i="7"/>
  <c r="AF263" i="7"/>
  <c r="N264" i="7"/>
  <c r="AT263" i="7"/>
  <c r="AB262" i="7"/>
  <c r="L263" i="7"/>
  <c r="AG263" i="7"/>
  <c r="AQ292" i="7"/>
  <c r="AO293" i="7"/>
  <c r="W294" i="7"/>
  <c r="AE292" i="7"/>
  <c r="AN293" i="7"/>
  <c r="AP293" i="7"/>
  <c r="AJ263" i="7"/>
  <c r="AM262" i="7"/>
  <c r="AK263" i="7"/>
  <c r="AD262" i="7"/>
  <c r="V264" i="7"/>
  <c r="AS262" i="7"/>
  <c r="AL263" i="7"/>
  <c r="AC262" i="7"/>
  <c r="AJ293" i="7"/>
  <c r="AC292" i="7"/>
  <c r="AL293" i="7"/>
  <c r="V294" i="7"/>
  <c r="AM293" i="7" s="1"/>
  <c r="AD292" i="7"/>
  <c r="AS292" i="7"/>
  <c r="AK293" i="7"/>
  <c r="AI263" i="7"/>
  <c r="AG293" i="7"/>
  <c r="AT293" i="7"/>
  <c r="N294" i="7"/>
  <c r="AB292" i="7"/>
  <c r="AH293" i="7"/>
  <c r="AF293" i="7"/>
  <c r="U294" i="7"/>
  <c r="M294" i="7" s="1"/>
  <c r="L293" i="7"/>
  <c r="AN263" i="7"/>
  <c r="AP263" i="7"/>
  <c r="AO263" i="7"/>
  <c r="AQ262" i="7"/>
  <c r="W264" i="7"/>
  <c r="AE262" i="7"/>
  <c r="M264" i="7" l="1"/>
  <c r="N295" i="7"/>
  <c r="L295" i="7"/>
  <c r="P295" i="7"/>
  <c r="AI293" i="7"/>
  <c r="AT294" i="7"/>
  <c r="O295" i="7"/>
  <c r="M295" i="7" s="1"/>
  <c r="AI294" i="7"/>
  <c r="L294" i="7"/>
  <c r="AB293" i="7"/>
  <c r="Q295" i="7"/>
  <c r="AQ263" i="7"/>
  <c r="AN264" i="7"/>
  <c r="W265" i="7"/>
  <c r="AO264" i="7"/>
  <c r="AP264" i="7"/>
  <c r="AE263" i="7"/>
  <c r="AD263" i="7"/>
  <c r="AS263" i="7"/>
  <c r="AJ264" i="7"/>
  <c r="AK264" i="7"/>
  <c r="AL264" i="7"/>
  <c r="V265" i="7"/>
  <c r="AM263" i="7"/>
  <c r="AC263" i="7"/>
  <c r="AQ294" i="7"/>
  <c r="AE293" i="7"/>
  <c r="AD293" i="7"/>
  <c r="AC293" i="7"/>
  <c r="AM294" i="7"/>
  <c r="AS293" i="7"/>
  <c r="L264" i="7"/>
  <c r="AT264" i="7"/>
  <c r="AH264" i="7"/>
  <c r="AB263" i="7"/>
  <c r="AG264" i="7"/>
  <c r="U265" i="7"/>
  <c r="N265" i="7"/>
  <c r="AF264" i="7"/>
  <c r="AG294" i="7"/>
  <c r="AH294" i="7"/>
  <c r="AQ293" i="7"/>
  <c r="M265" i="7" l="1"/>
  <c r="AS264" i="7"/>
  <c r="AL265" i="7"/>
  <c r="AC264" i="7"/>
  <c r="AD264" i="7"/>
  <c r="AM264" i="7"/>
  <c r="AK265" i="7"/>
  <c r="V266" i="7"/>
  <c r="AJ265" i="7"/>
  <c r="R296" i="7"/>
  <c r="X295" i="7" s="1"/>
  <c r="J295" i="7"/>
  <c r="AJ294" i="7"/>
  <c r="S296" i="7"/>
  <c r="K295" i="7"/>
  <c r="AT295" i="7"/>
  <c r="N296" i="7"/>
  <c r="AN294" i="7"/>
  <c r="N266" i="7"/>
  <c r="AG265" i="7"/>
  <c r="L265" i="7"/>
  <c r="AH265" i="7"/>
  <c r="AF265" i="7"/>
  <c r="U266" i="7"/>
  <c r="M266" i="7" s="1"/>
  <c r="AB264" i="7"/>
  <c r="AI264" i="7"/>
  <c r="AT265" i="7"/>
  <c r="AP265" i="7"/>
  <c r="AQ264" i="7"/>
  <c r="W266" i="7"/>
  <c r="AE264" i="7"/>
  <c r="AO265" i="7"/>
  <c r="AN265" i="7"/>
  <c r="AO294" i="7"/>
  <c r="AK294" i="7"/>
  <c r="T296" i="7"/>
  <c r="AL294" i="7"/>
  <c r="AP294" i="7"/>
  <c r="AF294" i="7"/>
  <c r="Q296" i="7" l="1"/>
  <c r="AP295" i="7" s="1"/>
  <c r="V267" i="7"/>
  <c r="AM266" i="7" s="1"/>
  <c r="AK266" i="7"/>
  <c r="AD265" i="7"/>
  <c r="AJ266" i="7"/>
  <c r="AL266" i="7"/>
  <c r="AS265" i="7"/>
  <c r="AC265" i="7"/>
  <c r="AM265" i="7"/>
  <c r="L266" i="7"/>
  <c r="N267" i="7"/>
  <c r="AB265" i="7"/>
  <c r="AF266" i="7"/>
  <c r="AT266" i="7"/>
  <c r="AG266" i="7"/>
  <c r="U267" i="7"/>
  <c r="M267" i="7" s="1"/>
  <c r="AH266" i="7"/>
  <c r="AP266" i="7"/>
  <c r="W267" i="7"/>
  <c r="AQ265" i="7"/>
  <c r="AN266" i="7"/>
  <c r="AE265" i="7"/>
  <c r="AO266" i="7"/>
  <c r="Y295" i="7"/>
  <c r="Z295" i="7"/>
  <c r="AR295" i="7"/>
  <c r="AA295" i="7"/>
  <c r="W297" i="7"/>
  <c r="AE296" i="7" s="1"/>
  <c r="AI265" i="7"/>
  <c r="O296" i="7"/>
  <c r="M296" i="7" s="1"/>
  <c r="W296" i="7"/>
  <c r="V296" i="7"/>
  <c r="U296" i="7"/>
  <c r="P296" i="7"/>
  <c r="T297" i="7" l="1"/>
  <c r="AA296" i="7" s="1"/>
  <c r="AL295" i="7"/>
  <c r="AH295" i="7"/>
  <c r="AQ266" i="7"/>
  <c r="AO267" i="7"/>
  <c r="AN267" i="7"/>
  <c r="AP267" i="7"/>
  <c r="W268" i="7"/>
  <c r="AE266" i="7"/>
  <c r="AB266" i="7"/>
  <c r="AF267" i="7"/>
  <c r="U268" i="7"/>
  <c r="M268" i="7" s="1"/>
  <c r="AT267" i="7"/>
  <c r="L267" i="7"/>
  <c r="AG267" i="7"/>
  <c r="N268" i="7"/>
  <c r="AH267" i="7"/>
  <c r="L296" i="7"/>
  <c r="AI295" i="7"/>
  <c r="AB295" i="7"/>
  <c r="AG295" i="7"/>
  <c r="AO295" i="7"/>
  <c r="AK295" i="7"/>
  <c r="AM295" i="7"/>
  <c r="AC295" i="7"/>
  <c r="AD295" i="7"/>
  <c r="AS295" i="7"/>
  <c r="AQ295" i="7"/>
  <c r="AE295" i="7"/>
  <c r="AQ296" i="7"/>
  <c r="N297" i="7"/>
  <c r="J296" i="7"/>
  <c r="AT296" i="7"/>
  <c r="S297" i="7"/>
  <c r="Z296" i="7" s="1"/>
  <c r="K296" i="7"/>
  <c r="AJ295" i="7"/>
  <c r="AF295" i="7"/>
  <c r="R297" i="7"/>
  <c r="X296" i="7" s="1"/>
  <c r="AN295" i="7"/>
  <c r="AI266" i="7"/>
  <c r="V268" i="7"/>
  <c r="AS266" i="7"/>
  <c r="AK267" i="7"/>
  <c r="AL267" i="7"/>
  <c r="AD266" i="7"/>
  <c r="AJ267" i="7"/>
  <c r="AC266" i="7"/>
  <c r="Y296" i="7" l="1"/>
  <c r="P297" i="7"/>
  <c r="V297" i="7"/>
  <c r="U297" i="7"/>
  <c r="O297" i="7"/>
  <c r="M297" i="7" s="1"/>
  <c r="AN268" i="7"/>
  <c r="W269" i="7"/>
  <c r="AO268" i="7"/>
  <c r="AP268" i="7"/>
  <c r="AQ267" i="7"/>
  <c r="AE267" i="7"/>
  <c r="AJ268" i="7"/>
  <c r="AS267" i="7"/>
  <c r="AM267" i="7"/>
  <c r="AD267" i="7"/>
  <c r="AC267" i="7"/>
  <c r="AK268" i="7"/>
  <c r="AL268" i="7"/>
  <c r="V269" i="7"/>
  <c r="Q297" i="7"/>
  <c r="N269" i="7"/>
  <c r="AT268" i="7"/>
  <c r="U269" i="7"/>
  <c r="M269" i="7" s="1"/>
  <c r="AG268" i="7"/>
  <c r="AF268" i="7"/>
  <c r="AB267" i="7"/>
  <c r="AH268" i="7"/>
  <c r="L268" i="7"/>
  <c r="AI267" i="7"/>
  <c r="AR296" i="7"/>
  <c r="N270" i="7" l="1"/>
  <c r="AG269" i="7"/>
  <c r="AI268" i="7"/>
  <c r="AT269" i="7"/>
  <c r="AH269" i="7"/>
  <c r="AB268" i="7"/>
  <c r="AF269" i="7"/>
  <c r="L269" i="7"/>
  <c r="U270" i="7"/>
  <c r="AO269" i="7"/>
  <c r="W270" i="7"/>
  <c r="AP269" i="7"/>
  <c r="AQ268" i="7"/>
  <c r="AN269" i="7"/>
  <c r="AE268" i="7"/>
  <c r="N298" i="7"/>
  <c r="K297" i="7"/>
  <c r="AJ296" i="7"/>
  <c r="R298" i="7"/>
  <c r="X297" i="7" s="1"/>
  <c r="J297" i="7"/>
  <c r="AT297" i="7"/>
  <c r="S298" i="7"/>
  <c r="AN296" i="7"/>
  <c r="AF296" i="7"/>
  <c r="T298" i="7"/>
  <c r="AA297" i="7" s="1"/>
  <c r="AH296" i="7"/>
  <c r="AL296" i="7"/>
  <c r="AP296" i="7"/>
  <c r="AB296" i="7"/>
  <c r="AI296" i="7"/>
  <c r="AD268" i="7"/>
  <c r="AK269" i="7"/>
  <c r="AC268" i="7"/>
  <c r="AJ269" i="7"/>
  <c r="AS268" i="7"/>
  <c r="AL269" i="7"/>
  <c r="AM268" i="7"/>
  <c r="V270" i="7"/>
  <c r="AD296" i="7"/>
  <c r="AC296" i="7"/>
  <c r="AM296" i="7"/>
  <c r="AS296" i="7"/>
  <c r="AK296" i="7"/>
  <c r="AO296" i="7"/>
  <c r="AG296" i="7"/>
  <c r="M270" i="7" l="1"/>
  <c r="AK270" i="7"/>
  <c r="AJ270" i="7"/>
  <c r="AS269" i="7"/>
  <c r="AD269" i="7"/>
  <c r="AC269" i="7"/>
  <c r="V271" i="7"/>
  <c r="AL270" i="7"/>
  <c r="AM269" i="7"/>
  <c r="AR297" i="7"/>
  <c r="Z297" i="7"/>
  <c r="Y297" i="7"/>
  <c r="P298" i="7"/>
  <c r="V298" i="7"/>
  <c r="W298" i="7"/>
  <c r="O298" i="7"/>
  <c r="M298" i="7" s="1"/>
  <c r="U298" i="7"/>
  <c r="W271" i="7"/>
  <c r="AQ269" i="7"/>
  <c r="AN270" i="7"/>
  <c r="AE269" i="7"/>
  <c r="AO270" i="7"/>
  <c r="AP270" i="7"/>
  <c r="L297" i="7"/>
  <c r="Q298" i="7"/>
  <c r="AH270" i="7"/>
  <c r="U271" i="7"/>
  <c r="AI269" i="7"/>
  <c r="AB269" i="7"/>
  <c r="L270" i="7"/>
  <c r="AF270" i="7"/>
  <c r="AG270" i="7"/>
  <c r="N271" i="7"/>
  <c r="AT270" i="7"/>
  <c r="M271" i="7" l="1"/>
  <c r="K298" i="7"/>
  <c r="R299" i="7"/>
  <c r="X298" i="7" s="1"/>
  <c r="AF297" i="7"/>
  <c r="J298" i="7"/>
  <c r="Q299" i="7" s="1"/>
  <c r="AJ297" i="7"/>
  <c r="S299" i="7"/>
  <c r="AN297" i="7"/>
  <c r="N299" i="7"/>
  <c r="AT298" i="7"/>
  <c r="AK271" i="7"/>
  <c r="V272" i="7"/>
  <c r="AM271" i="7" s="1"/>
  <c r="AS270" i="7"/>
  <c r="AJ271" i="7"/>
  <c r="AD270" i="7"/>
  <c r="AL271" i="7"/>
  <c r="AC270" i="7"/>
  <c r="AM297" i="7"/>
  <c r="AC297" i="7"/>
  <c r="AS297" i="7"/>
  <c r="AD297" i="7"/>
  <c r="AG297" i="7"/>
  <c r="AO297" i="7"/>
  <c r="AK297" i="7"/>
  <c r="AT271" i="7"/>
  <c r="AB270" i="7"/>
  <c r="L271" i="7"/>
  <c r="AG271" i="7"/>
  <c r="AH271" i="7"/>
  <c r="N272" i="7"/>
  <c r="U272" i="7"/>
  <c r="M272" i="7" s="1"/>
  <c r="AI270" i="7"/>
  <c r="AF271" i="7"/>
  <c r="AE297" i="7"/>
  <c r="AQ297" i="7"/>
  <c r="W272" i="7"/>
  <c r="AO271" i="7"/>
  <c r="AN271" i="7"/>
  <c r="AE270" i="7"/>
  <c r="AQ270" i="7"/>
  <c r="AP271" i="7"/>
  <c r="T299" i="7"/>
  <c r="AA298" i="7" s="1"/>
  <c r="AL297" i="7"/>
  <c r="AP297" i="7"/>
  <c r="AH297" i="7"/>
  <c r="P299" i="7"/>
  <c r="AI297" i="7"/>
  <c r="L298" i="7"/>
  <c r="AB297" i="7"/>
  <c r="AM270" i="7"/>
  <c r="W299" i="7" l="1"/>
  <c r="AQ271" i="7"/>
  <c r="AE271" i="7"/>
  <c r="W273" i="7"/>
  <c r="AO272" i="7"/>
  <c r="AP272" i="7"/>
  <c r="AN272" i="7"/>
  <c r="AR298" i="7"/>
  <c r="Z298" i="7"/>
  <c r="Y298" i="7"/>
  <c r="U299" i="7"/>
  <c r="O299" i="7"/>
  <c r="V299" i="7"/>
  <c r="AJ272" i="7"/>
  <c r="AD271" i="7"/>
  <c r="AK272" i="7"/>
  <c r="AL272" i="7"/>
  <c r="AC271" i="7"/>
  <c r="AS271" i="7"/>
  <c r="V273" i="7"/>
  <c r="AH298" i="7"/>
  <c r="T300" i="7"/>
  <c r="AA299" i="7" s="1"/>
  <c r="AP298" i="7"/>
  <c r="AQ272" i="7"/>
  <c r="AO298" i="7"/>
  <c r="AG298" i="7"/>
  <c r="AK298" i="7"/>
  <c r="N273" i="7"/>
  <c r="AI271" i="7"/>
  <c r="AB271" i="7"/>
  <c r="U273" i="7"/>
  <c r="M273" i="7" s="1"/>
  <c r="AG272" i="7"/>
  <c r="AF272" i="7"/>
  <c r="L272" i="7"/>
  <c r="AH272" i="7"/>
  <c r="AT272" i="7"/>
  <c r="AL298" i="7"/>
  <c r="M299" i="7" l="1"/>
  <c r="AE298" i="7"/>
  <c r="AQ298" i="7"/>
  <c r="U274" i="7"/>
  <c r="M274" i="7" s="1"/>
  <c r="AT273" i="7"/>
  <c r="AH273" i="7"/>
  <c r="AF273" i="7"/>
  <c r="AI272" i="7"/>
  <c r="L273" i="7"/>
  <c r="N274" i="7"/>
  <c r="AB272" i="7"/>
  <c r="AG273" i="7"/>
  <c r="AD298" i="7"/>
  <c r="AS298" i="7"/>
  <c r="AC298" i="7"/>
  <c r="AM298" i="7"/>
  <c r="AL273" i="7"/>
  <c r="AJ273" i="7"/>
  <c r="V274" i="7"/>
  <c r="AK273" i="7"/>
  <c r="AS272" i="7"/>
  <c r="AC272" i="7"/>
  <c r="AD272" i="7"/>
  <c r="AM272" i="7"/>
  <c r="AT299" i="7"/>
  <c r="AF298" i="7"/>
  <c r="J299" i="7"/>
  <c r="K299" i="7"/>
  <c r="S300" i="7"/>
  <c r="AN298" i="7"/>
  <c r="AJ298" i="7"/>
  <c r="N300" i="7"/>
  <c r="R300" i="7"/>
  <c r="X299" i="7" s="1"/>
  <c r="AP273" i="7"/>
  <c r="W274" i="7"/>
  <c r="AO273" i="7"/>
  <c r="AN273" i="7"/>
  <c r="AE272" i="7"/>
  <c r="AI298" i="7"/>
  <c r="AB298" i="7"/>
  <c r="L299" i="7"/>
  <c r="AQ273" i="7" l="1"/>
  <c r="AO274" i="7"/>
  <c r="AP274" i="7"/>
  <c r="W275" i="7"/>
  <c r="AN274" i="7"/>
  <c r="AE273" i="7"/>
  <c r="O300" i="7"/>
  <c r="V300" i="7"/>
  <c r="P300" i="7"/>
  <c r="W300" i="7"/>
  <c r="U300" i="7"/>
  <c r="AS273" i="7"/>
  <c r="AM273" i="7"/>
  <c r="AL274" i="7"/>
  <c r="V275" i="7"/>
  <c r="AD273" i="7"/>
  <c r="AC273" i="7"/>
  <c r="AK274" i="7"/>
  <c r="AJ274" i="7"/>
  <c r="Y299" i="7"/>
  <c r="Z299" i="7"/>
  <c r="AR299" i="7"/>
  <c r="Q300" i="7"/>
  <c r="AT274" i="7"/>
  <c r="AB273" i="7"/>
  <c r="L274" i="7"/>
  <c r="AF274" i="7"/>
  <c r="AI273" i="7"/>
  <c r="U275" i="7"/>
  <c r="N275" i="7"/>
  <c r="AH274" i="7"/>
  <c r="AG274" i="7"/>
  <c r="M275" i="7" l="1"/>
  <c r="M300" i="7"/>
  <c r="AC299" i="7"/>
  <c r="AD299" i="7"/>
  <c r="AM299" i="7"/>
  <c r="AS299" i="7"/>
  <c r="AD274" i="7"/>
  <c r="AC274" i="7"/>
  <c r="AM274" i="7"/>
  <c r="AJ275" i="7"/>
  <c r="V276" i="7"/>
  <c r="AM275" i="7" s="1"/>
  <c r="AL275" i="7"/>
  <c r="AK275" i="7"/>
  <c r="AS274" i="7"/>
  <c r="N301" i="7"/>
  <c r="K300" i="7"/>
  <c r="AJ299" i="7"/>
  <c r="AT300" i="7"/>
  <c r="J300" i="7"/>
  <c r="S301" i="7"/>
  <c r="Y300" i="7" s="1"/>
  <c r="R301" i="7"/>
  <c r="X300" i="7" s="1"/>
  <c r="AF299" i="7"/>
  <c r="AN299" i="7"/>
  <c r="AH275" i="7"/>
  <c r="U276" i="7"/>
  <c r="M276" i="7" s="1"/>
  <c r="N276" i="7"/>
  <c r="AB274" i="7"/>
  <c r="AT275" i="7"/>
  <c r="AI274" i="7"/>
  <c r="L275" i="7"/>
  <c r="AG275" i="7"/>
  <c r="AF275" i="7"/>
  <c r="AP275" i="7"/>
  <c r="AO275" i="7"/>
  <c r="AE274" i="7"/>
  <c r="W276" i="7"/>
  <c r="AQ274" i="7"/>
  <c r="AN275" i="7"/>
  <c r="AP299" i="7"/>
  <c r="AL299" i="7"/>
  <c r="AH299" i="7"/>
  <c r="T301" i="7"/>
  <c r="AA300" i="7" s="1"/>
  <c r="AI299" i="7"/>
  <c r="AB299" i="7"/>
  <c r="L300" i="7"/>
  <c r="AQ299" i="7"/>
  <c r="AE299" i="7"/>
  <c r="AG299" i="7"/>
  <c r="AO299" i="7"/>
  <c r="AK299" i="7"/>
  <c r="AR300" i="7" l="1"/>
  <c r="Z300" i="7"/>
  <c r="Q301" i="7"/>
  <c r="AL300" i="7" s="1"/>
  <c r="V301" i="7"/>
  <c r="N277" i="7"/>
  <c r="AG276" i="7"/>
  <c r="U277" i="7"/>
  <c r="M277" i="7" s="1"/>
  <c r="AB275" i="7"/>
  <c r="AI275" i="7"/>
  <c r="L276" i="7"/>
  <c r="AF276" i="7"/>
  <c r="AH276" i="7"/>
  <c r="AT276" i="7"/>
  <c r="P301" i="7"/>
  <c r="W277" i="7"/>
  <c r="AN276" i="7"/>
  <c r="AE275" i="7"/>
  <c r="AP276" i="7"/>
  <c r="AQ275" i="7"/>
  <c r="AO276" i="7"/>
  <c r="O301" i="7"/>
  <c r="W301" i="7"/>
  <c r="U301" i="7"/>
  <c r="AL276" i="7"/>
  <c r="V277" i="7"/>
  <c r="AS275" i="7"/>
  <c r="AK276" i="7"/>
  <c r="AJ276" i="7"/>
  <c r="AC275" i="7"/>
  <c r="AD275" i="7"/>
  <c r="M301" i="7" l="1"/>
  <c r="AH300" i="7"/>
  <c r="AP300" i="7"/>
  <c r="T302" i="7"/>
  <c r="AA301" i="7" s="1"/>
  <c r="AB300" i="7"/>
  <c r="AI300" i="7"/>
  <c r="L301" i="7"/>
  <c r="AN277" i="7"/>
  <c r="AO277" i="7"/>
  <c r="AQ276" i="7"/>
  <c r="W278" i="7"/>
  <c r="AE276" i="7"/>
  <c r="AP277" i="7"/>
  <c r="AK300" i="7"/>
  <c r="AG300" i="7"/>
  <c r="AO300" i="7"/>
  <c r="K301" i="7"/>
  <c r="AF300" i="7"/>
  <c r="AT301" i="7"/>
  <c r="AJ300" i="7"/>
  <c r="AN300" i="7"/>
  <c r="S302" i="7"/>
  <c r="AR301" i="7" s="1"/>
  <c r="J301" i="7"/>
  <c r="N302" i="7"/>
  <c r="R302" i="7"/>
  <c r="X301" i="7" s="1"/>
  <c r="AF277" i="7"/>
  <c r="AG277" i="7"/>
  <c r="AB276" i="7"/>
  <c r="L277" i="7"/>
  <c r="U278" i="7"/>
  <c r="AT277" i="7"/>
  <c r="AH277" i="7"/>
  <c r="AI276" i="7"/>
  <c r="N278" i="7"/>
  <c r="AM276" i="7"/>
  <c r="AC276" i="7"/>
  <c r="AJ277" i="7"/>
  <c r="V278" i="7"/>
  <c r="AK277" i="7"/>
  <c r="AD276" i="7"/>
  <c r="AL277" i="7"/>
  <c r="AS276" i="7"/>
  <c r="AE300" i="7"/>
  <c r="AQ300" i="7"/>
  <c r="AS300" i="7"/>
  <c r="AD300" i="7"/>
  <c r="AM300" i="7"/>
  <c r="AC300" i="7"/>
  <c r="M278" i="7" l="1"/>
  <c r="P302" i="7"/>
  <c r="AG301" i="7" s="1"/>
  <c r="O302" i="7"/>
  <c r="AM277" i="7"/>
  <c r="AC277" i="7"/>
  <c r="AD277" i="7"/>
  <c r="AJ278" i="7"/>
  <c r="V279" i="7"/>
  <c r="AS277" i="7"/>
  <c r="AK278" i="7"/>
  <c r="AL278" i="7"/>
  <c r="AI277" i="7"/>
  <c r="AT278" i="7"/>
  <c r="AG278" i="7"/>
  <c r="N279" i="7"/>
  <c r="AH278" i="7"/>
  <c r="AB277" i="7"/>
  <c r="AF278" i="7"/>
  <c r="L278" i="7"/>
  <c r="U279" i="7"/>
  <c r="Q302" i="7"/>
  <c r="V302" i="7"/>
  <c r="U302" i="7"/>
  <c r="Y301" i="7"/>
  <c r="Z301" i="7"/>
  <c r="AK301" i="7"/>
  <c r="AO301" i="7"/>
  <c r="W302" i="7"/>
  <c r="AN301" i="7"/>
  <c r="AF301" i="7"/>
  <c r="AE277" i="7"/>
  <c r="AN278" i="7"/>
  <c r="W279" i="7"/>
  <c r="AP278" i="7"/>
  <c r="AO278" i="7"/>
  <c r="AQ277" i="7"/>
  <c r="M279" i="7" l="1"/>
  <c r="R303" i="7"/>
  <c r="X302" i="7" s="1"/>
  <c r="M302" i="7"/>
  <c r="AJ301" i="7"/>
  <c r="N303" i="7"/>
  <c r="AI301" i="7"/>
  <c r="L302" i="7"/>
  <c r="AB301" i="7"/>
  <c r="AK279" i="7"/>
  <c r="AL279" i="7"/>
  <c r="V280" i="7"/>
  <c r="AD278" i="7"/>
  <c r="AS278" i="7"/>
  <c r="AC278" i="7"/>
  <c r="AJ279" i="7"/>
  <c r="AE301" i="7"/>
  <c r="AQ301" i="7"/>
  <c r="AL301" i="7"/>
  <c r="T303" i="7"/>
  <c r="AA302" i="7" s="1"/>
  <c r="AP301" i="7"/>
  <c r="AH301" i="7"/>
  <c r="AT279" i="7"/>
  <c r="AI278" i="7"/>
  <c r="AH279" i="7"/>
  <c r="U280" i="7"/>
  <c r="M280" i="7" s="1"/>
  <c r="AB278" i="7"/>
  <c r="AG279" i="7"/>
  <c r="N280" i="7"/>
  <c r="AF279" i="7"/>
  <c r="L279" i="7"/>
  <c r="AM278" i="7"/>
  <c r="K302" i="7"/>
  <c r="AM301" i="7"/>
  <c r="AS301" i="7"/>
  <c r="AD301" i="7"/>
  <c r="AC301" i="7"/>
  <c r="J302" i="7"/>
  <c r="W280" i="7"/>
  <c r="AQ278" i="7"/>
  <c r="AE278" i="7"/>
  <c r="AP279" i="7"/>
  <c r="AN279" i="7"/>
  <c r="AO279" i="7"/>
  <c r="AT302" i="7"/>
  <c r="S303" i="7"/>
  <c r="Z302" i="7" s="1"/>
  <c r="U303" i="7" l="1"/>
  <c r="AB302" i="7" s="1"/>
  <c r="Q303" i="7"/>
  <c r="AL302" i="7" s="1"/>
  <c r="AE279" i="7"/>
  <c r="AN280" i="7"/>
  <c r="AO280" i="7"/>
  <c r="W281" i="7"/>
  <c r="AQ280" i="7" s="1"/>
  <c r="AQ279" i="7"/>
  <c r="AP280" i="7"/>
  <c r="AI302" i="7"/>
  <c r="AC279" i="7"/>
  <c r="AD279" i="7"/>
  <c r="AL280" i="7"/>
  <c r="AM279" i="7"/>
  <c r="AK280" i="7"/>
  <c r="V281" i="7"/>
  <c r="AS279" i="7"/>
  <c r="AJ280" i="7"/>
  <c r="P303" i="7"/>
  <c r="O303" i="7"/>
  <c r="AI279" i="7"/>
  <c r="L280" i="7"/>
  <c r="U281" i="7"/>
  <c r="M281" i="7" s="1"/>
  <c r="AF280" i="7"/>
  <c r="AB279" i="7"/>
  <c r="N281" i="7"/>
  <c r="AT280" i="7"/>
  <c r="AG280" i="7"/>
  <c r="AH280" i="7"/>
  <c r="W303" i="7"/>
  <c r="Y302" i="7"/>
  <c r="AR302" i="7"/>
  <c r="V304" i="7"/>
  <c r="V303" i="7"/>
  <c r="M303" i="7" l="1"/>
  <c r="AH302" i="7"/>
  <c r="AP302" i="7"/>
  <c r="T304" i="7"/>
  <c r="AA303" i="7" s="1"/>
  <c r="AP281" i="7"/>
  <c r="AE280" i="7"/>
  <c r="AQ281" i="7"/>
  <c r="AO281" i="7"/>
  <c r="AN281" i="7"/>
  <c r="R304" i="7"/>
  <c r="X303" i="7" s="1"/>
  <c r="K303" i="7"/>
  <c r="J303" i="7"/>
  <c r="AT303" i="7"/>
  <c r="N304" i="7"/>
  <c r="AN302" i="7"/>
  <c r="AF302" i="7"/>
  <c r="S304" i="7"/>
  <c r="AJ302" i="7"/>
  <c r="AC303" i="7"/>
  <c r="AD303" i="7"/>
  <c r="AS303" i="7"/>
  <c r="AO302" i="7"/>
  <c r="AK302" i="7"/>
  <c r="AG302" i="7"/>
  <c r="AD302" i="7"/>
  <c r="AM303" i="7"/>
  <c r="AS302" i="7"/>
  <c r="AC302" i="7"/>
  <c r="AM302" i="7"/>
  <c r="AM280" i="7"/>
  <c r="AS280" i="7"/>
  <c r="AM281" i="7"/>
  <c r="AK281" i="7"/>
  <c r="AD280" i="7"/>
  <c r="AL281" i="7"/>
  <c r="AC280" i="7"/>
  <c r="AJ281" i="7"/>
  <c r="L303" i="7"/>
  <c r="AQ302" i="7"/>
  <c r="AE302" i="7"/>
  <c r="N282" i="7"/>
  <c r="AI280" i="7"/>
  <c r="L281" i="7"/>
  <c r="AG281" i="7"/>
  <c r="AI281" i="7"/>
  <c r="AH281" i="7"/>
  <c r="AB280" i="7"/>
  <c r="AF281" i="7"/>
  <c r="AT281" i="7"/>
  <c r="L282" i="7"/>
  <c r="Q304" i="7" l="1"/>
  <c r="T305" i="7" s="1"/>
  <c r="AA304" i="7" s="1"/>
  <c r="P304" i="7"/>
  <c r="AG303" i="7" s="1"/>
  <c r="U304" i="7"/>
  <c r="W304" i="7"/>
  <c r="O304" i="7"/>
  <c r="M304" i="7" s="1"/>
  <c r="Y303" i="7"/>
  <c r="AR303" i="7"/>
  <c r="Z303" i="7"/>
  <c r="AL303" i="7" l="1"/>
  <c r="AK303" i="7"/>
  <c r="AH303" i="7"/>
  <c r="AO303" i="7"/>
  <c r="AP303" i="7"/>
  <c r="AQ303" i="7"/>
  <c r="AE303" i="7"/>
  <c r="AB303" i="7"/>
  <c r="AI303" i="7"/>
  <c r="N305" i="7"/>
  <c r="K304" i="7"/>
  <c r="S305" i="7"/>
  <c r="AJ303" i="7"/>
  <c r="R305" i="7"/>
  <c r="X304" i="7" s="1"/>
  <c r="J304" i="7"/>
  <c r="AF303" i="7"/>
  <c r="AN303" i="7"/>
  <c r="AT304" i="7"/>
  <c r="Q305" i="7" l="1"/>
  <c r="AH304" i="7" s="1"/>
  <c r="Y304" i="7"/>
  <c r="Z304" i="7"/>
  <c r="AR304" i="7"/>
  <c r="P305" i="7"/>
  <c r="V305" i="7"/>
  <c r="O305" i="7"/>
  <c r="M305" i="7" s="1"/>
  <c r="L304" i="7"/>
  <c r="U305" i="7"/>
  <c r="W305" i="7"/>
  <c r="AL304" i="7" l="1"/>
  <c r="T306" i="7"/>
  <c r="AA305" i="7" s="1"/>
  <c r="AP304" i="7"/>
  <c r="AC304" i="7"/>
  <c r="AS304" i="7"/>
  <c r="AD304" i="7"/>
  <c r="AM304" i="7"/>
  <c r="AK304" i="7"/>
  <c r="AG304" i="7"/>
  <c r="AO304" i="7"/>
  <c r="AB304" i="7"/>
  <c r="AI304" i="7"/>
  <c r="L305" i="7"/>
  <c r="AJ304" i="7"/>
  <c r="N306" i="7"/>
  <c r="R306" i="7"/>
  <c r="X305" i="7" s="1"/>
  <c r="J305" i="7"/>
  <c r="S306" i="7"/>
  <c r="Y305" i="7" s="1"/>
  <c r="K305" i="7"/>
  <c r="AN304" i="7"/>
  <c r="AT305" i="7"/>
  <c r="AF304" i="7"/>
  <c r="AE304" i="7"/>
  <c r="AQ304" i="7"/>
  <c r="V306" i="7" l="1"/>
  <c r="AS305" i="7" s="1"/>
  <c r="O306" i="7"/>
  <c r="U306" i="7"/>
  <c r="W306" i="7"/>
  <c r="AC305" i="7"/>
  <c r="P306" i="7"/>
  <c r="AD305" i="7"/>
  <c r="Q306" i="7"/>
  <c r="Z305" i="7"/>
  <c r="AR305" i="7"/>
  <c r="R307" i="7" l="1"/>
  <c r="X306" i="7" s="1"/>
  <c r="M306" i="7"/>
  <c r="AM305" i="7"/>
  <c r="AN305" i="7"/>
  <c r="AJ305" i="7"/>
  <c r="J306" i="7"/>
  <c r="AF305" i="7"/>
  <c r="AT306" i="7"/>
  <c r="S307" i="7"/>
  <c r="AQ305" i="7"/>
  <c r="AE305" i="7"/>
  <c r="AI305" i="7"/>
  <c r="AB305" i="7"/>
  <c r="L306" i="7"/>
  <c r="K306" i="7"/>
  <c r="U307" i="7" s="1"/>
  <c r="AL305" i="7"/>
  <c r="AP305" i="7"/>
  <c r="AH305" i="7"/>
  <c r="T307" i="7"/>
  <c r="AA306" i="7" s="1"/>
  <c r="N307" i="7"/>
  <c r="AK305" i="7"/>
  <c r="AO305" i="7"/>
  <c r="AG305" i="7"/>
  <c r="Q307" i="7" l="1"/>
  <c r="P307" i="7"/>
  <c r="AO306" i="7" s="1"/>
  <c r="O307" i="7"/>
  <c r="AI306" i="7"/>
  <c r="AB306" i="7"/>
  <c r="AG306" i="7"/>
  <c r="Y306" i="7"/>
  <c r="AR306" i="7"/>
  <c r="V307" i="7"/>
  <c r="W307" i="7"/>
  <c r="Z306" i="7"/>
  <c r="AK306" i="7"/>
  <c r="AP306" i="7"/>
  <c r="AH306" i="7"/>
  <c r="AL306" i="7"/>
  <c r="T308" i="7"/>
  <c r="AD308" i="7" s="1"/>
  <c r="R308" i="7" l="1"/>
  <c r="X307" i="7" s="1"/>
  <c r="M307" i="7"/>
  <c r="N308" i="7" s="1"/>
  <c r="AB308" i="7"/>
  <c r="J307" i="7"/>
  <c r="K307" i="7"/>
  <c r="U308" i="7" s="1"/>
  <c r="S308" i="7"/>
  <c r="AS308" i="7" s="1"/>
  <c r="AJ306" i="7"/>
  <c r="AC308" i="7"/>
  <c r="AF306" i="7"/>
  <c r="AN306" i="7"/>
  <c r="AA307" i="7"/>
  <c r="AQ306" i="7"/>
  <c r="AE306" i="7"/>
  <c r="AM306" i="7"/>
  <c r="AS306" i="7"/>
  <c r="AC306" i="7"/>
  <c r="AD306" i="7"/>
  <c r="AE308" i="7"/>
  <c r="AT307" i="7"/>
  <c r="O308" i="7"/>
  <c r="L307" i="7"/>
  <c r="W308" i="7"/>
  <c r="AE307" i="7" s="1"/>
  <c r="Q308" i="7"/>
  <c r="AH307" i="7" s="1"/>
  <c r="P308" i="7"/>
  <c r="AN307" i="7" l="1"/>
  <c r="V308" i="7"/>
  <c r="AM307" i="7" s="1"/>
  <c r="Z307" i="7"/>
  <c r="Y307" i="7"/>
  <c r="AR307" i="7"/>
  <c r="AI307" i="7"/>
  <c r="AI308" i="7"/>
  <c r="AB307" i="7"/>
  <c r="Z308" i="7"/>
  <c r="AP307" i="7"/>
  <c r="AC307" i="7"/>
  <c r="X308" i="7"/>
  <c r="AS307" i="7"/>
  <c r="AM308" i="7"/>
  <c r="AD307" i="7"/>
  <c r="AJ307" i="7"/>
  <c r="AQ308" i="7"/>
  <c r="AQ307" i="7"/>
  <c r="AF307" i="7"/>
  <c r="L309" i="7"/>
  <c r="AA308" i="7"/>
  <c r="AT308" i="7"/>
  <c r="L308" i="7"/>
  <c r="Y308" i="7"/>
  <c r="AO307" i="7"/>
  <c r="AR308" i="7"/>
  <c r="AG307" i="7"/>
  <c r="J308" i="7"/>
  <c r="AK307" i="7"/>
  <c r="K308" i="7"/>
  <c r="AL307" i="7"/>
  <c r="M308" i="7" l="1"/>
  <c r="N309" i="7" s="1"/>
  <c r="Q309" i="7"/>
  <c r="AH308" i="7" s="1"/>
  <c r="O309" i="7"/>
  <c r="P309" i="7"/>
  <c r="AG308" i="7" s="1"/>
  <c r="R310" i="7" l="1"/>
  <c r="X309" i="7" s="1"/>
  <c r="M309" i="7"/>
  <c r="AT309" i="7"/>
  <c r="J309" i="7"/>
  <c r="AF308" i="7"/>
  <c r="AL308" i="7"/>
  <c r="T310" i="7"/>
  <c r="AA309" i="7" s="1"/>
  <c r="AP308" i="7"/>
  <c r="AK308" i="7"/>
  <c r="AN308" i="7"/>
  <c r="AO308" i="7"/>
  <c r="AJ308" i="7"/>
  <c r="K309" i="7"/>
  <c r="N310" i="7"/>
  <c r="S310" i="7"/>
  <c r="Y309" i="7" s="1"/>
  <c r="O310" i="7"/>
  <c r="Q310" i="7"/>
  <c r="W310" i="7" l="1"/>
  <c r="AQ309" i="7" s="1"/>
  <c r="P310" i="7"/>
  <c r="K310" i="7" s="1"/>
  <c r="V310" i="7"/>
  <c r="AC309" i="7" s="1"/>
  <c r="U310" i="7"/>
  <c r="AB309" i="7" s="1"/>
  <c r="Z309" i="7"/>
  <c r="AR309" i="7"/>
  <c r="V311" i="7"/>
  <c r="AD310" i="7" s="1"/>
  <c r="T311" i="7"/>
  <c r="AA310" i="7" s="1"/>
  <c r="AL309" i="7"/>
  <c r="AP309" i="7"/>
  <c r="AH309" i="7"/>
  <c r="AJ309" i="7"/>
  <c r="AF309" i="7"/>
  <c r="R311" i="7"/>
  <c r="X310" i="7" s="1"/>
  <c r="AN309" i="7"/>
  <c r="M310" i="7" l="1"/>
  <c r="AE309" i="7"/>
  <c r="AI309" i="7"/>
  <c r="J310" i="7"/>
  <c r="W311" i="7" s="1"/>
  <c r="AK309" i="7"/>
  <c r="AO309" i="7"/>
  <c r="AG309" i="7"/>
  <c r="N311" i="7"/>
  <c r="S311" i="7"/>
  <c r="Z310" i="7" s="1"/>
  <c r="AS309" i="7"/>
  <c r="AT310" i="7"/>
  <c r="AM309" i="7"/>
  <c r="L310" i="7"/>
  <c r="AD309" i="7"/>
  <c r="AS310" i="7"/>
  <c r="AM310" i="7"/>
  <c r="AC310" i="7"/>
  <c r="AR310" i="7" l="1"/>
  <c r="Y310" i="7"/>
  <c r="Q311" i="7"/>
  <c r="AP310" i="7" s="1"/>
  <c r="O311" i="7"/>
  <c r="P311" i="7"/>
  <c r="AG310" i="7" s="1"/>
  <c r="U311" i="7"/>
  <c r="AB310" i="7" s="1"/>
  <c r="AE310" i="7"/>
  <c r="AQ310" i="7"/>
  <c r="AN310" i="7" l="1"/>
  <c r="M311" i="7"/>
  <c r="AF310" i="7"/>
  <c r="AO310" i="7"/>
  <c r="AK310" i="7"/>
  <c r="AI310" i="7"/>
  <c r="AJ310" i="7"/>
  <c r="R312" i="7"/>
  <c r="X311" i="7" s="1"/>
  <c r="AT311" i="7"/>
  <c r="AL310" i="7"/>
  <c r="N312" i="7"/>
  <c r="AH310" i="7"/>
  <c r="T312" i="7"/>
  <c r="AA311" i="7" s="1"/>
  <c r="J311" i="7"/>
  <c r="S312" i="7"/>
  <c r="Y311" i="7" s="1"/>
  <c r="K311" i="7"/>
  <c r="L311" i="7" s="1"/>
  <c r="U312" i="7" l="1"/>
  <c r="AB311" i="7" s="1"/>
  <c r="Z311" i="7"/>
  <c r="W312" i="7"/>
  <c r="AQ311" i="7" s="1"/>
  <c r="V312" i="7"/>
  <c r="P312" i="7"/>
  <c r="AO311" i="7" s="1"/>
  <c r="AR311" i="7"/>
  <c r="Q312" i="7"/>
  <c r="AL311" i="7" s="1"/>
  <c r="O312" i="7"/>
  <c r="M312" i="7" s="1"/>
  <c r="AT312" i="7" l="1"/>
  <c r="AI311" i="7"/>
  <c r="AK311" i="7"/>
  <c r="AE311" i="7"/>
  <c r="N313" i="7"/>
  <c r="K312" i="7"/>
  <c r="AH311" i="7"/>
  <c r="T313" i="7"/>
  <c r="AA312" i="7" s="1"/>
  <c r="AG311" i="7"/>
  <c r="AS311" i="7"/>
  <c r="AM311" i="7"/>
  <c r="AD311" i="7"/>
  <c r="AC311" i="7"/>
  <c r="AF311" i="7"/>
  <c r="AJ311" i="7"/>
  <c r="AN311" i="7"/>
  <c r="R313" i="7"/>
  <c r="X312" i="7" s="1"/>
  <c r="AP311" i="7"/>
  <c r="S313" i="7"/>
  <c r="Z312" i="7" s="1"/>
  <c r="J312" i="7"/>
  <c r="L312" i="7"/>
  <c r="P313" i="7" l="1"/>
  <c r="AO312" i="7" s="1"/>
  <c r="U313" i="7"/>
  <c r="AI312" i="7" s="1"/>
  <c r="Y312" i="7"/>
  <c r="AR312" i="7"/>
  <c r="O313" i="7"/>
  <c r="V313" i="7"/>
  <c r="AM312" i="7" s="1"/>
  <c r="Q313" i="7"/>
  <c r="AP312" i="7" s="1"/>
  <c r="W313" i="7"/>
  <c r="AE312" i="7" s="1"/>
  <c r="AK312" i="7"/>
  <c r="R314" i="7" l="1"/>
  <c r="X313" i="7" s="1"/>
  <c r="M313" i="7"/>
  <c r="AG312" i="7"/>
  <c r="AB312" i="7"/>
  <c r="AD312" i="7"/>
  <c r="AC312" i="7"/>
  <c r="N314" i="7"/>
  <c r="AT313" i="7"/>
  <c r="AH312" i="7"/>
  <c r="AQ312" i="7"/>
  <c r="AS312" i="7"/>
  <c r="L313" i="7"/>
  <c r="AF312" i="7"/>
  <c r="K313" i="7"/>
  <c r="AJ312" i="7"/>
  <c r="AN312" i="7"/>
  <c r="S314" i="7"/>
  <c r="Z313" i="7" s="1"/>
  <c r="T314" i="7"/>
  <c r="AA313" i="7" s="1"/>
  <c r="J313" i="7"/>
  <c r="AL312" i="7"/>
  <c r="U314" i="7" l="1"/>
  <c r="AB313" i="7" s="1"/>
  <c r="Y313" i="7"/>
  <c r="W314" i="7"/>
  <c r="AQ313" i="7" s="1"/>
  <c r="V314" i="7"/>
  <c r="AC313" i="7" s="1"/>
  <c r="AR313" i="7"/>
  <c r="Q314" i="7"/>
  <c r="T315" i="7" s="1"/>
  <c r="AA314" i="7" s="1"/>
  <c r="P314" i="7"/>
  <c r="AG313" i="7" s="1"/>
  <c r="O314" i="7"/>
  <c r="AI313" i="7"/>
  <c r="AJ313" i="7" l="1"/>
  <c r="M314" i="7"/>
  <c r="N315" i="7" s="1"/>
  <c r="AE313" i="7"/>
  <c r="L314" i="7"/>
  <c r="AS313" i="7"/>
  <c r="AM313" i="7"/>
  <c r="AD313" i="7"/>
  <c r="AN313" i="7"/>
  <c r="AL313" i="7"/>
  <c r="AP313" i="7"/>
  <c r="AT314" i="7"/>
  <c r="AH313" i="7"/>
  <c r="AO313" i="7"/>
  <c r="S315" i="7"/>
  <c r="Z314" i="7" s="1"/>
  <c r="AF313" i="7"/>
  <c r="J314" i="7"/>
  <c r="R315" i="7"/>
  <c r="X314" i="7" s="1"/>
  <c r="K314" i="7"/>
  <c r="AK313" i="7"/>
  <c r="U315" i="7" l="1"/>
  <c r="Q315" i="7"/>
  <c r="AH314" i="7" s="1"/>
  <c r="V316" i="7"/>
  <c r="AD315" i="7" s="1"/>
  <c r="V315" i="7"/>
  <c r="AD314" i="7" s="1"/>
  <c r="AR314" i="7"/>
  <c r="O315" i="7"/>
  <c r="Y314" i="7"/>
  <c r="W315" i="7"/>
  <c r="AQ314" i="7" s="1"/>
  <c r="P315" i="7"/>
  <c r="AB314" i="7"/>
  <c r="AI314" i="7"/>
  <c r="AF314" i="7" l="1"/>
  <c r="M315" i="7"/>
  <c r="AP314" i="7"/>
  <c r="AL314" i="7"/>
  <c r="T316" i="7"/>
  <c r="AA315" i="7" s="1"/>
  <c r="AC315" i="7"/>
  <c r="AS315" i="7"/>
  <c r="AN314" i="7"/>
  <c r="AJ314" i="7"/>
  <c r="AS314" i="7"/>
  <c r="S316" i="7"/>
  <c r="AR315" i="7" s="1"/>
  <c r="L315" i="7"/>
  <c r="AE314" i="7"/>
  <c r="AM315" i="7"/>
  <c r="AM314" i="7"/>
  <c r="R316" i="7"/>
  <c r="X315" i="7" s="1"/>
  <c r="AC314" i="7"/>
  <c r="K315" i="7"/>
  <c r="J315" i="7"/>
  <c r="AG314" i="7"/>
  <c r="AO314" i="7"/>
  <c r="AK314" i="7"/>
  <c r="AT315" i="7"/>
  <c r="N316" i="7"/>
  <c r="Q316" i="7" l="1"/>
  <c r="AH315" i="7" s="1"/>
  <c r="U316" i="7"/>
  <c r="AI315" i="7" s="1"/>
  <c r="Z315" i="7"/>
  <c r="Y315" i="7"/>
  <c r="P316" i="7"/>
  <c r="AK315" i="7" s="1"/>
  <c r="W316" i="7"/>
  <c r="AQ315" i="7" s="1"/>
  <c r="O316" i="7"/>
  <c r="M316" i="7" s="1"/>
  <c r="AB315" i="7" l="1"/>
  <c r="T317" i="7"/>
  <c r="AA316" i="7" s="1"/>
  <c r="AP315" i="7"/>
  <c r="AL315" i="7"/>
  <c r="S317" i="7"/>
  <c r="Y316" i="7" s="1"/>
  <c r="AG315" i="7"/>
  <c r="AO315" i="7"/>
  <c r="AE315" i="7"/>
  <c r="AJ315" i="7"/>
  <c r="AF315" i="7"/>
  <c r="N317" i="7"/>
  <c r="AT316" i="7"/>
  <c r="K316" i="7"/>
  <c r="AN315" i="7"/>
  <c r="R317" i="7"/>
  <c r="X316" i="7" s="1"/>
  <c r="J316" i="7"/>
  <c r="AR316" i="7" l="1"/>
  <c r="Z316" i="7"/>
  <c r="V317" i="7"/>
  <c r="AC316" i="7" s="1"/>
  <c r="P317" i="7"/>
  <c r="AK316" i="7" s="1"/>
  <c r="L316" i="7"/>
  <c r="W317" i="7"/>
  <c r="AQ316" i="7" s="1"/>
  <c r="Q317" i="7"/>
  <c r="AH316" i="7" s="1"/>
  <c r="U317" i="7"/>
  <c r="AI316" i="7" s="1"/>
  <c r="O317" i="7"/>
  <c r="M317" i="7" l="1"/>
  <c r="AM316" i="7"/>
  <c r="AD316" i="7"/>
  <c r="AS316" i="7"/>
  <c r="AO316" i="7"/>
  <c r="AG316" i="7"/>
  <c r="J317" i="7"/>
  <c r="T318" i="7"/>
  <c r="AA317" i="7" s="1"/>
  <c r="AP316" i="7"/>
  <c r="AE316" i="7"/>
  <c r="AL316" i="7"/>
  <c r="AJ316" i="7"/>
  <c r="L317" i="7"/>
  <c r="K317" i="7"/>
  <c r="W318" i="7" s="1"/>
  <c r="S318" i="7"/>
  <c r="Z317" i="7" s="1"/>
  <c r="AT317" i="7"/>
  <c r="AN316" i="7"/>
  <c r="R318" i="7"/>
  <c r="X317" i="7" s="1"/>
  <c r="AB316" i="7"/>
  <c r="N318" i="7"/>
  <c r="AF316" i="7"/>
  <c r="P318" i="7" l="1"/>
  <c r="U318" i="7"/>
  <c r="V318" i="7"/>
  <c r="AM317" i="7" s="1"/>
  <c r="O318" i="7"/>
  <c r="M318" i="7" s="1"/>
  <c r="Q318" i="7"/>
  <c r="T319" i="7" s="1"/>
  <c r="AA318" i="7" s="1"/>
  <c r="V319" i="7"/>
  <c r="AR317" i="7"/>
  <c r="Y317" i="7"/>
  <c r="AQ317" i="7"/>
  <c r="AE317" i="7"/>
  <c r="AO317" i="7"/>
  <c r="AG317" i="7"/>
  <c r="AK317" i="7"/>
  <c r="AB317" i="7"/>
  <c r="AI317" i="7"/>
  <c r="AM318" i="7" l="1"/>
  <c r="AT318" i="7"/>
  <c r="AJ317" i="7"/>
  <c r="AC318" i="7"/>
  <c r="R319" i="7"/>
  <c r="X318" i="7" s="1"/>
  <c r="AF317" i="7"/>
  <c r="AS318" i="7"/>
  <c r="AD318" i="7"/>
  <c r="N319" i="7"/>
  <c r="AN317" i="7"/>
  <c r="K318" i="7"/>
  <c r="L318" i="7"/>
  <c r="AD317" i="7"/>
  <c r="J318" i="7"/>
  <c r="AC317" i="7"/>
  <c r="S319" i="7"/>
  <c r="Z318" i="7" s="1"/>
  <c r="AS317" i="7"/>
  <c r="AL317" i="7"/>
  <c r="AH317" i="7"/>
  <c r="AP317" i="7"/>
  <c r="Q319" i="7" l="1"/>
  <c r="T320" i="7" s="1"/>
  <c r="AA319" i="7" s="1"/>
  <c r="Y318" i="7"/>
  <c r="AR318" i="7"/>
  <c r="O319" i="7"/>
  <c r="W319" i="7"/>
  <c r="AQ318" i="7" s="1"/>
  <c r="P319" i="7"/>
  <c r="U319" i="7"/>
  <c r="AI318" i="7" s="1"/>
  <c r="AH318" i="7"/>
  <c r="AN318" i="7" l="1"/>
  <c r="M319" i="7"/>
  <c r="N320" i="7" s="1"/>
  <c r="AP318" i="7"/>
  <c r="AL318" i="7"/>
  <c r="AF318" i="7"/>
  <c r="AJ318" i="7"/>
  <c r="S320" i="7"/>
  <c r="Z319" i="7" s="1"/>
  <c r="K319" i="7"/>
  <c r="AE318" i="7"/>
  <c r="J319" i="7"/>
  <c r="AO318" i="7"/>
  <c r="AT319" i="7"/>
  <c r="R320" i="7"/>
  <c r="X319" i="7" s="1"/>
  <c r="AB318" i="7"/>
  <c r="AG318" i="7"/>
  <c r="AK318" i="7"/>
  <c r="P320" i="7" l="1"/>
  <c r="V320" i="7"/>
  <c r="AM319" i="7" s="1"/>
  <c r="Y319" i="7"/>
  <c r="AR319" i="7"/>
  <c r="L319" i="7"/>
  <c r="O320" i="7"/>
  <c r="U320" i="7"/>
  <c r="AI319" i="7" s="1"/>
  <c r="W320" i="7"/>
  <c r="AQ319" i="7" s="1"/>
  <c r="Q320" i="7"/>
  <c r="AH319" i="7" s="1"/>
  <c r="AK319" i="7"/>
  <c r="AO319" i="7"/>
  <c r="AG319" i="7"/>
  <c r="R321" i="7" l="1"/>
  <c r="X320" i="7" s="1"/>
  <c r="M320" i="7"/>
  <c r="AC319" i="7"/>
  <c r="AD319" i="7"/>
  <c r="AS319" i="7"/>
  <c r="AJ319" i="7"/>
  <c r="AN319" i="7"/>
  <c r="AF319" i="7"/>
  <c r="K320" i="7"/>
  <c r="AB319" i="7"/>
  <c r="N321" i="7"/>
  <c r="AL319" i="7"/>
  <c r="T321" i="7"/>
  <c r="AE321" i="7" s="1"/>
  <c r="L320" i="7"/>
  <c r="AE319" i="7"/>
  <c r="AT320" i="7"/>
  <c r="J320" i="7"/>
  <c r="S321" i="7"/>
  <c r="AS321" i="7" s="1"/>
  <c r="AP319" i="7"/>
  <c r="AC321" i="7"/>
  <c r="AB321" i="7"/>
  <c r="Q321" i="7" l="1"/>
  <c r="AA321" i="7" s="1"/>
  <c r="P321" i="7"/>
  <c r="AR321" i="7" s="1"/>
  <c r="V321" i="7"/>
  <c r="AD320" i="7" s="1"/>
  <c r="W321" i="7"/>
  <c r="AQ321" i="7" s="1"/>
  <c r="AD321" i="7"/>
  <c r="AA320" i="7"/>
  <c r="AH320" i="7"/>
  <c r="AL320" i="7"/>
  <c r="O321" i="7"/>
  <c r="M321" i="7" s="1"/>
  <c r="Z321" i="7"/>
  <c r="AP320" i="7"/>
  <c r="U321" i="7"/>
  <c r="L322" i="7" s="1"/>
  <c r="Y320" i="7"/>
  <c r="Z320" i="7"/>
  <c r="AR320" i="7"/>
  <c r="AC320" i="7"/>
  <c r="AM320" i="7"/>
  <c r="AM321" i="7" l="1"/>
  <c r="AG320" i="7"/>
  <c r="AE320" i="7"/>
  <c r="AK320" i="7"/>
  <c r="AO320" i="7"/>
  <c r="AS320" i="7"/>
  <c r="AQ320" i="7"/>
  <c r="N322" i="7"/>
  <c r="J321" i="7"/>
  <c r="X321" i="7"/>
  <c r="AT321" i="7"/>
  <c r="AI320" i="7"/>
  <c r="AI321" i="7"/>
  <c r="L321" i="7"/>
  <c r="Y321" i="7"/>
  <c r="AN320" i="7"/>
  <c r="AJ320" i="7"/>
  <c r="AF320" i="7"/>
  <c r="AB320" i="7"/>
  <c r="K321" i="7"/>
  <c r="P322" i="7" l="1"/>
  <c r="O322" i="7"/>
  <c r="Q322" i="7"/>
  <c r="AL321" i="7" s="1"/>
  <c r="AO321" i="7"/>
  <c r="AK321" i="7"/>
  <c r="AG321" i="7"/>
  <c r="M322" i="7" l="1"/>
  <c r="N323" i="7" s="1"/>
  <c r="T323" i="7"/>
  <c r="AA322" i="7" s="1"/>
  <c r="AP321" i="7"/>
  <c r="AH321" i="7"/>
  <c r="R323" i="7"/>
  <c r="X322" i="7" s="1"/>
  <c r="AF321" i="7"/>
  <c r="AN321" i="7"/>
  <c r="AJ321" i="7"/>
  <c r="AT322" i="7"/>
  <c r="J322" i="7"/>
  <c r="W323" i="7" s="1"/>
  <c r="K322" i="7"/>
  <c r="Q323" i="7" s="1"/>
  <c r="S323" i="7"/>
  <c r="Z322" i="7" s="1"/>
  <c r="V323" i="7"/>
  <c r="U323" i="7"/>
  <c r="O323" i="7"/>
  <c r="AR322" i="7" l="1"/>
  <c r="Y322" i="7"/>
  <c r="P323" i="7"/>
  <c r="S324" i="7" s="1"/>
  <c r="Y323" i="7" s="1"/>
  <c r="V324" i="7"/>
  <c r="AD323" i="7" s="1"/>
  <c r="AN322" i="7"/>
  <c r="AT323" i="7"/>
  <c r="AJ322" i="7"/>
  <c r="AF322" i="7"/>
  <c r="R324" i="7"/>
  <c r="X323" i="7" s="1"/>
  <c r="AI322" i="7"/>
  <c r="L323" i="7"/>
  <c r="AB322" i="7"/>
  <c r="AC322" i="7"/>
  <c r="AM322" i="7"/>
  <c r="AS322" i="7"/>
  <c r="AD322" i="7"/>
  <c r="AO322" i="7"/>
  <c r="AG322" i="7"/>
  <c r="AQ322" i="7"/>
  <c r="AE322" i="7"/>
  <c r="T324" i="7"/>
  <c r="AA323" i="7" s="1"/>
  <c r="AP322" i="7"/>
  <c r="AH322" i="7"/>
  <c r="AL322" i="7"/>
  <c r="AM323" i="7" l="1"/>
  <c r="AK322" i="7"/>
  <c r="K323" i="7"/>
  <c r="M323" i="7"/>
  <c r="N324" i="7" s="1"/>
  <c r="J323" i="7"/>
  <c r="Q324" i="7" s="1"/>
  <c r="AL323" i="7" s="1"/>
  <c r="AS323" i="7"/>
  <c r="AC323" i="7"/>
  <c r="AR323" i="7"/>
  <c r="Z323" i="7"/>
  <c r="O324" i="7" l="1"/>
  <c r="P324" i="7"/>
  <c r="W324" i="7"/>
  <c r="U324" i="7"/>
  <c r="AI323" i="7" s="1"/>
  <c r="AP323" i="7"/>
  <c r="T325" i="7"/>
  <c r="AA324" i="7" s="1"/>
  <c r="AH323" i="7"/>
  <c r="AB323" i="7"/>
  <c r="AO323" i="7"/>
  <c r="AK323" i="7"/>
  <c r="AG323" i="7"/>
  <c r="AE323" i="7"/>
  <c r="AQ323" i="7"/>
  <c r="K324" i="7"/>
  <c r="R325" i="7"/>
  <c r="X324" i="7" s="1"/>
  <c r="S325" i="7"/>
  <c r="Z324" i="7" s="1"/>
  <c r="J324" i="7"/>
  <c r="AN323" i="7"/>
  <c r="AF323" i="7"/>
  <c r="AJ323" i="7"/>
  <c r="AT324" i="7" l="1"/>
  <c r="M324" i="7"/>
  <c r="N325" i="7" s="1"/>
  <c r="W325" i="7"/>
  <c r="AE324" i="7" s="1"/>
  <c r="P325" i="7"/>
  <c r="AK324" i="7" s="1"/>
  <c r="Q325" i="7"/>
  <c r="AH324" i="7" s="1"/>
  <c r="U325" i="7"/>
  <c r="O325" i="7"/>
  <c r="M325" i="7" s="1"/>
  <c r="L324" i="7"/>
  <c r="V325" i="7"/>
  <c r="AR324" i="7"/>
  <c r="Y324" i="7"/>
  <c r="AQ324" i="7" l="1"/>
  <c r="AP324" i="7"/>
  <c r="AL324" i="7"/>
  <c r="AG324" i="7"/>
  <c r="AO324" i="7"/>
  <c r="T326" i="7"/>
  <c r="AA325" i="7" s="1"/>
  <c r="AB324" i="7"/>
  <c r="L325" i="7"/>
  <c r="AI324" i="7"/>
  <c r="S326" i="7"/>
  <c r="J325" i="7"/>
  <c r="AT325" i="7"/>
  <c r="AJ324" i="7"/>
  <c r="N326" i="7"/>
  <c r="R326" i="7"/>
  <c r="AN324" i="7"/>
  <c r="K325" i="7"/>
  <c r="AF324" i="7"/>
  <c r="AS324" i="7"/>
  <c r="AD324" i="7"/>
  <c r="AM324" i="7"/>
  <c r="AC324" i="7"/>
  <c r="V326" i="7" l="1"/>
  <c r="AD325" i="7" s="1"/>
  <c r="O326" i="7"/>
  <c r="Q326" i="7"/>
  <c r="AL325" i="7" s="1"/>
  <c r="P326" i="7"/>
  <c r="Z325" i="7"/>
  <c r="AR325" i="7"/>
  <c r="U326" i="7"/>
  <c r="V327" i="7"/>
  <c r="AD326" i="7" s="1"/>
  <c r="Y325" i="7"/>
  <c r="X325" i="7"/>
  <c r="W326" i="7"/>
  <c r="R327" i="7" l="1"/>
  <c r="X326" i="7" s="1"/>
  <c r="M326" i="7"/>
  <c r="AS325" i="7"/>
  <c r="AM325" i="7"/>
  <c r="AC325" i="7"/>
  <c r="AJ325" i="7"/>
  <c r="AP325" i="7"/>
  <c r="T327" i="7"/>
  <c r="AA326" i="7" s="1"/>
  <c r="AH325" i="7"/>
  <c r="K326" i="7"/>
  <c r="AF325" i="7"/>
  <c r="AN325" i="7"/>
  <c r="J326" i="7"/>
  <c r="AC326" i="7"/>
  <c r="AS326" i="7"/>
  <c r="AT326" i="7"/>
  <c r="AE325" i="7"/>
  <c r="AQ325" i="7"/>
  <c r="AO325" i="7"/>
  <c r="AG325" i="7"/>
  <c r="AK325" i="7"/>
  <c r="AB325" i="7"/>
  <c r="L326" i="7"/>
  <c r="AI325" i="7"/>
  <c r="S327" i="7"/>
  <c r="AM326" i="7"/>
  <c r="N327" i="7"/>
  <c r="O327" i="7" l="1"/>
  <c r="U327" i="7"/>
  <c r="AI326" i="7" s="1"/>
  <c r="P327" i="7"/>
  <c r="AO326" i="7" s="1"/>
  <c r="W327" i="7"/>
  <c r="AE326" i="7" s="1"/>
  <c r="Q327" i="7"/>
  <c r="T328" i="7" s="1"/>
  <c r="AA327" i="7" s="1"/>
  <c r="Y326" i="7"/>
  <c r="Z326" i="7"/>
  <c r="R328" i="7"/>
  <c r="X327" i="7" s="1"/>
  <c r="AR326" i="7"/>
  <c r="AN326" i="7" l="1"/>
  <c r="M327" i="7"/>
  <c r="AF326" i="7"/>
  <c r="AJ326" i="7"/>
  <c r="AB326" i="7"/>
  <c r="AP326" i="7"/>
  <c r="AQ326" i="7"/>
  <c r="AG326" i="7"/>
  <c r="AK326" i="7"/>
  <c r="S328" i="7"/>
  <c r="Z327" i="7" s="1"/>
  <c r="AH326" i="7"/>
  <c r="N328" i="7"/>
  <c r="AT327" i="7"/>
  <c r="AL326" i="7"/>
  <c r="J327" i="7"/>
  <c r="K327" i="7"/>
  <c r="Y327" i="7" l="1"/>
  <c r="AR327" i="7"/>
  <c r="Q328" i="7"/>
  <c r="L327" i="7"/>
  <c r="P328" i="7"/>
  <c r="O328" i="7"/>
  <c r="W328" i="7"/>
  <c r="AE327" i="7" s="1"/>
  <c r="V328" i="7"/>
  <c r="U328" i="7"/>
  <c r="M328" i="7" l="1"/>
  <c r="AC327" i="7"/>
  <c r="AD327" i="7"/>
  <c r="S329" i="7"/>
  <c r="AR328" i="7" s="1"/>
  <c r="J328" i="7"/>
  <c r="AJ327" i="7"/>
  <c r="R329" i="7"/>
  <c r="X328" i="7" s="1"/>
  <c r="AN327" i="7"/>
  <c r="K328" i="7"/>
  <c r="Q329" i="7" s="1"/>
  <c r="AL328" i="7" s="1"/>
  <c r="AF327" i="7"/>
  <c r="AM327" i="7"/>
  <c r="AG327" i="7"/>
  <c r="AO327" i="7"/>
  <c r="AK327" i="7"/>
  <c r="AB327" i="7"/>
  <c r="AS327" i="7"/>
  <c r="AT328" i="7"/>
  <c r="L328" i="7"/>
  <c r="AI327" i="7"/>
  <c r="AQ327" i="7"/>
  <c r="N329" i="7"/>
  <c r="AH327" i="7"/>
  <c r="T329" i="7"/>
  <c r="AA328" i="7" s="1"/>
  <c r="AP327" i="7"/>
  <c r="AL327" i="7"/>
  <c r="Z328" i="7" l="1"/>
  <c r="Y328" i="7"/>
  <c r="V329" i="7"/>
  <c r="AS328" i="7" s="1"/>
  <c r="AH328" i="7"/>
  <c r="AP328" i="7"/>
  <c r="O329" i="7"/>
  <c r="M329" i="7" s="1"/>
  <c r="T330" i="7"/>
  <c r="AA329" i="7" s="1"/>
  <c r="W329" i="7"/>
  <c r="U329" i="7"/>
  <c r="P329" i="7"/>
  <c r="AM328" i="7" l="1"/>
  <c r="AD328" i="7"/>
  <c r="AC328" i="7"/>
  <c r="AN328" i="7"/>
  <c r="S330" i="7"/>
  <c r="AR329" i="7" s="1"/>
  <c r="AJ328" i="7"/>
  <c r="AF328" i="7"/>
  <c r="J329" i="7"/>
  <c r="Q330" i="7" s="1"/>
  <c r="R330" i="7"/>
  <c r="X329" i="7" s="1"/>
  <c r="K329" i="7"/>
  <c r="N330" i="7"/>
  <c r="AT329" i="7"/>
  <c r="AK328" i="7"/>
  <c r="AG328" i="7"/>
  <c r="AO328" i="7"/>
  <c r="AB328" i="7"/>
  <c r="AI328" i="7"/>
  <c r="L329" i="7"/>
  <c r="AE328" i="7"/>
  <c r="AQ328" i="7"/>
  <c r="O330" i="7" l="1"/>
  <c r="U330" i="7"/>
  <c r="V330" i="7"/>
  <c r="W330" i="7"/>
  <c r="Y329" i="7"/>
  <c r="Z329" i="7"/>
  <c r="AL329" i="7"/>
  <c r="AP329" i="7"/>
  <c r="T331" i="7"/>
  <c r="AA330" i="7" s="1"/>
  <c r="AH329" i="7"/>
  <c r="P330" i="7"/>
  <c r="R331" i="7" l="1"/>
  <c r="X330" i="7" s="1"/>
  <c r="M330" i="7"/>
  <c r="N331" i="7" s="1"/>
  <c r="AN329" i="7"/>
  <c r="AJ329" i="7"/>
  <c r="AF329" i="7"/>
  <c r="AO329" i="7"/>
  <c r="AG329" i="7"/>
  <c r="AK329" i="7"/>
  <c r="S331" i="7"/>
  <c r="AQ329" i="7"/>
  <c r="AE329" i="7"/>
  <c r="AT330" i="7"/>
  <c r="AD329" i="7"/>
  <c r="AM329" i="7"/>
  <c r="AC329" i="7"/>
  <c r="AS329" i="7"/>
  <c r="K330" i="7"/>
  <c r="L330" i="7"/>
  <c r="AI329" i="7"/>
  <c r="AB329" i="7"/>
  <c r="J330" i="7"/>
  <c r="Q331" i="7" l="1"/>
  <c r="AP330" i="7" s="1"/>
  <c r="V331" i="7"/>
  <c r="AM330" i="7" s="1"/>
  <c r="U331" i="7"/>
  <c r="AB330" i="7" s="1"/>
  <c r="W331" i="7"/>
  <c r="Z330" i="7"/>
  <c r="Y330" i="7"/>
  <c r="AR330" i="7"/>
  <c r="P331" i="7"/>
  <c r="O331" i="7"/>
  <c r="M331" i="7" l="1"/>
  <c r="AH330" i="7"/>
  <c r="AS330" i="7"/>
  <c r="AL330" i="7"/>
  <c r="T332" i="7"/>
  <c r="AA331" i="7" s="1"/>
  <c r="AI330" i="7"/>
  <c r="AC330" i="7"/>
  <c r="AD330" i="7"/>
  <c r="AE330" i="7"/>
  <c r="AQ330" i="7"/>
  <c r="AT331" i="7"/>
  <c r="K331" i="7"/>
  <c r="J331" i="7"/>
  <c r="S332" i="7"/>
  <c r="Z331" i="7" s="1"/>
  <c r="AN330" i="7"/>
  <c r="N332" i="7"/>
  <c r="AJ330" i="7"/>
  <c r="AF330" i="7"/>
  <c r="R332" i="7"/>
  <c r="X331" i="7" s="1"/>
  <c r="L331" i="7"/>
  <c r="AK330" i="7"/>
  <c r="AG330" i="7"/>
  <c r="AO330" i="7"/>
  <c r="Q332" i="7" l="1"/>
  <c r="AL331" i="7" s="1"/>
  <c r="Y331" i="7"/>
  <c r="AR331" i="7"/>
  <c r="P332" i="7"/>
  <c r="O332" i="7"/>
  <c r="V332" i="7"/>
  <c r="U332" i="7"/>
  <c r="AH331" i="7"/>
  <c r="W332" i="7"/>
  <c r="M332" i="7" l="1"/>
  <c r="T333" i="7"/>
  <c r="AD333" i="7" s="1"/>
  <c r="AP331" i="7"/>
  <c r="L332" i="7"/>
  <c r="AB331" i="7"/>
  <c r="AI331" i="7"/>
  <c r="AD331" i="7"/>
  <c r="AS331" i="7"/>
  <c r="AC331" i="7"/>
  <c r="AM331" i="7"/>
  <c r="R333" i="7"/>
  <c r="AJ331" i="7"/>
  <c r="AF331" i="7"/>
  <c r="S333" i="7"/>
  <c r="K332" i="7"/>
  <c r="J332" i="7"/>
  <c r="V333" i="7" s="1"/>
  <c r="AM332" i="7" s="1"/>
  <c r="AT332" i="7"/>
  <c r="N333" i="7"/>
  <c r="AN331" i="7"/>
  <c r="AE331" i="7"/>
  <c r="AQ331" i="7"/>
  <c r="AG331" i="7"/>
  <c r="AK331" i="7"/>
  <c r="AO331" i="7"/>
  <c r="AA332" i="7" l="1"/>
  <c r="AE333" i="7"/>
  <c r="Q333" i="7"/>
  <c r="AA333" i="7" s="1"/>
  <c r="W333" i="7"/>
  <c r="AQ332" i="7" s="1"/>
  <c r="O333" i="7"/>
  <c r="U333" i="7"/>
  <c r="AS333" i="7"/>
  <c r="Z332" i="7"/>
  <c r="AR332" i="7"/>
  <c r="AD332" i="7"/>
  <c r="AL333" i="7"/>
  <c r="AM333" i="7"/>
  <c r="AK333" i="7"/>
  <c r="AC332" i="7"/>
  <c r="AJ333" i="7"/>
  <c r="AS332" i="7"/>
  <c r="Y332" i="7"/>
  <c r="X332" i="7"/>
  <c r="AB333" i="7"/>
  <c r="AC333" i="7"/>
  <c r="P333" i="7"/>
  <c r="M333" i="7" l="1"/>
  <c r="AH332" i="7"/>
  <c r="AL332" i="7"/>
  <c r="AP332" i="7"/>
  <c r="Z333" i="7"/>
  <c r="AO333" i="7"/>
  <c r="AE332" i="7"/>
  <c r="AN333" i="7"/>
  <c r="AQ333" i="7"/>
  <c r="AP333" i="7"/>
  <c r="AB332" i="7"/>
  <c r="L333" i="7"/>
  <c r="AI333" i="7"/>
  <c r="AI332" i="7"/>
  <c r="AF333" i="7"/>
  <c r="AH333" i="7"/>
  <c r="L334" i="7"/>
  <c r="AG333" i="7"/>
  <c r="AT333" i="7"/>
  <c r="K333" i="7"/>
  <c r="K334" i="7" s="1"/>
  <c r="K335" i="7" s="1"/>
  <c r="K336" i="7" s="1"/>
  <c r="K337" i="7" s="1"/>
  <c r="K338" i="7" s="1"/>
  <c r="K339" i="7" s="1"/>
  <c r="K340" i="7" s="1"/>
  <c r="K341" i="7" s="1"/>
  <c r="K342" i="7" s="1"/>
  <c r="K343" i="7" s="1"/>
  <c r="K344" i="7" s="1"/>
  <c r="K345" i="7" s="1"/>
  <c r="K346" i="7" s="1"/>
  <c r="AJ332" i="7"/>
  <c r="Y333" i="7"/>
  <c r="J333" i="7"/>
  <c r="J334" i="7" s="1"/>
  <c r="N334" i="7"/>
  <c r="X333" i="7"/>
  <c r="AN332" i="7"/>
  <c r="AF332" i="7"/>
  <c r="AK332" i="7"/>
  <c r="AO332" i="7"/>
  <c r="AR333" i="7"/>
  <c r="AG332" i="7"/>
  <c r="J335" i="7" l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W335" i="7"/>
  <c r="U335" i="7"/>
  <c r="V335" i="7"/>
  <c r="M335" i="7" l="1"/>
  <c r="AJ335" i="7"/>
  <c r="AS334" i="7"/>
  <c r="AD334" i="7"/>
  <c r="AK335" i="7"/>
  <c r="AL335" i="7"/>
  <c r="AC334" i="7"/>
  <c r="AM334" i="7"/>
  <c r="V336" i="7"/>
  <c r="L335" i="7"/>
  <c r="AF335" i="7"/>
  <c r="U336" i="7"/>
  <c r="M336" i="7" s="1"/>
  <c r="AI334" i="7"/>
  <c r="N336" i="7"/>
  <c r="AT335" i="7"/>
  <c r="AG335" i="7"/>
  <c r="AH335" i="7"/>
  <c r="AB334" i="7"/>
  <c r="AE334" i="7"/>
  <c r="AN335" i="7"/>
  <c r="AQ334" i="7"/>
  <c r="AP335" i="7"/>
  <c r="W336" i="7"/>
  <c r="AO335" i="7"/>
  <c r="AD335" i="7" l="1"/>
  <c r="AL336" i="7"/>
  <c r="AJ336" i="7"/>
  <c r="V337" i="7"/>
  <c r="AK336" i="7"/>
  <c r="AC335" i="7"/>
  <c r="AS335" i="7"/>
  <c r="N337" i="7"/>
  <c r="L336" i="7"/>
  <c r="AH336" i="7"/>
  <c r="U337" i="7"/>
  <c r="AB335" i="7"/>
  <c r="AF336" i="7"/>
  <c r="AT336" i="7"/>
  <c r="AG336" i="7"/>
  <c r="AI335" i="7"/>
  <c r="AQ335" i="7"/>
  <c r="AP336" i="7"/>
  <c r="AE335" i="7"/>
  <c r="AO336" i="7"/>
  <c r="AN336" i="7"/>
  <c r="W337" i="7"/>
  <c r="AM335" i="7"/>
  <c r="AI336" i="7" l="1"/>
  <c r="M337" i="7"/>
  <c r="AE336" i="7"/>
  <c r="AO337" i="7"/>
  <c r="AP337" i="7"/>
  <c r="W338" i="7"/>
  <c r="AN337" i="7"/>
  <c r="AQ336" i="7"/>
  <c r="AM336" i="7"/>
  <c r="AL337" i="7"/>
  <c r="AK337" i="7"/>
  <c r="V338" i="7"/>
  <c r="AM337" i="7" s="1"/>
  <c r="AS336" i="7"/>
  <c r="AD336" i="7"/>
  <c r="AJ337" i="7"/>
  <c r="AC336" i="7"/>
  <c r="AB336" i="7"/>
  <c r="L337" i="7"/>
  <c r="AH337" i="7"/>
  <c r="AG337" i="7"/>
  <c r="AF337" i="7"/>
  <c r="AT337" i="7"/>
  <c r="U338" i="7"/>
  <c r="N338" i="7"/>
  <c r="AI337" i="7" l="1"/>
  <c r="M338" i="7"/>
  <c r="AG338" i="7"/>
  <c r="L338" i="7"/>
  <c r="AT338" i="7"/>
  <c r="N339" i="7"/>
  <c r="AH338" i="7"/>
  <c r="AF338" i="7"/>
  <c r="AB337" i="7"/>
  <c r="U339" i="7"/>
  <c r="AQ337" i="7"/>
  <c r="AE337" i="7"/>
  <c r="AP338" i="7"/>
  <c r="AN338" i="7"/>
  <c r="W339" i="7"/>
  <c r="AQ338" i="7" s="1"/>
  <c r="AO338" i="7"/>
  <c r="AD337" i="7"/>
  <c r="AJ338" i="7"/>
  <c r="AC337" i="7"/>
  <c r="AK338" i="7"/>
  <c r="AL338" i="7"/>
  <c r="AS337" i="7"/>
  <c r="V339" i="7"/>
  <c r="M339" i="7" l="1"/>
  <c r="N340" i="7" s="1"/>
  <c r="AH339" i="7"/>
  <c r="AB338" i="7"/>
  <c r="U340" i="7"/>
  <c r="AT339" i="7"/>
  <c r="AG339" i="7"/>
  <c r="L339" i="7"/>
  <c r="AF339" i="7"/>
  <c r="AN339" i="7"/>
  <c r="AP339" i="7"/>
  <c r="AO339" i="7"/>
  <c r="W340" i="7"/>
  <c r="AQ339" i="7" s="1"/>
  <c r="AE338" i="7"/>
  <c r="AC338" i="7"/>
  <c r="AJ339" i="7"/>
  <c r="AD338" i="7"/>
  <c r="AK339" i="7"/>
  <c r="AL339" i="7"/>
  <c r="V340" i="7"/>
  <c r="AS338" i="7"/>
  <c r="AM338" i="7"/>
  <c r="AI338" i="7"/>
  <c r="M340" i="7" l="1"/>
  <c r="AM339" i="7"/>
  <c r="AC339" i="7"/>
  <c r="AL340" i="7"/>
  <c r="AJ340" i="7"/>
  <c r="AD339" i="7"/>
  <c r="AK340" i="7"/>
  <c r="V341" i="7"/>
  <c r="AS339" i="7"/>
  <c r="AN340" i="7"/>
  <c r="AP340" i="7"/>
  <c r="W341" i="7"/>
  <c r="AE339" i="7"/>
  <c r="AO340" i="7"/>
  <c r="AH340" i="7"/>
  <c r="AT340" i="7"/>
  <c r="N341" i="7"/>
  <c r="L340" i="7"/>
  <c r="AG340" i="7"/>
  <c r="AB339" i="7"/>
  <c r="AF340" i="7"/>
  <c r="U341" i="7"/>
  <c r="AI339" i="7"/>
  <c r="M341" i="7" l="1"/>
  <c r="AS340" i="7"/>
  <c r="AC340" i="7"/>
  <c r="AL341" i="7"/>
  <c r="AK341" i="7"/>
  <c r="AJ341" i="7"/>
  <c r="AD340" i="7"/>
  <c r="V342" i="7"/>
  <c r="AM341" i="7" s="1"/>
  <c r="N342" i="7"/>
  <c r="AH341" i="7"/>
  <c r="AB340" i="7"/>
  <c r="U342" i="7"/>
  <c r="M342" i="7" s="1"/>
  <c r="L341" i="7"/>
  <c r="AF341" i="7"/>
  <c r="AT341" i="7"/>
  <c r="AG341" i="7"/>
  <c r="AI340" i="7"/>
  <c r="AQ340" i="7"/>
  <c r="AO341" i="7"/>
  <c r="W342" i="7"/>
  <c r="AP341" i="7"/>
  <c r="AE340" i="7"/>
  <c r="AN341" i="7"/>
  <c r="AM340" i="7"/>
  <c r="AK342" i="7" l="1"/>
  <c r="V343" i="7"/>
  <c r="AS341" i="7"/>
  <c r="AC341" i="7"/>
  <c r="AJ342" i="7"/>
  <c r="AL342" i="7"/>
  <c r="AD341" i="7"/>
  <c r="AM342" i="7"/>
  <c r="AP342" i="7"/>
  <c r="AE341" i="7"/>
  <c r="W343" i="7"/>
  <c r="AN342" i="7"/>
  <c r="AO342" i="7"/>
  <c r="L342" i="7"/>
  <c r="U343" i="7"/>
  <c r="M343" i="7" s="1"/>
  <c r="AT342" i="7"/>
  <c r="AF342" i="7"/>
  <c r="AH342" i="7"/>
  <c r="AG342" i="7"/>
  <c r="N343" i="7"/>
  <c r="AB341" i="7"/>
  <c r="AQ341" i="7"/>
  <c r="AI341" i="7"/>
  <c r="AB342" i="7" l="1"/>
  <c r="AT343" i="7"/>
  <c r="AH343" i="7"/>
  <c r="N344" i="7"/>
  <c r="AF343" i="7"/>
  <c r="AG343" i="7"/>
  <c r="U344" i="7"/>
  <c r="M344" i="7" s="1"/>
  <c r="L343" i="7"/>
  <c r="AI342" i="7"/>
  <c r="AQ342" i="7"/>
  <c r="AE342" i="7"/>
  <c r="AO343" i="7"/>
  <c r="AN343" i="7"/>
  <c r="AP343" i="7"/>
  <c r="W344" i="7"/>
  <c r="AD342" i="7"/>
  <c r="AJ343" i="7"/>
  <c r="AC342" i="7"/>
  <c r="AL343" i="7"/>
  <c r="AK343" i="7"/>
  <c r="AS342" i="7"/>
  <c r="V344" i="7"/>
  <c r="AP344" i="7" l="1"/>
  <c r="AE343" i="7"/>
  <c r="W345" i="7"/>
  <c r="AQ344" i="7" s="1"/>
  <c r="AO344" i="7"/>
  <c r="AN344" i="7"/>
  <c r="U345" i="7"/>
  <c r="M345" i="7" s="1"/>
  <c r="AG344" i="7"/>
  <c r="AB343" i="7"/>
  <c r="N345" i="7"/>
  <c r="L344" i="7"/>
  <c r="AF344" i="7"/>
  <c r="AT344" i="7"/>
  <c r="AH344" i="7"/>
  <c r="AM343" i="7"/>
  <c r="AS343" i="7"/>
  <c r="AC343" i="7"/>
  <c r="AD343" i="7"/>
  <c r="AK344" i="7"/>
  <c r="AJ344" i="7"/>
  <c r="AL344" i="7"/>
  <c r="V345" i="7"/>
  <c r="AQ343" i="7"/>
  <c r="AI343" i="7"/>
  <c r="N346" i="7" l="1"/>
  <c r="L345" i="7"/>
  <c r="AG345" i="7"/>
  <c r="AT345" i="7"/>
  <c r="AH345" i="7"/>
  <c r="U346" i="7"/>
  <c r="M346" i="7" s="1"/>
  <c r="AB344" i="7"/>
  <c r="AF345" i="7"/>
  <c r="AI344" i="7"/>
  <c r="AN345" i="7"/>
  <c r="W346" i="7"/>
  <c r="AE344" i="7"/>
  <c r="AP345" i="7"/>
  <c r="AO345" i="7"/>
  <c r="AQ345" i="7"/>
  <c r="AK345" i="7"/>
  <c r="AC344" i="7"/>
  <c r="AS344" i="7"/>
  <c r="V346" i="7"/>
  <c r="AM345" i="7" s="1"/>
  <c r="AD344" i="7"/>
  <c r="AJ345" i="7"/>
  <c r="AL345" i="7"/>
  <c r="AM344" i="7"/>
  <c r="N347" i="7" l="1"/>
  <c r="AT346" i="7"/>
  <c r="O347" i="7"/>
  <c r="Q347" i="7"/>
  <c r="AL346" i="7" s="1"/>
  <c r="AI346" i="7"/>
  <c r="L346" i="7"/>
  <c r="P347" i="7"/>
  <c r="AG346" i="7" s="1"/>
  <c r="L347" i="7"/>
  <c r="AB345" i="7"/>
  <c r="AE345" i="7"/>
  <c r="AQ346" i="7"/>
  <c r="AM346" i="7"/>
  <c r="AS345" i="7"/>
  <c r="AD345" i="7"/>
  <c r="AC345" i="7"/>
  <c r="AI345" i="7"/>
  <c r="AF346" i="7" l="1"/>
  <c r="M347" i="7"/>
  <c r="AP346" i="7"/>
  <c r="AN346" i="7"/>
  <c r="AJ346" i="7"/>
  <c r="AK346" i="7"/>
  <c r="T348" i="7"/>
  <c r="AT347" i="7"/>
  <c r="R348" i="7"/>
  <c r="J347" i="7"/>
  <c r="K347" i="7"/>
  <c r="N348" i="7"/>
  <c r="S348" i="7"/>
  <c r="Z347" i="7" s="1"/>
  <c r="AO346" i="7"/>
  <c r="AH346" i="7"/>
  <c r="Q348" i="7" l="1"/>
  <c r="AL347" i="7" s="1"/>
  <c r="Y347" i="7"/>
  <c r="V348" i="7"/>
  <c r="O348" i="7"/>
  <c r="M348" i="7" s="1"/>
  <c r="P348" i="7"/>
  <c r="U348" i="7"/>
  <c r="W348" i="7"/>
  <c r="V349" i="7"/>
  <c r="AC348" i="7" s="1"/>
  <c r="X347" i="7"/>
  <c r="AA347" i="7"/>
  <c r="AR347" i="7"/>
  <c r="T349" i="7" l="1"/>
  <c r="AA348" i="7" s="1"/>
  <c r="AP347" i="7"/>
  <c r="AH347" i="7"/>
  <c r="AE347" i="7"/>
  <c r="AQ347" i="7"/>
  <c r="L348" i="7"/>
  <c r="AB347" i="7"/>
  <c r="AI347" i="7"/>
  <c r="AO347" i="7"/>
  <c r="AK347" i="7"/>
  <c r="AG347" i="7"/>
  <c r="N349" i="7"/>
  <c r="R349" i="7"/>
  <c r="X348" i="7" s="1"/>
  <c r="K348" i="7"/>
  <c r="AN347" i="7"/>
  <c r="AF347" i="7"/>
  <c r="AT348" i="7"/>
  <c r="AJ347" i="7"/>
  <c r="J348" i="7"/>
  <c r="S349" i="7"/>
  <c r="Z348" i="7" s="1"/>
  <c r="AD348" i="7"/>
  <c r="AM347" i="7"/>
  <c r="AC347" i="7"/>
  <c r="AD347" i="7"/>
  <c r="AM348" i="7"/>
  <c r="AS347" i="7"/>
  <c r="AS348" i="7"/>
  <c r="O349" i="7" l="1"/>
  <c r="P349" i="7"/>
  <c r="Q349" i="7"/>
  <c r="U349" i="7"/>
  <c r="Y348" i="7"/>
  <c r="AR348" i="7"/>
  <c r="W349" i="7"/>
  <c r="AF348" i="7" l="1"/>
  <c r="M349" i="7"/>
  <c r="AN348" i="7"/>
  <c r="AJ348" i="7"/>
  <c r="R350" i="7"/>
  <c r="X349" i="7" s="1"/>
  <c r="N350" i="7"/>
  <c r="S350" i="7"/>
  <c r="Z349" i="7" s="1"/>
  <c r="K349" i="7"/>
  <c r="AT349" i="7"/>
  <c r="AK348" i="7"/>
  <c r="AG348" i="7"/>
  <c r="AO348" i="7"/>
  <c r="AL348" i="7"/>
  <c r="T350" i="7"/>
  <c r="AA349" i="7" s="1"/>
  <c r="AH348" i="7"/>
  <c r="AP348" i="7"/>
  <c r="AE348" i="7"/>
  <c r="AQ348" i="7"/>
  <c r="AB348" i="7"/>
  <c r="AI348" i="7"/>
  <c r="J349" i="7"/>
  <c r="V350" i="7" l="1"/>
  <c r="AM349" i="7" s="1"/>
  <c r="U350" i="7"/>
  <c r="AB349" i="7" s="1"/>
  <c r="L349" i="7"/>
  <c r="Q350" i="7"/>
  <c r="AP349" i="7" s="1"/>
  <c r="AR349" i="7"/>
  <c r="Y349" i="7"/>
  <c r="W350" i="7"/>
  <c r="O350" i="7"/>
  <c r="M350" i="7" s="1"/>
  <c r="P350" i="7"/>
  <c r="AC349" i="7" l="1"/>
  <c r="AD349" i="7"/>
  <c r="AI349" i="7"/>
  <c r="AS349" i="7"/>
  <c r="AH349" i="7"/>
  <c r="T351" i="7"/>
  <c r="AA350" i="7" s="1"/>
  <c r="AL349" i="7"/>
  <c r="AK349" i="7"/>
  <c r="AO349" i="7"/>
  <c r="AG349" i="7"/>
  <c r="N351" i="7"/>
  <c r="R351" i="7"/>
  <c r="AT350" i="7"/>
  <c r="S351" i="7"/>
  <c r="K350" i="7"/>
  <c r="J350" i="7"/>
  <c r="AJ349" i="7"/>
  <c r="AN349" i="7"/>
  <c r="AF349" i="7"/>
  <c r="AE349" i="7"/>
  <c r="AQ349" i="7"/>
  <c r="L350" i="7"/>
  <c r="Q351" i="7" l="1"/>
  <c r="AP350" i="7" s="1"/>
  <c r="W351" i="7"/>
  <c r="AE350" i="7" s="1"/>
  <c r="Z350" i="7"/>
  <c r="X350" i="7"/>
  <c r="V352" i="7"/>
  <c r="AD351" i="7" s="1"/>
  <c r="Y350" i="7"/>
  <c r="AR350" i="7"/>
  <c r="P351" i="7"/>
  <c r="U351" i="7"/>
  <c r="V351" i="7"/>
  <c r="O351" i="7"/>
  <c r="M351" i="7" l="1"/>
  <c r="AL350" i="7"/>
  <c r="AH350" i="7"/>
  <c r="T352" i="7"/>
  <c r="AA351" i="7" s="1"/>
  <c r="AQ350" i="7"/>
  <c r="AC351" i="7"/>
  <c r="AD350" i="7"/>
  <c r="AM351" i="7"/>
  <c r="AC350" i="7"/>
  <c r="AS350" i="7"/>
  <c r="AM350" i="7"/>
  <c r="AN350" i="7"/>
  <c r="S352" i="7"/>
  <c r="AR351" i="7" s="1"/>
  <c r="K351" i="7"/>
  <c r="J351" i="7"/>
  <c r="P352" i="7" s="1"/>
  <c r="AG351" i="7" s="1"/>
  <c r="AJ350" i="7"/>
  <c r="R352" i="7"/>
  <c r="X351" i="7" s="1"/>
  <c r="N352" i="7"/>
  <c r="AF350" i="7"/>
  <c r="AT351" i="7"/>
  <c r="L351" i="7"/>
  <c r="AI350" i="7"/>
  <c r="AB350" i="7"/>
  <c r="AS351" i="7"/>
  <c r="AG350" i="7"/>
  <c r="AO350" i="7"/>
  <c r="AK350" i="7"/>
  <c r="O352" i="7" l="1"/>
  <c r="Q352" i="7"/>
  <c r="AL351" i="7" s="1"/>
  <c r="AJ351" i="7"/>
  <c r="W352" i="7"/>
  <c r="U352" i="7"/>
  <c r="AK351" i="7"/>
  <c r="AO351" i="7"/>
  <c r="Y351" i="7"/>
  <c r="Z351" i="7"/>
  <c r="AF351" i="7" l="1"/>
  <c r="M352" i="7"/>
  <c r="R353" i="7"/>
  <c r="X352" i="7" s="1"/>
  <c r="AN351" i="7"/>
  <c r="J352" i="7"/>
  <c r="AP351" i="7"/>
  <c r="K352" i="7"/>
  <c r="V353" i="7" s="1"/>
  <c r="AC352" i="7" s="1"/>
  <c r="T353" i="7"/>
  <c r="AA352" i="7" s="1"/>
  <c r="AH351" i="7"/>
  <c r="S353" i="7"/>
  <c r="Y352" i="7" s="1"/>
  <c r="N353" i="7"/>
  <c r="AB351" i="7"/>
  <c r="AI351" i="7"/>
  <c r="AE351" i="7"/>
  <c r="AQ351" i="7"/>
  <c r="AT352" i="7"/>
  <c r="W353" i="7" l="1"/>
  <c r="AE352" i="7" s="1"/>
  <c r="O353" i="7"/>
  <c r="U353" i="7"/>
  <c r="AI352" i="7" s="1"/>
  <c r="L352" i="7"/>
  <c r="P353" i="7"/>
  <c r="AO352" i="7" s="1"/>
  <c r="Q353" i="7"/>
  <c r="T354" i="7" s="1"/>
  <c r="AA353" i="7" s="1"/>
  <c r="AR352" i="7"/>
  <c r="Z352" i="7"/>
  <c r="AM352" i="7"/>
  <c r="AS352" i="7"/>
  <c r="AD352" i="7"/>
  <c r="AQ352" i="7"/>
  <c r="AN352" i="7" l="1"/>
  <c r="M353" i="7"/>
  <c r="AF352" i="7"/>
  <c r="N354" i="7"/>
  <c r="AK352" i="7"/>
  <c r="J353" i="7"/>
  <c r="AG352" i="7"/>
  <c r="AP352" i="7"/>
  <c r="K353" i="7"/>
  <c r="AL352" i="7"/>
  <c r="AH352" i="7"/>
  <c r="R354" i="7"/>
  <c r="X353" i="7" s="1"/>
  <c r="AT353" i="7"/>
  <c r="L353" i="7"/>
  <c r="AJ352" i="7"/>
  <c r="AB352" i="7"/>
  <c r="S354" i="7"/>
  <c r="Z353" i="7" s="1"/>
  <c r="P354" i="7"/>
  <c r="V354" i="7" l="1"/>
  <c r="O354" i="7"/>
  <c r="V355" i="7"/>
  <c r="AC354" i="7" s="1"/>
  <c r="W354" i="7"/>
  <c r="AQ353" i="7" s="1"/>
  <c r="AR353" i="7"/>
  <c r="U354" i="7"/>
  <c r="AI353" i="7" s="1"/>
  <c r="Q354" i="7"/>
  <c r="J354" i="7" s="1"/>
  <c r="Y353" i="7"/>
  <c r="AS353" i="7"/>
  <c r="AC353" i="7"/>
  <c r="AM353" i="7"/>
  <c r="AD353" i="7"/>
  <c r="AG353" i="7"/>
  <c r="AO353" i="7"/>
  <c r="AK353" i="7"/>
  <c r="AJ353" i="7"/>
  <c r="R355" i="7"/>
  <c r="X354" i="7" s="1"/>
  <c r="AN353" i="7" l="1"/>
  <c r="M354" i="7"/>
  <c r="AF353" i="7"/>
  <c r="AE353" i="7"/>
  <c r="AT354" i="7"/>
  <c r="K354" i="7"/>
  <c r="O355" i="7" s="1"/>
  <c r="L354" i="7"/>
  <c r="AL353" i="7"/>
  <c r="AS354" i="7"/>
  <c r="S355" i="7"/>
  <c r="Y354" i="7" s="1"/>
  <c r="AB353" i="7"/>
  <c r="AH353" i="7"/>
  <c r="AD354" i="7"/>
  <c r="AP353" i="7"/>
  <c r="T355" i="7"/>
  <c r="AA354" i="7" s="1"/>
  <c r="N355" i="7"/>
  <c r="AM354" i="7"/>
  <c r="U355" i="7" l="1"/>
  <c r="P355" i="7"/>
  <c r="AG354" i="7" s="1"/>
  <c r="Q355" i="7"/>
  <c r="T356" i="7" s="1"/>
  <c r="AA355" i="7" s="1"/>
  <c r="W355" i="7"/>
  <c r="Z354" i="7"/>
  <c r="AK354" i="7"/>
  <c r="AO354" i="7"/>
  <c r="AR354" i="7"/>
  <c r="AN354" i="7"/>
  <c r="R356" i="7"/>
  <c r="X355" i="7" s="1"/>
  <c r="K355" i="7"/>
  <c r="AF354" i="7"/>
  <c r="AJ354" i="7"/>
  <c r="AE354" i="7"/>
  <c r="AQ354" i="7"/>
  <c r="AB354" i="7"/>
  <c r="AI354" i="7"/>
  <c r="AH354" i="7"/>
  <c r="AP354" i="7"/>
  <c r="J355" i="7" l="1"/>
  <c r="AT355" i="7"/>
  <c r="S356" i="7"/>
  <c r="AR355" i="7" s="1"/>
  <c r="AL354" i="7"/>
  <c r="M355" i="7"/>
  <c r="N356" i="7" s="1"/>
  <c r="Q356" i="7"/>
  <c r="T357" i="7" s="1"/>
  <c r="AA356" i="7" s="1"/>
  <c r="Y355" i="7"/>
  <c r="Z355" i="7"/>
  <c r="O356" i="7"/>
  <c r="V356" i="7"/>
  <c r="AD355" i="7" s="1"/>
  <c r="P356" i="7"/>
  <c r="W356" i="7"/>
  <c r="AQ355" i="7" s="1"/>
  <c r="L355" i="7"/>
  <c r="U356" i="7"/>
  <c r="AN355" i="7" l="1"/>
  <c r="M356" i="7"/>
  <c r="AL355" i="7"/>
  <c r="AH355" i="7"/>
  <c r="AP355" i="7"/>
  <c r="AC355" i="7"/>
  <c r="L356" i="7"/>
  <c r="AM355" i="7"/>
  <c r="AS355" i="7"/>
  <c r="AJ355" i="7"/>
  <c r="R357" i="7"/>
  <c r="X356" i="7" s="1"/>
  <c r="J356" i="7"/>
  <c r="AF355" i="7"/>
  <c r="K356" i="7"/>
  <c r="V357" i="7" s="1"/>
  <c r="S357" i="7"/>
  <c r="AR356" i="7" s="1"/>
  <c r="AG355" i="7"/>
  <c r="AE355" i="7"/>
  <c r="AK355" i="7"/>
  <c r="AO355" i="7"/>
  <c r="N357" i="7"/>
  <c r="AI355" i="7"/>
  <c r="AB355" i="7"/>
  <c r="AT356" i="7"/>
  <c r="P357" i="7" l="1"/>
  <c r="Q357" i="7"/>
  <c r="AH356" i="7" s="1"/>
  <c r="W357" i="7"/>
  <c r="AE356" i="7" s="1"/>
  <c r="U357" i="7"/>
  <c r="AB356" i="7" s="1"/>
  <c r="O357" i="7"/>
  <c r="Y356" i="7"/>
  <c r="Z356" i="7"/>
  <c r="AS356" i="7"/>
  <c r="AM356" i="7"/>
  <c r="AC356" i="7"/>
  <c r="AD356" i="7"/>
  <c r="AO356" i="7"/>
  <c r="AK356" i="7"/>
  <c r="AG356" i="7"/>
  <c r="AF356" i="7" l="1"/>
  <c r="M357" i="7"/>
  <c r="AN356" i="7"/>
  <c r="AI356" i="7"/>
  <c r="AJ356" i="7"/>
  <c r="R358" i="7"/>
  <c r="X357" i="7" s="1"/>
  <c r="J357" i="7"/>
  <c r="AL356" i="7"/>
  <c r="AP356" i="7"/>
  <c r="S358" i="7"/>
  <c r="AR357" i="7" s="1"/>
  <c r="T358" i="7"/>
  <c r="AA357" i="7" s="1"/>
  <c r="K357" i="7"/>
  <c r="N358" i="7"/>
  <c r="L357" i="7"/>
  <c r="AQ356" i="7"/>
  <c r="AT357" i="7"/>
  <c r="Q358" i="7" l="1"/>
  <c r="P358" i="7"/>
  <c r="AK357" i="7" s="1"/>
  <c r="V358" i="7"/>
  <c r="AC357" i="7" s="1"/>
  <c r="W358" i="7"/>
  <c r="AQ357" i="7" s="1"/>
  <c r="U358" i="7"/>
  <c r="AI357" i="7" s="1"/>
  <c r="Z357" i="7"/>
  <c r="O358" i="7"/>
  <c r="M358" i="7" s="1"/>
  <c r="AH357" i="7"/>
  <c r="AL357" i="7"/>
  <c r="T359" i="7"/>
  <c r="AE359" i="7" s="1"/>
  <c r="AP357" i="7"/>
  <c r="Y357" i="7"/>
  <c r="AS357" i="7"/>
  <c r="AM357" i="7" l="1"/>
  <c r="AB357" i="7"/>
  <c r="N359" i="7"/>
  <c r="AO357" i="7"/>
  <c r="AG357" i="7"/>
  <c r="L358" i="7"/>
  <c r="AE357" i="7"/>
  <c r="AD357" i="7"/>
  <c r="AT358" i="7"/>
  <c r="AJ357" i="7"/>
  <c r="J358" i="7"/>
  <c r="AD359" i="7"/>
  <c r="K358" i="7"/>
  <c r="V359" i="7" s="1"/>
  <c r="AF357" i="7"/>
  <c r="S359" i="7"/>
  <c r="AR358" i="7" s="1"/>
  <c r="R359" i="7"/>
  <c r="X358" i="7" s="1"/>
  <c r="AN357" i="7"/>
  <c r="AA358" i="7"/>
  <c r="U359" i="7" l="1"/>
  <c r="AS359" i="7"/>
  <c r="Y358" i="7"/>
  <c r="O359" i="7"/>
  <c r="W359" i="7"/>
  <c r="L359" i="7" s="1"/>
  <c r="P359" i="7"/>
  <c r="AG358" i="7" s="1"/>
  <c r="Q359" i="7"/>
  <c r="Z359" i="7" s="1"/>
  <c r="Z358" i="7"/>
  <c r="AB358" i="7"/>
  <c r="AC359" i="7"/>
  <c r="AB359" i="7"/>
  <c r="AM359" i="7"/>
  <c r="AS358" i="7"/>
  <c r="AC358" i="7"/>
  <c r="AD358" i="7"/>
  <c r="AM358" i="7"/>
  <c r="M359" i="7" l="1"/>
  <c r="AQ358" i="7"/>
  <c r="J359" i="7"/>
  <c r="AR359" i="7"/>
  <c r="AL358" i="7"/>
  <c r="Y359" i="7"/>
  <c r="L360" i="7"/>
  <c r="AF358" i="7"/>
  <c r="AK358" i="7"/>
  <c r="AO358" i="7"/>
  <c r="AN358" i="7"/>
  <c r="N360" i="7"/>
  <c r="AA359" i="7"/>
  <c r="AT359" i="7"/>
  <c r="AH358" i="7"/>
  <c r="K359" i="7"/>
  <c r="Q360" i="7" s="1"/>
  <c r="AP359" i="7" s="1"/>
  <c r="X359" i="7"/>
  <c r="AQ359" i="7"/>
  <c r="AP358" i="7"/>
  <c r="AJ358" i="7"/>
  <c r="AE358" i="7"/>
  <c r="AI358" i="7"/>
  <c r="AI359" i="7"/>
  <c r="P360" i="7"/>
  <c r="O360" i="7" l="1"/>
  <c r="M360" i="7" s="1"/>
  <c r="AH359" i="7"/>
  <c r="AL359" i="7"/>
  <c r="T361" i="7"/>
  <c r="AA360" i="7" s="1"/>
  <c r="AJ359" i="7"/>
  <c r="AN359" i="7"/>
  <c r="AF359" i="7"/>
  <c r="S361" i="7"/>
  <c r="K360" i="7"/>
  <c r="R361" i="7"/>
  <c r="AT360" i="7"/>
  <c r="J360" i="7"/>
  <c r="N361" i="7"/>
  <c r="AO359" i="7"/>
  <c r="AK359" i="7"/>
  <c r="AG359" i="7"/>
  <c r="U361" i="7" l="1"/>
  <c r="O361" i="7"/>
  <c r="W361" i="7"/>
  <c r="V361" i="7"/>
  <c r="P361" i="7"/>
  <c r="X360" i="7"/>
  <c r="V362" i="7"/>
  <c r="Q361" i="7"/>
  <c r="Y360" i="7"/>
  <c r="Z360" i="7"/>
  <c r="AR360" i="7"/>
  <c r="M361" i="7" l="1"/>
  <c r="AH360" i="7"/>
  <c r="AP360" i="7"/>
  <c r="T362" i="7"/>
  <c r="AA361" i="7" s="1"/>
  <c r="AL360" i="7"/>
  <c r="AC361" i="7"/>
  <c r="AD361" i="7"/>
  <c r="AO360" i="7"/>
  <c r="AK360" i="7"/>
  <c r="AG360" i="7"/>
  <c r="AM360" i="7"/>
  <c r="AC360" i="7"/>
  <c r="AD360" i="7"/>
  <c r="AM361" i="7"/>
  <c r="AS360" i="7"/>
  <c r="AQ360" i="7"/>
  <c r="AE360" i="7"/>
  <c r="AF360" i="7"/>
  <c r="AT361" i="7"/>
  <c r="N362" i="7"/>
  <c r="AJ360" i="7"/>
  <c r="S362" i="7"/>
  <c r="R362" i="7"/>
  <c r="X361" i="7" s="1"/>
  <c r="J361" i="7"/>
  <c r="AN360" i="7"/>
  <c r="K361" i="7"/>
  <c r="AS361" i="7"/>
  <c r="AI360" i="7"/>
  <c r="AB360" i="7"/>
  <c r="L361" i="7"/>
  <c r="Z361" i="7" l="1"/>
  <c r="Y361" i="7"/>
  <c r="AR361" i="7"/>
  <c r="W362" i="7"/>
  <c r="U362" i="7"/>
  <c r="O362" i="7"/>
  <c r="P362" i="7"/>
  <c r="Q362" i="7"/>
  <c r="M362" i="7" l="1"/>
  <c r="AI361" i="7"/>
  <c r="AB361" i="7"/>
  <c r="AQ361" i="7"/>
  <c r="AE361" i="7"/>
  <c r="AT362" i="7"/>
  <c r="AF361" i="7"/>
  <c r="K362" i="7"/>
  <c r="S363" i="7"/>
  <c r="Z362" i="7" s="1"/>
  <c r="J362" i="7"/>
  <c r="AJ361" i="7"/>
  <c r="AN361" i="7"/>
  <c r="R363" i="7"/>
  <c r="X362" i="7" s="1"/>
  <c r="N363" i="7"/>
  <c r="T363" i="7"/>
  <c r="AA362" i="7" s="1"/>
  <c r="AP361" i="7"/>
  <c r="AL361" i="7"/>
  <c r="AH361" i="7"/>
  <c r="AG361" i="7"/>
  <c r="AO361" i="7"/>
  <c r="AK361" i="7"/>
  <c r="U363" i="7" l="1"/>
  <c r="AR362" i="7"/>
  <c r="Y362" i="7"/>
  <c r="Q363" i="7"/>
  <c r="P363" i="7"/>
  <c r="L362" i="7"/>
  <c r="O363" i="7"/>
  <c r="AB362" i="7"/>
  <c r="AI362" i="7"/>
  <c r="V363" i="7"/>
  <c r="W363" i="7"/>
  <c r="M363" i="7" l="1"/>
  <c r="K363" i="7"/>
  <c r="AJ362" i="7"/>
  <c r="L363" i="7"/>
  <c r="S364" i="7"/>
  <c r="AR363" i="7" s="1"/>
  <c r="N364" i="7"/>
  <c r="AG362" i="7"/>
  <c r="AK362" i="7"/>
  <c r="AO362" i="7"/>
  <c r="J363" i="7"/>
  <c r="AH362" i="7"/>
  <c r="T364" i="7"/>
  <c r="AA363" i="7" s="1"/>
  <c r="AL362" i="7"/>
  <c r="AP362" i="7"/>
  <c r="AN362" i="7"/>
  <c r="R364" i="7"/>
  <c r="X363" i="7" s="1"/>
  <c r="AF362" i="7"/>
  <c r="AE362" i="7"/>
  <c r="AQ362" i="7"/>
  <c r="AM362" i="7"/>
  <c r="AS362" i="7"/>
  <c r="AC362" i="7"/>
  <c r="AD362" i="7"/>
  <c r="W364" i="7"/>
  <c r="AQ363" i="7" s="1"/>
  <c r="AT363" i="7"/>
  <c r="Z363" i="7" l="1"/>
  <c r="Y363" i="7"/>
  <c r="O364" i="7"/>
  <c r="U364" i="7"/>
  <c r="AE363" i="7"/>
  <c r="P364" i="7"/>
  <c r="V364" i="7"/>
  <c r="AS363" i="7" s="1"/>
  <c r="Q364" i="7"/>
  <c r="M364" i="7" l="1"/>
  <c r="AL363" i="7"/>
  <c r="AH363" i="7"/>
  <c r="T365" i="7"/>
  <c r="AA364" i="7" s="1"/>
  <c r="AP363" i="7"/>
  <c r="N365" i="7"/>
  <c r="AM363" i="7"/>
  <c r="AD363" i="7"/>
  <c r="AC363" i="7"/>
  <c r="AK363" i="7"/>
  <c r="AG363" i="7"/>
  <c r="AO363" i="7"/>
  <c r="AB363" i="7"/>
  <c r="AI363" i="7"/>
  <c r="L364" i="7"/>
  <c r="K364" i="7"/>
  <c r="AN363" i="7"/>
  <c r="AJ363" i="7"/>
  <c r="R365" i="7"/>
  <c r="X364" i="7" s="1"/>
  <c r="S365" i="7"/>
  <c r="J364" i="7"/>
  <c r="AF363" i="7"/>
  <c r="AT364" i="7"/>
  <c r="U365" i="7" l="1"/>
  <c r="V365" i="7"/>
  <c r="AS364" i="7" s="1"/>
  <c r="Q365" i="7"/>
  <c r="AP364" i="7" s="1"/>
  <c r="AI364" i="7"/>
  <c r="AB364" i="7"/>
  <c r="AR364" i="7"/>
  <c r="Y364" i="7"/>
  <c r="Z364" i="7"/>
  <c r="P365" i="7"/>
  <c r="W365" i="7"/>
  <c r="O365" i="7"/>
  <c r="M365" i="7" s="1"/>
  <c r="L365" i="7" l="1"/>
  <c r="AD364" i="7"/>
  <c r="AM364" i="7"/>
  <c r="AC364" i="7"/>
  <c r="T366" i="7"/>
  <c r="AA365" i="7" s="1"/>
  <c r="AH364" i="7"/>
  <c r="AL364" i="7"/>
  <c r="AT365" i="7"/>
  <c r="K365" i="7"/>
  <c r="AN364" i="7"/>
  <c r="J365" i="7"/>
  <c r="AF364" i="7"/>
  <c r="S366" i="7"/>
  <c r="Y365" i="7" s="1"/>
  <c r="AJ364" i="7"/>
  <c r="R366" i="7"/>
  <c r="X365" i="7" s="1"/>
  <c r="N366" i="7"/>
  <c r="AQ364" i="7"/>
  <c r="AE364" i="7"/>
  <c r="AK364" i="7"/>
  <c r="AG364" i="7"/>
  <c r="AO364" i="7"/>
  <c r="AR365" i="7" l="1"/>
  <c r="Z365" i="7"/>
  <c r="U366" i="7"/>
  <c r="V366" i="7"/>
  <c r="O366" i="7"/>
  <c r="M366" i="7" s="1"/>
  <c r="P366" i="7"/>
  <c r="W366" i="7"/>
  <c r="Q366" i="7"/>
  <c r="AO365" i="7" l="1"/>
  <c r="AG365" i="7"/>
  <c r="AK365" i="7"/>
  <c r="AT366" i="7"/>
  <c r="R367" i="7"/>
  <c r="X366" i="7" s="1"/>
  <c r="K366" i="7"/>
  <c r="N367" i="7"/>
  <c r="J366" i="7"/>
  <c r="S367" i="7"/>
  <c r="Z366" i="7" s="1"/>
  <c r="AF365" i="7"/>
  <c r="AJ365" i="7"/>
  <c r="AN365" i="7"/>
  <c r="AS365" i="7"/>
  <c r="AC365" i="7"/>
  <c r="AM365" i="7"/>
  <c r="AD365" i="7"/>
  <c r="AI365" i="7"/>
  <c r="L366" i="7"/>
  <c r="AB365" i="7"/>
  <c r="AE365" i="7"/>
  <c r="AQ365" i="7"/>
  <c r="AH365" i="7"/>
  <c r="AL365" i="7"/>
  <c r="T367" i="7"/>
  <c r="AA366" i="7" s="1"/>
  <c r="AP365" i="7"/>
  <c r="V367" i="7" l="1"/>
  <c r="AS366" i="7" s="1"/>
  <c r="W367" i="7"/>
  <c r="AE366" i="7" s="1"/>
  <c r="P367" i="7"/>
  <c r="AG366" i="7" s="1"/>
  <c r="U367" i="7"/>
  <c r="AB366" i="7" s="1"/>
  <c r="AR366" i="7"/>
  <c r="Q367" i="7"/>
  <c r="O367" i="7"/>
  <c r="Y366" i="7"/>
  <c r="M367" i="7" l="1"/>
  <c r="AD366" i="7"/>
  <c r="AM366" i="7"/>
  <c r="AC366" i="7"/>
  <c r="AO366" i="7"/>
  <c r="AK366" i="7"/>
  <c r="AQ366" i="7"/>
  <c r="L367" i="7"/>
  <c r="AI366" i="7"/>
  <c r="AH366" i="7"/>
  <c r="T368" i="7"/>
  <c r="AA367" i="7" s="1"/>
  <c r="AL366" i="7"/>
  <c r="AP366" i="7"/>
  <c r="AF366" i="7"/>
  <c r="J367" i="7"/>
  <c r="S368" i="7"/>
  <c r="R368" i="7"/>
  <c r="X367" i="7" s="1"/>
  <c r="K367" i="7"/>
  <c r="N368" i="7"/>
  <c r="AT367" i="7"/>
  <c r="AJ366" i="7"/>
  <c r="AN366" i="7"/>
  <c r="U368" i="7" l="1"/>
  <c r="V368" i="7"/>
  <c r="W368" i="7"/>
  <c r="P368" i="7"/>
  <c r="O368" i="7"/>
  <c r="M368" i="7" s="1"/>
  <c r="Z367" i="7"/>
  <c r="AR367" i="7"/>
  <c r="Y367" i="7"/>
  <c r="Q368" i="7"/>
  <c r="J368" i="7" l="1"/>
  <c r="W369" i="7" s="1"/>
  <c r="K368" i="7"/>
  <c r="N369" i="7"/>
  <c r="AJ367" i="7"/>
  <c r="AN367" i="7"/>
  <c r="AT368" i="7"/>
  <c r="R369" i="7"/>
  <c r="X368" i="7" s="1"/>
  <c r="S369" i="7"/>
  <c r="Y368" i="7" s="1"/>
  <c r="AF367" i="7"/>
  <c r="AK367" i="7"/>
  <c r="AO367" i="7"/>
  <c r="AG367" i="7"/>
  <c r="T369" i="7"/>
  <c r="AA368" i="7" s="1"/>
  <c r="AP367" i="7"/>
  <c r="AH367" i="7"/>
  <c r="AL367" i="7"/>
  <c r="AQ367" i="7"/>
  <c r="AE367" i="7"/>
  <c r="AC367" i="7"/>
  <c r="AS367" i="7"/>
  <c r="AM367" i="7"/>
  <c r="AD367" i="7"/>
  <c r="AB367" i="7"/>
  <c r="AI367" i="7"/>
  <c r="L368" i="7"/>
  <c r="O369" i="7"/>
  <c r="P369" i="7"/>
  <c r="AQ368" i="7" l="1"/>
  <c r="AE368" i="7"/>
  <c r="AR368" i="7"/>
  <c r="AF368" i="7"/>
  <c r="R370" i="7"/>
  <c r="X369" i="7" s="1"/>
  <c r="AN368" i="7"/>
  <c r="AJ368" i="7"/>
  <c r="Z368" i="7"/>
  <c r="AO368" i="7"/>
  <c r="AG368" i="7"/>
  <c r="AK368" i="7"/>
  <c r="Q369" i="7"/>
  <c r="J369" i="7" s="1"/>
  <c r="V369" i="7"/>
  <c r="U369" i="7"/>
  <c r="M369" i="7" l="1"/>
  <c r="S370" i="7"/>
  <c r="Z369" i="7" s="1"/>
  <c r="N370" i="7"/>
  <c r="K369" i="7"/>
  <c r="W370" i="7" s="1"/>
  <c r="L369" i="7"/>
  <c r="AB368" i="7"/>
  <c r="AI368" i="7"/>
  <c r="AH368" i="7"/>
  <c r="T370" i="7"/>
  <c r="AA369" i="7" s="1"/>
  <c r="AL368" i="7"/>
  <c r="AP368" i="7"/>
  <c r="AT369" i="7"/>
  <c r="AS368" i="7"/>
  <c r="AD368" i="7"/>
  <c r="AC368" i="7"/>
  <c r="AM368" i="7"/>
  <c r="Q370" i="7" l="1"/>
  <c r="AL369" i="7" s="1"/>
  <c r="U370" i="7"/>
  <c r="AB369" i="7" s="1"/>
  <c r="AQ369" i="7"/>
  <c r="AE369" i="7"/>
  <c r="V370" i="7"/>
  <c r="O370" i="7"/>
  <c r="M370" i="7" s="1"/>
  <c r="AR369" i="7"/>
  <c r="Y369" i="7"/>
  <c r="P370" i="7"/>
  <c r="AP369" i="7" l="1"/>
  <c r="AI369" i="7"/>
  <c r="L370" i="7"/>
  <c r="T371" i="7"/>
  <c r="AA370" i="7" s="1"/>
  <c r="AH369" i="7"/>
  <c r="N371" i="7"/>
  <c r="K370" i="7"/>
  <c r="AT370" i="7"/>
  <c r="R371" i="7"/>
  <c r="X370" i="7" s="1"/>
  <c r="AN369" i="7"/>
  <c r="J370" i="7"/>
  <c r="S371" i="7"/>
  <c r="AF369" i="7"/>
  <c r="AJ369" i="7"/>
  <c r="AO369" i="7"/>
  <c r="AK369" i="7"/>
  <c r="AG369" i="7"/>
  <c r="AS369" i="7"/>
  <c r="AC369" i="7"/>
  <c r="AD369" i="7"/>
  <c r="AM369" i="7"/>
  <c r="AR370" i="7" l="1"/>
  <c r="Z370" i="7"/>
  <c r="P371" i="7"/>
  <c r="O371" i="7"/>
  <c r="M371" i="7" s="1"/>
  <c r="U371" i="7"/>
  <c r="W371" i="7"/>
  <c r="V371" i="7"/>
  <c r="Y370" i="7"/>
  <c r="Q371" i="7"/>
  <c r="AC370" i="7" l="1"/>
  <c r="AD370" i="7"/>
  <c r="AS370" i="7"/>
  <c r="AM370" i="7"/>
  <c r="AQ370" i="7"/>
  <c r="AE370" i="7"/>
  <c r="AB370" i="7"/>
  <c r="AI370" i="7"/>
  <c r="L371" i="7"/>
  <c r="AF370" i="7"/>
  <c r="AJ370" i="7"/>
  <c r="R372" i="7"/>
  <c r="X371" i="7" s="1"/>
  <c r="N372" i="7"/>
  <c r="AT371" i="7"/>
  <c r="K371" i="7"/>
  <c r="J371" i="7"/>
  <c r="AN370" i="7"/>
  <c r="S372" i="7"/>
  <c r="Z371" i="7" s="1"/>
  <c r="AO370" i="7"/>
  <c r="AG370" i="7"/>
  <c r="AK370" i="7"/>
  <c r="T372" i="7"/>
  <c r="AA371" i="7" s="1"/>
  <c r="AL370" i="7"/>
  <c r="AH370" i="7"/>
  <c r="AP370" i="7"/>
  <c r="W372" i="7" l="1"/>
  <c r="AE371" i="7" s="1"/>
  <c r="Y371" i="7"/>
  <c r="Q372" i="7"/>
  <c r="T373" i="7" s="1"/>
  <c r="AA372" i="7" s="1"/>
  <c r="U372" i="7"/>
  <c r="AI371" i="7" s="1"/>
  <c r="AR371" i="7"/>
  <c r="O372" i="7"/>
  <c r="M372" i="7" s="1"/>
  <c r="V372" i="7"/>
  <c r="P372" i="7"/>
  <c r="AQ371" i="7" l="1"/>
  <c r="AB371" i="7"/>
  <c r="L372" i="7"/>
  <c r="AP371" i="7"/>
  <c r="AL371" i="7"/>
  <c r="AH371" i="7"/>
  <c r="AC371" i="7"/>
  <c r="AD371" i="7"/>
  <c r="AS371" i="7"/>
  <c r="AM371" i="7"/>
  <c r="AO371" i="7"/>
  <c r="AG371" i="7"/>
  <c r="AK371" i="7"/>
  <c r="J372" i="7"/>
  <c r="R373" i="7"/>
  <c r="X372" i="7" s="1"/>
  <c r="K372" i="7"/>
  <c r="S373" i="7"/>
  <c r="AR372" i="7" s="1"/>
  <c r="N373" i="7"/>
  <c r="AT372" i="7"/>
  <c r="AJ371" i="7"/>
  <c r="AN371" i="7"/>
  <c r="AF371" i="7"/>
  <c r="V373" i="7" l="1"/>
  <c r="AC372" i="7" s="1"/>
  <c r="Q373" i="7"/>
  <c r="AL372" i="7" s="1"/>
  <c r="Y372" i="7"/>
  <c r="Z372" i="7"/>
  <c r="P373" i="7"/>
  <c r="W373" i="7"/>
  <c r="U373" i="7"/>
  <c r="O373" i="7"/>
  <c r="M373" i="7" s="1"/>
  <c r="V374" i="7"/>
  <c r="AM373" i="7" s="1"/>
  <c r="AS372" i="7" l="1"/>
  <c r="AD372" i="7"/>
  <c r="AM372" i="7"/>
  <c r="T374" i="7"/>
  <c r="AD374" i="7" s="1"/>
  <c r="AH372" i="7"/>
  <c r="AP372" i="7"/>
  <c r="AD373" i="7"/>
  <c r="AC373" i="7"/>
  <c r="AS373" i="7"/>
  <c r="AT373" i="7"/>
  <c r="AN372" i="7"/>
  <c r="S374" i="7"/>
  <c r="AR373" i="7" s="1"/>
  <c r="J373" i="7"/>
  <c r="N374" i="7"/>
  <c r="K373" i="7"/>
  <c r="AF372" i="7"/>
  <c r="R374" i="7"/>
  <c r="AJ372" i="7"/>
  <c r="AE372" i="7"/>
  <c r="AQ372" i="7"/>
  <c r="AK372" i="7"/>
  <c r="AO372" i="7"/>
  <c r="AG372" i="7"/>
  <c r="AA373" i="7"/>
  <c r="L373" i="7"/>
  <c r="AI372" i="7"/>
  <c r="AB372" i="7"/>
  <c r="AM374" i="7"/>
  <c r="AE374" i="7" l="1"/>
  <c r="Q374" i="7"/>
  <c r="AL373" i="7" s="1"/>
  <c r="U374" i="7"/>
  <c r="AI373" i="7" s="1"/>
  <c r="P374" i="7"/>
  <c r="AR374" i="7" s="1"/>
  <c r="W374" i="7"/>
  <c r="AQ373" i="7" s="1"/>
  <c r="O374" i="7"/>
  <c r="AB374" i="7"/>
  <c r="AC374" i="7"/>
  <c r="X373" i="7"/>
  <c r="AS374" i="7"/>
  <c r="Z373" i="7"/>
  <c r="Y373" i="7"/>
  <c r="AF373" i="7" l="1"/>
  <c r="M374" i="7"/>
  <c r="AB373" i="7"/>
  <c r="AI374" i="7"/>
  <c r="AO373" i="7"/>
  <c r="AG373" i="7"/>
  <c r="AP373" i="7"/>
  <c r="Z374" i="7"/>
  <c r="AH373" i="7"/>
  <c r="AA374" i="7"/>
  <c r="AK373" i="7"/>
  <c r="AN373" i="7"/>
  <c r="J374" i="7"/>
  <c r="AE373" i="7"/>
  <c r="Y374" i="7"/>
  <c r="L375" i="7"/>
  <c r="AQ374" i="7"/>
  <c r="AJ373" i="7"/>
  <c r="X374" i="7"/>
  <c r="N375" i="7"/>
  <c r="K374" i="7"/>
  <c r="L374" i="7" s="1"/>
  <c r="AT374" i="7"/>
  <c r="O375" i="7" l="1"/>
  <c r="Q375" i="7"/>
  <c r="AL374" i="7" s="1"/>
  <c r="P375" i="7"/>
  <c r="AG374" i="7" s="1"/>
  <c r="R376" i="7" l="1"/>
  <c r="X375" i="7" s="1"/>
  <c r="M375" i="7"/>
  <c r="T376" i="7"/>
  <c r="W377" i="7" s="1"/>
  <c r="AH374" i="7"/>
  <c r="AP374" i="7"/>
  <c r="AJ374" i="7"/>
  <c r="AT375" i="7"/>
  <c r="AN374" i="7"/>
  <c r="N376" i="7"/>
  <c r="K375" i="7"/>
  <c r="AF374" i="7"/>
  <c r="J375" i="7"/>
  <c r="AK374" i="7"/>
  <c r="AO374" i="7"/>
  <c r="S376" i="7"/>
  <c r="Z375" i="7" s="1"/>
  <c r="V376" i="7" l="1"/>
  <c r="AD375" i="7" s="1"/>
  <c r="W376" i="7"/>
  <c r="AQ375" i="7" s="1"/>
  <c r="AA375" i="7"/>
  <c r="P376" i="7"/>
  <c r="AO375" i="7" s="1"/>
  <c r="U376" i="7"/>
  <c r="AE375" i="7"/>
  <c r="O376" i="7"/>
  <c r="AR375" i="7"/>
  <c r="Y375" i="7"/>
  <c r="Q376" i="7"/>
  <c r="AE376" i="7"/>
  <c r="AQ376" i="7"/>
  <c r="R377" i="7" l="1"/>
  <c r="X376" i="7" s="1"/>
  <c r="M376" i="7"/>
  <c r="AS375" i="7"/>
  <c r="AC375" i="7"/>
  <c r="L376" i="7"/>
  <c r="AM375" i="7"/>
  <c r="AI375" i="7"/>
  <c r="AB375" i="7"/>
  <c r="AJ375" i="7"/>
  <c r="AG375" i="7"/>
  <c r="AK375" i="7"/>
  <c r="AN375" i="7"/>
  <c r="AF375" i="7"/>
  <c r="AT376" i="7"/>
  <c r="N377" i="7"/>
  <c r="J376" i="7"/>
  <c r="K376" i="7"/>
  <c r="AP375" i="7"/>
  <c r="AL375" i="7"/>
  <c r="AH375" i="7"/>
  <c r="T377" i="7"/>
  <c r="AA376" i="7" s="1"/>
  <c r="S377" i="7"/>
  <c r="P377" i="7" l="1"/>
  <c r="AG376" i="7" s="1"/>
  <c r="O377" i="7"/>
  <c r="V377" i="7"/>
  <c r="AM376" i="7" s="1"/>
  <c r="Q377" i="7"/>
  <c r="AL376" i="7" s="1"/>
  <c r="U377" i="7"/>
  <c r="AI376" i="7" s="1"/>
  <c r="AO376" i="7"/>
  <c r="AK376" i="7"/>
  <c r="Z376" i="7"/>
  <c r="AR376" i="7"/>
  <c r="Y376" i="7"/>
  <c r="AN376" i="7" l="1"/>
  <c r="M377" i="7"/>
  <c r="AF376" i="7"/>
  <c r="AJ376" i="7"/>
  <c r="R378" i="7"/>
  <c r="X377" i="7" s="1"/>
  <c r="AB376" i="7"/>
  <c r="K377" i="7"/>
  <c r="AD376" i="7"/>
  <c r="AT377" i="7"/>
  <c r="AS376" i="7"/>
  <c r="T378" i="7"/>
  <c r="AA377" i="7" s="1"/>
  <c r="AP376" i="7"/>
  <c r="N378" i="7"/>
  <c r="AC376" i="7"/>
  <c r="AH376" i="7"/>
  <c r="J377" i="7"/>
  <c r="V378" i="7" s="1"/>
  <c r="S378" i="7"/>
  <c r="AR377" i="7" s="1"/>
  <c r="P378" i="7" l="1"/>
  <c r="Q378" i="7"/>
  <c r="AH377" i="7" s="1"/>
  <c r="O378" i="7"/>
  <c r="L377" i="7"/>
  <c r="U378" i="7"/>
  <c r="AB377" i="7" s="1"/>
  <c r="W378" i="7"/>
  <c r="Z377" i="7"/>
  <c r="Y377" i="7"/>
  <c r="AC377" i="7"/>
  <c r="AS377" i="7"/>
  <c r="AD377" i="7"/>
  <c r="AM377" i="7"/>
  <c r="AO377" i="7"/>
  <c r="AG377" i="7"/>
  <c r="AK377" i="7"/>
  <c r="T379" i="7"/>
  <c r="AA378" i="7" s="1"/>
  <c r="R379" i="7" l="1"/>
  <c r="X378" i="7" s="1"/>
  <c r="M378" i="7"/>
  <c r="AF377" i="7"/>
  <c r="S379" i="7"/>
  <c r="Y378" i="7" s="1"/>
  <c r="AJ377" i="7"/>
  <c r="AP377" i="7"/>
  <c r="AN377" i="7"/>
  <c r="AT378" i="7"/>
  <c r="J378" i="7"/>
  <c r="AL377" i="7"/>
  <c r="N379" i="7"/>
  <c r="K378" i="7"/>
  <c r="L378" i="7"/>
  <c r="AI377" i="7"/>
  <c r="AE377" i="7"/>
  <c r="AQ377" i="7"/>
  <c r="AR378" i="7" l="1"/>
  <c r="Z378" i="7"/>
  <c r="U379" i="7"/>
  <c r="AB378" i="7" s="1"/>
  <c r="Q379" i="7"/>
  <c r="AP378" i="7" s="1"/>
  <c r="O379" i="7"/>
  <c r="W379" i="7"/>
  <c r="AQ378" i="7" s="1"/>
  <c r="V379" i="7"/>
  <c r="AD378" i="7" s="1"/>
  <c r="P379" i="7"/>
  <c r="AF378" i="7" l="1"/>
  <c r="M379" i="7"/>
  <c r="J379" i="7"/>
  <c r="AH378" i="7"/>
  <c r="T380" i="7"/>
  <c r="AA379" i="7" s="1"/>
  <c r="AL378" i="7"/>
  <c r="R380" i="7"/>
  <c r="X379" i="7" s="1"/>
  <c r="AJ378" i="7"/>
  <c r="AN378" i="7"/>
  <c r="AI378" i="7"/>
  <c r="S380" i="7"/>
  <c r="Y379" i="7" s="1"/>
  <c r="AG378" i="7"/>
  <c r="AO378" i="7"/>
  <c r="AE378" i="7"/>
  <c r="AS378" i="7"/>
  <c r="K379" i="7"/>
  <c r="W380" i="7" s="1"/>
  <c r="AT379" i="7"/>
  <c r="L379" i="7"/>
  <c r="N380" i="7"/>
  <c r="AM378" i="7"/>
  <c r="AK378" i="7"/>
  <c r="AC378" i="7"/>
  <c r="V380" i="7"/>
  <c r="U380" i="7"/>
  <c r="O380" i="7" l="1"/>
  <c r="AF379" i="7" s="1"/>
  <c r="AR379" i="7"/>
  <c r="Z379" i="7"/>
  <c r="V381" i="7"/>
  <c r="AD380" i="7" s="1"/>
  <c r="P380" i="7"/>
  <c r="AK379" i="7" s="1"/>
  <c r="Q380" i="7"/>
  <c r="AL379" i="7" s="1"/>
  <c r="AE379" i="7"/>
  <c r="AQ379" i="7"/>
  <c r="AN379" i="7"/>
  <c r="AJ379" i="7"/>
  <c r="R381" i="7"/>
  <c r="L380" i="7"/>
  <c r="AB379" i="7"/>
  <c r="AI379" i="7"/>
  <c r="AC379" i="7"/>
  <c r="AD379" i="7"/>
  <c r="AS379" i="7"/>
  <c r="AM379" i="7"/>
  <c r="M380" i="7" l="1"/>
  <c r="AS380" i="7"/>
  <c r="N381" i="7"/>
  <c r="AT380" i="7"/>
  <c r="AC380" i="7"/>
  <c r="K380" i="7"/>
  <c r="AP379" i="7"/>
  <c r="J380" i="7"/>
  <c r="W381" i="7" s="1"/>
  <c r="S381" i="7"/>
  <c r="AR380" i="7" s="1"/>
  <c r="AG379" i="7"/>
  <c r="AH379" i="7"/>
  <c r="AO379" i="7"/>
  <c r="T381" i="7"/>
  <c r="AA380" i="7" s="1"/>
  <c r="AM380" i="7"/>
  <c r="X380" i="7"/>
  <c r="U381" i="7"/>
  <c r="Z380" i="7" l="1"/>
  <c r="O381" i="7"/>
  <c r="Q381" i="7"/>
  <c r="P381" i="7"/>
  <c r="AO380" i="7" s="1"/>
  <c r="Y380" i="7"/>
  <c r="AJ380" i="7"/>
  <c r="AF380" i="7"/>
  <c r="AB380" i="7"/>
  <c r="AI380" i="7"/>
  <c r="AH380" i="7"/>
  <c r="AL380" i="7"/>
  <c r="AP380" i="7"/>
  <c r="T382" i="7"/>
  <c r="AA381" i="7" s="1"/>
  <c r="AE380" i="7"/>
  <c r="AQ380" i="7"/>
  <c r="AN380" i="7" l="1"/>
  <c r="M381" i="7"/>
  <c r="N382" i="7" s="1"/>
  <c r="K381" i="7"/>
  <c r="L381" i="7" s="1"/>
  <c r="J381" i="7"/>
  <c r="V382" i="7" s="1"/>
  <c r="AD381" i="7" s="1"/>
  <c r="AK380" i="7"/>
  <c r="S382" i="7"/>
  <c r="Y381" i="7" s="1"/>
  <c r="AT381" i="7"/>
  <c r="AG380" i="7"/>
  <c r="R382" i="7"/>
  <c r="X381" i="7" s="1"/>
  <c r="U382" i="7"/>
  <c r="AI381" i="7" s="1"/>
  <c r="P382" i="7"/>
  <c r="AG381" i="7" s="1"/>
  <c r="O382" i="7"/>
  <c r="W382" i="7" l="1"/>
  <c r="AE381" i="7" s="1"/>
  <c r="Q382" i="7"/>
  <c r="AP381" i="7" s="1"/>
  <c r="AJ381" i="7"/>
  <c r="M382" i="7"/>
  <c r="AR381" i="7"/>
  <c r="Z381" i="7"/>
  <c r="AB381" i="7"/>
  <c r="AM381" i="7"/>
  <c r="AS381" i="7"/>
  <c r="AC381" i="7"/>
  <c r="AQ381" i="7"/>
  <c r="L382" i="7"/>
  <c r="AH381" i="7"/>
  <c r="T383" i="7"/>
  <c r="AA382" i="7" s="1"/>
  <c r="AL381" i="7"/>
  <c r="AO381" i="7"/>
  <c r="AK381" i="7"/>
  <c r="N383" i="7"/>
  <c r="R383" i="7"/>
  <c r="X382" i="7" s="1"/>
  <c r="AF381" i="7"/>
  <c r="AN381" i="7"/>
  <c r="AT382" i="7"/>
  <c r="K382" i="7"/>
  <c r="S383" i="7"/>
  <c r="Z382" i="7" s="1"/>
  <c r="J382" i="7"/>
  <c r="P383" i="7" l="1"/>
  <c r="AG382" i="7" s="1"/>
  <c r="Q383" i="7"/>
  <c r="AH382" i="7" s="1"/>
  <c r="V383" i="7"/>
  <c r="AC382" i="7" s="1"/>
  <c r="O383" i="7"/>
  <c r="M383" i="7" s="1"/>
  <c r="Y382" i="7"/>
  <c r="AR382" i="7"/>
  <c r="U383" i="7"/>
  <c r="W383" i="7"/>
  <c r="AE382" i="7" s="1"/>
  <c r="AO382" i="7" l="1"/>
  <c r="AK382" i="7"/>
  <c r="AM382" i="7"/>
  <c r="AS382" i="7"/>
  <c r="AD382" i="7"/>
  <c r="T384" i="7"/>
  <c r="W385" i="7" s="1"/>
  <c r="AE384" i="7" s="1"/>
  <c r="AL382" i="7"/>
  <c r="AP382" i="7"/>
  <c r="N384" i="7"/>
  <c r="L383" i="7"/>
  <c r="J383" i="7"/>
  <c r="S384" i="7"/>
  <c r="AR383" i="7" s="1"/>
  <c r="R384" i="7"/>
  <c r="X383" i="7" s="1"/>
  <c r="AF382" i="7"/>
  <c r="K383" i="7"/>
  <c r="AJ382" i="7"/>
  <c r="AT383" i="7"/>
  <c r="AN382" i="7"/>
  <c r="AI382" i="7"/>
  <c r="AB382" i="7"/>
  <c r="AQ382" i="7"/>
  <c r="P384" i="7" l="1"/>
  <c r="AG383" i="7" s="1"/>
  <c r="Y383" i="7"/>
  <c r="V384" i="7"/>
  <c r="AS383" i="7" s="1"/>
  <c r="AA383" i="7"/>
  <c r="W384" i="7"/>
  <c r="AQ383" i="7" s="1"/>
  <c r="Q384" i="7"/>
  <c r="AL383" i="7" s="1"/>
  <c r="U384" i="7"/>
  <c r="AB383" i="7" s="1"/>
  <c r="Z383" i="7"/>
  <c r="O384" i="7"/>
  <c r="AN383" i="7" l="1"/>
  <c r="M384" i="7"/>
  <c r="AO383" i="7"/>
  <c r="AK383" i="7"/>
  <c r="AC383" i="7"/>
  <c r="AM383" i="7"/>
  <c r="AD383" i="7"/>
  <c r="T385" i="7"/>
  <c r="AA384" i="7" s="1"/>
  <c r="AP383" i="7"/>
  <c r="AH383" i="7"/>
  <c r="AI383" i="7"/>
  <c r="L384" i="7"/>
  <c r="AJ383" i="7"/>
  <c r="AE383" i="7"/>
  <c r="AQ384" i="7"/>
  <c r="S385" i="7"/>
  <c r="Z384" i="7" s="1"/>
  <c r="AF383" i="7"/>
  <c r="R385" i="7"/>
  <c r="X384" i="7" s="1"/>
  <c r="K384" i="7"/>
  <c r="AT384" i="7"/>
  <c r="N385" i="7"/>
  <c r="J384" i="7"/>
  <c r="V385" i="7" l="1"/>
  <c r="AM384" i="7" s="1"/>
  <c r="AR384" i="7"/>
  <c r="Q385" i="7"/>
  <c r="T386" i="7" s="1"/>
  <c r="AA385" i="7" s="1"/>
  <c r="Y384" i="7"/>
  <c r="P385" i="7"/>
  <c r="AK384" i="7" s="1"/>
  <c r="U385" i="7"/>
  <c r="AB384" i="7" s="1"/>
  <c r="O385" i="7"/>
  <c r="M385" i="7" s="1"/>
  <c r="AP384" i="7" l="1"/>
  <c r="AC384" i="7"/>
  <c r="AH384" i="7"/>
  <c r="AL384" i="7"/>
  <c r="AD384" i="7"/>
  <c r="AS384" i="7"/>
  <c r="AO384" i="7"/>
  <c r="AG384" i="7"/>
  <c r="AI384" i="7"/>
  <c r="R386" i="7"/>
  <c r="X385" i="7" s="1"/>
  <c r="AF384" i="7"/>
  <c r="AJ384" i="7"/>
  <c r="AN384" i="7"/>
  <c r="J385" i="7"/>
  <c r="AT385" i="7"/>
  <c r="N386" i="7"/>
  <c r="K385" i="7"/>
  <c r="S386" i="7"/>
  <c r="Y385" i="7" s="1"/>
  <c r="V386" i="7" l="1"/>
  <c r="AC385" i="7" s="1"/>
  <c r="Q386" i="7"/>
  <c r="P386" i="7"/>
  <c r="AK385" i="7" s="1"/>
  <c r="U386" i="7"/>
  <c r="O386" i="7"/>
  <c r="M386" i="7" s="1"/>
  <c r="L385" i="7"/>
  <c r="W386" i="7"/>
  <c r="AR385" i="7"/>
  <c r="Z385" i="7"/>
  <c r="L386" i="7" l="1"/>
  <c r="AM385" i="7"/>
  <c r="AD385" i="7"/>
  <c r="AS385" i="7"/>
  <c r="AO385" i="7"/>
  <c r="AG385" i="7"/>
  <c r="S387" i="7"/>
  <c r="AR386" i="7" s="1"/>
  <c r="AF385" i="7"/>
  <c r="AN385" i="7"/>
  <c r="AJ385" i="7"/>
  <c r="R387" i="7"/>
  <c r="AT386" i="7"/>
  <c r="AQ385" i="7"/>
  <c r="AB385" i="7"/>
  <c r="AI385" i="7"/>
  <c r="AE385" i="7"/>
  <c r="N387" i="7"/>
  <c r="J386" i="7"/>
  <c r="K386" i="7"/>
  <c r="Q387" i="7" s="1"/>
  <c r="Z387" i="7" s="1"/>
  <c r="AL385" i="7"/>
  <c r="T387" i="7"/>
  <c r="AP385" i="7"/>
  <c r="AH385" i="7"/>
  <c r="AS387" i="7" l="1"/>
  <c r="P387" i="7"/>
  <c r="AK386" i="7" s="1"/>
  <c r="Z386" i="7"/>
  <c r="Y386" i="7"/>
  <c r="AH386" i="7"/>
  <c r="AA387" i="7"/>
  <c r="AL386" i="7"/>
  <c r="AP386" i="7"/>
  <c r="X386" i="7"/>
  <c r="AC387" i="7"/>
  <c r="AB387" i="7"/>
  <c r="U387" i="7"/>
  <c r="V387" i="7"/>
  <c r="W387" i="7"/>
  <c r="O387" i="7"/>
  <c r="M387" i="7" s="1"/>
  <c r="AE387" i="7"/>
  <c r="AA386" i="7"/>
  <c r="AD387" i="7"/>
  <c r="AG386" i="7" l="1"/>
  <c r="AR387" i="7"/>
  <c r="AO386" i="7"/>
  <c r="AN386" i="7"/>
  <c r="N388" i="7"/>
  <c r="Y387" i="7"/>
  <c r="AT387" i="7"/>
  <c r="X387" i="7"/>
  <c r="AJ386" i="7"/>
  <c r="J387" i="7"/>
  <c r="K387" i="7"/>
  <c r="AF386" i="7"/>
  <c r="AM387" i="7"/>
  <c r="AS386" i="7"/>
  <c r="AC386" i="7"/>
  <c r="AD386" i="7"/>
  <c r="AM386" i="7"/>
  <c r="AI386" i="7"/>
  <c r="L388" i="7"/>
  <c r="AB386" i="7"/>
  <c r="AI387" i="7"/>
  <c r="L387" i="7"/>
  <c r="AE386" i="7"/>
  <c r="AQ386" i="7"/>
  <c r="AQ387" i="7"/>
  <c r="Q388" i="7" l="1"/>
  <c r="AH387" i="7" s="1"/>
  <c r="O388" i="7"/>
  <c r="P388" i="7"/>
  <c r="R389" i="7" l="1"/>
  <c r="M388" i="7"/>
  <c r="AP387" i="7"/>
  <c r="AT388" i="7"/>
  <c r="AL387" i="7"/>
  <c r="T389" i="7"/>
  <c r="AA388" i="7" s="1"/>
  <c r="AN387" i="7"/>
  <c r="AF387" i="7"/>
  <c r="AJ387" i="7"/>
  <c r="X388" i="7"/>
  <c r="J388" i="7"/>
  <c r="K388" i="7"/>
  <c r="AG387" i="7"/>
  <c r="AK387" i="7"/>
  <c r="AO387" i="7"/>
  <c r="N389" i="7"/>
  <c r="S389" i="7"/>
  <c r="AR388" i="7" s="1"/>
  <c r="W389" i="7" l="1"/>
  <c r="AQ388" i="7" s="1"/>
  <c r="V389" i="7"/>
  <c r="O389" i="7"/>
  <c r="M389" i="7" s="1"/>
  <c r="Q389" i="7"/>
  <c r="Z388" i="7"/>
  <c r="Y388" i="7"/>
  <c r="V390" i="7"/>
  <c r="U389" i="7"/>
  <c r="P389" i="7"/>
  <c r="AE388" i="7" l="1"/>
  <c r="L389" i="7"/>
  <c r="AB388" i="7"/>
  <c r="AI388" i="7"/>
  <c r="T390" i="7"/>
  <c r="AA389" i="7" s="1"/>
  <c r="AH388" i="7"/>
  <c r="AL388" i="7"/>
  <c r="AP388" i="7"/>
  <c r="N390" i="7"/>
  <c r="J389" i="7"/>
  <c r="R390" i="7"/>
  <c r="X389" i="7" s="1"/>
  <c r="AN388" i="7"/>
  <c r="AJ388" i="7"/>
  <c r="AF388" i="7"/>
  <c r="AT389" i="7"/>
  <c r="K389" i="7"/>
  <c r="Q390" i="7" s="1"/>
  <c r="S390" i="7"/>
  <c r="Z389" i="7" s="1"/>
  <c r="AM389" i="7"/>
  <c r="AC388" i="7"/>
  <c r="AS388" i="7"/>
  <c r="AD388" i="7"/>
  <c r="AM388" i="7"/>
  <c r="AS389" i="7"/>
  <c r="AC389" i="7"/>
  <c r="AD389" i="7"/>
  <c r="AO388" i="7"/>
  <c r="AK388" i="7"/>
  <c r="AG388" i="7"/>
  <c r="U390" i="7" l="1"/>
  <c r="O390" i="7"/>
  <c r="W390" i="7"/>
  <c r="P390" i="7"/>
  <c r="AR389" i="7"/>
  <c r="Y389" i="7"/>
  <c r="AL389" i="7"/>
  <c r="T391" i="7"/>
  <c r="AA390" i="7" s="1"/>
  <c r="AP389" i="7"/>
  <c r="AH389" i="7"/>
  <c r="M390" i="7" l="1"/>
  <c r="N391" i="7" s="1"/>
  <c r="AG389" i="7"/>
  <c r="AO389" i="7"/>
  <c r="AK389" i="7"/>
  <c r="AE389" i="7"/>
  <c r="AQ389" i="7"/>
  <c r="AN389" i="7"/>
  <c r="J390" i="7"/>
  <c r="K390" i="7"/>
  <c r="AJ389" i="7"/>
  <c r="AF389" i="7"/>
  <c r="S391" i="7"/>
  <c r="AT390" i="7"/>
  <c r="R391" i="7"/>
  <c r="X390" i="7" s="1"/>
  <c r="AB389" i="7"/>
  <c r="AI389" i="7"/>
  <c r="U391" i="7" l="1"/>
  <c r="P391" i="7"/>
  <c r="V391" i="7"/>
  <c r="O391" i="7"/>
  <c r="W391" i="7"/>
  <c r="Z390" i="7"/>
  <c r="Y390" i="7"/>
  <c r="Q391" i="7"/>
  <c r="L390" i="7"/>
  <c r="AR390" i="7"/>
  <c r="M391" i="7" l="1"/>
  <c r="AL390" i="7"/>
  <c r="AP390" i="7"/>
  <c r="T392" i="7"/>
  <c r="AA391" i="7" s="1"/>
  <c r="AH390" i="7"/>
  <c r="AQ390" i="7"/>
  <c r="AE390" i="7"/>
  <c r="K391" i="7"/>
  <c r="S392" i="7"/>
  <c r="AR391" i="7" s="1"/>
  <c r="R392" i="7"/>
  <c r="X391" i="7" s="1"/>
  <c r="AT391" i="7"/>
  <c r="N392" i="7"/>
  <c r="J391" i="7"/>
  <c r="AF390" i="7"/>
  <c r="AJ390" i="7"/>
  <c r="AN390" i="7"/>
  <c r="AC390" i="7"/>
  <c r="AM390" i="7"/>
  <c r="AS390" i="7"/>
  <c r="AD390" i="7"/>
  <c r="AK390" i="7"/>
  <c r="AO390" i="7"/>
  <c r="AG390" i="7"/>
  <c r="L391" i="7"/>
  <c r="AI390" i="7"/>
  <c r="AB390" i="7"/>
  <c r="Q392" i="7" l="1"/>
  <c r="AL391" i="7" s="1"/>
  <c r="O392" i="7"/>
  <c r="W392" i="7"/>
  <c r="U392" i="7"/>
  <c r="V392" i="7"/>
  <c r="Z391" i="7"/>
  <c r="Y391" i="7"/>
  <c r="P392" i="7"/>
  <c r="M392" i="7" l="1"/>
  <c r="T393" i="7"/>
  <c r="AA392" i="7" s="1"/>
  <c r="AH391" i="7"/>
  <c r="AP391" i="7"/>
  <c r="AD391" i="7"/>
  <c r="AM391" i="7"/>
  <c r="AC391" i="7"/>
  <c r="AS391" i="7"/>
  <c r="AB391" i="7"/>
  <c r="L392" i="7"/>
  <c r="AI391" i="7"/>
  <c r="AQ391" i="7"/>
  <c r="AE391" i="7"/>
  <c r="AK391" i="7"/>
  <c r="AO391" i="7"/>
  <c r="AG391" i="7"/>
  <c r="AF391" i="7"/>
  <c r="R393" i="7"/>
  <c r="X392" i="7" s="1"/>
  <c r="AN391" i="7"/>
  <c r="AT392" i="7"/>
  <c r="J392" i="7"/>
  <c r="S393" i="7"/>
  <c r="AJ391" i="7"/>
  <c r="N393" i="7"/>
  <c r="K392" i="7"/>
  <c r="Q393" i="7" l="1"/>
  <c r="T394" i="7" s="1"/>
  <c r="AA393" i="7" s="1"/>
  <c r="P393" i="7"/>
  <c r="AK392" i="7" s="1"/>
  <c r="AL392" i="7"/>
  <c r="AH392" i="7"/>
  <c r="AP392" i="7"/>
  <c r="AG392" i="7"/>
  <c r="AO392" i="7"/>
  <c r="U393" i="7"/>
  <c r="O393" i="7"/>
  <c r="W393" i="7"/>
  <c r="Y392" i="7"/>
  <c r="Z392" i="7"/>
  <c r="AR392" i="7"/>
  <c r="V393" i="7"/>
  <c r="M393" i="7" l="1"/>
  <c r="AT393" i="7"/>
  <c r="R394" i="7"/>
  <c r="X393" i="7" s="1"/>
  <c r="AJ392" i="7"/>
  <c r="S394" i="7"/>
  <c r="Y393" i="7" s="1"/>
  <c r="J393" i="7"/>
  <c r="AN392" i="7"/>
  <c r="AF392" i="7"/>
  <c r="K393" i="7"/>
  <c r="N394" i="7"/>
  <c r="AB392" i="7"/>
  <c r="L393" i="7"/>
  <c r="AI392" i="7"/>
  <c r="AD392" i="7"/>
  <c r="AS392" i="7"/>
  <c r="AC392" i="7"/>
  <c r="AM392" i="7"/>
  <c r="AQ392" i="7"/>
  <c r="AE392" i="7"/>
  <c r="Q394" i="7" l="1"/>
  <c r="AL393" i="7" s="1"/>
  <c r="W394" i="7"/>
  <c r="AE393" i="7" s="1"/>
  <c r="V394" i="7"/>
  <c r="AD393" i="7" s="1"/>
  <c r="O394" i="7"/>
  <c r="U394" i="7"/>
  <c r="AI393" i="7" s="1"/>
  <c r="P394" i="7"/>
  <c r="AR393" i="7"/>
  <c r="Z393" i="7"/>
  <c r="T395" i="7" l="1"/>
  <c r="AA394" i="7" s="1"/>
  <c r="AF393" i="7"/>
  <c r="M394" i="7"/>
  <c r="AH393" i="7"/>
  <c r="AP393" i="7"/>
  <c r="AN393" i="7"/>
  <c r="K394" i="7"/>
  <c r="Q395" i="7" s="1"/>
  <c r="AL394" i="7" s="1"/>
  <c r="R395" i="7"/>
  <c r="X394" i="7" s="1"/>
  <c r="AM393" i="7"/>
  <c r="AS393" i="7"/>
  <c r="AC393" i="7"/>
  <c r="AJ393" i="7"/>
  <c r="AQ393" i="7"/>
  <c r="AT394" i="7"/>
  <c r="N395" i="7"/>
  <c r="L394" i="7"/>
  <c r="AB393" i="7"/>
  <c r="J394" i="7"/>
  <c r="S395" i="7"/>
  <c r="AR394" i="7" s="1"/>
  <c r="AK393" i="7"/>
  <c r="AG393" i="7"/>
  <c r="AO393" i="7"/>
  <c r="W395" i="7" l="1"/>
  <c r="AE394" i="7" s="1"/>
  <c r="V395" i="7"/>
  <c r="O395" i="7"/>
  <c r="U395" i="7"/>
  <c r="AB394" i="7" s="1"/>
  <c r="P395" i="7"/>
  <c r="K395" i="7" s="1"/>
  <c r="AH394" i="7"/>
  <c r="Z394" i="7"/>
  <c r="AQ394" i="7"/>
  <c r="Y394" i="7"/>
  <c r="AP394" i="7"/>
  <c r="T396" i="7"/>
  <c r="AA395" i="7" s="1"/>
  <c r="R396" i="7"/>
  <c r="AF394" i="7"/>
  <c r="AN394" i="7"/>
  <c r="AJ394" i="7"/>
  <c r="M395" i="7" l="1"/>
  <c r="AI394" i="7"/>
  <c r="S396" i="7"/>
  <c r="Z395" i="7" s="1"/>
  <c r="AG394" i="7"/>
  <c r="L395" i="7"/>
  <c r="AS394" i="7"/>
  <c r="AM394" i="7"/>
  <c r="AC394" i="7"/>
  <c r="AD394" i="7"/>
  <c r="N396" i="7"/>
  <c r="J395" i="7"/>
  <c r="U396" i="7" s="1"/>
  <c r="AB395" i="7" s="1"/>
  <c r="AT395" i="7"/>
  <c r="AO394" i="7"/>
  <c r="AK394" i="7"/>
  <c r="X395" i="7"/>
  <c r="Y395" i="7"/>
  <c r="P396" i="7"/>
  <c r="AR395" i="7"/>
  <c r="W396" i="7" l="1"/>
  <c r="V396" i="7"/>
  <c r="AS395" i="7" s="1"/>
  <c r="O396" i="7"/>
  <c r="Q396" i="7"/>
  <c r="T397" i="7" s="1"/>
  <c r="AA396" i="7" s="1"/>
  <c r="AI395" i="7"/>
  <c r="AF395" i="7"/>
  <c r="AN395" i="7"/>
  <c r="AE395" i="7"/>
  <c r="AQ395" i="7"/>
  <c r="AO395" i="7"/>
  <c r="AK395" i="7"/>
  <c r="AG395" i="7"/>
  <c r="AJ395" i="7" l="1"/>
  <c r="M396" i="7"/>
  <c r="AL395" i="7"/>
  <c r="J396" i="7"/>
  <c r="K396" i="7"/>
  <c r="Q397" i="7" s="1"/>
  <c r="T398" i="7" s="1"/>
  <c r="S397" i="7"/>
  <c r="Z396" i="7" s="1"/>
  <c r="R397" i="7"/>
  <c r="X396" i="7" s="1"/>
  <c r="N397" i="7"/>
  <c r="AT396" i="7"/>
  <c r="AC395" i="7"/>
  <c r="AD395" i="7"/>
  <c r="AH395" i="7"/>
  <c r="L396" i="7"/>
  <c r="AM395" i="7"/>
  <c r="AP395" i="7"/>
  <c r="O397" i="7"/>
  <c r="P397" i="7"/>
  <c r="AG396" i="7" s="1"/>
  <c r="W397" i="7"/>
  <c r="AQ396" i="7" s="1"/>
  <c r="V397" i="7"/>
  <c r="R398" i="7" l="1"/>
  <c r="M397" i="7"/>
  <c r="Y396" i="7"/>
  <c r="AR396" i="7"/>
  <c r="AO396" i="7"/>
  <c r="AK396" i="7"/>
  <c r="AJ396" i="7"/>
  <c r="AF396" i="7"/>
  <c r="U397" i="7"/>
  <c r="L397" i="7" s="1"/>
  <c r="N398" i="7"/>
  <c r="AN396" i="7"/>
  <c r="AE396" i="7"/>
  <c r="J397" i="7"/>
  <c r="K397" i="7"/>
  <c r="V398" i="7" s="1"/>
  <c r="AM397" i="7" s="1"/>
  <c r="AH396" i="7"/>
  <c r="S398" i="7"/>
  <c r="Z397" i="7" s="1"/>
  <c r="AL396" i="7"/>
  <c r="AP396" i="7"/>
  <c r="AD396" i="7"/>
  <c r="AS396" i="7"/>
  <c r="AM396" i="7"/>
  <c r="AC396" i="7"/>
  <c r="AA397" i="7"/>
  <c r="X397" i="7"/>
  <c r="AT397" i="7" l="1"/>
  <c r="AB396" i="7"/>
  <c r="AI396" i="7"/>
  <c r="P398" i="7"/>
  <c r="AG397" i="7" s="1"/>
  <c r="V399" i="7"/>
  <c r="AC398" i="7" s="1"/>
  <c r="Q398" i="7"/>
  <c r="AP397" i="7" s="1"/>
  <c r="O398" i="7"/>
  <c r="W398" i="7"/>
  <c r="AE397" i="7" s="1"/>
  <c r="AD397" i="7"/>
  <c r="AS397" i="7"/>
  <c r="AC397" i="7"/>
  <c r="Y397" i="7"/>
  <c r="AR397" i="7"/>
  <c r="U398" i="7"/>
  <c r="AB397" i="7" s="1"/>
  <c r="AF397" i="7" l="1"/>
  <c r="M398" i="7"/>
  <c r="AS398" i="7"/>
  <c r="AD398" i="7"/>
  <c r="AK397" i="7"/>
  <c r="AO397" i="7"/>
  <c r="AH397" i="7"/>
  <c r="T399" i="7"/>
  <c r="AA398" i="7" s="1"/>
  <c r="AQ397" i="7"/>
  <c r="AL397" i="7"/>
  <c r="L398" i="7"/>
  <c r="AI397" i="7"/>
  <c r="S399" i="7"/>
  <c r="Z398" i="7" s="1"/>
  <c r="AM398" i="7"/>
  <c r="J398" i="7"/>
  <c r="N399" i="7"/>
  <c r="AT398" i="7"/>
  <c r="R399" i="7"/>
  <c r="X398" i="7" s="1"/>
  <c r="AJ397" i="7"/>
  <c r="K398" i="7"/>
  <c r="AN397" i="7"/>
  <c r="Y398" i="7" l="1"/>
  <c r="AR398" i="7"/>
  <c r="U399" i="7"/>
  <c r="AI398" i="7" s="1"/>
  <c r="Q399" i="7"/>
  <c r="AH398" i="7" s="1"/>
  <c r="P399" i="7"/>
  <c r="W399" i="7"/>
  <c r="O399" i="7"/>
  <c r="M399" i="7" l="1"/>
  <c r="AB398" i="7"/>
  <c r="K399" i="7"/>
  <c r="AL398" i="7"/>
  <c r="T400" i="7"/>
  <c r="AD400" i="7" s="1"/>
  <c r="AP398" i="7"/>
  <c r="R400" i="7"/>
  <c r="X399" i="7" s="1"/>
  <c r="N400" i="7"/>
  <c r="AJ398" i="7"/>
  <c r="J399" i="7"/>
  <c r="W400" i="7" s="1"/>
  <c r="AT399" i="7"/>
  <c r="AQ398" i="7"/>
  <c r="AE398" i="7"/>
  <c r="AF398" i="7"/>
  <c r="S400" i="7"/>
  <c r="Y399" i="7" s="1"/>
  <c r="AN398" i="7"/>
  <c r="AG398" i="7"/>
  <c r="AK398" i="7"/>
  <c r="AO398" i="7"/>
  <c r="AE400" i="7" l="1"/>
  <c r="U400" i="7"/>
  <c r="AB399" i="7" s="1"/>
  <c r="V400" i="7"/>
  <c r="AC399" i="7" s="1"/>
  <c r="AR399" i="7"/>
  <c r="AS400" i="7"/>
  <c r="Z399" i="7"/>
  <c r="P400" i="7"/>
  <c r="AR400" i="7" s="1"/>
  <c r="AB400" i="7"/>
  <c r="AA399" i="7"/>
  <c r="AC400" i="7"/>
  <c r="Q400" i="7"/>
  <c r="AL399" i="7" s="1"/>
  <c r="L399" i="7"/>
  <c r="O400" i="7"/>
  <c r="L401" i="7"/>
  <c r="L400" i="7"/>
  <c r="AI400" i="7"/>
  <c r="AQ400" i="7"/>
  <c r="AE399" i="7"/>
  <c r="AQ399" i="7"/>
  <c r="AM400" i="7"/>
  <c r="AD399" i="7"/>
  <c r="AS399" i="7"/>
  <c r="X400" i="7" l="1"/>
  <c r="M400" i="7"/>
  <c r="AI399" i="7"/>
  <c r="AM399" i="7"/>
  <c r="AJ399" i="7"/>
  <c r="AN399" i="7"/>
  <c r="AK399" i="7"/>
  <c r="AO399" i="7"/>
  <c r="AG399" i="7"/>
  <c r="N401" i="7"/>
  <c r="AT400" i="7"/>
  <c r="AA400" i="7"/>
  <c r="K400" i="7"/>
  <c r="AF399" i="7"/>
  <c r="AH399" i="7"/>
  <c r="Y400" i="7"/>
  <c r="AP399" i="7"/>
  <c r="Z400" i="7"/>
  <c r="J400" i="7"/>
  <c r="O401" i="7" l="1"/>
  <c r="Q401" i="7"/>
  <c r="P401" i="7"/>
  <c r="AG400" i="7" s="1"/>
  <c r="AJ400" i="7" l="1"/>
  <c r="M401" i="7"/>
  <c r="AF400" i="7"/>
  <c r="AN400" i="7"/>
  <c r="R402" i="7"/>
  <c r="X401" i="7" s="1"/>
  <c r="J401" i="7"/>
  <c r="AK400" i="7"/>
  <c r="N402" i="7"/>
  <c r="AO400" i="7"/>
  <c r="S402" i="7"/>
  <c r="K401" i="7"/>
  <c r="AP400" i="7"/>
  <c r="AT401" i="7"/>
  <c r="AH400" i="7"/>
  <c r="T402" i="7"/>
  <c r="AL400" i="7"/>
  <c r="V402" i="7"/>
  <c r="P402" i="7" l="1"/>
  <c r="AO401" i="7" s="1"/>
  <c r="U402" i="7"/>
  <c r="W402" i="7"/>
  <c r="Q402" i="7"/>
  <c r="AL401" i="7" s="1"/>
  <c r="O402" i="7"/>
  <c r="AQ401" i="7"/>
  <c r="AR401" i="7"/>
  <c r="Y401" i="7"/>
  <c r="AA401" i="7"/>
  <c r="V403" i="7"/>
  <c r="Z401" i="7"/>
  <c r="AM401" i="7"/>
  <c r="AC401" i="7"/>
  <c r="AS401" i="7"/>
  <c r="AD401" i="7"/>
  <c r="AI401" i="7"/>
  <c r="AB401" i="7"/>
  <c r="AJ401" i="7" l="1"/>
  <c r="M402" i="7"/>
  <c r="L402" i="7"/>
  <c r="AP401" i="7"/>
  <c r="AE401" i="7"/>
  <c r="AN401" i="7"/>
  <c r="AG401" i="7"/>
  <c r="AK401" i="7"/>
  <c r="T403" i="7"/>
  <c r="AA402" i="7" s="1"/>
  <c r="AH401" i="7"/>
  <c r="R403" i="7"/>
  <c r="X402" i="7" s="1"/>
  <c r="J402" i="7"/>
  <c r="AT402" i="7"/>
  <c r="N403" i="7"/>
  <c r="S403" i="7"/>
  <c r="Y402" i="7" s="1"/>
  <c r="K402" i="7"/>
  <c r="AF401" i="7"/>
  <c r="AC402" i="7"/>
  <c r="AS402" i="7"/>
  <c r="AM402" i="7"/>
  <c r="AD402" i="7"/>
  <c r="U403" i="7" l="1"/>
  <c r="O403" i="7"/>
  <c r="W403" i="7"/>
  <c r="AQ402" i="7" s="1"/>
  <c r="Z402" i="7"/>
  <c r="AR402" i="7"/>
  <c r="P403" i="7"/>
  <c r="AG402" i="7" s="1"/>
  <c r="Q403" i="7"/>
  <c r="AL402" i="7" s="1"/>
  <c r="AI402" i="7"/>
  <c r="AB402" i="7"/>
  <c r="AF402" i="7" l="1"/>
  <c r="M403" i="7"/>
  <c r="R404" i="7"/>
  <c r="X403" i="7" s="1"/>
  <c r="AJ402" i="7"/>
  <c r="AN402" i="7"/>
  <c r="AE402" i="7"/>
  <c r="AO402" i="7"/>
  <c r="AH402" i="7"/>
  <c r="AK402" i="7"/>
  <c r="S404" i="7"/>
  <c r="AR403" i="7" s="1"/>
  <c r="T404" i="7"/>
  <c r="AA403" i="7" s="1"/>
  <c r="K403" i="7"/>
  <c r="AP402" i="7"/>
  <c r="AT403" i="7"/>
  <c r="N404" i="7"/>
  <c r="J403" i="7"/>
  <c r="L403" i="7" l="1"/>
  <c r="U404" i="7"/>
  <c r="Q404" i="7"/>
  <c r="AH403" i="7" s="1"/>
  <c r="O404" i="7"/>
  <c r="Z403" i="7"/>
  <c r="Y403" i="7"/>
  <c r="P404" i="7"/>
  <c r="AO403" i="7" s="1"/>
  <c r="W404" i="7"/>
  <c r="AQ403" i="7" s="1"/>
  <c r="V404" i="7"/>
  <c r="AC403" i="7" s="1"/>
  <c r="AB403" i="7"/>
  <c r="AI403" i="7"/>
  <c r="R405" i="7" l="1"/>
  <c r="M404" i="7"/>
  <c r="AL403" i="7"/>
  <c r="T405" i="7"/>
  <c r="AA404" i="7" s="1"/>
  <c r="AP403" i="7"/>
  <c r="AK403" i="7"/>
  <c r="AG403" i="7"/>
  <c r="AE403" i="7"/>
  <c r="AF403" i="7"/>
  <c r="AS403" i="7"/>
  <c r="J404" i="7"/>
  <c r="K404" i="7"/>
  <c r="S405" i="7"/>
  <c r="Z404" i="7" s="1"/>
  <c r="AJ403" i="7"/>
  <c r="X404" i="7"/>
  <c r="AM403" i="7"/>
  <c r="N405" i="7"/>
  <c r="AN403" i="7"/>
  <c r="AT404" i="7"/>
  <c r="L404" i="7"/>
  <c r="AD403" i="7"/>
  <c r="P405" i="7" l="1"/>
  <c r="AK404" i="7" s="1"/>
  <c r="O405" i="7"/>
  <c r="W405" i="7"/>
  <c r="AE404" i="7" s="1"/>
  <c r="V405" i="7"/>
  <c r="AD404" i="7" s="1"/>
  <c r="U405" i="7"/>
  <c r="Y404" i="7"/>
  <c r="Q405" i="7"/>
  <c r="AP404" i="7" s="1"/>
  <c r="AR404" i="7"/>
  <c r="AQ404" i="7"/>
  <c r="AG404" i="7"/>
  <c r="AO404" i="7"/>
  <c r="AJ404" i="7"/>
  <c r="AF404" i="7"/>
  <c r="R406" i="7"/>
  <c r="X405" i="7" s="1"/>
  <c r="AN404" i="7" l="1"/>
  <c r="M405" i="7"/>
  <c r="N406" i="7" s="1"/>
  <c r="AS404" i="7"/>
  <c r="L405" i="7"/>
  <c r="AM404" i="7"/>
  <c r="AC404" i="7"/>
  <c r="S406" i="7"/>
  <c r="Y405" i="7" s="1"/>
  <c r="AL404" i="7"/>
  <c r="T406" i="7"/>
  <c r="AA405" i="7" s="1"/>
  <c r="K405" i="7"/>
  <c r="AT405" i="7"/>
  <c r="AH404" i="7"/>
  <c r="J405" i="7"/>
  <c r="V406" i="7" s="1"/>
  <c r="AC405" i="7" s="1"/>
  <c r="AB404" i="7"/>
  <c r="AI404" i="7"/>
  <c r="Z405" i="7" l="1"/>
  <c r="AR405" i="7"/>
  <c r="W406" i="7"/>
  <c r="AQ405" i="7" s="1"/>
  <c r="O406" i="7"/>
  <c r="M406" i="7" s="1"/>
  <c r="Q406" i="7"/>
  <c r="AL405" i="7" s="1"/>
  <c r="P406" i="7"/>
  <c r="AG405" i="7" s="1"/>
  <c r="AM405" i="7"/>
  <c r="AS405" i="7"/>
  <c r="AD405" i="7"/>
  <c r="U406" i="7"/>
  <c r="T407" i="7" l="1"/>
  <c r="AA406" i="7" s="1"/>
  <c r="J406" i="7"/>
  <c r="R407" i="7"/>
  <c r="X406" i="7" s="1"/>
  <c r="AN405" i="7"/>
  <c r="AF405" i="7"/>
  <c r="AJ405" i="7"/>
  <c r="K406" i="7"/>
  <c r="Q407" i="7" s="1"/>
  <c r="AH406" i="7" s="1"/>
  <c r="AH405" i="7"/>
  <c r="AP405" i="7"/>
  <c r="AO405" i="7"/>
  <c r="N407" i="7"/>
  <c r="S407" i="7"/>
  <c r="Y406" i="7" s="1"/>
  <c r="AE405" i="7"/>
  <c r="AK405" i="7"/>
  <c r="AI405" i="7"/>
  <c r="AB405" i="7"/>
  <c r="AT406" i="7"/>
  <c r="L406" i="7"/>
  <c r="U407" i="7"/>
  <c r="AB406" i="7" s="1"/>
  <c r="W407" i="7"/>
  <c r="P407" i="7"/>
  <c r="AO406" i="7" s="1"/>
  <c r="AR406" i="7" l="1"/>
  <c r="O407" i="7"/>
  <c r="V407" i="7"/>
  <c r="AS406" i="7" s="1"/>
  <c r="Z406" i="7"/>
  <c r="V408" i="7"/>
  <c r="AC407" i="7" s="1"/>
  <c r="AD406" i="7"/>
  <c r="AC406" i="7"/>
  <c r="AM406" i="7"/>
  <c r="AJ406" i="7"/>
  <c r="R408" i="7"/>
  <c r="X407" i="7" s="1"/>
  <c r="AD407" i="7"/>
  <c r="AM407" i="7"/>
  <c r="AG406" i="7"/>
  <c r="K407" i="7"/>
  <c r="L407" i="7"/>
  <c r="AI406" i="7"/>
  <c r="AP406" i="7"/>
  <c r="T408" i="7"/>
  <c r="AA407" i="7" s="1"/>
  <c r="J407" i="7"/>
  <c r="S408" i="7"/>
  <c r="Z407" i="7" s="1"/>
  <c r="AK406" i="7"/>
  <c r="AT407" i="7"/>
  <c r="AL406" i="7"/>
  <c r="AE406" i="7"/>
  <c r="AQ406" i="7"/>
  <c r="AN406" i="7" l="1"/>
  <c r="M407" i="7"/>
  <c r="N408" i="7" s="1"/>
  <c r="AF406" i="7"/>
  <c r="AS407" i="7"/>
  <c r="U408" i="7"/>
  <c r="AB407" i="7" s="1"/>
  <c r="O408" i="7"/>
  <c r="Y407" i="7"/>
  <c r="AR407" i="7"/>
  <c r="W408" i="7"/>
  <c r="AQ407" i="7" s="1"/>
  <c r="Q408" i="7"/>
  <c r="AL407" i="7" s="1"/>
  <c r="P408" i="7"/>
  <c r="AG407" i="7" s="1"/>
  <c r="AN407" i="7" l="1"/>
  <c r="M408" i="7"/>
  <c r="N409" i="7" s="1"/>
  <c r="AI407" i="7"/>
  <c r="T409" i="7"/>
  <c r="AA408" i="7" s="1"/>
  <c r="AH407" i="7"/>
  <c r="AP407" i="7"/>
  <c r="J408" i="7"/>
  <c r="AF407" i="7"/>
  <c r="AK407" i="7"/>
  <c r="S409" i="7"/>
  <c r="Z408" i="7" s="1"/>
  <c r="R409" i="7"/>
  <c r="X408" i="7" s="1"/>
  <c r="AO407" i="7"/>
  <c r="K408" i="7"/>
  <c r="Q409" i="7" s="1"/>
  <c r="AL408" i="7" s="1"/>
  <c r="AT408" i="7"/>
  <c r="AE407" i="7"/>
  <c r="AJ407" i="7"/>
  <c r="V409" i="7" l="1"/>
  <c r="AC408" i="7" s="1"/>
  <c r="W409" i="7"/>
  <c r="AE408" i="7" s="1"/>
  <c r="P409" i="7"/>
  <c r="O409" i="7"/>
  <c r="U409" i="7"/>
  <c r="AB408" i="7" s="1"/>
  <c r="Y408" i="7"/>
  <c r="L408" i="7"/>
  <c r="AH408" i="7"/>
  <c r="AR408" i="7"/>
  <c r="AP408" i="7"/>
  <c r="AQ408" i="7"/>
  <c r="T410" i="7"/>
  <c r="AA409" i="7" s="1"/>
  <c r="AD408" i="7"/>
  <c r="AM408" i="7"/>
  <c r="AF408" i="7" l="1"/>
  <c r="M409" i="7"/>
  <c r="AN408" i="7"/>
  <c r="S410" i="7"/>
  <c r="Z409" i="7" s="1"/>
  <c r="AJ408" i="7"/>
  <c r="AS408" i="7"/>
  <c r="AI408" i="7"/>
  <c r="J409" i="7"/>
  <c r="V410" i="7" s="1"/>
  <c r="L409" i="7"/>
  <c r="K409" i="7"/>
  <c r="AO408" i="7"/>
  <c r="AK408" i="7"/>
  <c r="AT409" i="7"/>
  <c r="AG408" i="7"/>
  <c r="N410" i="7"/>
  <c r="R410" i="7"/>
  <c r="V411" i="7" s="1"/>
  <c r="AC410" i="7" s="1"/>
  <c r="Y409" i="7"/>
  <c r="Q410" i="7" l="1"/>
  <c r="W410" i="7"/>
  <c r="AR409" i="7"/>
  <c r="P410" i="7"/>
  <c r="AO409" i="7" s="1"/>
  <c r="U410" i="7"/>
  <c r="X409" i="7"/>
  <c r="O410" i="7"/>
  <c r="AH409" i="7"/>
  <c r="T411" i="7"/>
  <c r="AP409" i="7"/>
  <c r="AL409" i="7"/>
  <c r="AK409" i="7"/>
  <c r="AB409" i="7"/>
  <c r="AI409" i="7"/>
  <c r="AM410" i="7"/>
  <c r="AD409" i="7"/>
  <c r="AC409" i="7"/>
  <c r="AS409" i="7"/>
  <c r="AM409" i="7"/>
  <c r="AS410" i="7"/>
  <c r="AD410" i="7"/>
  <c r="AQ409" i="7"/>
  <c r="AE409" i="7"/>
  <c r="AG409" i="7" l="1"/>
  <c r="R411" i="7"/>
  <c r="X410" i="7" s="1"/>
  <c r="M410" i="7"/>
  <c r="L410" i="7"/>
  <c r="K410" i="7"/>
  <c r="AT410" i="7"/>
  <c r="J410" i="7"/>
  <c r="U411" i="7" s="1"/>
  <c r="S411" i="7"/>
  <c r="Y410" i="7" s="1"/>
  <c r="AF409" i="7"/>
  <c r="N411" i="7"/>
  <c r="AJ409" i="7"/>
  <c r="AN409" i="7"/>
  <c r="AA410" i="7"/>
  <c r="P411" i="7"/>
  <c r="O411" i="7" l="1"/>
  <c r="Z410" i="7"/>
  <c r="AR410" i="7"/>
  <c r="W411" i="7"/>
  <c r="AQ410" i="7" s="1"/>
  <c r="Q411" i="7"/>
  <c r="AB410" i="7"/>
  <c r="AI410" i="7"/>
  <c r="AG410" i="7"/>
  <c r="AK410" i="7"/>
  <c r="AO410" i="7"/>
  <c r="AF410" i="7" l="1"/>
  <c r="M411" i="7"/>
  <c r="AN410" i="7"/>
  <c r="AJ410" i="7"/>
  <c r="AE410" i="7"/>
  <c r="AT411" i="7"/>
  <c r="R412" i="7"/>
  <c r="S412" i="7"/>
  <c r="Z411" i="7" s="1"/>
  <c r="J411" i="7"/>
  <c r="P412" i="7" s="1"/>
  <c r="AK411" i="7" s="1"/>
  <c r="K411" i="7"/>
  <c r="Q412" i="7" s="1"/>
  <c r="T413" i="7" s="1"/>
  <c r="N412" i="7"/>
  <c r="T412" i="7"/>
  <c r="AA411" i="7" s="1"/>
  <c r="AH410" i="7"/>
  <c r="AL410" i="7"/>
  <c r="AP410" i="7"/>
  <c r="U412" i="7"/>
  <c r="AB411" i="7" s="1"/>
  <c r="L411" i="7"/>
  <c r="V412" i="7"/>
  <c r="O412" i="7"/>
  <c r="X411" i="7"/>
  <c r="M412" i="7" l="1"/>
  <c r="Y411" i="7"/>
  <c r="AG411" i="7"/>
  <c r="AO411" i="7"/>
  <c r="AR411" i="7"/>
  <c r="W412" i="7"/>
  <c r="AT412" i="7" s="1"/>
  <c r="L412" i="7"/>
  <c r="AI411" i="7"/>
  <c r="AH411" i="7"/>
  <c r="AP411" i="7"/>
  <c r="AL411" i="7"/>
  <c r="AD413" i="7"/>
  <c r="AE413" i="7"/>
  <c r="AE411" i="7"/>
  <c r="AQ411" i="7"/>
  <c r="AD411" i="7"/>
  <c r="AM411" i="7"/>
  <c r="AC411" i="7"/>
  <c r="AS411" i="7"/>
  <c r="AA412" i="7"/>
  <c r="J412" i="7"/>
  <c r="K412" i="7"/>
  <c r="AJ411" i="7"/>
  <c r="R413" i="7"/>
  <c r="S413" i="7"/>
  <c r="N413" i="7"/>
  <c r="AN411" i="7"/>
  <c r="AF411" i="7"/>
  <c r="W413" i="7" l="1"/>
  <c r="AE412" i="7" s="1"/>
  <c r="Q413" i="7"/>
  <c r="AL412" i="7" s="1"/>
  <c r="AB413" i="7"/>
  <c r="AC413" i="7"/>
  <c r="X412" i="7"/>
  <c r="U413" i="7"/>
  <c r="O413" i="7"/>
  <c r="M413" i="7" s="1"/>
  <c r="P413" i="7"/>
  <c r="V413" i="7"/>
  <c r="AS413" i="7"/>
  <c r="Z412" i="7"/>
  <c r="AR412" i="7"/>
  <c r="Y412" i="7"/>
  <c r="AA413" i="7"/>
  <c r="Z413" i="7"/>
  <c r="AQ413" i="7" l="1"/>
  <c r="AP412" i="7"/>
  <c r="AQ412" i="7"/>
  <c r="AH412" i="7"/>
  <c r="L414" i="7"/>
  <c r="AM413" i="7"/>
  <c r="AD412" i="7"/>
  <c r="AS412" i="7"/>
  <c r="AC412" i="7"/>
  <c r="AM412" i="7"/>
  <c r="AR413" i="7"/>
  <c r="AG412" i="7"/>
  <c r="AO412" i="7"/>
  <c r="AK412" i="7"/>
  <c r="X413" i="7"/>
  <c r="Y413" i="7"/>
  <c r="J413" i="7"/>
  <c r="K413" i="7"/>
  <c r="AT413" i="7"/>
  <c r="N414" i="7"/>
  <c r="AF412" i="7"/>
  <c r="AN412" i="7"/>
  <c r="AJ412" i="7"/>
  <c r="AI413" i="7"/>
  <c r="L413" i="7"/>
  <c r="AI412" i="7"/>
  <c r="AB412" i="7"/>
  <c r="O414" i="7" l="1"/>
  <c r="Q414" i="7"/>
  <c r="AP413" i="7" s="1"/>
  <c r="AF413" i="7"/>
  <c r="AN413" i="7"/>
  <c r="P414" i="7"/>
  <c r="AJ413" i="7" l="1"/>
  <c r="M414" i="7"/>
  <c r="N415" i="7" s="1"/>
  <c r="R415" i="7"/>
  <c r="U416" i="7" s="1"/>
  <c r="AB415" i="7" s="1"/>
  <c r="S415" i="7"/>
  <c r="Y414" i="7" s="1"/>
  <c r="AL413" i="7"/>
  <c r="AH413" i="7"/>
  <c r="T415" i="7"/>
  <c r="AA414" i="7" s="1"/>
  <c r="J414" i="7"/>
  <c r="K414" i="7"/>
  <c r="AO413" i="7"/>
  <c r="AG413" i="7"/>
  <c r="AK413" i="7"/>
  <c r="AT414" i="7"/>
  <c r="Q415" i="7" l="1"/>
  <c r="X414" i="7"/>
  <c r="AR414" i="7"/>
  <c r="Z414" i="7"/>
  <c r="V415" i="7"/>
  <c r="AM414" i="7" s="1"/>
  <c r="T416" i="7"/>
  <c r="AA415" i="7" s="1"/>
  <c r="AL414" i="7"/>
  <c r="AP414" i="7"/>
  <c r="AH414" i="7"/>
  <c r="P415" i="7"/>
  <c r="W415" i="7"/>
  <c r="U415" i="7"/>
  <c r="O415" i="7"/>
  <c r="M415" i="7" s="1"/>
  <c r="AC414" i="7" l="1"/>
  <c r="AD414" i="7"/>
  <c r="AS414" i="7"/>
  <c r="AI415" i="7"/>
  <c r="AB414" i="7"/>
  <c r="AI414" i="7"/>
  <c r="L415" i="7"/>
  <c r="AE414" i="7"/>
  <c r="AQ414" i="7"/>
  <c r="AK414" i="7"/>
  <c r="AO414" i="7"/>
  <c r="AG414" i="7"/>
  <c r="AJ414" i="7"/>
  <c r="R416" i="7"/>
  <c r="K415" i="7"/>
  <c r="S416" i="7"/>
  <c r="Z415" i="7" s="1"/>
  <c r="N416" i="7"/>
  <c r="J415" i="7"/>
  <c r="AF414" i="7"/>
  <c r="AN414" i="7"/>
  <c r="AT415" i="7"/>
  <c r="O416" i="7" l="1"/>
  <c r="Q416" i="7"/>
  <c r="AL415" i="7" s="1"/>
  <c r="P416" i="7"/>
  <c r="Y415" i="7"/>
  <c r="X415" i="7"/>
  <c r="AR415" i="7"/>
  <c r="W416" i="7"/>
  <c r="V416" i="7"/>
  <c r="AJ415" i="7" l="1"/>
  <c r="M416" i="7"/>
  <c r="AN415" i="7"/>
  <c r="AF415" i="7"/>
  <c r="AT416" i="7"/>
  <c r="R417" i="7"/>
  <c r="X416" i="7" s="1"/>
  <c r="S417" i="7"/>
  <c r="AR416" i="7" s="1"/>
  <c r="AO415" i="7"/>
  <c r="AG415" i="7"/>
  <c r="AK415" i="7"/>
  <c r="AP415" i="7"/>
  <c r="J416" i="7"/>
  <c r="AH415" i="7"/>
  <c r="N417" i="7"/>
  <c r="T417" i="7"/>
  <c r="AA416" i="7" s="1"/>
  <c r="K416" i="7"/>
  <c r="AD415" i="7"/>
  <c r="AS415" i="7"/>
  <c r="AC415" i="7"/>
  <c r="AM415" i="7"/>
  <c r="AE415" i="7"/>
  <c r="AQ415" i="7"/>
  <c r="Z416" i="7" l="1"/>
  <c r="U417" i="7"/>
  <c r="AI416" i="7" s="1"/>
  <c r="Y416" i="7"/>
  <c r="P417" i="7"/>
  <c r="AK416" i="7" s="1"/>
  <c r="W417" i="7"/>
  <c r="AE416" i="7" s="1"/>
  <c r="L416" i="7"/>
  <c r="Q417" i="7"/>
  <c r="AL416" i="7" s="1"/>
  <c r="V417" i="7"/>
  <c r="O417" i="7"/>
  <c r="M417" i="7" s="1"/>
  <c r="AB416" i="7" l="1"/>
  <c r="AO416" i="7"/>
  <c r="AQ416" i="7"/>
  <c r="AG416" i="7"/>
  <c r="K417" i="7"/>
  <c r="AS416" i="7"/>
  <c r="AD416" i="7"/>
  <c r="AC416" i="7"/>
  <c r="AM416" i="7"/>
  <c r="R418" i="7"/>
  <c r="U419" i="7" s="1"/>
  <c r="AB418" i="7" s="1"/>
  <c r="J417" i="7"/>
  <c r="S418" i="7"/>
  <c r="Z417" i="7" s="1"/>
  <c r="AT417" i="7"/>
  <c r="AF416" i="7"/>
  <c r="AP416" i="7"/>
  <c r="AH416" i="7"/>
  <c r="T418" i="7"/>
  <c r="AA417" i="7" s="1"/>
  <c r="N418" i="7"/>
  <c r="L417" i="7"/>
  <c r="AJ416" i="7"/>
  <c r="AN416" i="7"/>
  <c r="W418" i="7" l="1"/>
  <c r="AE417" i="7" s="1"/>
  <c r="X417" i="7"/>
  <c r="Q418" i="7"/>
  <c r="T419" i="7" s="1"/>
  <c r="V418" i="7"/>
  <c r="AC417" i="7" s="1"/>
  <c r="O418" i="7"/>
  <c r="Y417" i="7"/>
  <c r="AR417" i="7"/>
  <c r="P418" i="7"/>
  <c r="U418" i="7"/>
  <c r="AN417" i="7" l="1"/>
  <c r="M418" i="7"/>
  <c r="AQ417" i="7"/>
  <c r="J418" i="7"/>
  <c r="AD417" i="7"/>
  <c r="AM417" i="7"/>
  <c r="AP417" i="7"/>
  <c r="AS417" i="7"/>
  <c r="AL417" i="7"/>
  <c r="AH417" i="7"/>
  <c r="R419" i="7"/>
  <c r="X418" i="7" s="1"/>
  <c r="AF417" i="7"/>
  <c r="AJ417" i="7"/>
  <c r="L418" i="7"/>
  <c r="K418" i="7"/>
  <c r="V419" i="7" s="1"/>
  <c r="AI418" i="7"/>
  <c r="S419" i="7"/>
  <c r="AR418" i="7" s="1"/>
  <c r="AK417" i="7"/>
  <c r="AI417" i="7"/>
  <c r="AB417" i="7"/>
  <c r="N419" i="7"/>
  <c r="AG417" i="7"/>
  <c r="AO417" i="7"/>
  <c r="AT418" i="7"/>
  <c r="AA418" i="7"/>
  <c r="Q419" i="7" l="1"/>
  <c r="AL418" i="7" s="1"/>
  <c r="P419" i="7"/>
  <c r="AG418" i="7" s="1"/>
  <c r="W419" i="7"/>
  <c r="AQ418" i="7" s="1"/>
  <c r="O419" i="7"/>
  <c r="Z418" i="7"/>
  <c r="AM418" i="7"/>
  <c r="AC418" i="7"/>
  <c r="AD418" i="7"/>
  <c r="AS418" i="7"/>
  <c r="Y418" i="7"/>
  <c r="AO418" i="7"/>
  <c r="AP418" i="7"/>
  <c r="AH418" i="7"/>
  <c r="T420" i="7"/>
  <c r="AA419" i="7" s="1"/>
  <c r="AK418" i="7"/>
  <c r="AF418" i="7" l="1"/>
  <c r="M419" i="7"/>
  <c r="AE418" i="7"/>
  <c r="AT419" i="7"/>
  <c r="AJ418" i="7"/>
  <c r="S420" i="7"/>
  <c r="Y419" i="7" s="1"/>
  <c r="J419" i="7"/>
  <c r="N420" i="7"/>
  <c r="R420" i="7"/>
  <c r="X419" i="7" s="1"/>
  <c r="K419" i="7"/>
  <c r="AN418" i="7"/>
  <c r="L419" i="7" l="1"/>
  <c r="W420" i="7"/>
  <c r="AQ419" i="7" s="1"/>
  <c r="Z419" i="7"/>
  <c r="AR419" i="7"/>
  <c r="Q420" i="7"/>
  <c r="T421" i="7" s="1"/>
  <c r="AA420" i="7" s="1"/>
  <c r="P420" i="7"/>
  <c r="AO419" i="7" s="1"/>
  <c r="O420" i="7"/>
  <c r="U420" i="7"/>
  <c r="AI419" i="7" s="1"/>
  <c r="V420" i="7"/>
  <c r="AS419" i="7" s="1"/>
  <c r="AE419" i="7"/>
  <c r="AN419" i="7" l="1"/>
  <c r="M420" i="7"/>
  <c r="AP419" i="7"/>
  <c r="AL419" i="7"/>
  <c r="AH419" i="7"/>
  <c r="R421" i="7"/>
  <c r="X420" i="7" s="1"/>
  <c r="AC419" i="7"/>
  <c r="AB419" i="7"/>
  <c r="AD419" i="7"/>
  <c r="AF419" i="7"/>
  <c r="AJ419" i="7"/>
  <c r="L420" i="7"/>
  <c r="J420" i="7"/>
  <c r="K420" i="7"/>
  <c r="AT420" i="7"/>
  <c r="N421" i="7"/>
  <c r="AK419" i="7"/>
  <c r="AM419" i="7"/>
  <c r="AG419" i="7"/>
  <c r="S421" i="7"/>
  <c r="AR420" i="7" s="1"/>
  <c r="Q421" i="7" l="1"/>
  <c r="T422" i="7" s="1"/>
  <c r="AA421" i="7" s="1"/>
  <c r="O421" i="7"/>
  <c r="V422" i="7"/>
  <c r="AS421" i="7" s="1"/>
  <c r="P421" i="7"/>
  <c r="AK420" i="7" s="1"/>
  <c r="U421" i="7"/>
  <c r="AI420" i="7" s="1"/>
  <c r="Z420" i="7"/>
  <c r="Y420" i="7"/>
  <c r="AC421" i="7"/>
  <c r="W421" i="7"/>
  <c r="V421" i="7"/>
  <c r="AD421" i="7"/>
  <c r="AL420" i="7"/>
  <c r="AH420" i="7"/>
  <c r="AN420" i="7" l="1"/>
  <c r="M421" i="7"/>
  <c r="N422" i="7" s="1"/>
  <c r="AB420" i="7"/>
  <c r="AP420" i="7"/>
  <c r="R422" i="7"/>
  <c r="X421" i="7" s="1"/>
  <c r="AF420" i="7"/>
  <c r="AJ420" i="7"/>
  <c r="L421" i="7"/>
  <c r="AG420" i="7"/>
  <c r="S422" i="7"/>
  <c r="Y421" i="7" s="1"/>
  <c r="K421" i="7"/>
  <c r="AO420" i="7"/>
  <c r="J421" i="7"/>
  <c r="AT421" i="7"/>
  <c r="AS420" i="7"/>
  <c r="AM420" i="7"/>
  <c r="AM421" i="7"/>
  <c r="AD420" i="7"/>
  <c r="AC420" i="7"/>
  <c r="AE420" i="7"/>
  <c r="AQ420" i="7"/>
  <c r="Q422" i="7" l="1"/>
  <c r="AP421" i="7" s="1"/>
  <c r="O422" i="7"/>
  <c r="P422" i="7"/>
  <c r="AO421" i="7" s="1"/>
  <c r="U422" i="7"/>
  <c r="AI421" i="7" s="1"/>
  <c r="W422" i="7"/>
  <c r="AQ421" i="7" s="1"/>
  <c r="AR421" i="7"/>
  <c r="Z421" i="7"/>
  <c r="AL421" i="7"/>
  <c r="AH421" i="7"/>
  <c r="M422" i="7" l="1"/>
  <c r="T423" i="7"/>
  <c r="AA422" i="7" s="1"/>
  <c r="AG421" i="7"/>
  <c r="AK421" i="7"/>
  <c r="S423" i="7"/>
  <c r="AR422" i="7" s="1"/>
  <c r="K422" i="7"/>
  <c r="J422" i="7"/>
  <c r="W423" i="7" s="1"/>
  <c r="AN421" i="7"/>
  <c r="R423" i="7"/>
  <c r="X422" i="7" s="1"/>
  <c r="AF421" i="7"/>
  <c r="AJ421" i="7"/>
  <c r="N423" i="7"/>
  <c r="AB421" i="7"/>
  <c r="AT422" i="7"/>
  <c r="AE421" i="7"/>
  <c r="Q423" i="7"/>
  <c r="AL422" i="7" s="1"/>
  <c r="Z422" i="7" l="1"/>
  <c r="Y422" i="7"/>
  <c r="L422" i="7"/>
  <c r="P423" i="7"/>
  <c r="AG422" i="7" s="1"/>
  <c r="V423" i="7"/>
  <c r="AS422" i="7" s="1"/>
  <c r="U423" i="7"/>
  <c r="AI422" i="7" s="1"/>
  <c r="O423" i="7"/>
  <c r="AP422" i="7"/>
  <c r="AH422" i="7"/>
  <c r="T424" i="7"/>
  <c r="AA423" i="7" s="1"/>
  <c r="AQ422" i="7"/>
  <c r="AE422" i="7"/>
  <c r="AF422" i="7" l="1"/>
  <c r="M423" i="7"/>
  <c r="N424" i="7" s="1"/>
  <c r="AM422" i="7"/>
  <c r="AC422" i="7"/>
  <c r="AD422" i="7"/>
  <c r="K423" i="7"/>
  <c r="L423" i="7" s="1"/>
  <c r="R424" i="7"/>
  <c r="X423" i="7" s="1"/>
  <c r="AN422" i="7"/>
  <c r="AT423" i="7"/>
  <c r="S424" i="7"/>
  <c r="Z423" i="7" s="1"/>
  <c r="J423" i="7"/>
  <c r="P424" i="7" s="1"/>
  <c r="AK422" i="7"/>
  <c r="AB422" i="7"/>
  <c r="AJ422" i="7"/>
  <c r="AO422" i="7"/>
  <c r="V424" i="7"/>
  <c r="AR423" i="7"/>
  <c r="W424" i="7" l="1"/>
  <c r="O424" i="7"/>
  <c r="Y423" i="7"/>
  <c r="Q424" i="7"/>
  <c r="AL423" i="7" s="1"/>
  <c r="U424" i="7"/>
  <c r="L424" i="7" s="1"/>
  <c r="AQ423" i="7"/>
  <c r="AE423" i="7"/>
  <c r="AG423" i="7"/>
  <c r="AO423" i="7"/>
  <c r="AK423" i="7"/>
  <c r="AM423" i="7"/>
  <c r="AD423" i="7"/>
  <c r="AC423" i="7"/>
  <c r="AS423" i="7"/>
  <c r="R425" i="7"/>
  <c r="X424" i="7" s="1"/>
  <c r="AJ423" i="7"/>
  <c r="AN423" i="7"/>
  <c r="AF423" i="7" l="1"/>
  <c r="M424" i="7"/>
  <c r="AH423" i="7"/>
  <c r="S425" i="7"/>
  <c r="Z424" i="7" s="1"/>
  <c r="K424" i="7"/>
  <c r="N425" i="7"/>
  <c r="T425" i="7"/>
  <c r="AA424" i="7" s="1"/>
  <c r="AP423" i="7"/>
  <c r="AB423" i="7"/>
  <c r="AT424" i="7"/>
  <c r="AI423" i="7"/>
  <c r="J424" i="7"/>
  <c r="U425" i="7" s="1"/>
  <c r="AR424" i="7" l="1"/>
  <c r="Y424" i="7"/>
  <c r="Q425" i="7"/>
  <c r="AP424" i="7" s="1"/>
  <c r="P425" i="7"/>
  <c r="AG424" i="7" s="1"/>
  <c r="V425" i="7"/>
  <c r="AC424" i="7" s="1"/>
  <c r="W425" i="7"/>
  <c r="L425" i="7" s="1"/>
  <c r="O425" i="7"/>
  <c r="AI424" i="7"/>
  <c r="AB424" i="7"/>
  <c r="T426" i="7"/>
  <c r="AA425" i="7" s="1"/>
  <c r="AH424" i="7"/>
  <c r="AL424" i="7"/>
  <c r="J425" i="7" l="1"/>
  <c r="M425" i="7"/>
  <c r="AK424" i="7"/>
  <c r="AE424" i="7"/>
  <c r="AS424" i="7"/>
  <c r="AD424" i="7"/>
  <c r="AM424" i="7"/>
  <c r="AN424" i="7"/>
  <c r="AF424" i="7"/>
  <c r="AO424" i="7"/>
  <c r="AJ424" i="7"/>
  <c r="AT425" i="7"/>
  <c r="AQ424" i="7"/>
  <c r="S426" i="7"/>
  <c r="Y425" i="7" s="1"/>
  <c r="N426" i="7"/>
  <c r="R426" i="7"/>
  <c r="X425" i="7" s="1"/>
  <c r="K425" i="7"/>
  <c r="Q426" i="7" s="1"/>
  <c r="P426" i="7"/>
  <c r="AR426" i="7" s="1"/>
  <c r="AD426" i="7"/>
  <c r="AE426" i="7"/>
  <c r="V426" i="7" l="1"/>
  <c r="AL426" i="7" s="1"/>
  <c r="O426" i="7"/>
  <c r="M426" i="7" s="1"/>
  <c r="U426" i="7"/>
  <c r="AS426" i="7"/>
  <c r="AR425" i="7"/>
  <c r="Z425" i="7"/>
  <c r="AS425" i="7"/>
  <c r="W426" i="7"/>
  <c r="AQ426" i="7" s="1"/>
  <c r="AM426" i="7"/>
  <c r="AK425" i="7"/>
  <c r="AB426" i="7"/>
  <c r="AM425" i="7"/>
  <c r="AJ426" i="7"/>
  <c r="AO425" i="7"/>
  <c r="AC426" i="7"/>
  <c r="AG425" i="7"/>
  <c r="AC425" i="7"/>
  <c r="AD425" i="7"/>
  <c r="AK426" i="7"/>
  <c r="AA426" i="7"/>
  <c r="Z426" i="7"/>
  <c r="AH425" i="7"/>
  <c r="AL425" i="7"/>
  <c r="AP425" i="7"/>
  <c r="X426" i="7"/>
  <c r="Y426" i="7"/>
  <c r="K426" i="7"/>
  <c r="K427" i="7" s="1"/>
  <c r="K428" i="7" s="1"/>
  <c r="K429" i="7" s="1"/>
  <c r="K430" i="7" s="1"/>
  <c r="K431" i="7" s="1"/>
  <c r="K432" i="7" s="1"/>
  <c r="K433" i="7" s="1"/>
  <c r="K434" i="7" s="1"/>
  <c r="K435" i="7" s="1"/>
  <c r="K436" i="7" s="1"/>
  <c r="K437" i="7" s="1"/>
  <c r="K438" i="7" s="1"/>
  <c r="AF425" i="7"/>
  <c r="AN425" i="7"/>
  <c r="J426" i="7"/>
  <c r="J427" i="7" s="1"/>
  <c r="AJ425" i="7"/>
  <c r="N427" i="7"/>
  <c r="AG426" i="7"/>
  <c r="AB425" i="7"/>
  <c r="AF426" i="7"/>
  <c r="AI426" i="7"/>
  <c r="AI425" i="7"/>
  <c r="AH426" i="7"/>
  <c r="AN426" i="7" l="1"/>
  <c r="AQ425" i="7"/>
  <c r="AP426" i="7"/>
  <c r="L426" i="7"/>
  <c r="AE425" i="7"/>
  <c r="AO426" i="7"/>
  <c r="L427" i="7"/>
  <c r="AT426" i="7"/>
  <c r="U428" i="7"/>
  <c r="W428" i="7"/>
  <c r="J428" i="7"/>
  <c r="J429" i="7" s="1"/>
  <c r="J430" i="7" s="1"/>
  <c r="J431" i="7" s="1"/>
  <c r="J432" i="7" s="1"/>
  <c r="J433" i="7" s="1"/>
  <c r="J434" i="7" s="1"/>
  <c r="J435" i="7" s="1"/>
  <c r="J436" i="7" s="1"/>
  <c r="J437" i="7" s="1"/>
  <c r="J438" i="7" s="1"/>
  <c r="V428" i="7"/>
  <c r="M428" i="7" l="1"/>
  <c r="V429" i="7"/>
  <c r="AD427" i="7"/>
  <c r="AM427" i="7"/>
  <c r="AS427" i="7"/>
  <c r="AK428" i="7"/>
  <c r="AL428" i="7"/>
  <c r="AC427" i="7"/>
  <c r="AJ428" i="7"/>
  <c r="W429" i="7"/>
  <c r="AE427" i="7"/>
  <c r="AP428" i="7"/>
  <c r="AO428" i="7"/>
  <c r="AN428" i="7"/>
  <c r="AQ427" i="7"/>
  <c r="U429" i="7"/>
  <c r="M429" i="7" s="1"/>
  <c r="AH428" i="7"/>
  <c r="AT428" i="7"/>
  <c r="N429" i="7"/>
  <c r="L428" i="7"/>
  <c r="AF428" i="7"/>
  <c r="AB427" i="7"/>
  <c r="AI427" i="7"/>
  <c r="AG428" i="7"/>
  <c r="AB428" i="7" l="1"/>
  <c r="L429" i="7"/>
  <c r="AG429" i="7"/>
  <c r="AT429" i="7"/>
  <c r="AH429" i="7"/>
  <c r="AI428" i="7"/>
  <c r="AF429" i="7"/>
  <c r="U430" i="7"/>
  <c r="N430" i="7"/>
  <c r="AO429" i="7"/>
  <c r="AP429" i="7"/>
  <c r="W430" i="7"/>
  <c r="AN429" i="7"/>
  <c r="AQ428" i="7"/>
  <c r="AE428" i="7"/>
  <c r="AM428" i="7"/>
  <c r="AK429" i="7"/>
  <c r="V430" i="7"/>
  <c r="AJ429" i="7"/>
  <c r="AC428" i="7"/>
  <c r="AL429" i="7"/>
  <c r="AS428" i="7"/>
  <c r="AD428" i="7"/>
  <c r="AI429" i="7" l="1"/>
  <c r="M430" i="7"/>
  <c r="AP430" i="7"/>
  <c r="W431" i="7"/>
  <c r="AO430" i="7"/>
  <c r="AN430" i="7"/>
  <c r="AE429" i="7"/>
  <c r="AQ429" i="7"/>
  <c r="AD429" i="7"/>
  <c r="AJ430" i="7"/>
  <c r="AL430" i="7"/>
  <c r="AS429" i="7"/>
  <c r="AM429" i="7"/>
  <c r="AK430" i="7"/>
  <c r="V431" i="7"/>
  <c r="AM430" i="7" s="1"/>
  <c r="AC429" i="7"/>
  <c r="AF430" i="7"/>
  <c r="AB429" i="7"/>
  <c r="U431" i="7"/>
  <c r="M431" i="7" s="1"/>
  <c r="AT430" i="7"/>
  <c r="AG430" i="7"/>
  <c r="AH430" i="7"/>
  <c r="L430" i="7"/>
  <c r="N431" i="7"/>
  <c r="AK431" i="7" l="1"/>
  <c r="V432" i="7"/>
  <c r="AM431" i="7" s="1"/>
  <c r="AD430" i="7"/>
  <c r="AS430" i="7"/>
  <c r="AC430" i="7"/>
  <c r="AL431" i="7"/>
  <c r="AJ431" i="7"/>
  <c r="U432" i="7"/>
  <c r="M432" i="7" s="1"/>
  <c r="N432" i="7"/>
  <c r="L431" i="7"/>
  <c r="AT431" i="7"/>
  <c r="AB430" i="7"/>
  <c r="AH431" i="7"/>
  <c r="AI430" i="7"/>
  <c r="AF431" i="7"/>
  <c r="AG431" i="7"/>
  <c r="AP431" i="7"/>
  <c r="AN431" i="7"/>
  <c r="AE430" i="7"/>
  <c r="AQ430" i="7"/>
  <c r="AO431" i="7"/>
  <c r="W432" i="7"/>
  <c r="AK432" i="7" l="1"/>
  <c r="AD431" i="7"/>
  <c r="AJ432" i="7"/>
  <c r="AS431" i="7"/>
  <c r="AL432" i="7"/>
  <c r="V433" i="7"/>
  <c r="AC431" i="7"/>
  <c r="AE431" i="7"/>
  <c r="AN432" i="7"/>
  <c r="W433" i="7"/>
  <c r="AQ432" i="7" s="1"/>
  <c r="AO432" i="7"/>
  <c r="AP432" i="7"/>
  <c r="AQ431" i="7"/>
  <c r="L432" i="7"/>
  <c r="AI431" i="7"/>
  <c r="N433" i="7"/>
  <c r="U433" i="7"/>
  <c r="AT432" i="7"/>
  <c r="AB431" i="7"/>
  <c r="AF432" i="7"/>
  <c r="AG432" i="7"/>
  <c r="AH432" i="7"/>
  <c r="M433" i="7" l="1"/>
  <c r="AL433" i="7"/>
  <c r="AJ433" i="7"/>
  <c r="AK433" i="7"/>
  <c r="AM432" i="7"/>
  <c r="AS432" i="7"/>
  <c r="AC432" i="7"/>
  <c r="AD432" i="7"/>
  <c r="V434" i="7"/>
  <c r="AM433" i="7" s="1"/>
  <c r="N434" i="7"/>
  <c r="AG433" i="7"/>
  <c r="U434" i="7"/>
  <c r="M434" i="7" s="1"/>
  <c r="AB432" i="7"/>
  <c r="AT433" i="7"/>
  <c r="AI432" i="7"/>
  <c r="AF433" i="7"/>
  <c r="L433" i="7"/>
  <c r="AH433" i="7"/>
  <c r="AO433" i="7"/>
  <c r="AN433" i="7"/>
  <c r="W434" i="7"/>
  <c r="AE432" i="7"/>
  <c r="AP433" i="7"/>
  <c r="AE433" i="7" l="1"/>
  <c r="AN434" i="7"/>
  <c r="W435" i="7"/>
  <c r="AP434" i="7"/>
  <c r="AQ433" i="7"/>
  <c r="AO434" i="7"/>
  <c r="AG434" i="7"/>
  <c r="U435" i="7"/>
  <c r="L434" i="7"/>
  <c r="AB433" i="7"/>
  <c r="AF434" i="7"/>
  <c r="AT434" i="7"/>
  <c r="AI433" i="7"/>
  <c r="N435" i="7"/>
  <c r="AH434" i="7"/>
  <c r="AJ434" i="7"/>
  <c r="AK434" i="7"/>
  <c r="AC433" i="7"/>
  <c r="AD433" i="7"/>
  <c r="AS433" i="7"/>
  <c r="V435" i="7"/>
  <c r="AL434" i="7"/>
  <c r="M435" i="7" l="1"/>
  <c r="N436" i="7" s="1"/>
  <c r="U436" i="7"/>
  <c r="AH435" i="7"/>
  <c r="AF435" i="7"/>
  <c r="AI434" i="7"/>
  <c r="L435" i="7"/>
  <c r="AB434" i="7"/>
  <c r="AT435" i="7"/>
  <c r="AG435" i="7"/>
  <c r="AL435" i="7"/>
  <c r="AM434" i="7"/>
  <c r="AD434" i="7"/>
  <c r="V436" i="7"/>
  <c r="AM435" i="7" s="1"/>
  <c r="AJ435" i="7"/>
  <c r="AC434" i="7"/>
  <c r="AK435" i="7"/>
  <c r="AS434" i="7"/>
  <c r="AN435" i="7"/>
  <c r="AO435" i="7"/>
  <c r="AQ434" i="7"/>
  <c r="AP435" i="7"/>
  <c r="W436" i="7"/>
  <c r="AE434" i="7"/>
  <c r="M436" i="7" l="1"/>
  <c r="AQ435" i="7"/>
  <c r="W437" i="7"/>
  <c r="AQ436" i="7" s="1"/>
  <c r="AE435" i="7"/>
  <c r="AO436" i="7"/>
  <c r="AP436" i="7"/>
  <c r="AN436" i="7"/>
  <c r="AC435" i="7"/>
  <c r="V437" i="7"/>
  <c r="AD435" i="7"/>
  <c r="AL436" i="7"/>
  <c r="AJ436" i="7"/>
  <c r="AS435" i="7"/>
  <c r="AK436" i="7"/>
  <c r="AH436" i="7"/>
  <c r="AF436" i="7"/>
  <c r="AT436" i="7"/>
  <c r="AB435" i="7"/>
  <c r="N437" i="7"/>
  <c r="AI435" i="7"/>
  <c r="L436" i="7"/>
  <c r="AG436" i="7"/>
  <c r="U437" i="7"/>
  <c r="M437" i="7" s="1"/>
  <c r="AJ437" i="7" l="1"/>
  <c r="AK437" i="7"/>
  <c r="AC436" i="7"/>
  <c r="V438" i="7"/>
  <c r="AM436" i="7"/>
  <c r="AD436" i="7"/>
  <c r="AS436" i="7"/>
  <c r="AL437" i="7"/>
  <c r="W438" i="7"/>
  <c r="AP437" i="7"/>
  <c r="AN437" i="7"/>
  <c r="AO437" i="7"/>
  <c r="AE436" i="7"/>
  <c r="AF437" i="7"/>
  <c r="U438" i="7"/>
  <c r="M438" i="7" s="1"/>
  <c r="AB436" i="7"/>
  <c r="AH437" i="7"/>
  <c r="AI436" i="7"/>
  <c r="L437" i="7"/>
  <c r="AG437" i="7"/>
  <c r="N438" i="7"/>
  <c r="AT437" i="7"/>
  <c r="AI437" i="7" l="1"/>
  <c r="AB437" i="7"/>
  <c r="AI438" i="7"/>
  <c r="O439" i="7"/>
  <c r="M439" i="7" s="1"/>
  <c r="Q439" i="7"/>
  <c r="P439" i="7"/>
  <c r="L439" i="7"/>
  <c r="AT438" i="7"/>
  <c r="L438" i="7"/>
  <c r="N439" i="7"/>
  <c r="AM437" i="7"/>
  <c r="AM438" i="7"/>
  <c r="AD437" i="7"/>
  <c r="AS437" i="7"/>
  <c r="AC437" i="7"/>
  <c r="AQ437" i="7"/>
  <c r="AQ438" i="7"/>
  <c r="AE437" i="7"/>
  <c r="AF438" i="7" l="1"/>
  <c r="AK438" i="7"/>
  <c r="AO438" i="7"/>
  <c r="AL438" i="7"/>
  <c r="AP438" i="7"/>
  <c r="T440" i="7"/>
  <c r="AA439" i="7" s="1"/>
  <c r="S440" i="7"/>
  <c r="J439" i="7"/>
  <c r="AN438" i="7"/>
  <c r="K439" i="7"/>
  <c r="AT439" i="7"/>
  <c r="R440" i="7"/>
  <c r="U441" i="7" s="1"/>
  <c r="AB440" i="7" s="1"/>
  <c r="N440" i="7"/>
  <c r="AJ438" i="7"/>
  <c r="AG438" i="7"/>
  <c r="AH438" i="7"/>
  <c r="Q440" i="7" l="1"/>
  <c r="T441" i="7" s="1"/>
  <c r="AA440" i="7" s="1"/>
  <c r="Y439" i="7"/>
  <c r="AR439" i="7"/>
  <c r="Z439" i="7"/>
  <c r="P440" i="7"/>
  <c r="V440" i="7"/>
  <c r="W440" i="7"/>
  <c r="O440" i="7"/>
  <c r="M440" i="7" s="1"/>
  <c r="U440" i="7"/>
  <c r="X439" i="7"/>
  <c r="AL439" i="7" l="1"/>
  <c r="AP439" i="7"/>
  <c r="AH439" i="7"/>
  <c r="AM439" i="7"/>
  <c r="AD439" i="7"/>
  <c r="AC439" i="7"/>
  <c r="AS439" i="7"/>
  <c r="AK439" i="7"/>
  <c r="AG439" i="7"/>
  <c r="AO439" i="7"/>
  <c r="AI440" i="7"/>
  <c r="AI439" i="7"/>
  <c r="L440" i="7"/>
  <c r="AB439" i="7"/>
  <c r="K440" i="7"/>
  <c r="S441" i="7"/>
  <c r="J440" i="7"/>
  <c r="N441" i="7"/>
  <c r="AN439" i="7"/>
  <c r="AF439" i="7"/>
  <c r="AT440" i="7"/>
  <c r="AJ439" i="7"/>
  <c r="R441" i="7"/>
  <c r="X440" i="7" s="1"/>
  <c r="AE439" i="7"/>
  <c r="AQ439" i="7"/>
  <c r="Q441" i="7" l="1"/>
  <c r="AL440" i="7" s="1"/>
  <c r="O441" i="7"/>
  <c r="AR440" i="7"/>
  <c r="Z440" i="7"/>
  <c r="Y440" i="7"/>
  <c r="P441" i="7"/>
  <c r="V441" i="7"/>
  <c r="AH440" i="7"/>
  <c r="T442" i="7"/>
  <c r="AA441" i="7" s="1"/>
  <c r="AP440" i="7"/>
  <c r="W441" i="7"/>
  <c r="AJ440" i="7" l="1"/>
  <c r="M441" i="7"/>
  <c r="AF440" i="7"/>
  <c r="R442" i="7"/>
  <c r="X441" i="7" s="1"/>
  <c r="AN440" i="7"/>
  <c r="AG440" i="7"/>
  <c r="AO440" i="7"/>
  <c r="N442" i="7"/>
  <c r="J441" i="7"/>
  <c r="AT441" i="7"/>
  <c r="S442" i="7"/>
  <c r="AK440" i="7"/>
  <c r="AS440" i="7"/>
  <c r="AC440" i="7"/>
  <c r="AD440" i="7"/>
  <c r="AM440" i="7"/>
  <c r="AE440" i="7"/>
  <c r="AQ440" i="7"/>
  <c r="K441" i="7"/>
  <c r="W442" i="7" l="1"/>
  <c r="AQ441" i="7" s="1"/>
  <c r="L441" i="7"/>
  <c r="P442" i="7"/>
  <c r="V442" i="7"/>
  <c r="U442" i="7"/>
  <c r="O442" i="7"/>
  <c r="Q442" i="7"/>
  <c r="Y441" i="7"/>
  <c r="Z441" i="7"/>
  <c r="AR441" i="7"/>
  <c r="M442" i="7" l="1"/>
  <c r="AE441" i="7"/>
  <c r="AL441" i="7"/>
  <c r="T443" i="7"/>
  <c r="AA442" i="7" s="1"/>
  <c r="AH441" i="7"/>
  <c r="AP441" i="7"/>
  <c r="AT442" i="7"/>
  <c r="J442" i="7"/>
  <c r="R443" i="7"/>
  <c r="X442" i="7" s="1"/>
  <c r="AN441" i="7"/>
  <c r="S443" i="7"/>
  <c r="AR442" i="7" s="1"/>
  <c r="K442" i="7"/>
  <c r="AJ441" i="7"/>
  <c r="N443" i="7"/>
  <c r="AF441" i="7"/>
  <c r="AB441" i="7"/>
  <c r="L442" i="7"/>
  <c r="AI441" i="7"/>
  <c r="AC441" i="7"/>
  <c r="AD441" i="7"/>
  <c r="AS441" i="7"/>
  <c r="AM441" i="7"/>
  <c r="AG441" i="7"/>
  <c r="AO441" i="7"/>
  <c r="AK441" i="7"/>
  <c r="Y442" i="7" l="1"/>
  <c r="Z442" i="7"/>
  <c r="U443" i="7"/>
  <c r="W443" i="7"/>
  <c r="P443" i="7"/>
  <c r="V443" i="7"/>
  <c r="O443" i="7"/>
  <c r="M443" i="7" s="1"/>
  <c r="Q443" i="7"/>
  <c r="AJ442" i="7" l="1"/>
  <c r="N444" i="7"/>
  <c r="AN442" i="7"/>
  <c r="J443" i="7"/>
  <c r="AT443" i="7"/>
  <c r="K443" i="7"/>
  <c r="Q444" i="7" s="1"/>
  <c r="S444" i="7"/>
  <c r="AR443" i="7" s="1"/>
  <c r="R444" i="7"/>
  <c r="U445" i="7" s="1"/>
  <c r="AB444" i="7" s="1"/>
  <c r="AF442" i="7"/>
  <c r="AD442" i="7"/>
  <c r="AC442" i="7"/>
  <c r="AM442" i="7"/>
  <c r="AS442" i="7"/>
  <c r="AK442" i="7"/>
  <c r="AO442" i="7"/>
  <c r="AG442" i="7"/>
  <c r="AQ442" i="7"/>
  <c r="AE442" i="7"/>
  <c r="AP442" i="7"/>
  <c r="T444" i="7"/>
  <c r="AA443" i="7" s="1"/>
  <c r="AL442" i="7"/>
  <c r="AH442" i="7"/>
  <c r="V444" i="7"/>
  <c r="AC443" i="7" s="1"/>
  <c r="L443" i="7"/>
  <c r="AB442" i="7"/>
  <c r="AI442" i="7"/>
  <c r="P444" i="7" l="1"/>
  <c r="AG443" i="7" s="1"/>
  <c r="AD443" i="7"/>
  <c r="AH443" i="7"/>
  <c r="AP443" i="7"/>
  <c r="T445" i="7"/>
  <c r="AA444" i="7" s="1"/>
  <c r="AL443" i="7"/>
  <c r="O444" i="7"/>
  <c r="M444" i="7" s="1"/>
  <c r="W444" i="7"/>
  <c r="U444" i="7"/>
  <c r="AM443" i="7"/>
  <c r="AS443" i="7"/>
  <c r="Z443" i="7"/>
  <c r="Y443" i="7"/>
  <c r="X443" i="7"/>
  <c r="AO443" i="7" l="1"/>
  <c r="AK443" i="7"/>
  <c r="AE443" i="7"/>
  <c r="AQ443" i="7"/>
  <c r="AB443" i="7"/>
  <c r="AI443" i="7"/>
  <c r="AI444" i="7"/>
  <c r="L444" i="7"/>
  <c r="K444" i="7"/>
  <c r="S445" i="7"/>
  <c r="AN443" i="7"/>
  <c r="R445" i="7"/>
  <c r="X444" i="7" s="1"/>
  <c r="N445" i="7"/>
  <c r="AJ443" i="7"/>
  <c r="AT444" i="7"/>
  <c r="AF443" i="7"/>
  <c r="J444" i="7"/>
  <c r="V445" i="7" s="1"/>
  <c r="AS444" i="7" s="1"/>
  <c r="Y444" i="7"/>
  <c r="Q445" i="7" l="1"/>
  <c r="AP444" i="7" s="1"/>
  <c r="AD444" i="7"/>
  <c r="W445" i="7"/>
  <c r="P445" i="7"/>
  <c r="AC444" i="7"/>
  <c r="O445" i="7"/>
  <c r="M445" i="7" s="1"/>
  <c r="AM444" i="7"/>
  <c r="AR444" i="7"/>
  <c r="Z444" i="7"/>
  <c r="AL444" i="7" l="1"/>
  <c r="T446" i="7"/>
  <c r="AA445" i="7" s="1"/>
  <c r="AH444" i="7"/>
  <c r="K445" i="7"/>
  <c r="AF444" i="7"/>
  <c r="AJ444" i="7"/>
  <c r="AN444" i="7"/>
  <c r="AT445" i="7"/>
  <c r="R446" i="7"/>
  <c r="X445" i="7" s="1"/>
  <c r="J445" i="7"/>
  <c r="N446" i="7"/>
  <c r="S446" i="7"/>
  <c r="AR445" i="7" s="1"/>
  <c r="AO444" i="7"/>
  <c r="AG444" i="7"/>
  <c r="AK444" i="7"/>
  <c r="AE444" i="7"/>
  <c r="AQ444" i="7"/>
  <c r="P446" i="7" l="1"/>
  <c r="U446" i="7"/>
  <c r="V446" i="7"/>
  <c r="O446" i="7"/>
  <c r="M446" i="7" s="1"/>
  <c r="W446" i="7"/>
  <c r="Z445" i="7"/>
  <c r="Y445" i="7"/>
  <c r="L445" i="7"/>
  <c r="Q446" i="7"/>
  <c r="AE445" i="7" l="1"/>
  <c r="AQ445" i="7"/>
  <c r="S447" i="7"/>
  <c r="AJ445" i="7"/>
  <c r="J446" i="7"/>
  <c r="AN445" i="7"/>
  <c r="R447" i="7"/>
  <c r="X446" i="7" s="1"/>
  <c r="K446" i="7"/>
  <c r="N447" i="7"/>
  <c r="AT446" i="7"/>
  <c r="AF445" i="7"/>
  <c r="AS445" i="7"/>
  <c r="AM445" i="7"/>
  <c r="AC445" i="7"/>
  <c r="AD445" i="7"/>
  <c r="L446" i="7"/>
  <c r="AI445" i="7"/>
  <c r="AB445" i="7"/>
  <c r="AP445" i="7"/>
  <c r="AL445" i="7"/>
  <c r="AH445" i="7"/>
  <c r="T447" i="7"/>
  <c r="AA446" i="7" s="1"/>
  <c r="AK445" i="7"/>
  <c r="AO445" i="7"/>
  <c r="AG445" i="7"/>
  <c r="Q447" i="7" l="1"/>
  <c r="AL446" i="7" s="1"/>
  <c r="O447" i="7"/>
  <c r="U447" i="7"/>
  <c r="P447" i="7"/>
  <c r="W447" i="7"/>
  <c r="V447" i="7"/>
  <c r="AR446" i="7"/>
  <c r="Z446" i="7"/>
  <c r="Y446" i="7"/>
  <c r="M447" i="7" l="1"/>
  <c r="T448" i="7"/>
  <c r="AA447" i="7" s="1"/>
  <c r="AH446" i="7"/>
  <c r="AP446" i="7"/>
  <c r="AE446" i="7"/>
  <c r="AQ446" i="7"/>
  <c r="AO446" i="7"/>
  <c r="AG446" i="7"/>
  <c r="AK446" i="7"/>
  <c r="AB446" i="7"/>
  <c r="AI446" i="7"/>
  <c r="L447" i="7"/>
  <c r="AT447" i="7"/>
  <c r="AF446" i="7"/>
  <c r="N448" i="7"/>
  <c r="AJ446" i="7"/>
  <c r="AN446" i="7"/>
  <c r="J447" i="7"/>
  <c r="K447" i="7"/>
  <c r="S448" i="7"/>
  <c r="Y447" i="7" s="1"/>
  <c r="R448" i="7"/>
  <c r="X447" i="7" s="1"/>
  <c r="AM446" i="7"/>
  <c r="AS446" i="7"/>
  <c r="AD446" i="7"/>
  <c r="AC446" i="7"/>
  <c r="W448" i="7" l="1"/>
  <c r="AE447" i="7" s="1"/>
  <c r="V448" i="7"/>
  <c r="AC447" i="7" s="1"/>
  <c r="Q448" i="7"/>
  <c r="T449" i="7" s="1"/>
  <c r="AA448" i="7" s="1"/>
  <c r="V449" i="7"/>
  <c r="Z447" i="7"/>
  <c r="AR447" i="7"/>
  <c r="P448" i="7"/>
  <c r="U448" i="7"/>
  <c r="O448" i="7"/>
  <c r="M448" i="7" l="1"/>
  <c r="AQ447" i="7"/>
  <c r="AH447" i="7"/>
  <c r="AL447" i="7"/>
  <c r="AM448" i="7"/>
  <c r="AS447" i="7"/>
  <c r="AP447" i="7"/>
  <c r="AD447" i="7"/>
  <c r="AM447" i="7"/>
  <c r="AO447" i="7"/>
  <c r="AG447" i="7"/>
  <c r="AK447" i="7"/>
  <c r="AC448" i="7"/>
  <c r="AD448" i="7"/>
  <c r="AN447" i="7"/>
  <c r="AJ447" i="7"/>
  <c r="AT448" i="7"/>
  <c r="J448" i="7"/>
  <c r="R449" i="7"/>
  <c r="X448" i="7" s="1"/>
  <c r="N449" i="7"/>
  <c r="S449" i="7"/>
  <c r="AR448" i="7" s="1"/>
  <c r="K448" i="7"/>
  <c r="AF447" i="7"/>
  <c r="AB447" i="7"/>
  <c r="L448" i="7"/>
  <c r="AI447" i="7"/>
  <c r="AS448" i="7"/>
  <c r="Q449" i="7" l="1"/>
  <c r="T450" i="7" s="1"/>
  <c r="AE450" i="7" s="1"/>
  <c r="U449" i="7"/>
  <c r="AB448" i="7" s="1"/>
  <c r="O449" i="7"/>
  <c r="Y448" i="7"/>
  <c r="Z448" i="7"/>
  <c r="W449" i="7"/>
  <c r="P449" i="7"/>
  <c r="R450" i="7" l="1"/>
  <c r="X449" i="7" s="1"/>
  <c r="M449" i="7"/>
  <c r="AI448" i="7"/>
  <c r="AA449" i="7"/>
  <c r="AL448" i="7"/>
  <c r="AD450" i="7"/>
  <c r="J449" i="7"/>
  <c r="AP448" i="7"/>
  <c r="AH448" i="7"/>
  <c r="AJ448" i="7"/>
  <c r="AF448" i="7"/>
  <c r="AN448" i="7"/>
  <c r="AC450" i="7"/>
  <c r="AB450" i="7"/>
  <c r="AE448" i="7"/>
  <c r="AQ448" i="7"/>
  <c r="AG448" i="7"/>
  <c r="K449" i="7"/>
  <c r="AO448" i="7"/>
  <c r="AK448" i="7"/>
  <c r="N450" i="7"/>
  <c r="AT449" i="7"/>
  <c r="S450" i="7"/>
  <c r="L449" i="7" l="1"/>
  <c r="P450" i="7"/>
  <c r="AO449" i="7" s="1"/>
  <c r="W450" i="7"/>
  <c r="AQ450" i="7" s="1"/>
  <c r="V450" i="7"/>
  <c r="AK450" i="7" s="1"/>
  <c r="Y449" i="7"/>
  <c r="Z449" i="7"/>
  <c r="AR449" i="7"/>
  <c r="AS450" i="7"/>
  <c r="Q450" i="7"/>
  <c r="U450" i="7"/>
  <c r="O450" i="7"/>
  <c r="M450" i="7" s="1"/>
  <c r="AE449" i="7" l="1"/>
  <c r="AL450" i="7"/>
  <c r="AP450" i="7"/>
  <c r="AG449" i="7"/>
  <c r="AK449" i="7"/>
  <c r="AM449" i="7"/>
  <c r="AJ450" i="7"/>
  <c r="AM450" i="7"/>
  <c r="AS449" i="7"/>
  <c r="AD449" i="7"/>
  <c r="AC449" i="7"/>
  <c r="AR450" i="7"/>
  <c r="AN450" i="7"/>
  <c r="AQ449" i="7"/>
  <c r="AO450" i="7"/>
  <c r="AJ449" i="7"/>
  <c r="J450" i="7"/>
  <c r="J451" i="7" s="1"/>
  <c r="AF449" i="7"/>
  <c r="K450" i="7"/>
  <c r="K451" i="7" s="1"/>
  <c r="K452" i="7" s="1"/>
  <c r="K453" i="7" s="1"/>
  <c r="K454" i="7" s="1"/>
  <c r="K455" i="7" s="1"/>
  <c r="K456" i="7" s="1"/>
  <c r="K457" i="7" s="1"/>
  <c r="K458" i="7" s="1"/>
  <c r="K459" i="7" s="1"/>
  <c r="K460" i="7" s="1"/>
  <c r="K461" i="7" s="1"/>
  <c r="K462" i="7" s="1"/>
  <c r="K463" i="7" s="1"/>
  <c r="AN449" i="7"/>
  <c r="Y450" i="7"/>
  <c r="AT450" i="7"/>
  <c r="N451" i="7"/>
  <c r="X450" i="7"/>
  <c r="AP449" i="7"/>
  <c r="AA450" i="7"/>
  <c r="AL449" i="7"/>
  <c r="AH449" i="7"/>
  <c r="Z450" i="7"/>
  <c r="AB449" i="7"/>
  <c r="AI450" i="7"/>
  <c r="AG450" i="7"/>
  <c r="L451" i="7"/>
  <c r="AI449" i="7"/>
  <c r="AF450" i="7"/>
  <c r="L450" i="7"/>
  <c r="AH450" i="7"/>
  <c r="U452" i="7" l="1"/>
  <c r="M452" i="7" s="1"/>
  <c r="W452" i="7"/>
  <c r="V452" i="7"/>
  <c r="J452" i="7"/>
  <c r="J453" i="7" s="1"/>
  <c r="J454" i="7" s="1"/>
  <c r="J455" i="7" s="1"/>
  <c r="J456" i="7" s="1"/>
  <c r="J457" i="7" s="1"/>
  <c r="J458" i="7" s="1"/>
  <c r="J459" i="7" s="1"/>
  <c r="J460" i="7" s="1"/>
  <c r="J461" i="7" s="1"/>
  <c r="J462" i="7" s="1"/>
  <c r="J463" i="7" s="1"/>
  <c r="AJ452" i="7" l="1"/>
  <c r="AS451" i="7"/>
  <c r="AC451" i="7"/>
  <c r="AD451" i="7"/>
  <c r="V453" i="7"/>
  <c r="AK452" i="7"/>
  <c r="AL452" i="7"/>
  <c r="AM451" i="7"/>
  <c r="AP452" i="7"/>
  <c r="AQ451" i="7"/>
  <c r="W453" i="7"/>
  <c r="AE451" i="7"/>
  <c r="AN452" i="7"/>
  <c r="AO452" i="7"/>
  <c r="AH452" i="7"/>
  <c r="U453" i="7"/>
  <c r="M453" i="7" s="1"/>
  <c r="AT452" i="7"/>
  <c r="AB451" i="7"/>
  <c r="AG452" i="7"/>
  <c r="AI451" i="7"/>
  <c r="L452" i="7"/>
  <c r="N453" i="7"/>
  <c r="AF452" i="7"/>
  <c r="L453" i="7" l="1"/>
  <c r="AF453" i="7"/>
  <c r="N454" i="7"/>
  <c r="AB452" i="7"/>
  <c r="AG453" i="7"/>
  <c r="AI452" i="7"/>
  <c r="AT453" i="7"/>
  <c r="U454" i="7"/>
  <c r="M454" i="7" s="1"/>
  <c r="AH453" i="7"/>
  <c r="AC452" i="7"/>
  <c r="V454" i="7"/>
  <c r="AM452" i="7"/>
  <c r="AJ453" i="7"/>
  <c r="AL453" i="7"/>
  <c r="AK453" i="7"/>
  <c r="AD452" i="7"/>
  <c r="AS452" i="7"/>
  <c r="AO453" i="7"/>
  <c r="AQ452" i="7"/>
  <c r="AE452" i="7"/>
  <c r="W454" i="7"/>
  <c r="AP453" i="7"/>
  <c r="AN453" i="7"/>
  <c r="AH454" i="7" l="1"/>
  <c r="N455" i="7"/>
  <c r="AI453" i="7"/>
  <c r="AB453" i="7"/>
  <c r="L454" i="7"/>
  <c r="AG454" i="7"/>
  <c r="AF454" i="7"/>
  <c r="U455" i="7"/>
  <c r="M455" i="7" s="1"/>
  <c r="AT454" i="7"/>
  <c r="AN454" i="7"/>
  <c r="AP454" i="7"/>
  <c r="AO454" i="7"/>
  <c r="W455" i="7"/>
  <c r="AE453" i="7"/>
  <c r="AQ453" i="7"/>
  <c r="AM453" i="7"/>
  <c r="AL454" i="7"/>
  <c r="V455" i="7"/>
  <c r="AM454" i="7" s="1"/>
  <c r="AS453" i="7"/>
  <c r="AC453" i="7"/>
  <c r="AJ454" i="7"/>
  <c r="AD453" i="7"/>
  <c r="AK454" i="7"/>
  <c r="AI454" i="7" l="1"/>
  <c r="U456" i="7"/>
  <c r="L455" i="7"/>
  <c r="AT455" i="7"/>
  <c r="AF455" i="7"/>
  <c r="AG455" i="7"/>
  <c r="N456" i="7"/>
  <c r="AH455" i="7"/>
  <c r="AB454" i="7"/>
  <c r="AQ454" i="7"/>
  <c r="AO455" i="7"/>
  <c r="AN455" i="7"/>
  <c r="W456" i="7"/>
  <c r="AQ455" i="7" s="1"/>
  <c r="AP455" i="7"/>
  <c r="AE454" i="7"/>
  <c r="AK455" i="7"/>
  <c r="V456" i="7"/>
  <c r="AD454" i="7"/>
  <c r="AC454" i="7"/>
  <c r="AJ455" i="7"/>
  <c r="AL455" i="7"/>
  <c r="AS454" i="7"/>
  <c r="AI455" i="7" l="1"/>
  <c r="M456" i="7"/>
  <c r="W457" i="7"/>
  <c r="AQ456" i="7" s="1"/>
  <c r="AO456" i="7"/>
  <c r="AP456" i="7"/>
  <c r="AE455" i="7"/>
  <c r="AN456" i="7"/>
  <c r="AM455" i="7"/>
  <c r="AS455" i="7"/>
  <c r="AJ456" i="7"/>
  <c r="V457" i="7"/>
  <c r="AD455" i="7"/>
  <c r="AL456" i="7"/>
  <c r="AC455" i="7"/>
  <c r="AK456" i="7"/>
  <c r="N457" i="7"/>
  <c r="AF456" i="7"/>
  <c r="U457" i="7"/>
  <c r="L456" i="7"/>
  <c r="AB455" i="7"/>
  <c r="AH456" i="7"/>
  <c r="AG456" i="7"/>
  <c r="AT456" i="7"/>
  <c r="M457" i="7" l="1"/>
  <c r="AM456" i="7"/>
  <c r="AK457" i="7"/>
  <c r="AL457" i="7"/>
  <c r="AD456" i="7"/>
  <c r="AC456" i="7"/>
  <c r="AJ457" i="7"/>
  <c r="V458" i="7"/>
  <c r="AS456" i="7"/>
  <c r="AI456" i="7"/>
  <c r="AG457" i="7"/>
  <c r="L457" i="7"/>
  <c r="N458" i="7"/>
  <c r="U458" i="7"/>
  <c r="AT457" i="7"/>
  <c r="AH457" i="7"/>
  <c r="AF457" i="7"/>
  <c r="AB456" i="7"/>
  <c r="AO457" i="7"/>
  <c r="AP457" i="7"/>
  <c r="AE456" i="7"/>
  <c r="W458" i="7"/>
  <c r="AN457" i="7"/>
  <c r="M458" i="7" l="1"/>
  <c r="AM457" i="7"/>
  <c r="AC457" i="7"/>
  <c r="AD457" i="7"/>
  <c r="AK458" i="7"/>
  <c r="AS457" i="7"/>
  <c r="AJ458" i="7"/>
  <c r="AL458" i="7"/>
  <c r="V459" i="7"/>
  <c r="AM458" i="7" s="1"/>
  <c r="W459" i="7"/>
  <c r="AQ458" i="7" s="1"/>
  <c r="AE457" i="7"/>
  <c r="AN458" i="7"/>
  <c r="AP458" i="7"/>
  <c r="AO458" i="7"/>
  <c r="AQ457" i="7"/>
  <c r="AI457" i="7"/>
  <c r="AH458" i="7"/>
  <c r="N459" i="7"/>
  <c r="AB457" i="7"/>
  <c r="AT458" i="7"/>
  <c r="AG458" i="7"/>
  <c r="U459" i="7"/>
  <c r="L458" i="7"/>
  <c r="AF458" i="7"/>
  <c r="AI458" i="7" l="1"/>
  <c r="M459" i="7"/>
  <c r="AN459" i="7"/>
  <c r="AO459" i="7"/>
  <c r="AP459" i="7"/>
  <c r="AE458" i="7"/>
  <c r="W460" i="7"/>
  <c r="U460" i="7"/>
  <c r="M460" i="7" s="1"/>
  <c r="AF459" i="7"/>
  <c r="AH459" i="7"/>
  <c r="N460" i="7"/>
  <c r="AB458" i="7"/>
  <c r="AT459" i="7"/>
  <c r="AG459" i="7"/>
  <c r="L459" i="7"/>
  <c r="AK459" i="7"/>
  <c r="AS458" i="7"/>
  <c r="AL459" i="7"/>
  <c r="AC458" i="7"/>
  <c r="AJ459" i="7"/>
  <c r="AD458" i="7"/>
  <c r="V460" i="7"/>
  <c r="AI459" i="7" l="1"/>
  <c r="L460" i="7"/>
  <c r="AG460" i="7"/>
  <c r="AF460" i="7"/>
  <c r="AB459" i="7"/>
  <c r="U461" i="7"/>
  <c r="AH460" i="7"/>
  <c r="N461" i="7"/>
  <c r="AT460" i="7"/>
  <c r="AQ459" i="7"/>
  <c r="AO460" i="7"/>
  <c r="AN460" i="7"/>
  <c r="AP460" i="7"/>
  <c r="W461" i="7"/>
  <c r="AE459" i="7"/>
  <c r="AM459" i="7"/>
  <c r="AC459" i="7"/>
  <c r="AJ460" i="7"/>
  <c r="AL460" i="7"/>
  <c r="AK460" i="7"/>
  <c r="AD459" i="7"/>
  <c r="AS459" i="7"/>
  <c r="V461" i="7"/>
  <c r="M461" i="7" l="1"/>
  <c r="AQ460" i="7"/>
  <c r="AP461" i="7"/>
  <c r="AO461" i="7"/>
  <c r="W462" i="7"/>
  <c r="AN461" i="7"/>
  <c r="AE460" i="7"/>
  <c r="U462" i="7"/>
  <c r="M462" i="7" s="1"/>
  <c r="AG461" i="7"/>
  <c r="AI460" i="7"/>
  <c r="AT461" i="7"/>
  <c r="AF461" i="7"/>
  <c r="N462" i="7"/>
  <c r="AB460" i="7"/>
  <c r="L461" i="7"/>
  <c r="AH461" i="7"/>
  <c r="AM460" i="7"/>
  <c r="AJ461" i="7"/>
  <c r="AS460" i="7"/>
  <c r="V462" i="7"/>
  <c r="AC460" i="7"/>
  <c r="AD460" i="7"/>
  <c r="AL461" i="7"/>
  <c r="AK461" i="7"/>
  <c r="AH462" i="7" l="1"/>
  <c r="AT462" i="7"/>
  <c r="AG462" i="7"/>
  <c r="N463" i="7"/>
  <c r="U463" i="7"/>
  <c r="AI461" i="7"/>
  <c r="L462" i="7"/>
  <c r="AB461" i="7"/>
  <c r="AF462" i="7"/>
  <c r="AQ461" i="7"/>
  <c r="AO462" i="7"/>
  <c r="AN462" i="7"/>
  <c r="W463" i="7"/>
  <c r="AE461" i="7"/>
  <c r="AP462" i="7"/>
  <c r="AM461" i="7"/>
  <c r="V463" i="7"/>
  <c r="AJ462" i="7"/>
  <c r="AL462" i="7"/>
  <c r="AK462" i="7"/>
  <c r="AS461" i="7"/>
  <c r="AC461" i="7"/>
  <c r="AD461" i="7"/>
  <c r="AI462" i="7" l="1"/>
  <c r="M463" i="7"/>
  <c r="N464" i="7" s="1"/>
  <c r="AQ463" i="7"/>
  <c r="AQ462" i="7"/>
  <c r="AE462" i="7"/>
  <c r="AB462" i="7"/>
  <c r="O464" i="7"/>
  <c r="L464" i="7"/>
  <c r="AI463" i="7"/>
  <c r="Q464" i="7"/>
  <c r="P464" i="7"/>
  <c r="AG463" i="7" s="1"/>
  <c r="L463" i="7"/>
  <c r="AT463" i="7"/>
  <c r="AD462" i="7"/>
  <c r="AS462" i="7"/>
  <c r="AM463" i="7"/>
  <c r="AC462" i="7"/>
  <c r="AM462" i="7"/>
  <c r="AN463" i="7" l="1"/>
  <c r="M464" i="7"/>
  <c r="R465" i="7"/>
  <c r="AF463" i="7"/>
  <c r="S465" i="7"/>
  <c r="Y464" i="7" s="1"/>
  <c r="AJ463" i="7"/>
  <c r="J464" i="7"/>
  <c r="AT464" i="7"/>
  <c r="K464" i="7"/>
  <c r="N465" i="7"/>
  <c r="AO463" i="7"/>
  <c r="AK463" i="7"/>
  <c r="AP463" i="7"/>
  <c r="AH463" i="7"/>
  <c r="AL463" i="7"/>
  <c r="T465" i="7"/>
  <c r="AA464" i="7" s="1"/>
  <c r="Q465" i="7" l="1"/>
  <c r="AH464" i="7" s="1"/>
  <c r="AP464" i="7"/>
  <c r="AL464" i="7"/>
  <c r="W465" i="7"/>
  <c r="O465" i="7"/>
  <c r="M465" i="7" s="1"/>
  <c r="U465" i="7"/>
  <c r="P465" i="7"/>
  <c r="V465" i="7"/>
  <c r="Z464" i="7"/>
  <c r="AR464" i="7"/>
  <c r="X464" i="7"/>
  <c r="V466" i="7"/>
  <c r="AD465" i="7" s="1"/>
  <c r="T466" i="7" l="1"/>
  <c r="AA465" i="7" s="1"/>
  <c r="AK464" i="7"/>
  <c r="AO464" i="7"/>
  <c r="AG464" i="7"/>
  <c r="AI464" i="7"/>
  <c r="L465" i="7"/>
  <c r="AB464" i="7"/>
  <c r="J465" i="7"/>
  <c r="S466" i="7"/>
  <c r="R466" i="7"/>
  <c r="X465" i="7" s="1"/>
  <c r="AJ464" i="7"/>
  <c r="AN464" i="7"/>
  <c r="AF464" i="7"/>
  <c r="N466" i="7"/>
  <c r="AT465" i="7"/>
  <c r="K465" i="7"/>
  <c r="Q466" i="7" s="1"/>
  <c r="AE464" i="7"/>
  <c r="AQ464" i="7"/>
  <c r="AC465" i="7"/>
  <c r="AS465" i="7"/>
  <c r="AM465" i="7"/>
  <c r="AC464" i="7"/>
  <c r="AS464" i="7"/>
  <c r="AD464" i="7"/>
  <c r="AM464" i="7"/>
  <c r="U466" i="7" l="1"/>
  <c r="AB465" i="7" s="1"/>
  <c r="AL465" i="7"/>
  <c r="T467" i="7"/>
  <c r="AA466" i="7" s="1"/>
  <c r="AP465" i="7"/>
  <c r="AH465" i="7"/>
  <c r="Z465" i="7"/>
  <c r="Y465" i="7"/>
  <c r="W466" i="7"/>
  <c r="P466" i="7"/>
  <c r="O466" i="7"/>
  <c r="M466" i="7" s="1"/>
  <c r="AR465" i="7"/>
  <c r="AI465" i="7" l="1"/>
  <c r="AQ465" i="7"/>
  <c r="AE465" i="7"/>
  <c r="AJ465" i="7"/>
  <c r="AT466" i="7"/>
  <c r="N467" i="7"/>
  <c r="R467" i="7"/>
  <c r="J466" i="7"/>
  <c r="S467" i="7"/>
  <c r="Y466" i="7" s="1"/>
  <c r="AN465" i="7"/>
  <c r="K466" i="7"/>
  <c r="AF465" i="7"/>
  <c r="AO465" i="7"/>
  <c r="AK465" i="7"/>
  <c r="AG465" i="7"/>
  <c r="Q467" i="7" l="1"/>
  <c r="T468" i="7" s="1"/>
  <c r="AA467" i="7" s="1"/>
  <c r="L466" i="7"/>
  <c r="W467" i="7"/>
  <c r="AR466" i="7"/>
  <c r="Z466" i="7"/>
  <c r="V467" i="7"/>
  <c r="U467" i="7"/>
  <c r="O467" i="7"/>
  <c r="M467" i="7" s="1"/>
  <c r="P467" i="7"/>
  <c r="X466" i="7"/>
  <c r="AH466" i="7" l="1"/>
  <c r="AP466" i="7"/>
  <c r="AL466" i="7"/>
  <c r="AE466" i="7"/>
  <c r="AQ466" i="7"/>
  <c r="AK466" i="7"/>
  <c r="AG466" i="7"/>
  <c r="AO466" i="7"/>
  <c r="S468" i="7"/>
  <c r="Y467" i="7" s="1"/>
  <c r="K467" i="7"/>
  <c r="J467" i="7"/>
  <c r="V468" i="7" s="1"/>
  <c r="AT467" i="7"/>
  <c r="N468" i="7"/>
  <c r="AF466" i="7"/>
  <c r="R468" i="7"/>
  <c r="X467" i="7" s="1"/>
  <c r="AJ466" i="7"/>
  <c r="AN466" i="7"/>
  <c r="L467" i="7"/>
  <c r="AB466" i="7"/>
  <c r="AI466" i="7"/>
  <c r="AD466" i="7"/>
  <c r="AC466" i="7"/>
  <c r="AS466" i="7"/>
  <c r="AM466" i="7"/>
  <c r="Q468" i="7" l="1"/>
  <c r="T469" i="7" s="1"/>
  <c r="AA468" i="7" s="1"/>
  <c r="O468" i="7"/>
  <c r="P468" i="7"/>
  <c r="AO467" i="7" s="1"/>
  <c r="AR467" i="7"/>
  <c r="Z467" i="7"/>
  <c r="AL467" i="7"/>
  <c r="AP467" i="7"/>
  <c r="AD467" i="7"/>
  <c r="AM467" i="7"/>
  <c r="AC467" i="7"/>
  <c r="AS467" i="7"/>
  <c r="W468" i="7"/>
  <c r="U468" i="7"/>
  <c r="AJ467" i="7" l="1"/>
  <c r="M468" i="7"/>
  <c r="AH467" i="7"/>
  <c r="S469" i="7"/>
  <c r="Y468" i="7" s="1"/>
  <c r="AF467" i="7"/>
  <c r="AN467" i="7"/>
  <c r="AG467" i="7"/>
  <c r="AK467" i="7"/>
  <c r="K468" i="7"/>
  <c r="P469" i="7" s="1"/>
  <c r="AG468" i="7" s="1"/>
  <c r="R469" i="7"/>
  <c r="X468" i="7" s="1"/>
  <c r="J468" i="7"/>
  <c r="N469" i="7"/>
  <c r="AI467" i="7"/>
  <c r="AB467" i="7"/>
  <c r="Q469" i="7"/>
  <c r="L468" i="7"/>
  <c r="AT468" i="7"/>
  <c r="AE467" i="7"/>
  <c r="AQ467" i="7"/>
  <c r="AR468" i="7" l="1"/>
  <c r="Z468" i="7"/>
  <c r="V469" i="7"/>
  <c r="W469" i="7"/>
  <c r="AQ468" i="7" s="1"/>
  <c r="U469" i="7"/>
  <c r="AB468" i="7" s="1"/>
  <c r="O469" i="7"/>
  <c r="V470" i="7"/>
  <c r="AK468" i="7"/>
  <c r="AO468" i="7"/>
  <c r="AL468" i="7"/>
  <c r="T470" i="7"/>
  <c r="AA469" i="7" s="1"/>
  <c r="AP468" i="7"/>
  <c r="AH468" i="7"/>
  <c r="AJ468" i="7" l="1"/>
  <c r="M469" i="7"/>
  <c r="L469" i="7"/>
  <c r="AS468" i="7"/>
  <c r="AF468" i="7"/>
  <c r="AE468" i="7"/>
  <c r="AI468" i="7"/>
  <c r="AM468" i="7"/>
  <c r="AC468" i="7"/>
  <c r="AD468" i="7"/>
  <c r="AM469" i="7"/>
  <c r="R470" i="7"/>
  <c r="X469" i="7" s="1"/>
  <c r="AT469" i="7"/>
  <c r="J469" i="7"/>
  <c r="AN468" i="7"/>
  <c r="K469" i="7"/>
  <c r="Q470" i="7" s="1"/>
  <c r="AP469" i="7" s="1"/>
  <c r="S470" i="7"/>
  <c r="AR469" i="7" s="1"/>
  <c r="N470" i="7"/>
  <c r="AD469" i="7"/>
  <c r="AS469" i="7"/>
  <c r="AC469" i="7"/>
  <c r="O470" i="7" l="1"/>
  <c r="P470" i="7"/>
  <c r="AK469" i="7" s="1"/>
  <c r="W470" i="7"/>
  <c r="AQ469" i="7" s="1"/>
  <c r="Y469" i="7"/>
  <c r="U470" i="7"/>
  <c r="AI469" i="7" s="1"/>
  <c r="Z469" i="7"/>
  <c r="AN469" i="7"/>
  <c r="R471" i="7"/>
  <c r="AB471" i="7" s="1"/>
  <c r="AF469" i="7"/>
  <c r="AO469" i="7"/>
  <c r="T471" i="7"/>
  <c r="AD471" i="7" s="1"/>
  <c r="AG469" i="7"/>
  <c r="AL469" i="7"/>
  <c r="K470" i="7"/>
  <c r="J470" i="7"/>
  <c r="AH469" i="7"/>
  <c r="AE469" i="7"/>
  <c r="S471" i="7"/>
  <c r="AR470" i="7" s="1"/>
  <c r="AT470" i="7"/>
  <c r="AJ469" i="7" l="1"/>
  <c r="M470" i="7"/>
  <c r="N471" i="7" s="1"/>
  <c r="AB469" i="7"/>
  <c r="L470" i="7"/>
  <c r="X470" i="7"/>
  <c r="AC471" i="7"/>
  <c r="AA470" i="7"/>
  <c r="AE471" i="7"/>
  <c r="Y470" i="7"/>
  <c r="AS471" i="7"/>
  <c r="Z470" i="7"/>
  <c r="Q471" i="7"/>
  <c r="O471" i="7"/>
  <c r="M471" i="7" s="1"/>
  <c r="V471" i="7"/>
  <c r="P471" i="7"/>
  <c r="U471" i="7"/>
  <c r="W471" i="7"/>
  <c r="K471" i="7" l="1"/>
  <c r="Y471" i="7"/>
  <c r="AN470" i="7"/>
  <c r="AF470" i="7"/>
  <c r="AT471" i="7"/>
  <c r="AJ470" i="7"/>
  <c r="N472" i="7"/>
  <c r="J471" i="7"/>
  <c r="P472" i="7" s="1"/>
  <c r="X471" i="7"/>
  <c r="AI471" i="7"/>
  <c r="L471" i="7"/>
  <c r="L472" i="7"/>
  <c r="AI470" i="7"/>
  <c r="AB470" i="7"/>
  <c r="AR471" i="7"/>
  <c r="AK470" i="7"/>
  <c r="AG470" i="7"/>
  <c r="AO470" i="7"/>
  <c r="AP470" i="7"/>
  <c r="Z471" i="7"/>
  <c r="AA471" i="7"/>
  <c r="AL470" i="7"/>
  <c r="AH470" i="7"/>
  <c r="AC470" i="7"/>
  <c r="AD470" i="7"/>
  <c r="AS470" i="7"/>
  <c r="AM471" i="7"/>
  <c r="AM470" i="7"/>
  <c r="AQ470" i="7"/>
  <c r="AQ471" i="7"/>
  <c r="AE470" i="7"/>
  <c r="O472" i="7" l="1"/>
  <c r="AK471" i="7"/>
  <c r="AG471" i="7"/>
  <c r="AO471" i="7"/>
  <c r="Q472" i="7"/>
  <c r="AT472" i="7" s="1"/>
  <c r="AF471" i="7" l="1"/>
  <c r="M472" i="7"/>
  <c r="AJ471" i="7"/>
  <c r="R473" i="7"/>
  <c r="X472" i="7" s="1"/>
  <c r="AN471" i="7"/>
  <c r="N473" i="7"/>
  <c r="S473" i="7"/>
  <c r="Z472" i="7" s="1"/>
  <c r="AL471" i="7"/>
  <c r="J472" i="7"/>
  <c r="K472" i="7"/>
  <c r="T473" i="7"/>
  <c r="AA472" i="7" s="1"/>
  <c r="AP471" i="7"/>
  <c r="AH471" i="7"/>
  <c r="W473" i="7" l="1"/>
  <c r="AQ472" i="7" s="1"/>
  <c r="P473" i="7"/>
  <c r="AO472" i="7" s="1"/>
  <c r="O473" i="7"/>
  <c r="AR472" i="7"/>
  <c r="Y472" i="7"/>
  <c r="V473" i="7"/>
  <c r="Q473" i="7"/>
  <c r="V474" i="7"/>
  <c r="AS473" i="7" s="1"/>
  <c r="U473" i="7"/>
  <c r="R474" i="7" l="1"/>
  <c r="X473" i="7" s="1"/>
  <c r="M473" i="7"/>
  <c r="AE472" i="7"/>
  <c r="AG472" i="7"/>
  <c r="AK472" i="7"/>
  <c r="AJ472" i="7"/>
  <c r="AF472" i="7"/>
  <c r="AN472" i="7"/>
  <c r="AH472" i="7"/>
  <c r="AL472" i="7"/>
  <c r="T474" i="7"/>
  <c r="AA473" i="7" s="1"/>
  <c r="AP472" i="7"/>
  <c r="AC472" i="7"/>
  <c r="AM472" i="7"/>
  <c r="AM473" i="7"/>
  <c r="AS472" i="7"/>
  <c r="AD472" i="7"/>
  <c r="AC473" i="7"/>
  <c r="K473" i="7"/>
  <c r="S474" i="7"/>
  <c r="N474" i="7"/>
  <c r="AB472" i="7"/>
  <c r="L473" i="7"/>
  <c r="AI472" i="7"/>
  <c r="J473" i="7"/>
  <c r="AD473" i="7"/>
  <c r="AT473" i="7"/>
  <c r="Q474" i="7" l="1"/>
  <c r="AP473" i="7" s="1"/>
  <c r="W474" i="7"/>
  <c r="AE473" i="7" s="1"/>
  <c r="AR473" i="7"/>
  <c r="Y473" i="7"/>
  <c r="U474" i="7"/>
  <c r="P474" i="7"/>
  <c r="Z473" i="7"/>
  <c r="O474" i="7"/>
  <c r="M474" i="7" s="1"/>
  <c r="AQ473" i="7" l="1"/>
  <c r="AH473" i="7"/>
  <c r="AL473" i="7"/>
  <c r="T475" i="7"/>
  <c r="AA474" i="7" s="1"/>
  <c r="AI473" i="7"/>
  <c r="AB473" i="7"/>
  <c r="AF473" i="7"/>
  <c r="N475" i="7"/>
  <c r="R475" i="7"/>
  <c r="X474" i="7" s="1"/>
  <c r="AN473" i="7"/>
  <c r="AT474" i="7"/>
  <c r="S475" i="7"/>
  <c r="K474" i="7"/>
  <c r="AJ473" i="7"/>
  <c r="J474" i="7"/>
  <c r="AO473" i="7"/>
  <c r="AG473" i="7"/>
  <c r="AK473" i="7"/>
  <c r="Q475" i="7" l="1"/>
  <c r="AP474" i="7" s="1"/>
  <c r="O475" i="7"/>
  <c r="L474" i="7"/>
  <c r="P475" i="7"/>
  <c r="AK474" i="7" s="1"/>
  <c r="V475" i="7"/>
  <c r="W475" i="7"/>
  <c r="U475" i="7"/>
  <c r="Z474" i="7"/>
  <c r="AR474" i="7"/>
  <c r="Y474" i="7"/>
  <c r="AF474" i="7" l="1"/>
  <c r="M475" i="7"/>
  <c r="AG474" i="7"/>
  <c r="AN474" i="7"/>
  <c r="R476" i="7"/>
  <c r="X475" i="7" s="1"/>
  <c r="AJ474" i="7"/>
  <c r="S476" i="7"/>
  <c r="Z475" i="7" s="1"/>
  <c r="T476" i="7"/>
  <c r="AA475" i="7" s="1"/>
  <c r="AH474" i="7"/>
  <c r="AL474" i="7"/>
  <c r="J475" i="7"/>
  <c r="AO474" i="7"/>
  <c r="K475" i="7"/>
  <c r="N476" i="7"/>
  <c r="AQ474" i="7"/>
  <c r="AE474" i="7"/>
  <c r="AC474" i="7"/>
  <c r="AD474" i="7"/>
  <c r="AM474" i="7"/>
  <c r="AS474" i="7"/>
  <c r="AB474" i="7"/>
  <c r="L475" i="7"/>
  <c r="AI474" i="7"/>
  <c r="AT475" i="7"/>
  <c r="V476" i="7" l="1"/>
  <c r="Y475" i="7"/>
  <c r="AR475" i="7"/>
  <c r="U476" i="7"/>
  <c r="AI475" i="7" s="1"/>
  <c r="W476" i="7"/>
  <c r="AQ475" i="7" s="1"/>
  <c r="P476" i="7"/>
  <c r="AG475" i="7" s="1"/>
  <c r="Q476" i="7"/>
  <c r="T477" i="7" s="1"/>
  <c r="AA476" i="7" s="1"/>
  <c r="O476" i="7"/>
  <c r="AM475" i="7"/>
  <c r="AD475" i="7"/>
  <c r="AC475" i="7"/>
  <c r="AS475" i="7"/>
  <c r="AN475" i="7" l="1"/>
  <c r="M476" i="7"/>
  <c r="AB475" i="7"/>
  <c r="AK475" i="7"/>
  <c r="AO475" i="7"/>
  <c r="AL475" i="7"/>
  <c r="AP475" i="7"/>
  <c r="AH475" i="7"/>
  <c r="AE475" i="7"/>
  <c r="L476" i="7"/>
  <c r="AT476" i="7"/>
  <c r="K476" i="7"/>
  <c r="S477" i="7"/>
  <c r="Y476" i="7" s="1"/>
  <c r="AF475" i="7"/>
  <c r="R477" i="7"/>
  <c r="X476" i="7" s="1"/>
  <c r="J476" i="7"/>
  <c r="W477" i="7" s="1"/>
  <c r="AQ476" i="7" s="1"/>
  <c r="N477" i="7"/>
  <c r="AJ475" i="7"/>
  <c r="V477" i="7" l="1"/>
  <c r="AS476" i="7" s="1"/>
  <c r="P477" i="7"/>
  <c r="AK476" i="7" s="1"/>
  <c r="O477" i="7"/>
  <c r="AN476" i="7" s="1"/>
  <c r="Q477" i="7"/>
  <c r="T478" i="7" s="1"/>
  <c r="AA477" i="7" s="1"/>
  <c r="U477" i="7"/>
  <c r="AB476" i="7" s="1"/>
  <c r="Z476" i="7"/>
  <c r="AR476" i="7"/>
  <c r="AD476" i="7"/>
  <c r="AO476" i="7"/>
  <c r="AC476" i="7"/>
  <c r="AM476" i="7"/>
  <c r="AE476" i="7"/>
  <c r="AF476" i="7" l="1"/>
  <c r="AP476" i="7"/>
  <c r="R478" i="7"/>
  <c r="X477" i="7" s="1"/>
  <c r="M477" i="7"/>
  <c r="N478" i="7" s="1"/>
  <c r="AJ476" i="7"/>
  <c r="AT477" i="7"/>
  <c r="AG476" i="7"/>
  <c r="S478" i="7"/>
  <c r="Y477" i="7" s="1"/>
  <c r="L477" i="7"/>
  <c r="AI476" i="7"/>
  <c r="K477" i="7"/>
  <c r="Q478" i="7" s="1"/>
  <c r="AL477" i="7" s="1"/>
  <c r="AL476" i="7"/>
  <c r="AH476" i="7"/>
  <c r="J477" i="7"/>
  <c r="O478" i="7" s="1"/>
  <c r="P478" i="7"/>
  <c r="AO477" i="7" s="1"/>
  <c r="AJ477" i="7" l="1"/>
  <c r="Z477" i="7"/>
  <c r="AR477" i="7"/>
  <c r="V478" i="7"/>
  <c r="AD477" i="7" s="1"/>
  <c r="W478" i="7"/>
  <c r="AE477" i="7" s="1"/>
  <c r="R479" i="7"/>
  <c r="X478" i="7" s="1"/>
  <c r="AK477" i="7"/>
  <c r="AF477" i="7"/>
  <c r="AN477" i="7"/>
  <c r="AG477" i="7"/>
  <c r="U478" i="7"/>
  <c r="AI477" i="7" s="1"/>
  <c r="AC477" i="7"/>
  <c r="T479" i="7"/>
  <c r="AA478" i="7" s="1"/>
  <c r="AP477" i="7"/>
  <c r="AH477" i="7"/>
  <c r="K478" i="7"/>
  <c r="S479" i="7"/>
  <c r="AR478" i="7" s="1"/>
  <c r="J478" i="7"/>
  <c r="AM477" i="7" l="1"/>
  <c r="M478" i="7"/>
  <c r="AS477" i="7"/>
  <c r="L478" i="7"/>
  <c r="AQ477" i="7"/>
  <c r="AT478" i="7"/>
  <c r="N479" i="7"/>
  <c r="AB477" i="7"/>
  <c r="Q479" i="7"/>
  <c r="T480" i="7" s="1"/>
  <c r="AA479" i="7" s="1"/>
  <c r="V479" i="7"/>
  <c r="AC478" i="7" s="1"/>
  <c r="Y478" i="7"/>
  <c r="Z478" i="7"/>
  <c r="U479" i="7"/>
  <c r="AI478" i="7" s="1"/>
  <c r="O479" i="7"/>
  <c r="M479" i="7" s="1"/>
  <c r="P479" i="7"/>
  <c r="AG478" i="7" s="1"/>
  <c r="W479" i="7"/>
  <c r="AP478" i="7" l="1"/>
  <c r="AM478" i="7"/>
  <c r="AS478" i="7"/>
  <c r="AH478" i="7"/>
  <c r="AD478" i="7"/>
  <c r="AL478" i="7"/>
  <c r="AB478" i="7"/>
  <c r="AT479" i="7"/>
  <c r="J479" i="7"/>
  <c r="R480" i="7"/>
  <c r="X479" i="7" s="1"/>
  <c r="AE478" i="7"/>
  <c r="AQ478" i="7"/>
  <c r="AO478" i="7"/>
  <c r="AJ478" i="7"/>
  <c r="AK478" i="7"/>
  <c r="AF478" i="7"/>
  <c r="K479" i="7"/>
  <c r="W480" i="7" s="1"/>
  <c r="AN478" i="7"/>
  <c r="N480" i="7"/>
  <c r="L479" i="7"/>
  <c r="S480" i="7"/>
  <c r="Z479" i="7" s="1"/>
  <c r="V480" i="7"/>
  <c r="Y479" i="7" l="1"/>
  <c r="Q480" i="7"/>
  <c r="T481" i="7" s="1"/>
  <c r="AA480" i="7" s="1"/>
  <c r="AR479" i="7"/>
  <c r="P480" i="7"/>
  <c r="AO479" i="7" s="1"/>
  <c r="O480" i="7"/>
  <c r="U480" i="7"/>
  <c r="L480" i="7" s="1"/>
  <c r="AS479" i="7"/>
  <c r="AD479" i="7"/>
  <c r="AC479" i="7"/>
  <c r="AM479" i="7"/>
  <c r="AQ479" i="7"/>
  <c r="AE479" i="7"/>
  <c r="M480" i="7" l="1"/>
  <c r="AP479" i="7"/>
  <c r="AG479" i="7"/>
  <c r="AH479" i="7"/>
  <c r="AI479" i="7"/>
  <c r="J480" i="7"/>
  <c r="U481" i="7" s="1"/>
  <c r="AB480" i="7" s="1"/>
  <c r="AJ479" i="7"/>
  <c r="AT480" i="7"/>
  <c r="R481" i="7"/>
  <c r="X480" i="7" s="1"/>
  <c r="K480" i="7"/>
  <c r="AF479" i="7"/>
  <c r="AN479" i="7"/>
  <c r="AK479" i="7"/>
  <c r="N481" i="7"/>
  <c r="S481" i="7"/>
  <c r="Z480" i="7" s="1"/>
  <c r="AB479" i="7"/>
  <c r="AL479" i="7"/>
  <c r="V481" i="7" l="1"/>
  <c r="Q481" i="7"/>
  <c r="T482" i="7" s="1"/>
  <c r="AA481" i="7" s="1"/>
  <c r="P481" i="7"/>
  <c r="O481" i="7"/>
  <c r="M481" i="7" s="1"/>
  <c r="W481" i="7"/>
  <c r="AI480" i="7"/>
  <c r="AR480" i="7"/>
  <c r="Y480" i="7"/>
  <c r="AS480" i="7"/>
  <c r="AC480" i="7"/>
  <c r="AM480" i="7"/>
  <c r="AD480" i="7"/>
  <c r="AO480" i="7"/>
  <c r="AK480" i="7"/>
  <c r="AG480" i="7"/>
  <c r="S482" i="7" l="1"/>
  <c r="R482" i="7"/>
  <c r="X481" i="7" s="1"/>
  <c r="AF480" i="7"/>
  <c r="AN480" i="7"/>
  <c r="AJ480" i="7"/>
  <c r="AL480" i="7"/>
  <c r="AP480" i="7"/>
  <c r="N482" i="7"/>
  <c r="K481" i="7"/>
  <c r="AT481" i="7"/>
  <c r="J481" i="7"/>
  <c r="AH480" i="7"/>
  <c r="AQ480" i="7"/>
  <c r="AE480" i="7"/>
  <c r="L481" i="7"/>
  <c r="Z481" i="7"/>
  <c r="AR481" i="7"/>
  <c r="Y481" i="7"/>
  <c r="O482" i="7" l="1"/>
  <c r="Q482" i="7"/>
  <c r="AL481" i="7" s="1"/>
  <c r="U482" i="7"/>
  <c r="AB481" i="7" s="1"/>
  <c r="V482" i="7"/>
  <c r="AS481" i="7" s="1"/>
  <c r="W482" i="7"/>
  <c r="AQ481" i="7" s="1"/>
  <c r="P482" i="7"/>
  <c r="S483" i="7" s="1"/>
  <c r="Y482" i="7" s="1"/>
  <c r="T483" i="7"/>
  <c r="AE483" i="7" s="1"/>
  <c r="AH481" i="7"/>
  <c r="AN481" i="7"/>
  <c r="AJ481" i="7"/>
  <c r="AF481" i="7"/>
  <c r="R483" i="7"/>
  <c r="X482" i="7" s="1"/>
  <c r="M482" i="7" l="1"/>
  <c r="AP481" i="7"/>
  <c r="AM481" i="7"/>
  <c r="AC481" i="7"/>
  <c r="L482" i="7"/>
  <c r="AT482" i="7"/>
  <c r="AK481" i="7"/>
  <c r="AE481" i="7"/>
  <c r="AO481" i="7"/>
  <c r="AG481" i="7"/>
  <c r="AI481" i="7"/>
  <c r="J482" i="7"/>
  <c r="N483" i="7"/>
  <c r="AD481" i="7"/>
  <c r="K482" i="7"/>
  <c r="AA482" i="7"/>
  <c r="AD483" i="7"/>
  <c r="AC483" i="7"/>
  <c r="AB483" i="7"/>
  <c r="AS483" i="7"/>
  <c r="AR482" i="7"/>
  <c r="Z482" i="7"/>
  <c r="P483" i="7" l="1"/>
  <c r="AK482" i="7" s="1"/>
  <c r="V483" i="7"/>
  <c r="AS482" i="7" s="1"/>
  <c r="O483" i="7"/>
  <c r="U483" i="7"/>
  <c r="AI482" i="7" s="1"/>
  <c r="W483" i="7"/>
  <c r="AQ483" i="7" s="1"/>
  <c r="Q483" i="7"/>
  <c r="Z483" i="7" s="1"/>
  <c r="AR483" i="7"/>
  <c r="AG482" i="7"/>
  <c r="AO482" i="7"/>
  <c r="Y483" i="7" l="1"/>
  <c r="M483" i="7"/>
  <c r="AI483" i="7"/>
  <c r="AM482" i="7"/>
  <c r="AC482" i="7"/>
  <c r="AQ482" i="7"/>
  <c r="L484" i="7"/>
  <c r="L483" i="7"/>
  <c r="AE482" i="7"/>
  <c r="AD482" i="7"/>
  <c r="AJ482" i="7"/>
  <c r="AM483" i="7"/>
  <c r="X483" i="7"/>
  <c r="AF482" i="7"/>
  <c r="AN482" i="7"/>
  <c r="AP482" i="7"/>
  <c r="N484" i="7"/>
  <c r="AB482" i="7"/>
  <c r="AA483" i="7"/>
  <c r="K483" i="7"/>
  <c r="AL482" i="7"/>
  <c r="AT483" i="7"/>
  <c r="AH482" i="7"/>
  <c r="J483" i="7"/>
  <c r="P484" i="7" l="1"/>
  <c r="AG483" i="7" s="1"/>
  <c r="O484" i="7"/>
  <c r="M484" i="7" s="1"/>
  <c r="Q484" i="7"/>
  <c r="AH483" i="7" s="1"/>
  <c r="AK483" i="7"/>
  <c r="AO483" i="7"/>
  <c r="AF483" i="7" l="1"/>
  <c r="AL483" i="7"/>
  <c r="AT484" i="7"/>
  <c r="AP483" i="7"/>
  <c r="J484" i="7"/>
  <c r="T485" i="7"/>
  <c r="AA484" i="7" s="1"/>
  <c r="S485" i="7"/>
  <c r="AR484" i="7" s="1"/>
  <c r="K484" i="7"/>
  <c r="O485" i="7" s="1"/>
  <c r="AJ483" i="7"/>
  <c r="R485" i="7"/>
  <c r="X484" i="7" s="1"/>
  <c r="N485" i="7"/>
  <c r="AN483" i="7"/>
  <c r="U485" i="7" l="1"/>
  <c r="Q485" i="7"/>
  <c r="V485" i="7"/>
  <c r="AM484" i="7" s="1"/>
  <c r="Y484" i="7"/>
  <c r="P485" i="7"/>
  <c r="AO484" i="7" s="1"/>
  <c r="W485" i="7"/>
  <c r="AQ484" i="7" s="1"/>
  <c r="Z484" i="7"/>
  <c r="V486" i="7"/>
  <c r="AS485" i="7" s="1"/>
  <c r="T486" i="7"/>
  <c r="AA485" i="7" s="1"/>
  <c r="AP484" i="7"/>
  <c r="AH484" i="7"/>
  <c r="AL484" i="7"/>
  <c r="AI484" i="7"/>
  <c r="AB484" i="7"/>
  <c r="AS484" i="7"/>
  <c r="AJ484" i="7"/>
  <c r="R486" i="7"/>
  <c r="X485" i="7" s="1"/>
  <c r="AN484" i="7"/>
  <c r="AF484" i="7"/>
  <c r="AC484" i="7" l="1"/>
  <c r="M485" i="7"/>
  <c r="K485" i="7"/>
  <c r="AK484" i="7"/>
  <c r="AD484" i="7"/>
  <c r="AM485" i="7"/>
  <c r="L485" i="7"/>
  <c r="AE484" i="7"/>
  <c r="AG484" i="7"/>
  <c r="AD485" i="7"/>
  <c r="J485" i="7"/>
  <c r="P486" i="7" s="1"/>
  <c r="N486" i="7"/>
  <c r="AT485" i="7"/>
  <c r="S486" i="7"/>
  <c r="AR485" i="7" s="1"/>
  <c r="AC485" i="7"/>
  <c r="Y485" i="7" l="1"/>
  <c r="Z485" i="7"/>
  <c r="O486" i="7"/>
  <c r="W486" i="7"/>
  <c r="AQ485" i="7" s="1"/>
  <c r="U486" i="7"/>
  <c r="AI485" i="7" s="1"/>
  <c r="Q486" i="7"/>
  <c r="AP485" i="7" s="1"/>
  <c r="AF485" i="7"/>
  <c r="AN485" i="7"/>
  <c r="AG485" i="7"/>
  <c r="AK485" i="7"/>
  <c r="AO485" i="7"/>
  <c r="M486" i="7" l="1"/>
  <c r="AJ485" i="7"/>
  <c r="R487" i="7"/>
  <c r="X486" i="7" s="1"/>
  <c r="AL485" i="7"/>
  <c r="K486" i="7"/>
  <c r="AT486" i="7"/>
  <c r="AH485" i="7"/>
  <c r="T487" i="7"/>
  <c r="AA486" i="7" s="1"/>
  <c r="J486" i="7"/>
  <c r="AB485" i="7"/>
  <c r="AE485" i="7"/>
  <c r="S487" i="7"/>
  <c r="Z486" i="7" s="1"/>
  <c r="N487" i="7"/>
  <c r="O487" i="7" l="1"/>
  <c r="AR486" i="7"/>
  <c r="Y486" i="7"/>
  <c r="V487" i="7"/>
  <c r="AC486" i="7" s="1"/>
  <c r="P487" i="7"/>
  <c r="AG486" i="7" s="1"/>
  <c r="L486" i="7"/>
  <c r="Q487" i="7"/>
  <c r="W487" i="7"/>
  <c r="AQ486" i="7" s="1"/>
  <c r="U487" i="7"/>
  <c r="AJ486" i="7"/>
  <c r="AN486" i="7"/>
  <c r="AF486" i="7"/>
  <c r="R488" i="7"/>
  <c r="X487" i="7" s="1"/>
  <c r="AM486" i="7"/>
  <c r="AD486" i="7"/>
  <c r="AS486" i="7" l="1"/>
  <c r="M487" i="7"/>
  <c r="K487" i="7"/>
  <c r="AE486" i="7"/>
  <c r="S488" i="7"/>
  <c r="J487" i="7"/>
  <c r="O488" i="7" s="1"/>
  <c r="AK486" i="7"/>
  <c r="N488" i="7"/>
  <c r="AO486" i="7"/>
  <c r="AB486" i="7"/>
  <c r="AI486" i="7"/>
  <c r="L487" i="7"/>
  <c r="AT487" i="7"/>
  <c r="AP486" i="7"/>
  <c r="AH486" i="7"/>
  <c r="T488" i="7"/>
  <c r="AA487" i="7" s="1"/>
  <c r="AL486" i="7"/>
  <c r="U488" i="7"/>
  <c r="V488" i="7"/>
  <c r="W488" i="7"/>
  <c r="AR487" i="7"/>
  <c r="Y487" i="7"/>
  <c r="Z487" i="7"/>
  <c r="P488" i="7" l="1"/>
  <c r="M488" i="7" s="1"/>
  <c r="N489" i="7" s="1"/>
  <c r="Q488" i="7"/>
  <c r="AT488" i="7" s="1"/>
  <c r="AE487" i="7"/>
  <c r="AQ487" i="7"/>
  <c r="AD487" i="7"/>
  <c r="AM487" i="7"/>
  <c r="AC487" i="7"/>
  <c r="AS487" i="7"/>
  <c r="AG487" i="7"/>
  <c r="AO487" i="7"/>
  <c r="AK487" i="7"/>
  <c r="R489" i="7"/>
  <c r="X488" i="7" s="1"/>
  <c r="AN487" i="7"/>
  <c r="AF487" i="7"/>
  <c r="S489" i="7"/>
  <c r="AJ487" i="7"/>
  <c r="J488" i="7"/>
  <c r="K488" i="7"/>
  <c r="T489" i="7"/>
  <c r="AA488" i="7" s="1"/>
  <c r="AH487" i="7"/>
  <c r="AL487" i="7"/>
  <c r="AP487" i="7"/>
  <c r="AB487" i="7"/>
  <c r="AI487" i="7"/>
  <c r="L488" i="7"/>
  <c r="Q489" i="7" l="1"/>
  <c r="AL488" i="7" s="1"/>
  <c r="W489" i="7"/>
  <c r="AE488" i="7" s="1"/>
  <c r="AR488" i="7"/>
  <c r="Y488" i="7"/>
  <c r="AQ488" i="7"/>
  <c r="U489" i="7"/>
  <c r="O489" i="7"/>
  <c r="M489" i="7" s="1"/>
  <c r="P489" i="7"/>
  <c r="V489" i="7"/>
  <c r="Z488" i="7"/>
  <c r="AH488" i="7" l="1"/>
  <c r="T490" i="7"/>
  <c r="AA489" i="7" s="1"/>
  <c r="AP488" i="7"/>
  <c r="AT489" i="7"/>
  <c r="S490" i="7"/>
  <c r="Z489" i="7" s="1"/>
  <c r="K489" i="7"/>
  <c r="AN488" i="7"/>
  <c r="J489" i="7"/>
  <c r="Q490" i="7" s="1"/>
  <c r="AH489" i="7" s="1"/>
  <c r="AJ488" i="7"/>
  <c r="N490" i="7"/>
  <c r="AF488" i="7"/>
  <c r="R490" i="7"/>
  <c r="X489" i="7" s="1"/>
  <c r="L489" i="7"/>
  <c r="AI488" i="7"/>
  <c r="AB488" i="7"/>
  <c r="AM488" i="7"/>
  <c r="AS488" i="7"/>
  <c r="AD488" i="7"/>
  <c r="AC488" i="7"/>
  <c r="AK488" i="7"/>
  <c r="AO488" i="7"/>
  <c r="AG488" i="7"/>
  <c r="P490" i="7" l="1"/>
  <c r="W490" i="7"/>
  <c r="V490" i="7"/>
  <c r="AL489" i="7"/>
  <c r="T491" i="7"/>
  <c r="AA490" i="7" s="1"/>
  <c r="U490" i="7"/>
  <c r="AP489" i="7"/>
  <c r="O490" i="7"/>
  <c r="M490" i="7" s="1"/>
  <c r="Y489" i="7"/>
  <c r="AR489" i="7"/>
  <c r="AI489" i="7" l="1"/>
  <c r="AB489" i="7"/>
  <c r="L490" i="7"/>
  <c r="AN489" i="7"/>
  <c r="AJ489" i="7"/>
  <c r="N491" i="7"/>
  <c r="S491" i="7"/>
  <c r="Y490" i="7" s="1"/>
  <c r="K490" i="7"/>
  <c r="J490" i="7"/>
  <c r="R491" i="7"/>
  <c r="X490" i="7" s="1"/>
  <c r="AT490" i="7"/>
  <c r="AF489" i="7"/>
  <c r="AS489" i="7"/>
  <c r="AC489" i="7"/>
  <c r="AD489" i="7"/>
  <c r="AM489" i="7"/>
  <c r="AE489" i="7"/>
  <c r="AQ489" i="7"/>
  <c r="AK489" i="7"/>
  <c r="AO489" i="7"/>
  <c r="AG489" i="7"/>
  <c r="P491" i="7" l="1"/>
  <c r="AO490" i="7" s="1"/>
  <c r="U491" i="7"/>
  <c r="W491" i="7"/>
  <c r="V491" i="7"/>
  <c r="Q491" i="7"/>
  <c r="O491" i="7"/>
  <c r="M491" i="7" s="1"/>
  <c r="Z490" i="7"/>
  <c r="AR490" i="7"/>
  <c r="AK490" i="7" l="1"/>
  <c r="AG490" i="7"/>
  <c r="T492" i="7"/>
  <c r="AA491" i="7" s="1"/>
  <c r="AP490" i="7"/>
  <c r="AL490" i="7"/>
  <c r="AH490" i="7"/>
  <c r="R492" i="7"/>
  <c r="X491" i="7" s="1"/>
  <c r="AN490" i="7"/>
  <c r="J491" i="7"/>
  <c r="S492" i="7"/>
  <c r="AR491" i="7" s="1"/>
  <c r="AF490" i="7"/>
  <c r="K491" i="7"/>
  <c r="AT491" i="7"/>
  <c r="AJ490" i="7"/>
  <c r="N492" i="7"/>
  <c r="AD490" i="7"/>
  <c r="AC490" i="7"/>
  <c r="AM490" i="7"/>
  <c r="AS490" i="7"/>
  <c r="AQ490" i="7"/>
  <c r="AE490" i="7"/>
  <c r="AB490" i="7"/>
  <c r="L491" i="7"/>
  <c r="AI490" i="7"/>
  <c r="W492" i="7" l="1"/>
  <c r="AE491" i="7" s="1"/>
  <c r="V492" i="7"/>
  <c r="AM491" i="7" s="1"/>
  <c r="O492" i="7"/>
  <c r="M492" i="7" s="1"/>
  <c r="P492" i="7"/>
  <c r="U492" i="7"/>
  <c r="L492" i="7" s="1"/>
  <c r="AS491" i="7"/>
  <c r="AQ491" i="7"/>
  <c r="AD491" i="7"/>
  <c r="Z491" i="7"/>
  <c r="AC491" i="7"/>
  <c r="Y491" i="7"/>
  <c r="Q492" i="7"/>
  <c r="AB491" i="7" l="1"/>
  <c r="AI491" i="7"/>
  <c r="AL491" i="7"/>
  <c r="T493" i="7"/>
  <c r="AA492" i="7" s="1"/>
  <c r="AH491" i="7"/>
  <c r="AP491" i="7"/>
  <c r="AK491" i="7"/>
  <c r="AG491" i="7"/>
  <c r="AO491" i="7"/>
  <c r="S493" i="7"/>
  <c r="AT492" i="7"/>
  <c r="AN491" i="7"/>
  <c r="N493" i="7"/>
  <c r="AJ491" i="7"/>
  <c r="K492" i="7"/>
  <c r="AF491" i="7"/>
  <c r="R493" i="7"/>
  <c r="J492" i="7"/>
  <c r="O493" i="7" l="1"/>
  <c r="W493" i="7"/>
  <c r="V493" i="7"/>
  <c r="P493" i="7"/>
  <c r="Y492" i="7"/>
  <c r="Z492" i="7"/>
  <c r="AR492" i="7"/>
  <c r="AS493" i="7"/>
  <c r="X492" i="7"/>
  <c r="V494" i="7"/>
  <c r="U493" i="7"/>
  <c r="Q493" i="7"/>
  <c r="M493" i="7" l="1"/>
  <c r="AK492" i="7"/>
  <c r="AG492" i="7"/>
  <c r="AO492" i="7"/>
  <c r="AM493" i="7"/>
  <c r="AS492" i="7"/>
  <c r="AC492" i="7"/>
  <c r="AD492" i="7"/>
  <c r="AM492" i="7"/>
  <c r="AL492" i="7"/>
  <c r="AP492" i="7"/>
  <c r="AH492" i="7"/>
  <c r="T494" i="7"/>
  <c r="AA493" i="7" s="1"/>
  <c r="AD493" i="7"/>
  <c r="AC493" i="7"/>
  <c r="AQ492" i="7"/>
  <c r="AE492" i="7"/>
  <c r="L493" i="7"/>
  <c r="AB492" i="7"/>
  <c r="AI492" i="7"/>
  <c r="AT493" i="7"/>
  <c r="AJ492" i="7"/>
  <c r="R494" i="7"/>
  <c r="X493" i="7" s="1"/>
  <c r="N494" i="7"/>
  <c r="J493" i="7"/>
  <c r="AF492" i="7"/>
  <c r="K493" i="7"/>
  <c r="S494" i="7"/>
  <c r="AR493" i="7" s="1"/>
  <c r="AN492" i="7"/>
  <c r="Q494" i="7" l="1"/>
  <c r="AP493" i="7" s="1"/>
  <c r="P494" i="7"/>
  <c r="O494" i="7"/>
  <c r="W494" i="7"/>
  <c r="Z493" i="7"/>
  <c r="Y493" i="7"/>
  <c r="U494" i="7"/>
  <c r="M494" i="7" l="1"/>
  <c r="N495" i="7" s="1"/>
  <c r="AL493" i="7"/>
  <c r="AH493" i="7"/>
  <c r="T495" i="7"/>
  <c r="AA494" i="7" s="1"/>
  <c r="AE493" i="7"/>
  <c r="AQ493" i="7"/>
  <c r="K494" i="7"/>
  <c r="AT494" i="7"/>
  <c r="S495" i="7"/>
  <c r="Z494" i="7" s="1"/>
  <c r="R495" i="7"/>
  <c r="X494" i="7" s="1"/>
  <c r="J494" i="7"/>
  <c r="AN493" i="7"/>
  <c r="AF493" i="7"/>
  <c r="AJ493" i="7"/>
  <c r="AO493" i="7"/>
  <c r="AG493" i="7"/>
  <c r="AK493" i="7"/>
  <c r="AB493" i="7"/>
  <c r="AI493" i="7"/>
  <c r="V495" i="7" l="1"/>
  <c r="P495" i="7"/>
  <c r="AO494" i="7" s="1"/>
  <c r="Q495" i="7"/>
  <c r="T496" i="7" s="1"/>
  <c r="L494" i="7"/>
  <c r="AS494" i="7"/>
  <c r="AM494" i="7"/>
  <c r="AC494" i="7"/>
  <c r="AD494" i="7"/>
  <c r="Y494" i="7"/>
  <c r="W495" i="7"/>
  <c r="AK494" i="7"/>
  <c r="AG494" i="7"/>
  <c r="U495" i="7"/>
  <c r="O495" i="7"/>
  <c r="M495" i="7" s="1"/>
  <c r="AR494" i="7"/>
  <c r="AL494" i="7" l="1"/>
  <c r="AH494" i="7"/>
  <c r="AP494" i="7"/>
  <c r="L495" i="7"/>
  <c r="AB494" i="7"/>
  <c r="AI494" i="7"/>
  <c r="AE494" i="7"/>
  <c r="AQ494" i="7"/>
  <c r="S496" i="7"/>
  <c r="AJ494" i="7"/>
  <c r="K495" i="7"/>
  <c r="R496" i="7"/>
  <c r="N496" i="7"/>
  <c r="J495" i="7"/>
  <c r="AT495" i="7"/>
  <c r="AF494" i="7"/>
  <c r="AN494" i="7"/>
  <c r="AA495" i="7"/>
  <c r="AD496" i="7"/>
  <c r="AE496" i="7"/>
  <c r="Q496" i="7" l="1"/>
  <c r="Z496" i="7" s="1"/>
  <c r="W496" i="7"/>
  <c r="AQ496" i="7" s="1"/>
  <c r="P496" i="7"/>
  <c r="Y495" i="7"/>
  <c r="AS496" i="7"/>
  <c r="AR495" i="7"/>
  <c r="Z495" i="7"/>
  <c r="U496" i="7"/>
  <c r="O496" i="7"/>
  <c r="V496" i="7"/>
  <c r="AB496" i="7"/>
  <c r="AC496" i="7"/>
  <c r="X495" i="7"/>
  <c r="M496" i="7" l="1"/>
  <c r="AP495" i="7"/>
  <c r="AL495" i="7"/>
  <c r="AA496" i="7"/>
  <c r="AH495" i="7"/>
  <c r="AE495" i="7"/>
  <c r="AQ495" i="7"/>
  <c r="AB495" i="7"/>
  <c r="AI495" i="7"/>
  <c r="AI496" i="7"/>
  <c r="L497" i="7"/>
  <c r="L496" i="7"/>
  <c r="AM495" i="7"/>
  <c r="AS495" i="7"/>
  <c r="AC495" i="7"/>
  <c r="AM496" i="7"/>
  <c r="AD495" i="7"/>
  <c r="AR496" i="7"/>
  <c r="AO495" i="7"/>
  <c r="AK495" i="7"/>
  <c r="AG495" i="7"/>
  <c r="AT496" i="7"/>
  <c r="Y496" i="7"/>
  <c r="K496" i="7"/>
  <c r="AJ495" i="7"/>
  <c r="N497" i="7"/>
  <c r="J496" i="7"/>
  <c r="X496" i="7"/>
  <c r="AN495" i="7"/>
  <c r="AF495" i="7"/>
  <c r="Q497" i="7" l="1"/>
  <c r="AL496" i="7" s="1"/>
  <c r="O497" i="7"/>
  <c r="P497" i="7"/>
  <c r="M497" i="7" l="1"/>
  <c r="AP496" i="7"/>
  <c r="T498" i="7"/>
  <c r="W499" i="7" s="1"/>
  <c r="AE498" i="7" s="1"/>
  <c r="AH496" i="7"/>
  <c r="S498" i="7"/>
  <c r="Z497" i="7" s="1"/>
  <c r="AO496" i="7"/>
  <c r="AK496" i="7"/>
  <c r="AG496" i="7"/>
  <c r="AF496" i="7"/>
  <c r="N498" i="7"/>
  <c r="J497" i="7"/>
  <c r="AT497" i="7"/>
  <c r="K497" i="7"/>
  <c r="R498" i="7"/>
  <c r="AN496" i="7"/>
  <c r="AJ496" i="7"/>
  <c r="AA497" i="7" l="1"/>
  <c r="Q498" i="7"/>
  <c r="AL497" i="7" s="1"/>
  <c r="Y497" i="7"/>
  <c r="X497" i="7"/>
  <c r="AR497" i="7"/>
  <c r="V498" i="7"/>
  <c r="O498" i="7"/>
  <c r="M498" i="7" s="1"/>
  <c r="W498" i="7"/>
  <c r="P498" i="7"/>
  <c r="U498" i="7"/>
  <c r="AH497" i="7" l="1"/>
  <c r="AP497" i="7"/>
  <c r="T499" i="7"/>
  <c r="AA498" i="7" s="1"/>
  <c r="AI497" i="7"/>
  <c r="L498" i="7"/>
  <c r="AB497" i="7"/>
  <c r="AK497" i="7"/>
  <c r="AO497" i="7"/>
  <c r="AG497" i="7"/>
  <c r="AN497" i="7"/>
  <c r="R499" i="7"/>
  <c r="AJ497" i="7"/>
  <c r="S499" i="7"/>
  <c r="AR498" i="7" s="1"/>
  <c r="K498" i="7"/>
  <c r="N499" i="7"/>
  <c r="AF497" i="7"/>
  <c r="J498" i="7"/>
  <c r="AS497" i="7"/>
  <c r="AC497" i="7"/>
  <c r="AD497" i="7"/>
  <c r="AM497" i="7"/>
  <c r="AT498" i="7"/>
  <c r="AQ498" i="7"/>
  <c r="AE497" i="7"/>
  <c r="AQ497" i="7"/>
  <c r="Q499" i="7" l="1"/>
  <c r="T500" i="7" s="1"/>
  <c r="AA499" i="7" s="1"/>
  <c r="V499" i="7"/>
  <c r="AC498" i="7" s="1"/>
  <c r="U499" i="7"/>
  <c r="AB498" i="7" s="1"/>
  <c r="AL498" i="7"/>
  <c r="AH498" i="7"/>
  <c r="X498" i="7"/>
  <c r="P499" i="7"/>
  <c r="O499" i="7"/>
  <c r="M499" i="7" s="1"/>
  <c r="Y498" i="7"/>
  <c r="Z498" i="7"/>
  <c r="AP498" i="7" l="1"/>
  <c r="AI498" i="7"/>
  <c r="AD498" i="7"/>
  <c r="AS498" i="7"/>
  <c r="AM498" i="7"/>
  <c r="R500" i="7"/>
  <c r="X499" i="7" s="1"/>
  <c r="J499" i="7"/>
  <c r="S500" i="7"/>
  <c r="AT499" i="7"/>
  <c r="N500" i="7"/>
  <c r="AN498" i="7"/>
  <c r="AJ498" i="7"/>
  <c r="AF498" i="7"/>
  <c r="K499" i="7"/>
  <c r="AG498" i="7"/>
  <c r="AO498" i="7"/>
  <c r="AK498" i="7"/>
  <c r="Z499" i="7" l="1"/>
  <c r="AR499" i="7"/>
  <c r="Y499" i="7"/>
  <c r="Q500" i="7"/>
  <c r="L499" i="7"/>
  <c r="U500" i="7"/>
  <c r="W500" i="7"/>
  <c r="O500" i="7"/>
  <c r="M500" i="7" s="1"/>
  <c r="V500" i="7"/>
  <c r="P500" i="7"/>
  <c r="AE499" i="7" l="1"/>
  <c r="AQ499" i="7"/>
  <c r="L500" i="7"/>
  <c r="AB499" i="7"/>
  <c r="AI499" i="7"/>
  <c r="T501" i="7"/>
  <c r="AA500" i="7" s="1"/>
  <c r="AP499" i="7"/>
  <c r="AH499" i="7"/>
  <c r="AL499" i="7"/>
  <c r="AO499" i="7"/>
  <c r="AG499" i="7"/>
  <c r="AK499" i="7"/>
  <c r="AD499" i="7"/>
  <c r="AC499" i="7"/>
  <c r="AS499" i="7"/>
  <c r="AM499" i="7"/>
  <c r="AT500" i="7"/>
  <c r="S501" i="7"/>
  <c r="AR500" i="7" s="1"/>
  <c r="N501" i="7"/>
  <c r="Y500" i="7"/>
  <c r="R501" i="7"/>
  <c r="K500" i="7"/>
  <c r="J500" i="7"/>
  <c r="AN499" i="7"/>
  <c r="AJ499" i="7"/>
  <c r="AF499" i="7"/>
  <c r="Q501" i="7" l="1"/>
  <c r="AL500" i="7" s="1"/>
  <c r="O501" i="7"/>
  <c r="M501" i="7" s="1"/>
  <c r="V501" i="7"/>
  <c r="W501" i="7"/>
  <c r="U501" i="7"/>
  <c r="Z500" i="7"/>
  <c r="X500" i="7"/>
  <c r="P501" i="7"/>
  <c r="AH500" i="7" l="1"/>
  <c r="AP500" i="7"/>
  <c r="T502" i="7"/>
  <c r="AA501" i="7" s="1"/>
  <c r="AE500" i="7"/>
  <c r="AQ500" i="7"/>
  <c r="AD500" i="7"/>
  <c r="AC500" i="7"/>
  <c r="AS500" i="7"/>
  <c r="AM500" i="7"/>
  <c r="K501" i="7"/>
  <c r="AT501" i="7"/>
  <c r="S502" i="7"/>
  <c r="Y501" i="7" s="1"/>
  <c r="R502" i="7"/>
  <c r="N502" i="7"/>
  <c r="J501" i="7"/>
  <c r="X501" i="7"/>
  <c r="AN500" i="7"/>
  <c r="AJ500" i="7"/>
  <c r="AF500" i="7"/>
  <c r="L501" i="7"/>
  <c r="AB500" i="7"/>
  <c r="AI500" i="7"/>
  <c r="AG500" i="7"/>
  <c r="AO500" i="7"/>
  <c r="AK500" i="7"/>
  <c r="Q502" i="7" l="1"/>
  <c r="AP501" i="7" s="1"/>
  <c r="AR501" i="7"/>
  <c r="V502" i="7"/>
  <c r="AC501" i="7" s="1"/>
  <c r="U502" i="7"/>
  <c r="AB501" i="7" s="1"/>
  <c r="AL501" i="7"/>
  <c r="P502" i="7"/>
  <c r="T503" i="7"/>
  <c r="O502" i="7"/>
  <c r="AH501" i="7"/>
  <c r="Z501" i="7"/>
  <c r="W502" i="7"/>
  <c r="M502" i="7" l="1"/>
  <c r="AD501" i="7"/>
  <c r="AM501" i="7"/>
  <c r="AS501" i="7"/>
  <c r="AI501" i="7"/>
  <c r="R503" i="7"/>
  <c r="S503" i="7"/>
  <c r="AR502" i="7" s="1"/>
  <c r="AT502" i="7"/>
  <c r="K502" i="7"/>
  <c r="J502" i="7"/>
  <c r="N503" i="7"/>
  <c r="AJ501" i="7"/>
  <c r="AN501" i="7"/>
  <c r="AF501" i="7"/>
  <c r="AA502" i="7"/>
  <c r="AE501" i="7"/>
  <c r="AQ501" i="7"/>
  <c r="AG501" i="7"/>
  <c r="AK501" i="7"/>
  <c r="AO501" i="7"/>
  <c r="L502" i="7"/>
  <c r="W503" i="7" l="1"/>
  <c r="AQ502" i="7" s="1"/>
  <c r="Y502" i="7"/>
  <c r="Q503" i="7"/>
  <c r="AL502" i="7" s="1"/>
  <c r="O503" i="7"/>
  <c r="P503" i="7"/>
  <c r="V503" i="7"/>
  <c r="U503" i="7"/>
  <c r="Z502" i="7"/>
  <c r="AE502" i="7"/>
  <c r="X502" i="7"/>
  <c r="M503" i="7" l="1"/>
  <c r="AP502" i="7"/>
  <c r="T504" i="7"/>
  <c r="AH502" i="7"/>
  <c r="AA503" i="7"/>
  <c r="L503" i="7"/>
  <c r="AB502" i="7"/>
  <c r="AI502" i="7"/>
  <c r="AD502" i="7"/>
  <c r="AS502" i="7"/>
  <c r="AM502" i="7"/>
  <c r="AC502" i="7"/>
  <c r="AK502" i="7"/>
  <c r="AG502" i="7"/>
  <c r="AO502" i="7"/>
  <c r="J503" i="7"/>
  <c r="S504" i="7"/>
  <c r="AR503" i="7" s="1"/>
  <c r="K503" i="7"/>
  <c r="R504" i="7"/>
  <c r="AT503" i="7"/>
  <c r="N504" i="7"/>
  <c r="AJ502" i="7"/>
  <c r="AF502" i="7"/>
  <c r="AN502" i="7"/>
  <c r="Q504" i="7" l="1"/>
  <c r="AL503" i="7" s="1"/>
  <c r="W504" i="7"/>
  <c r="V504" i="7"/>
  <c r="P504" i="7"/>
  <c r="U504" i="7"/>
  <c r="O504" i="7"/>
  <c r="M504" i="7" s="1"/>
  <c r="X503" i="7"/>
  <c r="Y503" i="7"/>
  <c r="Z503" i="7"/>
  <c r="AH503" i="7" l="1"/>
  <c r="AP503" i="7"/>
  <c r="T505" i="7"/>
  <c r="L504" i="7"/>
  <c r="AB503" i="7"/>
  <c r="AI503" i="7"/>
  <c r="AD503" i="7"/>
  <c r="AC503" i="7"/>
  <c r="AS503" i="7"/>
  <c r="AM503" i="7"/>
  <c r="AG503" i="7"/>
  <c r="AO503" i="7"/>
  <c r="AK503" i="7"/>
  <c r="AE503" i="7"/>
  <c r="AQ503" i="7"/>
  <c r="AA504" i="7"/>
  <c r="AJ503" i="7"/>
  <c r="K504" i="7"/>
  <c r="S505" i="7"/>
  <c r="N505" i="7"/>
  <c r="AT504" i="7"/>
  <c r="R505" i="7"/>
  <c r="J504" i="7"/>
  <c r="AN503" i="7"/>
  <c r="AF503" i="7"/>
  <c r="O505" i="7" l="1"/>
  <c r="V506" i="7"/>
  <c r="AS505" i="7" s="1"/>
  <c r="U505" i="7"/>
  <c r="V505" i="7"/>
  <c r="P505" i="7"/>
  <c r="Z504" i="7"/>
  <c r="W505" i="7"/>
  <c r="Q505" i="7"/>
  <c r="AR504" i="7"/>
  <c r="Y504" i="7"/>
  <c r="X504" i="7"/>
  <c r="R506" i="7" l="1"/>
  <c r="M505" i="7"/>
  <c r="AN504" i="7"/>
  <c r="AJ504" i="7"/>
  <c r="K505" i="7"/>
  <c r="AF504" i="7"/>
  <c r="AC505" i="7"/>
  <c r="J505" i="7"/>
  <c r="P506" i="7" s="1"/>
  <c r="AD504" i="7"/>
  <c r="AM505" i="7"/>
  <c r="AS504" i="7"/>
  <c r="AC504" i="7"/>
  <c r="AM504" i="7"/>
  <c r="T506" i="7"/>
  <c r="AP504" i="7"/>
  <c r="AH504" i="7"/>
  <c r="AL504" i="7"/>
  <c r="N506" i="7"/>
  <c r="AE504" i="7"/>
  <c r="AQ504" i="7"/>
  <c r="S506" i="7"/>
  <c r="AR505" i="7" s="1"/>
  <c r="L505" i="7"/>
  <c r="AB504" i="7"/>
  <c r="AI504" i="7"/>
  <c r="AD505" i="7"/>
  <c r="AT505" i="7"/>
  <c r="AK504" i="7"/>
  <c r="AG504" i="7"/>
  <c r="AO504" i="7"/>
  <c r="X505" i="7"/>
  <c r="Q506" i="7" l="1"/>
  <c r="AP505" i="7" s="1"/>
  <c r="O506" i="7"/>
  <c r="W506" i="7"/>
  <c r="AE505" i="7" s="1"/>
  <c r="U506" i="7"/>
  <c r="AI505" i="7" s="1"/>
  <c r="AG505" i="7"/>
  <c r="AK505" i="7"/>
  <c r="AO505" i="7"/>
  <c r="AA505" i="7"/>
  <c r="Y505" i="7"/>
  <c r="AJ505" i="7"/>
  <c r="Z505" i="7"/>
  <c r="R507" i="7"/>
  <c r="AN505" i="7"/>
  <c r="AF505" i="7" l="1"/>
  <c r="M506" i="7"/>
  <c r="AL505" i="7"/>
  <c r="AH505" i="7"/>
  <c r="S507" i="7"/>
  <c r="Y506" i="7" s="1"/>
  <c r="J506" i="7"/>
  <c r="T507" i="7"/>
  <c r="AA506" i="7" s="1"/>
  <c r="K506" i="7"/>
  <c r="V507" i="7" s="1"/>
  <c r="AS506" i="7" s="1"/>
  <c r="N507" i="7"/>
  <c r="AT506" i="7"/>
  <c r="AB505" i="7"/>
  <c r="AQ505" i="7"/>
  <c r="X506" i="7"/>
  <c r="L506" i="7" l="1"/>
  <c r="P507" i="7"/>
  <c r="O507" i="7"/>
  <c r="Q507" i="7"/>
  <c r="AH506" i="7" s="1"/>
  <c r="W507" i="7"/>
  <c r="AQ506" i="7" s="1"/>
  <c r="U507" i="7"/>
  <c r="AR506" i="7"/>
  <c r="Z506" i="7"/>
  <c r="AC506" i="7"/>
  <c r="AM506" i="7"/>
  <c r="AD506" i="7"/>
  <c r="AK506" i="7"/>
  <c r="AO506" i="7"/>
  <c r="AG506" i="7"/>
  <c r="R508" i="7"/>
  <c r="X507" i="7" s="1"/>
  <c r="AF506" i="7" l="1"/>
  <c r="M507" i="7"/>
  <c r="L507" i="7"/>
  <c r="AN506" i="7"/>
  <c r="AJ506" i="7"/>
  <c r="AE506" i="7"/>
  <c r="AP506" i="7"/>
  <c r="J507" i="7"/>
  <c r="W508" i="7" s="1"/>
  <c r="S508" i="7"/>
  <c r="Y507" i="7" s="1"/>
  <c r="K507" i="7"/>
  <c r="N508" i="7"/>
  <c r="AL506" i="7"/>
  <c r="AT507" i="7"/>
  <c r="AI506" i="7"/>
  <c r="T508" i="7"/>
  <c r="AA507" i="7" s="1"/>
  <c r="AB506" i="7"/>
  <c r="AR507" i="7"/>
  <c r="AB508" i="7"/>
  <c r="AC508" i="7"/>
  <c r="P508" i="7" l="1"/>
  <c r="U508" i="7"/>
  <c r="O508" i="7"/>
  <c r="V508" i="7"/>
  <c r="Q508" i="7"/>
  <c r="AA508" i="7" s="1"/>
  <c r="Z507" i="7"/>
  <c r="AS508" i="7"/>
  <c r="AD508" i="7"/>
  <c r="AE508" i="7"/>
  <c r="X508" i="7"/>
  <c r="AJ507" i="7"/>
  <c r="AN507" i="7"/>
  <c r="AF507" i="7"/>
  <c r="L509" i="7"/>
  <c r="L508" i="7"/>
  <c r="AI508" i="7"/>
  <c r="AB507" i="7"/>
  <c r="AI507" i="7"/>
  <c r="AQ508" i="7"/>
  <c r="AQ507" i="7"/>
  <c r="AE507" i="7"/>
  <c r="AM508" i="7"/>
  <c r="AS507" i="7"/>
  <c r="AD507" i="7"/>
  <c r="AC507" i="7"/>
  <c r="AM507" i="7"/>
  <c r="AK507" i="7"/>
  <c r="AR508" i="7"/>
  <c r="AO507" i="7"/>
  <c r="AG507" i="7"/>
  <c r="J508" i="7" l="1"/>
  <c r="AL507" i="7"/>
  <c r="Z508" i="7"/>
  <c r="AT508" i="7"/>
  <c r="M508" i="7"/>
  <c r="N509" i="7" s="1"/>
  <c r="Y508" i="7"/>
  <c r="AP507" i="7"/>
  <c r="AH507" i="7"/>
  <c r="K508" i="7"/>
  <c r="Q509" i="7"/>
  <c r="AP508" i="7" s="1"/>
  <c r="P509" i="7"/>
  <c r="AG508" i="7" s="1"/>
  <c r="O509" i="7"/>
  <c r="T510" i="7"/>
  <c r="AA509" i="7" s="1"/>
  <c r="AL508" i="7"/>
  <c r="AF508" i="7"/>
  <c r="AN508" i="7" l="1"/>
  <c r="M509" i="7"/>
  <c r="AH508" i="7"/>
  <c r="R510" i="7"/>
  <c r="AJ508" i="7"/>
  <c r="AO508" i="7"/>
  <c r="S510" i="7"/>
  <c r="AR509" i="7" s="1"/>
  <c r="AK508" i="7"/>
  <c r="J509" i="7"/>
  <c r="K509" i="7"/>
  <c r="Q510" i="7" s="1"/>
  <c r="AL509" i="7" s="1"/>
  <c r="N510" i="7"/>
  <c r="AT509" i="7"/>
  <c r="W511" i="7"/>
  <c r="X509" i="7"/>
  <c r="O510" i="7" l="1"/>
  <c r="Z509" i="7"/>
  <c r="Y509" i="7"/>
  <c r="P510" i="7"/>
  <c r="K510" i="7" s="1"/>
  <c r="U510" i="7"/>
  <c r="AI509" i="7" s="1"/>
  <c r="V510" i="7"/>
  <c r="AC509" i="7" s="1"/>
  <c r="W510" i="7"/>
  <c r="AE509" i="7" s="1"/>
  <c r="AH509" i="7"/>
  <c r="T511" i="7"/>
  <c r="AA510" i="7" s="1"/>
  <c r="AP509" i="7"/>
  <c r="AE510" i="7"/>
  <c r="AO509" i="7"/>
  <c r="AK509" i="7"/>
  <c r="S511" i="7"/>
  <c r="R511" i="7"/>
  <c r="AF509" i="7"/>
  <c r="AN509" i="7"/>
  <c r="AJ509" i="7"/>
  <c r="AG509" i="7" l="1"/>
  <c r="M510" i="7"/>
  <c r="N511" i="7" s="1"/>
  <c r="AB509" i="7"/>
  <c r="J510" i="7"/>
  <c r="U511" i="7" s="1"/>
  <c r="AQ509" i="7"/>
  <c r="AS509" i="7"/>
  <c r="AM509" i="7"/>
  <c r="AD509" i="7"/>
  <c r="L510" i="7"/>
  <c r="AQ510" i="7"/>
  <c r="AT510" i="7"/>
  <c r="X510" i="7"/>
  <c r="Z510" i="7"/>
  <c r="Y510" i="7"/>
  <c r="AR510" i="7"/>
  <c r="V511" i="7"/>
  <c r="P511" i="7" l="1"/>
  <c r="AO510" i="7" s="1"/>
  <c r="Q511" i="7"/>
  <c r="AH510" i="7" s="1"/>
  <c r="O511" i="7"/>
  <c r="AB510" i="7"/>
  <c r="AI510" i="7"/>
  <c r="AC510" i="7"/>
  <c r="AS510" i="7"/>
  <c r="AD510" i="7"/>
  <c r="AM510" i="7"/>
  <c r="AN510" i="7" l="1"/>
  <c r="M511" i="7"/>
  <c r="N512" i="7" s="1"/>
  <c r="AJ510" i="7"/>
  <c r="AF510" i="7"/>
  <c r="R512" i="7"/>
  <c r="S512" i="7"/>
  <c r="Y511" i="7" s="1"/>
  <c r="AP510" i="7"/>
  <c r="T512" i="7"/>
  <c r="AA511" i="7" s="1"/>
  <c r="AL510" i="7"/>
  <c r="J511" i="7"/>
  <c r="AK510" i="7"/>
  <c r="AT511" i="7"/>
  <c r="AG510" i="7"/>
  <c r="K511" i="7"/>
  <c r="L511" i="7" s="1"/>
  <c r="Q512" i="7"/>
  <c r="X511" i="7"/>
  <c r="V512" i="7" l="1"/>
  <c r="Z511" i="7"/>
  <c r="AR511" i="7"/>
  <c r="W512" i="7"/>
  <c r="O512" i="7"/>
  <c r="P512" i="7"/>
  <c r="AK511" i="7" s="1"/>
  <c r="U512" i="7"/>
  <c r="AD511" i="7"/>
  <c r="AC511" i="7"/>
  <c r="AS511" i="7"/>
  <c r="AM511" i="7"/>
  <c r="T513" i="7"/>
  <c r="AP511" i="7"/>
  <c r="AL511" i="7"/>
  <c r="AH511" i="7"/>
  <c r="AE511" i="7"/>
  <c r="AQ511" i="7"/>
  <c r="AN511" i="7" l="1"/>
  <c r="M512" i="7"/>
  <c r="AF511" i="7"/>
  <c r="AO511" i="7"/>
  <c r="R513" i="7"/>
  <c r="X512" i="7" s="1"/>
  <c r="AJ511" i="7"/>
  <c r="S513" i="7"/>
  <c r="Z512" i="7" s="1"/>
  <c r="N513" i="7"/>
  <c r="K512" i="7"/>
  <c r="AT512" i="7"/>
  <c r="J512" i="7"/>
  <c r="O513" i="7" s="1"/>
  <c r="AG511" i="7"/>
  <c r="AI511" i="7"/>
  <c r="AB511" i="7"/>
  <c r="L512" i="7"/>
  <c r="Q513" i="7"/>
  <c r="AP512" i="7" s="1"/>
  <c r="V513" i="7"/>
  <c r="AD512" i="7" s="1"/>
  <c r="P513" i="7"/>
  <c r="W513" i="7"/>
  <c r="AA512" i="7"/>
  <c r="AJ512" i="7" l="1"/>
  <c r="M513" i="7"/>
  <c r="AR512" i="7"/>
  <c r="Y512" i="7"/>
  <c r="V514" i="7"/>
  <c r="U513" i="7"/>
  <c r="AS512" i="7"/>
  <c r="AL512" i="7"/>
  <c r="T514" i="7"/>
  <c r="AA513" i="7" s="1"/>
  <c r="AM512" i="7"/>
  <c r="AF512" i="7"/>
  <c r="S514" i="7"/>
  <c r="Z513" i="7" s="1"/>
  <c r="R514" i="7"/>
  <c r="X513" i="7" s="1"/>
  <c r="AN512" i="7"/>
  <c r="AH512" i="7"/>
  <c r="AE512" i="7"/>
  <c r="AQ512" i="7"/>
  <c r="K513" i="7"/>
  <c r="AC512" i="7"/>
  <c r="N514" i="7"/>
  <c r="AK512" i="7"/>
  <c r="AG512" i="7"/>
  <c r="AO512" i="7"/>
  <c r="J513" i="7"/>
  <c r="AS513" i="7"/>
  <c r="AM513" i="7"/>
  <c r="AD513" i="7"/>
  <c r="AC513" i="7"/>
  <c r="AI512" i="7" l="1"/>
  <c r="AB512" i="7"/>
  <c r="L513" i="7"/>
  <c r="AT513" i="7"/>
  <c r="Y513" i="7"/>
  <c r="AR513" i="7"/>
  <c r="O514" i="7"/>
  <c r="Q514" i="7"/>
  <c r="T515" i="7" s="1"/>
  <c r="P514" i="7"/>
  <c r="U514" i="7"/>
  <c r="AI513" i="7" s="1"/>
  <c r="W514" i="7"/>
  <c r="AQ513" i="7" s="1"/>
  <c r="AJ513" i="7" l="1"/>
  <c r="M514" i="7"/>
  <c r="AN513" i="7"/>
  <c r="R515" i="7"/>
  <c r="X514" i="7" s="1"/>
  <c r="AF513" i="7"/>
  <c r="N515" i="7"/>
  <c r="J514" i="7"/>
  <c r="AB513" i="7"/>
  <c r="AE513" i="7"/>
  <c r="AT514" i="7"/>
  <c r="AH513" i="7"/>
  <c r="AL513" i="7"/>
  <c r="AP513" i="7"/>
  <c r="AO513" i="7"/>
  <c r="AG513" i="7"/>
  <c r="AK513" i="7"/>
  <c r="K514" i="7"/>
  <c r="S515" i="7"/>
  <c r="AR514" i="7" s="1"/>
  <c r="AA514" i="7"/>
  <c r="P515" i="7" l="1"/>
  <c r="AO514" i="7" s="1"/>
  <c r="U515" i="7"/>
  <c r="AI514" i="7" s="1"/>
  <c r="Q515" i="7"/>
  <c r="T516" i="7" s="1"/>
  <c r="L514" i="7"/>
  <c r="V515" i="7"/>
  <c r="AC514" i="7" s="1"/>
  <c r="O515" i="7"/>
  <c r="M515" i="7" s="1"/>
  <c r="Y514" i="7"/>
  <c r="Z514" i="7"/>
  <c r="W515" i="7"/>
  <c r="AG514" i="7" l="1"/>
  <c r="AK514" i="7"/>
  <c r="AB514" i="7"/>
  <c r="N516" i="7"/>
  <c r="AL514" i="7"/>
  <c r="AP514" i="7"/>
  <c r="AH514" i="7"/>
  <c r="AT515" i="7"/>
  <c r="AM514" i="7"/>
  <c r="AS514" i="7"/>
  <c r="AD514" i="7"/>
  <c r="R516" i="7"/>
  <c r="X515" i="7" s="1"/>
  <c r="K515" i="7"/>
  <c r="S516" i="7"/>
  <c r="Y515" i="7" s="1"/>
  <c r="AE514" i="7"/>
  <c r="AQ514" i="7"/>
  <c r="J515" i="7"/>
  <c r="AJ514" i="7"/>
  <c r="AN514" i="7"/>
  <c r="AF514" i="7"/>
  <c r="L515" i="7"/>
  <c r="AA515" i="7"/>
  <c r="V516" i="7" l="1"/>
  <c r="AS515" i="7" s="1"/>
  <c r="U516" i="7"/>
  <c r="Q516" i="7"/>
  <c r="AP515" i="7" s="1"/>
  <c r="W516" i="7"/>
  <c r="AQ515" i="7" s="1"/>
  <c r="O516" i="7"/>
  <c r="P516" i="7"/>
  <c r="AK515" i="7" s="1"/>
  <c r="AR515" i="7"/>
  <c r="Z515" i="7"/>
  <c r="M516" i="7" l="1"/>
  <c r="AD515" i="7"/>
  <c r="AC515" i="7"/>
  <c r="AM515" i="7"/>
  <c r="T517" i="7"/>
  <c r="AA516" i="7" s="1"/>
  <c r="AL515" i="7"/>
  <c r="AE515" i="7"/>
  <c r="L516" i="7"/>
  <c r="AB515" i="7"/>
  <c r="AI515" i="7"/>
  <c r="AH515" i="7"/>
  <c r="AG515" i="7"/>
  <c r="AO515" i="7"/>
  <c r="AT516" i="7"/>
  <c r="AF515" i="7"/>
  <c r="R517" i="7"/>
  <c r="X516" i="7" s="1"/>
  <c r="S517" i="7"/>
  <c r="AR516" i="7" s="1"/>
  <c r="J516" i="7"/>
  <c r="AJ515" i="7"/>
  <c r="AN515" i="7"/>
  <c r="N517" i="7"/>
  <c r="K516" i="7"/>
  <c r="Y516" i="7" l="1"/>
  <c r="Q517" i="7"/>
  <c r="T518" i="7" s="1"/>
  <c r="AA517" i="7" s="1"/>
  <c r="O517" i="7"/>
  <c r="Z516" i="7"/>
  <c r="P517" i="7"/>
  <c r="AG516" i="7" s="1"/>
  <c r="V517" i="7"/>
  <c r="AD516" i="7" s="1"/>
  <c r="U517" i="7"/>
  <c r="W517" i="7"/>
  <c r="M517" i="7" l="1"/>
  <c r="N518" i="7" s="1"/>
  <c r="AJ516" i="7"/>
  <c r="AP516" i="7"/>
  <c r="AH516" i="7"/>
  <c r="AL516" i="7"/>
  <c r="AN516" i="7"/>
  <c r="AF516" i="7"/>
  <c r="R518" i="7"/>
  <c r="X517" i="7" s="1"/>
  <c r="S518" i="7"/>
  <c r="Z517" i="7" s="1"/>
  <c r="AK516" i="7"/>
  <c r="AO516" i="7"/>
  <c r="J517" i="7"/>
  <c r="K517" i="7"/>
  <c r="AM516" i="7"/>
  <c r="AC516" i="7"/>
  <c r="AT517" i="7"/>
  <c r="AI516" i="7"/>
  <c r="AB516" i="7"/>
  <c r="AQ516" i="7"/>
  <c r="AE516" i="7"/>
  <c r="AS516" i="7"/>
  <c r="L517" i="7"/>
  <c r="V518" i="7" l="1"/>
  <c r="AM517" i="7" s="1"/>
  <c r="Q518" i="7"/>
  <c r="AH517" i="7" s="1"/>
  <c r="V519" i="7"/>
  <c r="AD518" i="7" s="1"/>
  <c r="Y517" i="7"/>
  <c r="AR517" i="7"/>
  <c r="O518" i="7"/>
  <c r="U518" i="7"/>
  <c r="AI517" i="7" s="1"/>
  <c r="W518" i="7"/>
  <c r="AQ517" i="7" s="1"/>
  <c r="P518" i="7"/>
  <c r="AD517" i="7"/>
  <c r="R519" i="7" l="1"/>
  <c r="M518" i="7"/>
  <c r="AP517" i="7"/>
  <c r="AM518" i="7"/>
  <c r="AC518" i="7"/>
  <c r="T519" i="7"/>
  <c r="AA518" i="7" s="1"/>
  <c r="S519" i="7"/>
  <c r="Y518" i="7" s="1"/>
  <c r="AS518" i="7"/>
  <c r="AS517" i="7"/>
  <c r="AC517" i="7"/>
  <c r="AL517" i="7"/>
  <c r="AF517" i="7"/>
  <c r="AB517" i="7"/>
  <c r="AE517" i="7"/>
  <c r="L518" i="7"/>
  <c r="AJ517" i="7"/>
  <c r="AN517" i="7"/>
  <c r="AT518" i="7"/>
  <c r="AG517" i="7"/>
  <c r="K518" i="7"/>
  <c r="AK517" i="7"/>
  <c r="AO517" i="7"/>
  <c r="J518" i="7"/>
  <c r="N519" i="7"/>
  <c r="X518" i="7"/>
  <c r="AR518" i="7" l="1"/>
  <c r="Z518" i="7"/>
  <c r="P519" i="7"/>
  <c r="AK518" i="7" s="1"/>
  <c r="U519" i="7"/>
  <c r="AI518" i="7" s="1"/>
  <c r="Q519" i="7"/>
  <c r="AH518" i="7" s="1"/>
  <c r="W519" i="7"/>
  <c r="AQ518" i="7" s="1"/>
  <c r="O519" i="7"/>
  <c r="M519" i="7" s="1"/>
  <c r="AP518" i="7" l="1"/>
  <c r="AL518" i="7"/>
  <c r="AO518" i="7"/>
  <c r="AG518" i="7"/>
  <c r="AB518" i="7"/>
  <c r="T520" i="7"/>
  <c r="AA519" i="7" s="1"/>
  <c r="AT519" i="7"/>
  <c r="AE518" i="7"/>
  <c r="S520" i="7"/>
  <c r="Y519" i="7" s="1"/>
  <c r="AF518" i="7"/>
  <c r="R520" i="7"/>
  <c r="X519" i="7" s="1"/>
  <c r="K519" i="7"/>
  <c r="AJ518" i="7"/>
  <c r="J519" i="7"/>
  <c r="N520" i="7"/>
  <c r="AN518" i="7"/>
  <c r="Q520" i="7" l="1"/>
  <c r="AP519" i="7" s="1"/>
  <c r="AR519" i="7"/>
  <c r="W520" i="7"/>
  <c r="AE519" i="7" s="1"/>
  <c r="Z519" i="7"/>
  <c r="P520" i="7"/>
  <c r="AK519" i="7" s="1"/>
  <c r="U520" i="7"/>
  <c r="AB519" i="7" s="1"/>
  <c r="L519" i="7"/>
  <c r="V520" i="7"/>
  <c r="AC519" i="7" s="1"/>
  <c r="O520" i="7"/>
  <c r="AJ519" i="7" l="1"/>
  <c r="M520" i="7"/>
  <c r="AI519" i="7"/>
  <c r="AQ519" i="7"/>
  <c r="AL519" i="7"/>
  <c r="AH519" i="7"/>
  <c r="T521" i="7"/>
  <c r="AA520" i="7" s="1"/>
  <c r="AO519" i="7"/>
  <c r="AG519" i="7"/>
  <c r="L520" i="7"/>
  <c r="J520" i="7"/>
  <c r="S521" i="7"/>
  <c r="AR520" i="7" s="1"/>
  <c r="AS519" i="7"/>
  <c r="AN519" i="7"/>
  <c r="AD519" i="7"/>
  <c r="K520" i="7"/>
  <c r="AM519" i="7"/>
  <c r="R521" i="7"/>
  <c r="X520" i="7" s="1"/>
  <c r="N521" i="7"/>
  <c r="AT520" i="7"/>
  <c r="AF519" i="7"/>
  <c r="AE521" i="7" l="1"/>
  <c r="AD521" i="7"/>
  <c r="Q521" i="7"/>
  <c r="AL520" i="7" s="1"/>
  <c r="U521" i="7"/>
  <c r="AI520" i="7" s="1"/>
  <c r="O521" i="7"/>
  <c r="AB521" i="7"/>
  <c r="Z520" i="7"/>
  <c r="Y520" i="7"/>
  <c r="V521" i="7"/>
  <c r="AM520" i="7" s="1"/>
  <c r="AC521" i="7"/>
  <c r="AS521" i="7"/>
  <c r="W521" i="7"/>
  <c r="AQ521" i="7" s="1"/>
  <c r="P521" i="7"/>
  <c r="AB520" i="7"/>
  <c r="Z521" i="7"/>
  <c r="AA521" i="7"/>
  <c r="AP520" i="7"/>
  <c r="AH520" i="7"/>
  <c r="AF520" i="7" l="1"/>
  <c r="M521" i="7"/>
  <c r="AJ520" i="7"/>
  <c r="AS520" i="7"/>
  <c r="AN520" i="7"/>
  <c r="Y521" i="7"/>
  <c r="X521" i="7"/>
  <c r="AI521" i="7"/>
  <c r="AC520" i="7"/>
  <c r="AT521" i="7"/>
  <c r="AD520" i="7"/>
  <c r="AM521" i="7"/>
  <c r="N522" i="7"/>
  <c r="AG520" i="7"/>
  <c r="AK520" i="7"/>
  <c r="AR521" i="7"/>
  <c r="K521" i="7"/>
  <c r="Q522" i="7" s="1"/>
  <c r="J521" i="7"/>
  <c r="L522" i="7"/>
  <c r="AE520" i="7"/>
  <c r="AO520" i="7"/>
  <c r="L521" i="7"/>
  <c r="AQ520" i="7"/>
  <c r="O522" i="7" l="1"/>
  <c r="AJ521" i="7" s="1"/>
  <c r="P522" i="7"/>
  <c r="AG521" i="7" s="1"/>
  <c r="AO521" i="7"/>
  <c r="T523" i="7"/>
  <c r="AL521" i="7"/>
  <c r="AH521" i="7"/>
  <c r="AP521" i="7"/>
  <c r="AN521" i="7" l="1"/>
  <c r="R523" i="7"/>
  <c r="X522" i="7" s="1"/>
  <c r="M522" i="7"/>
  <c r="AF521" i="7"/>
  <c r="J522" i="7"/>
  <c r="S523" i="7"/>
  <c r="Z522" i="7" s="1"/>
  <c r="K522" i="7"/>
  <c r="O523" i="7" s="1"/>
  <c r="N523" i="7"/>
  <c r="AK521" i="7"/>
  <c r="AT522" i="7"/>
  <c r="Q523" i="7"/>
  <c r="AA522" i="7"/>
  <c r="P523" i="7" l="1"/>
  <c r="M523" i="7" s="1"/>
  <c r="N524" i="7" s="1"/>
  <c r="AR522" i="7"/>
  <c r="Y522" i="7"/>
  <c r="U523" i="7"/>
  <c r="AI522" i="7" s="1"/>
  <c r="W523" i="7"/>
  <c r="AE522" i="7" s="1"/>
  <c r="V523" i="7"/>
  <c r="AC522" i="7" s="1"/>
  <c r="V524" i="7"/>
  <c r="AS523" i="7" s="1"/>
  <c r="AL522" i="7"/>
  <c r="AP522" i="7"/>
  <c r="T524" i="7"/>
  <c r="AH522" i="7"/>
  <c r="AG522" i="7"/>
  <c r="AK522" i="7"/>
  <c r="AO522" i="7"/>
  <c r="AB522" i="7"/>
  <c r="J523" i="7"/>
  <c r="S524" i="7"/>
  <c r="AN522" i="7"/>
  <c r="AF522" i="7"/>
  <c r="K523" i="7"/>
  <c r="AJ522" i="7"/>
  <c r="R524" i="7"/>
  <c r="AD522" i="7" l="1"/>
  <c r="AQ522" i="7"/>
  <c r="AT523" i="7"/>
  <c r="AC523" i="7"/>
  <c r="AM522" i="7"/>
  <c r="AM523" i="7"/>
  <c r="L523" i="7"/>
  <c r="AS522" i="7"/>
  <c r="AD523" i="7"/>
  <c r="Q524" i="7"/>
  <c r="AP523" i="7" s="1"/>
  <c r="W524" i="7"/>
  <c r="AQ523" i="7" s="1"/>
  <c r="P524" i="7"/>
  <c r="O524" i="7"/>
  <c r="Y523" i="7"/>
  <c r="Z523" i="7"/>
  <c r="AE523" i="7"/>
  <c r="X523" i="7"/>
  <c r="AA523" i="7"/>
  <c r="U524" i="7"/>
  <c r="AR523" i="7"/>
  <c r="M524" i="7" l="1"/>
  <c r="AH523" i="7"/>
  <c r="AL523" i="7"/>
  <c r="T525" i="7"/>
  <c r="AA524" i="7" s="1"/>
  <c r="AT524" i="7"/>
  <c r="S525" i="7"/>
  <c r="AR524" i="7" s="1"/>
  <c r="R525" i="7"/>
  <c r="N525" i="7"/>
  <c r="J524" i="7"/>
  <c r="K524" i="7"/>
  <c r="AF523" i="7"/>
  <c r="AN523" i="7"/>
  <c r="AJ523" i="7"/>
  <c r="AK523" i="7"/>
  <c r="AO523" i="7"/>
  <c r="AG523" i="7"/>
  <c r="AB523" i="7"/>
  <c r="AI523" i="7"/>
  <c r="L524" i="7" l="1"/>
  <c r="P525" i="7"/>
  <c r="AK524" i="7" s="1"/>
  <c r="Q525" i="7"/>
  <c r="AL524" i="7" s="1"/>
  <c r="Y524" i="7"/>
  <c r="W525" i="7"/>
  <c r="V525" i="7"/>
  <c r="O525" i="7"/>
  <c r="M525" i="7" s="1"/>
  <c r="X524" i="7"/>
  <c r="Z524" i="7"/>
  <c r="U525" i="7"/>
  <c r="AO524" i="7" l="1"/>
  <c r="AG524" i="7"/>
  <c r="AH524" i="7"/>
  <c r="AP524" i="7"/>
  <c r="T526" i="7"/>
  <c r="AA525" i="7" s="1"/>
  <c r="N526" i="7"/>
  <c r="S526" i="7"/>
  <c r="Y525" i="7" s="1"/>
  <c r="J525" i="7"/>
  <c r="AT525" i="7"/>
  <c r="K525" i="7"/>
  <c r="R526" i="7"/>
  <c r="X525" i="7" s="1"/>
  <c r="AJ524" i="7"/>
  <c r="AN524" i="7"/>
  <c r="AF524" i="7"/>
  <c r="AM524" i="7"/>
  <c r="AD524" i="7"/>
  <c r="AC524" i="7"/>
  <c r="AS524" i="7"/>
  <c r="AE524" i="7"/>
  <c r="AQ524" i="7"/>
  <c r="L525" i="7"/>
  <c r="AB524" i="7"/>
  <c r="AI524" i="7"/>
  <c r="W526" i="7" l="1"/>
  <c r="AQ525" i="7" s="1"/>
  <c r="P526" i="7"/>
  <c r="AG525" i="7" s="1"/>
  <c r="Q526" i="7"/>
  <c r="AL525" i="7" s="1"/>
  <c r="O526" i="7"/>
  <c r="U526" i="7"/>
  <c r="AI525" i="7" s="1"/>
  <c r="V527" i="7"/>
  <c r="AC526" i="7" s="1"/>
  <c r="V526" i="7"/>
  <c r="Z525" i="7"/>
  <c r="AR525" i="7"/>
  <c r="R527" i="7" l="1"/>
  <c r="M526" i="7"/>
  <c r="AK525" i="7"/>
  <c r="AO525" i="7"/>
  <c r="AE525" i="7"/>
  <c r="K526" i="7"/>
  <c r="AJ525" i="7"/>
  <c r="AN525" i="7"/>
  <c r="AH525" i="7"/>
  <c r="AF525" i="7"/>
  <c r="N527" i="7"/>
  <c r="J526" i="7"/>
  <c r="S527" i="7"/>
  <c r="Y526" i="7" s="1"/>
  <c r="AB525" i="7"/>
  <c r="T527" i="7"/>
  <c r="AA526" i="7" s="1"/>
  <c r="AP525" i="7"/>
  <c r="AS526" i="7"/>
  <c r="X526" i="7"/>
  <c r="AM526" i="7"/>
  <c r="AD525" i="7"/>
  <c r="AC525" i="7"/>
  <c r="AS525" i="7"/>
  <c r="AM525" i="7"/>
  <c r="AD526" i="7"/>
  <c r="AT526" i="7"/>
  <c r="L526" i="7"/>
  <c r="U527" i="7" l="1"/>
  <c r="AB526" i="7" s="1"/>
  <c r="O527" i="7"/>
  <c r="W527" i="7"/>
  <c r="AE526" i="7" s="1"/>
  <c r="Z526" i="7"/>
  <c r="AI526" i="7"/>
  <c r="AR526" i="7"/>
  <c r="Q527" i="7"/>
  <c r="AP526" i="7" s="1"/>
  <c r="P527" i="7"/>
  <c r="AK526" i="7" s="1"/>
  <c r="AF526" i="7" l="1"/>
  <c r="M527" i="7"/>
  <c r="AJ526" i="7"/>
  <c r="R528" i="7"/>
  <c r="X527" i="7" s="1"/>
  <c r="AN526" i="7"/>
  <c r="AQ526" i="7"/>
  <c r="T528" i="7"/>
  <c r="AA527" i="7" s="1"/>
  <c r="N528" i="7"/>
  <c r="AL526" i="7"/>
  <c r="AT527" i="7"/>
  <c r="S528" i="7"/>
  <c r="AR527" i="7" s="1"/>
  <c r="K527" i="7"/>
  <c r="J527" i="7"/>
  <c r="AH526" i="7"/>
  <c r="AO526" i="7"/>
  <c r="AG526" i="7"/>
  <c r="W528" i="7" l="1"/>
  <c r="AE527" i="7" s="1"/>
  <c r="L527" i="7"/>
  <c r="Y527" i="7"/>
  <c r="O528" i="7"/>
  <c r="P528" i="7"/>
  <c r="AK527" i="7" s="1"/>
  <c r="Z527" i="7"/>
  <c r="V528" i="7"/>
  <c r="AM527" i="7" s="1"/>
  <c r="U528" i="7"/>
  <c r="AI527" i="7" s="1"/>
  <c r="Q528" i="7"/>
  <c r="R529" i="7" l="1"/>
  <c r="X528" i="7" s="1"/>
  <c r="M528" i="7"/>
  <c r="AQ527" i="7"/>
  <c r="J528" i="7"/>
  <c r="L528" i="7"/>
  <c r="AS527" i="7"/>
  <c r="AN527" i="7"/>
  <c r="AC527" i="7"/>
  <c r="AB527" i="7"/>
  <c r="AO527" i="7"/>
  <c r="AJ527" i="7"/>
  <c r="AG527" i="7"/>
  <c r="AF527" i="7"/>
  <c r="AT528" i="7"/>
  <c r="AD527" i="7"/>
  <c r="S529" i="7"/>
  <c r="Z528" i="7" s="1"/>
  <c r="N529" i="7"/>
  <c r="AH527" i="7"/>
  <c r="AL527" i="7"/>
  <c r="T529" i="7"/>
  <c r="AA528" i="7" s="1"/>
  <c r="AP527" i="7"/>
  <c r="K528" i="7"/>
  <c r="W529" i="7" l="1"/>
  <c r="V529" i="7"/>
  <c r="AS528" i="7" s="1"/>
  <c r="Q529" i="7"/>
  <c r="AH528" i="7" s="1"/>
  <c r="AR528" i="7"/>
  <c r="Y528" i="7"/>
  <c r="U529" i="7"/>
  <c r="AI528" i="7" s="1"/>
  <c r="V530" i="7"/>
  <c r="AC529" i="7" s="1"/>
  <c r="P529" i="7"/>
  <c r="AO528" i="7" s="1"/>
  <c r="O529" i="7"/>
  <c r="AQ528" i="7"/>
  <c r="AE528" i="7"/>
  <c r="M529" i="7" l="1"/>
  <c r="AL528" i="7"/>
  <c r="T530" i="7"/>
  <c r="AA529" i="7" s="1"/>
  <c r="AP528" i="7"/>
  <c r="AM528" i="7"/>
  <c r="AD528" i="7"/>
  <c r="AC528" i="7"/>
  <c r="AM529" i="7"/>
  <c r="AD529" i="7"/>
  <c r="AS529" i="7"/>
  <c r="AG528" i="7"/>
  <c r="AB528" i="7"/>
  <c r="L529" i="7"/>
  <c r="AT529" i="7"/>
  <c r="AK528" i="7"/>
  <c r="AJ528" i="7"/>
  <c r="AF528" i="7"/>
  <c r="S530" i="7"/>
  <c r="R530" i="7"/>
  <c r="X529" i="7" s="1"/>
  <c r="AN528" i="7"/>
  <c r="N530" i="7"/>
  <c r="J529" i="7"/>
  <c r="K529" i="7"/>
  <c r="O530" i="7" l="1"/>
  <c r="W530" i="7"/>
  <c r="P530" i="7"/>
  <c r="Y529" i="7"/>
  <c r="Z529" i="7"/>
  <c r="AR529" i="7"/>
  <c r="U530" i="7"/>
  <c r="Q530" i="7"/>
  <c r="M530" i="7" l="1"/>
  <c r="AK529" i="7"/>
  <c r="AG529" i="7"/>
  <c r="AO529" i="7"/>
  <c r="AI529" i="7"/>
  <c r="AB529" i="7"/>
  <c r="AE529" i="7"/>
  <c r="AQ529" i="7"/>
  <c r="T531" i="7"/>
  <c r="AA530" i="7" s="1"/>
  <c r="AP529" i="7"/>
  <c r="AL529" i="7"/>
  <c r="AH529" i="7"/>
  <c r="K530" i="7"/>
  <c r="AT530" i="7"/>
  <c r="AF529" i="7"/>
  <c r="N531" i="7"/>
  <c r="R531" i="7"/>
  <c r="X530" i="7" s="1"/>
  <c r="J530" i="7"/>
  <c r="S531" i="7"/>
  <c r="Z530" i="7" s="1"/>
  <c r="AJ529" i="7"/>
  <c r="AN529" i="7"/>
  <c r="Q531" i="7" l="1"/>
  <c r="T532" i="7" s="1"/>
  <c r="U531" i="7"/>
  <c r="AI530" i="7" s="1"/>
  <c r="V531" i="7"/>
  <c r="W531" i="7"/>
  <c r="AR530" i="7"/>
  <c r="Y530" i="7"/>
  <c r="L530" i="7"/>
  <c r="P531" i="7"/>
  <c r="O531" i="7"/>
  <c r="M531" i="7" l="1"/>
  <c r="AH530" i="7"/>
  <c r="AA531" i="7"/>
  <c r="AB530" i="7"/>
  <c r="AP530" i="7"/>
  <c r="AL530" i="7"/>
  <c r="AC530" i="7"/>
  <c r="AD530" i="7"/>
  <c r="AM530" i="7"/>
  <c r="AS530" i="7"/>
  <c r="AO530" i="7"/>
  <c r="AK530" i="7"/>
  <c r="AG530" i="7"/>
  <c r="L531" i="7"/>
  <c r="J531" i="7"/>
  <c r="AJ530" i="7"/>
  <c r="AF530" i="7"/>
  <c r="S532" i="7"/>
  <c r="Z531" i="7" s="1"/>
  <c r="N532" i="7"/>
  <c r="K531" i="7"/>
  <c r="R532" i="7"/>
  <c r="X531" i="7" s="1"/>
  <c r="AT531" i="7"/>
  <c r="AN530" i="7"/>
  <c r="AE530" i="7"/>
  <c r="AQ530" i="7"/>
  <c r="Q532" i="7" l="1"/>
  <c r="AL531" i="7" s="1"/>
  <c r="AR531" i="7"/>
  <c r="W532" i="7"/>
  <c r="O532" i="7"/>
  <c r="M532" i="7" s="1"/>
  <c r="U532" i="7"/>
  <c r="AH531" i="7"/>
  <c r="T533" i="7"/>
  <c r="AA532" i="7" s="1"/>
  <c r="V532" i="7"/>
  <c r="AP531" i="7"/>
  <c r="P532" i="7"/>
  <c r="Y531" i="7"/>
  <c r="AB531" i="7" l="1"/>
  <c r="AI531" i="7"/>
  <c r="L532" i="7"/>
  <c r="S533" i="7"/>
  <c r="AT532" i="7"/>
  <c r="AN531" i="7"/>
  <c r="AF531" i="7"/>
  <c r="R533" i="7"/>
  <c r="K532" i="7"/>
  <c r="AJ531" i="7"/>
  <c r="J532" i="7"/>
  <c r="N533" i="7"/>
  <c r="AS531" i="7"/>
  <c r="AD531" i="7"/>
  <c r="AC531" i="7"/>
  <c r="AM531" i="7"/>
  <c r="AQ531" i="7"/>
  <c r="AE531" i="7"/>
  <c r="P533" i="7"/>
  <c r="AK532" i="7" s="1"/>
  <c r="AK531" i="7"/>
  <c r="AO531" i="7"/>
  <c r="AG531" i="7"/>
  <c r="AG532" i="7" l="1"/>
  <c r="AO532" i="7"/>
  <c r="AR532" i="7"/>
  <c r="Z532" i="7"/>
  <c r="Y532" i="7"/>
  <c r="W533" i="7"/>
  <c r="U533" i="7"/>
  <c r="O533" i="7"/>
  <c r="M533" i="7" s="1"/>
  <c r="Q533" i="7"/>
  <c r="X532" i="7"/>
  <c r="V534" i="7"/>
  <c r="V533" i="7"/>
  <c r="AF532" i="7" l="1"/>
  <c r="R534" i="7"/>
  <c r="AJ532" i="7"/>
  <c r="AT533" i="7"/>
  <c r="N534" i="7"/>
  <c r="K533" i="7"/>
  <c r="S534" i="7"/>
  <c r="J533" i="7"/>
  <c r="AN532" i="7"/>
  <c r="L533" i="7"/>
  <c r="AB532" i="7"/>
  <c r="AI532" i="7"/>
  <c r="AE532" i="7"/>
  <c r="AQ532" i="7"/>
  <c r="AC532" i="7"/>
  <c r="AM533" i="7"/>
  <c r="AS532" i="7"/>
  <c r="AD532" i="7"/>
  <c r="AM532" i="7"/>
  <c r="AP532" i="7"/>
  <c r="AH532" i="7"/>
  <c r="T534" i="7"/>
  <c r="AL532" i="7"/>
  <c r="AC533" i="7"/>
  <c r="AS533" i="7"/>
  <c r="AD533" i="7"/>
  <c r="AM534" i="7"/>
  <c r="Q534" i="7" l="1"/>
  <c r="Z534" i="7" s="1"/>
  <c r="W534" i="7"/>
  <c r="U534" i="7"/>
  <c r="O534" i="7"/>
  <c r="M534" i="7" s="1"/>
  <c r="P534" i="7"/>
  <c r="Y533" i="7"/>
  <c r="AS534" i="7"/>
  <c r="AR533" i="7"/>
  <c r="Z533" i="7"/>
  <c r="X533" i="7"/>
  <c r="AC534" i="7"/>
  <c r="AB534" i="7"/>
  <c r="AA533" i="7"/>
  <c r="AD534" i="7"/>
  <c r="AE534" i="7"/>
  <c r="AH533" i="7" l="1"/>
  <c r="AP533" i="7"/>
  <c r="AL533" i="7"/>
  <c r="AA534" i="7"/>
  <c r="AK533" i="7"/>
  <c r="AO533" i="7"/>
  <c r="AR534" i="7"/>
  <c r="AG533" i="7"/>
  <c r="AN533" i="7"/>
  <c r="AT534" i="7"/>
  <c r="K534" i="7"/>
  <c r="X534" i="7"/>
  <c r="AF533" i="7"/>
  <c r="Y534" i="7"/>
  <c r="J534" i="7"/>
  <c r="AJ533" i="7"/>
  <c r="N535" i="7"/>
  <c r="L535" i="7"/>
  <c r="AB533" i="7"/>
  <c r="AI534" i="7"/>
  <c r="AI533" i="7"/>
  <c r="AQ534" i="7"/>
  <c r="AE533" i="7"/>
  <c r="AQ533" i="7"/>
  <c r="Q535" i="7" l="1"/>
  <c r="L534" i="7"/>
  <c r="P535" i="7"/>
  <c r="O535" i="7"/>
  <c r="M535" i="7" s="1"/>
  <c r="N536" i="7" l="1"/>
  <c r="R536" i="7"/>
  <c r="X535" i="7" s="1"/>
  <c r="K535" i="7"/>
  <c r="AN534" i="7"/>
  <c r="AF534" i="7"/>
  <c r="AJ534" i="7"/>
  <c r="S536" i="7"/>
  <c r="Z535" i="7" s="1"/>
  <c r="AT535" i="7"/>
  <c r="J535" i="7"/>
  <c r="AG534" i="7"/>
  <c r="AO534" i="7"/>
  <c r="AK534" i="7"/>
  <c r="AP534" i="7"/>
  <c r="AH534" i="7"/>
  <c r="AL534" i="7"/>
  <c r="T536" i="7"/>
  <c r="AA535" i="7" s="1"/>
  <c r="Q536" i="7" l="1"/>
  <c r="AP535" i="7" s="1"/>
  <c r="Y535" i="7"/>
  <c r="AR535" i="7"/>
  <c r="V537" i="7"/>
  <c r="AC536" i="7" s="1"/>
  <c r="O536" i="7"/>
  <c r="W536" i="7"/>
  <c r="U536" i="7"/>
  <c r="P536" i="7"/>
  <c r="V536" i="7"/>
  <c r="M536" i="7" l="1"/>
  <c r="AL535" i="7"/>
  <c r="AH535" i="7"/>
  <c r="T537" i="7"/>
  <c r="AA536" i="7" s="1"/>
  <c r="AD535" i="7"/>
  <c r="AM536" i="7"/>
  <c r="AS535" i="7"/>
  <c r="AM535" i="7"/>
  <c r="AC535" i="7"/>
  <c r="AE535" i="7"/>
  <c r="AQ535" i="7"/>
  <c r="L536" i="7"/>
  <c r="AI535" i="7"/>
  <c r="AB535" i="7"/>
  <c r="AO535" i="7"/>
  <c r="AG535" i="7"/>
  <c r="AK535" i="7"/>
  <c r="AN535" i="7"/>
  <c r="S537" i="7"/>
  <c r="AT536" i="7"/>
  <c r="AJ535" i="7"/>
  <c r="N537" i="7"/>
  <c r="R537" i="7"/>
  <c r="X536" i="7" s="1"/>
  <c r="K536" i="7"/>
  <c r="J536" i="7"/>
  <c r="AF535" i="7"/>
  <c r="AD536" i="7"/>
  <c r="AS536" i="7"/>
  <c r="Q537" i="7" l="1"/>
  <c r="U537" i="7"/>
  <c r="AI536" i="7" s="1"/>
  <c r="AH536" i="7"/>
  <c r="T538" i="7"/>
  <c r="AA537" i="7" s="1"/>
  <c r="AP536" i="7"/>
  <c r="AL536" i="7"/>
  <c r="Y536" i="7"/>
  <c r="Z536" i="7"/>
  <c r="O537" i="7"/>
  <c r="P537" i="7"/>
  <c r="W537" i="7"/>
  <c r="AR536" i="7"/>
  <c r="M537" i="7" l="1"/>
  <c r="AB536" i="7"/>
  <c r="AQ536" i="7"/>
  <c r="AE536" i="7"/>
  <c r="AN536" i="7"/>
  <c r="N538" i="7"/>
  <c r="S538" i="7"/>
  <c r="Z537" i="7" s="1"/>
  <c r="AF536" i="7"/>
  <c r="J537" i="7"/>
  <c r="K537" i="7"/>
  <c r="R538" i="7"/>
  <c r="X537" i="7" s="1"/>
  <c r="AJ536" i="7"/>
  <c r="AT537" i="7"/>
  <c r="AG536" i="7"/>
  <c r="AO536" i="7"/>
  <c r="AK536" i="7"/>
  <c r="Q538" i="7" l="1"/>
  <c r="AP537" i="7" s="1"/>
  <c r="Y537" i="7"/>
  <c r="L537" i="7"/>
  <c r="AR537" i="7"/>
  <c r="AL537" i="7"/>
  <c r="O538" i="7"/>
  <c r="M538" i="7" s="1"/>
  <c r="U538" i="7"/>
  <c r="V538" i="7"/>
  <c r="P538" i="7"/>
  <c r="W538" i="7"/>
  <c r="T539" i="7" l="1"/>
  <c r="AA538" i="7" s="1"/>
  <c r="AH537" i="7"/>
  <c r="AM537" i="7"/>
  <c r="AD537" i="7"/>
  <c r="AC537" i="7"/>
  <c r="AS537" i="7"/>
  <c r="AI537" i="7"/>
  <c r="AB537" i="7"/>
  <c r="L538" i="7"/>
  <c r="S539" i="7"/>
  <c r="K538" i="7"/>
  <c r="AT538" i="7"/>
  <c r="N539" i="7"/>
  <c r="AF537" i="7"/>
  <c r="R539" i="7"/>
  <c r="AJ537" i="7"/>
  <c r="J538" i="7"/>
  <c r="AN537" i="7"/>
  <c r="AE537" i="7"/>
  <c r="AQ537" i="7"/>
  <c r="AK537" i="7"/>
  <c r="AG537" i="7"/>
  <c r="AO537" i="7"/>
  <c r="U539" i="7" l="1"/>
  <c r="AI538" i="7" s="1"/>
  <c r="W539" i="7"/>
  <c r="AQ538" i="7" s="1"/>
  <c r="Z538" i="7"/>
  <c r="V540" i="7"/>
  <c r="AD539" i="7" s="1"/>
  <c r="O539" i="7"/>
  <c r="V539" i="7"/>
  <c r="AR538" i="7"/>
  <c r="P539" i="7"/>
  <c r="Y538" i="7"/>
  <c r="X538" i="7"/>
  <c r="Q539" i="7"/>
  <c r="M539" i="7" l="1"/>
  <c r="AB538" i="7"/>
  <c r="AE538" i="7"/>
  <c r="AC539" i="7"/>
  <c r="AN538" i="7"/>
  <c r="R540" i="7"/>
  <c r="X539" i="7" s="1"/>
  <c r="AT539" i="7"/>
  <c r="J539" i="7"/>
  <c r="N540" i="7"/>
  <c r="S540" i="7"/>
  <c r="AR539" i="7" s="1"/>
  <c r="AJ538" i="7"/>
  <c r="AF538" i="7"/>
  <c r="AM539" i="7"/>
  <c r="AC538" i="7"/>
  <c r="AS538" i="7"/>
  <c r="AD538" i="7"/>
  <c r="AM538" i="7"/>
  <c r="K539" i="7"/>
  <c r="AO538" i="7"/>
  <c r="AG538" i="7"/>
  <c r="AK538" i="7"/>
  <c r="T540" i="7"/>
  <c r="AA539" i="7" s="1"/>
  <c r="AH538" i="7"/>
  <c r="AP538" i="7"/>
  <c r="AL538" i="7"/>
  <c r="AS539" i="7"/>
  <c r="L539" i="7"/>
  <c r="Q540" i="7" l="1"/>
  <c r="AP539" i="7" s="1"/>
  <c r="P540" i="7"/>
  <c r="AK539" i="7" s="1"/>
  <c r="Z539" i="7"/>
  <c r="Y539" i="7"/>
  <c r="W540" i="7"/>
  <c r="O540" i="7"/>
  <c r="U540" i="7"/>
  <c r="M540" i="7" l="1"/>
  <c r="T541" i="7"/>
  <c r="AA540" i="7" s="1"/>
  <c r="AL539" i="7"/>
  <c r="AH539" i="7"/>
  <c r="AO539" i="7"/>
  <c r="AG539" i="7"/>
  <c r="AI539" i="7"/>
  <c r="AB539" i="7"/>
  <c r="AE539" i="7"/>
  <c r="AQ539" i="7"/>
  <c r="AJ539" i="7"/>
  <c r="N541" i="7"/>
  <c r="J540" i="7"/>
  <c r="K540" i="7"/>
  <c r="AT540" i="7"/>
  <c r="R541" i="7"/>
  <c r="S541" i="7"/>
  <c r="AN539" i="7"/>
  <c r="AF539" i="7"/>
  <c r="P541" i="7" l="1"/>
  <c r="AK540" i="7" s="1"/>
  <c r="Q541" i="7"/>
  <c r="AH540" i="7" s="1"/>
  <c r="Z540" i="7"/>
  <c r="AR540" i="7"/>
  <c r="L540" i="7"/>
  <c r="AL540" i="7"/>
  <c r="O541" i="7"/>
  <c r="M541" i="7" s="1"/>
  <c r="U541" i="7"/>
  <c r="Y540" i="7"/>
  <c r="V541" i="7"/>
  <c r="W541" i="7"/>
  <c r="X540" i="7"/>
  <c r="T542" i="7" l="1"/>
  <c r="AP540" i="7"/>
  <c r="AO540" i="7"/>
  <c r="AG540" i="7"/>
  <c r="AA541" i="7"/>
  <c r="AE540" i="7"/>
  <c r="AQ540" i="7"/>
  <c r="K541" i="7"/>
  <c r="Q542" i="7" s="1"/>
  <c r="S542" i="7"/>
  <c r="Y541" i="7" s="1"/>
  <c r="N542" i="7"/>
  <c r="AJ540" i="7"/>
  <c r="AT541" i="7"/>
  <c r="R542" i="7"/>
  <c r="J541" i="7"/>
  <c r="AN540" i="7"/>
  <c r="AF540" i="7"/>
  <c r="AM540" i="7"/>
  <c r="AC540" i="7"/>
  <c r="AS540" i="7"/>
  <c r="AD540" i="7"/>
  <c r="AB540" i="7"/>
  <c r="L541" i="7"/>
  <c r="AI540" i="7"/>
  <c r="V542" i="7" l="1"/>
  <c r="O542" i="7"/>
  <c r="P542" i="7"/>
  <c r="AK541" i="7" s="1"/>
  <c r="W542" i="7"/>
  <c r="AQ541" i="7" s="1"/>
  <c r="V543" i="7"/>
  <c r="AD542" i="7" s="1"/>
  <c r="AP541" i="7"/>
  <c r="T543" i="7"/>
  <c r="AA542" i="7" s="1"/>
  <c r="AH541" i="7"/>
  <c r="AR541" i="7"/>
  <c r="Z541" i="7"/>
  <c r="AL541" i="7"/>
  <c r="X541" i="7"/>
  <c r="U542" i="7"/>
  <c r="AM541" i="7"/>
  <c r="AD541" i="7"/>
  <c r="AS541" i="7"/>
  <c r="AC541" i="7"/>
  <c r="AF541" i="7" l="1"/>
  <c r="M542" i="7"/>
  <c r="AT542" i="7"/>
  <c r="AO541" i="7"/>
  <c r="AN541" i="7"/>
  <c r="N543" i="7"/>
  <c r="K542" i="7"/>
  <c r="R543" i="7"/>
  <c r="X542" i="7" s="1"/>
  <c r="S543" i="7"/>
  <c r="AR542" i="7" s="1"/>
  <c r="AJ541" i="7"/>
  <c r="J542" i="7"/>
  <c r="AS542" i="7"/>
  <c r="AM542" i="7"/>
  <c r="AG541" i="7"/>
  <c r="AE541" i="7"/>
  <c r="AC542" i="7"/>
  <c r="L542" i="7"/>
  <c r="AB541" i="7"/>
  <c r="AI541" i="7"/>
  <c r="P543" i="7" l="1"/>
  <c r="AG542" i="7" s="1"/>
  <c r="Z542" i="7"/>
  <c r="Y542" i="7"/>
  <c r="W543" i="7"/>
  <c r="Q543" i="7"/>
  <c r="AH542" i="7" s="1"/>
  <c r="O543" i="7"/>
  <c r="U543" i="7"/>
  <c r="AI542" i="7" s="1"/>
  <c r="AO542" i="7"/>
  <c r="AK542" i="7"/>
  <c r="AF542" i="7" l="1"/>
  <c r="M543" i="7"/>
  <c r="AL542" i="7"/>
  <c r="AJ542" i="7"/>
  <c r="AN542" i="7"/>
  <c r="R544" i="7"/>
  <c r="X543" i="7" s="1"/>
  <c r="N544" i="7"/>
  <c r="K543" i="7"/>
  <c r="Q544" i="7" s="1"/>
  <c r="T544" i="7"/>
  <c r="AA543" i="7" s="1"/>
  <c r="J543" i="7"/>
  <c r="AB542" i="7"/>
  <c r="AT543" i="7"/>
  <c r="AP542" i="7"/>
  <c r="S544" i="7"/>
  <c r="Z543" i="7" s="1"/>
  <c r="AQ542" i="7"/>
  <c r="AE542" i="7"/>
  <c r="O544" i="7" l="1"/>
  <c r="AN543" i="7" s="1"/>
  <c r="Y543" i="7"/>
  <c r="W544" i="7"/>
  <c r="AE543" i="7" s="1"/>
  <c r="P544" i="7"/>
  <c r="AK543" i="7" s="1"/>
  <c r="AF543" i="7"/>
  <c r="AR543" i="7"/>
  <c r="V544" i="7"/>
  <c r="AD543" i="7" s="1"/>
  <c r="U544" i="7"/>
  <c r="L543" i="7"/>
  <c r="K544" i="7"/>
  <c r="AQ543" i="7"/>
  <c r="J544" i="7"/>
  <c r="AL543" i="7"/>
  <c r="T545" i="7"/>
  <c r="AP543" i="7"/>
  <c r="AH543" i="7"/>
  <c r="AG543" i="7"/>
  <c r="AO543" i="7"/>
  <c r="S545" i="7"/>
  <c r="AJ543" i="7" l="1"/>
  <c r="R545" i="7"/>
  <c r="X544" i="7" s="1"/>
  <c r="M544" i="7"/>
  <c r="N545" i="7" s="1"/>
  <c r="V545" i="7"/>
  <c r="AS544" i="7" s="1"/>
  <c r="AI543" i="7"/>
  <c r="AM543" i="7"/>
  <c r="AB543" i="7"/>
  <c r="AS543" i="7"/>
  <c r="L544" i="7"/>
  <c r="AT544" i="7"/>
  <c r="AC543" i="7"/>
  <c r="W545" i="7"/>
  <c r="AE544" i="7" s="1"/>
  <c r="P545" i="7"/>
  <c r="AK544" i="7" s="1"/>
  <c r="AD544" i="7"/>
  <c r="AC544" i="7"/>
  <c r="O545" i="7"/>
  <c r="Z544" i="7"/>
  <c r="Y544" i="7"/>
  <c r="AR544" i="7"/>
  <c r="AA544" i="7"/>
  <c r="U545" i="7"/>
  <c r="Q545" i="7"/>
  <c r="M545" i="7" l="1"/>
  <c r="AM544" i="7"/>
  <c r="AQ544" i="7"/>
  <c r="AO544" i="7"/>
  <c r="AG544" i="7"/>
  <c r="R546" i="7"/>
  <c r="K545" i="7"/>
  <c r="S546" i="7"/>
  <c r="Z545" i="7" s="1"/>
  <c r="AT545" i="7"/>
  <c r="J545" i="7"/>
  <c r="N546" i="7"/>
  <c r="AJ544" i="7"/>
  <c r="AF544" i="7"/>
  <c r="AN544" i="7"/>
  <c r="AP544" i="7"/>
  <c r="T546" i="7"/>
  <c r="AH544" i="7"/>
  <c r="AL544" i="7"/>
  <c r="AB544" i="7"/>
  <c r="L545" i="7"/>
  <c r="AI544" i="7"/>
  <c r="P546" i="7" l="1"/>
  <c r="AG545" i="7" s="1"/>
  <c r="U546" i="7"/>
  <c r="O546" i="7"/>
  <c r="Q546" i="7"/>
  <c r="Z546" i="7" s="1"/>
  <c r="AI546" i="7"/>
  <c r="AG546" i="7"/>
  <c r="AH546" i="7"/>
  <c r="AF546" i="7"/>
  <c r="AB545" i="7"/>
  <c r="AI545" i="7"/>
  <c r="W546" i="7"/>
  <c r="V546" i="7"/>
  <c r="AF545" i="7"/>
  <c r="X546" i="7"/>
  <c r="Y546" i="7"/>
  <c r="AJ545" i="7"/>
  <c r="AD546" i="7"/>
  <c r="AE546" i="7"/>
  <c r="AR546" i="7"/>
  <c r="AO545" i="7"/>
  <c r="AK545" i="7"/>
  <c r="AA545" i="7"/>
  <c r="Y545" i="7"/>
  <c r="AS546" i="7"/>
  <c r="AR545" i="7"/>
  <c r="X545" i="7"/>
  <c r="AC546" i="7"/>
  <c r="AB546" i="7"/>
  <c r="AN545" i="7" l="1"/>
  <c r="M546" i="7"/>
  <c r="N547" i="7" s="1"/>
  <c r="J546" i="7"/>
  <c r="J547" i="7" s="1"/>
  <c r="AH545" i="7"/>
  <c r="K546" i="7"/>
  <c r="K547" i="7" s="1"/>
  <c r="K548" i="7" s="1"/>
  <c r="K549" i="7" s="1"/>
  <c r="K550" i="7" s="1"/>
  <c r="K551" i="7" s="1"/>
  <c r="K552" i="7" s="1"/>
  <c r="K553" i="7" s="1"/>
  <c r="K554" i="7" s="1"/>
  <c r="K555" i="7" s="1"/>
  <c r="K556" i="7" s="1"/>
  <c r="K557" i="7" s="1"/>
  <c r="K558" i="7" s="1"/>
  <c r="K559" i="7" s="1"/>
  <c r="AL545" i="7"/>
  <c r="AA546" i="7"/>
  <c r="AP545" i="7"/>
  <c r="L546" i="7"/>
  <c r="AJ546" i="7"/>
  <c r="AK546" i="7"/>
  <c r="AC545" i="7"/>
  <c r="AD545" i="7"/>
  <c r="AL546" i="7"/>
  <c r="AM546" i="7"/>
  <c r="AS545" i="7"/>
  <c r="AM545" i="7"/>
  <c r="AN546" i="7"/>
  <c r="AP546" i="7"/>
  <c r="AO546" i="7"/>
  <c r="AQ545" i="7"/>
  <c r="AE545" i="7"/>
  <c r="AQ546" i="7"/>
  <c r="J548" i="7"/>
  <c r="J549" i="7" s="1"/>
  <c r="J550" i="7" s="1"/>
  <c r="J551" i="7" s="1"/>
  <c r="J552" i="7" s="1"/>
  <c r="J553" i="7" s="1"/>
  <c r="J554" i="7" s="1"/>
  <c r="J555" i="7" s="1"/>
  <c r="J556" i="7" s="1"/>
  <c r="J557" i="7" s="1"/>
  <c r="J558" i="7" s="1"/>
  <c r="J559" i="7" s="1"/>
  <c r="V548" i="7"/>
  <c r="AT546" i="7"/>
  <c r="L547" i="7"/>
  <c r="W548" i="7" l="1"/>
  <c r="U548" i="7"/>
  <c r="M548" i="7" s="1"/>
  <c r="N549" i="7" s="1"/>
  <c r="W549" i="7"/>
  <c r="AQ548" i="7" s="1"/>
  <c r="AE547" i="7"/>
  <c r="AO548" i="7"/>
  <c r="AQ547" i="7"/>
  <c r="AP548" i="7"/>
  <c r="AN548" i="7"/>
  <c r="AT548" i="7"/>
  <c r="AF548" i="7"/>
  <c r="L548" i="7"/>
  <c r="U549" i="7"/>
  <c r="AH548" i="7"/>
  <c r="AB547" i="7"/>
  <c r="AI547" i="7"/>
  <c r="AM547" i="7"/>
  <c r="AC547" i="7"/>
  <c r="AL548" i="7"/>
  <c r="AD547" i="7"/>
  <c r="AK548" i="7"/>
  <c r="V549" i="7"/>
  <c r="AJ548" i="7"/>
  <c r="AS547" i="7"/>
  <c r="AI548" i="7" l="1"/>
  <c r="M549" i="7"/>
  <c r="AG548" i="7"/>
  <c r="L549" i="7"/>
  <c r="AF549" i="7"/>
  <c r="U550" i="7"/>
  <c r="M550" i="7" s="1"/>
  <c r="AH549" i="7"/>
  <c r="N550" i="7"/>
  <c r="AB548" i="7"/>
  <c r="AG549" i="7"/>
  <c r="AT549" i="7"/>
  <c r="V550" i="7"/>
  <c r="AS548" i="7"/>
  <c r="AD548" i="7"/>
  <c r="AJ549" i="7"/>
  <c r="AL549" i="7"/>
  <c r="AK549" i="7"/>
  <c r="AC548" i="7"/>
  <c r="AM548" i="7"/>
  <c r="AE548" i="7"/>
  <c r="AO549" i="7"/>
  <c r="W550" i="7"/>
  <c r="AP549" i="7"/>
  <c r="AN549" i="7"/>
  <c r="AQ549" i="7" l="1"/>
  <c r="AE549" i="7"/>
  <c r="AP550" i="7"/>
  <c r="AO550" i="7"/>
  <c r="AN550" i="7"/>
  <c r="W551" i="7"/>
  <c r="AQ550" i="7" s="1"/>
  <c r="AG550" i="7"/>
  <c r="AF550" i="7"/>
  <c r="AB549" i="7"/>
  <c r="AH550" i="7"/>
  <c r="U551" i="7"/>
  <c r="AT550" i="7"/>
  <c r="L550" i="7"/>
  <c r="N551" i="7"/>
  <c r="AC549" i="7"/>
  <c r="AJ550" i="7"/>
  <c r="AS549" i="7"/>
  <c r="AD549" i="7"/>
  <c r="AL550" i="7"/>
  <c r="AK550" i="7"/>
  <c r="V551" i="7"/>
  <c r="AM549" i="7"/>
  <c r="AI549" i="7"/>
  <c r="M551" i="7" l="1"/>
  <c r="AE550" i="7"/>
  <c r="AO551" i="7"/>
  <c r="AN551" i="7"/>
  <c r="W552" i="7"/>
  <c r="AQ551" i="7" s="1"/>
  <c r="AP551" i="7"/>
  <c r="AL551" i="7"/>
  <c r="AJ551" i="7"/>
  <c r="AD550" i="7"/>
  <c r="AC550" i="7"/>
  <c r="AS550" i="7"/>
  <c r="AK551" i="7"/>
  <c r="V552" i="7"/>
  <c r="AM551" i="7" s="1"/>
  <c r="AF551" i="7"/>
  <c r="AG551" i="7"/>
  <c r="AH551" i="7"/>
  <c r="AT551" i="7"/>
  <c r="N552" i="7"/>
  <c r="AB550" i="7"/>
  <c r="L551" i="7"/>
  <c r="U552" i="7"/>
  <c r="M552" i="7" s="1"/>
  <c r="AM550" i="7"/>
  <c r="AI550" i="7"/>
  <c r="AI551" i="7" l="1"/>
  <c r="AG552" i="7"/>
  <c r="AT552" i="7"/>
  <c r="L552" i="7"/>
  <c r="AF552" i="7"/>
  <c r="AH552" i="7"/>
  <c r="U553" i="7"/>
  <c r="M553" i="7" s="1"/>
  <c r="AB551" i="7"/>
  <c r="N553" i="7"/>
  <c r="AK552" i="7"/>
  <c r="AL552" i="7"/>
  <c r="AJ552" i="7"/>
  <c r="AS551" i="7"/>
  <c r="V553" i="7"/>
  <c r="AD551" i="7"/>
  <c r="AC551" i="7"/>
  <c r="W553" i="7"/>
  <c r="AE551" i="7"/>
  <c r="AO552" i="7"/>
  <c r="AN552" i="7"/>
  <c r="AP552" i="7"/>
  <c r="AT553" i="7" l="1"/>
  <c r="U554" i="7"/>
  <c r="AF553" i="7"/>
  <c r="AH553" i="7"/>
  <c r="AG553" i="7"/>
  <c r="N554" i="7"/>
  <c r="AB552" i="7"/>
  <c r="L553" i="7"/>
  <c r="AQ552" i="7"/>
  <c r="W554" i="7"/>
  <c r="AN553" i="7"/>
  <c r="AE552" i="7"/>
  <c r="AO553" i="7"/>
  <c r="AP553" i="7"/>
  <c r="AI552" i="7"/>
  <c r="AM552" i="7"/>
  <c r="AJ553" i="7"/>
  <c r="AS552" i="7"/>
  <c r="AC552" i="7"/>
  <c r="AD552" i="7"/>
  <c r="AK553" i="7"/>
  <c r="AL553" i="7"/>
  <c r="V554" i="7"/>
  <c r="M554" i="7" l="1"/>
  <c r="AM553" i="7"/>
  <c r="AS553" i="7"/>
  <c r="AK554" i="7"/>
  <c r="AD553" i="7"/>
  <c r="AC553" i="7"/>
  <c r="AJ554" i="7"/>
  <c r="AL554" i="7"/>
  <c r="V555" i="7"/>
  <c r="AQ553" i="7"/>
  <c r="AN554" i="7"/>
  <c r="AE553" i="7"/>
  <c r="AP554" i="7"/>
  <c r="AO554" i="7"/>
  <c r="W555" i="7"/>
  <c r="AB553" i="7"/>
  <c r="U555" i="7"/>
  <c r="M555" i="7" s="1"/>
  <c r="AH554" i="7"/>
  <c r="AF554" i="7"/>
  <c r="AT554" i="7"/>
  <c r="AG554" i="7"/>
  <c r="L554" i="7"/>
  <c r="N555" i="7"/>
  <c r="AI553" i="7"/>
  <c r="AJ555" i="7" l="1"/>
  <c r="AL555" i="7"/>
  <c r="AD554" i="7"/>
  <c r="AC554" i="7"/>
  <c r="AS554" i="7"/>
  <c r="AK555" i="7"/>
  <c r="V556" i="7"/>
  <c r="AM555" i="7" s="1"/>
  <c r="AE554" i="7"/>
  <c r="W556" i="7"/>
  <c r="AQ555" i="7" s="1"/>
  <c r="AP555" i="7"/>
  <c r="AO555" i="7"/>
  <c r="AN555" i="7"/>
  <c r="AQ554" i="7"/>
  <c r="U556" i="7"/>
  <c r="M556" i="7" s="1"/>
  <c r="AG555" i="7"/>
  <c r="AT555" i="7"/>
  <c r="N556" i="7"/>
  <c r="AF555" i="7"/>
  <c r="L555" i="7"/>
  <c r="AH555" i="7"/>
  <c r="AB554" i="7"/>
  <c r="AI554" i="7"/>
  <c r="AM554" i="7"/>
  <c r="N557" i="7" l="1"/>
  <c r="AB555" i="7"/>
  <c r="U557" i="7"/>
  <c r="M557" i="7" s="1"/>
  <c r="AF556" i="7"/>
  <c r="AG556" i="7"/>
  <c r="AH556" i="7"/>
  <c r="L556" i="7"/>
  <c r="AT556" i="7"/>
  <c r="AD555" i="7"/>
  <c r="V557" i="7"/>
  <c r="AL556" i="7"/>
  <c r="AK556" i="7"/>
  <c r="AJ556" i="7"/>
  <c r="AS555" i="7"/>
  <c r="AC555" i="7"/>
  <c r="AI555" i="7"/>
  <c r="AN556" i="7"/>
  <c r="W557" i="7"/>
  <c r="AE555" i="7"/>
  <c r="AO556" i="7"/>
  <c r="AP556" i="7"/>
  <c r="V558" i="7" l="1"/>
  <c r="AM557" i="7" s="1"/>
  <c r="AC556" i="7"/>
  <c r="AJ557" i="7"/>
  <c r="AD556" i="7"/>
  <c r="AS556" i="7"/>
  <c r="AL557" i="7"/>
  <c r="AK557" i="7"/>
  <c r="AH557" i="7"/>
  <c r="L557" i="7"/>
  <c r="AF557" i="7"/>
  <c r="AB556" i="7"/>
  <c r="AG557" i="7"/>
  <c r="AT557" i="7"/>
  <c r="N558" i="7"/>
  <c r="U558" i="7"/>
  <c r="M558" i="7" s="1"/>
  <c r="AQ556" i="7"/>
  <c r="AE556" i="7"/>
  <c r="W558" i="7"/>
  <c r="AQ557" i="7" s="1"/>
  <c r="AO557" i="7"/>
  <c r="AN557" i="7"/>
  <c r="AP557" i="7"/>
  <c r="AM556" i="7"/>
  <c r="AI556" i="7"/>
  <c r="AI557" i="7" l="1"/>
  <c r="L558" i="7"/>
  <c r="U559" i="7"/>
  <c r="M559" i="7" s="1"/>
  <c r="AH558" i="7"/>
  <c r="N559" i="7"/>
  <c r="AG558" i="7"/>
  <c r="AF558" i="7"/>
  <c r="AB557" i="7"/>
  <c r="AT558" i="7"/>
  <c r="W559" i="7"/>
  <c r="AN558" i="7"/>
  <c r="AO558" i="7"/>
  <c r="AP558" i="7"/>
  <c r="AE557" i="7"/>
  <c r="AQ558" i="7"/>
  <c r="AL558" i="7"/>
  <c r="V559" i="7"/>
  <c r="AJ558" i="7"/>
  <c r="AS557" i="7"/>
  <c r="AD557" i="7"/>
  <c r="AC557" i="7"/>
  <c r="AK558" i="7"/>
  <c r="AD558" i="7" l="1"/>
  <c r="AS558" i="7"/>
  <c r="AC558" i="7"/>
  <c r="AM559" i="7"/>
  <c r="AI559" i="7"/>
  <c r="Q560" i="7"/>
  <c r="AP559" i="7" s="1"/>
  <c r="L559" i="7"/>
  <c r="AB558" i="7"/>
  <c r="P560" i="7"/>
  <c r="AK559" i="7" s="1"/>
  <c r="AT559" i="7"/>
  <c r="O560" i="7"/>
  <c r="M560" i="7" s="1"/>
  <c r="L560" i="7"/>
  <c r="N560" i="7"/>
  <c r="AM558" i="7"/>
  <c r="AI558" i="7"/>
  <c r="AQ559" i="7"/>
  <c r="AE558" i="7"/>
  <c r="AL559" i="7" l="1"/>
  <c r="AO559" i="7"/>
  <c r="R561" i="7"/>
  <c r="X560" i="7" s="1"/>
  <c r="N561" i="7"/>
  <c r="J560" i="7"/>
  <c r="AT560" i="7"/>
  <c r="K560" i="7"/>
  <c r="Q561" i="7" s="1"/>
  <c r="S561" i="7"/>
  <c r="Z560" i="7" s="1"/>
  <c r="AJ559" i="7"/>
  <c r="AG559" i="7"/>
  <c r="AN559" i="7"/>
  <c r="AF559" i="7"/>
  <c r="AH559" i="7"/>
  <c r="T561" i="7"/>
  <c r="AP560" i="7" l="1"/>
  <c r="T562" i="7"/>
  <c r="AH560" i="7"/>
  <c r="AL560" i="7"/>
  <c r="Y560" i="7"/>
  <c r="O561" i="7"/>
  <c r="M561" i="7" s="1"/>
  <c r="V561" i="7"/>
  <c r="U561" i="7"/>
  <c r="P561" i="7"/>
  <c r="W561" i="7"/>
  <c r="AR560" i="7"/>
  <c r="V562" i="7"/>
  <c r="AC561" i="7" s="1"/>
  <c r="AA561" i="7"/>
  <c r="AA560" i="7"/>
  <c r="AS560" i="7" l="1"/>
  <c r="AM560" i="7"/>
  <c r="AD560" i="7"/>
  <c r="AM561" i="7"/>
  <c r="AC560" i="7"/>
  <c r="AD561" i="7"/>
  <c r="AS561" i="7"/>
  <c r="AE560" i="7"/>
  <c r="AQ560" i="7"/>
  <c r="AO560" i="7"/>
  <c r="AG560" i="7"/>
  <c r="AK560" i="7"/>
  <c r="R562" i="7"/>
  <c r="X561" i="7" s="1"/>
  <c r="N562" i="7"/>
  <c r="S562" i="7"/>
  <c r="AJ560" i="7"/>
  <c r="AT561" i="7"/>
  <c r="AN560" i="7"/>
  <c r="AF560" i="7"/>
  <c r="J561" i="7"/>
  <c r="K561" i="7"/>
  <c r="Q562" i="7" s="1"/>
  <c r="T563" i="7" s="1"/>
  <c r="AA562" i="7" s="1"/>
  <c r="AB560" i="7"/>
  <c r="L561" i="7"/>
  <c r="AI560" i="7"/>
  <c r="P562" i="7" l="1"/>
  <c r="AO561" i="7" s="1"/>
  <c r="U562" i="7"/>
  <c r="AI561" i="7" s="1"/>
  <c r="W562" i="7"/>
  <c r="AE561" i="7" s="1"/>
  <c r="AL561" i="7"/>
  <c r="Y561" i="7"/>
  <c r="Z561" i="7"/>
  <c r="AP561" i="7"/>
  <c r="AR561" i="7"/>
  <c r="AH561" i="7"/>
  <c r="O562" i="7"/>
  <c r="M562" i="7" s="1"/>
  <c r="AB561" i="7" l="1"/>
  <c r="AG561" i="7"/>
  <c r="AK561" i="7"/>
  <c r="AQ561" i="7"/>
  <c r="N563" i="7"/>
  <c r="K562" i="7"/>
  <c r="J562" i="7"/>
  <c r="AF561" i="7"/>
  <c r="R563" i="7"/>
  <c r="AN561" i="7"/>
  <c r="AT562" i="7"/>
  <c r="S563" i="7"/>
  <c r="AJ561" i="7"/>
  <c r="X562" i="7" l="1"/>
  <c r="W563" i="7"/>
  <c r="V563" i="7"/>
  <c r="O563" i="7"/>
  <c r="U563" i="7"/>
  <c r="P563" i="7"/>
  <c r="Q563" i="7"/>
  <c r="L562" i="7"/>
  <c r="Y562" i="7"/>
  <c r="Z562" i="7"/>
  <c r="AR562" i="7"/>
  <c r="M563" i="7" l="1"/>
  <c r="AK562" i="7"/>
  <c r="AO562" i="7"/>
  <c r="AG562" i="7"/>
  <c r="AT563" i="7"/>
  <c r="AN562" i="7"/>
  <c r="R564" i="7"/>
  <c r="X563" i="7" s="1"/>
  <c r="AJ562" i="7"/>
  <c r="AF562" i="7"/>
  <c r="J563" i="7"/>
  <c r="S564" i="7"/>
  <c r="AR563" i="7" s="1"/>
  <c r="K563" i="7"/>
  <c r="N564" i="7"/>
  <c r="AD562" i="7"/>
  <c r="AS562" i="7"/>
  <c r="AM562" i="7"/>
  <c r="AC562" i="7"/>
  <c r="AE562" i="7"/>
  <c r="AQ562" i="7"/>
  <c r="AI562" i="7"/>
  <c r="AB562" i="7"/>
  <c r="L563" i="7"/>
  <c r="AH562" i="7"/>
  <c r="AP562" i="7"/>
  <c r="AL562" i="7"/>
  <c r="T564" i="7"/>
  <c r="AA563" i="7" s="1"/>
  <c r="Z563" i="7" l="1"/>
  <c r="Q564" i="7"/>
  <c r="T565" i="7" s="1"/>
  <c r="AA564" i="7" s="1"/>
  <c r="Y563" i="7"/>
  <c r="V564" i="7"/>
  <c r="AM563" i="7" s="1"/>
  <c r="U564" i="7"/>
  <c r="AI563" i="7" s="1"/>
  <c r="P564" i="7"/>
  <c r="AK563" i="7" s="1"/>
  <c r="O564" i="7"/>
  <c r="M564" i="7" s="1"/>
  <c r="W564" i="7"/>
  <c r="AP563" i="7" l="1"/>
  <c r="AL563" i="7"/>
  <c r="L564" i="7"/>
  <c r="AH563" i="7"/>
  <c r="AS563" i="7"/>
  <c r="AO563" i="7"/>
  <c r="AD563" i="7"/>
  <c r="AC563" i="7"/>
  <c r="AG563" i="7"/>
  <c r="AB563" i="7"/>
  <c r="AF563" i="7"/>
  <c r="R565" i="7"/>
  <c r="X564" i="7" s="1"/>
  <c r="K564" i="7"/>
  <c r="N565" i="7"/>
  <c r="AT564" i="7"/>
  <c r="S565" i="7"/>
  <c r="AN563" i="7"/>
  <c r="AJ563" i="7"/>
  <c r="AE563" i="7"/>
  <c r="AQ563" i="7"/>
  <c r="J564" i="7"/>
  <c r="V566" i="7" l="1"/>
  <c r="AD565" i="7" s="1"/>
  <c r="AR564" i="7"/>
  <c r="Z564" i="7"/>
  <c r="W565" i="7"/>
  <c r="Q565" i="7"/>
  <c r="P565" i="7"/>
  <c r="U565" i="7"/>
  <c r="O565" i="7"/>
  <c r="M565" i="7" s="1"/>
  <c r="V565" i="7"/>
  <c r="Y564" i="7"/>
  <c r="AC565" i="7" l="1"/>
  <c r="AS565" i="7"/>
  <c r="AI564" i="7"/>
  <c r="L565" i="7"/>
  <c r="AB564" i="7"/>
  <c r="T566" i="7"/>
  <c r="AA565" i="7" s="1"/>
  <c r="AL564" i="7"/>
  <c r="AH564" i="7"/>
  <c r="AP564" i="7"/>
  <c r="AE564" i="7"/>
  <c r="AQ564" i="7"/>
  <c r="K565" i="7"/>
  <c r="AK564" i="7"/>
  <c r="AG564" i="7"/>
  <c r="AO564" i="7"/>
  <c r="AD564" i="7"/>
  <c r="AC564" i="7"/>
  <c r="AM564" i="7"/>
  <c r="AM565" i="7"/>
  <c r="AS564" i="7"/>
  <c r="AN564" i="7"/>
  <c r="R566" i="7"/>
  <c r="X565" i="7" s="1"/>
  <c r="N566" i="7"/>
  <c r="AJ564" i="7"/>
  <c r="J565" i="7"/>
  <c r="S566" i="7"/>
  <c r="Y565" i="7" s="1"/>
  <c r="AT565" i="7"/>
  <c r="AF564" i="7"/>
  <c r="Q566" i="7" l="1"/>
  <c r="AL565" i="7" s="1"/>
  <c r="U566" i="7"/>
  <c r="AB565" i="7" s="1"/>
  <c r="W566" i="7"/>
  <c r="AE565" i="7" s="1"/>
  <c r="AR565" i="7"/>
  <c r="O566" i="7"/>
  <c r="M566" i="7" s="1"/>
  <c r="P566" i="7"/>
  <c r="Z565" i="7"/>
  <c r="AH565" i="7" l="1"/>
  <c r="AP565" i="7"/>
  <c r="T567" i="7"/>
  <c r="AA566" i="7" s="1"/>
  <c r="AQ565" i="7"/>
  <c r="AI565" i="7"/>
  <c r="R567" i="7"/>
  <c r="X566" i="7" s="1"/>
  <c r="AJ565" i="7"/>
  <c r="AT566" i="7"/>
  <c r="S567" i="7"/>
  <c r="AR566" i="7" s="1"/>
  <c r="N567" i="7"/>
  <c r="K566" i="7"/>
  <c r="J566" i="7"/>
  <c r="AN565" i="7"/>
  <c r="AF565" i="7"/>
  <c r="AK565" i="7"/>
  <c r="AO565" i="7"/>
  <c r="AG565" i="7"/>
  <c r="Q567" i="7" l="1"/>
  <c r="L566" i="7"/>
  <c r="U567" i="7"/>
  <c r="P567" i="7"/>
  <c r="V567" i="7"/>
  <c r="O567" i="7"/>
  <c r="M567" i="7" s="1"/>
  <c r="W567" i="7"/>
  <c r="Y566" i="7"/>
  <c r="Z566" i="7"/>
  <c r="AF566" i="7" l="1"/>
  <c r="AN566" i="7"/>
  <c r="R568" i="7"/>
  <c r="X567" i="7" s="1"/>
  <c r="N568" i="7"/>
  <c r="AJ566" i="7"/>
  <c r="K567" i="7"/>
  <c r="S568" i="7"/>
  <c r="AR567" i="7" s="1"/>
  <c r="AT567" i="7"/>
  <c r="J567" i="7"/>
  <c r="AM566" i="7"/>
  <c r="AD566" i="7"/>
  <c r="AC566" i="7"/>
  <c r="AS566" i="7"/>
  <c r="AK566" i="7"/>
  <c r="AO566" i="7"/>
  <c r="AG566" i="7"/>
  <c r="AB566" i="7"/>
  <c r="L567" i="7"/>
  <c r="AI566" i="7"/>
  <c r="AQ566" i="7"/>
  <c r="AE566" i="7"/>
  <c r="AL566" i="7"/>
  <c r="AP566" i="7"/>
  <c r="AH566" i="7"/>
  <c r="T568" i="7"/>
  <c r="Q568" i="7" l="1"/>
  <c r="AH567" i="7" s="1"/>
  <c r="U568" i="7"/>
  <c r="AI567" i="7" s="1"/>
  <c r="O568" i="7"/>
  <c r="V568" i="7"/>
  <c r="AS567" i="7" s="1"/>
  <c r="Z567" i="7"/>
  <c r="V569" i="7"/>
  <c r="AC568" i="7" s="1"/>
  <c r="P568" i="7"/>
  <c r="Y567" i="7"/>
  <c r="AA567" i="7"/>
  <c r="W568" i="7"/>
  <c r="AF567" i="7" l="1"/>
  <c r="M568" i="7"/>
  <c r="AJ567" i="7"/>
  <c r="AP567" i="7"/>
  <c r="T569" i="7"/>
  <c r="AA568" i="7" s="1"/>
  <c r="AL567" i="7"/>
  <c r="AD567" i="7"/>
  <c r="J568" i="7"/>
  <c r="AB567" i="7"/>
  <c r="AC567" i="7"/>
  <c r="R569" i="7"/>
  <c r="X568" i="7" s="1"/>
  <c r="L568" i="7"/>
  <c r="AN567" i="7"/>
  <c r="AM567" i="7"/>
  <c r="AK567" i="7"/>
  <c r="AO567" i="7"/>
  <c r="AG567" i="7"/>
  <c r="N569" i="7"/>
  <c r="AS568" i="7"/>
  <c r="K568" i="7"/>
  <c r="AD568" i="7"/>
  <c r="AM568" i="7"/>
  <c r="S569" i="7"/>
  <c r="AR568" i="7" s="1"/>
  <c r="AE567" i="7"/>
  <c r="AQ567" i="7"/>
  <c r="AT568" i="7"/>
  <c r="Q569" i="7" l="1"/>
  <c r="T570" i="7" s="1"/>
  <c r="AA569" i="7" s="1"/>
  <c r="O569" i="7"/>
  <c r="W569" i="7"/>
  <c r="P569" i="7"/>
  <c r="Y568" i="7"/>
  <c r="Z568" i="7"/>
  <c r="U569" i="7"/>
  <c r="M569" i="7" l="1"/>
  <c r="AP568" i="7"/>
  <c r="AH568" i="7"/>
  <c r="AL568" i="7"/>
  <c r="AE568" i="7"/>
  <c r="AQ568" i="7"/>
  <c r="R570" i="7"/>
  <c r="S570" i="7"/>
  <c r="Y569" i="7" s="1"/>
  <c r="J569" i="7"/>
  <c r="AT569" i="7"/>
  <c r="K569" i="7"/>
  <c r="AJ568" i="7"/>
  <c r="AF568" i="7"/>
  <c r="AN568" i="7"/>
  <c r="AB568" i="7"/>
  <c r="AI568" i="7"/>
  <c r="N570" i="7"/>
  <c r="AK568" i="7"/>
  <c r="AG568" i="7"/>
  <c r="AO568" i="7"/>
  <c r="L569" i="7" l="1"/>
  <c r="Q570" i="7"/>
  <c r="AH569" i="7" s="1"/>
  <c r="X569" i="7"/>
  <c r="P570" i="7"/>
  <c r="U570" i="7"/>
  <c r="O570" i="7"/>
  <c r="M570" i="7" s="1"/>
  <c r="V570" i="7"/>
  <c r="W570" i="7"/>
  <c r="AR569" i="7"/>
  <c r="Z569" i="7"/>
  <c r="AP569" i="7" l="1"/>
  <c r="T571" i="7"/>
  <c r="AA570" i="7" s="1"/>
  <c r="AL569" i="7"/>
  <c r="AD569" i="7"/>
  <c r="AS569" i="7"/>
  <c r="AC569" i="7"/>
  <c r="AM569" i="7"/>
  <c r="AD571" i="7"/>
  <c r="R571" i="7"/>
  <c r="X570" i="7" s="1"/>
  <c r="AT570" i="7"/>
  <c r="S571" i="7"/>
  <c r="AR570" i="7" s="1"/>
  <c r="J570" i="7"/>
  <c r="N571" i="7"/>
  <c r="K570" i="7"/>
  <c r="O571" i="7" s="1"/>
  <c r="AJ569" i="7"/>
  <c r="AN569" i="7"/>
  <c r="AF569" i="7"/>
  <c r="L570" i="7"/>
  <c r="AB569" i="7"/>
  <c r="AI569" i="7"/>
  <c r="AE569" i="7"/>
  <c r="AQ569" i="7"/>
  <c r="AK569" i="7"/>
  <c r="AG569" i="7"/>
  <c r="AO569" i="7"/>
  <c r="AJ570" i="7" l="1"/>
  <c r="AE571" i="7"/>
  <c r="U571" i="7"/>
  <c r="AI571" i="7" s="1"/>
  <c r="V571" i="7"/>
  <c r="AM570" i="7" s="1"/>
  <c r="AS571" i="7"/>
  <c r="Z570" i="7"/>
  <c r="Y571" i="7"/>
  <c r="X571" i="7"/>
  <c r="AN570" i="7"/>
  <c r="AF570" i="7"/>
  <c r="Q571" i="7"/>
  <c r="Y570" i="7"/>
  <c r="AB571" i="7"/>
  <c r="AC571" i="7"/>
  <c r="W571" i="7"/>
  <c r="P571" i="7"/>
  <c r="M571" i="7" s="1"/>
  <c r="AB570" i="7" l="1"/>
  <c r="AI570" i="7"/>
  <c r="AM571" i="7"/>
  <c r="AC570" i="7"/>
  <c r="AS570" i="7"/>
  <c r="AD570" i="7"/>
  <c r="AQ571" i="7"/>
  <c r="AE570" i="7"/>
  <c r="AQ570" i="7"/>
  <c r="AR571" i="7"/>
  <c r="AO570" i="7"/>
  <c r="AG570" i="7"/>
  <c r="AK570" i="7"/>
  <c r="AT571" i="7"/>
  <c r="L572" i="7"/>
  <c r="K571" i="7"/>
  <c r="N572" i="7"/>
  <c r="AP570" i="7"/>
  <c r="AA571" i="7"/>
  <c r="Z571" i="7"/>
  <c r="AH570" i="7"/>
  <c r="AL570" i="7"/>
  <c r="L571" i="7"/>
  <c r="J571" i="7"/>
  <c r="Q572" i="7" l="1"/>
  <c r="O572" i="7"/>
  <c r="M572" i="7" s="1"/>
  <c r="P572" i="7"/>
  <c r="AG571" i="7" l="1"/>
  <c r="AK571" i="7"/>
  <c r="AO571" i="7"/>
  <c r="R573" i="7"/>
  <c r="X572" i="7" s="1"/>
  <c r="N573" i="7"/>
  <c r="AT572" i="7"/>
  <c r="S573" i="7"/>
  <c r="AR572" i="7" s="1"/>
  <c r="K572" i="7"/>
  <c r="J572" i="7"/>
  <c r="AJ571" i="7"/>
  <c r="AF571" i="7"/>
  <c r="AN571" i="7"/>
  <c r="T573" i="7"/>
  <c r="AH571" i="7"/>
  <c r="AL571" i="7"/>
  <c r="AP571" i="7"/>
  <c r="Z572" i="7" l="1"/>
  <c r="Y572" i="7"/>
  <c r="Q573" i="7"/>
  <c r="AH572" i="7" s="1"/>
  <c r="U574" i="7"/>
  <c r="AB573" i="7" s="1"/>
  <c r="P573" i="7"/>
  <c r="U573" i="7"/>
  <c r="O573" i="7"/>
  <c r="M573" i="7" s="1"/>
  <c r="V573" i="7"/>
  <c r="W573" i="7"/>
  <c r="AA572" i="7"/>
  <c r="T574" i="7" l="1"/>
  <c r="AL572" i="7"/>
  <c r="AP572" i="7"/>
  <c r="AB572" i="7"/>
  <c r="AI572" i="7"/>
  <c r="AI573" i="7"/>
  <c r="L573" i="7"/>
  <c r="AQ572" i="7"/>
  <c r="AE572" i="7"/>
  <c r="AO572" i="7"/>
  <c r="AK572" i="7"/>
  <c r="AG572" i="7"/>
  <c r="AS572" i="7"/>
  <c r="AC572" i="7"/>
  <c r="AD572" i="7"/>
  <c r="AM572" i="7"/>
  <c r="AA573" i="7"/>
  <c r="S574" i="7"/>
  <c r="Y573" i="7" s="1"/>
  <c r="R574" i="7"/>
  <c r="X573" i="7" s="1"/>
  <c r="J573" i="7"/>
  <c r="N574" i="7"/>
  <c r="AJ572" i="7"/>
  <c r="AF572" i="7"/>
  <c r="AN572" i="7"/>
  <c r="AT573" i="7"/>
  <c r="K573" i="7"/>
  <c r="V574" i="7" l="1"/>
  <c r="AM573" i="7" s="1"/>
  <c r="Q574" i="7"/>
  <c r="AP573" i="7" s="1"/>
  <c r="W574" i="7"/>
  <c r="O574" i="7"/>
  <c r="M574" i="7" s="1"/>
  <c r="P574" i="7"/>
  <c r="AR573" i="7"/>
  <c r="Z573" i="7"/>
  <c r="AC573" i="7"/>
  <c r="AD573" i="7" l="1"/>
  <c r="AS573" i="7"/>
  <c r="AL573" i="7"/>
  <c r="AH573" i="7"/>
  <c r="T575" i="7"/>
  <c r="AA574" i="7" s="1"/>
  <c r="AE573" i="7"/>
  <c r="AQ573" i="7"/>
  <c r="R575" i="7"/>
  <c r="X574" i="7" s="1"/>
  <c r="N575" i="7"/>
  <c r="K574" i="7"/>
  <c r="J574" i="7"/>
  <c r="S575" i="7"/>
  <c r="Z574" i="7" s="1"/>
  <c r="AT574" i="7"/>
  <c r="AF573" i="7"/>
  <c r="AJ573" i="7"/>
  <c r="AN573" i="7"/>
  <c r="AK573" i="7"/>
  <c r="AG573" i="7"/>
  <c r="AO573" i="7"/>
  <c r="L574" i="7" l="1"/>
  <c r="AR574" i="7"/>
  <c r="Y574" i="7"/>
  <c r="O575" i="7"/>
  <c r="M575" i="7" s="1"/>
  <c r="P575" i="7"/>
  <c r="V575" i="7"/>
  <c r="U575" i="7"/>
  <c r="Q575" i="7"/>
  <c r="W575" i="7"/>
  <c r="AE574" i="7" l="1"/>
  <c r="AQ574" i="7"/>
  <c r="AH574" i="7"/>
  <c r="T576" i="7"/>
  <c r="AL574" i="7"/>
  <c r="AP574" i="7"/>
  <c r="AI574" i="7"/>
  <c r="L575" i="7"/>
  <c r="AB574" i="7"/>
  <c r="AD574" i="7"/>
  <c r="AS574" i="7"/>
  <c r="AC574" i="7"/>
  <c r="AM574" i="7"/>
  <c r="AG574" i="7"/>
  <c r="AK574" i="7"/>
  <c r="AO574" i="7"/>
  <c r="K575" i="7"/>
  <c r="J575" i="7"/>
  <c r="N576" i="7"/>
  <c r="S576" i="7"/>
  <c r="Z575" i="7" s="1"/>
  <c r="AF574" i="7"/>
  <c r="AT575" i="7"/>
  <c r="R576" i="7"/>
  <c r="X575" i="7" s="1"/>
  <c r="AJ574" i="7"/>
  <c r="AN574" i="7"/>
  <c r="O576" i="7" l="1"/>
  <c r="AR575" i="7"/>
  <c r="Y575" i="7"/>
  <c r="Q576" i="7"/>
  <c r="AH575" i="7" s="1"/>
  <c r="P576" i="7"/>
  <c r="V577" i="7"/>
  <c r="AS576" i="7" s="1"/>
  <c r="AA575" i="7"/>
  <c r="W576" i="7"/>
  <c r="V576" i="7"/>
  <c r="U576" i="7"/>
  <c r="AN575" i="7" l="1"/>
  <c r="M576" i="7"/>
  <c r="R577" i="7"/>
  <c r="X576" i="7" s="1"/>
  <c r="AF575" i="7"/>
  <c r="AJ575" i="7"/>
  <c r="T577" i="7"/>
  <c r="AA576" i="7" s="1"/>
  <c r="AL575" i="7"/>
  <c r="AP575" i="7"/>
  <c r="S577" i="7"/>
  <c r="Y576" i="7" s="1"/>
  <c r="AC576" i="7"/>
  <c r="AD576" i="7"/>
  <c r="K576" i="7"/>
  <c r="AT576" i="7"/>
  <c r="J576" i="7"/>
  <c r="L576" i="7"/>
  <c r="AB575" i="7"/>
  <c r="AI575" i="7"/>
  <c r="AM576" i="7"/>
  <c r="AS575" i="7"/>
  <c r="AD575" i="7"/>
  <c r="AC575" i="7"/>
  <c r="AM575" i="7"/>
  <c r="N577" i="7"/>
  <c r="AG575" i="7"/>
  <c r="AK575" i="7"/>
  <c r="AO575" i="7"/>
  <c r="AE575" i="7"/>
  <c r="AQ575" i="7"/>
  <c r="W577" i="7" l="1"/>
  <c r="Z576" i="7"/>
  <c r="AR576" i="7"/>
  <c r="Q577" i="7"/>
  <c r="T578" i="7" s="1"/>
  <c r="AA577" i="7" s="1"/>
  <c r="AE576" i="7"/>
  <c r="O577" i="7"/>
  <c r="M577" i="7" s="1"/>
  <c r="U577" i="7"/>
  <c r="AQ576" i="7"/>
  <c r="P577" i="7"/>
  <c r="AL576" i="7" l="1"/>
  <c r="AP576" i="7"/>
  <c r="AH576" i="7"/>
  <c r="AJ576" i="7"/>
  <c r="N578" i="7"/>
  <c r="R578" i="7"/>
  <c r="X577" i="7" s="1"/>
  <c r="AT577" i="7"/>
  <c r="S578" i="7"/>
  <c r="Y577" i="7" s="1"/>
  <c r="J577" i="7"/>
  <c r="AN576" i="7"/>
  <c r="AF576" i="7"/>
  <c r="AK576" i="7"/>
  <c r="AO576" i="7"/>
  <c r="AG576" i="7"/>
  <c r="AB576" i="7"/>
  <c r="AI576" i="7"/>
  <c r="K577" i="7"/>
  <c r="U578" i="7" l="1"/>
  <c r="AI577" i="7" s="1"/>
  <c r="L577" i="7"/>
  <c r="Q578" i="7"/>
  <c r="AL577" i="7" s="1"/>
  <c r="V578" i="7"/>
  <c r="W578" i="7"/>
  <c r="Z577" i="7"/>
  <c r="AR577" i="7"/>
  <c r="P578" i="7"/>
  <c r="O578" i="7"/>
  <c r="M578" i="7" l="1"/>
  <c r="AB577" i="7"/>
  <c r="AH577" i="7"/>
  <c r="AP577" i="7"/>
  <c r="T579" i="7"/>
  <c r="AA578" i="7" s="1"/>
  <c r="L578" i="7"/>
  <c r="AS577" i="7"/>
  <c r="AD577" i="7"/>
  <c r="AC577" i="7"/>
  <c r="AM577" i="7"/>
  <c r="AG577" i="7"/>
  <c r="AK577" i="7"/>
  <c r="AO577" i="7"/>
  <c r="AF577" i="7"/>
  <c r="R579" i="7"/>
  <c r="X578" i="7" s="1"/>
  <c r="AJ577" i="7"/>
  <c r="J578" i="7"/>
  <c r="K578" i="7"/>
  <c r="S579" i="7"/>
  <c r="Y578" i="7" s="1"/>
  <c r="N579" i="7"/>
  <c r="AT578" i="7"/>
  <c r="AN577" i="7"/>
  <c r="AE577" i="7"/>
  <c r="AQ577" i="7"/>
  <c r="P579" i="7" l="1"/>
  <c r="AG578" i="7" s="1"/>
  <c r="Q579" i="7"/>
  <c r="AR578" i="7"/>
  <c r="Z578" i="7"/>
  <c r="W579" i="7"/>
  <c r="U579" i="7"/>
  <c r="O579" i="7"/>
  <c r="M579" i="7" s="1"/>
  <c r="V579" i="7"/>
  <c r="AK578" i="7" l="1"/>
  <c r="AO578" i="7"/>
  <c r="S580" i="7"/>
  <c r="Y579" i="7" s="1"/>
  <c r="T580" i="7"/>
  <c r="AA579" i="7" s="1"/>
  <c r="AH578" i="7"/>
  <c r="AP578" i="7"/>
  <c r="AL578" i="7"/>
  <c r="L579" i="7"/>
  <c r="AB578" i="7"/>
  <c r="AI578" i="7"/>
  <c r="R580" i="7"/>
  <c r="N580" i="7"/>
  <c r="AT579" i="7"/>
  <c r="K579" i="7"/>
  <c r="J579" i="7"/>
  <c r="AF578" i="7"/>
  <c r="AN578" i="7"/>
  <c r="AJ578" i="7"/>
  <c r="AD578" i="7"/>
  <c r="AS578" i="7"/>
  <c r="AC578" i="7"/>
  <c r="AM578" i="7"/>
  <c r="AE578" i="7"/>
  <c r="AQ578" i="7"/>
  <c r="Q580" i="7" l="1"/>
  <c r="T581" i="7" s="1"/>
  <c r="Z579" i="7"/>
  <c r="W580" i="7"/>
  <c r="O580" i="7"/>
  <c r="M580" i="7" s="1"/>
  <c r="V581" i="7"/>
  <c r="AD580" i="7" s="1"/>
  <c r="U580" i="7"/>
  <c r="P580" i="7"/>
  <c r="AR579" i="7"/>
  <c r="X579" i="7"/>
  <c r="V580" i="7"/>
  <c r="AH579" i="7" l="1"/>
  <c r="AP579" i="7"/>
  <c r="AL579" i="7"/>
  <c r="N581" i="7"/>
  <c r="S581" i="7"/>
  <c r="Y580" i="7" s="1"/>
  <c r="J580" i="7"/>
  <c r="AT580" i="7"/>
  <c r="K580" i="7"/>
  <c r="Q581" i="7" s="1"/>
  <c r="AL580" i="7" s="1"/>
  <c r="R581" i="7"/>
  <c r="X580" i="7" s="1"/>
  <c r="AF579" i="7"/>
  <c r="AJ579" i="7"/>
  <c r="AN579" i="7"/>
  <c r="AE579" i="7"/>
  <c r="AQ579" i="7"/>
  <c r="AS580" i="7"/>
  <c r="AG579" i="7"/>
  <c r="AK579" i="7"/>
  <c r="AO579" i="7"/>
  <c r="AB579" i="7"/>
  <c r="L580" i="7"/>
  <c r="AI579" i="7"/>
  <c r="AD579" i="7"/>
  <c r="AM580" i="7"/>
  <c r="AS579" i="7"/>
  <c r="AC579" i="7"/>
  <c r="AM579" i="7"/>
  <c r="AC580" i="7"/>
  <c r="AA580" i="7"/>
  <c r="AR580" i="7" l="1"/>
  <c r="W581" i="7"/>
  <c r="AQ580" i="7" s="1"/>
  <c r="P581" i="7"/>
  <c r="AG580" i="7" s="1"/>
  <c r="U581" i="7"/>
  <c r="AI580" i="7" s="1"/>
  <c r="AP580" i="7"/>
  <c r="T582" i="7"/>
  <c r="AH580" i="7"/>
  <c r="O581" i="7"/>
  <c r="M581" i="7" s="1"/>
  <c r="Z580" i="7"/>
  <c r="AO580" i="7" l="1"/>
  <c r="AK580" i="7"/>
  <c r="AE580" i="7"/>
  <c r="AB580" i="7"/>
  <c r="AA581" i="7"/>
  <c r="K581" i="7"/>
  <c r="AT581" i="7"/>
  <c r="J581" i="7"/>
  <c r="S582" i="7"/>
  <c r="N582" i="7"/>
  <c r="R582" i="7"/>
  <c r="X581" i="7" s="1"/>
  <c r="AJ580" i="7"/>
  <c r="AF580" i="7"/>
  <c r="AN580" i="7"/>
  <c r="Z581" i="7" l="1"/>
  <c r="AR581" i="7"/>
  <c r="Q582" i="7"/>
  <c r="L581" i="7"/>
  <c r="W582" i="7"/>
  <c r="U582" i="7"/>
  <c r="O582" i="7"/>
  <c r="M582" i="7" s="1"/>
  <c r="V582" i="7"/>
  <c r="P582" i="7"/>
  <c r="Y581" i="7"/>
  <c r="L582" i="7" l="1"/>
  <c r="AB581" i="7"/>
  <c r="AI581" i="7"/>
  <c r="AE581" i="7"/>
  <c r="AQ581" i="7"/>
  <c r="T583" i="7"/>
  <c r="AA582" i="7" s="1"/>
  <c r="AL581" i="7"/>
  <c r="AH581" i="7"/>
  <c r="AP581" i="7"/>
  <c r="R583" i="7"/>
  <c r="N583" i="7"/>
  <c r="S583" i="7"/>
  <c r="Y582" i="7" s="1"/>
  <c r="AT582" i="7"/>
  <c r="J582" i="7"/>
  <c r="K582" i="7"/>
  <c r="Q583" i="7" s="1"/>
  <c r="AJ581" i="7"/>
  <c r="AF581" i="7"/>
  <c r="AN581" i="7"/>
  <c r="AK581" i="7"/>
  <c r="AO581" i="7"/>
  <c r="AG581" i="7"/>
  <c r="AD581" i="7"/>
  <c r="AM581" i="7"/>
  <c r="AC581" i="7"/>
  <c r="AS581" i="7"/>
  <c r="V583" i="7" l="1"/>
  <c r="AM582" i="7" s="1"/>
  <c r="AR582" i="7"/>
  <c r="T584" i="7"/>
  <c r="AA583" i="7" s="1"/>
  <c r="AL582" i="7"/>
  <c r="AP582" i="7"/>
  <c r="AH582" i="7"/>
  <c r="X582" i="7"/>
  <c r="P583" i="7"/>
  <c r="AD582" i="7"/>
  <c r="O583" i="7"/>
  <c r="U583" i="7"/>
  <c r="Z582" i="7"/>
  <c r="W583" i="7"/>
  <c r="M583" i="7" l="1"/>
  <c r="AC582" i="7"/>
  <c r="AS582" i="7"/>
  <c r="J583" i="7"/>
  <c r="N584" i="7"/>
  <c r="AT583" i="7"/>
  <c r="K583" i="7"/>
  <c r="O584" i="7" s="1"/>
  <c r="R584" i="7"/>
  <c r="S584" i="7"/>
  <c r="Y583" i="7" s="1"/>
  <c r="AF582" i="7"/>
  <c r="AN582" i="7"/>
  <c r="AJ582" i="7"/>
  <c r="AG582" i="7"/>
  <c r="AK582" i="7"/>
  <c r="AO582" i="7"/>
  <c r="L583" i="7"/>
  <c r="AB582" i="7"/>
  <c r="AI582" i="7"/>
  <c r="AE582" i="7"/>
  <c r="AQ582" i="7"/>
  <c r="AD584" i="7"/>
  <c r="AE584" i="7"/>
  <c r="P584" i="7" l="1"/>
  <c r="AG583" i="7" s="1"/>
  <c r="Q584" i="7"/>
  <c r="AP583" i="7" s="1"/>
  <c r="AF583" i="7"/>
  <c r="AN583" i="7"/>
  <c r="AO583" i="7"/>
  <c r="AS584" i="7"/>
  <c r="Z583" i="7"/>
  <c r="AB584" i="7"/>
  <c r="AC584" i="7"/>
  <c r="AR583" i="7"/>
  <c r="X584" i="7"/>
  <c r="Y584" i="7"/>
  <c r="AJ583" i="7"/>
  <c r="AK583" i="7"/>
  <c r="V584" i="7"/>
  <c r="W584" i="7"/>
  <c r="X583" i="7"/>
  <c r="U584" i="7"/>
  <c r="AH583" i="7" l="1"/>
  <c r="AL583" i="7"/>
  <c r="AA584" i="7"/>
  <c r="J584" i="7"/>
  <c r="O585" i="7" s="1"/>
  <c r="Z584" i="7"/>
  <c r="K584" i="7"/>
  <c r="Q585" i="7" s="1"/>
  <c r="AL584" i="7" s="1"/>
  <c r="AR584" i="7"/>
  <c r="M584" i="7"/>
  <c r="N585" i="7" s="1"/>
  <c r="AD583" i="7"/>
  <c r="AM584" i="7"/>
  <c r="AS583" i="7"/>
  <c r="AC583" i="7"/>
  <c r="AM583" i="7"/>
  <c r="L584" i="7"/>
  <c r="AI584" i="7"/>
  <c r="L585" i="7"/>
  <c r="AB583" i="7"/>
  <c r="AI583" i="7"/>
  <c r="AT584" i="7"/>
  <c r="AQ584" i="7"/>
  <c r="AE583" i="7"/>
  <c r="AQ583" i="7"/>
  <c r="AJ584" i="7" l="1"/>
  <c r="AN584" i="7"/>
  <c r="R586" i="7"/>
  <c r="X585" i="7" s="1"/>
  <c r="AF584" i="7"/>
  <c r="P585" i="7"/>
  <c r="AK584" i="7" s="1"/>
  <c r="AH584" i="7"/>
  <c r="AG584" i="7"/>
  <c r="AP584" i="7"/>
  <c r="T586" i="7"/>
  <c r="W587" i="7" s="1"/>
  <c r="AT585" i="7" l="1"/>
  <c r="AO584" i="7"/>
  <c r="J585" i="7"/>
  <c r="M585" i="7"/>
  <c r="N586" i="7" s="1"/>
  <c r="K585" i="7"/>
  <c r="Q586" i="7" s="1"/>
  <c r="AH585" i="7" s="1"/>
  <c r="S586" i="7"/>
  <c r="AR585" i="7" s="1"/>
  <c r="AA585" i="7"/>
  <c r="AE586" i="7"/>
  <c r="V586" i="7"/>
  <c r="AM585" i="7" s="1"/>
  <c r="U586" i="7"/>
  <c r="Y585" i="7" l="1"/>
  <c r="Z585" i="7"/>
  <c r="AL585" i="7"/>
  <c r="T587" i="7"/>
  <c r="AA586" i="7" s="1"/>
  <c r="P586" i="7"/>
  <c r="O586" i="7"/>
  <c r="W586" i="7"/>
  <c r="AP585" i="7"/>
  <c r="AS585" i="7"/>
  <c r="AC585" i="7"/>
  <c r="AD585" i="7"/>
  <c r="AI585" i="7"/>
  <c r="AB585" i="7"/>
  <c r="AE585" i="7" l="1"/>
  <c r="AQ585" i="7"/>
  <c r="AQ586" i="7"/>
  <c r="AO585" i="7"/>
  <c r="AG585" i="7"/>
  <c r="AK585" i="7"/>
  <c r="M586" i="7"/>
  <c r="N587" i="7" s="1"/>
  <c r="R587" i="7"/>
  <c r="X586" i="7" s="1"/>
  <c r="AN585" i="7"/>
  <c r="AF585" i="7"/>
  <c r="K586" i="7"/>
  <c r="J586" i="7"/>
  <c r="S587" i="7"/>
  <c r="Z586" i="7" s="1"/>
  <c r="AJ585" i="7"/>
  <c r="L586" i="7"/>
  <c r="AT586" i="7"/>
  <c r="AR586" i="7" l="1"/>
  <c r="Q587" i="7"/>
  <c r="Y586" i="7"/>
  <c r="O587" i="7"/>
  <c r="V587" i="7"/>
  <c r="P587" i="7"/>
  <c r="U587" i="7"/>
  <c r="AC586" i="7" l="1"/>
  <c r="AD586" i="7"/>
  <c r="AM586" i="7"/>
  <c r="AS586" i="7"/>
  <c r="AF586" i="7"/>
  <c r="M587" i="7"/>
  <c r="N588" i="7" s="1"/>
  <c r="J587" i="7"/>
  <c r="S588" i="7"/>
  <c r="Z587" i="7" s="1"/>
  <c r="AT587" i="7"/>
  <c r="R588" i="7"/>
  <c r="X587" i="7" s="1"/>
  <c r="AN586" i="7"/>
  <c r="K587" i="7"/>
  <c r="Q588" i="7" s="1"/>
  <c r="AJ586" i="7"/>
  <c r="L587" i="7"/>
  <c r="AG586" i="7"/>
  <c r="AK586" i="7"/>
  <c r="AO586" i="7"/>
  <c r="AH586" i="7"/>
  <c r="AP586" i="7"/>
  <c r="AL586" i="7"/>
  <c r="T588" i="7"/>
  <c r="AA587" i="7" s="1"/>
  <c r="AI586" i="7"/>
  <c r="AB586" i="7"/>
  <c r="AR587" i="7"/>
  <c r="AL587" i="7" l="1"/>
  <c r="T589" i="7"/>
  <c r="AA588" i="7" s="1"/>
  <c r="AH587" i="7"/>
  <c r="AP587" i="7"/>
  <c r="P588" i="7"/>
  <c r="Y587" i="7"/>
  <c r="O588" i="7"/>
  <c r="W588" i="7"/>
  <c r="V588" i="7"/>
  <c r="U588" i="7"/>
  <c r="M588" i="7" l="1"/>
  <c r="N589" i="7" s="1"/>
  <c r="AJ587" i="7"/>
  <c r="AN587" i="7"/>
  <c r="R589" i="7"/>
  <c r="X588" i="7" s="1"/>
  <c r="AF587" i="7"/>
  <c r="J588" i="7"/>
  <c r="S589" i="7"/>
  <c r="Z588" i="7" s="1"/>
  <c r="AT588" i="7"/>
  <c r="K588" i="7"/>
  <c r="AK587" i="7"/>
  <c r="AG587" i="7"/>
  <c r="AO587" i="7"/>
  <c r="L588" i="7"/>
  <c r="AI587" i="7"/>
  <c r="AB587" i="7"/>
  <c r="AS587" i="7"/>
  <c r="AD587" i="7"/>
  <c r="AC587" i="7"/>
  <c r="AM587" i="7"/>
  <c r="AE587" i="7"/>
  <c r="AQ587" i="7"/>
  <c r="U589" i="7" l="1"/>
  <c r="W589" i="7"/>
  <c r="O589" i="7"/>
  <c r="AR588" i="7"/>
  <c r="Y588" i="7"/>
  <c r="Q589" i="7"/>
  <c r="P589" i="7"/>
  <c r="V589" i="7"/>
  <c r="AM588" i="7" l="1"/>
  <c r="AS588" i="7"/>
  <c r="AC588" i="7"/>
  <c r="AD588" i="7"/>
  <c r="AP588" i="7"/>
  <c r="AH588" i="7"/>
  <c r="AL588" i="7"/>
  <c r="T590" i="7"/>
  <c r="AA589" i="7" s="1"/>
  <c r="J589" i="7"/>
  <c r="AG588" i="7"/>
  <c r="AO588" i="7"/>
  <c r="AK588" i="7"/>
  <c r="AN588" i="7"/>
  <c r="M589" i="7"/>
  <c r="N590" i="7" s="1"/>
  <c r="AF588" i="7"/>
  <c r="K589" i="7"/>
  <c r="Q590" i="7" s="1"/>
  <c r="AJ588" i="7"/>
  <c r="AT589" i="7"/>
  <c r="S590" i="7"/>
  <c r="R590" i="7"/>
  <c r="X589" i="7" s="1"/>
  <c r="Z589" i="7"/>
  <c r="AE588" i="7"/>
  <c r="AQ588" i="7"/>
  <c r="AI588" i="7"/>
  <c r="AB588" i="7"/>
  <c r="L589" i="7"/>
  <c r="P590" i="7"/>
  <c r="AL589" i="7" l="1"/>
  <c r="AH589" i="7"/>
  <c r="AP589" i="7"/>
  <c r="T591" i="7"/>
  <c r="AO589" i="7"/>
  <c r="AG589" i="7"/>
  <c r="AR589" i="7"/>
  <c r="Y589" i="7"/>
  <c r="V590" i="7"/>
  <c r="AK589" i="7"/>
  <c r="O590" i="7"/>
  <c r="W590" i="7"/>
  <c r="U590" i="7"/>
  <c r="J590" i="7" l="1"/>
  <c r="M590" i="7"/>
  <c r="N591" i="7" s="1"/>
  <c r="K590" i="7"/>
  <c r="R591" i="7"/>
  <c r="X590" i="7" s="1"/>
  <c r="AN589" i="7"/>
  <c r="AF589" i="7"/>
  <c r="S591" i="7"/>
  <c r="AT590" i="7"/>
  <c r="AJ589" i="7"/>
  <c r="AA590" i="7"/>
  <c r="W592" i="7"/>
  <c r="AE591" i="7" s="1"/>
  <c r="AQ589" i="7"/>
  <c r="W591" i="7"/>
  <c r="AE589" i="7"/>
  <c r="AD589" i="7"/>
  <c r="AS589" i="7"/>
  <c r="AC589" i="7"/>
  <c r="AM589" i="7"/>
  <c r="V591" i="7"/>
  <c r="P591" i="7"/>
  <c r="AO590" i="7" s="1"/>
  <c r="AB589" i="7"/>
  <c r="Q591" i="7"/>
  <c r="T592" i="7" s="1"/>
  <c r="AA591" i="7" s="1"/>
  <c r="U591" i="7"/>
  <c r="L590" i="7"/>
  <c r="O591" i="7"/>
  <c r="AI589" i="7"/>
  <c r="AN590" i="7"/>
  <c r="AG590" i="7" l="1"/>
  <c r="AE590" i="7"/>
  <c r="AQ591" i="7"/>
  <c r="AL590" i="7"/>
  <c r="AS590" i="7"/>
  <c r="AD590" i="7"/>
  <c r="AC590" i="7"/>
  <c r="AM590" i="7"/>
  <c r="AQ590" i="7"/>
  <c r="AK590" i="7"/>
  <c r="AF590" i="7"/>
  <c r="M591" i="7"/>
  <c r="N592" i="7" s="1"/>
  <c r="K591" i="7"/>
  <c r="Q592" i="7" s="1"/>
  <c r="T593" i="7" s="1"/>
  <c r="AA592" i="7" s="1"/>
  <c r="AT591" i="7"/>
  <c r="S592" i="7"/>
  <c r="AR591" i="7" s="1"/>
  <c r="AJ590" i="7"/>
  <c r="R592" i="7"/>
  <c r="X591" i="7" s="1"/>
  <c r="J591" i="7"/>
  <c r="P592" i="7"/>
  <c r="AG591" i="7" s="1"/>
  <c r="AH590" i="7"/>
  <c r="AI590" i="7"/>
  <c r="L591" i="7"/>
  <c r="AB590" i="7"/>
  <c r="AP590" i="7"/>
  <c r="Y590" i="7"/>
  <c r="AR590" i="7"/>
  <c r="Z590" i="7"/>
  <c r="AK591" i="7"/>
  <c r="Y591" i="7" l="1"/>
  <c r="Z591" i="7"/>
  <c r="V592" i="7"/>
  <c r="U592" i="7"/>
  <c r="O592" i="7"/>
  <c r="AL591" i="7"/>
  <c r="AP591" i="7"/>
  <c r="AH591" i="7"/>
  <c r="AO591" i="7"/>
  <c r="M592" i="7" l="1"/>
  <c r="N593" i="7" s="1"/>
  <c r="K592" i="7"/>
  <c r="AT592" i="7"/>
  <c r="AJ591" i="7"/>
  <c r="AF591" i="7"/>
  <c r="J592" i="7"/>
  <c r="S593" i="7"/>
  <c r="R593" i="7"/>
  <c r="X592" i="7" s="1"/>
  <c r="AN591" i="7"/>
  <c r="AB591" i="7"/>
  <c r="AI591" i="7"/>
  <c r="P593" i="7"/>
  <c r="AD591" i="7"/>
  <c r="AM591" i="7"/>
  <c r="AC591" i="7"/>
  <c r="AS591" i="7"/>
  <c r="Q593" i="7"/>
  <c r="T594" i="7" s="1"/>
  <c r="AA593" i="7" s="1"/>
  <c r="AL592" i="7"/>
  <c r="AH592" i="7"/>
  <c r="U593" i="7" l="1"/>
  <c r="W593" i="7"/>
  <c r="V593" i="7"/>
  <c r="AP592" i="7"/>
  <c r="AG592" i="7"/>
  <c r="AK592" i="7"/>
  <c r="AO592" i="7"/>
  <c r="L592" i="7"/>
  <c r="O593" i="7"/>
  <c r="K593" i="7" s="1"/>
  <c r="Y592" i="7"/>
  <c r="AR592" i="7"/>
  <c r="Z592" i="7"/>
  <c r="AD592" i="7" l="1"/>
  <c r="AS592" i="7"/>
  <c r="AM592" i="7"/>
  <c r="AC592" i="7"/>
  <c r="M593" i="7"/>
  <c r="N594" i="7" s="1"/>
  <c r="AJ592" i="7"/>
  <c r="AF592" i="7"/>
  <c r="AN592" i="7"/>
  <c r="R594" i="7"/>
  <c r="X593" i="7" s="1"/>
  <c r="S594" i="7"/>
  <c r="AT593" i="7"/>
  <c r="J593" i="7"/>
  <c r="AE592" i="7"/>
  <c r="AQ592" i="7"/>
  <c r="AB592" i="7"/>
  <c r="AI592" i="7"/>
  <c r="L593" i="7"/>
  <c r="P594" i="7" l="1"/>
  <c r="W594" i="7"/>
  <c r="V594" i="7"/>
  <c r="O594" i="7"/>
  <c r="U594" i="7"/>
  <c r="AR593" i="7"/>
  <c r="Y593" i="7"/>
  <c r="Z593" i="7"/>
  <c r="Q594" i="7"/>
  <c r="L594" i="7" l="1"/>
  <c r="AB593" i="7"/>
  <c r="AI593" i="7"/>
  <c r="M594" i="7"/>
  <c r="N595" i="7" s="1"/>
  <c r="AT594" i="7"/>
  <c r="K594" i="7"/>
  <c r="Q595" i="7" s="1"/>
  <c r="S595" i="7"/>
  <c r="AF593" i="7"/>
  <c r="AN593" i="7"/>
  <c r="J594" i="7"/>
  <c r="AJ593" i="7"/>
  <c r="R595" i="7"/>
  <c r="X594" i="7" s="1"/>
  <c r="AS593" i="7"/>
  <c r="AD593" i="7"/>
  <c r="AC593" i="7"/>
  <c r="AM593" i="7"/>
  <c r="AE593" i="7"/>
  <c r="AQ593" i="7"/>
  <c r="T595" i="7"/>
  <c r="AP593" i="7"/>
  <c r="AL593" i="7"/>
  <c r="AH593" i="7"/>
  <c r="AO593" i="7"/>
  <c r="AK593" i="7"/>
  <c r="AG593" i="7"/>
  <c r="AS595" i="7" l="1"/>
  <c r="Y594" i="7"/>
  <c r="Z594" i="7"/>
  <c r="AR594" i="7"/>
  <c r="AH594" i="7"/>
  <c r="AL594" i="7"/>
  <c r="AP594" i="7"/>
  <c r="Z595" i="7"/>
  <c r="AA594" i="7"/>
  <c r="AE595" i="7"/>
  <c r="AD595" i="7"/>
  <c r="AA595" i="7"/>
  <c r="P595" i="7"/>
  <c r="O595" i="7"/>
  <c r="W595" i="7"/>
  <c r="U595" i="7"/>
  <c r="V595" i="7"/>
  <c r="AB595" i="7"/>
  <c r="AC595" i="7"/>
  <c r="AI595" i="7" l="1"/>
  <c r="AB594" i="7"/>
  <c r="L596" i="7"/>
  <c r="L595" i="7"/>
  <c r="AI594" i="7"/>
  <c r="AF594" i="7"/>
  <c r="M595" i="7"/>
  <c r="N596" i="7" s="1"/>
  <c r="K595" i="7"/>
  <c r="Q596" i="7" s="1"/>
  <c r="X595" i="7"/>
  <c r="Y595" i="7"/>
  <c r="AN594" i="7"/>
  <c r="J595" i="7"/>
  <c r="O596" i="7" s="1"/>
  <c r="AJ594" i="7"/>
  <c r="AT595" i="7"/>
  <c r="AR595" i="7"/>
  <c r="AO594" i="7"/>
  <c r="AK594" i="7"/>
  <c r="AG594" i="7"/>
  <c r="AQ595" i="7"/>
  <c r="AQ594" i="7"/>
  <c r="AE594" i="7"/>
  <c r="AC594" i="7"/>
  <c r="AD594" i="7"/>
  <c r="AM595" i="7"/>
  <c r="AS594" i="7"/>
  <c r="AM594" i="7"/>
  <c r="AL595" i="7" l="1"/>
  <c r="T597" i="7"/>
  <c r="AA596" i="7" s="1"/>
  <c r="AP595" i="7"/>
  <c r="AH595" i="7"/>
  <c r="M596" i="7"/>
  <c r="N597" i="7" s="1"/>
  <c r="J596" i="7"/>
  <c r="K596" i="7"/>
  <c r="R597" i="7"/>
  <c r="AJ595" i="7"/>
  <c r="AF595" i="7"/>
  <c r="AN595" i="7"/>
  <c r="P596" i="7"/>
  <c r="S597" i="7" s="1"/>
  <c r="AR596" i="7" l="1"/>
  <c r="Z596" i="7"/>
  <c r="Y596" i="7"/>
  <c r="Q597" i="7"/>
  <c r="U597" i="7"/>
  <c r="P597" i="7"/>
  <c r="O597" i="7"/>
  <c r="W597" i="7"/>
  <c r="V597" i="7"/>
  <c r="V598" i="7"/>
  <c r="AT596" i="7"/>
  <c r="AK595" i="7"/>
  <c r="AG595" i="7"/>
  <c r="AO595" i="7"/>
  <c r="X596" i="7"/>
  <c r="M597" i="7" l="1"/>
  <c r="N598" i="7" s="1"/>
  <c r="AT597" i="7"/>
  <c r="S598" i="7"/>
  <c r="Z597" i="7" s="1"/>
  <c r="K597" i="7"/>
  <c r="U598" i="7" s="1"/>
  <c r="J597" i="7"/>
  <c r="W598" i="7" s="1"/>
  <c r="AF596" i="7"/>
  <c r="AN596" i="7"/>
  <c r="AJ596" i="7"/>
  <c r="R598" i="7"/>
  <c r="X597" i="7" s="1"/>
  <c r="AB596" i="7"/>
  <c r="L597" i="7"/>
  <c r="AI596" i="7"/>
  <c r="AL596" i="7"/>
  <c r="AP596" i="7"/>
  <c r="T598" i="7"/>
  <c r="AA597" i="7" s="1"/>
  <c r="AH596" i="7"/>
  <c r="P598" i="7"/>
  <c r="AK597" i="7" s="1"/>
  <c r="AD597" i="7"/>
  <c r="AC597" i="7"/>
  <c r="AC596" i="7"/>
  <c r="AS596" i="7"/>
  <c r="AM596" i="7"/>
  <c r="AM597" i="7"/>
  <c r="AD596" i="7"/>
  <c r="AS597" i="7"/>
  <c r="AO596" i="7"/>
  <c r="AG596" i="7"/>
  <c r="AK596" i="7"/>
  <c r="Q598" i="7"/>
  <c r="AP597" i="7" s="1"/>
  <c r="O598" i="7"/>
  <c r="Y597" i="7"/>
  <c r="AR597" i="7"/>
  <c r="AE596" i="7"/>
  <c r="AQ596" i="7"/>
  <c r="AO597" i="7"/>
  <c r="AG597" i="7"/>
  <c r="S599" i="7"/>
  <c r="Z598" i="7" s="1"/>
  <c r="AJ597" i="7"/>
  <c r="AQ597" i="7"/>
  <c r="AE597" i="7"/>
  <c r="T599" i="7" l="1"/>
  <c r="AA598" i="7" s="1"/>
  <c r="R599" i="7"/>
  <c r="M598" i="7"/>
  <c r="N599" i="7" s="1"/>
  <c r="AN597" i="7"/>
  <c r="AH597" i="7"/>
  <c r="AI597" i="7"/>
  <c r="AB597" i="7"/>
  <c r="AF597" i="7"/>
  <c r="J598" i="7"/>
  <c r="X598" i="7"/>
  <c r="AT598" i="7"/>
  <c r="K598" i="7"/>
  <c r="L598" i="7" s="1"/>
  <c r="AL597" i="7"/>
  <c r="Y598" i="7"/>
  <c r="Q599" i="7"/>
  <c r="T600" i="7" s="1"/>
  <c r="AA599" i="7" s="1"/>
  <c r="O599" i="7"/>
  <c r="AR598" i="7"/>
  <c r="V599" i="7"/>
  <c r="AC598" i="7" s="1"/>
  <c r="U599" i="7"/>
  <c r="P599" i="7"/>
  <c r="AK598" i="7" s="1"/>
  <c r="W599" i="7"/>
  <c r="AE598" i="7" s="1"/>
  <c r="AJ598" i="7" l="1"/>
  <c r="M599" i="7"/>
  <c r="AE600" i="7"/>
  <c r="AD600" i="7"/>
  <c r="AP598" i="7"/>
  <c r="AL598" i="7"/>
  <c r="AF598" i="7"/>
  <c r="AN598" i="7"/>
  <c r="AH598" i="7"/>
  <c r="R600" i="7"/>
  <c r="AC600" i="7" s="1"/>
  <c r="N600" i="7"/>
  <c r="AG598" i="7"/>
  <c r="J599" i="7"/>
  <c r="K599" i="7"/>
  <c r="P600" i="7" s="1"/>
  <c r="AO598" i="7"/>
  <c r="S600" i="7"/>
  <c r="Z599" i="7" s="1"/>
  <c r="L599" i="7"/>
  <c r="AD598" i="7"/>
  <c r="AM598" i="7"/>
  <c r="AS598" i="7"/>
  <c r="AQ598" i="7"/>
  <c r="AT599" i="7"/>
  <c r="AI598" i="7"/>
  <c r="AB598" i="7"/>
  <c r="X599" i="7"/>
  <c r="AB600" i="7"/>
  <c r="V600" i="7"/>
  <c r="Q600" i="7"/>
  <c r="AL599" i="7" s="1"/>
  <c r="U600" i="7"/>
  <c r="O600" i="7"/>
  <c r="M600" i="7" s="1"/>
  <c r="W600" i="7" l="1"/>
  <c r="AQ599" i="7" s="1"/>
  <c r="Y599" i="7"/>
  <c r="AR599" i="7"/>
  <c r="AE599" i="7"/>
  <c r="AQ600" i="7"/>
  <c r="AS600" i="7"/>
  <c r="L600" i="7"/>
  <c r="N601" i="7"/>
  <c r="AP599" i="7"/>
  <c r="J600" i="7"/>
  <c r="Z600" i="7"/>
  <c r="K600" i="7"/>
  <c r="AA600" i="7"/>
  <c r="AH599" i="7"/>
  <c r="Y600" i="7"/>
  <c r="AN599" i="7"/>
  <c r="X600" i="7"/>
  <c r="AJ599" i="7"/>
  <c r="AB599" i="7"/>
  <c r="AI599" i="7"/>
  <c r="AI600" i="7"/>
  <c r="AS599" i="7"/>
  <c r="AM600" i="7"/>
  <c r="AD599" i="7"/>
  <c r="AM599" i="7"/>
  <c r="AC599" i="7"/>
  <c r="L601" i="7"/>
  <c r="AT600" i="7"/>
  <c r="AF599" i="7"/>
  <c r="AR600" i="7"/>
  <c r="AK599" i="7"/>
  <c r="AO599" i="7"/>
  <c r="AG599" i="7"/>
  <c r="P601" i="7" l="1"/>
  <c r="AK600" i="7" s="1"/>
  <c r="O601" i="7"/>
  <c r="AO600" i="7"/>
  <c r="Q601" i="7"/>
  <c r="AN600" i="7" l="1"/>
  <c r="M601" i="7"/>
  <c r="AG600" i="7"/>
  <c r="AF600" i="7"/>
  <c r="R602" i="7"/>
  <c r="X601" i="7" s="1"/>
  <c r="K601" i="7"/>
  <c r="N602" i="7"/>
  <c r="AJ600" i="7"/>
  <c r="AL600" i="7"/>
  <c r="AH600" i="7"/>
  <c r="T602" i="7"/>
  <c r="AA601" i="7" s="1"/>
  <c r="AP600" i="7"/>
  <c r="AT601" i="7"/>
  <c r="J601" i="7"/>
  <c r="V602" i="7" s="1"/>
  <c r="AD601" i="7" s="1"/>
  <c r="S602" i="7"/>
  <c r="Y601" i="7" s="1"/>
  <c r="O602" i="7" l="1"/>
  <c r="P602" i="7"/>
  <c r="AK601" i="7" s="1"/>
  <c r="AM601" i="7"/>
  <c r="AR601" i="7"/>
  <c r="Z601" i="7"/>
  <c r="AN601" i="7"/>
  <c r="W602" i="7"/>
  <c r="AE601" i="7" s="1"/>
  <c r="AS601" i="7"/>
  <c r="AC601" i="7"/>
  <c r="V603" i="7"/>
  <c r="AS602" i="7" s="1"/>
  <c r="Q602" i="7"/>
  <c r="AL601" i="7" s="1"/>
  <c r="U602" i="7"/>
  <c r="AJ601" i="7" l="1"/>
  <c r="M602" i="7"/>
  <c r="AF601" i="7"/>
  <c r="AC602" i="7"/>
  <c r="AD602" i="7"/>
  <c r="N603" i="7"/>
  <c r="AM602" i="7"/>
  <c r="AG601" i="7"/>
  <c r="AO601" i="7"/>
  <c r="T603" i="7"/>
  <c r="AA602" i="7" s="1"/>
  <c r="AH601" i="7"/>
  <c r="R603" i="7"/>
  <c r="X602" i="7" s="1"/>
  <c r="AP601" i="7"/>
  <c r="AI601" i="7"/>
  <c r="AB601" i="7"/>
  <c r="S603" i="7"/>
  <c r="AR602" i="7" s="1"/>
  <c r="K602" i="7"/>
  <c r="AQ601" i="7"/>
  <c r="L602" i="7"/>
  <c r="J602" i="7"/>
  <c r="AT602" i="7"/>
  <c r="Q603" i="7" l="1"/>
  <c r="AL602" i="7" s="1"/>
  <c r="Z602" i="7"/>
  <c r="P603" i="7"/>
  <c r="AO602" i="7" s="1"/>
  <c r="U603" i="7"/>
  <c r="AI602" i="7" s="1"/>
  <c r="Y602" i="7"/>
  <c r="W603" i="7"/>
  <c r="O603" i="7"/>
  <c r="M603" i="7" l="1"/>
  <c r="AH602" i="7"/>
  <c r="AP602" i="7"/>
  <c r="K603" i="7"/>
  <c r="T604" i="7"/>
  <c r="AA603" i="7" s="1"/>
  <c r="AG602" i="7"/>
  <c r="AK602" i="7"/>
  <c r="AB602" i="7"/>
  <c r="N604" i="7"/>
  <c r="AN602" i="7"/>
  <c r="R604" i="7"/>
  <c r="X603" i="7" s="1"/>
  <c r="AQ602" i="7"/>
  <c r="AF602" i="7"/>
  <c r="AE602" i="7"/>
  <c r="J603" i="7"/>
  <c r="L603" i="7" s="1"/>
  <c r="AT603" i="7"/>
  <c r="AJ602" i="7"/>
  <c r="S604" i="7"/>
  <c r="AR603" i="7" s="1"/>
  <c r="W604" i="7" l="1"/>
  <c r="U604" i="7"/>
  <c r="AB603" i="7" s="1"/>
  <c r="Z603" i="7"/>
  <c r="Y603" i="7"/>
  <c r="P604" i="7"/>
  <c r="V604" i="7"/>
  <c r="O604" i="7"/>
  <c r="Q604" i="7"/>
  <c r="AE603" i="7"/>
  <c r="AQ603" i="7"/>
  <c r="M604" i="7" l="1"/>
  <c r="AI603" i="7"/>
  <c r="AP603" i="7"/>
  <c r="T605" i="7"/>
  <c r="AL603" i="7"/>
  <c r="AH603" i="7"/>
  <c r="N605" i="7"/>
  <c r="AN603" i="7"/>
  <c r="J604" i="7"/>
  <c r="R605" i="7"/>
  <c r="X604" i="7" s="1"/>
  <c r="AJ603" i="7"/>
  <c r="AF603" i="7"/>
  <c r="AT604" i="7"/>
  <c r="K604" i="7"/>
  <c r="S605" i="7"/>
  <c r="AM603" i="7"/>
  <c r="AS603" i="7"/>
  <c r="AC603" i="7"/>
  <c r="AD603" i="7"/>
  <c r="AO603" i="7"/>
  <c r="AK603" i="7"/>
  <c r="AG603" i="7"/>
  <c r="AA604" i="7"/>
  <c r="P605" i="7"/>
  <c r="L604" i="7"/>
  <c r="V605" i="7" l="1"/>
  <c r="AS604" i="7" s="1"/>
  <c r="O605" i="7"/>
  <c r="W605" i="7"/>
  <c r="U605" i="7"/>
  <c r="AC604" i="7"/>
  <c r="Q605" i="7"/>
  <c r="J605" i="7" s="1"/>
  <c r="AM604" i="7"/>
  <c r="AD604" i="7"/>
  <c r="AK604" i="7"/>
  <c r="Z604" i="7"/>
  <c r="Y604" i="7"/>
  <c r="AR604" i="7"/>
  <c r="AO604" i="7"/>
  <c r="AG604" i="7"/>
  <c r="M605" i="7" l="1"/>
  <c r="AP604" i="7"/>
  <c r="T606" i="7"/>
  <c r="AA605" i="7" s="1"/>
  <c r="AH604" i="7"/>
  <c r="AL604" i="7"/>
  <c r="AB604" i="7"/>
  <c r="AI604" i="7"/>
  <c r="L605" i="7"/>
  <c r="AE604" i="7"/>
  <c r="AQ604" i="7"/>
  <c r="R606" i="7"/>
  <c r="X605" i="7" s="1"/>
  <c r="K605" i="7"/>
  <c r="W606" i="7" s="1"/>
  <c r="AJ604" i="7"/>
  <c r="AT605" i="7"/>
  <c r="AN604" i="7"/>
  <c r="AF604" i="7"/>
  <c r="N606" i="7"/>
  <c r="S606" i="7"/>
  <c r="U606" i="7" l="1"/>
  <c r="AI605" i="7" s="1"/>
  <c r="AE605" i="7"/>
  <c r="AQ605" i="7"/>
  <c r="AB605" i="7"/>
  <c r="O606" i="7"/>
  <c r="M606" i="7" s="1"/>
  <c r="Y605" i="7"/>
  <c r="AR605" i="7"/>
  <c r="Z605" i="7"/>
  <c r="V606" i="7"/>
  <c r="Q606" i="7"/>
  <c r="P606" i="7"/>
  <c r="AT606" i="7" l="1"/>
  <c r="J606" i="7"/>
  <c r="AN605" i="7"/>
  <c r="AF605" i="7"/>
  <c r="N607" i="7"/>
  <c r="S607" i="7"/>
  <c r="R607" i="7"/>
  <c r="X606" i="7" s="1"/>
  <c r="AJ605" i="7"/>
  <c r="K606" i="7"/>
  <c r="AO605" i="7"/>
  <c r="AG605" i="7"/>
  <c r="AK605" i="7"/>
  <c r="AP605" i="7"/>
  <c r="T607" i="7"/>
  <c r="AA606" i="7" s="1"/>
  <c r="AH605" i="7"/>
  <c r="AL605" i="7"/>
  <c r="AC605" i="7"/>
  <c r="AD605" i="7"/>
  <c r="AM605" i="7"/>
  <c r="AS605" i="7"/>
  <c r="Q607" i="7"/>
  <c r="L606" i="7"/>
  <c r="AR606" i="7" l="1"/>
  <c r="Z606" i="7"/>
  <c r="AH606" i="7"/>
  <c r="AP606" i="7"/>
  <c r="T608" i="7"/>
  <c r="AA607" i="7" s="1"/>
  <c r="AL606" i="7"/>
  <c r="Y606" i="7"/>
  <c r="V607" i="7"/>
  <c r="U607" i="7"/>
  <c r="O607" i="7"/>
  <c r="W607" i="7"/>
  <c r="P607" i="7"/>
  <c r="M607" i="7" l="1"/>
  <c r="AE606" i="7"/>
  <c r="AQ606" i="7"/>
  <c r="AG606" i="7"/>
  <c r="AO606" i="7"/>
  <c r="AK606" i="7"/>
  <c r="AC606" i="7"/>
  <c r="AS606" i="7"/>
  <c r="AD606" i="7"/>
  <c r="AM606" i="7"/>
  <c r="AI606" i="7"/>
  <c r="L607" i="7"/>
  <c r="AB606" i="7"/>
  <c r="N608" i="7"/>
  <c r="S608" i="7"/>
  <c r="AF606" i="7"/>
  <c r="AJ606" i="7"/>
  <c r="R608" i="7"/>
  <c r="K607" i="7"/>
  <c r="AN606" i="7"/>
  <c r="J607" i="7"/>
  <c r="AT607" i="7"/>
  <c r="W608" i="7" l="1"/>
  <c r="AE607" i="7" s="1"/>
  <c r="Y607" i="7"/>
  <c r="Z607" i="7"/>
  <c r="Q608" i="7"/>
  <c r="O608" i="7"/>
  <c r="U608" i="7"/>
  <c r="X607" i="7"/>
  <c r="P608" i="7"/>
  <c r="V608" i="7"/>
  <c r="AR607" i="7"/>
  <c r="M608" i="7" l="1"/>
  <c r="AQ607" i="7"/>
  <c r="AI607" i="7"/>
  <c r="L608" i="7"/>
  <c r="AB607" i="7"/>
  <c r="AJ607" i="7"/>
  <c r="R609" i="7"/>
  <c r="X608" i="7" s="1"/>
  <c r="N609" i="7"/>
  <c r="J608" i="7"/>
  <c r="K608" i="7"/>
  <c r="S609" i="7"/>
  <c r="Y608" i="7" s="1"/>
  <c r="AT608" i="7"/>
  <c r="AN607" i="7"/>
  <c r="AF607" i="7"/>
  <c r="AP607" i="7"/>
  <c r="T609" i="7"/>
  <c r="AH607" i="7"/>
  <c r="AL607" i="7"/>
  <c r="AK607" i="7"/>
  <c r="AO607" i="7"/>
  <c r="AG607" i="7"/>
  <c r="AS607" i="7"/>
  <c r="AD607" i="7"/>
  <c r="AC607" i="7"/>
  <c r="AM607" i="7"/>
  <c r="Z608" i="7" l="1"/>
  <c r="V609" i="7"/>
  <c r="AS608" i="7" s="1"/>
  <c r="Q609" i="7"/>
  <c r="W609" i="7"/>
  <c r="U609" i="7"/>
  <c r="AA608" i="7"/>
  <c r="AR608" i="7"/>
  <c r="AD608" i="7"/>
  <c r="P609" i="7"/>
  <c r="O609" i="7"/>
  <c r="M609" i="7" s="1"/>
  <c r="AM608" i="7" l="1"/>
  <c r="AC608" i="7"/>
  <c r="L609" i="7"/>
  <c r="AB608" i="7"/>
  <c r="AI608" i="7"/>
  <c r="AO608" i="7"/>
  <c r="AK608" i="7"/>
  <c r="AG608" i="7"/>
  <c r="AE608" i="7"/>
  <c r="AQ608" i="7"/>
  <c r="T610" i="7"/>
  <c r="AP608" i="7"/>
  <c r="AA609" i="7"/>
  <c r="AL608" i="7"/>
  <c r="AH608" i="7"/>
  <c r="AF608" i="7"/>
  <c r="N610" i="7"/>
  <c r="S610" i="7"/>
  <c r="AR609" i="7" s="1"/>
  <c r="K609" i="7"/>
  <c r="J609" i="7"/>
  <c r="O610" i="7" s="1"/>
  <c r="R610" i="7"/>
  <c r="AT609" i="7"/>
  <c r="Y609" i="7"/>
  <c r="AN608" i="7"/>
  <c r="AJ608" i="7"/>
  <c r="Q610" i="7" l="1"/>
  <c r="AP609" i="7" s="1"/>
  <c r="Z609" i="7"/>
  <c r="R611" i="7"/>
  <c r="X610" i="7" s="1"/>
  <c r="AJ609" i="7"/>
  <c r="AF609" i="7"/>
  <c r="AN609" i="7"/>
  <c r="T611" i="7"/>
  <c r="AA610" i="7" s="1"/>
  <c r="W610" i="7"/>
  <c r="V610" i="7"/>
  <c r="U610" i="7"/>
  <c r="P610" i="7"/>
  <c r="M610" i="7" s="1"/>
  <c r="V611" i="7"/>
  <c r="AS610" i="7" s="1"/>
  <c r="X609" i="7"/>
  <c r="AH609" i="7" l="1"/>
  <c r="AL609" i="7"/>
  <c r="AT610" i="7"/>
  <c r="AD610" i="7"/>
  <c r="AC610" i="7"/>
  <c r="AC609" i="7"/>
  <c r="AD609" i="7"/>
  <c r="AM610" i="7"/>
  <c r="AS609" i="7"/>
  <c r="AM609" i="7"/>
  <c r="K610" i="7"/>
  <c r="AE609" i="7"/>
  <c r="AQ609" i="7"/>
  <c r="J610" i="7"/>
  <c r="S611" i="7"/>
  <c r="AR610" i="7" s="1"/>
  <c r="AK609" i="7"/>
  <c r="AG609" i="7"/>
  <c r="AO609" i="7"/>
  <c r="N611" i="7"/>
  <c r="L610" i="7"/>
  <c r="AB609" i="7"/>
  <c r="AI609" i="7"/>
  <c r="Q611" i="7" l="1"/>
  <c r="AP610" i="7" s="1"/>
  <c r="O611" i="7"/>
  <c r="P611" i="7"/>
  <c r="W611" i="7"/>
  <c r="AJ610" i="7"/>
  <c r="R612" i="7"/>
  <c r="AF610" i="7"/>
  <c r="U611" i="7"/>
  <c r="Y610" i="7"/>
  <c r="Z610" i="7"/>
  <c r="AN610" i="7"/>
  <c r="M611" i="7" l="1"/>
  <c r="S612" i="7"/>
  <c r="AS612" i="7" s="1"/>
  <c r="AH610" i="7"/>
  <c r="T612" i="7"/>
  <c r="AL610" i="7"/>
  <c r="J611" i="7"/>
  <c r="W612" i="7" s="1"/>
  <c r="K611" i="7"/>
  <c r="V612" i="7" s="1"/>
  <c r="AM611" i="7" s="1"/>
  <c r="Y611" i="7"/>
  <c r="X611" i="7"/>
  <c r="AB612" i="7"/>
  <c r="AC612" i="7"/>
  <c r="AB610" i="7"/>
  <c r="AI610" i="7"/>
  <c r="N612" i="7"/>
  <c r="AQ610" i="7"/>
  <c r="AE610" i="7"/>
  <c r="Z611" i="7"/>
  <c r="AT611" i="7"/>
  <c r="AA611" i="7"/>
  <c r="AE612" i="7"/>
  <c r="AD612" i="7"/>
  <c r="AK610" i="7"/>
  <c r="AR611" i="7"/>
  <c r="AO610" i="7"/>
  <c r="AG610" i="7"/>
  <c r="P612" i="7" l="1"/>
  <c r="AG611" i="7" s="1"/>
  <c r="O612" i="7"/>
  <c r="Q612" i="7"/>
  <c r="AH611" i="7" s="1"/>
  <c r="L611" i="7"/>
  <c r="AS611" i="7"/>
  <c r="U612" i="7"/>
  <c r="AI611" i="7" s="1"/>
  <c r="AM612" i="7"/>
  <c r="AD611" i="7"/>
  <c r="AC611" i="7"/>
  <c r="AQ611" i="7"/>
  <c r="AQ612" i="7"/>
  <c r="AE611" i="7"/>
  <c r="X612" i="7"/>
  <c r="AJ611" i="7"/>
  <c r="Y612" i="7"/>
  <c r="J612" i="7"/>
  <c r="AN611" i="7"/>
  <c r="AA612" i="7"/>
  <c r="Z612" i="7"/>
  <c r="AL611" i="7"/>
  <c r="AK611" i="7"/>
  <c r="AR612" i="7"/>
  <c r="AO611" i="7"/>
  <c r="AF611" i="7"/>
  <c r="M612" i="7" l="1"/>
  <c r="N613" i="7" s="1"/>
  <c r="AP611" i="7"/>
  <c r="K612" i="7"/>
  <c r="Q613" i="7" s="1"/>
  <c r="T614" i="7" s="1"/>
  <c r="AA613" i="7" s="1"/>
  <c r="L612" i="7"/>
  <c r="AB611" i="7"/>
  <c r="AT612" i="7"/>
  <c r="AI612" i="7"/>
  <c r="L613" i="7"/>
  <c r="O613" i="7"/>
  <c r="P613" i="7" l="1"/>
  <c r="AO612" i="7" s="1"/>
  <c r="AG612" i="7"/>
  <c r="K613" i="7"/>
  <c r="AP612" i="7"/>
  <c r="AL612" i="7"/>
  <c r="AH612" i="7"/>
  <c r="R614" i="7"/>
  <c r="X613" i="7" s="1"/>
  <c r="AT613" i="7"/>
  <c r="S614" i="7"/>
  <c r="Y613" i="7" s="1"/>
  <c r="AJ612" i="7"/>
  <c r="J613" i="7"/>
  <c r="AF612" i="7"/>
  <c r="AN612" i="7"/>
  <c r="AK612" i="7" l="1"/>
  <c r="M613" i="7"/>
  <c r="N614" i="7" s="1"/>
  <c r="Q614" i="7"/>
  <c r="O614" i="7"/>
  <c r="M614" i="7" s="1"/>
  <c r="V614" i="7"/>
  <c r="P614" i="7"/>
  <c r="U614" i="7"/>
  <c r="W614" i="7"/>
  <c r="AR613" i="7"/>
  <c r="Z613" i="7"/>
  <c r="V615" i="7"/>
  <c r="AD614" i="7" s="1"/>
  <c r="AS614" i="7" l="1"/>
  <c r="AQ613" i="7"/>
  <c r="AE613" i="7"/>
  <c r="AB613" i="7"/>
  <c r="AI613" i="7"/>
  <c r="L614" i="7"/>
  <c r="AO613" i="7"/>
  <c r="AK613" i="7"/>
  <c r="AG613" i="7"/>
  <c r="AC614" i="7"/>
  <c r="AD613" i="7"/>
  <c r="AM613" i="7"/>
  <c r="AS613" i="7"/>
  <c r="AC613" i="7"/>
  <c r="AM614" i="7"/>
  <c r="AJ613" i="7"/>
  <c r="R615" i="7"/>
  <c r="S615" i="7"/>
  <c r="Z614" i="7" s="1"/>
  <c r="AT614" i="7"/>
  <c r="AF613" i="7"/>
  <c r="J614" i="7"/>
  <c r="N615" i="7"/>
  <c r="AN613" i="7"/>
  <c r="K614" i="7"/>
  <c r="AH613" i="7"/>
  <c r="AL613" i="7"/>
  <c r="AP613" i="7"/>
  <c r="T615" i="7"/>
  <c r="O615" i="7" l="1"/>
  <c r="Y614" i="7"/>
  <c r="P615" i="7"/>
  <c r="AA614" i="7"/>
  <c r="U615" i="7"/>
  <c r="W615" i="7"/>
  <c r="X614" i="7"/>
  <c r="Q615" i="7"/>
  <c r="AR614" i="7"/>
  <c r="AN614" i="7" l="1"/>
  <c r="M615" i="7"/>
  <c r="K615" i="7"/>
  <c r="AJ614" i="7"/>
  <c r="R616" i="7"/>
  <c r="X615" i="7" s="1"/>
  <c r="AF614" i="7"/>
  <c r="S616" i="7"/>
  <c r="AR615" i="7" s="1"/>
  <c r="N616" i="7"/>
  <c r="AQ614" i="7"/>
  <c r="AE614" i="7"/>
  <c r="AT615" i="7"/>
  <c r="AI614" i="7"/>
  <c r="AB614" i="7"/>
  <c r="AH614" i="7"/>
  <c r="T616" i="7"/>
  <c r="AL614" i="7"/>
  <c r="AP614" i="7"/>
  <c r="AG614" i="7"/>
  <c r="AO614" i="7"/>
  <c r="AK614" i="7"/>
  <c r="J615" i="7"/>
  <c r="P616" i="7" s="1"/>
  <c r="Z615" i="7" l="1"/>
  <c r="Y615" i="7"/>
  <c r="AO615" i="7"/>
  <c r="AK615" i="7"/>
  <c r="AG615" i="7"/>
  <c r="V616" i="7"/>
  <c r="U616" i="7"/>
  <c r="AA615" i="7"/>
  <c r="W616" i="7"/>
  <c r="O616" i="7"/>
  <c r="L615" i="7"/>
  <c r="Q616" i="7"/>
  <c r="M616" i="7" l="1"/>
  <c r="L616" i="7"/>
  <c r="AB615" i="7"/>
  <c r="AI615" i="7"/>
  <c r="AM615" i="7"/>
  <c r="AS615" i="7"/>
  <c r="AC615" i="7"/>
  <c r="AD615" i="7"/>
  <c r="AJ615" i="7"/>
  <c r="AT616" i="7"/>
  <c r="R617" i="7"/>
  <c r="K616" i="7"/>
  <c r="S617" i="7"/>
  <c r="Z616" i="7" s="1"/>
  <c r="N617" i="7"/>
  <c r="J616" i="7"/>
  <c r="P617" i="7" s="1"/>
  <c r="AN615" i="7"/>
  <c r="AF615" i="7"/>
  <c r="AL615" i="7"/>
  <c r="T617" i="7"/>
  <c r="AH615" i="7"/>
  <c r="AP615" i="7"/>
  <c r="AE615" i="7"/>
  <c r="AQ615" i="7"/>
  <c r="W617" i="7" l="1"/>
  <c r="AQ616" i="7" s="1"/>
  <c r="Q617" i="7"/>
  <c r="AP616" i="7" s="1"/>
  <c r="AG616" i="7"/>
  <c r="AK616" i="7"/>
  <c r="AO616" i="7"/>
  <c r="O617" i="7"/>
  <c r="M617" i="7" s="1"/>
  <c r="Y616" i="7"/>
  <c r="AR616" i="7"/>
  <c r="AA616" i="7"/>
  <c r="X616" i="7"/>
  <c r="U617" i="7"/>
  <c r="V617" i="7"/>
  <c r="AE616" i="7" l="1"/>
  <c r="AH616" i="7"/>
  <c r="AL616" i="7"/>
  <c r="T618" i="7"/>
  <c r="AA617" i="7" s="1"/>
  <c r="AC616" i="7"/>
  <c r="AS616" i="7"/>
  <c r="AD616" i="7"/>
  <c r="AM616" i="7"/>
  <c r="AN616" i="7"/>
  <c r="R618" i="7"/>
  <c r="S618" i="7"/>
  <c r="N618" i="7"/>
  <c r="K617" i="7"/>
  <c r="AT617" i="7"/>
  <c r="J617" i="7"/>
  <c r="AJ616" i="7"/>
  <c r="AF616" i="7"/>
  <c r="AB616" i="7"/>
  <c r="L617" i="7"/>
  <c r="AI616" i="7"/>
  <c r="O618" i="7" l="1"/>
  <c r="Q618" i="7"/>
  <c r="AH617" i="7" s="1"/>
  <c r="AR617" i="7"/>
  <c r="Z617" i="7"/>
  <c r="X617" i="7"/>
  <c r="Y617" i="7"/>
  <c r="V618" i="7"/>
  <c r="U618" i="7"/>
  <c r="W618" i="7"/>
  <c r="AF617" i="7"/>
  <c r="R619" i="7"/>
  <c r="AN617" i="7"/>
  <c r="P618" i="7"/>
  <c r="AJ617" i="7" l="1"/>
  <c r="M618" i="7"/>
  <c r="N619" i="7" s="1"/>
  <c r="S619" i="7"/>
  <c r="Y618" i="7" s="1"/>
  <c r="AL617" i="7"/>
  <c r="AP617" i="7"/>
  <c r="T619" i="7"/>
  <c r="AA618" i="7" s="1"/>
  <c r="AE617" i="7"/>
  <c r="AQ617" i="7"/>
  <c r="AS617" i="7"/>
  <c r="AC617" i="7"/>
  <c r="AD617" i="7"/>
  <c r="AM617" i="7"/>
  <c r="L618" i="7"/>
  <c r="AB617" i="7"/>
  <c r="AI617" i="7"/>
  <c r="K618" i="7"/>
  <c r="AT618" i="7"/>
  <c r="X618" i="7"/>
  <c r="J618" i="7"/>
  <c r="AG617" i="7"/>
  <c r="AO617" i="7"/>
  <c r="AK617" i="7"/>
  <c r="AR618" i="7" l="1"/>
  <c r="O619" i="7"/>
  <c r="Z618" i="7"/>
  <c r="W619" i="7"/>
  <c r="AQ618" i="7" s="1"/>
  <c r="Q619" i="7"/>
  <c r="AL618" i="7" s="1"/>
  <c r="R620" i="7"/>
  <c r="AN618" i="7"/>
  <c r="AF618" i="7"/>
  <c r="P619" i="7"/>
  <c r="V619" i="7"/>
  <c r="U619" i="7"/>
  <c r="AJ618" i="7" l="1"/>
  <c r="M619" i="7"/>
  <c r="S620" i="7"/>
  <c r="Y619" i="7" s="1"/>
  <c r="AE618" i="7"/>
  <c r="AH618" i="7"/>
  <c r="AP618" i="7"/>
  <c r="T620" i="7"/>
  <c r="AS618" i="7"/>
  <c r="AD618" i="7"/>
  <c r="AC618" i="7"/>
  <c r="AM618" i="7"/>
  <c r="L619" i="7"/>
  <c r="AB618" i="7"/>
  <c r="AI618" i="7"/>
  <c r="AT619" i="7"/>
  <c r="AG618" i="7"/>
  <c r="AR619" i="7"/>
  <c r="AK618" i="7"/>
  <c r="AO618" i="7"/>
  <c r="J619" i="7"/>
  <c r="K619" i="7"/>
  <c r="Q620" i="7" s="1"/>
  <c r="N620" i="7"/>
  <c r="X619" i="7"/>
  <c r="Z619" i="7" l="1"/>
  <c r="V621" i="7"/>
  <c r="AA619" i="7"/>
  <c r="P620" i="7"/>
  <c r="AO619" i="7" s="1"/>
  <c r="T621" i="7"/>
  <c r="AP619" i="7"/>
  <c r="AL619" i="7"/>
  <c r="O620" i="7"/>
  <c r="M620" i="7" s="1"/>
  <c r="U620" i="7"/>
  <c r="AD620" i="7"/>
  <c r="AC620" i="7"/>
  <c r="AS620" i="7"/>
  <c r="V620" i="7"/>
  <c r="W620" i="7"/>
  <c r="AH619" i="7"/>
  <c r="AK619" i="7" l="1"/>
  <c r="AG619" i="7"/>
  <c r="AC619" i="7"/>
  <c r="AD619" i="7"/>
  <c r="AS619" i="7"/>
  <c r="AM619" i="7"/>
  <c r="AA620" i="7"/>
  <c r="AE619" i="7"/>
  <c r="AQ619" i="7"/>
  <c r="AM620" i="7"/>
  <c r="L620" i="7"/>
  <c r="AB619" i="7"/>
  <c r="AI619" i="7"/>
  <c r="K620" i="7"/>
  <c r="J620" i="7"/>
  <c r="U621" i="7" s="1"/>
  <c r="N621" i="7"/>
  <c r="AT620" i="7"/>
  <c r="S621" i="7"/>
  <c r="Y620" i="7" s="1"/>
  <c r="R621" i="7"/>
  <c r="X620" i="7" s="1"/>
  <c r="AN619" i="7"/>
  <c r="AJ619" i="7"/>
  <c r="AF619" i="7"/>
  <c r="Q621" i="7" l="1"/>
  <c r="AH620" i="7" s="1"/>
  <c r="W621" i="7"/>
  <c r="AQ620" i="7" s="1"/>
  <c r="AB620" i="7"/>
  <c r="AI620" i="7"/>
  <c r="P621" i="7"/>
  <c r="O621" i="7"/>
  <c r="M621" i="7" s="1"/>
  <c r="AP620" i="7"/>
  <c r="AL620" i="7"/>
  <c r="AE620" i="7"/>
  <c r="AR620" i="7"/>
  <c r="Z620" i="7"/>
  <c r="T622" i="7" l="1"/>
  <c r="S622" i="7"/>
  <c r="AR621" i="7" s="1"/>
  <c r="K621" i="7"/>
  <c r="R622" i="7"/>
  <c r="X621" i="7" s="1"/>
  <c r="AT621" i="7"/>
  <c r="N622" i="7"/>
  <c r="J621" i="7"/>
  <c r="AJ620" i="7"/>
  <c r="AN620" i="7"/>
  <c r="AF620" i="7"/>
  <c r="AK620" i="7"/>
  <c r="AG620" i="7"/>
  <c r="AO620" i="7"/>
  <c r="AA621" i="7"/>
  <c r="Y621" i="7" l="1"/>
  <c r="W622" i="7"/>
  <c r="U622" i="7"/>
  <c r="P622" i="7"/>
  <c r="V622" i="7"/>
  <c r="O622" i="7"/>
  <c r="M622" i="7" s="1"/>
  <c r="Q622" i="7"/>
  <c r="L621" i="7"/>
  <c r="Z621" i="7"/>
  <c r="AN621" i="7" l="1"/>
  <c r="J622" i="7"/>
  <c r="R623" i="7"/>
  <c r="AJ621" i="7"/>
  <c r="K622" i="7"/>
  <c r="Q623" i="7" s="1"/>
  <c r="AL622" i="7" s="1"/>
  <c r="X622" i="7"/>
  <c r="S623" i="7"/>
  <c r="AT622" i="7"/>
  <c r="N623" i="7"/>
  <c r="AF621" i="7"/>
  <c r="AM621" i="7"/>
  <c r="AD621" i="7"/>
  <c r="AS621" i="7"/>
  <c r="AC621" i="7"/>
  <c r="AK621" i="7"/>
  <c r="AO621" i="7"/>
  <c r="AG621" i="7"/>
  <c r="L622" i="7"/>
  <c r="AB621" i="7"/>
  <c r="AI621" i="7"/>
  <c r="T623" i="7"/>
  <c r="AL621" i="7"/>
  <c r="AP621" i="7"/>
  <c r="AH621" i="7"/>
  <c r="AE621" i="7"/>
  <c r="AQ621" i="7"/>
  <c r="W623" i="7" l="1"/>
  <c r="O623" i="7"/>
  <c r="P623" i="7"/>
  <c r="AK622" i="7" s="1"/>
  <c r="AP622" i="7"/>
  <c r="AR622" i="7"/>
  <c r="T624" i="7"/>
  <c r="AA623" i="7" s="1"/>
  <c r="AE622" i="7"/>
  <c r="Z622" i="7"/>
  <c r="AQ622" i="7"/>
  <c r="AH622" i="7"/>
  <c r="Y622" i="7"/>
  <c r="U623" i="7"/>
  <c r="V623" i="7"/>
  <c r="AA622" i="7"/>
  <c r="AF622" i="7" l="1"/>
  <c r="M623" i="7"/>
  <c r="J623" i="7"/>
  <c r="R624" i="7"/>
  <c r="X623" i="7" s="1"/>
  <c r="AN622" i="7"/>
  <c r="AJ622" i="7"/>
  <c r="S624" i="7"/>
  <c r="Y623" i="7" s="1"/>
  <c r="K623" i="7"/>
  <c r="V624" i="7" s="1"/>
  <c r="AO622" i="7"/>
  <c r="AG622" i="7"/>
  <c r="AT623" i="7"/>
  <c r="N624" i="7"/>
  <c r="AD622" i="7"/>
  <c r="AS622" i="7"/>
  <c r="AC622" i="7"/>
  <c r="AM622" i="7"/>
  <c r="AB622" i="7"/>
  <c r="L623" i="7"/>
  <c r="AI622" i="7"/>
  <c r="Z623" i="7" l="1"/>
  <c r="AR623" i="7"/>
  <c r="Q624" i="7"/>
  <c r="AH623" i="7" s="1"/>
  <c r="O624" i="7"/>
  <c r="AD623" i="7"/>
  <c r="AM623" i="7"/>
  <c r="AS623" i="7"/>
  <c r="U624" i="7"/>
  <c r="AB623" i="7" s="1"/>
  <c r="P624" i="7"/>
  <c r="AG623" i="7" s="1"/>
  <c r="W624" i="7"/>
  <c r="AC623" i="7"/>
  <c r="T625" i="7"/>
  <c r="AA624" i="7" s="1"/>
  <c r="AP623" i="7"/>
  <c r="AL623" i="7"/>
  <c r="AF623" i="7"/>
  <c r="M624" i="7" l="1"/>
  <c r="N625" i="7" s="1"/>
  <c r="AJ623" i="7"/>
  <c r="R625" i="7"/>
  <c r="X624" i="7" s="1"/>
  <c r="AN623" i="7"/>
  <c r="AO623" i="7"/>
  <c r="AE623" i="7"/>
  <c r="AQ623" i="7"/>
  <c r="J624" i="7"/>
  <c r="AT624" i="7"/>
  <c r="AI623" i="7"/>
  <c r="K624" i="7"/>
  <c r="S625" i="7"/>
  <c r="AR624" i="7" s="1"/>
  <c r="AK623" i="7"/>
  <c r="L624" i="7"/>
  <c r="Q625" i="7" l="1"/>
  <c r="T626" i="7" s="1"/>
  <c r="W625" i="7"/>
  <c r="AQ624" i="7" s="1"/>
  <c r="P625" i="7"/>
  <c r="AK624" i="7" s="1"/>
  <c r="AL624" i="7"/>
  <c r="AP624" i="7"/>
  <c r="AH624" i="7"/>
  <c r="AA625" i="7"/>
  <c r="U625" i="7"/>
  <c r="AB624" i="7" s="1"/>
  <c r="O625" i="7"/>
  <c r="M625" i="7" s="1"/>
  <c r="Y624" i="7"/>
  <c r="V625" i="7"/>
  <c r="Z624" i="7"/>
  <c r="V626" i="7"/>
  <c r="AD625" i="7" s="1"/>
  <c r="AG624" i="7"/>
  <c r="AO624" i="7"/>
  <c r="AE624" i="7"/>
  <c r="AD626" i="7"/>
  <c r="AE626" i="7"/>
  <c r="AC625" i="7" l="1"/>
  <c r="AM626" i="7"/>
  <c r="K625" i="7"/>
  <c r="AS625" i="7"/>
  <c r="AI624" i="7"/>
  <c r="AF624" i="7"/>
  <c r="N626" i="7"/>
  <c r="AT625" i="7"/>
  <c r="AM624" i="7"/>
  <c r="AN624" i="7"/>
  <c r="AM625" i="7"/>
  <c r="AD624" i="7"/>
  <c r="R626" i="7"/>
  <c r="X625" i="7" s="1"/>
  <c r="AC624" i="7"/>
  <c r="S626" i="7"/>
  <c r="AR625" i="7" s="1"/>
  <c r="L625" i="7"/>
  <c r="AS624" i="7"/>
  <c r="J625" i="7"/>
  <c r="W626" i="7" s="1"/>
  <c r="AQ626" i="7" s="1"/>
  <c r="AJ624" i="7"/>
  <c r="Z625" i="7" l="1"/>
  <c r="AE625" i="7"/>
  <c r="U626" i="7"/>
  <c r="AI626" i="7" s="1"/>
  <c r="P626" i="7"/>
  <c r="AR626" i="7" s="1"/>
  <c r="O626" i="7"/>
  <c r="AQ625" i="7"/>
  <c r="AS626" i="7"/>
  <c r="Y625" i="7"/>
  <c r="AC626" i="7"/>
  <c r="AB626" i="7"/>
  <c r="Q626" i="7"/>
  <c r="AN625" i="7" l="1"/>
  <c r="M626" i="7"/>
  <c r="AI625" i="7"/>
  <c r="L627" i="7"/>
  <c r="AB625" i="7"/>
  <c r="Y626" i="7"/>
  <c r="AF625" i="7"/>
  <c r="AJ625" i="7"/>
  <c r="X626" i="7"/>
  <c r="AK625" i="7"/>
  <c r="AO625" i="7"/>
  <c r="AG625" i="7"/>
  <c r="Z626" i="7"/>
  <c r="AP625" i="7"/>
  <c r="AH625" i="7"/>
  <c r="AL625" i="7"/>
  <c r="AA626" i="7"/>
  <c r="N627" i="7"/>
  <c r="J626" i="7"/>
  <c r="K626" i="7"/>
  <c r="AT626" i="7"/>
  <c r="L626" i="7" l="1"/>
  <c r="P627" i="7"/>
  <c r="AK626" i="7" s="1"/>
  <c r="Q627" i="7"/>
  <c r="AH626" i="7" s="1"/>
  <c r="O627" i="7"/>
  <c r="M627" i="7" s="1"/>
  <c r="AO626" i="7" l="1"/>
  <c r="J627" i="7"/>
  <c r="AG626" i="7"/>
  <c r="T628" i="7"/>
  <c r="AA627" i="7" s="1"/>
  <c r="AP626" i="7"/>
  <c r="AL626" i="7"/>
  <c r="AF626" i="7"/>
  <c r="AN626" i="7"/>
  <c r="R628" i="7"/>
  <c r="X627" i="7" s="1"/>
  <c r="AJ626" i="7"/>
  <c r="AT627" i="7"/>
  <c r="S628" i="7"/>
  <c r="Z627" i="7" s="1"/>
  <c r="K627" i="7"/>
  <c r="Q628" i="7" s="1"/>
  <c r="N628" i="7"/>
  <c r="U629" i="7" l="1"/>
  <c r="AB628" i="7" s="1"/>
  <c r="P628" i="7"/>
  <c r="AK627" i="7" s="1"/>
  <c r="W628" i="7"/>
  <c r="AQ627" i="7" s="1"/>
  <c r="AL627" i="7"/>
  <c r="T629" i="7"/>
  <c r="AA628" i="7" s="1"/>
  <c r="O628" i="7"/>
  <c r="M628" i="7" s="1"/>
  <c r="V628" i="7"/>
  <c r="AM627" i="7" s="1"/>
  <c r="U628" i="7"/>
  <c r="AI627" i="7" s="1"/>
  <c r="AR627" i="7"/>
  <c r="Y627" i="7"/>
  <c r="AP627" i="7"/>
  <c r="AH627" i="7"/>
  <c r="AE627" i="7"/>
  <c r="S629" i="7" l="1"/>
  <c r="Z628" i="7" s="1"/>
  <c r="AG627" i="7"/>
  <c r="AO627" i="7"/>
  <c r="N629" i="7"/>
  <c r="R629" i="7"/>
  <c r="X628" i="7" s="1"/>
  <c r="AN627" i="7"/>
  <c r="AJ627" i="7"/>
  <c r="AF627" i="7"/>
  <c r="AT628" i="7"/>
  <c r="L628" i="7"/>
  <c r="AI628" i="7"/>
  <c r="K628" i="7"/>
  <c r="AB627" i="7"/>
  <c r="J628" i="7"/>
  <c r="O629" i="7" s="1"/>
  <c r="AC627" i="7"/>
  <c r="AD627" i="7"/>
  <c r="AS627" i="7"/>
  <c r="AR628" i="7"/>
  <c r="Y628" i="7"/>
  <c r="AN628" i="7" l="1"/>
  <c r="V629" i="7"/>
  <c r="AS628" i="7" s="1"/>
  <c r="W629" i="7"/>
  <c r="AQ628" i="7" s="1"/>
  <c r="Q629" i="7"/>
  <c r="AH628" i="7" s="1"/>
  <c r="P629" i="7"/>
  <c r="AK628" i="7" s="1"/>
  <c r="AJ628" i="7"/>
  <c r="AF628" i="7"/>
  <c r="R630" i="7"/>
  <c r="X629" i="7" s="1"/>
  <c r="AP628" i="7" l="1"/>
  <c r="M629" i="7"/>
  <c r="AE628" i="7"/>
  <c r="AM628" i="7"/>
  <c r="AL628" i="7"/>
  <c r="AD628" i="7"/>
  <c r="AC628" i="7"/>
  <c r="AG628" i="7"/>
  <c r="T630" i="7"/>
  <c r="AA629" i="7" s="1"/>
  <c r="J629" i="7"/>
  <c r="S630" i="7"/>
  <c r="Y629" i="7" s="1"/>
  <c r="AT629" i="7"/>
  <c r="N630" i="7"/>
  <c r="AO628" i="7"/>
  <c r="K629" i="7"/>
  <c r="L629" i="7" l="1"/>
  <c r="Z629" i="7"/>
  <c r="Q630" i="7"/>
  <c r="T631" i="7" s="1"/>
  <c r="AA630" i="7" s="1"/>
  <c r="P630" i="7"/>
  <c r="AK629" i="7" s="1"/>
  <c r="V630" i="7"/>
  <c r="AM629" i="7" s="1"/>
  <c r="AR629" i="7"/>
  <c r="W630" i="7"/>
  <c r="AQ629" i="7" s="1"/>
  <c r="AP629" i="7"/>
  <c r="O630" i="7"/>
  <c r="U630" i="7"/>
  <c r="AI629" i="7" s="1"/>
  <c r="M630" i="7" l="1"/>
  <c r="AL629" i="7"/>
  <c r="AH629" i="7"/>
  <c r="AG629" i="7"/>
  <c r="S631" i="7"/>
  <c r="Y630" i="7" s="1"/>
  <c r="AO629" i="7"/>
  <c r="AS629" i="7"/>
  <c r="AC629" i="7"/>
  <c r="AD629" i="7"/>
  <c r="AE629" i="7"/>
  <c r="AN629" i="7"/>
  <c r="J630" i="7"/>
  <c r="V631" i="7" s="1"/>
  <c r="AC630" i="7" s="1"/>
  <c r="AT630" i="7"/>
  <c r="AF629" i="7"/>
  <c r="R631" i="7"/>
  <c r="X630" i="7" s="1"/>
  <c r="AJ629" i="7"/>
  <c r="AB629" i="7"/>
  <c r="K630" i="7"/>
  <c r="L630" i="7"/>
  <c r="N631" i="7"/>
  <c r="Z630" i="7" l="1"/>
  <c r="AR630" i="7"/>
  <c r="O631" i="7"/>
  <c r="U631" i="7"/>
  <c r="AB630" i="7" s="1"/>
  <c r="AM630" i="7"/>
  <c r="AD630" i="7"/>
  <c r="AS630" i="7"/>
  <c r="P631" i="7"/>
  <c r="W631" i="7"/>
  <c r="AQ630" i="7" s="1"/>
  <c r="Q631" i="7"/>
  <c r="AL630" i="7" s="1"/>
  <c r="R632" i="7"/>
  <c r="X631" i="7" s="1"/>
  <c r="AN630" i="7"/>
  <c r="AJ630" i="7"/>
  <c r="AF630" i="7"/>
  <c r="AI630" i="7" l="1"/>
  <c r="M631" i="7"/>
  <c r="N632" i="7" s="1"/>
  <c r="AT631" i="7"/>
  <c r="AP630" i="7"/>
  <c r="AE630" i="7"/>
  <c r="L631" i="7"/>
  <c r="AO630" i="7"/>
  <c r="AG630" i="7"/>
  <c r="AK630" i="7"/>
  <c r="J631" i="7"/>
  <c r="T632" i="7"/>
  <c r="AA631" i="7" s="1"/>
  <c r="K631" i="7"/>
  <c r="AH630" i="7"/>
  <c r="S632" i="7"/>
  <c r="AR631" i="7" s="1"/>
  <c r="U633" i="7"/>
  <c r="AB632" i="7" s="1"/>
  <c r="Q632" i="7" l="1"/>
  <c r="T633" i="7" s="1"/>
  <c r="AA632" i="7" s="1"/>
  <c r="O632" i="7"/>
  <c r="V632" i="7"/>
  <c r="P632" i="7"/>
  <c r="S633" i="7" s="1"/>
  <c r="AP631" i="7"/>
  <c r="W632" i="7"/>
  <c r="AE631" i="7" s="1"/>
  <c r="AL631" i="7"/>
  <c r="AH631" i="7"/>
  <c r="U632" i="7"/>
  <c r="Y631" i="7"/>
  <c r="Z631" i="7"/>
  <c r="AF631" i="7"/>
  <c r="AN631" i="7"/>
  <c r="M632" i="7" l="1"/>
  <c r="AQ631" i="7"/>
  <c r="K632" i="7"/>
  <c r="J632" i="7"/>
  <c r="V633" i="7" s="1"/>
  <c r="AM632" i="7" s="1"/>
  <c r="Z632" i="7"/>
  <c r="Y632" i="7"/>
  <c r="AR632" i="7"/>
  <c r="AI631" i="7"/>
  <c r="AB631" i="7"/>
  <c r="AI632" i="7"/>
  <c r="L632" i="7"/>
  <c r="P633" i="7"/>
  <c r="O633" i="7"/>
  <c r="AK631" i="7"/>
  <c r="AO631" i="7"/>
  <c r="AG631" i="7"/>
  <c r="N633" i="7"/>
  <c r="AS631" i="7"/>
  <c r="AM631" i="7"/>
  <c r="AD631" i="7"/>
  <c r="AC631" i="7"/>
  <c r="Q633" i="7"/>
  <c r="AP632" i="7" s="1"/>
  <c r="AT632" i="7"/>
  <c r="AJ631" i="7"/>
  <c r="R633" i="7"/>
  <c r="X632" i="7" s="1"/>
  <c r="R634" i="7" l="1"/>
  <c r="M633" i="7"/>
  <c r="AJ632" i="7"/>
  <c r="AF632" i="7"/>
  <c r="AN632" i="7"/>
  <c r="AL632" i="7"/>
  <c r="AH632" i="7"/>
  <c r="AD632" i="7"/>
  <c r="T634" i="7"/>
  <c r="AA633" i="7" s="1"/>
  <c r="AS632" i="7"/>
  <c r="AC632" i="7"/>
  <c r="W633" i="7"/>
  <c r="AG632" i="7"/>
  <c r="AO632" i="7"/>
  <c r="AK632" i="7"/>
  <c r="J633" i="7"/>
  <c r="K633" i="7"/>
  <c r="S634" i="7"/>
  <c r="Z633" i="7" s="1"/>
  <c r="N634" i="7"/>
  <c r="X633" i="7"/>
  <c r="L633" i="7" l="1"/>
  <c r="O634" i="7"/>
  <c r="M634" i="7" s="1"/>
  <c r="P634" i="7"/>
  <c r="U634" i="7"/>
  <c r="AI633" i="7" s="1"/>
  <c r="AQ632" i="7"/>
  <c r="AE632" i="7"/>
  <c r="W634" i="7"/>
  <c r="AE633" i="7" s="1"/>
  <c r="Q634" i="7"/>
  <c r="AL633" i="7" s="1"/>
  <c r="V634" i="7"/>
  <c r="AS633" i="7" s="1"/>
  <c r="AT633" i="7"/>
  <c r="AR633" i="7"/>
  <c r="Y633" i="7"/>
  <c r="AG633" i="7"/>
  <c r="AK633" i="7"/>
  <c r="AO633" i="7"/>
  <c r="R635" i="7"/>
  <c r="X634" i="7" s="1"/>
  <c r="AF633" i="7"/>
  <c r="N635" i="7"/>
  <c r="AJ633" i="7"/>
  <c r="AN633" i="7"/>
  <c r="AB633" i="7"/>
  <c r="AQ633" i="7" l="1"/>
  <c r="AH633" i="7"/>
  <c r="AT634" i="7"/>
  <c r="T635" i="7"/>
  <c r="AA634" i="7" s="1"/>
  <c r="S635" i="7"/>
  <c r="Y634" i="7" s="1"/>
  <c r="AM633" i="7"/>
  <c r="K634" i="7"/>
  <c r="P635" i="7" s="1"/>
  <c r="L634" i="7"/>
  <c r="AP633" i="7"/>
  <c r="AC633" i="7"/>
  <c r="J634" i="7"/>
  <c r="AD633" i="7"/>
  <c r="U636" i="7"/>
  <c r="W635" i="7"/>
  <c r="Q635" i="7" l="1"/>
  <c r="AP634" i="7" s="1"/>
  <c r="U635" i="7"/>
  <c r="AI634" i="7" s="1"/>
  <c r="O635" i="7"/>
  <c r="M635" i="7" s="1"/>
  <c r="V635" i="7"/>
  <c r="L635" i="7" s="1"/>
  <c r="AR634" i="7"/>
  <c r="Z634" i="7"/>
  <c r="T636" i="7"/>
  <c r="AA635" i="7" s="1"/>
  <c r="AB634" i="7"/>
  <c r="AI635" i="7"/>
  <c r="AH634" i="7"/>
  <c r="AL634" i="7"/>
  <c r="AB635" i="7"/>
  <c r="R636" i="7"/>
  <c r="K635" i="7"/>
  <c r="J635" i="7"/>
  <c r="S636" i="7"/>
  <c r="Z635" i="7" s="1"/>
  <c r="N636" i="7"/>
  <c r="AN634" i="7"/>
  <c r="AJ634" i="7"/>
  <c r="AF634" i="7"/>
  <c r="AE634" i="7"/>
  <c r="AQ634" i="7"/>
  <c r="AO634" i="7"/>
  <c r="AK634" i="7"/>
  <c r="AG634" i="7"/>
  <c r="AT635" i="7" l="1"/>
  <c r="AC634" i="7"/>
  <c r="AM634" i="7"/>
  <c r="AD634" i="7"/>
  <c r="AS634" i="7"/>
  <c r="Q636" i="7"/>
  <c r="AR635" i="7"/>
  <c r="Y635" i="7"/>
  <c r="X635" i="7"/>
  <c r="V636" i="7"/>
  <c r="O636" i="7"/>
  <c r="W636" i="7"/>
  <c r="P636" i="7"/>
  <c r="M636" i="7" l="1"/>
  <c r="AS635" i="7"/>
  <c r="AC635" i="7"/>
  <c r="AD635" i="7"/>
  <c r="AM635" i="7"/>
  <c r="AG635" i="7"/>
  <c r="AK635" i="7"/>
  <c r="AO635" i="7"/>
  <c r="AE635" i="7"/>
  <c r="AQ635" i="7"/>
  <c r="AT636" i="7"/>
  <c r="K636" i="7"/>
  <c r="S637" i="7"/>
  <c r="AR636" i="7" s="1"/>
  <c r="J636" i="7"/>
  <c r="N637" i="7"/>
  <c r="R637" i="7"/>
  <c r="X636" i="7" s="1"/>
  <c r="AF635" i="7"/>
  <c r="AJ635" i="7"/>
  <c r="AN635" i="7"/>
  <c r="AP635" i="7"/>
  <c r="T637" i="7"/>
  <c r="AH635" i="7"/>
  <c r="AL635" i="7"/>
  <c r="P637" i="7" l="1"/>
  <c r="V637" i="7"/>
  <c r="AM636" i="7" s="1"/>
  <c r="Y636" i="7"/>
  <c r="Z636" i="7"/>
  <c r="Q637" i="7"/>
  <c r="AL636" i="7" s="1"/>
  <c r="AG636" i="7"/>
  <c r="AO636" i="7"/>
  <c r="AK636" i="7"/>
  <c r="O637" i="7"/>
  <c r="U637" i="7"/>
  <c r="L636" i="7"/>
  <c r="AA636" i="7"/>
  <c r="W637" i="7"/>
  <c r="M637" i="7" l="1"/>
  <c r="AC636" i="7"/>
  <c r="AS636" i="7"/>
  <c r="AD636" i="7"/>
  <c r="AP636" i="7"/>
  <c r="AH636" i="7"/>
  <c r="T638" i="7"/>
  <c r="AA637" i="7" s="1"/>
  <c r="AE636" i="7"/>
  <c r="AQ636" i="7"/>
  <c r="AI636" i="7"/>
  <c r="AB636" i="7"/>
  <c r="L637" i="7"/>
  <c r="AF636" i="7"/>
  <c r="K637" i="7"/>
  <c r="S638" i="7"/>
  <c r="J637" i="7"/>
  <c r="V638" i="7" s="1"/>
  <c r="N638" i="7"/>
  <c r="AT637" i="7"/>
  <c r="R638" i="7"/>
  <c r="AJ636" i="7"/>
  <c r="AN636" i="7"/>
  <c r="AS637" i="7" l="1"/>
  <c r="AD637" i="7"/>
  <c r="AM637" i="7"/>
  <c r="AC637" i="7"/>
  <c r="P638" i="7"/>
  <c r="Y637" i="7"/>
  <c r="Z637" i="7"/>
  <c r="AR637" i="7"/>
  <c r="O638" i="7"/>
  <c r="M638" i="7" s="1"/>
  <c r="Q638" i="7"/>
  <c r="X637" i="7"/>
  <c r="W638" i="7"/>
  <c r="U638" i="7"/>
  <c r="AK637" i="7" l="1"/>
  <c r="AO637" i="7"/>
  <c r="AG637" i="7"/>
  <c r="T639" i="7"/>
  <c r="AA638" i="7" s="1"/>
  <c r="AL637" i="7"/>
  <c r="AP637" i="7"/>
  <c r="AH637" i="7"/>
  <c r="AB637" i="7"/>
  <c r="L638" i="7"/>
  <c r="AI637" i="7"/>
  <c r="J638" i="7"/>
  <c r="N639" i="7"/>
  <c r="AJ637" i="7"/>
  <c r="S639" i="7"/>
  <c r="Y638" i="7" s="1"/>
  <c r="K638" i="7"/>
  <c r="R639" i="7"/>
  <c r="X638" i="7" s="1"/>
  <c r="AT638" i="7"/>
  <c r="AN637" i="7"/>
  <c r="AF637" i="7"/>
  <c r="AE637" i="7"/>
  <c r="AQ637" i="7"/>
  <c r="V639" i="7" l="1"/>
  <c r="AM638" i="7" s="1"/>
  <c r="Q639" i="7"/>
  <c r="T640" i="7" s="1"/>
  <c r="AA639" i="7" s="1"/>
  <c r="U639" i="7"/>
  <c r="O639" i="7"/>
  <c r="W639" i="7"/>
  <c r="AE638" i="7" s="1"/>
  <c r="AL638" i="7"/>
  <c r="Z638" i="7"/>
  <c r="AC638" i="7"/>
  <c r="AS638" i="7"/>
  <c r="AD638" i="7"/>
  <c r="P639" i="7"/>
  <c r="AP638" i="7"/>
  <c r="AI638" i="7"/>
  <c r="U640" i="7"/>
  <c r="AB639" i="7" s="1"/>
  <c r="AR638" i="7"/>
  <c r="AB638" i="7"/>
  <c r="AN638" i="7" l="1"/>
  <c r="M639" i="7"/>
  <c r="AH638" i="7"/>
  <c r="J639" i="7"/>
  <c r="AF638" i="7"/>
  <c r="L639" i="7"/>
  <c r="AQ638" i="7"/>
  <c r="R640" i="7"/>
  <c r="X639" i="7" s="1"/>
  <c r="AJ638" i="7"/>
  <c r="AK638" i="7"/>
  <c r="AO638" i="7"/>
  <c r="AG638" i="7"/>
  <c r="N640" i="7"/>
  <c r="AT639" i="7"/>
  <c r="AI639" i="7"/>
  <c r="K639" i="7"/>
  <c r="Q640" i="7" s="1"/>
  <c r="S640" i="7"/>
  <c r="AR639" i="7" s="1"/>
  <c r="AL639" i="7" l="1"/>
  <c r="T641" i="7"/>
  <c r="AA640" i="7" s="1"/>
  <c r="AP639" i="7"/>
  <c r="AH639" i="7"/>
  <c r="V640" i="7"/>
  <c r="W640" i="7"/>
  <c r="O640" i="7"/>
  <c r="M640" i="7" s="1"/>
  <c r="Y639" i="7"/>
  <c r="Z639" i="7"/>
  <c r="P640" i="7"/>
  <c r="AC639" i="7" l="1"/>
  <c r="AM639" i="7"/>
  <c r="AD639" i="7"/>
  <c r="AS639" i="7"/>
  <c r="AK639" i="7"/>
  <c r="AG639" i="7"/>
  <c r="AO639" i="7"/>
  <c r="N641" i="7"/>
  <c r="R641" i="7"/>
  <c r="X640" i="7" s="1"/>
  <c r="S641" i="7"/>
  <c r="AR640" i="7" s="1"/>
  <c r="AT640" i="7"/>
  <c r="K640" i="7"/>
  <c r="J640" i="7"/>
  <c r="AF639" i="7"/>
  <c r="AN639" i="7"/>
  <c r="AJ639" i="7"/>
  <c r="AE639" i="7"/>
  <c r="AQ639" i="7"/>
  <c r="W641" i="7" l="1"/>
  <c r="Q641" i="7"/>
  <c r="AP640" i="7" s="1"/>
  <c r="P641" i="7"/>
  <c r="L640" i="7"/>
  <c r="O641" i="7"/>
  <c r="M641" i="7" s="1"/>
  <c r="U641" i="7"/>
  <c r="T642" i="7"/>
  <c r="AA641" i="7" s="1"/>
  <c r="AH640" i="7"/>
  <c r="AQ640" i="7"/>
  <c r="V641" i="7"/>
  <c r="AL640" i="7"/>
  <c r="Y640" i="7"/>
  <c r="Z640" i="7"/>
  <c r="AE640" i="7"/>
  <c r="AB640" i="7" l="1"/>
  <c r="L641" i="7"/>
  <c r="AI640" i="7"/>
  <c r="R642" i="7"/>
  <c r="X641" i="7" s="1"/>
  <c r="J641" i="7"/>
  <c r="S642" i="7"/>
  <c r="AR641" i="7" s="1"/>
  <c r="N642" i="7"/>
  <c r="K641" i="7"/>
  <c r="AF640" i="7"/>
  <c r="AT641" i="7"/>
  <c r="AJ640" i="7"/>
  <c r="AN640" i="7"/>
  <c r="AD640" i="7"/>
  <c r="AC640" i="7"/>
  <c r="AS640" i="7"/>
  <c r="AM640" i="7"/>
  <c r="AG640" i="7"/>
  <c r="AK640" i="7"/>
  <c r="AO640" i="7"/>
  <c r="P642" i="7" l="1"/>
  <c r="AO641" i="7" s="1"/>
  <c r="U642" i="7"/>
  <c r="AB641" i="7" s="1"/>
  <c r="O642" i="7"/>
  <c r="Q642" i="7"/>
  <c r="Y641" i="7"/>
  <c r="Z641" i="7"/>
  <c r="W642" i="7"/>
  <c r="V642" i="7"/>
  <c r="AK641" i="7"/>
  <c r="AG641" i="7"/>
  <c r="M642" i="7" l="1"/>
  <c r="AI641" i="7"/>
  <c r="AD641" i="7"/>
  <c r="AC641" i="7"/>
  <c r="AS641" i="7"/>
  <c r="AM641" i="7"/>
  <c r="AE641" i="7"/>
  <c r="AQ641" i="7"/>
  <c r="AH641" i="7"/>
  <c r="T643" i="7"/>
  <c r="AA642" i="7" s="1"/>
  <c r="AP641" i="7"/>
  <c r="AL641" i="7"/>
  <c r="AN641" i="7"/>
  <c r="R643" i="7"/>
  <c r="N643" i="7"/>
  <c r="J642" i="7"/>
  <c r="AT642" i="7"/>
  <c r="K642" i="7"/>
  <c r="S643" i="7"/>
  <c r="Y642" i="7" s="1"/>
  <c r="AJ641" i="7"/>
  <c r="AF641" i="7"/>
  <c r="L642" i="7"/>
  <c r="W643" i="7" l="1"/>
  <c r="AQ642" i="7" s="1"/>
  <c r="P643" i="7"/>
  <c r="AO642" i="7" s="1"/>
  <c r="Z642" i="7"/>
  <c r="X642" i="7"/>
  <c r="Q643" i="7"/>
  <c r="U643" i="7"/>
  <c r="O643" i="7"/>
  <c r="M643" i="7" s="1"/>
  <c r="AR642" i="7"/>
  <c r="V643" i="7"/>
  <c r="AK642" i="7" l="1"/>
  <c r="AG642" i="7"/>
  <c r="AE642" i="7"/>
  <c r="AS642" i="7"/>
  <c r="AD642" i="7"/>
  <c r="AC642" i="7"/>
  <c r="AM642" i="7"/>
  <c r="L643" i="7"/>
  <c r="AB642" i="7"/>
  <c r="AI642" i="7"/>
  <c r="T644" i="7"/>
  <c r="AA643" i="7" s="1"/>
  <c r="AH642" i="7"/>
  <c r="AP642" i="7"/>
  <c r="AL642" i="7"/>
  <c r="AF642" i="7"/>
  <c r="AT643" i="7"/>
  <c r="J643" i="7"/>
  <c r="V644" i="7" s="1"/>
  <c r="AM643" i="7" s="1"/>
  <c r="K643" i="7"/>
  <c r="R644" i="7"/>
  <c r="S644" i="7"/>
  <c r="Y643" i="7" s="1"/>
  <c r="N644" i="7"/>
  <c r="AJ642" i="7"/>
  <c r="AN642" i="7"/>
  <c r="Q644" i="7" l="1"/>
  <c r="AL643" i="7" s="1"/>
  <c r="W644" i="7"/>
  <c r="U644" i="7"/>
  <c r="AI643" i="7" s="1"/>
  <c r="AH643" i="7"/>
  <c r="Z643" i="7"/>
  <c r="AR643" i="7"/>
  <c r="X643" i="7"/>
  <c r="V645" i="7"/>
  <c r="T645" i="7"/>
  <c r="AA644" i="7" s="1"/>
  <c r="AP643" i="7"/>
  <c r="AE643" i="7"/>
  <c r="AQ643" i="7"/>
  <c r="P644" i="7"/>
  <c r="L644" i="7"/>
  <c r="AB643" i="7"/>
  <c r="AC643" i="7"/>
  <c r="AS643" i="7"/>
  <c r="AD643" i="7"/>
  <c r="O644" i="7"/>
  <c r="M644" i="7" s="1"/>
  <c r="AC644" i="7" l="1"/>
  <c r="AM644" i="7"/>
  <c r="AO643" i="7"/>
  <c r="AK643" i="7"/>
  <c r="AG643" i="7"/>
  <c r="AS644" i="7"/>
  <c r="AT644" i="7"/>
  <c r="N645" i="7"/>
  <c r="J644" i="7"/>
  <c r="K644" i="7"/>
  <c r="S645" i="7"/>
  <c r="Y644" i="7" s="1"/>
  <c r="R645" i="7"/>
  <c r="AN643" i="7"/>
  <c r="AF643" i="7"/>
  <c r="AJ643" i="7"/>
  <c r="AD644" i="7"/>
  <c r="Q645" i="7" l="1"/>
  <c r="AL644" i="7" s="1"/>
  <c r="Z644" i="7"/>
  <c r="AR644" i="7"/>
  <c r="P645" i="7"/>
  <c r="W645" i="7"/>
  <c r="O645" i="7"/>
  <c r="M645" i="7" s="1"/>
  <c r="U645" i="7"/>
  <c r="X644" i="7"/>
  <c r="AP644" i="7" l="1"/>
  <c r="AH644" i="7"/>
  <c r="T646" i="7"/>
  <c r="AG644" i="7"/>
  <c r="AK644" i="7"/>
  <c r="AO644" i="7"/>
  <c r="AA645" i="7"/>
  <c r="AI644" i="7"/>
  <c r="AB644" i="7"/>
  <c r="AJ644" i="7"/>
  <c r="K645" i="7"/>
  <c r="J645" i="7"/>
  <c r="R646" i="7"/>
  <c r="X645" i="7" s="1"/>
  <c r="S646" i="7"/>
  <c r="Y645" i="7" s="1"/>
  <c r="N646" i="7"/>
  <c r="AT645" i="7"/>
  <c r="AF644" i="7"/>
  <c r="AN644" i="7"/>
  <c r="AE644" i="7"/>
  <c r="AQ644" i="7"/>
  <c r="Q646" i="7" l="1"/>
  <c r="AH645" i="7" s="1"/>
  <c r="W646" i="7"/>
  <c r="AE645" i="7" s="1"/>
  <c r="P646" i="7"/>
  <c r="V646" i="7"/>
  <c r="U646" i="7"/>
  <c r="AQ645" i="7"/>
  <c r="Z645" i="7"/>
  <c r="L645" i="7"/>
  <c r="AR645" i="7"/>
  <c r="O646" i="7"/>
  <c r="M646" i="7" s="1"/>
  <c r="AP645" i="7" l="1"/>
  <c r="AL645" i="7"/>
  <c r="T647" i="7"/>
  <c r="AA646" i="7" s="1"/>
  <c r="AF645" i="7"/>
  <c r="R647" i="7"/>
  <c r="X646" i="7" s="1"/>
  <c r="J646" i="7"/>
  <c r="AT646" i="7"/>
  <c r="N647" i="7"/>
  <c r="K646" i="7"/>
  <c r="S647" i="7"/>
  <c r="AR646" i="7" s="1"/>
  <c r="AJ645" i="7"/>
  <c r="AN645" i="7"/>
  <c r="AG645" i="7"/>
  <c r="AK645" i="7"/>
  <c r="AO645" i="7"/>
  <c r="AI645" i="7"/>
  <c r="L646" i="7"/>
  <c r="AB645" i="7"/>
  <c r="AM645" i="7"/>
  <c r="AD645" i="7"/>
  <c r="AS645" i="7"/>
  <c r="AC645" i="7"/>
  <c r="Q647" i="7" l="1"/>
  <c r="T648" i="7" s="1"/>
  <c r="AA647" i="7" s="1"/>
  <c r="O647" i="7"/>
  <c r="R648" i="7" s="1"/>
  <c r="AN646" i="7"/>
  <c r="P647" i="7"/>
  <c r="K647" i="7" s="1"/>
  <c r="U647" i="7"/>
  <c r="W647" i="7"/>
  <c r="AJ646" i="7"/>
  <c r="Y646" i="7"/>
  <c r="Z646" i="7"/>
  <c r="V647" i="7"/>
  <c r="AF646" i="7" l="1"/>
  <c r="M647" i="7"/>
  <c r="N648" i="7" s="1"/>
  <c r="AH646" i="7"/>
  <c r="AL646" i="7"/>
  <c r="AP646" i="7"/>
  <c r="L647" i="7"/>
  <c r="AB646" i="7"/>
  <c r="AI646" i="7"/>
  <c r="S648" i="7"/>
  <c r="AR647" i="7" s="1"/>
  <c r="AO646" i="7"/>
  <c r="AG646" i="7"/>
  <c r="AK646" i="7"/>
  <c r="X647" i="7"/>
  <c r="U649" i="7"/>
  <c r="J647" i="7"/>
  <c r="V648" i="7" s="1"/>
  <c r="AD646" i="7"/>
  <c r="AS646" i="7"/>
  <c r="AC646" i="7"/>
  <c r="AM646" i="7"/>
  <c r="AE646" i="7"/>
  <c r="AQ646" i="7"/>
  <c r="AT647" i="7"/>
  <c r="W648" i="7" l="1"/>
  <c r="AQ647" i="7" s="1"/>
  <c r="AD647" i="7"/>
  <c r="AC647" i="7"/>
  <c r="AS647" i="7"/>
  <c r="AM647" i="7"/>
  <c r="U648" i="7"/>
  <c r="P648" i="7"/>
  <c r="O648" i="7"/>
  <c r="M648" i="7" s="1"/>
  <c r="Z647" i="7"/>
  <c r="Y647" i="7"/>
  <c r="Q648" i="7"/>
  <c r="AB648" i="7"/>
  <c r="AE647" i="7" l="1"/>
  <c r="T649" i="7"/>
  <c r="AA648" i="7" s="1"/>
  <c r="AL647" i="7"/>
  <c r="AH647" i="7"/>
  <c r="AP647" i="7"/>
  <c r="AG647" i="7"/>
  <c r="AO647" i="7"/>
  <c r="AK647" i="7"/>
  <c r="AI648" i="7"/>
  <c r="L648" i="7"/>
  <c r="AB647" i="7"/>
  <c r="AI647" i="7"/>
  <c r="N649" i="7"/>
  <c r="K648" i="7"/>
  <c r="Q649" i="7" s="1"/>
  <c r="AT648" i="7"/>
  <c r="J648" i="7"/>
  <c r="R649" i="7"/>
  <c r="S649" i="7"/>
  <c r="AR648" i="7" s="1"/>
  <c r="AJ647" i="7"/>
  <c r="AN647" i="7"/>
  <c r="AF647" i="7"/>
  <c r="O649" i="7" l="1"/>
  <c r="T650" i="7"/>
  <c r="AL648" i="7"/>
  <c r="AP648" i="7"/>
  <c r="Z648" i="7"/>
  <c r="AH648" i="7"/>
  <c r="X648" i="7"/>
  <c r="P649" i="7"/>
  <c r="W649" i="7"/>
  <c r="V649" i="7"/>
  <c r="Y648" i="7"/>
  <c r="R650" i="7" l="1"/>
  <c r="X649" i="7" s="1"/>
  <c r="M649" i="7"/>
  <c r="AF648" i="7"/>
  <c r="AN648" i="7"/>
  <c r="AJ648" i="7"/>
  <c r="AK648" i="7"/>
  <c r="AO648" i="7"/>
  <c r="AG648" i="7"/>
  <c r="AT649" i="7"/>
  <c r="K649" i="7"/>
  <c r="J649" i="7"/>
  <c r="S650" i="7"/>
  <c r="AR649" i="7" s="1"/>
  <c r="AC648" i="7"/>
  <c r="AD648" i="7"/>
  <c r="AS648" i="7"/>
  <c r="AM648" i="7"/>
  <c r="N650" i="7"/>
  <c r="AE648" i="7"/>
  <c r="AQ648" i="7"/>
  <c r="AA649" i="7"/>
  <c r="O650" i="7" l="1"/>
  <c r="Q650" i="7"/>
  <c r="AH649" i="7" s="1"/>
  <c r="W650" i="7"/>
  <c r="U650" i="7"/>
  <c r="AF649" i="7"/>
  <c r="P650" i="7"/>
  <c r="AL649" i="7"/>
  <c r="AN649" i="7"/>
  <c r="L649" i="7"/>
  <c r="Y649" i="7"/>
  <c r="Z649" i="7"/>
  <c r="V650" i="7"/>
  <c r="AJ649" i="7" l="1"/>
  <c r="M650" i="7"/>
  <c r="N651" i="7" s="1"/>
  <c r="R651" i="7"/>
  <c r="X650" i="7" s="1"/>
  <c r="AP649" i="7"/>
  <c r="T651" i="7"/>
  <c r="AA650" i="7" s="1"/>
  <c r="AT650" i="7"/>
  <c r="J650" i="7"/>
  <c r="K650" i="7"/>
  <c r="AM649" i="7"/>
  <c r="AD649" i="7"/>
  <c r="AS649" i="7"/>
  <c r="AC649" i="7"/>
  <c r="AG649" i="7"/>
  <c r="AK649" i="7"/>
  <c r="AO649" i="7"/>
  <c r="L650" i="7"/>
  <c r="AI649" i="7"/>
  <c r="AB649" i="7"/>
  <c r="S651" i="7"/>
  <c r="AQ649" i="7"/>
  <c r="AE649" i="7"/>
  <c r="P651" i="7" l="1"/>
  <c r="AG650" i="7" s="1"/>
  <c r="V652" i="7"/>
  <c r="Q651" i="7"/>
  <c r="T652" i="7" s="1"/>
  <c r="W651" i="7"/>
  <c r="AQ650" i="7" s="1"/>
  <c r="U651" i="7"/>
  <c r="O651" i="7"/>
  <c r="M651" i="7" s="1"/>
  <c r="V651" i="7"/>
  <c r="AM650" i="7" s="1"/>
  <c r="AC651" i="7"/>
  <c r="AD651" i="7"/>
  <c r="AK650" i="7"/>
  <c r="Z650" i="7"/>
  <c r="AS651" i="7"/>
  <c r="Y650" i="7"/>
  <c r="AO650" i="7"/>
  <c r="AI650" i="7"/>
  <c r="AB650" i="7"/>
  <c r="AR650" i="7"/>
  <c r="AE650" i="7" l="1"/>
  <c r="S652" i="7"/>
  <c r="Z651" i="7" s="1"/>
  <c r="AL650" i="7"/>
  <c r="L651" i="7"/>
  <c r="K651" i="7"/>
  <c r="AM651" i="7"/>
  <c r="AC650" i="7"/>
  <c r="AN650" i="7"/>
  <c r="AF650" i="7"/>
  <c r="AJ650" i="7"/>
  <c r="N652" i="7"/>
  <c r="J651" i="7"/>
  <c r="R652" i="7"/>
  <c r="X651" i="7" s="1"/>
  <c r="AD650" i="7"/>
  <c r="AT651" i="7"/>
  <c r="AP650" i="7"/>
  <c r="AH650" i="7"/>
  <c r="AS650" i="7"/>
  <c r="AA651" i="7"/>
  <c r="AR651" i="7"/>
  <c r="U652" i="7" l="1"/>
  <c r="AI651" i="7" s="1"/>
  <c r="Y651" i="7"/>
  <c r="Q652" i="7"/>
  <c r="AL651" i="7" s="1"/>
  <c r="W652" i="7"/>
  <c r="O652" i="7"/>
  <c r="M652" i="7" s="1"/>
  <c r="P652" i="7"/>
  <c r="AB651" i="7"/>
  <c r="AH651" i="7" l="1"/>
  <c r="AT652" i="7"/>
  <c r="AP651" i="7"/>
  <c r="T653" i="7"/>
  <c r="AG651" i="7"/>
  <c r="AO651" i="7"/>
  <c r="AK651" i="7"/>
  <c r="AN651" i="7"/>
  <c r="J652" i="7"/>
  <c r="AJ651" i="7"/>
  <c r="S653" i="7"/>
  <c r="K652" i="7"/>
  <c r="R653" i="7"/>
  <c r="AF651" i="7"/>
  <c r="AE651" i="7"/>
  <c r="AQ651" i="7"/>
  <c r="N653" i="7"/>
  <c r="AE653" i="7" l="1"/>
  <c r="AD653" i="7"/>
  <c r="AA652" i="7"/>
  <c r="L652" i="7"/>
  <c r="Q653" i="7"/>
  <c r="Z652" i="7"/>
  <c r="AS653" i="7"/>
  <c r="AR652" i="7"/>
  <c r="P653" i="7"/>
  <c r="U653" i="7"/>
  <c r="V653" i="7"/>
  <c r="O653" i="7"/>
  <c r="M653" i="7" s="1"/>
  <c r="W653" i="7"/>
  <c r="Y652" i="7"/>
  <c r="X652" i="7"/>
  <c r="AB653" i="7"/>
  <c r="AC653" i="7"/>
  <c r="AC652" i="7" l="1"/>
  <c r="AD652" i="7"/>
  <c r="AM652" i="7"/>
  <c r="AM653" i="7"/>
  <c r="AS652" i="7"/>
  <c r="AG652" i="7"/>
  <c r="AO652" i="7"/>
  <c r="AK652" i="7"/>
  <c r="AR653" i="7"/>
  <c r="AI652" i="7"/>
  <c r="L654" i="7"/>
  <c r="L653" i="7"/>
  <c r="AB652" i="7"/>
  <c r="AI653" i="7"/>
  <c r="AQ653" i="7"/>
  <c r="AE652" i="7"/>
  <c r="AQ652" i="7"/>
  <c r="Z653" i="7"/>
  <c r="AP652" i="7"/>
  <c r="AH652" i="7"/>
  <c r="AL652" i="7"/>
  <c r="AA653" i="7"/>
  <c r="N654" i="7"/>
  <c r="X653" i="7"/>
  <c r="J653" i="7"/>
  <c r="K653" i="7"/>
  <c r="AJ652" i="7"/>
  <c r="Y653" i="7"/>
  <c r="AF652" i="7"/>
  <c r="AN652" i="7"/>
  <c r="AT653" i="7"/>
  <c r="O654" i="7" l="1"/>
  <c r="P654" i="7"/>
  <c r="Q654" i="7"/>
  <c r="AN653" i="7" l="1"/>
  <c r="M654" i="7"/>
  <c r="K654" i="7"/>
  <c r="R655" i="7"/>
  <c r="AJ653" i="7"/>
  <c r="AF653" i="7"/>
  <c r="N655" i="7"/>
  <c r="J654" i="7"/>
  <c r="AP653" i="7"/>
  <c r="T655" i="7"/>
  <c r="AA654" i="7" s="1"/>
  <c r="AH653" i="7"/>
  <c r="AL653" i="7"/>
  <c r="AG653" i="7"/>
  <c r="AK653" i="7"/>
  <c r="AO653" i="7"/>
  <c r="X654" i="7"/>
  <c r="S655" i="7"/>
  <c r="AT654" i="7"/>
  <c r="Z654" i="7" l="1"/>
  <c r="Y654" i="7"/>
  <c r="AR654" i="7"/>
  <c r="W655" i="7"/>
  <c r="O655" i="7"/>
  <c r="U655" i="7"/>
  <c r="V655" i="7"/>
  <c r="P655" i="7"/>
  <c r="V656" i="7"/>
  <c r="Q655" i="7"/>
  <c r="M655" i="7" l="1"/>
  <c r="AM654" i="7"/>
  <c r="AS654" i="7"/>
  <c r="AM655" i="7"/>
  <c r="AD654" i="7"/>
  <c r="AC654" i="7"/>
  <c r="K655" i="7"/>
  <c r="AT655" i="7"/>
  <c r="AF654" i="7"/>
  <c r="S656" i="7"/>
  <c r="AR655" i="7" s="1"/>
  <c r="AJ654" i="7"/>
  <c r="J655" i="7"/>
  <c r="R656" i="7"/>
  <c r="X655" i="7" s="1"/>
  <c r="N656" i="7"/>
  <c r="AN654" i="7"/>
  <c r="AQ654" i="7"/>
  <c r="AE654" i="7"/>
  <c r="AI654" i="7"/>
  <c r="AB654" i="7"/>
  <c r="L655" i="7"/>
  <c r="AH654" i="7"/>
  <c r="AP654" i="7"/>
  <c r="AL654" i="7"/>
  <c r="T656" i="7"/>
  <c r="AA655" i="7" s="1"/>
  <c r="Z655" i="7"/>
  <c r="AD655" i="7"/>
  <c r="AC655" i="7"/>
  <c r="AS655" i="7"/>
  <c r="AO654" i="7"/>
  <c r="AK654" i="7"/>
  <c r="AG654" i="7"/>
  <c r="W656" i="7" l="1"/>
  <c r="P656" i="7"/>
  <c r="AK655" i="7" s="1"/>
  <c r="O656" i="7"/>
  <c r="U656" i="7"/>
  <c r="AB655" i="7" s="1"/>
  <c r="Q656" i="7"/>
  <c r="T657" i="7" s="1"/>
  <c r="AA656" i="7" s="1"/>
  <c r="AE655" i="7"/>
  <c r="AQ655" i="7"/>
  <c r="Y655" i="7"/>
  <c r="AJ655" i="7" l="1"/>
  <c r="M656" i="7"/>
  <c r="AG655" i="7"/>
  <c r="AO655" i="7"/>
  <c r="AF655" i="7"/>
  <c r="AI655" i="7"/>
  <c r="AN655" i="7"/>
  <c r="R657" i="7"/>
  <c r="X656" i="7" s="1"/>
  <c r="AH655" i="7"/>
  <c r="AL655" i="7"/>
  <c r="AT656" i="7"/>
  <c r="AP655" i="7"/>
  <c r="J656" i="7"/>
  <c r="S657" i="7"/>
  <c r="Y656" i="7" s="1"/>
  <c r="N657" i="7"/>
  <c r="K656" i="7"/>
  <c r="O657" i="7" s="1"/>
  <c r="P657" i="7" l="1"/>
  <c r="M657" i="7" s="1"/>
  <c r="U657" i="7"/>
  <c r="AR656" i="7"/>
  <c r="Z656" i="7"/>
  <c r="W657" i="7"/>
  <c r="AQ656" i="7" s="1"/>
  <c r="L656" i="7"/>
  <c r="V657" i="7"/>
  <c r="L657" i="7" s="1"/>
  <c r="Q657" i="7"/>
  <c r="AP656" i="7" s="1"/>
  <c r="AF656" i="7"/>
  <c r="AJ656" i="7"/>
  <c r="AN656" i="7"/>
  <c r="R658" i="7"/>
  <c r="X657" i="7" s="1"/>
  <c r="AI656" i="7"/>
  <c r="AB656" i="7"/>
  <c r="AO656" i="7"/>
  <c r="AK656" i="7"/>
  <c r="AG656" i="7"/>
  <c r="AE656" i="7" l="1"/>
  <c r="J657" i="7"/>
  <c r="AS656" i="7"/>
  <c r="AD656" i="7"/>
  <c r="AM656" i="7"/>
  <c r="AC656" i="7"/>
  <c r="T658" i="7"/>
  <c r="AA657" i="7" s="1"/>
  <c r="S658" i="7"/>
  <c r="Y657" i="7" s="1"/>
  <c r="AL656" i="7"/>
  <c r="AH656" i="7"/>
  <c r="K657" i="7"/>
  <c r="O658" i="7" s="1"/>
  <c r="AT657" i="7"/>
  <c r="N658" i="7"/>
  <c r="AJ657" i="7" l="1"/>
  <c r="Z657" i="7"/>
  <c r="AR657" i="7"/>
  <c r="AN657" i="7"/>
  <c r="Q658" i="7"/>
  <c r="AP657" i="7" s="1"/>
  <c r="R659" i="7"/>
  <c r="X658" i="7" s="1"/>
  <c r="P658" i="7"/>
  <c r="M658" i="7" s="1"/>
  <c r="W658" i="7"/>
  <c r="AQ657" i="7" s="1"/>
  <c r="AF657" i="7"/>
  <c r="V658" i="7"/>
  <c r="AS657" i="7" s="1"/>
  <c r="U658" i="7"/>
  <c r="J658" i="7" l="1"/>
  <c r="T659" i="7"/>
  <c r="AA658" i="7" s="1"/>
  <c r="AH657" i="7"/>
  <c r="AL657" i="7"/>
  <c r="AB657" i="7"/>
  <c r="AI657" i="7"/>
  <c r="AO657" i="7"/>
  <c r="AK657" i="7"/>
  <c r="AG657" i="7"/>
  <c r="AM657" i="7"/>
  <c r="S659" i="7"/>
  <c r="AR658" i="7" s="1"/>
  <c r="AT658" i="7"/>
  <c r="L658" i="7"/>
  <c r="K658" i="7"/>
  <c r="W659" i="7" s="1"/>
  <c r="AD657" i="7"/>
  <c r="AC657" i="7"/>
  <c r="AE657" i="7"/>
  <c r="N659" i="7"/>
  <c r="O659" i="7" l="1"/>
  <c r="AQ658" i="7"/>
  <c r="AE658" i="7"/>
  <c r="Q659" i="7"/>
  <c r="J659" i="7" s="1"/>
  <c r="U659" i="7"/>
  <c r="AB658" i="7" s="1"/>
  <c r="Z658" i="7"/>
  <c r="Y658" i="7"/>
  <c r="AJ658" i="7"/>
  <c r="V659" i="7"/>
  <c r="P659" i="7"/>
  <c r="AN658" i="7"/>
  <c r="AF658" i="7"/>
  <c r="R660" i="7"/>
  <c r="X659" i="7" s="1"/>
  <c r="M659" i="7" l="1"/>
  <c r="K659" i="7"/>
  <c r="W660" i="7"/>
  <c r="S660" i="7"/>
  <c r="Z659" i="7" s="1"/>
  <c r="U660" i="7"/>
  <c r="AB659" i="7" s="1"/>
  <c r="Q660" i="7"/>
  <c r="AP659" i="7" s="1"/>
  <c r="AI658" i="7"/>
  <c r="L659" i="7"/>
  <c r="P660" i="7"/>
  <c r="AG659" i="7" s="1"/>
  <c r="AL658" i="7"/>
  <c r="AH658" i="7"/>
  <c r="AP658" i="7"/>
  <c r="T660" i="7"/>
  <c r="AA659" i="7" s="1"/>
  <c r="V660" i="7"/>
  <c r="AD659" i="7" s="1"/>
  <c r="AK658" i="7"/>
  <c r="AO658" i="7"/>
  <c r="AG658" i="7"/>
  <c r="AT659" i="7"/>
  <c r="N660" i="7"/>
  <c r="AD658" i="7"/>
  <c r="AC658" i="7"/>
  <c r="AM658" i="7"/>
  <c r="AS658" i="7"/>
  <c r="O660" i="7"/>
  <c r="AR659" i="7"/>
  <c r="AE659" i="7"/>
  <c r="AQ659" i="7"/>
  <c r="AJ659" i="7" l="1"/>
  <c r="M660" i="7"/>
  <c r="AI659" i="7"/>
  <c r="AH659" i="7"/>
  <c r="T661" i="7"/>
  <c r="AA660" i="7" s="1"/>
  <c r="AS659" i="7"/>
  <c r="AC659" i="7"/>
  <c r="AL659" i="7"/>
  <c r="AO659" i="7"/>
  <c r="L660" i="7"/>
  <c r="AM659" i="7"/>
  <c r="AK659" i="7"/>
  <c r="AF659" i="7"/>
  <c r="Y659" i="7"/>
  <c r="AT660" i="7"/>
  <c r="S661" i="7"/>
  <c r="AR660" i="7" s="1"/>
  <c r="AN659" i="7"/>
  <c r="R661" i="7"/>
  <c r="X660" i="7" s="1"/>
  <c r="J660" i="7"/>
  <c r="N661" i="7"/>
  <c r="K660" i="7"/>
  <c r="U661" i="7" l="1"/>
  <c r="AB660" i="7" s="1"/>
  <c r="Y660" i="7"/>
  <c r="Z660" i="7"/>
  <c r="O661" i="7"/>
  <c r="W661" i="7"/>
  <c r="AE660" i="7" s="1"/>
  <c r="Q661" i="7"/>
  <c r="AH660" i="7" s="1"/>
  <c r="P661" i="7"/>
  <c r="AO660" i="7" s="1"/>
  <c r="AI660" i="7"/>
  <c r="V661" i="7"/>
  <c r="AJ660" i="7" l="1"/>
  <c r="M661" i="7"/>
  <c r="R662" i="7"/>
  <c r="X661" i="7" s="1"/>
  <c r="AN660" i="7"/>
  <c r="AL660" i="7"/>
  <c r="AG660" i="7"/>
  <c r="K661" i="7"/>
  <c r="AF660" i="7"/>
  <c r="AQ660" i="7"/>
  <c r="T662" i="7"/>
  <c r="AA661" i="7" s="1"/>
  <c r="L661" i="7"/>
  <c r="S662" i="7"/>
  <c r="AR661" i="7" s="1"/>
  <c r="AP660" i="7"/>
  <c r="J661" i="7"/>
  <c r="AT661" i="7"/>
  <c r="AS660" i="7"/>
  <c r="AC660" i="7"/>
  <c r="AD660" i="7"/>
  <c r="AM660" i="7"/>
  <c r="N662" i="7"/>
  <c r="AK660" i="7"/>
  <c r="P662" i="7" l="1"/>
  <c r="Y661" i="7"/>
  <c r="Z661" i="7"/>
  <c r="AG661" i="7"/>
  <c r="AO661" i="7"/>
  <c r="AK661" i="7"/>
  <c r="V662" i="7"/>
  <c r="O662" i="7"/>
  <c r="M662" i="7" s="1"/>
  <c r="W662" i="7"/>
  <c r="U662" i="7"/>
  <c r="Q662" i="7"/>
  <c r="T663" i="7" l="1"/>
  <c r="AA662" i="7" s="1"/>
  <c r="AL661" i="7"/>
  <c r="AP661" i="7"/>
  <c r="AH661" i="7"/>
  <c r="R663" i="7"/>
  <c r="X662" i="7" s="1"/>
  <c r="AT662" i="7"/>
  <c r="AN661" i="7"/>
  <c r="N663" i="7"/>
  <c r="AF661" i="7"/>
  <c r="K662" i="7"/>
  <c r="S663" i="7"/>
  <c r="AR662" i="7" s="1"/>
  <c r="AJ661" i="7"/>
  <c r="J662" i="7"/>
  <c r="Q663" i="7" s="1"/>
  <c r="AP662" i="7" s="1"/>
  <c r="AM661" i="7"/>
  <c r="AC661" i="7"/>
  <c r="AS661" i="7"/>
  <c r="AD661" i="7"/>
  <c r="AQ661" i="7"/>
  <c r="AE661" i="7"/>
  <c r="V663" i="7"/>
  <c r="AC662" i="7" s="1"/>
  <c r="AI661" i="7"/>
  <c r="AB661" i="7"/>
  <c r="L662" i="7"/>
  <c r="Y662" i="7" l="1"/>
  <c r="U663" i="7"/>
  <c r="AI662" i="7" s="1"/>
  <c r="O663" i="7"/>
  <c r="P663" i="7"/>
  <c r="AK662" i="7" s="1"/>
  <c r="AM662" i="7"/>
  <c r="W663" i="7"/>
  <c r="AE662" i="7" s="1"/>
  <c r="AS662" i="7"/>
  <c r="AL662" i="7"/>
  <c r="T664" i="7"/>
  <c r="AD664" i="7" s="1"/>
  <c r="AB662" i="7"/>
  <c r="AD662" i="7"/>
  <c r="Z662" i="7"/>
  <c r="AH662" i="7"/>
  <c r="AA663" i="7"/>
  <c r="M663" i="7" l="1"/>
  <c r="AG662" i="7"/>
  <c r="N664" i="7"/>
  <c r="AO662" i="7"/>
  <c r="S664" i="7"/>
  <c r="Z663" i="7" s="1"/>
  <c r="K663" i="7"/>
  <c r="J663" i="7"/>
  <c r="P664" i="7" s="1"/>
  <c r="AO663" i="7" s="1"/>
  <c r="AF662" i="7"/>
  <c r="AJ662" i="7"/>
  <c r="AQ662" i="7"/>
  <c r="R664" i="7"/>
  <c r="AN662" i="7"/>
  <c r="L663" i="7"/>
  <c r="AE664" i="7"/>
  <c r="AT663" i="7"/>
  <c r="V664" i="7" l="1"/>
  <c r="AS663" i="7" s="1"/>
  <c r="U664" i="7"/>
  <c r="O664" i="7"/>
  <c r="Q664" i="7"/>
  <c r="Z664" i="7" s="1"/>
  <c r="W664" i="7"/>
  <c r="AQ663" i="7" s="1"/>
  <c r="AG663" i="7"/>
  <c r="AK663" i="7"/>
  <c r="AR664" i="7"/>
  <c r="Y663" i="7"/>
  <c r="AR663" i="7"/>
  <c r="AS664" i="7"/>
  <c r="AM664" i="7"/>
  <c r="AC663" i="7"/>
  <c r="AD663" i="7"/>
  <c r="AM663" i="7"/>
  <c r="AB664" i="7"/>
  <c r="AC664" i="7"/>
  <c r="X663" i="7"/>
  <c r="L664" i="7"/>
  <c r="X664" i="7"/>
  <c r="J664" i="7"/>
  <c r="AA664" i="7"/>
  <c r="AL663" i="7"/>
  <c r="Y664" i="7"/>
  <c r="AI663" i="7"/>
  <c r="AI664" i="7"/>
  <c r="AB663" i="7"/>
  <c r="AH663" i="7"/>
  <c r="AN663" i="7"/>
  <c r="L665" i="7"/>
  <c r="AQ664" i="7"/>
  <c r="AT664" i="7"/>
  <c r="K664" i="7"/>
  <c r="AE663" i="7"/>
  <c r="AF663" i="7"/>
  <c r="AP663" i="7" l="1"/>
  <c r="AJ663" i="7"/>
  <c r="M664" i="7"/>
  <c r="N665" i="7" s="1"/>
  <c r="Q665" i="7"/>
  <c r="AL664" i="7" s="1"/>
  <c r="P665" i="7"/>
  <c r="AK664" i="7" s="1"/>
  <c r="O665" i="7"/>
  <c r="M665" i="7" s="1"/>
  <c r="AT665" i="7" l="1"/>
  <c r="AH664" i="7"/>
  <c r="AP664" i="7"/>
  <c r="T666" i="7"/>
  <c r="S666" i="7"/>
  <c r="Y665" i="7" s="1"/>
  <c r="AF664" i="7"/>
  <c r="AG664" i="7"/>
  <c r="AJ664" i="7"/>
  <c r="J665" i="7"/>
  <c r="K665" i="7"/>
  <c r="N666" i="7"/>
  <c r="AN664" i="7"/>
  <c r="R666" i="7"/>
  <c r="X665" i="7" s="1"/>
  <c r="AO664" i="7"/>
  <c r="Z665" i="7" l="1"/>
  <c r="AR665" i="7"/>
  <c r="P666" i="7"/>
  <c r="AO665" i="7" s="1"/>
  <c r="W667" i="7"/>
  <c r="AE666" i="7" s="1"/>
  <c r="AA665" i="7"/>
  <c r="V666" i="7"/>
  <c r="AC665" i="7" s="1"/>
  <c r="Q666" i="7"/>
  <c r="AP665" i="7" s="1"/>
  <c r="O666" i="7"/>
  <c r="W666" i="7"/>
  <c r="U666" i="7"/>
  <c r="R667" i="7" l="1"/>
  <c r="X666" i="7" s="1"/>
  <c r="M666" i="7"/>
  <c r="AK665" i="7"/>
  <c r="AG665" i="7"/>
  <c r="AQ666" i="7"/>
  <c r="AN665" i="7"/>
  <c r="AF665" i="7"/>
  <c r="J666" i="7"/>
  <c r="O667" i="7" s="1"/>
  <c r="K666" i="7"/>
  <c r="AS665" i="7"/>
  <c r="AJ665" i="7"/>
  <c r="AD665" i="7"/>
  <c r="L666" i="7"/>
  <c r="N667" i="7"/>
  <c r="AM665" i="7"/>
  <c r="AB665" i="7"/>
  <c r="T667" i="7"/>
  <c r="AA666" i="7" s="1"/>
  <c r="AL665" i="7"/>
  <c r="S667" i="7"/>
  <c r="AR666" i="7" s="1"/>
  <c r="AH665" i="7"/>
  <c r="AI665" i="7"/>
  <c r="AT666" i="7"/>
  <c r="AQ665" i="7"/>
  <c r="AE665" i="7"/>
  <c r="P667" i="7" l="1"/>
  <c r="AK666" i="7" s="1"/>
  <c r="Q667" i="7"/>
  <c r="T668" i="7" s="1"/>
  <c r="AA667" i="7" s="1"/>
  <c r="U667" i="7"/>
  <c r="V667" i="7"/>
  <c r="AS666" i="7" s="1"/>
  <c r="AO666" i="7"/>
  <c r="AG666" i="7"/>
  <c r="Y666" i="7"/>
  <c r="Z666" i="7"/>
  <c r="AL666" i="7"/>
  <c r="AP666" i="7"/>
  <c r="AH666" i="7"/>
  <c r="AI666" i="7"/>
  <c r="AB666" i="7"/>
  <c r="AC666" i="7"/>
  <c r="AM666" i="7"/>
  <c r="S668" i="7"/>
  <c r="Y667" i="7" s="1"/>
  <c r="K667" i="7"/>
  <c r="AF666" i="7"/>
  <c r="J667" i="7"/>
  <c r="AN666" i="7"/>
  <c r="AT667" i="7"/>
  <c r="R668" i="7"/>
  <c r="X667" i="7" s="1"/>
  <c r="AJ666" i="7"/>
  <c r="AD666" i="7" l="1"/>
  <c r="M667" i="7"/>
  <c r="N668" i="7" s="1"/>
  <c r="P668" i="7"/>
  <c r="AK667" i="7" s="1"/>
  <c r="U668" i="7"/>
  <c r="W668" i="7"/>
  <c r="O668" i="7"/>
  <c r="M668" i="7" s="1"/>
  <c r="V668" i="7"/>
  <c r="Z667" i="7"/>
  <c r="AR667" i="7"/>
  <c r="Q668" i="7"/>
  <c r="L667" i="7"/>
  <c r="AG667" i="7" l="1"/>
  <c r="AO667" i="7"/>
  <c r="AS667" i="7"/>
  <c r="AD667" i="7"/>
  <c r="AC667" i="7"/>
  <c r="AM667" i="7"/>
  <c r="S669" i="7"/>
  <c r="AT668" i="7"/>
  <c r="AJ667" i="7"/>
  <c r="J668" i="7"/>
  <c r="N669" i="7"/>
  <c r="R669" i="7"/>
  <c r="X668" i="7" s="1"/>
  <c r="K668" i="7"/>
  <c r="V669" i="7" s="1"/>
  <c r="AD668" i="7" s="1"/>
  <c r="AN667" i="7"/>
  <c r="AF667" i="7"/>
  <c r="AE667" i="7"/>
  <c r="AQ667" i="7"/>
  <c r="L668" i="7"/>
  <c r="AB667" i="7"/>
  <c r="AI667" i="7"/>
  <c r="AL667" i="7"/>
  <c r="AP667" i="7"/>
  <c r="T669" i="7"/>
  <c r="AA668" i="7" s="1"/>
  <c r="AH667" i="7"/>
  <c r="U669" i="7" l="1"/>
  <c r="AB668" i="7" s="1"/>
  <c r="AS668" i="7"/>
  <c r="P669" i="7"/>
  <c r="AM668" i="7"/>
  <c r="W669" i="7"/>
  <c r="L669" i="7" s="1"/>
  <c r="O669" i="7"/>
  <c r="M669" i="7" s="1"/>
  <c r="AC668" i="7"/>
  <c r="Y668" i="7"/>
  <c r="AR668" i="7"/>
  <c r="Z668" i="7"/>
  <c r="AI668" i="7"/>
  <c r="Q669" i="7"/>
  <c r="V670" i="7"/>
  <c r="AS669" i="7" s="1"/>
  <c r="AM669" i="7" l="1"/>
  <c r="S670" i="7"/>
  <c r="K669" i="7"/>
  <c r="R670" i="7"/>
  <c r="X669" i="7" s="1"/>
  <c r="AN668" i="7"/>
  <c r="AF668" i="7"/>
  <c r="AT669" i="7"/>
  <c r="AJ668" i="7"/>
  <c r="N670" i="7"/>
  <c r="J669" i="7"/>
  <c r="AE668" i="7"/>
  <c r="AQ668" i="7"/>
  <c r="AK668" i="7"/>
  <c r="AG668" i="7"/>
  <c r="AO668" i="7"/>
  <c r="T670" i="7"/>
  <c r="AH668" i="7"/>
  <c r="AP668" i="7"/>
  <c r="AL668" i="7"/>
  <c r="AC669" i="7"/>
  <c r="AM670" i="7"/>
  <c r="AD669" i="7"/>
  <c r="AB670" i="7" l="1"/>
  <c r="AC670" i="7"/>
  <c r="Q670" i="7"/>
  <c r="W670" i="7"/>
  <c r="P670" i="7"/>
  <c r="O670" i="7"/>
  <c r="M670" i="7" s="1"/>
  <c r="U670" i="7"/>
  <c r="AR669" i="7"/>
  <c r="AS670" i="7"/>
  <c r="Y669" i="7"/>
  <c r="AA669" i="7"/>
  <c r="AE670" i="7"/>
  <c r="AD670" i="7"/>
  <c r="Z669" i="7"/>
  <c r="AI669" i="7" l="1"/>
  <c r="L671" i="7"/>
  <c r="AI670" i="7"/>
  <c r="AB669" i="7"/>
  <c r="N671" i="7"/>
  <c r="J670" i="7"/>
  <c r="L670" i="7" s="1"/>
  <c r="AN669" i="7"/>
  <c r="AF669" i="7"/>
  <c r="K670" i="7"/>
  <c r="X670" i="7"/>
  <c r="Y670" i="7"/>
  <c r="AT670" i="7"/>
  <c r="AJ669" i="7"/>
  <c r="AQ670" i="7"/>
  <c r="AQ669" i="7"/>
  <c r="AE669" i="7"/>
  <c r="AH669" i="7"/>
  <c r="AA670" i="7"/>
  <c r="AL669" i="7"/>
  <c r="AP669" i="7"/>
  <c r="Z670" i="7"/>
  <c r="AR670" i="7"/>
  <c r="AG669" i="7"/>
  <c r="AO669" i="7"/>
  <c r="AK669" i="7"/>
  <c r="Q671" i="7" l="1"/>
  <c r="AH670" i="7" s="1"/>
  <c r="O671" i="7"/>
  <c r="P671" i="7"/>
  <c r="AJ670" i="7"/>
  <c r="AN670" i="7"/>
  <c r="AF670" i="7" l="1"/>
  <c r="M671" i="7"/>
  <c r="R672" i="7"/>
  <c r="X671" i="7" s="1"/>
  <c r="T672" i="7"/>
  <c r="W673" i="7" s="1"/>
  <c r="AE672" i="7" s="1"/>
  <c r="AL670" i="7"/>
  <c r="AP670" i="7"/>
  <c r="AK670" i="7"/>
  <c r="AG670" i="7"/>
  <c r="AO670" i="7"/>
  <c r="K671" i="7"/>
  <c r="S672" i="7"/>
  <c r="AR671" i="7" s="1"/>
  <c r="AA671" i="7"/>
  <c r="N672" i="7"/>
  <c r="AT671" i="7"/>
  <c r="J671" i="7"/>
  <c r="Q672" i="7" l="1"/>
  <c r="T673" i="7" s="1"/>
  <c r="AA672" i="7" s="1"/>
  <c r="Z671" i="7"/>
  <c r="Y671" i="7"/>
  <c r="P672" i="7"/>
  <c r="V672" i="7"/>
  <c r="U672" i="7"/>
  <c r="O672" i="7"/>
  <c r="W672" i="7"/>
  <c r="AP671" i="7" l="1"/>
  <c r="AH671" i="7"/>
  <c r="AL671" i="7"/>
  <c r="M672" i="7"/>
  <c r="AO671" i="7"/>
  <c r="AG671" i="7"/>
  <c r="AK671" i="7"/>
  <c r="AC671" i="7"/>
  <c r="AD671" i="7"/>
  <c r="AS671" i="7"/>
  <c r="AM671" i="7"/>
  <c r="AE671" i="7"/>
  <c r="AQ672" i="7"/>
  <c r="AQ671" i="7"/>
  <c r="AT672" i="7"/>
  <c r="N673" i="7"/>
  <c r="J672" i="7"/>
  <c r="AF671" i="7"/>
  <c r="K672" i="7"/>
  <c r="Q673" i="7" s="1"/>
  <c r="R673" i="7"/>
  <c r="X672" i="7" s="1"/>
  <c r="S673" i="7"/>
  <c r="AJ671" i="7"/>
  <c r="AN671" i="7"/>
  <c r="L672" i="7"/>
  <c r="AI671" i="7"/>
  <c r="AB671" i="7"/>
  <c r="T674" i="7" l="1"/>
  <c r="AA673" i="7" s="1"/>
  <c r="AP672" i="7"/>
  <c r="AL672" i="7"/>
  <c r="AH672" i="7"/>
  <c r="Z672" i="7"/>
  <c r="Y672" i="7"/>
  <c r="AR672" i="7"/>
  <c r="P673" i="7"/>
  <c r="U673" i="7"/>
  <c r="V673" i="7"/>
  <c r="O673" i="7"/>
  <c r="M673" i="7" l="1"/>
  <c r="AO672" i="7"/>
  <c r="AG672" i="7"/>
  <c r="AK672" i="7"/>
  <c r="S674" i="7"/>
  <c r="AN672" i="7"/>
  <c r="AF672" i="7"/>
  <c r="N674" i="7"/>
  <c r="R674" i="7"/>
  <c r="X673" i="7" s="1"/>
  <c r="AJ672" i="7"/>
  <c r="J673" i="7"/>
  <c r="AT673" i="7"/>
  <c r="K673" i="7"/>
  <c r="AS672" i="7"/>
  <c r="AD672" i="7"/>
  <c r="AC672" i="7"/>
  <c r="AM672" i="7"/>
  <c r="AB672" i="7"/>
  <c r="AI672" i="7"/>
  <c r="L673" i="7" l="1"/>
  <c r="Z673" i="7"/>
  <c r="Y673" i="7"/>
  <c r="Q674" i="7"/>
  <c r="AR673" i="7"/>
  <c r="W674" i="7"/>
  <c r="V674" i="7"/>
  <c r="P674" i="7"/>
  <c r="O674" i="7"/>
  <c r="U674" i="7"/>
  <c r="M674" i="7" l="1"/>
  <c r="AO673" i="7"/>
  <c r="AK673" i="7"/>
  <c r="AG673" i="7"/>
  <c r="K674" i="7"/>
  <c r="N675" i="7"/>
  <c r="S675" i="7"/>
  <c r="R675" i="7"/>
  <c r="AT674" i="7"/>
  <c r="AN673" i="7"/>
  <c r="AJ673" i="7"/>
  <c r="J674" i="7"/>
  <c r="V675" i="7" s="1"/>
  <c r="AF673" i="7"/>
  <c r="AE673" i="7"/>
  <c r="AQ673" i="7"/>
  <c r="AC673" i="7"/>
  <c r="AM673" i="7"/>
  <c r="AD673" i="7"/>
  <c r="AS673" i="7"/>
  <c r="AL673" i="7"/>
  <c r="T675" i="7"/>
  <c r="AA674" i="7" s="1"/>
  <c r="AH673" i="7"/>
  <c r="AP673" i="7"/>
  <c r="Q675" i="7"/>
  <c r="AL674" i="7" s="1"/>
  <c r="L674" i="7"/>
  <c r="AB673" i="7"/>
  <c r="AI673" i="7"/>
  <c r="X674" i="7" l="1"/>
  <c r="V676" i="7"/>
  <c r="AM675" i="7" s="1"/>
  <c r="Y674" i="7"/>
  <c r="Z674" i="7"/>
  <c r="AR674" i="7"/>
  <c r="P675" i="7"/>
  <c r="U675" i="7"/>
  <c r="W675" i="7"/>
  <c r="O675" i="7"/>
  <c r="AD674" i="7"/>
  <c r="AC674" i="7"/>
  <c r="AS674" i="7"/>
  <c r="T676" i="7"/>
  <c r="AA675" i="7" s="1"/>
  <c r="AP674" i="7"/>
  <c r="AH674" i="7"/>
  <c r="AM674" i="7"/>
  <c r="M675" i="7" l="1"/>
  <c r="AS675" i="7"/>
  <c r="L675" i="7"/>
  <c r="AI674" i="7"/>
  <c r="AB674" i="7"/>
  <c r="AK674" i="7"/>
  <c r="AG674" i="7"/>
  <c r="AO674" i="7"/>
  <c r="AD675" i="7"/>
  <c r="AC675" i="7"/>
  <c r="AE674" i="7"/>
  <c r="AQ674" i="7"/>
  <c r="AT675" i="7"/>
  <c r="K675" i="7"/>
  <c r="Q676" i="7" s="1"/>
  <c r="AF674" i="7"/>
  <c r="AN674" i="7"/>
  <c r="R676" i="7"/>
  <c r="X675" i="7" s="1"/>
  <c r="AJ674" i="7"/>
  <c r="S676" i="7"/>
  <c r="Z675" i="7" s="1"/>
  <c r="J675" i="7"/>
  <c r="N676" i="7"/>
  <c r="P676" i="7" l="1"/>
  <c r="AO675" i="7" s="1"/>
  <c r="Y675" i="7"/>
  <c r="AL675" i="7"/>
  <c r="T677" i="7"/>
  <c r="AA676" i="7" s="1"/>
  <c r="AP675" i="7"/>
  <c r="AH675" i="7"/>
  <c r="U676" i="7"/>
  <c r="AK675" i="7"/>
  <c r="AG675" i="7"/>
  <c r="AR675" i="7"/>
  <c r="O676" i="7"/>
  <c r="M676" i="7" s="1"/>
  <c r="W676" i="7"/>
  <c r="AB675" i="7" l="1"/>
  <c r="AI675" i="7"/>
  <c r="AQ675" i="7"/>
  <c r="AE675" i="7"/>
  <c r="AJ675" i="7"/>
  <c r="R677" i="7"/>
  <c r="X676" i="7" s="1"/>
  <c r="AF675" i="7"/>
  <c r="K676" i="7"/>
  <c r="AT676" i="7"/>
  <c r="J676" i="7"/>
  <c r="S677" i="7"/>
  <c r="N677" i="7"/>
  <c r="AN675" i="7"/>
  <c r="U677" i="7" l="1"/>
  <c r="AI676" i="7" s="1"/>
  <c r="O677" i="7"/>
  <c r="AR676" i="7"/>
  <c r="Y676" i="7"/>
  <c r="Z676" i="7"/>
  <c r="V677" i="7"/>
  <c r="P677" i="7"/>
  <c r="W677" i="7"/>
  <c r="Q677" i="7"/>
  <c r="L676" i="7"/>
  <c r="AF676" i="7" l="1"/>
  <c r="M677" i="7"/>
  <c r="L677" i="7"/>
  <c r="R678" i="7"/>
  <c r="X677" i="7" s="1"/>
  <c r="AN676" i="7"/>
  <c r="AJ676" i="7"/>
  <c r="AB676" i="7"/>
  <c r="AT677" i="7"/>
  <c r="K677" i="7"/>
  <c r="S678" i="7"/>
  <c r="Y677" i="7" s="1"/>
  <c r="N678" i="7"/>
  <c r="J677" i="7"/>
  <c r="AQ676" i="7"/>
  <c r="AE676" i="7"/>
  <c r="AG676" i="7"/>
  <c r="AK676" i="7"/>
  <c r="AO676" i="7"/>
  <c r="AL676" i="7"/>
  <c r="AP676" i="7"/>
  <c r="T678" i="7"/>
  <c r="AA677" i="7" s="1"/>
  <c r="AH676" i="7"/>
  <c r="AD676" i="7"/>
  <c r="AM676" i="7"/>
  <c r="AC676" i="7"/>
  <c r="AS676" i="7"/>
  <c r="Z677" i="7" l="1"/>
  <c r="AR677" i="7"/>
  <c r="U678" i="7"/>
  <c r="W678" i="7"/>
  <c r="V678" i="7"/>
  <c r="O678" i="7"/>
  <c r="M678" i="7" s="1"/>
  <c r="P678" i="7"/>
  <c r="Q678" i="7"/>
  <c r="AK677" i="7" l="1"/>
  <c r="AG677" i="7"/>
  <c r="AO677" i="7"/>
  <c r="N679" i="7"/>
  <c r="J678" i="7"/>
  <c r="Q679" i="7" s="1"/>
  <c r="S679" i="7"/>
  <c r="Z678" i="7" s="1"/>
  <c r="R679" i="7"/>
  <c r="X678" i="7" s="1"/>
  <c r="AJ677" i="7"/>
  <c r="K678" i="7"/>
  <c r="AN677" i="7"/>
  <c r="AF677" i="7"/>
  <c r="AT678" i="7"/>
  <c r="AD677" i="7"/>
  <c r="V679" i="7"/>
  <c r="AM677" i="7"/>
  <c r="AS677" i="7"/>
  <c r="AC677" i="7"/>
  <c r="AL677" i="7"/>
  <c r="T679" i="7"/>
  <c r="W680" i="7" s="1"/>
  <c r="AE679" i="7" s="1"/>
  <c r="AP677" i="7"/>
  <c r="AH677" i="7"/>
  <c r="AA678" i="7"/>
  <c r="AQ677" i="7"/>
  <c r="AE677" i="7"/>
  <c r="AI677" i="7"/>
  <c r="AB677" i="7"/>
  <c r="L678" i="7"/>
  <c r="P679" i="7" l="1"/>
  <c r="AO678" i="7" s="1"/>
  <c r="O679" i="7"/>
  <c r="AC678" i="7"/>
  <c r="AD678" i="7"/>
  <c r="AM678" i="7"/>
  <c r="AS678" i="7"/>
  <c r="AG678" i="7"/>
  <c r="T680" i="7"/>
  <c r="AA679" i="7" s="1"/>
  <c r="AP678" i="7"/>
  <c r="AH678" i="7"/>
  <c r="W679" i="7"/>
  <c r="AR678" i="7"/>
  <c r="U679" i="7"/>
  <c r="Y678" i="7"/>
  <c r="AL678" i="7"/>
  <c r="M679" i="7" l="1"/>
  <c r="N680" i="7" s="1"/>
  <c r="AJ678" i="7"/>
  <c r="J679" i="7"/>
  <c r="AF678" i="7"/>
  <c r="AK678" i="7"/>
  <c r="K679" i="7"/>
  <c r="V680" i="7" s="1"/>
  <c r="S680" i="7"/>
  <c r="Y679" i="7" s="1"/>
  <c r="R680" i="7"/>
  <c r="X679" i="7" s="1"/>
  <c r="AN678" i="7"/>
  <c r="AB678" i="7"/>
  <c r="L679" i="7"/>
  <c r="AI678" i="7"/>
  <c r="P680" i="7"/>
  <c r="AK679" i="7" s="1"/>
  <c r="O680" i="7"/>
  <c r="Q680" i="7"/>
  <c r="AE678" i="7"/>
  <c r="AQ679" i="7"/>
  <c r="AQ678" i="7"/>
  <c r="AT679" i="7"/>
  <c r="U680" i="7" l="1"/>
  <c r="AI679" i="7" s="1"/>
  <c r="AC679" i="7"/>
  <c r="AM679" i="7"/>
  <c r="AD679" i="7"/>
  <c r="AS679" i="7"/>
  <c r="AR679" i="7"/>
  <c r="Z679" i="7"/>
  <c r="AG679" i="7"/>
  <c r="K680" i="7"/>
  <c r="R681" i="7"/>
  <c r="X680" i="7" s="1"/>
  <c r="AJ679" i="7"/>
  <c r="S681" i="7"/>
  <c r="Z680" i="7" s="1"/>
  <c r="J680" i="7"/>
  <c r="U681" i="7" s="1"/>
  <c r="AN679" i="7"/>
  <c r="AF679" i="7"/>
  <c r="AO679" i="7"/>
  <c r="AP679" i="7"/>
  <c r="AL679" i="7"/>
  <c r="T681" i="7"/>
  <c r="AA680" i="7" s="1"/>
  <c r="AH679" i="7"/>
  <c r="AB679" i="7" l="1"/>
  <c r="AT680" i="7"/>
  <c r="M680" i="7"/>
  <c r="N681" i="7" s="1"/>
  <c r="AB680" i="7"/>
  <c r="AI680" i="7"/>
  <c r="AR680" i="7"/>
  <c r="Q681" i="7"/>
  <c r="L680" i="7"/>
  <c r="Y680" i="7"/>
  <c r="W681" i="7"/>
  <c r="V681" i="7"/>
  <c r="L681" i="7" s="1"/>
  <c r="P681" i="7"/>
  <c r="O681" i="7"/>
  <c r="M681" i="7" s="1"/>
  <c r="AL680" i="7" l="1"/>
  <c r="AP680" i="7"/>
  <c r="T682" i="7"/>
  <c r="AA681" i="7" s="1"/>
  <c r="AH680" i="7"/>
  <c r="R682" i="7"/>
  <c r="AN680" i="7"/>
  <c r="AF680" i="7"/>
  <c r="S682" i="7"/>
  <c r="AS682" i="7" s="1"/>
  <c r="K681" i="7"/>
  <c r="J681" i="7"/>
  <c r="AT681" i="7"/>
  <c r="AJ680" i="7"/>
  <c r="N682" i="7"/>
  <c r="AK680" i="7"/>
  <c r="AG680" i="7"/>
  <c r="AO680" i="7"/>
  <c r="AM680" i="7"/>
  <c r="AD680" i="7"/>
  <c r="AS680" i="7"/>
  <c r="AC680" i="7"/>
  <c r="AE680" i="7"/>
  <c r="AQ680" i="7"/>
  <c r="Z681" i="7" l="1"/>
  <c r="AR681" i="7"/>
  <c r="Y681" i="7"/>
  <c r="X681" i="7"/>
  <c r="AC682" i="7"/>
  <c r="AB682" i="7"/>
  <c r="W682" i="7"/>
  <c r="P682" i="7"/>
  <c r="O682" i="7"/>
  <c r="V682" i="7"/>
  <c r="U682" i="7"/>
  <c r="AD682" i="7"/>
  <c r="AE682" i="7"/>
  <c r="Q682" i="7"/>
  <c r="M682" i="7" l="1"/>
  <c r="AM681" i="7"/>
  <c r="AM682" i="7"/>
  <c r="AD681" i="7"/>
  <c r="AS681" i="7"/>
  <c r="AC681" i="7"/>
  <c r="L682" i="7"/>
  <c r="L683" i="7"/>
  <c r="AI681" i="7"/>
  <c r="AI682" i="7"/>
  <c r="AB681" i="7"/>
  <c r="AG681" i="7"/>
  <c r="AO681" i="7"/>
  <c r="AR682" i="7"/>
  <c r="AK681" i="7"/>
  <c r="AJ681" i="7"/>
  <c r="J682" i="7"/>
  <c r="AT682" i="7"/>
  <c r="AN681" i="7"/>
  <c r="N683" i="7"/>
  <c r="Y682" i="7"/>
  <c r="K682" i="7"/>
  <c r="AF681" i="7"/>
  <c r="X682" i="7"/>
  <c r="AQ682" i="7"/>
  <c r="AE681" i="7"/>
  <c r="AQ681" i="7"/>
  <c r="AP681" i="7"/>
  <c r="AH681" i="7"/>
  <c r="AA682" i="7"/>
  <c r="Z682" i="7"/>
  <c r="AL681" i="7"/>
  <c r="Q683" i="7" l="1"/>
  <c r="AP682" i="7" s="1"/>
  <c r="P683" i="7"/>
  <c r="O683" i="7"/>
  <c r="M683" i="7" s="1"/>
  <c r="AH682" i="7" l="1"/>
  <c r="AL682" i="7"/>
  <c r="T684" i="7"/>
  <c r="W685" i="7" s="1"/>
  <c r="AE684" i="7" s="1"/>
  <c r="J683" i="7"/>
  <c r="R684" i="7"/>
  <c r="X683" i="7" s="1"/>
  <c r="N684" i="7"/>
  <c r="AF682" i="7"/>
  <c r="S684" i="7"/>
  <c r="AJ682" i="7"/>
  <c r="K683" i="7"/>
  <c r="Q684" i="7" s="1"/>
  <c r="T685" i="7" s="1"/>
  <c r="AA684" i="7" s="1"/>
  <c r="AT683" i="7"/>
  <c r="AN682" i="7"/>
  <c r="AK682" i="7"/>
  <c r="AO682" i="7"/>
  <c r="AG682" i="7"/>
  <c r="AA683" i="7" l="1"/>
  <c r="AR683" i="7"/>
  <c r="Z683" i="7"/>
  <c r="AL683" i="7"/>
  <c r="Y683" i="7"/>
  <c r="AH683" i="7"/>
  <c r="AP683" i="7"/>
  <c r="V684" i="7"/>
  <c r="U684" i="7"/>
  <c r="P684" i="7"/>
  <c r="O684" i="7"/>
  <c r="M684" i="7" s="1"/>
  <c r="W684" i="7"/>
  <c r="AB683" i="7" l="1"/>
  <c r="L684" i="7"/>
  <c r="AI683" i="7"/>
  <c r="AD683" i="7"/>
  <c r="AS683" i="7"/>
  <c r="AM683" i="7"/>
  <c r="AC683" i="7"/>
  <c r="AQ683" i="7"/>
  <c r="AE683" i="7"/>
  <c r="AQ684" i="7"/>
  <c r="AN683" i="7"/>
  <c r="R685" i="7"/>
  <c r="X684" i="7" s="1"/>
  <c r="AF683" i="7"/>
  <c r="AT684" i="7"/>
  <c r="S685" i="7"/>
  <c r="K684" i="7"/>
  <c r="O685" i="7" s="1"/>
  <c r="N685" i="7"/>
  <c r="AJ683" i="7"/>
  <c r="J684" i="7"/>
  <c r="AK683" i="7"/>
  <c r="AO683" i="7"/>
  <c r="AG683" i="7"/>
  <c r="AN684" i="7" l="1"/>
  <c r="V685" i="7"/>
  <c r="AM684" i="7" s="1"/>
  <c r="Q685" i="7"/>
  <c r="Z684" i="7"/>
  <c r="Y684" i="7"/>
  <c r="AR684" i="7"/>
  <c r="AJ684" i="7"/>
  <c r="U685" i="7"/>
  <c r="P685" i="7"/>
  <c r="M685" i="7" s="1"/>
  <c r="R686" i="7"/>
  <c r="X685" i="7" s="1"/>
  <c r="AF684" i="7"/>
  <c r="AC684" i="7" l="1"/>
  <c r="AS684" i="7"/>
  <c r="AD684" i="7"/>
  <c r="J685" i="7"/>
  <c r="S686" i="7"/>
  <c r="AR685" i="7" s="1"/>
  <c r="AI684" i="7"/>
  <c r="AB684" i="7"/>
  <c r="K685" i="7"/>
  <c r="Q686" i="7" s="1"/>
  <c r="AH685" i="7" s="1"/>
  <c r="AT685" i="7"/>
  <c r="AL684" i="7"/>
  <c r="T686" i="7"/>
  <c r="AA685" i="7" s="1"/>
  <c r="AP684" i="7"/>
  <c r="AH684" i="7"/>
  <c r="AK684" i="7"/>
  <c r="AG684" i="7"/>
  <c r="AO684" i="7"/>
  <c r="N686" i="7"/>
  <c r="L685" i="7" l="1"/>
  <c r="V686" i="7"/>
  <c r="AM685" i="7" s="1"/>
  <c r="U686" i="7"/>
  <c r="AB685" i="7" s="1"/>
  <c r="AP685" i="7"/>
  <c r="AL685" i="7"/>
  <c r="T687" i="7"/>
  <c r="AA686" i="7" s="1"/>
  <c r="Z685" i="7"/>
  <c r="Y685" i="7"/>
  <c r="P686" i="7"/>
  <c r="W686" i="7"/>
  <c r="AS685" i="7"/>
  <c r="O686" i="7"/>
  <c r="M686" i="7" s="1"/>
  <c r="L686" i="7" l="1"/>
  <c r="AI685" i="7"/>
  <c r="AC685" i="7"/>
  <c r="AD685" i="7"/>
  <c r="AE685" i="7"/>
  <c r="AQ685" i="7"/>
  <c r="AG685" i="7"/>
  <c r="AO685" i="7"/>
  <c r="AK685" i="7"/>
  <c r="N687" i="7"/>
  <c r="AJ685" i="7"/>
  <c r="AN685" i="7"/>
  <c r="J686" i="7"/>
  <c r="S687" i="7"/>
  <c r="AR686" i="7" s="1"/>
  <c r="R687" i="7"/>
  <c r="K686" i="7"/>
  <c r="Q687" i="7" s="1"/>
  <c r="AT686" i="7"/>
  <c r="AF685" i="7"/>
  <c r="W687" i="7" l="1"/>
  <c r="AE686" i="7" s="1"/>
  <c r="Z686" i="7"/>
  <c r="AH686" i="7"/>
  <c r="T688" i="7"/>
  <c r="AA687" i="7" s="1"/>
  <c r="AL686" i="7"/>
  <c r="AP686" i="7"/>
  <c r="X686" i="7"/>
  <c r="V688" i="7"/>
  <c r="AD687" i="7" s="1"/>
  <c r="O687" i="7"/>
  <c r="U687" i="7"/>
  <c r="V687" i="7"/>
  <c r="P687" i="7"/>
  <c r="Y686" i="7"/>
  <c r="M687" i="7" l="1"/>
  <c r="AC687" i="7"/>
  <c r="AS687" i="7"/>
  <c r="AQ686" i="7"/>
  <c r="L687" i="7"/>
  <c r="AB686" i="7"/>
  <c r="AI686" i="7"/>
  <c r="R688" i="7"/>
  <c r="X687" i="7" s="1"/>
  <c r="S688" i="7"/>
  <c r="Z687" i="7" s="1"/>
  <c r="K687" i="7"/>
  <c r="J687" i="7"/>
  <c r="AT687" i="7"/>
  <c r="AF686" i="7"/>
  <c r="N688" i="7"/>
  <c r="AJ686" i="7"/>
  <c r="AN686" i="7"/>
  <c r="AK686" i="7"/>
  <c r="AG686" i="7"/>
  <c r="AO686" i="7"/>
  <c r="AM687" i="7"/>
  <c r="AM686" i="7"/>
  <c r="AS686" i="7"/>
  <c r="AC686" i="7"/>
  <c r="AD686" i="7"/>
  <c r="O688" i="7" l="1"/>
  <c r="U688" i="7"/>
  <c r="AB687" i="7" s="1"/>
  <c r="Q688" i="7"/>
  <c r="AH687" i="7" s="1"/>
  <c r="Y687" i="7"/>
  <c r="AR687" i="7"/>
  <c r="R689" i="7"/>
  <c r="X688" i="7" s="1"/>
  <c r="AN687" i="7"/>
  <c r="AJ687" i="7"/>
  <c r="P688" i="7"/>
  <c r="W688" i="7"/>
  <c r="AF687" i="7" l="1"/>
  <c r="M688" i="7"/>
  <c r="AL687" i="7"/>
  <c r="AP687" i="7"/>
  <c r="T689" i="7"/>
  <c r="AA688" i="7" s="1"/>
  <c r="AI687" i="7"/>
  <c r="AG687" i="7"/>
  <c r="AO687" i="7"/>
  <c r="AK687" i="7"/>
  <c r="AT688" i="7"/>
  <c r="N689" i="7"/>
  <c r="K688" i="7"/>
  <c r="S689" i="7"/>
  <c r="AR688" i="7" s="1"/>
  <c r="AE687" i="7"/>
  <c r="AQ687" i="7"/>
  <c r="J688" i="7"/>
  <c r="W689" i="7" l="1"/>
  <c r="AE688" i="7" s="1"/>
  <c r="P689" i="7"/>
  <c r="V689" i="7"/>
  <c r="U689" i="7"/>
  <c r="O689" i="7"/>
  <c r="M689" i="7" s="1"/>
  <c r="Y688" i="7"/>
  <c r="Z688" i="7"/>
  <c r="Q689" i="7"/>
  <c r="L688" i="7"/>
  <c r="AQ688" i="7" l="1"/>
  <c r="AB688" i="7"/>
  <c r="L689" i="7"/>
  <c r="AI688" i="7"/>
  <c r="AK688" i="7"/>
  <c r="AG688" i="7"/>
  <c r="AO688" i="7"/>
  <c r="AH688" i="7"/>
  <c r="AL688" i="7"/>
  <c r="AP688" i="7"/>
  <c r="T690" i="7"/>
  <c r="AD688" i="7"/>
  <c r="AM688" i="7"/>
  <c r="AS688" i="7"/>
  <c r="AC688" i="7"/>
  <c r="AN688" i="7"/>
  <c r="N690" i="7"/>
  <c r="AT689" i="7"/>
  <c r="AF688" i="7"/>
  <c r="S690" i="7"/>
  <c r="Z689" i="7" s="1"/>
  <c r="AJ688" i="7"/>
  <c r="K689" i="7"/>
  <c r="R690" i="7"/>
  <c r="J689" i="7"/>
  <c r="O690" i="7" l="1"/>
  <c r="Y689" i="7"/>
  <c r="AR689" i="7"/>
  <c r="P690" i="7"/>
  <c r="W690" i="7"/>
  <c r="X689" i="7"/>
  <c r="V691" i="7"/>
  <c r="AS690" i="7" s="1"/>
  <c r="Q690" i="7"/>
  <c r="AA689" i="7"/>
  <c r="V690" i="7"/>
  <c r="U690" i="7"/>
  <c r="AJ689" i="7" l="1"/>
  <c r="M690" i="7"/>
  <c r="AN689" i="7"/>
  <c r="R691" i="7"/>
  <c r="X690" i="7" s="1"/>
  <c r="J690" i="7"/>
  <c r="AF689" i="7"/>
  <c r="AB689" i="7"/>
  <c r="L690" i="7"/>
  <c r="AI689" i="7"/>
  <c r="AM690" i="7"/>
  <c r="AD689" i="7"/>
  <c r="AC689" i="7"/>
  <c r="AS689" i="7"/>
  <c r="AM689" i="7"/>
  <c r="AO689" i="7"/>
  <c r="AK689" i="7"/>
  <c r="AG689" i="7"/>
  <c r="AT690" i="7"/>
  <c r="AQ689" i="7"/>
  <c r="AE689" i="7"/>
  <c r="K690" i="7"/>
  <c r="Q691" i="7" s="1"/>
  <c r="AD690" i="7"/>
  <c r="S691" i="7"/>
  <c r="Y690" i="7" s="1"/>
  <c r="T691" i="7"/>
  <c r="AA690" i="7" s="1"/>
  <c r="AP689" i="7"/>
  <c r="AH689" i="7"/>
  <c r="AL689" i="7"/>
  <c r="AC690" i="7"/>
  <c r="N691" i="7"/>
  <c r="Z690" i="7" l="1"/>
  <c r="W691" i="7"/>
  <c r="AE690" i="7" s="1"/>
  <c r="AR690" i="7"/>
  <c r="T692" i="7"/>
  <c r="AA691" i="7" s="1"/>
  <c r="AH690" i="7"/>
  <c r="AL690" i="7"/>
  <c r="AP690" i="7"/>
  <c r="P691" i="7"/>
  <c r="O691" i="7"/>
  <c r="U691" i="7"/>
  <c r="M691" i="7" l="1"/>
  <c r="AQ690" i="7"/>
  <c r="AB690" i="7"/>
  <c r="AI690" i="7"/>
  <c r="R692" i="7"/>
  <c r="X691" i="7" s="1"/>
  <c r="N692" i="7"/>
  <c r="AN690" i="7"/>
  <c r="AT691" i="7"/>
  <c r="J691" i="7"/>
  <c r="K691" i="7"/>
  <c r="S692" i="7"/>
  <c r="Z691" i="7" s="1"/>
  <c r="AF690" i="7"/>
  <c r="AJ690" i="7"/>
  <c r="AG690" i="7"/>
  <c r="AO690" i="7"/>
  <c r="AK690" i="7"/>
  <c r="O692" i="7" l="1"/>
  <c r="Y691" i="7"/>
  <c r="Q692" i="7"/>
  <c r="L691" i="7"/>
  <c r="W692" i="7"/>
  <c r="V692" i="7"/>
  <c r="U692" i="7"/>
  <c r="P692" i="7"/>
  <c r="AR691" i="7"/>
  <c r="AN691" i="7" l="1"/>
  <c r="M692" i="7"/>
  <c r="AF691" i="7"/>
  <c r="AJ691" i="7"/>
  <c r="R693" i="7"/>
  <c r="X692" i="7" s="1"/>
  <c r="AK691" i="7"/>
  <c r="AO691" i="7"/>
  <c r="AG691" i="7"/>
  <c r="AT692" i="7"/>
  <c r="J692" i="7"/>
  <c r="AE691" i="7"/>
  <c r="AQ691" i="7"/>
  <c r="N693" i="7"/>
  <c r="T693" i="7"/>
  <c r="AL691" i="7"/>
  <c r="AP691" i="7"/>
  <c r="AH691" i="7"/>
  <c r="AB691" i="7"/>
  <c r="L692" i="7"/>
  <c r="AI691" i="7"/>
  <c r="K692" i="7"/>
  <c r="AM691" i="7"/>
  <c r="AC691" i="7"/>
  <c r="AD691" i="7"/>
  <c r="AS691" i="7"/>
  <c r="S693" i="7"/>
  <c r="Y692" i="7" s="1"/>
  <c r="O693" i="7" l="1"/>
  <c r="V693" i="7"/>
  <c r="AS692" i="7" s="1"/>
  <c r="U693" i="7"/>
  <c r="AB692" i="7" s="1"/>
  <c r="AA692" i="7"/>
  <c r="R694" i="7"/>
  <c r="AN692" i="7"/>
  <c r="AR692" i="7"/>
  <c r="W693" i="7"/>
  <c r="AJ692" i="7"/>
  <c r="Q693" i="7"/>
  <c r="Z692" i="7"/>
  <c r="P693" i="7"/>
  <c r="AF692" i="7" l="1"/>
  <c r="M693" i="7"/>
  <c r="AD692" i="7"/>
  <c r="AI692" i="7"/>
  <c r="K693" i="7"/>
  <c r="AM692" i="7"/>
  <c r="AC692" i="7"/>
  <c r="T694" i="7"/>
  <c r="AP692" i="7"/>
  <c r="AL692" i="7"/>
  <c r="AH692" i="7"/>
  <c r="AT693" i="7"/>
  <c r="AE692" i="7"/>
  <c r="AQ692" i="7"/>
  <c r="AO692" i="7"/>
  <c r="AG692" i="7"/>
  <c r="AK692" i="7"/>
  <c r="N694" i="7"/>
  <c r="J693" i="7"/>
  <c r="W694" i="7" s="1"/>
  <c r="X693" i="7"/>
  <c r="AC694" i="7"/>
  <c r="AB694" i="7"/>
  <c r="L693" i="7"/>
  <c r="S694" i="7"/>
  <c r="Z693" i="7" s="1"/>
  <c r="AR693" i="7" l="1"/>
  <c r="AQ694" i="7"/>
  <c r="AE693" i="7"/>
  <c r="O694" i="7"/>
  <c r="U694" i="7"/>
  <c r="V694" i="7"/>
  <c r="P694" i="7"/>
  <c r="AQ693" i="7"/>
  <c r="AA693" i="7"/>
  <c r="AE694" i="7"/>
  <c r="AD694" i="7"/>
  <c r="AS694" i="7"/>
  <c r="Y693" i="7"/>
  <c r="Q694" i="7"/>
  <c r="M694" i="7" l="1"/>
  <c r="L695" i="7"/>
  <c r="AM693" i="7"/>
  <c r="AC693" i="7"/>
  <c r="AM694" i="7"/>
  <c r="AS693" i="7"/>
  <c r="AD693" i="7"/>
  <c r="AI694" i="7"/>
  <c r="AB693" i="7"/>
  <c r="L694" i="7"/>
  <c r="AI693" i="7"/>
  <c r="AR694" i="7"/>
  <c r="AG693" i="7"/>
  <c r="AK693" i="7"/>
  <c r="AO693" i="7"/>
  <c r="X694" i="7"/>
  <c r="Y694" i="7"/>
  <c r="J694" i="7"/>
  <c r="AF693" i="7"/>
  <c r="K694" i="7"/>
  <c r="N695" i="7"/>
  <c r="AT694" i="7"/>
  <c r="AJ693" i="7"/>
  <c r="AN693" i="7"/>
  <c r="AA694" i="7"/>
  <c r="Z694" i="7"/>
  <c r="AH693" i="7"/>
  <c r="AL693" i="7"/>
  <c r="AP693" i="7"/>
  <c r="O695" i="7" l="1"/>
  <c r="P695" i="7"/>
  <c r="Q695" i="7"/>
  <c r="AL694" i="7" s="1"/>
  <c r="AN694" i="7"/>
  <c r="AJ694" i="7"/>
  <c r="AF694" i="7"/>
  <c r="AO694" i="7"/>
  <c r="AG694" i="7"/>
  <c r="AK694" i="7"/>
  <c r="R696" i="7" l="1"/>
  <c r="X695" i="7" s="1"/>
  <c r="M695" i="7"/>
  <c r="N696" i="7" s="1"/>
  <c r="AH694" i="7"/>
  <c r="T696" i="7"/>
  <c r="AA695" i="7" s="1"/>
  <c r="K695" i="7"/>
  <c r="AP694" i="7"/>
  <c r="AT695" i="7"/>
  <c r="S696" i="7"/>
  <c r="Y695" i="7" s="1"/>
  <c r="J695" i="7"/>
  <c r="P696" i="7" s="1"/>
  <c r="Q696" i="7"/>
  <c r="AL695" i="7" s="1"/>
  <c r="V696" i="7" l="1"/>
  <c r="AM696" i="7" s="1"/>
  <c r="U696" i="7"/>
  <c r="V697" i="7"/>
  <c r="AS696" i="7" s="1"/>
  <c r="AH695" i="7"/>
  <c r="T697" i="7"/>
  <c r="AA696" i="7" s="1"/>
  <c r="O696" i="7"/>
  <c r="AP695" i="7"/>
  <c r="Z695" i="7"/>
  <c r="W696" i="7"/>
  <c r="L696" i="7" s="1"/>
  <c r="AR695" i="7"/>
  <c r="AB695" i="7"/>
  <c r="AI695" i="7"/>
  <c r="AC696" i="7"/>
  <c r="AD696" i="7"/>
  <c r="AO695" i="7"/>
  <c r="AK695" i="7"/>
  <c r="AG695" i="7"/>
  <c r="M696" i="7" l="1"/>
  <c r="N697" i="7" s="1"/>
  <c r="AC695" i="7"/>
  <c r="AD695" i="7"/>
  <c r="AM695" i="7"/>
  <c r="AS695" i="7"/>
  <c r="S697" i="7"/>
  <c r="Y696" i="7" s="1"/>
  <c r="AF695" i="7"/>
  <c r="AJ695" i="7"/>
  <c r="J696" i="7"/>
  <c r="AT696" i="7"/>
  <c r="AQ695" i="7"/>
  <c r="AN695" i="7"/>
  <c r="K696" i="7"/>
  <c r="AE695" i="7"/>
  <c r="R697" i="7"/>
  <c r="X696" i="7" s="1"/>
  <c r="P697" i="7" l="1"/>
  <c r="AG696" i="7" s="1"/>
  <c r="O697" i="7"/>
  <c r="AJ696" i="7" s="1"/>
  <c r="AR696" i="7"/>
  <c r="Z696" i="7"/>
  <c r="W697" i="7"/>
  <c r="AE696" i="7" s="1"/>
  <c r="U697" i="7"/>
  <c r="AI696" i="7" s="1"/>
  <c r="R698" i="7"/>
  <c r="X697" i="7" s="1"/>
  <c r="AK696" i="7"/>
  <c r="AO696" i="7"/>
  <c r="Q697" i="7"/>
  <c r="J697" i="7" s="1"/>
  <c r="AF696" i="7"/>
  <c r="AN696" i="7" l="1"/>
  <c r="M697" i="7"/>
  <c r="AQ696" i="7"/>
  <c r="AB696" i="7"/>
  <c r="AL696" i="7"/>
  <c r="AP696" i="7"/>
  <c r="AH696" i="7"/>
  <c r="T698" i="7"/>
  <c r="AA697" i="7" s="1"/>
  <c r="AT697" i="7"/>
  <c r="S698" i="7"/>
  <c r="K697" i="7"/>
  <c r="O698" i="7" s="1"/>
  <c r="M698" i="7" s="1"/>
  <c r="N698" i="7"/>
  <c r="R699" i="7" l="1"/>
  <c r="AJ697" i="7"/>
  <c r="AN697" i="7"/>
  <c r="N699" i="7"/>
  <c r="AF697" i="7"/>
  <c r="U698" i="7"/>
  <c r="L697" i="7"/>
  <c r="Q698" i="7"/>
  <c r="AR697" i="7"/>
  <c r="Y697" i="7"/>
  <c r="Z697" i="7"/>
  <c r="W698" i="7"/>
  <c r="P698" i="7"/>
  <c r="V698" i="7"/>
  <c r="X698" i="7"/>
  <c r="S699" i="7" l="1"/>
  <c r="Z698" i="7" s="1"/>
  <c r="Y698" i="7"/>
  <c r="AR698" i="7"/>
  <c r="AQ697" i="7"/>
  <c r="AE697" i="7"/>
  <c r="J698" i="7"/>
  <c r="W699" i="7" s="1"/>
  <c r="AL697" i="7"/>
  <c r="AP697" i="7"/>
  <c r="AH697" i="7"/>
  <c r="T699" i="7"/>
  <c r="AA698" i="7" s="1"/>
  <c r="AT698" i="7"/>
  <c r="AD697" i="7"/>
  <c r="AM697" i="7"/>
  <c r="AC697" i="7"/>
  <c r="AS697" i="7"/>
  <c r="L698" i="7"/>
  <c r="AB697" i="7"/>
  <c r="AI697" i="7"/>
  <c r="AO697" i="7"/>
  <c r="AG697" i="7"/>
  <c r="AK697" i="7"/>
  <c r="K698" i="7"/>
  <c r="AE698" i="7" l="1"/>
  <c r="AQ698" i="7"/>
  <c r="Q699" i="7"/>
  <c r="U699" i="7"/>
  <c r="O699" i="7"/>
  <c r="V699" i="7"/>
  <c r="P699" i="7"/>
  <c r="V700" i="7"/>
  <c r="M699" i="7" l="1"/>
  <c r="AC699" i="7"/>
  <c r="AD699" i="7"/>
  <c r="AS699" i="7"/>
  <c r="AC698" i="7"/>
  <c r="AM698" i="7"/>
  <c r="AM699" i="7"/>
  <c r="AS698" i="7"/>
  <c r="AD698" i="7"/>
  <c r="R700" i="7"/>
  <c r="X699" i="7" s="1"/>
  <c r="N700" i="7"/>
  <c r="AF698" i="7"/>
  <c r="AT699" i="7"/>
  <c r="S700" i="7"/>
  <c r="J699" i="7"/>
  <c r="AJ698" i="7"/>
  <c r="K699" i="7"/>
  <c r="AN698" i="7"/>
  <c r="L699" i="7"/>
  <c r="AB698" i="7"/>
  <c r="AI698" i="7"/>
  <c r="AO698" i="7"/>
  <c r="AG698" i="7"/>
  <c r="AK698" i="7"/>
  <c r="AL698" i="7"/>
  <c r="AP698" i="7"/>
  <c r="T700" i="7"/>
  <c r="AA699" i="7" s="1"/>
  <c r="AH698" i="7"/>
  <c r="W700" i="7" l="1"/>
  <c r="U700" i="7"/>
  <c r="Z699" i="7"/>
  <c r="Y699" i="7"/>
  <c r="P700" i="7"/>
  <c r="Q700" i="7"/>
  <c r="O700" i="7"/>
  <c r="M700" i="7" s="1"/>
  <c r="AR699" i="7"/>
  <c r="T701" i="7" l="1"/>
  <c r="AA700" i="7" s="1"/>
  <c r="AP699" i="7"/>
  <c r="AL699" i="7"/>
  <c r="AH699" i="7"/>
  <c r="N701" i="7"/>
  <c r="AK699" i="7"/>
  <c r="AO699" i="7"/>
  <c r="AG699" i="7"/>
  <c r="AI699" i="7"/>
  <c r="AB699" i="7"/>
  <c r="R701" i="7"/>
  <c r="X700" i="7" s="1"/>
  <c r="AF699" i="7"/>
  <c r="AN699" i="7"/>
  <c r="S701" i="7"/>
  <c r="Z700" i="7" s="1"/>
  <c r="AT700" i="7"/>
  <c r="K700" i="7"/>
  <c r="Q701" i="7" s="1"/>
  <c r="AJ699" i="7"/>
  <c r="J700" i="7"/>
  <c r="AE699" i="7"/>
  <c r="AQ699" i="7"/>
  <c r="V701" i="7" l="1"/>
  <c r="W701" i="7"/>
  <c r="U701" i="7"/>
  <c r="O701" i="7"/>
  <c r="M701" i="7" s="1"/>
  <c r="P701" i="7"/>
  <c r="Y700" i="7"/>
  <c r="AH700" i="7"/>
  <c r="AL700" i="7"/>
  <c r="T702" i="7"/>
  <c r="AA701" i="7" s="1"/>
  <c r="AP700" i="7"/>
  <c r="L700" i="7"/>
  <c r="AR700" i="7"/>
  <c r="AK700" i="7" l="1"/>
  <c r="AO700" i="7"/>
  <c r="AG700" i="7"/>
  <c r="AN700" i="7"/>
  <c r="AF700" i="7"/>
  <c r="AT701" i="7"/>
  <c r="K701" i="7"/>
  <c r="Q702" i="7" s="1"/>
  <c r="N702" i="7"/>
  <c r="S702" i="7"/>
  <c r="Z701" i="7" s="1"/>
  <c r="AJ700" i="7"/>
  <c r="J701" i="7"/>
  <c r="R702" i="7"/>
  <c r="X701" i="7" s="1"/>
  <c r="AB700" i="7"/>
  <c r="AI700" i="7"/>
  <c r="L701" i="7"/>
  <c r="AE700" i="7"/>
  <c r="AQ700" i="7"/>
  <c r="AD700" i="7"/>
  <c r="AS700" i="7"/>
  <c r="AC700" i="7"/>
  <c r="AM700" i="7"/>
  <c r="Y701" i="7" l="1"/>
  <c r="AR701" i="7"/>
  <c r="AH701" i="7"/>
  <c r="T703" i="7"/>
  <c r="AA702" i="7" s="1"/>
  <c r="AP701" i="7"/>
  <c r="AL701" i="7"/>
  <c r="W702" i="7"/>
  <c r="O702" i="7"/>
  <c r="M702" i="7" s="1"/>
  <c r="P702" i="7"/>
  <c r="V702" i="7"/>
  <c r="U702" i="7"/>
  <c r="AD701" i="7" l="1"/>
  <c r="AM701" i="7"/>
  <c r="AS701" i="7"/>
  <c r="AC701" i="7"/>
  <c r="K702" i="7"/>
  <c r="AK701" i="7"/>
  <c r="AO701" i="7"/>
  <c r="AG701" i="7"/>
  <c r="AJ701" i="7"/>
  <c r="AF701" i="7"/>
  <c r="R703" i="7"/>
  <c r="X702" i="7" s="1"/>
  <c r="AN701" i="7"/>
  <c r="S703" i="7"/>
  <c r="Z702" i="7" s="1"/>
  <c r="AT702" i="7"/>
  <c r="N703" i="7"/>
  <c r="J702" i="7"/>
  <c r="V703" i="7" s="1"/>
  <c r="AE701" i="7"/>
  <c r="AQ701" i="7"/>
  <c r="AI701" i="7"/>
  <c r="AB701" i="7"/>
  <c r="L702" i="7"/>
  <c r="O703" i="7" l="1"/>
  <c r="P703" i="7"/>
  <c r="AK702" i="7" s="1"/>
  <c r="AR702" i="7"/>
  <c r="AC702" i="7"/>
  <c r="AS702" i="7"/>
  <c r="AD702" i="7"/>
  <c r="AO702" i="7"/>
  <c r="AG702" i="7"/>
  <c r="AM702" i="7"/>
  <c r="AF702" i="7"/>
  <c r="R704" i="7"/>
  <c r="X703" i="7" s="1"/>
  <c r="AN702" i="7"/>
  <c r="Y702" i="7"/>
  <c r="Q703" i="7"/>
  <c r="K703" i="7" s="1"/>
  <c r="U703" i="7"/>
  <c r="W703" i="7"/>
  <c r="AJ702" i="7" l="1"/>
  <c r="M703" i="7"/>
  <c r="AH702" i="7"/>
  <c r="AP702" i="7"/>
  <c r="T704" i="7"/>
  <c r="AA703" i="7" s="1"/>
  <c r="AL702" i="7"/>
  <c r="N704" i="7"/>
  <c r="AB702" i="7"/>
  <c r="AI702" i="7"/>
  <c r="U704" i="7"/>
  <c r="AI703" i="7" s="1"/>
  <c r="J703" i="7"/>
  <c r="V704" i="7" s="1"/>
  <c r="S704" i="7"/>
  <c r="L703" i="7"/>
  <c r="AE702" i="7"/>
  <c r="AQ702" i="7"/>
  <c r="W704" i="7"/>
  <c r="AE703" i="7" s="1"/>
  <c r="AT703" i="7"/>
  <c r="Q704" i="7" l="1"/>
  <c r="AP703" i="7" s="1"/>
  <c r="AQ703" i="7"/>
  <c r="Y703" i="7"/>
  <c r="AR703" i="7"/>
  <c r="AD703" i="7"/>
  <c r="AC703" i="7"/>
  <c r="AM703" i="7"/>
  <c r="AS703" i="7"/>
  <c r="Z703" i="7"/>
  <c r="T705" i="7"/>
  <c r="AA704" i="7" s="1"/>
  <c r="AL703" i="7"/>
  <c r="P704" i="7"/>
  <c r="AB703" i="7"/>
  <c r="L704" i="7"/>
  <c r="O704" i="7"/>
  <c r="M704" i="7" s="1"/>
  <c r="AH703" i="7" l="1"/>
  <c r="AK703" i="7"/>
  <c r="AO703" i="7"/>
  <c r="AG703" i="7"/>
  <c r="J704" i="7"/>
  <c r="N705" i="7"/>
  <c r="S705" i="7"/>
  <c r="Z704" i="7" s="1"/>
  <c r="K704" i="7"/>
  <c r="Q705" i="7" s="1"/>
  <c r="AT704" i="7"/>
  <c r="R705" i="7"/>
  <c r="AJ703" i="7"/>
  <c r="AF703" i="7"/>
  <c r="AN703" i="7"/>
  <c r="AH704" i="7" l="1"/>
  <c r="T706" i="7"/>
  <c r="AA705" i="7" s="1"/>
  <c r="AL704" i="7"/>
  <c r="AP704" i="7"/>
  <c r="U705" i="7"/>
  <c r="P705" i="7"/>
  <c r="W705" i="7"/>
  <c r="O705" i="7"/>
  <c r="M705" i="7" s="1"/>
  <c r="V705" i="7"/>
  <c r="X704" i="7"/>
  <c r="AR704" i="7"/>
  <c r="Y704" i="7"/>
  <c r="AG704" i="7" l="1"/>
  <c r="AK704" i="7"/>
  <c r="AO704" i="7"/>
  <c r="AB704" i="7"/>
  <c r="L705" i="7"/>
  <c r="AI704" i="7"/>
  <c r="AQ704" i="7"/>
  <c r="AE704" i="7"/>
  <c r="AM704" i="7"/>
  <c r="AD704" i="7"/>
  <c r="AS704" i="7"/>
  <c r="AC704" i="7"/>
  <c r="R706" i="7"/>
  <c r="X705" i="7" s="1"/>
  <c r="AF704" i="7"/>
  <c r="S706" i="7"/>
  <c r="Z705" i="7" s="1"/>
  <c r="J705" i="7"/>
  <c r="V706" i="7" s="1"/>
  <c r="K705" i="7"/>
  <c r="N706" i="7"/>
  <c r="AN704" i="7"/>
  <c r="AJ704" i="7"/>
  <c r="AT705" i="7"/>
  <c r="Q706" i="7" l="1"/>
  <c r="AD705" i="7"/>
  <c r="AC705" i="7"/>
  <c r="AS705" i="7"/>
  <c r="AM705" i="7"/>
  <c r="AL705" i="7"/>
  <c r="T707" i="7"/>
  <c r="AP705" i="7"/>
  <c r="AH705" i="7"/>
  <c r="AR705" i="7"/>
  <c r="Y705" i="7"/>
  <c r="P706" i="7"/>
  <c r="O706" i="7"/>
  <c r="M706" i="7" s="1"/>
  <c r="U706" i="7"/>
  <c r="W706" i="7"/>
  <c r="S707" i="7" l="1"/>
  <c r="N707" i="7"/>
  <c r="K706" i="7"/>
  <c r="R707" i="7"/>
  <c r="X706" i="7" s="1"/>
  <c r="J706" i="7"/>
  <c r="V707" i="7" s="1"/>
  <c r="AT706" i="7"/>
  <c r="AJ705" i="7"/>
  <c r="Y706" i="7"/>
  <c r="AF705" i="7"/>
  <c r="AN705" i="7"/>
  <c r="AD707" i="7"/>
  <c r="AE707" i="7"/>
  <c r="AE705" i="7"/>
  <c r="W707" i="7"/>
  <c r="AQ705" i="7"/>
  <c r="AO705" i="7"/>
  <c r="AK705" i="7"/>
  <c r="AR706" i="7"/>
  <c r="AG705" i="7"/>
  <c r="AB705" i="7"/>
  <c r="L706" i="7"/>
  <c r="O707" i="7"/>
  <c r="P707" i="7"/>
  <c r="U707" i="7"/>
  <c r="AI705" i="7"/>
  <c r="AA706" i="7"/>
  <c r="AQ707" i="7" l="1"/>
  <c r="AE706" i="7"/>
  <c r="AQ706" i="7"/>
  <c r="AM707" i="7"/>
  <c r="AM706" i="7"/>
  <c r="AC706" i="7"/>
  <c r="AD706" i="7"/>
  <c r="AS706" i="7"/>
  <c r="AC707" i="7"/>
  <c r="AB707" i="7"/>
  <c r="Q707" i="7"/>
  <c r="AT707" i="7" s="1"/>
  <c r="AK706" i="7"/>
  <c r="AG706" i="7"/>
  <c r="AO706" i="7"/>
  <c r="AR707" i="7"/>
  <c r="AI707" i="7"/>
  <c r="AB706" i="7"/>
  <c r="L708" i="7"/>
  <c r="L707" i="7"/>
  <c r="AI706" i="7"/>
  <c r="AJ706" i="7"/>
  <c r="AN706" i="7"/>
  <c r="X707" i="7"/>
  <c r="Y707" i="7"/>
  <c r="AF706" i="7"/>
  <c r="AS707" i="7"/>
  <c r="Z706" i="7"/>
  <c r="M707" i="7" l="1"/>
  <c r="N708" i="7" s="1"/>
  <c r="Z707" i="7"/>
  <c r="AA707" i="7"/>
  <c r="AL706" i="7"/>
  <c r="AH706" i="7"/>
  <c r="AP706" i="7"/>
  <c r="J707" i="7"/>
  <c r="K707" i="7"/>
  <c r="Q708" i="7" l="1"/>
  <c r="AP707" i="7"/>
  <c r="T709" i="7"/>
  <c r="AA708" i="7" s="1"/>
  <c r="AL707" i="7"/>
  <c r="AH707" i="7"/>
  <c r="P708" i="7"/>
  <c r="O708" i="7"/>
  <c r="M708" i="7" s="1"/>
  <c r="R709" i="7" l="1"/>
  <c r="AJ707" i="7"/>
  <c r="AF707" i="7"/>
  <c r="AT708" i="7"/>
  <c r="S709" i="7"/>
  <c r="Z708" i="7" s="1"/>
  <c r="AN707" i="7"/>
  <c r="K708" i="7"/>
  <c r="X708" i="7"/>
  <c r="N709" i="7"/>
  <c r="J708" i="7"/>
  <c r="AK707" i="7"/>
  <c r="AG707" i="7"/>
  <c r="AO707" i="7"/>
  <c r="AR708" i="7" l="1"/>
  <c r="V709" i="7"/>
  <c r="Q709" i="7"/>
  <c r="O709" i="7"/>
  <c r="M709" i="7" s="1"/>
  <c r="W709" i="7"/>
  <c r="U709" i="7"/>
  <c r="P709" i="7"/>
  <c r="Y708" i="7"/>
  <c r="V710" i="7"/>
  <c r="J709" i="7" l="1"/>
  <c r="AO708" i="7"/>
  <c r="AG708" i="7"/>
  <c r="AK708" i="7"/>
  <c r="AI708" i="7"/>
  <c r="AB708" i="7"/>
  <c r="AS709" i="7"/>
  <c r="AD709" i="7"/>
  <c r="AQ708" i="7"/>
  <c r="AE708" i="7"/>
  <c r="AJ708" i="7"/>
  <c r="R710" i="7"/>
  <c r="AF708" i="7"/>
  <c r="N710" i="7"/>
  <c r="AT709" i="7"/>
  <c r="K709" i="7"/>
  <c r="Q710" i="7" s="1"/>
  <c r="S710" i="7"/>
  <c r="Z709" i="7" s="1"/>
  <c r="AN708" i="7"/>
  <c r="AL708" i="7"/>
  <c r="AH708" i="7"/>
  <c r="AP708" i="7"/>
  <c r="T710" i="7"/>
  <c r="AC709" i="7"/>
  <c r="L709" i="7"/>
  <c r="AM708" i="7"/>
  <c r="AS708" i="7"/>
  <c r="AC708" i="7"/>
  <c r="AD708" i="7"/>
  <c r="AM709" i="7"/>
  <c r="T711" i="7" l="1"/>
  <c r="AH709" i="7"/>
  <c r="AP709" i="7"/>
  <c r="AL709" i="7"/>
  <c r="AR709" i="7"/>
  <c r="AA709" i="7"/>
  <c r="W710" i="7"/>
  <c r="P710" i="7"/>
  <c r="X709" i="7"/>
  <c r="O710" i="7"/>
  <c r="U710" i="7"/>
  <c r="Y709" i="7"/>
  <c r="M710" i="7" l="1"/>
  <c r="N711" i="7" s="1"/>
  <c r="AT710" i="7"/>
  <c r="R711" i="7"/>
  <c r="S711" i="7"/>
  <c r="Y710" i="7" s="1"/>
  <c r="J710" i="7"/>
  <c r="K710" i="7"/>
  <c r="L710" i="7" s="1"/>
  <c r="AJ709" i="7"/>
  <c r="AF709" i="7"/>
  <c r="AN709" i="7"/>
  <c r="AK709" i="7"/>
  <c r="AG709" i="7"/>
  <c r="AO709" i="7"/>
  <c r="AI709" i="7"/>
  <c r="AB709" i="7"/>
  <c r="AE709" i="7"/>
  <c r="AQ709" i="7"/>
  <c r="AA710" i="7"/>
  <c r="P711" i="7" l="1"/>
  <c r="AK710" i="7" s="1"/>
  <c r="Q711" i="7"/>
  <c r="U711" i="7"/>
  <c r="V711" i="7"/>
  <c r="W711" i="7"/>
  <c r="O711" i="7"/>
  <c r="AR710" i="7"/>
  <c r="Z710" i="7"/>
  <c r="X710" i="7"/>
  <c r="M711" i="7" l="1"/>
  <c r="AG710" i="7"/>
  <c r="AO710" i="7"/>
  <c r="S712" i="7"/>
  <c r="J711" i="7"/>
  <c r="AJ710" i="7"/>
  <c r="N712" i="7"/>
  <c r="AT711" i="7"/>
  <c r="K711" i="7"/>
  <c r="R712" i="7"/>
  <c r="AN710" i="7"/>
  <c r="AF710" i="7"/>
  <c r="AE710" i="7"/>
  <c r="AQ710" i="7"/>
  <c r="L711" i="7"/>
  <c r="AC710" i="7"/>
  <c r="AM710" i="7"/>
  <c r="AD710" i="7"/>
  <c r="AS710" i="7"/>
  <c r="AI710" i="7"/>
  <c r="AB710" i="7"/>
  <c r="T712" i="7"/>
  <c r="AL710" i="7"/>
  <c r="Z711" i="7"/>
  <c r="AH710" i="7"/>
  <c r="AP710" i="7"/>
  <c r="U712" i="7" l="1"/>
  <c r="AI711" i="7" s="1"/>
  <c r="W712" i="7"/>
  <c r="AE711" i="7" s="1"/>
  <c r="V712" i="7"/>
  <c r="AM711" i="7" s="1"/>
  <c r="O712" i="7"/>
  <c r="X711" i="7"/>
  <c r="AB711" i="7"/>
  <c r="L712" i="7"/>
  <c r="AJ711" i="7"/>
  <c r="AQ711" i="7"/>
  <c r="AD711" i="7"/>
  <c r="AS711" i="7"/>
  <c r="AC711" i="7"/>
  <c r="P712" i="7"/>
  <c r="AA711" i="7"/>
  <c r="Q712" i="7"/>
  <c r="Y711" i="7"/>
  <c r="AR711" i="7"/>
  <c r="AN711" i="7" l="1"/>
  <c r="M712" i="7"/>
  <c r="N713" i="7" s="1"/>
  <c r="S713" i="7"/>
  <c r="Z712" i="7" s="1"/>
  <c r="AF711" i="7"/>
  <c r="R713" i="7"/>
  <c r="X712" i="7" s="1"/>
  <c r="Y712" i="7"/>
  <c r="K712" i="7"/>
  <c r="AT712" i="7"/>
  <c r="J712" i="7"/>
  <c r="AO711" i="7"/>
  <c r="AR712" i="7"/>
  <c r="AK711" i="7"/>
  <c r="AG711" i="7"/>
  <c r="T713" i="7"/>
  <c r="AL711" i="7"/>
  <c r="AP711" i="7"/>
  <c r="AH711" i="7"/>
  <c r="U714" i="7" l="1"/>
  <c r="AB713" i="7" s="1"/>
  <c r="W713" i="7"/>
  <c r="O713" i="7"/>
  <c r="U713" i="7"/>
  <c r="V713" i="7"/>
  <c r="P713" i="7"/>
  <c r="AA712" i="7"/>
  <c r="Q713" i="7"/>
  <c r="M713" i="7" l="1"/>
  <c r="AO712" i="7"/>
  <c r="AK712" i="7"/>
  <c r="AG712" i="7"/>
  <c r="AD712" i="7"/>
  <c r="AC712" i="7"/>
  <c r="AS712" i="7"/>
  <c r="AM712" i="7"/>
  <c r="AI712" i="7"/>
  <c r="AI713" i="7"/>
  <c r="L713" i="7"/>
  <c r="AB712" i="7"/>
  <c r="AP712" i="7"/>
  <c r="T714" i="7"/>
  <c r="AH712" i="7"/>
  <c r="AL712" i="7"/>
  <c r="AN712" i="7"/>
  <c r="N714" i="7"/>
  <c r="AT713" i="7"/>
  <c r="S714" i="7"/>
  <c r="K713" i="7"/>
  <c r="Q714" i="7" s="1"/>
  <c r="J713" i="7"/>
  <c r="W714" i="7" s="1"/>
  <c r="R714" i="7"/>
  <c r="AJ712" i="7"/>
  <c r="AF712" i="7"/>
  <c r="AQ712" i="7"/>
  <c r="AE712" i="7"/>
  <c r="T715" i="7" l="1"/>
  <c r="AP713" i="7"/>
  <c r="AL713" i="7"/>
  <c r="AH713" i="7"/>
  <c r="AE713" i="7"/>
  <c r="AA713" i="7"/>
  <c r="AQ713" i="7"/>
  <c r="Z713" i="7"/>
  <c r="V714" i="7"/>
  <c r="Y713" i="7"/>
  <c r="O714" i="7"/>
  <c r="AR713" i="7"/>
  <c r="P714" i="7"/>
  <c r="X713" i="7"/>
  <c r="M714" i="7" l="1"/>
  <c r="AG713" i="7"/>
  <c r="AO713" i="7"/>
  <c r="AK713" i="7"/>
  <c r="J714" i="7"/>
  <c r="AT714" i="7"/>
  <c r="S715" i="7"/>
  <c r="N715" i="7"/>
  <c r="K714" i="7"/>
  <c r="Q715" i="7" s="1"/>
  <c r="R715" i="7"/>
  <c r="AN713" i="7"/>
  <c r="AJ713" i="7"/>
  <c r="AF713" i="7"/>
  <c r="AS713" i="7"/>
  <c r="AC713" i="7"/>
  <c r="AD713" i="7"/>
  <c r="AM713" i="7"/>
  <c r="AA714" i="7"/>
  <c r="P715" i="7" l="1"/>
  <c r="AG714" i="7" s="1"/>
  <c r="Z714" i="7"/>
  <c r="O715" i="7"/>
  <c r="W715" i="7"/>
  <c r="V715" i="7"/>
  <c r="U715" i="7"/>
  <c r="AP714" i="7"/>
  <c r="T716" i="7"/>
  <c r="AH714" i="7"/>
  <c r="Y714" i="7"/>
  <c r="AL714" i="7"/>
  <c r="X714" i="7"/>
  <c r="AR714" i="7"/>
  <c r="L714" i="7"/>
  <c r="M715" i="7" l="1"/>
  <c r="AO714" i="7"/>
  <c r="AK714" i="7"/>
  <c r="AI714" i="7"/>
  <c r="L715" i="7"/>
  <c r="AB714" i="7"/>
  <c r="AM714" i="7"/>
  <c r="AC714" i="7"/>
  <c r="AD714" i="7"/>
  <c r="AS714" i="7"/>
  <c r="AE714" i="7"/>
  <c r="AQ714" i="7"/>
  <c r="AT715" i="7"/>
  <c r="S716" i="7"/>
  <c r="Y715" i="7" s="1"/>
  <c r="R716" i="7"/>
  <c r="N716" i="7"/>
  <c r="AF714" i="7"/>
  <c r="K715" i="7"/>
  <c r="Q716" i="7" s="1"/>
  <c r="J715" i="7"/>
  <c r="AN714" i="7"/>
  <c r="AJ714" i="7"/>
  <c r="AA715" i="7"/>
  <c r="W716" i="7" l="1"/>
  <c r="O716" i="7"/>
  <c r="T717" i="7"/>
  <c r="AP715" i="7"/>
  <c r="AH715" i="7"/>
  <c r="AL715" i="7"/>
  <c r="R717" i="7"/>
  <c r="X716" i="7" s="1"/>
  <c r="AN715" i="7"/>
  <c r="AE715" i="7"/>
  <c r="U716" i="7"/>
  <c r="X715" i="7"/>
  <c r="AQ715" i="7"/>
  <c r="P716" i="7"/>
  <c r="V716" i="7"/>
  <c r="AR715" i="7"/>
  <c r="Z715" i="7"/>
  <c r="AF715" i="7" l="1"/>
  <c r="M716" i="7"/>
  <c r="N717" i="7" s="1"/>
  <c r="AJ715" i="7"/>
  <c r="AD715" i="7"/>
  <c r="AS715" i="7"/>
  <c r="AC715" i="7"/>
  <c r="AM715" i="7"/>
  <c r="AO715" i="7"/>
  <c r="AK715" i="7"/>
  <c r="AG715" i="7"/>
  <c r="AT716" i="7"/>
  <c r="AE717" i="7"/>
  <c r="AD717" i="7"/>
  <c r="S717" i="7"/>
  <c r="K716" i="7"/>
  <c r="Q717" i="7" s="1"/>
  <c r="AH716" i="7" s="1"/>
  <c r="AA716" i="7"/>
  <c r="L716" i="7"/>
  <c r="AB715" i="7"/>
  <c r="AI715" i="7"/>
  <c r="AC717" i="7"/>
  <c r="AB717" i="7"/>
  <c r="J716" i="7"/>
  <c r="P717" i="7" l="1"/>
  <c r="AK716" i="7" s="1"/>
  <c r="W717" i="7"/>
  <c r="AQ716" i="7" s="1"/>
  <c r="AS717" i="7"/>
  <c r="Z716" i="7"/>
  <c r="Y716" i="7"/>
  <c r="AR717" i="7"/>
  <c r="AO716" i="7"/>
  <c r="AA717" i="7"/>
  <c r="Z717" i="7"/>
  <c r="AP716" i="7"/>
  <c r="V717" i="7"/>
  <c r="AL716" i="7"/>
  <c r="AR716" i="7"/>
  <c r="AG716" i="7"/>
  <c r="O717" i="7"/>
  <c r="U717" i="7"/>
  <c r="M717" i="7" l="1"/>
  <c r="N718" i="7" s="1"/>
  <c r="AE716" i="7"/>
  <c r="AQ717" i="7"/>
  <c r="AM716" i="7"/>
  <c r="AD716" i="7"/>
  <c r="AM717" i="7"/>
  <c r="AS716" i="7"/>
  <c r="AC716" i="7"/>
  <c r="AI717" i="7"/>
  <c r="L717" i="7"/>
  <c r="L718" i="7"/>
  <c r="AB716" i="7"/>
  <c r="AI716" i="7"/>
  <c r="AF716" i="7"/>
  <c r="X717" i="7"/>
  <c r="Y717" i="7"/>
  <c r="K717" i="7"/>
  <c r="AT717" i="7"/>
  <c r="J717" i="7"/>
  <c r="AN716" i="7"/>
  <c r="AJ716" i="7"/>
  <c r="P718" i="7" l="1"/>
  <c r="AO717" i="7" s="1"/>
  <c r="O718" i="7"/>
  <c r="M718" i="7" s="1"/>
  <c r="Q718" i="7"/>
  <c r="AG717" i="7" l="1"/>
  <c r="AK717" i="7"/>
  <c r="AL717" i="7"/>
  <c r="T719" i="7"/>
  <c r="AA718" i="7" s="1"/>
  <c r="AP717" i="7"/>
  <c r="AH717" i="7"/>
  <c r="AN717" i="7"/>
  <c r="R719" i="7"/>
  <c r="J718" i="7"/>
  <c r="S719" i="7"/>
  <c r="Y718" i="7" s="1"/>
  <c r="N719" i="7"/>
  <c r="K718" i="7"/>
  <c r="AJ717" i="7"/>
  <c r="AF717" i="7"/>
  <c r="AT718" i="7"/>
  <c r="Q719" i="7" l="1"/>
  <c r="T720" i="7" s="1"/>
  <c r="U719" i="7"/>
  <c r="W719" i="7"/>
  <c r="P719" i="7"/>
  <c r="V719" i="7"/>
  <c r="O719" i="7"/>
  <c r="M719" i="7" s="1"/>
  <c r="X718" i="7"/>
  <c r="AP718" i="7"/>
  <c r="AH718" i="7"/>
  <c r="W720" i="7"/>
  <c r="Z718" i="7"/>
  <c r="AR718" i="7"/>
  <c r="AL718" i="7" l="1"/>
  <c r="AE719" i="7"/>
  <c r="AA719" i="7"/>
  <c r="AF718" i="7"/>
  <c r="AJ718" i="7"/>
  <c r="R720" i="7"/>
  <c r="AT719" i="7"/>
  <c r="K719" i="7"/>
  <c r="O720" i="7" s="1"/>
  <c r="S720" i="7"/>
  <c r="AR719" i="7" s="1"/>
  <c r="AN718" i="7"/>
  <c r="J719" i="7"/>
  <c r="N720" i="7"/>
  <c r="AD718" i="7"/>
  <c r="AM718" i="7"/>
  <c r="AS718" i="7"/>
  <c r="AC718" i="7"/>
  <c r="AO718" i="7"/>
  <c r="AG718" i="7"/>
  <c r="AK718" i="7"/>
  <c r="AQ719" i="7"/>
  <c r="AQ718" i="7"/>
  <c r="AE718" i="7"/>
  <c r="L719" i="7"/>
  <c r="AI718" i="7"/>
  <c r="AB718" i="7"/>
  <c r="AJ719" i="7" l="1"/>
  <c r="P720" i="7"/>
  <c r="AK719" i="7" s="1"/>
  <c r="X719" i="7"/>
  <c r="V720" i="7"/>
  <c r="U720" i="7"/>
  <c r="R721" i="7"/>
  <c r="Z719" i="7"/>
  <c r="Q720" i="7"/>
  <c r="AF719" i="7"/>
  <c r="AN719" i="7"/>
  <c r="Y719" i="7"/>
  <c r="M720" i="7" l="1"/>
  <c r="AG719" i="7"/>
  <c r="AO719" i="7"/>
  <c r="T721" i="7"/>
  <c r="AL719" i="7"/>
  <c r="AH719" i="7"/>
  <c r="AP719" i="7"/>
  <c r="J720" i="7"/>
  <c r="V721" i="7" s="1"/>
  <c r="X720" i="7"/>
  <c r="AB719" i="7"/>
  <c r="AI719" i="7"/>
  <c r="AM719" i="7"/>
  <c r="AC719" i="7"/>
  <c r="AS719" i="7"/>
  <c r="AD719" i="7"/>
  <c r="S721" i="7"/>
  <c r="Z720" i="7" s="1"/>
  <c r="AT720" i="7"/>
  <c r="K720" i="7"/>
  <c r="N721" i="7"/>
  <c r="Q721" i="7" l="1"/>
  <c r="T722" i="7" s="1"/>
  <c r="P721" i="7"/>
  <c r="W721" i="7"/>
  <c r="L720" i="7"/>
  <c r="U721" i="7"/>
  <c r="O721" i="7"/>
  <c r="M721" i="7" s="1"/>
  <c r="AD720" i="7"/>
  <c r="AC720" i="7"/>
  <c r="AS720" i="7"/>
  <c r="AM720" i="7"/>
  <c r="Y720" i="7"/>
  <c r="AR720" i="7"/>
  <c r="AA720" i="7"/>
  <c r="AH720" i="7" l="1"/>
  <c r="AL720" i="7"/>
  <c r="AP720" i="7"/>
  <c r="AB720" i="7"/>
  <c r="L721" i="7"/>
  <c r="AI720" i="7"/>
  <c r="AE720" i="7"/>
  <c r="AQ720" i="7"/>
  <c r="AO720" i="7"/>
  <c r="AG720" i="7"/>
  <c r="AK720" i="7"/>
  <c r="R722" i="7"/>
  <c r="J721" i="7"/>
  <c r="N722" i="7"/>
  <c r="AT721" i="7"/>
  <c r="S722" i="7"/>
  <c r="Y721" i="7" s="1"/>
  <c r="K721" i="7"/>
  <c r="Q722" i="7" s="1"/>
  <c r="AH721" i="7" s="1"/>
  <c r="AN720" i="7"/>
  <c r="AF720" i="7"/>
  <c r="AJ720" i="7"/>
  <c r="AA721" i="7"/>
  <c r="V722" i="7" l="1"/>
  <c r="AC721" i="7" s="1"/>
  <c r="X721" i="7"/>
  <c r="V723" i="7"/>
  <c r="AS722" i="7" s="1"/>
  <c r="P722" i="7"/>
  <c r="W722" i="7"/>
  <c r="AP721" i="7"/>
  <c r="O722" i="7"/>
  <c r="T723" i="7"/>
  <c r="AL721" i="7"/>
  <c r="U722" i="7"/>
  <c r="AR721" i="7"/>
  <c r="Z721" i="7"/>
  <c r="M722" i="7" l="1"/>
  <c r="AD721" i="7"/>
  <c r="AS721" i="7"/>
  <c r="AC722" i="7"/>
  <c r="AM721" i="7"/>
  <c r="AK721" i="7"/>
  <c r="AG721" i="7"/>
  <c r="AO721" i="7"/>
  <c r="L722" i="7"/>
  <c r="AB721" i="7"/>
  <c r="AI721" i="7"/>
  <c r="AE721" i="7"/>
  <c r="AQ721" i="7"/>
  <c r="AA722" i="7"/>
  <c r="AD722" i="7"/>
  <c r="AT722" i="7"/>
  <c r="K722" i="7"/>
  <c r="R723" i="7"/>
  <c r="S723" i="7"/>
  <c r="J722" i="7"/>
  <c r="N723" i="7"/>
  <c r="AJ721" i="7"/>
  <c r="AN721" i="7"/>
  <c r="AF721" i="7"/>
  <c r="AM722" i="7"/>
  <c r="Q723" i="7" l="1"/>
  <c r="AH722" i="7" s="1"/>
  <c r="O723" i="7"/>
  <c r="Y722" i="7"/>
  <c r="Z722" i="7"/>
  <c r="W723" i="7"/>
  <c r="U723" i="7"/>
  <c r="P723" i="7"/>
  <c r="X722" i="7"/>
  <c r="AR722" i="7"/>
  <c r="M723" i="7" l="1"/>
  <c r="AP722" i="7"/>
  <c r="AL722" i="7"/>
  <c r="T724" i="7"/>
  <c r="AA723" i="7" s="1"/>
  <c r="R724" i="7"/>
  <c r="S724" i="7"/>
  <c r="AR723" i="7" s="1"/>
  <c r="J723" i="7"/>
  <c r="O724" i="7" s="1"/>
  <c r="AT723" i="7"/>
  <c r="N724" i="7"/>
  <c r="AJ722" i="7"/>
  <c r="AN722" i="7"/>
  <c r="AF722" i="7"/>
  <c r="K723" i="7"/>
  <c r="AK722" i="7"/>
  <c r="AO722" i="7"/>
  <c r="AG722" i="7"/>
  <c r="AB722" i="7"/>
  <c r="AI722" i="7"/>
  <c r="AE722" i="7"/>
  <c r="AQ722" i="7"/>
  <c r="W724" i="7" l="1"/>
  <c r="AQ723" i="7" s="1"/>
  <c r="P724" i="7"/>
  <c r="M724" i="7" s="1"/>
  <c r="L723" i="7"/>
  <c r="AJ723" i="7"/>
  <c r="R725" i="7"/>
  <c r="AN723" i="7"/>
  <c r="AF723" i="7"/>
  <c r="Q724" i="7"/>
  <c r="J724" i="7" s="1"/>
  <c r="V724" i="7"/>
  <c r="U724" i="7"/>
  <c r="AE723" i="7"/>
  <c r="AO723" i="7"/>
  <c r="Y723" i="7"/>
  <c r="Z723" i="7"/>
  <c r="AG723" i="7"/>
  <c r="X723" i="7"/>
  <c r="AK723" i="7" l="1"/>
  <c r="K724" i="7"/>
  <c r="V725" i="7"/>
  <c r="W725" i="7"/>
  <c r="L724" i="7"/>
  <c r="P725" i="7"/>
  <c r="AG724" i="7" s="1"/>
  <c r="Q725" i="7"/>
  <c r="O725" i="7"/>
  <c r="M725" i="7" s="1"/>
  <c r="AB723" i="7"/>
  <c r="AI723" i="7"/>
  <c r="X724" i="7"/>
  <c r="AM723" i="7"/>
  <c r="AD723" i="7"/>
  <c r="AS723" i="7"/>
  <c r="AC723" i="7"/>
  <c r="T725" i="7"/>
  <c r="AL723" i="7"/>
  <c r="AH723" i="7"/>
  <c r="AP723" i="7"/>
  <c r="N725" i="7"/>
  <c r="S725" i="7"/>
  <c r="Z724" i="7" s="1"/>
  <c r="U725" i="7"/>
  <c r="AI724" i="7" s="1"/>
  <c r="AT724" i="7"/>
  <c r="AK724" i="7" l="1"/>
  <c r="AA724" i="7"/>
  <c r="R726" i="7"/>
  <c r="S726" i="7"/>
  <c r="Z725" i="7" s="1"/>
  <c r="N726" i="7"/>
  <c r="K725" i="7"/>
  <c r="AT725" i="7"/>
  <c r="J725" i="7"/>
  <c r="W726" i="7" s="1"/>
  <c r="AN724" i="7"/>
  <c r="T726" i="7"/>
  <c r="AA725" i="7" s="1"/>
  <c r="AP724" i="7"/>
  <c r="Y724" i="7"/>
  <c r="AR724" i="7"/>
  <c r="AH724" i="7"/>
  <c r="AJ724" i="7"/>
  <c r="AO724" i="7"/>
  <c r="L725" i="7"/>
  <c r="AB724" i="7"/>
  <c r="AF724" i="7"/>
  <c r="AE724" i="7"/>
  <c r="AQ724" i="7"/>
  <c r="AL724" i="7"/>
  <c r="AM724" i="7"/>
  <c r="AD724" i="7"/>
  <c r="AC724" i="7"/>
  <c r="AS724" i="7"/>
  <c r="V726" i="7" l="1"/>
  <c r="AM725" i="7" s="1"/>
  <c r="U726" i="7"/>
  <c r="AI725" i="7" s="1"/>
  <c r="O726" i="7"/>
  <c r="P726" i="7"/>
  <c r="AO725" i="7" s="1"/>
  <c r="Q726" i="7"/>
  <c r="AH725" i="7" s="1"/>
  <c r="AE725" i="7"/>
  <c r="AQ725" i="7"/>
  <c r="AF725" i="7"/>
  <c r="AR725" i="7"/>
  <c r="Y725" i="7"/>
  <c r="AB725" i="7"/>
  <c r="X725" i="7"/>
  <c r="AJ725" i="7" l="1"/>
  <c r="M726" i="7"/>
  <c r="AG725" i="7"/>
  <c r="AP725" i="7"/>
  <c r="AD725" i="7"/>
  <c r="N727" i="7"/>
  <c r="L726" i="7"/>
  <c r="AS725" i="7"/>
  <c r="AC725" i="7"/>
  <c r="AK725" i="7"/>
  <c r="K726" i="7"/>
  <c r="R727" i="7"/>
  <c r="X726" i="7" s="1"/>
  <c r="S727" i="7"/>
  <c r="Z726" i="7" s="1"/>
  <c r="AT726" i="7"/>
  <c r="T727" i="7"/>
  <c r="AA726" i="7" s="1"/>
  <c r="J726" i="7"/>
  <c r="W727" i="7" s="1"/>
  <c r="AN725" i="7"/>
  <c r="AL725" i="7"/>
  <c r="V727" i="7" l="1"/>
  <c r="O727" i="7"/>
  <c r="P727" i="7"/>
  <c r="AG726" i="7" s="1"/>
  <c r="Q727" i="7"/>
  <c r="AL726" i="7" s="1"/>
  <c r="U727" i="7"/>
  <c r="AR726" i="7"/>
  <c r="Y726" i="7"/>
  <c r="AP726" i="7"/>
  <c r="AO726" i="7"/>
  <c r="AK726" i="7"/>
  <c r="AB726" i="7"/>
  <c r="AS726" i="7"/>
  <c r="AC726" i="7"/>
  <c r="AM726" i="7"/>
  <c r="AD726" i="7"/>
  <c r="AE726" i="7"/>
  <c r="AQ726" i="7"/>
  <c r="R728" i="7"/>
  <c r="X727" i="7" s="1"/>
  <c r="S728" i="7"/>
  <c r="Y727" i="7" s="1"/>
  <c r="K727" i="7"/>
  <c r="AT727" i="7"/>
  <c r="AN726" i="7"/>
  <c r="AF726" i="7"/>
  <c r="AJ726" i="7"/>
  <c r="M727" i="7" l="1"/>
  <c r="AH726" i="7"/>
  <c r="N728" i="7"/>
  <c r="L727" i="7"/>
  <c r="AI726" i="7"/>
  <c r="J727" i="7"/>
  <c r="V728" i="7" s="1"/>
  <c r="T728" i="7"/>
  <c r="AA727" i="7" s="1"/>
  <c r="O728" i="7"/>
  <c r="AR727" i="7"/>
  <c r="Z727" i="7"/>
  <c r="W728" i="7"/>
  <c r="AF727" i="7" l="1"/>
  <c r="Q728" i="7"/>
  <c r="AP727" i="7" s="1"/>
  <c r="U728" i="7"/>
  <c r="AI727" i="7" s="1"/>
  <c r="P728" i="7"/>
  <c r="M728" i="7" s="1"/>
  <c r="N729" i="7" s="1"/>
  <c r="AJ727" i="7"/>
  <c r="AN727" i="7"/>
  <c r="AD727" i="7"/>
  <c r="AC727" i="7"/>
  <c r="AM727" i="7"/>
  <c r="AS727" i="7"/>
  <c r="R729" i="7"/>
  <c r="X728" i="7" s="1"/>
  <c r="J728" i="7"/>
  <c r="S729" i="7"/>
  <c r="Z728" i="7" s="1"/>
  <c r="T729" i="7"/>
  <c r="AA728" i="7" s="1"/>
  <c r="AL727" i="7"/>
  <c r="AH727" i="7"/>
  <c r="AG727" i="7"/>
  <c r="AO727" i="7"/>
  <c r="AT728" i="7"/>
  <c r="L728" i="7"/>
  <c r="AB727" i="7"/>
  <c r="AE727" i="7"/>
  <c r="AQ727" i="7"/>
  <c r="AK727" i="7" l="1"/>
  <c r="K728" i="7"/>
  <c r="Q729" i="7"/>
  <c r="T730" i="7" s="1"/>
  <c r="AA729" i="7" s="1"/>
  <c r="O729" i="7"/>
  <c r="M729" i="7" s="1"/>
  <c r="U729" i="7"/>
  <c r="AI728" i="7" s="1"/>
  <c r="V729" i="7"/>
  <c r="AD728" i="7" s="1"/>
  <c r="W729" i="7"/>
  <c r="AQ728" i="7" s="1"/>
  <c r="AH728" i="7"/>
  <c r="AP728" i="7"/>
  <c r="P729" i="7"/>
  <c r="AR728" i="7"/>
  <c r="Y728" i="7"/>
  <c r="R730" i="7" l="1"/>
  <c r="X729" i="7" s="1"/>
  <c r="AL728" i="7"/>
  <c r="AB728" i="7"/>
  <c r="AF728" i="7"/>
  <c r="AN728" i="7"/>
  <c r="AJ728" i="7"/>
  <c r="L729" i="7"/>
  <c r="AE728" i="7"/>
  <c r="AT729" i="7"/>
  <c r="AM728" i="7"/>
  <c r="AC728" i="7"/>
  <c r="AS728" i="7"/>
  <c r="N730" i="7"/>
  <c r="J729" i="7"/>
  <c r="K729" i="7"/>
  <c r="AG728" i="7"/>
  <c r="AK728" i="7"/>
  <c r="AO728" i="7"/>
  <c r="S730" i="7"/>
  <c r="Q730" i="7" l="1"/>
  <c r="AH729" i="7" s="1"/>
  <c r="W730" i="7"/>
  <c r="AE729" i="7" s="1"/>
  <c r="P730" i="7"/>
  <c r="U730" i="7"/>
  <c r="O730" i="7"/>
  <c r="V730" i="7"/>
  <c r="AD729" i="7" s="1"/>
  <c r="Y729" i="7"/>
  <c r="Z729" i="7"/>
  <c r="AR729" i="7"/>
  <c r="J730" i="7" l="1"/>
  <c r="M730" i="7"/>
  <c r="T731" i="7"/>
  <c r="AA730" i="7" s="1"/>
  <c r="AL729" i="7"/>
  <c r="AP729" i="7"/>
  <c r="AI729" i="7"/>
  <c r="AB729" i="7"/>
  <c r="N731" i="7"/>
  <c r="K730" i="7"/>
  <c r="V731" i="7" s="1"/>
  <c r="S731" i="7"/>
  <c r="AR730" i="7" s="1"/>
  <c r="AQ729" i="7"/>
  <c r="AM729" i="7"/>
  <c r="AC729" i="7"/>
  <c r="AS729" i="7"/>
  <c r="AG729" i="7"/>
  <c r="AF729" i="7"/>
  <c r="AJ729" i="7"/>
  <c r="R731" i="7"/>
  <c r="X730" i="7" s="1"/>
  <c r="AN729" i="7"/>
  <c r="AO729" i="7"/>
  <c r="L730" i="7"/>
  <c r="AT730" i="7"/>
  <c r="AK729" i="7"/>
  <c r="Q731" i="7"/>
  <c r="O731" i="7" l="1"/>
  <c r="M731" i="7" s="1"/>
  <c r="U731" i="7"/>
  <c r="P731" i="7"/>
  <c r="K731" i="7" s="1"/>
  <c r="AM730" i="7"/>
  <c r="AS730" i="7"/>
  <c r="AC730" i="7"/>
  <c r="AD730" i="7"/>
  <c r="Z730" i="7"/>
  <c r="Y730" i="7"/>
  <c r="W731" i="7"/>
  <c r="AN730" i="7"/>
  <c r="R732" i="7"/>
  <c r="X731" i="7" s="1"/>
  <c r="AF730" i="7"/>
  <c r="S732" i="7"/>
  <c r="Z731" i="7" s="1"/>
  <c r="N732" i="7"/>
  <c r="J731" i="7"/>
  <c r="AJ730" i="7"/>
  <c r="AI730" i="7"/>
  <c r="AB730" i="7"/>
  <c r="AO730" i="7"/>
  <c r="AK730" i="7"/>
  <c r="AG730" i="7"/>
  <c r="AH730" i="7"/>
  <c r="T732" i="7"/>
  <c r="W733" i="7" s="1"/>
  <c r="AE732" i="7" s="1"/>
  <c r="AL730" i="7"/>
  <c r="AP730" i="7"/>
  <c r="Q732" i="7" l="1"/>
  <c r="P732" i="7"/>
  <c r="AK731" i="7" s="1"/>
  <c r="AE730" i="7"/>
  <c r="AQ730" i="7"/>
  <c r="AA731" i="7"/>
  <c r="AT731" i="7"/>
  <c r="L731" i="7"/>
  <c r="O732" i="7"/>
  <c r="U732" i="7"/>
  <c r="AB731" i="7" s="1"/>
  <c r="AH731" i="7"/>
  <c r="AP731" i="7"/>
  <c r="AL731" i="7"/>
  <c r="T733" i="7"/>
  <c r="AA732" i="7" s="1"/>
  <c r="W732" i="7"/>
  <c r="V732" i="7"/>
  <c r="AG731" i="7"/>
  <c r="Y731" i="7"/>
  <c r="AR731" i="7"/>
  <c r="K732" i="7" l="1"/>
  <c r="M732" i="7"/>
  <c r="AO731" i="7"/>
  <c r="AN731" i="7"/>
  <c r="AT732" i="7"/>
  <c r="S733" i="7"/>
  <c r="AR732" i="7" s="1"/>
  <c r="R733" i="7"/>
  <c r="X732" i="7" s="1"/>
  <c r="N733" i="7"/>
  <c r="AJ731" i="7"/>
  <c r="J732" i="7"/>
  <c r="U733" i="7" s="1"/>
  <c r="AI731" i="7"/>
  <c r="AF731" i="7"/>
  <c r="AC731" i="7"/>
  <c r="AM731" i="7"/>
  <c r="AS731" i="7"/>
  <c r="AD731" i="7"/>
  <c r="AQ731" i="7"/>
  <c r="AQ732" i="7"/>
  <c r="AE731" i="7"/>
  <c r="V733" i="7"/>
  <c r="O733" i="7"/>
  <c r="L732" i="7"/>
  <c r="Y732" i="7" l="1"/>
  <c r="Z732" i="7"/>
  <c r="Q733" i="7"/>
  <c r="T734" i="7" s="1"/>
  <c r="AA733" i="7" s="1"/>
  <c r="AI732" i="7"/>
  <c r="AB732" i="7"/>
  <c r="AJ732" i="7"/>
  <c r="AP732" i="7"/>
  <c r="R734" i="7"/>
  <c r="X733" i="7" s="1"/>
  <c r="P733" i="7"/>
  <c r="AM732" i="7"/>
  <c r="AD732" i="7"/>
  <c r="AC732" i="7"/>
  <c r="AS732" i="7"/>
  <c r="AN732" i="7"/>
  <c r="AF732" i="7"/>
  <c r="S734" i="7" l="1"/>
  <c r="M733" i="7"/>
  <c r="N734" i="7" s="1"/>
  <c r="K733" i="7"/>
  <c r="AT733" i="7"/>
  <c r="AH732" i="7"/>
  <c r="AL732" i="7"/>
  <c r="Z733" i="7"/>
  <c r="AR733" i="7"/>
  <c r="Y733" i="7"/>
  <c r="J733" i="7"/>
  <c r="AG732" i="7"/>
  <c r="AO732" i="7"/>
  <c r="AK732" i="7"/>
  <c r="O734" i="7"/>
  <c r="W734" i="7"/>
  <c r="AE733" i="7" s="1"/>
  <c r="U734" i="7" l="1"/>
  <c r="AI733" i="7" s="1"/>
  <c r="AB733" i="7"/>
  <c r="L733" i="7"/>
  <c r="P734" i="7"/>
  <c r="M734" i="7" s="1"/>
  <c r="Q734" i="7"/>
  <c r="T735" i="7" s="1"/>
  <c r="AA734" i="7" s="1"/>
  <c r="V734" i="7"/>
  <c r="AC733" i="7" s="1"/>
  <c r="AQ733" i="7"/>
  <c r="AN733" i="7"/>
  <c r="AJ733" i="7"/>
  <c r="AF733" i="7"/>
  <c r="R735" i="7"/>
  <c r="X734" i="7" s="1"/>
  <c r="J734" i="7" l="1"/>
  <c r="S735" i="7"/>
  <c r="AT734" i="7"/>
  <c r="AH733" i="7"/>
  <c r="AL733" i="7"/>
  <c r="AD733" i="7"/>
  <c r="AS733" i="7"/>
  <c r="AK733" i="7"/>
  <c r="AG733" i="7"/>
  <c r="AO733" i="7"/>
  <c r="L734" i="7"/>
  <c r="AM733" i="7"/>
  <c r="K734" i="7"/>
  <c r="V735" i="7" s="1"/>
  <c r="AS734" i="7" s="1"/>
  <c r="N735" i="7"/>
  <c r="AP733" i="7"/>
  <c r="Z734" i="7"/>
  <c r="AR734" i="7"/>
  <c r="Y734" i="7"/>
  <c r="AC734" i="7" l="1"/>
  <c r="AD734" i="7"/>
  <c r="U735" i="7"/>
  <c r="Q735" i="7"/>
  <c r="AL734" i="7" s="1"/>
  <c r="P735" i="7"/>
  <c r="AM734" i="7"/>
  <c r="W735" i="7"/>
  <c r="O735" i="7"/>
  <c r="M735" i="7" l="1"/>
  <c r="S736" i="7"/>
  <c r="AF734" i="7"/>
  <c r="AN734" i="7"/>
  <c r="K735" i="7"/>
  <c r="R736" i="7"/>
  <c r="N736" i="7"/>
  <c r="AJ734" i="7"/>
  <c r="AK734" i="7"/>
  <c r="AG734" i="7"/>
  <c r="AO734" i="7"/>
  <c r="AR735" i="7"/>
  <c r="L735" i="7"/>
  <c r="AI734" i="7"/>
  <c r="AB734" i="7"/>
  <c r="AE734" i="7"/>
  <c r="AQ734" i="7"/>
  <c r="AT735" i="7"/>
  <c r="T736" i="7"/>
  <c r="AA735" i="7" s="1"/>
  <c r="J735" i="7"/>
  <c r="AH734" i="7"/>
  <c r="AP734" i="7"/>
  <c r="X735" i="7"/>
  <c r="Q736" i="7" l="1"/>
  <c r="AH735" i="7" s="1"/>
  <c r="V736" i="7"/>
  <c r="P736" i="7"/>
  <c r="O736" i="7"/>
  <c r="M736" i="7" s="1"/>
  <c r="U736" i="7"/>
  <c r="W736" i="7"/>
  <c r="Y735" i="7"/>
  <c r="Z735" i="7"/>
  <c r="T737" i="7" l="1"/>
  <c r="AL735" i="7"/>
  <c r="AP735" i="7"/>
  <c r="AQ735" i="7"/>
  <c r="AE735" i="7"/>
  <c r="AB735" i="7"/>
  <c r="L736" i="7"/>
  <c r="AI735" i="7"/>
  <c r="AN735" i="7"/>
  <c r="AF735" i="7"/>
  <c r="J736" i="7"/>
  <c r="AT736" i="7"/>
  <c r="K736" i="7"/>
  <c r="Q737" i="7" s="1"/>
  <c r="N737" i="7"/>
  <c r="S737" i="7"/>
  <c r="R737" i="7"/>
  <c r="AJ735" i="7"/>
  <c r="AG735" i="7"/>
  <c r="AO735" i="7"/>
  <c r="AK735" i="7"/>
  <c r="AS735" i="7"/>
  <c r="AM735" i="7"/>
  <c r="AD735" i="7"/>
  <c r="AC735" i="7"/>
  <c r="P737" i="7" l="1"/>
  <c r="U737" i="7"/>
  <c r="AD737" i="7"/>
  <c r="AA736" i="7"/>
  <c r="AE737" i="7"/>
  <c r="O737" i="7"/>
  <c r="AK736" i="7"/>
  <c r="AG736" i="7"/>
  <c r="AR737" i="7"/>
  <c r="AO736" i="7"/>
  <c r="AS737" i="7"/>
  <c r="Y736" i="7"/>
  <c r="AR736" i="7"/>
  <c r="Z736" i="7"/>
  <c r="Z737" i="7"/>
  <c r="AA737" i="7"/>
  <c r="AP736" i="7"/>
  <c r="AL736" i="7"/>
  <c r="X736" i="7"/>
  <c r="AC737" i="7"/>
  <c r="AB737" i="7"/>
  <c r="AI737" i="7"/>
  <c r="V737" i="7"/>
  <c r="AT737" i="7" s="1"/>
  <c r="W737" i="7"/>
  <c r="AI736" i="7"/>
  <c r="AB736" i="7"/>
  <c r="AH736" i="7"/>
  <c r="Y737" i="7" l="1"/>
  <c r="M737" i="7"/>
  <c r="N738" i="7" s="1"/>
  <c r="X737" i="7"/>
  <c r="AF736" i="7"/>
  <c r="AJ736" i="7"/>
  <c r="J737" i="7"/>
  <c r="K737" i="7"/>
  <c r="AN736" i="7"/>
  <c r="L738" i="7"/>
  <c r="AM737" i="7"/>
  <c r="AC736" i="7"/>
  <c r="AM736" i="7"/>
  <c r="AD736" i="7"/>
  <c r="AS736" i="7"/>
  <c r="P738" i="7"/>
  <c r="AQ737" i="7"/>
  <c r="AE736" i="7"/>
  <c r="AQ736" i="7"/>
  <c r="L737" i="7"/>
  <c r="Q738" i="7"/>
  <c r="O738" i="7" l="1"/>
  <c r="AG737" i="7"/>
  <c r="AK737" i="7"/>
  <c r="AL737" i="7"/>
  <c r="AO737" i="7"/>
  <c r="T739" i="7"/>
  <c r="AA738" i="7" s="1"/>
  <c r="AH737" i="7"/>
  <c r="AP737" i="7"/>
  <c r="AJ737" i="7"/>
  <c r="J738" i="7"/>
  <c r="AF737" i="7"/>
  <c r="K738" i="7"/>
  <c r="Q739" i="7" s="1"/>
  <c r="AT738" i="7"/>
  <c r="R739" i="7"/>
  <c r="S739" i="7"/>
  <c r="Y738" i="7" s="1"/>
  <c r="AN737" i="7" l="1"/>
  <c r="M738" i="7"/>
  <c r="N739" i="7" s="1"/>
  <c r="AR738" i="7"/>
  <c r="X738" i="7"/>
  <c r="V740" i="7"/>
  <c r="AD739" i="7" s="1"/>
  <c r="AH738" i="7"/>
  <c r="T740" i="7"/>
  <c r="AA739" i="7" s="1"/>
  <c r="AP738" i="7"/>
  <c r="AL738" i="7"/>
  <c r="V739" i="7"/>
  <c r="O739" i="7"/>
  <c r="U739" i="7"/>
  <c r="P739" i="7"/>
  <c r="W739" i="7"/>
  <c r="AC739" i="7"/>
  <c r="Z738" i="7"/>
  <c r="AS739" i="7" l="1"/>
  <c r="M739" i="7"/>
  <c r="AC738" i="7"/>
  <c r="AM738" i="7"/>
  <c r="AS738" i="7"/>
  <c r="AM739" i="7"/>
  <c r="AD738" i="7"/>
  <c r="AO738" i="7"/>
  <c r="AK738" i="7"/>
  <c r="AG738" i="7"/>
  <c r="AE738" i="7"/>
  <c r="AQ738" i="7"/>
  <c r="AI738" i="7"/>
  <c r="AB738" i="7"/>
  <c r="L739" i="7"/>
  <c r="K739" i="7"/>
  <c r="J739" i="7"/>
  <c r="S740" i="7"/>
  <c r="AT739" i="7"/>
  <c r="N740" i="7"/>
  <c r="R740" i="7"/>
  <c r="X739" i="7" s="1"/>
  <c r="AJ738" i="7"/>
  <c r="AN738" i="7"/>
  <c r="AF738" i="7"/>
  <c r="O740" i="7" l="1"/>
  <c r="AF739" i="7" s="1"/>
  <c r="Q740" i="7"/>
  <c r="AH739" i="7" s="1"/>
  <c r="AR739" i="7"/>
  <c r="Y739" i="7"/>
  <c r="Z739" i="7"/>
  <c r="AN739" i="7"/>
  <c r="U740" i="7"/>
  <c r="W740" i="7"/>
  <c r="P740" i="7"/>
  <c r="J740" i="7" s="1"/>
  <c r="AJ739" i="7" l="1"/>
  <c r="R741" i="7"/>
  <c r="X740" i="7" s="1"/>
  <c r="M740" i="7"/>
  <c r="S741" i="7"/>
  <c r="T741" i="7"/>
  <c r="AA740" i="7" s="1"/>
  <c r="AL739" i="7"/>
  <c r="AP739" i="7"/>
  <c r="N741" i="7"/>
  <c r="AT740" i="7"/>
  <c r="AQ739" i="7"/>
  <c r="AE739" i="7"/>
  <c r="AI739" i="7"/>
  <c r="AB739" i="7"/>
  <c r="AK739" i="7"/>
  <c r="AO739" i="7"/>
  <c r="AG739" i="7"/>
  <c r="K740" i="7"/>
  <c r="Q741" i="7" s="1"/>
  <c r="AH740" i="7" s="1"/>
  <c r="Z740" i="7" l="1"/>
  <c r="AR740" i="7"/>
  <c r="Y740" i="7"/>
  <c r="V741" i="7"/>
  <c r="L740" i="7"/>
  <c r="U741" i="7"/>
  <c r="AL740" i="7"/>
  <c r="O741" i="7"/>
  <c r="M741" i="7" s="1"/>
  <c r="T742" i="7"/>
  <c r="AA741" i="7" s="1"/>
  <c r="P741" i="7"/>
  <c r="AP740" i="7"/>
  <c r="W741" i="7"/>
  <c r="K741" i="7" l="1"/>
  <c r="R742" i="7"/>
  <c r="X741" i="7" s="1"/>
  <c r="AN740" i="7"/>
  <c r="AJ740" i="7"/>
  <c r="AT741" i="7"/>
  <c r="AF740" i="7"/>
  <c r="N742" i="7"/>
  <c r="S742" i="7"/>
  <c r="Y741" i="7" s="1"/>
  <c r="J741" i="7"/>
  <c r="L741" i="7"/>
  <c r="AI740" i="7"/>
  <c r="AB740" i="7"/>
  <c r="AK740" i="7"/>
  <c r="AG740" i="7"/>
  <c r="AO740" i="7"/>
  <c r="Q742" i="7"/>
  <c r="AQ740" i="7"/>
  <c r="AE740" i="7"/>
  <c r="AM740" i="7"/>
  <c r="AD740" i="7"/>
  <c r="AC740" i="7"/>
  <c r="AS740" i="7"/>
  <c r="AR741" i="7" l="1"/>
  <c r="Z741" i="7"/>
  <c r="T743" i="7"/>
  <c r="AA742" i="7" s="1"/>
  <c r="AH741" i="7"/>
  <c r="AP741" i="7"/>
  <c r="AL741" i="7"/>
  <c r="O742" i="7"/>
  <c r="M742" i="7" s="1"/>
  <c r="U742" i="7"/>
  <c r="W742" i="7"/>
  <c r="V742" i="7"/>
  <c r="P742" i="7"/>
  <c r="AI741" i="7" l="1"/>
  <c r="AB741" i="7"/>
  <c r="L742" i="7"/>
  <c r="AK741" i="7"/>
  <c r="AO741" i="7"/>
  <c r="AG741" i="7"/>
  <c r="AC741" i="7"/>
  <c r="AD741" i="7"/>
  <c r="AM741" i="7"/>
  <c r="AS741" i="7"/>
  <c r="J742" i="7"/>
  <c r="V743" i="7" s="1"/>
  <c r="AS742" i="7" s="1"/>
  <c r="AT742" i="7"/>
  <c r="AN741" i="7"/>
  <c r="R743" i="7"/>
  <c r="X742" i="7" s="1"/>
  <c r="N743" i="7"/>
  <c r="AJ741" i="7"/>
  <c r="AF741" i="7"/>
  <c r="K742" i="7"/>
  <c r="Q743" i="7" s="1"/>
  <c r="S743" i="7"/>
  <c r="AR742" i="7" s="1"/>
  <c r="AE741" i="7"/>
  <c r="AQ741" i="7"/>
  <c r="U743" i="7" l="1"/>
  <c r="AB742" i="7" s="1"/>
  <c r="P743" i="7"/>
  <c r="AG742" i="7" s="1"/>
  <c r="T744" i="7"/>
  <c r="AA743" i="7" s="1"/>
  <c r="AP742" i="7"/>
  <c r="AL742" i="7"/>
  <c r="AH742" i="7"/>
  <c r="AD742" i="7"/>
  <c r="AC742" i="7"/>
  <c r="AI742" i="7"/>
  <c r="AK742" i="7"/>
  <c r="W743" i="7"/>
  <c r="AM742" i="7"/>
  <c r="AO742" i="7"/>
  <c r="Y742" i="7"/>
  <c r="Z742" i="7"/>
  <c r="O743" i="7"/>
  <c r="M743" i="7" s="1"/>
  <c r="L743" i="7" l="1"/>
  <c r="J743" i="7"/>
  <c r="AF742" i="7"/>
  <c r="K743" i="7"/>
  <c r="AJ742" i="7"/>
  <c r="N744" i="7"/>
  <c r="R744" i="7"/>
  <c r="X743" i="7" s="1"/>
  <c r="AN742" i="7"/>
  <c r="AT743" i="7"/>
  <c r="S744" i="7"/>
  <c r="Y743" i="7" s="1"/>
  <c r="AQ742" i="7"/>
  <c r="AE742" i="7"/>
  <c r="O744" i="7" l="1"/>
  <c r="M744" i="7" s="1"/>
  <c r="Q744" i="7"/>
  <c r="AR743" i="7"/>
  <c r="Z743" i="7"/>
  <c r="P744" i="7"/>
  <c r="V744" i="7"/>
  <c r="U744" i="7"/>
  <c r="W744" i="7"/>
  <c r="AQ743" i="7" l="1"/>
  <c r="AE743" i="7"/>
  <c r="N745" i="7"/>
  <c r="L744" i="7"/>
  <c r="AI743" i="7"/>
  <c r="AB743" i="7"/>
  <c r="AS743" i="7"/>
  <c r="AC743" i="7"/>
  <c r="AM743" i="7"/>
  <c r="AD743" i="7"/>
  <c r="AK743" i="7"/>
  <c r="AG743" i="7"/>
  <c r="AO743" i="7"/>
  <c r="AL743" i="7"/>
  <c r="AH743" i="7"/>
  <c r="T745" i="7"/>
  <c r="AA744" i="7" s="1"/>
  <c r="AP743" i="7"/>
  <c r="R745" i="7"/>
  <c r="X744" i="7" s="1"/>
  <c r="J744" i="7"/>
  <c r="P745" i="7" s="1"/>
  <c r="AF743" i="7"/>
  <c r="AJ743" i="7"/>
  <c r="AT744" i="7"/>
  <c r="S745" i="7"/>
  <c r="AN743" i="7"/>
  <c r="K744" i="7"/>
  <c r="V745" i="7" l="1"/>
  <c r="AO744" i="7"/>
  <c r="AK744" i="7"/>
  <c r="AG744" i="7"/>
  <c r="U745" i="7"/>
  <c r="Q745" i="7"/>
  <c r="O745" i="7"/>
  <c r="M745" i="7" s="1"/>
  <c r="AR744" i="7"/>
  <c r="Y744" i="7"/>
  <c r="Z744" i="7"/>
  <c r="AD744" i="7"/>
  <c r="AS744" i="7"/>
  <c r="AC744" i="7"/>
  <c r="W745" i="7"/>
  <c r="AM744" i="7"/>
  <c r="AJ744" i="7" l="1"/>
  <c r="J745" i="7"/>
  <c r="N746" i="7"/>
  <c r="K745" i="7"/>
  <c r="O746" i="7" s="1"/>
  <c r="AT745" i="7"/>
  <c r="S746" i="7"/>
  <c r="R746" i="7"/>
  <c r="X745" i="7" s="1"/>
  <c r="AF744" i="7"/>
  <c r="AN744" i="7"/>
  <c r="AH744" i="7"/>
  <c r="T746" i="7"/>
  <c r="AA745" i="7" s="1"/>
  <c r="AP744" i="7"/>
  <c r="AL744" i="7"/>
  <c r="AI744" i="7"/>
  <c r="AB744" i="7"/>
  <c r="L745" i="7"/>
  <c r="P746" i="7"/>
  <c r="Q746" i="7"/>
  <c r="AE744" i="7"/>
  <c r="AQ744" i="7"/>
  <c r="W746" i="7"/>
  <c r="AE745" i="7" s="1"/>
  <c r="Z745" i="7" l="1"/>
  <c r="AR745" i="7"/>
  <c r="AK745" i="7"/>
  <c r="AG745" i="7"/>
  <c r="S747" i="7"/>
  <c r="AJ745" i="7"/>
  <c r="K746" i="7"/>
  <c r="J746" i="7"/>
  <c r="R747" i="7"/>
  <c r="X746" i="7" s="1"/>
  <c r="AF745" i="7"/>
  <c r="AN745" i="7"/>
  <c r="Y745" i="7"/>
  <c r="V746" i="7"/>
  <c r="U746" i="7"/>
  <c r="AL745" i="7"/>
  <c r="T747" i="7"/>
  <c r="AA746" i="7" s="1"/>
  <c r="AH745" i="7"/>
  <c r="AO745" i="7"/>
  <c r="AQ745" i="7"/>
  <c r="AP745" i="7"/>
  <c r="M746" i="7" l="1"/>
  <c r="N747" i="7" s="1"/>
  <c r="W747" i="7"/>
  <c r="Z746" i="7"/>
  <c r="Y746" i="7"/>
  <c r="AR746" i="7"/>
  <c r="V747" i="7"/>
  <c r="U747" i="7"/>
  <c r="AB745" i="7"/>
  <c r="L746" i="7"/>
  <c r="O747" i="7"/>
  <c r="P747" i="7"/>
  <c r="AI745" i="7"/>
  <c r="Q747" i="7"/>
  <c r="AC745" i="7"/>
  <c r="AM745" i="7"/>
  <c r="AS745" i="7"/>
  <c r="AD745" i="7"/>
  <c r="AT746" i="7"/>
  <c r="M747" i="7" l="1"/>
  <c r="AE746" i="7"/>
  <c r="AQ746" i="7"/>
  <c r="AF746" i="7"/>
  <c r="R748" i="7"/>
  <c r="AJ746" i="7"/>
  <c r="J747" i="7"/>
  <c r="K747" i="7"/>
  <c r="Q748" i="7" s="1"/>
  <c r="N748" i="7"/>
  <c r="AT747" i="7"/>
  <c r="S748" i="7"/>
  <c r="AN746" i="7"/>
  <c r="AI746" i="7"/>
  <c r="AB746" i="7"/>
  <c r="L747" i="7"/>
  <c r="AM746" i="7"/>
  <c r="AC746" i="7"/>
  <c r="AD746" i="7"/>
  <c r="AS746" i="7"/>
  <c r="AP746" i="7"/>
  <c r="T748" i="7"/>
  <c r="AA747" i="7" s="1"/>
  <c r="AL746" i="7"/>
  <c r="AH746" i="7"/>
  <c r="X747" i="7"/>
  <c r="AO746" i="7"/>
  <c r="AG746" i="7"/>
  <c r="AK746" i="7"/>
  <c r="Y747" i="7" l="1"/>
  <c r="AR747" i="7"/>
  <c r="Z747" i="7"/>
  <c r="AL747" i="7"/>
  <c r="AH747" i="7"/>
  <c r="T749" i="7"/>
  <c r="AA748" i="7" s="1"/>
  <c r="AP747" i="7"/>
  <c r="V748" i="7"/>
  <c r="W748" i="7"/>
  <c r="P748" i="7"/>
  <c r="O748" i="7"/>
  <c r="U748" i="7"/>
  <c r="M748" i="7" l="1"/>
  <c r="AD747" i="7"/>
  <c r="AS747" i="7"/>
  <c r="AC747" i="7"/>
  <c r="AM747" i="7"/>
  <c r="AB747" i="7"/>
  <c r="L748" i="7"/>
  <c r="AI747" i="7"/>
  <c r="AK747" i="7"/>
  <c r="AG747" i="7"/>
  <c r="AO747" i="7"/>
  <c r="S749" i="7"/>
  <c r="Y748" i="7" s="1"/>
  <c r="AJ747" i="7"/>
  <c r="R749" i="7"/>
  <c r="X748" i="7" s="1"/>
  <c r="J748" i="7"/>
  <c r="P749" i="7" s="1"/>
  <c r="AN747" i="7"/>
  <c r="N749" i="7"/>
  <c r="AF747" i="7"/>
  <c r="AT748" i="7"/>
  <c r="K748" i="7"/>
  <c r="AE747" i="7"/>
  <c r="AQ747" i="7"/>
  <c r="U749" i="7" l="1"/>
  <c r="AB748" i="7" s="1"/>
  <c r="AG748" i="7"/>
  <c r="AO748" i="7"/>
  <c r="AK748" i="7"/>
  <c r="V749" i="7"/>
  <c r="W749" i="7"/>
  <c r="Z748" i="7"/>
  <c r="AR748" i="7"/>
  <c r="O749" i="7"/>
  <c r="M749" i="7" s="1"/>
  <c r="Q749" i="7"/>
  <c r="AI748" i="7" l="1"/>
  <c r="L749" i="7"/>
  <c r="AQ748" i="7"/>
  <c r="AE748" i="7"/>
  <c r="AM748" i="7"/>
  <c r="AD748" i="7"/>
  <c r="AS748" i="7"/>
  <c r="AC748" i="7"/>
  <c r="T750" i="7"/>
  <c r="AA749" i="7" s="1"/>
  <c r="AH748" i="7"/>
  <c r="AP748" i="7"/>
  <c r="AL748" i="7"/>
  <c r="AN748" i="7"/>
  <c r="AF748" i="7"/>
  <c r="N750" i="7"/>
  <c r="S750" i="7"/>
  <c r="K749" i="7"/>
  <c r="AJ748" i="7"/>
  <c r="AT749" i="7"/>
  <c r="R750" i="7"/>
  <c r="J749" i="7"/>
  <c r="X749" i="7"/>
  <c r="U750" i="7" l="1"/>
  <c r="V750" i="7"/>
  <c r="O750" i="7"/>
  <c r="W750" i="7"/>
  <c r="Z749" i="7"/>
  <c r="AR749" i="7"/>
  <c r="P750" i="7"/>
  <c r="Q750" i="7"/>
  <c r="Y749" i="7"/>
  <c r="M750" i="7" l="1"/>
  <c r="AH749" i="7"/>
  <c r="AP749" i="7"/>
  <c r="T751" i="7"/>
  <c r="AA750" i="7" s="1"/>
  <c r="AL749" i="7"/>
  <c r="AE749" i="7"/>
  <c r="AQ749" i="7"/>
  <c r="AO749" i="7"/>
  <c r="AK749" i="7"/>
  <c r="AG749" i="7"/>
  <c r="AT750" i="7"/>
  <c r="AJ749" i="7"/>
  <c r="K750" i="7"/>
  <c r="N751" i="7"/>
  <c r="AF749" i="7"/>
  <c r="AN749" i="7"/>
  <c r="J750" i="7"/>
  <c r="R751" i="7"/>
  <c r="S751" i="7"/>
  <c r="AS749" i="7"/>
  <c r="AM749" i="7"/>
  <c r="AD749" i="7"/>
  <c r="AC749" i="7"/>
  <c r="AI749" i="7"/>
  <c r="AB749" i="7"/>
  <c r="L750" i="7"/>
  <c r="Q751" i="7" l="1"/>
  <c r="AL750" i="7" s="1"/>
  <c r="Z750" i="7"/>
  <c r="Y750" i="7"/>
  <c r="V752" i="7"/>
  <c r="AC751" i="7" s="1"/>
  <c r="X750" i="7"/>
  <c r="T752" i="7"/>
  <c r="AA751" i="7" s="1"/>
  <c r="U751" i="7"/>
  <c r="O751" i="7"/>
  <c r="M751" i="7" s="1"/>
  <c r="P751" i="7"/>
  <c r="V751" i="7"/>
  <c r="W751" i="7"/>
  <c r="AR750" i="7"/>
  <c r="AP750" i="7" l="1"/>
  <c r="AH750" i="7"/>
  <c r="AF750" i="7"/>
  <c r="J751" i="7"/>
  <c r="AN750" i="7"/>
  <c r="S752" i="7"/>
  <c r="R752" i="7"/>
  <c r="X751" i="7" s="1"/>
  <c r="AJ750" i="7"/>
  <c r="AT751" i="7"/>
  <c r="N752" i="7"/>
  <c r="K751" i="7"/>
  <c r="Q752" i="7" s="1"/>
  <c r="AP751" i="7" s="1"/>
  <c r="AI750" i="7"/>
  <c r="AB750" i="7"/>
  <c r="AD751" i="7"/>
  <c r="AS751" i="7"/>
  <c r="AQ750" i="7"/>
  <c r="AE750" i="7"/>
  <c r="L751" i="7"/>
  <c r="AM751" i="7"/>
  <c r="AS750" i="7"/>
  <c r="AD750" i="7"/>
  <c r="AM750" i="7"/>
  <c r="AC750" i="7"/>
  <c r="AK750" i="7"/>
  <c r="AG750" i="7"/>
  <c r="AO750" i="7"/>
  <c r="O752" i="7" l="1"/>
  <c r="AJ751" i="7" s="1"/>
  <c r="AH751" i="7"/>
  <c r="AL751" i="7"/>
  <c r="AR751" i="7"/>
  <c r="Z751" i="7"/>
  <c r="AF751" i="7"/>
  <c r="Y751" i="7"/>
  <c r="W752" i="7"/>
  <c r="P752" i="7"/>
  <c r="U752" i="7"/>
  <c r="T753" i="7"/>
  <c r="AA752" i="7" s="1"/>
  <c r="AN751" i="7" l="1"/>
  <c r="R753" i="7"/>
  <c r="X752" i="7" s="1"/>
  <c r="M752" i="7"/>
  <c r="AB751" i="7"/>
  <c r="AI751" i="7"/>
  <c r="AE751" i="7"/>
  <c r="AQ751" i="7"/>
  <c r="AK751" i="7"/>
  <c r="S753" i="7"/>
  <c r="AR752" i="7" s="1"/>
  <c r="AT752" i="7"/>
  <c r="N753" i="7"/>
  <c r="AG751" i="7"/>
  <c r="AO751" i="7"/>
  <c r="K752" i="7"/>
  <c r="J752" i="7"/>
  <c r="Q753" i="7" l="1"/>
  <c r="T754" i="7" s="1"/>
  <c r="AA753" i="7" s="1"/>
  <c r="W753" i="7"/>
  <c r="V753" i="7"/>
  <c r="Y752" i="7"/>
  <c r="Z752" i="7"/>
  <c r="O753" i="7"/>
  <c r="U753" i="7"/>
  <c r="P753" i="7"/>
  <c r="L752" i="7"/>
  <c r="M753" i="7" l="1"/>
  <c r="AP752" i="7"/>
  <c r="AH752" i="7"/>
  <c r="AL752" i="7"/>
  <c r="AM752" i="7"/>
  <c r="AC752" i="7"/>
  <c r="AS752" i="7"/>
  <c r="AD752" i="7"/>
  <c r="AE752" i="7"/>
  <c r="AQ752" i="7"/>
  <c r="AK752" i="7"/>
  <c r="AO752" i="7"/>
  <c r="AG752" i="7"/>
  <c r="L753" i="7"/>
  <c r="AI752" i="7"/>
  <c r="AB752" i="7"/>
  <c r="J753" i="7"/>
  <c r="S754" i="7"/>
  <c r="AR753" i="7" s="1"/>
  <c r="K753" i="7"/>
  <c r="N754" i="7"/>
  <c r="AN752" i="7"/>
  <c r="AF752" i="7"/>
  <c r="AJ752" i="7"/>
  <c r="AT753" i="7"/>
  <c r="R754" i="7"/>
  <c r="X753" i="7" s="1"/>
  <c r="W754" i="7" l="1"/>
  <c r="Q754" i="7"/>
  <c r="V754" i="7"/>
  <c r="Y753" i="7"/>
  <c r="Z753" i="7"/>
  <c r="O754" i="7"/>
  <c r="M754" i="7" s="1"/>
  <c r="U754" i="7"/>
  <c r="P754" i="7"/>
  <c r="AK753" i="7" l="1"/>
  <c r="AG753" i="7"/>
  <c r="AO753" i="7"/>
  <c r="S755" i="7"/>
  <c r="Y754" i="7" s="1"/>
  <c r="J754" i="7"/>
  <c r="AN753" i="7"/>
  <c r="AF753" i="7"/>
  <c r="K754" i="7"/>
  <c r="Q755" i="7" s="1"/>
  <c r="AP754" i="7" s="1"/>
  <c r="R755" i="7"/>
  <c r="X754" i="7" s="1"/>
  <c r="AT754" i="7"/>
  <c r="AJ753" i="7"/>
  <c r="N755" i="7"/>
  <c r="AM753" i="7"/>
  <c r="AD753" i="7"/>
  <c r="AS753" i="7"/>
  <c r="AC753" i="7"/>
  <c r="AL753" i="7"/>
  <c r="T755" i="7"/>
  <c r="AA754" i="7" s="1"/>
  <c r="AH753" i="7"/>
  <c r="AP753" i="7"/>
  <c r="AI753" i="7"/>
  <c r="L754" i="7"/>
  <c r="AB753" i="7"/>
  <c r="AE753" i="7"/>
  <c r="AQ753" i="7"/>
  <c r="Z754" i="7" l="1"/>
  <c r="U755" i="7"/>
  <c r="AI754" i="7" s="1"/>
  <c r="P755" i="7"/>
  <c r="AK754" i="7" s="1"/>
  <c r="AB754" i="7"/>
  <c r="AR754" i="7"/>
  <c r="T756" i="7"/>
  <c r="AA755" i="7" s="1"/>
  <c r="O755" i="7"/>
  <c r="M755" i="7" s="1"/>
  <c r="V755" i="7"/>
  <c r="W755" i="7"/>
  <c r="AH754" i="7"/>
  <c r="AL754" i="7"/>
  <c r="L755" i="7" l="1"/>
  <c r="AG754" i="7"/>
  <c r="AO754" i="7"/>
  <c r="AS754" i="7"/>
  <c r="AC754" i="7"/>
  <c r="AD754" i="7"/>
  <c r="AM754" i="7"/>
  <c r="AJ754" i="7"/>
  <c r="S756" i="7"/>
  <c r="Y755" i="7" s="1"/>
  <c r="R756" i="7"/>
  <c r="X755" i="7" s="1"/>
  <c r="AN754" i="7"/>
  <c r="J755" i="7"/>
  <c r="K755" i="7"/>
  <c r="Q756" i="7" s="1"/>
  <c r="AT755" i="7"/>
  <c r="N756" i="7"/>
  <c r="AF754" i="7"/>
  <c r="AE754" i="7"/>
  <c r="AQ754" i="7"/>
  <c r="V756" i="7" l="1"/>
  <c r="W756" i="7"/>
  <c r="AE755" i="7" s="1"/>
  <c r="T757" i="7"/>
  <c r="AH755" i="7"/>
  <c r="AA756" i="7"/>
  <c r="AP755" i="7"/>
  <c r="AL755" i="7"/>
  <c r="AD755" i="7"/>
  <c r="AM755" i="7"/>
  <c r="AS755" i="7"/>
  <c r="AC755" i="7"/>
  <c r="O756" i="7"/>
  <c r="M756" i="7" s="1"/>
  <c r="U756" i="7"/>
  <c r="AR755" i="7"/>
  <c r="Z755" i="7"/>
  <c r="P756" i="7"/>
  <c r="AQ755" i="7" l="1"/>
  <c r="AK755" i="7"/>
  <c r="AG755" i="7"/>
  <c r="AO755" i="7"/>
  <c r="L756" i="7"/>
  <c r="AI755" i="7"/>
  <c r="AB755" i="7"/>
  <c r="S757" i="7"/>
  <c r="K756" i="7"/>
  <c r="Q757" i="7" s="1"/>
  <c r="J756" i="7"/>
  <c r="N757" i="7"/>
  <c r="R757" i="7"/>
  <c r="AJ755" i="7"/>
  <c r="AF755" i="7"/>
  <c r="AT756" i="7"/>
  <c r="AN755" i="7"/>
  <c r="U757" i="7" l="1"/>
  <c r="V757" i="7"/>
  <c r="W757" i="7"/>
  <c r="AL756" i="7"/>
  <c r="T758" i="7"/>
  <c r="AA757" i="7" s="1"/>
  <c r="AP756" i="7"/>
  <c r="P757" i="7"/>
  <c r="Z756" i="7"/>
  <c r="O757" i="7"/>
  <c r="AR756" i="7"/>
  <c r="V758" i="7"/>
  <c r="AS757" i="7" s="1"/>
  <c r="AH756" i="7"/>
  <c r="X756" i="7"/>
  <c r="Y756" i="7"/>
  <c r="M757" i="7" l="1"/>
  <c r="S758" i="7"/>
  <c r="Z757" i="7" s="1"/>
  <c r="AT757" i="7"/>
  <c r="AN756" i="7"/>
  <c r="N758" i="7"/>
  <c r="R758" i="7"/>
  <c r="X757" i="7" s="1"/>
  <c r="K757" i="7"/>
  <c r="J757" i="7"/>
  <c r="P758" i="7" s="1"/>
  <c r="AO757" i="7" s="1"/>
  <c r="AJ756" i="7"/>
  <c r="AF756" i="7"/>
  <c r="AE756" i="7"/>
  <c r="AQ756" i="7"/>
  <c r="AM757" i="7"/>
  <c r="AM756" i="7"/>
  <c r="AD756" i="7"/>
  <c r="AC756" i="7"/>
  <c r="AS756" i="7"/>
  <c r="AC757" i="7"/>
  <c r="AD757" i="7"/>
  <c r="AK756" i="7"/>
  <c r="AO756" i="7"/>
  <c r="AG756" i="7"/>
  <c r="AB756" i="7"/>
  <c r="L757" i="7"/>
  <c r="AI756" i="7"/>
  <c r="W758" i="7" l="1"/>
  <c r="U758" i="7"/>
  <c r="AB757" i="7" s="1"/>
  <c r="AR757" i="7"/>
  <c r="O758" i="7"/>
  <c r="AI757" i="7"/>
  <c r="AQ757" i="7"/>
  <c r="AE757" i="7"/>
  <c r="AG757" i="7"/>
  <c r="AK757" i="7"/>
  <c r="Q758" i="7"/>
  <c r="Y757" i="7"/>
  <c r="AJ757" i="7" l="1"/>
  <c r="M758" i="7"/>
  <c r="S759" i="7"/>
  <c r="AN757" i="7"/>
  <c r="AF757" i="7"/>
  <c r="R759" i="7"/>
  <c r="X758" i="7" s="1"/>
  <c r="AR758" i="7"/>
  <c r="Y758" i="7"/>
  <c r="T759" i="7"/>
  <c r="AA758" i="7" s="1"/>
  <c r="Z758" i="7"/>
  <c r="AH757" i="7"/>
  <c r="AL757" i="7"/>
  <c r="AP757" i="7"/>
  <c r="N759" i="7"/>
  <c r="K758" i="7"/>
  <c r="J758" i="7"/>
  <c r="AT758" i="7"/>
  <c r="P759" i="7" l="1"/>
  <c r="V759" i="7"/>
  <c r="O759" i="7"/>
  <c r="W759" i="7"/>
  <c r="U759" i="7"/>
  <c r="L758" i="7"/>
  <c r="Q759" i="7"/>
  <c r="M759" i="7" l="1"/>
  <c r="AL758" i="7"/>
  <c r="T760" i="7"/>
  <c r="AA759" i="7" s="1"/>
  <c r="AP758" i="7"/>
  <c r="AH758" i="7"/>
  <c r="L759" i="7"/>
  <c r="AB758" i="7"/>
  <c r="AI758" i="7"/>
  <c r="AE758" i="7"/>
  <c r="AQ758" i="7"/>
  <c r="N760" i="7"/>
  <c r="K759" i="7"/>
  <c r="AF758" i="7"/>
  <c r="AJ758" i="7"/>
  <c r="R760" i="7"/>
  <c r="X759" i="7" s="1"/>
  <c r="J759" i="7"/>
  <c r="AN758" i="7"/>
  <c r="AT759" i="7"/>
  <c r="S760" i="7"/>
  <c r="Y759" i="7" s="1"/>
  <c r="AC758" i="7"/>
  <c r="AS758" i="7"/>
  <c r="AM758" i="7"/>
  <c r="AD758" i="7"/>
  <c r="AK758" i="7"/>
  <c r="AG758" i="7"/>
  <c r="AO758" i="7"/>
  <c r="Q760" i="7" l="1"/>
  <c r="AR759" i="7"/>
  <c r="W760" i="7"/>
  <c r="AQ759" i="7" s="1"/>
  <c r="U760" i="7"/>
  <c r="AI759" i="7" s="1"/>
  <c r="AL759" i="7"/>
  <c r="T761" i="7"/>
  <c r="AA760" i="7" s="1"/>
  <c r="AH759" i="7"/>
  <c r="AP759" i="7"/>
  <c r="P760" i="7"/>
  <c r="Z759" i="7"/>
  <c r="V760" i="7"/>
  <c r="O760" i="7"/>
  <c r="M760" i="7" s="1"/>
  <c r="AE759" i="7" l="1"/>
  <c r="AB759" i="7"/>
  <c r="N761" i="7"/>
  <c r="S761" i="7"/>
  <c r="AR760" i="7" s="1"/>
  <c r="J760" i="7"/>
  <c r="X760" i="7"/>
  <c r="K760" i="7"/>
  <c r="Q761" i="7" s="1"/>
  <c r="AT760" i="7"/>
  <c r="AJ759" i="7"/>
  <c r="R761" i="7"/>
  <c r="AN759" i="7"/>
  <c r="AF759" i="7"/>
  <c r="AK759" i="7"/>
  <c r="AO759" i="7"/>
  <c r="AG759" i="7"/>
  <c r="AC759" i="7"/>
  <c r="AS759" i="7"/>
  <c r="AM759" i="7"/>
  <c r="AD759" i="7"/>
  <c r="L760" i="7"/>
  <c r="T762" i="7" l="1"/>
  <c r="AA761" i="7" s="1"/>
  <c r="AP760" i="7"/>
  <c r="AH760" i="7"/>
  <c r="P761" i="7"/>
  <c r="W761" i="7"/>
  <c r="V761" i="7"/>
  <c r="O761" i="7"/>
  <c r="U761" i="7"/>
  <c r="Y760" i="7"/>
  <c r="Z760" i="7"/>
  <c r="AL760" i="7"/>
  <c r="M761" i="7" l="1"/>
  <c r="R762" i="7"/>
  <c r="X761" i="7" s="1"/>
  <c r="S762" i="7"/>
  <c r="J761" i="7"/>
  <c r="N762" i="7"/>
  <c r="AF760" i="7"/>
  <c r="K761" i="7"/>
  <c r="Q762" i="7" s="1"/>
  <c r="T763" i="7" s="1"/>
  <c r="AA762" i="7" s="1"/>
  <c r="AT761" i="7"/>
  <c r="AJ760" i="7"/>
  <c r="AN760" i="7"/>
  <c r="AE760" i="7"/>
  <c r="AQ760" i="7"/>
  <c r="AO760" i="7"/>
  <c r="AG760" i="7"/>
  <c r="AR761" i="7"/>
  <c r="AK760" i="7"/>
  <c r="AC760" i="7"/>
  <c r="AD760" i="7"/>
  <c r="AS760" i="7"/>
  <c r="AM760" i="7"/>
  <c r="AB760" i="7"/>
  <c r="AI760" i="7"/>
  <c r="L761" i="7"/>
  <c r="W762" i="7" l="1"/>
  <c r="AL761" i="7"/>
  <c r="U762" i="7"/>
  <c r="AI761" i="7" s="1"/>
  <c r="P762" i="7"/>
  <c r="AO761" i="7" s="1"/>
  <c r="O762" i="7"/>
  <c r="AP761" i="7"/>
  <c r="AQ761" i="7"/>
  <c r="AE761" i="7"/>
  <c r="V762" i="7"/>
  <c r="Y761" i="7"/>
  <c r="Z761" i="7"/>
  <c r="AH761" i="7"/>
  <c r="AN761" i="7" l="1"/>
  <c r="M762" i="7"/>
  <c r="AG761" i="7"/>
  <c r="AK761" i="7"/>
  <c r="AT762" i="7"/>
  <c r="K762" i="7"/>
  <c r="V763" i="7" s="1"/>
  <c r="AM762" i="7" s="1"/>
  <c r="AJ761" i="7"/>
  <c r="AF761" i="7"/>
  <c r="AB761" i="7"/>
  <c r="J762" i="7"/>
  <c r="S763" i="7"/>
  <c r="AR762" i="7" s="1"/>
  <c r="R763" i="7"/>
  <c r="X762" i="7" s="1"/>
  <c r="AM761" i="7"/>
  <c r="AD761" i="7"/>
  <c r="AS761" i="7"/>
  <c r="AC761" i="7"/>
  <c r="L762" i="7"/>
  <c r="N763" i="7"/>
  <c r="O763" i="7" l="1"/>
  <c r="W763" i="7"/>
  <c r="U763" i="7"/>
  <c r="Z762" i="7"/>
  <c r="Y762" i="7"/>
  <c r="P763" i="7"/>
  <c r="Q763" i="7"/>
  <c r="AP762" i="7" s="1"/>
  <c r="AD762" i="7"/>
  <c r="AS762" i="7"/>
  <c r="AC762" i="7"/>
  <c r="M763" i="7" l="1"/>
  <c r="L763" i="7"/>
  <c r="J763" i="7"/>
  <c r="AK762" i="7"/>
  <c r="AT763" i="7"/>
  <c r="S764" i="7"/>
  <c r="AS764" i="7" s="1"/>
  <c r="AO762" i="7"/>
  <c r="AB762" i="7"/>
  <c r="AI762" i="7"/>
  <c r="AG762" i="7"/>
  <c r="N764" i="7"/>
  <c r="AE762" i="7"/>
  <c r="AQ762" i="7"/>
  <c r="AH762" i="7"/>
  <c r="AL762" i="7"/>
  <c r="T764" i="7"/>
  <c r="AD764" i="7" s="1"/>
  <c r="K763" i="7"/>
  <c r="Q764" i="7" s="1"/>
  <c r="AH763" i="7" s="1"/>
  <c r="AJ762" i="7"/>
  <c r="AF762" i="7"/>
  <c r="R764" i="7"/>
  <c r="AN762" i="7"/>
  <c r="AR763" i="7" l="1"/>
  <c r="Z763" i="7"/>
  <c r="Y763" i="7"/>
  <c r="AE764" i="7"/>
  <c r="U764" i="7"/>
  <c r="AG764" i="7" s="1"/>
  <c r="AA763" i="7"/>
  <c r="W764" i="7"/>
  <c r="AQ763" i="7" s="1"/>
  <c r="AA764" i="7"/>
  <c r="AB764" i="7"/>
  <c r="AC764" i="7"/>
  <c r="AL763" i="7"/>
  <c r="AP763" i="7"/>
  <c r="Z764" i="7"/>
  <c r="O764" i="7"/>
  <c r="X763" i="7"/>
  <c r="P764" i="7"/>
  <c r="V764" i="7"/>
  <c r="AF763" i="7" l="1"/>
  <c r="M764" i="7"/>
  <c r="L764" i="7"/>
  <c r="AH764" i="7"/>
  <c r="AI764" i="7"/>
  <c r="AB763" i="7"/>
  <c r="AQ764" i="7"/>
  <c r="AI763" i="7"/>
  <c r="AF764" i="7"/>
  <c r="Y764" i="7"/>
  <c r="AE763" i="7"/>
  <c r="AP764" i="7"/>
  <c r="AN764" i="7"/>
  <c r="AN763" i="7"/>
  <c r="L765" i="7"/>
  <c r="AO764" i="7"/>
  <c r="X764" i="7"/>
  <c r="J764" i="7"/>
  <c r="J765" i="7" s="1"/>
  <c r="V766" i="7" s="1"/>
  <c r="AT764" i="7"/>
  <c r="K764" i="7"/>
  <c r="K765" i="7" s="1"/>
  <c r="K766" i="7" s="1"/>
  <c r="K767" i="7" s="1"/>
  <c r="K768" i="7" s="1"/>
  <c r="K769" i="7" s="1"/>
  <c r="K770" i="7" s="1"/>
  <c r="K771" i="7" s="1"/>
  <c r="K772" i="7" s="1"/>
  <c r="K773" i="7" s="1"/>
  <c r="K774" i="7" s="1"/>
  <c r="K775" i="7" s="1"/>
  <c r="K776" i="7" s="1"/>
  <c r="K777" i="7" s="1"/>
  <c r="K778" i="7" s="1"/>
  <c r="K779" i="7" s="1"/>
  <c r="K780" i="7" s="1"/>
  <c r="K781" i="7" s="1"/>
  <c r="K782" i="7" s="1"/>
  <c r="K783" i="7" s="1"/>
  <c r="K784" i="7" s="1"/>
  <c r="K785" i="7" s="1"/>
  <c r="K786" i="7" s="1"/>
  <c r="K787" i="7" s="1"/>
  <c r="AJ763" i="7"/>
  <c r="N765" i="7"/>
  <c r="AD763" i="7"/>
  <c r="AJ764" i="7"/>
  <c r="AC763" i="7"/>
  <c r="AS763" i="7"/>
  <c r="AM763" i="7"/>
  <c r="AL764" i="7"/>
  <c r="AK764" i="7"/>
  <c r="AM764" i="7"/>
  <c r="AK763" i="7"/>
  <c r="AR764" i="7"/>
  <c r="AO763" i="7"/>
  <c r="AG763" i="7"/>
  <c r="W766" i="7" l="1"/>
  <c r="AO766" i="7" s="1"/>
  <c r="J766" i="7"/>
  <c r="J767" i="7" s="1"/>
  <c r="J768" i="7" s="1"/>
  <c r="J769" i="7" s="1"/>
  <c r="J770" i="7" s="1"/>
  <c r="J771" i="7" s="1"/>
  <c r="J772" i="7" s="1"/>
  <c r="J773" i="7" s="1"/>
  <c r="J774" i="7" s="1"/>
  <c r="J775" i="7" s="1"/>
  <c r="J776" i="7" s="1"/>
  <c r="J777" i="7" s="1"/>
  <c r="J778" i="7" s="1"/>
  <c r="J779" i="7" s="1"/>
  <c r="J780" i="7" s="1"/>
  <c r="J781" i="7" s="1"/>
  <c r="J782" i="7" s="1"/>
  <c r="J783" i="7" s="1"/>
  <c r="J784" i="7" s="1"/>
  <c r="J785" i="7" s="1"/>
  <c r="J786" i="7" s="1"/>
  <c r="J787" i="7" s="1"/>
  <c r="U766" i="7"/>
  <c r="AQ765" i="7"/>
  <c r="AN766" i="7"/>
  <c r="AE765" i="7"/>
  <c r="AP766" i="7"/>
  <c r="AG766" i="7"/>
  <c r="AT766" i="7"/>
  <c r="AB765" i="7"/>
  <c r="L766" i="7"/>
  <c r="AI765" i="7"/>
  <c r="AJ766" i="7"/>
  <c r="AD765" i="7"/>
  <c r="AL766" i="7"/>
  <c r="AC765" i="7"/>
  <c r="AS765" i="7"/>
  <c r="V767" i="7"/>
  <c r="AM765" i="7"/>
  <c r="AK766" i="7"/>
  <c r="AH766" i="7" l="1"/>
  <c r="M766" i="7"/>
  <c r="N767" i="7" s="1"/>
  <c r="W767" i="7"/>
  <c r="AQ766" i="7" s="1"/>
  <c r="U767" i="7"/>
  <c r="AF766" i="7"/>
  <c r="AC766" i="7"/>
  <c r="AD766" i="7"/>
  <c r="AK767" i="7"/>
  <c r="V768" i="7"/>
  <c r="AM767" i="7" s="1"/>
  <c r="AL767" i="7"/>
  <c r="AM766" i="7"/>
  <c r="AJ767" i="7"/>
  <c r="AS766" i="7"/>
  <c r="AN767" i="7"/>
  <c r="W768" i="7"/>
  <c r="M767" i="7" l="1"/>
  <c r="N768" i="7" s="1"/>
  <c r="AP767" i="7"/>
  <c r="AI766" i="7"/>
  <c r="AO767" i="7"/>
  <c r="U768" i="7"/>
  <c r="AF767" i="7"/>
  <c r="AG767" i="7"/>
  <c r="AH767" i="7"/>
  <c r="L767" i="7"/>
  <c r="AB766" i="7"/>
  <c r="AT767" i="7"/>
  <c r="AE766" i="7"/>
  <c r="AE767" i="7"/>
  <c r="AN768" i="7"/>
  <c r="AQ767" i="7"/>
  <c r="W769" i="7"/>
  <c r="AO768" i="7"/>
  <c r="AP768" i="7"/>
  <c r="AD767" i="7"/>
  <c r="V769" i="7"/>
  <c r="AK768" i="7"/>
  <c r="AS767" i="7"/>
  <c r="AC767" i="7"/>
  <c r="AJ768" i="7"/>
  <c r="AL768" i="7"/>
  <c r="AH768" i="7"/>
  <c r="U769" i="7"/>
  <c r="M769" i="7" s="1"/>
  <c r="L768" i="7" l="1"/>
  <c r="M768" i="7"/>
  <c r="AT768" i="7"/>
  <c r="AG768" i="7"/>
  <c r="AI767" i="7"/>
  <c r="N769" i="7"/>
  <c r="AB767" i="7"/>
  <c r="AF768" i="7"/>
  <c r="AM768" i="7"/>
  <c r="V770" i="7"/>
  <c r="AS768" i="7"/>
  <c r="AL769" i="7"/>
  <c r="AC768" i="7"/>
  <c r="AK769" i="7"/>
  <c r="AD768" i="7"/>
  <c r="AJ769" i="7"/>
  <c r="L769" i="7"/>
  <c r="AG769" i="7"/>
  <c r="AB768" i="7"/>
  <c r="AH769" i="7"/>
  <c r="N770" i="7"/>
  <c r="AT769" i="7"/>
  <c r="AF769" i="7"/>
  <c r="U770" i="7"/>
  <c r="M770" i="7" s="1"/>
  <c r="AI768" i="7"/>
  <c r="AQ768" i="7"/>
  <c r="AE768" i="7"/>
  <c r="AO769" i="7"/>
  <c r="AP769" i="7"/>
  <c r="W770" i="7"/>
  <c r="AQ769" i="7" s="1"/>
  <c r="AN769" i="7"/>
  <c r="AI769" i="7" l="1"/>
  <c r="AB769" i="7"/>
  <c r="AG770" i="7"/>
  <c r="L770" i="7"/>
  <c r="AH770" i="7"/>
  <c r="N771" i="7"/>
  <c r="AT770" i="7"/>
  <c r="AF770" i="7"/>
  <c r="U771" i="7"/>
  <c r="W771" i="7"/>
  <c r="AN770" i="7"/>
  <c r="AO770" i="7"/>
  <c r="AP770" i="7"/>
  <c r="AE769" i="7"/>
  <c r="AS769" i="7"/>
  <c r="AD769" i="7"/>
  <c r="AK770" i="7"/>
  <c r="AJ770" i="7"/>
  <c r="V771" i="7"/>
  <c r="AC769" i="7"/>
  <c r="AL770" i="7"/>
  <c r="AI770" i="7"/>
  <c r="AM769" i="7"/>
  <c r="M771" i="7" l="1"/>
  <c r="AS770" i="7"/>
  <c r="AD770" i="7"/>
  <c r="AL771" i="7"/>
  <c r="AJ771" i="7"/>
  <c r="AC770" i="7"/>
  <c r="AK771" i="7"/>
  <c r="V772" i="7"/>
  <c r="AM770" i="7"/>
  <c r="AE770" i="7"/>
  <c r="AN771" i="7"/>
  <c r="AQ770" i="7"/>
  <c r="AP771" i="7"/>
  <c r="W772" i="7"/>
  <c r="AO771" i="7"/>
  <c r="AH771" i="7"/>
  <c r="AG771" i="7"/>
  <c r="AF771" i="7"/>
  <c r="N772" i="7"/>
  <c r="U772" i="7"/>
  <c r="AB770" i="7"/>
  <c r="L771" i="7"/>
  <c r="AT771" i="7"/>
  <c r="M772" i="7" l="1"/>
  <c r="AM771" i="7"/>
  <c r="AL772" i="7"/>
  <c r="AK772" i="7"/>
  <c r="V773" i="7"/>
  <c r="AC771" i="7"/>
  <c r="AJ772" i="7"/>
  <c r="AD771" i="7"/>
  <c r="AS771" i="7"/>
  <c r="AP772" i="7"/>
  <c r="AO772" i="7"/>
  <c r="AE771" i="7"/>
  <c r="W773" i="7"/>
  <c r="AQ771" i="7"/>
  <c r="AN772" i="7"/>
  <c r="N773" i="7"/>
  <c r="U773" i="7"/>
  <c r="L772" i="7"/>
  <c r="AG772" i="7"/>
  <c r="AT772" i="7"/>
  <c r="AI771" i="7"/>
  <c r="AH772" i="7"/>
  <c r="AF772" i="7"/>
  <c r="AB771" i="7"/>
  <c r="AI772" i="7" l="1"/>
  <c r="M773" i="7"/>
  <c r="AE772" i="7"/>
  <c r="AO773" i="7"/>
  <c r="AQ772" i="7"/>
  <c r="W774" i="7"/>
  <c r="AN773" i="7"/>
  <c r="AP773" i="7"/>
  <c r="AK773" i="7"/>
  <c r="V774" i="7"/>
  <c r="AC772" i="7"/>
  <c r="AJ773" i="7"/>
  <c r="AS772" i="7"/>
  <c r="AD772" i="7"/>
  <c r="AL773" i="7"/>
  <c r="AM772" i="7"/>
  <c r="AB772" i="7"/>
  <c r="L773" i="7"/>
  <c r="AH773" i="7"/>
  <c r="AF773" i="7"/>
  <c r="N774" i="7"/>
  <c r="AG773" i="7"/>
  <c r="U774" i="7"/>
  <c r="M774" i="7" s="1"/>
  <c r="AT773" i="7"/>
  <c r="AJ774" i="7" l="1"/>
  <c r="AS773" i="7"/>
  <c r="AD773" i="7"/>
  <c r="AL774" i="7"/>
  <c r="AK774" i="7"/>
  <c r="V775" i="7"/>
  <c r="AM774" i="7" s="1"/>
  <c r="AC773" i="7"/>
  <c r="U775" i="7"/>
  <c r="M775" i="7" s="1"/>
  <c r="AT774" i="7"/>
  <c r="AF774" i="7"/>
  <c r="AG774" i="7"/>
  <c r="AB773" i="7"/>
  <c r="N775" i="7"/>
  <c r="AH774" i="7"/>
  <c r="L774" i="7"/>
  <c r="AI773" i="7"/>
  <c r="AM773" i="7"/>
  <c r="AE773" i="7"/>
  <c r="AP774" i="7"/>
  <c r="W775" i="7"/>
  <c r="AN774" i="7"/>
  <c r="AQ773" i="7"/>
  <c r="AO774" i="7"/>
  <c r="AI774" i="7" l="1"/>
  <c r="AH775" i="7"/>
  <c r="AB774" i="7"/>
  <c r="U776" i="7"/>
  <c r="M776" i="7" s="1"/>
  <c r="N776" i="7"/>
  <c r="L775" i="7"/>
  <c r="AF775" i="7"/>
  <c r="AG775" i="7"/>
  <c r="AT775" i="7"/>
  <c r="V776" i="7"/>
  <c r="AL775" i="7"/>
  <c r="AD774" i="7"/>
  <c r="AC774" i="7"/>
  <c r="AJ775" i="7"/>
  <c r="AS774" i="7"/>
  <c r="AK775" i="7"/>
  <c r="AQ774" i="7"/>
  <c r="W776" i="7"/>
  <c r="AO775" i="7"/>
  <c r="AN775" i="7"/>
  <c r="AP775" i="7"/>
  <c r="AE774" i="7"/>
  <c r="AH776" i="7" l="1"/>
  <c r="N777" i="7"/>
  <c r="U777" i="7"/>
  <c r="M777" i="7" s="1"/>
  <c r="AB775" i="7"/>
  <c r="AT776" i="7"/>
  <c r="AF776" i="7"/>
  <c r="L776" i="7"/>
  <c r="AI775" i="7"/>
  <c r="AG776" i="7"/>
  <c r="AQ775" i="7"/>
  <c r="W777" i="7"/>
  <c r="AQ776" i="7" s="1"/>
  <c r="AO776" i="7"/>
  <c r="AP776" i="7"/>
  <c r="AE775" i="7"/>
  <c r="AN776" i="7"/>
  <c r="AM775" i="7"/>
  <c r="V777" i="7"/>
  <c r="AS775" i="7"/>
  <c r="AL776" i="7"/>
  <c r="AK776" i="7"/>
  <c r="AC775" i="7"/>
  <c r="AD775" i="7"/>
  <c r="AJ776" i="7"/>
  <c r="AP777" i="7" l="1"/>
  <c r="AE776" i="7"/>
  <c r="AO777" i="7"/>
  <c r="AN777" i="7"/>
  <c r="W778" i="7"/>
  <c r="AK777" i="7"/>
  <c r="AC776" i="7"/>
  <c r="AJ777" i="7"/>
  <c r="V778" i="7"/>
  <c r="AD776" i="7"/>
  <c r="AL777" i="7"/>
  <c r="AS776" i="7"/>
  <c r="N778" i="7"/>
  <c r="U778" i="7"/>
  <c r="M778" i="7" s="1"/>
  <c r="L777" i="7"/>
  <c r="AG777" i="7"/>
  <c r="AB776" i="7"/>
  <c r="AF777" i="7"/>
  <c r="AH777" i="7"/>
  <c r="AT777" i="7"/>
  <c r="AM776" i="7"/>
  <c r="AI776" i="7"/>
  <c r="AG778" i="7" l="1"/>
  <c r="AH778" i="7"/>
  <c r="L778" i="7"/>
  <c r="AB777" i="7"/>
  <c r="AT778" i="7"/>
  <c r="AI777" i="7"/>
  <c r="N779" i="7"/>
  <c r="U779" i="7"/>
  <c r="M779" i="7" s="1"/>
  <c r="AF778" i="7"/>
  <c r="AQ777" i="7"/>
  <c r="AP778" i="7"/>
  <c r="AO778" i="7"/>
  <c r="W779" i="7"/>
  <c r="AN778" i="7"/>
  <c r="AE777" i="7"/>
  <c r="AJ778" i="7"/>
  <c r="AL778" i="7"/>
  <c r="AD777" i="7"/>
  <c r="AK778" i="7"/>
  <c r="AS777" i="7"/>
  <c r="AC777" i="7"/>
  <c r="AM777" i="7"/>
  <c r="V779" i="7"/>
  <c r="U780" i="7" l="1"/>
  <c r="AG779" i="7"/>
  <c r="AT779" i="7"/>
  <c r="AF779" i="7"/>
  <c r="AH779" i="7"/>
  <c r="AI778" i="7"/>
  <c r="L779" i="7"/>
  <c r="AB778" i="7"/>
  <c r="N780" i="7"/>
  <c r="AQ778" i="7"/>
  <c r="AO779" i="7"/>
  <c r="W780" i="7"/>
  <c r="AP779" i="7"/>
  <c r="AE778" i="7"/>
  <c r="AN779" i="7"/>
  <c r="V780" i="7"/>
  <c r="AJ779" i="7"/>
  <c r="AS778" i="7"/>
  <c r="AL779" i="7"/>
  <c r="AK779" i="7"/>
  <c r="AD778" i="7"/>
  <c r="AM778" i="7"/>
  <c r="AC778" i="7"/>
  <c r="M780" i="7" l="1"/>
  <c r="AQ779" i="7"/>
  <c r="AO780" i="7"/>
  <c r="W781" i="7"/>
  <c r="AP780" i="7"/>
  <c r="AE779" i="7"/>
  <c r="AN780" i="7"/>
  <c r="AT780" i="7"/>
  <c r="L780" i="7"/>
  <c r="N781" i="7"/>
  <c r="AB779" i="7"/>
  <c r="AG780" i="7"/>
  <c r="AF780" i="7"/>
  <c r="AI779" i="7"/>
  <c r="AH780" i="7"/>
  <c r="U781" i="7"/>
  <c r="AL780" i="7"/>
  <c r="AD779" i="7"/>
  <c r="V781" i="7"/>
  <c r="AS779" i="7"/>
  <c r="AJ780" i="7"/>
  <c r="AC779" i="7"/>
  <c r="AK780" i="7"/>
  <c r="AM779" i="7"/>
  <c r="M781" i="7" l="1"/>
  <c r="AI780" i="7"/>
  <c r="AH781" i="7"/>
  <c r="N782" i="7"/>
  <c r="AT781" i="7"/>
  <c r="AG781" i="7"/>
  <c r="AB780" i="7"/>
  <c r="U782" i="7"/>
  <c r="M782" i="7" s="1"/>
  <c r="L781" i="7"/>
  <c r="AF781" i="7"/>
  <c r="AQ780" i="7"/>
  <c r="AN781" i="7"/>
  <c r="AP781" i="7"/>
  <c r="AO781" i="7"/>
  <c r="AE780" i="7"/>
  <c r="W782" i="7"/>
  <c r="AC780" i="7"/>
  <c r="AK781" i="7"/>
  <c r="AS780" i="7"/>
  <c r="AL781" i="7"/>
  <c r="AM780" i="7"/>
  <c r="AD780" i="7"/>
  <c r="V782" i="7"/>
  <c r="AJ781" i="7"/>
  <c r="AO782" i="7" l="1"/>
  <c r="W783" i="7"/>
  <c r="AE781" i="7"/>
  <c r="AN782" i="7"/>
  <c r="AP782" i="7"/>
  <c r="AQ781" i="7"/>
  <c r="N783" i="7"/>
  <c r="AH782" i="7"/>
  <c r="U783" i="7"/>
  <c r="AB781" i="7"/>
  <c r="AG782" i="7"/>
  <c r="AT782" i="7"/>
  <c r="L782" i="7"/>
  <c r="AF782" i="7"/>
  <c r="AC781" i="7"/>
  <c r="AK782" i="7"/>
  <c r="AJ782" i="7"/>
  <c r="AM781" i="7"/>
  <c r="AD781" i="7"/>
  <c r="AS781" i="7"/>
  <c r="AL782" i="7"/>
  <c r="V783" i="7"/>
  <c r="AI781" i="7"/>
  <c r="AI782" i="7"/>
  <c r="M783" i="7" l="1"/>
  <c r="AM782" i="7"/>
  <c r="AK783" i="7"/>
  <c r="AL783" i="7"/>
  <c r="V784" i="7"/>
  <c r="AC782" i="7"/>
  <c r="AJ783" i="7"/>
  <c r="AD782" i="7"/>
  <c r="AS782" i="7"/>
  <c r="AQ782" i="7"/>
  <c r="W784" i="7"/>
  <c r="AQ783" i="7" s="1"/>
  <c r="AN783" i="7"/>
  <c r="AO783" i="7"/>
  <c r="AP783" i="7"/>
  <c r="AE782" i="7"/>
  <c r="U784" i="7"/>
  <c r="M784" i="7" s="1"/>
  <c r="AG783" i="7"/>
  <c r="N784" i="7"/>
  <c r="AB782" i="7"/>
  <c r="AF783" i="7"/>
  <c r="L783" i="7"/>
  <c r="AT783" i="7"/>
  <c r="AH783" i="7"/>
  <c r="L784" i="7" l="1"/>
  <c r="AT784" i="7"/>
  <c r="AB783" i="7"/>
  <c r="AI783" i="7"/>
  <c r="N785" i="7"/>
  <c r="AF784" i="7"/>
  <c r="AG784" i="7"/>
  <c r="AH784" i="7"/>
  <c r="U785" i="7"/>
  <c r="AM783" i="7"/>
  <c r="AJ784" i="7"/>
  <c r="AD783" i="7"/>
  <c r="AL784" i="7"/>
  <c r="AS783" i="7"/>
  <c r="AC783" i="7"/>
  <c r="AK784" i="7"/>
  <c r="V785" i="7"/>
  <c r="W785" i="7"/>
  <c r="AE783" i="7"/>
  <c r="AO784" i="7"/>
  <c r="AP784" i="7"/>
  <c r="AN784" i="7"/>
  <c r="M785" i="7" l="1"/>
  <c r="W786" i="7"/>
  <c r="AO785" i="7"/>
  <c r="AP785" i="7"/>
  <c r="AE784" i="7"/>
  <c r="AN785" i="7"/>
  <c r="AQ785" i="7"/>
  <c r="AQ784" i="7"/>
  <c r="V786" i="7"/>
  <c r="AL785" i="7"/>
  <c r="AS784" i="7"/>
  <c r="AJ785" i="7"/>
  <c r="AM784" i="7"/>
  <c r="AC784" i="7"/>
  <c r="AK785" i="7"/>
  <c r="AD784" i="7"/>
  <c r="AB784" i="7"/>
  <c r="N786" i="7"/>
  <c r="L785" i="7"/>
  <c r="AT785" i="7"/>
  <c r="AH785" i="7"/>
  <c r="AG785" i="7"/>
  <c r="AF785" i="7"/>
  <c r="AI784" i="7"/>
  <c r="U786" i="7"/>
  <c r="M786" i="7" s="1"/>
  <c r="AM785" i="7" l="1"/>
  <c r="AL786" i="7"/>
  <c r="AJ786" i="7"/>
  <c r="AC785" i="7"/>
  <c r="AS785" i="7"/>
  <c r="AK786" i="7"/>
  <c r="AD785" i="7"/>
  <c r="V787" i="7"/>
  <c r="AF786" i="7"/>
  <c r="L786" i="7"/>
  <c r="AT786" i="7"/>
  <c r="AH786" i="7"/>
  <c r="U787" i="7"/>
  <c r="AB785" i="7"/>
  <c r="AG786" i="7"/>
  <c r="N787" i="7"/>
  <c r="AI785" i="7"/>
  <c r="W787" i="7"/>
  <c r="AN786" i="7"/>
  <c r="AP786" i="7"/>
  <c r="AO786" i="7"/>
  <c r="AE785" i="7"/>
  <c r="M787" i="7" l="1"/>
  <c r="AC786" i="7"/>
  <c r="AS786" i="7"/>
  <c r="AD786" i="7"/>
  <c r="AM787" i="7"/>
  <c r="L788" i="7"/>
  <c r="P788" i="7"/>
  <c r="AK787" i="7" s="1"/>
  <c r="L787" i="7"/>
  <c r="N788" i="7"/>
  <c r="O788" i="7"/>
  <c r="AT787" i="7"/>
  <c r="Q788" i="7"/>
  <c r="AH787" i="7" s="1"/>
  <c r="AI786" i="7"/>
  <c r="AI787" i="7"/>
  <c r="AB786" i="7"/>
  <c r="AQ786" i="7"/>
  <c r="AE786" i="7"/>
  <c r="AQ787" i="7"/>
  <c r="AM786" i="7"/>
  <c r="AF787" i="7" l="1"/>
  <c r="M788" i="7"/>
  <c r="AL787" i="7"/>
  <c r="AG787" i="7"/>
  <c r="AP787" i="7"/>
  <c r="T789" i="7"/>
  <c r="AO787" i="7"/>
  <c r="N789" i="7"/>
  <c r="R789" i="7"/>
  <c r="K788" i="7"/>
  <c r="Q789" i="7" s="1"/>
  <c r="AT788" i="7"/>
  <c r="S789" i="7"/>
  <c r="AR788" i="7" s="1"/>
  <c r="J788" i="7"/>
  <c r="AN787" i="7"/>
  <c r="AJ787" i="7"/>
  <c r="Z788" i="7" l="1"/>
  <c r="X788" i="7"/>
  <c r="V790" i="7"/>
  <c r="AS789" i="7" s="1"/>
  <c r="O789" i="7"/>
  <c r="U789" i="7"/>
  <c r="V789" i="7"/>
  <c r="W789" i="7"/>
  <c r="P789" i="7"/>
  <c r="AA788" i="7"/>
  <c r="T790" i="7"/>
  <c r="AA789" i="7" s="1"/>
  <c r="AH788" i="7"/>
  <c r="AL788" i="7"/>
  <c r="AP788" i="7"/>
  <c r="Y788" i="7"/>
  <c r="M789" i="7" l="1"/>
  <c r="AD789" i="7"/>
  <c r="AO788" i="7"/>
  <c r="AG788" i="7"/>
  <c r="AK788" i="7"/>
  <c r="AQ788" i="7"/>
  <c r="AE788" i="7"/>
  <c r="AM789" i="7"/>
  <c r="AM788" i="7"/>
  <c r="AD788" i="7"/>
  <c r="AC788" i="7"/>
  <c r="AS788" i="7"/>
  <c r="AI788" i="7"/>
  <c r="L789" i="7"/>
  <c r="AB788" i="7"/>
  <c r="AJ788" i="7"/>
  <c r="AT789" i="7"/>
  <c r="R790" i="7"/>
  <c r="X789" i="7" s="1"/>
  <c r="K789" i="7"/>
  <c r="N790" i="7"/>
  <c r="AN788" i="7"/>
  <c r="S790" i="7"/>
  <c r="AF788" i="7"/>
  <c r="J789" i="7"/>
  <c r="W790" i="7" s="1"/>
  <c r="AE789" i="7" s="1"/>
  <c r="AC789" i="7"/>
  <c r="U790" i="7" l="1"/>
  <c r="O790" i="7"/>
  <c r="AR789" i="7"/>
  <c r="Y789" i="7"/>
  <c r="Z789" i="7"/>
  <c r="P790" i="7"/>
  <c r="AQ789" i="7"/>
  <c r="Q790" i="7"/>
  <c r="M790" i="7" l="1"/>
  <c r="AH789" i="7"/>
  <c r="T791" i="7"/>
  <c r="AA790" i="7" s="1"/>
  <c r="AL789" i="7"/>
  <c r="AP789" i="7"/>
  <c r="AG789" i="7"/>
  <c r="AK789" i="7"/>
  <c r="AO789" i="7"/>
  <c r="K790" i="7"/>
  <c r="AF789" i="7"/>
  <c r="J790" i="7"/>
  <c r="R791" i="7"/>
  <c r="X790" i="7" s="1"/>
  <c r="AT790" i="7"/>
  <c r="S791" i="7"/>
  <c r="Y790" i="7" s="1"/>
  <c r="N791" i="7"/>
  <c r="AN789" i="7"/>
  <c r="AJ789" i="7"/>
  <c r="AI789" i="7"/>
  <c r="AB789" i="7"/>
  <c r="Q791" i="7" l="1"/>
  <c r="L790" i="7"/>
  <c r="W791" i="7"/>
  <c r="U791" i="7"/>
  <c r="O791" i="7"/>
  <c r="P791" i="7"/>
  <c r="V791" i="7"/>
  <c r="Z790" i="7"/>
  <c r="AR790" i="7"/>
  <c r="M791" i="7" l="1"/>
  <c r="AG790" i="7"/>
  <c r="AK790" i="7"/>
  <c r="AO790" i="7"/>
  <c r="S792" i="7"/>
  <c r="N792" i="7"/>
  <c r="AN790" i="7"/>
  <c r="AF790" i="7"/>
  <c r="AJ790" i="7"/>
  <c r="R792" i="7"/>
  <c r="X791" i="7" s="1"/>
  <c r="J791" i="7"/>
  <c r="K791" i="7"/>
  <c r="Q792" i="7" s="1"/>
  <c r="T793" i="7" s="1"/>
  <c r="AA792" i="7" s="1"/>
  <c r="AT791" i="7"/>
  <c r="AD790" i="7"/>
  <c r="AC790" i="7"/>
  <c r="AS790" i="7"/>
  <c r="AM790" i="7"/>
  <c r="AI790" i="7"/>
  <c r="L791" i="7"/>
  <c r="AB790" i="7"/>
  <c r="AQ790" i="7"/>
  <c r="AE790" i="7"/>
  <c r="Y791" i="7"/>
  <c r="AP790" i="7"/>
  <c r="AL790" i="7"/>
  <c r="T792" i="7"/>
  <c r="AA791" i="7" s="1"/>
  <c r="AH790" i="7"/>
  <c r="O792" i="7" l="1"/>
  <c r="AL791" i="7"/>
  <c r="AH791" i="7"/>
  <c r="P792" i="7"/>
  <c r="J792" i="7" s="1"/>
  <c r="AP791" i="7"/>
  <c r="Z791" i="7"/>
  <c r="AR791" i="7"/>
  <c r="R793" i="7"/>
  <c r="X792" i="7" s="1"/>
  <c r="W792" i="7"/>
  <c r="U792" i="7"/>
  <c r="V792" i="7"/>
  <c r="V793" i="7"/>
  <c r="AJ791" i="7"/>
  <c r="AF791" i="7" l="1"/>
  <c r="M792" i="7"/>
  <c r="AN791" i="7"/>
  <c r="K792" i="7"/>
  <c r="O793" i="7" s="1"/>
  <c r="N793" i="7"/>
  <c r="AO791" i="7"/>
  <c r="AG791" i="7"/>
  <c r="AK791" i="7"/>
  <c r="S793" i="7"/>
  <c r="Z792" i="7" s="1"/>
  <c r="AE791" i="7"/>
  <c r="AQ791" i="7"/>
  <c r="AM792" i="7"/>
  <c r="AD792" i="7"/>
  <c r="AS792" i="7"/>
  <c r="AC792" i="7"/>
  <c r="AS791" i="7"/>
  <c r="AD791" i="7"/>
  <c r="AC791" i="7"/>
  <c r="AM791" i="7"/>
  <c r="W793" i="7"/>
  <c r="AE792" i="7" s="1"/>
  <c r="U793" i="7"/>
  <c r="Q793" i="7"/>
  <c r="AH792" i="7" s="1"/>
  <c r="P793" i="7"/>
  <c r="L792" i="7"/>
  <c r="AI791" i="7"/>
  <c r="AB791" i="7"/>
  <c r="AT792" i="7"/>
  <c r="AN792" i="7"/>
  <c r="AF792" i="7"/>
  <c r="M793" i="7" l="1"/>
  <c r="R794" i="7"/>
  <c r="X793" i="7" s="1"/>
  <c r="AJ792" i="7"/>
  <c r="N794" i="7"/>
  <c r="AK792" i="7"/>
  <c r="K793" i="7"/>
  <c r="T794" i="7"/>
  <c r="AA793" i="7" s="1"/>
  <c r="AL792" i="7"/>
  <c r="J793" i="7"/>
  <c r="S794" i="7"/>
  <c r="AR793" i="7" s="1"/>
  <c r="AP792" i="7"/>
  <c r="AQ792" i="7"/>
  <c r="AR792" i="7"/>
  <c r="Y792" i="7"/>
  <c r="AI792" i="7"/>
  <c r="AB792" i="7"/>
  <c r="AO792" i="7"/>
  <c r="AG792" i="7"/>
  <c r="AT793" i="7"/>
  <c r="W794" i="7" l="1"/>
  <c r="Q794" i="7"/>
  <c r="AP793" i="7" s="1"/>
  <c r="U794" i="7"/>
  <c r="AI793" i="7" s="1"/>
  <c r="L793" i="7"/>
  <c r="V794" i="7"/>
  <c r="AS793" i="7" s="1"/>
  <c r="Z793" i="7"/>
  <c r="P794" i="7"/>
  <c r="AG793" i="7" s="1"/>
  <c r="O794" i="7"/>
  <c r="Y793" i="7"/>
  <c r="AE793" i="7"/>
  <c r="AQ793" i="7"/>
  <c r="T795" i="7"/>
  <c r="AA794" i="7" s="1"/>
  <c r="AH793" i="7"/>
  <c r="M794" i="7" l="1"/>
  <c r="AL793" i="7"/>
  <c r="AB793" i="7"/>
  <c r="AT794" i="7"/>
  <c r="AD793" i="7"/>
  <c r="AC793" i="7"/>
  <c r="AM793" i="7"/>
  <c r="N795" i="7"/>
  <c r="AO793" i="7"/>
  <c r="AK793" i="7"/>
  <c r="J794" i="7"/>
  <c r="S795" i="7"/>
  <c r="Y794" i="7" s="1"/>
  <c r="L794" i="7"/>
  <c r="K794" i="7"/>
  <c r="W795" i="7" s="1"/>
  <c r="AE794" i="7" s="1"/>
  <c r="AF793" i="7"/>
  <c r="R795" i="7"/>
  <c r="X794" i="7" s="1"/>
  <c r="AJ793" i="7"/>
  <c r="AN793" i="7"/>
  <c r="P795" i="7" l="1"/>
  <c r="Q795" i="7"/>
  <c r="AP794" i="7" s="1"/>
  <c r="AQ794" i="7"/>
  <c r="V795" i="7"/>
  <c r="O795" i="7"/>
  <c r="T796" i="7"/>
  <c r="AA795" i="7" s="1"/>
  <c r="AH794" i="7"/>
  <c r="Z794" i="7"/>
  <c r="AR794" i="7"/>
  <c r="U795" i="7"/>
  <c r="AB794" i="7" s="1"/>
  <c r="AK794" i="7"/>
  <c r="AO794" i="7"/>
  <c r="AG794" i="7"/>
  <c r="AI794" i="7"/>
  <c r="AT795" i="7" l="1"/>
  <c r="M795" i="7"/>
  <c r="AN794" i="7"/>
  <c r="L795" i="7"/>
  <c r="S796" i="7"/>
  <c r="Z795" i="7" s="1"/>
  <c r="J795" i="7"/>
  <c r="P796" i="7" s="1"/>
  <c r="AF794" i="7"/>
  <c r="AJ794" i="7"/>
  <c r="AL794" i="7"/>
  <c r="R796" i="7"/>
  <c r="X795" i="7" s="1"/>
  <c r="AC794" i="7"/>
  <c r="AM794" i="7"/>
  <c r="AD794" i="7"/>
  <c r="AS794" i="7"/>
  <c r="K795" i="7"/>
  <c r="N796" i="7"/>
  <c r="AR795" i="7" l="1"/>
  <c r="V796" i="7"/>
  <c r="O796" i="7"/>
  <c r="W796" i="7"/>
  <c r="AQ795" i="7" s="1"/>
  <c r="Y795" i="7"/>
  <c r="Q796" i="7"/>
  <c r="J796" i="7" s="1"/>
  <c r="U796" i="7"/>
  <c r="AI795" i="7" s="1"/>
  <c r="AO795" i="7"/>
  <c r="AG795" i="7"/>
  <c r="AK795" i="7"/>
  <c r="AD795" i="7"/>
  <c r="AS795" i="7"/>
  <c r="AM795" i="7"/>
  <c r="AC795" i="7"/>
  <c r="R797" i="7"/>
  <c r="X796" i="7" s="1"/>
  <c r="AJ795" i="7"/>
  <c r="AN795" i="7" l="1"/>
  <c r="M796" i="7"/>
  <c r="AF795" i="7"/>
  <c r="AE795" i="7"/>
  <c r="AB795" i="7"/>
  <c r="L796" i="7"/>
  <c r="AT796" i="7"/>
  <c r="S797" i="7"/>
  <c r="Y796" i="7" s="1"/>
  <c r="K796" i="7"/>
  <c r="V797" i="7" s="1"/>
  <c r="AM796" i="7" s="1"/>
  <c r="AH795" i="7"/>
  <c r="N797" i="7"/>
  <c r="AL795" i="7"/>
  <c r="T797" i="7"/>
  <c r="AA796" i="7" s="1"/>
  <c r="AP795" i="7"/>
  <c r="P797" i="7"/>
  <c r="O797" i="7"/>
  <c r="Z796" i="7" l="1"/>
  <c r="W797" i="7"/>
  <c r="AE796" i="7" s="1"/>
  <c r="Q797" i="7"/>
  <c r="AL796" i="7" s="1"/>
  <c r="U797" i="7"/>
  <c r="L797" i="7" s="1"/>
  <c r="AR796" i="7"/>
  <c r="AC796" i="7"/>
  <c r="AS796" i="7"/>
  <c r="AD796" i="7"/>
  <c r="R798" i="7"/>
  <c r="X797" i="7" s="1"/>
  <c r="AJ796" i="7"/>
  <c r="AN796" i="7"/>
  <c r="S798" i="7"/>
  <c r="AR797" i="7" s="1"/>
  <c r="AF796" i="7"/>
  <c r="AK796" i="7"/>
  <c r="AO796" i="7"/>
  <c r="AG796" i="7"/>
  <c r="AH796" i="7" l="1"/>
  <c r="T798" i="7"/>
  <c r="K797" i="7"/>
  <c r="AP796" i="7"/>
  <c r="J797" i="7"/>
  <c r="AI796" i="7"/>
  <c r="M797" i="7"/>
  <c r="N798" i="7" s="1"/>
  <c r="AT797" i="7"/>
  <c r="AB796" i="7"/>
  <c r="AQ796" i="7"/>
  <c r="Y797" i="7"/>
  <c r="U798" i="7"/>
  <c r="AB797" i="7" s="1"/>
  <c r="Q798" i="7"/>
  <c r="Z797" i="7"/>
  <c r="AA797" i="7"/>
  <c r="V798" i="7"/>
  <c r="W798" i="7"/>
  <c r="P798" i="7"/>
  <c r="O798" i="7" l="1"/>
  <c r="K798" i="7" s="1"/>
  <c r="AI797" i="7"/>
  <c r="AL797" i="7"/>
  <c r="T799" i="7"/>
  <c r="AA798" i="7" s="1"/>
  <c r="AP797" i="7"/>
  <c r="AH797" i="7"/>
  <c r="AK797" i="7"/>
  <c r="AO797" i="7"/>
  <c r="AG797" i="7"/>
  <c r="AE797" i="7"/>
  <c r="AQ797" i="7"/>
  <c r="AD797" i="7"/>
  <c r="AC797" i="7"/>
  <c r="AM797" i="7"/>
  <c r="AS797" i="7"/>
  <c r="L798" i="7"/>
  <c r="AT798" i="7" l="1"/>
  <c r="S799" i="7"/>
  <c r="Z798" i="7" s="1"/>
  <c r="J798" i="7"/>
  <c r="AF797" i="7"/>
  <c r="M798" i="7"/>
  <c r="N799" i="7" s="1"/>
  <c r="AJ797" i="7"/>
  <c r="R799" i="7"/>
  <c r="X798" i="7" s="1"/>
  <c r="AN797" i="7"/>
  <c r="V799" i="7" l="1"/>
  <c r="P799" i="7"/>
  <c r="Y798" i="7"/>
  <c r="AR798" i="7"/>
  <c r="W799" i="7"/>
  <c r="AE798" i="7" s="1"/>
  <c r="U799" i="7"/>
  <c r="AB798" i="7" s="1"/>
  <c r="O799" i="7"/>
  <c r="M799" i="7" s="1"/>
  <c r="N800" i="7" s="1"/>
  <c r="Q799" i="7"/>
  <c r="AH798" i="7" l="1"/>
  <c r="AP798" i="7"/>
  <c r="AL798" i="7"/>
  <c r="T800" i="7"/>
  <c r="AA799" i="7" s="1"/>
  <c r="AN798" i="7"/>
  <c r="K799" i="7"/>
  <c r="Q800" i="7" s="1"/>
  <c r="AH799" i="7" s="1"/>
  <c r="AF798" i="7"/>
  <c r="R800" i="7"/>
  <c r="X799" i="7" s="1"/>
  <c r="AJ798" i="7"/>
  <c r="J799" i="7"/>
  <c r="V800" i="7" s="1"/>
  <c r="L800" i="7" s="1"/>
  <c r="AI798" i="7"/>
  <c r="S800" i="7"/>
  <c r="Y799" i="7" s="1"/>
  <c r="AQ798" i="7"/>
  <c r="AG798" i="7"/>
  <c r="AK798" i="7"/>
  <c r="AO798" i="7"/>
  <c r="L799" i="7"/>
  <c r="AT799" i="7"/>
  <c r="AC798" i="7"/>
  <c r="AM798" i="7"/>
  <c r="AD798" i="7"/>
  <c r="AS798" i="7"/>
  <c r="U800" i="7"/>
  <c r="AI799" i="7" s="1"/>
  <c r="W800" i="7"/>
  <c r="Z799" i="7"/>
  <c r="AB799" i="7" l="1"/>
  <c r="T801" i="7"/>
  <c r="AP799" i="7"/>
  <c r="AL799" i="7"/>
  <c r="O800" i="7"/>
  <c r="M800" i="7" s="1"/>
  <c r="N801" i="7" s="1"/>
  <c r="P800" i="7"/>
  <c r="AG799" i="7" s="1"/>
  <c r="AR799" i="7"/>
  <c r="AA800" i="7"/>
  <c r="AE801" i="7"/>
  <c r="AD801" i="7"/>
  <c r="AS799" i="7"/>
  <c r="AC799" i="7"/>
  <c r="AD799" i="7"/>
  <c r="AM799" i="7"/>
  <c r="AE799" i="7"/>
  <c r="AQ799" i="7"/>
  <c r="AF799" i="7" l="1"/>
  <c r="AK799" i="7"/>
  <c r="K800" i="7"/>
  <c r="AO799" i="7"/>
  <c r="AN799" i="7"/>
  <c r="S801" i="7"/>
  <c r="Y800" i="7" s="1"/>
  <c r="J800" i="7"/>
  <c r="O801" i="7" s="1"/>
  <c r="M801" i="7" s="1"/>
  <c r="R801" i="7"/>
  <c r="X800" i="7" s="1"/>
  <c r="AJ799" i="7"/>
  <c r="AT800" i="7"/>
  <c r="P801" i="7"/>
  <c r="U801" i="7" l="1"/>
  <c r="AI801" i="7" s="1"/>
  <c r="AR800" i="7"/>
  <c r="AC801" i="7"/>
  <c r="Q801" i="7"/>
  <c r="V801" i="7"/>
  <c r="L801" i="7" s="1"/>
  <c r="AB801" i="7"/>
  <c r="Z800" i="7"/>
  <c r="AS801" i="7"/>
  <c r="W801" i="7"/>
  <c r="AQ801" i="7" s="1"/>
  <c r="AB800" i="7"/>
  <c r="AI800" i="7"/>
  <c r="AG800" i="7"/>
  <c r="AR801" i="7"/>
  <c r="AO800" i="7"/>
  <c r="AK800" i="7"/>
  <c r="X801" i="7"/>
  <c r="N802" i="7"/>
  <c r="Y801" i="7"/>
  <c r="J801" i="7"/>
  <c r="AT801" i="7"/>
  <c r="AF800" i="7"/>
  <c r="AN800" i="7"/>
  <c r="AJ800" i="7"/>
  <c r="AM800" i="7"/>
  <c r="AC800" i="7"/>
  <c r="L802" i="7"/>
  <c r="AD800" i="7" l="1"/>
  <c r="AS800" i="7"/>
  <c r="AL800" i="7"/>
  <c r="AA801" i="7"/>
  <c r="Z801" i="7"/>
  <c r="AP800" i="7"/>
  <c r="AH800" i="7"/>
  <c r="AM801" i="7"/>
  <c r="K801" i="7"/>
  <c r="AE800" i="7"/>
  <c r="AQ800" i="7"/>
  <c r="Q802" i="7"/>
  <c r="T803" i="7" s="1"/>
  <c r="AA802" i="7" s="1"/>
  <c r="AP801" i="7"/>
  <c r="P802" i="7"/>
  <c r="O802" i="7"/>
  <c r="M802" i="7" s="1"/>
  <c r="AL801" i="7" l="1"/>
  <c r="AH801" i="7"/>
  <c r="R803" i="7"/>
  <c r="X802" i="7" s="1"/>
  <c r="AT802" i="7"/>
  <c r="K802" i="7"/>
  <c r="N803" i="7"/>
  <c r="J802" i="7"/>
  <c r="AN801" i="7"/>
  <c r="S803" i="7"/>
  <c r="Z802" i="7" s="1"/>
  <c r="AF801" i="7"/>
  <c r="AJ801" i="7"/>
  <c r="AO801" i="7"/>
  <c r="AG801" i="7"/>
  <c r="AK801" i="7"/>
  <c r="AR802" i="7" l="1"/>
  <c r="Q803" i="7"/>
  <c r="Y802" i="7"/>
  <c r="W803" i="7"/>
  <c r="O803" i="7"/>
  <c r="M803" i="7" s="1"/>
  <c r="U803" i="7"/>
  <c r="V803" i="7"/>
  <c r="P803" i="7"/>
  <c r="U804" i="7"/>
  <c r="AC802" i="7" l="1"/>
  <c r="AS802" i="7"/>
  <c r="AD802" i="7"/>
  <c r="AM802" i="7"/>
  <c r="AB802" i="7"/>
  <c r="L803" i="7"/>
  <c r="AI802" i="7"/>
  <c r="AI803" i="7"/>
  <c r="J803" i="7"/>
  <c r="AF802" i="7"/>
  <c r="AN802" i="7"/>
  <c r="AJ802" i="7"/>
  <c r="N804" i="7"/>
  <c r="K803" i="7"/>
  <c r="Q804" i="7" s="1"/>
  <c r="R804" i="7"/>
  <c r="AT803" i="7"/>
  <c r="S804" i="7"/>
  <c r="Y803" i="7" s="1"/>
  <c r="AQ802" i="7"/>
  <c r="AE802" i="7"/>
  <c r="AG802" i="7"/>
  <c r="AK802" i="7"/>
  <c r="AO802" i="7"/>
  <c r="V804" i="7"/>
  <c r="AL802" i="7"/>
  <c r="AP802" i="7"/>
  <c r="AH802" i="7"/>
  <c r="T804" i="7"/>
  <c r="AB803" i="7"/>
  <c r="W804" i="7" l="1"/>
  <c r="AQ803" i="7" s="1"/>
  <c r="O804" i="7"/>
  <c r="T805" i="7"/>
  <c r="AA804" i="7" s="1"/>
  <c r="AH803" i="7"/>
  <c r="AL803" i="7"/>
  <c r="AP803" i="7"/>
  <c r="AF803" i="7"/>
  <c r="AE803" i="7"/>
  <c r="P804" i="7"/>
  <c r="K804" i="7" s="1"/>
  <c r="AM803" i="7"/>
  <c r="X803" i="7"/>
  <c r="AS803" i="7"/>
  <c r="AD803" i="7"/>
  <c r="AC803" i="7"/>
  <c r="AR803" i="7"/>
  <c r="Z803" i="7"/>
  <c r="AA803" i="7"/>
  <c r="AN803" i="7"/>
  <c r="R805" i="7"/>
  <c r="X804" i="7" s="1"/>
  <c r="AJ803" i="7" l="1"/>
  <c r="M804" i="7"/>
  <c r="N805" i="7" s="1"/>
  <c r="S805" i="7"/>
  <c r="Y804" i="7" s="1"/>
  <c r="J804" i="7"/>
  <c r="Q805" i="7" s="1"/>
  <c r="AG803" i="7"/>
  <c r="AO803" i="7"/>
  <c r="AK803" i="7"/>
  <c r="AT804" i="7"/>
  <c r="Z804" i="7" l="1"/>
  <c r="AR804" i="7"/>
  <c r="V805" i="7"/>
  <c r="AC804" i="7" s="1"/>
  <c r="P805" i="7"/>
  <c r="W805" i="7"/>
  <c r="AE804" i="7" s="1"/>
  <c r="O805" i="7"/>
  <c r="L804" i="7"/>
  <c r="U805" i="7"/>
  <c r="AB804" i="7" s="1"/>
  <c r="T806" i="7"/>
  <c r="AA805" i="7" s="1"/>
  <c r="AH804" i="7"/>
  <c r="AP804" i="7"/>
  <c r="AL804" i="7"/>
  <c r="AF804" i="7" l="1"/>
  <c r="M805" i="7"/>
  <c r="J805" i="7"/>
  <c r="U806" i="7" s="1"/>
  <c r="AI805" i="7" s="1"/>
  <c r="L805" i="7"/>
  <c r="AI804" i="7"/>
  <c r="AS804" i="7"/>
  <c r="AQ804" i="7"/>
  <c r="V806" i="7"/>
  <c r="AS805" i="7" s="1"/>
  <c r="K805" i="7"/>
  <c r="AK804" i="7"/>
  <c r="AD804" i="7"/>
  <c r="R806" i="7"/>
  <c r="X805" i="7" s="1"/>
  <c r="AG804" i="7"/>
  <c r="AM804" i="7"/>
  <c r="AT805" i="7"/>
  <c r="AO804" i="7"/>
  <c r="N806" i="7"/>
  <c r="S806" i="7"/>
  <c r="Z805" i="7" s="1"/>
  <c r="AJ804" i="7"/>
  <c r="AN804" i="7"/>
  <c r="Q806" i="7"/>
  <c r="AL805" i="7" s="1"/>
  <c r="O806" i="7"/>
  <c r="P806" i="7"/>
  <c r="W806" i="7"/>
  <c r="AJ805" i="7" l="1"/>
  <c r="M806" i="7"/>
  <c r="AC805" i="7"/>
  <c r="AD805" i="7"/>
  <c r="L806" i="7"/>
  <c r="Y805" i="7"/>
  <c r="AM805" i="7"/>
  <c r="AR805" i="7"/>
  <c r="AB805" i="7"/>
  <c r="AP805" i="7"/>
  <c r="K806" i="7"/>
  <c r="R807" i="7"/>
  <c r="X806" i="7" s="1"/>
  <c r="AH805" i="7"/>
  <c r="T807" i="7"/>
  <c r="AA806" i="7" s="1"/>
  <c r="AN805" i="7"/>
  <c r="N807" i="7"/>
  <c r="AF805" i="7"/>
  <c r="J806" i="7"/>
  <c r="V807" i="7" s="1"/>
  <c r="AD806" i="7" s="1"/>
  <c r="S807" i="7"/>
  <c r="Z806" i="7" s="1"/>
  <c r="AG805" i="7"/>
  <c r="AO805" i="7"/>
  <c r="AK805" i="7"/>
  <c r="AE805" i="7"/>
  <c r="AQ805" i="7"/>
  <c r="AT806" i="7"/>
  <c r="W807" i="7" l="1"/>
  <c r="AQ806" i="7" s="1"/>
  <c r="P807" i="7"/>
  <c r="AG806" i="7" s="1"/>
  <c r="O807" i="7"/>
  <c r="M807" i="7" s="1"/>
  <c r="U807" i="7"/>
  <c r="AB806" i="7" s="1"/>
  <c r="AS806" i="7"/>
  <c r="AR806" i="7"/>
  <c r="AM806" i="7"/>
  <c r="AC806" i="7"/>
  <c r="Y806" i="7"/>
  <c r="Q807" i="7"/>
  <c r="AF806" i="7"/>
  <c r="AJ806" i="7"/>
  <c r="N808" i="7"/>
  <c r="R808" i="7"/>
  <c r="AN806" i="7" l="1"/>
  <c r="AE806" i="7"/>
  <c r="AO806" i="7"/>
  <c r="L807" i="7"/>
  <c r="AK806" i="7"/>
  <c r="AI806" i="7"/>
  <c r="AL806" i="7"/>
  <c r="AP806" i="7"/>
  <c r="AH806" i="7"/>
  <c r="T808" i="7"/>
  <c r="AA807" i="7" s="1"/>
  <c r="AT807" i="7"/>
  <c r="J807" i="7"/>
  <c r="S808" i="7"/>
  <c r="AR807" i="7" s="1"/>
  <c r="K807" i="7"/>
  <c r="U809" i="7"/>
  <c r="AB808" i="7" s="1"/>
  <c r="X807" i="7"/>
  <c r="U808" i="7" l="1"/>
  <c r="AI808" i="7" s="1"/>
  <c r="P808" i="7"/>
  <c r="AG807" i="7" s="1"/>
  <c r="Q808" i="7"/>
  <c r="AH807" i="7" s="1"/>
  <c r="V808" i="7"/>
  <c r="AD807" i="7" s="1"/>
  <c r="O808" i="7"/>
  <c r="W808" i="7"/>
  <c r="AQ807" i="7" s="1"/>
  <c r="Z807" i="7"/>
  <c r="Y807" i="7"/>
  <c r="R809" i="7" l="1"/>
  <c r="X808" i="7" s="1"/>
  <c r="M808" i="7"/>
  <c r="AI807" i="7"/>
  <c r="AB807" i="7"/>
  <c r="AC807" i="7"/>
  <c r="AM807" i="7"/>
  <c r="N809" i="7"/>
  <c r="AE807" i="7"/>
  <c r="AN807" i="7"/>
  <c r="AP807" i="7"/>
  <c r="AL807" i="7"/>
  <c r="L808" i="7"/>
  <c r="T809" i="7"/>
  <c r="AA808" i="7" s="1"/>
  <c r="AO807" i="7"/>
  <c r="AK807" i="7"/>
  <c r="S809" i="7"/>
  <c r="AR808" i="7" s="1"/>
  <c r="AT808" i="7"/>
  <c r="J808" i="7"/>
  <c r="V809" i="7" s="1"/>
  <c r="AS808" i="7" s="1"/>
  <c r="K808" i="7"/>
  <c r="Q809" i="7" s="1"/>
  <c r="AH808" i="7" s="1"/>
  <c r="AF807" i="7"/>
  <c r="AJ807" i="7"/>
  <c r="AS807" i="7"/>
  <c r="O809" i="7" l="1"/>
  <c r="P809" i="7"/>
  <c r="AO808" i="7" s="1"/>
  <c r="Z808" i="7"/>
  <c r="Y808" i="7"/>
  <c r="AL808" i="7"/>
  <c r="T810" i="7"/>
  <c r="AA809" i="7" s="1"/>
  <c r="AP808" i="7"/>
  <c r="W809" i="7"/>
  <c r="AE808" i="7" s="1"/>
  <c r="AC808" i="7"/>
  <c r="AM808" i="7"/>
  <c r="AD808" i="7"/>
  <c r="R810" i="7"/>
  <c r="X809" i="7" s="1"/>
  <c r="AF808" i="7"/>
  <c r="AN808" i="7"/>
  <c r="AJ808" i="7"/>
  <c r="S810" i="7" l="1"/>
  <c r="Y809" i="7" s="1"/>
  <c r="M809" i="7"/>
  <c r="K809" i="7"/>
  <c r="J809" i="7"/>
  <c r="O810" i="7" s="1"/>
  <c r="AG808" i="7"/>
  <c r="AK808" i="7"/>
  <c r="N810" i="7"/>
  <c r="AT809" i="7"/>
  <c r="AQ808" i="7"/>
  <c r="Z809" i="7"/>
  <c r="AR809" i="7"/>
  <c r="Q810" i="7" l="1"/>
  <c r="AP809" i="7" s="1"/>
  <c r="V810" i="7"/>
  <c r="AM809" i="7" s="1"/>
  <c r="U810" i="7"/>
  <c r="L809" i="7"/>
  <c r="W810" i="7"/>
  <c r="AE809" i="7" s="1"/>
  <c r="P810" i="7"/>
  <c r="AO809" i="7" s="1"/>
  <c r="T811" i="7"/>
  <c r="AA810" i="7" s="1"/>
  <c r="AH809" i="7"/>
  <c r="AL809" i="7"/>
  <c r="AD809" i="7"/>
  <c r="AS809" i="7"/>
  <c r="AN809" i="7"/>
  <c r="AJ809" i="7"/>
  <c r="AF809" i="7"/>
  <c r="R811" i="7"/>
  <c r="AI809" i="7"/>
  <c r="AB809" i="7"/>
  <c r="AC809" i="7" l="1"/>
  <c r="L810" i="7"/>
  <c r="AQ809" i="7"/>
  <c r="M810" i="7"/>
  <c r="N811" i="7" s="1"/>
  <c r="K810" i="7"/>
  <c r="AT810" i="7"/>
  <c r="AG809" i="7"/>
  <c r="J810" i="7"/>
  <c r="U811" i="7" s="1"/>
  <c r="S811" i="7"/>
  <c r="Y810" i="7" s="1"/>
  <c r="AK809" i="7"/>
  <c r="Z810" i="7"/>
  <c r="P811" i="7"/>
  <c r="AR810" i="7"/>
  <c r="V812" i="7"/>
  <c r="AD811" i="7" s="1"/>
  <c r="X810" i="7"/>
  <c r="V811" i="7" l="1"/>
  <c r="AS810" i="7" s="1"/>
  <c r="O811" i="7"/>
  <c r="W811" i="7"/>
  <c r="AQ810" i="7" s="1"/>
  <c r="Q811" i="7"/>
  <c r="S812" i="7" s="1"/>
  <c r="AN810" i="7"/>
  <c r="R812" i="7"/>
  <c r="X811" i="7" s="1"/>
  <c r="AJ810" i="7"/>
  <c r="AE810" i="7"/>
  <c r="AC811" i="7"/>
  <c r="AC810" i="7"/>
  <c r="AM810" i="7"/>
  <c r="AD810" i="7"/>
  <c r="AS811" i="7"/>
  <c r="AB810" i="7"/>
  <c r="L811" i="7"/>
  <c r="AI810" i="7"/>
  <c r="AL810" i="7"/>
  <c r="T812" i="7"/>
  <c r="AA811" i="7" s="1"/>
  <c r="AH810" i="7"/>
  <c r="AP810" i="7"/>
  <c r="AM811" i="7"/>
  <c r="AO810" i="7"/>
  <c r="AG810" i="7"/>
  <c r="AK810" i="7"/>
  <c r="K811" i="7"/>
  <c r="Y811" i="7" l="1"/>
  <c r="Z811" i="7"/>
  <c r="J811" i="7"/>
  <c r="O812" i="7" s="1"/>
  <c r="AF810" i="7"/>
  <c r="M811" i="7"/>
  <c r="N812" i="7" s="1"/>
  <c r="AT811" i="7"/>
  <c r="AR811" i="7"/>
  <c r="W812" i="7"/>
  <c r="AE811" i="7" s="1"/>
  <c r="Q812" i="7"/>
  <c r="AP811" i="7" s="1"/>
  <c r="R813" i="7" l="1"/>
  <c r="AN811" i="7"/>
  <c r="AJ811" i="7"/>
  <c r="AF811" i="7"/>
  <c r="AQ811" i="7"/>
  <c r="P812" i="7"/>
  <c r="AG811" i="7" s="1"/>
  <c r="U812" i="7"/>
  <c r="AI811" i="7" s="1"/>
  <c r="AL811" i="7"/>
  <c r="T813" i="7"/>
  <c r="AA812" i="7" s="1"/>
  <c r="AH811" i="7"/>
  <c r="X812" i="7"/>
  <c r="AO811" i="7" l="1"/>
  <c r="S813" i="7"/>
  <c r="Z812" i="7" s="1"/>
  <c r="K812" i="7"/>
  <c r="AB811" i="7"/>
  <c r="M812" i="7"/>
  <c r="N813" i="7" s="1"/>
  <c r="AT812" i="7"/>
  <c r="J812" i="7"/>
  <c r="U813" i="7" s="1"/>
  <c r="AK811" i="7"/>
  <c r="AR812" i="7"/>
  <c r="Y812" i="7"/>
  <c r="Q813" i="7"/>
  <c r="AP812" i="7" s="1"/>
  <c r="W813" i="7"/>
  <c r="AQ812" i="7" s="1"/>
  <c r="AI812" i="7" l="1"/>
  <c r="AB812" i="7"/>
  <c r="L812" i="7"/>
  <c r="O813" i="7"/>
  <c r="P813" i="7"/>
  <c r="V813" i="7"/>
  <c r="AD812" i="7" s="1"/>
  <c r="T814" i="7"/>
  <c r="AA813" i="7" s="1"/>
  <c r="K813" i="7"/>
  <c r="AL812" i="7"/>
  <c r="AH812" i="7"/>
  <c r="AE812" i="7"/>
  <c r="AC812" i="7" l="1"/>
  <c r="AK812" i="7"/>
  <c r="AG812" i="7"/>
  <c r="AO812" i="7"/>
  <c r="AM812" i="7"/>
  <c r="J813" i="7"/>
  <c r="W814" i="7" s="1"/>
  <c r="R814" i="7"/>
  <c r="M813" i="7"/>
  <c r="N814" i="7" s="1"/>
  <c r="AF812" i="7"/>
  <c r="AN812" i="7"/>
  <c r="AJ812" i="7"/>
  <c r="L813" i="7"/>
  <c r="S814" i="7"/>
  <c r="AR813" i="7" s="1"/>
  <c r="AT813" i="7"/>
  <c r="AS812" i="7"/>
  <c r="O814" i="7"/>
  <c r="AJ813" i="7" s="1"/>
  <c r="U814" i="7"/>
  <c r="AI813" i="7" s="1"/>
  <c r="AQ813" i="7" l="1"/>
  <c r="AE813" i="7"/>
  <c r="U815" i="7"/>
  <c r="X813" i="7"/>
  <c r="AB813" i="7"/>
  <c r="Y813" i="7"/>
  <c r="L814" i="7"/>
  <c r="AN813" i="7"/>
  <c r="Q814" i="7"/>
  <c r="V814" i="7"/>
  <c r="AF813" i="7"/>
  <c r="R815" i="7"/>
  <c r="X814" i="7" s="1"/>
  <c r="P814" i="7"/>
  <c r="AG813" i="7" s="1"/>
  <c r="Z813" i="7"/>
  <c r="S815" i="7" l="1"/>
  <c r="J814" i="7"/>
  <c r="M814" i="7"/>
  <c r="AT814" i="7"/>
  <c r="AB814" i="7"/>
  <c r="AI814" i="7"/>
  <c r="K814" i="7"/>
  <c r="AM813" i="7"/>
  <c r="AC813" i="7"/>
  <c r="AD813" i="7"/>
  <c r="AS813" i="7"/>
  <c r="N815" i="7"/>
  <c r="AK813" i="7"/>
  <c r="AR814" i="7"/>
  <c r="AO813" i="7"/>
  <c r="AL813" i="7"/>
  <c r="AH813" i="7"/>
  <c r="T815" i="7"/>
  <c r="AA814" i="7" s="1"/>
  <c r="AP813" i="7"/>
  <c r="P815" i="7"/>
  <c r="AO814" i="7" s="1"/>
  <c r="O815" i="7"/>
  <c r="W815" i="7" l="1"/>
  <c r="Q815" i="7"/>
  <c r="M815" i="7"/>
  <c r="AK814" i="7"/>
  <c r="V815" i="7"/>
  <c r="Z814" i="7"/>
  <c r="Y814" i="7"/>
  <c r="N816" i="7"/>
  <c r="AG814" i="7"/>
  <c r="J815" i="7"/>
  <c r="K815" i="7"/>
  <c r="AJ814" i="7"/>
  <c r="R816" i="7"/>
  <c r="AF814" i="7"/>
  <c r="AN814" i="7"/>
  <c r="S816" i="7"/>
  <c r="AD814" i="7" l="1"/>
  <c r="AC814" i="7"/>
  <c r="AM814" i="7"/>
  <c r="AS814" i="7"/>
  <c r="AT815" i="7"/>
  <c r="AH814" i="7"/>
  <c r="AL814" i="7"/>
  <c r="T816" i="7"/>
  <c r="AP814" i="7"/>
  <c r="AE814" i="7"/>
  <c r="AQ814" i="7"/>
  <c r="O816" i="7"/>
  <c r="M816" i="7" s="1"/>
  <c r="N817" i="7" s="1"/>
  <c r="Q816" i="7"/>
  <c r="U816" i="7"/>
  <c r="AG816" i="7" s="1"/>
  <c r="W816" i="7"/>
  <c r="AO816" i="7" s="1"/>
  <c r="AS816" i="7"/>
  <c r="Z815" i="7"/>
  <c r="AR815" i="7"/>
  <c r="AB816" i="7"/>
  <c r="AC816" i="7"/>
  <c r="Y815" i="7"/>
  <c r="L815" i="7"/>
  <c r="P816" i="7"/>
  <c r="X815" i="7"/>
  <c r="V816" i="7"/>
  <c r="AQ816" i="7"/>
  <c r="AQ815" i="7"/>
  <c r="AN816" i="7"/>
  <c r="Z816" i="7"/>
  <c r="AH815" i="7"/>
  <c r="AA816" i="7"/>
  <c r="AP815" i="7"/>
  <c r="AL815" i="7"/>
  <c r="AN815" i="7"/>
  <c r="AF815" i="7"/>
  <c r="Y816" i="7"/>
  <c r="X816" i="7"/>
  <c r="AB815" i="7" l="1"/>
  <c r="AH816" i="7"/>
  <c r="AA815" i="7"/>
  <c r="AE816" i="7"/>
  <c r="AD816" i="7"/>
  <c r="AF816" i="7"/>
  <c r="AJ815" i="7"/>
  <c r="AP816" i="7"/>
  <c r="AI815" i="7"/>
  <c r="AE815" i="7"/>
  <c r="AI816" i="7"/>
  <c r="AO815" i="7"/>
  <c r="AR816" i="7"/>
  <c r="AG815" i="7"/>
  <c r="AK815" i="7"/>
  <c r="J816" i="7"/>
  <c r="J817" i="7" s="1"/>
  <c r="J818" i="7" s="1"/>
  <c r="J819" i="7" s="1"/>
  <c r="J820" i="7" s="1"/>
  <c r="J821" i="7" s="1"/>
  <c r="J822" i="7" s="1"/>
  <c r="J823" i="7" s="1"/>
  <c r="J824" i="7" s="1"/>
  <c r="J825" i="7" s="1"/>
  <c r="J826" i="7" s="1"/>
  <c r="J827" i="7" s="1"/>
  <c r="J828" i="7" s="1"/>
  <c r="J829" i="7" s="1"/>
  <c r="J830" i="7" s="1"/>
  <c r="AT816" i="7"/>
  <c r="AS815" i="7"/>
  <c r="AM815" i="7"/>
  <c r="AJ816" i="7"/>
  <c r="AL816" i="7"/>
  <c r="AM816" i="7"/>
  <c r="AD815" i="7"/>
  <c r="AC815" i="7"/>
  <c r="AK816" i="7"/>
  <c r="L817" i="7"/>
  <c r="K816" i="7"/>
  <c r="K817" i="7" s="1"/>
  <c r="K818" i="7" s="1"/>
  <c r="K819" i="7" s="1"/>
  <c r="K820" i="7" s="1"/>
  <c r="K821" i="7" s="1"/>
  <c r="K822" i="7" s="1"/>
  <c r="K823" i="7" s="1"/>
  <c r="K824" i="7" s="1"/>
  <c r="K825" i="7" s="1"/>
  <c r="K826" i="7" s="1"/>
  <c r="K827" i="7" s="1"/>
  <c r="K828" i="7" s="1"/>
  <c r="K829" i="7" s="1"/>
  <c r="K830" i="7" s="1"/>
  <c r="L816" i="7"/>
  <c r="U818" i="7" l="1"/>
  <c r="W818" i="7"/>
  <c r="AP818" i="7" s="1"/>
  <c r="V818" i="7"/>
  <c r="AC817" i="7" s="1"/>
  <c r="W819" i="7"/>
  <c r="AQ818" i="7" s="1"/>
  <c r="AO818" i="7"/>
  <c r="AE817" i="7"/>
  <c r="AQ817" i="7"/>
  <c r="AM817" i="7"/>
  <c r="AI817" i="7"/>
  <c r="AH818" i="7"/>
  <c r="AF818" i="7"/>
  <c r="AB817" i="7"/>
  <c r="U819" i="7"/>
  <c r="AG818" i="7"/>
  <c r="M818" i="7" l="1"/>
  <c r="AS817" i="7"/>
  <c r="N819" i="7"/>
  <c r="AJ818" i="7"/>
  <c r="AD817" i="7"/>
  <c r="AN818" i="7"/>
  <c r="AL818" i="7"/>
  <c r="L818" i="7"/>
  <c r="AK818" i="7"/>
  <c r="V819" i="7"/>
  <c r="AM818" i="7" s="1"/>
  <c r="AT818" i="7"/>
  <c r="AI818" i="7"/>
  <c r="AH819" i="7"/>
  <c r="AF819" i="7"/>
  <c r="U820" i="7"/>
  <c r="AG819" i="7"/>
  <c r="AB818" i="7"/>
  <c r="AN819" i="7"/>
  <c r="AE818" i="7"/>
  <c r="W820" i="7"/>
  <c r="AP819" i="7"/>
  <c r="AO819" i="7"/>
  <c r="M819" i="7" l="1"/>
  <c r="N820" i="7"/>
  <c r="V820" i="7"/>
  <c r="AT820" i="7" s="1"/>
  <c r="L819" i="7"/>
  <c r="AL819" i="7"/>
  <c r="AJ819" i="7"/>
  <c r="AD818" i="7"/>
  <c r="AS818" i="7"/>
  <c r="AK819" i="7"/>
  <c r="AC818" i="7"/>
  <c r="AT819" i="7"/>
  <c r="AI819" i="7"/>
  <c r="AF820" i="7"/>
  <c r="AG820" i="7"/>
  <c r="AH820" i="7"/>
  <c r="AB819" i="7"/>
  <c r="U821" i="7"/>
  <c r="W821" i="7"/>
  <c r="AQ820" i="7" s="1"/>
  <c r="AP820" i="7"/>
  <c r="AE819" i="7"/>
  <c r="AO820" i="7"/>
  <c r="AN820" i="7"/>
  <c r="AQ819" i="7"/>
  <c r="V821" i="7" l="1"/>
  <c r="AM820" i="7" s="1"/>
  <c r="M820" i="7"/>
  <c r="AD819" i="7"/>
  <c r="AK820" i="7"/>
  <c r="AC819" i="7"/>
  <c r="N821" i="7"/>
  <c r="AJ820" i="7"/>
  <c r="L820" i="7"/>
  <c r="AL820" i="7"/>
  <c r="AM819" i="7"/>
  <c r="AS819" i="7"/>
  <c r="AI820" i="7"/>
  <c r="L821" i="7"/>
  <c r="AG821" i="7"/>
  <c r="AB820" i="7"/>
  <c r="AH821" i="7"/>
  <c r="AT821" i="7"/>
  <c r="AF821" i="7"/>
  <c r="U822" i="7"/>
  <c r="AE820" i="7"/>
  <c r="AP821" i="7"/>
  <c r="AO821" i="7"/>
  <c r="W822" i="7"/>
  <c r="AN821" i="7"/>
  <c r="AS820" i="7"/>
  <c r="V822" i="7"/>
  <c r="AL821" i="7"/>
  <c r="AD820" i="7"/>
  <c r="AC820" i="7"/>
  <c r="AJ821" i="7"/>
  <c r="AK821" i="7"/>
  <c r="M822" i="7" l="1"/>
  <c r="M821" i="7"/>
  <c r="N822" i="7" s="1"/>
  <c r="AQ821" i="7"/>
  <c r="AE821" i="7"/>
  <c r="AP822" i="7"/>
  <c r="AO822" i="7"/>
  <c r="W823" i="7"/>
  <c r="AQ822" i="7" s="1"/>
  <c r="AN822" i="7"/>
  <c r="V823" i="7"/>
  <c r="AL822" i="7"/>
  <c r="AC821" i="7"/>
  <c r="AJ822" i="7"/>
  <c r="AD821" i="7"/>
  <c r="AS821" i="7"/>
  <c r="AK822" i="7"/>
  <c r="AM821" i="7"/>
  <c r="AI821" i="7"/>
  <c r="N823" i="7"/>
  <c r="AT822" i="7"/>
  <c r="AG822" i="7"/>
  <c r="AF822" i="7"/>
  <c r="AB821" i="7"/>
  <c r="AH822" i="7"/>
  <c r="L822" i="7"/>
  <c r="U823" i="7"/>
  <c r="AI822" i="7" l="1"/>
  <c r="M823" i="7"/>
  <c r="AP823" i="7"/>
  <c r="AN823" i="7"/>
  <c r="W824" i="7"/>
  <c r="AQ823" i="7" s="1"/>
  <c r="AE822" i="7"/>
  <c r="AO823" i="7"/>
  <c r="AM822" i="7"/>
  <c r="AC822" i="7"/>
  <c r="V824" i="7"/>
  <c r="AM823" i="7" s="1"/>
  <c r="AL823" i="7"/>
  <c r="AS822" i="7"/>
  <c r="AK823" i="7"/>
  <c r="AD822" i="7"/>
  <c r="AJ823" i="7"/>
  <c r="L823" i="7"/>
  <c r="U824" i="7"/>
  <c r="N824" i="7"/>
  <c r="AF823" i="7"/>
  <c r="AH823" i="7"/>
  <c r="AG823" i="7"/>
  <c r="AB822" i="7"/>
  <c r="AT823" i="7"/>
  <c r="AI823" i="7" l="1"/>
  <c r="M824" i="7"/>
  <c r="AO824" i="7"/>
  <c r="W825" i="7"/>
  <c r="AE823" i="7"/>
  <c r="AP824" i="7"/>
  <c r="AN824" i="7"/>
  <c r="AG824" i="7"/>
  <c r="AT824" i="7"/>
  <c r="AB823" i="7"/>
  <c r="AF824" i="7"/>
  <c r="L824" i="7"/>
  <c r="AH824" i="7"/>
  <c r="U825" i="7"/>
  <c r="N825" i="7"/>
  <c r="AD823" i="7"/>
  <c r="V825" i="7"/>
  <c r="AJ824" i="7"/>
  <c r="AL824" i="7"/>
  <c r="AK824" i="7"/>
  <c r="AS823" i="7"/>
  <c r="AC823" i="7"/>
  <c r="AI824" i="7" l="1"/>
  <c r="M825" i="7"/>
  <c r="AM824" i="7"/>
  <c r="AJ825" i="7"/>
  <c r="AD824" i="7"/>
  <c r="AL825" i="7"/>
  <c r="AK825" i="7"/>
  <c r="AC824" i="7"/>
  <c r="V826" i="7"/>
  <c r="AS824" i="7"/>
  <c r="AH825" i="7"/>
  <c r="U826" i="7"/>
  <c r="M826" i="7" s="1"/>
  <c r="L825" i="7"/>
  <c r="AB824" i="7"/>
  <c r="AT825" i="7"/>
  <c r="AG825" i="7"/>
  <c r="N826" i="7"/>
  <c r="AF825" i="7"/>
  <c r="AQ824" i="7"/>
  <c r="W826" i="7"/>
  <c r="AN825" i="7"/>
  <c r="AE824" i="7"/>
  <c r="AO825" i="7"/>
  <c r="AP825" i="7"/>
  <c r="AS825" i="7" l="1"/>
  <c r="AD825" i="7"/>
  <c r="V827" i="7"/>
  <c r="AL826" i="7"/>
  <c r="AJ826" i="7"/>
  <c r="AC825" i="7"/>
  <c r="AK826" i="7"/>
  <c r="AM826" i="7"/>
  <c r="W827" i="7"/>
  <c r="AQ826" i="7" s="1"/>
  <c r="AP826" i="7"/>
  <c r="AE825" i="7"/>
  <c r="AN826" i="7"/>
  <c r="AO826" i="7"/>
  <c r="U827" i="7"/>
  <c r="AT826" i="7"/>
  <c r="AH826" i="7"/>
  <c r="N827" i="7"/>
  <c r="AG826" i="7"/>
  <c r="AB825" i="7"/>
  <c r="L826" i="7"/>
  <c r="AF826" i="7"/>
  <c r="AQ825" i="7"/>
  <c r="AI825" i="7"/>
  <c r="AM825" i="7"/>
  <c r="AI826" i="7" l="1"/>
  <c r="M827" i="7"/>
  <c r="N828" i="7"/>
  <c r="AH827" i="7"/>
  <c r="AG827" i="7"/>
  <c r="L827" i="7"/>
  <c r="AF827" i="7"/>
  <c r="AB826" i="7"/>
  <c r="AT827" i="7"/>
  <c r="U828" i="7"/>
  <c r="AD826" i="7"/>
  <c r="V828" i="7"/>
  <c r="AL827" i="7"/>
  <c r="AK827" i="7"/>
  <c r="AJ827" i="7"/>
  <c r="AC826" i="7"/>
  <c r="AS826" i="7"/>
  <c r="AP827" i="7"/>
  <c r="AN827" i="7"/>
  <c r="AO827" i="7"/>
  <c r="W828" i="7"/>
  <c r="AQ827" i="7" s="1"/>
  <c r="AE826" i="7"/>
  <c r="M828" i="7" l="1"/>
  <c r="AG828" i="7"/>
  <c r="AT828" i="7"/>
  <c r="AB827" i="7"/>
  <c r="AH828" i="7"/>
  <c r="N829" i="7"/>
  <c r="L828" i="7"/>
  <c r="U829" i="7"/>
  <c r="M829" i="7" s="1"/>
  <c r="AF828" i="7"/>
  <c r="W829" i="7"/>
  <c r="AQ828" i="7" s="1"/>
  <c r="AE827" i="7"/>
  <c r="AP828" i="7"/>
  <c r="AO828" i="7"/>
  <c r="AN828" i="7"/>
  <c r="AM827" i="7"/>
  <c r="AC827" i="7"/>
  <c r="AJ828" i="7"/>
  <c r="AS827" i="7"/>
  <c r="AD827" i="7"/>
  <c r="V829" i="7"/>
  <c r="AL828" i="7"/>
  <c r="AK828" i="7"/>
  <c r="AI827" i="7"/>
  <c r="L829" i="7" l="1"/>
  <c r="AB828" i="7"/>
  <c r="AT829" i="7"/>
  <c r="U830" i="7"/>
  <c r="M830" i="7" s="1"/>
  <c r="AG829" i="7"/>
  <c r="AF829" i="7"/>
  <c r="N830" i="7"/>
  <c r="AH829" i="7"/>
  <c r="AJ829" i="7"/>
  <c r="AL829" i="7"/>
  <c r="V830" i="7"/>
  <c r="AD828" i="7"/>
  <c r="AC828" i="7"/>
  <c r="AS828" i="7"/>
  <c r="AK829" i="7"/>
  <c r="W830" i="7"/>
  <c r="AQ829" i="7" s="1"/>
  <c r="AE828" i="7"/>
  <c r="AP829" i="7"/>
  <c r="AN829" i="7"/>
  <c r="AO829" i="7"/>
  <c r="AM828" i="7"/>
  <c r="AI828" i="7"/>
  <c r="AB829" i="7" l="1"/>
  <c r="L830" i="7"/>
  <c r="AI830" i="7"/>
  <c r="L831" i="7"/>
  <c r="AT830" i="7"/>
  <c r="N831" i="7"/>
  <c r="O831" i="7"/>
  <c r="Q831" i="7"/>
  <c r="P831" i="7"/>
  <c r="AG830" i="7" s="1"/>
  <c r="AQ830" i="7"/>
  <c r="AE829" i="7"/>
  <c r="AS829" i="7"/>
  <c r="AC829" i="7"/>
  <c r="AM830" i="7"/>
  <c r="AD829" i="7"/>
  <c r="AM829" i="7"/>
  <c r="AI829" i="7"/>
  <c r="AN830" i="7" l="1"/>
  <c r="M831" i="7"/>
  <c r="AO830" i="7"/>
  <c r="AJ830" i="7"/>
  <c r="N832" i="7"/>
  <c r="S832" i="7"/>
  <c r="Y831" i="7" s="1"/>
  <c r="AT831" i="7"/>
  <c r="J831" i="7"/>
  <c r="R832" i="7"/>
  <c r="K831" i="7"/>
  <c r="T832" i="7"/>
  <c r="AA831" i="7" s="1"/>
  <c r="AL830" i="7"/>
  <c r="AH830" i="7"/>
  <c r="AF830" i="7"/>
  <c r="AP830" i="7"/>
  <c r="AK830" i="7"/>
  <c r="Q832" i="7" l="1"/>
  <c r="T833" i="7" s="1"/>
  <c r="AA832" i="7" s="1"/>
  <c r="AL831" i="7"/>
  <c r="AP831" i="7"/>
  <c r="AH831" i="7"/>
  <c r="V833" i="7"/>
  <c r="AD832" i="7" s="1"/>
  <c r="U832" i="7"/>
  <c r="W832" i="7"/>
  <c r="O832" i="7"/>
  <c r="M832" i="7" s="1"/>
  <c r="P832" i="7"/>
  <c r="V832" i="7"/>
  <c r="Z831" i="7"/>
  <c r="AR831" i="7"/>
  <c r="X831" i="7"/>
  <c r="AC832" i="7" l="1"/>
  <c r="AS832" i="7"/>
  <c r="L832" i="7"/>
  <c r="AB831" i="7"/>
  <c r="AI831" i="7"/>
  <c r="AE831" i="7"/>
  <c r="AQ831" i="7"/>
  <c r="AM832" i="7"/>
  <c r="AS831" i="7"/>
  <c r="AD831" i="7"/>
  <c r="AM831" i="7"/>
  <c r="AC831" i="7"/>
  <c r="AO831" i="7"/>
  <c r="AG831" i="7"/>
  <c r="AK831" i="7"/>
  <c r="S833" i="7"/>
  <c r="AR832" i="7" s="1"/>
  <c r="AF831" i="7"/>
  <c r="R833" i="7"/>
  <c r="X832" i="7" s="1"/>
  <c r="J832" i="7"/>
  <c r="K832" i="7"/>
  <c r="P833" i="7" s="1"/>
  <c r="N833" i="7"/>
  <c r="AN831" i="7"/>
  <c r="AJ831" i="7"/>
  <c r="AT832" i="7"/>
  <c r="W833" i="7" l="1"/>
  <c r="AE832" i="7" s="1"/>
  <c r="U833" i="7"/>
  <c r="AB832" i="7" s="1"/>
  <c r="O833" i="7"/>
  <c r="AK832" i="7"/>
  <c r="AO832" i="7"/>
  <c r="Q833" i="7"/>
  <c r="AG832" i="7"/>
  <c r="Y832" i="7"/>
  <c r="Z832" i="7"/>
  <c r="M833" i="7" l="1"/>
  <c r="AQ832" i="7"/>
  <c r="AI832" i="7"/>
  <c r="AN832" i="7"/>
  <c r="R834" i="7"/>
  <c r="J833" i="7"/>
  <c r="N834" i="7"/>
  <c r="K833" i="7"/>
  <c r="S834" i="7"/>
  <c r="Y833" i="7" s="1"/>
  <c r="AT833" i="7"/>
  <c r="AF832" i="7"/>
  <c r="AJ832" i="7"/>
  <c r="T834" i="7"/>
  <c r="AP832" i="7"/>
  <c r="AL832" i="7"/>
  <c r="AH832" i="7"/>
  <c r="L833" i="7" l="1"/>
  <c r="Q834" i="7"/>
  <c r="O834" i="7"/>
  <c r="V834" i="7"/>
  <c r="W834" i="7"/>
  <c r="U834" i="7"/>
  <c r="P834" i="7"/>
  <c r="AA833" i="7"/>
  <c r="X833" i="7"/>
  <c r="Z833" i="7"/>
  <c r="AR833" i="7"/>
  <c r="M834" i="7" l="1"/>
  <c r="AG833" i="7"/>
  <c r="AK833" i="7"/>
  <c r="AO833" i="7"/>
  <c r="AE833" i="7"/>
  <c r="AQ833" i="7"/>
  <c r="AD833" i="7"/>
  <c r="AM833" i="7"/>
  <c r="AC833" i="7"/>
  <c r="AS833" i="7"/>
  <c r="AN833" i="7"/>
  <c r="AT834" i="7"/>
  <c r="R835" i="7"/>
  <c r="X834" i="7" s="1"/>
  <c r="AJ833" i="7"/>
  <c r="J834" i="7"/>
  <c r="V835" i="7" s="1"/>
  <c r="S835" i="7"/>
  <c r="Y834" i="7" s="1"/>
  <c r="N835" i="7"/>
  <c r="K834" i="7"/>
  <c r="AF833" i="7"/>
  <c r="L834" i="7"/>
  <c r="AB833" i="7"/>
  <c r="AI833" i="7"/>
  <c r="T835" i="7"/>
  <c r="AL833" i="7"/>
  <c r="AH833" i="7"/>
  <c r="AP833" i="7"/>
  <c r="AS834" i="7" l="1"/>
  <c r="AD834" i="7"/>
  <c r="AC834" i="7"/>
  <c r="Z834" i="7"/>
  <c r="AA834" i="7"/>
  <c r="AR834" i="7"/>
  <c r="P835" i="7"/>
  <c r="AM834" i="7"/>
  <c r="W835" i="7"/>
  <c r="O835" i="7"/>
  <c r="Q835" i="7"/>
  <c r="U835" i="7"/>
  <c r="M835" i="7" l="1"/>
  <c r="T836" i="7"/>
  <c r="AL834" i="7"/>
  <c r="AH834" i="7"/>
  <c r="AP834" i="7"/>
  <c r="AB834" i="7"/>
  <c r="L835" i="7"/>
  <c r="AI834" i="7"/>
  <c r="AF834" i="7"/>
  <c r="J835" i="7"/>
  <c r="N836" i="7"/>
  <c r="K835" i="7"/>
  <c r="R836" i="7"/>
  <c r="S836" i="7"/>
  <c r="AR835" i="7" s="1"/>
  <c r="AT835" i="7"/>
  <c r="AN834" i="7"/>
  <c r="AJ834" i="7"/>
  <c r="AK834" i="7"/>
  <c r="AO834" i="7"/>
  <c r="AG834" i="7"/>
  <c r="AE834" i="7"/>
  <c r="AQ834" i="7"/>
  <c r="Y835" i="7" l="1"/>
  <c r="W836" i="7"/>
  <c r="AE835" i="7" s="1"/>
  <c r="Q836" i="7"/>
  <c r="O836" i="7"/>
  <c r="Z835" i="7"/>
  <c r="X835" i="7"/>
  <c r="P836" i="7"/>
  <c r="AA835" i="7"/>
  <c r="V836" i="7"/>
  <c r="U836" i="7"/>
  <c r="M836" i="7" l="1"/>
  <c r="AQ835" i="7"/>
  <c r="AF835" i="7"/>
  <c r="S837" i="7"/>
  <c r="Y836" i="7" s="1"/>
  <c r="R837" i="7"/>
  <c r="K836" i="7"/>
  <c r="AT836" i="7"/>
  <c r="N837" i="7"/>
  <c r="J836" i="7"/>
  <c r="AJ835" i="7"/>
  <c r="AN835" i="7"/>
  <c r="T837" i="7"/>
  <c r="AA836" i="7" s="1"/>
  <c r="AL835" i="7"/>
  <c r="AH835" i="7"/>
  <c r="AP835" i="7"/>
  <c r="AG835" i="7"/>
  <c r="AK835" i="7"/>
  <c r="AO835" i="7"/>
  <c r="AI835" i="7"/>
  <c r="L836" i="7"/>
  <c r="AB835" i="7"/>
  <c r="AS835" i="7"/>
  <c r="AC835" i="7"/>
  <c r="AD835" i="7"/>
  <c r="AM835" i="7"/>
  <c r="W837" i="7" l="1"/>
  <c r="P837" i="7"/>
  <c r="AG836" i="7" s="1"/>
  <c r="V837" i="7"/>
  <c r="AS836" i="7" s="1"/>
  <c r="AE836" i="7"/>
  <c r="AQ836" i="7"/>
  <c r="Q837" i="7"/>
  <c r="AD836" i="7"/>
  <c r="AC836" i="7"/>
  <c r="U837" i="7"/>
  <c r="X836" i="7"/>
  <c r="O837" i="7"/>
  <c r="M837" i="7" s="1"/>
  <c r="Z836" i="7"/>
  <c r="AM836" i="7"/>
  <c r="AR836" i="7"/>
  <c r="AK836" i="7" l="1"/>
  <c r="AO836" i="7"/>
  <c r="AF836" i="7"/>
  <c r="R838" i="7"/>
  <c r="J837" i="7"/>
  <c r="S838" i="7"/>
  <c r="Z837" i="7" s="1"/>
  <c r="K837" i="7"/>
  <c r="O838" i="7" s="1"/>
  <c r="AT837" i="7"/>
  <c r="AN836" i="7"/>
  <c r="AJ836" i="7"/>
  <c r="AB836" i="7"/>
  <c r="L837" i="7"/>
  <c r="AI836" i="7"/>
  <c r="N838" i="7"/>
  <c r="AH836" i="7"/>
  <c r="T838" i="7"/>
  <c r="AP836" i="7"/>
  <c r="AL836" i="7"/>
  <c r="Y837" i="7" l="1"/>
  <c r="P838" i="7"/>
  <c r="M838" i="7" s="1"/>
  <c r="R839" i="7"/>
  <c r="AN837" i="7"/>
  <c r="AJ837" i="7"/>
  <c r="AF837" i="7"/>
  <c r="AK837" i="7"/>
  <c r="AR837" i="7"/>
  <c r="Q838" i="7"/>
  <c r="W838" i="7"/>
  <c r="U838" i="7"/>
  <c r="V838" i="7"/>
  <c r="AG837" i="7"/>
  <c r="X837" i="7"/>
  <c r="AA837" i="7"/>
  <c r="AO837" i="7" l="1"/>
  <c r="J838" i="7"/>
  <c r="X838" i="7"/>
  <c r="T839" i="7"/>
  <c r="AP837" i="7"/>
  <c r="AL837" i="7"/>
  <c r="AH837" i="7"/>
  <c r="S839" i="7"/>
  <c r="AC837" i="7"/>
  <c r="AM837" i="7"/>
  <c r="AD837" i="7"/>
  <c r="AS837" i="7"/>
  <c r="N839" i="7"/>
  <c r="L838" i="7"/>
  <c r="AB837" i="7"/>
  <c r="AI837" i="7"/>
  <c r="K838" i="7"/>
  <c r="W839" i="7" s="1"/>
  <c r="AQ837" i="7"/>
  <c r="AE837" i="7"/>
  <c r="AT838" i="7"/>
  <c r="P839" i="7" l="1"/>
  <c r="AK838" i="7" s="1"/>
  <c r="AE838" i="7"/>
  <c r="AQ838" i="7"/>
  <c r="Q839" i="7"/>
  <c r="AA838" i="7"/>
  <c r="O839" i="7"/>
  <c r="Z838" i="7"/>
  <c r="AR838" i="7"/>
  <c r="Y838" i="7"/>
  <c r="V839" i="7"/>
  <c r="U839" i="7"/>
  <c r="M839" i="7" l="1"/>
  <c r="AG838" i="7"/>
  <c r="AO838" i="7"/>
  <c r="T840" i="7"/>
  <c r="AL838" i="7"/>
  <c r="AH838" i="7"/>
  <c r="AP838" i="7"/>
  <c r="S840" i="7"/>
  <c r="K839" i="7"/>
  <c r="N840" i="7"/>
  <c r="AT839" i="7"/>
  <c r="R840" i="7"/>
  <c r="X839" i="7" s="1"/>
  <c r="J839" i="7"/>
  <c r="AF838" i="7"/>
  <c r="AN838" i="7"/>
  <c r="AJ838" i="7"/>
  <c r="AB838" i="7"/>
  <c r="L839" i="7"/>
  <c r="AI838" i="7"/>
  <c r="AM838" i="7"/>
  <c r="AD838" i="7"/>
  <c r="AS838" i="7"/>
  <c r="AC838" i="7"/>
  <c r="V840" i="7"/>
  <c r="AM839" i="7" s="1"/>
  <c r="O840" i="7" l="1"/>
  <c r="P840" i="7"/>
  <c r="AG839" i="7" s="1"/>
  <c r="Q840" i="7"/>
  <c r="R841" i="7"/>
  <c r="AN839" i="7"/>
  <c r="AF839" i="7"/>
  <c r="AJ839" i="7"/>
  <c r="AR839" i="7"/>
  <c r="Y839" i="7"/>
  <c r="U840" i="7"/>
  <c r="W840" i="7"/>
  <c r="Z839" i="7"/>
  <c r="AC839" i="7"/>
  <c r="AD839" i="7"/>
  <c r="AS839" i="7"/>
  <c r="AK839" i="7"/>
  <c r="AA839" i="7"/>
  <c r="AO839" i="7" l="1"/>
  <c r="M840" i="7"/>
  <c r="S841" i="7"/>
  <c r="Y840" i="7" s="1"/>
  <c r="J840" i="7"/>
  <c r="AP839" i="7"/>
  <c r="T841" i="7"/>
  <c r="AA840" i="7" s="1"/>
  <c r="AT840" i="7"/>
  <c r="K840" i="7"/>
  <c r="V841" i="7" s="1"/>
  <c r="AH839" i="7"/>
  <c r="AL839" i="7"/>
  <c r="AE839" i="7"/>
  <c r="AQ839" i="7"/>
  <c r="L840" i="7"/>
  <c r="AB839" i="7"/>
  <c r="AI839" i="7"/>
  <c r="X840" i="7"/>
  <c r="N841" i="7"/>
  <c r="O841" i="7" l="1"/>
  <c r="U841" i="7"/>
  <c r="AB840" i="7" s="1"/>
  <c r="W841" i="7"/>
  <c r="Z840" i="7"/>
  <c r="AR840" i="7"/>
  <c r="Q841" i="7"/>
  <c r="AP840" i="7" s="1"/>
  <c r="P841" i="7"/>
  <c r="AK840" i="7" s="1"/>
  <c r="AC840" i="7"/>
  <c r="AS840" i="7"/>
  <c r="AD840" i="7"/>
  <c r="AM840" i="7"/>
  <c r="R842" i="7"/>
  <c r="AJ840" i="7"/>
  <c r="AQ840" i="7"/>
  <c r="AE840" i="7"/>
  <c r="AN840" i="7"/>
  <c r="AF840" i="7"/>
  <c r="M841" i="7" l="1"/>
  <c r="AH840" i="7"/>
  <c r="S842" i="7"/>
  <c r="Y841" i="7" s="1"/>
  <c r="AG840" i="7"/>
  <c r="AI840" i="7"/>
  <c r="N842" i="7"/>
  <c r="AL840" i="7"/>
  <c r="L841" i="7"/>
  <c r="AT841" i="7"/>
  <c r="T842" i="7"/>
  <c r="AA841" i="7" s="1"/>
  <c r="AO840" i="7"/>
  <c r="J841" i="7"/>
  <c r="K841" i="7"/>
  <c r="W842" i="7"/>
  <c r="AQ841" i="7" s="1"/>
  <c r="AR841" i="7"/>
  <c r="AS842" i="7"/>
  <c r="X841" i="7"/>
  <c r="AB842" i="7"/>
  <c r="AC842" i="7"/>
  <c r="P842" i="7"/>
  <c r="U842" i="7"/>
  <c r="O842" i="7"/>
  <c r="V842" i="7"/>
  <c r="Z841" i="7"/>
  <c r="Q842" i="7"/>
  <c r="AD842" i="7"/>
  <c r="M842" i="7" l="1"/>
  <c r="AQ842" i="7"/>
  <c r="AE841" i="7"/>
  <c r="AE842" i="7"/>
  <c r="AR842" i="7"/>
  <c r="AG841" i="7"/>
  <c r="AK841" i="7"/>
  <c r="AO841" i="7"/>
  <c r="Z842" i="7"/>
  <c r="AA842" i="7"/>
  <c r="AH841" i="7"/>
  <c r="AL841" i="7"/>
  <c r="AP841" i="7"/>
  <c r="L842" i="7"/>
  <c r="AI842" i="7"/>
  <c r="L843" i="7"/>
  <c r="AB841" i="7"/>
  <c r="AI841" i="7"/>
  <c r="AM842" i="7"/>
  <c r="AC841" i="7"/>
  <c r="AS841" i="7"/>
  <c r="AM841" i="7"/>
  <c r="AD841" i="7"/>
  <c r="AT842" i="7"/>
  <c r="N843" i="7"/>
  <c r="AF841" i="7"/>
  <c r="K842" i="7"/>
  <c r="X842" i="7"/>
  <c r="Y842" i="7"/>
  <c r="J842" i="7"/>
  <c r="AJ841" i="7"/>
  <c r="AN841" i="7"/>
  <c r="Q843" i="7" l="1"/>
  <c r="AH842" i="7" s="1"/>
  <c r="O843" i="7"/>
  <c r="AP842" i="7"/>
  <c r="P843" i="7"/>
  <c r="T844" i="7" l="1"/>
  <c r="AA843" i="7" s="1"/>
  <c r="AL842" i="7"/>
  <c r="R844" i="7"/>
  <c r="M843" i="7"/>
  <c r="N844" i="7" s="1"/>
  <c r="AF842" i="7"/>
  <c r="K843" i="7"/>
  <c r="AJ842" i="7"/>
  <c r="AN842" i="7"/>
  <c r="S844" i="7"/>
  <c r="Y843" i="7" s="1"/>
  <c r="AT843" i="7"/>
  <c r="AO842" i="7"/>
  <c r="AK842" i="7"/>
  <c r="AG842" i="7"/>
  <c r="X843" i="7"/>
  <c r="J843" i="7"/>
  <c r="Z843" i="7" l="1"/>
  <c r="AR843" i="7"/>
  <c r="V845" i="7"/>
  <c r="AS844" i="7" s="1"/>
  <c r="U844" i="7"/>
  <c r="W844" i="7"/>
  <c r="O844" i="7"/>
  <c r="P844" i="7"/>
  <c r="V844" i="7"/>
  <c r="Q844" i="7"/>
  <c r="M844" i="7" l="1"/>
  <c r="AC844" i="7"/>
  <c r="AD844" i="7"/>
  <c r="T845" i="7"/>
  <c r="AH843" i="7"/>
  <c r="AL843" i="7"/>
  <c r="AP843" i="7"/>
  <c r="AE843" i="7"/>
  <c r="AQ843" i="7"/>
  <c r="AD843" i="7"/>
  <c r="AS843" i="7"/>
  <c r="AM844" i="7"/>
  <c r="AM843" i="7"/>
  <c r="AC843" i="7"/>
  <c r="AF843" i="7"/>
  <c r="R845" i="7"/>
  <c r="X844" i="7" s="1"/>
  <c r="J844" i="7"/>
  <c r="K844" i="7"/>
  <c r="N845" i="7"/>
  <c r="AN843" i="7"/>
  <c r="AT844" i="7"/>
  <c r="S845" i="7"/>
  <c r="Z844" i="7" s="1"/>
  <c r="AJ843" i="7"/>
  <c r="AB843" i="7"/>
  <c r="L844" i="7"/>
  <c r="AI843" i="7"/>
  <c r="AK843" i="7"/>
  <c r="AG843" i="7"/>
  <c r="AO843" i="7"/>
  <c r="U845" i="7" l="1"/>
  <c r="AI844" i="7" s="1"/>
  <c r="Y844" i="7"/>
  <c r="Q845" i="7"/>
  <c r="T846" i="7" s="1"/>
  <c r="AA845" i="7" s="1"/>
  <c r="W845" i="7"/>
  <c r="AB844" i="7"/>
  <c r="O845" i="7"/>
  <c r="M845" i="7" s="1"/>
  <c r="P845" i="7"/>
  <c r="AR844" i="7"/>
  <c r="AA844" i="7"/>
  <c r="AH844" i="7" l="1"/>
  <c r="AL844" i="7"/>
  <c r="AP844" i="7"/>
  <c r="AE844" i="7"/>
  <c r="AQ844" i="7"/>
  <c r="AO844" i="7"/>
  <c r="AK844" i="7"/>
  <c r="AG844" i="7"/>
  <c r="J845" i="7"/>
  <c r="N846" i="7"/>
  <c r="R846" i="7"/>
  <c r="AT845" i="7"/>
  <c r="K845" i="7"/>
  <c r="S846" i="7"/>
  <c r="Y845" i="7" s="1"/>
  <c r="AF844" i="7"/>
  <c r="AN844" i="7"/>
  <c r="AJ844" i="7"/>
  <c r="Q846" i="7" l="1"/>
  <c r="AP845" i="7" s="1"/>
  <c r="AR845" i="7"/>
  <c r="P846" i="7"/>
  <c r="V846" i="7"/>
  <c r="O846" i="7"/>
  <c r="W846" i="7"/>
  <c r="U846" i="7"/>
  <c r="L845" i="7"/>
  <c r="X845" i="7"/>
  <c r="Z845" i="7"/>
  <c r="M846" i="7" l="1"/>
  <c r="AL845" i="7"/>
  <c r="T847" i="7"/>
  <c r="AA846" i="7" s="1"/>
  <c r="AH845" i="7"/>
  <c r="L846" i="7"/>
  <c r="AB845" i="7"/>
  <c r="AI845" i="7"/>
  <c r="AE845" i="7"/>
  <c r="AQ845" i="7"/>
  <c r="N847" i="7"/>
  <c r="K846" i="7"/>
  <c r="R847" i="7"/>
  <c r="S847" i="7"/>
  <c r="J846" i="7"/>
  <c r="U847" i="7" s="1"/>
  <c r="AI846" i="7" s="1"/>
  <c r="AJ845" i="7"/>
  <c r="AT846" i="7"/>
  <c r="AF845" i="7"/>
  <c r="AN845" i="7"/>
  <c r="AD845" i="7"/>
  <c r="AM845" i="7"/>
  <c r="AS845" i="7"/>
  <c r="AC845" i="7"/>
  <c r="AK845" i="7"/>
  <c r="AG845" i="7"/>
  <c r="AO845" i="7"/>
  <c r="O847" i="7" l="1"/>
  <c r="P847" i="7"/>
  <c r="AB846" i="7"/>
  <c r="Y846" i="7"/>
  <c r="Z846" i="7"/>
  <c r="W847" i="7"/>
  <c r="AR846" i="7"/>
  <c r="X846" i="7"/>
  <c r="V847" i="7"/>
  <c r="Q847" i="7"/>
  <c r="R848" i="7" l="1"/>
  <c r="M847" i="7"/>
  <c r="AJ846" i="7"/>
  <c r="AF846" i="7"/>
  <c r="S848" i="7"/>
  <c r="Z847" i="7" s="1"/>
  <c r="AN846" i="7"/>
  <c r="N848" i="7"/>
  <c r="Y847" i="7"/>
  <c r="K847" i="7"/>
  <c r="T848" i="7"/>
  <c r="AH846" i="7"/>
  <c r="AL846" i="7"/>
  <c r="AP846" i="7"/>
  <c r="AE846" i="7"/>
  <c r="AQ846" i="7"/>
  <c r="X847" i="7"/>
  <c r="AM846" i="7"/>
  <c r="AD846" i="7"/>
  <c r="AC846" i="7"/>
  <c r="AS846" i="7"/>
  <c r="L847" i="7"/>
  <c r="J847" i="7"/>
  <c r="AR847" i="7"/>
  <c r="AG846" i="7"/>
  <c r="AO846" i="7"/>
  <c r="AK846" i="7"/>
  <c r="AT847" i="7"/>
  <c r="W848" i="7" l="1"/>
  <c r="AQ847" i="7" s="1"/>
  <c r="U848" i="7"/>
  <c r="AI847" i="7" s="1"/>
  <c r="AA847" i="7"/>
  <c r="AB847" i="7"/>
  <c r="O848" i="7"/>
  <c r="V848" i="7"/>
  <c r="V849" i="7"/>
  <c r="P848" i="7"/>
  <c r="Q848" i="7"/>
  <c r="M848" i="7" l="1"/>
  <c r="AE847" i="7"/>
  <c r="AM848" i="7"/>
  <c r="AC847" i="7"/>
  <c r="AS847" i="7"/>
  <c r="AD847" i="7"/>
  <c r="AM847" i="7"/>
  <c r="T849" i="7"/>
  <c r="AA848" i="7" s="1"/>
  <c r="AH847" i="7"/>
  <c r="AL847" i="7"/>
  <c r="AP847" i="7"/>
  <c r="R849" i="7"/>
  <c r="J848" i="7"/>
  <c r="S849" i="7"/>
  <c r="Y848" i="7" s="1"/>
  <c r="AT848" i="7"/>
  <c r="K848" i="7"/>
  <c r="N849" i="7"/>
  <c r="AF847" i="7"/>
  <c r="AJ847" i="7"/>
  <c r="AN847" i="7"/>
  <c r="L848" i="7"/>
  <c r="AG847" i="7"/>
  <c r="AK847" i="7"/>
  <c r="AO847" i="7"/>
  <c r="AD848" i="7"/>
  <c r="AS848" i="7"/>
  <c r="AC848" i="7"/>
  <c r="AR848" i="7" l="1"/>
  <c r="Z848" i="7"/>
  <c r="Q849" i="7"/>
  <c r="U849" i="7"/>
  <c r="W849" i="7"/>
  <c r="O849" i="7"/>
  <c r="M849" i="7" s="1"/>
  <c r="X848" i="7"/>
  <c r="P849" i="7"/>
  <c r="AE848" i="7" l="1"/>
  <c r="AQ848" i="7"/>
  <c r="AB848" i="7"/>
  <c r="AI848" i="7"/>
  <c r="S850" i="7"/>
  <c r="AR849" i="7" s="1"/>
  <c r="K849" i="7"/>
  <c r="J849" i="7"/>
  <c r="V850" i="7" s="1"/>
  <c r="AT849" i="7"/>
  <c r="N850" i="7"/>
  <c r="R850" i="7"/>
  <c r="AF848" i="7"/>
  <c r="AN848" i="7"/>
  <c r="AJ848" i="7"/>
  <c r="T850" i="7"/>
  <c r="AA849" i="7" s="1"/>
  <c r="AH848" i="7"/>
  <c r="AP848" i="7"/>
  <c r="AL848" i="7"/>
  <c r="AG848" i="7"/>
  <c r="AO848" i="7"/>
  <c r="AK848" i="7"/>
  <c r="Q850" i="7" l="1"/>
  <c r="AH849" i="7" s="1"/>
  <c r="Y849" i="7"/>
  <c r="X849" i="7"/>
  <c r="L849" i="7"/>
  <c r="P850" i="7"/>
  <c r="AP849" i="7"/>
  <c r="Z849" i="7"/>
  <c r="U850" i="7"/>
  <c r="O850" i="7"/>
  <c r="M850" i="7" s="1"/>
  <c r="AD849" i="7"/>
  <c r="AS849" i="7"/>
  <c r="AC849" i="7"/>
  <c r="AM849" i="7"/>
  <c r="W850" i="7"/>
  <c r="AL849" i="7" l="1"/>
  <c r="T851" i="7"/>
  <c r="AT850" i="7"/>
  <c r="S851" i="7"/>
  <c r="Z850" i="7" s="1"/>
  <c r="AJ849" i="7"/>
  <c r="N851" i="7"/>
  <c r="K850" i="7"/>
  <c r="R851" i="7"/>
  <c r="J850" i="7"/>
  <c r="AN849" i="7"/>
  <c r="AF849" i="7"/>
  <c r="AB849" i="7"/>
  <c r="AI849" i="7"/>
  <c r="AG849" i="7"/>
  <c r="AK849" i="7"/>
  <c r="AR850" i="7"/>
  <c r="AO849" i="7"/>
  <c r="AA850" i="7"/>
  <c r="W852" i="7"/>
  <c r="AE851" i="7" s="1"/>
  <c r="L850" i="7"/>
  <c r="AE849" i="7"/>
  <c r="AQ849" i="7"/>
  <c r="O851" i="7" l="1"/>
  <c r="Q851" i="7"/>
  <c r="AH850" i="7" s="1"/>
  <c r="P851" i="7"/>
  <c r="V851" i="7"/>
  <c r="R852" i="7"/>
  <c r="X851" i="7" s="1"/>
  <c r="AJ850" i="7"/>
  <c r="T852" i="7"/>
  <c r="AA851" i="7" s="1"/>
  <c r="AL850" i="7"/>
  <c r="W851" i="7"/>
  <c r="Y850" i="7"/>
  <c r="AP850" i="7"/>
  <c r="AN850" i="7"/>
  <c r="AF850" i="7"/>
  <c r="X850" i="7"/>
  <c r="U851" i="7"/>
  <c r="M851" i="7" l="1"/>
  <c r="J851" i="7"/>
  <c r="K851" i="7"/>
  <c r="U852" i="7" s="1"/>
  <c r="AT851" i="7"/>
  <c r="AQ851" i="7"/>
  <c r="AE850" i="7"/>
  <c r="AQ850" i="7"/>
  <c r="S852" i="7"/>
  <c r="AR851" i="7" s="1"/>
  <c r="N852" i="7"/>
  <c r="AB850" i="7"/>
  <c r="L851" i="7"/>
  <c r="P852" i="7"/>
  <c r="AK851" i="7" s="1"/>
  <c r="AI850" i="7"/>
  <c r="AC850" i="7"/>
  <c r="AD850" i="7"/>
  <c r="AM850" i="7"/>
  <c r="AS850" i="7"/>
  <c r="AO850" i="7"/>
  <c r="AK850" i="7"/>
  <c r="AG850" i="7"/>
  <c r="AG851" i="7" l="1"/>
  <c r="V852" i="7"/>
  <c r="AM851" i="7" s="1"/>
  <c r="AB851" i="7"/>
  <c r="AI851" i="7"/>
  <c r="Z851" i="7"/>
  <c r="Y851" i="7"/>
  <c r="AD851" i="7"/>
  <c r="AC851" i="7"/>
  <c r="AO851" i="7"/>
  <c r="O852" i="7"/>
  <c r="Q852" i="7"/>
  <c r="M852" i="7" l="1"/>
  <c r="AS851" i="7"/>
  <c r="R853" i="7"/>
  <c r="X852" i="7" s="1"/>
  <c r="N853" i="7"/>
  <c r="S853" i="7"/>
  <c r="Z852" i="7" s="1"/>
  <c r="J852" i="7"/>
  <c r="AT852" i="7"/>
  <c r="AN851" i="7"/>
  <c r="AJ851" i="7"/>
  <c r="AF851" i="7"/>
  <c r="T853" i="7"/>
  <c r="AA852" i="7" s="1"/>
  <c r="AL851" i="7"/>
  <c r="AH851" i="7"/>
  <c r="AP851" i="7"/>
  <c r="K852" i="7"/>
  <c r="L852" i="7" s="1"/>
  <c r="Y852" i="7" l="1"/>
  <c r="Q853" i="7"/>
  <c r="W853" i="7"/>
  <c r="P853" i="7"/>
  <c r="O853" i="7"/>
  <c r="M853" i="7" s="1"/>
  <c r="V853" i="7"/>
  <c r="U853" i="7"/>
  <c r="AR852" i="7"/>
  <c r="AM852" i="7" l="1"/>
  <c r="AC852" i="7"/>
  <c r="AS852" i="7"/>
  <c r="AD852" i="7"/>
  <c r="J853" i="7"/>
  <c r="U854" i="7" s="1"/>
  <c r="AI853" i="7" s="1"/>
  <c r="AN852" i="7"/>
  <c r="N854" i="7"/>
  <c r="AJ852" i="7"/>
  <c r="AT853" i="7"/>
  <c r="R854" i="7"/>
  <c r="K853" i="7"/>
  <c r="Q854" i="7" s="1"/>
  <c r="S854" i="7"/>
  <c r="AR853" i="7" s="1"/>
  <c r="AF852" i="7"/>
  <c r="AO852" i="7"/>
  <c r="AK852" i="7"/>
  <c r="AG852" i="7"/>
  <c r="AE852" i="7"/>
  <c r="AQ852" i="7"/>
  <c r="L853" i="7"/>
  <c r="AB852" i="7"/>
  <c r="P854" i="7"/>
  <c r="AI852" i="7"/>
  <c r="AP852" i="7"/>
  <c r="T854" i="7"/>
  <c r="AA853" i="7" s="1"/>
  <c r="AL852" i="7"/>
  <c r="AH852" i="7"/>
  <c r="Z853" i="7" l="1"/>
  <c r="Y853" i="7"/>
  <c r="W854" i="7"/>
  <c r="AE853" i="7" s="1"/>
  <c r="T855" i="7"/>
  <c r="AA854" i="7" s="1"/>
  <c r="AH853" i="7"/>
  <c r="AP853" i="7"/>
  <c r="AL853" i="7"/>
  <c r="V855" i="7"/>
  <c r="AC854" i="7" s="1"/>
  <c r="AK853" i="7"/>
  <c r="O854" i="7"/>
  <c r="M854" i="7" s="1"/>
  <c r="AQ853" i="7"/>
  <c r="AB853" i="7"/>
  <c r="AO853" i="7"/>
  <c r="X853" i="7"/>
  <c r="AG853" i="7"/>
  <c r="V854" i="7"/>
  <c r="AD854" i="7" l="1"/>
  <c r="R855" i="7"/>
  <c r="AT854" i="7"/>
  <c r="N855" i="7"/>
  <c r="J854" i="7"/>
  <c r="S855" i="7"/>
  <c r="K854" i="7"/>
  <c r="L854" i="7" s="1"/>
  <c r="X854" i="7"/>
  <c r="AN853" i="7"/>
  <c r="AJ853" i="7"/>
  <c r="AF853" i="7"/>
  <c r="AM854" i="7"/>
  <c r="AD853" i="7"/>
  <c r="AC853" i="7"/>
  <c r="AS853" i="7"/>
  <c r="AM853" i="7"/>
  <c r="AS854" i="7"/>
  <c r="Z854" i="7" l="1"/>
  <c r="AR854" i="7"/>
  <c r="U855" i="7"/>
  <c r="O855" i="7"/>
  <c r="M855" i="7" s="1"/>
  <c r="P855" i="7"/>
  <c r="W855" i="7"/>
  <c r="Q855" i="7"/>
  <c r="Y854" i="7"/>
  <c r="AH854" i="7" l="1"/>
  <c r="T856" i="7"/>
  <c r="AA855" i="7" s="1"/>
  <c r="AP854" i="7"/>
  <c r="AL854" i="7"/>
  <c r="AQ854" i="7"/>
  <c r="AE854" i="7"/>
  <c r="AO854" i="7"/>
  <c r="AG854" i="7"/>
  <c r="AK854" i="7"/>
  <c r="R856" i="7"/>
  <c r="X855" i="7" s="1"/>
  <c r="N856" i="7"/>
  <c r="AT855" i="7"/>
  <c r="AF854" i="7"/>
  <c r="J855" i="7"/>
  <c r="S856" i="7"/>
  <c r="AR855" i="7" s="1"/>
  <c r="K855" i="7"/>
  <c r="AN854" i="7"/>
  <c r="AJ854" i="7"/>
  <c r="AI854" i="7"/>
  <c r="AB854" i="7"/>
  <c r="Q856" i="7" l="1"/>
  <c r="AP855" i="7" s="1"/>
  <c r="L855" i="7"/>
  <c r="Y855" i="7"/>
  <c r="U856" i="7"/>
  <c r="V856" i="7"/>
  <c r="W856" i="7"/>
  <c r="Z855" i="7"/>
  <c r="T857" i="7"/>
  <c r="AL855" i="7"/>
  <c r="O856" i="7"/>
  <c r="P856" i="7"/>
  <c r="M856" i="7" l="1"/>
  <c r="AH855" i="7"/>
  <c r="AE855" i="7"/>
  <c r="AQ855" i="7"/>
  <c r="AD855" i="7"/>
  <c r="AM855" i="7"/>
  <c r="AS855" i="7"/>
  <c r="AC855" i="7"/>
  <c r="AJ855" i="7"/>
  <c r="K856" i="7"/>
  <c r="J856" i="7"/>
  <c r="S857" i="7"/>
  <c r="R857" i="7"/>
  <c r="X856" i="7" s="1"/>
  <c r="N857" i="7"/>
  <c r="AT856" i="7"/>
  <c r="AN855" i="7"/>
  <c r="AF855" i="7"/>
  <c r="AB855" i="7"/>
  <c r="L856" i="7"/>
  <c r="AI855" i="7"/>
  <c r="AG855" i="7"/>
  <c r="AK855" i="7"/>
  <c r="AO855" i="7"/>
  <c r="AA856" i="7"/>
  <c r="Q857" i="7" l="1"/>
  <c r="T858" i="7" s="1"/>
  <c r="AA857" i="7" s="1"/>
  <c r="W857" i="7"/>
  <c r="Z856" i="7"/>
  <c r="U857" i="7"/>
  <c r="V857" i="7"/>
  <c r="AR856" i="7"/>
  <c r="O857" i="7"/>
  <c r="M857" i="7" s="1"/>
  <c r="Y856" i="7"/>
  <c r="P857" i="7"/>
  <c r="AP856" i="7" l="1"/>
  <c r="AL856" i="7"/>
  <c r="AH856" i="7"/>
  <c r="AK856" i="7"/>
  <c r="AO856" i="7"/>
  <c r="AG856" i="7"/>
  <c r="AE856" i="7"/>
  <c r="AQ856" i="7"/>
  <c r="AJ856" i="7"/>
  <c r="R858" i="7"/>
  <c r="X857" i="7" s="1"/>
  <c r="N858" i="7"/>
  <c r="J857" i="7"/>
  <c r="S858" i="7"/>
  <c r="AR857" i="7" s="1"/>
  <c r="AT857" i="7"/>
  <c r="Y857" i="7"/>
  <c r="AF856" i="7"/>
  <c r="AN856" i="7"/>
  <c r="AM856" i="7"/>
  <c r="AD856" i="7"/>
  <c r="AS856" i="7"/>
  <c r="AC856" i="7"/>
  <c r="AB856" i="7"/>
  <c r="L857" i="7"/>
  <c r="AI856" i="7"/>
  <c r="K857" i="7"/>
  <c r="Q858" i="7" l="1"/>
  <c r="T859" i="7" s="1"/>
  <c r="P858" i="7"/>
  <c r="AK857" i="7" s="1"/>
  <c r="V859" i="7"/>
  <c r="AC858" i="7" s="1"/>
  <c r="V858" i="7"/>
  <c r="U858" i="7"/>
  <c r="W858" i="7"/>
  <c r="O858" i="7"/>
  <c r="M858" i="7" s="1"/>
  <c r="Z857" i="7"/>
  <c r="AP857" i="7" l="1"/>
  <c r="AO857" i="7"/>
  <c r="AH857" i="7"/>
  <c r="AL857" i="7"/>
  <c r="AG857" i="7"/>
  <c r="AS858" i="7"/>
  <c r="L858" i="7"/>
  <c r="AB857" i="7"/>
  <c r="AI857" i="7"/>
  <c r="AE857" i="7"/>
  <c r="AQ857" i="7"/>
  <c r="AM858" i="7"/>
  <c r="AD857" i="7"/>
  <c r="AC857" i="7"/>
  <c r="AS857" i="7"/>
  <c r="AM857" i="7"/>
  <c r="AK859" i="7"/>
  <c r="AM859" i="7"/>
  <c r="AL859" i="7"/>
  <c r="AJ859" i="7"/>
  <c r="AD858" i="7"/>
  <c r="N859" i="7"/>
  <c r="S859" i="7"/>
  <c r="J858" i="7"/>
  <c r="K858" i="7"/>
  <c r="AT858" i="7"/>
  <c r="R859" i="7"/>
  <c r="AN857" i="7"/>
  <c r="AJ857" i="7"/>
  <c r="AF857" i="7"/>
  <c r="AA858" i="7"/>
  <c r="AE859" i="7"/>
  <c r="AD859" i="7"/>
  <c r="Q859" i="7" l="1"/>
  <c r="Z859" i="7" s="1"/>
  <c r="AP858" i="7"/>
  <c r="AH858" i="7"/>
  <c r="AL858" i="7"/>
  <c r="O859" i="7"/>
  <c r="U859" i="7"/>
  <c r="AS859" i="7"/>
  <c r="Z858" i="7"/>
  <c r="AR858" i="7"/>
  <c r="W859" i="7"/>
  <c r="Y858" i="7"/>
  <c r="X858" i="7"/>
  <c r="AC859" i="7"/>
  <c r="AB859" i="7"/>
  <c r="P859" i="7"/>
  <c r="M859" i="7" l="1"/>
  <c r="AA859" i="7"/>
  <c r="AI858" i="7"/>
  <c r="AF859" i="7"/>
  <c r="AH859" i="7"/>
  <c r="AG859" i="7"/>
  <c r="AI859" i="7"/>
  <c r="L859" i="7"/>
  <c r="AB858" i="7"/>
  <c r="Y859" i="7"/>
  <c r="K859" i="7"/>
  <c r="K860" i="7" s="1"/>
  <c r="K861" i="7" s="1"/>
  <c r="K862" i="7" s="1"/>
  <c r="K863" i="7" s="1"/>
  <c r="K864" i="7" s="1"/>
  <c r="K865" i="7" s="1"/>
  <c r="K866" i="7" s="1"/>
  <c r="K867" i="7" s="1"/>
  <c r="K868" i="7" s="1"/>
  <c r="K869" i="7" s="1"/>
  <c r="K870" i="7" s="1"/>
  <c r="K871" i="7" s="1"/>
  <c r="X859" i="7"/>
  <c r="J859" i="7"/>
  <c r="J860" i="7" s="1"/>
  <c r="AT859" i="7"/>
  <c r="N860" i="7"/>
  <c r="AF858" i="7"/>
  <c r="AN858" i="7"/>
  <c r="AJ858" i="7"/>
  <c r="AO858" i="7"/>
  <c r="AR859" i="7"/>
  <c r="AG858" i="7"/>
  <c r="AK858" i="7"/>
  <c r="L860" i="7"/>
  <c r="AO859" i="7"/>
  <c r="AQ859" i="7"/>
  <c r="AE858" i="7"/>
  <c r="AN859" i="7"/>
  <c r="AP859" i="7"/>
  <c r="AQ858" i="7"/>
  <c r="J861" i="7" l="1"/>
  <c r="J862" i="7" s="1"/>
  <c r="J863" i="7" s="1"/>
  <c r="J864" i="7" s="1"/>
  <c r="J865" i="7" s="1"/>
  <c r="J866" i="7" s="1"/>
  <c r="J867" i="7" s="1"/>
  <c r="J868" i="7" s="1"/>
  <c r="J869" i="7" s="1"/>
  <c r="J870" i="7" s="1"/>
  <c r="J871" i="7" s="1"/>
  <c r="U861" i="7"/>
  <c r="V861" i="7"/>
  <c r="W861" i="7"/>
  <c r="M861" i="7" l="1"/>
  <c r="AN861" i="7"/>
  <c r="AQ860" i="7"/>
  <c r="AE860" i="7"/>
  <c r="W862" i="7"/>
  <c r="AP861" i="7"/>
  <c r="AO861" i="7"/>
  <c r="AK861" i="7"/>
  <c r="V862" i="7"/>
  <c r="AM860" i="7"/>
  <c r="AJ861" i="7"/>
  <c r="AL861" i="7"/>
  <c r="AC860" i="7"/>
  <c r="AS860" i="7"/>
  <c r="AD860" i="7"/>
  <c r="AT861" i="7"/>
  <c r="AG861" i="7"/>
  <c r="N862" i="7"/>
  <c r="AF861" i="7"/>
  <c r="L861" i="7"/>
  <c r="AI860" i="7"/>
  <c r="U862" i="7"/>
  <c r="M862" i="7" s="1"/>
  <c r="AH861" i="7"/>
  <c r="AB860" i="7"/>
  <c r="AD861" i="7" l="1"/>
  <c r="AS861" i="7"/>
  <c r="AK862" i="7"/>
  <c r="V863" i="7"/>
  <c r="AM862" i="7" s="1"/>
  <c r="AC861" i="7"/>
  <c r="AL862" i="7"/>
  <c r="AJ862" i="7"/>
  <c r="AM861" i="7"/>
  <c r="U863" i="7"/>
  <c r="L862" i="7"/>
  <c r="AG862" i="7"/>
  <c r="AT862" i="7"/>
  <c r="AB861" i="7"/>
  <c r="AF862" i="7"/>
  <c r="N863" i="7"/>
  <c r="AH862" i="7"/>
  <c r="AI862" i="7"/>
  <c r="AQ861" i="7"/>
  <c r="W863" i="7"/>
  <c r="AP862" i="7"/>
  <c r="AE861" i="7"/>
  <c r="AO862" i="7"/>
  <c r="AN862" i="7"/>
  <c r="AI861" i="7"/>
  <c r="M863" i="7" l="1"/>
  <c r="AQ862" i="7"/>
  <c r="W864" i="7"/>
  <c r="AN863" i="7"/>
  <c r="AP863" i="7"/>
  <c r="AE862" i="7"/>
  <c r="AO863" i="7"/>
  <c r="AK863" i="7"/>
  <c r="AL863" i="7"/>
  <c r="AS862" i="7"/>
  <c r="AJ863" i="7"/>
  <c r="AD862" i="7"/>
  <c r="AC862" i="7"/>
  <c r="V864" i="7"/>
  <c r="AT863" i="7"/>
  <c r="AH863" i="7"/>
  <c r="AF863" i="7"/>
  <c r="U864" i="7"/>
  <c r="AG863" i="7"/>
  <c r="AB862" i="7"/>
  <c r="L863" i="7"/>
  <c r="N864" i="7"/>
  <c r="AI863" i="7"/>
  <c r="M864" i="7" l="1"/>
  <c r="AM863" i="7"/>
  <c r="V865" i="7"/>
  <c r="AM864" i="7" s="1"/>
  <c r="AC863" i="7"/>
  <c r="AK864" i="7"/>
  <c r="AS863" i="7"/>
  <c r="AD863" i="7"/>
  <c r="AL864" i="7"/>
  <c r="AJ864" i="7"/>
  <c r="AQ863" i="7"/>
  <c r="AO864" i="7"/>
  <c r="AP864" i="7"/>
  <c r="AN864" i="7"/>
  <c r="AE863" i="7"/>
  <c r="W865" i="7"/>
  <c r="AT864" i="7"/>
  <c r="L864" i="7"/>
  <c r="N865" i="7"/>
  <c r="U865" i="7"/>
  <c r="AB863" i="7"/>
  <c r="AF864" i="7"/>
  <c r="AG864" i="7"/>
  <c r="AH864" i="7"/>
  <c r="AI864" i="7" l="1"/>
  <c r="M865" i="7"/>
  <c r="AQ864" i="7"/>
  <c r="AO865" i="7"/>
  <c r="AP865" i="7"/>
  <c r="W866" i="7"/>
  <c r="AN865" i="7"/>
  <c r="AE864" i="7"/>
  <c r="AT865" i="7"/>
  <c r="N866" i="7"/>
  <c r="AB864" i="7"/>
  <c r="AF865" i="7"/>
  <c r="U866" i="7"/>
  <c r="M866" i="7" s="1"/>
  <c r="AG865" i="7"/>
  <c r="AH865" i="7"/>
  <c r="L865" i="7"/>
  <c r="AL865" i="7"/>
  <c r="AS864" i="7"/>
  <c r="AC864" i="7"/>
  <c r="V866" i="7"/>
  <c r="AK865" i="7"/>
  <c r="AJ865" i="7"/>
  <c r="AD864" i="7"/>
  <c r="AN866" i="7" l="1"/>
  <c r="AO866" i="7"/>
  <c r="AE865" i="7"/>
  <c r="AP866" i="7"/>
  <c r="W867" i="7"/>
  <c r="AM865" i="7"/>
  <c r="AD865" i="7"/>
  <c r="AJ866" i="7"/>
  <c r="V867" i="7"/>
  <c r="AS865" i="7"/>
  <c r="AK866" i="7"/>
  <c r="AC865" i="7"/>
  <c r="AL866" i="7"/>
  <c r="AQ865" i="7"/>
  <c r="N867" i="7"/>
  <c r="AF866" i="7"/>
  <c r="U867" i="7"/>
  <c r="L866" i="7"/>
  <c r="AH866" i="7"/>
  <c r="AT866" i="7"/>
  <c r="AG866" i="7"/>
  <c r="AB865" i="7"/>
  <c r="AI865" i="7"/>
  <c r="AI866" i="7" l="1"/>
  <c r="M867" i="7"/>
  <c r="AQ866" i="7"/>
  <c r="W868" i="7"/>
  <c r="AQ867" i="7" s="1"/>
  <c r="AE866" i="7"/>
  <c r="AN867" i="7"/>
  <c r="AP867" i="7"/>
  <c r="AO867" i="7"/>
  <c r="N868" i="7"/>
  <c r="AF867" i="7"/>
  <c r="AT867" i="7"/>
  <c r="AG867" i="7"/>
  <c r="AH867" i="7"/>
  <c r="U868" i="7"/>
  <c r="AB866" i="7"/>
  <c r="L867" i="7"/>
  <c r="AJ867" i="7"/>
  <c r="AL867" i="7"/>
  <c r="V868" i="7"/>
  <c r="AM867" i="7" s="1"/>
  <c r="AS866" i="7"/>
  <c r="AD866" i="7"/>
  <c r="AK867" i="7"/>
  <c r="AC866" i="7"/>
  <c r="AM866" i="7"/>
  <c r="AI867" i="7" l="1"/>
  <c r="M868" i="7"/>
  <c r="N869" i="7" s="1"/>
  <c r="AT868" i="7"/>
  <c r="AH868" i="7"/>
  <c r="AG868" i="7"/>
  <c r="AB867" i="7"/>
  <c r="U869" i="7"/>
  <c r="M869" i="7" s="1"/>
  <c r="L868" i="7"/>
  <c r="AF868" i="7"/>
  <c r="V869" i="7"/>
  <c r="AK868" i="7"/>
  <c r="AL868" i="7"/>
  <c r="AS867" i="7"/>
  <c r="AJ868" i="7"/>
  <c r="AD867" i="7"/>
  <c r="AC867" i="7"/>
  <c r="W869" i="7"/>
  <c r="AP868" i="7"/>
  <c r="AN868" i="7"/>
  <c r="AO868" i="7"/>
  <c r="AE867" i="7"/>
  <c r="AI868" i="7" l="1"/>
  <c r="AT869" i="7"/>
  <c r="AF869" i="7"/>
  <c r="AB868" i="7"/>
  <c r="U870" i="7"/>
  <c r="L869" i="7"/>
  <c r="N870" i="7"/>
  <c r="AG869" i="7"/>
  <c r="AH869" i="7"/>
  <c r="AD868" i="7"/>
  <c r="AL869" i="7"/>
  <c r="AS868" i="7"/>
  <c r="AJ869" i="7"/>
  <c r="V870" i="7"/>
  <c r="AK869" i="7"/>
  <c r="AC868" i="7"/>
  <c r="AQ868" i="7"/>
  <c r="AO869" i="7"/>
  <c r="AN869" i="7"/>
  <c r="AP869" i="7"/>
  <c r="W870" i="7"/>
  <c r="AE868" i="7"/>
  <c r="AM868" i="7"/>
  <c r="M870" i="7" l="1"/>
  <c r="AC869" i="7"/>
  <c r="AS869" i="7"/>
  <c r="AD869" i="7"/>
  <c r="AK870" i="7"/>
  <c r="AJ870" i="7"/>
  <c r="V871" i="7"/>
  <c r="AM870" i="7" s="1"/>
  <c r="AL870" i="7"/>
  <c r="AT870" i="7"/>
  <c r="AB869" i="7"/>
  <c r="AF870" i="7"/>
  <c r="AG870" i="7"/>
  <c r="AH870" i="7"/>
  <c r="N871" i="7"/>
  <c r="L870" i="7"/>
  <c r="U871" i="7"/>
  <c r="AM869" i="7"/>
  <c r="AI869" i="7"/>
  <c r="AE869" i="7"/>
  <c r="W871" i="7"/>
  <c r="AP870" i="7"/>
  <c r="AO870" i="7"/>
  <c r="AN870" i="7"/>
  <c r="AQ869" i="7"/>
  <c r="AI870" i="7" l="1"/>
  <c r="M871" i="7"/>
  <c r="AT871" i="7"/>
  <c r="Q872" i="7"/>
  <c r="N872" i="7"/>
  <c r="AI871" i="7"/>
  <c r="AB870" i="7"/>
  <c r="O872" i="7"/>
  <c r="L871" i="7"/>
  <c r="L872" i="7"/>
  <c r="P872" i="7"/>
  <c r="AO871" i="7" s="1"/>
  <c r="AH871" i="7"/>
  <c r="AS870" i="7"/>
  <c r="AD870" i="7"/>
  <c r="AM871" i="7"/>
  <c r="AC870" i="7"/>
  <c r="AQ870" i="7"/>
  <c r="AQ871" i="7"/>
  <c r="AE870" i="7"/>
  <c r="AP871" i="7"/>
  <c r="AJ871" i="7" l="1"/>
  <c r="M872" i="7"/>
  <c r="AK871" i="7"/>
  <c r="AN871" i="7"/>
  <c r="J872" i="7"/>
  <c r="K872" i="7"/>
  <c r="Q873" i="7" s="1"/>
  <c r="N873" i="7"/>
  <c r="R873" i="7"/>
  <c r="X872" i="7" s="1"/>
  <c r="S873" i="7"/>
  <c r="Y872" i="7" s="1"/>
  <c r="AT872" i="7"/>
  <c r="AF871" i="7"/>
  <c r="T873" i="7"/>
  <c r="AA872" i="7" s="1"/>
  <c r="AL871" i="7"/>
  <c r="AG871" i="7"/>
  <c r="AR872" i="7" l="1"/>
  <c r="Z872" i="7"/>
  <c r="T874" i="7"/>
  <c r="AL872" i="7"/>
  <c r="AP872" i="7"/>
  <c r="AH872" i="7"/>
  <c r="AA873" i="7"/>
  <c r="V874" i="7"/>
  <c r="AS873" i="7" s="1"/>
  <c r="U873" i="7"/>
  <c r="V873" i="7"/>
  <c r="W873" i="7"/>
  <c r="O873" i="7"/>
  <c r="M873" i="7" s="1"/>
  <c r="P873" i="7"/>
  <c r="AD873" i="7" l="1"/>
  <c r="AS872" i="7"/>
  <c r="AD872" i="7"/>
  <c r="AM873" i="7"/>
  <c r="AC872" i="7"/>
  <c r="AM872" i="7"/>
  <c r="AB872" i="7"/>
  <c r="AI872" i="7"/>
  <c r="L873" i="7"/>
  <c r="AK872" i="7"/>
  <c r="AG872" i="7"/>
  <c r="AO872" i="7"/>
  <c r="AQ872" i="7"/>
  <c r="AE872" i="7"/>
  <c r="AJ872" i="7"/>
  <c r="S874" i="7"/>
  <c r="Y873" i="7" s="1"/>
  <c r="AN872" i="7"/>
  <c r="J873" i="7"/>
  <c r="AF872" i="7"/>
  <c r="K873" i="7"/>
  <c r="Q874" i="7" s="1"/>
  <c r="AP873" i="7" s="1"/>
  <c r="N874" i="7"/>
  <c r="AT873" i="7"/>
  <c r="R874" i="7"/>
  <c r="AC873" i="7"/>
  <c r="O874" i="7" l="1"/>
  <c r="AR873" i="7"/>
  <c r="U874" i="7"/>
  <c r="AI873" i="7" s="1"/>
  <c r="W874" i="7"/>
  <c r="AE873" i="7" s="1"/>
  <c r="R875" i="7"/>
  <c r="X874" i="7" s="1"/>
  <c r="AJ873" i="7"/>
  <c r="AN873" i="7"/>
  <c r="AF873" i="7"/>
  <c r="AH873" i="7"/>
  <c r="AL873" i="7"/>
  <c r="P874" i="7"/>
  <c r="T875" i="7"/>
  <c r="AA874" i="7" s="1"/>
  <c r="X873" i="7"/>
  <c r="Z873" i="7"/>
  <c r="M874" i="7" l="1"/>
  <c r="N875" i="7" s="1"/>
  <c r="AB873" i="7"/>
  <c r="AQ873" i="7"/>
  <c r="K874" i="7"/>
  <c r="AT874" i="7"/>
  <c r="AG873" i="7"/>
  <c r="AO873" i="7"/>
  <c r="AK873" i="7"/>
  <c r="J874" i="7"/>
  <c r="S875" i="7"/>
  <c r="AR874" i="7" s="1"/>
  <c r="Y874" i="7" l="1"/>
  <c r="Z874" i="7"/>
  <c r="P875" i="7"/>
  <c r="O875" i="7"/>
  <c r="L874" i="7"/>
  <c r="V875" i="7"/>
  <c r="U875" i="7"/>
  <c r="W875" i="7"/>
  <c r="Q875" i="7"/>
  <c r="M875" i="7" l="1"/>
  <c r="AD874" i="7"/>
  <c r="AM874" i="7"/>
  <c r="AS874" i="7"/>
  <c r="AC874" i="7"/>
  <c r="R876" i="7"/>
  <c r="J875" i="7"/>
  <c r="O876" i="7" s="1"/>
  <c r="S876" i="7"/>
  <c r="Y875" i="7" s="1"/>
  <c r="N876" i="7"/>
  <c r="AT875" i="7"/>
  <c r="K875" i="7"/>
  <c r="AJ874" i="7"/>
  <c r="AF874" i="7"/>
  <c r="AN874" i="7"/>
  <c r="AG874" i="7"/>
  <c r="AK874" i="7"/>
  <c r="AO874" i="7"/>
  <c r="L875" i="7"/>
  <c r="AI874" i="7"/>
  <c r="AB874" i="7"/>
  <c r="T876" i="7"/>
  <c r="AA875" i="7" s="1"/>
  <c r="AL874" i="7"/>
  <c r="AH874" i="7"/>
  <c r="AP874" i="7"/>
  <c r="AE874" i="7"/>
  <c r="AQ874" i="7"/>
  <c r="W876" i="7" l="1"/>
  <c r="AQ875" i="7" s="1"/>
  <c r="V876" i="7"/>
  <c r="AS875" i="7" s="1"/>
  <c r="AR875" i="7"/>
  <c r="X875" i="7"/>
  <c r="AN875" i="7"/>
  <c r="R877" i="7"/>
  <c r="X876" i="7" s="1"/>
  <c r="AC875" i="7"/>
  <c r="AF875" i="7"/>
  <c r="Q876" i="7"/>
  <c r="Z875" i="7"/>
  <c r="AJ875" i="7"/>
  <c r="AE875" i="7"/>
  <c r="AM875" i="7"/>
  <c r="U876" i="7"/>
  <c r="P876" i="7"/>
  <c r="M876" i="7" s="1"/>
  <c r="AD875" i="7" l="1"/>
  <c r="AT876" i="7"/>
  <c r="K876" i="7"/>
  <c r="AO875" i="7"/>
  <c r="AK875" i="7"/>
  <c r="AG875" i="7"/>
  <c r="S877" i="7"/>
  <c r="AR876" i="7" s="1"/>
  <c r="AB875" i="7"/>
  <c r="L876" i="7"/>
  <c r="AI875" i="7"/>
  <c r="N877" i="7"/>
  <c r="T877" i="7"/>
  <c r="AH875" i="7"/>
  <c r="AP875" i="7"/>
  <c r="AL875" i="7"/>
  <c r="J876" i="7"/>
  <c r="O877" i="7" s="1"/>
  <c r="U877" i="7" l="1"/>
  <c r="AB876" i="7" s="1"/>
  <c r="P877" i="7"/>
  <c r="AG876" i="7" s="1"/>
  <c r="Q877" i="7"/>
  <c r="AH876" i="7" s="1"/>
  <c r="R878" i="7"/>
  <c r="X877" i="7" s="1"/>
  <c r="AJ876" i="7"/>
  <c r="AN876" i="7"/>
  <c r="AF876" i="7"/>
  <c r="AA876" i="7"/>
  <c r="V877" i="7"/>
  <c r="W877" i="7"/>
  <c r="Y876" i="7"/>
  <c r="Z876" i="7"/>
  <c r="AI876" i="7"/>
  <c r="AK876" i="7" l="1"/>
  <c r="M877" i="7"/>
  <c r="AL876" i="7"/>
  <c r="AO876" i="7"/>
  <c r="AP876" i="7"/>
  <c r="S878" i="7"/>
  <c r="Z877" i="7" s="1"/>
  <c r="K877" i="7"/>
  <c r="T878" i="7"/>
  <c r="AA877" i="7" s="1"/>
  <c r="J877" i="7"/>
  <c r="AQ876" i="7"/>
  <c r="AE876" i="7"/>
  <c r="AS876" i="7"/>
  <c r="AC876" i="7"/>
  <c r="AD876" i="7"/>
  <c r="AM876" i="7"/>
  <c r="AT877" i="7"/>
  <c r="L877" i="7"/>
  <c r="N878" i="7"/>
  <c r="U878" i="7" l="1"/>
  <c r="AI877" i="7" s="1"/>
  <c r="P878" i="7"/>
  <c r="AO877" i="7" s="1"/>
  <c r="Y877" i="7"/>
  <c r="AR877" i="7"/>
  <c r="V878" i="7"/>
  <c r="O878" i="7"/>
  <c r="AB877" i="7"/>
  <c r="W878" i="7"/>
  <c r="AE877" i="7" s="1"/>
  <c r="Q878" i="7"/>
  <c r="AP877" i="7" s="1"/>
  <c r="AG877" i="7"/>
  <c r="AJ877" i="7" l="1"/>
  <c r="M878" i="7"/>
  <c r="N879" i="7" s="1"/>
  <c r="AK877" i="7"/>
  <c r="AQ877" i="7"/>
  <c r="L878" i="7"/>
  <c r="AH877" i="7"/>
  <c r="AL877" i="7"/>
  <c r="T879" i="7"/>
  <c r="AA878" i="7" s="1"/>
  <c r="J878" i="7"/>
  <c r="AS877" i="7"/>
  <c r="R879" i="7"/>
  <c r="X878" i="7" s="1"/>
  <c r="AM877" i="7"/>
  <c r="S879" i="7"/>
  <c r="Z878" i="7" s="1"/>
  <c r="AD877" i="7"/>
  <c r="AN877" i="7"/>
  <c r="AT878" i="7"/>
  <c r="AC877" i="7"/>
  <c r="AF877" i="7"/>
  <c r="K878" i="7"/>
  <c r="V879" i="7" l="1"/>
  <c r="W879" i="7"/>
  <c r="U879" i="7"/>
  <c r="AB878" i="7" s="1"/>
  <c r="Y878" i="7"/>
  <c r="AR878" i="7"/>
  <c r="O879" i="7"/>
  <c r="M879" i="7" s="1"/>
  <c r="Q879" i="7"/>
  <c r="P879" i="7"/>
  <c r="AD878" i="7"/>
  <c r="AC878" i="7"/>
  <c r="AS878" i="7"/>
  <c r="AM878" i="7"/>
  <c r="L879" i="7" l="1"/>
  <c r="AI878" i="7"/>
  <c r="S880" i="7"/>
  <c r="Y879" i="7" s="1"/>
  <c r="K879" i="7"/>
  <c r="R880" i="7"/>
  <c r="X879" i="7" s="1"/>
  <c r="AT879" i="7"/>
  <c r="N880" i="7"/>
  <c r="AE878" i="7"/>
  <c r="AQ878" i="7"/>
  <c r="AJ878" i="7"/>
  <c r="AN878" i="7"/>
  <c r="AF878" i="7"/>
  <c r="J879" i="7"/>
  <c r="W880" i="7" s="1"/>
  <c r="AE879" i="7" s="1"/>
  <c r="AK878" i="7"/>
  <c r="AO878" i="7"/>
  <c r="AG878" i="7"/>
  <c r="AL878" i="7"/>
  <c r="AH878" i="7"/>
  <c r="T880" i="7"/>
  <c r="AA879" i="7" s="1"/>
  <c r="AP878" i="7"/>
  <c r="V880" i="7"/>
  <c r="AM879" i="7" s="1"/>
  <c r="O880" i="7"/>
  <c r="U880" i="7"/>
  <c r="Z879" i="7" l="1"/>
  <c r="AR879" i="7"/>
  <c r="AQ879" i="7"/>
  <c r="P880" i="7"/>
  <c r="M880" i="7" s="1"/>
  <c r="Q880" i="7"/>
  <c r="T881" i="7" s="1"/>
  <c r="AA880" i="7" s="1"/>
  <c r="AD879" i="7"/>
  <c r="AC879" i="7"/>
  <c r="AS879" i="7"/>
  <c r="L880" i="7"/>
  <c r="AB879" i="7"/>
  <c r="AI879" i="7"/>
  <c r="AF879" i="7"/>
  <c r="R881" i="7"/>
  <c r="AN879" i="7"/>
  <c r="AJ879" i="7"/>
  <c r="N881" i="7" l="1"/>
  <c r="S881" i="7"/>
  <c r="AR880" i="7" s="1"/>
  <c r="J880" i="7"/>
  <c r="AG879" i="7"/>
  <c r="AO879" i="7"/>
  <c r="AK879" i="7"/>
  <c r="AL879" i="7"/>
  <c r="AT880" i="7"/>
  <c r="AP879" i="7"/>
  <c r="K880" i="7"/>
  <c r="AH879" i="7"/>
  <c r="Q881" i="7"/>
  <c r="AP880" i="7" s="1"/>
  <c r="O881" i="7"/>
  <c r="Z880" i="7"/>
  <c r="P881" i="7"/>
  <c r="X880" i="7"/>
  <c r="Y880" i="7"/>
  <c r="V881" i="7"/>
  <c r="W881" i="7"/>
  <c r="R882" i="7" l="1"/>
  <c r="U881" i="7"/>
  <c r="M881" i="7" s="1"/>
  <c r="N882" i="7" s="1"/>
  <c r="AF880" i="7"/>
  <c r="AI880" i="7"/>
  <c r="AB880" i="7"/>
  <c r="AN880" i="7"/>
  <c r="AH880" i="7"/>
  <c r="T882" i="7"/>
  <c r="AA881" i="7" s="1"/>
  <c r="AJ880" i="7"/>
  <c r="X881" i="7"/>
  <c r="AL880" i="7"/>
  <c r="AO880" i="7"/>
  <c r="AK880" i="7"/>
  <c r="AG880" i="7"/>
  <c r="S882" i="7"/>
  <c r="AE880" i="7"/>
  <c r="AQ880" i="7"/>
  <c r="J881" i="7"/>
  <c r="AD880" i="7"/>
  <c r="AS880" i="7"/>
  <c r="AC880" i="7"/>
  <c r="AM880" i="7"/>
  <c r="L881" i="7"/>
  <c r="K881" i="7"/>
  <c r="AT881" i="7" l="1"/>
  <c r="P882" i="7"/>
  <c r="AG881" i="7" s="1"/>
  <c r="W882" i="7"/>
  <c r="Z881" i="7"/>
  <c r="Y881" i="7"/>
  <c r="V882" i="7"/>
  <c r="O882" i="7"/>
  <c r="M882" i="7" s="1"/>
  <c r="U882" i="7"/>
  <c r="Q882" i="7"/>
  <c r="AR881" i="7"/>
  <c r="AK881" i="7" l="1"/>
  <c r="AO881" i="7"/>
  <c r="AE881" i="7"/>
  <c r="AQ881" i="7"/>
  <c r="T883" i="7"/>
  <c r="AH881" i="7"/>
  <c r="AP881" i="7"/>
  <c r="AL881" i="7"/>
  <c r="AS881" i="7"/>
  <c r="AC881" i="7"/>
  <c r="AD881" i="7"/>
  <c r="AM881" i="7"/>
  <c r="AB881" i="7"/>
  <c r="L882" i="7"/>
  <c r="O883" i="7"/>
  <c r="AI881" i="7"/>
  <c r="AT882" i="7"/>
  <c r="R883" i="7"/>
  <c r="X882" i="7" s="1"/>
  <c r="S883" i="7"/>
  <c r="Z882" i="7" s="1"/>
  <c r="J882" i="7"/>
  <c r="K882" i="7"/>
  <c r="Q883" i="7" s="1"/>
  <c r="N883" i="7"/>
  <c r="Y882" i="7"/>
  <c r="AF881" i="7"/>
  <c r="AN881" i="7"/>
  <c r="AJ881" i="7"/>
  <c r="P883" i="7" l="1"/>
  <c r="M883" i="7" s="1"/>
  <c r="N884" i="7" s="1"/>
  <c r="V883" i="7"/>
  <c r="AD882" i="7" s="1"/>
  <c r="U883" i="7"/>
  <c r="AI882" i="7" s="1"/>
  <c r="T884" i="7"/>
  <c r="AP882" i="7"/>
  <c r="AH882" i="7"/>
  <c r="AL882" i="7"/>
  <c r="AG882" i="7"/>
  <c r="AK882" i="7"/>
  <c r="R884" i="7"/>
  <c r="K883" i="7"/>
  <c r="Q884" i="7" s="1"/>
  <c r="S884" i="7"/>
  <c r="Y883" i="7" s="1"/>
  <c r="J883" i="7"/>
  <c r="V884" i="7" s="1"/>
  <c r="AM883" i="7" s="1"/>
  <c r="AJ882" i="7"/>
  <c r="AS882" i="7"/>
  <c r="AM882" i="7"/>
  <c r="W883" i="7"/>
  <c r="L883" i="7" s="1"/>
  <c r="AB882" i="7"/>
  <c r="AR882" i="7"/>
  <c r="AF882" i="7"/>
  <c r="AN882" i="7"/>
  <c r="AA882" i="7"/>
  <c r="P884" i="7" l="1"/>
  <c r="AR884" i="7" s="1"/>
  <c r="AO882" i="7"/>
  <c r="AC882" i="7"/>
  <c r="W884" i="7"/>
  <c r="AQ884" i="7" s="1"/>
  <c r="AT883" i="7"/>
  <c r="AS883" i="7"/>
  <c r="AC883" i="7"/>
  <c r="O884" i="7"/>
  <c r="Z884" i="7"/>
  <c r="AA884" i="7"/>
  <c r="AL883" i="7"/>
  <c r="AR883" i="7"/>
  <c r="AS884" i="7"/>
  <c r="AK883" i="7"/>
  <c r="AQ882" i="7"/>
  <c r="AP883" i="7"/>
  <c r="AO883" i="7"/>
  <c r="AE882" i="7"/>
  <c r="AM884" i="7"/>
  <c r="AH883" i="7"/>
  <c r="AD883" i="7"/>
  <c r="X883" i="7"/>
  <c r="AB884" i="7"/>
  <c r="AC884" i="7"/>
  <c r="Z883" i="7"/>
  <c r="U884" i="7"/>
  <c r="AG883" i="7"/>
  <c r="AE883" i="7"/>
  <c r="AA883" i="7"/>
  <c r="AE884" i="7"/>
  <c r="AD884" i="7"/>
  <c r="AF883" i="7" l="1"/>
  <c r="M884" i="7"/>
  <c r="AQ883" i="7"/>
  <c r="AT884" i="7"/>
  <c r="Y884" i="7"/>
  <c r="AN883" i="7"/>
  <c r="L884" i="7"/>
  <c r="J884" i="7"/>
  <c r="K884" i="7"/>
  <c r="AJ883" i="7"/>
  <c r="X884" i="7"/>
  <c r="AI883" i="7"/>
  <c r="AI884" i="7"/>
  <c r="L885" i="7"/>
  <c r="AB883" i="7"/>
  <c r="N885" i="7"/>
  <c r="P885" i="7" l="1"/>
  <c r="AG884" i="7" s="1"/>
  <c r="Q885" i="7"/>
  <c r="AH884" i="7" s="1"/>
  <c r="O885" i="7"/>
  <c r="AO884" i="7"/>
  <c r="AK884" i="7"/>
  <c r="AL884" i="7"/>
  <c r="T886" i="7"/>
  <c r="AP884" i="7"/>
  <c r="AT885" i="7" l="1"/>
  <c r="M885" i="7"/>
  <c r="N886" i="7" s="1"/>
  <c r="AN884" i="7"/>
  <c r="S886" i="7"/>
  <c r="Y885" i="7" s="1"/>
  <c r="AF884" i="7"/>
  <c r="J885" i="7"/>
  <c r="P886" i="7" s="1"/>
  <c r="K885" i="7"/>
  <c r="Q886" i="7" s="1"/>
  <c r="AH885" i="7" s="1"/>
  <c r="R886" i="7"/>
  <c r="X885" i="7" s="1"/>
  <c r="AJ884" i="7"/>
  <c r="AA885" i="7"/>
  <c r="AR885" i="7" l="1"/>
  <c r="W886" i="7"/>
  <c r="U886" i="7"/>
  <c r="O886" i="7"/>
  <c r="V886" i="7"/>
  <c r="L886" i="7" s="1"/>
  <c r="T887" i="7"/>
  <c r="AA886" i="7" s="1"/>
  <c r="AP885" i="7"/>
  <c r="AL885" i="7"/>
  <c r="Z885" i="7"/>
  <c r="V887" i="7"/>
  <c r="AC886" i="7" s="1"/>
  <c r="AB885" i="7"/>
  <c r="AI885" i="7"/>
  <c r="AG885" i="7"/>
  <c r="AO885" i="7"/>
  <c r="AK885" i="7"/>
  <c r="AC885" i="7"/>
  <c r="AQ885" i="7"/>
  <c r="AE885" i="7"/>
  <c r="J886" i="7"/>
  <c r="AT886" i="7"/>
  <c r="AN885" i="7"/>
  <c r="AJ885" i="7"/>
  <c r="S887" i="7" l="1"/>
  <c r="M886" i="7"/>
  <c r="N887" i="7" s="1"/>
  <c r="R887" i="7"/>
  <c r="X886" i="7" s="1"/>
  <c r="K886" i="7"/>
  <c r="AD885" i="7"/>
  <c r="AF885" i="7"/>
  <c r="AS885" i="7"/>
  <c r="AM886" i="7"/>
  <c r="AM885" i="7"/>
  <c r="AS886" i="7"/>
  <c r="Q887" i="7"/>
  <c r="T888" i="7" s="1"/>
  <c r="AA887" i="7" s="1"/>
  <c r="AD886" i="7"/>
  <c r="W887" i="7"/>
  <c r="AQ886" i="7" s="1"/>
  <c r="U887" i="7"/>
  <c r="AB886" i="7" s="1"/>
  <c r="O887" i="7"/>
  <c r="M887" i="7" s="1"/>
  <c r="Z886" i="7"/>
  <c r="AR886" i="7"/>
  <c r="Y886" i="7"/>
  <c r="P887" i="7"/>
  <c r="AP886" i="7" l="1"/>
  <c r="AL886" i="7"/>
  <c r="AE886" i="7"/>
  <c r="AH886" i="7"/>
  <c r="AI886" i="7"/>
  <c r="AK886" i="7"/>
  <c r="AG886" i="7"/>
  <c r="AO886" i="7"/>
  <c r="N888" i="7"/>
  <c r="AT887" i="7"/>
  <c r="J887" i="7"/>
  <c r="R888" i="7"/>
  <c r="K887" i="7"/>
  <c r="S888" i="7"/>
  <c r="Y887" i="7" s="1"/>
  <c r="AF886" i="7"/>
  <c r="AJ886" i="7"/>
  <c r="AN886" i="7"/>
  <c r="O888" i="7" l="1"/>
  <c r="V888" i="7"/>
  <c r="W888" i="7"/>
  <c r="U888" i="7"/>
  <c r="P888" i="7"/>
  <c r="Z887" i="7"/>
  <c r="AR887" i="7"/>
  <c r="X887" i="7"/>
  <c r="L887" i="7"/>
  <c r="Q888" i="7"/>
  <c r="M888" i="7" l="1"/>
  <c r="AP887" i="7"/>
  <c r="T889" i="7"/>
  <c r="AL887" i="7"/>
  <c r="AH887" i="7"/>
  <c r="AK887" i="7"/>
  <c r="AO887" i="7"/>
  <c r="AG887" i="7"/>
  <c r="L888" i="7"/>
  <c r="AB887" i="7"/>
  <c r="AI887" i="7"/>
  <c r="AE887" i="7"/>
  <c r="AQ887" i="7"/>
  <c r="AM887" i="7"/>
  <c r="AD887" i="7"/>
  <c r="AS887" i="7"/>
  <c r="AC887" i="7"/>
  <c r="R889" i="7"/>
  <c r="J888" i="7"/>
  <c r="N889" i="7"/>
  <c r="K888" i="7"/>
  <c r="Q889" i="7" s="1"/>
  <c r="AT888" i="7"/>
  <c r="S889" i="7"/>
  <c r="Z888" i="7" s="1"/>
  <c r="AJ887" i="7"/>
  <c r="AF887" i="7"/>
  <c r="AN887" i="7"/>
  <c r="O889" i="7" l="1"/>
  <c r="P889" i="7"/>
  <c r="AG888" i="7" s="1"/>
  <c r="AF888" i="7"/>
  <c r="AH888" i="7"/>
  <c r="T890" i="7"/>
  <c r="AP888" i="7"/>
  <c r="AL888" i="7"/>
  <c r="Y888" i="7"/>
  <c r="X888" i="7"/>
  <c r="AR888" i="7"/>
  <c r="AA888" i="7"/>
  <c r="W889" i="7"/>
  <c r="V889" i="7"/>
  <c r="U889" i="7"/>
  <c r="R890" i="7" l="1"/>
  <c r="M889" i="7"/>
  <c r="AN888" i="7"/>
  <c r="AK888" i="7"/>
  <c r="AO888" i="7"/>
  <c r="AJ888" i="7"/>
  <c r="S890" i="7"/>
  <c r="Y889" i="7" s="1"/>
  <c r="K889" i="7"/>
  <c r="Q890" i="7" s="1"/>
  <c r="AP889" i="7" s="1"/>
  <c r="J889" i="7"/>
  <c r="AT889" i="7"/>
  <c r="AD888" i="7"/>
  <c r="AS888" i="7"/>
  <c r="AC888" i="7"/>
  <c r="AM888" i="7"/>
  <c r="AE888" i="7"/>
  <c r="AQ888" i="7"/>
  <c r="AA889" i="7"/>
  <c r="L889" i="7"/>
  <c r="AB888" i="7"/>
  <c r="AI888" i="7"/>
  <c r="X889" i="7"/>
  <c r="N890" i="7"/>
  <c r="U890" i="7" l="1"/>
  <c r="AI889" i="7" s="1"/>
  <c r="W890" i="7"/>
  <c r="AQ889" i="7" s="1"/>
  <c r="P890" i="7"/>
  <c r="AK889" i="7" s="1"/>
  <c r="O890" i="7"/>
  <c r="V890" i="7"/>
  <c r="AT890" i="7" s="1"/>
  <c r="Z889" i="7"/>
  <c r="AR889" i="7"/>
  <c r="AE889" i="7"/>
  <c r="K890" i="7"/>
  <c r="J890" i="7"/>
  <c r="V891" i="7" s="1"/>
  <c r="AM890" i="7" s="1"/>
  <c r="S891" i="7"/>
  <c r="Y890" i="7" s="1"/>
  <c r="AS889" i="7"/>
  <c r="AC889" i="7"/>
  <c r="AJ889" i="7"/>
  <c r="AO889" i="7"/>
  <c r="AH889" i="7"/>
  <c r="T891" i="7"/>
  <c r="AG889" i="7"/>
  <c r="L890" i="7"/>
  <c r="AB889" i="7"/>
  <c r="AL889" i="7"/>
  <c r="AN889" i="7" l="1"/>
  <c r="M890" i="7"/>
  <c r="N891" i="7" s="1"/>
  <c r="AF889" i="7"/>
  <c r="R891" i="7"/>
  <c r="AD889" i="7"/>
  <c r="AM889" i="7"/>
  <c r="Q891" i="7"/>
  <c r="AL890" i="7" s="1"/>
  <c r="O891" i="7"/>
  <c r="AJ890" i="7" s="1"/>
  <c r="Z890" i="7"/>
  <c r="AR890" i="7"/>
  <c r="W891" i="7"/>
  <c r="V892" i="7"/>
  <c r="AD891" i="7" s="1"/>
  <c r="AS890" i="7"/>
  <c r="AC890" i="7"/>
  <c r="AD890" i="7"/>
  <c r="X890" i="7"/>
  <c r="P891" i="7"/>
  <c r="AA890" i="7"/>
  <c r="U891" i="7"/>
  <c r="AH890" i="7" l="1"/>
  <c r="AP890" i="7"/>
  <c r="R892" i="7"/>
  <c r="M891" i="7"/>
  <c r="N892" i="7" s="1"/>
  <c r="AN890" i="7"/>
  <c r="AF890" i="7"/>
  <c r="T892" i="7"/>
  <c r="AA891" i="7" s="1"/>
  <c r="K891" i="7"/>
  <c r="AS891" i="7"/>
  <c r="AC891" i="7"/>
  <c r="AE890" i="7"/>
  <c r="AQ890" i="7"/>
  <c r="X891" i="7"/>
  <c r="S892" i="7"/>
  <c r="AR891" i="7" s="1"/>
  <c r="AT891" i="7"/>
  <c r="L891" i="7"/>
  <c r="AB890" i="7"/>
  <c r="AI890" i="7"/>
  <c r="AM891" i="7"/>
  <c r="AO890" i="7"/>
  <c r="AK890" i="7"/>
  <c r="AG890" i="7"/>
  <c r="J891" i="7"/>
  <c r="Q892" i="7" s="1"/>
  <c r="P892" i="7" l="1"/>
  <c r="AG891" i="7" s="1"/>
  <c r="T893" i="7"/>
  <c r="AL891" i="7"/>
  <c r="AP891" i="7"/>
  <c r="AH891" i="7"/>
  <c r="AK891" i="7"/>
  <c r="W892" i="7"/>
  <c r="Z891" i="7"/>
  <c r="Y891" i="7"/>
  <c r="U892" i="7"/>
  <c r="O892" i="7"/>
  <c r="K892" i="7" l="1"/>
  <c r="M892" i="7"/>
  <c r="N893" i="7" s="1"/>
  <c r="AO891" i="7"/>
  <c r="AB891" i="7"/>
  <c r="AI891" i="7"/>
  <c r="AJ891" i="7"/>
  <c r="S893" i="7"/>
  <c r="J892" i="7"/>
  <c r="Q893" i="7" s="1"/>
  <c r="AT892" i="7"/>
  <c r="R893" i="7"/>
  <c r="AN891" i="7"/>
  <c r="AF891" i="7"/>
  <c r="AE891" i="7"/>
  <c r="AQ891" i="7"/>
  <c r="AA892" i="7"/>
  <c r="U893" i="7" l="1"/>
  <c r="AI892" i="7" s="1"/>
  <c r="W893" i="7"/>
  <c r="AQ892" i="7" s="1"/>
  <c r="X892" i="7"/>
  <c r="AH892" i="7"/>
  <c r="T894" i="7"/>
  <c r="AL892" i="7"/>
  <c r="L892" i="7"/>
  <c r="V893" i="7"/>
  <c r="P893" i="7"/>
  <c r="Y892" i="7"/>
  <c r="Z892" i="7"/>
  <c r="AR892" i="7"/>
  <c r="AP892" i="7"/>
  <c r="O893" i="7"/>
  <c r="M893" i="7" l="1"/>
  <c r="AB892" i="7"/>
  <c r="AE892" i="7"/>
  <c r="AM892" i="7"/>
  <c r="AC892" i="7"/>
  <c r="AD892" i="7"/>
  <c r="AS892" i="7"/>
  <c r="N894" i="7"/>
  <c r="K893" i="7"/>
  <c r="Q894" i="7" s="1"/>
  <c r="J893" i="7"/>
  <c r="AJ892" i="7"/>
  <c r="R894" i="7"/>
  <c r="S894" i="7"/>
  <c r="AT893" i="7"/>
  <c r="AN892" i="7"/>
  <c r="AF892" i="7"/>
  <c r="L893" i="7"/>
  <c r="AO892" i="7"/>
  <c r="AK892" i="7"/>
  <c r="AG892" i="7"/>
  <c r="AA893" i="7"/>
  <c r="T895" i="7" l="1"/>
  <c r="AA894" i="7" s="1"/>
  <c r="AH893" i="7"/>
  <c r="AP893" i="7"/>
  <c r="AL893" i="7"/>
  <c r="Z893" i="7"/>
  <c r="W894" i="7"/>
  <c r="V894" i="7"/>
  <c r="U894" i="7"/>
  <c r="O894" i="7"/>
  <c r="X893" i="7"/>
  <c r="P894" i="7"/>
  <c r="Y893" i="7"/>
  <c r="AR893" i="7"/>
  <c r="M894" i="7" l="1"/>
  <c r="L894" i="7"/>
  <c r="AI893" i="7"/>
  <c r="AB893" i="7"/>
  <c r="AE893" i="7"/>
  <c r="AQ893" i="7"/>
  <c r="AD893" i="7"/>
  <c r="AC893" i="7"/>
  <c r="AS893" i="7"/>
  <c r="AM893" i="7"/>
  <c r="AO893" i="7"/>
  <c r="AG893" i="7"/>
  <c r="AK893" i="7"/>
  <c r="N895" i="7"/>
  <c r="AT894" i="7"/>
  <c r="J894" i="7"/>
  <c r="K894" i="7"/>
  <c r="R895" i="7"/>
  <c r="S895" i="7"/>
  <c r="Y894" i="7" s="1"/>
  <c r="X894" i="7"/>
  <c r="AN893" i="7"/>
  <c r="AF893" i="7"/>
  <c r="AJ893" i="7"/>
  <c r="Q895" i="7" l="1"/>
  <c r="P895" i="7"/>
  <c r="AG894" i="7" s="1"/>
  <c r="T896" i="7"/>
  <c r="AA895" i="7" s="1"/>
  <c r="AL894" i="7"/>
  <c r="AP894" i="7"/>
  <c r="AH894" i="7"/>
  <c r="AK894" i="7"/>
  <c r="AO894" i="7"/>
  <c r="Z894" i="7"/>
  <c r="O895" i="7"/>
  <c r="M895" i="7" s="1"/>
  <c r="AR894" i="7"/>
  <c r="U895" i="7"/>
  <c r="V895" i="7"/>
  <c r="W895" i="7"/>
  <c r="R896" i="7" l="1"/>
  <c r="AT895" i="7"/>
  <c r="S896" i="7"/>
  <c r="J895" i="7"/>
  <c r="N896" i="7"/>
  <c r="K895" i="7"/>
  <c r="Q896" i="7" s="1"/>
  <c r="Y895" i="7"/>
  <c r="AF894" i="7"/>
  <c r="AJ894" i="7"/>
  <c r="AN894" i="7"/>
  <c r="AD894" i="7"/>
  <c r="AC894" i="7"/>
  <c r="AS894" i="7"/>
  <c r="AM894" i="7"/>
  <c r="AE894" i="7"/>
  <c r="AQ894" i="7"/>
  <c r="L895" i="7"/>
  <c r="AB894" i="7"/>
  <c r="AI894" i="7"/>
  <c r="W896" i="7" l="1"/>
  <c r="AQ895" i="7" s="1"/>
  <c r="O896" i="7"/>
  <c r="AE895" i="7"/>
  <c r="X895" i="7"/>
  <c r="AP895" i="7"/>
  <c r="T897" i="7"/>
  <c r="R897" i="7"/>
  <c r="AL895" i="7"/>
  <c r="AH895" i="7"/>
  <c r="Z895" i="7"/>
  <c r="AR895" i="7"/>
  <c r="AF895" i="7"/>
  <c r="V896" i="7"/>
  <c r="U896" i="7"/>
  <c r="P896" i="7"/>
  <c r="S897" i="7" s="1"/>
  <c r="AJ895" i="7" l="1"/>
  <c r="M896" i="7"/>
  <c r="AN895" i="7"/>
  <c r="K896" i="7"/>
  <c r="Y896" i="7"/>
  <c r="Z896" i="7"/>
  <c r="J896" i="7"/>
  <c r="P897" i="7" s="1"/>
  <c r="AG896" i="7" s="1"/>
  <c r="X896" i="7"/>
  <c r="AK895" i="7"/>
  <c r="AR896" i="7"/>
  <c r="AO895" i="7"/>
  <c r="AG895" i="7"/>
  <c r="AI895" i="7"/>
  <c r="L896" i="7"/>
  <c r="O897" i="7"/>
  <c r="Q897" i="7"/>
  <c r="AL896" i="7" s="1"/>
  <c r="AB895" i="7"/>
  <c r="AA896" i="7"/>
  <c r="AD895" i="7"/>
  <c r="AC895" i="7"/>
  <c r="AS895" i="7"/>
  <c r="AM895" i="7"/>
  <c r="N897" i="7"/>
  <c r="AT896" i="7"/>
  <c r="AJ896" i="7" l="1"/>
  <c r="M897" i="7"/>
  <c r="AF896" i="7"/>
  <c r="W897" i="7"/>
  <c r="V897" i="7"/>
  <c r="T898" i="7"/>
  <c r="AP896" i="7"/>
  <c r="U897" i="7"/>
  <c r="AT897" i="7" s="1"/>
  <c r="K897" i="7"/>
  <c r="J897" i="7"/>
  <c r="N898" i="7"/>
  <c r="S898" i="7"/>
  <c r="Z897" i="7" s="1"/>
  <c r="R898" i="7"/>
  <c r="X897" i="7" s="1"/>
  <c r="AN896" i="7"/>
  <c r="AR897" i="7"/>
  <c r="AO896" i="7"/>
  <c r="AK896" i="7"/>
  <c r="AH896" i="7"/>
  <c r="Y897" i="7" l="1"/>
  <c r="AB896" i="7"/>
  <c r="L897" i="7"/>
  <c r="P898" i="7"/>
  <c r="AO897" i="7" s="1"/>
  <c r="Q898" i="7"/>
  <c r="AP897" i="7" s="1"/>
  <c r="O898" i="7"/>
  <c r="U898" i="7"/>
  <c r="AI896" i="7"/>
  <c r="V899" i="7"/>
  <c r="AC898" i="7" s="1"/>
  <c r="AA897" i="7"/>
  <c r="AD896" i="7"/>
  <c r="AK897" i="7"/>
  <c r="AC896" i="7"/>
  <c r="AS896" i="7"/>
  <c r="V898" i="7"/>
  <c r="AM897" i="7" s="1"/>
  <c r="AM896" i="7"/>
  <c r="AQ896" i="7"/>
  <c r="AE896" i="7"/>
  <c r="W898" i="7"/>
  <c r="AQ897" i="7" s="1"/>
  <c r="AG897" i="7" l="1"/>
  <c r="AJ897" i="7"/>
  <c r="M898" i="7"/>
  <c r="AL897" i="7"/>
  <c r="AS898" i="7"/>
  <c r="AF897" i="7"/>
  <c r="K898" i="7"/>
  <c r="N899" i="7"/>
  <c r="S899" i="7"/>
  <c r="Z898" i="7" s="1"/>
  <c r="R899" i="7"/>
  <c r="AT898" i="7"/>
  <c r="J898" i="7"/>
  <c r="T899" i="7"/>
  <c r="AA898" i="7" s="1"/>
  <c r="AM898" i="7"/>
  <c r="AC897" i="7"/>
  <c r="AS897" i="7"/>
  <c r="AD897" i="7"/>
  <c r="AH897" i="7"/>
  <c r="L898" i="7"/>
  <c r="AB897" i="7"/>
  <c r="AE897" i="7"/>
  <c r="AN897" i="7"/>
  <c r="AD898" i="7"/>
  <c r="AI897" i="7"/>
  <c r="AR898" i="7" l="1"/>
  <c r="Y898" i="7"/>
  <c r="O899" i="7"/>
  <c r="U899" i="7"/>
  <c r="P899" i="7"/>
  <c r="Q899" i="7"/>
  <c r="X898" i="7"/>
  <c r="W899" i="7"/>
  <c r="M899" i="7" l="1"/>
  <c r="T900" i="7"/>
  <c r="AL898" i="7"/>
  <c r="AH898" i="7"/>
  <c r="AP898" i="7"/>
  <c r="AO898" i="7"/>
  <c r="AK898" i="7"/>
  <c r="AG898" i="7"/>
  <c r="AE898" i="7"/>
  <c r="AQ898" i="7"/>
  <c r="R900" i="7"/>
  <c r="N900" i="7"/>
  <c r="J899" i="7"/>
  <c r="V900" i="7" s="1"/>
  <c r="K899" i="7"/>
  <c r="L899" i="7" s="1"/>
  <c r="AT899" i="7"/>
  <c r="S900" i="7"/>
  <c r="AS900" i="7" s="1"/>
  <c r="AF898" i="7"/>
  <c r="AJ898" i="7"/>
  <c r="AN898" i="7"/>
  <c r="AI898" i="7"/>
  <c r="AB898" i="7"/>
  <c r="P900" i="7" l="1"/>
  <c r="O900" i="7"/>
  <c r="W900" i="7"/>
  <c r="AQ899" i="7" s="1"/>
  <c r="Q900" i="7"/>
  <c r="AP899" i="7" s="1"/>
  <c r="AR900" i="7"/>
  <c r="AK899" i="7"/>
  <c r="Y899" i="7"/>
  <c r="AR899" i="7"/>
  <c r="AJ899" i="7"/>
  <c r="Y900" i="7"/>
  <c r="K900" i="7"/>
  <c r="X900" i="7"/>
  <c r="AM900" i="7"/>
  <c r="AM899" i="7"/>
  <c r="AD899" i="7"/>
  <c r="AC899" i="7"/>
  <c r="AS899" i="7"/>
  <c r="AO899" i="7"/>
  <c r="Z899" i="7"/>
  <c r="AQ900" i="7"/>
  <c r="AE899" i="7"/>
  <c r="AG899" i="7"/>
  <c r="AA899" i="7"/>
  <c r="AE900" i="7"/>
  <c r="AD900" i="7"/>
  <c r="X899" i="7"/>
  <c r="AC900" i="7"/>
  <c r="AB900" i="7"/>
  <c r="U900" i="7"/>
  <c r="AF899" i="7" l="1"/>
  <c r="M900" i="7"/>
  <c r="AH899" i="7"/>
  <c r="AN899" i="7"/>
  <c r="J900" i="7"/>
  <c r="P901" i="7" s="1"/>
  <c r="AG900" i="7" s="1"/>
  <c r="Z900" i="7"/>
  <c r="AA900" i="7"/>
  <c r="AL899" i="7"/>
  <c r="L901" i="7"/>
  <c r="L900" i="7"/>
  <c r="AI900" i="7"/>
  <c r="O901" i="7"/>
  <c r="Q901" i="7"/>
  <c r="AH900" i="7" s="1"/>
  <c r="AB899" i="7"/>
  <c r="AI899" i="7"/>
  <c r="AT900" i="7"/>
  <c r="N901" i="7"/>
  <c r="M901" i="7" l="1"/>
  <c r="R902" i="7"/>
  <c r="AT901" i="7"/>
  <c r="J901" i="7"/>
  <c r="K901" i="7"/>
  <c r="Q902" i="7" s="1"/>
  <c r="X901" i="7"/>
  <c r="N902" i="7"/>
  <c r="AJ900" i="7"/>
  <c r="AN900" i="7"/>
  <c r="S902" i="7"/>
  <c r="Y901" i="7" s="1"/>
  <c r="AO900" i="7"/>
  <c r="AK900" i="7"/>
  <c r="AF900" i="7"/>
  <c r="T902" i="7"/>
  <c r="Z901" i="7"/>
  <c r="AP900" i="7"/>
  <c r="AL900" i="7"/>
  <c r="AR901" i="7" l="1"/>
  <c r="AH901" i="7"/>
  <c r="T903" i="7"/>
  <c r="AP901" i="7"/>
  <c r="AL901" i="7"/>
  <c r="AA902" i="7"/>
  <c r="O902" i="7"/>
  <c r="M902" i="7" s="1"/>
  <c r="P902" i="7"/>
  <c r="U902" i="7"/>
  <c r="V902" i="7"/>
  <c r="W902" i="7"/>
  <c r="AA901" i="7"/>
  <c r="W903" i="7"/>
  <c r="AE902" i="7" s="1"/>
  <c r="AQ901" i="7" l="1"/>
  <c r="AQ902" i="7"/>
  <c r="AE901" i="7"/>
  <c r="AS901" i="7"/>
  <c r="AM901" i="7"/>
  <c r="AC901" i="7"/>
  <c r="AD901" i="7"/>
  <c r="AN901" i="7"/>
  <c r="N903" i="7"/>
  <c r="R903" i="7"/>
  <c r="X902" i="7" s="1"/>
  <c r="AF901" i="7"/>
  <c r="S903" i="7"/>
  <c r="AR902" i="7" s="1"/>
  <c r="AT902" i="7"/>
  <c r="J902" i="7"/>
  <c r="AJ901" i="7"/>
  <c r="K902" i="7"/>
  <c r="Q903" i="7" s="1"/>
  <c r="AI901" i="7"/>
  <c r="L902" i="7"/>
  <c r="AB901" i="7"/>
  <c r="AK901" i="7"/>
  <c r="AO901" i="7"/>
  <c r="AG901" i="7"/>
  <c r="O903" i="7" l="1"/>
  <c r="P903" i="7"/>
  <c r="K903" i="7" s="1"/>
  <c r="V903" i="7"/>
  <c r="Z902" i="7"/>
  <c r="AP902" i="7"/>
  <c r="T904" i="7"/>
  <c r="AA903" i="7" s="1"/>
  <c r="AL902" i="7"/>
  <c r="AH902" i="7"/>
  <c r="Y902" i="7"/>
  <c r="U903" i="7"/>
  <c r="R904" i="7" l="1"/>
  <c r="M903" i="7"/>
  <c r="AF902" i="7"/>
  <c r="AJ902" i="7"/>
  <c r="AN902" i="7"/>
  <c r="X903" i="7"/>
  <c r="N904" i="7"/>
  <c r="S904" i="7"/>
  <c r="AR903" i="7" s="1"/>
  <c r="AM902" i="7"/>
  <c r="AS902" i="7"/>
  <c r="AD902" i="7"/>
  <c r="AC902" i="7"/>
  <c r="AB902" i="7"/>
  <c r="AI902" i="7"/>
  <c r="AT903" i="7"/>
  <c r="AK902" i="7"/>
  <c r="AG902" i="7"/>
  <c r="AO902" i="7"/>
  <c r="J903" i="7"/>
  <c r="L903" i="7" s="1"/>
  <c r="Q904" i="7" l="1"/>
  <c r="AH903" i="7" s="1"/>
  <c r="P904" i="7"/>
  <c r="AO903" i="7" s="1"/>
  <c r="U904" i="7"/>
  <c r="AG903" i="7"/>
  <c r="V904" i="7"/>
  <c r="W904" i="7"/>
  <c r="O904" i="7"/>
  <c r="M904" i="7" s="1"/>
  <c r="Y903" i="7"/>
  <c r="Z903" i="7"/>
  <c r="AL903" i="7"/>
  <c r="T905" i="7"/>
  <c r="AP903" i="7"/>
  <c r="AK903" i="7" l="1"/>
  <c r="J904" i="7"/>
  <c r="K904" i="7"/>
  <c r="N905" i="7"/>
  <c r="R905" i="7"/>
  <c r="S905" i="7"/>
  <c r="Y904" i="7" s="1"/>
  <c r="AN903" i="7"/>
  <c r="X904" i="7"/>
  <c r="AF903" i="7"/>
  <c r="AJ903" i="7"/>
  <c r="AT904" i="7"/>
  <c r="AQ903" i="7"/>
  <c r="AE903" i="7"/>
  <c r="W905" i="7"/>
  <c r="AQ904" i="7" s="1"/>
  <c r="AD903" i="7"/>
  <c r="AS903" i="7"/>
  <c r="AC903" i="7"/>
  <c r="AM903" i="7"/>
  <c r="V905" i="7"/>
  <c r="AM904" i="7" s="1"/>
  <c r="L904" i="7"/>
  <c r="O905" i="7"/>
  <c r="P905" i="7"/>
  <c r="Q905" i="7"/>
  <c r="AB903" i="7"/>
  <c r="U905" i="7"/>
  <c r="AI903" i="7"/>
  <c r="AA904" i="7"/>
  <c r="AJ904" i="7" l="1"/>
  <c r="M905" i="7"/>
  <c r="AN904" i="7"/>
  <c r="AP904" i="7"/>
  <c r="T906" i="7"/>
  <c r="AG904" i="7"/>
  <c r="AH904" i="7"/>
  <c r="AR904" i="7"/>
  <c r="Z904" i="7"/>
  <c r="S906" i="7"/>
  <c r="Z905" i="7" s="1"/>
  <c r="K905" i="7"/>
  <c r="J905" i="7"/>
  <c r="AT905" i="7"/>
  <c r="N906" i="7"/>
  <c r="R906" i="7"/>
  <c r="AL904" i="7"/>
  <c r="AO904" i="7"/>
  <c r="V906" i="7"/>
  <c r="AC905" i="7" s="1"/>
  <c r="AK904" i="7"/>
  <c r="O906" i="7"/>
  <c r="L905" i="7"/>
  <c r="P906" i="7"/>
  <c r="AR906" i="7" s="1"/>
  <c r="AB904" i="7"/>
  <c r="AC904" i="7"/>
  <c r="AD904" i="7"/>
  <c r="AS904" i="7"/>
  <c r="AF904" i="7"/>
  <c r="AI904" i="7"/>
  <c r="AE904" i="7"/>
  <c r="AJ905" i="7" l="1"/>
  <c r="W906" i="7"/>
  <c r="AQ906" i="7" s="1"/>
  <c r="AG905" i="7"/>
  <c r="AS905" i="7"/>
  <c r="AM905" i="7"/>
  <c r="AF905" i="7"/>
  <c r="X906" i="7"/>
  <c r="Y906" i="7"/>
  <c r="X905" i="7"/>
  <c r="AB906" i="7"/>
  <c r="AC906" i="7"/>
  <c r="AE905" i="7"/>
  <c r="AQ905" i="7"/>
  <c r="U906" i="7"/>
  <c r="AA905" i="7"/>
  <c r="AE906" i="7"/>
  <c r="AD906" i="7"/>
  <c r="AN905" i="7"/>
  <c r="AM906" i="7"/>
  <c r="AD905" i="7"/>
  <c r="Y905" i="7"/>
  <c r="AS906" i="7"/>
  <c r="AO905" i="7"/>
  <c r="AK905" i="7"/>
  <c r="Q906" i="7"/>
  <c r="M906" i="7" s="1"/>
  <c r="AR905" i="7"/>
  <c r="AL905" i="7" l="1"/>
  <c r="AA906" i="7"/>
  <c r="Z906" i="7"/>
  <c r="AP905" i="7"/>
  <c r="AH905" i="7"/>
  <c r="K906" i="7"/>
  <c r="J906" i="7"/>
  <c r="N907" i="7"/>
  <c r="AT906" i="7"/>
  <c r="AI906" i="7"/>
  <c r="L906" i="7"/>
  <c r="L907" i="7"/>
  <c r="AI905" i="7"/>
  <c r="AB905" i="7"/>
  <c r="Q907" i="7" l="1"/>
  <c r="AH906" i="7" s="1"/>
  <c r="AL906" i="7"/>
  <c r="P907" i="7"/>
  <c r="O907" i="7"/>
  <c r="M907" i="7" s="1"/>
  <c r="AP906" i="7" l="1"/>
  <c r="T908" i="7"/>
  <c r="J907" i="7"/>
  <c r="S908" i="7"/>
  <c r="K907" i="7"/>
  <c r="Q908" i="7" s="1"/>
  <c r="N908" i="7"/>
  <c r="R908" i="7"/>
  <c r="Y907" i="7"/>
  <c r="AT907" i="7"/>
  <c r="AN906" i="7"/>
  <c r="AJ906" i="7"/>
  <c r="AF906" i="7"/>
  <c r="AO906" i="7"/>
  <c r="AK906" i="7"/>
  <c r="AG906" i="7"/>
  <c r="AA907" i="7"/>
  <c r="U909" i="7" l="1"/>
  <c r="X907" i="7"/>
  <c r="AH907" i="7"/>
  <c r="T909" i="7"/>
  <c r="AP907" i="7"/>
  <c r="AL907" i="7"/>
  <c r="AR907" i="7"/>
  <c r="Z907" i="7"/>
  <c r="U908" i="7"/>
  <c r="V908" i="7"/>
  <c r="W908" i="7"/>
  <c r="P908" i="7"/>
  <c r="O908" i="7"/>
  <c r="M908" i="7" s="1"/>
  <c r="AE907" i="7" l="1"/>
  <c r="AQ907" i="7"/>
  <c r="AO907" i="7"/>
  <c r="AK907" i="7"/>
  <c r="AG907" i="7"/>
  <c r="AF907" i="7"/>
  <c r="K908" i="7"/>
  <c r="Q909" i="7" s="1"/>
  <c r="AH908" i="7" s="1"/>
  <c r="AT908" i="7"/>
  <c r="S909" i="7"/>
  <c r="R909" i="7"/>
  <c r="N909" i="7"/>
  <c r="AN907" i="7"/>
  <c r="J908" i="7"/>
  <c r="AJ907" i="7"/>
  <c r="AA908" i="7"/>
  <c r="L908" i="7"/>
  <c r="AB907" i="7"/>
  <c r="AI907" i="7"/>
  <c r="AI908" i="7"/>
  <c r="AS907" i="7"/>
  <c r="AM907" i="7"/>
  <c r="AC907" i="7"/>
  <c r="AD907" i="7"/>
  <c r="AB908" i="7"/>
  <c r="W909" i="7" l="1"/>
  <c r="P909" i="7"/>
  <c r="AK908" i="7" s="1"/>
  <c r="V909" i="7"/>
  <c r="AM908" i="7" s="1"/>
  <c r="O909" i="7"/>
  <c r="AG908" i="7"/>
  <c r="AL908" i="7"/>
  <c r="X908" i="7"/>
  <c r="Z908" i="7"/>
  <c r="AE908" i="7"/>
  <c r="AQ908" i="7"/>
  <c r="T910" i="7"/>
  <c r="Y908" i="7"/>
  <c r="AP908" i="7"/>
  <c r="AR908" i="7"/>
  <c r="AN908" i="7" l="1"/>
  <c r="M909" i="7"/>
  <c r="AO908" i="7"/>
  <c r="AF908" i="7"/>
  <c r="AJ908" i="7"/>
  <c r="S910" i="7"/>
  <c r="Z909" i="7" s="1"/>
  <c r="AC908" i="7"/>
  <c r="AS908" i="7"/>
  <c r="AD908" i="7"/>
  <c r="J909" i="7"/>
  <c r="AT909" i="7"/>
  <c r="K909" i="7"/>
  <c r="R910" i="7"/>
  <c r="X909" i="7" s="1"/>
  <c r="N910" i="7"/>
  <c r="AA909" i="7"/>
  <c r="V910" i="7" l="1"/>
  <c r="AR909" i="7"/>
  <c r="Y909" i="7"/>
  <c r="W910" i="7"/>
  <c r="P910" i="7"/>
  <c r="AO909" i="7" s="1"/>
  <c r="Q910" i="7"/>
  <c r="AL909" i="7" s="1"/>
  <c r="O910" i="7"/>
  <c r="L909" i="7"/>
  <c r="U910" i="7"/>
  <c r="AD909" i="7"/>
  <c r="AS909" i="7"/>
  <c r="AC909" i="7"/>
  <c r="AM909" i="7"/>
  <c r="AE909" i="7"/>
  <c r="AQ909" i="7"/>
  <c r="AP909" i="7"/>
  <c r="K910" i="7" l="1"/>
  <c r="M910" i="7"/>
  <c r="N911" i="7" s="1"/>
  <c r="L910" i="7"/>
  <c r="AF909" i="7"/>
  <c r="AH909" i="7"/>
  <c r="T911" i="7"/>
  <c r="AA910" i="7" s="1"/>
  <c r="AK909" i="7"/>
  <c r="AG909" i="7"/>
  <c r="AN909" i="7"/>
  <c r="R911" i="7"/>
  <c r="X910" i="7" s="1"/>
  <c r="S911" i="7"/>
  <c r="Z910" i="7" s="1"/>
  <c r="AJ909" i="7"/>
  <c r="J910" i="7"/>
  <c r="W911" i="7" s="1"/>
  <c r="AT910" i="7"/>
  <c r="AB909" i="7"/>
  <c r="AI909" i="7"/>
  <c r="P911" i="7" l="1"/>
  <c r="U911" i="7"/>
  <c r="AI910" i="7" s="1"/>
  <c r="O911" i="7"/>
  <c r="AR910" i="7"/>
  <c r="Q911" i="7"/>
  <c r="S912" i="7" s="1"/>
  <c r="Z911" i="7" s="1"/>
  <c r="V911" i="7"/>
  <c r="AS910" i="7" s="1"/>
  <c r="Y910" i="7"/>
  <c r="AB910" i="7"/>
  <c r="AG910" i="7"/>
  <c r="AK910" i="7"/>
  <c r="AO910" i="7"/>
  <c r="AE910" i="7"/>
  <c r="AQ910" i="7"/>
  <c r="R912" i="7"/>
  <c r="AF910" i="7" l="1"/>
  <c r="M911" i="7"/>
  <c r="AT911" i="7"/>
  <c r="AJ910" i="7"/>
  <c r="AN910" i="7"/>
  <c r="AD910" i="7"/>
  <c r="AM910" i="7"/>
  <c r="AP910" i="7"/>
  <c r="T912" i="7"/>
  <c r="AA911" i="7" s="1"/>
  <c r="AH910" i="7"/>
  <c r="AL910" i="7"/>
  <c r="J911" i="7"/>
  <c r="L911" i="7"/>
  <c r="N912" i="7"/>
  <c r="K911" i="7"/>
  <c r="V912" i="7" s="1"/>
  <c r="AC910" i="7"/>
  <c r="Y911" i="7"/>
  <c r="X911" i="7"/>
  <c r="AR911" i="7"/>
  <c r="Q912" i="7" l="1"/>
  <c r="W912" i="7"/>
  <c r="O912" i="7"/>
  <c r="U912" i="7"/>
  <c r="P912" i="7"/>
  <c r="AT912" i="7" s="1"/>
  <c r="AD911" i="7"/>
  <c r="AC911" i="7"/>
  <c r="AM911" i="7"/>
  <c r="AS911" i="7"/>
  <c r="AE911" i="7"/>
  <c r="AQ911" i="7"/>
  <c r="T913" i="7"/>
  <c r="AL911" i="7"/>
  <c r="AH911" i="7"/>
  <c r="AP911" i="7"/>
  <c r="AJ911" i="7" l="1"/>
  <c r="M912" i="7"/>
  <c r="R913" i="7"/>
  <c r="X912" i="7" s="1"/>
  <c r="AF911" i="7"/>
  <c r="AN911" i="7"/>
  <c r="AK911" i="7"/>
  <c r="AO911" i="7"/>
  <c r="AB911" i="7"/>
  <c r="AI911" i="7"/>
  <c r="S913" i="7"/>
  <c r="AR912" i="7" s="1"/>
  <c r="L912" i="7"/>
  <c r="J912" i="7"/>
  <c r="N913" i="7"/>
  <c r="K912" i="7"/>
  <c r="AG911" i="7"/>
  <c r="AA912" i="7"/>
  <c r="Y912" i="7" l="1"/>
  <c r="Q913" i="7"/>
  <c r="T914" i="7" s="1"/>
  <c r="AA913" i="7" s="1"/>
  <c r="V913" i="7"/>
  <c r="O913" i="7"/>
  <c r="U913" i="7"/>
  <c r="AI912" i="7" s="1"/>
  <c r="AL912" i="7"/>
  <c r="W913" i="7"/>
  <c r="AE912" i="7" s="1"/>
  <c r="AP912" i="7"/>
  <c r="P913" i="7"/>
  <c r="Z912" i="7"/>
  <c r="AN912" i="7"/>
  <c r="AK912" i="7"/>
  <c r="AE914" i="7"/>
  <c r="AJ912" i="7" l="1"/>
  <c r="M913" i="7"/>
  <c r="AB912" i="7"/>
  <c r="AF912" i="7"/>
  <c r="AD914" i="7"/>
  <c r="R914" i="7"/>
  <c r="AC914" i="7" s="1"/>
  <c r="K913" i="7"/>
  <c r="N914" i="7"/>
  <c r="L913" i="7"/>
  <c r="AT913" i="7"/>
  <c r="AQ912" i="7"/>
  <c r="AH912" i="7"/>
  <c r="S914" i="7"/>
  <c r="AR913" i="7" s="1"/>
  <c r="AO912" i="7"/>
  <c r="J913" i="7"/>
  <c r="U914" i="7" s="1"/>
  <c r="AG912" i="7"/>
  <c r="AM912" i="7"/>
  <c r="AD912" i="7"/>
  <c r="AC912" i="7"/>
  <c r="AS912" i="7"/>
  <c r="Q914" i="7"/>
  <c r="AH913" i="7" s="1"/>
  <c r="AB914" i="7"/>
  <c r="X913" i="7"/>
  <c r="W914" i="7" l="1"/>
  <c r="Y913" i="7"/>
  <c r="AS914" i="7"/>
  <c r="Z913" i="7"/>
  <c r="Z914" i="7"/>
  <c r="AP913" i="7"/>
  <c r="AL913" i="7"/>
  <c r="V914" i="7"/>
  <c r="L915" i="7" s="1"/>
  <c r="P914" i="7"/>
  <c r="O914" i="7"/>
  <c r="M914" i="7" s="1"/>
  <c r="AA914" i="7"/>
  <c r="AQ914" i="7"/>
  <c r="AE913" i="7"/>
  <c r="AQ913" i="7"/>
  <c r="AB913" i="7"/>
  <c r="AI914" i="7"/>
  <c r="AI913" i="7"/>
  <c r="AN913" i="7" l="1"/>
  <c r="J914" i="7"/>
  <c r="X914" i="7"/>
  <c r="Y914" i="7"/>
  <c r="AF913" i="7"/>
  <c r="N915" i="7"/>
  <c r="AJ913" i="7"/>
  <c r="K914" i="7"/>
  <c r="Q915" i="7" s="1"/>
  <c r="AH914" i="7" s="1"/>
  <c r="AO913" i="7"/>
  <c r="AK913" i="7"/>
  <c r="AG913" i="7"/>
  <c r="AR914" i="7"/>
  <c r="AC913" i="7"/>
  <c r="AM914" i="7"/>
  <c r="AM913" i="7"/>
  <c r="AS913" i="7"/>
  <c r="AD913" i="7"/>
  <c r="L914" i="7"/>
  <c r="AT914" i="7"/>
  <c r="AL914" i="7" l="1"/>
  <c r="P915" i="7"/>
  <c r="O915" i="7"/>
  <c r="M915" i="7" s="1"/>
  <c r="T916" i="7"/>
  <c r="AA915" i="7" s="1"/>
  <c r="AP914" i="7"/>
  <c r="J915" i="7" l="1"/>
  <c r="S916" i="7"/>
  <c r="AN914" i="7"/>
  <c r="R916" i="7"/>
  <c r="AT915" i="7"/>
  <c r="K915" i="7"/>
  <c r="Q916" i="7" s="1"/>
  <c r="AL915" i="7" s="1"/>
  <c r="N916" i="7"/>
  <c r="AJ914" i="7"/>
  <c r="AF914" i="7"/>
  <c r="AK914" i="7"/>
  <c r="AG914" i="7"/>
  <c r="AO914" i="7"/>
  <c r="AP915" i="7" l="1"/>
  <c r="AH915" i="7"/>
  <c r="T917" i="7"/>
  <c r="X915" i="7"/>
  <c r="U917" i="7"/>
  <c r="AB916" i="7" s="1"/>
  <c r="Z915" i="7"/>
  <c r="AR915" i="7"/>
  <c r="Y915" i="7"/>
  <c r="O916" i="7"/>
  <c r="W916" i="7"/>
  <c r="V916" i="7"/>
  <c r="P916" i="7"/>
  <c r="U916" i="7"/>
  <c r="AA916" i="7"/>
  <c r="M916" i="7" l="1"/>
  <c r="AB915" i="7"/>
  <c r="AI916" i="7"/>
  <c r="L916" i="7"/>
  <c r="AI915" i="7"/>
  <c r="AK915" i="7"/>
  <c r="AG915" i="7"/>
  <c r="AO915" i="7"/>
  <c r="AS915" i="7"/>
  <c r="AC915" i="7"/>
  <c r="AM915" i="7"/>
  <c r="AD915" i="7"/>
  <c r="AE915" i="7"/>
  <c r="AQ915" i="7"/>
  <c r="J916" i="7"/>
  <c r="O917" i="7" s="1"/>
  <c r="AN915" i="7"/>
  <c r="N917" i="7"/>
  <c r="R917" i="7"/>
  <c r="X916" i="7" s="1"/>
  <c r="S917" i="7"/>
  <c r="AT916" i="7"/>
  <c r="AJ915" i="7"/>
  <c r="K916" i="7"/>
  <c r="Q917" i="7" s="1"/>
  <c r="AF915" i="7"/>
  <c r="AJ916" i="7" l="1"/>
  <c r="R918" i="7"/>
  <c r="X917" i="7" s="1"/>
  <c r="AN916" i="7"/>
  <c r="AF916" i="7"/>
  <c r="Z916" i="7"/>
  <c r="Y916" i="7"/>
  <c r="AP916" i="7"/>
  <c r="T918" i="7"/>
  <c r="AA917" i="7" s="1"/>
  <c r="AL916" i="7"/>
  <c r="W917" i="7"/>
  <c r="AR916" i="7"/>
  <c r="P917" i="7"/>
  <c r="K917" i="7" s="1"/>
  <c r="V917" i="7"/>
  <c r="AH916" i="7"/>
  <c r="M917" i="7" l="1"/>
  <c r="S918" i="7"/>
  <c r="Z917" i="7" s="1"/>
  <c r="AO916" i="7"/>
  <c r="AK916" i="7"/>
  <c r="AR917" i="7"/>
  <c r="AG916" i="7"/>
  <c r="N918" i="7"/>
  <c r="AD916" i="7"/>
  <c r="AS916" i="7"/>
  <c r="AC916" i="7"/>
  <c r="AM916" i="7"/>
  <c r="AT917" i="7"/>
  <c r="AQ916" i="7"/>
  <c r="AE916" i="7"/>
  <c r="J917" i="7"/>
  <c r="L917" i="7" s="1"/>
  <c r="Q918" i="7" l="1"/>
  <c r="P918" i="7"/>
  <c r="AK917" i="7" s="1"/>
  <c r="Y917" i="7"/>
  <c r="AO917" i="7"/>
  <c r="AG917" i="7"/>
  <c r="T919" i="7"/>
  <c r="AA918" i="7" s="1"/>
  <c r="AP917" i="7"/>
  <c r="AH917" i="7"/>
  <c r="AL917" i="7"/>
  <c r="V918" i="7"/>
  <c r="O918" i="7"/>
  <c r="M918" i="7" s="1"/>
  <c r="U918" i="7"/>
  <c r="W918" i="7"/>
  <c r="AD917" i="7" l="1"/>
  <c r="AC917" i="7"/>
  <c r="AS917" i="7"/>
  <c r="AM917" i="7"/>
  <c r="AI917" i="7"/>
  <c r="L918" i="7"/>
  <c r="AB917" i="7"/>
  <c r="AE917" i="7"/>
  <c r="AQ917" i="7"/>
  <c r="AJ917" i="7"/>
  <c r="AT918" i="7"/>
  <c r="N919" i="7"/>
  <c r="J918" i="7"/>
  <c r="R919" i="7"/>
  <c r="X918" i="7" s="1"/>
  <c r="S919" i="7"/>
  <c r="Y918" i="7" s="1"/>
  <c r="AF917" i="7"/>
  <c r="K918" i="7"/>
  <c r="AN917" i="7"/>
  <c r="O919" i="7" l="1"/>
  <c r="Q919" i="7"/>
  <c r="T920" i="7" s="1"/>
  <c r="AA919" i="7" s="1"/>
  <c r="P919" i="7"/>
  <c r="K919" i="7" s="1"/>
  <c r="R920" i="7"/>
  <c r="X919" i="7" s="1"/>
  <c r="AF918" i="7"/>
  <c r="AN918" i="7"/>
  <c r="U919" i="7"/>
  <c r="V919" i="7"/>
  <c r="Z918" i="7"/>
  <c r="AR918" i="7"/>
  <c r="W919" i="7"/>
  <c r="AJ918" i="7"/>
  <c r="M919" i="7" l="1"/>
  <c r="AL918" i="7"/>
  <c r="AP918" i="7"/>
  <c r="AT919" i="7"/>
  <c r="N920" i="7"/>
  <c r="AH918" i="7"/>
  <c r="J919" i="7"/>
  <c r="W920" i="7" s="1"/>
  <c r="AE919" i="7" s="1"/>
  <c r="AC918" i="7"/>
  <c r="AD918" i="7"/>
  <c r="AS918" i="7"/>
  <c r="AM918" i="7"/>
  <c r="AB918" i="7"/>
  <c r="L919" i="7"/>
  <c r="AI918" i="7"/>
  <c r="O920" i="7"/>
  <c r="U920" i="7"/>
  <c r="AI919" i="7" s="1"/>
  <c r="AG918" i="7"/>
  <c r="AO918" i="7"/>
  <c r="AK918" i="7"/>
  <c r="AE918" i="7"/>
  <c r="AQ918" i="7"/>
  <c r="S920" i="7"/>
  <c r="AR919" i="7" s="1"/>
  <c r="AF919" i="7" l="1"/>
  <c r="AQ919" i="7"/>
  <c r="Q920" i="7"/>
  <c r="T921" i="7" s="1"/>
  <c r="AA920" i="7" s="1"/>
  <c r="V920" i="7"/>
  <c r="L920" i="7" s="1"/>
  <c r="P920" i="7"/>
  <c r="AO919" i="7" s="1"/>
  <c r="AJ919" i="7"/>
  <c r="V921" i="7"/>
  <c r="AM920" i="7" s="1"/>
  <c r="AB919" i="7"/>
  <c r="Z919" i="7"/>
  <c r="Y919" i="7"/>
  <c r="R921" i="7"/>
  <c r="X920" i="7" s="1"/>
  <c r="AN919" i="7"/>
  <c r="AH919" i="7"/>
  <c r="AM919" i="7"/>
  <c r="AD919" i="7" l="1"/>
  <c r="M920" i="7"/>
  <c r="N921" i="7" s="1"/>
  <c r="AC919" i="7"/>
  <c r="K920" i="7"/>
  <c r="Q921" i="7" s="1"/>
  <c r="AS919" i="7"/>
  <c r="AL919" i="7"/>
  <c r="AT920" i="7"/>
  <c r="J920" i="7"/>
  <c r="P921" i="7" s="1"/>
  <c r="AS920" i="7"/>
  <c r="AK919" i="7"/>
  <c r="S921" i="7"/>
  <c r="Y920" i="7" s="1"/>
  <c r="AG919" i="7"/>
  <c r="AP919" i="7"/>
  <c r="AC920" i="7"/>
  <c r="AD920" i="7"/>
  <c r="O921" i="7" l="1"/>
  <c r="W921" i="7"/>
  <c r="U921" i="7"/>
  <c r="Z920" i="7"/>
  <c r="AR920" i="7"/>
  <c r="T922" i="7"/>
  <c r="AA921" i="7" s="1"/>
  <c r="AP920" i="7"/>
  <c r="AL920" i="7"/>
  <c r="AH920" i="7"/>
  <c r="AG920" i="7"/>
  <c r="AK920" i="7"/>
  <c r="AO920" i="7"/>
  <c r="AE920" i="7"/>
  <c r="AQ920" i="7"/>
  <c r="AN920" i="7"/>
  <c r="AF920" i="7"/>
  <c r="K921" i="7"/>
  <c r="J921" i="7"/>
  <c r="R922" i="7"/>
  <c r="X921" i="7" s="1"/>
  <c r="AT921" i="7"/>
  <c r="S922" i="7"/>
  <c r="AR921" i="7" s="1"/>
  <c r="AJ920" i="7"/>
  <c r="AB920" i="7"/>
  <c r="AI920" i="7"/>
  <c r="M921" i="7" l="1"/>
  <c r="N922" i="7" s="1"/>
  <c r="V922" i="7"/>
  <c r="U922" i="7"/>
  <c r="P922" i="7"/>
  <c r="O922" i="7"/>
  <c r="W922" i="7"/>
  <c r="L921" i="7"/>
  <c r="Q922" i="7"/>
  <c r="Z921" i="7"/>
  <c r="Y921" i="7"/>
  <c r="M922" i="7" l="1"/>
  <c r="AP921" i="7"/>
  <c r="T923" i="7"/>
  <c r="AL921" i="7"/>
  <c r="AH921" i="7"/>
  <c r="AQ921" i="7"/>
  <c r="AE921" i="7"/>
  <c r="AF921" i="7"/>
  <c r="AT922" i="7"/>
  <c r="AN921" i="7"/>
  <c r="S923" i="7"/>
  <c r="R923" i="7"/>
  <c r="X922" i="7" s="1"/>
  <c r="AJ921" i="7"/>
  <c r="N923" i="7"/>
  <c r="K922" i="7"/>
  <c r="Q923" i="7" s="1"/>
  <c r="J922" i="7"/>
  <c r="AK921" i="7"/>
  <c r="AG921" i="7"/>
  <c r="AO921" i="7"/>
  <c r="AA922" i="7"/>
  <c r="AI921" i="7"/>
  <c r="AB921" i="7"/>
  <c r="L922" i="7"/>
  <c r="AD921" i="7"/>
  <c r="AS921" i="7"/>
  <c r="AM921" i="7"/>
  <c r="AC921" i="7"/>
  <c r="AH922" i="7" l="1"/>
  <c r="AL922" i="7"/>
  <c r="AP922" i="7"/>
  <c r="T924" i="7"/>
  <c r="AA923" i="7" s="1"/>
  <c r="U923" i="7"/>
  <c r="V923" i="7"/>
  <c r="W923" i="7"/>
  <c r="O923" i="7"/>
  <c r="M923" i="7" s="1"/>
  <c r="Y922" i="7"/>
  <c r="AR922" i="7"/>
  <c r="P923" i="7"/>
  <c r="Z922" i="7"/>
  <c r="AS922" i="7" l="1"/>
  <c r="AM922" i="7"/>
  <c r="AC922" i="7"/>
  <c r="AD922" i="7"/>
  <c r="L923" i="7"/>
  <c r="AI922" i="7"/>
  <c r="AB922" i="7"/>
  <c r="AG922" i="7"/>
  <c r="AK922" i="7"/>
  <c r="AO922" i="7"/>
  <c r="AF922" i="7"/>
  <c r="R924" i="7"/>
  <c r="J923" i="7"/>
  <c r="W924" i="7" s="1"/>
  <c r="K923" i="7"/>
  <c r="Q924" i="7" s="1"/>
  <c r="AJ922" i="7"/>
  <c r="AN922" i="7"/>
  <c r="S924" i="7"/>
  <c r="Y923" i="7" s="1"/>
  <c r="AT923" i="7"/>
  <c r="N924" i="7"/>
  <c r="AE922" i="7"/>
  <c r="AQ922" i="7"/>
  <c r="AE923" i="7" l="1"/>
  <c r="AQ923" i="7"/>
  <c r="AP923" i="7"/>
  <c r="T925" i="7"/>
  <c r="AL923" i="7"/>
  <c r="AH923" i="7"/>
  <c r="P924" i="7"/>
  <c r="O924" i="7"/>
  <c r="V924" i="7"/>
  <c r="U924" i="7"/>
  <c r="X923" i="7"/>
  <c r="AR923" i="7"/>
  <c r="Z923" i="7"/>
  <c r="M924" i="7" l="1"/>
  <c r="AE925" i="7"/>
  <c r="AD925" i="7"/>
  <c r="AD923" i="7"/>
  <c r="AC923" i="7"/>
  <c r="AS923" i="7"/>
  <c r="AM923" i="7"/>
  <c r="V925" i="7"/>
  <c r="AF923" i="7"/>
  <c r="J924" i="7"/>
  <c r="K924" i="7"/>
  <c r="O925" i="7" s="1"/>
  <c r="N925" i="7"/>
  <c r="AN923" i="7"/>
  <c r="S925" i="7"/>
  <c r="AT924" i="7"/>
  <c r="R925" i="7"/>
  <c r="X924" i="7" s="1"/>
  <c r="AJ923" i="7"/>
  <c r="AB923" i="7"/>
  <c r="L924" i="7"/>
  <c r="Q925" i="7"/>
  <c r="AI923" i="7"/>
  <c r="AO923" i="7"/>
  <c r="AG923" i="7"/>
  <c r="AK923" i="7"/>
  <c r="AA924" i="7"/>
  <c r="W925" i="7" l="1"/>
  <c r="Z924" i="7"/>
  <c r="AS925" i="7"/>
  <c r="AD924" i="7"/>
  <c r="AS924" i="7"/>
  <c r="AM925" i="7"/>
  <c r="AC924" i="7"/>
  <c r="AA925" i="7"/>
  <c r="AP924" i="7"/>
  <c r="Z925" i="7"/>
  <c r="AR924" i="7"/>
  <c r="Y925" i="7"/>
  <c r="X925" i="7"/>
  <c r="AN924" i="7"/>
  <c r="AM924" i="7"/>
  <c r="Y924" i="7"/>
  <c r="AF924" i="7"/>
  <c r="AB925" i="7"/>
  <c r="AC925" i="7"/>
  <c r="AL924" i="7"/>
  <c r="AQ925" i="7"/>
  <c r="AE924" i="7"/>
  <c r="AQ924" i="7"/>
  <c r="AH924" i="7"/>
  <c r="P925" i="7"/>
  <c r="M925" i="7" s="1"/>
  <c r="AJ924" i="7"/>
  <c r="U925" i="7"/>
  <c r="AO924" i="7" l="1"/>
  <c r="AR925" i="7"/>
  <c r="AG924" i="7"/>
  <c r="AK924" i="7"/>
  <c r="J925" i="7"/>
  <c r="N926" i="7"/>
  <c r="K925" i="7"/>
  <c r="Q926" i="7" s="1"/>
  <c r="L926" i="7"/>
  <c r="L925" i="7"/>
  <c r="AI925" i="7"/>
  <c r="AB924" i="7"/>
  <c r="AI924" i="7"/>
  <c r="AT925" i="7"/>
  <c r="AH925" i="7" l="1"/>
  <c r="T927" i="7"/>
  <c r="AA926" i="7" s="1"/>
  <c r="AL925" i="7"/>
  <c r="AP925" i="7"/>
  <c r="P926" i="7"/>
  <c r="O926" i="7"/>
  <c r="M926" i="7" s="1"/>
  <c r="AJ925" i="7" l="1"/>
  <c r="S927" i="7"/>
  <c r="Y926" i="7" s="1"/>
  <c r="K926" i="7"/>
  <c r="N927" i="7"/>
  <c r="AT926" i="7"/>
  <c r="J926" i="7"/>
  <c r="R927" i="7"/>
  <c r="X926" i="7" s="1"/>
  <c r="AN925" i="7"/>
  <c r="AF925" i="7"/>
  <c r="AO925" i="7"/>
  <c r="AK925" i="7"/>
  <c r="AG925" i="7"/>
  <c r="AR926" i="7" l="1"/>
  <c r="V927" i="7"/>
  <c r="U927" i="7"/>
  <c r="P927" i="7"/>
  <c r="W927" i="7"/>
  <c r="O927" i="7"/>
  <c r="Q927" i="7"/>
  <c r="V928" i="7"/>
  <c r="Z926" i="7"/>
  <c r="M927" i="7" l="1"/>
  <c r="T928" i="7"/>
  <c r="AH926" i="7"/>
  <c r="AL926" i="7"/>
  <c r="AP926" i="7"/>
  <c r="N928" i="7"/>
  <c r="AF926" i="7"/>
  <c r="AJ926" i="7"/>
  <c r="R928" i="7"/>
  <c r="AT927" i="7"/>
  <c r="J927" i="7"/>
  <c r="AN926" i="7"/>
  <c r="S928" i="7"/>
  <c r="AR927" i="7" s="1"/>
  <c r="K927" i="7"/>
  <c r="O928" i="7" s="1"/>
  <c r="AQ926" i="7"/>
  <c r="AE926" i="7"/>
  <c r="AG926" i="7"/>
  <c r="AK926" i="7"/>
  <c r="AO926" i="7"/>
  <c r="AC927" i="7"/>
  <c r="AD927" i="7"/>
  <c r="AS927" i="7"/>
  <c r="AB926" i="7"/>
  <c r="L927" i="7"/>
  <c r="AI926" i="7"/>
  <c r="AD926" i="7"/>
  <c r="AS926" i="7"/>
  <c r="AM926" i="7"/>
  <c r="AC926" i="7"/>
  <c r="AM927" i="7"/>
  <c r="Y927" i="7" l="1"/>
  <c r="P928" i="7"/>
  <c r="AK927" i="7" s="1"/>
  <c r="Q928" i="7"/>
  <c r="AH927" i="7" s="1"/>
  <c r="R929" i="7"/>
  <c r="X928" i="7" s="1"/>
  <c r="AF927" i="7"/>
  <c r="AN927" i="7"/>
  <c r="AJ927" i="7"/>
  <c r="Z927" i="7"/>
  <c r="W928" i="7"/>
  <c r="U928" i="7"/>
  <c r="AO927" i="7"/>
  <c r="AG927" i="7"/>
  <c r="X927" i="7"/>
  <c r="AA927" i="7"/>
  <c r="J928" i="7" l="1"/>
  <c r="S929" i="7"/>
  <c r="Y928" i="7" s="1"/>
  <c r="T929" i="7"/>
  <c r="K928" i="7"/>
  <c r="W929" i="7" s="1"/>
  <c r="AP927" i="7"/>
  <c r="AL927" i="7"/>
  <c r="M928" i="7"/>
  <c r="N929" i="7" s="1"/>
  <c r="U929" i="7"/>
  <c r="AT928" i="7"/>
  <c r="Z928" i="7"/>
  <c r="L928" i="7"/>
  <c r="AA928" i="7"/>
  <c r="AE927" i="7"/>
  <c r="AQ927" i="7"/>
  <c r="O929" i="7"/>
  <c r="M929" i="7" s="1"/>
  <c r="AB927" i="7"/>
  <c r="AI928" i="7"/>
  <c r="P929" i="7"/>
  <c r="AK928" i="7" s="1"/>
  <c r="Q929" i="7"/>
  <c r="AH928" i="7" s="1"/>
  <c r="AI927" i="7"/>
  <c r="AB928" i="7"/>
  <c r="AR928" i="7"/>
  <c r="AE928" i="7" l="1"/>
  <c r="AQ928" i="7"/>
  <c r="V929" i="7"/>
  <c r="AG928" i="7"/>
  <c r="AN928" i="7"/>
  <c r="R930" i="7"/>
  <c r="N930" i="7"/>
  <c r="X929" i="7"/>
  <c r="J929" i="7"/>
  <c r="AJ928" i="7"/>
  <c r="K929" i="7"/>
  <c r="S930" i="7"/>
  <c r="Y929" i="7" s="1"/>
  <c r="AF928" i="7"/>
  <c r="AP928" i="7"/>
  <c r="AL928" i="7"/>
  <c r="T930" i="7"/>
  <c r="AO928" i="7"/>
  <c r="AM928" i="7" l="1"/>
  <c r="AS928" i="7"/>
  <c r="AC928" i="7"/>
  <c r="AD928" i="7"/>
  <c r="L929" i="7"/>
  <c r="Z929" i="7"/>
  <c r="AT929" i="7"/>
  <c r="Q930" i="7"/>
  <c r="T931" i="7" s="1"/>
  <c r="AA930" i="7" s="1"/>
  <c r="AA929" i="7"/>
  <c r="P930" i="7"/>
  <c r="U930" i="7"/>
  <c r="V930" i="7"/>
  <c r="O930" i="7"/>
  <c r="W930" i="7"/>
  <c r="V931" i="7"/>
  <c r="AR929" i="7"/>
  <c r="M930" i="7" l="1"/>
  <c r="AL929" i="7"/>
  <c r="AH929" i="7"/>
  <c r="AP929" i="7"/>
  <c r="AD930" i="7"/>
  <c r="AC930" i="7"/>
  <c r="AQ929" i="7"/>
  <c r="AE929" i="7"/>
  <c r="R931" i="7"/>
  <c r="AT930" i="7"/>
  <c r="S931" i="7"/>
  <c r="AR930" i="7" s="1"/>
  <c r="J930" i="7"/>
  <c r="N931" i="7"/>
  <c r="AN929" i="7"/>
  <c r="K930" i="7"/>
  <c r="Q931" i="7" s="1"/>
  <c r="AF929" i="7"/>
  <c r="AJ929" i="7"/>
  <c r="AS930" i="7"/>
  <c r="AM929" i="7"/>
  <c r="AM930" i="7"/>
  <c r="AS929" i="7"/>
  <c r="AC929" i="7"/>
  <c r="AD929" i="7"/>
  <c r="AI929" i="7"/>
  <c r="L930" i="7"/>
  <c r="AB929" i="7"/>
  <c r="AO929" i="7"/>
  <c r="AK929" i="7"/>
  <c r="AG929" i="7"/>
  <c r="P931" i="7" l="1"/>
  <c r="AO930" i="7" s="1"/>
  <c r="O931" i="7"/>
  <c r="T932" i="7"/>
  <c r="AA931" i="7" s="1"/>
  <c r="AH930" i="7"/>
  <c r="AP930" i="7"/>
  <c r="AL930" i="7"/>
  <c r="K931" i="7"/>
  <c r="R932" i="7"/>
  <c r="X931" i="7" s="1"/>
  <c r="AG930" i="7"/>
  <c r="W931" i="7"/>
  <c r="U931" i="7"/>
  <c r="Y930" i="7"/>
  <c r="Z930" i="7"/>
  <c r="AK930" i="7"/>
  <c r="X930" i="7"/>
  <c r="S932" i="7" l="1"/>
  <c r="Y931" i="7" s="1"/>
  <c r="M931" i="7"/>
  <c r="N932" i="7" s="1"/>
  <c r="AN930" i="7"/>
  <c r="AJ930" i="7"/>
  <c r="J931" i="7"/>
  <c r="V932" i="7" s="1"/>
  <c r="AD931" i="7" s="1"/>
  <c r="AF930" i="7"/>
  <c r="AR931" i="7"/>
  <c r="AQ930" i="7"/>
  <c r="AE930" i="7"/>
  <c r="AT931" i="7"/>
  <c r="Z931" i="7"/>
  <c r="AB930" i="7"/>
  <c r="L931" i="7"/>
  <c r="AI930" i="7"/>
  <c r="AS931" i="7" l="1"/>
  <c r="O932" i="7"/>
  <c r="AC931" i="7"/>
  <c r="P932" i="7"/>
  <c r="AO931" i="7" s="1"/>
  <c r="Q932" i="7"/>
  <c r="T933" i="7" s="1"/>
  <c r="AA932" i="7" s="1"/>
  <c r="U932" i="7"/>
  <c r="AI931" i="7" s="1"/>
  <c r="AM931" i="7"/>
  <c r="AG931" i="7"/>
  <c r="W932" i="7"/>
  <c r="AQ931" i="7" s="1"/>
  <c r="AF931" i="7"/>
  <c r="R933" i="7"/>
  <c r="X932" i="7" s="1"/>
  <c r="AJ931" i="7"/>
  <c r="AP931" i="7"/>
  <c r="AK931" i="7" l="1"/>
  <c r="J932" i="7"/>
  <c r="AH931" i="7"/>
  <c r="AN931" i="7"/>
  <c r="M932" i="7"/>
  <c r="N933" i="7" s="1"/>
  <c r="AL931" i="7"/>
  <c r="K932" i="7"/>
  <c r="W933" i="7" s="1"/>
  <c r="S933" i="7"/>
  <c r="AR932" i="7" s="1"/>
  <c r="AB931" i="7"/>
  <c r="AE931" i="7"/>
  <c r="AT932" i="7"/>
  <c r="L932" i="7"/>
  <c r="V933" i="7"/>
  <c r="AQ932" i="7" l="1"/>
  <c r="AE932" i="7"/>
  <c r="Y932" i="7"/>
  <c r="U933" i="7"/>
  <c r="L933" i="7" s="1"/>
  <c r="O933" i="7"/>
  <c r="P933" i="7"/>
  <c r="AK932" i="7" s="1"/>
  <c r="Q933" i="7"/>
  <c r="AH932" i="7" s="1"/>
  <c r="Z932" i="7"/>
  <c r="AD932" i="7"/>
  <c r="AC932" i="7"/>
  <c r="AM932" i="7"/>
  <c r="AS932" i="7"/>
  <c r="AB932" i="7"/>
  <c r="AI932" i="7"/>
  <c r="AN932" i="7"/>
  <c r="S934" i="7"/>
  <c r="Z933" i="7" s="1"/>
  <c r="R934" i="7"/>
  <c r="K933" i="7" l="1"/>
  <c r="M933" i="7"/>
  <c r="N934" i="7" s="1"/>
  <c r="J933" i="7"/>
  <c r="AT933" i="7"/>
  <c r="AJ932" i="7"/>
  <c r="AO932" i="7"/>
  <c r="T934" i="7"/>
  <c r="AA933" i="7" s="1"/>
  <c r="AG932" i="7"/>
  <c r="AP932" i="7"/>
  <c r="AL932" i="7"/>
  <c r="AF932" i="7"/>
  <c r="Y933" i="7"/>
  <c r="AR933" i="7"/>
  <c r="W934" i="7"/>
  <c r="U934" i="7"/>
  <c r="V934" i="7"/>
  <c r="P934" i="7"/>
  <c r="X933" i="7"/>
  <c r="O934" i="7"/>
  <c r="V935" i="7" l="1"/>
  <c r="AD934" i="7" s="1"/>
  <c r="Q934" i="7"/>
  <c r="AS934" i="7"/>
  <c r="AC934" i="7"/>
  <c r="AO933" i="7"/>
  <c r="AK933" i="7"/>
  <c r="AG933" i="7"/>
  <c r="AE933" i="7"/>
  <c r="AQ933" i="7"/>
  <c r="L934" i="7"/>
  <c r="AM933" i="7"/>
  <c r="AD933" i="7"/>
  <c r="AS933" i="7"/>
  <c r="AC933" i="7"/>
  <c r="AM934" i="7"/>
  <c r="AB933" i="7"/>
  <c r="AI933" i="7"/>
  <c r="S935" i="7"/>
  <c r="Y934" i="7" s="1"/>
  <c r="AJ933" i="7"/>
  <c r="AF933" i="7"/>
  <c r="AT934" i="7"/>
  <c r="J934" i="7"/>
  <c r="K934" i="7"/>
  <c r="AN933" i="7"/>
  <c r="R935" i="7"/>
  <c r="X934" i="7" s="1"/>
  <c r="AL933" i="7" l="1"/>
  <c r="AP933" i="7"/>
  <c r="AH933" i="7"/>
  <c r="T935" i="7"/>
  <c r="AA934" i="7" s="1"/>
  <c r="M934" i="7"/>
  <c r="N935" i="7" s="1"/>
  <c r="Q935" i="7"/>
  <c r="T936" i="7" s="1"/>
  <c r="AA935" i="7" s="1"/>
  <c r="W935" i="7"/>
  <c r="AE934" i="7" s="1"/>
  <c r="P935" i="7"/>
  <c r="AG934" i="7" s="1"/>
  <c r="AR934" i="7"/>
  <c r="Z934" i="7"/>
  <c r="U935" i="7"/>
  <c r="O935" i="7"/>
  <c r="AO934" i="7" l="1"/>
  <c r="AL934" i="7"/>
  <c r="AH934" i="7"/>
  <c r="AP934" i="7"/>
  <c r="AK934" i="7"/>
  <c r="M935" i="7"/>
  <c r="N936" i="7" s="1"/>
  <c r="AQ934" i="7"/>
  <c r="AB934" i="7"/>
  <c r="AI934" i="7"/>
  <c r="S936" i="7"/>
  <c r="Y935" i="7" s="1"/>
  <c r="R936" i="7"/>
  <c r="X935" i="7" s="1"/>
  <c r="J935" i="7"/>
  <c r="AT935" i="7"/>
  <c r="K935" i="7"/>
  <c r="Q936" i="7" s="1"/>
  <c r="AH935" i="7" s="1"/>
  <c r="AF934" i="7"/>
  <c r="AJ934" i="7"/>
  <c r="AN934" i="7"/>
  <c r="U936" i="7" l="1"/>
  <c r="L935" i="7"/>
  <c r="W936" i="7"/>
  <c r="V936" i="7"/>
  <c r="T937" i="7"/>
  <c r="AL935" i="7"/>
  <c r="AP935" i="7"/>
  <c r="O936" i="7"/>
  <c r="M936" i="7" s="1"/>
  <c r="Z935" i="7"/>
  <c r="AR935" i="7"/>
  <c r="P936" i="7"/>
  <c r="AA936" i="7" l="1"/>
  <c r="AD937" i="7"/>
  <c r="AE937" i="7"/>
  <c r="AS935" i="7"/>
  <c r="AD935" i="7"/>
  <c r="AC935" i="7"/>
  <c r="AM935" i="7"/>
  <c r="AE935" i="7"/>
  <c r="AQ935" i="7"/>
  <c r="AK935" i="7"/>
  <c r="AO935" i="7"/>
  <c r="AG935" i="7"/>
  <c r="N937" i="7"/>
  <c r="R937" i="7"/>
  <c r="AT936" i="7"/>
  <c r="AN935" i="7"/>
  <c r="K936" i="7"/>
  <c r="AJ935" i="7"/>
  <c r="J936" i="7"/>
  <c r="O937" i="7" s="1"/>
  <c r="AF935" i="7"/>
  <c r="S937" i="7"/>
  <c r="AR936" i="7" s="1"/>
  <c r="AB935" i="7"/>
  <c r="L936" i="7"/>
  <c r="AI935" i="7"/>
  <c r="AF936" i="7" l="1"/>
  <c r="U937" i="7"/>
  <c r="AI936" i="7" s="1"/>
  <c r="P937" i="7"/>
  <c r="AK936" i="7" s="1"/>
  <c r="AB936" i="7"/>
  <c r="AI937" i="7"/>
  <c r="X936" i="7"/>
  <c r="AC937" i="7"/>
  <c r="AB937" i="7"/>
  <c r="AN936" i="7"/>
  <c r="X937" i="7"/>
  <c r="Y937" i="7"/>
  <c r="AJ936" i="7"/>
  <c r="AS937" i="7"/>
  <c r="Z936" i="7"/>
  <c r="Y936" i="7"/>
  <c r="Q937" i="7"/>
  <c r="W937" i="7"/>
  <c r="V937" i="7"/>
  <c r="AR937" i="7" l="1"/>
  <c r="AO936" i="7"/>
  <c r="M937" i="7"/>
  <c r="AG936" i="7"/>
  <c r="N938" i="7"/>
  <c r="J937" i="7"/>
  <c r="AD936" i="7"/>
  <c r="AS936" i="7"/>
  <c r="AC936" i="7"/>
  <c r="AM937" i="7"/>
  <c r="AM936" i="7"/>
  <c r="AE936" i="7"/>
  <c r="AQ937" i="7"/>
  <c r="AQ936" i="7"/>
  <c r="AH936" i="7"/>
  <c r="Z937" i="7"/>
  <c r="AA937" i="7"/>
  <c r="AL936" i="7"/>
  <c r="AP936" i="7"/>
  <c r="AT937" i="7"/>
  <c r="L937" i="7"/>
  <c r="K937" i="7"/>
  <c r="O938" i="7" s="1"/>
  <c r="L938" i="7"/>
  <c r="AN937" i="7" l="1"/>
  <c r="M938" i="7"/>
  <c r="AJ937" i="7"/>
  <c r="P938" i="7"/>
  <c r="AG937" i="7" s="1"/>
  <c r="Q938" i="7"/>
  <c r="AP937" i="7" s="1"/>
  <c r="N939" i="7"/>
  <c r="R939" i="7"/>
  <c r="AF937" i="7"/>
  <c r="AO937" i="7" l="1"/>
  <c r="AK937" i="7"/>
  <c r="AH937" i="7"/>
  <c r="K938" i="7"/>
  <c r="S939" i="7"/>
  <c r="Y938" i="7" s="1"/>
  <c r="T939" i="7"/>
  <c r="AA938" i="7" s="1"/>
  <c r="AT938" i="7"/>
  <c r="J938" i="7"/>
  <c r="U939" i="7" s="1"/>
  <c r="AL937" i="7"/>
  <c r="X938" i="7"/>
  <c r="O939" i="7" l="1"/>
  <c r="V939" i="7"/>
  <c r="AD938" i="7" s="1"/>
  <c r="V940" i="7"/>
  <c r="AC939" i="7" s="1"/>
  <c r="AR938" i="7"/>
  <c r="P939" i="7"/>
  <c r="K939" i="7" s="1"/>
  <c r="W939" i="7"/>
  <c r="L939" i="7" s="1"/>
  <c r="AS939" i="7"/>
  <c r="Z938" i="7"/>
  <c r="AD939" i="7"/>
  <c r="Q939" i="7"/>
  <c r="S940" i="7" s="1"/>
  <c r="AR939" i="7" s="1"/>
  <c r="AN938" i="7"/>
  <c r="AJ938" i="7"/>
  <c r="R940" i="7"/>
  <c r="X939" i="7" s="1"/>
  <c r="AF938" i="7"/>
  <c r="AM938" i="7"/>
  <c r="AS938" i="7"/>
  <c r="AM939" i="7"/>
  <c r="AC938" i="7"/>
  <c r="AK938" i="7"/>
  <c r="AO938" i="7"/>
  <c r="AG938" i="7"/>
  <c r="AI938" i="7"/>
  <c r="AB938" i="7"/>
  <c r="AE938" i="7" l="1"/>
  <c r="AQ938" i="7"/>
  <c r="M939" i="7"/>
  <c r="N940" i="7"/>
  <c r="J939" i="7"/>
  <c r="AT939" i="7"/>
  <c r="O940" i="7"/>
  <c r="AL938" i="7"/>
  <c r="AH938" i="7"/>
  <c r="T940" i="7"/>
  <c r="AA939" i="7" s="1"/>
  <c r="AP938" i="7"/>
  <c r="Q940" i="7"/>
  <c r="T941" i="7" s="1"/>
  <c r="AA940" i="7" s="1"/>
  <c r="Y939" i="7"/>
  <c r="Z939" i="7"/>
  <c r="AJ939" i="7" l="1"/>
  <c r="AN939" i="7"/>
  <c r="AF939" i="7"/>
  <c r="R941" i="7"/>
  <c r="X940" i="7" s="1"/>
  <c r="U940" i="7"/>
  <c r="P940" i="7"/>
  <c r="M940" i="7" s="1"/>
  <c r="W940" i="7"/>
  <c r="AP939" i="7"/>
  <c r="AL939" i="7"/>
  <c r="AH939" i="7"/>
  <c r="AE939" i="7" l="1"/>
  <c r="AQ939" i="7"/>
  <c r="AK939" i="7"/>
  <c r="AG939" i="7"/>
  <c r="AO939" i="7"/>
  <c r="AB939" i="7"/>
  <c r="AI939" i="7"/>
  <c r="K940" i="7"/>
  <c r="Q941" i="7" s="1"/>
  <c r="T942" i="7" s="1"/>
  <c r="AT940" i="7"/>
  <c r="J940" i="7"/>
  <c r="S941" i="7"/>
  <c r="AR940" i="7" s="1"/>
  <c r="N941" i="7"/>
  <c r="V941" i="7"/>
  <c r="AM940" i="7" s="1"/>
  <c r="AL940" i="7" l="1"/>
  <c r="AA941" i="7"/>
  <c r="O941" i="7"/>
  <c r="AH940" i="7"/>
  <c r="L940" i="7"/>
  <c r="P941" i="7"/>
  <c r="AK940" i="7" s="1"/>
  <c r="W941" i="7"/>
  <c r="AE940" i="7" s="1"/>
  <c r="U941" i="7"/>
  <c r="AB940" i="7" s="1"/>
  <c r="AF940" i="7"/>
  <c r="AN940" i="7"/>
  <c r="Z940" i="7"/>
  <c r="Y940" i="7"/>
  <c r="AS940" i="7"/>
  <c r="R942" i="7"/>
  <c r="X941" i="7" s="1"/>
  <c r="AP940" i="7"/>
  <c r="AC940" i="7"/>
  <c r="AD940" i="7"/>
  <c r="AT941" i="7" l="1"/>
  <c r="K941" i="7"/>
  <c r="AG940" i="7"/>
  <c r="AO940" i="7"/>
  <c r="S942" i="7"/>
  <c r="AJ940" i="7"/>
  <c r="M941" i="7"/>
  <c r="N942" i="7" s="1"/>
  <c r="L941" i="7"/>
  <c r="AQ940" i="7"/>
  <c r="J941" i="7"/>
  <c r="V942" i="7" s="1"/>
  <c r="AM941" i="7" s="1"/>
  <c r="AI940" i="7"/>
  <c r="U942" i="7"/>
  <c r="AI941" i="7" s="1"/>
  <c r="Y941" i="7" l="1"/>
  <c r="Z941" i="7"/>
  <c r="V943" i="7"/>
  <c r="AR941" i="7"/>
  <c r="AS941" i="7"/>
  <c r="AC941" i="7"/>
  <c r="AD941" i="7"/>
  <c r="O942" i="7"/>
  <c r="AM942" i="7"/>
  <c r="P942" i="7"/>
  <c r="Q942" i="7"/>
  <c r="AS942" i="7"/>
  <c r="AB941" i="7"/>
  <c r="W942" i="7"/>
  <c r="M942" i="7" l="1"/>
  <c r="N943" i="7" s="1"/>
  <c r="AT942" i="7"/>
  <c r="S943" i="7"/>
  <c r="J942" i="7"/>
  <c r="R943" i="7"/>
  <c r="X942" i="7" s="1"/>
  <c r="AN941" i="7"/>
  <c r="K942" i="7"/>
  <c r="Q943" i="7" s="1"/>
  <c r="AF941" i="7"/>
  <c r="AJ941" i="7"/>
  <c r="AE941" i="7"/>
  <c r="AQ941" i="7"/>
  <c r="L942" i="7"/>
  <c r="AL941" i="7"/>
  <c r="AH941" i="7"/>
  <c r="AP941" i="7"/>
  <c r="T943" i="7"/>
  <c r="AA942" i="7" s="1"/>
  <c r="AC942" i="7"/>
  <c r="AD942" i="7"/>
  <c r="AG941" i="7"/>
  <c r="AK941" i="7"/>
  <c r="AO941" i="7"/>
  <c r="Y942" i="7"/>
  <c r="AH942" i="7" l="1"/>
  <c r="AL942" i="7"/>
  <c r="T944" i="7"/>
  <c r="W943" i="7"/>
  <c r="P943" i="7"/>
  <c r="U943" i="7"/>
  <c r="O943" i="7"/>
  <c r="AP942" i="7"/>
  <c r="AR942" i="7"/>
  <c r="Z942" i="7"/>
  <c r="M943" i="7" l="1"/>
  <c r="N944" i="7" s="1"/>
  <c r="R944" i="7"/>
  <c r="AF942" i="7"/>
  <c r="AN942" i="7"/>
  <c r="S944" i="7"/>
  <c r="AT943" i="7"/>
  <c r="K943" i="7"/>
  <c r="L943" i="7" s="1"/>
  <c r="J943" i="7"/>
  <c r="AJ942" i="7"/>
  <c r="AG942" i="7"/>
  <c r="AK942" i="7"/>
  <c r="AO942" i="7"/>
  <c r="Y943" i="7"/>
  <c r="U944" i="7"/>
  <c r="AA943" i="7"/>
  <c r="AD944" i="7"/>
  <c r="AE944" i="7"/>
  <c r="AQ942" i="7"/>
  <c r="AE942" i="7"/>
  <c r="X943" i="7"/>
  <c r="W944" i="7"/>
  <c r="AQ944" i="7" s="1"/>
  <c r="AI942" i="7"/>
  <c r="AB942" i="7"/>
  <c r="AS944" i="7" l="1"/>
  <c r="AR943" i="7"/>
  <c r="Z943" i="7"/>
  <c r="AI943" i="7"/>
  <c r="AQ943" i="7"/>
  <c r="AC944" i="7"/>
  <c r="AB944" i="7"/>
  <c r="AI944" i="7"/>
  <c r="AB943" i="7"/>
  <c r="AE943" i="7"/>
  <c r="O944" i="7"/>
  <c r="Q944" i="7"/>
  <c r="V944" i="7"/>
  <c r="L944" i="7" s="1"/>
  <c r="P944" i="7"/>
  <c r="AP943" i="7" l="1"/>
  <c r="AL943" i="7"/>
  <c r="AH943" i="7"/>
  <c r="Z944" i="7"/>
  <c r="AA944" i="7"/>
  <c r="M944" i="7"/>
  <c r="N945" i="7" s="1"/>
  <c r="J944" i="7"/>
  <c r="Y944" i="7"/>
  <c r="AT944" i="7"/>
  <c r="AN943" i="7"/>
  <c r="AF943" i="7"/>
  <c r="AJ943" i="7"/>
  <c r="K944" i="7"/>
  <c r="P945" i="7" s="1"/>
  <c r="X944" i="7"/>
  <c r="AS943" i="7"/>
  <c r="AM943" i="7"/>
  <c r="AM944" i="7"/>
  <c r="AD943" i="7"/>
  <c r="AC943" i="7"/>
  <c r="AG943" i="7"/>
  <c r="AO943" i="7"/>
  <c r="AR944" i="7"/>
  <c r="AK943" i="7"/>
  <c r="L945" i="7"/>
  <c r="AO944" i="7" l="1"/>
  <c r="AK944" i="7"/>
  <c r="AG944" i="7"/>
  <c r="Q945" i="7"/>
  <c r="O945" i="7"/>
  <c r="M945" i="7" l="1"/>
  <c r="N946" i="7" s="1"/>
  <c r="AN944" i="7"/>
  <c r="S946" i="7"/>
  <c r="R946" i="7"/>
  <c r="AF944" i="7"/>
  <c r="J945" i="7"/>
  <c r="AJ944" i="7"/>
  <c r="Y945" i="7"/>
  <c r="AT945" i="7"/>
  <c r="K945" i="7"/>
  <c r="T946" i="7"/>
  <c r="AA945" i="7" s="1"/>
  <c r="AP944" i="7"/>
  <c r="AH944" i="7"/>
  <c r="AL944" i="7"/>
  <c r="Z945" i="7"/>
  <c r="V946" i="7" l="1"/>
  <c r="O946" i="7"/>
  <c r="W946" i="7"/>
  <c r="P946" i="7"/>
  <c r="U946" i="7"/>
  <c r="X945" i="7"/>
  <c r="V947" i="7"/>
  <c r="AD946" i="7" s="1"/>
  <c r="AR945" i="7"/>
  <c r="Q946" i="7"/>
  <c r="AC946" i="7" l="1"/>
  <c r="AI945" i="7"/>
  <c r="AB945" i="7"/>
  <c r="L946" i="7"/>
  <c r="AG945" i="7"/>
  <c r="AO945" i="7"/>
  <c r="AK945" i="7"/>
  <c r="AL945" i="7"/>
  <c r="T947" i="7"/>
  <c r="AA946" i="7" s="1"/>
  <c r="AH945" i="7"/>
  <c r="AP945" i="7"/>
  <c r="AS946" i="7"/>
  <c r="AE945" i="7"/>
  <c r="AQ945" i="7"/>
  <c r="M946" i="7"/>
  <c r="N947" i="7" s="1"/>
  <c r="K946" i="7"/>
  <c r="Q947" i="7" s="1"/>
  <c r="S947" i="7"/>
  <c r="Y946" i="7" s="1"/>
  <c r="AJ945" i="7"/>
  <c r="AF945" i="7"/>
  <c r="AN945" i="7"/>
  <c r="R947" i="7"/>
  <c r="X946" i="7" s="1"/>
  <c r="AT946" i="7"/>
  <c r="J946" i="7"/>
  <c r="W947" i="7" s="1"/>
  <c r="AE946" i="7" s="1"/>
  <c r="U947" i="7"/>
  <c r="AM946" i="7"/>
  <c r="AD945" i="7"/>
  <c r="AS945" i="7"/>
  <c r="AM945" i="7"/>
  <c r="AC945" i="7"/>
  <c r="AH946" i="7" l="1"/>
  <c r="T948" i="7"/>
  <c r="AA947" i="7" s="1"/>
  <c r="P947" i="7"/>
  <c r="O947" i="7"/>
  <c r="AP946" i="7"/>
  <c r="AL946" i="7"/>
  <c r="AQ946" i="7"/>
  <c r="Z946" i="7"/>
  <c r="AR946" i="7"/>
  <c r="AI946" i="7"/>
  <c r="AB946" i="7"/>
  <c r="M947" i="7" l="1"/>
  <c r="N948" i="7" s="1"/>
  <c r="R948" i="7"/>
  <c r="X947" i="7" s="1"/>
  <c r="AF946" i="7"/>
  <c r="AJ946" i="7"/>
  <c r="S948" i="7"/>
  <c r="Z947" i="7" s="1"/>
  <c r="AN946" i="7"/>
  <c r="K947" i="7"/>
  <c r="AT947" i="7"/>
  <c r="J947" i="7"/>
  <c r="AO946" i="7"/>
  <c r="AG946" i="7"/>
  <c r="AK946" i="7"/>
  <c r="AR947" i="7"/>
  <c r="L947" i="7" l="1"/>
  <c r="Q948" i="7"/>
  <c r="P948" i="7"/>
  <c r="V948" i="7"/>
  <c r="W948" i="7"/>
  <c r="O948" i="7"/>
  <c r="U948" i="7"/>
  <c r="Y947" i="7"/>
  <c r="M948" i="7" l="1"/>
  <c r="N949" i="7" s="1"/>
  <c r="AT948" i="7"/>
  <c r="AJ947" i="7"/>
  <c r="S949" i="7"/>
  <c r="AN947" i="7"/>
  <c r="AF947" i="7"/>
  <c r="R949" i="7"/>
  <c r="J948" i="7"/>
  <c r="U949" i="7" s="1"/>
  <c r="K948" i="7"/>
  <c r="AQ947" i="7"/>
  <c r="AE947" i="7"/>
  <c r="W949" i="7"/>
  <c r="AD947" i="7"/>
  <c r="AS947" i="7"/>
  <c r="AM947" i="7"/>
  <c r="AC947" i="7"/>
  <c r="AB947" i="7"/>
  <c r="L948" i="7"/>
  <c r="AI947" i="7"/>
  <c r="P949" i="7"/>
  <c r="AG948" i="7" s="1"/>
  <c r="O949" i="7"/>
  <c r="AK947" i="7"/>
  <c r="AO947" i="7"/>
  <c r="AG947" i="7"/>
  <c r="AP947" i="7"/>
  <c r="AL947" i="7"/>
  <c r="T949" i="7"/>
  <c r="AA948" i="7" s="1"/>
  <c r="AH947" i="7"/>
  <c r="Z948" i="7"/>
  <c r="AB948" i="7" l="1"/>
  <c r="AI948" i="7"/>
  <c r="AN948" i="7"/>
  <c r="R950" i="7"/>
  <c r="X949" i="7" s="1"/>
  <c r="V950" i="7"/>
  <c r="AD949" i="7" s="1"/>
  <c r="AE948" i="7"/>
  <c r="AQ948" i="7"/>
  <c r="AR948" i="7"/>
  <c r="AO948" i="7"/>
  <c r="V949" i="7"/>
  <c r="X948" i="7"/>
  <c r="AK948" i="7"/>
  <c r="Q949" i="7"/>
  <c r="S950" i="7" s="1"/>
  <c r="Y948" i="7"/>
  <c r="AJ948" i="7"/>
  <c r="AF948" i="7"/>
  <c r="AR949" i="7" l="1"/>
  <c r="Y949" i="7"/>
  <c r="AC949" i="7"/>
  <c r="M949" i="7"/>
  <c r="N950" i="7" s="1"/>
  <c r="AC948" i="7"/>
  <c r="AD948" i="7"/>
  <c r="AM949" i="7"/>
  <c r="AS948" i="7"/>
  <c r="AM948" i="7"/>
  <c r="J949" i="7"/>
  <c r="P950" i="7"/>
  <c r="AL948" i="7"/>
  <c r="T950" i="7"/>
  <c r="AA949" i="7" s="1"/>
  <c r="AH948" i="7"/>
  <c r="AP948" i="7"/>
  <c r="Z949" i="7"/>
  <c r="K949" i="7"/>
  <c r="Q950" i="7" s="1"/>
  <c r="L949" i="7"/>
  <c r="AS949" i="7"/>
  <c r="AT949" i="7"/>
  <c r="AP949" i="7" l="1"/>
  <c r="T951" i="7"/>
  <c r="AA950" i="7"/>
  <c r="AH949" i="7"/>
  <c r="AL949" i="7"/>
  <c r="AO949" i="7"/>
  <c r="AG949" i="7"/>
  <c r="U950" i="7"/>
  <c r="W950" i="7"/>
  <c r="O950" i="7"/>
  <c r="AK949" i="7"/>
  <c r="M950" i="7" l="1"/>
  <c r="N951" i="7" s="1"/>
  <c r="K950" i="7"/>
  <c r="L950" i="7" s="1"/>
  <c r="S951" i="7"/>
  <c r="R951" i="7"/>
  <c r="AN949" i="7"/>
  <c r="AF949" i="7"/>
  <c r="AT950" i="7"/>
  <c r="J950" i="7"/>
  <c r="AJ949" i="7"/>
  <c r="AE949" i="7"/>
  <c r="AQ949" i="7"/>
  <c r="AI949" i="7"/>
  <c r="AB949" i="7"/>
  <c r="P951" i="7"/>
  <c r="Q951" i="7"/>
  <c r="AH950" i="7" s="1"/>
  <c r="U951" i="7"/>
  <c r="AO950" i="7"/>
  <c r="AI950" i="7"/>
  <c r="AE951" i="7"/>
  <c r="AD951" i="7"/>
  <c r="AB951" i="7" l="1"/>
  <c r="AC951" i="7"/>
  <c r="AB950" i="7"/>
  <c r="AI951" i="7"/>
  <c r="Y950" i="7"/>
  <c r="AS951" i="7"/>
  <c r="Z950" i="7"/>
  <c r="AR950" i="7"/>
  <c r="AK950" i="7"/>
  <c r="AR951" i="7"/>
  <c r="X950" i="7"/>
  <c r="Z951" i="7"/>
  <c r="AL950" i="7"/>
  <c r="AA951" i="7"/>
  <c r="AP950" i="7"/>
  <c r="O951" i="7"/>
  <c r="V951" i="7"/>
  <c r="L951" i="7" s="1"/>
  <c r="W951" i="7"/>
  <c r="AG950" i="7"/>
  <c r="AQ951" i="7" l="1"/>
  <c r="AE950" i="7"/>
  <c r="AQ950" i="7"/>
  <c r="L952" i="7"/>
  <c r="AS950" i="7"/>
  <c r="AM951" i="7"/>
  <c r="AC950" i="7"/>
  <c r="AD950" i="7"/>
  <c r="AM950" i="7"/>
  <c r="Q952" i="7"/>
  <c r="M951" i="7"/>
  <c r="N952" i="7" s="1"/>
  <c r="AJ950" i="7"/>
  <c r="J951" i="7"/>
  <c r="Y951" i="7"/>
  <c r="K951" i="7"/>
  <c r="AT951" i="7"/>
  <c r="X951" i="7"/>
  <c r="AN950" i="7"/>
  <c r="AF950" i="7"/>
  <c r="AL951" i="7" l="1"/>
  <c r="O952" i="7"/>
  <c r="T953" i="7"/>
  <c r="AA952" i="7" s="1"/>
  <c r="AH951" i="7"/>
  <c r="AP951" i="7"/>
  <c r="P952" i="7"/>
  <c r="AO951" i="7" l="1"/>
  <c r="AG951" i="7"/>
  <c r="AK951" i="7"/>
  <c r="M952" i="7"/>
  <c r="N953" i="7" s="1"/>
  <c r="K952" i="7"/>
  <c r="R953" i="7"/>
  <c r="V954" i="7" s="1"/>
  <c r="AC953" i="7" s="1"/>
  <c r="S953" i="7"/>
  <c r="J952" i="7"/>
  <c r="AF951" i="7"/>
  <c r="AT952" i="7"/>
  <c r="AN951" i="7"/>
  <c r="AJ951" i="7"/>
  <c r="AD953" i="7" l="1"/>
  <c r="Q953" i="7"/>
  <c r="V953" i="7"/>
  <c r="O953" i="7"/>
  <c r="W953" i="7"/>
  <c r="P953" i="7"/>
  <c r="U953" i="7"/>
  <c r="Y952" i="7"/>
  <c r="Z952" i="7"/>
  <c r="AS953" i="7"/>
  <c r="AR952" i="7"/>
  <c r="X952" i="7"/>
  <c r="AO952" i="7" l="1"/>
  <c r="AG952" i="7"/>
  <c r="AK952" i="7"/>
  <c r="AQ952" i="7"/>
  <c r="AE952" i="7"/>
  <c r="R954" i="7"/>
  <c r="M953" i="7"/>
  <c r="N954" i="7" s="1"/>
  <c r="K953" i="7"/>
  <c r="Q954" i="7" s="1"/>
  <c r="AJ952" i="7"/>
  <c r="AN952" i="7"/>
  <c r="J953" i="7"/>
  <c r="W954" i="7" s="1"/>
  <c r="AF952" i="7"/>
  <c r="S954" i="7"/>
  <c r="Z953" i="7" s="1"/>
  <c r="AT953" i="7"/>
  <c r="Y953" i="7"/>
  <c r="AI952" i="7"/>
  <c r="AB952" i="7"/>
  <c r="O954" i="7"/>
  <c r="L953" i="7"/>
  <c r="AD952" i="7"/>
  <c r="AC952" i="7"/>
  <c r="AM953" i="7"/>
  <c r="AM952" i="7"/>
  <c r="AS952" i="7"/>
  <c r="AH952" i="7"/>
  <c r="AP952" i="7"/>
  <c r="AL952" i="7"/>
  <c r="T954" i="7"/>
  <c r="AQ953" i="7" l="1"/>
  <c r="AE953" i="7"/>
  <c r="R955" i="7"/>
  <c r="AP953" i="7"/>
  <c r="T955" i="7"/>
  <c r="AA954" i="7" s="1"/>
  <c r="AL953" i="7"/>
  <c r="AF953" i="7"/>
  <c r="X953" i="7"/>
  <c r="AR953" i="7"/>
  <c r="AJ953" i="7"/>
  <c r="AH953" i="7"/>
  <c r="P954" i="7"/>
  <c r="S955" i="7" s="1"/>
  <c r="AN953" i="7"/>
  <c r="U954" i="7"/>
  <c r="AA953" i="7"/>
  <c r="Y954" i="7" l="1"/>
  <c r="Z954" i="7"/>
  <c r="X954" i="7"/>
  <c r="AR954" i="7"/>
  <c r="AO953" i="7"/>
  <c r="AG953" i="7"/>
  <c r="AK953" i="7"/>
  <c r="M954" i="7"/>
  <c r="N955" i="7" s="1"/>
  <c r="AT954" i="7"/>
  <c r="J954" i="7"/>
  <c r="AB953" i="7"/>
  <c r="AI953" i="7"/>
  <c r="K954" i="7"/>
  <c r="Q955" i="7" s="1"/>
  <c r="T956" i="7" l="1"/>
  <c r="AL954" i="7"/>
  <c r="AP954" i="7"/>
  <c r="AH954" i="7"/>
  <c r="V955" i="7"/>
  <c r="W955" i="7"/>
  <c r="O955" i="7"/>
  <c r="L954" i="7"/>
  <c r="P955" i="7"/>
  <c r="U955" i="7"/>
  <c r="AN954" i="7" l="1"/>
  <c r="M955" i="7"/>
  <c r="N956" i="7" s="1"/>
  <c r="AJ954" i="7"/>
  <c r="R956" i="7"/>
  <c r="K955" i="7"/>
  <c r="S956" i="7"/>
  <c r="AT955" i="7"/>
  <c r="J955" i="7"/>
  <c r="W956" i="7" s="1"/>
  <c r="AF954" i="7"/>
  <c r="AS954" i="7"/>
  <c r="AM954" i="7"/>
  <c r="AC954" i="7"/>
  <c r="AD954" i="7"/>
  <c r="V956" i="7"/>
  <c r="AB954" i="7"/>
  <c r="L955" i="7"/>
  <c r="Q956" i="7"/>
  <c r="P956" i="7"/>
  <c r="AG955" i="7" s="1"/>
  <c r="O956" i="7"/>
  <c r="AI954" i="7"/>
  <c r="U956" i="7"/>
  <c r="AK954" i="7"/>
  <c r="AO954" i="7"/>
  <c r="AG954" i="7"/>
  <c r="AE954" i="7"/>
  <c r="AQ954" i="7"/>
  <c r="AQ955" i="7"/>
  <c r="AA955" i="7"/>
  <c r="AN955" i="7" l="1"/>
  <c r="M956" i="7"/>
  <c r="N957" i="7" s="1"/>
  <c r="J956" i="7"/>
  <c r="AT956" i="7"/>
  <c r="K956" i="7"/>
  <c r="Q957" i="7" s="1"/>
  <c r="R957" i="7"/>
  <c r="S957" i="7"/>
  <c r="Y956" i="7" s="1"/>
  <c r="AJ955" i="7"/>
  <c r="AR955" i="7"/>
  <c r="Z955" i="7"/>
  <c r="AP955" i="7"/>
  <c r="T957" i="7"/>
  <c r="Z956" i="7"/>
  <c r="Y955" i="7"/>
  <c r="AB955" i="7"/>
  <c r="L956" i="7"/>
  <c r="O957" i="7"/>
  <c r="P957" i="7"/>
  <c r="AK956" i="7" s="1"/>
  <c r="AK955" i="7"/>
  <c r="X955" i="7"/>
  <c r="V957" i="7"/>
  <c r="AC956" i="7"/>
  <c r="AD955" i="7"/>
  <c r="AS955" i="7"/>
  <c r="AC955" i="7"/>
  <c r="AF955" i="7"/>
  <c r="AO955" i="7"/>
  <c r="AI955" i="7"/>
  <c r="AM955" i="7"/>
  <c r="AH955" i="7"/>
  <c r="AL955" i="7"/>
  <c r="AE955" i="7"/>
  <c r="AN956" i="7"/>
  <c r="T958" i="7" l="1"/>
  <c r="AA957" i="7" s="1"/>
  <c r="AH956" i="7"/>
  <c r="AL956" i="7"/>
  <c r="AP956" i="7"/>
  <c r="AG956" i="7"/>
  <c r="AR956" i="7"/>
  <c r="AA956" i="7"/>
  <c r="X956" i="7"/>
  <c r="R958" i="7"/>
  <c r="J957" i="7"/>
  <c r="S958" i="7"/>
  <c r="Z957" i="7" s="1"/>
  <c r="K957" i="7"/>
  <c r="V958" i="7" s="1"/>
  <c r="X957" i="7"/>
  <c r="AD956" i="7"/>
  <c r="AF956" i="7"/>
  <c r="AJ956" i="7"/>
  <c r="AS956" i="7"/>
  <c r="U957" i="7"/>
  <c r="W957" i="7"/>
  <c r="AO956" i="7"/>
  <c r="AM956" i="7"/>
  <c r="AS957" i="7" l="1"/>
  <c r="AC957" i="7"/>
  <c r="O958" i="7"/>
  <c r="Q958" i="7"/>
  <c r="L957" i="7"/>
  <c r="P958" i="7"/>
  <c r="AG957" i="7" s="1"/>
  <c r="AI956" i="7"/>
  <c r="AB956" i="7"/>
  <c r="AT957" i="7"/>
  <c r="U958" i="7"/>
  <c r="AE956" i="7"/>
  <c r="AO957" i="7"/>
  <c r="AQ956" i="7"/>
  <c r="AM957" i="7"/>
  <c r="AD957" i="7"/>
  <c r="AR957" i="7"/>
  <c r="Y957" i="7"/>
  <c r="W958" i="7"/>
  <c r="AQ957" i="7" s="1"/>
  <c r="M957" i="7"/>
  <c r="N958" i="7" s="1"/>
  <c r="T959" i="7" l="1"/>
  <c r="AA958" i="7"/>
  <c r="AL957" i="7"/>
  <c r="M958" i="7"/>
  <c r="R959" i="7"/>
  <c r="J958" i="7"/>
  <c r="V959" i="7" s="1"/>
  <c r="X958" i="7"/>
  <c r="AT958" i="7"/>
  <c r="K958" i="7"/>
  <c r="S959" i="7"/>
  <c r="AR958" i="7" s="1"/>
  <c r="Y958" i="7"/>
  <c r="AJ957" i="7"/>
  <c r="AF957" i="7"/>
  <c r="AE957" i="7"/>
  <c r="AH957" i="7"/>
  <c r="AI957" i="7"/>
  <c r="L958" i="7"/>
  <c r="P959" i="7"/>
  <c r="AB957" i="7"/>
  <c r="AP957" i="7"/>
  <c r="N959" i="7"/>
  <c r="AK957" i="7"/>
  <c r="AN957" i="7"/>
  <c r="AK958" i="7" l="1"/>
  <c r="AS958" i="7"/>
  <c r="AD958" i="7"/>
  <c r="AC958" i="7"/>
  <c r="AM958" i="7"/>
  <c r="AG958" i="7"/>
  <c r="Z958" i="7"/>
  <c r="W959" i="7"/>
  <c r="Q959" i="7"/>
  <c r="AO958" i="7"/>
  <c r="O959" i="7"/>
  <c r="U959" i="7"/>
  <c r="T960" i="7" l="1"/>
  <c r="AA959" i="7" s="1"/>
  <c r="AL958" i="7"/>
  <c r="AP958" i="7"/>
  <c r="AH958" i="7"/>
  <c r="M959" i="7"/>
  <c r="N960" i="7" s="1"/>
  <c r="R960" i="7"/>
  <c r="K959" i="7"/>
  <c r="W960" i="7" s="1"/>
  <c r="J959" i="7"/>
  <c r="S960" i="7"/>
  <c r="AJ958" i="7"/>
  <c r="Y959" i="7"/>
  <c r="AT959" i="7"/>
  <c r="AF958" i="7"/>
  <c r="AN958" i="7"/>
  <c r="AE958" i="7"/>
  <c r="AQ958" i="7"/>
  <c r="Q960" i="7"/>
  <c r="AB958" i="7"/>
  <c r="L959" i="7"/>
  <c r="O960" i="7"/>
  <c r="AN959" i="7" s="1"/>
  <c r="AI958" i="7"/>
  <c r="AE959" i="7" l="1"/>
  <c r="T961" i="7"/>
  <c r="AL959" i="7"/>
  <c r="AF959" i="7"/>
  <c r="R961" i="7"/>
  <c r="X960" i="7" s="1"/>
  <c r="AJ959" i="7"/>
  <c r="AP959" i="7"/>
  <c r="Z959" i="7"/>
  <c r="AR959" i="7"/>
  <c r="P960" i="7"/>
  <c r="S961" i="7" s="1"/>
  <c r="AQ959" i="7"/>
  <c r="U960" i="7"/>
  <c r="V960" i="7"/>
  <c r="AH959" i="7"/>
  <c r="X959" i="7"/>
  <c r="Y960" i="7" l="1"/>
  <c r="Z960" i="7"/>
  <c r="AG959" i="7"/>
  <c r="AK959" i="7"/>
  <c r="AR960" i="7"/>
  <c r="AO959" i="7"/>
  <c r="AT960" i="7"/>
  <c r="AA960" i="7"/>
  <c r="K960" i="7"/>
  <c r="Q961" i="7" s="1"/>
  <c r="AC959" i="7"/>
  <c r="AD959" i="7"/>
  <c r="AS959" i="7"/>
  <c r="AM959" i="7"/>
  <c r="M960" i="7"/>
  <c r="N961" i="7" s="1"/>
  <c r="J960" i="7"/>
  <c r="W961" i="7" s="1"/>
  <c r="L960" i="7"/>
  <c r="AB959" i="7"/>
  <c r="AI959" i="7"/>
  <c r="T962" i="7" l="1"/>
  <c r="AP960" i="7"/>
  <c r="AA961" i="7"/>
  <c r="AH960" i="7"/>
  <c r="AL960" i="7"/>
  <c r="AQ960" i="7"/>
  <c r="AE960" i="7"/>
  <c r="U961" i="7"/>
  <c r="O961" i="7"/>
  <c r="P961" i="7"/>
  <c r="V961" i="7"/>
  <c r="AO960" i="7" l="1"/>
  <c r="AK960" i="7"/>
  <c r="AG960" i="7"/>
  <c r="M961" i="7"/>
  <c r="N962" i="7" s="1"/>
  <c r="R962" i="7"/>
  <c r="K961" i="7"/>
  <c r="Q962" i="7" s="1"/>
  <c r="S962" i="7"/>
  <c r="J961" i="7"/>
  <c r="AT961" i="7"/>
  <c r="AN960" i="7"/>
  <c r="AJ960" i="7"/>
  <c r="AF960" i="7"/>
  <c r="L961" i="7"/>
  <c r="U962" i="7"/>
  <c r="AB960" i="7"/>
  <c r="AI960" i="7"/>
  <c r="AM960" i="7"/>
  <c r="AD960" i="7"/>
  <c r="AC960" i="7"/>
  <c r="AS960" i="7"/>
  <c r="AL961" i="7" l="1"/>
  <c r="T963" i="7"/>
  <c r="AP961" i="7"/>
  <c r="AH961" i="7"/>
  <c r="AB961" i="7"/>
  <c r="Y961" i="7"/>
  <c r="Z961" i="7"/>
  <c r="AI961" i="7"/>
  <c r="O962" i="7"/>
  <c r="X961" i="7"/>
  <c r="P962" i="7"/>
  <c r="V962" i="7"/>
  <c r="W962" i="7"/>
  <c r="AR961" i="7"/>
  <c r="M962" i="7" l="1"/>
  <c r="N963" i="7" s="1"/>
  <c r="AT962" i="7"/>
  <c r="J962" i="7"/>
  <c r="R963" i="7"/>
  <c r="S963" i="7"/>
  <c r="K962" i="7"/>
  <c r="Q963" i="7" s="1"/>
  <c r="AN961" i="7"/>
  <c r="AF961" i="7"/>
  <c r="AJ961" i="7"/>
  <c r="AC961" i="7"/>
  <c r="AS961" i="7"/>
  <c r="AD961" i="7"/>
  <c r="AM961" i="7"/>
  <c r="L962" i="7"/>
  <c r="AO961" i="7"/>
  <c r="AK961" i="7"/>
  <c r="AG961" i="7"/>
  <c r="AE961" i="7"/>
  <c r="AQ961" i="7"/>
  <c r="P963" i="7"/>
  <c r="AO962" i="7" s="1"/>
  <c r="AA962" i="7"/>
  <c r="AD963" i="7"/>
  <c r="AE963" i="7"/>
  <c r="V963" i="7"/>
  <c r="AA963" i="7" l="1"/>
  <c r="Z963" i="7"/>
  <c r="AH962" i="7"/>
  <c r="AP962" i="7"/>
  <c r="AL962" i="7"/>
  <c r="AM962" i="7"/>
  <c r="AS963" i="7"/>
  <c r="Z962" i="7"/>
  <c r="AR962" i="7"/>
  <c r="X962" i="7"/>
  <c r="AB963" i="7"/>
  <c r="AC963" i="7"/>
  <c r="AM963" i="7"/>
  <c r="AC962" i="7"/>
  <c r="AS962" i="7"/>
  <c r="AD962" i="7"/>
  <c r="O963" i="7"/>
  <c r="U963" i="7"/>
  <c r="AR963" i="7"/>
  <c r="AG962" i="7"/>
  <c r="W963" i="7"/>
  <c r="AK962" i="7"/>
  <c r="Y962" i="7"/>
  <c r="AI963" i="7" l="1"/>
  <c r="L964" i="7"/>
  <c r="L963" i="7"/>
  <c r="AB962" i="7"/>
  <c r="AI962" i="7"/>
  <c r="O964" i="7"/>
  <c r="Q964" i="7"/>
  <c r="M963" i="7"/>
  <c r="N964" i="7" s="1"/>
  <c r="K963" i="7"/>
  <c r="Y963" i="7"/>
  <c r="AT963" i="7"/>
  <c r="X963" i="7"/>
  <c r="J963" i="7"/>
  <c r="P964" i="7" s="1"/>
  <c r="AF962" i="7"/>
  <c r="AN962" i="7"/>
  <c r="AJ962" i="7"/>
  <c r="AQ963" i="7"/>
  <c r="AE962" i="7"/>
  <c r="AP963" i="7"/>
  <c r="AQ962" i="7"/>
  <c r="AK963" i="7" l="1"/>
  <c r="AO963" i="7"/>
  <c r="AG963" i="7"/>
  <c r="T965" i="7"/>
  <c r="AL963" i="7"/>
  <c r="Z964" i="7"/>
  <c r="AA964" i="7"/>
  <c r="AJ963" i="7"/>
  <c r="M964" i="7"/>
  <c r="N965" i="7" s="1"/>
  <c r="S965" i="7"/>
  <c r="K964" i="7"/>
  <c r="AT964" i="7"/>
  <c r="R965" i="7"/>
  <c r="J964" i="7"/>
  <c r="AH963" i="7"/>
  <c r="AN963" i="7"/>
  <c r="AF963" i="7"/>
  <c r="U965" i="7" l="1"/>
  <c r="P965" i="7"/>
  <c r="W965" i="7"/>
  <c r="O965" i="7"/>
  <c r="V965" i="7"/>
  <c r="Q965" i="7"/>
  <c r="V966" i="7"/>
  <c r="AD965" i="7" s="1"/>
  <c r="X964" i="7"/>
  <c r="AR964" i="7"/>
  <c r="Y964" i="7"/>
  <c r="AC965" i="7" l="1"/>
  <c r="AH964" i="7"/>
  <c r="AL964" i="7"/>
  <c r="T966" i="7"/>
  <c r="AP964" i="7"/>
  <c r="AA965" i="7"/>
  <c r="Z965" i="7"/>
  <c r="AD964" i="7"/>
  <c r="AS964" i="7"/>
  <c r="AM965" i="7"/>
  <c r="AC964" i="7"/>
  <c r="AM964" i="7"/>
  <c r="M965" i="7"/>
  <c r="N966" i="7" s="1"/>
  <c r="J965" i="7"/>
  <c r="S966" i="7"/>
  <c r="AT965" i="7"/>
  <c r="R966" i="7"/>
  <c r="AF964" i="7"/>
  <c r="AN964" i="7"/>
  <c r="AJ964" i="7"/>
  <c r="K965" i="7"/>
  <c r="Q966" i="7" s="1"/>
  <c r="Y965" i="7"/>
  <c r="AQ964" i="7"/>
  <c r="AE964" i="7"/>
  <c r="AK964" i="7"/>
  <c r="AO964" i="7"/>
  <c r="AG964" i="7"/>
  <c r="AR965" i="7"/>
  <c r="AS965" i="7"/>
  <c r="AI964" i="7"/>
  <c r="L965" i="7"/>
  <c r="AB964" i="7"/>
  <c r="O966" i="7"/>
  <c r="AJ965" i="7" s="1"/>
  <c r="T967" i="7" l="1"/>
  <c r="AA966" i="7"/>
  <c r="AH965" i="7"/>
  <c r="W966" i="7"/>
  <c r="AP965" i="7"/>
  <c r="AL965" i="7"/>
  <c r="R967" i="7"/>
  <c r="X966" i="7" s="1"/>
  <c r="AN965" i="7"/>
  <c r="AF965" i="7"/>
  <c r="X965" i="7"/>
  <c r="P966" i="7"/>
  <c r="U966" i="7"/>
  <c r="AO965" i="7" l="1"/>
  <c r="AG965" i="7"/>
  <c r="AK965" i="7"/>
  <c r="J966" i="7"/>
  <c r="AQ965" i="7"/>
  <c r="AE965" i="7"/>
  <c r="AT966" i="7"/>
  <c r="S967" i="7"/>
  <c r="M966" i="7"/>
  <c r="N967" i="7" s="1"/>
  <c r="AB965" i="7"/>
  <c r="AI965" i="7"/>
  <c r="K966" i="7"/>
  <c r="W967" i="7" s="1"/>
  <c r="AQ966" i="7" l="1"/>
  <c r="AE966" i="7"/>
  <c r="Q967" i="7"/>
  <c r="L966" i="7"/>
  <c r="V967" i="7"/>
  <c r="AR966" i="7"/>
  <c r="Y966" i="7"/>
  <c r="Z966" i="7"/>
  <c r="O967" i="7"/>
  <c r="U967" i="7"/>
  <c r="P967" i="7"/>
  <c r="R968" i="7" l="1"/>
  <c r="M967" i="7"/>
  <c r="N968" i="7" s="1"/>
  <c r="AJ966" i="7"/>
  <c r="X967" i="7"/>
  <c r="K967" i="7"/>
  <c r="J967" i="7"/>
  <c r="W968" i="7" s="1"/>
  <c r="AT967" i="7"/>
  <c r="S968" i="7"/>
  <c r="Y967" i="7" s="1"/>
  <c r="AF966" i="7"/>
  <c r="AN966" i="7"/>
  <c r="AK966" i="7"/>
  <c r="AG966" i="7"/>
  <c r="AO966" i="7"/>
  <c r="AB966" i="7"/>
  <c r="L967" i="7"/>
  <c r="O968" i="7"/>
  <c r="U968" i="7"/>
  <c r="AI967" i="7" s="1"/>
  <c r="AF967" i="7"/>
  <c r="AI966" i="7"/>
  <c r="AH966" i="7"/>
  <c r="AL966" i="7"/>
  <c r="T968" i="7"/>
  <c r="Z967" i="7"/>
  <c r="AP966" i="7"/>
  <c r="AC966" i="7"/>
  <c r="AD966" i="7"/>
  <c r="AM966" i="7"/>
  <c r="AS966" i="7"/>
  <c r="AJ967" i="7"/>
  <c r="V968" i="7"/>
  <c r="AE967" i="7" l="1"/>
  <c r="AQ967" i="7"/>
  <c r="L968" i="7"/>
  <c r="AB967" i="7"/>
  <c r="AM967" i="7"/>
  <c r="AA967" i="7"/>
  <c r="P968" i="7"/>
  <c r="AR967" i="7"/>
  <c r="Q968" i="7"/>
  <c r="R969" i="7"/>
  <c r="S969" i="7"/>
  <c r="AS969" i="7" s="1"/>
  <c r="AT968" i="7"/>
  <c r="K968" i="7"/>
  <c r="AN967" i="7"/>
  <c r="AC967" i="7"/>
  <c r="AD967" i="7"/>
  <c r="AS967" i="7"/>
  <c r="Y968" i="7" l="1"/>
  <c r="AK967" i="7"/>
  <c r="AO967" i="7"/>
  <c r="AR968" i="7"/>
  <c r="AG967" i="7"/>
  <c r="X968" i="7"/>
  <c r="AB969" i="7"/>
  <c r="AC969" i="7"/>
  <c r="J968" i="7"/>
  <c r="M968" i="7"/>
  <c r="N969" i="7" s="1"/>
  <c r="T969" i="7"/>
  <c r="AA968" i="7" s="1"/>
  <c r="Z968" i="7"/>
  <c r="AP967" i="7"/>
  <c r="AH967" i="7"/>
  <c r="AL967" i="7"/>
  <c r="AD969" i="7" l="1"/>
  <c r="AE969" i="7"/>
  <c r="V969" i="7"/>
  <c r="W969" i="7"/>
  <c r="U969" i="7"/>
  <c r="O969" i="7"/>
  <c r="P969" i="7"/>
  <c r="Q969" i="7"/>
  <c r="AA969" i="7" l="1"/>
  <c r="Z969" i="7"/>
  <c r="AP968" i="7"/>
  <c r="AL968" i="7"/>
  <c r="AH968" i="7"/>
  <c r="AJ968" i="7"/>
  <c r="M969" i="7"/>
  <c r="N970" i="7" s="1"/>
  <c r="X969" i="7"/>
  <c r="AN968" i="7"/>
  <c r="K969" i="7"/>
  <c r="AT969" i="7"/>
  <c r="J969" i="7"/>
  <c r="Q970" i="7" s="1"/>
  <c r="Y969" i="7"/>
  <c r="AF968" i="7"/>
  <c r="AR969" i="7"/>
  <c r="AK968" i="7"/>
  <c r="AG968" i="7"/>
  <c r="AO968" i="7"/>
  <c r="AI969" i="7"/>
  <c r="L969" i="7"/>
  <c r="L970" i="7"/>
  <c r="P970" i="7"/>
  <c r="O970" i="7"/>
  <c r="AJ969" i="7" s="1"/>
  <c r="AB968" i="7"/>
  <c r="AI968" i="7"/>
  <c r="AQ969" i="7"/>
  <c r="AE968" i="7"/>
  <c r="AQ968" i="7"/>
  <c r="AS968" i="7"/>
  <c r="AC968" i="7"/>
  <c r="AM969" i="7"/>
  <c r="AD968" i="7"/>
  <c r="AM968" i="7"/>
  <c r="T971" i="7" l="1"/>
  <c r="AP969" i="7"/>
  <c r="AH969" i="7"/>
  <c r="AL969" i="7"/>
  <c r="J970" i="7"/>
  <c r="AG969" i="7"/>
  <c r="AF969" i="7"/>
  <c r="AO969" i="7"/>
  <c r="R971" i="7"/>
  <c r="M970" i="7"/>
  <c r="N971" i="7" s="1"/>
  <c r="AT970" i="7"/>
  <c r="S971" i="7"/>
  <c r="K970" i="7"/>
  <c r="Q971" i="7" s="1"/>
  <c r="X970" i="7"/>
  <c r="AK969" i="7"/>
  <c r="AN969" i="7"/>
  <c r="V972" i="7" l="1"/>
  <c r="AS971" i="7"/>
  <c r="V971" i="7"/>
  <c r="W971" i="7"/>
  <c r="O971" i="7"/>
  <c r="P971" i="7"/>
  <c r="U971" i="7"/>
  <c r="AP970" i="7"/>
  <c r="AL970" i="7"/>
  <c r="T972" i="7"/>
  <c r="AH970" i="7"/>
  <c r="AA971" i="7"/>
  <c r="AC971" i="7"/>
  <c r="AR970" i="7"/>
  <c r="Z970" i="7"/>
  <c r="Y970" i="7"/>
  <c r="AA970" i="7"/>
  <c r="AD971" i="7"/>
  <c r="AI970" i="7" l="1"/>
  <c r="AB970" i="7"/>
  <c r="L971" i="7"/>
  <c r="Q972" i="7"/>
  <c r="AK970" i="7"/>
  <c r="AG970" i="7"/>
  <c r="AO970" i="7"/>
  <c r="M971" i="7"/>
  <c r="N972" i="7" s="1"/>
  <c r="AF970" i="7"/>
  <c r="AT971" i="7"/>
  <c r="AJ970" i="7"/>
  <c r="S972" i="7"/>
  <c r="R972" i="7"/>
  <c r="X971" i="7" s="1"/>
  <c r="K971" i="7"/>
  <c r="P972" i="7" s="1"/>
  <c r="J971" i="7"/>
  <c r="O972" i="7" s="1"/>
  <c r="AF971" i="7" s="1"/>
  <c r="AN970" i="7"/>
  <c r="AE970" i="7"/>
  <c r="AQ970" i="7"/>
  <c r="W972" i="7"/>
  <c r="AD970" i="7"/>
  <c r="AS970" i="7"/>
  <c r="AM971" i="7"/>
  <c r="AC970" i="7"/>
  <c r="AM970" i="7"/>
  <c r="S973" i="7" l="1"/>
  <c r="AR972" i="7" s="1"/>
  <c r="AK971" i="7"/>
  <c r="AO971" i="7"/>
  <c r="AG971" i="7"/>
  <c r="AH971" i="7"/>
  <c r="Z972" i="7"/>
  <c r="AP971" i="7"/>
  <c r="T973" i="7"/>
  <c r="AA972" i="7" s="1"/>
  <c r="AL971" i="7"/>
  <c r="AJ971" i="7"/>
  <c r="U972" i="7"/>
  <c r="Y971" i="7"/>
  <c r="Z971" i="7"/>
  <c r="M972" i="7"/>
  <c r="N973" i="7" s="1"/>
  <c r="R973" i="7"/>
  <c r="X972" i="7" s="1"/>
  <c r="K972" i="7"/>
  <c r="Y972" i="7"/>
  <c r="J972" i="7"/>
  <c r="P973" i="7" s="1"/>
  <c r="AR971" i="7"/>
  <c r="AQ971" i="7"/>
  <c r="AE971" i="7"/>
  <c r="AN971" i="7"/>
  <c r="AO972" i="7" l="1"/>
  <c r="AK972" i="7"/>
  <c r="AB971" i="7"/>
  <c r="U973" i="7"/>
  <c r="AI972" i="7" s="1"/>
  <c r="Q973" i="7"/>
  <c r="L972" i="7"/>
  <c r="AI971" i="7"/>
  <c r="AG972" i="7"/>
  <c r="O973" i="7"/>
  <c r="W973" i="7"/>
  <c r="AT972" i="7"/>
  <c r="V973" i="7"/>
  <c r="AL972" i="7" l="1"/>
  <c r="AH972" i="7"/>
  <c r="AP972" i="7"/>
  <c r="T974" i="7"/>
  <c r="AA973" i="7" s="1"/>
  <c r="AB972" i="7"/>
  <c r="L973" i="7"/>
  <c r="AM972" i="7"/>
  <c r="AD972" i="7"/>
  <c r="AS972" i="7"/>
  <c r="AC972" i="7"/>
  <c r="AE972" i="7"/>
  <c r="AQ972" i="7"/>
  <c r="V974" i="7"/>
  <c r="AC973" i="7" s="1"/>
  <c r="M973" i="7"/>
  <c r="N974" i="7" s="1"/>
  <c r="K973" i="7"/>
  <c r="R974" i="7"/>
  <c r="X973" i="7" s="1"/>
  <c r="S974" i="7"/>
  <c r="J973" i="7"/>
  <c r="W974" i="7" s="1"/>
  <c r="AE973" i="7" s="1"/>
  <c r="AN972" i="7"/>
  <c r="Y973" i="7"/>
  <c r="AJ972" i="7"/>
  <c r="AF972" i="7"/>
  <c r="AT973" i="7"/>
  <c r="O974" i="7"/>
  <c r="AQ973" i="7"/>
  <c r="AF973" i="7"/>
  <c r="AN973" i="7"/>
  <c r="R975" i="7" l="1"/>
  <c r="X974" i="7" s="1"/>
  <c r="AD973" i="7"/>
  <c r="AS973" i="7"/>
  <c r="P974" i="7"/>
  <c r="AM973" i="7"/>
  <c r="U974" i="7"/>
  <c r="Z973" i="7"/>
  <c r="AR973" i="7"/>
  <c r="AJ973" i="7"/>
  <c r="Q974" i="7"/>
  <c r="AI973" i="7" l="1"/>
  <c r="L974" i="7"/>
  <c r="AB973" i="7"/>
  <c r="AK973" i="7"/>
  <c r="AO973" i="7"/>
  <c r="AG973" i="7"/>
  <c r="S975" i="7"/>
  <c r="AT974" i="7"/>
  <c r="M974" i="7"/>
  <c r="N975" i="7" s="1"/>
  <c r="J974" i="7"/>
  <c r="AH973" i="7"/>
  <c r="AP973" i="7"/>
  <c r="T975" i="7"/>
  <c r="AA974" i="7" s="1"/>
  <c r="AL973" i="7"/>
  <c r="K974" i="7"/>
  <c r="Q975" i="7" s="1"/>
  <c r="AR974" i="7" l="1"/>
  <c r="Y974" i="7"/>
  <c r="W975" i="7"/>
  <c r="V975" i="7"/>
  <c r="T976" i="7"/>
  <c r="AL974" i="7"/>
  <c r="AP974" i="7"/>
  <c r="AA975" i="7"/>
  <c r="O975" i="7"/>
  <c r="AH974" i="7"/>
  <c r="P975" i="7"/>
  <c r="U975" i="7"/>
  <c r="Z974" i="7"/>
  <c r="AD974" i="7" l="1"/>
  <c r="AC974" i="7"/>
  <c r="AM974" i="7"/>
  <c r="AS974" i="7"/>
  <c r="AK974" i="7"/>
  <c r="AG974" i="7"/>
  <c r="AO974" i="7"/>
  <c r="AQ974" i="7"/>
  <c r="AE974" i="7"/>
  <c r="AB974" i="7"/>
  <c r="AI974" i="7"/>
  <c r="L975" i="7"/>
  <c r="U976" i="7"/>
  <c r="M975" i="7"/>
  <c r="N976" i="7" s="1"/>
  <c r="AT975" i="7"/>
  <c r="AN974" i="7"/>
  <c r="K975" i="7"/>
  <c r="Q976" i="7" s="1"/>
  <c r="S976" i="7"/>
  <c r="Y975" i="7"/>
  <c r="AJ974" i="7"/>
  <c r="J975" i="7"/>
  <c r="AF974" i="7"/>
  <c r="R976" i="7"/>
  <c r="X975" i="7" s="1"/>
  <c r="AL975" i="7"/>
  <c r="AI975" i="7" l="1"/>
  <c r="AR975" i="7"/>
  <c r="Z975" i="7"/>
  <c r="AP975" i="7"/>
  <c r="T977" i="7"/>
  <c r="AA976" i="7" s="1"/>
  <c r="AB975" i="7"/>
  <c r="O976" i="7"/>
  <c r="W976" i="7"/>
  <c r="P976" i="7"/>
  <c r="V976" i="7"/>
  <c r="AH975" i="7"/>
  <c r="AC975" i="7" l="1"/>
  <c r="AM975" i="7"/>
  <c r="AS975" i="7"/>
  <c r="AD975" i="7"/>
  <c r="M976" i="7"/>
  <c r="N977" i="7" s="1"/>
  <c r="AN975" i="7"/>
  <c r="R977" i="7"/>
  <c r="AF975" i="7"/>
  <c r="AT976" i="7"/>
  <c r="S977" i="7"/>
  <c r="Z976" i="7" s="1"/>
  <c r="K976" i="7"/>
  <c r="Y976" i="7"/>
  <c r="J976" i="7"/>
  <c r="AJ975" i="7"/>
  <c r="W977" i="7"/>
  <c r="AE975" i="7"/>
  <c r="AQ975" i="7"/>
  <c r="AO975" i="7"/>
  <c r="AK975" i="7"/>
  <c r="AR976" i="7"/>
  <c r="AG975" i="7"/>
  <c r="L976" i="7"/>
  <c r="V977" i="7"/>
  <c r="AD976" i="7" s="1"/>
  <c r="Q977" i="7"/>
  <c r="AM976" i="7"/>
  <c r="AQ976" i="7" l="1"/>
  <c r="AE976" i="7"/>
  <c r="AL976" i="7"/>
  <c r="O977" i="7"/>
  <c r="U977" i="7"/>
  <c r="AP976" i="7"/>
  <c r="P977" i="7"/>
  <c r="X976" i="7"/>
  <c r="AH976" i="7"/>
  <c r="T978" i="7"/>
  <c r="AA977" i="7" s="1"/>
  <c r="AS976" i="7"/>
  <c r="AC976" i="7"/>
  <c r="AI976" i="7" l="1"/>
  <c r="AB976" i="7"/>
  <c r="L977" i="7"/>
  <c r="Q978" i="7"/>
  <c r="AI977" i="7"/>
  <c r="AF976" i="7"/>
  <c r="M977" i="7"/>
  <c r="N978" i="7" s="1"/>
  <c r="R978" i="7"/>
  <c r="X977" i="7" s="1"/>
  <c r="AT977" i="7"/>
  <c r="J977" i="7"/>
  <c r="P978" i="7" s="1"/>
  <c r="K977" i="7"/>
  <c r="U978" i="7" s="1"/>
  <c r="S978" i="7"/>
  <c r="AN976" i="7"/>
  <c r="AJ976" i="7"/>
  <c r="AK976" i="7"/>
  <c r="AG976" i="7"/>
  <c r="AO976" i="7"/>
  <c r="AK977" i="7" l="1"/>
  <c r="AO977" i="7"/>
  <c r="AG977" i="7"/>
  <c r="Y977" i="7"/>
  <c r="AP977" i="7"/>
  <c r="T979" i="7"/>
  <c r="AL977" i="7"/>
  <c r="AB977" i="7"/>
  <c r="W978" i="7"/>
  <c r="V978" i="7"/>
  <c r="O978" i="7"/>
  <c r="AR977" i="7"/>
  <c r="Z977" i="7"/>
  <c r="AH977" i="7"/>
  <c r="AE979" i="7" l="1"/>
  <c r="AD979" i="7"/>
  <c r="M978" i="7"/>
  <c r="N979" i="7" s="1"/>
  <c r="AN977" i="7"/>
  <c r="R979" i="7"/>
  <c r="K978" i="7"/>
  <c r="J978" i="7"/>
  <c r="AT978" i="7"/>
  <c r="S979" i="7"/>
  <c r="AJ977" i="7"/>
  <c r="Y978" i="7"/>
  <c r="AF977" i="7"/>
  <c r="AM977" i="7"/>
  <c r="AC977" i="7"/>
  <c r="AS977" i="7"/>
  <c r="AD977" i="7"/>
  <c r="AE977" i="7"/>
  <c r="AQ977" i="7"/>
  <c r="AA978" i="7"/>
  <c r="L978" i="7"/>
  <c r="W979" i="7" l="1"/>
  <c r="U979" i="7"/>
  <c r="O979" i="7"/>
  <c r="Q979" i="7"/>
  <c r="X978" i="7"/>
  <c r="AC979" i="7"/>
  <c r="AB979" i="7"/>
  <c r="P979" i="7"/>
  <c r="V979" i="7"/>
  <c r="Z978" i="7"/>
  <c r="AS979" i="7"/>
  <c r="AR978" i="7"/>
  <c r="AR979" i="7" l="1"/>
  <c r="AK978" i="7"/>
  <c r="AG978" i="7"/>
  <c r="AO978" i="7"/>
  <c r="Z979" i="7"/>
  <c r="AA979" i="7"/>
  <c r="AH978" i="7"/>
  <c r="AL978" i="7"/>
  <c r="AP978" i="7"/>
  <c r="M979" i="7"/>
  <c r="N980" i="7" s="1"/>
  <c r="J979" i="7"/>
  <c r="AF978" i="7"/>
  <c r="AJ978" i="7"/>
  <c r="X979" i="7"/>
  <c r="Y979" i="7"/>
  <c r="K979" i="7"/>
  <c r="P980" i="7" s="1"/>
  <c r="AN978" i="7"/>
  <c r="AT979" i="7"/>
  <c r="AI978" i="7"/>
  <c r="L980" i="7"/>
  <c r="AI979" i="7"/>
  <c r="L979" i="7"/>
  <c r="AB978" i="7"/>
  <c r="Q980" i="7"/>
  <c r="AS978" i="7"/>
  <c r="AD978" i="7"/>
  <c r="AM979" i="7"/>
  <c r="AC978" i="7"/>
  <c r="AM978" i="7"/>
  <c r="AE978" i="7"/>
  <c r="AQ979" i="7"/>
  <c r="AQ978" i="7"/>
  <c r="AG979" i="7" l="1"/>
  <c r="AK979" i="7"/>
  <c r="AO979" i="7"/>
  <c r="T981" i="7"/>
  <c r="AA980" i="7" s="1"/>
  <c r="AH979" i="7"/>
  <c r="AL979" i="7"/>
  <c r="AP979" i="7"/>
  <c r="O980" i="7"/>
  <c r="M980" i="7" l="1"/>
  <c r="N981" i="7" s="1"/>
  <c r="AT980" i="7"/>
  <c r="K980" i="7"/>
  <c r="R981" i="7"/>
  <c r="J980" i="7"/>
  <c r="X980" i="7"/>
  <c r="S981" i="7"/>
  <c r="Y980" i="7" s="1"/>
  <c r="AF979" i="7"/>
  <c r="AJ979" i="7"/>
  <c r="AN979" i="7"/>
  <c r="W981" i="7" l="1"/>
  <c r="V981" i="7"/>
  <c r="O981" i="7"/>
  <c r="U981" i="7"/>
  <c r="P981" i="7"/>
  <c r="U982" i="7"/>
  <c r="AB981" i="7"/>
  <c r="Q981" i="7"/>
  <c r="Z980" i="7"/>
  <c r="AR980" i="7"/>
  <c r="AG980" i="7" l="1"/>
  <c r="AO980" i="7"/>
  <c r="AK980" i="7"/>
  <c r="AI981" i="7"/>
  <c r="AI980" i="7"/>
  <c r="AB980" i="7"/>
  <c r="L981" i="7"/>
  <c r="M981" i="7"/>
  <c r="N982" i="7" s="1"/>
  <c r="AJ980" i="7"/>
  <c r="AN980" i="7"/>
  <c r="AT981" i="7"/>
  <c r="S982" i="7"/>
  <c r="AR981" i="7" s="1"/>
  <c r="J981" i="7"/>
  <c r="K981" i="7"/>
  <c r="Q982" i="7" s="1"/>
  <c r="R982" i="7"/>
  <c r="AF980" i="7"/>
  <c r="AD980" i="7"/>
  <c r="AM980" i="7"/>
  <c r="AS980" i="7"/>
  <c r="AC980" i="7"/>
  <c r="AL980" i="7"/>
  <c r="AH980" i="7"/>
  <c r="AP980" i="7"/>
  <c r="T982" i="7"/>
  <c r="AA981" i="7"/>
  <c r="Z981" i="7"/>
  <c r="AE980" i="7"/>
  <c r="AQ980" i="7"/>
  <c r="X981" i="7" l="1"/>
  <c r="T983" i="7"/>
  <c r="AA982" i="7" s="1"/>
  <c r="AH981" i="7"/>
  <c r="V982" i="7"/>
  <c r="P982" i="7"/>
  <c r="O982" i="7"/>
  <c r="AL981" i="7"/>
  <c r="W982" i="7"/>
  <c r="Y981" i="7"/>
  <c r="AP981" i="7"/>
  <c r="AF981" i="7" l="1"/>
  <c r="M982" i="7"/>
  <c r="N983" i="7" s="1"/>
  <c r="S983" i="7"/>
  <c r="R983" i="7"/>
  <c r="J982" i="7"/>
  <c r="AT982" i="7"/>
  <c r="K982" i="7"/>
  <c r="AJ981" i="7"/>
  <c r="AN981" i="7"/>
  <c r="AG981" i="7"/>
  <c r="AO981" i="7"/>
  <c r="AK981" i="7"/>
  <c r="AD981" i="7"/>
  <c r="AC981" i="7"/>
  <c r="AS981" i="7"/>
  <c r="AM981" i="7"/>
  <c r="Q983" i="7"/>
  <c r="P983" i="7"/>
  <c r="AO982" i="7" s="1"/>
  <c r="AE981" i="7"/>
  <c r="AQ981" i="7"/>
  <c r="W983" i="7"/>
  <c r="O983" i="7" l="1"/>
  <c r="U983" i="7"/>
  <c r="X982" i="7"/>
  <c r="AR982" i="7"/>
  <c r="Z982" i="7"/>
  <c r="AE982" i="7"/>
  <c r="L982" i="7"/>
  <c r="AL982" i="7"/>
  <c r="T984" i="7"/>
  <c r="AA983" i="7" s="1"/>
  <c r="AH982" i="7"/>
  <c r="AP982" i="7"/>
  <c r="Y982" i="7"/>
  <c r="AQ982" i="7"/>
  <c r="AK982" i="7"/>
  <c r="AG982" i="7"/>
  <c r="V983" i="7"/>
  <c r="AM982" i="7" l="1"/>
  <c r="AD982" i="7"/>
  <c r="AS982" i="7"/>
  <c r="AC982" i="7"/>
  <c r="L983" i="7"/>
  <c r="AI982" i="7"/>
  <c r="Q984" i="7"/>
  <c r="AL983" i="7" s="1"/>
  <c r="P984" i="7"/>
  <c r="AG983" i="7" s="1"/>
  <c r="AB982" i="7"/>
  <c r="M983" i="7"/>
  <c r="N984" i="7" s="1"/>
  <c r="AT983" i="7"/>
  <c r="K983" i="7"/>
  <c r="J983" i="7"/>
  <c r="S984" i="7"/>
  <c r="R984" i="7"/>
  <c r="X983" i="7" s="1"/>
  <c r="AF982" i="7"/>
  <c r="AN982" i="7"/>
  <c r="AJ982" i="7"/>
  <c r="AO983" i="7" l="1"/>
  <c r="Z983" i="7"/>
  <c r="AR983" i="7"/>
  <c r="O984" i="7"/>
  <c r="W984" i="7"/>
  <c r="U984" i="7"/>
  <c r="AK983" i="7"/>
  <c r="T985" i="7"/>
  <c r="AP983" i="7"/>
  <c r="AH983" i="7"/>
  <c r="Y983" i="7"/>
  <c r="V984" i="7"/>
  <c r="AI983" i="7" l="1"/>
  <c r="L984" i="7"/>
  <c r="Q985" i="7"/>
  <c r="AB983" i="7"/>
  <c r="M984" i="7"/>
  <c r="N985" i="7" s="1"/>
  <c r="R985" i="7"/>
  <c r="J984" i="7"/>
  <c r="V985" i="7" s="1"/>
  <c r="AT984" i="7"/>
  <c r="S985" i="7"/>
  <c r="K984" i="7"/>
  <c r="AN983" i="7"/>
  <c r="AJ983" i="7"/>
  <c r="AF983" i="7"/>
  <c r="AM983" i="7"/>
  <c r="AD983" i="7"/>
  <c r="AS983" i="7"/>
  <c r="AC983" i="7"/>
  <c r="AA984" i="7"/>
  <c r="AE983" i="7"/>
  <c r="AQ983" i="7"/>
  <c r="W985" i="7"/>
  <c r="U985" i="7"/>
  <c r="AD984" i="7" l="1"/>
  <c r="AS984" i="7"/>
  <c r="AC984" i="7"/>
  <c r="AM984" i="7"/>
  <c r="AR984" i="7"/>
  <c r="Z984" i="7"/>
  <c r="AH984" i="7"/>
  <c r="T986" i="7"/>
  <c r="AE984" i="7"/>
  <c r="O985" i="7"/>
  <c r="X984" i="7"/>
  <c r="P985" i="7"/>
  <c r="L985" i="7"/>
  <c r="AB984" i="7"/>
  <c r="Y984" i="7"/>
  <c r="AP984" i="7"/>
  <c r="AL984" i="7"/>
  <c r="AQ984" i="7"/>
  <c r="AI984" i="7"/>
  <c r="AA985" i="7" l="1"/>
  <c r="M985" i="7"/>
  <c r="N986" i="7" s="1"/>
  <c r="K985" i="7"/>
  <c r="AT985" i="7"/>
  <c r="S986" i="7"/>
  <c r="Y985" i="7" s="1"/>
  <c r="J985" i="7"/>
  <c r="R986" i="7"/>
  <c r="X985" i="7" s="1"/>
  <c r="AJ984" i="7"/>
  <c r="AF984" i="7"/>
  <c r="AN984" i="7"/>
  <c r="AK984" i="7"/>
  <c r="AO984" i="7"/>
  <c r="AG984" i="7"/>
  <c r="AR985" i="7" l="1"/>
  <c r="U986" i="7"/>
  <c r="W986" i="7"/>
  <c r="P986" i="7"/>
  <c r="V986" i="7"/>
  <c r="O986" i="7"/>
  <c r="Q986" i="7"/>
  <c r="AS986" i="7"/>
  <c r="Z985" i="7"/>
  <c r="V987" i="7"/>
  <c r="AC986" i="7" s="1"/>
  <c r="T987" i="7" l="1"/>
  <c r="AP985" i="7"/>
  <c r="AH985" i="7"/>
  <c r="AL985" i="7"/>
  <c r="M986" i="7"/>
  <c r="N987" i="7" s="1"/>
  <c r="R987" i="7"/>
  <c r="J986" i="7"/>
  <c r="U987" i="7" s="1"/>
  <c r="AT986" i="7"/>
  <c r="S987" i="7"/>
  <c r="K986" i="7"/>
  <c r="AJ985" i="7"/>
  <c r="AF985" i="7"/>
  <c r="AN985" i="7"/>
  <c r="AM985" i="7"/>
  <c r="AM986" i="7"/>
  <c r="AD985" i="7"/>
  <c r="AS985" i="7"/>
  <c r="AC985" i="7"/>
  <c r="AR986" i="7"/>
  <c r="AO985" i="7"/>
  <c r="AK985" i="7"/>
  <c r="AG985" i="7"/>
  <c r="AE985" i="7"/>
  <c r="AQ985" i="7"/>
  <c r="AD986" i="7"/>
  <c r="AI985" i="7"/>
  <c r="L986" i="7"/>
  <c r="Q987" i="7"/>
  <c r="O987" i="7"/>
  <c r="AB985" i="7"/>
  <c r="AB986" i="7" l="1"/>
  <c r="R988" i="7"/>
  <c r="J987" i="7"/>
  <c r="X986" i="7"/>
  <c r="AP986" i="7"/>
  <c r="T988" i="7"/>
  <c r="AA987" i="7" s="1"/>
  <c r="AJ986" i="7"/>
  <c r="AN986" i="7"/>
  <c r="AF986" i="7"/>
  <c r="AI986" i="7"/>
  <c r="AL986" i="7"/>
  <c r="Y986" i="7"/>
  <c r="Z986" i="7"/>
  <c r="AH986" i="7"/>
  <c r="P987" i="7"/>
  <c r="K987" i="7" s="1"/>
  <c r="Q988" i="7" s="1"/>
  <c r="W987" i="7"/>
  <c r="AA986" i="7"/>
  <c r="AA988" i="7" l="1"/>
  <c r="Z988" i="7"/>
  <c r="AL987" i="7"/>
  <c r="AH987" i="7"/>
  <c r="S988" i="7"/>
  <c r="V988" i="7"/>
  <c r="AB988" i="7"/>
  <c r="AC988" i="7"/>
  <c r="AE986" i="7"/>
  <c r="AP987" i="7"/>
  <c r="AQ986" i="7"/>
  <c r="U988" i="7"/>
  <c r="AD988" i="7"/>
  <c r="AE988" i="7"/>
  <c r="AG986" i="7"/>
  <c r="AK986" i="7"/>
  <c r="AO986" i="7"/>
  <c r="AT987" i="7"/>
  <c r="P988" i="7"/>
  <c r="AO987" i="7" s="1"/>
  <c r="W988" i="7"/>
  <c r="M987" i="7"/>
  <c r="N988" i="7" s="1"/>
  <c r="L987" i="7"/>
  <c r="X987" i="7"/>
  <c r="O988" i="7"/>
  <c r="AQ988" i="7" l="1"/>
  <c r="AE987" i="7"/>
  <c r="AD987" i="7"/>
  <c r="AM988" i="7"/>
  <c r="AM987" i="7"/>
  <c r="AC987" i="7"/>
  <c r="AS987" i="7"/>
  <c r="L989" i="7"/>
  <c r="L988" i="7"/>
  <c r="AI988" i="7"/>
  <c r="AB987" i="7"/>
  <c r="AI987" i="7"/>
  <c r="AQ987" i="7"/>
  <c r="AS988" i="7"/>
  <c r="Z987" i="7"/>
  <c r="Y987" i="7"/>
  <c r="M988" i="7"/>
  <c r="N989" i="7" s="1"/>
  <c r="Y988" i="7"/>
  <c r="K988" i="7"/>
  <c r="Q989" i="7" s="1"/>
  <c r="AL988" i="7" s="1"/>
  <c r="J988" i="7"/>
  <c r="P989" i="7" s="1"/>
  <c r="AJ987" i="7"/>
  <c r="AT988" i="7"/>
  <c r="X988" i="7"/>
  <c r="AF987" i="7"/>
  <c r="AN987" i="7"/>
  <c r="AR988" i="7"/>
  <c r="AK987" i="7"/>
  <c r="AG987" i="7"/>
  <c r="AR987" i="7"/>
  <c r="AO988" i="7" l="1"/>
  <c r="AG988" i="7"/>
  <c r="AK988" i="7"/>
  <c r="T990" i="7"/>
  <c r="O989" i="7"/>
  <c r="AH988" i="7"/>
  <c r="AP988" i="7"/>
  <c r="AA989" i="7" l="1"/>
  <c r="M989" i="7"/>
  <c r="N990" i="7" s="1"/>
  <c r="AT989" i="7"/>
  <c r="S990" i="7"/>
  <c r="K989" i="7"/>
  <c r="Q990" i="7" s="1"/>
  <c r="R990" i="7"/>
  <c r="J989" i="7"/>
  <c r="AJ988" i="7"/>
  <c r="AN988" i="7"/>
  <c r="AF988" i="7"/>
  <c r="O990" i="7" l="1"/>
  <c r="V990" i="7"/>
  <c r="W990" i="7"/>
  <c r="P990" i="7"/>
  <c r="U990" i="7"/>
  <c r="T991" i="7"/>
  <c r="AH989" i="7"/>
  <c r="AP989" i="7"/>
  <c r="AL989" i="7"/>
  <c r="AR989" i="7"/>
  <c r="Z989" i="7"/>
  <c r="V991" i="7"/>
  <c r="AD990" i="7" s="1"/>
  <c r="AC990" i="7"/>
  <c r="Y989" i="7"/>
  <c r="X989" i="7"/>
  <c r="AA990" i="7" l="1"/>
  <c r="AB989" i="7"/>
  <c r="AI989" i="7"/>
  <c r="L990" i="7"/>
  <c r="AO989" i="7"/>
  <c r="AG989" i="7"/>
  <c r="AK989" i="7"/>
  <c r="AQ989" i="7"/>
  <c r="AE989" i="7"/>
  <c r="AS990" i="7"/>
  <c r="AD989" i="7"/>
  <c r="AS989" i="7"/>
  <c r="AM990" i="7"/>
  <c r="AM989" i="7"/>
  <c r="AC989" i="7"/>
  <c r="M990" i="7"/>
  <c r="N991" i="7" s="1"/>
  <c r="AN989" i="7"/>
  <c r="R991" i="7"/>
  <c r="J990" i="7"/>
  <c r="W991" i="7" s="1"/>
  <c r="AT990" i="7"/>
  <c r="K990" i="7"/>
  <c r="Q991" i="7" s="1"/>
  <c r="AL990" i="7" s="1"/>
  <c r="AF989" i="7"/>
  <c r="S991" i="7"/>
  <c r="Z990" i="7" s="1"/>
  <c r="AJ989" i="7"/>
  <c r="AE990" i="7" l="1"/>
  <c r="AQ990" i="7"/>
  <c r="AH990" i="7"/>
  <c r="P991" i="7"/>
  <c r="O991" i="7"/>
  <c r="AR990" i="7"/>
  <c r="T992" i="7"/>
  <c r="AA991" i="7"/>
  <c r="X990" i="7"/>
  <c r="Y990" i="7"/>
  <c r="AP990" i="7"/>
  <c r="U991" i="7"/>
  <c r="AB990" i="7" l="1"/>
  <c r="P992" i="7"/>
  <c r="AG991" i="7" s="1"/>
  <c r="AI990" i="7"/>
  <c r="M991" i="7"/>
  <c r="N992" i="7" s="1"/>
  <c r="R992" i="7"/>
  <c r="J991" i="7"/>
  <c r="AT991" i="7"/>
  <c r="S992" i="7"/>
  <c r="K991" i="7"/>
  <c r="U992" i="7" s="1"/>
  <c r="AF990" i="7"/>
  <c r="AJ990" i="7"/>
  <c r="AN990" i="7"/>
  <c r="AG990" i="7"/>
  <c r="AO990" i="7"/>
  <c r="AK990" i="7"/>
  <c r="AB991" i="7" l="1"/>
  <c r="AI991" i="7"/>
  <c r="Y991" i="7"/>
  <c r="Z991" i="7"/>
  <c r="AK991" i="7"/>
  <c r="AO991" i="7"/>
  <c r="AR991" i="7"/>
  <c r="L991" i="7"/>
  <c r="V992" i="7"/>
  <c r="W992" i="7"/>
  <c r="Q992" i="7"/>
  <c r="X991" i="7"/>
  <c r="O992" i="7"/>
  <c r="M992" i="7" l="1"/>
  <c r="N993" i="7" s="1"/>
  <c r="S993" i="7"/>
  <c r="AR992" i="7" s="1"/>
  <c r="J992" i="7"/>
  <c r="AT992" i="7"/>
  <c r="K992" i="7"/>
  <c r="Q993" i="7" s="1"/>
  <c r="AJ991" i="7"/>
  <c r="R993" i="7"/>
  <c r="AN991" i="7"/>
  <c r="AF991" i="7"/>
  <c r="AH991" i="7"/>
  <c r="T993" i="7"/>
  <c r="AL991" i="7"/>
  <c r="Z992" i="7"/>
  <c r="AP991" i="7"/>
  <c r="AE991" i="7"/>
  <c r="AQ991" i="7"/>
  <c r="W993" i="7"/>
  <c r="AE992" i="7" s="1"/>
  <c r="AM991" i="7"/>
  <c r="AC991" i="7"/>
  <c r="AD991" i="7"/>
  <c r="AS991" i="7"/>
  <c r="L992" i="7"/>
  <c r="X992" i="7" l="1"/>
  <c r="T994" i="7"/>
  <c r="AH992" i="7"/>
  <c r="AQ992" i="7"/>
  <c r="AA992" i="7"/>
  <c r="U993" i="7"/>
  <c r="O993" i="7"/>
  <c r="V993" i="7"/>
  <c r="AP992" i="7"/>
  <c r="AL992" i="7"/>
  <c r="Y992" i="7"/>
  <c r="P993" i="7"/>
  <c r="AC992" i="7" l="1"/>
  <c r="AS992" i="7"/>
  <c r="AD992" i="7"/>
  <c r="AM992" i="7"/>
  <c r="AA993" i="7"/>
  <c r="M993" i="7"/>
  <c r="N994" i="7" s="1"/>
  <c r="K993" i="7"/>
  <c r="J993" i="7"/>
  <c r="S994" i="7"/>
  <c r="R994" i="7"/>
  <c r="AT993" i="7"/>
  <c r="AF992" i="7"/>
  <c r="AJ992" i="7"/>
  <c r="AN992" i="7"/>
  <c r="V994" i="7"/>
  <c r="AO992" i="7"/>
  <c r="AR993" i="7"/>
  <c r="AG992" i="7"/>
  <c r="AK992" i="7"/>
  <c r="L993" i="7"/>
  <c r="AB992" i="7"/>
  <c r="P994" i="7"/>
  <c r="O994" i="7"/>
  <c r="AJ993" i="7" s="1"/>
  <c r="Q994" i="7"/>
  <c r="AI992" i="7"/>
  <c r="T995" i="7" l="1"/>
  <c r="AA994" i="7" s="1"/>
  <c r="AP993" i="7"/>
  <c r="AD993" i="7"/>
  <c r="AC993" i="7"/>
  <c r="AS993" i="7"/>
  <c r="AS994" i="7"/>
  <c r="Z993" i="7"/>
  <c r="AM993" i="7"/>
  <c r="V995" i="7"/>
  <c r="AD994" i="7" s="1"/>
  <c r="AC994" i="7"/>
  <c r="AO993" i="7"/>
  <c r="U994" i="7"/>
  <c r="W994" i="7"/>
  <c r="AL993" i="7"/>
  <c r="M994" i="7"/>
  <c r="N995" i="7" s="1"/>
  <c r="K994" i="7"/>
  <c r="J994" i="7"/>
  <c r="R995" i="7"/>
  <c r="X994" i="7" s="1"/>
  <c r="S995" i="7"/>
  <c r="Z994" i="7" s="1"/>
  <c r="AN993" i="7"/>
  <c r="AK993" i="7"/>
  <c r="AF993" i="7"/>
  <c r="X993" i="7"/>
  <c r="AH993" i="7"/>
  <c r="AG993" i="7"/>
  <c r="Y993" i="7"/>
  <c r="AB993" i="7" l="1"/>
  <c r="L994" i="7"/>
  <c r="Q995" i="7"/>
  <c r="O995" i="7"/>
  <c r="AH994" i="7"/>
  <c r="AF994" i="7"/>
  <c r="AI993" i="7"/>
  <c r="P995" i="7"/>
  <c r="AG994" i="7" s="1"/>
  <c r="AT994" i="7"/>
  <c r="U995" i="7"/>
  <c r="AI994" i="7" s="1"/>
  <c r="AM994" i="7"/>
  <c r="AR994" i="7"/>
  <c r="Y994" i="7"/>
  <c r="AE993" i="7"/>
  <c r="AQ993" i="7"/>
  <c r="AO994" i="7"/>
  <c r="W995" i="7"/>
  <c r="AQ994" i="7"/>
  <c r="AN994" i="7"/>
  <c r="AP994" i="7"/>
  <c r="AE994" i="7" l="1"/>
  <c r="Q996" i="7"/>
  <c r="AB994" i="7"/>
  <c r="M995" i="7"/>
  <c r="N996" i="7" s="1"/>
  <c r="S996" i="7"/>
  <c r="Y995" i="7" s="1"/>
  <c r="J995" i="7"/>
  <c r="V996" i="7" s="1"/>
  <c r="AT995" i="7"/>
  <c r="R996" i="7"/>
  <c r="K995" i="7"/>
  <c r="AJ994" i="7"/>
  <c r="T996" i="7"/>
  <c r="Z995" i="7"/>
  <c r="AL994" i="7"/>
  <c r="AR995" i="7"/>
  <c r="AK994" i="7"/>
  <c r="U996" i="7"/>
  <c r="AB995" i="7" l="1"/>
  <c r="AI995" i="7"/>
  <c r="X995" i="7"/>
  <c r="AL995" i="7"/>
  <c r="T997" i="7"/>
  <c r="AA996" i="7" s="1"/>
  <c r="AS995" i="7"/>
  <c r="AM995" i="7"/>
  <c r="AD995" i="7"/>
  <c r="AC995" i="7"/>
  <c r="P996" i="7"/>
  <c r="L995" i="7"/>
  <c r="AP995" i="7"/>
  <c r="AA995" i="7"/>
  <c r="AH995" i="7"/>
  <c r="W996" i="7"/>
  <c r="O996" i="7"/>
  <c r="AE995" i="7" l="1"/>
  <c r="AQ995" i="7"/>
  <c r="L996" i="7"/>
  <c r="AF995" i="7"/>
  <c r="M996" i="7"/>
  <c r="N997" i="7" s="1"/>
  <c r="AJ995" i="7"/>
  <c r="AT996" i="7"/>
  <c r="J996" i="7"/>
  <c r="K996" i="7"/>
  <c r="S997" i="7"/>
  <c r="R997" i="7"/>
  <c r="AN995" i="7"/>
  <c r="AK995" i="7"/>
  <c r="AG995" i="7"/>
  <c r="AO995" i="7"/>
  <c r="O997" i="7" l="1"/>
  <c r="Q997" i="7"/>
  <c r="P997" i="7"/>
  <c r="V997" i="7"/>
  <c r="U997" i="7"/>
  <c r="W997" i="7"/>
  <c r="Z996" i="7"/>
  <c r="Y996" i="7"/>
  <c r="AR996" i="7"/>
  <c r="X996" i="7"/>
  <c r="AE996" i="7" l="1"/>
  <c r="AQ996" i="7"/>
  <c r="L997" i="7"/>
  <c r="AB996" i="7"/>
  <c r="AI996" i="7"/>
  <c r="AD996" i="7"/>
  <c r="AC996" i="7"/>
  <c r="AM996" i="7"/>
  <c r="AS996" i="7"/>
  <c r="AK996" i="7"/>
  <c r="AG996" i="7"/>
  <c r="AO996" i="7"/>
  <c r="AL996" i="7"/>
  <c r="T998" i="7"/>
  <c r="AH996" i="7"/>
  <c r="AP996" i="7"/>
  <c r="M997" i="7"/>
  <c r="N998" i="7" s="1"/>
  <c r="J997" i="7"/>
  <c r="AT997" i="7"/>
  <c r="S998" i="7"/>
  <c r="K997" i="7"/>
  <c r="Q998" i="7" s="1"/>
  <c r="R998" i="7"/>
  <c r="AJ996" i="7"/>
  <c r="AF996" i="7"/>
  <c r="AN996" i="7"/>
  <c r="T999" i="7" l="1"/>
  <c r="AH997" i="7"/>
  <c r="AL997" i="7"/>
  <c r="AP997" i="7"/>
  <c r="P998" i="7"/>
  <c r="X997" i="7"/>
  <c r="AA997" i="7"/>
  <c r="Z997" i="7"/>
  <c r="V998" i="7"/>
  <c r="U998" i="7"/>
  <c r="AR997" i="7"/>
  <c r="Y997" i="7"/>
  <c r="O998" i="7"/>
  <c r="W998" i="7"/>
  <c r="M998" i="7" l="1"/>
  <c r="R999" i="7"/>
  <c r="K998" i="7"/>
  <c r="AT998" i="7"/>
  <c r="J998" i="7"/>
  <c r="X998" i="7"/>
  <c r="S999" i="7"/>
  <c r="AF997" i="7"/>
  <c r="AN997" i="7"/>
  <c r="AJ997" i="7"/>
  <c r="N999" i="7"/>
  <c r="AO997" i="7"/>
  <c r="AG997" i="7"/>
  <c r="AK997" i="7"/>
  <c r="L998" i="7"/>
  <c r="Q999" i="7"/>
  <c r="AB997" i="7"/>
  <c r="AI997" i="7"/>
  <c r="AD997" i="7"/>
  <c r="AC997" i="7"/>
  <c r="AS997" i="7"/>
  <c r="AM997" i="7"/>
  <c r="AE997" i="7"/>
  <c r="AQ997" i="7"/>
  <c r="V999" i="7"/>
  <c r="AA998" i="7"/>
  <c r="Y998" i="7" l="1"/>
  <c r="Z998" i="7"/>
  <c r="AS998" i="7"/>
  <c r="AD998" i="7"/>
  <c r="AC998" i="7"/>
  <c r="O999" i="7"/>
  <c r="U999" i="7"/>
  <c r="AR998" i="7"/>
  <c r="AM998" i="7"/>
  <c r="P999" i="7"/>
  <c r="AH998" i="7"/>
  <c r="T1000" i="7"/>
  <c r="AP998" i="7"/>
  <c r="AL998" i="7"/>
  <c r="W999" i="7"/>
  <c r="AA999" i="7" l="1"/>
  <c r="AI998" i="7"/>
  <c r="L999" i="7"/>
  <c r="AB998" i="7"/>
  <c r="M999" i="7"/>
  <c r="N1000" i="7" s="1"/>
  <c r="R1000" i="7"/>
  <c r="AT999" i="7"/>
  <c r="K999" i="7"/>
  <c r="S1000" i="7"/>
  <c r="Y999" i="7" s="1"/>
  <c r="AJ998" i="7"/>
  <c r="AN998" i="7"/>
  <c r="AF998" i="7"/>
  <c r="J999" i="7"/>
  <c r="V1000" i="7" s="1"/>
  <c r="AK998" i="7"/>
  <c r="AO998" i="7"/>
  <c r="AG998" i="7"/>
  <c r="AE998" i="7"/>
  <c r="AQ998" i="7"/>
  <c r="P1000" i="7" l="1"/>
  <c r="O1000" i="7"/>
  <c r="X999" i="7"/>
  <c r="U1000" i="7"/>
  <c r="AR999" i="7"/>
  <c r="Z999" i="7"/>
  <c r="AD999" i="7"/>
  <c r="AM999" i="7"/>
  <c r="AS999" i="7"/>
  <c r="AC999" i="7"/>
  <c r="W1000" i="7"/>
  <c r="Q1000" i="7"/>
  <c r="L1000" i="7" l="1"/>
  <c r="AB999" i="7"/>
  <c r="AI999" i="7"/>
  <c r="T1001" i="7"/>
  <c r="AL999" i="7"/>
  <c r="AP999" i="7"/>
  <c r="AH999" i="7"/>
  <c r="AE999" i="7"/>
  <c r="AQ999" i="7"/>
  <c r="M1000" i="7"/>
  <c r="N1001" i="7" s="1"/>
  <c r="S1001" i="7"/>
  <c r="AT1000" i="7"/>
  <c r="R1001" i="7"/>
  <c r="K1000" i="7"/>
  <c r="Q1001" i="7" s="1"/>
  <c r="J1000" i="7"/>
  <c r="O1001" i="7" s="1"/>
  <c r="X1000" i="7"/>
  <c r="AJ999" i="7"/>
  <c r="AF999" i="7"/>
  <c r="AN999" i="7"/>
  <c r="AK999" i="7"/>
  <c r="AG999" i="7"/>
  <c r="AO999" i="7"/>
  <c r="X1001" i="7" l="1"/>
  <c r="Y1001" i="7"/>
  <c r="AJ1000" i="7"/>
  <c r="AN1000" i="7"/>
  <c r="AF1000" i="7"/>
  <c r="AA1001" i="7"/>
  <c r="Z1001" i="7"/>
  <c r="AL1000" i="7"/>
  <c r="AH1000" i="7"/>
  <c r="AP1000" i="7"/>
  <c r="Y1000" i="7"/>
  <c r="AS1001" i="7"/>
  <c r="W1001" i="7"/>
  <c r="U1001" i="7"/>
  <c r="V1001" i="7"/>
  <c r="Z1000" i="7"/>
  <c r="P1001" i="7"/>
  <c r="K1001" i="7" s="1"/>
  <c r="AA1000" i="7"/>
  <c r="AD1001" i="7"/>
  <c r="AE1001" i="7"/>
  <c r="AC1001" i="7"/>
  <c r="AB1001" i="7"/>
  <c r="AR1000" i="7"/>
  <c r="AR1001" i="7" l="1"/>
  <c r="AK1000" i="7"/>
  <c r="AO1000" i="7"/>
  <c r="AG1000" i="7"/>
  <c r="AM1001" i="7"/>
  <c r="AD1000" i="7"/>
  <c r="AS1000" i="7"/>
  <c r="AM1000" i="7"/>
  <c r="AC1000" i="7"/>
  <c r="AT1001" i="7"/>
  <c r="AI1001" i="7"/>
  <c r="L1002" i="7"/>
  <c r="AB1000" i="7"/>
  <c r="AI1000" i="7"/>
  <c r="J1001" i="7"/>
  <c r="P1002" i="7" s="1"/>
  <c r="L1001" i="7"/>
  <c r="AQ1001" i="7"/>
  <c r="AE1000" i="7"/>
  <c r="AQ1000" i="7"/>
  <c r="M1001" i="7"/>
  <c r="N1002" i="7" s="1"/>
  <c r="AO1001" i="7" l="1"/>
  <c r="AK1001" i="7"/>
  <c r="AG1001" i="7"/>
  <c r="O1002" i="7"/>
  <c r="Q1002" i="7"/>
  <c r="T1003" i="7" l="1"/>
  <c r="AA1002" i="7"/>
  <c r="AH1001" i="7"/>
  <c r="AP1001" i="7"/>
  <c r="AL1001" i="7"/>
  <c r="M1002" i="7"/>
  <c r="N1003" i="7" s="1"/>
  <c r="AT1002" i="7"/>
  <c r="K1002" i="7"/>
  <c r="R1003" i="7"/>
  <c r="S1003" i="7"/>
  <c r="J1002" i="7"/>
  <c r="Y1002" i="7"/>
  <c r="X1002" i="7"/>
  <c r="AJ1001" i="7"/>
  <c r="AN1001" i="7"/>
  <c r="AF1001" i="7"/>
  <c r="V1003" i="7" l="1"/>
  <c r="U1003" i="7"/>
  <c r="P1003" i="7"/>
  <c r="O1003" i="7"/>
  <c r="W1003" i="7"/>
  <c r="AR1002" i="7"/>
  <c r="Z1002" i="7"/>
  <c r="Q1003" i="7"/>
  <c r="AE1002" i="7" l="1"/>
  <c r="AQ1002" i="7"/>
  <c r="M1003" i="7"/>
  <c r="N1004" i="7" s="1"/>
  <c r="S1004" i="7"/>
  <c r="R1004" i="7"/>
  <c r="AT1003" i="7"/>
  <c r="J1003" i="7"/>
  <c r="AN1002" i="7"/>
  <c r="AF1002" i="7"/>
  <c r="AJ1002" i="7"/>
  <c r="K1003" i="7"/>
  <c r="Q1004" i="7" s="1"/>
  <c r="Y1003" i="7"/>
  <c r="X1003" i="7"/>
  <c r="T1004" i="7"/>
  <c r="AH1002" i="7"/>
  <c r="AL1002" i="7"/>
  <c r="AP1002" i="7"/>
  <c r="AA1003" i="7"/>
  <c r="AK1002" i="7"/>
  <c r="AG1002" i="7"/>
  <c r="AO1002" i="7"/>
  <c r="L1003" i="7"/>
  <c r="AB1002" i="7"/>
  <c r="AI1002" i="7"/>
  <c r="O1004" i="7"/>
  <c r="AJ1003" i="7" s="1"/>
  <c r="AD1002" i="7"/>
  <c r="AM1002" i="7"/>
  <c r="AC1002" i="7"/>
  <c r="AS1002" i="7"/>
  <c r="T1005" i="7" l="1"/>
  <c r="AP1003" i="7"/>
  <c r="AH1003" i="7"/>
  <c r="AL1003" i="7"/>
  <c r="AR1003" i="7"/>
  <c r="Z1003" i="7"/>
  <c r="AN1003" i="7"/>
  <c r="P1004" i="7"/>
  <c r="W1004" i="7"/>
  <c r="V1004" i="7"/>
  <c r="U1004" i="7"/>
  <c r="M1004" i="7" s="1"/>
  <c r="N1005" i="7" s="1"/>
  <c r="R1005" i="7"/>
  <c r="AT1004" i="7"/>
  <c r="S1005" i="7"/>
  <c r="J1004" i="7"/>
  <c r="K1004" i="7"/>
  <c r="W1005" i="7"/>
  <c r="AF1003" i="7"/>
  <c r="V1005" i="7"/>
  <c r="Z1004" i="7" l="1"/>
  <c r="AE1004" i="7"/>
  <c r="X1004" i="7"/>
  <c r="AS1004" i="7"/>
  <c r="AD1004" i="7"/>
  <c r="AB1003" i="7"/>
  <c r="O1005" i="7"/>
  <c r="AJ1004" i="7" s="1"/>
  <c r="L1004" i="7"/>
  <c r="Q1005" i="7"/>
  <c r="P1005" i="7"/>
  <c r="AG1004" i="7" s="1"/>
  <c r="AH1004" i="7"/>
  <c r="AI1003" i="7"/>
  <c r="AD1003" i="7"/>
  <c r="AL1004" i="7"/>
  <c r="AC1003" i="7"/>
  <c r="AS1003" i="7"/>
  <c r="AM1003" i="7"/>
  <c r="AM1004" i="7"/>
  <c r="AC1004" i="7"/>
  <c r="Y1004" i="7"/>
  <c r="AP1004" i="7"/>
  <c r="AQ1004" i="7"/>
  <c r="AO1004" i="7"/>
  <c r="AE1003" i="7"/>
  <c r="AQ1003" i="7"/>
  <c r="U1005" i="7"/>
  <c r="AI1004" i="7" s="1"/>
  <c r="AG1003" i="7"/>
  <c r="AR1004" i="7"/>
  <c r="AK1003" i="7"/>
  <c r="AO1003" i="7"/>
  <c r="AA1004" i="7"/>
  <c r="AF1004" i="7" l="1"/>
  <c r="M1005" i="7"/>
  <c r="N1006" i="7" s="1"/>
  <c r="R1006" i="7"/>
  <c r="J1005" i="7"/>
  <c r="AT1005" i="7"/>
  <c r="S1006" i="7"/>
  <c r="AR1005" i="7" s="1"/>
  <c r="Y1005" i="7"/>
  <c r="K1005" i="7"/>
  <c r="P1006" i="7" s="1"/>
  <c r="AN1004" i="7"/>
  <c r="L1005" i="7"/>
  <c r="AB1004" i="7"/>
  <c r="AK1004" i="7"/>
  <c r="T1006" i="7"/>
  <c r="U1006" i="7"/>
  <c r="AK1005" i="7" l="1"/>
  <c r="AO1005" i="7"/>
  <c r="AG1005" i="7"/>
  <c r="Z1005" i="7"/>
  <c r="Q1006" i="7"/>
  <c r="AI1005" i="7"/>
  <c r="AA1005" i="7"/>
  <c r="W1006" i="7"/>
  <c r="V1006" i="7"/>
  <c r="O1006" i="7"/>
  <c r="X1005" i="7"/>
  <c r="AB1005" i="7"/>
  <c r="T1007" i="7" l="1"/>
  <c r="W1008" i="7" s="1"/>
  <c r="AE1007" i="7" s="1"/>
  <c r="AP1005" i="7"/>
  <c r="AL1005" i="7"/>
  <c r="AH1005" i="7"/>
  <c r="M1006" i="7"/>
  <c r="N1007" i="7" s="1"/>
  <c r="R1007" i="7"/>
  <c r="S1007" i="7"/>
  <c r="Z1006" i="7" s="1"/>
  <c r="J1006" i="7"/>
  <c r="K1006" i="7"/>
  <c r="AN1005" i="7"/>
  <c r="AT1006" i="7"/>
  <c r="AJ1005" i="7"/>
  <c r="AF1005" i="7"/>
  <c r="AC1005" i="7"/>
  <c r="AM1005" i="7"/>
  <c r="AS1005" i="7"/>
  <c r="AD1005" i="7"/>
  <c r="Q1007" i="7"/>
  <c r="AL1006" i="7" s="1"/>
  <c r="AE1005" i="7"/>
  <c r="AQ1005" i="7"/>
  <c r="AO1006" i="7"/>
  <c r="W1007" i="7"/>
  <c r="L1006" i="7"/>
  <c r="P1007" i="7"/>
  <c r="AK1006" i="7" s="1"/>
  <c r="V1007" i="7"/>
  <c r="AM1006" i="7" s="1"/>
  <c r="X1006" i="7" l="1"/>
  <c r="AE1006" i="7"/>
  <c r="AQ1007" i="7"/>
  <c r="AQ1006" i="7"/>
  <c r="T1008" i="7"/>
  <c r="AA1007" i="7" s="1"/>
  <c r="AH1006" i="7"/>
  <c r="AC1006" i="7"/>
  <c r="AD1006" i="7"/>
  <c r="AS1006" i="7"/>
  <c r="O1007" i="7"/>
  <c r="U1007" i="7"/>
  <c r="AP1006" i="7"/>
  <c r="AG1006" i="7"/>
  <c r="Y1006" i="7"/>
  <c r="AR1006" i="7"/>
  <c r="AA1006" i="7"/>
  <c r="AB1006" i="7" l="1"/>
  <c r="L1007" i="7"/>
  <c r="AI1006" i="7"/>
  <c r="U1008" i="7"/>
  <c r="M1007" i="7"/>
  <c r="N1008" i="7" s="1"/>
  <c r="R1008" i="7"/>
  <c r="J1007" i="7"/>
  <c r="AT1007" i="7"/>
  <c r="K1007" i="7"/>
  <c r="Q1008" i="7" s="1"/>
  <c r="S1008" i="7"/>
  <c r="AF1006" i="7"/>
  <c r="AN1006" i="7"/>
  <c r="AJ1006" i="7"/>
  <c r="AB1007" i="7" l="1"/>
  <c r="Y1007" i="7"/>
  <c r="Z1007" i="7"/>
  <c r="AR1007" i="7"/>
  <c r="AI1007" i="7"/>
  <c r="T1009" i="7"/>
  <c r="AA1008" i="7" s="1"/>
  <c r="AP1007" i="7"/>
  <c r="AL1007" i="7"/>
  <c r="O1008" i="7"/>
  <c r="P1008" i="7"/>
  <c r="V1008" i="7"/>
  <c r="AH1007" i="7"/>
  <c r="X1007" i="7"/>
  <c r="M1008" i="7" l="1"/>
  <c r="N1009" i="7" s="1"/>
  <c r="J1008" i="7"/>
  <c r="R1009" i="7"/>
  <c r="S1009" i="7"/>
  <c r="K1008" i="7"/>
  <c r="V1009" i="7" s="1"/>
  <c r="AT1008" i="7"/>
  <c r="AN1007" i="7"/>
  <c r="AJ1007" i="7"/>
  <c r="AF1007" i="7"/>
  <c r="AG1007" i="7"/>
  <c r="AO1007" i="7"/>
  <c r="AK1007" i="7"/>
  <c r="AC1007" i="7"/>
  <c r="AS1007" i="7"/>
  <c r="AD1007" i="7"/>
  <c r="AM1007" i="7"/>
  <c r="P1009" i="7"/>
  <c r="AD1008" i="7" l="1"/>
  <c r="AC1008" i="7"/>
  <c r="AS1008" i="7"/>
  <c r="AO1008" i="7"/>
  <c r="AG1008" i="7"/>
  <c r="AK1008" i="7"/>
  <c r="X1008" i="7"/>
  <c r="W1009" i="7"/>
  <c r="O1009" i="7"/>
  <c r="U1009" i="7"/>
  <c r="Y1008" i="7"/>
  <c r="Z1008" i="7"/>
  <c r="AR1008" i="7"/>
  <c r="Q1009" i="7"/>
  <c r="AM1008" i="7"/>
  <c r="L1008" i="7"/>
  <c r="L1009" i="7" l="1"/>
  <c r="AB1008" i="7"/>
  <c r="AI1008" i="7"/>
  <c r="AQ1008" i="7"/>
  <c r="AE1008" i="7"/>
  <c r="T1010" i="7"/>
  <c r="AP1008" i="7"/>
  <c r="AH1008" i="7"/>
  <c r="AL1008" i="7"/>
  <c r="U1010" i="7"/>
  <c r="AI1009" i="7" s="1"/>
  <c r="M1009" i="7"/>
  <c r="N1010" i="7" s="1"/>
  <c r="S1010" i="7"/>
  <c r="AR1009" i="7" s="1"/>
  <c r="AN1008" i="7"/>
  <c r="R1010" i="7"/>
  <c r="J1009" i="7"/>
  <c r="V1010" i="7" s="1"/>
  <c r="K1009" i="7"/>
  <c r="Q1010" i="7" s="1"/>
  <c r="AP1009" i="7" s="1"/>
  <c r="AT1009" i="7"/>
  <c r="AF1008" i="7"/>
  <c r="AJ1008" i="7"/>
  <c r="AB1009" i="7" l="1"/>
  <c r="AH1009" i="7"/>
  <c r="O1010" i="7"/>
  <c r="Y1009" i="7"/>
  <c r="Z1009" i="7"/>
  <c r="W1010" i="7"/>
  <c r="P1010" i="7"/>
  <c r="T1011" i="7"/>
  <c r="AA1010" i="7" s="1"/>
  <c r="AL1009" i="7"/>
  <c r="X1009" i="7"/>
  <c r="AC1009" i="7"/>
  <c r="AD1009" i="7"/>
  <c r="AS1009" i="7"/>
  <c r="AM1009" i="7"/>
  <c r="AA1009" i="7"/>
  <c r="M1010" i="7" l="1"/>
  <c r="N1011" i="7" s="1"/>
  <c r="AT1010" i="7"/>
  <c r="J1010" i="7"/>
  <c r="R1011" i="7"/>
  <c r="K1010" i="7"/>
  <c r="Q1011" i="7" s="1"/>
  <c r="S1011" i="7"/>
  <c r="AJ1009" i="7"/>
  <c r="AF1009" i="7"/>
  <c r="AN1009" i="7"/>
  <c r="AE1009" i="7"/>
  <c r="AQ1009" i="7"/>
  <c r="L1010" i="7"/>
  <c r="AK1009" i="7"/>
  <c r="AG1009" i="7"/>
  <c r="AO1009" i="7"/>
  <c r="Y1010" i="7" l="1"/>
  <c r="Z1010" i="7"/>
  <c r="T1012" i="7"/>
  <c r="AA1011" i="7" s="1"/>
  <c r="AH1010" i="7"/>
  <c r="AL1010" i="7"/>
  <c r="X1010" i="7"/>
  <c r="V1011" i="7"/>
  <c r="U1011" i="7"/>
  <c r="P1011" i="7"/>
  <c r="O1011" i="7"/>
  <c r="W1011" i="7"/>
  <c r="AP1010" i="7"/>
  <c r="AR1010" i="7"/>
  <c r="AE1010" i="7" l="1"/>
  <c r="AQ1010" i="7"/>
  <c r="AK1010" i="7"/>
  <c r="AG1010" i="7"/>
  <c r="AO1010" i="7"/>
  <c r="M1011" i="7"/>
  <c r="N1012" i="7" s="1"/>
  <c r="AT1011" i="7"/>
  <c r="K1011" i="7"/>
  <c r="Q1012" i="7" s="1"/>
  <c r="S1012" i="7"/>
  <c r="J1011" i="7"/>
  <c r="V1012" i="7" s="1"/>
  <c r="R1012" i="7"/>
  <c r="AF1010" i="7"/>
  <c r="AJ1010" i="7"/>
  <c r="AN1010" i="7"/>
  <c r="AB1010" i="7"/>
  <c r="L1011" i="7"/>
  <c r="O1012" i="7"/>
  <c r="AN1011" i="7" s="1"/>
  <c r="AI1010" i="7"/>
  <c r="AC1010" i="7"/>
  <c r="AD1010" i="7"/>
  <c r="AM1010" i="7"/>
  <c r="AS1010" i="7"/>
  <c r="U1012" i="7"/>
  <c r="AC1011" i="7" l="1"/>
  <c r="AD1011" i="7"/>
  <c r="AS1011" i="7"/>
  <c r="Z1011" i="7"/>
  <c r="AH1011" i="7"/>
  <c r="T1013" i="7"/>
  <c r="AB1011" i="7"/>
  <c r="O1013" i="7"/>
  <c r="P1013" i="7"/>
  <c r="AR1013" i="7" s="1"/>
  <c r="M1012" i="7"/>
  <c r="N1013" i="7" s="1"/>
  <c r="J1012" i="7"/>
  <c r="V1013" i="7" s="1"/>
  <c r="S1013" i="7"/>
  <c r="AS1013" i="7" s="1"/>
  <c r="K1012" i="7"/>
  <c r="U1013" i="7" s="1"/>
  <c r="R1013" i="7"/>
  <c r="AM1011" i="7"/>
  <c r="Y1011" i="7"/>
  <c r="AP1011" i="7"/>
  <c r="AF1011" i="7"/>
  <c r="AJ1011" i="7"/>
  <c r="P1012" i="7"/>
  <c r="AR1011" i="7"/>
  <c r="W1012" i="7"/>
  <c r="AI1011" i="7"/>
  <c r="AL1011" i="7"/>
  <c r="X1011" i="7"/>
  <c r="AM1013" i="7" l="1"/>
  <c r="AD1012" i="7"/>
  <c r="AC1012" i="7"/>
  <c r="AM1012" i="7"/>
  <c r="AS1012" i="7"/>
  <c r="AI1013" i="7"/>
  <c r="X1013" i="7"/>
  <c r="Y1013" i="7"/>
  <c r="AE1011" i="7"/>
  <c r="W1013" i="7"/>
  <c r="AN1012" i="7"/>
  <c r="AO1012" i="7"/>
  <c r="AQ1011" i="7"/>
  <c r="AB1012" i="7"/>
  <c r="AJ1012" i="7"/>
  <c r="AG1012" i="7"/>
  <c r="AR1012" i="7"/>
  <c r="AK1011" i="7"/>
  <c r="AG1011" i="7"/>
  <c r="AO1011" i="7"/>
  <c r="Y1012" i="7"/>
  <c r="Q1013" i="7"/>
  <c r="Z1012" i="7"/>
  <c r="AB1013" i="7"/>
  <c r="AC1013" i="7"/>
  <c r="AK1012" i="7"/>
  <c r="L1012" i="7"/>
  <c r="X1012" i="7"/>
  <c r="AT1012" i="7"/>
  <c r="AI1012" i="7"/>
  <c r="AA1012" i="7"/>
  <c r="AD1013" i="7"/>
  <c r="AE1013" i="7"/>
  <c r="AF1012" i="7"/>
  <c r="Z1013" i="7" l="1"/>
  <c r="AA1013" i="7"/>
  <c r="AH1012" i="7"/>
  <c r="AL1012" i="7"/>
  <c r="AQ1013" i="7"/>
  <c r="AE1012" i="7"/>
  <c r="L1014" i="7"/>
  <c r="L1013" i="7"/>
  <c r="K1013" i="7"/>
  <c r="Q1014" i="7" s="1"/>
  <c r="J1013" i="7"/>
  <c r="AP1013" i="7"/>
  <c r="AT1013" i="7"/>
  <c r="AQ1012" i="7"/>
  <c r="AP1012" i="7"/>
  <c r="M1013" i="7"/>
  <c r="N1014" i="7" s="1"/>
  <c r="O1014" i="7" l="1"/>
  <c r="P1014" i="7"/>
  <c r="T1015" i="7"/>
  <c r="AL1013" i="7"/>
  <c r="AH1013" i="7"/>
  <c r="AA1014" i="7" l="1"/>
  <c r="AG1013" i="7"/>
  <c r="AO1013" i="7"/>
  <c r="AK1013" i="7"/>
  <c r="M1014" i="7"/>
  <c r="N1015" i="7" s="1"/>
  <c r="K1014" i="7"/>
  <c r="Q1015" i="7" s="1"/>
  <c r="S1015" i="7"/>
  <c r="AJ1013" i="7"/>
  <c r="R1015" i="7"/>
  <c r="AT1014" i="7"/>
  <c r="J1014" i="7"/>
  <c r="AF1013" i="7"/>
  <c r="X1014" i="7"/>
  <c r="AN1013" i="7"/>
  <c r="AR1014" i="7" l="1"/>
  <c r="Z1014" i="7"/>
  <c r="AH1014" i="7"/>
  <c r="T1016" i="7"/>
  <c r="AA1015" i="7" s="1"/>
  <c r="AP1014" i="7"/>
  <c r="AL1014" i="7"/>
  <c r="V1015" i="7"/>
  <c r="W1015" i="7"/>
  <c r="U1015" i="7"/>
  <c r="P1015" i="7"/>
  <c r="O1015" i="7"/>
  <c r="V1016" i="7"/>
  <c r="AC1015" i="7" s="1"/>
  <c r="Y1014" i="7"/>
  <c r="AQ1014" i="7" l="1"/>
  <c r="AE1014" i="7"/>
  <c r="AM1014" i="7"/>
  <c r="AC1014" i="7"/>
  <c r="AS1014" i="7"/>
  <c r="AM1015" i="7"/>
  <c r="AD1014" i="7"/>
  <c r="AS1015" i="7"/>
  <c r="AD1015" i="7"/>
  <c r="M1015" i="7"/>
  <c r="N1016" i="7" s="1"/>
  <c r="R1016" i="7"/>
  <c r="X1015" i="7" s="1"/>
  <c r="AF1014" i="7"/>
  <c r="AN1014" i="7"/>
  <c r="K1015" i="7"/>
  <c r="AJ1014" i="7"/>
  <c r="S1016" i="7"/>
  <c r="Z1015" i="7" s="1"/>
  <c r="AT1015" i="7"/>
  <c r="J1015" i="7"/>
  <c r="O1016" i="7" s="1"/>
  <c r="Y1015" i="7"/>
  <c r="AL1015" i="7"/>
  <c r="AO1014" i="7"/>
  <c r="AK1014" i="7"/>
  <c r="AG1014" i="7"/>
  <c r="AR1015" i="7"/>
  <c r="AB1014" i="7"/>
  <c r="AI1014" i="7"/>
  <c r="L1015" i="7"/>
  <c r="Q1016" i="7"/>
  <c r="T1017" i="7" s="1"/>
  <c r="AA1016" i="7" s="1"/>
  <c r="P1016" i="7"/>
  <c r="AG1015" i="7" s="1"/>
  <c r="AN1015" i="7" l="1"/>
  <c r="R1017" i="7"/>
  <c r="X1016" i="7" s="1"/>
  <c r="K1016" i="7"/>
  <c r="J1016" i="7"/>
  <c r="V1017" i="7" s="1"/>
  <c r="AC1016" i="7" s="1"/>
  <c r="S1017" i="7"/>
  <c r="AJ1015" i="7"/>
  <c r="AF1015" i="7"/>
  <c r="AK1015" i="7"/>
  <c r="AH1015" i="7"/>
  <c r="AO1015" i="7"/>
  <c r="W1016" i="7"/>
  <c r="U1016" i="7"/>
  <c r="AT1016" i="7" s="1"/>
  <c r="AP1015" i="7"/>
  <c r="AM1016" i="7"/>
  <c r="Z1016" i="7" l="1"/>
  <c r="AR1016" i="7"/>
  <c r="AE1015" i="7"/>
  <c r="AQ1015" i="7"/>
  <c r="W1017" i="7"/>
  <c r="AG1016" i="7"/>
  <c r="AB1015" i="7"/>
  <c r="P1017" i="7"/>
  <c r="L1016" i="7"/>
  <c r="O1017" i="7"/>
  <c r="Q1017" i="7"/>
  <c r="AI1015" i="7"/>
  <c r="AS1016" i="7"/>
  <c r="M1016" i="7"/>
  <c r="N1017" i="7" s="1"/>
  <c r="AD1016" i="7"/>
  <c r="Y1016" i="7"/>
  <c r="AF1016" i="7"/>
  <c r="U1017" i="7"/>
  <c r="AE1016" i="7" l="1"/>
  <c r="L1017" i="7"/>
  <c r="AB1016" i="7"/>
  <c r="AP1016" i="7"/>
  <c r="AL1016" i="7"/>
  <c r="T1018" i="7"/>
  <c r="AA1017" i="7" s="1"/>
  <c r="AI1016" i="7"/>
  <c r="M1017" i="7"/>
  <c r="N1018" i="7" s="1"/>
  <c r="K1017" i="7"/>
  <c r="J1017" i="7"/>
  <c r="R1018" i="7"/>
  <c r="X1017" i="7" s="1"/>
  <c r="AJ1016" i="7"/>
  <c r="AT1017" i="7"/>
  <c r="S1018" i="7"/>
  <c r="AN1016" i="7"/>
  <c r="AH1016" i="7"/>
  <c r="AQ1016" i="7"/>
  <c r="AO1016" i="7"/>
  <c r="AK1016" i="7"/>
  <c r="AR1017" i="7" l="1"/>
  <c r="Y1017" i="7"/>
  <c r="Z1017" i="7"/>
  <c r="P1018" i="7"/>
  <c r="U1018" i="7"/>
  <c r="V1018" i="7"/>
  <c r="O1018" i="7"/>
  <c r="Q1018" i="7"/>
  <c r="W1018" i="7"/>
  <c r="AP1017" i="7" l="1"/>
  <c r="AL1017" i="7"/>
  <c r="T1019" i="7"/>
  <c r="AH1017" i="7"/>
  <c r="M1018" i="7"/>
  <c r="N1019" i="7" s="1"/>
  <c r="AJ1017" i="7"/>
  <c r="Y1018" i="7"/>
  <c r="J1018" i="7"/>
  <c r="R1019" i="7"/>
  <c r="AF1017" i="7"/>
  <c r="AN1017" i="7"/>
  <c r="K1018" i="7"/>
  <c r="U1019" i="7" s="1"/>
  <c r="S1019" i="7"/>
  <c r="Z1018" i="7" s="1"/>
  <c r="AT1018" i="7"/>
  <c r="AM1017" i="7"/>
  <c r="AC1017" i="7"/>
  <c r="AD1017" i="7"/>
  <c r="AS1017" i="7"/>
  <c r="AI1017" i="7"/>
  <c r="AB1017" i="7"/>
  <c r="L1018" i="7"/>
  <c r="AO1017" i="7"/>
  <c r="AK1017" i="7"/>
  <c r="AG1017" i="7"/>
  <c r="AR1018" i="7"/>
  <c r="V1019" i="7"/>
  <c r="AE1017" i="7"/>
  <c r="AQ1017" i="7"/>
  <c r="P1019" i="7" l="1"/>
  <c r="W1019" i="7"/>
  <c r="O1019" i="7"/>
  <c r="AM1018" i="7"/>
  <c r="AD1018" i="7"/>
  <c r="AS1018" i="7"/>
  <c r="AC1018" i="7"/>
  <c r="AB1018" i="7"/>
  <c r="AI1018" i="7"/>
  <c r="Q1019" i="7"/>
  <c r="AA1018" i="7"/>
  <c r="L1019" i="7"/>
  <c r="X1018" i="7"/>
  <c r="T1020" i="7" l="1"/>
  <c r="AA1019" i="7" s="1"/>
  <c r="AP1018" i="7"/>
  <c r="AL1018" i="7"/>
  <c r="AH1018" i="7"/>
  <c r="K1019" i="7"/>
  <c r="Q1020" i="7" s="1"/>
  <c r="M1019" i="7"/>
  <c r="N1020" i="7" s="1"/>
  <c r="J1019" i="7"/>
  <c r="S1020" i="7"/>
  <c r="Y1019" i="7" s="1"/>
  <c r="AF1018" i="7"/>
  <c r="R1020" i="7"/>
  <c r="X1019" i="7" s="1"/>
  <c r="AN1018" i="7"/>
  <c r="AJ1018" i="7"/>
  <c r="AT1019" i="7"/>
  <c r="AE1018" i="7"/>
  <c r="AQ1018" i="7"/>
  <c r="AG1018" i="7"/>
  <c r="AK1018" i="7"/>
  <c r="AO1018" i="7"/>
  <c r="AR1019" i="7"/>
  <c r="O1020" i="7" l="1"/>
  <c r="P1020" i="7"/>
  <c r="V1020" i="7"/>
  <c r="U1020" i="7"/>
  <c r="W1020" i="7"/>
  <c r="AP1019" i="7"/>
  <c r="AL1019" i="7"/>
  <c r="AH1019" i="7"/>
  <c r="T1021" i="7"/>
  <c r="AA1020" i="7" s="1"/>
  <c r="Z1019" i="7"/>
  <c r="AE1019" i="7" l="1"/>
  <c r="AQ1019" i="7"/>
  <c r="L1020" i="7"/>
  <c r="AB1019" i="7"/>
  <c r="AI1019" i="7"/>
  <c r="AD1019" i="7"/>
  <c r="AC1019" i="7"/>
  <c r="AS1019" i="7"/>
  <c r="AM1019" i="7"/>
  <c r="AK1019" i="7"/>
  <c r="AG1019" i="7"/>
  <c r="AO1019" i="7"/>
  <c r="R1021" i="7"/>
  <c r="M1020" i="7"/>
  <c r="N1021" i="7" s="1"/>
  <c r="X1020" i="7"/>
  <c r="J1020" i="7"/>
  <c r="P1021" i="7" s="1"/>
  <c r="S1021" i="7"/>
  <c r="AT1020" i="7"/>
  <c r="AF1019" i="7"/>
  <c r="K1020" i="7"/>
  <c r="Q1021" i="7" s="1"/>
  <c r="T1022" i="7" s="1"/>
  <c r="AA1021" i="7" s="1"/>
  <c r="AJ1019" i="7"/>
  <c r="Y1020" i="7"/>
  <c r="AN1019" i="7"/>
  <c r="AK1020" i="7" l="1"/>
  <c r="AG1020" i="7"/>
  <c r="AO1020" i="7"/>
  <c r="AL1020" i="7"/>
  <c r="O1021" i="7"/>
  <c r="AH1020" i="7"/>
  <c r="W1021" i="7"/>
  <c r="U1021" i="7"/>
  <c r="AP1020" i="7"/>
  <c r="AR1020" i="7"/>
  <c r="Z1020" i="7"/>
  <c r="V1021" i="7"/>
  <c r="AQ1020" i="7" l="1"/>
  <c r="AE1020" i="7"/>
  <c r="M1021" i="7"/>
  <c r="N1022" i="7" s="1"/>
  <c r="J1021" i="7"/>
  <c r="O1022" i="7" s="1"/>
  <c r="AN1020" i="7"/>
  <c r="AJ1020" i="7"/>
  <c r="AT1021" i="7"/>
  <c r="K1021" i="7"/>
  <c r="S1022" i="7"/>
  <c r="AF1020" i="7"/>
  <c r="R1022" i="7"/>
  <c r="Y1021" i="7"/>
  <c r="X1021" i="7"/>
  <c r="AC1020" i="7"/>
  <c r="AM1020" i="7"/>
  <c r="AS1020" i="7"/>
  <c r="AD1020" i="7"/>
  <c r="V1022" i="7"/>
  <c r="AM1021" i="7"/>
  <c r="Q1022" i="7"/>
  <c r="T1023" i="7" s="1"/>
  <c r="AA1022" i="7" s="1"/>
  <c r="AI1020" i="7"/>
  <c r="AB1020" i="7"/>
  <c r="L1021" i="7"/>
  <c r="U1022" i="7"/>
  <c r="AH1021" i="7"/>
  <c r="P1022" i="7"/>
  <c r="AG1021" i="7" s="1"/>
  <c r="M1022" i="7" l="1"/>
  <c r="N1023" i="7" s="1"/>
  <c r="J1022" i="7"/>
  <c r="S1023" i="7"/>
  <c r="Z1022" i="7" s="1"/>
  <c r="AF1021" i="7"/>
  <c r="K1022" i="7"/>
  <c r="R1023" i="7"/>
  <c r="X1022" i="7" s="1"/>
  <c r="Y1022" i="7"/>
  <c r="AN1021" i="7"/>
  <c r="AJ1021" i="7"/>
  <c r="V1023" i="7"/>
  <c r="AL1021" i="7"/>
  <c r="W1022" i="7"/>
  <c r="Z1021" i="7"/>
  <c r="AR1021" i="7"/>
  <c r="AP1021" i="7"/>
  <c r="AI1021" i="7"/>
  <c r="AB1021" i="7"/>
  <c r="O1023" i="7"/>
  <c r="U1023" i="7"/>
  <c r="AC1021" i="7"/>
  <c r="AS1021" i="7"/>
  <c r="AD1021" i="7"/>
  <c r="AR1022" i="7"/>
  <c r="AK1021" i="7"/>
  <c r="AO1021" i="7"/>
  <c r="AD1022" i="7"/>
  <c r="AS1022" i="7"/>
  <c r="AC1022" i="7"/>
  <c r="AM1022" i="7"/>
  <c r="AI1022" i="7"/>
  <c r="AB1022" i="7"/>
  <c r="AF1022" i="7" l="1"/>
  <c r="AQ1021" i="7"/>
  <c r="AE1021" i="7"/>
  <c r="W1023" i="7"/>
  <c r="AO1022" i="7"/>
  <c r="AN1022" i="7"/>
  <c r="P1023" i="7"/>
  <c r="J1023" i="7" s="1"/>
  <c r="Q1023" i="7"/>
  <c r="AT1022" i="7"/>
  <c r="L1022" i="7"/>
  <c r="AP1022" i="7"/>
  <c r="R1024" i="7"/>
  <c r="X1023" i="7" s="1"/>
  <c r="AJ1022" i="7"/>
  <c r="V1024" i="7" l="1"/>
  <c r="AC1023" i="7" s="1"/>
  <c r="L1023" i="7"/>
  <c r="AE1022" i="7"/>
  <c r="AL1022" i="7"/>
  <c r="T1024" i="7"/>
  <c r="AA1023" i="7" s="1"/>
  <c r="AH1022" i="7"/>
  <c r="S1024" i="7"/>
  <c r="AG1022" i="7"/>
  <c r="AK1022" i="7"/>
  <c r="AQ1022" i="7"/>
  <c r="W1024" i="7"/>
  <c r="AE1023" i="7" s="1"/>
  <c r="M1023" i="7"/>
  <c r="N1024" i="7" s="1"/>
  <c r="AT1023" i="7"/>
  <c r="K1023" i="7"/>
  <c r="Q1024" i="7" s="1"/>
  <c r="AD1023" i="7"/>
  <c r="AS1023" i="7"/>
  <c r="AM1023" i="7"/>
  <c r="AQ1023" i="7" l="1"/>
  <c r="U1024" i="7"/>
  <c r="AH1023" i="7"/>
  <c r="AL1023" i="7"/>
  <c r="AP1023" i="7"/>
  <c r="Z1023" i="7"/>
  <c r="Y1023" i="7"/>
  <c r="AR1023" i="7"/>
  <c r="O1024" i="7"/>
  <c r="K1024" i="7" s="1"/>
  <c r="T1025" i="7"/>
  <c r="AA1024" i="7" s="1"/>
  <c r="P1024" i="7"/>
  <c r="AK1023" i="7" l="1"/>
  <c r="AG1023" i="7"/>
  <c r="AO1023" i="7"/>
  <c r="AJ1023" i="7"/>
  <c r="M1024" i="7"/>
  <c r="N1025" i="7" s="1"/>
  <c r="R1025" i="7"/>
  <c r="J1024" i="7"/>
  <c r="S1025" i="7"/>
  <c r="Z1024" i="7" s="1"/>
  <c r="AF1023" i="7"/>
  <c r="AN1023" i="7"/>
  <c r="AT1024" i="7"/>
  <c r="Q1025" i="7"/>
  <c r="AI1023" i="7"/>
  <c r="O1025" i="7"/>
  <c r="AB1023" i="7"/>
  <c r="L1024" i="7"/>
  <c r="AN1024" i="7" l="1"/>
  <c r="AF1024" i="7"/>
  <c r="AJ1024" i="7"/>
  <c r="R1026" i="7"/>
  <c r="X1025" i="7" s="1"/>
  <c r="W1025" i="7"/>
  <c r="V1025" i="7"/>
  <c r="T1026" i="7"/>
  <c r="AA1025" i="7" s="1"/>
  <c r="AH1024" i="7"/>
  <c r="AP1024" i="7"/>
  <c r="AL1024" i="7"/>
  <c r="AR1024" i="7"/>
  <c r="X1024" i="7"/>
  <c r="U1025" i="7"/>
  <c r="Y1024" i="7"/>
  <c r="P1025" i="7"/>
  <c r="AO1024" i="7" l="1"/>
  <c r="AK1024" i="7"/>
  <c r="AG1024" i="7"/>
  <c r="AT1025" i="7"/>
  <c r="S1026" i="7"/>
  <c r="L1025" i="7"/>
  <c r="P1026" i="7"/>
  <c r="AK1025" i="7" s="1"/>
  <c r="AB1024" i="7"/>
  <c r="AI1024" i="7"/>
  <c r="AM1024" i="7"/>
  <c r="AD1024" i="7"/>
  <c r="AM1025" i="7"/>
  <c r="AC1024" i="7"/>
  <c r="AS1024" i="7"/>
  <c r="J1025" i="7"/>
  <c r="V1026" i="7" s="1"/>
  <c r="AE1024" i="7"/>
  <c r="AQ1024" i="7"/>
  <c r="W1026" i="7"/>
  <c r="K1025" i="7"/>
  <c r="Q1026" i="7" s="1"/>
  <c r="M1025" i="7"/>
  <c r="N1026" i="7" s="1"/>
  <c r="U1026" i="7"/>
  <c r="T1027" i="7" l="1"/>
  <c r="AA1026" i="7" s="1"/>
  <c r="AH1025" i="7"/>
  <c r="AP1025" i="7"/>
  <c r="AL1025" i="7"/>
  <c r="Y1025" i="7"/>
  <c r="Z1025" i="7"/>
  <c r="AG1025" i="7"/>
  <c r="O1026" i="7"/>
  <c r="AR1025" i="7"/>
  <c r="AD1025" i="7"/>
  <c r="AS1025" i="7"/>
  <c r="AC1025" i="7"/>
  <c r="AO1025" i="7"/>
  <c r="AQ1025" i="7"/>
  <c r="AE1025" i="7"/>
  <c r="L1026" i="7"/>
  <c r="AI1025" i="7"/>
  <c r="AB1025" i="7"/>
  <c r="M1026" i="7" l="1"/>
  <c r="N1027" i="7" s="1"/>
  <c r="R1027" i="7"/>
  <c r="U1028" i="7" s="1"/>
  <c r="AB1027" i="7" s="1"/>
  <c r="AN1025" i="7"/>
  <c r="AJ1025" i="7"/>
  <c r="AT1026" i="7"/>
  <c r="K1026" i="7"/>
  <c r="Q1027" i="7" s="1"/>
  <c r="J1026" i="7"/>
  <c r="AF1025" i="7"/>
  <c r="S1027" i="7"/>
  <c r="Y1026" i="7" s="1"/>
  <c r="X1026" i="7"/>
  <c r="T1028" i="7" l="1"/>
  <c r="AA1027" i="7" s="1"/>
  <c r="AL1026" i="7"/>
  <c r="AH1026" i="7"/>
  <c r="AP1026" i="7"/>
  <c r="U1027" i="7"/>
  <c r="V1027" i="7"/>
  <c r="P1027" i="7"/>
  <c r="O1027" i="7"/>
  <c r="W1027" i="7"/>
  <c r="Z1026" i="7"/>
  <c r="AR1026" i="7"/>
  <c r="M1027" i="7" l="1"/>
  <c r="N1028" i="7" s="1"/>
  <c r="AJ1026" i="7"/>
  <c r="J1027" i="7"/>
  <c r="AF1026" i="7"/>
  <c r="AT1027" i="7"/>
  <c r="K1027" i="7"/>
  <c r="V1028" i="7" s="1"/>
  <c r="S1028" i="7"/>
  <c r="Z1027" i="7" s="1"/>
  <c r="R1028" i="7"/>
  <c r="X1027" i="7" s="1"/>
  <c r="AN1026" i="7"/>
  <c r="AS1026" i="7"/>
  <c r="AD1026" i="7"/>
  <c r="AM1026" i="7"/>
  <c r="AC1026" i="7"/>
  <c r="AB1026" i="7"/>
  <c r="AI1027" i="7"/>
  <c r="L1027" i="7"/>
  <c r="AI1026" i="7"/>
  <c r="O1028" i="7"/>
  <c r="P1028" i="7"/>
  <c r="AO1027" i="7" s="1"/>
  <c r="AO1026" i="7"/>
  <c r="AG1026" i="7"/>
  <c r="AK1026" i="7"/>
  <c r="AE1026" i="7"/>
  <c r="AQ1026" i="7"/>
  <c r="W1028" i="7"/>
  <c r="AK1027" i="7" l="1"/>
  <c r="AD1027" i="7"/>
  <c r="AC1027" i="7"/>
  <c r="AS1027" i="7"/>
  <c r="AF1027" i="7"/>
  <c r="R1029" i="7"/>
  <c r="X1028" i="7" s="1"/>
  <c r="AN1027" i="7"/>
  <c r="AR1027" i="7"/>
  <c r="Q1028" i="7"/>
  <c r="S1029" i="7" s="1"/>
  <c r="AG1027" i="7"/>
  <c r="AQ1027" i="7"/>
  <c r="AE1027" i="7"/>
  <c r="AM1027" i="7"/>
  <c r="Y1027" i="7"/>
  <c r="AJ1027" i="7"/>
  <c r="AR1028" i="7" l="1"/>
  <c r="Y1028" i="7"/>
  <c r="J1028" i="7"/>
  <c r="AT1028" i="7"/>
  <c r="M1028" i="7"/>
  <c r="N1029" i="7" s="1"/>
  <c r="T1029" i="7"/>
  <c r="AA1028" i="7" s="1"/>
  <c r="AL1027" i="7"/>
  <c r="AH1027" i="7"/>
  <c r="AP1027" i="7"/>
  <c r="Z1028" i="7"/>
  <c r="K1028" i="7"/>
  <c r="Q1029" i="7" l="1"/>
  <c r="L1028" i="7"/>
  <c r="O1029" i="7"/>
  <c r="P1029" i="7"/>
  <c r="V1029" i="7"/>
  <c r="U1029" i="7"/>
  <c r="W1029" i="7"/>
  <c r="AI1028" i="7" l="1"/>
  <c r="AB1028" i="7"/>
  <c r="L1029" i="7"/>
  <c r="AC1028" i="7"/>
  <c r="AM1028" i="7"/>
  <c r="AS1028" i="7"/>
  <c r="AD1028" i="7"/>
  <c r="AG1028" i="7"/>
  <c r="AO1028" i="7"/>
  <c r="AK1028" i="7"/>
  <c r="M1029" i="7"/>
  <c r="N1030" i="7" s="1"/>
  <c r="AJ1028" i="7"/>
  <c r="J1029" i="7"/>
  <c r="V1030" i="7" s="1"/>
  <c r="AN1028" i="7"/>
  <c r="S1030" i="7"/>
  <c r="Y1029" i="7" s="1"/>
  <c r="K1029" i="7"/>
  <c r="AT1029" i="7"/>
  <c r="AF1028" i="7"/>
  <c r="R1030" i="7"/>
  <c r="U1031" i="7" s="1"/>
  <c r="AB1030" i="7" s="1"/>
  <c r="X1029" i="7"/>
  <c r="AE1028" i="7"/>
  <c r="AQ1028" i="7"/>
  <c r="AL1028" i="7"/>
  <c r="AH1028" i="7"/>
  <c r="T1030" i="7"/>
  <c r="AA1029" i="7" s="1"/>
  <c r="AP1028" i="7"/>
  <c r="Z1029" i="7"/>
  <c r="AC1029" i="7" l="1"/>
  <c r="AS1029" i="7"/>
  <c r="AD1029" i="7"/>
  <c r="Q1030" i="7"/>
  <c r="O1030" i="7"/>
  <c r="U1030" i="7"/>
  <c r="W1030" i="7"/>
  <c r="AM1029" i="7"/>
  <c r="P1030" i="7"/>
  <c r="AR1029" i="7"/>
  <c r="AE1029" i="7" l="1"/>
  <c r="AQ1029" i="7"/>
  <c r="AI1030" i="7"/>
  <c r="AB1029" i="7"/>
  <c r="L1030" i="7"/>
  <c r="AI1029" i="7"/>
  <c r="AF1029" i="7"/>
  <c r="M1030" i="7"/>
  <c r="N1031" i="7" s="1"/>
  <c r="R1031" i="7"/>
  <c r="X1030" i="7" s="1"/>
  <c r="K1030" i="7"/>
  <c r="Q1031" i="7" s="1"/>
  <c r="AP1030" i="7" s="1"/>
  <c r="J1030" i="7"/>
  <c r="V1031" i="7" s="1"/>
  <c r="AT1030" i="7"/>
  <c r="AN1029" i="7"/>
  <c r="AJ1029" i="7"/>
  <c r="S1031" i="7"/>
  <c r="Y1030" i="7" s="1"/>
  <c r="Z1030" i="7"/>
  <c r="T1031" i="7"/>
  <c r="AA1030" i="7" s="1"/>
  <c r="AP1029" i="7"/>
  <c r="AH1029" i="7"/>
  <c r="AL1029" i="7"/>
  <c r="AO1029" i="7"/>
  <c r="AR1030" i="7"/>
  <c r="AG1029" i="7"/>
  <c r="AK1029" i="7"/>
  <c r="AS1030" i="7" l="1"/>
  <c r="AD1030" i="7"/>
  <c r="AM1030" i="7"/>
  <c r="AC1030" i="7"/>
  <c r="O1031" i="7"/>
  <c r="T1032" i="7"/>
  <c r="AA1031" i="7" s="1"/>
  <c r="AL1030" i="7"/>
  <c r="W1031" i="7"/>
  <c r="AH1030" i="7"/>
  <c r="P1031" i="7"/>
  <c r="M1031" i="7" l="1"/>
  <c r="N1032" i="7" s="1"/>
  <c r="AJ1030" i="7"/>
  <c r="S1032" i="7"/>
  <c r="Z1031" i="7" s="1"/>
  <c r="AT1031" i="7"/>
  <c r="J1031" i="7"/>
  <c r="R1032" i="7"/>
  <c r="X1031" i="7" s="1"/>
  <c r="K1031" i="7"/>
  <c r="AN1030" i="7"/>
  <c r="AF1030" i="7"/>
  <c r="AG1030" i="7"/>
  <c r="AK1030" i="7"/>
  <c r="AR1031" i="7"/>
  <c r="AO1030" i="7"/>
  <c r="AE1030" i="7"/>
  <c r="AQ1030" i="7"/>
  <c r="O1032" i="7" l="1"/>
  <c r="U1032" i="7"/>
  <c r="V1032" i="7"/>
  <c r="P1032" i="7"/>
  <c r="Y1031" i="7"/>
  <c r="Q1032" i="7"/>
  <c r="L1031" i="7"/>
  <c r="W1032" i="7"/>
  <c r="AH1031" i="7" l="1"/>
  <c r="T1033" i="7"/>
  <c r="AL1031" i="7"/>
  <c r="AP1031" i="7"/>
  <c r="AG1031" i="7"/>
  <c r="AK1031" i="7"/>
  <c r="AO1031" i="7"/>
  <c r="AC1031" i="7"/>
  <c r="AM1031" i="7"/>
  <c r="AS1031" i="7"/>
  <c r="AD1031" i="7"/>
  <c r="AQ1031" i="7"/>
  <c r="AE1031" i="7"/>
  <c r="AI1031" i="7"/>
  <c r="AB1031" i="7"/>
  <c r="L1032" i="7"/>
  <c r="M1032" i="7"/>
  <c r="N1033" i="7" s="1"/>
  <c r="J1032" i="7"/>
  <c r="AT1032" i="7"/>
  <c r="AJ1031" i="7"/>
  <c r="R1033" i="7"/>
  <c r="AN1031" i="7"/>
  <c r="S1033" i="7"/>
  <c r="Y1032" i="7" s="1"/>
  <c r="K1032" i="7"/>
  <c r="Q1033" i="7" s="1"/>
  <c r="AH1032" i="7" s="1"/>
  <c r="AF1031" i="7"/>
  <c r="O1033" i="7" l="1"/>
  <c r="AA1033" i="7"/>
  <c r="Z1033" i="7"/>
  <c r="X1032" i="7"/>
  <c r="AC1033" i="7"/>
  <c r="AB1033" i="7"/>
  <c r="AL1032" i="7"/>
  <c r="Z1032" i="7"/>
  <c r="P1033" i="7"/>
  <c r="U1033" i="7"/>
  <c r="V1033" i="7"/>
  <c r="AP1032" i="7"/>
  <c r="AA1032" i="7"/>
  <c r="AE1033" i="7"/>
  <c r="AD1033" i="7"/>
  <c r="AR1032" i="7"/>
  <c r="AS1033" i="7"/>
  <c r="W1033" i="7"/>
  <c r="AM1033" i="7" l="1"/>
  <c r="AS1032" i="7"/>
  <c r="AD1032" i="7"/>
  <c r="AC1032" i="7"/>
  <c r="AM1032" i="7"/>
  <c r="AQ1033" i="7"/>
  <c r="AQ1032" i="7"/>
  <c r="AE1032" i="7"/>
  <c r="Q1034" i="7"/>
  <c r="AH1033" i="7" s="1"/>
  <c r="L1033" i="7"/>
  <c r="AI1032" i="7"/>
  <c r="L1034" i="7"/>
  <c r="AB1032" i="7"/>
  <c r="AI1033" i="7"/>
  <c r="AR1033" i="7"/>
  <c r="AG1032" i="7"/>
  <c r="AK1032" i="7"/>
  <c r="AO1032" i="7"/>
  <c r="M1033" i="7"/>
  <c r="N1034" i="7" s="1"/>
  <c r="AN1032" i="7"/>
  <c r="AF1032" i="7"/>
  <c r="Y1033" i="7"/>
  <c r="AJ1032" i="7"/>
  <c r="X1033" i="7"/>
  <c r="AT1033" i="7"/>
  <c r="K1033" i="7"/>
  <c r="J1033" i="7"/>
  <c r="O1034" i="7" s="1"/>
  <c r="AJ1033" i="7" s="1"/>
  <c r="P1034" i="7" l="1"/>
  <c r="S1035" i="7" s="1"/>
  <c r="T1035" i="7"/>
  <c r="AL1033" i="7"/>
  <c r="AF1033" i="7"/>
  <c r="M1034" i="7"/>
  <c r="N1035" i="7" s="1"/>
  <c r="AT1034" i="7"/>
  <c r="J1034" i="7"/>
  <c r="K1034" i="7"/>
  <c r="R1035" i="7"/>
  <c r="X1034" i="7"/>
  <c r="AP1033" i="7"/>
  <c r="AN1033" i="7"/>
  <c r="Y1034" i="7" l="1"/>
  <c r="Z1034" i="7"/>
  <c r="U1035" i="7"/>
  <c r="V1035" i="7"/>
  <c r="O1035" i="7"/>
  <c r="P1035" i="7"/>
  <c r="W1035" i="7"/>
  <c r="V1036" i="7"/>
  <c r="AS1035" i="7" s="1"/>
  <c r="AA1034" i="7"/>
  <c r="Q1035" i="7"/>
  <c r="AK1033" i="7"/>
  <c r="AR1034" i="7"/>
  <c r="AO1033" i="7"/>
  <c r="AG1033" i="7"/>
  <c r="AQ1034" i="7" l="1"/>
  <c r="AE1034" i="7"/>
  <c r="AO1034" i="7"/>
  <c r="AK1034" i="7"/>
  <c r="AG1034" i="7"/>
  <c r="M1035" i="7"/>
  <c r="N1036" i="7" s="1"/>
  <c r="AJ1034" i="7"/>
  <c r="AT1035" i="7"/>
  <c r="S1036" i="7"/>
  <c r="AR1035" i="7" s="1"/>
  <c r="AF1034" i="7"/>
  <c r="K1035" i="7"/>
  <c r="Q1036" i="7" s="1"/>
  <c r="T1037" i="7" s="1"/>
  <c r="AA1036" i="7" s="1"/>
  <c r="R1036" i="7"/>
  <c r="X1035" i="7" s="1"/>
  <c r="J1035" i="7"/>
  <c r="AN1034" i="7"/>
  <c r="AM1035" i="7"/>
  <c r="AM1034" i="7"/>
  <c r="AC1034" i="7"/>
  <c r="AS1034" i="7"/>
  <c r="AD1034" i="7"/>
  <c r="L1035" i="7"/>
  <c r="AB1034" i="7"/>
  <c r="AI1034" i="7"/>
  <c r="U1036" i="7"/>
  <c r="AB1035" i="7" s="1"/>
  <c r="O1036" i="7"/>
  <c r="AH1035" i="7"/>
  <c r="AH1034" i="7"/>
  <c r="AL1034" i="7"/>
  <c r="T1036" i="7"/>
  <c r="AA1035" i="7" s="1"/>
  <c r="AP1034" i="7"/>
  <c r="Z1035" i="7"/>
  <c r="AD1035" i="7"/>
  <c r="AC1035" i="7"/>
  <c r="AP1035" i="7" l="1"/>
  <c r="W1036" i="7"/>
  <c r="AI1035" i="7"/>
  <c r="AJ1035" i="7"/>
  <c r="Y1035" i="7"/>
  <c r="R1037" i="7"/>
  <c r="X1036" i="7" s="1"/>
  <c r="AF1035" i="7"/>
  <c r="AN1035" i="7"/>
  <c r="AL1035" i="7"/>
  <c r="P1036" i="7"/>
  <c r="AK1035" i="7" l="1"/>
  <c r="AG1035" i="7"/>
  <c r="AO1035" i="7"/>
  <c r="K1036" i="7"/>
  <c r="AE1035" i="7"/>
  <c r="AQ1035" i="7"/>
  <c r="AT1036" i="7"/>
  <c r="M1036" i="7"/>
  <c r="N1037" i="7" s="1"/>
  <c r="J1036" i="7"/>
  <c r="S1037" i="7"/>
  <c r="AR1036" i="7" s="1"/>
  <c r="O1037" i="7" l="1"/>
  <c r="U1037" i="7"/>
  <c r="P1037" i="7"/>
  <c r="V1037" i="7"/>
  <c r="Q1037" i="7"/>
  <c r="W1037" i="7"/>
  <c r="L1036" i="7"/>
  <c r="Z1036" i="7"/>
  <c r="Y1036" i="7"/>
  <c r="AE1036" i="7" l="1"/>
  <c r="AQ1036" i="7"/>
  <c r="AL1036" i="7"/>
  <c r="T1038" i="7"/>
  <c r="AH1036" i="7"/>
  <c r="AP1036" i="7"/>
  <c r="AD1036" i="7"/>
  <c r="AC1036" i="7"/>
  <c r="AS1036" i="7"/>
  <c r="AM1036" i="7"/>
  <c r="V1038" i="7"/>
  <c r="AG1036" i="7"/>
  <c r="AK1036" i="7"/>
  <c r="AO1036" i="7"/>
  <c r="P1038" i="7"/>
  <c r="AR1038" i="7" s="1"/>
  <c r="AI1036" i="7"/>
  <c r="L1037" i="7"/>
  <c r="AB1036" i="7"/>
  <c r="O1038" i="7"/>
  <c r="AN1037" i="7" s="1"/>
  <c r="M1037" i="7"/>
  <c r="N1038" i="7" s="1"/>
  <c r="K1037" i="7"/>
  <c r="Q1038" i="7" s="1"/>
  <c r="S1038" i="7"/>
  <c r="AS1038" i="7" s="1"/>
  <c r="R1038" i="7"/>
  <c r="J1037" i="7"/>
  <c r="W1038" i="7" s="1"/>
  <c r="AF1036" i="7"/>
  <c r="AJ1036" i="7"/>
  <c r="AT1037" i="7"/>
  <c r="AN1036" i="7"/>
  <c r="X1037" i="7"/>
  <c r="AE1037" i="7" l="1"/>
  <c r="AQ1038" i="7"/>
  <c r="AQ1037" i="7"/>
  <c r="AP1037" i="7"/>
  <c r="AA1038" i="7"/>
  <c r="Z1038" i="7"/>
  <c r="AH1037" i="7"/>
  <c r="AL1037" i="7"/>
  <c r="AE1038" i="7"/>
  <c r="AD1038" i="7"/>
  <c r="AD1037" i="7"/>
  <c r="AM1038" i="7"/>
  <c r="AC1037" i="7"/>
  <c r="AS1037" i="7"/>
  <c r="U1038" i="7"/>
  <c r="M1038" i="7" s="1"/>
  <c r="N1039" i="7" s="1"/>
  <c r="AB1038" i="7"/>
  <c r="AC1038" i="7"/>
  <c r="AR1037" i="7"/>
  <c r="AA1037" i="7"/>
  <c r="Y1038" i="7"/>
  <c r="AF1037" i="7"/>
  <c r="K1038" i="7"/>
  <c r="X1038" i="7"/>
  <c r="J1038" i="7"/>
  <c r="AJ1037" i="7"/>
  <c r="AM1037" i="7"/>
  <c r="AO1037" i="7"/>
  <c r="Y1037" i="7"/>
  <c r="Z1037" i="7"/>
  <c r="AG1037" i="7"/>
  <c r="AK1037" i="7"/>
  <c r="L1039" i="7" l="1"/>
  <c r="L1038" i="7"/>
  <c r="AI1038" i="7"/>
  <c r="AB1037" i="7"/>
  <c r="AI1037" i="7"/>
  <c r="AH1038" i="7"/>
  <c r="O1039" i="7"/>
  <c r="P1039" i="7"/>
  <c r="Q1039" i="7"/>
  <c r="AT1038" i="7"/>
  <c r="AO1038" i="7" l="1"/>
  <c r="AK1038" i="7"/>
  <c r="M1039" i="7"/>
  <c r="N1040" i="7" s="1"/>
  <c r="K1039" i="7"/>
  <c r="Q1040" i="7" s="1"/>
  <c r="J1039" i="7"/>
  <c r="R1040" i="7"/>
  <c r="AN1038" i="7"/>
  <c r="AT1039" i="7"/>
  <c r="AJ1038" i="7"/>
  <c r="S1040" i="7"/>
  <c r="Z1039" i="7" s="1"/>
  <c r="AR1039" i="7"/>
  <c r="AF1038" i="7"/>
  <c r="AG1038" i="7"/>
  <c r="T1040" i="7"/>
  <c r="AA1039" i="7" s="1"/>
  <c r="AL1038" i="7"/>
  <c r="AP1038" i="7"/>
  <c r="X1039" i="7" l="1"/>
  <c r="V1041" i="7"/>
  <c r="AS1040" i="7" s="1"/>
  <c r="W1040" i="7"/>
  <c r="P1040" i="7"/>
  <c r="U1040" i="7"/>
  <c r="O1040" i="7"/>
  <c r="V1040" i="7"/>
  <c r="AL1039" i="7"/>
  <c r="T1041" i="7"/>
  <c r="AA1040" i="7" s="1"/>
  <c r="AP1039" i="7"/>
  <c r="AH1039" i="7"/>
  <c r="AC1040" i="7"/>
  <c r="Y1039" i="7"/>
  <c r="AC1039" i="7" l="1"/>
  <c r="AM1040" i="7"/>
  <c r="AD1039" i="7"/>
  <c r="AM1039" i="7"/>
  <c r="AS1039" i="7"/>
  <c r="L1040" i="7"/>
  <c r="AB1039" i="7"/>
  <c r="AI1039" i="7"/>
  <c r="AK1039" i="7"/>
  <c r="AO1039" i="7"/>
  <c r="AG1039" i="7"/>
  <c r="M1040" i="7"/>
  <c r="N1041" i="7" s="1"/>
  <c r="AT1040" i="7"/>
  <c r="AF1039" i="7"/>
  <c r="AJ1039" i="7"/>
  <c r="K1040" i="7"/>
  <c r="O1041" i="7" s="1"/>
  <c r="J1040" i="7"/>
  <c r="R1041" i="7"/>
  <c r="X1040" i="7" s="1"/>
  <c r="AN1039" i="7"/>
  <c r="S1041" i="7"/>
  <c r="AQ1039" i="7"/>
  <c r="AE1039" i="7"/>
  <c r="W1041" i="7"/>
  <c r="AE1040" i="7" s="1"/>
  <c r="P1041" i="7"/>
  <c r="AG1040" i="7" s="1"/>
  <c r="AD1040" i="7"/>
  <c r="AN1040" i="7" l="1"/>
  <c r="AJ1040" i="7"/>
  <c r="S1042" i="7"/>
  <c r="AR1041" i="7" s="1"/>
  <c r="AF1040" i="7"/>
  <c r="R1042" i="7"/>
  <c r="X1041" i="7" s="1"/>
  <c r="AK1040" i="7"/>
  <c r="Q1041" i="7"/>
  <c r="K1041" i="7" s="1"/>
  <c r="AR1040" i="7"/>
  <c r="Z1040" i="7"/>
  <c r="U1041" i="7"/>
  <c r="AO1040" i="7"/>
  <c r="Y1040" i="7"/>
  <c r="AQ1040" i="7"/>
  <c r="Z1041" i="7"/>
  <c r="AB1040" i="7" l="1"/>
  <c r="AI1040" i="7"/>
  <c r="AT1041" i="7"/>
  <c r="AL1040" i="7"/>
  <c r="AP1040" i="7"/>
  <c r="T1042" i="7"/>
  <c r="AA1041" i="7" s="1"/>
  <c r="AH1040" i="7"/>
  <c r="Y1041" i="7"/>
  <c r="J1041" i="7"/>
  <c r="L1041" i="7" s="1"/>
  <c r="M1041" i="7"/>
  <c r="N1042" i="7" s="1"/>
  <c r="O1042" i="7" l="1"/>
  <c r="P1042" i="7"/>
  <c r="V1042" i="7"/>
  <c r="W1042" i="7"/>
  <c r="U1042" i="7"/>
  <c r="Q1042" i="7"/>
  <c r="T1043" i="7" l="1"/>
  <c r="AA1042" i="7" s="1"/>
  <c r="AL1041" i="7"/>
  <c r="AP1041" i="7"/>
  <c r="AH1041" i="7"/>
  <c r="AB1041" i="7"/>
  <c r="AI1041" i="7"/>
  <c r="L1042" i="7"/>
  <c r="AQ1041" i="7"/>
  <c r="AE1041" i="7"/>
  <c r="AD1041" i="7"/>
  <c r="AM1041" i="7"/>
  <c r="AC1041" i="7"/>
  <c r="AS1041" i="7"/>
  <c r="AK1041" i="7"/>
  <c r="AG1041" i="7"/>
  <c r="AO1041" i="7"/>
  <c r="M1042" i="7"/>
  <c r="N1043" i="7" s="1"/>
  <c r="AJ1041" i="7"/>
  <c r="J1042" i="7"/>
  <c r="V1043" i="7" s="1"/>
  <c r="R1043" i="7"/>
  <c r="X1042" i="7" s="1"/>
  <c r="K1042" i="7"/>
  <c r="AT1042" i="7"/>
  <c r="AF1041" i="7"/>
  <c r="S1043" i="7"/>
  <c r="AN1041" i="7"/>
  <c r="P1043" i="7" l="1"/>
  <c r="Z1042" i="7"/>
  <c r="AR1042" i="7"/>
  <c r="Y1042" i="7"/>
  <c r="U1043" i="7"/>
  <c r="O1043" i="7"/>
  <c r="Q1043" i="7"/>
  <c r="AS1042" i="7"/>
  <c r="AM1042" i="7"/>
  <c r="AD1042" i="7"/>
  <c r="AC1042" i="7"/>
  <c r="W1043" i="7"/>
  <c r="M1043" i="7" l="1"/>
  <c r="N1044" i="7" s="1"/>
  <c r="AF1042" i="7"/>
  <c r="AJ1042" i="7"/>
  <c r="J1043" i="7"/>
  <c r="AN1042" i="7"/>
  <c r="R1044" i="7"/>
  <c r="X1043" i="7" s="1"/>
  <c r="K1043" i="7"/>
  <c r="Q1044" i="7" s="1"/>
  <c r="S1044" i="7"/>
  <c r="AR1043" i="7" s="1"/>
  <c r="AT1043" i="7"/>
  <c r="T1044" i="7"/>
  <c r="AA1043" i="7" s="1"/>
  <c r="AL1042" i="7"/>
  <c r="AP1042" i="7"/>
  <c r="AH1042" i="7"/>
  <c r="AI1042" i="7"/>
  <c r="AB1042" i="7"/>
  <c r="L1043" i="7"/>
  <c r="Z1043" i="7"/>
  <c r="P1044" i="7"/>
  <c r="AK1043" i="7" s="1"/>
  <c r="Y1043" i="7"/>
  <c r="AQ1042" i="7"/>
  <c r="AE1042" i="7"/>
  <c r="AO1042" i="7"/>
  <c r="AK1042" i="7"/>
  <c r="AG1042" i="7"/>
  <c r="AG1043" i="7"/>
  <c r="AO1043" i="7"/>
  <c r="AL1043" i="7" l="1"/>
  <c r="T1045" i="7"/>
  <c r="AA1044" i="7" s="1"/>
  <c r="AH1043" i="7"/>
  <c r="V1044" i="7"/>
  <c r="O1044" i="7"/>
  <c r="W1044" i="7"/>
  <c r="U1044" i="7"/>
  <c r="AP1043" i="7"/>
  <c r="AE1043" i="7" l="1"/>
  <c r="AQ1043" i="7"/>
  <c r="M1044" i="7"/>
  <c r="N1045" i="7" s="1"/>
  <c r="R1045" i="7"/>
  <c r="X1044" i="7" s="1"/>
  <c r="K1044" i="7"/>
  <c r="AT1044" i="7"/>
  <c r="AN1043" i="7"/>
  <c r="AF1043" i="7"/>
  <c r="AJ1043" i="7"/>
  <c r="S1045" i="7"/>
  <c r="J1044" i="7"/>
  <c r="O1045" i="7" s="1"/>
  <c r="AM1043" i="7"/>
  <c r="AD1043" i="7"/>
  <c r="AS1043" i="7"/>
  <c r="AC1043" i="7"/>
  <c r="L1044" i="7"/>
  <c r="AB1043" i="7"/>
  <c r="AI1043" i="7"/>
  <c r="P1045" i="7"/>
  <c r="AG1044" i="7" s="1"/>
  <c r="V1045" i="7"/>
  <c r="Y1044" i="7"/>
  <c r="AD1044" i="7"/>
  <c r="AM1044" i="7" l="1"/>
  <c r="AC1044" i="7"/>
  <c r="AS1044" i="7"/>
  <c r="Q1045" i="7"/>
  <c r="AF1044" i="7"/>
  <c r="M1045" i="7"/>
  <c r="N1046" i="7" s="1"/>
  <c r="R1046" i="7"/>
  <c r="X1045" i="7" s="1"/>
  <c r="Z1044" i="7"/>
  <c r="AR1044" i="7"/>
  <c r="AN1044" i="7"/>
  <c r="K1045" i="7"/>
  <c r="V1046" i="7" s="1"/>
  <c r="AS1045" i="7" s="1"/>
  <c r="J1045" i="7"/>
  <c r="S1046" i="7"/>
  <c r="Y1045" i="7" s="1"/>
  <c r="AO1044" i="7"/>
  <c r="AK1044" i="7"/>
  <c r="W1045" i="7"/>
  <c r="AJ1044" i="7"/>
  <c r="U1045" i="7"/>
  <c r="AD1045" i="7" l="1"/>
  <c r="AC1045" i="7"/>
  <c r="Z1045" i="7"/>
  <c r="AP1044" i="7"/>
  <c r="AA1045" i="7"/>
  <c r="AH1044" i="7"/>
  <c r="T1046" i="7"/>
  <c r="AL1044" i="7"/>
  <c r="AM1045" i="7"/>
  <c r="AR1045" i="7"/>
  <c r="AE1044" i="7"/>
  <c r="W1046" i="7"/>
  <c r="AQ1044" i="7"/>
  <c r="U1046" i="7"/>
  <c r="AI1045" i="7" s="1"/>
  <c r="L1045" i="7"/>
  <c r="P1046" i="7"/>
  <c r="AG1045" i="7" s="1"/>
  <c r="O1046" i="7"/>
  <c r="AB1044" i="7"/>
  <c r="Q1046" i="7"/>
  <c r="AI1044" i="7"/>
  <c r="AT1045" i="7"/>
  <c r="AQ1045" i="7" l="1"/>
  <c r="AE1045" i="7"/>
  <c r="AL1045" i="7"/>
  <c r="T1047" i="7"/>
  <c r="AA1046" i="7" s="1"/>
  <c r="AP1045" i="7"/>
  <c r="M1046" i="7"/>
  <c r="N1047" i="7" s="1"/>
  <c r="S1047" i="7"/>
  <c r="Y1046" i="7" s="1"/>
  <c r="J1046" i="7"/>
  <c r="R1047" i="7"/>
  <c r="X1046" i="7" s="1"/>
  <c r="AJ1045" i="7"/>
  <c r="AT1046" i="7"/>
  <c r="AN1045" i="7"/>
  <c r="K1046" i="7"/>
  <c r="Q1047" i="7" s="1"/>
  <c r="AK1045" i="7"/>
  <c r="AO1045" i="7"/>
  <c r="AF1045" i="7"/>
  <c r="AB1045" i="7"/>
  <c r="L1046" i="7"/>
  <c r="W1047" i="7"/>
  <c r="AQ1046" i="7" s="1"/>
  <c r="AP1046" i="7"/>
  <c r="AH1045" i="7"/>
  <c r="V1047" i="7" l="1"/>
  <c r="O1047" i="7"/>
  <c r="P1047" i="7"/>
  <c r="U1047" i="7"/>
  <c r="Z1046" i="7"/>
  <c r="AR1046" i="7"/>
  <c r="AL1046" i="7"/>
  <c r="T1048" i="7"/>
  <c r="AA1047" i="7" s="1"/>
  <c r="AE1046" i="7"/>
  <c r="AH1046" i="7"/>
  <c r="AB1046" i="7" l="1"/>
  <c r="AI1046" i="7"/>
  <c r="AG1046" i="7"/>
  <c r="AK1046" i="7"/>
  <c r="AO1046" i="7"/>
  <c r="L1047" i="7"/>
  <c r="M1047" i="7"/>
  <c r="N1048" i="7" s="1"/>
  <c r="AJ1046" i="7"/>
  <c r="K1047" i="7"/>
  <c r="AN1046" i="7"/>
  <c r="AT1047" i="7"/>
  <c r="R1048" i="7"/>
  <c r="X1047" i="7" s="1"/>
  <c r="J1047" i="7"/>
  <c r="AF1046" i="7"/>
  <c r="S1048" i="7"/>
  <c r="AM1046" i="7"/>
  <c r="AD1046" i="7"/>
  <c r="AS1046" i="7"/>
  <c r="AC1046" i="7"/>
  <c r="O1048" i="7" l="1"/>
  <c r="W1048" i="7"/>
  <c r="V1048" i="7"/>
  <c r="Q1048" i="7"/>
  <c r="P1048" i="7"/>
  <c r="U1048" i="7"/>
  <c r="Z1047" i="7"/>
  <c r="AR1047" i="7"/>
  <c r="Y1047" i="7"/>
  <c r="AI1047" i="7" l="1"/>
  <c r="L1048" i="7"/>
  <c r="AB1047" i="7"/>
  <c r="AG1047" i="7"/>
  <c r="AO1047" i="7"/>
  <c r="AK1047" i="7"/>
  <c r="T1049" i="7"/>
  <c r="AA1048" i="7" s="1"/>
  <c r="AP1047" i="7"/>
  <c r="AL1047" i="7"/>
  <c r="AH1047" i="7"/>
  <c r="AS1047" i="7"/>
  <c r="AC1047" i="7"/>
  <c r="AD1047" i="7"/>
  <c r="AM1047" i="7"/>
  <c r="AE1047" i="7"/>
  <c r="AQ1047" i="7"/>
  <c r="M1048" i="7"/>
  <c r="N1049" i="7" s="1"/>
  <c r="AN1047" i="7"/>
  <c r="AT1048" i="7"/>
  <c r="J1048" i="7"/>
  <c r="U1049" i="7" s="1"/>
  <c r="S1049" i="7"/>
  <c r="AF1047" i="7"/>
  <c r="AJ1047" i="7"/>
  <c r="R1049" i="7"/>
  <c r="X1048" i="7" s="1"/>
  <c r="K1048" i="7"/>
  <c r="Q1049" i="7" s="1"/>
  <c r="AH1048" i="7" s="1"/>
  <c r="AB1048" i="7" l="1"/>
  <c r="AI1048" i="7"/>
  <c r="P1049" i="7"/>
  <c r="O1049" i="7"/>
  <c r="AP1048" i="7"/>
  <c r="T1050" i="7"/>
  <c r="AA1049" i="7" s="1"/>
  <c r="AL1048" i="7"/>
  <c r="AR1048" i="7"/>
  <c r="Y1048" i="7"/>
  <c r="V1049" i="7"/>
  <c r="W1049" i="7"/>
  <c r="Z1048" i="7"/>
  <c r="K1049" i="7" l="1"/>
  <c r="M1049" i="7"/>
  <c r="N1050" i="7" s="1"/>
  <c r="AN1048" i="7"/>
  <c r="AT1049" i="7"/>
  <c r="AJ1048" i="7"/>
  <c r="J1049" i="7"/>
  <c r="R1050" i="7"/>
  <c r="X1049" i="7" s="1"/>
  <c r="S1050" i="7"/>
  <c r="Z1049" i="7" s="1"/>
  <c r="AF1048" i="7"/>
  <c r="AG1048" i="7"/>
  <c r="AK1048" i="7"/>
  <c r="AO1048" i="7"/>
  <c r="AE1048" i="7"/>
  <c r="AQ1048" i="7"/>
  <c r="AM1048" i="7"/>
  <c r="AS1048" i="7"/>
  <c r="AD1048" i="7"/>
  <c r="AC1048" i="7"/>
  <c r="V1050" i="7"/>
  <c r="AD1049" i="7" s="1"/>
  <c r="L1049" i="7"/>
  <c r="AC1049" i="7"/>
  <c r="AM1049" i="7"/>
  <c r="AS1049" i="7"/>
  <c r="P1050" i="7" l="1"/>
  <c r="O1050" i="7"/>
  <c r="U1050" i="7"/>
  <c r="W1050" i="7"/>
  <c r="Y1049" i="7"/>
  <c r="AR1049" i="7"/>
  <c r="Q1050" i="7"/>
  <c r="AE1049" i="7" l="1"/>
  <c r="AQ1049" i="7"/>
  <c r="AI1049" i="7"/>
  <c r="AB1049" i="7"/>
  <c r="P1051" i="7"/>
  <c r="L1050" i="7"/>
  <c r="AH1049" i="7"/>
  <c r="AP1049" i="7"/>
  <c r="T1051" i="7"/>
  <c r="AA1050" i="7" s="1"/>
  <c r="AL1049" i="7"/>
  <c r="M1050" i="7"/>
  <c r="N1051" i="7" s="1"/>
  <c r="AJ1049" i="7"/>
  <c r="AF1049" i="7"/>
  <c r="AT1050" i="7"/>
  <c r="S1051" i="7"/>
  <c r="K1050" i="7"/>
  <c r="Q1051" i="7" s="1"/>
  <c r="AP1050" i="7" s="1"/>
  <c r="AN1049" i="7"/>
  <c r="J1050" i="7"/>
  <c r="R1051" i="7"/>
  <c r="X1050" i="7" s="1"/>
  <c r="AO1049" i="7"/>
  <c r="AK1049" i="7"/>
  <c r="AG1049" i="7"/>
  <c r="Y1050" i="7" l="1"/>
  <c r="AR1050" i="7"/>
  <c r="Z1050" i="7"/>
  <c r="AO1050" i="7"/>
  <c r="AK1050" i="7"/>
  <c r="AG1050" i="7"/>
  <c r="V1051" i="7"/>
  <c r="U1051" i="7"/>
  <c r="O1051" i="7"/>
  <c r="W1051" i="7"/>
  <c r="T1052" i="7"/>
  <c r="AA1051" i="7" s="1"/>
  <c r="AL1050" i="7"/>
  <c r="AH1050" i="7"/>
  <c r="AB1050" i="7" l="1"/>
  <c r="AI1050" i="7"/>
  <c r="L1051" i="7"/>
  <c r="AS1050" i="7"/>
  <c r="AD1050" i="7"/>
  <c r="AC1050" i="7"/>
  <c r="AM1050" i="7"/>
  <c r="AE1050" i="7"/>
  <c r="AQ1050" i="7"/>
  <c r="W1052" i="7"/>
  <c r="U1052" i="7"/>
  <c r="L1052" i="7" s="1"/>
  <c r="O1052" i="7"/>
  <c r="M1051" i="7"/>
  <c r="N1052" i="7" s="1"/>
  <c r="J1051" i="7"/>
  <c r="V1052" i="7" s="1"/>
  <c r="K1051" i="7"/>
  <c r="Q1052" i="7" s="1"/>
  <c r="AP1051" i="7" s="1"/>
  <c r="S1052" i="7"/>
  <c r="AF1050" i="7"/>
  <c r="AN1050" i="7"/>
  <c r="AJ1050" i="7"/>
  <c r="R1052" i="7"/>
  <c r="X1051" i="7" s="1"/>
  <c r="AT1051" i="7"/>
  <c r="AD1051" i="7"/>
  <c r="AS1051" i="7"/>
  <c r="AC1051" i="7"/>
  <c r="AM1051" i="7"/>
  <c r="AQ1051" i="7" l="1"/>
  <c r="AE1051" i="7"/>
  <c r="Y1051" i="7"/>
  <c r="Z1051" i="7"/>
  <c r="AR1051" i="7"/>
  <c r="AI1051" i="7"/>
  <c r="AB1051" i="7"/>
  <c r="AH1051" i="7"/>
  <c r="T1053" i="7"/>
  <c r="AA1052" i="7" s="1"/>
  <c r="P1052" i="7"/>
  <c r="S1053" i="7"/>
  <c r="Y1052" i="7" s="1"/>
  <c r="AF1051" i="7"/>
  <c r="J1052" i="7"/>
  <c r="P1053" i="7" s="1"/>
  <c r="AK1052" i="7" s="1"/>
  <c r="K1052" i="7"/>
  <c r="V1053" i="7" s="1"/>
  <c r="AD1052" i="7" s="1"/>
  <c r="AT1052" i="7"/>
  <c r="AJ1051" i="7"/>
  <c r="R1053" i="7"/>
  <c r="X1052" i="7" s="1"/>
  <c r="AN1051" i="7"/>
  <c r="AL1051" i="7"/>
  <c r="AR1052" i="7"/>
  <c r="Q1053" i="7"/>
  <c r="W1053" i="7"/>
  <c r="AG1052" i="7" l="1"/>
  <c r="AO1052" i="7"/>
  <c r="Z1052" i="7"/>
  <c r="AK1051" i="7"/>
  <c r="AO1051" i="7"/>
  <c r="AG1051" i="7"/>
  <c r="AS1052" i="7"/>
  <c r="AM1052" i="7"/>
  <c r="U1053" i="7"/>
  <c r="AC1052" i="7"/>
  <c r="O1053" i="7"/>
  <c r="M1053" i="7" s="1"/>
  <c r="M1052" i="7"/>
  <c r="N1053" i="7" s="1"/>
  <c r="L1053" i="7"/>
  <c r="AI1052" i="7"/>
  <c r="AB1052" i="7"/>
  <c r="S1054" i="7"/>
  <c r="AF1052" i="7"/>
  <c r="AJ1052" i="7"/>
  <c r="N1054" i="7"/>
  <c r="AN1052" i="7"/>
  <c r="AT1053" i="7"/>
  <c r="R1054" i="7"/>
  <c r="X1053" i="7" s="1"/>
  <c r="J1053" i="7"/>
  <c r="AQ1052" i="7"/>
  <c r="AE1052" i="7"/>
  <c r="AL1052" i="7"/>
  <c r="AP1052" i="7"/>
  <c r="T1054" i="7"/>
  <c r="AH1052" i="7"/>
  <c r="K1053" i="7" l="1"/>
  <c r="AS1054" i="7"/>
  <c r="Y1053" i="7"/>
  <c r="Z1053" i="7"/>
  <c r="AR1053" i="7"/>
  <c r="AB1054" i="7"/>
  <c r="AC1054" i="7"/>
  <c r="U1054" i="7"/>
  <c r="AA1053" i="7"/>
  <c r="AD1054" i="7"/>
  <c r="AE1054" i="7"/>
  <c r="Q1054" i="7" l="1"/>
  <c r="P1054" i="7"/>
  <c r="W1054" i="7"/>
  <c r="O1054" i="7"/>
  <c r="V1054" i="7"/>
  <c r="AI1054" i="7"/>
  <c r="AB1053" i="7"/>
  <c r="AI1053" i="7"/>
  <c r="AM1053" i="7" l="1"/>
  <c r="AD1053" i="7"/>
  <c r="AM1054" i="7"/>
  <c r="AS1053" i="7"/>
  <c r="AC1053" i="7"/>
  <c r="M1054" i="7"/>
  <c r="N1055" i="7" s="1"/>
  <c r="AF1053" i="7"/>
  <c r="AN1053" i="7"/>
  <c r="AJ1053" i="7"/>
  <c r="AT1054" i="7"/>
  <c r="Y1054" i="7"/>
  <c r="J1054" i="7"/>
  <c r="K1054" i="7"/>
  <c r="X1054" i="7"/>
  <c r="Q1055" i="7"/>
  <c r="T1056" i="7" s="1"/>
  <c r="AA1055" i="7" s="1"/>
  <c r="AQ1053" i="7"/>
  <c r="AE1053" i="7"/>
  <c r="AQ1054" i="7"/>
  <c r="L1055" i="7"/>
  <c r="AG1053" i="7"/>
  <c r="AO1053" i="7"/>
  <c r="AR1054" i="7"/>
  <c r="AK1053" i="7"/>
  <c r="L1054" i="7"/>
  <c r="AL1053" i="7"/>
  <c r="AP1053" i="7"/>
  <c r="AA1054" i="7"/>
  <c r="AH1053" i="7"/>
  <c r="Z1054" i="7"/>
  <c r="O1055" i="7" l="1"/>
  <c r="AH1054" i="7"/>
  <c r="AL1054" i="7"/>
  <c r="AP1054" i="7"/>
  <c r="P1055" i="7"/>
  <c r="AO1054" i="7" l="1"/>
  <c r="AK1054" i="7"/>
  <c r="AG1054" i="7"/>
  <c r="AJ1054" i="7"/>
  <c r="M1055" i="7"/>
  <c r="N1056" i="7" s="1"/>
  <c r="S1056" i="7"/>
  <c r="K1055" i="7"/>
  <c r="Q1056" i="7" s="1"/>
  <c r="AN1054" i="7"/>
  <c r="J1055" i="7"/>
  <c r="AF1054" i="7"/>
  <c r="AT1055" i="7"/>
  <c r="R1056" i="7"/>
  <c r="Z1055" i="7" l="1"/>
  <c r="AR1055" i="7"/>
  <c r="X1055" i="7"/>
  <c r="V1057" i="7"/>
  <c r="O1056" i="7"/>
  <c r="P1056" i="7"/>
  <c r="V1056" i="7"/>
  <c r="U1056" i="7"/>
  <c r="W1056" i="7"/>
  <c r="AH1055" i="7"/>
  <c r="AL1055" i="7"/>
  <c r="T1057" i="7"/>
  <c r="AA1056" i="7" s="1"/>
  <c r="AP1055" i="7"/>
  <c r="Y1055" i="7"/>
  <c r="AC1055" i="7" l="1"/>
  <c r="AD1055" i="7"/>
  <c r="AS1055" i="7"/>
  <c r="AM1055" i="7"/>
  <c r="AM1056" i="7"/>
  <c r="AN1055" i="7"/>
  <c r="M1056" i="7"/>
  <c r="N1057" i="7" s="1"/>
  <c r="S1057" i="7"/>
  <c r="AT1056" i="7"/>
  <c r="AF1055" i="7"/>
  <c r="AJ1055" i="7"/>
  <c r="J1056" i="7"/>
  <c r="K1056" i="7"/>
  <c r="P1057" i="7" s="1"/>
  <c r="R1057" i="7"/>
  <c r="X1056" i="7" s="1"/>
  <c r="Y1056" i="7"/>
  <c r="AC1056" i="7"/>
  <c r="AD1056" i="7"/>
  <c r="AO1055" i="7"/>
  <c r="AK1055" i="7"/>
  <c r="AG1055" i="7"/>
  <c r="AQ1055" i="7"/>
  <c r="AE1055" i="7"/>
  <c r="AS1056" i="7"/>
  <c r="AB1055" i="7"/>
  <c r="L1056" i="7"/>
  <c r="AI1055" i="7"/>
  <c r="Q1057" i="7"/>
  <c r="AL1056" i="7" s="1"/>
  <c r="AG1056" i="7" l="1"/>
  <c r="AO1056" i="7"/>
  <c r="AK1056" i="7"/>
  <c r="U1057" i="7"/>
  <c r="O1057" i="7"/>
  <c r="T1058" i="7"/>
  <c r="AA1057" i="7" s="1"/>
  <c r="AH1056" i="7"/>
  <c r="AP1056" i="7"/>
  <c r="W1057" i="7"/>
  <c r="AR1056" i="7"/>
  <c r="Z1056" i="7"/>
  <c r="AB1056" i="7" l="1"/>
  <c r="AI1056" i="7"/>
  <c r="AQ1056" i="7"/>
  <c r="AE1056" i="7"/>
  <c r="AN1056" i="7"/>
  <c r="M1057" i="7"/>
  <c r="N1058" i="7" s="1"/>
  <c r="R1058" i="7"/>
  <c r="X1057" i="7" s="1"/>
  <c r="J1057" i="7"/>
  <c r="S1058" i="7"/>
  <c r="AT1057" i="7"/>
  <c r="K1057" i="7"/>
  <c r="L1057" i="7" s="1"/>
  <c r="AF1056" i="7"/>
  <c r="AJ1056" i="7"/>
  <c r="Z1057" i="7" l="1"/>
  <c r="AR1057" i="7"/>
  <c r="O1058" i="7"/>
  <c r="U1058" i="7"/>
  <c r="V1058" i="7"/>
  <c r="Q1058" i="7"/>
  <c r="Y1057" i="7"/>
  <c r="W1058" i="7"/>
  <c r="P1058" i="7"/>
  <c r="AE1057" i="7" l="1"/>
  <c r="AQ1057" i="7"/>
  <c r="T1059" i="7"/>
  <c r="AA1058" i="7" s="1"/>
  <c r="AL1057" i="7"/>
  <c r="AP1057" i="7"/>
  <c r="AH1057" i="7"/>
  <c r="AS1057" i="7"/>
  <c r="AM1057" i="7"/>
  <c r="AD1057" i="7"/>
  <c r="AC1057" i="7"/>
  <c r="AI1057" i="7"/>
  <c r="L1058" i="7"/>
  <c r="AB1057" i="7"/>
  <c r="Q1059" i="7"/>
  <c r="V1059" i="7"/>
  <c r="AN1057" i="7"/>
  <c r="M1058" i="7"/>
  <c r="N1059" i="7" s="1"/>
  <c r="R1059" i="7"/>
  <c r="X1058" i="7" s="1"/>
  <c r="AJ1057" i="7"/>
  <c r="S1059" i="7"/>
  <c r="AR1058" i="7" s="1"/>
  <c r="K1058" i="7"/>
  <c r="AT1058" i="7"/>
  <c r="J1058" i="7"/>
  <c r="W1059" i="7" s="1"/>
  <c r="AE1058" i="7" s="1"/>
  <c r="AF1057" i="7"/>
  <c r="AK1057" i="7"/>
  <c r="AO1057" i="7"/>
  <c r="AG1057" i="7"/>
  <c r="Z1058" i="7" l="1"/>
  <c r="Y1058" i="7"/>
  <c r="AC1058" i="7"/>
  <c r="AD1058" i="7"/>
  <c r="AS1058" i="7"/>
  <c r="AM1058" i="7"/>
  <c r="U1059" i="7"/>
  <c r="O1059" i="7"/>
  <c r="AQ1058" i="7"/>
  <c r="P1059" i="7"/>
  <c r="T1060" i="7"/>
  <c r="AA1059" i="7" s="1"/>
  <c r="AL1058" i="7"/>
  <c r="AH1058" i="7"/>
  <c r="AP1058" i="7"/>
  <c r="AG1058" i="7" l="1"/>
  <c r="AK1058" i="7"/>
  <c r="AO1058" i="7"/>
  <c r="M1059" i="7"/>
  <c r="N1060" i="7" s="1"/>
  <c r="J1059" i="7"/>
  <c r="S1060" i="7"/>
  <c r="Z1059" i="7" s="1"/>
  <c r="AF1058" i="7"/>
  <c r="AT1059" i="7"/>
  <c r="AJ1058" i="7"/>
  <c r="R1060" i="7"/>
  <c r="X1059" i="7" s="1"/>
  <c r="K1059" i="7"/>
  <c r="Q1060" i="7" s="1"/>
  <c r="AN1058" i="7"/>
  <c r="AB1058" i="7"/>
  <c r="L1059" i="7"/>
  <c r="AI1058" i="7"/>
  <c r="O1060" i="7"/>
  <c r="U1060" i="7"/>
  <c r="AL1059" i="7" l="1"/>
  <c r="AP1059" i="7"/>
  <c r="AH1059" i="7"/>
  <c r="T1061" i="7"/>
  <c r="V1060" i="7"/>
  <c r="W1060" i="7"/>
  <c r="AB1059" i="7"/>
  <c r="AI1059" i="7"/>
  <c r="Y1059" i="7"/>
  <c r="AF1059" i="7"/>
  <c r="P1060" i="7"/>
  <c r="AR1059" i="7"/>
  <c r="R1061" i="7"/>
  <c r="AJ1059" i="7"/>
  <c r="AN1059" i="7"/>
  <c r="AQ1059" i="7" l="1"/>
  <c r="AE1059" i="7"/>
  <c r="AD1059" i="7"/>
  <c r="AM1059" i="7"/>
  <c r="AS1059" i="7"/>
  <c r="AC1059" i="7"/>
  <c r="AA1060" i="7"/>
  <c r="AG1059" i="7"/>
  <c r="AO1059" i="7"/>
  <c r="AK1059" i="7"/>
  <c r="AR1060" i="7"/>
  <c r="M1060" i="7"/>
  <c r="N1061" i="7" s="1"/>
  <c r="L1060" i="7"/>
  <c r="AT1060" i="7"/>
  <c r="K1060" i="7"/>
  <c r="Q1061" i="7" s="1"/>
  <c r="S1061" i="7"/>
  <c r="J1060" i="7"/>
  <c r="X1060" i="7"/>
  <c r="AL1060" i="7" l="1"/>
  <c r="U1061" i="7"/>
  <c r="O1061" i="7"/>
  <c r="W1061" i="7"/>
  <c r="AP1060" i="7"/>
  <c r="T1062" i="7"/>
  <c r="AA1061" i="7" s="1"/>
  <c r="AH1060" i="7"/>
  <c r="V1061" i="7"/>
  <c r="Y1060" i="7"/>
  <c r="Z1060" i="7"/>
  <c r="V1062" i="7"/>
  <c r="P1061" i="7"/>
  <c r="AC1061" i="7" l="1"/>
  <c r="AD1061" i="7"/>
  <c r="AE1060" i="7"/>
  <c r="AQ1060" i="7"/>
  <c r="M1061" i="7"/>
  <c r="N1062" i="7" s="1"/>
  <c r="AT1061" i="7"/>
  <c r="J1061" i="7"/>
  <c r="S1062" i="7"/>
  <c r="Z1061" i="7" s="1"/>
  <c r="R1062" i="7"/>
  <c r="X1061" i="7" s="1"/>
  <c r="AF1060" i="7"/>
  <c r="AN1060" i="7"/>
  <c r="K1061" i="7"/>
  <c r="Q1062" i="7" s="1"/>
  <c r="Y1061" i="7"/>
  <c r="AJ1060" i="7"/>
  <c r="AB1060" i="7"/>
  <c r="AI1060" i="7"/>
  <c r="L1061" i="7"/>
  <c r="U1062" i="7"/>
  <c r="AS1061" i="7"/>
  <c r="AG1060" i="7"/>
  <c r="AO1060" i="7"/>
  <c r="AK1060" i="7"/>
  <c r="AR1061" i="7"/>
  <c r="AM1061" i="7"/>
  <c r="AC1060" i="7"/>
  <c r="AD1060" i="7"/>
  <c r="AS1060" i="7"/>
  <c r="AM1060" i="7"/>
  <c r="AP1061" i="7" l="1"/>
  <c r="T1063" i="7"/>
  <c r="AA1062" i="7" s="1"/>
  <c r="AL1061" i="7"/>
  <c r="AH1061" i="7"/>
  <c r="W1062" i="7"/>
  <c r="O1062" i="7"/>
  <c r="AB1061" i="7"/>
  <c r="AI1061" i="7"/>
  <c r="P1062" i="7"/>
  <c r="AK1061" i="7" l="1"/>
  <c r="AO1061" i="7"/>
  <c r="AG1061" i="7"/>
  <c r="M1062" i="7"/>
  <c r="N1063" i="7" s="1"/>
  <c r="R1063" i="7"/>
  <c r="X1062" i="7" s="1"/>
  <c r="K1062" i="7"/>
  <c r="AF1061" i="7"/>
  <c r="J1062" i="7"/>
  <c r="S1063" i="7"/>
  <c r="Z1062" i="7" s="1"/>
  <c r="AT1062" i="7"/>
  <c r="AJ1061" i="7"/>
  <c r="Y1062" i="7"/>
  <c r="AN1061" i="7"/>
  <c r="AE1061" i="7"/>
  <c r="AQ1061" i="7"/>
  <c r="U1063" i="7" l="1"/>
  <c r="Q1063" i="7"/>
  <c r="L1062" i="7"/>
  <c r="AR1062" i="7"/>
  <c r="W1063" i="7"/>
  <c r="V1063" i="7"/>
  <c r="P1063" i="7"/>
  <c r="O1063" i="7"/>
  <c r="M1063" i="7" l="1"/>
  <c r="N1064" i="7" s="1"/>
  <c r="AT1063" i="7"/>
  <c r="AF1062" i="7"/>
  <c r="AJ1062" i="7"/>
  <c r="K1063" i="7"/>
  <c r="AN1062" i="7"/>
  <c r="S1064" i="7"/>
  <c r="Y1063" i="7" s="1"/>
  <c r="R1064" i="7"/>
  <c r="X1063" i="7" s="1"/>
  <c r="J1063" i="7"/>
  <c r="L1063" i="7"/>
  <c r="AD1062" i="7"/>
  <c r="AM1062" i="7"/>
  <c r="AC1062" i="7"/>
  <c r="AS1062" i="7"/>
  <c r="V1064" i="7"/>
  <c r="AE1062" i="7"/>
  <c r="AQ1062" i="7"/>
  <c r="W1064" i="7"/>
  <c r="AG1062" i="7"/>
  <c r="AO1062" i="7"/>
  <c r="AK1062" i="7"/>
  <c r="AR1063" i="7"/>
  <c r="T1064" i="7"/>
  <c r="AA1063" i="7" s="1"/>
  <c r="AP1062" i="7"/>
  <c r="AH1062" i="7"/>
  <c r="AL1062" i="7"/>
  <c r="AI1062" i="7"/>
  <c r="AB1062" i="7"/>
  <c r="Q1064" i="7"/>
  <c r="T1065" i="7" s="1"/>
  <c r="AA1064" i="7" s="1"/>
  <c r="P1064" i="7"/>
  <c r="O1064" i="7"/>
  <c r="U1064" i="7"/>
  <c r="AC1063" i="7" l="1"/>
  <c r="AS1063" i="7"/>
  <c r="AD1063" i="7"/>
  <c r="AB1063" i="7"/>
  <c r="L1064" i="7"/>
  <c r="AI1063" i="7"/>
  <c r="AG1063" i="7"/>
  <c r="AO1063" i="7"/>
  <c r="M1064" i="7"/>
  <c r="N1065" i="7" s="1"/>
  <c r="K1064" i="7"/>
  <c r="AT1064" i="7"/>
  <c r="S1065" i="7"/>
  <c r="Z1064" i="7" s="1"/>
  <c r="AJ1063" i="7"/>
  <c r="J1064" i="7"/>
  <c r="R1065" i="7"/>
  <c r="X1064" i="7" s="1"/>
  <c r="AF1063" i="7"/>
  <c r="AK1063" i="7"/>
  <c r="AM1063" i="7"/>
  <c r="P1065" i="7"/>
  <c r="AO1064" i="7" s="1"/>
  <c r="AH1063" i="7"/>
  <c r="Z1063" i="7"/>
  <c r="AP1063" i="7"/>
  <c r="AQ1063" i="7"/>
  <c r="AE1063" i="7"/>
  <c r="AN1063" i="7"/>
  <c r="U1065" i="7"/>
  <c r="AR1064" i="7"/>
  <c r="Q1065" i="7"/>
  <c r="AL1063" i="7"/>
  <c r="AK1064" i="7"/>
  <c r="AI1064" i="7"/>
  <c r="AB1064" i="7"/>
  <c r="AP1064" i="7" l="1"/>
  <c r="T1066" i="7"/>
  <c r="AA1065" i="7" s="1"/>
  <c r="AL1064" i="7"/>
  <c r="O1065" i="7"/>
  <c r="W1065" i="7"/>
  <c r="V1065" i="7"/>
  <c r="AG1064" i="7"/>
  <c r="Y1064" i="7"/>
  <c r="AH1064" i="7"/>
  <c r="AD1064" i="7" l="1"/>
  <c r="AM1064" i="7"/>
  <c r="L1065" i="7"/>
  <c r="AS1064" i="7"/>
  <c r="AC1064" i="7"/>
  <c r="AQ1064" i="7"/>
  <c r="AE1064" i="7"/>
  <c r="M1065" i="7"/>
  <c r="N1066" i="7" s="1"/>
  <c r="AN1064" i="7"/>
  <c r="R1066" i="7"/>
  <c r="X1065" i="7" s="1"/>
  <c r="AT1065" i="7"/>
  <c r="AF1064" i="7"/>
  <c r="AJ1064" i="7"/>
  <c r="K1065" i="7"/>
  <c r="Q1066" i="7" s="1"/>
  <c r="S1066" i="7"/>
  <c r="J1065" i="7"/>
  <c r="AP1065" i="7" l="1"/>
  <c r="AH1065" i="7"/>
  <c r="T1067" i="7"/>
  <c r="AL1065" i="7"/>
  <c r="U1066" i="7"/>
  <c r="O1066" i="7"/>
  <c r="AR1065" i="7"/>
  <c r="Z1065" i="7"/>
  <c r="W1066" i="7"/>
  <c r="Y1065" i="7"/>
  <c r="P1066" i="7"/>
  <c r="V1066" i="7"/>
  <c r="M1066" i="7" l="1"/>
  <c r="N1067" i="7" s="1"/>
  <c r="K1066" i="7"/>
  <c r="P1067" i="7" s="1"/>
  <c r="J1066" i="7"/>
  <c r="S1067" i="7"/>
  <c r="Y1066" i="7" s="1"/>
  <c r="AT1066" i="7"/>
  <c r="AN1065" i="7"/>
  <c r="AF1065" i="7"/>
  <c r="AJ1065" i="7"/>
  <c r="R1067" i="7"/>
  <c r="AI1065" i="7"/>
  <c r="Q1067" i="7"/>
  <c r="AB1065" i="7"/>
  <c r="L1066" i="7"/>
  <c r="AS1065" i="7"/>
  <c r="AC1065" i="7"/>
  <c r="AM1065" i="7"/>
  <c r="AD1065" i="7"/>
  <c r="O1067" i="7"/>
  <c r="AE1067" i="7"/>
  <c r="AD1067" i="7"/>
  <c r="AG1066" i="7"/>
  <c r="AK1066" i="7"/>
  <c r="AE1065" i="7"/>
  <c r="W1067" i="7"/>
  <c r="AQ1065" i="7"/>
  <c r="AA1066" i="7"/>
  <c r="AK1065" i="7"/>
  <c r="AG1065" i="7"/>
  <c r="AO1065" i="7"/>
  <c r="Y1067" i="7"/>
  <c r="J1067" i="7"/>
  <c r="AN1066" i="7"/>
  <c r="K1067" i="7"/>
  <c r="X1067" i="7"/>
  <c r="AR1066" i="7" l="1"/>
  <c r="Z1066" i="7"/>
  <c r="AS1067" i="7"/>
  <c r="Z1067" i="7"/>
  <c r="AA1067" i="7"/>
  <c r="AP1066" i="7"/>
  <c r="AL1066" i="7"/>
  <c r="AH1066" i="7"/>
  <c r="U1067" i="7"/>
  <c r="V1067" i="7"/>
  <c r="M1067" i="7" s="1"/>
  <c r="N1068" i="7" s="1"/>
  <c r="AR1067" i="7"/>
  <c r="AO1066" i="7"/>
  <c r="AJ1066" i="7"/>
  <c r="AF1066" i="7"/>
  <c r="AQ1067" i="7"/>
  <c r="AE1066" i="7"/>
  <c r="AQ1066" i="7"/>
  <c r="X1066" i="7"/>
  <c r="AB1067" i="7"/>
  <c r="AC1067" i="7"/>
  <c r="O1068" i="7"/>
  <c r="Q1068" i="7"/>
  <c r="P1068" i="7"/>
  <c r="AN1067" i="7" l="1"/>
  <c r="M1068" i="7"/>
  <c r="AS1066" i="7"/>
  <c r="AM1066" i="7"/>
  <c r="AD1066" i="7"/>
  <c r="AC1066" i="7"/>
  <c r="AM1067" i="7"/>
  <c r="L1068" i="7"/>
  <c r="AI1067" i="7"/>
  <c r="AI1066" i="7"/>
  <c r="AT1067" i="7"/>
  <c r="AB1066" i="7"/>
  <c r="L1067" i="7"/>
  <c r="AF1067" i="7"/>
  <c r="R1069" i="7"/>
  <c r="X1068" i="7" s="1"/>
  <c r="N1069" i="7"/>
  <c r="AJ1067" i="7"/>
  <c r="AO1067" i="7"/>
  <c r="AG1067" i="7"/>
  <c r="AK1067" i="7"/>
  <c r="AT1068" i="7"/>
  <c r="T1069" i="7"/>
  <c r="AP1067" i="7"/>
  <c r="AL1067" i="7"/>
  <c r="AH1067" i="7"/>
  <c r="K1068" i="7"/>
  <c r="S1069" i="7"/>
  <c r="Z1068" i="7" s="1"/>
  <c r="J1068" i="7"/>
  <c r="Q1069" i="7" l="1"/>
  <c r="V1069" i="7"/>
  <c r="W1069" i="7"/>
  <c r="P1069" i="7"/>
  <c r="U1069" i="7"/>
  <c r="O1069" i="7"/>
  <c r="M1069" i="7" s="1"/>
  <c r="AP1068" i="7"/>
  <c r="AH1068" i="7"/>
  <c r="T1070" i="7"/>
  <c r="AA1069" i="7" s="1"/>
  <c r="AL1068" i="7"/>
  <c r="AR1068" i="7"/>
  <c r="Y1068" i="7"/>
  <c r="AA1068" i="7"/>
  <c r="V1070" i="7"/>
  <c r="AC1069" i="7" s="1"/>
  <c r="N1070" i="7" l="1"/>
  <c r="R1070" i="7"/>
  <c r="X1069" i="7" s="1"/>
  <c r="K1069" i="7"/>
  <c r="AF1068" i="7"/>
  <c r="J1069" i="7"/>
  <c r="AJ1068" i="7"/>
  <c r="AN1068" i="7"/>
  <c r="AT1069" i="7"/>
  <c r="S1070" i="7"/>
  <c r="Z1069" i="7" s="1"/>
  <c r="AB1068" i="7"/>
  <c r="AI1068" i="7"/>
  <c r="L1069" i="7"/>
  <c r="AK1068" i="7"/>
  <c r="AO1068" i="7"/>
  <c r="AG1068" i="7"/>
  <c r="AR1069" i="7"/>
  <c r="AS1069" i="7"/>
  <c r="AQ1068" i="7"/>
  <c r="AE1068" i="7"/>
  <c r="AS1068" i="7"/>
  <c r="AM1068" i="7"/>
  <c r="AM1069" i="7"/>
  <c r="AD1068" i="7"/>
  <c r="AC1068" i="7"/>
  <c r="AD1069" i="7"/>
  <c r="U1070" i="7" l="1"/>
  <c r="AB1069" i="7" s="1"/>
  <c r="O1070" i="7"/>
  <c r="Q1070" i="7"/>
  <c r="T1071" i="7" s="1"/>
  <c r="AA1070" i="7" s="1"/>
  <c r="Y1069" i="7"/>
  <c r="AJ1069" i="7"/>
  <c r="AI1069" i="7"/>
  <c r="W1070" i="7"/>
  <c r="AF1069" i="7"/>
  <c r="AN1069" i="7"/>
  <c r="P1070" i="7"/>
  <c r="J1070" i="7" s="1"/>
  <c r="AL1069" i="7"/>
  <c r="R1071" i="7" l="1"/>
  <c r="X1070" i="7" s="1"/>
  <c r="M1070" i="7"/>
  <c r="AH1069" i="7"/>
  <c r="AP1069" i="7"/>
  <c r="AT1070" i="7"/>
  <c r="AK1069" i="7"/>
  <c r="AG1069" i="7"/>
  <c r="AO1069" i="7"/>
  <c r="K1070" i="7"/>
  <c r="Q1071" i="7" s="1"/>
  <c r="S1071" i="7"/>
  <c r="AR1070" i="7" s="1"/>
  <c r="AQ1069" i="7"/>
  <c r="AE1069" i="7"/>
  <c r="N1071" i="7"/>
  <c r="W1071" i="7" l="1"/>
  <c r="L1070" i="7"/>
  <c r="Z1070" i="7"/>
  <c r="Y1070" i="7"/>
  <c r="V1071" i="7"/>
  <c r="AP1070" i="7"/>
  <c r="AL1070" i="7"/>
  <c r="T1072" i="7"/>
  <c r="AH1070" i="7"/>
  <c r="O1071" i="7"/>
  <c r="M1071" i="7" s="1"/>
  <c r="P1071" i="7"/>
  <c r="AQ1070" i="7"/>
  <c r="AE1070" i="7"/>
  <c r="U1071" i="7"/>
  <c r="AM1070" i="7" l="1"/>
  <c r="AS1070" i="7"/>
  <c r="AC1070" i="7"/>
  <c r="AD1070" i="7"/>
  <c r="AK1070" i="7"/>
  <c r="AO1070" i="7"/>
  <c r="AG1070" i="7"/>
  <c r="AN1070" i="7"/>
  <c r="AJ1070" i="7"/>
  <c r="R1072" i="7"/>
  <c r="AF1070" i="7"/>
  <c r="AT1071" i="7"/>
  <c r="K1071" i="7"/>
  <c r="J1071" i="7"/>
  <c r="V1072" i="7" s="1"/>
  <c r="S1072" i="7"/>
  <c r="Y1071" i="7" s="1"/>
  <c r="X1071" i="7"/>
  <c r="N1072" i="7"/>
  <c r="AB1070" i="7"/>
  <c r="AI1070" i="7"/>
  <c r="L1071" i="7"/>
  <c r="Q1072" i="7"/>
  <c r="AL1071" i="7" s="1"/>
  <c r="P1072" i="7"/>
  <c r="AK1071" i="7" s="1"/>
  <c r="U1072" i="7"/>
  <c r="AA1071" i="7"/>
  <c r="AS1071" i="7" l="1"/>
  <c r="AD1071" i="7"/>
  <c r="AC1071" i="7"/>
  <c r="T1073" i="7"/>
  <c r="AA1072" i="7" s="1"/>
  <c r="AP1071" i="7"/>
  <c r="V1073" i="7"/>
  <c r="AM1071" i="7"/>
  <c r="Z1071" i="7"/>
  <c r="O1072" i="7"/>
  <c r="W1072" i="7"/>
  <c r="AR1071" i="7"/>
  <c r="AO1071" i="7"/>
  <c r="AI1071" i="7"/>
  <c r="AB1071" i="7"/>
  <c r="AH1071" i="7"/>
  <c r="AG1071" i="7"/>
  <c r="K1072" i="7" l="1"/>
  <c r="M1072" i="7"/>
  <c r="AC1072" i="7"/>
  <c r="AD1072" i="7"/>
  <c r="AE1071" i="7"/>
  <c r="AQ1071" i="7"/>
  <c r="R1073" i="7"/>
  <c r="X1072" i="7" s="1"/>
  <c r="N1073" i="7"/>
  <c r="AN1071" i="7"/>
  <c r="AT1072" i="7"/>
  <c r="J1072" i="7"/>
  <c r="W1073" i="7" s="1"/>
  <c r="S1073" i="7"/>
  <c r="AJ1071" i="7"/>
  <c r="AF1071" i="7"/>
  <c r="L1072" i="7"/>
  <c r="AM1072" i="7"/>
  <c r="AS1072" i="7"/>
  <c r="AE1072" i="7" l="1"/>
  <c r="AQ1072" i="7"/>
  <c r="Q1073" i="7"/>
  <c r="U1073" i="7"/>
  <c r="O1073" i="7"/>
  <c r="M1073" i="7" s="1"/>
  <c r="P1073" i="7"/>
  <c r="Y1072" i="7"/>
  <c r="Z1072" i="7"/>
  <c r="AR1072" i="7"/>
  <c r="AI1072" i="7" l="1"/>
  <c r="AB1072" i="7"/>
  <c r="AL1072" i="7"/>
  <c r="T1074" i="7"/>
  <c r="AA1073" i="7" s="1"/>
  <c r="AH1072" i="7"/>
  <c r="AP1072" i="7"/>
  <c r="AF1072" i="7"/>
  <c r="R1074" i="7"/>
  <c r="X1073" i="7" s="1"/>
  <c r="N1074" i="7"/>
  <c r="K1073" i="7"/>
  <c r="S1074" i="7"/>
  <c r="Z1073" i="7" s="1"/>
  <c r="J1073" i="7"/>
  <c r="O1074" i="7" s="1"/>
  <c r="AT1073" i="7"/>
  <c r="AJ1072" i="7"/>
  <c r="AN1072" i="7"/>
  <c r="AG1072" i="7"/>
  <c r="AK1072" i="7"/>
  <c r="AO1072" i="7"/>
  <c r="Q1074" i="7" l="1"/>
  <c r="T1075" i="7" s="1"/>
  <c r="AA1074" i="7" s="1"/>
  <c r="AR1073" i="7"/>
  <c r="Y1073" i="7"/>
  <c r="R1075" i="7"/>
  <c r="AJ1073" i="7"/>
  <c r="X1074" i="7"/>
  <c r="AN1073" i="7"/>
  <c r="AF1073" i="7"/>
  <c r="AP1073" i="7"/>
  <c r="AL1073" i="7"/>
  <c r="U1074" i="7"/>
  <c r="L1073" i="7"/>
  <c r="AH1073" i="7"/>
  <c r="V1074" i="7"/>
  <c r="W1074" i="7"/>
  <c r="P1074" i="7"/>
  <c r="S1075" i="7" s="1"/>
  <c r="M1074" i="7" l="1"/>
  <c r="Z1074" i="7"/>
  <c r="Y1074" i="7"/>
  <c r="K1074" i="7"/>
  <c r="U1075" i="7"/>
  <c r="AM1073" i="7"/>
  <c r="AD1073" i="7"/>
  <c r="AC1073" i="7"/>
  <c r="AS1073" i="7"/>
  <c r="J1074" i="7"/>
  <c r="W1075" i="7" s="1"/>
  <c r="AB1073" i="7"/>
  <c r="AI1073" i="7"/>
  <c r="L1074" i="7"/>
  <c r="AE1073" i="7"/>
  <c r="AQ1073" i="7"/>
  <c r="AK1073" i="7"/>
  <c r="AO1073" i="7"/>
  <c r="AG1073" i="7"/>
  <c r="AR1074" i="7"/>
  <c r="N1075" i="7"/>
  <c r="V1075" i="7"/>
  <c r="AT1074" i="7"/>
  <c r="O1075" i="7" l="1"/>
  <c r="AE1074" i="7"/>
  <c r="AQ1074" i="7"/>
  <c r="R1076" i="7"/>
  <c r="X1075" i="7" s="1"/>
  <c r="AB1074" i="7"/>
  <c r="L1075" i="7"/>
  <c r="AI1074" i="7"/>
  <c r="AF1074" i="7"/>
  <c r="Q1075" i="7"/>
  <c r="AC1074" i="7"/>
  <c r="AD1074" i="7"/>
  <c r="AS1074" i="7"/>
  <c r="AM1074" i="7"/>
  <c r="AJ1074" i="7"/>
  <c r="AN1074" i="7"/>
  <c r="P1075" i="7"/>
  <c r="S1076" i="7" s="1"/>
  <c r="Y1075" i="7" s="1"/>
  <c r="M1075" i="7" l="1"/>
  <c r="N1076" i="7" s="1"/>
  <c r="AH1074" i="7"/>
  <c r="T1076" i="7"/>
  <c r="AA1075" i="7" s="1"/>
  <c r="AL1074" i="7"/>
  <c r="Z1075" i="7"/>
  <c r="AP1074" i="7"/>
  <c r="J1075" i="7"/>
  <c r="AK1074" i="7"/>
  <c r="AO1074" i="7"/>
  <c r="AG1074" i="7"/>
  <c r="AR1075" i="7"/>
  <c r="K1075" i="7"/>
  <c r="AT1075" i="7"/>
  <c r="V1076" i="7" l="1"/>
  <c r="U1076" i="7"/>
  <c r="O1076" i="7"/>
  <c r="M1076" i="7" s="1"/>
  <c r="W1076" i="7"/>
  <c r="P1076" i="7"/>
  <c r="Q1076" i="7"/>
  <c r="AH1075" i="7" l="1"/>
  <c r="AL1075" i="7"/>
  <c r="AP1075" i="7"/>
  <c r="T1077" i="7"/>
  <c r="AK1075" i="7"/>
  <c r="AG1075" i="7"/>
  <c r="AO1075" i="7"/>
  <c r="AQ1075" i="7"/>
  <c r="AE1075" i="7"/>
  <c r="K1076" i="7"/>
  <c r="AN1075" i="7"/>
  <c r="AF1075" i="7"/>
  <c r="AT1076" i="7"/>
  <c r="S1077" i="7"/>
  <c r="AR1076" i="7" s="1"/>
  <c r="R1077" i="7"/>
  <c r="J1076" i="7"/>
  <c r="V1077" i="7" s="1"/>
  <c r="N1077" i="7"/>
  <c r="AJ1075" i="7"/>
  <c r="AB1075" i="7"/>
  <c r="L1076" i="7"/>
  <c r="AI1075" i="7"/>
  <c r="AC1075" i="7"/>
  <c r="AD1075" i="7"/>
  <c r="AS1075" i="7"/>
  <c r="AM1075" i="7"/>
  <c r="O1077" i="7" l="1"/>
  <c r="U1077" i="7"/>
  <c r="P1077" i="7"/>
  <c r="AK1076" i="7" s="1"/>
  <c r="W1077" i="7"/>
  <c r="AE1076" i="7" s="1"/>
  <c r="AS1076" i="7"/>
  <c r="AC1076" i="7"/>
  <c r="AD1076" i="7"/>
  <c r="Z1076" i="7"/>
  <c r="AI1076" i="7"/>
  <c r="AB1076" i="7"/>
  <c r="AM1076" i="7"/>
  <c r="Q1077" i="7"/>
  <c r="S1078" i="7" s="1"/>
  <c r="X1076" i="7"/>
  <c r="V1078" i="7"/>
  <c r="AM1077" i="7" s="1"/>
  <c r="AO1076" i="7"/>
  <c r="R1078" i="7"/>
  <c r="X1077" i="7" s="1"/>
  <c r="AF1076" i="7"/>
  <c r="AG1076" i="7"/>
  <c r="AA1076" i="7"/>
  <c r="AJ1076" i="7"/>
  <c r="Y1076" i="7"/>
  <c r="AN1076" i="7"/>
  <c r="AQ1076" i="7" l="1"/>
  <c r="L1077" i="7"/>
  <c r="M1077" i="7"/>
  <c r="J1077" i="7"/>
  <c r="K1077" i="7"/>
  <c r="U1078" i="7" s="1"/>
  <c r="AI1077" i="7" s="1"/>
  <c r="AR1077" i="7"/>
  <c r="Y1077" i="7"/>
  <c r="AD1077" i="7"/>
  <c r="AS1077" i="7"/>
  <c r="AT1077" i="7"/>
  <c r="Q1078" i="7"/>
  <c r="W1078" i="7"/>
  <c r="O1078" i="7"/>
  <c r="AC1077" i="7"/>
  <c r="P1078" i="7"/>
  <c r="N1078" i="7"/>
  <c r="AH1076" i="7"/>
  <c r="T1078" i="7"/>
  <c r="AA1077" i="7" s="1"/>
  <c r="AL1076" i="7"/>
  <c r="AP1076" i="7"/>
  <c r="Z1077" i="7"/>
  <c r="AB1077" i="7" l="1"/>
  <c r="M1078" i="7"/>
  <c r="N1079" i="7" s="1"/>
  <c r="J1078" i="7"/>
  <c r="AJ1077" i="7"/>
  <c r="AF1077" i="7"/>
  <c r="AT1078" i="7"/>
  <c r="R1079" i="7"/>
  <c r="X1078" i="7" s="1"/>
  <c r="S1079" i="7"/>
  <c r="AN1077" i="7"/>
  <c r="K1078" i="7"/>
  <c r="AQ1077" i="7"/>
  <c r="AE1077" i="7"/>
  <c r="AG1077" i="7"/>
  <c r="AK1077" i="7"/>
  <c r="AO1077" i="7"/>
  <c r="T1079" i="7"/>
  <c r="AA1078" i="7" s="1"/>
  <c r="AP1077" i="7"/>
  <c r="AH1077" i="7"/>
  <c r="AL1077" i="7"/>
  <c r="AR1078" i="7" l="1"/>
  <c r="Z1078" i="7"/>
  <c r="Y1078" i="7"/>
  <c r="L1078" i="7"/>
  <c r="Q1079" i="7"/>
  <c r="U1079" i="7"/>
  <c r="V1079" i="7"/>
  <c r="O1079" i="7"/>
  <c r="P1079" i="7"/>
  <c r="W1079" i="7"/>
  <c r="M1079" i="7" l="1"/>
  <c r="AS1078" i="7"/>
  <c r="AC1078" i="7"/>
  <c r="AM1078" i="7"/>
  <c r="AD1078" i="7"/>
  <c r="AH1078" i="7"/>
  <c r="T1080" i="7"/>
  <c r="AP1078" i="7"/>
  <c r="AL1078" i="7"/>
  <c r="AQ1078" i="7"/>
  <c r="AE1078" i="7"/>
  <c r="L1079" i="7"/>
  <c r="AI1078" i="7"/>
  <c r="AB1078" i="7"/>
  <c r="AG1078" i="7"/>
  <c r="AO1078" i="7"/>
  <c r="AK1078" i="7"/>
  <c r="R1080" i="7"/>
  <c r="AN1078" i="7"/>
  <c r="AT1079" i="7"/>
  <c r="AF1078" i="7"/>
  <c r="S1080" i="7"/>
  <c r="Z1079" i="7" s="1"/>
  <c r="J1079" i="7"/>
  <c r="N1080" i="7"/>
  <c r="K1079" i="7"/>
  <c r="AJ1078" i="7"/>
  <c r="V1080" i="7" l="1"/>
  <c r="AD1080" i="7"/>
  <c r="AE1080" i="7"/>
  <c r="AA1079" i="7"/>
  <c r="O1080" i="7"/>
  <c r="AS1079" i="7"/>
  <c r="AD1079" i="7"/>
  <c r="AM1080" i="7"/>
  <c r="AC1079" i="7"/>
  <c r="W1080" i="7"/>
  <c r="AS1080" i="7"/>
  <c r="AR1079" i="7"/>
  <c r="Y1079" i="7"/>
  <c r="AM1079" i="7"/>
  <c r="P1080" i="7"/>
  <c r="AB1080" i="7"/>
  <c r="AC1080" i="7"/>
  <c r="X1079" i="7"/>
  <c r="U1080" i="7"/>
  <c r="Q1080" i="7"/>
  <c r="M1080" i="7" l="1"/>
  <c r="AG1079" i="7"/>
  <c r="AO1079" i="7"/>
  <c r="AK1079" i="7"/>
  <c r="AR1080" i="7"/>
  <c r="AF1079" i="7"/>
  <c r="N1081" i="7"/>
  <c r="AT1080" i="7"/>
  <c r="AN1079" i="7"/>
  <c r="X1080" i="7"/>
  <c r="J1080" i="7"/>
  <c r="AJ1079" i="7"/>
  <c r="Y1080" i="7"/>
  <c r="K1080" i="7"/>
  <c r="Q1081" i="7" s="1"/>
  <c r="AP1080" i="7" s="1"/>
  <c r="AP1079" i="7"/>
  <c r="AA1080" i="7"/>
  <c r="Z1080" i="7"/>
  <c r="AL1079" i="7"/>
  <c r="AH1079" i="7"/>
  <c r="AI1080" i="7"/>
  <c r="L1081" i="7"/>
  <c r="AB1079" i="7"/>
  <c r="L1080" i="7"/>
  <c r="AI1079" i="7"/>
  <c r="AQ1079" i="7"/>
  <c r="AQ1080" i="7"/>
  <c r="AE1079" i="7"/>
  <c r="AH1080" i="7" l="1"/>
  <c r="T1082" i="7"/>
  <c r="AA1081" i="7" s="1"/>
  <c r="P1081" i="7"/>
  <c r="O1081" i="7"/>
  <c r="M1081" i="7" s="1"/>
  <c r="AL1080" i="7"/>
  <c r="AJ1080" i="7" l="1"/>
  <c r="R1082" i="7"/>
  <c r="AF1080" i="7"/>
  <c r="AN1080" i="7"/>
  <c r="N1082" i="7"/>
  <c r="S1082" i="7"/>
  <c r="J1081" i="7"/>
  <c r="K1081" i="7"/>
  <c r="AK1080" i="7"/>
  <c r="AO1080" i="7"/>
  <c r="AG1080" i="7"/>
  <c r="AT1081" i="7"/>
  <c r="W1082" i="7" l="1"/>
  <c r="U1082" i="7"/>
  <c r="P1082" i="7"/>
  <c r="V1082" i="7"/>
  <c r="O1082" i="7"/>
  <c r="M1082" i="7" s="1"/>
  <c r="X1081" i="7"/>
  <c r="V1083" i="7"/>
  <c r="Z1081" i="7"/>
  <c r="AR1081" i="7"/>
  <c r="Q1082" i="7"/>
  <c r="Y1081" i="7"/>
  <c r="AC1082" i="7" l="1"/>
  <c r="AD1082" i="7"/>
  <c r="AF1081" i="7"/>
  <c r="AJ1081" i="7"/>
  <c r="K1082" i="7"/>
  <c r="AN1081" i="7"/>
  <c r="N1083" i="7"/>
  <c r="J1082" i="7"/>
  <c r="S1083" i="7"/>
  <c r="Z1082" i="7" s="1"/>
  <c r="AT1082" i="7"/>
  <c r="R1083" i="7"/>
  <c r="X1082" i="7" s="1"/>
  <c r="AM1081" i="7"/>
  <c r="AS1081" i="7"/>
  <c r="AC1081" i="7"/>
  <c r="AD1081" i="7"/>
  <c r="AM1082" i="7"/>
  <c r="AO1081" i="7"/>
  <c r="AK1081" i="7"/>
  <c r="AG1081" i="7"/>
  <c r="AP1081" i="7"/>
  <c r="AH1081" i="7"/>
  <c r="T1083" i="7"/>
  <c r="AA1082" i="7" s="1"/>
  <c r="AL1081" i="7"/>
  <c r="L1082" i="7"/>
  <c r="AB1081" i="7"/>
  <c r="AI1081" i="7"/>
  <c r="AR1082" i="7"/>
  <c r="Y1082" i="7"/>
  <c r="AE1081" i="7"/>
  <c r="AQ1081" i="7"/>
  <c r="Q1083" i="7"/>
  <c r="T1084" i="7" s="1"/>
  <c r="P1083" i="7"/>
  <c r="AO1082" i="7" s="1"/>
  <c r="AS1082" i="7"/>
  <c r="W1083" i="7" l="1"/>
  <c r="U1083" i="7"/>
  <c r="O1083" i="7"/>
  <c r="M1083" i="7" s="1"/>
  <c r="AL1082" i="7"/>
  <c r="AA1083" i="7"/>
  <c r="AP1082" i="7"/>
  <c r="AH1082" i="7"/>
  <c r="AG1082" i="7"/>
  <c r="AK1082" i="7"/>
  <c r="N1084" i="7" l="1"/>
  <c r="R1084" i="7"/>
  <c r="X1083" i="7" s="1"/>
  <c r="AT1083" i="7"/>
  <c r="AJ1082" i="7"/>
  <c r="K1083" i="7"/>
  <c r="S1084" i="7"/>
  <c r="J1083" i="7"/>
  <c r="AF1082" i="7"/>
  <c r="AN1082" i="7"/>
  <c r="AI1082" i="7"/>
  <c r="AB1082" i="7"/>
  <c r="AQ1082" i="7"/>
  <c r="AE1082" i="7"/>
  <c r="P1084" i="7" l="1"/>
  <c r="U1084" i="7"/>
  <c r="V1084" i="7"/>
  <c r="W1084" i="7"/>
  <c r="O1084" i="7"/>
  <c r="M1084" i="7" s="1"/>
  <c r="AR1083" i="7"/>
  <c r="Y1083" i="7"/>
  <c r="Z1083" i="7"/>
  <c r="L1083" i="7"/>
  <c r="Q1084" i="7"/>
  <c r="J1084" i="7" l="1"/>
  <c r="AF1083" i="7"/>
  <c r="AJ1083" i="7"/>
  <c r="K1084" i="7"/>
  <c r="Q1085" i="7" s="1"/>
  <c r="AH1084" i="7" s="1"/>
  <c r="AT1084" i="7"/>
  <c r="S1085" i="7"/>
  <c r="N1085" i="7"/>
  <c r="AN1083" i="7"/>
  <c r="R1085" i="7"/>
  <c r="AE1083" i="7"/>
  <c r="AQ1083" i="7"/>
  <c r="X1084" i="7"/>
  <c r="AD1083" i="7"/>
  <c r="AC1083" i="7"/>
  <c r="AS1083" i="7"/>
  <c r="AM1083" i="7"/>
  <c r="AP1083" i="7"/>
  <c r="AL1083" i="7"/>
  <c r="AH1083" i="7"/>
  <c r="T1085" i="7"/>
  <c r="AA1084" i="7" s="1"/>
  <c r="AB1083" i="7"/>
  <c r="AI1083" i="7"/>
  <c r="L1084" i="7"/>
  <c r="W1085" i="7"/>
  <c r="AQ1084" i="7" s="1"/>
  <c r="AK1083" i="7"/>
  <c r="AO1083" i="7"/>
  <c r="AG1083" i="7"/>
  <c r="AE1084" i="7" l="1"/>
  <c r="AP1084" i="7"/>
  <c r="AR1084" i="7"/>
  <c r="Z1084" i="7"/>
  <c r="Y1084" i="7"/>
  <c r="T1086" i="7"/>
  <c r="AA1085" i="7" s="1"/>
  <c r="AL1084" i="7"/>
  <c r="V1086" i="7"/>
  <c r="O1085" i="7"/>
  <c r="V1085" i="7"/>
  <c r="P1085" i="7"/>
  <c r="U1085" i="7"/>
  <c r="M1085" i="7" l="1"/>
  <c r="AD1084" i="7"/>
  <c r="AC1084" i="7"/>
  <c r="AM1084" i="7"/>
  <c r="AS1084" i="7"/>
  <c r="AM1085" i="7"/>
  <c r="AC1085" i="7"/>
  <c r="AD1085" i="7"/>
  <c r="AS1085" i="7"/>
  <c r="AB1084" i="7"/>
  <c r="L1085" i="7"/>
  <c r="AI1084" i="7"/>
  <c r="AJ1084" i="7"/>
  <c r="AN1084" i="7"/>
  <c r="AF1084" i="7"/>
  <c r="R1086" i="7"/>
  <c r="X1085" i="7" s="1"/>
  <c r="AT1085" i="7"/>
  <c r="K1085" i="7"/>
  <c r="S1086" i="7"/>
  <c r="Z1085" i="7" s="1"/>
  <c r="J1085" i="7"/>
  <c r="U1086" i="7" s="1"/>
  <c r="N1086" i="7"/>
  <c r="AG1084" i="7"/>
  <c r="AO1084" i="7"/>
  <c r="AK1084" i="7"/>
  <c r="AB1085" i="7" l="1"/>
  <c r="AI1085" i="7"/>
  <c r="Q1086" i="7"/>
  <c r="P1086" i="7"/>
  <c r="O1086" i="7"/>
  <c r="M1086" i="7" s="1"/>
  <c r="W1086" i="7"/>
  <c r="AR1085" i="7"/>
  <c r="Y1085" i="7"/>
  <c r="AQ1085" i="7" l="1"/>
  <c r="AE1085" i="7"/>
  <c r="N1087" i="7"/>
  <c r="AT1086" i="7"/>
  <c r="K1086" i="7"/>
  <c r="AJ1085" i="7"/>
  <c r="AF1085" i="7"/>
  <c r="R1087" i="7"/>
  <c r="X1086" i="7" s="1"/>
  <c r="S1087" i="7"/>
  <c r="J1086" i="7"/>
  <c r="AN1085" i="7"/>
  <c r="W1087" i="7"/>
  <c r="AE1086" i="7" s="1"/>
  <c r="T1087" i="7"/>
  <c r="AA1086" i="7" s="1"/>
  <c r="AH1085" i="7"/>
  <c r="AP1085" i="7"/>
  <c r="AL1085" i="7"/>
  <c r="Z1086" i="7"/>
  <c r="AG1085" i="7"/>
  <c r="AO1085" i="7"/>
  <c r="AK1085" i="7"/>
  <c r="Y1086" i="7"/>
  <c r="AR1086" i="7"/>
  <c r="AQ1086" i="7"/>
  <c r="L1086" i="7" l="1"/>
  <c r="Q1087" i="7"/>
  <c r="U1087" i="7"/>
  <c r="V1087" i="7"/>
  <c r="P1087" i="7"/>
  <c r="O1087" i="7"/>
  <c r="M1087" i="7" s="1"/>
  <c r="AF1086" i="7" l="1"/>
  <c r="J1087" i="7"/>
  <c r="AJ1086" i="7"/>
  <c r="AN1086" i="7"/>
  <c r="N1088" i="7"/>
  <c r="R1088" i="7"/>
  <c r="X1087" i="7" s="1"/>
  <c r="AT1087" i="7"/>
  <c r="S1088" i="7"/>
  <c r="Y1087" i="7" s="1"/>
  <c r="K1087" i="7"/>
  <c r="O1088" i="7" s="1"/>
  <c r="AG1086" i="7"/>
  <c r="AO1086" i="7"/>
  <c r="AK1086" i="7"/>
  <c r="AD1086" i="7"/>
  <c r="AS1086" i="7"/>
  <c r="AM1086" i="7"/>
  <c r="AC1086" i="7"/>
  <c r="AJ1087" i="7"/>
  <c r="L1087" i="7"/>
  <c r="AB1086" i="7"/>
  <c r="AI1086" i="7"/>
  <c r="AH1086" i="7"/>
  <c r="AL1086" i="7"/>
  <c r="T1088" i="7"/>
  <c r="AA1087" i="7" s="1"/>
  <c r="AP1086" i="7"/>
  <c r="Q1088" i="7"/>
  <c r="V1088" i="7"/>
  <c r="AD1087" i="7" s="1"/>
  <c r="Z1087" i="7" l="1"/>
  <c r="AM1087" i="7"/>
  <c r="AR1087" i="7"/>
  <c r="T1089" i="7"/>
  <c r="AA1088" i="7" s="1"/>
  <c r="AP1087" i="7"/>
  <c r="AH1087" i="7"/>
  <c r="AF1087" i="7"/>
  <c r="AN1087" i="7"/>
  <c r="R1089" i="7"/>
  <c r="X1088" i="7" s="1"/>
  <c r="U1088" i="7"/>
  <c r="W1088" i="7"/>
  <c r="P1088" i="7"/>
  <c r="S1089" i="7" s="1"/>
  <c r="AC1087" i="7"/>
  <c r="AS1087" i="7"/>
  <c r="V1089" i="7"/>
  <c r="AL1087" i="7"/>
  <c r="M1088" i="7" l="1"/>
  <c r="Z1088" i="7"/>
  <c r="Y1088" i="7"/>
  <c r="AK1087" i="7"/>
  <c r="AG1087" i="7"/>
  <c r="AO1087" i="7"/>
  <c r="AR1088" i="7"/>
  <c r="K1088" i="7"/>
  <c r="Q1089" i="7" s="1"/>
  <c r="AP1088" i="7" s="1"/>
  <c r="N1089" i="7"/>
  <c r="J1088" i="7"/>
  <c r="AS1088" i="7"/>
  <c r="AD1088" i="7"/>
  <c r="AC1088" i="7"/>
  <c r="AM1088" i="7"/>
  <c r="AE1087" i="7"/>
  <c r="AQ1087" i="7"/>
  <c r="AT1088" i="7"/>
  <c r="AI1087" i="7"/>
  <c r="AB1087" i="7"/>
  <c r="L1088" i="7"/>
  <c r="P1089" i="7" l="1"/>
  <c r="T1090" i="7"/>
  <c r="AA1089" i="7" s="1"/>
  <c r="W1089" i="7"/>
  <c r="AK1088" i="7"/>
  <c r="AG1088" i="7"/>
  <c r="AO1088" i="7"/>
  <c r="AH1088" i="7"/>
  <c r="AL1088" i="7"/>
  <c r="O1089" i="7"/>
  <c r="U1089" i="7"/>
  <c r="M1089" i="7" l="1"/>
  <c r="N1090" i="7" s="1"/>
  <c r="AJ1088" i="7"/>
  <c r="AT1089" i="7"/>
  <c r="S1090" i="7"/>
  <c r="K1089" i="7"/>
  <c r="AF1088" i="7"/>
  <c r="AN1088" i="7"/>
  <c r="J1089" i="7"/>
  <c r="R1090" i="7"/>
  <c r="X1089" i="7" s="1"/>
  <c r="AQ1088" i="7"/>
  <c r="AE1088" i="7"/>
  <c r="AB1088" i="7"/>
  <c r="AI1088" i="7"/>
  <c r="Q1090" i="7" l="1"/>
  <c r="AL1089" i="7" s="1"/>
  <c r="AR1089" i="7"/>
  <c r="Z1089" i="7"/>
  <c r="L1089" i="7"/>
  <c r="Y1089" i="7"/>
  <c r="P1090" i="7"/>
  <c r="O1090" i="7"/>
  <c r="M1090" i="7" s="1"/>
  <c r="V1090" i="7"/>
  <c r="W1090" i="7"/>
  <c r="U1090" i="7"/>
  <c r="T1091" i="7" l="1"/>
  <c r="AA1090" i="7" s="1"/>
  <c r="AP1089" i="7"/>
  <c r="AH1089" i="7"/>
  <c r="AI1089" i="7"/>
  <c r="L1090" i="7"/>
  <c r="AB1089" i="7"/>
  <c r="AM1089" i="7"/>
  <c r="AD1089" i="7"/>
  <c r="AS1089" i="7"/>
  <c r="AC1089" i="7"/>
  <c r="AE1089" i="7"/>
  <c r="AQ1089" i="7"/>
  <c r="R1091" i="7"/>
  <c r="X1090" i="7" s="1"/>
  <c r="AN1089" i="7"/>
  <c r="AT1090" i="7"/>
  <c r="AJ1089" i="7"/>
  <c r="AF1089" i="7"/>
  <c r="S1091" i="7"/>
  <c r="J1090" i="7"/>
  <c r="K1090" i="7"/>
  <c r="N1091" i="7"/>
  <c r="AO1089" i="7"/>
  <c r="AG1089" i="7"/>
  <c r="AK1089" i="7"/>
  <c r="Q1091" i="7" l="1"/>
  <c r="AH1090" i="7" s="1"/>
  <c r="AR1090" i="7"/>
  <c r="Y1090" i="7"/>
  <c r="Z1090" i="7"/>
  <c r="AL1090" i="7"/>
  <c r="W1091" i="7"/>
  <c r="U1091" i="7"/>
  <c r="P1091" i="7"/>
  <c r="O1091" i="7"/>
  <c r="V1091" i="7"/>
  <c r="M1091" i="7" l="1"/>
  <c r="AP1090" i="7"/>
  <c r="T1092" i="7"/>
  <c r="AQ1090" i="7"/>
  <c r="AE1090" i="7"/>
  <c r="AJ1090" i="7"/>
  <c r="AF1090" i="7"/>
  <c r="R1092" i="7"/>
  <c r="AN1090" i="7"/>
  <c r="S1092" i="7"/>
  <c r="N1092" i="7"/>
  <c r="J1091" i="7"/>
  <c r="V1092" i="7" s="1"/>
  <c r="AD1091" i="7" s="1"/>
  <c r="AT1091" i="7"/>
  <c r="K1091" i="7"/>
  <c r="Q1092" i="7" s="1"/>
  <c r="Z1092" i="7" s="1"/>
  <c r="AO1090" i="7"/>
  <c r="AG1090" i="7"/>
  <c r="AK1090" i="7"/>
  <c r="AA1091" i="7"/>
  <c r="AD1092" i="7"/>
  <c r="AE1092" i="7"/>
  <c r="AS1090" i="7"/>
  <c r="AC1090" i="7"/>
  <c r="AM1090" i="7"/>
  <c r="AD1090" i="7"/>
  <c r="L1091" i="7"/>
  <c r="AI1090" i="7"/>
  <c r="AB1090" i="7"/>
  <c r="AL1091" i="7" l="1"/>
  <c r="AP1091" i="7"/>
  <c r="AA1092" i="7"/>
  <c r="AH1091" i="7"/>
  <c r="AB1092" i="7"/>
  <c r="AC1092" i="7"/>
  <c r="AL1092" i="7"/>
  <c r="AS1091" i="7"/>
  <c r="AK1092" i="7"/>
  <c r="X1091" i="7"/>
  <c r="AM1092" i="7"/>
  <c r="AC1091" i="7"/>
  <c r="O1092" i="7"/>
  <c r="U1092" i="7"/>
  <c r="P1092" i="7"/>
  <c r="W1092" i="7"/>
  <c r="AJ1092" i="7"/>
  <c r="AM1091" i="7"/>
  <c r="Y1091" i="7"/>
  <c r="AR1091" i="7"/>
  <c r="AS1092" i="7"/>
  <c r="Z1091" i="7"/>
  <c r="M1092" i="7" l="1"/>
  <c r="AO1091" i="7"/>
  <c r="AG1091" i="7"/>
  <c r="AK1091" i="7"/>
  <c r="AR1092" i="7"/>
  <c r="AQ1091" i="7"/>
  <c r="AQ1092" i="7"/>
  <c r="AE1091" i="7"/>
  <c r="AN1092" i="7"/>
  <c r="AP1092" i="7"/>
  <c r="AO1092" i="7"/>
  <c r="AF1092" i="7"/>
  <c r="AB1091" i="7"/>
  <c r="AI1091" i="7"/>
  <c r="AH1092" i="7"/>
  <c r="AG1092" i="7"/>
  <c r="L1093" i="7"/>
  <c r="AI1092" i="7"/>
  <c r="L1092" i="7"/>
  <c r="AN1091" i="7"/>
  <c r="Y1092" i="7"/>
  <c r="K1092" i="7"/>
  <c r="K1093" i="7" s="1"/>
  <c r="K1094" i="7" s="1"/>
  <c r="K1095" i="7" s="1"/>
  <c r="K1096" i="7" s="1"/>
  <c r="K1097" i="7" s="1"/>
  <c r="K1098" i="7" s="1"/>
  <c r="K1099" i="7" s="1"/>
  <c r="K1100" i="7" s="1"/>
  <c r="K1101" i="7" s="1"/>
  <c r="K1102" i="7" s="1"/>
  <c r="K1103" i="7" s="1"/>
  <c r="K1104" i="7" s="1"/>
  <c r="K1105" i="7" s="1"/>
  <c r="K1106" i="7" s="1"/>
  <c r="K1107" i="7" s="1"/>
  <c r="K1108" i="7" s="1"/>
  <c r="K1109" i="7" s="1"/>
  <c r="K1110" i="7" s="1"/>
  <c r="K1111" i="7" s="1"/>
  <c r="K1112" i="7" s="1"/>
  <c r="K1113" i="7" s="1"/>
  <c r="K1114" i="7" s="1"/>
  <c r="X1092" i="7"/>
  <c r="N1093" i="7"/>
  <c r="AT1092" i="7"/>
  <c r="AF1091" i="7"/>
  <c r="J1092" i="7"/>
  <c r="J1093" i="7" s="1"/>
  <c r="AJ1091" i="7"/>
  <c r="U1094" i="7" l="1"/>
  <c r="W1094" i="7"/>
  <c r="J1094" i="7"/>
  <c r="J1095" i="7" s="1"/>
  <c r="J1096" i="7" s="1"/>
  <c r="J1097" i="7" s="1"/>
  <c r="J1098" i="7" s="1"/>
  <c r="J1099" i="7" s="1"/>
  <c r="J1100" i="7" s="1"/>
  <c r="J1101" i="7" s="1"/>
  <c r="J1102" i="7" s="1"/>
  <c r="J1103" i="7" s="1"/>
  <c r="J1104" i="7" s="1"/>
  <c r="J1105" i="7" s="1"/>
  <c r="J1106" i="7" s="1"/>
  <c r="J1107" i="7" s="1"/>
  <c r="J1108" i="7" s="1"/>
  <c r="J1109" i="7" s="1"/>
  <c r="J1110" i="7" s="1"/>
  <c r="J1111" i="7" s="1"/>
  <c r="J1112" i="7" s="1"/>
  <c r="J1113" i="7" s="1"/>
  <c r="J1114" i="7" s="1"/>
  <c r="V1094" i="7"/>
  <c r="M1094" i="7" l="1"/>
  <c r="V1095" i="7"/>
  <c r="AD1093" i="7"/>
  <c r="AJ1094" i="7"/>
  <c r="AK1094" i="7"/>
  <c r="AM1093" i="7"/>
  <c r="AS1093" i="7"/>
  <c r="AC1093" i="7"/>
  <c r="AL1094" i="7"/>
  <c r="AM1094" i="7"/>
  <c r="AO1094" i="7"/>
  <c r="AP1094" i="7"/>
  <c r="W1095" i="7"/>
  <c r="AE1093" i="7"/>
  <c r="AQ1093" i="7"/>
  <c r="AN1094" i="7"/>
  <c r="U1095" i="7"/>
  <c r="M1095" i="7" s="1"/>
  <c r="AB1093" i="7"/>
  <c r="AI1093" i="7"/>
  <c r="N1095" i="7"/>
  <c r="AH1094" i="7"/>
  <c r="AT1094" i="7"/>
  <c r="AF1094" i="7"/>
  <c r="L1094" i="7"/>
  <c r="AG1094" i="7"/>
  <c r="AE1094" i="7" l="1"/>
  <c r="AP1095" i="7"/>
  <c r="AO1095" i="7"/>
  <c r="AN1095" i="7"/>
  <c r="W1096" i="7"/>
  <c r="AQ1094" i="7"/>
  <c r="AT1095" i="7"/>
  <c r="AH1095" i="7"/>
  <c r="L1095" i="7"/>
  <c r="AG1095" i="7"/>
  <c r="AI1094" i="7"/>
  <c r="U1096" i="7"/>
  <c r="AB1094" i="7"/>
  <c r="AF1095" i="7"/>
  <c r="N1096" i="7"/>
  <c r="AS1094" i="7"/>
  <c r="AD1094" i="7"/>
  <c r="AL1095" i="7"/>
  <c r="AC1094" i="7"/>
  <c r="AJ1095" i="7"/>
  <c r="V1096" i="7"/>
  <c r="AK1095" i="7"/>
  <c r="M1096" i="7" l="1"/>
  <c r="AC1095" i="7"/>
  <c r="V1097" i="7"/>
  <c r="AL1096" i="7"/>
  <c r="AS1095" i="7"/>
  <c r="AK1096" i="7"/>
  <c r="AD1095" i="7"/>
  <c r="AJ1096" i="7"/>
  <c r="AO1096" i="7"/>
  <c r="AP1096" i="7"/>
  <c r="W1097" i="7"/>
  <c r="AE1095" i="7"/>
  <c r="AQ1095" i="7"/>
  <c r="AN1096" i="7"/>
  <c r="AI1095" i="7"/>
  <c r="N1097" i="7"/>
  <c r="U1097" i="7"/>
  <c r="M1097" i="7" s="1"/>
  <c r="AG1096" i="7"/>
  <c r="AT1096" i="7"/>
  <c r="L1096" i="7"/>
  <c r="AH1096" i="7"/>
  <c r="AB1095" i="7"/>
  <c r="AF1096" i="7"/>
  <c r="AM1096" i="7"/>
  <c r="AM1095" i="7"/>
  <c r="AB1096" i="7" l="1"/>
  <c r="N1098" i="7"/>
  <c r="AI1096" i="7"/>
  <c r="AT1097" i="7"/>
  <c r="L1097" i="7"/>
  <c r="AG1097" i="7"/>
  <c r="U1098" i="7"/>
  <c r="AH1097" i="7"/>
  <c r="AF1097" i="7"/>
  <c r="AP1097" i="7"/>
  <c r="AQ1096" i="7"/>
  <c r="AN1097" i="7"/>
  <c r="AO1097" i="7"/>
  <c r="W1098" i="7"/>
  <c r="AE1096" i="7"/>
  <c r="AS1096" i="7"/>
  <c r="AJ1097" i="7"/>
  <c r="AL1097" i="7"/>
  <c r="AD1096" i="7"/>
  <c r="V1098" i="7"/>
  <c r="AC1096" i="7"/>
  <c r="AK1097" i="7"/>
  <c r="AI1097" i="7" l="1"/>
  <c r="M1098" i="7"/>
  <c r="U1099" i="7"/>
  <c r="AB1097" i="7"/>
  <c r="N1099" i="7"/>
  <c r="AF1098" i="7"/>
  <c r="AH1098" i="7"/>
  <c r="AT1098" i="7"/>
  <c r="AG1098" i="7"/>
  <c r="L1098" i="7"/>
  <c r="AM1097" i="7"/>
  <c r="AD1097" i="7"/>
  <c r="AK1098" i="7"/>
  <c r="AJ1098" i="7"/>
  <c r="AC1097" i="7"/>
  <c r="AL1098" i="7"/>
  <c r="V1099" i="7"/>
  <c r="AS1097" i="7"/>
  <c r="AI1098" i="7"/>
  <c r="AQ1097" i="7"/>
  <c r="AP1098" i="7"/>
  <c r="AO1098" i="7"/>
  <c r="W1099" i="7"/>
  <c r="AQ1098" i="7" s="1"/>
  <c r="AN1098" i="7"/>
  <c r="AE1097" i="7"/>
  <c r="M1099" i="7" l="1"/>
  <c r="AN1099" i="7"/>
  <c r="W1100" i="7"/>
  <c r="AP1099" i="7"/>
  <c r="AE1098" i="7"/>
  <c r="AO1099" i="7"/>
  <c r="AS1098" i="7"/>
  <c r="AL1099" i="7"/>
  <c r="V1100" i="7"/>
  <c r="AC1098" i="7"/>
  <c r="AJ1099" i="7"/>
  <c r="AD1098" i="7"/>
  <c r="AM1098" i="7"/>
  <c r="AK1099" i="7"/>
  <c r="L1099" i="7"/>
  <c r="AH1099" i="7"/>
  <c r="AG1099" i="7"/>
  <c r="AF1099" i="7"/>
  <c r="AB1098" i="7"/>
  <c r="N1100" i="7"/>
  <c r="U1100" i="7"/>
  <c r="M1100" i="7" s="1"/>
  <c r="AT1099" i="7"/>
  <c r="AS1099" i="7" l="1"/>
  <c r="V1101" i="7"/>
  <c r="AL1100" i="7"/>
  <c r="AJ1100" i="7"/>
  <c r="AD1099" i="7"/>
  <c r="AC1099" i="7"/>
  <c r="AK1100" i="7"/>
  <c r="AM1099" i="7"/>
  <c r="AT1100" i="7"/>
  <c r="AG1100" i="7"/>
  <c r="U1101" i="7"/>
  <c r="M1101" i="7" s="1"/>
  <c r="AB1099" i="7"/>
  <c r="L1100" i="7"/>
  <c r="AI1099" i="7"/>
  <c r="N1101" i="7"/>
  <c r="AF1100" i="7"/>
  <c r="AH1100" i="7"/>
  <c r="AO1100" i="7"/>
  <c r="AP1100" i="7"/>
  <c r="AQ1099" i="7"/>
  <c r="AN1100" i="7"/>
  <c r="AE1099" i="7"/>
  <c r="W1101" i="7"/>
  <c r="AP1101" i="7" l="1"/>
  <c r="AQ1100" i="7"/>
  <c r="AN1101" i="7"/>
  <c r="AO1101" i="7"/>
  <c r="W1102" i="7"/>
  <c r="AE1100" i="7"/>
  <c r="AG1101" i="7"/>
  <c r="N1102" i="7"/>
  <c r="AT1101" i="7"/>
  <c r="AH1101" i="7"/>
  <c r="L1101" i="7"/>
  <c r="AI1100" i="7"/>
  <c r="AF1101" i="7"/>
  <c r="U1102" i="7"/>
  <c r="AB1100" i="7"/>
  <c r="AM1100" i="7"/>
  <c r="AJ1101" i="7"/>
  <c r="AC1100" i="7"/>
  <c r="AL1101" i="7"/>
  <c r="AS1100" i="7"/>
  <c r="AD1100" i="7"/>
  <c r="AK1101" i="7"/>
  <c r="V1102" i="7"/>
  <c r="M1102" i="7" l="1"/>
  <c r="AD1101" i="7"/>
  <c r="AJ1102" i="7"/>
  <c r="AS1101" i="7"/>
  <c r="AK1102" i="7"/>
  <c r="AL1102" i="7"/>
  <c r="V1103" i="7"/>
  <c r="AM1102" i="7" s="1"/>
  <c r="AC1101" i="7"/>
  <c r="AE1101" i="7"/>
  <c r="AN1102" i="7"/>
  <c r="W1103" i="7"/>
  <c r="AP1102" i="7"/>
  <c r="AO1102" i="7"/>
  <c r="L1102" i="7"/>
  <c r="AH1102" i="7"/>
  <c r="AI1101" i="7"/>
  <c r="AB1101" i="7"/>
  <c r="N1103" i="7"/>
  <c r="AT1102" i="7"/>
  <c r="U1103" i="7"/>
  <c r="M1103" i="7" s="1"/>
  <c r="AF1102" i="7"/>
  <c r="AG1102" i="7"/>
  <c r="AQ1101" i="7"/>
  <c r="AM1101" i="7"/>
  <c r="AI1102" i="7" l="1"/>
  <c r="V1104" i="7"/>
  <c r="AC1102" i="7"/>
  <c r="AJ1103" i="7"/>
  <c r="AS1102" i="7"/>
  <c r="AK1103" i="7"/>
  <c r="AL1103" i="7"/>
  <c r="AD1102" i="7"/>
  <c r="AF1103" i="7"/>
  <c r="N1104" i="7"/>
  <c r="L1103" i="7"/>
  <c r="U1104" i="7"/>
  <c r="M1104" i="7" s="1"/>
  <c r="AH1103" i="7"/>
  <c r="AT1103" i="7"/>
  <c r="AG1103" i="7"/>
  <c r="AB1102" i="7"/>
  <c r="AQ1102" i="7"/>
  <c r="W1104" i="7"/>
  <c r="AN1103" i="7"/>
  <c r="AP1103" i="7"/>
  <c r="AE1102" i="7"/>
  <c r="AO1103" i="7"/>
  <c r="AB1103" i="7" l="1"/>
  <c r="AF1104" i="7"/>
  <c r="AG1104" i="7"/>
  <c r="AH1104" i="7"/>
  <c r="U1105" i="7"/>
  <c r="AT1104" i="7"/>
  <c r="L1104" i="7"/>
  <c r="N1105" i="7"/>
  <c r="W1105" i="7"/>
  <c r="AQ1104" i="7" s="1"/>
  <c r="AP1104" i="7"/>
  <c r="AQ1103" i="7"/>
  <c r="AO1104" i="7"/>
  <c r="AE1103" i="7"/>
  <c r="AN1104" i="7"/>
  <c r="AI1103" i="7"/>
  <c r="AJ1104" i="7"/>
  <c r="AC1103" i="7"/>
  <c r="AS1103" i="7"/>
  <c r="AM1103" i="7"/>
  <c r="V1105" i="7"/>
  <c r="AL1104" i="7"/>
  <c r="AD1103" i="7"/>
  <c r="AK1104" i="7"/>
  <c r="M1105" i="7" l="1"/>
  <c r="AM1104" i="7"/>
  <c r="V1106" i="7"/>
  <c r="AS1104" i="7"/>
  <c r="AD1104" i="7"/>
  <c r="AK1105" i="7"/>
  <c r="AL1105" i="7"/>
  <c r="AJ1105" i="7"/>
  <c r="AC1104" i="7"/>
  <c r="U1106" i="7"/>
  <c r="M1106" i="7" s="1"/>
  <c r="N1106" i="7"/>
  <c r="AF1105" i="7"/>
  <c r="AG1105" i="7"/>
  <c r="AB1104" i="7"/>
  <c r="AT1105" i="7"/>
  <c r="AH1105" i="7"/>
  <c r="L1105" i="7"/>
  <c r="AP1105" i="7"/>
  <c r="AN1105" i="7"/>
  <c r="W1106" i="7"/>
  <c r="AE1104" i="7"/>
  <c r="AO1105" i="7"/>
  <c r="AI1104" i="7"/>
  <c r="AQ1105" i="7" l="1"/>
  <c r="AE1105" i="7"/>
  <c r="AN1106" i="7"/>
  <c r="AP1106" i="7"/>
  <c r="W1107" i="7"/>
  <c r="AO1106" i="7"/>
  <c r="AL1106" i="7"/>
  <c r="AJ1106" i="7"/>
  <c r="AS1105" i="7"/>
  <c r="AM1105" i="7"/>
  <c r="AC1105" i="7"/>
  <c r="AD1105" i="7"/>
  <c r="AK1106" i="7"/>
  <c r="V1107" i="7"/>
  <c r="AH1106" i="7"/>
  <c r="AG1106" i="7"/>
  <c r="AF1106" i="7"/>
  <c r="AT1106" i="7"/>
  <c r="AB1105" i="7"/>
  <c r="L1106" i="7"/>
  <c r="N1107" i="7"/>
  <c r="AI1105" i="7"/>
  <c r="U1107" i="7"/>
  <c r="M1107" i="7" s="1"/>
  <c r="AS1106" i="7" l="1"/>
  <c r="V1108" i="7"/>
  <c r="AM1106" i="7"/>
  <c r="AL1107" i="7"/>
  <c r="AC1106" i="7"/>
  <c r="AK1107" i="7"/>
  <c r="AJ1107" i="7"/>
  <c r="AD1106" i="7"/>
  <c r="AN1107" i="7"/>
  <c r="AE1106" i="7"/>
  <c r="W1108" i="7"/>
  <c r="AP1107" i="7"/>
  <c r="AQ1106" i="7"/>
  <c r="AO1107" i="7"/>
  <c r="AM1107" i="7"/>
  <c r="N1108" i="7"/>
  <c r="AH1107" i="7"/>
  <c r="AF1107" i="7"/>
  <c r="U1108" i="7"/>
  <c r="M1108" i="7" s="1"/>
  <c r="L1107" i="7"/>
  <c r="AT1107" i="7"/>
  <c r="AG1107" i="7"/>
  <c r="AB1106" i="7"/>
  <c r="AI1106" i="7"/>
  <c r="AO1108" i="7" l="1"/>
  <c r="W1109" i="7"/>
  <c r="AN1108" i="7"/>
  <c r="AE1107" i="7"/>
  <c r="AQ1107" i="7"/>
  <c r="AP1108" i="7"/>
  <c r="AC1107" i="7"/>
  <c r="AK1108" i="7"/>
  <c r="AL1108" i="7"/>
  <c r="V1109" i="7"/>
  <c r="AS1107" i="7"/>
  <c r="AD1107" i="7"/>
  <c r="AJ1108" i="7"/>
  <c r="N1109" i="7"/>
  <c r="L1108" i="7"/>
  <c r="AH1108" i="7"/>
  <c r="U1109" i="7"/>
  <c r="AG1108" i="7"/>
  <c r="AT1108" i="7"/>
  <c r="AF1108" i="7"/>
  <c r="AB1107" i="7"/>
  <c r="AI1107" i="7"/>
  <c r="M1109" i="7" l="1"/>
  <c r="V1110" i="7"/>
  <c r="AM1108" i="7"/>
  <c r="AK1109" i="7"/>
  <c r="AJ1109" i="7"/>
  <c r="AD1108" i="7"/>
  <c r="AS1108" i="7"/>
  <c r="AL1109" i="7"/>
  <c r="AC1108" i="7"/>
  <c r="AE1108" i="7"/>
  <c r="AO1109" i="7"/>
  <c r="W1110" i="7"/>
  <c r="AP1109" i="7"/>
  <c r="AN1109" i="7"/>
  <c r="AQ1108" i="7"/>
  <c r="AI1108" i="7"/>
  <c r="N1110" i="7"/>
  <c r="AF1109" i="7"/>
  <c r="AB1108" i="7"/>
  <c r="L1109" i="7"/>
  <c r="U1110" i="7"/>
  <c r="M1110" i="7" s="1"/>
  <c r="AH1109" i="7"/>
  <c r="AG1109" i="7"/>
  <c r="AT1109" i="7"/>
  <c r="AH1110" i="7" l="1"/>
  <c r="L1110" i="7"/>
  <c r="AF1110" i="7"/>
  <c r="AT1110" i="7"/>
  <c r="AI1109" i="7"/>
  <c r="U1111" i="7"/>
  <c r="N1111" i="7"/>
  <c r="AB1109" i="7"/>
  <c r="AG1110" i="7"/>
  <c r="AP1110" i="7"/>
  <c r="AN1110" i="7"/>
  <c r="W1111" i="7"/>
  <c r="AQ1109" i="7"/>
  <c r="AE1109" i="7"/>
  <c r="AO1110" i="7"/>
  <c r="V1111" i="7"/>
  <c r="AM1110" i="7" s="1"/>
  <c r="AS1109" i="7"/>
  <c r="AK1110" i="7"/>
  <c r="AD1109" i="7"/>
  <c r="AC1109" i="7"/>
  <c r="AM1109" i="7"/>
  <c r="AJ1110" i="7"/>
  <c r="AL1110" i="7"/>
  <c r="AI1110" i="7" l="1"/>
  <c r="M1111" i="7"/>
  <c r="AF1111" i="7"/>
  <c r="L1111" i="7"/>
  <c r="U1112" i="7"/>
  <c r="AH1111" i="7"/>
  <c r="AB1110" i="7"/>
  <c r="AT1111" i="7"/>
  <c r="AG1111" i="7"/>
  <c r="N1112" i="7"/>
  <c r="AN1111" i="7"/>
  <c r="W1112" i="7"/>
  <c r="AQ1111" i="7" s="1"/>
  <c r="AE1110" i="7"/>
  <c r="AO1111" i="7"/>
  <c r="AP1111" i="7"/>
  <c r="AQ1110" i="7"/>
  <c r="AJ1111" i="7"/>
  <c r="AC1110" i="7"/>
  <c r="AS1110" i="7"/>
  <c r="AD1110" i="7"/>
  <c r="AK1111" i="7"/>
  <c r="V1112" i="7"/>
  <c r="AL1111" i="7"/>
  <c r="M1112" i="7" l="1"/>
  <c r="AD1111" i="7"/>
  <c r="AJ1112" i="7"/>
  <c r="AS1111" i="7"/>
  <c r="AM1111" i="7"/>
  <c r="AL1112" i="7"/>
  <c r="AK1112" i="7"/>
  <c r="V1113" i="7"/>
  <c r="AC1111" i="7"/>
  <c r="AT1112" i="7"/>
  <c r="AG1112" i="7"/>
  <c r="AF1112" i="7"/>
  <c r="U1113" i="7"/>
  <c r="L1112" i="7"/>
  <c r="AI1111" i="7"/>
  <c r="AB1111" i="7"/>
  <c r="N1113" i="7"/>
  <c r="AH1112" i="7"/>
  <c r="AE1111" i="7"/>
  <c r="AO1112" i="7"/>
  <c r="AN1112" i="7"/>
  <c r="W1113" i="7"/>
  <c r="AP1112" i="7"/>
  <c r="M1113" i="7" l="1"/>
  <c r="AO1113" i="7"/>
  <c r="AQ1112" i="7"/>
  <c r="AN1113" i="7"/>
  <c r="AP1113" i="7"/>
  <c r="W1114" i="7"/>
  <c r="AE1112" i="7"/>
  <c r="AB1112" i="7"/>
  <c r="AG1113" i="7"/>
  <c r="AT1113" i="7"/>
  <c r="AI1112" i="7"/>
  <c r="N1114" i="7"/>
  <c r="L1113" i="7"/>
  <c r="U1114" i="7"/>
  <c r="M1114" i="7" s="1"/>
  <c r="AF1113" i="7"/>
  <c r="AH1113" i="7"/>
  <c r="V1114" i="7"/>
  <c r="AM1113" i="7" s="1"/>
  <c r="AC1112" i="7"/>
  <c r="AK1113" i="7"/>
  <c r="AD1112" i="7"/>
  <c r="AJ1113" i="7"/>
  <c r="AL1113" i="7"/>
  <c r="AM1112" i="7"/>
  <c r="AS1112" i="7"/>
  <c r="AQ1114" i="7" l="1"/>
  <c r="AE1113" i="7"/>
  <c r="AI1114" i="7"/>
  <c r="L1114" i="7"/>
  <c r="N1115" i="7"/>
  <c r="Q1115" i="7"/>
  <c r="P1115" i="7"/>
  <c r="AB1113" i="7"/>
  <c r="O1115" i="7"/>
  <c r="AT1114" i="7"/>
  <c r="L1115" i="7"/>
  <c r="AI1113" i="7"/>
  <c r="AN1114" i="7"/>
  <c r="AQ1113" i="7"/>
  <c r="AM1114" i="7"/>
  <c r="AD1113" i="7"/>
  <c r="AC1113" i="7"/>
  <c r="AS1113" i="7"/>
  <c r="M1115" i="7" l="1"/>
  <c r="AK1114" i="7"/>
  <c r="AO1114" i="7"/>
  <c r="AL1114" i="7"/>
  <c r="T1116" i="7"/>
  <c r="W1117" i="7" s="1"/>
  <c r="AE1116" i="7" s="1"/>
  <c r="AP1114" i="7"/>
  <c r="AA1115" i="7"/>
  <c r="AG1114" i="7"/>
  <c r="AH1114" i="7"/>
  <c r="J1115" i="7"/>
  <c r="AT1115" i="7"/>
  <c r="S1116" i="7"/>
  <c r="Y1115" i="7" s="1"/>
  <c r="N1116" i="7"/>
  <c r="AF1114" i="7"/>
  <c r="K1115" i="7"/>
  <c r="Q1116" i="7" s="1"/>
  <c r="T1117" i="7" s="1"/>
  <c r="AA1116" i="7" s="1"/>
  <c r="R1116" i="7"/>
  <c r="X1115" i="7" s="1"/>
  <c r="AJ1114" i="7"/>
  <c r="AP1115" i="7" l="1"/>
  <c r="AL1115" i="7"/>
  <c r="AH1115" i="7"/>
  <c r="W1116" i="7"/>
  <c r="O1116" i="7"/>
  <c r="U1116" i="7"/>
  <c r="V1116" i="7"/>
  <c r="P1116" i="7"/>
  <c r="AR1115" i="7"/>
  <c r="Z1115" i="7"/>
  <c r="M1116" i="7" l="1"/>
  <c r="AG1115" i="7"/>
  <c r="AO1115" i="7"/>
  <c r="AK1115" i="7"/>
  <c r="AI1115" i="7"/>
  <c r="L1116" i="7"/>
  <c r="AB1115" i="7"/>
  <c r="AF1115" i="7"/>
  <c r="AJ1115" i="7"/>
  <c r="J1116" i="7"/>
  <c r="S1117" i="7"/>
  <c r="K1116" i="7"/>
  <c r="Q1117" i="7" s="1"/>
  <c r="T1118" i="7" s="1"/>
  <c r="AA1117" i="7" s="1"/>
  <c r="AN1115" i="7"/>
  <c r="N1117" i="7"/>
  <c r="AT1116" i="7"/>
  <c r="R1117" i="7"/>
  <c r="X1116" i="7" s="1"/>
  <c r="AQ1116" i="7"/>
  <c r="AE1115" i="7"/>
  <c r="AQ1115" i="7"/>
  <c r="P1117" i="7"/>
  <c r="AC1115" i="7"/>
  <c r="AM1115" i="7"/>
  <c r="AD1115" i="7"/>
  <c r="AS1115" i="7"/>
  <c r="V1117" i="7"/>
  <c r="AS1116" i="7" s="1"/>
  <c r="AH1116" i="7" l="1"/>
  <c r="U1117" i="7"/>
  <c r="AC1116" i="7"/>
  <c r="O1117" i="7"/>
  <c r="M1117" i="7" s="1"/>
  <c r="AD1116" i="7"/>
  <c r="AM1116" i="7"/>
  <c r="AP1116" i="7"/>
  <c r="Z1116" i="7"/>
  <c r="Y1116" i="7"/>
  <c r="AO1116" i="7"/>
  <c r="AG1116" i="7"/>
  <c r="AK1116" i="7"/>
  <c r="AR1116" i="7"/>
  <c r="AL1116" i="7"/>
  <c r="AB1116" i="7" l="1"/>
  <c r="AI1116" i="7"/>
  <c r="AJ1116" i="7"/>
  <c r="R1118" i="7"/>
  <c r="X1117" i="7" s="1"/>
  <c r="K1117" i="7"/>
  <c r="S1118" i="7"/>
  <c r="Y1117" i="7" s="1"/>
  <c r="AN1116" i="7"/>
  <c r="AT1117" i="7"/>
  <c r="N1118" i="7"/>
  <c r="AF1116" i="7"/>
  <c r="J1117" i="7"/>
  <c r="Z1117" i="7" l="1"/>
  <c r="AR1117" i="7"/>
  <c r="L1117" i="7"/>
  <c r="Q1118" i="7"/>
  <c r="W1118" i="7"/>
  <c r="O1118" i="7"/>
  <c r="V1118" i="7"/>
  <c r="U1118" i="7"/>
  <c r="P1118" i="7"/>
  <c r="M1118" i="7" l="1"/>
  <c r="AS1117" i="7"/>
  <c r="AD1117" i="7"/>
  <c r="AC1117" i="7"/>
  <c r="AM1117" i="7"/>
  <c r="AQ1117" i="7"/>
  <c r="AE1117" i="7"/>
  <c r="AL1117" i="7"/>
  <c r="T1119" i="7"/>
  <c r="AA1118" i="7" s="1"/>
  <c r="AH1117" i="7"/>
  <c r="AP1117" i="7"/>
  <c r="AF1117" i="7"/>
  <c r="AT1118" i="7"/>
  <c r="R1119" i="7"/>
  <c r="X1118" i="7" s="1"/>
  <c r="N1119" i="7"/>
  <c r="S1119" i="7"/>
  <c r="Y1118" i="7" s="1"/>
  <c r="K1118" i="7"/>
  <c r="AJ1117" i="7"/>
  <c r="AN1117" i="7"/>
  <c r="J1118" i="7"/>
  <c r="AO1117" i="7"/>
  <c r="AG1117" i="7"/>
  <c r="AK1117" i="7"/>
  <c r="AB1117" i="7"/>
  <c r="AI1117" i="7"/>
  <c r="L1118" i="7"/>
  <c r="P1119" i="7" l="1"/>
  <c r="W1119" i="7"/>
  <c r="U1119" i="7"/>
  <c r="V1119" i="7"/>
  <c r="AM1118" i="7" s="1"/>
  <c r="O1119" i="7"/>
  <c r="Q1119" i="7"/>
  <c r="AP1118" i="7" s="1"/>
  <c r="AQ1118" i="7"/>
  <c r="AE1118" i="7"/>
  <c r="Z1118" i="7"/>
  <c r="AO1118" i="7"/>
  <c r="AG1118" i="7"/>
  <c r="AR1118" i="7"/>
  <c r="AB1118" i="7"/>
  <c r="AI1118" i="7"/>
  <c r="AK1118" i="7"/>
  <c r="AJ1118" i="7" l="1"/>
  <c r="M1119" i="7"/>
  <c r="AS1118" i="7"/>
  <c r="L1119" i="7"/>
  <c r="AD1118" i="7"/>
  <c r="AF1118" i="7"/>
  <c r="R1120" i="7"/>
  <c r="X1119" i="7" s="1"/>
  <c r="AN1118" i="7"/>
  <c r="AC1118" i="7"/>
  <c r="T1120" i="7"/>
  <c r="AA1119" i="7" s="1"/>
  <c r="AH1118" i="7"/>
  <c r="J1119" i="7"/>
  <c r="W1120" i="7" s="1"/>
  <c r="S1120" i="7"/>
  <c r="Z1119" i="7" s="1"/>
  <c r="K1119" i="7"/>
  <c r="Q1120" i="7" s="1"/>
  <c r="T1121" i="7" s="1"/>
  <c r="AA1120" i="7" s="1"/>
  <c r="N1120" i="7"/>
  <c r="AT1119" i="7"/>
  <c r="AL1118" i="7"/>
  <c r="W1121" i="7" l="1"/>
  <c r="AE1120" i="7" s="1"/>
  <c r="Y1119" i="7"/>
  <c r="AP1119" i="7"/>
  <c r="AH1119" i="7"/>
  <c r="P1120" i="7"/>
  <c r="O1120" i="7"/>
  <c r="M1120" i="7" s="1"/>
  <c r="V1120" i="7"/>
  <c r="AL1119" i="7"/>
  <c r="AR1119" i="7"/>
  <c r="U1120" i="7"/>
  <c r="AB1119" i="7" s="1"/>
  <c r="AQ1120" i="7"/>
  <c r="AE1119" i="7"/>
  <c r="AQ1119" i="7"/>
  <c r="AM1119" i="7" l="1"/>
  <c r="AS1119" i="7"/>
  <c r="AC1119" i="7"/>
  <c r="AD1119" i="7"/>
  <c r="AN1119" i="7"/>
  <c r="J1120" i="7"/>
  <c r="R1121" i="7"/>
  <c r="X1120" i="7" s="1"/>
  <c r="AF1119" i="7"/>
  <c r="N1121" i="7"/>
  <c r="K1120" i="7"/>
  <c r="S1121" i="7"/>
  <c r="AJ1119" i="7"/>
  <c r="AT1120" i="7"/>
  <c r="AG1119" i="7"/>
  <c r="AK1119" i="7"/>
  <c r="AO1119" i="7"/>
  <c r="AI1119" i="7"/>
  <c r="L1120" i="7"/>
  <c r="Q1121" i="7"/>
  <c r="AP1120" i="7" s="1"/>
  <c r="P1121" i="7"/>
  <c r="AG1120" i="7" s="1"/>
  <c r="AL1120" i="7" l="1"/>
  <c r="V1121" i="7"/>
  <c r="U1121" i="7"/>
  <c r="AH1120" i="7"/>
  <c r="O1121" i="7"/>
  <c r="M1121" i="7" s="1"/>
  <c r="AR1120" i="7"/>
  <c r="Z1120" i="7"/>
  <c r="Y1120" i="7"/>
  <c r="T1122" i="7"/>
  <c r="AA1121" i="7" s="1"/>
  <c r="AK1120" i="7"/>
  <c r="AO1120" i="7"/>
  <c r="AN1120" i="7" l="1"/>
  <c r="AT1121" i="7"/>
  <c r="K1121" i="7"/>
  <c r="J1121" i="7"/>
  <c r="N1122" i="7"/>
  <c r="R1122" i="7"/>
  <c r="X1121" i="7" s="1"/>
  <c r="S1122" i="7"/>
  <c r="AF1120" i="7"/>
  <c r="AJ1120" i="7"/>
  <c r="AB1120" i="7"/>
  <c r="AI1120" i="7"/>
  <c r="AM1120" i="7"/>
  <c r="AC1120" i="7"/>
  <c r="AD1120" i="7"/>
  <c r="AS1120" i="7"/>
  <c r="V1122" i="7" l="1"/>
  <c r="P1122" i="7"/>
  <c r="O1122" i="7"/>
  <c r="W1122" i="7"/>
  <c r="U1122" i="7"/>
  <c r="Q1122" i="7"/>
  <c r="L1121" i="7"/>
  <c r="AR1121" i="7"/>
  <c r="Z1121" i="7"/>
  <c r="Y1121" i="7"/>
  <c r="M1122" i="7" l="1"/>
  <c r="AP1121" i="7"/>
  <c r="AH1121" i="7"/>
  <c r="AL1121" i="7"/>
  <c r="T1123" i="7"/>
  <c r="AA1122" i="7" s="1"/>
  <c r="AB1121" i="7"/>
  <c r="AI1121" i="7"/>
  <c r="L1122" i="7"/>
  <c r="AE1121" i="7"/>
  <c r="AQ1121" i="7"/>
  <c r="S1123" i="7"/>
  <c r="AR1122" i="7" s="1"/>
  <c r="N1123" i="7"/>
  <c r="Y1122" i="7"/>
  <c r="AN1121" i="7"/>
  <c r="AT1122" i="7"/>
  <c r="K1122" i="7"/>
  <c r="AF1121" i="7"/>
  <c r="R1123" i="7"/>
  <c r="X1122" i="7" s="1"/>
  <c r="AJ1121" i="7"/>
  <c r="J1122" i="7"/>
  <c r="AK1121" i="7"/>
  <c r="AG1121" i="7"/>
  <c r="AO1121" i="7"/>
  <c r="AS1121" i="7"/>
  <c r="AM1121" i="7"/>
  <c r="AC1121" i="7"/>
  <c r="AD1121" i="7"/>
  <c r="W1123" i="7" l="1"/>
  <c r="AE1122" i="7"/>
  <c r="AQ1122" i="7"/>
  <c r="Z1122" i="7"/>
  <c r="O1123" i="7"/>
  <c r="V1123" i="7"/>
  <c r="U1123" i="7"/>
  <c r="P1123" i="7"/>
  <c r="Q1123" i="7"/>
  <c r="M1123" i="7" l="1"/>
  <c r="AH1122" i="7"/>
  <c r="AP1122" i="7"/>
  <c r="T1124" i="7"/>
  <c r="AA1123" i="7" s="1"/>
  <c r="AL1122" i="7"/>
  <c r="AD1122" i="7"/>
  <c r="AS1122" i="7"/>
  <c r="AC1122" i="7"/>
  <c r="AM1122" i="7"/>
  <c r="N1124" i="7"/>
  <c r="AN1122" i="7"/>
  <c r="AJ1122" i="7"/>
  <c r="R1124" i="7"/>
  <c r="X1123" i="7" s="1"/>
  <c r="K1123" i="7"/>
  <c r="J1123" i="7"/>
  <c r="P1124" i="7" s="1"/>
  <c r="AO1123" i="7" s="1"/>
  <c r="AT1123" i="7"/>
  <c r="AF1122" i="7"/>
  <c r="S1124" i="7"/>
  <c r="Z1123" i="7" s="1"/>
  <c r="AG1122" i="7"/>
  <c r="AK1122" i="7"/>
  <c r="AO1122" i="7"/>
  <c r="AR1123" i="7"/>
  <c r="Y1123" i="7"/>
  <c r="AI1122" i="7"/>
  <c r="AB1122" i="7"/>
  <c r="L1123" i="7"/>
  <c r="AK1123" i="7" l="1"/>
  <c r="W1124" i="7"/>
  <c r="V1124" i="7"/>
  <c r="Q1124" i="7"/>
  <c r="AG1123" i="7"/>
  <c r="U1124" i="7"/>
  <c r="O1124" i="7"/>
  <c r="M1124" i="7" s="1"/>
  <c r="AI1123" i="7" l="1"/>
  <c r="L1124" i="7"/>
  <c r="AB1123" i="7"/>
  <c r="T1125" i="7"/>
  <c r="AA1124" i="7" s="1"/>
  <c r="AP1123" i="7"/>
  <c r="AH1123" i="7"/>
  <c r="AL1123" i="7"/>
  <c r="AM1123" i="7"/>
  <c r="AD1123" i="7"/>
  <c r="AC1123" i="7"/>
  <c r="AS1123" i="7"/>
  <c r="AT1124" i="7"/>
  <c r="K1124" i="7"/>
  <c r="N1125" i="7"/>
  <c r="J1124" i="7"/>
  <c r="R1125" i="7"/>
  <c r="X1124" i="7" s="1"/>
  <c r="AN1123" i="7"/>
  <c r="AJ1123" i="7"/>
  <c r="AF1123" i="7"/>
  <c r="S1125" i="7"/>
  <c r="AR1124" i="7" s="1"/>
  <c r="AE1123" i="7"/>
  <c r="AQ1123" i="7"/>
  <c r="Q1125" i="7" l="1"/>
  <c r="AH1124" i="7" s="1"/>
  <c r="W1125" i="7"/>
  <c r="V1125" i="7"/>
  <c r="Z1124" i="7"/>
  <c r="T1126" i="7"/>
  <c r="AA1125" i="7" s="1"/>
  <c r="AP1124" i="7"/>
  <c r="AL1124" i="7"/>
  <c r="O1125" i="7"/>
  <c r="M1125" i="7" s="1"/>
  <c r="P1125" i="7"/>
  <c r="Y1124" i="7"/>
  <c r="U1125" i="7"/>
  <c r="N1126" i="7" l="1"/>
  <c r="R1126" i="7"/>
  <c r="J1125" i="7"/>
  <c r="AT1125" i="7"/>
  <c r="K1125" i="7"/>
  <c r="S1126" i="7"/>
  <c r="AR1125" i="7" s="1"/>
  <c r="AN1124" i="7"/>
  <c r="X1125" i="7"/>
  <c r="AF1124" i="7"/>
  <c r="AJ1124" i="7"/>
  <c r="AB1124" i="7"/>
  <c r="O1126" i="7"/>
  <c r="U1126" i="7"/>
  <c r="AI1124" i="7"/>
  <c r="P1126" i="7"/>
  <c r="AK1125" i="7" s="1"/>
  <c r="Q1126" i="7"/>
  <c r="L1125" i="7"/>
  <c r="AC1124" i="7"/>
  <c r="AD1124" i="7"/>
  <c r="AS1124" i="7"/>
  <c r="AM1124" i="7"/>
  <c r="V1126" i="7"/>
  <c r="AK1124" i="7"/>
  <c r="AO1124" i="7"/>
  <c r="AG1124" i="7"/>
  <c r="AE1124" i="7"/>
  <c r="AQ1124" i="7"/>
  <c r="W1126" i="7"/>
  <c r="AJ1125" i="7" l="1"/>
  <c r="M1126" i="7"/>
  <c r="AF1125" i="7"/>
  <c r="AB1125" i="7"/>
  <c r="L1126" i="7"/>
  <c r="AI1125" i="7"/>
  <c r="Z1125" i="7"/>
  <c r="R1127" i="7"/>
  <c r="X1126" i="7" s="1"/>
  <c r="J1126" i="7"/>
  <c r="W1127" i="7" s="1"/>
  <c r="S1127" i="7"/>
  <c r="Z1126" i="7" s="1"/>
  <c r="K1126" i="7"/>
  <c r="N1127" i="7"/>
  <c r="AT1126" i="7"/>
  <c r="Y1125" i="7"/>
  <c r="AC1125" i="7"/>
  <c r="AM1125" i="7"/>
  <c r="AS1125" i="7"/>
  <c r="AD1125" i="7"/>
  <c r="T1127" i="7"/>
  <c r="AL1125" i="7"/>
  <c r="AH1125" i="7"/>
  <c r="AP1125" i="7"/>
  <c r="V1127" i="7"/>
  <c r="AC1126" i="7" s="1"/>
  <c r="U1127" i="7"/>
  <c r="AE1125" i="7"/>
  <c r="AQ1125" i="7"/>
  <c r="AN1125" i="7"/>
  <c r="AO1125" i="7"/>
  <c r="AG1125" i="7"/>
  <c r="Q1127" i="7" l="1"/>
  <c r="AL1126" i="7" s="1"/>
  <c r="AD1126" i="7"/>
  <c r="AR1126" i="7"/>
  <c r="Y1126" i="7"/>
  <c r="AQ1126" i="7"/>
  <c r="AE1126" i="7"/>
  <c r="P1127" i="7"/>
  <c r="AM1126" i="7"/>
  <c r="O1127" i="7"/>
  <c r="AI1126" i="7"/>
  <c r="AB1126" i="7"/>
  <c r="AP1126" i="7"/>
  <c r="AA1126" i="7"/>
  <c r="AS1126" i="7"/>
  <c r="M1127" i="7" l="1"/>
  <c r="AH1126" i="7"/>
  <c r="T1128" i="7"/>
  <c r="AA1127" i="7" s="1"/>
  <c r="AG1126" i="7"/>
  <c r="AK1126" i="7"/>
  <c r="AO1126" i="7"/>
  <c r="K1127" i="7"/>
  <c r="R1128" i="7"/>
  <c r="AF1126" i="7"/>
  <c r="AT1127" i="7"/>
  <c r="S1128" i="7"/>
  <c r="N1128" i="7"/>
  <c r="J1127" i="7"/>
  <c r="AN1126" i="7"/>
  <c r="AJ1126" i="7"/>
  <c r="AR1127" i="7" l="1"/>
  <c r="Z1127" i="7"/>
  <c r="X1127" i="7"/>
  <c r="L1127" i="7"/>
  <c r="Q1128" i="7"/>
  <c r="V1128" i="7"/>
  <c r="U1128" i="7"/>
  <c r="O1128" i="7"/>
  <c r="M1128" i="7" s="1"/>
  <c r="P1128" i="7"/>
  <c r="W1128" i="7"/>
  <c r="Y1127" i="7"/>
  <c r="AH1127" i="7" l="1"/>
  <c r="T1129" i="7"/>
  <c r="AA1128" i="7" s="1"/>
  <c r="AP1127" i="7"/>
  <c r="AL1127" i="7"/>
  <c r="AE1127" i="7"/>
  <c r="AQ1127" i="7"/>
  <c r="AG1127" i="7"/>
  <c r="AK1127" i="7"/>
  <c r="AO1127" i="7"/>
  <c r="AF1127" i="7"/>
  <c r="J1128" i="7"/>
  <c r="N1129" i="7"/>
  <c r="S1129" i="7"/>
  <c r="AS1129" i="7" s="1"/>
  <c r="K1128" i="7"/>
  <c r="Q1129" i="7" s="1"/>
  <c r="AP1128" i="7" s="1"/>
  <c r="AN1127" i="7"/>
  <c r="AT1128" i="7"/>
  <c r="R1129" i="7"/>
  <c r="X1128" i="7" s="1"/>
  <c r="AJ1127" i="7"/>
  <c r="AB1127" i="7"/>
  <c r="L1128" i="7"/>
  <c r="AI1127" i="7"/>
  <c r="AD1127" i="7"/>
  <c r="AM1127" i="7"/>
  <c r="AC1127" i="7"/>
  <c r="AS1127" i="7"/>
  <c r="P1129" i="7" l="1"/>
  <c r="AR1129" i="7" s="1"/>
  <c r="AR1128" i="7"/>
  <c r="AH1128" i="7"/>
  <c r="AK1128" i="7"/>
  <c r="AG1128" i="7"/>
  <c r="Y1128" i="7"/>
  <c r="V1129" i="7"/>
  <c r="U1129" i="7"/>
  <c r="AO1128" i="7"/>
  <c r="Z1128" i="7"/>
  <c r="AL1128" i="7"/>
  <c r="O1129" i="7"/>
  <c r="W1129" i="7"/>
  <c r="AC1129" i="7"/>
  <c r="AB1129" i="7"/>
  <c r="AD1129" i="7"/>
  <c r="AE1129" i="7"/>
  <c r="Z1129" i="7"/>
  <c r="AA1129" i="7"/>
  <c r="M1129" i="7" l="1"/>
  <c r="L1130" i="7"/>
  <c r="AG1129" i="7"/>
  <c r="AF1129" i="7"/>
  <c r="L1129" i="7"/>
  <c r="AH1129" i="7"/>
  <c r="AI1129" i="7"/>
  <c r="AB1128" i="7"/>
  <c r="AI1128" i="7"/>
  <c r="AL1129" i="7"/>
  <c r="AJ1129" i="7"/>
  <c r="AD1128" i="7"/>
  <c r="AC1128" i="7"/>
  <c r="AM1129" i="7"/>
  <c r="AK1129" i="7"/>
  <c r="AS1128" i="7"/>
  <c r="AM1128" i="7"/>
  <c r="AO1129" i="7"/>
  <c r="AN1129" i="7"/>
  <c r="AE1128" i="7"/>
  <c r="AP1129" i="7"/>
  <c r="AQ1129" i="7"/>
  <c r="AQ1128" i="7"/>
  <c r="Y1129" i="7"/>
  <c r="X1129" i="7"/>
  <c r="AT1129" i="7"/>
  <c r="J1129" i="7"/>
  <c r="J1130" i="7" s="1"/>
  <c r="N1130" i="7"/>
  <c r="AN1128" i="7"/>
  <c r="AF1128" i="7"/>
  <c r="AJ1128" i="7"/>
  <c r="K1129" i="7"/>
  <c r="K1130" i="7" s="1"/>
  <c r="K1131" i="7" s="1"/>
  <c r="K1132" i="7" s="1"/>
  <c r="K1133" i="7" s="1"/>
  <c r="K1134" i="7" s="1"/>
  <c r="K1135" i="7" s="1"/>
  <c r="K1136" i="7" s="1"/>
  <c r="K1137" i="7" s="1"/>
  <c r="K1138" i="7" s="1"/>
  <c r="K1139" i="7" s="1"/>
  <c r="K1140" i="7" s="1"/>
  <c r="K1141" i="7" s="1"/>
  <c r="K1142" i="7" s="1"/>
  <c r="J1131" i="7" l="1"/>
  <c r="J1132" i="7" s="1"/>
  <c r="J1133" i="7" s="1"/>
  <c r="J1134" i="7" s="1"/>
  <c r="J1135" i="7" s="1"/>
  <c r="J1136" i="7" s="1"/>
  <c r="J1137" i="7" s="1"/>
  <c r="J1138" i="7" s="1"/>
  <c r="J1139" i="7" s="1"/>
  <c r="J1140" i="7" s="1"/>
  <c r="J1141" i="7" s="1"/>
  <c r="J1142" i="7" s="1"/>
  <c r="W1131" i="7"/>
  <c r="V1131" i="7"/>
  <c r="U1131" i="7"/>
  <c r="M1131" i="7" s="1"/>
  <c r="AB1130" i="7" l="1"/>
  <c r="AF1131" i="7"/>
  <c r="L1131" i="7"/>
  <c r="N1132" i="7"/>
  <c r="AI1130" i="7"/>
  <c r="U1132" i="7"/>
  <c r="M1132" i="7" s="1"/>
  <c r="AT1131" i="7"/>
  <c r="AG1131" i="7"/>
  <c r="AH1131" i="7"/>
  <c r="AD1130" i="7"/>
  <c r="AM1130" i="7"/>
  <c r="AC1130" i="7"/>
  <c r="AS1130" i="7"/>
  <c r="V1132" i="7"/>
  <c r="AK1131" i="7"/>
  <c r="AJ1131" i="7"/>
  <c r="AL1131" i="7"/>
  <c r="AQ1130" i="7"/>
  <c r="AN1131" i="7"/>
  <c r="AE1130" i="7"/>
  <c r="W1132" i="7"/>
  <c r="AQ1131" i="7" s="1"/>
  <c r="AP1131" i="7"/>
  <c r="AO1131" i="7"/>
  <c r="AM1131" i="7" l="1"/>
  <c r="AJ1132" i="7"/>
  <c r="V1133" i="7"/>
  <c r="AS1131" i="7"/>
  <c r="AL1132" i="7"/>
  <c r="AD1131" i="7"/>
  <c r="AK1132" i="7"/>
  <c r="AC1131" i="7"/>
  <c r="AT1132" i="7"/>
  <c r="AB1131" i="7"/>
  <c r="AG1132" i="7"/>
  <c r="L1132" i="7"/>
  <c r="U1133" i="7"/>
  <c r="M1133" i="7" s="1"/>
  <c r="AF1132" i="7"/>
  <c r="AH1132" i="7"/>
  <c r="N1133" i="7"/>
  <c r="AO1132" i="7"/>
  <c r="AN1132" i="7"/>
  <c r="AP1132" i="7"/>
  <c r="AE1131" i="7"/>
  <c r="W1133" i="7"/>
  <c r="AI1131" i="7"/>
  <c r="AI1132" i="7" l="1"/>
  <c r="L1133" i="7"/>
  <c r="U1134" i="7"/>
  <c r="AF1133" i="7"/>
  <c r="N1134" i="7"/>
  <c r="AT1133" i="7"/>
  <c r="AI1133" i="7"/>
  <c r="AB1132" i="7"/>
  <c r="AG1133" i="7"/>
  <c r="AH1133" i="7"/>
  <c r="AQ1132" i="7"/>
  <c r="AN1133" i="7"/>
  <c r="AO1133" i="7"/>
  <c r="AP1133" i="7"/>
  <c r="W1134" i="7"/>
  <c r="AE1132" i="7"/>
  <c r="V1134" i="7"/>
  <c r="AD1132" i="7"/>
  <c r="AJ1133" i="7"/>
  <c r="AK1133" i="7"/>
  <c r="AS1132" i="7"/>
  <c r="AL1133" i="7"/>
  <c r="AC1132" i="7"/>
  <c r="AM1132" i="7"/>
  <c r="M1134" i="7" l="1"/>
  <c r="AN1134" i="7"/>
  <c r="AO1134" i="7"/>
  <c r="AE1133" i="7"/>
  <c r="W1135" i="7"/>
  <c r="AP1134" i="7"/>
  <c r="L1134" i="7"/>
  <c r="N1135" i="7"/>
  <c r="AF1134" i="7"/>
  <c r="AT1134" i="7"/>
  <c r="AB1133" i="7"/>
  <c r="AH1134" i="7"/>
  <c r="AG1134" i="7"/>
  <c r="U1135" i="7"/>
  <c r="AK1134" i="7"/>
  <c r="AL1134" i="7"/>
  <c r="AS1133" i="7"/>
  <c r="AD1133" i="7"/>
  <c r="V1135" i="7"/>
  <c r="AJ1134" i="7"/>
  <c r="AC1133" i="7"/>
  <c r="AM1133" i="7"/>
  <c r="AQ1133" i="7"/>
  <c r="M1135" i="7" l="1"/>
  <c r="N1136" i="7" s="1"/>
  <c r="AT1135" i="7"/>
  <c r="AF1135" i="7"/>
  <c r="L1135" i="7"/>
  <c r="AG1135" i="7"/>
  <c r="U1136" i="7"/>
  <c r="M1136" i="7" s="1"/>
  <c r="AB1134" i="7"/>
  <c r="AH1135" i="7"/>
  <c r="W1136" i="7"/>
  <c r="AN1135" i="7"/>
  <c r="AE1134" i="7"/>
  <c r="AP1135" i="7"/>
  <c r="AO1135" i="7"/>
  <c r="AI1134" i="7"/>
  <c r="AQ1134" i="7"/>
  <c r="AJ1135" i="7"/>
  <c r="V1136" i="7"/>
  <c r="AD1134" i="7"/>
  <c r="AS1134" i="7"/>
  <c r="AL1135" i="7"/>
  <c r="AC1134" i="7"/>
  <c r="AK1135" i="7"/>
  <c r="AM1134" i="7"/>
  <c r="AT1136" i="7" l="1"/>
  <c r="U1137" i="7"/>
  <c r="N1137" i="7"/>
  <c r="AB1135" i="7"/>
  <c r="AG1136" i="7"/>
  <c r="AF1136" i="7"/>
  <c r="L1136" i="7"/>
  <c r="AH1136" i="7"/>
  <c r="AM1135" i="7"/>
  <c r="V1137" i="7"/>
  <c r="AD1135" i="7"/>
  <c r="AC1135" i="7"/>
  <c r="AJ1136" i="7"/>
  <c r="AK1136" i="7"/>
  <c r="AS1135" i="7"/>
  <c r="AL1136" i="7"/>
  <c r="AQ1135" i="7"/>
  <c r="AN1136" i="7"/>
  <c r="AO1136" i="7"/>
  <c r="W1137" i="7"/>
  <c r="AQ1136" i="7" s="1"/>
  <c r="AE1135" i="7"/>
  <c r="AP1136" i="7"/>
  <c r="AI1135" i="7"/>
  <c r="M1137" i="7" l="1"/>
  <c r="AN1137" i="7"/>
  <c r="W1138" i="7"/>
  <c r="AP1137" i="7"/>
  <c r="AO1137" i="7"/>
  <c r="AE1136" i="7"/>
  <c r="AM1136" i="7"/>
  <c r="AD1136" i="7"/>
  <c r="AJ1137" i="7"/>
  <c r="AC1136" i="7"/>
  <c r="AL1137" i="7"/>
  <c r="AK1137" i="7"/>
  <c r="V1138" i="7"/>
  <c r="AS1136" i="7"/>
  <c r="U1138" i="7"/>
  <c r="M1138" i="7" s="1"/>
  <c r="L1137" i="7"/>
  <c r="AT1137" i="7"/>
  <c r="AB1136" i="7"/>
  <c r="AG1137" i="7"/>
  <c r="AH1137" i="7"/>
  <c r="N1138" i="7"/>
  <c r="AF1137" i="7"/>
  <c r="AI1136" i="7"/>
  <c r="AI1137" i="7" l="1"/>
  <c r="AT1138" i="7"/>
  <c r="AH1138" i="7"/>
  <c r="L1138" i="7"/>
  <c r="AF1138" i="7"/>
  <c r="N1139" i="7"/>
  <c r="AB1137" i="7"/>
  <c r="U1139" i="7"/>
  <c r="M1139" i="7" s="1"/>
  <c r="AG1138" i="7"/>
  <c r="V1139" i="7"/>
  <c r="AC1137" i="7"/>
  <c r="AJ1138" i="7"/>
  <c r="AK1138" i="7"/>
  <c r="AS1137" i="7"/>
  <c r="AL1138" i="7"/>
  <c r="AD1137" i="7"/>
  <c r="AM1137" i="7"/>
  <c r="AQ1137" i="7"/>
  <c r="AP1138" i="7"/>
  <c r="W1139" i="7"/>
  <c r="AQ1138" i="7" s="1"/>
  <c r="AN1138" i="7"/>
  <c r="AO1138" i="7"/>
  <c r="AE1137" i="7"/>
  <c r="U1140" i="7" l="1"/>
  <c r="AB1138" i="7"/>
  <c r="AF1139" i="7"/>
  <c r="AG1139" i="7"/>
  <c r="AH1139" i="7"/>
  <c r="N1140" i="7"/>
  <c r="L1139" i="7"/>
  <c r="AT1139" i="7"/>
  <c r="AP1139" i="7"/>
  <c r="W1140" i="7"/>
  <c r="AO1139" i="7"/>
  <c r="AN1139" i="7"/>
  <c r="AE1138" i="7"/>
  <c r="AQ1139" i="7"/>
  <c r="AM1138" i="7"/>
  <c r="AD1138" i="7"/>
  <c r="AK1139" i="7"/>
  <c r="AJ1139" i="7"/>
  <c r="AL1139" i="7"/>
  <c r="AS1138" i="7"/>
  <c r="AC1138" i="7"/>
  <c r="V1140" i="7"/>
  <c r="AM1139" i="7" s="1"/>
  <c r="AI1138" i="7"/>
  <c r="M1140" i="7" l="1"/>
  <c r="W1141" i="7"/>
  <c r="AP1140" i="7"/>
  <c r="AN1140" i="7"/>
  <c r="AO1140" i="7"/>
  <c r="AE1139" i="7"/>
  <c r="AK1140" i="7"/>
  <c r="AC1139" i="7"/>
  <c r="AD1139" i="7"/>
  <c r="AL1140" i="7"/>
  <c r="AS1139" i="7"/>
  <c r="V1141" i="7"/>
  <c r="AM1140" i="7" s="1"/>
  <c r="AJ1140" i="7"/>
  <c r="AI1139" i="7"/>
  <c r="AB1139" i="7"/>
  <c r="AG1140" i="7"/>
  <c r="U1141" i="7"/>
  <c r="AH1140" i="7"/>
  <c r="AT1140" i="7"/>
  <c r="L1140" i="7"/>
  <c r="N1141" i="7"/>
  <c r="AF1140" i="7"/>
  <c r="AI1140" i="7" l="1"/>
  <c r="M1141" i="7"/>
  <c r="AL1141" i="7"/>
  <c r="AD1140" i="7"/>
  <c r="AS1140" i="7"/>
  <c r="V1142" i="7"/>
  <c r="AK1141" i="7"/>
  <c r="AC1140" i="7"/>
  <c r="AJ1141" i="7"/>
  <c r="AG1141" i="7"/>
  <c r="U1142" i="7"/>
  <c r="AH1141" i="7"/>
  <c r="AT1141" i="7"/>
  <c r="L1141" i="7"/>
  <c r="AF1141" i="7"/>
  <c r="N1142" i="7"/>
  <c r="AB1140" i="7"/>
  <c r="AI1141" i="7"/>
  <c r="AQ1140" i="7"/>
  <c r="W1142" i="7"/>
  <c r="AQ1141" i="7" s="1"/>
  <c r="AE1140" i="7"/>
  <c r="AO1141" i="7"/>
  <c r="AP1141" i="7"/>
  <c r="AN1141" i="7"/>
  <c r="M1142" i="7" l="1"/>
  <c r="AM1141" i="7"/>
  <c r="AM1142" i="7"/>
  <c r="AC1141" i="7"/>
  <c r="AS1141" i="7"/>
  <c r="AD1141" i="7"/>
  <c r="AQ1142" i="7"/>
  <c r="AE1141" i="7"/>
  <c r="Q1143" i="7"/>
  <c r="AH1142" i="7" s="1"/>
  <c r="N1143" i="7"/>
  <c r="P1143" i="7"/>
  <c r="AK1142" i="7" s="1"/>
  <c r="AT1142" i="7"/>
  <c r="AI1142" i="7"/>
  <c r="O1143" i="7"/>
  <c r="L1142" i="7"/>
  <c r="AB1141" i="7"/>
  <c r="L1143" i="7"/>
  <c r="AJ1142" i="7" l="1"/>
  <c r="M1143" i="7"/>
  <c r="AG1142" i="7"/>
  <c r="AL1142" i="7"/>
  <c r="T1144" i="7"/>
  <c r="AA1143" i="7"/>
  <c r="AO1142" i="7"/>
  <c r="AN1142" i="7"/>
  <c r="K1143" i="7"/>
  <c r="N1144" i="7"/>
  <c r="AT1143" i="7"/>
  <c r="J1143" i="7"/>
  <c r="R1144" i="7"/>
  <c r="S1144" i="7"/>
  <c r="Z1143" i="7" s="1"/>
  <c r="AF1142" i="7"/>
  <c r="AP1142" i="7"/>
  <c r="Q1144" i="7" l="1"/>
  <c r="T1145" i="7" s="1"/>
  <c r="AA1144" i="7" s="1"/>
  <c r="Y1143" i="7"/>
  <c r="AL1143" i="7"/>
  <c r="AH1143" i="7"/>
  <c r="AP1143" i="7"/>
  <c r="X1143" i="7"/>
  <c r="V1145" i="7"/>
  <c r="AC1144" i="7" s="1"/>
  <c r="U1144" i="7"/>
  <c r="W1144" i="7"/>
  <c r="V1144" i="7"/>
  <c r="P1144" i="7"/>
  <c r="O1144" i="7"/>
  <c r="M1144" i="7" s="1"/>
  <c r="AR1143" i="7"/>
  <c r="AD1144" i="7" l="1"/>
  <c r="AF1143" i="7"/>
  <c r="AJ1143" i="7"/>
  <c r="J1144" i="7"/>
  <c r="AN1143" i="7"/>
  <c r="S1145" i="7"/>
  <c r="R1145" i="7"/>
  <c r="K1144" i="7"/>
  <c r="P1145" i="7" s="1"/>
  <c r="N1145" i="7"/>
  <c r="AT1144" i="7"/>
  <c r="AO1143" i="7"/>
  <c r="AG1143" i="7"/>
  <c r="AK1143" i="7"/>
  <c r="AC1143" i="7"/>
  <c r="AD1143" i="7"/>
  <c r="AM1143" i="7"/>
  <c r="AM1144" i="7"/>
  <c r="AS1143" i="7"/>
  <c r="AQ1143" i="7"/>
  <c r="AE1143" i="7"/>
  <c r="AS1144" i="7"/>
  <c r="L1144" i="7"/>
  <c r="AB1143" i="7"/>
  <c r="AI1143" i="7"/>
  <c r="Q1145" i="7" l="1"/>
  <c r="O1145" i="7"/>
  <c r="AO1144" i="7"/>
  <c r="AG1144" i="7"/>
  <c r="AJ1144" i="7"/>
  <c r="J1145" i="7"/>
  <c r="V1146" i="7" s="1"/>
  <c r="T1146" i="7"/>
  <c r="AA1145" i="7" s="1"/>
  <c r="AL1144" i="7"/>
  <c r="AR1144" i="7"/>
  <c r="Z1144" i="7"/>
  <c r="AK1144" i="7"/>
  <c r="Y1144" i="7"/>
  <c r="U1145" i="7"/>
  <c r="U1146" i="7" s="1"/>
  <c r="W1145" i="7"/>
  <c r="R1146" i="7"/>
  <c r="S1146" i="7"/>
  <c r="AR1145" i="7" s="1"/>
  <c r="K1145" i="7"/>
  <c r="AP1144" i="7"/>
  <c r="X1144" i="7"/>
  <c r="AN1144" i="7"/>
  <c r="AH1144" i="7"/>
  <c r="AF1144" i="7" l="1"/>
  <c r="M1145" i="7"/>
  <c r="AB1145" i="7"/>
  <c r="AM1145" i="7"/>
  <c r="AC1145" i="7"/>
  <c r="AD1145" i="7"/>
  <c r="L1145" i="7"/>
  <c r="P1146" i="7"/>
  <c r="AG1145" i="7" s="1"/>
  <c r="O1146" i="7"/>
  <c r="AB1144" i="7"/>
  <c r="AI1144" i="7"/>
  <c r="AI1145" i="7"/>
  <c r="Q1146" i="7"/>
  <c r="AE1144" i="7"/>
  <c r="W1146" i="7"/>
  <c r="L1146" i="7" s="1"/>
  <c r="AQ1144" i="7"/>
  <c r="Y1145" i="7"/>
  <c r="AT1145" i="7"/>
  <c r="AS1145" i="7"/>
  <c r="Z1145" i="7"/>
  <c r="X1145" i="7"/>
  <c r="N1146" i="7"/>
  <c r="M1146" i="7" l="1"/>
  <c r="AO1145" i="7"/>
  <c r="AJ1145" i="7"/>
  <c r="R1147" i="7"/>
  <c r="X1146" i="7" s="1"/>
  <c r="N1147" i="7"/>
  <c r="K1146" i="7"/>
  <c r="S1147" i="7"/>
  <c r="AR1146" i="7" s="1"/>
  <c r="AT1146" i="7"/>
  <c r="J1146" i="7"/>
  <c r="AK1145" i="7"/>
  <c r="AP1145" i="7"/>
  <c r="T1147" i="7"/>
  <c r="AL1145" i="7"/>
  <c r="AH1145" i="7"/>
  <c r="AQ1145" i="7"/>
  <c r="AF1145" i="7"/>
  <c r="AN1145" i="7"/>
  <c r="AE1145" i="7"/>
  <c r="Y1146" i="7" l="1"/>
  <c r="Q1147" i="7"/>
  <c r="AP1146" i="7" s="1"/>
  <c r="Z1146" i="7"/>
  <c r="AA1146" i="7"/>
  <c r="AH1146" i="7"/>
  <c r="T1148" i="7"/>
  <c r="AL1146" i="7"/>
  <c r="W1147" i="7"/>
  <c r="U1147" i="7"/>
  <c r="P1147" i="7"/>
  <c r="V1147" i="7"/>
  <c r="O1147" i="7"/>
  <c r="M1147" i="7" s="1"/>
  <c r="AF1146" i="7" l="1"/>
  <c r="AT1147" i="7"/>
  <c r="S1148" i="7"/>
  <c r="R1148" i="7"/>
  <c r="K1147" i="7"/>
  <c r="N1148" i="7"/>
  <c r="J1147" i="7"/>
  <c r="P1148" i="7" s="1"/>
  <c r="AJ1146" i="7"/>
  <c r="AN1146" i="7"/>
  <c r="AI1146" i="7"/>
  <c r="L1147" i="7"/>
  <c r="AB1146" i="7"/>
  <c r="AA1147" i="7"/>
  <c r="AG1146" i="7"/>
  <c r="AK1146" i="7"/>
  <c r="AO1146" i="7"/>
  <c r="AE1146" i="7"/>
  <c r="AQ1146" i="7"/>
  <c r="AM1146" i="7"/>
  <c r="AD1146" i="7"/>
  <c r="AC1146" i="7"/>
  <c r="AS1146" i="7"/>
  <c r="Q1148" i="7" l="1"/>
  <c r="AL1147" i="7" s="1"/>
  <c r="U1148" i="7"/>
  <c r="O1148" i="7"/>
  <c r="V1148" i="7"/>
  <c r="AM1147" i="7" s="1"/>
  <c r="AK1147" i="7"/>
  <c r="AG1147" i="7"/>
  <c r="AO1147" i="7"/>
  <c r="K1148" i="7"/>
  <c r="S1149" i="7"/>
  <c r="J1148" i="7"/>
  <c r="AB1147" i="7"/>
  <c r="AN1147" i="7"/>
  <c r="U1149" i="7"/>
  <c r="Y1147" i="7"/>
  <c r="Z1147" i="7"/>
  <c r="AF1147" i="7"/>
  <c r="AI1147" i="7"/>
  <c r="T1149" i="7"/>
  <c r="AP1147" i="7"/>
  <c r="AH1147" i="7"/>
  <c r="W1148" i="7"/>
  <c r="AR1147" i="7"/>
  <c r="X1147" i="7"/>
  <c r="AJ1147" i="7" l="1"/>
  <c r="M1148" i="7"/>
  <c r="N1149" i="7" s="1"/>
  <c r="Q1149" i="7"/>
  <c r="AL1148" i="7" s="1"/>
  <c r="V1149" i="7"/>
  <c r="AS1148" i="7" s="1"/>
  <c r="AD1147" i="7"/>
  <c r="AS1147" i="7"/>
  <c r="AC1147" i="7"/>
  <c r="L1148" i="7"/>
  <c r="R1149" i="7"/>
  <c r="X1148" i="7" s="1"/>
  <c r="AA1148" i="7"/>
  <c r="AH1148" i="7"/>
  <c r="AR1148" i="7"/>
  <c r="P1149" i="7"/>
  <c r="AT1148" i="7"/>
  <c r="AI1148" i="7"/>
  <c r="AB1148" i="7"/>
  <c r="AE1147" i="7"/>
  <c r="AP1148" i="7"/>
  <c r="AQ1147" i="7"/>
  <c r="Y1148" i="7"/>
  <c r="T1150" i="7"/>
  <c r="AA1149" i="7" s="1"/>
  <c r="Z1148" i="7"/>
  <c r="O1149" i="7"/>
  <c r="W1149" i="7"/>
  <c r="AD1148" i="7" l="1"/>
  <c r="M1149" i="7"/>
  <c r="AC1148" i="7"/>
  <c r="AM1148" i="7"/>
  <c r="V1150" i="7"/>
  <c r="AM1149" i="7" s="1"/>
  <c r="AK1148" i="7"/>
  <c r="AG1148" i="7"/>
  <c r="R1150" i="7"/>
  <c r="J1149" i="7"/>
  <c r="K1149" i="7"/>
  <c r="Q1150" i="7" s="1"/>
  <c r="AP1149" i="7" s="1"/>
  <c r="AT1149" i="7"/>
  <c r="AF1148" i="7"/>
  <c r="N1150" i="7"/>
  <c r="S1150" i="7"/>
  <c r="Z1149" i="7" s="1"/>
  <c r="AJ1148" i="7"/>
  <c r="Y1149" i="7"/>
  <c r="AN1148" i="7"/>
  <c r="AE1148" i="7"/>
  <c r="AO1148" i="7"/>
  <c r="L1149" i="7"/>
  <c r="AQ1148" i="7"/>
  <c r="AD1149" i="7"/>
  <c r="AS1149" i="7" l="1"/>
  <c r="AC1149" i="7"/>
  <c r="T1151" i="7"/>
  <c r="AA1150" i="7" s="1"/>
  <c r="AH1149" i="7"/>
  <c r="AL1149" i="7"/>
  <c r="X1149" i="7"/>
  <c r="P1150" i="7"/>
  <c r="U1150" i="7"/>
  <c r="O1150" i="7"/>
  <c r="W1150" i="7"/>
  <c r="AR1149" i="7"/>
  <c r="M1150" i="7" l="1"/>
  <c r="N1151" i="7" s="1"/>
  <c r="AI1149" i="7"/>
  <c r="AB1149" i="7"/>
  <c r="AE1149" i="7"/>
  <c r="AQ1149" i="7"/>
  <c r="AG1149" i="7"/>
  <c r="AO1149" i="7"/>
  <c r="AK1149" i="7"/>
  <c r="J1150" i="7"/>
  <c r="AJ1149" i="7"/>
  <c r="K1150" i="7"/>
  <c r="AT1150" i="7"/>
  <c r="AF1149" i="7"/>
  <c r="S1151" i="7"/>
  <c r="AR1150" i="7" s="1"/>
  <c r="R1151" i="7"/>
  <c r="AN1149" i="7"/>
  <c r="L1150" i="7" l="1"/>
  <c r="P1151" i="7"/>
  <c r="AK1150" i="7" s="1"/>
  <c r="Q1151" i="7"/>
  <c r="V1151" i="7"/>
  <c r="O1151" i="7"/>
  <c r="W1151" i="7"/>
  <c r="U1151" i="7"/>
  <c r="X1150" i="7"/>
  <c r="Y1150" i="7"/>
  <c r="Z1150" i="7"/>
  <c r="M1151" i="7" l="1"/>
  <c r="AG1150" i="7"/>
  <c r="AO1150" i="7"/>
  <c r="AE1150" i="7"/>
  <c r="AQ1150" i="7"/>
  <c r="R1152" i="7"/>
  <c r="AJ1150" i="7"/>
  <c r="AT1151" i="7"/>
  <c r="K1151" i="7"/>
  <c r="Q1152" i="7" s="1"/>
  <c r="S1152" i="7"/>
  <c r="Y1151" i="7" s="1"/>
  <c r="J1151" i="7"/>
  <c r="N1152" i="7"/>
  <c r="AF1150" i="7"/>
  <c r="AN1150" i="7"/>
  <c r="AC1150" i="7"/>
  <c r="AS1150" i="7"/>
  <c r="AD1150" i="7"/>
  <c r="AM1150" i="7"/>
  <c r="T1152" i="7"/>
  <c r="AL1150" i="7"/>
  <c r="AP1150" i="7"/>
  <c r="AH1150" i="7"/>
  <c r="V1152" i="7"/>
  <c r="L1151" i="7"/>
  <c r="AB1150" i="7"/>
  <c r="AI1150" i="7"/>
  <c r="P1152" i="7" l="1"/>
  <c r="AR1152" i="7" s="1"/>
  <c r="W1152" i="7"/>
  <c r="AO1151" i="7"/>
  <c r="O1152" i="7"/>
  <c r="U1152" i="7"/>
  <c r="L1153" i="7" s="1"/>
  <c r="AG1151" i="7"/>
  <c r="AA1152" i="7"/>
  <c r="Z1152" i="7"/>
  <c r="AM1151" i="7"/>
  <c r="AC1152" i="7"/>
  <c r="AB1152" i="7"/>
  <c r="AF1151" i="7"/>
  <c r="AL1151" i="7"/>
  <c r="X1151" i="7"/>
  <c r="AP1151" i="7"/>
  <c r="AJ1151" i="7"/>
  <c r="AQ1152" i="7"/>
  <c r="AE1151" i="7"/>
  <c r="AQ1151" i="7"/>
  <c r="AC1151" i="7"/>
  <c r="AS1151" i="7"/>
  <c r="AM1152" i="7"/>
  <c r="AD1151" i="7"/>
  <c r="Z1151" i="7"/>
  <c r="AS1152" i="7"/>
  <c r="AR1151" i="7"/>
  <c r="AB1151" i="7"/>
  <c r="L1152" i="7"/>
  <c r="AA1151" i="7"/>
  <c r="AD1152" i="7"/>
  <c r="AE1152" i="7"/>
  <c r="X1152" i="7"/>
  <c r="J1152" i="7"/>
  <c r="Y1152" i="7"/>
  <c r="AT1152" i="7"/>
  <c r="AH1151" i="7"/>
  <c r="AK1151" i="7"/>
  <c r="AI1151" i="7"/>
  <c r="AN1151" i="7" l="1"/>
  <c r="M1152" i="7"/>
  <c r="N1153" i="7" s="1"/>
  <c r="AI1152" i="7"/>
  <c r="K1152" i="7"/>
  <c r="Q1153" i="7" s="1"/>
  <c r="AL1152" i="7" s="1"/>
  <c r="P1153" i="7"/>
  <c r="AK1152" i="7" s="1"/>
  <c r="O1153" i="7"/>
  <c r="M1153" i="7" s="1"/>
  <c r="N1154" i="7" s="1"/>
  <c r="AJ1152" i="7" l="1"/>
  <c r="AH1152" i="7"/>
  <c r="AP1152" i="7"/>
  <c r="R1154" i="7"/>
  <c r="X1153" i="7" s="1"/>
  <c r="AG1152" i="7"/>
  <c r="AN1152" i="7"/>
  <c r="T1154" i="7"/>
  <c r="AA1153" i="7" s="1"/>
  <c r="AO1152" i="7"/>
  <c r="J1153" i="7"/>
  <c r="AF1152" i="7"/>
  <c r="AT1153" i="7"/>
  <c r="S1154" i="7"/>
  <c r="Z1153" i="7" s="1"/>
  <c r="K1153" i="7"/>
  <c r="Q1154" i="7" s="1"/>
  <c r="AL1153" i="7" s="1"/>
  <c r="O1154" i="7"/>
  <c r="V1154" i="7"/>
  <c r="P1154" i="7"/>
  <c r="U1154" i="7"/>
  <c r="M1154" i="7" l="1"/>
  <c r="W1154" i="7"/>
  <c r="AQ1153" i="7" s="1"/>
  <c r="V1155" i="7"/>
  <c r="AD1154" i="7" s="1"/>
  <c r="T1155" i="7"/>
  <c r="AA1154" i="7" s="1"/>
  <c r="AP1153" i="7"/>
  <c r="AH1153" i="7"/>
  <c r="AR1153" i="7"/>
  <c r="Y1153" i="7"/>
  <c r="AE1153" i="7"/>
  <c r="AB1153" i="7"/>
  <c r="L1154" i="7"/>
  <c r="AI1153" i="7"/>
  <c r="AG1153" i="7"/>
  <c r="AO1153" i="7"/>
  <c r="AK1153" i="7"/>
  <c r="AC1153" i="7"/>
  <c r="AM1154" i="7"/>
  <c r="AD1153" i="7"/>
  <c r="AM1153" i="7"/>
  <c r="AS1153" i="7"/>
  <c r="AN1153" i="7"/>
  <c r="S1155" i="7"/>
  <c r="Z1154" i="7" s="1"/>
  <c r="N1155" i="7"/>
  <c r="AT1154" i="7"/>
  <c r="R1155" i="7"/>
  <c r="X1154" i="7" s="1"/>
  <c r="AF1153" i="7"/>
  <c r="K1154" i="7"/>
  <c r="J1154" i="7"/>
  <c r="W1155" i="7" s="1"/>
  <c r="AE1154" i="7" s="1"/>
  <c r="AJ1153" i="7"/>
  <c r="AS1154" i="7"/>
  <c r="AC1154" i="7" l="1"/>
  <c r="AQ1154" i="7"/>
  <c r="Y1154" i="7"/>
  <c r="Q1155" i="7"/>
  <c r="U1155" i="7"/>
  <c r="O1155" i="7"/>
  <c r="M1155" i="7" s="1"/>
  <c r="P1155" i="7"/>
  <c r="AR1154" i="7"/>
  <c r="AK1154" i="7" l="1"/>
  <c r="AG1154" i="7"/>
  <c r="AO1154" i="7"/>
  <c r="AB1154" i="7"/>
  <c r="AI1154" i="7"/>
  <c r="T1156" i="7"/>
  <c r="AH1154" i="7"/>
  <c r="AP1154" i="7"/>
  <c r="AL1154" i="7"/>
  <c r="S1156" i="7"/>
  <c r="AR1155" i="7" s="1"/>
  <c r="AT1155" i="7"/>
  <c r="AN1154" i="7"/>
  <c r="K1155" i="7"/>
  <c r="L1155" i="7" s="1"/>
  <c r="N1156" i="7"/>
  <c r="AJ1154" i="7"/>
  <c r="R1156" i="7"/>
  <c r="X1155" i="7" s="1"/>
  <c r="AF1154" i="7"/>
  <c r="J1155" i="7"/>
  <c r="O1156" i="7" s="1"/>
  <c r="Q1156" i="7" l="1"/>
  <c r="T1157" i="7" s="1"/>
  <c r="AA1156" i="7" s="1"/>
  <c r="AJ1155" i="7"/>
  <c r="AF1155" i="7"/>
  <c r="R1157" i="7"/>
  <c r="X1156" i="7" s="1"/>
  <c r="AN1155" i="7"/>
  <c r="AA1155" i="7"/>
  <c r="P1156" i="7"/>
  <c r="U1156" i="7"/>
  <c r="AP1155" i="7"/>
  <c r="AH1155" i="7"/>
  <c r="V1156" i="7"/>
  <c r="W1156" i="7"/>
  <c r="AL1155" i="7"/>
  <c r="Y1155" i="7"/>
  <c r="Z1155" i="7"/>
  <c r="M1156" i="7" l="1"/>
  <c r="N1157" i="7" s="1"/>
  <c r="S1157" i="7"/>
  <c r="Z1156" i="7" s="1"/>
  <c r="AB1155" i="7"/>
  <c r="L1156" i="7"/>
  <c r="AI1155" i="7"/>
  <c r="AR1156" i="7"/>
  <c r="AK1155" i="7"/>
  <c r="AO1155" i="7"/>
  <c r="AG1155" i="7"/>
  <c r="Y1156" i="7"/>
  <c r="V1158" i="7"/>
  <c r="AS1157" i="7" s="1"/>
  <c r="AE1155" i="7"/>
  <c r="AQ1155" i="7"/>
  <c r="J1156" i="7"/>
  <c r="V1157" i="7" s="1"/>
  <c r="AT1156" i="7"/>
  <c r="AS1155" i="7"/>
  <c r="AM1155" i="7"/>
  <c r="AD1155" i="7"/>
  <c r="AC1155" i="7"/>
  <c r="K1156" i="7"/>
  <c r="Q1157" i="7" s="1"/>
  <c r="AH1156" i="7" s="1"/>
  <c r="AD1157" i="7"/>
  <c r="AC1157" i="7"/>
  <c r="O1157" i="7" l="1"/>
  <c r="AM1156" i="7"/>
  <c r="AD1156" i="7"/>
  <c r="AC1156" i="7"/>
  <c r="AS1156" i="7"/>
  <c r="AM1157" i="7"/>
  <c r="AN1156" i="7"/>
  <c r="W1157" i="7"/>
  <c r="W1158" i="7" s="1"/>
  <c r="P1157" i="7"/>
  <c r="K1157" i="7" s="1"/>
  <c r="U1157" i="7"/>
  <c r="R1158" i="7"/>
  <c r="X1157" i="7" s="1"/>
  <c r="AF1156" i="7"/>
  <c r="J1157" i="7"/>
  <c r="AP1156" i="7"/>
  <c r="T1158" i="7"/>
  <c r="AA1157" i="7" s="1"/>
  <c r="AL1156" i="7"/>
  <c r="AJ1156" i="7" l="1"/>
  <c r="M1157" i="7"/>
  <c r="AT1157" i="7"/>
  <c r="U1158" i="7"/>
  <c r="AI1157" i="7" s="1"/>
  <c r="O1158" i="7"/>
  <c r="P1158" i="7"/>
  <c r="L1157" i="7"/>
  <c r="AB1156" i="7"/>
  <c r="AI1156" i="7"/>
  <c r="S1158" i="7"/>
  <c r="AO1156" i="7"/>
  <c r="AK1156" i="7"/>
  <c r="AG1156" i="7"/>
  <c r="Q1158" i="7"/>
  <c r="AE1156" i="7"/>
  <c r="AQ1156" i="7"/>
  <c r="N1158" i="7"/>
  <c r="AE1157" i="7"/>
  <c r="AQ1157" i="7"/>
  <c r="AB1157" i="7"/>
  <c r="M1158" i="7" l="1"/>
  <c r="AF1157" i="7"/>
  <c r="Y1157" i="7"/>
  <c r="Z1157" i="7"/>
  <c r="AH1157" i="7"/>
  <c r="AP1157" i="7"/>
  <c r="T1159" i="7"/>
  <c r="AA1158" i="7" s="1"/>
  <c r="AL1157" i="7"/>
  <c r="AT1158" i="7"/>
  <c r="AG1157" i="7"/>
  <c r="AO1157" i="7"/>
  <c r="AK1157" i="7"/>
  <c r="AN1157" i="7"/>
  <c r="J1158" i="7"/>
  <c r="R1159" i="7"/>
  <c r="X1158" i="7" s="1"/>
  <c r="S1159" i="7"/>
  <c r="K1158" i="7"/>
  <c r="AJ1157" i="7"/>
  <c r="AR1157" i="7"/>
  <c r="N1159" i="7"/>
  <c r="Z1158" i="7" l="1"/>
  <c r="AR1158" i="7"/>
  <c r="Y1158" i="7"/>
  <c r="V1159" i="7"/>
  <c r="U1159" i="7"/>
  <c r="W1159" i="7"/>
  <c r="O1159" i="7"/>
  <c r="M1159" i="7" s="1"/>
  <c r="P1159" i="7"/>
  <c r="Q1159" i="7"/>
  <c r="L1158" i="7"/>
  <c r="AO1158" i="7" l="1"/>
  <c r="AG1158" i="7"/>
  <c r="AK1158" i="7"/>
  <c r="L1159" i="7"/>
  <c r="AQ1158" i="7"/>
  <c r="AE1158" i="7"/>
  <c r="AN1158" i="7"/>
  <c r="AT1159" i="7"/>
  <c r="AF1158" i="7"/>
  <c r="AJ1158" i="7"/>
  <c r="J1159" i="7"/>
  <c r="R1160" i="7"/>
  <c r="K1159" i="7"/>
  <c r="Q1160" i="7" s="1"/>
  <c r="AP1159" i="7" s="1"/>
  <c r="S1160" i="7"/>
  <c r="N1160" i="7"/>
  <c r="AI1158" i="7"/>
  <c r="AB1158" i="7"/>
  <c r="AS1158" i="7"/>
  <c r="AM1158" i="7"/>
  <c r="AC1158" i="7"/>
  <c r="AD1158" i="7"/>
  <c r="O1160" i="7"/>
  <c r="AL1159" i="7"/>
  <c r="V1160" i="7"/>
  <c r="AM1159" i="7" s="1"/>
  <c r="AH1158" i="7"/>
  <c r="T1160" i="7"/>
  <c r="AA1159" i="7" s="1"/>
  <c r="AL1158" i="7"/>
  <c r="AP1158" i="7"/>
  <c r="W1160" i="7" l="1"/>
  <c r="AQ1159" i="7" s="1"/>
  <c r="AD1159" i="7"/>
  <c r="AS1159" i="7"/>
  <c r="Y1159" i="7"/>
  <c r="Z1159" i="7"/>
  <c r="AH1159" i="7"/>
  <c r="T1161" i="7"/>
  <c r="AA1160" i="7" s="1"/>
  <c r="AF1159" i="7"/>
  <c r="AE1159" i="7"/>
  <c r="AR1159" i="7"/>
  <c r="V1161" i="7"/>
  <c r="AD1160" i="7" s="1"/>
  <c r="AN1159" i="7"/>
  <c r="U1160" i="7"/>
  <c r="R1161" i="7"/>
  <c r="X1160" i="7" s="1"/>
  <c r="AC1159" i="7"/>
  <c r="X1159" i="7"/>
  <c r="AJ1159" i="7"/>
  <c r="P1160" i="7"/>
  <c r="S1161" i="7" s="1"/>
  <c r="AS1160" i="7" l="1"/>
  <c r="M1160" i="7"/>
  <c r="Y1160" i="7"/>
  <c r="Z1160" i="7"/>
  <c r="AG1159" i="7"/>
  <c r="AR1160" i="7"/>
  <c r="AK1159" i="7"/>
  <c r="AO1159" i="7"/>
  <c r="AI1159" i="7"/>
  <c r="L1160" i="7"/>
  <c r="AB1159" i="7"/>
  <c r="J1160" i="7"/>
  <c r="AC1160" i="7"/>
  <c r="AM1160" i="7"/>
  <c r="K1160" i="7"/>
  <c r="Q1161" i="7" s="1"/>
  <c r="O1161" i="7"/>
  <c r="AT1160" i="7"/>
  <c r="N1161" i="7"/>
  <c r="AJ1160" i="7" l="1"/>
  <c r="T1162" i="7"/>
  <c r="AP1160" i="7"/>
  <c r="AL1160" i="7"/>
  <c r="AA1161" i="7"/>
  <c r="AF1160" i="7"/>
  <c r="AH1160" i="7"/>
  <c r="R1162" i="7"/>
  <c r="X1161" i="7" s="1"/>
  <c r="AN1160" i="7"/>
  <c r="U1161" i="7"/>
  <c r="P1161" i="7"/>
  <c r="J1161" i="7" s="1"/>
  <c r="W1161" i="7"/>
  <c r="M1161" i="7" l="1"/>
  <c r="AQ1160" i="7"/>
  <c r="AE1160" i="7"/>
  <c r="K1161" i="7"/>
  <c r="O1162" i="7" s="1"/>
  <c r="AT1161" i="7"/>
  <c r="AI1160" i="7"/>
  <c r="AB1160" i="7"/>
  <c r="N1162" i="7"/>
  <c r="AK1160" i="7"/>
  <c r="AO1160" i="7"/>
  <c r="AG1160" i="7"/>
  <c r="S1162" i="7"/>
  <c r="AJ1161" i="7" l="1"/>
  <c r="R1163" i="7"/>
  <c r="AF1161" i="7"/>
  <c r="AN1161" i="7"/>
  <c r="Q1162" i="7"/>
  <c r="W1162" i="7"/>
  <c r="P1162" i="7"/>
  <c r="U1162" i="7"/>
  <c r="Z1161" i="7"/>
  <c r="Y1161" i="7"/>
  <c r="V1162" i="7"/>
  <c r="AR1161" i="7"/>
  <c r="L1161" i="7"/>
  <c r="X1162" i="7"/>
  <c r="M1162" i="7" l="1"/>
  <c r="N1163" i="7" s="1"/>
  <c r="S1163" i="7"/>
  <c r="Y1162" i="7" s="1"/>
  <c r="AB1161" i="7"/>
  <c r="AI1161" i="7"/>
  <c r="L1162" i="7"/>
  <c r="AG1161" i="7"/>
  <c r="AO1161" i="7"/>
  <c r="AK1161" i="7"/>
  <c r="J1162" i="7"/>
  <c r="AC1161" i="7"/>
  <c r="AS1161" i="7"/>
  <c r="AD1161" i="7"/>
  <c r="AM1161" i="7"/>
  <c r="AQ1161" i="7"/>
  <c r="AE1161" i="7"/>
  <c r="AP1161" i="7"/>
  <c r="AH1161" i="7"/>
  <c r="AL1161" i="7"/>
  <c r="T1163" i="7"/>
  <c r="AT1162" i="7"/>
  <c r="K1162" i="7"/>
  <c r="Q1163" i="7" s="1"/>
  <c r="O1163" i="7" l="1"/>
  <c r="AR1162" i="7"/>
  <c r="Z1162" i="7"/>
  <c r="P1163" i="7"/>
  <c r="J1163" i="7" s="1"/>
  <c r="T1164" i="7"/>
  <c r="AA1163" i="7" s="1"/>
  <c r="AH1162" i="7"/>
  <c r="AP1162" i="7"/>
  <c r="V1163" i="7"/>
  <c r="W1163" i="7"/>
  <c r="U1163" i="7"/>
  <c r="R1164" i="7"/>
  <c r="AF1162" i="7"/>
  <c r="S1164" i="7"/>
  <c r="AR1163" i="7" s="1"/>
  <c r="AA1162" i="7"/>
  <c r="W1164" i="7"/>
  <c r="AQ1164" i="7" s="1"/>
  <c r="AJ1162" i="7"/>
  <c r="AL1162" i="7"/>
  <c r="Y1163" i="7" l="1"/>
  <c r="K1163" i="7"/>
  <c r="V1164" i="7" s="1"/>
  <c r="P1164" i="7"/>
  <c r="AN1162" i="7"/>
  <c r="M1163" i="7"/>
  <c r="N1164" i="7" s="1"/>
  <c r="AS1164" i="7"/>
  <c r="Z1163" i="7"/>
  <c r="AT1163" i="7"/>
  <c r="AK1162" i="7"/>
  <c r="AO1162" i="7"/>
  <c r="AG1162" i="7"/>
  <c r="X1163" i="7"/>
  <c r="AC1164" i="7"/>
  <c r="AB1164" i="7"/>
  <c r="L1163" i="7"/>
  <c r="AB1162" i="7"/>
  <c r="AI1162" i="7"/>
  <c r="AC1162" i="7"/>
  <c r="AS1162" i="7"/>
  <c r="AD1162" i="7"/>
  <c r="AM1162" i="7"/>
  <c r="AE1163" i="7"/>
  <c r="O1164" i="7"/>
  <c r="AQ1163" i="7"/>
  <c r="AE1162" i="7"/>
  <c r="AQ1162" i="7"/>
  <c r="Q1164" i="7"/>
  <c r="U1164" i="7"/>
  <c r="AD1164" i="7"/>
  <c r="AE1164" i="7"/>
  <c r="AR1164" i="7"/>
  <c r="AK1163" i="7"/>
  <c r="AG1163" i="7"/>
  <c r="AO1163" i="7"/>
  <c r="AM1163" i="7" l="1"/>
  <c r="AC1163" i="7"/>
  <c r="AM1164" i="7"/>
  <c r="AS1163" i="7"/>
  <c r="AD1163" i="7"/>
  <c r="M1164" i="7"/>
  <c r="N1165" i="7" s="1"/>
  <c r="L1165" i="7"/>
  <c r="AT1164" i="7"/>
  <c r="AJ1163" i="7"/>
  <c r="AF1163" i="7"/>
  <c r="AN1163" i="7"/>
  <c r="Y1164" i="7"/>
  <c r="AH1163" i="7"/>
  <c r="AA1164" i="7"/>
  <c r="Z1164" i="7"/>
  <c r="AL1163" i="7"/>
  <c r="X1164" i="7"/>
  <c r="K1164" i="7"/>
  <c r="AP1163" i="7"/>
  <c r="J1164" i="7"/>
  <c r="Q1165" i="7" s="1"/>
  <c r="AI1163" i="7"/>
  <c r="AI1164" i="7"/>
  <c r="AB1163" i="7"/>
  <c r="L1164" i="7" l="1"/>
  <c r="P1165" i="7"/>
  <c r="O1165" i="7"/>
  <c r="AO1164" i="7"/>
  <c r="AG1164" i="7"/>
  <c r="AK1164" i="7"/>
  <c r="T1166" i="7"/>
  <c r="AA1165" i="7" s="1"/>
  <c r="AP1164" i="7"/>
  <c r="AH1164" i="7"/>
  <c r="AL1164" i="7"/>
  <c r="S1166" i="7"/>
  <c r="Z1165" i="7" s="1"/>
  <c r="J1165" i="7"/>
  <c r="AN1164" i="7"/>
  <c r="K1165" i="7"/>
  <c r="Q1166" i="7" s="1"/>
  <c r="AF1164" i="7"/>
  <c r="AT1165" i="7" l="1"/>
  <c r="M1165" i="7"/>
  <c r="N1166" i="7" s="1"/>
  <c r="AJ1164" i="7"/>
  <c r="R1166" i="7"/>
  <c r="AP1165" i="7"/>
  <c r="AH1165" i="7"/>
  <c r="T1167" i="7"/>
  <c r="AL1165" i="7"/>
  <c r="W1167" i="7"/>
  <c r="Y1165" i="7"/>
  <c r="AR1165" i="7"/>
  <c r="P1166" i="7"/>
  <c r="V1166" i="7"/>
  <c r="O1166" i="7"/>
  <c r="M1166" i="7" s="1"/>
  <c r="U1166" i="7"/>
  <c r="W1166" i="7"/>
  <c r="X1165" i="7"/>
  <c r="L1166" i="7" l="1"/>
  <c r="AI1165" i="7"/>
  <c r="AB1165" i="7"/>
  <c r="AE1166" i="7"/>
  <c r="AF1165" i="7"/>
  <c r="AJ1165" i="7"/>
  <c r="AT1166" i="7"/>
  <c r="N1167" i="7"/>
  <c r="S1167" i="7"/>
  <c r="J1166" i="7"/>
  <c r="AN1165" i="7"/>
  <c r="R1167" i="7"/>
  <c r="K1166" i="7"/>
  <c r="Q1167" i="7" s="1"/>
  <c r="Y1166" i="7"/>
  <c r="AS1165" i="7"/>
  <c r="AC1165" i="7"/>
  <c r="AM1165" i="7"/>
  <c r="AD1165" i="7"/>
  <c r="AG1165" i="7"/>
  <c r="AK1165" i="7"/>
  <c r="AO1165" i="7"/>
  <c r="AR1166" i="7"/>
  <c r="AA1166" i="7"/>
  <c r="AE1165" i="7"/>
  <c r="AQ1166" i="7"/>
  <c r="AQ1165" i="7"/>
  <c r="V1167" i="7"/>
  <c r="U1167" i="7" l="1"/>
  <c r="AI1166" i="7" s="1"/>
  <c r="O1167" i="7"/>
  <c r="AH1166" i="7"/>
  <c r="T1168" i="7"/>
  <c r="AL1166" i="7"/>
  <c r="AP1166" i="7"/>
  <c r="R1168" i="7"/>
  <c r="AF1166" i="7"/>
  <c r="P1167" i="7"/>
  <c r="X1166" i="7"/>
  <c r="AB1166" i="7"/>
  <c r="AS1166" i="7"/>
  <c r="AC1166" i="7"/>
  <c r="AD1166" i="7"/>
  <c r="AM1166" i="7"/>
  <c r="Z1166" i="7"/>
  <c r="AN1166" i="7" l="1"/>
  <c r="M1167" i="7"/>
  <c r="AJ1166" i="7"/>
  <c r="AO1166" i="7"/>
  <c r="AK1166" i="7"/>
  <c r="AG1166" i="7"/>
  <c r="J1167" i="7"/>
  <c r="S1168" i="7"/>
  <c r="AT1167" i="7"/>
  <c r="N1168" i="7"/>
  <c r="X1167" i="7"/>
  <c r="AA1167" i="7"/>
  <c r="K1167" i="7"/>
  <c r="Z1167" i="7" l="1"/>
  <c r="Y1167" i="7"/>
  <c r="Q1168" i="7"/>
  <c r="L1167" i="7"/>
  <c r="W1168" i="7"/>
  <c r="P1168" i="7"/>
  <c r="U1168" i="7"/>
  <c r="O1168" i="7"/>
  <c r="M1168" i="7" s="1"/>
  <c r="V1168" i="7"/>
  <c r="AR1167" i="7"/>
  <c r="L1168" i="7" l="1"/>
  <c r="AI1167" i="7"/>
  <c r="AB1167" i="7"/>
  <c r="AG1167" i="7"/>
  <c r="AO1167" i="7"/>
  <c r="AK1167" i="7"/>
  <c r="AQ1167" i="7"/>
  <c r="AE1167" i="7"/>
  <c r="T1169" i="7"/>
  <c r="AP1167" i="7"/>
  <c r="AL1167" i="7"/>
  <c r="AH1167" i="7"/>
  <c r="AD1167" i="7"/>
  <c r="AM1167" i="7"/>
  <c r="AC1167" i="7"/>
  <c r="AS1167" i="7"/>
  <c r="J1168" i="7"/>
  <c r="S1169" i="7"/>
  <c r="AR1168" i="7" s="1"/>
  <c r="N1169" i="7"/>
  <c r="K1168" i="7"/>
  <c r="Q1169" i="7" s="1"/>
  <c r="AT1168" i="7"/>
  <c r="R1169" i="7"/>
  <c r="AN1167" i="7"/>
  <c r="AF1167" i="7"/>
  <c r="AJ1167" i="7"/>
  <c r="V1169" i="7" l="1"/>
  <c r="AS1168" i="7" s="1"/>
  <c r="W1169" i="7"/>
  <c r="AQ1168" i="7" s="1"/>
  <c r="T1170" i="7"/>
  <c r="AP1168" i="7"/>
  <c r="AL1168" i="7"/>
  <c r="AH1168" i="7"/>
  <c r="AM1168" i="7"/>
  <c r="AC1168" i="7"/>
  <c r="AD1168" i="7"/>
  <c r="AA1168" i="7"/>
  <c r="AE1168" i="7"/>
  <c r="Y1168" i="7"/>
  <c r="U1169" i="7"/>
  <c r="P1169" i="7"/>
  <c r="O1169" i="7"/>
  <c r="M1169" i="7" s="1"/>
  <c r="Z1168" i="7"/>
  <c r="X1168" i="7"/>
  <c r="AB1168" i="7" l="1"/>
  <c r="L1169" i="7"/>
  <c r="AI1168" i="7"/>
  <c r="J1169" i="7"/>
  <c r="N1170" i="7"/>
  <c r="K1169" i="7"/>
  <c r="Q1170" i="7" s="1"/>
  <c r="AT1169" i="7"/>
  <c r="S1170" i="7"/>
  <c r="R1170" i="7"/>
  <c r="AJ1168" i="7"/>
  <c r="AN1168" i="7"/>
  <c r="AF1168" i="7"/>
  <c r="AG1168" i="7"/>
  <c r="AK1168" i="7"/>
  <c r="AO1168" i="7"/>
  <c r="AA1169" i="7"/>
  <c r="P1170" i="7" l="1"/>
  <c r="U1170" i="7"/>
  <c r="O1170" i="7"/>
  <c r="AG1169" i="7"/>
  <c r="AK1169" i="7"/>
  <c r="AO1169" i="7"/>
  <c r="AB1169" i="7"/>
  <c r="X1169" i="7"/>
  <c r="Y1169" i="7"/>
  <c r="Z1169" i="7"/>
  <c r="AI1169" i="7"/>
  <c r="R1171" i="7"/>
  <c r="S1171" i="7"/>
  <c r="AR1170" i="7" s="1"/>
  <c r="K1170" i="7"/>
  <c r="AN1169" i="7"/>
  <c r="AJ1169" i="7"/>
  <c r="AH1169" i="7"/>
  <c r="T1171" i="7"/>
  <c r="AL1169" i="7"/>
  <c r="AP1169" i="7"/>
  <c r="AR1169" i="7"/>
  <c r="W1170" i="7"/>
  <c r="V1170" i="7"/>
  <c r="AF1169" i="7" l="1"/>
  <c r="M1170" i="7"/>
  <c r="N1171" i="7" s="1"/>
  <c r="J1170" i="7"/>
  <c r="O1171" i="7" s="1"/>
  <c r="Z1170" i="7"/>
  <c r="AT1170" i="7"/>
  <c r="U1171" i="7"/>
  <c r="V1172" i="7"/>
  <c r="AD1171" i="7" s="1"/>
  <c r="V1171" i="7"/>
  <c r="P1171" i="7"/>
  <c r="AK1170" i="7" s="1"/>
  <c r="L1170" i="7"/>
  <c r="X1170" i="7"/>
  <c r="Q1171" i="7"/>
  <c r="AL1170" i="7" s="1"/>
  <c r="AA1170" i="7"/>
  <c r="AQ1169" i="7"/>
  <c r="AE1169" i="7"/>
  <c r="W1171" i="7"/>
  <c r="AQ1170" i="7" s="1"/>
  <c r="AC1169" i="7"/>
  <c r="AM1169" i="7"/>
  <c r="AS1169" i="7"/>
  <c r="AD1169" i="7"/>
  <c r="Y1170" i="7"/>
  <c r="M1171" i="7" l="1"/>
  <c r="AN1170" i="7"/>
  <c r="AJ1170" i="7"/>
  <c r="AF1170" i="7"/>
  <c r="R1172" i="7"/>
  <c r="X1171" i="7" s="1"/>
  <c r="AP1170" i="7"/>
  <c r="AS1171" i="7"/>
  <c r="AG1170" i="7"/>
  <c r="N1172" i="7"/>
  <c r="AM1171" i="7"/>
  <c r="AD1170" i="7"/>
  <c r="AS1170" i="7"/>
  <c r="AC1170" i="7"/>
  <c r="J1171" i="7"/>
  <c r="K1171" i="7"/>
  <c r="AM1170" i="7"/>
  <c r="AC1171" i="7"/>
  <c r="S1172" i="7"/>
  <c r="AE1170" i="7"/>
  <c r="AO1170" i="7"/>
  <c r="T1172" i="7"/>
  <c r="AH1170" i="7"/>
  <c r="L1171" i="7"/>
  <c r="AB1170" i="7"/>
  <c r="AI1170" i="7"/>
  <c r="AT1171" i="7"/>
  <c r="O1172" i="7" l="1"/>
  <c r="R1173" i="7" s="1"/>
  <c r="X1172" i="7" s="1"/>
  <c r="P1172" i="7"/>
  <c r="AO1171" i="7" s="1"/>
  <c r="Q1172" i="7"/>
  <c r="T1173" i="7" s="1"/>
  <c r="AA1172" i="7" s="1"/>
  <c r="Z1171" i="7"/>
  <c r="Y1171" i="7"/>
  <c r="AA1171" i="7"/>
  <c r="W1172" i="7"/>
  <c r="U1172" i="7"/>
  <c r="AT1172" i="7" s="1"/>
  <c r="AF1171" i="7"/>
  <c r="AN1171" i="7"/>
  <c r="AK1171" i="7"/>
  <c r="AR1171" i="7"/>
  <c r="J1172" i="7" l="1"/>
  <c r="K1172" i="7"/>
  <c r="O1173" i="7" s="1"/>
  <c r="AG1171" i="7"/>
  <c r="AJ1171" i="7"/>
  <c r="M1172" i="7"/>
  <c r="AL1171" i="7"/>
  <c r="AH1171" i="7"/>
  <c r="AP1171" i="7"/>
  <c r="S1173" i="7"/>
  <c r="Z1172" i="7" s="1"/>
  <c r="AB1171" i="7"/>
  <c r="P1173" i="7"/>
  <c r="AK1172" i="7" s="1"/>
  <c r="AI1171" i="7"/>
  <c r="AE1171" i="7"/>
  <c r="AQ1171" i="7"/>
  <c r="N1173" i="7"/>
  <c r="W1173" i="7"/>
  <c r="U1173" i="7" l="1"/>
  <c r="AI1172" i="7" s="1"/>
  <c r="Q1173" i="7"/>
  <c r="AP1172" i="7" s="1"/>
  <c r="L1172" i="7"/>
  <c r="V1173" i="7"/>
  <c r="Y1172" i="7"/>
  <c r="AR1172" i="7"/>
  <c r="J1173" i="7"/>
  <c r="U1174" i="7" s="1"/>
  <c r="AJ1172" i="7"/>
  <c r="R1174" i="7"/>
  <c r="X1173" i="7" s="1"/>
  <c r="AT1173" i="7"/>
  <c r="K1173" i="7"/>
  <c r="AE1172" i="7"/>
  <c r="AB1172" i="7"/>
  <c r="AL1172" i="7"/>
  <c r="T1174" i="7"/>
  <c r="AA1173" i="7" s="1"/>
  <c r="AN1172" i="7"/>
  <c r="AF1172" i="7"/>
  <c r="AG1172" i="7"/>
  <c r="AQ1172" i="7"/>
  <c r="AO1172" i="7"/>
  <c r="AH1172" i="7"/>
  <c r="AC1172" i="7" l="1"/>
  <c r="AM1172" i="7"/>
  <c r="AS1172" i="7"/>
  <c r="AD1172" i="7"/>
  <c r="Q1174" i="7"/>
  <c r="AL1173" i="7" s="1"/>
  <c r="L1173" i="7"/>
  <c r="S1174" i="7"/>
  <c r="AR1173" i="7" s="1"/>
  <c r="M1173" i="7"/>
  <c r="N1174" i="7" s="1"/>
  <c r="O1174" i="7"/>
  <c r="M1174" i="7" s="1"/>
  <c r="R1175" i="7"/>
  <c r="X1174" i="7" s="1"/>
  <c r="AJ1173" i="7"/>
  <c r="N1175" i="7"/>
  <c r="AN1173" i="7"/>
  <c r="AF1173" i="7"/>
  <c r="AB1173" i="7"/>
  <c r="P1174" i="7"/>
  <c r="AI1173" i="7"/>
  <c r="W1174" i="7"/>
  <c r="V1174" i="7"/>
  <c r="AP1173" i="7" l="1"/>
  <c r="K1174" i="7"/>
  <c r="T1175" i="7"/>
  <c r="AA1174" i="7" s="1"/>
  <c r="AH1173" i="7"/>
  <c r="Y1173" i="7"/>
  <c r="Z1173" i="7"/>
  <c r="J1174" i="7"/>
  <c r="P1175" i="7" s="1"/>
  <c r="L1174" i="7"/>
  <c r="AE1173" i="7"/>
  <c r="AQ1173" i="7"/>
  <c r="S1175" i="7"/>
  <c r="V1176" i="7" s="1"/>
  <c r="AD1173" i="7"/>
  <c r="AC1173" i="7"/>
  <c r="AM1173" i="7"/>
  <c r="AS1173" i="7"/>
  <c r="AK1173" i="7"/>
  <c r="AO1173" i="7"/>
  <c r="AG1173" i="7"/>
  <c r="AT1174" i="7"/>
  <c r="V1175" i="7"/>
  <c r="O1175" i="7" l="1"/>
  <c r="M1175" i="7" s="1"/>
  <c r="Q1175" i="7"/>
  <c r="U1175" i="7"/>
  <c r="W1175" i="7"/>
  <c r="AG1174" i="7"/>
  <c r="AK1174" i="7"/>
  <c r="AO1174" i="7"/>
  <c r="AT1175" i="7"/>
  <c r="AF1174" i="7"/>
  <c r="AN1174" i="7"/>
  <c r="R1176" i="7"/>
  <c r="X1175" i="7" s="1"/>
  <c r="K1175" i="7"/>
  <c r="Q1176" i="7" s="1"/>
  <c r="AA1176" i="7" s="1"/>
  <c r="N1176" i="7"/>
  <c r="J1175" i="7"/>
  <c r="S1176" i="7"/>
  <c r="Y1175" i="7" s="1"/>
  <c r="AS1175" i="7"/>
  <c r="AK1176" i="7"/>
  <c r="AM1176" i="7"/>
  <c r="AD1175" i="7"/>
  <c r="AJ1176" i="7"/>
  <c r="AC1175" i="7"/>
  <c r="AL1176" i="7"/>
  <c r="AJ1174" i="7"/>
  <c r="AL1174" i="7"/>
  <c r="T1176" i="7"/>
  <c r="AH1174" i="7"/>
  <c r="L1175" i="7"/>
  <c r="AI1174" i="7"/>
  <c r="AB1174" i="7"/>
  <c r="AM1174" i="7"/>
  <c r="AD1174" i="7"/>
  <c r="AC1174" i="7"/>
  <c r="AS1174" i="7"/>
  <c r="AM1175" i="7"/>
  <c r="AR1174" i="7"/>
  <c r="Y1174" i="7"/>
  <c r="Z1174" i="7"/>
  <c r="AP1174" i="7"/>
  <c r="AE1174" i="7" l="1"/>
  <c r="AQ1174" i="7"/>
  <c r="O1176" i="7"/>
  <c r="AR1175" i="7"/>
  <c r="AS1176" i="7"/>
  <c r="U1176" i="7"/>
  <c r="W1176" i="7"/>
  <c r="X1176" i="7"/>
  <c r="AB1176" i="7"/>
  <c r="AC1176" i="7"/>
  <c r="AE1176" i="7"/>
  <c r="AD1176" i="7"/>
  <c r="Z1176" i="7"/>
  <c r="Z1175" i="7"/>
  <c r="AA1175" i="7"/>
  <c r="AL1175" i="7"/>
  <c r="AH1175" i="7"/>
  <c r="AF1175" i="7"/>
  <c r="AJ1175" i="7"/>
  <c r="AP1175" i="7"/>
  <c r="P1176" i="7"/>
  <c r="K1176" i="7" s="1"/>
  <c r="K1177" i="7" s="1"/>
  <c r="K1178" i="7" s="1"/>
  <c r="K1179" i="7" s="1"/>
  <c r="K1180" i="7" s="1"/>
  <c r="K1181" i="7" s="1"/>
  <c r="K1182" i="7" s="1"/>
  <c r="K1183" i="7" s="1"/>
  <c r="K1184" i="7" s="1"/>
  <c r="K1185" i="7" s="1"/>
  <c r="K1186" i="7" s="1"/>
  <c r="K1187" i="7" s="1"/>
  <c r="K1188" i="7" s="1"/>
  <c r="K1189" i="7" s="1"/>
  <c r="AN1175" i="7" l="1"/>
  <c r="M1176" i="7"/>
  <c r="Y1176" i="7"/>
  <c r="N1177" i="7"/>
  <c r="L1177" i="7"/>
  <c r="AO1176" i="7"/>
  <c r="AQ1175" i="7"/>
  <c r="AQ1176" i="7"/>
  <c r="AN1176" i="7"/>
  <c r="AE1175" i="7"/>
  <c r="AP1176" i="7"/>
  <c r="AI1175" i="7"/>
  <c r="AF1176" i="7"/>
  <c r="AB1175" i="7"/>
  <c r="AG1176" i="7"/>
  <c r="AH1176" i="7"/>
  <c r="AI1176" i="7"/>
  <c r="J1176" i="7"/>
  <c r="J1177" i="7" s="1"/>
  <c r="J1178" i="7" s="1"/>
  <c r="J1179" i="7" s="1"/>
  <c r="J1180" i="7" s="1"/>
  <c r="J1181" i="7" s="1"/>
  <c r="J1182" i="7" s="1"/>
  <c r="J1183" i="7" s="1"/>
  <c r="J1184" i="7" s="1"/>
  <c r="J1185" i="7" s="1"/>
  <c r="J1186" i="7" s="1"/>
  <c r="J1187" i="7" s="1"/>
  <c r="J1188" i="7" s="1"/>
  <c r="J1189" i="7" s="1"/>
  <c r="AO1175" i="7"/>
  <c r="AK1175" i="7"/>
  <c r="AG1175" i="7"/>
  <c r="AR1176" i="7"/>
  <c r="AT1176" i="7"/>
  <c r="L1176" i="7" l="1"/>
  <c r="U1178" i="7"/>
  <c r="V1178" i="7"/>
  <c r="AJ1178" i="7" s="1"/>
  <c r="W1178" i="7"/>
  <c r="AE1177" i="7" s="1"/>
  <c r="AG1178" i="7" l="1"/>
  <c r="M1178" i="7"/>
  <c r="AL1178" i="7"/>
  <c r="AC1177" i="7"/>
  <c r="AD1177" i="7"/>
  <c r="V1179" i="7"/>
  <c r="AM1178" i="7" s="1"/>
  <c r="AF1178" i="7"/>
  <c r="W1179" i="7"/>
  <c r="AQ1178" i="7" s="1"/>
  <c r="AB1177" i="7"/>
  <c r="AI1177" i="7"/>
  <c r="AQ1177" i="7"/>
  <c r="L1178" i="7"/>
  <c r="N1179" i="7"/>
  <c r="U1179" i="7"/>
  <c r="AN1178" i="7"/>
  <c r="AO1178" i="7"/>
  <c r="AP1178" i="7"/>
  <c r="AH1178" i="7"/>
  <c r="AM1177" i="7"/>
  <c r="AT1178" i="7"/>
  <c r="AS1177" i="7"/>
  <c r="AJ1179" i="7"/>
  <c r="AS1178" i="7"/>
  <c r="AK1178" i="7"/>
  <c r="AI1178" i="7" l="1"/>
  <c r="M1179" i="7"/>
  <c r="V1180" i="7"/>
  <c r="AM1179" i="7" s="1"/>
  <c r="AL1179" i="7"/>
  <c r="AD1178" i="7"/>
  <c r="W1180" i="7"/>
  <c r="AQ1179" i="7" s="1"/>
  <c r="AN1179" i="7"/>
  <c r="AO1179" i="7"/>
  <c r="AP1179" i="7"/>
  <c r="AC1178" i="7"/>
  <c r="AE1178" i="7"/>
  <c r="AK1179" i="7"/>
  <c r="AB1178" i="7"/>
  <c r="AG1179" i="7"/>
  <c r="N1180" i="7"/>
  <c r="L1179" i="7"/>
  <c r="AF1179" i="7"/>
  <c r="AT1179" i="7"/>
  <c r="AH1179" i="7"/>
  <c r="AK1180" i="7"/>
  <c r="U1180" i="7"/>
  <c r="AJ1180" i="7"/>
  <c r="AC1179" i="7"/>
  <c r="V1181" i="7"/>
  <c r="AM1180" i="7" s="1"/>
  <c r="AD1179" i="7"/>
  <c r="AS1179" i="7"/>
  <c r="AL1180" i="7"/>
  <c r="AN1180" i="7"/>
  <c r="AP1180" i="7"/>
  <c r="AO1180" i="7"/>
  <c r="W1181" i="7"/>
  <c r="AE1179" i="7"/>
  <c r="AB1179" i="7" l="1"/>
  <c r="M1180" i="7"/>
  <c r="N1181" i="7" s="1"/>
  <c r="U1181" i="7"/>
  <c r="M1181" i="7" s="1"/>
  <c r="N1182" i="7" s="1"/>
  <c r="AF1180" i="7"/>
  <c r="L1180" i="7"/>
  <c r="AJ1181" i="7"/>
  <c r="V1182" i="7"/>
  <c r="AM1181" i="7" s="1"/>
  <c r="AI1179" i="7"/>
  <c r="AG1180" i="7"/>
  <c r="AC1180" i="7"/>
  <c r="AT1180" i="7"/>
  <c r="AS1180" i="7"/>
  <c r="AH1180" i="7"/>
  <c r="AD1180" i="7"/>
  <c r="AK1181" i="7"/>
  <c r="AL1181" i="7"/>
  <c r="AQ1180" i="7"/>
  <c r="W1182" i="7"/>
  <c r="AE1180" i="7"/>
  <c r="AN1181" i="7"/>
  <c r="AP1181" i="7"/>
  <c r="AO1181" i="7"/>
  <c r="AT1181" i="7"/>
  <c r="AG1181" i="7"/>
  <c r="L1181" i="7"/>
  <c r="AF1181" i="7"/>
  <c r="U1182" i="7"/>
  <c r="AI1180" i="7"/>
  <c r="AH1181" i="7" l="1"/>
  <c r="AI1181" i="7"/>
  <c r="M1182" i="7"/>
  <c r="AB1180" i="7"/>
  <c r="AL1182" i="7"/>
  <c r="AD1181" i="7"/>
  <c r="AS1181" i="7"/>
  <c r="AJ1182" i="7"/>
  <c r="AK1182" i="7"/>
  <c r="AC1181" i="7"/>
  <c r="V1183" i="7"/>
  <c r="AM1182" i="7" s="1"/>
  <c r="AG1182" i="7"/>
  <c r="AB1181" i="7"/>
  <c r="AT1182" i="7"/>
  <c r="AF1182" i="7"/>
  <c r="U1183" i="7"/>
  <c r="AH1182" i="7"/>
  <c r="L1182" i="7"/>
  <c r="N1183" i="7"/>
  <c r="AQ1181" i="7"/>
  <c r="AP1182" i="7"/>
  <c r="W1183" i="7"/>
  <c r="AQ1182" i="7" s="1"/>
  <c r="AN1182" i="7"/>
  <c r="AO1182" i="7"/>
  <c r="AE1181" i="7"/>
  <c r="M1183" i="7" l="1"/>
  <c r="AC1182" i="7"/>
  <c r="AD1182" i="7"/>
  <c r="AK1183" i="7"/>
  <c r="AJ1183" i="7"/>
  <c r="AS1182" i="7"/>
  <c r="AL1183" i="7"/>
  <c r="V1184" i="7"/>
  <c r="AM1183" i="7" s="1"/>
  <c r="U1184" i="7"/>
  <c r="AB1182" i="7"/>
  <c r="AF1183" i="7"/>
  <c r="N1184" i="7"/>
  <c r="AG1183" i="7"/>
  <c r="L1183" i="7"/>
  <c r="AH1183" i="7"/>
  <c r="AT1183" i="7"/>
  <c r="AE1182" i="7"/>
  <c r="W1184" i="7"/>
  <c r="AQ1183" i="7" s="1"/>
  <c r="AP1183" i="7"/>
  <c r="AO1183" i="7"/>
  <c r="AN1183" i="7"/>
  <c r="AI1182" i="7"/>
  <c r="AI1183" i="7" l="1"/>
  <c r="M1184" i="7"/>
  <c r="V1185" i="7"/>
  <c r="AM1184" i="7" s="1"/>
  <c r="AL1184" i="7"/>
  <c r="AC1183" i="7"/>
  <c r="AK1184" i="7"/>
  <c r="AS1183" i="7"/>
  <c r="AJ1184" i="7"/>
  <c r="AD1183" i="7"/>
  <c r="AK1185" i="7"/>
  <c r="AC1184" i="7"/>
  <c r="AL1185" i="7"/>
  <c r="AD1184" i="7"/>
  <c r="V1186" i="7"/>
  <c r="AM1185" i="7" s="1"/>
  <c r="AJ1185" i="7"/>
  <c r="AP1184" i="7"/>
  <c r="AN1184" i="7"/>
  <c r="AE1183" i="7"/>
  <c r="W1185" i="7"/>
  <c r="AO1184" i="7"/>
  <c r="AB1183" i="7"/>
  <c r="AF1184" i="7"/>
  <c r="L1184" i="7"/>
  <c r="AT1184" i="7"/>
  <c r="AG1184" i="7"/>
  <c r="U1185" i="7"/>
  <c r="M1185" i="7" s="1"/>
  <c r="N1185" i="7"/>
  <c r="AH1184" i="7"/>
  <c r="AS1184" i="7" l="1"/>
  <c r="AK1186" i="7"/>
  <c r="AL1186" i="7"/>
  <c r="AC1185" i="7"/>
  <c r="AJ1186" i="7"/>
  <c r="AD1185" i="7"/>
  <c r="V1187" i="7"/>
  <c r="AM1186" i="7" s="1"/>
  <c r="AS1185" i="7"/>
  <c r="AI1184" i="7"/>
  <c r="AH1185" i="7"/>
  <c r="AF1185" i="7"/>
  <c r="AB1184" i="7"/>
  <c r="AT1185" i="7"/>
  <c r="N1186" i="7"/>
  <c r="U1186" i="7"/>
  <c r="M1186" i="7" s="1"/>
  <c r="AG1185" i="7"/>
  <c r="L1185" i="7"/>
  <c r="AQ1184" i="7"/>
  <c r="AN1185" i="7"/>
  <c r="AO1185" i="7"/>
  <c r="W1186" i="7"/>
  <c r="AE1184" i="7"/>
  <c r="AP1185" i="7"/>
  <c r="AK1187" i="7" l="1"/>
  <c r="V1188" i="7"/>
  <c r="AC1186" i="7"/>
  <c r="AS1186" i="7"/>
  <c r="AJ1187" i="7"/>
  <c r="AL1187" i="7"/>
  <c r="AD1186" i="7"/>
  <c r="N1187" i="7"/>
  <c r="AH1186" i="7"/>
  <c r="U1187" i="7"/>
  <c r="M1187" i="7" s="1"/>
  <c r="L1186" i="7"/>
  <c r="AT1186" i="7"/>
  <c r="AB1185" i="7"/>
  <c r="AG1186" i="7"/>
  <c r="AF1186" i="7"/>
  <c r="W1187" i="7"/>
  <c r="AE1185" i="7"/>
  <c r="AO1186" i="7"/>
  <c r="AP1186" i="7"/>
  <c r="AN1186" i="7"/>
  <c r="AI1185" i="7"/>
  <c r="AQ1185" i="7"/>
  <c r="AE1186" i="7" l="1"/>
  <c r="AN1187" i="7"/>
  <c r="AO1187" i="7"/>
  <c r="AP1187" i="7"/>
  <c r="W1188" i="7"/>
  <c r="AQ1187" i="7" s="1"/>
  <c r="AQ1186" i="7"/>
  <c r="AI1186" i="7"/>
  <c r="AT1187" i="7"/>
  <c r="AF1187" i="7"/>
  <c r="L1187" i="7"/>
  <c r="AG1187" i="7"/>
  <c r="U1188" i="7"/>
  <c r="M1188" i="7" s="1"/>
  <c r="AH1187" i="7"/>
  <c r="N1188" i="7"/>
  <c r="AB1186" i="7"/>
  <c r="AM1187" i="7"/>
  <c r="V1189" i="7"/>
  <c r="AD1187" i="7"/>
  <c r="AS1187" i="7"/>
  <c r="AC1187" i="7"/>
  <c r="AK1188" i="7"/>
  <c r="AJ1188" i="7"/>
  <c r="AL1188" i="7"/>
  <c r="W1189" i="7" l="1"/>
  <c r="AQ1188" i="7" s="1"/>
  <c r="AO1188" i="7"/>
  <c r="AE1187" i="7"/>
  <c r="AP1188" i="7"/>
  <c r="AN1188" i="7"/>
  <c r="AS1188" i="7"/>
  <c r="AD1188" i="7"/>
  <c r="AM1189" i="7"/>
  <c r="AC1188" i="7"/>
  <c r="AG1188" i="7"/>
  <c r="L1188" i="7"/>
  <c r="AB1187" i="7"/>
  <c r="AT1188" i="7"/>
  <c r="AF1188" i="7"/>
  <c r="N1189" i="7"/>
  <c r="AH1188" i="7"/>
  <c r="U1189" i="7"/>
  <c r="AM1188" i="7"/>
  <c r="AI1187" i="7"/>
  <c r="AI1188" i="7" l="1"/>
  <c r="M1189" i="7"/>
  <c r="L1189" i="7"/>
  <c r="Q1190" i="7"/>
  <c r="AH1189" i="7" s="1"/>
  <c r="AI1189" i="7"/>
  <c r="P1190" i="7"/>
  <c r="AO1189" i="7" s="1"/>
  <c r="O1190" i="7"/>
  <c r="M1190" i="7" s="1"/>
  <c r="AB1188" i="7"/>
  <c r="AT1189" i="7"/>
  <c r="L1190" i="7"/>
  <c r="N1190" i="7"/>
  <c r="AQ1189" i="7"/>
  <c r="AE1188" i="7"/>
  <c r="AP1189" i="7" l="1"/>
  <c r="S1191" i="7"/>
  <c r="AR1190" i="7" s="1"/>
  <c r="R1191" i="7"/>
  <c r="X1190" i="7" s="1"/>
  <c r="K1190" i="7"/>
  <c r="J1190" i="7"/>
  <c r="N1191" i="7"/>
  <c r="AT1190" i="7"/>
  <c r="AJ1189" i="7"/>
  <c r="AK1189" i="7"/>
  <c r="AF1189" i="7"/>
  <c r="AG1189" i="7"/>
  <c r="T1191" i="7"/>
  <c r="Z1190" i="7"/>
  <c r="AL1189" i="7"/>
  <c r="AN1189" i="7"/>
  <c r="Y1190" i="7" l="1"/>
  <c r="AA1190" i="7"/>
  <c r="P1191" i="7"/>
  <c r="W1191" i="7"/>
  <c r="V1191" i="7"/>
  <c r="U1191" i="7"/>
  <c r="O1191" i="7"/>
  <c r="Q1191" i="7"/>
  <c r="V1192" i="7"/>
  <c r="AS1191" i="7" s="1"/>
  <c r="M1191" i="7" l="1"/>
  <c r="AC1191" i="7"/>
  <c r="AI1190" i="7"/>
  <c r="L1191" i="7"/>
  <c r="AB1190" i="7"/>
  <c r="AQ1190" i="7"/>
  <c r="AE1190" i="7"/>
  <c r="AK1190" i="7"/>
  <c r="AO1190" i="7"/>
  <c r="AG1190" i="7"/>
  <c r="AH1190" i="7"/>
  <c r="AL1190" i="7"/>
  <c r="AP1190" i="7"/>
  <c r="T1192" i="7"/>
  <c r="AD1191" i="7"/>
  <c r="AD1190" i="7"/>
  <c r="AS1190" i="7"/>
  <c r="AM1191" i="7"/>
  <c r="AM1190" i="7"/>
  <c r="AC1190" i="7"/>
  <c r="AT1191" i="7"/>
  <c r="J1191" i="7"/>
  <c r="R1192" i="7"/>
  <c r="AN1190" i="7"/>
  <c r="S1192" i="7"/>
  <c r="AR1191" i="7" s="1"/>
  <c r="K1191" i="7"/>
  <c r="AF1190" i="7"/>
  <c r="N1192" i="7"/>
  <c r="AJ1190" i="7"/>
  <c r="P1192" i="7" l="1"/>
  <c r="AO1191" i="7" s="1"/>
  <c r="Y1191" i="7"/>
  <c r="U1192" i="7"/>
  <c r="AB1191" i="7" s="1"/>
  <c r="Q1192" i="7"/>
  <c r="AH1191" i="7" s="1"/>
  <c r="W1192" i="7"/>
  <c r="AQ1191" i="7" s="1"/>
  <c r="X1191" i="7"/>
  <c r="AA1191" i="7"/>
  <c r="O1192" i="7"/>
  <c r="M1192" i="7" s="1"/>
  <c r="Z1191" i="7"/>
  <c r="AG1191" i="7" l="1"/>
  <c r="AK1191" i="7"/>
  <c r="K1192" i="7"/>
  <c r="AI1191" i="7"/>
  <c r="T1193" i="7"/>
  <c r="AA1192" i="7" s="1"/>
  <c r="AP1191" i="7"/>
  <c r="AL1191" i="7"/>
  <c r="AE1191" i="7"/>
  <c r="R1193" i="7"/>
  <c r="S1193" i="7"/>
  <c r="Y1192" i="7" s="1"/>
  <c r="AT1192" i="7"/>
  <c r="N1193" i="7"/>
  <c r="J1192" i="7"/>
  <c r="L1192" i="7" s="1"/>
  <c r="AJ1191" i="7"/>
  <c r="AN1191" i="7"/>
  <c r="AF1191" i="7"/>
  <c r="X1192" i="7" l="1"/>
  <c r="O1193" i="7"/>
  <c r="M1193" i="7" s="1"/>
  <c r="U1193" i="7"/>
  <c r="P1193" i="7"/>
  <c r="W1193" i="7"/>
  <c r="Q1193" i="7"/>
  <c r="AR1192" i="7"/>
  <c r="Z1192" i="7"/>
  <c r="V1193" i="7"/>
  <c r="AK1192" i="7" l="1"/>
  <c r="AO1192" i="7"/>
  <c r="AG1192" i="7"/>
  <c r="N1194" i="7"/>
  <c r="S1194" i="7"/>
  <c r="Z1193" i="7" s="1"/>
  <c r="R1194" i="7"/>
  <c r="K1193" i="7"/>
  <c r="P1194" i="7" s="1"/>
  <c r="J1193" i="7"/>
  <c r="AT1193" i="7"/>
  <c r="AJ1192" i="7"/>
  <c r="AN1192" i="7"/>
  <c r="AF1192" i="7"/>
  <c r="AI1192" i="7"/>
  <c r="L1193" i="7"/>
  <c r="AB1192" i="7"/>
  <c r="AM1192" i="7"/>
  <c r="AD1192" i="7"/>
  <c r="AS1192" i="7"/>
  <c r="AC1192" i="7"/>
  <c r="AQ1192" i="7"/>
  <c r="AE1192" i="7"/>
  <c r="T1194" i="7"/>
  <c r="AL1192" i="7"/>
  <c r="AP1192" i="7"/>
  <c r="AH1192" i="7"/>
  <c r="U1194" i="7" l="1"/>
  <c r="AI1193" i="7" s="1"/>
  <c r="V1194" i="7"/>
  <c r="AM1193" i="7" s="1"/>
  <c r="W1194" i="7"/>
  <c r="AQ1193" i="7" s="1"/>
  <c r="AK1193" i="7"/>
  <c r="AO1193" i="7"/>
  <c r="AG1193" i="7"/>
  <c r="V1195" i="7"/>
  <c r="Y1193" i="7"/>
  <c r="O1194" i="7"/>
  <c r="X1193" i="7"/>
  <c r="AA1193" i="7"/>
  <c r="Q1194" i="7"/>
  <c r="AR1193" i="7"/>
  <c r="M1194" i="7" l="1"/>
  <c r="AB1193" i="7"/>
  <c r="AC1193" i="7"/>
  <c r="AS1193" i="7"/>
  <c r="AD1193" i="7"/>
  <c r="L1194" i="7"/>
  <c r="AE1193" i="7"/>
  <c r="AN1193" i="7"/>
  <c r="N1195" i="7"/>
  <c r="S1195" i="7"/>
  <c r="Z1194" i="7" s="1"/>
  <c r="AT1194" i="7"/>
  <c r="K1194" i="7"/>
  <c r="R1195" i="7"/>
  <c r="X1194" i="7" s="1"/>
  <c r="J1194" i="7"/>
  <c r="AJ1193" i="7"/>
  <c r="AF1193" i="7"/>
  <c r="AD1194" i="7"/>
  <c r="AM1195" i="7"/>
  <c r="T1195" i="7"/>
  <c r="AA1194" i="7" s="1"/>
  <c r="AH1193" i="7"/>
  <c r="AL1193" i="7"/>
  <c r="AP1193" i="7"/>
  <c r="AC1194" i="7"/>
  <c r="AS1194" i="7"/>
  <c r="AM1194" i="7"/>
  <c r="W1195" i="7" l="1"/>
  <c r="P1195" i="7"/>
  <c r="U1195" i="7"/>
  <c r="O1195" i="7"/>
  <c r="AB1195" i="7"/>
  <c r="AC1195" i="7"/>
  <c r="Q1195" i="7"/>
  <c r="AR1194" i="7"/>
  <c r="AS1195" i="7"/>
  <c r="AE1195" i="7"/>
  <c r="AD1195" i="7"/>
  <c r="Y1194" i="7"/>
  <c r="M1195" i="7" l="1"/>
  <c r="X1195" i="7"/>
  <c r="Y1195" i="7"/>
  <c r="AT1195" i="7"/>
  <c r="N1196" i="7"/>
  <c r="K1195" i="7"/>
  <c r="J1195" i="7"/>
  <c r="Q1196" i="7" s="1"/>
  <c r="AJ1194" i="7"/>
  <c r="AN1194" i="7"/>
  <c r="AF1194" i="7"/>
  <c r="L1196" i="7"/>
  <c r="AI1195" i="7"/>
  <c r="AI1194" i="7"/>
  <c r="AB1194" i="7"/>
  <c r="AA1195" i="7"/>
  <c r="Z1195" i="7"/>
  <c r="AH1194" i="7"/>
  <c r="AL1194" i="7"/>
  <c r="AP1194" i="7"/>
  <c r="AO1194" i="7"/>
  <c r="AR1195" i="7"/>
  <c r="AK1194" i="7"/>
  <c r="AG1194" i="7"/>
  <c r="AQ1195" i="7"/>
  <c r="AE1194" i="7"/>
  <c r="AQ1194" i="7"/>
  <c r="L1195" i="7" l="1"/>
  <c r="O1196" i="7"/>
  <c r="T1197" i="7"/>
  <c r="AL1195" i="7"/>
  <c r="P1196" i="7"/>
  <c r="AP1195" i="7"/>
  <c r="AH1195" i="7"/>
  <c r="AN1195" i="7" l="1"/>
  <c r="M1196" i="7"/>
  <c r="AF1195" i="7"/>
  <c r="AJ1195" i="7"/>
  <c r="N1197" i="7"/>
  <c r="R1197" i="7"/>
  <c r="X1196" i="7" s="1"/>
  <c r="S1197" i="7"/>
  <c r="AR1196" i="7" s="1"/>
  <c r="AT1196" i="7"/>
  <c r="AO1195" i="7"/>
  <c r="AK1195" i="7"/>
  <c r="AG1195" i="7"/>
  <c r="K1196" i="7"/>
  <c r="J1196" i="7"/>
  <c r="AA1196" i="7"/>
  <c r="V1198" i="7" l="1"/>
  <c r="AC1197" i="7" s="1"/>
  <c r="Z1196" i="7"/>
  <c r="Y1196" i="7"/>
  <c r="Q1197" i="7"/>
  <c r="AP1196" i="7" s="1"/>
  <c r="U1197" i="7"/>
  <c r="O1197" i="7"/>
  <c r="V1197" i="7"/>
  <c r="P1197" i="7"/>
  <c r="W1197" i="7"/>
  <c r="M1197" i="7" l="1"/>
  <c r="N1198" i="7" s="1"/>
  <c r="AS1197" i="7"/>
  <c r="AD1197" i="7"/>
  <c r="AH1196" i="7"/>
  <c r="AL1196" i="7"/>
  <c r="T1198" i="7"/>
  <c r="AA1197" i="7" s="1"/>
  <c r="AQ1196" i="7"/>
  <c r="AE1196" i="7"/>
  <c r="AN1196" i="7"/>
  <c r="AF1196" i="7"/>
  <c r="R1198" i="7"/>
  <c r="AJ1196" i="7"/>
  <c r="AT1197" i="7"/>
  <c r="K1197" i="7"/>
  <c r="S1198" i="7"/>
  <c r="Y1197" i="7" s="1"/>
  <c r="J1197" i="7"/>
  <c r="AO1196" i="7"/>
  <c r="AG1196" i="7"/>
  <c r="AK1196" i="7"/>
  <c r="L1197" i="7"/>
  <c r="AB1196" i="7"/>
  <c r="AI1196" i="7"/>
  <c r="AM1197" i="7"/>
  <c r="AD1196" i="7"/>
  <c r="AS1196" i="7"/>
  <c r="AC1196" i="7"/>
  <c r="AM1196" i="7"/>
  <c r="AR1197" i="7" l="1"/>
  <c r="Q1198" i="7"/>
  <c r="T1199" i="7" s="1"/>
  <c r="AA1198" i="7" s="1"/>
  <c r="P1198" i="7"/>
  <c r="AO1197" i="7" s="1"/>
  <c r="X1197" i="7"/>
  <c r="U1198" i="7"/>
  <c r="Z1197" i="7"/>
  <c r="W1198" i="7"/>
  <c r="O1198" i="7"/>
  <c r="M1198" i="7" s="1"/>
  <c r="AG1197" i="7" l="1"/>
  <c r="AP1197" i="7"/>
  <c r="AH1197" i="7"/>
  <c r="AL1197" i="7"/>
  <c r="AK1197" i="7"/>
  <c r="J1198" i="7"/>
  <c r="N1199" i="7"/>
  <c r="S1199" i="7"/>
  <c r="Y1198" i="7" s="1"/>
  <c r="AT1198" i="7"/>
  <c r="R1199" i="7"/>
  <c r="K1198" i="7"/>
  <c r="AN1197" i="7"/>
  <c r="AJ1197" i="7"/>
  <c r="AF1197" i="7"/>
  <c r="AB1197" i="7"/>
  <c r="AI1197" i="7"/>
  <c r="AE1197" i="7"/>
  <c r="AQ1197" i="7"/>
  <c r="L1198" i="7" l="1"/>
  <c r="O1199" i="7"/>
  <c r="M1199" i="7" s="1"/>
  <c r="X1198" i="7"/>
  <c r="P1199" i="7"/>
  <c r="Q1199" i="7"/>
  <c r="W1199" i="7"/>
  <c r="Z1198" i="7"/>
  <c r="AR1198" i="7"/>
  <c r="U1199" i="7"/>
  <c r="V1199" i="7"/>
  <c r="T1200" i="7" l="1"/>
  <c r="AL1198" i="7"/>
  <c r="AP1198" i="7"/>
  <c r="AH1198" i="7"/>
  <c r="AB1198" i="7"/>
  <c r="L1199" i="7"/>
  <c r="AI1198" i="7"/>
  <c r="AM1198" i="7"/>
  <c r="AD1198" i="7"/>
  <c r="AC1198" i="7"/>
  <c r="AS1198" i="7"/>
  <c r="S1200" i="7"/>
  <c r="Y1199" i="7" s="1"/>
  <c r="AK1198" i="7"/>
  <c r="AG1198" i="7"/>
  <c r="AO1198" i="7"/>
  <c r="AE1198" i="7"/>
  <c r="AQ1198" i="7"/>
  <c r="K1199" i="7"/>
  <c r="R1200" i="7"/>
  <c r="J1199" i="7"/>
  <c r="W1200" i="7" s="1"/>
  <c r="AT1199" i="7"/>
  <c r="N1200" i="7"/>
  <c r="AJ1198" i="7"/>
  <c r="AN1198" i="7"/>
  <c r="AF1198" i="7"/>
  <c r="V1200" i="7" l="1"/>
  <c r="Q1200" i="7"/>
  <c r="AL1199" i="7" s="1"/>
  <c r="AE1199" i="7"/>
  <c r="AQ1199" i="7"/>
  <c r="Z1199" i="7"/>
  <c r="U1200" i="7"/>
  <c r="P1200" i="7"/>
  <c r="O1200" i="7"/>
  <c r="AD1199" i="7"/>
  <c r="AS1199" i="7"/>
  <c r="AC1199" i="7"/>
  <c r="V1201" i="7"/>
  <c r="AC1200" i="7" s="1"/>
  <c r="X1199" i="7"/>
  <c r="AR1199" i="7"/>
  <c r="AM1199" i="7"/>
  <c r="AA1199" i="7"/>
  <c r="M1200" i="7" l="1"/>
  <c r="AP1199" i="7"/>
  <c r="AH1199" i="7"/>
  <c r="T1201" i="7"/>
  <c r="AO1199" i="7"/>
  <c r="AG1199" i="7"/>
  <c r="AK1199" i="7"/>
  <c r="AA1200" i="7"/>
  <c r="AM1200" i="7"/>
  <c r="L1200" i="7"/>
  <c r="AB1199" i="7"/>
  <c r="AI1199" i="7"/>
  <c r="AS1200" i="7"/>
  <c r="AD1200" i="7"/>
  <c r="J1200" i="7"/>
  <c r="N1201" i="7"/>
  <c r="AT1200" i="7"/>
  <c r="R1201" i="7"/>
  <c r="S1201" i="7"/>
  <c r="K1200" i="7"/>
  <c r="AJ1199" i="7"/>
  <c r="AF1199" i="7"/>
  <c r="AN1199" i="7"/>
  <c r="Q1201" i="7" l="1"/>
  <c r="P1201" i="7"/>
  <c r="AK1200" i="7" s="1"/>
  <c r="W1201" i="7"/>
  <c r="U1201" i="7"/>
  <c r="Y1200" i="7"/>
  <c r="Z1200" i="7"/>
  <c r="AH1200" i="7"/>
  <c r="T1202" i="7"/>
  <c r="AP1200" i="7"/>
  <c r="AL1200" i="7"/>
  <c r="X1200" i="7"/>
  <c r="AR1200" i="7"/>
  <c r="O1201" i="7"/>
  <c r="M1201" i="7" s="1"/>
  <c r="AG1200" i="7" l="1"/>
  <c r="AO1200" i="7"/>
  <c r="AI1200" i="7"/>
  <c r="AB1200" i="7"/>
  <c r="AQ1200" i="7"/>
  <c r="AE1200" i="7"/>
  <c r="AA1201" i="7"/>
  <c r="AT1201" i="7"/>
  <c r="K1201" i="7"/>
  <c r="N1202" i="7"/>
  <c r="S1202" i="7"/>
  <c r="J1201" i="7"/>
  <c r="R1202" i="7"/>
  <c r="AJ1200" i="7"/>
  <c r="AN1200" i="7"/>
  <c r="AF1200" i="7"/>
  <c r="L1201" i="7" l="1"/>
  <c r="P1202" i="7"/>
  <c r="AK1201" i="7" s="1"/>
  <c r="Q1202" i="7"/>
  <c r="AH1201" i="7" s="1"/>
  <c r="U1202" i="7"/>
  <c r="X1201" i="7"/>
  <c r="V1202" i="7"/>
  <c r="O1202" i="7"/>
  <c r="M1202" i="7" s="1"/>
  <c r="Y1201" i="7"/>
  <c r="AR1201" i="7"/>
  <c r="Z1201" i="7"/>
  <c r="W1202" i="7"/>
  <c r="AL1201" i="7" l="1"/>
  <c r="AO1201" i="7"/>
  <c r="T1203" i="7"/>
  <c r="AP1201" i="7"/>
  <c r="AG1201" i="7"/>
  <c r="AT1202" i="7"/>
  <c r="N1203" i="7"/>
  <c r="J1202" i="7"/>
  <c r="S1203" i="7"/>
  <c r="Y1202" i="7" s="1"/>
  <c r="R1203" i="7"/>
  <c r="X1202" i="7" s="1"/>
  <c r="K1202" i="7"/>
  <c r="AJ1201" i="7"/>
  <c r="AN1201" i="7"/>
  <c r="AF1201" i="7"/>
  <c r="AM1201" i="7"/>
  <c r="AD1201" i="7"/>
  <c r="AC1201" i="7"/>
  <c r="AS1201" i="7"/>
  <c r="AA1202" i="7"/>
  <c r="L1202" i="7"/>
  <c r="AB1201" i="7"/>
  <c r="AI1201" i="7"/>
  <c r="AE1201" i="7"/>
  <c r="AQ1201" i="7"/>
  <c r="P1203" i="7" l="1"/>
  <c r="AK1202" i="7" s="1"/>
  <c r="V1203" i="7"/>
  <c r="AM1202" i="7" s="1"/>
  <c r="U1203" i="7"/>
  <c r="AI1202" i="7" s="1"/>
  <c r="W1203" i="7"/>
  <c r="AE1202" i="7" s="1"/>
  <c r="Q1203" i="7"/>
  <c r="AL1202" i="7" s="1"/>
  <c r="AR1202" i="7"/>
  <c r="Z1202" i="7"/>
  <c r="O1203" i="7"/>
  <c r="M1203" i="7" s="1"/>
  <c r="AO1202" i="7" l="1"/>
  <c r="AG1202" i="7"/>
  <c r="AS1202" i="7"/>
  <c r="AC1202" i="7"/>
  <c r="AD1202" i="7"/>
  <c r="L1203" i="7"/>
  <c r="AQ1202" i="7"/>
  <c r="AB1202" i="7"/>
  <c r="AP1202" i="7"/>
  <c r="AH1202" i="7"/>
  <c r="T1204" i="7"/>
  <c r="AA1203" i="7" s="1"/>
  <c r="R1204" i="7"/>
  <c r="X1203" i="7" s="1"/>
  <c r="N1204" i="7"/>
  <c r="S1204" i="7"/>
  <c r="AT1203" i="7"/>
  <c r="J1203" i="7"/>
  <c r="K1203" i="7"/>
  <c r="AF1202" i="7"/>
  <c r="AN1202" i="7"/>
  <c r="AJ1202" i="7"/>
  <c r="Q1204" i="7" l="1"/>
  <c r="AR1203" i="7"/>
  <c r="Z1203" i="7"/>
  <c r="Y1203" i="7"/>
  <c r="T1205" i="7"/>
  <c r="AA1204" i="7" s="1"/>
  <c r="AP1203" i="7"/>
  <c r="AH1203" i="7"/>
  <c r="AL1203" i="7"/>
  <c r="V1204" i="7"/>
  <c r="P1204" i="7"/>
  <c r="O1204" i="7"/>
  <c r="M1204" i="7" s="1"/>
  <c r="W1204" i="7"/>
  <c r="U1204" i="7"/>
  <c r="AO1203" i="7" l="1"/>
  <c r="AK1203" i="7"/>
  <c r="AG1203" i="7"/>
  <c r="L1204" i="7"/>
  <c r="AB1203" i="7"/>
  <c r="AI1203" i="7"/>
  <c r="AE1203" i="7"/>
  <c r="AQ1203" i="7"/>
  <c r="AD1203" i="7"/>
  <c r="AS1203" i="7"/>
  <c r="AM1203" i="7"/>
  <c r="AC1203" i="7"/>
  <c r="K1204" i="7"/>
  <c r="N1205" i="7"/>
  <c r="J1204" i="7"/>
  <c r="R1205" i="7"/>
  <c r="S1205" i="7"/>
  <c r="AT1204" i="7"/>
  <c r="AN1203" i="7"/>
  <c r="AF1203" i="7"/>
  <c r="AJ1203" i="7"/>
  <c r="Q1205" i="7" l="1"/>
  <c r="AP1204" i="7" s="1"/>
  <c r="Z1204" i="7"/>
  <c r="U1206" i="7"/>
  <c r="O1205" i="7"/>
  <c r="M1205" i="7" s="1"/>
  <c r="U1205" i="7"/>
  <c r="Y1204" i="7"/>
  <c r="W1205" i="7"/>
  <c r="AR1204" i="7"/>
  <c r="X1204" i="7"/>
  <c r="P1205" i="7"/>
  <c r="V1205" i="7"/>
  <c r="AL1204" i="7" l="1"/>
  <c r="AH1204" i="7"/>
  <c r="T1206" i="7"/>
  <c r="AA1205" i="7" s="1"/>
  <c r="AE1204" i="7"/>
  <c r="AQ1204" i="7"/>
  <c r="AI1205" i="7"/>
  <c r="L1205" i="7"/>
  <c r="AB1204" i="7"/>
  <c r="AI1204" i="7"/>
  <c r="AN1204" i="7"/>
  <c r="R1206" i="7"/>
  <c r="X1205" i="7" s="1"/>
  <c r="AT1205" i="7"/>
  <c r="J1205" i="7"/>
  <c r="K1205" i="7"/>
  <c r="S1206" i="7"/>
  <c r="N1206" i="7"/>
  <c r="AJ1204" i="7"/>
  <c r="AF1204" i="7"/>
  <c r="AD1204" i="7"/>
  <c r="AS1204" i="7"/>
  <c r="AC1204" i="7"/>
  <c r="AM1204" i="7"/>
  <c r="AG1204" i="7"/>
  <c r="AK1204" i="7"/>
  <c r="AO1204" i="7"/>
  <c r="AB1205" i="7"/>
  <c r="V1206" i="7" l="1"/>
  <c r="Q1206" i="7"/>
  <c r="T1207" i="7" s="1"/>
  <c r="AA1206" i="7" s="1"/>
  <c r="P1206" i="7"/>
  <c r="AO1205" i="7" s="1"/>
  <c r="W1206" i="7"/>
  <c r="O1206" i="7"/>
  <c r="M1206" i="7" s="1"/>
  <c r="AR1205" i="7"/>
  <c r="Z1205" i="7"/>
  <c r="AL1205" i="7"/>
  <c r="AH1205" i="7"/>
  <c r="AP1205" i="7"/>
  <c r="AD1205" i="7"/>
  <c r="AC1205" i="7"/>
  <c r="AS1205" i="7"/>
  <c r="AM1205" i="7"/>
  <c r="Y1205" i="7"/>
  <c r="AK1205" i="7" l="1"/>
  <c r="AG1205" i="7"/>
  <c r="AD1207" i="7"/>
  <c r="AE1207" i="7"/>
  <c r="J1206" i="7"/>
  <c r="K1206" i="7"/>
  <c r="R1207" i="7"/>
  <c r="AT1206" i="7"/>
  <c r="N1207" i="7"/>
  <c r="S1207" i="7"/>
  <c r="Y1206" i="7" s="1"/>
  <c r="AJ1205" i="7"/>
  <c r="AN1205" i="7"/>
  <c r="AF1205" i="7"/>
  <c r="AE1205" i="7"/>
  <c r="AQ1205" i="7"/>
  <c r="Q1207" i="7" l="1"/>
  <c r="AP1206" i="7" s="1"/>
  <c r="L1206" i="7"/>
  <c r="AC1207" i="7"/>
  <c r="AB1207" i="7"/>
  <c r="X1206" i="7"/>
  <c r="Z1207" i="7"/>
  <c r="AA1207" i="7"/>
  <c r="AH1206" i="7"/>
  <c r="AL1206" i="7"/>
  <c r="W1207" i="7"/>
  <c r="V1207" i="7"/>
  <c r="O1207" i="7"/>
  <c r="U1207" i="7"/>
  <c r="P1207" i="7"/>
  <c r="AS1207" i="7"/>
  <c r="AR1206" i="7"/>
  <c r="Z1206" i="7"/>
  <c r="M1207" i="7" l="1"/>
  <c r="AO1207" i="7"/>
  <c r="AQ1207" i="7"/>
  <c r="AN1207" i="7"/>
  <c r="AP1207" i="7"/>
  <c r="AE1206" i="7"/>
  <c r="AQ1206" i="7"/>
  <c r="AR1207" i="7"/>
  <c r="AG1206" i="7"/>
  <c r="AK1206" i="7"/>
  <c r="AO1206" i="7"/>
  <c r="AH1207" i="7"/>
  <c r="L1208" i="7"/>
  <c r="AI1207" i="7"/>
  <c r="AG1207" i="7"/>
  <c r="L1207" i="7"/>
  <c r="AF1207" i="7"/>
  <c r="AI1206" i="7"/>
  <c r="AB1206" i="7"/>
  <c r="K1207" i="7"/>
  <c r="K1208" i="7" s="1"/>
  <c r="K1209" i="7" s="1"/>
  <c r="K1210" i="7" s="1"/>
  <c r="K1211" i="7" s="1"/>
  <c r="K1212" i="7" s="1"/>
  <c r="K1213" i="7" s="1"/>
  <c r="K1214" i="7" s="1"/>
  <c r="K1215" i="7" s="1"/>
  <c r="K1216" i="7" s="1"/>
  <c r="K1217" i="7" s="1"/>
  <c r="K1218" i="7" s="1"/>
  <c r="K1219" i="7" s="1"/>
  <c r="Y1207" i="7"/>
  <c r="N1208" i="7"/>
  <c r="J1207" i="7"/>
  <c r="J1208" i="7" s="1"/>
  <c r="X1207" i="7"/>
  <c r="AT1207" i="7"/>
  <c r="AF1206" i="7"/>
  <c r="AJ1206" i="7"/>
  <c r="AN1206" i="7"/>
  <c r="AM1206" i="7"/>
  <c r="AK1207" i="7"/>
  <c r="AJ1207" i="7"/>
  <c r="AM1207" i="7"/>
  <c r="AL1207" i="7"/>
  <c r="AD1206" i="7"/>
  <c r="AC1206" i="7"/>
  <c r="AS1206" i="7"/>
  <c r="V1209" i="7" l="1"/>
  <c r="J1209" i="7"/>
  <c r="J1210" i="7" s="1"/>
  <c r="J1211" i="7" s="1"/>
  <c r="J1212" i="7" s="1"/>
  <c r="J1213" i="7" s="1"/>
  <c r="J1214" i="7" s="1"/>
  <c r="J1215" i="7" s="1"/>
  <c r="J1216" i="7" s="1"/>
  <c r="J1217" i="7" s="1"/>
  <c r="J1218" i="7" s="1"/>
  <c r="J1219" i="7" s="1"/>
  <c r="U1209" i="7"/>
  <c r="M1209" i="7" s="1"/>
  <c r="W1209" i="7"/>
  <c r="AE1208" i="7" l="1"/>
  <c r="AN1209" i="7"/>
  <c r="AO1209" i="7"/>
  <c r="W1210" i="7"/>
  <c r="AQ1208" i="7"/>
  <c r="AP1209" i="7"/>
  <c r="N1210" i="7"/>
  <c r="AB1208" i="7"/>
  <c r="AF1209" i="7"/>
  <c r="U1210" i="7"/>
  <c r="AG1209" i="7"/>
  <c r="L1209" i="7"/>
  <c r="AI1208" i="7"/>
  <c r="AH1209" i="7"/>
  <c r="AT1209" i="7"/>
  <c r="AL1209" i="7"/>
  <c r="AK1209" i="7"/>
  <c r="AS1208" i="7"/>
  <c r="AM1208" i="7"/>
  <c r="AC1208" i="7"/>
  <c r="AD1208" i="7"/>
  <c r="AJ1209" i="7"/>
  <c r="V1210" i="7"/>
  <c r="AM1209" i="7" s="1"/>
  <c r="M1210" i="7" l="1"/>
  <c r="AP1210" i="7"/>
  <c r="W1211" i="7"/>
  <c r="AO1210" i="7"/>
  <c r="AN1210" i="7"/>
  <c r="AE1209" i="7"/>
  <c r="AG1210" i="7"/>
  <c r="AF1210" i="7"/>
  <c r="N1211" i="7"/>
  <c r="L1210" i="7"/>
  <c r="AH1210" i="7"/>
  <c r="AB1209" i="7"/>
  <c r="AT1210" i="7"/>
  <c r="U1211" i="7"/>
  <c r="AQ1209" i="7"/>
  <c r="AS1209" i="7"/>
  <c r="AD1209" i="7"/>
  <c r="AJ1210" i="7"/>
  <c r="AK1210" i="7"/>
  <c r="AC1209" i="7"/>
  <c r="V1211" i="7"/>
  <c r="AM1210" i="7" s="1"/>
  <c r="AL1210" i="7"/>
  <c r="AI1209" i="7"/>
  <c r="AI1210" i="7" l="1"/>
  <c r="M1211" i="7"/>
  <c r="AK1211" i="7"/>
  <c r="AS1210" i="7"/>
  <c r="AL1211" i="7"/>
  <c r="AD1210" i="7"/>
  <c r="AC1210" i="7"/>
  <c r="AJ1211" i="7"/>
  <c r="V1212" i="7"/>
  <c r="AM1211" i="7" s="1"/>
  <c r="AF1211" i="7"/>
  <c r="AG1211" i="7"/>
  <c r="AH1211" i="7"/>
  <c r="L1211" i="7"/>
  <c r="N1212" i="7"/>
  <c r="AT1211" i="7"/>
  <c r="U1212" i="7"/>
  <c r="M1212" i="7" s="1"/>
  <c r="AB1210" i="7"/>
  <c r="AQ1210" i="7"/>
  <c r="W1212" i="7"/>
  <c r="AQ1211" i="7" s="1"/>
  <c r="AO1211" i="7"/>
  <c r="AP1211" i="7"/>
  <c r="AE1210" i="7"/>
  <c r="AN1211" i="7"/>
  <c r="AJ1212" i="7" l="1"/>
  <c r="AD1211" i="7"/>
  <c r="V1213" i="7"/>
  <c r="AM1212" i="7" s="1"/>
  <c r="AL1212" i="7"/>
  <c r="AK1212" i="7"/>
  <c r="AS1211" i="7"/>
  <c r="AC1211" i="7"/>
  <c r="AH1212" i="7"/>
  <c r="L1212" i="7"/>
  <c r="AB1211" i="7"/>
  <c r="AG1212" i="7"/>
  <c r="AF1212" i="7"/>
  <c r="AT1212" i="7"/>
  <c r="U1213" i="7"/>
  <c r="M1213" i="7" s="1"/>
  <c r="N1213" i="7"/>
  <c r="AN1212" i="7"/>
  <c r="AE1211" i="7"/>
  <c r="AP1212" i="7"/>
  <c r="AO1212" i="7"/>
  <c r="W1213" i="7"/>
  <c r="AI1211" i="7"/>
  <c r="L1213" i="7" l="1"/>
  <c r="AH1213" i="7"/>
  <c r="AG1213" i="7"/>
  <c r="AT1213" i="7"/>
  <c r="U1214" i="7"/>
  <c r="M1214" i="7" s="1"/>
  <c r="AB1212" i="7"/>
  <c r="AF1213" i="7"/>
  <c r="N1214" i="7"/>
  <c r="AS1212" i="7"/>
  <c r="AJ1213" i="7"/>
  <c r="AC1212" i="7"/>
  <c r="V1214" i="7"/>
  <c r="AK1213" i="7"/>
  <c r="AL1213" i="7"/>
  <c r="AD1212" i="7"/>
  <c r="AE1212" i="7"/>
  <c r="W1214" i="7"/>
  <c r="AQ1213" i="7" s="1"/>
  <c r="AO1213" i="7"/>
  <c r="AN1213" i="7"/>
  <c r="AP1213" i="7"/>
  <c r="AQ1212" i="7"/>
  <c r="AI1212" i="7"/>
  <c r="AL1214" i="7" l="1"/>
  <c r="V1215" i="7"/>
  <c r="AM1214" i="7" s="1"/>
  <c r="AK1214" i="7"/>
  <c r="AS1213" i="7"/>
  <c r="AD1213" i="7"/>
  <c r="AJ1214" i="7"/>
  <c r="AC1213" i="7"/>
  <c r="U1215" i="7"/>
  <c r="M1215" i="7" s="1"/>
  <c r="AB1213" i="7"/>
  <c r="N1215" i="7"/>
  <c r="AG1214" i="7"/>
  <c r="AT1214" i="7"/>
  <c r="L1214" i="7"/>
  <c r="AH1214" i="7"/>
  <c r="AF1214" i="7"/>
  <c r="AO1214" i="7"/>
  <c r="AP1214" i="7"/>
  <c r="AE1213" i="7"/>
  <c r="AN1214" i="7"/>
  <c r="W1215" i="7"/>
  <c r="AQ1214" i="7" s="1"/>
  <c r="AM1213" i="7"/>
  <c r="AI1213" i="7"/>
  <c r="AO1215" i="7" l="1"/>
  <c r="AE1214" i="7"/>
  <c r="AN1215" i="7"/>
  <c r="W1216" i="7"/>
  <c r="AP1215" i="7"/>
  <c r="AL1215" i="7"/>
  <c r="AS1214" i="7"/>
  <c r="AC1214" i="7"/>
  <c r="AJ1215" i="7"/>
  <c r="AD1214" i="7"/>
  <c r="V1216" i="7"/>
  <c r="AM1215" i="7" s="1"/>
  <c r="AK1215" i="7"/>
  <c r="AI1214" i="7"/>
  <c r="AF1215" i="7"/>
  <c r="N1216" i="7"/>
  <c r="AG1215" i="7"/>
  <c r="AB1214" i="7"/>
  <c r="L1215" i="7"/>
  <c r="AH1215" i="7"/>
  <c r="AT1215" i="7"/>
  <c r="U1216" i="7"/>
  <c r="M1216" i="7" s="1"/>
  <c r="AI1215" i="7" l="1"/>
  <c r="AT1216" i="7"/>
  <c r="N1217" i="7"/>
  <c r="AB1215" i="7"/>
  <c r="L1216" i="7"/>
  <c r="AF1216" i="7"/>
  <c r="AG1216" i="7"/>
  <c r="U1217" i="7"/>
  <c r="M1217" i="7" s="1"/>
  <c r="AH1216" i="7"/>
  <c r="AQ1215" i="7"/>
  <c r="AE1215" i="7"/>
  <c r="W1217" i="7"/>
  <c r="AQ1216" i="7" s="1"/>
  <c r="AO1216" i="7"/>
  <c r="AN1216" i="7"/>
  <c r="AP1216" i="7"/>
  <c r="AD1215" i="7"/>
  <c r="AC1215" i="7"/>
  <c r="AL1216" i="7"/>
  <c r="AJ1216" i="7"/>
  <c r="V1217" i="7"/>
  <c r="AM1216" i="7" s="1"/>
  <c r="AK1216" i="7"/>
  <c r="AS1215" i="7"/>
  <c r="AI1216" i="7" l="1"/>
  <c r="AF1217" i="7"/>
  <c r="AB1216" i="7"/>
  <c r="AT1217" i="7"/>
  <c r="L1217" i="7"/>
  <c r="N1218" i="7"/>
  <c r="AH1217" i="7"/>
  <c r="U1218" i="7"/>
  <c r="M1218" i="7" s="1"/>
  <c r="AG1217" i="7"/>
  <c r="AC1216" i="7"/>
  <c r="AK1217" i="7"/>
  <c r="V1218" i="7"/>
  <c r="AL1217" i="7"/>
  <c r="AS1216" i="7"/>
  <c r="AD1216" i="7"/>
  <c r="AJ1217" i="7"/>
  <c r="W1218" i="7"/>
  <c r="AO1217" i="7"/>
  <c r="AN1217" i="7"/>
  <c r="AE1216" i="7"/>
  <c r="AP1217" i="7"/>
  <c r="AT1218" i="7" l="1"/>
  <c r="AF1218" i="7"/>
  <c r="L1218" i="7"/>
  <c r="AH1218" i="7"/>
  <c r="AB1217" i="7"/>
  <c r="N1219" i="7"/>
  <c r="AG1218" i="7"/>
  <c r="U1219" i="7"/>
  <c r="M1219" i="7" s="1"/>
  <c r="AJ1218" i="7"/>
  <c r="AC1217" i="7"/>
  <c r="AD1217" i="7"/>
  <c r="AS1217" i="7"/>
  <c r="AK1218" i="7"/>
  <c r="V1219" i="7"/>
  <c r="AL1218" i="7"/>
  <c r="AO1218" i="7"/>
  <c r="AN1218" i="7"/>
  <c r="AE1217" i="7"/>
  <c r="AP1218" i="7"/>
  <c r="W1219" i="7"/>
  <c r="AQ1217" i="7"/>
  <c r="AM1217" i="7"/>
  <c r="AI1217" i="7"/>
  <c r="L1220" i="7" l="1"/>
  <c r="P1220" i="7"/>
  <c r="AO1219" i="7" s="1"/>
  <c r="N1220" i="7"/>
  <c r="O1220" i="7"/>
  <c r="L1219" i="7"/>
  <c r="AB1218" i="7"/>
  <c r="AT1219" i="7"/>
  <c r="Q1220" i="7"/>
  <c r="AH1219" i="7" s="1"/>
  <c r="AI1219" i="7"/>
  <c r="AQ1219" i="7"/>
  <c r="AE1218" i="7"/>
  <c r="AS1218" i="7"/>
  <c r="AM1219" i="7"/>
  <c r="AC1218" i="7"/>
  <c r="AD1218" i="7"/>
  <c r="AQ1218" i="7"/>
  <c r="AM1218" i="7"/>
  <c r="AI1218" i="7"/>
  <c r="AN1219" i="7" l="1"/>
  <c r="M1220" i="7"/>
  <c r="N1221" i="7" s="1"/>
  <c r="AK1219" i="7"/>
  <c r="AL1219" i="7"/>
  <c r="AP1219" i="7"/>
  <c r="R1221" i="7"/>
  <c r="X1220" i="7" s="1"/>
  <c r="S1221" i="7"/>
  <c r="AR1220" i="7" s="1"/>
  <c r="AT1220" i="7"/>
  <c r="K1220" i="7"/>
  <c r="Q1221" i="7" s="1"/>
  <c r="J1220" i="7"/>
  <c r="AF1219" i="7"/>
  <c r="AG1219" i="7"/>
  <c r="AJ1219" i="7"/>
  <c r="T1221" i="7"/>
  <c r="Z1220" i="7" l="1"/>
  <c r="U1221" i="7"/>
  <c r="O1221" i="7"/>
  <c r="M1221" i="7" s="1"/>
  <c r="P1221" i="7"/>
  <c r="V1221" i="7"/>
  <c r="W1221" i="7"/>
  <c r="AP1220" i="7"/>
  <c r="AH1220" i="7"/>
  <c r="T1222" i="7"/>
  <c r="AL1220" i="7"/>
  <c r="AA1220" i="7"/>
  <c r="Y1220" i="7"/>
  <c r="V1222" i="7"/>
  <c r="AS1221" i="7" s="1"/>
  <c r="AC1221" i="7" l="1"/>
  <c r="AE1220" i="7"/>
  <c r="AQ1220" i="7"/>
  <c r="AS1220" i="7"/>
  <c r="AM1221" i="7"/>
  <c r="AD1220" i="7"/>
  <c r="AM1220" i="7"/>
  <c r="AC1220" i="7"/>
  <c r="AG1220" i="7"/>
  <c r="AK1220" i="7"/>
  <c r="AO1220" i="7"/>
  <c r="AA1221" i="7"/>
  <c r="R1222" i="7"/>
  <c r="X1221" i="7" s="1"/>
  <c r="AN1220" i="7"/>
  <c r="J1221" i="7"/>
  <c r="S1222" i="7"/>
  <c r="N1222" i="7"/>
  <c r="AF1220" i="7"/>
  <c r="AT1221" i="7"/>
  <c r="K1221" i="7"/>
  <c r="AJ1220" i="7"/>
  <c r="AD1221" i="7"/>
  <c r="L1221" i="7"/>
  <c r="AI1220" i="7"/>
  <c r="AB1220" i="7"/>
  <c r="Z1221" i="7" l="1"/>
  <c r="U1222" i="7"/>
  <c r="W1222" i="7"/>
  <c r="Y1221" i="7"/>
  <c r="O1222" i="7"/>
  <c r="P1222" i="7"/>
  <c r="AR1221" i="7"/>
  <c r="Q1222" i="7"/>
  <c r="M1222" i="7" l="1"/>
  <c r="AP1221" i="7"/>
  <c r="T1223" i="7"/>
  <c r="AA1222" i="7" s="1"/>
  <c r="AH1221" i="7"/>
  <c r="AL1221" i="7"/>
  <c r="AK1221" i="7"/>
  <c r="AG1221" i="7"/>
  <c r="AO1221" i="7"/>
  <c r="AB1221" i="7"/>
  <c r="AI1221" i="7"/>
  <c r="AE1221" i="7"/>
  <c r="AQ1221" i="7"/>
  <c r="AN1221" i="7"/>
  <c r="R1223" i="7"/>
  <c r="AT1222" i="7"/>
  <c r="K1222" i="7"/>
  <c r="Q1223" i="7" s="1"/>
  <c r="S1223" i="7"/>
  <c r="Z1222" i="7" s="1"/>
  <c r="J1222" i="7"/>
  <c r="N1223" i="7"/>
  <c r="AF1221" i="7"/>
  <c r="AJ1221" i="7"/>
  <c r="T1224" i="7" l="1"/>
  <c r="AA1223" i="7" s="1"/>
  <c r="AL1222" i="7"/>
  <c r="AP1222" i="7"/>
  <c r="AH1222" i="7"/>
  <c r="AR1222" i="7"/>
  <c r="L1222" i="7"/>
  <c r="V1223" i="7"/>
  <c r="U1223" i="7"/>
  <c r="O1223" i="7"/>
  <c r="Y1222" i="7"/>
  <c r="P1223" i="7"/>
  <c r="X1222" i="7"/>
  <c r="W1223" i="7"/>
  <c r="M1223" i="7" l="1"/>
  <c r="N1224" i="7" s="1"/>
  <c r="S1224" i="7"/>
  <c r="Y1223" i="7" s="1"/>
  <c r="R1224" i="7"/>
  <c r="AT1223" i="7"/>
  <c r="J1223" i="7"/>
  <c r="K1223" i="7"/>
  <c r="Q1224" i="7" s="1"/>
  <c r="AJ1222" i="7"/>
  <c r="AF1222" i="7"/>
  <c r="AN1222" i="7"/>
  <c r="AE1222" i="7"/>
  <c r="AQ1222" i="7"/>
  <c r="AK1222" i="7"/>
  <c r="AO1222" i="7"/>
  <c r="AG1222" i="7"/>
  <c r="L1223" i="7"/>
  <c r="AB1222" i="7"/>
  <c r="AI1222" i="7"/>
  <c r="AD1222" i="7"/>
  <c r="AM1222" i="7"/>
  <c r="AS1222" i="7"/>
  <c r="AC1222" i="7"/>
  <c r="W1225" i="7"/>
  <c r="AE1224" i="7" s="1"/>
  <c r="AR1223" i="7" l="1"/>
  <c r="O1224" i="7"/>
  <c r="P1224" i="7"/>
  <c r="T1225" i="7"/>
  <c r="AA1224" i="7" s="1"/>
  <c r="AL1223" i="7"/>
  <c r="AH1223" i="7"/>
  <c r="AP1223" i="7"/>
  <c r="AG1223" i="7"/>
  <c r="W1224" i="7"/>
  <c r="U1224" i="7"/>
  <c r="Z1223" i="7"/>
  <c r="R1225" i="7"/>
  <c r="J1224" i="7"/>
  <c r="AF1223" i="7"/>
  <c r="X1223" i="7"/>
  <c r="V1224" i="7"/>
  <c r="AN1223" i="7" l="1"/>
  <c r="M1224" i="7"/>
  <c r="N1225" i="7" s="1"/>
  <c r="K1224" i="7"/>
  <c r="AO1223" i="7"/>
  <c r="AK1223" i="7"/>
  <c r="S1225" i="7"/>
  <c r="Y1224" i="7" s="1"/>
  <c r="AJ1223" i="7"/>
  <c r="U1225" i="7"/>
  <c r="AB1224" i="7" s="1"/>
  <c r="X1224" i="7"/>
  <c r="AM1223" i="7"/>
  <c r="AD1223" i="7"/>
  <c r="AC1223" i="7"/>
  <c r="AS1223" i="7"/>
  <c r="L1224" i="7"/>
  <c r="O1225" i="7"/>
  <c r="M1225" i="7" s="1"/>
  <c r="P1225" i="7"/>
  <c r="AG1224" i="7" s="1"/>
  <c r="AB1223" i="7"/>
  <c r="AI1223" i="7"/>
  <c r="Q1225" i="7"/>
  <c r="AQ1224" i="7"/>
  <c r="AE1223" i="7"/>
  <c r="AQ1223" i="7"/>
  <c r="AT1224" i="7"/>
  <c r="V1225" i="7"/>
  <c r="AR1224" i="7" l="1"/>
  <c r="Z1224" i="7"/>
  <c r="AI1224" i="7"/>
  <c r="AO1224" i="7"/>
  <c r="AM1224" i="7"/>
  <c r="T1226" i="7"/>
  <c r="AL1224" i="7"/>
  <c r="R1226" i="7"/>
  <c r="J1225" i="7"/>
  <c r="N1226" i="7"/>
  <c r="AT1225" i="7"/>
  <c r="K1225" i="7"/>
  <c r="AP1224" i="7"/>
  <c r="AH1224" i="7"/>
  <c r="AN1224" i="7"/>
  <c r="S1226" i="7"/>
  <c r="Y1225" i="7" s="1"/>
  <c r="AD1224" i="7"/>
  <c r="AS1224" i="7"/>
  <c r="AC1224" i="7"/>
  <c r="AK1224" i="7"/>
  <c r="AF1224" i="7"/>
  <c r="AJ1224" i="7"/>
  <c r="L1225" i="7" l="1"/>
  <c r="V1226" i="7"/>
  <c r="O1226" i="7"/>
  <c r="M1226" i="7" s="1"/>
  <c r="U1226" i="7"/>
  <c r="W1226" i="7"/>
  <c r="X1225" i="7"/>
  <c r="Q1226" i="7"/>
  <c r="Z1225" i="7"/>
  <c r="P1226" i="7"/>
  <c r="AA1225" i="7"/>
  <c r="AR1225" i="7"/>
  <c r="AQ1225" i="7" l="1"/>
  <c r="AE1225" i="7"/>
  <c r="AO1225" i="7"/>
  <c r="AG1225" i="7"/>
  <c r="AK1225" i="7"/>
  <c r="L1226" i="7"/>
  <c r="AI1225" i="7"/>
  <c r="AB1225" i="7"/>
  <c r="AJ1225" i="7"/>
  <c r="AT1226" i="7"/>
  <c r="S1227" i="7"/>
  <c r="Z1226" i="7" s="1"/>
  <c r="N1227" i="7"/>
  <c r="R1227" i="7"/>
  <c r="J1226" i="7"/>
  <c r="K1226" i="7"/>
  <c r="AN1225" i="7"/>
  <c r="AF1225" i="7"/>
  <c r="T1227" i="7"/>
  <c r="AP1225" i="7"/>
  <c r="AH1225" i="7"/>
  <c r="AL1225" i="7"/>
  <c r="AS1225" i="7"/>
  <c r="AD1225" i="7"/>
  <c r="AC1225" i="7"/>
  <c r="AM1225" i="7"/>
  <c r="O1227" i="7" l="1"/>
  <c r="V1227" i="7"/>
  <c r="U1227" i="7"/>
  <c r="AA1226" i="7"/>
  <c r="AF1226" i="7"/>
  <c r="V1228" i="7"/>
  <c r="AR1226" i="7"/>
  <c r="P1227" i="7"/>
  <c r="Q1227" i="7"/>
  <c r="AJ1226" i="7"/>
  <c r="Y1226" i="7"/>
  <c r="X1226" i="7"/>
  <c r="AN1226" i="7"/>
  <c r="W1227" i="7"/>
  <c r="R1228" i="7" l="1"/>
  <c r="M1227" i="7"/>
  <c r="K1227" i="7"/>
  <c r="N1228" i="7"/>
  <c r="J1227" i="7"/>
  <c r="U1228" i="7" s="1"/>
  <c r="AT1227" i="7"/>
  <c r="AC1227" i="7"/>
  <c r="S1228" i="7"/>
  <c r="AR1227" i="7" s="1"/>
  <c r="AL1226" i="7"/>
  <c r="T1228" i="7"/>
  <c r="AA1227" i="7" s="1"/>
  <c r="AP1226" i="7"/>
  <c r="AH1226" i="7"/>
  <c r="AG1226" i="7"/>
  <c r="AK1226" i="7"/>
  <c r="AO1226" i="7"/>
  <c r="X1227" i="7"/>
  <c r="AS1227" i="7"/>
  <c r="AD1227" i="7"/>
  <c r="AI1226" i="7"/>
  <c r="L1227" i="7"/>
  <c r="AB1226" i="7"/>
  <c r="AE1226" i="7"/>
  <c r="AQ1226" i="7"/>
  <c r="AS1226" i="7"/>
  <c r="AM1227" i="7"/>
  <c r="AD1226" i="7"/>
  <c r="AC1226" i="7"/>
  <c r="AM1226" i="7"/>
  <c r="O1228" i="7" l="1"/>
  <c r="P1228" i="7"/>
  <c r="AG1227" i="7" s="1"/>
  <c r="Q1228" i="7"/>
  <c r="AH1227" i="7" s="1"/>
  <c r="Y1227" i="7"/>
  <c r="R1229" i="7"/>
  <c r="Z1227" i="7"/>
  <c r="AO1227" i="7"/>
  <c r="AI1227" i="7"/>
  <c r="AB1227" i="7"/>
  <c r="AJ1227" i="7"/>
  <c r="AN1227" i="7"/>
  <c r="AK1227" i="7"/>
  <c r="W1228" i="7"/>
  <c r="AF1227" i="7" l="1"/>
  <c r="M1228" i="7"/>
  <c r="S1229" i="7"/>
  <c r="K1228" i="7"/>
  <c r="AP1227" i="7"/>
  <c r="AL1227" i="7"/>
  <c r="J1228" i="7"/>
  <c r="O1229" i="7" s="1"/>
  <c r="T1229" i="7"/>
  <c r="AA1228" i="7" s="1"/>
  <c r="N1229" i="7"/>
  <c r="X1228" i="7"/>
  <c r="Y1228" i="7"/>
  <c r="Z1228" i="7"/>
  <c r="AR1228" i="7"/>
  <c r="V1229" i="7"/>
  <c r="AQ1227" i="7"/>
  <c r="AE1227" i="7"/>
  <c r="AT1228" i="7"/>
  <c r="AJ1228" i="7" l="1"/>
  <c r="W1229" i="7"/>
  <c r="AQ1228" i="7" s="1"/>
  <c r="Q1229" i="7"/>
  <c r="AH1228" i="7" s="1"/>
  <c r="U1229" i="7"/>
  <c r="AI1228" i="7" s="1"/>
  <c r="L1228" i="7"/>
  <c r="P1229" i="7"/>
  <c r="K1229" i="7" s="1"/>
  <c r="AE1228" i="7"/>
  <c r="AP1228" i="7"/>
  <c r="R1230" i="7"/>
  <c r="X1229" i="7" s="1"/>
  <c r="AN1228" i="7"/>
  <c r="AF1228" i="7"/>
  <c r="AT1229" i="7"/>
  <c r="L1229" i="7"/>
  <c r="AB1228" i="7"/>
  <c r="S1230" i="7"/>
  <c r="AC1228" i="7"/>
  <c r="AM1228" i="7"/>
  <c r="AS1228" i="7"/>
  <c r="AD1228" i="7"/>
  <c r="AO1228" i="7" l="1"/>
  <c r="T1230" i="7"/>
  <c r="AA1229" i="7" s="1"/>
  <c r="AL1228" i="7"/>
  <c r="M1229" i="7"/>
  <c r="N1230" i="7" s="1"/>
  <c r="AG1228" i="7"/>
  <c r="AK1228" i="7"/>
  <c r="J1229" i="7"/>
  <c r="W1230" i="7" s="1"/>
  <c r="Q1230" i="7"/>
  <c r="AH1229" i="7" s="1"/>
  <c r="Z1229" i="7"/>
  <c r="Y1229" i="7"/>
  <c r="V1230" i="7"/>
  <c r="V1231" i="7"/>
  <c r="U1230" i="7"/>
  <c r="P1230" i="7"/>
  <c r="AR1229" i="7"/>
  <c r="O1230" i="7" l="1"/>
  <c r="M1230" i="7" s="1"/>
  <c r="T1231" i="7"/>
  <c r="AP1229" i="7"/>
  <c r="AL1229" i="7"/>
  <c r="AI1229" i="7"/>
  <c r="L1230" i="7"/>
  <c r="AB1229" i="7"/>
  <c r="R1231" i="7"/>
  <c r="S1231" i="7"/>
  <c r="K1230" i="7"/>
  <c r="AT1230" i="7"/>
  <c r="J1230" i="7"/>
  <c r="N1231" i="7"/>
  <c r="AN1229" i="7"/>
  <c r="AF1229" i="7"/>
  <c r="AJ1229" i="7"/>
  <c r="AM1230" i="7"/>
  <c r="AC1229" i="7"/>
  <c r="AS1229" i="7"/>
  <c r="AD1229" i="7"/>
  <c r="AM1229" i="7"/>
  <c r="AQ1229" i="7"/>
  <c r="AE1229" i="7"/>
  <c r="AM1231" i="7"/>
  <c r="AD1230" i="7"/>
  <c r="AC1230" i="7"/>
  <c r="AD1231" i="7"/>
  <c r="AE1231" i="7"/>
  <c r="AA1230" i="7"/>
  <c r="AS1230" i="7"/>
  <c r="AO1229" i="7"/>
  <c r="AK1229" i="7"/>
  <c r="AG1229" i="7"/>
  <c r="P1231" i="7" l="1"/>
  <c r="AR1231" i="7" s="1"/>
  <c r="Q1231" i="7"/>
  <c r="AA1231" i="7" s="1"/>
  <c r="W1231" i="7"/>
  <c r="AQ1231" i="7" s="1"/>
  <c r="O1231" i="7"/>
  <c r="M1231" i="7" s="1"/>
  <c r="AR1230" i="7"/>
  <c r="AS1231" i="7"/>
  <c r="Z1230" i="7"/>
  <c r="AB1231" i="7"/>
  <c r="AC1231" i="7"/>
  <c r="Y1230" i="7"/>
  <c r="U1231" i="7"/>
  <c r="X1230" i="7"/>
  <c r="AH1230" i="7" l="1"/>
  <c r="AP1230" i="7"/>
  <c r="AL1230" i="7"/>
  <c r="Z1231" i="7"/>
  <c r="AG1230" i="7"/>
  <c r="AK1230" i="7"/>
  <c r="AO1230" i="7"/>
  <c r="AQ1230" i="7"/>
  <c r="AE1230" i="7"/>
  <c r="L1232" i="7"/>
  <c r="AI1231" i="7"/>
  <c r="AB1230" i="7"/>
  <c r="AI1230" i="7"/>
  <c r="J1231" i="7"/>
  <c r="N1232" i="7"/>
  <c r="AT1231" i="7"/>
  <c r="K1231" i="7"/>
  <c r="X1231" i="7"/>
  <c r="Y1231" i="7"/>
  <c r="AF1230" i="7"/>
  <c r="AN1230" i="7"/>
  <c r="AJ1230" i="7"/>
  <c r="O1232" i="7" l="1"/>
  <c r="P1232" i="7"/>
  <c r="Q1232" i="7"/>
  <c r="AH1231" i="7" s="1"/>
  <c r="R1233" i="7"/>
  <c r="X1232" i="7" s="1"/>
  <c r="AJ1231" i="7"/>
  <c r="AN1231" i="7"/>
  <c r="AF1231" i="7"/>
  <c r="L1231" i="7"/>
  <c r="M1232" i="7" l="1"/>
  <c r="AT1232" i="7"/>
  <c r="AP1231" i="7"/>
  <c r="AL1231" i="7"/>
  <c r="T1233" i="7"/>
  <c r="AA1232" i="7" s="1"/>
  <c r="AK1231" i="7"/>
  <c r="J1232" i="7"/>
  <c r="K1232" i="7"/>
  <c r="Q1233" i="7" s="1"/>
  <c r="AL1232" i="7" s="1"/>
  <c r="AO1231" i="7"/>
  <c r="N1233" i="7"/>
  <c r="AG1231" i="7"/>
  <c r="S1233" i="7"/>
  <c r="P1233" i="7" l="1"/>
  <c r="V1234" i="7"/>
  <c r="AS1233" i="7" s="1"/>
  <c r="V1233" i="7"/>
  <c r="AP1232" i="7"/>
  <c r="T1234" i="7"/>
  <c r="AA1233" i="7" s="1"/>
  <c r="W1233" i="7"/>
  <c r="AE1232" i="7" s="1"/>
  <c r="O1233" i="7"/>
  <c r="AH1232" i="7"/>
  <c r="U1233" i="7"/>
  <c r="Y1232" i="7"/>
  <c r="AR1232" i="7"/>
  <c r="Z1232" i="7"/>
  <c r="AK1232" i="7"/>
  <c r="AG1232" i="7"/>
  <c r="AO1232" i="7"/>
  <c r="J1233" i="7" l="1"/>
  <c r="M1233" i="7"/>
  <c r="AC1233" i="7"/>
  <c r="AM1233" i="7"/>
  <c r="AD1233" i="7"/>
  <c r="AJ1232" i="7"/>
  <c r="AN1232" i="7"/>
  <c r="L1233" i="7"/>
  <c r="AQ1232" i="7"/>
  <c r="AF1232" i="7"/>
  <c r="AD1232" i="7"/>
  <c r="AT1233" i="7"/>
  <c r="AS1232" i="7"/>
  <c r="AM1232" i="7"/>
  <c r="AC1232" i="7"/>
  <c r="AB1232" i="7"/>
  <c r="AI1232" i="7"/>
  <c r="K1233" i="7"/>
  <c r="U1234" i="7" s="1"/>
  <c r="S1234" i="7"/>
  <c r="AR1233" i="7" s="1"/>
  <c r="R1234" i="7"/>
  <c r="X1233" i="7" s="1"/>
  <c r="N1234" i="7"/>
  <c r="O1234" i="7" l="1"/>
  <c r="Q1234" i="7"/>
  <c r="AL1233" i="7" s="1"/>
  <c r="W1234" i="7"/>
  <c r="AQ1233" i="7" s="1"/>
  <c r="P1234" i="7"/>
  <c r="J1234" i="7" s="1"/>
  <c r="Z1233" i="7"/>
  <c r="Y1233" i="7"/>
  <c r="R1235" i="7"/>
  <c r="AJ1233" i="7"/>
  <c r="AF1233" i="7"/>
  <c r="AN1233" i="7"/>
  <c r="AB1233" i="7"/>
  <c r="AI1233" i="7"/>
  <c r="M1234" i="7" l="1"/>
  <c r="AH1233" i="7"/>
  <c r="AE1233" i="7"/>
  <c r="T1235" i="7"/>
  <c r="AA1234" i="7" s="1"/>
  <c r="AP1233" i="7"/>
  <c r="AG1233" i="7"/>
  <c r="N1235" i="7"/>
  <c r="S1235" i="7"/>
  <c r="Y1234" i="7" s="1"/>
  <c r="AK1233" i="7"/>
  <c r="K1234" i="7"/>
  <c r="Q1235" i="7" s="1"/>
  <c r="AO1233" i="7"/>
  <c r="AT1234" i="7"/>
  <c r="X1234" i="7"/>
  <c r="O1235" i="7" l="1"/>
  <c r="V1235" i="7"/>
  <c r="AM1234" i="7" s="1"/>
  <c r="U1235" i="7"/>
  <c r="AI1234" i="7" s="1"/>
  <c r="AR1234" i="7"/>
  <c r="Z1234" i="7"/>
  <c r="L1234" i="7"/>
  <c r="P1235" i="7"/>
  <c r="AG1234" i="7" s="1"/>
  <c r="AH1234" i="7"/>
  <c r="AP1234" i="7"/>
  <c r="T1236" i="7"/>
  <c r="AA1235" i="7" s="1"/>
  <c r="AL1234" i="7"/>
  <c r="AJ1234" i="7"/>
  <c r="R1236" i="7"/>
  <c r="X1235" i="7" s="1"/>
  <c r="AN1234" i="7"/>
  <c r="W1235" i="7"/>
  <c r="L1235" i="7" s="1"/>
  <c r="AB1234" i="7"/>
  <c r="AD1234" i="7"/>
  <c r="AS1234" i="7"/>
  <c r="AC1234" i="7"/>
  <c r="AF1234" i="7" l="1"/>
  <c r="M1235" i="7"/>
  <c r="AK1234" i="7"/>
  <c r="J1235" i="7"/>
  <c r="N1236" i="7"/>
  <c r="AO1234" i="7"/>
  <c r="S1236" i="7"/>
  <c r="Z1235" i="7" s="1"/>
  <c r="K1235" i="7"/>
  <c r="V1236" i="7" s="1"/>
  <c r="AS1235" i="7" s="1"/>
  <c r="AT1235" i="7"/>
  <c r="AE1234" i="7"/>
  <c r="AQ1234" i="7"/>
  <c r="Q1236" i="7" l="1"/>
  <c r="AH1235" i="7" s="1"/>
  <c r="W1236" i="7"/>
  <c r="AE1235" i="7" s="1"/>
  <c r="Y1235" i="7"/>
  <c r="AR1235" i="7"/>
  <c r="P1236" i="7"/>
  <c r="AG1235" i="7" s="1"/>
  <c r="AM1235" i="7"/>
  <c r="AD1235" i="7"/>
  <c r="T1237" i="7"/>
  <c r="AA1236" i="7" s="1"/>
  <c r="AL1235" i="7"/>
  <c r="AC1235" i="7"/>
  <c r="O1236" i="7"/>
  <c r="AP1235" i="7"/>
  <c r="U1236" i="7"/>
  <c r="AQ1235" i="7"/>
  <c r="AJ1235" i="7" l="1"/>
  <c r="M1236" i="7"/>
  <c r="R1237" i="7"/>
  <c r="AK1235" i="7"/>
  <c r="AO1235" i="7"/>
  <c r="X1236" i="7"/>
  <c r="AN1235" i="7"/>
  <c r="K1236" i="7"/>
  <c r="S1237" i="7"/>
  <c r="J1236" i="7"/>
  <c r="AF1235" i="7"/>
  <c r="AB1235" i="7"/>
  <c r="AI1235" i="7"/>
  <c r="N1237" i="7"/>
  <c r="AT1236" i="7"/>
  <c r="L1236" i="7"/>
  <c r="O1237" i="7" l="1"/>
  <c r="U1237" i="7"/>
  <c r="AI1236" i="7" s="1"/>
  <c r="Q1237" i="7"/>
  <c r="AL1236" i="7" s="1"/>
  <c r="P1237" i="7"/>
  <c r="AK1236" i="7" s="1"/>
  <c r="W1237" i="7"/>
  <c r="V1237" i="7"/>
  <c r="AB1236" i="7"/>
  <c r="Y1236" i="7"/>
  <c r="AR1236" i="7"/>
  <c r="Z1236" i="7"/>
  <c r="AN1236" i="7"/>
  <c r="AO1236" i="7"/>
  <c r="K1237" i="7"/>
  <c r="AJ1236" i="7"/>
  <c r="AP1236" i="7"/>
  <c r="AF1236" i="7"/>
  <c r="R1238" i="7" l="1"/>
  <c r="X1237" i="7" s="1"/>
  <c r="M1237" i="7"/>
  <c r="N1238" i="7" s="1"/>
  <c r="S1238" i="7"/>
  <c r="Z1237" i="7" s="1"/>
  <c r="T1238" i="7"/>
  <c r="AA1237" i="7" s="1"/>
  <c r="J1237" i="7"/>
  <c r="W1238" i="7" s="1"/>
  <c r="AE1237" i="7" s="1"/>
  <c r="AG1236" i="7"/>
  <c r="AT1237" i="7"/>
  <c r="AH1236" i="7"/>
  <c r="Y1237" i="7"/>
  <c r="AR1237" i="7"/>
  <c r="AD1236" i="7"/>
  <c r="AM1236" i="7"/>
  <c r="AS1236" i="7"/>
  <c r="AC1236" i="7"/>
  <c r="Q1238" i="7"/>
  <c r="AP1237" i="7" s="1"/>
  <c r="AE1236" i="7"/>
  <c r="AQ1236" i="7"/>
  <c r="O1238" i="7"/>
  <c r="P1238" i="7"/>
  <c r="AG1237" i="7" s="1"/>
  <c r="V1238" i="7"/>
  <c r="AC1237" i="7" s="1"/>
  <c r="L1237" i="7"/>
  <c r="M1238" i="7" l="1"/>
  <c r="V1239" i="7"/>
  <c r="AC1238" i="7" s="1"/>
  <c r="U1238" i="7"/>
  <c r="AB1237" i="7" s="1"/>
  <c r="AQ1237" i="7"/>
  <c r="J1238" i="7"/>
  <c r="AF1237" i="7"/>
  <c r="AN1237" i="7"/>
  <c r="T1239" i="7"/>
  <c r="AA1238" i="7" s="1"/>
  <c r="AH1237" i="7"/>
  <c r="N1239" i="7"/>
  <c r="AK1237" i="7"/>
  <c r="AO1237" i="7"/>
  <c r="AJ1237" i="7"/>
  <c r="AL1237" i="7"/>
  <c r="AD1238" i="7"/>
  <c r="K1238" i="7"/>
  <c r="AS1238" i="7"/>
  <c r="R1239" i="7"/>
  <c r="X1238" i="7" s="1"/>
  <c r="AM1238" i="7"/>
  <c r="AM1237" i="7"/>
  <c r="AS1237" i="7"/>
  <c r="S1239" i="7"/>
  <c r="Y1238" i="7" s="1"/>
  <c r="AD1237" i="7"/>
  <c r="AT1238" i="7" l="1"/>
  <c r="L1238" i="7"/>
  <c r="P1239" i="7"/>
  <c r="AK1238" i="7" s="1"/>
  <c r="AI1237" i="7"/>
  <c r="U1239" i="7"/>
  <c r="AI1238" i="7" s="1"/>
  <c r="O1239" i="7"/>
  <c r="W1239" i="7"/>
  <c r="AQ1238" i="7" s="1"/>
  <c r="Q1239" i="7"/>
  <c r="T1240" i="7" s="1"/>
  <c r="AR1238" i="7"/>
  <c r="AG1238" i="7"/>
  <c r="Z1238" i="7"/>
  <c r="AF1238" i="7" l="1"/>
  <c r="M1239" i="7"/>
  <c r="AP1238" i="7"/>
  <c r="AB1238" i="7"/>
  <c r="AE1238" i="7"/>
  <c r="AO1238" i="7"/>
  <c r="N1240" i="7"/>
  <c r="K1239" i="7"/>
  <c r="R1240" i="7"/>
  <c r="X1239" i="7" s="1"/>
  <c r="J1239" i="7"/>
  <c r="W1240" i="7" s="1"/>
  <c r="AT1239" i="7"/>
  <c r="AH1238" i="7"/>
  <c r="AL1238" i="7"/>
  <c r="S1240" i="7"/>
  <c r="Z1239" i="7" s="1"/>
  <c r="AJ1238" i="7"/>
  <c r="AN1238" i="7"/>
  <c r="AA1239" i="7"/>
  <c r="P1240" i="7" l="1"/>
  <c r="V1240" i="7"/>
  <c r="AC1239" i="7" s="1"/>
  <c r="O1240" i="7"/>
  <c r="Q1240" i="7"/>
  <c r="T1241" i="7" s="1"/>
  <c r="U1240" i="7"/>
  <c r="L1240" i="7" s="1"/>
  <c r="L1239" i="7"/>
  <c r="Y1239" i="7"/>
  <c r="AR1239" i="7"/>
  <c r="AS1239" i="7"/>
  <c r="AK1239" i="7"/>
  <c r="AO1239" i="7"/>
  <c r="AG1239" i="7"/>
  <c r="R1241" i="7"/>
  <c r="AJ1239" i="7"/>
  <c r="AN1239" i="7"/>
  <c r="AE1239" i="7"/>
  <c r="AQ1239" i="7"/>
  <c r="AM1239" i="7" l="1"/>
  <c r="AF1239" i="7"/>
  <c r="M1240" i="7"/>
  <c r="AB1239" i="7"/>
  <c r="AD1239" i="7"/>
  <c r="AI1239" i="7"/>
  <c r="S1241" i="7"/>
  <c r="Y1240" i="7" s="1"/>
  <c r="N1241" i="7"/>
  <c r="J1240" i="7"/>
  <c r="AT1240" i="7"/>
  <c r="AL1239" i="7"/>
  <c r="K1240" i="7"/>
  <c r="AP1239" i="7"/>
  <c r="AA1240" i="7"/>
  <c r="AH1239" i="7"/>
  <c r="X1240" i="7"/>
  <c r="U1241" i="7" l="1"/>
  <c r="AR1240" i="7"/>
  <c r="Z1240" i="7"/>
  <c r="W1241" i="7"/>
  <c r="AQ1240" i="7" s="1"/>
  <c r="Q1241" i="7"/>
  <c r="AL1240" i="7" s="1"/>
  <c r="V1241" i="7"/>
  <c r="AM1240" i="7" s="1"/>
  <c r="P1241" i="7"/>
  <c r="AO1240" i="7" s="1"/>
  <c r="O1241" i="7"/>
  <c r="AB1240" i="7"/>
  <c r="AI1240" i="7"/>
  <c r="J1241" i="7" l="1"/>
  <c r="M1241" i="7"/>
  <c r="N1242" i="7" s="1"/>
  <c r="AE1240" i="7"/>
  <c r="T1242" i="7"/>
  <c r="AA1241" i="7" s="1"/>
  <c r="AP1240" i="7"/>
  <c r="AD1240" i="7"/>
  <c r="S1242" i="7"/>
  <c r="Y1241" i="7" s="1"/>
  <c r="L1241" i="7"/>
  <c r="AC1240" i="7"/>
  <c r="AH1240" i="7"/>
  <c r="AK1240" i="7"/>
  <c r="AS1240" i="7"/>
  <c r="R1242" i="7"/>
  <c r="X1241" i="7" s="1"/>
  <c r="AF1240" i="7"/>
  <c r="K1241" i="7"/>
  <c r="U1242" i="7" s="1"/>
  <c r="AB1241" i="7" s="1"/>
  <c r="AN1240" i="7"/>
  <c r="AT1241" i="7"/>
  <c r="AJ1240" i="7"/>
  <c r="AG1240" i="7"/>
  <c r="O1242" i="7"/>
  <c r="P1242" i="7"/>
  <c r="AO1241" i="7" s="1"/>
  <c r="W1243" i="7"/>
  <c r="AE1242" i="7" s="1"/>
  <c r="AF1241" i="7" l="1"/>
  <c r="AR1241" i="7"/>
  <c r="Z1241" i="7"/>
  <c r="AI1241" i="7"/>
  <c r="W1242" i="7"/>
  <c r="AQ1241" i="7" s="1"/>
  <c r="Q1242" i="7"/>
  <c r="AH1241" i="7" s="1"/>
  <c r="R1243" i="7"/>
  <c r="X1242" i="7" s="1"/>
  <c r="AJ1241" i="7"/>
  <c r="AN1241" i="7"/>
  <c r="V1242" i="7"/>
  <c r="AK1241" i="7"/>
  <c r="AG1241" i="7"/>
  <c r="AQ1242" i="7"/>
  <c r="AL1241" i="7" l="1"/>
  <c r="S1243" i="7"/>
  <c r="AR1242" i="7" s="1"/>
  <c r="T1243" i="7"/>
  <c r="J1242" i="7"/>
  <c r="V1243" i="7" s="1"/>
  <c r="AS1242" i="7" s="1"/>
  <c r="AP1241" i="7"/>
  <c r="M1242" i="7"/>
  <c r="N1243" i="7" s="1"/>
  <c r="AE1241" i="7"/>
  <c r="AA1242" i="7"/>
  <c r="K1242" i="7"/>
  <c r="Z1242" i="7"/>
  <c r="Y1242" i="7"/>
  <c r="AM1241" i="7"/>
  <c r="AC1241" i="7"/>
  <c r="AS1241" i="7"/>
  <c r="AD1241" i="7"/>
  <c r="AT1242" i="7"/>
  <c r="L1242" i="7"/>
  <c r="U1243" i="7"/>
  <c r="AI1242" i="7" s="1"/>
  <c r="Q1243" i="7"/>
  <c r="T1244" i="7" s="1"/>
  <c r="AA1243" i="7" s="1"/>
  <c r="P1243" i="7"/>
  <c r="AG1242" i="7" s="1"/>
  <c r="O1243" i="7"/>
  <c r="AP1242" i="7"/>
  <c r="AH1242" i="7"/>
  <c r="AK1242" i="7" l="1"/>
  <c r="R1244" i="7"/>
  <c r="M1243" i="7"/>
  <c r="AB1242" i="7"/>
  <c r="AL1242" i="7"/>
  <c r="AJ1242" i="7"/>
  <c r="AC1242" i="7"/>
  <c r="AN1242" i="7"/>
  <c r="AF1242" i="7"/>
  <c r="AO1242" i="7"/>
  <c r="S1244" i="7"/>
  <c r="AR1243" i="7" s="1"/>
  <c r="K1243" i="7"/>
  <c r="L1243" i="7" s="1"/>
  <c r="AM1242" i="7"/>
  <c r="AD1242" i="7"/>
  <c r="N1244" i="7"/>
  <c r="AT1243" i="7"/>
  <c r="J1243" i="7"/>
  <c r="X1243" i="7"/>
  <c r="Q1244" i="7" l="1"/>
  <c r="T1245" i="7" s="1"/>
  <c r="AA1244" i="7" s="1"/>
  <c r="Y1243" i="7"/>
  <c r="Z1243" i="7"/>
  <c r="O1244" i="7"/>
  <c r="K1244" i="7" s="1"/>
  <c r="U1244" i="7"/>
  <c r="L1244" i="7" s="1"/>
  <c r="P1244" i="7"/>
  <c r="V1244" i="7"/>
  <c r="W1244" i="7"/>
  <c r="AQ1243" i="7" s="1"/>
  <c r="AH1243" i="7"/>
  <c r="AL1243" i="7"/>
  <c r="AP1243" i="7"/>
  <c r="S1245" i="7" l="1"/>
  <c r="M1244" i="7"/>
  <c r="J1244" i="7"/>
  <c r="AN1243" i="7"/>
  <c r="R1245" i="7"/>
  <c r="AI1243" i="7"/>
  <c r="AB1243" i="7"/>
  <c r="AF1243" i="7"/>
  <c r="AJ1243" i="7"/>
  <c r="AT1244" i="7"/>
  <c r="AE1243" i="7"/>
  <c r="N1245" i="7"/>
  <c r="AM1243" i="7"/>
  <c r="AS1243" i="7"/>
  <c r="AC1243" i="7"/>
  <c r="AD1243" i="7"/>
  <c r="AK1243" i="7"/>
  <c r="AO1243" i="7"/>
  <c r="AG1243" i="7"/>
  <c r="O1245" i="7"/>
  <c r="W1245" i="7"/>
  <c r="Y1244" i="7"/>
  <c r="Z1244" i="7"/>
  <c r="AR1244" i="7"/>
  <c r="Q1245" i="7"/>
  <c r="V1245" i="7"/>
  <c r="U1245" i="7"/>
  <c r="P1245" i="7"/>
  <c r="V1246" i="7"/>
  <c r="AC1245" i="7" s="1"/>
  <c r="X1244" i="7"/>
  <c r="AF1244" i="7" l="1"/>
  <c r="M1245" i="7"/>
  <c r="AN1244" i="7"/>
  <c r="AS1245" i="7"/>
  <c r="AJ1244" i="7"/>
  <c r="R1246" i="7"/>
  <c r="AC1246" i="7" s="1"/>
  <c r="AT1245" i="7"/>
  <c r="J1245" i="7"/>
  <c r="K1245" i="7"/>
  <c r="AM1245" i="7"/>
  <c r="AM1246" i="7"/>
  <c r="AK1246" i="7"/>
  <c r="AJ1246" i="7"/>
  <c r="AL1246" i="7"/>
  <c r="AD1245" i="7"/>
  <c r="AO1244" i="7"/>
  <c r="AK1244" i="7"/>
  <c r="AG1244" i="7"/>
  <c r="AE1244" i="7"/>
  <c r="AQ1244" i="7"/>
  <c r="N1246" i="7"/>
  <c r="L1245" i="7"/>
  <c r="AB1244" i="7"/>
  <c r="AI1244" i="7"/>
  <c r="AD1244" i="7"/>
  <c r="AS1244" i="7"/>
  <c r="AM1244" i="7"/>
  <c r="AC1244" i="7"/>
  <c r="S1246" i="7"/>
  <c r="AL1244" i="7"/>
  <c r="T1246" i="7"/>
  <c r="AP1244" i="7"/>
  <c r="AH1244" i="7"/>
  <c r="Q1246" i="7" l="1"/>
  <c r="AL1245" i="7" s="1"/>
  <c r="X1245" i="7"/>
  <c r="P1246" i="7"/>
  <c r="AR1246" i="7" s="1"/>
  <c r="AH1245" i="7"/>
  <c r="AB1246" i="7"/>
  <c r="O1246" i="7"/>
  <c r="AP1245" i="7"/>
  <c r="U1246" i="7"/>
  <c r="AI1245" i="7" s="1"/>
  <c r="W1246" i="7"/>
  <c r="AQ1245" i="7" s="1"/>
  <c r="AS1246" i="7"/>
  <c r="Y1245" i="7"/>
  <c r="Z1245" i="7"/>
  <c r="AE1246" i="7"/>
  <c r="AD1246" i="7"/>
  <c r="AR1245" i="7"/>
  <c r="AA1246" i="7"/>
  <c r="Z1246" i="7"/>
  <c r="AA1245" i="7"/>
  <c r="AN1245" i="7" l="1"/>
  <c r="M1246" i="7"/>
  <c r="AO1245" i="7"/>
  <c r="AG1245" i="7"/>
  <c r="AK1245" i="7"/>
  <c r="AF1245" i="7"/>
  <c r="AB1245" i="7"/>
  <c r="AN1246" i="7"/>
  <c r="X1246" i="7"/>
  <c r="AQ1246" i="7"/>
  <c r="K1246" i="7"/>
  <c r="AH1246" i="7"/>
  <c r="AT1246" i="7"/>
  <c r="AI1246" i="7"/>
  <c r="AF1246" i="7"/>
  <c r="L1247" i="7"/>
  <c r="N1247" i="7"/>
  <c r="J1246" i="7"/>
  <c r="J1247" i="7" s="1"/>
  <c r="J1248" i="7" s="1"/>
  <c r="J1249" i="7" s="1"/>
  <c r="J1250" i="7" s="1"/>
  <c r="J1251" i="7" s="1"/>
  <c r="J1252" i="7" s="1"/>
  <c r="J1253" i="7" s="1"/>
  <c r="J1254" i="7" s="1"/>
  <c r="J1255" i="7" s="1"/>
  <c r="J1256" i="7" s="1"/>
  <c r="J1257" i="7" s="1"/>
  <c r="J1258" i="7" s="1"/>
  <c r="J1259" i="7" s="1"/>
  <c r="J1260" i="7" s="1"/>
  <c r="J1261" i="7" s="1"/>
  <c r="J1262" i="7" s="1"/>
  <c r="J1263" i="7" s="1"/>
  <c r="J1264" i="7" s="1"/>
  <c r="J1265" i="7" s="1"/>
  <c r="J1266" i="7" s="1"/>
  <c r="J1267" i="7" s="1"/>
  <c r="J1268" i="7" s="1"/>
  <c r="J1269" i="7" s="1"/>
  <c r="J1270" i="7" s="1"/>
  <c r="J1271" i="7" s="1"/>
  <c r="J1272" i="7" s="1"/>
  <c r="J1273" i="7" s="1"/>
  <c r="J1274" i="7" s="1"/>
  <c r="J1275" i="7" s="1"/>
  <c r="J1276" i="7" s="1"/>
  <c r="J1277" i="7" s="1"/>
  <c r="J1278" i="7" s="1"/>
  <c r="AP1246" i="7"/>
  <c r="AE1245" i="7"/>
  <c r="AG1246" i="7"/>
  <c r="AJ1245" i="7"/>
  <c r="Y1246" i="7"/>
  <c r="AO1246" i="7"/>
  <c r="L1246" i="7" l="1"/>
  <c r="K1247" i="7"/>
  <c r="U1248" i="7" s="1"/>
  <c r="W1248" i="7"/>
  <c r="K1248" i="7" l="1"/>
  <c r="K1249" i="7" s="1"/>
  <c r="K1250" i="7" s="1"/>
  <c r="K1251" i="7" s="1"/>
  <c r="K1252" i="7" s="1"/>
  <c r="K1253" i="7" s="1"/>
  <c r="K1254" i="7" s="1"/>
  <c r="K1255" i="7" s="1"/>
  <c r="K1256" i="7" s="1"/>
  <c r="K1257" i="7" s="1"/>
  <c r="K1258" i="7" s="1"/>
  <c r="K1259" i="7" s="1"/>
  <c r="K1260" i="7" s="1"/>
  <c r="K1261" i="7" s="1"/>
  <c r="K1262" i="7" s="1"/>
  <c r="K1263" i="7" s="1"/>
  <c r="K1264" i="7" s="1"/>
  <c r="K1265" i="7" s="1"/>
  <c r="K1266" i="7" s="1"/>
  <c r="K1267" i="7" s="1"/>
  <c r="K1268" i="7" s="1"/>
  <c r="K1269" i="7" s="1"/>
  <c r="K1270" i="7" s="1"/>
  <c r="K1271" i="7" s="1"/>
  <c r="K1272" i="7" s="1"/>
  <c r="K1273" i="7" s="1"/>
  <c r="K1274" i="7" s="1"/>
  <c r="K1275" i="7" s="1"/>
  <c r="K1276" i="7" s="1"/>
  <c r="K1277" i="7" s="1"/>
  <c r="K1278" i="7" s="1"/>
  <c r="V1248" i="7"/>
  <c r="AT1248" i="7" s="1"/>
  <c r="AF1248" i="7"/>
  <c r="AH1248" i="7"/>
  <c r="AB1247" i="7"/>
  <c r="AI1247" i="7"/>
  <c r="AG1248" i="7"/>
  <c r="W1249" i="7"/>
  <c r="AQ1248" i="7" s="1"/>
  <c r="AN1248" i="7"/>
  <c r="AE1247" i="7"/>
  <c r="AQ1247" i="7"/>
  <c r="AO1248" i="7"/>
  <c r="AP1248" i="7"/>
  <c r="M1248" i="7" l="1"/>
  <c r="U1249" i="7"/>
  <c r="L1248" i="7"/>
  <c r="N1249" i="7"/>
  <c r="V1249" i="7"/>
  <c r="L1249" i="7" s="1"/>
  <c r="AS1247" i="7"/>
  <c r="AL1248" i="7"/>
  <c r="AM1247" i="7"/>
  <c r="AK1248" i="7"/>
  <c r="AD1247" i="7"/>
  <c r="AC1247" i="7"/>
  <c r="AJ1248" i="7"/>
  <c r="AB1248" i="7"/>
  <c r="U1250" i="7"/>
  <c r="AG1249" i="7"/>
  <c r="AP1249" i="7"/>
  <c r="AN1249" i="7"/>
  <c r="AE1248" i="7"/>
  <c r="AO1249" i="7"/>
  <c r="W1250" i="7"/>
  <c r="AI1248" i="7" l="1"/>
  <c r="M1249" i="7"/>
  <c r="N1250" i="7" s="1"/>
  <c r="AT1249" i="7"/>
  <c r="AF1249" i="7"/>
  <c r="AH1249" i="7"/>
  <c r="AM1248" i="7"/>
  <c r="V1250" i="7"/>
  <c r="AJ1249" i="7"/>
  <c r="AC1248" i="7"/>
  <c r="AK1249" i="7"/>
  <c r="AL1249" i="7"/>
  <c r="AS1248" i="7"/>
  <c r="AD1248" i="7"/>
  <c r="AI1249" i="7"/>
  <c r="AH1250" i="7"/>
  <c r="AF1250" i="7"/>
  <c r="AB1249" i="7"/>
  <c r="AG1250" i="7"/>
  <c r="U1251" i="7"/>
  <c r="AQ1249" i="7"/>
  <c r="AE1249" i="7"/>
  <c r="W1251" i="7"/>
  <c r="AO1250" i="7"/>
  <c r="AP1250" i="7"/>
  <c r="AN1250" i="7"/>
  <c r="M1250" i="7" l="1"/>
  <c r="N1251" i="7" s="1"/>
  <c r="AT1250" i="7"/>
  <c r="L1250" i="7"/>
  <c r="AL1250" i="7"/>
  <c r="AJ1250" i="7"/>
  <c r="V1251" i="7"/>
  <c r="AT1251" i="7" s="1"/>
  <c r="AS1249" i="7"/>
  <c r="AK1250" i="7"/>
  <c r="AD1249" i="7"/>
  <c r="AC1249" i="7"/>
  <c r="AM1249" i="7"/>
  <c r="AI1250" i="7"/>
  <c r="AH1251" i="7"/>
  <c r="U1252" i="7"/>
  <c r="AG1251" i="7"/>
  <c r="AB1250" i="7"/>
  <c r="AF1251" i="7"/>
  <c r="W1252" i="7"/>
  <c r="AQ1251" i="7" s="1"/>
  <c r="AO1251" i="7"/>
  <c r="AE1250" i="7"/>
  <c r="AP1251" i="7"/>
  <c r="AN1251" i="7"/>
  <c r="AQ1250" i="7"/>
  <c r="M1251" i="7" l="1"/>
  <c r="L1251" i="7"/>
  <c r="N1252" i="7"/>
  <c r="AM1250" i="7"/>
  <c r="V1252" i="7"/>
  <c r="AT1252" i="7" s="1"/>
  <c r="AS1250" i="7"/>
  <c r="AD1250" i="7"/>
  <c r="AL1251" i="7"/>
  <c r="AC1250" i="7"/>
  <c r="AK1251" i="7"/>
  <c r="AJ1251" i="7"/>
  <c r="AG1252" i="7"/>
  <c r="U1253" i="7"/>
  <c r="AB1251" i="7"/>
  <c r="AF1252" i="7"/>
  <c r="AH1252" i="7"/>
  <c r="AP1252" i="7"/>
  <c r="W1253" i="7"/>
  <c r="AQ1252" i="7" s="1"/>
  <c r="AO1252" i="7"/>
  <c r="AN1252" i="7"/>
  <c r="AE1251" i="7"/>
  <c r="AI1251" i="7"/>
  <c r="AI1252" i="7" l="1"/>
  <c r="M1252" i="7"/>
  <c r="N1253" i="7" s="1"/>
  <c r="AS1251" i="7"/>
  <c r="V1253" i="7"/>
  <c r="AM1252" i="7" s="1"/>
  <c r="AJ1252" i="7"/>
  <c r="AC1251" i="7"/>
  <c r="AL1252" i="7"/>
  <c r="AK1252" i="7"/>
  <c r="AD1251" i="7"/>
  <c r="L1252" i="7"/>
  <c r="AM1251" i="7"/>
  <c r="AO1253" i="7"/>
  <c r="AN1253" i="7"/>
  <c r="AP1253" i="7"/>
  <c r="W1254" i="7"/>
  <c r="AQ1253" i="7" s="1"/>
  <c r="AE1252" i="7"/>
  <c r="AG1253" i="7"/>
  <c r="AB1252" i="7"/>
  <c r="U1254" i="7"/>
  <c r="AF1253" i="7"/>
  <c r="AH1253" i="7"/>
  <c r="M1253" i="7" l="1"/>
  <c r="L1253" i="7"/>
  <c r="N1254" i="7"/>
  <c r="AD1252" i="7"/>
  <c r="AS1252" i="7"/>
  <c r="AL1253" i="7"/>
  <c r="AK1253" i="7"/>
  <c r="AJ1253" i="7"/>
  <c r="V1254" i="7"/>
  <c r="M1254" i="7" s="1"/>
  <c r="AC1252" i="7"/>
  <c r="AT1253" i="7"/>
  <c r="AO1254" i="7"/>
  <c r="AP1254" i="7"/>
  <c r="W1255" i="7"/>
  <c r="AE1253" i="7"/>
  <c r="AN1254" i="7"/>
  <c r="AI1253" i="7"/>
  <c r="AH1254" i="7"/>
  <c r="U1255" i="7"/>
  <c r="AF1254" i="7"/>
  <c r="AB1253" i="7"/>
  <c r="AG1254" i="7"/>
  <c r="AC1253" i="7" l="1"/>
  <c r="AS1253" i="7"/>
  <c r="AK1254" i="7"/>
  <c r="V1255" i="7"/>
  <c r="AL1254" i="7"/>
  <c r="AJ1254" i="7"/>
  <c r="AD1253" i="7"/>
  <c r="N1255" i="7"/>
  <c r="AT1254" i="7"/>
  <c r="L1254" i="7"/>
  <c r="AM1253" i="7"/>
  <c r="AN1255" i="7"/>
  <c r="AO1255" i="7"/>
  <c r="W1256" i="7"/>
  <c r="AP1255" i="7"/>
  <c r="AE1254" i="7"/>
  <c r="AQ1254" i="7"/>
  <c r="AF1255" i="7"/>
  <c r="AH1255" i="7"/>
  <c r="AG1255" i="7"/>
  <c r="AB1254" i="7"/>
  <c r="U1256" i="7"/>
  <c r="AI1254" i="7"/>
  <c r="AI1255" i="7" l="1"/>
  <c r="M1255" i="7"/>
  <c r="N1256" i="7" s="1"/>
  <c r="AL1255" i="7"/>
  <c r="AJ1255" i="7"/>
  <c r="AC1254" i="7"/>
  <c r="AS1254" i="7"/>
  <c r="AK1255" i="7"/>
  <c r="V1256" i="7"/>
  <c r="AM1255" i="7" s="1"/>
  <c r="AD1254" i="7"/>
  <c r="L1255" i="7"/>
  <c r="AM1254" i="7"/>
  <c r="AT1255" i="7"/>
  <c r="U1257" i="7"/>
  <c r="AH1256" i="7"/>
  <c r="AG1256" i="7"/>
  <c r="AB1255" i="7"/>
  <c r="AF1256" i="7"/>
  <c r="AQ1255" i="7"/>
  <c r="AE1255" i="7"/>
  <c r="W1257" i="7"/>
  <c r="AQ1256" i="7" s="1"/>
  <c r="AO1256" i="7"/>
  <c r="AP1256" i="7"/>
  <c r="AN1256" i="7"/>
  <c r="M1256" i="7" l="1"/>
  <c r="AJ1256" i="7"/>
  <c r="AC1255" i="7"/>
  <c r="AS1255" i="7"/>
  <c r="AL1256" i="7"/>
  <c r="AK1256" i="7"/>
  <c r="AD1255" i="7"/>
  <c r="V1257" i="7"/>
  <c r="L1257" i="7" s="1"/>
  <c r="L1256" i="7"/>
  <c r="AT1256" i="7"/>
  <c r="N1257" i="7"/>
  <c r="AO1257" i="7"/>
  <c r="AP1257" i="7"/>
  <c r="W1258" i="7"/>
  <c r="AE1256" i="7"/>
  <c r="AN1257" i="7"/>
  <c r="AI1256" i="7"/>
  <c r="AF1257" i="7"/>
  <c r="AG1257" i="7"/>
  <c r="U1258" i="7"/>
  <c r="AB1256" i="7"/>
  <c r="AH1257" i="7"/>
  <c r="M1257" i="7" l="1"/>
  <c r="N1258" i="7" s="1"/>
  <c r="AS1256" i="7"/>
  <c r="AD1256" i="7"/>
  <c r="AC1256" i="7"/>
  <c r="V1258" i="7"/>
  <c r="M1258" i="7" s="1"/>
  <c r="AL1257" i="7"/>
  <c r="AK1257" i="7"/>
  <c r="AJ1257" i="7"/>
  <c r="AM1256" i="7"/>
  <c r="AT1257" i="7"/>
  <c r="AQ1257" i="7"/>
  <c r="AP1258" i="7"/>
  <c r="AO1258" i="7"/>
  <c r="W1259" i="7"/>
  <c r="AQ1258" i="7" s="1"/>
  <c r="AN1258" i="7"/>
  <c r="AE1257" i="7"/>
  <c r="AI1257" i="7"/>
  <c r="AF1258" i="7"/>
  <c r="AG1258" i="7"/>
  <c r="U1259" i="7"/>
  <c r="AB1257" i="7"/>
  <c r="AH1258" i="7"/>
  <c r="AC1257" i="7" l="1"/>
  <c r="AJ1258" i="7"/>
  <c r="AK1258" i="7"/>
  <c r="AD1257" i="7"/>
  <c r="V1259" i="7"/>
  <c r="AM1258" i="7" s="1"/>
  <c r="AL1258" i="7"/>
  <c r="AS1257" i="7"/>
  <c r="N1259" i="7"/>
  <c r="AM1257" i="7"/>
  <c r="AT1258" i="7"/>
  <c r="L1258" i="7"/>
  <c r="AH1259" i="7"/>
  <c r="AG1259" i="7"/>
  <c r="AB1258" i="7"/>
  <c r="AF1259" i="7"/>
  <c r="U1260" i="7"/>
  <c r="AE1258" i="7"/>
  <c r="W1260" i="7"/>
  <c r="AP1259" i="7"/>
  <c r="AO1259" i="7"/>
  <c r="AN1259" i="7"/>
  <c r="AI1258" i="7"/>
  <c r="M1259" i="7" l="1"/>
  <c r="AT1259" i="7"/>
  <c r="L1259" i="7"/>
  <c r="AS1258" i="7"/>
  <c r="V1260" i="7"/>
  <c r="AT1260" i="7" s="1"/>
  <c r="AL1259" i="7"/>
  <c r="AJ1259" i="7"/>
  <c r="AD1258" i="7"/>
  <c r="AC1258" i="7"/>
  <c r="AK1259" i="7"/>
  <c r="N1260" i="7"/>
  <c r="AF1260" i="7"/>
  <c r="AG1260" i="7"/>
  <c r="AH1260" i="7"/>
  <c r="AB1259" i="7"/>
  <c r="U1261" i="7"/>
  <c r="AP1260" i="7"/>
  <c r="W1261" i="7"/>
  <c r="AE1259" i="7"/>
  <c r="AN1260" i="7"/>
  <c r="AO1260" i="7"/>
  <c r="AQ1259" i="7"/>
  <c r="AI1259" i="7"/>
  <c r="M1260" i="7" l="1"/>
  <c r="N1261" i="7" s="1"/>
  <c r="L1260" i="7"/>
  <c r="AM1259" i="7"/>
  <c r="AC1259" i="7"/>
  <c r="AL1260" i="7"/>
  <c r="AK1260" i="7"/>
  <c r="AJ1260" i="7"/>
  <c r="V1261" i="7"/>
  <c r="M1261" i="7" s="1"/>
  <c r="AS1259" i="7"/>
  <c r="AD1259" i="7"/>
  <c r="AB1260" i="7"/>
  <c r="AH1261" i="7"/>
  <c r="AF1261" i="7"/>
  <c r="AG1261" i="7"/>
  <c r="U1262" i="7"/>
  <c r="AQ1260" i="7"/>
  <c r="W1262" i="7"/>
  <c r="AE1260" i="7"/>
  <c r="AO1261" i="7"/>
  <c r="AP1261" i="7"/>
  <c r="AN1261" i="7"/>
  <c r="AI1260" i="7"/>
  <c r="AM1260" i="7" l="1"/>
  <c r="AK1261" i="7"/>
  <c r="AS1260" i="7"/>
  <c r="AL1261" i="7"/>
  <c r="V1262" i="7"/>
  <c r="AC1260" i="7"/>
  <c r="AJ1261" i="7"/>
  <c r="AD1260" i="7"/>
  <c r="L1261" i="7"/>
  <c r="N1262" i="7"/>
  <c r="AT1261" i="7"/>
  <c r="AH1262" i="7"/>
  <c r="AB1261" i="7"/>
  <c r="AG1262" i="7"/>
  <c r="U1263" i="7"/>
  <c r="AF1262" i="7"/>
  <c r="AQ1261" i="7"/>
  <c r="W1263" i="7"/>
  <c r="AE1261" i="7"/>
  <c r="AN1262" i="7"/>
  <c r="AP1262" i="7"/>
  <c r="AO1262" i="7"/>
  <c r="AI1261" i="7"/>
  <c r="M1262" i="7" l="1"/>
  <c r="N1263" i="7" s="1"/>
  <c r="AK1262" i="7"/>
  <c r="AL1262" i="7"/>
  <c r="V1263" i="7"/>
  <c r="L1263" i="7" s="1"/>
  <c r="AS1261" i="7"/>
  <c r="AJ1262" i="7"/>
  <c r="AD1261" i="7"/>
  <c r="AC1261" i="7"/>
  <c r="AM1261" i="7"/>
  <c r="AT1262" i="7"/>
  <c r="L1262" i="7"/>
  <c r="U1264" i="7"/>
  <c r="AF1263" i="7"/>
  <c r="AG1263" i="7"/>
  <c r="AH1263" i="7"/>
  <c r="AB1262" i="7"/>
  <c r="W1264" i="7"/>
  <c r="AO1263" i="7"/>
  <c r="AN1263" i="7"/>
  <c r="AE1262" i="7"/>
  <c r="AP1263" i="7"/>
  <c r="AI1262" i="7"/>
  <c r="AQ1262" i="7"/>
  <c r="M1263" i="7" l="1"/>
  <c r="AT1263" i="7"/>
  <c r="N1264" i="7"/>
  <c r="AD1262" i="7"/>
  <c r="AC1262" i="7"/>
  <c r="AK1263" i="7"/>
  <c r="AS1262" i="7"/>
  <c r="AL1263" i="7"/>
  <c r="AJ1263" i="7"/>
  <c r="V1264" i="7"/>
  <c r="M1264" i="7" s="1"/>
  <c r="AM1262" i="7"/>
  <c r="AQ1263" i="7"/>
  <c r="AN1264" i="7"/>
  <c r="AP1264" i="7"/>
  <c r="AE1263" i="7"/>
  <c r="AO1264" i="7"/>
  <c r="W1265" i="7"/>
  <c r="AG1264" i="7"/>
  <c r="U1265" i="7"/>
  <c r="AF1264" i="7"/>
  <c r="AH1264" i="7"/>
  <c r="AB1263" i="7"/>
  <c r="AI1263" i="7"/>
  <c r="AJ1264" i="7" l="1"/>
  <c r="AL1264" i="7"/>
  <c r="AD1263" i="7"/>
  <c r="AK1264" i="7"/>
  <c r="AM1263" i="7"/>
  <c r="AS1263" i="7"/>
  <c r="AC1263" i="7"/>
  <c r="V1265" i="7"/>
  <c r="AT1264" i="7"/>
  <c r="N1265" i="7"/>
  <c r="L1264" i="7"/>
  <c r="AI1264" i="7"/>
  <c r="AH1265" i="7"/>
  <c r="AF1265" i="7"/>
  <c r="AB1264" i="7"/>
  <c r="U1266" i="7"/>
  <c r="AG1265" i="7"/>
  <c r="AQ1264" i="7"/>
  <c r="AE1264" i="7"/>
  <c r="W1266" i="7"/>
  <c r="AQ1265" i="7" s="1"/>
  <c r="AO1265" i="7"/>
  <c r="AN1265" i="7"/>
  <c r="AP1265" i="7"/>
  <c r="M1265" i="7" l="1"/>
  <c r="N1266" i="7" s="1"/>
  <c r="AT1265" i="7"/>
  <c r="AL1265" i="7"/>
  <c r="AK1265" i="7"/>
  <c r="AD1264" i="7"/>
  <c r="AJ1265" i="7"/>
  <c r="AC1264" i="7"/>
  <c r="V1266" i="7"/>
  <c r="M1266" i="7" s="1"/>
  <c r="AS1264" i="7"/>
  <c r="L1265" i="7"/>
  <c r="AM1264" i="7"/>
  <c r="AI1265" i="7"/>
  <c r="U1267" i="7"/>
  <c r="AG1266" i="7"/>
  <c r="AB1265" i="7"/>
  <c r="AH1266" i="7"/>
  <c r="AF1266" i="7"/>
  <c r="AO1266" i="7"/>
  <c r="AN1266" i="7"/>
  <c r="AE1265" i="7"/>
  <c r="W1267" i="7"/>
  <c r="AP1266" i="7"/>
  <c r="AI1266" i="7" l="1"/>
  <c r="AM1265" i="7"/>
  <c r="AS1265" i="7"/>
  <c r="AK1266" i="7"/>
  <c r="AD1265" i="7"/>
  <c r="V1267" i="7"/>
  <c r="M1267" i="7" s="1"/>
  <c r="AL1266" i="7"/>
  <c r="AC1265" i="7"/>
  <c r="AJ1266" i="7"/>
  <c r="L1266" i="7"/>
  <c r="N1267" i="7"/>
  <c r="AT1266" i="7"/>
  <c r="AQ1266" i="7"/>
  <c r="AP1267" i="7"/>
  <c r="AE1266" i="7"/>
  <c r="AN1267" i="7"/>
  <c r="W1268" i="7"/>
  <c r="AO1267" i="7"/>
  <c r="AB1266" i="7"/>
  <c r="AH1267" i="7"/>
  <c r="AF1267" i="7"/>
  <c r="U1268" i="7"/>
  <c r="AG1267" i="7"/>
  <c r="AI1267" i="7" l="1"/>
  <c r="AS1266" i="7"/>
  <c r="AL1267" i="7"/>
  <c r="AJ1267" i="7"/>
  <c r="AC1266" i="7"/>
  <c r="AK1267" i="7"/>
  <c r="V1268" i="7"/>
  <c r="AT1268" i="7" s="1"/>
  <c r="AD1266" i="7"/>
  <c r="N1268" i="7"/>
  <c r="AM1266" i="7"/>
  <c r="AT1267" i="7"/>
  <c r="L1267" i="7"/>
  <c r="AQ1267" i="7"/>
  <c r="AE1267" i="7"/>
  <c r="W1269" i="7"/>
  <c r="AN1268" i="7"/>
  <c r="AP1268" i="7"/>
  <c r="AO1268" i="7"/>
  <c r="AH1268" i="7"/>
  <c r="AG1268" i="7"/>
  <c r="U1269" i="7"/>
  <c r="AB1267" i="7"/>
  <c r="AF1268" i="7"/>
  <c r="M1268" i="7" l="1"/>
  <c r="AI1268" i="7"/>
  <c r="AJ1268" i="7"/>
  <c r="V1269" i="7"/>
  <c r="AD1267" i="7"/>
  <c r="AK1268" i="7"/>
  <c r="AC1267" i="7"/>
  <c r="AL1268" i="7"/>
  <c r="AS1267" i="7"/>
  <c r="AM1267" i="7"/>
  <c r="L1268" i="7"/>
  <c r="N1269" i="7"/>
  <c r="AQ1268" i="7"/>
  <c r="AP1269" i="7"/>
  <c r="W1270" i="7"/>
  <c r="AQ1269" i="7" s="1"/>
  <c r="AN1269" i="7"/>
  <c r="AO1269" i="7"/>
  <c r="AE1268" i="7"/>
  <c r="AH1269" i="7"/>
  <c r="AG1269" i="7"/>
  <c r="AB1268" i="7"/>
  <c r="U1270" i="7"/>
  <c r="AF1269" i="7"/>
  <c r="M1269" i="7" l="1"/>
  <c r="N1270" i="7" s="1"/>
  <c r="AT1269" i="7"/>
  <c r="L1269" i="7"/>
  <c r="AM1268" i="7"/>
  <c r="AD1268" i="7"/>
  <c r="AL1269" i="7"/>
  <c r="V1270" i="7"/>
  <c r="L1270" i="7" s="1"/>
  <c r="AS1268" i="7"/>
  <c r="AJ1269" i="7"/>
  <c r="AK1269" i="7"/>
  <c r="AC1268" i="7"/>
  <c r="U1271" i="7"/>
  <c r="AF1270" i="7"/>
  <c r="AB1269" i="7"/>
  <c r="AH1270" i="7"/>
  <c r="AG1270" i="7"/>
  <c r="AI1269" i="7"/>
  <c r="AP1270" i="7"/>
  <c r="AO1270" i="7"/>
  <c r="AE1269" i="7"/>
  <c r="W1271" i="7"/>
  <c r="AQ1270" i="7" s="1"/>
  <c r="AN1270" i="7"/>
  <c r="M1270" i="7" l="1"/>
  <c r="AM1269" i="7"/>
  <c r="AD1269" i="7"/>
  <c r="AJ1270" i="7"/>
  <c r="V1271" i="7"/>
  <c r="M1271" i="7" s="1"/>
  <c r="AK1270" i="7"/>
  <c r="AS1269" i="7"/>
  <c r="AL1270" i="7"/>
  <c r="AC1269" i="7"/>
  <c r="N1271" i="7"/>
  <c r="AT1270" i="7"/>
  <c r="AE1270" i="7"/>
  <c r="W1272" i="7"/>
  <c r="AO1271" i="7"/>
  <c r="AP1271" i="7"/>
  <c r="AN1271" i="7"/>
  <c r="AI1270" i="7"/>
  <c r="AF1271" i="7"/>
  <c r="U1272" i="7"/>
  <c r="AH1271" i="7"/>
  <c r="AB1270" i="7"/>
  <c r="AG1271" i="7"/>
  <c r="V1272" i="7" l="1"/>
  <c r="M1272" i="7" s="1"/>
  <c r="N1273" i="7" s="1"/>
  <c r="AS1270" i="7"/>
  <c r="AJ1271" i="7"/>
  <c r="AD1270" i="7"/>
  <c r="AC1270" i="7"/>
  <c r="AK1271" i="7"/>
  <c r="AL1271" i="7"/>
  <c r="L1271" i="7"/>
  <c r="AT1271" i="7"/>
  <c r="N1272" i="7"/>
  <c r="AM1270" i="7"/>
  <c r="AM1271" i="7"/>
  <c r="AQ1271" i="7"/>
  <c r="AP1272" i="7"/>
  <c r="AN1272" i="7"/>
  <c r="AE1271" i="7"/>
  <c r="AO1272" i="7"/>
  <c r="W1273" i="7"/>
  <c r="AI1271" i="7"/>
  <c r="L1272" i="7"/>
  <c r="U1273" i="7"/>
  <c r="AH1272" i="7"/>
  <c r="AG1272" i="7"/>
  <c r="AB1271" i="7"/>
  <c r="AT1272" i="7"/>
  <c r="AF1272" i="7"/>
  <c r="AJ1272" i="7" l="1"/>
  <c r="AS1271" i="7"/>
  <c r="AC1271" i="7"/>
  <c r="AD1271" i="7"/>
  <c r="AK1272" i="7"/>
  <c r="AL1272" i="7"/>
  <c r="V1273" i="7"/>
  <c r="M1273" i="7" s="1"/>
  <c r="AQ1272" i="7"/>
  <c r="AP1273" i="7"/>
  <c r="AN1273" i="7"/>
  <c r="W1274" i="7"/>
  <c r="AE1272" i="7"/>
  <c r="AO1273" i="7"/>
  <c r="AI1272" i="7"/>
  <c r="AH1273" i="7"/>
  <c r="AF1273" i="7"/>
  <c r="U1274" i="7"/>
  <c r="AB1272" i="7"/>
  <c r="AG1273" i="7"/>
  <c r="AI1273" i="7" l="1"/>
  <c r="AM1272" i="7"/>
  <c r="V1274" i="7"/>
  <c r="L1274" i="7" s="1"/>
  <c r="AL1273" i="7"/>
  <c r="AD1272" i="7"/>
  <c r="AS1272" i="7"/>
  <c r="AC1272" i="7"/>
  <c r="AJ1273" i="7"/>
  <c r="AK1273" i="7"/>
  <c r="AT1273" i="7"/>
  <c r="L1273" i="7"/>
  <c r="N1274" i="7"/>
  <c r="AQ1273" i="7"/>
  <c r="AE1273" i="7"/>
  <c r="AN1274" i="7"/>
  <c r="AP1274" i="7"/>
  <c r="AO1274" i="7"/>
  <c r="W1275" i="7"/>
  <c r="AG1274" i="7"/>
  <c r="U1275" i="7"/>
  <c r="AF1274" i="7"/>
  <c r="AB1273" i="7"/>
  <c r="AH1274" i="7"/>
  <c r="AI1274" i="7" l="1"/>
  <c r="AT1274" i="7"/>
  <c r="M1274" i="7"/>
  <c r="N1275" i="7" s="1"/>
  <c r="AM1273" i="7"/>
  <c r="AK1274" i="7"/>
  <c r="AC1273" i="7"/>
  <c r="V1275" i="7"/>
  <c r="AS1273" i="7"/>
  <c r="AL1274" i="7"/>
  <c r="AD1273" i="7"/>
  <c r="AJ1274" i="7"/>
  <c r="AQ1274" i="7"/>
  <c r="AO1275" i="7"/>
  <c r="AN1275" i="7"/>
  <c r="W1276" i="7"/>
  <c r="AQ1275" i="7" s="1"/>
  <c r="AP1275" i="7"/>
  <c r="AE1274" i="7"/>
  <c r="AH1275" i="7"/>
  <c r="U1276" i="7"/>
  <c r="AG1275" i="7"/>
  <c r="AF1275" i="7"/>
  <c r="AB1274" i="7"/>
  <c r="AI1275" i="7" l="1"/>
  <c r="M1275" i="7"/>
  <c r="N1276" i="7" s="1"/>
  <c r="AD1274" i="7"/>
  <c r="V1276" i="7"/>
  <c r="L1276" i="7" s="1"/>
  <c r="AS1274" i="7"/>
  <c r="AC1274" i="7"/>
  <c r="AL1275" i="7"/>
  <c r="AM1274" i="7"/>
  <c r="AK1275" i="7"/>
  <c r="AJ1275" i="7"/>
  <c r="L1275" i="7"/>
  <c r="AT1275" i="7"/>
  <c r="AH1276" i="7"/>
  <c r="AF1276" i="7"/>
  <c r="AB1275" i="7"/>
  <c r="AG1276" i="7"/>
  <c r="U1277" i="7"/>
  <c r="AP1276" i="7"/>
  <c r="AE1275" i="7"/>
  <c r="W1277" i="7"/>
  <c r="AQ1276" i="7" s="1"/>
  <c r="AN1276" i="7"/>
  <c r="AO1276" i="7"/>
  <c r="M1276" i="7" l="1"/>
  <c r="AT1276" i="7"/>
  <c r="AM1275" i="7"/>
  <c r="V1277" i="7"/>
  <c r="AM1276" i="7" s="1"/>
  <c r="AJ1276" i="7"/>
  <c r="AL1276" i="7"/>
  <c r="AK1276" i="7"/>
  <c r="AS1275" i="7"/>
  <c r="AC1275" i="7"/>
  <c r="AD1275" i="7"/>
  <c r="N1277" i="7"/>
  <c r="AG1277" i="7"/>
  <c r="AH1277" i="7"/>
  <c r="AB1276" i="7"/>
  <c r="AT1277" i="7"/>
  <c r="AF1277" i="7"/>
  <c r="U1278" i="7"/>
  <c r="AO1277" i="7"/>
  <c r="AP1277" i="7"/>
  <c r="W1278" i="7"/>
  <c r="AN1277" i="7"/>
  <c r="AE1276" i="7"/>
  <c r="AI1276" i="7"/>
  <c r="M1277" i="7" l="1"/>
  <c r="N1278" i="7" s="1"/>
  <c r="L1277" i="7"/>
  <c r="V1278" i="7"/>
  <c r="P1279" i="7" s="1"/>
  <c r="AK1278" i="7" s="1"/>
  <c r="AC1276" i="7"/>
  <c r="AJ1277" i="7"/>
  <c r="AD1276" i="7"/>
  <c r="AK1277" i="7"/>
  <c r="AL1277" i="7"/>
  <c r="AS1276" i="7"/>
  <c r="AI1277" i="7"/>
  <c r="AB1277" i="7"/>
  <c r="AI1278" i="7"/>
  <c r="AQ1277" i="7"/>
  <c r="AE1277" i="7"/>
  <c r="AQ1278" i="7"/>
  <c r="M1278" i="7" l="1"/>
  <c r="L1279" i="7"/>
  <c r="AT1278" i="7"/>
  <c r="L1278" i="7"/>
  <c r="O1279" i="7"/>
  <c r="N1279" i="7"/>
  <c r="Q1279" i="7"/>
  <c r="AP1278" i="7" s="1"/>
  <c r="AO1278" i="7"/>
  <c r="AG1278" i="7"/>
  <c r="AS1277" i="7"/>
  <c r="AC1277" i="7"/>
  <c r="AM1278" i="7"/>
  <c r="AD1277" i="7"/>
  <c r="AM1277" i="7"/>
  <c r="AF1278" i="7" l="1"/>
  <c r="M1279" i="7"/>
  <c r="AL1278" i="7"/>
  <c r="R1280" i="7"/>
  <c r="X1279" i="7" s="1"/>
  <c r="N1280" i="7"/>
  <c r="S1280" i="7"/>
  <c r="Z1279" i="7" s="1"/>
  <c r="K1279" i="7"/>
  <c r="AN1278" i="7"/>
  <c r="J1279" i="7"/>
  <c r="AT1279" i="7"/>
  <c r="AJ1278" i="7"/>
  <c r="T1280" i="7"/>
  <c r="AA1279" i="7" s="1"/>
  <c r="AH1278" i="7"/>
  <c r="W1280" i="7" l="1"/>
  <c r="V1280" i="7"/>
  <c r="AS1279" i="7" s="1"/>
  <c r="Q1280" i="7"/>
  <c r="U1280" i="7"/>
  <c r="AB1279" i="7" s="1"/>
  <c r="AR1279" i="7"/>
  <c r="O1280" i="7"/>
  <c r="P1280" i="7"/>
  <c r="AG1279" i="7" s="1"/>
  <c r="V1281" i="7"/>
  <c r="AD1280" i="7" s="1"/>
  <c r="Y1279" i="7"/>
  <c r="AQ1279" i="7"/>
  <c r="AE1279" i="7"/>
  <c r="AM1279" i="7"/>
  <c r="AC1279" i="7"/>
  <c r="AD1279" i="7"/>
  <c r="AJ1279" i="7" l="1"/>
  <c r="M1280" i="7"/>
  <c r="L1280" i="7"/>
  <c r="AI1279" i="7"/>
  <c r="K1280" i="7"/>
  <c r="AC1280" i="7"/>
  <c r="AN1279" i="7"/>
  <c r="AS1280" i="7"/>
  <c r="AO1279" i="7"/>
  <c r="AK1279" i="7"/>
  <c r="AF1279" i="7"/>
  <c r="S1281" i="7"/>
  <c r="AR1280" i="7" s="1"/>
  <c r="AT1280" i="7"/>
  <c r="AM1280" i="7"/>
  <c r="R1281" i="7"/>
  <c r="X1280" i="7" s="1"/>
  <c r="N1281" i="7"/>
  <c r="J1280" i="7"/>
  <c r="AH1279" i="7"/>
  <c r="AP1279" i="7"/>
  <c r="T1281" i="7"/>
  <c r="AA1280" i="7" s="1"/>
  <c r="AL1279" i="7"/>
  <c r="U1281" i="7" l="1"/>
  <c r="AB1280" i="7" s="1"/>
  <c r="W1281" i="7"/>
  <c r="Y1280" i="7"/>
  <c r="Z1280" i="7"/>
  <c r="AI1280" i="7"/>
  <c r="O1281" i="7"/>
  <c r="M1281" i="7" s="1"/>
  <c r="Q1281" i="7"/>
  <c r="P1281" i="7"/>
  <c r="AO1280" i="7" s="1"/>
  <c r="AE1280" i="7"/>
  <c r="AQ1280" i="7"/>
  <c r="K1281" i="7" l="1"/>
  <c r="AT1281" i="7"/>
  <c r="AN1280" i="7"/>
  <c r="AJ1280" i="7"/>
  <c r="AK1280" i="7"/>
  <c r="AG1280" i="7"/>
  <c r="AH1280" i="7"/>
  <c r="AP1280" i="7"/>
  <c r="T1282" i="7"/>
  <c r="AA1281" i="7" s="1"/>
  <c r="AL1280" i="7"/>
  <c r="R1282" i="7"/>
  <c r="X1281" i="7" s="1"/>
  <c r="AF1280" i="7"/>
  <c r="S1282" i="7"/>
  <c r="N1282" i="7"/>
  <c r="J1281" i="7"/>
  <c r="U1282" i="7" s="1"/>
  <c r="AI1281" i="7" s="1"/>
  <c r="V1282" i="7"/>
  <c r="AM1281" i="7" s="1"/>
  <c r="AB1281" i="7" l="1"/>
  <c r="P1282" i="7"/>
  <c r="W1282" i="7"/>
  <c r="L1282" i="7" s="1"/>
  <c r="O1282" i="7"/>
  <c r="AC1281" i="7"/>
  <c r="AS1281" i="7"/>
  <c r="AD1281" i="7"/>
  <c r="Z1281" i="7"/>
  <c r="Y1281" i="7"/>
  <c r="AR1281" i="7"/>
  <c r="L1281" i="7"/>
  <c r="Q1282" i="7"/>
  <c r="M1282" i="7" l="1"/>
  <c r="AP1281" i="7"/>
  <c r="T1283" i="7"/>
  <c r="AA1282" i="7" s="1"/>
  <c r="AL1281" i="7"/>
  <c r="AH1281" i="7"/>
  <c r="AN1281" i="7"/>
  <c r="AF1281" i="7"/>
  <c r="N1283" i="7"/>
  <c r="J1282" i="7"/>
  <c r="AJ1281" i="7"/>
  <c r="AT1282" i="7"/>
  <c r="R1283" i="7"/>
  <c r="X1282" i="7" s="1"/>
  <c r="K1282" i="7"/>
  <c r="S1283" i="7"/>
  <c r="AE1281" i="7"/>
  <c r="AQ1281" i="7"/>
  <c r="AO1281" i="7"/>
  <c r="AK1281" i="7"/>
  <c r="AG1281" i="7"/>
  <c r="AR1282" i="7" l="1"/>
  <c r="Z1282" i="7"/>
  <c r="Y1282" i="7"/>
  <c r="Q1283" i="7"/>
  <c r="U1283" i="7"/>
  <c r="P1283" i="7"/>
  <c r="V1283" i="7"/>
  <c r="O1283" i="7"/>
  <c r="M1283" i="7" s="1"/>
  <c r="W1283" i="7"/>
  <c r="AD1282" i="7" l="1"/>
  <c r="AS1282" i="7"/>
  <c r="AM1282" i="7"/>
  <c r="AC1282" i="7"/>
  <c r="AG1282" i="7"/>
  <c r="AK1282" i="7"/>
  <c r="AO1282" i="7"/>
  <c r="AI1282" i="7"/>
  <c r="AB1282" i="7"/>
  <c r="L1283" i="7"/>
  <c r="N1284" i="7"/>
  <c r="J1283" i="7"/>
  <c r="AJ1282" i="7"/>
  <c r="K1283" i="7"/>
  <c r="Q1284" i="7" s="1"/>
  <c r="R1284" i="7"/>
  <c r="X1283" i="7" s="1"/>
  <c r="S1284" i="7"/>
  <c r="Z1283" i="7" s="1"/>
  <c r="AT1283" i="7"/>
  <c r="AN1282" i="7"/>
  <c r="AF1282" i="7"/>
  <c r="T1284" i="7"/>
  <c r="AA1283" i="7" s="1"/>
  <c r="AH1282" i="7"/>
  <c r="AP1282" i="7"/>
  <c r="AL1282" i="7"/>
  <c r="V1284" i="7"/>
  <c r="AS1283" i="7" s="1"/>
  <c r="AQ1282" i="7"/>
  <c r="AE1282" i="7"/>
  <c r="T1285" i="7" l="1"/>
  <c r="AA1284" i="7" s="1"/>
  <c r="AP1283" i="7"/>
  <c r="AH1283" i="7"/>
  <c r="AR1283" i="7"/>
  <c r="Y1283" i="7"/>
  <c r="AM1283" i="7"/>
  <c r="W1284" i="7"/>
  <c r="U1284" i="7"/>
  <c r="O1284" i="7"/>
  <c r="AC1283" i="7"/>
  <c r="AD1283" i="7"/>
  <c r="AL1283" i="7"/>
  <c r="P1284" i="7"/>
  <c r="M1284" i="7" l="1"/>
  <c r="AO1283" i="7"/>
  <c r="AG1283" i="7"/>
  <c r="AK1283" i="7"/>
  <c r="S1285" i="7"/>
  <c r="K1284" i="7"/>
  <c r="Q1285" i="7" s="1"/>
  <c r="AF1283" i="7"/>
  <c r="AN1283" i="7"/>
  <c r="N1285" i="7"/>
  <c r="R1285" i="7"/>
  <c r="X1284" i="7" s="1"/>
  <c r="AT1284" i="7"/>
  <c r="AJ1283" i="7"/>
  <c r="J1284" i="7"/>
  <c r="AB1283" i="7"/>
  <c r="AI1283" i="7"/>
  <c r="L1284" i="7"/>
  <c r="AQ1283" i="7"/>
  <c r="AE1283" i="7"/>
  <c r="T1286" i="7" l="1"/>
  <c r="AA1285" i="7" s="1"/>
  <c r="AL1284" i="7"/>
  <c r="AH1284" i="7"/>
  <c r="Y1284" i="7"/>
  <c r="Z1284" i="7"/>
  <c r="V1285" i="7"/>
  <c r="U1285" i="7"/>
  <c r="W1285" i="7"/>
  <c r="O1285" i="7"/>
  <c r="P1285" i="7"/>
  <c r="AP1284" i="7"/>
  <c r="AR1284" i="7"/>
  <c r="M1285" i="7" l="1"/>
  <c r="AE1284" i="7"/>
  <c r="AQ1284" i="7"/>
  <c r="AM1284" i="7"/>
  <c r="AD1284" i="7"/>
  <c r="AC1284" i="7"/>
  <c r="AS1284" i="7"/>
  <c r="L1285" i="7"/>
  <c r="AI1284" i="7"/>
  <c r="AB1284" i="7"/>
  <c r="AK1284" i="7"/>
  <c r="AG1284" i="7"/>
  <c r="AO1284" i="7"/>
  <c r="R1286" i="7"/>
  <c r="X1285" i="7" s="1"/>
  <c r="AN1284" i="7"/>
  <c r="AT1285" i="7"/>
  <c r="AJ1284" i="7"/>
  <c r="AF1284" i="7"/>
  <c r="N1286" i="7"/>
  <c r="K1285" i="7"/>
  <c r="J1285" i="7"/>
  <c r="U1286" i="7" s="1"/>
  <c r="S1286" i="7"/>
  <c r="AB1285" i="7" l="1"/>
  <c r="AI1285" i="7"/>
  <c r="AR1285" i="7"/>
  <c r="Z1285" i="7"/>
  <c r="O1286" i="7"/>
  <c r="M1286" i="7" s="1"/>
  <c r="Q1286" i="7"/>
  <c r="V1286" i="7"/>
  <c r="W1286" i="7"/>
  <c r="P1286" i="7"/>
  <c r="Y1285" i="7"/>
  <c r="AS1285" i="7" l="1"/>
  <c r="AD1285" i="7"/>
  <c r="AC1285" i="7"/>
  <c r="AM1285" i="7"/>
  <c r="AJ1285" i="7"/>
  <c r="AT1286" i="7"/>
  <c r="AF1285" i="7"/>
  <c r="R1287" i="7"/>
  <c r="X1286" i="7" s="1"/>
  <c r="N1287" i="7"/>
  <c r="S1287" i="7"/>
  <c r="AR1286" i="7" s="1"/>
  <c r="AN1285" i="7"/>
  <c r="K1286" i="7"/>
  <c r="J1286" i="7"/>
  <c r="L1286" i="7"/>
  <c r="AH1285" i="7"/>
  <c r="T1287" i="7"/>
  <c r="AA1286" i="7" s="1"/>
  <c r="AL1285" i="7"/>
  <c r="AP1285" i="7"/>
  <c r="AG1285" i="7"/>
  <c r="AO1285" i="7"/>
  <c r="AK1285" i="7"/>
  <c r="AQ1285" i="7"/>
  <c r="AE1285" i="7"/>
  <c r="Q1287" i="7" l="1"/>
  <c r="Z1286" i="7"/>
  <c r="V1287" i="7"/>
  <c r="AS1286" i="7" s="1"/>
  <c r="P1287" i="7"/>
  <c r="AK1286" i="7" s="1"/>
  <c r="AH1286" i="7"/>
  <c r="T1288" i="7"/>
  <c r="AA1287" i="7" s="1"/>
  <c r="AP1286" i="7"/>
  <c r="AM1286" i="7"/>
  <c r="O1287" i="7"/>
  <c r="U1287" i="7"/>
  <c r="W1287" i="7"/>
  <c r="AG1286" i="7"/>
  <c r="AL1286" i="7"/>
  <c r="AC1286" i="7"/>
  <c r="AD1286" i="7"/>
  <c r="AO1286" i="7"/>
  <c r="Y1286" i="7"/>
  <c r="M1287" i="7" l="1"/>
  <c r="AB1286" i="7"/>
  <c r="AI1286" i="7"/>
  <c r="AJ1286" i="7"/>
  <c r="AT1287" i="7"/>
  <c r="AF1286" i="7"/>
  <c r="R1288" i="7"/>
  <c r="X1287" i="7" s="1"/>
  <c r="J1287" i="7"/>
  <c r="N1288" i="7"/>
  <c r="AN1286" i="7"/>
  <c r="K1287" i="7"/>
  <c r="S1288" i="7"/>
  <c r="L1287" i="7"/>
  <c r="AQ1286" i="7"/>
  <c r="AE1286" i="7"/>
  <c r="P1288" i="7" l="1"/>
  <c r="V1288" i="7"/>
  <c r="O1288" i="7"/>
  <c r="Y1287" i="7"/>
  <c r="AR1287" i="7"/>
  <c r="Z1287" i="7"/>
  <c r="U1288" i="7"/>
  <c r="Q1288" i="7"/>
  <c r="W1288" i="7"/>
  <c r="M1288" i="7" l="1"/>
  <c r="AL1287" i="7"/>
  <c r="AH1287" i="7"/>
  <c r="T1289" i="7"/>
  <c r="AA1288" i="7" s="1"/>
  <c r="AP1287" i="7"/>
  <c r="L1288" i="7"/>
  <c r="AI1287" i="7"/>
  <c r="AB1287" i="7"/>
  <c r="S1289" i="7"/>
  <c r="Z1288" i="7" s="1"/>
  <c r="AN1287" i="7"/>
  <c r="AF1287" i="7"/>
  <c r="K1288" i="7"/>
  <c r="Q1289" i="7" s="1"/>
  <c r="J1288" i="7"/>
  <c r="O1289" i="7" s="1"/>
  <c r="R1289" i="7"/>
  <c r="X1288" i="7" s="1"/>
  <c r="AJ1287" i="7"/>
  <c r="AT1288" i="7"/>
  <c r="N1289" i="7"/>
  <c r="AC1287" i="7"/>
  <c r="AS1287" i="7"/>
  <c r="AD1287" i="7"/>
  <c r="AM1287" i="7"/>
  <c r="AQ1287" i="7"/>
  <c r="AE1287" i="7"/>
  <c r="AK1287" i="7"/>
  <c r="AO1287" i="7"/>
  <c r="AG1287" i="7"/>
  <c r="R1290" i="7" l="1"/>
  <c r="X1289" i="7" s="1"/>
  <c r="AJ1288" i="7"/>
  <c r="AN1288" i="7"/>
  <c r="AF1288" i="7"/>
  <c r="T1290" i="7"/>
  <c r="AA1289" i="7" s="1"/>
  <c r="AP1288" i="7"/>
  <c r="AL1288" i="7"/>
  <c r="AH1288" i="7"/>
  <c r="U1289" i="7"/>
  <c r="Y1288" i="7"/>
  <c r="AR1288" i="7"/>
  <c r="V1289" i="7"/>
  <c r="W1289" i="7"/>
  <c r="P1289" i="7"/>
  <c r="J1289" i="7" s="1"/>
  <c r="M1289" i="7" l="1"/>
  <c r="N1290" i="7" s="1"/>
  <c r="AI1288" i="7"/>
  <c r="AB1288" i="7"/>
  <c r="L1289" i="7"/>
  <c r="AQ1288" i="7"/>
  <c r="AE1288" i="7"/>
  <c r="AK1288" i="7"/>
  <c r="AO1288" i="7"/>
  <c r="AG1288" i="7"/>
  <c r="AM1288" i="7"/>
  <c r="AD1288" i="7"/>
  <c r="AS1288" i="7"/>
  <c r="AC1288" i="7"/>
  <c r="K1289" i="7"/>
  <c r="W1290" i="7" s="1"/>
  <c r="AT1289" i="7"/>
  <c r="S1290" i="7"/>
  <c r="U1290" i="7" l="1"/>
  <c r="AB1289" i="7" s="1"/>
  <c r="O1290" i="7"/>
  <c r="Q1290" i="7"/>
  <c r="T1291" i="7" s="1"/>
  <c r="AA1290" i="7" s="1"/>
  <c r="AE1289" i="7"/>
  <c r="AQ1289" i="7"/>
  <c r="AF1289" i="7"/>
  <c r="AR1289" i="7"/>
  <c r="Z1289" i="7"/>
  <c r="Y1289" i="7"/>
  <c r="V1290" i="7"/>
  <c r="L1290" i="7" s="1"/>
  <c r="P1290" i="7"/>
  <c r="K1290" i="7" s="1"/>
  <c r="M1290" i="7" l="1"/>
  <c r="AI1289" i="7"/>
  <c r="AJ1289" i="7"/>
  <c r="AL1289" i="7"/>
  <c r="AP1289" i="7"/>
  <c r="AH1289" i="7"/>
  <c r="R1291" i="7"/>
  <c r="AN1289" i="7"/>
  <c r="S1291" i="7"/>
  <c r="Y1290" i="7" s="1"/>
  <c r="AD1291" i="7"/>
  <c r="AE1291" i="7"/>
  <c r="AS1289" i="7"/>
  <c r="AC1289" i="7"/>
  <c r="AD1289" i="7"/>
  <c r="AM1289" i="7"/>
  <c r="N1291" i="7"/>
  <c r="J1290" i="7"/>
  <c r="AG1289" i="7"/>
  <c r="AK1289" i="7"/>
  <c r="AO1289" i="7"/>
  <c r="AT1290" i="7"/>
  <c r="Z1290" i="7" l="1"/>
  <c r="AS1291" i="7"/>
  <c r="AR1290" i="7"/>
  <c r="AC1291" i="7"/>
  <c r="AB1291" i="7"/>
  <c r="X1290" i="7"/>
  <c r="U1291" i="7"/>
  <c r="V1291" i="7"/>
  <c r="W1291" i="7"/>
  <c r="O1291" i="7"/>
  <c r="Q1291" i="7"/>
  <c r="P1291" i="7"/>
  <c r="M1291" i="7" l="1"/>
  <c r="AA1291" i="7"/>
  <c r="AH1290" i="7"/>
  <c r="AP1290" i="7"/>
  <c r="AL1290" i="7"/>
  <c r="Z1291" i="7"/>
  <c r="X1291" i="7"/>
  <c r="N1292" i="7"/>
  <c r="Y1291" i="7"/>
  <c r="AN1290" i="7"/>
  <c r="AF1290" i="7"/>
  <c r="AT1291" i="7"/>
  <c r="K1291" i="7"/>
  <c r="J1291" i="7"/>
  <c r="AJ1290" i="7"/>
  <c r="AQ1291" i="7"/>
  <c r="AE1290" i="7"/>
  <c r="AQ1290" i="7"/>
  <c r="L1292" i="7"/>
  <c r="AS1290" i="7"/>
  <c r="AM1290" i="7"/>
  <c r="AC1290" i="7"/>
  <c r="AM1291" i="7"/>
  <c r="AD1290" i="7"/>
  <c r="AG1290" i="7"/>
  <c r="AO1290" i="7"/>
  <c r="AK1290" i="7"/>
  <c r="AR1291" i="7"/>
  <c r="AI1291" i="7"/>
  <c r="AB1290" i="7"/>
  <c r="AI1290" i="7"/>
  <c r="L1291" i="7"/>
  <c r="P1292" i="7" l="1"/>
  <c r="O1292" i="7"/>
  <c r="M1292" i="7" s="1"/>
  <c r="Q1292" i="7"/>
  <c r="AH1291" i="7" l="1"/>
  <c r="AP1291" i="7"/>
  <c r="T1293" i="7"/>
  <c r="AL1291" i="7"/>
  <c r="R1293" i="7"/>
  <c r="X1292" i="7" s="1"/>
  <c r="AT1292" i="7"/>
  <c r="J1292" i="7"/>
  <c r="S1293" i="7"/>
  <c r="K1292" i="7"/>
  <c r="AN1291" i="7"/>
  <c r="AJ1291" i="7"/>
  <c r="N1293" i="7"/>
  <c r="AF1291" i="7"/>
  <c r="AG1291" i="7"/>
  <c r="AO1291" i="7"/>
  <c r="AK1291" i="7"/>
  <c r="V1294" i="7" l="1"/>
  <c r="AC1293" i="7" s="1"/>
  <c r="AA1292" i="7"/>
  <c r="AD1293" i="7"/>
  <c r="P1293" i="7"/>
  <c r="Q1293" i="7"/>
  <c r="O1293" i="7"/>
  <c r="M1293" i="7" s="1"/>
  <c r="V1293" i="7"/>
  <c r="W1293" i="7"/>
  <c r="U1293" i="7"/>
  <c r="Y1292" i="7"/>
  <c r="Z1292" i="7"/>
  <c r="AS1293" i="7"/>
  <c r="AR1292" i="7"/>
  <c r="AM1292" i="7" l="1"/>
  <c r="AD1292" i="7"/>
  <c r="AC1292" i="7"/>
  <c r="AM1293" i="7"/>
  <c r="AS1292" i="7"/>
  <c r="R1294" i="7"/>
  <c r="X1293" i="7" s="1"/>
  <c r="AJ1292" i="7"/>
  <c r="K1293" i="7"/>
  <c r="S1294" i="7"/>
  <c r="Y1293" i="7" s="1"/>
  <c r="AN1292" i="7"/>
  <c r="N1294" i="7"/>
  <c r="AT1293" i="7"/>
  <c r="J1293" i="7"/>
  <c r="AF1292" i="7"/>
  <c r="AL1292" i="7"/>
  <c r="T1294" i="7"/>
  <c r="AA1293" i="7" s="1"/>
  <c r="AP1292" i="7"/>
  <c r="AH1292" i="7"/>
  <c r="AK1292" i="7"/>
  <c r="AG1292" i="7"/>
  <c r="AO1292" i="7"/>
  <c r="AI1292" i="7"/>
  <c r="AB1292" i="7"/>
  <c r="L1293" i="7"/>
  <c r="AQ1292" i="7"/>
  <c r="AE1292" i="7"/>
  <c r="O1294" i="7" l="1"/>
  <c r="Z1293" i="7"/>
  <c r="AR1293" i="7"/>
  <c r="U1294" i="7"/>
  <c r="W1294" i="7"/>
  <c r="P1294" i="7"/>
  <c r="Q1294" i="7"/>
  <c r="R1295" i="7" l="1"/>
  <c r="X1294" i="7" s="1"/>
  <c r="M1294" i="7"/>
  <c r="AF1293" i="7"/>
  <c r="AJ1293" i="7"/>
  <c r="AN1293" i="7"/>
  <c r="K1294" i="7"/>
  <c r="J1294" i="7"/>
  <c r="Q1295" i="7" s="1"/>
  <c r="AP1294" i="7" s="1"/>
  <c r="S1295" i="7"/>
  <c r="Z1294" i="7" s="1"/>
  <c r="AH1293" i="7"/>
  <c r="T1295" i="7"/>
  <c r="AA1294" i="7" s="1"/>
  <c r="AP1293" i="7"/>
  <c r="AL1293" i="7"/>
  <c r="AB1293" i="7"/>
  <c r="AI1293" i="7"/>
  <c r="P1295" i="7"/>
  <c r="AK1294" i="7" s="1"/>
  <c r="U1295" i="7"/>
  <c r="AI1294" i="7" s="1"/>
  <c r="AG1293" i="7"/>
  <c r="AO1293" i="7"/>
  <c r="AK1293" i="7"/>
  <c r="N1295" i="7"/>
  <c r="AT1294" i="7"/>
  <c r="AE1293" i="7"/>
  <c r="AQ1293" i="7"/>
  <c r="W1295" i="7"/>
  <c r="AE1294" i="7" s="1"/>
  <c r="L1294" i="7" l="1"/>
  <c r="AG1294" i="7"/>
  <c r="AQ1294" i="7"/>
  <c r="AB1294" i="7"/>
  <c r="AH1294" i="7"/>
  <c r="T1296" i="7"/>
  <c r="AL1294" i="7"/>
  <c r="AR1294" i="7"/>
  <c r="Y1294" i="7"/>
  <c r="O1295" i="7"/>
  <c r="M1295" i="7" s="1"/>
  <c r="V1295" i="7"/>
  <c r="AO1294" i="7"/>
  <c r="AA1295" i="7" l="1"/>
  <c r="AD1294" i="7"/>
  <c r="AC1294" i="7"/>
  <c r="AM1294" i="7"/>
  <c r="AS1294" i="7"/>
  <c r="L1295" i="7"/>
  <c r="R1296" i="7"/>
  <c r="X1295" i="7" s="1"/>
  <c r="AJ1294" i="7"/>
  <c r="S1296" i="7"/>
  <c r="J1295" i="7"/>
  <c r="K1295" i="7"/>
  <c r="N1296" i="7"/>
  <c r="AT1295" i="7"/>
  <c r="AN1294" i="7"/>
  <c r="AF1294" i="7"/>
  <c r="Q1296" i="7" l="1"/>
  <c r="AP1295" i="7" s="1"/>
  <c r="V1297" i="7"/>
  <c r="AS1296" i="7" s="1"/>
  <c r="Z1295" i="7"/>
  <c r="AR1295" i="7"/>
  <c r="W1296" i="7"/>
  <c r="O1296" i="7"/>
  <c r="M1296" i="7" s="1"/>
  <c r="U1296" i="7"/>
  <c r="Y1295" i="7"/>
  <c r="V1296" i="7"/>
  <c r="P1296" i="7"/>
  <c r="T1297" i="7" l="1"/>
  <c r="AA1296" i="7" s="1"/>
  <c r="AH1295" i="7"/>
  <c r="AL1295" i="7"/>
  <c r="AK1295" i="7"/>
  <c r="AO1295" i="7"/>
  <c r="AG1295" i="7"/>
  <c r="AC1296" i="7"/>
  <c r="AD1296" i="7"/>
  <c r="AI1295" i="7"/>
  <c r="L1296" i="7"/>
  <c r="AB1295" i="7"/>
  <c r="AS1295" i="7"/>
  <c r="AC1295" i="7"/>
  <c r="AM1296" i="7"/>
  <c r="AD1295" i="7"/>
  <c r="AM1295" i="7"/>
  <c r="AE1295" i="7"/>
  <c r="AQ1295" i="7"/>
  <c r="R1297" i="7"/>
  <c r="X1296" i="7" s="1"/>
  <c r="N1297" i="7"/>
  <c r="AT1296" i="7"/>
  <c r="AJ1295" i="7"/>
  <c r="AF1295" i="7"/>
  <c r="AN1295" i="7"/>
  <c r="J1296" i="7"/>
  <c r="S1297" i="7"/>
  <c r="AR1296" i="7" s="1"/>
  <c r="K1296" i="7"/>
  <c r="U1297" i="7" l="1"/>
  <c r="AB1296" i="7" s="1"/>
  <c r="W1297" i="7"/>
  <c r="P1297" i="7"/>
  <c r="Q1297" i="7"/>
  <c r="Y1296" i="7"/>
  <c r="Z1296" i="7"/>
  <c r="O1297" i="7"/>
  <c r="M1297" i="7" s="1"/>
  <c r="AI1296" i="7" l="1"/>
  <c r="AQ1296" i="7"/>
  <c r="AE1296" i="7"/>
  <c r="R1298" i="7"/>
  <c r="AN1296" i="7"/>
  <c r="J1297" i="7"/>
  <c r="N1298" i="7"/>
  <c r="K1297" i="7"/>
  <c r="Q1298" i="7" s="1"/>
  <c r="AP1297" i="7" s="1"/>
  <c r="S1298" i="7"/>
  <c r="Z1297" i="7" s="1"/>
  <c r="AT1297" i="7"/>
  <c r="AF1296" i="7"/>
  <c r="AJ1296" i="7"/>
  <c r="T1298" i="7"/>
  <c r="AA1297" i="7" s="1"/>
  <c r="AP1296" i="7"/>
  <c r="AL1296" i="7"/>
  <c r="AH1296" i="7"/>
  <c r="AO1296" i="7"/>
  <c r="AK1296" i="7"/>
  <c r="AG1296" i="7"/>
  <c r="W1298" i="7" l="1"/>
  <c r="AR1297" i="7"/>
  <c r="Y1297" i="7"/>
  <c r="L1297" i="7"/>
  <c r="AE1297" i="7"/>
  <c r="AQ1297" i="7"/>
  <c r="X1297" i="7"/>
  <c r="T1299" i="7"/>
  <c r="AA1298" i="7" s="1"/>
  <c r="AH1297" i="7"/>
  <c r="AL1297" i="7"/>
  <c r="V1298" i="7"/>
  <c r="U1298" i="7"/>
  <c r="P1298" i="7"/>
  <c r="O1298" i="7"/>
  <c r="M1298" i="7" s="1"/>
  <c r="AG1297" i="7" l="1"/>
  <c r="AK1297" i="7"/>
  <c r="AO1297" i="7"/>
  <c r="L1298" i="7"/>
  <c r="AI1297" i="7"/>
  <c r="AB1297" i="7"/>
  <c r="AM1297" i="7"/>
  <c r="AC1297" i="7"/>
  <c r="AD1297" i="7"/>
  <c r="AS1297" i="7"/>
  <c r="AT1298" i="7"/>
  <c r="N1299" i="7"/>
  <c r="J1298" i="7"/>
  <c r="R1299" i="7"/>
  <c r="X1298" i="7" s="1"/>
  <c r="AF1297" i="7"/>
  <c r="K1298" i="7"/>
  <c r="Q1299" i="7" s="1"/>
  <c r="S1299" i="7"/>
  <c r="AR1298" i="7" s="1"/>
  <c r="AJ1297" i="7"/>
  <c r="AN1297" i="7"/>
  <c r="U1299" i="7" l="1"/>
  <c r="AB1298" i="7" s="1"/>
  <c r="T1300" i="7"/>
  <c r="AA1299" i="7" s="1"/>
  <c r="AH1298" i="7"/>
  <c r="AP1298" i="7"/>
  <c r="AL1298" i="7"/>
  <c r="O1299" i="7"/>
  <c r="M1299" i="7" s="1"/>
  <c r="W1299" i="7"/>
  <c r="V1299" i="7"/>
  <c r="P1299" i="7"/>
  <c r="Y1298" i="7"/>
  <c r="Z1298" i="7"/>
  <c r="AI1298" i="7" l="1"/>
  <c r="AE1298" i="7"/>
  <c r="AQ1298" i="7"/>
  <c r="S1300" i="7"/>
  <c r="Y1299" i="7" s="1"/>
  <c r="K1299" i="7"/>
  <c r="AJ1298" i="7"/>
  <c r="J1299" i="7"/>
  <c r="R1300" i="7"/>
  <c r="X1299" i="7" s="1"/>
  <c r="AN1298" i="7"/>
  <c r="AT1299" i="7"/>
  <c r="N1300" i="7"/>
  <c r="AF1298" i="7"/>
  <c r="AO1298" i="7"/>
  <c r="AG1298" i="7"/>
  <c r="AK1298" i="7"/>
  <c r="AM1298" i="7"/>
  <c r="AC1298" i="7"/>
  <c r="AS1298" i="7"/>
  <c r="AD1298" i="7"/>
  <c r="L1299" i="7"/>
  <c r="Q1300" i="7" l="1"/>
  <c r="AL1299" i="7" s="1"/>
  <c r="AR1299" i="7"/>
  <c r="Z1299" i="7"/>
  <c r="W1300" i="7"/>
  <c r="P1300" i="7"/>
  <c r="U1300" i="7"/>
  <c r="V1300" i="7"/>
  <c r="O1300" i="7"/>
  <c r="M1300" i="7" s="1"/>
  <c r="AP1299" i="7" l="1"/>
  <c r="AH1299" i="7"/>
  <c r="T1301" i="7"/>
  <c r="AA1300" i="7" s="1"/>
  <c r="AE1299" i="7"/>
  <c r="AQ1299" i="7"/>
  <c r="AS1299" i="7"/>
  <c r="AD1299" i="7"/>
  <c r="AC1299" i="7"/>
  <c r="AM1299" i="7"/>
  <c r="AB1299" i="7"/>
  <c r="AI1299" i="7"/>
  <c r="L1300" i="7"/>
  <c r="AG1299" i="7"/>
  <c r="AK1299" i="7"/>
  <c r="AO1299" i="7"/>
  <c r="AR1300" i="7"/>
  <c r="K1300" i="7"/>
  <c r="R1301" i="7"/>
  <c r="S1301" i="7"/>
  <c r="AF1299" i="7"/>
  <c r="N1301" i="7"/>
  <c r="J1300" i="7"/>
  <c r="AT1300" i="7"/>
  <c r="AJ1299" i="7"/>
  <c r="AN1299" i="7"/>
  <c r="Q1301" i="7" l="1"/>
  <c r="T1302" i="7" s="1"/>
  <c r="AA1301" i="7" s="1"/>
  <c r="P1301" i="7"/>
  <c r="AG1300" i="7" s="1"/>
  <c r="U1301" i="7"/>
  <c r="AB1300" i="7" s="1"/>
  <c r="AP1300" i="7"/>
  <c r="AK1300" i="7"/>
  <c r="W1301" i="7"/>
  <c r="Y1300" i="7"/>
  <c r="Z1300" i="7"/>
  <c r="X1300" i="7"/>
  <c r="V1302" i="7"/>
  <c r="O1301" i="7"/>
  <c r="M1301" i="7" s="1"/>
  <c r="V1301" i="7"/>
  <c r="AL1300" i="7" l="1"/>
  <c r="AH1300" i="7"/>
  <c r="AI1300" i="7"/>
  <c r="AO1300" i="7"/>
  <c r="AC1301" i="7"/>
  <c r="AD1301" i="7"/>
  <c r="L1301" i="7"/>
  <c r="AE1300" i="7"/>
  <c r="AQ1300" i="7"/>
  <c r="AM1300" i="7"/>
  <c r="AC1300" i="7"/>
  <c r="AD1300" i="7"/>
  <c r="AS1300" i="7"/>
  <c r="AM1301" i="7"/>
  <c r="AS1301" i="7"/>
  <c r="R1302" i="7"/>
  <c r="X1301" i="7" s="1"/>
  <c r="S1302" i="7"/>
  <c r="J1301" i="7"/>
  <c r="N1302" i="7"/>
  <c r="K1301" i="7"/>
  <c r="AT1301" i="7"/>
  <c r="AF1300" i="7"/>
  <c r="AJ1300" i="7"/>
  <c r="AN1300" i="7"/>
  <c r="Q1302" i="7" l="1"/>
  <c r="AL1301" i="7" s="1"/>
  <c r="W1302" i="7"/>
  <c r="AE1301" i="7" s="1"/>
  <c r="U1302" i="7"/>
  <c r="O1302" i="7"/>
  <c r="AP1301" i="7"/>
  <c r="AQ1301" i="7"/>
  <c r="Y1301" i="7"/>
  <c r="AR1301" i="7"/>
  <c r="Z1301" i="7"/>
  <c r="P1302" i="7"/>
  <c r="M1302" i="7" l="1"/>
  <c r="T1303" i="7"/>
  <c r="AA1302" i="7" s="1"/>
  <c r="AH1301" i="7"/>
  <c r="AG1301" i="7"/>
  <c r="AK1301" i="7"/>
  <c r="AO1301" i="7"/>
  <c r="R1303" i="7"/>
  <c r="X1302" i="7" s="1"/>
  <c r="N1303" i="7"/>
  <c r="AF1301" i="7"/>
  <c r="K1302" i="7"/>
  <c r="AT1302" i="7"/>
  <c r="J1302" i="7"/>
  <c r="S1303" i="7"/>
  <c r="Y1302" i="7" s="1"/>
  <c r="AN1301" i="7"/>
  <c r="AJ1301" i="7"/>
  <c r="AI1301" i="7"/>
  <c r="AB1301" i="7"/>
  <c r="L1302" i="7" l="1"/>
  <c r="Q1303" i="7"/>
  <c r="P1303" i="7"/>
  <c r="U1303" i="7"/>
  <c r="AR1302" i="7"/>
  <c r="Z1302" i="7"/>
  <c r="O1303" i="7"/>
  <c r="M1303" i="7" s="1"/>
  <c r="W1303" i="7"/>
  <c r="V1303" i="7"/>
  <c r="AC1302" i="7" l="1"/>
  <c r="AS1302" i="7"/>
  <c r="AD1302" i="7"/>
  <c r="AM1302" i="7"/>
  <c r="AN1302" i="7"/>
  <c r="AJ1302" i="7"/>
  <c r="R1304" i="7"/>
  <c r="AT1303" i="7"/>
  <c r="S1304" i="7"/>
  <c r="Z1303" i="7" s="1"/>
  <c r="J1303" i="7"/>
  <c r="N1304" i="7"/>
  <c r="K1303" i="7"/>
  <c r="W1304" i="7" s="1"/>
  <c r="AF1302" i="7"/>
  <c r="AI1302" i="7"/>
  <c r="L1303" i="7"/>
  <c r="AB1302" i="7"/>
  <c r="AE1302" i="7"/>
  <c r="AQ1302" i="7"/>
  <c r="AO1302" i="7"/>
  <c r="AG1302" i="7"/>
  <c r="AK1302" i="7"/>
  <c r="AH1302" i="7"/>
  <c r="AP1302" i="7"/>
  <c r="AL1302" i="7"/>
  <c r="T1304" i="7"/>
  <c r="Y1303" i="7" l="1"/>
  <c r="O1304" i="7"/>
  <c r="Q1304" i="7"/>
  <c r="AH1303" i="7" s="1"/>
  <c r="U1304" i="7"/>
  <c r="AI1303" i="7" s="1"/>
  <c r="V1304" i="7"/>
  <c r="AM1304" i="7" s="1"/>
  <c r="P1304" i="7"/>
  <c r="AK1303" i="7" s="1"/>
  <c r="AQ1304" i="7"/>
  <c r="AE1303" i="7"/>
  <c r="AQ1303" i="7"/>
  <c r="AF1303" i="7"/>
  <c r="Y1304" i="7"/>
  <c r="X1304" i="7"/>
  <c r="AC1304" i="7"/>
  <c r="AB1304" i="7"/>
  <c r="AB1303" i="7"/>
  <c r="AL1303" i="7"/>
  <c r="AR1303" i="7"/>
  <c r="AS1304" i="7"/>
  <c r="AA1303" i="7"/>
  <c r="AD1304" i="7"/>
  <c r="AE1304" i="7"/>
  <c r="X1303" i="7"/>
  <c r="AJ1303" i="7"/>
  <c r="AN1303" i="7" l="1"/>
  <c r="M1304" i="7"/>
  <c r="AP1303" i="7"/>
  <c r="AA1304" i="7"/>
  <c r="Z1304" i="7"/>
  <c r="L1304" i="7"/>
  <c r="AI1304" i="7"/>
  <c r="AR1304" i="7"/>
  <c r="AG1303" i="7"/>
  <c r="J1304" i="7"/>
  <c r="AO1303" i="7"/>
  <c r="AM1303" i="7"/>
  <c r="L1305" i="7"/>
  <c r="AS1303" i="7"/>
  <c r="AC1303" i="7"/>
  <c r="AT1304" i="7"/>
  <c r="AD1303" i="7"/>
  <c r="K1304" i="7"/>
  <c r="Q1305" i="7" s="1"/>
  <c r="AP1304" i="7" s="1"/>
  <c r="N1305" i="7"/>
  <c r="AL1304" i="7" l="1"/>
  <c r="T1306" i="7"/>
  <c r="AA1305" i="7"/>
  <c r="AH1304" i="7"/>
  <c r="O1305" i="7"/>
  <c r="P1305" i="7"/>
  <c r="AF1304" i="7" l="1"/>
  <c r="M1305" i="7"/>
  <c r="AJ1304" i="7"/>
  <c r="AN1304" i="7"/>
  <c r="R1306" i="7"/>
  <c r="X1305" i="7" s="1"/>
  <c r="W1307" i="7"/>
  <c r="AE1306" i="7" s="1"/>
  <c r="AT1305" i="7"/>
  <c r="S1306" i="7"/>
  <c r="AR1305" i="7" s="1"/>
  <c r="AK1304" i="7"/>
  <c r="AO1304" i="7"/>
  <c r="AG1304" i="7"/>
  <c r="N1306" i="7"/>
  <c r="K1305" i="7"/>
  <c r="J1305" i="7"/>
  <c r="O1306" i="7" s="1"/>
  <c r="Y1305" i="7" l="1"/>
  <c r="Z1305" i="7"/>
  <c r="U1306" i="7"/>
  <c r="AB1305" i="7" s="1"/>
  <c r="W1306" i="7"/>
  <c r="AQ1306" i="7" s="1"/>
  <c r="P1306" i="7"/>
  <c r="M1306" i="7" s="1"/>
  <c r="V1306" i="7"/>
  <c r="AD1305" i="7" s="1"/>
  <c r="Q1306" i="7"/>
  <c r="AN1305" i="7"/>
  <c r="AF1305" i="7"/>
  <c r="AJ1305" i="7"/>
  <c r="R1307" i="7"/>
  <c r="X1306" i="7" s="1"/>
  <c r="AI1305" i="7" l="1"/>
  <c r="S1307" i="7"/>
  <c r="AR1306" i="7" s="1"/>
  <c r="AG1305" i="7"/>
  <c r="AO1305" i="7"/>
  <c r="J1306" i="7"/>
  <c r="AM1305" i="7"/>
  <c r="AT1306" i="7"/>
  <c r="N1307" i="7"/>
  <c r="AE1305" i="7"/>
  <c r="AQ1305" i="7"/>
  <c r="K1306" i="7"/>
  <c r="Q1307" i="7" s="1"/>
  <c r="AP1306" i="7" s="1"/>
  <c r="AK1305" i="7"/>
  <c r="AC1305" i="7"/>
  <c r="L1306" i="7"/>
  <c r="AS1305" i="7"/>
  <c r="AP1305" i="7"/>
  <c r="AL1305" i="7"/>
  <c r="AH1305" i="7"/>
  <c r="T1307" i="7"/>
  <c r="AA1306" i="7" s="1"/>
  <c r="O1307" i="7" l="1"/>
  <c r="AF1306" i="7" s="1"/>
  <c r="Y1306" i="7"/>
  <c r="Z1306" i="7"/>
  <c r="P1307" i="7"/>
  <c r="S1308" i="7" s="1"/>
  <c r="AH1306" i="7"/>
  <c r="T1308" i="7"/>
  <c r="AA1307" i="7" s="1"/>
  <c r="V1307" i="7"/>
  <c r="AC1306" i="7" s="1"/>
  <c r="AL1306" i="7"/>
  <c r="U1307" i="7"/>
  <c r="AN1306" i="7"/>
  <c r="R1308" i="7"/>
  <c r="X1307" i="7" s="1"/>
  <c r="AJ1306" i="7"/>
  <c r="AO1306" i="7"/>
  <c r="M1307" i="7" l="1"/>
  <c r="J1307" i="7"/>
  <c r="AK1306" i="7"/>
  <c r="N1308" i="7"/>
  <c r="K1307" i="7"/>
  <c r="Q1308" i="7" s="1"/>
  <c r="AH1307" i="7" s="1"/>
  <c r="AG1306" i="7"/>
  <c r="AM1306" i="7"/>
  <c r="AI1306" i="7"/>
  <c r="AS1306" i="7"/>
  <c r="AT1307" i="7"/>
  <c r="AD1306" i="7"/>
  <c r="AB1306" i="7"/>
  <c r="U1308" i="7"/>
  <c r="AI1307" i="7" s="1"/>
  <c r="L1307" i="7"/>
  <c r="P1308" i="7"/>
  <c r="AG1307" i="7" s="1"/>
  <c r="V1308" i="7"/>
  <c r="AD1307" i="7" s="1"/>
  <c r="Y1307" i="7"/>
  <c r="AR1307" i="7"/>
  <c r="Z1307" i="7"/>
  <c r="W1308" i="7"/>
  <c r="O1308" i="7"/>
  <c r="M1308" i="7" l="1"/>
  <c r="T1309" i="7"/>
  <c r="AA1308" i="7" s="1"/>
  <c r="AP1307" i="7"/>
  <c r="AL1307" i="7"/>
  <c r="AB1307" i="7"/>
  <c r="AC1307" i="7"/>
  <c r="AM1307" i="7"/>
  <c r="AS1307" i="7"/>
  <c r="AO1307" i="7"/>
  <c r="AK1307" i="7"/>
  <c r="AQ1307" i="7"/>
  <c r="AE1307" i="7"/>
  <c r="J1308" i="7"/>
  <c r="AJ1307" i="7"/>
  <c r="N1309" i="7"/>
  <c r="AF1307" i="7"/>
  <c r="R1309" i="7"/>
  <c r="AT1308" i="7"/>
  <c r="AN1307" i="7"/>
  <c r="S1309" i="7"/>
  <c r="K1308" i="7"/>
  <c r="Q1309" i="7" s="1"/>
  <c r="L1308" i="7"/>
  <c r="V1310" i="7" l="1"/>
  <c r="AS1309" i="7" s="1"/>
  <c r="W1309" i="7"/>
  <c r="AE1308" i="7" s="1"/>
  <c r="X1308" i="7"/>
  <c r="T1310" i="7"/>
  <c r="AA1309" i="7" s="1"/>
  <c r="AP1308" i="7"/>
  <c r="AL1308" i="7"/>
  <c r="AH1308" i="7"/>
  <c r="V1309" i="7"/>
  <c r="O1309" i="7"/>
  <c r="M1309" i="7" s="1"/>
  <c r="U1309" i="7"/>
  <c r="P1309" i="7"/>
  <c r="AR1308" i="7"/>
  <c r="Y1308" i="7"/>
  <c r="Z1308" i="7"/>
  <c r="AQ1308" i="7"/>
  <c r="AC1309" i="7"/>
  <c r="AD1309" i="7" l="1"/>
  <c r="S1310" i="7"/>
  <c r="J1309" i="7"/>
  <c r="AJ1308" i="7"/>
  <c r="K1309" i="7"/>
  <c r="P1310" i="7" s="1"/>
  <c r="AG1309" i="7" s="1"/>
  <c r="AT1309" i="7"/>
  <c r="AF1308" i="7"/>
  <c r="R1310" i="7"/>
  <c r="X1309" i="7" s="1"/>
  <c r="AN1308" i="7"/>
  <c r="N1310" i="7"/>
  <c r="AK1308" i="7"/>
  <c r="AO1308" i="7"/>
  <c r="AG1308" i="7"/>
  <c r="AM1308" i="7"/>
  <c r="AD1308" i="7"/>
  <c r="AS1308" i="7"/>
  <c r="AC1308" i="7"/>
  <c r="AM1309" i="7"/>
  <c r="L1309" i="7"/>
  <c r="AI1308" i="7"/>
  <c r="AB1308" i="7"/>
  <c r="Q1310" i="7" l="1"/>
  <c r="AP1309" i="7" s="1"/>
  <c r="W1310" i="7"/>
  <c r="U1310" i="7"/>
  <c r="O1310" i="7"/>
  <c r="M1310" i="7" s="1"/>
  <c r="AO1309" i="7"/>
  <c r="AK1309" i="7"/>
  <c r="Y1309" i="7"/>
  <c r="AR1309" i="7"/>
  <c r="Z1309" i="7"/>
  <c r="T1311" i="7" l="1"/>
  <c r="AA1310" i="7" s="1"/>
  <c r="AL1309" i="7"/>
  <c r="AH1309" i="7"/>
  <c r="N1311" i="7"/>
  <c r="AJ1309" i="7"/>
  <c r="AN1309" i="7"/>
  <c r="K1310" i="7"/>
  <c r="R1311" i="7"/>
  <c r="X1310" i="7" s="1"/>
  <c r="S1311" i="7"/>
  <c r="AF1309" i="7"/>
  <c r="AT1310" i="7"/>
  <c r="J1310" i="7"/>
  <c r="AI1309" i="7"/>
  <c r="AB1309" i="7"/>
  <c r="AQ1309" i="7"/>
  <c r="AE1309" i="7"/>
  <c r="Y1310" i="7" l="1"/>
  <c r="AR1310" i="7"/>
  <c r="Z1310" i="7"/>
  <c r="L1310" i="7"/>
  <c r="Q1311" i="7"/>
  <c r="O1311" i="7"/>
  <c r="W1311" i="7"/>
  <c r="U1311" i="7"/>
  <c r="P1311" i="7"/>
  <c r="V1311" i="7"/>
  <c r="M1311" i="7" l="1"/>
  <c r="L1311" i="7"/>
  <c r="AB1310" i="7"/>
  <c r="AI1310" i="7"/>
  <c r="AT1311" i="7"/>
  <c r="J1311" i="7"/>
  <c r="V1312" i="7" s="1"/>
  <c r="AD1311" i="7" s="1"/>
  <c r="AN1310" i="7"/>
  <c r="AF1310" i="7"/>
  <c r="N1312" i="7"/>
  <c r="R1312" i="7"/>
  <c r="X1311" i="7" s="1"/>
  <c r="AJ1310" i="7"/>
  <c r="S1312" i="7"/>
  <c r="AR1311" i="7" s="1"/>
  <c r="K1311" i="7"/>
  <c r="T1312" i="7"/>
  <c r="AA1311" i="7" s="1"/>
  <c r="AL1310" i="7"/>
  <c r="AP1310" i="7"/>
  <c r="AH1310" i="7"/>
  <c r="AM1310" i="7"/>
  <c r="AD1310" i="7"/>
  <c r="AC1310" i="7"/>
  <c r="AS1310" i="7"/>
  <c r="AE1310" i="7"/>
  <c r="AQ1310" i="7"/>
  <c r="AO1310" i="7"/>
  <c r="AG1310" i="7"/>
  <c r="AK1310" i="7"/>
  <c r="Y1311" i="7" l="1"/>
  <c r="AM1311" i="7"/>
  <c r="AS1311" i="7"/>
  <c r="P1312" i="7"/>
  <c r="AO1311" i="7" s="1"/>
  <c r="U1312" i="7"/>
  <c r="AB1311" i="7" s="1"/>
  <c r="Z1311" i="7"/>
  <c r="AC1311" i="7"/>
  <c r="W1312" i="7"/>
  <c r="O1312" i="7"/>
  <c r="Q1312" i="7"/>
  <c r="M1312" i="7" l="1"/>
  <c r="AI1311" i="7"/>
  <c r="AK1311" i="7"/>
  <c r="AG1311" i="7"/>
  <c r="T1313" i="7"/>
  <c r="AL1311" i="7"/>
  <c r="AP1311" i="7"/>
  <c r="AA1312" i="7"/>
  <c r="AH1311" i="7"/>
  <c r="AF1311" i="7"/>
  <c r="AJ1311" i="7"/>
  <c r="K1312" i="7"/>
  <c r="S1313" i="7"/>
  <c r="AR1312" i="7" s="1"/>
  <c r="J1312" i="7"/>
  <c r="AN1311" i="7"/>
  <c r="AT1312" i="7"/>
  <c r="N1313" i="7"/>
  <c r="R1313" i="7"/>
  <c r="X1312" i="7" s="1"/>
  <c r="AQ1311" i="7"/>
  <c r="AE1311" i="7"/>
  <c r="L1312" i="7"/>
  <c r="Z1312" i="7" l="1"/>
  <c r="Q1313" i="7"/>
  <c r="Y1312" i="7"/>
  <c r="AL1312" i="7"/>
  <c r="AH1312" i="7"/>
  <c r="T1314" i="7"/>
  <c r="AA1313" i="7" s="1"/>
  <c r="AP1312" i="7"/>
  <c r="W1313" i="7"/>
  <c r="V1313" i="7"/>
  <c r="P1313" i="7"/>
  <c r="U1313" i="7"/>
  <c r="O1313" i="7"/>
  <c r="M1313" i="7" s="1"/>
  <c r="AO1312" i="7" l="1"/>
  <c r="AK1312" i="7"/>
  <c r="AG1312" i="7"/>
  <c r="AE1312" i="7"/>
  <c r="AQ1312" i="7"/>
  <c r="AC1312" i="7"/>
  <c r="AM1312" i="7"/>
  <c r="AS1312" i="7"/>
  <c r="AD1312" i="7"/>
  <c r="R1314" i="7"/>
  <c r="X1313" i="7" s="1"/>
  <c r="AN1312" i="7"/>
  <c r="J1313" i="7"/>
  <c r="AT1313" i="7"/>
  <c r="AJ1312" i="7"/>
  <c r="S1314" i="7"/>
  <c r="N1314" i="7"/>
  <c r="K1313" i="7"/>
  <c r="AF1312" i="7"/>
  <c r="L1313" i="7"/>
  <c r="AI1312" i="7"/>
  <c r="AB1312" i="7"/>
  <c r="P1314" i="7" l="1"/>
  <c r="AK1313" i="7" s="1"/>
  <c r="O1314" i="7"/>
  <c r="M1314" i="7" s="1"/>
  <c r="Y1313" i="7"/>
  <c r="Z1313" i="7"/>
  <c r="Q1314" i="7"/>
  <c r="U1314" i="7"/>
  <c r="W1314" i="7"/>
  <c r="V1314" i="7"/>
  <c r="AR1313" i="7"/>
  <c r="AG1313" i="7" l="1"/>
  <c r="AO1313" i="7"/>
  <c r="AH1313" i="7"/>
  <c r="T1315" i="7"/>
  <c r="AA1314" i="7" s="1"/>
  <c r="AL1313" i="7"/>
  <c r="AP1313" i="7"/>
  <c r="AF1313" i="7"/>
  <c r="R1315" i="7"/>
  <c r="X1314" i="7" s="1"/>
  <c r="AJ1313" i="7"/>
  <c r="S1315" i="7"/>
  <c r="AR1314" i="7" s="1"/>
  <c r="K1314" i="7"/>
  <c r="AN1313" i="7"/>
  <c r="AT1314" i="7"/>
  <c r="N1315" i="7"/>
  <c r="AC1313" i="7"/>
  <c r="AD1313" i="7"/>
  <c r="AS1313" i="7"/>
  <c r="AM1313" i="7"/>
  <c r="AE1313" i="7"/>
  <c r="AQ1313" i="7"/>
  <c r="Y1314" i="7"/>
  <c r="Z1314" i="7"/>
  <c r="Q1315" i="7"/>
  <c r="AH1314" i="7" s="1"/>
  <c r="AI1313" i="7"/>
  <c r="AB1313" i="7"/>
  <c r="L1314" i="7"/>
  <c r="J1314" i="7"/>
  <c r="AP1314" i="7" l="1"/>
  <c r="V1315" i="7"/>
  <c r="W1315" i="7"/>
  <c r="U1315" i="7"/>
  <c r="P1315" i="7"/>
  <c r="O1315" i="7"/>
  <c r="M1315" i="7" s="1"/>
  <c r="AL1314" i="7"/>
  <c r="T1316" i="7"/>
  <c r="AA1315" i="7" s="1"/>
  <c r="AE1316" i="7" l="1"/>
  <c r="AD1316" i="7"/>
  <c r="AG1314" i="7"/>
  <c r="AK1314" i="7"/>
  <c r="AO1314" i="7"/>
  <c r="AB1314" i="7"/>
  <c r="L1315" i="7"/>
  <c r="AI1314" i="7"/>
  <c r="AQ1314" i="7"/>
  <c r="AE1314" i="7"/>
  <c r="AM1314" i="7"/>
  <c r="AD1314" i="7"/>
  <c r="AS1314" i="7"/>
  <c r="AC1314" i="7"/>
  <c r="AN1314" i="7"/>
  <c r="R1316" i="7"/>
  <c r="AF1314" i="7"/>
  <c r="AJ1314" i="7"/>
  <c r="N1316" i="7"/>
  <c r="AT1315" i="7"/>
  <c r="S1316" i="7"/>
  <c r="Y1315" i="7" s="1"/>
  <c r="J1315" i="7"/>
  <c r="K1315" i="7"/>
  <c r="Q1316" i="7" s="1"/>
  <c r="Z1316" i="7" s="1"/>
  <c r="W1316" i="7" l="1"/>
  <c r="AQ1316" i="7" s="1"/>
  <c r="AH1315" i="7"/>
  <c r="V1316" i="7"/>
  <c r="U1316" i="7"/>
  <c r="P1316" i="7"/>
  <c r="AR1315" i="7"/>
  <c r="Z1315" i="7"/>
  <c r="AS1316" i="7"/>
  <c r="X1315" i="7"/>
  <c r="AC1316" i="7"/>
  <c r="AB1316" i="7"/>
  <c r="AP1315" i="7"/>
  <c r="AA1316" i="7"/>
  <c r="AL1315" i="7"/>
  <c r="O1316" i="7"/>
  <c r="M1316" i="7" s="1"/>
  <c r="AQ1315" i="7" l="1"/>
  <c r="AE1315" i="7"/>
  <c r="AR1316" i="7"/>
  <c r="AK1315" i="7"/>
  <c r="AG1315" i="7"/>
  <c r="AO1315" i="7"/>
  <c r="AB1315" i="7"/>
  <c r="AI1315" i="7"/>
  <c r="L1317" i="7"/>
  <c r="L1316" i="7"/>
  <c r="AI1316" i="7"/>
  <c r="AM1316" i="7"/>
  <c r="AM1315" i="7"/>
  <c r="AC1315" i="7"/>
  <c r="AD1315" i="7"/>
  <c r="AS1315" i="7"/>
  <c r="Y1316" i="7"/>
  <c r="J1316" i="7"/>
  <c r="N1317" i="7"/>
  <c r="AN1315" i="7"/>
  <c r="AF1315" i="7"/>
  <c r="K1316" i="7"/>
  <c r="X1316" i="7"/>
  <c r="AT1316" i="7"/>
  <c r="AJ1315" i="7"/>
  <c r="Q1317" i="7" l="1"/>
  <c r="AL1316" i="7" s="1"/>
  <c r="O1317" i="7"/>
  <c r="P1317" i="7"/>
  <c r="M1317" i="7" l="1"/>
  <c r="AH1316" i="7"/>
  <c r="T1318" i="7"/>
  <c r="W1319" i="7" s="1"/>
  <c r="AE1318" i="7" s="1"/>
  <c r="AP1316" i="7"/>
  <c r="AA1317" i="7"/>
  <c r="N1318" i="7"/>
  <c r="AK1316" i="7"/>
  <c r="AO1316" i="7"/>
  <c r="AG1316" i="7"/>
  <c r="AF1316" i="7"/>
  <c r="R1318" i="7"/>
  <c r="J1317" i="7"/>
  <c r="AT1317" i="7"/>
  <c r="AN1316" i="7"/>
  <c r="K1317" i="7"/>
  <c r="AJ1316" i="7"/>
  <c r="S1318" i="7"/>
  <c r="Z1317" i="7" s="1"/>
  <c r="U1318" i="7" l="1"/>
  <c r="P1318" i="7"/>
  <c r="V1318" i="7"/>
  <c r="O1318" i="7"/>
  <c r="M1318" i="7" s="1"/>
  <c r="W1318" i="7"/>
  <c r="AR1317" i="7"/>
  <c r="X1317" i="7"/>
  <c r="Q1318" i="7"/>
  <c r="Y1317" i="7"/>
  <c r="AQ1318" i="7" l="1"/>
  <c r="AQ1317" i="7"/>
  <c r="AE1317" i="7"/>
  <c r="S1319" i="7"/>
  <c r="AR1318" i="7" s="1"/>
  <c r="AN1317" i="7"/>
  <c r="AT1318" i="7"/>
  <c r="N1319" i="7"/>
  <c r="J1318" i="7"/>
  <c r="Q1319" i="7" s="1"/>
  <c r="AP1318" i="7" s="1"/>
  <c r="R1319" i="7"/>
  <c r="K1318" i="7"/>
  <c r="AJ1317" i="7"/>
  <c r="AF1317" i="7"/>
  <c r="X1318" i="7"/>
  <c r="AS1317" i="7"/>
  <c r="AD1317" i="7"/>
  <c r="AM1317" i="7"/>
  <c r="AC1317" i="7"/>
  <c r="AK1317" i="7"/>
  <c r="AG1317" i="7"/>
  <c r="AO1317" i="7"/>
  <c r="AH1317" i="7"/>
  <c r="AL1317" i="7"/>
  <c r="AP1317" i="7"/>
  <c r="T1319" i="7"/>
  <c r="AA1318" i="7" s="1"/>
  <c r="AI1317" i="7"/>
  <c r="AB1317" i="7"/>
  <c r="L1318" i="7"/>
  <c r="Y1318" i="7" l="1"/>
  <c r="O1319" i="7"/>
  <c r="Z1318" i="7"/>
  <c r="U1319" i="7"/>
  <c r="AL1318" i="7"/>
  <c r="AH1318" i="7"/>
  <c r="T1320" i="7"/>
  <c r="AA1319" i="7" s="1"/>
  <c r="P1319" i="7"/>
  <c r="V1319" i="7"/>
  <c r="AN1318" i="7" l="1"/>
  <c r="M1319" i="7"/>
  <c r="AF1318" i="7"/>
  <c r="R1320" i="7"/>
  <c r="X1319" i="7" s="1"/>
  <c r="AJ1318" i="7"/>
  <c r="N1320" i="7"/>
  <c r="J1319" i="7"/>
  <c r="S1320" i="7"/>
  <c r="AR1319" i="7" s="1"/>
  <c r="K1319" i="7"/>
  <c r="AB1318" i="7"/>
  <c r="AI1318" i="7"/>
  <c r="AS1318" i="7"/>
  <c r="AC1318" i="7"/>
  <c r="AD1318" i="7"/>
  <c r="AM1318" i="7"/>
  <c r="AO1318" i="7"/>
  <c r="AK1318" i="7"/>
  <c r="AG1318" i="7"/>
  <c r="AT1319" i="7"/>
  <c r="Q1320" i="7" l="1"/>
  <c r="P1320" i="7"/>
  <c r="AK1319" i="7" s="1"/>
  <c r="L1319" i="7"/>
  <c r="V1320" i="7"/>
  <c r="AM1319" i="7" s="1"/>
  <c r="W1320" i="7"/>
  <c r="AE1319" i="7" s="1"/>
  <c r="U1320" i="7"/>
  <c r="AI1319" i="7" s="1"/>
  <c r="O1320" i="7"/>
  <c r="Z1319" i="7"/>
  <c r="Y1319" i="7"/>
  <c r="AG1319" i="7"/>
  <c r="AP1319" i="7"/>
  <c r="T1321" i="7"/>
  <c r="AA1320" i="7" s="1"/>
  <c r="AH1319" i="7"/>
  <c r="AL1319" i="7"/>
  <c r="AS1319" i="7" l="1"/>
  <c r="AJ1319" i="7"/>
  <c r="M1320" i="7"/>
  <c r="AO1319" i="7"/>
  <c r="AB1319" i="7"/>
  <c r="AC1319" i="7"/>
  <c r="AD1319" i="7"/>
  <c r="AT1320" i="7"/>
  <c r="AQ1319" i="7"/>
  <c r="S1321" i="7"/>
  <c r="Z1320" i="7" s="1"/>
  <c r="AF1319" i="7"/>
  <c r="L1320" i="7"/>
  <c r="AN1319" i="7"/>
  <c r="R1321" i="7"/>
  <c r="X1320" i="7" s="1"/>
  <c r="N1321" i="7"/>
  <c r="J1320" i="7"/>
  <c r="K1320" i="7"/>
  <c r="Q1321" i="7" l="1"/>
  <c r="AL1320" i="7" s="1"/>
  <c r="AR1320" i="7"/>
  <c r="Y1320" i="7"/>
  <c r="W1321" i="7"/>
  <c r="AE1320" i="7" s="1"/>
  <c r="U1321" i="7"/>
  <c r="AI1320" i="7" s="1"/>
  <c r="V1322" i="7"/>
  <c r="AC1321" i="7" s="1"/>
  <c r="O1321" i="7"/>
  <c r="AQ1320" i="7"/>
  <c r="AH1320" i="7"/>
  <c r="P1321" i="7"/>
  <c r="AK1320" i="7" s="1"/>
  <c r="T1322" i="7"/>
  <c r="AA1321" i="7" s="1"/>
  <c r="AP1320" i="7"/>
  <c r="V1321" i="7"/>
  <c r="R1322" i="7" l="1"/>
  <c r="X1321" i="7" s="1"/>
  <c r="M1321" i="7"/>
  <c r="L1321" i="7"/>
  <c r="AS1321" i="7"/>
  <c r="AD1321" i="7"/>
  <c r="AN1320" i="7"/>
  <c r="AB1320" i="7"/>
  <c r="AF1320" i="7"/>
  <c r="AJ1320" i="7"/>
  <c r="S1322" i="7"/>
  <c r="AR1321" i="7" s="1"/>
  <c r="AD1320" i="7"/>
  <c r="J1321" i="7"/>
  <c r="K1321" i="7"/>
  <c r="Q1322" i="7" s="1"/>
  <c r="AL1321" i="7" s="1"/>
  <c r="AG1320" i="7"/>
  <c r="N1322" i="7"/>
  <c r="AO1320" i="7"/>
  <c r="AC1320" i="7"/>
  <c r="AM1321" i="7"/>
  <c r="AS1320" i="7"/>
  <c r="AM1320" i="7"/>
  <c r="AT1321" i="7"/>
  <c r="W1322" i="7" l="1"/>
  <c r="Z1321" i="7"/>
  <c r="Y1321" i="7"/>
  <c r="U1322" i="7"/>
  <c r="AI1321" i="7" s="1"/>
  <c r="T1323" i="7"/>
  <c r="AA1322" i="7" s="1"/>
  <c r="AH1321" i="7"/>
  <c r="P1322" i="7"/>
  <c r="AO1321" i="7" s="1"/>
  <c r="AP1321" i="7"/>
  <c r="O1322" i="7"/>
  <c r="AQ1321" i="7"/>
  <c r="AE1321" i="7"/>
  <c r="AF1321" i="7" l="1"/>
  <c r="M1322" i="7"/>
  <c r="AB1321" i="7"/>
  <c r="AN1321" i="7"/>
  <c r="K1322" i="7"/>
  <c r="J1322" i="7"/>
  <c r="V1323" i="7" s="1"/>
  <c r="AK1321" i="7"/>
  <c r="N1323" i="7"/>
  <c r="AG1321" i="7"/>
  <c r="S1323" i="7"/>
  <c r="Z1322" i="7" s="1"/>
  <c r="AJ1321" i="7"/>
  <c r="AT1322" i="7"/>
  <c r="R1323" i="7"/>
  <c r="X1322" i="7" s="1"/>
  <c r="Q1323" i="7" l="1"/>
  <c r="AH1322" i="7" s="1"/>
  <c r="O1323" i="7"/>
  <c r="L1322" i="7"/>
  <c r="U1323" i="7"/>
  <c r="AI1322" i="7" s="1"/>
  <c r="W1323" i="7"/>
  <c r="AQ1322" i="7" s="1"/>
  <c r="P1323" i="7"/>
  <c r="S1324" i="7" s="1"/>
  <c r="Z1323" i="7" s="1"/>
  <c r="AR1322" i="7"/>
  <c r="Y1322" i="7"/>
  <c r="AL1322" i="7"/>
  <c r="T1324" i="7"/>
  <c r="AA1323" i="7" s="1"/>
  <c r="AP1322" i="7"/>
  <c r="AM1322" i="7"/>
  <c r="AC1322" i="7"/>
  <c r="AD1322" i="7"/>
  <c r="AS1322" i="7"/>
  <c r="AJ1322" i="7" l="1"/>
  <c r="M1323" i="7"/>
  <c r="R1324" i="7"/>
  <c r="X1323" i="7" s="1"/>
  <c r="AF1322" i="7"/>
  <c r="L1323" i="7"/>
  <c r="AN1322" i="7"/>
  <c r="AE1322" i="7"/>
  <c r="AB1322" i="7"/>
  <c r="K1323" i="7"/>
  <c r="AK1322" i="7"/>
  <c r="AO1322" i="7"/>
  <c r="N1324" i="7"/>
  <c r="AT1323" i="7"/>
  <c r="J1323" i="7"/>
  <c r="AG1322" i="7"/>
  <c r="AR1323" i="7"/>
  <c r="Y1323" i="7"/>
  <c r="P1324" i="7" l="1"/>
  <c r="AO1323" i="7" s="1"/>
  <c r="Q1324" i="7"/>
  <c r="W1324" i="7"/>
  <c r="V1324" i="7"/>
  <c r="O1324" i="7"/>
  <c r="U1324" i="7"/>
  <c r="AB1323" i="7" s="1"/>
  <c r="AE1323" i="7"/>
  <c r="AQ1323" i="7"/>
  <c r="AL1323" i="7"/>
  <c r="AH1323" i="7"/>
  <c r="T1325" i="7"/>
  <c r="AA1324" i="7" s="1"/>
  <c r="AP1323" i="7"/>
  <c r="AM1323" i="7"/>
  <c r="AC1323" i="7"/>
  <c r="AS1323" i="7"/>
  <c r="AD1323" i="7"/>
  <c r="AT1324" i="7"/>
  <c r="AJ1323" i="7"/>
  <c r="L1324" i="7"/>
  <c r="AI1323" i="7"/>
  <c r="S1325" i="7" l="1"/>
  <c r="R1325" i="7"/>
  <c r="X1324" i="7" s="1"/>
  <c r="M1324" i="7"/>
  <c r="N1325" i="7" s="1"/>
  <c r="J1324" i="7"/>
  <c r="O1325" i="7" s="1"/>
  <c r="M1325" i="7" s="1"/>
  <c r="AK1323" i="7"/>
  <c r="AG1323" i="7"/>
  <c r="AN1323" i="7"/>
  <c r="AF1323" i="7"/>
  <c r="K1324" i="7"/>
  <c r="Q1325" i="7"/>
  <c r="AH1324" i="7" s="1"/>
  <c r="W1325" i="7"/>
  <c r="AE1324" i="7" s="1"/>
  <c r="V1325" i="7"/>
  <c r="AS1324" i="7" s="1"/>
  <c r="AL1324" i="7"/>
  <c r="T1326" i="7"/>
  <c r="AA1325" i="7" s="1"/>
  <c r="U1325" i="7"/>
  <c r="P1325" i="7"/>
  <c r="Y1324" i="7"/>
  <c r="AR1324" i="7"/>
  <c r="Z1324" i="7"/>
  <c r="AP1324" i="7"/>
  <c r="AQ1324" i="7"/>
  <c r="AD1324" i="7" l="1"/>
  <c r="AM1324" i="7"/>
  <c r="AC1324" i="7"/>
  <c r="AT1325" i="7"/>
  <c r="R1326" i="7"/>
  <c r="X1325" i="7" s="1"/>
  <c r="AF1324" i="7"/>
  <c r="K1325" i="7"/>
  <c r="AJ1324" i="7"/>
  <c r="J1325" i="7"/>
  <c r="AN1324" i="7"/>
  <c r="N1326" i="7"/>
  <c r="S1326" i="7"/>
  <c r="AR1325" i="7" s="1"/>
  <c r="AG1324" i="7"/>
  <c r="AK1324" i="7"/>
  <c r="AO1324" i="7"/>
  <c r="AI1324" i="7"/>
  <c r="AB1324" i="7"/>
  <c r="L1325" i="7"/>
  <c r="Q1326" i="7" l="1"/>
  <c r="AP1325" i="7" s="1"/>
  <c r="O1326" i="7"/>
  <c r="AF1325" i="7" s="1"/>
  <c r="P1326" i="7"/>
  <c r="U1326" i="7"/>
  <c r="W1326" i="7"/>
  <c r="V1326" i="7"/>
  <c r="Y1325" i="7"/>
  <c r="Z1325" i="7"/>
  <c r="S1327" i="7" l="1"/>
  <c r="Y1326" i="7" s="1"/>
  <c r="R1327" i="7"/>
  <c r="X1326" i="7" s="1"/>
  <c r="M1326" i="7"/>
  <c r="AH1325" i="7"/>
  <c r="AL1325" i="7"/>
  <c r="T1327" i="7"/>
  <c r="AB1327" i="7"/>
  <c r="AC1327" i="7"/>
  <c r="AJ1325" i="7"/>
  <c r="AN1325" i="7"/>
  <c r="AT1326" i="7"/>
  <c r="J1326" i="7"/>
  <c r="AD1325" i="7"/>
  <c r="AC1325" i="7"/>
  <c r="AS1325" i="7"/>
  <c r="AM1325" i="7"/>
  <c r="AE1325" i="7"/>
  <c r="AQ1325" i="7"/>
  <c r="Z1326" i="7"/>
  <c r="L1326" i="7"/>
  <c r="AB1325" i="7"/>
  <c r="AI1325" i="7"/>
  <c r="AK1325" i="7"/>
  <c r="AO1325" i="7"/>
  <c r="AG1325" i="7"/>
  <c r="AS1327" i="7"/>
  <c r="AR1326" i="7"/>
  <c r="K1326" i="7"/>
  <c r="N1327" i="7"/>
  <c r="V1327" i="7" l="1"/>
  <c r="AM1326" i="7" s="1"/>
  <c r="AA1326" i="7"/>
  <c r="AE1327" i="7"/>
  <c r="AD1327" i="7"/>
  <c r="AM1327" i="7"/>
  <c r="AS1326" i="7"/>
  <c r="AC1326" i="7"/>
  <c r="AD1326" i="7"/>
  <c r="Q1327" i="7"/>
  <c r="O1327" i="7"/>
  <c r="M1327" i="7" s="1"/>
  <c r="U1327" i="7"/>
  <c r="P1327" i="7"/>
  <c r="W1327" i="7"/>
  <c r="AH1326" i="7" l="1"/>
  <c r="AA1327" i="7"/>
  <c r="Z1327" i="7"/>
  <c r="AL1326" i="7"/>
  <c r="AP1326" i="7"/>
  <c r="J1327" i="7"/>
  <c r="O1328" i="7" s="1"/>
  <c r="M1328" i="7" s="1"/>
  <c r="AT1327" i="7"/>
  <c r="AF1326" i="7"/>
  <c r="K1327" i="7"/>
  <c r="AJ1326" i="7"/>
  <c r="Y1327" i="7"/>
  <c r="AN1326" i="7"/>
  <c r="X1327" i="7"/>
  <c r="N1328" i="7"/>
  <c r="AI1327" i="7"/>
  <c r="L1328" i="7"/>
  <c r="AB1326" i="7"/>
  <c r="AI1326" i="7"/>
  <c r="L1327" i="7"/>
  <c r="AR1327" i="7"/>
  <c r="AK1326" i="7"/>
  <c r="AO1326" i="7"/>
  <c r="AG1326" i="7"/>
  <c r="AQ1327" i="7"/>
  <c r="AE1326" i="7"/>
  <c r="AQ1326" i="7"/>
  <c r="AF1327" i="7" l="1"/>
  <c r="N1329" i="7"/>
  <c r="AJ1327" i="7"/>
  <c r="R1329" i="7"/>
  <c r="X1328" i="7" s="1"/>
  <c r="AN1327" i="7"/>
  <c r="Q1328" i="7"/>
  <c r="P1328" i="7"/>
  <c r="J1328" i="7" l="1"/>
  <c r="S1329" i="7"/>
  <c r="AG1327" i="7"/>
  <c r="AK1327" i="7"/>
  <c r="AO1327" i="7"/>
  <c r="K1328" i="7"/>
  <c r="Q1329" i="7" s="1"/>
  <c r="T1329" i="7"/>
  <c r="AL1327" i="7"/>
  <c r="AH1327" i="7"/>
  <c r="AP1327" i="7"/>
  <c r="AT1328" i="7"/>
  <c r="O1329" i="7" l="1"/>
  <c r="M1329" i="7" s="1"/>
  <c r="P1329" i="7"/>
  <c r="AK1328" i="7" s="1"/>
  <c r="V1330" i="7"/>
  <c r="AC1329" i="7" s="1"/>
  <c r="AR1328" i="7"/>
  <c r="AS1329" i="7"/>
  <c r="Y1328" i="7"/>
  <c r="Z1328" i="7"/>
  <c r="AA1328" i="7"/>
  <c r="T1330" i="7"/>
  <c r="AA1329" i="7" s="1"/>
  <c r="AL1328" i="7"/>
  <c r="AH1328" i="7"/>
  <c r="AP1328" i="7"/>
  <c r="V1329" i="7"/>
  <c r="AG1328" i="7"/>
  <c r="N1330" i="7"/>
  <c r="U1329" i="7"/>
  <c r="R1330" i="7"/>
  <c r="X1329" i="7" s="1"/>
  <c r="W1329" i="7"/>
  <c r="AD1329" i="7" l="1"/>
  <c r="AN1328" i="7"/>
  <c r="AJ1328" i="7"/>
  <c r="S1330" i="7"/>
  <c r="AR1329" i="7" s="1"/>
  <c r="K1329" i="7"/>
  <c r="AF1328" i="7"/>
  <c r="AO1328" i="7"/>
  <c r="J1329" i="7"/>
  <c r="AD1328" i="7"/>
  <c r="AM1329" i="7"/>
  <c r="AC1328" i="7"/>
  <c r="AS1328" i="7"/>
  <c r="AM1328" i="7"/>
  <c r="L1329" i="7"/>
  <c r="AT1329" i="7"/>
  <c r="AI1328" i="7"/>
  <c r="AB1328" i="7"/>
  <c r="AQ1328" i="7"/>
  <c r="AE1328" i="7"/>
  <c r="U1330" i="7" l="1"/>
  <c r="AI1329" i="7" s="1"/>
  <c r="Q1330" i="7"/>
  <c r="AH1329" i="7" s="1"/>
  <c r="P1330" i="7"/>
  <c r="AG1329" i="7" s="1"/>
  <c r="W1330" i="7"/>
  <c r="Z1329" i="7"/>
  <c r="Y1329" i="7"/>
  <c r="O1330" i="7"/>
  <c r="M1330" i="7" s="1"/>
  <c r="AB1329" i="7"/>
  <c r="AK1329" i="7" l="1"/>
  <c r="AL1329" i="7"/>
  <c r="AP1329" i="7"/>
  <c r="T1331" i="7"/>
  <c r="AA1330" i="7" s="1"/>
  <c r="AO1329" i="7"/>
  <c r="AQ1329" i="7"/>
  <c r="AE1329" i="7"/>
  <c r="N1331" i="7"/>
  <c r="AJ1329" i="7"/>
  <c r="AN1329" i="7"/>
  <c r="R1331" i="7"/>
  <c r="X1330" i="7" s="1"/>
  <c r="AT1330" i="7"/>
  <c r="K1330" i="7"/>
  <c r="J1330" i="7"/>
  <c r="AF1329" i="7"/>
  <c r="S1331" i="7"/>
  <c r="L1330" i="7" l="1"/>
  <c r="Q1331" i="7"/>
  <c r="P1331" i="7"/>
  <c r="V1331" i="7"/>
  <c r="W1331" i="7"/>
  <c r="U1331" i="7"/>
  <c r="O1331" i="7"/>
  <c r="M1331" i="7" s="1"/>
  <c r="Y1330" i="7"/>
  <c r="Z1330" i="7"/>
  <c r="AR1330" i="7"/>
  <c r="R1332" i="7" l="1"/>
  <c r="AJ1330" i="7"/>
  <c r="J1331" i="7"/>
  <c r="AF1330" i="7"/>
  <c r="N1332" i="7"/>
  <c r="AN1330" i="7"/>
  <c r="K1331" i="7"/>
  <c r="V1332" i="7" s="1"/>
  <c r="AT1331" i="7"/>
  <c r="S1332" i="7"/>
  <c r="Y1331" i="7" s="1"/>
  <c r="L1331" i="7"/>
  <c r="AB1330" i="7"/>
  <c r="AI1330" i="7"/>
  <c r="AQ1330" i="7"/>
  <c r="AE1330" i="7"/>
  <c r="AD1330" i="7"/>
  <c r="AM1330" i="7"/>
  <c r="AC1330" i="7"/>
  <c r="AS1330" i="7"/>
  <c r="AG1330" i="7"/>
  <c r="AK1330" i="7"/>
  <c r="AO1330" i="7"/>
  <c r="T1332" i="7"/>
  <c r="AA1331" i="7" s="1"/>
  <c r="AL1330" i="7"/>
  <c r="AP1330" i="7"/>
  <c r="AH1330" i="7"/>
  <c r="W1332" i="7" l="1"/>
  <c r="O1332" i="7"/>
  <c r="P1332" i="7"/>
  <c r="U1332" i="7"/>
  <c r="AB1331" i="7" s="1"/>
  <c r="AM1331" i="7"/>
  <c r="AS1331" i="7"/>
  <c r="AC1331" i="7"/>
  <c r="AD1331" i="7"/>
  <c r="AE1331" i="7"/>
  <c r="AQ1331" i="7"/>
  <c r="AN1331" i="7"/>
  <c r="AJ1331" i="7"/>
  <c r="R1333" i="7"/>
  <c r="X1332" i="7"/>
  <c r="AI1331" i="7"/>
  <c r="Z1331" i="7"/>
  <c r="AR1331" i="7"/>
  <c r="V1333" i="7"/>
  <c r="AM1332" i="7" s="1"/>
  <c r="Q1332" i="7"/>
  <c r="AT1332" i="7" s="1"/>
  <c r="AF1331" i="7"/>
  <c r="X1331" i="7"/>
  <c r="M1332" i="7" l="1"/>
  <c r="AD1332" i="7"/>
  <c r="AG1331" i="7"/>
  <c r="AO1331" i="7"/>
  <c r="AK1331" i="7"/>
  <c r="L1332" i="7"/>
  <c r="AL1331" i="7"/>
  <c r="T1333" i="7"/>
  <c r="AA1332" i="7" s="1"/>
  <c r="AH1331" i="7"/>
  <c r="AP1331" i="7"/>
  <c r="K1332" i="7"/>
  <c r="N1333" i="7"/>
  <c r="AS1332" i="7"/>
  <c r="AC1332" i="7"/>
  <c r="J1332" i="7"/>
  <c r="S1333" i="7"/>
  <c r="Q1333" i="7" l="1"/>
  <c r="AH1332" i="7" s="1"/>
  <c r="AR1332" i="7"/>
  <c r="Y1332" i="7"/>
  <c r="Z1332" i="7"/>
  <c r="O1333" i="7"/>
  <c r="M1333" i="7" s="1"/>
  <c r="W1333" i="7"/>
  <c r="P1333" i="7"/>
  <c r="U1333" i="7"/>
  <c r="AL1332" i="7" l="1"/>
  <c r="AP1332" i="7"/>
  <c r="T1334" i="7"/>
  <c r="AA1333" i="7" s="1"/>
  <c r="AB1332" i="7"/>
  <c r="AI1332" i="7"/>
  <c r="AQ1332" i="7"/>
  <c r="AE1332" i="7"/>
  <c r="AK1332" i="7"/>
  <c r="AG1332" i="7"/>
  <c r="AO1332" i="7"/>
  <c r="K1333" i="7"/>
  <c r="AT1333" i="7"/>
  <c r="R1334" i="7"/>
  <c r="X1333" i="7" s="1"/>
  <c r="N1334" i="7"/>
  <c r="AN1332" i="7"/>
  <c r="AF1332" i="7"/>
  <c r="S1334" i="7"/>
  <c r="AJ1332" i="7"/>
  <c r="J1333" i="7"/>
  <c r="V1334" i="7" l="1"/>
  <c r="P1334" i="7"/>
  <c r="AG1333" i="7" s="1"/>
  <c r="Q1334" i="7"/>
  <c r="T1335" i="7" s="1"/>
  <c r="AA1334" i="7" s="1"/>
  <c r="Y1333" i="7"/>
  <c r="Z1333" i="7"/>
  <c r="AS1333" i="7"/>
  <c r="AD1333" i="7"/>
  <c r="AC1333" i="7"/>
  <c r="AM1333" i="7"/>
  <c r="U1334" i="7"/>
  <c r="AR1333" i="7"/>
  <c r="L1333" i="7"/>
  <c r="O1334" i="7"/>
  <c r="M1334" i="7" s="1"/>
  <c r="AO1333" i="7"/>
  <c r="W1334" i="7"/>
  <c r="AK1333" i="7"/>
  <c r="AH1333" i="7" l="1"/>
  <c r="AP1333" i="7"/>
  <c r="AL1333" i="7"/>
  <c r="N1335" i="7"/>
  <c r="S1335" i="7"/>
  <c r="Y1334" i="7" s="1"/>
  <c r="AN1333" i="7"/>
  <c r="J1334" i="7"/>
  <c r="K1334" i="7"/>
  <c r="AT1334" i="7"/>
  <c r="AJ1333" i="7"/>
  <c r="R1335" i="7"/>
  <c r="X1334" i="7" s="1"/>
  <c r="AF1333" i="7"/>
  <c r="AE1333" i="7"/>
  <c r="AQ1333" i="7"/>
  <c r="AB1333" i="7"/>
  <c r="L1334" i="7"/>
  <c r="AI1333" i="7"/>
  <c r="W1335" i="7" l="1"/>
  <c r="Q1335" i="7"/>
  <c r="V1335" i="7"/>
  <c r="O1335" i="7"/>
  <c r="P1335" i="7"/>
  <c r="U1335" i="7"/>
  <c r="AR1334" i="7"/>
  <c r="Z1334" i="7"/>
  <c r="M1335" i="7" l="1"/>
  <c r="N1336" i="7" s="1"/>
  <c r="AB1334" i="7"/>
  <c r="L1335" i="7"/>
  <c r="AI1334" i="7"/>
  <c r="AK1334" i="7"/>
  <c r="AO1334" i="7"/>
  <c r="AG1334" i="7"/>
  <c r="R1336" i="7"/>
  <c r="X1335" i="7" s="1"/>
  <c r="K1335" i="7"/>
  <c r="S1336" i="7"/>
  <c r="Z1335" i="7" s="1"/>
  <c r="AN1334" i="7"/>
  <c r="AJ1334" i="7"/>
  <c r="J1335" i="7"/>
  <c r="AT1335" i="7"/>
  <c r="AF1334" i="7"/>
  <c r="AR1335" i="7"/>
  <c r="AC1334" i="7"/>
  <c r="AS1334" i="7"/>
  <c r="AM1334" i="7"/>
  <c r="AD1334" i="7"/>
  <c r="Q1336" i="7"/>
  <c r="AL1334" i="7"/>
  <c r="AP1334" i="7"/>
  <c r="AH1334" i="7"/>
  <c r="T1336" i="7"/>
  <c r="AA1335" i="7" s="1"/>
  <c r="Y1335" i="7"/>
  <c r="AE1334" i="7"/>
  <c r="AQ1334" i="7"/>
  <c r="AH1335" i="7" l="1"/>
  <c r="AP1335" i="7"/>
  <c r="T1337" i="7"/>
  <c r="AA1336" i="7" s="1"/>
  <c r="AL1335" i="7"/>
  <c r="O1336" i="7"/>
  <c r="W1336" i="7"/>
  <c r="U1336" i="7"/>
  <c r="P1336" i="7"/>
  <c r="V1336" i="7"/>
  <c r="M1336" i="7" l="1"/>
  <c r="AO1335" i="7"/>
  <c r="AG1335" i="7"/>
  <c r="AK1335" i="7"/>
  <c r="AE1335" i="7"/>
  <c r="AQ1335" i="7"/>
  <c r="AJ1335" i="7"/>
  <c r="R1337" i="7"/>
  <c r="AN1335" i="7"/>
  <c r="AF1335" i="7"/>
  <c r="J1336" i="7"/>
  <c r="N1337" i="7"/>
  <c r="AT1336" i="7"/>
  <c r="S1337" i="7"/>
  <c r="Z1336" i="7" s="1"/>
  <c r="K1336" i="7"/>
  <c r="O1337" i="7" s="1"/>
  <c r="L1336" i="7"/>
  <c r="AB1335" i="7"/>
  <c r="AI1335" i="7"/>
  <c r="AS1335" i="7"/>
  <c r="AM1335" i="7"/>
  <c r="AC1335" i="7"/>
  <c r="AD1335" i="7"/>
  <c r="U1337" i="7" l="1"/>
  <c r="AI1336" i="7" s="1"/>
  <c r="R1338" i="7"/>
  <c r="X1337" i="7" s="1"/>
  <c r="AN1336" i="7"/>
  <c r="AJ1336" i="7"/>
  <c r="AF1336" i="7"/>
  <c r="AB1336" i="7"/>
  <c r="Y1336" i="7"/>
  <c r="Q1337" i="7"/>
  <c r="V1337" i="7"/>
  <c r="AR1336" i="7"/>
  <c r="W1337" i="7"/>
  <c r="X1336" i="7"/>
  <c r="V1338" i="7"/>
  <c r="P1337" i="7"/>
  <c r="M1337" i="7" s="1"/>
  <c r="AB1338" i="7" l="1"/>
  <c r="AM1337" i="7"/>
  <c r="AD1336" i="7"/>
  <c r="AM1336" i="7"/>
  <c r="AC1336" i="7"/>
  <c r="AS1336" i="7"/>
  <c r="T1338" i="7"/>
  <c r="AL1336" i="7"/>
  <c r="AH1336" i="7"/>
  <c r="AP1336" i="7"/>
  <c r="AG1336" i="7"/>
  <c r="AO1336" i="7"/>
  <c r="AK1336" i="7"/>
  <c r="S1338" i="7"/>
  <c r="N1338" i="7"/>
  <c r="AD1337" i="7"/>
  <c r="AC1337" i="7"/>
  <c r="AM1338" i="7"/>
  <c r="J1337" i="7"/>
  <c r="AE1336" i="7"/>
  <c r="AQ1336" i="7"/>
  <c r="L1337" i="7"/>
  <c r="K1337" i="7"/>
  <c r="Q1338" i="7" s="1"/>
  <c r="AH1337" i="7" s="1"/>
  <c r="AS1337" i="7"/>
  <c r="AC1338" i="7"/>
  <c r="AT1337" i="7"/>
  <c r="AA1337" i="7" l="1"/>
  <c r="AE1338" i="7"/>
  <c r="AD1338" i="7"/>
  <c r="AS1338" i="7"/>
  <c r="Y1337" i="7"/>
  <c r="AR1337" i="7"/>
  <c r="AP1337" i="7"/>
  <c r="Z1338" i="7"/>
  <c r="Z1337" i="7"/>
  <c r="P1338" i="7"/>
  <c r="W1338" i="7"/>
  <c r="O1338" i="7"/>
  <c r="M1338" i="7" s="1"/>
  <c r="U1338" i="7"/>
  <c r="AL1337" i="7"/>
  <c r="AA1338" i="7"/>
  <c r="AI1338" i="7" l="1"/>
  <c r="AI1337" i="7"/>
  <c r="AB1337" i="7"/>
  <c r="L1339" i="7"/>
  <c r="AE1337" i="7"/>
  <c r="AQ1338" i="7"/>
  <c r="AQ1337" i="7"/>
  <c r="AO1337" i="7"/>
  <c r="AG1337" i="7"/>
  <c r="AR1338" i="7"/>
  <c r="AK1337" i="7"/>
  <c r="K1338" i="7"/>
  <c r="J1338" i="7"/>
  <c r="O1339" i="7" s="1"/>
  <c r="AJ1337" i="7"/>
  <c r="AT1338" i="7"/>
  <c r="Y1338" i="7"/>
  <c r="X1338" i="7"/>
  <c r="AN1337" i="7"/>
  <c r="AF1337" i="7"/>
  <c r="N1339" i="7"/>
  <c r="Q1339" i="7" l="1"/>
  <c r="AP1338" i="7" s="1"/>
  <c r="R1340" i="7"/>
  <c r="X1339" i="7" s="1"/>
  <c r="AN1338" i="7"/>
  <c r="AF1338" i="7"/>
  <c r="AJ1338" i="7"/>
  <c r="L1338" i="7"/>
  <c r="P1339" i="7"/>
  <c r="M1339" i="7" s="1"/>
  <c r="AL1338" i="7" l="1"/>
  <c r="AH1338" i="7"/>
  <c r="T1340" i="7"/>
  <c r="AA1339" i="7" s="1"/>
  <c r="AK1338" i="7"/>
  <c r="AO1338" i="7"/>
  <c r="AG1338" i="7"/>
  <c r="J1339" i="7"/>
  <c r="S1340" i="7"/>
  <c r="AR1339" i="7" s="1"/>
  <c r="AT1339" i="7"/>
  <c r="K1339" i="7"/>
  <c r="N1340" i="7"/>
  <c r="Q1340" i="7" l="1"/>
  <c r="AH1339" i="7" s="1"/>
  <c r="Z1339" i="7"/>
  <c r="V1341" i="7"/>
  <c r="Y1339" i="7"/>
  <c r="W1340" i="7"/>
  <c r="V1340" i="7"/>
  <c r="O1340" i="7"/>
  <c r="P1340" i="7"/>
  <c r="U1340" i="7"/>
  <c r="T1341" i="7"/>
  <c r="AA1340" i="7" s="1"/>
  <c r="M1340" i="7" l="1"/>
  <c r="AP1339" i="7"/>
  <c r="AL1339" i="7"/>
  <c r="AO1339" i="7"/>
  <c r="AG1339" i="7"/>
  <c r="AK1339" i="7"/>
  <c r="AD1339" i="7"/>
  <c r="AM1340" i="7"/>
  <c r="AM1339" i="7"/>
  <c r="AS1339" i="7"/>
  <c r="AC1339" i="7"/>
  <c r="R1341" i="7"/>
  <c r="X1340" i="7" s="1"/>
  <c r="AJ1339" i="7"/>
  <c r="N1341" i="7"/>
  <c r="AT1340" i="7"/>
  <c r="K1340" i="7"/>
  <c r="J1340" i="7"/>
  <c r="AF1339" i="7"/>
  <c r="AN1339" i="7"/>
  <c r="S1341" i="7"/>
  <c r="Y1340" i="7" s="1"/>
  <c r="AQ1339" i="7"/>
  <c r="AE1339" i="7"/>
  <c r="AD1340" i="7"/>
  <c r="AC1340" i="7"/>
  <c r="AS1340" i="7"/>
  <c r="L1340" i="7"/>
  <c r="AB1339" i="7"/>
  <c r="AI1339" i="7"/>
  <c r="U1341" i="7" l="1"/>
  <c r="O1341" i="7"/>
  <c r="P1341" i="7"/>
  <c r="Q1341" i="7"/>
  <c r="W1341" i="7"/>
  <c r="AR1340" i="7"/>
  <c r="Z1340" i="7"/>
  <c r="M1341" i="7" l="1"/>
  <c r="AQ1340" i="7"/>
  <c r="AE1340" i="7"/>
  <c r="AH1340" i="7"/>
  <c r="T1342" i="7"/>
  <c r="AA1341" i="7" s="1"/>
  <c r="AP1340" i="7"/>
  <c r="AL1340" i="7"/>
  <c r="AG1340" i="7"/>
  <c r="AO1340" i="7"/>
  <c r="AK1340" i="7"/>
  <c r="AT1341" i="7"/>
  <c r="AN1340" i="7"/>
  <c r="J1341" i="7"/>
  <c r="W1342" i="7" s="1"/>
  <c r="AE1341" i="7" s="1"/>
  <c r="N1342" i="7"/>
  <c r="S1342" i="7"/>
  <c r="Z1341" i="7" s="1"/>
  <c r="AF1340" i="7"/>
  <c r="AJ1340" i="7"/>
  <c r="R1342" i="7"/>
  <c r="X1341" i="7" s="1"/>
  <c r="K1341" i="7"/>
  <c r="AB1340" i="7"/>
  <c r="AI1340" i="7"/>
  <c r="AQ1341" i="7" l="1"/>
  <c r="U1342" i="7"/>
  <c r="V1342" i="7"/>
  <c r="P1342" i="7"/>
  <c r="O1342" i="7"/>
  <c r="AR1341" i="7"/>
  <c r="Y1341" i="7"/>
  <c r="Q1342" i="7"/>
  <c r="L1341" i="7"/>
  <c r="M1342" i="7" l="1"/>
  <c r="T1343" i="7"/>
  <c r="AP1341" i="7"/>
  <c r="AL1341" i="7"/>
  <c r="AA1342" i="7"/>
  <c r="AH1341" i="7"/>
  <c r="R1343" i="7"/>
  <c r="X1342" i="7" s="1"/>
  <c r="AJ1341" i="7"/>
  <c r="AT1342" i="7"/>
  <c r="N1343" i="7"/>
  <c r="K1342" i="7"/>
  <c r="AF1341" i="7"/>
  <c r="S1343" i="7"/>
  <c r="AR1342" i="7" s="1"/>
  <c r="J1342" i="7"/>
  <c r="AN1341" i="7"/>
  <c r="AK1341" i="7"/>
  <c r="AO1341" i="7"/>
  <c r="AG1341" i="7"/>
  <c r="AC1341" i="7"/>
  <c r="AM1341" i="7"/>
  <c r="AD1341" i="7"/>
  <c r="AS1341" i="7"/>
  <c r="AI1341" i="7"/>
  <c r="L1342" i="7"/>
  <c r="AB1341" i="7"/>
  <c r="Y1342" i="7" l="1"/>
  <c r="V1343" i="7"/>
  <c r="W1343" i="7"/>
  <c r="P1343" i="7"/>
  <c r="U1343" i="7"/>
  <c r="O1343" i="7"/>
  <c r="M1343" i="7" s="1"/>
  <c r="Q1343" i="7"/>
  <c r="Z1342" i="7"/>
  <c r="AP1342" i="7" l="1"/>
  <c r="AL1342" i="7"/>
  <c r="T1344" i="7"/>
  <c r="AA1343" i="7" s="1"/>
  <c r="AH1342" i="7"/>
  <c r="J1343" i="7"/>
  <c r="K1343" i="7"/>
  <c r="O1344" i="7" s="1"/>
  <c r="M1344" i="7" s="1"/>
  <c r="N1344" i="7"/>
  <c r="AN1342" i="7"/>
  <c r="AF1342" i="7"/>
  <c r="S1344" i="7"/>
  <c r="AT1343" i="7"/>
  <c r="R1344" i="7"/>
  <c r="X1343" i="7" s="1"/>
  <c r="AJ1342" i="7"/>
  <c r="L1343" i="7"/>
  <c r="AB1342" i="7"/>
  <c r="AI1342" i="7"/>
  <c r="AK1342" i="7"/>
  <c r="AO1342" i="7"/>
  <c r="AG1342" i="7"/>
  <c r="AQ1342" i="7"/>
  <c r="AE1342" i="7"/>
  <c r="AS1342" i="7"/>
  <c r="AC1342" i="7"/>
  <c r="AD1342" i="7"/>
  <c r="AM1342" i="7"/>
  <c r="Q1344" i="7" l="1"/>
  <c r="AP1343" i="7" s="1"/>
  <c r="R1345" i="7"/>
  <c r="X1344" i="7" s="1"/>
  <c r="AF1343" i="7"/>
  <c r="AN1343" i="7"/>
  <c r="N1345" i="7"/>
  <c r="AJ1343" i="7"/>
  <c r="W1344" i="7"/>
  <c r="V1344" i="7"/>
  <c r="P1344" i="7"/>
  <c r="S1345" i="7" s="1"/>
  <c r="AR1343" i="7"/>
  <c r="Y1343" i="7"/>
  <c r="U1344" i="7"/>
  <c r="Z1343" i="7"/>
  <c r="AL1343" i="7" l="1"/>
  <c r="T1345" i="7"/>
  <c r="AA1344" i="7" s="1"/>
  <c r="AH1343" i="7"/>
  <c r="Z1344" i="7"/>
  <c r="AR1344" i="7"/>
  <c r="V1346" i="7"/>
  <c r="AS1345" i="7" s="1"/>
  <c r="Y1344" i="7"/>
  <c r="AK1343" i="7"/>
  <c r="AO1343" i="7"/>
  <c r="AG1343" i="7"/>
  <c r="AD1343" i="7"/>
  <c r="AS1343" i="7"/>
  <c r="AM1343" i="7"/>
  <c r="AC1343" i="7"/>
  <c r="AB1343" i="7"/>
  <c r="L1344" i="7"/>
  <c r="AI1343" i="7"/>
  <c r="AQ1343" i="7"/>
  <c r="AE1343" i="7"/>
  <c r="J1344" i="7"/>
  <c r="K1344" i="7"/>
  <c r="Q1345" i="7" s="1"/>
  <c r="AT1344" i="7"/>
  <c r="AC1345" i="7" l="1"/>
  <c r="AD1345" i="7"/>
  <c r="P1345" i="7"/>
  <c r="AO1344" i="7" s="1"/>
  <c r="AL1344" i="7"/>
  <c r="T1346" i="7"/>
  <c r="AA1345" i="7" s="1"/>
  <c r="AP1344" i="7"/>
  <c r="AH1344" i="7"/>
  <c r="O1345" i="7"/>
  <c r="M1345" i="7" s="1"/>
  <c r="V1345" i="7"/>
  <c r="W1345" i="7"/>
  <c r="U1345" i="7"/>
  <c r="AK1344" i="7" l="1"/>
  <c r="AG1344" i="7"/>
  <c r="L1345" i="7"/>
  <c r="AI1344" i="7"/>
  <c r="AB1344" i="7"/>
  <c r="AQ1344" i="7"/>
  <c r="AE1344" i="7"/>
  <c r="AD1344" i="7"/>
  <c r="AS1344" i="7"/>
  <c r="AM1344" i="7"/>
  <c r="AC1344" i="7"/>
  <c r="AM1345" i="7"/>
  <c r="K1345" i="7"/>
  <c r="R1346" i="7"/>
  <c r="X1345" i="7" s="1"/>
  <c r="S1346" i="7"/>
  <c r="AT1345" i="7"/>
  <c r="N1346" i="7"/>
  <c r="J1345" i="7"/>
  <c r="AF1344" i="7"/>
  <c r="AN1344" i="7"/>
  <c r="AJ1344" i="7"/>
  <c r="U1346" i="7" l="1"/>
  <c r="AI1345" i="7" s="1"/>
  <c r="Q1346" i="7"/>
  <c r="AP1345" i="7" s="1"/>
  <c r="O1346" i="7"/>
  <c r="M1346" i="7" s="1"/>
  <c r="W1346" i="7"/>
  <c r="Y1345" i="7"/>
  <c r="AR1345" i="7"/>
  <c r="Z1345" i="7"/>
  <c r="P1346" i="7"/>
  <c r="AB1345" i="7" l="1"/>
  <c r="AH1345" i="7"/>
  <c r="T1347" i="7"/>
  <c r="AA1346" i="7" s="1"/>
  <c r="AL1345" i="7"/>
  <c r="R1347" i="7"/>
  <c r="X1346" i="7" s="1"/>
  <c r="S1347" i="7"/>
  <c r="Z1346" i="7" s="1"/>
  <c r="K1346" i="7"/>
  <c r="J1346" i="7"/>
  <c r="N1347" i="7"/>
  <c r="AT1346" i="7"/>
  <c r="AF1345" i="7"/>
  <c r="AN1345" i="7"/>
  <c r="AJ1345" i="7"/>
  <c r="AG1345" i="7"/>
  <c r="AK1345" i="7"/>
  <c r="AO1345" i="7"/>
  <c r="AE1345" i="7"/>
  <c r="AQ1345" i="7"/>
  <c r="AR1346" i="7" l="1"/>
  <c r="V1347" i="7"/>
  <c r="W1347" i="7"/>
  <c r="P1347" i="7"/>
  <c r="U1347" i="7"/>
  <c r="O1347" i="7"/>
  <c r="L1346" i="7"/>
  <c r="Q1347" i="7"/>
  <c r="Y1346" i="7"/>
  <c r="M1347" i="7" l="1"/>
  <c r="AJ1346" i="7"/>
  <c r="R1348" i="7"/>
  <c r="X1347" i="7" s="1"/>
  <c r="S1348" i="7"/>
  <c r="AR1347" i="7" s="1"/>
  <c r="J1347" i="7"/>
  <c r="AF1346" i="7"/>
  <c r="N1348" i="7"/>
  <c r="AT1347" i="7"/>
  <c r="K1347" i="7"/>
  <c r="AN1346" i="7"/>
  <c r="AB1346" i="7"/>
  <c r="AI1346" i="7"/>
  <c r="L1347" i="7"/>
  <c r="AG1346" i="7"/>
  <c r="AK1346" i="7"/>
  <c r="AO1346" i="7"/>
  <c r="AE1346" i="7"/>
  <c r="AQ1346" i="7"/>
  <c r="AP1346" i="7"/>
  <c r="T1348" i="7"/>
  <c r="AA1347" i="7" s="1"/>
  <c r="AL1346" i="7"/>
  <c r="AH1346" i="7"/>
  <c r="AC1346" i="7"/>
  <c r="AM1346" i="7"/>
  <c r="AS1346" i="7"/>
  <c r="AD1346" i="7"/>
  <c r="O1348" i="7" l="1"/>
  <c r="U1348" i="7"/>
  <c r="AB1347" i="7" s="1"/>
  <c r="Y1347" i="7"/>
  <c r="Z1347" i="7"/>
  <c r="Q1348" i="7"/>
  <c r="AP1347" i="7" s="1"/>
  <c r="AJ1347" i="7"/>
  <c r="R1349" i="7"/>
  <c r="X1348" i="7" s="1"/>
  <c r="AN1347" i="7"/>
  <c r="AF1347" i="7"/>
  <c r="P1348" i="7"/>
  <c r="W1348" i="7"/>
  <c r="V1348" i="7"/>
  <c r="M1348" i="7" l="1"/>
  <c r="AI1347" i="7"/>
  <c r="S1349" i="7"/>
  <c r="AH1347" i="7"/>
  <c r="AL1347" i="7"/>
  <c r="T1349" i="7"/>
  <c r="AA1348" i="7" s="1"/>
  <c r="Y1348" i="7"/>
  <c r="Z1348" i="7"/>
  <c r="K1348" i="7"/>
  <c r="AT1348" i="7"/>
  <c r="J1348" i="7"/>
  <c r="AS1347" i="7"/>
  <c r="AC1347" i="7"/>
  <c r="AM1347" i="7"/>
  <c r="L1348" i="7"/>
  <c r="AD1347" i="7"/>
  <c r="AQ1347" i="7"/>
  <c r="AE1347" i="7"/>
  <c r="AK1347" i="7"/>
  <c r="AG1347" i="7"/>
  <c r="AO1347" i="7"/>
  <c r="N1349" i="7"/>
  <c r="AR1348" i="7"/>
  <c r="V1349" i="7" l="1"/>
  <c r="AM1348" i="7" s="1"/>
  <c r="W1349" i="7"/>
  <c r="U1349" i="7"/>
  <c r="O1349" i="7"/>
  <c r="Q1349" i="7"/>
  <c r="P1349" i="7"/>
  <c r="AD1348" i="7"/>
  <c r="AC1348" i="7"/>
  <c r="AS1348" i="7"/>
  <c r="M1349" i="7" l="1"/>
  <c r="AK1348" i="7"/>
  <c r="AO1348" i="7"/>
  <c r="AG1348" i="7"/>
  <c r="AH1348" i="7"/>
  <c r="AP1348" i="7"/>
  <c r="T1350" i="7"/>
  <c r="AA1349" i="7" s="1"/>
  <c r="AL1348" i="7"/>
  <c r="S1350" i="7"/>
  <c r="AF1348" i="7"/>
  <c r="J1349" i="7"/>
  <c r="AJ1348" i="7"/>
  <c r="K1349" i="7"/>
  <c r="Q1350" i="7" s="1"/>
  <c r="AH1349" i="7" s="1"/>
  <c r="R1350" i="7"/>
  <c r="X1349" i="7" s="1"/>
  <c r="N1350" i="7"/>
  <c r="AN1348" i="7"/>
  <c r="AT1349" i="7"/>
  <c r="L1349" i="7"/>
  <c r="AI1348" i="7"/>
  <c r="AB1348" i="7"/>
  <c r="AQ1348" i="7"/>
  <c r="AE1348" i="7"/>
  <c r="T1351" i="7" l="1"/>
  <c r="AA1350" i="7" s="1"/>
  <c r="Y1349" i="7"/>
  <c r="AR1349" i="7"/>
  <c r="Z1349" i="7"/>
  <c r="AL1349" i="7"/>
  <c r="U1350" i="7"/>
  <c r="V1350" i="7"/>
  <c r="O1350" i="7"/>
  <c r="M1350" i="7" s="1"/>
  <c r="W1350" i="7"/>
  <c r="P1350" i="7"/>
  <c r="AP1349" i="7"/>
  <c r="AF1349" i="7" l="1"/>
  <c r="AJ1349" i="7"/>
  <c r="R1351" i="7"/>
  <c r="AN1349" i="7"/>
  <c r="J1350" i="7"/>
  <c r="S1351" i="7"/>
  <c r="Y1350" i="7" s="1"/>
  <c r="AT1350" i="7"/>
  <c r="N1351" i="7"/>
  <c r="K1350" i="7"/>
  <c r="AC1349" i="7"/>
  <c r="AD1349" i="7"/>
  <c r="AM1349" i="7"/>
  <c r="AS1349" i="7"/>
  <c r="AI1349" i="7"/>
  <c r="AB1349" i="7"/>
  <c r="L1350" i="7"/>
  <c r="AQ1349" i="7"/>
  <c r="AE1349" i="7"/>
  <c r="AG1349" i="7"/>
  <c r="AK1349" i="7"/>
  <c r="AO1349" i="7"/>
  <c r="V1351" i="7" l="1"/>
  <c r="AS1350" i="7" s="1"/>
  <c r="Q1351" i="7"/>
  <c r="AL1350" i="7" s="1"/>
  <c r="P1351" i="7"/>
  <c r="AO1350" i="7" s="1"/>
  <c r="AC1350" i="7"/>
  <c r="O1351" i="7"/>
  <c r="AM1350" i="7"/>
  <c r="U1351" i="7"/>
  <c r="AI1350" i="7" s="1"/>
  <c r="AG1350" i="7"/>
  <c r="Z1350" i="7"/>
  <c r="AR1350" i="7"/>
  <c r="AH1350" i="7"/>
  <c r="AD1350" i="7"/>
  <c r="X1350" i="7"/>
  <c r="V1352" i="7"/>
  <c r="AD1351" i="7" s="1"/>
  <c r="AK1350" i="7"/>
  <c r="AP1350" i="7"/>
  <c r="T1352" i="7"/>
  <c r="AA1351" i="7" s="1"/>
  <c r="W1351" i="7"/>
  <c r="K1351" i="7" l="1"/>
  <c r="M1351" i="7"/>
  <c r="AN1350" i="7"/>
  <c r="S1352" i="7"/>
  <c r="Z1351" i="7" s="1"/>
  <c r="AF1350" i="7"/>
  <c r="J1351" i="7"/>
  <c r="U1352" i="7" s="1"/>
  <c r="AI1351" i="7" s="1"/>
  <c r="N1352" i="7"/>
  <c r="R1352" i="7"/>
  <c r="X1351" i="7" s="1"/>
  <c r="AB1350" i="7"/>
  <c r="AC1351" i="7"/>
  <c r="AJ1350" i="7"/>
  <c r="AE1350" i="7"/>
  <c r="AQ1350" i="7"/>
  <c r="AT1351" i="7"/>
  <c r="L1351" i="7"/>
  <c r="AS1351" i="7"/>
  <c r="AM1351" i="7"/>
  <c r="Y1351" i="7" l="1"/>
  <c r="AR1351" i="7"/>
  <c r="P1352" i="7"/>
  <c r="AG1351" i="7" s="1"/>
  <c r="O1352" i="7"/>
  <c r="W1352" i="7"/>
  <c r="AE1351" i="7" s="1"/>
  <c r="Q1352" i="7"/>
  <c r="AP1351" i="7" s="1"/>
  <c r="AB1351" i="7"/>
  <c r="AQ1351" i="7" l="1"/>
  <c r="AJ1351" i="7"/>
  <c r="M1352" i="7"/>
  <c r="AO1351" i="7"/>
  <c r="R1353" i="7"/>
  <c r="X1352" i="7" s="1"/>
  <c r="AF1351" i="7"/>
  <c r="AK1351" i="7"/>
  <c r="AN1351" i="7"/>
  <c r="S1353" i="7"/>
  <c r="Z1352" i="7" s="1"/>
  <c r="AH1351" i="7"/>
  <c r="AT1352" i="7"/>
  <c r="J1352" i="7"/>
  <c r="T1353" i="7"/>
  <c r="AA1352" i="7" s="1"/>
  <c r="AL1351" i="7"/>
  <c r="N1353" i="7"/>
  <c r="K1352" i="7"/>
  <c r="Y1352" i="7" l="1"/>
  <c r="AR1352" i="7"/>
  <c r="U1353" i="7"/>
  <c r="AB1352" i="7" s="1"/>
  <c r="W1353" i="7"/>
  <c r="AQ1352" i="7" s="1"/>
  <c r="L1352" i="7"/>
  <c r="P1353" i="7"/>
  <c r="AG1352" i="7" s="1"/>
  <c r="V1353" i="7"/>
  <c r="AM1352" i="7" s="1"/>
  <c r="Q1353" i="7"/>
  <c r="AP1352" i="7" s="1"/>
  <c r="O1353" i="7"/>
  <c r="M1353" i="7" l="1"/>
  <c r="AI1352" i="7"/>
  <c r="AE1352" i="7"/>
  <c r="N1354" i="7"/>
  <c r="AS1352" i="7"/>
  <c r="AC1352" i="7"/>
  <c r="L1353" i="7"/>
  <c r="AN1352" i="7"/>
  <c r="AD1352" i="7"/>
  <c r="AH1352" i="7"/>
  <c r="AL1352" i="7"/>
  <c r="K1353" i="7"/>
  <c r="AT1353" i="7"/>
  <c r="R1354" i="7"/>
  <c r="X1353" i="7" s="1"/>
  <c r="AO1352" i="7"/>
  <c r="AK1352" i="7"/>
  <c r="AF1352" i="7"/>
  <c r="J1353" i="7"/>
  <c r="AJ1352" i="7"/>
  <c r="S1354" i="7"/>
  <c r="Z1353" i="7" s="1"/>
  <c r="T1354" i="7"/>
  <c r="AA1353" i="7" s="1"/>
  <c r="AB1354" i="7" l="1"/>
  <c r="AC1354" i="7"/>
  <c r="AR1353" i="7"/>
  <c r="AE1354" i="7"/>
  <c r="W1354" i="7"/>
  <c r="AQ1354" i="7" s="1"/>
  <c r="AD1354" i="7"/>
  <c r="AS1354" i="7"/>
  <c r="Y1353" i="7"/>
  <c r="V1354" i="7"/>
  <c r="AM1354" i="7" s="1"/>
  <c r="U1354" i="7"/>
  <c r="Q1354" i="7"/>
  <c r="O1354" i="7"/>
  <c r="P1354" i="7"/>
  <c r="AG1353" i="7" s="1"/>
  <c r="AE1353" i="7"/>
  <c r="Y1354" i="7" l="1"/>
  <c r="M1354" i="7"/>
  <c r="AQ1353" i="7"/>
  <c r="L1355" i="7"/>
  <c r="AJ1353" i="7"/>
  <c r="AN1353" i="7"/>
  <c r="AF1353" i="7"/>
  <c r="L1354" i="7"/>
  <c r="AI1353" i="7"/>
  <c r="AI1354" i="7"/>
  <c r="AB1353" i="7"/>
  <c r="AD1353" i="7"/>
  <c r="AC1353" i="7"/>
  <c r="AS1353" i="7"/>
  <c r="AK1353" i="7"/>
  <c r="AT1354" i="7"/>
  <c r="AR1354" i="7"/>
  <c r="K1354" i="7"/>
  <c r="Q1355" i="7" s="1"/>
  <c r="AL1354" i="7" s="1"/>
  <c r="AL1353" i="7"/>
  <c r="Z1354" i="7"/>
  <c r="AP1353" i="7"/>
  <c r="AH1353" i="7"/>
  <c r="AA1354" i="7"/>
  <c r="AO1353" i="7"/>
  <c r="X1354" i="7"/>
  <c r="AM1353" i="7"/>
  <c r="N1355" i="7"/>
  <c r="J1354" i="7"/>
  <c r="O1355" i="7" l="1"/>
  <c r="P1355" i="7"/>
  <c r="T1356" i="7"/>
  <c r="AA1355" i="7" s="1"/>
  <c r="S1356" i="7"/>
  <c r="Z1355" i="7" s="1"/>
  <c r="AP1354" i="7"/>
  <c r="AH1354" i="7"/>
  <c r="R1356" i="7"/>
  <c r="X1355" i="7" s="1"/>
  <c r="AN1354" i="7"/>
  <c r="AO1354" i="7"/>
  <c r="AG1354" i="7"/>
  <c r="AK1354" i="7"/>
  <c r="K1355" i="7"/>
  <c r="AT1355" i="7"/>
  <c r="J1355" i="7"/>
  <c r="AF1354" i="7" l="1"/>
  <c r="M1355" i="7"/>
  <c r="N1356" i="7" s="1"/>
  <c r="AJ1354" i="7"/>
  <c r="AR1355" i="7"/>
  <c r="Q1356" i="7"/>
  <c r="AL1355" i="7" s="1"/>
  <c r="V1357" i="7"/>
  <c r="AD1356" i="7" s="1"/>
  <c r="Y1355" i="7"/>
  <c r="T1357" i="7"/>
  <c r="AA1356" i="7" s="1"/>
  <c r="O1356" i="7"/>
  <c r="U1356" i="7"/>
  <c r="W1356" i="7"/>
  <c r="P1356" i="7"/>
  <c r="V1356" i="7"/>
  <c r="M1356" i="7" l="1"/>
  <c r="AH1355" i="7"/>
  <c r="AC1356" i="7"/>
  <c r="AS1356" i="7"/>
  <c r="AP1355" i="7"/>
  <c r="AE1355" i="7"/>
  <c r="AQ1355" i="7"/>
  <c r="R1357" i="7"/>
  <c r="X1356" i="7" s="1"/>
  <c r="AJ1355" i="7"/>
  <c r="AF1355" i="7"/>
  <c r="AN1355" i="7"/>
  <c r="N1357" i="7"/>
  <c r="K1356" i="7"/>
  <c r="S1357" i="7"/>
  <c r="AT1356" i="7"/>
  <c r="AI1355" i="7"/>
  <c r="L1356" i="7"/>
  <c r="AB1355" i="7"/>
  <c r="AC1355" i="7"/>
  <c r="AM1356" i="7"/>
  <c r="AS1355" i="7"/>
  <c r="AM1355" i="7"/>
  <c r="AD1355" i="7"/>
  <c r="J1356" i="7"/>
  <c r="AK1355" i="7"/>
  <c r="AG1355" i="7"/>
  <c r="AO1355" i="7"/>
  <c r="P1357" i="7" l="1"/>
  <c r="AK1356" i="7" s="1"/>
  <c r="W1357" i="7"/>
  <c r="AE1356" i="7" s="1"/>
  <c r="Q1357" i="7"/>
  <c r="O1357" i="7"/>
  <c r="Y1356" i="7"/>
  <c r="AR1356" i="7"/>
  <c r="Z1356" i="7"/>
  <c r="U1357" i="7"/>
  <c r="M1357" i="7" l="1"/>
  <c r="AO1356" i="7"/>
  <c r="S1358" i="7"/>
  <c r="AR1357" i="7" s="1"/>
  <c r="AQ1356" i="7"/>
  <c r="AG1356" i="7"/>
  <c r="AJ1356" i="7"/>
  <c r="AF1356" i="7"/>
  <c r="R1358" i="7"/>
  <c r="X1357" i="7" s="1"/>
  <c r="J1357" i="7"/>
  <c r="K1357" i="7"/>
  <c r="AN1356" i="7"/>
  <c r="T1358" i="7"/>
  <c r="AA1357" i="7" s="1"/>
  <c r="AH1356" i="7"/>
  <c r="AL1356" i="7"/>
  <c r="AP1356" i="7"/>
  <c r="AI1356" i="7"/>
  <c r="AB1356" i="7"/>
  <c r="AT1357" i="7"/>
  <c r="N1358" i="7"/>
  <c r="Y1357" i="7"/>
  <c r="Z1357" i="7"/>
  <c r="L1357" i="7" l="1"/>
  <c r="Q1358" i="7"/>
  <c r="AH1357" i="7" s="1"/>
  <c r="P1358" i="7"/>
  <c r="AO1357" i="7" s="1"/>
  <c r="V1358" i="7"/>
  <c r="W1358" i="7"/>
  <c r="U1358" i="7"/>
  <c r="O1358" i="7"/>
  <c r="T1359" i="7"/>
  <c r="AA1358" i="7" s="1"/>
  <c r="S1359" i="7" l="1"/>
  <c r="M1358" i="7"/>
  <c r="AK1357" i="7"/>
  <c r="AP1357" i="7"/>
  <c r="AL1357" i="7"/>
  <c r="AG1357" i="7"/>
  <c r="Z1358" i="7"/>
  <c r="AS1359" i="7"/>
  <c r="AR1358" i="7"/>
  <c r="N1359" i="7"/>
  <c r="AF1357" i="7"/>
  <c r="AJ1357" i="7"/>
  <c r="AN1357" i="7"/>
  <c r="R1359" i="7"/>
  <c r="J1358" i="7"/>
  <c r="O1359" i="7" s="1"/>
  <c r="AB1357" i="7"/>
  <c r="L1358" i="7"/>
  <c r="AI1357" i="7"/>
  <c r="K1358" i="7"/>
  <c r="Y1358" i="7"/>
  <c r="AT1358" i="7"/>
  <c r="AQ1357" i="7"/>
  <c r="AE1357" i="7"/>
  <c r="AM1357" i="7"/>
  <c r="AS1357" i="7"/>
  <c r="AD1357" i="7"/>
  <c r="AC1357" i="7"/>
  <c r="AE1359" i="7"/>
  <c r="AD1359" i="7"/>
  <c r="W1359" i="7" l="1"/>
  <c r="Q1359" i="7"/>
  <c r="AA1359" i="7" s="1"/>
  <c r="U1359" i="7"/>
  <c r="AI1358" i="7" s="1"/>
  <c r="P1359" i="7"/>
  <c r="AG1358" i="7" s="1"/>
  <c r="X1358" i="7"/>
  <c r="AB1359" i="7"/>
  <c r="AC1359" i="7"/>
  <c r="V1359" i="7"/>
  <c r="AQ1358" i="7"/>
  <c r="AQ1359" i="7"/>
  <c r="AE1358" i="7"/>
  <c r="AR1359" i="7"/>
  <c r="AH1358" i="7"/>
  <c r="AJ1358" i="7"/>
  <c r="AF1358" i="7"/>
  <c r="X1359" i="7"/>
  <c r="Y1359" i="7"/>
  <c r="AN1358" i="7"/>
  <c r="Z1359" i="7"/>
  <c r="K1359" i="7"/>
  <c r="J1359" i="7"/>
  <c r="AP1358" i="7"/>
  <c r="AB1358" i="7"/>
  <c r="AI1359" i="7"/>
  <c r="AL1358" i="7" l="1"/>
  <c r="M1359" i="7"/>
  <c r="N1360" i="7" s="1"/>
  <c r="L1359" i="7"/>
  <c r="AO1358" i="7"/>
  <c r="AK1358" i="7"/>
  <c r="Q1360" i="7"/>
  <c r="AL1359" i="7" s="1"/>
  <c r="P1360" i="7"/>
  <c r="AO1359" i="7" s="1"/>
  <c r="AT1359" i="7"/>
  <c r="AM1359" i="7"/>
  <c r="AD1358" i="7"/>
  <c r="AM1358" i="7"/>
  <c r="AC1358" i="7"/>
  <c r="AS1358" i="7"/>
  <c r="L1360" i="7"/>
  <c r="O1360" i="7"/>
  <c r="M1360" i="7" l="1"/>
  <c r="T1361" i="7"/>
  <c r="AA1360" i="7" s="1"/>
  <c r="AH1359" i="7"/>
  <c r="AP1359" i="7"/>
  <c r="AK1359" i="7"/>
  <c r="AG1359" i="7"/>
  <c r="J1360" i="7"/>
  <c r="K1360" i="7"/>
  <c r="Q1361" i="7" s="1"/>
  <c r="AF1359" i="7"/>
  <c r="R1361" i="7"/>
  <c r="S1361" i="7"/>
  <c r="AN1359" i="7"/>
  <c r="AT1360" i="7"/>
  <c r="N1361" i="7"/>
  <c r="AJ1359" i="7"/>
  <c r="Y1360" i="7" l="1"/>
  <c r="AR1360" i="7"/>
  <c r="Z1360" i="7"/>
  <c r="X1360" i="7"/>
  <c r="V1362" i="7"/>
  <c r="AC1361" i="7" s="1"/>
  <c r="T1362" i="7"/>
  <c r="AA1361" i="7" s="1"/>
  <c r="AP1360" i="7"/>
  <c r="AL1360" i="7"/>
  <c r="AH1360" i="7"/>
  <c r="V1361" i="7"/>
  <c r="P1361" i="7"/>
  <c r="W1361" i="7"/>
  <c r="O1361" i="7"/>
  <c r="M1361" i="7" s="1"/>
  <c r="U1361" i="7"/>
  <c r="AS1361" i="7" l="1"/>
  <c r="AD1361" i="7"/>
  <c r="AN1360" i="7"/>
  <c r="K1361" i="7"/>
  <c r="AF1360" i="7"/>
  <c r="AJ1360" i="7"/>
  <c r="N1362" i="7"/>
  <c r="AT1361" i="7"/>
  <c r="R1362" i="7"/>
  <c r="X1361" i="7" s="1"/>
  <c r="S1362" i="7"/>
  <c r="J1361" i="7"/>
  <c r="Y1361" i="7"/>
  <c r="AM1361" i="7"/>
  <c r="AS1360" i="7"/>
  <c r="AC1360" i="7"/>
  <c r="AD1360" i="7"/>
  <c r="AM1360" i="7"/>
  <c r="AK1360" i="7"/>
  <c r="AG1360" i="7"/>
  <c r="AO1360" i="7"/>
  <c r="AB1360" i="7"/>
  <c r="L1361" i="7"/>
  <c r="AI1360" i="7"/>
  <c r="AQ1360" i="7"/>
  <c r="AE1360" i="7"/>
  <c r="Q1362" i="7" l="1"/>
  <c r="AP1361" i="7" s="1"/>
  <c r="O1362" i="7"/>
  <c r="W1362" i="7"/>
  <c r="AR1361" i="7"/>
  <c r="Z1361" i="7"/>
  <c r="AN1361" i="7"/>
  <c r="P1362" i="7"/>
  <c r="R1363" i="7"/>
  <c r="X1362" i="7" s="1"/>
  <c r="U1362" i="7"/>
  <c r="AJ1361" i="7" l="1"/>
  <c r="M1362" i="7"/>
  <c r="AF1361" i="7"/>
  <c r="T1363" i="7"/>
  <c r="AA1362" i="7" s="1"/>
  <c r="AL1361" i="7"/>
  <c r="J1362" i="7"/>
  <c r="AH1361" i="7"/>
  <c r="K1362" i="7"/>
  <c r="S1363" i="7"/>
  <c r="AT1362" i="7"/>
  <c r="N1363" i="7"/>
  <c r="AB1361" i="7"/>
  <c r="AI1361" i="7"/>
  <c r="AK1361" i="7"/>
  <c r="AO1361" i="7"/>
  <c r="AG1361" i="7"/>
  <c r="AQ1361" i="7"/>
  <c r="AE1361" i="7"/>
  <c r="Z1362" i="7" l="1"/>
  <c r="Y1362" i="7"/>
  <c r="L1362" i="7"/>
  <c r="Q1363" i="7"/>
  <c r="AR1362" i="7"/>
  <c r="P1363" i="7"/>
  <c r="W1363" i="7"/>
  <c r="V1363" i="7"/>
  <c r="O1363" i="7"/>
  <c r="U1363" i="7"/>
  <c r="M1363" i="7" l="1"/>
  <c r="AC1362" i="7"/>
  <c r="AS1362" i="7"/>
  <c r="AD1362" i="7"/>
  <c r="AM1362" i="7"/>
  <c r="AO1362" i="7"/>
  <c r="AK1362" i="7"/>
  <c r="AG1362" i="7"/>
  <c r="T1364" i="7"/>
  <c r="AA1363" i="7" s="1"/>
  <c r="AH1362" i="7"/>
  <c r="AL1362" i="7"/>
  <c r="AP1362" i="7"/>
  <c r="AI1362" i="7"/>
  <c r="L1363" i="7"/>
  <c r="AB1362" i="7"/>
  <c r="AQ1362" i="7"/>
  <c r="AE1362" i="7"/>
  <c r="AN1362" i="7"/>
  <c r="K1363" i="7"/>
  <c r="AF1362" i="7"/>
  <c r="N1364" i="7"/>
  <c r="J1363" i="7"/>
  <c r="W1364" i="7" s="1"/>
  <c r="S1364" i="7"/>
  <c r="AT1363" i="7"/>
  <c r="R1364" i="7"/>
  <c r="X1363" i="7" s="1"/>
  <c r="AJ1362" i="7"/>
  <c r="Q1364" i="7" l="1"/>
  <c r="AP1363" i="7" s="1"/>
  <c r="AQ1363" i="7"/>
  <c r="AE1363" i="7"/>
  <c r="P1364" i="7"/>
  <c r="O1364" i="7"/>
  <c r="U1364" i="7"/>
  <c r="V1364" i="7"/>
  <c r="Z1363" i="7"/>
  <c r="Y1363" i="7"/>
  <c r="AR1363" i="7"/>
  <c r="M1364" i="7" l="1"/>
  <c r="T1365" i="7"/>
  <c r="AA1364" i="7" s="1"/>
  <c r="AL1363" i="7"/>
  <c r="AH1363" i="7"/>
  <c r="AD1363" i="7"/>
  <c r="AC1363" i="7"/>
  <c r="AS1363" i="7"/>
  <c r="AM1363" i="7"/>
  <c r="AB1363" i="7"/>
  <c r="AI1363" i="7"/>
  <c r="L1364" i="7"/>
  <c r="AF1363" i="7"/>
  <c r="R1365" i="7"/>
  <c r="X1364" i="7" s="1"/>
  <c r="S1365" i="7"/>
  <c r="Z1364" i="7" s="1"/>
  <c r="J1364" i="7"/>
  <c r="P1365" i="7" s="1"/>
  <c r="K1364" i="7"/>
  <c r="Q1365" i="7" s="1"/>
  <c r="N1365" i="7"/>
  <c r="AT1364" i="7"/>
  <c r="AN1363" i="7"/>
  <c r="AJ1363" i="7"/>
  <c r="AK1363" i="7"/>
  <c r="AG1363" i="7"/>
  <c r="AO1363" i="7"/>
  <c r="AR1364" i="7" l="1"/>
  <c r="Y1364" i="7"/>
  <c r="W1365" i="7"/>
  <c r="AQ1364" i="7" s="1"/>
  <c r="AL1364" i="7"/>
  <c r="AP1364" i="7"/>
  <c r="T1366" i="7"/>
  <c r="AA1365" i="7" s="1"/>
  <c r="AK1364" i="7"/>
  <c r="AO1364" i="7"/>
  <c r="O1365" i="7"/>
  <c r="M1365" i="7" s="1"/>
  <c r="AH1364" i="7"/>
  <c r="AG1364" i="7"/>
  <c r="U1365" i="7"/>
  <c r="V1365" i="7"/>
  <c r="AE1364" i="7" l="1"/>
  <c r="AN1364" i="7"/>
  <c r="S1366" i="7"/>
  <c r="R1366" i="7"/>
  <c r="J1365" i="7"/>
  <c r="N1366" i="7"/>
  <c r="AT1365" i="7"/>
  <c r="K1365" i="7"/>
  <c r="V1366" i="7" s="1"/>
  <c r="AF1364" i="7"/>
  <c r="AJ1364" i="7"/>
  <c r="AD1364" i="7"/>
  <c r="AS1364" i="7"/>
  <c r="AC1364" i="7"/>
  <c r="AM1364" i="7"/>
  <c r="AI1364" i="7"/>
  <c r="AB1364" i="7"/>
  <c r="L1365" i="7"/>
  <c r="O1366" i="7" l="1"/>
  <c r="P1366" i="7"/>
  <c r="AO1365" i="7" s="1"/>
  <c r="AD1365" i="7"/>
  <c r="AC1365" i="7"/>
  <c r="AS1365" i="7"/>
  <c r="W1366" i="7"/>
  <c r="V1367" i="7"/>
  <c r="AR1365" i="7"/>
  <c r="Z1365" i="7"/>
  <c r="AN1365" i="7"/>
  <c r="R1367" i="7"/>
  <c r="X1366" i="7" s="1"/>
  <c r="AF1365" i="7"/>
  <c r="X1365" i="7"/>
  <c r="Q1366" i="7"/>
  <c r="AM1365" i="7"/>
  <c r="Y1365" i="7"/>
  <c r="U1366" i="7"/>
  <c r="AJ1365" i="7" l="1"/>
  <c r="M1366" i="7"/>
  <c r="N1367" i="7" s="1"/>
  <c r="AK1365" i="7"/>
  <c r="AG1365" i="7"/>
  <c r="AS1366" i="7"/>
  <c r="AD1366" i="7"/>
  <c r="AE1365" i="7"/>
  <c r="AQ1365" i="7"/>
  <c r="T1367" i="7"/>
  <c r="AA1366" i="7" s="1"/>
  <c r="AP1365" i="7"/>
  <c r="AH1365" i="7"/>
  <c r="AL1365" i="7"/>
  <c r="K1366" i="7"/>
  <c r="S1367" i="7"/>
  <c r="AT1366" i="7"/>
  <c r="AM1366" i="7"/>
  <c r="L1366" i="7"/>
  <c r="AB1365" i="7"/>
  <c r="AI1365" i="7"/>
  <c r="J1366" i="7"/>
  <c r="AC1366" i="7"/>
  <c r="U1367" i="7" l="1"/>
  <c r="Q1367" i="7"/>
  <c r="T1368" i="7" s="1"/>
  <c r="AA1367" i="7" s="1"/>
  <c r="AI1366" i="7"/>
  <c r="AB1366" i="7"/>
  <c r="AL1366" i="7"/>
  <c r="AH1366" i="7"/>
  <c r="AP1366" i="7"/>
  <c r="W1367" i="7"/>
  <c r="Z1366" i="7"/>
  <c r="AR1366" i="7"/>
  <c r="Y1366" i="7"/>
  <c r="P1367" i="7"/>
  <c r="O1367" i="7"/>
  <c r="M1367" i="7" s="1"/>
  <c r="AE1366" i="7" l="1"/>
  <c r="AQ1366" i="7"/>
  <c r="J1367" i="7"/>
  <c r="AF1366" i="7"/>
  <c r="AT1367" i="7"/>
  <c r="K1367" i="7"/>
  <c r="AJ1366" i="7"/>
  <c r="S1368" i="7"/>
  <c r="N1368" i="7"/>
  <c r="R1368" i="7"/>
  <c r="X1367" i="7" s="1"/>
  <c r="AN1366" i="7"/>
  <c r="AK1366" i="7"/>
  <c r="AG1366" i="7"/>
  <c r="AO1366" i="7"/>
  <c r="Q1368" i="7" l="1"/>
  <c r="V1368" i="7"/>
  <c r="U1368" i="7"/>
  <c r="O1368" i="7"/>
  <c r="M1368" i="7" s="1"/>
  <c r="P1368" i="7"/>
  <c r="L1367" i="7"/>
  <c r="Y1367" i="7"/>
  <c r="Z1367" i="7"/>
  <c r="AR1367" i="7"/>
  <c r="W1368" i="7"/>
  <c r="AO1367" i="7" l="1"/>
  <c r="AG1367" i="7"/>
  <c r="AK1367" i="7"/>
  <c r="K1368" i="7"/>
  <c r="S1369" i="7"/>
  <c r="Y1368" i="7" s="1"/>
  <c r="N1369" i="7"/>
  <c r="J1368" i="7"/>
  <c r="V1369" i="7" s="1"/>
  <c r="R1369" i="7"/>
  <c r="X1368" i="7" s="1"/>
  <c r="AN1367" i="7"/>
  <c r="AT1368" i="7"/>
  <c r="AJ1367" i="7"/>
  <c r="AF1367" i="7"/>
  <c r="AI1367" i="7"/>
  <c r="L1368" i="7"/>
  <c r="AB1367" i="7"/>
  <c r="AM1367" i="7"/>
  <c r="AS1367" i="7"/>
  <c r="AC1367" i="7"/>
  <c r="AD1367" i="7"/>
  <c r="AE1367" i="7"/>
  <c r="AQ1367" i="7"/>
  <c r="AL1367" i="7"/>
  <c r="T1369" i="7"/>
  <c r="AA1368" i="7" s="1"/>
  <c r="AH1367" i="7"/>
  <c r="AP1367" i="7"/>
  <c r="Z1368" i="7" l="1"/>
  <c r="Q1369" i="7"/>
  <c r="AL1368" i="7" s="1"/>
  <c r="U1369" i="7"/>
  <c r="AB1368" i="7" s="1"/>
  <c r="W1369" i="7"/>
  <c r="AE1368" i="7" s="1"/>
  <c r="O1369" i="7"/>
  <c r="AH1368" i="7"/>
  <c r="AP1368" i="7"/>
  <c r="AM1368" i="7"/>
  <c r="AD1368" i="7"/>
  <c r="AC1368" i="7"/>
  <c r="AS1368" i="7"/>
  <c r="AR1368" i="7"/>
  <c r="P1369" i="7"/>
  <c r="AF1368" i="7" l="1"/>
  <c r="M1369" i="7"/>
  <c r="T1370" i="7"/>
  <c r="AA1369" i="7" s="1"/>
  <c r="AQ1368" i="7"/>
  <c r="R1370" i="7"/>
  <c r="X1369" i="7" s="1"/>
  <c r="AN1368" i="7"/>
  <c r="AI1368" i="7"/>
  <c r="L1369" i="7"/>
  <c r="J1369" i="7"/>
  <c r="AJ1368" i="7"/>
  <c r="S1370" i="7"/>
  <c r="Z1369" i="7" s="1"/>
  <c r="AO1368" i="7"/>
  <c r="AK1368" i="7"/>
  <c r="AG1368" i="7"/>
  <c r="N1370" i="7"/>
  <c r="K1369" i="7"/>
  <c r="Q1370" i="7" s="1"/>
  <c r="AT1369" i="7"/>
  <c r="U1370" i="7" l="1"/>
  <c r="Y1369" i="7"/>
  <c r="AR1369" i="7"/>
  <c r="O1370" i="7"/>
  <c r="M1370" i="7" s="1"/>
  <c r="AB1369" i="7"/>
  <c r="AI1369" i="7"/>
  <c r="P1370" i="7"/>
  <c r="T1371" i="7"/>
  <c r="AP1369" i="7"/>
  <c r="AL1369" i="7"/>
  <c r="AH1369" i="7"/>
  <c r="W1370" i="7"/>
  <c r="V1370" i="7"/>
  <c r="AA1370" i="7" l="1"/>
  <c r="AD1371" i="7"/>
  <c r="AE1371" i="7"/>
  <c r="AK1369" i="7"/>
  <c r="AO1369" i="7"/>
  <c r="AG1369" i="7"/>
  <c r="L1370" i="7"/>
  <c r="AS1369" i="7"/>
  <c r="AD1369" i="7"/>
  <c r="AC1369" i="7"/>
  <c r="AM1369" i="7"/>
  <c r="J1370" i="7"/>
  <c r="AJ1369" i="7"/>
  <c r="AN1369" i="7"/>
  <c r="N1371" i="7"/>
  <c r="S1371" i="7"/>
  <c r="AT1370" i="7"/>
  <c r="AF1369" i="7"/>
  <c r="R1371" i="7"/>
  <c r="K1370" i="7"/>
  <c r="Q1371" i="7" s="1"/>
  <c r="AE1369" i="7"/>
  <c r="AQ1369" i="7"/>
  <c r="W1371" i="7" l="1"/>
  <c r="V1371" i="7"/>
  <c r="AS1370" i="7" s="1"/>
  <c r="P1371" i="7"/>
  <c r="AK1370" i="7" s="1"/>
  <c r="AE1370" i="7"/>
  <c r="AQ1371" i="7"/>
  <c r="AM1371" i="7"/>
  <c r="AD1370" i="7"/>
  <c r="AC1370" i="7"/>
  <c r="AR1370" i="7"/>
  <c r="AS1371" i="7"/>
  <c r="Z1370" i="7"/>
  <c r="AH1370" i="7"/>
  <c r="AA1371" i="7"/>
  <c r="Z1371" i="7"/>
  <c r="AC1371" i="7"/>
  <c r="AB1371" i="7"/>
  <c r="Y1370" i="7"/>
  <c r="AL1370" i="7"/>
  <c r="AP1370" i="7"/>
  <c r="AQ1370" i="7"/>
  <c r="X1370" i="7"/>
  <c r="O1371" i="7"/>
  <c r="M1371" i="7" s="1"/>
  <c r="U1371" i="7"/>
  <c r="AM1370" i="7"/>
  <c r="AG1370" i="7" l="1"/>
  <c r="AR1371" i="7"/>
  <c r="AO1370" i="7"/>
  <c r="Y1371" i="7"/>
  <c r="AF1370" i="7"/>
  <c r="X1371" i="7"/>
  <c r="K1371" i="7"/>
  <c r="N1372" i="7"/>
  <c r="AT1371" i="7"/>
  <c r="AN1370" i="7"/>
  <c r="J1371" i="7"/>
  <c r="AJ1370" i="7"/>
  <c r="AI1371" i="7"/>
  <c r="L1372" i="7"/>
  <c r="AB1370" i="7"/>
  <c r="AI1370" i="7"/>
  <c r="L1371" i="7"/>
  <c r="P1372" i="7" l="1"/>
  <c r="Q1372" i="7"/>
  <c r="AL1371" i="7" s="1"/>
  <c r="AK1371" i="7"/>
  <c r="AO1371" i="7"/>
  <c r="O1372" i="7"/>
  <c r="M1372" i="7" s="1"/>
  <c r="AG1371" i="7"/>
  <c r="AH1371" i="7" l="1"/>
  <c r="AP1371" i="7"/>
  <c r="T1373" i="7"/>
  <c r="AA1372" i="7" s="1"/>
  <c r="N1373" i="7"/>
  <c r="R1373" i="7"/>
  <c r="X1372" i="7" s="1"/>
  <c r="J1372" i="7"/>
  <c r="AN1371" i="7"/>
  <c r="S1373" i="7"/>
  <c r="AT1372" i="7"/>
  <c r="AJ1371" i="7"/>
  <c r="AF1371" i="7"/>
  <c r="K1372" i="7"/>
  <c r="Q1373" i="7" l="1"/>
  <c r="Z1372" i="7"/>
  <c r="AR1372" i="7"/>
  <c r="AH1372" i="7"/>
  <c r="AP1372" i="7"/>
  <c r="T1374" i="7"/>
  <c r="AA1373" i="7" s="1"/>
  <c r="AL1372" i="7"/>
  <c r="U1373" i="7"/>
  <c r="W1373" i="7"/>
  <c r="P1373" i="7"/>
  <c r="O1373" i="7"/>
  <c r="V1373" i="7"/>
  <c r="V1374" i="7"/>
  <c r="AD1373" i="7" s="1"/>
  <c r="Y1372" i="7"/>
  <c r="M1373" i="7" l="1"/>
  <c r="AC1373" i="7"/>
  <c r="L1373" i="7"/>
  <c r="AI1372" i="7"/>
  <c r="AB1372" i="7"/>
  <c r="AD1372" i="7"/>
  <c r="AM1372" i="7"/>
  <c r="AC1372" i="7"/>
  <c r="AS1372" i="7"/>
  <c r="AM1373" i="7"/>
  <c r="S1374" i="7"/>
  <c r="AT1373" i="7"/>
  <c r="N1374" i="7"/>
  <c r="R1374" i="7"/>
  <c r="X1373" i="7" s="1"/>
  <c r="AN1372" i="7"/>
  <c r="AJ1372" i="7"/>
  <c r="AF1372" i="7"/>
  <c r="J1373" i="7"/>
  <c r="K1373" i="7"/>
  <c r="AS1373" i="7"/>
  <c r="AK1372" i="7"/>
  <c r="AG1372" i="7"/>
  <c r="AO1372" i="7"/>
  <c r="AQ1372" i="7"/>
  <c r="AE1372" i="7"/>
  <c r="O1374" i="7" l="1"/>
  <c r="Q1374" i="7"/>
  <c r="T1375" i="7" s="1"/>
  <c r="AA1374" i="7" s="1"/>
  <c r="AN1373" i="7"/>
  <c r="R1375" i="7"/>
  <c r="X1374" i="7" s="1"/>
  <c r="AF1373" i="7"/>
  <c r="Y1373" i="7"/>
  <c r="Z1373" i="7"/>
  <c r="P1374" i="7"/>
  <c r="AR1373" i="7"/>
  <c r="U1374" i="7"/>
  <c r="W1374" i="7"/>
  <c r="AL1373" i="7" l="1"/>
  <c r="AP1373" i="7"/>
  <c r="AJ1373" i="7"/>
  <c r="M1374" i="7"/>
  <c r="N1375" i="7" s="1"/>
  <c r="J1374" i="7"/>
  <c r="AH1373" i="7"/>
  <c r="AB1373" i="7"/>
  <c r="AI1373" i="7"/>
  <c r="AT1374" i="7"/>
  <c r="S1375" i="7"/>
  <c r="AR1374" i="7" s="1"/>
  <c r="AO1373" i="7"/>
  <c r="AG1373" i="7"/>
  <c r="AK1373" i="7"/>
  <c r="K1374" i="7"/>
  <c r="V1375" i="7" s="1"/>
  <c r="AQ1373" i="7"/>
  <c r="AE1373" i="7"/>
  <c r="L1374" i="7" l="1"/>
  <c r="P1375" i="7"/>
  <c r="AG1374" i="7" s="1"/>
  <c r="O1375" i="7"/>
  <c r="W1375" i="7"/>
  <c r="AE1374" i="7" s="1"/>
  <c r="AD1374" i="7"/>
  <c r="AM1374" i="7"/>
  <c r="AC1374" i="7"/>
  <c r="AS1374" i="7"/>
  <c r="Y1374" i="7"/>
  <c r="Z1374" i="7"/>
  <c r="Q1375" i="7"/>
  <c r="U1375" i="7"/>
  <c r="AF1374" i="7" l="1"/>
  <c r="M1375" i="7"/>
  <c r="R1376" i="7"/>
  <c r="X1375" i="7" s="1"/>
  <c r="AJ1374" i="7"/>
  <c r="AO1374" i="7"/>
  <c r="AK1374" i="7"/>
  <c r="AN1374" i="7"/>
  <c r="AQ1374" i="7"/>
  <c r="AH1374" i="7"/>
  <c r="T1376" i="7"/>
  <c r="AL1374" i="7"/>
  <c r="AP1374" i="7"/>
  <c r="J1375" i="7"/>
  <c r="S1376" i="7"/>
  <c r="AT1375" i="7"/>
  <c r="N1376" i="7"/>
  <c r="AI1374" i="7"/>
  <c r="L1375" i="7"/>
  <c r="AB1374" i="7"/>
  <c r="K1375" i="7"/>
  <c r="O1376" i="7" l="1"/>
  <c r="Q1376" i="7"/>
  <c r="P1376" i="7"/>
  <c r="J1376" i="7" s="1"/>
  <c r="U1376" i="7"/>
  <c r="AI1375" i="7" s="1"/>
  <c r="AH1375" i="7"/>
  <c r="AP1375" i="7"/>
  <c r="T1377" i="7"/>
  <c r="AA1376" i="7" s="1"/>
  <c r="AL1375" i="7"/>
  <c r="AJ1375" i="7"/>
  <c r="R1377" i="7"/>
  <c r="X1376" i="7" s="1"/>
  <c r="AN1375" i="7"/>
  <c r="AF1375" i="7"/>
  <c r="V1377" i="7"/>
  <c r="AC1376" i="7" s="1"/>
  <c r="Y1375" i="7"/>
  <c r="AR1375" i="7"/>
  <c r="AB1375" i="7"/>
  <c r="Z1375" i="7"/>
  <c r="W1376" i="7"/>
  <c r="V1376" i="7"/>
  <c r="AT1376" i="7" s="1"/>
  <c r="AA1375" i="7"/>
  <c r="M1376" i="7" l="1"/>
  <c r="AO1375" i="7"/>
  <c r="N1377" i="7"/>
  <c r="S1377" i="7"/>
  <c r="Y1376" i="7" s="1"/>
  <c r="AK1375" i="7"/>
  <c r="AG1375" i="7"/>
  <c r="K1376" i="7"/>
  <c r="W1377" i="7" s="1"/>
  <c r="AE1375" i="7"/>
  <c r="AQ1375" i="7"/>
  <c r="AD1376" i="7"/>
  <c r="L1376" i="7"/>
  <c r="Z1376" i="7"/>
  <c r="AM1375" i="7"/>
  <c r="AM1376" i="7"/>
  <c r="AD1375" i="7"/>
  <c r="AC1375" i="7"/>
  <c r="AS1375" i="7"/>
  <c r="AS1376" i="7"/>
  <c r="AR1376" i="7" l="1"/>
  <c r="Q1377" i="7"/>
  <c r="AP1376" i="7" s="1"/>
  <c r="P1377" i="7"/>
  <c r="AG1376" i="7" s="1"/>
  <c r="U1377" i="7"/>
  <c r="AI1376" i="7" s="1"/>
  <c r="O1377" i="7"/>
  <c r="S1378" i="7" s="1"/>
  <c r="Z1377" i="7" s="1"/>
  <c r="AL1376" i="7"/>
  <c r="AE1376" i="7"/>
  <c r="AO1376" i="7"/>
  <c r="AQ1376" i="7"/>
  <c r="AK1376" i="7"/>
  <c r="T1378" i="7"/>
  <c r="AH1376" i="7"/>
  <c r="AJ1376" i="7" l="1"/>
  <c r="M1377" i="7"/>
  <c r="N1378" i="7" s="1"/>
  <c r="AB1376" i="7"/>
  <c r="J1377" i="7"/>
  <c r="AF1376" i="7"/>
  <c r="K1377" i="7"/>
  <c r="L1377" i="7" s="1"/>
  <c r="R1378" i="7"/>
  <c r="X1377" i="7" s="1"/>
  <c r="AT1377" i="7"/>
  <c r="AN1376" i="7"/>
  <c r="AR1377" i="7"/>
  <c r="AA1377" i="7"/>
  <c r="Y1377" i="7"/>
  <c r="O1378" i="7" l="1"/>
  <c r="M1378" i="7" s="1"/>
  <c r="U1378" i="7"/>
  <c r="Q1378" i="7"/>
  <c r="AP1377" i="7" s="1"/>
  <c r="W1378" i="7"/>
  <c r="V1378" i="7"/>
  <c r="L1378" i="7" s="1"/>
  <c r="AH1377" i="7"/>
  <c r="AL1377" i="7"/>
  <c r="T1379" i="7"/>
  <c r="AA1378" i="7" s="1"/>
  <c r="P1378" i="7"/>
  <c r="AF1377" i="7"/>
  <c r="AJ1377" i="7"/>
  <c r="R1379" i="7"/>
  <c r="X1378" i="7" s="1"/>
  <c r="AN1377" i="7"/>
  <c r="N1379" i="7"/>
  <c r="AE1377" i="7"/>
  <c r="AQ1377" i="7"/>
  <c r="AI1377" i="7"/>
  <c r="AB1377" i="7"/>
  <c r="AM1377" i="7"/>
  <c r="AD1377" i="7"/>
  <c r="AS1377" i="7"/>
  <c r="AC1377" i="7"/>
  <c r="K1378" i="7" l="1"/>
  <c r="AK1377" i="7"/>
  <c r="AO1377" i="7"/>
  <c r="AG1377" i="7"/>
  <c r="AT1378" i="7"/>
  <c r="S1379" i="7"/>
  <c r="Y1378" i="7" s="1"/>
  <c r="J1378" i="7"/>
  <c r="O1379" i="7" s="1"/>
  <c r="V1379" i="7"/>
  <c r="AC1378" i="7" s="1"/>
  <c r="AJ1378" i="7" l="1"/>
  <c r="Q1379" i="7"/>
  <c r="T1380" i="7" s="1"/>
  <c r="W1379" i="7"/>
  <c r="AE1378" i="7" s="1"/>
  <c r="R1380" i="7"/>
  <c r="X1379" i="7" s="1"/>
  <c r="AM1378" i="7"/>
  <c r="V1380" i="7"/>
  <c r="AD1379" i="7" s="1"/>
  <c r="AD1378" i="7"/>
  <c r="AN1378" i="7"/>
  <c r="U1379" i="7"/>
  <c r="AI1378" i="7" s="1"/>
  <c r="P1379" i="7"/>
  <c r="J1379" i="7" s="1"/>
  <c r="AR1378" i="7"/>
  <c r="Z1378" i="7"/>
  <c r="AF1378" i="7"/>
  <c r="AS1378" i="7"/>
  <c r="AP1378" i="7"/>
  <c r="AL1378" i="7"/>
  <c r="AH1378" i="7"/>
  <c r="AQ1378" i="7" l="1"/>
  <c r="AS1379" i="7"/>
  <c r="AC1379" i="7"/>
  <c r="M1379" i="7"/>
  <c r="N1380" i="7" s="1"/>
  <c r="AM1379" i="7"/>
  <c r="AB1378" i="7"/>
  <c r="S1380" i="7"/>
  <c r="AR1379" i="7" s="1"/>
  <c r="AT1379" i="7"/>
  <c r="L1379" i="7"/>
  <c r="AG1378" i="7"/>
  <c r="AO1378" i="7"/>
  <c r="AK1378" i="7"/>
  <c r="K1379" i="7"/>
  <c r="O1380" i="7" s="1"/>
  <c r="AA1379" i="7"/>
  <c r="P1380" i="7" l="1"/>
  <c r="M1380" i="7" s="1"/>
  <c r="N1381" i="7" s="1"/>
  <c r="Y1379" i="7"/>
  <c r="W1380" i="7"/>
  <c r="AQ1379" i="7" s="1"/>
  <c r="Z1379" i="7"/>
  <c r="U1380" i="7"/>
  <c r="AB1379" i="7" s="1"/>
  <c r="Q1380" i="7"/>
  <c r="S1381" i="7" s="1"/>
  <c r="AR1380" i="7" s="1"/>
  <c r="AG1379" i="7"/>
  <c r="AO1379" i="7"/>
  <c r="AN1379" i="7"/>
  <c r="R1381" i="7"/>
  <c r="AJ1379" i="7"/>
  <c r="AF1379" i="7"/>
  <c r="AT1380" i="7" l="1"/>
  <c r="AI1379" i="7"/>
  <c r="AL1379" i="7"/>
  <c r="T1381" i="7"/>
  <c r="AH1379" i="7"/>
  <c r="AP1379" i="7"/>
  <c r="AE1379" i="7"/>
  <c r="K1380" i="7"/>
  <c r="V1381" i="7" s="1"/>
  <c r="AS1380" i="7" s="1"/>
  <c r="J1380" i="7"/>
  <c r="AK1379" i="7"/>
  <c r="X1380" i="7"/>
  <c r="Y1380" i="7"/>
  <c r="Z1380" i="7"/>
  <c r="AA1380" i="7"/>
  <c r="U1381" i="7" l="1"/>
  <c r="AI1380" i="7" s="1"/>
  <c r="O1381" i="7"/>
  <c r="W1381" i="7"/>
  <c r="Q1381" i="7"/>
  <c r="AH1380" i="7" s="1"/>
  <c r="L1380" i="7"/>
  <c r="P1381" i="7"/>
  <c r="AB1380" i="7"/>
  <c r="L1381" i="7"/>
  <c r="AM1380" i="7"/>
  <c r="AD1380" i="7"/>
  <c r="AC1380" i="7"/>
  <c r="R1382" i="7"/>
  <c r="AJ1380" i="7"/>
  <c r="AN1380" i="7"/>
  <c r="AF1380" i="7"/>
  <c r="AG1380" i="7" l="1"/>
  <c r="AK1380" i="7"/>
  <c r="AO1380" i="7"/>
  <c r="AP1380" i="7"/>
  <c r="T1382" i="7"/>
  <c r="AA1381" i="7" s="1"/>
  <c r="AL1380" i="7"/>
  <c r="AQ1380" i="7"/>
  <c r="AE1380" i="7"/>
  <c r="M1381" i="7"/>
  <c r="N1382" i="7" s="1"/>
  <c r="S1382" i="7"/>
  <c r="Y1381" i="7" s="1"/>
  <c r="J1381" i="7"/>
  <c r="AT1381" i="7"/>
  <c r="K1381" i="7"/>
  <c r="V1382" i="7" s="1"/>
  <c r="Q1382" i="7"/>
  <c r="AH1381" i="7" s="1"/>
  <c r="O1382" i="7"/>
  <c r="P1382" i="7"/>
  <c r="W1382" i="7"/>
  <c r="AR1381" i="7"/>
  <c r="Z1381" i="7"/>
  <c r="X1381" i="7"/>
  <c r="U1382" i="7" l="1"/>
  <c r="M1382" i="7" s="1"/>
  <c r="N1383" i="7" s="1"/>
  <c r="AL1381" i="7"/>
  <c r="AP1381" i="7"/>
  <c r="T1383" i="7"/>
  <c r="AD1383" i="7" s="1"/>
  <c r="AS1381" i="7"/>
  <c r="AD1381" i="7"/>
  <c r="AM1381" i="7"/>
  <c r="AC1381" i="7"/>
  <c r="S1383" i="7"/>
  <c r="AR1382" i="7" s="1"/>
  <c r="AT1382" i="7"/>
  <c r="K1382" i="7"/>
  <c r="AN1381" i="7"/>
  <c r="AF1381" i="7"/>
  <c r="R1383" i="7"/>
  <c r="J1382" i="7"/>
  <c r="AJ1381" i="7"/>
  <c r="AO1381" i="7"/>
  <c r="AG1381" i="7"/>
  <c r="AK1381" i="7"/>
  <c r="AI1381" i="7"/>
  <c r="L1382" i="7"/>
  <c r="AB1381" i="7"/>
  <c r="AE1383" i="7"/>
  <c r="AQ1381" i="7"/>
  <c r="AE1381" i="7"/>
  <c r="AA1382" i="7" l="1"/>
  <c r="V1383" i="7"/>
  <c r="AK1383" i="7" s="1"/>
  <c r="O1383" i="7"/>
  <c r="AF1382" i="7" s="1"/>
  <c r="P1383" i="7"/>
  <c r="AR1383" i="7" s="1"/>
  <c r="W1383" i="7"/>
  <c r="AQ1383" i="7" s="1"/>
  <c r="U1383" i="7"/>
  <c r="AI1382" i="7" s="1"/>
  <c r="Y1382" i="7"/>
  <c r="AL1383" i="7"/>
  <c r="AJ1383" i="7"/>
  <c r="AM1383" i="7"/>
  <c r="AD1382" i="7"/>
  <c r="AC1382" i="7"/>
  <c r="AS1382" i="7"/>
  <c r="AF1383" i="7"/>
  <c r="AB1383" i="7"/>
  <c r="AC1383" i="7"/>
  <c r="AM1382" i="7"/>
  <c r="Q1383" i="7"/>
  <c r="X1382" i="7"/>
  <c r="AS1383" i="7"/>
  <c r="Z1382" i="7"/>
  <c r="AJ1382" i="7" l="1"/>
  <c r="M1383" i="7"/>
  <c r="Y1383" i="7"/>
  <c r="AN1382" i="7"/>
  <c r="L1383" i="7"/>
  <c r="AE1382" i="7"/>
  <c r="AP1383" i="7"/>
  <c r="AN1383" i="7"/>
  <c r="AQ1382" i="7"/>
  <c r="X1383" i="7"/>
  <c r="AO1382" i="7"/>
  <c r="AK1382" i="7"/>
  <c r="AG1382" i="7"/>
  <c r="AO1383" i="7"/>
  <c r="AH1383" i="7"/>
  <c r="AI1383" i="7"/>
  <c r="AB1382" i="7"/>
  <c r="AG1383" i="7"/>
  <c r="L1384" i="7"/>
  <c r="AA1383" i="7"/>
  <c r="Z1383" i="7"/>
  <c r="AL1382" i="7"/>
  <c r="AP1382" i="7"/>
  <c r="AH1382" i="7"/>
  <c r="J1383" i="7"/>
  <c r="J1384" i="7" s="1"/>
  <c r="AT1383" i="7"/>
  <c r="N1384" i="7"/>
  <c r="K1383" i="7"/>
  <c r="K1384" i="7" s="1"/>
  <c r="K1385" i="7" s="1"/>
  <c r="K1386" i="7" s="1"/>
  <c r="K1387" i="7" s="1"/>
  <c r="K1388" i="7" s="1"/>
  <c r="K1389" i="7" s="1"/>
  <c r="K1390" i="7" s="1"/>
  <c r="K1391" i="7" s="1"/>
  <c r="K1392" i="7" s="1"/>
  <c r="K1393" i="7" s="1"/>
  <c r="K1394" i="7" s="1"/>
  <c r="K1395" i="7" s="1"/>
  <c r="K1396" i="7" s="1"/>
  <c r="J1385" i="7" l="1"/>
  <c r="J1386" i="7" s="1"/>
  <c r="J1387" i="7" s="1"/>
  <c r="J1388" i="7" s="1"/>
  <c r="J1389" i="7" s="1"/>
  <c r="J1390" i="7" s="1"/>
  <c r="J1391" i="7" s="1"/>
  <c r="J1392" i="7" s="1"/>
  <c r="J1393" i="7" s="1"/>
  <c r="J1394" i="7" s="1"/>
  <c r="J1395" i="7" s="1"/>
  <c r="J1396" i="7" s="1"/>
  <c r="W1385" i="7"/>
  <c r="V1385" i="7"/>
  <c r="U1385" i="7"/>
  <c r="M1385" i="7" s="1"/>
  <c r="AT1385" i="7" l="1"/>
  <c r="AG1385" i="7"/>
  <c r="AH1385" i="7"/>
  <c r="AF1385" i="7"/>
  <c r="N1386" i="7"/>
  <c r="U1386" i="7"/>
  <c r="M1386" i="7" s="1"/>
  <c r="AI1384" i="7"/>
  <c r="L1385" i="7"/>
  <c r="AB1384" i="7"/>
  <c r="AL1385" i="7"/>
  <c r="V1386" i="7"/>
  <c r="AS1384" i="7"/>
  <c r="AM1384" i="7"/>
  <c r="AJ1385" i="7"/>
  <c r="AC1384" i="7"/>
  <c r="AK1385" i="7"/>
  <c r="AD1384" i="7"/>
  <c r="AP1385" i="7"/>
  <c r="AQ1384" i="7"/>
  <c r="AO1385" i="7"/>
  <c r="AE1384" i="7"/>
  <c r="AN1385" i="7"/>
  <c r="W1386" i="7"/>
  <c r="AQ1385" i="7" l="1"/>
  <c r="AP1386" i="7"/>
  <c r="AN1386" i="7"/>
  <c r="W1387" i="7"/>
  <c r="AE1385" i="7"/>
  <c r="AO1386" i="7"/>
  <c r="AI1385" i="7"/>
  <c r="U1387" i="7"/>
  <c r="M1387" i="7" s="1"/>
  <c r="N1387" i="7"/>
  <c r="AF1386" i="7"/>
  <c r="AT1386" i="7"/>
  <c r="L1386" i="7"/>
  <c r="AG1386" i="7"/>
  <c r="AB1385" i="7"/>
  <c r="AH1386" i="7"/>
  <c r="AK1386" i="7"/>
  <c r="V1387" i="7"/>
  <c r="AJ1386" i="7"/>
  <c r="AC1385" i="7"/>
  <c r="AD1385" i="7"/>
  <c r="AS1385" i="7"/>
  <c r="AL1386" i="7"/>
  <c r="AM1386" i="7"/>
  <c r="AM1385" i="7"/>
  <c r="AI1386" i="7" l="1"/>
  <c r="L1387" i="7"/>
  <c r="AB1386" i="7"/>
  <c r="N1388" i="7"/>
  <c r="U1388" i="7"/>
  <c r="AH1387" i="7"/>
  <c r="AT1387" i="7"/>
  <c r="AG1387" i="7"/>
  <c r="AF1387" i="7"/>
  <c r="AQ1386" i="7"/>
  <c r="AN1387" i="7"/>
  <c r="W1388" i="7"/>
  <c r="AO1387" i="7"/>
  <c r="AE1386" i="7"/>
  <c r="AP1387" i="7"/>
  <c r="AS1386" i="7"/>
  <c r="AJ1387" i="7"/>
  <c r="AD1386" i="7"/>
  <c r="AL1387" i="7"/>
  <c r="V1388" i="7"/>
  <c r="AK1387" i="7"/>
  <c r="AC1386" i="7"/>
  <c r="M1388" i="7" l="1"/>
  <c r="AP1388" i="7"/>
  <c r="AN1388" i="7"/>
  <c r="AE1387" i="7"/>
  <c r="AO1388" i="7"/>
  <c r="W1389" i="7"/>
  <c r="AQ1388" i="7" s="1"/>
  <c r="L1388" i="7"/>
  <c r="AT1388" i="7"/>
  <c r="AH1388" i="7"/>
  <c r="N1389" i="7"/>
  <c r="AB1387" i="7"/>
  <c r="AF1388" i="7"/>
  <c r="U1389" i="7"/>
  <c r="AG1388" i="7"/>
  <c r="V1389" i="7"/>
  <c r="AS1387" i="7"/>
  <c r="AC1387" i="7"/>
  <c r="AL1388" i="7"/>
  <c r="AJ1388" i="7"/>
  <c r="AD1387" i="7"/>
  <c r="AK1388" i="7"/>
  <c r="AI1387" i="7"/>
  <c r="AM1387" i="7"/>
  <c r="AQ1387" i="7"/>
  <c r="M1389" i="7" l="1"/>
  <c r="AI1388" i="7"/>
  <c r="U1390" i="7"/>
  <c r="AG1389" i="7"/>
  <c r="L1389" i="7"/>
  <c r="AH1389" i="7"/>
  <c r="N1390" i="7"/>
  <c r="AT1389" i="7"/>
  <c r="AB1388" i="7"/>
  <c r="AF1389" i="7"/>
  <c r="W1390" i="7"/>
  <c r="AQ1389" i="7" s="1"/>
  <c r="AE1388" i="7"/>
  <c r="AN1389" i="7"/>
  <c r="AP1389" i="7"/>
  <c r="AO1389" i="7"/>
  <c r="AM1388" i="7"/>
  <c r="AD1388" i="7"/>
  <c r="AJ1389" i="7"/>
  <c r="AS1388" i="7"/>
  <c r="AK1389" i="7"/>
  <c r="AC1388" i="7"/>
  <c r="AL1389" i="7"/>
  <c r="V1390" i="7"/>
  <c r="AM1389" i="7" s="1"/>
  <c r="M1390" i="7" l="1"/>
  <c r="AD1389" i="7"/>
  <c r="AK1390" i="7"/>
  <c r="V1391" i="7"/>
  <c r="AM1390" i="7" s="1"/>
  <c r="AL1390" i="7"/>
  <c r="AS1389" i="7"/>
  <c r="AC1389" i="7"/>
  <c r="AJ1390" i="7"/>
  <c r="AO1390" i="7"/>
  <c r="AE1389" i="7"/>
  <c r="AP1390" i="7"/>
  <c r="AN1390" i="7"/>
  <c r="W1391" i="7"/>
  <c r="AI1389" i="7"/>
  <c r="AH1390" i="7"/>
  <c r="AT1390" i="7"/>
  <c r="AF1390" i="7"/>
  <c r="L1390" i="7"/>
  <c r="AG1390" i="7"/>
  <c r="N1391" i="7"/>
  <c r="U1391" i="7"/>
  <c r="AB1389" i="7"/>
  <c r="AI1390" i="7" l="1"/>
  <c r="M1391" i="7"/>
  <c r="AT1391" i="7"/>
  <c r="AF1391" i="7"/>
  <c r="AG1391" i="7"/>
  <c r="U1392" i="7"/>
  <c r="M1392" i="7" s="1"/>
  <c r="L1391" i="7"/>
  <c r="AH1391" i="7"/>
  <c r="AB1390" i="7"/>
  <c r="N1392" i="7"/>
  <c r="AQ1390" i="7"/>
  <c r="AO1391" i="7"/>
  <c r="AP1391" i="7"/>
  <c r="W1392" i="7"/>
  <c r="AQ1391" i="7" s="1"/>
  <c r="AN1391" i="7"/>
  <c r="AE1390" i="7"/>
  <c r="AJ1391" i="7"/>
  <c r="V1392" i="7"/>
  <c r="AK1391" i="7"/>
  <c r="AD1390" i="7"/>
  <c r="AC1390" i="7"/>
  <c r="AL1391" i="7"/>
  <c r="AS1390" i="7"/>
  <c r="AE1391" i="7" l="1"/>
  <c r="W1393" i="7"/>
  <c r="AO1392" i="7"/>
  <c r="AP1392" i="7"/>
  <c r="AN1392" i="7"/>
  <c r="AI1391" i="7"/>
  <c r="AT1392" i="7"/>
  <c r="AF1392" i="7"/>
  <c r="L1392" i="7"/>
  <c r="AG1392" i="7"/>
  <c r="AH1392" i="7"/>
  <c r="N1393" i="7"/>
  <c r="U1393" i="7"/>
  <c r="AB1391" i="7"/>
  <c r="AM1391" i="7"/>
  <c r="AS1391" i="7"/>
  <c r="AL1392" i="7"/>
  <c r="V1393" i="7"/>
  <c r="AM1392" i="7" s="1"/>
  <c r="AJ1392" i="7"/>
  <c r="AK1392" i="7"/>
  <c r="AC1391" i="7"/>
  <c r="AD1391" i="7"/>
  <c r="AI1392" i="7" l="1"/>
  <c r="M1393" i="7"/>
  <c r="N1394" i="7" s="1"/>
  <c r="AT1393" i="7"/>
  <c r="AG1393" i="7"/>
  <c r="U1394" i="7"/>
  <c r="M1394" i="7" s="1"/>
  <c r="AH1393" i="7"/>
  <c r="AB1392" i="7"/>
  <c r="L1393" i="7"/>
  <c r="AF1393" i="7"/>
  <c r="AC1392" i="7"/>
  <c r="AD1392" i="7"/>
  <c r="AK1393" i="7"/>
  <c r="AJ1393" i="7"/>
  <c r="V1394" i="7"/>
  <c r="AS1392" i="7"/>
  <c r="AL1393" i="7"/>
  <c r="AQ1392" i="7"/>
  <c r="AE1392" i="7"/>
  <c r="AP1393" i="7"/>
  <c r="AN1393" i="7"/>
  <c r="W1394" i="7"/>
  <c r="AO1393" i="7"/>
  <c r="AM1393" i="7" l="1"/>
  <c r="AK1394" i="7"/>
  <c r="V1395" i="7"/>
  <c r="AL1394" i="7"/>
  <c r="AC1393" i="7"/>
  <c r="AD1393" i="7"/>
  <c r="AS1393" i="7"/>
  <c r="AJ1394" i="7"/>
  <c r="AI1393" i="7"/>
  <c r="N1395" i="7"/>
  <c r="AF1394" i="7"/>
  <c r="AH1394" i="7"/>
  <c r="AT1394" i="7"/>
  <c r="L1394" i="7"/>
  <c r="AG1394" i="7"/>
  <c r="U1395" i="7"/>
  <c r="M1395" i="7" s="1"/>
  <c r="AB1393" i="7"/>
  <c r="AQ1393" i="7"/>
  <c r="AE1393" i="7"/>
  <c r="W1395" i="7"/>
  <c r="AP1394" i="7"/>
  <c r="AO1394" i="7"/>
  <c r="AN1394" i="7"/>
  <c r="AQ1394" i="7" l="1"/>
  <c r="AE1394" i="7"/>
  <c r="W1396" i="7"/>
  <c r="AN1395" i="7"/>
  <c r="AP1395" i="7"/>
  <c r="AO1395" i="7"/>
  <c r="AQ1395" i="7"/>
  <c r="AK1395" i="7"/>
  <c r="AL1395" i="7"/>
  <c r="AD1394" i="7"/>
  <c r="AS1394" i="7"/>
  <c r="V1396" i="7"/>
  <c r="AC1394" i="7"/>
  <c r="AJ1395" i="7"/>
  <c r="AI1394" i="7"/>
  <c r="AT1395" i="7"/>
  <c r="U1396" i="7"/>
  <c r="AB1394" i="7"/>
  <c r="L1395" i="7"/>
  <c r="AH1395" i="7"/>
  <c r="AG1395" i="7"/>
  <c r="AF1395" i="7"/>
  <c r="N1396" i="7"/>
  <c r="AM1394" i="7"/>
  <c r="M1396" i="7" l="1"/>
  <c r="AM1395" i="7"/>
  <c r="AD1395" i="7"/>
  <c r="AS1395" i="7"/>
  <c r="AC1395" i="7"/>
  <c r="AM1396" i="7"/>
  <c r="AE1395" i="7"/>
  <c r="AQ1396" i="7"/>
  <c r="AI1395" i="7"/>
  <c r="AB1395" i="7"/>
  <c r="N1397" i="7"/>
  <c r="O1397" i="7"/>
  <c r="AT1396" i="7"/>
  <c r="L1396" i="7"/>
  <c r="AI1396" i="7"/>
  <c r="P1397" i="7"/>
  <c r="AG1396" i="7" s="1"/>
  <c r="Q1397" i="7"/>
  <c r="AL1396" i="7" s="1"/>
  <c r="L1397" i="7"/>
  <c r="AJ1396" i="7" l="1"/>
  <c r="M1397" i="7"/>
  <c r="AN1396" i="7"/>
  <c r="R1398" i="7"/>
  <c r="X1397" i="7" s="1"/>
  <c r="K1397" i="7"/>
  <c r="S1398" i="7"/>
  <c r="Z1397" i="7" s="1"/>
  <c r="N1398" i="7"/>
  <c r="AT1397" i="7"/>
  <c r="J1397" i="7"/>
  <c r="AK1396" i="7"/>
  <c r="AO1396" i="7"/>
  <c r="AH1396" i="7"/>
  <c r="T1398" i="7"/>
  <c r="AA1397" i="7" s="1"/>
  <c r="AP1396" i="7"/>
  <c r="AF1396" i="7"/>
  <c r="Y1397" i="7" l="1"/>
  <c r="Q1398" i="7"/>
  <c r="AR1397" i="7"/>
  <c r="V1399" i="7"/>
  <c r="AC1398" i="7" s="1"/>
  <c r="W1398" i="7"/>
  <c r="P1398" i="7"/>
  <c r="U1398" i="7"/>
  <c r="V1398" i="7"/>
  <c r="O1398" i="7"/>
  <c r="M1398" i="7" l="1"/>
  <c r="T1399" i="7"/>
  <c r="AH1397" i="7"/>
  <c r="AL1397" i="7"/>
  <c r="AP1397" i="7"/>
  <c r="AS1397" i="7"/>
  <c r="AM1398" i="7"/>
  <c r="AD1397" i="7"/>
  <c r="AM1397" i="7"/>
  <c r="AC1397" i="7"/>
  <c r="AS1398" i="7"/>
  <c r="AI1397" i="7"/>
  <c r="AB1397" i="7"/>
  <c r="L1398" i="7"/>
  <c r="AN1397" i="7"/>
  <c r="J1398" i="7"/>
  <c r="P1399" i="7" s="1"/>
  <c r="AG1398" i="7" s="1"/>
  <c r="AF1397" i="7"/>
  <c r="N1399" i="7"/>
  <c r="K1398" i="7"/>
  <c r="S1399" i="7"/>
  <c r="Y1398" i="7" s="1"/>
  <c r="AT1398" i="7"/>
  <c r="AJ1397" i="7"/>
  <c r="R1399" i="7"/>
  <c r="X1398" i="7" s="1"/>
  <c r="AG1397" i="7"/>
  <c r="AK1397" i="7"/>
  <c r="AO1397" i="7"/>
  <c r="AE1397" i="7"/>
  <c r="AQ1397" i="7"/>
  <c r="AD1398" i="7"/>
  <c r="O1399" i="7" l="1"/>
  <c r="Q1399" i="7"/>
  <c r="AR1398" i="7"/>
  <c r="U1399" i="7"/>
  <c r="AI1398" i="7" s="1"/>
  <c r="AF1398" i="7"/>
  <c r="R1400" i="7"/>
  <c r="X1399" i="7" s="1"/>
  <c r="AK1398" i="7"/>
  <c r="Z1398" i="7"/>
  <c r="AJ1398" i="7"/>
  <c r="AO1398" i="7"/>
  <c r="AN1398" i="7"/>
  <c r="AA1398" i="7"/>
  <c r="W1399" i="7"/>
  <c r="M1399" i="7" l="1"/>
  <c r="S1400" i="7"/>
  <c r="AR1399" i="7" s="1"/>
  <c r="AB1398" i="7"/>
  <c r="AH1398" i="7"/>
  <c r="J1399" i="7"/>
  <c r="V1400" i="7" s="1"/>
  <c r="AC1399" i="7" s="1"/>
  <c r="T1400" i="7"/>
  <c r="AA1399" i="7" s="1"/>
  <c r="AP1398" i="7"/>
  <c r="AL1398" i="7"/>
  <c r="N1400" i="7"/>
  <c r="K1399" i="7"/>
  <c r="L1399" i="7" s="1"/>
  <c r="Z1399" i="7"/>
  <c r="AT1399" i="7"/>
  <c r="P1400" i="7"/>
  <c r="AO1399" i="7" s="1"/>
  <c r="AE1398" i="7"/>
  <c r="AQ1398" i="7"/>
  <c r="Y1399" i="7"/>
  <c r="O1400" i="7" l="1"/>
  <c r="R1401" i="7" s="1"/>
  <c r="X1400" i="7" s="1"/>
  <c r="W1400" i="7"/>
  <c r="AE1399" i="7" s="1"/>
  <c r="AM1399" i="7"/>
  <c r="U1400" i="7"/>
  <c r="AB1399" i="7" s="1"/>
  <c r="AD1399" i="7"/>
  <c r="AS1399" i="7"/>
  <c r="Q1400" i="7"/>
  <c r="J1400" i="7" s="1"/>
  <c r="AQ1399" i="7"/>
  <c r="AJ1399" i="7"/>
  <c r="AF1399" i="7"/>
  <c r="AN1399" i="7"/>
  <c r="AK1399" i="7"/>
  <c r="AG1399" i="7"/>
  <c r="AI1399" i="7" l="1"/>
  <c r="L1400" i="7"/>
  <c r="M1400" i="7"/>
  <c r="S1401" i="7"/>
  <c r="AR1400" i="7" s="1"/>
  <c r="AT1400" i="7"/>
  <c r="K1400" i="7"/>
  <c r="P1401" i="7" s="1"/>
  <c r="T1401" i="7"/>
  <c r="AA1400" i="7" s="1"/>
  <c r="N1401" i="7"/>
  <c r="AP1399" i="7"/>
  <c r="AL1399" i="7"/>
  <c r="AH1399" i="7"/>
  <c r="W1401" i="7"/>
  <c r="U1401" i="7"/>
  <c r="O1401" i="7"/>
  <c r="V1401" i="7"/>
  <c r="Q1401" i="7" l="1"/>
  <c r="T1402" i="7" s="1"/>
  <c r="AA1401" i="7" s="1"/>
  <c r="Z1400" i="7"/>
  <c r="Y1400" i="7"/>
  <c r="AH1400" i="7"/>
  <c r="AP1400" i="7"/>
  <c r="AL1400" i="7"/>
  <c r="AS1400" i="7"/>
  <c r="AC1400" i="7"/>
  <c r="AM1400" i="7"/>
  <c r="AD1400" i="7"/>
  <c r="AN1400" i="7"/>
  <c r="K1401" i="7"/>
  <c r="J1401" i="7"/>
  <c r="W1402" i="7" s="1"/>
  <c r="AF1400" i="7"/>
  <c r="AJ1400" i="7"/>
  <c r="AT1401" i="7"/>
  <c r="R1402" i="7"/>
  <c r="S1402" i="7"/>
  <c r="AR1401" i="7" s="1"/>
  <c r="AB1400" i="7"/>
  <c r="AI1400" i="7"/>
  <c r="L1401" i="7"/>
  <c r="AQ1400" i="7"/>
  <c r="AE1400" i="7"/>
  <c r="AK1400" i="7"/>
  <c r="AG1400" i="7"/>
  <c r="AO1400" i="7"/>
  <c r="M1401" i="7" l="1"/>
  <c r="N1402" i="7" s="1"/>
  <c r="U1402" i="7"/>
  <c r="AB1401" i="7" s="1"/>
  <c r="Y1401" i="7"/>
  <c r="P1402" i="7"/>
  <c r="AG1401" i="7" s="1"/>
  <c r="Q1402" i="7"/>
  <c r="AH1401" i="7" s="1"/>
  <c r="AQ1401" i="7"/>
  <c r="AE1401" i="7"/>
  <c r="Z1401" i="7"/>
  <c r="X1401" i="7"/>
  <c r="V1403" i="7"/>
  <c r="AS1402" i="7" s="1"/>
  <c r="V1402" i="7"/>
  <c r="O1402" i="7"/>
  <c r="M1402" i="7" s="1"/>
  <c r="AO1401" i="7" l="1"/>
  <c r="AK1401" i="7"/>
  <c r="T1403" i="7"/>
  <c r="AA1402" i="7" s="1"/>
  <c r="AL1401" i="7"/>
  <c r="AP1401" i="7"/>
  <c r="AI1401" i="7"/>
  <c r="AC1401" i="7"/>
  <c r="AS1401" i="7"/>
  <c r="AD1401" i="7"/>
  <c r="AM1401" i="7"/>
  <c r="AM1402" i="7"/>
  <c r="L1402" i="7"/>
  <c r="AC1402" i="7"/>
  <c r="AD1402" i="7"/>
  <c r="S1403" i="7"/>
  <c r="N1403" i="7"/>
  <c r="R1403" i="7"/>
  <c r="X1402" i="7" s="1"/>
  <c r="AN1401" i="7"/>
  <c r="AF1401" i="7"/>
  <c r="J1402" i="7"/>
  <c r="K1402" i="7"/>
  <c r="Q1403" i="7" s="1"/>
  <c r="AL1402" i="7" s="1"/>
  <c r="AT1402" i="7"/>
  <c r="AJ1401" i="7"/>
  <c r="P1403" i="7" l="1"/>
  <c r="AO1402" i="7" s="1"/>
  <c r="AR1402" i="7"/>
  <c r="Z1402" i="7"/>
  <c r="AK1402" i="7"/>
  <c r="T1404" i="7"/>
  <c r="AA1403" i="7" s="1"/>
  <c r="AP1402" i="7"/>
  <c r="AH1402" i="7"/>
  <c r="Y1402" i="7"/>
  <c r="U1403" i="7"/>
  <c r="O1403" i="7"/>
  <c r="M1403" i="7" s="1"/>
  <c r="W1403" i="7"/>
  <c r="AG1402" i="7" l="1"/>
  <c r="AT1403" i="7"/>
  <c r="R1404" i="7"/>
  <c r="X1403" i="7" s="1"/>
  <c r="AN1402" i="7"/>
  <c r="S1404" i="7"/>
  <c r="AF1402" i="7"/>
  <c r="J1403" i="7"/>
  <c r="V1404" i="7" s="1"/>
  <c r="N1404" i="7"/>
  <c r="K1403" i="7"/>
  <c r="AJ1402" i="7"/>
  <c r="AB1402" i="7"/>
  <c r="AI1402" i="7"/>
  <c r="AE1402" i="7"/>
  <c r="AQ1402" i="7"/>
  <c r="Q1404" i="7" l="1"/>
  <c r="AH1403" i="7" s="1"/>
  <c r="L1403" i="7"/>
  <c r="P1404" i="7"/>
  <c r="AK1403" i="7" s="1"/>
  <c r="W1404" i="7"/>
  <c r="AQ1403" i="7" s="1"/>
  <c r="AM1403" i="7"/>
  <c r="AS1403" i="7"/>
  <c r="AC1403" i="7"/>
  <c r="AD1403" i="7"/>
  <c r="AR1403" i="7"/>
  <c r="Z1403" i="7"/>
  <c r="U1404" i="7"/>
  <c r="Y1403" i="7"/>
  <c r="O1404" i="7"/>
  <c r="M1404" i="7" s="1"/>
  <c r="AP1403" i="7"/>
  <c r="T1405" i="7"/>
  <c r="AA1404" i="7" s="1"/>
  <c r="AL1403" i="7"/>
  <c r="AG1403" i="7" l="1"/>
  <c r="AE1403" i="7"/>
  <c r="AO1403" i="7"/>
  <c r="L1404" i="7"/>
  <c r="AB1403" i="7"/>
  <c r="AI1403" i="7"/>
  <c r="R1405" i="7"/>
  <c r="X1404" i="7" s="1"/>
  <c r="K1404" i="7"/>
  <c r="Q1405" i="7" s="1"/>
  <c r="J1404" i="7"/>
  <c r="S1405" i="7"/>
  <c r="AT1404" i="7"/>
  <c r="AJ1403" i="7"/>
  <c r="N1405" i="7"/>
  <c r="AN1403" i="7"/>
  <c r="AF1403" i="7"/>
  <c r="P1405" i="7" l="1"/>
  <c r="O1405" i="7"/>
  <c r="U1405" i="7"/>
  <c r="AI1404" i="7" s="1"/>
  <c r="AO1404" i="7"/>
  <c r="AK1404" i="7"/>
  <c r="AG1404" i="7"/>
  <c r="AL1404" i="7"/>
  <c r="T1406" i="7"/>
  <c r="AA1405" i="7" s="1"/>
  <c r="AP1404" i="7"/>
  <c r="AH1404" i="7"/>
  <c r="S1406" i="7"/>
  <c r="AR1405" i="7" s="1"/>
  <c r="J1405" i="7"/>
  <c r="K1405" i="7"/>
  <c r="R1406" i="7"/>
  <c r="X1405" i="7" s="1"/>
  <c r="AN1404" i="7"/>
  <c r="AJ1404" i="7"/>
  <c r="AF1404" i="7"/>
  <c r="AR1404" i="7"/>
  <c r="Z1404" i="7"/>
  <c r="AB1404" i="7"/>
  <c r="W1405" i="7"/>
  <c r="V1405" i="7"/>
  <c r="AT1405" i="7" s="1"/>
  <c r="Y1404" i="7"/>
  <c r="M1405" i="7" l="1"/>
  <c r="Z1405" i="7"/>
  <c r="U1406" i="7"/>
  <c r="AB1405" i="7" s="1"/>
  <c r="Y1405" i="7"/>
  <c r="L1405" i="7"/>
  <c r="Q1406" i="7"/>
  <c r="V1406" i="7"/>
  <c r="AI1405" i="7"/>
  <c r="O1406" i="7"/>
  <c r="AM1404" i="7"/>
  <c r="AC1404" i="7"/>
  <c r="AD1404" i="7"/>
  <c r="AS1404" i="7"/>
  <c r="N1406" i="7"/>
  <c r="AQ1404" i="7"/>
  <c r="AE1404" i="7"/>
  <c r="W1406" i="7"/>
  <c r="AE1405" i="7" s="1"/>
  <c r="P1406" i="7"/>
  <c r="M1406" i="7" l="1"/>
  <c r="L1406" i="7"/>
  <c r="AF1405" i="7"/>
  <c r="R1407" i="7"/>
  <c r="X1406" i="7" s="1"/>
  <c r="AJ1405" i="7"/>
  <c r="J1406" i="7"/>
  <c r="AT1406" i="7"/>
  <c r="N1407" i="7"/>
  <c r="K1406" i="7"/>
  <c r="S1407" i="7"/>
  <c r="Z1406" i="7" s="1"/>
  <c r="AS1405" i="7"/>
  <c r="AM1405" i="7"/>
  <c r="AC1405" i="7"/>
  <c r="AD1405" i="7"/>
  <c r="AN1405" i="7"/>
  <c r="AG1405" i="7"/>
  <c r="AL1405" i="7"/>
  <c r="AH1405" i="7"/>
  <c r="T1407" i="7"/>
  <c r="AA1406" i="7" s="1"/>
  <c r="AP1405" i="7"/>
  <c r="AK1405" i="7"/>
  <c r="AO1405" i="7"/>
  <c r="AQ1405" i="7"/>
  <c r="V1407" i="7" l="1"/>
  <c r="Q1407" i="7"/>
  <c r="Y1406" i="7"/>
  <c r="AR1406" i="7"/>
  <c r="O1407" i="7"/>
  <c r="M1407" i="7" s="1"/>
  <c r="U1407" i="7"/>
  <c r="P1407" i="7"/>
  <c r="W1407" i="7"/>
  <c r="AQ1406" i="7" l="1"/>
  <c r="AE1406" i="7"/>
  <c r="AB1406" i="7"/>
  <c r="AI1406" i="7"/>
  <c r="L1407" i="7"/>
  <c r="AN1406" i="7"/>
  <c r="AJ1406" i="7"/>
  <c r="AF1406" i="7"/>
  <c r="AT1407" i="7"/>
  <c r="K1407" i="7"/>
  <c r="N1408" i="7"/>
  <c r="R1408" i="7"/>
  <c r="X1407" i="7" s="1"/>
  <c r="S1408" i="7"/>
  <c r="AR1407" i="7" s="1"/>
  <c r="J1407" i="7"/>
  <c r="W1408" i="7" s="1"/>
  <c r="AO1406" i="7"/>
  <c r="AK1406" i="7"/>
  <c r="AG1406" i="7"/>
  <c r="AH1406" i="7"/>
  <c r="T1408" i="7"/>
  <c r="AP1406" i="7"/>
  <c r="AL1406" i="7"/>
  <c r="AC1406" i="7"/>
  <c r="AD1406" i="7"/>
  <c r="AS1406" i="7"/>
  <c r="AM1406" i="7"/>
  <c r="Y1407" i="7" l="1"/>
  <c r="AE1407" i="7"/>
  <c r="AQ1407" i="7"/>
  <c r="Z1407" i="7"/>
  <c r="U1408" i="7"/>
  <c r="V1409" i="7"/>
  <c r="AS1408" i="7" s="1"/>
  <c r="O1408" i="7"/>
  <c r="Q1408" i="7"/>
  <c r="P1408" i="7"/>
  <c r="V1408" i="7"/>
  <c r="AA1407" i="7"/>
  <c r="M1408" i="7" l="1"/>
  <c r="AC1408" i="7"/>
  <c r="J1408" i="7"/>
  <c r="K1408" i="7"/>
  <c r="AN1407" i="7"/>
  <c r="AJ1407" i="7"/>
  <c r="R1409" i="7"/>
  <c r="X1408" i="7" s="1"/>
  <c r="S1409" i="7"/>
  <c r="AF1407" i="7"/>
  <c r="N1409" i="7"/>
  <c r="AT1408" i="7"/>
  <c r="AD1408" i="7"/>
  <c r="AI1407" i="7"/>
  <c r="AB1407" i="7"/>
  <c r="L1408" i="7"/>
  <c r="AM1408" i="7"/>
  <c r="AS1407" i="7"/>
  <c r="AD1407" i="7"/>
  <c r="AC1407" i="7"/>
  <c r="AM1407" i="7"/>
  <c r="AK1407" i="7"/>
  <c r="AO1407" i="7"/>
  <c r="AG1407" i="7"/>
  <c r="T1409" i="7"/>
  <c r="AA1408" i="7" s="1"/>
  <c r="AL1407" i="7"/>
  <c r="AH1407" i="7"/>
  <c r="AP1407" i="7"/>
  <c r="O1409" i="7" l="1"/>
  <c r="Q1409" i="7"/>
  <c r="T1410" i="7" s="1"/>
  <c r="AA1409" i="7" s="1"/>
  <c r="Z1408" i="7"/>
  <c r="AR1408" i="7"/>
  <c r="Y1408" i="7"/>
  <c r="AL1408" i="7"/>
  <c r="AP1408" i="7"/>
  <c r="AH1408" i="7"/>
  <c r="W1409" i="7"/>
  <c r="U1409" i="7"/>
  <c r="P1409" i="7"/>
  <c r="AJ1408" i="7" l="1"/>
  <c r="M1409" i="7"/>
  <c r="N1410" i="7" s="1"/>
  <c r="AN1408" i="7"/>
  <c r="AF1408" i="7"/>
  <c r="R1410" i="7"/>
  <c r="X1409" i="7" s="1"/>
  <c r="J1409" i="7"/>
  <c r="S1410" i="7"/>
  <c r="AO1408" i="7"/>
  <c r="AG1408" i="7"/>
  <c r="AK1408" i="7"/>
  <c r="AI1408" i="7"/>
  <c r="AB1408" i="7"/>
  <c r="AE1408" i="7"/>
  <c r="AQ1408" i="7"/>
  <c r="K1409" i="7"/>
  <c r="AT1409" i="7"/>
  <c r="L1409" i="7" l="1"/>
  <c r="P1410" i="7"/>
  <c r="AO1409" i="7" s="1"/>
  <c r="Q1410" i="7"/>
  <c r="AR1409" i="7"/>
  <c r="Z1409" i="7"/>
  <c r="Y1409" i="7"/>
  <c r="AK1409" i="7"/>
  <c r="O1410" i="7"/>
  <c r="M1410" i="7" s="1"/>
  <c r="W1410" i="7"/>
  <c r="V1410" i="7"/>
  <c r="U1410" i="7"/>
  <c r="AG1409" i="7" l="1"/>
  <c r="AE1409" i="7"/>
  <c r="AQ1409" i="7"/>
  <c r="AB1409" i="7"/>
  <c r="L1410" i="7"/>
  <c r="AI1409" i="7"/>
  <c r="AL1409" i="7"/>
  <c r="AH1409" i="7"/>
  <c r="T1411" i="7"/>
  <c r="AA1410" i="7" s="1"/>
  <c r="AP1409" i="7"/>
  <c r="AJ1409" i="7"/>
  <c r="S1411" i="7"/>
  <c r="AT1410" i="7"/>
  <c r="AN1409" i="7"/>
  <c r="N1411" i="7"/>
  <c r="R1411" i="7"/>
  <c r="X1410" i="7" s="1"/>
  <c r="AF1409" i="7"/>
  <c r="K1410" i="7"/>
  <c r="J1410" i="7"/>
  <c r="P1411" i="7" s="1"/>
  <c r="AM1409" i="7"/>
  <c r="AD1409" i="7"/>
  <c r="AC1409" i="7"/>
  <c r="AS1409" i="7"/>
  <c r="U1411" i="7" l="1"/>
  <c r="W1411" i="7"/>
  <c r="AE1410" i="7" s="1"/>
  <c r="AK1410" i="7"/>
  <c r="AG1410" i="7"/>
  <c r="AO1410" i="7"/>
  <c r="AI1410" i="7"/>
  <c r="AB1410" i="7"/>
  <c r="Y1410" i="7"/>
  <c r="AR1410" i="7"/>
  <c r="Z1410" i="7"/>
  <c r="V1411" i="7"/>
  <c r="L1411" i="7" s="1"/>
  <c r="O1411" i="7"/>
  <c r="AQ1410" i="7"/>
  <c r="Q1411" i="7"/>
  <c r="M1411" i="7" l="1"/>
  <c r="AH1410" i="7"/>
  <c r="T1412" i="7"/>
  <c r="AL1410" i="7"/>
  <c r="AP1410" i="7"/>
  <c r="J1411" i="7"/>
  <c r="N1412" i="7"/>
  <c r="AF1410" i="7"/>
  <c r="R1412" i="7"/>
  <c r="AN1410" i="7"/>
  <c r="K1411" i="7"/>
  <c r="S1412" i="7"/>
  <c r="Z1411" i="7" s="1"/>
  <c r="AJ1410" i="7"/>
  <c r="AT1411" i="7"/>
  <c r="AM1410" i="7"/>
  <c r="AC1410" i="7"/>
  <c r="AS1410" i="7"/>
  <c r="AD1410" i="7"/>
  <c r="Q1412" i="7" l="1"/>
  <c r="AL1411" i="7" s="1"/>
  <c r="W1412" i="7"/>
  <c r="O1412" i="7"/>
  <c r="U1412" i="7"/>
  <c r="P1412" i="7"/>
  <c r="Y1411" i="7"/>
  <c r="AR1411" i="7"/>
  <c r="AS1412" i="7"/>
  <c r="AA1411" i="7"/>
  <c r="AD1412" i="7"/>
  <c r="AE1412" i="7"/>
  <c r="AC1412" i="7"/>
  <c r="AB1412" i="7"/>
  <c r="X1411" i="7"/>
  <c r="V1412" i="7"/>
  <c r="M1412" i="7" l="1"/>
  <c r="Z1412" i="7"/>
  <c r="AP1411" i="7"/>
  <c r="AH1411" i="7"/>
  <c r="AA1412" i="7"/>
  <c r="AM1411" i="7"/>
  <c r="AJ1412" i="7"/>
  <c r="AL1412" i="7"/>
  <c r="AM1412" i="7"/>
  <c r="AS1411" i="7"/>
  <c r="AK1412" i="7"/>
  <c r="AC1411" i="7"/>
  <c r="AD1411" i="7"/>
  <c r="AO1411" i="7"/>
  <c r="AK1411" i="7"/>
  <c r="AR1412" i="7"/>
  <c r="AG1411" i="7"/>
  <c r="AI1412" i="7"/>
  <c r="AI1411" i="7"/>
  <c r="AH1412" i="7"/>
  <c r="AF1412" i="7"/>
  <c r="AG1412" i="7"/>
  <c r="L1412" i="7"/>
  <c r="L1413" i="7"/>
  <c r="AB1411" i="7"/>
  <c r="Y1412" i="7"/>
  <c r="AJ1411" i="7"/>
  <c r="K1412" i="7"/>
  <c r="K1413" i="7" s="1"/>
  <c r="K1414" i="7" s="1"/>
  <c r="K1415" i="7" s="1"/>
  <c r="K1416" i="7" s="1"/>
  <c r="K1417" i="7" s="1"/>
  <c r="K1418" i="7" s="1"/>
  <c r="K1419" i="7" s="1"/>
  <c r="K1420" i="7" s="1"/>
  <c r="K1421" i="7" s="1"/>
  <c r="K1422" i="7" s="1"/>
  <c r="K1423" i="7" s="1"/>
  <c r="K1424" i="7" s="1"/>
  <c r="K1425" i="7" s="1"/>
  <c r="K1426" i="7" s="1"/>
  <c r="AT1412" i="7"/>
  <c r="N1413" i="7"/>
  <c r="X1412" i="7"/>
  <c r="J1412" i="7"/>
  <c r="J1413" i="7" s="1"/>
  <c r="AF1411" i="7"/>
  <c r="AN1411" i="7"/>
  <c r="AO1412" i="7"/>
  <c r="AP1412" i="7"/>
  <c r="AQ1411" i="7"/>
  <c r="AQ1412" i="7"/>
  <c r="AN1412" i="7"/>
  <c r="AE1411" i="7"/>
  <c r="V1414" i="7" l="1"/>
  <c r="U1414" i="7"/>
  <c r="M1414" i="7" s="1"/>
  <c r="J1414" i="7"/>
  <c r="J1415" i="7" s="1"/>
  <c r="J1416" i="7" s="1"/>
  <c r="J1417" i="7" s="1"/>
  <c r="J1418" i="7" s="1"/>
  <c r="J1419" i="7" s="1"/>
  <c r="J1420" i="7" s="1"/>
  <c r="J1421" i="7" s="1"/>
  <c r="J1422" i="7" s="1"/>
  <c r="J1423" i="7" s="1"/>
  <c r="J1424" i="7" s="1"/>
  <c r="J1425" i="7" s="1"/>
  <c r="J1426" i="7" s="1"/>
  <c r="W1414" i="7"/>
  <c r="AO1414" i="7" l="1"/>
  <c r="W1415" i="7"/>
  <c r="AP1414" i="7"/>
  <c r="AE1413" i="7"/>
  <c r="AQ1413" i="7"/>
  <c r="AN1414" i="7"/>
  <c r="AH1414" i="7"/>
  <c r="N1415" i="7"/>
  <c r="U1415" i="7"/>
  <c r="AG1414" i="7"/>
  <c r="L1414" i="7"/>
  <c r="AT1414" i="7"/>
  <c r="AI1413" i="7"/>
  <c r="AF1414" i="7"/>
  <c r="AB1413" i="7"/>
  <c r="AL1414" i="7"/>
  <c r="AD1413" i="7"/>
  <c r="AC1413" i="7"/>
  <c r="AS1413" i="7"/>
  <c r="AM1413" i="7"/>
  <c r="AJ1414" i="7"/>
  <c r="AK1414" i="7"/>
  <c r="V1415" i="7"/>
  <c r="M1415" i="7" l="1"/>
  <c r="AS1414" i="7"/>
  <c r="AC1414" i="7"/>
  <c r="AM1414" i="7"/>
  <c r="V1416" i="7"/>
  <c r="AL1415" i="7"/>
  <c r="AD1414" i="7"/>
  <c r="AK1415" i="7"/>
  <c r="AJ1415" i="7"/>
  <c r="AE1414" i="7"/>
  <c r="AN1415" i="7"/>
  <c r="W1416" i="7"/>
  <c r="AP1415" i="7"/>
  <c r="AO1415" i="7"/>
  <c r="AB1414" i="7"/>
  <c r="N1416" i="7"/>
  <c r="L1415" i="7"/>
  <c r="AF1415" i="7"/>
  <c r="AI1414" i="7"/>
  <c r="U1416" i="7"/>
  <c r="M1416" i="7" s="1"/>
  <c r="AG1415" i="7"/>
  <c r="AT1415" i="7"/>
  <c r="AH1415" i="7"/>
  <c r="AI1415" i="7"/>
  <c r="AQ1414" i="7"/>
  <c r="V1417" i="7" l="1"/>
  <c r="AD1415" i="7"/>
  <c r="AK1416" i="7"/>
  <c r="AJ1416" i="7"/>
  <c r="AL1416" i="7"/>
  <c r="AS1415" i="7"/>
  <c r="AC1415" i="7"/>
  <c r="L1416" i="7"/>
  <c r="AT1416" i="7"/>
  <c r="N1417" i="7"/>
  <c r="U1417" i="7"/>
  <c r="M1417" i="7" s="1"/>
  <c r="AG1416" i="7"/>
  <c r="AB1415" i="7"/>
  <c r="AF1416" i="7"/>
  <c r="AH1416" i="7"/>
  <c r="AP1416" i="7"/>
  <c r="AQ1415" i="7"/>
  <c r="W1417" i="7"/>
  <c r="AN1416" i="7"/>
  <c r="AO1416" i="7"/>
  <c r="AE1415" i="7"/>
  <c r="AI1416" i="7"/>
  <c r="AM1415" i="7"/>
  <c r="AT1417" i="7" l="1"/>
  <c r="L1417" i="7"/>
  <c r="AH1417" i="7"/>
  <c r="U1418" i="7"/>
  <c r="M1418" i="7" s="1"/>
  <c r="AF1417" i="7"/>
  <c r="N1418" i="7"/>
  <c r="AB1416" i="7"/>
  <c r="AG1417" i="7"/>
  <c r="AQ1416" i="7"/>
  <c r="AO1417" i="7"/>
  <c r="W1418" i="7"/>
  <c r="AP1417" i="7"/>
  <c r="AN1417" i="7"/>
  <c r="AE1416" i="7"/>
  <c r="AQ1417" i="7"/>
  <c r="AK1417" i="7"/>
  <c r="V1418" i="7"/>
  <c r="AD1416" i="7"/>
  <c r="AJ1417" i="7"/>
  <c r="AS1416" i="7"/>
  <c r="AC1416" i="7"/>
  <c r="AM1416" i="7"/>
  <c r="AL1417" i="7"/>
  <c r="AB1417" i="7" l="1"/>
  <c r="AI1417" i="7"/>
  <c r="L1418" i="7"/>
  <c r="AH1418" i="7"/>
  <c r="AT1418" i="7"/>
  <c r="N1419" i="7"/>
  <c r="AI1418" i="7"/>
  <c r="AG1418" i="7"/>
  <c r="AF1418" i="7"/>
  <c r="U1419" i="7"/>
  <c r="AP1418" i="7"/>
  <c r="AO1418" i="7"/>
  <c r="AE1417" i="7"/>
  <c r="W1419" i="7"/>
  <c r="AN1418" i="7"/>
  <c r="AM1417" i="7"/>
  <c r="AC1417" i="7"/>
  <c r="AL1418" i="7"/>
  <c r="AK1418" i="7"/>
  <c r="AS1417" i="7"/>
  <c r="AD1417" i="7"/>
  <c r="AJ1418" i="7"/>
  <c r="V1419" i="7"/>
  <c r="M1419" i="7" l="1"/>
  <c r="AE1418" i="7"/>
  <c r="AO1419" i="7"/>
  <c r="W1420" i="7"/>
  <c r="AP1419" i="7"/>
  <c r="AQ1418" i="7"/>
  <c r="AN1419" i="7"/>
  <c r="U1420" i="7"/>
  <c r="M1420" i="7" s="1"/>
  <c r="AH1419" i="7"/>
  <c r="L1419" i="7"/>
  <c r="AB1418" i="7"/>
  <c r="N1420" i="7"/>
  <c r="AG1419" i="7"/>
  <c r="AT1419" i="7"/>
  <c r="AF1419" i="7"/>
  <c r="AC1418" i="7"/>
  <c r="V1420" i="7"/>
  <c r="AM1419" i="7" s="1"/>
  <c r="AS1418" i="7"/>
  <c r="AK1419" i="7"/>
  <c r="AM1418" i="7"/>
  <c r="AD1418" i="7"/>
  <c r="AJ1419" i="7"/>
  <c r="AL1419" i="7"/>
  <c r="AG1420" i="7" l="1"/>
  <c r="AH1420" i="7"/>
  <c r="L1420" i="7"/>
  <c r="AF1420" i="7"/>
  <c r="AT1420" i="7"/>
  <c r="U1421" i="7"/>
  <c r="AB1419" i="7"/>
  <c r="N1421" i="7"/>
  <c r="AE1419" i="7"/>
  <c r="AN1420" i="7"/>
  <c r="W1421" i="7"/>
  <c r="AP1420" i="7"/>
  <c r="AQ1419" i="7"/>
  <c r="AO1420" i="7"/>
  <c r="AS1419" i="7"/>
  <c r="AK1420" i="7"/>
  <c r="V1421" i="7"/>
  <c r="AJ1420" i="7"/>
  <c r="AC1419" i="7"/>
  <c r="AD1419" i="7"/>
  <c r="AL1420" i="7"/>
  <c r="AI1419" i="7"/>
  <c r="AI1420" i="7" l="1"/>
  <c r="M1421" i="7"/>
  <c r="AG1421" i="7"/>
  <c r="AT1421" i="7"/>
  <c r="AF1421" i="7"/>
  <c r="L1421" i="7"/>
  <c r="N1422" i="7"/>
  <c r="AB1420" i="7"/>
  <c r="AH1421" i="7"/>
  <c r="U1422" i="7"/>
  <c r="W1422" i="7"/>
  <c r="AE1420" i="7"/>
  <c r="AQ1420" i="7"/>
  <c r="AN1421" i="7"/>
  <c r="AP1421" i="7"/>
  <c r="AO1421" i="7"/>
  <c r="AC1420" i="7"/>
  <c r="AJ1421" i="7"/>
  <c r="AM1420" i="7"/>
  <c r="AK1421" i="7"/>
  <c r="AD1420" i="7"/>
  <c r="AL1421" i="7"/>
  <c r="AS1420" i="7"/>
  <c r="V1422" i="7"/>
  <c r="M1422" i="7" l="1"/>
  <c r="AB1421" i="7"/>
  <c r="AH1422" i="7"/>
  <c r="AG1422" i="7"/>
  <c r="AF1422" i="7"/>
  <c r="AT1422" i="7"/>
  <c r="AI1421" i="7"/>
  <c r="N1423" i="7"/>
  <c r="U1423" i="7"/>
  <c r="L1422" i="7"/>
  <c r="AL1422" i="7"/>
  <c r="AJ1422" i="7"/>
  <c r="AS1421" i="7"/>
  <c r="AC1421" i="7"/>
  <c r="V1423" i="7"/>
  <c r="AK1422" i="7"/>
  <c r="AM1421" i="7"/>
  <c r="AD1421" i="7"/>
  <c r="AQ1421" i="7"/>
  <c r="AP1422" i="7"/>
  <c r="AN1422" i="7"/>
  <c r="AO1422" i="7"/>
  <c r="W1423" i="7"/>
  <c r="AE1421" i="7"/>
  <c r="AI1422" i="7" l="1"/>
  <c r="M1423" i="7"/>
  <c r="AD1422" i="7"/>
  <c r="AC1422" i="7"/>
  <c r="AS1422" i="7"/>
  <c r="V1424" i="7"/>
  <c r="AM1423" i="7" s="1"/>
  <c r="AK1423" i="7"/>
  <c r="AJ1423" i="7"/>
  <c r="AL1423" i="7"/>
  <c r="AE1422" i="7"/>
  <c r="AN1423" i="7"/>
  <c r="W1424" i="7"/>
  <c r="AO1423" i="7"/>
  <c r="AP1423" i="7"/>
  <c r="AQ1422" i="7"/>
  <c r="AQ1423" i="7"/>
  <c r="AG1423" i="7"/>
  <c r="AF1423" i="7"/>
  <c r="L1423" i="7"/>
  <c r="U1424" i="7"/>
  <c r="M1424" i="7" s="1"/>
  <c r="AT1423" i="7"/>
  <c r="AB1422" i="7"/>
  <c r="AH1423" i="7"/>
  <c r="N1424" i="7"/>
  <c r="AM1422" i="7"/>
  <c r="AL1424" i="7" l="1"/>
  <c r="AJ1424" i="7"/>
  <c r="AD1423" i="7"/>
  <c r="V1425" i="7"/>
  <c r="AM1424" i="7" s="1"/>
  <c r="AC1423" i="7"/>
  <c r="AS1423" i="7"/>
  <c r="AK1424" i="7"/>
  <c r="AB1423" i="7"/>
  <c r="AT1424" i="7"/>
  <c r="AF1424" i="7"/>
  <c r="AH1424" i="7"/>
  <c r="L1424" i="7"/>
  <c r="U1425" i="7"/>
  <c r="M1425" i="7" s="1"/>
  <c r="AG1424" i="7"/>
  <c r="N1425" i="7"/>
  <c r="AI1423" i="7"/>
  <c r="AO1424" i="7"/>
  <c r="W1425" i="7"/>
  <c r="AN1424" i="7"/>
  <c r="AE1423" i="7"/>
  <c r="AP1424" i="7"/>
  <c r="AG1425" i="7" l="1"/>
  <c r="L1425" i="7"/>
  <c r="AT1425" i="7"/>
  <c r="AF1425" i="7"/>
  <c r="N1426" i="7"/>
  <c r="U1426" i="7"/>
  <c r="M1426" i="7" s="1"/>
  <c r="AB1424" i="7"/>
  <c r="AI1424" i="7"/>
  <c r="AH1425" i="7"/>
  <c r="AD1424" i="7"/>
  <c r="AJ1425" i="7"/>
  <c r="AL1425" i="7"/>
  <c r="AC1424" i="7"/>
  <c r="V1426" i="7"/>
  <c r="AM1425" i="7" s="1"/>
  <c r="AK1425" i="7"/>
  <c r="AS1424" i="7"/>
  <c r="AO1425" i="7"/>
  <c r="W1426" i="7"/>
  <c r="AP1425" i="7"/>
  <c r="AN1425" i="7"/>
  <c r="AE1424" i="7"/>
  <c r="AQ1424" i="7"/>
  <c r="AB1425" i="7" l="1"/>
  <c r="N1427" i="7"/>
  <c r="AI1426" i="7"/>
  <c r="P1427" i="7"/>
  <c r="AT1426" i="7"/>
  <c r="L1426" i="7"/>
  <c r="AI1425" i="7"/>
  <c r="O1427" i="7"/>
  <c r="Q1427" i="7"/>
  <c r="AL1426" i="7" s="1"/>
  <c r="L1427" i="7"/>
  <c r="AS1425" i="7"/>
  <c r="AM1426" i="7"/>
  <c r="AC1425" i="7"/>
  <c r="AD1425" i="7"/>
  <c r="AQ1425" i="7"/>
  <c r="AE1425" i="7"/>
  <c r="AQ1426" i="7"/>
  <c r="AJ1426" i="7" l="1"/>
  <c r="M1427" i="7"/>
  <c r="AG1426" i="7"/>
  <c r="AO1426" i="7"/>
  <c r="T1428" i="7"/>
  <c r="AA1427" i="7" s="1"/>
  <c r="AP1426" i="7"/>
  <c r="AH1426" i="7"/>
  <c r="S1428" i="7"/>
  <c r="Z1427" i="7" s="1"/>
  <c r="R1428" i="7"/>
  <c r="K1427" i="7"/>
  <c r="AF1426" i="7"/>
  <c r="AN1426" i="7"/>
  <c r="J1427" i="7"/>
  <c r="AT1427" i="7"/>
  <c r="N1428" i="7"/>
  <c r="AK1426" i="7"/>
  <c r="Y1427" i="7" l="1"/>
  <c r="O1428" i="7"/>
  <c r="P1428" i="7"/>
  <c r="W1428" i="7"/>
  <c r="V1428" i="7"/>
  <c r="U1428" i="7"/>
  <c r="Q1428" i="7"/>
  <c r="AR1427" i="7"/>
  <c r="X1427" i="7"/>
  <c r="V1429" i="7"/>
  <c r="M1428" i="7" l="1"/>
  <c r="AH1427" i="7"/>
  <c r="AL1427" i="7"/>
  <c r="AP1427" i="7"/>
  <c r="T1429" i="7"/>
  <c r="AA1428" i="7" s="1"/>
  <c r="AI1427" i="7"/>
  <c r="L1428" i="7"/>
  <c r="AB1427" i="7"/>
  <c r="AC1427" i="7"/>
  <c r="AM1427" i="7"/>
  <c r="AD1427" i="7"/>
  <c r="AS1427" i="7"/>
  <c r="AM1428" i="7"/>
  <c r="AE1427" i="7"/>
  <c r="AQ1427" i="7"/>
  <c r="AK1427" i="7"/>
  <c r="AG1427" i="7"/>
  <c r="AO1427" i="7"/>
  <c r="AC1428" i="7"/>
  <c r="AD1428" i="7"/>
  <c r="AS1428" i="7"/>
  <c r="AF1427" i="7"/>
  <c r="AN1427" i="7"/>
  <c r="AT1428" i="7"/>
  <c r="N1429" i="7"/>
  <c r="J1428" i="7"/>
  <c r="R1429" i="7"/>
  <c r="X1428" i="7" s="1"/>
  <c r="S1429" i="7"/>
  <c r="AJ1427" i="7"/>
  <c r="K1428" i="7"/>
  <c r="Q1429" i="7" s="1"/>
  <c r="T1430" i="7" s="1"/>
  <c r="AA1429" i="7" s="1"/>
  <c r="AP1428" i="7" l="1"/>
  <c r="AR1428" i="7"/>
  <c r="Y1428" i="7"/>
  <c r="W1429" i="7"/>
  <c r="U1429" i="7"/>
  <c r="O1429" i="7"/>
  <c r="M1429" i="7" s="1"/>
  <c r="AL1428" i="7"/>
  <c r="AH1428" i="7"/>
  <c r="Z1428" i="7"/>
  <c r="P1429" i="7"/>
  <c r="AF1428" i="7" l="1"/>
  <c r="AJ1428" i="7"/>
  <c r="S1430" i="7"/>
  <c r="Y1429" i="7" s="1"/>
  <c r="K1429" i="7"/>
  <c r="AT1429" i="7"/>
  <c r="N1430" i="7"/>
  <c r="J1429" i="7"/>
  <c r="U1430" i="7" s="1"/>
  <c r="AI1429" i="7" s="1"/>
  <c r="R1430" i="7"/>
  <c r="X1429" i="7" s="1"/>
  <c r="AN1428" i="7"/>
  <c r="AB1428" i="7"/>
  <c r="AI1428" i="7"/>
  <c r="AQ1428" i="7"/>
  <c r="AE1428" i="7"/>
  <c r="AG1428" i="7"/>
  <c r="AK1428" i="7"/>
  <c r="AO1428" i="7"/>
  <c r="L1429" i="7" l="1"/>
  <c r="V1430" i="7"/>
  <c r="P1430" i="7"/>
  <c r="W1430" i="7"/>
  <c r="AB1429" i="7"/>
  <c r="Z1429" i="7"/>
  <c r="AR1429" i="7"/>
  <c r="Q1430" i="7"/>
  <c r="O1430" i="7"/>
  <c r="M1430" i="7" l="1"/>
  <c r="L1430" i="7"/>
  <c r="AE1429" i="7"/>
  <c r="AQ1429" i="7"/>
  <c r="R1431" i="7"/>
  <c r="X1430" i="7" s="1"/>
  <c r="AJ1429" i="7"/>
  <c r="J1430" i="7"/>
  <c r="AT1430" i="7"/>
  <c r="S1431" i="7"/>
  <c r="AN1429" i="7"/>
  <c r="N1431" i="7"/>
  <c r="K1430" i="7"/>
  <c r="AF1429" i="7"/>
  <c r="AO1429" i="7"/>
  <c r="AK1429" i="7"/>
  <c r="AG1429" i="7"/>
  <c r="AP1429" i="7"/>
  <c r="AH1429" i="7"/>
  <c r="AL1429" i="7"/>
  <c r="T1431" i="7"/>
  <c r="AS1429" i="7"/>
  <c r="AD1429" i="7"/>
  <c r="AC1429" i="7"/>
  <c r="AM1429" i="7"/>
  <c r="AS1431" i="7" l="1"/>
  <c r="AR1430" i="7"/>
  <c r="Z1430" i="7"/>
  <c r="Y1430" i="7"/>
  <c r="P1431" i="7"/>
  <c r="O1431" i="7"/>
  <c r="M1431" i="7" s="1"/>
  <c r="W1431" i="7"/>
  <c r="U1431" i="7"/>
  <c r="V1431" i="7"/>
  <c r="AA1430" i="7"/>
  <c r="AE1431" i="7"/>
  <c r="AD1431" i="7"/>
  <c r="Q1431" i="7"/>
  <c r="AB1431" i="7"/>
  <c r="AC1431" i="7"/>
  <c r="AI1430" i="7" l="1"/>
  <c r="L1432" i="7"/>
  <c r="L1431" i="7"/>
  <c r="AI1431" i="7"/>
  <c r="AB1430" i="7"/>
  <c r="AE1430" i="7"/>
  <c r="AQ1430" i="7"/>
  <c r="AQ1431" i="7"/>
  <c r="AK1430" i="7"/>
  <c r="AG1430" i="7"/>
  <c r="AO1430" i="7"/>
  <c r="AR1431" i="7"/>
  <c r="Z1431" i="7"/>
  <c r="AH1430" i="7"/>
  <c r="AP1430" i="7"/>
  <c r="AA1431" i="7"/>
  <c r="AL1430" i="7"/>
  <c r="AF1430" i="7"/>
  <c r="K1431" i="7"/>
  <c r="J1431" i="7"/>
  <c r="P1432" i="7" s="1"/>
  <c r="AO1431" i="7" s="1"/>
  <c r="AJ1430" i="7"/>
  <c r="AT1431" i="7"/>
  <c r="AN1430" i="7"/>
  <c r="X1431" i="7"/>
  <c r="Y1431" i="7"/>
  <c r="N1432" i="7"/>
  <c r="AM1431" i="7"/>
  <c r="AM1430" i="7"/>
  <c r="AS1430" i="7"/>
  <c r="AC1430" i="7"/>
  <c r="AD1430" i="7"/>
  <c r="Q1432" i="7" l="1"/>
  <c r="AL1431" i="7" s="1"/>
  <c r="AG1431" i="7"/>
  <c r="O1432" i="7"/>
  <c r="M1432" i="7" s="1"/>
  <c r="AK1431" i="7"/>
  <c r="AP1431" i="7" l="1"/>
  <c r="AH1431" i="7"/>
  <c r="T1433" i="7"/>
  <c r="AA1432" i="7" s="1"/>
  <c r="R1433" i="7"/>
  <c r="U1434" i="7" s="1"/>
  <c r="AB1433" i="7" s="1"/>
  <c r="N1433" i="7"/>
  <c r="AF1431" i="7"/>
  <c r="AT1432" i="7"/>
  <c r="J1432" i="7"/>
  <c r="S1433" i="7"/>
  <c r="AJ1431" i="7"/>
  <c r="K1432" i="7"/>
  <c r="AN1431" i="7"/>
  <c r="X1432" i="7" l="1"/>
  <c r="Q1433" i="7"/>
  <c r="AL1432" i="7" s="1"/>
  <c r="Z1432" i="7"/>
  <c r="AR1432" i="7"/>
  <c r="O1433" i="7"/>
  <c r="V1433" i="7"/>
  <c r="P1433" i="7"/>
  <c r="U1433" i="7"/>
  <c r="W1433" i="7"/>
  <c r="Y1432" i="7"/>
  <c r="M1433" i="7" l="1"/>
  <c r="T1434" i="7"/>
  <c r="AA1433" i="7" s="1"/>
  <c r="AP1432" i="7"/>
  <c r="AH1432" i="7"/>
  <c r="AQ1432" i="7"/>
  <c r="AE1432" i="7"/>
  <c r="L1433" i="7"/>
  <c r="AI1433" i="7"/>
  <c r="AB1432" i="7"/>
  <c r="AI1432" i="7"/>
  <c r="AO1432" i="7"/>
  <c r="AG1432" i="7"/>
  <c r="AK1432" i="7"/>
  <c r="AD1432" i="7"/>
  <c r="AS1432" i="7"/>
  <c r="AM1432" i="7"/>
  <c r="AC1432" i="7"/>
  <c r="AF1432" i="7"/>
  <c r="AT1433" i="7"/>
  <c r="J1433" i="7"/>
  <c r="R1434" i="7"/>
  <c r="X1433" i="7" s="1"/>
  <c r="AN1432" i="7"/>
  <c r="S1434" i="7"/>
  <c r="Z1433" i="7" s="1"/>
  <c r="N1434" i="7"/>
  <c r="K1433" i="7"/>
  <c r="AJ1432" i="7"/>
  <c r="Q1434" i="7" l="1"/>
  <c r="AP1433" i="7" s="1"/>
  <c r="P1434" i="7"/>
  <c r="AK1433" i="7" s="1"/>
  <c r="W1434" i="7"/>
  <c r="AG1433" i="7"/>
  <c r="O1434" i="7"/>
  <c r="M1434" i="7" s="1"/>
  <c r="V1434" i="7"/>
  <c r="Y1433" i="7"/>
  <c r="AR1433" i="7"/>
  <c r="AO1433" i="7" l="1"/>
  <c r="AH1433" i="7"/>
  <c r="T1435" i="7"/>
  <c r="AA1434" i="7" s="1"/>
  <c r="AL1433" i="7"/>
  <c r="AE1433" i="7"/>
  <c r="AQ1433" i="7"/>
  <c r="AD1433" i="7"/>
  <c r="AC1433" i="7"/>
  <c r="AM1433" i="7"/>
  <c r="AS1433" i="7"/>
  <c r="N1435" i="7"/>
  <c r="J1434" i="7"/>
  <c r="S1435" i="7"/>
  <c r="AJ1433" i="7"/>
  <c r="R1435" i="7"/>
  <c r="X1434" i="7" s="1"/>
  <c r="K1434" i="7"/>
  <c r="AT1434" i="7"/>
  <c r="AF1433" i="7"/>
  <c r="AN1433" i="7"/>
  <c r="L1434" i="7" l="1"/>
  <c r="Q1435" i="7"/>
  <c r="P1435" i="7"/>
  <c r="AR1434" i="7"/>
  <c r="Z1434" i="7"/>
  <c r="Y1434" i="7"/>
  <c r="O1435" i="7"/>
  <c r="M1435" i="7" s="1"/>
  <c r="W1435" i="7"/>
  <c r="U1435" i="7"/>
  <c r="V1435" i="7"/>
  <c r="AQ1434" i="7" l="1"/>
  <c r="AE1434" i="7"/>
  <c r="L1435" i="7"/>
  <c r="AI1434" i="7"/>
  <c r="AB1434" i="7"/>
  <c r="AJ1434" i="7"/>
  <c r="AF1434" i="7"/>
  <c r="S1436" i="7"/>
  <c r="Z1435" i="7" s="1"/>
  <c r="R1436" i="7"/>
  <c r="J1435" i="7"/>
  <c r="AN1434" i="7"/>
  <c r="AT1435" i="7"/>
  <c r="N1436" i="7"/>
  <c r="K1435" i="7"/>
  <c r="Q1436" i="7" s="1"/>
  <c r="AP1435" i="7" s="1"/>
  <c r="AK1434" i="7"/>
  <c r="AO1434" i="7"/>
  <c r="AG1434" i="7"/>
  <c r="AM1434" i="7"/>
  <c r="AS1434" i="7"/>
  <c r="AD1434" i="7"/>
  <c r="AC1434" i="7"/>
  <c r="AL1434" i="7"/>
  <c r="AH1434" i="7"/>
  <c r="T1436" i="7"/>
  <c r="AA1435" i="7" s="1"/>
  <c r="AP1434" i="7"/>
  <c r="AR1435" i="7" l="1"/>
  <c r="Y1435" i="7"/>
  <c r="P1436" i="7"/>
  <c r="AK1435" i="7" s="1"/>
  <c r="V1437" i="7"/>
  <c r="AC1436" i="7" s="1"/>
  <c r="V1436" i="7"/>
  <c r="U1436" i="7"/>
  <c r="O1436" i="7"/>
  <c r="M1436" i="7" s="1"/>
  <c r="W1436" i="7"/>
  <c r="AL1435" i="7"/>
  <c r="T1437" i="7"/>
  <c r="AA1436" i="7" s="1"/>
  <c r="X1435" i="7"/>
  <c r="AH1435" i="7"/>
  <c r="AD1436" i="7" l="1"/>
  <c r="AS1436" i="7"/>
  <c r="AO1435" i="7"/>
  <c r="AG1435" i="7"/>
  <c r="AB1435" i="7"/>
  <c r="L1436" i="7"/>
  <c r="AI1435" i="7"/>
  <c r="AC1435" i="7"/>
  <c r="AD1435" i="7"/>
  <c r="AM1435" i="7"/>
  <c r="AS1435" i="7"/>
  <c r="AM1436" i="7"/>
  <c r="R1437" i="7"/>
  <c r="X1436" i="7" s="1"/>
  <c r="S1437" i="7"/>
  <c r="K1436" i="7"/>
  <c r="J1436" i="7"/>
  <c r="W1437" i="7" s="1"/>
  <c r="AE1436" i="7" s="1"/>
  <c r="AT1436" i="7"/>
  <c r="AF1435" i="7"/>
  <c r="AJ1435" i="7"/>
  <c r="AN1435" i="7"/>
  <c r="AE1435" i="7"/>
  <c r="AQ1435" i="7"/>
  <c r="N1437" i="7"/>
  <c r="O1437" i="7" l="1"/>
  <c r="U1437" i="7"/>
  <c r="P1437" i="7"/>
  <c r="AQ1436" i="7"/>
  <c r="Q1437" i="7"/>
  <c r="Y1436" i="7"/>
  <c r="Z1436" i="7"/>
  <c r="AR1436" i="7"/>
  <c r="AF1436" i="7" l="1"/>
  <c r="M1437" i="7"/>
  <c r="AJ1436" i="7"/>
  <c r="S1438" i="7"/>
  <c r="Y1437" i="7" s="1"/>
  <c r="AN1436" i="7"/>
  <c r="R1438" i="7"/>
  <c r="X1437" i="7" s="1"/>
  <c r="AT1437" i="7"/>
  <c r="N1438" i="7"/>
  <c r="AH1436" i="7"/>
  <c r="T1438" i="7"/>
  <c r="AA1437" i="7" s="1"/>
  <c r="AL1436" i="7"/>
  <c r="AP1436" i="7"/>
  <c r="AO1436" i="7"/>
  <c r="AG1436" i="7"/>
  <c r="AK1436" i="7"/>
  <c r="K1437" i="7"/>
  <c r="Q1438" i="7" s="1"/>
  <c r="J1437" i="7"/>
  <c r="AB1436" i="7"/>
  <c r="AI1436" i="7"/>
  <c r="AR1437" i="7" l="1"/>
  <c r="Z1437" i="7"/>
  <c r="O1438" i="7"/>
  <c r="L1437" i="7"/>
  <c r="AF1437" i="7"/>
  <c r="AN1437" i="7"/>
  <c r="AJ1437" i="7"/>
  <c r="W1438" i="7"/>
  <c r="V1438" i="7"/>
  <c r="U1438" i="7"/>
  <c r="T1439" i="7"/>
  <c r="AA1438" i="7" s="1"/>
  <c r="AL1437" i="7"/>
  <c r="AP1437" i="7"/>
  <c r="P1438" i="7"/>
  <c r="AH1437" i="7"/>
  <c r="R1439" i="7" l="1"/>
  <c r="M1438" i="7"/>
  <c r="N1439" i="7" s="1"/>
  <c r="X1438" i="7"/>
  <c r="AO1437" i="7"/>
  <c r="AG1437" i="7"/>
  <c r="AK1437" i="7"/>
  <c r="J1438" i="7"/>
  <c r="V1439" i="7" s="1"/>
  <c r="AI1437" i="7"/>
  <c r="L1438" i="7"/>
  <c r="AB1437" i="7"/>
  <c r="K1438" i="7"/>
  <c r="AM1437" i="7"/>
  <c r="AD1437" i="7"/>
  <c r="AC1437" i="7"/>
  <c r="AS1437" i="7"/>
  <c r="AQ1437" i="7"/>
  <c r="AE1437" i="7"/>
  <c r="AT1438" i="7"/>
  <c r="S1439" i="7"/>
  <c r="AR1438" i="7" s="1"/>
  <c r="Q1439" i="7" l="1"/>
  <c r="T1440" i="7" s="1"/>
  <c r="AA1439" i="7" s="1"/>
  <c r="AS1438" i="7"/>
  <c r="AC1438" i="7"/>
  <c r="AD1438" i="7"/>
  <c r="Z1438" i="7"/>
  <c r="Y1438" i="7"/>
  <c r="AM1438" i="7"/>
  <c r="O1439" i="7"/>
  <c r="M1439" i="7" s="1"/>
  <c r="U1439" i="7"/>
  <c r="P1439" i="7"/>
  <c r="W1439" i="7"/>
  <c r="V1440" i="7"/>
  <c r="AS1439" i="7" s="1"/>
  <c r="AP1438" i="7" l="1"/>
  <c r="AH1438" i="7"/>
  <c r="AL1438" i="7"/>
  <c r="AO1438" i="7"/>
  <c r="AK1438" i="7"/>
  <c r="AG1438" i="7"/>
  <c r="AM1439" i="7"/>
  <c r="AD1439" i="7"/>
  <c r="AC1439" i="7"/>
  <c r="AB1438" i="7"/>
  <c r="AI1438" i="7"/>
  <c r="L1439" i="7"/>
  <c r="AQ1438" i="7"/>
  <c r="AE1438" i="7"/>
  <c r="R1440" i="7"/>
  <c r="X1439" i="7" s="1"/>
  <c r="J1439" i="7"/>
  <c r="O1440" i="7" s="1"/>
  <c r="N1440" i="7"/>
  <c r="AT1439" i="7"/>
  <c r="S1440" i="7"/>
  <c r="Z1439" i="7" s="1"/>
  <c r="K1439" i="7"/>
  <c r="AN1438" i="7"/>
  <c r="AF1438" i="7"/>
  <c r="AJ1438" i="7"/>
  <c r="Y1439" i="7" l="1"/>
  <c r="Q1440" i="7"/>
  <c r="AP1439" i="7" s="1"/>
  <c r="AJ1439" i="7"/>
  <c r="R1441" i="7"/>
  <c r="X1440" i="7" s="1"/>
  <c r="AN1439" i="7"/>
  <c r="AF1439" i="7"/>
  <c r="AH1439" i="7"/>
  <c r="U1440" i="7"/>
  <c r="AR1439" i="7"/>
  <c r="W1440" i="7"/>
  <c r="T1441" i="7"/>
  <c r="AA1440" i="7" s="1"/>
  <c r="AL1439" i="7"/>
  <c r="P1440" i="7"/>
  <c r="S1441" i="7" s="1"/>
  <c r="M1440" i="7" l="1"/>
  <c r="Y1440" i="7"/>
  <c r="Z1440" i="7"/>
  <c r="N1441" i="7"/>
  <c r="K1440" i="7"/>
  <c r="AK1439" i="7"/>
  <c r="AG1439" i="7"/>
  <c r="AO1439" i="7"/>
  <c r="AR1440" i="7"/>
  <c r="AT1440" i="7"/>
  <c r="AB1439" i="7"/>
  <c r="AI1439" i="7"/>
  <c r="AE1439" i="7"/>
  <c r="AQ1439" i="7"/>
  <c r="J1440" i="7"/>
  <c r="V1441" i="7" s="1"/>
  <c r="AM1440" i="7" l="1"/>
  <c r="AC1440" i="7"/>
  <c r="AS1440" i="7"/>
  <c r="AD1440" i="7"/>
  <c r="L1440" i="7"/>
  <c r="Q1441" i="7"/>
  <c r="P1441" i="7"/>
  <c r="U1441" i="7"/>
  <c r="W1441" i="7"/>
  <c r="O1441" i="7"/>
  <c r="M1441" i="7" s="1"/>
  <c r="AL1440" i="7" l="1"/>
  <c r="T1442" i="7"/>
  <c r="AP1440" i="7"/>
  <c r="AH1440" i="7"/>
  <c r="AJ1440" i="7"/>
  <c r="K1441" i="7"/>
  <c r="S1442" i="7"/>
  <c r="Z1441" i="7" s="1"/>
  <c r="AT1441" i="7"/>
  <c r="J1441" i="7"/>
  <c r="N1442" i="7"/>
  <c r="AN1440" i="7"/>
  <c r="R1442" i="7"/>
  <c r="X1441" i="7" s="1"/>
  <c r="AF1440" i="7"/>
  <c r="AQ1440" i="7"/>
  <c r="AE1440" i="7"/>
  <c r="AO1440" i="7"/>
  <c r="AK1440" i="7"/>
  <c r="AG1440" i="7"/>
  <c r="L1441" i="7"/>
  <c r="AB1440" i="7"/>
  <c r="AI1440" i="7"/>
  <c r="Q1442" i="7" l="1"/>
  <c r="AH1441" i="7" s="1"/>
  <c r="U1442" i="7"/>
  <c r="AI1441" i="7" s="1"/>
  <c r="O1442" i="7"/>
  <c r="W1442" i="7"/>
  <c r="AE1441" i="7" s="1"/>
  <c r="V1443" i="7"/>
  <c r="AC1442" i="7" s="1"/>
  <c r="Y1441" i="7"/>
  <c r="P1442" i="7"/>
  <c r="V1442" i="7"/>
  <c r="AA1441" i="7"/>
  <c r="AR1441" i="7"/>
  <c r="AN1441" i="7" l="1"/>
  <c r="M1442" i="7"/>
  <c r="AL1441" i="7"/>
  <c r="AP1441" i="7"/>
  <c r="R1443" i="7"/>
  <c r="X1442" i="7" s="1"/>
  <c r="AF1441" i="7"/>
  <c r="AJ1441" i="7"/>
  <c r="AB1441" i="7"/>
  <c r="AQ1441" i="7"/>
  <c r="T1443" i="7"/>
  <c r="AA1442" i="7" s="1"/>
  <c r="AM1441" i="7"/>
  <c r="AD1441" i="7"/>
  <c r="AM1442" i="7"/>
  <c r="AC1441" i="7"/>
  <c r="AS1441" i="7"/>
  <c r="L1442" i="7"/>
  <c r="AK1441" i="7"/>
  <c r="AG1441" i="7"/>
  <c r="AO1441" i="7"/>
  <c r="K1442" i="7"/>
  <c r="N1443" i="7"/>
  <c r="AT1442" i="7"/>
  <c r="S1443" i="7"/>
  <c r="AR1442" i="7" s="1"/>
  <c r="J1442" i="7"/>
  <c r="AD1442" i="7"/>
  <c r="AS1442" i="7"/>
  <c r="O1443" i="7" l="1"/>
  <c r="U1443" i="7"/>
  <c r="W1443" i="7"/>
  <c r="P1443" i="7"/>
  <c r="Y1442" i="7"/>
  <c r="Z1442" i="7"/>
  <c r="Q1443" i="7"/>
  <c r="AJ1442" i="7" l="1"/>
  <c r="M1443" i="7"/>
  <c r="AN1442" i="7"/>
  <c r="AF1442" i="7"/>
  <c r="R1444" i="7"/>
  <c r="X1443" i="7" s="1"/>
  <c r="AT1443" i="7"/>
  <c r="K1443" i="7"/>
  <c r="AH1442" i="7"/>
  <c r="T1444" i="7"/>
  <c r="AA1443" i="7" s="1"/>
  <c r="AP1442" i="7"/>
  <c r="AL1442" i="7"/>
  <c r="J1443" i="7"/>
  <c r="S1444" i="7"/>
  <c r="AG1442" i="7"/>
  <c r="AO1442" i="7"/>
  <c r="AK1442" i="7"/>
  <c r="AE1442" i="7"/>
  <c r="AQ1442" i="7"/>
  <c r="AI1442" i="7"/>
  <c r="AB1442" i="7"/>
  <c r="N1444" i="7"/>
  <c r="V1444" i="7" l="1"/>
  <c r="AM1443" i="7" s="1"/>
  <c r="W1444" i="7"/>
  <c r="AE1443" i="7" s="1"/>
  <c r="Q1444" i="7"/>
  <c r="AH1443" i="7" s="1"/>
  <c r="Z1443" i="7"/>
  <c r="Y1443" i="7"/>
  <c r="AS1443" i="7"/>
  <c r="AC1443" i="7"/>
  <c r="P1444" i="7"/>
  <c r="O1444" i="7"/>
  <c r="M1444" i="7" s="1"/>
  <c r="AR1443" i="7"/>
  <c r="L1443" i="7"/>
  <c r="U1444" i="7"/>
  <c r="AD1443" i="7" l="1"/>
  <c r="AL1443" i="7"/>
  <c r="AQ1443" i="7"/>
  <c r="AP1443" i="7"/>
  <c r="T1445" i="7"/>
  <c r="AA1444" i="7" s="1"/>
  <c r="AI1443" i="7"/>
  <c r="AB1443" i="7"/>
  <c r="L1444" i="7"/>
  <c r="AK1443" i="7"/>
  <c r="AO1443" i="7"/>
  <c r="AG1443" i="7"/>
  <c r="S1445" i="7"/>
  <c r="AT1444" i="7"/>
  <c r="AF1443" i="7"/>
  <c r="N1445" i="7"/>
  <c r="AJ1443" i="7"/>
  <c r="K1444" i="7"/>
  <c r="AN1443" i="7"/>
  <c r="J1444" i="7"/>
  <c r="R1445" i="7"/>
  <c r="X1444" i="7" s="1"/>
  <c r="P1445" i="7" l="1"/>
  <c r="AG1444" i="7" s="1"/>
  <c r="Q1445" i="7"/>
  <c r="AL1444" i="7" s="1"/>
  <c r="Y1444" i="7"/>
  <c r="Z1444" i="7"/>
  <c r="U1445" i="7"/>
  <c r="O1445" i="7"/>
  <c r="M1445" i="7" s="1"/>
  <c r="AR1444" i="7"/>
  <c r="W1445" i="7"/>
  <c r="V1445" i="7"/>
  <c r="V1446" i="7"/>
  <c r="AD1445" i="7" s="1"/>
  <c r="AH1444" i="7" l="1"/>
  <c r="AP1444" i="7"/>
  <c r="T1446" i="7"/>
  <c r="AA1445" i="7" s="1"/>
  <c r="AK1444" i="7"/>
  <c r="AO1444" i="7"/>
  <c r="AE1444" i="7"/>
  <c r="AQ1444" i="7"/>
  <c r="L1445" i="7"/>
  <c r="AB1444" i="7"/>
  <c r="AI1444" i="7"/>
  <c r="AS1445" i="7"/>
  <c r="AC1445" i="7"/>
  <c r="S1446" i="7"/>
  <c r="Y1445" i="7" s="1"/>
  <c r="K1445" i="7"/>
  <c r="N1446" i="7"/>
  <c r="AN1444" i="7"/>
  <c r="AJ1444" i="7"/>
  <c r="J1445" i="7"/>
  <c r="AT1445" i="7"/>
  <c r="R1446" i="7"/>
  <c r="AF1444" i="7"/>
  <c r="AD1444" i="7"/>
  <c r="AC1444" i="7"/>
  <c r="AM1444" i="7"/>
  <c r="AS1444" i="7"/>
  <c r="AM1445" i="7"/>
  <c r="O1446" i="7" l="1"/>
  <c r="Q1446" i="7"/>
  <c r="T1447" i="7" s="1"/>
  <c r="AA1446" i="7" s="1"/>
  <c r="P1446" i="7"/>
  <c r="R1447" i="7"/>
  <c r="AN1445" i="7"/>
  <c r="U1446" i="7"/>
  <c r="AF1445" i="7"/>
  <c r="W1446" i="7"/>
  <c r="AJ1445" i="7"/>
  <c r="X1445" i="7"/>
  <c r="Z1445" i="7"/>
  <c r="AR1445" i="7"/>
  <c r="M1446" i="7" l="1"/>
  <c r="S1447" i="7"/>
  <c r="AR1446" i="7" s="1"/>
  <c r="AP1445" i="7"/>
  <c r="AH1445" i="7"/>
  <c r="AL1445" i="7"/>
  <c r="AB1445" i="7"/>
  <c r="AI1445" i="7"/>
  <c r="AO1445" i="7"/>
  <c r="AK1445" i="7"/>
  <c r="AG1445" i="7"/>
  <c r="AT1446" i="7"/>
  <c r="K1446" i="7"/>
  <c r="N1447" i="7"/>
  <c r="J1446" i="7"/>
  <c r="AE1445" i="7"/>
  <c r="AQ1445" i="7"/>
  <c r="X1446" i="7"/>
  <c r="P1447" i="7" l="1"/>
  <c r="AO1446" i="7" s="1"/>
  <c r="Y1446" i="7"/>
  <c r="Z1446" i="7"/>
  <c r="Q1447" i="7"/>
  <c r="AH1446" i="7" s="1"/>
  <c r="L1446" i="7"/>
  <c r="W1447" i="7"/>
  <c r="AQ1446" i="7" s="1"/>
  <c r="AK1446" i="7"/>
  <c r="AG1446" i="7"/>
  <c r="V1447" i="7"/>
  <c r="U1447" i="7"/>
  <c r="O1447" i="7"/>
  <c r="M1447" i="7" l="1"/>
  <c r="AP1446" i="7"/>
  <c r="AE1446" i="7"/>
  <c r="AL1446" i="7"/>
  <c r="T1448" i="7"/>
  <c r="AA1447" i="7" s="1"/>
  <c r="AC1446" i="7"/>
  <c r="AD1446" i="7"/>
  <c r="AS1446" i="7"/>
  <c r="AM1446" i="7"/>
  <c r="N1448" i="7"/>
  <c r="J1447" i="7"/>
  <c r="K1447" i="7"/>
  <c r="AT1447" i="7"/>
  <c r="S1448" i="7"/>
  <c r="Y1447" i="7" s="1"/>
  <c r="R1448" i="7"/>
  <c r="AJ1446" i="7"/>
  <c r="AF1446" i="7"/>
  <c r="AN1446" i="7"/>
  <c r="AB1446" i="7"/>
  <c r="L1447" i="7"/>
  <c r="AI1446" i="7"/>
  <c r="P1448" i="7" l="1"/>
  <c r="AK1447" i="7" s="1"/>
  <c r="V1448" i="7"/>
  <c r="AM1447" i="7" s="1"/>
  <c r="O1448" i="7"/>
  <c r="Q1448" i="7"/>
  <c r="AL1447" i="7" s="1"/>
  <c r="U1448" i="7"/>
  <c r="AI1447" i="7" s="1"/>
  <c r="AC1447" i="7"/>
  <c r="X1447" i="7"/>
  <c r="Z1447" i="7"/>
  <c r="AR1447" i="7"/>
  <c r="W1448" i="7"/>
  <c r="AO1447" i="7"/>
  <c r="R1449" i="7" l="1"/>
  <c r="M1448" i="7"/>
  <c r="AG1447" i="7"/>
  <c r="AS1447" i="7"/>
  <c r="AD1447" i="7"/>
  <c r="L1448" i="7"/>
  <c r="AN1447" i="7"/>
  <c r="K1448" i="7"/>
  <c r="AH1447" i="7"/>
  <c r="N1449" i="7"/>
  <c r="AB1447" i="7"/>
  <c r="AP1447" i="7"/>
  <c r="AJ1447" i="7"/>
  <c r="AF1447" i="7"/>
  <c r="J1448" i="7"/>
  <c r="W1449" i="7" s="1"/>
  <c r="T1449" i="7"/>
  <c r="AA1448" i="7" s="1"/>
  <c r="S1449" i="7"/>
  <c r="Z1448" i="7" s="1"/>
  <c r="AT1448" i="7"/>
  <c r="X1448" i="7"/>
  <c r="AB1449" i="7"/>
  <c r="AC1449" i="7"/>
  <c r="AE1447" i="7"/>
  <c r="AQ1447" i="7"/>
  <c r="AD1449" i="7" l="1"/>
  <c r="AE1449" i="7"/>
  <c r="O1449" i="7"/>
  <c r="P1449" i="7"/>
  <c r="U1449" i="7"/>
  <c r="V1449" i="7"/>
  <c r="AS1449" i="7"/>
  <c r="AR1448" i="7"/>
  <c r="Y1448" i="7"/>
  <c r="AQ1448" i="7"/>
  <c r="Q1449" i="7"/>
  <c r="AE1448" i="7"/>
  <c r="AQ1449" i="7"/>
  <c r="M1449" i="7" l="1"/>
  <c r="AT1449" i="7"/>
  <c r="AM1448" i="7"/>
  <c r="AD1448" i="7"/>
  <c r="AM1449" i="7"/>
  <c r="AC1448" i="7"/>
  <c r="AS1448" i="7"/>
  <c r="AB1448" i="7"/>
  <c r="AI1449" i="7"/>
  <c r="AI1448" i="7"/>
  <c r="L1450" i="7"/>
  <c r="AA1449" i="7"/>
  <c r="AP1448" i="7"/>
  <c r="AH1448" i="7"/>
  <c r="Z1449" i="7"/>
  <c r="AL1448" i="7"/>
  <c r="AO1448" i="7"/>
  <c r="AG1448" i="7"/>
  <c r="AK1448" i="7"/>
  <c r="AR1449" i="7"/>
  <c r="L1449" i="7"/>
  <c r="Q1450" i="7"/>
  <c r="AP1449" i="7" s="1"/>
  <c r="AJ1448" i="7"/>
  <c r="AF1448" i="7"/>
  <c r="N1450" i="7"/>
  <c r="Y1449" i="7"/>
  <c r="K1449" i="7"/>
  <c r="J1449" i="7"/>
  <c r="O1450" i="7" s="1"/>
  <c r="X1449" i="7"/>
  <c r="AN1448" i="7"/>
  <c r="AN1449" i="7" l="1"/>
  <c r="AF1449" i="7"/>
  <c r="AJ1449" i="7"/>
  <c r="R1451" i="7"/>
  <c r="X1450" i="7" s="1"/>
  <c r="AH1449" i="7"/>
  <c r="P1450" i="7"/>
  <c r="S1451" i="7" s="1"/>
  <c r="AL1449" i="7"/>
  <c r="T1451" i="7"/>
  <c r="W1452" i="7" s="1"/>
  <c r="AE1451" i="7" s="1"/>
  <c r="M1450" i="7" l="1"/>
  <c r="K1450" i="7"/>
  <c r="AA1450" i="7"/>
  <c r="N1451" i="7"/>
  <c r="Z1450" i="7"/>
  <c r="AR1450" i="7"/>
  <c r="AO1449" i="7"/>
  <c r="AG1449" i="7"/>
  <c r="AK1449" i="7"/>
  <c r="J1450" i="7"/>
  <c r="Y1450" i="7"/>
  <c r="AT1450" i="7"/>
  <c r="W1451" i="7" l="1"/>
  <c r="O1451" i="7"/>
  <c r="U1451" i="7"/>
  <c r="P1451" i="7"/>
  <c r="V1451" i="7"/>
  <c r="Q1451" i="7"/>
  <c r="M1451" i="7" l="1"/>
  <c r="AM1450" i="7"/>
  <c r="AS1450" i="7"/>
  <c r="AD1450" i="7"/>
  <c r="AC1450" i="7"/>
  <c r="AK1450" i="7"/>
  <c r="AO1450" i="7"/>
  <c r="AG1450" i="7"/>
  <c r="AI1450" i="7"/>
  <c r="L1451" i="7"/>
  <c r="AB1450" i="7"/>
  <c r="AF1450" i="7"/>
  <c r="J1451" i="7"/>
  <c r="S1452" i="7"/>
  <c r="Z1451" i="7" s="1"/>
  <c r="AJ1450" i="7"/>
  <c r="N1452" i="7"/>
  <c r="AT1451" i="7"/>
  <c r="AN1450" i="7"/>
  <c r="R1452" i="7"/>
  <c r="X1451" i="7" s="1"/>
  <c r="K1451" i="7"/>
  <c r="AP1450" i="7"/>
  <c r="T1452" i="7"/>
  <c r="AA1451" i="7" s="1"/>
  <c r="AL1450" i="7"/>
  <c r="AH1450" i="7"/>
  <c r="AQ1451" i="7"/>
  <c r="AQ1450" i="7"/>
  <c r="AE1450" i="7"/>
  <c r="Q1452" i="7" l="1"/>
  <c r="T1453" i="7" s="1"/>
  <c r="AA1452" i="7" s="1"/>
  <c r="AR1451" i="7"/>
  <c r="Y1451" i="7"/>
  <c r="AP1451" i="7"/>
  <c r="AH1451" i="7"/>
  <c r="V1452" i="7"/>
  <c r="P1452" i="7"/>
  <c r="U1452" i="7"/>
  <c r="O1452" i="7"/>
  <c r="M1452" i="7" s="1"/>
  <c r="AL1451" i="7" l="1"/>
  <c r="AJ1451" i="7"/>
  <c r="AF1451" i="7"/>
  <c r="R1453" i="7"/>
  <c r="X1452" i="7" s="1"/>
  <c r="S1453" i="7"/>
  <c r="Y1452" i="7" s="1"/>
  <c r="J1452" i="7"/>
  <c r="K1452" i="7"/>
  <c r="L1452" i="7" s="1"/>
  <c r="AT1452" i="7"/>
  <c r="N1453" i="7"/>
  <c r="AN1451" i="7"/>
  <c r="AG1451" i="7"/>
  <c r="AK1451" i="7"/>
  <c r="AO1451" i="7"/>
  <c r="AD1451" i="7"/>
  <c r="AS1451" i="7"/>
  <c r="AC1451" i="7"/>
  <c r="AM1451" i="7"/>
  <c r="AI1451" i="7"/>
  <c r="AB1451" i="7"/>
  <c r="V1453" i="7" l="1"/>
  <c r="AM1452" i="7" s="1"/>
  <c r="P1453" i="7"/>
  <c r="W1453" i="7"/>
  <c r="Q1453" i="7"/>
  <c r="AR1452" i="7"/>
  <c r="Z1452" i="7"/>
  <c r="AS1452" i="7"/>
  <c r="O1453" i="7"/>
  <c r="M1453" i="7" s="1"/>
  <c r="AD1452" i="7"/>
  <c r="U1453" i="7"/>
  <c r="AC1452" i="7" l="1"/>
  <c r="AJ1452" i="7"/>
  <c r="J1453" i="7"/>
  <c r="S1454" i="7"/>
  <c r="AS1454" i="7" s="1"/>
  <c r="N1454" i="7"/>
  <c r="AF1452" i="7"/>
  <c r="R1454" i="7"/>
  <c r="AN1452" i="7"/>
  <c r="AT1453" i="7"/>
  <c r="K1453" i="7"/>
  <c r="AP1452" i="7"/>
  <c r="T1454" i="7"/>
  <c r="AH1452" i="7"/>
  <c r="AL1452" i="7"/>
  <c r="L1453" i="7"/>
  <c r="AI1452" i="7"/>
  <c r="AB1452" i="7"/>
  <c r="AE1452" i="7"/>
  <c r="AQ1452" i="7"/>
  <c r="O1454" i="7"/>
  <c r="U1454" i="7"/>
  <c r="AB1453" i="7" s="1"/>
  <c r="AO1452" i="7"/>
  <c r="AR1453" i="7"/>
  <c r="AK1452" i="7"/>
  <c r="AG1452" i="7"/>
  <c r="X1454" i="7" l="1"/>
  <c r="Q1454" i="7"/>
  <c r="AH1453" i="7" s="1"/>
  <c r="Z1453" i="7"/>
  <c r="AJ1453" i="7"/>
  <c r="Y1454" i="7"/>
  <c r="AI1454" i="7"/>
  <c r="AI1453" i="7"/>
  <c r="AF1453" i="7"/>
  <c r="AN1453" i="7"/>
  <c r="AC1454" i="7"/>
  <c r="AB1454" i="7"/>
  <c r="AD1454" i="7"/>
  <c r="AE1454" i="7"/>
  <c r="AA1453" i="7"/>
  <c r="AL1453" i="7"/>
  <c r="AA1454" i="7"/>
  <c r="Y1453" i="7"/>
  <c r="P1454" i="7"/>
  <c r="M1454" i="7" s="1"/>
  <c r="W1454" i="7"/>
  <c r="V1454" i="7"/>
  <c r="X1453" i="7"/>
  <c r="Z1454" i="7" l="1"/>
  <c r="AP1453" i="7"/>
  <c r="AQ1454" i="7"/>
  <c r="AE1453" i="7"/>
  <c r="AQ1453" i="7"/>
  <c r="AK1453" i="7"/>
  <c r="AO1453" i="7"/>
  <c r="AR1454" i="7"/>
  <c r="AG1453" i="7"/>
  <c r="J1454" i="7"/>
  <c r="AT1454" i="7"/>
  <c r="K1454" i="7"/>
  <c r="N1455" i="7"/>
  <c r="L1455" i="7"/>
  <c r="AM1454" i="7"/>
  <c r="AD1453" i="7"/>
  <c r="AS1453" i="7"/>
  <c r="L1454" i="7"/>
  <c r="AC1453" i="7"/>
  <c r="AM1453" i="7"/>
  <c r="Q1455" i="7" l="1"/>
  <c r="AP1454" i="7" s="1"/>
  <c r="T1456" i="7"/>
  <c r="AL1454" i="7"/>
  <c r="P1455" i="7"/>
  <c r="O1455" i="7"/>
  <c r="M1455" i="7" s="1"/>
  <c r="AA1455" i="7"/>
  <c r="W1457" i="7"/>
  <c r="AE1456" i="7" s="1"/>
  <c r="AH1454" i="7" l="1"/>
  <c r="AT1455" i="7"/>
  <c r="AG1454" i="7"/>
  <c r="AO1454" i="7"/>
  <c r="AK1454" i="7"/>
  <c r="AJ1454" i="7"/>
  <c r="AN1454" i="7"/>
  <c r="R1456" i="7"/>
  <c r="X1455" i="7" s="1"/>
  <c r="K1455" i="7"/>
  <c r="AF1454" i="7"/>
  <c r="N1456" i="7"/>
  <c r="J1455" i="7"/>
  <c r="S1456" i="7"/>
  <c r="Q1456" i="7" l="1"/>
  <c r="AH1455" i="7" s="1"/>
  <c r="Z1455" i="7"/>
  <c r="Y1455" i="7"/>
  <c r="W1456" i="7"/>
  <c r="V1456" i="7"/>
  <c r="P1456" i="7"/>
  <c r="U1456" i="7"/>
  <c r="O1456" i="7"/>
  <c r="M1456" i="7" s="1"/>
  <c r="AL1455" i="7"/>
  <c r="AR1455" i="7"/>
  <c r="AP1455" i="7" l="1"/>
  <c r="T1457" i="7"/>
  <c r="AA1456" i="7" s="1"/>
  <c r="AF1455" i="7"/>
  <c r="N1457" i="7"/>
  <c r="J1456" i="7"/>
  <c r="S1457" i="7"/>
  <c r="Z1456" i="7" s="1"/>
  <c r="K1456" i="7"/>
  <c r="AT1456" i="7"/>
  <c r="R1457" i="7"/>
  <c r="X1456" i="7" s="1"/>
  <c r="AN1455" i="7"/>
  <c r="AJ1455" i="7"/>
  <c r="AG1455" i="7"/>
  <c r="AO1455" i="7"/>
  <c r="AK1455" i="7"/>
  <c r="AC1455" i="7"/>
  <c r="AM1455" i="7"/>
  <c r="AS1455" i="7"/>
  <c r="AD1455" i="7"/>
  <c r="AQ1455" i="7"/>
  <c r="AQ1456" i="7"/>
  <c r="AE1455" i="7"/>
  <c r="L1456" i="7"/>
  <c r="AB1455" i="7"/>
  <c r="AI1455" i="7"/>
  <c r="Q1457" i="7" l="1"/>
  <c r="T1458" i="7" s="1"/>
  <c r="AR1456" i="7"/>
  <c r="Y1456" i="7"/>
  <c r="O1457" i="7"/>
  <c r="V1457" i="7"/>
  <c r="P1457" i="7"/>
  <c r="U1457" i="7"/>
  <c r="R1458" i="7" l="1"/>
  <c r="M1457" i="7"/>
  <c r="S1458" i="7"/>
  <c r="Z1457" i="7" s="1"/>
  <c r="AP1456" i="7"/>
  <c r="AJ1456" i="7"/>
  <c r="AH1456" i="7"/>
  <c r="AA1457" i="7"/>
  <c r="AL1456" i="7"/>
  <c r="AN1456" i="7"/>
  <c r="X1457" i="7"/>
  <c r="AF1456" i="7"/>
  <c r="Y1457" i="7"/>
  <c r="AR1457" i="7"/>
  <c r="AI1456" i="7"/>
  <c r="AB1456" i="7"/>
  <c r="J1457" i="7"/>
  <c r="AK1456" i="7"/>
  <c r="N1458" i="7"/>
  <c r="AG1456" i="7"/>
  <c r="AO1456" i="7"/>
  <c r="AD1456" i="7"/>
  <c r="AC1456" i="7"/>
  <c r="AS1456" i="7"/>
  <c r="AM1456" i="7"/>
  <c r="AT1457" i="7"/>
  <c r="K1457" i="7"/>
  <c r="Q1458" i="7" l="1"/>
  <c r="T1459" i="7" s="1"/>
  <c r="AA1458" i="7" s="1"/>
  <c r="W1458" i="7"/>
  <c r="V1458" i="7"/>
  <c r="U1458" i="7"/>
  <c r="L1457" i="7"/>
  <c r="O1458" i="7"/>
  <c r="P1458" i="7"/>
  <c r="M1458" i="7" l="1"/>
  <c r="AL1457" i="7"/>
  <c r="AH1457" i="7"/>
  <c r="AP1457" i="7"/>
  <c r="AC1457" i="7"/>
  <c r="AM1457" i="7"/>
  <c r="AD1457" i="7"/>
  <c r="AS1457" i="7"/>
  <c r="AQ1457" i="7"/>
  <c r="AE1457" i="7"/>
  <c r="AO1457" i="7"/>
  <c r="AK1457" i="7"/>
  <c r="AG1457" i="7"/>
  <c r="S1459" i="7"/>
  <c r="AF1457" i="7"/>
  <c r="K1458" i="7"/>
  <c r="J1458" i="7"/>
  <c r="AN1457" i="7"/>
  <c r="R1459" i="7"/>
  <c r="X1458" i="7" s="1"/>
  <c r="AJ1457" i="7"/>
  <c r="AT1458" i="7"/>
  <c r="N1459" i="7"/>
  <c r="L1458" i="7"/>
  <c r="AI1457" i="7"/>
  <c r="AB1457" i="7"/>
  <c r="U1459" i="7" l="1"/>
  <c r="AB1458" i="7" s="1"/>
  <c r="V1459" i="7"/>
  <c r="AM1458" i="7" s="1"/>
  <c r="P1459" i="7"/>
  <c r="AO1458" i="7" s="1"/>
  <c r="Q1459" i="7"/>
  <c r="AL1458" i="7" s="1"/>
  <c r="O1459" i="7"/>
  <c r="AR1458" i="7"/>
  <c r="Z1458" i="7"/>
  <c r="Y1458" i="7"/>
  <c r="W1459" i="7"/>
  <c r="AJ1458" i="7" l="1"/>
  <c r="M1459" i="7"/>
  <c r="AS1458" i="7"/>
  <c r="AC1458" i="7"/>
  <c r="AD1458" i="7"/>
  <c r="AH1458" i="7"/>
  <c r="AP1458" i="7"/>
  <c r="T1460" i="7"/>
  <c r="AA1459" i="7" s="1"/>
  <c r="AF1458" i="7"/>
  <c r="AG1458" i="7"/>
  <c r="AT1459" i="7"/>
  <c r="N1460" i="7"/>
  <c r="AI1458" i="7"/>
  <c r="AK1458" i="7"/>
  <c r="K1459" i="7"/>
  <c r="R1460" i="7"/>
  <c r="X1459" i="7" s="1"/>
  <c r="AN1458" i="7"/>
  <c r="S1460" i="7"/>
  <c r="AR1459" i="7" s="1"/>
  <c r="J1459" i="7"/>
  <c r="L1459" i="7"/>
  <c r="AE1458" i="7"/>
  <c r="AQ1458" i="7"/>
  <c r="Q1460" i="7" l="1"/>
  <c r="T1461" i="7" s="1"/>
  <c r="AA1460" i="7" s="1"/>
  <c r="W1460" i="7"/>
  <c r="AQ1459" i="7" s="1"/>
  <c r="O1460" i="7"/>
  <c r="Z1459" i="7"/>
  <c r="Y1459" i="7"/>
  <c r="P1460" i="7"/>
  <c r="J1460" i="7" s="1"/>
  <c r="V1460" i="7"/>
  <c r="U1460" i="7"/>
  <c r="AE1459" i="7"/>
  <c r="AF1459" i="7" l="1"/>
  <c r="M1460" i="7"/>
  <c r="AJ1459" i="7"/>
  <c r="AN1459" i="7"/>
  <c r="AP1459" i="7"/>
  <c r="AL1459" i="7"/>
  <c r="AH1459" i="7"/>
  <c r="R1461" i="7"/>
  <c r="X1460" i="7" s="1"/>
  <c r="N1461" i="7"/>
  <c r="K1460" i="7"/>
  <c r="W1461" i="7" s="1"/>
  <c r="S1461" i="7"/>
  <c r="Z1460" i="7" s="1"/>
  <c r="AT1460" i="7"/>
  <c r="L1460" i="7"/>
  <c r="AI1459" i="7"/>
  <c r="AB1459" i="7"/>
  <c r="AS1459" i="7"/>
  <c r="AD1459" i="7"/>
  <c r="AM1459" i="7"/>
  <c r="AC1459" i="7"/>
  <c r="AG1459" i="7"/>
  <c r="AO1459" i="7"/>
  <c r="AK1459" i="7"/>
  <c r="V1461" i="7" l="1"/>
  <c r="O1461" i="7"/>
  <c r="U1461" i="7"/>
  <c r="Y1460" i="7"/>
  <c r="P1461" i="7"/>
  <c r="AO1460" i="7" s="1"/>
  <c r="Q1461" i="7"/>
  <c r="AT1461" i="7" s="1"/>
  <c r="AR1460" i="7"/>
  <c r="AQ1460" i="7"/>
  <c r="AE1460" i="7"/>
  <c r="AN1460" i="7"/>
  <c r="AI1460" i="7"/>
  <c r="AB1460" i="7"/>
  <c r="L1461" i="7"/>
  <c r="AD1460" i="7"/>
  <c r="AC1460" i="7"/>
  <c r="AM1460" i="7"/>
  <c r="AS1460" i="7"/>
  <c r="AF1460" i="7" l="1"/>
  <c r="M1461" i="7"/>
  <c r="R1462" i="7"/>
  <c r="X1461" i="7" s="1"/>
  <c r="AJ1460" i="7"/>
  <c r="S1462" i="7"/>
  <c r="AR1461" i="7" s="1"/>
  <c r="N1462" i="7"/>
  <c r="J1461" i="7"/>
  <c r="O1462" i="7" s="1"/>
  <c r="AK1460" i="7"/>
  <c r="AG1460" i="7"/>
  <c r="AH1460" i="7"/>
  <c r="AP1460" i="7"/>
  <c r="AL1460" i="7"/>
  <c r="K1461" i="7"/>
  <c r="Q1462" i="7" s="1"/>
  <c r="AH1461" i="7" s="1"/>
  <c r="T1462" i="7"/>
  <c r="AA1461" i="7" s="1"/>
  <c r="Z1461" i="7" l="1"/>
  <c r="Y1461" i="7"/>
  <c r="V1462" i="7"/>
  <c r="AM1461" i="7" s="1"/>
  <c r="P1462" i="7"/>
  <c r="M1462" i="7" s="1"/>
  <c r="N1463" i="7" s="1"/>
  <c r="W1462" i="7"/>
  <c r="AE1461" i="7" s="1"/>
  <c r="U1462" i="7"/>
  <c r="AB1461" i="7" s="1"/>
  <c r="AG1461" i="7"/>
  <c r="AP1461" i="7"/>
  <c r="AC1461" i="7"/>
  <c r="T1463" i="7"/>
  <c r="AA1462" i="7" s="1"/>
  <c r="AD1461" i="7"/>
  <c r="AL1461" i="7"/>
  <c r="AF1461" i="7"/>
  <c r="AJ1461" i="7"/>
  <c r="R1463" i="7"/>
  <c r="X1462" i="7" s="1"/>
  <c r="K1462" i="7"/>
  <c r="AN1461" i="7"/>
  <c r="S1463" i="7" l="1"/>
  <c r="L1462" i="7"/>
  <c r="AS1461" i="7"/>
  <c r="AK1461" i="7"/>
  <c r="AQ1461" i="7"/>
  <c r="J1462" i="7"/>
  <c r="P1463" i="7" s="1"/>
  <c r="AO1461" i="7"/>
  <c r="Q1463" i="7"/>
  <c r="AH1462" i="7" s="1"/>
  <c r="AI1461" i="7"/>
  <c r="AT1462" i="7"/>
  <c r="Z1462" i="7"/>
  <c r="AR1462" i="7"/>
  <c r="Y1462" i="7"/>
  <c r="T1464" i="7" l="1"/>
  <c r="W1465" i="7" s="1"/>
  <c r="AE1464" i="7" s="1"/>
  <c r="AP1462" i="7"/>
  <c r="O1463" i="7"/>
  <c r="M1463" i="7" s="1"/>
  <c r="N1464" i="7" s="1"/>
  <c r="AL1462" i="7"/>
  <c r="W1463" i="7"/>
  <c r="AQ1462" i="7" s="1"/>
  <c r="U1463" i="7"/>
  <c r="AI1462" i="7" s="1"/>
  <c r="V1463" i="7"/>
  <c r="AM1462" i="7" s="1"/>
  <c r="AE1462" i="7"/>
  <c r="AN1462" i="7"/>
  <c r="R1464" i="7"/>
  <c r="AK1462" i="7"/>
  <c r="AG1462" i="7"/>
  <c r="AO1462" i="7"/>
  <c r="AA1463" i="7"/>
  <c r="K1463" i="7" l="1"/>
  <c r="AB1462" i="7"/>
  <c r="AD1462" i="7"/>
  <c r="AJ1462" i="7"/>
  <c r="L1463" i="7"/>
  <c r="AC1462" i="7"/>
  <c r="J1463" i="7"/>
  <c r="U1464" i="7" s="1"/>
  <c r="AB1463" i="7" s="1"/>
  <c r="AT1463" i="7"/>
  <c r="AS1462" i="7"/>
  <c r="S1464" i="7"/>
  <c r="Z1463" i="7" s="1"/>
  <c r="AF1462" i="7"/>
  <c r="AR1463" i="7"/>
  <c r="Y1463" i="7"/>
  <c r="V1464" i="7"/>
  <c r="X1463" i="7"/>
  <c r="AI1463" i="7" l="1"/>
  <c r="Q1464" i="7"/>
  <c r="W1464" i="7"/>
  <c r="AQ1463" i="7" s="1"/>
  <c r="O1464" i="7"/>
  <c r="P1464" i="7"/>
  <c r="L1464" i="7"/>
  <c r="AE1463" i="7"/>
  <c r="AC1463" i="7"/>
  <c r="AD1463" i="7"/>
  <c r="AM1463" i="7"/>
  <c r="AS1463" i="7"/>
  <c r="AK1463" i="7" l="1"/>
  <c r="AO1463" i="7"/>
  <c r="AG1463" i="7"/>
  <c r="M1464" i="7"/>
  <c r="N1465" i="7" s="1"/>
  <c r="R1465" i="7"/>
  <c r="X1464" i="7" s="1"/>
  <c r="J1464" i="7"/>
  <c r="S1465" i="7"/>
  <c r="AN1463" i="7"/>
  <c r="AJ1463" i="7"/>
  <c r="AF1463" i="7"/>
  <c r="K1464" i="7"/>
  <c r="T1465" i="7"/>
  <c r="AA1464" i="7" s="1"/>
  <c r="AH1463" i="7"/>
  <c r="AP1463" i="7"/>
  <c r="AL1463" i="7"/>
  <c r="AQ1464" i="7"/>
  <c r="AT1464" i="7"/>
  <c r="Z1464" i="7" l="1"/>
  <c r="Y1464" i="7"/>
  <c r="Q1465" i="7"/>
  <c r="AR1464" i="7"/>
  <c r="U1465" i="7"/>
  <c r="O1465" i="7"/>
  <c r="V1465" i="7"/>
  <c r="P1465" i="7"/>
  <c r="AG1464" i="7" l="1"/>
  <c r="AK1464" i="7"/>
  <c r="AO1464" i="7"/>
  <c r="AN1464" i="7"/>
  <c r="M1465" i="7"/>
  <c r="N1466" i="7" s="1"/>
  <c r="AJ1464" i="7"/>
  <c r="AF1464" i="7"/>
  <c r="K1465" i="7"/>
  <c r="J1465" i="7"/>
  <c r="W1466" i="7" s="1"/>
  <c r="R1466" i="7"/>
  <c r="S1466" i="7"/>
  <c r="AT1465" i="7"/>
  <c r="AB1464" i="7"/>
  <c r="AI1464" i="7"/>
  <c r="L1465" i="7"/>
  <c r="AP1464" i="7"/>
  <c r="AH1464" i="7"/>
  <c r="AL1464" i="7"/>
  <c r="T1466" i="7"/>
  <c r="AC1464" i="7"/>
  <c r="AD1464" i="7"/>
  <c r="AS1464" i="7"/>
  <c r="AM1464" i="7"/>
  <c r="X1465" i="7"/>
  <c r="O1466" i="7"/>
  <c r="M1466" i="7" s="1"/>
  <c r="P1466" i="7"/>
  <c r="AG1465" i="7" s="1"/>
  <c r="U1466" i="7"/>
  <c r="AB1465" i="7" s="1"/>
  <c r="Q1466" i="7"/>
  <c r="AH1465" i="7" s="1"/>
  <c r="AR1465" i="7"/>
  <c r="AR1466" i="7"/>
  <c r="AO1465" i="7"/>
  <c r="AK1465" i="7"/>
  <c r="AI1465" i="7"/>
  <c r="Z1466" i="7"/>
  <c r="AA1466" i="7"/>
  <c r="AL1465" i="7"/>
  <c r="AP1465" i="7"/>
  <c r="X1466" i="7"/>
  <c r="AJ1465" i="7"/>
  <c r="J1466" i="7"/>
  <c r="K1466" i="7"/>
  <c r="AF1465" i="7"/>
  <c r="AN1465" i="7"/>
  <c r="N1467" i="7"/>
  <c r="AE1465" i="7"/>
  <c r="AQ1465" i="7"/>
  <c r="AQ1466" i="7"/>
  <c r="AI1466" i="7" l="1"/>
  <c r="AA1465" i="7"/>
  <c r="AD1466" i="7"/>
  <c r="AE1466" i="7"/>
  <c r="Y1465" i="7"/>
  <c r="Z1465" i="7"/>
  <c r="AS1466" i="7"/>
  <c r="AC1466" i="7"/>
  <c r="AB1466" i="7"/>
  <c r="Y1466" i="7"/>
  <c r="V1466" i="7"/>
  <c r="O1467" i="7"/>
  <c r="AN1466" i="7"/>
  <c r="P1467" i="7"/>
  <c r="AC1465" i="7" l="1"/>
  <c r="AT1466" i="7"/>
  <c r="AD1465" i="7"/>
  <c r="L1466" i="7"/>
  <c r="AM1466" i="7"/>
  <c r="AS1465" i="7"/>
  <c r="AM1465" i="7"/>
  <c r="L1467" i="7"/>
  <c r="AJ1466" i="7"/>
  <c r="R1468" i="7"/>
  <c r="X1467" i="7" s="1"/>
  <c r="Q1467" i="7"/>
  <c r="M1467" i="7" s="1"/>
  <c r="N1468" i="7" s="1"/>
  <c r="AF1466" i="7"/>
  <c r="AO1466" i="7"/>
  <c r="AK1466" i="7"/>
  <c r="AG1466" i="7"/>
  <c r="J1467" i="7"/>
  <c r="S1468" i="7" l="1"/>
  <c r="AR1467" i="7" s="1"/>
  <c r="AH1466" i="7"/>
  <c r="T1468" i="7"/>
  <c r="AL1466" i="7"/>
  <c r="AP1466" i="7"/>
  <c r="AT1467" i="7"/>
  <c r="K1467" i="7"/>
  <c r="Q1468" i="7" s="1"/>
  <c r="AH1467" i="7" s="1"/>
  <c r="Z1467" i="7"/>
  <c r="Y1467" i="7"/>
  <c r="U1468" i="7"/>
  <c r="W1468" i="7"/>
  <c r="P1468" i="7"/>
  <c r="O1468" i="7"/>
  <c r="M1468" i="7" s="1"/>
  <c r="AL1467" i="7" l="1"/>
  <c r="T1469" i="7"/>
  <c r="AA1468" i="7" s="1"/>
  <c r="AA1467" i="7"/>
  <c r="W1469" i="7"/>
  <c r="AE1468" i="7" s="1"/>
  <c r="AP1467" i="7"/>
  <c r="V1468" i="7"/>
  <c r="AD1467" i="7" s="1"/>
  <c r="AI1467" i="7"/>
  <c r="AB1467" i="7"/>
  <c r="AO1467" i="7"/>
  <c r="AK1467" i="7"/>
  <c r="AG1467" i="7"/>
  <c r="S1469" i="7"/>
  <c r="K1468" i="7"/>
  <c r="J1468" i="7"/>
  <c r="P1469" i="7" s="1"/>
  <c r="AF1467" i="7"/>
  <c r="N1469" i="7"/>
  <c r="AJ1467" i="7"/>
  <c r="R1469" i="7"/>
  <c r="AN1467" i="7"/>
  <c r="AQ1468" i="7"/>
  <c r="AE1467" i="7"/>
  <c r="AQ1467" i="7"/>
  <c r="L1468" i="7" l="1"/>
  <c r="AC1467" i="7"/>
  <c r="AS1467" i="7"/>
  <c r="AT1468" i="7"/>
  <c r="AM1467" i="7"/>
  <c r="AK1468" i="7"/>
  <c r="V1469" i="7"/>
  <c r="O1469" i="7"/>
  <c r="M1469" i="7" s="1"/>
  <c r="Q1469" i="7"/>
  <c r="U1469" i="7"/>
  <c r="AR1468" i="7"/>
  <c r="Z1468" i="7"/>
  <c r="AG1468" i="7"/>
  <c r="X1468" i="7"/>
  <c r="Y1468" i="7"/>
  <c r="AO1468" i="7"/>
  <c r="AB1468" i="7" l="1"/>
  <c r="AI1468" i="7"/>
  <c r="T1470" i="7"/>
  <c r="AA1469" i="7" s="1"/>
  <c r="AP1468" i="7"/>
  <c r="AL1468" i="7"/>
  <c r="AH1468" i="7"/>
  <c r="S1470" i="7"/>
  <c r="AR1469" i="7" s="1"/>
  <c r="AT1469" i="7"/>
  <c r="N1470" i="7"/>
  <c r="K1469" i="7"/>
  <c r="J1469" i="7"/>
  <c r="O1470" i="7" s="1"/>
  <c r="AJ1468" i="7"/>
  <c r="R1470" i="7"/>
  <c r="X1469" i="7" s="1"/>
  <c r="AN1468" i="7"/>
  <c r="AF1468" i="7"/>
  <c r="AC1468" i="7"/>
  <c r="AD1468" i="7"/>
  <c r="AS1468" i="7"/>
  <c r="AM1468" i="7"/>
  <c r="AF1469" i="7" l="1"/>
  <c r="U1470" i="7"/>
  <c r="AI1469" i="7" s="1"/>
  <c r="V1470" i="7"/>
  <c r="AM1469" i="7" s="1"/>
  <c r="L1469" i="7"/>
  <c r="P1470" i="7"/>
  <c r="AO1469" i="7" s="1"/>
  <c r="R1471" i="7"/>
  <c r="AN1469" i="7"/>
  <c r="Y1469" i="7"/>
  <c r="Z1469" i="7"/>
  <c r="Q1470" i="7"/>
  <c r="AJ1469" i="7"/>
  <c r="W1470" i="7"/>
  <c r="AS1469" i="7"/>
  <c r="AD1469" i="7" l="1"/>
  <c r="AC1469" i="7"/>
  <c r="M1470" i="7"/>
  <c r="AB1469" i="7"/>
  <c r="N1471" i="7"/>
  <c r="AG1469" i="7"/>
  <c r="K1470" i="7"/>
  <c r="AK1469" i="7"/>
  <c r="J1470" i="7"/>
  <c r="AQ1469" i="7"/>
  <c r="AE1469" i="7"/>
  <c r="AT1470" i="7"/>
  <c r="X1470" i="7"/>
  <c r="T1471" i="7"/>
  <c r="AP1469" i="7"/>
  <c r="AL1469" i="7"/>
  <c r="AH1469" i="7"/>
  <c r="S1471" i="7"/>
  <c r="L1470" i="7"/>
  <c r="W1471" i="7" l="1"/>
  <c r="AE1470" i="7" s="1"/>
  <c r="O1471" i="7"/>
  <c r="Q1471" i="7"/>
  <c r="AP1470" i="7" s="1"/>
  <c r="P1471" i="7"/>
  <c r="AG1470" i="7" s="1"/>
  <c r="AQ1470" i="7"/>
  <c r="U1471" i="7"/>
  <c r="V1471" i="7"/>
  <c r="AR1470" i="7"/>
  <c r="Y1470" i="7"/>
  <c r="Z1470" i="7"/>
  <c r="V1472" i="7"/>
  <c r="AD1471" i="7" s="1"/>
  <c r="T1472" i="7"/>
  <c r="AA1471" i="7" s="1"/>
  <c r="AH1470" i="7"/>
  <c r="AL1470" i="7"/>
  <c r="AJ1470" i="7"/>
  <c r="AF1470" i="7"/>
  <c r="R1472" i="7"/>
  <c r="X1471" i="7" s="1"/>
  <c r="S1472" i="7"/>
  <c r="Y1471" i="7" s="1"/>
  <c r="AA1470" i="7"/>
  <c r="AN1470" i="7" l="1"/>
  <c r="M1471" i="7"/>
  <c r="AO1470" i="7"/>
  <c r="K1471" i="7"/>
  <c r="Q1472" i="7" s="1"/>
  <c r="T1473" i="7" s="1"/>
  <c r="AA1472" i="7" s="1"/>
  <c r="AK1470" i="7"/>
  <c r="N1472" i="7"/>
  <c r="J1471" i="7"/>
  <c r="W1472" i="7" s="1"/>
  <c r="AT1471" i="7"/>
  <c r="L1471" i="7"/>
  <c r="AM1470" i="7"/>
  <c r="AD1470" i="7"/>
  <c r="AC1470" i="7"/>
  <c r="AS1470" i="7"/>
  <c r="AI1470" i="7"/>
  <c r="AB1470" i="7"/>
  <c r="AM1471" i="7"/>
  <c r="AC1471" i="7"/>
  <c r="AR1471" i="7"/>
  <c r="Z1471" i="7"/>
  <c r="AS1471" i="7"/>
  <c r="P1472" i="7" l="1"/>
  <c r="U1472" i="7"/>
  <c r="O1472" i="7"/>
  <c r="M1472" i="7" s="1"/>
  <c r="AL1471" i="7"/>
  <c r="AP1471" i="7"/>
  <c r="AH1471" i="7"/>
  <c r="AK1471" i="7"/>
  <c r="AG1471" i="7"/>
  <c r="AO1471" i="7"/>
  <c r="AB1471" i="7"/>
  <c r="AI1471" i="7"/>
  <c r="K1472" i="7"/>
  <c r="S1473" i="7"/>
  <c r="J1472" i="7"/>
  <c r="AN1471" i="7"/>
  <c r="N1473" i="7"/>
  <c r="R1473" i="7"/>
  <c r="X1472" i="7" s="1"/>
  <c r="AJ1471" i="7"/>
  <c r="AT1472" i="7"/>
  <c r="AF1471" i="7"/>
  <c r="AE1471" i="7"/>
  <c r="AQ1471" i="7"/>
  <c r="O1473" i="7" l="1"/>
  <c r="U1473" i="7"/>
  <c r="AB1472" i="7" s="1"/>
  <c r="P1473" i="7"/>
  <c r="AG1472" i="7" s="1"/>
  <c r="AN1472" i="7"/>
  <c r="R1474" i="7"/>
  <c r="X1473" i="7" s="1"/>
  <c r="AJ1472" i="7"/>
  <c r="AR1472" i="7"/>
  <c r="Z1472" i="7"/>
  <c r="L1472" i="7"/>
  <c r="Q1473" i="7"/>
  <c r="W1473" i="7"/>
  <c r="V1473" i="7"/>
  <c r="Y1472" i="7"/>
  <c r="AF1472" i="7"/>
  <c r="M1473" i="7" l="1"/>
  <c r="L1473" i="7"/>
  <c r="AI1472" i="7"/>
  <c r="AK1472" i="7"/>
  <c r="AO1472" i="7"/>
  <c r="AT1473" i="7"/>
  <c r="N1474" i="7"/>
  <c r="K1473" i="7"/>
  <c r="AP1472" i="7"/>
  <c r="AL1472" i="7"/>
  <c r="AH1472" i="7"/>
  <c r="T1474" i="7"/>
  <c r="AA1473" i="7" s="1"/>
  <c r="S1474" i="7"/>
  <c r="Z1473" i="7" s="1"/>
  <c r="J1473" i="7"/>
  <c r="AC1472" i="7"/>
  <c r="AM1472" i="7"/>
  <c r="AS1472" i="7"/>
  <c r="AD1472" i="7"/>
  <c r="AQ1472" i="7"/>
  <c r="AE1472" i="7"/>
  <c r="Q1474" i="7" l="1"/>
  <c r="AH1473" i="7" s="1"/>
  <c r="W1474" i="7"/>
  <c r="V1474" i="7"/>
  <c r="U1474" i="7"/>
  <c r="O1474" i="7"/>
  <c r="M1474" i="7" s="1"/>
  <c r="P1474" i="7"/>
  <c r="Y1473" i="7"/>
  <c r="AR1473" i="7"/>
  <c r="AP1473" i="7" l="1"/>
  <c r="AL1473" i="7"/>
  <c r="T1475" i="7"/>
  <c r="AA1474" i="7" s="1"/>
  <c r="AF1473" i="7"/>
  <c r="AJ1473" i="7"/>
  <c r="K1474" i="7"/>
  <c r="Q1475" i="7" s="1"/>
  <c r="S1475" i="7"/>
  <c r="R1475" i="7"/>
  <c r="X1474" i="7" s="1"/>
  <c r="AT1474" i="7"/>
  <c r="N1475" i="7"/>
  <c r="AN1473" i="7"/>
  <c r="J1474" i="7"/>
  <c r="AC1473" i="7"/>
  <c r="AM1473" i="7"/>
  <c r="AS1473" i="7"/>
  <c r="AD1473" i="7"/>
  <c r="AE1473" i="7"/>
  <c r="AQ1473" i="7"/>
  <c r="AI1473" i="7"/>
  <c r="L1474" i="7"/>
  <c r="AB1473" i="7"/>
  <c r="AG1473" i="7"/>
  <c r="AO1473" i="7"/>
  <c r="AK1473" i="7"/>
  <c r="U1475" i="7" l="1"/>
  <c r="AI1474" i="7" s="1"/>
  <c r="W1475" i="7"/>
  <c r="AE1474" i="7" s="1"/>
  <c r="P1475" i="7"/>
  <c r="AR1474" i="7"/>
  <c r="Z1474" i="7"/>
  <c r="AL1474" i="7"/>
  <c r="T1476" i="7"/>
  <c r="AA1475" i="7" s="1"/>
  <c r="AH1474" i="7"/>
  <c r="V1475" i="7"/>
  <c r="AP1474" i="7"/>
  <c r="Y1474" i="7"/>
  <c r="O1475" i="7"/>
  <c r="M1475" i="7" s="1"/>
  <c r="AQ1474" i="7" l="1"/>
  <c r="AB1474" i="7"/>
  <c r="AG1474" i="7"/>
  <c r="AO1474" i="7"/>
  <c r="AK1474" i="7"/>
  <c r="AM1474" i="7"/>
  <c r="AD1474" i="7"/>
  <c r="AC1474" i="7"/>
  <c r="AS1474" i="7"/>
  <c r="AT1475" i="7"/>
  <c r="AJ1474" i="7"/>
  <c r="AF1474" i="7"/>
  <c r="K1475" i="7"/>
  <c r="N1476" i="7"/>
  <c r="S1476" i="7"/>
  <c r="J1475" i="7"/>
  <c r="V1476" i="7" s="1"/>
  <c r="AM1475" i="7" s="1"/>
  <c r="R1476" i="7"/>
  <c r="AN1474" i="7"/>
  <c r="L1475" i="7"/>
  <c r="Q1476" i="7" l="1"/>
  <c r="T1477" i="7" s="1"/>
  <c r="AA1476" i="7" s="1"/>
  <c r="AC1475" i="7"/>
  <c r="P1476" i="7"/>
  <c r="W1476" i="7"/>
  <c r="O1476" i="7"/>
  <c r="M1476" i="7" s="1"/>
  <c r="U1476" i="7"/>
  <c r="Z1475" i="7"/>
  <c r="AR1475" i="7"/>
  <c r="V1477" i="7"/>
  <c r="AM1476" i="7" s="1"/>
  <c r="Y1475" i="7"/>
  <c r="AS1475" i="7"/>
  <c r="AD1475" i="7"/>
  <c r="X1475" i="7"/>
  <c r="AL1475" i="7" l="1"/>
  <c r="AP1475" i="7"/>
  <c r="AH1475" i="7"/>
  <c r="AE1475" i="7"/>
  <c r="AQ1475" i="7"/>
  <c r="AG1475" i="7"/>
  <c r="AO1475" i="7"/>
  <c r="AK1475" i="7"/>
  <c r="AC1476" i="7"/>
  <c r="AD1476" i="7"/>
  <c r="AB1475" i="7"/>
  <c r="AI1475" i="7"/>
  <c r="L1476" i="7"/>
  <c r="AJ1475" i="7"/>
  <c r="K1476" i="7"/>
  <c r="Q1477" i="7" s="1"/>
  <c r="S1477" i="7"/>
  <c r="AN1475" i="7"/>
  <c r="N1477" i="7"/>
  <c r="R1477" i="7"/>
  <c r="X1476" i="7" s="1"/>
  <c r="J1476" i="7"/>
  <c r="AT1476" i="7"/>
  <c r="AF1475" i="7"/>
  <c r="AS1476" i="7"/>
  <c r="W1477" i="7" l="1"/>
  <c r="AQ1476" i="7" s="1"/>
  <c r="AP1476" i="7"/>
  <c r="AL1476" i="7"/>
  <c r="T1478" i="7"/>
  <c r="AA1477" i="7" s="1"/>
  <c r="AH1476" i="7"/>
  <c r="Z1476" i="7"/>
  <c r="Y1476" i="7"/>
  <c r="O1477" i="7"/>
  <c r="M1477" i="7" s="1"/>
  <c r="P1477" i="7"/>
  <c r="U1477" i="7"/>
  <c r="AR1476" i="7"/>
  <c r="AE1476" i="7" l="1"/>
  <c r="AF1476" i="7"/>
  <c r="N1478" i="7"/>
  <c r="AT1477" i="7"/>
  <c r="AJ1476" i="7"/>
  <c r="J1477" i="7"/>
  <c r="R1478" i="7"/>
  <c r="X1477" i="7" s="1"/>
  <c r="AN1476" i="7"/>
  <c r="S1478" i="7"/>
  <c r="K1477" i="7"/>
  <c r="AI1476" i="7"/>
  <c r="AB1476" i="7"/>
  <c r="AK1476" i="7"/>
  <c r="AG1476" i="7"/>
  <c r="AO1476" i="7"/>
  <c r="AR1477" i="7" l="1"/>
  <c r="Z1477" i="7"/>
  <c r="U1478" i="7"/>
  <c r="O1478" i="7"/>
  <c r="M1478" i="7" s="1"/>
  <c r="V1478" i="7"/>
  <c r="P1478" i="7"/>
  <c r="W1478" i="7"/>
  <c r="Y1477" i="7"/>
  <c r="L1477" i="7"/>
  <c r="Q1478" i="7"/>
  <c r="AG1477" i="7" l="1"/>
  <c r="AK1477" i="7"/>
  <c r="AO1477" i="7"/>
  <c r="AD1477" i="7"/>
  <c r="AM1477" i="7"/>
  <c r="AS1477" i="7"/>
  <c r="AC1477" i="7"/>
  <c r="AN1477" i="7"/>
  <c r="AT1478" i="7"/>
  <c r="AF1477" i="7"/>
  <c r="J1478" i="7"/>
  <c r="R1479" i="7"/>
  <c r="X1478" i="7" s="1"/>
  <c r="N1479" i="7"/>
  <c r="AJ1477" i="7"/>
  <c r="S1479" i="7"/>
  <c r="Z1478" i="7" s="1"/>
  <c r="K1478" i="7"/>
  <c r="Q1479" i="7" s="1"/>
  <c r="L1478" i="7"/>
  <c r="AI1477" i="7"/>
  <c r="AB1477" i="7"/>
  <c r="AH1477" i="7"/>
  <c r="AL1477" i="7"/>
  <c r="T1479" i="7"/>
  <c r="AA1478" i="7" s="1"/>
  <c r="AP1477" i="7"/>
  <c r="AQ1477" i="7"/>
  <c r="AE1477" i="7"/>
  <c r="P1479" i="7" l="1"/>
  <c r="AG1478" i="7" s="1"/>
  <c r="Y1478" i="7"/>
  <c r="AR1478" i="7"/>
  <c r="AH1478" i="7"/>
  <c r="T1480" i="7"/>
  <c r="AA1479" i="7" s="1"/>
  <c r="AP1478" i="7"/>
  <c r="AL1478" i="7"/>
  <c r="W1479" i="7"/>
  <c r="U1479" i="7"/>
  <c r="V1479" i="7"/>
  <c r="O1479" i="7"/>
  <c r="M1479" i="7" s="1"/>
  <c r="AK1478" i="7"/>
  <c r="AO1478" i="7"/>
  <c r="AT1479" i="7" l="1"/>
  <c r="AJ1478" i="7"/>
  <c r="N1480" i="7"/>
  <c r="AF1478" i="7"/>
  <c r="K1479" i="7"/>
  <c r="S1480" i="7"/>
  <c r="Y1479" i="7" s="1"/>
  <c r="AN1478" i="7"/>
  <c r="J1479" i="7"/>
  <c r="W1480" i="7" s="1"/>
  <c r="AQ1479" i="7" s="1"/>
  <c r="R1480" i="7"/>
  <c r="X1479" i="7"/>
  <c r="L1479" i="7"/>
  <c r="AI1478" i="7"/>
  <c r="AB1478" i="7"/>
  <c r="AS1478" i="7"/>
  <c r="AM1478" i="7"/>
  <c r="AD1478" i="7"/>
  <c r="AC1478" i="7"/>
  <c r="AE1478" i="7"/>
  <c r="AQ1478" i="7"/>
  <c r="Q1480" i="7" l="1"/>
  <c r="O1480" i="7"/>
  <c r="V1480" i="7"/>
  <c r="AC1479" i="7" s="1"/>
  <c r="AR1479" i="7"/>
  <c r="Z1479" i="7"/>
  <c r="AD1479" i="7"/>
  <c r="AN1479" i="7"/>
  <c r="AH1479" i="7"/>
  <c r="AP1479" i="7"/>
  <c r="U1480" i="7"/>
  <c r="P1480" i="7"/>
  <c r="AM1479" i="7"/>
  <c r="AL1479" i="7"/>
  <c r="T1481" i="7"/>
  <c r="AA1480" i="7" s="1"/>
  <c r="AE1479" i="7"/>
  <c r="AJ1479" i="7"/>
  <c r="AF1479" i="7"/>
  <c r="R1481" i="7" l="1"/>
  <c r="X1480" i="7" s="1"/>
  <c r="M1480" i="7"/>
  <c r="AS1479" i="7"/>
  <c r="AO1479" i="7"/>
  <c r="AK1479" i="7"/>
  <c r="AT1480" i="7"/>
  <c r="N1481" i="7"/>
  <c r="AG1479" i="7"/>
  <c r="AI1479" i="7"/>
  <c r="AB1479" i="7"/>
  <c r="L1480" i="7"/>
  <c r="S1481" i="7"/>
  <c r="J1480" i="7"/>
  <c r="K1480" i="7"/>
  <c r="Y1480" i="7" l="1"/>
  <c r="Z1480" i="7"/>
  <c r="AR1480" i="7"/>
  <c r="W1481" i="7"/>
  <c r="V1481" i="7"/>
  <c r="Q1481" i="7"/>
  <c r="U1481" i="7"/>
  <c r="P1481" i="7"/>
  <c r="O1481" i="7"/>
  <c r="M1481" i="7" l="1"/>
  <c r="L1481" i="7"/>
  <c r="AB1480" i="7"/>
  <c r="AI1480" i="7"/>
  <c r="AS1480" i="7"/>
  <c r="AD1480" i="7"/>
  <c r="AC1480" i="7"/>
  <c r="AM1480" i="7"/>
  <c r="AQ1480" i="7"/>
  <c r="AE1480" i="7"/>
  <c r="AP1480" i="7"/>
  <c r="AH1480" i="7"/>
  <c r="AL1480" i="7"/>
  <c r="T1482" i="7"/>
  <c r="AA1481" i="7" s="1"/>
  <c r="AT1481" i="7"/>
  <c r="AN1480" i="7"/>
  <c r="R1482" i="7"/>
  <c r="X1481" i="7" s="1"/>
  <c r="J1481" i="7"/>
  <c r="S1482" i="7"/>
  <c r="Z1481" i="7" s="1"/>
  <c r="K1481" i="7"/>
  <c r="Q1482" i="7" s="1"/>
  <c r="N1482" i="7"/>
  <c r="AJ1480" i="7"/>
  <c r="AF1480" i="7"/>
  <c r="AK1480" i="7"/>
  <c r="AO1480" i="7"/>
  <c r="AG1480" i="7"/>
  <c r="V1482" i="7" l="1"/>
  <c r="U1482" i="7"/>
  <c r="P1482" i="7"/>
  <c r="AG1481" i="7" s="1"/>
  <c r="W1482" i="7"/>
  <c r="AQ1481" i="7" s="1"/>
  <c r="AB1481" i="7"/>
  <c r="AI1481" i="7"/>
  <c r="AP1481" i="7"/>
  <c r="T1483" i="7"/>
  <c r="AH1481" i="7"/>
  <c r="AL1481" i="7"/>
  <c r="AS1481" i="7"/>
  <c r="AD1481" i="7"/>
  <c r="AC1481" i="7"/>
  <c r="O1482" i="7"/>
  <c r="M1482" i="7" s="1"/>
  <c r="AK1481" i="7"/>
  <c r="Y1481" i="7"/>
  <c r="AR1481" i="7"/>
  <c r="AM1481" i="7"/>
  <c r="AO1481" i="7" l="1"/>
  <c r="L1482" i="7"/>
  <c r="AE1481" i="7"/>
  <c r="AA1482" i="7"/>
  <c r="R1483" i="7"/>
  <c r="S1483" i="7"/>
  <c r="K1482" i="7"/>
  <c r="Q1483" i="7" s="1"/>
  <c r="AT1482" i="7"/>
  <c r="N1483" i="7"/>
  <c r="J1482" i="7"/>
  <c r="AF1481" i="7"/>
  <c r="AJ1481" i="7"/>
  <c r="AN1481" i="7"/>
  <c r="T1484" i="7" l="1"/>
  <c r="AP1482" i="7"/>
  <c r="AL1482" i="7"/>
  <c r="AH1482" i="7"/>
  <c r="Y1482" i="7"/>
  <c r="AR1482" i="7"/>
  <c r="Z1482" i="7"/>
  <c r="X1482" i="7"/>
  <c r="P1483" i="7"/>
  <c r="W1483" i="7"/>
  <c r="O1483" i="7"/>
  <c r="M1483" i="7" s="1"/>
  <c r="V1483" i="7"/>
  <c r="U1483" i="7"/>
  <c r="AG1482" i="7" l="1"/>
  <c r="AK1482" i="7"/>
  <c r="AO1482" i="7"/>
  <c r="L1483" i="7"/>
  <c r="AB1482" i="7"/>
  <c r="AI1482" i="7"/>
  <c r="AM1482" i="7"/>
  <c r="AS1482" i="7"/>
  <c r="AC1482" i="7"/>
  <c r="AD1482" i="7"/>
  <c r="AE1482" i="7"/>
  <c r="AQ1482" i="7"/>
  <c r="R1484" i="7"/>
  <c r="J1483" i="7"/>
  <c r="Y1483" i="7"/>
  <c r="K1483" i="7"/>
  <c r="N1484" i="7"/>
  <c r="S1484" i="7"/>
  <c r="AT1483" i="7"/>
  <c r="AF1482" i="7"/>
  <c r="AN1482" i="7"/>
  <c r="AJ1482" i="7"/>
  <c r="AA1483" i="7"/>
  <c r="V1484" i="7" l="1"/>
  <c r="AM1483" i="7" s="1"/>
  <c r="O1484" i="7"/>
  <c r="X1483" i="7"/>
  <c r="U1484" i="7"/>
  <c r="P1484" i="7"/>
  <c r="W1484" i="7"/>
  <c r="Z1483" i="7"/>
  <c r="Q1484" i="7"/>
  <c r="AR1483" i="7"/>
  <c r="AD1483" i="7" l="1"/>
  <c r="AS1483" i="7"/>
  <c r="AC1483" i="7"/>
  <c r="M1484" i="7"/>
  <c r="N1485" i="7" s="1"/>
  <c r="AG1483" i="7"/>
  <c r="AK1483" i="7"/>
  <c r="AO1483" i="7"/>
  <c r="L1484" i="7"/>
  <c r="AB1483" i="7"/>
  <c r="AI1483" i="7"/>
  <c r="T1485" i="7"/>
  <c r="AP1483" i="7"/>
  <c r="AL1483" i="7"/>
  <c r="AH1483" i="7"/>
  <c r="AE1483" i="7"/>
  <c r="AQ1483" i="7"/>
  <c r="AT1484" i="7"/>
  <c r="S1485" i="7"/>
  <c r="R1485" i="7"/>
  <c r="K1484" i="7"/>
  <c r="J1484" i="7"/>
  <c r="V1485" i="7" s="1"/>
  <c r="AF1483" i="7"/>
  <c r="AN1483" i="7"/>
  <c r="AJ1483" i="7"/>
  <c r="Q1485" i="7" l="1"/>
  <c r="T1486" i="7" s="1"/>
  <c r="AM1484" i="7"/>
  <c r="AD1484" i="7"/>
  <c r="AS1484" i="7"/>
  <c r="AC1484" i="7"/>
  <c r="AA1484" i="7"/>
  <c r="O1485" i="7"/>
  <c r="Z1484" i="7"/>
  <c r="U1485" i="7"/>
  <c r="X1484" i="7"/>
  <c r="Y1484" i="7"/>
  <c r="W1485" i="7"/>
  <c r="P1485" i="7"/>
  <c r="AR1484" i="7"/>
  <c r="M1485" i="7" l="1"/>
  <c r="AH1484" i="7"/>
  <c r="AP1484" i="7"/>
  <c r="AL1484" i="7"/>
  <c r="AB1484" i="7"/>
  <c r="AI1484" i="7"/>
  <c r="L1485" i="7"/>
  <c r="AE1484" i="7"/>
  <c r="AQ1484" i="7"/>
  <c r="S1486" i="7"/>
  <c r="J1485" i="7"/>
  <c r="N1486" i="7"/>
  <c r="AT1485" i="7"/>
  <c r="R1486" i="7"/>
  <c r="K1485" i="7"/>
  <c r="AJ1484" i="7"/>
  <c r="AN1484" i="7"/>
  <c r="AF1484" i="7"/>
  <c r="AK1484" i="7"/>
  <c r="AG1484" i="7"/>
  <c r="AO1484" i="7"/>
  <c r="AA1485" i="7"/>
  <c r="O1486" i="7" l="1"/>
  <c r="Q1486" i="7"/>
  <c r="AP1485" i="7" s="1"/>
  <c r="Z1485" i="7"/>
  <c r="Y1485" i="7"/>
  <c r="AL1485" i="7"/>
  <c r="X1485" i="7"/>
  <c r="AR1485" i="7"/>
  <c r="W1486" i="7"/>
  <c r="U1486" i="7"/>
  <c r="V1486" i="7"/>
  <c r="P1486" i="7"/>
  <c r="R1487" i="7" l="1"/>
  <c r="M1486" i="7"/>
  <c r="T1487" i="7"/>
  <c r="AA1486" i="7" s="1"/>
  <c r="AF1485" i="7"/>
  <c r="AH1485" i="7"/>
  <c r="AN1485" i="7"/>
  <c r="AJ1485" i="7"/>
  <c r="AT1486" i="7"/>
  <c r="N1487" i="7"/>
  <c r="AK1485" i="7"/>
  <c r="AG1485" i="7"/>
  <c r="AO1485" i="7"/>
  <c r="J1486" i="7"/>
  <c r="AD1485" i="7"/>
  <c r="AS1485" i="7"/>
  <c r="AM1485" i="7"/>
  <c r="AC1485" i="7"/>
  <c r="K1486" i="7"/>
  <c r="L1486" i="7"/>
  <c r="AB1485" i="7"/>
  <c r="AI1485" i="7"/>
  <c r="X1486" i="7"/>
  <c r="AE1485" i="7"/>
  <c r="AQ1485" i="7"/>
  <c r="S1487" i="7"/>
  <c r="AR1486" i="7" s="1"/>
  <c r="Q1487" i="7" l="1"/>
  <c r="AH1486" i="7" s="1"/>
  <c r="O1487" i="7"/>
  <c r="P1487" i="7"/>
  <c r="AK1486" i="7" s="1"/>
  <c r="Z1486" i="7"/>
  <c r="Y1486" i="7"/>
  <c r="K1487" i="7"/>
  <c r="J1487" i="7"/>
  <c r="S1488" i="7"/>
  <c r="AR1487" i="7" s="1"/>
  <c r="AN1486" i="7"/>
  <c r="AG1486" i="7"/>
  <c r="AF1486" i="7"/>
  <c r="AO1486" i="7"/>
  <c r="AJ1486" i="7"/>
  <c r="W1487" i="7"/>
  <c r="V1487" i="7"/>
  <c r="T1488" i="7"/>
  <c r="AP1486" i="7"/>
  <c r="AL1486" i="7"/>
  <c r="U1487" i="7"/>
  <c r="R1488" i="7" l="1"/>
  <c r="M1487" i="7"/>
  <c r="Y1487" i="7"/>
  <c r="Z1487" i="7"/>
  <c r="V1488" i="7"/>
  <c r="AM1487" i="7" s="1"/>
  <c r="AT1487" i="7"/>
  <c r="N1488" i="7"/>
  <c r="AD1486" i="7"/>
  <c r="AS1486" i="7"/>
  <c r="AC1486" i="7"/>
  <c r="AM1486" i="7"/>
  <c r="Q1488" i="7"/>
  <c r="AP1487" i="7" s="1"/>
  <c r="L1487" i="7"/>
  <c r="P1488" i="7"/>
  <c r="AG1487" i="7" s="1"/>
  <c r="O1488" i="7"/>
  <c r="AB1486" i="7"/>
  <c r="AI1486" i="7"/>
  <c r="U1488" i="7"/>
  <c r="AI1487" i="7" s="1"/>
  <c r="AQ1486" i="7"/>
  <c r="AE1486" i="7"/>
  <c r="W1488" i="7"/>
  <c r="AQ1487" i="7" s="1"/>
  <c r="X1487" i="7"/>
  <c r="AA1487" i="7"/>
  <c r="AJ1487" i="7" l="1"/>
  <c r="M1488" i="7"/>
  <c r="AS1487" i="7"/>
  <c r="AD1487" i="7"/>
  <c r="AC1487" i="7"/>
  <c r="AN1487" i="7"/>
  <c r="AK1487" i="7"/>
  <c r="AO1487" i="7"/>
  <c r="AF1487" i="7"/>
  <c r="K1488" i="7"/>
  <c r="N1489" i="7"/>
  <c r="R1489" i="7"/>
  <c r="J1488" i="7"/>
  <c r="AT1488" i="7"/>
  <c r="S1489" i="7"/>
  <c r="AR1488" i="7" s="1"/>
  <c r="L1488" i="7"/>
  <c r="AB1487" i="7"/>
  <c r="AE1487" i="7"/>
  <c r="AH1487" i="7"/>
  <c r="T1489" i="7"/>
  <c r="AL1487" i="7"/>
  <c r="Y1488" i="7" l="1"/>
  <c r="Z1488" i="7"/>
  <c r="AA1488" i="7"/>
  <c r="U1489" i="7"/>
  <c r="W1489" i="7"/>
  <c r="V1489" i="7"/>
  <c r="O1489" i="7"/>
  <c r="M1489" i="7" s="1"/>
  <c r="X1488" i="7"/>
  <c r="Q1489" i="7"/>
  <c r="P1489" i="7"/>
  <c r="J1489" i="7" l="1"/>
  <c r="R1490" i="7"/>
  <c r="S1490" i="7"/>
  <c r="Z1489" i="7" s="1"/>
  <c r="K1489" i="7"/>
  <c r="V1490" i="7" s="1"/>
  <c r="N1490" i="7"/>
  <c r="AT1489" i="7"/>
  <c r="AJ1488" i="7"/>
  <c r="AN1488" i="7"/>
  <c r="AF1488" i="7"/>
  <c r="AB1488" i="7"/>
  <c r="L1489" i="7"/>
  <c r="AI1488" i="7"/>
  <c r="AQ1488" i="7"/>
  <c r="AE1488" i="7"/>
  <c r="AR1489" i="7"/>
  <c r="AK1488" i="7"/>
  <c r="AG1488" i="7"/>
  <c r="AO1488" i="7"/>
  <c r="W1490" i="7"/>
  <c r="AC1488" i="7"/>
  <c r="AS1488" i="7"/>
  <c r="AD1488" i="7"/>
  <c r="AM1488" i="7"/>
  <c r="U1490" i="7"/>
  <c r="AI1489" i="7" s="1"/>
  <c r="T1490" i="7"/>
  <c r="AL1488" i="7"/>
  <c r="AP1488" i="7"/>
  <c r="AH1488" i="7"/>
  <c r="P1490" i="7" l="1"/>
  <c r="AK1489" i="7" s="1"/>
  <c r="AS1489" i="7"/>
  <c r="AC1489" i="7"/>
  <c r="AD1489" i="7"/>
  <c r="AM1489" i="7"/>
  <c r="AE1489" i="7"/>
  <c r="AQ1489" i="7"/>
  <c r="Q1490" i="7"/>
  <c r="Y1489" i="7"/>
  <c r="X1489" i="7"/>
  <c r="AA1489" i="7"/>
  <c r="O1490" i="7"/>
  <c r="L1490" i="7"/>
  <c r="AB1489" i="7"/>
  <c r="M1490" i="7" l="1"/>
  <c r="AO1489" i="7"/>
  <c r="AG1489" i="7"/>
  <c r="AT1490" i="7"/>
  <c r="K1490" i="7"/>
  <c r="R1491" i="7"/>
  <c r="N1491" i="7"/>
  <c r="J1490" i="7"/>
  <c r="S1491" i="7"/>
  <c r="AJ1489" i="7"/>
  <c r="AF1489" i="7"/>
  <c r="AN1489" i="7"/>
  <c r="T1491" i="7"/>
  <c r="AP1489" i="7"/>
  <c r="AL1489" i="7"/>
  <c r="AH1489" i="7"/>
  <c r="AR1490" i="7" l="1"/>
  <c r="O1491" i="7"/>
  <c r="P1491" i="7"/>
  <c r="W1491" i="7"/>
  <c r="U1491" i="7"/>
  <c r="AA1490" i="7"/>
  <c r="X1490" i="7"/>
  <c r="V1491" i="7"/>
  <c r="Q1491" i="7"/>
  <c r="Y1490" i="7"/>
  <c r="Z1490" i="7"/>
  <c r="M1491" i="7" l="1"/>
  <c r="AM1490" i="7"/>
  <c r="AS1490" i="7"/>
  <c r="AD1490" i="7"/>
  <c r="AC1490" i="7"/>
  <c r="L1491" i="7"/>
  <c r="AI1490" i="7"/>
  <c r="AB1490" i="7"/>
  <c r="AE1490" i="7"/>
  <c r="AQ1490" i="7"/>
  <c r="AO1490" i="7"/>
  <c r="AK1490" i="7"/>
  <c r="AG1490" i="7"/>
  <c r="J1491" i="7"/>
  <c r="N1492" i="7"/>
  <c r="AT1491" i="7"/>
  <c r="K1491" i="7"/>
  <c r="U1492" i="7" s="1"/>
  <c r="AI1491" i="7" s="1"/>
  <c r="S1492" i="7"/>
  <c r="AR1491" i="7" s="1"/>
  <c r="R1492" i="7"/>
  <c r="AF1490" i="7"/>
  <c r="AJ1490" i="7"/>
  <c r="AN1490" i="7"/>
  <c r="T1492" i="7"/>
  <c r="Z1491" i="7"/>
  <c r="AL1490" i="7"/>
  <c r="AP1490" i="7"/>
  <c r="AH1490" i="7"/>
  <c r="Y1491" i="7" l="1"/>
  <c r="Q1492" i="7"/>
  <c r="T1493" i="7" s="1"/>
  <c r="AA1491" i="7"/>
  <c r="W1492" i="7"/>
  <c r="V1492" i="7"/>
  <c r="O1492" i="7"/>
  <c r="P1492" i="7"/>
  <c r="AB1491" i="7"/>
  <c r="X1491" i="7"/>
  <c r="M1492" i="7" l="1"/>
  <c r="AL1491" i="7"/>
  <c r="AH1491" i="7"/>
  <c r="AP1491" i="7"/>
  <c r="AS1491" i="7"/>
  <c r="AC1491" i="7"/>
  <c r="AD1491" i="7"/>
  <c r="AM1491" i="7"/>
  <c r="AE1491" i="7"/>
  <c r="AQ1491" i="7"/>
  <c r="L1492" i="7"/>
  <c r="AO1491" i="7"/>
  <c r="AK1491" i="7"/>
  <c r="AG1491" i="7"/>
  <c r="N1493" i="7"/>
  <c r="S1493" i="7"/>
  <c r="AR1492" i="7" s="1"/>
  <c r="R1493" i="7"/>
  <c r="K1492" i="7"/>
  <c r="AT1492" i="7"/>
  <c r="J1492" i="7"/>
  <c r="AN1491" i="7"/>
  <c r="AJ1491" i="7"/>
  <c r="AF1491" i="7"/>
  <c r="AA1492" i="7"/>
  <c r="P1493" i="7" l="1"/>
  <c r="AK1492" i="7" s="1"/>
  <c r="Y1492" i="7"/>
  <c r="V1493" i="7"/>
  <c r="AM1492" i="7" s="1"/>
  <c r="Q1493" i="7"/>
  <c r="AP1492" i="7" s="1"/>
  <c r="O1493" i="7"/>
  <c r="M1493" i="7" s="1"/>
  <c r="U1493" i="7"/>
  <c r="X1492" i="7"/>
  <c r="Z1492" i="7"/>
  <c r="W1493" i="7"/>
  <c r="AD1492" i="7" l="1"/>
  <c r="AS1492" i="7"/>
  <c r="AC1492" i="7"/>
  <c r="AL1492" i="7"/>
  <c r="AO1492" i="7"/>
  <c r="AH1492" i="7"/>
  <c r="T1494" i="7"/>
  <c r="AA1493" i="7" s="1"/>
  <c r="AG1492" i="7"/>
  <c r="N1494" i="7"/>
  <c r="R1494" i="7"/>
  <c r="S1494" i="7"/>
  <c r="Y1493" i="7" s="1"/>
  <c r="J1493" i="7"/>
  <c r="K1493" i="7"/>
  <c r="AT1493" i="7"/>
  <c r="AF1492" i="7"/>
  <c r="AN1492" i="7"/>
  <c r="AJ1492" i="7"/>
  <c r="AE1492" i="7"/>
  <c r="AQ1492" i="7"/>
  <c r="L1493" i="7"/>
  <c r="AI1492" i="7"/>
  <c r="AB1492" i="7"/>
  <c r="W1494" i="7" l="1"/>
  <c r="AQ1493" i="7" s="1"/>
  <c r="O1494" i="7"/>
  <c r="P1494" i="7"/>
  <c r="AO1493" i="7" s="1"/>
  <c r="Q1494" i="7"/>
  <c r="AP1493" i="7" s="1"/>
  <c r="V1494" i="7"/>
  <c r="U1494" i="7"/>
  <c r="R1495" i="7"/>
  <c r="AJ1493" i="7"/>
  <c r="AF1493" i="7"/>
  <c r="AR1493" i="7"/>
  <c r="Z1493" i="7"/>
  <c r="AE1493" i="7"/>
  <c r="X1493" i="7"/>
  <c r="AN1493" i="7" l="1"/>
  <c r="M1494" i="7"/>
  <c r="AK1493" i="7"/>
  <c r="AH1493" i="7"/>
  <c r="AL1493" i="7"/>
  <c r="S1495" i="7"/>
  <c r="Y1494" i="7" s="1"/>
  <c r="T1495" i="7"/>
  <c r="AA1494" i="7" s="1"/>
  <c r="J1494" i="7"/>
  <c r="W1495" i="7" s="1"/>
  <c r="AQ1494" i="7" s="1"/>
  <c r="K1494" i="7"/>
  <c r="AG1493" i="7"/>
  <c r="AT1494" i="7"/>
  <c r="X1494" i="7"/>
  <c r="AD1493" i="7"/>
  <c r="AS1493" i="7"/>
  <c r="AM1493" i="7"/>
  <c r="AC1493" i="7"/>
  <c r="L1494" i="7"/>
  <c r="AB1493" i="7"/>
  <c r="AI1493" i="7"/>
  <c r="N1495" i="7"/>
  <c r="V1495" i="7" l="1"/>
  <c r="AC1494" i="7" s="1"/>
  <c r="AR1494" i="7"/>
  <c r="Z1494" i="7"/>
  <c r="P1495" i="7"/>
  <c r="AK1494" i="7" s="1"/>
  <c r="O1495" i="7"/>
  <c r="U1495" i="7"/>
  <c r="L1495" i="7" s="1"/>
  <c r="Q1495" i="7"/>
  <c r="AH1494" i="7" s="1"/>
  <c r="AE1494" i="7"/>
  <c r="AD1494" i="7"/>
  <c r="AM1494" i="7"/>
  <c r="AS1494" i="7"/>
  <c r="AF1494" i="7" l="1"/>
  <c r="M1495" i="7"/>
  <c r="AN1494" i="7"/>
  <c r="AO1494" i="7"/>
  <c r="AG1494" i="7"/>
  <c r="AI1494" i="7"/>
  <c r="R1496" i="7"/>
  <c r="X1495" i="7" s="1"/>
  <c r="AJ1494" i="7"/>
  <c r="N1496" i="7"/>
  <c r="AB1494" i="7"/>
  <c r="AT1495" i="7"/>
  <c r="J1495" i="7"/>
  <c r="S1496" i="7"/>
  <c r="AL1494" i="7"/>
  <c r="AP1494" i="7"/>
  <c r="T1496" i="7"/>
  <c r="AA1495" i="7" s="1"/>
  <c r="K1495" i="7"/>
  <c r="V1496" i="7" s="1"/>
  <c r="V1497" i="7" l="1"/>
  <c r="AD1496" i="7" s="1"/>
  <c r="P1496" i="7"/>
  <c r="AK1495" i="7" s="1"/>
  <c r="Y1495" i="7"/>
  <c r="Q1496" i="7"/>
  <c r="AH1495" i="7" s="1"/>
  <c r="O1496" i="7"/>
  <c r="W1496" i="7"/>
  <c r="AQ1495" i="7" s="1"/>
  <c r="AR1495" i="7"/>
  <c r="Z1495" i="7"/>
  <c r="U1496" i="7"/>
  <c r="AG1495" i="7"/>
  <c r="AS1496" i="7"/>
  <c r="AC1496" i="7"/>
  <c r="AC1495" i="7"/>
  <c r="AM1496" i="7"/>
  <c r="AS1495" i="7"/>
  <c r="AD1495" i="7"/>
  <c r="AM1495" i="7"/>
  <c r="AN1495" i="7"/>
  <c r="M1496" i="7" l="1"/>
  <c r="AF1495" i="7"/>
  <c r="K1496" i="7"/>
  <c r="N1497" i="7"/>
  <c r="S1497" i="7"/>
  <c r="Z1496" i="7" s="1"/>
  <c r="R1497" i="7"/>
  <c r="AO1495" i="7"/>
  <c r="AE1495" i="7"/>
  <c r="AJ1495" i="7"/>
  <c r="AL1495" i="7"/>
  <c r="AP1495" i="7"/>
  <c r="J1496" i="7"/>
  <c r="O1497" i="7" s="1"/>
  <c r="L1496" i="7"/>
  <c r="T1497" i="7"/>
  <c r="AA1496" i="7" s="1"/>
  <c r="AB1495" i="7"/>
  <c r="AI1495" i="7"/>
  <c r="AT1496" i="7"/>
  <c r="P1497" i="7"/>
  <c r="W1497" i="7"/>
  <c r="X1496" i="7"/>
  <c r="Q1497" i="7"/>
  <c r="AR1496" i="7" l="1"/>
  <c r="Y1496" i="7"/>
  <c r="U1497" i="7"/>
  <c r="AI1496" i="7" s="1"/>
  <c r="S1498" i="7"/>
  <c r="Z1497" i="7" s="1"/>
  <c r="R1498" i="7"/>
  <c r="J1497" i="7"/>
  <c r="K1497" i="7"/>
  <c r="Q1498" i="7" s="1"/>
  <c r="AN1496" i="7"/>
  <c r="AF1496" i="7"/>
  <c r="AJ1496" i="7"/>
  <c r="AE1496" i="7"/>
  <c r="AQ1496" i="7"/>
  <c r="AG1496" i="7"/>
  <c r="AO1496" i="7"/>
  <c r="AK1496" i="7"/>
  <c r="T1498" i="7"/>
  <c r="AP1496" i="7"/>
  <c r="AH1496" i="7"/>
  <c r="AL1496" i="7"/>
  <c r="M1497" i="7" l="1"/>
  <c r="N1498" i="7" s="1"/>
  <c r="AT1497" i="7"/>
  <c r="AB1496" i="7"/>
  <c r="W1498" i="7"/>
  <c r="T1499" i="7"/>
  <c r="AL1497" i="7"/>
  <c r="AH1497" i="7"/>
  <c r="O1498" i="7"/>
  <c r="M1498" i="7" s="1"/>
  <c r="U1498" i="7"/>
  <c r="P1498" i="7"/>
  <c r="V1498" i="7"/>
  <c r="AP1497" i="7"/>
  <c r="X1497" i="7"/>
  <c r="AA1497" i="7"/>
  <c r="AQ1497" i="7"/>
  <c r="AE1497" i="7"/>
  <c r="AR1497" i="7"/>
  <c r="L1497" i="7"/>
  <c r="Y1497" i="7"/>
  <c r="AB1497" i="7" l="1"/>
  <c r="L1498" i="7"/>
  <c r="AI1497" i="7"/>
  <c r="AE1499" i="7"/>
  <c r="AD1499" i="7"/>
  <c r="AC1497" i="7"/>
  <c r="AS1497" i="7"/>
  <c r="AM1497" i="7"/>
  <c r="AD1497" i="7"/>
  <c r="AA1498" i="7"/>
  <c r="AJ1497" i="7"/>
  <c r="R1499" i="7"/>
  <c r="J1498" i="7"/>
  <c r="S1499" i="7"/>
  <c r="Y1498" i="7" s="1"/>
  <c r="K1498" i="7"/>
  <c r="AT1498" i="7"/>
  <c r="AF1497" i="7"/>
  <c r="AN1497" i="7"/>
  <c r="N1499" i="7"/>
  <c r="AK1497" i="7"/>
  <c r="AG1497" i="7"/>
  <c r="AO1497" i="7"/>
  <c r="AR1498" i="7" l="1"/>
  <c r="W1499" i="7"/>
  <c r="V1499" i="7"/>
  <c r="X1498" i="7"/>
  <c r="AC1499" i="7"/>
  <c r="AB1499" i="7"/>
  <c r="O1499" i="7"/>
  <c r="M1499" i="7" s="1"/>
  <c r="Q1499" i="7"/>
  <c r="U1499" i="7"/>
  <c r="AS1499" i="7"/>
  <c r="Z1498" i="7"/>
  <c r="P1499" i="7"/>
  <c r="AI1499" i="7" l="1"/>
  <c r="L1500" i="7"/>
  <c r="L1499" i="7"/>
  <c r="AB1498" i="7"/>
  <c r="AI1498" i="7"/>
  <c r="AA1499" i="7"/>
  <c r="Z1499" i="7"/>
  <c r="AP1498" i="7"/>
  <c r="AL1498" i="7"/>
  <c r="AH1498" i="7"/>
  <c r="K1499" i="7"/>
  <c r="X1499" i="7"/>
  <c r="J1499" i="7"/>
  <c r="O1500" i="7" s="1"/>
  <c r="N1500" i="7"/>
  <c r="Y1499" i="7"/>
  <c r="AT1499" i="7"/>
  <c r="AN1498" i="7"/>
  <c r="AF1498" i="7"/>
  <c r="AJ1498" i="7"/>
  <c r="AM1499" i="7"/>
  <c r="AC1498" i="7"/>
  <c r="AD1498" i="7"/>
  <c r="AS1498" i="7"/>
  <c r="AM1498" i="7"/>
  <c r="AR1499" i="7"/>
  <c r="AO1498" i="7"/>
  <c r="AK1498" i="7"/>
  <c r="AG1498" i="7"/>
  <c r="AQ1499" i="7"/>
  <c r="AE1498" i="7"/>
  <c r="AQ1498" i="7"/>
  <c r="Q1500" i="7" l="1"/>
  <c r="AP1499" i="7" s="1"/>
  <c r="P1500" i="7"/>
  <c r="AO1499" i="7" s="1"/>
  <c r="R1501" i="7"/>
  <c r="X1500" i="7" s="1"/>
  <c r="S1501" i="7"/>
  <c r="Y1500" i="7" s="1"/>
  <c r="J1500" i="7"/>
  <c r="AF1499" i="7"/>
  <c r="AN1499" i="7"/>
  <c r="AJ1499" i="7"/>
  <c r="AG1499" i="7"/>
  <c r="AL1499" i="7"/>
  <c r="AH1499" i="7"/>
  <c r="AK1499" i="7" l="1"/>
  <c r="M1500" i="7"/>
  <c r="T1501" i="7"/>
  <c r="AA1500" i="7" s="1"/>
  <c r="AT1500" i="7"/>
  <c r="K1500" i="7"/>
  <c r="O1501" i="7" s="1"/>
  <c r="N1501" i="7"/>
  <c r="AR1500" i="7"/>
  <c r="V1502" i="7"/>
  <c r="AD1501" i="7" s="1"/>
  <c r="Z1500" i="7"/>
  <c r="Q1501" i="7" l="1"/>
  <c r="AL1500" i="7" s="1"/>
  <c r="W1501" i="7"/>
  <c r="U1501" i="7"/>
  <c r="AI1500" i="7" s="1"/>
  <c r="P1501" i="7"/>
  <c r="M1501" i="7" s="1"/>
  <c r="N1502" i="7" s="1"/>
  <c r="V1501" i="7"/>
  <c r="L1501" i="7" s="1"/>
  <c r="AP1500" i="7"/>
  <c r="T1502" i="7"/>
  <c r="AA1501" i="7" s="1"/>
  <c r="AH1500" i="7"/>
  <c r="AC1501" i="7"/>
  <c r="R1502" i="7"/>
  <c r="X1501" i="7" s="1"/>
  <c r="S1502" i="7"/>
  <c r="Y1501" i="7" s="1"/>
  <c r="AJ1500" i="7"/>
  <c r="AN1500" i="7"/>
  <c r="AF1500" i="7"/>
  <c r="AQ1500" i="7"/>
  <c r="AE1500" i="7"/>
  <c r="AB1500" i="7"/>
  <c r="AS1501" i="7"/>
  <c r="AM1501" i="7"/>
  <c r="AK1500" i="7" l="1"/>
  <c r="K1501" i="7"/>
  <c r="AS1500" i="7"/>
  <c r="AT1501" i="7"/>
  <c r="AC1500" i="7"/>
  <c r="J1501" i="7"/>
  <c r="O1502" i="7" s="1"/>
  <c r="AD1500" i="7"/>
  <c r="Q1502" i="7"/>
  <c r="T1503" i="7" s="1"/>
  <c r="AA1502" i="7" s="1"/>
  <c r="AM1500" i="7"/>
  <c r="Z1501" i="7"/>
  <c r="AR1501" i="7"/>
  <c r="AG1500" i="7"/>
  <c r="AO1500" i="7"/>
  <c r="W1502" i="7"/>
  <c r="AE1501" i="7" s="1"/>
  <c r="U1502" i="7"/>
  <c r="AN1501" i="7" l="1"/>
  <c r="P1502" i="7"/>
  <c r="AK1501" i="7" s="1"/>
  <c r="AH1501" i="7"/>
  <c r="AL1501" i="7"/>
  <c r="AP1501" i="7"/>
  <c r="AJ1501" i="7"/>
  <c r="R1503" i="7"/>
  <c r="X1502" i="7" s="1"/>
  <c r="AF1501" i="7"/>
  <c r="AG1501" i="7"/>
  <c r="AO1501" i="7"/>
  <c r="AQ1501" i="7"/>
  <c r="K1502" i="7"/>
  <c r="J1502" i="7"/>
  <c r="U1503" i="7" s="1"/>
  <c r="AB1501" i="7"/>
  <c r="AI1501" i="7"/>
  <c r="S1503" i="7" l="1"/>
  <c r="Y1502" i="7" s="1"/>
  <c r="M1502" i="7"/>
  <c r="N1503" i="7" s="1"/>
  <c r="AT1502" i="7"/>
  <c r="W1503" i="7"/>
  <c r="L1503" i="7" s="1"/>
  <c r="V1503" i="7"/>
  <c r="AM1502" i="7" s="1"/>
  <c r="Q1503" i="7"/>
  <c r="AH1502" i="7" s="1"/>
  <c r="Z1502" i="7"/>
  <c r="AR1502" i="7"/>
  <c r="L1502" i="7"/>
  <c r="P1503" i="7"/>
  <c r="AG1502" i="7" s="1"/>
  <c r="O1503" i="7"/>
  <c r="AB1502" i="7"/>
  <c r="AP1502" i="7"/>
  <c r="AL1502" i="7"/>
  <c r="AS1502" i="7"/>
  <c r="AI1502" i="7"/>
  <c r="AD1502" i="7" l="1"/>
  <c r="AF1502" i="7"/>
  <c r="M1503" i="7"/>
  <c r="T1504" i="7"/>
  <c r="AA1503" i="7" s="1"/>
  <c r="AC1502" i="7"/>
  <c r="AE1502" i="7"/>
  <c r="AQ1502" i="7"/>
  <c r="N1504" i="7"/>
  <c r="K1503" i="7"/>
  <c r="S1504" i="7"/>
  <c r="Y1503" i="7" s="1"/>
  <c r="AK1502" i="7"/>
  <c r="R1504" i="7"/>
  <c r="X1503" i="7" s="1"/>
  <c r="AO1502" i="7"/>
  <c r="AN1502" i="7"/>
  <c r="AJ1502" i="7"/>
  <c r="J1503" i="7"/>
  <c r="W1504" i="7" s="1"/>
  <c r="AT1503" i="7"/>
  <c r="W1505" i="7" l="1"/>
  <c r="AE1504" i="7" s="1"/>
  <c r="AR1503" i="7"/>
  <c r="Z1503" i="7"/>
  <c r="P1504" i="7"/>
  <c r="U1504" i="7"/>
  <c r="O1504" i="7"/>
  <c r="V1504" i="7"/>
  <c r="AC1503" i="7" s="1"/>
  <c r="Q1504" i="7"/>
  <c r="AQ1504" i="7"/>
  <c r="AE1503" i="7"/>
  <c r="AQ1503" i="7"/>
  <c r="R1505" i="7" l="1"/>
  <c r="X1504" i="7" s="1"/>
  <c r="M1504" i="7"/>
  <c r="AM1503" i="7"/>
  <c r="AF1503" i="7"/>
  <c r="J1504" i="7"/>
  <c r="AL1503" i="7"/>
  <c r="T1505" i="7"/>
  <c r="AA1504" i="7" s="1"/>
  <c r="AP1503" i="7"/>
  <c r="AH1503" i="7"/>
  <c r="N1505" i="7"/>
  <c r="K1504" i="7"/>
  <c r="Q1505" i="7" s="1"/>
  <c r="T1506" i="7" s="1"/>
  <c r="AA1505" i="7" s="1"/>
  <c r="AD1503" i="7"/>
  <c r="AS1503" i="7"/>
  <c r="AT1504" i="7"/>
  <c r="AN1503" i="7"/>
  <c r="L1504" i="7"/>
  <c r="AJ1503" i="7"/>
  <c r="AB1503" i="7"/>
  <c r="AI1503" i="7"/>
  <c r="S1505" i="7"/>
  <c r="Y1504" i="7" s="1"/>
  <c r="AG1503" i="7"/>
  <c r="AK1503" i="7"/>
  <c r="AO1503" i="7"/>
  <c r="V1505" i="7"/>
  <c r="P1505" i="7"/>
  <c r="AL1504" i="7" l="1"/>
  <c r="AR1504" i="7"/>
  <c r="AH1504" i="7"/>
  <c r="O1505" i="7"/>
  <c r="AP1504" i="7"/>
  <c r="Z1504" i="7"/>
  <c r="U1505" i="7"/>
  <c r="AS1504" i="7"/>
  <c r="AD1504" i="7"/>
  <c r="AM1504" i="7"/>
  <c r="AC1504" i="7"/>
  <c r="AO1504" i="7"/>
  <c r="AG1504" i="7"/>
  <c r="AK1504" i="7"/>
  <c r="AJ1504" i="7" l="1"/>
  <c r="M1505" i="7"/>
  <c r="AF1504" i="7"/>
  <c r="AN1504" i="7"/>
  <c r="N1506" i="7"/>
  <c r="J1505" i="7"/>
  <c r="AT1505" i="7"/>
  <c r="S1506" i="7"/>
  <c r="Y1505" i="7" s="1"/>
  <c r="K1505" i="7"/>
  <c r="R1506" i="7"/>
  <c r="X1505" i="7" s="1"/>
  <c r="AB1504" i="7"/>
  <c r="AI1504" i="7"/>
  <c r="P1506" i="7" l="1"/>
  <c r="AO1505" i="7" s="1"/>
  <c r="U1506" i="7"/>
  <c r="AB1505" i="7" s="1"/>
  <c r="V1506" i="7"/>
  <c r="O1506" i="7"/>
  <c r="Q1506" i="7"/>
  <c r="AP1505" i="7" s="1"/>
  <c r="W1506" i="7"/>
  <c r="AQ1505" i="7" s="1"/>
  <c r="L1505" i="7"/>
  <c r="Z1505" i="7"/>
  <c r="AR1505" i="7"/>
  <c r="AK1505" i="7"/>
  <c r="AG1505" i="7"/>
  <c r="AE1505" i="7"/>
  <c r="AJ1505" i="7"/>
  <c r="AN1505" i="7"/>
  <c r="AS1505" i="7"/>
  <c r="AM1505" i="7"/>
  <c r="AD1505" i="7"/>
  <c r="AC1505" i="7"/>
  <c r="L1506" i="7" l="1"/>
  <c r="AF1505" i="7"/>
  <c r="M1506" i="7"/>
  <c r="R1507" i="7"/>
  <c r="X1506" i="7" s="1"/>
  <c r="AH1505" i="7"/>
  <c r="K1506" i="7"/>
  <c r="AI1505" i="7"/>
  <c r="AL1505" i="7"/>
  <c r="AT1506" i="7"/>
  <c r="S1507" i="7"/>
  <c r="AR1506" i="7" s="1"/>
  <c r="N1507" i="7"/>
  <c r="J1506" i="7"/>
  <c r="T1507" i="7"/>
  <c r="AA1506" i="7" s="1"/>
  <c r="V1507" i="7" l="1"/>
  <c r="Q1507" i="7"/>
  <c r="T1508" i="7" s="1"/>
  <c r="AA1507" i="7" s="1"/>
  <c r="Z1506" i="7"/>
  <c r="Y1506" i="7"/>
  <c r="W1507" i="7"/>
  <c r="AE1506" i="7" s="1"/>
  <c r="U1507" i="7"/>
  <c r="AB1506" i="7" s="1"/>
  <c r="P1507" i="7"/>
  <c r="AK1506" i="7" s="1"/>
  <c r="O1507" i="7"/>
  <c r="M1507" i="7" s="1"/>
  <c r="V1508" i="7"/>
  <c r="AD1507" i="7" s="1"/>
  <c r="AH1506" i="7"/>
  <c r="AP1506" i="7"/>
  <c r="AI1506" i="7"/>
  <c r="AS1506" i="7"/>
  <c r="AM1506" i="7"/>
  <c r="AD1506" i="7"/>
  <c r="AC1506" i="7"/>
  <c r="L1507" i="7" l="1"/>
  <c r="AQ1506" i="7"/>
  <c r="AL1506" i="7"/>
  <c r="K1507" i="7"/>
  <c r="Q1508" i="7" s="1"/>
  <c r="T1509" i="7" s="1"/>
  <c r="AA1508" i="7" s="1"/>
  <c r="AN1506" i="7"/>
  <c r="J1507" i="7"/>
  <c r="P1508" i="7" s="1"/>
  <c r="R1508" i="7"/>
  <c r="X1507" i="7" s="1"/>
  <c r="AT1507" i="7"/>
  <c r="AJ1506" i="7"/>
  <c r="AO1506" i="7"/>
  <c r="AC1507" i="7"/>
  <c r="N1508" i="7"/>
  <c r="AF1506" i="7"/>
  <c r="AG1506" i="7"/>
  <c r="S1508" i="7"/>
  <c r="AR1507" i="7" s="1"/>
  <c r="AS1507" i="7"/>
  <c r="AM1507" i="7"/>
  <c r="W1508" i="7"/>
  <c r="U1508" i="7" l="1"/>
  <c r="O1508" i="7"/>
  <c r="Z1507" i="7"/>
  <c r="Y1507" i="7"/>
  <c r="R1509" i="7"/>
  <c r="X1508" i="7" s="1"/>
  <c r="AL1507" i="7"/>
  <c r="S1509" i="7"/>
  <c r="Z1508" i="7" s="1"/>
  <c r="AN1507" i="7"/>
  <c r="AP1507" i="7"/>
  <c r="AJ1507" i="7"/>
  <c r="AH1507" i="7"/>
  <c r="AK1507" i="7"/>
  <c r="AG1507" i="7"/>
  <c r="AO1507" i="7"/>
  <c r="K1508" i="7"/>
  <c r="AT1508" i="7"/>
  <c r="AB1507" i="7"/>
  <c r="AI1507" i="7"/>
  <c r="J1508" i="7"/>
  <c r="AE1507" i="7"/>
  <c r="AQ1507" i="7"/>
  <c r="AR1508" i="7" l="1"/>
  <c r="AF1507" i="7"/>
  <c r="M1508" i="7"/>
  <c r="N1509" i="7" s="1"/>
  <c r="Y1508" i="7"/>
  <c r="O1509" i="7"/>
  <c r="L1508" i="7"/>
  <c r="Q1509" i="7"/>
  <c r="W1509" i="7"/>
  <c r="P1509" i="7"/>
  <c r="V1509" i="7"/>
  <c r="U1509" i="7"/>
  <c r="M1509" i="7" l="1"/>
  <c r="R1510" i="7"/>
  <c r="X1509" i="7" s="1"/>
  <c r="AF1508" i="7"/>
  <c r="AN1508" i="7"/>
  <c r="AJ1508" i="7"/>
  <c r="K1509" i="7"/>
  <c r="AT1509" i="7"/>
  <c r="AC1508" i="7"/>
  <c r="AD1508" i="7"/>
  <c r="AS1508" i="7"/>
  <c r="AM1508" i="7"/>
  <c r="AK1508" i="7"/>
  <c r="AO1508" i="7"/>
  <c r="AG1508" i="7"/>
  <c r="S1510" i="7"/>
  <c r="Y1509" i="7" s="1"/>
  <c r="AB1508" i="7"/>
  <c r="L1509" i="7"/>
  <c r="AI1508" i="7"/>
  <c r="AE1508" i="7"/>
  <c r="AQ1508" i="7"/>
  <c r="J1509" i="7"/>
  <c r="Q1510" i="7" s="1"/>
  <c r="N1510" i="7"/>
  <c r="T1510" i="7"/>
  <c r="AL1508" i="7"/>
  <c r="AP1508" i="7"/>
  <c r="AH1508" i="7"/>
  <c r="O1510" i="7" l="1"/>
  <c r="U1510" i="7"/>
  <c r="T1511" i="7"/>
  <c r="AP1509" i="7"/>
  <c r="AH1509" i="7"/>
  <c r="AL1509" i="7"/>
  <c r="AB1509" i="7"/>
  <c r="AN1509" i="7"/>
  <c r="R1511" i="7"/>
  <c r="X1510" i="7" s="1"/>
  <c r="AR1509" i="7"/>
  <c r="AI1509" i="7"/>
  <c r="W1510" i="7"/>
  <c r="Z1509" i="7"/>
  <c r="P1510" i="7"/>
  <c r="S1511" i="7" s="1"/>
  <c r="AF1509" i="7"/>
  <c r="AA1509" i="7"/>
  <c r="V1510" i="7"/>
  <c r="L1510" i="7" s="1"/>
  <c r="AJ1509" i="7" l="1"/>
  <c r="M1510" i="7"/>
  <c r="N1511" i="7" s="1"/>
  <c r="J1510" i="7"/>
  <c r="AS1511" i="7"/>
  <c r="Z1510" i="7"/>
  <c r="Y1510" i="7"/>
  <c r="AQ1509" i="7"/>
  <c r="AE1509" i="7"/>
  <c r="AT1510" i="7"/>
  <c r="K1510" i="7"/>
  <c r="AD1509" i="7"/>
  <c r="AC1509" i="7"/>
  <c r="AS1509" i="7"/>
  <c r="AM1509" i="7"/>
  <c r="AK1509" i="7"/>
  <c r="AR1510" i="7"/>
  <c r="AG1509" i="7"/>
  <c r="AO1509" i="7"/>
  <c r="AB1511" i="7"/>
  <c r="AC1511" i="7"/>
  <c r="AA1510" i="7"/>
  <c r="AD1511" i="7"/>
  <c r="AE1511" i="7"/>
  <c r="Q1511" i="7" l="1"/>
  <c r="U1511" i="7"/>
  <c r="AB1510" i="7" s="1"/>
  <c r="AA1511" i="7"/>
  <c r="Z1511" i="7"/>
  <c r="AH1510" i="7"/>
  <c r="AL1510" i="7"/>
  <c r="O1511" i="7"/>
  <c r="M1511" i="7" s="1"/>
  <c r="P1511" i="7"/>
  <c r="V1511" i="7"/>
  <c r="W1511" i="7"/>
  <c r="AP1510" i="7"/>
  <c r="AI1510" i="7" l="1"/>
  <c r="AI1511" i="7"/>
  <c r="AF1511" i="7"/>
  <c r="AG1511" i="7"/>
  <c r="AH1511" i="7"/>
  <c r="AK1511" i="7"/>
  <c r="AJ1511" i="7"/>
  <c r="AM1511" i="7"/>
  <c r="AL1511" i="7"/>
  <c r="AD1510" i="7"/>
  <c r="AC1510" i="7"/>
  <c r="AS1510" i="7"/>
  <c r="AM1510" i="7"/>
  <c r="AN1510" i="7"/>
  <c r="X1511" i="7"/>
  <c r="Y1511" i="7"/>
  <c r="AT1511" i="7"/>
  <c r="K1511" i="7"/>
  <c r="K1512" i="7" s="1"/>
  <c r="K1513" i="7" s="1"/>
  <c r="K1514" i="7" s="1"/>
  <c r="K1515" i="7" s="1"/>
  <c r="K1516" i="7" s="1"/>
  <c r="K1517" i="7" s="1"/>
  <c r="K1518" i="7" s="1"/>
  <c r="K1519" i="7" s="1"/>
  <c r="K1520" i="7" s="1"/>
  <c r="K1521" i="7" s="1"/>
  <c r="K1522" i="7" s="1"/>
  <c r="K1523" i="7" s="1"/>
  <c r="K1524" i="7" s="1"/>
  <c r="K1525" i="7" s="1"/>
  <c r="K1526" i="7" s="1"/>
  <c r="K1527" i="7" s="1"/>
  <c r="K1528" i="7" s="1"/>
  <c r="K1529" i="7" s="1"/>
  <c r="K1530" i="7" s="1"/>
  <c r="K1531" i="7" s="1"/>
  <c r="K1532" i="7" s="1"/>
  <c r="K1533" i="7" s="1"/>
  <c r="K1534" i="7" s="1"/>
  <c r="K1535" i="7" s="1"/>
  <c r="K1536" i="7" s="1"/>
  <c r="K1537" i="7" s="1"/>
  <c r="K1538" i="7" s="1"/>
  <c r="K1539" i="7" s="1"/>
  <c r="K1540" i="7" s="1"/>
  <c r="K1541" i="7" s="1"/>
  <c r="K1542" i="7" s="1"/>
  <c r="K1543" i="7" s="1"/>
  <c r="K1544" i="7" s="1"/>
  <c r="J1511" i="7"/>
  <c r="J1512" i="7" s="1"/>
  <c r="AF1510" i="7"/>
  <c r="AJ1510" i="7"/>
  <c r="L1511" i="7"/>
  <c r="AR1511" i="7"/>
  <c r="AG1510" i="7"/>
  <c r="AO1510" i="7"/>
  <c r="AK1510" i="7"/>
  <c r="L1512" i="7"/>
  <c r="AE1510" i="7"/>
  <c r="AO1511" i="7"/>
  <c r="AP1511" i="7"/>
  <c r="AQ1511" i="7"/>
  <c r="AN1511" i="7"/>
  <c r="AQ1510" i="7"/>
  <c r="N1512" i="7"/>
  <c r="U1513" i="7" l="1"/>
  <c r="V1513" i="7"/>
  <c r="J1513" i="7"/>
  <c r="J1514" i="7" s="1"/>
  <c r="J1515" i="7" s="1"/>
  <c r="J1516" i="7" s="1"/>
  <c r="J1517" i="7" s="1"/>
  <c r="J1518" i="7" s="1"/>
  <c r="J1519" i="7" s="1"/>
  <c r="J1520" i="7" s="1"/>
  <c r="J1521" i="7" s="1"/>
  <c r="J1522" i="7" s="1"/>
  <c r="J1523" i="7" s="1"/>
  <c r="J1524" i="7" s="1"/>
  <c r="J1525" i="7" s="1"/>
  <c r="J1526" i="7" s="1"/>
  <c r="J1527" i="7" s="1"/>
  <c r="J1528" i="7" s="1"/>
  <c r="J1529" i="7" s="1"/>
  <c r="J1530" i="7" s="1"/>
  <c r="J1531" i="7" s="1"/>
  <c r="J1532" i="7" s="1"/>
  <c r="J1533" i="7" s="1"/>
  <c r="J1534" i="7" s="1"/>
  <c r="J1535" i="7" s="1"/>
  <c r="J1536" i="7" s="1"/>
  <c r="J1537" i="7" s="1"/>
  <c r="J1538" i="7" s="1"/>
  <c r="J1539" i="7" s="1"/>
  <c r="J1540" i="7" s="1"/>
  <c r="J1541" i="7" s="1"/>
  <c r="J1542" i="7" s="1"/>
  <c r="J1543" i="7" s="1"/>
  <c r="J1544" i="7" s="1"/>
  <c r="W1513" i="7"/>
  <c r="M1513" i="7" l="1"/>
  <c r="W1514" i="7"/>
  <c r="AP1513" i="7"/>
  <c r="AO1513" i="7"/>
  <c r="AE1512" i="7"/>
  <c r="AN1513" i="7"/>
  <c r="AQ1512" i="7"/>
  <c r="AQ1513" i="7"/>
  <c r="AC1512" i="7"/>
  <c r="AM1512" i="7"/>
  <c r="V1514" i="7"/>
  <c r="AL1513" i="7"/>
  <c r="AJ1513" i="7"/>
  <c r="AS1512" i="7"/>
  <c r="AD1512" i="7"/>
  <c r="AK1513" i="7"/>
  <c r="L1513" i="7"/>
  <c r="AT1513" i="7"/>
  <c r="AB1512" i="7"/>
  <c r="AF1513" i="7"/>
  <c r="N1514" i="7"/>
  <c r="AI1512" i="7"/>
  <c r="AH1513" i="7"/>
  <c r="AG1513" i="7"/>
  <c r="U1514" i="7"/>
  <c r="M1514" i="7" s="1"/>
  <c r="U1515" i="7" l="1"/>
  <c r="AF1514" i="7"/>
  <c r="AT1514" i="7"/>
  <c r="AH1514" i="7"/>
  <c r="AG1514" i="7"/>
  <c r="L1514" i="7"/>
  <c r="AB1513" i="7"/>
  <c r="N1515" i="7"/>
  <c r="AM1513" i="7"/>
  <c r="AS1513" i="7"/>
  <c r="AJ1514" i="7"/>
  <c r="V1515" i="7"/>
  <c r="AL1514" i="7"/>
  <c r="AK1514" i="7"/>
  <c r="AD1513" i="7"/>
  <c r="AC1513" i="7"/>
  <c r="AI1513" i="7"/>
  <c r="AO1514" i="7"/>
  <c r="AE1513" i="7"/>
  <c r="W1515" i="7"/>
  <c r="AN1514" i="7"/>
  <c r="AP1514" i="7"/>
  <c r="AI1514" i="7" l="1"/>
  <c r="M1515" i="7"/>
  <c r="N1516" i="7" s="1"/>
  <c r="AM1514" i="7"/>
  <c r="AK1515" i="7"/>
  <c r="AS1514" i="7"/>
  <c r="V1516" i="7"/>
  <c r="AD1514" i="7"/>
  <c r="AC1514" i="7"/>
  <c r="AJ1515" i="7"/>
  <c r="AL1515" i="7"/>
  <c r="AQ1514" i="7"/>
  <c r="AO1515" i="7"/>
  <c r="AP1515" i="7"/>
  <c r="AE1514" i="7"/>
  <c r="W1516" i="7"/>
  <c r="AN1515" i="7"/>
  <c r="U1516" i="7"/>
  <c r="AG1515" i="7"/>
  <c r="AB1514" i="7"/>
  <c r="L1515" i="7"/>
  <c r="AF1515" i="7"/>
  <c r="AH1515" i="7"/>
  <c r="AT1515" i="7"/>
  <c r="M1516" i="7" l="1"/>
  <c r="AT1516" i="7"/>
  <c r="AH1516" i="7"/>
  <c r="U1517" i="7"/>
  <c r="N1517" i="7"/>
  <c r="AG1516" i="7"/>
  <c r="L1516" i="7"/>
  <c r="AB1515" i="7"/>
  <c r="AF1516" i="7"/>
  <c r="AQ1515" i="7"/>
  <c r="AO1516" i="7"/>
  <c r="AE1515" i="7"/>
  <c r="AN1516" i="7"/>
  <c r="W1517" i="7"/>
  <c r="AP1516" i="7"/>
  <c r="AI1515" i="7"/>
  <c r="AL1516" i="7"/>
  <c r="AC1515" i="7"/>
  <c r="AJ1516" i="7"/>
  <c r="AD1515" i="7"/>
  <c r="AK1516" i="7"/>
  <c r="AS1515" i="7"/>
  <c r="V1517" i="7"/>
  <c r="AM1515" i="7"/>
  <c r="M1517" i="7" l="1"/>
  <c r="AC1516" i="7"/>
  <c r="AJ1517" i="7"/>
  <c r="AS1516" i="7"/>
  <c r="AK1517" i="7"/>
  <c r="AD1516" i="7"/>
  <c r="AL1517" i="7"/>
  <c r="V1518" i="7"/>
  <c r="AM1517" i="7" s="1"/>
  <c r="AM1516" i="7"/>
  <c r="AQ1516" i="7"/>
  <c r="AE1516" i="7"/>
  <c r="AO1517" i="7"/>
  <c r="AP1517" i="7"/>
  <c r="W1518" i="7"/>
  <c r="AN1517" i="7"/>
  <c r="AI1516" i="7"/>
  <c r="AF1517" i="7"/>
  <c r="AB1516" i="7"/>
  <c r="L1517" i="7"/>
  <c r="AG1517" i="7"/>
  <c r="AH1517" i="7"/>
  <c r="AT1517" i="7"/>
  <c r="N1518" i="7"/>
  <c r="U1518" i="7"/>
  <c r="AI1517" i="7" l="1"/>
  <c r="M1518" i="7"/>
  <c r="N1519" i="7" s="1"/>
  <c r="AL1518" i="7"/>
  <c r="AK1518" i="7"/>
  <c r="V1519" i="7"/>
  <c r="AJ1518" i="7"/>
  <c r="AS1517" i="7"/>
  <c r="AD1517" i="7"/>
  <c r="AC1517" i="7"/>
  <c r="AP1518" i="7"/>
  <c r="AE1517" i="7"/>
  <c r="W1519" i="7"/>
  <c r="AO1518" i="7"/>
  <c r="AN1518" i="7"/>
  <c r="AQ1518" i="7"/>
  <c r="AQ1517" i="7"/>
  <c r="AG1518" i="7"/>
  <c r="AH1518" i="7"/>
  <c r="AT1518" i="7"/>
  <c r="U1519" i="7"/>
  <c r="AB1517" i="7"/>
  <c r="L1518" i="7"/>
  <c r="AF1518" i="7"/>
  <c r="AI1518" i="7" l="1"/>
  <c r="M1519" i="7"/>
  <c r="AT1519" i="7"/>
  <c r="AG1519" i="7"/>
  <c r="AF1519" i="7"/>
  <c r="L1519" i="7"/>
  <c r="U1520" i="7"/>
  <c r="M1520" i="7" s="1"/>
  <c r="N1520" i="7"/>
  <c r="AH1519" i="7"/>
  <c r="AB1518" i="7"/>
  <c r="AM1518" i="7"/>
  <c r="AS1518" i="7"/>
  <c r="AK1519" i="7"/>
  <c r="V1520" i="7"/>
  <c r="AL1519" i="7"/>
  <c r="AJ1519" i="7"/>
  <c r="AD1518" i="7"/>
  <c r="AC1518" i="7"/>
  <c r="AN1519" i="7"/>
  <c r="AO1519" i="7"/>
  <c r="AE1518" i="7"/>
  <c r="W1520" i="7"/>
  <c r="AQ1519" i="7" s="1"/>
  <c r="AP1519" i="7"/>
  <c r="AD1519" i="7" l="1"/>
  <c r="AJ1520" i="7"/>
  <c r="AL1520" i="7"/>
  <c r="AS1519" i="7"/>
  <c r="AC1519" i="7"/>
  <c r="AK1520" i="7"/>
  <c r="V1521" i="7"/>
  <c r="AT1520" i="7"/>
  <c r="U1521" i="7"/>
  <c r="AB1519" i="7"/>
  <c r="AF1520" i="7"/>
  <c r="N1521" i="7"/>
  <c r="L1520" i="7"/>
  <c r="AG1520" i="7"/>
  <c r="AH1520" i="7"/>
  <c r="AE1519" i="7"/>
  <c r="W1521" i="7"/>
  <c r="AN1520" i="7"/>
  <c r="AP1520" i="7"/>
  <c r="AO1520" i="7"/>
  <c r="AM1519" i="7"/>
  <c r="AI1519" i="7"/>
  <c r="M1521" i="7" l="1"/>
  <c r="AM1520" i="7"/>
  <c r="AK1521" i="7"/>
  <c r="AJ1521" i="7"/>
  <c r="AD1520" i="7"/>
  <c r="AS1520" i="7"/>
  <c r="AC1520" i="7"/>
  <c r="AL1521" i="7"/>
  <c r="V1522" i="7"/>
  <c r="AQ1520" i="7"/>
  <c r="W1522" i="7"/>
  <c r="AQ1521" i="7" s="1"/>
  <c r="AO1521" i="7"/>
  <c r="AE1520" i="7"/>
  <c r="AN1521" i="7"/>
  <c r="AP1521" i="7"/>
  <c r="AI1520" i="7"/>
  <c r="U1522" i="7"/>
  <c r="L1521" i="7"/>
  <c r="AH1521" i="7"/>
  <c r="N1522" i="7"/>
  <c r="AF1521" i="7"/>
  <c r="AG1521" i="7"/>
  <c r="AT1521" i="7"/>
  <c r="AB1520" i="7"/>
  <c r="AI1521" i="7" l="1"/>
  <c r="M1522" i="7"/>
  <c r="AK1522" i="7"/>
  <c r="AD1521" i="7"/>
  <c r="V1523" i="7"/>
  <c r="AS1521" i="7"/>
  <c r="AJ1522" i="7"/>
  <c r="AC1521" i="7"/>
  <c r="AL1522" i="7"/>
  <c r="AE1521" i="7"/>
  <c r="AN1522" i="7"/>
  <c r="AP1522" i="7"/>
  <c r="AO1522" i="7"/>
  <c r="W1523" i="7"/>
  <c r="N1523" i="7"/>
  <c r="U1523" i="7"/>
  <c r="M1523" i="7" s="1"/>
  <c r="AF1522" i="7"/>
  <c r="AT1522" i="7"/>
  <c r="AB1521" i="7"/>
  <c r="L1522" i="7"/>
  <c r="AH1522" i="7"/>
  <c r="AG1522" i="7"/>
  <c r="AM1521" i="7"/>
  <c r="AI1522" i="7" l="1"/>
  <c r="AF1523" i="7"/>
  <c r="L1523" i="7"/>
  <c r="AB1522" i="7"/>
  <c r="U1524" i="7"/>
  <c r="AH1523" i="7"/>
  <c r="N1524" i="7"/>
  <c r="AG1523" i="7"/>
  <c r="AT1523" i="7"/>
  <c r="AQ1522" i="7"/>
  <c r="AO1523" i="7"/>
  <c r="W1524" i="7"/>
  <c r="AP1523" i="7"/>
  <c r="AN1523" i="7"/>
  <c r="AQ1523" i="7"/>
  <c r="AE1522" i="7"/>
  <c r="AM1522" i="7"/>
  <c r="AD1522" i="7"/>
  <c r="AL1523" i="7"/>
  <c r="AC1522" i="7"/>
  <c r="AS1522" i="7"/>
  <c r="AK1523" i="7"/>
  <c r="AJ1523" i="7"/>
  <c r="V1524" i="7"/>
  <c r="AM1523" i="7" s="1"/>
  <c r="M1524" i="7" l="1"/>
  <c r="AP1524" i="7"/>
  <c r="W1525" i="7"/>
  <c r="AE1523" i="7"/>
  <c r="AO1524" i="7"/>
  <c r="AN1524" i="7"/>
  <c r="AQ1524" i="7"/>
  <c r="AB1523" i="7"/>
  <c r="AG1524" i="7"/>
  <c r="L1524" i="7"/>
  <c r="AF1524" i="7"/>
  <c r="AH1524" i="7"/>
  <c r="AT1524" i="7"/>
  <c r="N1525" i="7"/>
  <c r="U1525" i="7"/>
  <c r="V1525" i="7"/>
  <c r="AJ1524" i="7"/>
  <c r="AC1523" i="7"/>
  <c r="AL1524" i="7"/>
  <c r="AK1524" i="7"/>
  <c r="AS1523" i="7"/>
  <c r="AD1523" i="7"/>
  <c r="AI1523" i="7"/>
  <c r="M1525" i="7" l="1"/>
  <c r="V1526" i="7"/>
  <c r="AJ1525" i="7"/>
  <c r="AS1524" i="7"/>
  <c r="AL1525" i="7"/>
  <c r="AM1525" i="7"/>
  <c r="AC1524" i="7"/>
  <c r="AK1525" i="7"/>
  <c r="AD1524" i="7"/>
  <c r="AG1525" i="7"/>
  <c r="U1526" i="7"/>
  <c r="M1526" i="7" s="1"/>
  <c r="N1526" i="7"/>
  <c r="AF1525" i="7"/>
  <c r="AH1525" i="7"/>
  <c r="L1525" i="7"/>
  <c r="AT1525" i="7"/>
  <c r="AB1524" i="7"/>
  <c r="AI1524" i="7"/>
  <c r="AE1524" i="7"/>
  <c r="W1526" i="7"/>
  <c r="AP1525" i="7"/>
  <c r="AO1525" i="7"/>
  <c r="AN1525" i="7"/>
  <c r="AM1524" i="7"/>
  <c r="AQ1525" i="7" l="1"/>
  <c r="AP1526" i="7"/>
  <c r="AN1526" i="7"/>
  <c r="W1527" i="7"/>
  <c r="AQ1526" i="7" s="1"/>
  <c r="AO1526" i="7"/>
  <c r="AE1525" i="7"/>
  <c r="AI1525" i="7"/>
  <c r="AH1526" i="7"/>
  <c r="AB1525" i="7"/>
  <c r="L1526" i="7"/>
  <c r="U1527" i="7"/>
  <c r="AG1526" i="7"/>
  <c r="N1527" i="7"/>
  <c r="AT1526" i="7"/>
  <c r="AF1526" i="7"/>
  <c r="V1527" i="7"/>
  <c r="AM1526" i="7" s="1"/>
  <c r="AD1525" i="7"/>
  <c r="AL1526" i="7"/>
  <c r="AJ1526" i="7"/>
  <c r="AC1525" i="7"/>
  <c r="AS1525" i="7"/>
  <c r="AK1526" i="7"/>
  <c r="M1527" i="7" l="1"/>
  <c r="AI1526" i="7"/>
  <c r="AG1527" i="7"/>
  <c r="U1528" i="7"/>
  <c r="M1528" i="7" s="1"/>
  <c r="AF1527" i="7"/>
  <c r="AT1527" i="7"/>
  <c r="AB1526" i="7"/>
  <c r="L1527" i="7"/>
  <c r="N1528" i="7"/>
  <c r="AH1527" i="7"/>
  <c r="AO1527" i="7"/>
  <c r="AP1527" i="7"/>
  <c r="AN1527" i="7"/>
  <c r="W1528" i="7"/>
  <c r="AQ1527" i="7" s="1"/>
  <c r="AE1526" i="7"/>
  <c r="AC1526" i="7"/>
  <c r="AJ1527" i="7"/>
  <c r="AS1526" i="7"/>
  <c r="AL1527" i="7"/>
  <c r="V1528" i="7"/>
  <c r="AM1527" i="7" s="1"/>
  <c r="AK1527" i="7"/>
  <c r="AD1526" i="7"/>
  <c r="AD1527" i="7" l="1"/>
  <c r="AJ1528" i="7"/>
  <c r="AL1528" i="7"/>
  <c r="V1529" i="7"/>
  <c r="AS1527" i="7"/>
  <c r="AK1528" i="7"/>
  <c r="AC1527" i="7"/>
  <c r="AB1527" i="7"/>
  <c r="AG1528" i="7"/>
  <c r="AH1528" i="7"/>
  <c r="AT1528" i="7"/>
  <c r="L1528" i="7"/>
  <c r="AF1528" i="7"/>
  <c r="U1529" i="7"/>
  <c r="N1529" i="7"/>
  <c r="AI1527" i="7"/>
  <c r="AN1528" i="7"/>
  <c r="AE1527" i="7"/>
  <c r="W1529" i="7"/>
  <c r="AP1528" i="7"/>
  <c r="AO1528" i="7"/>
  <c r="AI1528" i="7" l="1"/>
  <c r="M1529" i="7"/>
  <c r="AT1529" i="7"/>
  <c r="U1530" i="7"/>
  <c r="M1530" i="7" s="1"/>
  <c r="L1529" i="7"/>
  <c r="N1530" i="7"/>
  <c r="AH1529" i="7"/>
  <c r="AB1528" i="7"/>
  <c r="AF1529" i="7"/>
  <c r="AG1529" i="7"/>
  <c r="AM1528" i="7"/>
  <c r="AD1528" i="7"/>
  <c r="AS1528" i="7"/>
  <c r="AJ1529" i="7"/>
  <c r="AL1529" i="7"/>
  <c r="AK1529" i="7"/>
  <c r="AC1528" i="7"/>
  <c r="V1530" i="7"/>
  <c r="AQ1528" i="7"/>
  <c r="AO1529" i="7"/>
  <c r="AE1528" i="7"/>
  <c r="AN1529" i="7"/>
  <c r="W1530" i="7"/>
  <c r="AP1529" i="7"/>
  <c r="AQ1529" i="7" l="1"/>
  <c r="W1531" i="7"/>
  <c r="AP1530" i="7"/>
  <c r="AN1530" i="7"/>
  <c r="AO1530" i="7"/>
  <c r="AE1529" i="7"/>
  <c r="AS1529" i="7"/>
  <c r="AJ1530" i="7"/>
  <c r="AD1529" i="7"/>
  <c r="AL1530" i="7"/>
  <c r="AC1529" i="7"/>
  <c r="V1531" i="7"/>
  <c r="AM1530" i="7" s="1"/>
  <c r="AK1530" i="7"/>
  <c r="AI1529" i="7"/>
  <c r="AB1529" i="7"/>
  <c r="AG1530" i="7"/>
  <c r="AH1530" i="7"/>
  <c r="AT1530" i="7"/>
  <c r="U1531" i="7"/>
  <c r="M1531" i="7" s="1"/>
  <c r="AF1530" i="7"/>
  <c r="L1530" i="7"/>
  <c r="N1531" i="7"/>
  <c r="AM1529" i="7"/>
  <c r="AJ1531" i="7" l="1"/>
  <c r="AD1530" i="7"/>
  <c r="AC1530" i="7"/>
  <c r="AL1531" i="7"/>
  <c r="AS1530" i="7"/>
  <c r="AK1531" i="7"/>
  <c r="V1532" i="7"/>
  <c r="AQ1530" i="7"/>
  <c r="AE1530" i="7"/>
  <c r="AO1531" i="7"/>
  <c r="AN1531" i="7"/>
  <c r="W1532" i="7"/>
  <c r="AQ1531" i="7" s="1"/>
  <c r="AP1531" i="7"/>
  <c r="AI1530" i="7"/>
  <c r="AF1531" i="7"/>
  <c r="AB1530" i="7"/>
  <c r="L1531" i="7"/>
  <c r="AH1531" i="7"/>
  <c r="N1532" i="7"/>
  <c r="AT1531" i="7"/>
  <c r="AG1531" i="7"/>
  <c r="U1532" i="7"/>
  <c r="M1532" i="7" s="1"/>
  <c r="AM1531" i="7" l="1"/>
  <c r="AK1532" i="7"/>
  <c r="V1533" i="7"/>
  <c r="AJ1532" i="7"/>
  <c r="AC1531" i="7"/>
  <c r="AD1531" i="7"/>
  <c r="AL1532" i="7"/>
  <c r="AS1531" i="7"/>
  <c r="L1532" i="7"/>
  <c r="AG1532" i="7"/>
  <c r="U1533" i="7"/>
  <c r="M1533" i="7" s="1"/>
  <c r="AF1532" i="7"/>
  <c r="N1533" i="7"/>
  <c r="AB1531" i="7"/>
  <c r="AH1532" i="7"/>
  <c r="AT1532" i="7"/>
  <c r="AE1531" i="7"/>
  <c r="AP1532" i="7"/>
  <c r="W1533" i="7"/>
  <c r="AQ1532" i="7" s="1"/>
  <c r="AO1532" i="7"/>
  <c r="AN1532" i="7"/>
  <c r="AI1531" i="7"/>
  <c r="AP1533" i="7" l="1"/>
  <c r="W1534" i="7"/>
  <c r="AN1533" i="7"/>
  <c r="AE1532" i="7"/>
  <c r="AO1533" i="7"/>
  <c r="L1533" i="7"/>
  <c r="AG1533" i="7"/>
  <c r="U1534" i="7"/>
  <c r="M1534" i="7" s="1"/>
  <c r="AF1533" i="7"/>
  <c r="AB1532" i="7"/>
  <c r="AT1533" i="7"/>
  <c r="AH1533" i="7"/>
  <c r="N1534" i="7"/>
  <c r="AD1532" i="7"/>
  <c r="AK1533" i="7"/>
  <c r="AS1532" i="7"/>
  <c r="AL1533" i="7"/>
  <c r="AJ1533" i="7"/>
  <c r="AC1532" i="7"/>
  <c r="V1534" i="7"/>
  <c r="AM1533" i="7" s="1"/>
  <c r="AI1532" i="7"/>
  <c r="AM1532" i="7"/>
  <c r="AB1533" i="7" l="1"/>
  <c r="AH1534" i="7"/>
  <c r="U1535" i="7"/>
  <c r="L1534" i="7"/>
  <c r="AT1534" i="7"/>
  <c r="N1535" i="7"/>
  <c r="AF1534" i="7"/>
  <c r="AG1534" i="7"/>
  <c r="AI1533" i="7"/>
  <c r="AL1534" i="7"/>
  <c r="AS1533" i="7"/>
  <c r="AC1533" i="7"/>
  <c r="V1535" i="7"/>
  <c r="AD1533" i="7"/>
  <c r="AJ1534" i="7"/>
  <c r="AK1534" i="7"/>
  <c r="AQ1533" i="7"/>
  <c r="W1535" i="7"/>
  <c r="AQ1534" i="7" s="1"/>
  <c r="AE1533" i="7"/>
  <c r="AN1534" i="7"/>
  <c r="AO1534" i="7"/>
  <c r="AP1534" i="7"/>
  <c r="M1535" i="7" l="1"/>
  <c r="AL1535" i="7"/>
  <c r="V1536" i="7"/>
  <c r="AK1535" i="7"/>
  <c r="AD1534" i="7"/>
  <c r="AS1534" i="7"/>
  <c r="AC1534" i="7"/>
  <c r="AJ1535" i="7"/>
  <c r="W1536" i="7"/>
  <c r="AN1535" i="7"/>
  <c r="AO1535" i="7"/>
  <c r="AE1534" i="7"/>
  <c r="AP1535" i="7"/>
  <c r="AI1534" i="7"/>
  <c r="N1536" i="7"/>
  <c r="L1535" i="7"/>
  <c r="U1536" i="7"/>
  <c r="M1536" i="7" s="1"/>
  <c r="AT1535" i="7"/>
  <c r="AF1535" i="7"/>
  <c r="AB1534" i="7"/>
  <c r="AH1535" i="7"/>
  <c r="AG1535" i="7"/>
  <c r="AM1534" i="7"/>
  <c r="AE1535" i="7" l="1"/>
  <c r="W1537" i="7"/>
  <c r="AN1536" i="7"/>
  <c r="AP1536" i="7"/>
  <c r="AO1536" i="7"/>
  <c r="AQ1535" i="7"/>
  <c r="AM1535" i="7"/>
  <c r="AJ1536" i="7"/>
  <c r="AD1535" i="7"/>
  <c r="AK1536" i="7"/>
  <c r="AC1535" i="7"/>
  <c r="AL1536" i="7"/>
  <c r="AS1535" i="7"/>
  <c r="V1537" i="7"/>
  <c r="AI1535" i="7"/>
  <c r="AB1535" i="7"/>
  <c r="AH1536" i="7"/>
  <c r="AF1536" i="7"/>
  <c r="AT1536" i="7"/>
  <c r="N1537" i="7"/>
  <c r="L1536" i="7"/>
  <c r="AG1536" i="7"/>
  <c r="U1537" i="7"/>
  <c r="AI1536" i="7" l="1"/>
  <c r="M1537" i="7"/>
  <c r="AM1536" i="7"/>
  <c r="AS1536" i="7"/>
  <c r="AL1537" i="7"/>
  <c r="AK1537" i="7"/>
  <c r="AJ1537" i="7"/>
  <c r="AD1536" i="7"/>
  <c r="V1538" i="7"/>
  <c r="AC1536" i="7"/>
  <c r="AF1537" i="7"/>
  <c r="AH1537" i="7"/>
  <c r="U1538" i="7"/>
  <c r="M1538" i="7" s="1"/>
  <c r="AG1537" i="7"/>
  <c r="AT1537" i="7"/>
  <c r="AB1536" i="7"/>
  <c r="N1538" i="7"/>
  <c r="L1537" i="7"/>
  <c r="AQ1536" i="7"/>
  <c r="AN1537" i="7"/>
  <c r="W1538" i="7"/>
  <c r="AQ1537" i="7" s="1"/>
  <c r="AP1537" i="7"/>
  <c r="AO1537" i="7"/>
  <c r="AE1536" i="7"/>
  <c r="AM1537" i="7" l="1"/>
  <c r="V1539" i="7"/>
  <c r="AS1537" i="7"/>
  <c r="AK1538" i="7"/>
  <c r="AL1538" i="7"/>
  <c r="AJ1538" i="7"/>
  <c r="AD1537" i="7"/>
  <c r="AC1537" i="7"/>
  <c r="AB1537" i="7"/>
  <c r="AG1538" i="7"/>
  <c r="AH1538" i="7"/>
  <c r="U1539" i="7"/>
  <c r="M1539" i="7" s="1"/>
  <c r="L1538" i="7"/>
  <c r="AT1538" i="7"/>
  <c r="N1539" i="7"/>
  <c r="AF1538" i="7"/>
  <c r="W1539" i="7"/>
  <c r="AP1538" i="7"/>
  <c r="AO1538" i="7"/>
  <c r="AE1537" i="7"/>
  <c r="AN1538" i="7"/>
  <c r="AI1537" i="7"/>
  <c r="N1540" i="7" l="1"/>
  <c r="AH1539" i="7"/>
  <c r="AG1539" i="7"/>
  <c r="AF1539" i="7"/>
  <c r="L1539" i="7"/>
  <c r="AT1539" i="7"/>
  <c r="U1540" i="7"/>
  <c r="M1540" i="7" s="1"/>
  <c r="AB1538" i="7"/>
  <c r="AQ1538" i="7"/>
  <c r="AO1539" i="7"/>
  <c r="AN1539" i="7"/>
  <c r="W1540" i="7"/>
  <c r="AE1538" i="7"/>
  <c r="AP1539" i="7"/>
  <c r="AC1538" i="7"/>
  <c r="AK1539" i="7"/>
  <c r="AS1538" i="7"/>
  <c r="AJ1539" i="7"/>
  <c r="V1540" i="7"/>
  <c r="AM1539" i="7" s="1"/>
  <c r="AD1538" i="7"/>
  <c r="AL1539" i="7"/>
  <c r="AI1538" i="7"/>
  <c r="AM1538" i="7"/>
  <c r="AF1540" i="7" l="1"/>
  <c r="AH1540" i="7"/>
  <c r="AT1540" i="7"/>
  <c r="N1541" i="7"/>
  <c r="L1540" i="7"/>
  <c r="U1541" i="7"/>
  <c r="AB1539" i="7"/>
  <c r="AG1540" i="7"/>
  <c r="W1541" i="7"/>
  <c r="AO1540" i="7"/>
  <c r="AP1540" i="7"/>
  <c r="AN1540" i="7"/>
  <c r="AE1539" i="7"/>
  <c r="AS1539" i="7"/>
  <c r="AK1540" i="7"/>
  <c r="V1541" i="7"/>
  <c r="AM1540" i="7" s="1"/>
  <c r="AD1539" i="7"/>
  <c r="AL1540" i="7"/>
  <c r="AJ1540" i="7"/>
  <c r="AC1539" i="7"/>
  <c r="AQ1539" i="7"/>
  <c r="AI1539" i="7"/>
  <c r="M1541" i="7" l="1"/>
  <c r="N1542" i="7" s="1"/>
  <c r="AB1540" i="7"/>
  <c r="AH1541" i="7"/>
  <c r="AG1541" i="7"/>
  <c r="U1542" i="7"/>
  <c r="L1541" i="7"/>
  <c r="AF1541" i="7"/>
  <c r="AT1541" i="7"/>
  <c r="AQ1540" i="7"/>
  <c r="AO1541" i="7"/>
  <c r="AP1541" i="7"/>
  <c r="AN1541" i="7"/>
  <c r="W1542" i="7"/>
  <c r="AE1540" i="7"/>
  <c r="V1542" i="7"/>
  <c r="AJ1541" i="7"/>
  <c r="AD1540" i="7"/>
  <c r="AL1541" i="7"/>
  <c r="AK1541" i="7"/>
  <c r="AS1540" i="7"/>
  <c r="AC1540" i="7"/>
  <c r="AI1540" i="7"/>
  <c r="M1542" i="7" l="1"/>
  <c r="AC1541" i="7"/>
  <c r="AD1541" i="7"/>
  <c r="AK1542" i="7"/>
  <c r="AS1541" i="7"/>
  <c r="V1543" i="7"/>
  <c r="AM1542" i="7" s="1"/>
  <c r="AJ1542" i="7"/>
  <c r="AL1542" i="7"/>
  <c r="N1543" i="7"/>
  <c r="AF1542" i="7"/>
  <c r="AT1542" i="7"/>
  <c r="L1542" i="7"/>
  <c r="AB1541" i="7"/>
  <c r="AG1542" i="7"/>
  <c r="AH1542" i="7"/>
  <c r="U1543" i="7"/>
  <c r="M1543" i="7" s="1"/>
  <c r="AM1541" i="7"/>
  <c r="AQ1541" i="7"/>
  <c r="AP1542" i="7"/>
  <c r="W1543" i="7"/>
  <c r="AE1541" i="7"/>
  <c r="AO1542" i="7"/>
  <c r="AN1542" i="7"/>
  <c r="AI1541" i="7"/>
  <c r="AT1543" i="7" l="1"/>
  <c r="U1544" i="7"/>
  <c r="AG1543" i="7"/>
  <c r="L1543" i="7"/>
  <c r="AH1543" i="7"/>
  <c r="AF1543" i="7"/>
  <c r="AB1542" i="7"/>
  <c r="N1544" i="7"/>
  <c r="AK1543" i="7"/>
  <c r="AS1542" i="7"/>
  <c r="V1544" i="7"/>
  <c r="AC1542" i="7"/>
  <c r="AJ1543" i="7"/>
  <c r="AD1542" i="7"/>
  <c r="AL1543" i="7"/>
  <c r="AQ1542" i="7"/>
  <c r="W1544" i="7"/>
  <c r="AP1543" i="7"/>
  <c r="AE1542" i="7"/>
  <c r="AO1543" i="7"/>
  <c r="AN1543" i="7"/>
  <c r="AI1542" i="7"/>
  <c r="M1544" i="7" l="1"/>
  <c r="AS1543" i="7"/>
  <c r="AM1544" i="7"/>
  <c r="AD1543" i="7"/>
  <c r="AC1543" i="7"/>
  <c r="AQ1543" i="7"/>
  <c r="AE1543" i="7"/>
  <c r="AQ1544" i="7"/>
  <c r="N1545" i="7"/>
  <c r="AT1544" i="7"/>
  <c r="AI1544" i="7"/>
  <c r="L1544" i="7"/>
  <c r="AB1543" i="7"/>
  <c r="O1545" i="7"/>
  <c r="P1545" i="7"/>
  <c r="AK1544" i="7" s="1"/>
  <c r="L1545" i="7"/>
  <c r="Q1545" i="7"/>
  <c r="AL1544" i="7" s="1"/>
  <c r="AM1543" i="7"/>
  <c r="AI1543" i="7"/>
  <c r="AN1544" i="7" l="1"/>
  <c r="M1545" i="7"/>
  <c r="N1546" i="7" s="1"/>
  <c r="AO1544" i="7"/>
  <c r="AG1544" i="7"/>
  <c r="AF1544" i="7"/>
  <c r="T1546" i="7"/>
  <c r="AH1544" i="7"/>
  <c r="AJ1544" i="7"/>
  <c r="J1545" i="7"/>
  <c r="K1545" i="7"/>
  <c r="AT1545" i="7"/>
  <c r="S1546" i="7"/>
  <c r="AR1545" i="7" s="1"/>
  <c r="R1546" i="7"/>
  <c r="X1545" i="7" s="1"/>
  <c r="AP1544" i="7"/>
  <c r="Y1545" i="7" l="1"/>
  <c r="Q1546" i="7"/>
  <c r="AL1545" i="7" s="1"/>
  <c r="V1547" i="7"/>
  <c r="AS1546" i="7" s="1"/>
  <c r="U1546" i="7"/>
  <c r="P1546" i="7"/>
  <c r="O1546" i="7"/>
  <c r="M1546" i="7" s="1"/>
  <c r="V1546" i="7"/>
  <c r="W1546" i="7"/>
  <c r="Z1545" i="7"/>
  <c r="AA1545" i="7"/>
  <c r="AP1545" i="7" l="1"/>
  <c r="AH1545" i="7"/>
  <c r="AC1546" i="7"/>
  <c r="T1547" i="7"/>
  <c r="AE1545" i="7"/>
  <c r="AQ1545" i="7"/>
  <c r="AD1545" i="7"/>
  <c r="AM1545" i="7"/>
  <c r="AS1545" i="7"/>
  <c r="AC1545" i="7"/>
  <c r="AM1546" i="7"/>
  <c r="AG1545" i="7"/>
  <c r="AK1545" i="7"/>
  <c r="AO1545" i="7"/>
  <c r="K1546" i="7"/>
  <c r="AN1545" i="7"/>
  <c r="N1547" i="7"/>
  <c r="J1546" i="7"/>
  <c r="AJ1545" i="7"/>
  <c r="R1547" i="7"/>
  <c r="AF1545" i="7"/>
  <c r="AT1546" i="7"/>
  <c r="S1547" i="7"/>
  <c r="Y1546" i="7" s="1"/>
  <c r="AD1546" i="7"/>
  <c r="AI1545" i="7"/>
  <c r="L1546" i="7"/>
  <c r="AB1545" i="7"/>
  <c r="AA1546" i="7"/>
  <c r="U1547" i="7" l="1"/>
  <c r="AI1546" i="7" s="1"/>
  <c r="W1547" i="7"/>
  <c r="O1547" i="7"/>
  <c r="AB1546" i="7"/>
  <c r="Z1546" i="7"/>
  <c r="Q1547" i="7"/>
  <c r="AQ1546" i="7"/>
  <c r="AE1546" i="7"/>
  <c r="P1547" i="7"/>
  <c r="AR1546" i="7"/>
  <c r="X1546" i="7"/>
  <c r="AN1546" i="7" l="1"/>
  <c r="M1547" i="7"/>
  <c r="AJ1546" i="7"/>
  <c r="AF1546" i="7"/>
  <c r="R1548" i="7"/>
  <c r="X1547" i="7" s="1"/>
  <c r="J1547" i="7"/>
  <c r="N1548" i="7"/>
  <c r="K1547" i="7"/>
  <c r="T1548" i="7"/>
  <c r="AP1546" i="7"/>
  <c r="AH1546" i="7"/>
  <c r="AL1546" i="7"/>
  <c r="AK1546" i="7"/>
  <c r="AO1546" i="7"/>
  <c r="AG1546" i="7"/>
  <c r="S1548" i="7"/>
  <c r="AR1547" i="7" s="1"/>
  <c r="AT1547" i="7"/>
  <c r="O1548" i="7" l="1"/>
  <c r="L1547" i="7"/>
  <c r="Q1548" i="7"/>
  <c r="Y1547" i="7"/>
  <c r="Z1547" i="7"/>
  <c r="AA1547" i="7"/>
  <c r="W1548" i="7"/>
  <c r="U1548" i="7"/>
  <c r="V1548" i="7"/>
  <c r="P1548" i="7"/>
  <c r="M1548" i="7" l="1"/>
  <c r="AD1547" i="7"/>
  <c r="AM1547" i="7"/>
  <c r="AS1547" i="7"/>
  <c r="AC1547" i="7"/>
  <c r="AI1547" i="7"/>
  <c r="L1548" i="7"/>
  <c r="AB1547" i="7"/>
  <c r="AE1547" i="7"/>
  <c r="AQ1547" i="7"/>
  <c r="AH1547" i="7"/>
  <c r="T1549" i="7"/>
  <c r="AA1548" i="7" s="1"/>
  <c r="AL1547" i="7"/>
  <c r="AP1547" i="7"/>
  <c r="AK1547" i="7"/>
  <c r="AG1547" i="7"/>
  <c r="AO1547" i="7"/>
  <c r="AF1547" i="7"/>
  <c r="K1548" i="7"/>
  <c r="R1549" i="7"/>
  <c r="S1549" i="7"/>
  <c r="Z1548" i="7" s="1"/>
  <c r="J1548" i="7"/>
  <c r="N1549" i="7"/>
  <c r="AT1548" i="7"/>
  <c r="AJ1547" i="7"/>
  <c r="AN1547" i="7"/>
  <c r="Q1549" i="7" l="1"/>
  <c r="T1550" i="7" s="1"/>
  <c r="V1549" i="7"/>
  <c r="W1549" i="7"/>
  <c r="AR1548" i="7"/>
  <c r="O1549" i="7"/>
  <c r="Y1548" i="7"/>
  <c r="U1549" i="7"/>
  <c r="P1549" i="7"/>
  <c r="V1550" i="7"/>
  <c r="X1548" i="7"/>
  <c r="M1549" i="7" l="1"/>
  <c r="AP1548" i="7"/>
  <c r="AH1548" i="7"/>
  <c r="AL1548" i="7"/>
  <c r="AC1549" i="7"/>
  <c r="AM1549" i="7"/>
  <c r="AC1548" i="7"/>
  <c r="AD1548" i="7"/>
  <c r="AS1548" i="7"/>
  <c r="AM1548" i="7"/>
  <c r="AG1548" i="7"/>
  <c r="AK1548" i="7"/>
  <c r="AO1548" i="7"/>
  <c r="AE1548" i="7"/>
  <c r="AQ1548" i="7"/>
  <c r="AD1549" i="7"/>
  <c r="AS1549" i="7"/>
  <c r="L1549" i="7"/>
  <c r="AB1548" i="7"/>
  <c r="AI1548" i="7"/>
  <c r="K1549" i="7"/>
  <c r="N1550" i="7"/>
  <c r="AT1549" i="7"/>
  <c r="S1550" i="7"/>
  <c r="J1549" i="7"/>
  <c r="R1550" i="7"/>
  <c r="AF1548" i="7"/>
  <c r="AJ1548" i="7"/>
  <c r="AN1548" i="7"/>
  <c r="AA1549" i="7"/>
  <c r="O1550" i="7" l="1"/>
  <c r="R1551" i="7" s="1"/>
  <c r="AN1549" i="7"/>
  <c r="AF1549" i="7"/>
  <c r="AR1549" i="7"/>
  <c r="Z1549" i="7"/>
  <c r="P1550" i="7"/>
  <c r="K1550" i="7" s="1"/>
  <c r="W1550" i="7"/>
  <c r="Q1550" i="7"/>
  <c r="X1549" i="7"/>
  <c r="U1550" i="7"/>
  <c r="Y1549" i="7"/>
  <c r="AJ1549" i="7" l="1"/>
  <c r="M1550" i="7"/>
  <c r="AT1550" i="7"/>
  <c r="J1550" i="7"/>
  <c r="V1551" i="7" s="1"/>
  <c r="S1551" i="7"/>
  <c r="Z1550" i="7" s="1"/>
  <c r="T1551" i="7"/>
  <c r="AP1549" i="7"/>
  <c r="AH1549" i="7"/>
  <c r="AL1549" i="7"/>
  <c r="AE1549" i="7"/>
  <c r="AQ1549" i="7"/>
  <c r="AK1549" i="7"/>
  <c r="AO1549" i="7"/>
  <c r="AG1549" i="7"/>
  <c r="X1550" i="7"/>
  <c r="O1551" i="7"/>
  <c r="M1551" i="7" s="1"/>
  <c r="P1551" i="7"/>
  <c r="AG1550" i="7" s="1"/>
  <c r="Q1551" i="7"/>
  <c r="AB1549" i="7"/>
  <c r="AI1549" i="7"/>
  <c r="N1551" i="7"/>
  <c r="L1550" i="7" l="1"/>
  <c r="W1551" i="7"/>
  <c r="AF1550" i="7"/>
  <c r="R1552" i="7"/>
  <c r="N1552" i="7"/>
  <c r="J1551" i="7"/>
  <c r="K1551" i="7"/>
  <c r="S1552" i="7"/>
  <c r="AR1551" i="7" s="1"/>
  <c r="AJ1550" i="7"/>
  <c r="AE1550" i="7"/>
  <c r="T1552" i="7"/>
  <c r="AL1550" i="7"/>
  <c r="AQ1550" i="7"/>
  <c r="AA1550" i="7"/>
  <c r="W1552" i="7"/>
  <c r="AE1551" i="7" s="1"/>
  <c r="AK1550" i="7"/>
  <c r="AN1550" i="7"/>
  <c r="Y1550" i="7"/>
  <c r="AH1550" i="7"/>
  <c r="AO1550" i="7"/>
  <c r="AD1550" i="7"/>
  <c r="AM1550" i="7"/>
  <c r="AC1550" i="7"/>
  <c r="AS1550" i="7"/>
  <c r="AR1550" i="7"/>
  <c r="AP1550" i="7"/>
  <c r="U1551" i="7"/>
  <c r="AT1551" i="7" s="1"/>
  <c r="V1552" i="7" l="1"/>
  <c r="AM1551" i="7" s="1"/>
  <c r="Y1551" i="7"/>
  <c r="Z1551" i="7"/>
  <c r="AA1551" i="7"/>
  <c r="O1552" i="7"/>
  <c r="Q1552" i="7"/>
  <c r="P1552" i="7"/>
  <c r="AB1550" i="7"/>
  <c r="U1552" i="7"/>
  <c r="AI1551" i="7" s="1"/>
  <c r="AI1550" i="7"/>
  <c r="L1551" i="7"/>
  <c r="AQ1551" i="7"/>
  <c r="X1551" i="7"/>
  <c r="V1553" i="7"/>
  <c r="AC1552" i="7" s="1"/>
  <c r="M1552" i="7" l="1"/>
  <c r="AS1551" i="7"/>
  <c r="AD1551" i="7"/>
  <c r="AC1551" i="7"/>
  <c r="AK1551" i="7"/>
  <c r="AO1551" i="7"/>
  <c r="AH1551" i="7"/>
  <c r="T1553" i="7"/>
  <c r="AP1551" i="7"/>
  <c r="AL1551" i="7"/>
  <c r="AT1552" i="7"/>
  <c r="S1553" i="7"/>
  <c r="Y1552" i="7" s="1"/>
  <c r="R1553" i="7"/>
  <c r="N1553" i="7"/>
  <c r="K1552" i="7"/>
  <c r="X1552" i="7"/>
  <c r="J1552" i="7"/>
  <c r="AJ1551" i="7"/>
  <c r="AN1551" i="7"/>
  <c r="L1552" i="7"/>
  <c r="AB1551" i="7"/>
  <c r="AS1552" i="7"/>
  <c r="AM1552" i="7"/>
  <c r="AG1551" i="7"/>
  <c r="AD1552" i="7"/>
  <c r="AF1551" i="7"/>
  <c r="Z1552" i="7" l="1"/>
  <c r="Q1553" i="7"/>
  <c r="AP1552" i="7" s="1"/>
  <c r="U1553" i="7"/>
  <c r="W1553" i="7"/>
  <c r="P1553" i="7"/>
  <c r="O1553" i="7"/>
  <c r="M1553" i="7" s="1"/>
  <c r="AA1552" i="7"/>
  <c r="AR1552" i="7"/>
  <c r="AH1552" i="7" l="1"/>
  <c r="AL1552" i="7"/>
  <c r="T1554" i="7"/>
  <c r="AA1553" i="7" s="1"/>
  <c r="AK1552" i="7"/>
  <c r="AO1552" i="7"/>
  <c r="AG1552" i="7"/>
  <c r="AQ1552" i="7"/>
  <c r="AE1552" i="7"/>
  <c r="AB1552" i="7"/>
  <c r="AI1552" i="7"/>
  <c r="S1554" i="7"/>
  <c r="AT1553" i="7"/>
  <c r="K1553" i="7"/>
  <c r="J1553" i="7"/>
  <c r="R1554" i="7"/>
  <c r="X1553" i="7" s="1"/>
  <c r="N1554" i="7"/>
  <c r="AJ1552" i="7"/>
  <c r="AN1552" i="7"/>
  <c r="AF1552" i="7"/>
  <c r="Q1554" i="7" l="1"/>
  <c r="T1555" i="7" s="1"/>
  <c r="Y1553" i="7"/>
  <c r="Z1553" i="7"/>
  <c r="L1553" i="7"/>
  <c r="U1554" i="7"/>
  <c r="V1554" i="7"/>
  <c r="W1554" i="7"/>
  <c r="P1554" i="7"/>
  <c r="O1554" i="7"/>
  <c r="AR1553" i="7"/>
  <c r="M1554" i="7" l="1"/>
  <c r="AP1553" i="7"/>
  <c r="AH1553" i="7"/>
  <c r="AL1553" i="7"/>
  <c r="AA1554" i="7"/>
  <c r="AQ24" i="9"/>
  <c r="AQ14" i="9"/>
  <c r="AD1553" i="7"/>
  <c r="AM1553" i="7"/>
  <c r="AC1553" i="7"/>
  <c r="AS1553" i="7"/>
  <c r="AI1553" i="7"/>
  <c r="L1554" i="7"/>
  <c r="AB1553" i="7"/>
  <c r="AK1553" i="7"/>
  <c r="AO1553" i="7"/>
  <c r="AG1553" i="7"/>
  <c r="AQ1553" i="7"/>
  <c r="AE1553" i="7"/>
  <c r="AN1553" i="7"/>
  <c r="R1555" i="7"/>
  <c r="K1554" i="7"/>
  <c r="J1554" i="7"/>
  <c r="W1555" i="7" s="1"/>
  <c r="AT1554" i="7"/>
  <c r="S1555" i="7"/>
  <c r="N1555" i="7"/>
  <c r="AJ1553" i="7"/>
  <c r="AF1553" i="7"/>
  <c r="AD1555" i="7"/>
  <c r="AE1555" i="7"/>
  <c r="G2" i="9"/>
  <c r="B69" i="9" l="1"/>
  <c r="C71" i="9"/>
  <c r="B70" i="9"/>
  <c r="C68" i="9"/>
  <c r="B68" i="9"/>
  <c r="C70" i="9"/>
  <c r="B71" i="9"/>
  <c r="C69" i="9"/>
  <c r="AO19" i="9"/>
  <c r="AO29" i="9"/>
  <c r="P1555" i="7"/>
  <c r="AR1555" i="7" s="1"/>
  <c r="X1554" i="7"/>
  <c r="AO14" i="9"/>
  <c r="AO24" i="9"/>
  <c r="AP24" i="9"/>
  <c r="AP29" i="9" s="1"/>
  <c r="AP14" i="9"/>
  <c r="AT24" i="9"/>
  <c r="AT14" i="9"/>
  <c r="V1555" i="7"/>
  <c r="AM1554" i="7" s="1"/>
  <c r="Y1554" i="7"/>
  <c r="AN1555" i="7"/>
  <c r="AP1555" i="7"/>
  <c r="AO1555" i="7"/>
  <c r="AE1554" i="7"/>
  <c r="J2" i="9"/>
  <c r="AQ1554" i="7"/>
  <c r="C2" i="9"/>
  <c r="AG1554" i="7"/>
  <c r="AS1555" i="7"/>
  <c r="Z1554" i="7"/>
  <c r="F2" i="9"/>
  <c r="Q1555" i="7"/>
  <c r="AQ1555" i="7" s="1"/>
  <c r="AS1554" i="7"/>
  <c r="O1555" i="7"/>
  <c r="AR1554" i="7"/>
  <c r="AB1555" i="7"/>
  <c r="AC1555" i="7"/>
  <c r="E2" i="9"/>
  <c r="O11" i="9"/>
  <c r="U1555" i="7"/>
  <c r="AI1555" i="7" l="1"/>
  <c r="M1555" i="7"/>
  <c r="AK1555" i="7"/>
  <c r="AD1554" i="7"/>
  <c r="AC1554" i="7"/>
  <c r="R2" i="9"/>
  <c r="AF2" i="9"/>
  <c r="BF2" i="9"/>
  <c r="AF14" i="9" s="1"/>
  <c r="BF9" i="9"/>
  <c r="AP19" i="9"/>
  <c r="AL19" i="9"/>
  <c r="BG2" i="9"/>
  <c r="AF18" i="9" s="1"/>
  <c r="AG2" i="9"/>
  <c r="F19" i="9" s="1"/>
  <c r="BG9" i="9"/>
  <c r="AQ29" i="9"/>
  <c r="BE2" i="9"/>
  <c r="AE2" i="9"/>
  <c r="F33" i="9" s="1"/>
  <c r="BE9" i="9"/>
  <c r="AQ19" i="9"/>
  <c r="AL29" i="9"/>
  <c r="AQ9" i="9"/>
  <c r="AQ2" i="9"/>
  <c r="AF17" i="9" s="1"/>
  <c r="Q2" i="9"/>
  <c r="AJ1555" i="7"/>
  <c r="AO1554" i="7"/>
  <c r="BC2" i="9" s="1"/>
  <c r="I2" i="9"/>
  <c r="M11" i="9" s="1"/>
  <c r="AL1555" i="7"/>
  <c r="AK1554" i="7"/>
  <c r="AY9" i="9" s="1"/>
  <c r="AN14" i="9"/>
  <c r="AN24" i="9"/>
  <c r="AR24" i="9"/>
  <c r="AR14" i="9"/>
  <c r="AS14" i="9"/>
  <c r="AS24" i="9"/>
  <c r="AM24" i="9"/>
  <c r="AM14" i="9"/>
  <c r="AS9" i="9"/>
  <c r="AL24" i="9"/>
  <c r="AL14" i="9"/>
  <c r="AS2" i="9"/>
  <c r="S2" i="9"/>
  <c r="F21" i="9" s="1"/>
  <c r="F14" i="9"/>
  <c r="X1555" i="7"/>
  <c r="Y1555" i="7"/>
  <c r="K1555" i="7"/>
  <c r="J1555" i="7"/>
  <c r="AT1555" i="7"/>
  <c r="AN1554" i="7"/>
  <c r="AB2" i="9" s="1"/>
  <c r="AJ1554" i="7"/>
  <c r="AF1554" i="7"/>
  <c r="B2" i="9"/>
  <c r="P11" i="9"/>
  <c r="F18" i="9"/>
  <c r="Q11" i="9"/>
  <c r="L11" i="9"/>
  <c r="F20" i="9"/>
  <c r="L1555" i="7"/>
  <c r="AF1555" i="7"/>
  <c r="AH1555" i="7"/>
  <c r="AG1555" i="7"/>
  <c r="AB1554" i="7"/>
  <c r="AP2" i="9" s="1"/>
  <c r="AI1554" i="7"/>
  <c r="AW9" i="9" s="1"/>
  <c r="H2" i="9"/>
  <c r="S11" i="9"/>
  <c r="AM1555" i="7"/>
  <c r="AA1555" i="7"/>
  <c r="Z1555" i="7"/>
  <c r="D2" i="9"/>
  <c r="AP1554" i="7"/>
  <c r="BD2" i="9" s="1"/>
  <c r="AL1554" i="7"/>
  <c r="AH1554" i="7"/>
  <c r="AR9" i="9" l="1"/>
  <c r="AR11" i="9" s="1"/>
  <c r="AR2" i="9"/>
  <c r="AR4" i="9" s="1"/>
  <c r="BB9" i="9"/>
  <c r="AY2" i="9"/>
  <c r="B56" i="9"/>
  <c r="H39" i="9"/>
  <c r="T44" i="9"/>
  <c r="T51" i="9"/>
  <c r="L42" i="9"/>
  <c r="L39" i="9"/>
  <c r="T41" i="9"/>
  <c r="H41" i="9"/>
  <c r="H38" i="9"/>
  <c r="B48" i="9"/>
  <c r="P41" i="9"/>
  <c r="L48" i="9"/>
  <c r="L41" i="9"/>
  <c r="L44" i="9"/>
  <c r="B49" i="9"/>
  <c r="T47" i="9"/>
  <c r="T38" i="9"/>
  <c r="B54" i="9"/>
  <c r="T42" i="9"/>
  <c r="L54" i="9"/>
  <c r="T49" i="9"/>
  <c r="P39" i="9"/>
  <c r="L49" i="9"/>
  <c r="L43" i="9"/>
  <c r="P40" i="9"/>
  <c r="B45" i="9"/>
  <c r="T46" i="9"/>
  <c r="T39" i="9"/>
  <c r="B50" i="9"/>
  <c r="L40" i="9"/>
  <c r="L53" i="9"/>
  <c r="H42" i="9"/>
  <c r="P43" i="9"/>
  <c r="B53" i="9"/>
  <c r="B39" i="9"/>
  <c r="T40" i="9"/>
  <c r="P38" i="9"/>
  <c r="H44" i="9"/>
  <c r="B47" i="9"/>
  <c r="T48" i="9"/>
  <c r="B42" i="9"/>
  <c r="H40" i="9"/>
  <c r="L50" i="9"/>
  <c r="B55" i="9"/>
  <c r="L51" i="9"/>
  <c r="B52" i="9"/>
  <c r="L45" i="9"/>
  <c r="L38" i="9"/>
  <c r="L46" i="9"/>
  <c r="B41" i="9"/>
  <c r="B46" i="9"/>
  <c r="B51" i="9"/>
  <c r="T50" i="9"/>
  <c r="T45" i="9"/>
  <c r="P44" i="9"/>
  <c r="B38" i="9"/>
  <c r="H43" i="9"/>
  <c r="T43" i="9"/>
  <c r="L47" i="9"/>
  <c r="H45" i="9"/>
  <c r="B43" i="9"/>
  <c r="B44" i="9"/>
  <c r="P42" i="9"/>
  <c r="B40" i="9"/>
  <c r="L52" i="9"/>
  <c r="AW2" i="9"/>
  <c r="AF22" i="9" s="1"/>
  <c r="W2" i="9"/>
  <c r="F25" i="9" s="1"/>
  <c r="AF16" i="9"/>
  <c r="AP4" i="9"/>
  <c r="AQ4" i="9" s="1"/>
  <c r="AQ3" i="9" s="1"/>
  <c r="AG17" i="9" s="1"/>
  <c r="AT29" i="9"/>
  <c r="AL26" i="9"/>
  <c r="AL25" i="9" s="1"/>
  <c r="BB2" i="9"/>
  <c r="BB4" i="9" s="1"/>
  <c r="AX9" i="9"/>
  <c r="AX2" i="9"/>
  <c r="X2" i="9"/>
  <c r="Y2" i="9"/>
  <c r="BA9" i="9"/>
  <c r="BA2" i="9"/>
  <c r="AF26" i="9" s="1"/>
  <c r="AA2" i="9"/>
  <c r="F29" i="9" s="1"/>
  <c r="AT9" i="9"/>
  <c r="T2" i="9"/>
  <c r="F22" i="9" s="1"/>
  <c r="AT2" i="9"/>
  <c r="AN19" i="9"/>
  <c r="P2" i="9"/>
  <c r="AM9" i="9"/>
  <c r="M2" i="9"/>
  <c r="F13" i="9" s="1"/>
  <c r="AM2" i="9"/>
  <c r="AF13" i="9" s="1"/>
  <c r="L2" i="9"/>
  <c r="F12" i="9" s="1"/>
  <c r="AL9" i="9"/>
  <c r="AL2" i="9"/>
  <c r="R4" i="9"/>
  <c r="S4" i="9" s="1"/>
  <c r="S3" i="9" s="1"/>
  <c r="G21" i="9" s="1"/>
  <c r="AS19" i="9"/>
  <c r="AN29" i="9"/>
  <c r="Z2" i="9"/>
  <c r="AZ9" i="9"/>
  <c r="AZ2" i="9"/>
  <c r="AP9" i="9"/>
  <c r="AF24" i="9"/>
  <c r="AS29" i="9"/>
  <c r="AT19" i="9"/>
  <c r="AL16" i="9"/>
  <c r="AR15" i="9" s="1"/>
  <c r="AM29" i="9"/>
  <c r="AR29" i="9"/>
  <c r="BD9" i="9"/>
  <c r="AC2" i="9"/>
  <c r="F31" i="9" s="1"/>
  <c r="AN2" i="9"/>
  <c r="AN9" i="9"/>
  <c r="N2" i="9"/>
  <c r="U2" i="9"/>
  <c r="F23" i="9" s="1"/>
  <c r="AU2" i="9"/>
  <c r="AU9" i="9"/>
  <c r="AO2" i="9"/>
  <c r="O2" i="9"/>
  <c r="F16" i="9" s="1"/>
  <c r="AO9" i="9"/>
  <c r="V2" i="9"/>
  <c r="F24" i="9" s="1"/>
  <c r="AV9" i="9"/>
  <c r="AV2" i="9"/>
  <c r="AM19" i="9"/>
  <c r="AR19" i="9"/>
  <c r="AD2" i="9"/>
  <c r="F32" i="9" s="1"/>
  <c r="BC9" i="9"/>
  <c r="R11" i="9"/>
  <c r="F30" i="9"/>
  <c r="F17" i="9"/>
  <c r="P4" i="9"/>
  <c r="Q4" i="9" s="1"/>
  <c r="Q3" i="9" s="1"/>
  <c r="G18" i="9" s="1"/>
  <c r="N11" i="9"/>
  <c r="F28" i="9"/>
  <c r="T11" i="9"/>
  <c r="B4" i="9"/>
  <c r="H3" i="9" s="1"/>
  <c r="N12" i="9" s="1"/>
  <c r="F27" i="9"/>
  <c r="AS4" i="9" l="1"/>
  <c r="AS3" i="9" s="1"/>
  <c r="AR3" i="9"/>
  <c r="AS11" i="9"/>
  <c r="AS10" i="9" s="1"/>
  <c r="AR10" i="9"/>
  <c r="L4" i="9"/>
  <c r="M3" i="9" s="1"/>
  <c r="G13" i="9" s="1"/>
  <c r="AN25" i="9"/>
  <c r="L55" i="9"/>
  <c r="P45" i="9"/>
  <c r="T52" i="9"/>
  <c r="H46" i="9"/>
  <c r="R3" i="9"/>
  <c r="G20" i="9" s="1"/>
  <c r="BB11" i="9"/>
  <c r="BB10" i="9" s="1"/>
  <c r="N4" i="9"/>
  <c r="O4" i="9" s="1"/>
  <c r="O3" i="9" s="1"/>
  <c r="G16" i="9" s="1"/>
  <c r="AP3" i="9"/>
  <c r="AG16" i="9" s="1"/>
  <c r="AL15" i="9"/>
  <c r="F15" i="9"/>
  <c r="T4" i="9"/>
  <c r="U4" i="9" s="1"/>
  <c r="V4" i="9" s="1"/>
  <c r="W4" i="9" s="1"/>
  <c r="W3" i="9" s="1"/>
  <c r="G25" i="9" s="1"/>
  <c r="AU29" i="9"/>
  <c r="AQ30" i="9" s="1"/>
  <c r="AU19" i="9"/>
  <c r="AQ20" i="9" s="1"/>
  <c r="X4" i="9"/>
  <c r="Y4" i="9" s="1"/>
  <c r="Z4" i="9" s="1"/>
  <c r="AA4" i="9" s="1"/>
  <c r="AA3" i="9" s="1"/>
  <c r="G29" i="9" s="1"/>
  <c r="AS15" i="9"/>
  <c r="AF19" i="9"/>
  <c r="AT4" i="9"/>
  <c r="AU4" i="9" s="1"/>
  <c r="AV4" i="9" s="1"/>
  <c r="AW4" i="9" s="1"/>
  <c r="AW3" i="9" s="1"/>
  <c r="AG22" i="9" s="1"/>
  <c r="AP11" i="9"/>
  <c r="AQ11" i="9" s="1"/>
  <c r="AQ10" i="9" s="1"/>
  <c r="AF23" i="9"/>
  <c r="AX4" i="9"/>
  <c r="AY4" i="9" s="1"/>
  <c r="AF12" i="9"/>
  <c r="BH2" i="9"/>
  <c r="AL4" i="9"/>
  <c r="AL3" i="9"/>
  <c r="AG12" i="9" s="1"/>
  <c r="AT11" i="9"/>
  <c r="AX11" i="9"/>
  <c r="AY11" i="9" s="1"/>
  <c r="BH9" i="9"/>
  <c r="AL11" i="9"/>
  <c r="AM11" i="9" s="1"/>
  <c r="BB3" i="9"/>
  <c r="BC4" i="9"/>
  <c r="B57" i="9"/>
  <c r="C57" i="9" s="1"/>
  <c r="AF20" i="9"/>
  <c r="AN11" i="9"/>
  <c r="AO11" i="9" s="1"/>
  <c r="AO10" i="9" s="1"/>
  <c r="AS25" i="9"/>
  <c r="AM25" i="9"/>
  <c r="AR25" i="9"/>
  <c r="AF21" i="9"/>
  <c r="F26" i="9"/>
  <c r="AN15" i="9"/>
  <c r="AF15" i="9"/>
  <c r="AN4" i="9"/>
  <c r="AO4" i="9" s="1"/>
  <c r="AO3" i="9" s="1"/>
  <c r="AN3" i="9"/>
  <c r="AG15" i="9" s="1"/>
  <c r="AF25" i="9"/>
  <c r="AH2" i="9"/>
  <c r="AP25" i="9"/>
  <c r="AQ15" i="9"/>
  <c r="AQ25" i="9"/>
  <c r="AT15" i="9"/>
  <c r="AO15" i="9"/>
  <c r="AO25" i="9"/>
  <c r="AT25" i="9"/>
  <c r="AP15" i="9"/>
  <c r="AB4" i="9"/>
  <c r="AC4" i="9" s="1"/>
  <c r="AD4" i="9" s="1"/>
  <c r="AM15" i="9"/>
  <c r="B3" i="9"/>
  <c r="T12" i="9" s="1"/>
  <c r="M4" i="9"/>
  <c r="P3" i="9"/>
  <c r="G17" i="9" s="1"/>
  <c r="U11" i="9"/>
  <c r="D3" i="9"/>
  <c r="R12" i="9" s="1"/>
  <c r="I3" i="9"/>
  <c r="M12" i="9" s="1"/>
  <c r="G3" i="9"/>
  <c r="O12" i="9" s="1"/>
  <c r="F3" i="9"/>
  <c r="P12" i="9" s="1"/>
  <c r="E3" i="9"/>
  <c r="Q12" i="9" s="1"/>
  <c r="C3" i="9"/>
  <c r="S12" i="9" s="1"/>
  <c r="J3" i="9"/>
  <c r="L12" i="9" s="1"/>
  <c r="L3" i="9" l="1"/>
  <c r="G12" i="9" s="1"/>
  <c r="BC11" i="9"/>
  <c r="BD11" i="9" s="1"/>
  <c r="BE11" i="9" s="1"/>
  <c r="BE10" i="9" s="1"/>
  <c r="I46" i="9"/>
  <c r="I43" i="9"/>
  <c r="I44" i="9"/>
  <c r="I41" i="9"/>
  <c r="I42" i="9"/>
  <c r="I45" i="9"/>
  <c r="I40" i="9"/>
  <c r="I39" i="9"/>
  <c r="I38" i="9"/>
  <c r="U48" i="9"/>
  <c r="U39" i="9"/>
  <c r="U49" i="9"/>
  <c r="U38" i="9"/>
  <c r="U43" i="9"/>
  <c r="U46" i="9"/>
  <c r="U52" i="9"/>
  <c r="U51" i="9"/>
  <c r="U40" i="9"/>
  <c r="U47" i="9"/>
  <c r="U50" i="9"/>
  <c r="U41" i="9"/>
  <c r="U44" i="9"/>
  <c r="U45" i="9"/>
  <c r="U42" i="9"/>
  <c r="X3" i="9"/>
  <c r="G26" i="9" s="1"/>
  <c r="Q39" i="9"/>
  <c r="Q40" i="9"/>
  <c r="Q44" i="9"/>
  <c r="Q43" i="9"/>
  <c r="Q38" i="9"/>
  <c r="Q42" i="9"/>
  <c r="Q45" i="9"/>
  <c r="Q41" i="9"/>
  <c r="N3" i="9"/>
  <c r="G15" i="9" s="1"/>
  <c r="M42" i="9"/>
  <c r="M39" i="9"/>
  <c r="M44" i="9"/>
  <c r="M43" i="9"/>
  <c r="M46" i="9"/>
  <c r="M51" i="9"/>
  <c r="M50" i="9"/>
  <c r="M48" i="9"/>
  <c r="M38" i="9"/>
  <c r="M54" i="9"/>
  <c r="M40" i="9"/>
  <c r="M52" i="9"/>
  <c r="M41" i="9"/>
  <c r="M55" i="9"/>
  <c r="M45" i="9"/>
  <c r="M53" i="9"/>
  <c r="M49" i="9"/>
  <c r="M47" i="9"/>
  <c r="U3" i="9"/>
  <c r="G23" i="9" s="1"/>
  <c r="V3" i="9"/>
  <c r="T3" i="9"/>
  <c r="G22" i="9" s="1"/>
  <c r="AN20" i="9"/>
  <c r="AM20" i="9"/>
  <c r="AN30" i="9"/>
  <c r="AS20" i="9"/>
  <c r="AV3" i="9"/>
  <c r="AO30" i="9"/>
  <c r="AT30" i="9"/>
  <c r="AR30" i="9"/>
  <c r="AM30" i="9"/>
  <c r="AR20" i="9"/>
  <c r="AL20" i="9"/>
  <c r="AP30" i="9"/>
  <c r="AL30" i="9"/>
  <c r="AO20" i="9"/>
  <c r="Y3" i="9"/>
  <c r="G27" i="9" s="1"/>
  <c r="AS30" i="9"/>
  <c r="AT20" i="9"/>
  <c r="Z3" i="9"/>
  <c r="G28" i="9" s="1"/>
  <c r="AN10" i="9"/>
  <c r="AL10" i="9"/>
  <c r="AP10" i="9"/>
  <c r="AP20" i="9"/>
  <c r="AX10" i="9"/>
  <c r="C46" i="9"/>
  <c r="BC10" i="9"/>
  <c r="AM10" i="9"/>
  <c r="AZ4" i="9"/>
  <c r="AY3" i="9"/>
  <c r="AG24" i="9" s="1"/>
  <c r="C50" i="9"/>
  <c r="C48" i="9"/>
  <c r="C41" i="9"/>
  <c r="AZ11" i="9"/>
  <c r="AY10" i="9"/>
  <c r="C47" i="9"/>
  <c r="AC3" i="9"/>
  <c r="G31" i="9" s="1"/>
  <c r="C42" i="9"/>
  <c r="C55" i="9"/>
  <c r="AT10" i="9"/>
  <c r="AU11" i="9"/>
  <c r="C53" i="9"/>
  <c r="AB3" i="9"/>
  <c r="G30" i="9" s="1"/>
  <c r="C40" i="9"/>
  <c r="C56" i="9"/>
  <c r="AU3" i="9"/>
  <c r="AG20" i="9" s="1"/>
  <c r="BD10" i="9"/>
  <c r="C38" i="9"/>
  <c r="C39" i="9"/>
  <c r="C45" i="9"/>
  <c r="C52" i="9"/>
  <c r="C54" i="9"/>
  <c r="C44" i="9"/>
  <c r="C51" i="9"/>
  <c r="C49" i="9"/>
  <c r="C43" i="9"/>
  <c r="BD4" i="9"/>
  <c r="BC3" i="9"/>
  <c r="AM3" i="9"/>
  <c r="AG13" i="9" s="1"/>
  <c r="AM4" i="9"/>
  <c r="AX3" i="9"/>
  <c r="AG23" i="9" s="1"/>
  <c r="AT3" i="9"/>
  <c r="AG19" i="9" s="1"/>
  <c r="L6" i="9"/>
  <c r="AE4" i="9"/>
  <c r="AE3" i="9" s="1"/>
  <c r="G33" i="9" s="1"/>
  <c r="AD3" i="9"/>
  <c r="G32" i="9" s="1"/>
  <c r="U12" i="9"/>
  <c r="AU20" i="9" l="1"/>
  <c r="AU30" i="9"/>
  <c r="BA11" i="9"/>
  <c r="BA10" i="9" s="1"/>
  <c r="AZ10" i="9"/>
  <c r="AV11" i="9"/>
  <c r="AU10" i="9"/>
  <c r="BE4" i="9"/>
  <c r="BE3" i="9" s="1"/>
  <c r="BD3" i="9"/>
  <c r="BA4" i="9"/>
  <c r="BA3" i="9" s="1"/>
  <c r="AG26" i="9" s="1"/>
  <c r="AZ3" i="9"/>
  <c r="AG25" i="9" s="1"/>
  <c r="AW11" i="9" l="1"/>
  <c r="AW10" i="9" s="1"/>
  <c r="AV10" i="9"/>
</calcChain>
</file>

<file path=xl/sharedStrings.xml><?xml version="1.0" encoding="utf-8"?>
<sst xmlns="http://schemas.openxmlformats.org/spreadsheetml/2006/main" count="7808" uniqueCount="280">
  <si>
    <t>ClientID</t>
  </si>
  <si>
    <t>CycleNumber</t>
  </si>
  <si>
    <t>nfp8122</t>
  </si>
  <si>
    <t>nfp8114</t>
  </si>
  <si>
    <t>nfp8109</t>
  </si>
  <si>
    <t>nfp8107</t>
  </si>
  <si>
    <t>nfp8106</t>
  </si>
  <si>
    <t>nfp8024</t>
  </si>
  <si>
    <t>nfp8020</t>
  </si>
  <si>
    <t>nfp8026</t>
  </si>
  <si>
    <t>nfp8030</t>
  </si>
  <si>
    <t>nfp8031</t>
  </si>
  <si>
    <t>nfp8032</t>
  </si>
  <si>
    <t>nfp8034</t>
  </si>
  <si>
    <t>nfp8036</t>
  </si>
  <si>
    <t>nfp8040</t>
  </si>
  <si>
    <t>nfp8041</t>
  </si>
  <si>
    <t>nfp8042</t>
  </si>
  <si>
    <t>nfp8043</t>
  </si>
  <si>
    <t>nfp8045</t>
  </si>
  <si>
    <t>nfp8046</t>
  </si>
  <si>
    <t>nfp8047</t>
  </si>
  <si>
    <t>nfp8049</t>
  </si>
  <si>
    <t>nfp8050</t>
  </si>
  <si>
    <t>nfp8051</t>
  </si>
  <si>
    <t>nfp8057</t>
  </si>
  <si>
    <t>nfp8058</t>
  </si>
  <si>
    <t>nfp8060</t>
  </si>
  <si>
    <t>nfp8062</t>
  </si>
  <si>
    <t>nfp8063</t>
  </si>
  <si>
    <t>nfp8064</t>
  </si>
  <si>
    <t>nfp8066</t>
  </si>
  <si>
    <t>nfp8068</t>
  </si>
  <si>
    <t>nfp8069</t>
  </si>
  <si>
    <t>nfp8072</t>
  </si>
  <si>
    <t>nfp8073</t>
  </si>
  <si>
    <t>nfp8074</t>
  </si>
  <si>
    <t>nfp8076</t>
  </si>
  <si>
    <t>nfp8079</t>
  </si>
  <si>
    <t>nfp8080</t>
  </si>
  <si>
    <t>nfp8083</t>
  </si>
  <si>
    <t>nfp8085</t>
  </si>
  <si>
    <t>nfp8087</t>
  </si>
  <si>
    <t>nfp8091</t>
  </si>
  <si>
    <t>nfp8094</t>
  </si>
  <si>
    <t>nfp8099</t>
  </si>
  <si>
    <t>nfp8100</t>
  </si>
  <si>
    <t>nfp8101</t>
  </si>
  <si>
    <t>nfp8102</t>
  </si>
  <si>
    <t>nfp8110</t>
  </si>
  <si>
    <t>nfp8113</t>
  </si>
  <si>
    <t>nfp8116</t>
  </si>
  <si>
    <t>nfp8123</t>
  </si>
  <si>
    <t>nfp8124</t>
  </si>
  <si>
    <t>nfp8129</t>
  </si>
  <si>
    <t>nfp8131</t>
  </si>
  <si>
    <t>nfp8133</t>
  </si>
  <si>
    <t>nfp8137</t>
  </si>
  <si>
    <t>nfp8140</t>
  </si>
  <si>
    <t>nfp8143</t>
  </si>
  <si>
    <t>nfp8144</t>
  </si>
  <si>
    <t>nfp8149</t>
  </si>
  <si>
    <t>nfp8150</t>
  </si>
  <si>
    <t>nfp8152</t>
  </si>
  <si>
    <t>nfp8154</t>
  </si>
  <si>
    <t>nfp8155</t>
  </si>
  <si>
    <t>nfp8159</t>
  </si>
  <si>
    <t>nfp8161</t>
  </si>
  <si>
    <t>nfp8164</t>
  </si>
  <si>
    <t>nfp8165</t>
  </si>
  <si>
    <t>nfp8168</t>
  </si>
  <si>
    <t>nfp8172</t>
  </si>
  <si>
    <t>nfp8173</t>
  </si>
  <si>
    <t>nfp8174</t>
  </si>
  <si>
    <t>nfp8176</t>
  </si>
  <si>
    <t>nfp8177</t>
  </si>
  <si>
    <t>nfp8178</t>
  </si>
  <si>
    <t>nfp8179</t>
  </si>
  <si>
    <t>nfp8184</t>
  </si>
  <si>
    <t>nfp8186</t>
  </si>
  <si>
    <t>nfp8187</t>
  </si>
  <si>
    <t>nfp8188</t>
  </si>
  <si>
    <t>nfp8189</t>
  </si>
  <si>
    <t>nfp8190</t>
  </si>
  <si>
    <t>nfp8192</t>
  </si>
  <si>
    <t>nfp8193</t>
  </si>
  <si>
    <t>nfp8195</t>
  </si>
  <si>
    <t>nfp8196</t>
  </si>
  <si>
    <t>nfp8197</t>
  </si>
  <si>
    <t>nfp8200</t>
  </si>
  <si>
    <t>nfp8206</t>
  </si>
  <si>
    <t>nfp8207</t>
  </si>
  <si>
    <t>nfp8209</t>
  </si>
  <si>
    <t>nfp8210</t>
  </si>
  <si>
    <t>nfp8211</t>
  </si>
  <si>
    <t>nfp8212</t>
  </si>
  <si>
    <t>nfp8218</t>
  </si>
  <si>
    <t>nfp8221</t>
  </si>
  <si>
    <t>nfp8223</t>
  </si>
  <si>
    <t>nfp8226</t>
  </si>
  <si>
    <t>nfp8228</t>
  </si>
  <si>
    <t>nfp8229</t>
  </si>
  <si>
    <t>nfp8230</t>
  </si>
  <si>
    <t>nfp8233</t>
  </si>
  <si>
    <t>nfp8234</t>
  </si>
  <si>
    <t>nfp8235</t>
  </si>
  <si>
    <t>nfp8236</t>
  </si>
  <si>
    <t>nfp8237</t>
  </si>
  <si>
    <t>nfp8238</t>
  </si>
  <si>
    <t>nfp8240</t>
  </si>
  <si>
    <t>nfp8242</t>
  </si>
  <si>
    <t>nfp8244</t>
  </si>
  <si>
    <t>nfp8246</t>
  </si>
  <si>
    <t>nfp8247</t>
  </si>
  <si>
    <t>nfp8248</t>
  </si>
  <si>
    <t>nfp8249</t>
  </si>
  <si>
    <t>nfp8252</t>
  </si>
  <si>
    <t>nfp8253</t>
  </si>
  <si>
    <t>nfp8254</t>
  </si>
  <si>
    <t>nfp8257</t>
  </si>
  <si>
    <t>nfp8260</t>
  </si>
  <si>
    <t>nfp8263</t>
  </si>
  <si>
    <t>nfp8264</t>
  </si>
  <si>
    <t>nfp8266</t>
  </si>
  <si>
    <t>nfp8268</t>
  </si>
  <si>
    <t>nfp8269</t>
  </si>
  <si>
    <t>nfp8270</t>
  </si>
  <si>
    <t>nfp8271</t>
  </si>
  <si>
    <t>nfp8272</t>
  </si>
  <si>
    <t>nfp8276</t>
  </si>
  <si>
    <t>nfp8278</t>
  </si>
  <si>
    <t>nfp8279</t>
  </si>
  <si>
    <t>nfp8281</t>
  </si>
  <si>
    <t>nfp8282</t>
  </si>
  <si>
    <t>nfp8284</t>
  </si>
  <si>
    <t>nfp8286</t>
  </si>
  <si>
    <t>nfp8288</t>
  </si>
  <si>
    <t>nfp8289</t>
  </si>
  <si>
    <t>nfp8290</t>
  </si>
  <si>
    <t>nfp8292</t>
  </si>
  <si>
    <t>nfp8293</t>
  </si>
  <si>
    <t>nfp8294</t>
  </si>
  <si>
    <t>nfp8296</t>
  </si>
  <si>
    <t>nfp8298</t>
  </si>
  <si>
    <t>nfp8299</t>
  </si>
  <si>
    <t>nfp8302</t>
  </si>
  <si>
    <t>nfp8303</t>
  </si>
  <si>
    <t>nfp8305</t>
  </si>
  <si>
    <t>nfp8306</t>
  </si>
  <si>
    <t>nfp8308</t>
  </si>
  <si>
    <t>nfp8309</t>
  </si>
  <si>
    <t>nfp8310</t>
  </si>
  <si>
    <t>nfp8311</t>
  </si>
  <si>
    <t>nfp8312</t>
  </si>
  <si>
    <t>nfp8313</t>
  </si>
  <si>
    <t>nfp8317</t>
  </si>
  <si>
    <t>nfp8322</t>
  </si>
  <si>
    <t>nfp8323</t>
  </si>
  <si>
    <t>nfp8324</t>
  </si>
  <si>
    <t>nfp8328</t>
  </si>
  <si>
    <t>nfp8334</t>
  </si>
  <si>
    <t/>
  </si>
  <si>
    <t>LengthofCycle</t>
  </si>
  <si>
    <t>תוויות שורה</t>
  </si>
  <si>
    <t>סכום כולל</t>
  </si>
  <si>
    <t>(פריטים מרובים)</t>
  </si>
  <si>
    <t>סינון</t>
  </si>
  <si>
    <t>ספירת נשים</t>
  </si>
  <si>
    <t>עד ועד</t>
  </si>
  <si>
    <t>מקס קבוע</t>
  </si>
  <si>
    <t>מינ קבוע</t>
  </si>
  <si>
    <t>מספר סטייה</t>
  </si>
  <si>
    <t>חיזוי</t>
  </si>
  <si>
    <t>טווח</t>
  </si>
  <si>
    <t>שכיחות</t>
  </si>
  <si>
    <t>סה"כ</t>
  </si>
  <si>
    <t>מניית טווחים</t>
  </si>
  <si>
    <t>שכיחות יחסית</t>
  </si>
  <si>
    <t>מינימום</t>
  </si>
  <si>
    <t>מקסימום</t>
  </si>
  <si>
    <t>האם 30 בטווח?</t>
  </si>
  <si>
    <t>30 בטווח?</t>
  </si>
  <si>
    <t>יחסית</t>
  </si>
  <si>
    <t>הפלגה</t>
  </si>
  <si>
    <t>דילוג רגיל</t>
  </si>
  <si>
    <t>דילוג למפרע</t>
  </si>
  <si>
    <t>דילוג 2 אפשרויות</t>
  </si>
  <si>
    <t>השבוע</t>
  </si>
  <si>
    <t>השבוע בדילוג</t>
  </si>
  <si>
    <t>דילוג בתוך דילוג</t>
  </si>
  <si>
    <t>זיהוי</t>
  </si>
  <si>
    <t>דילוג</t>
  </si>
  <si>
    <t>שבוע</t>
  </si>
  <si>
    <t>שבוע בדילוג</t>
  </si>
  <si>
    <t>דב"ד</t>
  </si>
  <si>
    <t>מתוך 118</t>
  </si>
  <si>
    <t>קבעה הפלגה?</t>
  </si>
  <si>
    <t>11</t>
  </si>
  <si>
    <t>12</t>
  </si>
  <si>
    <t>13</t>
  </si>
  <si>
    <t>21</t>
  </si>
  <si>
    <t>22</t>
  </si>
  <si>
    <t>23</t>
  </si>
  <si>
    <t>31</t>
  </si>
  <si>
    <t>32</t>
  </si>
  <si>
    <t>33</t>
  </si>
  <si>
    <t>מינ</t>
  </si>
  <si>
    <t>מקס</t>
  </si>
  <si>
    <t>בדיקה</t>
  </si>
  <si>
    <t>ספירה</t>
  </si>
  <si>
    <t>1121</t>
  </si>
  <si>
    <t>1122</t>
  </si>
  <si>
    <t>1322</t>
  </si>
  <si>
    <t>1323</t>
  </si>
  <si>
    <t>2131</t>
  </si>
  <si>
    <t>2132</t>
  </si>
  <si>
    <t>2332</t>
  </si>
  <si>
    <t>2333</t>
  </si>
  <si>
    <t>3111</t>
  </si>
  <si>
    <t>3112</t>
  </si>
  <si>
    <t>3113</t>
  </si>
  <si>
    <t>3211</t>
  </si>
  <si>
    <t>3212</t>
  </si>
  <si>
    <t>3213</t>
  </si>
  <si>
    <t>3232</t>
  </si>
  <si>
    <t>3311</t>
  </si>
  <si>
    <t>3312</t>
  </si>
  <si>
    <t>3313</t>
  </si>
  <si>
    <t>3333</t>
  </si>
  <si>
    <t>3131</t>
  </si>
  <si>
    <t>יחסי</t>
  </si>
  <si>
    <t>איגוד</t>
  </si>
  <si>
    <t>1222</t>
  </si>
  <si>
    <t>2232</t>
  </si>
  <si>
    <t>גודל טווח</t>
  </si>
  <si>
    <t>מצב</t>
  </si>
  <si>
    <t>מצב מקור</t>
  </si>
  <si>
    <t>מצב יעד</t>
  </si>
  <si>
    <t>S11</t>
  </si>
  <si>
    <t>S12</t>
  </si>
  <si>
    <t>S13</t>
  </si>
  <si>
    <t>S21</t>
  </si>
  <si>
    <t>S22</t>
  </si>
  <si>
    <t>S23</t>
  </si>
  <si>
    <t>S31</t>
  </si>
  <si>
    <t>S32</t>
  </si>
  <si>
    <t>S33</t>
  </si>
  <si>
    <t>רכיב התפלגות יציב</t>
  </si>
  <si>
    <t>הסתברות מעבר</t>
  </si>
  <si>
    <t>S1</t>
  </si>
  <si>
    <t>S2</t>
  </si>
  <si>
    <t>S3</t>
  </si>
  <si>
    <t>S31&amp;S32</t>
  </si>
  <si>
    <t>S33&amp;S32</t>
  </si>
  <si>
    <t>S32U</t>
  </si>
  <si>
    <t>S32&amp;33</t>
  </si>
  <si>
    <t>עמודה1</t>
  </si>
  <si>
    <t>S33&amp;32</t>
  </si>
  <si>
    <t>סטיית תקן של עד ועד</t>
  </si>
  <si>
    <t>רכיב התפלגות מצב יציב</t>
  </si>
  <si>
    <t>קבוצה</t>
  </si>
  <si>
    <t>ממוצע ממוצעים</t>
  </si>
  <si>
    <t>ממוצע סטיות תקן</t>
  </si>
  <si>
    <t>קבוצות מושוות</t>
  </si>
  <si>
    <t>S32$33</t>
  </si>
  <si>
    <t>האם השוני משמעותי?</t>
  </si>
  <si>
    <t>כן</t>
  </si>
  <si>
    <t>לא</t>
  </si>
  <si>
    <t>p</t>
  </si>
  <si>
    <t>סטיות תקן מתוקנות</t>
  </si>
  <si>
    <t>&lt;29</t>
  </si>
  <si>
    <t>&gt;30</t>
  </si>
  <si>
    <t>הסטת מצב</t>
  </si>
  <si>
    <t>חיזוי מדויק שירד</t>
  </si>
  <si>
    <t>וסת קדם</t>
  </si>
  <si>
    <t>פרישה</t>
  </si>
  <si>
    <t>נחסכה בזכות חצי</t>
  </si>
  <si>
    <t>לא משנה</t>
  </si>
  <si>
    <t>אורך מחזור וסת/מצב</t>
  </si>
  <si>
    <t>מקסימום של CycleNumber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</si>
</sst>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theme="1"/>
      <name val="David"/>
      <family val="2"/>
    </font>
    <font>
      <sz val="12"/>
      <color theme="1"/>
      <name val="David"/>
      <family val="2"/>
    </font>
    <font>
      <b/>
      <sz val="12"/>
      <color theme="0"/>
      <name val="David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 pivotButton="1"/>
    <xf numFmtId="0" fontId="0" fillId="0" borderId="0" xfId="0" applyAlignment="1">
      <alignment horizontal="right"/>
    </xf>
    <xf numFmtId="0" fontId="0" fillId="0" borderId="0" xfId="0" applyNumberFormat="1"/>
    <xf numFmtId="9" fontId="0" fillId="0" borderId="0" xfId="1" applyFont="1"/>
    <xf numFmtId="0" fontId="0" fillId="3" borderId="2" xfId="0" applyFont="1" applyFill="1" applyBorder="1"/>
    <xf numFmtId="0" fontId="0" fillId="0" borderId="2" xfId="0" applyFont="1" applyBorder="1"/>
    <xf numFmtId="0" fontId="2" fillId="2" borderId="4" xfId="0" applyFont="1" applyFill="1" applyBorder="1"/>
    <xf numFmtId="0" fontId="0" fillId="3" borderId="2" xfId="0" applyFont="1" applyFill="1" applyBorder="1" applyAlignment="1">
      <alignment horizontal="right"/>
    </xf>
    <xf numFmtId="0" fontId="0" fillId="0" borderId="2" xfId="0" applyFont="1" applyBorder="1" applyAlignment="1">
      <alignment horizontal="right"/>
    </xf>
    <xf numFmtId="0" fontId="0" fillId="0" borderId="5" xfId="0" applyFont="1" applyBorder="1"/>
    <xf numFmtId="0" fontId="0" fillId="0" borderId="5" xfId="0" applyFont="1" applyBorder="1" applyAlignment="1">
      <alignment horizontal="right"/>
    </xf>
    <xf numFmtId="0" fontId="0" fillId="3" borderId="1" xfId="0" applyFont="1" applyFill="1" applyBorder="1" applyAlignment="1">
      <alignment horizontal="right"/>
    </xf>
    <xf numFmtId="0" fontId="0" fillId="0" borderId="1" xfId="0" applyFont="1" applyBorder="1" applyAlignment="1">
      <alignment horizontal="right"/>
    </xf>
    <xf numFmtId="0" fontId="0" fillId="3" borderId="3" xfId="0" applyFont="1" applyFill="1" applyBorder="1" applyAlignment="1">
      <alignment horizontal="right"/>
    </xf>
    <xf numFmtId="0" fontId="0" fillId="0" borderId="3" xfId="0" applyFont="1" applyBorder="1" applyAlignment="1">
      <alignment horizontal="right"/>
    </xf>
    <xf numFmtId="0" fontId="2" fillId="2" borderId="2" xfId="0" applyFont="1" applyFill="1" applyBorder="1" applyAlignment="1">
      <alignment horizontal="center" vertical="center"/>
    </xf>
    <xf numFmtId="9" fontId="0" fillId="0" borderId="0" xfId="0" applyNumberFormat="1"/>
    <xf numFmtId="0" fontId="2" fillId="2" borderId="0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9" fontId="4" fillId="0" borderId="0" xfId="1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9" fontId="4" fillId="0" borderId="0" xfId="1" applyNumberFormat="1" applyFont="1" applyAlignment="1">
      <alignment horizontal="center" vertical="center"/>
    </xf>
    <xf numFmtId="10" fontId="0" fillId="0" borderId="0" xfId="1" applyNumberFormat="1" applyFont="1"/>
    <xf numFmtId="0" fontId="5" fillId="4" borderId="0" xfId="0" applyFont="1" applyFill="1" applyAlignment="1">
      <alignment horizontal="center" vertical="center"/>
    </xf>
    <xf numFmtId="164" fontId="4" fillId="0" borderId="0" xfId="1" applyNumberFormat="1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164" fontId="0" fillId="0" borderId="0" xfId="1" applyNumberFormat="1" applyFont="1"/>
    <xf numFmtId="2" fontId="4" fillId="0" borderId="0" xfId="0" applyNumberFormat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2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164" formatCode="0.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164" formatCode="0.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164" formatCode="0.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164" formatCode="0.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0"/>
        <name val="David"/>
        <family val="2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0"/>
        <name val="David"/>
        <family val="2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0"/>
        <name val="David"/>
        <family val="2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righ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charset val="177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vir/Documents/&#1500;&#1497;&#1502;&#1493;&#1491;&#1497;&#1501;/&#1488;&#1512;&#1497;&#1488;&#1500;/&#1502;&#1488;&#1502;&#1512;%204%20-%20&#1505;&#1496;&#1496;&#1497;&#1505;&#1496;&#1497;&#1511;&#1492;%20&#1513;&#1500;%20&#1492;&#1500;&#1499;&#1493;&#1514;%20&#1493;&#1505;&#1514;&#1493;&#1514;/&#1492;&#1510;&#1500;&#1489;&#1514;%20&#1504;&#1514;&#1493;&#1504;&#1497;%20&#1493;&#1505;&#1514;&#1493;&#1514;%20&#1513;&#1493;&#1504;&#1497;&#1501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נשים וקביעויות"/>
      <sheetName val="תמונה כוללת"/>
      <sheetName val="כי בריבוע"/>
      <sheetName val="פיבוט"/>
      <sheetName val="הכנה לANOVA"/>
      <sheetName val="נתונים"/>
      <sheetName val="הצלבת נתוני וסתות שונים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vir" refreshedDate="44677.489150000001" createdVersion="6" refreshedVersion="6" minRefreshableVersion="3" recordCount="1665" xr:uid="{4F5CD173-A6ED-4A19-95B2-1DFFF592274D}">
  <cacheSource type="worksheet">
    <worksheetSource name="טבלה1"/>
  </cacheSource>
  <cacheFields count="3">
    <cacheField name="ClientID" numFmtId="0">
      <sharedItems count="159">
        <s v="nfp8122"/>
        <s v="nfp8114"/>
        <s v="nfp8109"/>
        <s v="nfp8107"/>
        <s v="nfp8106"/>
        <s v="nfp8024"/>
        <s v="nfp8020"/>
        <s v="nfp8026"/>
        <s v="nfp8030"/>
        <s v="nfp8031"/>
        <s v="nfp8032"/>
        <s v="nfp8034"/>
        <s v="nfp8036"/>
        <s v="nfp8040"/>
        <s v="nfp8041"/>
        <s v="nfp8042"/>
        <s v="nfp8043"/>
        <s v="nfp8045"/>
        <s v="nfp8046"/>
        <s v="nfp8047"/>
        <s v="nfp8049"/>
        <s v="nfp8050"/>
        <s v="nfp8051"/>
        <s v="nfp8057"/>
        <s v="nfp8058"/>
        <s v="nfp8060"/>
        <s v="nfp8062"/>
        <s v="nfp8063"/>
        <s v="nfp8064"/>
        <s v="nfp8066"/>
        <s v="nfp8068"/>
        <s v="nfp8069"/>
        <s v="nfp8072"/>
        <s v="nfp8073"/>
        <s v="nfp8074"/>
        <s v="nfp8076"/>
        <s v="nfp8079"/>
        <s v="nfp8080"/>
        <s v="nfp8083"/>
        <s v="nfp8085"/>
        <s v="nfp8087"/>
        <s v="nfp8091"/>
        <s v="nfp8094"/>
        <s v="nfp8099"/>
        <s v="nfp8100"/>
        <s v="nfp8101"/>
        <s v="nfp8102"/>
        <s v="nfp8110"/>
        <s v="nfp8113"/>
        <s v="nfp8116"/>
        <s v="nfp8123"/>
        <s v="nfp8124"/>
        <s v="nfp8129"/>
        <s v="nfp8131"/>
        <s v="nfp8133"/>
        <s v="nfp8137"/>
        <s v="nfp8140"/>
        <s v="nfp8143"/>
        <s v="nfp8144"/>
        <s v="nfp8149"/>
        <s v="nfp8150"/>
        <s v="nfp8152"/>
        <s v="nfp8154"/>
        <s v="nfp8155"/>
        <s v="nfp8159"/>
        <s v="nfp8161"/>
        <s v="nfp8164"/>
        <s v="nfp8165"/>
        <s v="nfp8168"/>
        <s v="nfp8172"/>
        <s v="nfp8173"/>
        <s v="nfp8174"/>
        <s v="nfp8176"/>
        <s v="nfp8177"/>
        <s v="nfp8178"/>
        <s v="nfp8179"/>
        <s v="nfp8184"/>
        <s v="nfp8186"/>
        <s v="nfp8187"/>
        <s v="nfp8188"/>
        <s v="nfp8189"/>
        <s v="nfp8190"/>
        <s v="nfp8192"/>
        <s v="nfp8193"/>
        <s v="nfp8195"/>
        <s v="nfp8196"/>
        <s v="nfp8197"/>
        <s v="nfp8200"/>
        <s v="nfp8206"/>
        <s v="nfp8207"/>
        <s v="nfp8209"/>
        <s v="nfp8210"/>
        <s v="nfp8211"/>
        <s v="nfp8212"/>
        <s v="nfp8218"/>
        <s v="nfp8221"/>
        <s v="nfp8223"/>
        <s v="nfp8226"/>
        <s v="nfp8228"/>
        <s v="nfp8229"/>
        <s v="nfp8230"/>
        <s v="nfp8233"/>
        <s v="nfp8234"/>
        <s v="nfp8235"/>
        <s v="nfp8236"/>
        <s v="nfp8237"/>
        <s v="nfp8238"/>
        <s v="nfp8240"/>
        <s v="nfp8242"/>
        <s v="nfp8244"/>
        <s v="nfp8246"/>
        <s v="nfp8247"/>
        <s v="nfp8248"/>
        <s v="nfp8249"/>
        <s v="nfp8252"/>
        <s v="nfp8253"/>
        <s v="nfp8254"/>
        <s v="nfp8257"/>
        <s v="nfp8260"/>
        <s v="nfp8263"/>
        <s v="nfp8264"/>
        <s v="nfp8266"/>
        <s v="nfp8268"/>
        <s v="nfp8269"/>
        <s v="nfp8270"/>
        <s v="nfp8271"/>
        <s v="nfp8272"/>
        <s v="nfp8276"/>
        <s v="nfp8278"/>
        <s v="nfp8279"/>
        <s v="nfp8281"/>
        <s v="nfp8282"/>
        <s v="nfp8284"/>
        <s v="nfp8286"/>
        <s v="nfp8288"/>
        <s v="nfp8289"/>
        <s v="nfp8290"/>
        <s v="nfp8292"/>
        <s v="nfp8293"/>
        <s v="nfp8294"/>
        <s v="nfp8296"/>
        <s v="nfp8298"/>
        <s v="nfp8299"/>
        <s v="nfp8302"/>
        <s v="nfp8303"/>
        <s v="nfp8305"/>
        <s v="nfp8306"/>
        <s v="nfp8308"/>
        <s v="nfp8309"/>
        <s v="nfp8310"/>
        <s v="nfp8311"/>
        <s v="nfp8312"/>
        <s v="nfp8313"/>
        <s v="nfp8317"/>
        <s v="nfp8322"/>
        <s v="nfp8323"/>
        <s v="nfp8324"/>
        <s v="nfp8328"/>
        <s v="nfp8334"/>
      </sharedItems>
    </cacheField>
    <cacheField name="CycleNumber" numFmtId="0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LengthofCycle" numFmtId="0">
      <sharedItems containsSemiMixedTypes="0" containsString="0" containsNumber="1" containsInteger="1" minValue="18" maxValue="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vir" refreshedDate="44681.986341319447" createdVersion="6" refreshedVersion="6" minRefreshableVersion="3" recordCount="1554" xr:uid="{57EDFB68-E0B5-4D30-9230-7569D468AA03}">
  <cacheSource type="worksheet">
    <worksheetSource name="מרקובחצי"/>
  </cacheSource>
  <cacheFields count="45">
    <cacheField name="ClientID" numFmtId="0">
      <sharedItems count="118">
        <s v="nfp8122"/>
        <s v="nfp8024"/>
        <s v="nfp8020"/>
        <s v="nfp8026"/>
        <s v="nfp8030"/>
        <s v="nfp8031"/>
        <s v="nfp8032"/>
        <s v="nfp8036"/>
        <s v="nfp8040"/>
        <s v="nfp8041"/>
        <s v="nfp8042"/>
        <s v="nfp8043"/>
        <s v="nfp8045"/>
        <s v="nfp8046"/>
        <s v="nfp8051"/>
        <s v="nfp8057"/>
        <s v="nfp8058"/>
        <s v="nfp8060"/>
        <s v="nfp8062"/>
        <s v="nfp8064"/>
        <s v="nfp8066"/>
        <s v="nfp8068"/>
        <s v="nfp8072"/>
        <s v="nfp8073"/>
        <s v="nfp8076"/>
        <s v="nfp8079"/>
        <s v="nfp8080"/>
        <s v="nfp8083"/>
        <s v="nfp8087"/>
        <s v="nfp8091"/>
        <s v="nfp8094"/>
        <s v="nfp8099"/>
        <s v="nfp8100"/>
        <s v="nfp8101"/>
        <s v="nfp8102"/>
        <s v="nfp8107"/>
        <s v="nfp8113"/>
        <s v="nfp8116"/>
        <s v="nfp8123"/>
        <s v="nfp8124"/>
        <s v="nfp8129"/>
        <s v="nfp8131"/>
        <s v="nfp8133"/>
        <s v="nfp8137"/>
        <s v="nfp8140"/>
        <s v="nfp8143"/>
        <s v="nfp8149"/>
        <s v="nfp8150"/>
        <s v="nfp8152"/>
        <s v="nfp8154"/>
        <s v="nfp8155"/>
        <s v="nfp8159"/>
        <s v="nfp8161"/>
        <s v="nfp8164"/>
        <s v="nfp8165"/>
        <s v="nfp8168"/>
        <s v="nfp8172"/>
        <s v="nfp8173"/>
        <s v="nfp8174"/>
        <s v="nfp8176"/>
        <s v="nfp8177"/>
        <s v="nfp8178"/>
        <s v="nfp8179"/>
        <s v="nfp8184"/>
        <s v="nfp8186"/>
        <s v="nfp8187"/>
        <s v="nfp8188"/>
        <s v="nfp8190"/>
        <s v="nfp8193"/>
        <s v="nfp8195"/>
        <s v="nfp8196"/>
        <s v="nfp8197"/>
        <s v="nfp8211"/>
        <s v="nfp8212"/>
        <s v="nfp8221"/>
        <s v="nfp8223"/>
        <s v="nfp8228"/>
        <s v="nfp8234"/>
        <s v="nfp8235"/>
        <s v="nfp8237"/>
        <s v="nfp8238"/>
        <s v="nfp8240"/>
        <s v="nfp8242"/>
        <s v="nfp8249"/>
        <s v="nfp8257"/>
        <s v="nfp8260"/>
        <s v="nfp8263"/>
        <s v="nfp8264"/>
        <s v="nfp8266"/>
        <s v="nfp8268"/>
        <s v="nfp8269"/>
        <s v="nfp8270"/>
        <s v="nfp8271"/>
        <s v="nfp8276"/>
        <s v="nfp8278"/>
        <s v="nfp8279"/>
        <s v="nfp8282"/>
        <s v="nfp8289"/>
        <s v="nfp8290"/>
        <s v="nfp8292"/>
        <s v="nfp8294"/>
        <s v="nfp8296"/>
        <s v="nfp8298"/>
        <s v="nfp8299"/>
        <s v="nfp8303"/>
        <s v="nfp8305"/>
        <s v="nfp8306"/>
        <s v="nfp8308"/>
        <s v="nfp8309"/>
        <s v="nfp8310"/>
        <s v="nfp8311"/>
        <s v="nfp8312"/>
        <s v="nfp8313"/>
        <s v="nfp8322"/>
        <s v="nfp8323"/>
        <s v="nfp8324"/>
        <s v="nfp8328"/>
        <s v="nfp8334"/>
      </sharedItems>
    </cacheField>
    <cacheField name="CycleNumber" numFmtId="0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LengthofCycle" numFmtId="0">
      <sharedItems containsSemiMixedTypes="0" containsString="0" containsNumber="1" containsInteger="1" minValue="18" maxValue="54"/>
    </cacheField>
    <cacheField name="עד ועד" numFmtId="0">
      <sharedItems containsSemiMixedTypes="0" containsString="0" containsNumber="1" containsInteger="1" minValue="19" maxValue="55"/>
    </cacheField>
    <cacheField name="קבעה הפלגה?" numFmtId="0">
      <sharedItems containsMixedTypes="1" containsNumber="1" containsInteger="1" minValue="1" maxValue="1" count="2">
        <s v=""/>
        <n v="1"/>
      </sharedItems>
    </cacheField>
    <cacheField name="S31" numFmtId="0">
      <sharedItems containsMixedTypes="1" containsNumber="1" containsInteger="1" minValue="1" maxValue="1" count="2">
        <n v="1"/>
        <s v=""/>
      </sharedItems>
    </cacheField>
    <cacheField name="S32" numFmtId="0">
      <sharedItems containsMixedTypes="1" containsNumber="1" containsInteger="1" minValue="1" maxValue="1" count="2">
        <s v=""/>
        <n v="1"/>
      </sharedItems>
    </cacheField>
    <cacheField name="S33" numFmtId="0">
      <sharedItems containsMixedTypes="1" containsNumber="1" containsInteger="1" minValue="1" maxValue="1" count="2">
        <s v=""/>
        <n v="1"/>
      </sharedItems>
    </cacheField>
    <cacheField name="S33&amp;32" numFmtId="0">
      <sharedItems containsMixedTypes="1" containsNumber="1" containsInteger="1" minValue="1" maxValue="1" count="2">
        <s v=""/>
        <n v="1"/>
      </sharedItems>
    </cacheField>
    <cacheField name="מינ" numFmtId="0">
      <sharedItems containsSemiMixedTypes="0" containsString="0" containsNumber="1" containsInteger="1" minValue="19" maxValue="55"/>
    </cacheField>
    <cacheField name="מקס" numFmtId="0">
      <sharedItems containsSemiMixedTypes="0" containsString="0" containsNumber="1" containsInteger="1" minValue="21" maxValue="55"/>
    </cacheField>
    <cacheField name="גודל טווח" numFmtId="0">
      <sharedItems containsMixedTypes="1" containsNumber="1" containsInteger="1" minValue="1" maxValue="25"/>
    </cacheField>
    <cacheField name="מצב" numFmtId="0">
      <sharedItems/>
    </cacheField>
    <cacheField name="11" numFmtId="0">
      <sharedItems containsMixedTypes="1" containsNumber="1" containsInteger="1" minValue="1" maxValue="1"/>
    </cacheField>
    <cacheField name="12" numFmtId="0">
      <sharedItems containsMixedTypes="1" containsNumber="1" containsInteger="1" minValue="1" maxValue="1"/>
    </cacheField>
    <cacheField name="13" numFmtId="0">
      <sharedItems containsMixedTypes="1" containsNumber="1" containsInteger="1" minValue="1" maxValue="1"/>
    </cacheField>
    <cacheField name="21" numFmtId="0">
      <sharedItems containsMixedTypes="1" containsNumber="1" containsInteger="1" minValue="1" maxValue="1"/>
    </cacheField>
    <cacheField name="22" numFmtId="0">
      <sharedItems containsMixedTypes="1" containsNumber="1" containsInteger="1" minValue="1" maxValue="1"/>
    </cacheField>
    <cacheField name="23" numFmtId="0">
      <sharedItems containsMixedTypes="1" containsNumber="1" containsInteger="1" minValue="1" maxValue="1"/>
    </cacheField>
    <cacheField name="31" numFmtId="0">
      <sharedItems containsMixedTypes="1" containsNumber="1" containsInteger="1" minValue="1" maxValue="1"/>
    </cacheField>
    <cacheField name="32" numFmtId="0">
      <sharedItems containsMixedTypes="1" containsNumber="1" containsInteger="1" minValue="1" maxValue="1"/>
    </cacheField>
    <cacheField name="33" numFmtId="0">
      <sharedItems containsMixedTypes="1" containsNumber="1" containsInteger="1" minValue="1" maxValue="1"/>
    </cacheField>
    <cacheField name="1121" numFmtId="0">
      <sharedItems containsMixedTypes="1" containsNumber="1" containsInteger="1" minValue="1" maxValue="1"/>
    </cacheField>
    <cacheField name="1122" numFmtId="0">
      <sharedItems containsMixedTypes="1" containsNumber="1" containsInteger="1" minValue="1" maxValue="1"/>
    </cacheField>
    <cacheField name="1322" numFmtId="0">
      <sharedItems containsMixedTypes="1" containsNumber="1" containsInteger="1" minValue="1" maxValue="1"/>
    </cacheField>
    <cacheField name="1323" numFmtId="0">
      <sharedItems containsMixedTypes="1" containsNumber="1" containsInteger="1" minValue="1" maxValue="1"/>
    </cacheField>
    <cacheField name="2131" numFmtId="0">
      <sharedItems containsMixedTypes="1" containsNumber="1" containsInteger="1" minValue="1" maxValue="1"/>
    </cacheField>
    <cacheField name="2132" numFmtId="0">
      <sharedItems containsMixedTypes="1" containsNumber="1" containsInteger="1" minValue="1" maxValue="1"/>
    </cacheField>
    <cacheField name="2332" numFmtId="0">
      <sharedItems containsMixedTypes="1" containsNumber="1" containsInteger="1" minValue="1" maxValue="1"/>
    </cacheField>
    <cacheField name="2333" numFmtId="0">
      <sharedItems containsMixedTypes="1" containsNumber="1" containsInteger="1" minValue="1" maxValue="1"/>
    </cacheField>
    <cacheField name="3111" numFmtId="0">
      <sharedItems containsMixedTypes="1" containsNumber="1" containsInteger="1" minValue="1" maxValue="1"/>
    </cacheField>
    <cacheField name="3112" numFmtId="0">
      <sharedItems containsMixedTypes="1" containsNumber="1" containsInteger="1" minValue="1" maxValue="1"/>
    </cacheField>
    <cacheField name="3113" numFmtId="0">
      <sharedItems/>
    </cacheField>
    <cacheField name="3131" numFmtId="0">
      <sharedItems containsMixedTypes="1" containsNumber="1" containsInteger="1" minValue="1" maxValue="1"/>
    </cacheField>
    <cacheField name="3211" numFmtId="0">
      <sharedItems containsMixedTypes="1" containsNumber="1" containsInteger="1" minValue="1" maxValue="1"/>
    </cacheField>
    <cacheField name="3212" numFmtId="0">
      <sharedItems containsMixedTypes="1" containsNumber="1" containsInteger="1" minValue="1" maxValue="1"/>
    </cacheField>
    <cacheField name="3213" numFmtId="0">
      <sharedItems containsMixedTypes="1" containsNumber="1" containsInteger="1" minValue="1" maxValue="1"/>
    </cacheField>
    <cacheField name="3232" numFmtId="0">
      <sharedItems containsMixedTypes="1" containsNumber="1" containsInteger="1" minValue="1" maxValue="1"/>
    </cacheField>
    <cacheField name="3311" numFmtId="0">
      <sharedItems containsMixedTypes="1" containsNumber="1" containsInteger="1" minValue="1" maxValue="1"/>
    </cacheField>
    <cacheField name="3312" numFmtId="0">
      <sharedItems containsMixedTypes="1" containsNumber="1" containsInteger="1" minValue="1" maxValue="1"/>
    </cacheField>
    <cacheField name="3313" numFmtId="0">
      <sharedItems containsMixedTypes="1" containsNumber="1" containsInteger="1" minValue="1" maxValue="1"/>
    </cacheField>
    <cacheField name="3333" numFmtId="0">
      <sharedItems containsMixedTypes="1" containsNumber="1" containsInteger="1" minValue="1" maxValue="1"/>
    </cacheField>
    <cacheField name="1222" numFmtId="0">
      <sharedItems containsMixedTypes="1" containsNumber="1" containsInteger="1" minValue="1" maxValue="1"/>
    </cacheField>
    <cacheField name="2232" numFmtId="0">
      <sharedItems containsMixedTypes="1" containsNumber="1" containsInteger="1" minValue="1" maxValue="1"/>
    </cacheField>
    <cacheField name="בדיקה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65">
  <r>
    <x v="0"/>
    <x v="0"/>
    <n v="29"/>
  </r>
  <r>
    <x v="0"/>
    <x v="1"/>
    <n v="27"/>
  </r>
  <r>
    <x v="0"/>
    <x v="2"/>
    <n v="29"/>
  </r>
  <r>
    <x v="0"/>
    <x v="3"/>
    <n v="27"/>
  </r>
  <r>
    <x v="0"/>
    <x v="4"/>
    <n v="28"/>
  </r>
  <r>
    <x v="0"/>
    <x v="5"/>
    <n v="26"/>
  </r>
  <r>
    <x v="0"/>
    <x v="6"/>
    <n v="29"/>
  </r>
  <r>
    <x v="0"/>
    <x v="7"/>
    <n v="24"/>
  </r>
  <r>
    <x v="0"/>
    <x v="8"/>
    <n v="28"/>
  </r>
  <r>
    <x v="0"/>
    <x v="9"/>
    <n v="28"/>
  </r>
  <r>
    <x v="0"/>
    <x v="10"/>
    <n v="26"/>
  </r>
  <r>
    <x v="0"/>
    <x v="11"/>
    <n v="29"/>
  </r>
  <r>
    <x v="0"/>
    <x v="12"/>
    <n v="27"/>
  </r>
  <r>
    <x v="0"/>
    <x v="13"/>
    <n v="28"/>
  </r>
  <r>
    <x v="0"/>
    <x v="14"/>
    <n v="30"/>
  </r>
  <r>
    <x v="0"/>
    <x v="15"/>
    <n v="28"/>
  </r>
  <r>
    <x v="0"/>
    <x v="16"/>
    <n v="26"/>
  </r>
  <r>
    <x v="0"/>
    <x v="17"/>
    <n v="26"/>
  </r>
  <r>
    <x v="0"/>
    <x v="18"/>
    <n v="24"/>
  </r>
  <r>
    <x v="0"/>
    <x v="19"/>
    <n v="27"/>
  </r>
  <r>
    <x v="0"/>
    <x v="20"/>
    <n v="28"/>
  </r>
  <r>
    <x v="0"/>
    <x v="21"/>
    <n v="26"/>
  </r>
  <r>
    <x v="0"/>
    <x v="22"/>
    <n v="27"/>
  </r>
  <r>
    <x v="0"/>
    <x v="23"/>
    <n v="27"/>
  </r>
  <r>
    <x v="0"/>
    <x v="24"/>
    <n v="25"/>
  </r>
  <r>
    <x v="0"/>
    <x v="25"/>
    <n v="32"/>
  </r>
  <r>
    <x v="0"/>
    <x v="26"/>
    <n v="27"/>
  </r>
  <r>
    <x v="0"/>
    <x v="27"/>
    <n v="29"/>
  </r>
  <r>
    <x v="0"/>
    <x v="28"/>
    <n v="26"/>
  </r>
  <r>
    <x v="0"/>
    <x v="29"/>
    <n v="27"/>
  </r>
  <r>
    <x v="0"/>
    <x v="30"/>
    <n v="28"/>
  </r>
  <r>
    <x v="0"/>
    <x v="31"/>
    <n v="31"/>
  </r>
  <r>
    <x v="0"/>
    <x v="32"/>
    <n v="27"/>
  </r>
  <r>
    <x v="0"/>
    <x v="33"/>
    <n v="27"/>
  </r>
  <r>
    <x v="0"/>
    <x v="34"/>
    <n v="28"/>
  </r>
  <r>
    <x v="0"/>
    <x v="35"/>
    <n v="27"/>
  </r>
  <r>
    <x v="0"/>
    <x v="36"/>
    <n v="26"/>
  </r>
  <r>
    <x v="0"/>
    <x v="37"/>
    <n v="28"/>
  </r>
  <r>
    <x v="0"/>
    <x v="38"/>
    <n v="28"/>
  </r>
  <r>
    <x v="0"/>
    <x v="39"/>
    <n v="24"/>
  </r>
  <r>
    <x v="0"/>
    <x v="40"/>
    <n v="26"/>
  </r>
  <r>
    <x v="0"/>
    <x v="41"/>
    <n v="27"/>
  </r>
  <r>
    <x v="0"/>
    <x v="42"/>
    <n v="28"/>
  </r>
  <r>
    <x v="0"/>
    <x v="43"/>
    <n v="27"/>
  </r>
  <r>
    <x v="0"/>
    <x v="44"/>
    <n v="28"/>
  </r>
  <r>
    <x v="1"/>
    <x v="0"/>
    <n v="28"/>
  </r>
  <r>
    <x v="1"/>
    <x v="1"/>
    <n v="34"/>
  </r>
  <r>
    <x v="2"/>
    <x v="0"/>
    <n v="29"/>
  </r>
  <r>
    <x v="2"/>
    <x v="1"/>
    <n v="23"/>
  </r>
  <r>
    <x v="2"/>
    <x v="2"/>
    <n v="27"/>
  </r>
  <r>
    <x v="3"/>
    <x v="0"/>
    <n v="28"/>
  </r>
  <r>
    <x v="3"/>
    <x v="1"/>
    <n v="27"/>
  </r>
  <r>
    <x v="3"/>
    <x v="2"/>
    <n v="25"/>
  </r>
  <r>
    <x v="3"/>
    <x v="3"/>
    <n v="25"/>
  </r>
  <r>
    <x v="3"/>
    <x v="4"/>
    <n v="29"/>
  </r>
  <r>
    <x v="3"/>
    <x v="5"/>
    <n v="29"/>
  </r>
  <r>
    <x v="3"/>
    <x v="6"/>
    <n v="28"/>
  </r>
  <r>
    <x v="3"/>
    <x v="7"/>
    <n v="24"/>
  </r>
  <r>
    <x v="4"/>
    <x v="0"/>
    <n v="25"/>
  </r>
  <r>
    <x v="4"/>
    <x v="1"/>
    <n v="27"/>
  </r>
  <r>
    <x v="4"/>
    <x v="2"/>
    <n v="24"/>
  </r>
  <r>
    <x v="5"/>
    <x v="0"/>
    <n v="28"/>
  </r>
  <r>
    <x v="5"/>
    <x v="1"/>
    <n v="30"/>
  </r>
  <r>
    <x v="5"/>
    <x v="2"/>
    <n v="29"/>
  </r>
  <r>
    <x v="5"/>
    <x v="3"/>
    <n v="26"/>
  </r>
  <r>
    <x v="5"/>
    <x v="4"/>
    <n v="31"/>
  </r>
  <r>
    <x v="5"/>
    <x v="5"/>
    <n v="27"/>
  </r>
  <r>
    <x v="5"/>
    <x v="6"/>
    <n v="29"/>
  </r>
  <r>
    <x v="5"/>
    <x v="7"/>
    <n v="34"/>
  </r>
  <r>
    <x v="5"/>
    <x v="8"/>
    <n v="27"/>
  </r>
  <r>
    <x v="5"/>
    <x v="9"/>
    <n v="28"/>
  </r>
  <r>
    <x v="5"/>
    <x v="10"/>
    <n v="29"/>
  </r>
  <r>
    <x v="5"/>
    <x v="11"/>
    <n v="27"/>
  </r>
  <r>
    <x v="6"/>
    <x v="0"/>
    <n v="27"/>
  </r>
  <r>
    <x v="6"/>
    <x v="1"/>
    <n v="31"/>
  </r>
  <r>
    <x v="6"/>
    <x v="2"/>
    <n v="27"/>
  </r>
  <r>
    <x v="6"/>
    <x v="3"/>
    <n v="28"/>
  </r>
  <r>
    <x v="6"/>
    <x v="4"/>
    <n v="27"/>
  </r>
  <r>
    <x v="6"/>
    <x v="5"/>
    <n v="27"/>
  </r>
  <r>
    <x v="6"/>
    <x v="6"/>
    <n v="27"/>
  </r>
  <r>
    <x v="6"/>
    <x v="7"/>
    <n v="25"/>
  </r>
  <r>
    <x v="6"/>
    <x v="8"/>
    <n v="24"/>
  </r>
  <r>
    <x v="6"/>
    <x v="9"/>
    <n v="18"/>
  </r>
  <r>
    <x v="6"/>
    <x v="10"/>
    <n v="26"/>
  </r>
  <r>
    <x v="6"/>
    <x v="11"/>
    <n v="24"/>
  </r>
  <r>
    <x v="6"/>
    <x v="12"/>
    <n v="27"/>
  </r>
  <r>
    <x v="6"/>
    <x v="13"/>
    <n v="26"/>
  </r>
  <r>
    <x v="6"/>
    <x v="14"/>
    <n v="24"/>
  </r>
  <r>
    <x v="6"/>
    <x v="15"/>
    <n v="26"/>
  </r>
  <r>
    <x v="7"/>
    <x v="0"/>
    <n v="25"/>
  </r>
  <r>
    <x v="7"/>
    <x v="1"/>
    <n v="30"/>
  </r>
  <r>
    <x v="7"/>
    <x v="2"/>
    <n v="26"/>
  </r>
  <r>
    <x v="7"/>
    <x v="3"/>
    <n v="27"/>
  </r>
  <r>
    <x v="7"/>
    <x v="4"/>
    <n v="28"/>
  </r>
  <r>
    <x v="7"/>
    <x v="5"/>
    <n v="30"/>
  </r>
  <r>
    <x v="8"/>
    <x v="0"/>
    <n v="29"/>
  </r>
  <r>
    <x v="8"/>
    <x v="1"/>
    <n v="29"/>
  </r>
  <r>
    <x v="8"/>
    <x v="2"/>
    <n v="26"/>
  </r>
  <r>
    <x v="8"/>
    <x v="3"/>
    <n v="25"/>
  </r>
  <r>
    <x v="8"/>
    <x v="4"/>
    <n v="29"/>
  </r>
  <r>
    <x v="8"/>
    <x v="5"/>
    <n v="23"/>
  </r>
  <r>
    <x v="8"/>
    <x v="6"/>
    <n v="26"/>
  </r>
  <r>
    <x v="8"/>
    <x v="7"/>
    <n v="25"/>
  </r>
  <r>
    <x v="8"/>
    <x v="8"/>
    <n v="30"/>
  </r>
  <r>
    <x v="8"/>
    <x v="9"/>
    <n v="27"/>
  </r>
  <r>
    <x v="8"/>
    <x v="10"/>
    <n v="26"/>
  </r>
  <r>
    <x v="8"/>
    <x v="11"/>
    <n v="30"/>
  </r>
  <r>
    <x v="8"/>
    <x v="12"/>
    <n v="23"/>
  </r>
  <r>
    <x v="8"/>
    <x v="13"/>
    <n v="23"/>
  </r>
  <r>
    <x v="8"/>
    <x v="14"/>
    <n v="29"/>
  </r>
  <r>
    <x v="8"/>
    <x v="15"/>
    <n v="28"/>
  </r>
  <r>
    <x v="9"/>
    <x v="0"/>
    <n v="27"/>
  </r>
  <r>
    <x v="9"/>
    <x v="1"/>
    <n v="27"/>
  </r>
  <r>
    <x v="9"/>
    <x v="2"/>
    <n v="28"/>
  </r>
  <r>
    <x v="9"/>
    <x v="3"/>
    <n v="27"/>
  </r>
  <r>
    <x v="9"/>
    <x v="4"/>
    <n v="27"/>
  </r>
  <r>
    <x v="9"/>
    <x v="5"/>
    <n v="29"/>
  </r>
  <r>
    <x v="9"/>
    <x v="6"/>
    <n v="28"/>
  </r>
  <r>
    <x v="9"/>
    <x v="7"/>
    <n v="27"/>
  </r>
  <r>
    <x v="9"/>
    <x v="8"/>
    <n v="26"/>
  </r>
  <r>
    <x v="9"/>
    <x v="9"/>
    <n v="28"/>
  </r>
  <r>
    <x v="9"/>
    <x v="10"/>
    <n v="25"/>
  </r>
  <r>
    <x v="9"/>
    <x v="11"/>
    <n v="27"/>
  </r>
  <r>
    <x v="10"/>
    <x v="0"/>
    <n v="33"/>
  </r>
  <r>
    <x v="10"/>
    <x v="1"/>
    <n v="33"/>
  </r>
  <r>
    <x v="10"/>
    <x v="2"/>
    <n v="30"/>
  </r>
  <r>
    <x v="10"/>
    <x v="3"/>
    <n v="28"/>
  </r>
  <r>
    <x v="10"/>
    <x v="4"/>
    <n v="31"/>
  </r>
  <r>
    <x v="10"/>
    <x v="5"/>
    <n v="35"/>
  </r>
  <r>
    <x v="10"/>
    <x v="6"/>
    <n v="33"/>
  </r>
  <r>
    <x v="10"/>
    <x v="7"/>
    <n v="31"/>
  </r>
  <r>
    <x v="10"/>
    <x v="8"/>
    <n v="32"/>
  </r>
  <r>
    <x v="10"/>
    <x v="9"/>
    <n v="41"/>
  </r>
  <r>
    <x v="10"/>
    <x v="10"/>
    <n v="38"/>
  </r>
  <r>
    <x v="10"/>
    <x v="11"/>
    <n v="29"/>
  </r>
  <r>
    <x v="11"/>
    <x v="0"/>
    <n v="34"/>
  </r>
  <r>
    <x v="11"/>
    <x v="1"/>
    <n v="33"/>
  </r>
  <r>
    <x v="12"/>
    <x v="0"/>
    <n v="33"/>
  </r>
  <r>
    <x v="12"/>
    <x v="1"/>
    <n v="33"/>
  </r>
  <r>
    <x v="12"/>
    <x v="2"/>
    <n v="34"/>
  </r>
  <r>
    <x v="12"/>
    <x v="3"/>
    <n v="33"/>
  </r>
  <r>
    <x v="12"/>
    <x v="4"/>
    <n v="30"/>
  </r>
  <r>
    <x v="13"/>
    <x v="0"/>
    <n v="29"/>
  </r>
  <r>
    <x v="13"/>
    <x v="1"/>
    <n v="28"/>
  </r>
  <r>
    <x v="13"/>
    <x v="2"/>
    <n v="29"/>
  </r>
  <r>
    <x v="13"/>
    <x v="3"/>
    <n v="30"/>
  </r>
  <r>
    <x v="13"/>
    <x v="4"/>
    <n v="28"/>
  </r>
  <r>
    <x v="13"/>
    <x v="5"/>
    <n v="29"/>
  </r>
  <r>
    <x v="13"/>
    <x v="6"/>
    <n v="30"/>
  </r>
  <r>
    <x v="13"/>
    <x v="7"/>
    <n v="29"/>
  </r>
  <r>
    <x v="14"/>
    <x v="0"/>
    <n v="30"/>
  </r>
  <r>
    <x v="14"/>
    <x v="1"/>
    <n v="32"/>
  </r>
  <r>
    <x v="14"/>
    <x v="2"/>
    <n v="31"/>
  </r>
  <r>
    <x v="14"/>
    <x v="3"/>
    <n v="30"/>
  </r>
  <r>
    <x v="14"/>
    <x v="4"/>
    <n v="32"/>
  </r>
  <r>
    <x v="14"/>
    <x v="5"/>
    <n v="31"/>
  </r>
  <r>
    <x v="14"/>
    <x v="6"/>
    <n v="30"/>
  </r>
  <r>
    <x v="14"/>
    <x v="7"/>
    <n v="33"/>
  </r>
  <r>
    <x v="14"/>
    <x v="8"/>
    <n v="30"/>
  </r>
  <r>
    <x v="14"/>
    <x v="9"/>
    <n v="26"/>
  </r>
  <r>
    <x v="14"/>
    <x v="10"/>
    <n v="29"/>
  </r>
  <r>
    <x v="15"/>
    <x v="0"/>
    <n v="28"/>
  </r>
  <r>
    <x v="15"/>
    <x v="1"/>
    <n v="27"/>
  </r>
  <r>
    <x v="15"/>
    <x v="2"/>
    <n v="36"/>
  </r>
  <r>
    <x v="15"/>
    <x v="3"/>
    <n v="38"/>
  </r>
  <r>
    <x v="15"/>
    <x v="4"/>
    <n v="35"/>
  </r>
  <r>
    <x v="15"/>
    <x v="5"/>
    <n v="28"/>
  </r>
  <r>
    <x v="15"/>
    <x v="6"/>
    <n v="31"/>
  </r>
  <r>
    <x v="15"/>
    <x v="7"/>
    <n v="33"/>
  </r>
  <r>
    <x v="15"/>
    <x v="8"/>
    <n v="29"/>
  </r>
  <r>
    <x v="15"/>
    <x v="9"/>
    <n v="30"/>
  </r>
  <r>
    <x v="15"/>
    <x v="10"/>
    <n v="31"/>
  </r>
  <r>
    <x v="15"/>
    <x v="11"/>
    <n v="30"/>
  </r>
  <r>
    <x v="16"/>
    <x v="0"/>
    <n v="31"/>
  </r>
  <r>
    <x v="16"/>
    <x v="1"/>
    <n v="27"/>
  </r>
  <r>
    <x v="16"/>
    <x v="2"/>
    <n v="29"/>
  </r>
  <r>
    <x v="16"/>
    <x v="3"/>
    <n v="25"/>
  </r>
  <r>
    <x v="16"/>
    <x v="4"/>
    <n v="28"/>
  </r>
  <r>
    <x v="16"/>
    <x v="5"/>
    <n v="33"/>
  </r>
  <r>
    <x v="16"/>
    <x v="6"/>
    <n v="29"/>
  </r>
  <r>
    <x v="16"/>
    <x v="7"/>
    <n v="24"/>
  </r>
  <r>
    <x v="16"/>
    <x v="8"/>
    <n v="27"/>
  </r>
  <r>
    <x v="16"/>
    <x v="9"/>
    <n v="25"/>
  </r>
  <r>
    <x v="16"/>
    <x v="10"/>
    <n v="27"/>
  </r>
  <r>
    <x v="16"/>
    <x v="11"/>
    <n v="26"/>
  </r>
  <r>
    <x v="17"/>
    <x v="0"/>
    <n v="30"/>
  </r>
  <r>
    <x v="17"/>
    <x v="1"/>
    <n v="27"/>
  </r>
  <r>
    <x v="17"/>
    <x v="2"/>
    <n v="31"/>
  </r>
  <r>
    <x v="17"/>
    <x v="3"/>
    <n v="29"/>
  </r>
  <r>
    <x v="17"/>
    <x v="4"/>
    <n v="29"/>
  </r>
  <r>
    <x v="17"/>
    <x v="5"/>
    <n v="29"/>
  </r>
  <r>
    <x v="17"/>
    <x v="6"/>
    <n v="29"/>
  </r>
  <r>
    <x v="17"/>
    <x v="7"/>
    <n v="31"/>
  </r>
  <r>
    <x v="17"/>
    <x v="8"/>
    <n v="33"/>
  </r>
  <r>
    <x v="17"/>
    <x v="9"/>
    <n v="31"/>
  </r>
  <r>
    <x v="18"/>
    <x v="0"/>
    <n v="25"/>
  </r>
  <r>
    <x v="18"/>
    <x v="1"/>
    <n v="24"/>
  </r>
  <r>
    <x v="18"/>
    <x v="2"/>
    <n v="24"/>
  </r>
  <r>
    <x v="18"/>
    <x v="3"/>
    <n v="27"/>
  </r>
  <r>
    <x v="18"/>
    <x v="4"/>
    <n v="26"/>
  </r>
  <r>
    <x v="18"/>
    <x v="5"/>
    <n v="28"/>
  </r>
  <r>
    <x v="18"/>
    <x v="6"/>
    <n v="24"/>
  </r>
  <r>
    <x v="18"/>
    <x v="7"/>
    <n v="27"/>
  </r>
  <r>
    <x v="18"/>
    <x v="8"/>
    <n v="25"/>
  </r>
  <r>
    <x v="18"/>
    <x v="9"/>
    <n v="23"/>
  </r>
  <r>
    <x v="18"/>
    <x v="10"/>
    <n v="25"/>
  </r>
  <r>
    <x v="18"/>
    <x v="11"/>
    <n v="23"/>
  </r>
  <r>
    <x v="18"/>
    <x v="12"/>
    <n v="26"/>
  </r>
  <r>
    <x v="19"/>
    <x v="0"/>
    <n v="27"/>
  </r>
  <r>
    <x v="19"/>
    <x v="1"/>
    <n v="27"/>
  </r>
  <r>
    <x v="20"/>
    <x v="0"/>
    <n v="32"/>
  </r>
  <r>
    <x v="21"/>
    <x v="0"/>
    <n v="32"/>
  </r>
  <r>
    <x v="21"/>
    <x v="1"/>
    <n v="32"/>
  </r>
  <r>
    <x v="22"/>
    <x v="0"/>
    <n v="27"/>
  </r>
  <r>
    <x v="22"/>
    <x v="1"/>
    <n v="30"/>
  </r>
  <r>
    <x v="22"/>
    <x v="2"/>
    <n v="32"/>
  </r>
  <r>
    <x v="22"/>
    <x v="3"/>
    <n v="28"/>
  </r>
  <r>
    <x v="22"/>
    <x v="4"/>
    <n v="29"/>
  </r>
  <r>
    <x v="22"/>
    <x v="5"/>
    <n v="30"/>
  </r>
  <r>
    <x v="22"/>
    <x v="6"/>
    <n v="32"/>
  </r>
  <r>
    <x v="22"/>
    <x v="7"/>
    <n v="29"/>
  </r>
  <r>
    <x v="22"/>
    <x v="8"/>
    <n v="26"/>
  </r>
  <r>
    <x v="22"/>
    <x v="9"/>
    <n v="31"/>
  </r>
  <r>
    <x v="23"/>
    <x v="0"/>
    <n v="24"/>
  </r>
  <r>
    <x v="23"/>
    <x v="1"/>
    <n v="26"/>
  </r>
  <r>
    <x v="23"/>
    <x v="2"/>
    <n v="30"/>
  </r>
  <r>
    <x v="23"/>
    <x v="3"/>
    <n v="25"/>
  </r>
  <r>
    <x v="23"/>
    <x v="4"/>
    <n v="26"/>
  </r>
  <r>
    <x v="23"/>
    <x v="5"/>
    <n v="28"/>
  </r>
  <r>
    <x v="23"/>
    <x v="6"/>
    <n v="33"/>
  </r>
  <r>
    <x v="24"/>
    <x v="0"/>
    <n v="29"/>
  </r>
  <r>
    <x v="24"/>
    <x v="1"/>
    <n v="30"/>
  </r>
  <r>
    <x v="24"/>
    <x v="2"/>
    <n v="29"/>
  </r>
  <r>
    <x v="24"/>
    <x v="3"/>
    <n v="29"/>
  </r>
  <r>
    <x v="24"/>
    <x v="4"/>
    <n v="28"/>
  </r>
  <r>
    <x v="24"/>
    <x v="5"/>
    <n v="29"/>
  </r>
  <r>
    <x v="24"/>
    <x v="6"/>
    <n v="27"/>
  </r>
  <r>
    <x v="24"/>
    <x v="7"/>
    <n v="29"/>
  </r>
  <r>
    <x v="24"/>
    <x v="8"/>
    <n v="27"/>
  </r>
  <r>
    <x v="24"/>
    <x v="9"/>
    <n v="30"/>
  </r>
  <r>
    <x v="24"/>
    <x v="10"/>
    <n v="28"/>
  </r>
  <r>
    <x v="24"/>
    <x v="11"/>
    <n v="30"/>
  </r>
  <r>
    <x v="24"/>
    <x v="12"/>
    <n v="29"/>
  </r>
  <r>
    <x v="25"/>
    <x v="0"/>
    <n v="32"/>
  </r>
  <r>
    <x v="25"/>
    <x v="1"/>
    <n v="27"/>
  </r>
  <r>
    <x v="25"/>
    <x v="2"/>
    <n v="28"/>
  </r>
  <r>
    <x v="25"/>
    <x v="3"/>
    <n v="27"/>
  </r>
  <r>
    <x v="25"/>
    <x v="4"/>
    <n v="26"/>
  </r>
  <r>
    <x v="25"/>
    <x v="5"/>
    <n v="27"/>
  </r>
  <r>
    <x v="25"/>
    <x v="6"/>
    <n v="29"/>
  </r>
  <r>
    <x v="25"/>
    <x v="7"/>
    <n v="25"/>
  </r>
  <r>
    <x v="25"/>
    <x v="8"/>
    <n v="25"/>
  </r>
  <r>
    <x v="25"/>
    <x v="9"/>
    <n v="29"/>
  </r>
  <r>
    <x v="25"/>
    <x v="10"/>
    <n v="31"/>
  </r>
  <r>
    <x v="25"/>
    <x v="11"/>
    <n v="26"/>
  </r>
  <r>
    <x v="25"/>
    <x v="12"/>
    <n v="27"/>
  </r>
  <r>
    <x v="26"/>
    <x v="0"/>
    <n v="35"/>
  </r>
  <r>
    <x v="26"/>
    <x v="1"/>
    <n v="27"/>
  </r>
  <r>
    <x v="26"/>
    <x v="2"/>
    <n v="29"/>
  </r>
  <r>
    <x v="26"/>
    <x v="3"/>
    <n v="31"/>
  </r>
  <r>
    <x v="26"/>
    <x v="4"/>
    <n v="31"/>
  </r>
  <r>
    <x v="26"/>
    <x v="5"/>
    <n v="31"/>
  </r>
  <r>
    <x v="26"/>
    <x v="6"/>
    <n v="31"/>
  </r>
  <r>
    <x v="26"/>
    <x v="7"/>
    <n v="30"/>
  </r>
  <r>
    <x v="26"/>
    <x v="8"/>
    <n v="30"/>
  </r>
  <r>
    <x v="26"/>
    <x v="9"/>
    <n v="31"/>
  </r>
  <r>
    <x v="26"/>
    <x v="10"/>
    <n v="31"/>
  </r>
  <r>
    <x v="27"/>
    <x v="0"/>
    <n v="27"/>
  </r>
  <r>
    <x v="27"/>
    <x v="1"/>
    <n v="33"/>
  </r>
  <r>
    <x v="27"/>
    <x v="2"/>
    <n v="29"/>
  </r>
  <r>
    <x v="28"/>
    <x v="0"/>
    <n v="25"/>
  </r>
  <r>
    <x v="28"/>
    <x v="1"/>
    <n v="27"/>
  </r>
  <r>
    <x v="28"/>
    <x v="2"/>
    <n v="25"/>
  </r>
  <r>
    <x v="28"/>
    <x v="3"/>
    <n v="24"/>
  </r>
  <r>
    <x v="28"/>
    <x v="4"/>
    <n v="28"/>
  </r>
  <r>
    <x v="29"/>
    <x v="0"/>
    <n v="26"/>
  </r>
  <r>
    <x v="29"/>
    <x v="1"/>
    <n v="26"/>
  </r>
  <r>
    <x v="29"/>
    <x v="2"/>
    <n v="26"/>
  </r>
  <r>
    <x v="29"/>
    <x v="3"/>
    <n v="29"/>
  </r>
  <r>
    <x v="29"/>
    <x v="4"/>
    <n v="28"/>
  </r>
  <r>
    <x v="29"/>
    <x v="5"/>
    <n v="28"/>
  </r>
  <r>
    <x v="29"/>
    <x v="6"/>
    <n v="28"/>
  </r>
  <r>
    <x v="29"/>
    <x v="7"/>
    <n v="27"/>
  </r>
  <r>
    <x v="29"/>
    <x v="8"/>
    <n v="26"/>
  </r>
  <r>
    <x v="29"/>
    <x v="9"/>
    <n v="27"/>
  </r>
  <r>
    <x v="29"/>
    <x v="10"/>
    <n v="27"/>
  </r>
  <r>
    <x v="29"/>
    <x v="11"/>
    <n v="27"/>
  </r>
  <r>
    <x v="29"/>
    <x v="12"/>
    <n v="28"/>
  </r>
  <r>
    <x v="29"/>
    <x v="13"/>
    <n v="27"/>
  </r>
  <r>
    <x v="29"/>
    <x v="14"/>
    <n v="28"/>
  </r>
  <r>
    <x v="29"/>
    <x v="15"/>
    <n v="27"/>
  </r>
  <r>
    <x v="29"/>
    <x v="16"/>
    <n v="26"/>
  </r>
  <r>
    <x v="29"/>
    <x v="17"/>
    <n v="28"/>
  </r>
  <r>
    <x v="29"/>
    <x v="18"/>
    <n v="28"/>
  </r>
  <r>
    <x v="29"/>
    <x v="19"/>
    <n v="30"/>
  </r>
  <r>
    <x v="29"/>
    <x v="20"/>
    <n v="31"/>
  </r>
  <r>
    <x v="29"/>
    <x v="21"/>
    <n v="28"/>
  </r>
  <r>
    <x v="29"/>
    <x v="22"/>
    <n v="27"/>
  </r>
  <r>
    <x v="29"/>
    <x v="23"/>
    <n v="27"/>
  </r>
  <r>
    <x v="29"/>
    <x v="24"/>
    <n v="29"/>
  </r>
  <r>
    <x v="29"/>
    <x v="25"/>
    <n v="28"/>
  </r>
  <r>
    <x v="29"/>
    <x v="26"/>
    <n v="29"/>
  </r>
  <r>
    <x v="29"/>
    <x v="27"/>
    <n v="28"/>
  </r>
  <r>
    <x v="29"/>
    <x v="28"/>
    <n v="25"/>
  </r>
  <r>
    <x v="29"/>
    <x v="29"/>
    <n v="28"/>
  </r>
  <r>
    <x v="29"/>
    <x v="30"/>
    <n v="28"/>
  </r>
  <r>
    <x v="30"/>
    <x v="0"/>
    <n v="25"/>
  </r>
  <r>
    <x v="30"/>
    <x v="1"/>
    <n v="26"/>
  </r>
  <r>
    <x v="30"/>
    <x v="2"/>
    <n v="26"/>
  </r>
  <r>
    <x v="30"/>
    <x v="3"/>
    <n v="26"/>
  </r>
  <r>
    <x v="30"/>
    <x v="4"/>
    <n v="24"/>
  </r>
  <r>
    <x v="30"/>
    <x v="5"/>
    <n v="25"/>
  </r>
  <r>
    <x v="30"/>
    <x v="6"/>
    <n v="25"/>
  </r>
  <r>
    <x v="30"/>
    <x v="7"/>
    <n v="25"/>
  </r>
  <r>
    <x v="30"/>
    <x v="8"/>
    <n v="25"/>
  </r>
  <r>
    <x v="30"/>
    <x v="9"/>
    <n v="25"/>
  </r>
  <r>
    <x v="30"/>
    <x v="10"/>
    <n v="27"/>
  </r>
  <r>
    <x v="30"/>
    <x v="11"/>
    <n v="24"/>
  </r>
  <r>
    <x v="30"/>
    <x v="12"/>
    <n v="25"/>
  </r>
  <r>
    <x v="31"/>
    <x v="0"/>
    <n v="27"/>
  </r>
  <r>
    <x v="31"/>
    <x v="1"/>
    <n v="27"/>
  </r>
  <r>
    <x v="31"/>
    <x v="2"/>
    <n v="25"/>
  </r>
  <r>
    <x v="31"/>
    <x v="3"/>
    <n v="39"/>
  </r>
  <r>
    <x v="32"/>
    <x v="0"/>
    <n v="31"/>
  </r>
  <r>
    <x v="32"/>
    <x v="1"/>
    <n v="37"/>
  </r>
  <r>
    <x v="32"/>
    <x v="2"/>
    <n v="33"/>
  </r>
  <r>
    <x v="32"/>
    <x v="3"/>
    <n v="36"/>
  </r>
  <r>
    <x v="32"/>
    <x v="4"/>
    <n v="37"/>
  </r>
  <r>
    <x v="32"/>
    <x v="5"/>
    <n v="32"/>
  </r>
  <r>
    <x v="32"/>
    <x v="6"/>
    <n v="35"/>
  </r>
  <r>
    <x v="32"/>
    <x v="7"/>
    <n v="28"/>
  </r>
  <r>
    <x v="32"/>
    <x v="8"/>
    <n v="37"/>
  </r>
  <r>
    <x v="32"/>
    <x v="9"/>
    <n v="40"/>
  </r>
  <r>
    <x v="32"/>
    <x v="10"/>
    <n v="37"/>
  </r>
  <r>
    <x v="32"/>
    <x v="11"/>
    <n v="31"/>
  </r>
  <r>
    <x v="32"/>
    <x v="12"/>
    <n v="30"/>
  </r>
  <r>
    <x v="32"/>
    <x v="13"/>
    <n v="33"/>
  </r>
  <r>
    <x v="33"/>
    <x v="0"/>
    <n v="35"/>
  </r>
  <r>
    <x v="33"/>
    <x v="1"/>
    <n v="30"/>
  </r>
  <r>
    <x v="33"/>
    <x v="2"/>
    <n v="27"/>
  </r>
  <r>
    <x v="33"/>
    <x v="3"/>
    <n v="29"/>
  </r>
  <r>
    <x v="33"/>
    <x v="4"/>
    <n v="30"/>
  </r>
  <r>
    <x v="33"/>
    <x v="5"/>
    <n v="26"/>
  </r>
  <r>
    <x v="33"/>
    <x v="6"/>
    <n v="35"/>
  </r>
  <r>
    <x v="33"/>
    <x v="7"/>
    <n v="28"/>
  </r>
  <r>
    <x v="33"/>
    <x v="8"/>
    <n v="36"/>
  </r>
  <r>
    <x v="33"/>
    <x v="9"/>
    <n v="29"/>
  </r>
  <r>
    <x v="33"/>
    <x v="10"/>
    <n v="36"/>
  </r>
  <r>
    <x v="33"/>
    <x v="11"/>
    <n v="33"/>
  </r>
  <r>
    <x v="33"/>
    <x v="12"/>
    <n v="28"/>
  </r>
  <r>
    <x v="34"/>
    <x v="0"/>
    <n v="27"/>
  </r>
  <r>
    <x v="34"/>
    <x v="1"/>
    <n v="30"/>
  </r>
  <r>
    <x v="34"/>
    <x v="2"/>
    <n v="32"/>
  </r>
  <r>
    <x v="35"/>
    <x v="0"/>
    <n v="30"/>
  </r>
  <r>
    <x v="35"/>
    <x v="1"/>
    <n v="30"/>
  </r>
  <r>
    <x v="35"/>
    <x v="2"/>
    <n v="32"/>
  </r>
  <r>
    <x v="35"/>
    <x v="3"/>
    <n v="40"/>
  </r>
  <r>
    <x v="35"/>
    <x v="4"/>
    <n v="27"/>
  </r>
  <r>
    <x v="35"/>
    <x v="5"/>
    <n v="29"/>
  </r>
  <r>
    <x v="35"/>
    <x v="6"/>
    <n v="28"/>
  </r>
  <r>
    <x v="35"/>
    <x v="7"/>
    <n v="29"/>
  </r>
  <r>
    <x v="35"/>
    <x v="8"/>
    <n v="36"/>
  </r>
  <r>
    <x v="35"/>
    <x v="9"/>
    <n v="27"/>
  </r>
  <r>
    <x v="35"/>
    <x v="10"/>
    <n v="28"/>
  </r>
  <r>
    <x v="35"/>
    <x v="11"/>
    <n v="27"/>
  </r>
  <r>
    <x v="36"/>
    <x v="0"/>
    <n v="26"/>
  </r>
  <r>
    <x v="36"/>
    <x v="1"/>
    <n v="28"/>
  </r>
  <r>
    <x v="36"/>
    <x v="2"/>
    <n v="27"/>
  </r>
  <r>
    <x v="36"/>
    <x v="3"/>
    <n v="25"/>
  </r>
  <r>
    <x v="36"/>
    <x v="4"/>
    <n v="25"/>
  </r>
  <r>
    <x v="36"/>
    <x v="5"/>
    <n v="25"/>
  </r>
  <r>
    <x v="36"/>
    <x v="6"/>
    <n v="25"/>
  </r>
  <r>
    <x v="36"/>
    <x v="7"/>
    <n v="21"/>
  </r>
  <r>
    <x v="36"/>
    <x v="8"/>
    <n v="26"/>
  </r>
  <r>
    <x v="36"/>
    <x v="9"/>
    <n v="23"/>
  </r>
  <r>
    <x v="36"/>
    <x v="10"/>
    <n v="25"/>
  </r>
  <r>
    <x v="36"/>
    <x v="11"/>
    <n v="25"/>
  </r>
  <r>
    <x v="36"/>
    <x v="12"/>
    <n v="26"/>
  </r>
  <r>
    <x v="37"/>
    <x v="0"/>
    <n v="31"/>
  </r>
  <r>
    <x v="37"/>
    <x v="1"/>
    <n v="29"/>
  </r>
  <r>
    <x v="37"/>
    <x v="2"/>
    <n v="28"/>
  </r>
  <r>
    <x v="37"/>
    <x v="3"/>
    <n v="27"/>
  </r>
  <r>
    <x v="37"/>
    <x v="4"/>
    <n v="31"/>
  </r>
  <r>
    <x v="37"/>
    <x v="5"/>
    <n v="30"/>
  </r>
  <r>
    <x v="37"/>
    <x v="6"/>
    <n v="25"/>
  </r>
  <r>
    <x v="37"/>
    <x v="7"/>
    <n v="28"/>
  </r>
  <r>
    <x v="37"/>
    <x v="8"/>
    <n v="30"/>
  </r>
  <r>
    <x v="37"/>
    <x v="9"/>
    <n v="28"/>
  </r>
  <r>
    <x v="37"/>
    <x v="10"/>
    <n v="26"/>
  </r>
  <r>
    <x v="37"/>
    <x v="11"/>
    <n v="30"/>
  </r>
  <r>
    <x v="37"/>
    <x v="12"/>
    <n v="27"/>
  </r>
  <r>
    <x v="38"/>
    <x v="0"/>
    <n v="32"/>
  </r>
  <r>
    <x v="38"/>
    <x v="1"/>
    <n v="30"/>
  </r>
  <r>
    <x v="38"/>
    <x v="2"/>
    <n v="27"/>
  </r>
  <r>
    <x v="38"/>
    <x v="3"/>
    <n v="29"/>
  </r>
  <r>
    <x v="38"/>
    <x v="4"/>
    <n v="27"/>
  </r>
  <r>
    <x v="38"/>
    <x v="5"/>
    <n v="27"/>
  </r>
  <r>
    <x v="38"/>
    <x v="6"/>
    <n v="28"/>
  </r>
  <r>
    <x v="38"/>
    <x v="7"/>
    <n v="27"/>
  </r>
  <r>
    <x v="38"/>
    <x v="8"/>
    <n v="28"/>
  </r>
  <r>
    <x v="38"/>
    <x v="9"/>
    <n v="28"/>
  </r>
  <r>
    <x v="38"/>
    <x v="10"/>
    <n v="29"/>
  </r>
  <r>
    <x v="38"/>
    <x v="11"/>
    <n v="30"/>
  </r>
  <r>
    <x v="38"/>
    <x v="12"/>
    <n v="24"/>
  </r>
  <r>
    <x v="38"/>
    <x v="13"/>
    <n v="30"/>
  </r>
  <r>
    <x v="38"/>
    <x v="14"/>
    <n v="25"/>
  </r>
  <r>
    <x v="39"/>
    <x v="0"/>
    <n v="48"/>
  </r>
  <r>
    <x v="39"/>
    <x v="1"/>
    <n v="32"/>
  </r>
  <r>
    <x v="40"/>
    <x v="0"/>
    <n v="31"/>
  </r>
  <r>
    <x v="40"/>
    <x v="1"/>
    <n v="31"/>
  </r>
  <r>
    <x v="40"/>
    <x v="2"/>
    <n v="34"/>
  </r>
  <r>
    <x v="40"/>
    <x v="3"/>
    <n v="34"/>
  </r>
  <r>
    <x v="40"/>
    <x v="4"/>
    <n v="38"/>
  </r>
  <r>
    <x v="40"/>
    <x v="5"/>
    <n v="28"/>
  </r>
  <r>
    <x v="40"/>
    <x v="6"/>
    <n v="36"/>
  </r>
  <r>
    <x v="40"/>
    <x v="7"/>
    <n v="35"/>
  </r>
  <r>
    <x v="40"/>
    <x v="8"/>
    <n v="39"/>
  </r>
  <r>
    <x v="40"/>
    <x v="9"/>
    <n v="41"/>
  </r>
  <r>
    <x v="40"/>
    <x v="10"/>
    <n v="31"/>
  </r>
  <r>
    <x v="40"/>
    <x v="11"/>
    <n v="31"/>
  </r>
  <r>
    <x v="40"/>
    <x v="12"/>
    <n v="32"/>
  </r>
  <r>
    <x v="41"/>
    <x v="0"/>
    <n v="29"/>
  </r>
  <r>
    <x v="41"/>
    <x v="1"/>
    <n v="25"/>
  </r>
  <r>
    <x v="41"/>
    <x v="2"/>
    <n v="26"/>
  </r>
  <r>
    <x v="41"/>
    <x v="3"/>
    <n v="26"/>
  </r>
  <r>
    <x v="41"/>
    <x v="4"/>
    <n v="28"/>
  </r>
  <r>
    <x v="41"/>
    <x v="5"/>
    <n v="26"/>
  </r>
  <r>
    <x v="41"/>
    <x v="6"/>
    <n v="26"/>
  </r>
  <r>
    <x v="41"/>
    <x v="7"/>
    <n v="29"/>
  </r>
  <r>
    <x v="41"/>
    <x v="8"/>
    <n v="29"/>
  </r>
  <r>
    <x v="41"/>
    <x v="9"/>
    <n v="30"/>
  </r>
  <r>
    <x v="41"/>
    <x v="10"/>
    <n v="31"/>
  </r>
  <r>
    <x v="41"/>
    <x v="11"/>
    <n v="26"/>
  </r>
  <r>
    <x v="41"/>
    <x v="12"/>
    <n v="26"/>
  </r>
  <r>
    <x v="42"/>
    <x v="0"/>
    <n v="28"/>
  </r>
  <r>
    <x v="42"/>
    <x v="1"/>
    <n v="26"/>
  </r>
  <r>
    <x v="42"/>
    <x v="2"/>
    <n v="28"/>
  </r>
  <r>
    <x v="42"/>
    <x v="3"/>
    <n v="26"/>
  </r>
  <r>
    <x v="42"/>
    <x v="4"/>
    <n v="28"/>
  </r>
  <r>
    <x v="42"/>
    <x v="5"/>
    <n v="29"/>
  </r>
  <r>
    <x v="42"/>
    <x v="6"/>
    <n v="26"/>
  </r>
  <r>
    <x v="42"/>
    <x v="7"/>
    <n v="26"/>
  </r>
  <r>
    <x v="42"/>
    <x v="8"/>
    <n v="35"/>
  </r>
  <r>
    <x v="42"/>
    <x v="9"/>
    <n v="26"/>
  </r>
  <r>
    <x v="42"/>
    <x v="10"/>
    <n v="28"/>
  </r>
  <r>
    <x v="42"/>
    <x v="11"/>
    <n v="26"/>
  </r>
  <r>
    <x v="42"/>
    <x v="12"/>
    <n v="25"/>
  </r>
  <r>
    <x v="43"/>
    <x v="0"/>
    <n v="26"/>
  </r>
  <r>
    <x v="43"/>
    <x v="1"/>
    <n v="25"/>
  </r>
  <r>
    <x v="43"/>
    <x v="2"/>
    <n v="27"/>
  </r>
  <r>
    <x v="43"/>
    <x v="3"/>
    <n v="24"/>
  </r>
  <r>
    <x v="43"/>
    <x v="4"/>
    <n v="26"/>
  </r>
  <r>
    <x v="43"/>
    <x v="5"/>
    <n v="27"/>
  </r>
  <r>
    <x v="43"/>
    <x v="6"/>
    <n v="28"/>
  </r>
  <r>
    <x v="43"/>
    <x v="7"/>
    <n v="28"/>
  </r>
  <r>
    <x v="43"/>
    <x v="8"/>
    <n v="24"/>
  </r>
  <r>
    <x v="43"/>
    <x v="9"/>
    <n v="28"/>
  </r>
  <r>
    <x v="43"/>
    <x v="10"/>
    <n v="26"/>
  </r>
  <r>
    <x v="43"/>
    <x v="11"/>
    <n v="26"/>
  </r>
  <r>
    <x v="43"/>
    <x v="12"/>
    <n v="28"/>
  </r>
  <r>
    <x v="44"/>
    <x v="0"/>
    <n v="29"/>
  </r>
  <r>
    <x v="44"/>
    <x v="1"/>
    <n v="31"/>
  </r>
  <r>
    <x v="44"/>
    <x v="2"/>
    <n v="27"/>
  </r>
  <r>
    <x v="44"/>
    <x v="3"/>
    <n v="30"/>
  </r>
  <r>
    <x v="44"/>
    <x v="4"/>
    <n v="26"/>
  </r>
  <r>
    <x v="44"/>
    <x v="5"/>
    <n v="29"/>
  </r>
  <r>
    <x v="44"/>
    <x v="6"/>
    <n v="29"/>
  </r>
  <r>
    <x v="44"/>
    <x v="7"/>
    <n v="29"/>
  </r>
  <r>
    <x v="44"/>
    <x v="8"/>
    <n v="36"/>
  </r>
  <r>
    <x v="44"/>
    <x v="9"/>
    <n v="30"/>
  </r>
  <r>
    <x v="44"/>
    <x v="10"/>
    <n v="28"/>
  </r>
  <r>
    <x v="44"/>
    <x v="11"/>
    <n v="30"/>
  </r>
  <r>
    <x v="45"/>
    <x v="0"/>
    <n v="25"/>
  </r>
  <r>
    <x v="45"/>
    <x v="1"/>
    <n v="27"/>
  </r>
  <r>
    <x v="45"/>
    <x v="2"/>
    <n v="26"/>
  </r>
  <r>
    <x v="45"/>
    <x v="3"/>
    <n v="27"/>
  </r>
  <r>
    <x v="45"/>
    <x v="4"/>
    <n v="24"/>
  </r>
  <r>
    <x v="45"/>
    <x v="5"/>
    <n v="27"/>
  </r>
  <r>
    <x v="45"/>
    <x v="6"/>
    <n v="26"/>
  </r>
  <r>
    <x v="45"/>
    <x v="7"/>
    <n v="26"/>
  </r>
  <r>
    <x v="45"/>
    <x v="8"/>
    <n v="29"/>
  </r>
  <r>
    <x v="45"/>
    <x v="9"/>
    <n v="27"/>
  </r>
  <r>
    <x v="45"/>
    <x v="10"/>
    <n v="27"/>
  </r>
  <r>
    <x v="45"/>
    <x v="11"/>
    <n v="26"/>
  </r>
  <r>
    <x v="46"/>
    <x v="0"/>
    <n v="28"/>
  </r>
  <r>
    <x v="46"/>
    <x v="1"/>
    <n v="26"/>
  </r>
  <r>
    <x v="46"/>
    <x v="2"/>
    <n v="29"/>
  </r>
  <r>
    <x v="46"/>
    <x v="3"/>
    <n v="26"/>
  </r>
  <r>
    <x v="46"/>
    <x v="4"/>
    <n v="27"/>
  </r>
  <r>
    <x v="46"/>
    <x v="5"/>
    <n v="27"/>
  </r>
  <r>
    <x v="46"/>
    <x v="6"/>
    <n v="25"/>
  </r>
  <r>
    <x v="46"/>
    <x v="7"/>
    <n v="28"/>
  </r>
  <r>
    <x v="46"/>
    <x v="8"/>
    <n v="26"/>
  </r>
  <r>
    <x v="46"/>
    <x v="9"/>
    <n v="26"/>
  </r>
  <r>
    <x v="46"/>
    <x v="10"/>
    <n v="26"/>
  </r>
  <r>
    <x v="46"/>
    <x v="11"/>
    <n v="29"/>
  </r>
  <r>
    <x v="46"/>
    <x v="12"/>
    <n v="29"/>
  </r>
  <r>
    <x v="4"/>
    <x v="0"/>
    <n v="25"/>
  </r>
  <r>
    <x v="4"/>
    <x v="1"/>
    <n v="27"/>
  </r>
  <r>
    <x v="4"/>
    <x v="2"/>
    <n v="24"/>
  </r>
  <r>
    <x v="3"/>
    <x v="0"/>
    <n v="28"/>
  </r>
  <r>
    <x v="3"/>
    <x v="1"/>
    <n v="26"/>
  </r>
  <r>
    <x v="3"/>
    <x v="2"/>
    <n v="25"/>
  </r>
  <r>
    <x v="3"/>
    <x v="3"/>
    <n v="25"/>
  </r>
  <r>
    <x v="3"/>
    <x v="4"/>
    <n v="29"/>
  </r>
  <r>
    <x v="3"/>
    <x v="5"/>
    <n v="29"/>
  </r>
  <r>
    <x v="3"/>
    <x v="6"/>
    <n v="28"/>
  </r>
  <r>
    <x v="3"/>
    <x v="7"/>
    <n v="24"/>
  </r>
  <r>
    <x v="2"/>
    <x v="0"/>
    <n v="29"/>
  </r>
  <r>
    <x v="2"/>
    <x v="1"/>
    <n v="23"/>
  </r>
  <r>
    <x v="2"/>
    <x v="2"/>
    <n v="27"/>
  </r>
  <r>
    <x v="47"/>
    <x v="0"/>
    <n v="32"/>
  </r>
  <r>
    <x v="47"/>
    <x v="1"/>
    <n v="36"/>
  </r>
  <r>
    <x v="47"/>
    <x v="2"/>
    <n v="26"/>
  </r>
  <r>
    <x v="47"/>
    <x v="3"/>
    <n v="29"/>
  </r>
  <r>
    <x v="48"/>
    <x v="0"/>
    <n v="24"/>
  </r>
  <r>
    <x v="48"/>
    <x v="1"/>
    <n v="36"/>
  </r>
  <r>
    <x v="48"/>
    <x v="2"/>
    <n v="37"/>
  </r>
  <r>
    <x v="48"/>
    <x v="3"/>
    <n v="34"/>
  </r>
  <r>
    <x v="48"/>
    <x v="4"/>
    <n v="30"/>
  </r>
  <r>
    <x v="48"/>
    <x v="5"/>
    <n v="29"/>
  </r>
  <r>
    <x v="48"/>
    <x v="6"/>
    <n v="33"/>
  </r>
  <r>
    <x v="48"/>
    <x v="7"/>
    <n v="28"/>
  </r>
  <r>
    <x v="48"/>
    <x v="8"/>
    <n v="30"/>
  </r>
  <r>
    <x v="48"/>
    <x v="9"/>
    <n v="34"/>
  </r>
  <r>
    <x v="48"/>
    <x v="10"/>
    <n v="39"/>
  </r>
  <r>
    <x v="48"/>
    <x v="11"/>
    <n v="27"/>
  </r>
  <r>
    <x v="1"/>
    <x v="0"/>
    <n v="28"/>
  </r>
  <r>
    <x v="1"/>
    <x v="1"/>
    <n v="34"/>
  </r>
  <r>
    <x v="49"/>
    <x v="0"/>
    <n v="31"/>
  </r>
  <r>
    <x v="49"/>
    <x v="1"/>
    <n v="27"/>
  </r>
  <r>
    <x v="49"/>
    <x v="2"/>
    <n v="28"/>
  </r>
  <r>
    <x v="49"/>
    <x v="3"/>
    <n v="30"/>
  </r>
  <r>
    <x v="49"/>
    <x v="4"/>
    <n v="28"/>
  </r>
  <r>
    <x v="49"/>
    <x v="5"/>
    <n v="28"/>
  </r>
  <r>
    <x v="49"/>
    <x v="6"/>
    <n v="29"/>
  </r>
  <r>
    <x v="49"/>
    <x v="7"/>
    <n v="27"/>
  </r>
  <r>
    <x v="49"/>
    <x v="8"/>
    <n v="26"/>
  </r>
  <r>
    <x v="49"/>
    <x v="9"/>
    <n v="30"/>
  </r>
  <r>
    <x v="49"/>
    <x v="10"/>
    <n v="29"/>
  </r>
  <r>
    <x v="49"/>
    <x v="11"/>
    <n v="28"/>
  </r>
  <r>
    <x v="49"/>
    <x v="12"/>
    <n v="28"/>
  </r>
  <r>
    <x v="50"/>
    <x v="0"/>
    <n v="31"/>
  </r>
  <r>
    <x v="50"/>
    <x v="1"/>
    <n v="31"/>
  </r>
  <r>
    <x v="50"/>
    <x v="2"/>
    <n v="33"/>
  </r>
  <r>
    <x v="50"/>
    <x v="3"/>
    <n v="32"/>
  </r>
  <r>
    <x v="50"/>
    <x v="4"/>
    <n v="31"/>
  </r>
  <r>
    <x v="50"/>
    <x v="5"/>
    <n v="33"/>
  </r>
  <r>
    <x v="50"/>
    <x v="6"/>
    <n v="31"/>
  </r>
  <r>
    <x v="50"/>
    <x v="7"/>
    <n v="28"/>
  </r>
  <r>
    <x v="50"/>
    <x v="8"/>
    <n v="36"/>
  </r>
  <r>
    <x v="50"/>
    <x v="9"/>
    <n v="28"/>
  </r>
  <r>
    <x v="50"/>
    <x v="10"/>
    <n v="32"/>
  </r>
  <r>
    <x v="50"/>
    <x v="11"/>
    <n v="30"/>
  </r>
  <r>
    <x v="51"/>
    <x v="0"/>
    <n v="33"/>
  </r>
  <r>
    <x v="51"/>
    <x v="1"/>
    <n v="37"/>
  </r>
  <r>
    <x v="51"/>
    <x v="2"/>
    <n v="34"/>
  </r>
  <r>
    <x v="51"/>
    <x v="3"/>
    <n v="40"/>
  </r>
  <r>
    <x v="51"/>
    <x v="4"/>
    <n v="29"/>
  </r>
  <r>
    <x v="51"/>
    <x v="5"/>
    <n v="33"/>
  </r>
  <r>
    <x v="51"/>
    <x v="6"/>
    <n v="30"/>
  </r>
  <r>
    <x v="51"/>
    <x v="7"/>
    <n v="38"/>
  </r>
  <r>
    <x v="51"/>
    <x v="8"/>
    <n v="27"/>
  </r>
  <r>
    <x v="51"/>
    <x v="9"/>
    <n v="29"/>
  </r>
  <r>
    <x v="51"/>
    <x v="10"/>
    <n v="35"/>
  </r>
  <r>
    <x v="51"/>
    <x v="11"/>
    <n v="32"/>
  </r>
  <r>
    <x v="51"/>
    <x v="12"/>
    <n v="37"/>
  </r>
  <r>
    <x v="52"/>
    <x v="0"/>
    <n v="29"/>
  </r>
  <r>
    <x v="52"/>
    <x v="1"/>
    <n v="29"/>
  </r>
  <r>
    <x v="52"/>
    <x v="2"/>
    <n v="33"/>
  </r>
  <r>
    <x v="52"/>
    <x v="3"/>
    <n v="25"/>
  </r>
  <r>
    <x v="52"/>
    <x v="4"/>
    <n v="31"/>
  </r>
  <r>
    <x v="52"/>
    <x v="5"/>
    <n v="30"/>
  </r>
  <r>
    <x v="52"/>
    <x v="6"/>
    <n v="32"/>
  </r>
  <r>
    <x v="52"/>
    <x v="7"/>
    <n v="28"/>
  </r>
  <r>
    <x v="52"/>
    <x v="8"/>
    <n v="28"/>
  </r>
  <r>
    <x v="52"/>
    <x v="9"/>
    <n v="30"/>
  </r>
  <r>
    <x v="52"/>
    <x v="10"/>
    <n v="36"/>
  </r>
  <r>
    <x v="52"/>
    <x v="11"/>
    <n v="33"/>
  </r>
  <r>
    <x v="52"/>
    <x v="12"/>
    <n v="28"/>
  </r>
  <r>
    <x v="53"/>
    <x v="0"/>
    <n v="27"/>
  </r>
  <r>
    <x v="53"/>
    <x v="1"/>
    <n v="26"/>
  </r>
  <r>
    <x v="53"/>
    <x v="2"/>
    <n v="28"/>
  </r>
  <r>
    <x v="53"/>
    <x v="3"/>
    <n v="29"/>
  </r>
  <r>
    <x v="53"/>
    <x v="4"/>
    <n v="24"/>
  </r>
  <r>
    <x v="53"/>
    <x v="5"/>
    <n v="26"/>
  </r>
  <r>
    <x v="53"/>
    <x v="6"/>
    <n v="31"/>
  </r>
  <r>
    <x v="53"/>
    <x v="7"/>
    <n v="22"/>
  </r>
  <r>
    <x v="53"/>
    <x v="8"/>
    <n v="28"/>
  </r>
  <r>
    <x v="53"/>
    <x v="9"/>
    <n v="23"/>
  </r>
  <r>
    <x v="53"/>
    <x v="10"/>
    <n v="27"/>
  </r>
  <r>
    <x v="53"/>
    <x v="11"/>
    <n v="24"/>
  </r>
  <r>
    <x v="54"/>
    <x v="0"/>
    <n v="33"/>
  </r>
  <r>
    <x v="54"/>
    <x v="1"/>
    <n v="34"/>
  </r>
  <r>
    <x v="54"/>
    <x v="2"/>
    <n v="32"/>
  </r>
  <r>
    <x v="54"/>
    <x v="3"/>
    <n v="32"/>
  </r>
  <r>
    <x v="54"/>
    <x v="4"/>
    <n v="32"/>
  </r>
  <r>
    <x v="54"/>
    <x v="5"/>
    <n v="34"/>
  </r>
  <r>
    <x v="54"/>
    <x v="6"/>
    <n v="33"/>
  </r>
  <r>
    <x v="54"/>
    <x v="7"/>
    <n v="35"/>
  </r>
  <r>
    <x v="54"/>
    <x v="8"/>
    <n v="32"/>
  </r>
  <r>
    <x v="54"/>
    <x v="9"/>
    <n v="31"/>
  </r>
  <r>
    <x v="54"/>
    <x v="10"/>
    <n v="38"/>
  </r>
  <r>
    <x v="54"/>
    <x v="11"/>
    <n v="33"/>
  </r>
  <r>
    <x v="54"/>
    <x v="12"/>
    <n v="36"/>
  </r>
  <r>
    <x v="55"/>
    <x v="0"/>
    <n v="28"/>
  </r>
  <r>
    <x v="55"/>
    <x v="1"/>
    <n v="24"/>
  </r>
  <r>
    <x v="55"/>
    <x v="2"/>
    <n v="28"/>
  </r>
  <r>
    <x v="55"/>
    <x v="3"/>
    <n v="27"/>
  </r>
  <r>
    <x v="55"/>
    <x v="4"/>
    <n v="29"/>
  </r>
  <r>
    <x v="55"/>
    <x v="5"/>
    <n v="28"/>
  </r>
  <r>
    <x v="55"/>
    <x v="6"/>
    <n v="29"/>
  </r>
  <r>
    <x v="55"/>
    <x v="7"/>
    <n v="27"/>
  </r>
  <r>
    <x v="55"/>
    <x v="8"/>
    <n v="27"/>
  </r>
  <r>
    <x v="55"/>
    <x v="9"/>
    <n v="29"/>
  </r>
  <r>
    <x v="55"/>
    <x v="10"/>
    <n v="28"/>
  </r>
  <r>
    <x v="55"/>
    <x v="11"/>
    <n v="28"/>
  </r>
  <r>
    <x v="56"/>
    <x v="0"/>
    <n v="27"/>
  </r>
  <r>
    <x v="56"/>
    <x v="1"/>
    <n v="25"/>
  </r>
  <r>
    <x v="56"/>
    <x v="2"/>
    <n v="25"/>
  </r>
  <r>
    <x v="56"/>
    <x v="3"/>
    <n v="29"/>
  </r>
  <r>
    <x v="56"/>
    <x v="4"/>
    <n v="26"/>
  </r>
  <r>
    <x v="56"/>
    <x v="5"/>
    <n v="27"/>
  </r>
  <r>
    <x v="56"/>
    <x v="6"/>
    <n v="27"/>
  </r>
  <r>
    <x v="56"/>
    <x v="7"/>
    <n v="25"/>
  </r>
  <r>
    <x v="56"/>
    <x v="8"/>
    <n v="27"/>
  </r>
  <r>
    <x v="56"/>
    <x v="9"/>
    <n v="28"/>
  </r>
  <r>
    <x v="56"/>
    <x v="10"/>
    <n v="27"/>
  </r>
  <r>
    <x v="56"/>
    <x v="11"/>
    <n v="28"/>
  </r>
  <r>
    <x v="56"/>
    <x v="12"/>
    <n v="27"/>
  </r>
  <r>
    <x v="57"/>
    <x v="0"/>
    <n v="35"/>
  </r>
  <r>
    <x v="57"/>
    <x v="1"/>
    <n v="33"/>
  </r>
  <r>
    <x v="57"/>
    <x v="2"/>
    <n v="43"/>
  </r>
  <r>
    <x v="57"/>
    <x v="3"/>
    <n v="38"/>
  </r>
  <r>
    <x v="57"/>
    <x v="4"/>
    <n v="40"/>
  </r>
  <r>
    <x v="57"/>
    <x v="5"/>
    <n v="31"/>
  </r>
  <r>
    <x v="57"/>
    <x v="6"/>
    <n v="45"/>
  </r>
  <r>
    <x v="57"/>
    <x v="7"/>
    <n v="35"/>
  </r>
  <r>
    <x v="57"/>
    <x v="8"/>
    <n v="40"/>
  </r>
  <r>
    <x v="57"/>
    <x v="9"/>
    <n v="33"/>
  </r>
  <r>
    <x v="57"/>
    <x v="10"/>
    <n v="54"/>
  </r>
  <r>
    <x v="58"/>
    <x v="0"/>
    <n v="32"/>
  </r>
  <r>
    <x v="59"/>
    <x v="0"/>
    <n v="33"/>
  </r>
  <r>
    <x v="59"/>
    <x v="1"/>
    <n v="28"/>
  </r>
  <r>
    <x v="59"/>
    <x v="2"/>
    <n v="27"/>
  </r>
  <r>
    <x v="59"/>
    <x v="3"/>
    <n v="37"/>
  </r>
  <r>
    <x v="59"/>
    <x v="4"/>
    <n v="32"/>
  </r>
  <r>
    <x v="60"/>
    <x v="0"/>
    <n v="28"/>
  </r>
  <r>
    <x v="60"/>
    <x v="1"/>
    <n v="35"/>
  </r>
  <r>
    <x v="60"/>
    <x v="2"/>
    <n v="29"/>
  </r>
  <r>
    <x v="60"/>
    <x v="3"/>
    <n v="34"/>
  </r>
  <r>
    <x v="60"/>
    <x v="4"/>
    <n v="33"/>
  </r>
  <r>
    <x v="60"/>
    <x v="5"/>
    <n v="29"/>
  </r>
  <r>
    <x v="60"/>
    <x v="6"/>
    <n v="33"/>
  </r>
  <r>
    <x v="60"/>
    <x v="7"/>
    <n v="28"/>
  </r>
  <r>
    <x v="60"/>
    <x v="8"/>
    <n v="26"/>
  </r>
  <r>
    <x v="60"/>
    <x v="9"/>
    <n v="32"/>
  </r>
  <r>
    <x v="60"/>
    <x v="10"/>
    <n v="31"/>
  </r>
  <r>
    <x v="60"/>
    <x v="11"/>
    <n v="29"/>
  </r>
  <r>
    <x v="61"/>
    <x v="0"/>
    <n v="29"/>
  </r>
  <r>
    <x v="61"/>
    <x v="1"/>
    <n v="33"/>
  </r>
  <r>
    <x v="61"/>
    <x v="2"/>
    <n v="24"/>
  </r>
  <r>
    <x v="61"/>
    <x v="3"/>
    <n v="27"/>
  </r>
  <r>
    <x v="61"/>
    <x v="4"/>
    <n v="28"/>
  </r>
  <r>
    <x v="61"/>
    <x v="5"/>
    <n v="26"/>
  </r>
  <r>
    <x v="61"/>
    <x v="6"/>
    <n v="35"/>
  </r>
  <r>
    <x v="61"/>
    <x v="7"/>
    <n v="26"/>
  </r>
  <r>
    <x v="61"/>
    <x v="8"/>
    <n v="25"/>
  </r>
  <r>
    <x v="61"/>
    <x v="9"/>
    <n v="25"/>
  </r>
  <r>
    <x v="61"/>
    <x v="10"/>
    <n v="26"/>
  </r>
  <r>
    <x v="61"/>
    <x v="11"/>
    <n v="24"/>
  </r>
  <r>
    <x v="61"/>
    <x v="12"/>
    <n v="26"/>
  </r>
  <r>
    <x v="61"/>
    <x v="13"/>
    <n v="29"/>
  </r>
  <r>
    <x v="62"/>
    <x v="0"/>
    <n v="27"/>
  </r>
  <r>
    <x v="62"/>
    <x v="1"/>
    <n v="26"/>
  </r>
  <r>
    <x v="62"/>
    <x v="2"/>
    <n v="23"/>
  </r>
  <r>
    <x v="62"/>
    <x v="3"/>
    <n v="27"/>
  </r>
  <r>
    <x v="62"/>
    <x v="4"/>
    <n v="22"/>
  </r>
  <r>
    <x v="62"/>
    <x v="5"/>
    <n v="25"/>
  </r>
  <r>
    <x v="62"/>
    <x v="6"/>
    <n v="25"/>
  </r>
  <r>
    <x v="62"/>
    <x v="7"/>
    <n v="26"/>
  </r>
  <r>
    <x v="62"/>
    <x v="8"/>
    <n v="26"/>
  </r>
  <r>
    <x v="62"/>
    <x v="9"/>
    <n v="27"/>
  </r>
  <r>
    <x v="62"/>
    <x v="10"/>
    <n v="27"/>
  </r>
  <r>
    <x v="62"/>
    <x v="11"/>
    <n v="24"/>
  </r>
  <r>
    <x v="62"/>
    <x v="12"/>
    <n v="25"/>
  </r>
  <r>
    <x v="62"/>
    <x v="13"/>
    <n v="27"/>
  </r>
  <r>
    <x v="62"/>
    <x v="14"/>
    <n v="26"/>
  </r>
  <r>
    <x v="62"/>
    <x v="15"/>
    <n v="26"/>
  </r>
  <r>
    <x v="62"/>
    <x v="16"/>
    <n v="29"/>
  </r>
  <r>
    <x v="62"/>
    <x v="17"/>
    <n v="26"/>
  </r>
  <r>
    <x v="62"/>
    <x v="18"/>
    <n v="25"/>
  </r>
  <r>
    <x v="62"/>
    <x v="19"/>
    <n v="25"/>
  </r>
  <r>
    <x v="62"/>
    <x v="20"/>
    <n v="23"/>
  </r>
  <r>
    <x v="62"/>
    <x v="21"/>
    <n v="26"/>
  </r>
  <r>
    <x v="62"/>
    <x v="22"/>
    <n v="26"/>
  </r>
  <r>
    <x v="62"/>
    <x v="23"/>
    <n v="29"/>
  </r>
  <r>
    <x v="62"/>
    <x v="24"/>
    <n v="25"/>
  </r>
  <r>
    <x v="62"/>
    <x v="25"/>
    <n v="24"/>
  </r>
  <r>
    <x v="62"/>
    <x v="26"/>
    <n v="27"/>
  </r>
  <r>
    <x v="63"/>
    <x v="0"/>
    <n v="29"/>
  </r>
  <r>
    <x v="63"/>
    <x v="1"/>
    <n v="37"/>
  </r>
  <r>
    <x v="63"/>
    <x v="2"/>
    <n v="32"/>
  </r>
  <r>
    <x v="63"/>
    <x v="3"/>
    <n v="32"/>
  </r>
  <r>
    <x v="63"/>
    <x v="4"/>
    <n v="30"/>
  </r>
  <r>
    <x v="63"/>
    <x v="5"/>
    <n v="29"/>
  </r>
  <r>
    <x v="63"/>
    <x v="6"/>
    <n v="30"/>
  </r>
  <r>
    <x v="63"/>
    <x v="7"/>
    <n v="32"/>
  </r>
  <r>
    <x v="63"/>
    <x v="8"/>
    <n v="31"/>
  </r>
  <r>
    <x v="63"/>
    <x v="9"/>
    <n v="30"/>
  </r>
  <r>
    <x v="63"/>
    <x v="10"/>
    <n v="35"/>
  </r>
  <r>
    <x v="64"/>
    <x v="0"/>
    <n v="38"/>
  </r>
  <r>
    <x v="64"/>
    <x v="1"/>
    <n v="38"/>
  </r>
  <r>
    <x v="64"/>
    <x v="2"/>
    <n v="42"/>
  </r>
  <r>
    <x v="64"/>
    <x v="3"/>
    <n v="37"/>
  </r>
  <r>
    <x v="64"/>
    <x v="4"/>
    <n v="30"/>
  </r>
  <r>
    <x v="64"/>
    <x v="5"/>
    <n v="38"/>
  </r>
  <r>
    <x v="65"/>
    <x v="0"/>
    <n v="32"/>
  </r>
  <r>
    <x v="65"/>
    <x v="1"/>
    <n v="33"/>
  </r>
  <r>
    <x v="65"/>
    <x v="2"/>
    <n v="32"/>
  </r>
  <r>
    <x v="65"/>
    <x v="3"/>
    <n v="30"/>
  </r>
  <r>
    <x v="65"/>
    <x v="4"/>
    <n v="26"/>
  </r>
  <r>
    <x v="65"/>
    <x v="5"/>
    <n v="30"/>
  </r>
  <r>
    <x v="65"/>
    <x v="6"/>
    <n v="29"/>
  </r>
  <r>
    <x v="65"/>
    <x v="7"/>
    <n v="32"/>
  </r>
  <r>
    <x v="65"/>
    <x v="8"/>
    <n v="31"/>
  </r>
  <r>
    <x v="65"/>
    <x v="9"/>
    <n v="34"/>
  </r>
  <r>
    <x v="65"/>
    <x v="10"/>
    <n v="29"/>
  </r>
  <r>
    <x v="65"/>
    <x v="11"/>
    <n v="32"/>
  </r>
  <r>
    <x v="66"/>
    <x v="0"/>
    <n v="35"/>
  </r>
  <r>
    <x v="66"/>
    <x v="1"/>
    <n v="37"/>
  </r>
  <r>
    <x v="66"/>
    <x v="2"/>
    <n v="33"/>
  </r>
  <r>
    <x v="66"/>
    <x v="3"/>
    <n v="39"/>
  </r>
  <r>
    <x v="66"/>
    <x v="4"/>
    <n v="28"/>
  </r>
  <r>
    <x v="66"/>
    <x v="5"/>
    <n v="31"/>
  </r>
  <r>
    <x v="66"/>
    <x v="6"/>
    <n v="27"/>
  </r>
  <r>
    <x v="66"/>
    <x v="7"/>
    <n v="31"/>
  </r>
  <r>
    <x v="66"/>
    <x v="8"/>
    <n v="27"/>
  </r>
  <r>
    <x v="66"/>
    <x v="9"/>
    <n v="30"/>
  </r>
  <r>
    <x v="66"/>
    <x v="10"/>
    <n v="28"/>
  </r>
  <r>
    <x v="66"/>
    <x v="11"/>
    <n v="28"/>
  </r>
  <r>
    <x v="67"/>
    <x v="0"/>
    <n v="28"/>
  </r>
  <r>
    <x v="67"/>
    <x v="1"/>
    <n v="27"/>
  </r>
  <r>
    <x v="67"/>
    <x v="2"/>
    <n v="26"/>
  </r>
  <r>
    <x v="67"/>
    <x v="3"/>
    <n v="20"/>
  </r>
  <r>
    <x v="67"/>
    <x v="4"/>
    <n v="28"/>
  </r>
  <r>
    <x v="67"/>
    <x v="5"/>
    <n v="30"/>
  </r>
  <r>
    <x v="67"/>
    <x v="6"/>
    <n v="28"/>
  </r>
  <r>
    <x v="67"/>
    <x v="7"/>
    <n v="25"/>
  </r>
  <r>
    <x v="67"/>
    <x v="8"/>
    <n v="30"/>
  </r>
  <r>
    <x v="67"/>
    <x v="9"/>
    <n v="23"/>
  </r>
  <r>
    <x v="67"/>
    <x v="10"/>
    <n v="30"/>
  </r>
  <r>
    <x v="67"/>
    <x v="11"/>
    <n v="32"/>
  </r>
  <r>
    <x v="67"/>
    <x v="12"/>
    <n v="26"/>
  </r>
  <r>
    <x v="68"/>
    <x v="0"/>
    <n v="34"/>
  </r>
  <r>
    <x v="68"/>
    <x v="1"/>
    <n v="30"/>
  </r>
  <r>
    <x v="68"/>
    <x v="2"/>
    <n v="28"/>
  </r>
  <r>
    <x v="68"/>
    <x v="3"/>
    <n v="29"/>
  </r>
  <r>
    <x v="68"/>
    <x v="4"/>
    <n v="24"/>
  </r>
  <r>
    <x v="68"/>
    <x v="5"/>
    <n v="26"/>
  </r>
  <r>
    <x v="68"/>
    <x v="6"/>
    <n v="24"/>
  </r>
  <r>
    <x v="68"/>
    <x v="7"/>
    <n v="25"/>
  </r>
  <r>
    <x v="68"/>
    <x v="8"/>
    <n v="29"/>
  </r>
  <r>
    <x v="68"/>
    <x v="9"/>
    <n v="25"/>
  </r>
  <r>
    <x v="69"/>
    <x v="0"/>
    <n v="42"/>
  </r>
  <r>
    <x v="69"/>
    <x v="1"/>
    <n v="41"/>
  </r>
  <r>
    <x v="69"/>
    <x v="2"/>
    <n v="33"/>
  </r>
  <r>
    <x v="69"/>
    <x v="3"/>
    <n v="24"/>
  </r>
  <r>
    <x v="69"/>
    <x v="4"/>
    <n v="37"/>
  </r>
  <r>
    <x v="69"/>
    <x v="5"/>
    <n v="40"/>
  </r>
  <r>
    <x v="69"/>
    <x v="6"/>
    <n v="34"/>
  </r>
  <r>
    <x v="69"/>
    <x v="7"/>
    <n v="33"/>
  </r>
  <r>
    <x v="69"/>
    <x v="8"/>
    <n v="31"/>
  </r>
  <r>
    <x v="69"/>
    <x v="9"/>
    <n v="33"/>
  </r>
  <r>
    <x v="69"/>
    <x v="10"/>
    <n v="34"/>
  </r>
  <r>
    <x v="69"/>
    <x v="11"/>
    <n v="38"/>
  </r>
  <r>
    <x v="69"/>
    <x v="12"/>
    <n v="38"/>
  </r>
  <r>
    <x v="69"/>
    <x v="13"/>
    <n v="42"/>
  </r>
  <r>
    <x v="69"/>
    <x v="14"/>
    <n v="43"/>
  </r>
  <r>
    <x v="69"/>
    <x v="15"/>
    <n v="31"/>
  </r>
  <r>
    <x v="69"/>
    <x v="16"/>
    <n v="33"/>
  </r>
  <r>
    <x v="69"/>
    <x v="17"/>
    <n v="40"/>
  </r>
  <r>
    <x v="69"/>
    <x v="18"/>
    <n v="32"/>
  </r>
  <r>
    <x v="69"/>
    <x v="19"/>
    <n v="40"/>
  </r>
  <r>
    <x v="70"/>
    <x v="0"/>
    <n v="35"/>
  </r>
  <r>
    <x v="70"/>
    <x v="1"/>
    <n v="29"/>
  </r>
  <r>
    <x v="70"/>
    <x v="2"/>
    <n v="32"/>
  </r>
  <r>
    <x v="70"/>
    <x v="3"/>
    <n v="30"/>
  </r>
  <r>
    <x v="70"/>
    <x v="4"/>
    <n v="32"/>
  </r>
  <r>
    <x v="70"/>
    <x v="5"/>
    <n v="31"/>
  </r>
  <r>
    <x v="70"/>
    <x v="6"/>
    <n v="31"/>
  </r>
  <r>
    <x v="70"/>
    <x v="7"/>
    <n v="30"/>
  </r>
  <r>
    <x v="70"/>
    <x v="8"/>
    <n v="30"/>
  </r>
  <r>
    <x v="70"/>
    <x v="9"/>
    <n v="31"/>
  </r>
  <r>
    <x v="70"/>
    <x v="10"/>
    <n v="35"/>
  </r>
  <r>
    <x v="70"/>
    <x v="11"/>
    <n v="30"/>
  </r>
  <r>
    <x v="70"/>
    <x v="12"/>
    <n v="38"/>
  </r>
  <r>
    <x v="70"/>
    <x v="13"/>
    <n v="30"/>
  </r>
  <r>
    <x v="70"/>
    <x v="14"/>
    <n v="29"/>
  </r>
  <r>
    <x v="70"/>
    <x v="15"/>
    <n v="31"/>
  </r>
  <r>
    <x v="70"/>
    <x v="16"/>
    <n v="31"/>
  </r>
  <r>
    <x v="70"/>
    <x v="17"/>
    <n v="32"/>
  </r>
  <r>
    <x v="70"/>
    <x v="18"/>
    <n v="27"/>
  </r>
  <r>
    <x v="70"/>
    <x v="19"/>
    <n v="37"/>
  </r>
  <r>
    <x v="70"/>
    <x v="20"/>
    <n v="30"/>
  </r>
  <r>
    <x v="70"/>
    <x v="21"/>
    <n v="28"/>
  </r>
  <r>
    <x v="70"/>
    <x v="22"/>
    <n v="30"/>
  </r>
  <r>
    <x v="70"/>
    <x v="23"/>
    <n v="30"/>
  </r>
  <r>
    <x v="70"/>
    <x v="24"/>
    <n v="31"/>
  </r>
  <r>
    <x v="70"/>
    <x v="25"/>
    <n v="33"/>
  </r>
  <r>
    <x v="70"/>
    <x v="26"/>
    <n v="31"/>
  </r>
  <r>
    <x v="71"/>
    <x v="0"/>
    <n v="26"/>
  </r>
  <r>
    <x v="71"/>
    <x v="1"/>
    <n v="28"/>
  </r>
  <r>
    <x v="71"/>
    <x v="2"/>
    <n v="26"/>
  </r>
  <r>
    <x v="71"/>
    <x v="3"/>
    <n v="28"/>
  </r>
  <r>
    <x v="71"/>
    <x v="4"/>
    <n v="29"/>
  </r>
  <r>
    <x v="71"/>
    <x v="5"/>
    <n v="29"/>
  </r>
  <r>
    <x v="71"/>
    <x v="6"/>
    <n v="27"/>
  </r>
  <r>
    <x v="71"/>
    <x v="7"/>
    <n v="28"/>
  </r>
  <r>
    <x v="71"/>
    <x v="8"/>
    <n v="26"/>
  </r>
  <r>
    <x v="71"/>
    <x v="9"/>
    <n v="29"/>
  </r>
  <r>
    <x v="71"/>
    <x v="10"/>
    <n v="28"/>
  </r>
  <r>
    <x v="71"/>
    <x v="11"/>
    <n v="27"/>
  </r>
  <r>
    <x v="71"/>
    <x v="12"/>
    <n v="30"/>
  </r>
  <r>
    <x v="71"/>
    <x v="13"/>
    <n v="29"/>
  </r>
  <r>
    <x v="71"/>
    <x v="14"/>
    <n v="27"/>
  </r>
  <r>
    <x v="71"/>
    <x v="15"/>
    <n v="27"/>
  </r>
  <r>
    <x v="71"/>
    <x v="16"/>
    <n v="28"/>
  </r>
  <r>
    <x v="71"/>
    <x v="17"/>
    <n v="28"/>
  </r>
  <r>
    <x v="71"/>
    <x v="18"/>
    <n v="28"/>
  </r>
  <r>
    <x v="71"/>
    <x v="19"/>
    <n v="27"/>
  </r>
  <r>
    <x v="71"/>
    <x v="20"/>
    <n v="28"/>
  </r>
  <r>
    <x v="71"/>
    <x v="21"/>
    <n v="28"/>
  </r>
  <r>
    <x v="71"/>
    <x v="22"/>
    <n v="28"/>
  </r>
  <r>
    <x v="72"/>
    <x v="0"/>
    <n v="30"/>
  </r>
  <r>
    <x v="72"/>
    <x v="1"/>
    <n v="30"/>
  </r>
  <r>
    <x v="72"/>
    <x v="2"/>
    <n v="41"/>
  </r>
  <r>
    <x v="72"/>
    <x v="3"/>
    <n v="29"/>
  </r>
  <r>
    <x v="72"/>
    <x v="4"/>
    <n v="33"/>
  </r>
  <r>
    <x v="72"/>
    <x v="5"/>
    <n v="27"/>
  </r>
  <r>
    <x v="72"/>
    <x v="6"/>
    <n v="29"/>
  </r>
  <r>
    <x v="72"/>
    <x v="7"/>
    <n v="31"/>
  </r>
  <r>
    <x v="72"/>
    <x v="8"/>
    <n v="31"/>
  </r>
  <r>
    <x v="72"/>
    <x v="9"/>
    <n v="33"/>
  </r>
  <r>
    <x v="72"/>
    <x v="10"/>
    <n v="31"/>
  </r>
  <r>
    <x v="72"/>
    <x v="11"/>
    <n v="32"/>
  </r>
  <r>
    <x v="72"/>
    <x v="12"/>
    <n v="30"/>
  </r>
  <r>
    <x v="72"/>
    <x v="13"/>
    <n v="26"/>
  </r>
  <r>
    <x v="73"/>
    <x v="0"/>
    <n v="26"/>
  </r>
  <r>
    <x v="73"/>
    <x v="1"/>
    <n v="25"/>
  </r>
  <r>
    <x v="73"/>
    <x v="2"/>
    <n v="26"/>
  </r>
  <r>
    <x v="73"/>
    <x v="3"/>
    <n v="25"/>
  </r>
  <r>
    <x v="73"/>
    <x v="4"/>
    <n v="25"/>
  </r>
  <r>
    <x v="73"/>
    <x v="5"/>
    <n v="24"/>
  </r>
  <r>
    <x v="73"/>
    <x v="6"/>
    <n v="24"/>
  </r>
  <r>
    <x v="73"/>
    <x v="7"/>
    <n v="23"/>
  </r>
  <r>
    <x v="73"/>
    <x v="8"/>
    <n v="28"/>
  </r>
  <r>
    <x v="73"/>
    <x v="9"/>
    <n v="27"/>
  </r>
  <r>
    <x v="73"/>
    <x v="10"/>
    <n v="25"/>
  </r>
  <r>
    <x v="73"/>
    <x v="11"/>
    <n v="24"/>
  </r>
  <r>
    <x v="73"/>
    <x v="12"/>
    <n v="26"/>
  </r>
  <r>
    <x v="73"/>
    <x v="13"/>
    <n v="26"/>
  </r>
  <r>
    <x v="73"/>
    <x v="14"/>
    <n v="27"/>
  </r>
  <r>
    <x v="74"/>
    <x v="0"/>
    <n v="28"/>
  </r>
  <r>
    <x v="74"/>
    <x v="1"/>
    <n v="29"/>
  </r>
  <r>
    <x v="74"/>
    <x v="2"/>
    <n v="26"/>
  </r>
  <r>
    <x v="74"/>
    <x v="3"/>
    <n v="26"/>
  </r>
  <r>
    <x v="74"/>
    <x v="4"/>
    <n v="26"/>
  </r>
  <r>
    <x v="74"/>
    <x v="5"/>
    <n v="25"/>
  </r>
  <r>
    <x v="74"/>
    <x v="6"/>
    <n v="26"/>
  </r>
  <r>
    <x v="74"/>
    <x v="7"/>
    <n v="26"/>
  </r>
  <r>
    <x v="74"/>
    <x v="8"/>
    <n v="26"/>
  </r>
  <r>
    <x v="74"/>
    <x v="9"/>
    <n v="26"/>
  </r>
  <r>
    <x v="74"/>
    <x v="10"/>
    <n v="28"/>
  </r>
  <r>
    <x v="74"/>
    <x v="11"/>
    <n v="27"/>
  </r>
  <r>
    <x v="74"/>
    <x v="12"/>
    <n v="28"/>
  </r>
  <r>
    <x v="74"/>
    <x v="13"/>
    <n v="27"/>
  </r>
  <r>
    <x v="75"/>
    <x v="0"/>
    <n v="36"/>
  </r>
  <r>
    <x v="75"/>
    <x v="1"/>
    <n v="28"/>
  </r>
  <r>
    <x v="75"/>
    <x v="2"/>
    <n v="31"/>
  </r>
  <r>
    <x v="75"/>
    <x v="3"/>
    <n v="33"/>
  </r>
  <r>
    <x v="75"/>
    <x v="4"/>
    <n v="30"/>
  </r>
  <r>
    <x v="75"/>
    <x v="5"/>
    <n v="30"/>
  </r>
  <r>
    <x v="75"/>
    <x v="6"/>
    <n v="33"/>
  </r>
  <r>
    <x v="75"/>
    <x v="7"/>
    <n v="29"/>
  </r>
  <r>
    <x v="75"/>
    <x v="8"/>
    <n v="30"/>
  </r>
  <r>
    <x v="75"/>
    <x v="9"/>
    <n v="28"/>
  </r>
  <r>
    <x v="75"/>
    <x v="10"/>
    <n v="36"/>
  </r>
  <r>
    <x v="75"/>
    <x v="11"/>
    <n v="28"/>
  </r>
  <r>
    <x v="76"/>
    <x v="0"/>
    <n v="30"/>
  </r>
  <r>
    <x v="76"/>
    <x v="1"/>
    <n v="27"/>
  </r>
  <r>
    <x v="76"/>
    <x v="2"/>
    <n v="30"/>
  </r>
  <r>
    <x v="76"/>
    <x v="3"/>
    <n v="30"/>
  </r>
  <r>
    <x v="76"/>
    <x v="4"/>
    <n v="32"/>
  </r>
  <r>
    <x v="76"/>
    <x v="5"/>
    <n v="32"/>
  </r>
  <r>
    <x v="76"/>
    <x v="6"/>
    <n v="29"/>
  </r>
  <r>
    <x v="76"/>
    <x v="7"/>
    <n v="35"/>
  </r>
  <r>
    <x v="76"/>
    <x v="8"/>
    <n v="32"/>
  </r>
  <r>
    <x v="76"/>
    <x v="9"/>
    <n v="32"/>
  </r>
  <r>
    <x v="76"/>
    <x v="10"/>
    <n v="31"/>
  </r>
  <r>
    <x v="76"/>
    <x v="11"/>
    <n v="28"/>
  </r>
  <r>
    <x v="76"/>
    <x v="12"/>
    <n v="27"/>
  </r>
  <r>
    <x v="76"/>
    <x v="13"/>
    <n v="30"/>
  </r>
  <r>
    <x v="76"/>
    <x v="14"/>
    <n v="26"/>
  </r>
  <r>
    <x v="76"/>
    <x v="15"/>
    <n v="28"/>
  </r>
  <r>
    <x v="76"/>
    <x v="16"/>
    <n v="28"/>
  </r>
  <r>
    <x v="77"/>
    <x v="0"/>
    <n v="25"/>
  </r>
  <r>
    <x v="77"/>
    <x v="1"/>
    <n v="32"/>
  </r>
  <r>
    <x v="77"/>
    <x v="2"/>
    <n v="27"/>
  </r>
  <r>
    <x v="77"/>
    <x v="3"/>
    <n v="29"/>
  </r>
  <r>
    <x v="77"/>
    <x v="4"/>
    <n v="25"/>
  </r>
  <r>
    <x v="77"/>
    <x v="5"/>
    <n v="28"/>
  </r>
  <r>
    <x v="77"/>
    <x v="6"/>
    <n v="26"/>
  </r>
  <r>
    <x v="77"/>
    <x v="7"/>
    <n v="28"/>
  </r>
  <r>
    <x v="77"/>
    <x v="8"/>
    <n v="28"/>
  </r>
  <r>
    <x v="77"/>
    <x v="9"/>
    <n v="28"/>
  </r>
  <r>
    <x v="77"/>
    <x v="10"/>
    <n v="26"/>
  </r>
  <r>
    <x v="77"/>
    <x v="11"/>
    <n v="28"/>
  </r>
  <r>
    <x v="78"/>
    <x v="0"/>
    <n v="27"/>
  </r>
  <r>
    <x v="78"/>
    <x v="1"/>
    <n v="25"/>
  </r>
  <r>
    <x v="78"/>
    <x v="2"/>
    <n v="31"/>
  </r>
  <r>
    <x v="78"/>
    <x v="3"/>
    <n v="25"/>
  </r>
  <r>
    <x v="78"/>
    <x v="4"/>
    <n v="26"/>
  </r>
  <r>
    <x v="78"/>
    <x v="5"/>
    <n v="27"/>
  </r>
  <r>
    <x v="78"/>
    <x v="6"/>
    <n v="28"/>
  </r>
  <r>
    <x v="78"/>
    <x v="7"/>
    <n v="25"/>
  </r>
  <r>
    <x v="78"/>
    <x v="8"/>
    <n v="27"/>
  </r>
  <r>
    <x v="78"/>
    <x v="9"/>
    <n v="25"/>
  </r>
  <r>
    <x v="78"/>
    <x v="10"/>
    <n v="27"/>
  </r>
  <r>
    <x v="78"/>
    <x v="11"/>
    <n v="26"/>
  </r>
  <r>
    <x v="78"/>
    <x v="12"/>
    <n v="30"/>
  </r>
  <r>
    <x v="79"/>
    <x v="0"/>
    <n v="36"/>
  </r>
  <r>
    <x v="79"/>
    <x v="1"/>
    <n v="29"/>
  </r>
  <r>
    <x v="79"/>
    <x v="2"/>
    <n v="32"/>
  </r>
  <r>
    <x v="79"/>
    <x v="3"/>
    <n v="32"/>
  </r>
  <r>
    <x v="79"/>
    <x v="4"/>
    <n v="30"/>
  </r>
  <r>
    <x v="79"/>
    <x v="5"/>
    <n v="37"/>
  </r>
  <r>
    <x v="79"/>
    <x v="6"/>
    <n v="30"/>
  </r>
  <r>
    <x v="79"/>
    <x v="7"/>
    <n v="29"/>
  </r>
  <r>
    <x v="79"/>
    <x v="8"/>
    <n v="32"/>
  </r>
  <r>
    <x v="79"/>
    <x v="9"/>
    <n v="31"/>
  </r>
  <r>
    <x v="79"/>
    <x v="10"/>
    <n v="29"/>
  </r>
  <r>
    <x v="79"/>
    <x v="11"/>
    <n v="30"/>
  </r>
  <r>
    <x v="79"/>
    <x v="12"/>
    <n v="28"/>
  </r>
  <r>
    <x v="79"/>
    <x v="13"/>
    <n v="28"/>
  </r>
  <r>
    <x v="79"/>
    <x v="14"/>
    <n v="31"/>
  </r>
  <r>
    <x v="79"/>
    <x v="15"/>
    <n v="31"/>
  </r>
  <r>
    <x v="80"/>
    <x v="0"/>
    <n v="29"/>
  </r>
  <r>
    <x v="80"/>
    <x v="1"/>
    <n v="30"/>
  </r>
  <r>
    <x v="81"/>
    <x v="0"/>
    <n v="31"/>
  </r>
  <r>
    <x v="81"/>
    <x v="1"/>
    <n v="35"/>
  </r>
  <r>
    <x v="81"/>
    <x v="2"/>
    <n v="34"/>
  </r>
  <r>
    <x v="81"/>
    <x v="3"/>
    <n v="32"/>
  </r>
  <r>
    <x v="81"/>
    <x v="4"/>
    <n v="38"/>
  </r>
  <r>
    <x v="81"/>
    <x v="5"/>
    <n v="33"/>
  </r>
  <r>
    <x v="82"/>
    <x v="0"/>
    <n v="26"/>
  </r>
  <r>
    <x v="82"/>
    <x v="1"/>
    <n v="26"/>
  </r>
  <r>
    <x v="82"/>
    <x v="2"/>
    <n v="26"/>
  </r>
  <r>
    <x v="82"/>
    <x v="3"/>
    <n v="28"/>
  </r>
  <r>
    <x v="83"/>
    <x v="0"/>
    <n v="25"/>
  </r>
  <r>
    <x v="83"/>
    <x v="1"/>
    <n v="27"/>
  </r>
  <r>
    <x v="83"/>
    <x v="2"/>
    <n v="27"/>
  </r>
  <r>
    <x v="83"/>
    <x v="3"/>
    <n v="25"/>
  </r>
  <r>
    <x v="83"/>
    <x v="4"/>
    <n v="26"/>
  </r>
  <r>
    <x v="83"/>
    <x v="5"/>
    <n v="25"/>
  </r>
  <r>
    <x v="83"/>
    <x v="6"/>
    <n v="24"/>
  </r>
  <r>
    <x v="83"/>
    <x v="7"/>
    <n v="25"/>
  </r>
  <r>
    <x v="84"/>
    <x v="0"/>
    <n v="26"/>
  </r>
  <r>
    <x v="84"/>
    <x v="1"/>
    <n v="26"/>
  </r>
  <r>
    <x v="84"/>
    <x v="2"/>
    <n v="27"/>
  </r>
  <r>
    <x v="84"/>
    <x v="3"/>
    <n v="26"/>
  </r>
  <r>
    <x v="84"/>
    <x v="4"/>
    <n v="28"/>
  </r>
  <r>
    <x v="84"/>
    <x v="5"/>
    <n v="27"/>
  </r>
  <r>
    <x v="84"/>
    <x v="6"/>
    <n v="24"/>
  </r>
  <r>
    <x v="84"/>
    <x v="7"/>
    <n v="25"/>
  </r>
  <r>
    <x v="84"/>
    <x v="8"/>
    <n v="27"/>
  </r>
  <r>
    <x v="84"/>
    <x v="9"/>
    <n v="26"/>
  </r>
  <r>
    <x v="84"/>
    <x v="10"/>
    <n v="27"/>
  </r>
  <r>
    <x v="85"/>
    <x v="0"/>
    <n v="26"/>
  </r>
  <r>
    <x v="85"/>
    <x v="1"/>
    <n v="31"/>
  </r>
  <r>
    <x v="85"/>
    <x v="2"/>
    <n v="30"/>
  </r>
  <r>
    <x v="85"/>
    <x v="3"/>
    <n v="24"/>
  </r>
  <r>
    <x v="85"/>
    <x v="4"/>
    <n v="29"/>
  </r>
  <r>
    <x v="85"/>
    <x v="5"/>
    <n v="29"/>
  </r>
  <r>
    <x v="85"/>
    <x v="6"/>
    <n v="27"/>
  </r>
  <r>
    <x v="85"/>
    <x v="7"/>
    <n v="31"/>
  </r>
  <r>
    <x v="85"/>
    <x v="8"/>
    <n v="23"/>
  </r>
  <r>
    <x v="85"/>
    <x v="9"/>
    <n v="29"/>
  </r>
  <r>
    <x v="85"/>
    <x v="10"/>
    <n v="30"/>
  </r>
  <r>
    <x v="85"/>
    <x v="11"/>
    <n v="29"/>
  </r>
  <r>
    <x v="86"/>
    <x v="0"/>
    <n v="27"/>
  </r>
  <r>
    <x v="86"/>
    <x v="1"/>
    <n v="27"/>
  </r>
  <r>
    <x v="86"/>
    <x v="2"/>
    <n v="28"/>
  </r>
  <r>
    <x v="86"/>
    <x v="3"/>
    <n v="25"/>
  </r>
  <r>
    <x v="86"/>
    <x v="4"/>
    <n v="26"/>
  </r>
  <r>
    <x v="86"/>
    <x v="5"/>
    <n v="29"/>
  </r>
  <r>
    <x v="86"/>
    <x v="6"/>
    <n v="29"/>
  </r>
  <r>
    <x v="87"/>
    <x v="0"/>
    <n v="31"/>
  </r>
  <r>
    <x v="88"/>
    <x v="0"/>
    <n v="27"/>
  </r>
  <r>
    <x v="88"/>
    <x v="1"/>
    <n v="29"/>
  </r>
  <r>
    <x v="88"/>
    <x v="2"/>
    <n v="27"/>
  </r>
  <r>
    <x v="88"/>
    <x v="3"/>
    <n v="28"/>
  </r>
  <r>
    <x v="89"/>
    <x v="0"/>
    <n v="33"/>
  </r>
  <r>
    <x v="89"/>
    <x v="1"/>
    <n v="28"/>
  </r>
  <r>
    <x v="90"/>
    <x v="0"/>
    <n v="27"/>
  </r>
  <r>
    <x v="90"/>
    <x v="1"/>
    <n v="27"/>
  </r>
  <r>
    <x v="91"/>
    <x v="0"/>
    <n v="29"/>
  </r>
  <r>
    <x v="91"/>
    <x v="1"/>
    <n v="29"/>
  </r>
  <r>
    <x v="91"/>
    <x v="2"/>
    <n v="27"/>
  </r>
  <r>
    <x v="91"/>
    <x v="3"/>
    <n v="35"/>
  </r>
  <r>
    <x v="92"/>
    <x v="0"/>
    <n v="34"/>
  </r>
  <r>
    <x v="92"/>
    <x v="1"/>
    <n v="28"/>
  </r>
  <r>
    <x v="92"/>
    <x v="2"/>
    <n v="30"/>
  </r>
  <r>
    <x v="92"/>
    <x v="3"/>
    <n v="36"/>
  </r>
  <r>
    <x v="92"/>
    <x v="4"/>
    <n v="28"/>
  </r>
  <r>
    <x v="92"/>
    <x v="5"/>
    <n v="32"/>
  </r>
  <r>
    <x v="92"/>
    <x v="6"/>
    <n v="30"/>
  </r>
  <r>
    <x v="93"/>
    <x v="0"/>
    <n v="32"/>
  </r>
  <r>
    <x v="93"/>
    <x v="1"/>
    <n v="27"/>
  </r>
  <r>
    <x v="93"/>
    <x v="2"/>
    <n v="30"/>
  </r>
  <r>
    <x v="93"/>
    <x v="3"/>
    <n v="34"/>
  </r>
  <r>
    <x v="93"/>
    <x v="4"/>
    <n v="42"/>
  </r>
  <r>
    <x v="93"/>
    <x v="5"/>
    <n v="30"/>
  </r>
  <r>
    <x v="93"/>
    <x v="6"/>
    <n v="38"/>
  </r>
  <r>
    <x v="93"/>
    <x v="7"/>
    <n v="32"/>
  </r>
  <r>
    <x v="93"/>
    <x v="8"/>
    <n v="32"/>
  </r>
  <r>
    <x v="93"/>
    <x v="9"/>
    <n v="30"/>
  </r>
  <r>
    <x v="93"/>
    <x v="10"/>
    <n v="35"/>
  </r>
  <r>
    <x v="93"/>
    <x v="11"/>
    <n v="36"/>
  </r>
  <r>
    <x v="94"/>
    <x v="0"/>
    <n v="30"/>
  </r>
  <r>
    <x v="94"/>
    <x v="1"/>
    <n v="29"/>
  </r>
  <r>
    <x v="95"/>
    <x v="0"/>
    <n v="28"/>
  </r>
  <r>
    <x v="95"/>
    <x v="1"/>
    <n v="31"/>
  </r>
  <r>
    <x v="95"/>
    <x v="2"/>
    <n v="28"/>
  </r>
  <r>
    <x v="95"/>
    <x v="3"/>
    <n v="29"/>
  </r>
  <r>
    <x v="95"/>
    <x v="4"/>
    <n v="30"/>
  </r>
  <r>
    <x v="95"/>
    <x v="5"/>
    <n v="28"/>
  </r>
  <r>
    <x v="96"/>
    <x v="0"/>
    <n v="28"/>
  </r>
  <r>
    <x v="96"/>
    <x v="1"/>
    <n v="31"/>
  </r>
  <r>
    <x v="96"/>
    <x v="2"/>
    <n v="29"/>
  </r>
  <r>
    <x v="96"/>
    <x v="3"/>
    <n v="29"/>
  </r>
  <r>
    <x v="96"/>
    <x v="4"/>
    <n v="30"/>
  </r>
  <r>
    <x v="96"/>
    <x v="5"/>
    <n v="29"/>
  </r>
  <r>
    <x v="96"/>
    <x v="6"/>
    <n v="30"/>
  </r>
  <r>
    <x v="96"/>
    <x v="7"/>
    <n v="28"/>
  </r>
  <r>
    <x v="96"/>
    <x v="8"/>
    <n v="28"/>
  </r>
  <r>
    <x v="96"/>
    <x v="9"/>
    <n v="29"/>
  </r>
  <r>
    <x v="97"/>
    <x v="0"/>
    <n v="24"/>
  </r>
  <r>
    <x v="98"/>
    <x v="0"/>
    <n v="26"/>
  </r>
  <r>
    <x v="98"/>
    <x v="1"/>
    <n v="26"/>
  </r>
  <r>
    <x v="98"/>
    <x v="2"/>
    <n v="27"/>
  </r>
  <r>
    <x v="98"/>
    <x v="3"/>
    <n v="26"/>
  </r>
  <r>
    <x v="98"/>
    <x v="4"/>
    <n v="26"/>
  </r>
  <r>
    <x v="98"/>
    <x v="5"/>
    <n v="28"/>
  </r>
  <r>
    <x v="98"/>
    <x v="6"/>
    <n v="27"/>
  </r>
  <r>
    <x v="98"/>
    <x v="7"/>
    <n v="28"/>
  </r>
  <r>
    <x v="98"/>
    <x v="8"/>
    <n v="27"/>
  </r>
  <r>
    <x v="99"/>
    <x v="0"/>
    <n v="30"/>
  </r>
  <r>
    <x v="100"/>
    <x v="0"/>
    <n v="38"/>
  </r>
  <r>
    <x v="100"/>
    <x v="1"/>
    <n v="40"/>
  </r>
  <r>
    <x v="101"/>
    <x v="0"/>
    <n v="27"/>
  </r>
  <r>
    <x v="101"/>
    <x v="1"/>
    <n v="30"/>
  </r>
  <r>
    <x v="101"/>
    <x v="2"/>
    <n v="30"/>
  </r>
  <r>
    <x v="101"/>
    <x v="3"/>
    <n v="29"/>
  </r>
  <r>
    <x v="102"/>
    <x v="0"/>
    <n v="28"/>
  </r>
  <r>
    <x v="102"/>
    <x v="1"/>
    <n v="27"/>
  </r>
  <r>
    <x v="102"/>
    <x v="2"/>
    <n v="26"/>
  </r>
  <r>
    <x v="102"/>
    <x v="3"/>
    <n v="26"/>
  </r>
  <r>
    <x v="102"/>
    <x v="4"/>
    <n v="25"/>
  </r>
  <r>
    <x v="102"/>
    <x v="5"/>
    <n v="25"/>
  </r>
  <r>
    <x v="102"/>
    <x v="6"/>
    <n v="28"/>
  </r>
  <r>
    <x v="102"/>
    <x v="7"/>
    <n v="27"/>
  </r>
  <r>
    <x v="102"/>
    <x v="8"/>
    <n v="28"/>
  </r>
  <r>
    <x v="102"/>
    <x v="9"/>
    <n v="27"/>
  </r>
  <r>
    <x v="102"/>
    <x v="10"/>
    <n v="26"/>
  </r>
  <r>
    <x v="102"/>
    <x v="11"/>
    <n v="28"/>
  </r>
  <r>
    <x v="102"/>
    <x v="12"/>
    <n v="28"/>
  </r>
  <r>
    <x v="103"/>
    <x v="0"/>
    <n v="38"/>
  </r>
  <r>
    <x v="103"/>
    <x v="1"/>
    <n v="32"/>
  </r>
  <r>
    <x v="103"/>
    <x v="2"/>
    <n v="38"/>
  </r>
  <r>
    <x v="103"/>
    <x v="3"/>
    <n v="38"/>
  </r>
  <r>
    <x v="103"/>
    <x v="4"/>
    <n v="39"/>
  </r>
  <r>
    <x v="103"/>
    <x v="5"/>
    <n v="38"/>
  </r>
  <r>
    <x v="103"/>
    <x v="6"/>
    <n v="31"/>
  </r>
  <r>
    <x v="103"/>
    <x v="7"/>
    <n v="35"/>
  </r>
  <r>
    <x v="103"/>
    <x v="8"/>
    <n v="35"/>
  </r>
  <r>
    <x v="103"/>
    <x v="9"/>
    <n v="32"/>
  </r>
  <r>
    <x v="103"/>
    <x v="10"/>
    <n v="38"/>
  </r>
  <r>
    <x v="103"/>
    <x v="11"/>
    <n v="42"/>
  </r>
  <r>
    <x v="104"/>
    <x v="0"/>
    <n v="27"/>
  </r>
  <r>
    <x v="105"/>
    <x v="0"/>
    <n v="29"/>
  </r>
  <r>
    <x v="105"/>
    <x v="1"/>
    <n v="25"/>
  </r>
  <r>
    <x v="105"/>
    <x v="2"/>
    <n v="26"/>
  </r>
  <r>
    <x v="105"/>
    <x v="3"/>
    <n v="25"/>
  </r>
  <r>
    <x v="105"/>
    <x v="4"/>
    <n v="26"/>
  </r>
  <r>
    <x v="105"/>
    <x v="5"/>
    <n v="27"/>
  </r>
  <r>
    <x v="105"/>
    <x v="6"/>
    <n v="25"/>
  </r>
  <r>
    <x v="105"/>
    <x v="7"/>
    <n v="27"/>
  </r>
  <r>
    <x v="105"/>
    <x v="8"/>
    <n v="26"/>
  </r>
  <r>
    <x v="105"/>
    <x v="9"/>
    <n v="25"/>
  </r>
  <r>
    <x v="105"/>
    <x v="10"/>
    <n v="26"/>
  </r>
  <r>
    <x v="105"/>
    <x v="11"/>
    <n v="26"/>
  </r>
  <r>
    <x v="105"/>
    <x v="12"/>
    <n v="24"/>
  </r>
  <r>
    <x v="105"/>
    <x v="13"/>
    <n v="25"/>
  </r>
  <r>
    <x v="105"/>
    <x v="14"/>
    <n v="25"/>
  </r>
  <r>
    <x v="105"/>
    <x v="15"/>
    <n v="27"/>
  </r>
  <r>
    <x v="105"/>
    <x v="16"/>
    <n v="24"/>
  </r>
  <r>
    <x v="105"/>
    <x v="17"/>
    <n v="25"/>
  </r>
  <r>
    <x v="105"/>
    <x v="18"/>
    <n v="25"/>
  </r>
  <r>
    <x v="105"/>
    <x v="19"/>
    <n v="29"/>
  </r>
  <r>
    <x v="106"/>
    <x v="0"/>
    <n v="39"/>
  </r>
  <r>
    <x v="106"/>
    <x v="1"/>
    <n v="23"/>
  </r>
  <r>
    <x v="106"/>
    <x v="2"/>
    <n v="30"/>
  </r>
  <r>
    <x v="106"/>
    <x v="3"/>
    <n v="34"/>
  </r>
  <r>
    <x v="106"/>
    <x v="4"/>
    <n v="32"/>
  </r>
  <r>
    <x v="107"/>
    <x v="0"/>
    <n v="25"/>
  </r>
  <r>
    <x v="107"/>
    <x v="1"/>
    <n v="28"/>
  </r>
  <r>
    <x v="107"/>
    <x v="2"/>
    <n v="25"/>
  </r>
  <r>
    <x v="107"/>
    <x v="3"/>
    <n v="25"/>
  </r>
  <r>
    <x v="107"/>
    <x v="4"/>
    <n v="27"/>
  </r>
  <r>
    <x v="107"/>
    <x v="5"/>
    <n v="27"/>
  </r>
  <r>
    <x v="107"/>
    <x v="6"/>
    <n v="26"/>
  </r>
  <r>
    <x v="107"/>
    <x v="7"/>
    <n v="26"/>
  </r>
  <r>
    <x v="107"/>
    <x v="8"/>
    <n v="25"/>
  </r>
  <r>
    <x v="107"/>
    <x v="9"/>
    <n v="25"/>
  </r>
  <r>
    <x v="107"/>
    <x v="10"/>
    <n v="27"/>
  </r>
  <r>
    <x v="107"/>
    <x v="11"/>
    <n v="26"/>
  </r>
  <r>
    <x v="107"/>
    <x v="12"/>
    <n v="27"/>
  </r>
  <r>
    <x v="107"/>
    <x v="13"/>
    <n v="26"/>
  </r>
  <r>
    <x v="107"/>
    <x v="14"/>
    <n v="27"/>
  </r>
  <r>
    <x v="107"/>
    <x v="15"/>
    <n v="29"/>
  </r>
  <r>
    <x v="108"/>
    <x v="0"/>
    <n v="33"/>
  </r>
  <r>
    <x v="108"/>
    <x v="1"/>
    <n v="34"/>
  </r>
  <r>
    <x v="108"/>
    <x v="2"/>
    <n v="30"/>
  </r>
  <r>
    <x v="108"/>
    <x v="3"/>
    <n v="32"/>
  </r>
  <r>
    <x v="108"/>
    <x v="4"/>
    <n v="31"/>
  </r>
  <r>
    <x v="108"/>
    <x v="5"/>
    <n v="36"/>
  </r>
  <r>
    <x v="108"/>
    <x v="6"/>
    <n v="21"/>
  </r>
  <r>
    <x v="108"/>
    <x v="7"/>
    <n v="35"/>
  </r>
  <r>
    <x v="108"/>
    <x v="8"/>
    <n v="28"/>
  </r>
  <r>
    <x v="108"/>
    <x v="9"/>
    <n v="28"/>
  </r>
  <r>
    <x v="108"/>
    <x v="10"/>
    <n v="26"/>
  </r>
  <r>
    <x v="108"/>
    <x v="11"/>
    <n v="25"/>
  </r>
  <r>
    <x v="108"/>
    <x v="12"/>
    <n v="26"/>
  </r>
  <r>
    <x v="109"/>
    <x v="0"/>
    <n v="37"/>
  </r>
  <r>
    <x v="110"/>
    <x v="0"/>
    <n v="28"/>
  </r>
  <r>
    <x v="110"/>
    <x v="1"/>
    <n v="28"/>
  </r>
  <r>
    <x v="110"/>
    <x v="2"/>
    <n v="31"/>
  </r>
  <r>
    <x v="111"/>
    <x v="0"/>
    <n v="31"/>
  </r>
  <r>
    <x v="112"/>
    <x v="0"/>
    <n v="30"/>
  </r>
  <r>
    <x v="112"/>
    <x v="1"/>
    <n v="30"/>
  </r>
  <r>
    <x v="113"/>
    <x v="0"/>
    <n v="30"/>
  </r>
  <r>
    <x v="113"/>
    <x v="1"/>
    <n v="28"/>
  </r>
  <r>
    <x v="113"/>
    <x v="2"/>
    <n v="31"/>
  </r>
  <r>
    <x v="113"/>
    <x v="3"/>
    <n v="32"/>
  </r>
  <r>
    <x v="113"/>
    <x v="4"/>
    <n v="26"/>
  </r>
  <r>
    <x v="113"/>
    <x v="5"/>
    <n v="30"/>
  </r>
  <r>
    <x v="113"/>
    <x v="6"/>
    <n v="26"/>
  </r>
  <r>
    <x v="113"/>
    <x v="7"/>
    <n v="28"/>
  </r>
  <r>
    <x v="113"/>
    <x v="8"/>
    <n v="21"/>
  </r>
  <r>
    <x v="113"/>
    <x v="9"/>
    <n v="39"/>
  </r>
  <r>
    <x v="113"/>
    <x v="10"/>
    <n v="29"/>
  </r>
  <r>
    <x v="113"/>
    <x v="11"/>
    <n v="29"/>
  </r>
  <r>
    <x v="113"/>
    <x v="12"/>
    <n v="33"/>
  </r>
  <r>
    <x v="114"/>
    <x v="0"/>
    <n v="27"/>
  </r>
  <r>
    <x v="115"/>
    <x v="0"/>
    <n v="33"/>
  </r>
  <r>
    <x v="115"/>
    <x v="1"/>
    <n v="42"/>
  </r>
  <r>
    <x v="115"/>
    <x v="2"/>
    <n v="24"/>
  </r>
  <r>
    <x v="115"/>
    <x v="3"/>
    <n v="30"/>
  </r>
  <r>
    <x v="116"/>
    <x v="0"/>
    <n v="34"/>
  </r>
  <r>
    <x v="116"/>
    <x v="1"/>
    <n v="35"/>
  </r>
  <r>
    <x v="117"/>
    <x v="0"/>
    <n v="32"/>
  </r>
  <r>
    <x v="117"/>
    <x v="1"/>
    <n v="30"/>
  </r>
  <r>
    <x v="117"/>
    <x v="2"/>
    <n v="33"/>
  </r>
  <r>
    <x v="117"/>
    <x v="3"/>
    <n v="40"/>
  </r>
  <r>
    <x v="117"/>
    <x v="4"/>
    <n v="29"/>
  </r>
  <r>
    <x v="117"/>
    <x v="5"/>
    <n v="29"/>
  </r>
  <r>
    <x v="117"/>
    <x v="6"/>
    <n v="28"/>
  </r>
  <r>
    <x v="117"/>
    <x v="7"/>
    <n v="28"/>
  </r>
  <r>
    <x v="117"/>
    <x v="8"/>
    <n v="34"/>
  </r>
  <r>
    <x v="117"/>
    <x v="9"/>
    <n v="32"/>
  </r>
  <r>
    <x v="117"/>
    <x v="10"/>
    <n v="29"/>
  </r>
  <r>
    <x v="117"/>
    <x v="11"/>
    <n v="28"/>
  </r>
  <r>
    <x v="118"/>
    <x v="0"/>
    <n v="34"/>
  </r>
  <r>
    <x v="118"/>
    <x v="1"/>
    <n v="33"/>
  </r>
  <r>
    <x v="118"/>
    <x v="2"/>
    <n v="31"/>
  </r>
  <r>
    <x v="118"/>
    <x v="3"/>
    <n v="30"/>
  </r>
  <r>
    <x v="118"/>
    <x v="4"/>
    <n v="33"/>
  </r>
  <r>
    <x v="118"/>
    <x v="5"/>
    <n v="34"/>
  </r>
  <r>
    <x v="118"/>
    <x v="6"/>
    <n v="30"/>
  </r>
  <r>
    <x v="118"/>
    <x v="7"/>
    <n v="32"/>
  </r>
  <r>
    <x v="118"/>
    <x v="8"/>
    <n v="30"/>
  </r>
  <r>
    <x v="118"/>
    <x v="9"/>
    <n v="32"/>
  </r>
  <r>
    <x v="118"/>
    <x v="10"/>
    <n v="32"/>
  </r>
  <r>
    <x v="118"/>
    <x v="11"/>
    <n v="31"/>
  </r>
  <r>
    <x v="118"/>
    <x v="12"/>
    <n v="30"/>
  </r>
  <r>
    <x v="118"/>
    <x v="13"/>
    <n v="30"/>
  </r>
  <r>
    <x v="118"/>
    <x v="14"/>
    <n v="30"/>
  </r>
  <r>
    <x v="118"/>
    <x v="15"/>
    <n v="32"/>
  </r>
  <r>
    <x v="118"/>
    <x v="16"/>
    <n v="29"/>
  </r>
  <r>
    <x v="118"/>
    <x v="17"/>
    <n v="33"/>
  </r>
  <r>
    <x v="118"/>
    <x v="18"/>
    <n v="31"/>
  </r>
  <r>
    <x v="118"/>
    <x v="19"/>
    <n v="33"/>
  </r>
  <r>
    <x v="118"/>
    <x v="20"/>
    <n v="32"/>
  </r>
  <r>
    <x v="118"/>
    <x v="21"/>
    <n v="30"/>
  </r>
  <r>
    <x v="119"/>
    <x v="0"/>
    <n v="35"/>
  </r>
  <r>
    <x v="119"/>
    <x v="1"/>
    <n v="33"/>
  </r>
  <r>
    <x v="119"/>
    <x v="2"/>
    <n v="32"/>
  </r>
  <r>
    <x v="119"/>
    <x v="3"/>
    <n v="32"/>
  </r>
  <r>
    <x v="119"/>
    <x v="4"/>
    <n v="36"/>
  </r>
  <r>
    <x v="119"/>
    <x v="5"/>
    <n v="31"/>
  </r>
  <r>
    <x v="119"/>
    <x v="6"/>
    <n v="42"/>
  </r>
  <r>
    <x v="119"/>
    <x v="7"/>
    <n v="34"/>
  </r>
  <r>
    <x v="119"/>
    <x v="8"/>
    <n v="35"/>
  </r>
  <r>
    <x v="119"/>
    <x v="9"/>
    <n v="40"/>
  </r>
  <r>
    <x v="119"/>
    <x v="10"/>
    <n v="28"/>
  </r>
  <r>
    <x v="119"/>
    <x v="11"/>
    <n v="35"/>
  </r>
  <r>
    <x v="119"/>
    <x v="12"/>
    <n v="31"/>
  </r>
  <r>
    <x v="119"/>
    <x v="13"/>
    <n v="30"/>
  </r>
  <r>
    <x v="119"/>
    <x v="14"/>
    <n v="28"/>
  </r>
  <r>
    <x v="120"/>
    <x v="0"/>
    <n v="29"/>
  </r>
  <r>
    <x v="120"/>
    <x v="1"/>
    <n v="29"/>
  </r>
  <r>
    <x v="120"/>
    <x v="2"/>
    <n v="28"/>
  </r>
  <r>
    <x v="120"/>
    <x v="3"/>
    <n v="27"/>
  </r>
  <r>
    <x v="120"/>
    <x v="4"/>
    <n v="29"/>
  </r>
  <r>
    <x v="120"/>
    <x v="5"/>
    <n v="28"/>
  </r>
  <r>
    <x v="120"/>
    <x v="6"/>
    <n v="26"/>
  </r>
  <r>
    <x v="120"/>
    <x v="7"/>
    <n v="27"/>
  </r>
  <r>
    <x v="120"/>
    <x v="8"/>
    <n v="28"/>
  </r>
  <r>
    <x v="120"/>
    <x v="9"/>
    <n v="28"/>
  </r>
  <r>
    <x v="120"/>
    <x v="10"/>
    <n v="28"/>
  </r>
  <r>
    <x v="120"/>
    <x v="11"/>
    <n v="28"/>
  </r>
  <r>
    <x v="120"/>
    <x v="12"/>
    <n v="28"/>
  </r>
  <r>
    <x v="121"/>
    <x v="0"/>
    <n v="31"/>
  </r>
  <r>
    <x v="121"/>
    <x v="1"/>
    <n v="28"/>
  </r>
  <r>
    <x v="121"/>
    <x v="2"/>
    <n v="31"/>
  </r>
  <r>
    <x v="121"/>
    <x v="3"/>
    <n v="28"/>
  </r>
  <r>
    <x v="121"/>
    <x v="4"/>
    <n v="29"/>
  </r>
  <r>
    <x v="121"/>
    <x v="5"/>
    <n v="26"/>
  </r>
  <r>
    <x v="121"/>
    <x v="6"/>
    <n v="28"/>
  </r>
  <r>
    <x v="121"/>
    <x v="7"/>
    <n v="27"/>
  </r>
  <r>
    <x v="121"/>
    <x v="8"/>
    <n v="26"/>
  </r>
  <r>
    <x v="121"/>
    <x v="9"/>
    <n v="25"/>
  </r>
  <r>
    <x v="122"/>
    <x v="0"/>
    <n v="34"/>
  </r>
  <r>
    <x v="122"/>
    <x v="1"/>
    <n v="30"/>
  </r>
  <r>
    <x v="122"/>
    <x v="2"/>
    <n v="35"/>
  </r>
  <r>
    <x v="122"/>
    <x v="3"/>
    <n v="28"/>
  </r>
  <r>
    <x v="122"/>
    <x v="4"/>
    <n v="30"/>
  </r>
  <r>
    <x v="122"/>
    <x v="5"/>
    <n v="33"/>
  </r>
  <r>
    <x v="122"/>
    <x v="6"/>
    <n v="27"/>
  </r>
  <r>
    <x v="122"/>
    <x v="7"/>
    <n v="28"/>
  </r>
  <r>
    <x v="122"/>
    <x v="8"/>
    <n v="30"/>
  </r>
  <r>
    <x v="122"/>
    <x v="9"/>
    <n v="34"/>
  </r>
  <r>
    <x v="122"/>
    <x v="10"/>
    <n v="33"/>
  </r>
  <r>
    <x v="122"/>
    <x v="11"/>
    <n v="32"/>
  </r>
  <r>
    <x v="123"/>
    <x v="0"/>
    <n v="31"/>
  </r>
  <r>
    <x v="123"/>
    <x v="1"/>
    <n v="32"/>
  </r>
  <r>
    <x v="123"/>
    <x v="2"/>
    <n v="31"/>
  </r>
  <r>
    <x v="123"/>
    <x v="3"/>
    <n v="32"/>
  </r>
  <r>
    <x v="123"/>
    <x v="4"/>
    <n v="32"/>
  </r>
  <r>
    <x v="123"/>
    <x v="5"/>
    <n v="30"/>
  </r>
  <r>
    <x v="123"/>
    <x v="6"/>
    <n v="28"/>
  </r>
  <r>
    <x v="123"/>
    <x v="7"/>
    <n v="33"/>
  </r>
  <r>
    <x v="123"/>
    <x v="8"/>
    <n v="32"/>
  </r>
  <r>
    <x v="123"/>
    <x v="9"/>
    <n v="27"/>
  </r>
  <r>
    <x v="123"/>
    <x v="10"/>
    <n v="33"/>
  </r>
  <r>
    <x v="123"/>
    <x v="11"/>
    <n v="31"/>
  </r>
  <r>
    <x v="124"/>
    <x v="0"/>
    <n v="31"/>
  </r>
  <r>
    <x v="124"/>
    <x v="1"/>
    <n v="31"/>
  </r>
  <r>
    <x v="124"/>
    <x v="2"/>
    <n v="31"/>
  </r>
  <r>
    <x v="124"/>
    <x v="3"/>
    <n v="30"/>
  </r>
  <r>
    <x v="124"/>
    <x v="4"/>
    <n v="32"/>
  </r>
  <r>
    <x v="124"/>
    <x v="5"/>
    <n v="31"/>
  </r>
  <r>
    <x v="124"/>
    <x v="6"/>
    <n v="31"/>
  </r>
  <r>
    <x v="124"/>
    <x v="7"/>
    <n v="32"/>
  </r>
  <r>
    <x v="124"/>
    <x v="8"/>
    <n v="30"/>
  </r>
  <r>
    <x v="124"/>
    <x v="9"/>
    <n v="30"/>
  </r>
  <r>
    <x v="124"/>
    <x v="10"/>
    <n v="27"/>
  </r>
  <r>
    <x v="124"/>
    <x v="11"/>
    <n v="34"/>
  </r>
  <r>
    <x v="124"/>
    <x v="12"/>
    <n v="32"/>
  </r>
  <r>
    <x v="125"/>
    <x v="0"/>
    <n v="29"/>
  </r>
  <r>
    <x v="125"/>
    <x v="1"/>
    <n v="33"/>
  </r>
  <r>
    <x v="125"/>
    <x v="2"/>
    <n v="33"/>
  </r>
  <r>
    <x v="125"/>
    <x v="3"/>
    <n v="26"/>
  </r>
  <r>
    <x v="125"/>
    <x v="4"/>
    <n v="31"/>
  </r>
  <r>
    <x v="125"/>
    <x v="5"/>
    <n v="33"/>
  </r>
  <r>
    <x v="126"/>
    <x v="0"/>
    <n v="26"/>
  </r>
  <r>
    <x v="126"/>
    <x v="1"/>
    <n v="24"/>
  </r>
  <r>
    <x v="126"/>
    <x v="2"/>
    <n v="28"/>
  </r>
  <r>
    <x v="127"/>
    <x v="0"/>
    <n v="26"/>
  </r>
  <r>
    <x v="127"/>
    <x v="1"/>
    <n v="28"/>
  </r>
  <r>
    <x v="127"/>
    <x v="2"/>
    <n v="28"/>
  </r>
  <r>
    <x v="127"/>
    <x v="3"/>
    <n v="25"/>
  </r>
  <r>
    <x v="127"/>
    <x v="4"/>
    <n v="27"/>
  </r>
  <r>
    <x v="127"/>
    <x v="5"/>
    <n v="29"/>
  </r>
  <r>
    <x v="127"/>
    <x v="6"/>
    <n v="26"/>
  </r>
  <r>
    <x v="127"/>
    <x v="7"/>
    <n v="27"/>
  </r>
  <r>
    <x v="127"/>
    <x v="8"/>
    <n v="23"/>
  </r>
  <r>
    <x v="127"/>
    <x v="9"/>
    <n v="27"/>
  </r>
  <r>
    <x v="127"/>
    <x v="10"/>
    <n v="26"/>
  </r>
  <r>
    <x v="127"/>
    <x v="11"/>
    <n v="27"/>
  </r>
  <r>
    <x v="128"/>
    <x v="0"/>
    <n v="27"/>
  </r>
  <r>
    <x v="128"/>
    <x v="1"/>
    <n v="27"/>
  </r>
  <r>
    <x v="128"/>
    <x v="2"/>
    <n v="26"/>
  </r>
  <r>
    <x v="128"/>
    <x v="3"/>
    <n v="27"/>
  </r>
  <r>
    <x v="128"/>
    <x v="4"/>
    <n v="26"/>
  </r>
  <r>
    <x v="128"/>
    <x v="5"/>
    <n v="26"/>
  </r>
  <r>
    <x v="128"/>
    <x v="6"/>
    <n v="27"/>
  </r>
  <r>
    <x v="128"/>
    <x v="7"/>
    <n v="28"/>
  </r>
  <r>
    <x v="128"/>
    <x v="8"/>
    <n v="26"/>
  </r>
  <r>
    <x v="128"/>
    <x v="9"/>
    <n v="28"/>
  </r>
  <r>
    <x v="128"/>
    <x v="10"/>
    <n v="28"/>
  </r>
  <r>
    <x v="128"/>
    <x v="11"/>
    <n v="28"/>
  </r>
  <r>
    <x v="129"/>
    <x v="0"/>
    <n v="28"/>
  </r>
  <r>
    <x v="129"/>
    <x v="1"/>
    <n v="28"/>
  </r>
  <r>
    <x v="129"/>
    <x v="2"/>
    <n v="30"/>
  </r>
  <r>
    <x v="129"/>
    <x v="3"/>
    <n v="33"/>
  </r>
  <r>
    <x v="129"/>
    <x v="4"/>
    <n v="33"/>
  </r>
  <r>
    <x v="129"/>
    <x v="5"/>
    <n v="32"/>
  </r>
  <r>
    <x v="129"/>
    <x v="6"/>
    <n v="30"/>
  </r>
  <r>
    <x v="129"/>
    <x v="7"/>
    <n v="34"/>
  </r>
  <r>
    <x v="129"/>
    <x v="8"/>
    <n v="32"/>
  </r>
  <r>
    <x v="129"/>
    <x v="9"/>
    <n v="29"/>
  </r>
  <r>
    <x v="129"/>
    <x v="10"/>
    <n v="30"/>
  </r>
  <r>
    <x v="129"/>
    <x v="11"/>
    <n v="26"/>
  </r>
  <r>
    <x v="130"/>
    <x v="0"/>
    <n v="37"/>
  </r>
  <r>
    <x v="130"/>
    <x v="1"/>
    <n v="32"/>
  </r>
  <r>
    <x v="131"/>
    <x v="0"/>
    <n v="36"/>
  </r>
  <r>
    <x v="131"/>
    <x v="1"/>
    <n v="29"/>
  </r>
  <r>
    <x v="131"/>
    <x v="2"/>
    <n v="38"/>
  </r>
  <r>
    <x v="131"/>
    <x v="3"/>
    <n v="34"/>
  </r>
  <r>
    <x v="131"/>
    <x v="4"/>
    <n v="31"/>
  </r>
  <r>
    <x v="131"/>
    <x v="5"/>
    <n v="28"/>
  </r>
  <r>
    <x v="131"/>
    <x v="6"/>
    <n v="29"/>
  </r>
  <r>
    <x v="131"/>
    <x v="7"/>
    <n v="32"/>
  </r>
  <r>
    <x v="131"/>
    <x v="8"/>
    <n v="32"/>
  </r>
  <r>
    <x v="131"/>
    <x v="9"/>
    <n v="33"/>
  </r>
  <r>
    <x v="131"/>
    <x v="10"/>
    <n v="31"/>
  </r>
  <r>
    <x v="131"/>
    <x v="11"/>
    <n v="32"/>
  </r>
  <r>
    <x v="131"/>
    <x v="12"/>
    <n v="37"/>
  </r>
  <r>
    <x v="131"/>
    <x v="13"/>
    <n v="29"/>
  </r>
  <r>
    <x v="131"/>
    <x v="14"/>
    <n v="30"/>
  </r>
  <r>
    <x v="132"/>
    <x v="0"/>
    <n v="32"/>
  </r>
  <r>
    <x v="133"/>
    <x v="0"/>
    <n v="37"/>
  </r>
  <r>
    <x v="133"/>
    <x v="1"/>
    <n v="29"/>
  </r>
  <r>
    <x v="134"/>
    <x v="0"/>
    <n v="28"/>
  </r>
  <r>
    <x v="134"/>
    <x v="1"/>
    <n v="29"/>
  </r>
  <r>
    <x v="134"/>
    <x v="2"/>
    <n v="30"/>
  </r>
  <r>
    <x v="135"/>
    <x v="0"/>
    <n v="28"/>
  </r>
  <r>
    <x v="135"/>
    <x v="1"/>
    <n v="24"/>
  </r>
  <r>
    <x v="135"/>
    <x v="2"/>
    <n v="28"/>
  </r>
  <r>
    <x v="135"/>
    <x v="3"/>
    <n v="25"/>
  </r>
  <r>
    <x v="135"/>
    <x v="4"/>
    <n v="27"/>
  </r>
  <r>
    <x v="135"/>
    <x v="5"/>
    <n v="29"/>
  </r>
  <r>
    <x v="135"/>
    <x v="6"/>
    <n v="28"/>
  </r>
  <r>
    <x v="135"/>
    <x v="7"/>
    <n v="26"/>
  </r>
  <r>
    <x v="135"/>
    <x v="8"/>
    <n v="29"/>
  </r>
  <r>
    <x v="135"/>
    <x v="9"/>
    <n v="28"/>
  </r>
  <r>
    <x v="135"/>
    <x v="10"/>
    <n v="27"/>
  </r>
  <r>
    <x v="135"/>
    <x v="11"/>
    <n v="27"/>
  </r>
  <r>
    <x v="135"/>
    <x v="12"/>
    <n v="27"/>
  </r>
  <r>
    <x v="135"/>
    <x v="13"/>
    <n v="26"/>
  </r>
  <r>
    <x v="135"/>
    <x v="14"/>
    <n v="26"/>
  </r>
  <r>
    <x v="135"/>
    <x v="15"/>
    <n v="27"/>
  </r>
  <r>
    <x v="135"/>
    <x v="16"/>
    <n v="27"/>
  </r>
  <r>
    <x v="135"/>
    <x v="17"/>
    <n v="29"/>
  </r>
  <r>
    <x v="135"/>
    <x v="18"/>
    <n v="27"/>
  </r>
  <r>
    <x v="135"/>
    <x v="19"/>
    <n v="27"/>
  </r>
  <r>
    <x v="135"/>
    <x v="20"/>
    <n v="26"/>
  </r>
  <r>
    <x v="135"/>
    <x v="21"/>
    <n v="26"/>
  </r>
  <r>
    <x v="135"/>
    <x v="22"/>
    <n v="27"/>
  </r>
  <r>
    <x v="135"/>
    <x v="23"/>
    <n v="27"/>
  </r>
  <r>
    <x v="135"/>
    <x v="24"/>
    <n v="27"/>
  </r>
  <r>
    <x v="135"/>
    <x v="25"/>
    <n v="28"/>
  </r>
  <r>
    <x v="135"/>
    <x v="26"/>
    <n v="28"/>
  </r>
  <r>
    <x v="135"/>
    <x v="27"/>
    <n v="27"/>
  </r>
  <r>
    <x v="135"/>
    <x v="28"/>
    <n v="24"/>
  </r>
  <r>
    <x v="135"/>
    <x v="29"/>
    <n v="29"/>
  </r>
  <r>
    <x v="135"/>
    <x v="30"/>
    <n v="24"/>
  </r>
  <r>
    <x v="135"/>
    <x v="31"/>
    <n v="27"/>
  </r>
  <r>
    <x v="136"/>
    <x v="0"/>
    <n v="26"/>
  </r>
  <r>
    <x v="136"/>
    <x v="1"/>
    <n v="27"/>
  </r>
  <r>
    <x v="136"/>
    <x v="2"/>
    <n v="31"/>
  </r>
  <r>
    <x v="136"/>
    <x v="3"/>
    <n v="28"/>
  </r>
  <r>
    <x v="136"/>
    <x v="4"/>
    <n v="27"/>
  </r>
  <r>
    <x v="136"/>
    <x v="5"/>
    <n v="26"/>
  </r>
  <r>
    <x v="136"/>
    <x v="6"/>
    <n v="27"/>
  </r>
  <r>
    <x v="136"/>
    <x v="7"/>
    <n v="31"/>
  </r>
  <r>
    <x v="136"/>
    <x v="8"/>
    <n v="27"/>
  </r>
  <r>
    <x v="136"/>
    <x v="9"/>
    <n v="26"/>
  </r>
  <r>
    <x v="136"/>
    <x v="10"/>
    <n v="27"/>
  </r>
  <r>
    <x v="136"/>
    <x v="11"/>
    <n v="40"/>
  </r>
  <r>
    <x v="136"/>
    <x v="12"/>
    <n v="28"/>
  </r>
  <r>
    <x v="137"/>
    <x v="0"/>
    <n v="30"/>
  </r>
  <r>
    <x v="137"/>
    <x v="1"/>
    <n v="27"/>
  </r>
  <r>
    <x v="137"/>
    <x v="2"/>
    <n v="29"/>
  </r>
  <r>
    <x v="137"/>
    <x v="3"/>
    <n v="32"/>
  </r>
  <r>
    <x v="137"/>
    <x v="4"/>
    <n v="28"/>
  </r>
  <r>
    <x v="137"/>
    <x v="5"/>
    <n v="26"/>
  </r>
  <r>
    <x v="137"/>
    <x v="6"/>
    <n v="31"/>
  </r>
  <r>
    <x v="137"/>
    <x v="7"/>
    <n v="29"/>
  </r>
  <r>
    <x v="137"/>
    <x v="8"/>
    <n v="25"/>
  </r>
  <r>
    <x v="137"/>
    <x v="9"/>
    <n v="28"/>
  </r>
  <r>
    <x v="137"/>
    <x v="10"/>
    <n v="26"/>
  </r>
  <r>
    <x v="137"/>
    <x v="11"/>
    <n v="31"/>
  </r>
  <r>
    <x v="137"/>
    <x v="12"/>
    <n v="29"/>
  </r>
  <r>
    <x v="138"/>
    <x v="0"/>
    <n v="29"/>
  </r>
  <r>
    <x v="138"/>
    <x v="1"/>
    <n v="31"/>
  </r>
  <r>
    <x v="138"/>
    <x v="2"/>
    <n v="27"/>
  </r>
  <r>
    <x v="139"/>
    <x v="0"/>
    <n v="37"/>
  </r>
  <r>
    <x v="139"/>
    <x v="1"/>
    <n v="40"/>
  </r>
  <r>
    <x v="139"/>
    <x v="2"/>
    <n v="39"/>
  </r>
  <r>
    <x v="139"/>
    <x v="3"/>
    <n v="30"/>
  </r>
  <r>
    <x v="139"/>
    <x v="4"/>
    <n v="29"/>
  </r>
  <r>
    <x v="139"/>
    <x v="5"/>
    <n v="35"/>
  </r>
  <r>
    <x v="139"/>
    <x v="6"/>
    <n v="29"/>
  </r>
  <r>
    <x v="139"/>
    <x v="7"/>
    <n v="33"/>
  </r>
  <r>
    <x v="139"/>
    <x v="8"/>
    <n v="32"/>
  </r>
  <r>
    <x v="139"/>
    <x v="9"/>
    <n v="29"/>
  </r>
  <r>
    <x v="139"/>
    <x v="10"/>
    <n v="31"/>
  </r>
  <r>
    <x v="139"/>
    <x v="11"/>
    <n v="32"/>
  </r>
  <r>
    <x v="140"/>
    <x v="0"/>
    <n v="33"/>
  </r>
  <r>
    <x v="140"/>
    <x v="1"/>
    <n v="32"/>
  </r>
  <r>
    <x v="140"/>
    <x v="2"/>
    <n v="32"/>
  </r>
  <r>
    <x v="140"/>
    <x v="3"/>
    <n v="28"/>
  </r>
  <r>
    <x v="140"/>
    <x v="4"/>
    <n v="32"/>
  </r>
  <r>
    <x v="140"/>
    <x v="5"/>
    <n v="35"/>
  </r>
  <r>
    <x v="140"/>
    <x v="6"/>
    <n v="30"/>
  </r>
  <r>
    <x v="140"/>
    <x v="7"/>
    <n v="30"/>
  </r>
  <r>
    <x v="140"/>
    <x v="8"/>
    <n v="31"/>
  </r>
  <r>
    <x v="140"/>
    <x v="9"/>
    <n v="29"/>
  </r>
  <r>
    <x v="140"/>
    <x v="10"/>
    <n v="27"/>
  </r>
  <r>
    <x v="141"/>
    <x v="0"/>
    <n v="27"/>
  </r>
  <r>
    <x v="141"/>
    <x v="1"/>
    <n v="34"/>
  </r>
  <r>
    <x v="141"/>
    <x v="2"/>
    <n v="29"/>
  </r>
  <r>
    <x v="141"/>
    <x v="3"/>
    <n v="35"/>
  </r>
  <r>
    <x v="141"/>
    <x v="4"/>
    <n v="28"/>
  </r>
  <r>
    <x v="141"/>
    <x v="5"/>
    <n v="44"/>
  </r>
  <r>
    <x v="141"/>
    <x v="6"/>
    <n v="29"/>
  </r>
  <r>
    <x v="141"/>
    <x v="7"/>
    <n v="29"/>
  </r>
  <r>
    <x v="141"/>
    <x v="8"/>
    <n v="48"/>
  </r>
  <r>
    <x v="141"/>
    <x v="9"/>
    <n v="34"/>
  </r>
  <r>
    <x v="141"/>
    <x v="10"/>
    <n v="26"/>
  </r>
  <r>
    <x v="142"/>
    <x v="0"/>
    <n v="28"/>
  </r>
  <r>
    <x v="142"/>
    <x v="1"/>
    <n v="26"/>
  </r>
  <r>
    <x v="142"/>
    <x v="2"/>
    <n v="25"/>
  </r>
  <r>
    <x v="142"/>
    <x v="3"/>
    <n v="25"/>
  </r>
  <r>
    <x v="142"/>
    <x v="4"/>
    <n v="27"/>
  </r>
  <r>
    <x v="142"/>
    <x v="5"/>
    <n v="21"/>
  </r>
  <r>
    <x v="142"/>
    <x v="6"/>
    <n v="24"/>
  </r>
  <r>
    <x v="142"/>
    <x v="7"/>
    <n v="29"/>
  </r>
  <r>
    <x v="142"/>
    <x v="8"/>
    <n v="25"/>
  </r>
  <r>
    <x v="142"/>
    <x v="9"/>
    <n v="24"/>
  </r>
  <r>
    <x v="142"/>
    <x v="10"/>
    <n v="26"/>
  </r>
  <r>
    <x v="142"/>
    <x v="11"/>
    <n v="33"/>
  </r>
  <r>
    <x v="142"/>
    <x v="12"/>
    <n v="18"/>
  </r>
  <r>
    <x v="142"/>
    <x v="13"/>
    <n v="27"/>
  </r>
  <r>
    <x v="142"/>
    <x v="14"/>
    <n v="26"/>
  </r>
  <r>
    <x v="142"/>
    <x v="15"/>
    <n v="25"/>
  </r>
  <r>
    <x v="143"/>
    <x v="0"/>
    <n v="26"/>
  </r>
  <r>
    <x v="144"/>
    <x v="0"/>
    <n v="28"/>
  </r>
  <r>
    <x v="144"/>
    <x v="1"/>
    <n v="28"/>
  </r>
  <r>
    <x v="144"/>
    <x v="2"/>
    <n v="30"/>
  </r>
  <r>
    <x v="144"/>
    <x v="3"/>
    <n v="26"/>
  </r>
  <r>
    <x v="144"/>
    <x v="4"/>
    <n v="32"/>
  </r>
  <r>
    <x v="145"/>
    <x v="0"/>
    <n v="31"/>
  </r>
  <r>
    <x v="145"/>
    <x v="1"/>
    <n v="29"/>
  </r>
  <r>
    <x v="145"/>
    <x v="2"/>
    <n v="37"/>
  </r>
  <r>
    <x v="145"/>
    <x v="3"/>
    <n v="30"/>
  </r>
  <r>
    <x v="145"/>
    <x v="4"/>
    <n v="33"/>
  </r>
  <r>
    <x v="145"/>
    <x v="5"/>
    <n v="28"/>
  </r>
  <r>
    <x v="145"/>
    <x v="6"/>
    <n v="34"/>
  </r>
  <r>
    <x v="145"/>
    <x v="7"/>
    <n v="29"/>
  </r>
  <r>
    <x v="145"/>
    <x v="8"/>
    <n v="33"/>
  </r>
  <r>
    <x v="145"/>
    <x v="9"/>
    <n v="32"/>
  </r>
  <r>
    <x v="145"/>
    <x v="10"/>
    <n v="33"/>
  </r>
  <r>
    <x v="145"/>
    <x v="11"/>
    <n v="28"/>
  </r>
  <r>
    <x v="146"/>
    <x v="0"/>
    <n v="30"/>
  </r>
  <r>
    <x v="146"/>
    <x v="1"/>
    <n v="28"/>
  </r>
  <r>
    <x v="146"/>
    <x v="2"/>
    <n v="28"/>
  </r>
  <r>
    <x v="146"/>
    <x v="3"/>
    <n v="32"/>
  </r>
  <r>
    <x v="146"/>
    <x v="4"/>
    <n v="30"/>
  </r>
  <r>
    <x v="146"/>
    <x v="5"/>
    <n v="28"/>
  </r>
  <r>
    <x v="146"/>
    <x v="6"/>
    <n v="26"/>
  </r>
  <r>
    <x v="146"/>
    <x v="7"/>
    <n v="32"/>
  </r>
  <r>
    <x v="146"/>
    <x v="8"/>
    <n v="30"/>
  </r>
  <r>
    <x v="146"/>
    <x v="9"/>
    <n v="31"/>
  </r>
  <r>
    <x v="146"/>
    <x v="10"/>
    <n v="31"/>
  </r>
  <r>
    <x v="146"/>
    <x v="11"/>
    <n v="27"/>
  </r>
  <r>
    <x v="147"/>
    <x v="0"/>
    <n v="29"/>
  </r>
  <r>
    <x v="147"/>
    <x v="1"/>
    <n v="26"/>
  </r>
  <r>
    <x v="147"/>
    <x v="2"/>
    <n v="28"/>
  </r>
  <r>
    <x v="147"/>
    <x v="3"/>
    <n v="29"/>
  </r>
  <r>
    <x v="147"/>
    <x v="4"/>
    <n v="29"/>
  </r>
  <r>
    <x v="147"/>
    <x v="5"/>
    <n v="29"/>
  </r>
  <r>
    <x v="147"/>
    <x v="6"/>
    <n v="29"/>
  </r>
  <r>
    <x v="147"/>
    <x v="7"/>
    <n v="28"/>
  </r>
  <r>
    <x v="147"/>
    <x v="8"/>
    <n v="29"/>
  </r>
  <r>
    <x v="147"/>
    <x v="9"/>
    <n v="28"/>
  </r>
  <r>
    <x v="147"/>
    <x v="10"/>
    <n v="29"/>
  </r>
  <r>
    <x v="147"/>
    <x v="11"/>
    <n v="28"/>
  </r>
  <r>
    <x v="147"/>
    <x v="12"/>
    <n v="27"/>
  </r>
  <r>
    <x v="148"/>
    <x v="0"/>
    <n v="24"/>
  </r>
  <r>
    <x v="148"/>
    <x v="1"/>
    <n v="29"/>
  </r>
  <r>
    <x v="148"/>
    <x v="2"/>
    <n v="26"/>
  </r>
  <r>
    <x v="148"/>
    <x v="3"/>
    <n v="25"/>
  </r>
  <r>
    <x v="148"/>
    <x v="4"/>
    <n v="31"/>
  </r>
  <r>
    <x v="148"/>
    <x v="5"/>
    <n v="25"/>
  </r>
  <r>
    <x v="148"/>
    <x v="6"/>
    <n v="26"/>
  </r>
  <r>
    <x v="148"/>
    <x v="7"/>
    <n v="27"/>
  </r>
  <r>
    <x v="148"/>
    <x v="8"/>
    <n v="26"/>
  </r>
  <r>
    <x v="148"/>
    <x v="9"/>
    <n v="26"/>
  </r>
  <r>
    <x v="148"/>
    <x v="10"/>
    <n v="24"/>
  </r>
  <r>
    <x v="148"/>
    <x v="11"/>
    <n v="26"/>
  </r>
  <r>
    <x v="148"/>
    <x v="12"/>
    <n v="29"/>
  </r>
  <r>
    <x v="148"/>
    <x v="13"/>
    <n v="25"/>
  </r>
  <r>
    <x v="148"/>
    <x v="14"/>
    <n v="26"/>
  </r>
  <r>
    <x v="148"/>
    <x v="15"/>
    <n v="27"/>
  </r>
  <r>
    <x v="149"/>
    <x v="0"/>
    <n v="26"/>
  </r>
  <r>
    <x v="149"/>
    <x v="1"/>
    <n v="25"/>
  </r>
  <r>
    <x v="149"/>
    <x v="2"/>
    <n v="27"/>
  </r>
  <r>
    <x v="149"/>
    <x v="3"/>
    <n v="25"/>
  </r>
  <r>
    <x v="149"/>
    <x v="4"/>
    <n v="26"/>
  </r>
  <r>
    <x v="149"/>
    <x v="5"/>
    <n v="27"/>
  </r>
  <r>
    <x v="149"/>
    <x v="6"/>
    <n v="25"/>
  </r>
  <r>
    <x v="149"/>
    <x v="7"/>
    <n v="26"/>
  </r>
  <r>
    <x v="149"/>
    <x v="8"/>
    <n v="23"/>
  </r>
  <r>
    <x v="149"/>
    <x v="9"/>
    <n v="25"/>
  </r>
  <r>
    <x v="149"/>
    <x v="10"/>
    <n v="26"/>
  </r>
  <r>
    <x v="149"/>
    <x v="11"/>
    <n v="25"/>
  </r>
  <r>
    <x v="149"/>
    <x v="12"/>
    <n v="25"/>
  </r>
  <r>
    <x v="149"/>
    <x v="13"/>
    <n v="25"/>
  </r>
  <r>
    <x v="150"/>
    <x v="0"/>
    <n v="32"/>
  </r>
  <r>
    <x v="150"/>
    <x v="1"/>
    <n v="37"/>
  </r>
  <r>
    <x v="150"/>
    <x v="2"/>
    <n v="30"/>
  </r>
  <r>
    <x v="150"/>
    <x v="3"/>
    <n v="35"/>
  </r>
  <r>
    <x v="150"/>
    <x v="4"/>
    <n v="29"/>
  </r>
  <r>
    <x v="151"/>
    <x v="0"/>
    <n v="25"/>
  </r>
  <r>
    <x v="151"/>
    <x v="1"/>
    <n v="26"/>
  </r>
  <r>
    <x v="151"/>
    <x v="2"/>
    <n v="26"/>
  </r>
  <r>
    <x v="151"/>
    <x v="3"/>
    <n v="28"/>
  </r>
  <r>
    <x v="151"/>
    <x v="4"/>
    <n v="29"/>
  </r>
  <r>
    <x v="151"/>
    <x v="5"/>
    <n v="28"/>
  </r>
  <r>
    <x v="151"/>
    <x v="6"/>
    <n v="27"/>
  </r>
  <r>
    <x v="151"/>
    <x v="7"/>
    <n v="28"/>
  </r>
  <r>
    <x v="151"/>
    <x v="8"/>
    <n v="27"/>
  </r>
  <r>
    <x v="151"/>
    <x v="9"/>
    <n v="30"/>
  </r>
  <r>
    <x v="151"/>
    <x v="10"/>
    <n v="27"/>
  </r>
  <r>
    <x v="151"/>
    <x v="11"/>
    <n v="28"/>
  </r>
  <r>
    <x v="151"/>
    <x v="12"/>
    <n v="26"/>
  </r>
  <r>
    <x v="151"/>
    <x v="13"/>
    <n v="28"/>
  </r>
  <r>
    <x v="151"/>
    <x v="14"/>
    <n v="35"/>
  </r>
  <r>
    <x v="151"/>
    <x v="15"/>
    <n v="29"/>
  </r>
  <r>
    <x v="151"/>
    <x v="16"/>
    <n v="31"/>
  </r>
  <r>
    <x v="151"/>
    <x v="17"/>
    <n v="30"/>
  </r>
  <r>
    <x v="152"/>
    <x v="0"/>
    <n v="32"/>
  </r>
  <r>
    <x v="152"/>
    <x v="1"/>
    <n v="31"/>
  </r>
  <r>
    <x v="152"/>
    <x v="2"/>
    <n v="32"/>
  </r>
  <r>
    <x v="152"/>
    <x v="3"/>
    <n v="32"/>
  </r>
  <r>
    <x v="152"/>
    <x v="4"/>
    <n v="33"/>
  </r>
  <r>
    <x v="153"/>
    <x v="0"/>
    <n v="36"/>
  </r>
  <r>
    <x v="153"/>
    <x v="1"/>
    <n v="32"/>
  </r>
  <r>
    <x v="153"/>
    <x v="2"/>
    <n v="32"/>
  </r>
  <r>
    <x v="153"/>
    <x v="3"/>
    <n v="37"/>
  </r>
  <r>
    <x v="154"/>
    <x v="0"/>
    <n v="38"/>
  </r>
  <r>
    <x v="154"/>
    <x v="1"/>
    <n v="32"/>
  </r>
  <r>
    <x v="154"/>
    <x v="2"/>
    <n v="31"/>
  </r>
  <r>
    <x v="154"/>
    <x v="3"/>
    <n v="38"/>
  </r>
  <r>
    <x v="154"/>
    <x v="4"/>
    <n v="33"/>
  </r>
  <r>
    <x v="154"/>
    <x v="5"/>
    <n v="35"/>
  </r>
  <r>
    <x v="154"/>
    <x v="6"/>
    <n v="32"/>
  </r>
  <r>
    <x v="154"/>
    <x v="7"/>
    <n v="36"/>
  </r>
  <r>
    <x v="154"/>
    <x v="8"/>
    <n v="45"/>
  </r>
  <r>
    <x v="154"/>
    <x v="9"/>
    <n v="42"/>
  </r>
  <r>
    <x v="154"/>
    <x v="10"/>
    <n v="49"/>
  </r>
  <r>
    <x v="154"/>
    <x v="11"/>
    <n v="34"/>
  </r>
  <r>
    <x v="155"/>
    <x v="0"/>
    <n v="34"/>
  </r>
  <r>
    <x v="155"/>
    <x v="1"/>
    <n v="32"/>
  </r>
  <r>
    <x v="155"/>
    <x v="2"/>
    <n v="35"/>
  </r>
  <r>
    <x v="155"/>
    <x v="3"/>
    <n v="29"/>
  </r>
  <r>
    <x v="155"/>
    <x v="4"/>
    <n v="36"/>
  </r>
  <r>
    <x v="155"/>
    <x v="5"/>
    <n v="29"/>
  </r>
  <r>
    <x v="155"/>
    <x v="6"/>
    <n v="34"/>
  </r>
  <r>
    <x v="155"/>
    <x v="7"/>
    <n v="29"/>
  </r>
  <r>
    <x v="155"/>
    <x v="8"/>
    <n v="27"/>
  </r>
  <r>
    <x v="155"/>
    <x v="9"/>
    <n v="35"/>
  </r>
  <r>
    <x v="155"/>
    <x v="10"/>
    <n v="38"/>
  </r>
  <r>
    <x v="155"/>
    <x v="11"/>
    <n v="28"/>
  </r>
  <r>
    <x v="155"/>
    <x v="12"/>
    <n v="30"/>
  </r>
  <r>
    <x v="155"/>
    <x v="13"/>
    <n v="31"/>
  </r>
  <r>
    <x v="155"/>
    <x v="14"/>
    <n v="27"/>
  </r>
  <r>
    <x v="155"/>
    <x v="15"/>
    <n v="33"/>
  </r>
  <r>
    <x v="155"/>
    <x v="16"/>
    <n v="28"/>
  </r>
  <r>
    <x v="155"/>
    <x v="17"/>
    <n v="29"/>
  </r>
  <r>
    <x v="155"/>
    <x v="18"/>
    <n v="27"/>
  </r>
  <r>
    <x v="155"/>
    <x v="19"/>
    <n v="28"/>
  </r>
  <r>
    <x v="155"/>
    <x v="20"/>
    <n v="29"/>
  </r>
  <r>
    <x v="155"/>
    <x v="21"/>
    <n v="27"/>
  </r>
  <r>
    <x v="155"/>
    <x v="22"/>
    <n v="35"/>
  </r>
  <r>
    <x v="155"/>
    <x v="23"/>
    <n v="28"/>
  </r>
  <r>
    <x v="155"/>
    <x v="24"/>
    <n v="31"/>
  </r>
  <r>
    <x v="155"/>
    <x v="25"/>
    <n v="36"/>
  </r>
  <r>
    <x v="155"/>
    <x v="26"/>
    <n v="29"/>
  </r>
  <r>
    <x v="155"/>
    <x v="27"/>
    <n v="33"/>
  </r>
  <r>
    <x v="155"/>
    <x v="28"/>
    <n v="26"/>
  </r>
  <r>
    <x v="155"/>
    <x v="29"/>
    <n v="28"/>
  </r>
  <r>
    <x v="155"/>
    <x v="30"/>
    <n v="28"/>
  </r>
  <r>
    <x v="155"/>
    <x v="31"/>
    <n v="29"/>
  </r>
  <r>
    <x v="155"/>
    <x v="32"/>
    <n v="26"/>
  </r>
  <r>
    <x v="156"/>
    <x v="0"/>
    <n v="30"/>
  </r>
  <r>
    <x v="156"/>
    <x v="1"/>
    <n v="23"/>
  </r>
  <r>
    <x v="156"/>
    <x v="2"/>
    <n v="19"/>
  </r>
  <r>
    <x v="156"/>
    <x v="3"/>
    <n v="32"/>
  </r>
  <r>
    <x v="156"/>
    <x v="4"/>
    <n v="37"/>
  </r>
  <r>
    <x v="156"/>
    <x v="5"/>
    <n v="36"/>
  </r>
  <r>
    <x v="156"/>
    <x v="6"/>
    <n v="51"/>
  </r>
  <r>
    <x v="156"/>
    <x v="7"/>
    <n v="30"/>
  </r>
  <r>
    <x v="156"/>
    <x v="8"/>
    <n v="26"/>
  </r>
  <r>
    <x v="156"/>
    <x v="9"/>
    <n v="43"/>
  </r>
  <r>
    <x v="156"/>
    <x v="10"/>
    <n v="36"/>
  </r>
  <r>
    <x v="156"/>
    <x v="11"/>
    <n v="35"/>
  </r>
  <r>
    <x v="157"/>
    <x v="0"/>
    <n v="35"/>
  </r>
  <r>
    <x v="157"/>
    <x v="1"/>
    <n v="34"/>
  </r>
  <r>
    <x v="157"/>
    <x v="2"/>
    <n v="32"/>
  </r>
  <r>
    <x v="157"/>
    <x v="3"/>
    <n v="29"/>
  </r>
  <r>
    <x v="157"/>
    <x v="4"/>
    <n v="31"/>
  </r>
  <r>
    <x v="157"/>
    <x v="5"/>
    <n v="32"/>
  </r>
  <r>
    <x v="157"/>
    <x v="6"/>
    <n v="30"/>
  </r>
  <r>
    <x v="157"/>
    <x v="7"/>
    <n v="31"/>
  </r>
  <r>
    <x v="157"/>
    <x v="8"/>
    <n v="28"/>
  </r>
  <r>
    <x v="157"/>
    <x v="9"/>
    <n v="36"/>
  </r>
  <r>
    <x v="157"/>
    <x v="10"/>
    <n v="30"/>
  </r>
  <r>
    <x v="157"/>
    <x v="11"/>
    <n v="32"/>
  </r>
  <r>
    <x v="157"/>
    <x v="12"/>
    <n v="35"/>
  </r>
  <r>
    <x v="157"/>
    <x v="13"/>
    <n v="28"/>
  </r>
  <r>
    <x v="157"/>
    <x v="14"/>
    <n v="31"/>
  </r>
  <r>
    <x v="157"/>
    <x v="15"/>
    <n v="35"/>
  </r>
  <r>
    <x v="157"/>
    <x v="16"/>
    <n v="28"/>
  </r>
  <r>
    <x v="157"/>
    <x v="17"/>
    <n v="32"/>
  </r>
  <r>
    <x v="157"/>
    <x v="18"/>
    <n v="29"/>
  </r>
  <r>
    <x v="157"/>
    <x v="19"/>
    <n v="30"/>
  </r>
  <r>
    <x v="157"/>
    <x v="20"/>
    <n v="30"/>
  </r>
  <r>
    <x v="157"/>
    <x v="21"/>
    <n v="30"/>
  </r>
  <r>
    <x v="157"/>
    <x v="22"/>
    <n v="23"/>
  </r>
  <r>
    <x v="157"/>
    <x v="23"/>
    <n v="28"/>
  </r>
  <r>
    <x v="157"/>
    <x v="24"/>
    <n v="29"/>
  </r>
  <r>
    <x v="157"/>
    <x v="25"/>
    <n v="32"/>
  </r>
  <r>
    <x v="157"/>
    <x v="26"/>
    <n v="29"/>
  </r>
  <r>
    <x v="157"/>
    <x v="27"/>
    <n v="29"/>
  </r>
  <r>
    <x v="157"/>
    <x v="28"/>
    <n v="30"/>
  </r>
  <r>
    <x v="157"/>
    <x v="29"/>
    <n v="28"/>
  </r>
  <r>
    <x v="157"/>
    <x v="30"/>
    <n v="29"/>
  </r>
  <r>
    <x v="157"/>
    <x v="31"/>
    <n v="31"/>
  </r>
  <r>
    <x v="157"/>
    <x v="32"/>
    <n v="30"/>
  </r>
  <r>
    <x v="158"/>
    <x v="0"/>
    <n v="28"/>
  </r>
  <r>
    <x v="158"/>
    <x v="1"/>
    <n v="28"/>
  </r>
  <r>
    <x v="158"/>
    <x v="2"/>
    <n v="29"/>
  </r>
  <r>
    <x v="158"/>
    <x v="3"/>
    <n v="30"/>
  </r>
  <r>
    <x v="158"/>
    <x v="4"/>
    <n v="30"/>
  </r>
  <r>
    <x v="158"/>
    <x v="5"/>
    <n v="32"/>
  </r>
  <r>
    <x v="158"/>
    <x v="6"/>
    <n v="29"/>
  </r>
  <r>
    <x v="158"/>
    <x v="7"/>
    <n v="28"/>
  </r>
  <r>
    <x v="158"/>
    <x v="8"/>
    <n v="28"/>
  </r>
  <r>
    <x v="158"/>
    <x v="9"/>
    <n v="40"/>
  </r>
  <r>
    <x v="158"/>
    <x v="10"/>
    <n v="2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4">
  <r>
    <x v="0"/>
    <x v="0"/>
    <n v="29"/>
    <n v="30"/>
    <x v="0"/>
    <x v="0"/>
    <x v="0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0"/>
    <x v="1"/>
    <n v="27"/>
    <n v="28"/>
    <x v="0"/>
    <x v="0"/>
    <x v="0"/>
    <x v="0"/>
    <x v="0"/>
    <n v="28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0"/>
    <x v="2"/>
    <n v="29"/>
    <n v="30"/>
    <x v="0"/>
    <x v="0"/>
    <x v="0"/>
    <x v="0"/>
    <x v="0"/>
    <n v="28"/>
    <n v="30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0"/>
    <x v="3"/>
    <n v="27"/>
    <n v="28"/>
    <x v="0"/>
    <x v="0"/>
    <x v="0"/>
    <x v="0"/>
    <x v="0"/>
    <n v="28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0"/>
    <x v="4"/>
    <n v="28"/>
    <n v="29"/>
    <x v="0"/>
    <x v="0"/>
    <x v="0"/>
    <x v="0"/>
    <x v="0"/>
    <n v="28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0"/>
    <x v="5"/>
    <n v="26"/>
    <n v="27"/>
    <x v="0"/>
    <x v="0"/>
    <x v="0"/>
    <x v="0"/>
    <x v="0"/>
    <n v="27"/>
    <n v="27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0"/>
    <x v="6"/>
    <n v="29"/>
    <n v="30"/>
    <x v="0"/>
    <x v="0"/>
    <x v="0"/>
    <x v="0"/>
    <x v="0"/>
    <n v="27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0"/>
    <x v="7"/>
    <n v="24"/>
    <n v="25"/>
    <x v="0"/>
    <x v="0"/>
    <x v="0"/>
    <x v="0"/>
    <x v="0"/>
    <n v="25"/>
    <n v="30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0"/>
    <x v="8"/>
    <n v="28"/>
    <n v="29"/>
    <x v="0"/>
    <x v="0"/>
    <x v="0"/>
    <x v="0"/>
    <x v="0"/>
    <n v="25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0"/>
    <x v="9"/>
    <n v="28"/>
    <n v="29"/>
    <x v="0"/>
    <x v="0"/>
    <x v="0"/>
    <x v="0"/>
    <x v="0"/>
    <n v="25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0"/>
    <x v="10"/>
    <n v="26"/>
    <n v="27"/>
    <x v="0"/>
    <x v="0"/>
    <x v="0"/>
    <x v="0"/>
    <x v="0"/>
    <n v="25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0"/>
    <x v="11"/>
    <n v="29"/>
    <n v="30"/>
    <x v="0"/>
    <x v="0"/>
    <x v="0"/>
    <x v="0"/>
    <x v="0"/>
    <n v="25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0"/>
    <x v="12"/>
    <n v="27"/>
    <n v="28"/>
    <x v="0"/>
    <x v="0"/>
    <x v="0"/>
    <x v="0"/>
    <x v="0"/>
    <n v="25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0"/>
    <x v="13"/>
    <n v="28"/>
    <n v="29"/>
    <x v="0"/>
    <x v="0"/>
    <x v="0"/>
    <x v="0"/>
    <x v="0"/>
    <n v="25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0"/>
    <x v="14"/>
    <n v="30"/>
    <n v="31"/>
    <x v="0"/>
    <x v="0"/>
    <x v="0"/>
    <x v="0"/>
    <x v="0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0"/>
    <x v="15"/>
    <n v="28"/>
    <n v="29"/>
    <x v="0"/>
    <x v="0"/>
    <x v="0"/>
    <x v="0"/>
    <x v="0"/>
    <n v="29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0"/>
    <x v="16"/>
    <n v="26"/>
    <n v="27"/>
    <x v="0"/>
    <x v="0"/>
    <x v="0"/>
    <x v="0"/>
    <x v="0"/>
    <n v="27"/>
    <n v="31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0"/>
    <x v="17"/>
    <n v="26"/>
    <n v="27"/>
    <x v="0"/>
    <x v="0"/>
    <x v="0"/>
    <x v="0"/>
    <x v="0"/>
    <n v="27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0"/>
    <x v="18"/>
    <n v="24"/>
    <n v="25"/>
    <x v="0"/>
    <x v="0"/>
    <x v="0"/>
    <x v="0"/>
    <x v="0"/>
    <n v="25"/>
    <n v="25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0"/>
    <x v="19"/>
    <n v="27"/>
    <n v="28"/>
    <x v="0"/>
    <x v="0"/>
    <x v="0"/>
    <x v="0"/>
    <x v="0"/>
    <n v="25"/>
    <n v="28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0"/>
    <x v="20"/>
    <n v="28"/>
    <n v="29"/>
    <x v="0"/>
    <x v="0"/>
    <x v="0"/>
    <x v="0"/>
    <x v="0"/>
    <n v="25"/>
    <n v="29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0"/>
    <x v="21"/>
    <n v="26"/>
    <n v="27"/>
    <x v="0"/>
    <x v="0"/>
    <x v="0"/>
    <x v="0"/>
    <x v="0"/>
    <n v="25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0"/>
    <x v="22"/>
    <n v="27"/>
    <n v="28"/>
    <x v="0"/>
    <x v="0"/>
    <x v="0"/>
    <x v="0"/>
    <x v="0"/>
    <n v="25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0"/>
    <x v="23"/>
    <n v="27"/>
    <n v="28"/>
    <x v="0"/>
    <x v="0"/>
    <x v="0"/>
    <x v="0"/>
    <x v="0"/>
    <n v="25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0"/>
    <x v="24"/>
    <n v="25"/>
    <n v="26"/>
    <x v="0"/>
    <x v="0"/>
    <x v="0"/>
    <x v="0"/>
    <x v="0"/>
    <n v="25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0"/>
    <x v="25"/>
    <n v="32"/>
    <n v="33"/>
    <x v="0"/>
    <x v="0"/>
    <x v="0"/>
    <x v="0"/>
    <x v="0"/>
    <n v="33"/>
    <n v="33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0"/>
    <x v="26"/>
    <n v="27"/>
    <n v="28"/>
    <x v="0"/>
    <x v="0"/>
    <x v="0"/>
    <x v="0"/>
    <x v="0"/>
    <n v="28"/>
    <n v="33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0"/>
    <x v="27"/>
    <n v="29"/>
    <n v="30"/>
    <x v="0"/>
    <x v="0"/>
    <x v="0"/>
    <x v="0"/>
    <x v="0"/>
    <n v="28"/>
    <n v="33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0"/>
    <x v="28"/>
    <n v="26"/>
    <n v="27"/>
    <x v="0"/>
    <x v="0"/>
    <x v="0"/>
    <x v="0"/>
    <x v="0"/>
    <n v="27"/>
    <n v="27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0"/>
    <x v="29"/>
    <n v="27"/>
    <n v="28"/>
    <x v="0"/>
    <x v="0"/>
    <x v="0"/>
    <x v="0"/>
    <x v="0"/>
    <n v="27"/>
    <n v="28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0"/>
    <x v="30"/>
    <n v="28"/>
    <n v="29"/>
    <x v="0"/>
    <x v="0"/>
    <x v="0"/>
    <x v="0"/>
    <x v="0"/>
    <n v="27"/>
    <n v="29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0"/>
    <x v="31"/>
    <n v="31"/>
    <n v="32"/>
    <x v="0"/>
    <x v="0"/>
    <x v="0"/>
    <x v="0"/>
    <x v="0"/>
    <n v="32"/>
    <n v="32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0"/>
    <x v="32"/>
    <n v="27"/>
    <n v="28"/>
    <x v="0"/>
    <x v="0"/>
    <x v="0"/>
    <x v="0"/>
    <x v="0"/>
    <n v="28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0"/>
    <x v="33"/>
    <n v="27"/>
    <n v="28"/>
    <x v="0"/>
    <x v="0"/>
    <x v="0"/>
    <x v="0"/>
    <x v="0"/>
    <n v="28"/>
    <n v="32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0"/>
    <x v="34"/>
    <n v="28"/>
    <n v="29"/>
    <x v="0"/>
    <x v="0"/>
    <x v="0"/>
    <x v="0"/>
    <x v="0"/>
    <n v="28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0"/>
    <x v="35"/>
    <n v="27"/>
    <n v="28"/>
    <x v="0"/>
    <x v="0"/>
    <x v="0"/>
    <x v="0"/>
    <x v="0"/>
    <n v="28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0"/>
    <x v="36"/>
    <n v="26"/>
    <n v="27"/>
    <x v="0"/>
    <x v="0"/>
    <x v="0"/>
    <x v="0"/>
    <x v="0"/>
    <n v="27"/>
    <n v="27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0"/>
    <x v="37"/>
    <n v="28"/>
    <n v="29"/>
    <x v="0"/>
    <x v="0"/>
    <x v="0"/>
    <x v="0"/>
    <x v="0"/>
    <n v="27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0"/>
    <x v="38"/>
    <n v="28"/>
    <n v="29"/>
    <x v="0"/>
    <x v="0"/>
    <x v="0"/>
    <x v="0"/>
    <x v="0"/>
    <n v="27"/>
    <n v="29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0"/>
    <x v="39"/>
    <n v="24"/>
    <n v="25"/>
    <x v="0"/>
    <x v="0"/>
    <x v="0"/>
    <x v="0"/>
    <x v="0"/>
    <n v="25"/>
    <n v="25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0"/>
    <x v="40"/>
    <n v="26"/>
    <n v="27"/>
    <x v="0"/>
    <x v="0"/>
    <x v="0"/>
    <x v="0"/>
    <x v="0"/>
    <n v="25"/>
    <n v="27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0"/>
    <x v="41"/>
    <n v="27"/>
    <n v="28"/>
    <x v="0"/>
    <x v="0"/>
    <x v="0"/>
    <x v="0"/>
    <x v="0"/>
    <n v="25"/>
    <n v="28"/>
    <n v="3"/>
    <s v="S31"/>
    <s v=""/>
    <s v=""/>
    <s v=""/>
    <s v=""/>
    <s v=""/>
    <s v=""/>
    <n v="1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n v="1"/>
  </r>
  <r>
    <x v="0"/>
    <x v="42"/>
    <n v="28"/>
    <n v="29"/>
    <x v="0"/>
    <x v="0"/>
    <x v="0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0"/>
    <x v="43"/>
    <n v="27"/>
    <n v="28"/>
    <x v="0"/>
    <x v="0"/>
    <x v="0"/>
    <x v="0"/>
    <x v="0"/>
    <n v="28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0"/>
    <x v="44"/>
    <n v="28"/>
    <n v="29"/>
    <x v="0"/>
    <x v="0"/>
    <x v="0"/>
    <x v="0"/>
    <x v="0"/>
    <n v="28"/>
    <n v="29"/>
    <n v="1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"/>
    <x v="0"/>
    <n v="28"/>
    <n v="29"/>
    <x v="0"/>
    <x v="1"/>
    <x v="1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1"/>
    <x v="1"/>
    <n v="30"/>
    <n v="31"/>
    <x v="0"/>
    <x v="1"/>
    <x v="1"/>
    <x v="0"/>
    <x v="0"/>
    <n v="29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"/>
    <x v="2"/>
    <n v="29"/>
    <n v="30"/>
    <x v="0"/>
    <x v="1"/>
    <x v="1"/>
    <x v="0"/>
    <x v="0"/>
    <n v="29"/>
    <n v="31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1"/>
    <x v="3"/>
    <n v="26"/>
    <n v="27"/>
    <x v="0"/>
    <x v="1"/>
    <x v="1"/>
    <x v="0"/>
    <x v="0"/>
    <n v="27"/>
    <n v="27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"/>
    <x v="4"/>
    <n v="31"/>
    <n v="32"/>
    <x v="0"/>
    <x v="1"/>
    <x v="1"/>
    <x v="0"/>
    <x v="0"/>
    <n v="27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"/>
    <x v="5"/>
    <n v="27"/>
    <n v="28"/>
    <x v="0"/>
    <x v="1"/>
    <x v="1"/>
    <x v="0"/>
    <x v="0"/>
    <n v="27"/>
    <n v="32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"/>
    <x v="6"/>
    <n v="29"/>
    <n v="30"/>
    <x v="0"/>
    <x v="1"/>
    <x v="1"/>
    <x v="0"/>
    <x v="0"/>
    <n v="27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1"/>
    <x v="7"/>
    <n v="34"/>
    <n v="35"/>
    <x v="0"/>
    <x v="1"/>
    <x v="1"/>
    <x v="0"/>
    <x v="0"/>
    <n v="35"/>
    <n v="35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"/>
    <x v="8"/>
    <n v="27"/>
    <n v="28"/>
    <x v="0"/>
    <x v="1"/>
    <x v="1"/>
    <x v="0"/>
    <x v="0"/>
    <n v="28"/>
    <n v="35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"/>
    <x v="9"/>
    <n v="28"/>
    <n v="29"/>
    <x v="0"/>
    <x v="1"/>
    <x v="1"/>
    <x v="0"/>
    <x v="0"/>
    <n v="28"/>
    <n v="35"/>
    <n v="7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"/>
    <x v="10"/>
    <n v="29"/>
    <n v="30"/>
    <x v="0"/>
    <x v="1"/>
    <x v="1"/>
    <x v="0"/>
    <x v="0"/>
    <n v="28"/>
    <n v="35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"/>
    <x v="11"/>
    <n v="27"/>
    <n v="28"/>
    <x v="0"/>
    <x v="1"/>
    <x v="1"/>
    <x v="0"/>
    <x v="0"/>
    <n v="28"/>
    <n v="35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"/>
    <x v="0"/>
    <n v="27"/>
    <n v="28"/>
    <x v="1"/>
    <x v="1"/>
    <x v="0"/>
    <x v="0"/>
    <x v="0"/>
    <n v="28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"/>
    <x v="1"/>
    <n v="31"/>
    <n v="32"/>
    <x v="1"/>
    <x v="1"/>
    <x v="0"/>
    <x v="0"/>
    <x v="0"/>
    <n v="28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"/>
    <x v="2"/>
    <n v="27"/>
    <n v="28"/>
    <x v="1"/>
    <x v="1"/>
    <x v="0"/>
    <x v="0"/>
    <x v="0"/>
    <n v="28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"/>
    <x v="3"/>
    <n v="28"/>
    <n v="29"/>
    <x v="1"/>
    <x v="1"/>
    <x v="0"/>
    <x v="0"/>
    <x v="0"/>
    <n v="28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"/>
    <x v="4"/>
    <n v="27"/>
    <n v="28"/>
    <x v="1"/>
    <x v="1"/>
    <x v="0"/>
    <x v="0"/>
    <x v="0"/>
    <n v="28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"/>
    <x v="5"/>
    <n v="27"/>
    <n v="28"/>
    <x v="1"/>
    <x v="1"/>
    <x v="0"/>
    <x v="0"/>
    <x v="0"/>
    <n v="28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"/>
    <x v="6"/>
    <n v="27"/>
    <n v="28"/>
    <x v="1"/>
    <x v="1"/>
    <x v="0"/>
    <x v="0"/>
    <x v="0"/>
    <n v="28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"/>
    <x v="7"/>
    <n v="25"/>
    <n v="26"/>
    <x v="1"/>
    <x v="1"/>
    <x v="0"/>
    <x v="0"/>
    <x v="0"/>
    <n v="28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"/>
    <x v="8"/>
    <n v="24"/>
    <n v="25"/>
    <x v="1"/>
    <x v="1"/>
    <x v="0"/>
    <x v="0"/>
    <x v="0"/>
    <n v="28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"/>
    <x v="9"/>
    <n v="18"/>
    <n v="19"/>
    <x v="1"/>
    <x v="1"/>
    <x v="0"/>
    <x v="0"/>
    <x v="0"/>
    <n v="28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"/>
    <x v="10"/>
    <n v="26"/>
    <n v="27"/>
    <x v="1"/>
    <x v="1"/>
    <x v="0"/>
    <x v="0"/>
    <x v="0"/>
    <n v="28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"/>
    <x v="11"/>
    <n v="24"/>
    <n v="25"/>
    <x v="1"/>
    <x v="1"/>
    <x v="0"/>
    <x v="0"/>
    <x v="0"/>
    <n v="28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"/>
    <x v="12"/>
    <n v="27"/>
    <n v="28"/>
    <x v="1"/>
    <x v="1"/>
    <x v="0"/>
    <x v="0"/>
    <x v="0"/>
    <n v="28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"/>
    <x v="13"/>
    <n v="26"/>
    <n v="27"/>
    <x v="1"/>
    <x v="1"/>
    <x v="0"/>
    <x v="0"/>
    <x v="0"/>
    <n v="28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"/>
    <x v="14"/>
    <n v="24"/>
    <n v="25"/>
    <x v="1"/>
    <x v="1"/>
    <x v="0"/>
    <x v="0"/>
    <x v="0"/>
    <n v="28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"/>
    <x v="15"/>
    <n v="26"/>
    <n v="27"/>
    <x v="1"/>
    <x v="1"/>
    <x v="0"/>
    <x v="0"/>
    <x v="0"/>
    <n v="28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"/>
    <x v="0"/>
    <n v="25"/>
    <n v="26"/>
    <x v="0"/>
    <x v="1"/>
    <x v="1"/>
    <x v="0"/>
    <x v="0"/>
    <n v="26"/>
    <n v="26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"/>
    <x v="1"/>
    <n v="30"/>
    <n v="31"/>
    <x v="0"/>
    <x v="1"/>
    <x v="1"/>
    <x v="0"/>
    <x v="0"/>
    <n v="26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3"/>
    <x v="2"/>
    <n v="26"/>
    <n v="27"/>
    <x v="0"/>
    <x v="1"/>
    <x v="1"/>
    <x v="0"/>
    <x v="0"/>
    <n v="26"/>
    <n v="31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"/>
    <x v="3"/>
    <n v="27"/>
    <n v="28"/>
    <x v="0"/>
    <x v="1"/>
    <x v="1"/>
    <x v="0"/>
    <x v="0"/>
    <n v="26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"/>
    <x v="4"/>
    <n v="28"/>
    <n v="29"/>
    <x v="0"/>
    <x v="1"/>
    <x v="1"/>
    <x v="0"/>
    <x v="0"/>
    <n v="26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"/>
    <x v="5"/>
    <n v="30"/>
    <n v="31"/>
    <x v="0"/>
    <x v="1"/>
    <x v="1"/>
    <x v="0"/>
    <x v="0"/>
    <n v="26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"/>
    <x v="0"/>
    <n v="29"/>
    <n v="30"/>
    <x v="0"/>
    <x v="1"/>
    <x v="1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4"/>
    <x v="1"/>
    <n v="29"/>
    <n v="30"/>
    <x v="0"/>
    <x v="1"/>
    <x v="1"/>
    <x v="0"/>
    <x v="0"/>
    <n v="30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4"/>
    <x v="2"/>
    <n v="26"/>
    <n v="27"/>
    <x v="0"/>
    <x v="1"/>
    <x v="1"/>
    <x v="0"/>
    <x v="0"/>
    <n v="27"/>
    <n v="30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4"/>
    <x v="3"/>
    <n v="25"/>
    <n v="26"/>
    <x v="0"/>
    <x v="1"/>
    <x v="1"/>
    <x v="0"/>
    <x v="0"/>
    <n v="26"/>
    <n v="26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"/>
    <x v="4"/>
    <n v="29"/>
    <n v="30"/>
    <x v="0"/>
    <x v="1"/>
    <x v="1"/>
    <x v="0"/>
    <x v="0"/>
    <n v="26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4"/>
    <x v="5"/>
    <n v="23"/>
    <n v="24"/>
    <x v="0"/>
    <x v="1"/>
    <x v="1"/>
    <x v="0"/>
    <x v="0"/>
    <n v="24"/>
    <n v="30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"/>
    <x v="6"/>
    <n v="26"/>
    <n v="27"/>
    <x v="0"/>
    <x v="1"/>
    <x v="1"/>
    <x v="0"/>
    <x v="0"/>
    <n v="24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"/>
    <x v="7"/>
    <n v="25"/>
    <n v="26"/>
    <x v="0"/>
    <x v="1"/>
    <x v="1"/>
    <x v="0"/>
    <x v="0"/>
    <n v="24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4"/>
    <x v="8"/>
    <n v="30"/>
    <n v="31"/>
    <x v="0"/>
    <x v="1"/>
    <x v="1"/>
    <x v="0"/>
    <x v="0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4"/>
    <x v="9"/>
    <n v="27"/>
    <n v="28"/>
    <x v="0"/>
    <x v="1"/>
    <x v="1"/>
    <x v="0"/>
    <x v="0"/>
    <n v="28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4"/>
    <x v="10"/>
    <n v="26"/>
    <n v="27"/>
    <x v="0"/>
    <x v="1"/>
    <x v="1"/>
    <x v="0"/>
    <x v="0"/>
    <n v="27"/>
    <n v="31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"/>
    <x v="11"/>
    <n v="30"/>
    <n v="31"/>
    <x v="0"/>
    <x v="1"/>
    <x v="1"/>
    <x v="0"/>
    <x v="0"/>
    <n v="27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4"/>
    <x v="12"/>
    <n v="23"/>
    <n v="24"/>
    <x v="0"/>
    <x v="1"/>
    <x v="1"/>
    <x v="0"/>
    <x v="0"/>
    <n v="24"/>
    <n v="24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"/>
    <x v="13"/>
    <n v="23"/>
    <n v="24"/>
    <x v="0"/>
    <x v="1"/>
    <x v="1"/>
    <x v="0"/>
    <x v="0"/>
    <n v="24"/>
    <n v="24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4"/>
    <x v="14"/>
    <n v="29"/>
    <n v="30"/>
    <x v="0"/>
    <x v="1"/>
    <x v="1"/>
    <x v="0"/>
    <x v="0"/>
    <n v="24"/>
    <n v="30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"/>
    <x v="15"/>
    <n v="28"/>
    <n v="29"/>
    <x v="0"/>
    <x v="1"/>
    <x v="1"/>
    <x v="0"/>
    <x v="0"/>
    <n v="24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"/>
    <x v="0"/>
    <n v="27"/>
    <n v="28"/>
    <x v="0"/>
    <x v="1"/>
    <x v="1"/>
    <x v="0"/>
    <x v="0"/>
    <n v="28"/>
    <n v="28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"/>
    <x v="1"/>
    <n v="27"/>
    <n v="28"/>
    <x v="0"/>
    <x v="1"/>
    <x v="1"/>
    <x v="0"/>
    <x v="0"/>
    <n v="28"/>
    <n v="28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5"/>
    <x v="2"/>
    <n v="28"/>
    <n v="29"/>
    <x v="0"/>
    <x v="1"/>
    <x v="1"/>
    <x v="0"/>
    <x v="0"/>
    <n v="28"/>
    <n v="29"/>
    <n v="1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"/>
    <x v="3"/>
    <n v="27"/>
    <n v="28"/>
    <x v="0"/>
    <x v="1"/>
    <x v="1"/>
    <x v="0"/>
    <x v="0"/>
    <n v="28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"/>
    <x v="4"/>
    <n v="27"/>
    <n v="28"/>
    <x v="0"/>
    <x v="1"/>
    <x v="1"/>
    <x v="0"/>
    <x v="0"/>
    <n v="28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5"/>
    <x v="5"/>
    <n v="29"/>
    <n v="30"/>
    <x v="0"/>
    <x v="1"/>
    <x v="1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5"/>
    <x v="6"/>
    <n v="28"/>
    <n v="29"/>
    <x v="0"/>
    <x v="1"/>
    <x v="1"/>
    <x v="0"/>
    <x v="0"/>
    <n v="29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5"/>
    <x v="7"/>
    <n v="27"/>
    <n v="28"/>
    <x v="0"/>
    <x v="1"/>
    <x v="1"/>
    <x v="0"/>
    <x v="0"/>
    <n v="28"/>
    <n v="30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5"/>
    <x v="8"/>
    <n v="26"/>
    <n v="27"/>
    <x v="0"/>
    <x v="1"/>
    <x v="1"/>
    <x v="0"/>
    <x v="0"/>
    <n v="27"/>
    <n v="27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"/>
    <x v="9"/>
    <n v="28"/>
    <n v="29"/>
    <x v="0"/>
    <x v="1"/>
    <x v="1"/>
    <x v="0"/>
    <x v="0"/>
    <n v="27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5"/>
    <x v="10"/>
    <n v="25"/>
    <n v="26"/>
    <x v="0"/>
    <x v="1"/>
    <x v="1"/>
    <x v="0"/>
    <x v="0"/>
    <n v="26"/>
    <n v="29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"/>
    <x v="11"/>
    <n v="27"/>
    <n v="28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"/>
    <x v="0"/>
    <n v="33"/>
    <n v="34"/>
    <x v="0"/>
    <x v="1"/>
    <x v="1"/>
    <x v="0"/>
    <x v="0"/>
    <n v="34"/>
    <n v="34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"/>
    <x v="1"/>
    <n v="33"/>
    <n v="34"/>
    <x v="0"/>
    <x v="1"/>
    <x v="1"/>
    <x v="0"/>
    <x v="0"/>
    <n v="34"/>
    <n v="34"/>
    <s v=""/>
    <s v="S23"/>
    <s v=""/>
    <s v="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</r>
  <r>
    <x v="6"/>
    <x v="2"/>
    <n v="30"/>
    <n v="31"/>
    <x v="0"/>
    <x v="1"/>
    <x v="1"/>
    <x v="0"/>
    <x v="0"/>
    <n v="31"/>
    <n v="34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6"/>
    <x v="3"/>
    <n v="28"/>
    <n v="29"/>
    <x v="0"/>
    <x v="1"/>
    <x v="1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6"/>
    <x v="4"/>
    <n v="31"/>
    <n v="32"/>
    <x v="0"/>
    <x v="1"/>
    <x v="1"/>
    <x v="0"/>
    <x v="0"/>
    <n v="29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6"/>
    <x v="5"/>
    <n v="35"/>
    <n v="36"/>
    <x v="0"/>
    <x v="1"/>
    <x v="1"/>
    <x v="0"/>
    <x v="0"/>
    <n v="29"/>
    <n v="36"/>
    <n v="7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"/>
    <x v="6"/>
    <n v="33"/>
    <n v="34"/>
    <x v="0"/>
    <x v="1"/>
    <x v="1"/>
    <x v="0"/>
    <x v="0"/>
    <n v="29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"/>
    <x v="7"/>
    <n v="31"/>
    <n v="32"/>
    <x v="0"/>
    <x v="1"/>
    <x v="1"/>
    <x v="0"/>
    <x v="0"/>
    <n v="29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"/>
    <x v="8"/>
    <n v="32"/>
    <n v="33"/>
    <x v="0"/>
    <x v="1"/>
    <x v="1"/>
    <x v="0"/>
    <x v="0"/>
    <n v="29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6"/>
    <x v="9"/>
    <n v="41"/>
    <n v="42"/>
    <x v="0"/>
    <x v="1"/>
    <x v="1"/>
    <x v="0"/>
    <x v="0"/>
    <n v="42"/>
    <n v="42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"/>
    <x v="10"/>
    <n v="38"/>
    <n v="39"/>
    <x v="0"/>
    <x v="1"/>
    <x v="1"/>
    <x v="0"/>
    <x v="0"/>
    <n v="39"/>
    <n v="42"/>
    <s v=""/>
    <s v="S23"/>
    <s v=""/>
    <s v="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</r>
  <r>
    <x v="6"/>
    <x v="11"/>
    <n v="29"/>
    <n v="30"/>
    <x v="0"/>
    <x v="1"/>
    <x v="1"/>
    <x v="0"/>
    <x v="0"/>
    <n v="30"/>
    <n v="42"/>
    <n v="1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"/>
    <x v="0"/>
    <n v="33"/>
    <n v="34"/>
    <x v="0"/>
    <x v="1"/>
    <x v="0"/>
    <x v="0"/>
    <x v="1"/>
    <n v="34"/>
    <n v="34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"/>
    <x v="1"/>
    <n v="33"/>
    <n v="34"/>
    <x v="0"/>
    <x v="1"/>
    <x v="0"/>
    <x v="0"/>
    <x v="1"/>
    <n v="34"/>
    <n v="34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7"/>
    <x v="2"/>
    <n v="34"/>
    <n v="35"/>
    <x v="0"/>
    <x v="1"/>
    <x v="0"/>
    <x v="0"/>
    <x v="1"/>
    <n v="34"/>
    <n v="35"/>
    <n v="1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7"/>
    <x v="3"/>
    <n v="33"/>
    <n v="34"/>
    <x v="0"/>
    <x v="1"/>
    <x v="0"/>
    <x v="0"/>
    <x v="1"/>
    <n v="34"/>
    <n v="35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n v="1"/>
  </r>
  <r>
    <x v="7"/>
    <x v="4"/>
    <n v="30"/>
    <n v="31"/>
    <x v="0"/>
    <x v="1"/>
    <x v="0"/>
    <x v="0"/>
    <x v="1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"/>
    <x v="0"/>
    <n v="29"/>
    <n v="30"/>
    <x v="0"/>
    <x v="1"/>
    <x v="1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8"/>
    <x v="1"/>
    <n v="28"/>
    <n v="29"/>
    <x v="0"/>
    <x v="1"/>
    <x v="1"/>
    <x v="0"/>
    <x v="0"/>
    <n v="29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8"/>
    <x v="2"/>
    <n v="29"/>
    <n v="30"/>
    <x v="0"/>
    <x v="1"/>
    <x v="1"/>
    <x v="0"/>
    <x v="0"/>
    <n v="29"/>
    <n v="30"/>
    <n v="1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8"/>
    <x v="3"/>
    <n v="30"/>
    <n v="31"/>
    <x v="0"/>
    <x v="1"/>
    <x v="1"/>
    <x v="0"/>
    <x v="0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8"/>
    <x v="4"/>
    <n v="28"/>
    <n v="29"/>
    <x v="0"/>
    <x v="1"/>
    <x v="1"/>
    <x v="0"/>
    <x v="0"/>
    <n v="29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8"/>
    <x v="5"/>
    <n v="29"/>
    <n v="30"/>
    <x v="0"/>
    <x v="1"/>
    <x v="1"/>
    <x v="0"/>
    <x v="0"/>
    <n v="29"/>
    <n v="31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"/>
    <x v="6"/>
    <n v="30"/>
    <n v="31"/>
    <x v="0"/>
    <x v="1"/>
    <x v="1"/>
    <x v="0"/>
    <x v="0"/>
    <n v="29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"/>
    <x v="7"/>
    <n v="29"/>
    <n v="30"/>
    <x v="0"/>
    <x v="1"/>
    <x v="1"/>
    <x v="0"/>
    <x v="0"/>
    <n v="29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"/>
    <x v="0"/>
    <n v="30"/>
    <n v="31"/>
    <x v="0"/>
    <x v="1"/>
    <x v="1"/>
    <x v="0"/>
    <x v="0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9"/>
    <x v="1"/>
    <n v="32"/>
    <n v="33"/>
    <x v="0"/>
    <x v="1"/>
    <x v="1"/>
    <x v="0"/>
    <x v="0"/>
    <n v="31"/>
    <n v="33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9"/>
    <x v="2"/>
    <n v="31"/>
    <n v="32"/>
    <x v="0"/>
    <x v="1"/>
    <x v="1"/>
    <x v="0"/>
    <x v="0"/>
    <n v="31"/>
    <n v="33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"/>
    <x v="3"/>
    <n v="30"/>
    <n v="31"/>
    <x v="0"/>
    <x v="1"/>
    <x v="1"/>
    <x v="0"/>
    <x v="0"/>
    <n v="31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"/>
    <x v="4"/>
    <n v="32"/>
    <n v="33"/>
    <x v="0"/>
    <x v="1"/>
    <x v="1"/>
    <x v="0"/>
    <x v="0"/>
    <n v="31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"/>
    <x v="5"/>
    <n v="31"/>
    <n v="32"/>
    <x v="0"/>
    <x v="1"/>
    <x v="1"/>
    <x v="0"/>
    <x v="0"/>
    <n v="31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"/>
    <x v="6"/>
    <n v="30"/>
    <n v="31"/>
    <x v="0"/>
    <x v="1"/>
    <x v="1"/>
    <x v="0"/>
    <x v="0"/>
    <n v="31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9"/>
    <x v="7"/>
    <n v="33"/>
    <n v="34"/>
    <x v="0"/>
    <x v="1"/>
    <x v="1"/>
    <x v="0"/>
    <x v="0"/>
    <n v="34"/>
    <n v="34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"/>
    <x v="8"/>
    <n v="30"/>
    <n v="31"/>
    <x v="0"/>
    <x v="1"/>
    <x v="1"/>
    <x v="0"/>
    <x v="0"/>
    <n v="31"/>
    <n v="34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9"/>
    <x v="9"/>
    <n v="26"/>
    <n v="27"/>
    <x v="0"/>
    <x v="1"/>
    <x v="1"/>
    <x v="0"/>
    <x v="0"/>
    <n v="27"/>
    <n v="34"/>
    <n v="7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"/>
    <x v="10"/>
    <n v="29"/>
    <n v="30"/>
    <x v="0"/>
    <x v="1"/>
    <x v="1"/>
    <x v="0"/>
    <x v="0"/>
    <n v="27"/>
    <n v="34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"/>
    <x v="0"/>
    <n v="28"/>
    <n v="29"/>
    <x v="0"/>
    <x v="1"/>
    <x v="1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10"/>
    <x v="1"/>
    <n v="27"/>
    <n v="28"/>
    <x v="0"/>
    <x v="1"/>
    <x v="1"/>
    <x v="0"/>
    <x v="0"/>
    <n v="28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0"/>
    <x v="2"/>
    <n v="36"/>
    <n v="37"/>
    <x v="0"/>
    <x v="1"/>
    <x v="1"/>
    <x v="0"/>
    <x v="0"/>
    <n v="28"/>
    <n v="37"/>
    <n v="9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10"/>
    <x v="3"/>
    <n v="38"/>
    <n v="39"/>
    <x v="0"/>
    <x v="1"/>
    <x v="1"/>
    <x v="0"/>
    <x v="0"/>
    <n v="39"/>
    <n v="39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"/>
    <x v="4"/>
    <n v="35"/>
    <n v="36"/>
    <x v="0"/>
    <x v="1"/>
    <x v="1"/>
    <x v="0"/>
    <x v="0"/>
    <n v="36"/>
    <n v="39"/>
    <s v=""/>
    <s v="S23"/>
    <s v=""/>
    <s v="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</r>
  <r>
    <x v="10"/>
    <x v="5"/>
    <n v="28"/>
    <n v="29"/>
    <x v="0"/>
    <x v="1"/>
    <x v="1"/>
    <x v="0"/>
    <x v="0"/>
    <n v="29"/>
    <n v="39"/>
    <n v="10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"/>
    <x v="6"/>
    <n v="31"/>
    <n v="32"/>
    <x v="0"/>
    <x v="1"/>
    <x v="1"/>
    <x v="0"/>
    <x v="0"/>
    <n v="29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"/>
    <x v="7"/>
    <n v="33"/>
    <n v="34"/>
    <x v="0"/>
    <x v="1"/>
    <x v="1"/>
    <x v="0"/>
    <x v="0"/>
    <n v="29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"/>
    <x v="8"/>
    <n v="29"/>
    <n v="30"/>
    <x v="0"/>
    <x v="1"/>
    <x v="1"/>
    <x v="0"/>
    <x v="0"/>
    <n v="29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"/>
    <x v="9"/>
    <n v="30"/>
    <n v="31"/>
    <x v="0"/>
    <x v="1"/>
    <x v="1"/>
    <x v="0"/>
    <x v="0"/>
    <n v="29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"/>
    <x v="10"/>
    <n v="31"/>
    <n v="32"/>
    <x v="0"/>
    <x v="1"/>
    <x v="1"/>
    <x v="0"/>
    <x v="0"/>
    <n v="29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"/>
    <x v="11"/>
    <n v="30"/>
    <n v="31"/>
    <x v="0"/>
    <x v="1"/>
    <x v="1"/>
    <x v="0"/>
    <x v="0"/>
    <n v="29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"/>
    <x v="0"/>
    <n v="31"/>
    <n v="32"/>
    <x v="0"/>
    <x v="0"/>
    <x v="0"/>
    <x v="0"/>
    <x v="0"/>
    <n v="32"/>
    <n v="32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"/>
    <x v="1"/>
    <n v="27"/>
    <n v="28"/>
    <x v="0"/>
    <x v="0"/>
    <x v="0"/>
    <x v="0"/>
    <x v="0"/>
    <n v="28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1"/>
    <x v="2"/>
    <n v="29"/>
    <n v="30"/>
    <x v="0"/>
    <x v="0"/>
    <x v="0"/>
    <x v="0"/>
    <x v="0"/>
    <n v="28"/>
    <n v="32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11"/>
    <x v="3"/>
    <n v="25"/>
    <n v="26"/>
    <x v="0"/>
    <x v="0"/>
    <x v="0"/>
    <x v="0"/>
    <x v="0"/>
    <n v="26"/>
    <n v="26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"/>
    <x v="4"/>
    <n v="28"/>
    <n v="29"/>
    <x v="0"/>
    <x v="0"/>
    <x v="0"/>
    <x v="0"/>
    <x v="0"/>
    <n v="26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1"/>
    <x v="5"/>
    <n v="33"/>
    <n v="34"/>
    <x v="0"/>
    <x v="0"/>
    <x v="0"/>
    <x v="0"/>
    <x v="0"/>
    <n v="26"/>
    <n v="34"/>
    <n v="8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"/>
    <x v="6"/>
    <n v="29"/>
    <n v="30"/>
    <x v="0"/>
    <x v="0"/>
    <x v="0"/>
    <x v="0"/>
    <x v="0"/>
    <n v="26"/>
    <n v="34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11"/>
    <x v="7"/>
    <n v="24"/>
    <n v="25"/>
    <x v="0"/>
    <x v="0"/>
    <x v="0"/>
    <x v="0"/>
    <x v="0"/>
    <n v="25"/>
    <n v="25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"/>
    <x v="8"/>
    <n v="27"/>
    <n v="28"/>
    <x v="0"/>
    <x v="0"/>
    <x v="0"/>
    <x v="0"/>
    <x v="0"/>
    <n v="25"/>
    <n v="28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"/>
    <x v="9"/>
    <n v="25"/>
    <n v="26"/>
    <x v="0"/>
    <x v="0"/>
    <x v="0"/>
    <x v="0"/>
    <x v="0"/>
    <n v="25"/>
    <n v="28"/>
    <n v="3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"/>
  </r>
  <r>
    <x v="11"/>
    <x v="10"/>
    <n v="27"/>
    <n v="28"/>
    <x v="0"/>
    <x v="0"/>
    <x v="0"/>
    <x v="0"/>
    <x v="0"/>
    <n v="25"/>
    <n v="28"/>
    <s v="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"/>
  </r>
  <r>
    <x v="11"/>
    <x v="11"/>
    <n v="26"/>
    <n v="27"/>
    <x v="0"/>
    <x v="0"/>
    <x v="0"/>
    <x v="0"/>
    <x v="0"/>
    <n v="25"/>
    <n v="28"/>
    <s v="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2"/>
    <x v="0"/>
    <n v="30"/>
    <n v="31"/>
    <x v="1"/>
    <x v="1"/>
    <x v="0"/>
    <x v="0"/>
    <x v="0"/>
    <n v="25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2"/>
    <x v="1"/>
    <n v="27"/>
    <n v="28"/>
    <x v="1"/>
    <x v="1"/>
    <x v="0"/>
    <x v="0"/>
    <x v="0"/>
    <n v="25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2"/>
    <x v="2"/>
    <n v="31"/>
    <n v="32"/>
    <x v="1"/>
    <x v="1"/>
    <x v="0"/>
    <x v="0"/>
    <x v="0"/>
    <n v="25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2"/>
    <x v="3"/>
    <n v="29"/>
    <n v="30"/>
    <x v="1"/>
    <x v="1"/>
    <x v="0"/>
    <x v="0"/>
    <x v="0"/>
    <n v="25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2"/>
    <x v="4"/>
    <n v="29"/>
    <n v="30"/>
    <x v="1"/>
    <x v="1"/>
    <x v="0"/>
    <x v="0"/>
    <x v="0"/>
    <n v="25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2"/>
    <x v="5"/>
    <n v="29"/>
    <n v="30"/>
    <x v="1"/>
    <x v="1"/>
    <x v="0"/>
    <x v="0"/>
    <x v="0"/>
    <n v="25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2"/>
    <x v="6"/>
    <n v="29"/>
    <n v="30"/>
    <x v="1"/>
    <x v="1"/>
    <x v="0"/>
    <x v="0"/>
    <x v="0"/>
    <n v="25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2"/>
    <x v="7"/>
    <n v="31"/>
    <n v="32"/>
    <x v="1"/>
    <x v="1"/>
    <x v="0"/>
    <x v="0"/>
    <x v="0"/>
    <n v="25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2"/>
    <x v="8"/>
    <n v="33"/>
    <n v="34"/>
    <x v="1"/>
    <x v="1"/>
    <x v="0"/>
    <x v="0"/>
    <x v="0"/>
    <n v="25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2"/>
    <x v="9"/>
    <n v="31"/>
    <n v="32"/>
    <x v="1"/>
    <x v="1"/>
    <x v="0"/>
    <x v="0"/>
    <x v="0"/>
    <n v="25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3"/>
    <x v="0"/>
    <n v="25"/>
    <n v="26"/>
    <x v="0"/>
    <x v="0"/>
    <x v="0"/>
    <x v="0"/>
    <x v="0"/>
    <n v="26"/>
    <n v="26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3"/>
    <x v="1"/>
    <n v="24"/>
    <n v="25"/>
    <x v="0"/>
    <x v="0"/>
    <x v="0"/>
    <x v="0"/>
    <x v="0"/>
    <n v="25"/>
    <n v="26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3"/>
    <x v="2"/>
    <n v="24"/>
    <n v="25"/>
    <x v="0"/>
    <x v="0"/>
    <x v="0"/>
    <x v="0"/>
    <x v="0"/>
    <n v="25"/>
    <n v="26"/>
    <n v="1"/>
    <s v="S31"/>
    <s v="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</r>
  <r>
    <x v="13"/>
    <x v="3"/>
    <n v="27"/>
    <n v="28"/>
    <x v="0"/>
    <x v="0"/>
    <x v="0"/>
    <x v="0"/>
    <x v="0"/>
    <n v="28"/>
    <n v="28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3"/>
    <x v="4"/>
    <n v="26"/>
    <n v="27"/>
    <x v="0"/>
    <x v="0"/>
    <x v="0"/>
    <x v="0"/>
    <x v="0"/>
    <n v="27"/>
    <n v="28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13"/>
    <x v="5"/>
    <n v="28"/>
    <n v="29"/>
    <x v="0"/>
    <x v="0"/>
    <x v="0"/>
    <x v="0"/>
    <x v="0"/>
    <n v="27"/>
    <n v="29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13"/>
    <x v="6"/>
    <n v="24"/>
    <n v="25"/>
    <x v="0"/>
    <x v="0"/>
    <x v="0"/>
    <x v="0"/>
    <x v="0"/>
    <n v="25"/>
    <n v="25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3"/>
    <x v="7"/>
    <n v="27"/>
    <n v="28"/>
    <x v="0"/>
    <x v="0"/>
    <x v="0"/>
    <x v="0"/>
    <x v="0"/>
    <n v="25"/>
    <n v="28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3"/>
    <x v="8"/>
    <n v="25"/>
    <n v="26"/>
    <x v="0"/>
    <x v="0"/>
    <x v="0"/>
    <x v="0"/>
    <x v="0"/>
    <n v="25"/>
    <n v="28"/>
    <n v="3"/>
    <s v="S31"/>
    <s v="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</r>
  <r>
    <x v="13"/>
    <x v="9"/>
    <n v="23"/>
    <n v="24"/>
    <x v="0"/>
    <x v="0"/>
    <x v="0"/>
    <x v="0"/>
    <x v="0"/>
    <n v="24"/>
    <n v="24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3"/>
    <x v="10"/>
    <n v="25"/>
    <n v="26"/>
    <x v="0"/>
    <x v="0"/>
    <x v="0"/>
    <x v="0"/>
    <x v="0"/>
    <n v="24"/>
    <n v="26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3"/>
    <x v="11"/>
    <n v="23"/>
    <n v="24"/>
    <x v="0"/>
    <x v="0"/>
    <x v="0"/>
    <x v="0"/>
    <x v="0"/>
    <n v="24"/>
    <n v="26"/>
    <n v="2"/>
    <s v="S31"/>
    <s v="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</r>
  <r>
    <x v="13"/>
    <x v="12"/>
    <n v="26"/>
    <n v="27"/>
    <x v="0"/>
    <x v="0"/>
    <x v="0"/>
    <x v="0"/>
    <x v="0"/>
    <n v="27"/>
    <n v="27"/>
    <s v=""/>
    <s v="S11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4"/>
    <x v="0"/>
    <n v="27"/>
    <n v="28"/>
    <x v="0"/>
    <x v="1"/>
    <x v="1"/>
    <x v="0"/>
    <x v="0"/>
    <n v="28"/>
    <n v="28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4"/>
    <x v="1"/>
    <n v="30"/>
    <n v="31"/>
    <x v="0"/>
    <x v="1"/>
    <x v="1"/>
    <x v="0"/>
    <x v="0"/>
    <n v="28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4"/>
    <x v="2"/>
    <n v="32"/>
    <n v="33"/>
    <x v="0"/>
    <x v="1"/>
    <x v="1"/>
    <x v="0"/>
    <x v="0"/>
    <n v="28"/>
    <n v="33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4"/>
    <x v="3"/>
    <n v="28"/>
    <n v="29"/>
    <x v="0"/>
    <x v="1"/>
    <x v="1"/>
    <x v="0"/>
    <x v="0"/>
    <n v="28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4"/>
    <x v="4"/>
    <n v="29"/>
    <n v="30"/>
    <x v="0"/>
    <x v="1"/>
    <x v="1"/>
    <x v="0"/>
    <x v="0"/>
    <n v="28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4"/>
    <x v="5"/>
    <n v="30"/>
    <n v="31"/>
    <x v="0"/>
    <x v="1"/>
    <x v="1"/>
    <x v="0"/>
    <x v="0"/>
    <n v="28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4"/>
    <x v="6"/>
    <n v="32"/>
    <n v="33"/>
    <x v="0"/>
    <x v="1"/>
    <x v="1"/>
    <x v="0"/>
    <x v="0"/>
    <n v="28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4"/>
    <x v="7"/>
    <n v="29"/>
    <n v="30"/>
    <x v="0"/>
    <x v="1"/>
    <x v="1"/>
    <x v="0"/>
    <x v="0"/>
    <n v="28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14"/>
    <x v="8"/>
    <n v="26"/>
    <n v="27"/>
    <x v="0"/>
    <x v="1"/>
    <x v="1"/>
    <x v="0"/>
    <x v="0"/>
    <n v="27"/>
    <n v="27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4"/>
    <x v="9"/>
    <n v="31"/>
    <n v="32"/>
    <x v="0"/>
    <x v="1"/>
    <x v="1"/>
    <x v="0"/>
    <x v="0"/>
    <n v="27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5"/>
    <x v="0"/>
    <n v="24"/>
    <n v="25"/>
    <x v="0"/>
    <x v="1"/>
    <x v="1"/>
    <x v="0"/>
    <x v="0"/>
    <n v="25"/>
    <n v="25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5"/>
    <x v="1"/>
    <n v="26"/>
    <n v="27"/>
    <x v="0"/>
    <x v="1"/>
    <x v="1"/>
    <x v="0"/>
    <x v="0"/>
    <n v="25"/>
    <n v="27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15"/>
    <x v="2"/>
    <n v="30"/>
    <n v="31"/>
    <x v="0"/>
    <x v="1"/>
    <x v="1"/>
    <x v="0"/>
    <x v="0"/>
    <n v="25"/>
    <n v="31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5"/>
    <x v="3"/>
    <n v="25"/>
    <n v="26"/>
    <x v="0"/>
    <x v="1"/>
    <x v="1"/>
    <x v="0"/>
    <x v="0"/>
    <n v="25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5"/>
    <x v="4"/>
    <n v="26"/>
    <n v="27"/>
    <x v="0"/>
    <x v="1"/>
    <x v="1"/>
    <x v="0"/>
    <x v="0"/>
    <n v="25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5"/>
    <x v="5"/>
    <n v="28"/>
    <n v="29"/>
    <x v="0"/>
    <x v="1"/>
    <x v="1"/>
    <x v="0"/>
    <x v="0"/>
    <n v="25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15"/>
    <x v="6"/>
    <n v="33"/>
    <n v="34"/>
    <x v="0"/>
    <x v="1"/>
    <x v="1"/>
    <x v="0"/>
    <x v="0"/>
    <n v="34"/>
    <n v="34"/>
    <s v=""/>
    <s v="S13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6"/>
    <x v="0"/>
    <n v="29"/>
    <n v="30"/>
    <x v="0"/>
    <x v="1"/>
    <x v="1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16"/>
    <x v="1"/>
    <n v="30"/>
    <n v="31"/>
    <x v="0"/>
    <x v="1"/>
    <x v="1"/>
    <x v="0"/>
    <x v="0"/>
    <n v="30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6"/>
    <x v="2"/>
    <n v="29"/>
    <n v="30"/>
    <x v="0"/>
    <x v="1"/>
    <x v="1"/>
    <x v="0"/>
    <x v="0"/>
    <n v="30"/>
    <n v="31"/>
    <n v="1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6"/>
    <x v="3"/>
    <n v="29"/>
    <n v="30"/>
    <x v="0"/>
    <x v="1"/>
    <x v="1"/>
    <x v="0"/>
    <x v="0"/>
    <n v="30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16"/>
    <x v="4"/>
    <n v="28"/>
    <n v="29"/>
    <x v="0"/>
    <x v="1"/>
    <x v="1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16"/>
    <x v="5"/>
    <n v="29"/>
    <n v="30"/>
    <x v="0"/>
    <x v="1"/>
    <x v="1"/>
    <x v="0"/>
    <x v="0"/>
    <n v="29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6"/>
    <x v="6"/>
    <n v="27"/>
    <n v="28"/>
    <x v="0"/>
    <x v="1"/>
    <x v="1"/>
    <x v="0"/>
    <x v="0"/>
    <n v="28"/>
    <n v="30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6"/>
    <x v="7"/>
    <n v="29"/>
    <n v="30"/>
    <x v="0"/>
    <x v="1"/>
    <x v="1"/>
    <x v="0"/>
    <x v="0"/>
    <n v="28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6"/>
    <x v="8"/>
    <n v="27"/>
    <n v="28"/>
    <x v="0"/>
    <x v="1"/>
    <x v="1"/>
    <x v="0"/>
    <x v="0"/>
    <n v="28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16"/>
    <x v="9"/>
    <n v="30"/>
    <n v="31"/>
    <x v="0"/>
    <x v="1"/>
    <x v="1"/>
    <x v="0"/>
    <x v="0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16"/>
    <x v="10"/>
    <n v="28"/>
    <n v="29"/>
    <x v="0"/>
    <x v="1"/>
    <x v="1"/>
    <x v="0"/>
    <x v="0"/>
    <n v="29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6"/>
    <x v="11"/>
    <n v="30"/>
    <n v="31"/>
    <x v="0"/>
    <x v="1"/>
    <x v="1"/>
    <x v="0"/>
    <x v="0"/>
    <n v="29"/>
    <n v="31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6"/>
    <x v="12"/>
    <n v="29"/>
    <n v="30"/>
    <x v="0"/>
    <x v="1"/>
    <x v="1"/>
    <x v="0"/>
    <x v="0"/>
    <n v="29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7"/>
    <x v="0"/>
    <n v="32"/>
    <n v="33"/>
    <x v="0"/>
    <x v="1"/>
    <x v="1"/>
    <x v="0"/>
    <x v="0"/>
    <n v="33"/>
    <n v="33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7"/>
    <x v="1"/>
    <n v="27"/>
    <n v="28"/>
    <x v="0"/>
    <x v="1"/>
    <x v="1"/>
    <x v="0"/>
    <x v="0"/>
    <n v="28"/>
    <n v="33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7"/>
    <x v="2"/>
    <n v="28"/>
    <n v="29"/>
    <x v="0"/>
    <x v="1"/>
    <x v="1"/>
    <x v="0"/>
    <x v="0"/>
    <n v="28"/>
    <n v="33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7"/>
    <x v="3"/>
    <n v="27"/>
    <n v="28"/>
    <x v="0"/>
    <x v="1"/>
    <x v="1"/>
    <x v="0"/>
    <x v="0"/>
    <n v="28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17"/>
    <x v="4"/>
    <n v="26"/>
    <n v="27"/>
    <x v="0"/>
    <x v="1"/>
    <x v="1"/>
    <x v="0"/>
    <x v="0"/>
    <n v="27"/>
    <n v="27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7"/>
    <x v="5"/>
    <n v="27"/>
    <n v="28"/>
    <x v="0"/>
    <x v="1"/>
    <x v="1"/>
    <x v="0"/>
    <x v="0"/>
    <n v="27"/>
    <n v="28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17"/>
    <x v="6"/>
    <n v="29"/>
    <n v="30"/>
    <x v="0"/>
    <x v="1"/>
    <x v="1"/>
    <x v="0"/>
    <x v="0"/>
    <n v="27"/>
    <n v="30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17"/>
    <x v="7"/>
    <n v="25"/>
    <n v="26"/>
    <x v="0"/>
    <x v="1"/>
    <x v="1"/>
    <x v="0"/>
    <x v="0"/>
    <n v="26"/>
    <n v="26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7"/>
    <x v="8"/>
    <n v="25"/>
    <n v="26"/>
    <x v="0"/>
    <x v="1"/>
    <x v="1"/>
    <x v="0"/>
    <x v="0"/>
    <n v="26"/>
    <n v="26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17"/>
    <x v="9"/>
    <n v="29"/>
    <n v="30"/>
    <x v="0"/>
    <x v="1"/>
    <x v="1"/>
    <x v="0"/>
    <x v="0"/>
    <n v="26"/>
    <n v="30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17"/>
    <x v="10"/>
    <n v="31"/>
    <n v="32"/>
    <x v="0"/>
    <x v="1"/>
    <x v="1"/>
    <x v="0"/>
    <x v="0"/>
    <n v="32"/>
    <n v="32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7"/>
    <x v="11"/>
    <n v="26"/>
    <n v="27"/>
    <x v="0"/>
    <x v="1"/>
    <x v="1"/>
    <x v="0"/>
    <x v="0"/>
    <n v="27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7"/>
    <x v="12"/>
    <n v="27"/>
    <n v="28"/>
    <x v="0"/>
    <x v="1"/>
    <x v="1"/>
    <x v="0"/>
    <x v="0"/>
    <n v="27"/>
    <n v="32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8"/>
    <x v="0"/>
    <n v="35"/>
    <n v="36"/>
    <x v="1"/>
    <x v="1"/>
    <x v="0"/>
    <x v="0"/>
    <x v="0"/>
    <n v="27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8"/>
    <x v="1"/>
    <n v="27"/>
    <n v="28"/>
    <x v="1"/>
    <x v="1"/>
    <x v="0"/>
    <x v="0"/>
    <x v="0"/>
    <n v="27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8"/>
    <x v="2"/>
    <n v="29"/>
    <n v="30"/>
    <x v="1"/>
    <x v="1"/>
    <x v="0"/>
    <x v="0"/>
    <x v="0"/>
    <n v="27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8"/>
    <x v="3"/>
    <n v="31"/>
    <n v="32"/>
    <x v="1"/>
    <x v="1"/>
    <x v="0"/>
    <x v="0"/>
    <x v="0"/>
    <n v="27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8"/>
    <x v="4"/>
    <n v="31"/>
    <n v="32"/>
    <x v="1"/>
    <x v="1"/>
    <x v="0"/>
    <x v="0"/>
    <x v="0"/>
    <n v="27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8"/>
    <x v="5"/>
    <n v="31"/>
    <n v="32"/>
    <x v="1"/>
    <x v="1"/>
    <x v="0"/>
    <x v="0"/>
    <x v="0"/>
    <n v="27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8"/>
    <x v="6"/>
    <n v="31"/>
    <n v="32"/>
    <x v="1"/>
    <x v="1"/>
    <x v="0"/>
    <x v="0"/>
    <x v="0"/>
    <n v="27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8"/>
    <x v="7"/>
    <n v="30"/>
    <n v="31"/>
    <x v="1"/>
    <x v="1"/>
    <x v="0"/>
    <x v="0"/>
    <x v="0"/>
    <n v="27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8"/>
    <x v="8"/>
    <n v="30"/>
    <n v="31"/>
    <x v="1"/>
    <x v="1"/>
    <x v="0"/>
    <x v="0"/>
    <x v="0"/>
    <n v="27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8"/>
    <x v="9"/>
    <n v="31"/>
    <n v="32"/>
    <x v="1"/>
    <x v="1"/>
    <x v="0"/>
    <x v="0"/>
    <x v="0"/>
    <n v="27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8"/>
    <x v="10"/>
    <n v="31"/>
    <n v="32"/>
    <x v="1"/>
    <x v="1"/>
    <x v="0"/>
    <x v="0"/>
    <x v="0"/>
    <n v="27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9"/>
    <x v="0"/>
    <n v="25"/>
    <n v="26"/>
    <x v="0"/>
    <x v="0"/>
    <x v="0"/>
    <x v="0"/>
    <x v="0"/>
    <n v="26"/>
    <n v="26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9"/>
    <x v="1"/>
    <n v="27"/>
    <n v="28"/>
    <x v="0"/>
    <x v="0"/>
    <x v="0"/>
    <x v="0"/>
    <x v="0"/>
    <n v="26"/>
    <n v="28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9"/>
    <x v="2"/>
    <n v="25"/>
    <n v="26"/>
    <x v="0"/>
    <x v="0"/>
    <x v="0"/>
    <x v="0"/>
    <x v="0"/>
    <n v="26"/>
    <n v="28"/>
    <n v="2"/>
    <s v="S31"/>
    <s v="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</r>
  <r>
    <x v="19"/>
    <x v="3"/>
    <n v="24"/>
    <n v="25"/>
    <x v="0"/>
    <x v="0"/>
    <x v="0"/>
    <x v="0"/>
    <x v="0"/>
    <n v="25"/>
    <n v="25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9"/>
    <x v="4"/>
    <n v="28"/>
    <n v="29"/>
    <x v="0"/>
    <x v="0"/>
    <x v="0"/>
    <x v="0"/>
    <x v="0"/>
    <n v="25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0"/>
    <x v="0"/>
    <n v="26"/>
    <n v="27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1"/>
    <n v="26"/>
    <n v="27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2"/>
    <n v="26"/>
    <n v="27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3"/>
    <n v="29"/>
    <n v="30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4"/>
    <n v="28"/>
    <n v="29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5"/>
    <n v="28"/>
    <n v="29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6"/>
    <n v="28"/>
    <n v="29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7"/>
    <n v="27"/>
    <n v="28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8"/>
    <n v="26"/>
    <n v="27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9"/>
    <n v="27"/>
    <n v="28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10"/>
    <n v="27"/>
    <n v="28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11"/>
    <n v="27"/>
    <n v="28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12"/>
    <n v="28"/>
    <n v="29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13"/>
    <n v="27"/>
    <n v="28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14"/>
    <n v="28"/>
    <n v="29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15"/>
    <n v="27"/>
    <n v="28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16"/>
    <n v="26"/>
    <n v="27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17"/>
    <n v="28"/>
    <n v="29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18"/>
    <n v="28"/>
    <n v="29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19"/>
    <n v="30"/>
    <n v="31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20"/>
    <n v="31"/>
    <n v="32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21"/>
    <n v="28"/>
    <n v="29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22"/>
    <n v="27"/>
    <n v="28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23"/>
    <n v="27"/>
    <n v="28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24"/>
    <n v="29"/>
    <n v="30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25"/>
    <n v="28"/>
    <n v="29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26"/>
    <n v="29"/>
    <n v="30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27"/>
    <n v="28"/>
    <n v="29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28"/>
    <n v="25"/>
    <n v="26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29"/>
    <n v="28"/>
    <n v="29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0"/>
    <x v="30"/>
    <n v="28"/>
    <n v="29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1"/>
    <x v="0"/>
    <n v="25"/>
    <n v="26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1"/>
    <x v="1"/>
    <n v="26"/>
    <n v="27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1"/>
    <x v="2"/>
    <n v="26"/>
    <n v="27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1"/>
    <x v="3"/>
    <n v="26"/>
    <n v="27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1"/>
    <x v="4"/>
    <n v="24"/>
    <n v="25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1"/>
    <x v="5"/>
    <n v="25"/>
    <n v="26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1"/>
    <x v="6"/>
    <n v="25"/>
    <n v="26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1"/>
    <x v="7"/>
    <n v="25"/>
    <n v="26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1"/>
    <x v="8"/>
    <n v="25"/>
    <n v="26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1"/>
    <x v="9"/>
    <n v="25"/>
    <n v="26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1"/>
    <x v="10"/>
    <n v="27"/>
    <n v="28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1"/>
    <x v="11"/>
    <n v="24"/>
    <n v="25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1"/>
    <x v="12"/>
    <n v="25"/>
    <n v="26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2"/>
    <x v="0"/>
    <n v="31"/>
    <n v="32"/>
    <x v="0"/>
    <x v="1"/>
    <x v="0"/>
    <x v="0"/>
    <x v="1"/>
    <n v="32"/>
    <n v="32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2"/>
    <x v="1"/>
    <n v="37"/>
    <n v="38"/>
    <x v="0"/>
    <x v="1"/>
    <x v="0"/>
    <x v="0"/>
    <x v="1"/>
    <n v="32"/>
    <n v="38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22"/>
    <x v="2"/>
    <n v="33"/>
    <n v="34"/>
    <x v="0"/>
    <x v="1"/>
    <x v="0"/>
    <x v="0"/>
    <x v="1"/>
    <n v="32"/>
    <n v="38"/>
    <n v="6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22"/>
    <x v="3"/>
    <n v="36"/>
    <n v="37"/>
    <x v="0"/>
    <x v="1"/>
    <x v="0"/>
    <x v="0"/>
    <x v="1"/>
    <n v="32"/>
    <n v="38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22"/>
    <x v="4"/>
    <n v="37"/>
    <n v="38"/>
    <x v="0"/>
    <x v="1"/>
    <x v="0"/>
    <x v="0"/>
    <x v="1"/>
    <n v="32"/>
    <n v="38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22"/>
    <x v="5"/>
    <n v="32"/>
    <n v="33"/>
    <x v="0"/>
    <x v="1"/>
    <x v="0"/>
    <x v="0"/>
    <x v="1"/>
    <n v="32"/>
    <n v="38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22"/>
    <x v="6"/>
    <n v="35"/>
    <n v="36"/>
    <x v="0"/>
    <x v="1"/>
    <x v="0"/>
    <x v="0"/>
    <x v="1"/>
    <n v="32"/>
    <n v="38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n v="1"/>
  </r>
  <r>
    <x v="22"/>
    <x v="7"/>
    <n v="28"/>
    <n v="29"/>
    <x v="0"/>
    <x v="1"/>
    <x v="0"/>
    <x v="0"/>
    <x v="1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22"/>
    <x v="8"/>
    <n v="37"/>
    <n v="38"/>
    <x v="0"/>
    <x v="1"/>
    <x v="0"/>
    <x v="0"/>
    <x v="1"/>
    <n v="29"/>
    <n v="38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22"/>
    <x v="9"/>
    <n v="40"/>
    <n v="41"/>
    <x v="0"/>
    <x v="1"/>
    <x v="0"/>
    <x v="0"/>
    <x v="1"/>
    <n v="29"/>
    <n v="41"/>
    <n v="1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2"/>
    <x v="10"/>
    <n v="37"/>
    <n v="38"/>
    <x v="0"/>
    <x v="1"/>
    <x v="0"/>
    <x v="0"/>
    <x v="1"/>
    <n v="29"/>
    <n v="4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2"/>
    <x v="11"/>
    <n v="31"/>
    <n v="32"/>
    <x v="0"/>
    <x v="1"/>
    <x v="0"/>
    <x v="0"/>
    <x v="1"/>
    <n v="29"/>
    <n v="4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2"/>
    <x v="12"/>
    <n v="30"/>
    <n v="31"/>
    <x v="0"/>
    <x v="1"/>
    <x v="0"/>
    <x v="0"/>
    <x v="1"/>
    <n v="29"/>
    <n v="4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2"/>
    <x v="13"/>
    <n v="33"/>
    <n v="34"/>
    <x v="0"/>
    <x v="1"/>
    <x v="0"/>
    <x v="0"/>
    <x v="1"/>
    <n v="29"/>
    <n v="4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3"/>
    <x v="0"/>
    <n v="35"/>
    <n v="36"/>
    <x v="0"/>
    <x v="1"/>
    <x v="1"/>
    <x v="0"/>
    <x v="0"/>
    <n v="36"/>
    <n v="36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3"/>
    <x v="1"/>
    <n v="30"/>
    <n v="31"/>
    <x v="0"/>
    <x v="1"/>
    <x v="1"/>
    <x v="0"/>
    <x v="0"/>
    <n v="31"/>
    <n v="36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23"/>
    <x v="2"/>
    <n v="27"/>
    <n v="28"/>
    <x v="0"/>
    <x v="1"/>
    <x v="1"/>
    <x v="0"/>
    <x v="0"/>
    <n v="28"/>
    <n v="36"/>
    <n v="8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3"/>
    <x v="3"/>
    <n v="29"/>
    <n v="30"/>
    <x v="0"/>
    <x v="1"/>
    <x v="1"/>
    <x v="0"/>
    <x v="0"/>
    <n v="28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3"/>
    <x v="4"/>
    <n v="30"/>
    <n v="31"/>
    <x v="0"/>
    <x v="1"/>
    <x v="1"/>
    <x v="0"/>
    <x v="0"/>
    <n v="28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23"/>
    <x v="5"/>
    <n v="26"/>
    <n v="27"/>
    <x v="0"/>
    <x v="1"/>
    <x v="1"/>
    <x v="0"/>
    <x v="0"/>
    <n v="27"/>
    <n v="27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3"/>
    <x v="6"/>
    <n v="35"/>
    <n v="36"/>
    <x v="0"/>
    <x v="1"/>
    <x v="1"/>
    <x v="0"/>
    <x v="0"/>
    <n v="27"/>
    <n v="36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23"/>
    <x v="7"/>
    <n v="28"/>
    <n v="29"/>
    <x v="0"/>
    <x v="1"/>
    <x v="1"/>
    <x v="0"/>
    <x v="0"/>
    <n v="27"/>
    <n v="36"/>
    <n v="9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23"/>
    <x v="8"/>
    <n v="36"/>
    <n v="37"/>
    <x v="0"/>
    <x v="1"/>
    <x v="1"/>
    <x v="0"/>
    <x v="0"/>
    <n v="37"/>
    <n v="37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3"/>
    <x v="9"/>
    <n v="29"/>
    <n v="30"/>
    <x v="0"/>
    <x v="1"/>
    <x v="1"/>
    <x v="0"/>
    <x v="0"/>
    <n v="30"/>
    <n v="37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23"/>
    <x v="10"/>
    <n v="36"/>
    <n v="37"/>
    <x v="0"/>
    <x v="1"/>
    <x v="1"/>
    <x v="0"/>
    <x v="0"/>
    <n v="30"/>
    <n v="37"/>
    <n v="7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3"/>
    <x v="11"/>
    <n v="33"/>
    <n v="34"/>
    <x v="0"/>
    <x v="1"/>
    <x v="1"/>
    <x v="0"/>
    <x v="0"/>
    <n v="30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23"/>
    <x v="12"/>
    <n v="28"/>
    <n v="29"/>
    <x v="0"/>
    <x v="1"/>
    <x v="1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4"/>
    <x v="0"/>
    <n v="30"/>
    <n v="31"/>
    <x v="0"/>
    <x v="1"/>
    <x v="1"/>
    <x v="0"/>
    <x v="0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24"/>
    <x v="1"/>
    <n v="30"/>
    <n v="31"/>
    <x v="0"/>
    <x v="1"/>
    <x v="1"/>
    <x v="0"/>
    <x v="0"/>
    <n v="31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24"/>
    <x v="2"/>
    <n v="32"/>
    <n v="33"/>
    <x v="0"/>
    <x v="1"/>
    <x v="1"/>
    <x v="0"/>
    <x v="0"/>
    <n v="31"/>
    <n v="33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24"/>
    <x v="3"/>
    <n v="40"/>
    <n v="41"/>
    <x v="0"/>
    <x v="1"/>
    <x v="1"/>
    <x v="0"/>
    <x v="0"/>
    <n v="41"/>
    <n v="41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4"/>
    <x v="4"/>
    <n v="27"/>
    <n v="28"/>
    <x v="0"/>
    <x v="1"/>
    <x v="1"/>
    <x v="0"/>
    <x v="0"/>
    <n v="28"/>
    <n v="4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24"/>
    <x v="5"/>
    <n v="29"/>
    <n v="30"/>
    <x v="0"/>
    <x v="1"/>
    <x v="1"/>
    <x v="0"/>
    <x v="0"/>
    <n v="28"/>
    <n v="41"/>
    <n v="1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4"/>
    <x v="6"/>
    <n v="28"/>
    <n v="29"/>
    <x v="0"/>
    <x v="1"/>
    <x v="1"/>
    <x v="0"/>
    <x v="0"/>
    <n v="28"/>
    <n v="4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4"/>
    <x v="7"/>
    <n v="29"/>
    <n v="30"/>
    <x v="0"/>
    <x v="1"/>
    <x v="1"/>
    <x v="0"/>
    <x v="0"/>
    <n v="28"/>
    <n v="4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4"/>
    <x v="8"/>
    <n v="36"/>
    <n v="37"/>
    <x v="0"/>
    <x v="1"/>
    <x v="1"/>
    <x v="0"/>
    <x v="0"/>
    <n v="28"/>
    <n v="4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4"/>
    <x v="9"/>
    <n v="27"/>
    <n v="28"/>
    <x v="0"/>
    <x v="1"/>
    <x v="1"/>
    <x v="0"/>
    <x v="0"/>
    <n v="28"/>
    <n v="4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4"/>
    <x v="10"/>
    <n v="28"/>
    <n v="29"/>
    <x v="0"/>
    <x v="1"/>
    <x v="1"/>
    <x v="0"/>
    <x v="0"/>
    <n v="28"/>
    <n v="4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4"/>
    <x v="11"/>
    <n v="27"/>
    <n v="28"/>
    <x v="0"/>
    <x v="1"/>
    <x v="1"/>
    <x v="0"/>
    <x v="0"/>
    <n v="28"/>
    <n v="4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5"/>
    <x v="0"/>
    <n v="26"/>
    <n v="27"/>
    <x v="1"/>
    <x v="1"/>
    <x v="0"/>
    <x v="0"/>
    <x v="0"/>
    <n v="28"/>
    <n v="41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5"/>
    <x v="1"/>
    <n v="28"/>
    <n v="29"/>
    <x v="1"/>
    <x v="1"/>
    <x v="0"/>
    <x v="0"/>
    <x v="0"/>
    <n v="28"/>
    <n v="41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5"/>
    <x v="2"/>
    <n v="27"/>
    <n v="28"/>
    <x v="1"/>
    <x v="1"/>
    <x v="0"/>
    <x v="0"/>
    <x v="0"/>
    <n v="28"/>
    <n v="41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5"/>
    <x v="3"/>
    <n v="25"/>
    <n v="26"/>
    <x v="1"/>
    <x v="1"/>
    <x v="0"/>
    <x v="0"/>
    <x v="0"/>
    <n v="28"/>
    <n v="41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5"/>
    <x v="4"/>
    <n v="25"/>
    <n v="26"/>
    <x v="1"/>
    <x v="1"/>
    <x v="0"/>
    <x v="0"/>
    <x v="0"/>
    <n v="28"/>
    <n v="41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5"/>
    <x v="5"/>
    <n v="25"/>
    <n v="26"/>
    <x v="1"/>
    <x v="1"/>
    <x v="0"/>
    <x v="0"/>
    <x v="0"/>
    <n v="28"/>
    <n v="41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5"/>
    <x v="6"/>
    <n v="25"/>
    <n v="26"/>
    <x v="1"/>
    <x v="1"/>
    <x v="0"/>
    <x v="0"/>
    <x v="0"/>
    <n v="28"/>
    <n v="41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5"/>
    <x v="7"/>
    <n v="21"/>
    <n v="22"/>
    <x v="1"/>
    <x v="1"/>
    <x v="0"/>
    <x v="0"/>
    <x v="0"/>
    <n v="28"/>
    <n v="41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5"/>
    <x v="8"/>
    <n v="26"/>
    <n v="27"/>
    <x v="1"/>
    <x v="1"/>
    <x v="0"/>
    <x v="0"/>
    <x v="0"/>
    <n v="28"/>
    <n v="41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5"/>
    <x v="9"/>
    <n v="23"/>
    <n v="24"/>
    <x v="1"/>
    <x v="1"/>
    <x v="0"/>
    <x v="0"/>
    <x v="0"/>
    <n v="28"/>
    <n v="41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5"/>
    <x v="10"/>
    <n v="25"/>
    <n v="26"/>
    <x v="1"/>
    <x v="1"/>
    <x v="0"/>
    <x v="0"/>
    <x v="0"/>
    <n v="28"/>
    <n v="41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5"/>
    <x v="11"/>
    <n v="25"/>
    <n v="26"/>
    <x v="1"/>
    <x v="1"/>
    <x v="0"/>
    <x v="0"/>
    <x v="0"/>
    <n v="28"/>
    <n v="41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5"/>
    <x v="12"/>
    <n v="26"/>
    <n v="27"/>
    <x v="1"/>
    <x v="1"/>
    <x v="0"/>
    <x v="0"/>
    <x v="0"/>
    <n v="28"/>
    <n v="41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26"/>
    <x v="0"/>
    <n v="31"/>
    <n v="32"/>
    <x v="0"/>
    <x v="1"/>
    <x v="1"/>
    <x v="0"/>
    <x v="0"/>
    <n v="32"/>
    <n v="32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6"/>
    <x v="1"/>
    <n v="29"/>
    <n v="30"/>
    <x v="0"/>
    <x v="1"/>
    <x v="1"/>
    <x v="0"/>
    <x v="0"/>
    <n v="30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26"/>
    <x v="2"/>
    <n v="28"/>
    <n v="29"/>
    <x v="0"/>
    <x v="1"/>
    <x v="1"/>
    <x v="0"/>
    <x v="0"/>
    <n v="29"/>
    <n v="32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26"/>
    <x v="3"/>
    <n v="27"/>
    <n v="28"/>
    <x v="0"/>
    <x v="1"/>
    <x v="1"/>
    <x v="0"/>
    <x v="0"/>
    <n v="28"/>
    <n v="28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6"/>
    <x v="4"/>
    <n v="31"/>
    <n v="32"/>
    <x v="0"/>
    <x v="1"/>
    <x v="1"/>
    <x v="0"/>
    <x v="0"/>
    <n v="28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26"/>
    <x v="5"/>
    <n v="30"/>
    <n v="31"/>
    <x v="0"/>
    <x v="1"/>
    <x v="1"/>
    <x v="0"/>
    <x v="0"/>
    <n v="28"/>
    <n v="32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26"/>
    <x v="6"/>
    <n v="25"/>
    <n v="26"/>
    <x v="0"/>
    <x v="1"/>
    <x v="1"/>
    <x v="0"/>
    <x v="0"/>
    <n v="26"/>
    <n v="26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6"/>
    <x v="7"/>
    <n v="28"/>
    <n v="29"/>
    <x v="0"/>
    <x v="1"/>
    <x v="1"/>
    <x v="0"/>
    <x v="0"/>
    <n v="26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26"/>
    <x v="8"/>
    <n v="30"/>
    <n v="31"/>
    <x v="0"/>
    <x v="1"/>
    <x v="1"/>
    <x v="0"/>
    <x v="0"/>
    <n v="26"/>
    <n v="31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6"/>
    <x v="9"/>
    <n v="28"/>
    <n v="29"/>
    <x v="0"/>
    <x v="1"/>
    <x v="1"/>
    <x v="0"/>
    <x v="0"/>
    <n v="26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6"/>
    <x v="10"/>
    <n v="26"/>
    <n v="27"/>
    <x v="0"/>
    <x v="1"/>
    <x v="1"/>
    <x v="0"/>
    <x v="0"/>
    <n v="26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6"/>
    <x v="11"/>
    <n v="30"/>
    <n v="31"/>
    <x v="0"/>
    <x v="1"/>
    <x v="1"/>
    <x v="0"/>
    <x v="0"/>
    <n v="26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6"/>
    <x v="12"/>
    <n v="27"/>
    <n v="28"/>
    <x v="0"/>
    <x v="1"/>
    <x v="1"/>
    <x v="0"/>
    <x v="0"/>
    <n v="26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7"/>
    <x v="0"/>
    <n v="32"/>
    <n v="33"/>
    <x v="0"/>
    <x v="1"/>
    <x v="1"/>
    <x v="0"/>
    <x v="0"/>
    <n v="33"/>
    <n v="33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7"/>
    <x v="1"/>
    <n v="30"/>
    <n v="31"/>
    <x v="0"/>
    <x v="1"/>
    <x v="1"/>
    <x v="0"/>
    <x v="0"/>
    <n v="31"/>
    <n v="33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27"/>
    <x v="2"/>
    <n v="27"/>
    <n v="28"/>
    <x v="0"/>
    <x v="1"/>
    <x v="1"/>
    <x v="0"/>
    <x v="0"/>
    <n v="28"/>
    <n v="33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7"/>
    <x v="3"/>
    <n v="29"/>
    <n v="30"/>
    <x v="0"/>
    <x v="1"/>
    <x v="1"/>
    <x v="0"/>
    <x v="0"/>
    <n v="28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7"/>
    <x v="4"/>
    <n v="27"/>
    <n v="28"/>
    <x v="0"/>
    <x v="1"/>
    <x v="1"/>
    <x v="0"/>
    <x v="0"/>
    <n v="28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7"/>
    <x v="5"/>
    <n v="27"/>
    <n v="28"/>
    <x v="0"/>
    <x v="1"/>
    <x v="1"/>
    <x v="0"/>
    <x v="0"/>
    <n v="28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7"/>
    <x v="6"/>
    <n v="28"/>
    <n v="29"/>
    <x v="0"/>
    <x v="1"/>
    <x v="1"/>
    <x v="0"/>
    <x v="0"/>
    <n v="28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7"/>
    <x v="7"/>
    <n v="27"/>
    <n v="28"/>
    <x v="0"/>
    <x v="1"/>
    <x v="1"/>
    <x v="0"/>
    <x v="0"/>
    <n v="28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7"/>
    <x v="8"/>
    <n v="28"/>
    <n v="29"/>
    <x v="0"/>
    <x v="1"/>
    <x v="1"/>
    <x v="0"/>
    <x v="0"/>
    <n v="28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7"/>
    <x v="9"/>
    <n v="28"/>
    <n v="29"/>
    <x v="0"/>
    <x v="1"/>
    <x v="1"/>
    <x v="0"/>
    <x v="0"/>
    <n v="28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7"/>
    <x v="10"/>
    <n v="29"/>
    <n v="30"/>
    <x v="0"/>
    <x v="1"/>
    <x v="1"/>
    <x v="0"/>
    <x v="0"/>
    <n v="28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7"/>
    <x v="11"/>
    <n v="30"/>
    <n v="31"/>
    <x v="0"/>
    <x v="1"/>
    <x v="1"/>
    <x v="0"/>
    <x v="0"/>
    <n v="28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27"/>
    <x v="12"/>
    <n v="24"/>
    <n v="25"/>
    <x v="0"/>
    <x v="1"/>
    <x v="1"/>
    <x v="0"/>
    <x v="0"/>
    <n v="25"/>
    <n v="25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7"/>
    <x v="13"/>
    <n v="30"/>
    <n v="31"/>
    <x v="0"/>
    <x v="1"/>
    <x v="1"/>
    <x v="0"/>
    <x v="0"/>
    <n v="25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27"/>
    <x v="14"/>
    <n v="25"/>
    <n v="26"/>
    <x v="0"/>
    <x v="1"/>
    <x v="1"/>
    <x v="0"/>
    <x v="0"/>
    <n v="25"/>
    <n v="31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8"/>
    <x v="0"/>
    <n v="31"/>
    <n v="32"/>
    <x v="0"/>
    <x v="1"/>
    <x v="0"/>
    <x v="0"/>
    <x v="1"/>
    <n v="32"/>
    <n v="32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8"/>
    <x v="1"/>
    <n v="31"/>
    <n v="32"/>
    <x v="0"/>
    <x v="1"/>
    <x v="0"/>
    <x v="0"/>
    <x v="1"/>
    <n v="32"/>
    <n v="32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28"/>
    <x v="2"/>
    <n v="34"/>
    <n v="35"/>
    <x v="0"/>
    <x v="1"/>
    <x v="0"/>
    <x v="0"/>
    <x v="1"/>
    <n v="32"/>
    <n v="35"/>
    <n v="3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28"/>
    <x v="3"/>
    <n v="34"/>
    <n v="35"/>
    <x v="0"/>
    <x v="1"/>
    <x v="0"/>
    <x v="0"/>
    <x v="1"/>
    <n v="32"/>
    <n v="35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n v="1"/>
  </r>
  <r>
    <x v="28"/>
    <x v="4"/>
    <n v="38"/>
    <n v="39"/>
    <x v="0"/>
    <x v="1"/>
    <x v="0"/>
    <x v="0"/>
    <x v="1"/>
    <n v="39"/>
    <n v="39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8"/>
    <x v="5"/>
    <n v="28"/>
    <n v="29"/>
    <x v="0"/>
    <x v="1"/>
    <x v="0"/>
    <x v="0"/>
    <x v="1"/>
    <n v="29"/>
    <n v="3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28"/>
    <x v="6"/>
    <n v="36"/>
    <n v="37"/>
    <x v="0"/>
    <x v="1"/>
    <x v="0"/>
    <x v="0"/>
    <x v="1"/>
    <n v="29"/>
    <n v="39"/>
    <n v="10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8"/>
    <x v="7"/>
    <n v="35"/>
    <n v="36"/>
    <x v="0"/>
    <x v="1"/>
    <x v="0"/>
    <x v="0"/>
    <x v="1"/>
    <n v="29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28"/>
    <x v="8"/>
    <n v="39"/>
    <n v="40"/>
    <x v="0"/>
    <x v="1"/>
    <x v="0"/>
    <x v="0"/>
    <x v="1"/>
    <n v="40"/>
    <n v="40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8"/>
    <x v="9"/>
    <n v="41"/>
    <n v="42"/>
    <x v="0"/>
    <x v="1"/>
    <x v="0"/>
    <x v="0"/>
    <x v="1"/>
    <n v="40"/>
    <n v="42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28"/>
    <x v="10"/>
    <n v="31"/>
    <n v="32"/>
    <x v="0"/>
    <x v="1"/>
    <x v="0"/>
    <x v="0"/>
    <x v="1"/>
    <n v="32"/>
    <n v="42"/>
    <n v="10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28"/>
    <x v="11"/>
    <n v="31"/>
    <n v="32"/>
    <x v="0"/>
    <x v="1"/>
    <x v="0"/>
    <x v="0"/>
    <x v="1"/>
    <n v="32"/>
    <n v="42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28"/>
    <x v="12"/>
    <n v="32"/>
    <n v="33"/>
    <x v="0"/>
    <x v="1"/>
    <x v="0"/>
    <x v="0"/>
    <x v="1"/>
    <n v="32"/>
    <n v="42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29"/>
    <x v="0"/>
    <n v="29"/>
    <n v="30"/>
    <x v="0"/>
    <x v="1"/>
    <x v="1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29"/>
    <x v="1"/>
    <n v="25"/>
    <n v="26"/>
    <x v="0"/>
    <x v="1"/>
    <x v="1"/>
    <x v="0"/>
    <x v="0"/>
    <n v="26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29"/>
    <x v="2"/>
    <n v="26"/>
    <n v="27"/>
    <x v="0"/>
    <x v="1"/>
    <x v="1"/>
    <x v="0"/>
    <x v="0"/>
    <n v="26"/>
    <n v="30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9"/>
    <x v="3"/>
    <n v="26"/>
    <n v="27"/>
    <x v="0"/>
    <x v="1"/>
    <x v="1"/>
    <x v="0"/>
    <x v="0"/>
    <n v="26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9"/>
    <x v="4"/>
    <n v="28"/>
    <n v="29"/>
    <x v="0"/>
    <x v="1"/>
    <x v="1"/>
    <x v="0"/>
    <x v="0"/>
    <n v="26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9"/>
    <x v="5"/>
    <n v="26"/>
    <n v="27"/>
    <x v="0"/>
    <x v="1"/>
    <x v="1"/>
    <x v="0"/>
    <x v="0"/>
    <n v="26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9"/>
    <x v="6"/>
    <n v="26"/>
    <n v="27"/>
    <x v="0"/>
    <x v="1"/>
    <x v="1"/>
    <x v="0"/>
    <x v="0"/>
    <n v="26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9"/>
    <x v="7"/>
    <n v="29"/>
    <n v="30"/>
    <x v="0"/>
    <x v="1"/>
    <x v="1"/>
    <x v="0"/>
    <x v="0"/>
    <n v="26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9"/>
    <x v="8"/>
    <n v="29"/>
    <n v="30"/>
    <x v="0"/>
    <x v="1"/>
    <x v="1"/>
    <x v="0"/>
    <x v="0"/>
    <n v="26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29"/>
    <x v="9"/>
    <n v="30"/>
    <n v="31"/>
    <x v="0"/>
    <x v="1"/>
    <x v="1"/>
    <x v="0"/>
    <x v="0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29"/>
    <x v="10"/>
    <n v="31"/>
    <n v="32"/>
    <x v="0"/>
    <x v="1"/>
    <x v="1"/>
    <x v="0"/>
    <x v="0"/>
    <n v="31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29"/>
    <x v="11"/>
    <n v="26"/>
    <n v="27"/>
    <x v="0"/>
    <x v="1"/>
    <x v="1"/>
    <x v="0"/>
    <x v="0"/>
    <n v="27"/>
    <n v="32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29"/>
    <x v="12"/>
    <n v="26"/>
    <n v="27"/>
    <x v="0"/>
    <x v="1"/>
    <x v="1"/>
    <x v="0"/>
    <x v="0"/>
    <n v="27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0"/>
    <x v="0"/>
    <n v="28"/>
    <n v="29"/>
    <x v="0"/>
    <x v="1"/>
    <x v="1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30"/>
    <x v="1"/>
    <n v="26"/>
    <n v="27"/>
    <x v="0"/>
    <x v="1"/>
    <x v="1"/>
    <x v="0"/>
    <x v="0"/>
    <n v="27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30"/>
    <x v="2"/>
    <n v="28"/>
    <n v="29"/>
    <x v="0"/>
    <x v="1"/>
    <x v="1"/>
    <x v="0"/>
    <x v="0"/>
    <n v="27"/>
    <n v="29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0"/>
    <x v="3"/>
    <n v="26"/>
    <n v="27"/>
    <x v="0"/>
    <x v="1"/>
    <x v="1"/>
    <x v="0"/>
    <x v="0"/>
    <n v="27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0"/>
    <x v="4"/>
    <n v="28"/>
    <n v="29"/>
    <x v="0"/>
    <x v="1"/>
    <x v="1"/>
    <x v="0"/>
    <x v="0"/>
    <n v="27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30"/>
    <x v="5"/>
    <n v="29"/>
    <n v="30"/>
    <x v="0"/>
    <x v="1"/>
    <x v="1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30"/>
    <x v="6"/>
    <n v="26"/>
    <n v="27"/>
    <x v="0"/>
    <x v="1"/>
    <x v="1"/>
    <x v="0"/>
    <x v="0"/>
    <n v="27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30"/>
    <x v="7"/>
    <n v="26"/>
    <n v="27"/>
    <x v="0"/>
    <x v="1"/>
    <x v="1"/>
    <x v="0"/>
    <x v="0"/>
    <n v="27"/>
    <n v="30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30"/>
    <x v="8"/>
    <n v="35"/>
    <n v="36"/>
    <x v="0"/>
    <x v="1"/>
    <x v="1"/>
    <x v="0"/>
    <x v="0"/>
    <n v="36"/>
    <n v="36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0"/>
    <x v="9"/>
    <n v="26"/>
    <n v="27"/>
    <x v="0"/>
    <x v="1"/>
    <x v="1"/>
    <x v="0"/>
    <x v="0"/>
    <n v="27"/>
    <n v="36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30"/>
    <x v="10"/>
    <n v="28"/>
    <n v="29"/>
    <x v="0"/>
    <x v="1"/>
    <x v="1"/>
    <x v="0"/>
    <x v="0"/>
    <n v="27"/>
    <n v="36"/>
    <n v="9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0"/>
    <x v="11"/>
    <n v="26"/>
    <n v="27"/>
    <x v="0"/>
    <x v="1"/>
    <x v="1"/>
    <x v="0"/>
    <x v="0"/>
    <n v="27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30"/>
    <x v="12"/>
    <n v="25"/>
    <n v="26"/>
    <x v="0"/>
    <x v="1"/>
    <x v="1"/>
    <x v="0"/>
    <x v="0"/>
    <n v="26"/>
    <n v="26"/>
    <s v=""/>
    <s v="S11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1"/>
    <x v="0"/>
    <n v="26"/>
    <n v="27"/>
    <x v="0"/>
    <x v="0"/>
    <x v="0"/>
    <x v="0"/>
    <x v="0"/>
    <n v="27"/>
    <n v="27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1"/>
    <x v="1"/>
    <n v="25"/>
    <n v="26"/>
    <x v="0"/>
    <x v="0"/>
    <x v="0"/>
    <x v="0"/>
    <x v="0"/>
    <n v="26"/>
    <n v="27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1"/>
    <x v="2"/>
    <n v="27"/>
    <n v="28"/>
    <x v="0"/>
    <x v="0"/>
    <x v="0"/>
    <x v="0"/>
    <x v="0"/>
    <n v="26"/>
    <n v="28"/>
    <n v="2"/>
    <s v="S31"/>
    <s v="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</r>
  <r>
    <x v="31"/>
    <x v="3"/>
    <n v="24"/>
    <n v="25"/>
    <x v="0"/>
    <x v="0"/>
    <x v="0"/>
    <x v="0"/>
    <x v="0"/>
    <n v="25"/>
    <n v="25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1"/>
    <x v="4"/>
    <n v="26"/>
    <n v="27"/>
    <x v="0"/>
    <x v="0"/>
    <x v="0"/>
    <x v="0"/>
    <x v="0"/>
    <n v="25"/>
    <n v="27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1"/>
    <x v="5"/>
    <n v="27"/>
    <n v="28"/>
    <x v="0"/>
    <x v="0"/>
    <x v="0"/>
    <x v="0"/>
    <x v="0"/>
    <n v="25"/>
    <n v="28"/>
    <n v="3"/>
    <s v="S31"/>
    <s v=""/>
    <s v=""/>
    <s v=""/>
    <s v=""/>
    <s v=""/>
    <s v=""/>
    <n v="1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n v="1"/>
  </r>
  <r>
    <x v="31"/>
    <x v="6"/>
    <n v="28"/>
    <n v="29"/>
    <x v="0"/>
    <x v="0"/>
    <x v="0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31"/>
    <x v="7"/>
    <n v="28"/>
    <n v="29"/>
    <x v="0"/>
    <x v="0"/>
    <x v="0"/>
    <x v="0"/>
    <x v="0"/>
    <n v="29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31"/>
    <x v="8"/>
    <n v="24"/>
    <n v="25"/>
    <x v="0"/>
    <x v="0"/>
    <x v="0"/>
    <x v="0"/>
    <x v="0"/>
    <n v="25"/>
    <n v="29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1"/>
    <x v="9"/>
    <n v="28"/>
    <n v="29"/>
    <x v="0"/>
    <x v="0"/>
    <x v="0"/>
    <x v="0"/>
    <x v="0"/>
    <n v="25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1"/>
    <x v="10"/>
    <n v="26"/>
    <n v="27"/>
    <x v="0"/>
    <x v="0"/>
    <x v="0"/>
    <x v="0"/>
    <x v="0"/>
    <n v="25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1"/>
    <x v="11"/>
    <n v="26"/>
    <n v="27"/>
    <x v="0"/>
    <x v="0"/>
    <x v="0"/>
    <x v="0"/>
    <x v="0"/>
    <n v="25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1"/>
    <x v="12"/>
    <n v="28"/>
    <n v="29"/>
    <x v="0"/>
    <x v="0"/>
    <x v="0"/>
    <x v="0"/>
    <x v="0"/>
    <n v="25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2"/>
    <x v="0"/>
    <n v="29"/>
    <n v="30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2"/>
    <x v="1"/>
    <n v="31"/>
    <n v="32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2"/>
    <x v="2"/>
    <n v="27"/>
    <n v="28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2"/>
    <x v="3"/>
    <n v="30"/>
    <n v="31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2"/>
    <x v="4"/>
    <n v="26"/>
    <n v="27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2"/>
    <x v="5"/>
    <n v="29"/>
    <n v="30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2"/>
    <x v="6"/>
    <n v="29"/>
    <n v="30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2"/>
    <x v="7"/>
    <n v="29"/>
    <n v="30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2"/>
    <x v="8"/>
    <n v="36"/>
    <n v="37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2"/>
    <x v="9"/>
    <n v="30"/>
    <n v="31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2"/>
    <x v="10"/>
    <n v="28"/>
    <n v="29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2"/>
    <x v="11"/>
    <n v="30"/>
    <n v="31"/>
    <x v="1"/>
    <x v="1"/>
    <x v="0"/>
    <x v="0"/>
    <x v="0"/>
    <n v="25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3"/>
    <x v="0"/>
    <n v="25"/>
    <n v="26"/>
    <x v="0"/>
    <x v="0"/>
    <x v="0"/>
    <x v="0"/>
    <x v="0"/>
    <n v="26"/>
    <n v="26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3"/>
    <x v="1"/>
    <n v="27"/>
    <n v="28"/>
    <x v="0"/>
    <x v="0"/>
    <x v="0"/>
    <x v="0"/>
    <x v="0"/>
    <n v="26"/>
    <n v="28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3"/>
    <x v="2"/>
    <n v="26"/>
    <n v="27"/>
    <x v="0"/>
    <x v="0"/>
    <x v="0"/>
    <x v="0"/>
    <x v="0"/>
    <n v="26"/>
    <n v="28"/>
    <n v="2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"/>
  </r>
  <r>
    <x v="33"/>
    <x v="3"/>
    <n v="27"/>
    <n v="28"/>
    <x v="0"/>
    <x v="0"/>
    <x v="0"/>
    <x v="0"/>
    <x v="0"/>
    <n v="26"/>
    <n v="28"/>
    <s v=""/>
    <s v="S31"/>
    <s v="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</r>
  <r>
    <x v="33"/>
    <x v="4"/>
    <n v="24"/>
    <n v="25"/>
    <x v="0"/>
    <x v="0"/>
    <x v="0"/>
    <x v="0"/>
    <x v="0"/>
    <n v="25"/>
    <n v="25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3"/>
    <x v="5"/>
    <n v="27"/>
    <n v="28"/>
    <x v="0"/>
    <x v="0"/>
    <x v="0"/>
    <x v="0"/>
    <x v="0"/>
    <n v="25"/>
    <n v="28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3"/>
    <x v="6"/>
    <n v="26"/>
    <n v="27"/>
    <x v="0"/>
    <x v="0"/>
    <x v="0"/>
    <x v="0"/>
    <x v="0"/>
    <n v="25"/>
    <n v="28"/>
    <n v="3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"/>
  </r>
  <r>
    <x v="33"/>
    <x v="7"/>
    <n v="26"/>
    <n v="27"/>
    <x v="0"/>
    <x v="0"/>
    <x v="0"/>
    <x v="0"/>
    <x v="0"/>
    <n v="25"/>
    <n v="28"/>
    <s v=""/>
    <s v="S31"/>
    <s v=""/>
    <s v=""/>
    <s v=""/>
    <s v=""/>
    <s v=""/>
    <s v=""/>
    <n v="1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n v="1"/>
  </r>
  <r>
    <x v="33"/>
    <x v="8"/>
    <n v="29"/>
    <n v="30"/>
    <x v="0"/>
    <x v="0"/>
    <x v="0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33"/>
    <x v="9"/>
    <n v="27"/>
    <n v="28"/>
    <x v="0"/>
    <x v="0"/>
    <x v="0"/>
    <x v="0"/>
    <x v="0"/>
    <n v="28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33"/>
    <x v="10"/>
    <n v="27"/>
    <n v="28"/>
    <x v="0"/>
    <x v="0"/>
    <x v="0"/>
    <x v="0"/>
    <x v="0"/>
    <n v="28"/>
    <n v="30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33"/>
    <x v="11"/>
    <n v="26"/>
    <n v="27"/>
    <x v="0"/>
    <x v="0"/>
    <x v="0"/>
    <x v="0"/>
    <x v="0"/>
    <n v="27"/>
    <n v="27"/>
    <s v=""/>
    <s v="S11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4"/>
    <x v="0"/>
    <n v="28"/>
    <n v="29"/>
    <x v="1"/>
    <x v="1"/>
    <x v="0"/>
    <x v="0"/>
    <x v="0"/>
    <n v="27"/>
    <n v="27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4"/>
    <x v="1"/>
    <n v="26"/>
    <n v="27"/>
    <x v="1"/>
    <x v="1"/>
    <x v="0"/>
    <x v="0"/>
    <x v="0"/>
    <n v="27"/>
    <n v="27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4"/>
    <x v="2"/>
    <n v="29"/>
    <n v="30"/>
    <x v="1"/>
    <x v="1"/>
    <x v="0"/>
    <x v="0"/>
    <x v="0"/>
    <n v="27"/>
    <n v="27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4"/>
    <x v="3"/>
    <n v="26"/>
    <n v="27"/>
    <x v="1"/>
    <x v="1"/>
    <x v="0"/>
    <x v="0"/>
    <x v="0"/>
    <n v="27"/>
    <n v="27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4"/>
    <x v="4"/>
    <n v="27"/>
    <n v="28"/>
    <x v="1"/>
    <x v="1"/>
    <x v="0"/>
    <x v="0"/>
    <x v="0"/>
    <n v="27"/>
    <n v="27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4"/>
    <x v="5"/>
    <n v="27"/>
    <n v="28"/>
    <x v="1"/>
    <x v="1"/>
    <x v="0"/>
    <x v="0"/>
    <x v="0"/>
    <n v="27"/>
    <n v="27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4"/>
    <x v="6"/>
    <n v="25"/>
    <n v="26"/>
    <x v="1"/>
    <x v="1"/>
    <x v="0"/>
    <x v="0"/>
    <x v="0"/>
    <n v="27"/>
    <n v="27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4"/>
    <x v="7"/>
    <n v="28"/>
    <n v="29"/>
    <x v="1"/>
    <x v="1"/>
    <x v="0"/>
    <x v="0"/>
    <x v="0"/>
    <n v="27"/>
    <n v="27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4"/>
    <x v="8"/>
    <n v="26"/>
    <n v="27"/>
    <x v="1"/>
    <x v="1"/>
    <x v="0"/>
    <x v="0"/>
    <x v="0"/>
    <n v="27"/>
    <n v="27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4"/>
    <x v="9"/>
    <n v="26"/>
    <n v="27"/>
    <x v="1"/>
    <x v="1"/>
    <x v="0"/>
    <x v="0"/>
    <x v="0"/>
    <n v="27"/>
    <n v="27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4"/>
    <x v="10"/>
    <n v="26"/>
    <n v="27"/>
    <x v="1"/>
    <x v="1"/>
    <x v="0"/>
    <x v="0"/>
    <x v="0"/>
    <n v="27"/>
    <n v="27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4"/>
    <x v="11"/>
    <n v="29"/>
    <n v="30"/>
    <x v="1"/>
    <x v="1"/>
    <x v="0"/>
    <x v="0"/>
    <x v="0"/>
    <n v="27"/>
    <n v="27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4"/>
    <x v="12"/>
    <n v="29"/>
    <n v="30"/>
    <x v="1"/>
    <x v="1"/>
    <x v="0"/>
    <x v="0"/>
    <x v="0"/>
    <n v="27"/>
    <n v="27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35"/>
    <x v="0"/>
    <n v="28"/>
    <n v="29"/>
    <x v="0"/>
    <x v="1"/>
    <x v="1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35"/>
    <x v="1"/>
    <n v="26"/>
    <n v="27"/>
    <x v="0"/>
    <x v="1"/>
    <x v="1"/>
    <x v="0"/>
    <x v="0"/>
    <n v="27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35"/>
    <x v="2"/>
    <n v="25"/>
    <n v="26"/>
    <x v="0"/>
    <x v="1"/>
    <x v="1"/>
    <x v="0"/>
    <x v="0"/>
    <n v="26"/>
    <n v="29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5"/>
    <x v="3"/>
    <n v="25"/>
    <n v="26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35"/>
    <x v="4"/>
    <n v="29"/>
    <n v="30"/>
    <x v="0"/>
    <x v="1"/>
    <x v="1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35"/>
    <x v="5"/>
    <n v="29"/>
    <n v="30"/>
    <x v="0"/>
    <x v="1"/>
    <x v="1"/>
    <x v="0"/>
    <x v="0"/>
    <n v="30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35"/>
    <x v="6"/>
    <n v="28"/>
    <n v="29"/>
    <x v="0"/>
    <x v="1"/>
    <x v="1"/>
    <x v="0"/>
    <x v="0"/>
    <n v="29"/>
    <n v="30"/>
    <n v="1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35"/>
    <x v="7"/>
    <n v="24"/>
    <n v="25"/>
    <x v="0"/>
    <x v="1"/>
    <x v="1"/>
    <x v="0"/>
    <x v="0"/>
    <n v="25"/>
    <n v="25"/>
    <s v=""/>
    <s v="S11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6"/>
    <x v="0"/>
    <n v="24"/>
    <n v="25"/>
    <x v="0"/>
    <x v="1"/>
    <x v="1"/>
    <x v="0"/>
    <x v="0"/>
    <n v="25"/>
    <n v="25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6"/>
    <x v="1"/>
    <n v="36"/>
    <n v="37"/>
    <x v="0"/>
    <x v="1"/>
    <x v="1"/>
    <x v="0"/>
    <x v="0"/>
    <n v="25"/>
    <n v="37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36"/>
    <x v="2"/>
    <n v="37"/>
    <n v="38"/>
    <x v="0"/>
    <x v="1"/>
    <x v="1"/>
    <x v="0"/>
    <x v="0"/>
    <n v="25"/>
    <n v="38"/>
    <n v="1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6"/>
    <x v="3"/>
    <n v="34"/>
    <n v="35"/>
    <x v="0"/>
    <x v="1"/>
    <x v="1"/>
    <x v="0"/>
    <x v="0"/>
    <n v="25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6"/>
    <x v="4"/>
    <n v="30"/>
    <n v="31"/>
    <x v="0"/>
    <x v="1"/>
    <x v="1"/>
    <x v="0"/>
    <x v="0"/>
    <n v="25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6"/>
    <x v="5"/>
    <n v="29"/>
    <n v="30"/>
    <x v="0"/>
    <x v="1"/>
    <x v="1"/>
    <x v="0"/>
    <x v="0"/>
    <n v="25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6"/>
    <x v="6"/>
    <n v="33"/>
    <n v="34"/>
    <x v="0"/>
    <x v="1"/>
    <x v="1"/>
    <x v="0"/>
    <x v="0"/>
    <n v="25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6"/>
    <x v="7"/>
    <n v="28"/>
    <n v="29"/>
    <x v="0"/>
    <x v="1"/>
    <x v="1"/>
    <x v="0"/>
    <x v="0"/>
    <n v="25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6"/>
    <x v="8"/>
    <n v="30"/>
    <n v="31"/>
    <x v="0"/>
    <x v="1"/>
    <x v="1"/>
    <x v="0"/>
    <x v="0"/>
    <n v="25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6"/>
    <x v="9"/>
    <n v="34"/>
    <n v="35"/>
    <x v="0"/>
    <x v="1"/>
    <x v="1"/>
    <x v="0"/>
    <x v="0"/>
    <n v="25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36"/>
    <x v="10"/>
    <n v="39"/>
    <n v="40"/>
    <x v="0"/>
    <x v="1"/>
    <x v="1"/>
    <x v="0"/>
    <x v="0"/>
    <n v="40"/>
    <n v="40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6"/>
    <x v="11"/>
    <n v="27"/>
    <n v="28"/>
    <x v="0"/>
    <x v="1"/>
    <x v="1"/>
    <x v="0"/>
    <x v="0"/>
    <n v="28"/>
    <n v="4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7"/>
    <x v="0"/>
    <n v="31"/>
    <n v="32"/>
    <x v="0"/>
    <x v="1"/>
    <x v="1"/>
    <x v="0"/>
    <x v="0"/>
    <n v="32"/>
    <n v="32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7"/>
    <x v="1"/>
    <n v="27"/>
    <n v="28"/>
    <x v="0"/>
    <x v="1"/>
    <x v="1"/>
    <x v="0"/>
    <x v="0"/>
    <n v="28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37"/>
    <x v="2"/>
    <n v="28"/>
    <n v="29"/>
    <x v="0"/>
    <x v="1"/>
    <x v="1"/>
    <x v="0"/>
    <x v="0"/>
    <n v="28"/>
    <n v="32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7"/>
    <x v="3"/>
    <n v="30"/>
    <n v="31"/>
    <x v="0"/>
    <x v="1"/>
    <x v="1"/>
    <x v="0"/>
    <x v="0"/>
    <n v="28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7"/>
    <x v="4"/>
    <n v="28"/>
    <n v="29"/>
    <x v="0"/>
    <x v="1"/>
    <x v="1"/>
    <x v="0"/>
    <x v="0"/>
    <n v="28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7"/>
    <x v="5"/>
    <n v="28"/>
    <n v="29"/>
    <x v="0"/>
    <x v="1"/>
    <x v="1"/>
    <x v="0"/>
    <x v="0"/>
    <n v="28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7"/>
    <x v="6"/>
    <n v="29"/>
    <n v="30"/>
    <x v="0"/>
    <x v="1"/>
    <x v="1"/>
    <x v="0"/>
    <x v="0"/>
    <n v="28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7"/>
    <x v="7"/>
    <n v="27"/>
    <n v="28"/>
    <x v="0"/>
    <x v="1"/>
    <x v="1"/>
    <x v="0"/>
    <x v="0"/>
    <n v="28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37"/>
    <x v="8"/>
    <n v="26"/>
    <n v="27"/>
    <x v="0"/>
    <x v="1"/>
    <x v="1"/>
    <x v="0"/>
    <x v="0"/>
    <n v="27"/>
    <n v="27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7"/>
    <x v="9"/>
    <n v="30"/>
    <n v="31"/>
    <x v="0"/>
    <x v="1"/>
    <x v="1"/>
    <x v="0"/>
    <x v="0"/>
    <n v="27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37"/>
    <x v="10"/>
    <n v="29"/>
    <n v="30"/>
    <x v="0"/>
    <x v="1"/>
    <x v="1"/>
    <x v="0"/>
    <x v="0"/>
    <n v="27"/>
    <n v="31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7"/>
    <x v="11"/>
    <n v="28"/>
    <n v="29"/>
    <x v="0"/>
    <x v="1"/>
    <x v="1"/>
    <x v="0"/>
    <x v="0"/>
    <n v="27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7"/>
    <x v="12"/>
    <n v="28"/>
    <n v="29"/>
    <x v="0"/>
    <x v="1"/>
    <x v="1"/>
    <x v="0"/>
    <x v="0"/>
    <n v="27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8"/>
    <x v="0"/>
    <n v="31"/>
    <n v="32"/>
    <x v="0"/>
    <x v="1"/>
    <x v="0"/>
    <x v="0"/>
    <x v="1"/>
    <n v="32"/>
    <n v="32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8"/>
    <x v="1"/>
    <n v="31"/>
    <n v="32"/>
    <x v="0"/>
    <x v="1"/>
    <x v="0"/>
    <x v="0"/>
    <x v="1"/>
    <n v="32"/>
    <n v="32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38"/>
    <x v="2"/>
    <n v="33"/>
    <n v="34"/>
    <x v="0"/>
    <x v="1"/>
    <x v="0"/>
    <x v="0"/>
    <x v="1"/>
    <n v="32"/>
    <n v="34"/>
    <n v="2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38"/>
    <x v="3"/>
    <n v="32"/>
    <n v="33"/>
    <x v="0"/>
    <x v="1"/>
    <x v="0"/>
    <x v="0"/>
    <x v="1"/>
    <n v="32"/>
    <n v="34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38"/>
    <x v="4"/>
    <n v="31"/>
    <n v="32"/>
    <x v="0"/>
    <x v="1"/>
    <x v="0"/>
    <x v="0"/>
    <x v="1"/>
    <n v="32"/>
    <n v="34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38"/>
    <x v="5"/>
    <n v="33"/>
    <n v="34"/>
    <x v="0"/>
    <x v="1"/>
    <x v="0"/>
    <x v="0"/>
    <x v="1"/>
    <n v="32"/>
    <n v="34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38"/>
    <x v="6"/>
    <n v="31"/>
    <n v="32"/>
    <x v="0"/>
    <x v="1"/>
    <x v="0"/>
    <x v="0"/>
    <x v="1"/>
    <n v="32"/>
    <n v="34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n v="1"/>
  </r>
  <r>
    <x v="38"/>
    <x v="7"/>
    <n v="28"/>
    <n v="29"/>
    <x v="0"/>
    <x v="1"/>
    <x v="0"/>
    <x v="0"/>
    <x v="1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38"/>
    <x v="8"/>
    <n v="36"/>
    <n v="37"/>
    <x v="0"/>
    <x v="1"/>
    <x v="0"/>
    <x v="0"/>
    <x v="1"/>
    <n v="29"/>
    <n v="37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38"/>
    <x v="9"/>
    <n v="28"/>
    <n v="29"/>
    <x v="0"/>
    <x v="1"/>
    <x v="0"/>
    <x v="0"/>
    <x v="1"/>
    <n v="29"/>
    <n v="37"/>
    <n v="8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8"/>
    <x v="10"/>
    <n v="32"/>
    <n v="33"/>
    <x v="0"/>
    <x v="1"/>
    <x v="0"/>
    <x v="0"/>
    <x v="1"/>
    <n v="29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8"/>
    <x v="11"/>
    <n v="30"/>
    <n v="31"/>
    <x v="0"/>
    <x v="1"/>
    <x v="0"/>
    <x v="0"/>
    <x v="1"/>
    <n v="29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9"/>
    <x v="0"/>
    <n v="33"/>
    <n v="34"/>
    <x v="0"/>
    <x v="1"/>
    <x v="0"/>
    <x v="0"/>
    <x v="1"/>
    <n v="34"/>
    <n v="34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9"/>
    <x v="1"/>
    <n v="37"/>
    <n v="38"/>
    <x v="0"/>
    <x v="1"/>
    <x v="0"/>
    <x v="0"/>
    <x v="1"/>
    <n v="34"/>
    <n v="38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39"/>
    <x v="2"/>
    <n v="34"/>
    <n v="35"/>
    <x v="0"/>
    <x v="1"/>
    <x v="0"/>
    <x v="0"/>
    <x v="1"/>
    <n v="34"/>
    <n v="38"/>
    <n v="4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n v="1"/>
  </r>
  <r>
    <x v="39"/>
    <x v="3"/>
    <n v="40"/>
    <n v="41"/>
    <x v="0"/>
    <x v="1"/>
    <x v="0"/>
    <x v="0"/>
    <x v="1"/>
    <n v="41"/>
    <n v="41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9"/>
    <x v="4"/>
    <n v="29"/>
    <n v="30"/>
    <x v="0"/>
    <x v="1"/>
    <x v="0"/>
    <x v="0"/>
    <x v="1"/>
    <n v="30"/>
    <n v="4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39"/>
    <x v="5"/>
    <n v="33"/>
    <n v="34"/>
    <x v="0"/>
    <x v="1"/>
    <x v="0"/>
    <x v="0"/>
    <x v="1"/>
    <n v="30"/>
    <n v="41"/>
    <n v="11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9"/>
    <x v="6"/>
    <n v="30"/>
    <n v="31"/>
    <x v="0"/>
    <x v="1"/>
    <x v="0"/>
    <x v="0"/>
    <x v="1"/>
    <n v="30"/>
    <n v="4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9"/>
    <x v="7"/>
    <n v="38"/>
    <n v="39"/>
    <x v="0"/>
    <x v="1"/>
    <x v="0"/>
    <x v="0"/>
    <x v="1"/>
    <n v="30"/>
    <n v="4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39"/>
    <x v="8"/>
    <n v="27"/>
    <n v="28"/>
    <x v="0"/>
    <x v="1"/>
    <x v="0"/>
    <x v="0"/>
    <x v="1"/>
    <n v="28"/>
    <n v="28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39"/>
    <x v="9"/>
    <n v="29"/>
    <n v="30"/>
    <x v="0"/>
    <x v="1"/>
    <x v="0"/>
    <x v="0"/>
    <x v="1"/>
    <n v="28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39"/>
    <x v="10"/>
    <n v="35"/>
    <n v="36"/>
    <x v="0"/>
    <x v="1"/>
    <x v="0"/>
    <x v="0"/>
    <x v="1"/>
    <n v="28"/>
    <n v="36"/>
    <n v="8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39"/>
    <x v="11"/>
    <n v="32"/>
    <n v="33"/>
    <x v="0"/>
    <x v="1"/>
    <x v="0"/>
    <x v="0"/>
    <x v="1"/>
    <n v="28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39"/>
    <x v="12"/>
    <n v="37"/>
    <n v="38"/>
    <x v="0"/>
    <x v="1"/>
    <x v="0"/>
    <x v="0"/>
    <x v="1"/>
    <n v="38"/>
    <n v="38"/>
    <s v=""/>
    <s v="S13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0"/>
    <x v="0"/>
    <n v="29"/>
    <n v="30"/>
    <x v="0"/>
    <x v="1"/>
    <x v="1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40"/>
    <x v="1"/>
    <n v="29"/>
    <n v="30"/>
    <x v="0"/>
    <x v="1"/>
    <x v="1"/>
    <x v="0"/>
    <x v="0"/>
    <n v="30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40"/>
    <x v="2"/>
    <n v="33"/>
    <n v="34"/>
    <x v="0"/>
    <x v="1"/>
    <x v="1"/>
    <x v="0"/>
    <x v="0"/>
    <n v="30"/>
    <n v="34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40"/>
    <x v="3"/>
    <n v="25"/>
    <n v="26"/>
    <x v="0"/>
    <x v="1"/>
    <x v="1"/>
    <x v="0"/>
    <x v="0"/>
    <n v="26"/>
    <n v="26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0"/>
    <x v="4"/>
    <n v="31"/>
    <n v="32"/>
    <x v="0"/>
    <x v="1"/>
    <x v="1"/>
    <x v="0"/>
    <x v="0"/>
    <n v="26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40"/>
    <x v="5"/>
    <n v="30"/>
    <n v="31"/>
    <x v="0"/>
    <x v="1"/>
    <x v="1"/>
    <x v="0"/>
    <x v="0"/>
    <n v="26"/>
    <n v="32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40"/>
    <x v="6"/>
    <n v="32"/>
    <n v="33"/>
    <x v="0"/>
    <x v="1"/>
    <x v="1"/>
    <x v="0"/>
    <x v="0"/>
    <n v="33"/>
    <n v="33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0"/>
    <x v="7"/>
    <n v="28"/>
    <n v="29"/>
    <x v="0"/>
    <x v="1"/>
    <x v="1"/>
    <x v="0"/>
    <x v="0"/>
    <n v="29"/>
    <n v="33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40"/>
    <x v="8"/>
    <n v="28"/>
    <n v="29"/>
    <x v="0"/>
    <x v="1"/>
    <x v="1"/>
    <x v="0"/>
    <x v="0"/>
    <n v="29"/>
    <n v="33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0"/>
    <x v="9"/>
    <n v="30"/>
    <n v="31"/>
    <x v="0"/>
    <x v="1"/>
    <x v="1"/>
    <x v="0"/>
    <x v="0"/>
    <n v="29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40"/>
    <x v="10"/>
    <n v="36"/>
    <n v="37"/>
    <x v="0"/>
    <x v="1"/>
    <x v="1"/>
    <x v="0"/>
    <x v="0"/>
    <n v="37"/>
    <n v="37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0"/>
    <x v="11"/>
    <n v="33"/>
    <n v="34"/>
    <x v="0"/>
    <x v="1"/>
    <x v="1"/>
    <x v="0"/>
    <x v="0"/>
    <n v="34"/>
    <n v="37"/>
    <s v=""/>
    <s v="S23"/>
    <s v=""/>
    <s v="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</r>
  <r>
    <x v="40"/>
    <x v="12"/>
    <n v="28"/>
    <n v="29"/>
    <x v="0"/>
    <x v="1"/>
    <x v="1"/>
    <x v="0"/>
    <x v="0"/>
    <n v="29"/>
    <n v="37"/>
    <n v="8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1"/>
    <x v="0"/>
    <n v="27"/>
    <n v="28"/>
    <x v="0"/>
    <x v="1"/>
    <x v="1"/>
    <x v="0"/>
    <x v="0"/>
    <n v="28"/>
    <n v="28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1"/>
    <x v="1"/>
    <n v="26"/>
    <n v="27"/>
    <x v="0"/>
    <x v="1"/>
    <x v="1"/>
    <x v="0"/>
    <x v="0"/>
    <n v="27"/>
    <n v="28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41"/>
    <x v="2"/>
    <n v="28"/>
    <n v="29"/>
    <x v="0"/>
    <x v="1"/>
    <x v="1"/>
    <x v="0"/>
    <x v="0"/>
    <n v="27"/>
    <n v="29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41"/>
    <x v="3"/>
    <n v="29"/>
    <n v="30"/>
    <x v="0"/>
    <x v="1"/>
    <x v="1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41"/>
    <x v="4"/>
    <n v="24"/>
    <n v="25"/>
    <x v="0"/>
    <x v="1"/>
    <x v="1"/>
    <x v="0"/>
    <x v="0"/>
    <n v="25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41"/>
    <x v="5"/>
    <n v="26"/>
    <n v="27"/>
    <x v="0"/>
    <x v="1"/>
    <x v="1"/>
    <x v="0"/>
    <x v="0"/>
    <n v="25"/>
    <n v="30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41"/>
    <x v="6"/>
    <n v="31"/>
    <n v="32"/>
    <x v="0"/>
    <x v="1"/>
    <x v="1"/>
    <x v="0"/>
    <x v="0"/>
    <n v="32"/>
    <n v="32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1"/>
    <x v="7"/>
    <n v="22"/>
    <n v="23"/>
    <x v="0"/>
    <x v="1"/>
    <x v="1"/>
    <x v="0"/>
    <x v="0"/>
    <n v="23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41"/>
    <x v="8"/>
    <n v="28"/>
    <n v="29"/>
    <x v="0"/>
    <x v="1"/>
    <x v="1"/>
    <x v="0"/>
    <x v="0"/>
    <n v="23"/>
    <n v="32"/>
    <n v="9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1"/>
    <x v="9"/>
    <n v="23"/>
    <n v="24"/>
    <x v="0"/>
    <x v="1"/>
    <x v="1"/>
    <x v="0"/>
    <x v="0"/>
    <n v="23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1"/>
    <x v="10"/>
    <n v="27"/>
    <n v="28"/>
    <x v="0"/>
    <x v="1"/>
    <x v="1"/>
    <x v="0"/>
    <x v="0"/>
    <n v="23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1"/>
    <x v="11"/>
    <n v="24"/>
    <n v="25"/>
    <x v="0"/>
    <x v="1"/>
    <x v="1"/>
    <x v="0"/>
    <x v="0"/>
    <n v="23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2"/>
    <x v="0"/>
    <n v="33"/>
    <n v="34"/>
    <x v="1"/>
    <x v="1"/>
    <x v="0"/>
    <x v="0"/>
    <x v="0"/>
    <n v="23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42"/>
    <x v="1"/>
    <n v="34"/>
    <n v="35"/>
    <x v="1"/>
    <x v="1"/>
    <x v="0"/>
    <x v="0"/>
    <x v="0"/>
    <n v="23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42"/>
    <x v="2"/>
    <n v="32"/>
    <n v="33"/>
    <x v="1"/>
    <x v="1"/>
    <x v="0"/>
    <x v="0"/>
    <x v="0"/>
    <n v="23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42"/>
    <x v="3"/>
    <n v="32"/>
    <n v="33"/>
    <x v="1"/>
    <x v="1"/>
    <x v="0"/>
    <x v="0"/>
    <x v="0"/>
    <n v="23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42"/>
    <x v="4"/>
    <n v="32"/>
    <n v="33"/>
    <x v="1"/>
    <x v="1"/>
    <x v="0"/>
    <x v="0"/>
    <x v="0"/>
    <n v="23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42"/>
    <x v="5"/>
    <n v="34"/>
    <n v="35"/>
    <x v="1"/>
    <x v="1"/>
    <x v="0"/>
    <x v="0"/>
    <x v="0"/>
    <n v="23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42"/>
    <x v="6"/>
    <n v="33"/>
    <n v="34"/>
    <x v="1"/>
    <x v="1"/>
    <x v="0"/>
    <x v="0"/>
    <x v="0"/>
    <n v="23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42"/>
    <x v="7"/>
    <n v="35"/>
    <n v="36"/>
    <x v="1"/>
    <x v="1"/>
    <x v="0"/>
    <x v="0"/>
    <x v="0"/>
    <n v="23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42"/>
    <x v="8"/>
    <n v="32"/>
    <n v="33"/>
    <x v="1"/>
    <x v="1"/>
    <x v="0"/>
    <x v="0"/>
    <x v="0"/>
    <n v="23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42"/>
    <x v="9"/>
    <n v="31"/>
    <n v="32"/>
    <x v="1"/>
    <x v="1"/>
    <x v="0"/>
    <x v="0"/>
    <x v="0"/>
    <n v="23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42"/>
    <x v="10"/>
    <n v="38"/>
    <n v="39"/>
    <x v="1"/>
    <x v="1"/>
    <x v="0"/>
    <x v="0"/>
    <x v="0"/>
    <n v="23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42"/>
    <x v="11"/>
    <n v="33"/>
    <n v="34"/>
    <x v="1"/>
    <x v="1"/>
    <x v="0"/>
    <x v="0"/>
    <x v="0"/>
    <n v="23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42"/>
    <x v="12"/>
    <n v="36"/>
    <n v="37"/>
    <x v="1"/>
    <x v="1"/>
    <x v="0"/>
    <x v="0"/>
    <x v="0"/>
    <n v="23"/>
    <n v="3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43"/>
    <x v="0"/>
    <n v="28"/>
    <n v="29"/>
    <x v="0"/>
    <x v="1"/>
    <x v="1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43"/>
    <x v="1"/>
    <n v="24"/>
    <n v="25"/>
    <x v="0"/>
    <x v="1"/>
    <x v="1"/>
    <x v="0"/>
    <x v="0"/>
    <n v="25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43"/>
    <x v="2"/>
    <n v="28"/>
    <n v="29"/>
    <x v="0"/>
    <x v="1"/>
    <x v="1"/>
    <x v="0"/>
    <x v="0"/>
    <n v="25"/>
    <n v="29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3"/>
    <x v="3"/>
    <n v="27"/>
    <n v="28"/>
    <x v="0"/>
    <x v="1"/>
    <x v="1"/>
    <x v="0"/>
    <x v="0"/>
    <n v="25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43"/>
    <x v="4"/>
    <n v="29"/>
    <n v="30"/>
    <x v="0"/>
    <x v="1"/>
    <x v="1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43"/>
    <x v="5"/>
    <n v="28"/>
    <n v="29"/>
    <x v="0"/>
    <x v="1"/>
    <x v="1"/>
    <x v="0"/>
    <x v="0"/>
    <n v="29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43"/>
    <x v="6"/>
    <n v="29"/>
    <n v="30"/>
    <x v="0"/>
    <x v="1"/>
    <x v="1"/>
    <x v="0"/>
    <x v="0"/>
    <n v="29"/>
    <n v="30"/>
    <n v="1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43"/>
    <x v="7"/>
    <n v="27"/>
    <n v="28"/>
    <x v="0"/>
    <x v="1"/>
    <x v="1"/>
    <x v="0"/>
    <x v="0"/>
    <n v="28"/>
    <n v="28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3"/>
    <x v="8"/>
    <n v="27"/>
    <n v="28"/>
    <x v="0"/>
    <x v="1"/>
    <x v="1"/>
    <x v="0"/>
    <x v="0"/>
    <n v="28"/>
    <n v="28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43"/>
    <x v="9"/>
    <n v="29"/>
    <n v="30"/>
    <x v="0"/>
    <x v="1"/>
    <x v="1"/>
    <x v="0"/>
    <x v="0"/>
    <n v="28"/>
    <n v="30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3"/>
    <x v="10"/>
    <n v="28"/>
    <n v="29"/>
    <x v="0"/>
    <x v="1"/>
    <x v="1"/>
    <x v="0"/>
    <x v="0"/>
    <n v="28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3"/>
    <x v="11"/>
    <n v="28"/>
    <n v="29"/>
    <x v="0"/>
    <x v="1"/>
    <x v="1"/>
    <x v="0"/>
    <x v="0"/>
    <n v="28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4"/>
    <x v="0"/>
    <n v="27"/>
    <n v="28"/>
    <x v="0"/>
    <x v="0"/>
    <x v="0"/>
    <x v="0"/>
    <x v="0"/>
    <n v="28"/>
    <n v="28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4"/>
    <x v="1"/>
    <n v="25"/>
    <n v="26"/>
    <x v="0"/>
    <x v="0"/>
    <x v="0"/>
    <x v="0"/>
    <x v="0"/>
    <n v="26"/>
    <n v="28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4"/>
    <x v="2"/>
    <n v="25"/>
    <n v="26"/>
    <x v="0"/>
    <x v="0"/>
    <x v="0"/>
    <x v="0"/>
    <x v="0"/>
    <n v="26"/>
    <n v="28"/>
    <n v="2"/>
    <s v="S31"/>
    <s v=""/>
    <s v=""/>
    <s v=""/>
    <s v=""/>
    <s v=""/>
    <s v=""/>
    <n v="1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n v="1"/>
  </r>
  <r>
    <x v="44"/>
    <x v="3"/>
    <n v="29"/>
    <n v="30"/>
    <x v="0"/>
    <x v="0"/>
    <x v="0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44"/>
    <x v="4"/>
    <n v="26"/>
    <n v="27"/>
    <x v="0"/>
    <x v="0"/>
    <x v="0"/>
    <x v="0"/>
    <x v="0"/>
    <n v="27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44"/>
    <x v="5"/>
    <n v="27"/>
    <n v="28"/>
    <x v="0"/>
    <x v="0"/>
    <x v="0"/>
    <x v="0"/>
    <x v="0"/>
    <n v="27"/>
    <n v="30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4"/>
    <x v="6"/>
    <n v="27"/>
    <n v="28"/>
    <x v="0"/>
    <x v="0"/>
    <x v="0"/>
    <x v="0"/>
    <x v="0"/>
    <n v="27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44"/>
    <x v="7"/>
    <n v="25"/>
    <n v="26"/>
    <x v="0"/>
    <x v="0"/>
    <x v="0"/>
    <x v="0"/>
    <x v="0"/>
    <n v="26"/>
    <n v="26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4"/>
    <x v="8"/>
    <n v="27"/>
    <n v="28"/>
    <x v="0"/>
    <x v="0"/>
    <x v="0"/>
    <x v="0"/>
    <x v="0"/>
    <n v="26"/>
    <n v="28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44"/>
    <x v="9"/>
    <n v="28"/>
    <n v="29"/>
    <x v="0"/>
    <x v="0"/>
    <x v="0"/>
    <x v="0"/>
    <x v="0"/>
    <n v="26"/>
    <n v="29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4"/>
    <x v="10"/>
    <n v="27"/>
    <n v="28"/>
    <x v="0"/>
    <x v="0"/>
    <x v="0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4"/>
    <x v="11"/>
    <n v="28"/>
    <n v="29"/>
    <x v="0"/>
    <x v="0"/>
    <x v="0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4"/>
    <x v="12"/>
    <n v="27"/>
    <n v="28"/>
    <x v="0"/>
    <x v="0"/>
    <x v="0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5"/>
    <x v="0"/>
    <n v="35"/>
    <n v="36"/>
    <x v="0"/>
    <x v="1"/>
    <x v="0"/>
    <x v="1"/>
    <x v="0"/>
    <n v="36"/>
    <n v="36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5"/>
    <x v="1"/>
    <n v="33"/>
    <n v="34"/>
    <x v="0"/>
    <x v="1"/>
    <x v="0"/>
    <x v="1"/>
    <x v="0"/>
    <n v="34"/>
    <n v="36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45"/>
    <x v="2"/>
    <n v="43"/>
    <n v="44"/>
    <x v="0"/>
    <x v="1"/>
    <x v="0"/>
    <x v="1"/>
    <x v="0"/>
    <n v="34"/>
    <n v="44"/>
    <n v="10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45"/>
    <x v="3"/>
    <n v="38"/>
    <n v="39"/>
    <x v="0"/>
    <x v="1"/>
    <x v="0"/>
    <x v="1"/>
    <x v="0"/>
    <n v="34"/>
    <n v="44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45"/>
    <x v="4"/>
    <n v="40"/>
    <n v="41"/>
    <x v="0"/>
    <x v="1"/>
    <x v="0"/>
    <x v="1"/>
    <x v="0"/>
    <n v="34"/>
    <n v="44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n v="1"/>
  </r>
  <r>
    <x v="45"/>
    <x v="5"/>
    <n v="31"/>
    <n v="32"/>
    <x v="0"/>
    <x v="1"/>
    <x v="0"/>
    <x v="1"/>
    <x v="0"/>
    <n v="32"/>
    <n v="32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5"/>
    <x v="6"/>
    <n v="45"/>
    <n v="46"/>
    <x v="0"/>
    <x v="1"/>
    <x v="0"/>
    <x v="1"/>
    <x v="0"/>
    <n v="32"/>
    <n v="46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45"/>
    <x v="7"/>
    <n v="35"/>
    <n v="36"/>
    <x v="0"/>
    <x v="1"/>
    <x v="0"/>
    <x v="1"/>
    <x v="0"/>
    <n v="32"/>
    <n v="46"/>
    <n v="14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45"/>
    <x v="8"/>
    <n v="40"/>
    <n v="41"/>
    <x v="0"/>
    <x v="1"/>
    <x v="0"/>
    <x v="1"/>
    <x v="0"/>
    <n v="32"/>
    <n v="46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45"/>
    <x v="9"/>
    <n v="33"/>
    <n v="34"/>
    <x v="0"/>
    <x v="1"/>
    <x v="0"/>
    <x v="1"/>
    <x v="0"/>
    <n v="32"/>
    <n v="46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n v="1"/>
  </r>
  <r>
    <x v="45"/>
    <x v="10"/>
    <n v="54"/>
    <n v="55"/>
    <x v="0"/>
    <x v="1"/>
    <x v="0"/>
    <x v="1"/>
    <x v="0"/>
    <n v="55"/>
    <n v="55"/>
    <s v=""/>
    <s v="S13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6"/>
    <x v="0"/>
    <n v="33"/>
    <n v="34"/>
    <x v="0"/>
    <x v="1"/>
    <x v="1"/>
    <x v="0"/>
    <x v="0"/>
    <n v="34"/>
    <n v="34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6"/>
    <x v="1"/>
    <n v="28"/>
    <n v="29"/>
    <x v="0"/>
    <x v="1"/>
    <x v="1"/>
    <x v="0"/>
    <x v="0"/>
    <n v="29"/>
    <n v="34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46"/>
    <x v="2"/>
    <n v="27"/>
    <n v="28"/>
    <x v="0"/>
    <x v="1"/>
    <x v="1"/>
    <x v="0"/>
    <x v="0"/>
    <n v="28"/>
    <n v="34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46"/>
    <x v="3"/>
    <n v="37"/>
    <n v="38"/>
    <x v="0"/>
    <x v="1"/>
    <x v="1"/>
    <x v="0"/>
    <x v="0"/>
    <n v="38"/>
    <n v="38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6"/>
    <x v="4"/>
    <n v="32"/>
    <n v="33"/>
    <x v="0"/>
    <x v="1"/>
    <x v="1"/>
    <x v="0"/>
    <x v="0"/>
    <n v="33"/>
    <n v="38"/>
    <s v=""/>
    <s v="S23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7"/>
    <x v="0"/>
    <n v="28"/>
    <n v="29"/>
    <x v="0"/>
    <x v="1"/>
    <x v="1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47"/>
    <x v="1"/>
    <n v="35"/>
    <n v="36"/>
    <x v="0"/>
    <x v="1"/>
    <x v="1"/>
    <x v="0"/>
    <x v="0"/>
    <n v="29"/>
    <n v="36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47"/>
    <x v="2"/>
    <n v="29"/>
    <n v="30"/>
    <x v="0"/>
    <x v="1"/>
    <x v="1"/>
    <x v="0"/>
    <x v="0"/>
    <n v="29"/>
    <n v="36"/>
    <n v="7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7"/>
    <x v="3"/>
    <n v="34"/>
    <n v="35"/>
    <x v="0"/>
    <x v="1"/>
    <x v="1"/>
    <x v="0"/>
    <x v="0"/>
    <n v="29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7"/>
    <x v="4"/>
    <n v="33"/>
    <n v="34"/>
    <x v="0"/>
    <x v="1"/>
    <x v="1"/>
    <x v="0"/>
    <x v="0"/>
    <n v="29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7"/>
    <x v="5"/>
    <n v="29"/>
    <n v="30"/>
    <x v="0"/>
    <x v="1"/>
    <x v="1"/>
    <x v="0"/>
    <x v="0"/>
    <n v="29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7"/>
    <x v="6"/>
    <n v="33"/>
    <n v="34"/>
    <x v="0"/>
    <x v="1"/>
    <x v="1"/>
    <x v="0"/>
    <x v="0"/>
    <n v="29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7"/>
    <x v="7"/>
    <n v="28"/>
    <n v="29"/>
    <x v="0"/>
    <x v="1"/>
    <x v="1"/>
    <x v="0"/>
    <x v="0"/>
    <n v="29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47"/>
    <x v="8"/>
    <n v="26"/>
    <n v="27"/>
    <x v="0"/>
    <x v="1"/>
    <x v="1"/>
    <x v="0"/>
    <x v="0"/>
    <n v="27"/>
    <n v="27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7"/>
    <x v="9"/>
    <n v="32"/>
    <n v="33"/>
    <x v="0"/>
    <x v="1"/>
    <x v="1"/>
    <x v="0"/>
    <x v="0"/>
    <n v="27"/>
    <n v="33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47"/>
    <x v="10"/>
    <n v="31"/>
    <n v="32"/>
    <x v="0"/>
    <x v="1"/>
    <x v="1"/>
    <x v="0"/>
    <x v="0"/>
    <n v="27"/>
    <n v="33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7"/>
    <x v="11"/>
    <n v="29"/>
    <n v="30"/>
    <x v="0"/>
    <x v="1"/>
    <x v="1"/>
    <x v="0"/>
    <x v="0"/>
    <n v="27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8"/>
    <x v="0"/>
    <n v="29"/>
    <n v="30"/>
    <x v="0"/>
    <x v="1"/>
    <x v="1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48"/>
    <x v="1"/>
    <n v="33"/>
    <n v="34"/>
    <x v="0"/>
    <x v="1"/>
    <x v="1"/>
    <x v="0"/>
    <x v="0"/>
    <n v="30"/>
    <n v="34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48"/>
    <x v="2"/>
    <n v="24"/>
    <n v="25"/>
    <x v="0"/>
    <x v="1"/>
    <x v="1"/>
    <x v="0"/>
    <x v="0"/>
    <n v="25"/>
    <n v="34"/>
    <n v="9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8"/>
    <x v="3"/>
    <n v="27"/>
    <n v="28"/>
    <x v="0"/>
    <x v="1"/>
    <x v="1"/>
    <x v="0"/>
    <x v="0"/>
    <n v="25"/>
    <n v="34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8"/>
    <x v="4"/>
    <n v="28"/>
    <n v="29"/>
    <x v="0"/>
    <x v="1"/>
    <x v="1"/>
    <x v="0"/>
    <x v="0"/>
    <n v="25"/>
    <n v="34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8"/>
    <x v="5"/>
    <n v="26"/>
    <n v="27"/>
    <x v="0"/>
    <x v="1"/>
    <x v="1"/>
    <x v="0"/>
    <x v="0"/>
    <n v="25"/>
    <n v="34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48"/>
    <x v="6"/>
    <n v="35"/>
    <n v="36"/>
    <x v="0"/>
    <x v="1"/>
    <x v="1"/>
    <x v="0"/>
    <x v="0"/>
    <n v="36"/>
    <n v="36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8"/>
    <x v="7"/>
    <n v="26"/>
    <n v="27"/>
    <x v="0"/>
    <x v="1"/>
    <x v="1"/>
    <x v="0"/>
    <x v="0"/>
    <n v="27"/>
    <n v="36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48"/>
    <x v="8"/>
    <n v="25"/>
    <n v="26"/>
    <x v="0"/>
    <x v="1"/>
    <x v="1"/>
    <x v="0"/>
    <x v="0"/>
    <n v="26"/>
    <n v="36"/>
    <n v="10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8"/>
    <x v="9"/>
    <n v="25"/>
    <n v="26"/>
    <x v="0"/>
    <x v="1"/>
    <x v="1"/>
    <x v="0"/>
    <x v="0"/>
    <n v="26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8"/>
    <x v="10"/>
    <n v="26"/>
    <n v="27"/>
    <x v="0"/>
    <x v="1"/>
    <x v="1"/>
    <x v="0"/>
    <x v="0"/>
    <n v="26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48"/>
    <x v="11"/>
    <n v="24"/>
    <n v="25"/>
    <x v="0"/>
    <x v="1"/>
    <x v="1"/>
    <x v="0"/>
    <x v="0"/>
    <n v="25"/>
    <n v="25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8"/>
    <x v="12"/>
    <n v="26"/>
    <n v="27"/>
    <x v="0"/>
    <x v="1"/>
    <x v="1"/>
    <x v="0"/>
    <x v="0"/>
    <n v="25"/>
    <n v="27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48"/>
    <x v="13"/>
    <n v="29"/>
    <n v="30"/>
    <x v="0"/>
    <x v="1"/>
    <x v="1"/>
    <x v="0"/>
    <x v="0"/>
    <n v="25"/>
    <n v="30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9"/>
    <x v="0"/>
    <n v="27"/>
    <n v="28"/>
    <x v="0"/>
    <x v="0"/>
    <x v="0"/>
    <x v="0"/>
    <x v="0"/>
    <n v="28"/>
    <n v="28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9"/>
    <x v="1"/>
    <n v="26"/>
    <n v="27"/>
    <x v="0"/>
    <x v="0"/>
    <x v="0"/>
    <x v="0"/>
    <x v="0"/>
    <n v="27"/>
    <n v="28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9"/>
    <x v="2"/>
    <n v="23"/>
    <n v="24"/>
    <x v="0"/>
    <x v="0"/>
    <x v="0"/>
    <x v="0"/>
    <x v="0"/>
    <n v="24"/>
    <n v="28"/>
    <n v="4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"/>
  </r>
  <r>
    <x v="49"/>
    <x v="3"/>
    <n v="27"/>
    <n v="28"/>
    <x v="0"/>
    <x v="0"/>
    <x v="0"/>
    <x v="0"/>
    <x v="0"/>
    <n v="24"/>
    <n v="28"/>
    <s v=""/>
    <s v="S31"/>
    <s v="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</r>
  <r>
    <x v="49"/>
    <x v="4"/>
    <n v="22"/>
    <n v="23"/>
    <x v="0"/>
    <x v="0"/>
    <x v="0"/>
    <x v="0"/>
    <x v="0"/>
    <n v="23"/>
    <n v="23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9"/>
    <x v="5"/>
    <n v="25"/>
    <n v="26"/>
    <x v="0"/>
    <x v="0"/>
    <x v="0"/>
    <x v="0"/>
    <x v="0"/>
    <n v="23"/>
    <n v="26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9"/>
    <x v="6"/>
    <n v="25"/>
    <n v="26"/>
    <x v="0"/>
    <x v="0"/>
    <x v="0"/>
    <x v="0"/>
    <x v="0"/>
    <n v="23"/>
    <n v="26"/>
    <n v="3"/>
    <s v="S31"/>
    <s v="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</r>
  <r>
    <x v="49"/>
    <x v="7"/>
    <n v="26"/>
    <n v="27"/>
    <x v="0"/>
    <x v="0"/>
    <x v="0"/>
    <x v="0"/>
    <x v="0"/>
    <n v="27"/>
    <n v="27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9"/>
    <x v="8"/>
    <n v="26"/>
    <n v="27"/>
    <x v="0"/>
    <x v="0"/>
    <x v="0"/>
    <x v="0"/>
    <x v="0"/>
    <n v="27"/>
    <n v="27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9"/>
    <x v="9"/>
    <n v="27"/>
    <n v="28"/>
    <x v="0"/>
    <x v="0"/>
    <x v="0"/>
    <x v="0"/>
    <x v="0"/>
    <n v="27"/>
    <n v="28"/>
    <n v="1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"/>
  </r>
  <r>
    <x v="49"/>
    <x v="10"/>
    <n v="27"/>
    <n v="28"/>
    <x v="0"/>
    <x v="0"/>
    <x v="0"/>
    <x v="0"/>
    <x v="0"/>
    <n v="27"/>
    <n v="28"/>
    <s v=""/>
    <s v="S31"/>
    <s v="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</r>
  <r>
    <x v="49"/>
    <x v="11"/>
    <n v="24"/>
    <n v="25"/>
    <x v="0"/>
    <x v="0"/>
    <x v="0"/>
    <x v="0"/>
    <x v="0"/>
    <n v="25"/>
    <n v="25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9"/>
    <x v="12"/>
    <n v="25"/>
    <n v="26"/>
    <x v="0"/>
    <x v="0"/>
    <x v="0"/>
    <x v="0"/>
    <x v="0"/>
    <n v="25"/>
    <n v="26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9"/>
    <x v="13"/>
    <n v="27"/>
    <n v="28"/>
    <x v="0"/>
    <x v="0"/>
    <x v="0"/>
    <x v="0"/>
    <x v="0"/>
    <n v="25"/>
    <n v="28"/>
    <n v="3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"/>
  </r>
  <r>
    <x v="49"/>
    <x v="14"/>
    <n v="26"/>
    <n v="27"/>
    <x v="0"/>
    <x v="0"/>
    <x v="0"/>
    <x v="0"/>
    <x v="0"/>
    <n v="25"/>
    <n v="28"/>
    <s v="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"/>
  </r>
  <r>
    <x v="49"/>
    <x v="15"/>
    <n v="26"/>
    <n v="27"/>
    <x v="0"/>
    <x v="0"/>
    <x v="0"/>
    <x v="0"/>
    <x v="0"/>
    <n v="25"/>
    <n v="28"/>
    <s v=""/>
    <s v="S31"/>
    <s v=""/>
    <s v=""/>
    <s v=""/>
    <s v=""/>
    <s v=""/>
    <s v=""/>
    <n v="1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n v="1"/>
  </r>
  <r>
    <x v="49"/>
    <x v="16"/>
    <n v="29"/>
    <n v="30"/>
    <x v="0"/>
    <x v="0"/>
    <x v="0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49"/>
    <x v="17"/>
    <n v="26"/>
    <n v="27"/>
    <x v="0"/>
    <x v="0"/>
    <x v="0"/>
    <x v="0"/>
    <x v="0"/>
    <n v="27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49"/>
    <x v="18"/>
    <n v="25"/>
    <n v="26"/>
    <x v="0"/>
    <x v="0"/>
    <x v="0"/>
    <x v="0"/>
    <x v="0"/>
    <n v="26"/>
    <n v="30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9"/>
    <x v="19"/>
    <n v="25"/>
    <n v="26"/>
    <x v="0"/>
    <x v="0"/>
    <x v="0"/>
    <x v="0"/>
    <x v="0"/>
    <n v="26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49"/>
    <x v="20"/>
    <n v="23"/>
    <n v="24"/>
    <x v="0"/>
    <x v="0"/>
    <x v="0"/>
    <x v="0"/>
    <x v="0"/>
    <n v="24"/>
    <n v="24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9"/>
    <x v="21"/>
    <n v="26"/>
    <n v="27"/>
    <x v="0"/>
    <x v="0"/>
    <x v="0"/>
    <x v="0"/>
    <x v="0"/>
    <n v="24"/>
    <n v="27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49"/>
    <x v="22"/>
    <n v="26"/>
    <n v="27"/>
    <x v="0"/>
    <x v="0"/>
    <x v="0"/>
    <x v="0"/>
    <x v="0"/>
    <n v="24"/>
    <n v="27"/>
    <n v="3"/>
    <s v="S31"/>
    <s v=""/>
    <s v=""/>
    <s v=""/>
    <s v=""/>
    <s v=""/>
    <s v=""/>
    <n v="1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n v="1"/>
  </r>
  <r>
    <x v="49"/>
    <x v="23"/>
    <n v="29"/>
    <n v="30"/>
    <x v="0"/>
    <x v="0"/>
    <x v="0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49"/>
    <x v="24"/>
    <n v="25"/>
    <n v="26"/>
    <x v="0"/>
    <x v="0"/>
    <x v="0"/>
    <x v="0"/>
    <x v="0"/>
    <n v="26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49"/>
    <x v="25"/>
    <n v="24"/>
    <n v="25"/>
    <x v="0"/>
    <x v="0"/>
    <x v="0"/>
    <x v="0"/>
    <x v="0"/>
    <n v="25"/>
    <n v="30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49"/>
    <x v="26"/>
    <n v="27"/>
    <n v="28"/>
    <x v="0"/>
    <x v="0"/>
    <x v="0"/>
    <x v="0"/>
    <x v="0"/>
    <n v="25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0"/>
    <x v="0"/>
    <n v="29"/>
    <n v="30"/>
    <x v="0"/>
    <x v="1"/>
    <x v="1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50"/>
    <x v="1"/>
    <n v="37"/>
    <n v="38"/>
    <x v="0"/>
    <x v="1"/>
    <x v="1"/>
    <x v="0"/>
    <x v="0"/>
    <n v="30"/>
    <n v="38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50"/>
    <x v="2"/>
    <n v="32"/>
    <n v="33"/>
    <x v="0"/>
    <x v="1"/>
    <x v="1"/>
    <x v="0"/>
    <x v="0"/>
    <n v="30"/>
    <n v="38"/>
    <n v="8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0"/>
    <x v="3"/>
    <n v="32"/>
    <n v="33"/>
    <x v="0"/>
    <x v="1"/>
    <x v="1"/>
    <x v="0"/>
    <x v="0"/>
    <n v="30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0"/>
    <x v="4"/>
    <n v="30"/>
    <n v="31"/>
    <x v="0"/>
    <x v="1"/>
    <x v="1"/>
    <x v="0"/>
    <x v="0"/>
    <n v="30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0"/>
    <x v="5"/>
    <n v="29"/>
    <n v="30"/>
    <x v="0"/>
    <x v="1"/>
    <x v="1"/>
    <x v="0"/>
    <x v="0"/>
    <n v="30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0"/>
    <x v="6"/>
    <n v="30"/>
    <n v="31"/>
    <x v="0"/>
    <x v="1"/>
    <x v="1"/>
    <x v="0"/>
    <x v="0"/>
    <n v="30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0"/>
    <x v="7"/>
    <n v="32"/>
    <n v="33"/>
    <x v="0"/>
    <x v="1"/>
    <x v="1"/>
    <x v="0"/>
    <x v="0"/>
    <n v="30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0"/>
    <x v="8"/>
    <n v="31"/>
    <n v="32"/>
    <x v="0"/>
    <x v="1"/>
    <x v="1"/>
    <x v="0"/>
    <x v="0"/>
    <n v="30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0"/>
    <x v="9"/>
    <n v="30"/>
    <n v="31"/>
    <x v="0"/>
    <x v="1"/>
    <x v="1"/>
    <x v="0"/>
    <x v="0"/>
    <n v="30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0"/>
    <x v="10"/>
    <n v="35"/>
    <n v="36"/>
    <x v="0"/>
    <x v="1"/>
    <x v="1"/>
    <x v="0"/>
    <x v="0"/>
    <n v="30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1"/>
    <x v="0"/>
    <n v="38"/>
    <n v="39"/>
    <x v="0"/>
    <x v="1"/>
    <x v="0"/>
    <x v="0"/>
    <x v="1"/>
    <n v="39"/>
    <n v="39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1"/>
    <x v="1"/>
    <n v="38"/>
    <n v="39"/>
    <x v="0"/>
    <x v="1"/>
    <x v="0"/>
    <x v="0"/>
    <x v="1"/>
    <n v="39"/>
    <n v="39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51"/>
    <x v="2"/>
    <n v="42"/>
    <n v="43"/>
    <x v="0"/>
    <x v="1"/>
    <x v="0"/>
    <x v="0"/>
    <x v="1"/>
    <n v="39"/>
    <n v="43"/>
    <n v="4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n v="1"/>
  </r>
  <r>
    <x v="51"/>
    <x v="3"/>
    <n v="37"/>
    <n v="38"/>
    <x v="0"/>
    <x v="1"/>
    <x v="0"/>
    <x v="0"/>
    <x v="1"/>
    <n v="38"/>
    <n v="38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1"/>
    <x v="4"/>
    <n v="30"/>
    <n v="31"/>
    <x v="0"/>
    <x v="1"/>
    <x v="0"/>
    <x v="0"/>
    <x v="1"/>
    <n v="31"/>
    <n v="38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51"/>
    <x v="5"/>
    <n v="38"/>
    <n v="39"/>
    <x v="0"/>
    <x v="1"/>
    <x v="0"/>
    <x v="0"/>
    <x v="1"/>
    <n v="31"/>
    <n v="39"/>
    <n v="8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2"/>
    <x v="0"/>
    <n v="32"/>
    <n v="33"/>
    <x v="0"/>
    <x v="1"/>
    <x v="0"/>
    <x v="0"/>
    <x v="1"/>
    <n v="33"/>
    <n v="33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2"/>
    <x v="1"/>
    <n v="33"/>
    <n v="34"/>
    <x v="0"/>
    <x v="1"/>
    <x v="0"/>
    <x v="0"/>
    <x v="1"/>
    <n v="33"/>
    <n v="34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52"/>
    <x v="2"/>
    <n v="32"/>
    <n v="33"/>
    <x v="0"/>
    <x v="1"/>
    <x v="0"/>
    <x v="0"/>
    <x v="1"/>
    <n v="33"/>
    <n v="34"/>
    <n v="1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n v="1"/>
  </r>
  <r>
    <x v="52"/>
    <x v="3"/>
    <n v="30"/>
    <n v="31"/>
    <x v="0"/>
    <x v="1"/>
    <x v="0"/>
    <x v="0"/>
    <x v="1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52"/>
    <x v="4"/>
    <n v="26"/>
    <n v="27"/>
    <x v="0"/>
    <x v="1"/>
    <x v="0"/>
    <x v="0"/>
    <x v="1"/>
    <n v="27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52"/>
    <x v="5"/>
    <n v="30"/>
    <n v="31"/>
    <x v="0"/>
    <x v="1"/>
    <x v="0"/>
    <x v="0"/>
    <x v="1"/>
    <n v="27"/>
    <n v="31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2"/>
    <x v="6"/>
    <n v="29"/>
    <n v="30"/>
    <x v="0"/>
    <x v="1"/>
    <x v="0"/>
    <x v="0"/>
    <x v="1"/>
    <n v="27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52"/>
    <x v="7"/>
    <n v="32"/>
    <n v="33"/>
    <x v="0"/>
    <x v="1"/>
    <x v="0"/>
    <x v="0"/>
    <x v="1"/>
    <n v="33"/>
    <n v="33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2"/>
    <x v="8"/>
    <n v="31"/>
    <n v="32"/>
    <x v="0"/>
    <x v="1"/>
    <x v="0"/>
    <x v="0"/>
    <x v="1"/>
    <n v="32"/>
    <n v="33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52"/>
    <x v="9"/>
    <n v="34"/>
    <n v="35"/>
    <x v="0"/>
    <x v="1"/>
    <x v="0"/>
    <x v="0"/>
    <x v="1"/>
    <n v="32"/>
    <n v="35"/>
    <n v="3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n v="1"/>
  </r>
  <r>
    <x v="52"/>
    <x v="10"/>
    <n v="29"/>
    <n v="30"/>
    <x v="0"/>
    <x v="1"/>
    <x v="0"/>
    <x v="0"/>
    <x v="1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52"/>
    <x v="11"/>
    <n v="32"/>
    <n v="33"/>
    <x v="0"/>
    <x v="1"/>
    <x v="0"/>
    <x v="0"/>
    <x v="1"/>
    <n v="30"/>
    <n v="33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3"/>
    <x v="0"/>
    <n v="35"/>
    <n v="36"/>
    <x v="0"/>
    <x v="1"/>
    <x v="0"/>
    <x v="0"/>
    <x v="1"/>
    <n v="36"/>
    <n v="36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3"/>
    <x v="1"/>
    <n v="37"/>
    <n v="38"/>
    <x v="0"/>
    <x v="1"/>
    <x v="0"/>
    <x v="0"/>
    <x v="1"/>
    <n v="36"/>
    <n v="38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53"/>
    <x v="2"/>
    <n v="33"/>
    <n v="34"/>
    <x v="0"/>
    <x v="1"/>
    <x v="0"/>
    <x v="0"/>
    <x v="1"/>
    <n v="34"/>
    <n v="38"/>
    <n v="4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n v="1"/>
  </r>
  <r>
    <x v="53"/>
    <x v="3"/>
    <n v="39"/>
    <n v="40"/>
    <x v="0"/>
    <x v="1"/>
    <x v="0"/>
    <x v="0"/>
    <x v="1"/>
    <n v="40"/>
    <n v="40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3"/>
    <x v="4"/>
    <n v="28"/>
    <n v="29"/>
    <x v="0"/>
    <x v="1"/>
    <x v="0"/>
    <x v="0"/>
    <x v="1"/>
    <n v="29"/>
    <n v="4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53"/>
    <x v="5"/>
    <n v="31"/>
    <n v="32"/>
    <x v="0"/>
    <x v="1"/>
    <x v="0"/>
    <x v="0"/>
    <x v="1"/>
    <n v="29"/>
    <n v="40"/>
    <n v="11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53"/>
    <x v="6"/>
    <n v="27"/>
    <n v="28"/>
    <x v="0"/>
    <x v="1"/>
    <x v="0"/>
    <x v="0"/>
    <x v="1"/>
    <n v="28"/>
    <n v="28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3"/>
    <x v="7"/>
    <n v="31"/>
    <n v="32"/>
    <x v="0"/>
    <x v="1"/>
    <x v="0"/>
    <x v="0"/>
    <x v="1"/>
    <n v="28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53"/>
    <x v="8"/>
    <n v="27"/>
    <n v="28"/>
    <x v="0"/>
    <x v="1"/>
    <x v="0"/>
    <x v="0"/>
    <x v="1"/>
    <n v="28"/>
    <n v="32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3"/>
    <x v="9"/>
    <n v="30"/>
    <n v="31"/>
    <x v="0"/>
    <x v="1"/>
    <x v="0"/>
    <x v="0"/>
    <x v="1"/>
    <n v="28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3"/>
    <x v="10"/>
    <n v="28"/>
    <n v="29"/>
    <x v="0"/>
    <x v="1"/>
    <x v="0"/>
    <x v="0"/>
    <x v="1"/>
    <n v="28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3"/>
    <x v="11"/>
    <n v="28"/>
    <n v="29"/>
    <x v="0"/>
    <x v="1"/>
    <x v="0"/>
    <x v="0"/>
    <x v="1"/>
    <n v="28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4"/>
    <x v="0"/>
    <n v="28"/>
    <n v="29"/>
    <x v="0"/>
    <x v="1"/>
    <x v="1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54"/>
    <x v="1"/>
    <n v="27"/>
    <n v="28"/>
    <x v="0"/>
    <x v="1"/>
    <x v="1"/>
    <x v="0"/>
    <x v="0"/>
    <n v="28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54"/>
    <x v="2"/>
    <n v="26"/>
    <n v="27"/>
    <x v="0"/>
    <x v="1"/>
    <x v="1"/>
    <x v="0"/>
    <x v="0"/>
    <n v="27"/>
    <n v="29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54"/>
    <x v="3"/>
    <n v="20"/>
    <n v="21"/>
    <x v="0"/>
    <x v="1"/>
    <x v="1"/>
    <x v="0"/>
    <x v="0"/>
    <n v="21"/>
    <n v="21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4"/>
    <x v="4"/>
    <n v="28"/>
    <n v="29"/>
    <x v="0"/>
    <x v="1"/>
    <x v="1"/>
    <x v="0"/>
    <x v="0"/>
    <n v="21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54"/>
    <x v="5"/>
    <n v="30"/>
    <n v="31"/>
    <x v="0"/>
    <x v="1"/>
    <x v="1"/>
    <x v="0"/>
    <x v="0"/>
    <n v="21"/>
    <n v="31"/>
    <n v="10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4"/>
    <x v="6"/>
    <n v="28"/>
    <n v="29"/>
    <x v="0"/>
    <x v="1"/>
    <x v="1"/>
    <x v="0"/>
    <x v="0"/>
    <n v="21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4"/>
    <x v="7"/>
    <n v="25"/>
    <n v="26"/>
    <x v="0"/>
    <x v="1"/>
    <x v="1"/>
    <x v="0"/>
    <x v="0"/>
    <n v="21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4"/>
    <x v="8"/>
    <n v="30"/>
    <n v="31"/>
    <x v="0"/>
    <x v="1"/>
    <x v="1"/>
    <x v="0"/>
    <x v="0"/>
    <n v="21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4"/>
    <x v="9"/>
    <n v="23"/>
    <n v="24"/>
    <x v="0"/>
    <x v="1"/>
    <x v="1"/>
    <x v="0"/>
    <x v="0"/>
    <n v="21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4"/>
    <x v="10"/>
    <n v="30"/>
    <n v="31"/>
    <x v="0"/>
    <x v="1"/>
    <x v="1"/>
    <x v="0"/>
    <x v="0"/>
    <n v="21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54"/>
    <x v="11"/>
    <n v="32"/>
    <n v="33"/>
    <x v="0"/>
    <x v="1"/>
    <x v="1"/>
    <x v="0"/>
    <x v="0"/>
    <n v="33"/>
    <n v="33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4"/>
    <x v="12"/>
    <n v="26"/>
    <n v="27"/>
    <x v="0"/>
    <x v="1"/>
    <x v="1"/>
    <x v="0"/>
    <x v="0"/>
    <n v="27"/>
    <n v="33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5"/>
    <x v="0"/>
    <n v="34"/>
    <n v="35"/>
    <x v="0"/>
    <x v="0"/>
    <x v="0"/>
    <x v="0"/>
    <x v="0"/>
    <n v="35"/>
    <n v="35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5"/>
    <x v="1"/>
    <n v="30"/>
    <n v="31"/>
    <x v="0"/>
    <x v="0"/>
    <x v="0"/>
    <x v="0"/>
    <x v="0"/>
    <n v="31"/>
    <n v="35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55"/>
    <x v="2"/>
    <n v="28"/>
    <n v="29"/>
    <x v="0"/>
    <x v="0"/>
    <x v="0"/>
    <x v="0"/>
    <x v="0"/>
    <n v="29"/>
    <n v="35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5"/>
    <x v="3"/>
    <n v="29"/>
    <n v="30"/>
    <x v="0"/>
    <x v="0"/>
    <x v="0"/>
    <x v="0"/>
    <x v="0"/>
    <n v="29"/>
    <n v="35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55"/>
    <x v="4"/>
    <n v="24"/>
    <n v="25"/>
    <x v="0"/>
    <x v="0"/>
    <x v="0"/>
    <x v="0"/>
    <x v="0"/>
    <n v="25"/>
    <n v="25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5"/>
    <x v="5"/>
    <n v="26"/>
    <n v="27"/>
    <x v="0"/>
    <x v="0"/>
    <x v="0"/>
    <x v="0"/>
    <x v="0"/>
    <n v="25"/>
    <n v="27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5"/>
    <x v="6"/>
    <n v="24"/>
    <n v="25"/>
    <x v="0"/>
    <x v="0"/>
    <x v="0"/>
    <x v="0"/>
    <x v="0"/>
    <n v="25"/>
    <n v="27"/>
    <n v="2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"/>
  </r>
  <r>
    <x v="55"/>
    <x v="7"/>
    <n v="25"/>
    <n v="26"/>
    <x v="0"/>
    <x v="0"/>
    <x v="0"/>
    <x v="0"/>
    <x v="0"/>
    <n v="25"/>
    <n v="27"/>
    <s v=""/>
    <s v="S31"/>
    <s v=""/>
    <s v=""/>
    <s v=""/>
    <s v=""/>
    <s v=""/>
    <s v=""/>
    <n v="1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n v="1"/>
  </r>
  <r>
    <x v="55"/>
    <x v="8"/>
    <n v="29"/>
    <n v="30"/>
    <x v="0"/>
    <x v="0"/>
    <x v="0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55"/>
    <x v="9"/>
    <n v="25"/>
    <n v="26"/>
    <x v="0"/>
    <x v="0"/>
    <x v="0"/>
    <x v="0"/>
    <x v="0"/>
    <n v="26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6"/>
    <x v="0"/>
    <n v="42"/>
    <n v="43"/>
    <x v="0"/>
    <x v="1"/>
    <x v="0"/>
    <x v="0"/>
    <x v="1"/>
    <n v="43"/>
    <n v="43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6"/>
    <x v="1"/>
    <n v="41"/>
    <n v="42"/>
    <x v="0"/>
    <x v="1"/>
    <x v="0"/>
    <x v="0"/>
    <x v="1"/>
    <n v="42"/>
    <n v="43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56"/>
    <x v="2"/>
    <n v="33"/>
    <n v="34"/>
    <x v="0"/>
    <x v="1"/>
    <x v="0"/>
    <x v="0"/>
    <x v="1"/>
    <n v="34"/>
    <n v="43"/>
    <n v="9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n v="1"/>
  </r>
  <r>
    <x v="56"/>
    <x v="3"/>
    <n v="24"/>
    <n v="25"/>
    <x v="0"/>
    <x v="1"/>
    <x v="0"/>
    <x v="0"/>
    <x v="1"/>
    <n v="25"/>
    <n v="25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6"/>
    <x v="4"/>
    <n v="37"/>
    <n v="38"/>
    <x v="0"/>
    <x v="1"/>
    <x v="0"/>
    <x v="0"/>
    <x v="1"/>
    <n v="25"/>
    <n v="38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56"/>
    <x v="5"/>
    <n v="40"/>
    <n v="41"/>
    <x v="0"/>
    <x v="1"/>
    <x v="0"/>
    <x v="0"/>
    <x v="1"/>
    <n v="25"/>
    <n v="41"/>
    <n v="1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6"/>
    <x v="6"/>
    <n v="34"/>
    <n v="35"/>
    <x v="0"/>
    <x v="1"/>
    <x v="0"/>
    <x v="0"/>
    <x v="1"/>
    <n v="25"/>
    <n v="4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6"/>
    <x v="7"/>
    <n v="33"/>
    <n v="34"/>
    <x v="0"/>
    <x v="1"/>
    <x v="0"/>
    <x v="0"/>
    <x v="1"/>
    <n v="25"/>
    <n v="4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6"/>
    <x v="8"/>
    <n v="31"/>
    <n v="32"/>
    <x v="0"/>
    <x v="1"/>
    <x v="0"/>
    <x v="0"/>
    <x v="1"/>
    <n v="25"/>
    <n v="4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6"/>
    <x v="9"/>
    <n v="33"/>
    <n v="34"/>
    <x v="0"/>
    <x v="1"/>
    <x v="0"/>
    <x v="0"/>
    <x v="1"/>
    <n v="25"/>
    <n v="4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6"/>
    <x v="10"/>
    <n v="34"/>
    <n v="35"/>
    <x v="0"/>
    <x v="1"/>
    <x v="0"/>
    <x v="0"/>
    <x v="1"/>
    <n v="25"/>
    <n v="4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6"/>
    <x v="11"/>
    <n v="38"/>
    <n v="39"/>
    <x v="0"/>
    <x v="1"/>
    <x v="0"/>
    <x v="0"/>
    <x v="1"/>
    <n v="25"/>
    <n v="4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6"/>
    <x v="12"/>
    <n v="38"/>
    <n v="39"/>
    <x v="0"/>
    <x v="1"/>
    <x v="0"/>
    <x v="0"/>
    <x v="1"/>
    <n v="25"/>
    <n v="4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56"/>
    <x v="13"/>
    <n v="42"/>
    <n v="43"/>
    <x v="0"/>
    <x v="1"/>
    <x v="0"/>
    <x v="0"/>
    <x v="1"/>
    <n v="43"/>
    <n v="43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6"/>
    <x v="14"/>
    <n v="43"/>
    <n v="44"/>
    <x v="0"/>
    <x v="1"/>
    <x v="0"/>
    <x v="0"/>
    <x v="1"/>
    <n v="43"/>
    <n v="44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56"/>
    <x v="15"/>
    <n v="31"/>
    <n v="32"/>
    <x v="0"/>
    <x v="1"/>
    <x v="0"/>
    <x v="0"/>
    <x v="1"/>
    <n v="32"/>
    <n v="44"/>
    <n v="12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56"/>
    <x v="16"/>
    <n v="33"/>
    <n v="34"/>
    <x v="0"/>
    <x v="1"/>
    <x v="0"/>
    <x v="0"/>
    <x v="1"/>
    <n v="32"/>
    <n v="44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56"/>
    <x v="17"/>
    <n v="40"/>
    <n v="41"/>
    <x v="0"/>
    <x v="1"/>
    <x v="0"/>
    <x v="0"/>
    <x v="1"/>
    <n v="32"/>
    <n v="44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56"/>
    <x v="18"/>
    <n v="32"/>
    <n v="33"/>
    <x v="0"/>
    <x v="1"/>
    <x v="0"/>
    <x v="0"/>
    <x v="1"/>
    <n v="32"/>
    <n v="44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56"/>
    <x v="19"/>
    <n v="40"/>
    <n v="41"/>
    <x v="0"/>
    <x v="1"/>
    <x v="0"/>
    <x v="0"/>
    <x v="1"/>
    <n v="32"/>
    <n v="44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7"/>
    <x v="0"/>
    <n v="35"/>
    <n v="36"/>
    <x v="0"/>
    <x v="1"/>
    <x v="1"/>
    <x v="0"/>
    <x v="0"/>
    <n v="36"/>
    <n v="36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7"/>
    <x v="1"/>
    <n v="29"/>
    <n v="30"/>
    <x v="0"/>
    <x v="1"/>
    <x v="1"/>
    <x v="0"/>
    <x v="0"/>
    <n v="30"/>
    <n v="36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57"/>
    <x v="2"/>
    <n v="32"/>
    <n v="33"/>
    <x v="0"/>
    <x v="1"/>
    <x v="1"/>
    <x v="0"/>
    <x v="0"/>
    <n v="30"/>
    <n v="36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7"/>
    <x v="3"/>
    <n v="30"/>
    <n v="31"/>
    <x v="0"/>
    <x v="1"/>
    <x v="1"/>
    <x v="0"/>
    <x v="0"/>
    <n v="30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7"/>
    <x v="4"/>
    <n v="32"/>
    <n v="33"/>
    <x v="0"/>
    <x v="1"/>
    <x v="1"/>
    <x v="0"/>
    <x v="0"/>
    <n v="30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7"/>
    <x v="5"/>
    <n v="31"/>
    <n v="32"/>
    <x v="0"/>
    <x v="1"/>
    <x v="1"/>
    <x v="0"/>
    <x v="0"/>
    <n v="30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7"/>
    <x v="6"/>
    <n v="31"/>
    <n v="32"/>
    <x v="0"/>
    <x v="1"/>
    <x v="1"/>
    <x v="0"/>
    <x v="0"/>
    <n v="30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7"/>
    <x v="7"/>
    <n v="30"/>
    <n v="31"/>
    <x v="0"/>
    <x v="1"/>
    <x v="1"/>
    <x v="0"/>
    <x v="0"/>
    <n v="30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7"/>
    <x v="8"/>
    <n v="30"/>
    <n v="31"/>
    <x v="0"/>
    <x v="1"/>
    <x v="1"/>
    <x v="0"/>
    <x v="0"/>
    <n v="30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7"/>
    <x v="9"/>
    <n v="31"/>
    <n v="32"/>
    <x v="0"/>
    <x v="1"/>
    <x v="1"/>
    <x v="0"/>
    <x v="0"/>
    <n v="30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7"/>
    <x v="10"/>
    <n v="35"/>
    <n v="36"/>
    <x v="0"/>
    <x v="1"/>
    <x v="1"/>
    <x v="0"/>
    <x v="0"/>
    <n v="30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7"/>
    <x v="11"/>
    <n v="30"/>
    <n v="31"/>
    <x v="0"/>
    <x v="1"/>
    <x v="1"/>
    <x v="0"/>
    <x v="0"/>
    <n v="30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57"/>
    <x v="12"/>
    <n v="38"/>
    <n v="39"/>
    <x v="0"/>
    <x v="1"/>
    <x v="1"/>
    <x v="0"/>
    <x v="0"/>
    <n v="39"/>
    <n v="39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7"/>
    <x v="13"/>
    <n v="30"/>
    <n v="31"/>
    <x v="0"/>
    <x v="1"/>
    <x v="1"/>
    <x v="0"/>
    <x v="0"/>
    <n v="31"/>
    <n v="3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57"/>
    <x v="14"/>
    <n v="29"/>
    <n v="30"/>
    <x v="0"/>
    <x v="1"/>
    <x v="1"/>
    <x v="0"/>
    <x v="0"/>
    <n v="30"/>
    <n v="39"/>
    <n v="9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7"/>
    <x v="15"/>
    <n v="31"/>
    <n v="32"/>
    <x v="0"/>
    <x v="1"/>
    <x v="1"/>
    <x v="0"/>
    <x v="0"/>
    <n v="30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7"/>
    <x v="16"/>
    <n v="31"/>
    <n v="32"/>
    <x v="0"/>
    <x v="1"/>
    <x v="1"/>
    <x v="0"/>
    <x v="0"/>
    <n v="30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7"/>
    <x v="17"/>
    <n v="32"/>
    <n v="33"/>
    <x v="0"/>
    <x v="1"/>
    <x v="1"/>
    <x v="0"/>
    <x v="0"/>
    <n v="30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57"/>
    <x v="18"/>
    <n v="27"/>
    <n v="28"/>
    <x v="0"/>
    <x v="1"/>
    <x v="1"/>
    <x v="0"/>
    <x v="0"/>
    <n v="28"/>
    <n v="28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7"/>
    <x v="19"/>
    <n v="37"/>
    <n v="38"/>
    <x v="0"/>
    <x v="1"/>
    <x v="1"/>
    <x v="0"/>
    <x v="0"/>
    <n v="28"/>
    <n v="38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57"/>
    <x v="20"/>
    <n v="30"/>
    <n v="31"/>
    <x v="0"/>
    <x v="1"/>
    <x v="1"/>
    <x v="0"/>
    <x v="0"/>
    <n v="28"/>
    <n v="38"/>
    <n v="10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7"/>
    <x v="21"/>
    <n v="28"/>
    <n v="29"/>
    <x v="0"/>
    <x v="1"/>
    <x v="1"/>
    <x v="0"/>
    <x v="0"/>
    <n v="28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7"/>
    <x v="22"/>
    <n v="30"/>
    <n v="31"/>
    <x v="0"/>
    <x v="1"/>
    <x v="1"/>
    <x v="0"/>
    <x v="0"/>
    <n v="28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7"/>
    <x v="23"/>
    <n v="30"/>
    <n v="31"/>
    <x v="0"/>
    <x v="1"/>
    <x v="1"/>
    <x v="0"/>
    <x v="0"/>
    <n v="28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7"/>
    <x v="24"/>
    <n v="31"/>
    <n v="32"/>
    <x v="0"/>
    <x v="1"/>
    <x v="1"/>
    <x v="0"/>
    <x v="0"/>
    <n v="28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7"/>
    <x v="25"/>
    <n v="33"/>
    <n v="34"/>
    <x v="0"/>
    <x v="1"/>
    <x v="1"/>
    <x v="0"/>
    <x v="0"/>
    <n v="28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7"/>
    <x v="26"/>
    <n v="31"/>
    <n v="32"/>
    <x v="0"/>
    <x v="1"/>
    <x v="1"/>
    <x v="0"/>
    <x v="0"/>
    <n v="28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58"/>
    <x v="0"/>
    <n v="26"/>
    <n v="27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1"/>
    <n v="28"/>
    <n v="29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2"/>
    <n v="26"/>
    <n v="27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3"/>
    <n v="28"/>
    <n v="29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4"/>
    <n v="29"/>
    <n v="30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5"/>
    <n v="29"/>
    <n v="30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6"/>
    <n v="27"/>
    <n v="28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7"/>
    <n v="28"/>
    <n v="29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8"/>
    <n v="26"/>
    <n v="27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9"/>
    <n v="29"/>
    <n v="30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10"/>
    <n v="28"/>
    <n v="29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11"/>
    <n v="27"/>
    <n v="28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12"/>
    <n v="30"/>
    <n v="31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13"/>
    <n v="29"/>
    <n v="30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14"/>
    <n v="27"/>
    <n v="28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15"/>
    <n v="27"/>
    <n v="28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16"/>
    <n v="28"/>
    <n v="29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17"/>
    <n v="28"/>
    <n v="29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18"/>
    <n v="28"/>
    <n v="29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19"/>
    <n v="27"/>
    <n v="28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20"/>
    <n v="28"/>
    <n v="29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21"/>
    <n v="28"/>
    <n v="29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8"/>
    <x v="22"/>
    <n v="28"/>
    <n v="29"/>
    <x v="1"/>
    <x v="1"/>
    <x v="0"/>
    <x v="0"/>
    <x v="0"/>
    <n v="28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59"/>
    <x v="0"/>
    <n v="30"/>
    <n v="31"/>
    <x v="0"/>
    <x v="1"/>
    <x v="1"/>
    <x v="0"/>
    <x v="0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59"/>
    <x v="1"/>
    <n v="30"/>
    <n v="31"/>
    <x v="0"/>
    <x v="1"/>
    <x v="1"/>
    <x v="0"/>
    <x v="0"/>
    <n v="31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59"/>
    <x v="2"/>
    <n v="41"/>
    <n v="42"/>
    <x v="0"/>
    <x v="1"/>
    <x v="1"/>
    <x v="0"/>
    <x v="0"/>
    <n v="31"/>
    <n v="42"/>
    <n v="11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59"/>
    <x v="3"/>
    <n v="29"/>
    <n v="30"/>
    <x v="0"/>
    <x v="1"/>
    <x v="1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59"/>
    <x v="4"/>
    <n v="33"/>
    <n v="34"/>
    <x v="0"/>
    <x v="1"/>
    <x v="1"/>
    <x v="0"/>
    <x v="0"/>
    <n v="30"/>
    <n v="34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59"/>
    <x v="5"/>
    <n v="27"/>
    <n v="28"/>
    <x v="0"/>
    <x v="1"/>
    <x v="1"/>
    <x v="0"/>
    <x v="0"/>
    <n v="28"/>
    <n v="34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9"/>
    <x v="6"/>
    <n v="29"/>
    <n v="30"/>
    <x v="0"/>
    <x v="1"/>
    <x v="1"/>
    <x v="0"/>
    <x v="0"/>
    <n v="28"/>
    <n v="34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9"/>
    <x v="7"/>
    <n v="31"/>
    <n v="32"/>
    <x v="0"/>
    <x v="1"/>
    <x v="1"/>
    <x v="0"/>
    <x v="0"/>
    <n v="28"/>
    <n v="34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9"/>
    <x v="8"/>
    <n v="31"/>
    <n v="32"/>
    <x v="0"/>
    <x v="1"/>
    <x v="1"/>
    <x v="0"/>
    <x v="0"/>
    <n v="28"/>
    <n v="34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9"/>
    <x v="9"/>
    <n v="33"/>
    <n v="34"/>
    <x v="0"/>
    <x v="1"/>
    <x v="1"/>
    <x v="0"/>
    <x v="0"/>
    <n v="28"/>
    <n v="34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9"/>
    <x v="10"/>
    <n v="31"/>
    <n v="32"/>
    <x v="0"/>
    <x v="1"/>
    <x v="1"/>
    <x v="0"/>
    <x v="0"/>
    <n v="28"/>
    <n v="34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9"/>
    <x v="11"/>
    <n v="32"/>
    <n v="33"/>
    <x v="0"/>
    <x v="1"/>
    <x v="1"/>
    <x v="0"/>
    <x v="0"/>
    <n v="28"/>
    <n v="34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59"/>
    <x v="12"/>
    <n v="30"/>
    <n v="31"/>
    <x v="0"/>
    <x v="1"/>
    <x v="1"/>
    <x v="0"/>
    <x v="0"/>
    <n v="28"/>
    <n v="34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59"/>
    <x v="13"/>
    <n v="26"/>
    <n v="27"/>
    <x v="0"/>
    <x v="1"/>
    <x v="1"/>
    <x v="0"/>
    <x v="0"/>
    <n v="27"/>
    <n v="27"/>
    <s v=""/>
    <s v="S11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0"/>
    <x v="0"/>
    <n v="26"/>
    <n v="27"/>
    <x v="0"/>
    <x v="0"/>
    <x v="0"/>
    <x v="0"/>
    <x v="0"/>
    <n v="27"/>
    <n v="27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0"/>
    <x v="1"/>
    <n v="25"/>
    <n v="26"/>
    <x v="0"/>
    <x v="0"/>
    <x v="0"/>
    <x v="0"/>
    <x v="0"/>
    <n v="26"/>
    <n v="27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0"/>
    <x v="2"/>
    <n v="26"/>
    <n v="27"/>
    <x v="0"/>
    <x v="0"/>
    <x v="0"/>
    <x v="0"/>
    <x v="0"/>
    <n v="26"/>
    <n v="27"/>
    <n v="1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"/>
  </r>
  <r>
    <x v="60"/>
    <x v="3"/>
    <n v="25"/>
    <n v="26"/>
    <x v="0"/>
    <x v="0"/>
    <x v="0"/>
    <x v="0"/>
    <x v="0"/>
    <n v="26"/>
    <n v="27"/>
    <s v="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"/>
  </r>
  <r>
    <x v="60"/>
    <x v="4"/>
    <n v="25"/>
    <n v="26"/>
    <x v="0"/>
    <x v="0"/>
    <x v="0"/>
    <x v="0"/>
    <x v="0"/>
    <n v="26"/>
    <n v="27"/>
    <s v=""/>
    <s v="S31"/>
    <s v="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</r>
  <r>
    <x v="60"/>
    <x v="5"/>
    <n v="24"/>
    <n v="25"/>
    <x v="0"/>
    <x v="0"/>
    <x v="0"/>
    <x v="0"/>
    <x v="0"/>
    <n v="25"/>
    <n v="25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0"/>
    <x v="6"/>
    <n v="24"/>
    <n v="25"/>
    <x v="0"/>
    <x v="0"/>
    <x v="0"/>
    <x v="0"/>
    <x v="0"/>
    <n v="25"/>
    <n v="25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0"/>
    <x v="7"/>
    <n v="23"/>
    <n v="24"/>
    <x v="0"/>
    <x v="0"/>
    <x v="0"/>
    <x v="0"/>
    <x v="0"/>
    <n v="24"/>
    <n v="25"/>
    <n v="1"/>
    <s v="S31"/>
    <s v=""/>
    <s v=""/>
    <s v=""/>
    <s v=""/>
    <s v=""/>
    <s v=""/>
    <n v="1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n v="1"/>
  </r>
  <r>
    <x v="60"/>
    <x v="8"/>
    <n v="28"/>
    <n v="29"/>
    <x v="0"/>
    <x v="0"/>
    <x v="0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60"/>
    <x v="9"/>
    <n v="27"/>
    <n v="28"/>
    <x v="0"/>
    <x v="0"/>
    <x v="0"/>
    <x v="0"/>
    <x v="0"/>
    <n v="28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60"/>
    <x v="10"/>
    <n v="25"/>
    <n v="26"/>
    <x v="0"/>
    <x v="0"/>
    <x v="0"/>
    <x v="0"/>
    <x v="0"/>
    <n v="26"/>
    <n v="29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60"/>
    <x v="11"/>
    <n v="24"/>
    <n v="25"/>
    <x v="0"/>
    <x v="0"/>
    <x v="0"/>
    <x v="0"/>
    <x v="0"/>
    <n v="25"/>
    <n v="25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0"/>
    <x v="12"/>
    <n v="26"/>
    <n v="27"/>
    <x v="0"/>
    <x v="0"/>
    <x v="0"/>
    <x v="0"/>
    <x v="0"/>
    <n v="25"/>
    <n v="27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0"/>
    <x v="13"/>
    <n v="26"/>
    <n v="27"/>
    <x v="0"/>
    <x v="0"/>
    <x v="0"/>
    <x v="0"/>
    <x v="0"/>
    <n v="25"/>
    <n v="27"/>
    <n v="2"/>
    <s v="S31"/>
    <s v="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</r>
  <r>
    <x v="60"/>
    <x v="14"/>
    <n v="27"/>
    <n v="28"/>
    <x v="0"/>
    <x v="0"/>
    <x v="0"/>
    <x v="0"/>
    <x v="0"/>
    <n v="28"/>
    <n v="28"/>
    <s v=""/>
    <s v="S11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1"/>
    <x v="0"/>
    <n v="28"/>
    <n v="29"/>
    <x v="1"/>
    <x v="1"/>
    <x v="0"/>
    <x v="0"/>
    <x v="0"/>
    <n v="28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1"/>
    <x v="1"/>
    <n v="29"/>
    <n v="30"/>
    <x v="1"/>
    <x v="1"/>
    <x v="0"/>
    <x v="0"/>
    <x v="0"/>
    <n v="28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1"/>
    <x v="2"/>
    <n v="26"/>
    <n v="27"/>
    <x v="1"/>
    <x v="1"/>
    <x v="0"/>
    <x v="0"/>
    <x v="0"/>
    <n v="28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1"/>
    <x v="3"/>
    <n v="26"/>
    <n v="27"/>
    <x v="1"/>
    <x v="1"/>
    <x v="0"/>
    <x v="0"/>
    <x v="0"/>
    <n v="28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1"/>
    <x v="4"/>
    <n v="26"/>
    <n v="27"/>
    <x v="1"/>
    <x v="1"/>
    <x v="0"/>
    <x v="0"/>
    <x v="0"/>
    <n v="28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1"/>
    <x v="5"/>
    <n v="25"/>
    <n v="26"/>
    <x v="1"/>
    <x v="1"/>
    <x v="0"/>
    <x v="0"/>
    <x v="0"/>
    <n v="28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1"/>
    <x v="6"/>
    <n v="26"/>
    <n v="27"/>
    <x v="1"/>
    <x v="1"/>
    <x v="0"/>
    <x v="0"/>
    <x v="0"/>
    <n v="28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1"/>
    <x v="7"/>
    <n v="26"/>
    <n v="27"/>
    <x v="1"/>
    <x v="1"/>
    <x v="0"/>
    <x v="0"/>
    <x v="0"/>
    <n v="28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1"/>
    <x v="8"/>
    <n v="26"/>
    <n v="27"/>
    <x v="1"/>
    <x v="1"/>
    <x v="0"/>
    <x v="0"/>
    <x v="0"/>
    <n v="28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1"/>
    <x v="9"/>
    <n v="26"/>
    <n v="27"/>
    <x v="1"/>
    <x v="1"/>
    <x v="0"/>
    <x v="0"/>
    <x v="0"/>
    <n v="28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1"/>
    <x v="10"/>
    <n v="28"/>
    <n v="29"/>
    <x v="1"/>
    <x v="1"/>
    <x v="0"/>
    <x v="0"/>
    <x v="0"/>
    <n v="28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1"/>
    <x v="11"/>
    <n v="27"/>
    <n v="28"/>
    <x v="1"/>
    <x v="1"/>
    <x v="0"/>
    <x v="0"/>
    <x v="0"/>
    <n v="28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1"/>
    <x v="12"/>
    <n v="28"/>
    <n v="29"/>
    <x v="1"/>
    <x v="1"/>
    <x v="0"/>
    <x v="0"/>
    <x v="0"/>
    <n v="28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1"/>
    <x v="13"/>
    <n v="27"/>
    <n v="28"/>
    <x v="1"/>
    <x v="1"/>
    <x v="0"/>
    <x v="0"/>
    <x v="0"/>
    <n v="28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2"/>
    <x v="0"/>
    <n v="36"/>
    <n v="37"/>
    <x v="0"/>
    <x v="1"/>
    <x v="1"/>
    <x v="0"/>
    <x v="0"/>
    <n v="37"/>
    <n v="37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2"/>
    <x v="1"/>
    <n v="28"/>
    <n v="29"/>
    <x v="0"/>
    <x v="1"/>
    <x v="1"/>
    <x v="0"/>
    <x v="0"/>
    <n v="29"/>
    <n v="37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62"/>
    <x v="2"/>
    <n v="31"/>
    <n v="32"/>
    <x v="0"/>
    <x v="1"/>
    <x v="1"/>
    <x v="0"/>
    <x v="0"/>
    <n v="29"/>
    <n v="37"/>
    <n v="8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2"/>
    <x v="3"/>
    <n v="33"/>
    <n v="34"/>
    <x v="0"/>
    <x v="1"/>
    <x v="1"/>
    <x v="0"/>
    <x v="0"/>
    <n v="29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2"/>
    <x v="4"/>
    <n v="30"/>
    <n v="31"/>
    <x v="0"/>
    <x v="1"/>
    <x v="1"/>
    <x v="0"/>
    <x v="0"/>
    <n v="29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2"/>
    <x v="5"/>
    <n v="30"/>
    <n v="31"/>
    <x v="0"/>
    <x v="1"/>
    <x v="1"/>
    <x v="0"/>
    <x v="0"/>
    <n v="29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2"/>
    <x v="6"/>
    <n v="33"/>
    <n v="34"/>
    <x v="0"/>
    <x v="1"/>
    <x v="1"/>
    <x v="0"/>
    <x v="0"/>
    <n v="29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2"/>
    <x v="7"/>
    <n v="29"/>
    <n v="30"/>
    <x v="0"/>
    <x v="1"/>
    <x v="1"/>
    <x v="0"/>
    <x v="0"/>
    <n v="29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2"/>
    <x v="8"/>
    <n v="30"/>
    <n v="31"/>
    <x v="0"/>
    <x v="1"/>
    <x v="1"/>
    <x v="0"/>
    <x v="0"/>
    <n v="29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2"/>
    <x v="9"/>
    <n v="28"/>
    <n v="29"/>
    <x v="0"/>
    <x v="1"/>
    <x v="1"/>
    <x v="0"/>
    <x v="0"/>
    <n v="29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2"/>
    <x v="10"/>
    <n v="36"/>
    <n v="37"/>
    <x v="0"/>
    <x v="1"/>
    <x v="1"/>
    <x v="0"/>
    <x v="0"/>
    <n v="29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2"/>
    <x v="11"/>
    <n v="28"/>
    <n v="29"/>
    <x v="0"/>
    <x v="1"/>
    <x v="1"/>
    <x v="0"/>
    <x v="0"/>
    <n v="29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3"/>
    <x v="0"/>
    <n v="30"/>
    <n v="31"/>
    <x v="0"/>
    <x v="1"/>
    <x v="0"/>
    <x v="0"/>
    <x v="1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63"/>
    <x v="1"/>
    <n v="27"/>
    <n v="28"/>
    <x v="0"/>
    <x v="1"/>
    <x v="0"/>
    <x v="0"/>
    <x v="1"/>
    <n v="28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63"/>
    <x v="2"/>
    <n v="30"/>
    <n v="31"/>
    <x v="0"/>
    <x v="1"/>
    <x v="0"/>
    <x v="0"/>
    <x v="1"/>
    <n v="28"/>
    <n v="31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3"/>
    <x v="3"/>
    <n v="30"/>
    <n v="31"/>
    <x v="0"/>
    <x v="1"/>
    <x v="0"/>
    <x v="0"/>
    <x v="1"/>
    <n v="28"/>
    <n v="31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63"/>
    <x v="4"/>
    <n v="32"/>
    <n v="33"/>
    <x v="0"/>
    <x v="1"/>
    <x v="0"/>
    <x v="0"/>
    <x v="1"/>
    <n v="33"/>
    <n v="33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3"/>
    <x v="5"/>
    <n v="32"/>
    <n v="33"/>
    <x v="0"/>
    <x v="1"/>
    <x v="0"/>
    <x v="0"/>
    <x v="1"/>
    <n v="33"/>
    <n v="33"/>
    <s v=""/>
    <s v="S23"/>
    <s v=""/>
    <s v="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</r>
  <r>
    <x v="63"/>
    <x v="6"/>
    <n v="29"/>
    <n v="30"/>
    <x v="0"/>
    <x v="1"/>
    <x v="0"/>
    <x v="0"/>
    <x v="1"/>
    <n v="30"/>
    <n v="33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63"/>
    <x v="7"/>
    <n v="35"/>
    <n v="36"/>
    <x v="0"/>
    <x v="1"/>
    <x v="0"/>
    <x v="0"/>
    <x v="1"/>
    <n v="36"/>
    <n v="36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3"/>
    <x v="8"/>
    <n v="32"/>
    <n v="33"/>
    <x v="0"/>
    <x v="1"/>
    <x v="0"/>
    <x v="0"/>
    <x v="1"/>
    <n v="33"/>
    <n v="36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63"/>
    <x v="9"/>
    <n v="32"/>
    <n v="33"/>
    <x v="0"/>
    <x v="1"/>
    <x v="0"/>
    <x v="0"/>
    <x v="1"/>
    <n v="33"/>
    <n v="36"/>
    <n v="3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n v="1"/>
  </r>
  <r>
    <x v="63"/>
    <x v="10"/>
    <n v="31"/>
    <n v="32"/>
    <x v="0"/>
    <x v="1"/>
    <x v="0"/>
    <x v="0"/>
    <x v="1"/>
    <n v="32"/>
    <n v="32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3"/>
    <x v="11"/>
    <n v="28"/>
    <n v="29"/>
    <x v="0"/>
    <x v="1"/>
    <x v="0"/>
    <x v="0"/>
    <x v="1"/>
    <n v="29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63"/>
    <x v="12"/>
    <n v="27"/>
    <n v="28"/>
    <x v="0"/>
    <x v="1"/>
    <x v="0"/>
    <x v="0"/>
    <x v="1"/>
    <n v="28"/>
    <n v="32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3"/>
    <x v="13"/>
    <n v="30"/>
    <n v="31"/>
    <x v="0"/>
    <x v="1"/>
    <x v="0"/>
    <x v="0"/>
    <x v="1"/>
    <n v="28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63"/>
    <x v="14"/>
    <n v="26"/>
    <n v="27"/>
    <x v="0"/>
    <x v="1"/>
    <x v="0"/>
    <x v="0"/>
    <x v="1"/>
    <n v="27"/>
    <n v="27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3"/>
    <x v="15"/>
    <n v="28"/>
    <n v="29"/>
    <x v="0"/>
    <x v="1"/>
    <x v="0"/>
    <x v="0"/>
    <x v="1"/>
    <n v="27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63"/>
    <x v="16"/>
    <n v="28"/>
    <n v="29"/>
    <x v="0"/>
    <x v="1"/>
    <x v="0"/>
    <x v="0"/>
    <x v="1"/>
    <n v="27"/>
    <n v="29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4"/>
    <x v="0"/>
    <n v="25"/>
    <n v="26"/>
    <x v="1"/>
    <x v="1"/>
    <x v="0"/>
    <x v="0"/>
    <x v="0"/>
    <n v="27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4"/>
    <x v="1"/>
    <n v="32"/>
    <n v="33"/>
    <x v="1"/>
    <x v="1"/>
    <x v="0"/>
    <x v="0"/>
    <x v="0"/>
    <n v="27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4"/>
    <x v="2"/>
    <n v="27"/>
    <n v="28"/>
    <x v="1"/>
    <x v="1"/>
    <x v="0"/>
    <x v="0"/>
    <x v="0"/>
    <n v="27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4"/>
    <x v="3"/>
    <n v="29"/>
    <n v="30"/>
    <x v="1"/>
    <x v="1"/>
    <x v="0"/>
    <x v="0"/>
    <x v="0"/>
    <n v="27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4"/>
    <x v="4"/>
    <n v="25"/>
    <n v="26"/>
    <x v="1"/>
    <x v="1"/>
    <x v="0"/>
    <x v="0"/>
    <x v="0"/>
    <n v="27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4"/>
    <x v="5"/>
    <n v="28"/>
    <n v="29"/>
    <x v="1"/>
    <x v="1"/>
    <x v="0"/>
    <x v="0"/>
    <x v="0"/>
    <n v="27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4"/>
    <x v="6"/>
    <n v="26"/>
    <n v="27"/>
    <x v="1"/>
    <x v="1"/>
    <x v="0"/>
    <x v="0"/>
    <x v="0"/>
    <n v="27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4"/>
    <x v="7"/>
    <n v="28"/>
    <n v="29"/>
    <x v="1"/>
    <x v="1"/>
    <x v="0"/>
    <x v="0"/>
    <x v="0"/>
    <n v="27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4"/>
    <x v="8"/>
    <n v="28"/>
    <n v="29"/>
    <x v="1"/>
    <x v="1"/>
    <x v="0"/>
    <x v="0"/>
    <x v="0"/>
    <n v="27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4"/>
    <x v="9"/>
    <n v="28"/>
    <n v="29"/>
    <x v="1"/>
    <x v="1"/>
    <x v="0"/>
    <x v="0"/>
    <x v="0"/>
    <n v="27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4"/>
    <x v="10"/>
    <n v="26"/>
    <n v="27"/>
    <x v="1"/>
    <x v="1"/>
    <x v="0"/>
    <x v="0"/>
    <x v="0"/>
    <n v="27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4"/>
    <x v="11"/>
    <n v="28"/>
    <n v="29"/>
    <x v="1"/>
    <x v="1"/>
    <x v="0"/>
    <x v="0"/>
    <x v="0"/>
    <n v="27"/>
    <n v="29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65"/>
    <x v="0"/>
    <n v="27"/>
    <n v="28"/>
    <x v="0"/>
    <x v="1"/>
    <x v="1"/>
    <x v="0"/>
    <x v="0"/>
    <n v="28"/>
    <n v="28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5"/>
    <x v="1"/>
    <n v="25"/>
    <n v="26"/>
    <x v="0"/>
    <x v="1"/>
    <x v="1"/>
    <x v="0"/>
    <x v="0"/>
    <n v="26"/>
    <n v="28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65"/>
    <x v="2"/>
    <n v="31"/>
    <n v="32"/>
    <x v="0"/>
    <x v="1"/>
    <x v="1"/>
    <x v="0"/>
    <x v="0"/>
    <n v="26"/>
    <n v="32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5"/>
    <x v="3"/>
    <n v="25"/>
    <n v="26"/>
    <x v="0"/>
    <x v="1"/>
    <x v="1"/>
    <x v="0"/>
    <x v="0"/>
    <n v="26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5"/>
    <x v="4"/>
    <n v="26"/>
    <n v="27"/>
    <x v="0"/>
    <x v="1"/>
    <x v="1"/>
    <x v="0"/>
    <x v="0"/>
    <n v="26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5"/>
    <x v="5"/>
    <n v="27"/>
    <n v="28"/>
    <x v="0"/>
    <x v="1"/>
    <x v="1"/>
    <x v="0"/>
    <x v="0"/>
    <n v="26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5"/>
    <x v="6"/>
    <n v="28"/>
    <n v="29"/>
    <x v="0"/>
    <x v="1"/>
    <x v="1"/>
    <x v="0"/>
    <x v="0"/>
    <n v="26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5"/>
    <x v="7"/>
    <n v="25"/>
    <n v="26"/>
    <x v="0"/>
    <x v="1"/>
    <x v="1"/>
    <x v="0"/>
    <x v="0"/>
    <n v="26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5"/>
    <x v="8"/>
    <n v="27"/>
    <n v="28"/>
    <x v="0"/>
    <x v="1"/>
    <x v="1"/>
    <x v="0"/>
    <x v="0"/>
    <n v="26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5"/>
    <x v="9"/>
    <n v="25"/>
    <n v="26"/>
    <x v="0"/>
    <x v="1"/>
    <x v="1"/>
    <x v="0"/>
    <x v="0"/>
    <n v="26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5"/>
    <x v="10"/>
    <n v="27"/>
    <n v="28"/>
    <x v="0"/>
    <x v="1"/>
    <x v="1"/>
    <x v="0"/>
    <x v="0"/>
    <n v="26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5"/>
    <x v="11"/>
    <n v="26"/>
    <n v="27"/>
    <x v="0"/>
    <x v="1"/>
    <x v="1"/>
    <x v="0"/>
    <x v="0"/>
    <n v="26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5"/>
    <x v="12"/>
    <n v="30"/>
    <n v="31"/>
    <x v="0"/>
    <x v="1"/>
    <x v="1"/>
    <x v="0"/>
    <x v="0"/>
    <n v="26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6"/>
    <x v="0"/>
    <n v="36"/>
    <n v="37"/>
    <x v="0"/>
    <x v="1"/>
    <x v="1"/>
    <x v="0"/>
    <x v="0"/>
    <n v="37"/>
    <n v="37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6"/>
    <x v="1"/>
    <n v="29"/>
    <n v="30"/>
    <x v="0"/>
    <x v="1"/>
    <x v="1"/>
    <x v="0"/>
    <x v="0"/>
    <n v="30"/>
    <n v="37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66"/>
    <x v="2"/>
    <n v="32"/>
    <n v="33"/>
    <x v="0"/>
    <x v="1"/>
    <x v="1"/>
    <x v="0"/>
    <x v="0"/>
    <n v="30"/>
    <n v="37"/>
    <n v="7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6"/>
    <x v="3"/>
    <n v="32"/>
    <n v="33"/>
    <x v="0"/>
    <x v="1"/>
    <x v="1"/>
    <x v="0"/>
    <x v="0"/>
    <n v="30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6"/>
    <x v="4"/>
    <n v="30"/>
    <n v="31"/>
    <x v="0"/>
    <x v="1"/>
    <x v="1"/>
    <x v="0"/>
    <x v="0"/>
    <n v="30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66"/>
    <x v="5"/>
    <n v="37"/>
    <n v="38"/>
    <x v="0"/>
    <x v="1"/>
    <x v="1"/>
    <x v="0"/>
    <x v="0"/>
    <n v="38"/>
    <n v="38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6"/>
    <x v="6"/>
    <n v="30"/>
    <n v="31"/>
    <x v="0"/>
    <x v="1"/>
    <x v="1"/>
    <x v="0"/>
    <x v="0"/>
    <n v="31"/>
    <n v="38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66"/>
    <x v="7"/>
    <n v="29"/>
    <n v="30"/>
    <x v="0"/>
    <x v="1"/>
    <x v="1"/>
    <x v="0"/>
    <x v="0"/>
    <n v="30"/>
    <n v="38"/>
    <n v="8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6"/>
    <x v="8"/>
    <n v="32"/>
    <n v="33"/>
    <x v="0"/>
    <x v="1"/>
    <x v="1"/>
    <x v="0"/>
    <x v="0"/>
    <n v="30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6"/>
    <x v="9"/>
    <n v="31"/>
    <n v="32"/>
    <x v="0"/>
    <x v="1"/>
    <x v="1"/>
    <x v="0"/>
    <x v="0"/>
    <n v="30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6"/>
    <x v="10"/>
    <n v="29"/>
    <n v="30"/>
    <x v="0"/>
    <x v="1"/>
    <x v="1"/>
    <x v="0"/>
    <x v="0"/>
    <n v="30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6"/>
    <x v="11"/>
    <n v="30"/>
    <n v="31"/>
    <x v="0"/>
    <x v="1"/>
    <x v="1"/>
    <x v="0"/>
    <x v="0"/>
    <n v="30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66"/>
    <x v="12"/>
    <n v="28"/>
    <n v="29"/>
    <x v="0"/>
    <x v="1"/>
    <x v="1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66"/>
    <x v="13"/>
    <n v="28"/>
    <n v="29"/>
    <x v="0"/>
    <x v="1"/>
    <x v="1"/>
    <x v="0"/>
    <x v="0"/>
    <n v="29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66"/>
    <x v="14"/>
    <n v="31"/>
    <n v="32"/>
    <x v="0"/>
    <x v="1"/>
    <x v="1"/>
    <x v="0"/>
    <x v="0"/>
    <n v="29"/>
    <n v="32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6"/>
    <x v="15"/>
    <n v="31"/>
    <n v="32"/>
    <x v="0"/>
    <x v="1"/>
    <x v="1"/>
    <x v="0"/>
    <x v="0"/>
    <n v="29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7"/>
    <x v="0"/>
    <n v="31"/>
    <n v="32"/>
    <x v="0"/>
    <x v="1"/>
    <x v="0"/>
    <x v="1"/>
    <x v="0"/>
    <n v="32"/>
    <n v="32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7"/>
    <x v="1"/>
    <n v="35"/>
    <n v="36"/>
    <x v="0"/>
    <x v="1"/>
    <x v="0"/>
    <x v="1"/>
    <x v="0"/>
    <n v="32"/>
    <n v="36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67"/>
    <x v="2"/>
    <n v="34"/>
    <n v="35"/>
    <x v="0"/>
    <x v="1"/>
    <x v="0"/>
    <x v="1"/>
    <x v="0"/>
    <n v="32"/>
    <n v="36"/>
    <n v="4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67"/>
    <x v="3"/>
    <n v="32"/>
    <n v="33"/>
    <x v="0"/>
    <x v="1"/>
    <x v="0"/>
    <x v="1"/>
    <x v="0"/>
    <n v="32"/>
    <n v="36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n v="1"/>
  </r>
  <r>
    <x v="67"/>
    <x v="4"/>
    <n v="38"/>
    <n v="39"/>
    <x v="0"/>
    <x v="1"/>
    <x v="0"/>
    <x v="1"/>
    <x v="0"/>
    <n v="39"/>
    <n v="39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7"/>
    <x v="5"/>
    <n v="33"/>
    <n v="34"/>
    <x v="0"/>
    <x v="1"/>
    <x v="0"/>
    <x v="1"/>
    <x v="0"/>
    <n v="34"/>
    <n v="39"/>
    <s v=""/>
    <s v="S23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8"/>
    <x v="0"/>
    <n v="25"/>
    <n v="26"/>
    <x v="0"/>
    <x v="0"/>
    <x v="0"/>
    <x v="0"/>
    <x v="0"/>
    <n v="26"/>
    <n v="26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8"/>
    <x v="1"/>
    <n v="27"/>
    <n v="28"/>
    <x v="0"/>
    <x v="0"/>
    <x v="0"/>
    <x v="0"/>
    <x v="0"/>
    <n v="26"/>
    <n v="28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8"/>
    <x v="2"/>
    <n v="27"/>
    <n v="28"/>
    <x v="0"/>
    <x v="0"/>
    <x v="0"/>
    <x v="0"/>
    <x v="0"/>
    <n v="26"/>
    <n v="28"/>
    <n v="2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"/>
  </r>
  <r>
    <x v="68"/>
    <x v="3"/>
    <n v="25"/>
    <n v="26"/>
    <x v="0"/>
    <x v="0"/>
    <x v="0"/>
    <x v="0"/>
    <x v="0"/>
    <n v="26"/>
    <n v="28"/>
    <s v="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"/>
  </r>
  <r>
    <x v="68"/>
    <x v="4"/>
    <n v="26"/>
    <n v="27"/>
    <x v="0"/>
    <x v="0"/>
    <x v="0"/>
    <x v="0"/>
    <x v="0"/>
    <n v="26"/>
    <n v="28"/>
    <s v="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"/>
  </r>
  <r>
    <x v="68"/>
    <x v="5"/>
    <n v="25"/>
    <n v="26"/>
    <x v="0"/>
    <x v="0"/>
    <x v="0"/>
    <x v="0"/>
    <x v="0"/>
    <n v="26"/>
    <n v="28"/>
    <s v=""/>
    <s v="S31"/>
    <s v="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</r>
  <r>
    <x v="68"/>
    <x v="6"/>
    <n v="24"/>
    <n v="25"/>
    <x v="0"/>
    <x v="0"/>
    <x v="0"/>
    <x v="0"/>
    <x v="0"/>
    <n v="25"/>
    <n v="25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8"/>
    <x v="7"/>
    <n v="25"/>
    <n v="26"/>
    <x v="0"/>
    <x v="0"/>
    <x v="0"/>
    <x v="0"/>
    <x v="0"/>
    <n v="25"/>
    <n v="26"/>
    <s v=""/>
    <s v="S21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9"/>
    <x v="0"/>
    <n v="26"/>
    <n v="27"/>
    <x v="0"/>
    <x v="0"/>
    <x v="0"/>
    <x v="0"/>
    <x v="0"/>
    <n v="27"/>
    <n v="27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9"/>
    <x v="1"/>
    <n v="26"/>
    <n v="27"/>
    <x v="0"/>
    <x v="0"/>
    <x v="0"/>
    <x v="0"/>
    <x v="0"/>
    <n v="27"/>
    <n v="27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69"/>
    <x v="2"/>
    <n v="27"/>
    <n v="28"/>
    <x v="0"/>
    <x v="0"/>
    <x v="0"/>
    <x v="0"/>
    <x v="0"/>
    <n v="27"/>
    <n v="28"/>
    <n v="1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"/>
  </r>
  <r>
    <x v="69"/>
    <x v="3"/>
    <n v="26"/>
    <n v="27"/>
    <x v="0"/>
    <x v="0"/>
    <x v="0"/>
    <x v="0"/>
    <x v="0"/>
    <n v="27"/>
    <n v="28"/>
    <s v=""/>
    <s v="S31"/>
    <s v=""/>
    <s v=""/>
    <s v=""/>
    <s v=""/>
    <s v=""/>
    <s v=""/>
    <n v="1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n v="1"/>
  </r>
  <r>
    <x v="69"/>
    <x v="4"/>
    <n v="28"/>
    <n v="29"/>
    <x v="0"/>
    <x v="0"/>
    <x v="0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69"/>
    <x v="5"/>
    <n v="27"/>
    <n v="28"/>
    <x v="0"/>
    <x v="0"/>
    <x v="0"/>
    <x v="0"/>
    <x v="0"/>
    <n v="28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69"/>
    <x v="6"/>
    <n v="24"/>
    <n v="25"/>
    <x v="0"/>
    <x v="0"/>
    <x v="0"/>
    <x v="0"/>
    <x v="0"/>
    <n v="25"/>
    <n v="29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9"/>
    <x v="7"/>
    <n v="25"/>
    <n v="26"/>
    <x v="0"/>
    <x v="0"/>
    <x v="0"/>
    <x v="0"/>
    <x v="0"/>
    <n v="25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9"/>
    <x v="8"/>
    <n v="27"/>
    <n v="28"/>
    <x v="0"/>
    <x v="0"/>
    <x v="0"/>
    <x v="0"/>
    <x v="0"/>
    <n v="25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9"/>
    <x v="9"/>
    <n v="26"/>
    <n v="27"/>
    <x v="0"/>
    <x v="0"/>
    <x v="0"/>
    <x v="0"/>
    <x v="0"/>
    <n v="25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69"/>
    <x v="10"/>
    <n v="27"/>
    <n v="28"/>
    <x v="0"/>
    <x v="0"/>
    <x v="0"/>
    <x v="0"/>
    <x v="0"/>
    <n v="25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0"/>
    <x v="0"/>
    <n v="26"/>
    <n v="27"/>
    <x v="0"/>
    <x v="1"/>
    <x v="1"/>
    <x v="0"/>
    <x v="0"/>
    <n v="27"/>
    <n v="27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0"/>
    <x v="1"/>
    <n v="31"/>
    <n v="32"/>
    <x v="0"/>
    <x v="1"/>
    <x v="1"/>
    <x v="0"/>
    <x v="0"/>
    <n v="27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70"/>
    <x v="2"/>
    <n v="30"/>
    <n v="31"/>
    <x v="0"/>
    <x v="1"/>
    <x v="1"/>
    <x v="0"/>
    <x v="0"/>
    <n v="27"/>
    <n v="32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70"/>
    <x v="3"/>
    <n v="24"/>
    <n v="25"/>
    <x v="0"/>
    <x v="1"/>
    <x v="1"/>
    <x v="0"/>
    <x v="0"/>
    <n v="25"/>
    <n v="25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0"/>
    <x v="4"/>
    <n v="29"/>
    <n v="30"/>
    <x v="0"/>
    <x v="1"/>
    <x v="1"/>
    <x v="0"/>
    <x v="0"/>
    <n v="25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70"/>
    <x v="5"/>
    <n v="29"/>
    <n v="30"/>
    <x v="0"/>
    <x v="1"/>
    <x v="1"/>
    <x v="0"/>
    <x v="0"/>
    <n v="25"/>
    <n v="30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0"/>
    <x v="6"/>
    <n v="27"/>
    <n v="28"/>
    <x v="0"/>
    <x v="1"/>
    <x v="1"/>
    <x v="0"/>
    <x v="0"/>
    <n v="25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70"/>
    <x v="7"/>
    <n v="31"/>
    <n v="32"/>
    <x v="0"/>
    <x v="1"/>
    <x v="1"/>
    <x v="0"/>
    <x v="0"/>
    <n v="32"/>
    <n v="32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0"/>
    <x v="8"/>
    <n v="23"/>
    <n v="24"/>
    <x v="0"/>
    <x v="1"/>
    <x v="1"/>
    <x v="0"/>
    <x v="0"/>
    <n v="24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70"/>
    <x v="9"/>
    <n v="29"/>
    <n v="30"/>
    <x v="0"/>
    <x v="1"/>
    <x v="1"/>
    <x v="0"/>
    <x v="0"/>
    <n v="24"/>
    <n v="32"/>
    <n v="8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0"/>
    <x v="10"/>
    <n v="30"/>
    <n v="31"/>
    <x v="0"/>
    <x v="1"/>
    <x v="1"/>
    <x v="0"/>
    <x v="0"/>
    <n v="24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0"/>
    <x v="11"/>
    <n v="29"/>
    <n v="30"/>
    <x v="0"/>
    <x v="1"/>
    <x v="1"/>
    <x v="0"/>
    <x v="0"/>
    <n v="24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1"/>
    <x v="0"/>
    <n v="27"/>
    <n v="28"/>
    <x v="0"/>
    <x v="1"/>
    <x v="1"/>
    <x v="0"/>
    <x v="0"/>
    <n v="28"/>
    <n v="28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1"/>
    <x v="1"/>
    <n v="27"/>
    <n v="28"/>
    <x v="0"/>
    <x v="1"/>
    <x v="1"/>
    <x v="0"/>
    <x v="0"/>
    <n v="28"/>
    <n v="28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71"/>
    <x v="2"/>
    <n v="28"/>
    <n v="29"/>
    <x v="0"/>
    <x v="1"/>
    <x v="1"/>
    <x v="0"/>
    <x v="0"/>
    <n v="28"/>
    <n v="29"/>
    <n v="1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71"/>
    <x v="3"/>
    <n v="25"/>
    <n v="26"/>
    <x v="0"/>
    <x v="1"/>
    <x v="1"/>
    <x v="0"/>
    <x v="0"/>
    <n v="26"/>
    <n v="26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1"/>
    <x v="4"/>
    <n v="26"/>
    <n v="27"/>
    <x v="0"/>
    <x v="1"/>
    <x v="1"/>
    <x v="0"/>
    <x v="0"/>
    <n v="26"/>
    <n v="27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71"/>
    <x v="5"/>
    <n v="29"/>
    <n v="30"/>
    <x v="0"/>
    <x v="1"/>
    <x v="1"/>
    <x v="0"/>
    <x v="0"/>
    <n v="26"/>
    <n v="30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1"/>
    <x v="6"/>
    <n v="29"/>
    <n v="30"/>
    <x v="0"/>
    <x v="1"/>
    <x v="1"/>
    <x v="0"/>
    <x v="0"/>
    <n v="26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2"/>
    <x v="0"/>
    <n v="34"/>
    <n v="35"/>
    <x v="0"/>
    <x v="1"/>
    <x v="1"/>
    <x v="0"/>
    <x v="0"/>
    <n v="35"/>
    <n v="35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2"/>
    <x v="1"/>
    <n v="28"/>
    <n v="29"/>
    <x v="0"/>
    <x v="1"/>
    <x v="1"/>
    <x v="0"/>
    <x v="0"/>
    <n v="29"/>
    <n v="35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72"/>
    <x v="2"/>
    <n v="30"/>
    <n v="31"/>
    <x v="0"/>
    <x v="1"/>
    <x v="1"/>
    <x v="0"/>
    <x v="0"/>
    <n v="29"/>
    <n v="35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72"/>
    <x v="3"/>
    <n v="36"/>
    <n v="37"/>
    <x v="0"/>
    <x v="1"/>
    <x v="1"/>
    <x v="0"/>
    <x v="0"/>
    <n v="37"/>
    <n v="37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2"/>
    <x v="4"/>
    <n v="28"/>
    <n v="29"/>
    <x v="0"/>
    <x v="1"/>
    <x v="1"/>
    <x v="0"/>
    <x v="0"/>
    <n v="29"/>
    <n v="37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72"/>
    <x v="5"/>
    <n v="32"/>
    <n v="33"/>
    <x v="0"/>
    <x v="1"/>
    <x v="1"/>
    <x v="0"/>
    <x v="0"/>
    <n v="29"/>
    <n v="37"/>
    <n v="8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2"/>
    <x v="6"/>
    <n v="30"/>
    <n v="31"/>
    <x v="0"/>
    <x v="1"/>
    <x v="1"/>
    <x v="0"/>
    <x v="0"/>
    <n v="29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3"/>
    <x v="0"/>
    <n v="32"/>
    <n v="33"/>
    <x v="0"/>
    <x v="1"/>
    <x v="1"/>
    <x v="0"/>
    <x v="0"/>
    <n v="33"/>
    <n v="33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3"/>
    <x v="1"/>
    <n v="27"/>
    <n v="28"/>
    <x v="0"/>
    <x v="1"/>
    <x v="1"/>
    <x v="0"/>
    <x v="0"/>
    <n v="28"/>
    <n v="33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73"/>
    <x v="2"/>
    <n v="30"/>
    <n v="31"/>
    <x v="0"/>
    <x v="1"/>
    <x v="1"/>
    <x v="0"/>
    <x v="0"/>
    <n v="28"/>
    <n v="33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73"/>
    <x v="3"/>
    <n v="34"/>
    <n v="35"/>
    <x v="0"/>
    <x v="1"/>
    <x v="1"/>
    <x v="0"/>
    <x v="0"/>
    <n v="35"/>
    <n v="35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3"/>
    <x v="4"/>
    <n v="42"/>
    <n v="43"/>
    <x v="0"/>
    <x v="1"/>
    <x v="1"/>
    <x v="0"/>
    <x v="0"/>
    <n v="35"/>
    <n v="43"/>
    <s v=""/>
    <s v="S23"/>
    <s v=""/>
    <s v="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</r>
  <r>
    <x v="73"/>
    <x v="5"/>
    <n v="30"/>
    <n v="31"/>
    <x v="0"/>
    <x v="1"/>
    <x v="1"/>
    <x v="0"/>
    <x v="0"/>
    <n v="31"/>
    <n v="43"/>
    <n v="1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3"/>
    <x v="6"/>
    <n v="38"/>
    <n v="39"/>
    <x v="0"/>
    <x v="1"/>
    <x v="1"/>
    <x v="0"/>
    <x v="0"/>
    <n v="31"/>
    <n v="4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3"/>
    <x v="7"/>
    <n v="32"/>
    <n v="33"/>
    <x v="0"/>
    <x v="1"/>
    <x v="1"/>
    <x v="0"/>
    <x v="0"/>
    <n v="31"/>
    <n v="4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3"/>
    <x v="8"/>
    <n v="32"/>
    <n v="33"/>
    <x v="0"/>
    <x v="1"/>
    <x v="1"/>
    <x v="0"/>
    <x v="0"/>
    <n v="31"/>
    <n v="4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3"/>
    <x v="9"/>
    <n v="30"/>
    <n v="31"/>
    <x v="0"/>
    <x v="1"/>
    <x v="1"/>
    <x v="0"/>
    <x v="0"/>
    <n v="31"/>
    <n v="4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3"/>
    <x v="10"/>
    <n v="35"/>
    <n v="36"/>
    <x v="0"/>
    <x v="1"/>
    <x v="1"/>
    <x v="0"/>
    <x v="0"/>
    <n v="31"/>
    <n v="4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3"/>
    <x v="11"/>
    <n v="36"/>
    <n v="37"/>
    <x v="0"/>
    <x v="1"/>
    <x v="1"/>
    <x v="0"/>
    <x v="0"/>
    <n v="31"/>
    <n v="4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4"/>
    <x v="0"/>
    <n v="28"/>
    <n v="29"/>
    <x v="0"/>
    <x v="1"/>
    <x v="1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74"/>
    <x v="1"/>
    <n v="31"/>
    <n v="32"/>
    <x v="0"/>
    <x v="1"/>
    <x v="1"/>
    <x v="0"/>
    <x v="0"/>
    <n v="29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74"/>
    <x v="2"/>
    <n v="28"/>
    <n v="29"/>
    <x v="0"/>
    <x v="1"/>
    <x v="1"/>
    <x v="0"/>
    <x v="0"/>
    <n v="29"/>
    <n v="32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4"/>
    <x v="3"/>
    <n v="29"/>
    <n v="30"/>
    <x v="0"/>
    <x v="1"/>
    <x v="1"/>
    <x v="0"/>
    <x v="0"/>
    <n v="29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4"/>
    <x v="4"/>
    <n v="30"/>
    <n v="31"/>
    <x v="0"/>
    <x v="1"/>
    <x v="1"/>
    <x v="0"/>
    <x v="0"/>
    <n v="29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4"/>
    <x v="5"/>
    <n v="28"/>
    <n v="29"/>
    <x v="0"/>
    <x v="1"/>
    <x v="1"/>
    <x v="0"/>
    <x v="0"/>
    <n v="29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5"/>
    <x v="0"/>
    <n v="28"/>
    <n v="29"/>
    <x v="0"/>
    <x v="1"/>
    <x v="1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75"/>
    <x v="1"/>
    <n v="31"/>
    <n v="32"/>
    <x v="0"/>
    <x v="1"/>
    <x v="1"/>
    <x v="0"/>
    <x v="0"/>
    <n v="29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75"/>
    <x v="2"/>
    <n v="29"/>
    <n v="30"/>
    <x v="0"/>
    <x v="1"/>
    <x v="1"/>
    <x v="0"/>
    <x v="0"/>
    <n v="29"/>
    <n v="32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5"/>
    <x v="3"/>
    <n v="29"/>
    <n v="30"/>
    <x v="0"/>
    <x v="1"/>
    <x v="1"/>
    <x v="0"/>
    <x v="0"/>
    <n v="29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5"/>
    <x v="4"/>
    <n v="30"/>
    <n v="31"/>
    <x v="0"/>
    <x v="1"/>
    <x v="1"/>
    <x v="0"/>
    <x v="0"/>
    <n v="29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5"/>
    <x v="5"/>
    <n v="29"/>
    <n v="30"/>
    <x v="0"/>
    <x v="1"/>
    <x v="1"/>
    <x v="0"/>
    <x v="0"/>
    <n v="29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5"/>
    <x v="6"/>
    <n v="30"/>
    <n v="31"/>
    <x v="0"/>
    <x v="1"/>
    <x v="1"/>
    <x v="0"/>
    <x v="0"/>
    <n v="29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5"/>
    <x v="7"/>
    <n v="28"/>
    <n v="29"/>
    <x v="0"/>
    <x v="1"/>
    <x v="1"/>
    <x v="0"/>
    <x v="0"/>
    <n v="29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5"/>
    <x v="8"/>
    <n v="28"/>
    <n v="29"/>
    <x v="0"/>
    <x v="1"/>
    <x v="1"/>
    <x v="0"/>
    <x v="0"/>
    <n v="29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5"/>
    <x v="9"/>
    <n v="29"/>
    <n v="30"/>
    <x v="0"/>
    <x v="1"/>
    <x v="1"/>
    <x v="0"/>
    <x v="0"/>
    <n v="29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6"/>
    <x v="0"/>
    <n v="26"/>
    <n v="27"/>
    <x v="0"/>
    <x v="0"/>
    <x v="0"/>
    <x v="0"/>
    <x v="0"/>
    <n v="27"/>
    <n v="27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6"/>
    <x v="1"/>
    <n v="26"/>
    <n v="27"/>
    <x v="0"/>
    <x v="0"/>
    <x v="0"/>
    <x v="0"/>
    <x v="0"/>
    <n v="27"/>
    <n v="27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6"/>
    <x v="2"/>
    <n v="27"/>
    <n v="28"/>
    <x v="0"/>
    <x v="0"/>
    <x v="0"/>
    <x v="0"/>
    <x v="0"/>
    <n v="27"/>
    <n v="28"/>
    <n v="1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"/>
  </r>
  <r>
    <x v="76"/>
    <x v="3"/>
    <n v="26"/>
    <n v="27"/>
    <x v="0"/>
    <x v="0"/>
    <x v="0"/>
    <x v="0"/>
    <x v="0"/>
    <n v="27"/>
    <n v="28"/>
    <s v="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"/>
  </r>
  <r>
    <x v="76"/>
    <x v="4"/>
    <n v="26"/>
    <n v="27"/>
    <x v="0"/>
    <x v="0"/>
    <x v="0"/>
    <x v="0"/>
    <x v="0"/>
    <n v="27"/>
    <n v="28"/>
    <s v=""/>
    <s v="S31"/>
    <s v=""/>
    <s v=""/>
    <s v=""/>
    <s v=""/>
    <s v=""/>
    <s v=""/>
    <n v="1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n v="1"/>
  </r>
  <r>
    <x v="76"/>
    <x v="5"/>
    <n v="28"/>
    <n v="29"/>
    <x v="0"/>
    <x v="0"/>
    <x v="0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76"/>
    <x v="6"/>
    <n v="27"/>
    <n v="28"/>
    <x v="0"/>
    <x v="0"/>
    <x v="0"/>
    <x v="0"/>
    <x v="0"/>
    <n v="28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76"/>
    <x v="7"/>
    <n v="28"/>
    <n v="29"/>
    <x v="0"/>
    <x v="0"/>
    <x v="0"/>
    <x v="0"/>
    <x v="0"/>
    <n v="28"/>
    <n v="29"/>
    <n v="1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6"/>
    <x v="8"/>
    <n v="27"/>
    <n v="28"/>
    <x v="0"/>
    <x v="0"/>
    <x v="0"/>
    <x v="0"/>
    <x v="0"/>
    <n v="28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7"/>
    <x v="0"/>
    <n v="28"/>
    <n v="29"/>
    <x v="0"/>
    <x v="1"/>
    <x v="1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77"/>
    <x v="1"/>
    <n v="27"/>
    <n v="28"/>
    <x v="0"/>
    <x v="1"/>
    <x v="1"/>
    <x v="0"/>
    <x v="0"/>
    <n v="28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77"/>
    <x v="2"/>
    <n v="26"/>
    <n v="27"/>
    <x v="0"/>
    <x v="1"/>
    <x v="1"/>
    <x v="0"/>
    <x v="0"/>
    <n v="27"/>
    <n v="29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7"/>
    <x v="3"/>
    <n v="26"/>
    <n v="27"/>
    <x v="0"/>
    <x v="1"/>
    <x v="1"/>
    <x v="0"/>
    <x v="0"/>
    <n v="27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77"/>
    <x v="4"/>
    <n v="25"/>
    <n v="26"/>
    <x v="0"/>
    <x v="1"/>
    <x v="1"/>
    <x v="0"/>
    <x v="0"/>
    <n v="26"/>
    <n v="26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7"/>
    <x v="5"/>
    <n v="25"/>
    <n v="26"/>
    <x v="0"/>
    <x v="1"/>
    <x v="1"/>
    <x v="0"/>
    <x v="0"/>
    <n v="26"/>
    <n v="26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77"/>
    <x v="6"/>
    <n v="28"/>
    <n v="29"/>
    <x v="0"/>
    <x v="1"/>
    <x v="1"/>
    <x v="0"/>
    <x v="0"/>
    <n v="26"/>
    <n v="29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7"/>
    <x v="7"/>
    <n v="27"/>
    <n v="28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7"/>
    <x v="8"/>
    <n v="28"/>
    <n v="29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7"/>
    <x v="9"/>
    <n v="27"/>
    <n v="28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7"/>
    <x v="10"/>
    <n v="26"/>
    <n v="27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7"/>
    <x v="11"/>
    <n v="28"/>
    <n v="29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7"/>
    <x v="12"/>
    <n v="28"/>
    <n v="29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8"/>
    <x v="0"/>
    <n v="38"/>
    <n v="39"/>
    <x v="0"/>
    <x v="1"/>
    <x v="0"/>
    <x v="1"/>
    <x v="0"/>
    <n v="39"/>
    <n v="39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8"/>
    <x v="1"/>
    <n v="32"/>
    <n v="33"/>
    <x v="0"/>
    <x v="1"/>
    <x v="0"/>
    <x v="1"/>
    <x v="0"/>
    <n v="33"/>
    <n v="39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78"/>
    <x v="2"/>
    <n v="38"/>
    <n v="39"/>
    <x v="0"/>
    <x v="1"/>
    <x v="0"/>
    <x v="1"/>
    <x v="0"/>
    <n v="33"/>
    <n v="39"/>
    <n v="6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78"/>
    <x v="3"/>
    <n v="38"/>
    <n v="39"/>
    <x v="0"/>
    <x v="1"/>
    <x v="0"/>
    <x v="1"/>
    <x v="0"/>
    <n v="33"/>
    <n v="39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n v="1"/>
  </r>
  <r>
    <x v="78"/>
    <x v="4"/>
    <n v="39"/>
    <n v="40"/>
    <x v="0"/>
    <x v="1"/>
    <x v="0"/>
    <x v="1"/>
    <x v="0"/>
    <n v="40"/>
    <n v="40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8"/>
    <x v="5"/>
    <n v="38"/>
    <n v="39"/>
    <x v="0"/>
    <x v="1"/>
    <x v="0"/>
    <x v="1"/>
    <x v="0"/>
    <n v="39"/>
    <n v="40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78"/>
    <x v="6"/>
    <n v="31"/>
    <n v="32"/>
    <x v="0"/>
    <x v="1"/>
    <x v="0"/>
    <x v="1"/>
    <x v="0"/>
    <n v="32"/>
    <n v="40"/>
    <n v="8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78"/>
    <x v="7"/>
    <n v="35"/>
    <n v="36"/>
    <x v="0"/>
    <x v="1"/>
    <x v="0"/>
    <x v="1"/>
    <x v="0"/>
    <n v="32"/>
    <n v="40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78"/>
    <x v="8"/>
    <n v="35"/>
    <n v="36"/>
    <x v="0"/>
    <x v="1"/>
    <x v="0"/>
    <x v="1"/>
    <x v="0"/>
    <n v="32"/>
    <n v="40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78"/>
    <x v="9"/>
    <n v="32"/>
    <n v="33"/>
    <x v="0"/>
    <x v="1"/>
    <x v="0"/>
    <x v="1"/>
    <x v="0"/>
    <n v="32"/>
    <n v="40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78"/>
    <x v="10"/>
    <n v="38"/>
    <n v="39"/>
    <x v="0"/>
    <x v="1"/>
    <x v="0"/>
    <x v="1"/>
    <x v="0"/>
    <n v="32"/>
    <n v="40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n v="1"/>
  </r>
  <r>
    <x v="78"/>
    <x v="11"/>
    <n v="42"/>
    <n v="43"/>
    <x v="0"/>
    <x v="1"/>
    <x v="0"/>
    <x v="1"/>
    <x v="0"/>
    <n v="43"/>
    <n v="43"/>
    <s v=""/>
    <s v="S13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9"/>
    <x v="0"/>
    <n v="29"/>
    <n v="30"/>
    <x v="0"/>
    <x v="0"/>
    <x v="0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79"/>
    <x v="1"/>
    <n v="25"/>
    <n v="26"/>
    <x v="0"/>
    <x v="0"/>
    <x v="0"/>
    <x v="0"/>
    <x v="0"/>
    <n v="26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79"/>
    <x v="2"/>
    <n v="26"/>
    <n v="27"/>
    <x v="0"/>
    <x v="0"/>
    <x v="0"/>
    <x v="0"/>
    <x v="0"/>
    <n v="26"/>
    <n v="30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9"/>
    <x v="3"/>
    <n v="25"/>
    <n v="26"/>
    <x v="0"/>
    <x v="0"/>
    <x v="0"/>
    <x v="0"/>
    <x v="0"/>
    <n v="26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9"/>
    <x v="4"/>
    <n v="26"/>
    <n v="27"/>
    <x v="0"/>
    <x v="0"/>
    <x v="0"/>
    <x v="0"/>
    <x v="0"/>
    <n v="26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9"/>
    <x v="5"/>
    <n v="27"/>
    <n v="28"/>
    <x v="0"/>
    <x v="0"/>
    <x v="0"/>
    <x v="0"/>
    <x v="0"/>
    <n v="26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9"/>
    <x v="6"/>
    <n v="25"/>
    <n v="26"/>
    <x v="0"/>
    <x v="0"/>
    <x v="0"/>
    <x v="0"/>
    <x v="0"/>
    <n v="26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9"/>
    <x v="7"/>
    <n v="27"/>
    <n v="28"/>
    <x v="0"/>
    <x v="0"/>
    <x v="0"/>
    <x v="0"/>
    <x v="0"/>
    <n v="26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9"/>
    <x v="8"/>
    <n v="26"/>
    <n v="27"/>
    <x v="0"/>
    <x v="0"/>
    <x v="0"/>
    <x v="0"/>
    <x v="0"/>
    <n v="26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9"/>
    <x v="9"/>
    <n v="25"/>
    <n v="26"/>
    <x v="0"/>
    <x v="0"/>
    <x v="0"/>
    <x v="0"/>
    <x v="0"/>
    <n v="26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9"/>
    <x v="10"/>
    <n v="26"/>
    <n v="27"/>
    <x v="0"/>
    <x v="0"/>
    <x v="0"/>
    <x v="0"/>
    <x v="0"/>
    <n v="26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79"/>
    <x v="11"/>
    <n v="26"/>
    <n v="27"/>
    <x v="0"/>
    <x v="0"/>
    <x v="0"/>
    <x v="0"/>
    <x v="0"/>
    <n v="26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79"/>
    <x v="12"/>
    <n v="24"/>
    <n v="25"/>
    <x v="0"/>
    <x v="0"/>
    <x v="0"/>
    <x v="0"/>
    <x v="0"/>
    <n v="25"/>
    <n v="25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9"/>
    <x v="13"/>
    <n v="25"/>
    <n v="26"/>
    <x v="0"/>
    <x v="0"/>
    <x v="0"/>
    <x v="0"/>
    <x v="0"/>
    <n v="25"/>
    <n v="26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9"/>
    <x v="14"/>
    <n v="25"/>
    <n v="26"/>
    <x v="0"/>
    <x v="0"/>
    <x v="0"/>
    <x v="0"/>
    <x v="0"/>
    <n v="25"/>
    <n v="26"/>
    <n v="1"/>
    <s v="S31"/>
    <s v="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</r>
  <r>
    <x v="79"/>
    <x v="15"/>
    <n v="27"/>
    <n v="28"/>
    <x v="0"/>
    <x v="0"/>
    <x v="0"/>
    <x v="0"/>
    <x v="0"/>
    <n v="28"/>
    <n v="28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9"/>
    <x v="16"/>
    <n v="24"/>
    <n v="25"/>
    <x v="0"/>
    <x v="0"/>
    <x v="0"/>
    <x v="0"/>
    <x v="0"/>
    <n v="25"/>
    <n v="28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79"/>
    <x v="17"/>
    <n v="25"/>
    <n v="26"/>
    <x v="0"/>
    <x v="0"/>
    <x v="0"/>
    <x v="0"/>
    <x v="0"/>
    <n v="25"/>
    <n v="28"/>
    <n v="3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"/>
  </r>
  <r>
    <x v="79"/>
    <x v="18"/>
    <n v="25"/>
    <n v="26"/>
    <x v="0"/>
    <x v="0"/>
    <x v="0"/>
    <x v="0"/>
    <x v="0"/>
    <n v="25"/>
    <n v="28"/>
    <s v=""/>
    <s v="S31"/>
    <s v=""/>
    <s v=""/>
    <s v=""/>
    <s v=""/>
    <s v=""/>
    <s v=""/>
    <n v="1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n v="1"/>
  </r>
  <r>
    <x v="79"/>
    <x v="19"/>
    <n v="29"/>
    <n v="30"/>
    <x v="0"/>
    <x v="0"/>
    <x v="0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0"/>
    <x v="0"/>
    <n v="39"/>
    <n v="40"/>
    <x v="0"/>
    <x v="1"/>
    <x v="1"/>
    <x v="0"/>
    <x v="0"/>
    <n v="40"/>
    <n v="40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0"/>
    <x v="1"/>
    <n v="23"/>
    <n v="24"/>
    <x v="0"/>
    <x v="1"/>
    <x v="1"/>
    <x v="0"/>
    <x v="0"/>
    <n v="24"/>
    <n v="4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80"/>
    <x v="2"/>
    <n v="30"/>
    <n v="31"/>
    <x v="0"/>
    <x v="1"/>
    <x v="1"/>
    <x v="0"/>
    <x v="0"/>
    <n v="24"/>
    <n v="40"/>
    <n v="1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0"/>
    <x v="3"/>
    <n v="34"/>
    <n v="35"/>
    <x v="0"/>
    <x v="1"/>
    <x v="1"/>
    <x v="0"/>
    <x v="0"/>
    <n v="24"/>
    <n v="4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0"/>
    <x v="4"/>
    <n v="32"/>
    <n v="33"/>
    <x v="0"/>
    <x v="1"/>
    <x v="1"/>
    <x v="0"/>
    <x v="0"/>
    <n v="24"/>
    <n v="4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1"/>
    <x v="0"/>
    <n v="25"/>
    <n v="26"/>
    <x v="0"/>
    <x v="1"/>
    <x v="1"/>
    <x v="0"/>
    <x v="0"/>
    <n v="26"/>
    <n v="26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1"/>
    <x v="1"/>
    <n v="28"/>
    <n v="29"/>
    <x v="0"/>
    <x v="1"/>
    <x v="1"/>
    <x v="0"/>
    <x v="0"/>
    <n v="26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81"/>
    <x v="2"/>
    <n v="25"/>
    <n v="26"/>
    <x v="0"/>
    <x v="1"/>
    <x v="1"/>
    <x v="0"/>
    <x v="0"/>
    <n v="26"/>
    <n v="29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1"/>
    <x v="3"/>
    <n v="25"/>
    <n v="26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1"/>
    <x v="4"/>
    <n v="27"/>
    <n v="28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1"/>
    <x v="5"/>
    <n v="27"/>
    <n v="28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1"/>
    <x v="6"/>
    <n v="26"/>
    <n v="27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1"/>
    <x v="7"/>
    <n v="26"/>
    <n v="27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1"/>
    <x v="8"/>
    <n v="25"/>
    <n v="26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1"/>
    <x v="9"/>
    <n v="25"/>
    <n v="26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1"/>
    <x v="10"/>
    <n v="27"/>
    <n v="28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1"/>
    <x v="11"/>
    <n v="26"/>
    <n v="27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1"/>
    <x v="12"/>
    <n v="27"/>
    <n v="28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1"/>
    <x v="13"/>
    <n v="26"/>
    <n v="27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1"/>
    <x v="14"/>
    <n v="27"/>
    <n v="28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81"/>
    <x v="15"/>
    <n v="29"/>
    <n v="30"/>
    <x v="0"/>
    <x v="1"/>
    <x v="1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2"/>
    <x v="0"/>
    <n v="33"/>
    <n v="34"/>
    <x v="0"/>
    <x v="1"/>
    <x v="1"/>
    <x v="0"/>
    <x v="0"/>
    <n v="34"/>
    <n v="34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2"/>
    <x v="1"/>
    <n v="34"/>
    <n v="35"/>
    <x v="0"/>
    <x v="1"/>
    <x v="1"/>
    <x v="0"/>
    <x v="0"/>
    <n v="34"/>
    <n v="35"/>
    <s v=""/>
    <s v="S23"/>
    <s v=""/>
    <s v="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</r>
  <r>
    <x v="82"/>
    <x v="2"/>
    <n v="30"/>
    <n v="31"/>
    <x v="0"/>
    <x v="1"/>
    <x v="1"/>
    <x v="0"/>
    <x v="0"/>
    <n v="31"/>
    <n v="35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2"/>
    <x v="3"/>
    <n v="32"/>
    <n v="33"/>
    <x v="0"/>
    <x v="1"/>
    <x v="1"/>
    <x v="0"/>
    <x v="0"/>
    <n v="31"/>
    <n v="35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2"/>
    <x v="4"/>
    <n v="31"/>
    <n v="32"/>
    <x v="0"/>
    <x v="1"/>
    <x v="1"/>
    <x v="0"/>
    <x v="0"/>
    <n v="31"/>
    <n v="35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82"/>
    <x v="5"/>
    <n v="36"/>
    <n v="37"/>
    <x v="0"/>
    <x v="1"/>
    <x v="1"/>
    <x v="0"/>
    <x v="0"/>
    <n v="37"/>
    <n v="37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2"/>
    <x v="6"/>
    <n v="21"/>
    <n v="22"/>
    <x v="0"/>
    <x v="1"/>
    <x v="1"/>
    <x v="0"/>
    <x v="0"/>
    <n v="22"/>
    <n v="37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82"/>
    <x v="7"/>
    <n v="35"/>
    <n v="36"/>
    <x v="0"/>
    <x v="1"/>
    <x v="1"/>
    <x v="0"/>
    <x v="0"/>
    <n v="22"/>
    <n v="37"/>
    <n v="1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2"/>
    <x v="8"/>
    <n v="28"/>
    <n v="29"/>
    <x v="0"/>
    <x v="1"/>
    <x v="1"/>
    <x v="0"/>
    <x v="0"/>
    <n v="22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2"/>
    <x v="9"/>
    <n v="28"/>
    <n v="29"/>
    <x v="0"/>
    <x v="1"/>
    <x v="1"/>
    <x v="0"/>
    <x v="0"/>
    <n v="22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2"/>
    <x v="10"/>
    <n v="26"/>
    <n v="27"/>
    <x v="0"/>
    <x v="1"/>
    <x v="1"/>
    <x v="0"/>
    <x v="0"/>
    <n v="22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2"/>
    <x v="11"/>
    <n v="25"/>
    <n v="26"/>
    <x v="0"/>
    <x v="1"/>
    <x v="1"/>
    <x v="0"/>
    <x v="0"/>
    <n v="22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2"/>
    <x v="12"/>
    <n v="26"/>
    <n v="27"/>
    <x v="0"/>
    <x v="1"/>
    <x v="1"/>
    <x v="0"/>
    <x v="0"/>
    <n v="22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3"/>
    <x v="0"/>
    <n v="30"/>
    <n v="31"/>
    <x v="0"/>
    <x v="1"/>
    <x v="1"/>
    <x v="0"/>
    <x v="0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83"/>
    <x v="1"/>
    <n v="28"/>
    <n v="29"/>
    <x v="0"/>
    <x v="1"/>
    <x v="1"/>
    <x v="0"/>
    <x v="0"/>
    <n v="29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83"/>
    <x v="2"/>
    <n v="31"/>
    <n v="32"/>
    <x v="0"/>
    <x v="1"/>
    <x v="1"/>
    <x v="0"/>
    <x v="0"/>
    <n v="29"/>
    <n v="32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83"/>
    <x v="3"/>
    <n v="32"/>
    <n v="33"/>
    <x v="0"/>
    <x v="1"/>
    <x v="1"/>
    <x v="0"/>
    <x v="0"/>
    <n v="33"/>
    <n v="33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3"/>
    <x v="4"/>
    <n v="26"/>
    <n v="27"/>
    <x v="0"/>
    <x v="1"/>
    <x v="1"/>
    <x v="0"/>
    <x v="0"/>
    <n v="27"/>
    <n v="33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83"/>
    <x v="5"/>
    <n v="30"/>
    <n v="31"/>
    <x v="0"/>
    <x v="1"/>
    <x v="1"/>
    <x v="0"/>
    <x v="0"/>
    <n v="27"/>
    <n v="33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3"/>
    <x v="6"/>
    <n v="26"/>
    <n v="27"/>
    <x v="0"/>
    <x v="1"/>
    <x v="1"/>
    <x v="0"/>
    <x v="0"/>
    <n v="27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3"/>
    <x v="7"/>
    <n v="28"/>
    <n v="29"/>
    <x v="0"/>
    <x v="1"/>
    <x v="1"/>
    <x v="0"/>
    <x v="0"/>
    <n v="27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83"/>
    <x v="8"/>
    <n v="21"/>
    <n v="22"/>
    <x v="0"/>
    <x v="1"/>
    <x v="1"/>
    <x v="0"/>
    <x v="0"/>
    <n v="22"/>
    <n v="22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3"/>
    <x v="9"/>
    <n v="39"/>
    <n v="40"/>
    <x v="0"/>
    <x v="1"/>
    <x v="1"/>
    <x v="0"/>
    <x v="0"/>
    <n v="22"/>
    <n v="4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83"/>
    <x v="10"/>
    <n v="29"/>
    <n v="30"/>
    <x v="0"/>
    <x v="1"/>
    <x v="1"/>
    <x v="0"/>
    <x v="0"/>
    <n v="22"/>
    <n v="40"/>
    <n v="18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3"/>
    <x v="11"/>
    <n v="29"/>
    <n v="30"/>
    <x v="0"/>
    <x v="1"/>
    <x v="1"/>
    <x v="0"/>
    <x v="0"/>
    <n v="22"/>
    <n v="4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3"/>
    <x v="12"/>
    <n v="33"/>
    <n v="34"/>
    <x v="0"/>
    <x v="1"/>
    <x v="1"/>
    <x v="0"/>
    <x v="0"/>
    <n v="22"/>
    <n v="4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4"/>
    <x v="0"/>
    <n v="32"/>
    <n v="33"/>
    <x v="0"/>
    <x v="1"/>
    <x v="1"/>
    <x v="0"/>
    <x v="0"/>
    <n v="33"/>
    <n v="33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4"/>
    <x v="1"/>
    <n v="30"/>
    <n v="31"/>
    <x v="0"/>
    <x v="1"/>
    <x v="1"/>
    <x v="0"/>
    <x v="0"/>
    <n v="31"/>
    <n v="33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84"/>
    <x v="2"/>
    <n v="33"/>
    <n v="34"/>
    <x v="0"/>
    <x v="1"/>
    <x v="1"/>
    <x v="0"/>
    <x v="0"/>
    <n v="31"/>
    <n v="34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84"/>
    <x v="3"/>
    <n v="40"/>
    <n v="41"/>
    <x v="0"/>
    <x v="1"/>
    <x v="1"/>
    <x v="0"/>
    <x v="0"/>
    <n v="41"/>
    <n v="41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4"/>
    <x v="4"/>
    <n v="29"/>
    <n v="30"/>
    <x v="0"/>
    <x v="1"/>
    <x v="1"/>
    <x v="0"/>
    <x v="0"/>
    <n v="30"/>
    <n v="4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84"/>
    <x v="5"/>
    <n v="29"/>
    <n v="30"/>
    <x v="0"/>
    <x v="1"/>
    <x v="1"/>
    <x v="0"/>
    <x v="0"/>
    <n v="30"/>
    <n v="41"/>
    <n v="11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84"/>
    <x v="6"/>
    <n v="28"/>
    <n v="29"/>
    <x v="0"/>
    <x v="1"/>
    <x v="1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84"/>
    <x v="7"/>
    <n v="28"/>
    <n v="29"/>
    <x v="0"/>
    <x v="1"/>
    <x v="1"/>
    <x v="0"/>
    <x v="0"/>
    <n v="29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84"/>
    <x v="8"/>
    <n v="34"/>
    <n v="35"/>
    <x v="0"/>
    <x v="1"/>
    <x v="1"/>
    <x v="0"/>
    <x v="0"/>
    <n v="29"/>
    <n v="35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4"/>
    <x v="9"/>
    <n v="32"/>
    <n v="33"/>
    <x v="0"/>
    <x v="1"/>
    <x v="1"/>
    <x v="0"/>
    <x v="0"/>
    <n v="29"/>
    <n v="35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4"/>
    <x v="10"/>
    <n v="29"/>
    <n v="30"/>
    <x v="0"/>
    <x v="1"/>
    <x v="1"/>
    <x v="0"/>
    <x v="0"/>
    <n v="29"/>
    <n v="35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4"/>
    <x v="11"/>
    <n v="28"/>
    <n v="29"/>
    <x v="0"/>
    <x v="1"/>
    <x v="1"/>
    <x v="0"/>
    <x v="0"/>
    <n v="29"/>
    <n v="35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5"/>
    <x v="0"/>
    <n v="34"/>
    <n v="35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1"/>
    <n v="33"/>
    <n v="34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2"/>
    <n v="31"/>
    <n v="32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3"/>
    <n v="30"/>
    <n v="31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4"/>
    <n v="33"/>
    <n v="34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5"/>
    <n v="34"/>
    <n v="35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6"/>
    <n v="30"/>
    <n v="31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7"/>
    <n v="32"/>
    <n v="33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8"/>
    <n v="30"/>
    <n v="31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9"/>
    <n v="32"/>
    <n v="33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10"/>
    <n v="32"/>
    <n v="33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11"/>
    <n v="31"/>
    <n v="32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12"/>
    <n v="30"/>
    <n v="31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13"/>
    <n v="30"/>
    <n v="31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14"/>
    <n v="30"/>
    <n v="31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15"/>
    <n v="32"/>
    <n v="33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16"/>
    <n v="29"/>
    <n v="30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17"/>
    <n v="33"/>
    <n v="34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18"/>
    <n v="31"/>
    <n v="32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19"/>
    <n v="33"/>
    <n v="34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20"/>
    <n v="32"/>
    <n v="33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5"/>
    <x v="21"/>
    <n v="30"/>
    <n v="31"/>
    <x v="1"/>
    <x v="1"/>
    <x v="0"/>
    <x v="0"/>
    <x v="0"/>
    <n v="29"/>
    <n v="35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6"/>
    <x v="0"/>
    <n v="35"/>
    <n v="36"/>
    <x v="0"/>
    <x v="1"/>
    <x v="0"/>
    <x v="0"/>
    <x v="1"/>
    <n v="36"/>
    <n v="36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6"/>
    <x v="1"/>
    <n v="33"/>
    <n v="34"/>
    <x v="0"/>
    <x v="1"/>
    <x v="0"/>
    <x v="0"/>
    <x v="1"/>
    <n v="34"/>
    <n v="36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86"/>
    <x v="2"/>
    <n v="32"/>
    <n v="33"/>
    <x v="0"/>
    <x v="1"/>
    <x v="0"/>
    <x v="0"/>
    <x v="1"/>
    <n v="33"/>
    <n v="36"/>
    <n v="3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86"/>
    <x v="3"/>
    <n v="32"/>
    <n v="33"/>
    <x v="0"/>
    <x v="1"/>
    <x v="0"/>
    <x v="0"/>
    <x v="1"/>
    <n v="33"/>
    <n v="36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n v="1"/>
  </r>
  <r>
    <x v="86"/>
    <x v="4"/>
    <n v="36"/>
    <n v="37"/>
    <x v="0"/>
    <x v="1"/>
    <x v="0"/>
    <x v="0"/>
    <x v="1"/>
    <n v="37"/>
    <n v="37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6"/>
    <x v="5"/>
    <n v="31"/>
    <n v="32"/>
    <x v="0"/>
    <x v="1"/>
    <x v="0"/>
    <x v="0"/>
    <x v="1"/>
    <n v="32"/>
    <n v="37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86"/>
    <x v="6"/>
    <n v="42"/>
    <n v="43"/>
    <x v="0"/>
    <x v="1"/>
    <x v="0"/>
    <x v="0"/>
    <x v="1"/>
    <n v="32"/>
    <n v="43"/>
    <n v="11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86"/>
    <x v="7"/>
    <n v="34"/>
    <n v="35"/>
    <x v="0"/>
    <x v="1"/>
    <x v="0"/>
    <x v="0"/>
    <x v="1"/>
    <n v="32"/>
    <n v="43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86"/>
    <x v="8"/>
    <n v="35"/>
    <n v="36"/>
    <x v="0"/>
    <x v="1"/>
    <x v="0"/>
    <x v="0"/>
    <x v="1"/>
    <n v="32"/>
    <n v="43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86"/>
    <x v="9"/>
    <n v="40"/>
    <n v="41"/>
    <x v="0"/>
    <x v="1"/>
    <x v="0"/>
    <x v="0"/>
    <x v="1"/>
    <n v="32"/>
    <n v="43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n v="1"/>
  </r>
  <r>
    <x v="86"/>
    <x v="10"/>
    <n v="28"/>
    <n v="29"/>
    <x v="0"/>
    <x v="1"/>
    <x v="0"/>
    <x v="0"/>
    <x v="1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86"/>
    <x v="11"/>
    <n v="35"/>
    <n v="36"/>
    <x v="0"/>
    <x v="1"/>
    <x v="0"/>
    <x v="0"/>
    <x v="1"/>
    <n v="29"/>
    <n v="36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86"/>
    <x v="12"/>
    <n v="31"/>
    <n v="32"/>
    <x v="0"/>
    <x v="1"/>
    <x v="0"/>
    <x v="0"/>
    <x v="1"/>
    <n v="29"/>
    <n v="36"/>
    <n v="7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6"/>
    <x v="13"/>
    <n v="30"/>
    <n v="31"/>
    <x v="0"/>
    <x v="1"/>
    <x v="0"/>
    <x v="0"/>
    <x v="1"/>
    <n v="29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6"/>
    <x v="14"/>
    <n v="28"/>
    <n v="29"/>
    <x v="0"/>
    <x v="1"/>
    <x v="0"/>
    <x v="0"/>
    <x v="1"/>
    <n v="29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7"/>
    <x v="0"/>
    <n v="29"/>
    <n v="30"/>
    <x v="1"/>
    <x v="1"/>
    <x v="0"/>
    <x v="0"/>
    <x v="0"/>
    <n v="29"/>
    <n v="36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7"/>
    <x v="1"/>
    <n v="29"/>
    <n v="30"/>
    <x v="1"/>
    <x v="1"/>
    <x v="0"/>
    <x v="0"/>
    <x v="0"/>
    <n v="29"/>
    <n v="36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7"/>
    <x v="2"/>
    <n v="28"/>
    <n v="29"/>
    <x v="1"/>
    <x v="1"/>
    <x v="0"/>
    <x v="0"/>
    <x v="0"/>
    <n v="29"/>
    <n v="36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7"/>
    <x v="3"/>
    <n v="27"/>
    <n v="28"/>
    <x v="1"/>
    <x v="1"/>
    <x v="0"/>
    <x v="0"/>
    <x v="0"/>
    <n v="29"/>
    <n v="36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7"/>
    <x v="4"/>
    <n v="29"/>
    <n v="30"/>
    <x v="1"/>
    <x v="1"/>
    <x v="0"/>
    <x v="0"/>
    <x v="0"/>
    <n v="29"/>
    <n v="36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7"/>
    <x v="5"/>
    <n v="28"/>
    <n v="29"/>
    <x v="1"/>
    <x v="1"/>
    <x v="0"/>
    <x v="0"/>
    <x v="0"/>
    <n v="29"/>
    <n v="36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7"/>
    <x v="6"/>
    <n v="26"/>
    <n v="27"/>
    <x v="1"/>
    <x v="1"/>
    <x v="0"/>
    <x v="0"/>
    <x v="0"/>
    <n v="29"/>
    <n v="36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7"/>
    <x v="7"/>
    <n v="27"/>
    <n v="28"/>
    <x v="1"/>
    <x v="1"/>
    <x v="0"/>
    <x v="0"/>
    <x v="0"/>
    <n v="29"/>
    <n v="36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7"/>
    <x v="8"/>
    <n v="28"/>
    <n v="29"/>
    <x v="1"/>
    <x v="1"/>
    <x v="0"/>
    <x v="0"/>
    <x v="0"/>
    <n v="29"/>
    <n v="36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7"/>
    <x v="9"/>
    <n v="28"/>
    <n v="29"/>
    <x v="1"/>
    <x v="1"/>
    <x v="0"/>
    <x v="0"/>
    <x v="0"/>
    <n v="29"/>
    <n v="36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7"/>
    <x v="10"/>
    <n v="28"/>
    <n v="29"/>
    <x v="1"/>
    <x v="1"/>
    <x v="0"/>
    <x v="0"/>
    <x v="0"/>
    <n v="29"/>
    <n v="36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7"/>
    <x v="11"/>
    <n v="28"/>
    <n v="29"/>
    <x v="1"/>
    <x v="1"/>
    <x v="0"/>
    <x v="0"/>
    <x v="0"/>
    <n v="29"/>
    <n v="36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7"/>
    <x v="12"/>
    <n v="28"/>
    <n v="29"/>
    <x v="1"/>
    <x v="1"/>
    <x v="0"/>
    <x v="0"/>
    <x v="0"/>
    <n v="29"/>
    <n v="36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88"/>
    <x v="0"/>
    <n v="31"/>
    <n v="32"/>
    <x v="0"/>
    <x v="1"/>
    <x v="1"/>
    <x v="0"/>
    <x v="0"/>
    <n v="32"/>
    <n v="32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8"/>
    <x v="1"/>
    <n v="28"/>
    <n v="29"/>
    <x v="0"/>
    <x v="1"/>
    <x v="1"/>
    <x v="0"/>
    <x v="0"/>
    <n v="29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88"/>
    <x v="2"/>
    <n v="31"/>
    <n v="32"/>
    <x v="0"/>
    <x v="1"/>
    <x v="1"/>
    <x v="0"/>
    <x v="0"/>
    <n v="29"/>
    <n v="32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8"/>
    <x v="3"/>
    <n v="28"/>
    <n v="29"/>
    <x v="0"/>
    <x v="1"/>
    <x v="1"/>
    <x v="0"/>
    <x v="0"/>
    <n v="29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8"/>
    <x v="4"/>
    <n v="29"/>
    <n v="30"/>
    <x v="0"/>
    <x v="1"/>
    <x v="1"/>
    <x v="0"/>
    <x v="0"/>
    <n v="29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88"/>
    <x v="5"/>
    <n v="26"/>
    <n v="27"/>
    <x v="0"/>
    <x v="1"/>
    <x v="1"/>
    <x v="0"/>
    <x v="0"/>
    <n v="27"/>
    <n v="27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8"/>
    <x v="6"/>
    <n v="28"/>
    <n v="29"/>
    <x v="0"/>
    <x v="1"/>
    <x v="1"/>
    <x v="0"/>
    <x v="0"/>
    <n v="27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88"/>
    <x v="7"/>
    <n v="27"/>
    <n v="28"/>
    <x v="0"/>
    <x v="1"/>
    <x v="1"/>
    <x v="0"/>
    <x v="0"/>
    <n v="27"/>
    <n v="29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88"/>
    <x v="8"/>
    <n v="26"/>
    <n v="27"/>
    <x v="0"/>
    <x v="1"/>
    <x v="1"/>
    <x v="0"/>
    <x v="0"/>
    <n v="27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88"/>
    <x v="9"/>
    <n v="25"/>
    <n v="26"/>
    <x v="0"/>
    <x v="1"/>
    <x v="1"/>
    <x v="0"/>
    <x v="0"/>
    <n v="26"/>
    <n v="26"/>
    <s v=""/>
    <s v="S11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9"/>
    <x v="0"/>
    <n v="34"/>
    <n v="35"/>
    <x v="0"/>
    <x v="1"/>
    <x v="0"/>
    <x v="0"/>
    <x v="1"/>
    <n v="35"/>
    <n v="35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9"/>
    <x v="1"/>
    <n v="30"/>
    <n v="31"/>
    <x v="0"/>
    <x v="1"/>
    <x v="0"/>
    <x v="0"/>
    <x v="1"/>
    <n v="31"/>
    <n v="35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89"/>
    <x v="2"/>
    <n v="35"/>
    <n v="36"/>
    <x v="0"/>
    <x v="1"/>
    <x v="0"/>
    <x v="0"/>
    <x v="1"/>
    <n v="31"/>
    <n v="36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89"/>
    <x v="3"/>
    <n v="28"/>
    <n v="29"/>
    <x v="0"/>
    <x v="1"/>
    <x v="0"/>
    <x v="0"/>
    <x v="1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89"/>
    <x v="4"/>
    <n v="30"/>
    <n v="31"/>
    <x v="0"/>
    <x v="1"/>
    <x v="0"/>
    <x v="0"/>
    <x v="1"/>
    <n v="29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89"/>
    <x v="5"/>
    <n v="33"/>
    <n v="34"/>
    <x v="0"/>
    <x v="1"/>
    <x v="0"/>
    <x v="0"/>
    <x v="1"/>
    <n v="29"/>
    <n v="34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89"/>
    <x v="6"/>
    <n v="27"/>
    <n v="28"/>
    <x v="0"/>
    <x v="1"/>
    <x v="0"/>
    <x v="0"/>
    <x v="1"/>
    <n v="28"/>
    <n v="28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9"/>
    <x v="7"/>
    <n v="28"/>
    <n v="29"/>
    <x v="0"/>
    <x v="1"/>
    <x v="0"/>
    <x v="0"/>
    <x v="1"/>
    <n v="28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89"/>
    <x v="8"/>
    <n v="30"/>
    <n v="31"/>
    <x v="0"/>
    <x v="1"/>
    <x v="0"/>
    <x v="0"/>
    <x v="1"/>
    <n v="28"/>
    <n v="31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89"/>
    <x v="9"/>
    <n v="34"/>
    <n v="35"/>
    <x v="0"/>
    <x v="1"/>
    <x v="0"/>
    <x v="0"/>
    <x v="1"/>
    <n v="35"/>
    <n v="35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89"/>
    <x v="10"/>
    <n v="33"/>
    <n v="34"/>
    <x v="0"/>
    <x v="1"/>
    <x v="0"/>
    <x v="0"/>
    <x v="1"/>
    <n v="34"/>
    <n v="35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89"/>
    <x v="11"/>
    <n v="32"/>
    <n v="33"/>
    <x v="0"/>
    <x v="1"/>
    <x v="0"/>
    <x v="0"/>
    <x v="1"/>
    <n v="33"/>
    <n v="35"/>
    <n v="2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0"/>
    <x v="0"/>
    <n v="31"/>
    <n v="32"/>
    <x v="0"/>
    <x v="1"/>
    <x v="0"/>
    <x v="0"/>
    <x v="1"/>
    <n v="32"/>
    <n v="32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0"/>
    <x v="1"/>
    <n v="32"/>
    <n v="33"/>
    <x v="0"/>
    <x v="1"/>
    <x v="0"/>
    <x v="0"/>
    <x v="1"/>
    <n v="32"/>
    <n v="33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90"/>
    <x v="2"/>
    <n v="31"/>
    <n v="32"/>
    <x v="0"/>
    <x v="1"/>
    <x v="0"/>
    <x v="0"/>
    <x v="1"/>
    <n v="32"/>
    <n v="33"/>
    <n v="1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90"/>
    <x v="3"/>
    <n v="32"/>
    <n v="33"/>
    <x v="0"/>
    <x v="1"/>
    <x v="0"/>
    <x v="0"/>
    <x v="1"/>
    <n v="32"/>
    <n v="33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90"/>
    <x v="4"/>
    <n v="32"/>
    <n v="33"/>
    <x v="0"/>
    <x v="1"/>
    <x v="0"/>
    <x v="0"/>
    <x v="1"/>
    <n v="32"/>
    <n v="33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n v="1"/>
  </r>
  <r>
    <x v="90"/>
    <x v="5"/>
    <n v="30"/>
    <n v="31"/>
    <x v="0"/>
    <x v="1"/>
    <x v="0"/>
    <x v="0"/>
    <x v="1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90"/>
    <x v="6"/>
    <n v="28"/>
    <n v="29"/>
    <x v="0"/>
    <x v="1"/>
    <x v="0"/>
    <x v="0"/>
    <x v="1"/>
    <n v="29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90"/>
    <x v="7"/>
    <n v="33"/>
    <n v="34"/>
    <x v="0"/>
    <x v="1"/>
    <x v="0"/>
    <x v="0"/>
    <x v="1"/>
    <n v="29"/>
    <n v="34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0"/>
    <x v="8"/>
    <n v="32"/>
    <n v="33"/>
    <x v="0"/>
    <x v="1"/>
    <x v="0"/>
    <x v="0"/>
    <x v="1"/>
    <n v="29"/>
    <n v="34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90"/>
    <x v="9"/>
    <n v="27"/>
    <n v="28"/>
    <x v="0"/>
    <x v="1"/>
    <x v="0"/>
    <x v="0"/>
    <x v="1"/>
    <n v="28"/>
    <n v="28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0"/>
    <x v="10"/>
    <n v="33"/>
    <n v="34"/>
    <x v="0"/>
    <x v="1"/>
    <x v="0"/>
    <x v="0"/>
    <x v="1"/>
    <n v="28"/>
    <n v="34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90"/>
    <x v="11"/>
    <n v="31"/>
    <n v="32"/>
    <x v="0"/>
    <x v="1"/>
    <x v="0"/>
    <x v="0"/>
    <x v="1"/>
    <n v="28"/>
    <n v="34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1"/>
    <x v="0"/>
    <n v="31"/>
    <n v="32"/>
    <x v="1"/>
    <x v="1"/>
    <x v="0"/>
    <x v="0"/>
    <x v="0"/>
    <n v="28"/>
    <n v="34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1"/>
    <x v="1"/>
    <n v="31"/>
    <n v="32"/>
    <x v="1"/>
    <x v="1"/>
    <x v="0"/>
    <x v="0"/>
    <x v="0"/>
    <n v="28"/>
    <n v="34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1"/>
    <x v="2"/>
    <n v="31"/>
    <n v="32"/>
    <x v="1"/>
    <x v="1"/>
    <x v="0"/>
    <x v="0"/>
    <x v="0"/>
    <n v="28"/>
    <n v="34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1"/>
    <x v="3"/>
    <n v="30"/>
    <n v="31"/>
    <x v="1"/>
    <x v="1"/>
    <x v="0"/>
    <x v="0"/>
    <x v="0"/>
    <n v="28"/>
    <n v="34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1"/>
    <x v="4"/>
    <n v="32"/>
    <n v="33"/>
    <x v="1"/>
    <x v="1"/>
    <x v="0"/>
    <x v="0"/>
    <x v="0"/>
    <n v="28"/>
    <n v="34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1"/>
    <x v="5"/>
    <n v="31"/>
    <n v="32"/>
    <x v="1"/>
    <x v="1"/>
    <x v="0"/>
    <x v="0"/>
    <x v="0"/>
    <n v="28"/>
    <n v="34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1"/>
    <x v="6"/>
    <n v="31"/>
    <n v="32"/>
    <x v="1"/>
    <x v="1"/>
    <x v="0"/>
    <x v="0"/>
    <x v="0"/>
    <n v="28"/>
    <n v="34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1"/>
    <x v="7"/>
    <n v="32"/>
    <n v="33"/>
    <x v="1"/>
    <x v="1"/>
    <x v="0"/>
    <x v="0"/>
    <x v="0"/>
    <n v="28"/>
    <n v="34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1"/>
    <x v="8"/>
    <n v="30"/>
    <n v="31"/>
    <x v="1"/>
    <x v="1"/>
    <x v="0"/>
    <x v="0"/>
    <x v="0"/>
    <n v="28"/>
    <n v="34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1"/>
    <x v="9"/>
    <n v="30"/>
    <n v="31"/>
    <x v="1"/>
    <x v="1"/>
    <x v="0"/>
    <x v="0"/>
    <x v="0"/>
    <n v="28"/>
    <n v="34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1"/>
    <x v="10"/>
    <n v="27"/>
    <n v="28"/>
    <x v="1"/>
    <x v="1"/>
    <x v="0"/>
    <x v="0"/>
    <x v="0"/>
    <n v="28"/>
    <n v="34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1"/>
    <x v="11"/>
    <n v="34"/>
    <n v="35"/>
    <x v="1"/>
    <x v="1"/>
    <x v="0"/>
    <x v="0"/>
    <x v="0"/>
    <n v="28"/>
    <n v="34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1"/>
    <x v="12"/>
    <n v="32"/>
    <n v="33"/>
    <x v="1"/>
    <x v="1"/>
    <x v="0"/>
    <x v="0"/>
    <x v="0"/>
    <n v="28"/>
    <n v="34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2"/>
    <x v="0"/>
    <n v="29"/>
    <n v="30"/>
    <x v="0"/>
    <x v="1"/>
    <x v="1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92"/>
    <x v="1"/>
    <n v="33"/>
    <n v="34"/>
    <x v="0"/>
    <x v="1"/>
    <x v="1"/>
    <x v="0"/>
    <x v="0"/>
    <n v="30"/>
    <n v="34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92"/>
    <x v="2"/>
    <n v="33"/>
    <n v="34"/>
    <x v="0"/>
    <x v="1"/>
    <x v="1"/>
    <x v="0"/>
    <x v="0"/>
    <n v="30"/>
    <n v="34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92"/>
    <x v="3"/>
    <n v="26"/>
    <n v="27"/>
    <x v="0"/>
    <x v="1"/>
    <x v="1"/>
    <x v="0"/>
    <x v="0"/>
    <n v="27"/>
    <n v="27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2"/>
    <x v="4"/>
    <n v="31"/>
    <n v="32"/>
    <x v="0"/>
    <x v="1"/>
    <x v="1"/>
    <x v="0"/>
    <x v="0"/>
    <n v="27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92"/>
    <x v="5"/>
    <n v="33"/>
    <n v="34"/>
    <x v="0"/>
    <x v="1"/>
    <x v="1"/>
    <x v="0"/>
    <x v="0"/>
    <n v="27"/>
    <n v="34"/>
    <n v="7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3"/>
    <x v="0"/>
    <n v="26"/>
    <n v="27"/>
    <x v="0"/>
    <x v="0"/>
    <x v="0"/>
    <x v="0"/>
    <x v="0"/>
    <n v="27"/>
    <n v="27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3"/>
    <x v="1"/>
    <n v="28"/>
    <n v="29"/>
    <x v="0"/>
    <x v="0"/>
    <x v="0"/>
    <x v="0"/>
    <x v="0"/>
    <n v="27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93"/>
    <x v="2"/>
    <n v="28"/>
    <n v="29"/>
    <x v="0"/>
    <x v="0"/>
    <x v="0"/>
    <x v="0"/>
    <x v="0"/>
    <n v="27"/>
    <n v="29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93"/>
    <x v="3"/>
    <n v="25"/>
    <n v="26"/>
    <x v="0"/>
    <x v="0"/>
    <x v="0"/>
    <x v="0"/>
    <x v="0"/>
    <n v="26"/>
    <n v="26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3"/>
    <x v="4"/>
    <n v="27"/>
    <n v="28"/>
    <x v="0"/>
    <x v="0"/>
    <x v="0"/>
    <x v="0"/>
    <x v="0"/>
    <n v="26"/>
    <n v="28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93"/>
    <x v="5"/>
    <n v="29"/>
    <n v="30"/>
    <x v="0"/>
    <x v="0"/>
    <x v="0"/>
    <x v="0"/>
    <x v="0"/>
    <n v="26"/>
    <n v="30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3"/>
    <x v="6"/>
    <n v="26"/>
    <n v="27"/>
    <x v="0"/>
    <x v="0"/>
    <x v="0"/>
    <x v="0"/>
    <x v="0"/>
    <n v="26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3"/>
    <x v="7"/>
    <n v="27"/>
    <n v="28"/>
    <x v="0"/>
    <x v="0"/>
    <x v="0"/>
    <x v="0"/>
    <x v="0"/>
    <n v="26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93"/>
    <x v="8"/>
    <n v="23"/>
    <n v="24"/>
    <x v="0"/>
    <x v="0"/>
    <x v="0"/>
    <x v="0"/>
    <x v="0"/>
    <n v="24"/>
    <n v="24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3"/>
    <x v="9"/>
    <n v="27"/>
    <n v="28"/>
    <x v="0"/>
    <x v="0"/>
    <x v="0"/>
    <x v="0"/>
    <x v="0"/>
    <n v="24"/>
    <n v="28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3"/>
    <x v="10"/>
    <n v="26"/>
    <n v="27"/>
    <x v="0"/>
    <x v="0"/>
    <x v="0"/>
    <x v="0"/>
    <x v="0"/>
    <n v="24"/>
    <n v="28"/>
    <n v="4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"/>
  </r>
  <r>
    <x v="93"/>
    <x v="11"/>
    <n v="27"/>
    <n v="28"/>
    <x v="0"/>
    <x v="0"/>
    <x v="0"/>
    <x v="0"/>
    <x v="0"/>
    <n v="24"/>
    <n v="28"/>
    <s v=""/>
    <s v="S31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4"/>
    <x v="0"/>
    <n v="27"/>
    <n v="28"/>
    <x v="1"/>
    <x v="1"/>
    <x v="0"/>
    <x v="0"/>
    <x v="0"/>
    <n v="24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4"/>
    <x v="1"/>
    <n v="27"/>
    <n v="28"/>
    <x v="1"/>
    <x v="1"/>
    <x v="0"/>
    <x v="0"/>
    <x v="0"/>
    <n v="24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4"/>
    <x v="2"/>
    <n v="26"/>
    <n v="27"/>
    <x v="1"/>
    <x v="1"/>
    <x v="0"/>
    <x v="0"/>
    <x v="0"/>
    <n v="24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4"/>
    <x v="3"/>
    <n v="27"/>
    <n v="28"/>
    <x v="1"/>
    <x v="1"/>
    <x v="0"/>
    <x v="0"/>
    <x v="0"/>
    <n v="24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4"/>
    <x v="4"/>
    <n v="26"/>
    <n v="27"/>
    <x v="1"/>
    <x v="1"/>
    <x v="0"/>
    <x v="0"/>
    <x v="0"/>
    <n v="24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4"/>
    <x v="5"/>
    <n v="26"/>
    <n v="27"/>
    <x v="1"/>
    <x v="1"/>
    <x v="0"/>
    <x v="0"/>
    <x v="0"/>
    <n v="24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4"/>
    <x v="6"/>
    <n v="27"/>
    <n v="28"/>
    <x v="1"/>
    <x v="1"/>
    <x v="0"/>
    <x v="0"/>
    <x v="0"/>
    <n v="24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4"/>
    <x v="7"/>
    <n v="28"/>
    <n v="29"/>
    <x v="1"/>
    <x v="1"/>
    <x v="0"/>
    <x v="0"/>
    <x v="0"/>
    <n v="24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4"/>
    <x v="8"/>
    <n v="26"/>
    <n v="27"/>
    <x v="1"/>
    <x v="1"/>
    <x v="0"/>
    <x v="0"/>
    <x v="0"/>
    <n v="24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4"/>
    <x v="9"/>
    <n v="28"/>
    <n v="29"/>
    <x v="1"/>
    <x v="1"/>
    <x v="0"/>
    <x v="0"/>
    <x v="0"/>
    <n v="24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4"/>
    <x v="10"/>
    <n v="28"/>
    <n v="29"/>
    <x v="1"/>
    <x v="1"/>
    <x v="0"/>
    <x v="0"/>
    <x v="0"/>
    <n v="24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4"/>
    <x v="11"/>
    <n v="28"/>
    <n v="29"/>
    <x v="1"/>
    <x v="1"/>
    <x v="0"/>
    <x v="0"/>
    <x v="0"/>
    <n v="24"/>
    <n v="2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5"/>
    <x v="0"/>
    <n v="28"/>
    <n v="29"/>
    <x v="0"/>
    <x v="1"/>
    <x v="0"/>
    <x v="0"/>
    <x v="1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95"/>
    <x v="1"/>
    <n v="28"/>
    <n v="29"/>
    <x v="0"/>
    <x v="1"/>
    <x v="0"/>
    <x v="0"/>
    <x v="1"/>
    <n v="29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95"/>
    <x v="2"/>
    <n v="30"/>
    <n v="31"/>
    <x v="0"/>
    <x v="1"/>
    <x v="0"/>
    <x v="0"/>
    <x v="1"/>
    <n v="29"/>
    <n v="31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95"/>
    <x v="3"/>
    <n v="33"/>
    <n v="34"/>
    <x v="0"/>
    <x v="1"/>
    <x v="0"/>
    <x v="0"/>
    <x v="1"/>
    <n v="34"/>
    <n v="34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5"/>
    <x v="4"/>
    <n v="33"/>
    <n v="34"/>
    <x v="0"/>
    <x v="1"/>
    <x v="0"/>
    <x v="0"/>
    <x v="1"/>
    <n v="34"/>
    <n v="34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95"/>
    <x v="5"/>
    <n v="32"/>
    <n v="33"/>
    <x v="0"/>
    <x v="1"/>
    <x v="0"/>
    <x v="0"/>
    <x v="1"/>
    <n v="33"/>
    <n v="34"/>
    <n v="1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n v="1"/>
  </r>
  <r>
    <x v="95"/>
    <x v="6"/>
    <n v="30"/>
    <n v="31"/>
    <x v="0"/>
    <x v="1"/>
    <x v="0"/>
    <x v="0"/>
    <x v="1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95"/>
    <x v="7"/>
    <n v="34"/>
    <n v="35"/>
    <x v="0"/>
    <x v="1"/>
    <x v="0"/>
    <x v="0"/>
    <x v="1"/>
    <n v="31"/>
    <n v="35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95"/>
    <x v="8"/>
    <n v="32"/>
    <n v="33"/>
    <x v="0"/>
    <x v="1"/>
    <x v="0"/>
    <x v="0"/>
    <x v="1"/>
    <n v="31"/>
    <n v="35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95"/>
    <x v="9"/>
    <n v="29"/>
    <n v="30"/>
    <x v="0"/>
    <x v="1"/>
    <x v="0"/>
    <x v="0"/>
    <x v="1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95"/>
    <x v="10"/>
    <n v="30"/>
    <n v="31"/>
    <x v="0"/>
    <x v="1"/>
    <x v="0"/>
    <x v="0"/>
    <x v="1"/>
    <n v="30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95"/>
    <x v="11"/>
    <n v="26"/>
    <n v="27"/>
    <x v="0"/>
    <x v="1"/>
    <x v="0"/>
    <x v="0"/>
    <x v="1"/>
    <n v="27"/>
    <n v="31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6"/>
    <x v="0"/>
    <n v="36"/>
    <n v="37"/>
    <x v="0"/>
    <x v="1"/>
    <x v="0"/>
    <x v="0"/>
    <x v="1"/>
    <n v="37"/>
    <n v="37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6"/>
    <x v="1"/>
    <n v="29"/>
    <n v="30"/>
    <x v="0"/>
    <x v="1"/>
    <x v="0"/>
    <x v="0"/>
    <x v="1"/>
    <n v="30"/>
    <n v="37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96"/>
    <x v="2"/>
    <n v="38"/>
    <n v="39"/>
    <x v="0"/>
    <x v="1"/>
    <x v="0"/>
    <x v="0"/>
    <x v="1"/>
    <n v="30"/>
    <n v="39"/>
    <n v="9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6"/>
    <x v="3"/>
    <n v="34"/>
    <n v="35"/>
    <x v="0"/>
    <x v="1"/>
    <x v="0"/>
    <x v="0"/>
    <x v="1"/>
    <n v="30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6"/>
    <x v="4"/>
    <n v="31"/>
    <n v="32"/>
    <x v="0"/>
    <x v="1"/>
    <x v="0"/>
    <x v="0"/>
    <x v="1"/>
    <n v="30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96"/>
    <x v="5"/>
    <n v="28"/>
    <n v="29"/>
    <x v="0"/>
    <x v="1"/>
    <x v="0"/>
    <x v="0"/>
    <x v="1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96"/>
    <x v="6"/>
    <n v="29"/>
    <n v="30"/>
    <x v="0"/>
    <x v="1"/>
    <x v="0"/>
    <x v="0"/>
    <x v="1"/>
    <n v="29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96"/>
    <x v="7"/>
    <n v="32"/>
    <n v="33"/>
    <x v="0"/>
    <x v="1"/>
    <x v="0"/>
    <x v="0"/>
    <x v="1"/>
    <n v="29"/>
    <n v="33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6"/>
    <x v="8"/>
    <n v="32"/>
    <n v="33"/>
    <x v="0"/>
    <x v="1"/>
    <x v="0"/>
    <x v="0"/>
    <x v="1"/>
    <n v="29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96"/>
    <x v="9"/>
    <n v="33"/>
    <n v="34"/>
    <x v="0"/>
    <x v="1"/>
    <x v="0"/>
    <x v="0"/>
    <x v="1"/>
    <n v="34"/>
    <n v="34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6"/>
    <x v="10"/>
    <n v="31"/>
    <n v="32"/>
    <x v="0"/>
    <x v="1"/>
    <x v="0"/>
    <x v="0"/>
    <x v="1"/>
    <n v="32"/>
    <n v="34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96"/>
    <x v="11"/>
    <n v="32"/>
    <n v="33"/>
    <x v="0"/>
    <x v="1"/>
    <x v="0"/>
    <x v="0"/>
    <x v="1"/>
    <n v="32"/>
    <n v="34"/>
    <n v="2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n v="1"/>
  </r>
  <r>
    <x v="96"/>
    <x v="12"/>
    <n v="37"/>
    <n v="38"/>
    <x v="0"/>
    <x v="1"/>
    <x v="0"/>
    <x v="0"/>
    <x v="1"/>
    <n v="38"/>
    <n v="38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6"/>
    <x v="13"/>
    <n v="29"/>
    <n v="30"/>
    <x v="0"/>
    <x v="1"/>
    <x v="0"/>
    <x v="0"/>
    <x v="1"/>
    <n v="30"/>
    <n v="38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96"/>
    <x v="14"/>
    <n v="30"/>
    <n v="31"/>
    <x v="0"/>
    <x v="1"/>
    <x v="0"/>
    <x v="0"/>
    <x v="1"/>
    <n v="30"/>
    <n v="38"/>
    <n v="8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7"/>
    <x v="0"/>
    <n v="28"/>
    <n v="29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1"/>
    <n v="24"/>
    <n v="25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2"/>
    <n v="28"/>
    <n v="29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3"/>
    <n v="25"/>
    <n v="26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4"/>
    <n v="27"/>
    <n v="28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5"/>
    <n v="29"/>
    <n v="30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6"/>
    <n v="28"/>
    <n v="29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7"/>
    <n v="26"/>
    <n v="27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8"/>
    <n v="29"/>
    <n v="30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9"/>
    <n v="28"/>
    <n v="29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10"/>
    <n v="27"/>
    <n v="28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11"/>
    <n v="27"/>
    <n v="28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12"/>
    <n v="27"/>
    <n v="28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13"/>
    <n v="26"/>
    <n v="27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14"/>
    <n v="26"/>
    <n v="27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15"/>
    <n v="27"/>
    <n v="28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16"/>
    <n v="27"/>
    <n v="28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17"/>
    <n v="29"/>
    <n v="30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18"/>
    <n v="27"/>
    <n v="28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19"/>
    <n v="27"/>
    <n v="28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20"/>
    <n v="26"/>
    <n v="27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21"/>
    <n v="26"/>
    <n v="27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22"/>
    <n v="27"/>
    <n v="28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23"/>
    <n v="27"/>
    <n v="28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24"/>
    <n v="27"/>
    <n v="28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25"/>
    <n v="28"/>
    <n v="29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26"/>
    <n v="28"/>
    <n v="29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27"/>
    <n v="27"/>
    <n v="28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28"/>
    <n v="24"/>
    <n v="25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29"/>
    <n v="29"/>
    <n v="30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30"/>
    <n v="24"/>
    <n v="25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7"/>
    <x v="31"/>
    <n v="27"/>
    <n v="28"/>
    <x v="1"/>
    <x v="1"/>
    <x v="0"/>
    <x v="0"/>
    <x v="0"/>
    <n v="30"/>
    <n v="38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98"/>
    <x v="0"/>
    <n v="26"/>
    <n v="27"/>
    <x v="0"/>
    <x v="1"/>
    <x v="1"/>
    <x v="0"/>
    <x v="0"/>
    <n v="27"/>
    <n v="27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8"/>
    <x v="1"/>
    <n v="27"/>
    <n v="28"/>
    <x v="0"/>
    <x v="1"/>
    <x v="1"/>
    <x v="0"/>
    <x v="0"/>
    <n v="27"/>
    <n v="28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98"/>
    <x v="2"/>
    <n v="31"/>
    <n v="32"/>
    <x v="0"/>
    <x v="1"/>
    <x v="1"/>
    <x v="0"/>
    <x v="0"/>
    <n v="27"/>
    <n v="32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8"/>
    <x v="3"/>
    <n v="28"/>
    <n v="29"/>
    <x v="0"/>
    <x v="1"/>
    <x v="1"/>
    <x v="0"/>
    <x v="0"/>
    <n v="27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8"/>
    <x v="4"/>
    <n v="27"/>
    <n v="28"/>
    <x v="0"/>
    <x v="1"/>
    <x v="1"/>
    <x v="0"/>
    <x v="0"/>
    <n v="27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8"/>
    <x v="5"/>
    <n v="26"/>
    <n v="27"/>
    <x v="0"/>
    <x v="1"/>
    <x v="1"/>
    <x v="0"/>
    <x v="0"/>
    <n v="27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8"/>
    <x v="6"/>
    <n v="27"/>
    <n v="28"/>
    <x v="0"/>
    <x v="1"/>
    <x v="1"/>
    <x v="0"/>
    <x v="0"/>
    <n v="27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8"/>
    <x v="7"/>
    <n v="31"/>
    <n v="32"/>
    <x v="0"/>
    <x v="1"/>
    <x v="1"/>
    <x v="0"/>
    <x v="0"/>
    <n v="27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8"/>
    <x v="8"/>
    <n v="27"/>
    <n v="28"/>
    <x v="0"/>
    <x v="1"/>
    <x v="1"/>
    <x v="0"/>
    <x v="0"/>
    <n v="27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8"/>
    <x v="9"/>
    <n v="26"/>
    <n v="27"/>
    <x v="0"/>
    <x v="1"/>
    <x v="1"/>
    <x v="0"/>
    <x v="0"/>
    <n v="27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8"/>
    <x v="10"/>
    <n v="27"/>
    <n v="28"/>
    <x v="0"/>
    <x v="1"/>
    <x v="1"/>
    <x v="0"/>
    <x v="0"/>
    <n v="27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98"/>
    <x v="11"/>
    <n v="40"/>
    <n v="41"/>
    <x v="0"/>
    <x v="1"/>
    <x v="1"/>
    <x v="0"/>
    <x v="0"/>
    <n v="41"/>
    <n v="41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8"/>
    <x v="12"/>
    <n v="28"/>
    <n v="29"/>
    <x v="0"/>
    <x v="1"/>
    <x v="1"/>
    <x v="0"/>
    <x v="0"/>
    <n v="29"/>
    <n v="4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9"/>
    <x v="0"/>
    <n v="30"/>
    <n v="31"/>
    <x v="0"/>
    <x v="1"/>
    <x v="1"/>
    <x v="0"/>
    <x v="0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99"/>
    <x v="1"/>
    <n v="27"/>
    <n v="28"/>
    <x v="0"/>
    <x v="1"/>
    <x v="1"/>
    <x v="0"/>
    <x v="0"/>
    <n v="28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99"/>
    <x v="2"/>
    <n v="29"/>
    <n v="30"/>
    <x v="0"/>
    <x v="1"/>
    <x v="1"/>
    <x v="0"/>
    <x v="0"/>
    <n v="28"/>
    <n v="31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99"/>
    <x v="3"/>
    <n v="32"/>
    <n v="33"/>
    <x v="0"/>
    <x v="1"/>
    <x v="1"/>
    <x v="0"/>
    <x v="0"/>
    <n v="33"/>
    <n v="33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9"/>
    <x v="4"/>
    <n v="28"/>
    <n v="29"/>
    <x v="0"/>
    <x v="1"/>
    <x v="1"/>
    <x v="0"/>
    <x v="0"/>
    <n v="29"/>
    <n v="33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99"/>
    <x v="5"/>
    <n v="26"/>
    <n v="27"/>
    <x v="0"/>
    <x v="1"/>
    <x v="1"/>
    <x v="0"/>
    <x v="0"/>
    <n v="27"/>
    <n v="33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9"/>
    <x v="6"/>
    <n v="31"/>
    <n v="32"/>
    <x v="0"/>
    <x v="1"/>
    <x v="1"/>
    <x v="0"/>
    <x v="0"/>
    <n v="27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99"/>
    <x v="7"/>
    <n v="29"/>
    <n v="30"/>
    <x v="0"/>
    <x v="1"/>
    <x v="1"/>
    <x v="0"/>
    <x v="0"/>
    <n v="27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99"/>
    <x v="8"/>
    <n v="25"/>
    <n v="26"/>
    <x v="0"/>
    <x v="1"/>
    <x v="1"/>
    <x v="0"/>
    <x v="0"/>
    <n v="26"/>
    <n v="26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9"/>
    <x v="9"/>
    <n v="28"/>
    <n v="29"/>
    <x v="0"/>
    <x v="1"/>
    <x v="1"/>
    <x v="0"/>
    <x v="0"/>
    <n v="26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99"/>
    <x v="10"/>
    <n v="26"/>
    <n v="27"/>
    <x v="0"/>
    <x v="1"/>
    <x v="1"/>
    <x v="0"/>
    <x v="0"/>
    <n v="26"/>
    <n v="29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99"/>
    <x v="11"/>
    <n v="31"/>
    <n v="32"/>
    <x v="0"/>
    <x v="1"/>
    <x v="1"/>
    <x v="0"/>
    <x v="0"/>
    <n v="32"/>
    <n v="32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99"/>
    <x v="12"/>
    <n v="29"/>
    <n v="30"/>
    <x v="0"/>
    <x v="1"/>
    <x v="1"/>
    <x v="0"/>
    <x v="0"/>
    <n v="30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0"/>
    <x v="0"/>
    <n v="37"/>
    <n v="38"/>
    <x v="0"/>
    <x v="1"/>
    <x v="0"/>
    <x v="0"/>
    <x v="1"/>
    <n v="38"/>
    <n v="38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0"/>
    <x v="1"/>
    <n v="40"/>
    <n v="41"/>
    <x v="0"/>
    <x v="1"/>
    <x v="0"/>
    <x v="0"/>
    <x v="1"/>
    <n v="38"/>
    <n v="41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100"/>
    <x v="2"/>
    <n v="39"/>
    <n v="40"/>
    <x v="0"/>
    <x v="1"/>
    <x v="0"/>
    <x v="0"/>
    <x v="1"/>
    <n v="38"/>
    <n v="41"/>
    <n v="3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n v="1"/>
  </r>
  <r>
    <x v="100"/>
    <x v="3"/>
    <n v="30"/>
    <n v="31"/>
    <x v="0"/>
    <x v="1"/>
    <x v="0"/>
    <x v="0"/>
    <x v="1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100"/>
    <x v="4"/>
    <n v="29"/>
    <n v="30"/>
    <x v="0"/>
    <x v="1"/>
    <x v="0"/>
    <x v="0"/>
    <x v="1"/>
    <n v="30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00"/>
    <x v="5"/>
    <n v="35"/>
    <n v="36"/>
    <x v="0"/>
    <x v="1"/>
    <x v="0"/>
    <x v="0"/>
    <x v="1"/>
    <n v="30"/>
    <n v="36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0"/>
    <x v="6"/>
    <n v="29"/>
    <n v="30"/>
    <x v="0"/>
    <x v="1"/>
    <x v="0"/>
    <x v="0"/>
    <x v="1"/>
    <n v="30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0"/>
    <x v="7"/>
    <n v="33"/>
    <n v="34"/>
    <x v="0"/>
    <x v="1"/>
    <x v="0"/>
    <x v="0"/>
    <x v="1"/>
    <n v="30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0"/>
    <x v="8"/>
    <n v="32"/>
    <n v="33"/>
    <x v="0"/>
    <x v="1"/>
    <x v="0"/>
    <x v="0"/>
    <x v="1"/>
    <n v="30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0"/>
    <x v="9"/>
    <n v="29"/>
    <n v="30"/>
    <x v="0"/>
    <x v="1"/>
    <x v="0"/>
    <x v="0"/>
    <x v="1"/>
    <n v="30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0"/>
    <x v="10"/>
    <n v="31"/>
    <n v="32"/>
    <x v="0"/>
    <x v="1"/>
    <x v="0"/>
    <x v="0"/>
    <x v="1"/>
    <n v="30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0"/>
    <x v="11"/>
    <n v="32"/>
    <n v="33"/>
    <x v="0"/>
    <x v="1"/>
    <x v="0"/>
    <x v="0"/>
    <x v="1"/>
    <n v="30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1"/>
    <x v="0"/>
    <n v="33"/>
    <n v="34"/>
    <x v="0"/>
    <x v="1"/>
    <x v="0"/>
    <x v="0"/>
    <x v="1"/>
    <n v="34"/>
    <n v="34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1"/>
    <x v="1"/>
    <n v="32"/>
    <n v="33"/>
    <x v="0"/>
    <x v="1"/>
    <x v="0"/>
    <x v="0"/>
    <x v="1"/>
    <n v="33"/>
    <n v="34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101"/>
    <x v="2"/>
    <n v="32"/>
    <n v="33"/>
    <x v="0"/>
    <x v="1"/>
    <x v="0"/>
    <x v="0"/>
    <x v="1"/>
    <n v="33"/>
    <n v="34"/>
    <n v="1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n v="1"/>
  </r>
  <r>
    <x v="101"/>
    <x v="3"/>
    <n v="28"/>
    <n v="29"/>
    <x v="0"/>
    <x v="1"/>
    <x v="0"/>
    <x v="0"/>
    <x v="1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101"/>
    <x v="4"/>
    <n v="32"/>
    <n v="33"/>
    <x v="0"/>
    <x v="1"/>
    <x v="0"/>
    <x v="0"/>
    <x v="1"/>
    <n v="29"/>
    <n v="33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01"/>
    <x v="5"/>
    <n v="35"/>
    <n v="36"/>
    <x v="0"/>
    <x v="1"/>
    <x v="0"/>
    <x v="0"/>
    <x v="1"/>
    <n v="29"/>
    <n v="36"/>
    <n v="7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1"/>
    <x v="6"/>
    <n v="30"/>
    <n v="31"/>
    <x v="0"/>
    <x v="1"/>
    <x v="0"/>
    <x v="0"/>
    <x v="1"/>
    <n v="29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1"/>
    <x v="7"/>
    <n v="30"/>
    <n v="31"/>
    <x v="0"/>
    <x v="1"/>
    <x v="0"/>
    <x v="0"/>
    <x v="1"/>
    <n v="29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1"/>
    <x v="8"/>
    <n v="31"/>
    <n v="32"/>
    <x v="0"/>
    <x v="1"/>
    <x v="0"/>
    <x v="0"/>
    <x v="1"/>
    <n v="29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1"/>
    <x v="9"/>
    <n v="29"/>
    <n v="30"/>
    <x v="0"/>
    <x v="1"/>
    <x v="0"/>
    <x v="0"/>
    <x v="1"/>
    <n v="29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101"/>
    <x v="10"/>
    <n v="27"/>
    <n v="28"/>
    <x v="0"/>
    <x v="1"/>
    <x v="0"/>
    <x v="0"/>
    <x v="1"/>
    <n v="28"/>
    <n v="28"/>
    <s v=""/>
    <s v="S11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2"/>
    <x v="0"/>
    <n v="27"/>
    <n v="28"/>
    <x v="0"/>
    <x v="1"/>
    <x v="1"/>
    <x v="0"/>
    <x v="0"/>
    <n v="28"/>
    <n v="28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2"/>
    <x v="1"/>
    <n v="34"/>
    <n v="35"/>
    <x v="0"/>
    <x v="1"/>
    <x v="1"/>
    <x v="0"/>
    <x v="0"/>
    <n v="28"/>
    <n v="35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02"/>
    <x v="2"/>
    <n v="29"/>
    <n v="30"/>
    <x v="0"/>
    <x v="1"/>
    <x v="1"/>
    <x v="0"/>
    <x v="0"/>
    <n v="28"/>
    <n v="35"/>
    <n v="7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102"/>
    <x v="3"/>
    <n v="35"/>
    <n v="36"/>
    <x v="0"/>
    <x v="1"/>
    <x v="1"/>
    <x v="0"/>
    <x v="0"/>
    <n v="36"/>
    <n v="36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2"/>
    <x v="4"/>
    <n v="28"/>
    <n v="29"/>
    <x v="0"/>
    <x v="1"/>
    <x v="1"/>
    <x v="0"/>
    <x v="0"/>
    <n v="29"/>
    <n v="36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02"/>
    <x v="5"/>
    <n v="44"/>
    <n v="45"/>
    <x v="0"/>
    <x v="1"/>
    <x v="1"/>
    <x v="0"/>
    <x v="0"/>
    <n v="29"/>
    <n v="45"/>
    <n v="1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2"/>
    <x v="6"/>
    <n v="29"/>
    <n v="30"/>
    <x v="0"/>
    <x v="1"/>
    <x v="1"/>
    <x v="0"/>
    <x v="0"/>
    <n v="29"/>
    <n v="45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2"/>
    <x v="7"/>
    <n v="29"/>
    <n v="30"/>
    <x v="0"/>
    <x v="1"/>
    <x v="1"/>
    <x v="0"/>
    <x v="0"/>
    <n v="29"/>
    <n v="45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102"/>
    <x v="8"/>
    <n v="48"/>
    <n v="49"/>
    <x v="0"/>
    <x v="1"/>
    <x v="1"/>
    <x v="0"/>
    <x v="0"/>
    <n v="49"/>
    <n v="49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2"/>
    <x v="9"/>
    <n v="34"/>
    <n v="35"/>
    <x v="0"/>
    <x v="1"/>
    <x v="1"/>
    <x v="0"/>
    <x v="0"/>
    <n v="35"/>
    <n v="49"/>
    <s v=""/>
    <s v="S23"/>
    <s v=""/>
    <s v="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</r>
  <r>
    <x v="102"/>
    <x v="10"/>
    <n v="26"/>
    <n v="27"/>
    <x v="0"/>
    <x v="1"/>
    <x v="1"/>
    <x v="0"/>
    <x v="0"/>
    <n v="27"/>
    <n v="49"/>
    <n v="2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3"/>
    <x v="0"/>
    <n v="28"/>
    <n v="29"/>
    <x v="0"/>
    <x v="1"/>
    <x v="1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103"/>
    <x v="1"/>
    <n v="26"/>
    <n v="27"/>
    <x v="0"/>
    <x v="1"/>
    <x v="1"/>
    <x v="0"/>
    <x v="0"/>
    <n v="27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03"/>
    <x v="2"/>
    <n v="25"/>
    <n v="26"/>
    <x v="0"/>
    <x v="1"/>
    <x v="1"/>
    <x v="0"/>
    <x v="0"/>
    <n v="26"/>
    <n v="29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3"/>
    <x v="3"/>
    <n v="25"/>
    <n v="26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3"/>
    <x v="4"/>
    <n v="27"/>
    <n v="28"/>
    <x v="0"/>
    <x v="1"/>
    <x v="1"/>
    <x v="0"/>
    <x v="0"/>
    <n v="26"/>
    <n v="2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103"/>
    <x v="5"/>
    <n v="21"/>
    <n v="22"/>
    <x v="0"/>
    <x v="1"/>
    <x v="1"/>
    <x v="0"/>
    <x v="0"/>
    <n v="22"/>
    <n v="22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3"/>
    <x v="6"/>
    <n v="24"/>
    <n v="25"/>
    <x v="0"/>
    <x v="1"/>
    <x v="1"/>
    <x v="0"/>
    <x v="0"/>
    <n v="22"/>
    <n v="25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103"/>
    <x v="7"/>
    <n v="29"/>
    <n v="30"/>
    <x v="0"/>
    <x v="1"/>
    <x v="1"/>
    <x v="0"/>
    <x v="0"/>
    <n v="22"/>
    <n v="30"/>
    <n v="8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3"/>
    <x v="8"/>
    <n v="25"/>
    <n v="26"/>
    <x v="0"/>
    <x v="1"/>
    <x v="1"/>
    <x v="0"/>
    <x v="0"/>
    <n v="22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3"/>
    <x v="9"/>
    <n v="24"/>
    <n v="25"/>
    <x v="0"/>
    <x v="1"/>
    <x v="1"/>
    <x v="0"/>
    <x v="0"/>
    <n v="22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3"/>
    <x v="10"/>
    <n v="26"/>
    <n v="27"/>
    <x v="0"/>
    <x v="1"/>
    <x v="1"/>
    <x v="0"/>
    <x v="0"/>
    <n v="22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103"/>
    <x v="11"/>
    <n v="33"/>
    <n v="34"/>
    <x v="0"/>
    <x v="1"/>
    <x v="1"/>
    <x v="0"/>
    <x v="0"/>
    <n v="34"/>
    <n v="34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3"/>
    <x v="12"/>
    <n v="18"/>
    <n v="19"/>
    <x v="0"/>
    <x v="1"/>
    <x v="1"/>
    <x v="0"/>
    <x v="0"/>
    <n v="19"/>
    <n v="34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03"/>
    <x v="13"/>
    <n v="27"/>
    <n v="28"/>
    <x v="0"/>
    <x v="1"/>
    <x v="1"/>
    <x v="0"/>
    <x v="0"/>
    <n v="19"/>
    <n v="34"/>
    <n v="1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3"/>
    <x v="14"/>
    <n v="26"/>
    <n v="27"/>
    <x v="0"/>
    <x v="1"/>
    <x v="1"/>
    <x v="0"/>
    <x v="0"/>
    <n v="19"/>
    <n v="34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3"/>
    <x v="15"/>
    <n v="25"/>
    <n v="26"/>
    <x v="0"/>
    <x v="1"/>
    <x v="1"/>
    <x v="0"/>
    <x v="0"/>
    <n v="19"/>
    <n v="34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4"/>
    <x v="0"/>
    <n v="28"/>
    <n v="29"/>
    <x v="0"/>
    <x v="1"/>
    <x v="1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104"/>
    <x v="1"/>
    <n v="28"/>
    <n v="29"/>
    <x v="0"/>
    <x v="1"/>
    <x v="1"/>
    <x v="0"/>
    <x v="0"/>
    <n v="29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04"/>
    <x v="2"/>
    <n v="30"/>
    <n v="31"/>
    <x v="0"/>
    <x v="1"/>
    <x v="1"/>
    <x v="0"/>
    <x v="0"/>
    <n v="29"/>
    <n v="31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104"/>
    <x v="3"/>
    <n v="26"/>
    <n v="27"/>
    <x v="0"/>
    <x v="1"/>
    <x v="1"/>
    <x v="0"/>
    <x v="0"/>
    <n v="27"/>
    <n v="27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4"/>
    <x v="4"/>
    <n v="32"/>
    <n v="33"/>
    <x v="0"/>
    <x v="1"/>
    <x v="1"/>
    <x v="0"/>
    <x v="0"/>
    <n v="27"/>
    <n v="33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5"/>
    <x v="0"/>
    <n v="31"/>
    <n v="32"/>
    <x v="0"/>
    <x v="1"/>
    <x v="1"/>
    <x v="0"/>
    <x v="0"/>
    <n v="32"/>
    <n v="32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5"/>
    <x v="1"/>
    <n v="29"/>
    <n v="30"/>
    <x v="0"/>
    <x v="1"/>
    <x v="1"/>
    <x v="0"/>
    <x v="0"/>
    <n v="30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05"/>
    <x v="2"/>
    <n v="37"/>
    <n v="38"/>
    <x v="0"/>
    <x v="1"/>
    <x v="1"/>
    <x v="0"/>
    <x v="0"/>
    <n v="30"/>
    <n v="38"/>
    <n v="8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5"/>
    <x v="3"/>
    <n v="30"/>
    <n v="31"/>
    <x v="0"/>
    <x v="1"/>
    <x v="1"/>
    <x v="0"/>
    <x v="0"/>
    <n v="30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5"/>
    <x v="4"/>
    <n v="33"/>
    <n v="34"/>
    <x v="0"/>
    <x v="1"/>
    <x v="1"/>
    <x v="0"/>
    <x v="0"/>
    <n v="30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105"/>
    <x v="5"/>
    <n v="28"/>
    <n v="29"/>
    <x v="0"/>
    <x v="1"/>
    <x v="1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105"/>
    <x v="6"/>
    <n v="34"/>
    <n v="35"/>
    <x v="0"/>
    <x v="1"/>
    <x v="1"/>
    <x v="0"/>
    <x v="0"/>
    <n v="29"/>
    <n v="35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05"/>
    <x v="7"/>
    <n v="29"/>
    <n v="30"/>
    <x v="0"/>
    <x v="1"/>
    <x v="1"/>
    <x v="0"/>
    <x v="0"/>
    <n v="29"/>
    <n v="35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5"/>
    <x v="8"/>
    <n v="33"/>
    <n v="34"/>
    <x v="0"/>
    <x v="1"/>
    <x v="1"/>
    <x v="0"/>
    <x v="0"/>
    <n v="29"/>
    <n v="35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5"/>
    <x v="9"/>
    <n v="32"/>
    <n v="33"/>
    <x v="0"/>
    <x v="1"/>
    <x v="1"/>
    <x v="0"/>
    <x v="0"/>
    <n v="29"/>
    <n v="35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5"/>
    <x v="10"/>
    <n v="33"/>
    <n v="34"/>
    <x v="0"/>
    <x v="1"/>
    <x v="1"/>
    <x v="0"/>
    <x v="0"/>
    <n v="29"/>
    <n v="35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5"/>
    <x v="11"/>
    <n v="28"/>
    <n v="29"/>
    <x v="0"/>
    <x v="1"/>
    <x v="1"/>
    <x v="0"/>
    <x v="0"/>
    <n v="29"/>
    <n v="35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6"/>
    <x v="0"/>
    <n v="30"/>
    <n v="31"/>
    <x v="0"/>
    <x v="1"/>
    <x v="1"/>
    <x v="0"/>
    <x v="0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106"/>
    <x v="1"/>
    <n v="28"/>
    <n v="29"/>
    <x v="0"/>
    <x v="1"/>
    <x v="1"/>
    <x v="0"/>
    <x v="0"/>
    <n v="29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06"/>
    <x v="2"/>
    <n v="28"/>
    <n v="29"/>
    <x v="0"/>
    <x v="1"/>
    <x v="1"/>
    <x v="0"/>
    <x v="0"/>
    <n v="29"/>
    <n v="31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106"/>
    <x v="3"/>
    <n v="32"/>
    <n v="33"/>
    <x v="0"/>
    <x v="1"/>
    <x v="1"/>
    <x v="0"/>
    <x v="0"/>
    <n v="33"/>
    <n v="33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6"/>
    <x v="4"/>
    <n v="30"/>
    <n v="31"/>
    <x v="0"/>
    <x v="1"/>
    <x v="1"/>
    <x v="0"/>
    <x v="0"/>
    <n v="31"/>
    <n v="33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06"/>
    <x v="5"/>
    <n v="28"/>
    <n v="29"/>
    <x v="0"/>
    <x v="1"/>
    <x v="1"/>
    <x v="0"/>
    <x v="0"/>
    <n v="29"/>
    <n v="33"/>
    <n v="4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106"/>
    <x v="6"/>
    <n v="26"/>
    <n v="27"/>
    <x v="0"/>
    <x v="1"/>
    <x v="1"/>
    <x v="0"/>
    <x v="0"/>
    <n v="27"/>
    <n v="27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6"/>
    <x v="7"/>
    <n v="32"/>
    <n v="33"/>
    <x v="0"/>
    <x v="1"/>
    <x v="1"/>
    <x v="0"/>
    <x v="0"/>
    <n v="27"/>
    <n v="33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06"/>
    <x v="8"/>
    <n v="30"/>
    <n v="31"/>
    <x v="0"/>
    <x v="1"/>
    <x v="1"/>
    <x v="0"/>
    <x v="0"/>
    <n v="27"/>
    <n v="33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6"/>
    <x v="9"/>
    <n v="31"/>
    <n v="32"/>
    <x v="0"/>
    <x v="1"/>
    <x v="1"/>
    <x v="0"/>
    <x v="0"/>
    <n v="27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6"/>
    <x v="10"/>
    <n v="31"/>
    <n v="32"/>
    <x v="0"/>
    <x v="1"/>
    <x v="1"/>
    <x v="0"/>
    <x v="0"/>
    <n v="27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6"/>
    <x v="11"/>
    <n v="27"/>
    <n v="28"/>
    <x v="0"/>
    <x v="1"/>
    <x v="1"/>
    <x v="0"/>
    <x v="0"/>
    <n v="27"/>
    <n v="33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7"/>
    <x v="0"/>
    <n v="29"/>
    <n v="30"/>
    <x v="1"/>
    <x v="1"/>
    <x v="0"/>
    <x v="0"/>
    <x v="0"/>
    <n v="27"/>
    <n v="33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7"/>
    <x v="1"/>
    <n v="26"/>
    <n v="27"/>
    <x v="1"/>
    <x v="1"/>
    <x v="0"/>
    <x v="0"/>
    <x v="0"/>
    <n v="27"/>
    <n v="33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7"/>
    <x v="2"/>
    <n v="28"/>
    <n v="29"/>
    <x v="1"/>
    <x v="1"/>
    <x v="0"/>
    <x v="0"/>
    <x v="0"/>
    <n v="27"/>
    <n v="33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7"/>
    <x v="3"/>
    <n v="29"/>
    <n v="30"/>
    <x v="1"/>
    <x v="1"/>
    <x v="0"/>
    <x v="0"/>
    <x v="0"/>
    <n v="27"/>
    <n v="33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7"/>
    <x v="4"/>
    <n v="29"/>
    <n v="30"/>
    <x v="1"/>
    <x v="1"/>
    <x v="0"/>
    <x v="0"/>
    <x v="0"/>
    <n v="27"/>
    <n v="33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7"/>
    <x v="5"/>
    <n v="29"/>
    <n v="30"/>
    <x v="1"/>
    <x v="1"/>
    <x v="0"/>
    <x v="0"/>
    <x v="0"/>
    <n v="27"/>
    <n v="33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7"/>
    <x v="6"/>
    <n v="29"/>
    <n v="30"/>
    <x v="1"/>
    <x v="1"/>
    <x v="0"/>
    <x v="0"/>
    <x v="0"/>
    <n v="27"/>
    <n v="33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7"/>
    <x v="7"/>
    <n v="28"/>
    <n v="29"/>
    <x v="1"/>
    <x v="1"/>
    <x v="0"/>
    <x v="0"/>
    <x v="0"/>
    <n v="27"/>
    <n v="33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7"/>
    <x v="8"/>
    <n v="29"/>
    <n v="30"/>
    <x v="1"/>
    <x v="1"/>
    <x v="0"/>
    <x v="0"/>
    <x v="0"/>
    <n v="27"/>
    <n v="33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7"/>
    <x v="9"/>
    <n v="28"/>
    <n v="29"/>
    <x v="1"/>
    <x v="1"/>
    <x v="0"/>
    <x v="0"/>
    <x v="0"/>
    <n v="27"/>
    <n v="33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7"/>
    <x v="10"/>
    <n v="29"/>
    <n v="30"/>
    <x v="1"/>
    <x v="1"/>
    <x v="0"/>
    <x v="0"/>
    <x v="0"/>
    <n v="27"/>
    <n v="33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7"/>
    <x v="11"/>
    <n v="28"/>
    <n v="29"/>
    <x v="1"/>
    <x v="1"/>
    <x v="0"/>
    <x v="0"/>
    <x v="0"/>
    <n v="27"/>
    <n v="33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7"/>
    <x v="12"/>
    <n v="27"/>
    <n v="28"/>
    <x v="1"/>
    <x v="1"/>
    <x v="0"/>
    <x v="0"/>
    <x v="0"/>
    <n v="27"/>
    <n v="33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8"/>
    <x v="0"/>
    <n v="24"/>
    <n v="25"/>
    <x v="0"/>
    <x v="1"/>
    <x v="1"/>
    <x v="0"/>
    <x v="0"/>
    <n v="25"/>
    <n v="25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8"/>
    <x v="1"/>
    <n v="29"/>
    <n v="30"/>
    <x v="0"/>
    <x v="1"/>
    <x v="1"/>
    <x v="0"/>
    <x v="0"/>
    <n v="25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08"/>
    <x v="2"/>
    <n v="26"/>
    <n v="27"/>
    <x v="0"/>
    <x v="1"/>
    <x v="1"/>
    <x v="0"/>
    <x v="0"/>
    <n v="25"/>
    <n v="30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8"/>
    <x v="3"/>
    <n v="25"/>
    <n v="26"/>
    <x v="0"/>
    <x v="1"/>
    <x v="1"/>
    <x v="0"/>
    <x v="0"/>
    <n v="25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108"/>
    <x v="4"/>
    <n v="31"/>
    <n v="32"/>
    <x v="0"/>
    <x v="1"/>
    <x v="1"/>
    <x v="0"/>
    <x v="0"/>
    <n v="32"/>
    <n v="32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8"/>
    <x v="5"/>
    <n v="25"/>
    <n v="26"/>
    <x v="0"/>
    <x v="1"/>
    <x v="1"/>
    <x v="0"/>
    <x v="0"/>
    <n v="26"/>
    <n v="3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08"/>
    <x v="6"/>
    <n v="26"/>
    <n v="27"/>
    <x v="0"/>
    <x v="1"/>
    <x v="1"/>
    <x v="0"/>
    <x v="0"/>
    <n v="26"/>
    <n v="32"/>
    <n v="6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8"/>
    <x v="7"/>
    <n v="27"/>
    <n v="28"/>
    <x v="0"/>
    <x v="1"/>
    <x v="1"/>
    <x v="0"/>
    <x v="0"/>
    <n v="26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8"/>
    <x v="8"/>
    <n v="26"/>
    <n v="27"/>
    <x v="0"/>
    <x v="1"/>
    <x v="1"/>
    <x v="0"/>
    <x v="0"/>
    <n v="26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8"/>
    <x v="9"/>
    <n v="26"/>
    <n v="27"/>
    <x v="0"/>
    <x v="1"/>
    <x v="1"/>
    <x v="0"/>
    <x v="0"/>
    <n v="26"/>
    <n v="3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108"/>
    <x v="10"/>
    <n v="24"/>
    <n v="25"/>
    <x v="0"/>
    <x v="1"/>
    <x v="1"/>
    <x v="0"/>
    <x v="0"/>
    <n v="25"/>
    <n v="25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8"/>
    <x v="11"/>
    <n v="26"/>
    <n v="27"/>
    <x v="0"/>
    <x v="1"/>
    <x v="1"/>
    <x v="0"/>
    <x v="0"/>
    <n v="25"/>
    <n v="27"/>
    <s v=""/>
    <s v="S21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</r>
  <r>
    <x v="108"/>
    <x v="12"/>
    <n v="29"/>
    <n v="30"/>
    <x v="0"/>
    <x v="1"/>
    <x v="1"/>
    <x v="0"/>
    <x v="0"/>
    <n v="25"/>
    <n v="30"/>
    <n v="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8"/>
    <x v="13"/>
    <n v="25"/>
    <n v="26"/>
    <x v="0"/>
    <x v="1"/>
    <x v="1"/>
    <x v="0"/>
    <x v="0"/>
    <n v="25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8"/>
    <x v="14"/>
    <n v="26"/>
    <n v="27"/>
    <x v="0"/>
    <x v="1"/>
    <x v="1"/>
    <x v="0"/>
    <x v="0"/>
    <n v="25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08"/>
    <x v="15"/>
    <n v="27"/>
    <n v="28"/>
    <x v="0"/>
    <x v="1"/>
    <x v="1"/>
    <x v="0"/>
    <x v="0"/>
    <n v="25"/>
    <n v="30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09"/>
    <x v="0"/>
    <n v="26"/>
    <n v="27"/>
    <x v="1"/>
    <x v="1"/>
    <x v="0"/>
    <x v="0"/>
    <x v="0"/>
    <n v="25"/>
    <n v="30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9"/>
    <x v="1"/>
    <n v="25"/>
    <n v="26"/>
    <x v="1"/>
    <x v="1"/>
    <x v="0"/>
    <x v="0"/>
    <x v="0"/>
    <n v="25"/>
    <n v="30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9"/>
    <x v="2"/>
    <n v="27"/>
    <n v="28"/>
    <x v="1"/>
    <x v="1"/>
    <x v="0"/>
    <x v="0"/>
    <x v="0"/>
    <n v="25"/>
    <n v="30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9"/>
    <x v="3"/>
    <n v="25"/>
    <n v="26"/>
    <x v="1"/>
    <x v="1"/>
    <x v="0"/>
    <x v="0"/>
    <x v="0"/>
    <n v="25"/>
    <n v="30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9"/>
    <x v="4"/>
    <n v="26"/>
    <n v="27"/>
    <x v="1"/>
    <x v="1"/>
    <x v="0"/>
    <x v="0"/>
    <x v="0"/>
    <n v="25"/>
    <n v="30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9"/>
    <x v="5"/>
    <n v="27"/>
    <n v="28"/>
    <x v="1"/>
    <x v="1"/>
    <x v="0"/>
    <x v="0"/>
    <x v="0"/>
    <n v="25"/>
    <n v="30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9"/>
    <x v="6"/>
    <n v="25"/>
    <n v="26"/>
    <x v="1"/>
    <x v="1"/>
    <x v="0"/>
    <x v="0"/>
    <x v="0"/>
    <n v="25"/>
    <n v="30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9"/>
    <x v="7"/>
    <n v="26"/>
    <n v="27"/>
    <x v="1"/>
    <x v="1"/>
    <x v="0"/>
    <x v="0"/>
    <x v="0"/>
    <n v="25"/>
    <n v="30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9"/>
    <x v="8"/>
    <n v="23"/>
    <n v="24"/>
    <x v="1"/>
    <x v="1"/>
    <x v="0"/>
    <x v="0"/>
    <x v="0"/>
    <n v="25"/>
    <n v="30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9"/>
    <x v="9"/>
    <n v="25"/>
    <n v="26"/>
    <x v="1"/>
    <x v="1"/>
    <x v="0"/>
    <x v="0"/>
    <x v="0"/>
    <n v="25"/>
    <n v="30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9"/>
    <x v="10"/>
    <n v="26"/>
    <n v="27"/>
    <x v="1"/>
    <x v="1"/>
    <x v="0"/>
    <x v="0"/>
    <x v="0"/>
    <n v="25"/>
    <n v="30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9"/>
    <x v="11"/>
    <n v="25"/>
    <n v="26"/>
    <x v="1"/>
    <x v="1"/>
    <x v="0"/>
    <x v="0"/>
    <x v="0"/>
    <n v="25"/>
    <n v="30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9"/>
    <x v="12"/>
    <n v="25"/>
    <n v="26"/>
    <x v="1"/>
    <x v="1"/>
    <x v="0"/>
    <x v="0"/>
    <x v="0"/>
    <n v="25"/>
    <n v="30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09"/>
    <x v="13"/>
    <n v="25"/>
    <n v="26"/>
    <x v="1"/>
    <x v="1"/>
    <x v="0"/>
    <x v="0"/>
    <x v="0"/>
    <n v="25"/>
    <n v="30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0"/>
    <x v="0"/>
    <n v="32"/>
    <n v="33"/>
    <x v="0"/>
    <x v="1"/>
    <x v="1"/>
    <x v="0"/>
    <x v="0"/>
    <n v="33"/>
    <n v="33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0"/>
    <x v="1"/>
    <n v="37"/>
    <n v="38"/>
    <x v="0"/>
    <x v="1"/>
    <x v="1"/>
    <x v="0"/>
    <x v="0"/>
    <n v="33"/>
    <n v="38"/>
    <s v=""/>
    <s v="S23"/>
    <s v=""/>
    <s v="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</r>
  <r>
    <x v="110"/>
    <x v="2"/>
    <n v="30"/>
    <n v="31"/>
    <x v="0"/>
    <x v="1"/>
    <x v="1"/>
    <x v="0"/>
    <x v="0"/>
    <n v="31"/>
    <n v="38"/>
    <n v="7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0"/>
    <x v="3"/>
    <n v="35"/>
    <n v="36"/>
    <x v="0"/>
    <x v="1"/>
    <x v="1"/>
    <x v="0"/>
    <x v="0"/>
    <n v="31"/>
    <n v="38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110"/>
    <x v="4"/>
    <n v="29"/>
    <n v="30"/>
    <x v="0"/>
    <x v="1"/>
    <x v="1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1"/>
    <x v="0"/>
    <n v="25"/>
    <n v="26"/>
    <x v="0"/>
    <x v="0"/>
    <x v="0"/>
    <x v="0"/>
    <x v="0"/>
    <n v="26"/>
    <n v="26"/>
    <s v=""/>
    <s v="S11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1"/>
    <x v="1"/>
    <n v="26"/>
    <n v="27"/>
    <x v="0"/>
    <x v="0"/>
    <x v="0"/>
    <x v="0"/>
    <x v="0"/>
    <n v="26"/>
    <n v="27"/>
    <s v=""/>
    <s v="S21"/>
    <s v="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1"/>
    <x v="2"/>
    <n v="26"/>
    <n v="27"/>
    <x v="0"/>
    <x v="0"/>
    <x v="0"/>
    <x v="0"/>
    <x v="0"/>
    <n v="26"/>
    <n v="27"/>
    <n v="1"/>
    <s v="S31"/>
    <s v=""/>
    <s v=""/>
    <s v=""/>
    <s v=""/>
    <s v=""/>
    <s v=""/>
    <n v="1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n v="1"/>
  </r>
  <r>
    <x v="111"/>
    <x v="3"/>
    <n v="28"/>
    <n v="29"/>
    <x v="0"/>
    <x v="0"/>
    <x v="0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111"/>
    <x v="4"/>
    <n v="29"/>
    <n v="30"/>
    <x v="0"/>
    <x v="0"/>
    <x v="0"/>
    <x v="0"/>
    <x v="0"/>
    <n v="29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11"/>
    <x v="5"/>
    <n v="28"/>
    <n v="29"/>
    <x v="0"/>
    <x v="0"/>
    <x v="0"/>
    <x v="0"/>
    <x v="0"/>
    <n v="29"/>
    <n v="30"/>
    <n v="1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111"/>
    <x v="6"/>
    <n v="27"/>
    <n v="28"/>
    <x v="0"/>
    <x v="0"/>
    <x v="0"/>
    <x v="0"/>
    <x v="0"/>
    <n v="28"/>
    <n v="28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1"/>
    <x v="7"/>
    <n v="28"/>
    <n v="29"/>
    <x v="0"/>
    <x v="0"/>
    <x v="0"/>
    <x v="0"/>
    <x v="0"/>
    <n v="28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11"/>
    <x v="8"/>
    <n v="27"/>
    <n v="28"/>
    <x v="0"/>
    <x v="0"/>
    <x v="0"/>
    <x v="0"/>
    <x v="0"/>
    <n v="28"/>
    <n v="29"/>
    <n v="1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111"/>
    <x v="9"/>
    <n v="30"/>
    <n v="31"/>
    <x v="0"/>
    <x v="0"/>
    <x v="0"/>
    <x v="0"/>
    <x v="0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111"/>
    <x v="10"/>
    <n v="27"/>
    <n v="28"/>
    <x v="0"/>
    <x v="0"/>
    <x v="0"/>
    <x v="0"/>
    <x v="0"/>
    <n v="28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11"/>
    <x v="11"/>
    <n v="28"/>
    <n v="29"/>
    <x v="0"/>
    <x v="0"/>
    <x v="0"/>
    <x v="0"/>
    <x v="0"/>
    <n v="28"/>
    <n v="31"/>
    <n v="3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111"/>
    <x v="12"/>
    <n v="26"/>
    <n v="27"/>
    <x v="0"/>
    <x v="0"/>
    <x v="0"/>
    <x v="0"/>
    <x v="0"/>
    <n v="27"/>
    <n v="27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1"/>
    <x v="13"/>
    <n v="28"/>
    <n v="29"/>
    <x v="0"/>
    <x v="0"/>
    <x v="0"/>
    <x v="0"/>
    <x v="0"/>
    <n v="27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11"/>
    <x v="14"/>
    <n v="35"/>
    <n v="36"/>
    <x v="0"/>
    <x v="0"/>
    <x v="0"/>
    <x v="0"/>
    <x v="0"/>
    <n v="27"/>
    <n v="36"/>
    <n v="9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1"/>
    <x v="15"/>
    <n v="29"/>
    <n v="30"/>
    <x v="0"/>
    <x v="0"/>
    <x v="0"/>
    <x v="0"/>
    <x v="0"/>
    <n v="27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1"/>
    <x v="16"/>
    <n v="31"/>
    <n v="32"/>
    <x v="0"/>
    <x v="0"/>
    <x v="0"/>
    <x v="0"/>
    <x v="0"/>
    <n v="27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1"/>
    <x v="17"/>
    <n v="30"/>
    <n v="31"/>
    <x v="0"/>
    <x v="0"/>
    <x v="0"/>
    <x v="0"/>
    <x v="0"/>
    <n v="27"/>
    <n v="36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2"/>
    <x v="0"/>
    <n v="32"/>
    <n v="33"/>
    <x v="0"/>
    <x v="1"/>
    <x v="0"/>
    <x v="1"/>
    <x v="0"/>
    <n v="33"/>
    <n v="33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2"/>
    <x v="1"/>
    <n v="31"/>
    <n v="32"/>
    <x v="0"/>
    <x v="1"/>
    <x v="0"/>
    <x v="1"/>
    <x v="0"/>
    <n v="32"/>
    <n v="33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112"/>
    <x v="2"/>
    <n v="32"/>
    <n v="33"/>
    <x v="0"/>
    <x v="1"/>
    <x v="0"/>
    <x v="1"/>
    <x v="0"/>
    <n v="32"/>
    <n v="33"/>
    <n v="1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112"/>
    <x v="3"/>
    <n v="32"/>
    <n v="33"/>
    <x v="0"/>
    <x v="1"/>
    <x v="0"/>
    <x v="1"/>
    <x v="0"/>
    <n v="32"/>
    <n v="33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n v="1"/>
  </r>
  <r>
    <x v="112"/>
    <x v="4"/>
    <n v="33"/>
    <n v="34"/>
    <x v="0"/>
    <x v="1"/>
    <x v="0"/>
    <x v="1"/>
    <x v="0"/>
    <n v="34"/>
    <n v="34"/>
    <s v=""/>
    <s v="S13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3"/>
    <x v="0"/>
    <n v="38"/>
    <n v="39"/>
    <x v="0"/>
    <x v="1"/>
    <x v="0"/>
    <x v="1"/>
    <x v="0"/>
    <n v="39"/>
    <n v="39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3"/>
    <x v="1"/>
    <n v="32"/>
    <n v="33"/>
    <x v="0"/>
    <x v="1"/>
    <x v="0"/>
    <x v="1"/>
    <x v="0"/>
    <n v="33"/>
    <n v="39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113"/>
    <x v="2"/>
    <n v="31"/>
    <n v="32"/>
    <x v="0"/>
    <x v="1"/>
    <x v="0"/>
    <x v="1"/>
    <x v="0"/>
    <n v="32"/>
    <n v="39"/>
    <n v="7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113"/>
    <x v="3"/>
    <n v="38"/>
    <n v="39"/>
    <x v="0"/>
    <x v="1"/>
    <x v="0"/>
    <x v="1"/>
    <x v="0"/>
    <n v="32"/>
    <n v="39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113"/>
    <x v="4"/>
    <n v="33"/>
    <n v="34"/>
    <x v="0"/>
    <x v="1"/>
    <x v="0"/>
    <x v="1"/>
    <x v="0"/>
    <n v="32"/>
    <n v="39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113"/>
    <x v="5"/>
    <n v="35"/>
    <n v="36"/>
    <x v="0"/>
    <x v="1"/>
    <x v="0"/>
    <x v="1"/>
    <x v="0"/>
    <n v="32"/>
    <n v="39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113"/>
    <x v="6"/>
    <n v="32"/>
    <n v="33"/>
    <x v="0"/>
    <x v="1"/>
    <x v="0"/>
    <x v="1"/>
    <x v="0"/>
    <n v="32"/>
    <n v="39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n v="1"/>
  </r>
  <r>
    <x v="113"/>
    <x v="7"/>
    <n v="36"/>
    <n v="37"/>
    <x v="0"/>
    <x v="1"/>
    <x v="0"/>
    <x v="1"/>
    <x v="0"/>
    <n v="32"/>
    <n v="39"/>
    <s v="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n v="1"/>
  </r>
  <r>
    <x v="113"/>
    <x v="8"/>
    <n v="45"/>
    <n v="46"/>
    <x v="0"/>
    <x v="1"/>
    <x v="0"/>
    <x v="1"/>
    <x v="0"/>
    <n v="46"/>
    <n v="46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3"/>
    <x v="9"/>
    <n v="42"/>
    <n v="43"/>
    <x v="0"/>
    <x v="1"/>
    <x v="0"/>
    <x v="1"/>
    <x v="0"/>
    <n v="43"/>
    <n v="46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113"/>
    <x v="10"/>
    <n v="49"/>
    <n v="50"/>
    <x v="0"/>
    <x v="1"/>
    <x v="0"/>
    <x v="1"/>
    <x v="0"/>
    <n v="43"/>
    <n v="50"/>
    <n v="7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n v="1"/>
  </r>
  <r>
    <x v="113"/>
    <x v="11"/>
    <n v="34"/>
    <n v="35"/>
    <x v="0"/>
    <x v="1"/>
    <x v="0"/>
    <x v="1"/>
    <x v="0"/>
    <n v="35"/>
    <n v="35"/>
    <s v=""/>
    <s v="S13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4"/>
    <x v="0"/>
    <n v="34"/>
    <n v="35"/>
    <x v="0"/>
    <x v="1"/>
    <x v="0"/>
    <x v="0"/>
    <x v="1"/>
    <n v="35"/>
    <n v="35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4"/>
    <x v="1"/>
    <n v="32"/>
    <n v="33"/>
    <x v="0"/>
    <x v="1"/>
    <x v="0"/>
    <x v="0"/>
    <x v="1"/>
    <n v="33"/>
    <n v="35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114"/>
    <x v="2"/>
    <n v="35"/>
    <n v="36"/>
    <x v="0"/>
    <x v="1"/>
    <x v="0"/>
    <x v="0"/>
    <x v="1"/>
    <n v="33"/>
    <n v="36"/>
    <n v="3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n v="1"/>
  </r>
  <r>
    <x v="114"/>
    <x v="3"/>
    <n v="29"/>
    <n v="30"/>
    <x v="0"/>
    <x v="1"/>
    <x v="0"/>
    <x v="0"/>
    <x v="1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114"/>
    <x v="4"/>
    <n v="36"/>
    <n v="37"/>
    <x v="0"/>
    <x v="1"/>
    <x v="0"/>
    <x v="0"/>
    <x v="1"/>
    <n v="30"/>
    <n v="37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14"/>
    <x v="5"/>
    <n v="29"/>
    <n v="30"/>
    <x v="0"/>
    <x v="1"/>
    <x v="0"/>
    <x v="0"/>
    <x v="1"/>
    <n v="30"/>
    <n v="37"/>
    <n v="7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4"/>
    <x v="6"/>
    <n v="34"/>
    <n v="35"/>
    <x v="0"/>
    <x v="1"/>
    <x v="0"/>
    <x v="0"/>
    <x v="1"/>
    <n v="30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4"/>
    <x v="7"/>
    <n v="29"/>
    <n v="30"/>
    <x v="0"/>
    <x v="1"/>
    <x v="0"/>
    <x v="0"/>
    <x v="1"/>
    <n v="30"/>
    <n v="37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114"/>
    <x v="8"/>
    <n v="27"/>
    <n v="28"/>
    <x v="0"/>
    <x v="1"/>
    <x v="0"/>
    <x v="0"/>
    <x v="1"/>
    <n v="28"/>
    <n v="28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4"/>
    <x v="9"/>
    <n v="35"/>
    <n v="36"/>
    <x v="0"/>
    <x v="1"/>
    <x v="0"/>
    <x v="0"/>
    <x v="1"/>
    <n v="28"/>
    <n v="36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14"/>
    <x v="10"/>
    <n v="38"/>
    <n v="39"/>
    <x v="0"/>
    <x v="1"/>
    <x v="0"/>
    <x v="0"/>
    <x v="1"/>
    <n v="28"/>
    <n v="39"/>
    <n v="11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4"/>
    <x v="11"/>
    <n v="28"/>
    <n v="29"/>
    <x v="0"/>
    <x v="1"/>
    <x v="0"/>
    <x v="0"/>
    <x v="1"/>
    <n v="28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4"/>
    <x v="12"/>
    <n v="30"/>
    <n v="31"/>
    <x v="0"/>
    <x v="1"/>
    <x v="0"/>
    <x v="0"/>
    <x v="1"/>
    <n v="28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4"/>
    <x v="13"/>
    <n v="31"/>
    <n v="32"/>
    <x v="0"/>
    <x v="1"/>
    <x v="0"/>
    <x v="0"/>
    <x v="1"/>
    <n v="28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4"/>
    <x v="14"/>
    <n v="27"/>
    <n v="28"/>
    <x v="0"/>
    <x v="1"/>
    <x v="0"/>
    <x v="0"/>
    <x v="1"/>
    <n v="28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4"/>
    <x v="15"/>
    <n v="33"/>
    <n v="34"/>
    <x v="0"/>
    <x v="1"/>
    <x v="0"/>
    <x v="0"/>
    <x v="1"/>
    <n v="28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4"/>
    <x v="16"/>
    <n v="28"/>
    <n v="29"/>
    <x v="0"/>
    <x v="1"/>
    <x v="0"/>
    <x v="0"/>
    <x v="1"/>
    <n v="28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4"/>
    <x v="17"/>
    <n v="29"/>
    <n v="30"/>
    <x v="0"/>
    <x v="1"/>
    <x v="0"/>
    <x v="0"/>
    <x v="1"/>
    <n v="28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4"/>
    <x v="18"/>
    <n v="27"/>
    <n v="28"/>
    <x v="0"/>
    <x v="1"/>
    <x v="0"/>
    <x v="0"/>
    <x v="1"/>
    <n v="28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4"/>
    <x v="19"/>
    <n v="28"/>
    <n v="29"/>
    <x v="0"/>
    <x v="1"/>
    <x v="0"/>
    <x v="0"/>
    <x v="1"/>
    <n v="28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4"/>
    <x v="20"/>
    <n v="29"/>
    <n v="30"/>
    <x v="0"/>
    <x v="1"/>
    <x v="0"/>
    <x v="0"/>
    <x v="1"/>
    <n v="28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4"/>
    <x v="21"/>
    <n v="27"/>
    <n v="28"/>
    <x v="0"/>
    <x v="1"/>
    <x v="0"/>
    <x v="0"/>
    <x v="1"/>
    <n v="28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4"/>
    <x v="22"/>
    <n v="35"/>
    <n v="36"/>
    <x v="0"/>
    <x v="1"/>
    <x v="0"/>
    <x v="0"/>
    <x v="1"/>
    <n v="28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4"/>
    <x v="23"/>
    <n v="28"/>
    <n v="29"/>
    <x v="0"/>
    <x v="1"/>
    <x v="0"/>
    <x v="0"/>
    <x v="1"/>
    <n v="28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4"/>
    <x v="24"/>
    <n v="31"/>
    <n v="32"/>
    <x v="0"/>
    <x v="1"/>
    <x v="0"/>
    <x v="0"/>
    <x v="1"/>
    <n v="28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4"/>
    <x v="25"/>
    <n v="36"/>
    <n v="37"/>
    <x v="0"/>
    <x v="1"/>
    <x v="0"/>
    <x v="0"/>
    <x v="1"/>
    <n v="28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4"/>
    <x v="26"/>
    <n v="29"/>
    <n v="30"/>
    <x v="0"/>
    <x v="1"/>
    <x v="0"/>
    <x v="0"/>
    <x v="1"/>
    <n v="28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4"/>
    <x v="27"/>
    <n v="33"/>
    <n v="34"/>
    <x v="0"/>
    <x v="1"/>
    <x v="0"/>
    <x v="0"/>
    <x v="1"/>
    <n v="28"/>
    <n v="39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1"/>
  </r>
  <r>
    <x v="114"/>
    <x v="28"/>
    <n v="26"/>
    <n v="27"/>
    <x v="0"/>
    <x v="1"/>
    <x v="0"/>
    <x v="0"/>
    <x v="1"/>
    <n v="27"/>
    <n v="27"/>
    <s v=""/>
    <s v="S11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4"/>
    <x v="29"/>
    <n v="28"/>
    <n v="29"/>
    <x v="0"/>
    <x v="1"/>
    <x v="0"/>
    <x v="0"/>
    <x v="1"/>
    <n v="27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14"/>
    <x v="30"/>
    <n v="28"/>
    <n v="29"/>
    <x v="0"/>
    <x v="1"/>
    <x v="0"/>
    <x v="0"/>
    <x v="1"/>
    <n v="27"/>
    <n v="29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114"/>
    <x v="31"/>
    <n v="29"/>
    <n v="30"/>
    <x v="0"/>
    <x v="1"/>
    <x v="0"/>
    <x v="0"/>
    <x v="1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114"/>
    <x v="32"/>
    <n v="26"/>
    <n v="27"/>
    <x v="0"/>
    <x v="1"/>
    <x v="0"/>
    <x v="0"/>
    <x v="1"/>
    <n v="27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5"/>
    <x v="0"/>
    <n v="30"/>
    <n v="31"/>
    <x v="0"/>
    <x v="1"/>
    <x v="0"/>
    <x v="0"/>
    <x v="1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115"/>
    <x v="1"/>
    <n v="23"/>
    <n v="24"/>
    <x v="0"/>
    <x v="1"/>
    <x v="0"/>
    <x v="0"/>
    <x v="1"/>
    <n v="24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15"/>
    <x v="2"/>
    <n v="19"/>
    <n v="20"/>
    <x v="0"/>
    <x v="1"/>
    <x v="0"/>
    <x v="0"/>
    <x v="1"/>
    <n v="20"/>
    <n v="31"/>
    <n v="11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115"/>
    <x v="3"/>
    <n v="32"/>
    <n v="33"/>
    <x v="0"/>
    <x v="1"/>
    <x v="0"/>
    <x v="0"/>
    <x v="1"/>
    <n v="33"/>
    <n v="33"/>
    <s v=""/>
    <s v="S13"/>
    <s v=""/>
    <s v=""/>
    <n v="1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5"/>
    <x v="4"/>
    <n v="37"/>
    <n v="38"/>
    <x v="0"/>
    <x v="1"/>
    <x v="0"/>
    <x v="0"/>
    <x v="1"/>
    <n v="33"/>
    <n v="38"/>
    <s v=""/>
    <s v="S23"/>
    <s v=""/>
    <s v=""/>
    <s v=""/>
    <s v=""/>
    <s v=""/>
    <n v="1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</r>
  <r>
    <x v="115"/>
    <x v="5"/>
    <n v="36"/>
    <n v="37"/>
    <x v="0"/>
    <x v="1"/>
    <x v="0"/>
    <x v="0"/>
    <x v="1"/>
    <n v="33"/>
    <n v="38"/>
    <n v="5"/>
    <s v="S33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n v="1"/>
  </r>
  <r>
    <x v="115"/>
    <x v="6"/>
    <n v="51"/>
    <n v="52"/>
    <x v="0"/>
    <x v="1"/>
    <x v="0"/>
    <x v="0"/>
    <x v="1"/>
    <n v="52"/>
    <n v="52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5"/>
    <x v="7"/>
    <n v="30"/>
    <n v="31"/>
    <x v="0"/>
    <x v="1"/>
    <x v="0"/>
    <x v="0"/>
    <x v="1"/>
    <n v="31"/>
    <n v="52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15"/>
    <x v="8"/>
    <n v="26"/>
    <n v="27"/>
    <x v="0"/>
    <x v="1"/>
    <x v="0"/>
    <x v="0"/>
    <x v="1"/>
    <n v="27"/>
    <n v="52"/>
    <n v="25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5"/>
    <x v="9"/>
    <n v="43"/>
    <n v="44"/>
    <x v="0"/>
    <x v="1"/>
    <x v="0"/>
    <x v="0"/>
    <x v="1"/>
    <n v="27"/>
    <n v="5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5"/>
    <x v="10"/>
    <n v="36"/>
    <n v="37"/>
    <x v="0"/>
    <x v="1"/>
    <x v="0"/>
    <x v="0"/>
    <x v="1"/>
    <n v="27"/>
    <n v="5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1"/>
  </r>
  <r>
    <x v="115"/>
    <x v="11"/>
    <n v="35"/>
    <n v="36"/>
    <x v="0"/>
    <x v="1"/>
    <x v="0"/>
    <x v="0"/>
    <x v="1"/>
    <n v="27"/>
    <n v="52"/>
    <s v="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6"/>
    <x v="0"/>
    <n v="35"/>
    <n v="36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1"/>
    <n v="34"/>
    <n v="35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2"/>
    <n v="32"/>
    <n v="33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3"/>
    <n v="29"/>
    <n v="30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4"/>
    <n v="31"/>
    <n v="32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5"/>
    <n v="32"/>
    <n v="33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6"/>
    <n v="30"/>
    <n v="31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7"/>
    <n v="31"/>
    <n v="32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8"/>
    <n v="28"/>
    <n v="29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9"/>
    <n v="36"/>
    <n v="37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10"/>
    <n v="30"/>
    <n v="31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11"/>
    <n v="32"/>
    <n v="33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12"/>
    <n v="35"/>
    <n v="36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13"/>
    <n v="28"/>
    <n v="29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14"/>
    <n v="31"/>
    <n v="32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15"/>
    <n v="35"/>
    <n v="36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16"/>
    <n v="28"/>
    <n v="29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17"/>
    <n v="32"/>
    <n v="33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18"/>
    <n v="29"/>
    <n v="30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19"/>
    <n v="30"/>
    <n v="31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20"/>
    <n v="30"/>
    <n v="31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21"/>
    <n v="30"/>
    <n v="31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22"/>
    <n v="23"/>
    <n v="24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23"/>
    <n v="28"/>
    <n v="29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24"/>
    <n v="29"/>
    <n v="30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25"/>
    <n v="32"/>
    <n v="33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26"/>
    <n v="29"/>
    <n v="30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27"/>
    <n v="29"/>
    <n v="30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28"/>
    <n v="30"/>
    <n v="31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29"/>
    <n v="28"/>
    <n v="29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30"/>
    <n v="29"/>
    <n v="30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31"/>
    <n v="31"/>
    <n v="32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6"/>
    <x v="32"/>
    <n v="30"/>
    <n v="31"/>
    <x v="1"/>
    <x v="1"/>
    <x v="0"/>
    <x v="0"/>
    <x v="0"/>
    <n v="27"/>
    <n v="52"/>
    <s v=""/>
    <s v="S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</r>
  <r>
    <x v="117"/>
    <x v="0"/>
    <n v="28"/>
    <n v="29"/>
    <x v="0"/>
    <x v="1"/>
    <x v="1"/>
    <x v="0"/>
    <x v="0"/>
    <n v="29"/>
    <n v="29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117"/>
    <x v="1"/>
    <n v="28"/>
    <n v="29"/>
    <x v="0"/>
    <x v="1"/>
    <x v="1"/>
    <x v="0"/>
    <x v="0"/>
    <n v="29"/>
    <n v="29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17"/>
    <x v="2"/>
    <n v="29"/>
    <n v="30"/>
    <x v="0"/>
    <x v="1"/>
    <x v="1"/>
    <x v="0"/>
    <x v="0"/>
    <n v="29"/>
    <n v="30"/>
    <n v="1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117"/>
    <x v="3"/>
    <n v="30"/>
    <n v="31"/>
    <x v="0"/>
    <x v="1"/>
    <x v="1"/>
    <x v="0"/>
    <x v="0"/>
    <n v="31"/>
    <n v="31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117"/>
    <x v="4"/>
    <n v="30"/>
    <n v="31"/>
    <x v="0"/>
    <x v="1"/>
    <x v="1"/>
    <x v="0"/>
    <x v="0"/>
    <n v="31"/>
    <n v="3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17"/>
    <x v="5"/>
    <n v="32"/>
    <n v="33"/>
    <x v="0"/>
    <x v="1"/>
    <x v="1"/>
    <x v="0"/>
    <x v="0"/>
    <n v="31"/>
    <n v="33"/>
    <n v="2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n v="1"/>
  </r>
  <r>
    <x v="117"/>
    <x v="6"/>
    <n v="29"/>
    <n v="30"/>
    <x v="0"/>
    <x v="1"/>
    <x v="1"/>
    <x v="0"/>
    <x v="0"/>
    <n v="30"/>
    <n v="30"/>
    <s v=""/>
    <s v="S12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n v="1"/>
  </r>
  <r>
    <x v="117"/>
    <x v="7"/>
    <n v="28"/>
    <n v="29"/>
    <x v="0"/>
    <x v="1"/>
    <x v="1"/>
    <x v="0"/>
    <x v="0"/>
    <n v="29"/>
    <n v="30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n v="1"/>
  </r>
  <r>
    <x v="117"/>
    <x v="8"/>
    <n v="28"/>
    <n v="29"/>
    <x v="0"/>
    <x v="1"/>
    <x v="1"/>
    <x v="0"/>
    <x v="0"/>
    <n v="29"/>
    <n v="30"/>
    <n v="1"/>
    <s v="S32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n v="1"/>
  </r>
  <r>
    <x v="117"/>
    <x v="9"/>
    <n v="40"/>
    <n v="41"/>
    <x v="0"/>
    <x v="1"/>
    <x v="1"/>
    <x v="0"/>
    <x v="0"/>
    <n v="41"/>
    <n v="41"/>
    <s v=""/>
    <s v="S13"/>
    <s v=""/>
    <s v=""/>
    <n v="1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  <r>
    <x v="117"/>
    <x v="10"/>
    <n v="24"/>
    <n v="25"/>
    <x v="0"/>
    <x v="1"/>
    <x v="1"/>
    <x v="0"/>
    <x v="0"/>
    <n v="25"/>
    <n v="41"/>
    <s v=""/>
    <s v="S22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2B71B-4678-40DD-916E-96B913BA61FA}" name="PivotTable1" cacheId="7" applyNumberFormats="0" applyBorderFormats="0" applyFontFormats="0" applyPatternFormats="0" applyAlignmentFormats="0" applyWidthHeightFormats="1" dataCaption="ערכים" updatedVersion="6" minRefreshableVersion="3" useAutoFormatting="1" itemPrintTitles="1" createdVersion="6" indent="0" outline="1" outlineData="1" multipleFieldFilters="0">
  <location ref="A6:B26" firstHeaderRow="1" firstDataRow="1" firstDataCol="1" rowPageCount="2" colPageCount="1"/>
  <pivotFields count="45">
    <pivotField axis="axisRow" showAll="0">
      <items count="119">
        <item x="2"/>
        <item x="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0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showAll="0"/>
    <pivotField showAll="0"/>
    <pivotField dataField="1" showAll="0"/>
    <pivotField axis="axisPage" multipleItemSelectionAllowed="1" showAll="0">
      <items count="3">
        <item h="1" x="1"/>
        <item x="0"/>
        <item t="default"/>
      </items>
    </pivotField>
    <pivotField multipleItemSelectionAllowed="1" showAll="0">
      <items count="3">
        <item x="0"/>
        <item h="1" x="1"/>
        <item t="default"/>
      </items>
    </pivotField>
    <pivotField multipleItemSelectionAllowed="1" showAll="0">
      <items count="3">
        <item h="1" x="0"/>
        <item x="1"/>
        <item t="default"/>
      </items>
    </pivotField>
    <pivotField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0">
    <i>
      <x v="6"/>
    </i>
    <i>
      <x v="21"/>
    </i>
    <i>
      <x v="27"/>
    </i>
    <i>
      <x v="38"/>
    </i>
    <i>
      <x v="39"/>
    </i>
    <i>
      <x v="51"/>
    </i>
    <i>
      <x v="52"/>
    </i>
    <i>
      <x v="53"/>
    </i>
    <i>
      <x v="56"/>
    </i>
    <i>
      <x v="63"/>
    </i>
    <i>
      <x v="86"/>
    </i>
    <i>
      <x v="89"/>
    </i>
    <i>
      <x v="90"/>
    </i>
    <i>
      <x v="95"/>
    </i>
    <i>
      <x v="96"/>
    </i>
    <i>
      <x v="100"/>
    </i>
    <i>
      <x v="101"/>
    </i>
    <i>
      <x v="114"/>
    </i>
    <i>
      <x v="115"/>
    </i>
    <i t="grand">
      <x/>
    </i>
  </rowItems>
  <colItems count="1">
    <i/>
  </colItems>
  <pageFields count="2">
    <pageField fld="4" hier="-1"/>
    <pageField fld="8" hier="-1"/>
  </pageFields>
  <dataFields count="1">
    <dataField name="סטיית תקן של עד ועד" fld="3" subtotal="stdDevp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2DD70D-5A02-40DD-AA35-DF0CCC7EB1FB}" name="PivotTable1" cacheId="7" applyNumberFormats="0" applyBorderFormats="0" applyFontFormats="0" applyPatternFormats="0" applyAlignmentFormats="0" applyWidthHeightFormats="1" dataCaption="ערכים" updatedVersion="6" minRefreshableVersion="3" useAutoFormatting="1" itemPrintTitles="1" createdVersion="6" indent="0" outline="1" outlineData="1" multipleFieldFilters="0">
  <location ref="A4:B103" firstHeaderRow="1" firstDataRow="1" firstDataCol="1" rowPageCount="1" colPageCount="1"/>
  <pivotFields count="45">
    <pivotField axis="axisRow" showAll="0">
      <items count="119">
        <item x="2"/>
        <item x="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0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9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8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2"/>
    </i>
    <i>
      <x v="63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6"/>
    </i>
    <i>
      <x v="88"/>
    </i>
    <i>
      <x v="89"/>
    </i>
    <i>
      <x v="90"/>
    </i>
    <i>
      <x v="92"/>
    </i>
    <i>
      <x v="93"/>
    </i>
    <i>
      <x v="95"/>
    </i>
    <i>
      <x v="96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8"/>
    </i>
    <i>
      <x v="110"/>
    </i>
    <i>
      <x v="111"/>
    </i>
    <i>
      <x v="112"/>
    </i>
    <i>
      <x v="113"/>
    </i>
    <i>
      <x v="114"/>
    </i>
    <i>
      <x v="115"/>
    </i>
    <i>
      <x v="117"/>
    </i>
    <i t="grand">
      <x/>
    </i>
  </rowItems>
  <colItems count="1">
    <i/>
  </colItems>
  <pageFields count="1">
    <pageField fld="4" hier="-1"/>
  </pageFields>
  <dataFields count="1">
    <dataField name="מקסימום של CycleNumber" fld="1" subtotal="max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B128A-C428-4209-871E-72CCF49FB0A7}" name="PivotTable3" cacheId="4" applyNumberFormats="0" applyBorderFormats="0" applyFontFormats="0" applyPatternFormats="0" applyAlignmentFormats="0" applyWidthHeightFormats="1" dataCaption="ערכים" updatedVersion="6" minRefreshableVersion="3" useAutoFormatting="1" itemPrintTitles="1" createdVersion="6" indent="0" outline="1" outlineData="1" multipleFieldFilters="0">
  <location ref="A3:A122" firstHeaderRow="1" firstDataRow="1" firstDataCol="1" rowPageCount="1" colPageCount="1"/>
  <pivotFields count="3">
    <pivotField axis="axisRow" showAll="0">
      <items count="160">
        <item x="6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"/>
        <item x="3"/>
        <item x="2"/>
        <item x="47"/>
        <item x="48"/>
        <item x="1"/>
        <item x="49"/>
        <item x="0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axis="axisPage" multipleItemSelectionAllowed="1" showAll="0">
      <items count="46">
        <item h="1" x="0"/>
        <item h="1" x="1"/>
        <item h="1" x="2"/>
        <item h="1"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showAll="0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7"/>
    </i>
    <i>
      <x v="28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39"/>
    </i>
    <i>
      <x v="40"/>
    </i>
    <i>
      <x v="41"/>
    </i>
    <i>
      <x v="43"/>
    </i>
    <i>
      <x v="46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4"/>
    </i>
    <i>
      <x v="85"/>
    </i>
    <i>
      <x v="86"/>
    </i>
    <i>
      <x v="92"/>
    </i>
    <i>
      <x v="93"/>
    </i>
    <i>
      <x v="95"/>
    </i>
    <i>
      <x v="96"/>
    </i>
    <i>
      <x v="98"/>
    </i>
    <i>
      <x v="102"/>
    </i>
    <i>
      <x v="103"/>
    </i>
    <i>
      <x v="105"/>
    </i>
    <i>
      <x v="106"/>
    </i>
    <i>
      <x v="107"/>
    </i>
    <i>
      <x v="108"/>
    </i>
    <i>
      <x v="113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7"/>
    </i>
    <i>
      <x v="128"/>
    </i>
    <i>
      <x v="129"/>
    </i>
    <i>
      <x v="131"/>
    </i>
    <i>
      <x v="135"/>
    </i>
    <i>
      <x v="136"/>
    </i>
    <i>
      <x v="137"/>
    </i>
    <i>
      <x v="139"/>
    </i>
    <i>
      <x v="140"/>
    </i>
    <i>
      <x v="141"/>
    </i>
    <i>
      <x v="142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6"/>
    </i>
    <i>
      <x v="157"/>
    </i>
    <i>
      <x v="158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48F2CD7-9EB9-460D-8FD7-7E292FD2D0F5}" name="קביעויות" displayName="קביעויות" ref="A1:G49" totalsRowShown="0" headerRowDxfId="233" dataDxfId="231" headerRowBorderDxfId="232" tableBorderDxfId="230" totalsRowBorderDxfId="229">
  <autoFilter ref="A1:G49" xr:uid="{983E0811-2906-409B-9D9F-1C97C8B24E50}"/>
  <tableColumns count="7">
    <tableColumn id="1" xr3:uid="{AF4A529F-3567-43BC-82A2-F7965A596043}" name="הפלגה" dataDxfId="228"/>
    <tableColumn id="2" xr3:uid="{FF397EAD-566D-41BD-8ADF-A9EFFECF7FDF}" name="דילוג רגיל" dataDxfId="227"/>
    <tableColumn id="3" xr3:uid="{F2EDF8CF-BC3C-4B17-A984-56DE8CB6DD3E}" name="דילוג למפרע" dataDxfId="226"/>
    <tableColumn id="4" xr3:uid="{422BBBB8-7262-4552-8C3A-96F974641990}" name="דילוג 2 אפשרויות" dataDxfId="225"/>
    <tableColumn id="5" xr3:uid="{22B24691-0D31-4681-A063-AE048E1BEDC7}" name="השבוע" dataDxfId="224"/>
    <tableColumn id="6" xr3:uid="{3EDBEEA4-4DB6-470A-B3E5-FD12E89E7DEB}" name="השבוע בדילוג" dataDxfId="223"/>
    <tableColumn id="7" xr3:uid="{BB257E2E-63B1-49AC-8DE5-C6C33EF14DB5}" name="דילוג בתוך דילוג" dataDxfId="2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E487649-0456-4608-9DA8-A15FA82DBAAD}" name="טבלה38" displayName="טבלה38" ref="K1:Q85" totalsRowShown="0">
  <autoFilter ref="K1:Q85" xr:uid="{8DBBE7F6-212C-43F1-B484-A63071DDC1BE}"/>
  <tableColumns count="7">
    <tableColumn id="1" xr3:uid="{FA838B2B-CD57-4CEF-85A4-FF94F687C020}" name="זיהוי" dataDxfId="221"/>
    <tableColumn id="2" xr3:uid="{8AF1829C-5A12-4DE7-8E2F-B950BE5696C9}" name="הפלגה" dataDxfId="220">
      <calculatedColumnFormula>IF(IFERROR(LOOKUP(טבלה38[[#This Row],[זיהוי]],[1]!קביעויות[הפלגה]),FALSE)=טבלה38[[#This Row],[זיהוי]],1,0)</calculatedColumnFormula>
    </tableColumn>
    <tableColumn id="3" xr3:uid="{AA7D6479-7433-4057-955D-2CBDA1F15B9F}" name="דילוג" dataDxfId="219">
      <calculatedColumnFormula>IF(IFERROR(LOOKUP(טבלה38[[#This Row],[זיהוי]],[1]!קביעויות[דילוג 2 אפשרויות]),FALSE)=טבלה38[[#This Row],[זיהוי]],1,0)</calculatedColumnFormula>
    </tableColumn>
    <tableColumn id="4" xr3:uid="{B9C9ED6A-E497-4B37-B80E-C19794A593A0}" name="שבוע" dataDxfId="218">
      <calculatedColumnFormula>IF(IFERROR(LOOKUP(טבלה38[[#This Row],[זיהוי]],[1]!קביעויות[השבוע]),FALSE)=טבלה38[[#This Row],[זיהוי]],1,0)</calculatedColumnFormula>
    </tableColumn>
    <tableColumn id="5" xr3:uid="{3397BCC5-6C2A-478C-BB2F-E90111A9E6F8}" name="שבוע בדילוג" dataDxfId="217">
      <calculatedColumnFormula>IF(IFERROR(LOOKUP(טבלה38[[#This Row],[זיהוי]],[1]!קביעויות[השבוע בדילוג]),FALSE)=טבלה38[[#This Row],[זיהוי]],1,0)</calculatedColumnFormula>
    </tableColumn>
    <tableColumn id="6" xr3:uid="{7D2AD4C3-F5F0-4C93-A4E1-4EF0922C29EC}" name="דב&quot;ד" dataDxfId="216">
      <calculatedColumnFormula>IF(IFERROR(LOOKUP(טבלה38[[#This Row],[זיהוי]],[1]!קביעויות[דילוג בתוך דילוג]),FALSE)=טבלה38[[#This Row],[זיהוי]],1,0)</calculatedColumnFormula>
    </tableColumn>
    <tableColumn id="7" xr3:uid="{248BDDD3-743E-40E6-9355-6E1E03728DB6}" name="סה&quot;כ" dataDxfId="215">
      <calculatedColumnFormula>SUM(טבלה38[[#This Row],[הפלגה]:[דב"ד]])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7D35940-A567-4720-910F-D4F92F587036}" name="טבלה135" displayName="טבלה135" ref="A1:O1563" totalsRowShown="0">
  <autoFilter ref="A1:O1563" xr:uid="{2E736B29-FD4F-4319-A371-7EC73E2129F2}"/>
  <tableColumns count="15">
    <tableColumn id="1" xr3:uid="{9EC530EA-BADF-4AF8-9DD9-F378A56F4743}" name="ClientID"/>
    <tableColumn id="2" xr3:uid="{7645186F-C91F-4050-9F05-4B78BB497363}" name="CycleNumber"/>
    <tableColumn id="3" xr3:uid="{50787781-F8AB-4047-94AE-2361217D9E47}" name="LengthofCycle"/>
    <tableColumn id="6" xr3:uid="{7E603745-DD84-4BFE-80CC-65DDDA15C1F5}" name="עד ועד" dataDxfId="214">
      <calculatedColumnFormula>טבלה135[[#This Row],[LengthofCycle]]+1</calculatedColumnFormula>
    </tableColumn>
    <tableColumn id="7" xr3:uid="{B624B760-63DA-425D-B143-4B6CBE819B9E}" name="מינ קבוע"/>
    <tableColumn id="8" xr3:uid="{75A5AEDA-3F60-41BC-87C6-71A8DC66FF1E}" name="מקס קבוע"/>
    <tableColumn id="13" xr3:uid="{7EB62ED2-8385-4D35-9C7F-0E5EA930C430}" name="מינימום" dataDxfId="213">
      <calculatedColumnFormula>IF(OR(טבלה135[[#This Row],[CycleNumber]]&gt;B3,B3=""),"","")</calculatedColumnFormula>
    </tableColumn>
    <tableColumn id="14" xr3:uid="{D13EECA5-118B-497F-9EE4-DEBA1EA52F4D}" name="מקסימום"/>
    <tableColumn id="9" xr3:uid="{A500524F-4FC2-4E35-A09D-E3C1AC4B7508}" name="מספר סטייה" dataDxfId="212">
      <calculatedColumnFormula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קבוע]]&lt;&gt;E1,1,I1+1),0))</calculatedColumnFormula>
    </tableColumn>
    <tableColumn id="11" xr3:uid="{C3B5BC34-89EC-41A7-9469-17287BB32167}" name="חיזוי" dataDxfId="211">
      <calculatedColumnFormula>IF(AND(טבלה135[[#This Row],[CycleNumber]]&lt;B3,טבלה135[[#This Row],[מקס קבוע]]&lt;&gt;""),IF(OR(טבלה135[[#This Row],[מספר סטייה]]&lt;I3,AND(טבלה135[[#This Row],[מספר סטייה]]=3,I3=1)),0,1),"")</calculatedColumnFormula>
    </tableColumn>
    <tableColumn id="10" xr3:uid="{8FC61799-8BD7-4029-AE86-D7AD09770B14}" name="טווח" dataDxfId="210">
      <calculatedColumnFormula>IF(טבלה135[[#This Row],[מקס קבוע]]&lt;&gt;"",טבלה135[[#This Row],[מקסימום]]-טבלה135[[#This Row],[מינימום]],"")</calculatedColumnFormula>
    </tableColumn>
    <tableColumn id="4" xr3:uid="{598645A4-6DE8-4476-A113-C61FC9BC4BF7}" name="סינון" dataDxfId="209">
      <calculatedColumnFormula>IF(IFERROR(LOOKUP(טבלה135[[#This Row],[ClientID]],פיבוט!$A$4:$A$121),FALSE)=טבלה135[[#This Row],[ClientID]],1,0)</calculatedColumnFormula>
    </tableColumn>
    <tableColumn id="5" xr3:uid="{EDD177F7-869B-44C2-950C-DC727AA22EE9}" name="ספירת נשים" dataDxfId="208">
      <calculatedColumnFormula>IF(OR(טבלה135[[#This Row],[ClientID]]=A3),"",1)</calculatedColumnFormula>
    </tableColumn>
    <tableColumn id="12" xr3:uid="{CDE6367F-1E55-4743-B9A2-C9FCF0B8CDC3}" name="מניית טווחים" dataDxfId="207">
      <calculatedColumnFormula>IF(טבלה135[[#This Row],[טווח]]&lt;&gt;K1,טבלה135[[#This Row],[טווח]],"")</calculatedColumnFormula>
    </tableColumn>
    <tableColumn id="15" xr3:uid="{A880F8B5-882C-496E-85DD-FED665558A9A}" name="האם 30 בטווח?" dataDxfId="206">
      <calculatedColumnFormula>IF(טבלה135[[#This Row],[מניית טווחים]]&lt;&gt;"",IF(OR(30&gt;טבלה135[[#This Row],[מקסימום]],30&lt;טבלה135[[#This Row],[מינימום]]),0,1),"")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001FD81-2C8B-40D6-94EA-2BCF824B8CD9}" name="סוגחציקבוע15" displayName="סוגחציקבוע15" ref="A1:D59" totalsRowShown="0" headerRowDxfId="205" dataDxfId="204">
  <autoFilter ref="A1:D59" xr:uid="{1B0E38A9-6C54-4B14-A953-554415CB069D}"/>
  <tableColumns count="4">
    <tableColumn id="1" xr3:uid="{5D4A9221-6D83-4F22-8D3D-3A062FA8BB2F}" name="S31" dataDxfId="203"/>
    <tableColumn id="2" xr3:uid="{5F9614D8-5557-4873-B8DC-C79665C228DB}" name="S32" dataDxfId="202"/>
    <tableColumn id="3" xr3:uid="{21FEA82F-01CC-446A-8433-F1D79C648F83}" name="S33" dataDxfId="201"/>
    <tableColumn id="4" xr3:uid="{8C2A84C6-4A89-4410-ABE5-E58B24D9A489}" name="S32&amp;33" dataDxfId="20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B82DFEE-C0A9-4778-BBF7-62271201DF79}" name="סוגחציקבוע16" displayName="סוגחציקבוע16" ref="G1:J59" totalsRowShown="0" headerRowDxfId="199" dataDxfId="198">
  <autoFilter ref="G1:J59" xr:uid="{8038A34B-B7B4-443D-92DC-5690D792131D}"/>
  <tableColumns count="4">
    <tableColumn id="1" xr3:uid="{434F965F-6982-489B-99A9-1EFB1639FFE8}" name="S31" dataDxfId="197"/>
    <tableColumn id="2" xr3:uid="{D1E46981-16A8-46AA-B69E-47377F463B86}" name="S32" dataDxfId="196"/>
    <tableColumn id="3" xr3:uid="{7D330C29-42B6-4D69-84B9-B60AEA26FDF1}" name="S33" dataDxfId="195"/>
    <tableColumn id="4" xr3:uid="{9DCB4888-005F-476D-9496-79FFFBFBD68E}" name="S32&amp;33" dataDxfId="19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09C566B-E222-4847-909E-996C05DD4EBF}" name="סוגחציקבוע1617" displayName="סוגחציקבוע1617" ref="S1:V59" totalsRowShown="0" headerRowDxfId="193" dataDxfId="192">
  <autoFilter ref="S1:V59" xr:uid="{8E46103C-93E8-4A60-A684-6B95A3319FE1}"/>
  <tableColumns count="4">
    <tableColumn id="1" xr3:uid="{2DB6B5D2-F6CD-4486-A3F5-ED435D926CC9}" name="S31" dataDxfId="191"/>
    <tableColumn id="2" xr3:uid="{91DD29B7-7361-4042-AB0D-02814A47C538}" name="S32" dataDxfId="190"/>
    <tableColumn id="3" xr3:uid="{4CFE1B1D-10C0-4FC1-95C8-6117A35C712B}" name="S33" dataDxfId="189"/>
    <tableColumn id="4" xr3:uid="{1E4622D9-AFFA-4E6A-A26D-B23E67F6C837}" name="S32&amp;33" dataDxfId="18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9DC7FB9-4D07-4E52-9564-38FCF7C27AE6}" name="טבלה19" displayName="טבלה19" ref="F62:J64" totalsRowShown="0" headerRowDxfId="187" dataDxfId="186">
  <autoFilter ref="F62:J64" xr:uid="{B369421F-F032-4B0F-951A-2B56D671003B}"/>
  <tableColumns count="5">
    <tableColumn id="1" xr3:uid="{9ED2E709-0A73-46EA-9B3C-D3900F0D75CC}" name="קבוצה" dataDxfId="185"/>
    <tableColumn id="2" xr3:uid="{66C4F6D7-5942-46FB-A58A-2C8A0A3D5010}" name="S31" dataDxfId="184"/>
    <tableColumn id="3" xr3:uid="{90E0A96B-21C5-441B-A8E7-FD86C4B9986B}" name="S32" dataDxfId="183"/>
    <tableColumn id="4" xr3:uid="{550A3EDA-53AC-4CA3-B6E8-0F88B6F082A7}" name="S33" dataDxfId="182"/>
    <tableColumn id="5" xr3:uid="{3B44D085-A5F0-4171-82A2-8152C7A2FE83}" name="S32&amp;33" dataDxfId="18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0DC1ECC-13E7-43C1-B8E9-D58F0183B210}" name="טבלה21" displayName="טבלה21" ref="F67:I73" totalsRowShown="0" headerRowDxfId="180" dataDxfId="179">
  <autoFilter ref="F67:I73" xr:uid="{3028B8A8-8660-4E43-926A-58C7A7C752CA}"/>
  <tableColumns count="4">
    <tableColumn id="1" xr3:uid="{C83F6CC8-A60D-49CB-811E-269B70D238D5}" name="קבוצות מושוות" dataDxfId="178"/>
    <tableColumn id="2" xr3:uid="{9B39BC08-1AEB-4444-9427-0E7F2D252F0F}" name="עמודה1" dataDxfId="177"/>
    <tableColumn id="3" xr3:uid="{60E42818-CCBD-4942-8D8F-6090B51657A5}" name="האם השוני משמעותי?" dataDxfId="176"/>
    <tableColumn id="4" xr3:uid="{CBE70193-D4EF-4976-A6FE-8107E89B1CB5}" name="p" dataDxfId="17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6225ABE-4354-4A05-8956-97365620D71A}" name="סוגחציקבוע161712" displayName="סוגחציקבוע161712" ref="S61:V119" totalsRowShown="0" headerRowDxfId="174" dataDxfId="173">
  <autoFilter ref="S61:V119" xr:uid="{AF6D497D-9199-41A3-815F-E43E17791370}"/>
  <tableColumns count="4">
    <tableColumn id="1" xr3:uid="{866A56B1-F5EE-4F64-A3B2-D7FA868BBA77}" name="S31" dataDxfId="172"/>
    <tableColumn id="2" xr3:uid="{8BADE16D-B40B-4166-B71F-BE87D3D29FEF}" name="S32" dataDxfId="171"/>
    <tableColumn id="3" xr3:uid="{03557BF6-0222-4F9C-B275-C7F1367D2875}" name="S33" dataDxfId="170"/>
    <tableColumn id="4" xr3:uid="{9B8665DC-BB94-4CF4-9988-63CEED0D0977}" name="S32&amp;33" dataDxfId="16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6B4C961-44E7-467F-A231-2752E9B2C37A}" name="טבלה20" displayName="טבלה20" ref="Y57:AC60" totalsRowShown="0" headerRowDxfId="168" dataDxfId="167">
  <autoFilter ref="Y57:AC60" xr:uid="{D1273BAF-FFC1-47C5-8D1A-E33B9225DC7D}"/>
  <tableColumns count="5">
    <tableColumn id="5" xr3:uid="{05C007D1-A274-4174-9FDE-25B1B3CD9F45}" name="קבוצה" dataDxfId="166"/>
    <tableColumn id="1" xr3:uid="{010AA063-8223-4E07-9B7D-CACA6333DC47}" name="S31" dataDxfId="165"/>
    <tableColumn id="2" xr3:uid="{57ADAFD1-79CB-4487-A4E7-3A2A6D99E24A}" name="S32" dataDxfId="164"/>
    <tableColumn id="3" xr3:uid="{0427357A-646D-4C85-B153-DC4E99B0634A}" name="S33" dataDxfId="163"/>
    <tableColumn id="4" xr3:uid="{11670674-A17B-430A-9FDE-F3957DFABBC4}" name="S32&amp;33" dataDxfId="16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5590F0F-554B-45C5-BA55-410470BE40F5}" name="טבלה8" displayName="טבלה8" ref="A1:F93" totalsRowShown="0" headerRowDxfId="161" dataDxfId="160">
  <autoFilter ref="A1:F93" xr:uid="{6EFD3768-03C9-4B78-91F5-F0A24A283293}"/>
  <tableColumns count="6">
    <tableColumn id="1" xr3:uid="{5904AFEC-B94D-4D8E-ACA1-2711248ABB7B}" name="S31" dataDxfId="159"/>
    <tableColumn id="2" xr3:uid="{37D7E4D3-B4E8-4494-B136-2286BB9047D5}" name="S32U" dataDxfId="158"/>
    <tableColumn id="3" xr3:uid="{4EF74124-9A8C-4D7D-979D-88A186C1A8F9}" name="S33" dataDxfId="157"/>
    <tableColumn id="4" xr3:uid="{5DD16EB1-EB8E-4460-829E-FA72F1AC39A2}" name="S31&amp;S32" dataDxfId="156">
      <calculatedColumnFormula>IF(טבלה8[[#This Row],[S31]]="","",IF(LOOKUP(טבלה8[[#This Row],[S31]],טבלה8[S32U])=טבלה8[[#This Row],[S31]],טבלה8[[#This Row],[S31]],""))</calculatedColumnFormula>
    </tableColumn>
    <tableColumn id="5" xr3:uid="{FAE23D8F-C4F0-4CF1-8E35-620063B8A48A}" name="S33&amp;S32" dataDxfId="155">
      <calculatedColumnFormula>IF(טבלה8[[#This Row],[S33]]="","",IF(LOOKUP(טבלה8[[#This Row],[S33]],טבלה8[S32U])=טבלה8[[#This Row],[S33]],טבלה8[[#This Row],[S33]],""))</calculatedColumnFormula>
    </tableColumn>
    <tableColumn id="6" xr3:uid="{E6DC0E4E-B84B-4ADE-B174-2EB0B6DA02C4}" name="S32" dataDxfId="154">
      <calculatedColumnFormula>IFERROR(IF(OR(LOOKUP(טבלה8[[#This Row],[S32U]],טבלה8[S31])=טבלה8[[#This Row],[S32U]],LOOKUP(טבלה8[[#This Row],[S32U]],טבלה8[S33])=טבלה8[[#This Row],[S32U]]),"",טבלה8[[#This Row],[S32U]]),"")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0189DEF-3C59-4820-846E-65AD005CD79F}" name="סוגחציקבוע" displayName="סוגחציקבוע" ref="I1:L59" totalsRowShown="0" headerRowDxfId="153" dataDxfId="152">
  <autoFilter ref="I1:L59" xr:uid="{ACC92CD5-EE7E-484E-9185-3BED920A2CA1}"/>
  <tableColumns count="4">
    <tableColumn id="1" xr3:uid="{02BF0E04-DE07-4B4D-8017-E293CAE867B7}" name="S31" dataDxfId="151"/>
    <tableColumn id="2" xr3:uid="{7DBBC362-6E6D-4092-A9FC-5928C6AF0DEB}" name="S32" dataDxfId="150"/>
    <tableColumn id="3" xr3:uid="{240FE128-3826-479F-ADD4-16458FCC4F91}" name="S33" dataDxfId="149"/>
    <tableColumn id="4" xr3:uid="{B54415AC-7D83-4550-991A-825875000F9D}" name="S32&amp;33" dataDxfId="148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3200A59-1FCF-422C-A302-2CD5AC512841}" name="מרקובחצי" displayName="מרקובחצי" ref="A1:AT1555" totalsRowShown="0" headerRowDxfId="147">
  <autoFilter ref="A1:AT1555" xr:uid="{9D25E6EC-CE26-4B41-B1A2-183015A6E54B}">
    <filterColumn colId="4">
      <filters blank="1"/>
    </filterColumn>
  </autoFilter>
  <tableColumns count="46">
    <tableColumn id="1" xr3:uid="{B308525A-17C6-44A5-8EA5-D0050E5BAE61}" name="ClientID"/>
    <tableColumn id="2" xr3:uid="{EAA84BBE-7EA4-4A7F-8ED6-C671262040F5}" name="CycleNumber"/>
    <tableColumn id="3" xr3:uid="{53E238C2-0D86-422C-A6F8-ADBF8F69811A}" name="LengthofCycle"/>
    <tableColumn id="4" xr3:uid="{B55662F5-0A53-4169-959D-427A86F4ACEC}" name="עד ועד" dataDxfId="146">
      <calculatedColumnFormula>מרקובחצי[[#This Row],[LengthofCycle]]+1</calculatedColumnFormula>
    </tableColumn>
    <tableColumn id="5" xr3:uid="{FAE4F320-150C-4974-BB41-5FBB843AE2F4}" name="קבעה הפלגה?" dataDxfId="145">
      <calculatedColumnFormula>IF(IFERROR(LOOKUP(מרקובחצי[[#This Row],[ClientID]],קביעויות[הפלגה]),FALSE)=מרקובחצי[[#This Row],[ClientID]],1,"")</calculatedColumnFormula>
    </tableColumn>
    <tableColumn id="42" xr3:uid="{A5FBEA63-EE5E-4B10-B5AE-4FC15A39987B}" name="S31" dataDxfId="144">
      <calculatedColumnFormula>IF(IFERROR(LOOKUP(מרקובחצי[[#This Row],[ClientID]],סוגחציקבוע[S31]),FALSE)=מרקובחצי[[#This Row],[ClientID]],1,"")</calculatedColumnFormula>
    </tableColumn>
    <tableColumn id="43" xr3:uid="{46AF0DA7-82CF-4BE0-A066-0A809AB27E87}" name="S32" dataDxfId="143">
      <calculatedColumnFormula>IF(IFERROR(LOOKUP(מרקובחצי[[#This Row],[ClientID]],סוגחציקבוע[S32]),FALSE)=מרקובחצי[[#This Row],[ClientID]],1,"")</calculatedColumnFormula>
    </tableColumn>
    <tableColumn id="44" xr3:uid="{A785552D-07F0-4F99-8BAC-AC5635A42931}" name="S33" dataDxfId="142">
      <calculatedColumnFormula>IF(IFERROR(LOOKUP(מרקובחצי[[#This Row],[ClientID]],סוגחציקבוע[S33]),FALSE)=מרקובחצי[[#This Row],[ClientID]],1,"")</calculatedColumnFormula>
    </tableColumn>
    <tableColumn id="45" xr3:uid="{5879F065-2971-44F8-BE26-F1C5550EFCC9}" name="S33&amp;32" dataDxfId="141">
      <calculatedColumnFormula>IF(IFERROR(LOOKUP(מרקובחצי[[#This Row],[ClientID]],סוגחציקבוע[S32&amp;33]),FALSE)=מרקובחצי[[#This Row],[ClientID]],1,"")</calculatedColumnFormula>
    </tableColumn>
    <tableColumn id="15" xr3:uid="{F6BE0EC1-1D56-4E2E-94AF-E4393684EF6A}" name="מינ" dataDxfId="140">
      <calculatedColumnFormula>IF(SUM(מרקובחצי[[#This Row],[11]:[13]])=1,מרקובחצי[[#This Row],[עד ועד]],IF(SUM(R1:T2)=1,IF(מרקובחצי[[#This Row],[עד ועד]]&lt;J1,מרקובחצי[[#This Row],[עד ועד]],J1),J1))</calculatedColumnFormula>
    </tableColumn>
    <tableColumn id="16" xr3:uid="{E781F145-14BE-4E5C-A145-FB81B1B5E62A}" name="מקס" dataDxfId="139">
      <calculatedColumnFormula>IF(SUM(מרקובחצי[[#This Row],[11]:[13]])=1,מרקובחצי[[#This Row],[עד ועד]],IF(SUM(R1:T2)=1,IF(מרקובחצי[[#This Row],[עד ועד]]&gt;K1,מרקובחצי[[#This Row],[עד ועד]],K1),K1))</calculatedColumnFormula>
    </tableColumn>
    <tableColumn id="40" xr3:uid="{284CFFB6-6F41-4A6C-A603-329206973E9A}" name="גודל טווח" dataDxfId="138">
      <calculatedColumnFormula>IF(AND(SUM(מרקובחצי[[#This Row],[31]:[33]])=1,SUM(U1:W1)=0),מרקובחצי[[#This Row],[מקס]]-מרקובחצי[[#This Row],[מינ]],"")</calculatedColumnFormula>
    </tableColumn>
    <tableColumn id="41" xr3:uid="{48801FB8-CD8A-4BCA-B516-13E3F26E5536}" name="מצב" dataDxfId="137">
      <calculatedColumnFormula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calculatedColumnFormula>
    </tableColumn>
    <tableColumn id="46" xr3:uid="{8E06B9CD-ACFE-4E17-B19B-20687F2B60B4}" name="הסטת מצב" dataDxfId="136">
      <calculatedColumnFormula>IF(ROW()&gt;2,M1,"")</calculatedColumnFormula>
    </tableColumn>
    <tableColumn id="6" xr3:uid="{153CD9FF-E725-466C-B8DF-07835C0D5F32}" name="11" dataDxfId="135">
      <calculatedColumnFormula>IF(מרקובחצי[[#This Row],[קבעה הפלגה?]]=1,"",IF(AND(מרקובחצי[[#This Row],[עד ועד]]&lt;29,OR(מרקובחצי[[#This Row],[CycleNumber]]=1,AND(U1=1,OR(מרקובחצי[[#This Row],[עד ועד]]&lt;J1,מרקובחצי[[#This Row],[עד ועד]]&gt;K1)),AND(V1=1,מרקובחצי[[#This Row],[עד ועד]]&lt;J1),W1=1)),1,""))</calculatedColumnFormula>
    </tableColumn>
    <tableColumn id="7" xr3:uid="{8039796F-6C3A-4DEF-8918-08561A631288}" name="12" dataDxfId="134">
      <calculatedColumnFormula>IF(מרקובחצי[[#This Row],[קבעה הפלגה?]]=1,"",IF(AND(מרקובחצי[[#This Row],[עד ועד]]&gt;28,מרקובחצי[[#This Row],[עד ועד]]&lt;32,OR(מרקובחצי[[#This Row],[CycleNumber]]=1,AND(U1=1),AND(V1=1,OR(מרקובחצי[[#This Row],[עד ועד]]&lt;J1,מרקובחצי[[#This Row],[עד ועד]]&gt;K1)),W1=1)),1,""))</calculatedColumnFormula>
    </tableColumn>
    <tableColumn id="8" xr3:uid="{6751A28F-777C-4749-8C6B-F55B18B96095}" name="13" dataDxfId="133">
      <calculatedColumnFormula>IF(מרקובחצי[[#This Row],[קבעה הפלגה?]]=1,"",IF(AND(מרקובחצי[[#This Row],[עד ועד]]&gt;31,OR(מרקובחצי[[#This Row],[CycleNumber]]=1,AND(U1=1),AND(V1=1,מרקובחצי[[#This Row],[עד ועד]]&gt;K1),AND(W1=1,OR(מרקובחצי[[#This Row],[עד ועד]]&gt;K1,מרקובחצי[[#This Row],[עד ועד]]&lt;J1)))),1,""))</calculatedColumnFormula>
    </tableColumn>
    <tableColumn id="9" xr3:uid="{2C01D468-9645-4118-A372-5FD928B34A4F}" name="21" dataDxfId="132">
      <calculatedColumnFormula>IF(מרקובחצי[[#This Row],[CycleNumber]]&gt;1,IF(AND(O1=1,מרקובחצי[[#This Row],[עד ועד]]&lt;29),1,""),"")</calculatedColumnFormula>
    </tableColumn>
    <tableColumn id="10" xr3:uid="{3E113C57-A2AF-4621-A107-58D5A6C0053E}" name="22" dataDxfId="131">
      <calculatedColumnFormula>IF(מרקובחצי[[#This Row],[CycleNumber]]&gt;1,IF(OR(AND(O1=1,מרקובחצי[[#This Row],[עד ועד]]&gt;28),AND(P1=1),AND(Q1=1,מרקובחצי[[#This Row],[עד ועד]]&lt;32)),1,""),"")</calculatedColumnFormula>
    </tableColumn>
    <tableColumn id="11" xr3:uid="{A573FB3C-10E4-4083-A90C-F75A6083EEAA}" name="23" dataDxfId="130">
      <calculatedColumnFormula>IF(מרקובחצי[[#This Row],[CycleNumber]]&gt;1,IF(AND(Q1=1,מרקובחצי[[#This Row],[עד ועד]]&gt;31),1,""),"")</calculatedColumnFormula>
    </tableColumn>
    <tableColumn id="12" xr3:uid="{CE6602B1-EB84-44CE-9755-17E11993E4BC}" name="31" dataDxfId="129">
      <calculatedColumnFormula>IF(מרקובחצי[[#This Row],[CycleNumber]]&gt;1,IF(AND(R1=1,מרקובחצי[[#This Row],[עד ועד]]&lt;29),1,IF(AND(U1=1,NOT(OR(מרקובחצי[[#This Row],[עד ועד]]&lt;J1,מרקובחצי[[#This Row],[עד ועד]]&gt;K1))),1,"")),"")</calculatedColumnFormula>
    </tableColumn>
    <tableColumn id="13" xr3:uid="{AC469838-432D-45AB-8390-020C20A23947}" name="32" dataDxfId="128">
      <calculatedColumnFormula>IF(מרקובחצי[[#This Row],[CycleNumber]]&gt;1,IF(AND(SUM(R1:T1)=1,מרקובחצי[[#This Row],[עד ועד]]&gt;28,מרקובחצי[[#This Row],[עד ועד]]&lt;32),1,IF(OR(S1=1,AND(R1=1,מרקובחצי[[#This Row],[עד ועד]]&gt;28),AND(T1=1,מרקובחצי[[#This Row],[עד ועד]]&lt;32)),1,IF(AND(V1=1,NOT(OR(מרקובחצי[[#This Row],[עד ועד]]&lt;J1,מרקובחצי[[#This Row],[עד ועד]]&gt;K1))),1,""))),"")</calculatedColumnFormula>
    </tableColumn>
    <tableColumn id="14" xr3:uid="{91EF0F1C-5BB7-48CD-B001-666480EC85FE}" name="33" dataDxfId="127">
      <calculatedColumnFormula>IF(מרקובחצי[[#This Row],[CycleNumber]]&gt;1,IF(AND(T1=1,מרקובחצי[[#This Row],[עד ועד]]&gt;31),1,IF(AND(W1=1,NOT(OR(מרקובחצי[[#This Row],[עד ועד]]&lt;J1,מרקובחצי[[#This Row],[עד ועד]]&gt;K1))),1,"")),"")</calculatedColumnFormula>
    </tableColumn>
    <tableColumn id="18" xr3:uid="{90D0BE47-A92E-4A04-99BF-77A8952B1D20}" name="1121" dataDxfId="126">
      <calculatedColumnFormula>IF(AND(מרקובחצי[[#This Row],[CycleNumber]]&lt;$B3,SUM(מרקובחצי[[#This Row],[11]],R3)=2),1,"")</calculatedColumnFormula>
    </tableColumn>
    <tableColumn id="19" xr3:uid="{670A76A6-EAC3-4685-8EC7-B2A90DFEB24A}" name="1122" dataDxfId="125">
      <calculatedColumnFormula>IF(AND(מרקובחצי[[#This Row],[CycleNumber]]&lt;$B3,SUM(מרקובחצי[[#This Row],[11]],S3)=2),1,"")</calculatedColumnFormula>
    </tableColumn>
    <tableColumn id="20" xr3:uid="{3F7524DE-4453-4994-BD48-165377138AFC}" name="1322" dataDxfId="124">
      <calculatedColumnFormula>IF(AND(מרקובחצי[[#This Row],[CycleNumber]]&lt;$B3,SUM(מרקובחצי[[#This Row],[13]],S3)=2),1,"")</calculatedColumnFormula>
    </tableColumn>
    <tableColumn id="21" xr3:uid="{AA8E5416-BA9A-49C0-AF3A-9C3F2D5DFDFE}" name="1323" dataDxfId="123">
      <calculatedColumnFormula>IF(AND(מרקובחצי[[#This Row],[CycleNumber]]&lt;$B3,SUM(מרקובחצי[[#This Row],[13]],T3)=2),1,"")</calculatedColumnFormula>
    </tableColumn>
    <tableColumn id="22" xr3:uid="{FE7CC02B-11ED-4B16-BC62-2F09F8652B4C}" name="2131" dataDxfId="122">
      <calculatedColumnFormula>IF(AND(מרקובחצי[[#This Row],[CycleNumber]]&lt;$B3,SUM(מרקובחצי[[#This Row],[21]],U3)=2),1,"")</calculatedColumnFormula>
    </tableColumn>
    <tableColumn id="23" xr3:uid="{2A1D61EC-2FED-4CE0-AE1A-816C1A89BDF4}" name="2132" dataDxfId="121">
      <calculatedColumnFormula>IF(AND(מרקובחצי[[#This Row],[CycleNumber]]&lt;$B3,SUM(מרקובחצי[[#This Row],[21]],V3)=2),1,"")</calculatedColumnFormula>
    </tableColumn>
    <tableColumn id="24" xr3:uid="{0D2C2523-A497-4F07-8757-F6FF978CE952}" name="2332" dataDxfId="120">
      <calculatedColumnFormula>IF(AND(מרקובחצי[[#This Row],[CycleNumber]]&lt;$B3,SUM(מרקובחצי[[#This Row],[23]],V3)=2),1,"")</calculatedColumnFormula>
    </tableColumn>
    <tableColumn id="25" xr3:uid="{45D4AB2C-29C4-4A45-9042-F877191326B2}" name="2333" dataDxfId="119">
      <calculatedColumnFormula>IF(AND(מרקובחצי[[#This Row],[CycleNumber]]&lt;$B3,SUM(מרקובחצי[[#This Row],[23]],W3)=2),1,"")</calculatedColumnFormula>
    </tableColumn>
    <tableColumn id="26" xr3:uid="{30FBD93E-F1B0-4935-AF08-3FF65FAA9D2C}" name="3111" dataDxfId="118">
      <calculatedColumnFormula>IF(AND(מרקובחצי[[#This Row],[CycleNumber]]&lt;$B3,SUM(מרקובחצי[[#This Row],[31]],O3)=2),1,"")</calculatedColumnFormula>
    </tableColumn>
    <tableColumn id="27" xr3:uid="{D8AAA8F8-529B-4F71-A368-1CC72A57FF1D}" name="3112" dataDxfId="117">
      <calculatedColumnFormula>IF(AND(מרקובחצי[[#This Row],[CycleNumber]]&lt;$B3,SUM(מרקובחצי[[#This Row],[31]],P3)=2),1,"")</calculatedColumnFormula>
    </tableColumn>
    <tableColumn id="28" xr3:uid="{306E60F7-F2C7-4827-BB6F-50D6439C5FB4}" name="3113" dataDxfId="116">
      <calculatedColumnFormula>IF(AND(מרקובחצי[[#This Row],[CycleNumber]]&lt;$B3,SUM(מרקובחצי[[#This Row],[31]],Q3)=2),1,"")</calculatedColumnFormula>
    </tableColumn>
    <tableColumn id="29" xr3:uid="{441CE148-F145-4E0E-81AD-9030ED178FBE}" name="3131" dataDxfId="115">
      <calculatedColumnFormula>IF(AND(מרקובחצי[[#This Row],[CycleNumber]]&lt;$B3,SUM(U2:U3)=2),1,"")</calculatedColumnFormula>
    </tableColumn>
    <tableColumn id="30" xr3:uid="{517954E5-227E-4D42-819F-190B2EEE0871}" name="3211" dataDxfId="114">
      <calculatedColumnFormula>IF(AND(מרקובחצי[[#This Row],[CycleNumber]]&lt;$B3,SUM(מרקובחצי[[#This Row],[32]],O3)=2),1,"")</calculatedColumnFormula>
    </tableColumn>
    <tableColumn id="31" xr3:uid="{7CCCE6ED-3B81-4737-BCEE-DDAC9524F001}" name="3212" dataDxfId="113">
      <calculatedColumnFormula>IF(AND(מרקובחצי[[#This Row],[CycleNumber]]&lt;$B3,SUM(מרקובחצי[[#This Row],[32]],P3)=2),1,"")</calculatedColumnFormula>
    </tableColumn>
    <tableColumn id="32" xr3:uid="{3D783B0B-327E-4072-BEE3-C570EAB9E550}" name="3213" dataDxfId="112">
      <calculatedColumnFormula>IF(AND(מרקובחצי[[#This Row],[CycleNumber]]&lt;$B3,SUM(מרקובחצי[[#This Row],[32]],Q3)=2),1,"")</calculatedColumnFormula>
    </tableColumn>
    <tableColumn id="33" xr3:uid="{67260E71-03CC-4EA6-B7E4-15D04CD08E46}" name="3232" dataDxfId="111">
      <calculatedColumnFormula>IF(AND(מרקובחצי[[#This Row],[CycleNumber]]&lt;$B3,SUM(V2:V3)=2),1,"")</calculatedColumnFormula>
    </tableColumn>
    <tableColumn id="34" xr3:uid="{8CD4891E-31B7-4C97-962A-FDAD6D5FC7BC}" name="3311" dataDxfId="110">
      <calculatedColumnFormula>IF(AND(מרקובחצי[[#This Row],[CycleNumber]]&lt;$B3,SUM(מרקובחצי[[#This Row],[33]],O3)=2),1,"")</calculatedColumnFormula>
    </tableColumn>
    <tableColumn id="35" xr3:uid="{BDFBCB3D-6BB4-4D54-913F-96A6BE027FCD}" name="3312" dataDxfId="109">
      <calculatedColumnFormula>IF(AND(מרקובחצי[[#This Row],[CycleNumber]]&lt;$B3,SUM(מרקובחצי[[#This Row],[33]],P3)=2),1,"")</calculatedColumnFormula>
    </tableColumn>
    <tableColumn id="36" xr3:uid="{1558CE9E-A9DB-488F-9EE5-D5C871E17F33}" name="3313" dataDxfId="108">
      <calculatedColumnFormula>IF(AND(מרקובחצי[[#This Row],[CycleNumber]]&lt;$B3,SUM(מרקובחצי[[#This Row],[33]],Q3)=2),1,"")</calculatedColumnFormula>
    </tableColumn>
    <tableColumn id="37" xr3:uid="{0BEC7A75-033B-469A-B070-4A571B51FBF0}" name="3333" dataDxfId="107">
      <calculatedColumnFormula>IF(AND(מרקובחצי[[#This Row],[CycleNumber]]&lt;$B3,SUM(W2:W3)=2),1,"")</calculatedColumnFormula>
    </tableColumn>
    <tableColumn id="38" xr3:uid="{319DB755-F0DE-4D76-8959-49BE1ED6258A}" name="1222" dataDxfId="106">
      <calculatedColumnFormula>IF(AND(מרקובחצי[[#This Row],[CycleNumber]]&lt;$B3,SUM(מרקובחצי[[#This Row],[12]],S3)=2),1,"")</calculatedColumnFormula>
    </tableColumn>
    <tableColumn id="39" xr3:uid="{6DB97662-2CE0-478A-B3F0-421ABBB70B36}" name="2232" dataDxfId="105">
      <calculatedColumnFormula>IF(AND(מרקובחצי[[#This Row],[CycleNumber]]&lt;$B3,SUM(מרקובחצי[[#This Row],[22]],V3)=2),1,"")</calculatedColumnFormula>
    </tableColumn>
    <tableColumn id="17" xr3:uid="{509B6B90-86E5-4C24-A29F-D3215DE9C499}" name="בדיקה" dataDxfId="104">
      <calculatedColumnFormula>SUM(מרקובחצי[[#This Row],[11]:[33]])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7C5886C-DB3A-477C-90C6-3832C56854B2}" name="טבלה9" displayName="טבלה9" ref="D11:G33" totalsRowShown="0" headerRowDxfId="103" dataDxfId="102">
  <autoFilter ref="D11:G33" xr:uid="{9A254D59-4255-4DD0-8CD6-7FC2D05E4DBD}"/>
  <tableColumns count="4">
    <tableColumn id="1" xr3:uid="{0855D5A7-1D0C-47F0-B230-A23DB9FFF133}" name="מצב מקור" dataDxfId="101"/>
    <tableColumn id="2" xr3:uid="{A47698F3-98D5-4682-AC19-45383E7DCD9E}" name="מצב יעד" dataDxfId="100"/>
    <tableColumn id="3" xr3:uid="{CE3C48FD-FCE0-43A4-AA20-FD1898F3AFF3}" name="שכיחות" dataDxfId="99">
      <calculatedColumnFormula>L2</calculatedColumnFormula>
    </tableColumn>
    <tableColumn id="4" xr3:uid="{F812EE5E-AFD3-40C7-9C2A-727C7B7DA726}" name="שכיחות יחסית" dataDxfId="98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47F39CF-5C3C-4F08-9BB8-82A051969063}" name="טבלה10" displayName="טבלה10" ref="K10:U13" totalsRowShown="0" headerRowDxfId="97" dataDxfId="96">
  <autoFilter ref="K10:U13" xr:uid="{2A634715-10ED-42AD-9293-9A72CAAE6883}"/>
  <tableColumns count="11">
    <tableColumn id="1" xr3:uid="{EB5A1043-DB28-4137-B658-D336BF05AAA6}" name="מצב" dataDxfId="95"/>
    <tableColumn id="2" xr3:uid="{D6F5F2D0-EBBD-4D36-A72C-1A8915407F75}" name="S33" dataDxfId="94"/>
    <tableColumn id="3" xr3:uid="{AB8CC121-DAE7-4A9D-873C-7AD815D71066}" name="S32" dataDxfId="93"/>
    <tableColumn id="4" xr3:uid="{8A5E9964-A31A-48CA-AFCC-9C6927AC92A2}" name="S31" dataDxfId="92"/>
    <tableColumn id="5" xr3:uid="{44B25B4F-FAD8-4190-83B9-F3E008B9B54C}" name="S23" dataDxfId="91"/>
    <tableColumn id="6" xr3:uid="{78E5EF31-021B-4C02-95C7-431E6667DA56}" name="S22" dataDxfId="90"/>
    <tableColumn id="7" xr3:uid="{35A21ACB-6419-4969-AA69-5DFD6FC97619}" name="S21" dataDxfId="89"/>
    <tableColumn id="8" xr3:uid="{6DBFB92F-DE93-45C1-87F9-5CA54DBECB05}" name="S13" dataDxfId="88"/>
    <tableColumn id="9" xr3:uid="{F27A0AFF-9AE2-4BD5-A522-9D1901591C2B}" name="S12" dataDxfId="87"/>
    <tableColumn id="10" xr3:uid="{4AD11396-E757-45DE-A947-6CB744D52609}" name="S11" dataDxfId="86"/>
    <tableColumn id="11" xr3:uid="{A13F7330-21E7-46D8-AEE9-829C717F80A5}" name="סה&quot;כ" dataDxfId="85">
      <calculatedColumnFormula>SUM(טבלה10[[#This Row],[S33]:[S11]])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C077897-7046-420E-9D2A-ABB1EFED0648}" name="טבלה14" displayName="טבלה14" ref="K17:M23" totalsRowShown="0" headerRowDxfId="84" dataDxfId="83">
  <autoFilter ref="K17:M23" xr:uid="{7BDBF018-F4CA-4CAC-8B68-C5BF76FE681B}"/>
  <tableColumns count="3">
    <tableColumn id="1" xr3:uid="{B61CC1AD-56C6-4441-8DE5-AD2B1708B078}" name="מצב מקור" dataDxfId="82"/>
    <tableColumn id="2" xr3:uid="{449C853A-BC7B-4987-AB6C-ECA86F6D2DDD}" name="הסתברות מעבר" dataDxfId="81"/>
    <tableColumn id="3" xr3:uid="{A976C3E7-D2E7-4A24-9819-6DF20E437ABA}" name="מצב יעד" dataDxfId="80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5A1317B-330B-447E-8945-1EC1B4D54079}" name="טבלה1018" displayName="טבלה1018" ref="AK18:AU21" totalsRowShown="0" headerRowDxfId="79" dataDxfId="78">
  <autoFilter ref="AK18:AU21" xr:uid="{CD117337-D9B0-41D7-8E6E-B80174F74A49}"/>
  <tableColumns count="11">
    <tableColumn id="1" xr3:uid="{A0513DB7-25AD-4434-9F7C-9B480E06E60F}" name="מצב" dataDxfId="77"/>
    <tableColumn id="2" xr3:uid="{425B0199-2E1E-4A2C-B09E-FFB23C9AE4E9}" name="S33" dataDxfId="76"/>
    <tableColumn id="3" xr3:uid="{8C620B50-40CC-490F-AA93-42235CA6923A}" name="S32" dataDxfId="75"/>
    <tableColumn id="4" xr3:uid="{78F3CB8C-8973-4467-B472-BD9B8577EFC4}" name="S31" dataDxfId="74"/>
    <tableColumn id="5" xr3:uid="{519B851E-6758-4BE7-9918-D998CE01A752}" name="S23" dataDxfId="73"/>
    <tableColumn id="6" xr3:uid="{A255B38E-8AEB-4551-97E2-8F69AA0DD511}" name="S22" dataDxfId="72"/>
    <tableColumn id="7" xr3:uid="{58E9141C-1A89-4F9C-87A4-4134B644FF6F}" name="S21" dataDxfId="71"/>
    <tableColumn id="8" xr3:uid="{3B31A664-4293-44E5-BC74-6E59B963B68B}" name="S13" dataDxfId="70"/>
    <tableColumn id="9" xr3:uid="{D7D4FCA8-7122-47E7-A917-3ADD9EFEF09B}" name="S12" dataDxfId="69"/>
    <tableColumn id="10" xr3:uid="{A7575996-C9A6-40CC-93EE-F2EC9DD1CD76}" name="S11" dataDxfId="68"/>
    <tableColumn id="11" xr3:uid="{8FE38206-E025-4581-8DBF-8243796CE354}" name="סה&quot;כ" dataDxfId="67">
      <calculatedColumnFormula>SUM(טבלה1018[[#This Row],[S33]:[S11]])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D4C9592-4FF7-4A39-94F8-9442D37C7424}" name="טבלה101819" displayName="טבלה101819" ref="AK28:AU31" totalsRowShown="0" headerRowDxfId="66" dataDxfId="65">
  <autoFilter ref="AK28:AU31" xr:uid="{22DB08C6-0A3F-4746-8923-1765D3EFE179}"/>
  <tableColumns count="11">
    <tableColumn id="1" xr3:uid="{C6337A6B-9EB7-4B4F-A975-90C615707579}" name="מצב" dataDxfId="64"/>
    <tableColumn id="2" xr3:uid="{2E6F81F2-2149-42DD-AB5A-FA2D800EB618}" name="S33" dataDxfId="63"/>
    <tableColumn id="3" xr3:uid="{64427924-C38F-45BD-B16D-5B288A8675D4}" name="S32" dataDxfId="62"/>
    <tableColumn id="4" xr3:uid="{2902F9FE-0A04-46BE-A932-0BA310297A19}" name="S31" dataDxfId="61"/>
    <tableColumn id="5" xr3:uid="{54ABEBEF-4B1D-40C3-8F26-FD56FDE7FB13}" name="S23" dataDxfId="60"/>
    <tableColumn id="6" xr3:uid="{91E0D33F-C09A-45BD-8521-7E5907B43B5E}" name="S22" dataDxfId="59"/>
    <tableColumn id="7" xr3:uid="{B704DA7C-3292-427E-A6EC-C2B814E11AAA}" name="S21" dataDxfId="58"/>
    <tableColumn id="8" xr3:uid="{BD2CF554-5B56-4307-93C1-2C3537B5B538}" name="S13" dataDxfId="57"/>
    <tableColumn id="9" xr3:uid="{B6BF1AF8-2653-4006-B653-F0C866D5922E}" name="S12" dataDxfId="56"/>
    <tableColumn id="10" xr3:uid="{65C66634-BA48-4A65-8456-B89478968DBA}" name="S11" dataDxfId="55"/>
    <tableColumn id="11" xr3:uid="{BCDFA927-18FA-4D9C-BE7E-DB43087A33C8}" name="סה&quot;כ" dataDxfId="54">
      <calculatedColumnFormula>SUM(טבלה101819[[#This Row],[S33]:[S11]])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EB62C28-9549-45EA-A9E4-D54217CD8C10}" name="טבלה924" displayName="טבלה924" ref="AD11:AG26" totalsRowShown="0" headerRowDxfId="53" dataDxfId="52">
  <autoFilter ref="AD11:AG26" xr:uid="{3632C257-5EAB-422C-8325-2EBDCE5E31A8}"/>
  <tableColumns count="4">
    <tableColumn id="1" xr3:uid="{8137D16C-A9BC-4168-9E8E-84DE4BFB13F6}" name="מצב מקור" dataDxfId="51"/>
    <tableColumn id="2" xr3:uid="{F00F326D-6755-417C-A476-85BA40FA52E0}" name="מצב יעד" dataDxfId="50"/>
    <tableColumn id="3" xr3:uid="{25C1E114-EC33-40F8-BAE3-6E92E45216BE}" name="שכיחות" dataDxfId="49">
      <calculatedColumnFormula>AL2</calculatedColumnFormula>
    </tableColumn>
    <tableColumn id="4" xr3:uid="{42D7094B-E932-4AC8-9576-6E39A70EAC79}" name="שכיחות יחסית" dataDxfId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5457566-CD7F-4F1C-B3F0-1752F243825D}" name="טבלה925" displayName="טבלה925" ref="BG11:BJ27" totalsRowShown="0" headerRowDxfId="47" dataDxfId="46">
  <autoFilter ref="BG11:BJ27" xr:uid="{CA44757E-A35F-46F7-AF39-A875C8B2435A}"/>
  <tableColumns count="4">
    <tableColumn id="1" xr3:uid="{FF70D42A-F316-4D51-B121-7B60E94164AD}" name="מצב מקור" dataDxfId="45"/>
    <tableColumn id="2" xr3:uid="{E6774AB2-7DA2-4D8F-A553-01093F99289D}" name="מצב יעד" dataDxfId="44"/>
    <tableColumn id="3" xr3:uid="{0545D568-C309-4A36-ADB4-3E20F314646B}" name="שכיחות" dataDxfId="43">
      <calculatedColumnFormula>BO2</calculatedColumnFormula>
    </tableColumn>
    <tableColumn id="4" xr3:uid="{97F61035-4A9C-428E-AE37-E2576B7BAF10}" name="שכיחות יחסית" dataDxfId="42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6D71DCE3-8E51-4876-A10E-A8CEE4F3D9BF}" name="טבלה25" displayName="טבלה25" ref="A37:C57" totalsRowShown="0" headerRowDxfId="41" dataDxfId="40">
  <autoFilter ref="A37:C57" xr:uid="{7E2046A7-3A77-4CBF-B61B-E1F68F42AD49}"/>
  <tableColumns count="3">
    <tableColumn id="1" xr3:uid="{CA885F45-9423-4A99-8446-168F8256CD6E}" name="גודל טווח" dataDxfId="39"/>
    <tableColumn id="2" xr3:uid="{4DDE8772-FEED-4F63-8B42-5159E6C35223}" name="שכיחות" dataDxfId="38">
      <calculatedColumnFormula>COUNTIF(מרקובחצי[גודל טווח],טבלה25[[#This Row],[גודל טווח]])</calculatedColumnFormula>
    </tableColumn>
    <tableColumn id="3" xr3:uid="{7D67FE67-7DB1-42E4-BCF4-A532F6AE8BB1}" name="שכיחות יחסית" dataDxfId="37" dataCellStyle="Percent">
      <calculatedColumnFormula>טבלה25[[#This Row],[שכיחות]]/$B$57</calculatedColumnFormula>
    </tableColumn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6F08226A-B193-47A7-8C4D-20AC51C59466}" name="טבלה2527" displayName="טבלה2527" ref="G37:I46" totalsRowShown="0" headerRowDxfId="36" dataDxfId="35">
  <autoFilter ref="G37:I46" xr:uid="{A873528C-CB15-4B8C-A617-566C7F8B1EFD}"/>
  <tableColumns count="3">
    <tableColumn id="1" xr3:uid="{CE4E4AF2-1EC6-441C-BDD2-AFE1632D51A0}" name="גודל טווח" dataDxfId="34"/>
    <tableColumn id="2" xr3:uid="{05EF9B64-433E-4B45-AFF0-E0CE2105F1D4}" name="שכיחות" dataDxfId="33">
      <calculatedColumnFormula>COUNTIF(מרקובחצי[גודל טווח],טבלה2527[[#This Row],[גודל טווח]])</calculatedColumnFormula>
    </tableColumn>
    <tableColumn id="3" xr3:uid="{46C5EC02-3D56-4E35-9D3D-2501179F7953}" name="שכיחות יחסית" dataDxfId="32" dataCellStyle="Percent">
      <calculatedColumnFormula>טבלה2527[[#This Row],[שכיחות]]/H$46</calculatedColumnFormula>
    </tableColumn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634096D-BAF4-42F5-9256-2DCC4769A3F1}" name="טבלה252728" displayName="טבלה252728" ref="K37:M55" totalsRowShown="0" headerRowDxfId="31" dataDxfId="30">
  <autoFilter ref="K37:M55" xr:uid="{C6F66CD5-DC2E-4148-9605-04FAFD1FFA45}"/>
  <tableColumns count="3">
    <tableColumn id="1" xr3:uid="{3C2060E8-F98E-44CD-AA0F-F2DA64C2C8A8}" name="גודל טווח" dataDxfId="29"/>
    <tableColumn id="2" xr3:uid="{66DEA0F6-9747-400B-B0D1-78120E70AD2F}" name="שכיחות" dataDxfId="28">
      <calculatedColumnFormula>COUNTIF(מרקובחצי[גודל טווח],טבלה252728[[#This Row],[גודל טווח]])</calculatedColumnFormula>
    </tableColumn>
    <tableColumn id="3" xr3:uid="{7771084F-FA7D-4951-8EBA-F41F3D40CC26}" name="שכיחות יחסית" dataDxfId="27" dataCellStyle="Percent">
      <calculatedColumnFormula>טבלה252728[[#This Row],[שכיחות]]/L$55</calculatedColumnFormula>
    </tableColumn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6ECA3DE6-479B-416D-96F2-01F4D4FCFAE0}" name="טבלה25272829" displayName="טבלה25272829" ref="O37:Q45" totalsRowShown="0" headerRowDxfId="26" dataDxfId="25">
  <autoFilter ref="O37:Q45" xr:uid="{B4E7EEDA-0098-4019-AC3A-5072EA6F0DE8}"/>
  <tableColumns count="3">
    <tableColumn id="1" xr3:uid="{0E002F2F-663D-46E7-A798-3BC394CC33F8}" name="גודל טווח" dataDxfId="24"/>
    <tableColumn id="2" xr3:uid="{FBA966F9-E659-43DA-93CF-CC9A5A6F676D}" name="שכיחות" dataDxfId="23">
      <calculatedColumnFormula>COUNTIF(מרקובחצי[גודל טווח],טבלה25272829[[#This Row],[גודל טווח]])</calculatedColumnFormula>
    </tableColumn>
    <tableColumn id="3" xr3:uid="{DEDAEE19-29F7-4F83-90E1-52263C2DC20C}" name="שכיחות יחסית" dataDxfId="22" dataCellStyle="Percent">
      <calculatedColumnFormula>טבלה25272829[[#This Row],[שכיחות]]/P$45</calculatedColumnFormula>
    </tableColumn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C8E2475-771F-44B3-8323-6418EA5AB2B0}" name="טבלה25272830" displayName="טבלה25272830" ref="S37:U52" totalsRowShown="0" headerRowDxfId="21" dataDxfId="20">
  <autoFilter ref="S37:U52" xr:uid="{D881DD87-55C4-4767-B321-38882B1FE863}"/>
  <tableColumns count="3">
    <tableColumn id="1" xr3:uid="{DB0E6C23-B045-4F7B-9FDF-1E0902560DE9}" name="גודל טווח" dataDxfId="19"/>
    <tableColumn id="2" xr3:uid="{F73B2BE8-4F9C-4EFC-9283-CEFEE2CBCA10}" name="שכיחות" dataDxfId="18">
      <calculatedColumnFormula>COUNTIF(מרקובחצי[גודל טווח],טבלה25272830[[#This Row],[גודל טווח]])</calculatedColumnFormula>
    </tableColumn>
    <tableColumn id="3" xr3:uid="{F65759DD-3F84-4C56-B58D-58709ECFCA35}" name="שכיחות יחסית" dataDxfId="17" dataCellStyle="Percent">
      <calculatedColumnFormula>טבלה25272830[[#This Row],[שכיחות]]/T$52</calculatedColumnFormula>
    </tableColumn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ACC3B17-312C-4262-91D1-7C93CCF95C74}" name="טבלה22" displayName="טבלה22" ref="A67:C72" totalsRowShown="0" headerRowDxfId="16" dataDxfId="15">
  <autoFilter ref="A67:C72" xr:uid="{5E645837-84FC-4DDA-AFFD-3D69322860E2}"/>
  <tableColumns count="3">
    <tableColumn id="1" xr3:uid="{1739C5F1-C54F-44B0-B563-54B0235B3197}" name="אורך מחזור וסת/מצב" dataDxfId="14"/>
    <tableColumn id="2" xr3:uid="{C08AF918-2F7B-4E6F-BBA3-660EAF943DE0}" name="S31" dataDxfId="13"/>
    <tableColumn id="3" xr3:uid="{55372EC6-3565-49D1-BA99-99083BBE2F72}" name="S33" dataDxfId="12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C9B55A-6168-4A36-B18F-0965B4A9066C}" name="טבלה13" displayName="טבלה13" ref="A1:O1563" totalsRowShown="0">
  <autoFilter ref="A1:O1563" xr:uid="{2E736B29-FD4F-4319-A371-7EC73E2129F2}"/>
  <tableColumns count="15">
    <tableColumn id="1" xr3:uid="{091743F2-F69D-4675-9D5E-C2CD0CEE9238}" name="ClientID"/>
    <tableColumn id="2" xr3:uid="{987733DF-01E8-458E-B1BF-1AA7D1871607}" name="CycleNumber"/>
    <tableColumn id="3" xr3:uid="{1C853AB1-7FBB-451F-8930-3ED846E987D7}" name="LengthofCycle"/>
    <tableColumn id="6" xr3:uid="{83B1786B-2B07-4A97-AB26-869D1602410F}" name="עד ועד" dataDxfId="11">
      <calculatedColumnFormula>טבלה13[[#This Row],[LengthofCycle]]+1</calculatedColumnFormula>
    </tableColumn>
    <tableColumn id="7" xr3:uid="{C917A8BD-67C4-43A8-9898-43493A580C4A}" name="מינ קבוע"/>
    <tableColumn id="8" xr3:uid="{D1EE9D1D-99DF-4885-A38E-B972DB3A1FCA}" name="מקס קבוע"/>
    <tableColumn id="13" xr3:uid="{DB14B264-549A-4ED1-869C-AEA07D0F56CC}" name="מינימום" dataDxfId="10">
      <calculatedColumnFormula>IF(OR(טבלה13[[#This Row],[CycleNumber]]&gt;B3,B3=""),"","")</calculatedColumnFormula>
    </tableColumn>
    <tableColumn id="14" xr3:uid="{826CCAC7-6CA9-439E-8181-C7DB38357C7A}" name="מקסימום"/>
    <tableColumn id="9" xr3:uid="{FB7C4475-C130-43F7-8405-04E3395BBB75}" name="מספר סטייה" dataDxfId="9">
      <calculatedColumnFormula>IF(טבלה13[[#This Row],[מקס קבוע]]="","",IF(OR(טבלה13[[#This Row],[עד ועד]]&gt;טבלה13[[#This Row],[מקס קבוע]],טבלה13[[#This Row],[עד ועד]]&lt;טבלה13[[#This Row],[מינ קבוע]]),IF(טבלה13[[#This Row],[מינ קבוע]]&lt;&gt;E1,1,I1+1),0))</calculatedColumnFormula>
    </tableColumn>
    <tableColumn id="11" xr3:uid="{2978736F-A359-41B3-8394-6CA7E80510F1}" name="חיזוי" dataDxfId="8">
      <calculatedColumnFormula>IF(AND(טבלה13[[#This Row],[CycleNumber]]&lt;B3,טבלה13[[#This Row],[מקס קבוע]]&lt;&gt;""),IF(OR(טבלה13[[#This Row],[מספר סטייה]]&lt;I3,AND(טבלה13[[#This Row],[מספר סטייה]]=3,I3=1)),0,1),"")</calculatedColumnFormula>
    </tableColumn>
    <tableColumn id="10" xr3:uid="{AD111271-5FD8-427C-82B2-3D9EFA727BD3}" name="טווח" dataDxfId="7">
      <calculatedColumnFormula>IF(טבלה13[[#This Row],[מקס קבוע]]&lt;&gt;"",טבלה13[[#This Row],[מקסימום]]-טבלה13[[#This Row],[מינימום]],"")</calculatedColumnFormula>
    </tableColumn>
    <tableColumn id="4" xr3:uid="{097DD0AD-B07F-4143-818D-AF321FDD8968}" name="סינון" dataDxfId="6">
      <calculatedColumnFormula>IF(IFERROR(LOOKUP(טבלה13[[#This Row],[ClientID]],פיבוט!$A$4:$A$121),FALSE)=טבלה13[[#This Row],[ClientID]],1,0)</calculatedColumnFormula>
    </tableColumn>
    <tableColumn id="5" xr3:uid="{BC921340-ACA6-4DD3-8F20-FDB62B321A8B}" name="ספירת נשים" dataDxfId="5">
      <calculatedColumnFormula>IF(OR(טבלה13[[#This Row],[ClientID]]=A3),"",1)</calculatedColumnFormula>
    </tableColumn>
    <tableColumn id="12" xr3:uid="{EFF7EE74-7BAD-4565-8F32-5DC4C7FE84FE}" name="מניית טווחים" dataDxfId="4">
      <calculatedColumnFormula>IF(טבלה13[[#This Row],[טווח]]&lt;&gt;K1,טבלה13[[#This Row],[טווח]],"")</calculatedColumnFormula>
    </tableColumn>
    <tableColumn id="15" xr3:uid="{2F3C0273-989A-4A31-93E2-EB9705B44D34}" name="האם 30 בטווח?" dataDxfId="3">
      <calculatedColumnFormula>IF(טבלה13[[#This Row],[מניית טווחים]]&lt;&gt;"",IF(OR(30&gt;טבלה13[[#This Row],[מקסימום]],30&lt;טבלה13[[#This Row],[מינימום]]),0,1),"")</calculatedColumnFormula>
    </tableColumn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1871B8C-0CA3-42E9-8CF9-ECD79B1F0829}" name="טבלה3" displayName="טבלה3" ref="A5:C22" totalsRowShown="0">
  <autoFilter ref="A5:C22" xr:uid="{281997B6-9148-45A1-A6EB-48841E917A6F}"/>
  <tableColumns count="3">
    <tableColumn id="1" xr3:uid="{148F77B3-E163-4F52-8F63-E61CA1E975C0}" name="טווח"/>
    <tableColumn id="2" xr3:uid="{45D37961-51DC-450D-941B-0AB251C767B1}" name="שכיחות" dataDxfId="2">
      <calculatedColumnFormula>COUNTIF(טבלה13[מניית טווחים],טבלה3[[#This Row],[טווח]])</calculatedColumnFormula>
    </tableColumn>
    <tableColumn id="3" xr3:uid="{8303AD2B-B7D6-40CA-8D44-BD475C798E91}" name="שכיחות יחסית" dataDxfId="1">
      <calculatedColumnFormula>טבלה3[[#This Row],[שכיחות]]/$B$22</calculatedColumnFormula>
    </tableColumn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DF3A32-412E-4C49-AA39-516CDDC77BF8}" name="טבלה1" displayName="טבלה1" ref="A1:D1666" totalsRowShown="0">
  <autoFilter ref="A1:D1666" xr:uid="{2E736B29-FD4F-4319-A371-7EC73E2129F2}">
    <filterColumn colId="3">
      <filters>
        <filter val="0"/>
      </filters>
    </filterColumn>
  </autoFilter>
  <tableColumns count="4">
    <tableColumn id="1" xr3:uid="{AD0EE86F-2C59-4F9A-87B9-2C6A28BB57F6}" name="ClientID"/>
    <tableColumn id="2" xr3:uid="{B3581176-8382-4B45-B9A1-DABEBA66F29C}" name="CycleNumber"/>
    <tableColumn id="3" xr3:uid="{5E516400-51BE-4A91-958C-1B113F01D279}" name="LengthofCycle"/>
    <tableColumn id="4" xr3:uid="{3AE1FEFE-B987-4E3D-9911-C04A9C4453EC}" name="סינון" dataDxfId="0">
      <calculatedColumnFormula>IF(IFERROR(LOOKUP(טבלה1[[#This Row],[ClientID]],פיבוט!$A$4:$A$121),FALSE)=טבלה1[[#This Row],[ClientID]],1,0)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6" Type="http://schemas.openxmlformats.org/officeDocument/2006/relationships/table" Target="../tables/table9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0.xml"/><Relationship Id="rId13" Type="http://schemas.openxmlformats.org/officeDocument/2006/relationships/table" Target="../tables/table25.xml"/><Relationship Id="rId3" Type="http://schemas.openxmlformats.org/officeDocument/2006/relationships/table" Target="../tables/table15.xml"/><Relationship Id="rId7" Type="http://schemas.openxmlformats.org/officeDocument/2006/relationships/table" Target="../tables/table19.xml"/><Relationship Id="rId12" Type="http://schemas.openxmlformats.org/officeDocument/2006/relationships/table" Target="../tables/table24.xml"/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18.xml"/><Relationship Id="rId11" Type="http://schemas.openxmlformats.org/officeDocument/2006/relationships/table" Target="../tables/table23.xml"/><Relationship Id="rId5" Type="http://schemas.openxmlformats.org/officeDocument/2006/relationships/table" Target="../tables/table17.xml"/><Relationship Id="rId10" Type="http://schemas.openxmlformats.org/officeDocument/2006/relationships/table" Target="../tables/table22.xml"/><Relationship Id="rId4" Type="http://schemas.openxmlformats.org/officeDocument/2006/relationships/table" Target="../tables/table16.xml"/><Relationship Id="rId9" Type="http://schemas.openxmlformats.org/officeDocument/2006/relationships/table" Target="../tables/table21.xml"/><Relationship Id="rId14" Type="http://schemas.openxmlformats.org/officeDocument/2006/relationships/table" Target="../tables/table2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2E87D-3206-476D-865D-8F1854CF76CD}">
  <dimension ref="A1:Y188"/>
  <sheetViews>
    <sheetView rightToLeft="1" topLeftCell="A46" workbookViewId="0">
      <selection activeCell="L55" sqref="L55"/>
    </sheetView>
  </sheetViews>
  <sheetFormatPr defaultRowHeight="13.8" x14ac:dyDescent="0.25"/>
  <cols>
    <col min="2" max="2" width="9.8984375" customWidth="1"/>
    <col min="3" max="3" width="11.796875" customWidth="1"/>
    <col min="4" max="4" width="15.3984375" customWidth="1"/>
    <col min="5" max="5" width="17.796875" customWidth="1"/>
    <col min="6" max="6" width="17" customWidth="1"/>
    <col min="15" max="15" width="11.59765625" customWidth="1"/>
  </cols>
  <sheetData>
    <row r="1" spans="1:19" x14ac:dyDescent="0.25">
      <c r="A1" s="7" t="s">
        <v>183</v>
      </c>
      <c r="B1" s="7" t="s">
        <v>184</v>
      </c>
      <c r="C1" s="7" t="s">
        <v>185</v>
      </c>
      <c r="D1" s="7" t="s">
        <v>186</v>
      </c>
      <c r="E1" s="7" t="s">
        <v>187</v>
      </c>
      <c r="F1" s="7" t="s">
        <v>188</v>
      </c>
      <c r="G1" s="7" t="s">
        <v>189</v>
      </c>
      <c r="K1" t="s">
        <v>190</v>
      </c>
      <c r="L1" t="s">
        <v>183</v>
      </c>
      <c r="M1" t="s">
        <v>191</v>
      </c>
      <c r="N1" t="s">
        <v>192</v>
      </c>
      <c r="O1" t="s">
        <v>193</v>
      </c>
      <c r="P1" t="s">
        <v>194</v>
      </c>
      <c r="Q1" t="s">
        <v>175</v>
      </c>
    </row>
    <row r="2" spans="1:19" x14ac:dyDescent="0.25">
      <c r="A2" s="8" t="s">
        <v>8</v>
      </c>
      <c r="B2" s="8" t="s">
        <v>7</v>
      </c>
      <c r="C2" s="8" t="s">
        <v>11</v>
      </c>
      <c r="D2" s="8" t="s">
        <v>7</v>
      </c>
      <c r="E2" s="8" t="s">
        <v>31</v>
      </c>
      <c r="F2" s="9" t="s">
        <v>10</v>
      </c>
      <c r="G2" s="2" t="s">
        <v>14</v>
      </c>
      <c r="K2" s="2" t="s">
        <v>8</v>
      </c>
      <c r="L2">
        <f>IF(IFERROR(LOOKUP(טבלה38[[#This Row],[זיהוי]],קביעויות[הפלגה]),FALSE)=טבלה38[[#This Row],[זיהוי]],1,0)</f>
        <v>1</v>
      </c>
      <c r="M2">
        <f>IF(IFERROR(LOOKUP(טבלה38[[#This Row],[זיהוי]],קביעויות[דילוג 2 אפשרויות]),FALSE)=טבלה38[[#This Row],[זיהוי]],1,0)</f>
        <v>0</v>
      </c>
      <c r="N2">
        <f>IF(IFERROR(LOOKUP(טבלה38[[#This Row],[זיהוי]],קביעויות[השבוע]),FALSE)=טבלה38[[#This Row],[זיהוי]],1,0)</f>
        <v>0</v>
      </c>
      <c r="O2">
        <f>IF(IFERROR(LOOKUP(טבלה38[[#This Row],[זיהוי]],קביעויות[השבוע בדילוג]),FALSE)=טבלה38[[#This Row],[זיהוי]],1,0)</f>
        <v>0</v>
      </c>
      <c r="P2">
        <f>IF(IFERROR(LOOKUP(טבלה38[[#This Row],[זיהוי]],קביעויות[דילוג בתוך דילוג]),FALSE)=טבלה38[[#This Row],[זיהוי]],1,0)</f>
        <v>0</v>
      </c>
      <c r="Q2" s="3">
        <f>SUM(טבלה38[[#This Row],[הפלגה]:[דב"ד]])</f>
        <v>1</v>
      </c>
      <c r="S2">
        <f>COUNTIF(קביעויות[[דילוג 2 אפשרויות]:[דילוג בתוך דילוג]],טבלה38[[#This Row],[זיהוי]])+COUNTIF(קביעויות[הפלגה],טבלה38[[#This Row],[זיהוי]])</f>
        <v>1</v>
      </c>
    </row>
    <row r="3" spans="1:19" x14ac:dyDescent="0.25">
      <c r="A3" s="9" t="s">
        <v>19</v>
      </c>
      <c r="B3" s="9" t="s">
        <v>9</v>
      </c>
      <c r="C3" s="9" t="s">
        <v>12</v>
      </c>
      <c r="D3" s="9" t="s">
        <v>9</v>
      </c>
      <c r="E3" s="9" t="s">
        <v>40</v>
      </c>
      <c r="F3" s="9" t="s">
        <v>19</v>
      </c>
      <c r="G3" s="2" t="s">
        <v>27</v>
      </c>
      <c r="K3" s="2" t="s">
        <v>7</v>
      </c>
      <c r="L3">
        <f>IF(IFERROR(LOOKUP(טבלה38[[#This Row],[זיהוי]],קביעויות[הפלגה]),FALSE)=טבלה38[[#This Row],[זיהוי]],1,0)</f>
        <v>0</v>
      </c>
      <c r="M3">
        <f>IF(IFERROR(LOOKUP(טבלה38[[#This Row],[זיהוי]],קביעויות[דילוג 2 אפשרויות]),FALSE)=טבלה38[[#This Row],[זיהוי]],1,0)</f>
        <v>1</v>
      </c>
      <c r="N3">
        <f>IF(IFERROR(LOOKUP(טבלה38[[#This Row],[זיהוי]],קביעויות[השבוע]),FALSE)=טבלה38[[#This Row],[זיהוי]],1,0)</f>
        <v>0</v>
      </c>
      <c r="O3">
        <f>IF(IFERROR(LOOKUP(טבלה38[[#This Row],[זיהוי]],קביעויות[השבוע בדילוג]),FALSE)=טבלה38[[#This Row],[זיהוי]],1,0)</f>
        <v>0</v>
      </c>
      <c r="P3">
        <f>IF(IFERROR(LOOKUP(טבלה38[[#This Row],[זיהוי]],קביעויות[דילוג בתוך דילוג]),FALSE)=טבלה38[[#This Row],[זיהוי]],1,0)</f>
        <v>0</v>
      </c>
      <c r="Q3" s="3">
        <f>SUM(טבלה38[[#This Row],[הפלגה]:[דב"ד]])</f>
        <v>1</v>
      </c>
      <c r="S3">
        <f>COUNTIF(קביעויות[[דילוג 2 אפשרויות]:[דילוג בתוך דילוג]],טבלה38[[#This Row],[זיהוי]])+COUNTIF(קביעויות[הפלגה],טבלה38[[#This Row],[זיהוי]])</f>
        <v>1</v>
      </c>
    </row>
    <row r="4" spans="1:19" x14ac:dyDescent="0.25">
      <c r="A4" s="8" t="s">
        <v>28</v>
      </c>
      <c r="B4" s="8" t="s">
        <v>15</v>
      </c>
      <c r="C4" s="8" t="s">
        <v>16</v>
      </c>
      <c r="D4" s="8" t="s">
        <v>11</v>
      </c>
      <c r="E4" s="8" t="s">
        <v>45</v>
      </c>
      <c r="F4" s="9" t="s">
        <v>26</v>
      </c>
      <c r="G4" s="2" t="s">
        <v>28</v>
      </c>
      <c r="K4" s="2" t="s">
        <v>9</v>
      </c>
      <c r="L4">
        <f>IF(IFERROR(LOOKUP(טבלה38[[#This Row],[זיהוי]],קביעויות[הפלגה]),FALSE)=טבלה38[[#This Row],[זיהוי]],1,0)</f>
        <v>0</v>
      </c>
      <c r="M4">
        <f>IF(IFERROR(LOOKUP(טבלה38[[#This Row],[זיהוי]],קביעויות[דילוג 2 אפשרויות]),FALSE)=טבלה38[[#This Row],[זיהוי]],1,0)</f>
        <v>1</v>
      </c>
      <c r="N4">
        <f>IF(IFERROR(LOOKUP(טבלה38[[#This Row],[זיהוי]],קביעויות[השבוע]),FALSE)=טבלה38[[#This Row],[זיהוי]],1,0)</f>
        <v>0</v>
      </c>
      <c r="O4">
        <f>IF(IFERROR(LOOKUP(טבלה38[[#This Row],[זיהוי]],קביעויות[השבוע בדילוג]),FALSE)=טבלה38[[#This Row],[זיהוי]],1,0)</f>
        <v>0</v>
      </c>
      <c r="P4">
        <f>IF(IFERROR(LOOKUP(טבלה38[[#This Row],[זיהוי]],קביעויות[דילוג בתוך דילוג]),FALSE)=טבלה38[[#This Row],[זיהוי]],1,0)</f>
        <v>0</v>
      </c>
      <c r="Q4" s="3">
        <f>SUM(טבלה38[[#This Row],[הפלגה]:[דב"ד]])</f>
        <v>1</v>
      </c>
      <c r="S4">
        <f>COUNTIF(קביעויות[[דילוג 2 אפשרויות]:[דילוג בתוך דילוג]],טבלה38[[#This Row],[זיהוי]])+COUNTIF(קביעויות[הפלגה],טבלה38[[#This Row],[זיהוי]])</f>
        <v>1</v>
      </c>
    </row>
    <row r="5" spans="1:19" x14ac:dyDescent="0.25">
      <c r="A5" s="9" t="s">
        <v>31</v>
      </c>
      <c r="B5" s="9" t="s">
        <v>17</v>
      </c>
      <c r="C5" s="9" t="s">
        <v>20</v>
      </c>
      <c r="D5" s="9" t="s">
        <v>12</v>
      </c>
      <c r="E5" s="9" t="s">
        <v>51</v>
      </c>
      <c r="F5" s="9" t="s">
        <v>43</v>
      </c>
      <c r="G5" s="2" t="s">
        <v>31</v>
      </c>
      <c r="K5" s="2" t="s">
        <v>10</v>
      </c>
      <c r="L5" s="3">
        <f>IF(IFERROR(LOOKUP(טבלה38[[#This Row],[זיהוי]],קביעויות[הפלגה]),FALSE)=טבלה38[[#This Row],[זיהוי]],1,0)</f>
        <v>0</v>
      </c>
      <c r="M5" s="3">
        <f>IF(IFERROR(LOOKUP(טבלה38[[#This Row],[זיהוי]],קביעויות[דילוג 2 אפשרויות]),FALSE)=טבלה38[[#This Row],[זיהוי]],1,0)</f>
        <v>0</v>
      </c>
      <c r="N5" s="3">
        <f>IF(IFERROR(LOOKUP(טבלה38[[#This Row],[זיהוי]],קביעויות[השבוע]),FALSE)=טבלה38[[#This Row],[זיהוי]],1,0)</f>
        <v>0</v>
      </c>
      <c r="O5" s="3">
        <f>IF(IFERROR(LOOKUP(טבלה38[[#This Row],[זיהוי]],קביעויות[השבוע בדילוג]),FALSE)=טבלה38[[#This Row],[זיהוי]],1,0)</f>
        <v>1</v>
      </c>
      <c r="P5" s="3">
        <f>IF(IFERROR(LOOKUP(טבלה38[[#This Row],[זיהוי]],קביעויות[דילוג בתוך דילוג]),FALSE)=טבלה38[[#This Row],[זיהוי]],1,0)</f>
        <v>0</v>
      </c>
      <c r="Q5" s="3">
        <f>SUM(טבלה38[[#This Row],[הפלגה]:[דב"ד]])</f>
        <v>1</v>
      </c>
      <c r="S5">
        <f>COUNTIF(קביעויות[[דילוג 2 אפשרויות]:[דילוג בתוך דילוג]],טבלה38[[#This Row],[זיהוי]])+COUNTIF(קביעויות[הפלגה],טבלה38[[#This Row],[זיהוי]])</f>
        <v>1</v>
      </c>
    </row>
    <row r="6" spans="1:19" x14ac:dyDescent="0.25">
      <c r="A6" s="8" t="s">
        <v>32</v>
      </c>
      <c r="B6" s="8" t="s">
        <v>19</v>
      </c>
      <c r="C6" s="8" t="s">
        <v>24</v>
      </c>
      <c r="D6" s="8" t="s">
        <v>15</v>
      </c>
      <c r="E6" s="8" t="s">
        <v>2</v>
      </c>
      <c r="F6" s="9" t="s">
        <v>46</v>
      </c>
      <c r="G6" s="2" t="s">
        <v>34</v>
      </c>
      <c r="K6" s="2" t="s">
        <v>11</v>
      </c>
      <c r="L6">
        <f>IF(IFERROR(LOOKUP(טבלה38[[#This Row],[זיהוי]],קביעויות[הפלגה]),FALSE)=טבלה38[[#This Row],[זיהוי]],1,0)</f>
        <v>0</v>
      </c>
      <c r="M6">
        <f>IF(IFERROR(LOOKUP(טבלה38[[#This Row],[זיהוי]],קביעויות[דילוג 2 אפשרויות]),FALSE)=טבלה38[[#This Row],[זיהוי]],1,0)</f>
        <v>1</v>
      </c>
      <c r="N6">
        <f>IF(IFERROR(LOOKUP(טבלה38[[#This Row],[זיהוי]],קביעויות[השבוע]),FALSE)=טבלה38[[#This Row],[זיהוי]],1,0)</f>
        <v>0</v>
      </c>
      <c r="O6">
        <f>IF(IFERROR(LOOKUP(טבלה38[[#This Row],[זיהוי]],קביעויות[השבוע בדילוג]),FALSE)=טבלה38[[#This Row],[זיהוי]],1,0)</f>
        <v>0</v>
      </c>
      <c r="P6">
        <f>IF(IFERROR(LOOKUP(טבלה38[[#This Row],[זיהוי]],קביעויות[דילוג בתוך דילוג]),FALSE)=טבלה38[[#This Row],[זיהוי]],1,0)</f>
        <v>0</v>
      </c>
      <c r="Q6" s="3">
        <f>SUM(טבלה38[[#This Row],[הפלגה]:[דב"ד]])</f>
        <v>1</v>
      </c>
      <c r="S6">
        <f>COUNTIF(קביעויות[[דילוג 2 אפשרויות]:[דילוג בתוך דילוג]],טבלה38[[#This Row],[זיהוי]])+COUNTIF(קביעויות[הפלגה],טבלה38[[#This Row],[זיהוי]])</f>
        <v>1</v>
      </c>
    </row>
    <row r="7" spans="1:19" x14ac:dyDescent="0.25">
      <c r="A7" s="9" t="s">
        <v>38</v>
      </c>
      <c r="B7" s="9" t="s">
        <v>24</v>
      </c>
      <c r="C7" s="9" t="s">
        <v>27</v>
      </c>
      <c r="D7" s="9" t="s">
        <v>16</v>
      </c>
      <c r="E7" s="9" t="s">
        <v>54</v>
      </c>
      <c r="F7" s="9" t="s">
        <v>48</v>
      </c>
      <c r="G7" s="2" t="s">
        <v>45</v>
      </c>
      <c r="K7" s="2" t="s">
        <v>12</v>
      </c>
      <c r="L7">
        <f>IF(IFERROR(LOOKUP(טבלה38[[#This Row],[זיהוי]],קביעויות[הפלגה]),FALSE)=טבלה38[[#This Row],[זיהוי]],1,0)</f>
        <v>0</v>
      </c>
      <c r="M7">
        <f>IF(IFERROR(LOOKUP(טבלה38[[#This Row],[זיהוי]],קביעויות[דילוג 2 אפשרויות]),FALSE)=טבלה38[[#This Row],[זיהוי]],1,0)</f>
        <v>1</v>
      </c>
      <c r="N7">
        <f>IF(IFERROR(LOOKUP(טבלה38[[#This Row],[זיהוי]],קביעויות[השבוע]),FALSE)=טבלה38[[#This Row],[זיהוי]],1,0)</f>
        <v>0</v>
      </c>
      <c r="O7">
        <f>IF(IFERROR(LOOKUP(טבלה38[[#This Row],[זיהוי]],קביעויות[השבוע בדילוג]),FALSE)=טבלה38[[#This Row],[זיהוי]],1,0)</f>
        <v>0</v>
      </c>
      <c r="P7">
        <f>IF(IFERROR(LOOKUP(טבלה38[[#This Row],[זיהוי]],קביעויות[דילוג בתוך דילוג]),FALSE)=טבלה38[[#This Row],[זיהוי]],1,0)</f>
        <v>0</v>
      </c>
      <c r="Q7" s="3">
        <f>SUM(טבלה38[[#This Row],[הפלגה]:[דב"ד]])</f>
        <v>1</v>
      </c>
      <c r="S7">
        <f>COUNTIF(קביעויות[[דילוג 2 אפשרויות]:[דילוג בתוך דילוג]],טבלה38[[#This Row],[זיהוי]])+COUNTIF(קביעויות[הפלגה],טבלה38[[#This Row],[זיהוי]])</f>
        <v>1</v>
      </c>
    </row>
    <row r="8" spans="1:19" x14ac:dyDescent="0.25">
      <c r="A8" s="8" t="s">
        <v>46</v>
      </c>
      <c r="B8" s="8" t="s">
        <v>28</v>
      </c>
      <c r="C8" s="8" t="s">
        <v>31</v>
      </c>
      <c r="D8" s="8" t="s">
        <v>17</v>
      </c>
      <c r="E8" s="8" t="s">
        <v>57</v>
      </c>
      <c r="F8" s="9" t="s">
        <v>5</v>
      </c>
      <c r="G8" s="2" t="s">
        <v>46</v>
      </c>
      <c r="K8" s="2" t="s">
        <v>14</v>
      </c>
      <c r="L8">
        <f>IF(IFERROR(LOOKUP(טבלה38[[#This Row],[זיהוי]],קביעויות[הפלגה]),FALSE)=טבלה38[[#This Row],[זיהוי]],1,0)</f>
        <v>0</v>
      </c>
      <c r="M8">
        <f>IF(IFERROR(LOOKUP(טבלה38[[#This Row],[זיהוי]],קביעויות[דילוג 2 אפשרויות]),FALSE)=טבלה38[[#This Row],[זיהוי]],1,0)</f>
        <v>0</v>
      </c>
      <c r="N8">
        <f>IF(IFERROR(LOOKUP(טבלה38[[#This Row],[זיהוי]],קביעויות[השבוע]),FALSE)=טבלה38[[#This Row],[זיהוי]],1,0)</f>
        <v>0</v>
      </c>
      <c r="O8">
        <f>IF(IFERROR(LOOKUP(טבלה38[[#This Row],[זיהוי]],קביעויות[השבוע בדילוג]),FALSE)=טבלה38[[#This Row],[זיהוי]],1,0)</f>
        <v>0</v>
      </c>
      <c r="P8">
        <f>IF(IFERROR(LOOKUP(טבלה38[[#This Row],[זיהוי]],קביעויות[דילוג בתוך דילוג]),FALSE)=טבלה38[[#This Row],[זיהוי]],1,0)</f>
        <v>1</v>
      </c>
      <c r="Q8" s="3">
        <f>SUM(טבלה38[[#This Row],[הפלגה]:[דב"ד]])</f>
        <v>1</v>
      </c>
      <c r="S8">
        <f>COUNTIF(קביעויות[[דילוג 2 אפשרויות]:[דילוג בתוך דילוג]],טבלה38[[#This Row],[זיהוי]])+COUNTIF(קביעויות[הפלגה],טבלה38[[#This Row],[זיהוי]])</f>
        <v>1</v>
      </c>
    </row>
    <row r="9" spans="1:19" x14ac:dyDescent="0.25">
      <c r="A9" s="9" t="s">
        <v>48</v>
      </c>
      <c r="B9" s="9" t="s">
        <v>40</v>
      </c>
      <c r="C9" s="9" t="s">
        <v>39</v>
      </c>
      <c r="D9" s="9" t="s">
        <v>19</v>
      </c>
      <c r="E9" s="9" t="s">
        <v>68</v>
      </c>
      <c r="F9" s="9" t="s">
        <v>54</v>
      </c>
      <c r="G9" s="2" t="s">
        <v>5</v>
      </c>
      <c r="K9" s="2" t="s">
        <v>15</v>
      </c>
      <c r="L9">
        <f>IF(IFERROR(LOOKUP(טבלה38[[#This Row],[זיהוי]],קביעויות[הפלגה]),FALSE)=טבלה38[[#This Row],[זיהוי]],1,0)</f>
        <v>0</v>
      </c>
      <c r="M9">
        <f>IF(IFERROR(LOOKUP(טבלה38[[#This Row],[זיהוי]],קביעויות[דילוג 2 אפשרויות]),FALSE)=טבלה38[[#This Row],[זיהוי]],1,0)</f>
        <v>1</v>
      </c>
      <c r="N9">
        <f>IF(IFERROR(LOOKUP(טבלה38[[#This Row],[זיהוי]],קביעויות[השבוע]),FALSE)=טבלה38[[#This Row],[זיהוי]],1,0)</f>
        <v>0</v>
      </c>
      <c r="O9">
        <f>IF(IFERROR(LOOKUP(טבלה38[[#This Row],[זיהוי]],קביעויות[השבוע בדילוג]),FALSE)=טבלה38[[#This Row],[זיהוי]],1,0)</f>
        <v>0</v>
      </c>
      <c r="P9">
        <f>IF(IFERROR(LOOKUP(טבלה38[[#This Row],[זיהוי]],קביעויות[דילוג בתוך דילוג]),FALSE)=טבלה38[[#This Row],[זיהוי]],1,0)</f>
        <v>0</v>
      </c>
      <c r="Q9" s="3">
        <f>SUM(טבלה38[[#This Row],[הפלגה]:[דב"ד]])</f>
        <v>1</v>
      </c>
      <c r="S9">
        <f>COUNTIF(קביעויות[[דילוג 2 אפשרויות]:[דילוג בתוך דילוג]],טבלה38[[#This Row],[זיהוי]])+COUNTIF(קביעויות[הפלגה],טבלה38[[#This Row],[זיהוי]])</f>
        <v>1</v>
      </c>
    </row>
    <row r="10" spans="1:19" x14ac:dyDescent="0.25">
      <c r="A10" s="8" t="s">
        <v>56</v>
      </c>
      <c r="B10" s="8" t="s">
        <v>43</v>
      </c>
      <c r="C10" s="8" t="s">
        <v>51</v>
      </c>
      <c r="D10" s="8" t="s">
        <v>20</v>
      </c>
      <c r="E10" s="8" t="s">
        <v>73</v>
      </c>
      <c r="F10" s="9" t="s">
        <v>73</v>
      </c>
      <c r="G10" s="2" t="s">
        <v>57</v>
      </c>
      <c r="K10" s="2" t="s">
        <v>16</v>
      </c>
      <c r="L10">
        <f>IF(IFERROR(LOOKUP(טבלה38[[#This Row],[זיהוי]],קביעויות[הפלגה]),FALSE)=טבלה38[[#This Row],[זיהוי]],1,0)</f>
        <v>0</v>
      </c>
      <c r="M10">
        <f>IF(IFERROR(LOOKUP(טבלה38[[#This Row],[זיהוי]],קביעויות[דילוג 2 אפשרויות]),FALSE)=טבלה38[[#This Row],[זיהוי]],1,0)</f>
        <v>1</v>
      </c>
      <c r="N10">
        <f>IF(IFERROR(LOOKUP(טבלה38[[#This Row],[זיהוי]],קביעויות[השבוע]),FALSE)=טבלה38[[#This Row],[זיהוי]],1,0)</f>
        <v>0</v>
      </c>
      <c r="O10">
        <f>IF(IFERROR(LOOKUP(טבלה38[[#This Row],[זיהוי]],קביעויות[השבוע בדילוג]),FALSE)=טבלה38[[#This Row],[זיהוי]],1,0)</f>
        <v>0</v>
      </c>
      <c r="P10">
        <f>IF(IFERROR(LOOKUP(טבלה38[[#This Row],[זיהוי]],קביעויות[דילוג בתוך דילוג]),FALSE)=טבלה38[[#This Row],[זיהוי]],1,0)</f>
        <v>0</v>
      </c>
      <c r="Q10" s="3">
        <f>SUM(טבלה38[[#This Row],[הפלגה]:[דב"ד]])</f>
        <v>1</v>
      </c>
      <c r="S10">
        <f>COUNTIF(קביעויות[[דילוג 2 אפשרויות]:[דילוג בתוך דילוג]],טבלה38[[#This Row],[זיהוי]])+COUNTIF(קביעויות[הפלגה],טבלה38[[#This Row],[זיהוי]])</f>
        <v>1</v>
      </c>
    </row>
    <row r="11" spans="1:19" x14ac:dyDescent="0.25">
      <c r="A11" s="9" t="s">
        <v>73</v>
      </c>
      <c r="B11" s="9" t="s">
        <v>45</v>
      </c>
      <c r="C11" s="9" t="s">
        <v>2</v>
      </c>
      <c r="D11" s="9" t="s">
        <v>24</v>
      </c>
      <c r="E11" s="9" t="s">
        <v>78</v>
      </c>
      <c r="F11" s="9" t="s">
        <v>87</v>
      </c>
      <c r="G11" s="2" t="s">
        <v>63</v>
      </c>
      <c r="K11" s="2" t="s">
        <v>17</v>
      </c>
      <c r="L11">
        <f>IF(IFERROR(LOOKUP(טבלה38[[#This Row],[זיהוי]],קביעויות[הפלגה]),FALSE)=טבלה38[[#This Row],[זיהוי]],1,0)</f>
        <v>0</v>
      </c>
      <c r="M11">
        <f>IF(IFERROR(LOOKUP(טבלה38[[#This Row],[זיהוי]],קביעויות[דילוג 2 אפשרויות]),FALSE)=טבלה38[[#This Row],[זיהוי]],1,0)</f>
        <v>1</v>
      </c>
      <c r="N11">
        <f>IF(IFERROR(LOOKUP(טבלה38[[#This Row],[זיהוי]],קביעויות[השבוע]),FALSE)=טבלה38[[#This Row],[זיהוי]],1,0)</f>
        <v>0</v>
      </c>
      <c r="O11">
        <f>IF(IFERROR(LOOKUP(טבלה38[[#This Row],[זיהוי]],קביעויות[השבוע בדילוג]),FALSE)=טבלה38[[#This Row],[זיהוי]],1,0)</f>
        <v>0</v>
      </c>
      <c r="P11">
        <f>IF(IFERROR(LOOKUP(טבלה38[[#This Row],[זיהוי]],קביעויות[דילוג בתוך דילוג]),FALSE)=טבלה38[[#This Row],[זיהוי]],1,0)</f>
        <v>0</v>
      </c>
      <c r="Q11" s="3">
        <f>SUM(טבלה38[[#This Row],[הפלגה]:[דב"ד]])</f>
        <v>1</v>
      </c>
      <c r="S11">
        <f>COUNTIF(קביעויות[[דילוג 2 אפשרויות]:[דילוג בתוך דילוג]],טבלה38[[#This Row],[זיהוי]])+COUNTIF(קביעויות[הפלגה],טבלה38[[#This Row],[זיהוי]])</f>
        <v>1</v>
      </c>
    </row>
    <row r="12" spans="1:19" x14ac:dyDescent="0.25">
      <c r="A12" s="8" t="s">
        <v>76</v>
      </c>
      <c r="B12" s="8" t="s">
        <v>2</v>
      </c>
      <c r="C12" s="8" t="s">
        <v>52</v>
      </c>
      <c r="D12" s="8" t="s">
        <v>27</v>
      </c>
      <c r="E12" s="8" t="s">
        <v>79</v>
      </c>
      <c r="F12" s="9" t="s">
        <v>88</v>
      </c>
      <c r="G12" s="2" t="s">
        <v>70</v>
      </c>
      <c r="K12" s="2" t="s">
        <v>19</v>
      </c>
      <c r="L12">
        <f>IF(IFERROR(LOOKUP(טבלה38[[#This Row],[זיהוי]],קביעויות[הפלגה]),FALSE)=טבלה38[[#This Row],[זיהוי]],1,0)</f>
        <v>1</v>
      </c>
      <c r="M12">
        <f>IF(IFERROR(LOOKUP(טבלה38[[#This Row],[זיהוי]],קביעויות[דילוג 2 אפשרויות]),FALSE)=טבלה38[[#This Row],[זיהוי]],1,0)</f>
        <v>1</v>
      </c>
      <c r="N12">
        <f>IF(IFERROR(LOOKUP(טבלה38[[#This Row],[זיהוי]],קביעויות[השבוע]),FALSE)=טבלה38[[#This Row],[זיהוי]],1,0)</f>
        <v>0</v>
      </c>
      <c r="O12">
        <f>IF(IFERROR(LOOKUP(טבלה38[[#This Row],[זיהוי]],קביעויות[השבוע בדילוג]),FALSE)=טבלה38[[#This Row],[זיהוי]],1,0)</f>
        <v>1</v>
      </c>
      <c r="P12">
        <f>IF(IFERROR(LOOKUP(טבלה38[[#This Row],[זיהוי]],קביעויות[דילוג בתוך דילוג]),FALSE)=טבלה38[[#This Row],[זיהוי]],1,0)</f>
        <v>0</v>
      </c>
      <c r="Q12" s="3">
        <f>SUM(טבלה38[[#This Row],[הפלגה]:[דב"ד]])</f>
        <v>3</v>
      </c>
      <c r="S12">
        <f>COUNTIF(קביעויות[[דילוג 2 אפשרויות]:[דילוג בתוך דילוג]],טבלה38[[#This Row],[זיהוי]])+COUNTIF(קביעויות[הפלגה],טבלה38[[#This Row],[זיהוי]])</f>
        <v>3</v>
      </c>
    </row>
    <row r="13" spans="1:19" x14ac:dyDescent="0.25">
      <c r="A13" s="9" t="s">
        <v>79</v>
      </c>
      <c r="B13" s="9" t="s">
        <v>74</v>
      </c>
      <c r="C13" s="9" t="s">
        <v>65</v>
      </c>
      <c r="D13" s="9" t="s">
        <v>28</v>
      </c>
      <c r="E13" s="9" t="s">
        <v>81</v>
      </c>
      <c r="F13" s="9" t="s">
        <v>98</v>
      </c>
      <c r="G13" s="2" t="s">
        <v>72</v>
      </c>
      <c r="K13" s="2" t="s">
        <v>20</v>
      </c>
      <c r="L13">
        <f>IF(IFERROR(LOOKUP(טבלה38[[#This Row],[זיהוי]],קביעויות[הפלגה]),FALSE)=טבלה38[[#This Row],[זיהוי]],1,0)</f>
        <v>0</v>
      </c>
      <c r="M13">
        <f>IF(IFERROR(LOOKUP(טבלה38[[#This Row],[זיהוי]],קביעויות[דילוג 2 אפשרויות]),FALSE)=טבלה38[[#This Row],[זיהוי]],1,0)</f>
        <v>1</v>
      </c>
      <c r="N13">
        <f>IF(IFERROR(LOOKUP(טבלה38[[#This Row],[זיהוי]],קביעויות[השבוע]),FALSE)=טבלה38[[#This Row],[זיהוי]],1,0)</f>
        <v>0</v>
      </c>
      <c r="O13">
        <f>IF(IFERROR(LOOKUP(טבלה38[[#This Row],[זיהוי]],קביעויות[השבוע בדילוג]),FALSE)=טבלה38[[#This Row],[זיהוי]],1,0)</f>
        <v>0</v>
      </c>
      <c r="P13">
        <f>IF(IFERROR(LOOKUP(טבלה38[[#This Row],[זיהוי]],קביעויות[דילוג בתוך דילוג]),FALSE)=טבלה38[[#This Row],[זיהוי]],1,0)</f>
        <v>0</v>
      </c>
      <c r="Q13" s="3">
        <f>SUM(טבלה38[[#This Row],[הפלגה]:[דב"ד]])</f>
        <v>1</v>
      </c>
      <c r="S13">
        <f>COUNTIF(קביעויות[[דילוג 2 אפשרויות]:[דילוג בתוך דילוג]],טבלה38[[#This Row],[זיהוי]])+COUNTIF(קביעויות[הפלגה],טבלה38[[#This Row],[זיהוי]])</f>
        <v>1</v>
      </c>
    </row>
    <row r="14" spans="1:19" x14ac:dyDescent="0.25">
      <c r="A14" s="8" t="s">
        <v>120</v>
      </c>
      <c r="B14" s="8" t="s">
        <v>80</v>
      </c>
      <c r="C14" s="8" t="s">
        <v>69</v>
      </c>
      <c r="D14" s="8" t="s">
        <v>31</v>
      </c>
      <c r="E14" s="8" t="s">
        <v>98</v>
      </c>
      <c r="F14" s="9" t="s">
        <v>115</v>
      </c>
      <c r="G14" s="2" t="s">
        <v>73</v>
      </c>
      <c r="K14" s="2" t="s">
        <v>24</v>
      </c>
      <c r="L14">
        <f>IF(IFERROR(LOOKUP(טבלה38[[#This Row],[זיהוי]],קביעויות[הפלגה]),FALSE)=טבלה38[[#This Row],[זיהוי]],1,0)</f>
        <v>0</v>
      </c>
      <c r="M14">
        <f>IF(IFERROR(LOOKUP(טבלה38[[#This Row],[זיהוי]],קביעויות[דילוג 2 אפשרויות]),FALSE)=טבלה38[[#This Row],[זיהוי]],1,0)</f>
        <v>1</v>
      </c>
      <c r="N14">
        <f>IF(IFERROR(LOOKUP(טבלה38[[#This Row],[זיהוי]],קביעויות[השבוע]),FALSE)=טבלה38[[#This Row],[זיהוי]],1,0)</f>
        <v>0</v>
      </c>
      <c r="O14">
        <f>IF(IFERROR(LOOKUP(טבלה38[[#This Row],[זיהוי]],קביעויות[השבוע בדילוג]),FALSE)=טבלה38[[#This Row],[זיהוי]],1,0)</f>
        <v>0</v>
      </c>
      <c r="P14">
        <f>IF(IFERROR(LOOKUP(טבלה38[[#This Row],[זיהוי]],קביעויות[דילוג בתוך דילוג]),FALSE)=טבלה38[[#This Row],[זיהוי]],1,0)</f>
        <v>0</v>
      </c>
      <c r="Q14" s="3">
        <f>SUM(טבלה38[[#This Row],[הפלגה]:[דב"ד]])</f>
        <v>1</v>
      </c>
      <c r="S14">
        <f>COUNTIF(קביעויות[[דילוג 2 אפשרויות]:[דילוג בתוך דילוג]],טבלה38[[#This Row],[זיהוי]])+COUNTIF(קביעויות[הפלגה],טבלה38[[#This Row],[זיהוי]])</f>
        <v>1</v>
      </c>
    </row>
    <row r="15" spans="1:19" x14ac:dyDescent="0.25">
      <c r="A15" s="9" t="s">
        <v>122</v>
      </c>
      <c r="B15" s="9" t="s">
        <v>97</v>
      </c>
      <c r="C15" s="9" t="s">
        <v>73</v>
      </c>
      <c r="D15" s="9" t="s">
        <v>39</v>
      </c>
      <c r="E15" s="9" t="s">
        <v>104</v>
      </c>
      <c r="F15" s="9" t="s">
        <v>119</v>
      </c>
      <c r="G15" s="2" t="s">
        <v>77</v>
      </c>
      <c r="K15" s="2" t="s">
        <v>26</v>
      </c>
      <c r="L15">
        <f>IF(IFERROR(LOOKUP(טבלה38[[#This Row],[זיהוי]],קביעויות[הפלגה]),FALSE)=טבלה38[[#This Row],[זיהוי]],1,0)</f>
        <v>0</v>
      </c>
      <c r="M15">
        <f>IF(IFERROR(LOOKUP(טבלה38[[#This Row],[זיהוי]],קביעויות[דילוג 2 אפשרויות]),FALSE)=טבלה38[[#This Row],[זיהוי]],1,0)</f>
        <v>0</v>
      </c>
      <c r="N15">
        <f>IF(IFERROR(LOOKUP(טבלה38[[#This Row],[זיהוי]],קביעויות[השבוע]),FALSE)=טבלה38[[#This Row],[זיהוי]],1,0)</f>
        <v>0</v>
      </c>
      <c r="O15">
        <f>IF(IFERROR(LOOKUP(טבלה38[[#This Row],[זיהוי]],קביעויות[השבוע בדילוג]),FALSE)=טבלה38[[#This Row],[זיהוי]],1,0)</f>
        <v>1</v>
      </c>
      <c r="P15">
        <f>IF(IFERROR(LOOKUP(טבלה38[[#This Row],[זיהוי]],קביעויות[דילוג בתוך דילוג]),FALSE)=טבלה38[[#This Row],[זיהוי]],1,0)</f>
        <v>0</v>
      </c>
      <c r="Q15" s="3">
        <f>SUM(טבלה38[[#This Row],[הפלגה]:[דב"ד]])</f>
        <v>1</v>
      </c>
      <c r="S15">
        <f>COUNTIF(קביעויות[[דילוג 2 אפשרויות]:[דילוג בתוך דילוג]],טבלה38[[#This Row],[זיהוי]])+COUNTIF(קביעויות[הפלגה],טבלה38[[#This Row],[זיהוי]])</f>
        <v>1</v>
      </c>
    </row>
    <row r="16" spans="1:19" x14ac:dyDescent="0.25">
      <c r="A16" s="8" t="s">
        <v>126</v>
      </c>
      <c r="B16" s="8" t="s">
        <v>107</v>
      </c>
      <c r="C16" s="8" t="s">
        <v>85</v>
      </c>
      <c r="D16" s="8" t="s">
        <v>40</v>
      </c>
      <c r="E16" s="8" t="s">
        <v>105</v>
      </c>
      <c r="F16" s="9" t="s">
        <v>122</v>
      </c>
      <c r="G16" s="2" t="s">
        <v>85</v>
      </c>
      <c r="K16" s="2" t="s">
        <v>27</v>
      </c>
      <c r="L16">
        <f>IF(IFERROR(LOOKUP(טבלה38[[#This Row],[זיהוי]],קביעויות[הפלגה]),FALSE)=טבלה38[[#This Row],[זיהוי]],1,0)</f>
        <v>0</v>
      </c>
      <c r="M16">
        <f>IF(IFERROR(LOOKUP(טבלה38[[#This Row],[זיהוי]],קביעויות[דילוג 2 אפשרויות]),FALSE)=טבלה38[[#This Row],[זיהוי]],1,0)</f>
        <v>1</v>
      </c>
      <c r="N16">
        <f>IF(IFERROR(LOOKUP(טבלה38[[#This Row],[זיהוי]],קביעויות[השבוע]),FALSE)=טבלה38[[#This Row],[זיהוי]],1,0)</f>
        <v>0</v>
      </c>
      <c r="O16">
        <f>IF(IFERROR(LOOKUP(טבלה38[[#This Row],[זיהוי]],קביעויות[השבוע בדילוג]),FALSE)=טבלה38[[#This Row],[זיהוי]],1,0)</f>
        <v>0</v>
      </c>
      <c r="P16">
        <f>IF(IFERROR(LOOKUP(טבלה38[[#This Row],[זיהוי]],קביעויות[דילוג בתוך דילוג]),FALSE)=טבלה38[[#This Row],[זיהוי]],1,0)</f>
        <v>1</v>
      </c>
      <c r="Q16" s="3">
        <f>SUM(טבלה38[[#This Row],[הפלגה]:[דב"ד]])</f>
        <v>2</v>
      </c>
      <c r="S16">
        <f>COUNTIF(קביעויות[[דילוג 2 אפשרויות]:[דילוג בתוך דילוג]],טבלה38[[#This Row],[זיהוי]])+COUNTIF(קביעויות[הפלגה],טבלה38[[#This Row],[זיהוי]])</f>
        <v>2</v>
      </c>
    </row>
    <row r="17" spans="1:25" x14ac:dyDescent="0.25">
      <c r="A17" s="9" t="s">
        <v>130</v>
      </c>
      <c r="B17" s="9" t="s">
        <v>122</v>
      </c>
      <c r="C17" s="9" t="s">
        <v>104</v>
      </c>
      <c r="D17" s="9" t="s">
        <v>43</v>
      </c>
      <c r="E17" s="9" t="s">
        <v>110</v>
      </c>
      <c r="F17" s="9" t="s">
        <v>143</v>
      </c>
      <c r="G17" s="2" t="s">
        <v>121</v>
      </c>
      <c r="K17" s="2" t="s">
        <v>28</v>
      </c>
      <c r="L17">
        <f>IF(IFERROR(LOOKUP(טבלה38[[#This Row],[זיהוי]],קביעויות[הפלגה]),FALSE)=טבלה38[[#This Row],[זיהוי]],1,0)</f>
        <v>1</v>
      </c>
      <c r="M17">
        <f>IF(IFERROR(LOOKUP(טבלה38[[#This Row],[זיהוי]],קביעויות[דילוג 2 אפשרויות]),FALSE)=טבלה38[[#This Row],[זיהוי]],1,0)</f>
        <v>1</v>
      </c>
      <c r="N17">
        <f>IF(IFERROR(LOOKUP(טבלה38[[#This Row],[זיהוי]],קביעויות[השבוע]),FALSE)=טבלה38[[#This Row],[זיהוי]],1,0)</f>
        <v>0</v>
      </c>
      <c r="O17">
        <f>IF(IFERROR(LOOKUP(טבלה38[[#This Row],[זיהוי]],קביעויות[השבוע בדילוג]),FALSE)=טבלה38[[#This Row],[זיהוי]],1,0)</f>
        <v>0</v>
      </c>
      <c r="P17">
        <f>IF(IFERROR(LOOKUP(טבלה38[[#This Row],[זיהוי]],קביעויות[דילוג בתוך דילוג]),FALSE)=טבלה38[[#This Row],[זיהוי]],1,0)</f>
        <v>1</v>
      </c>
      <c r="Q17" s="3">
        <f>SUM(טבלה38[[#This Row],[הפלגה]:[דב"ד]])</f>
        <v>3</v>
      </c>
      <c r="S17">
        <f>COUNTIF(קביעויות[[דילוג 2 אפשרויות]:[דילוג בתוך דילוג]],טבלה38[[#This Row],[זיהוי]])+COUNTIF(קביעויות[הפלגה],טבלה38[[#This Row],[זיהוי]])</f>
        <v>3</v>
      </c>
    </row>
    <row r="18" spans="1:25" x14ac:dyDescent="0.25">
      <c r="A18" s="8" t="s">
        <v>137</v>
      </c>
      <c r="B18" s="8" t="s">
        <v>129</v>
      </c>
      <c r="C18" s="8" t="s">
        <v>107</v>
      </c>
      <c r="D18" s="8" t="s">
        <v>45</v>
      </c>
      <c r="E18" s="8" t="s">
        <v>119</v>
      </c>
      <c r="F18" s="9" t="s">
        <v>149</v>
      </c>
      <c r="G18" s="2" t="s">
        <v>126</v>
      </c>
      <c r="K18" s="2" t="s">
        <v>31</v>
      </c>
      <c r="L18">
        <f>IF(IFERROR(LOOKUP(טבלה38[[#This Row],[זיהוי]],קביעויות[הפלגה]),FALSE)=טבלה38[[#This Row],[זיהוי]],1,0)</f>
        <v>1</v>
      </c>
      <c r="M18">
        <f>IF(IFERROR(LOOKUP(טבלה38[[#This Row],[זיהוי]],קביעויות[דילוג 2 אפשרויות]),FALSE)=טבלה38[[#This Row],[זיהוי]],1,0)</f>
        <v>1</v>
      </c>
      <c r="N18">
        <f>IF(IFERROR(LOOKUP(טבלה38[[#This Row],[זיהוי]],קביעויות[השבוע]),FALSE)=טבלה38[[#This Row],[זיהוי]],1,0)</f>
        <v>1</v>
      </c>
      <c r="O18">
        <f>IF(IFERROR(LOOKUP(טבלה38[[#This Row],[זיהוי]],קביעויות[השבוע בדילוג]),FALSE)=טבלה38[[#This Row],[זיהוי]],1,0)</f>
        <v>0</v>
      </c>
      <c r="P18">
        <f>IF(IFERROR(LOOKUP(טבלה38[[#This Row],[זיהוי]],קביעויות[דילוג בתוך דילוג]),FALSE)=טבלה38[[#This Row],[זיהוי]],1,0)</f>
        <v>1</v>
      </c>
      <c r="Q18" s="3">
        <f>SUM(טבלה38[[#This Row],[הפלגה]:[דב"ד]])</f>
        <v>4</v>
      </c>
      <c r="S18">
        <f>COUNTIF(קביעויות[[דילוג 2 אפשרויות]:[דילוג בתוך דילוג]],טבלה38[[#This Row],[זיהוי]])+COUNTIF(קביעויות[הפלגה],טבלה38[[#This Row],[זיהוי]])</f>
        <v>4</v>
      </c>
    </row>
    <row r="19" spans="1:25" x14ac:dyDescent="0.25">
      <c r="A19" s="9" t="s">
        <v>149</v>
      </c>
      <c r="B19" s="9" t="s">
        <v>130</v>
      </c>
      <c r="C19" s="9" t="s">
        <v>120</v>
      </c>
      <c r="D19" s="9" t="s">
        <v>51</v>
      </c>
      <c r="E19" s="9" t="s">
        <v>122</v>
      </c>
      <c r="F19" s="9" t="s">
        <v>159</v>
      </c>
      <c r="G19" s="2" t="s">
        <v>130</v>
      </c>
      <c r="K19" s="2" t="s">
        <v>32</v>
      </c>
      <c r="L19">
        <f>IF(IFERROR(LOOKUP(טבלה38[[#This Row],[זיהוי]],קביעויות[הפלגה]),FALSE)=טבלה38[[#This Row],[זיהוי]],1,0)</f>
        <v>1</v>
      </c>
      <c r="M19">
        <f>IF(IFERROR(LOOKUP(טבלה38[[#This Row],[זיהוי]],קביעויות[דילוג 2 אפשרויות]),FALSE)=טבלה38[[#This Row],[זיהוי]],1,0)</f>
        <v>0</v>
      </c>
      <c r="N19">
        <f>IF(IFERROR(LOOKUP(טבלה38[[#This Row],[זיהוי]],קביעויות[השבוע]),FALSE)=טבלה38[[#This Row],[זיהוי]],1,0)</f>
        <v>0</v>
      </c>
      <c r="O19">
        <f>IF(IFERROR(LOOKUP(טבלה38[[#This Row],[זיהוי]],קביעויות[השבוע בדילוג]),FALSE)=טבלה38[[#This Row],[זיהוי]],1,0)</f>
        <v>0</v>
      </c>
      <c r="P19">
        <f>IF(IFERROR(LOOKUP(טבלה38[[#This Row],[זיהוי]],קביעויות[דילוג בתוך דילוג]),FALSE)=טבלה38[[#This Row],[זיהוי]],1,0)</f>
        <v>0</v>
      </c>
      <c r="Q19" s="3">
        <f>SUM(טבלה38[[#This Row],[הפלגה]:[דב"ד]])</f>
        <v>1</v>
      </c>
      <c r="S19">
        <f>COUNTIF(קביעויות[[דילוג 2 אפשרויות]:[דילוג בתוך דילוג]],טבלה38[[#This Row],[זיהוי]])+COUNTIF(קביעויות[הפלגה],טבלה38[[#This Row],[זיהוי]])</f>
        <v>1</v>
      </c>
    </row>
    <row r="20" spans="1:25" x14ac:dyDescent="0.25">
      <c r="A20" s="8" t="s">
        <v>151</v>
      </c>
      <c r="B20" s="8" t="s">
        <v>137</v>
      </c>
      <c r="C20" s="8" t="s">
        <v>122</v>
      </c>
      <c r="D20" s="8" t="s">
        <v>2</v>
      </c>
      <c r="E20" s="8" t="s">
        <v>129</v>
      </c>
      <c r="F20" s="9"/>
      <c r="G20" s="2" t="s">
        <v>131</v>
      </c>
      <c r="K20" s="2" t="s">
        <v>34</v>
      </c>
      <c r="L20">
        <f>IF(IFERROR(LOOKUP(טבלה38[[#This Row],[זיהוי]],קביעויות[הפלגה]),FALSE)=טבלה38[[#This Row],[זיהוי]],1,0)</f>
        <v>0</v>
      </c>
      <c r="M20">
        <f>IF(IFERROR(LOOKUP(טבלה38[[#This Row],[זיהוי]],קביעויות[דילוג 2 אפשרויות]),FALSE)=טבלה38[[#This Row],[זיהוי]],1,0)</f>
        <v>0</v>
      </c>
      <c r="N20">
        <f>IF(IFERROR(LOOKUP(טבלה38[[#This Row],[זיהוי]],קביעויות[השבוע]),FALSE)=טבלה38[[#This Row],[זיהוי]],1,0)</f>
        <v>0</v>
      </c>
      <c r="O20">
        <f>IF(IFERROR(LOOKUP(טבלה38[[#This Row],[זיהוי]],קביעויות[השבוע בדילוג]),FALSE)=טבלה38[[#This Row],[זיהוי]],1,0)</f>
        <v>0</v>
      </c>
      <c r="P20">
        <f>IF(IFERROR(LOOKUP(טבלה38[[#This Row],[זיהוי]],קביעויות[דילוג בתוך דילוג]),FALSE)=טבלה38[[#This Row],[זיהוי]],1,0)</f>
        <v>1</v>
      </c>
      <c r="Q20" s="3">
        <f>SUM(טבלה38[[#This Row],[הפלגה]:[דב"ד]])</f>
        <v>1</v>
      </c>
      <c r="S20">
        <f>COUNTIF(קביעויות[[דילוג 2 אפשרויות]:[דילוג בתוך דילוג]],טבלה38[[#This Row],[זיהוי]])+COUNTIF(קביעויות[הפלגה],טבלה38[[#This Row],[זיהוי]])</f>
        <v>1</v>
      </c>
    </row>
    <row r="21" spans="1:25" x14ac:dyDescent="0.25">
      <c r="A21" s="9" t="s">
        <v>159</v>
      </c>
      <c r="B21" s="9" t="s">
        <v>150</v>
      </c>
      <c r="C21" s="9" t="s">
        <v>123</v>
      </c>
      <c r="D21" s="9" t="s">
        <v>52</v>
      </c>
      <c r="E21" s="9" t="s">
        <v>130</v>
      </c>
      <c r="F21" s="9"/>
      <c r="G21" s="2" t="s">
        <v>137</v>
      </c>
      <c r="K21" s="2" t="s">
        <v>38</v>
      </c>
      <c r="L21">
        <f>IF(IFERROR(LOOKUP(טבלה38[[#This Row],[זיהוי]],קביעויות[הפלגה]),FALSE)=טבלה38[[#This Row],[זיהוי]],1,0)</f>
        <v>1</v>
      </c>
      <c r="M21">
        <f>IF(IFERROR(LOOKUP(טבלה38[[#This Row],[זיהוי]],קביעויות[דילוג 2 אפשרויות]),FALSE)=טבלה38[[#This Row],[זיהוי]],1,0)</f>
        <v>0</v>
      </c>
      <c r="N21">
        <f>IF(IFERROR(LOOKUP(טבלה38[[#This Row],[זיהוי]],קביעויות[השבוע]),FALSE)=טבלה38[[#This Row],[זיהוי]],1,0)</f>
        <v>0</v>
      </c>
      <c r="O21">
        <f>IF(IFERROR(LOOKUP(טבלה38[[#This Row],[זיהוי]],קביעויות[השבוע בדילוג]),FALSE)=טבלה38[[#This Row],[זיהוי]],1,0)</f>
        <v>0</v>
      </c>
      <c r="P21">
        <f>IF(IFERROR(LOOKUP(טבלה38[[#This Row],[זיהוי]],קביעויות[דילוג בתוך דילוג]),FALSE)=טבלה38[[#This Row],[זיהוי]],1,0)</f>
        <v>0</v>
      </c>
      <c r="Q21" s="3">
        <f>SUM(טבלה38[[#This Row],[הפלגה]:[דב"ד]])</f>
        <v>1</v>
      </c>
      <c r="S21">
        <f>COUNTIF(קביעויות[[דילוג 2 אפשרויות]:[דילוג בתוך דילוג]],טבלה38[[#This Row],[זיהוי]])+COUNTIF(קביעויות[הפלגה],טבלה38[[#This Row],[זיהוי]])</f>
        <v>1</v>
      </c>
    </row>
    <row r="22" spans="1:25" x14ac:dyDescent="0.25">
      <c r="A22" s="5"/>
      <c r="B22" s="8" t="s">
        <v>151</v>
      </c>
      <c r="C22" s="8" t="s">
        <v>124</v>
      </c>
      <c r="D22" s="8" t="s">
        <v>65</v>
      </c>
      <c r="E22" s="8" t="s">
        <v>131</v>
      </c>
      <c r="F22" s="9"/>
      <c r="G22" s="2" t="s">
        <v>144</v>
      </c>
      <c r="K22" s="2" t="s">
        <v>39</v>
      </c>
      <c r="L22">
        <f>IF(IFERROR(LOOKUP(טבלה38[[#This Row],[זיהוי]],קביעויות[הפלגה]),FALSE)=טבלה38[[#This Row],[זיהוי]],1,0)</f>
        <v>0</v>
      </c>
      <c r="M22">
        <f>IF(IFERROR(LOOKUP(טבלה38[[#This Row],[זיהוי]],קביעויות[דילוג 2 אפשרויות]),FALSE)=טבלה38[[#This Row],[זיהוי]],1,0)</f>
        <v>1</v>
      </c>
      <c r="N22">
        <f>IF(IFERROR(LOOKUP(טבלה38[[#This Row],[זיהוי]],קביעויות[השבוע]),FALSE)=טבלה38[[#This Row],[זיהוי]],1,0)</f>
        <v>0</v>
      </c>
      <c r="O22">
        <f>IF(IFERROR(LOOKUP(טבלה38[[#This Row],[זיהוי]],קביעויות[השבוע בדילוג]),FALSE)=טבלה38[[#This Row],[זיהוי]],1,0)</f>
        <v>0</v>
      </c>
      <c r="P22">
        <f>IF(IFERROR(LOOKUP(טבלה38[[#This Row],[זיהוי]],קביעויות[דילוג בתוך דילוג]),FALSE)=טבלה38[[#This Row],[זיהוי]],1,0)</f>
        <v>0</v>
      </c>
      <c r="Q22" s="3">
        <f>SUM(טבלה38[[#This Row],[הפלגה]:[דב"ד]])</f>
        <v>1</v>
      </c>
      <c r="S22">
        <f>COUNTIF(קביעויות[[דילוג 2 אפשרויות]:[דילוג בתוך דילוג]],טבלה38[[#This Row],[זיהוי]])+COUNTIF(קביעויות[הפלגה],טבלה38[[#This Row],[זיהוי]])</f>
        <v>1</v>
      </c>
    </row>
    <row r="23" spans="1:25" x14ac:dyDescent="0.25">
      <c r="A23" s="6"/>
      <c r="B23" s="9" t="s">
        <v>157</v>
      </c>
      <c r="C23" s="9" t="s">
        <v>125</v>
      </c>
      <c r="D23" s="9" t="s">
        <v>69</v>
      </c>
      <c r="E23" s="9" t="s">
        <v>137</v>
      </c>
      <c r="F23" s="9"/>
      <c r="G23" s="2" t="s">
        <v>149</v>
      </c>
      <c r="K23" s="2" t="s">
        <v>40</v>
      </c>
      <c r="L23">
        <f>IF(IFERROR(LOOKUP(טבלה38[[#This Row],[זיהוי]],קביעויות[הפלגה]),FALSE)=טבלה38[[#This Row],[זיהוי]],1,0)</f>
        <v>0</v>
      </c>
      <c r="M23">
        <f>IF(IFERROR(LOOKUP(טבלה38[[#This Row],[זיהוי]],קביעויות[דילוג 2 אפשרויות]),FALSE)=טבלה38[[#This Row],[זיהוי]],1,0)</f>
        <v>1</v>
      </c>
      <c r="N23">
        <f>IF(IFERROR(LOOKUP(טבלה38[[#This Row],[זיהוי]],קביעויות[השבוע]),FALSE)=טבלה38[[#This Row],[זיהוי]],1,0)</f>
        <v>1</v>
      </c>
      <c r="O23">
        <f>IF(IFERROR(LOOKUP(טבלה38[[#This Row],[זיהוי]],קביעויות[השבוע בדילוג]),FALSE)=טבלה38[[#This Row],[זיהוי]],1,0)</f>
        <v>0</v>
      </c>
      <c r="P23">
        <f>IF(IFERROR(LOOKUP(טבלה38[[#This Row],[זיהוי]],קביעויות[דילוג בתוך דילוג]),FALSE)=טבלה38[[#This Row],[זיהוי]],1,0)</f>
        <v>0</v>
      </c>
      <c r="Q23" s="3">
        <f>SUM(טבלה38[[#This Row],[הפלגה]:[דב"ד]])</f>
        <v>2</v>
      </c>
      <c r="S23">
        <f>COUNTIF(קביעויות[[דילוג 2 אפשרויות]:[דילוג בתוך דילוג]],טבלה38[[#This Row],[זיהוי]])+COUNTIF(קביעויות[הפלגה],טבלה38[[#This Row],[זיהוי]])</f>
        <v>2</v>
      </c>
    </row>
    <row r="24" spans="1:25" x14ac:dyDescent="0.25">
      <c r="A24" s="5"/>
      <c r="B24" s="8" t="s">
        <v>160</v>
      </c>
      <c r="C24" s="8" t="s">
        <v>133</v>
      </c>
      <c r="D24" s="8" t="s">
        <v>73</v>
      </c>
      <c r="E24" s="8" t="s">
        <v>146</v>
      </c>
      <c r="F24" s="9"/>
      <c r="G24" s="2" t="s">
        <v>159</v>
      </c>
      <c r="K24" s="2" t="s">
        <v>43</v>
      </c>
      <c r="L24">
        <f>IF(IFERROR(LOOKUP(טבלה38[[#This Row],[זיהוי]],קביעויות[הפלגה]),FALSE)=טבלה38[[#This Row],[זיהוי]],1,0)</f>
        <v>0</v>
      </c>
      <c r="M24">
        <f>IF(IFERROR(LOOKUP(טבלה38[[#This Row],[זיהוי]],קביעויות[דילוג 2 אפשרויות]),FALSE)=טבלה38[[#This Row],[זיהוי]],1,0)</f>
        <v>1</v>
      </c>
      <c r="N24">
        <f>IF(IFERROR(LOOKUP(טבלה38[[#This Row],[זיהוי]],קביעויות[השבוע]),FALSE)=טבלה38[[#This Row],[זיהוי]],1,0)</f>
        <v>0</v>
      </c>
      <c r="O24">
        <f>IF(IFERROR(LOOKUP(טבלה38[[#This Row],[זיהוי]],קביעויות[השבוע בדילוג]),FALSE)=טבלה38[[#This Row],[זיהוי]],1,0)</f>
        <v>1</v>
      </c>
      <c r="P24">
        <f>IF(IFERROR(LOOKUP(טבלה38[[#This Row],[זיהוי]],קביעויות[דילוג בתוך דילוג]),FALSE)=טבלה38[[#This Row],[זיהוי]],1,0)</f>
        <v>0</v>
      </c>
      <c r="Q24" s="3">
        <f>SUM(טבלה38[[#This Row],[הפלגה]:[דב"ד]])</f>
        <v>2</v>
      </c>
      <c r="S24">
        <f>COUNTIF(קביעויות[[דילוג 2 אפשרויות]:[דילוג בתוך דילוג]],טבלה38[[#This Row],[זיהוי]])+COUNTIF(קביעויות[הפלגה],טבלה38[[#This Row],[זיהוי]])</f>
        <v>2</v>
      </c>
    </row>
    <row r="25" spans="1:25" x14ac:dyDescent="0.25">
      <c r="A25" s="6"/>
      <c r="B25" s="6"/>
      <c r="C25" s="9" t="s">
        <v>137</v>
      </c>
      <c r="D25" s="9" t="s">
        <v>74</v>
      </c>
      <c r="E25" s="9" t="s">
        <v>148</v>
      </c>
      <c r="F25" s="9"/>
      <c r="G25" s="2"/>
      <c r="K25" s="2" t="s">
        <v>45</v>
      </c>
      <c r="L25">
        <f>IF(IFERROR(LOOKUP(טבלה38[[#This Row],[זיהוי]],קביעויות[הפלגה]),FALSE)=טבלה38[[#This Row],[זיהוי]],1,0)</f>
        <v>0</v>
      </c>
      <c r="M25">
        <f>IF(IFERROR(LOOKUP(טבלה38[[#This Row],[זיהוי]],קביעויות[דילוג 2 אפשרויות]),FALSE)=טבלה38[[#This Row],[זיהוי]],1,0)</f>
        <v>1</v>
      </c>
      <c r="N25">
        <f>IF(IFERROR(LOOKUP(טבלה38[[#This Row],[זיהוי]],קביעויות[השבוע]),FALSE)=טבלה38[[#This Row],[זיהוי]],1,0)</f>
        <v>1</v>
      </c>
      <c r="O25">
        <f>IF(IFERROR(LOOKUP(טבלה38[[#This Row],[זיהוי]],קביעויות[השבוע בדילוג]),FALSE)=טבלה38[[#This Row],[זיהוי]],1,0)</f>
        <v>0</v>
      </c>
      <c r="P25">
        <f>IF(IFERROR(LOOKUP(טבלה38[[#This Row],[זיהוי]],קביעויות[דילוג בתוך דילוג]),FALSE)=טבלה38[[#This Row],[זיהוי]],1,0)</f>
        <v>1</v>
      </c>
      <c r="Q25" s="3">
        <f>SUM(טבלה38[[#This Row],[הפלגה]:[דב"ד]])</f>
        <v>3</v>
      </c>
      <c r="S25">
        <f>COUNTIF(קביעויות[[דילוג 2 אפשרויות]:[דילוג בתוך דילוג]],טבלה38[[#This Row],[זיהוי]])+COUNTIF(קביעויות[הפלגה],טבלה38[[#This Row],[זיהוי]])</f>
        <v>3</v>
      </c>
    </row>
    <row r="26" spans="1:25" x14ac:dyDescent="0.25">
      <c r="A26" s="5"/>
      <c r="B26" s="5"/>
      <c r="C26" s="8" t="s">
        <v>138</v>
      </c>
      <c r="D26" s="8" t="s">
        <v>80</v>
      </c>
      <c r="E26" s="8" t="s">
        <v>157</v>
      </c>
      <c r="F26" s="9"/>
      <c r="G26" s="2"/>
      <c r="K26" s="2" t="s">
        <v>46</v>
      </c>
      <c r="L26">
        <f>IF(IFERROR(LOOKUP(טבלה38[[#This Row],[זיהוי]],קביעויות[הפלגה]),FALSE)=טבלה38[[#This Row],[זיהוי]],1,0)</f>
        <v>1</v>
      </c>
      <c r="M26">
        <f>IF(IFERROR(LOOKUP(טבלה38[[#This Row],[זיהוי]],קביעויות[דילוג 2 אפשרויות]),FALSE)=טבלה38[[#This Row],[זיהוי]],1,0)</f>
        <v>0</v>
      </c>
      <c r="N26">
        <f>IF(IFERROR(LOOKUP(טבלה38[[#This Row],[זיהוי]],קביעויות[השבוע]),FALSE)=טבלה38[[#This Row],[זיהוי]],1,0)</f>
        <v>0</v>
      </c>
      <c r="O26">
        <f>IF(IFERROR(LOOKUP(טבלה38[[#This Row],[זיהוי]],קביעויות[השבוע בדילוג]),FALSE)=טבלה38[[#This Row],[זיהוי]],1,0)</f>
        <v>1</v>
      </c>
      <c r="P26">
        <f>IF(IFERROR(LOOKUP(טבלה38[[#This Row],[זיהוי]],קביעויות[דילוג בתוך דילוג]),FALSE)=טבלה38[[#This Row],[זיהוי]],1,0)</f>
        <v>1</v>
      </c>
      <c r="Q26" s="3">
        <f>SUM(טבלה38[[#This Row],[הפלגה]:[דב"ד]])</f>
        <v>3</v>
      </c>
      <c r="S26">
        <f>COUNTIF(קביעויות[[דילוג 2 אפשרויות]:[דילוג בתוך דילוג]],טבלה38[[#This Row],[זיהוי]])+COUNTIF(קביעויות[הפלגה],טבלה38[[#This Row],[זיהוי]])</f>
        <v>3</v>
      </c>
    </row>
    <row r="27" spans="1:25" x14ac:dyDescent="0.25">
      <c r="A27" s="6"/>
      <c r="B27" s="6"/>
      <c r="C27" s="9" t="s">
        <v>142</v>
      </c>
      <c r="D27" s="9" t="s">
        <v>85</v>
      </c>
      <c r="E27" s="9" t="s">
        <v>160</v>
      </c>
      <c r="F27" s="9"/>
      <c r="G27" s="2"/>
      <c r="K27" s="2" t="s">
        <v>48</v>
      </c>
      <c r="L27">
        <f>IF(IFERROR(LOOKUP(טבלה38[[#This Row],[זיהוי]],קביעויות[הפלגה]),FALSE)=טבלה38[[#This Row],[זיהוי]],1,0)</f>
        <v>1</v>
      </c>
      <c r="M27">
        <f>IF(IFERROR(LOOKUP(טבלה38[[#This Row],[זיהוי]],קביעויות[דילוג 2 אפשרויות]),FALSE)=טבלה38[[#This Row],[זיהוי]],1,0)</f>
        <v>0</v>
      </c>
      <c r="N27">
        <f>IF(IFERROR(LOOKUP(טבלה38[[#This Row],[זיהוי]],קביעויות[השבוע]),FALSE)=טבלה38[[#This Row],[זיהוי]],1,0)</f>
        <v>0</v>
      </c>
      <c r="O27">
        <f>IF(IFERROR(LOOKUP(טבלה38[[#This Row],[זיהוי]],קביעויות[השבוע בדילוג]),FALSE)=טבלה38[[#This Row],[זיהוי]],1,0)</f>
        <v>1</v>
      </c>
      <c r="P27">
        <f>IF(IFERROR(LOOKUP(טבלה38[[#This Row],[זיהוי]],קביעויות[דילוג בתוך דילוג]),FALSE)=טבלה38[[#This Row],[זיהוי]],1,0)</f>
        <v>0</v>
      </c>
      <c r="Q27" s="3">
        <f>SUM(טבלה38[[#This Row],[הפלגה]:[דב"ד]])</f>
        <v>2</v>
      </c>
      <c r="S27">
        <f>COUNTIF(קביעויות[[דילוג 2 אפשרויות]:[דילוג בתוך דילוג]],טבלה38[[#This Row],[זיהוי]])+COUNTIF(קביעויות[הפלגה],טבלה38[[#This Row],[זיהוי]])</f>
        <v>2</v>
      </c>
    </row>
    <row r="28" spans="1:25" x14ac:dyDescent="0.25">
      <c r="A28" s="5"/>
      <c r="B28" s="5"/>
      <c r="C28" s="8" t="s">
        <v>144</v>
      </c>
      <c r="D28" s="8" t="s">
        <v>97</v>
      </c>
      <c r="E28" s="8"/>
      <c r="F28" s="9"/>
      <c r="G28" s="2"/>
      <c r="K28" s="2" t="s">
        <v>5</v>
      </c>
      <c r="L28">
        <f>IF(IFERROR(LOOKUP(טבלה38[[#This Row],[זיהוי]],קביעויות[הפלגה]),FALSE)=טבלה38[[#This Row],[זיהוי]],1,0)</f>
        <v>0</v>
      </c>
      <c r="M28">
        <f>IF(IFERROR(LOOKUP(טבלה38[[#This Row],[זיהוי]],קביעויות[דילוג 2 אפשרויות]),FALSE)=טבלה38[[#This Row],[זיהוי]],1,0)</f>
        <v>0</v>
      </c>
      <c r="N28">
        <f>IF(IFERROR(LOOKUP(טבלה38[[#This Row],[זיהוי]],קביעויות[השבוע]),FALSE)=טבלה38[[#This Row],[זיהוי]],1,0)</f>
        <v>0</v>
      </c>
      <c r="O28">
        <f>IF(IFERROR(LOOKUP(טבלה38[[#This Row],[זיהוי]],קביעויות[השבוע בדילוג]),FALSE)=טבלה38[[#This Row],[זיהוי]],1,0)</f>
        <v>1</v>
      </c>
      <c r="P28">
        <f>IF(IFERROR(LOOKUP(טבלה38[[#This Row],[זיהוי]],קביעויות[דילוג בתוך דילוג]),FALSE)=טבלה38[[#This Row],[זיהוי]],1,0)</f>
        <v>1</v>
      </c>
      <c r="Q28" s="3">
        <f>SUM(טבלה38[[#This Row],[הפלגה]:[דב"ד]])</f>
        <v>2</v>
      </c>
      <c r="S28">
        <f>COUNTIF(קביעויות[[דילוג 2 אפשרויות]:[דילוג בתוך דילוג]],טבלה38[[#This Row],[זיהוי]])+COUNTIF(קביעויות[הפלגה],טבלה38[[#This Row],[זיהוי]])</f>
        <v>2</v>
      </c>
      <c r="T28">
        <f>COUNTIF(B2:B48,טבלה38[[#This Row],[זיהוי]])</f>
        <v>0</v>
      </c>
      <c r="U28">
        <f>COUNTIF(C2:C48,טבלה38[[#This Row],[זיהוי]])</f>
        <v>0</v>
      </c>
      <c r="V28">
        <f>COUNTIF(D2:D48,טבלה38[[#This Row],[זיהוי]])</f>
        <v>0</v>
      </c>
      <c r="W28">
        <f>COUNTIF(E2:E48,טבלה38[[#This Row],[זיהוי]])</f>
        <v>0</v>
      </c>
      <c r="X28">
        <f>COUNTIF(F2:F48,טבלה38[[#This Row],[זיהוי]])</f>
        <v>1</v>
      </c>
      <c r="Y28">
        <f>COUNTIF(G2:G48,טבלה38[[#This Row],[זיהוי]])</f>
        <v>1</v>
      </c>
    </row>
    <row r="29" spans="1:25" x14ac:dyDescent="0.25">
      <c r="A29" s="6"/>
      <c r="B29" s="6"/>
      <c r="C29" s="9" t="s">
        <v>148</v>
      </c>
      <c r="D29" s="9" t="s">
        <v>104</v>
      </c>
      <c r="E29" s="9"/>
      <c r="F29" s="9"/>
      <c r="G29" s="2"/>
      <c r="K29" s="2" t="s">
        <v>51</v>
      </c>
      <c r="L29">
        <f>IF(IFERROR(LOOKUP(טבלה38[[#This Row],[זיהוי]],קביעויות[הפלגה]),FALSE)=טבלה38[[#This Row],[זיהוי]],1,0)</f>
        <v>0</v>
      </c>
      <c r="M29">
        <f>IF(IFERROR(LOOKUP(טבלה38[[#This Row],[זיהוי]],קביעויות[דילוג 2 אפשרויות]),FALSE)=טבלה38[[#This Row],[זיהוי]],1,0)</f>
        <v>1</v>
      </c>
      <c r="N29">
        <f>IF(IFERROR(LOOKUP(טבלה38[[#This Row],[זיהוי]],קביעויות[השבוע]),FALSE)=טבלה38[[#This Row],[זיהוי]],1,0)</f>
        <v>1</v>
      </c>
      <c r="O29">
        <f>IF(IFERROR(LOOKUP(טבלה38[[#This Row],[זיהוי]],קביעויות[השבוע בדילוג]),FALSE)=טבלה38[[#This Row],[זיהוי]],1,0)</f>
        <v>0</v>
      </c>
      <c r="P29">
        <f>IF(IFERROR(LOOKUP(טבלה38[[#This Row],[זיהוי]],קביעויות[דילוג בתוך דילוג]),FALSE)=טבלה38[[#This Row],[זיהוי]],1,0)</f>
        <v>0</v>
      </c>
      <c r="Q29" s="3">
        <f>SUM(טבלה38[[#This Row],[הפלגה]:[דב"ד]])</f>
        <v>2</v>
      </c>
      <c r="S29">
        <f>COUNTIF(קביעויות[[דילוג 2 אפשרויות]:[דילוג בתוך דילוג]],טבלה38[[#This Row],[זיהוי]])+COUNTIF(קביעויות[הפלגה],טבלה38[[#This Row],[זיהוי]])</f>
        <v>2</v>
      </c>
    </row>
    <row r="30" spans="1:25" x14ac:dyDescent="0.25">
      <c r="A30" s="5"/>
      <c r="B30" s="5"/>
      <c r="C30" s="8" t="s">
        <v>149</v>
      </c>
      <c r="D30" s="8" t="s">
        <v>107</v>
      </c>
      <c r="E30" s="8"/>
      <c r="F30" s="9"/>
      <c r="G30" s="2"/>
      <c r="K30" s="2" t="s">
        <v>2</v>
      </c>
      <c r="L30">
        <f>IF(IFERROR(LOOKUP(טבלה38[[#This Row],[זיהוי]],קביעויות[הפלגה]),FALSE)=טבלה38[[#This Row],[זיהוי]],1,0)</f>
        <v>0</v>
      </c>
      <c r="M30">
        <f>IF(IFERROR(LOOKUP(טבלה38[[#This Row],[זיהוי]],קביעויות[דילוג 2 אפשרויות]),FALSE)=טבלה38[[#This Row],[זיהוי]],1,0)</f>
        <v>1</v>
      </c>
      <c r="N30">
        <f>IF(IFERROR(LOOKUP(טבלה38[[#This Row],[זיהוי]],קביעויות[השבוע]),FALSE)=טבלה38[[#This Row],[זיהוי]],1,0)</f>
        <v>1</v>
      </c>
      <c r="O30">
        <f>IF(IFERROR(LOOKUP(טבלה38[[#This Row],[זיהוי]],קביעויות[השבוע בדילוג]),FALSE)=טבלה38[[#This Row],[זיהוי]],1,0)</f>
        <v>0</v>
      </c>
      <c r="P30">
        <f>IF(IFERROR(LOOKUP(טבלה38[[#This Row],[זיהוי]],קביעויות[דילוג בתוך דילוג]),FALSE)=טבלה38[[#This Row],[זיהוי]],1,0)</f>
        <v>0</v>
      </c>
      <c r="Q30" s="3">
        <f>SUM(טבלה38[[#This Row],[הפלגה]:[דב"ד]])</f>
        <v>2</v>
      </c>
      <c r="S30">
        <f>COUNTIF(קביעויות[[דילוג 2 אפשרויות]:[דילוג בתוך דילוג]],טבלה38[[#This Row],[זיהוי]])+COUNTIF(קביעויות[הפלגה],טבלה38[[#This Row],[זיהוי]])</f>
        <v>2</v>
      </c>
    </row>
    <row r="31" spans="1:25" x14ac:dyDescent="0.25">
      <c r="A31" s="6"/>
      <c r="B31" s="6"/>
      <c r="C31" s="9" t="s">
        <v>153</v>
      </c>
      <c r="D31" s="9" t="s">
        <v>120</v>
      </c>
      <c r="E31" s="9"/>
      <c r="F31" s="9"/>
      <c r="G31" s="2"/>
      <c r="K31" s="2" t="s">
        <v>52</v>
      </c>
      <c r="L31">
        <f>IF(IFERROR(LOOKUP(טבלה38[[#This Row],[זיהוי]],קביעויות[הפלגה]),FALSE)=טבלה38[[#This Row],[זיהוי]],1,0)</f>
        <v>0</v>
      </c>
      <c r="M31">
        <f>IF(IFERROR(LOOKUP(טבלה38[[#This Row],[זיהוי]],קביעויות[דילוג 2 אפשרויות]),FALSE)=טבלה38[[#This Row],[זיהוי]],1,0)</f>
        <v>1</v>
      </c>
      <c r="N31">
        <f>IF(IFERROR(LOOKUP(טבלה38[[#This Row],[זיהוי]],קביעויות[השבוע]),FALSE)=טבלה38[[#This Row],[זיהוי]],1,0)</f>
        <v>0</v>
      </c>
      <c r="O31">
        <f>IF(IFERROR(LOOKUP(טבלה38[[#This Row],[זיהוי]],קביעויות[השבוע בדילוג]),FALSE)=טבלה38[[#This Row],[זיהוי]],1,0)</f>
        <v>0</v>
      </c>
      <c r="P31">
        <f>IF(IFERROR(LOOKUP(טבלה38[[#This Row],[זיהוי]],קביעויות[דילוג בתוך דילוג]),FALSE)=טבלה38[[#This Row],[זיהוי]],1,0)</f>
        <v>0</v>
      </c>
      <c r="Q31" s="3">
        <f>SUM(טבלה38[[#This Row],[הפלגה]:[דב"ד]])</f>
        <v>1</v>
      </c>
      <c r="S31">
        <f>COUNTIF(קביעויות[[דילוג 2 אפשרויות]:[דילוג בתוך דילוג]],טבלה38[[#This Row],[זיהוי]])+COUNTIF(קביעויות[הפלגה],טבלה38[[#This Row],[זיהוי]])</f>
        <v>1</v>
      </c>
    </row>
    <row r="32" spans="1:25" x14ac:dyDescent="0.25">
      <c r="A32" s="5"/>
      <c r="B32" s="5"/>
      <c r="C32" s="8"/>
      <c r="D32" s="8" t="s">
        <v>122</v>
      </c>
      <c r="E32" s="8"/>
      <c r="F32" s="9"/>
      <c r="G32" s="2"/>
      <c r="K32" s="2" t="s">
        <v>54</v>
      </c>
      <c r="L32">
        <f>IF(IFERROR(LOOKUP(טבלה38[[#This Row],[זיהוי]],קביעויות[הפלגה]),FALSE)=טבלה38[[#This Row],[זיהוי]],1,0)</f>
        <v>0</v>
      </c>
      <c r="M32">
        <f>IF(IFERROR(LOOKUP(טבלה38[[#This Row],[זיהוי]],קביעויות[דילוג 2 אפשרויות]),FALSE)=טבלה38[[#This Row],[זיהוי]],1,0)</f>
        <v>0</v>
      </c>
      <c r="N32">
        <f>IF(IFERROR(LOOKUP(טבלה38[[#This Row],[זיהוי]],קביעויות[השבוע]),FALSE)=טבלה38[[#This Row],[זיהוי]],1,0)</f>
        <v>1</v>
      </c>
      <c r="O32">
        <f>IF(IFERROR(LOOKUP(טבלה38[[#This Row],[זיהוי]],קביעויות[השבוע בדילוג]),FALSE)=טבלה38[[#This Row],[זיהוי]],1,0)</f>
        <v>1</v>
      </c>
      <c r="P32">
        <f>IF(IFERROR(LOOKUP(טבלה38[[#This Row],[זיהוי]],קביעויות[דילוג בתוך דילוג]),FALSE)=טבלה38[[#This Row],[זיהוי]],1,0)</f>
        <v>0</v>
      </c>
      <c r="Q32" s="3">
        <f>SUM(טבלה38[[#This Row],[הפלגה]:[דב"ד]])</f>
        <v>2</v>
      </c>
      <c r="S32">
        <f>COUNTIF(קביעויות[[דילוג 2 אפשרויות]:[דילוג בתוך דילוג]],טבלה38[[#This Row],[זיהוי]])+COUNTIF(קביעויות[הפלגה],טבלה38[[#This Row],[זיהוי]])</f>
        <v>2</v>
      </c>
    </row>
    <row r="33" spans="1:19" x14ac:dyDescent="0.25">
      <c r="A33" s="6"/>
      <c r="B33" s="6"/>
      <c r="C33" s="9"/>
      <c r="D33" s="9" t="s">
        <v>123</v>
      </c>
      <c r="E33" s="9"/>
      <c r="F33" s="9"/>
      <c r="G33" s="2"/>
      <c r="K33" s="2" t="s">
        <v>56</v>
      </c>
      <c r="L33">
        <f>IF(IFERROR(LOOKUP(טבלה38[[#This Row],[זיהוי]],קביעויות[הפלגה]),FALSE)=טבלה38[[#This Row],[זיהוי]],1,0)</f>
        <v>1</v>
      </c>
      <c r="M33">
        <f>IF(IFERROR(LOOKUP(טבלה38[[#This Row],[זיהוי]],קביעויות[דילוג 2 אפשרויות]),FALSE)=טבלה38[[#This Row],[זיהוי]],1,0)</f>
        <v>0</v>
      </c>
      <c r="N33">
        <f>IF(IFERROR(LOOKUP(טבלה38[[#This Row],[זיהוי]],קביעויות[השבוע]),FALSE)=טבלה38[[#This Row],[זיהוי]],1,0)</f>
        <v>0</v>
      </c>
      <c r="O33">
        <f>IF(IFERROR(LOOKUP(טבלה38[[#This Row],[זיהוי]],קביעויות[השבוע בדילוג]),FALSE)=טבלה38[[#This Row],[זיהוי]],1,0)</f>
        <v>0</v>
      </c>
      <c r="P33">
        <f>IF(IFERROR(LOOKUP(טבלה38[[#This Row],[זיהוי]],קביעויות[דילוג בתוך דילוג]),FALSE)=טבלה38[[#This Row],[זיהוי]],1,0)</f>
        <v>0</v>
      </c>
      <c r="Q33" s="3">
        <f>SUM(טבלה38[[#This Row],[הפלגה]:[דב"ד]])</f>
        <v>1</v>
      </c>
      <c r="S33">
        <f>COUNTIF(קביעויות[[דילוג 2 אפשרויות]:[דילוג בתוך דילוג]],טבלה38[[#This Row],[זיהוי]])+COUNTIF(קביעויות[הפלגה],טבלה38[[#This Row],[זיהוי]])</f>
        <v>1</v>
      </c>
    </row>
    <row r="34" spans="1:19" x14ac:dyDescent="0.25">
      <c r="A34" s="5"/>
      <c r="B34" s="5"/>
      <c r="C34" s="8"/>
      <c r="D34" s="8" t="s">
        <v>124</v>
      </c>
      <c r="E34" s="8"/>
      <c r="F34" s="9"/>
      <c r="G34" s="9"/>
      <c r="K34" s="2" t="s">
        <v>57</v>
      </c>
      <c r="L34">
        <f>IF(IFERROR(LOOKUP(טבלה38[[#This Row],[זיהוי]],קביעויות[הפלגה]),FALSE)=טבלה38[[#This Row],[זיהוי]],1,0)</f>
        <v>0</v>
      </c>
      <c r="M34">
        <f>IF(IFERROR(LOOKUP(טבלה38[[#This Row],[זיהוי]],קביעויות[דילוג 2 אפשרויות]),FALSE)=טבלה38[[#This Row],[זיהוי]],1,0)</f>
        <v>0</v>
      </c>
      <c r="N34">
        <f>IF(IFERROR(LOOKUP(טבלה38[[#This Row],[זיהוי]],קביעויות[השבוע]),FALSE)=טבלה38[[#This Row],[זיהוי]],1,0)</f>
        <v>1</v>
      </c>
      <c r="O34">
        <f>IF(IFERROR(LOOKUP(טבלה38[[#This Row],[זיהוי]],קביעויות[השבוע בדילוג]),FALSE)=טבלה38[[#This Row],[זיהוי]],1,0)</f>
        <v>0</v>
      </c>
      <c r="P34">
        <f>IF(IFERROR(LOOKUP(טבלה38[[#This Row],[זיהוי]],קביעויות[דילוג בתוך דילוג]),FALSE)=טבלה38[[#This Row],[זיהוי]],1,0)</f>
        <v>1</v>
      </c>
      <c r="Q34" s="3">
        <f>SUM(טבלה38[[#This Row],[הפלגה]:[דב"ד]])</f>
        <v>2</v>
      </c>
      <c r="S34">
        <f>COUNTIF(קביעויות[[דילוג 2 אפשרויות]:[דילוג בתוך דילוג]],טבלה38[[#This Row],[זיהוי]])+COUNTIF(קביעויות[הפלגה],טבלה38[[#This Row],[זיהוי]])</f>
        <v>2</v>
      </c>
    </row>
    <row r="35" spans="1:19" x14ac:dyDescent="0.25">
      <c r="A35" s="6"/>
      <c r="B35" s="6"/>
      <c r="C35" s="9"/>
      <c r="D35" s="9" t="s">
        <v>125</v>
      </c>
      <c r="E35" s="9"/>
      <c r="F35" s="9"/>
      <c r="G35" s="9"/>
      <c r="K35" s="2" t="s">
        <v>63</v>
      </c>
      <c r="L35">
        <f>IF(IFERROR(LOOKUP(טבלה38[[#This Row],[זיהוי]],קביעויות[הפלגה]),FALSE)=טבלה38[[#This Row],[זיהוי]],1,0)</f>
        <v>0</v>
      </c>
      <c r="M35">
        <f>IF(IFERROR(LOOKUP(טבלה38[[#This Row],[זיהוי]],קביעויות[דילוג 2 אפשרויות]),FALSE)=טבלה38[[#This Row],[זיהוי]],1,0)</f>
        <v>0</v>
      </c>
      <c r="N35">
        <f>IF(IFERROR(LOOKUP(טבלה38[[#This Row],[זיהוי]],קביעויות[השבוע]),FALSE)=טבלה38[[#This Row],[זיהוי]],1,0)</f>
        <v>0</v>
      </c>
      <c r="O35">
        <f>IF(IFERROR(LOOKUP(טבלה38[[#This Row],[זיהוי]],קביעויות[השבוע בדילוג]),FALSE)=טבלה38[[#This Row],[זיהוי]],1,0)</f>
        <v>0</v>
      </c>
      <c r="P35">
        <f>IF(IFERROR(LOOKUP(טבלה38[[#This Row],[זיהוי]],קביעויות[דילוג בתוך דילוג]),FALSE)=טבלה38[[#This Row],[זיהוי]],1,0)</f>
        <v>1</v>
      </c>
      <c r="Q35" s="3">
        <f>SUM(טבלה38[[#This Row],[הפלגה]:[דב"ד]])</f>
        <v>1</v>
      </c>
      <c r="S35">
        <f>COUNTIF(קביעויות[[דילוג 2 אפשרויות]:[דילוג בתוך דילוג]],טבלה38[[#This Row],[זיהוי]])+COUNTIF(קביעויות[הפלגה],טבלה38[[#This Row],[זיהוי]])</f>
        <v>1</v>
      </c>
    </row>
    <row r="36" spans="1:19" x14ac:dyDescent="0.25">
      <c r="A36" s="5"/>
      <c r="B36" s="5"/>
      <c r="C36" s="8"/>
      <c r="D36" s="8" t="s">
        <v>129</v>
      </c>
      <c r="E36" s="8"/>
      <c r="F36" s="9"/>
      <c r="G36" s="9"/>
      <c r="K36" s="2" t="s">
        <v>65</v>
      </c>
      <c r="L36">
        <f>IF(IFERROR(LOOKUP(טבלה38[[#This Row],[זיהוי]],קביעויות[הפלגה]),FALSE)=טבלה38[[#This Row],[זיהוי]],1,0)</f>
        <v>0</v>
      </c>
      <c r="M36">
        <f>IF(IFERROR(LOOKUP(טבלה38[[#This Row],[זיהוי]],קביעויות[דילוג 2 אפשרויות]),FALSE)=טבלה38[[#This Row],[זיהוי]],1,0)</f>
        <v>1</v>
      </c>
      <c r="N36">
        <f>IF(IFERROR(LOOKUP(טבלה38[[#This Row],[זיהוי]],קביעויות[השבוע]),FALSE)=טבלה38[[#This Row],[זיהוי]],1,0)</f>
        <v>0</v>
      </c>
      <c r="O36">
        <f>IF(IFERROR(LOOKUP(טבלה38[[#This Row],[זיהוי]],קביעויות[השבוע בדילוג]),FALSE)=טבלה38[[#This Row],[זיהוי]],1,0)</f>
        <v>0</v>
      </c>
      <c r="P36">
        <f>IF(IFERROR(LOOKUP(טבלה38[[#This Row],[זיהוי]],קביעויות[דילוג בתוך דילוג]),FALSE)=טבלה38[[#This Row],[זיהוי]],1,0)</f>
        <v>0</v>
      </c>
      <c r="Q36" s="3">
        <f>SUM(טבלה38[[#This Row],[הפלגה]:[דב"ד]])</f>
        <v>1</v>
      </c>
      <c r="S36">
        <f>COUNTIF(קביעויות[[דילוג 2 אפשרויות]:[דילוג בתוך דילוג]],טבלה38[[#This Row],[זיהוי]])+COUNTIF(קביעויות[הפלגה],טבלה38[[#This Row],[זיהוי]])</f>
        <v>1</v>
      </c>
    </row>
    <row r="37" spans="1:19" x14ac:dyDescent="0.25">
      <c r="A37" s="6"/>
      <c r="B37" s="6"/>
      <c r="C37" s="9"/>
      <c r="D37" s="9" t="s">
        <v>130</v>
      </c>
      <c r="E37" s="9"/>
      <c r="F37" s="9"/>
      <c r="G37" s="9"/>
      <c r="K37" s="2" t="s">
        <v>68</v>
      </c>
      <c r="L37">
        <f>IF(IFERROR(LOOKUP(טבלה38[[#This Row],[זיהוי]],קביעויות[הפלגה]),FALSE)=טבלה38[[#This Row],[זיהוי]],1,0)</f>
        <v>0</v>
      </c>
      <c r="M37">
        <f>IF(IFERROR(LOOKUP(טבלה38[[#This Row],[זיהוי]],קביעויות[דילוג 2 אפשרויות]),FALSE)=טבלה38[[#This Row],[זיהוי]],1,0)</f>
        <v>0</v>
      </c>
      <c r="N37">
        <f>IF(IFERROR(LOOKUP(טבלה38[[#This Row],[זיהוי]],קביעויות[השבוע]),FALSE)=טבלה38[[#This Row],[זיהוי]],1,0)</f>
        <v>1</v>
      </c>
      <c r="O37">
        <f>IF(IFERROR(LOOKUP(טבלה38[[#This Row],[זיהוי]],קביעויות[השבוע בדילוג]),FALSE)=טבלה38[[#This Row],[זיהוי]],1,0)</f>
        <v>0</v>
      </c>
      <c r="P37">
        <f>IF(IFERROR(LOOKUP(טבלה38[[#This Row],[זיהוי]],קביעויות[דילוג בתוך דילוג]),FALSE)=טבלה38[[#This Row],[זיהוי]],1,0)</f>
        <v>0</v>
      </c>
      <c r="Q37" s="3">
        <f>SUM(טבלה38[[#This Row],[הפלגה]:[דב"ד]])</f>
        <v>1</v>
      </c>
      <c r="S37">
        <f>COUNTIF(קביעויות[[דילוג 2 אפשרויות]:[דילוג בתוך דילוג]],טבלה38[[#This Row],[זיהוי]])+COUNTIF(קביעויות[הפלגה],טבלה38[[#This Row],[זיהוי]])</f>
        <v>1</v>
      </c>
    </row>
    <row r="38" spans="1:19" x14ac:dyDescent="0.25">
      <c r="A38" s="5"/>
      <c r="B38" s="5"/>
      <c r="C38" s="8"/>
      <c r="D38" s="8" t="s">
        <v>133</v>
      </c>
      <c r="E38" s="8"/>
      <c r="F38" s="9"/>
      <c r="G38" s="9"/>
      <c r="K38" s="2" t="s">
        <v>69</v>
      </c>
      <c r="L38">
        <f>IF(IFERROR(LOOKUP(טבלה38[[#This Row],[זיהוי]],קביעויות[הפלגה]),FALSE)=טבלה38[[#This Row],[זיהוי]],1,0)</f>
        <v>0</v>
      </c>
      <c r="M38">
        <f>IF(IFERROR(LOOKUP(טבלה38[[#This Row],[זיהוי]],קביעויות[דילוג 2 אפשרויות]),FALSE)=טבלה38[[#This Row],[זיהוי]],1,0)</f>
        <v>1</v>
      </c>
      <c r="N38">
        <f>IF(IFERROR(LOOKUP(טבלה38[[#This Row],[זיהוי]],קביעויות[השבוע]),FALSE)=טבלה38[[#This Row],[זיהוי]],1,0)</f>
        <v>0</v>
      </c>
      <c r="O38">
        <f>IF(IFERROR(LOOKUP(טבלה38[[#This Row],[זיהוי]],קביעויות[השבוע בדילוג]),FALSE)=טבלה38[[#This Row],[זיהוי]],1,0)</f>
        <v>0</v>
      </c>
      <c r="P38">
        <f>IF(IFERROR(LOOKUP(טבלה38[[#This Row],[זיהוי]],קביעויות[דילוג בתוך דילוג]),FALSE)=טבלה38[[#This Row],[זיהוי]],1,0)</f>
        <v>0</v>
      </c>
      <c r="Q38" s="3">
        <f>SUM(טבלה38[[#This Row],[הפלגה]:[דב"ד]])</f>
        <v>1</v>
      </c>
      <c r="S38">
        <f>COUNTIF(קביעויות[[דילוג 2 אפשרויות]:[דילוג בתוך דילוג]],טבלה38[[#This Row],[זיהוי]])+COUNTIF(קביעויות[הפלגה],טבלה38[[#This Row],[זיהוי]])</f>
        <v>1</v>
      </c>
    </row>
    <row r="39" spans="1:19" x14ac:dyDescent="0.25">
      <c r="A39" s="6"/>
      <c r="B39" s="6"/>
      <c r="C39" s="9"/>
      <c r="D39" s="9" t="s">
        <v>137</v>
      </c>
      <c r="E39" s="9"/>
      <c r="F39" s="9"/>
      <c r="G39" s="9"/>
      <c r="K39" s="2" t="s">
        <v>70</v>
      </c>
      <c r="L39">
        <f>IF(IFERROR(LOOKUP(טבלה38[[#This Row],[זיהוי]],קביעויות[הפלגה]),FALSE)=טבלה38[[#This Row],[זיהוי]],1,0)</f>
        <v>0</v>
      </c>
      <c r="M39">
        <f>IF(IFERROR(LOOKUP(טבלה38[[#This Row],[זיהוי]],קביעויות[דילוג 2 אפשרויות]),FALSE)=טבלה38[[#This Row],[זיהוי]],1,0)</f>
        <v>0</v>
      </c>
      <c r="N39">
        <f>IF(IFERROR(LOOKUP(טבלה38[[#This Row],[זיהוי]],קביעויות[השבוע]),FALSE)=טבלה38[[#This Row],[זיהוי]],1,0)</f>
        <v>0</v>
      </c>
      <c r="O39">
        <f>IF(IFERROR(LOOKUP(טבלה38[[#This Row],[זיהוי]],קביעויות[השבוע בדילוג]),FALSE)=טבלה38[[#This Row],[זיהוי]],1,0)</f>
        <v>0</v>
      </c>
      <c r="P39">
        <f>IF(IFERROR(LOOKUP(טבלה38[[#This Row],[זיהוי]],קביעויות[דילוג בתוך דילוג]),FALSE)=טבלה38[[#This Row],[זיהוי]],1,0)</f>
        <v>1</v>
      </c>
      <c r="Q39" s="3">
        <f>SUM(טבלה38[[#This Row],[הפלגה]:[דב"ד]])</f>
        <v>1</v>
      </c>
      <c r="S39">
        <f>COUNTIF(קביעויות[[דילוג 2 אפשרויות]:[דילוג בתוך דילוג]],טבלה38[[#This Row],[זיהוי]])+COUNTIF(קביעויות[הפלגה],טבלה38[[#This Row],[זיהוי]])</f>
        <v>1</v>
      </c>
    </row>
    <row r="40" spans="1:19" x14ac:dyDescent="0.25">
      <c r="A40" s="5"/>
      <c r="B40" s="5"/>
      <c r="C40" s="8"/>
      <c r="D40" s="8" t="s">
        <v>138</v>
      </c>
      <c r="E40" s="8"/>
      <c r="F40" s="9"/>
      <c r="G40" s="9"/>
      <c r="K40" s="2" t="s">
        <v>72</v>
      </c>
      <c r="L40">
        <f>IF(IFERROR(LOOKUP(טבלה38[[#This Row],[זיהוי]],קביעויות[הפלגה]),FALSE)=טבלה38[[#This Row],[זיהוי]],1,0)</f>
        <v>0</v>
      </c>
      <c r="M40">
        <f>IF(IFERROR(LOOKUP(טבלה38[[#This Row],[זיהוי]],קביעויות[דילוג 2 אפשרויות]),FALSE)=טבלה38[[#This Row],[זיהוי]],1,0)</f>
        <v>0</v>
      </c>
      <c r="N40">
        <f>IF(IFERROR(LOOKUP(טבלה38[[#This Row],[זיהוי]],קביעויות[השבוע]),FALSE)=טבלה38[[#This Row],[זיהוי]],1,0)</f>
        <v>0</v>
      </c>
      <c r="O40">
        <f>IF(IFERROR(LOOKUP(טבלה38[[#This Row],[זיהוי]],קביעויות[השבוע בדילוג]),FALSE)=טבלה38[[#This Row],[זיהוי]],1,0)</f>
        <v>0</v>
      </c>
      <c r="P40">
        <f>IF(IFERROR(LOOKUP(טבלה38[[#This Row],[זיהוי]],קביעויות[דילוג בתוך דילוג]),FALSE)=טבלה38[[#This Row],[זיהוי]],1,0)</f>
        <v>1</v>
      </c>
      <c r="Q40" s="3">
        <f>SUM(טבלה38[[#This Row],[הפלגה]:[דב"ד]])</f>
        <v>1</v>
      </c>
      <c r="S40">
        <f>COUNTIF(קביעויות[[דילוג 2 אפשרויות]:[דילוג בתוך דילוג]],טבלה38[[#This Row],[זיהוי]])+COUNTIF(קביעויות[הפלגה],טבלה38[[#This Row],[זיהוי]])</f>
        <v>1</v>
      </c>
    </row>
    <row r="41" spans="1:19" x14ac:dyDescent="0.25">
      <c r="A41" s="6"/>
      <c r="B41" s="6"/>
      <c r="C41" s="9"/>
      <c r="D41" s="9" t="s">
        <v>142</v>
      </c>
      <c r="E41" s="9"/>
      <c r="F41" s="9"/>
      <c r="G41" s="9"/>
      <c r="K41" s="2" t="s">
        <v>73</v>
      </c>
      <c r="L41">
        <f>IF(IFERROR(LOOKUP(טבלה38[[#This Row],[זיהוי]],קביעויות[הפלגה]),FALSE)=טבלה38[[#This Row],[זיהוי]],1,0)</f>
        <v>1</v>
      </c>
      <c r="M41">
        <f>IF(IFERROR(LOOKUP(טבלה38[[#This Row],[זיהוי]],קביעויות[דילוג 2 אפשרויות]),FALSE)=טבלה38[[#This Row],[זיהוי]],1,0)</f>
        <v>1</v>
      </c>
      <c r="N41">
        <f>IF(IFERROR(LOOKUP(טבלה38[[#This Row],[זיהוי]],קביעויות[השבוע]),FALSE)=טבלה38[[#This Row],[זיהוי]],1,0)</f>
        <v>1</v>
      </c>
      <c r="O41">
        <f>IF(IFERROR(LOOKUP(טבלה38[[#This Row],[זיהוי]],קביעויות[השבוע בדילוג]),FALSE)=טבלה38[[#This Row],[זיהוי]],1,0)</f>
        <v>1</v>
      </c>
      <c r="P41">
        <f>IF(IFERROR(LOOKUP(טבלה38[[#This Row],[זיהוי]],קביעויות[דילוג בתוך דילוג]),FALSE)=טבלה38[[#This Row],[זיהוי]],1,0)</f>
        <v>1</v>
      </c>
      <c r="Q41" s="3">
        <f>SUM(טבלה38[[#This Row],[הפלגה]:[דב"ד]])</f>
        <v>5</v>
      </c>
      <c r="S41">
        <f>COUNTIF(קביעויות[[דילוג 2 אפשרויות]:[דילוג בתוך דילוג]],טבלה38[[#This Row],[זיהוי]])+COUNTIF(קביעויות[הפלגה],טבלה38[[#This Row],[זיהוי]])</f>
        <v>5</v>
      </c>
    </row>
    <row r="42" spans="1:19" x14ac:dyDescent="0.25">
      <c r="A42" s="5"/>
      <c r="B42" s="5"/>
      <c r="C42" s="8"/>
      <c r="D42" s="8" t="s">
        <v>144</v>
      </c>
      <c r="E42" s="8"/>
      <c r="F42" s="9"/>
      <c r="G42" s="9"/>
      <c r="K42" s="2" t="s">
        <v>74</v>
      </c>
      <c r="L42">
        <f>IF(IFERROR(LOOKUP(טבלה38[[#This Row],[זיהוי]],קביעויות[הפלגה]),FALSE)=טבלה38[[#This Row],[זיהוי]],1,0)</f>
        <v>0</v>
      </c>
      <c r="M42">
        <f>IF(IFERROR(LOOKUP(טבלה38[[#This Row],[זיהוי]],קביעויות[דילוג 2 אפשרויות]),FALSE)=טבלה38[[#This Row],[זיהוי]],1,0)</f>
        <v>1</v>
      </c>
      <c r="N42">
        <f>IF(IFERROR(LOOKUP(טבלה38[[#This Row],[זיהוי]],קביעויות[השבוע]),FALSE)=טבלה38[[#This Row],[זיהוי]],1,0)</f>
        <v>0</v>
      </c>
      <c r="O42">
        <f>IF(IFERROR(LOOKUP(טבלה38[[#This Row],[זיהוי]],קביעויות[השבוע בדילוג]),FALSE)=טבלה38[[#This Row],[זיהוי]],1,0)</f>
        <v>0</v>
      </c>
      <c r="P42">
        <f>IF(IFERROR(LOOKUP(טבלה38[[#This Row],[זיהוי]],קביעויות[דילוג בתוך דילוג]),FALSE)=טבלה38[[#This Row],[זיהוי]],1,0)</f>
        <v>0</v>
      </c>
      <c r="Q42" s="3">
        <f>SUM(טבלה38[[#This Row],[הפלגה]:[דב"ד]])</f>
        <v>1</v>
      </c>
      <c r="S42">
        <f>COUNTIF(קביעויות[[דילוג 2 אפשרויות]:[דילוג בתוך דילוג]],טבלה38[[#This Row],[זיהוי]])+COUNTIF(קביעויות[הפלגה],טבלה38[[#This Row],[זיהוי]])</f>
        <v>1</v>
      </c>
    </row>
    <row r="43" spans="1:19" x14ac:dyDescent="0.25">
      <c r="A43" s="6"/>
      <c r="B43" s="6"/>
      <c r="C43" s="9"/>
      <c r="D43" s="9" t="s">
        <v>148</v>
      </c>
      <c r="E43" s="9"/>
      <c r="F43" s="9"/>
      <c r="G43" s="9"/>
      <c r="K43" s="2" t="s">
        <v>76</v>
      </c>
      <c r="L43">
        <f>IF(IFERROR(LOOKUP(טבלה38[[#This Row],[זיהוי]],קביעויות[הפלגה]),FALSE)=טבלה38[[#This Row],[זיהוי]],1,0)</f>
        <v>1</v>
      </c>
      <c r="M43">
        <f>IF(IFERROR(LOOKUP(טבלה38[[#This Row],[זיהוי]],קביעויות[דילוג 2 אפשרויות]),FALSE)=טבלה38[[#This Row],[זיהוי]],1,0)</f>
        <v>0</v>
      </c>
      <c r="N43">
        <f>IF(IFERROR(LOOKUP(טבלה38[[#This Row],[זיהוי]],קביעויות[השבוע]),FALSE)=טבלה38[[#This Row],[זיהוי]],1,0)</f>
        <v>0</v>
      </c>
      <c r="O43">
        <f>IF(IFERROR(LOOKUP(טבלה38[[#This Row],[זיהוי]],קביעויות[השבוע בדילוג]),FALSE)=טבלה38[[#This Row],[זיהוי]],1,0)</f>
        <v>0</v>
      </c>
      <c r="P43">
        <f>IF(IFERROR(LOOKUP(טבלה38[[#This Row],[זיהוי]],קביעויות[דילוג בתוך דילוג]),FALSE)=טבלה38[[#This Row],[זיהוי]],1,0)</f>
        <v>0</v>
      </c>
      <c r="Q43" s="3">
        <f>SUM(טבלה38[[#This Row],[הפלגה]:[דב"ד]])</f>
        <v>1</v>
      </c>
      <c r="S43">
        <f>COUNTIF(קביעויות[[דילוג 2 אפשרויות]:[דילוג בתוך דילוג]],טבלה38[[#This Row],[זיהוי]])+COUNTIF(קביעויות[הפלגה],טבלה38[[#This Row],[זיהוי]])</f>
        <v>1</v>
      </c>
    </row>
    <row r="44" spans="1:19" x14ac:dyDescent="0.25">
      <c r="A44" s="5"/>
      <c r="B44" s="5"/>
      <c r="C44" s="8"/>
      <c r="D44" s="8" t="s">
        <v>149</v>
      </c>
      <c r="E44" s="8"/>
      <c r="F44" s="9"/>
      <c r="G44" s="9"/>
      <c r="K44" s="2" t="s">
        <v>77</v>
      </c>
      <c r="L44">
        <f>IF(IFERROR(LOOKUP(טבלה38[[#This Row],[זיהוי]],קביעויות[הפלגה]),FALSE)=טבלה38[[#This Row],[זיהוי]],1,0)</f>
        <v>0</v>
      </c>
      <c r="M44">
        <f>IF(IFERROR(LOOKUP(טבלה38[[#This Row],[זיהוי]],קביעויות[דילוג 2 אפשרויות]),FALSE)=טבלה38[[#This Row],[זיהוי]],1,0)</f>
        <v>0</v>
      </c>
      <c r="N44">
        <f>IF(IFERROR(LOOKUP(טבלה38[[#This Row],[זיהוי]],קביעויות[השבוע]),FALSE)=טבלה38[[#This Row],[זיהוי]],1,0)</f>
        <v>0</v>
      </c>
      <c r="O44">
        <f>IF(IFERROR(LOOKUP(טבלה38[[#This Row],[זיהוי]],קביעויות[השבוע בדילוג]),FALSE)=טבלה38[[#This Row],[זיהוי]],1,0)</f>
        <v>0</v>
      </c>
      <c r="P44">
        <f>IF(IFERROR(LOOKUP(טבלה38[[#This Row],[זיהוי]],קביעויות[דילוג בתוך דילוג]),FALSE)=טבלה38[[#This Row],[זיהוי]],1,0)</f>
        <v>1</v>
      </c>
      <c r="Q44" s="3">
        <f>SUM(טבלה38[[#This Row],[הפלגה]:[דב"ד]])</f>
        <v>1</v>
      </c>
      <c r="S44">
        <f>COUNTIF(קביעויות[[דילוג 2 אפשרויות]:[דילוג בתוך דילוג]],טבלה38[[#This Row],[זיהוי]])+COUNTIF(קביעויות[הפלגה],טבלה38[[#This Row],[זיהוי]])</f>
        <v>1</v>
      </c>
    </row>
    <row r="45" spans="1:19" x14ac:dyDescent="0.25">
      <c r="A45" s="6"/>
      <c r="B45" s="6"/>
      <c r="C45" s="9"/>
      <c r="D45" s="9" t="s">
        <v>150</v>
      </c>
      <c r="E45" s="9"/>
      <c r="F45" s="9"/>
      <c r="G45" s="9"/>
      <c r="K45" s="2" t="s">
        <v>78</v>
      </c>
      <c r="L45">
        <f>IF(IFERROR(LOOKUP(טבלה38[[#This Row],[זיהוי]],קביעויות[הפלגה]),FALSE)=טבלה38[[#This Row],[זיהוי]],1,0)</f>
        <v>0</v>
      </c>
      <c r="M45">
        <f>IF(IFERROR(LOOKUP(טבלה38[[#This Row],[זיהוי]],קביעויות[דילוג 2 אפשרויות]),FALSE)=טבלה38[[#This Row],[זיהוי]],1,0)</f>
        <v>0</v>
      </c>
      <c r="N45">
        <f>IF(IFERROR(LOOKUP(טבלה38[[#This Row],[זיהוי]],קביעויות[השבוע]),FALSE)=טבלה38[[#This Row],[זיהוי]],1,0)</f>
        <v>1</v>
      </c>
      <c r="O45">
        <f>IF(IFERROR(LOOKUP(טבלה38[[#This Row],[זיהוי]],קביעויות[השבוע בדילוג]),FALSE)=טבלה38[[#This Row],[זיהוי]],1,0)</f>
        <v>0</v>
      </c>
      <c r="P45">
        <f>IF(IFERROR(LOOKUP(טבלה38[[#This Row],[זיהוי]],קביעויות[דילוג בתוך דילוג]),FALSE)=טבלה38[[#This Row],[זיהוי]],1,0)</f>
        <v>0</v>
      </c>
      <c r="Q45" s="3">
        <f>SUM(טבלה38[[#This Row],[הפלגה]:[דב"ד]])</f>
        <v>1</v>
      </c>
      <c r="S45">
        <f>COUNTIF(קביעויות[[דילוג 2 אפשרויות]:[דילוג בתוך דילוג]],טבלה38[[#This Row],[זיהוי]])+COUNTIF(קביעויות[הפלגה],טבלה38[[#This Row],[זיהוי]])</f>
        <v>1</v>
      </c>
    </row>
    <row r="46" spans="1:19" x14ac:dyDescent="0.25">
      <c r="A46" s="5"/>
      <c r="B46" s="5"/>
      <c r="C46" s="8"/>
      <c r="D46" s="8" t="s">
        <v>151</v>
      </c>
      <c r="E46" s="8"/>
      <c r="F46" s="9"/>
      <c r="G46" s="9"/>
      <c r="K46" s="2" t="s">
        <v>79</v>
      </c>
      <c r="L46">
        <f>IF(IFERROR(LOOKUP(טבלה38[[#This Row],[זיהוי]],קביעויות[הפלגה]),FALSE)=טבלה38[[#This Row],[זיהוי]],1,0)</f>
        <v>1</v>
      </c>
      <c r="M46">
        <f>IF(IFERROR(LOOKUP(טבלה38[[#This Row],[זיהוי]],קביעויות[דילוג 2 אפשרויות]),FALSE)=טבלה38[[#This Row],[זיהוי]],1,0)</f>
        <v>0</v>
      </c>
      <c r="N46">
        <f>IF(IFERROR(LOOKUP(טבלה38[[#This Row],[זיהוי]],קביעויות[השבוע]),FALSE)=טבלה38[[#This Row],[זיהוי]],1,0)</f>
        <v>1</v>
      </c>
      <c r="O46">
        <f>IF(IFERROR(LOOKUP(טבלה38[[#This Row],[זיהוי]],קביעויות[השבוע בדילוג]),FALSE)=טבלה38[[#This Row],[זיהוי]],1,0)</f>
        <v>0</v>
      </c>
      <c r="P46">
        <f>IF(IFERROR(LOOKUP(טבלה38[[#This Row],[זיהוי]],קביעויות[דילוג בתוך דילוג]),FALSE)=טבלה38[[#This Row],[זיהוי]],1,0)</f>
        <v>0</v>
      </c>
      <c r="Q46" s="3">
        <f>SUM(טבלה38[[#This Row],[הפלגה]:[דב"ד]])</f>
        <v>2</v>
      </c>
      <c r="S46">
        <f>COUNTIF(קביעויות[[דילוג 2 אפשרויות]:[דילוג בתוך דילוג]],טבלה38[[#This Row],[זיהוי]])+COUNTIF(קביעויות[הפלגה],טבלה38[[#This Row],[זיהוי]])</f>
        <v>2</v>
      </c>
    </row>
    <row r="47" spans="1:19" x14ac:dyDescent="0.25">
      <c r="A47" s="6"/>
      <c r="B47" s="6"/>
      <c r="C47" s="9"/>
      <c r="D47" s="9" t="s">
        <v>153</v>
      </c>
      <c r="E47" s="9"/>
      <c r="F47" s="9"/>
      <c r="G47" s="9"/>
      <c r="K47" s="2" t="s">
        <v>80</v>
      </c>
      <c r="L47">
        <f>IF(IFERROR(LOOKUP(טבלה38[[#This Row],[זיהוי]],קביעויות[הפלגה]),FALSE)=טבלה38[[#This Row],[זיהוי]],1,0)</f>
        <v>0</v>
      </c>
      <c r="M47">
        <f>IF(IFERROR(LOOKUP(טבלה38[[#This Row],[זיהוי]],קביעויות[דילוג 2 אפשרויות]),FALSE)=טבלה38[[#This Row],[זיהוי]],1,0)</f>
        <v>1</v>
      </c>
      <c r="N47">
        <f>IF(IFERROR(LOOKUP(טבלה38[[#This Row],[זיהוי]],קביעויות[השבוע]),FALSE)=טבלה38[[#This Row],[זיהוי]],1,0)</f>
        <v>0</v>
      </c>
      <c r="O47">
        <f>IF(IFERROR(LOOKUP(טבלה38[[#This Row],[זיהוי]],קביעויות[השבוע בדילוג]),FALSE)=טבלה38[[#This Row],[זיהוי]],1,0)</f>
        <v>0</v>
      </c>
      <c r="P47">
        <f>IF(IFERROR(LOOKUP(טבלה38[[#This Row],[זיהוי]],קביעויות[דילוג בתוך דילוג]),FALSE)=טבלה38[[#This Row],[זיהוי]],1,0)</f>
        <v>0</v>
      </c>
      <c r="Q47" s="3">
        <f>SUM(טבלה38[[#This Row],[הפלגה]:[דב"ד]])</f>
        <v>1</v>
      </c>
      <c r="S47">
        <f>COUNTIF(קביעויות[[דילוג 2 אפשרויות]:[דילוג בתוך דילוג]],טבלה38[[#This Row],[זיהוי]])+COUNTIF(קביעויות[הפלגה],טבלה38[[#This Row],[זיהוי]])</f>
        <v>1</v>
      </c>
    </row>
    <row r="48" spans="1:19" x14ac:dyDescent="0.25">
      <c r="A48" s="5"/>
      <c r="B48" s="5"/>
      <c r="C48" s="8"/>
      <c r="D48" s="8" t="s">
        <v>157</v>
      </c>
      <c r="E48" s="8"/>
      <c r="F48" s="9"/>
      <c r="G48" s="9"/>
      <c r="K48" s="2" t="s">
        <v>81</v>
      </c>
      <c r="L48">
        <f>IF(IFERROR(LOOKUP(טבלה38[[#This Row],[זיהוי]],קביעויות[הפלגה]),FALSE)=טבלה38[[#This Row],[זיהוי]],1,0)</f>
        <v>0</v>
      </c>
      <c r="M48">
        <f>IF(IFERROR(LOOKUP(טבלה38[[#This Row],[זיהוי]],קביעויות[דילוג 2 אפשרויות]),FALSE)=טבלה38[[#This Row],[זיהוי]],1,0)</f>
        <v>0</v>
      </c>
      <c r="N48">
        <f>IF(IFERROR(LOOKUP(טבלה38[[#This Row],[זיהוי]],קביעויות[השבוע]),FALSE)=טבלה38[[#This Row],[זיהוי]],1,0)</f>
        <v>1</v>
      </c>
      <c r="O48">
        <f>IF(IFERROR(LOOKUP(טבלה38[[#This Row],[זיהוי]],קביעויות[השבוע בדילוג]),FALSE)=טבלה38[[#This Row],[זיהוי]],1,0)</f>
        <v>0</v>
      </c>
      <c r="P48">
        <f>IF(IFERROR(LOOKUP(טבלה38[[#This Row],[זיהוי]],קביעויות[דילוג בתוך דילוג]),FALSE)=טבלה38[[#This Row],[זיהוי]],1,0)</f>
        <v>0</v>
      </c>
      <c r="Q48" s="3">
        <f>SUM(טבלה38[[#This Row],[הפלגה]:[דב"ד]])</f>
        <v>1</v>
      </c>
      <c r="S48">
        <f>COUNTIF(קביעויות[[דילוג 2 אפשרויות]:[דילוג בתוך דילוג]],טבלה38[[#This Row],[זיהוי]])+COUNTIF(קביעויות[הפלגה],טבלה38[[#This Row],[זיהוי]])</f>
        <v>1</v>
      </c>
    </row>
    <row r="49" spans="1:19" x14ac:dyDescent="0.25">
      <c r="A49" s="10"/>
      <c r="B49" s="10"/>
      <c r="C49" s="11"/>
      <c r="D49" s="11" t="s">
        <v>160</v>
      </c>
      <c r="E49" s="11"/>
      <c r="F49" s="11"/>
      <c r="G49" s="11"/>
      <c r="K49" s="2" t="s">
        <v>85</v>
      </c>
      <c r="L49">
        <f>IF(IFERROR(LOOKUP(טבלה38[[#This Row],[זיהוי]],קביעויות[הפלגה]),FALSE)=טבלה38[[#This Row],[זיהוי]],1,0)</f>
        <v>0</v>
      </c>
      <c r="M49">
        <f>IF(IFERROR(LOOKUP(טבלה38[[#This Row],[זיהוי]],קביעויות[דילוג 2 אפשרויות]),FALSE)=טבלה38[[#This Row],[זיהוי]],1,0)</f>
        <v>1</v>
      </c>
      <c r="N49">
        <f>IF(IFERROR(LOOKUP(טבלה38[[#This Row],[זיהוי]],קביעויות[השבוע]),FALSE)=טבלה38[[#This Row],[זיהוי]],1,0)</f>
        <v>0</v>
      </c>
      <c r="O49">
        <f>IF(IFERROR(LOOKUP(טבלה38[[#This Row],[זיהוי]],קביעויות[השבוע בדילוג]),FALSE)=טבלה38[[#This Row],[זיהוי]],1,0)</f>
        <v>0</v>
      </c>
      <c r="P49">
        <f>IF(IFERROR(LOOKUP(טבלה38[[#This Row],[זיהוי]],קביעויות[דילוג בתוך דילוג]),FALSE)=טבלה38[[#This Row],[זיהוי]],1,0)</f>
        <v>1</v>
      </c>
      <c r="Q49" s="3">
        <f>SUM(טבלה38[[#This Row],[הפלגה]:[דב"ד]])</f>
        <v>2</v>
      </c>
      <c r="S49">
        <f>COUNTIF(קביעויות[[דילוג 2 אפשרויות]:[דילוג בתוך דילוג]],טבלה38[[#This Row],[זיהוי]])+COUNTIF(קביעויות[הפלגה],טבלה38[[#This Row],[זיהוי]])</f>
        <v>2</v>
      </c>
    </row>
    <row r="50" spans="1:19" x14ac:dyDescent="0.25">
      <c r="K50" s="2" t="s">
        <v>87</v>
      </c>
      <c r="L50">
        <f>IF(IFERROR(LOOKUP(טבלה38[[#This Row],[זיהוי]],קביעויות[הפלגה]),FALSE)=טבלה38[[#This Row],[זיהוי]],1,0)</f>
        <v>0</v>
      </c>
      <c r="M50">
        <f>IF(IFERROR(LOOKUP(טבלה38[[#This Row],[זיהוי]],קביעויות[דילוג 2 אפשרויות]),FALSE)=טבלה38[[#This Row],[זיהוי]],1,0)</f>
        <v>0</v>
      </c>
      <c r="N50">
        <f>IF(IFERROR(LOOKUP(טבלה38[[#This Row],[זיהוי]],קביעויות[השבוע]),FALSE)=טבלה38[[#This Row],[זיהוי]],1,0)</f>
        <v>0</v>
      </c>
      <c r="O50">
        <f>IF(IFERROR(LOOKUP(טבלה38[[#This Row],[זיהוי]],קביעויות[השבוע בדילוג]),FALSE)=טבלה38[[#This Row],[זיהוי]],1,0)</f>
        <v>1</v>
      </c>
      <c r="P50">
        <f>IF(IFERROR(LOOKUP(טבלה38[[#This Row],[זיהוי]],קביעויות[דילוג בתוך דילוג]),FALSE)=טבלה38[[#This Row],[זיהוי]],1,0)</f>
        <v>0</v>
      </c>
      <c r="Q50" s="3">
        <f>SUM(טבלה38[[#This Row],[הפלגה]:[דב"ד]])</f>
        <v>1</v>
      </c>
      <c r="S50">
        <f>COUNTIF(קביעויות[[דילוג 2 אפשרויות]:[דילוג בתוך דילוג]],טבלה38[[#This Row],[זיהוי]])+COUNTIF(קביעויות[הפלגה],טבלה38[[#This Row],[זיהוי]])</f>
        <v>1</v>
      </c>
    </row>
    <row r="51" spans="1:19" x14ac:dyDescent="0.25">
      <c r="A51" s="4">
        <f t="shared" ref="A51:G51" si="0">(48-COUNTIF(A2:A49,""))/118</f>
        <v>0.16949152542372881</v>
      </c>
      <c r="B51" s="4">
        <f t="shared" si="0"/>
        <v>0.19491525423728814</v>
      </c>
      <c r="C51" s="4">
        <f t="shared" si="0"/>
        <v>0.25423728813559321</v>
      </c>
      <c r="D51" s="4">
        <f t="shared" si="0"/>
        <v>0.40677966101694918</v>
      </c>
      <c r="E51" s="4">
        <f t="shared" si="0"/>
        <v>0.22033898305084745</v>
      </c>
      <c r="F51" s="4">
        <f t="shared" si="0"/>
        <v>0.15254237288135594</v>
      </c>
      <c r="G51" s="4">
        <f t="shared" si="0"/>
        <v>0.19491525423728814</v>
      </c>
      <c r="H51" t="s">
        <v>195</v>
      </c>
      <c r="K51" s="2" t="s">
        <v>88</v>
      </c>
      <c r="L51">
        <f>IF(IFERROR(LOOKUP(טבלה38[[#This Row],[זיהוי]],קביעויות[הפלגה]),FALSE)=טבלה38[[#This Row],[זיהוי]],1,0)</f>
        <v>0</v>
      </c>
      <c r="M51">
        <f>IF(IFERROR(LOOKUP(טבלה38[[#This Row],[זיהוי]],קביעויות[דילוג 2 אפשרויות]),FALSE)=טבלה38[[#This Row],[זיהוי]],1,0)</f>
        <v>0</v>
      </c>
      <c r="N51">
        <f>IF(IFERROR(LOOKUP(טבלה38[[#This Row],[זיהוי]],קביעויות[השבוע]),FALSE)=טבלה38[[#This Row],[זיהוי]],1,0)</f>
        <v>0</v>
      </c>
      <c r="O51">
        <f>IF(IFERROR(LOOKUP(טבלה38[[#This Row],[זיהוי]],קביעויות[השבוע בדילוג]),FALSE)=טבלה38[[#This Row],[זיהוי]],1,0)</f>
        <v>1</v>
      </c>
      <c r="P51">
        <f>IF(IFERROR(LOOKUP(טבלה38[[#This Row],[זיהוי]],קביעויות[דילוג בתוך דילוג]),FALSE)=טבלה38[[#This Row],[זיהוי]],1,0)</f>
        <v>0</v>
      </c>
      <c r="Q51" s="3">
        <f>SUM(טבלה38[[#This Row],[הפלגה]:[דב"ד]])</f>
        <v>1</v>
      </c>
      <c r="S51">
        <f>COUNTIF(קביעויות[[דילוג 2 אפשרויות]:[דילוג בתוך דילוג]],טבלה38[[#This Row],[זיהוי]])+COUNTIF(קביעויות[הפלגה],טבלה38[[#This Row],[זיהוי]])</f>
        <v>1</v>
      </c>
    </row>
    <row r="52" spans="1:19" x14ac:dyDescent="0.25">
      <c r="A52">
        <f t="shared" ref="A52:G52" si="1">A51*118</f>
        <v>20</v>
      </c>
      <c r="B52">
        <f t="shared" si="1"/>
        <v>23</v>
      </c>
      <c r="C52">
        <f t="shared" si="1"/>
        <v>30</v>
      </c>
      <c r="D52">
        <f t="shared" si="1"/>
        <v>48</v>
      </c>
      <c r="E52">
        <f t="shared" si="1"/>
        <v>26</v>
      </c>
      <c r="F52">
        <f t="shared" si="1"/>
        <v>18</v>
      </c>
      <c r="G52">
        <f t="shared" si="1"/>
        <v>23</v>
      </c>
      <c r="K52" s="2" t="s">
        <v>97</v>
      </c>
      <c r="L52">
        <f>IF(IFERROR(LOOKUP(טבלה38[[#This Row],[זיהוי]],קביעויות[הפלגה]),FALSE)=טבלה38[[#This Row],[זיהוי]],1,0)</f>
        <v>0</v>
      </c>
      <c r="M52">
        <f>IF(IFERROR(LOOKUP(טבלה38[[#This Row],[זיהוי]],קביעויות[דילוג 2 אפשרויות]),FALSE)=טבלה38[[#This Row],[זיהוי]],1,0)</f>
        <v>1</v>
      </c>
      <c r="N52">
        <f>IF(IFERROR(LOOKUP(טבלה38[[#This Row],[זיהוי]],קביעויות[השבוע]),FALSE)=טבלה38[[#This Row],[זיהוי]],1,0)</f>
        <v>0</v>
      </c>
      <c r="O52">
        <f>IF(IFERROR(LOOKUP(טבלה38[[#This Row],[זיהוי]],קביעויות[השבוע בדילוג]),FALSE)=טבלה38[[#This Row],[זיהוי]],1,0)</f>
        <v>0</v>
      </c>
      <c r="P52">
        <f>IF(IFERROR(LOOKUP(טבלה38[[#This Row],[זיהוי]],קביעויות[דילוג בתוך דילוג]),FALSE)=טבלה38[[#This Row],[זיהוי]],1,0)</f>
        <v>0</v>
      </c>
      <c r="Q52" s="3">
        <f>SUM(טבלה38[[#This Row],[הפלגה]:[דב"ד]])</f>
        <v>1</v>
      </c>
      <c r="S52">
        <f>COUNTIF(קביעויות[[דילוג 2 אפשרויות]:[דילוג בתוך דילוג]],טבלה38[[#This Row],[זיהוי]])+COUNTIF(קביעויות[הפלגה],טבלה38[[#This Row],[זיהוי]])</f>
        <v>1</v>
      </c>
    </row>
    <row r="53" spans="1:19" x14ac:dyDescent="0.25">
      <c r="A53" s="12"/>
      <c r="B53" t="str">
        <f>IF(IFERROR(LOOKUP(A53,$K$2:$K$84),FALSE)=A53,"",1)</f>
        <v/>
      </c>
      <c r="K53" s="2" t="s">
        <v>98</v>
      </c>
      <c r="L53">
        <f>IF(IFERROR(LOOKUP(טבלה38[[#This Row],[זיהוי]],קביעויות[הפלגה]),FALSE)=טבלה38[[#This Row],[זיהוי]],1,0)</f>
        <v>0</v>
      </c>
      <c r="M53">
        <f>IF(IFERROR(LOOKUP(טבלה38[[#This Row],[זיהוי]],קביעויות[דילוג 2 אפשרויות]),FALSE)=טבלה38[[#This Row],[זיהוי]],1,0)</f>
        <v>0</v>
      </c>
      <c r="N53">
        <f>IF(IFERROR(LOOKUP(טבלה38[[#This Row],[זיהוי]],קביעויות[השבוע]),FALSE)=טבלה38[[#This Row],[זיהוי]],1,0)</f>
        <v>1</v>
      </c>
      <c r="O53">
        <f>IF(IFERROR(LOOKUP(טבלה38[[#This Row],[זיהוי]],קביעויות[השבוע בדילוג]),FALSE)=טבלה38[[#This Row],[זיהוי]],1,0)</f>
        <v>1</v>
      </c>
      <c r="P53">
        <f>IF(IFERROR(LOOKUP(טבלה38[[#This Row],[זיהוי]],קביעויות[דילוג בתוך דילוג]),FALSE)=טבלה38[[#This Row],[זיהוי]],1,0)</f>
        <v>0</v>
      </c>
      <c r="Q53" s="3">
        <f>SUM(טבלה38[[#This Row],[הפלגה]:[דב"ד]])</f>
        <v>2</v>
      </c>
      <c r="S53">
        <f>COUNTIF(קביעויות[[דילוג 2 אפשרויות]:[דילוג בתוך דילוג]],טבלה38[[#This Row],[זיהוי]])+COUNTIF(קביעויות[הפלגה],טבלה38[[#This Row],[זיהוי]])</f>
        <v>2</v>
      </c>
    </row>
    <row r="54" spans="1:19" x14ac:dyDescent="0.25">
      <c r="A54" s="13"/>
      <c r="B54" t="str">
        <f>IF(IFERROR(LOOKUP(A54,$K$2:$K$84),FALSE)=A54,"",1)</f>
        <v/>
      </c>
      <c r="K54" s="2" t="s">
        <v>104</v>
      </c>
      <c r="L54">
        <f>IF(IFERROR(LOOKUP(טבלה38[[#This Row],[זיהוי]],קביעויות[הפלגה]),FALSE)=טבלה38[[#This Row],[זיהוי]],1,0)</f>
        <v>0</v>
      </c>
      <c r="M54">
        <f>IF(IFERROR(LOOKUP(טבלה38[[#This Row],[זיהוי]],קביעויות[דילוג 2 אפשרויות]),FALSE)=טבלה38[[#This Row],[זיהוי]],1,0)</f>
        <v>1</v>
      </c>
      <c r="N54">
        <f>IF(IFERROR(LOOKUP(טבלה38[[#This Row],[זיהוי]],קביעויות[השבוע]),FALSE)=טבלה38[[#This Row],[זיהוי]],1,0)</f>
        <v>1</v>
      </c>
      <c r="O54">
        <f>IF(IFERROR(LOOKUP(טבלה38[[#This Row],[זיהוי]],קביעויות[השבוע בדילוג]),FALSE)=טבלה38[[#This Row],[זיהוי]],1,0)</f>
        <v>0</v>
      </c>
      <c r="P54">
        <f>IF(IFERROR(LOOKUP(טבלה38[[#This Row],[זיהוי]],קביעויות[דילוג בתוך דילוג]),FALSE)=טבלה38[[#This Row],[זיהוי]],1,0)</f>
        <v>0</v>
      </c>
      <c r="Q54" s="3">
        <f>SUM(טבלה38[[#This Row],[הפלגה]:[דב"ד]])</f>
        <v>2</v>
      </c>
      <c r="S54">
        <f>COUNTIF(קביעויות[[דילוג 2 אפשרויות]:[דילוג בתוך דילוג]],טבלה38[[#This Row],[זיהוי]])+COUNTIF(קביעויות[הפלגה],טבלה38[[#This Row],[זיהוי]])</f>
        <v>2</v>
      </c>
    </row>
    <row r="55" spans="1:19" x14ac:dyDescent="0.25">
      <c r="A55" s="12"/>
      <c r="K55" s="2" t="s">
        <v>105</v>
      </c>
      <c r="L55">
        <f>IF(IFERROR(LOOKUP(טבלה38[[#This Row],[זיהוי]],קביעויות[הפלגה]),FALSE)=טבלה38[[#This Row],[זיהוי]],1,0)</f>
        <v>0</v>
      </c>
      <c r="M55">
        <f>IF(IFERROR(LOOKUP(טבלה38[[#This Row],[זיהוי]],קביעויות[דילוג 2 אפשרויות]),FALSE)=טבלה38[[#This Row],[זיהוי]],1,0)</f>
        <v>0</v>
      </c>
      <c r="N55">
        <f>IF(IFERROR(LOOKUP(טבלה38[[#This Row],[זיהוי]],קביעויות[השבוע]),FALSE)=טבלה38[[#This Row],[זיהוי]],1,0)</f>
        <v>1</v>
      </c>
      <c r="O55">
        <f>IF(IFERROR(LOOKUP(טבלה38[[#This Row],[זיהוי]],קביעויות[השבוע בדילוג]),FALSE)=טבלה38[[#This Row],[זיהוי]],1,0)</f>
        <v>0</v>
      </c>
      <c r="P55">
        <f>IF(IFERROR(LOOKUP(טבלה38[[#This Row],[זיהוי]],קביעויות[דילוג בתוך דילוג]),FALSE)=טבלה38[[#This Row],[זיהוי]],1,0)</f>
        <v>0</v>
      </c>
      <c r="Q55" s="3">
        <f>SUM(טבלה38[[#This Row],[הפלגה]:[דב"ד]])</f>
        <v>1</v>
      </c>
      <c r="S55">
        <f>COUNTIF(קביעויות[[דילוג 2 אפשרויות]:[דילוג בתוך דילוג]],טבלה38[[#This Row],[זיהוי]])+COUNTIF(קביעויות[הפלגה],טבלה38[[#This Row],[זיהוי]])</f>
        <v>1</v>
      </c>
    </row>
    <row r="56" spans="1:19" x14ac:dyDescent="0.25">
      <c r="A56" s="13"/>
      <c r="K56" s="2" t="s">
        <v>107</v>
      </c>
      <c r="L56">
        <f>IF(IFERROR(LOOKUP(טבלה38[[#This Row],[זיהוי]],קביעויות[הפלגה]),FALSE)=טבלה38[[#This Row],[זיהוי]],1,0)</f>
        <v>0</v>
      </c>
      <c r="M56">
        <f>IF(IFERROR(LOOKUP(טבלה38[[#This Row],[זיהוי]],קביעויות[דילוג 2 אפשרויות]),FALSE)=טבלה38[[#This Row],[זיהוי]],1,0)</f>
        <v>1</v>
      </c>
      <c r="N56">
        <f>IF(IFERROR(LOOKUP(טבלה38[[#This Row],[זיהוי]],קביעויות[השבוע]),FALSE)=טבלה38[[#This Row],[זיהוי]],1,0)</f>
        <v>0</v>
      </c>
      <c r="O56">
        <f>IF(IFERROR(LOOKUP(טבלה38[[#This Row],[זיהוי]],קביעויות[השבוע בדילוג]),FALSE)=טבלה38[[#This Row],[זיהוי]],1,0)</f>
        <v>0</v>
      </c>
      <c r="P56">
        <f>IF(IFERROR(LOOKUP(טבלה38[[#This Row],[זיהוי]],קביעויות[דילוג בתוך דילוג]),FALSE)=טבלה38[[#This Row],[זיהוי]],1,0)</f>
        <v>0</v>
      </c>
      <c r="Q56" s="3">
        <f>SUM(טבלה38[[#This Row],[הפלגה]:[דב"ד]])</f>
        <v>1</v>
      </c>
      <c r="S56">
        <f>COUNTIF(קביעויות[[דילוג 2 אפשרויות]:[דילוג בתוך דילוג]],טבלה38[[#This Row],[זיהוי]])+COUNTIF(קביעויות[הפלגה],טבלה38[[#This Row],[זיהוי]])</f>
        <v>1</v>
      </c>
    </row>
    <row r="57" spans="1:19" x14ac:dyDescent="0.25">
      <c r="A57" s="12"/>
      <c r="K57" s="2" t="s">
        <v>110</v>
      </c>
      <c r="L57">
        <f>IF(IFERROR(LOOKUP(טבלה38[[#This Row],[זיהוי]],קביעויות[הפלגה]),FALSE)=טבלה38[[#This Row],[זיהוי]],1,0)</f>
        <v>0</v>
      </c>
      <c r="M57">
        <f>IF(IFERROR(LOOKUP(טבלה38[[#This Row],[זיהוי]],קביעויות[דילוג 2 אפשרויות]),FALSE)=טבלה38[[#This Row],[זיהוי]],1,0)</f>
        <v>0</v>
      </c>
      <c r="N57">
        <f>IF(IFERROR(LOOKUP(טבלה38[[#This Row],[זיהוי]],קביעויות[השבוע]),FALSE)=טבלה38[[#This Row],[זיהוי]],1,0)</f>
        <v>1</v>
      </c>
      <c r="O57">
        <f>IF(IFERROR(LOOKUP(טבלה38[[#This Row],[זיהוי]],קביעויות[השבוע בדילוג]),FALSE)=טבלה38[[#This Row],[זיהוי]],1,0)</f>
        <v>0</v>
      </c>
      <c r="P57">
        <f>IF(IFERROR(LOOKUP(טבלה38[[#This Row],[זיהוי]],קביעויות[דילוג בתוך דילוג]),FALSE)=טבלה38[[#This Row],[זיהוי]],1,0)</f>
        <v>0</v>
      </c>
      <c r="Q57" s="3">
        <f>SUM(טבלה38[[#This Row],[הפלגה]:[דב"ד]])</f>
        <v>1</v>
      </c>
      <c r="S57">
        <f>COUNTIF(קביעויות[[דילוג 2 אפשרויות]:[דילוג בתוך דילוג]],טבלה38[[#This Row],[זיהוי]])+COUNTIF(קביעויות[הפלגה],טבלה38[[#This Row],[זיהוי]])</f>
        <v>1</v>
      </c>
    </row>
    <row r="58" spans="1:19" x14ac:dyDescent="0.25">
      <c r="A58" s="13"/>
      <c r="K58" s="2" t="s">
        <v>115</v>
      </c>
      <c r="L58">
        <f>IF(IFERROR(LOOKUP(טבלה38[[#This Row],[זיהוי]],קביעויות[הפלגה]),FALSE)=טבלה38[[#This Row],[זיהוי]],1,0)</f>
        <v>0</v>
      </c>
      <c r="M58">
        <f>IF(IFERROR(LOOKUP(טבלה38[[#This Row],[זיהוי]],קביעויות[דילוג 2 אפשרויות]),FALSE)=טבלה38[[#This Row],[זיהוי]],1,0)</f>
        <v>0</v>
      </c>
      <c r="N58">
        <f>IF(IFERROR(LOOKUP(טבלה38[[#This Row],[זיהוי]],קביעויות[השבוע]),FALSE)=טבלה38[[#This Row],[זיהוי]],1,0)</f>
        <v>0</v>
      </c>
      <c r="O58">
        <f>IF(IFERROR(LOOKUP(טבלה38[[#This Row],[זיהוי]],קביעויות[השבוע בדילוג]),FALSE)=טבלה38[[#This Row],[זיהוי]],1,0)</f>
        <v>1</v>
      </c>
      <c r="P58">
        <f>IF(IFERROR(LOOKUP(טבלה38[[#This Row],[זיהוי]],קביעויות[דילוג בתוך דילוג]),FALSE)=טבלה38[[#This Row],[זיהוי]],1,0)</f>
        <v>0</v>
      </c>
      <c r="Q58" s="3">
        <f>SUM(טבלה38[[#This Row],[הפלגה]:[דב"ד]])</f>
        <v>1</v>
      </c>
      <c r="S58">
        <f>COUNTIF(קביעויות[[דילוג 2 אפשרויות]:[דילוג בתוך דילוג]],טבלה38[[#This Row],[זיהוי]])+COUNTIF(קביעויות[הפלגה],טבלה38[[#This Row],[זיהוי]])</f>
        <v>1</v>
      </c>
    </row>
    <row r="59" spans="1:19" x14ac:dyDescent="0.25">
      <c r="A59" s="12"/>
      <c r="K59" s="2" t="s">
        <v>119</v>
      </c>
      <c r="L59">
        <f>IF(IFERROR(LOOKUP(טבלה38[[#This Row],[זיהוי]],קביעויות[הפלגה]),FALSE)=טבלה38[[#This Row],[זיהוי]],1,0)</f>
        <v>0</v>
      </c>
      <c r="M59">
        <f>IF(IFERROR(LOOKUP(טבלה38[[#This Row],[זיהוי]],קביעויות[דילוג 2 אפשרויות]),FALSE)=טבלה38[[#This Row],[זיהוי]],1,0)</f>
        <v>0</v>
      </c>
      <c r="N59">
        <f>IF(IFERROR(LOOKUP(טבלה38[[#This Row],[זיהוי]],קביעויות[השבוע]),FALSE)=טבלה38[[#This Row],[זיהוי]],1,0)</f>
        <v>1</v>
      </c>
      <c r="O59">
        <f>IF(IFERROR(LOOKUP(טבלה38[[#This Row],[זיהוי]],קביעויות[השבוע בדילוג]),FALSE)=טבלה38[[#This Row],[זיהוי]],1,0)</f>
        <v>1</v>
      </c>
      <c r="P59">
        <f>IF(IFERROR(LOOKUP(טבלה38[[#This Row],[זיהוי]],קביעויות[דילוג בתוך דילוג]),FALSE)=טבלה38[[#This Row],[זיהוי]],1,0)</f>
        <v>0</v>
      </c>
      <c r="Q59" s="3">
        <f>SUM(טבלה38[[#This Row],[הפלגה]:[דב"ד]])</f>
        <v>2</v>
      </c>
      <c r="S59">
        <f>COUNTIF(קביעויות[[דילוג 2 אפשרויות]:[דילוג בתוך דילוג]],טבלה38[[#This Row],[זיהוי]])+COUNTIF(קביעויות[הפלגה],טבלה38[[#This Row],[זיהוי]])</f>
        <v>2</v>
      </c>
    </row>
    <row r="60" spans="1:19" x14ac:dyDescent="0.25">
      <c r="A60" s="13"/>
      <c r="K60" s="2" t="s">
        <v>120</v>
      </c>
      <c r="L60">
        <f>IF(IFERROR(LOOKUP(טבלה38[[#This Row],[זיהוי]],קביעויות[הפלגה]),FALSE)=טבלה38[[#This Row],[זיהוי]],1,0)</f>
        <v>1</v>
      </c>
      <c r="M60">
        <f>IF(IFERROR(LOOKUP(טבלה38[[#This Row],[זיהוי]],קביעויות[דילוג 2 אפשרויות]),FALSE)=טבלה38[[#This Row],[זיהוי]],1,0)</f>
        <v>1</v>
      </c>
      <c r="N60">
        <f>IF(IFERROR(LOOKUP(טבלה38[[#This Row],[זיהוי]],קביעויות[השבוע]),FALSE)=טבלה38[[#This Row],[זיהוי]],1,0)</f>
        <v>0</v>
      </c>
      <c r="O60">
        <f>IF(IFERROR(LOOKUP(טבלה38[[#This Row],[זיהוי]],קביעויות[השבוע בדילוג]),FALSE)=טבלה38[[#This Row],[זיהוי]],1,0)</f>
        <v>0</v>
      </c>
      <c r="P60">
        <f>IF(IFERROR(LOOKUP(טבלה38[[#This Row],[זיהוי]],קביעויות[דילוג בתוך דילוג]),FALSE)=טבלה38[[#This Row],[זיהוי]],1,0)</f>
        <v>0</v>
      </c>
      <c r="Q60" s="3">
        <f>SUM(טבלה38[[#This Row],[הפלגה]:[דב"ד]])</f>
        <v>2</v>
      </c>
      <c r="S60">
        <f>COUNTIF(קביעויות[[דילוג 2 אפשרויות]:[דילוג בתוך דילוג]],טבלה38[[#This Row],[זיהוי]])+COUNTIF(קביעויות[הפלגה],טבלה38[[#This Row],[זיהוי]])</f>
        <v>2</v>
      </c>
    </row>
    <row r="61" spans="1:19" x14ac:dyDescent="0.25">
      <c r="A61" s="12"/>
      <c r="B61" t="str">
        <f t="shared" ref="B61:B124" si="2">IF(IFERROR(LOOKUP(A61,$K$2:$K$84),FALSE)=A61,"",1)</f>
        <v/>
      </c>
      <c r="K61" s="2" t="s">
        <v>121</v>
      </c>
      <c r="L61">
        <f>IF(IFERROR(LOOKUP(טבלה38[[#This Row],[זיהוי]],קביעויות[הפלגה]),FALSE)=טבלה38[[#This Row],[זיהוי]],1,0)</f>
        <v>0</v>
      </c>
      <c r="M61">
        <f>IF(IFERROR(LOOKUP(טבלה38[[#This Row],[זיהוי]],קביעויות[דילוג 2 אפשרויות]),FALSE)=טבלה38[[#This Row],[זיהוי]],1,0)</f>
        <v>0</v>
      </c>
      <c r="N61">
        <f>IF(IFERROR(LOOKUP(טבלה38[[#This Row],[זיהוי]],קביעויות[השבוע]),FALSE)=טבלה38[[#This Row],[זיהוי]],1,0)</f>
        <v>0</v>
      </c>
      <c r="O61">
        <f>IF(IFERROR(LOOKUP(טבלה38[[#This Row],[זיהוי]],קביעויות[השבוע בדילוג]),FALSE)=טבלה38[[#This Row],[זיהוי]],1,0)</f>
        <v>0</v>
      </c>
      <c r="P61">
        <f>IF(IFERROR(LOOKUP(טבלה38[[#This Row],[זיהוי]],קביעויות[דילוג בתוך דילוג]),FALSE)=טבלה38[[#This Row],[זיהוי]],1,0)</f>
        <v>1</v>
      </c>
      <c r="Q61" s="3">
        <f>SUM(טבלה38[[#This Row],[הפלגה]:[דב"ד]])</f>
        <v>1</v>
      </c>
      <c r="S61">
        <f>COUNTIF(קביעויות[[דילוג 2 אפשרויות]:[דילוג בתוך דילוג]],טבלה38[[#This Row],[זיהוי]])+COUNTIF(קביעויות[הפלגה],טבלה38[[#This Row],[זיהוי]])</f>
        <v>1</v>
      </c>
    </row>
    <row r="62" spans="1:19" x14ac:dyDescent="0.25">
      <c r="A62" s="13"/>
      <c r="B62" t="str">
        <f t="shared" si="2"/>
        <v/>
      </c>
      <c r="K62" s="2" t="s">
        <v>122</v>
      </c>
      <c r="L62">
        <f>IF(IFERROR(LOOKUP(טבלה38[[#This Row],[זיהוי]],קביעויות[הפלגה]),FALSE)=טבלה38[[#This Row],[זיהוי]],1,0)</f>
        <v>1</v>
      </c>
      <c r="M62">
        <f>IF(IFERROR(LOOKUP(טבלה38[[#This Row],[זיהוי]],קביעויות[דילוג 2 אפשרויות]),FALSE)=טבלה38[[#This Row],[זיהוי]],1,0)</f>
        <v>1</v>
      </c>
      <c r="N62">
        <f>IF(IFERROR(LOOKUP(טבלה38[[#This Row],[זיהוי]],קביעויות[השבוע]),FALSE)=טבלה38[[#This Row],[זיהוי]],1,0)</f>
        <v>1</v>
      </c>
      <c r="O62">
        <f>IF(IFERROR(LOOKUP(טבלה38[[#This Row],[זיהוי]],קביעויות[השבוע בדילוג]),FALSE)=טבלה38[[#This Row],[זיהוי]],1,0)</f>
        <v>1</v>
      </c>
      <c r="P62">
        <f>IF(IFERROR(LOOKUP(טבלה38[[#This Row],[זיהוי]],קביעויות[דילוג בתוך דילוג]),FALSE)=טבלה38[[#This Row],[זיהוי]],1,0)</f>
        <v>0</v>
      </c>
      <c r="Q62" s="3">
        <f>SUM(טבלה38[[#This Row],[הפלגה]:[דב"ד]])</f>
        <v>4</v>
      </c>
      <c r="S62">
        <f>COUNTIF(קביעויות[[דילוג 2 אפשרויות]:[דילוג בתוך דילוג]],טבלה38[[#This Row],[זיהוי]])+COUNTIF(קביעויות[הפלגה],טבלה38[[#This Row],[זיהוי]])</f>
        <v>4</v>
      </c>
    </row>
    <row r="63" spans="1:19" x14ac:dyDescent="0.25">
      <c r="A63" s="12"/>
      <c r="B63" t="str">
        <f t="shared" si="2"/>
        <v/>
      </c>
      <c r="K63" s="2" t="s">
        <v>123</v>
      </c>
      <c r="L63">
        <f>IF(IFERROR(LOOKUP(טבלה38[[#This Row],[זיהוי]],קביעויות[הפלגה]),FALSE)=טבלה38[[#This Row],[זיהוי]],1,0)</f>
        <v>0</v>
      </c>
      <c r="M63">
        <f>IF(IFERROR(LOOKUP(טבלה38[[#This Row],[זיהוי]],קביעויות[דילוג 2 אפשרויות]),FALSE)=טבלה38[[#This Row],[זיהוי]],1,0)</f>
        <v>1</v>
      </c>
      <c r="N63">
        <f>IF(IFERROR(LOOKUP(טבלה38[[#This Row],[זיהוי]],קביעויות[השבוע]),FALSE)=טבלה38[[#This Row],[זיהוי]],1,0)</f>
        <v>0</v>
      </c>
      <c r="O63">
        <f>IF(IFERROR(LOOKUP(טבלה38[[#This Row],[זיהוי]],קביעויות[השבוע בדילוג]),FALSE)=טבלה38[[#This Row],[זיהוי]],1,0)</f>
        <v>0</v>
      </c>
      <c r="P63">
        <f>IF(IFERROR(LOOKUP(טבלה38[[#This Row],[זיהוי]],קביעויות[דילוג בתוך דילוג]),FALSE)=טבלה38[[#This Row],[זיהוי]],1,0)</f>
        <v>0</v>
      </c>
      <c r="Q63" s="3">
        <f>SUM(טבלה38[[#This Row],[הפלגה]:[דב"ד]])</f>
        <v>1</v>
      </c>
      <c r="S63">
        <f>COUNTIF(קביעויות[[דילוג 2 אפשרויות]:[דילוג בתוך דילוג]],טבלה38[[#This Row],[זיהוי]])+COUNTIF(קביעויות[הפלגה],טבלה38[[#This Row],[זיהוי]])</f>
        <v>1</v>
      </c>
    </row>
    <row r="64" spans="1:19" x14ac:dyDescent="0.25">
      <c r="A64" s="13"/>
      <c r="B64" t="str">
        <f t="shared" si="2"/>
        <v/>
      </c>
      <c r="K64" s="2" t="s">
        <v>124</v>
      </c>
      <c r="L64">
        <f>IF(IFERROR(LOOKUP(טבלה38[[#This Row],[זיהוי]],קביעויות[הפלגה]),FALSE)=טבלה38[[#This Row],[זיהוי]],1,0)</f>
        <v>0</v>
      </c>
      <c r="M64">
        <f>IF(IFERROR(LOOKUP(טבלה38[[#This Row],[זיהוי]],קביעויות[דילוג 2 אפשרויות]),FALSE)=טבלה38[[#This Row],[זיהוי]],1,0)</f>
        <v>1</v>
      </c>
      <c r="N64">
        <f>IF(IFERROR(LOOKUP(טבלה38[[#This Row],[זיהוי]],קביעויות[השבוע]),FALSE)=טבלה38[[#This Row],[זיהוי]],1,0)</f>
        <v>0</v>
      </c>
      <c r="O64">
        <f>IF(IFERROR(LOOKUP(טבלה38[[#This Row],[זיהוי]],קביעויות[השבוע בדילוג]),FALSE)=טבלה38[[#This Row],[זיהוי]],1,0)</f>
        <v>0</v>
      </c>
      <c r="P64">
        <f>IF(IFERROR(LOOKUP(טבלה38[[#This Row],[זיהוי]],קביעויות[דילוג בתוך דילוג]),FALSE)=טבלה38[[#This Row],[זיהוי]],1,0)</f>
        <v>0</v>
      </c>
      <c r="Q64" s="3">
        <f>SUM(טבלה38[[#This Row],[הפלגה]:[דב"ד]])</f>
        <v>1</v>
      </c>
      <c r="S64">
        <f>COUNTIF(קביעויות[[דילוג 2 אפשרויות]:[דילוג בתוך דילוג]],טבלה38[[#This Row],[זיהוי]])+COUNTIF(קביעויות[הפלגה],טבלה38[[#This Row],[זיהוי]])</f>
        <v>1</v>
      </c>
    </row>
    <row r="65" spans="1:19" x14ac:dyDescent="0.25">
      <c r="A65" s="12"/>
      <c r="B65" t="str">
        <f t="shared" si="2"/>
        <v/>
      </c>
      <c r="K65" s="2" t="s">
        <v>125</v>
      </c>
      <c r="L65">
        <f>IF(IFERROR(LOOKUP(טבלה38[[#This Row],[זיהוי]],קביעויות[הפלגה]),FALSE)=טבלה38[[#This Row],[זיהוי]],1,0)</f>
        <v>0</v>
      </c>
      <c r="M65">
        <f>IF(IFERROR(LOOKUP(טבלה38[[#This Row],[זיהוי]],קביעויות[דילוג 2 אפשרויות]),FALSE)=טבלה38[[#This Row],[זיהוי]],1,0)</f>
        <v>1</v>
      </c>
      <c r="N65">
        <f>IF(IFERROR(LOOKUP(טבלה38[[#This Row],[זיהוי]],קביעויות[השבוע]),FALSE)=טבלה38[[#This Row],[זיהוי]],1,0)</f>
        <v>0</v>
      </c>
      <c r="O65">
        <f>IF(IFERROR(LOOKUP(טבלה38[[#This Row],[זיהוי]],קביעויות[השבוע בדילוג]),FALSE)=טבלה38[[#This Row],[זיהוי]],1,0)</f>
        <v>0</v>
      </c>
      <c r="P65">
        <f>IF(IFERROR(LOOKUP(טבלה38[[#This Row],[זיהוי]],קביעויות[דילוג בתוך דילוג]),FALSE)=טבלה38[[#This Row],[זיהוי]],1,0)</f>
        <v>0</v>
      </c>
      <c r="Q65" s="3">
        <f>SUM(טבלה38[[#This Row],[הפלגה]:[דב"ד]])</f>
        <v>1</v>
      </c>
      <c r="S65">
        <f>COUNTIF(קביעויות[[דילוג 2 אפשרויות]:[דילוג בתוך דילוג]],טבלה38[[#This Row],[זיהוי]])+COUNTIF(קביעויות[הפלגה],טבלה38[[#This Row],[זיהוי]])</f>
        <v>1</v>
      </c>
    </row>
    <row r="66" spans="1:19" x14ac:dyDescent="0.25">
      <c r="A66" s="13"/>
      <c r="B66" t="str">
        <f t="shared" si="2"/>
        <v/>
      </c>
      <c r="K66" s="2" t="s">
        <v>126</v>
      </c>
      <c r="L66">
        <f>IF(IFERROR(LOOKUP(טבלה38[[#This Row],[זיהוי]],קביעויות[הפלגה]),FALSE)=טבלה38[[#This Row],[זיהוי]],1,0)</f>
        <v>1</v>
      </c>
      <c r="M66">
        <f>IF(IFERROR(LOOKUP(טבלה38[[#This Row],[זיהוי]],קביעויות[דילוג 2 אפשרויות]),FALSE)=טבלה38[[#This Row],[זיהוי]],1,0)</f>
        <v>0</v>
      </c>
      <c r="N66">
        <f>IF(IFERROR(LOOKUP(טבלה38[[#This Row],[זיהוי]],קביעויות[השבוע]),FALSE)=טבלה38[[#This Row],[זיהוי]],1,0)</f>
        <v>0</v>
      </c>
      <c r="O66">
        <f>IF(IFERROR(LOOKUP(טבלה38[[#This Row],[זיהוי]],קביעויות[השבוע בדילוג]),FALSE)=טבלה38[[#This Row],[זיהוי]],1,0)</f>
        <v>0</v>
      </c>
      <c r="P66">
        <f>IF(IFERROR(LOOKUP(טבלה38[[#This Row],[זיהוי]],קביעויות[דילוג בתוך דילוג]),FALSE)=טבלה38[[#This Row],[זיהוי]],1,0)</f>
        <v>1</v>
      </c>
      <c r="Q66" s="3">
        <f>SUM(טבלה38[[#This Row],[הפלגה]:[דב"ד]])</f>
        <v>2</v>
      </c>
      <c r="S66">
        <f>COUNTIF(קביעויות[[דילוג 2 אפשרויות]:[דילוג בתוך דילוג]],טבלה38[[#This Row],[זיהוי]])+COUNTIF(קביעויות[הפלגה],טבלה38[[#This Row],[זיהוי]])</f>
        <v>2</v>
      </c>
    </row>
    <row r="67" spans="1:19" x14ac:dyDescent="0.25">
      <c r="A67" s="12"/>
      <c r="B67" t="str">
        <f t="shared" si="2"/>
        <v/>
      </c>
      <c r="K67" s="2" t="s">
        <v>129</v>
      </c>
      <c r="L67">
        <f>IF(IFERROR(LOOKUP(טבלה38[[#This Row],[זיהוי]],קביעויות[הפלגה]),FALSE)=טבלה38[[#This Row],[זיהוי]],1,0)</f>
        <v>0</v>
      </c>
      <c r="M67">
        <f>IF(IFERROR(LOOKUP(טבלה38[[#This Row],[זיהוי]],קביעויות[דילוג 2 אפשרויות]),FALSE)=טבלה38[[#This Row],[זיהוי]],1,0)</f>
        <v>1</v>
      </c>
      <c r="N67">
        <f>IF(IFERROR(LOOKUP(טבלה38[[#This Row],[זיהוי]],קביעויות[השבוע]),FALSE)=טבלה38[[#This Row],[זיהוי]],1,0)</f>
        <v>1</v>
      </c>
      <c r="O67">
        <f>IF(IFERROR(LOOKUP(טבלה38[[#This Row],[זיהוי]],קביעויות[השבוע בדילוג]),FALSE)=טבלה38[[#This Row],[זיהוי]],1,0)</f>
        <v>0</v>
      </c>
      <c r="P67">
        <f>IF(IFERROR(LOOKUP(טבלה38[[#This Row],[זיהוי]],קביעויות[דילוג בתוך דילוג]),FALSE)=טבלה38[[#This Row],[זיהוי]],1,0)</f>
        <v>0</v>
      </c>
      <c r="Q67" s="3">
        <f>SUM(טבלה38[[#This Row],[הפלגה]:[דב"ד]])</f>
        <v>2</v>
      </c>
      <c r="S67">
        <f>COUNTIF(קביעויות[[דילוג 2 אפשרויות]:[דילוג בתוך דילוג]],טבלה38[[#This Row],[זיהוי]])+COUNTIF(קביעויות[הפלגה],טבלה38[[#This Row],[זיהוי]])</f>
        <v>2</v>
      </c>
    </row>
    <row r="68" spans="1:19" x14ac:dyDescent="0.25">
      <c r="A68" s="13"/>
      <c r="B68" t="str">
        <f t="shared" si="2"/>
        <v/>
      </c>
      <c r="K68" s="2" t="s">
        <v>130</v>
      </c>
      <c r="L68">
        <f>IF(IFERROR(LOOKUP(טבלה38[[#This Row],[זיהוי]],קביעויות[הפלגה]),FALSE)=טבלה38[[#This Row],[זיהוי]],1,0)</f>
        <v>1</v>
      </c>
      <c r="M68">
        <f>IF(IFERROR(LOOKUP(טבלה38[[#This Row],[זיהוי]],קביעויות[דילוג 2 אפשרויות]),FALSE)=טבלה38[[#This Row],[זיהוי]],1,0)</f>
        <v>1</v>
      </c>
      <c r="N68">
        <f>IF(IFERROR(LOOKUP(טבלה38[[#This Row],[זיהוי]],קביעויות[השבוע]),FALSE)=טבלה38[[#This Row],[זיהוי]],1,0)</f>
        <v>1</v>
      </c>
      <c r="O68">
        <f>IF(IFERROR(LOOKUP(טבלה38[[#This Row],[זיהוי]],קביעויות[השבוע בדילוג]),FALSE)=טבלה38[[#This Row],[זיהוי]],1,0)</f>
        <v>0</v>
      </c>
      <c r="P68">
        <f>IF(IFERROR(LOOKUP(טבלה38[[#This Row],[זיהוי]],קביעויות[דילוג בתוך דילוג]),FALSE)=טבלה38[[#This Row],[זיהוי]],1,0)</f>
        <v>1</v>
      </c>
      <c r="Q68" s="3">
        <f>SUM(טבלה38[[#This Row],[הפלגה]:[דב"ד]])</f>
        <v>4</v>
      </c>
      <c r="S68">
        <f>COUNTIF(קביעויות[[דילוג 2 אפשרויות]:[דילוג בתוך דילוג]],טבלה38[[#This Row],[זיהוי]])+COUNTIF(קביעויות[הפלגה],טבלה38[[#This Row],[זיהוי]])</f>
        <v>4</v>
      </c>
    </row>
    <row r="69" spans="1:19" x14ac:dyDescent="0.25">
      <c r="A69" s="12"/>
      <c r="B69" t="str">
        <f t="shared" si="2"/>
        <v/>
      </c>
      <c r="K69" s="2" t="s">
        <v>131</v>
      </c>
      <c r="L69">
        <f>IF(IFERROR(LOOKUP(טבלה38[[#This Row],[זיהוי]],קביעויות[הפלגה]),FALSE)=טבלה38[[#This Row],[זיהוי]],1,0)</f>
        <v>0</v>
      </c>
      <c r="M69">
        <f>IF(IFERROR(LOOKUP(טבלה38[[#This Row],[זיהוי]],קביעויות[דילוג 2 אפשרויות]),FALSE)=טבלה38[[#This Row],[זיהוי]],1,0)</f>
        <v>0</v>
      </c>
      <c r="N69">
        <f>IF(IFERROR(LOOKUP(טבלה38[[#This Row],[זיהוי]],קביעויות[השבוע]),FALSE)=טבלה38[[#This Row],[זיהוי]],1,0)</f>
        <v>1</v>
      </c>
      <c r="O69">
        <f>IF(IFERROR(LOOKUP(טבלה38[[#This Row],[זיהוי]],קביעויות[השבוע בדילוג]),FALSE)=טבלה38[[#This Row],[זיהוי]],1,0)</f>
        <v>0</v>
      </c>
      <c r="P69">
        <f>IF(IFERROR(LOOKUP(טבלה38[[#This Row],[זיהוי]],קביעויות[דילוג בתוך דילוג]),FALSE)=טבלה38[[#This Row],[זיהוי]],1,0)</f>
        <v>1</v>
      </c>
      <c r="Q69" s="3">
        <f>SUM(טבלה38[[#This Row],[הפלגה]:[דב"ד]])</f>
        <v>2</v>
      </c>
      <c r="S69">
        <f>COUNTIF(קביעויות[[דילוג 2 אפשרויות]:[דילוג בתוך דילוג]],טבלה38[[#This Row],[זיהוי]])+COUNTIF(קביעויות[הפלגה],טבלה38[[#This Row],[זיהוי]])</f>
        <v>2</v>
      </c>
    </row>
    <row r="70" spans="1:19" x14ac:dyDescent="0.25">
      <c r="A70" s="13"/>
      <c r="B70" t="str">
        <f t="shared" si="2"/>
        <v/>
      </c>
      <c r="K70" s="2" t="s">
        <v>133</v>
      </c>
      <c r="L70">
        <f>IF(IFERROR(LOOKUP(טבלה38[[#This Row],[זיהוי]],קביעויות[הפלגה]),FALSE)=טבלה38[[#This Row],[זיהוי]],1,0)</f>
        <v>0</v>
      </c>
      <c r="M70">
        <f>IF(IFERROR(LOOKUP(טבלה38[[#This Row],[זיהוי]],קביעויות[דילוג 2 אפשרויות]),FALSE)=טבלה38[[#This Row],[זיהוי]],1,0)</f>
        <v>1</v>
      </c>
      <c r="N70">
        <f>IF(IFERROR(LOOKUP(טבלה38[[#This Row],[זיהוי]],קביעויות[השבוע]),FALSE)=טבלה38[[#This Row],[זיהוי]],1,0)</f>
        <v>0</v>
      </c>
      <c r="O70">
        <f>IF(IFERROR(LOOKUP(טבלה38[[#This Row],[זיהוי]],קביעויות[השבוע בדילוג]),FALSE)=טבלה38[[#This Row],[זיהוי]],1,0)</f>
        <v>0</v>
      </c>
      <c r="P70">
        <f>IF(IFERROR(LOOKUP(טבלה38[[#This Row],[זיהוי]],קביעויות[דילוג בתוך דילוג]),FALSE)=טבלה38[[#This Row],[זיהוי]],1,0)</f>
        <v>0</v>
      </c>
      <c r="Q70" s="3">
        <f>SUM(טבלה38[[#This Row],[הפלגה]:[דב"ד]])</f>
        <v>1</v>
      </c>
      <c r="S70">
        <f>COUNTIF(קביעויות[[דילוג 2 אפשרויות]:[דילוג בתוך דילוג]],טבלה38[[#This Row],[זיהוי]])+COUNTIF(קביעויות[הפלגה],טבלה38[[#This Row],[זיהוי]])</f>
        <v>1</v>
      </c>
    </row>
    <row r="71" spans="1:19" x14ac:dyDescent="0.25">
      <c r="A71" s="12"/>
      <c r="B71" t="str">
        <f t="shared" si="2"/>
        <v/>
      </c>
      <c r="K71" s="2" t="s">
        <v>137</v>
      </c>
      <c r="L71">
        <f>IF(IFERROR(LOOKUP(טבלה38[[#This Row],[זיהוי]],קביעויות[הפלגה]),FALSE)=טבלה38[[#This Row],[זיהוי]],1,0)</f>
        <v>1</v>
      </c>
      <c r="M71">
        <f>IF(IFERROR(LOOKUP(טבלה38[[#This Row],[זיהוי]],קביעויות[דילוג 2 אפשרויות]),FALSE)=טבלה38[[#This Row],[זיהוי]],1,0)</f>
        <v>1</v>
      </c>
      <c r="N71">
        <f>IF(IFERROR(LOOKUP(טבלה38[[#This Row],[זיהוי]],קביעויות[השבוע]),FALSE)=טבלה38[[#This Row],[זיהוי]],1,0)</f>
        <v>1</v>
      </c>
      <c r="O71">
        <f>IF(IFERROR(LOOKUP(טבלה38[[#This Row],[זיהוי]],קביעויות[השבוע בדילוג]),FALSE)=טבלה38[[#This Row],[זיהוי]],1,0)</f>
        <v>0</v>
      </c>
      <c r="P71">
        <f>IF(IFERROR(LOOKUP(טבלה38[[#This Row],[זיהוי]],קביעויות[דילוג בתוך דילוג]),FALSE)=טבלה38[[#This Row],[זיהוי]],1,0)</f>
        <v>1</v>
      </c>
      <c r="Q71" s="3">
        <f>SUM(טבלה38[[#This Row],[הפלגה]:[דב"ד]])</f>
        <v>4</v>
      </c>
      <c r="S71">
        <f>COUNTIF(קביעויות[[דילוג 2 אפשרויות]:[דילוג בתוך דילוג]],טבלה38[[#This Row],[זיהוי]])+COUNTIF(קביעויות[הפלגה],טבלה38[[#This Row],[זיהוי]])</f>
        <v>4</v>
      </c>
    </row>
    <row r="72" spans="1:19" x14ac:dyDescent="0.25">
      <c r="A72" s="13"/>
      <c r="B72" t="str">
        <f t="shared" si="2"/>
        <v/>
      </c>
      <c r="K72" s="2" t="s">
        <v>138</v>
      </c>
      <c r="L72">
        <f>IF(IFERROR(LOOKUP(טבלה38[[#This Row],[זיהוי]],קביעויות[הפלגה]),FALSE)=טבלה38[[#This Row],[זיהוי]],1,0)</f>
        <v>0</v>
      </c>
      <c r="M72">
        <f>IF(IFERROR(LOOKUP(טבלה38[[#This Row],[זיהוי]],קביעויות[דילוג 2 אפשרויות]),FALSE)=טבלה38[[#This Row],[זיהוי]],1,0)</f>
        <v>1</v>
      </c>
      <c r="N72">
        <f>IF(IFERROR(LOOKUP(טבלה38[[#This Row],[זיהוי]],קביעויות[השבוע]),FALSE)=טבלה38[[#This Row],[זיהוי]],1,0)</f>
        <v>0</v>
      </c>
      <c r="O72">
        <f>IF(IFERROR(LOOKUP(טבלה38[[#This Row],[זיהוי]],קביעויות[השבוע בדילוג]),FALSE)=טבלה38[[#This Row],[זיהוי]],1,0)</f>
        <v>0</v>
      </c>
      <c r="P72">
        <f>IF(IFERROR(LOOKUP(טבלה38[[#This Row],[זיהוי]],קביעויות[דילוג בתוך דילוג]),FALSE)=טבלה38[[#This Row],[זיהוי]],1,0)</f>
        <v>0</v>
      </c>
      <c r="Q72" s="3">
        <f>SUM(טבלה38[[#This Row],[הפלגה]:[דב"ד]])</f>
        <v>1</v>
      </c>
      <c r="S72">
        <f>COUNTIF(קביעויות[[דילוג 2 אפשרויות]:[דילוג בתוך דילוג]],טבלה38[[#This Row],[זיהוי]])+COUNTIF(קביעויות[הפלגה],טבלה38[[#This Row],[זיהוי]])</f>
        <v>1</v>
      </c>
    </row>
    <row r="73" spans="1:19" x14ac:dyDescent="0.25">
      <c r="A73" s="8"/>
      <c r="B73" t="str">
        <f t="shared" si="2"/>
        <v/>
      </c>
      <c r="K73" s="2" t="s">
        <v>142</v>
      </c>
      <c r="L73">
        <f>IF(IFERROR(LOOKUP(טבלה38[[#This Row],[זיהוי]],קביעויות[הפלגה]),FALSE)=טבלה38[[#This Row],[זיהוי]],1,0)</f>
        <v>0</v>
      </c>
      <c r="M73">
        <f>IF(IFERROR(LOOKUP(טבלה38[[#This Row],[זיהוי]],קביעויות[דילוג 2 אפשרויות]),FALSE)=טבלה38[[#This Row],[זיהוי]],1,0)</f>
        <v>1</v>
      </c>
      <c r="N73">
        <f>IF(IFERROR(LOOKUP(טבלה38[[#This Row],[זיהוי]],קביעויות[השבוע]),FALSE)=טבלה38[[#This Row],[זיהוי]],1,0)</f>
        <v>0</v>
      </c>
      <c r="O73">
        <f>IF(IFERROR(LOOKUP(טבלה38[[#This Row],[זיהוי]],קביעויות[השבוע בדילוג]),FALSE)=טבלה38[[#This Row],[זיהוי]],1,0)</f>
        <v>0</v>
      </c>
      <c r="P73">
        <f>IF(IFERROR(LOOKUP(טבלה38[[#This Row],[זיהוי]],קביעויות[דילוג בתוך דילוג]),FALSE)=טבלה38[[#This Row],[זיהוי]],1,0)</f>
        <v>0</v>
      </c>
      <c r="Q73" s="3">
        <f>SUM(טבלה38[[#This Row],[הפלגה]:[דב"ד]])</f>
        <v>1</v>
      </c>
      <c r="S73">
        <f>COUNTIF(קביעויות[[דילוג 2 אפשרויות]:[דילוג בתוך דילוג]],טבלה38[[#This Row],[זיהוי]])+COUNTIF(קביעויות[הפלגה],טבלה38[[#This Row],[זיהוי]])</f>
        <v>1</v>
      </c>
    </row>
    <row r="74" spans="1:19" x14ac:dyDescent="0.25">
      <c r="A74" s="9"/>
      <c r="B74" t="str">
        <f t="shared" si="2"/>
        <v/>
      </c>
      <c r="K74" s="2" t="s">
        <v>143</v>
      </c>
      <c r="L74">
        <f>IF(IFERROR(LOOKUP(טבלה38[[#This Row],[זיהוי]],קביעויות[הפלגה]),FALSE)=טבלה38[[#This Row],[זיהוי]],1,0)</f>
        <v>0</v>
      </c>
      <c r="M74">
        <f>IF(IFERROR(LOOKUP(טבלה38[[#This Row],[זיהוי]],קביעויות[דילוג 2 אפשרויות]),FALSE)=טבלה38[[#This Row],[זיהוי]],1,0)</f>
        <v>0</v>
      </c>
      <c r="N74">
        <f>IF(IFERROR(LOOKUP(טבלה38[[#This Row],[זיהוי]],קביעויות[השבוע]),FALSE)=טבלה38[[#This Row],[זיהוי]],1,0)</f>
        <v>0</v>
      </c>
      <c r="O74">
        <f>IF(IFERROR(LOOKUP(טבלה38[[#This Row],[זיהוי]],קביעויות[השבוע בדילוג]),FALSE)=טבלה38[[#This Row],[זיהוי]],1,0)</f>
        <v>1</v>
      </c>
      <c r="P74">
        <f>IF(IFERROR(LOOKUP(טבלה38[[#This Row],[זיהוי]],קביעויות[דילוג בתוך דילוג]),FALSE)=טבלה38[[#This Row],[זיהוי]],1,0)</f>
        <v>0</v>
      </c>
      <c r="Q74" s="3">
        <f>SUM(טבלה38[[#This Row],[הפלגה]:[דב"ד]])</f>
        <v>1</v>
      </c>
      <c r="S74">
        <f>COUNTIF(קביעויות[[דילוג 2 אפשרויות]:[דילוג בתוך דילוג]],טבלה38[[#This Row],[זיהוי]])+COUNTIF(קביעויות[הפלגה],טבלה38[[#This Row],[זיהוי]])</f>
        <v>1</v>
      </c>
    </row>
    <row r="75" spans="1:19" x14ac:dyDescent="0.25">
      <c r="A75" s="8"/>
      <c r="B75" t="str">
        <f t="shared" si="2"/>
        <v/>
      </c>
      <c r="K75" s="2" t="s">
        <v>144</v>
      </c>
      <c r="L75">
        <f>IF(IFERROR(LOOKUP(טבלה38[[#This Row],[זיהוי]],קביעויות[הפלגה]),FALSE)=טבלה38[[#This Row],[זיהוי]],1,0)</f>
        <v>0</v>
      </c>
      <c r="M75">
        <f>IF(IFERROR(LOOKUP(טבלה38[[#This Row],[זיהוי]],קביעויות[דילוג 2 אפשרויות]),FALSE)=טבלה38[[#This Row],[זיהוי]],1,0)</f>
        <v>1</v>
      </c>
      <c r="N75">
        <f>IF(IFERROR(LOOKUP(טבלה38[[#This Row],[זיהוי]],קביעויות[השבוע]),FALSE)=טבלה38[[#This Row],[זיהוי]],1,0)</f>
        <v>0</v>
      </c>
      <c r="O75">
        <f>IF(IFERROR(LOOKUP(טבלה38[[#This Row],[זיהוי]],קביעויות[השבוע בדילוג]),FALSE)=טבלה38[[#This Row],[זיהוי]],1,0)</f>
        <v>0</v>
      </c>
      <c r="P75">
        <f>IF(IFERROR(LOOKUP(טבלה38[[#This Row],[זיהוי]],קביעויות[דילוג בתוך דילוג]),FALSE)=טבלה38[[#This Row],[זיהוי]],1,0)</f>
        <v>1</v>
      </c>
      <c r="Q75" s="3">
        <f>SUM(טבלה38[[#This Row],[הפלגה]:[דב"ד]])</f>
        <v>2</v>
      </c>
      <c r="S75">
        <f>COUNTIF(קביעויות[[דילוג 2 אפשרויות]:[דילוג בתוך דילוג]],טבלה38[[#This Row],[זיהוי]])+COUNTIF(קביעויות[הפלגה],טבלה38[[#This Row],[זיהוי]])</f>
        <v>2</v>
      </c>
    </row>
    <row r="76" spans="1:19" x14ac:dyDescent="0.25">
      <c r="A76" s="9"/>
      <c r="B76" t="str">
        <f t="shared" si="2"/>
        <v/>
      </c>
      <c r="K76" s="2" t="s">
        <v>146</v>
      </c>
      <c r="L76">
        <f>IF(IFERROR(LOOKUP(טבלה38[[#This Row],[זיהוי]],קביעויות[הפלגה]),FALSE)=טבלה38[[#This Row],[זיהוי]],1,0)</f>
        <v>0</v>
      </c>
      <c r="M76">
        <f>IF(IFERROR(LOOKUP(טבלה38[[#This Row],[זיהוי]],קביעויות[דילוג 2 אפשרויות]),FALSE)=טבלה38[[#This Row],[זיהוי]],1,0)</f>
        <v>0</v>
      </c>
      <c r="N76">
        <f>IF(IFERROR(LOOKUP(טבלה38[[#This Row],[זיהוי]],קביעויות[השבוע]),FALSE)=טבלה38[[#This Row],[זיהוי]],1,0)</f>
        <v>1</v>
      </c>
      <c r="O76">
        <f>IF(IFERROR(LOOKUP(טבלה38[[#This Row],[זיהוי]],קביעויות[השבוע בדילוג]),FALSE)=טבלה38[[#This Row],[זיהוי]],1,0)</f>
        <v>0</v>
      </c>
      <c r="P76">
        <f>IF(IFERROR(LOOKUP(טבלה38[[#This Row],[זיהוי]],קביעויות[דילוג בתוך דילוג]),FALSE)=טבלה38[[#This Row],[זיהוי]],1,0)</f>
        <v>0</v>
      </c>
      <c r="Q76" s="3">
        <f>SUM(טבלה38[[#This Row],[הפלגה]:[דב"ד]])</f>
        <v>1</v>
      </c>
      <c r="S76">
        <f>COUNTIF(קביעויות[[דילוג 2 אפשרויות]:[דילוג בתוך דילוג]],טבלה38[[#This Row],[זיהוי]])+COUNTIF(קביעויות[הפלגה],טבלה38[[#This Row],[זיהוי]])</f>
        <v>1</v>
      </c>
    </row>
    <row r="77" spans="1:19" x14ac:dyDescent="0.25">
      <c r="A77" s="8"/>
      <c r="B77" t="str">
        <f t="shared" si="2"/>
        <v/>
      </c>
      <c r="K77" s="2" t="s">
        <v>148</v>
      </c>
      <c r="L77">
        <f>IF(IFERROR(LOOKUP(טבלה38[[#This Row],[זיהוי]],קביעויות[הפלגה]),FALSE)=טבלה38[[#This Row],[זיהוי]],1,0)</f>
        <v>0</v>
      </c>
      <c r="M77">
        <f>IF(IFERROR(LOOKUP(טבלה38[[#This Row],[זיהוי]],קביעויות[דילוג 2 אפשרויות]),FALSE)=טבלה38[[#This Row],[זיהוי]],1,0)</f>
        <v>1</v>
      </c>
      <c r="N77">
        <f>IF(IFERROR(LOOKUP(טבלה38[[#This Row],[זיהוי]],קביעויות[השבוע]),FALSE)=טבלה38[[#This Row],[זיהוי]],1,0)</f>
        <v>1</v>
      </c>
      <c r="O77">
        <f>IF(IFERROR(LOOKUP(טבלה38[[#This Row],[זיהוי]],קביעויות[השבוע בדילוג]),FALSE)=טבלה38[[#This Row],[זיהוי]],1,0)</f>
        <v>0</v>
      </c>
      <c r="P77">
        <f>IF(IFERROR(LOOKUP(טבלה38[[#This Row],[זיהוי]],קביעויות[דילוג בתוך דילוג]),FALSE)=טבלה38[[#This Row],[זיהוי]],1,0)</f>
        <v>0</v>
      </c>
      <c r="Q77" s="3">
        <f>SUM(טבלה38[[#This Row],[הפלגה]:[דב"ד]])</f>
        <v>2</v>
      </c>
      <c r="S77">
        <f>COUNTIF(קביעויות[[דילוג 2 אפשרויות]:[דילוג בתוך דילוג]],טבלה38[[#This Row],[זיהוי]])+COUNTIF(קביעויות[הפלגה],טבלה38[[#This Row],[זיהוי]])</f>
        <v>2</v>
      </c>
    </row>
    <row r="78" spans="1:19" x14ac:dyDescent="0.25">
      <c r="A78" s="9"/>
      <c r="B78" t="str">
        <f t="shared" si="2"/>
        <v/>
      </c>
      <c r="K78" s="2" t="s">
        <v>149</v>
      </c>
      <c r="L78">
        <f>IF(IFERROR(LOOKUP(טבלה38[[#This Row],[זיהוי]],קביעויות[הפלגה]),FALSE)=טבלה38[[#This Row],[זיהוי]],1,0)</f>
        <v>1</v>
      </c>
      <c r="M78">
        <f>IF(IFERROR(LOOKUP(טבלה38[[#This Row],[זיהוי]],קביעויות[דילוג 2 אפשרויות]),FALSE)=טבלה38[[#This Row],[זיהוי]],1,0)</f>
        <v>1</v>
      </c>
      <c r="N78">
        <f>IF(IFERROR(LOOKUP(טבלה38[[#This Row],[זיהוי]],קביעויות[השבוע]),FALSE)=טבלה38[[#This Row],[זיהוי]],1,0)</f>
        <v>0</v>
      </c>
      <c r="O78">
        <f>IF(IFERROR(LOOKUP(טבלה38[[#This Row],[זיהוי]],קביעויות[השבוע בדילוג]),FALSE)=טבלה38[[#This Row],[זיהוי]],1,0)</f>
        <v>1</v>
      </c>
      <c r="P78">
        <f>IF(IFERROR(LOOKUP(טבלה38[[#This Row],[זיהוי]],קביעויות[דילוג בתוך דילוג]),FALSE)=טבלה38[[#This Row],[זיהוי]],1,0)</f>
        <v>1</v>
      </c>
      <c r="Q78" s="3">
        <f>SUM(טבלה38[[#This Row],[הפלגה]:[דב"ד]])</f>
        <v>4</v>
      </c>
      <c r="S78">
        <f>COUNTIF(קביעויות[[דילוג 2 אפשרויות]:[דילוג בתוך דילוג]],טבלה38[[#This Row],[זיהוי]])+COUNTIF(קביעויות[הפלגה],טבלה38[[#This Row],[זיהוי]])</f>
        <v>4</v>
      </c>
    </row>
    <row r="79" spans="1:19" x14ac:dyDescent="0.25">
      <c r="A79" s="8"/>
      <c r="B79" t="str">
        <f t="shared" si="2"/>
        <v/>
      </c>
      <c r="K79" s="2" t="s">
        <v>150</v>
      </c>
      <c r="L79">
        <f>IF(IFERROR(LOOKUP(טבלה38[[#This Row],[זיהוי]],קביעויות[הפלגה]),FALSE)=טבלה38[[#This Row],[זיהוי]],1,0)</f>
        <v>0</v>
      </c>
      <c r="M79">
        <f>IF(IFERROR(LOOKUP(טבלה38[[#This Row],[זיהוי]],קביעויות[דילוג 2 אפשרויות]),FALSE)=טבלה38[[#This Row],[זיהוי]],1,0)</f>
        <v>1</v>
      </c>
      <c r="N79">
        <f>IF(IFERROR(LOOKUP(טבלה38[[#This Row],[זיהוי]],קביעויות[השבוע]),FALSE)=טבלה38[[#This Row],[זיהוי]],1,0)</f>
        <v>0</v>
      </c>
      <c r="O79">
        <f>IF(IFERROR(LOOKUP(טבלה38[[#This Row],[זיהוי]],קביעויות[השבוע בדילוג]),FALSE)=טבלה38[[#This Row],[זיהוי]],1,0)</f>
        <v>0</v>
      </c>
      <c r="P79">
        <f>IF(IFERROR(LOOKUP(טבלה38[[#This Row],[זיהוי]],קביעויות[דילוג בתוך דילוג]),FALSE)=טבלה38[[#This Row],[זיהוי]],1,0)</f>
        <v>0</v>
      </c>
      <c r="Q79" s="3">
        <f>SUM(טבלה38[[#This Row],[הפלגה]:[דב"ד]])</f>
        <v>1</v>
      </c>
      <c r="S79">
        <f>COUNTIF(קביעויות[[דילוג 2 אפשרויות]:[דילוג בתוך דילוג]],טבלה38[[#This Row],[זיהוי]])+COUNTIF(קביעויות[הפלגה],טבלה38[[#This Row],[זיהוי]])</f>
        <v>1</v>
      </c>
    </row>
    <row r="80" spans="1:19" x14ac:dyDescent="0.25">
      <c r="A80" s="9"/>
      <c r="B80" t="str">
        <f t="shared" si="2"/>
        <v/>
      </c>
      <c r="K80" s="2" t="s">
        <v>151</v>
      </c>
      <c r="L80">
        <f>IF(IFERROR(LOOKUP(טבלה38[[#This Row],[זיהוי]],קביעויות[הפלגה]),FALSE)=טבלה38[[#This Row],[זיהוי]],1,0)</f>
        <v>1</v>
      </c>
      <c r="M80">
        <f>IF(IFERROR(LOOKUP(טבלה38[[#This Row],[זיהוי]],קביעויות[דילוג 2 אפשרויות]),FALSE)=טבלה38[[#This Row],[זיהוי]],1,0)</f>
        <v>1</v>
      </c>
      <c r="N80">
        <f>IF(IFERROR(LOOKUP(טבלה38[[#This Row],[זיהוי]],קביעויות[השבוע]),FALSE)=טבלה38[[#This Row],[זיהוי]],1,0)</f>
        <v>0</v>
      </c>
      <c r="O80">
        <f>IF(IFERROR(LOOKUP(טבלה38[[#This Row],[זיהוי]],קביעויות[השבוע בדילוג]),FALSE)=טבלה38[[#This Row],[זיהוי]],1,0)</f>
        <v>0</v>
      </c>
      <c r="P80">
        <f>IF(IFERROR(LOOKUP(טבלה38[[#This Row],[זיהוי]],קביעויות[דילוג בתוך דילוג]),FALSE)=טבלה38[[#This Row],[זיהוי]],1,0)</f>
        <v>0</v>
      </c>
      <c r="Q80" s="3">
        <f>SUM(טבלה38[[#This Row],[הפלגה]:[דב"ד]])</f>
        <v>2</v>
      </c>
      <c r="S80">
        <f>COUNTIF(קביעויות[[דילוג 2 אפשרויות]:[דילוג בתוך דילוג]],טבלה38[[#This Row],[זיהוי]])+COUNTIF(קביעויות[הפלגה],טבלה38[[#This Row],[זיהוי]])</f>
        <v>2</v>
      </c>
    </row>
    <row r="81" spans="1:19" x14ac:dyDescent="0.25">
      <c r="A81" s="8"/>
      <c r="B81" t="str">
        <f t="shared" si="2"/>
        <v/>
      </c>
      <c r="K81" s="2" t="s">
        <v>153</v>
      </c>
      <c r="L81">
        <f>IF(IFERROR(LOOKUP(טבלה38[[#This Row],[זיהוי]],קביעויות[הפלגה]),FALSE)=טבלה38[[#This Row],[זיהוי]],1,0)</f>
        <v>0</v>
      </c>
      <c r="M81">
        <f>IF(IFERROR(LOOKUP(טבלה38[[#This Row],[זיהוי]],קביעויות[דילוג 2 אפשרויות]),FALSE)=טבלה38[[#This Row],[זיהוי]],1,0)</f>
        <v>1</v>
      </c>
      <c r="N81">
        <f>IF(IFERROR(LOOKUP(טבלה38[[#This Row],[זיהוי]],קביעויות[השבוע]),FALSE)=טבלה38[[#This Row],[זיהוי]],1,0)</f>
        <v>0</v>
      </c>
      <c r="O81">
        <f>IF(IFERROR(LOOKUP(טבלה38[[#This Row],[זיהוי]],קביעויות[השבוע בדילוג]),FALSE)=טבלה38[[#This Row],[זיהוי]],1,0)</f>
        <v>0</v>
      </c>
      <c r="P81">
        <f>IF(IFERROR(LOOKUP(טבלה38[[#This Row],[זיהוי]],קביעויות[דילוג בתוך דילוג]),FALSE)=טבלה38[[#This Row],[זיהוי]],1,0)</f>
        <v>0</v>
      </c>
      <c r="Q81" s="3">
        <f>SUM(טבלה38[[#This Row],[הפלגה]:[דב"ד]])</f>
        <v>1</v>
      </c>
      <c r="S81">
        <f>COUNTIF(קביעויות[[דילוג 2 אפשרויות]:[דילוג בתוך דילוג]],טבלה38[[#This Row],[זיהוי]])+COUNTIF(קביעויות[הפלגה],טבלה38[[#This Row],[זיהוי]])</f>
        <v>1</v>
      </c>
    </row>
    <row r="82" spans="1:19" x14ac:dyDescent="0.25">
      <c r="A82" s="9"/>
      <c r="B82" t="str">
        <f t="shared" si="2"/>
        <v/>
      </c>
      <c r="K82" s="2" t="s">
        <v>157</v>
      </c>
      <c r="L82">
        <f>IF(IFERROR(LOOKUP(טבלה38[[#This Row],[זיהוי]],קביעויות[הפלגה]),FALSE)=טבלה38[[#This Row],[זיהוי]],1,0)</f>
        <v>0</v>
      </c>
      <c r="M82">
        <f>IF(IFERROR(LOOKUP(טבלה38[[#This Row],[זיהוי]],קביעויות[דילוג 2 אפשרויות]),FALSE)=טבלה38[[#This Row],[זיהוי]],1,0)</f>
        <v>1</v>
      </c>
      <c r="N82">
        <f>IF(IFERROR(LOOKUP(טבלה38[[#This Row],[זיהוי]],קביעויות[השבוע]),FALSE)=טבלה38[[#This Row],[זיהוי]],1,0)</f>
        <v>1</v>
      </c>
      <c r="O82">
        <f>IF(IFERROR(LOOKUP(טבלה38[[#This Row],[זיהוי]],קביעויות[השבוע בדילוג]),FALSE)=טבלה38[[#This Row],[זיהוי]],1,0)</f>
        <v>0</v>
      </c>
      <c r="P82">
        <f>IF(IFERROR(LOOKUP(טבלה38[[#This Row],[זיהוי]],קביעויות[דילוג בתוך דילוג]),FALSE)=טבלה38[[#This Row],[זיהוי]],1,0)</f>
        <v>0</v>
      </c>
      <c r="Q82" s="3">
        <f>SUM(טבלה38[[#This Row],[הפלגה]:[דב"ד]])</f>
        <v>2</v>
      </c>
      <c r="S82">
        <f>COUNTIF(קביעויות[[דילוג 2 אפשרויות]:[דילוג בתוך דילוג]],טבלה38[[#This Row],[זיהוי]])+COUNTIF(קביעויות[הפלגה],טבלה38[[#This Row],[זיהוי]])</f>
        <v>2</v>
      </c>
    </row>
    <row r="83" spans="1:19" x14ac:dyDescent="0.25">
      <c r="A83" s="8"/>
      <c r="B83" t="str">
        <f t="shared" si="2"/>
        <v/>
      </c>
      <c r="K83" s="2" t="s">
        <v>159</v>
      </c>
      <c r="L83">
        <f>IF(IFERROR(LOOKUP(טבלה38[[#This Row],[זיהוי]],קביעויות[הפלגה]),FALSE)=טבלה38[[#This Row],[זיהוי]],1,0)</f>
        <v>1</v>
      </c>
      <c r="M83">
        <f>IF(IFERROR(LOOKUP(טבלה38[[#This Row],[זיהוי]],קביעויות[דילוג 2 אפשרויות]),FALSE)=טבלה38[[#This Row],[זיהוי]],1,0)</f>
        <v>0</v>
      </c>
      <c r="N83">
        <f>IF(IFERROR(LOOKUP(טבלה38[[#This Row],[זיהוי]],קביעויות[השבוע]),FALSE)=טבלה38[[#This Row],[זיהוי]],1,0)</f>
        <v>0</v>
      </c>
      <c r="O83">
        <f>IF(IFERROR(LOOKUP(טבלה38[[#This Row],[זיהוי]],קביעויות[השבוע בדילוג]),FALSE)=טבלה38[[#This Row],[זיהוי]],1,0)</f>
        <v>1</v>
      </c>
      <c r="P83">
        <f>IF(IFERROR(LOOKUP(טבלה38[[#This Row],[זיהוי]],קביעויות[דילוג בתוך דילוג]),FALSE)=טבלה38[[#This Row],[זיהוי]],1,0)</f>
        <v>1</v>
      </c>
      <c r="Q83" s="3">
        <f>SUM(טבלה38[[#This Row],[הפלגה]:[דב"ד]])</f>
        <v>3</v>
      </c>
      <c r="S83">
        <f>COUNTIF(קביעויות[[דילוג 2 אפשרויות]:[דילוג בתוך דילוג]],טבלה38[[#This Row],[זיהוי]])+COUNTIF(קביעויות[הפלגה],טבלה38[[#This Row],[זיהוי]])</f>
        <v>3</v>
      </c>
    </row>
    <row r="84" spans="1:19" x14ac:dyDescent="0.25">
      <c r="A84" s="9"/>
      <c r="B84" t="str">
        <f t="shared" si="2"/>
        <v/>
      </c>
      <c r="K84" s="2" t="s">
        <v>160</v>
      </c>
      <c r="L84">
        <f>IF(IFERROR(LOOKUP(טבלה38[[#This Row],[זיהוי]],קביעויות[הפלגה]),FALSE)=טבלה38[[#This Row],[זיהוי]],1,0)</f>
        <v>0</v>
      </c>
      <c r="M84">
        <f>IF(IFERROR(LOOKUP(טבלה38[[#This Row],[זיהוי]],קביעויות[דילוג 2 אפשרויות]),FALSE)=טבלה38[[#This Row],[זיהוי]],1,0)</f>
        <v>1</v>
      </c>
      <c r="N84">
        <f>IF(IFERROR(LOOKUP(טבלה38[[#This Row],[זיהוי]],קביעויות[השבוע]),FALSE)=טבלה38[[#This Row],[זיהוי]],1,0)</f>
        <v>1</v>
      </c>
      <c r="O84">
        <f>IF(IFERROR(LOOKUP(טבלה38[[#This Row],[זיהוי]],קביעויות[השבוע בדילוג]),FALSE)=טבלה38[[#This Row],[זיהוי]],1,0)</f>
        <v>0</v>
      </c>
      <c r="P84">
        <f>IF(IFERROR(LOOKUP(טבלה38[[#This Row],[זיהוי]],קביעויות[דילוג בתוך דילוג]),FALSE)=טבלה38[[#This Row],[זיהוי]],1,0)</f>
        <v>0</v>
      </c>
      <c r="Q84" s="3">
        <f>SUM(טבלה38[[#This Row],[הפלגה]:[דב"ד]])</f>
        <v>2</v>
      </c>
      <c r="S84">
        <f>COUNTIF(קביעויות[[דילוג 2 אפשרויות]:[דילוג בתוך דילוג]],טבלה38[[#This Row],[זיהוי]])+COUNTIF(קביעויות[הפלגה],טבלה38[[#This Row],[זיהוי]])</f>
        <v>2</v>
      </c>
    </row>
    <row r="85" spans="1:19" x14ac:dyDescent="0.25">
      <c r="A85" s="8"/>
      <c r="B85" t="str">
        <f t="shared" si="2"/>
        <v/>
      </c>
      <c r="K85" t="s">
        <v>175</v>
      </c>
      <c r="L85">
        <f>SUBTOTAL(109,L2:L84)</f>
        <v>20</v>
      </c>
      <c r="M85">
        <f>SUBTOTAL(109,M2:M84)</f>
        <v>48</v>
      </c>
      <c r="N85">
        <f>SUBTOTAL(109,N2:N84)</f>
        <v>26</v>
      </c>
      <c r="O85">
        <f>SUBTOTAL(109,O2:O84)</f>
        <v>18</v>
      </c>
      <c r="P85">
        <f>SUBTOTAL(109,P2:P84)</f>
        <v>23</v>
      </c>
      <c r="Q85" s="3">
        <f>SUM(טבלה38[[#This Row],[הפלגה]:[דב"ד]])</f>
        <v>135</v>
      </c>
      <c r="S85">
        <f>SUM(S2:S84)</f>
        <v>135</v>
      </c>
    </row>
    <row r="86" spans="1:19" x14ac:dyDescent="0.25">
      <c r="A86" s="9"/>
      <c r="B86" t="str">
        <f t="shared" si="2"/>
        <v/>
      </c>
    </row>
    <row r="87" spans="1:19" x14ac:dyDescent="0.25">
      <c r="A87" s="8"/>
      <c r="B87" t="str">
        <f t="shared" si="2"/>
        <v/>
      </c>
    </row>
    <row r="88" spans="1:19" x14ac:dyDescent="0.25">
      <c r="A88" s="9"/>
      <c r="B88" t="str">
        <f t="shared" si="2"/>
        <v/>
      </c>
    </row>
    <row r="89" spans="1:19" x14ac:dyDescent="0.25">
      <c r="A89" s="8"/>
      <c r="B89" t="str">
        <f t="shared" si="2"/>
        <v/>
      </c>
    </row>
    <row r="90" spans="1:19" x14ac:dyDescent="0.25">
      <c r="A90" s="9"/>
      <c r="B90" t="str">
        <f t="shared" si="2"/>
        <v/>
      </c>
    </row>
    <row r="91" spans="1:19" x14ac:dyDescent="0.25">
      <c r="A91" s="8"/>
      <c r="B91" t="str">
        <f t="shared" si="2"/>
        <v/>
      </c>
    </row>
    <row r="92" spans="1:19" x14ac:dyDescent="0.25">
      <c r="A92" s="9"/>
      <c r="B92" t="str">
        <f t="shared" si="2"/>
        <v/>
      </c>
    </row>
    <row r="93" spans="1:19" x14ac:dyDescent="0.25">
      <c r="A93" s="8"/>
      <c r="B93" t="str">
        <f t="shared" si="2"/>
        <v/>
      </c>
    </row>
    <row r="94" spans="1:19" x14ac:dyDescent="0.25">
      <c r="A94" s="9"/>
      <c r="B94" t="str">
        <f t="shared" si="2"/>
        <v/>
      </c>
    </row>
    <row r="95" spans="1:19" x14ac:dyDescent="0.25">
      <c r="A95" s="8"/>
      <c r="B95" t="str">
        <f t="shared" si="2"/>
        <v/>
      </c>
    </row>
    <row r="96" spans="1:19" x14ac:dyDescent="0.25">
      <c r="A96" s="9"/>
      <c r="B96" t="str">
        <f t="shared" si="2"/>
        <v/>
      </c>
    </row>
    <row r="97" spans="1:2" x14ac:dyDescent="0.25">
      <c r="A97" s="8"/>
      <c r="B97" t="str">
        <f t="shared" si="2"/>
        <v/>
      </c>
    </row>
    <row r="98" spans="1:2" x14ac:dyDescent="0.25">
      <c r="A98" s="9"/>
      <c r="B98" t="str">
        <f t="shared" si="2"/>
        <v/>
      </c>
    </row>
    <row r="99" spans="1:2" x14ac:dyDescent="0.25">
      <c r="A99" s="8"/>
      <c r="B99" t="str">
        <f t="shared" si="2"/>
        <v/>
      </c>
    </row>
    <row r="100" spans="1:2" x14ac:dyDescent="0.25">
      <c r="A100" s="9"/>
      <c r="B100" t="str">
        <f t="shared" si="2"/>
        <v/>
      </c>
    </row>
    <row r="101" spans="1:2" x14ac:dyDescent="0.25">
      <c r="A101" s="8"/>
      <c r="B101" t="str">
        <f t="shared" si="2"/>
        <v/>
      </c>
    </row>
    <row r="102" spans="1:2" x14ac:dyDescent="0.25">
      <c r="A102" s="9"/>
      <c r="B102" t="str">
        <f t="shared" si="2"/>
        <v/>
      </c>
    </row>
    <row r="103" spans="1:2" x14ac:dyDescent="0.25">
      <c r="A103" s="8"/>
      <c r="B103" t="str">
        <f t="shared" si="2"/>
        <v/>
      </c>
    </row>
    <row r="104" spans="1:2" x14ac:dyDescent="0.25">
      <c r="A104" s="9"/>
      <c r="B104" t="str">
        <f t="shared" si="2"/>
        <v/>
      </c>
    </row>
    <row r="105" spans="1:2" x14ac:dyDescent="0.25">
      <c r="A105" s="8"/>
      <c r="B105" t="str">
        <f t="shared" si="2"/>
        <v/>
      </c>
    </row>
    <row r="106" spans="1:2" x14ac:dyDescent="0.25">
      <c r="A106" s="9"/>
      <c r="B106" t="str">
        <f t="shared" si="2"/>
        <v/>
      </c>
    </row>
    <row r="107" spans="1:2" x14ac:dyDescent="0.25">
      <c r="A107" s="8"/>
      <c r="B107" t="str">
        <f t="shared" si="2"/>
        <v/>
      </c>
    </row>
    <row r="108" spans="1:2" x14ac:dyDescent="0.25">
      <c r="A108" s="9"/>
      <c r="B108" t="str">
        <f t="shared" si="2"/>
        <v/>
      </c>
    </row>
    <row r="109" spans="1:2" x14ac:dyDescent="0.25">
      <c r="A109" s="8"/>
      <c r="B109" t="str">
        <f t="shared" si="2"/>
        <v/>
      </c>
    </row>
    <row r="110" spans="1:2" x14ac:dyDescent="0.25">
      <c r="A110" s="9"/>
      <c r="B110" t="str">
        <f t="shared" si="2"/>
        <v/>
      </c>
    </row>
    <row r="111" spans="1:2" x14ac:dyDescent="0.25">
      <c r="A111" s="8"/>
      <c r="B111" t="str">
        <f t="shared" si="2"/>
        <v/>
      </c>
    </row>
    <row r="112" spans="1:2" x14ac:dyDescent="0.25">
      <c r="A112" s="9"/>
      <c r="B112" t="str">
        <f t="shared" si="2"/>
        <v/>
      </c>
    </row>
    <row r="113" spans="1:2" x14ac:dyDescent="0.25">
      <c r="A113" s="8"/>
      <c r="B113" t="str">
        <f t="shared" si="2"/>
        <v/>
      </c>
    </row>
    <row r="114" spans="1:2" x14ac:dyDescent="0.25">
      <c r="A114" s="9"/>
      <c r="B114" t="str">
        <f t="shared" si="2"/>
        <v/>
      </c>
    </row>
    <row r="115" spans="1:2" x14ac:dyDescent="0.25">
      <c r="A115" s="8"/>
      <c r="B115" t="str">
        <f t="shared" si="2"/>
        <v/>
      </c>
    </row>
    <row r="116" spans="1:2" x14ac:dyDescent="0.25">
      <c r="A116" s="9"/>
      <c r="B116" t="str">
        <f t="shared" si="2"/>
        <v/>
      </c>
    </row>
    <row r="117" spans="1:2" x14ac:dyDescent="0.25">
      <c r="A117" s="8"/>
      <c r="B117" t="str">
        <f t="shared" si="2"/>
        <v/>
      </c>
    </row>
    <row r="118" spans="1:2" x14ac:dyDescent="0.25">
      <c r="A118" s="9"/>
      <c r="B118" t="str">
        <f t="shared" si="2"/>
        <v/>
      </c>
    </row>
    <row r="119" spans="1:2" x14ac:dyDescent="0.25">
      <c r="A119" s="8"/>
      <c r="B119" t="str">
        <f t="shared" si="2"/>
        <v/>
      </c>
    </row>
    <row r="120" spans="1:2" x14ac:dyDescent="0.25">
      <c r="A120" s="9"/>
      <c r="B120" t="str">
        <f t="shared" si="2"/>
        <v/>
      </c>
    </row>
    <row r="121" spans="1:2" x14ac:dyDescent="0.25">
      <c r="A121" s="8"/>
      <c r="B121" t="str">
        <f t="shared" si="2"/>
        <v/>
      </c>
    </row>
    <row r="122" spans="1:2" x14ac:dyDescent="0.25">
      <c r="A122" s="9"/>
      <c r="B122" t="str">
        <f t="shared" si="2"/>
        <v/>
      </c>
    </row>
    <row r="123" spans="1:2" x14ac:dyDescent="0.25">
      <c r="A123" s="8"/>
      <c r="B123" t="str">
        <f t="shared" si="2"/>
        <v/>
      </c>
    </row>
    <row r="124" spans="1:2" x14ac:dyDescent="0.25">
      <c r="A124" s="9"/>
      <c r="B124" t="str">
        <f t="shared" si="2"/>
        <v/>
      </c>
    </row>
    <row r="125" spans="1:2" x14ac:dyDescent="0.25">
      <c r="A125" s="8"/>
      <c r="B125" t="str">
        <f t="shared" ref="B125:B188" si="3">IF(IFERROR(LOOKUP(A125,$K$2:$K$84),FALSE)=A125,"",1)</f>
        <v/>
      </c>
    </row>
    <row r="126" spans="1:2" x14ac:dyDescent="0.25">
      <c r="A126" s="9"/>
      <c r="B126" t="str">
        <f t="shared" si="3"/>
        <v/>
      </c>
    </row>
    <row r="127" spans="1:2" x14ac:dyDescent="0.25">
      <c r="A127" s="8"/>
      <c r="B127" t="str">
        <f t="shared" si="3"/>
        <v/>
      </c>
    </row>
    <row r="128" spans="1:2" x14ac:dyDescent="0.25">
      <c r="A128" s="9"/>
      <c r="B128" t="str">
        <f t="shared" si="3"/>
        <v/>
      </c>
    </row>
    <row r="129" spans="1:2" x14ac:dyDescent="0.25">
      <c r="A129" s="8"/>
      <c r="B129" t="str">
        <f t="shared" si="3"/>
        <v/>
      </c>
    </row>
    <row r="130" spans="1:2" x14ac:dyDescent="0.25">
      <c r="A130" s="9"/>
      <c r="B130" t="str">
        <f t="shared" si="3"/>
        <v/>
      </c>
    </row>
    <row r="131" spans="1:2" x14ac:dyDescent="0.25">
      <c r="A131" s="8"/>
      <c r="B131" t="str">
        <f t="shared" si="3"/>
        <v/>
      </c>
    </row>
    <row r="132" spans="1:2" x14ac:dyDescent="0.25">
      <c r="A132" s="9"/>
      <c r="B132" t="str">
        <f t="shared" si="3"/>
        <v/>
      </c>
    </row>
    <row r="133" spans="1:2" x14ac:dyDescent="0.25">
      <c r="A133" s="8"/>
      <c r="B133" t="str">
        <f t="shared" si="3"/>
        <v/>
      </c>
    </row>
    <row r="134" spans="1:2" x14ac:dyDescent="0.25">
      <c r="A134" s="9"/>
      <c r="B134" t="str">
        <f t="shared" si="3"/>
        <v/>
      </c>
    </row>
    <row r="135" spans="1:2" x14ac:dyDescent="0.25">
      <c r="A135" s="8"/>
      <c r="B135" t="str">
        <f t="shared" si="3"/>
        <v/>
      </c>
    </row>
    <row r="136" spans="1:2" x14ac:dyDescent="0.25">
      <c r="A136" s="9"/>
      <c r="B136" t="str">
        <f t="shared" si="3"/>
        <v/>
      </c>
    </row>
    <row r="137" spans="1:2" x14ac:dyDescent="0.25">
      <c r="A137" s="8"/>
      <c r="B137" t="str">
        <f t="shared" si="3"/>
        <v/>
      </c>
    </row>
    <row r="138" spans="1:2" x14ac:dyDescent="0.25">
      <c r="A138" s="9"/>
      <c r="B138" t="str">
        <f t="shared" si="3"/>
        <v/>
      </c>
    </row>
    <row r="139" spans="1:2" x14ac:dyDescent="0.25">
      <c r="A139" s="8"/>
      <c r="B139" t="str">
        <f t="shared" si="3"/>
        <v/>
      </c>
    </row>
    <row r="140" spans="1:2" x14ac:dyDescent="0.25">
      <c r="A140" s="9"/>
      <c r="B140" t="str">
        <f t="shared" si="3"/>
        <v/>
      </c>
    </row>
    <row r="141" spans="1:2" x14ac:dyDescent="0.25">
      <c r="A141" s="8"/>
      <c r="B141" t="str">
        <f t="shared" si="3"/>
        <v/>
      </c>
    </row>
    <row r="142" spans="1:2" x14ac:dyDescent="0.25">
      <c r="A142" s="9"/>
      <c r="B142" t="str">
        <f t="shared" si="3"/>
        <v/>
      </c>
    </row>
    <row r="143" spans="1:2" x14ac:dyDescent="0.25">
      <c r="A143" s="8"/>
      <c r="B143" t="str">
        <f t="shared" si="3"/>
        <v/>
      </c>
    </row>
    <row r="144" spans="1:2" x14ac:dyDescent="0.25">
      <c r="A144" s="9"/>
      <c r="B144" t="str">
        <f t="shared" si="3"/>
        <v/>
      </c>
    </row>
    <row r="145" spans="1:2" x14ac:dyDescent="0.25">
      <c r="A145" s="8"/>
      <c r="B145" t="str">
        <f t="shared" si="3"/>
        <v/>
      </c>
    </row>
    <row r="146" spans="1:2" x14ac:dyDescent="0.25">
      <c r="A146" s="9"/>
      <c r="B146" t="str">
        <f t="shared" si="3"/>
        <v/>
      </c>
    </row>
    <row r="147" spans="1:2" x14ac:dyDescent="0.25">
      <c r="A147" s="8"/>
      <c r="B147" t="str">
        <f t="shared" si="3"/>
        <v/>
      </c>
    </row>
    <row r="148" spans="1:2" x14ac:dyDescent="0.25">
      <c r="A148" s="9"/>
      <c r="B148" t="str">
        <f t="shared" si="3"/>
        <v/>
      </c>
    </row>
    <row r="149" spans="1:2" x14ac:dyDescent="0.25">
      <c r="A149" s="8"/>
      <c r="B149" t="str">
        <f t="shared" si="3"/>
        <v/>
      </c>
    </row>
    <row r="150" spans="1:2" x14ac:dyDescent="0.25">
      <c r="A150" s="9"/>
      <c r="B150" t="str">
        <f t="shared" si="3"/>
        <v/>
      </c>
    </row>
    <row r="151" spans="1:2" x14ac:dyDescent="0.25">
      <c r="A151" s="8"/>
      <c r="B151" t="str">
        <f t="shared" si="3"/>
        <v/>
      </c>
    </row>
    <row r="152" spans="1:2" x14ac:dyDescent="0.25">
      <c r="A152" s="9"/>
      <c r="B152" t="str">
        <f t="shared" si="3"/>
        <v/>
      </c>
    </row>
    <row r="153" spans="1:2" x14ac:dyDescent="0.25">
      <c r="A153" s="8"/>
      <c r="B153" t="str">
        <f t="shared" si="3"/>
        <v/>
      </c>
    </row>
    <row r="154" spans="1:2" x14ac:dyDescent="0.25">
      <c r="A154" s="9"/>
      <c r="B154" t="str">
        <f t="shared" si="3"/>
        <v/>
      </c>
    </row>
    <row r="155" spans="1:2" x14ac:dyDescent="0.25">
      <c r="A155" s="8"/>
      <c r="B155" t="str">
        <f t="shared" si="3"/>
        <v/>
      </c>
    </row>
    <row r="156" spans="1:2" x14ac:dyDescent="0.25">
      <c r="A156" s="9"/>
      <c r="B156" t="str">
        <f t="shared" si="3"/>
        <v/>
      </c>
    </row>
    <row r="157" spans="1:2" x14ac:dyDescent="0.25">
      <c r="A157" s="8"/>
      <c r="B157" t="str">
        <f t="shared" si="3"/>
        <v/>
      </c>
    </row>
    <row r="158" spans="1:2" x14ac:dyDescent="0.25">
      <c r="A158" s="9"/>
      <c r="B158" t="str">
        <f t="shared" si="3"/>
        <v/>
      </c>
    </row>
    <row r="159" spans="1:2" x14ac:dyDescent="0.25">
      <c r="A159" s="8"/>
      <c r="B159" t="str">
        <f t="shared" si="3"/>
        <v/>
      </c>
    </row>
    <row r="160" spans="1:2" x14ac:dyDescent="0.25">
      <c r="A160" s="9"/>
      <c r="B160" t="str">
        <f t="shared" si="3"/>
        <v/>
      </c>
    </row>
    <row r="161" spans="1:2" x14ac:dyDescent="0.25">
      <c r="A161" s="8"/>
      <c r="B161" t="str">
        <f t="shared" si="3"/>
        <v/>
      </c>
    </row>
    <row r="162" spans="1:2" x14ac:dyDescent="0.25">
      <c r="A162" s="9"/>
      <c r="B162" t="str">
        <f t="shared" si="3"/>
        <v/>
      </c>
    </row>
    <row r="163" spans="1:2" x14ac:dyDescent="0.25">
      <c r="A163" s="8"/>
      <c r="B163" t="str">
        <f t="shared" si="3"/>
        <v/>
      </c>
    </row>
    <row r="164" spans="1:2" x14ac:dyDescent="0.25">
      <c r="A164" s="9"/>
      <c r="B164" t="str">
        <f t="shared" si="3"/>
        <v/>
      </c>
    </row>
    <row r="165" spans="1:2" x14ac:dyDescent="0.25">
      <c r="A165" s="8"/>
      <c r="B165" t="str">
        <f t="shared" si="3"/>
        <v/>
      </c>
    </row>
    <row r="166" spans="1:2" x14ac:dyDescent="0.25">
      <c r="A166" s="14"/>
      <c r="B166" t="str">
        <f t="shared" si="3"/>
        <v/>
      </c>
    </row>
    <row r="167" spans="1:2" x14ac:dyDescent="0.25">
      <c r="A167" s="15"/>
      <c r="B167" t="str">
        <f t="shared" si="3"/>
        <v/>
      </c>
    </row>
    <row r="168" spans="1:2" x14ac:dyDescent="0.25">
      <c r="A168" s="14"/>
      <c r="B168" t="str">
        <f t="shared" si="3"/>
        <v/>
      </c>
    </row>
    <row r="169" spans="1:2" x14ac:dyDescent="0.25">
      <c r="A169" s="15"/>
      <c r="B169" t="str">
        <f t="shared" si="3"/>
        <v/>
      </c>
    </row>
    <row r="170" spans="1:2" x14ac:dyDescent="0.25">
      <c r="A170" s="14"/>
      <c r="B170" t="str">
        <f t="shared" si="3"/>
        <v/>
      </c>
    </row>
    <row r="171" spans="1:2" x14ac:dyDescent="0.25">
      <c r="A171" s="15"/>
      <c r="B171" t="str">
        <f t="shared" si="3"/>
        <v/>
      </c>
    </row>
    <row r="172" spans="1:2" x14ac:dyDescent="0.25">
      <c r="A172" s="14"/>
      <c r="B172" t="str">
        <f t="shared" si="3"/>
        <v/>
      </c>
    </row>
    <row r="173" spans="1:2" x14ac:dyDescent="0.25">
      <c r="A173" s="15"/>
      <c r="B173" t="str">
        <f t="shared" si="3"/>
        <v/>
      </c>
    </row>
    <row r="174" spans="1:2" x14ac:dyDescent="0.25">
      <c r="A174" s="14"/>
      <c r="B174" t="str">
        <f t="shared" si="3"/>
        <v/>
      </c>
    </row>
    <row r="175" spans="1:2" x14ac:dyDescent="0.25">
      <c r="A175" s="15"/>
      <c r="B175" t="str">
        <f t="shared" si="3"/>
        <v/>
      </c>
    </row>
    <row r="176" spans="1:2" x14ac:dyDescent="0.25">
      <c r="A176" s="14"/>
      <c r="B176" t="str">
        <f t="shared" si="3"/>
        <v/>
      </c>
    </row>
    <row r="177" spans="1:2" x14ac:dyDescent="0.25">
      <c r="A177" s="15"/>
      <c r="B177" t="str">
        <f t="shared" si="3"/>
        <v/>
      </c>
    </row>
    <row r="178" spans="1:2" x14ac:dyDescent="0.25">
      <c r="A178" s="14"/>
      <c r="B178" t="str">
        <f t="shared" si="3"/>
        <v/>
      </c>
    </row>
    <row r="179" spans="1:2" x14ac:dyDescent="0.25">
      <c r="A179" s="15"/>
      <c r="B179" t="str">
        <f t="shared" si="3"/>
        <v/>
      </c>
    </row>
    <row r="180" spans="1:2" x14ac:dyDescent="0.25">
      <c r="A180" s="14"/>
      <c r="B180" t="str">
        <f t="shared" si="3"/>
        <v/>
      </c>
    </row>
    <row r="181" spans="1:2" x14ac:dyDescent="0.25">
      <c r="A181" s="15"/>
      <c r="B181" t="str">
        <f t="shared" si="3"/>
        <v/>
      </c>
    </row>
    <row r="182" spans="1:2" x14ac:dyDescent="0.25">
      <c r="A182" s="14"/>
      <c r="B182" t="str">
        <f t="shared" si="3"/>
        <v/>
      </c>
    </row>
    <row r="183" spans="1:2" x14ac:dyDescent="0.25">
      <c r="A183" s="15"/>
      <c r="B183" t="str">
        <f t="shared" si="3"/>
        <v/>
      </c>
    </row>
    <row r="184" spans="1:2" x14ac:dyDescent="0.25">
      <c r="A184" s="14"/>
      <c r="B184" t="str">
        <f t="shared" si="3"/>
        <v/>
      </c>
    </row>
    <row r="185" spans="1:2" x14ac:dyDescent="0.25">
      <c r="A185" s="15"/>
      <c r="B185" t="str">
        <f t="shared" si="3"/>
        <v/>
      </c>
    </row>
    <row r="186" spans="1:2" x14ac:dyDescent="0.25">
      <c r="A186" s="14"/>
      <c r="B186" t="str">
        <f t="shared" si="3"/>
        <v/>
      </c>
    </row>
    <row r="187" spans="1:2" x14ac:dyDescent="0.25">
      <c r="A187" s="15"/>
      <c r="B187" t="str">
        <f t="shared" si="3"/>
        <v/>
      </c>
    </row>
    <row r="188" spans="1:2" x14ac:dyDescent="0.25">
      <c r="A188" s="14"/>
      <c r="B188" t="str">
        <f t="shared" si="3"/>
        <v/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C0BE-A262-469E-AFB4-26FF934333D3}">
  <dimension ref="A1:O1572"/>
  <sheetViews>
    <sheetView rightToLeft="1" zoomScaleNormal="100" workbookViewId="0">
      <selection sqref="A1:D1048576"/>
    </sheetView>
  </sheetViews>
  <sheetFormatPr defaultRowHeight="13.8" x14ac:dyDescent="0.25"/>
  <cols>
    <col min="1" max="1" width="9.5" customWidth="1"/>
    <col min="2" max="2" width="14.59765625" customWidth="1"/>
    <col min="3" max="3" width="15.3984375" customWidth="1"/>
    <col min="5" max="6" width="8.796875" customWidth="1"/>
    <col min="10" max="10" width="8.796875" customWidth="1"/>
    <col min="11" max="11" width="8.796875" hidden="1" customWidth="1"/>
    <col min="12" max="13" width="0" hidden="1" customWidth="1"/>
  </cols>
  <sheetData>
    <row r="1" spans="1:15" x14ac:dyDescent="0.25">
      <c r="A1" t="s">
        <v>0</v>
      </c>
      <c r="B1" t="s">
        <v>1</v>
      </c>
      <c r="C1" t="s">
        <v>162</v>
      </c>
      <c r="D1" t="s">
        <v>168</v>
      </c>
      <c r="E1" t="s">
        <v>170</v>
      </c>
      <c r="F1" t="s">
        <v>169</v>
      </c>
      <c r="G1" t="s">
        <v>178</v>
      </c>
      <c r="H1" t="s">
        <v>179</v>
      </c>
      <c r="I1" t="s">
        <v>171</v>
      </c>
      <c r="J1" t="s">
        <v>172</v>
      </c>
      <c r="K1" t="s">
        <v>173</v>
      </c>
      <c r="L1" t="s">
        <v>166</v>
      </c>
      <c r="M1" t="s">
        <v>167</v>
      </c>
      <c r="N1" t="s">
        <v>176</v>
      </c>
      <c r="O1" t="s">
        <v>180</v>
      </c>
    </row>
    <row r="2" spans="1:15" x14ac:dyDescent="0.25">
      <c r="A2" t="s">
        <v>2</v>
      </c>
      <c r="B2">
        <v>1</v>
      </c>
      <c r="C2">
        <v>29</v>
      </c>
      <c r="D2">
        <f>טבלה135[[#This Row],[LengthofCycle]]+1</f>
        <v>30</v>
      </c>
      <c r="E2" t="str">
        <f>IF(טבלה135[[#This Row],[CycleNumber]]&lt;3,"",IF(טבלה135[[#This Row],[CycleNumber]]=3,MIN(#REF!),IF(I1=3,MIN(#REF!),E1)))</f>
        <v/>
      </c>
      <c r="F2" t="str">
        <f>IF(טבלה135[[#This Row],[CycleNumber]]&lt;3,"",IF(טבלה135[[#This Row],[CycleNumber]]=3,MAX(#REF!),IF(I1=3,MAX(#REF!),F1)))</f>
        <v/>
      </c>
      <c r="G2" t="str">
        <f>IF(OR(טבלה135[[#This Row],[CycleNumber]]&gt;B3,B3=""),IF(טבלה135[[#This Row],[מספר סטייה]]=3,MIN(#REF!),טבלה135[[#This Row],[מינ קבוע]]),טבלה135[[#This Row],[מינ קבוע]])</f>
        <v/>
      </c>
      <c r="H2" t="str">
        <f>IF(OR(טבלה135[[#This Row],[CycleNumber]]&gt;B3,B3=""),IF(טבלה135[[#This Row],[מספר סטייה]]=3,MAX(#REF!),טבלה135[[#This Row],[מקס קבוע]]),טבלה135[[#This Row],[מקס קבוע]])</f>
        <v/>
      </c>
      <c r="I2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קבוע]]&lt;&gt;E1,1,I1+1),0))</f>
        <v/>
      </c>
      <c r="J2" t="str">
        <f>IF(AND(טבלה135[[#This Row],[CycleNumber]]&lt;B3,טבלה135[[#This Row],[מקס קבוע]]&lt;&gt;""),IF(OR(טבלה135[[#This Row],[מספר סטייה]]&lt;I3,AND(טבלה135[[#This Row],[מספר סטייה]]=3,I3=1)),0,1),"")</f>
        <v/>
      </c>
      <c r="K2" t="str">
        <f>IF(טבלה135[[#This Row],[מקס קבוע]]&lt;&gt;"",טבלה135[[#This Row],[מקסימום]]-טבלה135[[#This Row],[מינימום]],"")</f>
        <v/>
      </c>
      <c r="L2">
        <f>IF(IFERROR(LOOKUP(טבלה135[[#This Row],[ClientID]],פיבוט!$A$4:$A$121),FALSE)=טבלה135[[#This Row],[ClientID]],1,0)</f>
        <v>1</v>
      </c>
      <c r="M2" t="str">
        <f>IF(OR(טבלה135[[#This Row],[ClientID]]=A3),"",1)</f>
        <v/>
      </c>
      <c r="N2" s="3" t="str">
        <f>IF(טבלה135[[#This Row],[טווח]]&lt;&gt;K1,טבלה135[[#This Row],[טווח]],"")</f>
        <v/>
      </c>
      <c r="O2" s="3" t="str">
        <f>IF(טבלה135[[#This Row],[מניית טווחים]]&lt;&gt;"",IF(OR(30&gt;טבלה135[[#This Row],[מקסימום]],30&lt;טבלה135[[#This Row],[מינימום]]),0,1),"")</f>
        <v/>
      </c>
    </row>
    <row r="3" spans="1:15" x14ac:dyDescent="0.25">
      <c r="A3" t="s">
        <v>2</v>
      </c>
      <c r="B3">
        <v>2</v>
      </c>
      <c r="C3">
        <v>27</v>
      </c>
      <c r="D3">
        <f>טבלה135[[#This Row],[LengthofCycle]]+1</f>
        <v>28</v>
      </c>
      <c r="E3" t="str">
        <f>IF(טבלה135[[#This Row],[CycleNumber]]&lt;3,"",IF(טבלה135[[#This Row],[CycleNumber]]=3,MIN(D1:D3),IF(I2=3,MIN(#REF!),E2)))</f>
        <v/>
      </c>
      <c r="F3" t="str">
        <f>IF(טבלה135[[#This Row],[CycleNumber]]&lt;3,"",IF(טבלה135[[#This Row],[CycleNumber]]=3,MAX(D1:D3),IF(I2=3,MAX(#REF!),F2)))</f>
        <v/>
      </c>
      <c r="G3" t="str">
        <f>IF(OR(טבלה135[[#This Row],[CycleNumber]]&gt;B4,B4=""),IF(טבלה135[[#This Row],[מספר סטייה]]=3,MIN(D1:D3),טבלה135[[#This Row],[מינ קבוע]]),טבלה135[[#This Row],[מינ קבוע]])</f>
        <v/>
      </c>
      <c r="H3" t="str">
        <f>IF(OR(טבלה135[[#This Row],[CycleNumber]]&gt;B4,B4=""),IF(טבלה135[[#This Row],[מספר סטייה]]=3,MAX(D1:D3),טבלה135[[#This Row],[מקס קבוע]]),טבלה135[[#This Row],[מקס קבוע]])</f>
        <v/>
      </c>
      <c r="I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קבוע]]&lt;&gt;E2,1,I2+1),0))</f>
        <v/>
      </c>
      <c r="J3" t="str">
        <f>IF(AND(טבלה135[[#This Row],[CycleNumber]]&lt;B4,טבלה135[[#This Row],[מקס קבוע]]&lt;&gt;""),IF(OR(טבלה135[[#This Row],[מספר סטייה]]&lt;I4,AND(טבלה135[[#This Row],[מספר סטייה]]=3,I4=1)),0,1),"")</f>
        <v/>
      </c>
      <c r="K3" t="str">
        <f>IF(טבלה135[[#This Row],[מקס קבוע]]&lt;&gt;"",טבלה135[[#This Row],[מקסימום]]-טבלה135[[#This Row],[מינימום]],"")</f>
        <v/>
      </c>
      <c r="L3">
        <f>IF(IFERROR(LOOKUP(טבלה135[[#This Row],[ClientID]],פיבוט!$A$4:$A$121),FALSE)=טבלה135[[#This Row],[ClientID]],1,0)</f>
        <v>1</v>
      </c>
      <c r="M3" t="str">
        <f>IF(OR(טבלה135[[#This Row],[ClientID]]=A4),"",1)</f>
        <v/>
      </c>
      <c r="N3" s="3" t="str">
        <f>IF(טבלה135[[#This Row],[טווח]]&lt;&gt;K2,טבלה135[[#This Row],[טווח]],"")</f>
        <v/>
      </c>
      <c r="O3" s="3" t="str">
        <f>IF(טבלה135[[#This Row],[מניית טווחים]]&lt;&gt;"",IF(OR(30&gt;טבלה135[[#This Row],[מקסימום]],30&lt;טבלה135[[#This Row],[מינימום]]),0,1),"")</f>
        <v/>
      </c>
    </row>
    <row r="4" spans="1:15" x14ac:dyDescent="0.25">
      <c r="A4" t="s">
        <v>2</v>
      </c>
      <c r="B4">
        <v>3</v>
      </c>
      <c r="C4">
        <v>29</v>
      </c>
      <c r="D4">
        <f>טבלה135[[#This Row],[LengthofCycle]]+1</f>
        <v>30</v>
      </c>
      <c r="E4">
        <f>IF(טבלה135[[#This Row],[CycleNumber]]&lt;3,"",IF(טבלה135[[#This Row],[CycleNumber]]=3,MIN(D2:D4),IF(I3=3,MIN(D1:D3),E3)))</f>
        <v>28</v>
      </c>
      <c r="F4">
        <f>IF(טבלה135[[#This Row],[CycleNumber]]&lt;3,"",IF(טבלה135[[#This Row],[CycleNumber]]=3,MAX(D2:D4),IF(I3=3,MAX(D1:D3),F3)))</f>
        <v>30</v>
      </c>
      <c r="G4">
        <f>IF(OR(טבלה135[[#This Row],[CycleNumber]]&gt;B5,B5=""),IF(טבלה135[[#This Row],[מספר סטייה]]=3,MIN(D2:D4),טבלה135[[#This Row],[מינ קבוע]]),טבלה135[[#This Row],[מינ קבוע]])</f>
        <v>28</v>
      </c>
      <c r="H4">
        <f>IF(OR(טבלה135[[#This Row],[CycleNumber]]&gt;B5,B5=""),IF(טבלה135[[#This Row],[מספר סטייה]]=3,MAX(D2:D4),טבלה135[[#This Row],[מקס קבוע]]),טבלה135[[#This Row],[מקס קבוע]])</f>
        <v>30</v>
      </c>
      <c r="I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קבוע]]&lt;&gt;E3,1,I3+1),0))</f>
        <v>0</v>
      </c>
      <c r="J4">
        <f>IF(AND(טבלה135[[#This Row],[CycleNumber]]&lt;B5,טבלה135[[#This Row],[מקס קבוע]]&lt;&gt;""),IF(OR(טבלה135[[#This Row],[מספר סטייה]]&lt;I5,AND(טבלה135[[#This Row],[מספר סטייה]]=3,I5=1)),0,1),"")</f>
        <v>1</v>
      </c>
      <c r="K4">
        <f>IF(טבלה135[[#This Row],[מקס קבוע]]&lt;&gt;"",טבלה135[[#This Row],[מקסימום]]-טבלה135[[#This Row],[מינימום]],"")</f>
        <v>2</v>
      </c>
      <c r="L4">
        <f>IF(IFERROR(LOOKUP(טבלה135[[#This Row],[ClientID]],פיבוט!$A$4:$A$121),FALSE)=טבלה135[[#This Row],[ClientID]],1,0)</f>
        <v>1</v>
      </c>
      <c r="M4" t="str">
        <f>IF(OR(טבלה135[[#This Row],[ClientID]]=A5),"",1)</f>
        <v/>
      </c>
      <c r="N4" s="3">
        <f>IF(טבלה135[[#This Row],[טווח]]&lt;&gt;K3,טבלה135[[#This Row],[טווח]],"")</f>
        <v>2</v>
      </c>
      <c r="O4" s="3">
        <f>IF(טבלה135[[#This Row],[מניית טווחים]]&lt;&gt;"",IF(OR(30&gt;טבלה135[[#This Row],[מקסימום]],30&lt;טבלה135[[#This Row],[מינימום]]),0,1),"")</f>
        <v>1</v>
      </c>
    </row>
    <row r="5" spans="1:15" x14ac:dyDescent="0.25">
      <c r="A5" t="s">
        <v>2</v>
      </c>
      <c r="B5">
        <v>4</v>
      </c>
      <c r="C5">
        <v>27</v>
      </c>
      <c r="D5">
        <f>טבלה135[[#This Row],[LengthofCycle]]+1</f>
        <v>28</v>
      </c>
      <c r="E5">
        <f>IF(טבלה135[[#This Row],[CycleNumber]]&lt;3,"",IF(טבלה135[[#This Row],[CycleNumber]]=3,MIN(D3:D5),IF(I4=3,MIN(D2:D4),E4)))</f>
        <v>28</v>
      </c>
      <c r="F5">
        <f>IF(טבלה135[[#This Row],[CycleNumber]]&lt;3,"",IF(טבלה135[[#This Row],[CycleNumber]]=3,MAX(D3:D5),IF(I4=3,MAX(D2:D4),F4)))</f>
        <v>30</v>
      </c>
      <c r="G5">
        <f>IF(OR(טבלה135[[#This Row],[CycleNumber]]&gt;B6,B6=""),IF(טבלה135[[#This Row],[מספר סטייה]]=3,MIN(D3:D5),טבלה135[[#This Row],[מינ קבוע]]),טבלה135[[#This Row],[מינ קבוע]])</f>
        <v>28</v>
      </c>
      <c r="H5">
        <f>IF(OR(טבלה135[[#This Row],[CycleNumber]]&gt;B6,B6=""),IF(טבלה135[[#This Row],[מספר סטייה]]=3,MAX(D3:D5),טבלה135[[#This Row],[מקס קבוע]]),טבלה135[[#This Row],[מקס קבוע]])</f>
        <v>30</v>
      </c>
      <c r="I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קבוע]]&lt;&gt;E4,1,I4+1),0))</f>
        <v>0</v>
      </c>
      <c r="J5">
        <f>IF(AND(טבלה135[[#This Row],[CycleNumber]]&lt;B6,טבלה135[[#This Row],[מקס קבוע]]&lt;&gt;""),IF(OR(טבלה135[[#This Row],[מספר סטייה]]&lt;I6,AND(טבלה135[[#This Row],[מספר סטייה]]=3,I6=1)),0,1),"")</f>
        <v>1</v>
      </c>
      <c r="K5">
        <f>IF(טבלה135[[#This Row],[מקס קבוע]]&lt;&gt;"",טבלה135[[#This Row],[מקסימום]]-טבלה135[[#This Row],[מינימום]],"")</f>
        <v>2</v>
      </c>
      <c r="L5">
        <f>IF(IFERROR(LOOKUP(טבלה135[[#This Row],[ClientID]],פיבוט!$A$4:$A$121),FALSE)=טבלה135[[#This Row],[ClientID]],1,0)</f>
        <v>1</v>
      </c>
      <c r="M5" t="str">
        <f>IF(OR(טבלה135[[#This Row],[ClientID]]=A6),"",1)</f>
        <v/>
      </c>
      <c r="N5" s="3" t="str">
        <f>IF(טבלה135[[#This Row],[טווח]]&lt;&gt;K4,טבלה135[[#This Row],[טווח]],"")</f>
        <v/>
      </c>
      <c r="O5" s="3" t="str">
        <f>IF(טבלה135[[#This Row],[מניית טווחים]]&lt;&gt;"",IF(OR(30&gt;טבלה135[[#This Row],[מקסימום]],30&lt;טבלה135[[#This Row],[מינימום]]),0,1),"")</f>
        <v/>
      </c>
    </row>
    <row r="6" spans="1:15" x14ac:dyDescent="0.25">
      <c r="A6" t="s">
        <v>2</v>
      </c>
      <c r="B6">
        <v>5</v>
      </c>
      <c r="C6">
        <v>28</v>
      </c>
      <c r="D6">
        <f>טבלה135[[#This Row],[LengthofCycle]]+1</f>
        <v>29</v>
      </c>
      <c r="E6">
        <f>IF(טבלה135[[#This Row],[CycleNumber]]&lt;3,"",IF(טבלה135[[#This Row],[CycleNumber]]=3,MIN(D4:D6),IF(I5=3,MIN(D3:D5),E5)))</f>
        <v>28</v>
      </c>
      <c r="F6">
        <f>IF(טבלה135[[#This Row],[CycleNumber]]&lt;3,"",IF(טבלה135[[#This Row],[CycleNumber]]=3,MAX(D4:D6),IF(I5=3,MAX(D3:D5),F5)))</f>
        <v>30</v>
      </c>
      <c r="G6">
        <f>IF(OR(טבלה135[[#This Row],[CycleNumber]]&gt;B7,B7=""),IF(טבלה135[[#This Row],[מספר סטייה]]=3,MIN(D4:D6),טבלה135[[#This Row],[מינ קבוע]]),טבלה135[[#This Row],[מינ קבוע]])</f>
        <v>28</v>
      </c>
      <c r="H6">
        <f>IF(OR(טבלה135[[#This Row],[CycleNumber]]&gt;B7,B7=""),IF(טבלה135[[#This Row],[מספר סטייה]]=3,MAX(D4:D6),טבלה135[[#This Row],[מקס קבוע]]),טבלה135[[#This Row],[מקס קבוע]])</f>
        <v>30</v>
      </c>
      <c r="I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קבוע]]&lt;&gt;E5,1,I5+1),0))</f>
        <v>0</v>
      </c>
      <c r="J6">
        <f>IF(AND(טבלה135[[#This Row],[CycleNumber]]&lt;B7,טבלה135[[#This Row],[מקס קבוע]]&lt;&gt;""),IF(OR(טבלה135[[#This Row],[מספר סטייה]]&lt;I7,AND(טבלה135[[#This Row],[מספר סטייה]]=3,I7=1)),0,1),"")</f>
        <v>0</v>
      </c>
      <c r="K6">
        <f>IF(טבלה135[[#This Row],[מקס קבוע]]&lt;&gt;"",טבלה135[[#This Row],[מקסימום]]-טבלה135[[#This Row],[מינימום]],"")</f>
        <v>2</v>
      </c>
      <c r="L6">
        <f>IF(IFERROR(LOOKUP(טבלה135[[#This Row],[ClientID]],פיבוט!$A$4:$A$121),FALSE)=טבלה135[[#This Row],[ClientID]],1,0)</f>
        <v>1</v>
      </c>
      <c r="M6" t="str">
        <f>IF(OR(טבלה135[[#This Row],[ClientID]]=A7),"",1)</f>
        <v/>
      </c>
      <c r="N6" s="3" t="str">
        <f>IF(טבלה135[[#This Row],[טווח]]&lt;&gt;K5,טבלה135[[#This Row],[טווח]],"")</f>
        <v/>
      </c>
      <c r="O6" s="3" t="str">
        <f>IF(טבלה135[[#This Row],[מניית טווחים]]&lt;&gt;"",IF(OR(30&gt;טבלה135[[#This Row],[מקסימום]],30&lt;טבלה135[[#This Row],[מינימום]]),0,1),"")</f>
        <v/>
      </c>
    </row>
    <row r="7" spans="1:15" x14ac:dyDescent="0.25">
      <c r="A7" t="s">
        <v>2</v>
      </c>
      <c r="B7">
        <v>6</v>
      </c>
      <c r="C7">
        <v>26</v>
      </c>
      <c r="D7">
        <f>טבלה135[[#This Row],[LengthofCycle]]+1</f>
        <v>27</v>
      </c>
      <c r="E7">
        <f>IF(טבלה135[[#This Row],[CycleNumber]]&lt;3,"",IF(טבלה135[[#This Row],[CycleNumber]]=3,MIN(D5:D7),IF(I6=3,MIN(D4:D6),E6)))</f>
        <v>28</v>
      </c>
      <c r="F7">
        <f>IF(טבלה135[[#This Row],[CycleNumber]]&lt;3,"",IF(טבלה135[[#This Row],[CycleNumber]]=3,MAX(D5:D7),IF(I6=3,MAX(D4:D6),F6)))</f>
        <v>30</v>
      </c>
      <c r="G7">
        <f>IF(OR(טבלה135[[#This Row],[CycleNumber]]&gt;B8,B8=""),IF(טבלה135[[#This Row],[מספר סטייה]]=3,MIN(D5:D7),טבלה135[[#This Row],[מינ קבוע]]),טבלה135[[#This Row],[מינ קבוע]])</f>
        <v>28</v>
      </c>
      <c r="H7">
        <f>IF(OR(טבלה135[[#This Row],[CycleNumber]]&gt;B8,B8=""),IF(טבלה135[[#This Row],[מספר סטייה]]=3,MAX(D5:D7),טבלה135[[#This Row],[מקס קבוע]]),טבלה135[[#This Row],[מקס קבוע]])</f>
        <v>30</v>
      </c>
      <c r="I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קבוע]]&lt;&gt;E6,1,I6+1),0))</f>
        <v>1</v>
      </c>
      <c r="J7">
        <f>IF(AND(טבלה135[[#This Row],[CycleNumber]]&lt;B8,טבלה135[[#This Row],[מקס קבוע]]&lt;&gt;""),IF(OR(טבלה135[[#This Row],[מספר סטייה]]&lt;I8,AND(טבלה135[[#This Row],[מספר סטייה]]=3,I8=1)),0,1),"")</f>
        <v>1</v>
      </c>
      <c r="K7">
        <f>IF(טבלה135[[#This Row],[מקס קבוע]]&lt;&gt;"",טבלה135[[#This Row],[מקסימום]]-טבלה135[[#This Row],[מינימום]],"")</f>
        <v>2</v>
      </c>
      <c r="L7">
        <f>IF(IFERROR(LOOKUP(טבלה135[[#This Row],[ClientID]],פיבוט!$A$4:$A$121),FALSE)=טבלה135[[#This Row],[ClientID]],1,0)</f>
        <v>1</v>
      </c>
      <c r="M7" t="str">
        <f>IF(OR(טבלה135[[#This Row],[ClientID]]=A8),"",1)</f>
        <v/>
      </c>
      <c r="N7" s="3" t="str">
        <f>IF(טבלה135[[#This Row],[טווח]]&lt;&gt;K6,טבלה135[[#This Row],[טווח]],"")</f>
        <v/>
      </c>
      <c r="O7" s="3" t="str">
        <f>IF(טבלה135[[#This Row],[מניית טווחים]]&lt;&gt;"",IF(OR(30&gt;טבלה135[[#This Row],[מקסימום]],30&lt;טבלה135[[#This Row],[מינימום]]),0,1),"")</f>
        <v/>
      </c>
    </row>
    <row r="8" spans="1:15" x14ac:dyDescent="0.25">
      <c r="A8" t="s">
        <v>2</v>
      </c>
      <c r="B8">
        <v>7</v>
      </c>
      <c r="C8">
        <v>29</v>
      </c>
      <c r="D8">
        <f>טבלה135[[#This Row],[LengthofCycle]]+1</f>
        <v>30</v>
      </c>
      <c r="E8">
        <f>IF(טבלה135[[#This Row],[CycleNumber]]&lt;3,"",IF(טבלה135[[#This Row],[CycleNumber]]=3,MIN(D6:D8),IF(I7=3,MIN(D5:D7),E7)))</f>
        <v>28</v>
      </c>
      <c r="F8">
        <f>IF(טבלה135[[#This Row],[CycleNumber]]&lt;3,"",IF(טבלה135[[#This Row],[CycleNumber]]=3,MAX(D6:D8),IF(I7=3,MAX(D5:D7),F7)))</f>
        <v>30</v>
      </c>
      <c r="G8">
        <f>IF(OR(טבלה135[[#This Row],[CycleNumber]]&gt;B9,B9=""),IF(טבלה135[[#This Row],[מספר סטייה]]=3,MIN(D6:D8),טבלה135[[#This Row],[מינ קבוע]]),טבלה135[[#This Row],[מינ קבוע]])</f>
        <v>28</v>
      </c>
      <c r="H8">
        <f>IF(OR(טבלה135[[#This Row],[CycleNumber]]&gt;B9,B9=""),IF(טבלה135[[#This Row],[מספר סטייה]]=3,MAX(D6:D8),טבלה135[[#This Row],[מקס קבוע]]),טבלה135[[#This Row],[מקס קבוע]])</f>
        <v>30</v>
      </c>
      <c r="I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קבוע]]&lt;&gt;E7,1,I7+1),0))</f>
        <v>0</v>
      </c>
      <c r="J8">
        <f>IF(AND(טבלה135[[#This Row],[CycleNumber]]&lt;B9,טבלה135[[#This Row],[מקס קבוע]]&lt;&gt;""),IF(OR(טבלה135[[#This Row],[מספר סטייה]]&lt;I9,AND(טבלה135[[#This Row],[מספר סטייה]]=3,I9=1)),0,1),"")</f>
        <v>0</v>
      </c>
      <c r="K8">
        <f>IF(טבלה135[[#This Row],[מקס קבוע]]&lt;&gt;"",טבלה135[[#This Row],[מקסימום]]-טבלה135[[#This Row],[מינימום]],"")</f>
        <v>2</v>
      </c>
      <c r="L8">
        <f>IF(IFERROR(LOOKUP(טבלה135[[#This Row],[ClientID]],פיבוט!$A$4:$A$121),FALSE)=טבלה135[[#This Row],[ClientID]],1,0)</f>
        <v>1</v>
      </c>
      <c r="M8" t="str">
        <f>IF(OR(טבלה135[[#This Row],[ClientID]]=A9),"",1)</f>
        <v/>
      </c>
      <c r="N8" s="3" t="str">
        <f>IF(טבלה135[[#This Row],[טווח]]&lt;&gt;K7,טבלה135[[#This Row],[טווח]],"")</f>
        <v/>
      </c>
      <c r="O8" s="3" t="str">
        <f>IF(טבלה135[[#This Row],[מניית טווחים]]&lt;&gt;"",IF(OR(30&gt;טבלה135[[#This Row],[מקסימום]],30&lt;טבלה135[[#This Row],[מינימום]]),0,1),"")</f>
        <v/>
      </c>
    </row>
    <row r="9" spans="1:15" x14ac:dyDescent="0.25">
      <c r="A9" t="s">
        <v>2</v>
      </c>
      <c r="B9">
        <v>8</v>
      </c>
      <c r="C9">
        <v>24</v>
      </c>
      <c r="D9">
        <f>טבלה135[[#This Row],[LengthofCycle]]+1</f>
        <v>25</v>
      </c>
      <c r="E9">
        <f>IF(טבלה135[[#This Row],[CycleNumber]]&lt;3,"",IF(טבלה135[[#This Row],[CycleNumber]]=3,MIN(D7:D9),IF(I8=3,MIN(D6:D8),E8)))</f>
        <v>28</v>
      </c>
      <c r="F9">
        <f>IF(טבלה135[[#This Row],[CycleNumber]]&lt;3,"",IF(טבלה135[[#This Row],[CycleNumber]]=3,MAX(D7:D9),IF(I8=3,MAX(D6:D8),F8)))</f>
        <v>30</v>
      </c>
      <c r="G9">
        <f>IF(OR(טבלה135[[#This Row],[CycleNumber]]&gt;B10,B10=""),IF(טבלה135[[#This Row],[מספר סטייה]]=3,MIN(D7:D9),טבלה135[[#This Row],[מינ קבוע]]),טבלה135[[#This Row],[מינ קבוע]])</f>
        <v>28</v>
      </c>
      <c r="H9">
        <f>IF(OR(טבלה135[[#This Row],[CycleNumber]]&gt;B10,B10=""),IF(טבלה135[[#This Row],[מספר סטייה]]=3,MAX(D7:D9),טבלה135[[#This Row],[מקס קבוע]]),טבלה135[[#This Row],[מקס קבוע]])</f>
        <v>30</v>
      </c>
      <c r="I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קבוע]]&lt;&gt;E8,1,I8+1),0))</f>
        <v>1</v>
      </c>
      <c r="J9">
        <f>IF(AND(טבלה135[[#This Row],[CycleNumber]]&lt;B10,טבלה135[[#This Row],[מקס קבוע]]&lt;&gt;""),IF(OR(טבלה135[[#This Row],[מספר סטייה]]&lt;I10,AND(טבלה135[[#This Row],[מספר סטייה]]=3,I10=1)),0,1),"")</f>
        <v>1</v>
      </c>
      <c r="K9">
        <f>IF(טבלה135[[#This Row],[מקס קבוע]]&lt;&gt;"",טבלה135[[#This Row],[מקסימום]]-טבלה135[[#This Row],[מינימום]],"")</f>
        <v>2</v>
      </c>
      <c r="L9">
        <f>IF(IFERROR(LOOKUP(טבלה135[[#This Row],[ClientID]],פיבוט!$A$4:$A$121),FALSE)=טבלה135[[#This Row],[ClientID]],1,0)</f>
        <v>1</v>
      </c>
      <c r="M9" t="str">
        <f>IF(OR(טבלה135[[#This Row],[ClientID]]=A10),"",1)</f>
        <v/>
      </c>
      <c r="N9" s="3" t="str">
        <f>IF(טבלה135[[#This Row],[טווח]]&lt;&gt;K8,טבלה135[[#This Row],[טווח]],"")</f>
        <v/>
      </c>
      <c r="O9" s="3" t="str">
        <f>IF(טבלה135[[#This Row],[מניית טווחים]]&lt;&gt;"",IF(OR(30&gt;טבלה135[[#This Row],[מקסימום]],30&lt;טבלה135[[#This Row],[מינימום]]),0,1),"")</f>
        <v/>
      </c>
    </row>
    <row r="10" spans="1:15" x14ac:dyDescent="0.25">
      <c r="A10" t="s">
        <v>2</v>
      </c>
      <c r="B10">
        <v>9</v>
      </c>
      <c r="C10">
        <v>28</v>
      </c>
      <c r="D10">
        <f>טבלה135[[#This Row],[LengthofCycle]]+1</f>
        <v>29</v>
      </c>
      <c r="E10">
        <f>IF(טבלה135[[#This Row],[CycleNumber]]&lt;3,"",IF(טבלה135[[#This Row],[CycleNumber]]=3,MIN(D8:D10),IF(I9=3,MIN(D7:D9),E9)))</f>
        <v>28</v>
      </c>
      <c r="F10">
        <f>IF(טבלה135[[#This Row],[CycleNumber]]&lt;3,"",IF(טבלה135[[#This Row],[CycleNumber]]=3,MAX(D8:D10),IF(I9=3,MAX(D7:D9),F9)))</f>
        <v>30</v>
      </c>
      <c r="G10">
        <f>IF(OR(טבלה135[[#This Row],[CycleNumber]]&gt;B11,B11=""),IF(טבלה135[[#This Row],[מספר סטייה]]=3,MIN(D8:D10),טבלה135[[#This Row],[מינ קבוע]]),טבלה135[[#This Row],[מינ קבוע]])</f>
        <v>28</v>
      </c>
      <c r="H10">
        <f>IF(OR(טבלה135[[#This Row],[CycleNumber]]&gt;B11,B11=""),IF(טבלה135[[#This Row],[מספר סטייה]]=3,MAX(D8:D10),טבלה135[[#This Row],[מקס קבוע]]),טבלה135[[#This Row],[מקס קבוע]])</f>
        <v>30</v>
      </c>
      <c r="I1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קבוע]]&lt;&gt;E9,1,I9+1),0))</f>
        <v>0</v>
      </c>
      <c r="J10">
        <f>IF(AND(טבלה135[[#This Row],[CycleNumber]]&lt;B11,טבלה135[[#This Row],[מקס קבוע]]&lt;&gt;""),IF(OR(טבלה135[[#This Row],[מספר סטייה]]&lt;I11,AND(טבלה135[[#This Row],[מספר סטייה]]=3,I11=1)),0,1),"")</f>
        <v>1</v>
      </c>
      <c r="K10">
        <f>IF(טבלה135[[#This Row],[מקס קבוע]]&lt;&gt;"",טבלה135[[#This Row],[מקסימום]]-טבלה135[[#This Row],[מינימום]],"")</f>
        <v>2</v>
      </c>
      <c r="L10">
        <f>IF(IFERROR(LOOKUP(טבלה135[[#This Row],[ClientID]],פיבוט!$A$4:$A$121),FALSE)=טבלה135[[#This Row],[ClientID]],1,0)</f>
        <v>1</v>
      </c>
      <c r="M10" t="str">
        <f>IF(OR(טבלה135[[#This Row],[ClientID]]=A11),"",1)</f>
        <v/>
      </c>
      <c r="N10" s="3" t="str">
        <f>IF(טבלה135[[#This Row],[טווח]]&lt;&gt;K9,טבלה135[[#This Row],[טווח]],"")</f>
        <v/>
      </c>
      <c r="O10" s="3" t="str">
        <f>IF(טבלה135[[#This Row],[מניית טווחים]]&lt;&gt;"",IF(OR(30&gt;טבלה135[[#This Row],[מקסימום]],30&lt;טבלה135[[#This Row],[מינימום]]),0,1),"")</f>
        <v/>
      </c>
    </row>
    <row r="11" spans="1:15" x14ac:dyDescent="0.25">
      <c r="A11" t="s">
        <v>2</v>
      </c>
      <c r="B11">
        <v>10</v>
      </c>
      <c r="C11">
        <v>28</v>
      </c>
      <c r="D11">
        <f>טבלה135[[#This Row],[LengthofCycle]]+1</f>
        <v>29</v>
      </c>
      <c r="E11">
        <f>IF(טבלה135[[#This Row],[CycleNumber]]&lt;3,"",IF(טבלה135[[#This Row],[CycleNumber]]=3,MIN(D9:D11),IF(I10=3,MIN(D8:D10),E10)))</f>
        <v>28</v>
      </c>
      <c r="F11">
        <f>IF(טבלה135[[#This Row],[CycleNumber]]&lt;3,"",IF(טבלה135[[#This Row],[CycleNumber]]=3,MAX(D9:D11),IF(I10=3,MAX(D8:D10),F10)))</f>
        <v>30</v>
      </c>
      <c r="G11">
        <f>IF(OR(טבלה135[[#This Row],[CycleNumber]]&gt;B12,B12=""),IF(טבלה135[[#This Row],[מספר סטייה]]=3,MIN(D9:D11),טבלה135[[#This Row],[מינ קבוע]]),טבלה135[[#This Row],[מינ קבוע]])</f>
        <v>28</v>
      </c>
      <c r="H11">
        <f>IF(OR(טבלה135[[#This Row],[CycleNumber]]&gt;B12,B12=""),IF(טבלה135[[#This Row],[מספר סטייה]]=3,MAX(D9:D11),טבלה135[[#This Row],[מקס קבוע]]),טבלה135[[#This Row],[מקס קבוע]])</f>
        <v>30</v>
      </c>
      <c r="I1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קבוע]]&lt;&gt;E10,1,I10+1),0))</f>
        <v>0</v>
      </c>
      <c r="J11">
        <f>IF(AND(טבלה135[[#This Row],[CycleNumber]]&lt;B12,טבלה135[[#This Row],[מקס קבוע]]&lt;&gt;""),IF(OR(טבלה135[[#This Row],[מספר סטייה]]&lt;I12,AND(טבלה135[[#This Row],[מספר סטייה]]=3,I12=1)),0,1),"")</f>
        <v>0</v>
      </c>
      <c r="K11">
        <f>IF(טבלה135[[#This Row],[מקס קבוע]]&lt;&gt;"",טבלה135[[#This Row],[מקסימום]]-טבלה135[[#This Row],[מינימום]],"")</f>
        <v>2</v>
      </c>
      <c r="L11">
        <f>IF(IFERROR(LOOKUP(טבלה135[[#This Row],[ClientID]],פיבוט!$A$4:$A$121),FALSE)=טבלה135[[#This Row],[ClientID]],1,0)</f>
        <v>1</v>
      </c>
      <c r="M11" t="str">
        <f>IF(OR(טבלה135[[#This Row],[ClientID]]=A12),"",1)</f>
        <v/>
      </c>
      <c r="N11" s="3" t="str">
        <f>IF(טבלה135[[#This Row],[טווח]]&lt;&gt;K10,טבלה135[[#This Row],[טווח]],"")</f>
        <v/>
      </c>
      <c r="O11" s="3" t="str">
        <f>IF(טבלה135[[#This Row],[מניית טווחים]]&lt;&gt;"",IF(OR(30&gt;טבלה135[[#This Row],[מקסימום]],30&lt;טבלה135[[#This Row],[מינימום]]),0,1),"")</f>
        <v/>
      </c>
    </row>
    <row r="12" spans="1:15" x14ac:dyDescent="0.25">
      <c r="A12" t="s">
        <v>2</v>
      </c>
      <c r="B12">
        <v>11</v>
      </c>
      <c r="C12">
        <v>26</v>
      </c>
      <c r="D12">
        <f>טבלה135[[#This Row],[LengthofCycle]]+1</f>
        <v>27</v>
      </c>
      <c r="E12">
        <f>IF(טבלה135[[#This Row],[CycleNumber]]&lt;3,"",IF(טבלה135[[#This Row],[CycleNumber]]=3,MIN(D10:D12),IF(I11=3,MIN(D9:D11),E11)))</f>
        <v>28</v>
      </c>
      <c r="F12">
        <f>IF(טבלה135[[#This Row],[CycleNumber]]&lt;3,"",IF(טבלה135[[#This Row],[CycleNumber]]=3,MAX(D10:D12),IF(I11=3,MAX(D9:D11),F11)))</f>
        <v>30</v>
      </c>
      <c r="G12">
        <f>IF(OR(טבלה135[[#This Row],[CycleNumber]]&gt;B13,B13=""),IF(טבלה135[[#This Row],[מספר סטייה]]=3,MIN(D10:D12),טבלה135[[#This Row],[מינ קבוע]]),טבלה135[[#This Row],[מינ קבוע]])</f>
        <v>28</v>
      </c>
      <c r="H12">
        <f>IF(OR(טבלה135[[#This Row],[CycleNumber]]&gt;B13,B13=""),IF(טבלה135[[#This Row],[מספר סטייה]]=3,MAX(D10:D12),טבלה135[[#This Row],[מקס קבוע]]),טבלה135[[#This Row],[מקס קבוע]])</f>
        <v>30</v>
      </c>
      <c r="I1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קבוע]]&lt;&gt;E11,1,I11+1),0))</f>
        <v>1</v>
      </c>
      <c r="J12">
        <f>IF(AND(טבלה135[[#This Row],[CycleNumber]]&lt;B13,טבלה135[[#This Row],[מקס קבוע]]&lt;&gt;""),IF(OR(טבלה135[[#This Row],[מספר סטייה]]&lt;I13,AND(טבלה135[[#This Row],[מספר סטייה]]=3,I13=1)),0,1),"")</f>
        <v>1</v>
      </c>
      <c r="K12">
        <f>IF(טבלה135[[#This Row],[מקס קבוע]]&lt;&gt;"",טבלה135[[#This Row],[מקסימום]]-טבלה135[[#This Row],[מינימום]],"")</f>
        <v>2</v>
      </c>
      <c r="L12">
        <f>IF(IFERROR(LOOKUP(טבלה135[[#This Row],[ClientID]],פיבוט!$A$4:$A$121),FALSE)=טבלה135[[#This Row],[ClientID]],1,0)</f>
        <v>1</v>
      </c>
      <c r="M12" t="str">
        <f>IF(OR(טבלה135[[#This Row],[ClientID]]=A13),"",1)</f>
        <v/>
      </c>
      <c r="N12" s="3" t="str">
        <f>IF(טבלה135[[#This Row],[טווח]]&lt;&gt;K11,טבלה135[[#This Row],[טווח]],"")</f>
        <v/>
      </c>
      <c r="O12" s="3" t="str">
        <f>IF(טבלה135[[#This Row],[מניית טווחים]]&lt;&gt;"",IF(OR(30&gt;טבלה135[[#This Row],[מקסימום]],30&lt;טבלה135[[#This Row],[מינימום]]),0,1),"")</f>
        <v/>
      </c>
    </row>
    <row r="13" spans="1:15" x14ac:dyDescent="0.25">
      <c r="A13" t="s">
        <v>2</v>
      </c>
      <c r="B13">
        <v>12</v>
      </c>
      <c r="C13">
        <v>29</v>
      </c>
      <c r="D13">
        <f>טבלה135[[#This Row],[LengthofCycle]]+1</f>
        <v>30</v>
      </c>
      <c r="E13">
        <f>IF(טבלה135[[#This Row],[CycleNumber]]&lt;3,"",IF(טבלה135[[#This Row],[CycleNumber]]=3,MIN(D11:D13),IF(I12=3,MIN(D10:D12),E12)))</f>
        <v>28</v>
      </c>
      <c r="F13">
        <f>IF(טבלה135[[#This Row],[CycleNumber]]&lt;3,"",IF(טבלה135[[#This Row],[CycleNumber]]=3,MAX(D11:D13),IF(I12=3,MAX(D10:D12),F12)))</f>
        <v>30</v>
      </c>
      <c r="G13">
        <f>IF(OR(טבלה135[[#This Row],[CycleNumber]]&gt;B14,B14=""),IF(טבלה135[[#This Row],[מספר סטייה]]=3,MIN(D11:D13),טבלה135[[#This Row],[מינ קבוע]]),טבלה135[[#This Row],[מינ קבוע]])</f>
        <v>28</v>
      </c>
      <c r="H13">
        <f>IF(OR(טבלה135[[#This Row],[CycleNumber]]&gt;B14,B14=""),IF(טבלה135[[#This Row],[מספר סטייה]]=3,MAX(D11:D13),טבלה135[[#This Row],[מקס קבוע]]),טבלה135[[#This Row],[מקס קבוע]])</f>
        <v>30</v>
      </c>
      <c r="I1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קבוע]]&lt;&gt;E12,1,I12+1),0))</f>
        <v>0</v>
      </c>
      <c r="J13">
        <f>IF(AND(טבלה135[[#This Row],[CycleNumber]]&lt;B14,טבלה135[[#This Row],[מקס קבוע]]&lt;&gt;""),IF(OR(טבלה135[[#This Row],[מספר סטייה]]&lt;I14,AND(טבלה135[[#This Row],[מספר סטייה]]=3,I14=1)),0,1),"")</f>
        <v>1</v>
      </c>
      <c r="K13">
        <f>IF(טבלה135[[#This Row],[מקס קבוע]]&lt;&gt;"",טבלה135[[#This Row],[מקסימום]]-טבלה135[[#This Row],[מינימום]],"")</f>
        <v>2</v>
      </c>
      <c r="L13">
        <f>IF(IFERROR(LOOKUP(טבלה135[[#This Row],[ClientID]],פיבוט!$A$4:$A$121),FALSE)=טבלה135[[#This Row],[ClientID]],1,0)</f>
        <v>1</v>
      </c>
      <c r="M13" t="str">
        <f>IF(OR(טבלה135[[#This Row],[ClientID]]=A14),"",1)</f>
        <v/>
      </c>
      <c r="N13" s="3" t="str">
        <f>IF(טבלה135[[#This Row],[טווח]]&lt;&gt;K12,טבלה135[[#This Row],[טווח]],"")</f>
        <v/>
      </c>
      <c r="O13" s="3" t="str">
        <f>IF(טבלה135[[#This Row],[מניית טווחים]]&lt;&gt;"",IF(OR(30&gt;טבלה135[[#This Row],[מקסימום]],30&lt;טבלה135[[#This Row],[מינימום]]),0,1),"")</f>
        <v/>
      </c>
    </row>
    <row r="14" spans="1:15" x14ac:dyDescent="0.25">
      <c r="A14" t="s">
        <v>2</v>
      </c>
      <c r="B14">
        <v>13</v>
      </c>
      <c r="C14">
        <v>27</v>
      </c>
      <c r="D14">
        <f>טבלה135[[#This Row],[LengthofCycle]]+1</f>
        <v>28</v>
      </c>
      <c r="E14">
        <f>IF(טבלה135[[#This Row],[CycleNumber]]&lt;3,"",IF(טבלה135[[#This Row],[CycleNumber]]=3,MIN(D12:D14),IF(I13=3,MIN(D11:D13),E13)))</f>
        <v>28</v>
      </c>
      <c r="F14">
        <f>IF(טבלה135[[#This Row],[CycleNumber]]&lt;3,"",IF(טבלה135[[#This Row],[CycleNumber]]=3,MAX(D12:D14),IF(I13=3,MAX(D11:D13),F13)))</f>
        <v>30</v>
      </c>
      <c r="G14">
        <f>IF(OR(טבלה135[[#This Row],[CycleNumber]]&gt;B15,B15=""),IF(טבלה135[[#This Row],[מספר סטייה]]=3,MIN(D12:D14),טבלה135[[#This Row],[מינ קבוע]]),טבלה135[[#This Row],[מינ קבוע]])</f>
        <v>28</v>
      </c>
      <c r="H14">
        <f>IF(OR(טבלה135[[#This Row],[CycleNumber]]&gt;B15,B15=""),IF(טבלה135[[#This Row],[מספר סטייה]]=3,MAX(D12:D14),טבלה135[[#This Row],[מקס קבוע]]),טבלה135[[#This Row],[מקס קבוע]])</f>
        <v>30</v>
      </c>
      <c r="I1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קבוע]]&lt;&gt;E13,1,I13+1),0))</f>
        <v>0</v>
      </c>
      <c r="J14">
        <f>IF(AND(טבלה135[[#This Row],[CycleNumber]]&lt;B15,טבלה135[[#This Row],[מקס קבוע]]&lt;&gt;""),IF(OR(טבלה135[[#This Row],[מספר סטייה]]&lt;I15,AND(טבלה135[[#This Row],[מספר סטייה]]=3,I15=1)),0,1),"")</f>
        <v>1</v>
      </c>
      <c r="K14">
        <f>IF(טבלה135[[#This Row],[מקס קבוע]]&lt;&gt;"",טבלה135[[#This Row],[מקסימום]]-טבלה135[[#This Row],[מינימום]],"")</f>
        <v>2</v>
      </c>
      <c r="L14">
        <f>IF(IFERROR(LOOKUP(טבלה135[[#This Row],[ClientID]],פיבוט!$A$4:$A$121),FALSE)=טבלה135[[#This Row],[ClientID]],1,0)</f>
        <v>1</v>
      </c>
      <c r="M14" t="str">
        <f>IF(OR(טבלה135[[#This Row],[ClientID]]=A15),"",1)</f>
        <v/>
      </c>
      <c r="N14" s="3" t="str">
        <f>IF(טבלה135[[#This Row],[טווח]]&lt;&gt;K13,טבלה135[[#This Row],[טווח]],"")</f>
        <v/>
      </c>
      <c r="O14" s="3" t="str">
        <f>IF(טבלה135[[#This Row],[מניית טווחים]]&lt;&gt;"",IF(OR(30&gt;טבלה135[[#This Row],[מקסימום]],30&lt;טבלה135[[#This Row],[מינימום]]),0,1),"")</f>
        <v/>
      </c>
    </row>
    <row r="15" spans="1:15" x14ac:dyDescent="0.25">
      <c r="A15" t="s">
        <v>2</v>
      </c>
      <c r="B15">
        <v>14</v>
      </c>
      <c r="C15">
        <v>28</v>
      </c>
      <c r="D15">
        <f>טבלה135[[#This Row],[LengthofCycle]]+1</f>
        <v>29</v>
      </c>
      <c r="E15">
        <f>IF(טבלה135[[#This Row],[CycleNumber]]&lt;3,"",IF(טבלה135[[#This Row],[CycleNumber]]=3,MIN(D13:D15),IF(I14=3,MIN(D12:D14),E14)))</f>
        <v>28</v>
      </c>
      <c r="F15">
        <f>IF(טבלה135[[#This Row],[CycleNumber]]&lt;3,"",IF(טבלה135[[#This Row],[CycleNumber]]=3,MAX(D13:D15),IF(I14=3,MAX(D12:D14),F14)))</f>
        <v>30</v>
      </c>
      <c r="G15">
        <f>IF(OR(טבלה135[[#This Row],[CycleNumber]]&gt;B16,B16=""),IF(טבלה135[[#This Row],[מספר סטייה]]=3,MIN(D13:D15),טבלה135[[#This Row],[מינ קבוע]]),טבלה135[[#This Row],[מינ קבוע]])</f>
        <v>28</v>
      </c>
      <c r="H15">
        <f>IF(OR(טבלה135[[#This Row],[CycleNumber]]&gt;B16,B16=""),IF(טבלה135[[#This Row],[מספר סטייה]]=3,MAX(D13:D15),טבלה135[[#This Row],[מקס קבוע]]),טבלה135[[#This Row],[מקס קבוע]])</f>
        <v>30</v>
      </c>
      <c r="I1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קבוע]]&lt;&gt;E14,1,I14+1),0))</f>
        <v>0</v>
      </c>
      <c r="J15">
        <f>IF(AND(טבלה135[[#This Row],[CycleNumber]]&lt;B16,טבלה135[[#This Row],[מקס קבוע]]&lt;&gt;""),IF(OR(טבלה135[[#This Row],[מספר סטייה]]&lt;I16,AND(טבלה135[[#This Row],[מספר סטייה]]=3,I16=1)),0,1),"")</f>
        <v>0</v>
      </c>
      <c r="K15">
        <f>IF(טבלה135[[#This Row],[מקס קבוע]]&lt;&gt;"",טבלה135[[#This Row],[מקסימום]]-טבלה135[[#This Row],[מינימום]],"")</f>
        <v>2</v>
      </c>
      <c r="L15">
        <f>IF(IFERROR(LOOKUP(טבלה135[[#This Row],[ClientID]],פיבוט!$A$4:$A$121),FALSE)=טבלה135[[#This Row],[ClientID]],1,0)</f>
        <v>1</v>
      </c>
      <c r="M15" t="str">
        <f>IF(OR(טבלה135[[#This Row],[ClientID]]=A16),"",1)</f>
        <v/>
      </c>
      <c r="N15" s="3" t="str">
        <f>IF(טבלה135[[#This Row],[טווח]]&lt;&gt;K14,טבלה135[[#This Row],[טווח]],"")</f>
        <v/>
      </c>
      <c r="O15" s="3" t="str">
        <f>IF(טבלה135[[#This Row],[מניית טווחים]]&lt;&gt;"",IF(OR(30&gt;טבלה135[[#This Row],[מקסימום]],30&lt;טבלה135[[#This Row],[מינימום]]),0,1),"")</f>
        <v/>
      </c>
    </row>
    <row r="16" spans="1:15" x14ac:dyDescent="0.25">
      <c r="A16" t="s">
        <v>2</v>
      </c>
      <c r="B16">
        <v>15</v>
      </c>
      <c r="C16">
        <v>30</v>
      </c>
      <c r="D16">
        <f>טבלה135[[#This Row],[LengthofCycle]]+1</f>
        <v>31</v>
      </c>
      <c r="E16">
        <f>IF(טבלה135[[#This Row],[CycleNumber]]&lt;3,"",IF(טבלה135[[#This Row],[CycleNumber]]=3,MIN(D14:D16),IF(I15=3,MIN(D13:D15),E15)))</f>
        <v>28</v>
      </c>
      <c r="F16">
        <f>IF(טבלה135[[#This Row],[CycleNumber]]&lt;3,"",IF(טבלה135[[#This Row],[CycleNumber]]=3,MAX(D14:D16),IF(I15=3,MAX(D13:D15),F15)))</f>
        <v>30</v>
      </c>
      <c r="G16">
        <f>IF(OR(טבלה135[[#This Row],[CycleNumber]]&gt;B17,B17=""),IF(טבלה135[[#This Row],[מספר סטייה]]=3,MIN(D14:D16),טבלה135[[#This Row],[מינ קבוע]]),טבלה135[[#This Row],[מינ קבוע]])</f>
        <v>28</v>
      </c>
      <c r="H16">
        <f>IF(OR(טבלה135[[#This Row],[CycleNumber]]&gt;B17,B17=""),IF(טבלה135[[#This Row],[מספר סטייה]]=3,MAX(D14:D16),טבלה135[[#This Row],[מקס קבוע]]),טבלה135[[#This Row],[מקס קבוע]])</f>
        <v>30</v>
      </c>
      <c r="I1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קבוע]]&lt;&gt;E15,1,I15+1),0))</f>
        <v>1</v>
      </c>
      <c r="J16">
        <f>IF(AND(טבלה135[[#This Row],[CycleNumber]]&lt;B17,טבלה135[[#This Row],[מקס קבוע]]&lt;&gt;""),IF(OR(טבלה135[[#This Row],[מספר סטייה]]&lt;I17,AND(טבלה135[[#This Row],[מספר סטייה]]=3,I17=1)),0,1),"")</f>
        <v>1</v>
      </c>
      <c r="K16">
        <f>IF(טבלה135[[#This Row],[מקס קבוע]]&lt;&gt;"",טבלה135[[#This Row],[מקסימום]]-טבלה135[[#This Row],[מינימום]],"")</f>
        <v>2</v>
      </c>
      <c r="L16">
        <f>IF(IFERROR(LOOKUP(טבלה135[[#This Row],[ClientID]],פיבוט!$A$4:$A$121),FALSE)=טבלה135[[#This Row],[ClientID]],1,0)</f>
        <v>1</v>
      </c>
      <c r="M16" t="str">
        <f>IF(OR(טבלה135[[#This Row],[ClientID]]=A17),"",1)</f>
        <v/>
      </c>
      <c r="N16" s="3" t="str">
        <f>IF(טבלה135[[#This Row],[טווח]]&lt;&gt;K15,טבלה135[[#This Row],[טווח]],"")</f>
        <v/>
      </c>
      <c r="O16" s="3" t="str">
        <f>IF(טבלה135[[#This Row],[מניית טווחים]]&lt;&gt;"",IF(OR(30&gt;טבלה135[[#This Row],[מקסימום]],30&lt;טבלה135[[#This Row],[מינימום]]),0,1),"")</f>
        <v/>
      </c>
    </row>
    <row r="17" spans="1:15" x14ac:dyDescent="0.25">
      <c r="A17" t="s">
        <v>2</v>
      </c>
      <c r="B17">
        <v>16</v>
      </c>
      <c r="C17">
        <v>28</v>
      </c>
      <c r="D17">
        <f>טבלה135[[#This Row],[LengthofCycle]]+1</f>
        <v>29</v>
      </c>
      <c r="E17">
        <f>IF(טבלה135[[#This Row],[CycleNumber]]&lt;3,"",IF(טבלה135[[#This Row],[CycleNumber]]=3,MIN(D15:D17),IF(I16=3,MIN(D14:D16),E16)))</f>
        <v>28</v>
      </c>
      <c r="F17">
        <f>IF(טבלה135[[#This Row],[CycleNumber]]&lt;3,"",IF(טבלה135[[#This Row],[CycleNumber]]=3,MAX(D15:D17),IF(I16=3,MAX(D14:D16),F16)))</f>
        <v>30</v>
      </c>
      <c r="G17">
        <f>IF(OR(טבלה135[[#This Row],[CycleNumber]]&gt;B18,B18=""),IF(טבלה135[[#This Row],[מספר סטייה]]=3,MIN(D15:D17),טבלה135[[#This Row],[מינ קבוע]]),טבלה135[[#This Row],[מינ קבוע]])</f>
        <v>28</v>
      </c>
      <c r="H17">
        <f>IF(OR(טבלה135[[#This Row],[CycleNumber]]&gt;B18,B18=""),IF(טבלה135[[#This Row],[מספר סטייה]]=3,MAX(D15:D17),טבלה135[[#This Row],[מקס קבוע]]),טבלה135[[#This Row],[מקס קבוע]])</f>
        <v>30</v>
      </c>
      <c r="I1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קבוע]]&lt;&gt;E16,1,I16+1),0))</f>
        <v>0</v>
      </c>
      <c r="J17">
        <f>IF(AND(טבלה135[[#This Row],[CycleNumber]]&lt;B18,טבלה135[[#This Row],[מקס קבוע]]&lt;&gt;""),IF(OR(טבלה135[[#This Row],[מספר סטייה]]&lt;I18,AND(טבלה135[[#This Row],[מספר סטייה]]=3,I18=1)),0,1),"")</f>
        <v>0</v>
      </c>
      <c r="K17">
        <f>IF(טבלה135[[#This Row],[מקס קבוע]]&lt;&gt;"",טבלה135[[#This Row],[מקסימום]]-טבלה135[[#This Row],[מינימום]],"")</f>
        <v>2</v>
      </c>
      <c r="L17">
        <f>IF(IFERROR(LOOKUP(טבלה135[[#This Row],[ClientID]],פיבוט!$A$4:$A$121),FALSE)=טבלה135[[#This Row],[ClientID]],1,0)</f>
        <v>1</v>
      </c>
      <c r="M17" t="str">
        <f>IF(OR(טבלה135[[#This Row],[ClientID]]=A18),"",1)</f>
        <v/>
      </c>
      <c r="N17" s="3" t="str">
        <f>IF(טבלה135[[#This Row],[טווח]]&lt;&gt;K16,טבלה135[[#This Row],[טווח]],"")</f>
        <v/>
      </c>
      <c r="O17" s="3" t="str">
        <f>IF(טבלה135[[#This Row],[מניית טווחים]]&lt;&gt;"",IF(OR(30&gt;טבלה135[[#This Row],[מקסימום]],30&lt;טבלה135[[#This Row],[מינימום]]),0,1),"")</f>
        <v/>
      </c>
    </row>
    <row r="18" spans="1:15" x14ac:dyDescent="0.25">
      <c r="A18" t="s">
        <v>2</v>
      </c>
      <c r="B18">
        <v>17</v>
      </c>
      <c r="C18">
        <v>26</v>
      </c>
      <c r="D18">
        <f>טבלה135[[#This Row],[LengthofCycle]]+1</f>
        <v>27</v>
      </c>
      <c r="E18">
        <f>IF(טבלה135[[#This Row],[CycleNumber]]&lt;3,"",IF(טבלה135[[#This Row],[CycleNumber]]=3,MIN(D16:D18),IF(I17=3,MIN(D15:D17),E17)))</f>
        <v>28</v>
      </c>
      <c r="F18">
        <f>IF(טבלה135[[#This Row],[CycleNumber]]&lt;3,"",IF(טבלה135[[#This Row],[CycleNumber]]=3,MAX(D16:D18),IF(I17=3,MAX(D15:D17),F17)))</f>
        <v>30</v>
      </c>
      <c r="G18">
        <f>IF(OR(טבלה135[[#This Row],[CycleNumber]]&gt;B19,B19=""),IF(טבלה135[[#This Row],[מספר סטייה]]=3,MIN(D16:D18),טבלה135[[#This Row],[מינ קבוע]]),טבלה135[[#This Row],[מינ קבוע]])</f>
        <v>28</v>
      </c>
      <c r="H18">
        <f>IF(OR(טבלה135[[#This Row],[CycleNumber]]&gt;B19,B19=""),IF(טבלה135[[#This Row],[מספר סטייה]]=3,MAX(D16:D18),טבלה135[[#This Row],[מקס קבוע]]),טבלה135[[#This Row],[מקס קבוע]])</f>
        <v>30</v>
      </c>
      <c r="I1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קבוע]]&lt;&gt;E17,1,I17+1),0))</f>
        <v>1</v>
      </c>
      <c r="J18">
        <f>IF(AND(טבלה135[[#This Row],[CycleNumber]]&lt;B19,טבלה135[[#This Row],[מקס קבוע]]&lt;&gt;""),IF(OR(טבלה135[[#This Row],[מספר סטייה]]&lt;I19,AND(טבלה135[[#This Row],[מספר סטייה]]=3,I19=1)),0,1),"")</f>
        <v>0</v>
      </c>
      <c r="K18">
        <f>IF(טבלה135[[#This Row],[מקס קבוע]]&lt;&gt;"",טבלה135[[#This Row],[מקסימום]]-טבלה135[[#This Row],[מינימום]],"")</f>
        <v>2</v>
      </c>
      <c r="L18">
        <f>IF(IFERROR(LOOKUP(טבלה135[[#This Row],[ClientID]],פיבוט!$A$4:$A$121),FALSE)=טבלה135[[#This Row],[ClientID]],1,0)</f>
        <v>1</v>
      </c>
      <c r="M18" t="str">
        <f>IF(OR(טבלה135[[#This Row],[ClientID]]=A19),"",1)</f>
        <v/>
      </c>
      <c r="N18" s="3" t="str">
        <f>IF(טבלה135[[#This Row],[טווח]]&lt;&gt;K17,טבלה135[[#This Row],[טווח]],"")</f>
        <v/>
      </c>
      <c r="O18" s="3" t="str">
        <f>IF(טבלה135[[#This Row],[מניית טווחים]]&lt;&gt;"",IF(OR(30&gt;טבלה135[[#This Row],[מקסימום]],30&lt;טבלה135[[#This Row],[מינימום]]),0,1),"")</f>
        <v/>
      </c>
    </row>
    <row r="19" spans="1:15" x14ac:dyDescent="0.25">
      <c r="A19" t="s">
        <v>2</v>
      </c>
      <c r="B19">
        <v>18</v>
      </c>
      <c r="C19">
        <v>26</v>
      </c>
      <c r="D19">
        <f>טבלה135[[#This Row],[LengthofCycle]]+1</f>
        <v>27</v>
      </c>
      <c r="E19">
        <f>IF(טבלה135[[#This Row],[CycleNumber]]&lt;3,"",IF(טבלה135[[#This Row],[CycleNumber]]=3,MIN(D17:D19),IF(I18=3,MIN(D16:D18),E18)))</f>
        <v>28</v>
      </c>
      <c r="F19">
        <f>IF(טבלה135[[#This Row],[CycleNumber]]&lt;3,"",IF(טבלה135[[#This Row],[CycleNumber]]=3,MAX(D17:D19),IF(I18=3,MAX(D16:D18),F18)))</f>
        <v>30</v>
      </c>
      <c r="G19">
        <f>IF(OR(טבלה135[[#This Row],[CycleNumber]]&gt;B20,B20=""),IF(טבלה135[[#This Row],[מספר סטייה]]=3,MIN(D17:D19),טבלה135[[#This Row],[מינ קבוע]]),טבלה135[[#This Row],[מינ קבוע]])</f>
        <v>28</v>
      </c>
      <c r="H19">
        <f>IF(OR(טבלה135[[#This Row],[CycleNumber]]&gt;B20,B20=""),IF(טבלה135[[#This Row],[מספר סטייה]]=3,MAX(D17:D19),טבלה135[[#This Row],[מקס קבוע]]),טבלה135[[#This Row],[מקס קבוע]])</f>
        <v>30</v>
      </c>
      <c r="I1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קבוע]]&lt;&gt;E18,1,I18+1),0))</f>
        <v>2</v>
      </c>
      <c r="J19">
        <f>IF(AND(טבלה135[[#This Row],[CycleNumber]]&lt;B20,טבלה135[[#This Row],[מקס קבוע]]&lt;&gt;""),IF(OR(טבלה135[[#This Row],[מספר סטייה]]&lt;I20,AND(טבלה135[[#This Row],[מספר סטייה]]=3,I20=1)),0,1),"")</f>
        <v>0</v>
      </c>
      <c r="K19">
        <f>IF(טבלה135[[#This Row],[מקס קבוע]]&lt;&gt;"",טבלה135[[#This Row],[מקסימום]]-טבלה135[[#This Row],[מינימום]],"")</f>
        <v>2</v>
      </c>
      <c r="L19">
        <f>IF(IFERROR(LOOKUP(טבלה135[[#This Row],[ClientID]],פיבוט!$A$4:$A$121),FALSE)=טבלה135[[#This Row],[ClientID]],1,0)</f>
        <v>1</v>
      </c>
      <c r="M19" t="str">
        <f>IF(OR(טבלה135[[#This Row],[ClientID]]=A20),"",1)</f>
        <v/>
      </c>
      <c r="N19" s="3" t="str">
        <f>IF(טבלה135[[#This Row],[טווח]]&lt;&gt;K18,טבלה135[[#This Row],[טווח]],"")</f>
        <v/>
      </c>
      <c r="O19" s="3" t="str">
        <f>IF(טבלה135[[#This Row],[מניית טווחים]]&lt;&gt;"",IF(OR(30&gt;טבלה135[[#This Row],[מקסימום]],30&lt;טבלה135[[#This Row],[מינימום]]),0,1),"")</f>
        <v/>
      </c>
    </row>
    <row r="20" spans="1:15" x14ac:dyDescent="0.25">
      <c r="A20" t="s">
        <v>2</v>
      </c>
      <c r="B20">
        <v>19</v>
      </c>
      <c r="C20">
        <v>24</v>
      </c>
      <c r="D20">
        <f>טבלה135[[#This Row],[LengthofCycle]]+1</f>
        <v>25</v>
      </c>
      <c r="E20">
        <f>IF(טבלה135[[#This Row],[CycleNumber]]&lt;3,"",IF(טבלה135[[#This Row],[CycleNumber]]=3,MIN(D18:D20),IF(I19=3,MIN(D17:D19),E19)))</f>
        <v>28</v>
      </c>
      <c r="F20">
        <f>IF(טבלה135[[#This Row],[CycleNumber]]&lt;3,"",IF(טבלה135[[#This Row],[CycleNumber]]=3,MAX(D18:D20),IF(I19=3,MAX(D17:D19),F19)))</f>
        <v>30</v>
      </c>
      <c r="G20">
        <f>IF(OR(טבלה135[[#This Row],[CycleNumber]]&gt;B21,B21=""),IF(טבלה135[[#This Row],[מספר סטייה]]=3,MIN(D18:D20),טבלה135[[#This Row],[מינ קבוע]]),טבלה135[[#This Row],[מינ קבוע]])</f>
        <v>28</v>
      </c>
      <c r="H20">
        <f>IF(OR(טבלה135[[#This Row],[CycleNumber]]&gt;B21,B21=""),IF(טבלה135[[#This Row],[מספר סטייה]]=3,MAX(D18:D20),טבלה135[[#This Row],[מקס קבוע]]),טבלה135[[#This Row],[מקס קבוע]])</f>
        <v>30</v>
      </c>
      <c r="I2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קבוע]]&lt;&gt;E19,1,I19+1),0))</f>
        <v>3</v>
      </c>
      <c r="J20">
        <f>IF(AND(טבלה135[[#This Row],[CycleNumber]]&lt;B21,טבלה135[[#This Row],[מקס קבוע]]&lt;&gt;""),IF(OR(טבלה135[[#This Row],[מספר סטייה]]&lt;I21,AND(טבלה135[[#This Row],[מספר סטייה]]=3,I21=1)),0,1),"")</f>
        <v>0</v>
      </c>
      <c r="K20">
        <f>IF(טבלה135[[#This Row],[מקס קבוע]]&lt;&gt;"",טבלה135[[#This Row],[מקסימום]]-טבלה135[[#This Row],[מינימום]],"")</f>
        <v>2</v>
      </c>
      <c r="L20">
        <f>IF(IFERROR(LOOKUP(טבלה135[[#This Row],[ClientID]],פיבוט!$A$4:$A$121),FALSE)=טבלה135[[#This Row],[ClientID]],1,0)</f>
        <v>1</v>
      </c>
      <c r="M20" t="str">
        <f>IF(OR(טבלה135[[#This Row],[ClientID]]=A21),"",1)</f>
        <v/>
      </c>
      <c r="N20" s="3" t="str">
        <f>IF(טבלה135[[#This Row],[טווח]]&lt;&gt;K19,טבלה135[[#This Row],[טווח]],"")</f>
        <v/>
      </c>
      <c r="O20" s="3" t="str">
        <f>IF(טבלה135[[#This Row],[מניית טווחים]]&lt;&gt;"",IF(OR(30&gt;טבלה135[[#This Row],[מקסימום]],30&lt;טבלה135[[#This Row],[מינימום]]),0,1),"")</f>
        <v/>
      </c>
    </row>
    <row r="21" spans="1:15" x14ac:dyDescent="0.25">
      <c r="A21" t="s">
        <v>2</v>
      </c>
      <c r="B21">
        <v>20</v>
      </c>
      <c r="C21">
        <v>27</v>
      </c>
      <c r="D21">
        <f>טבלה135[[#This Row],[LengthofCycle]]+1</f>
        <v>28</v>
      </c>
      <c r="E21">
        <f>IF(טבלה135[[#This Row],[CycleNumber]]&lt;3,"",IF(טבלה135[[#This Row],[CycleNumber]]=3,MIN(D19:D21),IF(I20=3,MIN(D18:D20),E20)))</f>
        <v>25</v>
      </c>
      <c r="F21">
        <f>IF(טבלה135[[#This Row],[CycleNumber]]&lt;3,"",IF(טבלה135[[#This Row],[CycleNumber]]=3,MAX(D19:D21),IF(I20=3,MAX(D18:D20),F20)))</f>
        <v>27</v>
      </c>
      <c r="G21">
        <f>IF(OR(טבלה135[[#This Row],[CycleNumber]]&gt;B22,B22=""),IF(טבלה135[[#This Row],[מספר סטייה]]=3,MIN(D19:D21),טבלה135[[#This Row],[מינ קבוע]]),טבלה135[[#This Row],[מינ קבוע]])</f>
        <v>25</v>
      </c>
      <c r="H21">
        <f>IF(OR(טבלה135[[#This Row],[CycleNumber]]&gt;B22,B22=""),IF(טבלה135[[#This Row],[מספר סטייה]]=3,MAX(D19:D21),טבלה135[[#This Row],[מקס קבוע]]),טבלה135[[#This Row],[מקס קבוע]])</f>
        <v>27</v>
      </c>
      <c r="I2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קבוע]]&lt;&gt;E20,1,I20+1),0))</f>
        <v>1</v>
      </c>
      <c r="J21">
        <f>IF(AND(טבלה135[[#This Row],[CycleNumber]]&lt;B22,טבלה135[[#This Row],[מקס קבוע]]&lt;&gt;""),IF(OR(טבלה135[[#This Row],[מספר סטייה]]&lt;I22,AND(טבלה135[[#This Row],[מספר סטייה]]=3,I22=1)),0,1),"")</f>
        <v>0</v>
      </c>
      <c r="K21">
        <f>IF(טבלה135[[#This Row],[מקס קבוע]]&lt;&gt;"",טבלה135[[#This Row],[מקסימום]]-טבלה135[[#This Row],[מינימום]],"")</f>
        <v>2</v>
      </c>
      <c r="L21">
        <f>IF(IFERROR(LOOKUP(טבלה135[[#This Row],[ClientID]],פיבוט!$A$4:$A$121),FALSE)=טבלה135[[#This Row],[ClientID]],1,0)</f>
        <v>1</v>
      </c>
      <c r="M21" t="str">
        <f>IF(OR(טבלה135[[#This Row],[ClientID]]=A22),"",1)</f>
        <v/>
      </c>
      <c r="N21" s="3" t="str">
        <f>IF(טבלה135[[#This Row],[טווח]]&lt;&gt;K20,טבלה135[[#This Row],[טווח]],"")</f>
        <v/>
      </c>
      <c r="O21" s="3" t="str">
        <f>IF(טבלה135[[#This Row],[מניית טווחים]]&lt;&gt;"",IF(OR(30&gt;טבלה135[[#This Row],[מקסימום]],30&lt;טבלה135[[#This Row],[מינימום]]),0,1),"")</f>
        <v/>
      </c>
    </row>
    <row r="22" spans="1:15" x14ac:dyDescent="0.25">
      <c r="A22" t="s">
        <v>2</v>
      </c>
      <c r="B22">
        <v>21</v>
      </c>
      <c r="C22">
        <v>28</v>
      </c>
      <c r="D22">
        <f>טבלה135[[#This Row],[LengthofCycle]]+1</f>
        <v>29</v>
      </c>
      <c r="E22">
        <f>IF(טבלה135[[#This Row],[CycleNumber]]&lt;3,"",IF(טבלה135[[#This Row],[CycleNumber]]=3,MIN(D20:D22),IF(I21=3,MIN(D19:D21),E21)))</f>
        <v>25</v>
      </c>
      <c r="F22">
        <f>IF(טבלה135[[#This Row],[CycleNumber]]&lt;3,"",IF(טבלה135[[#This Row],[CycleNumber]]=3,MAX(D20:D22),IF(I21=3,MAX(D19:D21),F21)))</f>
        <v>27</v>
      </c>
      <c r="G22">
        <f>IF(OR(טבלה135[[#This Row],[CycleNumber]]&gt;B23,B23=""),IF(טבלה135[[#This Row],[מספר סטייה]]=3,MIN(D20:D22),טבלה135[[#This Row],[מינ קבוע]]),טבלה135[[#This Row],[מינ קבוע]])</f>
        <v>25</v>
      </c>
      <c r="H22">
        <f>IF(OR(טבלה135[[#This Row],[CycleNumber]]&gt;B23,B23=""),IF(טבלה135[[#This Row],[מספר סטייה]]=3,MAX(D20:D22),טבלה135[[#This Row],[מקס קבוע]]),טבלה135[[#This Row],[מקס קבוע]])</f>
        <v>27</v>
      </c>
      <c r="I2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קבוע]]&lt;&gt;E21,1,I21+1),0))</f>
        <v>2</v>
      </c>
      <c r="J22">
        <f>IF(AND(טבלה135[[#This Row],[CycleNumber]]&lt;B23,טבלה135[[#This Row],[מקס קבוע]]&lt;&gt;""),IF(OR(טבלה135[[#This Row],[מספר סטייה]]&lt;I23,AND(טבלה135[[#This Row],[מספר סטייה]]=3,I23=1)),0,1),"")</f>
        <v>1</v>
      </c>
      <c r="K22">
        <f>IF(טבלה135[[#This Row],[מקס קבוע]]&lt;&gt;"",טבלה135[[#This Row],[מקסימום]]-טבלה135[[#This Row],[מינימום]],"")</f>
        <v>2</v>
      </c>
      <c r="L22">
        <f>IF(IFERROR(LOOKUP(טבלה135[[#This Row],[ClientID]],פיבוט!$A$4:$A$121),FALSE)=טבלה135[[#This Row],[ClientID]],1,0)</f>
        <v>1</v>
      </c>
      <c r="M22" t="str">
        <f>IF(OR(טבלה135[[#This Row],[ClientID]]=A23),"",1)</f>
        <v/>
      </c>
      <c r="N22" s="3" t="str">
        <f>IF(טבלה135[[#This Row],[טווח]]&lt;&gt;K21,טבלה135[[#This Row],[טווח]],"")</f>
        <v/>
      </c>
      <c r="O22" s="3" t="str">
        <f>IF(טבלה135[[#This Row],[מניית טווחים]]&lt;&gt;"",IF(OR(30&gt;טבלה135[[#This Row],[מקסימום]],30&lt;טבלה135[[#This Row],[מינימום]]),0,1),"")</f>
        <v/>
      </c>
    </row>
    <row r="23" spans="1:15" x14ac:dyDescent="0.25">
      <c r="A23" t="s">
        <v>2</v>
      </c>
      <c r="B23">
        <v>22</v>
      </c>
      <c r="C23">
        <v>26</v>
      </c>
      <c r="D23">
        <f>טבלה135[[#This Row],[LengthofCycle]]+1</f>
        <v>27</v>
      </c>
      <c r="E23">
        <f>IF(טבלה135[[#This Row],[CycleNumber]]&lt;3,"",IF(טבלה135[[#This Row],[CycleNumber]]=3,MIN(D21:D23),IF(I22=3,MIN(D20:D22),E22)))</f>
        <v>25</v>
      </c>
      <c r="F23">
        <f>IF(טבלה135[[#This Row],[CycleNumber]]&lt;3,"",IF(טבלה135[[#This Row],[CycleNumber]]=3,MAX(D21:D23),IF(I22=3,MAX(D20:D22),F22)))</f>
        <v>27</v>
      </c>
      <c r="G23">
        <f>IF(OR(טבלה135[[#This Row],[CycleNumber]]&gt;B24,B24=""),IF(טבלה135[[#This Row],[מספר סטייה]]=3,MIN(D21:D23),טבלה135[[#This Row],[מינ קבוע]]),טבלה135[[#This Row],[מינ קבוע]])</f>
        <v>25</v>
      </c>
      <c r="H23">
        <f>IF(OR(טבלה135[[#This Row],[CycleNumber]]&gt;B24,B24=""),IF(טבלה135[[#This Row],[מספר סטייה]]=3,MAX(D21:D23),טבלה135[[#This Row],[מקס קבוע]]),טבלה135[[#This Row],[מקס קבוע]])</f>
        <v>27</v>
      </c>
      <c r="I2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קבוע]]&lt;&gt;E22,1,I22+1),0))</f>
        <v>0</v>
      </c>
      <c r="J23">
        <f>IF(AND(טבלה135[[#This Row],[CycleNumber]]&lt;B24,טבלה135[[#This Row],[מקס קבוע]]&lt;&gt;""),IF(OR(טבלה135[[#This Row],[מספר סטייה]]&lt;I24,AND(טבלה135[[#This Row],[מספר סטייה]]=3,I24=1)),0,1),"")</f>
        <v>0</v>
      </c>
      <c r="K23">
        <f>IF(טבלה135[[#This Row],[מקס קבוע]]&lt;&gt;"",טבלה135[[#This Row],[מקסימום]]-טבלה135[[#This Row],[מינימום]],"")</f>
        <v>2</v>
      </c>
      <c r="L23">
        <f>IF(IFERROR(LOOKUP(טבלה135[[#This Row],[ClientID]],פיבוט!$A$4:$A$121),FALSE)=טבלה135[[#This Row],[ClientID]],1,0)</f>
        <v>1</v>
      </c>
      <c r="M23" t="str">
        <f>IF(OR(טבלה135[[#This Row],[ClientID]]=A24),"",1)</f>
        <v/>
      </c>
      <c r="N23" s="3" t="str">
        <f>IF(טבלה135[[#This Row],[טווח]]&lt;&gt;K22,טבלה135[[#This Row],[טווח]],"")</f>
        <v/>
      </c>
      <c r="O23" s="3" t="str">
        <f>IF(טבלה135[[#This Row],[מניית טווחים]]&lt;&gt;"",IF(OR(30&gt;טבלה135[[#This Row],[מקסימום]],30&lt;טבלה135[[#This Row],[מינימום]]),0,1),"")</f>
        <v/>
      </c>
    </row>
    <row r="24" spans="1:15" x14ac:dyDescent="0.25">
      <c r="A24" t="s">
        <v>2</v>
      </c>
      <c r="B24">
        <v>23</v>
      </c>
      <c r="C24">
        <v>27</v>
      </c>
      <c r="D24">
        <f>טבלה135[[#This Row],[LengthofCycle]]+1</f>
        <v>28</v>
      </c>
      <c r="E24">
        <f>IF(טבלה135[[#This Row],[CycleNumber]]&lt;3,"",IF(טבלה135[[#This Row],[CycleNumber]]=3,MIN(D22:D24),IF(I23=3,MIN(D21:D23),E23)))</f>
        <v>25</v>
      </c>
      <c r="F24">
        <f>IF(טבלה135[[#This Row],[CycleNumber]]&lt;3,"",IF(טבלה135[[#This Row],[CycleNumber]]=3,MAX(D22:D24),IF(I23=3,MAX(D21:D23),F23)))</f>
        <v>27</v>
      </c>
      <c r="G24">
        <f>IF(OR(טבלה135[[#This Row],[CycleNumber]]&gt;B25,B25=""),IF(טבלה135[[#This Row],[מספר סטייה]]=3,MIN(D22:D24),טבלה135[[#This Row],[מינ קבוע]]),טבלה135[[#This Row],[מינ קבוע]])</f>
        <v>25</v>
      </c>
      <c r="H24">
        <f>IF(OR(טבלה135[[#This Row],[CycleNumber]]&gt;B25,B25=""),IF(טבלה135[[#This Row],[מספר סטייה]]=3,MAX(D22:D24),טבלה135[[#This Row],[מקס קבוע]]),טבלה135[[#This Row],[מקס קבוע]])</f>
        <v>27</v>
      </c>
      <c r="I2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קבוע]]&lt;&gt;E23,1,I23+1),0))</f>
        <v>1</v>
      </c>
      <c r="J24">
        <f>IF(AND(טבלה135[[#This Row],[CycleNumber]]&lt;B25,טבלה135[[#This Row],[מקס קבוע]]&lt;&gt;""),IF(OR(טבלה135[[#This Row],[מספר סטייה]]&lt;I25,AND(טבלה135[[#This Row],[מספר סטייה]]=3,I25=1)),0,1),"")</f>
        <v>0</v>
      </c>
      <c r="K24">
        <f>IF(טבלה135[[#This Row],[מקס קבוע]]&lt;&gt;"",טבלה135[[#This Row],[מקסימום]]-טבלה135[[#This Row],[מינימום]],"")</f>
        <v>2</v>
      </c>
      <c r="L24">
        <f>IF(IFERROR(LOOKUP(טבלה135[[#This Row],[ClientID]],פיבוט!$A$4:$A$121),FALSE)=טבלה135[[#This Row],[ClientID]],1,0)</f>
        <v>1</v>
      </c>
      <c r="M24" t="str">
        <f>IF(OR(טבלה135[[#This Row],[ClientID]]=A25),"",1)</f>
        <v/>
      </c>
      <c r="N24" s="3" t="str">
        <f>IF(טבלה135[[#This Row],[טווח]]&lt;&gt;K23,טבלה135[[#This Row],[טווח]],"")</f>
        <v/>
      </c>
      <c r="O24" s="3" t="str">
        <f>IF(טבלה135[[#This Row],[מניית טווחים]]&lt;&gt;"",IF(OR(30&gt;טבלה135[[#This Row],[מקסימום]],30&lt;טבלה135[[#This Row],[מינימום]]),0,1),"")</f>
        <v/>
      </c>
    </row>
    <row r="25" spans="1:15" x14ac:dyDescent="0.25">
      <c r="A25" t="s">
        <v>2</v>
      </c>
      <c r="B25">
        <v>24</v>
      </c>
      <c r="C25">
        <v>27</v>
      </c>
      <c r="D25">
        <f>טבלה135[[#This Row],[LengthofCycle]]+1</f>
        <v>28</v>
      </c>
      <c r="E25">
        <f>IF(טבלה135[[#This Row],[CycleNumber]]&lt;3,"",IF(טבלה135[[#This Row],[CycleNumber]]=3,MIN(D23:D25),IF(I24=3,MIN(D22:D24),E24)))</f>
        <v>25</v>
      </c>
      <c r="F25">
        <f>IF(טבלה135[[#This Row],[CycleNumber]]&lt;3,"",IF(טבלה135[[#This Row],[CycleNumber]]=3,MAX(D23:D25),IF(I24=3,MAX(D22:D24),F24)))</f>
        <v>27</v>
      </c>
      <c r="G25">
        <f>IF(OR(טבלה135[[#This Row],[CycleNumber]]&gt;B26,B26=""),IF(טבלה135[[#This Row],[מספר סטייה]]=3,MIN(D23:D25),טבלה135[[#This Row],[מינ קבוע]]),טבלה135[[#This Row],[מינ קבוע]])</f>
        <v>25</v>
      </c>
      <c r="H25">
        <f>IF(OR(טבלה135[[#This Row],[CycleNumber]]&gt;B26,B26=""),IF(טבלה135[[#This Row],[מספר סטייה]]=3,MAX(D23:D25),טבלה135[[#This Row],[מקס קבוע]]),טבלה135[[#This Row],[מקס קבוע]])</f>
        <v>27</v>
      </c>
      <c r="I2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קבוע]]&lt;&gt;E24,1,I24+1),0))</f>
        <v>2</v>
      </c>
      <c r="J25">
        <f>IF(AND(טבלה135[[#This Row],[CycleNumber]]&lt;B26,טבלה135[[#This Row],[מקס קבוע]]&lt;&gt;""),IF(OR(טבלה135[[#This Row],[מספר סטייה]]&lt;I26,AND(טבלה135[[#This Row],[מספר סטייה]]=3,I26=1)),0,1),"")</f>
        <v>1</v>
      </c>
      <c r="K25">
        <f>IF(טבלה135[[#This Row],[מקס קבוע]]&lt;&gt;"",טבלה135[[#This Row],[מקסימום]]-טבלה135[[#This Row],[מינימום]],"")</f>
        <v>2</v>
      </c>
      <c r="L25">
        <f>IF(IFERROR(LOOKUP(טבלה135[[#This Row],[ClientID]],פיבוט!$A$4:$A$121),FALSE)=טבלה135[[#This Row],[ClientID]],1,0)</f>
        <v>1</v>
      </c>
      <c r="M25" t="str">
        <f>IF(OR(טבלה135[[#This Row],[ClientID]]=A26),"",1)</f>
        <v/>
      </c>
      <c r="N25" s="3" t="str">
        <f>IF(טבלה135[[#This Row],[טווח]]&lt;&gt;K24,טבלה135[[#This Row],[טווח]],"")</f>
        <v/>
      </c>
      <c r="O25" s="3" t="str">
        <f>IF(טבלה135[[#This Row],[מניית טווחים]]&lt;&gt;"",IF(OR(30&gt;טבלה135[[#This Row],[מקסימום]],30&lt;טבלה135[[#This Row],[מינימום]]),0,1),"")</f>
        <v/>
      </c>
    </row>
    <row r="26" spans="1:15" x14ac:dyDescent="0.25">
      <c r="A26" t="s">
        <v>2</v>
      </c>
      <c r="B26">
        <v>25</v>
      </c>
      <c r="C26">
        <v>25</v>
      </c>
      <c r="D26">
        <f>טבלה135[[#This Row],[LengthofCycle]]+1</f>
        <v>26</v>
      </c>
      <c r="E26">
        <f>IF(טבלה135[[#This Row],[CycleNumber]]&lt;3,"",IF(טבלה135[[#This Row],[CycleNumber]]=3,MIN(D24:D26),IF(I25=3,MIN(D23:D25),E25)))</f>
        <v>25</v>
      </c>
      <c r="F26">
        <f>IF(טבלה135[[#This Row],[CycleNumber]]&lt;3,"",IF(טבלה135[[#This Row],[CycleNumber]]=3,MAX(D24:D26),IF(I25=3,MAX(D23:D25),F25)))</f>
        <v>27</v>
      </c>
      <c r="G26">
        <f>IF(OR(טבלה135[[#This Row],[CycleNumber]]&gt;B27,B27=""),IF(טבלה135[[#This Row],[מספר סטייה]]=3,MIN(D24:D26),טבלה135[[#This Row],[מינ קבוע]]),טבלה135[[#This Row],[מינ קבוע]])</f>
        <v>25</v>
      </c>
      <c r="H26">
        <f>IF(OR(טבלה135[[#This Row],[CycleNumber]]&gt;B27,B27=""),IF(טבלה135[[#This Row],[מספר סטייה]]=3,MAX(D24:D26),טבלה135[[#This Row],[מקס קבוע]]),טבלה135[[#This Row],[מקס קבוע]])</f>
        <v>27</v>
      </c>
      <c r="I2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קבוע]]&lt;&gt;E25,1,I25+1),0))</f>
        <v>0</v>
      </c>
      <c r="J26">
        <f>IF(AND(טבלה135[[#This Row],[CycleNumber]]&lt;B27,טבלה135[[#This Row],[מקס קבוע]]&lt;&gt;""),IF(OR(טבלה135[[#This Row],[מספר סטייה]]&lt;I27,AND(טבלה135[[#This Row],[מספר סטייה]]=3,I27=1)),0,1),"")</f>
        <v>0</v>
      </c>
      <c r="K26">
        <f>IF(טבלה135[[#This Row],[מקס קבוע]]&lt;&gt;"",טבלה135[[#This Row],[מקסימום]]-טבלה135[[#This Row],[מינימום]],"")</f>
        <v>2</v>
      </c>
      <c r="L26">
        <f>IF(IFERROR(LOOKUP(טבלה135[[#This Row],[ClientID]],פיבוט!$A$4:$A$121),FALSE)=טבלה135[[#This Row],[ClientID]],1,0)</f>
        <v>1</v>
      </c>
      <c r="M26" t="str">
        <f>IF(OR(טבלה135[[#This Row],[ClientID]]=A27),"",1)</f>
        <v/>
      </c>
      <c r="N26" s="3" t="str">
        <f>IF(טבלה135[[#This Row],[טווח]]&lt;&gt;K25,טבלה135[[#This Row],[טווח]],"")</f>
        <v/>
      </c>
      <c r="O26" s="3" t="str">
        <f>IF(טבלה135[[#This Row],[מניית טווחים]]&lt;&gt;"",IF(OR(30&gt;טבלה135[[#This Row],[מקסימום]],30&lt;טבלה135[[#This Row],[מינימום]]),0,1),"")</f>
        <v/>
      </c>
    </row>
    <row r="27" spans="1:15" x14ac:dyDescent="0.25">
      <c r="A27" t="s">
        <v>2</v>
      </c>
      <c r="B27">
        <v>26</v>
      </c>
      <c r="C27">
        <v>32</v>
      </c>
      <c r="D27">
        <f>טבלה135[[#This Row],[LengthofCycle]]+1</f>
        <v>33</v>
      </c>
      <c r="E27">
        <f>IF(טבלה135[[#This Row],[CycleNumber]]&lt;3,"",IF(טבלה135[[#This Row],[CycleNumber]]=3,MIN(D25:D27),IF(I26=3,MIN(D24:D26),E26)))</f>
        <v>25</v>
      </c>
      <c r="F27">
        <f>IF(טבלה135[[#This Row],[CycleNumber]]&lt;3,"",IF(טבלה135[[#This Row],[CycleNumber]]=3,MAX(D25:D27),IF(I26=3,MAX(D24:D26),F26)))</f>
        <v>27</v>
      </c>
      <c r="G27">
        <f>IF(OR(טבלה135[[#This Row],[CycleNumber]]&gt;B28,B28=""),IF(טבלה135[[#This Row],[מספר סטייה]]=3,MIN(D25:D27),טבלה135[[#This Row],[מינ קבוע]]),טבלה135[[#This Row],[מינ קבוע]])</f>
        <v>25</v>
      </c>
      <c r="H27">
        <f>IF(OR(טבלה135[[#This Row],[CycleNumber]]&gt;B28,B28=""),IF(טבלה135[[#This Row],[מספר סטייה]]=3,MAX(D25:D27),טבלה135[[#This Row],[מקס קבוע]]),טבלה135[[#This Row],[מקס קבוע]])</f>
        <v>27</v>
      </c>
      <c r="I2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קבוע]]&lt;&gt;E26,1,I26+1),0))</f>
        <v>1</v>
      </c>
      <c r="J27">
        <f>IF(AND(טבלה135[[#This Row],[CycleNumber]]&lt;B28,טבלה135[[#This Row],[מקס קבוע]]&lt;&gt;""),IF(OR(טבלה135[[#This Row],[מספר סטייה]]&lt;I28,AND(טבלה135[[#This Row],[מספר סטייה]]=3,I28=1)),0,1),"")</f>
        <v>0</v>
      </c>
      <c r="K27">
        <f>IF(טבלה135[[#This Row],[מקס קבוע]]&lt;&gt;"",טבלה135[[#This Row],[מקסימום]]-טבלה135[[#This Row],[מינימום]],"")</f>
        <v>2</v>
      </c>
      <c r="L27">
        <f>IF(IFERROR(LOOKUP(טבלה135[[#This Row],[ClientID]],פיבוט!$A$4:$A$121),FALSE)=טבלה135[[#This Row],[ClientID]],1,0)</f>
        <v>1</v>
      </c>
      <c r="M27" t="str">
        <f>IF(OR(טבלה135[[#This Row],[ClientID]]=A28),"",1)</f>
        <v/>
      </c>
      <c r="N27" s="3" t="str">
        <f>IF(טבלה135[[#This Row],[טווח]]&lt;&gt;K26,טבלה135[[#This Row],[טווח]],"")</f>
        <v/>
      </c>
      <c r="O27" s="3" t="str">
        <f>IF(טבלה135[[#This Row],[מניית טווחים]]&lt;&gt;"",IF(OR(30&gt;טבלה135[[#This Row],[מקסימום]],30&lt;טבלה135[[#This Row],[מינימום]]),0,1),"")</f>
        <v/>
      </c>
    </row>
    <row r="28" spans="1:15" x14ac:dyDescent="0.25">
      <c r="A28" t="s">
        <v>2</v>
      </c>
      <c r="B28">
        <v>27</v>
      </c>
      <c r="C28">
        <v>27</v>
      </c>
      <c r="D28">
        <f>טבלה135[[#This Row],[LengthofCycle]]+1</f>
        <v>28</v>
      </c>
      <c r="E28">
        <f>IF(טבלה135[[#This Row],[CycleNumber]]&lt;3,"",IF(טבלה135[[#This Row],[CycleNumber]]=3,MIN(D26:D28),IF(I27=3,MIN(D25:D27),E27)))</f>
        <v>25</v>
      </c>
      <c r="F28">
        <f>IF(טבלה135[[#This Row],[CycleNumber]]&lt;3,"",IF(טבלה135[[#This Row],[CycleNumber]]=3,MAX(D26:D28),IF(I27=3,MAX(D25:D27),F27)))</f>
        <v>27</v>
      </c>
      <c r="G28">
        <f>IF(OR(טבלה135[[#This Row],[CycleNumber]]&gt;B29,B29=""),IF(טבלה135[[#This Row],[מספר סטייה]]=3,MIN(D26:D28),טבלה135[[#This Row],[מינ קבוע]]),טבלה135[[#This Row],[מינ קבוע]])</f>
        <v>25</v>
      </c>
      <c r="H28">
        <f>IF(OR(טבלה135[[#This Row],[CycleNumber]]&gt;B29,B29=""),IF(טבלה135[[#This Row],[מספר סטייה]]=3,MAX(D26:D28),טבלה135[[#This Row],[מקס קבוע]]),טבלה135[[#This Row],[מקס קבוע]])</f>
        <v>27</v>
      </c>
      <c r="I2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קבוע]]&lt;&gt;E27,1,I27+1),0))</f>
        <v>2</v>
      </c>
      <c r="J28">
        <f>IF(AND(טבלה135[[#This Row],[CycleNumber]]&lt;B29,טבלה135[[#This Row],[מקס קבוע]]&lt;&gt;""),IF(OR(טבלה135[[#This Row],[מספר סטייה]]&lt;I29,AND(טבלה135[[#This Row],[מספר סטייה]]=3,I29=1)),0,1),"")</f>
        <v>0</v>
      </c>
      <c r="K28">
        <f>IF(טבלה135[[#This Row],[מקס קבוע]]&lt;&gt;"",טבלה135[[#This Row],[מקסימום]]-טבלה135[[#This Row],[מינימום]],"")</f>
        <v>2</v>
      </c>
      <c r="L28">
        <f>IF(IFERROR(LOOKUP(טבלה135[[#This Row],[ClientID]],פיבוט!$A$4:$A$121),FALSE)=טבלה135[[#This Row],[ClientID]],1,0)</f>
        <v>1</v>
      </c>
      <c r="M28" t="str">
        <f>IF(OR(טבלה135[[#This Row],[ClientID]]=A29),"",1)</f>
        <v/>
      </c>
      <c r="N28" s="3" t="str">
        <f>IF(טבלה135[[#This Row],[טווח]]&lt;&gt;K27,טבלה135[[#This Row],[טווח]],"")</f>
        <v/>
      </c>
      <c r="O28" s="3" t="str">
        <f>IF(טבלה135[[#This Row],[מניית טווחים]]&lt;&gt;"",IF(OR(30&gt;טבלה135[[#This Row],[מקסימום]],30&lt;טבלה135[[#This Row],[מינימום]]),0,1),"")</f>
        <v/>
      </c>
    </row>
    <row r="29" spans="1:15" x14ac:dyDescent="0.25">
      <c r="A29" t="s">
        <v>2</v>
      </c>
      <c r="B29">
        <v>28</v>
      </c>
      <c r="C29">
        <v>29</v>
      </c>
      <c r="D29">
        <f>טבלה135[[#This Row],[LengthofCycle]]+1</f>
        <v>30</v>
      </c>
      <c r="E29">
        <f>IF(טבלה135[[#This Row],[CycleNumber]]&lt;3,"",IF(טבלה135[[#This Row],[CycleNumber]]=3,MIN(D27:D29),IF(I28=3,MIN(D26:D28),E28)))</f>
        <v>25</v>
      </c>
      <c r="F29">
        <f>IF(טבלה135[[#This Row],[CycleNumber]]&lt;3,"",IF(טבלה135[[#This Row],[CycleNumber]]=3,MAX(D27:D29),IF(I28=3,MAX(D26:D28),F28)))</f>
        <v>27</v>
      </c>
      <c r="G29">
        <f>IF(OR(טבלה135[[#This Row],[CycleNumber]]&gt;B30,B30=""),IF(טבלה135[[#This Row],[מספר סטייה]]=3,MIN(D27:D29),טבלה135[[#This Row],[מינ קבוע]]),טבלה135[[#This Row],[מינ קבוע]])</f>
        <v>25</v>
      </c>
      <c r="H29">
        <f>IF(OR(טבלה135[[#This Row],[CycleNumber]]&gt;B30,B30=""),IF(טבלה135[[#This Row],[מספר סטייה]]=3,MAX(D27:D29),טבלה135[[#This Row],[מקס קבוע]]),טבלה135[[#This Row],[מקס קבוע]])</f>
        <v>27</v>
      </c>
      <c r="I2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קבוע]]&lt;&gt;E28,1,I28+1),0))</f>
        <v>3</v>
      </c>
      <c r="J29">
        <f>IF(AND(טבלה135[[#This Row],[CycleNumber]]&lt;B30,טבלה135[[#This Row],[מקס קבוע]]&lt;&gt;""),IF(OR(טבלה135[[#This Row],[מספר סטייה]]&lt;I30,AND(טבלה135[[#This Row],[מספר סטייה]]=3,I30=1)),0,1),"")</f>
        <v>0</v>
      </c>
      <c r="K29">
        <f>IF(טבלה135[[#This Row],[מקס קבוע]]&lt;&gt;"",טבלה135[[#This Row],[מקסימום]]-טבלה135[[#This Row],[מינימום]],"")</f>
        <v>2</v>
      </c>
      <c r="L29">
        <f>IF(IFERROR(LOOKUP(טבלה135[[#This Row],[ClientID]],פיבוט!$A$4:$A$121),FALSE)=טבלה135[[#This Row],[ClientID]],1,0)</f>
        <v>1</v>
      </c>
      <c r="M29" t="str">
        <f>IF(OR(טבלה135[[#This Row],[ClientID]]=A30),"",1)</f>
        <v/>
      </c>
      <c r="N29" s="3" t="str">
        <f>IF(טבלה135[[#This Row],[טווח]]&lt;&gt;K28,טבלה135[[#This Row],[טווח]],"")</f>
        <v/>
      </c>
      <c r="O29" s="3" t="str">
        <f>IF(טבלה135[[#This Row],[מניית טווחים]]&lt;&gt;"",IF(OR(30&gt;טבלה135[[#This Row],[מקסימום]],30&lt;טבלה135[[#This Row],[מינימום]]),0,1),"")</f>
        <v/>
      </c>
    </row>
    <row r="30" spans="1:15" x14ac:dyDescent="0.25">
      <c r="A30" t="s">
        <v>2</v>
      </c>
      <c r="B30">
        <v>29</v>
      </c>
      <c r="C30">
        <v>26</v>
      </c>
      <c r="D30">
        <f>טבלה135[[#This Row],[LengthofCycle]]+1</f>
        <v>27</v>
      </c>
      <c r="E30">
        <f>IF(טבלה135[[#This Row],[CycleNumber]]&lt;3,"",IF(טבלה135[[#This Row],[CycleNumber]]=3,MIN(D28:D30),IF(I29=3,MIN(D27:D29),E29)))</f>
        <v>28</v>
      </c>
      <c r="F30">
        <f>IF(טבלה135[[#This Row],[CycleNumber]]&lt;3,"",IF(טבלה135[[#This Row],[CycleNumber]]=3,MAX(D28:D30),IF(I29=3,MAX(D27:D29),F29)))</f>
        <v>33</v>
      </c>
      <c r="G30">
        <f>IF(OR(טבלה135[[#This Row],[CycleNumber]]&gt;B31,B31=""),IF(טבלה135[[#This Row],[מספר סטייה]]=3,MIN(D28:D30),טבלה135[[#This Row],[מינ קבוע]]),טבלה135[[#This Row],[מינ קבוע]])</f>
        <v>28</v>
      </c>
      <c r="H30">
        <f>IF(OR(טבלה135[[#This Row],[CycleNumber]]&gt;B31,B31=""),IF(טבלה135[[#This Row],[מספר סטייה]]=3,MAX(D28:D30),טבלה135[[#This Row],[מקס קבוע]]),טבלה135[[#This Row],[מקס קבוע]])</f>
        <v>33</v>
      </c>
      <c r="I3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קבוע]]&lt;&gt;E29,1,I29+1),0))</f>
        <v>1</v>
      </c>
      <c r="J30">
        <f>IF(AND(טבלה135[[#This Row],[CycleNumber]]&lt;B31,טבלה135[[#This Row],[מקס קבוע]]&lt;&gt;""),IF(OR(טבלה135[[#This Row],[מספר סטייה]]&lt;I31,AND(טבלה135[[#This Row],[מספר סטייה]]=3,I31=1)),0,1),"")</f>
        <v>1</v>
      </c>
      <c r="K30">
        <f>IF(טבלה135[[#This Row],[מקס קבוע]]&lt;&gt;"",טבלה135[[#This Row],[מקסימום]]-טבלה135[[#This Row],[מינימום]],"")</f>
        <v>5</v>
      </c>
      <c r="L30">
        <f>IF(IFERROR(LOOKUP(טבלה135[[#This Row],[ClientID]],פיבוט!$A$4:$A$121),FALSE)=טבלה135[[#This Row],[ClientID]],1,0)</f>
        <v>1</v>
      </c>
      <c r="M30" t="str">
        <f>IF(OR(טבלה135[[#This Row],[ClientID]]=A31),"",1)</f>
        <v/>
      </c>
      <c r="N30" s="3">
        <f>IF(טבלה135[[#This Row],[טווח]]&lt;&gt;K29,טבלה135[[#This Row],[טווח]],"")</f>
        <v>5</v>
      </c>
      <c r="O30" s="3">
        <f>IF(טבלה135[[#This Row],[מניית טווחים]]&lt;&gt;"",IF(OR(30&gt;טבלה135[[#This Row],[מקסימום]],30&lt;טבלה135[[#This Row],[מינימום]]),0,1),"")</f>
        <v>1</v>
      </c>
    </row>
    <row r="31" spans="1:15" x14ac:dyDescent="0.25">
      <c r="A31" t="s">
        <v>2</v>
      </c>
      <c r="B31">
        <v>30</v>
      </c>
      <c r="C31">
        <v>27</v>
      </c>
      <c r="D31">
        <f>טבלה135[[#This Row],[LengthofCycle]]+1</f>
        <v>28</v>
      </c>
      <c r="E31">
        <f>IF(טבלה135[[#This Row],[CycleNumber]]&lt;3,"",IF(טבלה135[[#This Row],[CycleNumber]]=3,MIN(D29:D31),IF(I30=3,MIN(D28:D30),E30)))</f>
        <v>28</v>
      </c>
      <c r="F31">
        <f>IF(טבלה135[[#This Row],[CycleNumber]]&lt;3,"",IF(טבלה135[[#This Row],[CycleNumber]]=3,MAX(D29:D31),IF(I30=3,MAX(D28:D30),F30)))</f>
        <v>33</v>
      </c>
      <c r="G31">
        <f>IF(OR(טבלה135[[#This Row],[CycleNumber]]&gt;B32,B32=""),IF(טבלה135[[#This Row],[מספר סטייה]]=3,MIN(D29:D31),טבלה135[[#This Row],[מינ קבוע]]),טבלה135[[#This Row],[מינ קבוע]])</f>
        <v>28</v>
      </c>
      <c r="H31">
        <f>IF(OR(טבלה135[[#This Row],[CycleNumber]]&gt;B32,B32=""),IF(טבלה135[[#This Row],[מספר סטייה]]=3,MAX(D29:D31),טבלה135[[#This Row],[מקס קבוע]]),טבלה135[[#This Row],[מקס קבוע]])</f>
        <v>33</v>
      </c>
      <c r="I3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קבוע]]&lt;&gt;E30,1,I30+1),0))</f>
        <v>0</v>
      </c>
      <c r="J31">
        <f>IF(AND(טבלה135[[#This Row],[CycleNumber]]&lt;B32,טבלה135[[#This Row],[מקס קבוע]]&lt;&gt;""),IF(OR(טבלה135[[#This Row],[מספר סטייה]]&lt;I32,AND(טבלה135[[#This Row],[מספר סטייה]]=3,I32=1)),0,1),"")</f>
        <v>1</v>
      </c>
      <c r="K31">
        <f>IF(טבלה135[[#This Row],[מקס קבוע]]&lt;&gt;"",טבלה135[[#This Row],[מקסימום]]-טבלה135[[#This Row],[מינימום]],"")</f>
        <v>5</v>
      </c>
      <c r="L31">
        <f>IF(IFERROR(LOOKUP(טבלה135[[#This Row],[ClientID]],פיבוט!$A$4:$A$121),FALSE)=טבלה135[[#This Row],[ClientID]],1,0)</f>
        <v>1</v>
      </c>
      <c r="M31" t="str">
        <f>IF(OR(טבלה135[[#This Row],[ClientID]]=A32),"",1)</f>
        <v/>
      </c>
      <c r="N31" s="3" t="str">
        <f>IF(טבלה135[[#This Row],[טווח]]&lt;&gt;K30,טבלה135[[#This Row],[טווח]],"")</f>
        <v/>
      </c>
      <c r="O31" s="3" t="str">
        <f>IF(טבלה135[[#This Row],[מניית טווחים]]&lt;&gt;"",IF(OR(30&gt;טבלה135[[#This Row],[מקסימום]],30&lt;טבלה135[[#This Row],[מינימום]]),0,1),"")</f>
        <v/>
      </c>
    </row>
    <row r="32" spans="1:15" x14ac:dyDescent="0.25">
      <c r="A32" t="s">
        <v>2</v>
      </c>
      <c r="B32">
        <v>31</v>
      </c>
      <c r="C32">
        <v>28</v>
      </c>
      <c r="D32">
        <f>טבלה135[[#This Row],[LengthofCycle]]+1</f>
        <v>29</v>
      </c>
      <c r="E32">
        <f>IF(טבלה135[[#This Row],[CycleNumber]]&lt;3,"",IF(טבלה135[[#This Row],[CycleNumber]]=3,MIN(D30:D32),IF(I31=3,MIN(D29:D31),E31)))</f>
        <v>28</v>
      </c>
      <c r="F32">
        <f>IF(טבלה135[[#This Row],[CycleNumber]]&lt;3,"",IF(טבלה135[[#This Row],[CycleNumber]]=3,MAX(D30:D32),IF(I31=3,MAX(D29:D31),F31)))</f>
        <v>33</v>
      </c>
      <c r="G32">
        <f>IF(OR(טבלה135[[#This Row],[CycleNumber]]&gt;B33,B33=""),IF(טבלה135[[#This Row],[מספר סטייה]]=3,MIN(D30:D32),טבלה135[[#This Row],[מינ קבוע]]),טבלה135[[#This Row],[מינ קבוע]])</f>
        <v>28</v>
      </c>
      <c r="H32">
        <f>IF(OR(טבלה135[[#This Row],[CycleNumber]]&gt;B33,B33=""),IF(טבלה135[[#This Row],[מספר סטייה]]=3,MAX(D30:D32),טבלה135[[#This Row],[מקס קבוע]]),טבלה135[[#This Row],[מקס קבוע]])</f>
        <v>33</v>
      </c>
      <c r="I3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קבוע]]&lt;&gt;E31,1,I31+1),0))</f>
        <v>0</v>
      </c>
      <c r="J32">
        <f>IF(AND(טבלה135[[#This Row],[CycleNumber]]&lt;B33,טבלה135[[#This Row],[מקס קבוע]]&lt;&gt;""),IF(OR(טבלה135[[#This Row],[מספר סטייה]]&lt;I33,AND(טבלה135[[#This Row],[מספר סטייה]]=3,I33=1)),0,1),"")</f>
        <v>1</v>
      </c>
      <c r="K32">
        <f>IF(טבלה135[[#This Row],[מקס קבוע]]&lt;&gt;"",טבלה135[[#This Row],[מקסימום]]-טבלה135[[#This Row],[מינימום]],"")</f>
        <v>5</v>
      </c>
      <c r="L32">
        <f>IF(IFERROR(LOOKUP(טבלה135[[#This Row],[ClientID]],פיבוט!$A$4:$A$121),FALSE)=טבלה135[[#This Row],[ClientID]],1,0)</f>
        <v>1</v>
      </c>
      <c r="M32" t="str">
        <f>IF(OR(טבלה135[[#This Row],[ClientID]]=A33),"",1)</f>
        <v/>
      </c>
      <c r="N32" s="3" t="str">
        <f>IF(טבלה135[[#This Row],[טווח]]&lt;&gt;K31,טבלה135[[#This Row],[טווח]],"")</f>
        <v/>
      </c>
      <c r="O32" s="3" t="str">
        <f>IF(טבלה135[[#This Row],[מניית טווחים]]&lt;&gt;"",IF(OR(30&gt;טבלה135[[#This Row],[מקסימום]],30&lt;טבלה135[[#This Row],[מינימום]]),0,1),"")</f>
        <v/>
      </c>
    </row>
    <row r="33" spans="1:15" x14ac:dyDescent="0.25">
      <c r="A33" t="s">
        <v>2</v>
      </c>
      <c r="B33">
        <v>32</v>
      </c>
      <c r="C33">
        <v>31</v>
      </c>
      <c r="D33">
        <f>טבלה135[[#This Row],[LengthofCycle]]+1</f>
        <v>32</v>
      </c>
      <c r="E33">
        <f>IF(טבלה135[[#This Row],[CycleNumber]]&lt;3,"",IF(טבלה135[[#This Row],[CycleNumber]]=3,MIN(D31:D33),IF(I32=3,MIN(D30:D32),E32)))</f>
        <v>28</v>
      </c>
      <c r="F33">
        <f>IF(טבלה135[[#This Row],[CycleNumber]]&lt;3,"",IF(טבלה135[[#This Row],[CycleNumber]]=3,MAX(D31:D33),IF(I32=3,MAX(D30:D32),F32)))</f>
        <v>33</v>
      </c>
      <c r="G33">
        <f>IF(OR(טבלה135[[#This Row],[CycleNumber]]&gt;B34,B34=""),IF(טבלה135[[#This Row],[מספר סטייה]]=3,MIN(D31:D33),טבלה135[[#This Row],[מינ קבוע]]),טבלה135[[#This Row],[מינ קבוע]])</f>
        <v>28</v>
      </c>
      <c r="H33">
        <f>IF(OR(טבלה135[[#This Row],[CycleNumber]]&gt;B34,B34=""),IF(טבלה135[[#This Row],[מספר סטייה]]=3,MAX(D31:D33),טבלה135[[#This Row],[מקס קבוע]]),טבלה135[[#This Row],[מקס קבוע]])</f>
        <v>33</v>
      </c>
      <c r="I3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קבוע]]&lt;&gt;E32,1,I32+1),0))</f>
        <v>0</v>
      </c>
      <c r="J33">
        <f>IF(AND(טבלה135[[#This Row],[CycleNumber]]&lt;B34,טבלה135[[#This Row],[מקס קבוע]]&lt;&gt;""),IF(OR(טבלה135[[#This Row],[מספר סטייה]]&lt;I34,AND(טבלה135[[#This Row],[מספר סטייה]]=3,I34=1)),0,1),"")</f>
        <v>1</v>
      </c>
      <c r="K33">
        <f>IF(טבלה135[[#This Row],[מקס קבוע]]&lt;&gt;"",טבלה135[[#This Row],[מקסימום]]-טבלה135[[#This Row],[מינימום]],"")</f>
        <v>5</v>
      </c>
      <c r="L33">
        <f>IF(IFERROR(LOOKUP(טבלה135[[#This Row],[ClientID]],פיבוט!$A$4:$A$121),FALSE)=טבלה135[[#This Row],[ClientID]],1,0)</f>
        <v>1</v>
      </c>
      <c r="M33" t="str">
        <f>IF(OR(טבלה135[[#This Row],[ClientID]]=A34),"",1)</f>
        <v/>
      </c>
      <c r="N33" s="3" t="str">
        <f>IF(טבלה135[[#This Row],[טווח]]&lt;&gt;K32,טבלה135[[#This Row],[טווח]],"")</f>
        <v/>
      </c>
      <c r="O33" s="3" t="str">
        <f>IF(טבלה135[[#This Row],[מניית טווחים]]&lt;&gt;"",IF(OR(30&gt;טבלה135[[#This Row],[מקסימום]],30&lt;טבלה135[[#This Row],[מינימום]]),0,1),"")</f>
        <v/>
      </c>
    </row>
    <row r="34" spans="1:15" x14ac:dyDescent="0.25">
      <c r="A34" t="s">
        <v>2</v>
      </c>
      <c r="B34">
        <v>33</v>
      </c>
      <c r="C34">
        <v>27</v>
      </c>
      <c r="D34">
        <f>טבלה135[[#This Row],[LengthofCycle]]+1</f>
        <v>28</v>
      </c>
      <c r="E34">
        <f>IF(טבלה135[[#This Row],[CycleNumber]]&lt;3,"",IF(טבלה135[[#This Row],[CycleNumber]]=3,MIN(D32:D34),IF(I33=3,MIN(D31:D33),E33)))</f>
        <v>28</v>
      </c>
      <c r="F34">
        <f>IF(טבלה135[[#This Row],[CycleNumber]]&lt;3,"",IF(טבלה135[[#This Row],[CycleNumber]]=3,MAX(D32:D34),IF(I33=3,MAX(D31:D33),F33)))</f>
        <v>33</v>
      </c>
      <c r="G34">
        <f>IF(OR(טבלה135[[#This Row],[CycleNumber]]&gt;B35,B35=""),IF(טבלה135[[#This Row],[מספר סטייה]]=3,MIN(D32:D34),טבלה135[[#This Row],[מינ קבוע]]),טבלה135[[#This Row],[מינ קבוע]])</f>
        <v>28</v>
      </c>
      <c r="H34">
        <f>IF(OR(טבלה135[[#This Row],[CycleNumber]]&gt;B35,B35=""),IF(טבלה135[[#This Row],[מספר סטייה]]=3,MAX(D32:D34),טבלה135[[#This Row],[מקס קבוע]]),טבלה135[[#This Row],[מקס קבוע]])</f>
        <v>33</v>
      </c>
      <c r="I3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קבוע]]&lt;&gt;E33,1,I33+1),0))</f>
        <v>0</v>
      </c>
      <c r="J34">
        <f>IF(AND(טבלה135[[#This Row],[CycleNumber]]&lt;B35,טבלה135[[#This Row],[מקס קבוע]]&lt;&gt;""),IF(OR(טבלה135[[#This Row],[מספר סטייה]]&lt;I35,AND(טבלה135[[#This Row],[מספר סטייה]]=3,I35=1)),0,1),"")</f>
        <v>1</v>
      </c>
      <c r="K34">
        <f>IF(טבלה135[[#This Row],[מקס קבוע]]&lt;&gt;"",טבלה135[[#This Row],[מקסימום]]-טבלה135[[#This Row],[מינימום]],"")</f>
        <v>5</v>
      </c>
      <c r="L34">
        <f>IF(IFERROR(LOOKUP(טבלה135[[#This Row],[ClientID]],פיבוט!$A$4:$A$121),FALSE)=טבלה135[[#This Row],[ClientID]],1,0)</f>
        <v>1</v>
      </c>
      <c r="M34" t="str">
        <f>IF(OR(טבלה135[[#This Row],[ClientID]]=A35),"",1)</f>
        <v/>
      </c>
      <c r="N34" s="3" t="str">
        <f>IF(טבלה135[[#This Row],[טווח]]&lt;&gt;K33,טבלה135[[#This Row],[טווח]],"")</f>
        <v/>
      </c>
      <c r="O34" s="3" t="str">
        <f>IF(טבלה135[[#This Row],[מניית טווחים]]&lt;&gt;"",IF(OR(30&gt;טבלה135[[#This Row],[מקסימום]],30&lt;טבלה135[[#This Row],[מינימום]]),0,1),"")</f>
        <v/>
      </c>
    </row>
    <row r="35" spans="1:15" x14ac:dyDescent="0.25">
      <c r="A35" t="s">
        <v>2</v>
      </c>
      <c r="B35">
        <v>34</v>
      </c>
      <c r="C35">
        <v>27</v>
      </c>
      <c r="D35">
        <f>טבלה135[[#This Row],[LengthofCycle]]+1</f>
        <v>28</v>
      </c>
      <c r="E35">
        <f>IF(טבלה135[[#This Row],[CycleNumber]]&lt;3,"",IF(טבלה135[[#This Row],[CycleNumber]]=3,MIN(D33:D35),IF(I34=3,MIN(D32:D34),E34)))</f>
        <v>28</v>
      </c>
      <c r="F35">
        <f>IF(טבלה135[[#This Row],[CycleNumber]]&lt;3,"",IF(טבלה135[[#This Row],[CycleNumber]]=3,MAX(D33:D35),IF(I34=3,MAX(D32:D34),F34)))</f>
        <v>33</v>
      </c>
      <c r="G35">
        <f>IF(OR(טבלה135[[#This Row],[CycleNumber]]&gt;B36,B36=""),IF(טבלה135[[#This Row],[מספר סטייה]]=3,MIN(D33:D35),טבלה135[[#This Row],[מינ קבוע]]),טבלה135[[#This Row],[מינ קבוע]])</f>
        <v>28</v>
      </c>
      <c r="H35">
        <f>IF(OR(טבלה135[[#This Row],[CycleNumber]]&gt;B36,B36=""),IF(טבלה135[[#This Row],[מספר סטייה]]=3,MAX(D33:D35),טבלה135[[#This Row],[מקס קבוע]]),טבלה135[[#This Row],[מקס קבוע]])</f>
        <v>33</v>
      </c>
      <c r="I3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קבוע]]&lt;&gt;E34,1,I34+1),0))</f>
        <v>0</v>
      </c>
      <c r="J35">
        <f>IF(AND(טבלה135[[#This Row],[CycleNumber]]&lt;B36,טבלה135[[#This Row],[מקס קבוע]]&lt;&gt;""),IF(OR(טבלה135[[#This Row],[מספר סטייה]]&lt;I36,AND(טבלה135[[#This Row],[מספר סטייה]]=3,I36=1)),0,1),"")</f>
        <v>1</v>
      </c>
      <c r="K35">
        <f>IF(טבלה135[[#This Row],[מקס קבוע]]&lt;&gt;"",טבלה135[[#This Row],[מקסימום]]-טבלה135[[#This Row],[מינימום]],"")</f>
        <v>5</v>
      </c>
      <c r="L35">
        <f>IF(IFERROR(LOOKUP(טבלה135[[#This Row],[ClientID]],פיבוט!$A$4:$A$121),FALSE)=טבלה135[[#This Row],[ClientID]],1,0)</f>
        <v>1</v>
      </c>
      <c r="M35" t="str">
        <f>IF(OR(טבלה135[[#This Row],[ClientID]]=A36),"",1)</f>
        <v/>
      </c>
      <c r="N35" s="3" t="str">
        <f>IF(טבלה135[[#This Row],[טווח]]&lt;&gt;K34,טבלה135[[#This Row],[טווח]],"")</f>
        <v/>
      </c>
      <c r="O35" s="3" t="str">
        <f>IF(טבלה135[[#This Row],[מניית טווחים]]&lt;&gt;"",IF(OR(30&gt;טבלה135[[#This Row],[מקסימום]],30&lt;טבלה135[[#This Row],[מינימום]]),0,1),"")</f>
        <v/>
      </c>
    </row>
    <row r="36" spans="1:15" x14ac:dyDescent="0.25">
      <c r="A36" t="s">
        <v>2</v>
      </c>
      <c r="B36">
        <v>35</v>
      </c>
      <c r="C36">
        <v>28</v>
      </c>
      <c r="D36">
        <f>טבלה135[[#This Row],[LengthofCycle]]+1</f>
        <v>29</v>
      </c>
      <c r="E36">
        <f>IF(טבלה135[[#This Row],[CycleNumber]]&lt;3,"",IF(טבלה135[[#This Row],[CycleNumber]]=3,MIN(D34:D36),IF(I35=3,MIN(D33:D35),E35)))</f>
        <v>28</v>
      </c>
      <c r="F36">
        <f>IF(טבלה135[[#This Row],[CycleNumber]]&lt;3,"",IF(טבלה135[[#This Row],[CycleNumber]]=3,MAX(D34:D36),IF(I35=3,MAX(D33:D35),F35)))</f>
        <v>33</v>
      </c>
      <c r="G36">
        <f>IF(OR(טבלה135[[#This Row],[CycleNumber]]&gt;B37,B37=""),IF(טבלה135[[#This Row],[מספר סטייה]]=3,MIN(D34:D36),טבלה135[[#This Row],[מינ קבוע]]),טבלה135[[#This Row],[מינ קבוע]])</f>
        <v>28</v>
      </c>
      <c r="H36">
        <f>IF(OR(טבלה135[[#This Row],[CycleNumber]]&gt;B37,B37=""),IF(טבלה135[[#This Row],[מספר סטייה]]=3,MAX(D34:D36),טבלה135[[#This Row],[מקס קבוע]]),טבלה135[[#This Row],[מקס קבוע]])</f>
        <v>33</v>
      </c>
      <c r="I3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קבוע]]&lt;&gt;E35,1,I35+1),0))</f>
        <v>0</v>
      </c>
      <c r="J36">
        <f>IF(AND(טבלה135[[#This Row],[CycleNumber]]&lt;B37,טבלה135[[#This Row],[מקס קבוע]]&lt;&gt;""),IF(OR(טבלה135[[#This Row],[מספר סטייה]]&lt;I37,AND(טבלה135[[#This Row],[מספר סטייה]]=3,I37=1)),0,1),"")</f>
        <v>1</v>
      </c>
      <c r="K36">
        <f>IF(טבלה135[[#This Row],[מקס קבוע]]&lt;&gt;"",טבלה135[[#This Row],[מקסימום]]-טבלה135[[#This Row],[מינימום]],"")</f>
        <v>5</v>
      </c>
      <c r="L36">
        <f>IF(IFERROR(LOOKUP(טבלה135[[#This Row],[ClientID]],פיבוט!$A$4:$A$121),FALSE)=טבלה135[[#This Row],[ClientID]],1,0)</f>
        <v>1</v>
      </c>
      <c r="M36" t="str">
        <f>IF(OR(טבלה135[[#This Row],[ClientID]]=A37),"",1)</f>
        <v/>
      </c>
      <c r="N36" s="3" t="str">
        <f>IF(טבלה135[[#This Row],[טווח]]&lt;&gt;K35,טבלה135[[#This Row],[טווח]],"")</f>
        <v/>
      </c>
      <c r="O36" s="3" t="str">
        <f>IF(טבלה135[[#This Row],[מניית טווחים]]&lt;&gt;"",IF(OR(30&gt;טבלה135[[#This Row],[מקסימום]],30&lt;טבלה135[[#This Row],[מינימום]]),0,1),"")</f>
        <v/>
      </c>
    </row>
    <row r="37" spans="1:15" x14ac:dyDescent="0.25">
      <c r="A37" t="s">
        <v>2</v>
      </c>
      <c r="B37">
        <v>36</v>
      </c>
      <c r="C37">
        <v>27</v>
      </c>
      <c r="D37">
        <f>טבלה135[[#This Row],[LengthofCycle]]+1</f>
        <v>28</v>
      </c>
      <c r="E37">
        <f>IF(טבלה135[[#This Row],[CycleNumber]]&lt;3,"",IF(טבלה135[[#This Row],[CycleNumber]]=3,MIN(D35:D37),IF(I36=3,MIN(D34:D36),E36)))</f>
        <v>28</v>
      </c>
      <c r="F37">
        <f>IF(טבלה135[[#This Row],[CycleNumber]]&lt;3,"",IF(טבלה135[[#This Row],[CycleNumber]]=3,MAX(D35:D37),IF(I36=3,MAX(D34:D36),F36)))</f>
        <v>33</v>
      </c>
      <c r="G37">
        <f>IF(OR(טבלה135[[#This Row],[CycleNumber]]&gt;B38,B38=""),IF(טבלה135[[#This Row],[מספר סטייה]]=3,MIN(D35:D37),טבלה135[[#This Row],[מינ קבוע]]),טבלה135[[#This Row],[מינ קבוע]])</f>
        <v>28</v>
      </c>
      <c r="H37">
        <f>IF(OR(טבלה135[[#This Row],[CycleNumber]]&gt;B38,B38=""),IF(טבלה135[[#This Row],[מספר סטייה]]=3,MAX(D35:D37),טבלה135[[#This Row],[מקס קבוע]]),טבלה135[[#This Row],[מקס קבוע]])</f>
        <v>33</v>
      </c>
      <c r="I3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קבוע]]&lt;&gt;E36,1,I36+1),0))</f>
        <v>0</v>
      </c>
      <c r="J37">
        <f>IF(AND(טבלה135[[#This Row],[CycleNumber]]&lt;B38,טבלה135[[#This Row],[מקס קבוע]]&lt;&gt;""),IF(OR(טבלה135[[#This Row],[מספר סטייה]]&lt;I38,AND(טבלה135[[#This Row],[מספר סטייה]]=3,I38=1)),0,1),"")</f>
        <v>0</v>
      </c>
      <c r="K37">
        <f>IF(טבלה135[[#This Row],[מקס קבוע]]&lt;&gt;"",טבלה135[[#This Row],[מקסימום]]-טבלה135[[#This Row],[מינימום]],"")</f>
        <v>5</v>
      </c>
      <c r="L37">
        <f>IF(IFERROR(LOOKUP(טבלה135[[#This Row],[ClientID]],פיבוט!$A$4:$A$121),FALSE)=טבלה135[[#This Row],[ClientID]],1,0)</f>
        <v>1</v>
      </c>
      <c r="M37" t="str">
        <f>IF(OR(טבלה135[[#This Row],[ClientID]]=A38),"",1)</f>
        <v/>
      </c>
      <c r="N37" s="3" t="str">
        <f>IF(טבלה135[[#This Row],[טווח]]&lt;&gt;K36,טבלה135[[#This Row],[טווח]],"")</f>
        <v/>
      </c>
      <c r="O37" s="3" t="str">
        <f>IF(טבלה135[[#This Row],[מניית טווחים]]&lt;&gt;"",IF(OR(30&gt;טבלה135[[#This Row],[מקסימום]],30&lt;טבלה135[[#This Row],[מינימום]]),0,1),"")</f>
        <v/>
      </c>
    </row>
    <row r="38" spans="1:15" x14ac:dyDescent="0.25">
      <c r="A38" t="s">
        <v>2</v>
      </c>
      <c r="B38">
        <v>37</v>
      </c>
      <c r="C38">
        <v>26</v>
      </c>
      <c r="D38">
        <f>טבלה135[[#This Row],[LengthofCycle]]+1</f>
        <v>27</v>
      </c>
      <c r="E38">
        <f>IF(טבלה135[[#This Row],[CycleNumber]]&lt;3,"",IF(טבלה135[[#This Row],[CycleNumber]]=3,MIN(D36:D38),IF(I37=3,MIN(D35:D37),E37)))</f>
        <v>28</v>
      </c>
      <c r="F38">
        <f>IF(טבלה135[[#This Row],[CycleNumber]]&lt;3,"",IF(טבלה135[[#This Row],[CycleNumber]]=3,MAX(D36:D38),IF(I37=3,MAX(D35:D37),F37)))</f>
        <v>33</v>
      </c>
      <c r="G38">
        <f>IF(OR(טבלה135[[#This Row],[CycleNumber]]&gt;B39,B39=""),IF(טבלה135[[#This Row],[מספר סטייה]]=3,MIN(D36:D38),טבלה135[[#This Row],[מינ קבוע]]),טבלה135[[#This Row],[מינ קבוע]])</f>
        <v>28</v>
      </c>
      <c r="H38">
        <f>IF(OR(טבלה135[[#This Row],[CycleNumber]]&gt;B39,B39=""),IF(טבלה135[[#This Row],[מספר סטייה]]=3,MAX(D36:D38),טבלה135[[#This Row],[מקס קבוע]]),טבלה135[[#This Row],[מקס קבוע]])</f>
        <v>33</v>
      </c>
      <c r="I3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קבוע]]&lt;&gt;E37,1,I37+1),0))</f>
        <v>1</v>
      </c>
      <c r="J38">
        <f>IF(AND(טבלה135[[#This Row],[CycleNumber]]&lt;B39,טבלה135[[#This Row],[מקס קבוע]]&lt;&gt;""),IF(OR(טבלה135[[#This Row],[מספר סטייה]]&lt;I39,AND(טבלה135[[#This Row],[מספר סטייה]]=3,I39=1)),0,1),"")</f>
        <v>1</v>
      </c>
      <c r="K38">
        <f>IF(טבלה135[[#This Row],[מקס קבוע]]&lt;&gt;"",טבלה135[[#This Row],[מקסימום]]-טבלה135[[#This Row],[מינימום]],"")</f>
        <v>5</v>
      </c>
      <c r="L38">
        <f>IF(IFERROR(LOOKUP(טבלה135[[#This Row],[ClientID]],פיבוט!$A$4:$A$121),FALSE)=טבלה135[[#This Row],[ClientID]],1,0)</f>
        <v>1</v>
      </c>
      <c r="M38" t="str">
        <f>IF(OR(טבלה135[[#This Row],[ClientID]]=A39),"",1)</f>
        <v/>
      </c>
      <c r="N38" s="3" t="str">
        <f>IF(טבלה135[[#This Row],[טווח]]&lt;&gt;K37,טבלה135[[#This Row],[טווח]],"")</f>
        <v/>
      </c>
      <c r="O38" s="3" t="str">
        <f>IF(טבלה135[[#This Row],[מניית טווחים]]&lt;&gt;"",IF(OR(30&gt;טבלה135[[#This Row],[מקסימום]],30&lt;טבלה135[[#This Row],[מינימום]]),0,1),"")</f>
        <v/>
      </c>
    </row>
    <row r="39" spans="1:15" x14ac:dyDescent="0.25">
      <c r="A39" t="s">
        <v>2</v>
      </c>
      <c r="B39">
        <v>38</v>
      </c>
      <c r="C39">
        <v>28</v>
      </c>
      <c r="D39">
        <f>טבלה135[[#This Row],[LengthofCycle]]+1</f>
        <v>29</v>
      </c>
      <c r="E39">
        <f>IF(טבלה135[[#This Row],[CycleNumber]]&lt;3,"",IF(טבלה135[[#This Row],[CycleNumber]]=3,MIN(D37:D39),IF(I38=3,MIN(D36:D38),E38)))</f>
        <v>28</v>
      </c>
      <c r="F39">
        <f>IF(טבלה135[[#This Row],[CycleNumber]]&lt;3,"",IF(טבלה135[[#This Row],[CycleNumber]]=3,MAX(D37:D39),IF(I38=3,MAX(D36:D38),F38)))</f>
        <v>33</v>
      </c>
      <c r="G39">
        <f>IF(OR(טבלה135[[#This Row],[CycleNumber]]&gt;B40,B40=""),IF(טבלה135[[#This Row],[מספר סטייה]]=3,MIN(D37:D39),טבלה135[[#This Row],[מינ קבוע]]),טבלה135[[#This Row],[מינ קבוע]])</f>
        <v>28</v>
      </c>
      <c r="H39">
        <f>IF(OR(טבלה135[[#This Row],[CycleNumber]]&gt;B40,B40=""),IF(טבלה135[[#This Row],[מספר סטייה]]=3,MAX(D37:D39),טבלה135[[#This Row],[מקס קבוע]]),טבלה135[[#This Row],[מקס קבוע]])</f>
        <v>33</v>
      </c>
      <c r="I3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קבוע]]&lt;&gt;E38,1,I38+1),0))</f>
        <v>0</v>
      </c>
      <c r="J39">
        <f>IF(AND(טבלה135[[#This Row],[CycleNumber]]&lt;B40,טבלה135[[#This Row],[מקס קבוע]]&lt;&gt;""),IF(OR(טבלה135[[#This Row],[מספר סטייה]]&lt;I40,AND(טבלה135[[#This Row],[מספר סטייה]]=3,I40=1)),0,1),"")</f>
        <v>1</v>
      </c>
      <c r="K39">
        <f>IF(טבלה135[[#This Row],[מקס קבוע]]&lt;&gt;"",טבלה135[[#This Row],[מקסימום]]-טבלה135[[#This Row],[מינימום]],"")</f>
        <v>5</v>
      </c>
      <c r="L39">
        <f>IF(IFERROR(LOOKUP(טבלה135[[#This Row],[ClientID]],פיבוט!$A$4:$A$121),FALSE)=טבלה135[[#This Row],[ClientID]],1,0)</f>
        <v>1</v>
      </c>
      <c r="M39" t="str">
        <f>IF(OR(טבלה135[[#This Row],[ClientID]]=A40),"",1)</f>
        <v/>
      </c>
      <c r="N39" s="3" t="str">
        <f>IF(טבלה135[[#This Row],[טווח]]&lt;&gt;K38,טבלה135[[#This Row],[טווח]],"")</f>
        <v/>
      </c>
      <c r="O39" s="3" t="str">
        <f>IF(טבלה135[[#This Row],[מניית טווחים]]&lt;&gt;"",IF(OR(30&gt;טבלה135[[#This Row],[מקסימום]],30&lt;טבלה135[[#This Row],[מינימום]]),0,1),"")</f>
        <v/>
      </c>
    </row>
    <row r="40" spans="1:15" x14ac:dyDescent="0.25">
      <c r="A40" t="s">
        <v>2</v>
      </c>
      <c r="B40">
        <v>39</v>
      </c>
      <c r="C40">
        <v>28</v>
      </c>
      <c r="D40">
        <f>טבלה135[[#This Row],[LengthofCycle]]+1</f>
        <v>29</v>
      </c>
      <c r="E40">
        <f>IF(טבלה135[[#This Row],[CycleNumber]]&lt;3,"",IF(טבלה135[[#This Row],[CycleNumber]]=3,MIN(D38:D40),IF(I39=3,MIN(D37:D39),E39)))</f>
        <v>28</v>
      </c>
      <c r="F40">
        <f>IF(טבלה135[[#This Row],[CycleNumber]]&lt;3,"",IF(טבלה135[[#This Row],[CycleNumber]]=3,MAX(D38:D40),IF(I39=3,MAX(D37:D39),F39)))</f>
        <v>33</v>
      </c>
      <c r="G40">
        <f>IF(OR(טבלה135[[#This Row],[CycleNumber]]&gt;B41,B41=""),IF(טבלה135[[#This Row],[מספר סטייה]]=3,MIN(D38:D40),טבלה135[[#This Row],[מינ קבוע]]),טבלה135[[#This Row],[מינ קבוע]])</f>
        <v>28</v>
      </c>
      <c r="H40">
        <f>IF(OR(טבלה135[[#This Row],[CycleNumber]]&gt;B41,B41=""),IF(טבלה135[[#This Row],[מספר סטייה]]=3,MAX(D38:D40),טבלה135[[#This Row],[מקס קבוע]]),טבלה135[[#This Row],[מקס קבוע]])</f>
        <v>33</v>
      </c>
      <c r="I4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קבוע]]&lt;&gt;E39,1,I39+1),0))</f>
        <v>0</v>
      </c>
      <c r="J40">
        <f>IF(AND(טבלה135[[#This Row],[CycleNumber]]&lt;B41,טבלה135[[#This Row],[מקס קבוע]]&lt;&gt;""),IF(OR(טבלה135[[#This Row],[מספר סטייה]]&lt;I41,AND(טבלה135[[#This Row],[מספר סטייה]]=3,I41=1)),0,1),"")</f>
        <v>0</v>
      </c>
      <c r="K40">
        <f>IF(טבלה135[[#This Row],[מקס קבוע]]&lt;&gt;"",טבלה135[[#This Row],[מקסימום]]-טבלה135[[#This Row],[מינימום]],"")</f>
        <v>5</v>
      </c>
      <c r="L40">
        <f>IF(IFERROR(LOOKUP(טבלה135[[#This Row],[ClientID]],פיבוט!$A$4:$A$121),FALSE)=טבלה135[[#This Row],[ClientID]],1,0)</f>
        <v>1</v>
      </c>
      <c r="M40" t="str">
        <f>IF(OR(טבלה135[[#This Row],[ClientID]]=A41),"",1)</f>
        <v/>
      </c>
      <c r="N40" s="3" t="str">
        <f>IF(טבלה135[[#This Row],[טווח]]&lt;&gt;K39,טבלה135[[#This Row],[טווח]],"")</f>
        <v/>
      </c>
      <c r="O40" s="3" t="str">
        <f>IF(טבלה135[[#This Row],[מניית טווחים]]&lt;&gt;"",IF(OR(30&gt;טבלה135[[#This Row],[מקסימום]],30&lt;טבלה135[[#This Row],[מינימום]]),0,1),"")</f>
        <v/>
      </c>
    </row>
    <row r="41" spans="1:15" x14ac:dyDescent="0.25">
      <c r="A41" t="s">
        <v>2</v>
      </c>
      <c r="B41">
        <v>40</v>
      </c>
      <c r="C41">
        <v>24</v>
      </c>
      <c r="D41">
        <f>טבלה135[[#This Row],[LengthofCycle]]+1</f>
        <v>25</v>
      </c>
      <c r="E41">
        <f>IF(טבלה135[[#This Row],[CycleNumber]]&lt;3,"",IF(טבלה135[[#This Row],[CycleNumber]]=3,MIN(D39:D41),IF(I40=3,MIN(D38:D40),E40)))</f>
        <v>28</v>
      </c>
      <c r="F41">
        <f>IF(טבלה135[[#This Row],[CycleNumber]]&lt;3,"",IF(טבלה135[[#This Row],[CycleNumber]]=3,MAX(D39:D41),IF(I40=3,MAX(D38:D40),F40)))</f>
        <v>33</v>
      </c>
      <c r="G41">
        <f>IF(OR(טבלה135[[#This Row],[CycleNumber]]&gt;B42,B42=""),IF(טבלה135[[#This Row],[מספר סטייה]]=3,MIN(D39:D41),טבלה135[[#This Row],[מינ קבוע]]),טבלה135[[#This Row],[מינ קבוע]])</f>
        <v>28</v>
      </c>
      <c r="H41">
        <f>IF(OR(טבלה135[[#This Row],[CycleNumber]]&gt;B42,B42=""),IF(טבלה135[[#This Row],[מספר סטייה]]=3,MAX(D39:D41),טבלה135[[#This Row],[מקס קבוע]]),טבלה135[[#This Row],[מקס קבוע]])</f>
        <v>33</v>
      </c>
      <c r="I4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קבוע]]&lt;&gt;E40,1,I40+1),0))</f>
        <v>1</v>
      </c>
      <c r="J41">
        <f>IF(AND(טבלה135[[#This Row],[CycleNumber]]&lt;B42,טבלה135[[#This Row],[מקס קבוע]]&lt;&gt;""),IF(OR(טבלה135[[#This Row],[מספר סטייה]]&lt;I42,AND(טבלה135[[#This Row],[מספר סטייה]]=3,I42=1)),0,1),"")</f>
        <v>0</v>
      </c>
      <c r="K41">
        <f>IF(טבלה135[[#This Row],[מקס קבוע]]&lt;&gt;"",טבלה135[[#This Row],[מקסימום]]-טבלה135[[#This Row],[מינימום]],"")</f>
        <v>5</v>
      </c>
      <c r="L41">
        <f>IF(IFERROR(LOOKUP(טבלה135[[#This Row],[ClientID]],פיבוט!$A$4:$A$121),FALSE)=טבלה135[[#This Row],[ClientID]],1,0)</f>
        <v>1</v>
      </c>
      <c r="M41" t="str">
        <f>IF(OR(טבלה135[[#This Row],[ClientID]]=A42),"",1)</f>
        <v/>
      </c>
      <c r="N41" s="3" t="str">
        <f>IF(טבלה135[[#This Row],[טווח]]&lt;&gt;K40,טבלה135[[#This Row],[טווח]],"")</f>
        <v/>
      </c>
      <c r="O41" s="3" t="str">
        <f>IF(טבלה135[[#This Row],[מניית טווחים]]&lt;&gt;"",IF(OR(30&gt;טבלה135[[#This Row],[מקסימום]],30&lt;טבלה135[[#This Row],[מינימום]]),0,1),"")</f>
        <v/>
      </c>
    </row>
    <row r="42" spans="1:15" x14ac:dyDescent="0.25">
      <c r="A42" t="s">
        <v>2</v>
      </c>
      <c r="B42">
        <v>41</v>
      </c>
      <c r="C42">
        <v>26</v>
      </c>
      <c r="D42">
        <f>טבלה135[[#This Row],[LengthofCycle]]+1</f>
        <v>27</v>
      </c>
      <c r="E42">
        <f>IF(טבלה135[[#This Row],[CycleNumber]]&lt;3,"",IF(טבלה135[[#This Row],[CycleNumber]]=3,MIN(D40:D42),IF(I41=3,MIN(D39:D41),E41)))</f>
        <v>28</v>
      </c>
      <c r="F42">
        <f>IF(טבלה135[[#This Row],[CycleNumber]]&lt;3,"",IF(טבלה135[[#This Row],[CycleNumber]]=3,MAX(D40:D42),IF(I41=3,MAX(D39:D41),F41)))</f>
        <v>33</v>
      </c>
      <c r="G42">
        <f>IF(OR(טבלה135[[#This Row],[CycleNumber]]&gt;B43,B43=""),IF(טבלה135[[#This Row],[מספר סטייה]]=3,MIN(D40:D42),טבלה135[[#This Row],[מינ קבוע]]),טבלה135[[#This Row],[מינ קבוע]])</f>
        <v>28</v>
      </c>
      <c r="H42">
        <f>IF(OR(טבלה135[[#This Row],[CycleNumber]]&gt;B43,B43=""),IF(טבלה135[[#This Row],[מספר סטייה]]=3,MAX(D40:D42),טבלה135[[#This Row],[מקס קבוע]]),טבלה135[[#This Row],[מקס קבוע]])</f>
        <v>33</v>
      </c>
      <c r="I4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קבוע]]&lt;&gt;E41,1,I41+1),0))</f>
        <v>2</v>
      </c>
      <c r="J42">
        <f>IF(AND(טבלה135[[#This Row],[CycleNumber]]&lt;B43,טבלה135[[#This Row],[מקס קבוע]]&lt;&gt;""),IF(OR(טבלה135[[#This Row],[מספר סטייה]]&lt;I43,AND(טבלה135[[#This Row],[מספר סטייה]]=3,I43=1)),0,1),"")</f>
        <v>1</v>
      </c>
      <c r="K42">
        <f>IF(טבלה135[[#This Row],[מקס קבוע]]&lt;&gt;"",טבלה135[[#This Row],[מקסימום]]-טבלה135[[#This Row],[מינימום]],"")</f>
        <v>5</v>
      </c>
      <c r="L42">
        <f>IF(IFERROR(LOOKUP(טבלה135[[#This Row],[ClientID]],פיבוט!$A$4:$A$121),FALSE)=טבלה135[[#This Row],[ClientID]],1,0)</f>
        <v>1</v>
      </c>
      <c r="M42" t="str">
        <f>IF(OR(טבלה135[[#This Row],[ClientID]]=A43),"",1)</f>
        <v/>
      </c>
      <c r="N42" s="3" t="str">
        <f>IF(טבלה135[[#This Row],[טווח]]&lt;&gt;K41,טבלה135[[#This Row],[טווח]],"")</f>
        <v/>
      </c>
      <c r="O42" s="3" t="str">
        <f>IF(טבלה135[[#This Row],[מניית טווחים]]&lt;&gt;"",IF(OR(30&gt;טבלה135[[#This Row],[מקסימום]],30&lt;טבלה135[[#This Row],[מינימום]]),0,1),"")</f>
        <v/>
      </c>
    </row>
    <row r="43" spans="1:15" x14ac:dyDescent="0.25">
      <c r="A43" t="s">
        <v>2</v>
      </c>
      <c r="B43">
        <v>42</v>
      </c>
      <c r="C43">
        <v>27</v>
      </c>
      <c r="D43">
        <f>טבלה135[[#This Row],[LengthofCycle]]+1</f>
        <v>28</v>
      </c>
      <c r="E43">
        <f>IF(טבלה135[[#This Row],[CycleNumber]]&lt;3,"",IF(טבלה135[[#This Row],[CycleNumber]]=3,MIN(D41:D43),IF(I42=3,MIN(D40:D42),E42)))</f>
        <v>28</v>
      </c>
      <c r="F43">
        <f>IF(טבלה135[[#This Row],[CycleNumber]]&lt;3,"",IF(טבלה135[[#This Row],[CycleNumber]]=3,MAX(D41:D43),IF(I42=3,MAX(D40:D42),F42)))</f>
        <v>33</v>
      </c>
      <c r="G43">
        <f>IF(OR(טבלה135[[#This Row],[CycleNumber]]&gt;B44,B44=""),IF(טבלה135[[#This Row],[מספר סטייה]]=3,MIN(D41:D43),טבלה135[[#This Row],[מינ קבוע]]),טבלה135[[#This Row],[מינ קבוע]])</f>
        <v>28</v>
      </c>
      <c r="H43">
        <f>IF(OR(טבלה135[[#This Row],[CycleNumber]]&gt;B44,B44=""),IF(טבלה135[[#This Row],[מספר סטייה]]=3,MAX(D41:D43),טבלה135[[#This Row],[מקס קבוע]]),טבלה135[[#This Row],[מקס קבוע]])</f>
        <v>33</v>
      </c>
      <c r="I4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קבוע]]&lt;&gt;E42,1,I42+1),0))</f>
        <v>0</v>
      </c>
      <c r="J43">
        <f>IF(AND(טבלה135[[#This Row],[CycleNumber]]&lt;B44,טבלה135[[#This Row],[מקס קבוע]]&lt;&gt;""),IF(OR(טבלה135[[#This Row],[מספר סטייה]]&lt;I44,AND(טבלה135[[#This Row],[מספר סטייה]]=3,I44=1)),0,1),"")</f>
        <v>1</v>
      </c>
      <c r="K43">
        <f>IF(טבלה135[[#This Row],[מקס קבוע]]&lt;&gt;"",טבלה135[[#This Row],[מקסימום]]-טבלה135[[#This Row],[מינימום]],"")</f>
        <v>5</v>
      </c>
      <c r="L43">
        <f>IF(IFERROR(LOOKUP(טבלה135[[#This Row],[ClientID]],פיבוט!$A$4:$A$121),FALSE)=טבלה135[[#This Row],[ClientID]],1,0)</f>
        <v>1</v>
      </c>
      <c r="M43" t="str">
        <f>IF(OR(טבלה135[[#This Row],[ClientID]]=A44),"",1)</f>
        <v/>
      </c>
      <c r="N43" s="3" t="str">
        <f>IF(טבלה135[[#This Row],[טווח]]&lt;&gt;K42,טבלה135[[#This Row],[טווח]],"")</f>
        <v/>
      </c>
      <c r="O43" s="3" t="str">
        <f>IF(טבלה135[[#This Row],[מניית טווחים]]&lt;&gt;"",IF(OR(30&gt;טבלה135[[#This Row],[מקסימום]],30&lt;טבלה135[[#This Row],[מינימום]]),0,1),"")</f>
        <v/>
      </c>
    </row>
    <row r="44" spans="1:15" x14ac:dyDescent="0.25">
      <c r="A44" t="s">
        <v>2</v>
      </c>
      <c r="B44">
        <v>43</v>
      </c>
      <c r="C44">
        <v>28</v>
      </c>
      <c r="D44">
        <f>טבלה135[[#This Row],[LengthofCycle]]+1</f>
        <v>29</v>
      </c>
      <c r="E44">
        <f>IF(טבלה135[[#This Row],[CycleNumber]]&lt;3,"",IF(טבלה135[[#This Row],[CycleNumber]]=3,MIN(D42:D44),IF(I43=3,MIN(D41:D43),E43)))</f>
        <v>28</v>
      </c>
      <c r="F44">
        <f>IF(טבלה135[[#This Row],[CycleNumber]]&lt;3,"",IF(טבלה135[[#This Row],[CycleNumber]]=3,MAX(D42:D44),IF(I43=3,MAX(D41:D43),F43)))</f>
        <v>33</v>
      </c>
      <c r="G44">
        <f>IF(OR(טבלה135[[#This Row],[CycleNumber]]&gt;B45,B45=""),IF(טבלה135[[#This Row],[מספר סטייה]]=3,MIN(D42:D44),טבלה135[[#This Row],[מינ קבוע]]),טבלה135[[#This Row],[מינ קבוע]])</f>
        <v>28</v>
      </c>
      <c r="H44">
        <f>IF(OR(טבלה135[[#This Row],[CycleNumber]]&gt;B45,B45=""),IF(טבלה135[[#This Row],[מספר סטייה]]=3,MAX(D42:D44),טבלה135[[#This Row],[מקס קבוע]]),טבלה135[[#This Row],[מקס קבוע]])</f>
        <v>33</v>
      </c>
      <c r="I4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קבוע]]&lt;&gt;E43,1,I43+1),0))</f>
        <v>0</v>
      </c>
      <c r="J44">
        <f>IF(AND(טבלה135[[#This Row],[CycleNumber]]&lt;B45,טבלה135[[#This Row],[מקס קבוע]]&lt;&gt;""),IF(OR(טבלה135[[#This Row],[מספר סטייה]]&lt;I45,AND(טבלה135[[#This Row],[מספר סטייה]]=3,I45=1)),0,1),"")</f>
        <v>1</v>
      </c>
      <c r="K44">
        <f>IF(טבלה135[[#This Row],[מקס קבוע]]&lt;&gt;"",טבלה135[[#This Row],[מקסימום]]-טבלה135[[#This Row],[מינימום]],"")</f>
        <v>5</v>
      </c>
      <c r="L44">
        <f>IF(IFERROR(LOOKUP(טבלה135[[#This Row],[ClientID]],פיבוט!$A$4:$A$121),FALSE)=טבלה135[[#This Row],[ClientID]],1,0)</f>
        <v>1</v>
      </c>
      <c r="M44" t="str">
        <f>IF(OR(טבלה135[[#This Row],[ClientID]]=A45),"",1)</f>
        <v/>
      </c>
      <c r="N44" s="3" t="str">
        <f>IF(טבלה135[[#This Row],[טווח]]&lt;&gt;K43,טבלה135[[#This Row],[טווח]],"")</f>
        <v/>
      </c>
      <c r="O44" s="3" t="str">
        <f>IF(טבלה135[[#This Row],[מניית טווחים]]&lt;&gt;"",IF(OR(30&gt;טבלה135[[#This Row],[מקסימום]],30&lt;טבלה135[[#This Row],[מינימום]]),0,1),"")</f>
        <v/>
      </c>
    </row>
    <row r="45" spans="1:15" x14ac:dyDescent="0.25">
      <c r="A45" t="s">
        <v>2</v>
      </c>
      <c r="B45">
        <v>44</v>
      </c>
      <c r="C45">
        <v>27</v>
      </c>
      <c r="D45">
        <f>טבלה135[[#This Row],[LengthofCycle]]+1</f>
        <v>28</v>
      </c>
      <c r="E45">
        <f>IF(טבלה135[[#This Row],[CycleNumber]]&lt;3,"",IF(טבלה135[[#This Row],[CycleNumber]]=3,MIN(D43:D45),IF(I44=3,MIN(D42:D44),E44)))</f>
        <v>28</v>
      </c>
      <c r="F45">
        <f>IF(טבלה135[[#This Row],[CycleNumber]]&lt;3,"",IF(טבלה135[[#This Row],[CycleNumber]]=3,MAX(D43:D45),IF(I44=3,MAX(D42:D44),F44)))</f>
        <v>33</v>
      </c>
      <c r="G45">
        <f>IF(OR(טבלה135[[#This Row],[CycleNumber]]&gt;B46,B46=""),IF(טבלה135[[#This Row],[מספר סטייה]]=3,MIN(D43:D45),טבלה135[[#This Row],[מינ קבוע]]),טבלה135[[#This Row],[מינ קבוע]])</f>
        <v>28</v>
      </c>
      <c r="H45">
        <f>IF(OR(טבלה135[[#This Row],[CycleNumber]]&gt;B46,B46=""),IF(טבלה135[[#This Row],[מספר סטייה]]=3,MAX(D43:D45),טבלה135[[#This Row],[מקס קבוע]]),טבלה135[[#This Row],[מקס קבוע]])</f>
        <v>33</v>
      </c>
      <c r="I4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קבוע]]&lt;&gt;E44,1,I44+1),0))</f>
        <v>0</v>
      </c>
      <c r="J45">
        <f>IF(AND(טבלה135[[#This Row],[CycleNumber]]&lt;B46,טבלה135[[#This Row],[מקס קבוע]]&lt;&gt;""),IF(OR(טבלה135[[#This Row],[מספר סטייה]]&lt;I46,AND(טבלה135[[#This Row],[מספר סטייה]]=3,I46=1)),0,1),"")</f>
        <v>1</v>
      </c>
      <c r="K45">
        <f>IF(טבלה135[[#This Row],[מקס קבוע]]&lt;&gt;"",טבלה135[[#This Row],[מקסימום]]-טבלה135[[#This Row],[מינימום]],"")</f>
        <v>5</v>
      </c>
      <c r="L45">
        <f>IF(IFERROR(LOOKUP(טבלה135[[#This Row],[ClientID]],פיבוט!$A$4:$A$121),FALSE)=טבלה135[[#This Row],[ClientID]],1,0)</f>
        <v>1</v>
      </c>
      <c r="M45" t="str">
        <f>IF(OR(טבלה135[[#This Row],[ClientID]]=A46),"",1)</f>
        <v/>
      </c>
      <c r="N45" s="3" t="str">
        <f>IF(טבלה135[[#This Row],[טווח]]&lt;&gt;K44,טבלה135[[#This Row],[טווח]],"")</f>
        <v/>
      </c>
      <c r="O45" s="3" t="str">
        <f>IF(טבלה135[[#This Row],[מניית טווחים]]&lt;&gt;"",IF(OR(30&gt;טבלה135[[#This Row],[מקסימום]],30&lt;טבלה135[[#This Row],[מינימום]]),0,1),"")</f>
        <v/>
      </c>
    </row>
    <row r="46" spans="1:15" x14ac:dyDescent="0.25">
      <c r="A46" t="s">
        <v>2</v>
      </c>
      <c r="B46">
        <v>45</v>
      </c>
      <c r="C46">
        <v>28</v>
      </c>
      <c r="D46">
        <f>טבלה135[[#This Row],[LengthofCycle]]+1</f>
        <v>29</v>
      </c>
      <c r="E46">
        <f>IF(טבלה135[[#This Row],[CycleNumber]]&lt;3,"",IF(טבלה135[[#This Row],[CycleNumber]]=3,MIN(D44:D46),IF(I45=3,MIN(D43:D45),E45)))</f>
        <v>28</v>
      </c>
      <c r="F46">
        <f>IF(טבלה135[[#This Row],[CycleNumber]]&lt;3,"",IF(טבלה135[[#This Row],[CycleNumber]]=3,MAX(D44:D46),IF(I45=3,MAX(D43:D45),F45)))</f>
        <v>33</v>
      </c>
      <c r="G46">
        <f>IF(OR(טבלה135[[#This Row],[CycleNumber]]&gt;B47,B47=""),IF(טבלה135[[#This Row],[מספר סטייה]]=3,MIN(D44:D46),טבלה135[[#This Row],[מינ קבוע]]),טבלה135[[#This Row],[מינ קבוע]])</f>
        <v>28</v>
      </c>
      <c r="H46">
        <f>IF(OR(טבלה135[[#This Row],[CycleNumber]]&gt;B47,B47=""),IF(טבלה135[[#This Row],[מספר סטייה]]=3,MAX(D44:D46),טבלה135[[#This Row],[מקס קבוע]]),טבלה135[[#This Row],[מקס קבוע]])</f>
        <v>33</v>
      </c>
      <c r="I4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קבוע]]&lt;&gt;E45,1,I45+1),0))</f>
        <v>0</v>
      </c>
      <c r="J46" t="str">
        <f>IF(AND(טבלה135[[#This Row],[CycleNumber]]&lt;B47,טבלה135[[#This Row],[מקס קבוע]]&lt;&gt;""),IF(OR(טבלה135[[#This Row],[מספר סטייה]]&lt;I47,AND(טבלה135[[#This Row],[מספר סטייה]]=3,I47=1)),0,1),"")</f>
        <v/>
      </c>
      <c r="K46">
        <f>IF(טבלה135[[#This Row],[מקס קבוע]]&lt;&gt;"",טבלה135[[#This Row],[מקסימום]]-טבלה135[[#This Row],[מינימום]],"")</f>
        <v>5</v>
      </c>
      <c r="L46">
        <f>IF(IFERROR(LOOKUP(טבלה135[[#This Row],[ClientID]],פיבוט!$A$4:$A$121),FALSE)=טבלה135[[#This Row],[ClientID]],1,0)</f>
        <v>1</v>
      </c>
      <c r="M46">
        <f>IF(OR(טבלה135[[#This Row],[ClientID]]=A47),"",1)</f>
        <v>1</v>
      </c>
      <c r="N46" s="3" t="str">
        <f>IF(טבלה135[[#This Row],[טווח]]&lt;&gt;K45,טבלה135[[#This Row],[טווח]],"")</f>
        <v/>
      </c>
      <c r="O46" s="3" t="str">
        <f>IF(טבלה135[[#This Row],[מניית טווחים]]&lt;&gt;"",IF(OR(30&gt;טבלה135[[#This Row],[מקסימום]],30&lt;טבלה135[[#This Row],[מינימום]]),0,1),"")</f>
        <v/>
      </c>
    </row>
    <row r="47" spans="1:15" x14ac:dyDescent="0.25">
      <c r="A47" t="s">
        <v>5</v>
      </c>
      <c r="B47">
        <v>1</v>
      </c>
      <c r="C47">
        <v>28</v>
      </c>
      <c r="D47">
        <f>טבלה135[[#This Row],[LengthofCycle]]+1</f>
        <v>29</v>
      </c>
      <c r="E47" t="str">
        <f>IF(טבלה135[[#This Row],[CycleNumber]]&lt;3,"",IF(טבלה135[[#This Row],[CycleNumber]]=3,MIN(D45:D47),IF(I46=3,MIN(D44:D46),E46)))</f>
        <v/>
      </c>
      <c r="F47" t="str">
        <f>IF(טבלה135[[#This Row],[CycleNumber]]&lt;3,"",IF(טבלה135[[#This Row],[CycleNumber]]=3,MAX(D45:D47),IF(I46=3,MAX(D44:D46),F46)))</f>
        <v/>
      </c>
      <c r="G47" t="str">
        <f>IF(OR(טבלה135[[#This Row],[CycleNumber]]&gt;B48,B48=""),IF(טבלה135[[#This Row],[מספר סטייה]]=3,MIN(D45:D47),טבלה135[[#This Row],[מינ קבוע]]),טבלה135[[#This Row],[מינ קבוע]])</f>
        <v/>
      </c>
      <c r="H47" t="str">
        <f>IF(OR(טבלה135[[#This Row],[CycleNumber]]&gt;B48,B48=""),IF(טבלה135[[#This Row],[מספר סטייה]]=3,MAX(D45:D47),טבלה135[[#This Row],[מקס קבוע]]),טבלה135[[#This Row],[מקס קבוע]])</f>
        <v/>
      </c>
      <c r="I4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קבוע]]&lt;&gt;E46,1,I46+1),0))</f>
        <v/>
      </c>
      <c r="J47" t="str">
        <f>IF(AND(טבלה135[[#This Row],[CycleNumber]]&lt;B48,טבלה135[[#This Row],[מקס קבוע]]&lt;&gt;""),IF(OR(טבלה135[[#This Row],[מספר סטייה]]&lt;I48,AND(טבלה135[[#This Row],[מספר סטייה]]=3,I48=1)),0,1),"")</f>
        <v/>
      </c>
      <c r="K47" t="str">
        <f>IF(טבלה135[[#This Row],[מקס קבוע]]&lt;&gt;"",טבלה135[[#This Row],[מקסימום]]-טבלה135[[#This Row],[מינימום]],"")</f>
        <v/>
      </c>
      <c r="L47">
        <f>IF(IFERROR(LOOKUP(טבלה135[[#This Row],[ClientID]],פיבוט!$A$4:$A$121),FALSE)=טבלה135[[#This Row],[ClientID]],1,0)</f>
        <v>1</v>
      </c>
      <c r="M47" t="str">
        <f>IF(OR(טבלה135[[#This Row],[ClientID]]=A48),"",1)</f>
        <v/>
      </c>
      <c r="N47" s="3" t="str">
        <f>IF(טבלה135[[#This Row],[טווח]]&lt;&gt;K46,טבלה135[[#This Row],[טווח]],"")</f>
        <v/>
      </c>
      <c r="O47" s="3" t="str">
        <f>IF(טבלה135[[#This Row],[מניית טווחים]]&lt;&gt;"",IF(OR(30&gt;טבלה135[[#This Row],[מקסימום]],30&lt;טבלה135[[#This Row],[מינימום]]),0,1),"")</f>
        <v/>
      </c>
    </row>
    <row r="48" spans="1:15" x14ac:dyDescent="0.25">
      <c r="A48" t="s">
        <v>5</v>
      </c>
      <c r="B48">
        <v>2</v>
      </c>
      <c r="C48">
        <v>27</v>
      </c>
      <c r="D48">
        <f>טבלה135[[#This Row],[LengthofCycle]]+1</f>
        <v>28</v>
      </c>
      <c r="E48" t="str">
        <f>IF(טבלה135[[#This Row],[CycleNumber]]&lt;3,"",IF(טבלה135[[#This Row],[CycleNumber]]=3,MIN(D46:D48),IF(I47=3,MIN(D45:D47),E47)))</f>
        <v/>
      </c>
      <c r="F48" t="str">
        <f>IF(טבלה135[[#This Row],[CycleNumber]]&lt;3,"",IF(טבלה135[[#This Row],[CycleNumber]]=3,MAX(D46:D48),IF(I47=3,MAX(D45:D47),F47)))</f>
        <v/>
      </c>
      <c r="G48" t="str">
        <f>IF(OR(טבלה135[[#This Row],[CycleNumber]]&gt;B49,B49=""),IF(טבלה135[[#This Row],[מספר סטייה]]=3,MIN(D46:D48),טבלה135[[#This Row],[מינ קבוע]]),טבלה135[[#This Row],[מינ קבוע]])</f>
        <v/>
      </c>
      <c r="H48" t="str">
        <f>IF(OR(טבלה135[[#This Row],[CycleNumber]]&gt;B49,B49=""),IF(טבלה135[[#This Row],[מספר סטייה]]=3,MAX(D46:D48),טבלה135[[#This Row],[מקס קבוע]]),טבלה135[[#This Row],[מקס קבוע]])</f>
        <v/>
      </c>
      <c r="I4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קבוע]]&lt;&gt;E47,1,I47+1),0))</f>
        <v/>
      </c>
      <c r="J48" t="str">
        <f>IF(AND(טבלה135[[#This Row],[CycleNumber]]&lt;B49,טבלה135[[#This Row],[מקס קבוע]]&lt;&gt;""),IF(OR(טבלה135[[#This Row],[מספר סטייה]]&lt;I49,AND(טבלה135[[#This Row],[מספר סטייה]]=3,I49=1)),0,1),"")</f>
        <v/>
      </c>
      <c r="K48" t="str">
        <f>IF(טבלה135[[#This Row],[מקס קבוע]]&lt;&gt;"",טבלה135[[#This Row],[מקסימום]]-טבלה135[[#This Row],[מינימום]],"")</f>
        <v/>
      </c>
      <c r="L48">
        <f>IF(IFERROR(LOOKUP(טבלה135[[#This Row],[ClientID]],פיבוט!$A$4:$A$121),FALSE)=טבלה135[[#This Row],[ClientID]],1,0)</f>
        <v>1</v>
      </c>
      <c r="M48" t="str">
        <f>IF(OR(טבלה135[[#This Row],[ClientID]]=A49),"",1)</f>
        <v/>
      </c>
      <c r="N48" s="3" t="str">
        <f>IF(טבלה135[[#This Row],[טווח]]&lt;&gt;K47,טבלה135[[#This Row],[טווח]],"")</f>
        <v/>
      </c>
      <c r="O48" s="3" t="str">
        <f>IF(טבלה135[[#This Row],[מניית טווחים]]&lt;&gt;"",IF(OR(30&gt;טבלה135[[#This Row],[מקסימום]],30&lt;טבלה135[[#This Row],[מינימום]]),0,1),"")</f>
        <v/>
      </c>
    </row>
    <row r="49" spans="1:15" x14ac:dyDescent="0.25">
      <c r="A49" t="s">
        <v>5</v>
      </c>
      <c r="B49">
        <v>3</v>
      </c>
      <c r="C49">
        <v>25</v>
      </c>
      <c r="D49">
        <f>טבלה135[[#This Row],[LengthofCycle]]+1</f>
        <v>26</v>
      </c>
      <c r="E49">
        <f>IF(טבלה135[[#This Row],[CycleNumber]]&lt;3,"",IF(טבלה135[[#This Row],[CycleNumber]]=3,MIN(D47:D49),IF(I48=3,MIN(D46:D48),E48)))</f>
        <v>26</v>
      </c>
      <c r="F49">
        <f>IF(טבלה135[[#This Row],[CycleNumber]]&lt;3,"",IF(טבלה135[[#This Row],[CycleNumber]]=3,MAX(D47:D49),IF(I48=3,MAX(D46:D48),F48)))</f>
        <v>29</v>
      </c>
      <c r="G49">
        <f>IF(OR(טבלה135[[#This Row],[CycleNumber]]&gt;B50,B50=""),IF(טבלה135[[#This Row],[מספר סטייה]]=3,MIN(D47:D49),טבלה135[[#This Row],[מינ קבוע]]),טבלה135[[#This Row],[מינ קבוע]])</f>
        <v>26</v>
      </c>
      <c r="H49">
        <f>IF(OR(טבלה135[[#This Row],[CycleNumber]]&gt;B50,B50=""),IF(טבלה135[[#This Row],[מספר סטייה]]=3,MAX(D47:D49),טבלה135[[#This Row],[מקס קבוע]]),טבלה135[[#This Row],[מקס קבוע]])</f>
        <v>29</v>
      </c>
      <c r="I4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קבוע]]&lt;&gt;E48,1,I48+1),0))</f>
        <v>0</v>
      </c>
      <c r="J49">
        <f>IF(AND(טבלה135[[#This Row],[CycleNumber]]&lt;B50,טבלה135[[#This Row],[מקס קבוע]]&lt;&gt;""),IF(OR(טבלה135[[#This Row],[מספר סטייה]]&lt;I50,AND(טבלה135[[#This Row],[מספר סטייה]]=3,I50=1)),0,1),"")</f>
        <v>1</v>
      </c>
      <c r="K49">
        <f>IF(טבלה135[[#This Row],[מקס קבוע]]&lt;&gt;"",טבלה135[[#This Row],[מקסימום]]-טבלה135[[#This Row],[מינימום]],"")</f>
        <v>3</v>
      </c>
      <c r="L49">
        <f>IF(IFERROR(LOOKUP(טבלה135[[#This Row],[ClientID]],פיבוט!$A$4:$A$121),FALSE)=טבלה135[[#This Row],[ClientID]],1,0)</f>
        <v>1</v>
      </c>
      <c r="M49" t="str">
        <f>IF(OR(טבלה135[[#This Row],[ClientID]]=A50),"",1)</f>
        <v/>
      </c>
      <c r="N49" s="3">
        <f>IF(טבלה135[[#This Row],[טווח]]&lt;&gt;K48,טבלה135[[#This Row],[טווח]],"")</f>
        <v>3</v>
      </c>
      <c r="O49" s="3">
        <f>IF(טבלה135[[#This Row],[מניית טווחים]]&lt;&gt;"",IF(OR(30&gt;טבלה135[[#This Row],[מקסימום]],30&lt;טבלה135[[#This Row],[מינימום]]),0,1),"")</f>
        <v>0</v>
      </c>
    </row>
    <row r="50" spans="1:15" x14ac:dyDescent="0.25">
      <c r="A50" t="s">
        <v>5</v>
      </c>
      <c r="B50">
        <v>4</v>
      </c>
      <c r="C50">
        <v>25</v>
      </c>
      <c r="D50">
        <f>טבלה135[[#This Row],[LengthofCycle]]+1</f>
        <v>26</v>
      </c>
      <c r="E50">
        <f>IF(טבלה135[[#This Row],[CycleNumber]]&lt;3,"",IF(טבלה135[[#This Row],[CycleNumber]]=3,MIN(D48:D50),IF(I49=3,MIN(D47:D49),E49)))</f>
        <v>26</v>
      </c>
      <c r="F50">
        <f>IF(טבלה135[[#This Row],[CycleNumber]]&lt;3,"",IF(טבלה135[[#This Row],[CycleNumber]]=3,MAX(D48:D50),IF(I49=3,MAX(D47:D49),F49)))</f>
        <v>29</v>
      </c>
      <c r="G50">
        <f>IF(OR(טבלה135[[#This Row],[CycleNumber]]&gt;B51,B51=""),IF(טבלה135[[#This Row],[מספר סטייה]]=3,MIN(D48:D50),טבלה135[[#This Row],[מינ קבוע]]),טבלה135[[#This Row],[מינ קבוע]])</f>
        <v>26</v>
      </c>
      <c r="H50">
        <f>IF(OR(טבלה135[[#This Row],[CycleNumber]]&gt;B51,B51=""),IF(טבלה135[[#This Row],[מספר סטייה]]=3,MAX(D48:D50),טבלה135[[#This Row],[מקס קבוע]]),טבלה135[[#This Row],[מקס קבוע]])</f>
        <v>29</v>
      </c>
      <c r="I5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קבוע]]&lt;&gt;E49,1,I49+1),0))</f>
        <v>0</v>
      </c>
      <c r="J50">
        <f>IF(AND(טבלה135[[#This Row],[CycleNumber]]&lt;B51,טבלה135[[#This Row],[מקס קבוע]]&lt;&gt;""),IF(OR(טבלה135[[#This Row],[מספר סטייה]]&lt;I51,AND(טבלה135[[#This Row],[מספר סטייה]]=3,I51=1)),0,1),"")</f>
        <v>0</v>
      </c>
      <c r="K50">
        <f>IF(טבלה135[[#This Row],[מקס קבוע]]&lt;&gt;"",טבלה135[[#This Row],[מקסימום]]-טבלה135[[#This Row],[מינימום]],"")</f>
        <v>3</v>
      </c>
      <c r="L50">
        <f>IF(IFERROR(LOOKUP(טבלה135[[#This Row],[ClientID]],פיבוט!$A$4:$A$121),FALSE)=טבלה135[[#This Row],[ClientID]],1,0)</f>
        <v>1</v>
      </c>
      <c r="M50" t="str">
        <f>IF(OR(טבלה135[[#This Row],[ClientID]]=A51),"",1)</f>
        <v/>
      </c>
      <c r="N50" s="3" t="str">
        <f>IF(טבלה135[[#This Row],[טווח]]&lt;&gt;K49,טבלה135[[#This Row],[טווח]],"")</f>
        <v/>
      </c>
      <c r="O50" s="3" t="str">
        <f>IF(טבלה135[[#This Row],[מניית טווחים]]&lt;&gt;"",IF(OR(30&gt;טבלה135[[#This Row],[מקסימום]],30&lt;טבלה135[[#This Row],[מינימום]]),0,1),"")</f>
        <v/>
      </c>
    </row>
    <row r="51" spans="1:15" x14ac:dyDescent="0.25">
      <c r="A51" t="s">
        <v>5</v>
      </c>
      <c r="B51">
        <v>5</v>
      </c>
      <c r="C51">
        <v>29</v>
      </c>
      <c r="D51">
        <f>טבלה135[[#This Row],[LengthofCycle]]+1</f>
        <v>30</v>
      </c>
      <c r="E51">
        <f>IF(טבלה135[[#This Row],[CycleNumber]]&lt;3,"",IF(טבלה135[[#This Row],[CycleNumber]]=3,MIN(D49:D51),IF(I50=3,MIN(D48:D50),E50)))</f>
        <v>26</v>
      </c>
      <c r="F51">
        <f>IF(טבלה135[[#This Row],[CycleNumber]]&lt;3,"",IF(טבלה135[[#This Row],[CycleNumber]]=3,MAX(D49:D51),IF(I50=3,MAX(D48:D50),F50)))</f>
        <v>29</v>
      </c>
      <c r="G51">
        <f>IF(OR(טבלה135[[#This Row],[CycleNumber]]&gt;B52,B52=""),IF(טבלה135[[#This Row],[מספר סטייה]]=3,MIN(D49:D51),טבלה135[[#This Row],[מינ קבוע]]),טבלה135[[#This Row],[מינ קבוע]])</f>
        <v>26</v>
      </c>
      <c r="H51">
        <f>IF(OR(טבלה135[[#This Row],[CycleNumber]]&gt;B52,B52=""),IF(טבלה135[[#This Row],[מספר סטייה]]=3,MAX(D49:D51),טבלה135[[#This Row],[מקס קבוע]]),טבלה135[[#This Row],[מקס קבוע]])</f>
        <v>29</v>
      </c>
      <c r="I5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קבוע]]&lt;&gt;E50,1,I50+1),0))</f>
        <v>1</v>
      </c>
      <c r="J51">
        <f>IF(AND(טבלה135[[#This Row],[CycleNumber]]&lt;B52,טבלה135[[#This Row],[מקס קבוע]]&lt;&gt;""),IF(OR(טבלה135[[#This Row],[מספר סטייה]]&lt;I52,AND(טבלה135[[#This Row],[מספר סטייה]]=3,I52=1)),0,1),"")</f>
        <v>0</v>
      </c>
      <c r="K51">
        <f>IF(טבלה135[[#This Row],[מקס קבוע]]&lt;&gt;"",טבלה135[[#This Row],[מקסימום]]-טבלה135[[#This Row],[מינימום]],"")</f>
        <v>3</v>
      </c>
      <c r="L51">
        <f>IF(IFERROR(LOOKUP(טבלה135[[#This Row],[ClientID]],פיבוט!$A$4:$A$121),FALSE)=טבלה135[[#This Row],[ClientID]],1,0)</f>
        <v>1</v>
      </c>
      <c r="M51" t="str">
        <f>IF(OR(טבלה135[[#This Row],[ClientID]]=A52),"",1)</f>
        <v/>
      </c>
      <c r="N51" s="3" t="str">
        <f>IF(טבלה135[[#This Row],[טווח]]&lt;&gt;K50,טבלה135[[#This Row],[טווח]],"")</f>
        <v/>
      </c>
      <c r="O51" s="3" t="str">
        <f>IF(טבלה135[[#This Row],[מניית טווחים]]&lt;&gt;"",IF(OR(30&gt;טבלה135[[#This Row],[מקסימום]],30&lt;טבלה135[[#This Row],[מינימום]]),0,1),"")</f>
        <v/>
      </c>
    </row>
    <row r="52" spans="1:15" x14ac:dyDescent="0.25">
      <c r="A52" t="s">
        <v>5</v>
      </c>
      <c r="B52">
        <v>6</v>
      </c>
      <c r="C52">
        <v>29</v>
      </c>
      <c r="D52">
        <f>טבלה135[[#This Row],[LengthofCycle]]+1</f>
        <v>30</v>
      </c>
      <c r="E52">
        <f>IF(טבלה135[[#This Row],[CycleNumber]]&lt;3,"",IF(טבלה135[[#This Row],[CycleNumber]]=3,MIN(D50:D52),IF(I51=3,MIN(D49:D51),E51)))</f>
        <v>26</v>
      </c>
      <c r="F52">
        <f>IF(טבלה135[[#This Row],[CycleNumber]]&lt;3,"",IF(טבלה135[[#This Row],[CycleNumber]]=3,MAX(D50:D52),IF(I51=3,MAX(D49:D51),F51)))</f>
        <v>29</v>
      </c>
      <c r="G52">
        <f>IF(OR(טבלה135[[#This Row],[CycleNumber]]&gt;B53,B53=""),IF(טבלה135[[#This Row],[מספר סטייה]]=3,MIN(D50:D52),טבלה135[[#This Row],[מינ קבוע]]),טבלה135[[#This Row],[מינ קבוע]])</f>
        <v>26</v>
      </c>
      <c r="H52">
        <f>IF(OR(טבלה135[[#This Row],[CycleNumber]]&gt;B53,B53=""),IF(טבלה135[[#This Row],[מספר סטייה]]=3,MAX(D50:D52),טבלה135[[#This Row],[מקס קבוע]]),טבלה135[[#This Row],[מקס קבוע]])</f>
        <v>29</v>
      </c>
      <c r="I5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קבוע]]&lt;&gt;E51,1,I51+1),0))</f>
        <v>2</v>
      </c>
      <c r="J52">
        <f>IF(AND(טבלה135[[#This Row],[CycleNumber]]&lt;B53,טבלה135[[#This Row],[מקס קבוע]]&lt;&gt;""),IF(OR(טבלה135[[#This Row],[מספר סטייה]]&lt;I53,AND(טבלה135[[#This Row],[מספר סטייה]]=3,I53=1)),0,1),"")</f>
        <v>1</v>
      </c>
      <c r="K52">
        <f>IF(טבלה135[[#This Row],[מקס קבוע]]&lt;&gt;"",טבלה135[[#This Row],[מקסימום]]-טבלה135[[#This Row],[מינימום]],"")</f>
        <v>3</v>
      </c>
      <c r="L52">
        <f>IF(IFERROR(LOOKUP(טבלה135[[#This Row],[ClientID]],פיבוט!$A$4:$A$121),FALSE)=טבלה135[[#This Row],[ClientID]],1,0)</f>
        <v>1</v>
      </c>
      <c r="M52" t="str">
        <f>IF(OR(טבלה135[[#This Row],[ClientID]]=A53),"",1)</f>
        <v/>
      </c>
      <c r="N52" s="3" t="str">
        <f>IF(טבלה135[[#This Row],[טווח]]&lt;&gt;K51,טבלה135[[#This Row],[טווח]],"")</f>
        <v/>
      </c>
      <c r="O52" s="3" t="str">
        <f>IF(טבלה135[[#This Row],[מניית טווחים]]&lt;&gt;"",IF(OR(30&gt;טבלה135[[#This Row],[מקסימום]],30&lt;טבלה135[[#This Row],[מינימום]]),0,1),"")</f>
        <v/>
      </c>
    </row>
    <row r="53" spans="1:15" x14ac:dyDescent="0.25">
      <c r="A53" t="s">
        <v>5</v>
      </c>
      <c r="B53">
        <v>7</v>
      </c>
      <c r="C53">
        <v>28</v>
      </c>
      <c r="D53">
        <f>טבלה135[[#This Row],[LengthofCycle]]+1</f>
        <v>29</v>
      </c>
      <c r="E53">
        <f>IF(טבלה135[[#This Row],[CycleNumber]]&lt;3,"",IF(טבלה135[[#This Row],[CycleNumber]]=3,MIN(D51:D53),IF(I52=3,MIN(D50:D52),E52)))</f>
        <v>26</v>
      </c>
      <c r="F53">
        <f>IF(טבלה135[[#This Row],[CycleNumber]]&lt;3,"",IF(טבלה135[[#This Row],[CycleNumber]]=3,MAX(D51:D53),IF(I52=3,MAX(D50:D52),F52)))</f>
        <v>29</v>
      </c>
      <c r="G53">
        <f>IF(OR(טבלה135[[#This Row],[CycleNumber]]&gt;B54,B54=""),IF(טבלה135[[#This Row],[מספר סטייה]]=3,MIN(D51:D53),טבלה135[[#This Row],[מינ קבוע]]),טבלה135[[#This Row],[מינ קבוע]])</f>
        <v>26</v>
      </c>
      <c r="H53">
        <f>IF(OR(טבלה135[[#This Row],[CycleNumber]]&gt;B54,B54=""),IF(טבלה135[[#This Row],[מספר סטייה]]=3,MAX(D51:D53),טבלה135[[#This Row],[מקס קבוע]]),טבלה135[[#This Row],[מקס קבוע]])</f>
        <v>29</v>
      </c>
      <c r="I5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קבוע]]&lt;&gt;E52,1,I52+1),0))</f>
        <v>0</v>
      </c>
      <c r="J53">
        <f>IF(AND(טבלה135[[#This Row],[CycleNumber]]&lt;B54,טבלה135[[#This Row],[מקס קבוע]]&lt;&gt;""),IF(OR(טבלה135[[#This Row],[מספר סטייה]]&lt;I54,AND(טבלה135[[#This Row],[מספר סטייה]]=3,I54=1)),0,1),"")</f>
        <v>0</v>
      </c>
      <c r="K53">
        <f>IF(טבלה135[[#This Row],[מקס קבוע]]&lt;&gt;"",טבלה135[[#This Row],[מקסימום]]-טבלה135[[#This Row],[מינימום]],"")</f>
        <v>3</v>
      </c>
      <c r="L53">
        <f>IF(IFERROR(LOOKUP(טבלה135[[#This Row],[ClientID]],פיבוט!$A$4:$A$121),FALSE)=טבלה135[[#This Row],[ClientID]],1,0)</f>
        <v>1</v>
      </c>
      <c r="M53" t="str">
        <f>IF(OR(טבלה135[[#This Row],[ClientID]]=A54),"",1)</f>
        <v/>
      </c>
      <c r="N53" s="3" t="str">
        <f>IF(טבלה135[[#This Row],[טווח]]&lt;&gt;K52,טבלה135[[#This Row],[טווח]],"")</f>
        <v/>
      </c>
      <c r="O53" s="3" t="str">
        <f>IF(טבלה135[[#This Row],[מניית טווחים]]&lt;&gt;"",IF(OR(30&gt;טבלה135[[#This Row],[מקסימום]],30&lt;טבלה135[[#This Row],[מינימום]]),0,1),"")</f>
        <v/>
      </c>
    </row>
    <row r="54" spans="1:15" x14ac:dyDescent="0.25">
      <c r="A54" t="s">
        <v>5</v>
      </c>
      <c r="B54">
        <v>8</v>
      </c>
      <c r="C54">
        <v>24</v>
      </c>
      <c r="D54">
        <f>טבלה135[[#This Row],[LengthofCycle]]+1</f>
        <v>25</v>
      </c>
      <c r="E54">
        <f>IF(טבלה135[[#This Row],[CycleNumber]]&lt;3,"",IF(טבלה135[[#This Row],[CycleNumber]]=3,MIN(D52:D54),IF(I53=3,MIN(D51:D53),E53)))</f>
        <v>26</v>
      </c>
      <c r="F54">
        <f>IF(טבלה135[[#This Row],[CycleNumber]]&lt;3,"",IF(טבלה135[[#This Row],[CycleNumber]]=3,MAX(D52:D54),IF(I53=3,MAX(D51:D53),F53)))</f>
        <v>29</v>
      </c>
      <c r="G54">
        <f>IF(OR(טבלה135[[#This Row],[CycleNumber]]&gt;B55,B55=""),IF(טבלה135[[#This Row],[מספר סטייה]]=3,MIN(D52:D54),טבלה135[[#This Row],[מינ קבוע]]),טבלה135[[#This Row],[מינ קבוע]])</f>
        <v>26</v>
      </c>
      <c r="H54">
        <f>IF(OR(טבלה135[[#This Row],[CycleNumber]]&gt;B55,B55=""),IF(טבלה135[[#This Row],[מספר סטייה]]=3,MAX(D52:D54),טבלה135[[#This Row],[מקס קבוע]]),טבלה135[[#This Row],[מקס קבוע]])</f>
        <v>29</v>
      </c>
      <c r="I5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קבוע]]&lt;&gt;E53,1,I53+1),0))</f>
        <v>1</v>
      </c>
      <c r="J54" t="str">
        <f>IF(AND(טבלה135[[#This Row],[CycleNumber]]&lt;B55,טבלה135[[#This Row],[מקס קבוע]]&lt;&gt;""),IF(OR(טבלה135[[#This Row],[מספר סטייה]]&lt;I55,AND(טבלה135[[#This Row],[מספר סטייה]]=3,I55=1)),0,1),"")</f>
        <v/>
      </c>
      <c r="K54">
        <f>IF(טבלה135[[#This Row],[מקס קבוע]]&lt;&gt;"",טבלה135[[#This Row],[מקסימום]]-טבלה135[[#This Row],[מינימום]],"")</f>
        <v>3</v>
      </c>
      <c r="L54">
        <f>IF(IFERROR(LOOKUP(טבלה135[[#This Row],[ClientID]],פיבוט!$A$4:$A$121),FALSE)=טבלה135[[#This Row],[ClientID]],1,0)</f>
        <v>1</v>
      </c>
      <c r="M54">
        <f>IF(OR(טבלה135[[#This Row],[ClientID]]=A55),"",1)</f>
        <v>1</v>
      </c>
      <c r="N54" s="3" t="str">
        <f>IF(טבלה135[[#This Row],[טווח]]&lt;&gt;K53,טבלה135[[#This Row],[טווח]],"")</f>
        <v/>
      </c>
      <c r="O54" s="3" t="str">
        <f>IF(טבלה135[[#This Row],[מניית טווחים]]&lt;&gt;"",IF(OR(30&gt;טבלה135[[#This Row],[מקסימום]],30&lt;טבלה135[[#This Row],[מינימום]]),0,1),"")</f>
        <v/>
      </c>
    </row>
    <row r="55" spans="1:15" x14ac:dyDescent="0.25">
      <c r="A55" t="s">
        <v>7</v>
      </c>
      <c r="B55">
        <v>1</v>
      </c>
      <c r="C55">
        <v>28</v>
      </c>
      <c r="D55">
        <f>טבלה135[[#This Row],[LengthofCycle]]+1</f>
        <v>29</v>
      </c>
      <c r="E55" t="str">
        <f>IF(טבלה135[[#This Row],[CycleNumber]]&lt;3,"",IF(טבלה135[[#This Row],[CycleNumber]]=3,MIN(D53:D55),IF(I54=3,MIN(D52:D54),E54)))</f>
        <v/>
      </c>
      <c r="F55" t="str">
        <f>IF(טבלה135[[#This Row],[CycleNumber]]&lt;3,"",IF(טבלה135[[#This Row],[CycleNumber]]=3,MAX(D53:D55),IF(I54=3,MAX(D52:D54),F54)))</f>
        <v/>
      </c>
      <c r="G55" t="str">
        <f>IF(OR(טבלה135[[#This Row],[CycleNumber]]&gt;B56,B56=""),IF(טבלה135[[#This Row],[מספר סטייה]]=3,MIN(D53:D55),טבלה135[[#This Row],[מינ קבוע]]),טבלה135[[#This Row],[מינ קבוע]])</f>
        <v/>
      </c>
      <c r="H55" t="str">
        <f>IF(OR(טבלה135[[#This Row],[CycleNumber]]&gt;B56,B56=""),IF(טבלה135[[#This Row],[מספר סטייה]]=3,MAX(D53:D55),טבלה135[[#This Row],[מקס קבוע]]),טבלה135[[#This Row],[מקס קבוע]])</f>
        <v/>
      </c>
      <c r="I5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קבוע]]&lt;&gt;E54,1,I54+1),0))</f>
        <v/>
      </c>
      <c r="J55" t="str">
        <f>IF(AND(טבלה135[[#This Row],[CycleNumber]]&lt;B56,טבלה135[[#This Row],[מקס קבוע]]&lt;&gt;""),IF(OR(טבלה135[[#This Row],[מספר סטייה]]&lt;I56,AND(טבלה135[[#This Row],[מספר סטייה]]=3,I56=1)),0,1),"")</f>
        <v/>
      </c>
      <c r="K55" t="str">
        <f>IF(טבלה135[[#This Row],[מקס קבוע]]&lt;&gt;"",טבלה135[[#This Row],[מקסימום]]-טבלה135[[#This Row],[מינימום]],"")</f>
        <v/>
      </c>
      <c r="L55">
        <f>IF(IFERROR(LOOKUP(טבלה135[[#This Row],[ClientID]],פיבוט!$A$4:$A$121),FALSE)=טבלה135[[#This Row],[ClientID]],1,0)</f>
        <v>1</v>
      </c>
      <c r="M55" t="str">
        <f>IF(OR(טבלה135[[#This Row],[ClientID]]=A56),"",1)</f>
        <v/>
      </c>
      <c r="N55" s="3" t="str">
        <f>IF(טבלה135[[#This Row],[טווח]]&lt;&gt;K54,טבלה135[[#This Row],[טווח]],"")</f>
        <v/>
      </c>
      <c r="O55" s="3" t="str">
        <f>IF(טבלה135[[#This Row],[מניית טווחים]]&lt;&gt;"",IF(OR(30&gt;טבלה135[[#This Row],[מקסימום]],30&lt;טבלה135[[#This Row],[מינימום]]),0,1),"")</f>
        <v/>
      </c>
    </row>
    <row r="56" spans="1:15" x14ac:dyDescent="0.25">
      <c r="A56" t="s">
        <v>7</v>
      </c>
      <c r="B56">
        <v>2</v>
      </c>
      <c r="C56">
        <v>30</v>
      </c>
      <c r="D56">
        <f>טבלה135[[#This Row],[LengthofCycle]]+1</f>
        <v>31</v>
      </c>
      <c r="E56" t="str">
        <f>IF(טבלה135[[#This Row],[CycleNumber]]&lt;3,"",IF(טבלה135[[#This Row],[CycleNumber]]=3,MIN(D54:D56),IF(I55=3,MIN(D53:D55),E55)))</f>
        <v/>
      </c>
      <c r="F56" t="str">
        <f>IF(טבלה135[[#This Row],[CycleNumber]]&lt;3,"",IF(טבלה135[[#This Row],[CycleNumber]]=3,MAX(D54:D56),IF(I55=3,MAX(D53:D55),F55)))</f>
        <v/>
      </c>
      <c r="G56" t="str">
        <f>IF(OR(טבלה135[[#This Row],[CycleNumber]]&gt;B57,B57=""),IF(טבלה135[[#This Row],[מספר סטייה]]=3,MIN(D54:D56),טבלה135[[#This Row],[מינ קבוע]]),טבלה135[[#This Row],[מינ קבוע]])</f>
        <v/>
      </c>
      <c r="H56" t="str">
        <f>IF(OR(טבלה135[[#This Row],[CycleNumber]]&gt;B57,B57=""),IF(טבלה135[[#This Row],[מספר סטייה]]=3,MAX(D54:D56),טבלה135[[#This Row],[מקס קבוע]]),טבלה135[[#This Row],[מקס קבוע]])</f>
        <v/>
      </c>
      <c r="I5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קבוע]]&lt;&gt;E55,1,I55+1),0))</f>
        <v/>
      </c>
      <c r="J56" t="str">
        <f>IF(AND(טבלה135[[#This Row],[CycleNumber]]&lt;B57,טבלה135[[#This Row],[מקס קבוע]]&lt;&gt;""),IF(OR(טבלה135[[#This Row],[מספר סטייה]]&lt;I57,AND(טבלה135[[#This Row],[מספר סטייה]]=3,I57=1)),0,1),"")</f>
        <v/>
      </c>
      <c r="K56" t="str">
        <f>IF(טבלה135[[#This Row],[מקס קבוע]]&lt;&gt;"",טבלה135[[#This Row],[מקסימום]]-טבלה135[[#This Row],[מינימום]],"")</f>
        <v/>
      </c>
      <c r="L56">
        <f>IF(IFERROR(LOOKUP(טבלה135[[#This Row],[ClientID]],פיבוט!$A$4:$A$121),FALSE)=טבלה135[[#This Row],[ClientID]],1,0)</f>
        <v>1</v>
      </c>
      <c r="M56" t="str">
        <f>IF(OR(טבלה135[[#This Row],[ClientID]]=A57),"",1)</f>
        <v/>
      </c>
      <c r="N56" s="3" t="str">
        <f>IF(טבלה135[[#This Row],[טווח]]&lt;&gt;K55,טבלה135[[#This Row],[טווח]],"")</f>
        <v/>
      </c>
      <c r="O56" s="3" t="str">
        <f>IF(טבלה135[[#This Row],[מניית טווחים]]&lt;&gt;"",IF(OR(30&gt;טבלה135[[#This Row],[מקסימום]],30&lt;טבלה135[[#This Row],[מינימום]]),0,1),"")</f>
        <v/>
      </c>
    </row>
    <row r="57" spans="1:15" x14ac:dyDescent="0.25">
      <c r="A57" t="s">
        <v>7</v>
      </c>
      <c r="B57">
        <v>3</v>
      </c>
      <c r="C57">
        <v>29</v>
      </c>
      <c r="D57">
        <f>טבלה135[[#This Row],[LengthofCycle]]+1</f>
        <v>30</v>
      </c>
      <c r="E57">
        <f>IF(טבלה135[[#This Row],[CycleNumber]]&lt;3,"",IF(טבלה135[[#This Row],[CycleNumber]]=3,MIN(D55:D57),IF(I56=3,MIN(D54:D56),E56)))</f>
        <v>29</v>
      </c>
      <c r="F57">
        <f>IF(טבלה135[[#This Row],[CycleNumber]]&lt;3,"",IF(טבלה135[[#This Row],[CycleNumber]]=3,MAX(D55:D57),IF(I56=3,MAX(D54:D56),F56)))</f>
        <v>31</v>
      </c>
      <c r="G57">
        <f>IF(OR(טבלה135[[#This Row],[CycleNumber]]&gt;B58,B58=""),IF(טבלה135[[#This Row],[מספר סטייה]]=3,MIN(D55:D57),טבלה135[[#This Row],[מינ קבוע]]),טבלה135[[#This Row],[מינ קבוע]])</f>
        <v>29</v>
      </c>
      <c r="H57">
        <f>IF(OR(טבלה135[[#This Row],[CycleNumber]]&gt;B58,B58=""),IF(טבלה135[[#This Row],[מספר סטייה]]=3,MAX(D55:D57),טבלה135[[#This Row],[מקס קבוע]]),טבלה135[[#This Row],[מקס קבוע]])</f>
        <v>31</v>
      </c>
      <c r="I5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קבוע]]&lt;&gt;E56,1,I56+1),0))</f>
        <v>0</v>
      </c>
      <c r="J57">
        <f>IF(AND(טבלה135[[#This Row],[CycleNumber]]&lt;B58,טבלה135[[#This Row],[מקס קבוע]]&lt;&gt;""),IF(OR(טבלה135[[#This Row],[מספר סטייה]]&lt;I58,AND(טבלה135[[#This Row],[מספר סטייה]]=3,I58=1)),0,1),"")</f>
        <v>0</v>
      </c>
      <c r="K57">
        <f>IF(טבלה135[[#This Row],[מקס קבוע]]&lt;&gt;"",טבלה135[[#This Row],[מקסימום]]-טבלה135[[#This Row],[מינימום]],"")</f>
        <v>2</v>
      </c>
      <c r="L57">
        <f>IF(IFERROR(LOOKUP(טבלה135[[#This Row],[ClientID]],פיבוט!$A$4:$A$121),FALSE)=טבלה135[[#This Row],[ClientID]],1,0)</f>
        <v>1</v>
      </c>
      <c r="M57" t="str">
        <f>IF(OR(טבלה135[[#This Row],[ClientID]]=A58),"",1)</f>
        <v/>
      </c>
      <c r="N57" s="3">
        <f>IF(טבלה135[[#This Row],[טווח]]&lt;&gt;K56,טבלה135[[#This Row],[טווח]],"")</f>
        <v>2</v>
      </c>
      <c r="O57" s="3">
        <f>IF(טבלה135[[#This Row],[מניית טווחים]]&lt;&gt;"",IF(OR(30&gt;טבלה135[[#This Row],[מקסימום]],30&lt;טבלה135[[#This Row],[מינימום]]),0,1),"")</f>
        <v>1</v>
      </c>
    </row>
    <row r="58" spans="1:15" x14ac:dyDescent="0.25">
      <c r="A58" t="s">
        <v>7</v>
      </c>
      <c r="B58">
        <v>4</v>
      </c>
      <c r="C58">
        <v>26</v>
      </c>
      <c r="D58">
        <f>טבלה135[[#This Row],[LengthofCycle]]+1</f>
        <v>27</v>
      </c>
      <c r="E58">
        <f>IF(טבלה135[[#This Row],[CycleNumber]]&lt;3,"",IF(טבלה135[[#This Row],[CycleNumber]]=3,MIN(D56:D58),IF(I57=3,MIN(D55:D57),E57)))</f>
        <v>29</v>
      </c>
      <c r="F58">
        <f>IF(טבלה135[[#This Row],[CycleNumber]]&lt;3,"",IF(טבלה135[[#This Row],[CycleNumber]]=3,MAX(D56:D58),IF(I57=3,MAX(D55:D57),F57)))</f>
        <v>31</v>
      </c>
      <c r="G58">
        <f>IF(OR(טבלה135[[#This Row],[CycleNumber]]&gt;B59,B59=""),IF(טבלה135[[#This Row],[מספר סטייה]]=3,MIN(D56:D58),טבלה135[[#This Row],[מינ קבוע]]),טבלה135[[#This Row],[מינ קבוע]])</f>
        <v>29</v>
      </c>
      <c r="H58">
        <f>IF(OR(טבלה135[[#This Row],[CycleNumber]]&gt;B59,B59=""),IF(טבלה135[[#This Row],[מספר סטייה]]=3,MAX(D56:D58),טבלה135[[#This Row],[מקס קבוע]]),טבלה135[[#This Row],[מקס קבוע]])</f>
        <v>31</v>
      </c>
      <c r="I5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קבוע]]&lt;&gt;E57,1,I57+1),0))</f>
        <v>1</v>
      </c>
      <c r="J58">
        <f>IF(AND(טבלה135[[#This Row],[CycleNumber]]&lt;B59,טבלה135[[#This Row],[מקס קבוע]]&lt;&gt;""),IF(OR(טבלה135[[#This Row],[מספר סטייה]]&lt;I59,AND(טבלה135[[#This Row],[מספר סטייה]]=3,I59=1)),0,1),"")</f>
        <v>0</v>
      </c>
      <c r="K58">
        <f>IF(טבלה135[[#This Row],[מקס קבוע]]&lt;&gt;"",טבלה135[[#This Row],[מקסימום]]-טבלה135[[#This Row],[מינימום]],"")</f>
        <v>2</v>
      </c>
      <c r="L58">
        <f>IF(IFERROR(LOOKUP(טבלה135[[#This Row],[ClientID]],פיבוט!$A$4:$A$121),FALSE)=טבלה135[[#This Row],[ClientID]],1,0)</f>
        <v>1</v>
      </c>
      <c r="M58" t="str">
        <f>IF(OR(טבלה135[[#This Row],[ClientID]]=A59),"",1)</f>
        <v/>
      </c>
      <c r="N58" s="3" t="str">
        <f>IF(טבלה135[[#This Row],[טווח]]&lt;&gt;K57,טבלה135[[#This Row],[טווח]],"")</f>
        <v/>
      </c>
      <c r="O58" s="3" t="str">
        <f>IF(טבלה135[[#This Row],[מניית טווחים]]&lt;&gt;"",IF(OR(30&gt;טבלה135[[#This Row],[מקסימום]],30&lt;טבלה135[[#This Row],[מינימום]]),0,1),"")</f>
        <v/>
      </c>
    </row>
    <row r="59" spans="1:15" x14ac:dyDescent="0.25">
      <c r="A59" t="s">
        <v>7</v>
      </c>
      <c r="B59">
        <v>5</v>
      </c>
      <c r="C59">
        <v>31</v>
      </c>
      <c r="D59">
        <f>טבלה135[[#This Row],[LengthofCycle]]+1</f>
        <v>32</v>
      </c>
      <c r="E59">
        <f>IF(טבלה135[[#This Row],[CycleNumber]]&lt;3,"",IF(טבלה135[[#This Row],[CycleNumber]]=3,MIN(D57:D59),IF(I58=3,MIN(D56:D58),E58)))</f>
        <v>29</v>
      </c>
      <c r="F59">
        <f>IF(טבלה135[[#This Row],[CycleNumber]]&lt;3,"",IF(טבלה135[[#This Row],[CycleNumber]]=3,MAX(D57:D59),IF(I58=3,MAX(D56:D58),F58)))</f>
        <v>31</v>
      </c>
      <c r="G59">
        <f>IF(OR(טבלה135[[#This Row],[CycleNumber]]&gt;B60,B60=""),IF(טבלה135[[#This Row],[מספר סטייה]]=3,MIN(D57:D59),טבלה135[[#This Row],[מינ קבוע]]),טבלה135[[#This Row],[מינ קבוע]])</f>
        <v>29</v>
      </c>
      <c r="H59">
        <f>IF(OR(טבלה135[[#This Row],[CycleNumber]]&gt;B60,B60=""),IF(טבלה135[[#This Row],[מספר סטייה]]=3,MAX(D57:D59),טבלה135[[#This Row],[מקס קבוע]]),טבלה135[[#This Row],[מקס קבוע]])</f>
        <v>31</v>
      </c>
      <c r="I5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קבוע]]&lt;&gt;E58,1,I58+1),0))</f>
        <v>2</v>
      </c>
      <c r="J59">
        <f>IF(AND(טבלה135[[#This Row],[CycleNumber]]&lt;B60,טבלה135[[#This Row],[מקס קבוע]]&lt;&gt;""),IF(OR(טבלה135[[#This Row],[מספר סטייה]]&lt;I60,AND(טבלה135[[#This Row],[מספר סטייה]]=3,I60=1)),0,1),"")</f>
        <v>0</v>
      </c>
      <c r="K59">
        <f>IF(טבלה135[[#This Row],[מקס קבוע]]&lt;&gt;"",טבלה135[[#This Row],[מקסימום]]-טבלה135[[#This Row],[מינימום]],"")</f>
        <v>2</v>
      </c>
      <c r="L59">
        <f>IF(IFERROR(LOOKUP(טבלה135[[#This Row],[ClientID]],פיבוט!$A$4:$A$121),FALSE)=טבלה135[[#This Row],[ClientID]],1,0)</f>
        <v>1</v>
      </c>
      <c r="M59" t="str">
        <f>IF(OR(טבלה135[[#This Row],[ClientID]]=A60),"",1)</f>
        <v/>
      </c>
      <c r="N59" s="3" t="str">
        <f>IF(טבלה135[[#This Row],[טווח]]&lt;&gt;K58,טבלה135[[#This Row],[טווח]],"")</f>
        <v/>
      </c>
      <c r="O59" s="3" t="str">
        <f>IF(טבלה135[[#This Row],[מניית טווחים]]&lt;&gt;"",IF(OR(30&gt;טבלה135[[#This Row],[מקסימום]],30&lt;טבלה135[[#This Row],[מינימום]]),0,1),"")</f>
        <v/>
      </c>
    </row>
    <row r="60" spans="1:15" x14ac:dyDescent="0.25">
      <c r="A60" t="s">
        <v>7</v>
      </c>
      <c r="B60">
        <v>6</v>
      </c>
      <c r="C60">
        <v>27</v>
      </c>
      <c r="D60">
        <f>טבלה135[[#This Row],[LengthofCycle]]+1</f>
        <v>28</v>
      </c>
      <c r="E60">
        <f>IF(טבלה135[[#This Row],[CycleNumber]]&lt;3,"",IF(טבלה135[[#This Row],[CycleNumber]]=3,MIN(D58:D60),IF(I59=3,MIN(D57:D59),E59)))</f>
        <v>29</v>
      </c>
      <c r="F60">
        <f>IF(טבלה135[[#This Row],[CycleNumber]]&lt;3,"",IF(טבלה135[[#This Row],[CycleNumber]]=3,MAX(D58:D60),IF(I59=3,MAX(D57:D59),F59)))</f>
        <v>31</v>
      </c>
      <c r="G60">
        <f>IF(OR(טבלה135[[#This Row],[CycleNumber]]&gt;B61,B61=""),IF(טבלה135[[#This Row],[מספר סטייה]]=3,MIN(D58:D60),טבלה135[[#This Row],[מינ קבוע]]),טבלה135[[#This Row],[מינ קבוע]])</f>
        <v>29</v>
      </c>
      <c r="H60">
        <f>IF(OR(טבלה135[[#This Row],[CycleNumber]]&gt;B61,B61=""),IF(טבלה135[[#This Row],[מספר סטייה]]=3,MAX(D58:D60),טבלה135[[#This Row],[מקס קבוע]]),טבלה135[[#This Row],[מקס קבוע]])</f>
        <v>31</v>
      </c>
      <c r="I6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קבוע]]&lt;&gt;E59,1,I59+1),0))</f>
        <v>3</v>
      </c>
      <c r="J60">
        <f>IF(AND(טבלה135[[#This Row],[CycleNumber]]&lt;B61,טבלה135[[#This Row],[מקס קבוע]]&lt;&gt;""),IF(OR(טבלה135[[#This Row],[מספר סטייה]]&lt;I61,AND(טבלה135[[#This Row],[מספר סטייה]]=3,I61=1)),0,1),"")</f>
        <v>1</v>
      </c>
      <c r="K60">
        <f>IF(טבלה135[[#This Row],[מקס קבוע]]&lt;&gt;"",טבלה135[[#This Row],[מקסימום]]-טבלה135[[#This Row],[מינימום]],"")</f>
        <v>2</v>
      </c>
      <c r="L60">
        <f>IF(IFERROR(LOOKUP(טבלה135[[#This Row],[ClientID]],פיבוט!$A$4:$A$121),FALSE)=טבלה135[[#This Row],[ClientID]],1,0)</f>
        <v>1</v>
      </c>
      <c r="M60" t="str">
        <f>IF(OR(טבלה135[[#This Row],[ClientID]]=A61),"",1)</f>
        <v/>
      </c>
      <c r="N60" s="3" t="str">
        <f>IF(טבלה135[[#This Row],[טווח]]&lt;&gt;K59,טבלה135[[#This Row],[טווח]],"")</f>
        <v/>
      </c>
      <c r="O60" s="3" t="str">
        <f>IF(טבלה135[[#This Row],[מניית טווחים]]&lt;&gt;"",IF(OR(30&gt;טבלה135[[#This Row],[מקסימום]],30&lt;טבלה135[[#This Row],[מינימום]]),0,1),"")</f>
        <v/>
      </c>
    </row>
    <row r="61" spans="1:15" x14ac:dyDescent="0.25">
      <c r="A61" t="s">
        <v>7</v>
      </c>
      <c r="B61">
        <v>7</v>
      </c>
      <c r="C61">
        <v>29</v>
      </c>
      <c r="D61">
        <f>טבלה135[[#This Row],[LengthofCycle]]+1</f>
        <v>30</v>
      </c>
      <c r="E61">
        <f>IF(טבלה135[[#This Row],[CycleNumber]]&lt;3,"",IF(טבלה135[[#This Row],[CycleNumber]]=3,MIN(D59:D61),IF(I60=3,MIN(D58:D60),E60)))</f>
        <v>27</v>
      </c>
      <c r="F61">
        <f>IF(טבלה135[[#This Row],[CycleNumber]]&lt;3,"",IF(טבלה135[[#This Row],[CycleNumber]]=3,MAX(D59:D61),IF(I60=3,MAX(D58:D60),F60)))</f>
        <v>32</v>
      </c>
      <c r="G61">
        <f>IF(OR(טבלה135[[#This Row],[CycleNumber]]&gt;B62,B62=""),IF(טבלה135[[#This Row],[מספר סטייה]]=3,MIN(D59:D61),טבלה135[[#This Row],[מינ קבוע]]),טבלה135[[#This Row],[מינ קבוע]])</f>
        <v>27</v>
      </c>
      <c r="H61">
        <f>IF(OR(טבלה135[[#This Row],[CycleNumber]]&gt;B62,B62=""),IF(טבלה135[[#This Row],[מספר סטייה]]=3,MAX(D59:D61),טבלה135[[#This Row],[מקס קבוע]]),טבלה135[[#This Row],[מקס קבוע]])</f>
        <v>32</v>
      </c>
      <c r="I6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קבוע]]&lt;&gt;E60,1,I60+1),0))</f>
        <v>0</v>
      </c>
      <c r="J61">
        <f>IF(AND(טבלה135[[#This Row],[CycleNumber]]&lt;B62,טבלה135[[#This Row],[מקס קבוע]]&lt;&gt;""),IF(OR(טבלה135[[#This Row],[מספר סטייה]]&lt;I62,AND(טבלה135[[#This Row],[מספר סטייה]]=3,I62=1)),0,1),"")</f>
        <v>0</v>
      </c>
      <c r="K61">
        <f>IF(טבלה135[[#This Row],[מקס קבוע]]&lt;&gt;"",טבלה135[[#This Row],[מקסימום]]-טבלה135[[#This Row],[מינימום]],"")</f>
        <v>5</v>
      </c>
      <c r="L61">
        <f>IF(IFERROR(LOOKUP(טבלה135[[#This Row],[ClientID]],פיבוט!$A$4:$A$121),FALSE)=טבלה135[[#This Row],[ClientID]],1,0)</f>
        <v>1</v>
      </c>
      <c r="M61" t="str">
        <f>IF(OR(טבלה135[[#This Row],[ClientID]]=A62),"",1)</f>
        <v/>
      </c>
      <c r="N61" s="3">
        <f>IF(טבלה135[[#This Row],[טווח]]&lt;&gt;K60,טבלה135[[#This Row],[טווח]],"")</f>
        <v>5</v>
      </c>
      <c r="O61" s="3">
        <f>IF(טבלה135[[#This Row],[מניית טווחים]]&lt;&gt;"",IF(OR(30&gt;טבלה135[[#This Row],[מקסימום]],30&lt;טבלה135[[#This Row],[מינימום]]),0,1),"")</f>
        <v>1</v>
      </c>
    </row>
    <row r="62" spans="1:15" x14ac:dyDescent="0.25">
      <c r="A62" t="s">
        <v>7</v>
      </c>
      <c r="B62">
        <v>8</v>
      </c>
      <c r="C62">
        <v>34</v>
      </c>
      <c r="D62">
        <f>טבלה135[[#This Row],[LengthofCycle]]+1</f>
        <v>35</v>
      </c>
      <c r="E62">
        <f>IF(טבלה135[[#This Row],[CycleNumber]]&lt;3,"",IF(טבלה135[[#This Row],[CycleNumber]]=3,MIN(D60:D62),IF(I61=3,MIN(D59:D61),E61)))</f>
        <v>27</v>
      </c>
      <c r="F62">
        <f>IF(טבלה135[[#This Row],[CycleNumber]]&lt;3,"",IF(טבלה135[[#This Row],[CycleNumber]]=3,MAX(D60:D62),IF(I61=3,MAX(D59:D61),F61)))</f>
        <v>32</v>
      </c>
      <c r="G62">
        <f>IF(OR(טבלה135[[#This Row],[CycleNumber]]&gt;B63,B63=""),IF(טבלה135[[#This Row],[מספר סטייה]]=3,MIN(D60:D62),טבלה135[[#This Row],[מינ קבוע]]),טבלה135[[#This Row],[מינ קבוע]])</f>
        <v>27</v>
      </c>
      <c r="H62">
        <f>IF(OR(טבלה135[[#This Row],[CycleNumber]]&gt;B63,B63=""),IF(טבלה135[[#This Row],[מספר סטייה]]=3,MAX(D60:D62),טבלה135[[#This Row],[מקס קבוע]]),טבלה135[[#This Row],[מקס קבוע]])</f>
        <v>32</v>
      </c>
      <c r="I6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קבוע]]&lt;&gt;E61,1,I61+1),0))</f>
        <v>1</v>
      </c>
      <c r="J62">
        <f>IF(AND(טבלה135[[#This Row],[CycleNumber]]&lt;B63,טבלה135[[#This Row],[מקס קבוע]]&lt;&gt;""),IF(OR(טבלה135[[#This Row],[מספר סטייה]]&lt;I63,AND(טבלה135[[#This Row],[מספר סטייה]]=3,I63=1)),0,1),"")</f>
        <v>1</v>
      </c>
      <c r="K62">
        <f>IF(טבלה135[[#This Row],[מקס קבוע]]&lt;&gt;"",טבלה135[[#This Row],[מקסימום]]-טבלה135[[#This Row],[מינימום]],"")</f>
        <v>5</v>
      </c>
      <c r="L62">
        <f>IF(IFERROR(LOOKUP(טבלה135[[#This Row],[ClientID]],פיבוט!$A$4:$A$121),FALSE)=טבלה135[[#This Row],[ClientID]],1,0)</f>
        <v>1</v>
      </c>
      <c r="M62" t="str">
        <f>IF(OR(טבלה135[[#This Row],[ClientID]]=A63),"",1)</f>
        <v/>
      </c>
      <c r="N62" s="3" t="str">
        <f>IF(טבלה135[[#This Row],[טווח]]&lt;&gt;K61,טבלה135[[#This Row],[טווח]],"")</f>
        <v/>
      </c>
      <c r="O62" s="3" t="str">
        <f>IF(טבלה135[[#This Row],[מניית טווחים]]&lt;&gt;"",IF(OR(30&gt;טבלה135[[#This Row],[מקסימום]],30&lt;טבלה135[[#This Row],[מינימום]]),0,1),"")</f>
        <v/>
      </c>
    </row>
    <row r="63" spans="1:15" x14ac:dyDescent="0.25">
      <c r="A63" t="s">
        <v>7</v>
      </c>
      <c r="B63">
        <v>9</v>
      </c>
      <c r="C63">
        <v>27</v>
      </c>
      <c r="D63">
        <f>טבלה135[[#This Row],[LengthofCycle]]+1</f>
        <v>28</v>
      </c>
      <c r="E63">
        <f>IF(טבלה135[[#This Row],[CycleNumber]]&lt;3,"",IF(טבלה135[[#This Row],[CycleNumber]]=3,MIN(D61:D63),IF(I62=3,MIN(D60:D62),E62)))</f>
        <v>27</v>
      </c>
      <c r="F63">
        <f>IF(טבלה135[[#This Row],[CycleNumber]]&lt;3,"",IF(טבלה135[[#This Row],[CycleNumber]]=3,MAX(D61:D63),IF(I62=3,MAX(D60:D62),F62)))</f>
        <v>32</v>
      </c>
      <c r="G63">
        <f>IF(OR(טבלה135[[#This Row],[CycleNumber]]&gt;B64,B64=""),IF(טבלה135[[#This Row],[מספר סטייה]]=3,MIN(D61:D63),טבלה135[[#This Row],[מינ קבוע]]),טבלה135[[#This Row],[מינ קבוע]])</f>
        <v>27</v>
      </c>
      <c r="H63">
        <f>IF(OR(טבלה135[[#This Row],[CycleNumber]]&gt;B64,B64=""),IF(טבלה135[[#This Row],[מספר סטייה]]=3,MAX(D61:D63),טבלה135[[#This Row],[מקס קבוע]]),טבלה135[[#This Row],[מקס קבוע]])</f>
        <v>32</v>
      </c>
      <c r="I6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קבוע]]&lt;&gt;E62,1,I62+1),0))</f>
        <v>0</v>
      </c>
      <c r="J63">
        <f>IF(AND(טבלה135[[#This Row],[CycleNumber]]&lt;B64,טבלה135[[#This Row],[מקס קבוע]]&lt;&gt;""),IF(OR(טבלה135[[#This Row],[מספר סטייה]]&lt;I64,AND(טבלה135[[#This Row],[מספר סטייה]]=3,I64=1)),0,1),"")</f>
        <v>1</v>
      </c>
      <c r="K63">
        <f>IF(טבלה135[[#This Row],[מקס קבוע]]&lt;&gt;"",טבלה135[[#This Row],[מקסימום]]-טבלה135[[#This Row],[מינימום]],"")</f>
        <v>5</v>
      </c>
      <c r="L63">
        <f>IF(IFERROR(LOOKUP(טבלה135[[#This Row],[ClientID]],פיבוט!$A$4:$A$121),FALSE)=טבלה135[[#This Row],[ClientID]],1,0)</f>
        <v>1</v>
      </c>
      <c r="M63" t="str">
        <f>IF(OR(טבלה135[[#This Row],[ClientID]]=A64),"",1)</f>
        <v/>
      </c>
      <c r="N63" s="3" t="str">
        <f>IF(טבלה135[[#This Row],[טווח]]&lt;&gt;K62,טבלה135[[#This Row],[טווח]],"")</f>
        <v/>
      </c>
      <c r="O63" s="3" t="str">
        <f>IF(טבלה135[[#This Row],[מניית טווחים]]&lt;&gt;"",IF(OR(30&gt;טבלה135[[#This Row],[מקסימום]],30&lt;טבלה135[[#This Row],[מינימום]]),0,1),"")</f>
        <v/>
      </c>
    </row>
    <row r="64" spans="1:15" x14ac:dyDescent="0.25">
      <c r="A64" t="s">
        <v>7</v>
      </c>
      <c r="B64">
        <v>10</v>
      </c>
      <c r="C64">
        <v>28</v>
      </c>
      <c r="D64">
        <f>טבלה135[[#This Row],[LengthofCycle]]+1</f>
        <v>29</v>
      </c>
      <c r="E64">
        <f>IF(טבלה135[[#This Row],[CycleNumber]]&lt;3,"",IF(טבלה135[[#This Row],[CycleNumber]]=3,MIN(D62:D64),IF(I63=3,MIN(D61:D63),E63)))</f>
        <v>27</v>
      </c>
      <c r="F64">
        <f>IF(טבלה135[[#This Row],[CycleNumber]]&lt;3,"",IF(טבלה135[[#This Row],[CycleNumber]]=3,MAX(D62:D64),IF(I63=3,MAX(D61:D63),F63)))</f>
        <v>32</v>
      </c>
      <c r="G64">
        <f>IF(OR(טבלה135[[#This Row],[CycleNumber]]&gt;B65,B65=""),IF(טבלה135[[#This Row],[מספר סטייה]]=3,MIN(D62:D64),טבלה135[[#This Row],[מינ קבוע]]),טבלה135[[#This Row],[מינ קבוע]])</f>
        <v>27</v>
      </c>
      <c r="H64">
        <f>IF(OR(טבלה135[[#This Row],[CycleNumber]]&gt;B65,B65=""),IF(טבלה135[[#This Row],[מספר סטייה]]=3,MAX(D62:D64),טבלה135[[#This Row],[מקס קבוע]]),טבלה135[[#This Row],[מקס קבוע]])</f>
        <v>32</v>
      </c>
      <c r="I6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קבוע]]&lt;&gt;E63,1,I63+1),0))</f>
        <v>0</v>
      </c>
      <c r="J64">
        <f>IF(AND(טבלה135[[#This Row],[CycleNumber]]&lt;B65,טבלה135[[#This Row],[מקס קבוע]]&lt;&gt;""),IF(OR(טבלה135[[#This Row],[מספר סטייה]]&lt;I65,AND(טבלה135[[#This Row],[מספר סטייה]]=3,I65=1)),0,1),"")</f>
        <v>1</v>
      </c>
      <c r="K64">
        <f>IF(טבלה135[[#This Row],[מקס קבוע]]&lt;&gt;"",טבלה135[[#This Row],[מקסימום]]-טבלה135[[#This Row],[מינימום]],"")</f>
        <v>5</v>
      </c>
      <c r="L64">
        <f>IF(IFERROR(LOOKUP(טבלה135[[#This Row],[ClientID]],פיבוט!$A$4:$A$121),FALSE)=טבלה135[[#This Row],[ClientID]],1,0)</f>
        <v>1</v>
      </c>
      <c r="M64" t="str">
        <f>IF(OR(טבלה135[[#This Row],[ClientID]]=A65),"",1)</f>
        <v/>
      </c>
      <c r="N64" s="3" t="str">
        <f>IF(טבלה135[[#This Row],[טווח]]&lt;&gt;K63,טבלה135[[#This Row],[טווח]],"")</f>
        <v/>
      </c>
      <c r="O64" s="3" t="str">
        <f>IF(טבלה135[[#This Row],[מניית טווחים]]&lt;&gt;"",IF(OR(30&gt;טבלה135[[#This Row],[מקסימום]],30&lt;טבלה135[[#This Row],[מינימום]]),0,1),"")</f>
        <v/>
      </c>
    </row>
    <row r="65" spans="1:15" x14ac:dyDescent="0.25">
      <c r="A65" t="s">
        <v>7</v>
      </c>
      <c r="B65">
        <v>11</v>
      </c>
      <c r="C65">
        <v>29</v>
      </c>
      <c r="D65">
        <f>טבלה135[[#This Row],[LengthofCycle]]+1</f>
        <v>30</v>
      </c>
      <c r="E65">
        <f>IF(טבלה135[[#This Row],[CycleNumber]]&lt;3,"",IF(טבלה135[[#This Row],[CycleNumber]]=3,MIN(D63:D65),IF(I64=3,MIN(D62:D64),E64)))</f>
        <v>27</v>
      </c>
      <c r="F65">
        <f>IF(טבלה135[[#This Row],[CycleNumber]]&lt;3,"",IF(טבלה135[[#This Row],[CycleNumber]]=3,MAX(D63:D65),IF(I64=3,MAX(D62:D64),F64)))</f>
        <v>32</v>
      </c>
      <c r="G65">
        <f>IF(OR(טבלה135[[#This Row],[CycleNumber]]&gt;B66,B66=""),IF(טבלה135[[#This Row],[מספר סטייה]]=3,MIN(D63:D65),טבלה135[[#This Row],[מינ קבוע]]),טבלה135[[#This Row],[מינ קבוע]])</f>
        <v>27</v>
      </c>
      <c r="H65">
        <f>IF(OR(טבלה135[[#This Row],[CycleNumber]]&gt;B66,B66=""),IF(טבלה135[[#This Row],[מספר סטייה]]=3,MAX(D63:D65),טבלה135[[#This Row],[מקס קבוע]]),טבלה135[[#This Row],[מקס קבוע]])</f>
        <v>32</v>
      </c>
      <c r="I6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קבוע]]&lt;&gt;E64,1,I64+1),0))</f>
        <v>0</v>
      </c>
      <c r="J65">
        <f>IF(AND(טבלה135[[#This Row],[CycleNumber]]&lt;B66,טבלה135[[#This Row],[מקס קבוע]]&lt;&gt;""),IF(OR(טבלה135[[#This Row],[מספר סטייה]]&lt;I66,AND(טבלה135[[#This Row],[מספר סטייה]]=3,I66=1)),0,1),"")</f>
        <v>1</v>
      </c>
      <c r="K65">
        <f>IF(טבלה135[[#This Row],[מקס קבוע]]&lt;&gt;"",טבלה135[[#This Row],[מקסימום]]-טבלה135[[#This Row],[מינימום]],"")</f>
        <v>5</v>
      </c>
      <c r="L65">
        <f>IF(IFERROR(LOOKUP(טבלה135[[#This Row],[ClientID]],פיבוט!$A$4:$A$121),FALSE)=טבלה135[[#This Row],[ClientID]],1,0)</f>
        <v>1</v>
      </c>
      <c r="M65" t="str">
        <f>IF(OR(טבלה135[[#This Row],[ClientID]]=A66),"",1)</f>
        <v/>
      </c>
      <c r="N65" s="3" t="str">
        <f>IF(טבלה135[[#This Row],[טווח]]&lt;&gt;K64,טבלה135[[#This Row],[טווח]],"")</f>
        <v/>
      </c>
      <c r="O65" s="3" t="str">
        <f>IF(טבלה135[[#This Row],[מניית טווחים]]&lt;&gt;"",IF(OR(30&gt;טבלה135[[#This Row],[מקסימום]],30&lt;טבלה135[[#This Row],[מינימום]]),0,1),"")</f>
        <v/>
      </c>
    </row>
    <row r="66" spans="1:15" x14ac:dyDescent="0.25">
      <c r="A66" t="s">
        <v>7</v>
      </c>
      <c r="B66">
        <v>12</v>
      </c>
      <c r="C66">
        <v>27</v>
      </c>
      <c r="D66">
        <f>טבלה135[[#This Row],[LengthofCycle]]+1</f>
        <v>28</v>
      </c>
      <c r="E66">
        <f>IF(טבלה135[[#This Row],[CycleNumber]]&lt;3,"",IF(טבלה135[[#This Row],[CycleNumber]]=3,MIN(D64:D66),IF(I65=3,MIN(D63:D65),E65)))</f>
        <v>27</v>
      </c>
      <c r="F66">
        <f>IF(טבלה135[[#This Row],[CycleNumber]]&lt;3,"",IF(טבלה135[[#This Row],[CycleNumber]]=3,MAX(D64:D66),IF(I65=3,MAX(D63:D65),F65)))</f>
        <v>32</v>
      </c>
      <c r="G66">
        <f>IF(OR(טבלה135[[#This Row],[CycleNumber]]&gt;B67,B67=""),IF(טבלה135[[#This Row],[מספר סטייה]]=3,MIN(D64:D66),טבלה135[[#This Row],[מינ קבוע]]),טבלה135[[#This Row],[מינ קבוע]])</f>
        <v>27</v>
      </c>
      <c r="H66">
        <f>IF(OR(טבלה135[[#This Row],[CycleNumber]]&gt;B67,B67=""),IF(טבלה135[[#This Row],[מספר סטייה]]=3,MAX(D64:D66),טבלה135[[#This Row],[מקס קבוע]]),טבלה135[[#This Row],[מקס קבוע]])</f>
        <v>32</v>
      </c>
      <c r="I6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קבוע]]&lt;&gt;E65,1,I65+1),0))</f>
        <v>0</v>
      </c>
      <c r="J66" t="str">
        <f>IF(AND(טבלה135[[#This Row],[CycleNumber]]&lt;B67,טבלה135[[#This Row],[מקס קבוע]]&lt;&gt;""),IF(OR(טבלה135[[#This Row],[מספר סטייה]]&lt;I67,AND(טבלה135[[#This Row],[מספר סטייה]]=3,I67=1)),0,1),"")</f>
        <v/>
      </c>
      <c r="K66">
        <f>IF(טבלה135[[#This Row],[מקס קבוע]]&lt;&gt;"",טבלה135[[#This Row],[מקסימום]]-טבלה135[[#This Row],[מינימום]],"")</f>
        <v>5</v>
      </c>
      <c r="L66">
        <f>IF(IFERROR(LOOKUP(טבלה135[[#This Row],[ClientID]],פיבוט!$A$4:$A$121),FALSE)=טבלה135[[#This Row],[ClientID]],1,0)</f>
        <v>1</v>
      </c>
      <c r="M66">
        <f>IF(OR(טבלה135[[#This Row],[ClientID]]=A67),"",1)</f>
        <v>1</v>
      </c>
      <c r="N66" s="3" t="str">
        <f>IF(טבלה135[[#This Row],[טווח]]&lt;&gt;K65,טבלה135[[#This Row],[טווח]],"")</f>
        <v/>
      </c>
      <c r="O66" s="3" t="str">
        <f>IF(טבלה135[[#This Row],[מניית טווחים]]&lt;&gt;"",IF(OR(30&gt;טבלה135[[#This Row],[מקסימום]],30&lt;טבלה135[[#This Row],[מינימום]]),0,1),"")</f>
        <v/>
      </c>
    </row>
    <row r="67" spans="1:15" x14ac:dyDescent="0.25">
      <c r="A67" t="s">
        <v>8</v>
      </c>
      <c r="B67">
        <v>1</v>
      </c>
      <c r="C67">
        <v>27</v>
      </c>
      <c r="D67">
        <f>טבלה135[[#This Row],[LengthofCycle]]+1</f>
        <v>28</v>
      </c>
      <c r="E67" t="str">
        <f>IF(טבלה135[[#This Row],[CycleNumber]]&lt;3,"",IF(טבלה135[[#This Row],[CycleNumber]]=3,MIN(D65:D67),IF(I66=3,MIN(D64:D66),E66)))</f>
        <v/>
      </c>
      <c r="F67" t="str">
        <f>IF(טבלה135[[#This Row],[CycleNumber]]&lt;3,"",IF(טבלה135[[#This Row],[CycleNumber]]=3,MAX(D65:D67),IF(I66=3,MAX(D64:D66),F66)))</f>
        <v/>
      </c>
      <c r="G67" t="str">
        <f>IF(OR(טבלה135[[#This Row],[CycleNumber]]&gt;B68,B68=""),IF(טבלה135[[#This Row],[מספר סטייה]]=3,MIN(D65:D67),טבלה135[[#This Row],[מינ קבוע]]),טבלה135[[#This Row],[מינ קבוע]])</f>
        <v/>
      </c>
      <c r="H67" t="str">
        <f>IF(OR(טבלה135[[#This Row],[CycleNumber]]&gt;B68,B68=""),IF(טבלה135[[#This Row],[מספר סטייה]]=3,MAX(D65:D67),טבלה135[[#This Row],[מקס קבוע]]),טבלה135[[#This Row],[מקס קבוע]])</f>
        <v/>
      </c>
      <c r="I6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קבוע]]&lt;&gt;E66,1,I66+1),0))</f>
        <v/>
      </c>
      <c r="J67" t="str">
        <f>IF(AND(טבלה135[[#This Row],[CycleNumber]]&lt;B68,טבלה135[[#This Row],[מקס קבוע]]&lt;&gt;""),IF(OR(טבלה135[[#This Row],[מספר סטייה]]&lt;I68,AND(טבלה135[[#This Row],[מספר סטייה]]=3,I68=1)),0,1),"")</f>
        <v/>
      </c>
      <c r="K67" t="str">
        <f>IF(טבלה135[[#This Row],[מקס קבוע]]&lt;&gt;"",טבלה135[[#This Row],[מקסימום]]-טבלה135[[#This Row],[מינימום]],"")</f>
        <v/>
      </c>
      <c r="L67">
        <f>IF(IFERROR(LOOKUP(טבלה135[[#This Row],[ClientID]],פיבוט!$A$4:$A$121),FALSE)=טבלה135[[#This Row],[ClientID]],1,0)</f>
        <v>1</v>
      </c>
      <c r="M67" t="str">
        <f>IF(OR(טבלה135[[#This Row],[ClientID]]=A68),"",1)</f>
        <v/>
      </c>
      <c r="N67" s="3" t="str">
        <f>IF(טבלה135[[#This Row],[טווח]]&lt;&gt;K66,טבלה135[[#This Row],[טווח]],"")</f>
        <v/>
      </c>
      <c r="O67" s="3" t="str">
        <f>IF(טבלה135[[#This Row],[מניית טווחים]]&lt;&gt;"",IF(OR(30&gt;טבלה135[[#This Row],[מקסימום]],30&lt;טבלה135[[#This Row],[מינימום]]),0,1),"")</f>
        <v/>
      </c>
    </row>
    <row r="68" spans="1:15" x14ac:dyDescent="0.25">
      <c r="A68" t="s">
        <v>8</v>
      </c>
      <c r="B68">
        <v>2</v>
      </c>
      <c r="C68">
        <v>31</v>
      </c>
      <c r="D68">
        <f>טבלה135[[#This Row],[LengthofCycle]]+1</f>
        <v>32</v>
      </c>
      <c r="E68" t="str">
        <f>IF(טבלה135[[#This Row],[CycleNumber]]&lt;3,"",IF(טבלה135[[#This Row],[CycleNumber]]=3,MIN(D66:D68),IF(I67=3,MIN(D65:D67),E67)))</f>
        <v/>
      </c>
      <c r="F68" t="str">
        <f>IF(טבלה135[[#This Row],[CycleNumber]]&lt;3,"",IF(טבלה135[[#This Row],[CycleNumber]]=3,MAX(D66:D68),IF(I67=3,MAX(D65:D67),F67)))</f>
        <v/>
      </c>
      <c r="G68" t="str">
        <f>IF(OR(טבלה135[[#This Row],[CycleNumber]]&gt;B69,B69=""),IF(טבלה135[[#This Row],[מספר סטייה]]=3,MIN(D66:D68),טבלה135[[#This Row],[מינ קבוע]]),טבלה135[[#This Row],[מינ קבוע]])</f>
        <v/>
      </c>
      <c r="H68" t="str">
        <f>IF(OR(טבלה135[[#This Row],[CycleNumber]]&gt;B69,B69=""),IF(טבלה135[[#This Row],[מספר סטייה]]=3,MAX(D66:D68),טבלה135[[#This Row],[מקס קבוע]]),טבלה135[[#This Row],[מקס קבוע]])</f>
        <v/>
      </c>
      <c r="I6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קבוע]]&lt;&gt;E67,1,I67+1),0))</f>
        <v/>
      </c>
      <c r="J68" t="str">
        <f>IF(AND(טבלה135[[#This Row],[CycleNumber]]&lt;B69,טבלה135[[#This Row],[מקס קבוע]]&lt;&gt;""),IF(OR(טבלה135[[#This Row],[מספר סטייה]]&lt;I69,AND(טבלה135[[#This Row],[מספר סטייה]]=3,I69=1)),0,1),"")</f>
        <v/>
      </c>
      <c r="K68" t="str">
        <f>IF(טבלה135[[#This Row],[מקס קבוע]]&lt;&gt;"",טבלה135[[#This Row],[מקסימום]]-טבלה135[[#This Row],[מינימום]],"")</f>
        <v/>
      </c>
      <c r="L68">
        <f>IF(IFERROR(LOOKUP(טבלה135[[#This Row],[ClientID]],פיבוט!$A$4:$A$121),FALSE)=טבלה135[[#This Row],[ClientID]],1,0)</f>
        <v>1</v>
      </c>
      <c r="M68" t="str">
        <f>IF(OR(טבלה135[[#This Row],[ClientID]]=A69),"",1)</f>
        <v/>
      </c>
      <c r="N68" s="3" t="str">
        <f>IF(טבלה135[[#This Row],[טווח]]&lt;&gt;K67,טבלה135[[#This Row],[טווח]],"")</f>
        <v/>
      </c>
      <c r="O68" s="3" t="str">
        <f>IF(טבלה135[[#This Row],[מניית טווחים]]&lt;&gt;"",IF(OR(30&gt;טבלה135[[#This Row],[מקסימום]],30&lt;טבלה135[[#This Row],[מינימום]]),0,1),"")</f>
        <v/>
      </c>
    </row>
    <row r="69" spans="1:15" x14ac:dyDescent="0.25">
      <c r="A69" t="s">
        <v>8</v>
      </c>
      <c r="B69">
        <v>3</v>
      </c>
      <c r="C69">
        <v>27</v>
      </c>
      <c r="D69">
        <f>טבלה135[[#This Row],[LengthofCycle]]+1</f>
        <v>28</v>
      </c>
      <c r="E69">
        <f>IF(טבלה135[[#This Row],[CycleNumber]]&lt;3,"",IF(טבלה135[[#This Row],[CycleNumber]]=3,MIN(D67:D69),IF(I68=3,MIN(D66:D68),E68)))</f>
        <v>28</v>
      </c>
      <c r="F69">
        <f>IF(טבלה135[[#This Row],[CycleNumber]]&lt;3,"",IF(טבלה135[[#This Row],[CycleNumber]]=3,MAX(D67:D69),IF(I68=3,MAX(D66:D68),F68)))</f>
        <v>32</v>
      </c>
      <c r="G69">
        <f>IF(OR(טבלה135[[#This Row],[CycleNumber]]&gt;B70,B70=""),IF(טבלה135[[#This Row],[מספר סטייה]]=3,MIN(D67:D69),טבלה135[[#This Row],[מינ קבוע]]),טבלה135[[#This Row],[מינ קבוע]])</f>
        <v>28</v>
      </c>
      <c r="H69">
        <f>IF(OR(טבלה135[[#This Row],[CycleNumber]]&gt;B70,B70=""),IF(טבלה135[[#This Row],[מספר סטייה]]=3,MAX(D67:D69),טבלה135[[#This Row],[מקס קבוע]]),טבלה135[[#This Row],[מקס קבוע]])</f>
        <v>32</v>
      </c>
      <c r="I6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קבוע]]&lt;&gt;E68,1,I68+1),0))</f>
        <v>0</v>
      </c>
      <c r="J69">
        <f>IF(AND(טבלה135[[#This Row],[CycleNumber]]&lt;B70,טבלה135[[#This Row],[מקס קבוע]]&lt;&gt;""),IF(OR(טבלה135[[#This Row],[מספר סטייה]]&lt;I70,AND(טבלה135[[#This Row],[מספר סטייה]]=3,I70=1)),0,1),"")</f>
        <v>1</v>
      </c>
      <c r="K69">
        <f>IF(טבלה135[[#This Row],[מקס קבוע]]&lt;&gt;"",טבלה135[[#This Row],[מקסימום]]-טבלה135[[#This Row],[מינימום]],"")</f>
        <v>4</v>
      </c>
      <c r="L69">
        <f>IF(IFERROR(LOOKUP(טבלה135[[#This Row],[ClientID]],פיבוט!$A$4:$A$121),FALSE)=טבלה135[[#This Row],[ClientID]],1,0)</f>
        <v>1</v>
      </c>
      <c r="M69" t="str">
        <f>IF(OR(טבלה135[[#This Row],[ClientID]]=A70),"",1)</f>
        <v/>
      </c>
      <c r="N69" s="3">
        <f>IF(טבלה135[[#This Row],[טווח]]&lt;&gt;K68,טבלה135[[#This Row],[טווח]],"")</f>
        <v>4</v>
      </c>
      <c r="O69" s="3">
        <f>IF(טבלה135[[#This Row],[מניית טווחים]]&lt;&gt;"",IF(OR(30&gt;טבלה135[[#This Row],[מקסימום]],30&lt;טבלה135[[#This Row],[מינימום]]),0,1),"")</f>
        <v>1</v>
      </c>
    </row>
    <row r="70" spans="1:15" x14ac:dyDescent="0.25">
      <c r="A70" t="s">
        <v>8</v>
      </c>
      <c r="B70">
        <v>4</v>
      </c>
      <c r="C70">
        <v>28</v>
      </c>
      <c r="D70">
        <f>טבלה135[[#This Row],[LengthofCycle]]+1</f>
        <v>29</v>
      </c>
      <c r="E70">
        <f>IF(טבלה135[[#This Row],[CycleNumber]]&lt;3,"",IF(טבלה135[[#This Row],[CycleNumber]]=3,MIN(D68:D70),IF(I69=3,MIN(D67:D69),E69)))</f>
        <v>28</v>
      </c>
      <c r="F70">
        <f>IF(טבלה135[[#This Row],[CycleNumber]]&lt;3,"",IF(טבלה135[[#This Row],[CycleNumber]]=3,MAX(D68:D70),IF(I69=3,MAX(D67:D69),F69)))</f>
        <v>32</v>
      </c>
      <c r="G70">
        <f>IF(OR(טבלה135[[#This Row],[CycleNumber]]&gt;B71,B71=""),IF(טבלה135[[#This Row],[מספר סטייה]]=3,MIN(D68:D70),טבלה135[[#This Row],[מינ קבוע]]),טבלה135[[#This Row],[מינ קבוע]])</f>
        <v>28</v>
      </c>
      <c r="H70">
        <f>IF(OR(טבלה135[[#This Row],[CycleNumber]]&gt;B71,B71=""),IF(טבלה135[[#This Row],[מספר סטייה]]=3,MAX(D68:D70),טבלה135[[#This Row],[מקס קבוע]]),טבלה135[[#This Row],[מקס קבוע]])</f>
        <v>32</v>
      </c>
      <c r="I7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קבוע]]&lt;&gt;E69,1,I69+1),0))</f>
        <v>0</v>
      </c>
      <c r="J70">
        <f>IF(AND(טבלה135[[#This Row],[CycleNumber]]&lt;B71,טבלה135[[#This Row],[מקס קבוע]]&lt;&gt;""),IF(OR(טבלה135[[#This Row],[מספר סטייה]]&lt;I71,AND(טבלה135[[#This Row],[מספר סטייה]]=3,I71=1)),0,1),"")</f>
        <v>1</v>
      </c>
      <c r="K70">
        <f>IF(טבלה135[[#This Row],[מקס קבוע]]&lt;&gt;"",טבלה135[[#This Row],[מקסימום]]-טבלה135[[#This Row],[מינימום]],"")</f>
        <v>4</v>
      </c>
      <c r="L70">
        <f>IF(IFERROR(LOOKUP(טבלה135[[#This Row],[ClientID]],פיבוט!$A$4:$A$121),FALSE)=טבלה135[[#This Row],[ClientID]],1,0)</f>
        <v>1</v>
      </c>
      <c r="M70" t="str">
        <f>IF(OR(טבלה135[[#This Row],[ClientID]]=A71),"",1)</f>
        <v/>
      </c>
      <c r="N70" s="3" t="str">
        <f>IF(טבלה135[[#This Row],[טווח]]&lt;&gt;K69,טבלה135[[#This Row],[טווח]],"")</f>
        <v/>
      </c>
      <c r="O70" s="3" t="str">
        <f>IF(טבלה135[[#This Row],[מניית טווחים]]&lt;&gt;"",IF(OR(30&gt;טבלה135[[#This Row],[מקסימום]],30&lt;טבלה135[[#This Row],[מינימום]]),0,1),"")</f>
        <v/>
      </c>
    </row>
    <row r="71" spans="1:15" x14ac:dyDescent="0.25">
      <c r="A71" t="s">
        <v>8</v>
      </c>
      <c r="B71">
        <v>5</v>
      </c>
      <c r="C71">
        <v>27</v>
      </c>
      <c r="D71">
        <f>טבלה135[[#This Row],[LengthofCycle]]+1</f>
        <v>28</v>
      </c>
      <c r="E71">
        <f>IF(טבלה135[[#This Row],[CycleNumber]]&lt;3,"",IF(טבלה135[[#This Row],[CycleNumber]]=3,MIN(D69:D71),IF(I70=3,MIN(D68:D70),E70)))</f>
        <v>28</v>
      </c>
      <c r="F71">
        <f>IF(טבלה135[[#This Row],[CycleNumber]]&lt;3,"",IF(טבלה135[[#This Row],[CycleNumber]]=3,MAX(D69:D71),IF(I70=3,MAX(D68:D70),F70)))</f>
        <v>32</v>
      </c>
      <c r="G71">
        <f>IF(OR(טבלה135[[#This Row],[CycleNumber]]&gt;B72,B72=""),IF(טבלה135[[#This Row],[מספר סטייה]]=3,MIN(D69:D71),טבלה135[[#This Row],[מינ קבוע]]),טבלה135[[#This Row],[מינ קבוע]])</f>
        <v>28</v>
      </c>
      <c r="H71">
        <f>IF(OR(טבלה135[[#This Row],[CycleNumber]]&gt;B72,B72=""),IF(טבלה135[[#This Row],[מספר סטייה]]=3,MAX(D69:D71),טבלה135[[#This Row],[מקס קבוע]]),טבלה135[[#This Row],[מקס קבוע]])</f>
        <v>32</v>
      </c>
      <c r="I7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קבוע]]&lt;&gt;E70,1,I70+1),0))</f>
        <v>0</v>
      </c>
      <c r="J71">
        <f>IF(AND(טבלה135[[#This Row],[CycleNumber]]&lt;B72,טבלה135[[#This Row],[מקס קבוע]]&lt;&gt;""),IF(OR(טבלה135[[#This Row],[מספר סטייה]]&lt;I72,AND(טבלה135[[#This Row],[מספר סטייה]]=3,I72=1)),0,1),"")</f>
        <v>1</v>
      </c>
      <c r="K71">
        <f>IF(טבלה135[[#This Row],[מקס קבוע]]&lt;&gt;"",טבלה135[[#This Row],[מקסימום]]-טבלה135[[#This Row],[מינימום]],"")</f>
        <v>4</v>
      </c>
      <c r="L71">
        <f>IF(IFERROR(LOOKUP(טבלה135[[#This Row],[ClientID]],פיבוט!$A$4:$A$121),FALSE)=טבלה135[[#This Row],[ClientID]],1,0)</f>
        <v>1</v>
      </c>
      <c r="M71" t="str">
        <f>IF(OR(טבלה135[[#This Row],[ClientID]]=A72),"",1)</f>
        <v/>
      </c>
      <c r="N71" s="3" t="str">
        <f>IF(טבלה135[[#This Row],[טווח]]&lt;&gt;K70,טבלה135[[#This Row],[טווח]],"")</f>
        <v/>
      </c>
      <c r="O71" s="3" t="str">
        <f>IF(טבלה135[[#This Row],[מניית טווחים]]&lt;&gt;"",IF(OR(30&gt;טבלה135[[#This Row],[מקסימום]],30&lt;טבלה135[[#This Row],[מינימום]]),0,1),"")</f>
        <v/>
      </c>
    </row>
    <row r="72" spans="1:15" x14ac:dyDescent="0.25">
      <c r="A72" t="s">
        <v>8</v>
      </c>
      <c r="B72">
        <v>6</v>
      </c>
      <c r="C72">
        <v>27</v>
      </c>
      <c r="D72">
        <f>טבלה135[[#This Row],[LengthofCycle]]+1</f>
        <v>28</v>
      </c>
      <c r="E72">
        <f>IF(טבלה135[[#This Row],[CycleNumber]]&lt;3,"",IF(טבלה135[[#This Row],[CycleNumber]]=3,MIN(D70:D72),IF(I71=3,MIN(D69:D71),E71)))</f>
        <v>28</v>
      </c>
      <c r="F72">
        <f>IF(טבלה135[[#This Row],[CycleNumber]]&lt;3,"",IF(טבלה135[[#This Row],[CycleNumber]]=3,MAX(D70:D72),IF(I71=3,MAX(D69:D71),F71)))</f>
        <v>32</v>
      </c>
      <c r="G72">
        <f>IF(OR(טבלה135[[#This Row],[CycleNumber]]&gt;B73,B73=""),IF(טבלה135[[#This Row],[מספר סטייה]]=3,MIN(D70:D72),טבלה135[[#This Row],[מינ קבוע]]),טבלה135[[#This Row],[מינ קבוע]])</f>
        <v>28</v>
      </c>
      <c r="H72">
        <f>IF(OR(טבלה135[[#This Row],[CycleNumber]]&gt;B73,B73=""),IF(טבלה135[[#This Row],[מספר סטייה]]=3,MAX(D70:D72),טבלה135[[#This Row],[מקס קבוע]]),טבלה135[[#This Row],[מקס קבוע]])</f>
        <v>32</v>
      </c>
      <c r="I7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קבוע]]&lt;&gt;E71,1,I71+1),0))</f>
        <v>0</v>
      </c>
      <c r="J72">
        <f>IF(AND(טבלה135[[#This Row],[CycleNumber]]&lt;B73,טבלה135[[#This Row],[מקס קבוע]]&lt;&gt;""),IF(OR(טבלה135[[#This Row],[מספר סטייה]]&lt;I73,AND(טבלה135[[#This Row],[מספר סטייה]]=3,I73=1)),0,1),"")</f>
        <v>1</v>
      </c>
      <c r="K72">
        <f>IF(טבלה135[[#This Row],[מקס קבוע]]&lt;&gt;"",טבלה135[[#This Row],[מקסימום]]-טבלה135[[#This Row],[מינימום]],"")</f>
        <v>4</v>
      </c>
      <c r="L72">
        <f>IF(IFERROR(LOOKUP(טבלה135[[#This Row],[ClientID]],פיבוט!$A$4:$A$121),FALSE)=טבלה135[[#This Row],[ClientID]],1,0)</f>
        <v>1</v>
      </c>
      <c r="M72" t="str">
        <f>IF(OR(טבלה135[[#This Row],[ClientID]]=A73),"",1)</f>
        <v/>
      </c>
      <c r="N72" s="3" t="str">
        <f>IF(טבלה135[[#This Row],[טווח]]&lt;&gt;K71,טבלה135[[#This Row],[טווח]],"")</f>
        <v/>
      </c>
      <c r="O72" s="3" t="str">
        <f>IF(טבלה135[[#This Row],[מניית טווחים]]&lt;&gt;"",IF(OR(30&gt;טבלה135[[#This Row],[מקסימום]],30&lt;טבלה135[[#This Row],[מינימום]]),0,1),"")</f>
        <v/>
      </c>
    </row>
    <row r="73" spans="1:15" x14ac:dyDescent="0.25">
      <c r="A73" t="s">
        <v>8</v>
      </c>
      <c r="B73">
        <v>7</v>
      </c>
      <c r="C73">
        <v>27</v>
      </c>
      <c r="D73">
        <f>טבלה135[[#This Row],[LengthofCycle]]+1</f>
        <v>28</v>
      </c>
      <c r="E73">
        <f>IF(טבלה135[[#This Row],[CycleNumber]]&lt;3,"",IF(טבלה135[[#This Row],[CycleNumber]]=3,MIN(D71:D73),IF(I72=3,MIN(D70:D72),E72)))</f>
        <v>28</v>
      </c>
      <c r="F73">
        <f>IF(טבלה135[[#This Row],[CycleNumber]]&lt;3,"",IF(טבלה135[[#This Row],[CycleNumber]]=3,MAX(D71:D73),IF(I72=3,MAX(D70:D72),F72)))</f>
        <v>32</v>
      </c>
      <c r="G73">
        <f>IF(OR(טבלה135[[#This Row],[CycleNumber]]&gt;B74,B74=""),IF(טבלה135[[#This Row],[מספר סטייה]]=3,MIN(D71:D73),טבלה135[[#This Row],[מינ קבוע]]),טבלה135[[#This Row],[מינ קבוע]])</f>
        <v>28</v>
      </c>
      <c r="H73">
        <f>IF(OR(טבלה135[[#This Row],[CycleNumber]]&gt;B74,B74=""),IF(טבלה135[[#This Row],[מספר סטייה]]=3,MAX(D71:D73),טבלה135[[#This Row],[מקס קבוע]]),טבלה135[[#This Row],[מקס קבוע]])</f>
        <v>32</v>
      </c>
      <c r="I7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קבוע]]&lt;&gt;E72,1,I72+1),0))</f>
        <v>0</v>
      </c>
      <c r="J73">
        <f>IF(AND(טבלה135[[#This Row],[CycleNumber]]&lt;B74,טבלה135[[#This Row],[מקס קבוע]]&lt;&gt;""),IF(OR(טבלה135[[#This Row],[מספר סטייה]]&lt;I74,AND(טבלה135[[#This Row],[מספר סטייה]]=3,I74=1)),0,1),"")</f>
        <v>0</v>
      </c>
      <c r="K73">
        <f>IF(טבלה135[[#This Row],[מקס קבוע]]&lt;&gt;"",טבלה135[[#This Row],[מקסימום]]-טבלה135[[#This Row],[מינימום]],"")</f>
        <v>4</v>
      </c>
      <c r="L73">
        <f>IF(IFERROR(LOOKUP(טבלה135[[#This Row],[ClientID]],פיבוט!$A$4:$A$121),FALSE)=טבלה135[[#This Row],[ClientID]],1,0)</f>
        <v>1</v>
      </c>
      <c r="M73" t="str">
        <f>IF(OR(טבלה135[[#This Row],[ClientID]]=A74),"",1)</f>
        <v/>
      </c>
      <c r="N73" s="3" t="str">
        <f>IF(טבלה135[[#This Row],[טווח]]&lt;&gt;K72,טבלה135[[#This Row],[טווח]],"")</f>
        <v/>
      </c>
      <c r="O73" s="3" t="str">
        <f>IF(טבלה135[[#This Row],[מניית טווחים]]&lt;&gt;"",IF(OR(30&gt;טבלה135[[#This Row],[מקסימום]],30&lt;טבלה135[[#This Row],[מינימום]]),0,1),"")</f>
        <v/>
      </c>
    </row>
    <row r="74" spans="1:15" x14ac:dyDescent="0.25">
      <c r="A74" t="s">
        <v>8</v>
      </c>
      <c r="B74">
        <v>8</v>
      </c>
      <c r="C74">
        <v>25</v>
      </c>
      <c r="D74">
        <f>טבלה135[[#This Row],[LengthofCycle]]+1</f>
        <v>26</v>
      </c>
      <c r="E74">
        <f>IF(טבלה135[[#This Row],[CycleNumber]]&lt;3,"",IF(טבלה135[[#This Row],[CycleNumber]]=3,MIN(D72:D74),IF(I73=3,MIN(D71:D73),E73)))</f>
        <v>28</v>
      </c>
      <c r="F74">
        <f>IF(טבלה135[[#This Row],[CycleNumber]]&lt;3,"",IF(טבלה135[[#This Row],[CycleNumber]]=3,MAX(D72:D74),IF(I73=3,MAX(D71:D73),F73)))</f>
        <v>32</v>
      </c>
      <c r="G74">
        <f>IF(OR(טבלה135[[#This Row],[CycleNumber]]&gt;B75,B75=""),IF(טבלה135[[#This Row],[מספר סטייה]]=3,MIN(D72:D74),טבלה135[[#This Row],[מינ קבוע]]),טבלה135[[#This Row],[מינ קבוע]])</f>
        <v>28</v>
      </c>
      <c r="H74">
        <f>IF(OR(טבלה135[[#This Row],[CycleNumber]]&gt;B75,B75=""),IF(טבלה135[[#This Row],[מספר סטייה]]=3,MAX(D72:D74),טבלה135[[#This Row],[מקס קבוע]]),טבלה135[[#This Row],[מקס קבוע]])</f>
        <v>32</v>
      </c>
      <c r="I7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קבוע]]&lt;&gt;E73,1,I73+1),0))</f>
        <v>1</v>
      </c>
      <c r="J74">
        <f>IF(AND(טבלה135[[#This Row],[CycleNumber]]&lt;B75,טבלה135[[#This Row],[מקס קבוע]]&lt;&gt;""),IF(OR(טבלה135[[#This Row],[מספר סטייה]]&lt;I75,AND(טבלה135[[#This Row],[מספר סטייה]]=3,I75=1)),0,1),"")</f>
        <v>0</v>
      </c>
      <c r="K74">
        <f>IF(טבלה135[[#This Row],[מקס קבוע]]&lt;&gt;"",טבלה135[[#This Row],[מקסימום]]-טבלה135[[#This Row],[מינימום]],"")</f>
        <v>4</v>
      </c>
      <c r="L74">
        <f>IF(IFERROR(LOOKUP(טבלה135[[#This Row],[ClientID]],פיבוט!$A$4:$A$121),FALSE)=טבלה135[[#This Row],[ClientID]],1,0)</f>
        <v>1</v>
      </c>
      <c r="M74" t="str">
        <f>IF(OR(טבלה135[[#This Row],[ClientID]]=A75),"",1)</f>
        <v/>
      </c>
      <c r="N74" s="3" t="str">
        <f>IF(טבלה135[[#This Row],[טווח]]&lt;&gt;K73,טבלה135[[#This Row],[טווח]],"")</f>
        <v/>
      </c>
      <c r="O74" s="3" t="str">
        <f>IF(טבלה135[[#This Row],[מניית טווחים]]&lt;&gt;"",IF(OR(30&gt;טבלה135[[#This Row],[מקסימום]],30&lt;טבלה135[[#This Row],[מינימום]]),0,1),"")</f>
        <v/>
      </c>
    </row>
    <row r="75" spans="1:15" x14ac:dyDescent="0.25">
      <c r="A75" t="s">
        <v>8</v>
      </c>
      <c r="B75">
        <v>9</v>
      </c>
      <c r="C75">
        <v>24</v>
      </c>
      <c r="D75">
        <f>טבלה135[[#This Row],[LengthofCycle]]+1</f>
        <v>25</v>
      </c>
      <c r="E75">
        <f>IF(טבלה135[[#This Row],[CycleNumber]]&lt;3,"",IF(טבלה135[[#This Row],[CycleNumber]]=3,MIN(D73:D75),IF(I74=3,MIN(D72:D74),E74)))</f>
        <v>28</v>
      </c>
      <c r="F75">
        <f>IF(טבלה135[[#This Row],[CycleNumber]]&lt;3,"",IF(טבלה135[[#This Row],[CycleNumber]]=3,MAX(D73:D75),IF(I74=3,MAX(D72:D74),F74)))</f>
        <v>32</v>
      </c>
      <c r="G75">
        <f>IF(OR(טבלה135[[#This Row],[CycleNumber]]&gt;B76,B76=""),IF(טבלה135[[#This Row],[מספר סטייה]]=3,MIN(D73:D75),טבלה135[[#This Row],[מינ קבוע]]),טבלה135[[#This Row],[מינ קבוע]])</f>
        <v>28</v>
      </c>
      <c r="H75">
        <f>IF(OR(טבלה135[[#This Row],[CycleNumber]]&gt;B76,B76=""),IF(טבלה135[[#This Row],[מספר סטייה]]=3,MAX(D73:D75),טבלה135[[#This Row],[מקס קבוע]]),טבלה135[[#This Row],[מקס קבוע]])</f>
        <v>32</v>
      </c>
      <c r="I7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קבוע]]&lt;&gt;E74,1,I74+1),0))</f>
        <v>2</v>
      </c>
      <c r="J75">
        <f>IF(AND(טבלה135[[#This Row],[CycleNumber]]&lt;B76,טבלה135[[#This Row],[מקס קבוע]]&lt;&gt;""),IF(OR(טבלה135[[#This Row],[מספר סטייה]]&lt;I76,AND(טבלה135[[#This Row],[מספר סטייה]]=3,I76=1)),0,1),"")</f>
        <v>0</v>
      </c>
      <c r="K75">
        <f>IF(טבלה135[[#This Row],[מקס קבוע]]&lt;&gt;"",טבלה135[[#This Row],[מקסימום]]-טבלה135[[#This Row],[מינימום]],"")</f>
        <v>4</v>
      </c>
      <c r="L75">
        <f>IF(IFERROR(LOOKUP(טבלה135[[#This Row],[ClientID]],פיבוט!$A$4:$A$121),FALSE)=טבלה135[[#This Row],[ClientID]],1,0)</f>
        <v>1</v>
      </c>
      <c r="M75" t="str">
        <f>IF(OR(טבלה135[[#This Row],[ClientID]]=A76),"",1)</f>
        <v/>
      </c>
      <c r="N75" s="3" t="str">
        <f>IF(טבלה135[[#This Row],[טווח]]&lt;&gt;K74,טבלה135[[#This Row],[טווח]],"")</f>
        <v/>
      </c>
      <c r="O75" s="3" t="str">
        <f>IF(טבלה135[[#This Row],[מניית טווחים]]&lt;&gt;"",IF(OR(30&gt;טבלה135[[#This Row],[מקסימום]],30&lt;טבלה135[[#This Row],[מינימום]]),0,1),"")</f>
        <v/>
      </c>
    </row>
    <row r="76" spans="1:15" x14ac:dyDescent="0.25">
      <c r="A76" t="s">
        <v>8</v>
      </c>
      <c r="B76">
        <v>10</v>
      </c>
      <c r="C76">
        <v>18</v>
      </c>
      <c r="D76">
        <f>טבלה135[[#This Row],[LengthofCycle]]+1</f>
        <v>19</v>
      </c>
      <c r="E76">
        <f>IF(טבלה135[[#This Row],[CycleNumber]]&lt;3,"",IF(טבלה135[[#This Row],[CycleNumber]]=3,MIN(D74:D76),IF(I75=3,MIN(D73:D75),E75)))</f>
        <v>28</v>
      </c>
      <c r="F76">
        <f>IF(טבלה135[[#This Row],[CycleNumber]]&lt;3,"",IF(טבלה135[[#This Row],[CycleNumber]]=3,MAX(D74:D76),IF(I75=3,MAX(D73:D75),F75)))</f>
        <v>32</v>
      </c>
      <c r="G76">
        <f>IF(OR(טבלה135[[#This Row],[CycleNumber]]&gt;B77,B77=""),IF(טבלה135[[#This Row],[מספר סטייה]]=3,MIN(D74:D76),טבלה135[[#This Row],[מינ קבוע]]),טבלה135[[#This Row],[מינ קבוע]])</f>
        <v>28</v>
      </c>
      <c r="H76">
        <f>IF(OR(טבלה135[[#This Row],[CycleNumber]]&gt;B77,B77=""),IF(טבלה135[[#This Row],[מספר סטייה]]=3,MAX(D74:D76),טבלה135[[#This Row],[מקס קבוע]]),טבלה135[[#This Row],[מקס קבוע]])</f>
        <v>32</v>
      </c>
      <c r="I7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קבוע]]&lt;&gt;E75,1,I75+1),0))</f>
        <v>3</v>
      </c>
      <c r="J76">
        <f>IF(AND(טבלה135[[#This Row],[CycleNumber]]&lt;B77,טבלה135[[#This Row],[מקס קבוע]]&lt;&gt;""),IF(OR(טבלה135[[#This Row],[מספר סטייה]]&lt;I77,AND(טבלה135[[#This Row],[מספר סטייה]]=3,I77=1)),0,1),"")</f>
        <v>0</v>
      </c>
      <c r="K76">
        <f>IF(טבלה135[[#This Row],[מקס קבוע]]&lt;&gt;"",טבלה135[[#This Row],[מקסימום]]-טבלה135[[#This Row],[מינימום]],"")</f>
        <v>4</v>
      </c>
      <c r="L76">
        <f>IF(IFERROR(LOOKUP(טבלה135[[#This Row],[ClientID]],פיבוט!$A$4:$A$121),FALSE)=טבלה135[[#This Row],[ClientID]],1,0)</f>
        <v>1</v>
      </c>
      <c r="M76" t="str">
        <f>IF(OR(טבלה135[[#This Row],[ClientID]]=A77),"",1)</f>
        <v/>
      </c>
      <c r="N76" s="3" t="str">
        <f>IF(טבלה135[[#This Row],[טווח]]&lt;&gt;K75,טבלה135[[#This Row],[טווח]],"")</f>
        <v/>
      </c>
      <c r="O76" s="3" t="str">
        <f>IF(טבלה135[[#This Row],[מניית טווחים]]&lt;&gt;"",IF(OR(30&gt;טבלה135[[#This Row],[מקסימום]],30&lt;טבלה135[[#This Row],[מינימום]]),0,1),"")</f>
        <v/>
      </c>
    </row>
    <row r="77" spans="1:15" x14ac:dyDescent="0.25">
      <c r="A77" t="s">
        <v>8</v>
      </c>
      <c r="B77">
        <v>11</v>
      </c>
      <c r="C77">
        <v>26</v>
      </c>
      <c r="D77">
        <f>טבלה135[[#This Row],[LengthofCycle]]+1</f>
        <v>27</v>
      </c>
      <c r="E77">
        <f>IF(טבלה135[[#This Row],[CycleNumber]]&lt;3,"",IF(טבלה135[[#This Row],[CycleNumber]]=3,MIN(D75:D77),IF(I76=3,MIN(D74:D76),E76)))</f>
        <v>19</v>
      </c>
      <c r="F77">
        <f>IF(טבלה135[[#This Row],[CycleNumber]]&lt;3,"",IF(טבלה135[[#This Row],[CycleNumber]]=3,MAX(D75:D77),IF(I76=3,MAX(D74:D76),F76)))</f>
        <v>26</v>
      </c>
      <c r="G77">
        <f>IF(OR(טבלה135[[#This Row],[CycleNumber]]&gt;B78,B78=""),IF(טבלה135[[#This Row],[מספר סטייה]]=3,MIN(D75:D77),טבלה135[[#This Row],[מינ קבוע]]),טבלה135[[#This Row],[מינ קבוע]])</f>
        <v>19</v>
      </c>
      <c r="H77">
        <f>IF(OR(טבלה135[[#This Row],[CycleNumber]]&gt;B78,B78=""),IF(טבלה135[[#This Row],[מספר סטייה]]=3,MAX(D75:D77),טבלה135[[#This Row],[מקס קבוע]]),טבלה135[[#This Row],[מקס קבוע]])</f>
        <v>26</v>
      </c>
      <c r="I7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קבוע]]&lt;&gt;E76,1,I76+1),0))</f>
        <v>1</v>
      </c>
      <c r="J77">
        <f>IF(AND(טבלה135[[#This Row],[CycleNumber]]&lt;B78,טבלה135[[#This Row],[מקס קבוע]]&lt;&gt;""),IF(OR(טבלה135[[#This Row],[מספר סטייה]]&lt;I78,AND(טבלה135[[#This Row],[מספר סטייה]]=3,I78=1)),0,1),"")</f>
        <v>1</v>
      </c>
      <c r="K77">
        <f>IF(טבלה135[[#This Row],[מקס קבוע]]&lt;&gt;"",טבלה135[[#This Row],[מקסימום]]-טבלה135[[#This Row],[מינימום]],"")</f>
        <v>7</v>
      </c>
      <c r="L77">
        <f>IF(IFERROR(LOOKUP(טבלה135[[#This Row],[ClientID]],פיבוט!$A$4:$A$121),FALSE)=טבלה135[[#This Row],[ClientID]],1,0)</f>
        <v>1</v>
      </c>
      <c r="M77" t="str">
        <f>IF(OR(טבלה135[[#This Row],[ClientID]]=A78),"",1)</f>
        <v/>
      </c>
      <c r="N77" s="3">
        <f>IF(טבלה135[[#This Row],[טווח]]&lt;&gt;K76,טבלה135[[#This Row],[טווח]],"")</f>
        <v>7</v>
      </c>
      <c r="O77" s="3">
        <f>IF(טבלה135[[#This Row],[מניית טווחים]]&lt;&gt;"",IF(OR(30&gt;טבלה135[[#This Row],[מקסימום]],30&lt;טבלה135[[#This Row],[מינימום]]),0,1),"")</f>
        <v>0</v>
      </c>
    </row>
    <row r="78" spans="1:15" x14ac:dyDescent="0.25">
      <c r="A78" t="s">
        <v>8</v>
      </c>
      <c r="B78">
        <v>12</v>
      </c>
      <c r="C78">
        <v>24</v>
      </c>
      <c r="D78">
        <f>טבלה135[[#This Row],[LengthofCycle]]+1</f>
        <v>25</v>
      </c>
      <c r="E78">
        <f>IF(טבלה135[[#This Row],[CycleNumber]]&lt;3,"",IF(טבלה135[[#This Row],[CycleNumber]]=3,MIN(D76:D78),IF(I77=3,MIN(D75:D77),E77)))</f>
        <v>19</v>
      </c>
      <c r="F78">
        <f>IF(טבלה135[[#This Row],[CycleNumber]]&lt;3,"",IF(טבלה135[[#This Row],[CycleNumber]]=3,MAX(D76:D78),IF(I77=3,MAX(D75:D77),F77)))</f>
        <v>26</v>
      </c>
      <c r="G78">
        <f>IF(OR(טבלה135[[#This Row],[CycleNumber]]&gt;B79,B79=""),IF(טבלה135[[#This Row],[מספר סטייה]]=3,MIN(D76:D78),טבלה135[[#This Row],[מינ קבוע]]),טבלה135[[#This Row],[מינ קבוע]])</f>
        <v>19</v>
      </c>
      <c r="H78">
        <f>IF(OR(טבלה135[[#This Row],[CycleNumber]]&gt;B79,B79=""),IF(טבלה135[[#This Row],[מספר סטייה]]=3,MAX(D76:D78),טבלה135[[#This Row],[מקס קבוע]]),טבלה135[[#This Row],[מקס קבוע]])</f>
        <v>26</v>
      </c>
      <c r="I7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קבוע]]&lt;&gt;E77,1,I77+1),0))</f>
        <v>0</v>
      </c>
      <c r="J78">
        <f>IF(AND(טבלה135[[#This Row],[CycleNumber]]&lt;B79,טבלה135[[#This Row],[מקס קבוע]]&lt;&gt;""),IF(OR(טבלה135[[#This Row],[מספר סטייה]]&lt;I79,AND(טבלה135[[#This Row],[מספר סטייה]]=3,I79=1)),0,1),"")</f>
        <v>0</v>
      </c>
      <c r="K78">
        <f>IF(טבלה135[[#This Row],[מקס קבוע]]&lt;&gt;"",טבלה135[[#This Row],[מקסימום]]-טבלה135[[#This Row],[מינימום]],"")</f>
        <v>7</v>
      </c>
      <c r="L78">
        <f>IF(IFERROR(LOOKUP(טבלה135[[#This Row],[ClientID]],פיבוט!$A$4:$A$121),FALSE)=טבלה135[[#This Row],[ClientID]],1,0)</f>
        <v>1</v>
      </c>
      <c r="M78" t="str">
        <f>IF(OR(טבלה135[[#This Row],[ClientID]]=A79),"",1)</f>
        <v/>
      </c>
      <c r="N78" s="3" t="str">
        <f>IF(טבלה135[[#This Row],[טווח]]&lt;&gt;K77,טבלה135[[#This Row],[טווח]],"")</f>
        <v/>
      </c>
      <c r="O78" s="3" t="str">
        <f>IF(טבלה135[[#This Row],[מניית טווחים]]&lt;&gt;"",IF(OR(30&gt;טבלה135[[#This Row],[מקסימום]],30&lt;טבלה135[[#This Row],[מינימום]]),0,1),"")</f>
        <v/>
      </c>
    </row>
    <row r="79" spans="1:15" x14ac:dyDescent="0.25">
      <c r="A79" t="s">
        <v>8</v>
      </c>
      <c r="B79">
        <v>13</v>
      </c>
      <c r="C79">
        <v>27</v>
      </c>
      <c r="D79">
        <f>טבלה135[[#This Row],[LengthofCycle]]+1</f>
        <v>28</v>
      </c>
      <c r="E79">
        <f>IF(טבלה135[[#This Row],[CycleNumber]]&lt;3,"",IF(טבלה135[[#This Row],[CycleNumber]]=3,MIN(D77:D79),IF(I78=3,MIN(D76:D78),E78)))</f>
        <v>19</v>
      </c>
      <c r="F79">
        <f>IF(טבלה135[[#This Row],[CycleNumber]]&lt;3,"",IF(טבלה135[[#This Row],[CycleNumber]]=3,MAX(D77:D79),IF(I78=3,MAX(D76:D78),F78)))</f>
        <v>26</v>
      </c>
      <c r="G79">
        <f>IF(OR(טבלה135[[#This Row],[CycleNumber]]&gt;B80,B80=""),IF(טבלה135[[#This Row],[מספר סטייה]]=3,MIN(D77:D79),טבלה135[[#This Row],[מינ קבוע]]),טבלה135[[#This Row],[מינ קבוע]])</f>
        <v>19</v>
      </c>
      <c r="H79">
        <f>IF(OR(טבלה135[[#This Row],[CycleNumber]]&gt;B80,B80=""),IF(טבלה135[[#This Row],[מספר סטייה]]=3,MAX(D77:D79),טבלה135[[#This Row],[מקס קבוע]]),טבלה135[[#This Row],[מקס קבוע]])</f>
        <v>26</v>
      </c>
      <c r="I7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קבוע]]&lt;&gt;E78,1,I78+1),0))</f>
        <v>1</v>
      </c>
      <c r="J79">
        <f>IF(AND(טבלה135[[#This Row],[CycleNumber]]&lt;B80,טבלה135[[#This Row],[מקס קבוע]]&lt;&gt;""),IF(OR(טבלה135[[#This Row],[מספר סטייה]]&lt;I80,AND(טבלה135[[#This Row],[מספר סטייה]]=3,I80=1)),0,1),"")</f>
        <v>0</v>
      </c>
      <c r="K79">
        <f>IF(טבלה135[[#This Row],[מקס קבוע]]&lt;&gt;"",טבלה135[[#This Row],[מקסימום]]-טבלה135[[#This Row],[מינימום]],"")</f>
        <v>7</v>
      </c>
      <c r="L79">
        <f>IF(IFERROR(LOOKUP(טבלה135[[#This Row],[ClientID]],פיבוט!$A$4:$A$121),FALSE)=טבלה135[[#This Row],[ClientID]],1,0)</f>
        <v>1</v>
      </c>
      <c r="M79" t="str">
        <f>IF(OR(טבלה135[[#This Row],[ClientID]]=A80),"",1)</f>
        <v/>
      </c>
      <c r="N79" s="3" t="str">
        <f>IF(טבלה135[[#This Row],[טווח]]&lt;&gt;K78,טבלה135[[#This Row],[טווח]],"")</f>
        <v/>
      </c>
      <c r="O79" s="3" t="str">
        <f>IF(טבלה135[[#This Row],[מניית טווחים]]&lt;&gt;"",IF(OR(30&gt;טבלה135[[#This Row],[מקסימום]],30&lt;טבלה135[[#This Row],[מינימום]]),0,1),"")</f>
        <v/>
      </c>
    </row>
    <row r="80" spans="1:15" x14ac:dyDescent="0.25">
      <c r="A80" t="s">
        <v>8</v>
      </c>
      <c r="B80">
        <v>14</v>
      </c>
      <c r="C80">
        <v>26</v>
      </c>
      <c r="D80">
        <f>טבלה135[[#This Row],[LengthofCycle]]+1</f>
        <v>27</v>
      </c>
      <c r="E80">
        <f>IF(טבלה135[[#This Row],[CycleNumber]]&lt;3,"",IF(טבלה135[[#This Row],[CycleNumber]]=3,MIN(D78:D80),IF(I79=3,MIN(D77:D79),E79)))</f>
        <v>19</v>
      </c>
      <c r="F80">
        <f>IF(טבלה135[[#This Row],[CycleNumber]]&lt;3,"",IF(טבלה135[[#This Row],[CycleNumber]]=3,MAX(D78:D80),IF(I79=3,MAX(D77:D79),F79)))</f>
        <v>26</v>
      </c>
      <c r="G80">
        <f>IF(OR(טבלה135[[#This Row],[CycleNumber]]&gt;B81,B81=""),IF(טבלה135[[#This Row],[מספר סטייה]]=3,MIN(D78:D80),טבלה135[[#This Row],[מינ קבוע]]),טבלה135[[#This Row],[מינ קבוע]])</f>
        <v>19</v>
      </c>
      <c r="H80">
        <f>IF(OR(טבלה135[[#This Row],[CycleNumber]]&gt;B81,B81=""),IF(טבלה135[[#This Row],[מספר סטייה]]=3,MAX(D78:D80),טבלה135[[#This Row],[מקס קבוע]]),טבלה135[[#This Row],[מקס קבוע]])</f>
        <v>26</v>
      </c>
      <c r="I8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קבוע]]&lt;&gt;E79,1,I79+1),0))</f>
        <v>2</v>
      </c>
      <c r="J80">
        <f>IF(AND(טבלה135[[#This Row],[CycleNumber]]&lt;B81,טבלה135[[#This Row],[מקס קבוע]]&lt;&gt;""),IF(OR(טבלה135[[#This Row],[מספר סטייה]]&lt;I81,AND(טבלה135[[#This Row],[מספר סטייה]]=3,I81=1)),0,1),"")</f>
        <v>1</v>
      </c>
      <c r="K80">
        <f>IF(טבלה135[[#This Row],[מקס קבוע]]&lt;&gt;"",טבלה135[[#This Row],[מקסימום]]-טבלה135[[#This Row],[מינימום]],"")</f>
        <v>7</v>
      </c>
      <c r="L80">
        <f>IF(IFERROR(LOOKUP(טבלה135[[#This Row],[ClientID]],פיבוט!$A$4:$A$121),FALSE)=טבלה135[[#This Row],[ClientID]],1,0)</f>
        <v>1</v>
      </c>
      <c r="M80" t="str">
        <f>IF(OR(טבלה135[[#This Row],[ClientID]]=A81),"",1)</f>
        <v/>
      </c>
      <c r="N80" s="3" t="str">
        <f>IF(טבלה135[[#This Row],[טווח]]&lt;&gt;K79,טבלה135[[#This Row],[טווח]],"")</f>
        <v/>
      </c>
      <c r="O80" s="3" t="str">
        <f>IF(טבלה135[[#This Row],[מניית טווחים]]&lt;&gt;"",IF(OR(30&gt;טבלה135[[#This Row],[מקסימום]],30&lt;טבלה135[[#This Row],[מינימום]]),0,1),"")</f>
        <v/>
      </c>
    </row>
    <row r="81" spans="1:15" x14ac:dyDescent="0.25">
      <c r="A81" t="s">
        <v>8</v>
      </c>
      <c r="B81">
        <v>15</v>
      </c>
      <c r="C81">
        <v>24</v>
      </c>
      <c r="D81">
        <f>טבלה135[[#This Row],[LengthofCycle]]+1</f>
        <v>25</v>
      </c>
      <c r="E81">
        <f>IF(טבלה135[[#This Row],[CycleNumber]]&lt;3,"",IF(טבלה135[[#This Row],[CycleNumber]]=3,MIN(D79:D81),IF(I80=3,MIN(D78:D80),E80)))</f>
        <v>19</v>
      </c>
      <c r="F81">
        <f>IF(טבלה135[[#This Row],[CycleNumber]]&lt;3,"",IF(טבלה135[[#This Row],[CycleNumber]]=3,MAX(D79:D81),IF(I80=3,MAX(D78:D80),F80)))</f>
        <v>26</v>
      </c>
      <c r="G81">
        <f>IF(OR(טבלה135[[#This Row],[CycleNumber]]&gt;B82,B82=""),IF(טבלה135[[#This Row],[מספר סטייה]]=3,MIN(D79:D81),טבלה135[[#This Row],[מינ קבוע]]),טבלה135[[#This Row],[מינ קבוע]])</f>
        <v>19</v>
      </c>
      <c r="H81">
        <f>IF(OR(טבלה135[[#This Row],[CycleNumber]]&gt;B82,B82=""),IF(טבלה135[[#This Row],[מספר סטייה]]=3,MAX(D79:D81),טבלה135[[#This Row],[מקס קבוע]]),טבלה135[[#This Row],[מקס קבוע]])</f>
        <v>26</v>
      </c>
      <c r="I8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קבוע]]&lt;&gt;E80,1,I80+1),0))</f>
        <v>0</v>
      </c>
      <c r="J81">
        <f>IF(AND(טבלה135[[#This Row],[CycleNumber]]&lt;B82,טבלה135[[#This Row],[מקס קבוע]]&lt;&gt;""),IF(OR(טבלה135[[#This Row],[מספר סטייה]]&lt;I82,AND(טבלה135[[#This Row],[מספר סטייה]]=3,I82=1)),0,1),"")</f>
        <v>0</v>
      </c>
      <c r="K81">
        <f>IF(טבלה135[[#This Row],[מקס קבוע]]&lt;&gt;"",טבלה135[[#This Row],[מקסימום]]-טבלה135[[#This Row],[מינימום]],"")</f>
        <v>7</v>
      </c>
      <c r="L81">
        <f>IF(IFERROR(LOOKUP(טבלה135[[#This Row],[ClientID]],פיבוט!$A$4:$A$121),FALSE)=טבלה135[[#This Row],[ClientID]],1,0)</f>
        <v>1</v>
      </c>
      <c r="M81" t="str">
        <f>IF(OR(טבלה135[[#This Row],[ClientID]]=A82),"",1)</f>
        <v/>
      </c>
      <c r="N81" s="3" t="str">
        <f>IF(טבלה135[[#This Row],[טווח]]&lt;&gt;K80,טבלה135[[#This Row],[טווח]],"")</f>
        <v/>
      </c>
      <c r="O81" s="3" t="str">
        <f>IF(טבלה135[[#This Row],[מניית טווחים]]&lt;&gt;"",IF(OR(30&gt;טבלה135[[#This Row],[מקסימום]],30&lt;טבלה135[[#This Row],[מינימום]]),0,1),"")</f>
        <v/>
      </c>
    </row>
    <row r="82" spans="1:15" x14ac:dyDescent="0.25">
      <c r="A82" t="s">
        <v>8</v>
      </c>
      <c r="B82">
        <v>16</v>
      </c>
      <c r="C82">
        <v>26</v>
      </c>
      <c r="D82">
        <f>טבלה135[[#This Row],[LengthofCycle]]+1</f>
        <v>27</v>
      </c>
      <c r="E82">
        <f>IF(טבלה135[[#This Row],[CycleNumber]]&lt;3,"",IF(טבלה135[[#This Row],[CycleNumber]]=3,MIN(D80:D82),IF(I81=3,MIN(D79:D81),E81)))</f>
        <v>19</v>
      </c>
      <c r="F82">
        <f>IF(טבלה135[[#This Row],[CycleNumber]]&lt;3,"",IF(טבלה135[[#This Row],[CycleNumber]]=3,MAX(D80:D82),IF(I81=3,MAX(D79:D81),F81)))</f>
        <v>26</v>
      </c>
      <c r="G82">
        <f>IF(OR(טבלה135[[#This Row],[CycleNumber]]&gt;B83,B83=""),IF(טבלה135[[#This Row],[מספר סטייה]]=3,MIN(D80:D82),טבלה135[[#This Row],[מינ קבוע]]),טבלה135[[#This Row],[מינ קבוע]])</f>
        <v>19</v>
      </c>
      <c r="H82">
        <f>IF(OR(טבלה135[[#This Row],[CycleNumber]]&gt;B83,B83=""),IF(טבלה135[[#This Row],[מספר סטייה]]=3,MAX(D80:D82),טבלה135[[#This Row],[מקס קבוע]]),טבלה135[[#This Row],[מקס קבוע]])</f>
        <v>26</v>
      </c>
      <c r="I8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קבוע]]&lt;&gt;E81,1,I81+1),0))</f>
        <v>1</v>
      </c>
      <c r="J82" t="str">
        <f>IF(AND(טבלה135[[#This Row],[CycleNumber]]&lt;B83,טבלה135[[#This Row],[מקס קבוע]]&lt;&gt;""),IF(OR(טבלה135[[#This Row],[מספר סטייה]]&lt;I83,AND(טבלה135[[#This Row],[מספר סטייה]]=3,I83=1)),0,1),"")</f>
        <v/>
      </c>
      <c r="K82">
        <f>IF(טבלה135[[#This Row],[מקס קבוע]]&lt;&gt;"",טבלה135[[#This Row],[מקסימום]]-טבלה135[[#This Row],[מינימום]],"")</f>
        <v>7</v>
      </c>
      <c r="L82">
        <f>IF(IFERROR(LOOKUP(טבלה135[[#This Row],[ClientID]],פיבוט!$A$4:$A$121),FALSE)=טבלה135[[#This Row],[ClientID]],1,0)</f>
        <v>1</v>
      </c>
      <c r="M82">
        <f>IF(OR(טבלה135[[#This Row],[ClientID]]=A83),"",1)</f>
        <v>1</v>
      </c>
      <c r="N82" s="3" t="str">
        <f>IF(טבלה135[[#This Row],[טווח]]&lt;&gt;K81,טבלה135[[#This Row],[טווח]],"")</f>
        <v/>
      </c>
      <c r="O82" s="3" t="str">
        <f>IF(טבלה135[[#This Row],[מניית טווחים]]&lt;&gt;"",IF(OR(30&gt;טבלה135[[#This Row],[מקסימום]],30&lt;טבלה135[[#This Row],[מינימום]]),0,1),"")</f>
        <v/>
      </c>
    </row>
    <row r="83" spans="1:15" x14ac:dyDescent="0.25">
      <c r="A83" t="s">
        <v>9</v>
      </c>
      <c r="B83">
        <v>1</v>
      </c>
      <c r="C83">
        <v>25</v>
      </c>
      <c r="D83">
        <f>טבלה135[[#This Row],[LengthofCycle]]+1</f>
        <v>26</v>
      </c>
      <c r="E83" t="str">
        <f>IF(טבלה135[[#This Row],[CycleNumber]]&lt;3,"",IF(טבלה135[[#This Row],[CycleNumber]]=3,MIN(D81:D83),IF(I82=3,MIN(D80:D82),E82)))</f>
        <v/>
      </c>
      <c r="F83" t="str">
        <f>IF(טבלה135[[#This Row],[CycleNumber]]&lt;3,"",IF(טבלה135[[#This Row],[CycleNumber]]=3,MAX(D81:D83),IF(I82=3,MAX(D80:D82),F82)))</f>
        <v/>
      </c>
      <c r="G83" t="str">
        <f>IF(OR(טבלה135[[#This Row],[CycleNumber]]&gt;B84,B84=""),IF(טבלה135[[#This Row],[מספר סטייה]]=3,MIN(D81:D83),טבלה135[[#This Row],[מינ קבוע]]),טבלה135[[#This Row],[מינ קבוע]])</f>
        <v/>
      </c>
      <c r="H83" t="str">
        <f>IF(OR(טבלה135[[#This Row],[CycleNumber]]&gt;B84,B84=""),IF(טבלה135[[#This Row],[מספר סטייה]]=3,MAX(D81:D83),טבלה135[[#This Row],[מקס קבוע]]),טבלה135[[#This Row],[מקס קבוע]])</f>
        <v/>
      </c>
      <c r="I8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קבוע]]&lt;&gt;E82,1,I82+1),0))</f>
        <v/>
      </c>
      <c r="J83" t="str">
        <f>IF(AND(טבלה135[[#This Row],[CycleNumber]]&lt;B84,טבלה135[[#This Row],[מקס קבוע]]&lt;&gt;""),IF(OR(טבלה135[[#This Row],[מספר סטייה]]&lt;I84,AND(טבלה135[[#This Row],[מספר סטייה]]=3,I84=1)),0,1),"")</f>
        <v/>
      </c>
      <c r="K83" t="str">
        <f>IF(טבלה135[[#This Row],[מקס קבוע]]&lt;&gt;"",טבלה135[[#This Row],[מקסימום]]-טבלה135[[#This Row],[מינימום]],"")</f>
        <v/>
      </c>
      <c r="L83">
        <f>IF(IFERROR(LOOKUP(טבלה135[[#This Row],[ClientID]],פיבוט!$A$4:$A$121),FALSE)=טבלה135[[#This Row],[ClientID]],1,0)</f>
        <v>1</v>
      </c>
      <c r="M83" t="str">
        <f>IF(OR(טבלה135[[#This Row],[ClientID]]=A84),"",1)</f>
        <v/>
      </c>
      <c r="N83" s="3" t="str">
        <f>IF(טבלה135[[#This Row],[טווח]]&lt;&gt;K82,טבלה135[[#This Row],[טווח]],"")</f>
        <v/>
      </c>
      <c r="O83" s="3" t="str">
        <f>IF(טבלה135[[#This Row],[מניית טווחים]]&lt;&gt;"",IF(OR(30&gt;טבלה135[[#This Row],[מקסימום]],30&lt;טבלה135[[#This Row],[מינימום]]),0,1),"")</f>
        <v/>
      </c>
    </row>
    <row r="84" spans="1:15" x14ac:dyDescent="0.25">
      <c r="A84" t="s">
        <v>9</v>
      </c>
      <c r="B84">
        <v>2</v>
      </c>
      <c r="C84">
        <v>30</v>
      </c>
      <c r="D84">
        <f>טבלה135[[#This Row],[LengthofCycle]]+1</f>
        <v>31</v>
      </c>
      <c r="E84" t="str">
        <f>IF(טבלה135[[#This Row],[CycleNumber]]&lt;3,"",IF(טבלה135[[#This Row],[CycleNumber]]=3,MIN(D82:D84),IF(I83=3,MIN(D81:D83),E83)))</f>
        <v/>
      </c>
      <c r="F84" t="str">
        <f>IF(טבלה135[[#This Row],[CycleNumber]]&lt;3,"",IF(טבלה135[[#This Row],[CycleNumber]]=3,MAX(D82:D84),IF(I83=3,MAX(D81:D83),F83)))</f>
        <v/>
      </c>
      <c r="G84" t="str">
        <f>IF(OR(טבלה135[[#This Row],[CycleNumber]]&gt;B85,B85=""),IF(טבלה135[[#This Row],[מספר סטייה]]=3,MIN(D82:D84),טבלה135[[#This Row],[מינ קבוע]]),טבלה135[[#This Row],[מינ קבוע]])</f>
        <v/>
      </c>
      <c r="H84" t="str">
        <f>IF(OR(טבלה135[[#This Row],[CycleNumber]]&gt;B85,B85=""),IF(טבלה135[[#This Row],[מספר סטייה]]=3,MAX(D82:D84),טבלה135[[#This Row],[מקס קבוע]]),טבלה135[[#This Row],[מקס קבוע]])</f>
        <v/>
      </c>
      <c r="I8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קבוע]]&lt;&gt;E83,1,I83+1),0))</f>
        <v/>
      </c>
      <c r="J84" t="str">
        <f>IF(AND(טבלה135[[#This Row],[CycleNumber]]&lt;B85,טבלה135[[#This Row],[מקס קבוע]]&lt;&gt;""),IF(OR(טבלה135[[#This Row],[מספר סטייה]]&lt;I85,AND(טבלה135[[#This Row],[מספר סטייה]]=3,I85=1)),0,1),"")</f>
        <v/>
      </c>
      <c r="K84" t="str">
        <f>IF(טבלה135[[#This Row],[מקס קבוע]]&lt;&gt;"",טבלה135[[#This Row],[מקסימום]]-טבלה135[[#This Row],[מינימום]],"")</f>
        <v/>
      </c>
      <c r="L84">
        <f>IF(IFERROR(LOOKUP(טבלה135[[#This Row],[ClientID]],פיבוט!$A$4:$A$121),FALSE)=טבלה135[[#This Row],[ClientID]],1,0)</f>
        <v>1</v>
      </c>
      <c r="M84" t="str">
        <f>IF(OR(טבלה135[[#This Row],[ClientID]]=A85),"",1)</f>
        <v/>
      </c>
      <c r="N84" s="3" t="str">
        <f>IF(טבלה135[[#This Row],[טווח]]&lt;&gt;K83,טבלה135[[#This Row],[טווח]],"")</f>
        <v/>
      </c>
      <c r="O84" s="3" t="str">
        <f>IF(טבלה135[[#This Row],[מניית טווחים]]&lt;&gt;"",IF(OR(30&gt;טבלה135[[#This Row],[מקסימום]],30&lt;טבלה135[[#This Row],[מינימום]]),0,1),"")</f>
        <v/>
      </c>
    </row>
    <row r="85" spans="1:15" x14ac:dyDescent="0.25">
      <c r="A85" t="s">
        <v>9</v>
      </c>
      <c r="B85">
        <v>3</v>
      </c>
      <c r="C85">
        <v>26</v>
      </c>
      <c r="D85">
        <f>טבלה135[[#This Row],[LengthofCycle]]+1</f>
        <v>27</v>
      </c>
      <c r="E85">
        <f>IF(טבלה135[[#This Row],[CycleNumber]]&lt;3,"",IF(טבלה135[[#This Row],[CycleNumber]]=3,MIN(D83:D85),IF(I84=3,MIN(D82:D84),E84)))</f>
        <v>26</v>
      </c>
      <c r="F85">
        <f>IF(טבלה135[[#This Row],[CycleNumber]]&lt;3,"",IF(טבלה135[[#This Row],[CycleNumber]]=3,MAX(D83:D85),IF(I84=3,MAX(D82:D84),F84)))</f>
        <v>31</v>
      </c>
      <c r="G85">
        <f>IF(OR(טבלה135[[#This Row],[CycleNumber]]&gt;B86,B86=""),IF(טבלה135[[#This Row],[מספר סטייה]]=3,MIN(D83:D85),טבלה135[[#This Row],[מינ קבוע]]),טבלה135[[#This Row],[מינ קבוע]])</f>
        <v>26</v>
      </c>
      <c r="H85">
        <f>IF(OR(טבלה135[[#This Row],[CycleNumber]]&gt;B86,B86=""),IF(טבלה135[[#This Row],[מספר סטייה]]=3,MAX(D83:D85),טבלה135[[#This Row],[מקס קבוע]]),טבלה135[[#This Row],[מקס קבוע]])</f>
        <v>31</v>
      </c>
      <c r="I8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קבוע]]&lt;&gt;E84,1,I84+1),0))</f>
        <v>0</v>
      </c>
      <c r="J85">
        <f>IF(AND(טבלה135[[#This Row],[CycleNumber]]&lt;B86,טבלה135[[#This Row],[מקס קבוע]]&lt;&gt;""),IF(OR(טבלה135[[#This Row],[מספר סטייה]]&lt;I86,AND(טבלה135[[#This Row],[מספר סטייה]]=3,I86=1)),0,1),"")</f>
        <v>1</v>
      </c>
      <c r="K85">
        <f>IF(טבלה135[[#This Row],[מקס קבוע]]&lt;&gt;"",טבלה135[[#This Row],[מקסימום]]-טבלה135[[#This Row],[מינימום]],"")</f>
        <v>5</v>
      </c>
      <c r="L85">
        <f>IF(IFERROR(LOOKUP(טבלה135[[#This Row],[ClientID]],פיבוט!$A$4:$A$121),FALSE)=טבלה135[[#This Row],[ClientID]],1,0)</f>
        <v>1</v>
      </c>
      <c r="M85" t="str">
        <f>IF(OR(טבלה135[[#This Row],[ClientID]]=A86),"",1)</f>
        <v/>
      </c>
      <c r="N85" s="3">
        <f>IF(טבלה135[[#This Row],[טווח]]&lt;&gt;K84,טבלה135[[#This Row],[טווח]],"")</f>
        <v>5</v>
      </c>
      <c r="O85" s="3">
        <f>IF(טבלה135[[#This Row],[מניית טווחים]]&lt;&gt;"",IF(OR(30&gt;טבלה135[[#This Row],[מקסימום]],30&lt;טבלה135[[#This Row],[מינימום]]),0,1),"")</f>
        <v>1</v>
      </c>
    </row>
    <row r="86" spans="1:15" x14ac:dyDescent="0.25">
      <c r="A86" t="s">
        <v>9</v>
      </c>
      <c r="B86">
        <v>4</v>
      </c>
      <c r="C86">
        <v>27</v>
      </c>
      <c r="D86">
        <f>טבלה135[[#This Row],[LengthofCycle]]+1</f>
        <v>28</v>
      </c>
      <c r="E86">
        <f>IF(טבלה135[[#This Row],[CycleNumber]]&lt;3,"",IF(טבלה135[[#This Row],[CycleNumber]]=3,MIN(D84:D86),IF(I85=3,MIN(D83:D85),E85)))</f>
        <v>26</v>
      </c>
      <c r="F86">
        <f>IF(טבלה135[[#This Row],[CycleNumber]]&lt;3,"",IF(טבלה135[[#This Row],[CycleNumber]]=3,MAX(D84:D86),IF(I85=3,MAX(D83:D85),F85)))</f>
        <v>31</v>
      </c>
      <c r="G86">
        <f>IF(OR(טבלה135[[#This Row],[CycleNumber]]&gt;B87,B87=""),IF(טבלה135[[#This Row],[מספר סטייה]]=3,MIN(D84:D86),טבלה135[[#This Row],[מינ קבוע]]),טבלה135[[#This Row],[מינ קבוע]])</f>
        <v>26</v>
      </c>
      <c r="H86">
        <f>IF(OR(טבלה135[[#This Row],[CycleNumber]]&gt;B87,B87=""),IF(טבלה135[[#This Row],[מספר סטייה]]=3,MAX(D84:D86),טבלה135[[#This Row],[מקס קבוע]]),טבלה135[[#This Row],[מקס קבוע]])</f>
        <v>31</v>
      </c>
      <c r="I8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קבוע]]&lt;&gt;E85,1,I85+1),0))</f>
        <v>0</v>
      </c>
      <c r="J86">
        <f>IF(AND(טבלה135[[#This Row],[CycleNumber]]&lt;B87,טבלה135[[#This Row],[מקס קבוע]]&lt;&gt;""),IF(OR(טבלה135[[#This Row],[מספר סטייה]]&lt;I87,AND(טבלה135[[#This Row],[מספר סטייה]]=3,I87=1)),0,1),"")</f>
        <v>1</v>
      </c>
      <c r="K86">
        <f>IF(טבלה135[[#This Row],[מקס קבוע]]&lt;&gt;"",טבלה135[[#This Row],[מקסימום]]-טבלה135[[#This Row],[מינימום]],"")</f>
        <v>5</v>
      </c>
      <c r="L86">
        <f>IF(IFERROR(LOOKUP(טבלה135[[#This Row],[ClientID]],פיבוט!$A$4:$A$121),FALSE)=טבלה135[[#This Row],[ClientID]],1,0)</f>
        <v>1</v>
      </c>
      <c r="M86" t="str">
        <f>IF(OR(טבלה135[[#This Row],[ClientID]]=A87),"",1)</f>
        <v/>
      </c>
      <c r="N86" s="3" t="str">
        <f>IF(טבלה135[[#This Row],[טווח]]&lt;&gt;K85,טבלה135[[#This Row],[טווח]],"")</f>
        <v/>
      </c>
      <c r="O86" s="3" t="str">
        <f>IF(טבלה135[[#This Row],[מניית טווחים]]&lt;&gt;"",IF(OR(30&gt;טבלה135[[#This Row],[מקסימום]],30&lt;טבלה135[[#This Row],[מינימום]]),0,1),"")</f>
        <v/>
      </c>
    </row>
    <row r="87" spans="1:15" x14ac:dyDescent="0.25">
      <c r="A87" t="s">
        <v>9</v>
      </c>
      <c r="B87">
        <v>5</v>
      </c>
      <c r="C87">
        <v>28</v>
      </c>
      <c r="D87">
        <f>טבלה135[[#This Row],[LengthofCycle]]+1</f>
        <v>29</v>
      </c>
      <c r="E87">
        <f>IF(טבלה135[[#This Row],[CycleNumber]]&lt;3,"",IF(טבלה135[[#This Row],[CycleNumber]]=3,MIN(D85:D87),IF(I86=3,MIN(D84:D86),E86)))</f>
        <v>26</v>
      </c>
      <c r="F87">
        <f>IF(טבלה135[[#This Row],[CycleNumber]]&lt;3,"",IF(טבלה135[[#This Row],[CycleNumber]]=3,MAX(D85:D87),IF(I86=3,MAX(D84:D86),F86)))</f>
        <v>31</v>
      </c>
      <c r="G87">
        <f>IF(OR(טבלה135[[#This Row],[CycleNumber]]&gt;B88,B88=""),IF(טבלה135[[#This Row],[מספר סטייה]]=3,MIN(D85:D87),טבלה135[[#This Row],[מינ קבוע]]),טבלה135[[#This Row],[מינ קבוע]])</f>
        <v>26</v>
      </c>
      <c r="H87">
        <f>IF(OR(טבלה135[[#This Row],[CycleNumber]]&gt;B88,B88=""),IF(טבלה135[[#This Row],[מספר סטייה]]=3,MAX(D85:D87),טבלה135[[#This Row],[מקס קבוע]]),טבלה135[[#This Row],[מקס קבוע]])</f>
        <v>31</v>
      </c>
      <c r="I8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קבוע]]&lt;&gt;E86,1,I86+1),0))</f>
        <v>0</v>
      </c>
      <c r="J87">
        <f>IF(AND(טבלה135[[#This Row],[CycleNumber]]&lt;B88,טבלה135[[#This Row],[מקס קבוע]]&lt;&gt;""),IF(OR(טבלה135[[#This Row],[מספר סטייה]]&lt;I88,AND(טבלה135[[#This Row],[מספר סטייה]]=3,I88=1)),0,1),"")</f>
        <v>1</v>
      </c>
      <c r="K87">
        <f>IF(טבלה135[[#This Row],[מקס קבוע]]&lt;&gt;"",טבלה135[[#This Row],[מקסימום]]-טבלה135[[#This Row],[מינימום]],"")</f>
        <v>5</v>
      </c>
      <c r="L87">
        <f>IF(IFERROR(LOOKUP(טבלה135[[#This Row],[ClientID]],פיבוט!$A$4:$A$121),FALSE)=טבלה135[[#This Row],[ClientID]],1,0)</f>
        <v>1</v>
      </c>
      <c r="M87" t="str">
        <f>IF(OR(טבלה135[[#This Row],[ClientID]]=A88),"",1)</f>
        <v/>
      </c>
      <c r="N87" s="3" t="str">
        <f>IF(טבלה135[[#This Row],[טווח]]&lt;&gt;K86,טבלה135[[#This Row],[טווח]],"")</f>
        <v/>
      </c>
      <c r="O87" s="3" t="str">
        <f>IF(טבלה135[[#This Row],[מניית טווחים]]&lt;&gt;"",IF(OR(30&gt;טבלה135[[#This Row],[מקסימום]],30&lt;טבלה135[[#This Row],[מינימום]]),0,1),"")</f>
        <v/>
      </c>
    </row>
    <row r="88" spans="1:15" x14ac:dyDescent="0.25">
      <c r="A88" t="s">
        <v>9</v>
      </c>
      <c r="B88">
        <v>6</v>
      </c>
      <c r="C88">
        <v>30</v>
      </c>
      <c r="D88">
        <f>טבלה135[[#This Row],[LengthofCycle]]+1</f>
        <v>31</v>
      </c>
      <c r="E88">
        <f>IF(טבלה135[[#This Row],[CycleNumber]]&lt;3,"",IF(טבלה135[[#This Row],[CycleNumber]]=3,MIN(D86:D88),IF(I87=3,MIN(D85:D87),E87)))</f>
        <v>26</v>
      </c>
      <c r="F88">
        <f>IF(טבלה135[[#This Row],[CycleNumber]]&lt;3,"",IF(טבלה135[[#This Row],[CycleNumber]]=3,MAX(D86:D88),IF(I87=3,MAX(D85:D87),F87)))</f>
        <v>31</v>
      </c>
      <c r="G88">
        <f>IF(OR(טבלה135[[#This Row],[CycleNumber]]&gt;B89,B89=""),IF(טבלה135[[#This Row],[מספר סטייה]]=3,MIN(D86:D88),טבלה135[[#This Row],[מינ קבוע]]),טבלה135[[#This Row],[מינ קבוע]])</f>
        <v>26</v>
      </c>
      <c r="H88">
        <f>IF(OR(טבלה135[[#This Row],[CycleNumber]]&gt;B89,B89=""),IF(טבלה135[[#This Row],[מספר סטייה]]=3,MAX(D86:D88),טבלה135[[#This Row],[מקס קבוע]]),טבלה135[[#This Row],[מקס קבוע]])</f>
        <v>31</v>
      </c>
      <c r="I8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קבוע]]&lt;&gt;E87,1,I87+1),0))</f>
        <v>0</v>
      </c>
      <c r="J88" t="str">
        <f>IF(AND(טבלה135[[#This Row],[CycleNumber]]&lt;B89,טבלה135[[#This Row],[מקס קבוע]]&lt;&gt;""),IF(OR(טבלה135[[#This Row],[מספר סטייה]]&lt;I89,AND(טבלה135[[#This Row],[מספר סטייה]]=3,I89=1)),0,1),"")</f>
        <v/>
      </c>
      <c r="K88">
        <f>IF(טבלה135[[#This Row],[מקס קבוע]]&lt;&gt;"",טבלה135[[#This Row],[מקסימום]]-טבלה135[[#This Row],[מינימום]],"")</f>
        <v>5</v>
      </c>
      <c r="L88">
        <f>IF(IFERROR(LOOKUP(טבלה135[[#This Row],[ClientID]],פיבוט!$A$4:$A$121),FALSE)=טבלה135[[#This Row],[ClientID]],1,0)</f>
        <v>1</v>
      </c>
      <c r="M88">
        <f>IF(OR(טבלה135[[#This Row],[ClientID]]=A89),"",1)</f>
        <v>1</v>
      </c>
      <c r="N88" s="3" t="str">
        <f>IF(טבלה135[[#This Row],[טווח]]&lt;&gt;K87,טבלה135[[#This Row],[טווח]],"")</f>
        <v/>
      </c>
      <c r="O88" s="3" t="str">
        <f>IF(טבלה135[[#This Row],[מניית טווחים]]&lt;&gt;"",IF(OR(30&gt;טבלה135[[#This Row],[מקסימום]],30&lt;טבלה135[[#This Row],[מינימום]]),0,1),"")</f>
        <v/>
      </c>
    </row>
    <row r="89" spans="1:15" x14ac:dyDescent="0.25">
      <c r="A89" t="s">
        <v>10</v>
      </c>
      <c r="B89">
        <v>1</v>
      </c>
      <c r="C89">
        <v>29</v>
      </c>
      <c r="D89">
        <f>טבלה135[[#This Row],[LengthofCycle]]+1</f>
        <v>30</v>
      </c>
      <c r="E89" t="str">
        <f>IF(טבלה135[[#This Row],[CycleNumber]]&lt;3,"",IF(טבלה135[[#This Row],[CycleNumber]]=3,MIN(D87:D89),IF(I88=3,MIN(D86:D88),E88)))</f>
        <v/>
      </c>
      <c r="F89" t="str">
        <f>IF(טבלה135[[#This Row],[CycleNumber]]&lt;3,"",IF(טבלה135[[#This Row],[CycleNumber]]=3,MAX(D87:D89),IF(I88=3,MAX(D86:D88),F88)))</f>
        <v/>
      </c>
      <c r="G89" t="str">
        <f>IF(OR(טבלה135[[#This Row],[CycleNumber]]&gt;B90,B90=""),IF(טבלה135[[#This Row],[מספר סטייה]]=3,MIN(D87:D89),טבלה135[[#This Row],[מינ קבוע]]),טבלה135[[#This Row],[מינ קבוע]])</f>
        <v/>
      </c>
      <c r="H89" t="str">
        <f>IF(OR(טבלה135[[#This Row],[CycleNumber]]&gt;B90,B90=""),IF(טבלה135[[#This Row],[מספר סטייה]]=3,MAX(D87:D89),טבלה135[[#This Row],[מקס קבוע]]),טבלה135[[#This Row],[מקס קבוע]])</f>
        <v/>
      </c>
      <c r="I8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קבוע]]&lt;&gt;E88,1,I88+1),0))</f>
        <v/>
      </c>
      <c r="J89" t="str">
        <f>IF(AND(טבלה135[[#This Row],[CycleNumber]]&lt;B90,טבלה135[[#This Row],[מקס קבוע]]&lt;&gt;""),IF(OR(טבלה135[[#This Row],[מספר סטייה]]&lt;I90,AND(טבלה135[[#This Row],[מספר סטייה]]=3,I90=1)),0,1),"")</f>
        <v/>
      </c>
      <c r="K89" t="str">
        <f>IF(טבלה135[[#This Row],[מקס קבוע]]&lt;&gt;"",טבלה135[[#This Row],[מקסימום]]-טבלה135[[#This Row],[מינימום]],"")</f>
        <v/>
      </c>
      <c r="L89">
        <f>IF(IFERROR(LOOKUP(טבלה135[[#This Row],[ClientID]],פיבוט!$A$4:$A$121),FALSE)=טבלה135[[#This Row],[ClientID]],1,0)</f>
        <v>1</v>
      </c>
      <c r="M89" t="str">
        <f>IF(OR(טבלה135[[#This Row],[ClientID]]=A90),"",1)</f>
        <v/>
      </c>
      <c r="N89" s="3" t="str">
        <f>IF(טבלה135[[#This Row],[טווח]]&lt;&gt;K88,טבלה135[[#This Row],[טווח]],"")</f>
        <v/>
      </c>
      <c r="O89" s="3" t="str">
        <f>IF(טבלה135[[#This Row],[מניית טווחים]]&lt;&gt;"",IF(OR(30&gt;טבלה135[[#This Row],[מקסימום]],30&lt;טבלה135[[#This Row],[מינימום]]),0,1),"")</f>
        <v/>
      </c>
    </row>
    <row r="90" spans="1:15" x14ac:dyDescent="0.25">
      <c r="A90" t="s">
        <v>10</v>
      </c>
      <c r="B90">
        <v>2</v>
      </c>
      <c r="C90">
        <v>29</v>
      </c>
      <c r="D90">
        <f>טבלה135[[#This Row],[LengthofCycle]]+1</f>
        <v>30</v>
      </c>
      <c r="E90" t="str">
        <f>IF(טבלה135[[#This Row],[CycleNumber]]&lt;3,"",IF(טבלה135[[#This Row],[CycleNumber]]=3,MIN(D88:D90),IF(I89=3,MIN(D87:D89),E89)))</f>
        <v/>
      </c>
      <c r="F90" t="str">
        <f>IF(טבלה135[[#This Row],[CycleNumber]]&lt;3,"",IF(טבלה135[[#This Row],[CycleNumber]]=3,MAX(D88:D90),IF(I89=3,MAX(D87:D89),F89)))</f>
        <v/>
      </c>
      <c r="G90" t="str">
        <f>IF(OR(טבלה135[[#This Row],[CycleNumber]]&gt;B91,B91=""),IF(טבלה135[[#This Row],[מספר סטייה]]=3,MIN(D88:D90),טבלה135[[#This Row],[מינ קבוע]]),טבלה135[[#This Row],[מינ קבוע]])</f>
        <v/>
      </c>
      <c r="H90" t="str">
        <f>IF(OR(טבלה135[[#This Row],[CycleNumber]]&gt;B91,B91=""),IF(טבלה135[[#This Row],[מספר סטייה]]=3,MAX(D88:D90),טבלה135[[#This Row],[מקס קבוע]]),טבלה135[[#This Row],[מקס קבוע]])</f>
        <v/>
      </c>
      <c r="I9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קבוע]]&lt;&gt;E89,1,I89+1),0))</f>
        <v/>
      </c>
      <c r="J90" t="str">
        <f>IF(AND(טבלה135[[#This Row],[CycleNumber]]&lt;B91,טבלה135[[#This Row],[מקס קבוע]]&lt;&gt;""),IF(OR(טבלה135[[#This Row],[מספר סטייה]]&lt;I91,AND(טבלה135[[#This Row],[מספר סטייה]]=3,I91=1)),0,1),"")</f>
        <v/>
      </c>
      <c r="K90" t="str">
        <f>IF(טבלה135[[#This Row],[מקס קבוע]]&lt;&gt;"",טבלה135[[#This Row],[מקסימום]]-טבלה135[[#This Row],[מינימום]],"")</f>
        <v/>
      </c>
      <c r="L90">
        <f>IF(IFERROR(LOOKUP(טבלה135[[#This Row],[ClientID]],פיבוט!$A$4:$A$121),FALSE)=טבלה135[[#This Row],[ClientID]],1,0)</f>
        <v>1</v>
      </c>
      <c r="M90" t="str">
        <f>IF(OR(טבלה135[[#This Row],[ClientID]]=A91),"",1)</f>
        <v/>
      </c>
      <c r="N90" s="3" t="str">
        <f>IF(טבלה135[[#This Row],[טווח]]&lt;&gt;K89,טבלה135[[#This Row],[טווח]],"")</f>
        <v/>
      </c>
      <c r="O90" s="3" t="str">
        <f>IF(טבלה135[[#This Row],[מניית טווחים]]&lt;&gt;"",IF(OR(30&gt;טבלה135[[#This Row],[מקסימום]],30&lt;טבלה135[[#This Row],[מינימום]]),0,1),"")</f>
        <v/>
      </c>
    </row>
    <row r="91" spans="1:15" x14ac:dyDescent="0.25">
      <c r="A91" t="s">
        <v>10</v>
      </c>
      <c r="B91">
        <v>3</v>
      </c>
      <c r="C91">
        <v>26</v>
      </c>
      <c r="D91">
        <f>טבלה135[[#This Row],[LengthofCycle]]+1</f>
        <v>27</v>
      </c>
      <c r="E91">
        <f>IF(טבלה135[[#This Row],[CycleNumber]]&lt;3,"",IF(טבלה135[[#This Row],[CycleNumber]]=3,MIN(D89:D91),IF(I90=3,MIN(D88:D90),E90)))</f>
        <v>27</v>
      </c>
      <c r="F91">
        <f>IF(טבלה135[[#This Row],[CycleNumber]]&lt;3,"",IF(טבלה135[[#This Row],[CycleNumber]]=3,MAX(D89:D91),IF(I90=3,MAX(D88:D90),F90)))</f>
        <v>30</v>
      </c>
      <c r="G91">
        <f>IF(OR(טבלה135[[#This Row],[CycleNumber]]&gt;B92,B92=""),IF(טבלה135[[#This Row],[מספר סטייה]]=3,MIN(D89:D91),טבלה135[[#This Row],[מינ קבוע]]),טבלה135[[#This Row],[מינ קבוע]])</f>
        <v>27</v>
      </c>
      <c r="H91">
        <f>IF(OR(טבלה135[[#This Row],[CycleNumber]]&gt;B92,B92=""),IF(טבלה135[[#This Row],[מספר סטייה]]=3,MAX(D89:D91),טבלה135[[#This Row],[מקס קבוע]]),טבלה135[[#This Row],[מקס קבוע]])</f>
        <v>30</v>
      </c>
      <c r="I9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קבוע]]&lt;&gt;E90,1,I90+1),0))</f>
        <v>0</v>
      </c>
      <c r="J91">
        <f>IF(AND(טבלה135[[#This Row],[CycleNumber]]&lt;B92,טבלה135[[#This Row],[מקס קבוע]]&lt;&gt;""),IF(OR(טבלה135[[#This Row],[מספר סטייה]]&lt;I92,AND(טבלה135[[#This Row],[מספר סטייה]]=3,I92=1)),0,1),"")</f>
        <v>0</v>
      </c>
      <c r="K91">
        <f>IF(טבלה135[[#This Row],[מקס קבוע]]&lt;&gt;"",טבלה135[[#This Row],[מקסימום]]-טבלה135[[#This Row],[מינימום]],"")</f>
        <v>3</v>
      </c>
      <c r="L91">
        <f>IF(IFERROR(LOOKUP(טבלה135[[#This Row],[ClientID]],פיבוט!$A$4:$A$121),FALSE)=טבלה135[[#This Row],[ClientID]],1,0)</f>
        <v>1</v>
      </c>
      <c r="M91" t="str">
        <f>IF(OR(טבלה135[[#This Row],[ClientID]]=A92),"",1)</f>
        <v/>
      </c>
      <c r="N91" s="3">
        <f>IF(טבלה135[[#This Row],[טווח]]&lt;&gt;K90,טבלה135[[#This Row],[טווח]],"")</f>
        <v>3</v>
      </c>
      <c r="O91" s="3">
        <f>IF(טבלה135[[#This Row],[מניית טווחים]]&lt;&gt;"",IF(OR(30&gt;טבלה135[[#This Row],[מקסימום]],30&lt;טבלה135[[#This Row],[מינימום]]),0,1),"")</f>
        <v>1</v>
      </c>
    </row>
    <row r="92" spans="1:15" x14ac:dyDescent="0.25">
      <c r="A92" t="s">
        <v>10</v>
      </c>
      <c r="B92">
        <v>4</v>
      </c>
      <c r="C92">
        <v>25</v>
      </c>
      <c r="D92">
        <f>טבלה135[[#This Row],[LengthofCycle]]+1</f>
        <v>26</v>
      </c>
      <c r="E92">
        <f>IF(טבלה135[[#This Row],[CycleNumber]]&lt;3,"",IF(טבלה135[[#This Row],[CycleNumber]]=3,MIN(D90:D92),IF(I91=3,MIN(D89:D91),E91)))</f>
        <v>27</v>
      </c>
      <c r="F92">
        <f>IF(טבלה135[[#This Row],[CycleNumber]]&lt;3,"",IF(טבלה135[[#This Row],[CycleNumber]]=3,MAX(D90:D92),IF(I91=3,MAX(D89:D91),F91)))</f>
        <v>30</v>
      </c>
      <c r="G92">
        <f>IF(OR(טבלה135[[#This Row],[CycleNumber]]&gt;B93,B93=""),IF(טבלה135[[#This Row],[מספר סטייה]]=3,MIN(D90:D92),טבלה135[[#This Row],[מינ קבוע]]),טבלה135[[#This Row],[מינ קבוע]])</f>
        <v>27</v>
      </c>
      <c r="H92">
        <f>IF(OR(טבלה135[[#This Row],[CycleNumber]]&gt;B93,B93=""),IF(טבלה135[[#This Row],[מספר סטייה]]=3,MAX(D90:D92),טבלה135[[#This Row],[מקס קבוע]]),טבלה135[[#This Row],[מקס קבוע]])</f>
        <v>30</v>
      </c>
      <c r="I9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קבוע]]&lt;&gt;E91,1,I91+1),0))</f>
        <v>1</v>
      </c>
      <c r="J92">
        <f>IF(AND(טבלה135[[#This Row],[CycleNumber]]&lt;B93,טבלה135[[#This Row],[מקס קבוע]]&lt;&gt;""),IF(OR(טבלה135[[#This Row],[מספר סטייה]]&lt;I93,AND(טבלה135[[#This Row],[מספר סטייה]]=3,I93=1)),0,1),"")</f>
        <v>1</v>
      </c>
      <c r="K92">
        <f>IF(טבלה135[[#This Row],[מקס קבוע]]&lt;&gt;"",טבלה135[[#This Row],[מקסימום]]-טבלה135[[#This Row],[מינימום]],"")</f>
        <v>3</v>
      </c>
      <c r="L92">
        <f>IF(IFERROR(LOOKUP(טבלה135[[#This Row],[ClientID]],פיבוט!$A$4:$A$121),FALSE)=טבלה135[[#This Row],[ClientID]],1,0)</f>
        <v>1</v>
      </c>
      <c r="M92" t="str">
        <f>IF(OR(טבלה135[[#This Row],[ClientID]]=A93),"",1)</f>
        <v/>
      </c>
      <c r="N92" s="3" t="str">
        <f>IF(טבלה135[[#This Row],[טווח]]&lt;&gt;K91,טבלה135[[#This Row],[טווח]],"")</f>
        <v/>
      </c>
      <c r="O92" s="3" t="str">
        <f>IF(טבלה135[[#This Row],[מניית טווחים]]&lt;&gt;"",IF(OR(30&gt;טבלה135[[#This Row],[מקסימום]],30&lt;טבלה135[[#This Row],[מינימום]]),0,1),"")</f>
        <v/>
      </c>
    </row>
    <row r="93" spans="1:15" x14ac:dyDescent="0.25">
      <c r="A93" t="s">
        <v>10</v>
      </c>
      <c r="B93">
        <v>5</v>
      </c>
      <c r="C93">
        <v>29</v>
      </c>
      <c r="D93">
        <f>טבלה135[[#This Row],[LengthofCycle]]+1</f>
        <v>30</v>
      </c>
      <c r="E93">
        <f>IF(טבלה135[[#This Row],[CycleNumber]]&lt;3,"",IF(טבלה135[[#This Row],[CycleNumber]]=3,MIN(D91:D93),IF(I92=3,MIN(D90:D92),E92)))</f>
        <v>27</v>
      </c>
      <c r="F93">
        <f>IF(טבלה135[[#This Row],[CycleNumber]]&lt;3,"",IF(טבלה135[[#This Row],[CycleNumber]]=3,MAX(D91:D93),IF(I92=3,MAX(D90:D92),F92)))</f>
        <v>30</v>
      </c>
      <c r="G93">
        <f>IF(OR(טבלה135[[#This Row],[CycleNumber]]&gt;B94,B94=""),IF(טבלה135[[#This Row],[מספר סטייה]]=3,MIN(D91:D93),טבלה135[[#This Row],[מינ קבוע]]),טבלה135[[#This Row],[מינ קבוע]])</f>
        <v>27</v>
      </c>
      <c r="H93">
        <f>IF(OR(טבלה135[[#This Row],[CycleNumber]]&gt;B94,B94=""),IF(טבלה135[[#This Row],[מספר סטייה]]=3,MAX(D91:D93),טבלה135[[#This Row],[מקס קבוע]]),טבלה135[[#This Row],[מקס קבוע]])</f>
        <v>30</v>
      </c>
      <c r="I9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קבוע]]&lt;&gt;E92,1,I92+1),0))</f>
        <v>0</v>
      </c>
      <c r="J93">
        <f>IF(AND(טבלה135[[#This Row],[CycleNumber]]&lt;B94,טבלה135[[#This Row],[מקס קבוע]]&lt;&gt;""),IF(OR(טבלה135[[#This Row],[מספר סטייה]]&lt;I94,AND(טבלה135[[#This Row],[מספר סטייה]]=3,I94=1)),0,1),"")</f>
        <v>0</v>
      </c>
      <c r="K93">
        <f>IF(טבלה135[[#This Row],[מקס קבוע]]&lt;&gt;"",טבלה135[[#This Row],[מקסימום]]-טבלה135[[#This Row],[מינימום]],"")</f>
        <v>3</v>
      </c>
      <c r="L93">
        <f>IF(IFERROR(LOOKUP(טבלה135[[#This Row],[ClientID]],פיבוט!$A$4:$A$121),FALSE)=טבלה135[[#This Row],[ClientID]],1,0)</f>
        <v>1</v>
      </c>
      <c r="M93" t="str">
        <f>IF(OR(טבלה135[[#This Row],[ClientID]]=A94),"",1)</f>
        <v/>
      </c>
      <c r="N93" s="3" t="str">
        <f>IF(טבלה135[[#This Row],[טווח]]&lt;&gt;K92,טבלה135[[#This Row],[טווח]],"")</f>
        <v/>
      </c>
      <c r="O93" s="3" t="str">
        <f>IF(טבלה135[[#This Row],[מניית טווחים]]&lt;&gt;"",IF(OR(30&gt;טבלה135[[#This Row],[מקסימום]],30&lt;טבלה135[[#This Row],[מינימום]]),0,1),"")</f>
        <v/>
      </c>
    </row>
    <row r="94" spans="1:15" x14ac:dyDescent="0.25">
      <c r="A94" t="s">
        <v>10</v>
      </c>
      <c r="B94">
        <v>6</v>
      </c>
      <c r="C94">
        <v>23</v>
      </c>
      <c r="D94">
        <f>טבלה135[[#This Row],[LengthofCycle]]+1</f>
        <v>24</v>
      </c>
      <c r="E94">
        <f>IF(טבלה135[[#This Row],[CycleNumber]]&lt;3,"",IF(טבלה135[[#This Row],[CycleNumber]]=3,MIN(D92:D94),IF(I93=3,MIN(D91:D93),E93)))</f>
        <v>27</v>
      </c>
      <c r="F94">
        <f>IF(טבלה135[[#This Row],[CycleNumber]]&lt;3,"",IF(טבלה135[[#This Row],[CycleNumber]]=3,MAX(D92:D94),IF(I93=3,MAX(D91:D93),F93)))</f>
        <v>30</v>
      </c>
      <c r="G94">
        <f>IF(OR(טבלה135[[#This Row],[CycleNumber]]&gt;B95,B95=""),IF(טבלה135[[#This Row],[מספר סטייה]]=3,MIN(D92:D94),טבלה135[[#This Row],[מינ קבוע]]),טבלה135[[#This Row],[מינ קבוע]])</f>
        <v>27</v>
      </c>
      <c r="H94">
        <f>IF(OR(טבלה135[[#This Row],[CycleNumber]]&gt;B95,B95=""),IF(טבלה135[[#This Row],[מספר סטייה]]=3,MAX(D92:D94),טבלה135[[#This Row],[מקס קבוע]]),טבלה135[[#This Row],[מקס קבוע]])</f>
        <v>30</v>
      </c>
      <c r="I9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קבוע]]&lt;&gt;E93,1,I93+1),0))</f>
        <v>1</v>
      </c>
      <c r="J94">
        <f>IF(AND(טבלה135[[#This Row],[CycleNumber]]&lt;B95,טבלה135[[#This Row],[מקס קבוע]]&lt;&gt;""),IF(OR(טבלה135[[#This Row],[מספר סטייה]]&lt;I95,AND(טבלה135[[#This Row],[מספר סטייה]]=3,I95=1)),0,1),"")</f>
        <v>1</v>
      </c>
      <c r="K94">
        <f>IF(טבלה135[[#This Row],[מקס קבוע]]&lt;&gt;"",טבלה135[[#This Row],[מקסימום]]-טבלה135[[#This Row],[מינימום]],"")</f>
        <v>3</v>
      </c>
      <c r="L94">
        <f>IF(IFERROR(LOOKUP(טבלה135[[#This Row],[ClientID]],פיבוט!$A$4:$A$121),FALSE)=טבלה135[[#This Row],[ClientID]],1,0)</f>
        <v>1</v>
      </c>
      <c r="M94" t="str">
        <f>IF(OR(טבלה135[[#This Row],[ClientID]]=A95),"",1)</f>
        <v/>
      </c>
      <c r="N94" s="3" t="str">
        <f>IF(טבלה135[[#This Row],[טווח]]&lt;&gt;K93,טבלה135[[#This Row],[טווח]],"")</f>
        <v/>
      </c>
      <c r="O94" s="3" t="str">
        <f>IF(טבלה135[[#This Row],[מניית טווחים]]&lt;&gt;"",IF(OR(30&gt;טבלה135[[#This Row],[מקסימום]],30&lt;טבלה135[[#This Row],[מינימום]]),0,1),"")</f>
        <v/>
      </c>
    </row>
    <row r="95" spans="1:15" x14ac:dyDescent="0.25">
      <c r="A95" t="s">
        <v>10</v>
      </c>
      <c r="B95">
        <v>7</v>
      </c>
      <c r="C95">
        <v>26</v>
      </c>
      <c r="D95">
        <f>טבלה135[[#This Row],[LengthofCycle]]+1</f>
        <v>27</v>
      </c>
      <c r="E95">
        <f>IF(טבלה135[[#This Row],[CycleNumber]]&lt;3,"",IF(טבלה135[[#This Row],[CycleNumber]]=3,MIN(D93:D95),IF(I94=3,MIN(D92:D94),E94)))</f>
        <v>27</v>
      </c>
      <c r="F95">
        <f>IF(טבלה135[[#This Row],[CycleNumber]]&lt;3,"",IF(טבלה135[[#This Row],[CycleNumber]]=3,MAX(D93:D95),IF(I94=3,MAX(D92:D94),F94)))</f>
        <v>30</v>
      </c>
      <c r="G95">
        <f>IF(OR(טבלה135[[#This Row],[CycleNumber]]&gt;B96,B96=""),IF(טבלה135[[#This Row],[מספר סטייה]]=3,MIN(D93:D95),טבלה135[[#This Row],[מינ קבוע]]),טבלה135[[#This Row],[מינ קבוע]])</f>
        <v>27</v>
      </c>
      <c r="H95">
        <f>IF(OR(טבלה135[[#This Row],[CycleNumber]]&gt;B96,B96=""),IF(טבלה135[[#This Row],[מספר סטייה]]=3,MAX(D93:D95),טבלה135[[#This Row],[מקס קבוע]]),טבלה135[[#This Row],[מקס קבוע]])</f>
        <v>30</v>
      </c>
      <c r="I9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קבוע]]&lt;&gt;E94,1,I94+1),0))</f>
        <v>0</v>
      </c>
      <c r="J95">
        <f>IF(AND(טבלה135[[#This Row],[CycleNumber]]&lt;B96,טבלה135[[#This Row],[מקס קבוע]]&lt;&gt;""),IF(OR(טבלה135[[#This Row],[מספר סטייה]]&lt;I96,AND(טבלה135[[#This Row],[מספר סטייה]]=3,I96=1)),0,1),"")</f>
        <v>0</v>
      </c>
      <c r="K95">
        <f>IF(טבלה135[[#This Row],[מקס קבוע]]&lt;&gt;"",טבלה135[[#This Row],[מקסימום]]-טבלה135[[#This Row],[מינימום]],"")</f>
        <v>3</v>
      </c>
      <c r="L95">
        <f>IF(IFERROR(LOOKUP(טבלה135[[#This Row],[ClientID]],פיבוט!$A$4:$A$121),FALSE)=טבלה135[[#This Row],[ClientID]],1,0)</f>
        <v>1</v>
      </c>
      <c r="M95" t="str">
        <f>IF(OR(טבלה135[[#This Row],[ClientID]]=A96),"",1)</f>
        <v/>
      </c>
      <c r="N95" s="3" t="str">
        <f>IF(טבלה135[[#This Row],[טווח]]&lt;&gt;K94,טבלה135[[#This Row],[טווח]],"")</f>
        <v/>
      </c>
      <c r="O95" s="3" t="str">
        <f>IF(טבלה135[[#This Row],[מניית טווחים]]&lt;&gt;"",IF(OR(30&gt;טבלה135[[#This Row],[מקסימום]],30&lt;טבלה135[[#This Row],[מינימום]]),0,1),"")</f>
        <v/>
      </c>
    </row>
    <row r="96" spans="1:15" x14ac:dyDescent="0.25">
      <c r="A96" t="s">
        <v>10</v>
      </c>
      <c r="B96">
        <v>8</v>
      </c>
      <c r="C96">
        <v>25</v>
      </c>
      <c r="D96">
        <f>טבלה135[[#This Row],[LengthofCycle]]+1</f>
        <v>26</v>
      </c>
      <c r="E96">
        <f>IF(טבלה135[[#This Row],[CycleNumber]]&lt;3,"",IF(טבלה135[[#This Row],[CycleNumber]]=3,MIN(D94:D96),IF(I95=3,MIN(D93:D95),E95)))</f>
        <v>27</v>
      </c>
      <c r="F96">
        <f>IF(טבלה135[[#This Row],[CycleNumber]]&lt;3,"",IF(טבלה135[[#This Row],[CycleNumber]]=3,MAX(D94:D96),IF(I95=3,MAX(D93:D95),F95)))</f>
        <v>30</v>
      </c>
      <c r="G96">
        <f>IF(OR(טבלה135[[#This Row],[CycleNumber]]&gt;B97,B97=""),IF(טבלה135[[#This Row],[מספר סטייה]]=3,MIN(D94:D96),טבלה135[[#This Row],[מינ קבוע]]),טבלה135[[#This Row],[מינ קבוע]])</f>
        <v>27</v>
      </c>
      <c r="H96">
        <f>IF(OR(טבלה135[[#This Row],[CycleNumber]]&gt;B97,B97=""),IF(טבלה135[[#This Row],[מספר סטייה]]=3,MAX(D94:D96),טבלה135[[#This Row],[מקס קבוע]]),טבלה135[[#This Row],[מקס קבוע]])</f>
        <v>30</v>
      </c>
      <c r="I9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קבוע]]&lt;&gt;E95,1,I95+1),0))</f>
        <v>1</v>
      </c>
      <c r="J96">
        <f>IF(AND(טבלה135[[#This Row],[CycleNumber]]&lt;B97,טבלה135[[#This Row],[מקס קבוע]]&lt;&gt;""),IF(OR(טבלה135[[#This Row],[מספר סטייה]]&lt;I97,AND(טבלה135[[#This Row],[מספר סטייה]]=3,I97=1)),0,1),"")</f>
        <v>0</v>
      </c>
      <c r="K96">
        <f>IF(טבלה135[[#This Row],[מקס קבוע]]&lt;&gt;"",טבלה135[[#This Row],[מקסימום]]-טבלה135[[#This Row],[מינימום]],"")</f>
        <v>3</v>
      </c>
      <c r="L96">
        <f>IF(IFERROR(LOOKUP(טבלה135[[#This Row],[ClientID]],פיבוט!$A$4:$A$121),FALSE)=טבלה135[[#This Row],[ClientID]],1,0)</f>
        <v>1</v>
      </c>
      <c r="M96" t="str">
        <f>IF(OR(טבלה135[[#This Row],[ClientID]]=A97),"",1)</f>
        <v/>
      </c>
      <c r="N96" s="3" t="str">
        <f>IF(טבלה135[[#This Row],[טווח]]&lt;&gt;K95,טבלה135[[#This Row],[טווח]],"")</f>
        <v/>
      </c>
      <c r="O96" s="3" t="str">
        <f>IF(טבלה135[[#This Row],[מניית טווחים]]&lt;&gt;"",IF(OR(30&gt;טבלה135[[#This Row],[מקסימום]],30&lt;טבלה135[[#This Row],[מינימום]]),0,1),"")</f>
        <v/>
      </c>
    </row>
    <row r="97" spans="1:15" x14ac:dyDescent="0.25">
      <c r="A97" t="s">
        <v>10</v>
      </c>
      <c r="B97">
        <v>9</v>
      </c>
      <c r="C97">
        <v>30</v>
      </c>
      <c r="D97">
        <f>טבלה135[[#This Row],[LengthofCycle]]+1</f>
        <v>31</v>
      </c>
      <c r="E97">
        <f>IF(טבלה135[[#This Row],[CycleNumber]]&lt;3,"",IF(טבלה135[[#This Row],[CycleNumber]]=3,MIN(D95:D97),IF(I96=3,MIN(D94:D96),E96)))</f>
        <v>27</v>
      </c>
      <c r="F97">
        <f>IF(טבלה135[[#This Row],[CycleNumber]]&lt;3,"",IF(טבלה135[[#This Row],[CycleNumber]]=3,MAX(D95:D97),IF(I96=3,MAX(D94:D96),F96)))</f>
        <v>30</v>
      </c>
      <c r="G97">
        <f>IF(OR(טבלה135[[#This Row],[CycleNumber]]&gt;B98,B98=""),IF(טבלה135[[#This Row],[מספר סטייה]]=3,MIN(D95:D97),טבלה135[[#This Row],[מינ קבוע]]),טבלה135[[#This Row],[מינ קבוע]])</f>
        <v>27</v>
      </c>
      <c r="H97">
        <f>IF(OR(טבלה135[[#This Row],[CycleNumber]]&gt;B98,B98=""),IF(טבלה135[[#This Row],[מספר סטייה]]=3,MAX(D95:D97),טבלה135[[#This Row],[מקס קבוע]]),טבלה135[[#This Row],[מקס קבוע]])</f>
        <v>30</v>
      </c>
      <c r="I9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קבוע]]&lt;&gt;E96,1,I96+1),0))</f>
        <v>2</v>
      </c>
      <c r="J97">
        <f>IF(AND(טבלה135[[#This Row],[CycleNumber]]&lt;B98,טבלה135[[#This Row],[מקס קבוע]]&lt;&gt;""),IF(OR(טבלה135[[#This Row],[מספר סטייה]]&lt;I98,AND(טבלה135[[#This Row],[מספר סטייה]]=3,I98=1)),0,1),"")</f>
        <v>1</v>
      </c>
      <c r="K97">
        <f>IF(טבלה135[[#This Row],[מקס קבוע]]&lt;&gt;"",טבלה135[[#This Row],[מקסימום]]-טבלה135[[#This Row],[מינימום]],"")</f>
        <v>3</v>
      </c>
      <c r="L97">
        <f>IF(IFERROR(LOOKUP(טבלה135[[#This Row],[ClientID]],פיבוט!$A$4:$A$121),FALSE)=טבלה135[[#This Row],[ClientID]],1,0)</f>
        <v>1</v>
      </c>
      <c r="M97" t="str">
        <f>IF(OR(טבלה135[[#This Row],[ClientID]]=A98),"",1)</f>
        <v/>
      </c>
      <c r="N97" s="3" t="str">
        <f>IF(טבלה135[[#This Row],[טווח]]&lt;&gt;K96,טבלה135[[#This Row],[טווח]],"")</f>
        <v/>
      </c>
      <c r="O97" s="3" t="str">
        <f>IF(טבלה135[[#This Row],[מניית טווחים]]&lt;&gt;"",IF(OR(30&gt;טבלה135[[#This Row],[מקסימום]],30&lt;טבלה135[[#This Row],[מינימום]]),0,1),"")</f>
        <v/>
      </c>
    </row>
    <row r="98" spans="1:15" x14ac:dyDescent="0.25">
      <c r="A98" t="s">
        <v>10</v>
      </c>
      <c r="B98">
        <v>10</v>
      </c>
      <c r="C98">
        <v>27</v>
      </c>
      <c r="D98">
        <f>טבלה135[[#This Row],[LengthofCycle]]+1</f>
        <v>28</v>
      </c>
      <c r="E98">
        <f>IF(טבלה135[[#This Row],[CycleNumber]]&lt;3,"",IF(טבלה135[[#This Row],[CycleNumber]]=3,MIN(D96:D98),IF(I97=3,MIN(D95:D97),E97)))</f>
        <v>27</v>
      </c>
      <c r="F98">
        <f>IF(טבלה135[[#This Row],[CycleNumber]]&lt;3,"",IF(טבלה135[[#This Row],[CycleNumber]]=3,MAX(D96:D98),IF(I97=3,MAX(D95:D97),F97)))</f>
        <v>30</v>
      </c>
      <c r="G98">
        <f>IF(OR(טבלה135[[#This Row],[CycleNumber]]&gt;B99,B99=""),IF(טבלה135[[#This Row],[מספר סטייה]]=3,MIN(D96:D98),טבלה135[[#This Row],[מינ קבוע]]),טבלה135[[#This Row],[מינ קבוע]])</f>
        <v>27</v>
      </c>
      <c r="H98">
        <f>IF(OR(טבלה135[[#This Row],[CycleNumber]]&gt;B99,B99=""),IF(טבלה135[[#This Row],[מספר סטייה]]=3,MAX(D96:D98),טבלה135[[#This Row],[מקס קבוע]]),טבלה135[[#This Row],[מקס קבוע]])</f>
        <v>30</v>
      </c>
      <c r="I9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קבוע]]&lt;&gt;E97,1,I97+1),0))</f>
        <v>0</v>
      </c>
      <c r="J98">
        <f>IF(AND(טבלה135[[#This Row],[CycleNumber]]&lt;B99,טבלה135[[#This Row],[מקס קבוע]]&lt;&gt;""),IF(OR(טבלה135[[#This Row],[מספר סטייה]]&lt;I99,AND(טבלה135[[#This Row],[מספר סטייה]]=3,I99=1)),0,1),"")</f>
        <v>1</v>
      </c>
      <c r="K98">
        <f>IF(טבלה135[[#This Row],[מקס קבוע]]&lt;&gt;"",טבלה135[[#This Row],[מקסימום]]-טבלה135[[#This Row],[מינימום]],"")</f>
        <v>3</v>
      </c>
      <c r="L98">
        <f>IF(IFERROR(LOOKUP(טבלה135[[#This Row],[ClientID]],פיבוט!$A$4:$A$121),FALSE)=טבלה135[[#This Row],[ClientID]],1,0)</f>
        <v>1</v>
      </c>
      <c r="M98" t="str">
        <f>IF(OR(טבלה135[[#This Row],[ClientID]]=A99),"",1)</f>
        <v/>
      </c>
      <c r="N98" s="3" t="str">
        <f>IF(טבלה135[[#This Row],[טווח]]&lt;&gt;K97,טבלה135[[#This Row],[טווח]],"")</f>
        <v/>
      </c>
      <c r="O98" s="3" t="str">
        <f>IF(טבלה135[[#This Row],[מניית טווחים]]&lt;&gt;"",IF(OR(30&gt;טבלה135[[#This Row],[מקסימום]],30&lt;טבלה135[[#This Row],[מינימום]]),0,1),"")</f>
        <v/>
      </c>
    </row>
    <row r="99" spans="1:15" x14ac:dyDescent="0.25">
      <c r="A99" t="s">
        <v>10</v>
      </c>
      <c r="B99">
        <v>11</v>
      </c>
      <c r="C99">
        <v>26</v>
      </c>
      <c r="D99">
        <f>טבלה135[[#This Row],[LengthofCycle]]+1</f>
        <v>27</v>
      </c>
      <c r="E99">
        <f>IF(טבלה135[[#This Row],[CycleNumber]]&lt;3,"",IF(טבלה135[[#This Row],[CycleNumber]]=3,MIN(D97:D99),IF(I98=3,MIN(D96:D98),E98)))</f>
        <v>27</v>
      </c>
      <c r="F99">
        <f>IF(טבלה135[[#This Row],[CycleNumber]]&lt;3,"",IF(טבלה135[[#This Row],[CycleNumber]]=3,MAX(D97:D99),IF(I98=3,MAX(D96:D98),F98)))</f>
        <v>30</v>
      </c>
      <c r="G99">
        <f>IF(OR(טבלה135[[#This Row],[CycleNumber]]&gt;B100,B100=""),IF(טבלה135[[#This Row],[מספר סטייה]]=3,MIN(D97:D99),טבלה135[[#This Row],[מינ קבוע]]),טבלה135[[#This Row],[מינ קבוע]])</f>
        <v>27</v>
      </c>
      <c r="H99">
        <f>IF(OR(טבלה135[[#This Row],[CycleNumber]]&gt;B100,B100=""),IF(טבלה135[[#This Row],[מספר סטייה]]=3,MAX(D97:D99),טבלה135[[#This Row],[מקס קבוע]]),טבלה135[[#This Row],[מקס קבוע]])</f>
        <v>30</v>
      </c>
      <c r="I9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קבוע]]&lt;&gt;E98,1,I98+1),0))</f>
        <v>0</v>
      </c>
      <c r="J99">
        <f>IF(AND(טבלה135[[#This Row],[CycleNumber]]&lt;B100,טבלה135[[#This Row],[מקס קבוע]]&lt;&gt;""),IF(OR(טבלה135[[#This Row],[מספר סטייה]]&lt;I100,AND(טבלה135[[#This Row],[מספר סטייה]]=3,I100=1)),0,1),"")</f>
        <v>0</v>
      </c>
      <c r="K99">
        <f>IF(טבלה135[[#This Row],[מקס קבוע]]&lt;&gt;"",טבלה135[[#This Row],[מקסימום]]-טבלה135[[#This Row],[מינימום]],"")</f>
        <v>3</v>
      </c>
      <c r="L99">
        <f>IF(IFERROR(LOOKUP(טבלה135[[#This Row],[ClientID]],פיבוט!$A$4:$A$121),FALSE)=טבלה135[[#This Row],[ClientID]],1,0)</f>
        <v>1</v>
      </c>
      <c r="M99" t="str">
        <f>IF(OR(טבלה135[[#This Row],[ClientID]]=A100),"",1)</f>
        <v/>
      </c>
      <c r="N99" s="3" t="str">
        <f>IF(טבלה135[[#This Row],[טווח]]&lt;&gt;K98,טבלה135[[#This Row],[טווח]],"")</f>
        <v/>
      </c>
      <c r="O99" s="3" t="str">
        <f>IF(טבלה135[[#This Row],[מניית טווחים]]&lt;&gt;"",IF(OR(30&gt;טבלה135[[#This Row],[מקסימום]],30&lt;טבלה135[[#This Row],[מינימום]]),0,1),"")</f>
        <v/>
      </c>
    </row>
    <row r="100" spans="1:15" x14ac:dyDescent="0.25">
      <c r="A100" t="s">
        <v>10</v>
      </c>
      <c r="B100">
        <v>12</v>
      </c>
      <c r="C100">
        <v>30</v>
      </c>
      <c r="D100">
        <f>טבלה135[[#This Row],[LengthofCycle]]+1</f>
        <v>31</v>
      </c>
      <c r="E100">
        <f>IF(טבלה135[[#This Row],[CycleNumber]]&lt;3,"",IF(טבלה135[[#This Row],[CycleNumber]]=3,MIN(D98:D100),IF(I99=3,MIN(D97:D99),E99)))</f>
        <v>27</v>
      </c>
      <c r="F100">
        <f>IF(טבלה135[[#This Row],[CycleNumber]]&lt;3,"",IF(טבלה135[[#This Row],[CycleNumber]]=3,MAX(D98:D100),IF(I99=3,MAX(D97:D99),F99)))</f>
        <v>30</v>
      </c>
      <c r="G100">
        <f>IF(OR(טבלה135[[#This Row],[CycleNumber]]&gt;B101,B101=""),IF(טבלה135[[#This Row],[מספר סטייה]]=3,MIN(D98:D100),טבלה135[[#This Row],[מינ קבוע]]),טבלה135[[#This Row],[מינ קבוע]])</f>
        <v>27</v>
      </c>
      <c r="H100">
        <f>IF(OR(טבלה135[[#This Row],[CycleNumber]]&gt;B101,B101=""),IF(טבלה135[[#This Row],[מספר סטייה]]=3,MAX(D98:D100),טבלה135[[#This Row],[מקס קבוע]]),טבלה135[[#This Row],[מקס קבוע]])</f>
        <v>30</v>
      </c>
      <c r="I10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קבוע]]&lt;&gt;E99,1,I99+1),0))</f>
        <v>1</v>
      </c>
      <c r="J100">
        <f>IF(AND(טבלה135[[#This Row],[CycleNumber]]&lt;B101,טבלה135[[#This Row],[מקס קבוע]]&lt;&gt;""),IF(OR(טבלה135[[#This Row],[מספר סטייה]]&lt;I101,AND(טבלה135[[#This Row],[מספר סטייה]]=3,I101=1)),0,1),"")</f>
        <v>0</v>
      </c>
      <c r="K100">
        <f>IF(טבלה135[[#This Row],[מקס קבוע]]&lt;&gt;"",טבלה135[[#This Row],[מקסימום]]-טבלה135[[#This Row],[מינימום]],"")</f>
        <v>3</v>
      </c>
      <c r="L100">
        <f>IF(IFERROR(LOOKUP(טבלה135[[#This Row],[ClientID]],פיבוט!$A$4:$A$121),FALSE)=טבלה135[[#This Row],[ClientID]],1,0)</f>
        <v>1</v>
      </c>
      <c r="M100" t="str">
        <f>IF(OR(טבלה135[[#This Row],[ClientID]]=A101),"",1)</f>
        <v/>
      </c>
      <c r="N100" s="3" t="str">
        <f>IF(טבלה135[[#This Row],[טווח]]&lt;&gt;K99,טבלה135[[#This Row],[טווח]],"")</f>
        <v/>
      </c>
      <c r="O100" s="3" t="str">
        <f>IF(טבלה135[[#This Row],[מניית טווחים]]&lt;&gt;"",IF(OR(30&gt;טבלה135[[#This Row],[מקסימום]],30&lt;טבלה135[[#This Row],[מינימום]]),0,1),"")</f>
        <v/>
      </c>
    </row>
    <row r="101" spans="1:15" x14ac:dyDescent="0.25">
      <c r="A101" t="s">
        <v>10</v>
      </c>
      <c r="B101">
        <v>13</v>
      </c>
      <c r="C101">
        <v>23</v>
      </c>
      <c r="D101">
        <f>טבלה135[[#This Row],[LengthofCycle]]+1</f>
        <v>24</v>
      </c>
      <c r="E101">
        <f>IF(טבלה135[[#This Row],[CycleNumber]]&lt;3,"",IF(טבלה135[[#This Row],[CycleNumber]]=3,MIN(D99:D101),IF(I100=3,MIN(D98:D100),E100)))</f>
        <v>27</v>
      </c>
      <c r="F101">
        <f>IF(טבלה135[[#This Row],[CycleNumber]]&lt;3,"",IF(טבלה135[[#This Row],[CycleNumber]]=3,MAX(D99:D101),IF(I100=3,MAX(D98:D100),F100)))</f>
        <v>30</v>
      </c>
      <c r="G101">
        <f>IF(OR(טבלה135[[#This Row],[CycleNumber]]&gt;B102,B102=""),IF(טבלה135[[#This Row],[מספר סטייה]]=3,MIN(D99:D101),טבלה135[[#This Row],[מינ קבוע]]),טבלה135[[#This Row],[מינ קבוע]])</f>
        <v>27</v>
      </c>
      <c r="H101">
        <f>IF(OR(טבלה135[[#This Row],[CycleNumber]]&gt;B102,B102=""),IF(טבלה135[[#This Row],[מספר סטייה]]=3,MAX(D99:D101),טבלה135[[#This Row],[מקס קבוע]]),טבלה135[[#This Row],[מקס קבוע]])</f>
        <v>30</v>
      </c>
      <c r="I10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קבוע]]&lt;&gt;E100,1,I100+1),0))</f>
        <v>2</v>
      </c>
      <c r="J101">
        <f>IF(AND(טבלה135[[#This Row],[CycleNumber]]&lt;B102,טבלה135[[#This Row],[מקס קבוע]]&lt;&gt;""),IF(OR(טבלה135[[#This Row],[מספר סטייה]]&lt;I102,AND(טבלה135[[#This Row],[מספר סטייה]]=3,I102=1)),0,1),"")</f>
        <v>0</v>
      </c>
      <c r="K101">
        <f>IF(טבלה135[[#This Row],[מקס קבוע]]&lt;&gt;"",טבלה135[[#This Row],[מקסימום]]-טבלה135[[#This Row],[מינימום]],"")</f>
        <v>3</v>
      </c>
      <c r="L101">
        <f>IF(IFERROR(LOOKUP(טבלה135[[#This Row],[ClientID]],פיבוט!$A$4:$A$121),FALSE)=טבלה135[[#This Row],[ClientID]],1,0)</f>
        <v>1</v>
      </c>
      <c r="M101" t="str">
        <f>IF(OR(טבלה135[[#This Row],[ClientID]]=A102),"",1)</f>
        <v/>
      </c>
      <c r="N101" s="3" t="str">
        <f>IF(טבלה135[[#This Row],[טווח]]&lt;&gt;K100,טבלה135[[#This Row],[טווח]],"")</f>
        <v/>
      </c>
      <c r="O101" s="3" t="str">
        <f>IF(טבלה135[[#This Row],[מניית טווחים]]&lt;&gt;"",IF(OR(30&gt;טבלה135[[#This Row],[מקסימום]],30&lt;טבלה135[[#This Row],[מינימום]]),0,1),"")</f>
        <v/>
      </c>
    </row>
    <row r="102" spans="1:15" x14ac:dyDescent="0.25">
      <c r="A102" t="s">
        <v>10</v>
      </c>
      <c r="B102">
        <v>14</v>
      </c>
      <c r="C102">
        <v>23</v>
      </c>
      <c r="D102">
        <f>טבלה135[[#This Row],[LengthofCycle]]+1</f>
        <v>24</v>
      </c>
      <c r="E102">
        <f>IF(טבלה135[[#This Row],[CycleNumber]]&lt;3,"",IF(טבלה135[[#This Row],[CycleNumber]]=3,MIN(D100:D102),IF(I101=3,MIN(D99:D101),E101)))</f>
        <v>27</v>
      </c>
      <c r="F102">
        <f>IF(טבלה135[[#This Row],[CycleNumber]]&lt;3,"",IF(טבלה135[[#This Row],[CycleNumber]]=3,MAX(D100:D102),IF(I101=3,MAX(D99:D101),F101)))</f>
        <v>30</v>
      </c>
      <c r="G102">
        <f>IF(OR(טבלה135[[#This Row],[CycleNumber]]&gt;B103,B103=""),IF(טבלה135[[#This Row],[מספר סטייה]]=3,MIN(D100:D102),טבלה135[[#This Row],[מינ קבוע]]),טבלה135[[#This Row],[מינ קבוע]])</f>
        <v>27</v>
      </c>
      <c r="H102">
        <f>IF(OR(טבלה135[[#This Row],[CycleNumber]]&gt;B103,B103=""),IF(טבלה135[[#This Row],[מספר סטייה]]=3,MAX(D100:D102),טבלה135[[#This Row],[מקס קבוע]]),טבלה135[[#This Row],[מקס קבוע]])</f>
        <v>30</v>
      </c>
      <c r="I10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קבוע]]&lt;&gt;E101,1,I101+1),0))</f>
        <v>3</v>
      </c>
      <c r="J102">
        <f>IF(AND(טבלה135[[#This Row],[CycleNumber]]&lt;B103,טבלה135[[#This Row],[מקס קבוע]]&lt;&gt;""),IF(OR(טבלה135[[#This Row],[מספר סטייה]]&lt;I103,AND(טבלה135[[#This Row],[מספר סטייה]]=3,I103=1)),0,1),"")</f>
        <v>1</v>
      </c>
      <c r="K102">
        <f>IF(טבלה135[[#This Row],[מקס קבוע]]&lt;&gt;"",טבלה135[[#This Row],[מקסימום]]-טבלה135[[#This Row],[מינימום]],"")</f>
        <v>3</v>
      </c>
      <c r="L102">
        <f>IF(IFERROR(LOOKUP(טבלה135[[#This Row],[ClientID]],פיבוט!$A$4:$A$121),FALSE)=טבלה135[[#This Row],[ClientID]],1,0)</f>
        <v>1</v>
      </c>
      <c r="M102" t="str">
        <f>IF(OR(טבלה135[[#This Row],[ClientID]]=A103),"",1)</f>
        <v/>
      </c>
      <c r="N102" s="3" t="str">
        <f>IF(טבלה135[[#This Row],[טווח]]&lt;&gt;K101,טבלה135[[#This Row],[טווח]],"")</f>
        <v/>
      </c>
      <c r="O102" s="3" t="str">
        <f>IF(טבלה135[[#This Row],[מניית טווחים]]&lt;&gt;"",IF(OR(30&gt;טבלה135[[#This Row],[מקסימום]],30&lt;טבלה135[[#This Row],[מינימום]]),0,1),"")</f>
        <v/>
      </c>
    </row>
    <row r="103" spans="1:15" x14ac:dyDescent="0.25">
      <c r="A103" t="s">
        <v>10</v>
      </c>
      <c r="B103">
        <v>15</v>
      </c>
      <c r="C103">
        <v>29</v>
      </c>
      <c r="D103">
        <f>טבלה135[[#This Row],[LengthofCycle]]+1</f>
        <v>30</v>
      </c>
      <c r="E103">
        <f>IF(טבלה135[[#This Row],[CycleNumber]]&lt;3,"",IF(טבלה135[[#This Row],[CycleNumber]]=3,MIN(D101:D103),IF(I102=3,MIN(D100:D102),E102)))</f>
        <v>24</v>
      </c>
      <c r="F103">
        <f>IF(טבלה135[[#This Row],[CycleNumber]]&lt;3,"",IF(טבלה135[[#This Row],[CycleNumber]]=3,MAX(D101:D103),IF(I102=3,MAX(D100:D102),F102)))</f>
        <v>31</v>
      </c>
      <c r="G103">
        <f>IF(OR(טבלה135[[#This Row],[CycleNumber]]&gt;B104,B104=""),IF(טבלה135[[#This Row],[מספר סטייה]]=3,MIN(D101:D103),טבלה135[[#This Row],[מינ קבוע]]),טבלה135[[#This Row],[מינ קבוע]])</f>
        <v>24</v>
      </c>
      <c r="H103">
        <f>IF(OR(טבלה135[[#This Row],[CycleNumber]]&gt;B104,B104=""),IF(טבלה135[[#This Row],[מספר סטייה]]=3,MAX(D101:D103),טבלה135[[#This Row],[מקס קבוע]]),טבלה135[[#This Row],[מקס קבוע]])</f>
        <v>31</v>
      </c>
      <c r="I10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קבוע]]&lt;&gt;E102,1,I102+1),0))</f>
        <v>0</v>
      </c>
      <c r="J103">
        <f>IF(AND(טבלה135[[#This Row],[CycleNumber]]&lt;B104,טבלה135[[#This Row],[מקס קבוע]]&lt;&gt;""),IF(OR(טבלה135[[#This Row],[מספר סטייה]]&lt;I104,AND(טבלה135[[#This Row],[מספר סטייה]]=3,I104=1)),0,1),"")</f>
        <v>1</v>
      </c>
      <c r="K103">
        <f>IF(טבלה135[[#This Row],[מקס קבוע]]&lt;&gt;"",טבלה135[[#This Row],[מקסימום]]-טבלה135[[#This Row],[מינימום]],"")</f>
        <v>7</v>
      </c>
      <c r="L103">
        <f>IF(IFERROR(LOOKUP(טבלה135[[#This Row],[ClientID]],פיבוט!$A$4:$A$121),FALSE)=טבלה135[[#This Row],[ClientID]],1,0)</f>
        <v>1</v>
      </c>
      <c r="M103" t="str">
        <f>IF(OR(טבלה135[[#This Row],[ClientID]]=A104),"",1)</f>
        <v/>
      </c>
      <c r="N103" s="3">
        <f>IF(טבלה135[[#This Row],[טווח]]&lt;&gt;K102,טבלה135[[#This Row],[טווח]],"")</f>
        <v>7</v>
      </c>
      <c r="O103" s="3">
        <f>IF(טבלה135[[#This Row],[מניית טווחים]]&lt;&gt;"",IF(OR(30&gt;טבלה135[[#This Row],[מקסימום]],30&lt;טבלה135[[#This Row],[מינימום]]),0,1),"")</f>
        <v>1</v>
      </c>
    </row>
    <row r="104" spans="1:15" x14ac:dyDescent="0.25">
      <c r="A104" t="s">
        <v>10</v>
      </c>
      <c r="B104">
        <v>16</v>
      </c>
      <c r="C104">
        <v>28</v>
      </c>
      <c r="D104">
        <f>טבלה135[[#This Row],[LengthofCycle]]+1</f>
        <v>29</v>
      </c>
      <c r="E104">
        <f>IF(טבלה135[[#This Row],[CycleNumber]]&lt;3,"",IF(טבלה135[[#This Row],[CycleNumber]]=3,MIN(D102:D104),IF(I103=3,MIN(D101:D103),E103)))</f>
        <v>24</v>
      </c>
      <c r="F104">
        <f>IF(טבלה135[[#This Row],[CycleNumber]]&lt;3,"",IF(טבלה135[[#This Row],[CycleNumber]]=3,MAX(D102:D104),IF(I103=3,MAX(D101:D103),F103)))</f>
        <v>31</v>
      </c>
      <c r="G104">
        <f>IF(OR(טבלה135[[#This Row],[CycleNumber]]&gt;B105,B105=""),IF(טבלה135[[#This Row],[מספר סטייה]]=3,MIN(D102:D104),טבלה135[[#This Row],[מינ קבוע]]),טבלה135[[#This Row],[מינ קבוע]])</f>
        <v>24</v>
      </c>
      <c r="H104">
        <f>IF(OR(טבלה135[[#This Row],[CycleNumber]]&gt;B105,B105=""),IF(טבלה135[[#This Row],[מספר סטייה]]=3,MAX(D102:D104),טבלה135[[#This Row],[מקס קבוע]]),טבלה135[[#This Row],[מקס קבוע]])</f>
        <v>31</v>
      </c>
      <c r="I10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קבוע]]&lt;&gt;E103,1,I103+1),0))</f>
        <v>0</v>
      </c>
      <c r="J104" t="str">
        <f>IF(AND(טבלה135[[#This Row],[CycleNumber]]&lt;B105,טבלה135[[#This Row],[מקס קבוע]]&lt;&gt;""),IF(OR(טבלה135[[#This Row],[מספר סטייה]]&lt;I105,AND(טבלה135[[#This Row],[מספר סטייה]]=3,I105=1)),0,1),"")</f>
        <v/>
      </c>
      <c r="K104">
        <f>IF(טבלה135[[#This Row],[מקס קבוע]]&lt;&gt;"",טבלה135[[#This Row],[מקסימום]]-טבלה135[[#This Row],[מינימום]],"")</f>
        <v>7</v>
      </c>
      <c r="L104">
        <f>IF(IFERROR(LOOKUP(טבלה135[[#This Row],[ClientID]],פיבוט!$A$4:$A$121),FALSE)=טבלה135[[#This Row],[ClientID]],1,0)</f>
        <v>1</v>
      </c>
      <c r="M104">
        <f>IF(OR(טבלה135[[#This Row],[ClientID]]=A105),"",1)</f>
        <v>1</v>
      </c>
      <c r="N104" s="3" t="str">
        <f>IF(טבלה135[[#This Row],[טווח]]&lt;&gt;K103,טבלה135[[#This Row],[טווח]],"")</f>
        <v/>
      </c>
      <c r="O104" s="3" t="str">
        <f>IF(טבלה135[[#This Row],[מניית טווחים]]&lt;&gt;"",IF(OR(30&gt;טבלה135[[#This Row],[מקסימום]],30&lt;טבלה135[[#This Row],[מינימום]]),0,1),"")</f>
        <v/>
      </c>
    </row>
    <row r="105" spans="1:15" x14ac:dyDescent="0.25">
      <c r="A105" t="s">
        <v>11</v>
      </c>
      <c r="B105">
        <v>1</v>
      </c>
      <c r="C105">
        <v>27</v>
      </c>
      <c r="D105">
        <f>טבלה135[[#This Row],[LengthofCycle]]+1</f>
        <v>28</v>
      </c>
      <c r="E105" t="str">
        <f>IF(טבלה135[[#This Row],[CycleNumber]]&lt;3,"",IF(טבלה135[[#This Row],[CycleNumber]]=3,MIN(D103:D105),IF(I104=3,MIN(D102:D104),E104)))</f>
        <v/>
      </c>
      <c r="F105" t="str">
        <f>IF(טבלה135[[#This Row],[CycleNumber]]&lt;3,"",IF(טבלה135[[#This Row],[CycleNumber]]=3,MAX(D103:D105),IF(I104=3,MAX(D102:D104),F104)))</f>
        <v/>
      </c>
      <c r="G105" t="str">
        <f>IF(OR(טבלה135[[#This Row],[CycleNumber]]&gt;B106,B106=""),IF(טבלה135[[#This Row],[מספר סטייה]]=3,MIN(D103:D105),טבלה135[[#This Row],[מינ קבוע]]),טבלה135[[#This Row],[מינ קבוע]])</f>
        <v/>
      </c>
      <c r="H105" t="str">
        <f>IF(OR(טבלה135[[#This Row],[CycleNumber]]&gt;B106,B106=""),IF(טבלה135[[#This Row],[מספר סטייה]]=3,MAX(D103:D105),טבלה135[[#This Row],[מקס קבוע]]),טבלה135[[#This Row],[מקס קבוע]])</f>
        <v/>
      </c>
      <c r="I10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קבוע]]&lt;&gt;E104,1,I104+1),0))</f>
        <v/>
      </c>
      <c r="J105" t="str">
        <f>IF(AND(טבלה135[[#This Row],[CycleNumber]]&lt;B106,טבלה135[[#This Row],[מקס קבוע]]&lt;&gt;""),IF(OR(טבלה135[[#This Row],[מספר סטייה]]&lt;I106,AND(טבלה135[[#This Row],[מספר סטייה]]=3,I106=1)),0,1),"")</f>
        <v/>
      </c>
      <c r="K105" t="str">
        <f>IF(טבלה135[[#This Row],[מקס קבוע]]&lt;&gt;"",טבלה135[[#This Row],[מקסימום]]-טבלה135[[#This Row],[מינימום]],"")</f>
        <v/>
      </c>
      <c r="L105">
        <f>IF(IFERROR(LOOKUP(טבלה135[[#This Row],[ClientID]],פיבוט!$A$4:$A$121),FALSE)=טבלה135[[#This Row],[ClientID]],1,0)</f>
        <v>1</v>
      </c>
      <c r="M105" t="str">
        <f>IF(OR(טבלה135[[#This Row],[ClientID]]=A106),"",1)</f>
        <v/>
      </c>
      <c r="N105" s="3" t="str">
        <f>IF(טבלה135[[#This Row],[טווח]]&lt;&gt;K104,טבלה135[[#This Row],[טווח]],"")</f>
        <v/>
      </c>
      <c r="O105" s="3" t="str">
        <f>IF(טבלה135[[#This Row],[מניית טווחים]]&lt;&gt;"",IF(OR(30&gt;טבלה135[[#This Row],[מקסימום]],30&lt;טבלה135[[#This Row],[מינימום]]),0,1),"")</f>
        <v/>
      </c>
    </row>
    <row r="106" spans="1:15" x14ac:dyDescent="0.25">
      <c r="A106" t="s">
        <v>11</v>
      </c>
      <c r="B106">
        <v>2</v>
      </c>
      <c r="C106">
        <v>27</v>
      </c>
      <c r="D106">
        <f>טבלה135[[#This Row],[LengthofCycle]]+1</f>
        <v>28</v>
      </c>
      <c r="E106" t="str">
        <f>IF(טבלה135[[#This Row],[CycleNumber]]&lt;3,"",IF(טבלה135[[#This Row],[CycleNumber]]=3,MIN(D104:D106),IF(I105=3,MIN(D103:D105),E105)))</f>
        <v/>
      </c>
      <c r="F106" t="str">
        <f>IF(טבלה135[[#This Row],[CycleNumber]]&lt;3,"",IF(טבלה135[[#This Row],[CycleNumber]]=3,MAX(D104:D106),IF(I105=3,MAX(D103:D105),F105)))</f>
        <v/>
      </c>
      <c r="G106" t="str">
        <f>IF(OR(טבלה135[[#This Row],[CycleNumber]]&gt;B107,B107=""),IF(טבלה135[[#This Row],[מספר סטייה]]=3,MIN(D104:D106),טבלה135[[#This Row],[מינ קבוע]]),טבלה135[[#This Row],[מינ קבוע]])</f>
        <v/>
      </c>
      <c r="H106" t="str">
        <f>IF(OR(טבלה135[[#This Row],[CycleNumber]]&gt;B107,B107=""),IF(טבלה135[[#This Row],[מספר סטייה]]=3,MAX(D104:D106),טבלה135[[#This Row],[מקס קבוע]]),טבלה135[[#This Row],[מקס קבוע]])</f>
        <v/>
      </c>
      <c r="I10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קבוע]]&lt;&gt;E105,1,I105+1),0))</f>
        <v/>
      </c>
      <c r="J106" t="str">
        <f>IF(AND(טבלה135[[#This Row],[CycleNumber]]&lt;B107,טבלה135[[#This Row],[מקס קבוע]]&lt;&gt;""),IF(OR(טבלה135[[#This Row],[מספר סטייה]]&lt;I107,AND(טבלה135[[#This Row],[מספר סטייה]]=3,I107=1)),0,1),"")</f>
        <v/>
      </c>
      <c r="K106" t="str">
        <f>IF(טבלה135[[#This Row],[מקס קבוע]]&lt;&gt;"",טבלה135[[#This Row],[מקסימום]]-טבלה135[[#This Row],[מינימום]],"")</f>
        <v/>
      </c>
      <c r="L106">
        <f>IF(IFERROR(LOOKUP(טבלה135[[#This Row],[ClientID]],פיבוט!$A$4:$A$121),FALSE)=טבלה135[[#This Row],[ClientID]],1,0)</f>
        <v>1</v>
      </c>
      <c r="M106" t="str">
        <f>IF(OR(טבלה135[[#This Row],[ClientID]]=A107),"",1)</f>
        <v/>
      </c>
      <c r="N106" s="3" t="str">
        <f>IF(טבלה135[[#This Row],[טווח]]&lt;&gt;K105,טבלה135[[#This Row],[טווח]],"")</f>
        <v/>
      </c>
      <c r="O106" s="3" t="str">
        <f>IF(טבלה135[[#This Row],[מניית טווחים]]&lt;&gt;"",IF(OR(30&gt;טבלה135[[#This Row],[מקסימום]],30&lt;טבלה135[[#This Row],[מינימום]]),0,1),"")</f>
        <v/>
      </c>
    </row>
    <row r="107" spans="1:15" x14ac:dyDescent="0.25">
      <c r="A107" t="s">
        <v>11</v>
      </c>
      <c r="B107">
        <v>3</v>
      </c>
      <c r="C107">
        <v>28</v>
      </c>
      <c r="D107">
        <f>טבלה135[[#This Row],[LengthofCycle]]+1</f>
        <v>29</v>
      </c>
      <c r="E107">
        <f>IF(טבלה135[[#This Row],[CycleNumber]]&lt;3,"",IF(טבלה135[[#This Row],[CycleNumber]]=3,MIN(D105:D107),IF(I106=3,MIN(D104:D106),E106)))</f>
        <v>28</v>
      </c>
      <c r="F107">
        <f>IF(טבלה135[[#This Row],[CycleNumber]]&lt;3,"",IF(טבלה135[[#This Row],[CycleNumber]]=3,MAX(D105:D107),IF(I106=3,MAX(D104:D106),F106)))</f>
        <v>29</v>
      </c>
      <c r="G107">
        <f>IF(OR(טבלה135[[#This Row],[CycleNumber]]&gt;B108,B108=""),IF(טבלה135[[#This Row],[מספר סטייה]]=3,MIN(D105:D107),טבלה135[[#This Row],[מינ קבוע]]),טבלה135[[#This Row],[מינ קבוע]])</f>
        <v>28</v>
      </c>
      <c r="H107">
        <f>IF(OR(טבלה135[[#This Row],[CycleNumber]]&gt;B108,B108=""),IF(טבלה135[[#This Row],[מספר סטייה]]=3,MAX(D105:D107),טבלה135[[#This Row],[מקס קבוע]]),טבלה135[[#This Row],[מקס קבוע]])</f>
        <v>29</v>
      </c>
      <c r="I10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קבוע]]&lt;&gt;E106,1,I106+1),0))</f>
        <v>0</v>
      </c>
      <c r="J107">
        <f>IF(AND(טבלה135[[#This Row],[CycleNumber]]&lt;B108,טבלה135[[#This Row],[מקס קבוע]]&lt;&gt;""),IF(OR(טבלה135[[#This Row],[מספר סטייה]]&lt;I108,AND(טבלה135[[#This Row],[מספר סטייה]]=3,I108=1)),0,1),"")</f>
        <v>1</v>
      </c>
      <c r="K107">
        <f>IF(טבלה135[[#This Row],[מקס קבוע]]&lt;&gt;"",טבלה135[[#This Row],[מקסימום]]-טבלה135[[#This Row],[מינימום]],"")</f>
        <v>1</v>
      </c>
      <c r="L107">
        <f>IF(IFERROR(LOOKUP(טבלה135[[#This Row],[ClientID]],פיבוט!$A$4:$A$121),FALSE)=טבלה135[[#This Row],[ClientID]],1,0)</f>
        <v>1</v>
      </c>
      <c r="M107" t="str">
        <f>IF(OR(טבלה135[[#This Row],[ClientID]]=A108),"",1)</f>
        <v/>
      </c>
      <c r="N107" s="3">
        <f>IF(טבלה135[[#This Row],[טווח]]&lt;&gt;K106,טבלה135[[#This Row],[טווח]],"")</f>
        <v>1</v>
      </c>
      <c r="O107" s="3">
        <f>IF(טבלה135[[#This Row],[מניית טווחים]]&lt;&gt;"",IF(OR(30&gt;טבלה135[[#This Row],[מקסימום]],30&lt;טבלה135[[#This Row],[מינימום]]),0,1),"")</f>
        <v>0</v>
      </c>
    </row>
    <row r="108" spans="1:15" x14ac:dyDescent="0.25">
      <c r="A108" t="s">
        <v>11</v>
      </c>
      <c r="B108">
        <v>4</v>
      </c>
      <c r="C108">
        <v>27</v>
      </c>
      <c r="D108">
        <f>טבלה135[[#This Row],[LengthofCycle]]+1</f>
        <v>28</v>
      </c>
      <c r="E108">
        <f>IF(טבלה135[[#This Row],[CycleNumber]]&lt;3,"",IF(טבלה135[[#This Row],[CycleNumber]]=3,MIN(D106:D108),IF(I107=3,MIN(D105:D107),E107)))</f>
        <v>28</v>
      </c>
      <c r="F108">
        <f>IF(טבלה135[[#This Row],[CycleNumber]]&lt;3,"",IF(טבלה135[[#This Row],[CycleNumber]]=3,MAX(D106:D108),IF(I107=3,MAX(D105:D107),F107)))</f>
        <v>29</v>
      </c>
      <c r="G108">
        <f>IF(OR(טבלה135[[#This Row],[CycleNumber]]&gt;B109,B109=""),IF(טבלה135[[#This Row],[מספר סטייה]]=3,MIN(D106:D108),טבלה135[[#This Row],[מינ קבוע]]),טבלה135[[#This Row],[מינ קבוע]])</f>
        <v>28</v>
      </c>
      <c r="H108">
        <f>IF(OR(טבלה135[[#This Row],[CycleNumber]]&gt;B109,B109=""),IF(טבלה135[[#This Row],[מספר סטייה]]=3,MAX(D106:D108),טבלה135[[#This Row],[מקס קבוע]]),טבלה135[[#This Row],[מקס קבוע]])</f>
        <v>29</v>
      </c>
      <c r="I10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קבוע]]&lt;&gt;E107,1,I107+1),0))</f>
        <v>0</v>
      </c>
      <c r="J108">
        <f>IF(AND(טבלה135[[#This Row],[CycleNumber]]&lt;B109,טבלה135[[#This Row],[מקס קבוע]]&lt;&gt;""),IF(OR(טבלה135[[#This Row],[מספר סטייה]]&lt;I109,AND(טבלה135[[#This Row],[מספר סטייה]]=3,I109=1)),0,1),"")</f>
        <v>1</v>
      </c>
      <c r="K108">
        <f>IF(טבלה135[[#This Row],[מקס קבוע]]&lt;&gt;"",טבלה135[[#This Row],[מקסימום]]-טבלה135[[#This Row],[מינימום]],"")</f>
        <v>1</v>
      </c>
      <c r="L108">
        <f>IF(IFERROR(LOOKUP(טבלה135[[#This Row],[ClientID]],פיבוט!$A$4:$A$121),FALSE)=טבלה135[[#This Row],[ClientID]],1,0)</f>
        <v>1</v>
      </c>
      <c r="M108" t="str">
        <f>IF(OR(טבלה135[[#This Row],[ClientID]]=A109),"",1)</f>
        <v/>
      </c>
      <c r="N108" s="3" t="str">
        <f>IF(טבלה135[[#This Row],[טווח]]&lt;&gt;K107,טבלה135[[#This Row],[טווח]],"")</f>
        <v/>
      </c>
      <c r="O108" s="3" t="str">
        <f>IF(טבלה135[[#This Row],[מניית טווחים]]&lt;&gt;"",IF(OR(30&gt;טבלה135[[#This Row],[מקסימום]],30&lt;טבלה135[[#This Row],[מינימום]]),0,1),"")</f>
        <v/>
      </c>
    </row>
    <row r="109" spans="1:15" x14ac:dyDescent="0.25">
      <c r="A109" t="s">
        <v>11</v>
      </c>
      <c r="B109">
        <v>5</v>
      </c>
      <c r="C109">
        <v>27</v>
      </c>
      <c r="D109">
        <f>טבלה135[[#This Row],[LengthofCycle]]+1</f>
        <v>28</v>
      </c>
      <c r="E109">
        <f>IF(טבלה135[[#This Row],[CycleNumber]]&lt;3,"",IF(טבלה135[[#This Row],[CycleNumber]]=3,MIN(D107:D109),IF(I108=3,MIN(D106:D108),E108)))</f>
        <v>28</v>
      </c>
      <c r="F109">
        <f>IF(טבלה135[[#This Row],[CycleNumber]]&lt;3,"",IF(טבלה135[[#This Row],[CycleNumber]]=3,MAX(D107:D109),IF(I108=3,MAX(D106:D108),F108)))</f>
        <v>29</v>
      </c>
      <c r="G109">
        <f>IF(OR(טבלה135[[#This Row],[CycleNumber]]&gt;B110,B110=""),IF(טבלה135[[#This Row],[מספר סטייה]]=3,MIN(D107:D109),טבלה135[[#This Row],[מינ קבוע]]),טבלה135[[#This Row],[מינ קבוע]])</f>
        <v>28</v>
      </c>
      <c r="H109">
        <f>IF(OR(טבלה135[[#This Row],[CycleNumber]]&gt;B110,B110=""),IF(טבלה135[[#This Row],[מספר סטייה]]=3,MAX(D107:D109),טבלה135[[#This Row],[מקס קבוע]]),טבלה135[[#This Row],[מקס קבוע]])</f>
        <v>29</v>
      </c>
      <c r="I10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קבוע]]&lt;&gt;E108,1,I108+1),0))</f>
        <v>0</v>
      </c>
      <c r="J109">
        <f>IF(AND(טבלה135[[#This Row],[CycleNumber]]&lt;B110,טבלה135[[#This Row],[מקס קבוע]]&lt;&gt;""),IF(OR(טבלה135[[#This Row],[מספר סטייה]]&lt;I110,AND(טבלה135[[#This Row],[מספר סטייה]]=3,I110=1)),0,1),"")</f>
        <v>0</v>
      </c>
      <c r="K109">
        <f>IF(טבלה135[[#This Row],[מקס קבוע]]&lt;&gt;"",טבלה135[[#This Row],[מקסימום]]-טבלה135[[#This Row],[מינימום]],"")</f>
        <v>1</v>
      </c>
      <c r="L109">
        <f>IF(IFERROR(LOOKUP(טבלה135[[#This Row],[ClientID]],פיבוט!$A$4:$A$121),FALSE)=טבלה135[[#This Row],[ClientID]],1,0)</f>
        <v>1</v>
      </c>
      <c r="M109" t="str">
        <f>IF(OR(טבלה135[[#This Row],[ClientID]]=A110),"",1)</f>
        <v/>
      </c>
      <c r="N109" s="3" t="str">
        <f>IF(טבלה135[[#This Row],[טווח]]&lt;&gt;K108,טבלה135[[#This Row],[טווח]],"")</f>
        <v/>
      </c>
      <c r="O109" s="3" t="str">
        <f>IF(טבלה135[[#This Row],[מניית טווחים]]&lt;&gt;"",IF(OR(30&gt;טבלה135[[#This Row],[מקסימום]],30&lt;טבלה135[[#This Row],[מינימום]]),0,1),"")</f>
        <v/>
      </c>
    </row>
    <row r="110" spans="1:15" x14ac:dyDescent="0.25">
      <c r="A110" t="s">
        <v>11</v>
      </c>
      <c r="B110">
        <v>6</v>
      </c>
      <c r="C110">
        <v>29</v>
      </c>
      <c r="D110">
        <f>טבלה135[[#This Row],[LengthofCycle]]+1</f>
        <v>30</v>
      </c>
      <c r="E110">
        <f>IF(טבלה135[[#This Row],[CycleNumber]]&lt;3,"",IF(טבלה135[[#This Row],[CycleNumber]]=3,MIN(D108:D110),IF(I109=3,MIN(D107:D109),E109)))</f>
        <v>28</v>
      </c>
      <c r="F110">
        <f>IF(טבלה135[[#This Row],[CycleNumber]]&lt;3,"",IF(טבלה135[[#This Row],[CycleNumber]]=3,MAX(D108:D110),IF(I109=3,MAX(D107:D109),F109)))</f>
        <v>29</v>
      </c>
      <c r="G110">
        <f>IF(OR(טבלה135[[#This Row],[CycleNumber]]&gt;B111,B111=""),IF(טבלה135[[#This Row],[מספר סטייה]]=3,MIN(D108:D110),טבלה135[[#This Row],[מינ קבוע]]),טבלה135[[#This Row],[מינ קבוע]])</f>
        <v>28</v>
      </c>
      <c r="H110">
        <f>IF(OR(טבלה135[[#This Row],[CycleNumber]]&gt;B111,B111=""),IF(טבלה135[[#This Row],[מספר סטייה]]=3,MAX(D108:D110),טבלה135[[#This Row],[מקס קבוע]]),טבלה135[[#This Row],[מקס קבוע]])</f>
        <v>29</v>
      </c>
      <c r="I11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קבוע]]&lt;&gt;E109,1,I109+1),0))</f>
        <v>1</v>
      </c>
      <c r="J110">
        <f>IF(AND(טבלה135[[#This Row],[CycleNumber]]&lt;B111,טבלה135[[#This Row],[מקס קבוע]]&lt;&gt;""),IF(OR(טבלה135[[#This Row],[מספר סטייה]]&lt;I111,AND(טבלה135[[#This Row],[מספר סטייה]]=3,I111=1)),0,1),"")</f>
        <v>1</v>
      </c>
      <c r="K110">
        <f>IF(טבלה135[[#This Row],[מקס קבוע]]&lt;&gt;"",טבלה135[[#This Row],[מקסימום]]-טבלה135[[#This Row],[מינימום]],"")</f>
        <v>1</v>
      </c>
      <c r="L110">
        <f>IF(IFERROR(LOOKUP(טבלה135[[#This Row],[ClientID]],פיבוט!$A$4:$A$121),FALSE)=טבלה135[[#This Row],[ClientID]],1,0)</f>
        <v>1</v>
      </c>
      <c r="M110" t="str">
        <f>IF(OR(טבלה135[[#This Row],[ClientID]]=A111),"",1)</f>
        <v/>
      </c>
      <c r="N110" s="3" t="str">
        <f>IF(טבלה135[[#This Row],[טווח]]&lt;&gt;K109,טבלה135[[#This Row],[טווח]],"")</f>
        <v/>
      </c>
      <c r="O110" s="3" t="str">
        <f>IF(טבלה135[[#This Row],[מניית טווחים]]&lt;&gt;"",IF(OR(30&gt;טבלה135[[#This Row],[מקסימום]],30&lt;טבלה135[[#This Row],[מינימום]]),0,1),"")</f>
        <v/>
      </c>
    </row>
    <row r="111" spans="1:15" x14ac:dyDescent="0.25">
      <c r="A111" t="s">
        <v>11</v>
      </c>
      <c r="B111">
        <v>7</v>
      </c>
      <c r="C111">
        <v>28</v>
      </c>
      <c r="D111">
        <f>טבלה135[[#This Row],[LengthofCycle]]+1</f>
        <v>29</v>
      </c>
      <c r="E111">
        <f>IF(טבלה135[[#This Row],[CycleNumber]]&lt;3,"",IF(טבלה135[[#This Row],[CycleNumber]]=3,MIN(D109:D111),IF(I110=3,MIN(D108:D110),E110)))</f>
        <v>28</v>
      </c>
      <c r="F111">
        <f>IF(טבלה135[[#This Row],[CycleNumber]]&lt;3,"",IF(טבלה135[[#This Row],[CycleNumber]]=3,MAX(D109:D111),IF(I110=3,MAX(D108:D110),F110)))</f>
        <v>29</v>
      </c>
      <c r="G111">
        <f>IF(OR(טבלה135[[#This Row],[CycleNumber]]&gt;B112,B112=""),IF(טבלה135[[#This Row],[מספר סטייה]]=3,MIN(D109:D111),טבלה135[[#This Row],[מינ קבוע]]),טבלה135[[#This Row],[מינ קבוע]])</f>
        <v>28</v>
      </c>
      <c r="H111">
        <f>IF(OR(טבלה135[[#This Row],[CycleNumber]]&gt;B112,B112=""),IF(טבלה135[[#This Row],[מספר סטייה]]=3,MAX(D109:D111),טבלה135[[#This Row],[מקס קבוע]]),טבלה135[[#This Row],[מקס קבוע]])</f>
        <v>29</v>
      </c>
      <c r="I11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קבוע]]&lt;&gt;E110,1,I110+1),0))</f>
        <v>0</v>
      </c>
      <c r="J111">
        <f>IF(AND(טבלה135[[#This Row],[CycleNumber]]&lt;B112,טבלה135[[#This Row],[מקס קבוע]]&lt;&gt;""),IF(OR(טבלה135[[#This Row],[מספר סטייה]]&lt;I112,AND(טבלה135[[#This Row],[מספר סטייה]]=3,I112=1)),0,1),"")</f>
        <v>1</v>
      </c>
      <c r="K111">
        <f>IF(טבלה135[[#This Row],[מקס קבוע]]&lt;&gt;"",טבלה135[[#This Row],[מקסימום]]-טבלה135[[#This Row],[מינימום]],"")</f>
        <v>1</v>
      </c>
      <c r="L111">
        <f>IF(IFERROR(LOOKUP(טבלה135[[#This Row],[ClientID]],פיבוט!$A$4:$A$121),FALSE)=טבלה135[[#This Row],[ClientID]],1,0)</f>
        <v>1</v>
      </c>
      <c r="M111" t="str">
        <f>IF(OR(טבלה135[[#This Row],[ClientID]]=A112),"",1)</f>
        <v/>
      </c>
      <c r="N111" s="3" t="str">
        <f>IF(טבלה135[[#This Row],[טווח]]&lt;&gt;K110,טבלה135[[#This Row],[טווח]],"")</f>
        <v/>
      </c>
      <c r="O111" s="3" t="str">
        <f>IF(טבלה135[[#This Row],[מניית טווחים]]&lt;&gt;"",IF(OR(30&gt;טבלה135[[#This Row],[מקסימום]],30&lt;טבלה135[[#This Row],[מינימום]]),0,1),"")</f>
        <v/>
      </c>
    </row>
    <row r="112" spans="1:15" x14ac:dyDescent="0.25">
      <c r="A112" t="s">
        <v>11</v>
      </c>
      <c r="B112">
        <v>8</v>
      </c>
      <c r="C112">
        <v>27</v>
      </c>
      <c r="D112">
        <f>טבלה135[[#This Row],[LengthofCycle]]+1</f>
        <v>28</v>
      </c>
      <c r="E112">
        <f>IF(טבלה135[[#This Row],[CycleNumber]]&lt;3,"",IF(טבלה135[[#This Row],[CycleNumber]]=3,MIN(D110:D112),IF(I111=3,MIN(D109:D111),E111)))</f>
        <v>28</v>
      </c>
      <c r="F112">
        <f>IF(טבלה135[[#This Row],[CycleNumber]]&lt;3,"",IF(טבלה135[[#This Row],[CycleNumber]]=3,MAX(D110:D112),IF(I111=3,MAX(D109:D111),F111)))</f>
        <v>29</v>
      </c>
      <c r="G112">
        <f>IF(OR(טבלה135[[#This Row],[CycleNumber]]&gt;B113,B113=""),IF(טבלה135[[#This Row],[מספר סטייה]]=3,MIN(D110:D112),טבלה135[[#This Row],[מינ קבוע]]),טבלה135[[#This Row],[מינ קבוע]])</f>
        <v>28</v>
      </c>
      <c r="H112">
        <f>IF(OR(טבלה135[[#This Row],[CycleNumber]]&gt;B113,B113=""),IF(טבלה135[[#This Row],[מספר סטייה]]=3,MAX(D110:D112),טבלה135[[#This Row],[מקס קבוע]]),טבלה135[[#This Row],[מקס קבוע]])</f>
        <v>29</v>
      </c>
      <c r="I11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קבוע]]&lt;&gt;E111,1,I111+1),0))</f>
        <v>0</v>
      </c>
      <c r="J112">
        <f>IF(AND(טבלה135[[#This Row],[CycleNumber]]&lt;B113,טבלה135[[#This Row],[מקס קבוע]]&lt;&gt;""),IF(OR(טבלה135[[#This Row],[מספר סטייה]]&lt;I113,AND(טבלה135[[#This Row],[מספר סטייה]]=3,I113=1)),0,1),"")</f>
        <v>0</v>
      </c>
      <c r="K112">
        <f>IF(טבלה135[[#This Row],[מקס קבוע]]&lt;&gt;"",טבלה135[[#This Row],[מקסימום]]-טבלה135[[#This Row],[מינימום]],"")</f>
        <v>1</v>
      </c>
      <c r="L112">
        <f>IF(IFERROR(LOOKUP(טבלה135[[#This Row],[ClientID]],פיבוט!$A$4:$A$121),FALSE)=טבלה135[[#This Row],[ClientID]],1,0)</f>
        <v>1</v>
      </c>
      <c r="M112" t="str">
        <f>IF(OR(טבלה135[[#This Row],[ClientID]]=A113),"",1)</f>
        <v/>
      </c>
      <c r="N112" s="3" t="str">
        <f>IF(טבלה135[[#This Row],[טווח]]&lt;&gt;K111,טבלה135[[#This Row],[טווח]],"")</f>
        <v/>
      </c>
      <c r="O112" s="3" t="str">
        <f>IF(טבלה135[[#This Row],[מניית טווחים]]&lt;&gt;"",IF(OR(30&gt;טבלה135[[#This Row],[מקסימום]],30&lt;טבלה135[[#This Row],[מינימום]]),0,1),"")</f>
        <v/>
      </c>
    </row>
    <row r="113" spans="1:15" x14ac:dyDescent="0.25">
      <c r="A113" t="s">
        <v>11</v>
      </c>
      <c r="B113">
        <v>9</v>
      </c>
      <c r="C113">
        <v>26</v>
      </c>
      <c r="D113">
        <f>טבלה135[[#This Row],[LengthofCycle]]+1</f>
        <v>27</v>
      </c>
      <c r="E113">
        <f>IF(טבלה135[[#This Row],[CycleNumber]]&lt;3,"",IF(טבלה135[[#This Row],[CycleNumber]]=3,MIN(D111:D113),IF(I112=3,MIN(D110:D112),E112)))</f>
        <v>28</v>
      </c>
      <c r="F113">
        <f>IF(טבלה135[[#This Row],[CycleNumber]]&lt;3,"",IF(טבלה135[[#This Row],[CycleNumber]]=3,MAX(D111:D113),IF(I112=3,MAX(D110:D112),F112)))</f>
        <v>29</v>
      </c>
      <c r="G113">
        <f>IF(OR(טבלה135[[#This Row],[CycleNumber]]&gt;B114,B114=""),IF(טבלה135[[#This Row],[מספר סטייה]]=3,MIN(D111:D113),טבלה135[[#This Row],[מינ קבוע]]),טבלה135[[#This Row],[מינ קבוע]])</f>
        <v>28</v>
      </c>
      <c r="H113">
        <f>IF(OR(טבלה135[[#This Row],[CycleNumber]]&gt;B114,B114=""),IF(טבלה135[[#This Row],[מספר סטייה]]=3,MAX(D111:D113),טבלה135[[#This Row],[מקס קבוע]]),טבלה135[[#This Row],[מקס קבוע]])</f>
        <v>29</v>
      </c>
      <c r="I11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קבוע]]&lt;&gt;E112,1,I112+1),0))</f>
        <v>1</v>
      </c>
      <c r="J113">
        <f>IF(AND(טבלה135[[#This Row],[CycleNumber]]&lt;B114,טבלה135[[#This Row],[מקס קבוע]]&lt;&gt;""),IF(OR(טבלה135[[#This Row],[מספר סטייה]]&lt;I114,AND(טבלה135[[#This Row],[מספר סטייה]]=3,I114=1)),0,1),"")</f>
        <v>1</v>
      </c>
      <c r="K113">
        <f>IF(טבלה135[[#This Row],[מקס קבוע]]&lt;&gt;"",טבלה135[[#This Row],[מקסימום]]-טבלה135[[#This Row],[מינימום]],"")</f>
        <v>1</v>
      </c>
      <c r="L113">
        <f>IF(IFERROR(LOOKUP(טבלה135[[#This Row],[ClientID]],פיבוט!$A$4:$A$121),FALSE)=טבלה135[[#This Row],[ClientID]],1,0)</f>
        <v>1</v>
      </c>
      <c r="M113" t="str">
        <f>IF(OR(טבלה135[[#This Row],[ClientID]]=A114),"",1)</f>
        <v/>
      </c>
      <c r="N113" s="3" t="str">
        <f>IF(טבלה135[[#This Row],[טווח]]&lt;&gt;K112,טבלה135[[#This Row],[טווח]],"")</f>
        <v/>
      </c>
      <c r="O113" s="3" t="str">
        <f>IF(טבלה135[[#This Row],[מניית טווחים]]&lt;&gt;"",IF(OR(30&gt;טבלה135[[#This Row],[מקסימום]],30&lt;טבלה135[[#This Row],[מינימום]]),0,1),"")</f>
        <v/>
      </c>
    </row>
    <row r="114" spans="1:15" x14ac:dyDescent="0.25">
      <c r="A114" t="s">
        <v>11</v>
      </c>
      <c r="B114">
        <v>10</v>
      </c>
      <c r="C114">
        <v>28</v>
      </c>
      <c r="D114">
        <f>טבלה135[[#This Row],[LengthofCycle]]+1</f>
        <v>29</v>
      </c>
      <c r="E114">
        <f>IF(טבלה135[[#This Row],[CycleNumber]]&lt;3,"",IF(טבלה135[[#This Row],[CycleNumber]]=3,MIN(D112:D114),IF(I113=3,MIN(D111:D113),E113)))</f>
        <v>28</v>
      </c>
      <c r="F114">
        <f>IF(טבלה135[[#This Row],[CycleNumber]]&lt;3,"",IF(טבלה135[[#This Row],[CycleNumber]]=3,MAX(D112:D114),IF(I113=3,MAX(D111:D113),F113)))</f>
        <v>29</v>
      </c>
      <c r="G114">
        <f>IF(OR(טבלה135[[#This Row],[CycleNumber]]&gt;B115,B115=""),IF(טבלה135[[#This Row],[מספר סטייה]]=3,MIN(D112:D114),טבלה135[[#This Row],[מינ קבוע]]),טבלה135[[#This Row],[מינ קבוע]])</f>
        <v>28</v>
      </c>
      <c r="H114">
        <f>IF(OR(טבלה135[[#This Row],[CycleNumber]]&gt;B115,B115=""),IF(טבלה135[[#This Row],[מספר סטייה]]=3,MAX(D112:D114),טבלה135[[#This Row],[מקס קבוע]]),טבלה135[[#This Row],[מקס קבוע]])</f>
        <v>29</v>
      </c>
      <c r="I11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קבוע]]&lt;&gt;E113,1,I113+1),0))</f>
        <v>0</v>
      </c>
      <c r="J114">
        <f>IF(AND(טבלה135[[#This Row],[CycleNumber]]&lt;B115,טבלה135[[#This Row],[מקס קבוע]]&lt;&gt;""),IF(OR(טבלה135[[#This Row],[מספר סטייה]]&lt;I115,AND(טבלה135[[#This Row],[מספר סטייה]]=3,I115=1)),0,1),"")</f>
        <v>0</v>
      </c>
      <c r="K114">
        <f>IF(טבלה135[[#This Row],[מקס קבוע]]&lt;&gt;"",טבלה135[[#This Row],[מקסימום]]-טבלה135[[#This Row],[מינימום]],"")</f>
        <v>1</v>
      </c>
      <c r="L114">
        <f>IF(IFERROR(LOOKUP(טבלה135[[#This Row],[ClientID]],פיבוט!$A$4:$A$121),FALSE)=טבלה135[[#This Row],[ClientID]],1,0)</f>
        <v>1</v>
      </c>
      <c r="M114" t="str">
        <f>IF(OR(טבלה135[[#This Row],[ClientID]]=A115),"",1)</f>
        <v/>
      </c>
      <c r="N114" s="3" t="str">
        <f>IF(טבלה135[[#This Row],[טווח]]&lt;&gt;K113,טבלה135[[#This Row],[טווח]],"")</f>
        <v/>
      </c>
      <c r="O114" s="3" t="str">
        <f>IF(טבלה135[[#This Row],[מניית טווחים]]&lt;&gt;"",IF(OR(30&gt;טבלה135[[#This Row],[מקסימום]],30&lt;טבלה135[[#This Row],[מינימום]]),0,1),"")</f>
        <v/>
      </c>
    </row>
    <row r="115" spans="1:15" x14ac:dyDescent="0.25">
      <c r="A115" t="s">
        <v>11</v>
      </c>
      <c r="B115">
        <v>11</v>
      </c>
      <c r="C115">
        <v>25</v>
      </c>
      <c r="D115">
        <f>טבלה135[[#This Row],[LengthofCycle]]+1</f>
        <v>26</v>
      </c>
      <c r="E115">
        <f>IF(טבלה135[[#This Row],[CycleNumber]]&lt;3,"",IF(טבלה135[[#This Row],[CycleNumber]]=3,MIN(D113:D115),IF(I114=3,MIN(D112:D114),E114)))</f>
        <v>28</v>
      </c>
      <c r="F115">
        <f>IF(טבלה135[[#This Row],[CycleNumber]]&lt;3,"",IF(טבלה135[[#This Row],[CycleNumber]]=3,MAX(D113:D115),IF(I114=3,MAX(D112:D114),F114)))</f>
        <v>29</v>
      </c>
      <c r="G115">
        <f>IF(OR(טבלה135[[#This Row],[CycleNumber]]&gt;B116,B116=""),IF(טבלה135[[#This Row],[מספר סטייה]]=3,MIN(D113:D115),טבלה135[[#This Row],[מינ קבוע]]),טבלה135[[#This Row],[מינ קבוע]])</f>
        <v>28</v>
      </c>
      <c r="H115">
        <f>IF(OR(טבלה135[[#This Row],[CycleNumber]]&gt;B116,B116=""),IF(טבלה135[[#This Row],[מספר סטייה]]=3,MAX(D113:D115),טבלה135[[#This Row],[מקס קבוע]]),טבלה135[[#This Row],[מקס קבוע]])</f>
        <v>29</v>
      </c>
      <c r="I11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קבוע]]&lt;&gt;E114,1,I114+1),0))</f>
        <v>1</v>
      </c>
      <c r="J115">
        <f>IF(AND(טבלה135[[#This Row],[CycleNumber]]&lt;B116,טבלה135[[#This Row],[מקס קבוע]]&lt;&gt;""),IF(OR(טבלה135[[#This Row],[מספר סטייה]]&lt;I116,AND(טבלה135[[#This Row],[מספר סטייה]]=3,I116=1)),0,1),"")</f>
        <v>1</v>
      </c>
      <c r="K115">
        <f>IF(טבלה135[[#This Row],[מקס קבוע]]&lt;&gt;"",טבלה135[[#This Row],[מקסימום]]-טבלה135[[#This Row],[מינימום]],"")</f>
        <v>1</v>
      </c>
      <c r="L115">
        <f>IF(IFERROR(LOOKUP(טבלה135[[#This Row],[ClientID]],פיבוט!$A$4:$A$121),FALSE)=טבלה135[[#This Row],[ClientID]],1,0)</f>
        <v>1</v>
      </c>
      <c r="M115" t="str">
        <f>IF(OR(טבלה135[[#This Row],[ClientID]]=A116),"",1)</f>
        <v/>
      </c>
      <c r="N115" s="3" t="str">
        <f>IF(טבלה135[[#This Row],[טווח]]&lt;&gt;K114,טבלה135[[#This Row],[טווח]],"")</f>
        <v/>
      </c>
      <c r="O115" s="3" t="str">
        <f>IF(טבלה135[[#This Row],[מניית טווחים]]&lt;&gt;"",IF(OR(30&gt;טבלה135[[#This Row],[מקסימום]],30&lt;טבלה135[[#This Row],[מינימום]]),0,1),"")</f>
        <v/>
      </c>
    </row>
    <row r="116" spans="1:15" x14ac:dyDescent="0.25">
      <c r="A116" t="s">
        <v>11</v>
      </c>
      <c r="B116">
        <v>12</v>
      </c>
      <c r="C116">
        <v>27</v>
      </c>
      <c r="D116">
        <f>טבלה135[[#This Row],[LengthofCycle]]+1</f>
        <v>28</v>
      </c>
      <c r="E116">
        <f>IF(טבלה135[[#This Row],[CycleNumber]]&lt;3,"",IF(טבלה135[[#This Row],[CycleNumber]]=3,MIN(D114:D116),IF(I115=3,MIN(D113:D115),E115)))</f>
        <v>28</v>
      </c>
      <c r="F116">
        <f>IF(טבלה135[[#This Row],[CycleNumber]]&lt;3,"",IF(טבלה135[[#This Row],[CycleNumber]]=3,MAX(D114:D116),IF(I115=3,MAX(D113:D115),F115)))</f>
        <v>29</v>
      </c>
      <c r="G116">
        <f>IF(OR(טבלה135[[#This Row],[CycleNumber]]&gt;B117,B117=""),IF(טבלה135[[#This Row],[מספר סטייה]]=3,MIN(D114:D116),טבלה135[[#This Row],[מינ קבוע]]),טבלה135[[#This Row],[מינ קבוע]])</f>
        <v>28</v>
      </c>
      <c r="H116">
        <f>IF(OR(טבלה135[[#This Row],[CycleNumber]]&gt;B117,B117=""),IF(טבלה135[[#This Row],[מספר סטייה]]=3,MAX(D114:D116),טבלה135[[#This Row],[מקס קבוע]]),טבלה135[[#This Row],[מקס קבוע]])</f>
        <v>29</v>
      </c>
      <c r="I11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קבוע]]&lt;&gt;E115,1,I115+1),0))</f>
        <v>0</v>
      </c>
      <c r="J116" t="str">
        <f>IF(AND(טבלה135[[#This Row],[CycleNumber]]&lt;B117,טבלה135[[#This Row],[מקס קבוע]]&lt;&gt;""),IF(OR(טבלה135[[#This Row],[מספר סטייה]]&lt;I117,AND(טבלה135[[#This Row],[מספר סטייה]]=3,I117=1)),0,1),"")</f>
        <v/>
      </c>
      <c r="K116">
        <f>IF(טבלה135[[#This Row],[מקס קבוע]]&lt;&gt;"",טבלה135[[#This Row],[מקסימום]]-טבלה135[[#This Row],[מינימום]],"")</f>
        <v>1</v>
      </c>
      <c r="L116">
        <f>IF(IFERROR(LOOKUP(טבלה135[[#This Row],[ClientID]],פיבוט!$A$4:$A$121),FALSE)=טבלה135[[#This Row],[ClientID]],1,0)</f>
        <v>1</v>
      </c>
      <c r="M116">
        <f>IF(OR(טבלה135[[#This Row],[ClientID]]=A117),"",1)</f>
        <v>1</v>
      </c>
      <c r="N116" s="3" t="str">
        <f>IF(טבלה135[[#This Row],[טווח]]&lt;&gt;K115,טבלה135[[#This Row],[טווח]],"")</f>
        <v/>
      </c>
      <c r="O116" s="3" t="str">
        <f>IF(טבלה135[[#This Row],[מניית טווחים]]&lt;&gt;"",IF(OR(30&gt;טבלה135[[#This Row],[מקסימום]],30&lt;טבלה135[[#This Row],[מינימום]]),0,1),"")</f>
        <v/>
      </c>
    </row>
    <row r="117" spans="1:15" x14ac:dyDescent="0.25">
      <c r="A117" t="s">
        <v>12</v>
      </c>
      <c r="B117">
        <v>1</v>
      </c>
      <c r="C117">
        <v>33</v>
      </c>
      <c r="D117">
        <f>טבלה135[[#This Row],[LengthofCycle]]+1</f>
        <v>34</v>
      </c>
      <c r="E117" t="str">
        <f>IF(טבלה135[[#This Row],[CycleNumber]]&lt;3,"",IF(טבלה135[[#This Row],[CycleNumber]]=3,MIN(D115:D117),IF(I116=3,MIN(D114:D116),E116)))</f>
        <v/>
      </c>
      <c r="F117" t="str">
        <f>IF(טבלה135[[#This Row],[CycleNumber]]&lt;3,"",IF(טבלה135[[#This Row],[CycleNumber]]=3,MAX(D115:D117),IF(I116=3,MAX(D114:D116),F116)))</f>
        <v/>
      </c>
      <c r="G117" t="str">
        <f>IF(OR(טבלה135[[#This Row],[CycleNumber]]&gt;B118,B118=""),IF(טבלה135[[#This Row],[מספר סטייה]]=3,MIN(D115:D117),טבלה135[[#This Row],[מינ קבוע]]),טבלה135[[#This Row],[מינ קבוע]])</f>
        <v/>
      </c>
      <c r="H117" t="str">
        <f>IF(OR(טבלה135[[#This Row],[CycleNumber]]&gt;B118,B118=""),IF(טבלה135[[#This Row],[מספר סטייה]]=3,MAX(D115:D117),טבלה135[[#This Row],[מקס קבוע]]),טבלה135[[#This Row],[מקס קבוע]])</f>
        <v/>
      </c>
      <c r="I11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קבוע]]&lt;&gt;E116,1,I116+1),0))</f>
        <v/>
      </c>
      <c r="J117" t="str">
        <f>IF(AND(טבלה135[[#This Row],[CycleNumber]]&lt;B118,טבלה135[[#This Row],[מקס קבוע]]&lt;&gt;""),IF(OR(טבלה135[[#This Row],[מספר סטייה]]&lt;I118,AND(טבלה135[[#This Row],[מספר סטייה]]=3,I118=1)),0,1),"")</f>
        <v/>
      </c>
      <c r="K117" t="str">
        <f>IF(טבלה135[[#This Row],[מקס קבוע]]&lt;&gt;"",טבלה135[[#This Row],[מקסימום]]-טבלה135[[#This Row],[מינימום]],"")</f>
        <v/>
      </c>
      <c r="L117">
        <f>IF(IFERROR(LOOKUP(טבלה135[[#This Row],[ClientID]],פיבוט!$A$4:$A$121),FALSE)=טבלה135[[#This Row],[ClientID]],1,0)</f>
        <v>1</v>
      </c>
      <c r="M117" t="str">
        <f>IF(OR(טבלה135[[#This Row],[ClientID]]=A118),"",1)</f>
        <v/>
      </c>
      <c r="N117" s="3" t="str">
        <f>IF(טבלה135[[#This Row],[טווח]]&lt;&gt;K116,טבלה135[[#This Row],[טווח]],"")</f>
        <v/>
      </c>
      <c r="O117" s="3" t="str">
        <f>IF(טבלה135[[#This Row],[מניית טווחים]]&lt;&gt;"",IF(OR(30&gt;טבלה135[[#This Row],[מקסימום]],30&lt;טבלה135[[#This Row],[מינימום]]),0,1),"")</f>
        <v/>
      </c>
    </row>
    <row r="118" spans="1:15" x14ac:dyDescent="0.25">
      <c r="A118" t="s">
        <v>12</v>
      </c>
      <c r="B118">
        <v>2</v>
      </c>
      <c r="C118">
        <v>33</v>
      </c>
      <c r="D118">
        <f>טבלה135[[#This Row],[LengthofCycle]]+1</f>
        <v>34</v>
      </c>
      <c r="E118" t="str">
        <f>IF(טבלה135[[#This Row],[CycleNumber]]&lt;3,"",IF(טבלה135[[#This Row],[CycleNumber]]=3,MIN(D116:D118),IF(I117=3,MIN(D115:D117),E117)))</f>
        <v/>
      </c>
      <c r="F118" t="str">
        <f>IF(טבלה135[[#This Row],[CycleNumber]]&lt;3,"",IF(טבלה135[[#This Row],[CycleNumber]]=3,MAX(D116:D118),IF(I117=3,MAX(D115:D117),F117)))</f>
        <v/>
      </c>
      <c r="G118" t="str">
        <f>IF(OR(טבלה135[[#This Row],[CycleNumber]]&gt;B119,B119=""),IF(טבלה135[[#This Row],[מספר סטייה]]=3,MIN(D116:D118),טבלה135[[#This Row],[מינ קבוע]]),טבלה135[[#This Row],[מינ קבוע]])</f>
        <v/>
      </c>
      <c r="H118" t="str">
        <f>IF(OR(טבלה135[[#This Row],[CycleNumber]]&gt;B119,B119=""),IF(טבלה135[[#This Row],[מספר סטייה]]=3,MAX(D116:D118),טבלה135[[#This Row],[מקס קבוע]]),טבלה135[[#This Row],[מקס קבוע]])</f>
        <v/>
      </c>
      <c r="I11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קבוע]]&lt;&gt;E117,1,I117+1),0))</f>
        <v/>
      </c>
      <c r="J118" t="str">
        <f>IF(AND(טבלה135[[#This Row],[CycleNumber]]&lt;B119,טבלה135[[#This Row],[מקס קבוע]]&lt;&gt;""),IF(OR(טבלה135[[#This Row],[מספר סטייה]]&lt;I119,AND(טבלה135[[#This Row],[מספר סטייה]]=3,I119=1)),0,1),"")</f>
        <v/>
      </c>
      <c r="K118" t="str">
        <f>IF(טבלה135[[#This Row],[מקס קבוע]]&lt;&gt;"",טבלה135[[#This Row],[מקסימום]]-טבלה135[[#This Row],[מינימום]],"")</f>
        <v/>
      </c>
      <c r="L118">
        <f>IF(IFERROR(LOOKUP(טבלה135[[#This Row],[ClientID]],פיבוט!$A$4:$A$121),FALSE)=טבלה135[[#This Row],[ClientID]],1,0)</f>
        <v>1</v>
      </c>
      <c r="M118" t="str">
        <f>IF(OR(טבלה135[[#This Row],[ClientID]]=A119),"",1)</f>
        <v/>
      </c>
      <c r="N118" s="3" t="str">
        <f>IF(טבלה135[[#This Row],[טווח]]&lt;&gt;K117,טבלה135[[#This Row],[טווח]],"")</f>
        <v/>
      </c>
      <c r="O118" s="3" t="str">
        <f>IF(טבלה135[[#This Row],[מניית טווחים]]&lt;&gt;"",IF(OR(30&gt;טבלה135[[#This Row],[מקסימום]],30&lt;טבלה135[[#This Row],[מינימום]]),0,1),"")</f>
        <v/>
      </c>
    </row>
    <row r="119" spans="1:15" x14ac:dyDescent="0.25">
      <c r="A119" t="s">
        <v>12</v>
      </c>
      <c r="B119">
        <v>3</v>
      </c>
      <c r="C119">
        <v>30</v>
      </c>
      <c r="D119">
        <f>טבלה135[[#This Row],[LengthofCycle]]+1</f>
        <v>31</v>
      </c>
      <c r="E119">
        <f>IF(טבלה135[[#This Row],[CycleNumber]]&lt;3,"",IF(טבלה135[[#This Row],[CycleNumber]]=3,MIN(D117:D119),IF(I118=3,MIN(D116:D118),E118)))</f>
        <v>31</v>
      </c>
      <c r="F119">
        <f>IF(טבלה135[[#This Row],[CycleNumber]]&lt;3,"",IF(טבלה135[[#This Row],[CycleNumber]]=3,MAX(D117:D119),IF(I118=3,MAX(D116:D118),F118)))</f>
        <v>34</v>
      </c>
      <c r="G119">
        <f>IF(OR(טבלה135[[#This Row],[CycleNumber]]&gt;B120,B120=""),IF(טבלה135[[#This Row],[מספר סטייה]]=3,MIN(D117:D119),טבלה135[[#This Row],[מינ קבוע]]),טבלה135[[#This Row],[מינ קבוע]])</f>
        <v>31</v>
      </c>
      <c r="H119">
        <f>IF(OR(טבלה135[[#This Row],[CycleNumber]]&gt;B120,B120=""),IF(טבלה135[[#This Row],[מספר סטייה]]=3,MAX(D117:D119),טבלה135[[#This Row],[מקס קבוע]]),טבלה135[[#This Row],[מקס קבוע]])</f>
        <v>34</v>
      </c>
      <c r="I11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קבוע]]&lt;&gt;E118,1,I118+1),0))</f>
        <v>0</v>
      </c>
      <c r="J119">
        <f>IF(AND(טבלה135[[#This Row],[CycleNumber]]&lt;B120,טבלה135[[#This Row],[מקס קבוע]]&lt;&gt;""),IF(OR(טבלה135[[#This Row],[מספר סטייה]]&lt;I120,AND(טבלה135[[#This Row],[מספר סטייה]]=3,I120=1)),0,1),"")</f>
        <v>0</v>
      </c>
      <c r="K119">
        <f>IF(טבלה135[[#This Row],[מקס קבוע]]&lt;&gt;"",טבלה135[[#This Row],[מקסימום]]-טבלה135[[#This Row],[מינימום]],"")</f>
        <v>3</v>
      </c>
      <c r="L119">
        <f>IF(IFERROR(LOOKUP(טבלה135[[#This Row],[ClientID]],פיבוט!$A$4:$A$121),FALSE)=טבלה135[[#This Row],[ClientID]],1,0)</f>
        <v>1</v>
      </c>
      <c r="M119" t="str">
        <f>IF(OR(טבלה135[[#This Row],[ClientID]]=A120),"",1)</f>
        <v/>
      </c>
      <c r="N119" s="3">
        <f>IF(טבלה135[[#This Row],[טווח]]&lt;&gt;K118,טבלה135[[#This Row],[טווח]],"")</f>
        <v>3</v>
      </c>
      <c r="O119" s="3">
        <f>IF(טבלה135[[#This Row],[מניית טווחים]]&lt;&gt;"",IF(OR(30&gt;טבלה135[[#This Row],[מקסימום]],30&lt;טבלה135[[#This Row],[מינימום]]),0,1),"")</f>
        <v>0</v>
      </c>
    </row>
    <row r="120" spans="1:15" x14ac:dyDescent="0.25">
      <c r="A120" t="s">
        <v>12</v>
      </c>
      <c r="B120">
        <v>4</v>
      </c>
      <c r="C120">
        <v>28</v>
      </c>
      <c r="D120">
        <f>טבלה135[[#This Row],[LengthofCycle]]+1</f>
        <v>29</v>
      </c>
      <c r="E120">
        <f>IF(טבלה135[[#This Row],[CycleNumber]]&lt;3,"",IF(טבלה135[[#This Row],[CycleNumber]]=3,MIN(D118:D120),IF(I119=3,MIN(D117:D119),E119)))</f>
        <v>31</v>
      </c>
      <c r="F120">
        <f>IF(טבלה135[[#This Row],[CycleNumber]]&lt;3,"",IF(טבלה135[[#This Row],[CycleNumber]]=3,MAX(D118:D120),IF(I119=3,MAX(D117:D119),F119)))</f>
        <v>34</v>
      </c>
      <c r="G120">
        <f>IF(OR(טבלה135[[#This Row],[CycleNumber]]&gt;B121,B121=""),IF(טבלה135[[#This Row],[מספר סטייה]]=3,MIN(D118:D120),טבלה135[[#This Row],[מינ קבוע]]),טבלה135[[#This Row],[מינ קבוע]])</f>
        <v>31</v>
      </c>
      <c r="H120">
        <f>IF(OR(טבלה135[[#This Row],[CycleNumber]]&gt;B121,B121=""),IF(טבלה135[[#This Row],[מספר סטייה]]=3,MAX(D118:D120),טבלה135[[#This Row],[מקס קבוע]]),טבלה135[[#This Row],[מקס קבוע]])</f>
        <v>34</v>
      </c>
      <c r="I12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קבוע]]&lt;&gt;E119,1,I119+1),0))</f>
        <v>1</v>
      </c>
      <c r="J120">
        <f>IF(AND(טבלה135[[#This Row],[CycleNumber]]&lt;B121,טבלה135[[#This Row],[מקס קבוע]]&lt;&gt;""),IF(OR(טבלה135[[#This Row],[מספר סטייה]]&lt;I121,AND(טבלה135[[#This Row],[מספר סטייה]]=3,I121=1)),0,1),"")</f>
        <v>1</v>
      </c>
      <c r="K120">
        <f>IF(טבלה135[[#This Row],[מקס קבוע]]&lt;&gt;"",טבלה135[[#This Row],[מקסימום]]-טבלה135[[#This Row],[מינימום]],"")</f>
        <v>3</v>
      </c>
      <c r="L120">
        <f>IF(IFERROR(LOOKUP(טבלה135[[#This Row],[ClientID]],פיבוט!$A$4:$A$121),FALSE)=טבלה135[[#This Row],[ClientID]],1,0)</f>
        <v>1</v>
      </c>
      <c r="M120" t="str">
        <f>IF(OR(טבלה135[[#This Row],[ClientID]]=A121),"",1)</f>
        <v/>
      </c>
      <c r="N120" s="3" t="str">
        <f>IF(טבלה135[[#This Row],[טווח]]&lt;&gt;K119,טבלה135[[#This Row],[טווח]],"")</f>
        <v/>
      </c>
      <c r="O120" s="3" t="str">
        <f>IF(טבלה135[[#This Row],[מניית טווחים]]&lt;&gt;"",IF(OR(30&gt;טבלה135[[#This Row],[מקסימום]],30&lt;טבלה135[[#This Row],[מינימום]]),0,1),"")</f>
        <v/>
      </c>
    </row>
    <row r="121" spans="1:15" x14ac:dyDescent="0.25">
      <c r="A121" t="s">
        <v>12</v>
      </c>
      <c r="B121">
        <v>5</v>
      </c>
      <c r="C121">
        <v>31</v>
      </c>
      <c r="D121">
        <f>טבלה135[[#This Row],[LengthofCycle]]+1</f>
        <v>32</v>
      </c>
      <c r="E121">
        <f>IF(טבלה135[[#This Row],[CycleNumber]]&lt;3,"",IF(טבלה135[[#This Row],[CycleNumber]]=3,MIN(D119:D121),IF(I120=3,MIN(D118:D120),E120)))</f>
        <v>31</v>
      </c>
      <c r="F121">
        <f>IF(טבלה135[[#This Row],[CycleNumber]]&lt;3,"",IF(טבלה135[[#This Row],[CycleNumber]]=3,MAX(D119:D121),IF(I120=3,MAX(D118:D120),F120)))</f>
        <v>34</v>
      </c>
      <c r="G121">
        <f>IF(OR(טבלה135[[#This Row],[CycleNumber]]&gt;B122,B122=""),IF(טבלה135[[#This Row],[מספר סטייה]]=3,MIN(D119:D121),טבלה135[[#This Row],[מינ קבוע]]),טבלה135[[#This Row],[מינ קבוע]])</f>
        <v>31</v>
      </c>
      <c r="H121">
        <f>IF(OR(טבלה135[[#This Row],[CycleNumber]]&gt;B122,B122=""),IF(טבלה135[[#This Row],[מספר סטייה]]=3,MAX(D119:D121),טבלה135[[#This Row],[מקס קבוע]]),טבלה135[[#This Row],[מקס קבוע]])</f>
        <v>34</v>
      </c>
      <c r="I12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קבוע]]&lt;&gt;E120,1,I120+1),0))</f>
        <v>0</v>
      </c>
      <c r="J121">
        <f>IF(AND(טבלה135[[#This Row],[CycleNumber]]&lt;B122,טבלה135[[#This Row],[מקס קבוע]]&lt;&gt;""),IF(OR(טבלה135[[#This Row],[מספר סטייה]]&lt;I122,AND(טבלה135[[#This Row],[מספר סטייה]]=3,I122=1)),0,1),"")</f>
        <v>0</v>
      </c>
      <c r="K121">
        <f>IF(טבלה135[[#This Row],[מקס קבוע]]&lt;&gt;"",טבלה135[[#This Row],[מקסימום]]-טבלה135[[#This Row],[מינימום]],"")</f>
        <v>3</v>
      </c>
      <c r="L121">
        <f>IF(IFERROR(LOOKUP(טבלה135[[#This Row],[ClientID]],פיבוט!$A$4:$A$121),FALSE)=טבלה135[[#This Row],[ClientID]],1,0)</f>
        <v>1</v>
      </c>
      <c r="M121" t="str">
        <f>IF(OR(טבלה135[[#This Row],[ClientID]]=A122),"",1)</f>
        <v/>
      </c>
      <c r="N121" s="3" t="str">
        <f>IF(טבלה135[[#This Row],[טווח]]&lt;&gt;K120,טבלה135[[#This Row],[טווח]],"")</f>
        <v/>
      </c>
      <c r="O121" s="3" t="str">
        <f>IF(טבלה135[[#This Row],[מניית טווחים]]&lt;&gt;"",IF(OR(30&gt;טבלה135[[#This Row],[מקסימום]],30&lt;טבלה135[[#This Row],[מינימום]]),0,1),"")</f>
        <v/>
      </c>
    </row>
    <row r="122" spans="1:15" x14ac:dyDescent="0.25">
      <c r="A122" t="s">
        <v>12</v>
      </c>
      <c r="B122">
        <v>6</v>
      </c>
      <c r="C122">
        <v>35</v>
      </c>
      <c r="D122">
        <f>טבלה135[[#This Row],[LengthofCycle]]+1</f>
        <v>36</v>
      </c>
      <c r="E122">
        <f>IF(טבלה135[[#This Row],[CycleNumber]]&lt;3,"",IF(טבלה135[[#This Row],[CycleNumber]]=3,MIN(D120:D122),IF(I121=3,MIN(D119:D121),E121)))</f>
        <v>31</v>
      </c>
      <c r="F122">
        <f>IF(טבלה135[[#This Row],[CycleNumber]]&lt;3,"",IF(טבלה135[[#This Row],[CycleNumber]]=3,MAX(D120:D122),IF(I121=3,MAX(D119:D121),F121)))</f>
        <v>34</v>
      </c>
      <c r="G122">
        <f>IF(OR(טבלה135[[#This Row],[CycleNumber]]&gt;B123,B123=""),IF(טבלה135[[#This Row],[מספר סטייה]]=3,MIN(D120:D122),טבלה135[[#This Row],[מינ קבוע]]),טבלה135[[#This Row],[מינ קבוע]])</f>
        <v>31</v>
      </c>
      <c r="H122">
        <f>IF(OR(טבלה135[[#This Row],[CycleNumber]]&gt;B123,B123=""),IF(טבלה135[[#This Row],[מספר סטייה]]=3,MAX(D120:D122),טבלה135[[#This Row],[מקס קבוע]]),טבלה135[[#This Row],[מקס קבוע]])</f>
        <v>34</v>
      </c>
      <c r="I12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קבוע]]&lt;&gt;E121,1,I121+1),0))</f>
        <v>1</v>
      </c>
      <c r="J122">
        <f>IF(AND(טבלה135[[#This Row],[CycleNumber]]&lt;B123,טבלה135[[#This Row],[מקס קבוע]]&lt;&gt;""),IF(OR(טבלה135[[#This Row],[מספר סטייה]]&lt;I123,AND(טבלה135[[#This Row],[מספר סטייה]]=3,I123=1)),0,1),"")</f>
        <v>1</v>
      </c>
      <c r="K122">
        <f>IF(טבלה135[[#This Row],[מקס קבוע]]&lt;&gt;"",טבלה135[[#This Row],[מקסימום]]-טבלה135[[#This Row],[מינימום]],"")</f>
        <v>3</v>
      </c>
      <c r="L122">
        <f>IF(IFERROR(LOOKUP(טבלה135[[#This Row],[ClientID]],פיבוט!$A$4:$A$121),FALSE)=טבלה135[[#This Row],[ClientID]],1,0)</f>
        <v>1</v>
      </c>
      <c r="M122" t="str">
        <f>IF(OR(טבלה135[[#This Row],[ClientID]]=A123),"",1)</f>
        <v/>
      </c>
      <c r="N122" s="3" t="str">
        <f>IF(טבלה135[[#This Row],[טווח]]&lt;&gt;K121,טבלה135[[#This Row],[טווח]],"")</f>
        <v/>
      </c>
      <c r="O122" s="3" t="str">
        <f>IF(טבלה135[[#This Row],[מניית טווחים]]&lt;&gt;"",IF(OR(30&gt;טבלה135[[#This Row],[מקסימום]],30&lt;טבלה135[[#This Row],[מינימום]]),0,1),"")</f>
        <v/>
      </c>
    </row>
    <row r="123" spans="1:15" x14ac:dyDescent="0.25">
      <c r="A123" t="s">
        <v>12</v>
      </c>
      <c r="B123">
        <v>7</v>
      </c>
      <c r="C123">
        <v>33</v>
      </c>
      <c r="D123">
        <f>טבלה135[[#This Row],[LengthofCycle]]+1</f>
        <v>34</v>
      </c>
      <c r="E123">
        <f>IF(טבלה135[[#This Row],[CycleNumber]]&lt;3,"",IF(טבלה135[[#This Row],[CycleNumber]]=3,MIN(D121:D123),IF(I122=3,MIN(D120:D122),E122)))</f>
        <v>31</v>
      </c>
      <c r="F123">
        <f>IF(טבלה135[[#This Row],[CycleNumber]]&lt;3,"",IF(טבלה135[[#This Row],[CycleNumber]]=3,MAX(D121:D123),IF(I122=3,MAX(D120:D122),F122)))</f>
        <v>34</v>
      </c>
      <c r="G123">
        <f>IF(OR(טבלה135[[#This Row],[CycleNumber]]&gt;B124,B124=""),IF(טבלה135[[#This Row],[מספר סטייה]]=3,MIN(D121:D123),טבלה135[[#This Row],[מינ קבוע]]),טבלה135[[#This Row],[מינ קבוע]])</f>
        <v>31</v>
      </c>
      <c r="H123">
        <f>IF(OR(טבלה135[[#This Row],[CycleNumber]]&gt;B124,B124=""),IF(טבלה135[[#This Row],[מספר סטייה]]=3,MAX(D121:D123),טבלה135[[#This Row],[מקס קבוע]]),טבלה135[[#This Row],[מקס קבוע]])</f>
        <v>34</v>
      </c>
      <c r="I12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קבוע]]&lt;&gt;E122,1,I122+1),0))</f>
        <v>0</v>
      </c>
      <c r="J123">
        <f>IF(AND(טבלה135[[#This Row],[CycleNumber]]&lt;B124,טבלה135[[#This Row],[מקס קבוע]]&lt;&gt;""),IF(OR(טבלה135[[#This Row],[מספר סטייה]]&lt;I124,AND(טבלה135[[#This Row],[מספר סטייה]]=3,I124=1)),0,1),"")</f>
        <v>1</v>
      </c>
      <c r="K123">
        <f>IF(טבלה135[[#This Row],[מקס קבוע]]&lt;&gt;"",טבלה135[[#This Row],[מקסימום]]-טבלה135[[#This Row],[מינימום]],"")</f>
        <v>3</v>
      </c>
      <c r="L123">
        <f>IF(IFERROR(LOOKUP(טבלה135[[#This Row],[ClientID]],פיבוט!$A$4:$A$121),FALSE)=טבלה135[[#This Row],[ClientID]],1,0)</f>
        <v>1</v>
      </c>
      <c r="M123" t="str">
        <f>IF(OR(טבלה135[[#This Row],[ClientID]]=A124),"",1)</f>
        <v/>
      </c>
      <c r="N123" s="3" t="str">
        <f>IF(טבלה135[[#This Row],[טווח]]&lt;&gt;K122,טבלה135[[#This Row],[טווח]],"")</f>
        <v/>
      </c>
      <c r="O123" s="3" t="str">
        <f>IF(טבלה135[[#This Row],[מניית טווחים]]&lt;&gt;"",IF(OR(30&gt;טבלה135[[#This Row],[מקסימום]],30&lt;טבלה135[[#This Row],[מינימום]]),0,1),"")</f>
        <v/>
      </c>
    </row>
    <row r="124" spans="1:15" x14ac:dyDescent="0.25">
      <c r="A124" t="s">
        <v>12</v>
      </c>
      <c r="B124">
        <v>8</v>
      </c>
      <c r="C124">
        <v>31</v>
      </c>
      <c r="D124">
        <f>טבלה135[[#This Row],[LengthofCycle]]+1</f>
        <v>32</v>
      </c>
      <c r="E124">
        <f>IF(טבלה135[[#This Row],[CycleNumber]]&lt;3,"",IF(טבלה135[[#This Row],[CycleNumber]]=3,MIN(D122:D124),IF(I123=3,MIN(D121:D123),E123)))</f>
        <v>31</v>
      </c>
      <c r="F124">
        <f>IF(טבלה135[[#This Row],[CycleNumber]]&lt;3,"",IF(טבלה135[[#This Row],[CycleNumber]]=3,MAX(D122:D124),IF(I123=3,MAX(D121:D123),F123)))</f>
        <v>34</v>
      </c>
      <c r="G124">
        <f>IF(OR(טבלה135[[#This Row],[CycleNumber]]&gt;B125,B125=""),IF(טבלה135[[#This Row],[מספר סטייה]]=3,MIN(D122:D124),טבלה135[[#This Row],[מינ קבוע]]),טבלה135[[#This Row],[מינ קבוע]])</f>
        <v>31</v>
      </c>
      <c r="H124">
        <f>IF(OR(טבלה135[[#This Row],[CycleNumber]]&gt;B125,B125=""),IF(טבלה135[[#This Row],[מספר סטייה]]=3,MAX(D122:D124),טבלה135[[#This Row],[מקס קבוע]]),טבלה135[[#This Row],[מקס קבוע]])</f>
        <v>34</v>
      </c>
      <c r="I12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קבוע]]&lt;&gt;E123,1,I123+1),0))</f>
        <v>0</v>
      </c>
      <c r="J124">
        <f>IF(AND(טבלה135[[#This Row],[CycleNumber]]&lt;B125,טבלה135[[#This Row],[מקס קבוע]]&lt;&gt;""),IF(OR(טבלה135[[#This Row],[מספר סטייה]]&lt;I125,AND(טבלה135[[#This Row],[מספר סטייה]]=3,I125=1)),0,1),"")</f>
        <v>1</v>
      </c>
      <c r="K124">
        <f>IF(טבלה135[[#This Row],[מקס קבוע]]&lt;&gt;"",טבלה135[[#This Row],[מקסימום]]-טבלה135[[#This Row],[מינימום]],"")</f>
        <v>3</v>
      </c>
      <c r="L124">
        <f>IF(IFERROR(LOOKUP(טבלה135[[#This Row],[ClientID]],פיבוט!$A$4:$A$121),FALSE)=טבלה135[[#This Row],[ClientID]],1,0)</f>
        <v>1</v>
      </c>
      <c r="M124" t="str">
        <f>IF(OR(טבלה135[[#This Row],[ClientID]]=A125),"",1)</f>
        <v/>
      </c>
      <c r="N124" s="3" t="str">
        <f>IF(טבלה135[[#This Row],[טווח]]&lt;&gt;K123,טבלה135[[#This Row],[טווח]],"")</f>
        <v/>
      </c>
      <c r="O124" s="3" t="str">
        <f>IF(טבלה135[[#This Row],[מניית טווחים]]&lt;&gt;"",IF(OR(30&gt;טבלה135[[#This Row],[מקסימום]],30&lt;טבלה135[[#This Row],[מינימום]]),0,1),"")</f>
        <v/>
      </c>
    </row>
    <row r="125" spans="1:15" x14ac:dyDescent="0.25">
      <c r="A125" t="s">
        <v>12</v>
      </c>
      <c r="B125">
        <v>9</v>
      </c>
      <c r="C125">
        <v>32</v>
      </c>
      <c r="D125">
        <f>טבלה135[[#This Row],[LengthofCycle]]+1</f>
        <v>33</v>
      </c>
      <c r="E125">
        <f>IF(טבלה135[[#This Row],[CycleNumber]]&lt;3,"",IF(טבלה135[[#This Row],[CycleNumber]]=3,MIN(D123:D125),IF(I124=3,MIN(D122:D124),E124)))</f>
        <v>31</v>
      </c>
      <c r="F125">
        <f>IF(טבלה135[[#This Row],[CycleNumber]]&lt;3,"",IF(טבלה135[[#This Row],[CycleNumber]]=3,MAX(D123:D125),IF(I124=3,MAX(D122:D124),F124)))</f>
        <v>34</v>
      </c>
      <c r="G125">
        <f>IF(OR(טבלה135[[#This Row],[CycleNumber]]&gt;B126,B126=""),IF(טבלה135[[#This Row],[מספר סטייה]]=3,MIN(D123:D125),טבלה135[[#This Row],[מינ קבוע]]),טבלה135[[#This Row],[מינ קבוע]])</f>
        <v>31</v>
      </c>
      <c r="H125">
        <f>IF(OR(טבלה135[[#This Row],[CycleNumber]]&gt;B126,B126=""),IF(טבלה135[[#This Row],[מספר סטייה]]=3,MAX(D123:D125),טבלה135[[#This Row],[מקס קבוע]]),טבלה135[[#This Row],[מקס קבוע]])</f>
        <v>34</v>
      </c>
      <c r="I12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קבוע]]&lt;&gt;E124,1,I124+1),0))</f>
        <v>0</v>
      </c>
      <c r="J125">
        <f>IF(AND(טבלה135[[#This Row],[CycleNumber]]&lt;B126,טבלה135[[#This Row],[מקס קבוע]]&lt;&gt;""),IF(OR(טבלה135[[#This Row],[מספר סטייה]]&lt;I126,AND(טבלה135[[#This Row],[מספר סטייה]]=3,I126=1)),0,1),"")</f>
        <v>0</v>
      </c>
      <c r="K125">
        <f>IF(טבלה135[[#This Row],[מקס קבוע]]&lt;&gt;"",טבלה135[[#This Row],[מקסימום]]-טבלה135[[#This Row],[מינימום]],"")</f>
        <v>3</v>
      </c>
      <c r="L125">
        <f>IF(IFERROR(LOOKUP(טבלה135[[#This Row],[ClientID]],פיבוט!$A$4:$A$121),FALSE)=טבלה135[[#This Row],[ClientID]],1,0)</f>
        <v>1</v>
      </c>
      <c r="M125" t="str">
        <f>IF(OR(טבלה135[[#This Row],[ClientID]]=A126),"",1)</f>
        <v/>
      </c>
      <c r="N125" s="3" t="str">
        <f>IF(טבלה135[[#This Row],[טווח]]&lt;&gt;K124,טבלה135[[#This Row],[טווח]],"")</f>
        <v/>
      </c>
      <c r="O125" s="3" t="str">
        <f>IF(טבלה135[[#This Row],[מניית טווחים]]&lt;&gt;"",IF(OR(30&gt;טבלה135[[#This Row],[מקסימום]],30&lt;טבלה135[[#This Row],[מינימום]]),0,1),"")</f>
        <v/>
      </c>
    </row>
    <row r="126" spans="1:15" x14ac:dyDescent="0.25">
      <c r="A126" t="s">
        <v>12</v>
      </c>
      <c r="B126">
        <v>10</v>
      </c>
      <c r="C126">
        <v>41</v>
      </c>
      <c r="D126">
        <f>טבלה135[[#This Row],[LengthofCycle]]+1</f>
        <v>42</v>
      </c>
      <c r="E126">
        <f>IF(טבלה135[[#This Row],[CycleNumber]]&lt;3,"",IF(טבלה135[[#This Row],[CycleNumber]]=3,MIN(D124:D126),IF(I125=3,MIN(D123:D125),E125)))</f>
        <v>31</v>
      </c>
      <c r="F126">
        <f>IF(טבלה135[[#This Row],[CycleNumber]]&lt;3,"",IF(טבלה135[[#This Row],[CycleNumber]]=3,MAX(D124:D126),IF(I125=3,MAX(D123:D125),F125)))</f>
        <v>34</v>
      </c>
      <c r="G126">
        <f>IF(OR(טבלה135[[#This Row],[CycleNumber]]&gt;B127,B127=""),IF(טבלה135[[#This Row],[מספר סטייה]]=3,MIN(D124:D126),טבלה135[[#This Row],[מינ קבוע]]),טבלה135[[#This Row],[מינ קבוע]])</f>
        <v>31</v>
      </c>
      <c r="H126">
        <f>IF(OR(טבלה135[[#This Row],[CycleNumber]]&gt;B127,B127=""),IF(טבלה135[[#This Row],[מספר סטייה]]=3,MAX(D124:D126),טבלה135[[#This Row],[מקס קבוע]]),טבלה135[[#This Row],[מקס קבוע]])</f>
        <v>34</v>
      </c>
      <c r="I12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קבוע]]&lt;&gt;E125,1,I125+1),0))</f>
        <v>1</v>
      </c>
      <c r="J126">
        <f>IF(AND(טבלה135[[#This Row],[CycleNumber]]&lt;B127,טבלה135[[#This Row],[מקס קבוע]]&lt;&gt;""),IF(OR(טבלה135[[#This Row],[מספר סטייה]]&lt;I127,AND(טבלה135[[#This Row],[מספר סטייה]]=3,I127=1)),0,1),"")</f>
        <v>0</v>
      </c>
      <c r="K126">
        <f>IF(טבלה135[[#This Row],[מקס קבוע]]&lt;&gt;"",טבלה135[[#This Row],[מקסימום]]-טבלה135[[#This Row],[מינימום]],"")</f>
        <v>3</v>
      </c>
      <c r="L126">
        <f>IF(IFERROR(LOOKUP(טבלה135[[#This Row],[ClientID]],פיבוט!$A$4:$A$121),FALSE)=טבלה135[[#This Row],[ClientID]],1,0)</f>
        <v>1</v>
      </c>
      <c r="M126" t="str">
        <f>IF(OR(טבלה135[[#This Row],[ClientID]]=A127),"",1)</f>
        <v/>
      </c>
      <c r="N126" s="3" t="str">
        <f>IF(טבלה135[[#This Row],[טווח]]&lt;&gt;K125,טבלה135[[#This Row],[טווח]],"")</f>
        <v/>
      </c>
      <c r="O126" s="3" t="str">
        <f>IF(טבלה135[[#This Row],[מניית טווחים]]&lt;&gt;"",IF(OR(30&gt;טבלה135[[#This Row],[מקסימום]],30&lt;טבלה135[[#This Row],[מינימום]]),0,1),"")</f>
        <v/>
      </c>
    </row>
    <row r="127" spans="1:15" x14ac:dyDescent="0.25">
      <c r="A127" t="s">
        <v>12</v>
      </c>
      <c r="B127">
        <v>11</v>
      </c>
      <c r="C127">
        <v>38</v>
      </c>
      <c r="D127">
        <f>טבלה135[[#This Row],[LengthofCycle]]+1</f>
        <v>39</v>
      </c>
      <c r="E127">
        <f>IF(טבלה135[[#This Row],[CycleNumber]]&lt;3,"",IF(טבלה135[[#This Row],[CycleNumber]]=3,MIN(D125:D127),IF(I126=3,MIN(D124:D126),E126)))</f>
        <v>31</v>
      </c>
      <c r="F127">
        <f>IF(טבלה135[[#This Row],[CycleNumber]]&lt;3,"",IF(טבלה135[[#This Row],[CycleNumber]]=3,MAX(D125:D127),IF(I126=3,MAX(D124:D126),F126)))</f>
        <v>34</v>
      </c>
      <c r="G127">
        <f>IF(OR(טבלה135[[#This Row],[CycleNumber]]&gt;B128,B128=""),IF(טבלה135[[#This Row],[מספר סטייה]]=3,MIN(D125:D127),טבלה135[[#This Row],[מינ קבוע]]),טבלה135[[#This Row],[מינ קבוע]])</f>
        <v>31</v>
      </c>
      <c r="H127">
        <f>IF(OR(טבלה135[[#This Row],[CycleNumber]]&gt;B128,B128=""),IF(טבלה135[[#This Row],[מספר סטייה]]=3,MAX(D125:D127),טבלה135[[#This Row],[מקס קבוע]]),טבלה135[[#This Row],[מקס קבוע]])</f>
        <v>34</v>
      </c>
      <c r="I12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קבוע]]&lt;&gt;E126,1,I126+1),0))</f>
        <v>2</v>
      </c>
      <c r="J127">
        <f>IF(AND(טבלה135[[#This Row],[CycleNumber]]&lt;B128,טבלה135[[#This Row],[מקס קבוע]]&lt;&gt;""),IF(OR(טבלה135[[#This Row],[מספר סטייה]]&lt;I128,AND(טבלה135[[#This Row],[מספר סטייה]]=3,I128=1)),0,1),"")</f>
        <v>0</v>
      </c>
      <c r="K127">
        <f>IF(טבלה135[[#This Row],[מקס קבוע]]&lt;&gt;"",טבלה135[[#This Row],[מקסימום]]-טבלה135[[#This Row],[מינימום]],"")</f>
        <v>3</v>
      </c>
      <c r="L127">
        <f>IF(IFERROR(LOOKUP(טבלה135[[#This Row],[ClientID]],פיבוט!$A$4:$A$121),FALSE)=טבלה135[[#This Row],[ClientID]],1,0)</f>
        <v>1</v>
      </c>
      <c r="M127" t="str">
        <f>IF(OR(טבלה135[[#This Row],[ClientID]]=A128),"",1)</f>
        <v/>
      </c>
      <c r="N127" s="3" t="str">
        <f>IF(טבלה135[[#This Row],[טווח]]&lt;&gt;K126,טבלה135[[#This Row],[טווח]],"")</f>
        <v/>
      </c>
      <c r="O127" s="3" t="str">
        <f>IF(טבלה135[[#This Row],[מניית טווחים]]&lt;&gt;"",IF(OR(30&gt;טבלה135[[#This Row],[מקסימום]],30&lt;טבלה135[[#This Row],[מינימום]]),0,1),"")</f>
        <v/>
      </c>
    </row>
    <row r="128" spans="1:15" x14ac:dyDescent="0.25">
      <c r="A128" t="s">
        <v>12</v>
      </c>
      <c r="B128">
        <v>12</v>
      </c>
      <c r="C128">
        <v>29</v>
      </c>
      <c r="D128">
        <f>טבלה135[[#This Row],[LengthofCycle]]+1</f>
        <v>30</v>
      </c>
      <c r="E128">
        <f>IF(טבלה135[[#This Row],[CycleNumber]]&lt;3,"",IF(טבלה135[[#This Row],[CycleNumber]]=3,MIN(D126:D128),IF(I127=3,MIN(D125:D127),E127)))</f>
        <v>31</v>
      </c>
      <c r="F128">
        <f>IF(טבלה135[[#This Row],[CycleNumber]]&lt;3,"",IF(טבלה135[[#This Row],[CycleNumber]]=3,MAX(D126:D128),IF(I127=3,MAX(D125:D127),F127)))</f>
        <v>34</v>
      </c>
      <c r="G128">
        <f>IF(OR(טבלה135[[#This Row],[CycleNumber]]&gt;B129,B129=""),IF(טבלה135[[#This Row],[מספר סטייה]]=3,MIN(D126:D128),טבלה135[[#This Row],[מינ קבוע]]),טבלה135[[#This Row],[מינ קבוע]])</f>
        <v>30</v>
      </c>
      <c r="H128">
        <f>IF(OR(טבלה135[[#This Row],[CycleNumber]]&gt;B129,B129=""),IF(טבלה135[[#This Row],[מספר סטייה]]=3,MAX(D126:D128),טבלה135[[#This Row],[מקס קבוע]]),טבלה135[[#This Row],[מקס קבוע]])</f>
        <v>42</v>
      </c>
      <c r="I12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קבוע]]&lt;&gt;E127,1,I127+1),0))</f>
        <v>3</v>
      </c>
      <c r="J128" t="str">
        <f>IF(AND(טבלה135[[#This Row],[CycleNumber]]&lt;B129,טבלה135[[#This Row],[מקס קבוע]]&lt;&gt;""),IF(OR(טבלה135[[#This Row],[מספר סטייה]]&lt;I129,AND(טבלה135[[#This Row],[מספר סטייה]]=3,I129=1)),0,1),"")</f>
        <v/>
      </c>
      <c r="K128">
        <f>IF(טבלה135[[#This Row],[מקס קבוע]]&lt;&gt;"",טבלה135[[#This Row],[מקסימום]]-טבלה135[[#This Row],[מינימום]],"")</f>
        <v>12</v>
      </c>
      <c r="L128">
        <f>IF(IFERROR(LOOKUP(טבלה135[[#This Row],[ClientID]],פיבוט!$A$4:$A$121),FALSE)=טבלה135[[#This Row],[ClientID]],1,0)</f>
        <v>1</v>
      </c>
      <c r="M128">
        <f>IF(OR(טבלה135[[#This Row],[ClientID]]=A129),"",1)</f>
        <v>1</v>
      </c>
      <c r="N128" s="3">
        <f>IF(טבלה135[[#This Row],[טווח]]&lt;&gt;K127,טבלה135[[#This Row],[טווח]],"")</f>
        <v>12</v>
      </c>
      <c r="O128" s="3">
        <f>IF(טבלה135[[#This Row],[מניית טווחים]]&lt;&gt;"",IF(OR(30&gt;טבלה135[[#This Row],[מקסימום]],30&lt;טבלה135[[#This Row],[מינימום]]),0,1),"")</f>
        <v>1</v>
      </c>
    </row>
    <row r="129" spans="1:15" x14ac:dyDescent="0.25">
      <c r="A129" t="s">
        <v>14</v>
      </c>
      <c r="B129">
        <v>1</v>
      </c>
      <c r="C129">
        <v>33</v>
      </c>
      <c r="D129">
        <f>טבלה135[[#This Row],[LengthofCycle]]+1</f>
        <v>34</v>
      </c>
      <c r="E129" t="str">
        <f>IF(טבלה135[[#This Row],[CycleNumber]]&lt;3,"",IF(טבלה135[[#This Row],[CycleNumber]]=3,MIN(D127:D129),IF(I128=3,MIN(D126:D128),E128)))</f>
        <v/>
      </c>
      <c r="F129" t="str">
        <f>IF(טבלה135[[#This Row],[CycleNumber]]&lt;3,"",IF(טבלה135[[#This Row],[CycleNumber]]=3,MAX(D127:D129),IF(I128=3,MAX(D126:D128),F128)))</f>
        <v/>
      </c>
      <c r="G129" t="str">
        <f>IF(OR(טבלה135[[#This Row],[CycleNumber]]&gt;B130,B130=""),IF(טבלה135[[#This Row],[מספר סטייה]]=3,MIN(D127:D129),טבלה135[[#This Row],[מינ קבוע]]),טבלה135[[#This Row],[מינ קבוע]])</f>
        <v/>
      </c>
      <c r="H129" t="str">
        <f>IF(OR(טבלה135[[#This Row],[CycleNumber]]&gt;B130,B130=""),IF(טבלה135[[#This Row],[מספר סטייה]]=3,MAX(D127:D129),טבלה135[[#This Row],[מקס קבוע]]),טבלה135[[#This Row],[מקס קבוע]])</f>
        <v/>
      </c>
      <c r="I12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קבוע]]&lt;&gt;E128,1,I128+1),0))</f>
        <v/>
      </c>
      <c r="J129" t="str">
        <f>IF(AND(טבלה135[[#This Row],[CycleNumber]]&lt;B130,טבלה135[[#This Row],[מקס קבוע]]&lt;&gt;""),IF(OR(טבלה135[[#This Row],[מספר סטייה]]&lt;I130,AND(טבלה135[[#This Row],[מספר סטייה]]=3,I130=1)),0,1),"")</f>
        <v/>
      </c>
      <c r="K129" t="str">
        <f>IF(טבלה135[[#This Row],[מקס קבוע]]&lt;&gt;"",טבלה135[[#This Row],[מקסימום]]-טבלה135[[#This Row],[מינימום]],"")</f>
        <v/>
      </c>
      <c r="L129">
        <f>IF(IFERROR(LOOKUP(טבלה135[[#This Row],[ClientID]],פיבוט!$A$4:$A$121),FALSE)=טבלה135[[#This Row],[ClientID]],1,0)</f>
        <v>1</v>
      </c>
      <c r="M129" t="str">
        <f>IF(OR(טבלה135[[#This Row],[ClientID]]=A130),"",1)</f>
        <v/>
      </c>
      <c r="N129" s="3" t="str">
        <f>IF(טבלה135[[#This Row],[טווח]]&lt;&gt;K128,טבלה135[[#This Row],[טווח]],"")</f>
        <v/>
      </c>
      <c r="O129" s="3" t="str">
        <f>IF(טבלה135[[#This Row],[מניית טווחים]]&lt;&gt;"",IF(OR(30&gt;טבלה135[[#This Row],[מקסימום]],30&lt;טבלה135[[#This Row],[מינימום]]),0,1),"")</f>
        <v/>
      </c>
    </row>
    <row r="130" spans="1:15" x14ac:dyDescent="0.25">
      <c r="A130" t="s">
        <v>14</v>
      </c>
      <c r="B130">
        <v>2</v>
      </c>
      <c r="C130">
        <v>33</v>
      </c>
      <c r="D130">
        <f>טבלה135[[#This Row],[LengthofCycle]]+1</f>
        <v>34</v>
      </c>
      <c r="E130" t="str">
        <f>IF(טבלה135[[#This Row],[CycleNumber]]&lt;3,"",IF(טבלה135[[#This Row],[CycleNumber]]=3,MIN(D128:D130),IF(I129=3,MIN(D127:D129),E129)))</f>
        <v/>
      </c>
      <c r="F130" t="str">
        <f>IF(טבלה135[[#This Row],[CycleNumber]]&lt;3,"",IF(טבלה135[[#This Row],[CycleNumber]]=3,MAX(D128:D130),IF(I129=3,MAX(D127:D129),F129)))</f>
        <v/>
      </c>
      <c r="G130" t="str">
        <f>IF(OR(טבלה135[[#This Row],[CycleNumber]]&gt;B131,B131=""),IF(טבלה135[[#This Row],[מספר סטייה]]=3,MIN(D128:D130),טבלה135[[#This Row],[מינ קבוע]]),טבלה135[[#This Row],[מינ קבוע]])</f>
        <v/>
      </c>
      <c r="H130" t="str">
        <f>IF(OR(טבלה135[[#This Row],[CycleNumber]]&gt;B131,B131=""),IF(טבלה135[[#This Row],[מספר סטייה]]=3,MAX(D128:D130),טבלה135[[#This Row],[מקס קבוע]]),טבלה135[[#This Row],[מקס קבוע]])</f>
        <v/>
      </c>
      <c r="I13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קבוע]]&lt;&gt;E129,1,I129+1),0))</f>
        <v/>
      </c>
      <c r="J130" t="str">
        <f>IF(AND(טבלה135[[#This Row],[CycleNumber]]&lt;B131,טבלה135[[#This Row],[מקס קבוע]]&lt;&gt;""),IF(OR(טבלה135[[#This Row],[מספר סטייה]]&lt;I131,AND(טבלה135[[#This Row],[מספר סטייה]]=3,I131=1)),0,1),"")</f>
        <v/>
      </c>
      <c r="K130" t="str">
        <f>IF(טבלה135[[#This Row],[מקס קבוע]]&lt;&gt;"",טבלה135[[#This Row],[מקסימום]]-טבלה135[[#This Row],[מינימום]],"")</f>
        <v/>
      </c>
      <c r="L130">
        <f>IF(IFERROR(LOOKUP(טבלה135[[#This Row],[ClientID]],פיבוט!$A$4:$A$121),FALSE)=טבלה135[[#This Row],[ClientID]],1,0)</f>
        <v>1</v>
      </c>
      <c r="M130" t="str">
        <f>IF(OR(טבלה135[[#This Row],[ClientID]]=A131),"",1)</f>
        <v/>
      </c>
      <c r="N130" s="3" t="str">
        <f>IF(טבלה135[[#This Row],[טווח]]&lt;&gt;K129,טבלה135[[#This Row],[טווח]],"")</f>
        <v/>
      </c>
      <c r="O130" s="3" t="str">
        <f>IF(טבלה135[[#This Row],[מניית טווחים]]&lt;&gt;"",IF(OR(30&gt;טבלה135[[#This Row],[מקסימום]],30&lt;טבלה135[[#This Row],[מינימום]]),0,1),"")</f>
        <v/>
      </c>
    </row>
    <row r="131" spans="1:15" x14ac:dyDescent="0.25">
      <c r="A131" t="s">
        <v>14</v>
      </c>
      <c r="B131">
        <v>3</v>
      </c>
      <c r="C131">
        <v>34</v>
      </c>
      <c r="D131">
        <f>טבלה135[[#This Row],[LengthofCycle]]+1</f>
        <v>35</v>
      </c>
      <c r="E131">
        <f>IF(טבלה135[[#This Row],[CycleNumber]]&lt;3,"",IF(טבלה135[[#This Row],[CycleNumber]]=3,MIN(D129:D131),IF(I130=3,MIN(D128:D130),E130)))</f>
        <v>34</v>
      </c>
      <c r="F131">
        <f>IF(טבלה135[[#This Row],[CycleNumber]]&lt;3,"",IF(טבלה135[[#This Row],[CycleNumber]]=3,MAX(D129:D131),IF(I130=3,MAX(D128:D130),F130)))</f>
        <v>35</v>
      </c>
      <c r="G131">
        <f>IF(OR(טבלה135[[#This Row],[CycleNumber]]&gt;B132,B132=""),IF(טבלה135[[#This Row],[מספר סטייה]]=3,MIN(D129:D131),טבלה135[[#This Row],[מינ קבוע]]),טבלה135[[#This Row],[מינ קבוע]])</f>
        <v>34</v>
      </c>
      <c r="H131">
        <f>IF(OR(טבלה135[[#This Row],[CycleNumber]]&gt;B132,B132=""),IF(טבלה135[[#This Row],[מספר סטייה]]=3,MAX(D129:D131),טבלה135[[#This Row],[מקס קבוע]]),טבלה135[[#This Row],[מקס קבוע]])</f>
        <v>35</v>
      </c>
      <c r="I13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קבוע]]&lt;&gt;E130,1,I130+1),0))</f>
        <v>0</v>
      </c>
      <c r="J131">
        <f>IF(AND(טבלה135[[#This Row],[CycleNumber]]&lt;B132,טבלה135[[#This Row],[מקס קבוע]]&lt;&gt;""),IF(OR(טבלה135[[#This Row],[מספר סטייה]]&lt;I132,AND(טבלה135[[#This Row],[מספר סטייה]]=3,I132=1)),0,1),"")</f>
        <v>1</v>
      </c>
      <c r="K131">
        <f>IF(טבלה135[[#This Row],[מקס קבוע]]&lt;&gt;"",טבלה135[[#This Row],[מקסימום]]-טבלה135[[#This Row],[מינימום]],"")</f>
        <v>1</v>
      </c>
      <c r="L131">
        <f>IF(IFERROR(LOOKUP(טבלה135[[#This Row],[ClientID]],פיבוט!$A$4:$A$121),FALSE)=טבלה135[[#This Row],[ClientID]],1,0)</f>
        <v>1</v>
      </c>
      <c r="M131" t="str">
        <f>IF(OR(טבלה135[[#This Row],[ClientID]]=A132),"",1)</f>
        <v/>
      </c>
      <c r="N131" s="3">
        <f>IF(טבלה135[[#This Row],[טווח]]&lt;&gt;K130,טבלה135[[#This Row],[טווח]],"")</f>
        <v>1</v>
      </c>
      <c r="O131" s="3">
        <f>IF(טבלה135[[#This Row],[מניית טווחים]]&lt;&gt;"",IF(OR(30&gt;טבלה135[[#This Row],[מקסימום]],30&lt;טבלה135[[#This Row],[מינימום]]),0,1),"")</f>
        <v>0</v>
      </c>
    </row>
    <row r="132" spans="1:15" x14ac:dyDescent="0.25">
      <c r="A132" t="s">
        <v>14</v>
      </c>
      <c r="B132">
        <v>4</v>
      </c>
      <c r="C132">
        <v>33</v>
      </c>
      <c r="D132">
        <f>טבלה135[[#This Row],[LengthofCycle]]+1</f>
        <v>34</v>
      </c>
      <c r="E132">
        <f>IF(טבלה135[[#This Row],[CycleNumber]]&lt;3,"",IF(טבלה135[[#This Row],[CycleNumber]]=3,MIN(D130:D132),IF(I131=3,MIN(D129:D131),E131)))</f>
        <v>34</v>
      </c>
      <c r="F132">
        <f>IF(טבלה135[[#This Row],[CycleNumber]]&lt;3,"",IF(טבלה135[[#This Row],[CycleNumber]]=3,MAX(D130:D132),IF(I131=3,MAX(D129:D131),F131)))</f>
        <v>35</v>
      </c>
      <c r="G132">
        <f>IF(OR(טבלה135[[#This Row],[CycleNumber]]&gt;B133,B133=""),IF(טבלה135[[#This Row],[מספר סטייה]]=3,MIN(D130:D132),טבלה135[[#This Row],[מינ קבוע]]),טבלה135[[#This Row],[מינ קבוע]])</f>
        <v>34</v>
      </c>
      <c r="H132">
        <f>IF(OR(טבלה135[[#This Row],[CycleNumber]]&gt;B133,B133=""),IF(טבלה135[[#This Row],[מספר סטייה]]=3,MAX(D130:D132),טבלה135[[#This Row],[מקס קבוע]]),טבלה135[[#This Row],[מקס קבוע]])</f>
        <v>35</v>
      </c>
      <c r="I13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קבוע]]&lt;&gt;E131,1,I131+1),0))</f>
        <v>0</v>
      </c>
      <c r="J132">
        <f>IF(AND(טבלה135[[#This Row],[CycleNumber]]&lt;B133,טבלה135[[#This Row],[מקס קבוע]]&lt;&gt;""),IF(OR(טבלה135[[#This Row],[מספר סטייה]]&lt;I133,AND(טבלה135[[#This Row],[מספר סטייה]]=3,I133=1)),0,1),"")</f>
        <v>0</v>
      </c>
      <c r="K132">
        <f>IF(טבלה135[[#This Row],[מקס קבוע]]&lt;&gt;"",טבלה135[[#This Row],[מקסימום]]-טבלה135[[#This Row],[מינימום]],"")</f>
        <v>1</v>
      </c>
      <c r="L132">
        <f>IF(IFERROR(LOOKUP(טבלה135[[#This Row],[ClientID]],פיבוט!$A$4:$A$121),FALSE)=טבלה135[[#This Row],[ClientID]],1,0)</f>
        <v>1</v>
      </c>
      <c r="M132" t="str">
        <f>IF(OR(טבלה135[[#This Row],[ClientID]]=A133),"",1)</f>
        <v/>
      </c>
      <c r="N132" s="3" t="str">
        <f>IF(טבלה135[[#This Row],[טווח]]&lt;&gt;K131,טבלה135[[#This Row],[טווח]],"")</f>
        <v/>
      </c>
      <c r="O132" s="3" t="str">
        <f>IF(טבלה135[[#This Row],[מניית טווחים]]&lt;&gt;"",IF(OR(30&gt;טבלה135[[#This Row],[מקסימום]],30&lt;טבלה135[[#This Row],[מינימום]]),0,1),"")</f>
        <v/>
      </c>
    </row>
    <row r="133" spans="1:15" x14ac:dyDescent="0.25">
      <c r="A133" t="s">
        <v>14</v>
      </c>
      <c r="B133">
        <v>5</v>
      </c>
      <c r="C133">
        <v>30</v>
      </c>
      <c r="D133">
        <f>טבלה135[[#This Row],[LengthofCycle]]+1</f>
        <v>31</v>
      </c>
      <c r="E133">
        <f>IF(טבלה135[[#This Row],[CycleNumber]]&lt;3,"",IF(טבלה135[[#This Row],[CycleNumber]]=3,MIN(D131:D133),IF(I132=3,MIN(D130:D132),E132)))</f>
        <v>34</v>
      </c>
      <c r="F133">
        <f>IF(טבלה135[[#This Row],[CycleNumber]]&lt;3,"",IF(טבלה135[[#This Row],[CycleNumber]]=3,MAX(D131:D133),IF(I132=3,MAX(D130:D132),F132)))</f>
        <v>35</v>
      </c>
      <c r="G133">
        <f>IF(OR(טבלה135[[#This Row],[CycleNumber]]&gt;B134,B134=""),IF(טבלה135[[#This Row],[מספר סטייה]]=3,MIN(D131:D133),טבלה135[[#This Row],[מינ קבוע]]),טבלה135[[#This Row],[מינ קבוע]])</f>
        <v>34</v>
      </c>
      <c r="H133">
        <f>IF(OR(טבלה135[[#This Row],[CycleNumber]]&gt;B134,B134=""),IF(טבלה135[[#This Row],[מספר סטייה]]=3,MAX(D131:D133),טבלה135[[#This Row],[מקס קבוע]]),טבלה135[[#This Row],[מקס קבוע]])</f>
        <v>35</v>
      </c>
      <c r="I13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קבוע]]&lt;&gt;E132,1,I132+1),0))</f>
        <v>1</v>
      </c>
      <c r="J133" t="str">
        <f>IF(AND(טבלה135[[#This Row],[CycleNumber]]&lt;B134,טבלה135[[#This Row],[מקס קבוע]]&lt;&gt;""),IF(OR(טבלה135[[#This Row],[מספר סטייה]]&lt;I134,AND(טבלה135[[#This Row],[מספר סטייה]]=3,I134=1)),0,1),"")</f>
        <v/>
      </c>
      <c r="K133">
        <f>IF(טבלה135[[#This Row],[מקס קבוע]]&lt;&gt;"",טבלה135[[#This Row],[מקסימום]]-טבלה135[[#This Row],[מינימום]],"")</f>
        <v>1</v>
      </c>
      <c r="L133">
        <f>IF(IFERROR(LOOKUP(טבלה135[[#This Row],[ClientID]],פיבוט!$A$4:$A$121),FALSE)=טבלה135[[#This Row],[ClientID]],1,0)</f>
        <v>1</v>
      </c>
      <c r="M133">
        <f>IF(OR(טבלה135[[#This Row],[ClientID]]=A134),"",1)</f>
        <v>1</v>
      </c>
      <c r="N133" s="3" t="str">
        <f>IF(טבלה135[[#This Row],[טווח]]&lt;&gt;K132,טבלה135[[#This Row],[טווח]],"")</f>
        <v/>
      </c>
      <c r="O133" s="3" t="str">
        <f>IF(טבלה135[[#This Row],[מניית טווחים]]&lt;&gt;"",IF(OR(30&gt;טבלה135[[#This Row],[מקסימום]],30&lt;טבלה135[[#This Row],[מינימום]]),0,1),"")</f>
        <v/>
      </c>
    </row>
    <row r="134" spans="1:15" x14ac:dyDescent="0.25">
      <c r="A134" t="s">
        <v>15</v>
      </c>
      <c r="B134">
        <v>1</v>
      </c>
      <c r="C134">
        <v>29</v>
      </c>
      <c r="D134">
        <f>טבלה135[[#This Row],[LengthofCycle]]+1</f>
        <v>30</v>
      </c>
      <c r="E134" t="str">
        <f>IF(טבלה135[[#This Row],[CycleNumber]]&lt;3,"",IF(טבלה135[[#This Row],[CycleNumber]]=3,MIN(D132:D134),IF(I133=3,MIN(D131:D133),E133)))</f>
        <v/>
      </c>
      <c r="F134" t="str">
        <f>IF(טבלה135[[#This Row],[CycleNumber]]&lt;3,"",IF(טבלה135[[#This Row],[CycleNumber]]=3,MAX(D132:D134),IF(I133=3,MAX(D131:D133),F133)))</f>
        <v/>
      </c>
      <c r="G134" t="str">
        <f>IF(OR(טבלה135[[#This Row],[CycleNumber]]&gt;B135,B135=""),IF(טבלה135[[#This Row],[מספר סטייה]]=3,MIN(D132:D134),טבלה135[[#This Row],[מינ קבוע]]),טבלה135[[#This Row],[מינ קבוע]])</f>
        <v/>
      </c>
      <c r="H134" t="str">
        <f>IF(OR(טבלה135[[#This Row],[CycleNumber]]&gt;B135,B135=""),IF(טבלה135[[#This Row],[מספר סטייה]]=3,MAX(D132:D134),טבלה135[[#This Row],[מקס קבוע]]),טבלה135[[#This Row],[מקס קבוע]])</f>
        <v/>
      </c>
      <c r="I13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קבוע]]&lt;&gt;E133,1,I133+1),0))</f>
        <v/>
      </c>
      <c r="J134" t="str">
        <f>IF(AND(טבלה135[[#This Row],[CycleNumber]]&lt;B135,טבלה135[[#This Row],[מקס קבוע]]&lt;&gt;""),IF(OR(טבלה135[[#This Row],[מספר סטייה]]&lt;I135,AND(טבלה135[[#This Row],[מספר סטייה]]=3,I135=1)),0,1),"")</f>
        <v/>
      </c>
      <c r="K134" t="str">
        <f>IF(טבלה135[[#This Row],[מקס קבוע]]&lt;&gt;"",טבלה135[[#This Row],[מקסימום]]-טבלה135[[#This Row],[מינימום]],"")</f>
        <v/>
      </c>
      <c r="L134">
        <f>IF(IFERROR(LOOKUP(טבלה135[[#This Row],[ClientID]],פיבוט!$A$4:$A$121),FALSE)=טבלה135[[#This Row],[ClientID]],1,0)</f>
        <v>1</v>
      </c>
      <c r="M134" t="str">
        <f>IF(OR(טבלה135[[#This Row],[ClientID]]=A135),"",1)</f>
        <v/>
      </c>
      <c r="N134" s="3" t="str">
        <f>IF(טבלה135[[#This Row],[טווח]]&lt;&gt;K133,טבלה135[[#This Row],[טווח]],"")</f>
        <v/>
      </c>
      <c r="O134" s="3" t="str">
        <f>IF(טבלה135[[#This Row],[מניית טווחים]]&lt;&gt;"",IF(OR(30&gt;טבלה135[[#This Row],[מקסימום]],30&lt;טבלה135[[#This Row],[מינימום]]),0,1),"")</f>
        <v/>
      </c>
    </row>
    <row r="135" spans="1:15" x14ac:dyDescent="0.25">
      <c r="A135" t="s">
        <v>15</v>
      </c>
      <c r="B135">
        <v>2</v>
      </c>
      <c r="C135">
        <v>28</v>
      </c>
      <c r="D135">
        <f>טבלה135[[#This Row],[LengthofCycle]]+1</f>
        <v>29</v>
      </c>
      <c r="E135" t="str">
        <f>IF(טבלה135[[#This Row],[CycleNumber]]&lt;3,"",IF(טבלה135[[#This Row],[CycleNumber]]=3,MIN(D133:D135),IF(I134=3,MIN(D132:D134),E134)))</f>
        <v/>
      </c>
      <c r="F135" t="str">
        <f>IF(טבלה135[[#This Row],[CycleNumber]]&lt;3,"",IF(טבלה135[[#This Row],[CycleNumber]]=3,MAX(D133:D135),IF(I134=3,MAX(D132:D134),F134)))</f>
        <v/>
      </c>
      <c r="G135" t="str">
        <f>IF(OR(טבלה135[[#This Row],[CycleNumber]]&gt;B136,B136=""),IF(טבלה135[[#This Row],[מספר סטייה]]=3,MIN(D133:D135),טבלה135[[#This Row],[מינ קבוע]]),טבלה135[[#This Row],[מינ קבוע]])</f>
        <v/>
      </c>
      <c r="H135" t="str">
        <f>IF(OR(טבלה135[[#This Row],[CycleNumber]]&gt;B136,B136=""),IF(טבלה135[[#This Row],[מספר סטייה]]=3,MAX(D133:D135),טבלה135[[#This Row],[מקס קבוע]]),טבלה135[[#This Row],[מקס קבוע]])</f>
        <v/>
      </c>
      <c r="I13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קבוע]]&lt;&gt;E134,1,I134+1),0))</f>
        <v/>
      </c>
      <c r="J135" t="str">
        <f>IF(AND(טבלה135[[#This Row],[CycleNumber]]&lt;B136,טבלה135[[#This Row],[מקס קבוע]]&lt;&gt;""),IF(OR(טבלה135[[#This Row],[מספר סטייה]]&lt;I136,AND(טבלה135[[#This Row],[מספר סטייה]]=3,I136=1)),0,1),"")</f>
        <v/>
      </c>
      <c r="K135" t="str">
        <f>IF(טבלה135[[#This Row],[מקס קבוע]]&lt;&gt;"",טבלה135[[#This Row],[מקסימום]]-טבלה135[[#This Row],[מינימום]],"")</f>
        <v/>
      </c>
      <c r="L135">
        <f>IF(IFERROR(LOOKUP(טבלה135[[#This Row],[ClientID]],פיבוט!$A$4:$A$121),FALSE)=טבלה135[[#This Row],[ClientID]],1,0)</f>
        <v>1</v>
      </c>
      <c r="M135" t="str">
        <f>IF(OR(טבלה135[[#This Row],[ClientID]]=A136),"",1)</f>
        <v/>
      </c>
      <c r="N135" s="3" t="str">
        <f>IF(טבלה135[[#This Row],[טווח]]&lt;&gt;K134,טבלה135[[#This Row],[טווח]],"")</f>
        <v/>
      </c>
      <c r="O135" s="3" t="str">
        <f>IF(טבלה135[[#This Row],[מניית טווחים]]&lt;&gt;"",IF(OR(30&gt;טבלה135[[#This Row],[מקסימום]],30&lt;טבלה135[[#This Row],[מינימום]]),0,1),"")</f>
        <v/>
      </c>
    </row>
    <row r="136" spans="1:15" x14ac:dyDescent="0.25">
      <c r="A136" t="s">
        <v>15</v>
      </c>
      <c r="B136">
        <v>3</v>
      </c>
      <c r="C136">
        <v>29</v>
      </c>
      <c r="D136">
        <f>טבלה135[[#This Row],[LengthofCycle]]+1</f>
        <v>30</v>
      </c>
      <c r="E136">
        <f>IF(טבלה135[[#This Row],[CycleNumber]]&lt;3,"",IF(טבלה135[[#This Row],[CycleNumber]]=3,MIN(D134:D136),IF(I135=3,MIN(D133:D135),E135)))</f>
        <v>29</v>
      </c>
      <c r="F136">
        <f>IF(טבלה135[[#This Row],[CycleNumber]]&lt;3,"",IF(טבלה135[[#This Row],[CycleNumber]]=3,MAX(D134:D136),IF(I135=3,MAX(D133:D135),F135)))</f>
        <v>30</v>
      </c>
      <c r="G136">
        <f>IF(OR(טבלה135[[#This Row],[CycleNumber]]&gt;B137,B137=""),IF(טבלה135[[#This Row],[מספר סטייה]]=3,MIN(D134:D136),טבלה135[[#This Row],[מינ קבוע]]),טבלה135[[#This Row],[מינ קבוע]])</f>
        <v>29</v>
      </c>
      <c r="H136">
        <f>IF(OR(טבלה135[[#This Row],[CycleNumber]]&gt;B137,B137=""),IF(טבלה135[[#This Row],[מספר סטייה]]=3,MAX(D134:D136),טבלה135[[#This Row],[מקס קבוע]]),טבלה135[[#This Row],[מקס קבוע]])</f>
        <v>30</v>
      </c>
      <c r="I13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קבוע]]&lt;&gt;E135,1,I135+1),0))</f>
        <v>0</v>
      </c>
      <c r="J136">
        <f>IF(AND(טבלה135[[#This Row],[CycleNumber]]&lt;B137,טבלה135[[#This Row],[מקס קבוע]]&lt;&gt;""),IF(OR(טבלה135[[#This Row],[מספר סטייה]]&lt;I137,AND(טבלה135[[#This Row],[מספר סטייה]]=3,I137=1)),0,1),"")</f>
        <v>0</v>
      </c>
      <c r="K136">
        <f>IF(טבלה135[[#This Row],[מקס קבוע]]&lt;&gt;"",טבלה135[[#This Row],[מקסימום]]-טבלה135[[#This Row],[מינימום]],"")</f>
        <v>1</v>
      </c>
      <c r="L136">
        <f>IF(IFERROR(LOOKUP(טבלה135[[#This Row],[ClientID]],פיבוט!$A$4:$A$121),FALSE)=טבלה135[[#This Row],[ClientID]],1,0)</f>
        <v>1</v>
      </c>
      <c r="M136" t="str">
        <f>IF(OR(טבלה135[[#This Row],[ClientID]]=A137),"",1)</f>
        <v/>
      </c>
      <c r="N136" s="3">
        <f>IF(טבלה135[[#This Row],[טווח]]&lt;&gt;K135,טבלה135[[#This Row],[טווח]],"")</f>
        <v>1</v>
      </c>
      <c r="O136" s="3">
        <f>IF(טבלה135[[#This Row],[מניית טווחים]]&lt;&gt;"",IF(OR(30&gt;טבלה135[[#This Row],[מקסימום]],30&lt;טבלה135[[#This Row],[מינימום]]),0,1),"")</f>
        <v>1</v>
      </c>
    </row>
    <row r="137" spans="1:15" x14ac:dyDescent="0.25">
      <c r="A137" t="s">
        <v>15</v>
      </c>
      <c r="B137">
        <v>4</v>
      </c>
      <c r="C137">
        <v>30</v>
      </c>
      <c r="D137">
        <f>טבלה135[[#This Row],[LengthofCycle]]+1</f>
        <v>31</v>
      </c>
      <c r="E137">
        <f>IF(טבלה135[[#This Row],[CycleNumber]]&lt;3,"",IF(טבלה135[[#This Row],[CycleNumber]]=3,MIN(D135:D137),IF(I136=3,MIN(D134:D136),E136)))</f>
        <v>29</v>
      </c>
      <c r="F137">
        <f>IF(טבלה135[[#This Row],[CycleNumber]]&lt;3,"",IF(טבלה135[[#This Row],[CycleNumber]]=3,MAX(D135:D137),IF(I136=3,MAX(D134:D136),F136)))</f>
        <v>30</v>
      </c>
      <c r="G137">
        <f>IF(OR(טבלה135[[#This Row],[CycleNumber]]&gt;B138,B138=""),IF(טבלה135[[#This Row],[מספר סטייה]]=3,MIN(D135:D137),טבלה135[[#This Row],[מינ קבוע]]),טבלה135[[#This Row],[מינ קבוע]])</f>
        <v>29</v>
      </c>
      <c r="H137">
        <f>IF(OR(טבלה135[[#This Row],[CycleNumber]]&gt;B138,B138=""),IF(טבלה135[[#This Row],[מספר סטייה]]=3,MAX(D135:D137),טבלה135[[#This Row],[מקס קבוע]]),טבלה135[[#This Row],[מקס קבוע]])</f>
        <v>30</v>
      </c>
      <c r="I13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קבוע]]&lt;&gt;E136,1,I136+1),0))</f>
        <v>1</v>
      </c>
      <c r="J137">
        <f>IF(AND(טבלה135[[#This Row],[CycleNumber]]&lt;B138,טבלה135[[#This Row],[מקס קבוע]]&lt;&gt;""),IF(OR(טבלה135[[#This Row],[מספר סטייה]]&lt;I138,AND(טבלה135[[#This Row],[מספר סטייה]]=3,I138=1)),0,1),"")</f>
        <v>1</v>
      </c>
      <c r="K137">
        <f>IF(טבלה135[[#This Row],[מקס קבוע]]&lt;&gt;"",טבלה135[[#This Row],[מקסימום]]-טבלה135[[#This Row],[מינימום]],"")</f>
        <v>1</v>
      </c>
      <c r="L137">
        <f>IF(IFERROR(LOOKUP(טבלה135[[#This Row],[ClientID]],פיבוט!$A$4:$A$121),FALSE)=טבלה135[[#This Row],[ClientID]],1,0)</f>
        <v>1</v>
      </c>
      <c r="M137" t="str">
        <f>IF(OR(טבלה135[[#This Row],[ClientID]]=A138),"",1)</f>
        <v/>
      </c>
      <c r="N137" s="3" t="str">
        <f>IF(טבלה135[[#This Row],[טווח]]&lt;&gt;K136,טבלה135[[#This Row],[טווח]],"")</f>
        <v/>
      </c>
      <c r="O137" s="3" t="str">
        <f>IF(טבלה135[[#This Row],[מניית טווחים]]&lt;&gt;"",IF(OR(30&gt;טבלה135[[#This Row],[מקסימום]],30&lt;טבלה135[[#This Row],[מינימום]]),0,1),"")</f>
        <v/>
      </c>
    </row>
    <row r="138" spans="1:15" x14ac:dyDescent="0.25">
      <c r="A138" t="s">
        <v>15</v>
      </c>
      <c r="B138">
        <v>5</v>
      </c>
      <c r="C138">
        <v>28</v>
      </c>
      <c r="D138">
        <f>טבלה135[[#This Row],[LengthofCycle]]+1</f>
        <v>29</v>
      </c>
      <c r="E138">
        <f>IF(טבלה135[[#This Row],[CycleNumber]]&lt;3,"",IF(טבלה135[[#This Row],[CycleNumber]]=3,MIN(D136:D138),IF(I137=3,MIN(D135:D137),E137)))</f>
        <v>29</v>
      </c>
      <c r="F138">
        <f>IF(טבלה135[[#This Row],[CycleNumber]]&lt;3,"",IF(טבלה135[[#This Row],[CycleNumber]]=3,MAX(D136:D138),IF(I137=3,MAX(D135:D137),F137)))</f>
        <v>30</v>
      </c>
      <c r="G138">
        <f>IF(OR(טבלה135[[#This Row],[CycleNumber]]&gt;B139,B139=""),IF(טבלה135[[#This Row],[מספר סטייה]]=3,MIN(D136:D138),טבלה135[[#This Row],[מינ קבוע]]),טבלה135[[#This Row],[מינ קבוע]])</f>
        <v>29</v>
      </c>
      <c r="H138">
        <f>IF(OR(טבלה135[[#This Row],[CycleNumber]]&gt;B139,B139=""),IF(טבלה135[[#This Row],[מספר סטייה]]=3,MAX(D136:D138),טבלה135[[#This Row],[מקס קבוע]]),טבלה135[[#This Row],[מקס קבוע]])</f>
        <v>30</v>
      </c>
      <c r="I13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קבוע]]&lt;&gt;E137,1,I137+1),0))</f>
        <v>0</v>
      </c>
      <c r="J138">
        <f>IF(AND(טבלה135[[#This Row],[CycleNumber]]&lt;B139,טבלה135[[#This Row],[מקס קבוע]]&lt;&gt;""),IF(OR(טבלה135[[#This Row],[מספר סטייה]]&lt;I139,AND(טבלה135[[#This Row],[מספר סטייה]]=3,I139=1)),0,1),"")</f>
        <v>1</v>
      </c>
      <c r="K138">
        <f>IF(טבלה135[[#This Row],[מקס קבוע]]&lt;&gt;"",טבלה135[[#This Row],[מקסימום]]-טבלה135[[#This Row],[מינימום]],"")</f>
        <v>1</v>
      </c>
      <c r="L138">
        <f>IF(IFERROR(LOOKUP(טבלה135[[#This Row],[ClientID]],פיבוט!$A$4:$A$121),FALSE)=טבלה135[[#This Row],[ClientID]],1,0)</f>
        <v>1</v>
      </c>
      <c r="M138" t="str">
        <f>IF(OR(טבלה135[[#This Row],[ClientID]]=A139),"",1)</f>
        <v/>
      </c>
      <c r="N138" s="3" t="str">
        <f>IF(טבלה135[[#This Row],[טווח]]&lt;&gt;K137,טבלה135[[#This Row],[טווח]],"")</f>
        <v/>
      </c>
      <c r="O138" s="3" t="str">
        <f>IF(טבלה135[[#This Row],[מניית טווחים]]&lt;&gt;"",IF(OR(30&gt;טבלה135[[#This Row],[מקסימום]],30&lt;טבלה135[[#This Row],[מינימום]]),0,1),"")</f>
        <v/>
      </c>
    </row>
    <row r="139" spans="1:15" x14ac:dyDescent="0.25">
      <c r="A139" t="s">
        <v>15</v>
      </c>
      <c r="B139">
        <v>6</v>
      </c>
      <c r="C139">
        <v>29</v>
      </c>
      <c r="D139">
        <f>טבלה135[[#This Row],[LengthofCycle]]+1</f>
        <v>30</v>
      </c>
      <c r="E139">
        <f>IF(טבלה135[[#This Row],[CycleNumber]]&lt;3,"",IF(טבלה135[[#This Row],[CycleNumber]]=3,MIN(D137:D139),IF(I138=3,MIN(D136:D138),E138)))</f>
        <v>29</v>
      </c>
      <c r="F139">
        <f>IF(טבלה135[[#This Row],[CycleNumber]]&lt;3,"",IF(טבלה135[[#This Row],[CycleNumber]]=3,MAX(D137:D139),IF(I138=3,MAX(D136:D138),F138)))</f>
        <v>30</v>
      </c>
      <c r="G139">
        <f>IF(OR(טבלה135[[#This Row],[CycleNumber]]&gt;B140,B140=""),IF(טבלה135[[#This Row],[מספר סטייה]]=3,MIN(D137:D139),טבלה135[[#This Row],[מינ קבוע]]),טבלה135[[#This Row],[מינ קבוע]])</f>
        <v>29</v>
      </c>
      <c r="H139">
        <f>IF(OR(טבלה135[[#This Row],[CycleNumber]]&gt;B140,B140=""),IF(טבלה135[[#This Row],[מספר סטייה]]=3,MAX(D137:D139),טבלה135[[#This Row],[מקס קבוע]]),טבלה135[[#This Row],[מקס קבוע]])</f>
        <v>30</v>
      </c>
      <c r="I13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קבוע]]&lt;&gt;E138,1,I138+1),0))</f>
        <v>0</v>
      </c>
      <c r="J139">
        <f>IF(AND(טבלה135[[#This Row],[CycleNumber]]&lt;B140,טבלה135[[#This Row],[מקס קבוע]]&lt;&gt;""),IF(OR(טבלה135[[#This Row],[מספר סטייה]]&lt;I140,AND(טבלה135[[#This Row],[מספר סטייה]]=3,I140=1)),0,1),"")</f>
        <v>0</v>
      </c>
      <c r="K139">
        <f>IF(טבלה135[[#This Row],[מקס קבוע]]&lt;&gt;"",טבלה135[[#This Row],[מקסימום]]-טבלה135[[#This Row],[מינימום]],"")</f>
        <v>1</v>
      </c>
      <c r="L139">
        <f>IF(IFERROR(LOOKUP(טבלה135[[#This Row],[ClientID]],פיבוט!$A$4:$A$121),FALSE)=טבלה135[[#This Row],[ClientID]],1,0)</f>
        <v>1</v>
      </c>
      <c r="M139" t="str">
        <f>IF(OR(טבלה135[[#This Row],[ClientID]]=A140),"",1)</f>
        <v/>
      </c>
      <c r="N139" s="3" t="str">
        <f>IF(טבלה135[[#This Row],[טווח]]&lt;&gt;K138,טבלה135[[#This Row],[טווח]],"")</f>
        <v/>
      </c>
      <c r="O139" s="3" t="str">
        <f>IF(טבלה135[[#This Row],[מניית טווחים]]&lt;&gt;"",IF(OR(30&gt;טבלה135[[#This Row],[מקסימום]],30&lt;טבלה135[[#This Row],[מינימום]]),0,1),"")</f>
        <v/>
      </c>
    </row>
    <row r="140" spans="1:15" x14ac:dyDescent="0.25">
      <c r="A140" t="s">
        <v>15</v>
      </c>
      <c r="B140">
        <v>7</v>
      </c>
      <c r="C140">
        <v>30</v>
      </c>
      <c r="D140">
        <f>טבלה135[[#This Row],[LengthofCycle]]+1</f>
        <v>31</v>
      </c>
      <c r="E140">
        <f>IF(טבלה135[[#This Row],[CycleNumber]]&lt;3,"",IF(טבלה135[[#This Row],[CycleNumber]]=3,MIN(D138:D140),IF(I139=3,MIN(D137:D139),E139)))</f>
        <v>29</v>
      </c>
      <c r="F140">
        <f>IF(טבלה135[[#This Row],[CycleNumber]]&lt;3,"",IF(טבלה135[[#This Row],[CycleNumber]]=3,MAX(D138:D140),IF(I139=3,MAX(D137:D139),F139)))</f>
        <v>30</v>
      </c>
      <c r="G140">
        <f>IF(OR(טבלה135[[#This Row],[CycleNumber]]&gt;B141,B141=""),IF(טבלה135[[#This Row],[מספר סטייה]]=3,MIN(D138:D140),טבלה135[[#This Row],[מינ קבוע]]),טבלה135[[#This Row],[מינ קבוע]])</f>
        <v>29</v>
      </c>
      <c r="H140">
        <f>IF(OR(טבלה135[[#This Row],[CycleNumber]]&gt;B141,B141=""),IF(טבלה135[[#This Row],[מספר סטייה]]=3,MAX(D138:D140),טבלה135[[#This Row],[מקס קבוע]]),טבלה135[[#This Row],[מקס קבוע]])</f>
        <v>30</v>
      </c>
      <c r="I14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קבוע]]&lt;&gt;E139,1,I139+1),0))</f>
        <v>1</v>
      </c>
      <c r="J140">
        <f>IF(AND(טבלה135[[#This Row],[CycleNumber]]&lt;B141,טבלה135[[#This Row],[מקס קבוע]]&lt;&gt;""),IF(OR(טבלה135[[#This Row],[מספר סטייה]]&lt;I141,AND(טבלה135[[#This Row],[מספר סטייה]]=3,I141=1)),0,1),"")</f>
        <v>1</v>
      </c>
      <c r="K140">
        <f>IF(טבלה135[[#This Row],[מקס קבוע]]&lt;&gt;"",טבלה135[[#This Row],[מקסימום]]-טבלה135[[#This Row],[מינימום]],"")</f>
        <v>1</v>
      </c>
      <c r="L140">
        <f>IF(IFERROR(LOOKUP(טבלה135[[#This Row],[ClientID]],פיבוט!$A$4:$A$121),FALSE)=טבלה135[[#This Row],[ClientID]],1,0)</f>
        <v>1</v>
      </c>
      <c r="M140" t="str">
        <f>IF(OR(טבלה135[[#This Row],[ClientID]]=A141),"",1)</f>
        <v/>
      </c>
      <c r="N140" s="3" t="str">
        <f>IF(טבלה135[[#This Row],[טווח]]&lt;&gt;K139,טבלה135[[#This Row],[טווח]],"")</f>
        <v/>
      </c>
      <c r="O140" s="3" t="str">
        <f>IF(טבלה135[[#This Row],[מניית טווחים]]&lt;&gt;"",IF(OR(30&gt;טבלה135[[#This Row],[מקסימום]],30&lt;טבלה135[[#This Row],[מינימום]]),0,1),"")</f>
        <v/>
      </c>
    </row>
    <row r="141" spans="1:15" x14ac:dyDescent="0.25">
      <c r="A141" t="s">
        <v>15</v>
      </c>
      <c r="B141">
        <v>8</v>
      </c>
      <c r="C141">
        <v>29</v>
      </c>
      <c r="D141">
        <f>טבלה135[[#This Row],[LengthofCycle]]+1</f>
        <v>30</v>
      </c>
      <c r="E141">
        <f>IF(טבלה135[[#This Row],[CycleNumber]]&lt;3,"",IF(טבלה135[[#This Row],[CycleNumber]]=3,MIN(D139:D141),IF(I140=3,MIN(D138:D140),E140)))</f>
        <v>29</v>
      </c>
      <c r="F141">
        <f>IF(טבלה135[[#This Row],[CycleNumber]]&lt;3,"",IF(טבלה135[[#This Row],[CycleNumber]]=3,MAX(D139:D141),IF(I140=3,MAX(D138:D140),F140)))</f>
        <v>30</v>
      </c>
      <c r="G141">
        <f>IF(OR(טבלה135[[#This Row],[CycleNumber]]&gt;B142,B142=""),IF(טבלה135[[#This Row],[מספר סטייה]]=3,MIN(D139:D141),טבלה135[[#This Row],[מינ קבוע]]),טבלה135[[#This Row],[מינ קבוע]])</f>
        <v>29</v>
      </c>
      <c r="H141">
        <f>IF(OR(טבלה135[[#This Row],[CycleNumber]]&gt;B142,B142=""),IF(טבלה135[[#This Row],[מספר סטייה]]=3,MAX(D139:D141),טבלה135[[#This Row],[מקס קבוע]]),טבלה135[[#This Row],[מקס קבוע]])</f>
        <v>30</v>
      </c>
      <c r="I14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קבוע]]&lt;&gt;E140,1,I140+1),0))</f>
        <v>0</v>
      </c>
      <c r="J141" t="str">
        <f>IF(AND(טבלה135[[#This Row],[CycleNumber]]&lt;B142,טבלה135[[#This Row],[מקס קבוע]]&lt;&gt;""),IF(OR(טבלה135[[#This Row],[מספר סטייה]]&lt;I142,AND(טבלה135[[#This Row],[מספר סטייה]]=3,I142=1)),0,1),"")</f>
        <v/>
      </c>
      <c r="K141">
        <f>IF(טבלה135[[#This Row],[מקס קבוע]]&lt;&gt;"",טבלה135[[#This Row],[מקסימום]]-טבלה135[[#This Row],[מינימום]],"")</f>
        <v>1</v>
      </c>
      <c r="L141">
        <f>IF(IFERROR(LOOKUP(טבלה135[[#This Row],[ClientID]],פיבוט!$A$4:$A$121),FALSE)=טבלה135[[#This Row],[ClientID]],1,0)</f>
        <v>1</v>
      </c>
      <c r="M141">
        <f>IF(OR(טבלה135[[#This Row],[ClientID]]=A142),"",1)</f>
        <v>1</v>
      </c>
      <c r="N141" s="3" t="str">
        <f>IF(טבלה135[[#This Row],[טווח]]&lt;&gt;K140,טבלה135[[#This Row],[טווח]],"")</f>
        <v/>
      </c>
      <c r="O141" s="3" t="str">
        <f>IF(טבלה135[[#This Row],[מניית טווחים]]&lt;&gt;"",IF(OR(30&gt;טבלה135[[#This Row],[מקסימום]],30&lt;טבלה135[[#This Row],[מינימום]]),0,1),"")</f>
        <v/>
      </c>
    </row>
    <row r="142" spans="1:15" x14ac:dyDescent="0.25">
      <c r="A142" t="s">
        <v>16</v>
      </c>
      <c r="B142">
        <v>1</v>
      </c>
      <c r="C142">
        <v>30</v>
      </c>
      <c r="D142">
        <f>טבלה135[[#This Row],[LengthofCycle]]+1</f>
        <v>31</v>
      </c>
      <c r="E142" t="str">
        <f>IF(טבלה135[[#This Row],[CycleNumber]]&lt;3,"",IF(טבלה135[[#This Row],[CycleNumber]]=3,MIN(D140:D142),IF(I141=3,MIN(D139:D141),E141)))</f>
        <v/>
      </c>
      <c r="F142" t="str">
        <f>IF(טבלה135[[#This Row],[CycleNumber]]&lt;3,"",IF(טבלה135[[#This Row],[CycleNumber]]=3,MAX(D140:D142),IF(I141=3,MAX(D139:D141),F141)))</f>
        <v/>
      </c>
      <c r="G142" t="str">
        <f>IF(OR(טבלה135[[#This Row],[CycleNumber]]&gt;B143,B143=""),IF(טבלה135[[#This Row],[מספר סטייה]]=3,MIN(D140:D142),טבלה135[[#This Row],[מינ קבוע]]),טבלה135[[#This Row],[מינ קבוע]])</f>
        <v/>
      </c>
      <c r="H142" t="str">
        <f>IF(OR(טבלה135[[#This Row],[CycleNumber]]&gt;B143,B143=""),IF(טבלה135[[#This Row],[מספר סטייה]]=3,MAX(D140:D142),טבלה135[[#This Row],[מקס קבוע]]),טבלה135[[#This Row],[מקס קבוע]])</f>
        <v/>
      </c>
      <c r="I142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קבוע]]&lt;&gt;E141,1,I141+1),0))</f>
        <v/>
      </c>
      <c r="J142" t="str">
        <f>IF(AND(טבלה135[[#This Row],[CycleNumber]]&lt;B143,טבלה135[[#This Row],[מקס קבוע]]&lt;&gt;""),IF(OR(טבלה135[[#This Row],[מספר סטייה]]&lt;I143,AND(טבלה135[[#This Row],[מספר סטייה]]=3,I143=1)),0,1),"")</f>
        <v/>
      </c>
      <c r="K142" t="str">
        <f>IF(טבלה135[[#This Row],[מקס קבוע]]&lt;&gt;"",טבלה135[[#This Row],[מקסימום]]-טבלה135[[#This Row],[מינימום]],"")</f>
        <v/>
      </c>
      <c r="L142">
        <f>IF(IFERROR(LOOKUP(טבלה135[[#This Row],[ClientID]],פיבוט!$A$4:$A$121),FALSE)=טבלה135[[#This Row],[ClientID]],1,0)</f>
        <v>1</v>
      </c>
      <c r="M142" t="str">
        <f>IF(OR(טבלה135[[#This Row],[ClientID]]=A143),"",1)</f>
        <v/>
      </c>
      <c r="N142" s="3" t="str">
        <f>IF(טבלה135[[#This Row],[טווח]]&lt;&gt;K141,טבלה135[[#This Row],[טווח]],"")</f>
        <v/>
      </c>
      <c r="O142" s="3" t="str">
        <f>IF(טבלה135[[#This Row],[מניית טווחים]]&lt;&gt;"",IF(OR(30&gt;טבלה135[[#This Row],[מקסימום]],30&lt;טבלה135[[#This Row],[מינימום]]),0,1),"")</f>
        <v/>
      </c>
    </row>
    <row r="143" spans="1:15" x14ac:dyDescent="0.25">
      <c r="A143" t="s">
        <v>16</v>
      </c>
      <c r="B143">
        <v>2</v>
      </c>
      <c r="C143">
        <v>32</v>
      </c>
      <c r="D143">
        <f>טבלה135[[#This Row],[LengthofCycle]]+1</f>
        <v>33</v>
      </c>
      <c r="E143" t="str">
        <f>IF(טבלה135[[#This Row],[CycleNumber]]&lt;3,"",IF(טבלה135[[#This Row],[CycleNumber]]=3,MIN(D141:D143),IF(I142=3,MIN(D140:D142),E142)))</f>
        <v/>
      </c>
      <c r="F143" t="str">
        <f>IF(טבלה135[[#This Row],[CycleNumber]]&lt;3,"",IF(טבלה135[[#This Row],[CycleNumber]]=3,MAX(D141:D143),IF(I142=3,MAX(D140:D142),F142)))</f>
        <v/>
      </c>
      <c r="G143" t="str">
        <f>IF(OR(טבלה135[[#This Row],[CycleNumber]]&gt;B144,B144=""),IF(טבלה135[[#This Row],[מספר סטייה]]=3,MIN(D141:D143),טבלה135[[#This Row],[מינ קבוע]]),טבלה135[[#This Row],[מינ קבוע]])</f>
        <v/>
      </c>
      <c r="H143" t="str">
        <f>IF(OR(טבלה135[[#This Row],[CycleNumber]]&gt;B144,B144=""),IF(טבלה135[[#This Row],[מספר סטייה]]=3,MAX(D141:D143),טבלה135[[#This Row],[מקס קבוע]]),טבלה135[[#This Row],[מקס קבוע]])</f>
        <v/>
      </c>
      <c r="I14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קבוע]]&lt;&gt;E142,1,I142+1),0))</f>
        <v/>
      </c>
      <c r="J143" t="str">
        <f>IF(AND(טבלה135[[#This Row],[CycleNumber]]&lt;B144,טבלה135[[#This Row],[מקס קבוע]]&lt;&gt;""),IF(OR(טבלה135[[#This Row],[מספר סטייה]]&lt;I144,AND(טבלה135[[#This Row],[מספר סטייה]]=3,I144=1)),0,1),"")</f>
        <v/>
      </c>
      <c r="K143" t="str">
        <f>IF(טבלה135[[#This Row],[מקס קבוע]]&lt;&gt;"",טבלה135[[#This Row],[מקסימום]]-טבלה135[[#This Row],[מינימום]],"")</f>
        <v/>
      </c>
      <c r="L143">
        <f>IF(IFERROR(LOOKUP(טבלה135[[#This Row],[ClientID]],פיבוט!$A$4:$A$121),FALSE)=טבלה135[[#This Row],[ClientID]],1,0)</f>
        <v>1</v>
      </c>
      <c r="M143" t="str">
        <f>IF(OR(טבלה135[[#This Row],[ClientID]]=A144),"",1)</f>
        <v/>
      </c>
      <c r="N143" s="3" t="str">
        <f>IF(טבלה135[[#This Row],[טווח]]&lt;&gt;K142,טבלה135[[#This Row],[טווח]],"")</f>
        <v/>
      </c>
      <c r="O143" s="3" t="str">
        <f>IF(טבלה135[[#This Row],[מניית טווחים]]&lt;&gt;"",IF(OR(30&gt;טבלה135[[#This Row],[מקסימום]],30&lt;טבלה135[[#This Row],[מינימום]]),0,1),"")</f>
        <v/>
      </c>
    </row>
    <row r="144" spans="1:15" x14ac:dyDescent="0.25">
      <c r="A144" t="s">
        <v>16</v>
      </c>
      <c r="B144">
        <v>3</v>
      </c>
      <c r="C144">
        <v>31</v>
      </c>
      <c r="D144">
        <f>טבלה135[[#This Row],[LengthofCycle]]+1</f>
        <v>32</v>
      </c>
      <c r="E144">
        <f>IF(טבלה135[[#This Row],[CycleNumber]]&lt;3,"",IF(טבלה135[[#This Row],[CycleNumber]]=3,MIN(D142:D144),IF(I143=3,MIN(D141:D143),E143)))</f>
        <v>31</v>
      </c>
      <c r="F144">
        <f>IF(טבלה135[[#This Row],[CycleNumber]]&lt;3,"",IF(טבלה135[[#This Row],[CycleNumber]]=3,MAX(D142:D144),IF(I143=3,MAX(D141:D143),F143)))</f>
        <v>33</v>
      </c>
      <c r="G144">
        <f>IF(OR(טבלה135[[#This Row],[CycleNumber]]&gt;B145,B145=""),IF(טבלה135[[#This Row],[מספר סטייה]]=3,MIN(D142:D144),טבלה135[[#This Row],[מינ קבוע]]),טבלה135[[#This Row],[מינ קבוע]])</f>
        <v>31</v>
      </c>
      <c r="H144">
        <f>IF(OR(טבלה135[[#This Row],[CycleNumber]]&gt;B145,B145=""),IF(טבלה135[[#This Row],[מספר סטייה]]=3,MAX(D142:D144),טבלה135[[#This Row],[מקס קבוע]]),טבלה135[[#This Row],[מקס קבוע]])</f>
        <v>33</v>
      </c>
      <c r="I14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קבוע]]&lt;&gt;E143,1,I143+1),0))</f>
        <v>0</v>
      </c>
      <c r="J144">
        <f>IF(AND(טבלה135[[#This Row],[CycleNumber]]&lt;B145,טבלה135[[#This Row],[מקס קבוע]]&lt;&gt;""),IF(OR(טבלה135[[#This Row],[מספר סטייה]]&lt;I145,AND(טבלה135[[#This Row],[מספר סטייה]]=3,I145=1)),0,1),"")</f>
        <v>1</v>
      </c>
      <c r="K144">
        <f>IF(טבלה135[[#This Row],[מקס קבוע]]&lt;&gt;"",טבלה135[[#This Row],[מקסימום]]-טבלה135[[#This Row],[מינימום]],"")</f>
        <v>2</v>
      </c>
      <c r="L144">
        <f>IF(IFERROR(LOOKUP(טבלה135[[#This Row],[ClientID]],פיבוט!$A$4:$A$121),FALSE)=טבלה135[[#This Row],[ClientID]],1,0)</f>
        <v>1</v>
      </c>
      <c r="M144" t="str">
        <f>IF(OR(טבלה135[[#This Row],[ClientID]]=A145),"",1)</f>
        <v/>
      </c>
      <c r="N144" s="3">
        <f>IF(טבלה135[[#This Row],[טווח]]&lt;&gt;K143,טבלה135[[#This Row],[טווח]],"")</f>
        <v>2</v>
      </c>
      <c r="O144" s="3">
        <f>IF(טבלה135[[#This Row],[מניית טווחים]]&lt;&gt;"",IF(OR(30&gt;טבלה135[[#This Row],[מקסימום]],30&lt;טבלה135[[#This Row],[מינימום]]),0,1),"")</f>
        <v>0</v>
      </c>
    </row>
    <row r="145" spans="1:15" x14ac:dyDescent="0.25">
      <c r="A145" t="s">
        <v>16</v>
      </c>
      <c r="B145">
        <v>4</v>
      </c>
      <c r="C145">
        <v>30</v>
      </c>
      <c r="D145">
        <f>טבלה135[[#This Row],[LengthofCycle]]+1</f>
        <v>31</v>
      </c>
      <c r="E145">
        <f>IF(טבלה135[[#This Row],[CycleNumber]]&lt;3,"",IF(טבלה135[[#This Row],[CycleNumber]]=3,MIN(D143:D145),IF(I144=3,MIN(D142:D144),E144)))</f>
        <v>31</v>
      </c>
      <c r="F145">
        <f>IF(טבלה135[[#This Row],[CycleNumber]]&lt;3,"",IF(טבלה135[[#This Row],[CycleNumber]]=3,MAX(D143:D145),IF(I144=3,MAX(D142:D144),F144)))</f>
        <v>33</v>
      </c>
      <c r="G145">
        <f>IF(OR(טבלה135[[#This Row],[CycleNumber]]&gt;B146,B146=""),IF(טבלה135[[#This Row],[מספר סטייה]]=3,MIN(D143:D145),טבלה135[[#This Row],[מינ קבוע]]),טבלה135[[#This Row],[מינ קבוע]])</f>
        <v>31</v>
      </c>
      <c r="H145">
        <f>IF(OR(טבלה135[[#This Row],[CycleNumber]]&gt;B146,B146=""),IF(טבלה135[[#This Row],[מספר סטייה]]=3,MAX(D143:D145),טבלה135[[#This Row],[מקס קבוע]]),טבלה135[[#This Row],[מקס קבוע]])</f>
        <v>33</v>
      </c>
      <c r="I14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קבוע]]&lt;&gt;E144,1,I144+1),0))</f>
        <v>0</v>
      </c>
      <c r="J145">
        <f>IF(AND(טבלה135[[#This Row],[CycleNumber]]&lt;B146,טבלה135[[#This Row],[מקס קבוע]]&lt;&gt;""),IF(OR(טבלה135[[#This Row],[מספר סטייה]]&lt;I146,AND(טבלה135[[#This Row],[מספר סטייה]]=3,I146=1)),0,1),"")</f>
        <v>1</v>
      </c>
      <c r="K145">
        <f>IF(טבלה135[[#This Row],[מקס קבוע]]&lt;&gt;"",טבלה135[[#This Row],[מקסימום]]-טבלה135[[#This Row],[מינימום]],"")</f>
        <v>2</v>
      </c>
      <c r="L145">
        <f>IF(IFERROR(LOOKUP(טבלה135[[#This Row],[ClientID]],פיבוט!$A$4:$A$121),FALSE)=טבלה135[[#This Row],[ClientID]],1,0)</f>
        <v>1</v>
      </c>
      <c r="M145" t="str">
        <f>IF(OR(טבלה135[[#This Row],[ClientID]]=A146),"",1)</f>
        <v/>
      </c>
      <c r="N145" s="3" t="str">
        <f>IF(טבלה135[[#This Row],[טווח]]&lt;&gt;K144,טבלה135[[#This Row],[טווח]],"")</f>
        <v/>
      </c>
      <c r="O145" s="3" t="str">
        <f>IF(טבלה135[[#This Row],[מניית טווחים]]&lt;&gt;"",IF(OR(30&gt;טבלה135[[#This Row],[מקסימום]],30&lt;טבלה135[[#This Row],[מינימום]]),0,1),"")</f>
        <v/>
      </c>
    </row>
    <row r="146" spans="1:15" x14ac:dyDescent="0.25">
      <c r="A146" t="s">
        <v>16</v>
      </c>
      <c r="B146">
        <v>5</v>
      </c>
      <c r="C146">
        <v>32</v>
      </c>
      <c r="D146">
        <f>טבלה135[[#This Row],[LengthofCycle]]+1</f>
        <v>33</v>
      </c>
      <c r="E146">
        <f>IF(טבלה135[[#This Row],[CycleNumber]]&lt;3,"",IF(טבלה135[[#This Row],[CycleNumber]]=3,MIN(D144:D146),IF(I145=3,MIN(D143:D145),E145)))</f>
        <v>31</v>
      </c>
      <c r="F146">
        <f>IF(טבלה135[[#This Row],[CycleNumber]]&lt;3,"",IF(טבלה135[[#This Row],[CycleNumber]]=3,MAX(D144:D146),IF(I145=3,MAX(D143:D145),F145)))</f>
        <v>33</v>
      </c>
      <c r="G146">
        <f>IF(OR(טבלה135[[#This Row],[CycleNumber]]&gt;B147,B147=""),IF(טבלה135[[#This Row],[מספר סטייה]]=3,MIN(D144:D146),טבלה135[[#This Row],[מינ קבוע]]),טבלה135[[#This Row],[מינ קבוע]])</f>
        <v>31</v>
      </c>
      <c r="H146">
        <f>IF(OR(טבלה135[[#This Row],[CycleNumber]]&gt;B147,B147=""),IF(טבלה135[[#This Row],[מספר סטייה]]=3,MAX(D144:D146),טבלה135[[#This Row],[מקס קבוע]]),טבלה135[[#This Row],[מקס קבוע]])</f>
        <v>33</v>
      </c>
      <c r="I14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קבוע]]&lt;&gt;E145,1,I145+1),0))</f>
        <v>0</v>
      </c>
      <c r="J146">
        <f>IF(AND(טבלה135[[#This Row],[CycleNumber]]&lt;B147,טבלה135[[#This Row],[מקס קבוע]]&lt;&gt;""),IF(OR(טבלה135[[#This Row],[מספר סטייה]]&lt;I147,AND(טבלה135[[#This Row],[מספר סטייה]]=3,I147=1)),0,1),"")</f>
        <v>1</v>
      </c>
      <c r="K146">
        <f>IF(טבלה135[[#This Row],[מקס קבוע]]&lt;&gt;"",טבלה135[[#This Row],[מקסימום]]-טבלה135[[#This Row],[מינימום]],"")</f>
        <v>2</v>
      </c>
      <c r="L146">
        <f>IF(IFERROR(LOOKUP(טבלה135[[#This Row],[ClientID]],פיבוט!$A$4:$A$121),FALSE)=טבלה135[[#This Row],[ClientID]],1,0)</f>
        <v>1</v>
      </c>
      <c r="M146" t="str">
        <f>IF(OR(טבלה135[[#This Row],[ClientID]]=A147),"",1)</f>
        <v/>
      </c>
      <c r="N146" s="3" t="str">
        <f>IF(טבלה135[[#This Row],[טווח]]&lt;&gt;K145,טבלה135[[#This Row],[טווח]],"")</f>
        <v/>
      </c>
      <c r="O146" s="3" t="str">
        <f>IF(טבלה135[[#This Row],[מניית טווחים]]&lt;&gt;"",IF(OR(30&gt;טבלה135[[#This Row],[מקסימום]],30&lt;טבלה135[[#This Row],[מינימום]]),0,1),"")</f>
        <v/>
      </c>
    </row>
    <row r="147" spans="1:15" x14ac:dyDescent="0.25">
      <c r="A147" t="s">
        <v>16</v>
      </c>
      <c r="B147">
        <v>6</v>
      </c>
      <c r="C147">
        <v>31</v>
      </c>
      <c r="D147">
        <f>טבלה135[[#This Row],[LengthofCycle]]+1</f>
        <v>32</v>
      </c>
      <c r="E147">
        <f>IF(טבלה135[[#This Row],[CycleNumber]]&lt;3,"",IF(טבלה135[[#This Row],[CycleNumber]]=3,MIN(D145:D147),IF(I146=3,MIN(D144:D146),E146)))</f>
        <v>31</v>
      </c>
      <c r="F147">
        <f>IF(טבלה135[[#This Row],[CycleNumber]]&lt;3,"",IF(טבלה135[[#This Row],[CycleNumber]]=3,MAX(D145:D147),IF(I146=3,MAX(D144:D146),F146)))</f>
        <v>33</v>
      </c>
      <c r="G147">
        <f>IF(OR(טבלה135[[#This Row],[CycleNumber]]&gt;B148,B148=""),IF(טבלה135[[#This Row],[מספר סטייה]]=3,MIN(D145:D147),טבלה135[[#This Row],[מינ קבוע]]),טבלה135[[#This Row],[מינ קבוע]])</f>
        <v>31</v>
      </c>
      <c r="H147">
        <f>IF(OR(טבלה135[[#This Row],[CycleNumber]]&gt;B148,B148=""),IF(טבלה135[[#This Row],[מספר סטייה]]=3,MAX(D145:D147),טבלה135[[#This Row],[מקס קבוע]]),טבלה135[[#This Row],[מקס קבוע]])</f>
        <v>33</v>
      </c>
      <c r="I14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קבוע]]&lt;&gt;E146,1,I146+1),0))</f>
        <v>0</v>
      </c>
      <c r="J147">
        <f>IF(AND(טבלה135[[#This Row],[CycleNumber]]&lt;B148,טבלה135[[#This Row],[מקס קבוע]]&lt;&gt;""),IF(OR(טבלה135[[#This Row],[מספר סטייה]]&lt;I148,AND(טבלה135[[#This Row],[מספר סטייה]]=3,I148=1)),0,1),"")</f>
        <v>1</v>
      </c>
      <c r="K147">
        <f>IF(טבלה135[[#This Row],[מקס קבוע]]&lt;&gt;"",טבלה135[[#This Row],[מקסימום]]-טבלה135[[#This Row],[מינימום]],"")</f>
        <v>2</v>
      </c>
      <c r="L147">
        <f>IF(IFERROR(LOOKUP(טבלה135[[#This Row],[ClientID]],פיבוט!$A$4:$A$121),FALSE)=טבלה135[[#This Row],[ClientID]],1,0)</f>
        <v>1</v>
      </c>
      <c r="M147" t="str">
        <f>IF(OR(טבלה135[[#This Row],[ClientID]]=A148),"",1)</f>
        <v/>
      </c>
      <c r="N147" s="3" t="str">
        <f>IF(טבלה135[[#This Row],[טווח]]&lt;&gt;K146,טבלה135[[#This Row],[טווח]],"")</f>
        <v/>
      </c>
      <c r="O147" s="3" t="str">
        <f>IF(טבלה135[[#This Row],[מניית טווחים]]&lt;&gt;"",IF(OR(30&gt;טבלה135[[#This Row],[מקסימום]],30&lt;טבלה135[[#This Row],[מינימום]]),0,1),"")</f>
        <v/>
      </c>
    </row>
    <row r="148" spans="1:15" x14ac:dyDescent="0.25">
      <c r="A148" t="s">
        <v>16</v>
      </c>
      <c r="B148">
        <v>7</v>
      </c>
      <c r="C148">
        <v>30</v>
      </c>
      <c r="D148">
        <f>טבלה135[[#This Row],[LengthofCycle]]+1</f>
        <v>31</v>
      </c>
      <c r="E148">
        <f>IF(טבלה135[[#This Row],[CycleNumber]]&lt;3,"",IF(טבלה135[[#This Row],[CycleNumber]]=3,MIN(D146:D148),IF(I147=3,MIN(D145:D147),E147)))</f>
        <v>31</v>
      </c>
      <c r="F148">
        <f>IF(טבלה135[[#This Row],[CycleNumber]]&lt;3,"",IF(טבלה135[[#This Row],[CycleNumber]]=3,MAX(D146:D148),IF(I147=3,MAX(D145:D147),F147)))</f>
        <v>33</v>
      </c>
      <c r="G148">
        <f>IF(OR(טבלה135[[#This Row],[CycleNumber]]&gt;B149,B149=""),IF(טבלה135[[#This Row],[מספר סטייה]]=3,MIN(D146:D148),טבלה135[[#This Row],[מינ קבוע]]),טבלה135[[#This Row],[מינ קבוע]])</f>
        <v>31</v>
      </c>
      <c r="H148">
        <f>IF(OR(טבלה135[[#This Row],[CycleNumber]]&gt;B149,B149=""),IF(טבלה135[[#This Row],[מספר סטייה]]=3,MAX(D146:D148),טבלה135[[#This Row],[מקס קבוע]]),טבלה135[[#This Row],[מקס קבוע]])</f>
        <v>33</v>
      </c>
      <c r="I14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קבוע]]&lt;&gt;E147,1,I147+1),0))</f>
        <v>0</v>
      </c>
      <c r="J148">
        <f>IF(AND(טבלה135[[#This Row],[CycleNumber]]&lt;B149,טבלה135[[#This Row],[מקס קבוע]]&lt;&gt;""),IF(OR(טבלה135[[#This Row],[מספר סטייה]]&lt;I149,AND(טבלה135[[#This Row],[מספר סטייה]]=3,I149=1)),0,1),"")</f>
        <v>0</v>
      </c>
      <c r="K148">
        <f>IF(טבלה135[[#This Row],[מקס קבוע]]&lt;&gt;"",טבלה135[[#This Row],[מקסימום]]-טבלה135[[#This Row],[מינימום]],"")</f>
        <v>2</v>
      </c>
      <c r="L148">
        <f>IF(IFERROR(LOOKUP(טבלה135[[#This Row],[ClientID]],פיבוט!$A$4:$A$121),FALSE)=טבלה135[[#This Row],[ClientID]],1,0)</f>
        <v>1</v>
      </c>
      <c r="M148" t="str">
        <f>IF(OR(טבלה135[[#This Row],[ClientID]]=A149),"",1)</f>
        <v/>
      </c>
      <c r="N148" s="3" t="str">
        <f>IF(טבלה135[[#This Row],[טווח]]&lt;&gt;K147,טבלה135[[#This Row],[טווח]],"")</f>
        <v/>
      </c>
      <c r="O148" s="3" t="str">
        <f>IF(טבלה135[[#This Row],[מניית טווחים]]&lt;&gt;"",IF(OR(30&gt;טבלה135[[#This Row],[מקסימום]],30&lt;טבלה135[[#This Row],[מינימום]]),0,1),"")</f>
        <v/>
      </c>
    </row>
    <row r="149" spans="1:15" x14ac:dyDescent="0.25">
      <c r="A149" t="s">
        <v>16</v>
      </c>
      <c r="B149">
        <v>8</v>
      </c>
      <c r="C149">
        <v>33</v>
      </c>
      <c r="D149">
        <f>טבלה135[[#This Row],[LengthofCycle]]+1</f>
        <v>34</v>
      </c>
      <c r="E149">
        <f>IF(טבלה135[[#This Row],[CycleNumber]]&lt;3,"",IF(טבלה135[[#This Row],[CycleNumber]]=3,MIN(D147:D149),IF(I148=3,MIN(D146:D148),E148)))</f>
        <v>31</v>
      </c>
      <c r="F149">
        <f>IF(טבלה135[[#This Row],[CycleNumber]]&lt;3,"",IF(טבלה135[[#This Row],[CycleNumber]]=3,MAX(D147:D149),IF(I148=3,MAX(D146:D148),F148)))</f>
        <v>33</v>
      </c>
      <c r="G149">
        <f>IF(OR(טבלה135[[#This Row],[CycleNumber]]&gt;B150,B150=""),IF(טבלה135[[#This Row],[מספר סטייה]]=3,MIN(D147:D149),טבלה135[[#This Row],[מינ קבוע]]),טבלה135[[#This Row],[מינ קבוע]])</f>
        <v>31</v>
      </c>
      <c r="H149">
        <f>IF(OR(טבלה135[[#This Row],[CycleNumber]]&gt;B150,B150=""),IF(טבלה135[[#This Row],[מספר סטייה]]=3,MAX(D147:D149),טבלה135[[#This Row],[מקס קבוע]]),טבלה135[[#This Row],[מקס קבוע]])</f>
        <v>33</v>
      </c>
      <c r="I14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קבוע]]&lt;&gt;E148,1,I148+1),0))</f>
        <v>1</v>
      </c>
      <c r="J149">
        <f>IF(AND(טבלה135[[#This Row],[CycleNumber]]&lt;B150,טבלה135[[#This Row],[מקס קבוע]]&lt;&gt;""),IF(OR(טבלה135[[#This Row],[מספר סטייה]]&lt;I150,AND(טבלה135[[#This Row],[מספר סטייה]]=3,I150=1)),0,1),"")</f>
        <v>1</v>
      </c>
      <c r="K149">
        <f>IF(טבלה135[[#This Row],[מקס קבוע]]&lt;&gt;"",טבלה135[[#This Row],[מקסימום]]-טבלה135[[#This Row],[מינימום]],"")</f>
        <v>2</v>
      </c>
      <c r="L149">
        <f>IF(IFERROR(LOOKUP(טבלה135[[#This Row],[ClientID]],פיבוט!$A$4:$A$121),FALSE)=טבלה135[[#This Row],[ClientID]],1,0)</f>
        <v>1</v>
      </c>
      <c r="M149" t="str">
        <f>IF(OR(טבלה135[[#This Row],[ClientID]]=A150),"",1)</f>
        <v/>
      </c>
      <c r="N149" s="3" t="str">
        <f>IF(טבלה135[[#This Row],[טווח]]&lt;&gt;K148,טבלה135[[#This Row],[טווח]],"")</f>
        <v/>
      </c>
      <c r="O149" s="3" t="str">
        <f>IF(טבלה135[[#This Row],[מניית טווחים]]&lt;&gt;"",IF(OR(30&gt;טבלה135[[#This Row],[מקסימום]],30&lt;טבלה135[[#This Row],[מינימום]]),0,1),"")</f>
        <v/>
      </c>
    </row>
    <row r="150" spans="1:15" x14ac:dyDescent="0.25">
      <c r="A150" t="s">
        <v>16</v>
      </c>
      <c r="B150">
        <v>9</v>
      </c>
      <c r="C150">
        <v>30</v>
      </c>
      <c r="D150">
        <f>טבלה135[[#This Row],[LengthofCycle]]+1</f>
        <v>31</v>
      </c>
      <c r="E150">
        <f>IF(טבלה135[[#This Row],[CycleNumber]]&lt;3,"",IF(טבלה135[[#This Row],[CycleNumber]]=3,MIN(D148:D150),IF(I149=3,MIN(D147:D149),E149)))</f>
        <v>31</v>
      </c>
      <c r="F150">
        <f>IF(טבלה135[[#This Row],[CycleNumber]]&lt;3,"",IF(טבלה135[[#This Row],[CycleNumber]]=3,MAX(D148:D150),IF(I149=3,MAX(D147:D149),F149)))</f>
        <v>33</v>
      </c>
      <c r="G150">
        <f>IF(OR(טבלה135[[#This Row],[CycleNumber]]&gt;B151,B151=""),IF(טבלה135[[#This Row],[מספר סטייה]]=3,MIN(D148:D150),טבלה135[[#This Row],[מינ קבוע]]),טבלה135[[#This Row],[מינ קבוע]])</f>
        <v>31</v>
      </c>
      <c r="H150">
        <f>IF(OR(טבלה135[[#This Row],[CycleNumber]]&gt;B151,B151=""),IF(טבלה135[[#This Row],[מספר סטייה]]=3,MAX(D148:D150),טבלה135[[#This Row],[מקס קבוע]]),טבלה135[[#This Row],[מקס קבוע]])</f>
        <v>33</v>
      </c>
      <c r="I15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קבוע]]&lt;&gt;E149,1,I149+1),0))</f>
        <v>0</v>
      </c>
      <c r="J150">
        <f>IF(AND(טבלה135[[#This Row],[CycleNumber]]&lt;B151,טבלה135[[#This Row],[מקס קבוע]]&lt;&gt;""),IF(OR(טבלה135[[#This Row],[מספר סטייה]]&lt;I151,AND(טבלה135[[#This Row],[מספר סטייה]]=3,I151=1)),0,1),"")</f>
        <v>0</v>
      </c>
      <c r="K150">
        <f>IF(טבלה135[[#This Row],[מקס קבוע]]&lt;&gt;"",טבלה135[[#This Row],[מקסימום]]-טבלה135[[#This Row],[מינימום]],"")</f>
        <v>2</v>
      </c>
      <c r="L150">
        <f>IF(IFERROR(LOOKUP(טבלה135[[#This Row],[ClientID]],פיבוט!$A$4:$A$121),FALSE)=טבלה135[[#This Row],[ClientID]],1,0)</f>
        <v>1</v>
      </c>
      <c r="M150" t="str">
        <f>IF(OR(טבלה135[[#This Row],[ClientID]]=A151),"",1)</f>
        <v/>
      </c>
      <c r="N150" s="3" t="str">
        <f>IF(טבלה135[[#This Row],[טווח]]&lt;&gt;K149,טבלה135[[#This Row],[טווח]],"")</f>
        <v/>
      </c>
      <c r="O150" s="3" t="str">
        <f>IF(טבלה135[[#This Row],[מניית טווחים]]&lt;&gt;"",IF(OR(30&gt;טבלה135[[#This Row],[מקסימום]],30&lt;טבלה135[[#This Row],[מינימום]]),0,1),"")</f>
        <v/>
      </c>
    </row>
    <row r="151" spans="1:15" x14ac:dyDescent="0.25">
      <c r="A151" t="s">
        <v>16</v>
      </c>
      <c r="B151">
        <v>10</v>
      </c>
      <c r="C151">
        <v>26</v>
      </c>
      <c r="D151">
        <f>טבלה135[[#This Row],[LengthofCycle]]+1</f>
        <v>27</v>
      </c>
      <c r="E151">
        <f>IF(טבלה135[[#This Row],[CycleNumber]]&lt;3,"",IF(טבלה135[[#This Row],[CycleNumber]]=3,MIN(D149:D151),IF(I150=3,MIN(D148:D150),E150)))</f>
        <v>31</v>
      </c>
      <c r="F151">
        <f>IF(טבלה135[[#This Row],[CycleNumber]]&lt;3,"",IF(טבלה135[[#This Row],[CycleNumber]]=3,MAX(D149:D151),IF(I150=3,MAX(D148:D150),F150)))</f>
        <v>33</v>
      </c>
      <c r="G151">
        <f>IF(OR(טבלה135[[#This Row],[CycleNumber]]&gt;B152,B152=""),IF(טבלה135[[#This Row],[מספר סטייה]]=3,MIN(D149:D151),טבלה135[[#This Row],[מינ קבוע]]),טבלה135[[#This Row],[מינ קבוע]])</f>
        <v>31</v>
      </c>
      <c r="H151">
        <f>IF(OR(טבלה135[[#This Row],[CycleNumber]]&gt;B152,B152=""),IF(טבלה135[[#This Row],[מספר סטייה]]=3,MAX(D149:D151),טבלה135[[#This Row],[מקס קבוע]]),טבלה135[[#This Row],[מקס קבוע]])</f>
        <v>33</v>
      </c>
      <c r="I15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קבוע]]&lt;&gt;E150,1,I150+1),0))</f>
        <v>1</v>
      </c>
      <c r="J151">
        <f>IF(AND(טבלה135[[#This Row],[CycleNumber]]&lt;B152,טבלה135[[#This Row],[מקס קבוע]]&lt;&gt;""),IF(OR(טבלה135[[#This Row],[מספר סטייה]]&lt;I152,AND(טבלה135[[#This Row],[מספר סטייה]]=3,I152=1)),0,1),"")</f>
        <v>0</v>
      </c>
      <c r="K151">
        <f>IF(טבלה135[[#This Row],[מקס קבוע]]&lt;&gt;"",טבלה135[[#This Row],[מקסימום]]-טבלה135[[#This Row],[מינימום]],"")</f>
        <v>2</v>
      </c>
      <c r="L151">
        <f>IF(IFERROR(LOOKUP(טבלה135[[#This Row],[ClientID]],פיבוט!$A$4:$A$121),FALSE)=טבלה135[[#This Row],[ClientID]],1,0)</f>
        <v>1</v>
      </c>
      <c r="M151" t="str">
        <f>IF(OR(טבלה135[[#This Row],[ClientID]]=A152),"",1)</f>
        <v/>
      </c>
      <c r="N151" s="3" t="str">
        <f>IF(טבלה135[[#This Row],[טווח]]&lt;&gt;K150,טבלה135[[#This Row],[טווח]],"")</f>
        <v/>
      </c>
      <c r="O151" s="3" t="str">
        <f>IF(טבלה135[[#This Row],[מניית טווחים]]&lt;&gt;"",IF(OR(30&gt;טבלה135[[#This Row],[מקסימום]],30&lt;טבלה135[[#This Row],[מינימום]]),0,1),"")</f>
        <v/>
      </c>
    </row>
    <row r="152" spans="1:15" x14ac:dyDescent="0.25">
      <c r="A152" t="s">
        <v>16</v>
      </c>
      <c r="B152">
        <v>11</v>
      </c>
      <c r="C152">
        <v>29</v>
      </c>
      <c r="D152">
        <f>טבלה135[[#This Row],[LengthofCycle]]+1</f>
        <v>30</v>
      </c>
      <c r="E152">
        <f>IF(טבלה135[[#This Row],[CycleNumber]]&lt;3,"",IF(טבלה135[[#This Row],[CycleNumber]]=3,MIN(D150:D152),IF(I151=3,MIN(D149:D151),E151)))</f>
        <v>31</v>
      </c>
      <c r="F152">
        <f>IF(טבלה135[[#This Row],[CycleNumber]]&lt;3,"",IF(טבלה135[[#This Row],[CycleNumber]]=3,MAX(D150:D152),IF(I151=3,MAX(D149:D151),F151)))</f>
        <v>33</v>
      </c>
      <c r="G152">
        <f>IF(OR(טבלה135[[#This Row],[CycleNumber]]&gt;B153,B153=""),IF(טבלה135[[#This Row],[מספר סטייה]]=3,MIN(D150:D152),טבלה135[[#This Row],[מינ קבוע]]),טבלה135[[#This Row],[מינ קבוע]])</f>
        <v>31</v>
      </c>
      <c r="H152">
        <f>IF(OR(טבלה135[[#This Row],[CycleNumber]]&gt;B153,B153=""),IF(טבלה135[[#This Row],[מספר סטייה]]=3,MAX(D150:D152),טבלה135[[#This Row],[מקס קבוע]]),טבלה135[[#This Row],[מקס קבוע]])</f>
        <v>33</v>
      </c>
      <c r="I15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קבוע]]&lt;&gt;E151,1,I151+1),0))</f>
        <v>2</v>
      </c>
      <c r="J152" t="str">
        <f>IF(AND(טבלה135[[#This Row],[CycleNumber]]&lt;B153,טבלה135[[#This Row],[מקס קבוע]]&lt;&gt;""),IF(OR(טבלה135[[#This Row],[מספר סטייה]]&lt;I153,AND(טבלה135[[#This Row],[מספר סטייה]]=3,I153=1)),0,1),"")</f>
        <v/>
      </c>
      <c r="K152">
        <f>IF(טבלה135[[#This Row],[מקס קבוע]]&lt;&gt;"",טבלה135[[#This Row],[מקסימום]]-טבלה135[[#This Row],[מינימום]],"")</f>
        <v>2</v>
      </c>
      <c r="L152">
        <f>IF(IFERROR(LOOKUP(טבלה135[[#This Row],[ClientID]],פיבוט!$A$4:$A$121),FALSE)=טבלה135[[#This Row],[ClientID]],1,0)</f>
        <v>1</v>
      </c>
      <c r="M152">
        <f>IF(OR(טבלה135[[#This Row],[ClientID]]=A153),"",1)</f>
        <v>1</v>
      </c>
      <c r="N152" s="3" t="str">
        <f>IF(טבלה135[[#This Row],[טווח]]&lt;&gt;K151,טבלה135[[#This Row],[טווח]],"")</f>
        <v/>
      </c>
      <c r="O152" s="3" t="str">
        <f>IF(טבלה135[[#This Row],[מניית טווחים]]&lt;&gt;"",IF(OR(30&gt;טבלה135[[#This Row],[מקסימום]],30&lt;טבלה135[[#This Row],[מינימום]]),0,1),"")</f>
        <v/>
      </c>
    </row>
    <row r="153" spans="1:15" x14ac:dyDescent="0.25">
      <c r="A153" t="s">
        <v>17</v>
      </c>
      <c r="B153">
        <v>1</v>
      </c>
      <c r="C153">
        <v>28</v>
      </c>
      <c r="D153">
        <f>טבלה135[[#This Row],[LengthofCycle]]+1</f>
        <v>29</v>
      </c>
      <c r="E153" t="str">
        <f>IF(טבלה135[[#This Row],[CycleNumber]]&lt;3,"",IF(טבלה135[[#This Row],[CycleNumber]]=3,MIN(D151:D153),IF(I152=3,MIN(D150:D152),E152)))</f>
        <v/>
      </c>
      <c r="F153" t="str">
        <f>IF(טבלה135[[#This Row],[CycleNumber]]&lt;3,"",IF(טבלה135[[#This Row],[CycleNumber]]=3,MAX(D151:D153),IF(I152=3,MAX(D150:D152),F152)))</f>
        <v/>
      </c>
      <c r="G153" t="str">
        <f>IF(OR(טבלה135[[#This Row],[CycleNumber]]&gt;B154,B154=""),IF(טבלה135[[#This Row],[מספר סטייה]]=3,MIN(D151:D153),טבלה135[[#This Row],[מינ קבוע]]),טבלה135[[#This Row],[מינ קבוע]])</f>
        <v/>
      </c>
      <c r="H153" t="str">
        <f>IF(OR(טבלה135[[#This Row],[CycleNumber]]&gt;B154,B154=""),IF(טבלה135[[#This Row],[מספר סטייה]]=3,MAX(D151:D153),טבלה135[[#This Row],[מקס קבוע]]),טבלה135[[#This Row],[מקס קבוע]])</f>
        <v/>
      </c>
      <c r="I15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קבוע]]&lt;&gt;E152,1,I152+1),0))</f>
        <v/>
      </c>
      <c r="J153" t="str">
        <f>IF(AND(טבלה135[[#This Row],[CycleNumber]]&lt;B154,טבלה135[[#This Row],[מקס קבוע]]&lt;&gt;""),IF(OR(טבלה135[[#This Row],[מספר סטייה]]&lt;I154,AND(טבלה135[[#This Row],[מספר סטייה]]=3,I154=1)),0,1),"")</f>
        <v/>
      </c>
      <c r="K153" t="str">
        <f>IF(טבלה135[[#This Row],[מקס קבוע]]&lt;&gt;"",טבלה135[[#This Row],[מקסימום]]-טבלה135[[#This Row],[מינימום]],"")</f>
        <v/>
      </c>
      <c r="L153">
        <f>IF(IFERROR(LOOKUP(טבלה135[[#This Row],[ClientID]],פיבוט!$A$4:$A$121),FALSE)=טבלה135[[#This Row],[ClientID]],1,0)</f>
        <v>1</v>
      </c>
      <c r="M153" t="str">
        <f>IF(OR(טבלה135[[#This Row],[ClientID]]=A154),"",1)</f>
        <v/>
      </c>
      <c r="N153" s="3" t="str">
        <f>IF(טבלה135[[#This Row],[טווח]]&lt;&gt;K152,טבלה135[[#This Row],[טווח]],"")</f>
        <v/>
      </c>
      <c r="O153" s="3" t="str">
        <f>IF(טבלה135[[#This Row],[מניית טווחים]]&lt;&gt;"",IF(OR(30&gt;טבלה135[[#This Row],[מקסימום]],30&lt;טבלה135[[#This Row],[מינימום]]),0,1),"")</f>
        <v/>
      </c>
    </row>
    <row r="154" spans="1:15" x14ac:dyDescent="0.25">
      <c r="A154" t="s">
        <v>17</v>
      </c>
      <c r="B154">
        <v>2</v>
      </c>
      <c r="C154">
        <v>27</v>
      </c>
      <c r="D154">
        <f>טבלה135[[#This Row],[LengthofCycle]]+1</f>
        <v>28</v>
      </c>
      <c r="E154" t="str">
        <f>IF(טבלה135[[#This Row],[CycleNumber]]&lt;3,"",IF(טבלה135[[#This Row],[CycleNumber]]=3,MIN(D152:D154),IF(I153=3,MIN(D151:D153),E153)))</f>
        <v/>
      </c>
      <c r="F154" t="str">
        <f>IF(טבלה135[[#This Row],[CycleNumber]]&lt;3,"",IF(טבלה135[[#This Row],[CycleNumber]]=3,MAX(D152:D154),IF(I153=3,MAX(D151:D153),F153)))</f>
        <v/>
      </c>
      <c r="G154" t="str">
        <f>IF(OR(טבלה135[[#This Row],[CycleNumber]]&gt;B155,B155=""),IF(טבלה135[[#This Row],[מספר סטייה]]=3,MIN(D152:D154),טבלה135[[#This Row],[מינ קבוע]]),טבלה135[[#This Row],[מינ קבוע]])</f>
        <v/>
      </c>
      <c r="H154" t="str">
        <f>IF(OR(טבלה135[[#This Row],[CycleNumber]]&gt;B155,B155=""),IF(טבלה135[[#This Row],[מספר סטייה]]=3,MAX(D152:D154),טבלה135[[#This Row],[מקס קבוע]]),טבלה135[[#This Row],[מקס קבוע]])</f>
        <v/>
      </c>
      <c r="I15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קבוע]]&lt;&gt;E153,1,I153+1),0))</f>
        <v/>
      </c>
      <c r="J154" t="str">
        <f>IF(AND(טבלה135[[#This Row],[CycleNumber]]&lt;B155,טבלה135[[#This Row],[מקס קבוע]]&lt;&gt;""),IF(OR(טבלה135[[#This Row],[מספר סטייה]]&lt;I155,AND(טבלה135[[#This Row],[מספר סטייה]]=3,I155=1)),0,1),"")</f>
        <v/>
      </c>
      <c r="K154" t="str">
        <f>IF(טבלה135[[#This Row],[מקס קבוע]]&lt;&gt;"",טבלה135[[#This Row],[מקסימום]]-טבלה135[[#This Row],[מינימום]],"")</f>
        <v/>
      </c>
      <c r="L154">
        <f>IF(IFERROR(LOOKUP(טבלה135[[#This Row],[ClientID]],פיבוט!$A$4:$A$121),FALSE)=טבלה135[[#This Row],[ClientID]],1,0)</f>
        <v>1</v>
      </c>
      <c r="M154" t="str">
        <f>IF(OR(טבלה135[[#This Row],[ClientID]]=A155),"",1)</f>
        <v/>
      </c>
      <c r="N154" s="3" t="str">
        <f>IF(טבלה135[[#This Row],[טווח]]&lt;&gt;K153,טבלה135[[#This Row],[טווח]],"")</f>
        <v/>
      </c>
      <c r="O154" s="3" t="str">
        <f>IF(טבלה135[[#This Row],[מניית טווחים]]&lt;&gt;"",IF(OR(30&gt;טבלה135[[#This Row],[מקסימום]],30&lt;טבלה135[[#This Row],[מינימום]]),0,1),"")</f>
        <v/>
      </c>
    </row>
    <row r="155" spans="1:15" x14ac:dyDescent="0.25">
      <c r="A155" t="s">
        <v>17</v>
      </c>
      <c r="B155">
        <v>3</v>
      </c>
      <c r="C155">
        <v>36</v>
      </c>
      <c r="D155">
        <f>טבלה135[[#This Row],[LengthofCycle]]+1</f>
        <v>37</v>
      </c>
      <c r="E155">
        <f>IF(טבלה135[[#This Row],[CycleNumber]]&lt;3,"",IF(טבלה135[[#This Row],[CycleNumber]]=3,MIN(D153:D155),IF(I154=3,MIN(D152:D154),E154)))</f>
        <v>28</v>
      </c>
      <c r="F155">
        <f>IF(טבלה135[[#This Row],[CycleNumber]]&lt;3,"",IF(טבלה135[[#This Row],[CycleNumber]]=3,MAX(D153:D155),IF(I154=3,MAX(D152:D154),F154)))</f>
        <v>37</v>
      </c>
      <c r="G155">
        <f>IF(OR(טבלה135[[#This Row],[CycleNumber]]&gt;B156,B156=""),IF(טבלה135[[#This Row],[מספר סטייה]]=3,MIN(D153:D155),טבלה135[[#This Row],[מינ קבוע]]),טבלה135[[#This Row],[מינ קבוע]])</f>
        <v>28</v>
      </c>
      <c r="H155">
        <f>IF(OR(טבלה135[[#This Row],[CycleNumber]]&gt;B156,B156=""),IF(טבלה135[[#This Row],[מספר סטייה]]=3,MAX(D153:D155),טבלה135[[#This Row],[מקס קבוע]]),טבלה135[[#This Row],[מקס קבוע]])</f>
        <v>37</v>
      </c>
      <c r="I15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קבוע]]&lt;&gt;E154,1,I154+1),0))</f>
        <v>0</v>
      </c>
      <c r="J155">
        <f>IF(AND(טבלה135[[#This Row],[CycleNumber]]&lt;B156,טבלה135[[#This Row],[מקס קבוע]]&lt;&gt;""),IF(OR(טבלה135[[#This Row],[מספר סטייה]]&lt;I156,AND(טבלה135[[#This Row],[מספר סטייה]]=3,I156=1)),0,1),"")</f>
        <v>0</v>
      </c>
      <c r="K155">
        <f>IF(טבלה135[[#This Row],[מקס קבוע]]&lt;&gt;"",טבלה135[[#This Row],[מקסימום]]-טבלה135[[#This Row],[מינימום]],"")</f>
        <v>9</v>
      </c>
      <c r="L155">
        <f>IF(IFERROR(LOOKUP(טבלה135[[#This Row],[ClientID]],פיבוט!$A$4:$A$121),FALSE)=טבלה135[[#This Row],[ClientID]],1,0)</f>
        <v>1</v>
      </c>
      <c r="M155" t="str">
        <f>IF(OR(טבלה135[[#This Row],[ClientID]]=A156),"",1)</f>
        <v/>
      </c>
      <c r="N155" s="3">
        <f>IF(טבלה135[[#This Row],[טווח]]&lt;&gt;K154,טבלה135[[#This Row],[טווח]],"")</f>
        <v>9</v>
      </c>
      <c r="O155" s="3">
        <f>IF(טבלה135[[#This Row],[מניית טווחים]]&lt;&gt;"",IF(OR(30&gt;טבלה135[[#This Row],[מקסימום]],30&lt;טבלה135[[#This Row],[מינימום]]),0,1),"")</f>
        <v>1</v>
      </c>
    </row>
    <row r="156" spans="1:15" x14ac:dyDescent="0.25">
      <c r="A156" t="s">
        <v>17</v>
      </c>
      <c r="B156">
        <v>4</v>
      </c>
      <c r="C156">
        <v>38</v>
      </c>
      <c r="D156">
        <f>טבלה135[[#This Row],[LengthofCycle]]+1</f>
        <v>39</v>
      </c>
      <c r="E156">
        <f>IF(טבלה135[[#This Row],[CycleNumber]]&lt;3,"",IF(טבלה135[[#This Row],[CycleNumber]]=3,MIN(D154:D156),IF(I155=3,MIN(D153:D155),E155)))</f>
        <v>28</v>
      </c>
      <c r="F156">
        <f>IF(טבלה135[[#This Row],[CycleNumber]]&lt;3,"",IF(טבלה135[[#This Row],[CycleNumber]]=3,MAX(D154:D156),IF(I155=3,MAX(D153:D155),F155)))</f>
        <v>37</v>
      </c>
      <c r="G156">
        <f>IF(OR(טבלה135[[#This Row],[CycleNumber]]&gt;B157,B157=""),IF(טבלה135[[#This Row],[מספר סטייה]]=3,MIN(D154:D156),טבלה135[[#This Row],[מינ קבוע]]),טבלה135[[#This Row],[מינ קבוע]])</f>
        <v>28</v>
      </c>
      <c r="H156">
        <f>IF(OR(טבלה135[[#This Row],[CycleNumber]]&gt;B157,B157=""),IF(טבלה135[[#This Row],[מספר סטייה]]=3,MAX(D154:D156),טבלה135[[#This Row],[מקס קבוע]]),טבלה135[[#This Row],[מקס קבוע]])</f>
        <v>37</v>
      </c>
      <c r="I15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קבוע]]&lt;&gt;E155,1,I155+1),0))</f>
        <v>1</v>
      </c>
      <c r="J156">
        <f>IF(AND(טבלה135[[#This Row],[CycleNumber]]&lt;B157,טבלה135[[#This Row],[מקס קבוע]]&lt;&gt;""),IF(OR(טבלה135[[#This Row],[מספר סטייה]]&lt;I157,AND(טבלה135[[#This Row],[מספר סטייה]]=3,I157=1)),0,1),"")</f>
        <v>1</v>
      </c>
      <c r="K156">
        <f>IF(טבלה135[[#This Row],[מקס קבוע]]&lt;&gt;"",טבלה135[[#This Row],[מקסימום]]-טבלה135[[#This Row],[מינימום]],"")</f>
        <v>9</v>
      </c>
      <c r="L156">
        <f>IF(IFERROR(LOOKUP(טבלה135[[#This Row],[ClientID]],פיבוט!$A$4:$A$121),FALSE)=טבלה135[[#This Row],[ClientID]],1,0)</f>
        <v>1</v>
      </c>
      <c r="M156" t="str">
        <f>IF(OR(טבלה135[[#This Row],[ClientID]]=A157),"",1)</f>
        <v/>
      </c>
      <c r="N156" s="3" t="str">
        <f>IF(טבלה135[[#This Row],[טווח]]&lt;&gt;K155,טבלה135[[#This Row],[טווח]],"")</f>
        <v/>
      </c>
      <c r="O156" s="3" t="str">
        <f>IF(טבלה135[[#This Row],[מניית טווחים]]&lt;&gt;"",IF(OR(30&gt;טבלה135[[#This Row],[מקסימום]],30&lt;טבלה135[[#This Row],[מינימום]]),0,1),"")</f>
        <v/>
      </c>
    </row>
    <row r="157" spans="1:15" x14ac:dyDescent="0.25">
      <c r="A157" t="s">
        <v>17</v>
      </c>
      <c r="B157">
        <v>5</v>
      </c>
      <c r="C157">
        <v>35</v>
      </c>
      <c r="D157">
        <f>טבלה135[[#This Row],[LengthofCycle]]+1</f>
        <v>36</v>
      </c>
      <c r="E157">
        <f>IF(טבלה135[[#This Row],[CycleNumber]]&lt;3,"",IF(טבלה135[[#This Row],[CycleNumber]]=3,MIN(D155:D157),IF(I156=3,MIN(D154:D156),E156)))</f>
        <v>28</v>
      </c>
      <c r="F157">
        <f>IF(טבלה135[[#This Row],[CycleNumber]]&lt;3,"",IF(טבלה135[[#This Row],[CycleNumber]]=3,MAX(D155:D157),IF(I156=3,MAX(D154:D156),F156)))</f>
        <v>37</v>
      </c>
      <c r="G157">
        <f>IF(OR(טבלה135[[#This Row],[CycleNumber]]&gt;B158,B158=""),IF(טבלה135[[#This Row],[מספר סטייה]]=3,MIN(D155:D157),טבלה135[[#This Row],[מינ קבוע]]),טבלה135[[#This Row],[מינ קבוע]])</f>
        <v>28</v>
      </c>
      <c r="H157">
        <f>IF(OR(טבלה135[[#This Row],[CycleNumber]]&gt;B158,B158=""),IF(טבלה135[[#This Row],[מספר סטייה]]=3,MAX(D155:D157),טבלה135[[#This Row],[מקס קבוע]]),טבלה135[[#This Row],[מקס קבוע]])</f>
        <v>37</v>
      </c>
      <c r="I15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קבוע]]&lt;&gt;E156,1,I156+1),0))</f>
        <v>0</v>
      </c>
      <c r="J157">
        <f>IF(AND(טבלה135[[#This Row],[CycleNumber]]&lt;B158,טבלה135[[#This Row],[מקס קבוע]]&lt;&gt;""),IF(OR(טבלה135[[#This Row],[מספר סטייה]]&lt;I158,AND(טבלה135[[#This Row],[מספר סטייה]]=3,I158=1)),0,1),"")</f>
        <v>1</v>
      </c>
      <c r="K157">
        <f>IF(טבלה135[[#This Row],[מקס קבוע]]&lt;&gt;"",טבלה135[[#This Row],[מקסימום]]-טבלה135[[#This Row],[מינימום]],"")</f>
        <v>9</v>
      </c>
      <c r="L157">
        <f>IF(IFERROR(LOOKUP(טבלה135[[#This Row],[ClientID]],פיבוט!$A$4:$A$121),FALSE)=טבלה135[[#This Row],[ClientID]],1,0)</f>
        <v>1</v>
      </c>
      <c r="M157" t="str">
        <f>IF(OR(טבלה135[[#This Row],[ClientID]]=A158),"",1)</f>
        <v/>
      </c>
      <c r="N157" s="3" t="str">
        <f>IF(טבלה135[[#This Row],[טווח]]&lt;&gt;K156,טבלה135[[#This Row],[טווח]],"")</f>
        <v/>
      </c>
      <c r="O157" s="3" t="str">
        <f>IF(טבלה135[[#This Row],[מניית טווחים]]&lt;&gt;"",IF(OR(30&gt;טבלה135[[#This Row],[מקסימום]],30&lt;טבלה135[[#This Row],[מינימום]]),0,1),"")</f>
        <v/>
      </c>
    </row>
    <row r="158" spans="1:15" x14ac:dyDescent="0.25">
      <c r="A158" t="s">
        <v>17</v>
      </c>
      <c r="B158">
        <v>6</v>
      </c>
      <c r="C158">
        <v>28</v>
      </c>
      <c r="D158">
        <f>טבלה135[[#This Row],[LengthofCycle]]+1</f>
        <v>29</v>
      </c>
      <c r="E158">
        <f>IF(טבלה135[[#This Row],[CycleNumber]]&lt;3,"",IF(טבלה135[[#This Row],[CycleNumber]]=3,MIN(D156:D158),IF(I157=3,MIN(D155:D157),E157)))</f>
        <v>28</v>
      </c>
      <c r="F158">
        <f>IF(טבלה135[[#This Row],[CycleNumber]]&lt;3,"",IF(טבלה135[[#This Row],[CycleNumber]]=3,MAX(D156:D158),IF(I157=3,MAX(D155:D157),F157)))</f>
        <v>37</v>
      </c>
      <c r="G158">
        <f>IF(OR(טבלה135[[#This Row],[CycleNumber]]&gt;B159,B159=""),IF(טבלה135[[#This Row],[מספר סטייה]]=3,MIN(D156:D158),טבלה135[[#This Row],[מינ קבוע]]),טבלה135[[#This Row],[מינ קבוע]])</f>
        <v>28</v>
      </c>
      <c r="H158">
        <f>IF(OR(טבלה135[[#This Row],[CycleNumber]]&gt;B159,B159=""),IF(טבלה135[[#This Row],[מספר סטייה]]=3,MAX(D156:D158),טבלה135[[#This Row],[מקס קבוע]]),טבלה135[[#This Row],[מקס קבוע]])</f>
        <v>37</v>
      </c>
      <c r="I15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קבוע]]&lt;&gt;E157,1,I157+1),0))</f>
        <v>0</v>
      </c>
      <c r="J158">
        <f>IF(AND(טבלה135[[#This Row],[CycleNumber]]&lt;B159,טבלה135[[#This Row],[מקס קבוע]]&lt;&gt;""),IF(OR(טבלה135[[#This Row],[מספר סטייה]]&lt;I159,AND(טבלה135[[#This Row],[מספר סטייה]]=3,I159=1)),0,1),"")</f>
        <v>1</v>
      </c>
      <c r="K158">
        <f>IF(טבלה135[[#This Row],[מקס קבוע]]&lt;&gt;"",טבלה135[[#This Row],[מקסימום]]-טבלה135[[#This Row],[מינימום]],"")</f>
        <v>9</v>
      </c>
      <c r="L158">
        <f>IF(IFERROR(LOOKUP(טבלה135[[#This Row],[ClientID]],פיבוט!$A$4:$A$121),FALSE)=טבלה135[[#This Row],[ClientID]],1,0)</f>
        <v>1</v>
      </c>
      <c r="M158" t="str">
        <f>IF(OR(טבלה135[[#This Row],[ClientID]]=A159),"",1)</f>
        <v/>
      </c>
      <c r="N158" s="3" t="str">
        <f>IF(טבלה135[[#This Row],[טווח]]&lt;&gt;K157,טבלה135[[#This Row],[טווח]],"")</f>
        <v/>
      </c>
      <c r="O158" s="3" t="str">
        <f>IF(טבלה135[[#This Row],[מניית טווחים]]&lt;&gt;"",IF(OR(30&gt;טבלה135[[#This Row],[מקסימום]],30&lt;טבלה135[[#This Row],[מינימום]]),0,1),"")</f>
        <v/>
      </c>
    </row>
    <row r="159" spans="1:15" x14ac:dyDescent="0.25">
      <c r="A159" t="s">
        <v>17</v>
      </c>
      <c r="B159">
        <v>7</v>
      </c>
      <c r="C159">
        <v>31</v>
      </c>
      <c r="D159">
        <f>טבלה135[[#This Row],[LengthofCycle]]+1</f>
        <v>32</v>
      </c>
      <c r="E159">
        <f>IF(טבלה135[[#This Row],[CycleNumber]]&lt;3,"",IF(טבלה135[[#This Row],[CycleNumber]]=3,MIN(D157:D159),IF(I158=3,MIN(D156:D158),E158)))</f>
        <v>28</v>
      </c>
      <c r="F159">
        <f>IF(טבלה135[[#This Row],[CycleNumber]]&lt;3,"",IF(טבלה135[[#This Row],[CycleNumber]]=3,MAX(D157:D159),IF(I158=3,MAX(D156:D158),F158)))</f>
        <v>37</v>
      </c>
      <c r="G159">
        <f>IF(OR(טבלה135[[#This Row],[CycleNumber]]&gt;B160,B160=""),IF(טבלה135[[#This Row],[מספר סטייה]]=3,MIN(D157:D159),טבלה135[[#This Row],[מינ קבוע]]),טבלה135[[#This Row],[מינ קבוע]])</f>
        <v>28</v>
      </c>
      <c r="H159">
        <f>IF(OR(טבלה135[[#This Row],[CycleNumber]]&gt;B160,B160=""),IF(טבלה135[[#This Row],[מספר סטייה]]=3,MAX(D157:D159),טבלה135[[#This Row],[מקס קבוע]]),טבלה135[[#This Row],[מקס קבוע]])</f>
        <v>37</v>
      </c>
      <c r="I15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קבוע]]&lt;&gt;E158,1,I158+1),0))</f>
        <v>0</v>
      </c>
      <c r="J159">
        <f>IF(AND(טבלה135[[#This Row],[CycleNumber]]&lt;B160,טבלה135[[#This Row],[מקס קבוע]]&lt;&gt;""),IF(OR(טבלה135[[#This Row],[מספר סטייה]]&lt;I160,AND(טבלה135[[#This Row],[מספר סטייה]]=3,I160=1)),0,1),"")</f>
        <v>1</v>
      </c>
      <c r="K159">
        <f>IF(טבלה135[[#This Row],[מקס קבוע]]&lt;&gt;"",טבלה135[[#This Row],[מקסימום]]-טבלה135[[#This Row],[מינימום]],"")</f>
        <v>9</v>
      </c>
      <c r="L159">
        <f>IF(IFERROR(LOOKUP(טבלה135[[#This Row],[ClientID]],פיבוט!$A$4:$A$121),FALSE)=טבלה135[[#This Row],[ClientID]],1,0)</f>
        <v>1</v>
      </c>
      <c r="M159" t="str">
        <f>IF(OR(טבלה135[[#This Row],[ClientID]]=A160),"",1)</f>
        <v/>
      </c>
      <c r="N159" s="3" t="str">
        <f>IF(טבלה135[[#This Row],[טווח]]&lt;&gt;K158,טבלה135[[#This Row],[טווח]],"")</f>
        <v/>
      </c>
      <c r="O159" s="3" t="str">
        <f>IF(טבלה135[[#This Row],[מניית טווחים]]&lt;&gt;"",IF(OR(30&gt;טבלה135[[#This Row],[מקסימום]],30&lt;טבלה135[[#This Row],[מינימום]]),0,1),"")</f>
        <v/>
      </c>
    </row>
    <row r="160" spans="1:15" x14ac:dyDescent="0.25">
      <c r="A160" t="s">
        <v>17</v>
      </c>
      <c r="B160">
        <v>8</v>
      </c>
      <c r="C160">
        <v>33</v>
      </c>
      <c r="D160">
        <f>טבלה135[[#This Row],[LengthofCycle]]+1</f>
        <v>34</v>
      </c>
      <c r="E160">
        <f>IF(טבלה135[[#This Row],[CycleNumber]]&lt;3,"",IF(טבלה135[[#This Row],[CycleNumber]]=3,MIN(D158:D160),IF(I159=3,MIN(D157:D159),E159)))</f>
        <v>28</v>
      </c>
      <c r="F160">
        <f>IF(טבלה135[[#This Row],[CycleNumber]]&lt;3,"",IF(טבלה135[[#This Row],[CycleNumber]]=3,MAX(D158:D160),IF(I159=3,MAX(D157:D159),F159)))</f>
        <v>37</v>
      </c>
      <c r="G160">
        <f>IF(OR(טבלה135[[#This Row],[CycleNumber]]&gt;B161,B161=""),IF(טבלה135[[#This Row],[מספר סטייה]]=3,MIN(D158:D160),טבלה135[[#This Row],[מינ קבוע]]),טבלה135[[#This Row],[מינ קבוע]])</f>
        <v>28</v>
      </c>
      <c r="H160">
        <f>IF(OR(טבלה135[[#This Row],[CycleNumber]]&gt;B161,B161=""),IF(טבלה135[[#This Row],[מספר סטייה]]=3,MAX(D158:D160),טבלה135[[#This Row],[מקס קבוע]]),טבלה135[[#This Row],[מקס קבוע]])</f>
        <v>37</v>
      </c>
      <c r="I16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קבוע]]&lt;&gt;E159,1,I159+1),0))</f>
        <v>0</v>
      </c>
      <c r="J160">
        <f>IF(AND(טבלה135[[#This Row],[CycleNumber]]&lt;B161,טבלה135[[#This Row],[מקס קבוע]]&lt;&gt;""),IF(OR(טבלה135[[#This Row],[מספר סטייה]]&lt;I161,AND(טבלה135[[#This Row],[מספר סטייה]]=3,I161=1)),0,1),"")</f>
        <v>1</v>
      </c>
      <c r="K160">
        <f>IF(טבלה135[[#This Row],[מקס קבוע]]&lt;&gt;"",טבלה135[[#This Row],[מקסימום]]-טבלה135[[#This Row],[מינימום]],"")</f>
        <v>9</v>
      </c>
      <c r="L160">
        <f>IF(IFERROR(LOOKUP(טבלה135[[#This Row],[ClientID]],פיבוט!$A$4:$A$121),FALSE)=טבלה135[[#This Row],[ClientID]],1,0)</f>
        <v>1</v>
      </c>
      <c r="M160" t="str">
        <f>IF(OR(טבלה135[[#This Row],[ClientID]]=A161),"",1)</f>
        <v/>
      </c>
      <c r="N160" s="3" t="str">
        <f>IF(טבלה135[[#This Row],[טווח]]&lt;&gt;K159,טבלה135[[#This Row],[טווח]],"")</f>
        <v/>
      </c>
      <c r="O160" s="3" t="str">
        <f>IF(טבלה135[[#This Row],[מניית טווחים]]&lt;&gt;"",IF(OR(30&gt;טבלה135[[#This Row],[מקסימום]],30&lt;טבלה135[[#This Row],[מינימום]]),0,1),"")</f>
        <v/>
      </c>
    </row>
    <row r="161" spans="1:15" x14ac:dyDescent="0.25">
      <c r="A161" t="s">
        <v>17</v>
      </c>
      <c r="B161">
        <v>9</v>
      </c>
      <c r="C161">
        <v>29</v>
      </c>
      <c r="D161">
        <f>טבלה135[[#This Row],[LengthofCycle]]+1</f>
        <v>30</v>
      </c>
      <c r="E161">
        <f>IF(טבלה135[[#This Row],[CycleNumber]]&lt;3,"",IF(טבלה135[[#This Row],[CycleNumber]]=3,MIN(D159:D161),IF(I160=3,MIN(D158:D160),E160)))</f>
        <v>28</v>
      </c>
      <c r="F161">
        <f>IF(טבלה135[[#This Row],[CycleNumber]]&lt;3,"",IF(טבלה135[[#This Row],[CycleNumber]]=3,MAX(D159:D161),IF(I160=3,MAX(D158:D160),F160)))</f>
        <v>37</v>
      </c>
      <c r="G161">
        <f>IF(OR(טבלה135[[#This Row],[CycleNumber]]&gt;B162,B162=""),IF(טבלה135[[#This Row],[מספר סטייה]]=3,MIN(D159:D161),טבלה135[[#This Row],[מינ קבוע]]),טבלה135[[#This Row],[מינ קבוע]])</f>
        <v>28</v>
      </c>
      <c r="H161">
        <f>IF(OR(טבלה135[[#This Row],[CycleNumber]]&gt;B162,B162=""),IF(טבלה135[[#This Row],[מספר סטייה]]=3,MAX(D159:D161),טבלה135[[#This Row],[מקס קבוע]]),טבלה135[[#This Row],[מקס קבוע]])</f>
        <v>37</v>
      </c>
      <c r="I16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קבוע]]&lt;&gt;E160,1,I160+1),0))</f>
        <v>0</v>
      </c>
      <c r="J161">
        <f>IF(AND(טבלה135[[#This Row],[CycleNumber]]&lt;B162,טבלה135[[#This Row],[מקס קבוע]]&lt;&gt;""),IF(OR(טבלה135[[#This Row],[מספר סטייה]]&lt;I162,AND(טבלה135[[#This Row],[מספר סטייה]]=3,I162=1)),0,1),"")</f>
        <v>1</v>
      </c>
      <c r="K161">
        <f>IF(טבלה135[[#This Row],[מקס קבוע]]&lt;&gt;"",טבלה135[[#This Row],[מקסימום]]-טבלה135[[#This Row],[מינימום]],"")</f>
        <v>9</v>
      </c>
      <c r="L161">
        <f>IF(IFERROR(LOOKUP(טבלה135[[#This Row],[ClientID]],פיבוט!$A$4:$A$121),FALSE)=טבלה135[[#This Row],[ClientID]],1,0)</f>
        <v>1</v>
      </c>
      <c r="M161" t="str">
        <f>IF(OR(טבלה135[[#This Row],[ClientID]]=A162),"",1)</f>
        <v/>
      </c>
      <c r="N161" s="3" t="str">
        <f>IF(טבלה135[[#This Row],[טווח]]&lt;&gt;K160,טבלה135[[#This Row],[טווח]],"")</f>
        <v/>
      </c>
      <c r="O161" s="3" t="str">
        <f>IF(טבלה135[[#This Row],[מניית טווחים]]&lt;&gt;"",IF(OR(30&gt;טבלה135[[#This Row],[מקסימום]],30&lt;טבלה135[[#This Row],[מינימום]]),0,1),"")</f>
        <v/>
      </c>
    </row>
    <row r="162" spans="1:15" x14ac:dyDescent="0.25">
      <c r="A162" t="s">
        <v>17</v>
      </c>
      <c r="B162">
        <v>10</v>
      </c>
      <c r="C162">
        <v>30</v>
      </c>
      <c r="D162">
        <f>טבלה135[[#This Row],[LengthofCycle]]+1</f>
        <v>31</v>
      </c>
      <c r="E162">
        <f>IF(טבלה135[[#This Row],[CycleNumber]]&lt;3,"",IF(טבלה135[[#This Row],[CycleNumber]]=3,MIN(D160:D162),IF(I161=3,MIN(D159:D161),E161)))</f>
        <v>28</v>
      </c>
      <c r="F162">
        <f>IF(טבלה135[[#This Row],[CycleNumber]]&lt;3,"",IF(טבלה135[[#This Row],[CycleNumber]]=3,MAX(D160:D162),IF(I161=3,MAX(D159:D161),F161)))</f>
        <v>37</v>
      </c>
      <c r="G162">
        <f>IF(OR(טבלה135[[#This Row],[CycleNumber]]&gt;B163,B163=""),IF(טבלה135[[#This Row],[מספר סטייה]]=3,MIN(D160:D162),טבלה135[[#This Row],[מינ קבוע]]),טבלה135[[#This Row],[מינ קבוע]])</f>
        <v>28</v>
      </c>
      <c r="H162">
        <f>IF(OR(טבלה135[[#This Row],[CycleNumber]]&gt;B163,B163=""),IF(טבלה135[[#This Row],[מספר סטייה]]=3,MAX(D160:D162),טבלה135[[#This Row],[מקס קבוע]]),טבלה135[[#This Row],[מקס קבוע]])</f>
        <v>37</v>
      </c>
      <c r="I16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קבוע]]&lt;&gt;E161,1,I161+1),0))</f>
        <v>0</v>
      </c>
      <c r="J162">
        <f>IF(AND(טבלה135[[#This Row],[CycleNumber]]&lt;B163,טבלה135[[#This Row],[מקס קבוע]]&lt;&gt;""),IF(OR(טבלה135[[#This Row],[מספר סטייה]]&lt;I163,AND(טבלה135[[#This Row],[מספר סטייה]]=3,I163=1)),0,1),"")</f>
        <v>1</v>
      </c>
      <c r="K162">
        <f>IF(טבלה135[[#This Row],[מקס קבוע]]&lt;&gt;"",טבלה135[[#This Row],[מקסימום]]-טבלה135[[#This Row],[מינימום]],"")</f>
        <v>9</v>
      </c>
      <c r="L162">
        <f>IF(IFERROR(LOOKUP(טבלה135[[#This Row],[ClientID]],פיבוט!$A$4:$A$121),FALSE)=טבלה135[[#This Row],[ClientID]],1,0)</f>
        <v>1</v>
      </c>
      <c r="M162" t="str">
        <f>IF(OR(טבלה135[[#This Row],[ClientID]]=A163),"",1)</f>
        <v/>
      </c>
      <c r="N162" s="3" t="str">
        <f>IF(טבלה135[[#This Row],[טווח]]&lt;&gt;K161,טבלה135[[#This Row],[טווח]],"")</f>
        <v/>
      </c>
      <c r="O162" s="3" t="str">
        <f>IF(טבלה135[[#This Row],[מניית טווחים]]&lt;&gt;"",IF(OR(30&gt;טבלה135[[#This Row],[מקסימום]],30&lt;טבלה135[[#This Row],[מינימום]]),0,1),"")</f>
        <v/>
      </c>
    </row>
    <row r="163" spans="1:15" x14ac:dyDescent="0.25">
      <c r="A163" t="s">
        <v>17</v>
      </c>
      <c r="B163">
        <v>11</v>
      </c>
      <c r="C163">
        <v>31</v>
      </c>
      <c r="D163">
        <f>טבלה135[[#This Row],[LengthofCycle]]+1</f>
        <v>32</v>
      </c>
      <c r="E163">
        <f>IF(טבלה135[[#This Row],[CycleNumber]]&lt;3,"",IF(טבלה135[[#This Row],[CycleNumber]]=3,MIN(D161:D163),IF(I162=3,MIN(D160:D162),E162)))</f>
        <v>28</v>
      </c>
      <c r="F163">
        <f>IF(טבלה135[[#This Row],[CycleNumber]]&lt;3,"",IF(טבלה135[[#This Row],[CycleNumber]]=3,MAX(D161:D163),IF(I162=3,MAX(D160:D162),F162)))</f>
        <v>37</v>
      </c>
      <c r="G163">
        <f>IF(OR(טבלה135[[#This Row],[CycleNumber]]&gt;B164,B164=""),IF(טבלה135[[#This Row],[מספר סטייה]]=3,MIN(D161:D163),טבלה135[[#This Row],[מינ קבוע]]),טבלה135[[#This Row],[מינ קבוע]])</f>
        <v>28</v>
      </c>
      <c r="H163">
        <f>IF(OR(טבלה135[[#This Row],[CycleNumber]]&gt;B164,B164=""),IF(טבלה135[[#This Row],[מספר סטייה]]=3,MAX(D161:D163),טבלה135[[#This Row],[מקס קבוע]]),טבלה135[[#This Row],[מקס קבוע]])</f>
        <v>37</v>
      </c>
      <c r="I16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קבוע]]&lt;&gt;E162,1,I162+1),0))</f>
        <v>0</v>
      </c>
      <c r="J163">
        <f>IF(AND(טבלה135[[#This Row],[CycleNumber]]&lt;B164,טבלה135[[#This Row],[מקס קבוע]]&lt;&gt;""),IF(OR(טבלה135[[#This Row],[מספר סטייה]]&lt;I164,AND(טבלה135[[#This Row],[מספר סטייה]]=3,I164=1)),0,1),"")</f>
        <v>1</v>
      </c>
      <c r="K163">
        <f>IF(טבלה135[[#This Row],[מקס קבוע]]&lt;&gt;"",טבלה135[[#This Row],[מקסימום]]-טבלה135[[#This Row],[מינימום]],"")</f>
        <v>9</v>
      </c>
      <c r="L163">
        <f>IF(IFERROR(LOOKUP(טבלה135[[#This Row],[ClientID]],פיבוט!$A$4:$A$121),FALSE)=טבלה135[[#This Row],[ClientID]],1,0)</f>
        <v>1</v>
      </c>
      <c r="M163" t="str">
        <f>IF(OR(טבלה135[[#This Row],[ClientID]]=A164),"",1)</f>
        <v/>
      </c>
      <c r="N163" s="3" t="str">
        <f>IF(טבלה135[[#This Row],[טווח]]&lt;&gt;K162,טבלה135[[#This Row],[טווח]],"")</f>
        <v/>
      </c>
      <c r="O163" s="3" t="str">
        <f>IF(טבלה135[[#This Row],[מניית טווחים]]&lt;&gt;"",IF(OR(30&gt;טבלה135[[#This Row],[מקסימום]],30&lt;טבלה135[[#This Row],[מינימום]]),0,1),"")</f>
        <v/>
      </c>
    </row>
    <row r="164" spans="1:15" x14ac:dyDescent="0.25">
      <c r="A164" t="s">
        <v>17</v>
      </c>
      <c r="B164">
        <v>12</v>
      </c>
      <c r="C164">
        <v>30</v>
      </c>
      <c r="D164">
        <f>טבלה135[[#This Row],[LengthofCycle]]+1</f>
        <v>31</v>
      </c>
      <c r="E164">
        <f>IF(טבלה135[[#This Row],[CycleNumber]]&lt;3,"",IF(טבלה135[[#This Row],[CycleNumber]]=3,MIN(D162:D164),IF(I163=3,MIN(D161:D163),E163)))</f>
        <v>28</v>
      </c>
      <c r="F164">
        <f>IF(טבלה135[[#This Row],[CycleNumber]]&lt;3,"",IF(טבלה135[[#This Row],[CycleNumber]]=3,MAX(D162:D164),IF(I163=3,MAX(D161:D163),F163)))</f>
        <v>37</v>
      </c>
      <c r="G164">
        <f>IF(OR(טבלה135[[#This Row],[CycleNumber]]&gt;B165,B165=""),IF(טבלה135[[#This Row],[מספר סטייה]]=3,MIN(D162:D164),טבלה135[[#This Row],[מינ קבוע]]),טבלה135[[#This Row],[מינ קבוע]])</f>
        <v>28</v>
      </c>
      <c r="H164">
        <f>IF(OR(טבלה135[[#This Row],[CycleNumber]]&gt;B165,B165=""),IF(טבלה135[[#This Row],[מספר סטייה]]=3,MAX(D162:D164),טבלה135[[#This Row],[מקס קבוע]]),טבלה135[[#This Row],[מקס קבוע]])</f>
        <v>37</v>
      </c>
      <c r="I16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קבוע]]&lt;&gt;E163,1,I163+1),0))</f>
        <v>0</v>
      </c>
      <c r="J164" t="str">
        <f>IF(AND(טבלה135[[#This Row],[CycleNumber]]&lt;B165,טבלה135[[#This Row],[מקס קבוע]]&lt;&gt;""),IF(OR(טבלה135[[#This Row],[מספר סטייה]]&lt;I165,AND(טבלה135[[#This Row],[מספר סטייה]]=3,I165=1)),0,1),"")</f>
        <v/>
      </c>
      <c r="K164">
        <f>IF(טבלה135[[#This Row],[מקס קבוע]]&lt;&gt;"",טבלה135[[#This Row],[מקסימום]]-טבלה135[[#This Row],[מינימום]],"")</f>
        <v>9</v>
      </c>
      <c r="L164">
        <f>IF(IFERROR(LOOKUP(טבלה135[[#This Row],[ClientID]],פיבוט!$A$4:$A$121),FALSE)=טבלה135[[#This Row],[ClientID]],1,0)</f>
        <v>1</v>
      </c>
      <c r="M164">
        <f>IF(OR(טבלה135[[#This Row],[ClientID]]=A165),"",1)</f>
        <v>1</v>
      </c>
      <c r="N164" s="3" t="str">
        <f>IF(טבלה135[[#This Row],[טווח]]&lt;&gt;K163,טבלה135[[#This Row],[טווח]],"")</f>
        <v/>
      </c>
      <c r="O164" s="3" t="str">
        <f>IF(טבלה135[[#This Row],[מניית טווחים]]&lt;&gt;"",IF(OR(30&gt;טבלה135[[#This Row],[מקסימום]],30&lt;טבלה135[[#This Row],[מינימום]]),0,1),"")</f>
        <v/>
      </c>
    </row>
    <row r="165" spans="1:15" x14ac:dyDescent="0.25">
      <c r="A165" t="s">
        <v>18</v>
      </c>
      <c r="B165">
        <v>1</v>
      </c>
      <c r="C165">
        <v>31</v>
      </c>
      <c r="D165">
        <f>טבלה135[[#This Row],[LengthofCycle]]+1</f>
        <v>32</v>
      </c>
      <c r="E165" t="str">
        <f>IF(טבלה135[[#This Row],[CycleNumber]]&lt;3,"",IF(טבלה135[[#This Row],[CycleNumber]]=3,MIN(D163:D165),IF(I164=3,MIN(D162:D164),E164)))</f>
        <v/>
      </c>
      <c r="F165" t="str">
        <f>IF(טבלה135[[#This Row],[CycleNumber]]&lt;3,"",IF(טבלה135[[#This Row],[CycleNumber]]=3,MAX(D163:D165),IF(I164=3,MAX(D162:D164),F164)))</f>
        <v/>
      </c>
      <c r="G165" t="str">
        <f>IF(OR(טבלה135[[#This Row],[CycleNumber]]&gt;B166,B166=""),IF(טבלה135[[#This Row],[מספר סטייה]]=3,MIN(D163:D165),טבלה135[[#This Row],[מינ קבוע]]),טבלה135[[#This Row],[מינ קבוע]])</f>
        <v/>
      </c>
      <c r="H165" t="str">
        <f>IF(OR(טבלה135[[#This Row],[CycleNumber]]&gt;B166,B166=""),IF(טבלה135[[#This Row],[מספר סטייה]]=3,MAX(D163:D165),טבלה135[[#This Row],[מקס קבוע]]),טבלה135[[#This Row],[מקס קבוע]])</f>
        <v/>
      </c>
      <c r="I16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קבוע]]&lt;&gt;E164,1,I164+1),0))</f>
        <v/>
      </c>
      <c r="J165" t="str">
        <f>IF(AND(טבלה135[[#This Row],[CycleNumber]]&lt;B166,טבלה135[[#This Row],[מקס קבוע]]&lt;&gt;""),IF(OR(טבלה135[[#This Row],[מספר סטייה]]&lt;I166,AND(טבלה135[[#This Row],[מספר סטייה]]=3,I166=1)),0,1),"")</f>
        <v/>
      </c>
      <c r="K165" t="str">
        <f>IF(טבלה135[[#This Row],[מקס קבוע]]&lt;&gt;"",טבלה135[[#This Row],[מקסימום]]-טבלה135[[#This Row],[מינימום]],"")</f>
        <v/>
      </c>
      <c r="L165">
        <f>IF(IFERROR(LOOKUP(טבלה135[[#This Row],[ClientID]],פיבוט!$A$4:$A$121),FALSE)=טבלה135[[#This Row],[ClientID]],1,0)</f>
        <v>1</v>
      </c>
      <c r="M165" t="str">
        <f>IF(OR(טבלה135[[#This Row],[ClientID]]=A166),"",1)</f>
        <v/>
      </c>
      <c r="N165" s="3" t="str">
        <f>IF(טבלה135[[#This Row],[טווח]]&lt;&gt;K164,טבלה135[[#This Row],[טווח]],"")</f>
        <v/>
      </c>
      <c r="O165" s="3" t="str">
        <f>IF(טבלה135[[#This Row],[מניית טווחים]]&lt;&gt;"",IF(OR(30&gt;טבלה135[[#This Row],[מקסימום]],30&lt;טבלה135[[#This Row],[מינימום]]),0,1),"")</f>
        <v/>
      </c>
    </row>
    <row r="166" spans="1:15" x14ac:dyDescent="0.25">
      <c r="A166" t="s">
        <v>18</v>
      </c>
      <c r="B166">
        <v>2</v>
      </c>
      <c r="C166">
        <v>27</v>
      </c>
      <c r="D166">
        <f>טבלה135[[#This Row],[LengthofCycle]]+1</f>
        <v>28</v>
      </c>
      <c r="E166" t="str">
        <f>IF(טבלה135[[#This Row],[CycleNumber]]&lt;3,"",IF(טבלה135[[#This Row],[CycleNumber]]=3,MIN(D164:D166),IF(I165=3,MIN(D163:D165),E165)))</f>
        <v/>
      </c>
      <c r="F166" t="str">
        <f>IF(טבלה135[[#This Row],[CycleNumber]]&lt;3,"",IF(טבלה135[[#This Row],[CycleNumber]]=3,MAX(D164:D166),IF(I165=3,MAX(D163:D165),F165)))</f>
        <v/>
      </c>
      <c r="G166" t="str">
        <f>IF(OR(טבלה135[[#This Row],[CycleNumber]]&gt;B167,B167=""),IF(טבלה135[[#This Row],[מספר סטייה]]=3,MIN(D164:D166),טבלה135[[#This Row],[מינ קבוע]]),טבלה135[[#This Row],[מינ קבוע]])</f>
        <v/>
      </c>
      <c r="H166" t="str">
        <f>IF(OR(טבלה135[[#This Row],[CycleNumber]]&gt;B167,B167=""),IF(טבלה135[[#This Row],[מספר סטייה]]=3,MAX(D164:D166),טבלה135[[#This Row],[מקס קבוע]]),טבלה135[[#This Row],[מקס קבוע]])</f>
        <v/>
      </c>
      <c r="I16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קבוע]]&lt;&gt;E165,1,I165+1),0))</f>
        <v/>
      </c>
      <c r="J166" t="str">
        <f>IF(AND(טבלה135[[#This Row],[CycleNumber]]&lt;B167,טבלה135[[#This Row],[מקס קבוע]]&lt;&gt;""),IF(OR(טבלה135[[#This Row],[מספר סטייה]]&lt;I167,AND(טבלה135[[#This Row],[מספר סטייה]]=3,I167=1)),0,1),"")</f>
        <v/>
      </c>
      <c r="K166" t="str">
        <f>IF(טבלה135[[#This Row],[מקס קבוע]]&lt;&gt;"",טבלה135[[#This Row],[מקסימום]]-טבלה135[[#This Row],[מינימום]],"")</f>
        <v/>
      </c>
      <c r="L166">
        <f>IF(IFERROR(LOOKUP(טבלה135[[#This Row],[ClientID]],פיבוט!$A$4:$A$121),FALSE)=טבלה135[[#This Row],[ClientID]],1,0)</f>
        <v>1</v>
      </c>
      <c r="M166" t="str">
        <f>IF(OR(טבלה135[[#This Row],[ClientID]]=A167),"",1)</f>
        <v/>
      </c>
      <c r="N166" s="3" t="str">
        <f>IF(טבלה135[[#This Row],[טווח]]&lt;&gt;K165,טבלה135[[#This Row],[טווח]],"")</f>
        <v/>
      </c>
      <c r="O166" s="3" t="str">
        <f>IF(טבלה135[[#This Row],[מניית טווחים]]&lt;&gt;"",IF(OR(30&gt;טבלה135[[#This Row],[מקסימום]],30&lt;טבלה135[[#This Row],[מינימום]]),0,1),"")</f>
        <v/>
      </c>
    </row>
    <row r="167" spans="1:15" x14ac:dyDescent="0.25">
      <c r="A167" t="s">
        <v>18</v>
      </c>
      <c r="B167">
        <v>3</v>
      </c>
      <c r="C167">
        <v>29</v>
      </c>
      <c r="D167">
        <f>טבלה135[[#This Row],[LengthofCycle]]+1</f>
        <v>30</v>
      </c>
      <c r="E167">
        <f>IF(טבלה135[[#This Row],[CycleNumber]]&lt;3,"",IF(טבלה135[[#This Row],[CycleNumber]]=3,MIN(D165:D167),IF(I166=3,MIN(D164:D166),E166)))</f>
        <v>28</v>
      </c>
      <c r="F167">
        <f>IF(טבלה135[[#This Row],[CycleNumber]]&lt;3,"",IF(טבלה135[[#This Row],[CycleNumber]]=3,MAX(D165:D167),IF(I166=3,MAX(D164:D166),F166)))</f>
        <v>32</v>
      </c>
      <c r="G167">
        <f>IF(OR(טבלה135[[#This Row],[CycleNumber]]&gt;B168,B168=""),IF(טבלה135[[#This Row],[מספר סטייה]]=3,MIN(D165:D167),טבלה135[[#This Row],[מינ קבוע]]),טבלה135[[#This Row],[מינ קבוע]])</f>
        <v>28</v>
      </c>
      <c r="H167">
        <f>IF(OR(טבלה135[[#This Row],[CycleNumber]]&gt;B168,B168=""),IF(טבלה135[[#This Row],[מספר סטייה]]=3,MAX(D165:D167),טבלה135[[#This Row],[מקס קבוע]]),טבלה135[[#This Row],[מקס קבוע]])</f>
        <v>32</v>
      </c>
      <c r="I16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קבוע]]&lt;&gt;E166,1,I166+1),0))</f>
        <v>0</v>
      </c>
      <c r="J167">
        <f>IF(AND(טבלה135[[#This Row],[CycleNumber]]&lt;B168,טבלה135[[#This Row],[מקס קבוע]]&lt;&gt;""),IF(OR(טבלה135[[#This Row],[מספר סטייה]]&lt;I168,AND(טבלה135[[#This Row],[מספר סטייה]]=3,I168=1)),0,1),"")</f>
        <v>0</v>
      </c>
      <c r="K167">
        <f>IF(טבלה135[[#This Row],[מקס קבוע]]&lt;&gt;"",טבלה135[[#This Row],[מקסימום]]-טבלה135[[#This Row],[מינימום]],"")</f>
        <v>4</v>
      </c>
      <c r="L167">
        <f>IF(IFERROR(LOOKUP(טבלה135[[#This Row],[ClientID]],פיבוט!$A$4:$A$121),FALSE)=טבלה135[[#This Row],[ClientID]],1,0)</f>
        <v>1</v>
      </c>
      <c r="M167" t="str">
        <f>IF(OR(טבלה135[[#This Row],[ClientID]]=A168),"",1)</f>
        <v/>
      </c>
      <c r="N167" s="3">
        <f>IF(טבלה135[[#This Row],[טווח]]&lt;&gt;K166,טבלה135[[#This Row],[טווח]],"")</f>
        <v>4</v>
      </c>
      <c r="O167" s="3">
        <f>IF(טבלה135[[#This Row],[מניית טווחים]]&lt;&gt;"",IF(OR(30&gt;טבלה135[[#This Row],[מקסימום]],30&lt;טבלה135[[#This Row],[מינימום]]),0,1),"")</f>
        <v>1</v>
      </c>
    </row>
    <row r="168" spans="1:15" x14ac:dyDescent="0.25">
      <c r="A168" t="s">
        <v>18</v>
      </c>
      <c r="B168">
        <v>4</v>
      </c>
      <c r="C168">
        <v>25</v>
      </c>
      <c r="D168">
        <f>טבלה135[[#This Row],[LengthofCycle]]+1</f>
        <v>26</v>
      </c>
      <c r="E168">
        <f>IF(טבלה135[[#This Row],[CycleNumber]]&lt;3,"",IF(טבלה135[[#This Row],[CycleNumber]]=3,MIN(D166:D168),IF(I167=3,MIN(D165:D167),E167)))</f>
        <v>28</v>
      </c>
      <c r="F168">
        <f>IF(טבלה135[[#This Row],[CycleNumber]]&lt;3,"",IF(טבלה135[[#This Row],[CycleNumber]]=3,MAX(D166:D168),IF(I167=3,MAX(D165:D167),F167)))</f>
        <v>32</v>
      </c>
      <c r="G168">
        <f>IF(OR(טבלה135[[#This Row],[CycleNumber]]&gt;B169,B169=""),IF(טבלה135[[#This Row],[מספר סטייה]]=3,MIN(D166:D168),טבלה135[[#This Row],[מינ קבוע]]),טבלה135[[#This Row],[מינ קבוע]])</f>
        <v>28</v>
      </c>
      <c r="H168">
        <f>IF(OR(טבלה135[[#This Row],[CycleNumber]]&gt;B169,B169=""),IF(טבלה135[[#This Row],[מספר סטייה]]=3,MAX(D166:D168),טבלה135[[#This Row],[מקס קבוע]]),טבלה135[[#This Row],[מקס קבוע]])</f>
        <v>32</v>
      </c>
      <c r="I16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קבוע]]&lt;&gt;E167,1,I167+1),0))</f>
        <v>1</v>
      </c>
      <c r="J168">
        <f>IF(AND(טבלה135[[#This Row],[CycleNumber]]&lt;B169,טבלה135[[#This Row],[מקס קבוע]]&lt;&gt;""),IF(OR(טבלה135[[#This Row],[מספר סטייה]]&lt;I169,AND(טבלה135[[#This Row],[מספר סטייה]]=3,I169=1)),0,1),"")</f>
        <v>1</v>
      </c>
      <c r="K168">
        <f>IF(טבלה135[[#This Row],[מקס קבוע]]&lt;&gt;"",טבלה135[[#This Row],[מקסימום]]-טבלה135[[#This Row],[מינימום]],"")</f>
        <v>4</v>
      </c>
      <c r="L168">
        <f>IF(IFERROR(LOOKUP(טבלה135[[#This Row],[ClientID]],פיבוט!$A$4:$A$121),FALSE)=טבלה135[[#This Row],[ClientID]],1,0)</f>
        <v>1</v>
      </c>
      <c r="M168" t="str">
        <f>IF(OR(טבלה135[[#This Row],[ClientID]]=A169),"",1)</f>
        <v/>
      </c>
      <c r="N168" s="3" t="str">
        <f>IF(טבלה135[[#This Row],[טווח]]&lt;&gt;K167,טבלה135[[#This Row],[טווח]],"")</f>
        <v/>
      </c>
      <c r="O168" s="3" t="str">
        <f>IF(טבלה135[[#This Row],[מניית טווחים]]&lt;&gt;"",IF(OR(30&gt;טבלה135[[#This Row],[מקסימום]],30&lt;טבלה135[[#This Row],[מינימום]]),0,1),"")</f>
        <v/>
      </c>
    </row>
    <row r="169" spans="1:15" x14ac:dyDescent="0.25">
      <c r="A169" t="s">
        <v>18</v>
      </c>
      <c r="B169">
        <v>5</v>
      </c>
      <c r="C169">
        <v>28</v>
      </c>
      <c r="D169">
        <f>טבלה135[[#This Row],[LengthofCycle]]+1</f>
        <v>29</v>
      </c>
      <c r="E169">
        <f>IF(טבלה135[[#This Row],[CycleNumber]]&lt;3,"",IF(טבלה135[[#This Row],[CycleNumber]]=3,MIN(D167:D169),IF(I168=3,MIN(D166:D168),E168)))</f>
        <v>28</v>
      </c>
      <c r="F169">
        <f>IF(טבלה135[[#This Row],[CycleNumber]]&lt;3,"",IF(טבלה135[[#This Row],[CycleNumber]]=3,MAX(D167:D169),IF(I168=3,MAX(D166:D168),F168)))</f>
        <v>32</v>
      </c>
      <c r="G169">
        <f>IF(OR(טבלה135[[#This Row],[CycleNumber]]&gt;B170,B170=""),IF(טבלה135[[#This Row],[מספר סטייה]]=3,MIN(D167:D169),טבלה135[[#This Row],[מינ קבוע]]),טבלה135[[#This Row],[מינ קבוע]])</f>
        <v>28</v>
      </c>
      <c r="H169">
        <f>IF(OR(טבלה135[[#This Row],[CycleNumber]]&gt;B170,B170=""),IF(טבלה135[[#This Row],[מספר סטייה]]=3,MAX(D167:D169),טבלה135[[#This Row],[מקס קבוע]]),טבלה135[[#This Row],[מקס קבוע]])</f>
        <v>32</v>
      </c>
      <c r="I16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קבוע]]&lt;&gt;E168,1,I168+1),0))</f>
        <v>0</v>
      </c>
      <c r="J169">
        <f>IF(AND(טבלה135[[#This Row],[CycleNumber]]&lt;B170,טבלה135[[#This Row],[מקס קבוע]]&lt;&gt;""),IF(OR(טבלה135[[#This Row],[מספר סטייה]]&lt;I170,AND(טבלה135[[#This Row],[מספר סטייה]]=3,I170=1)),0,1),"")</f>
        <v>0</v>
      </c>
      <c r="K169">
        <f>IF(טבלה135[[#This Row],[מקס קבוע]]&lt;&gt;"",טבלה135[[#This Row],[מקסימום]]-טבלה135[[#This Row],[מינימום]],"")</f>
        <v>4</v>
      </c>
      <c r="L169">
        <f>IF(IFERROR(LOOKUP(טבלה135[[#This Row],[ClientID]],פיבוט!$A$4:$A$121),FALSE)=טבלה135[[#This Row],[ClientID]],1,0)</f>
        <v>1</v>
      </c>
      <c r="M169" t="str">
        <f>IF(OR(טבלה135[[#This Row],[ClientID]]=A170),"",1)</f>
        <v/>
      </c>
      <c r="N169" s="3" t="str">
        <f>IF(טבלה135[[#This Row],[טווח]]&lt;&gt;K168,טבלה135[[#This Row],[טווח]],"")</f>
        <v/>
      </c>
      <c r="O169" s="3" t="str">
        <f>IF(טבלה135[[#This Row],[מניית טווחים]]&lt;&gt;"",IF(OR(30&gt;טבלה135[[#This Row],[מקסימום]],30&lt;טבלה135[[#This Row],[מינימום]]),0,1),"")</f>
        <v/>
      </c>
    </row>
    <row r="170" spans="1:15" x14ac:dyDescent="0.25">
      <c r="A170" t="s">
        <v>18</v>
      </c>
      <c r="B170">
        <v>6</v>
      </c>
      <c r="C170">
        <v>33</v>
      </c>
      <c r="D170">
        <f>טבלה135[[#This Row],[LengthofCycle]]+1</f>
        <v>34</v>
      </c>
      <c r="E170">
        <f>IF(טבלה135[[#This Row],[CycleNumber]]&lt;3,"",IF(טבלה135[[#This Row],[CycleNumber]]=3,MIN(D168:D170),IF(I169=3,MIN(D167:D169),E169)))</f>
        <v>28</v>
      </c>
      <c r="F170">
        <f>IF(טבלה135[[#This Row],[CycleNumber]]&lt;3,"",IF(טבלה135[[#This Row],[CycleNumber]]=3,MAX(D168:D170),IF(I169=3,MAX(D167:D169),F169)))</f>
        <v>32</v>
      </c>
      <c r="G170">
        <f>IF(OR(טבלה135[[#This Row],[CycleNumber]]&gt;B171,B171=""),IF(טבלה135[[#This Row],[מספר סטייה]]=3,MIN(D168:D170),טבלה135[[#This Row],[מינ קבוע]]),טבלה135[[#This Row],[מינ קבוע]])</f>
        <v>28</v>
      </c>
      <c r="H170">
        <f>IF(OR(טבלה135[[#This Row],[CycleNumber]]&gt;B171,B171=""),IF(טבלה135[[#This Row],[מספר סטייה]]=3,MAX(D168:D170),טבלה135[[#This Row],[מקס קבוע]]),טבלה135[[#This Row],[מקס קבוע]])</f>
        <v>32</v>
      </c>
      <c r="I17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קבוע]]&lt;&gt;E169,1,I169+1),0))</f>
        <v>1</v>
      </c>
      <c r="J170">
        <f>IF(AND(טבלה135[[#This Row],[CycleNumber]]&lt;B171,טבלה135[[#This Row],[מקס קבוע]]&lt;&gt;""),IF(OR(טבלה135[[#This Row],[מספר סטייה]]&lt;I171,AND(טבלה135[[#This Row],[מספר סטייה]]=3,I171=1)),0,1),"")</f>
        <v>1</v>
      </c>
      <c r="K170">
        <f>IF(טבלה135[[#This Row],[מקס קבוע]]&lt;&gt;"",טבלה135[[#This Row],[מקסימום]]-טבלה135[[#This Row],[מינימום]],"")</f>
        <v>4</v>
      </c>
      <c r="L170">
        <f>IF(IFERROR(LOOKUP(טבלה135[[#This Row],[ClientID]],פיבוט!$A$4:$A$121),FALSE)=טבלה135[[#This Row],[ClientID]],1,0)</f>
        <v>1</v>
      </c>
      <c r="M170" t="str">
        <f>IF(OR(טבלה135[[#This Row],[ClientID]]=A171),"",1)</f>
        <v/>
      </c>
      <c r="N170" s="3" t="str">
        <f>IF(טבלה135[[#This Row],[טווח]]&lt;&gt;K169,טבלה135[[#This Row],[טווח]],"")</f>
        <v/>
      </c>
      <c r="O170" s="3" t="str">
        <f>IF(טבלה135[[#This Row],[מניית טווחים]]&lt;&gt;"",IF(OR(30&gt;טבלה135[[#This Row],[מקסימום]],30&lt;טבלה135[[#This Row],[מינימום]]),0,1),"")</f>
        <v/>
      </c>
    </row>
    <row r="171" spans="1:15" x14ac:dyDescent="0.25">
      <c r="A171" t="s">
        <v>18</v>
      </c>
      <c r="B171">
        <v>7</v>
      </c>
      <c r="C171">
        <v>29</v>
      </c>
      <c r="D171">
        <f>טבלה135[[#This Row],[LengthofCycle]]+1</f>
        <v>30</v>
      </c>
      <c r="E171">
        <f>IF(טבלה135[[#This Row],[CycleNumber]]&lt;3,"",IF(טבלה135[[#This Row],[CycleNumber]]=3,MIN(D169:D171),IF(I170=3,MIN(D168:D170),E170)))</f>
        <v>28</v>
      </c>
      <c r="F171">
        <f>IF(טבלה135[[#This Row],[CycleNumber]]&lt;3,"",IF(טבלה135[[#This Row],[CycleNumber]]=3,MAX(D169:D171),IF(I170=3,MAX(D168:D170),F170)))</f>
        <v>32</v>
      </c>
      <c r="G171">
        <f>IF(OR(טבלה135[[#This Row],[CycleNumber]]&gt;B172,B172=""),IF(טבלה135[[#This Row],[מספר סטייה]]=3,MIN(D169:D171),טבלה135[[#This Row],[מינ קבוע]]),טבלה135[[#This Row],[מינ קבוע]])</f>
        <v>28</v>
      </c>
      <c r="H171">
        <f>IF(OR(טבלה135[[#This Row],[CycleNumber]]&gt;B172,B172=""),IF(טבלה135[[#This Row],[מספר סטייה]]=3,MAX(D169:D171),טבלה135[[#This Row],[מקס קבוע]]),טבלה135[[#This Row],[מקס קבוע]])</f>
        <v>32</v>
      </c>
      <c r="I17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קבוע]]&lt;&gt;E170,1,I170+1),0))</f>
        <v>0</v>
      </c>
      <c r="J171">
        <f>IF(AND(טבלה135[[#This Row],[CycleNumber]]&lt;B172,טבלה135[[#This Row],[מקס קבוע]]&lt;&gt;""),IF(OR(טבלה135[[#This Row],[מספר סטייה]]&lt;I172,AND(טבלה135[[#This Row],[מספר סטייה]]=3,I172=1)),0,1),"")</f>
        <v>0</v>
      </c>
      <c r="K171">
        <f>IF(טבלה135[[#This Row],[מקס קבוע]]&lt;&gt;"",טבלה135[[#This Row],[מקסימום]]-טבלה135[[#This Row],[מינימום]],"")</f>
        <v>4</v>
      </c>
      <c r="L171">
        <f>IF(IFERROR(LOOKUP(טבלה135[[#This Row],[ClientID]],פיבוט!$A$4:$A$121),FALSE)=טבלה135[[#This Row],[ClientID]],1,0)</f>
        <v>1</v>
      </c>
      <c r="M171" t="str">
        <f>IF(OR(טבלה135[[#This Row],[ClientID]]=A172),"",1)</f>
        <v/>
      </c>
      <c r="N171" s="3" t="str">
        <f>IF(טבלה135[[#This Row],[טווח]]&lt;&gt;K170,טבלה135[[#This Row],[טווח]],"")</f>
        <v/>
      </c>
      <c r="O171" s="3" t="str">
        <f>IF(טבלה135[[#This Row],[מניית טווחים]]&lt;&gt;"",IF(OR(30&gt;טבלה135[[#This Row],[מקסימום]],30&lt;טבלה135[[#This Row],[מינימום]]),0,1),"")</f>
        <v/>
      </c>
    </row>
    <row r="172" spans="1:15" x14ac:dyDescent="0.25">
      <c r="A172" t="s">
        <v>18</v>
      </c>
      <c r="B172">
        <v>8</v>
      </c>
      <c r="C172">
        <v>24</v>
      </c>
      <c r="D172">
        <f>טבלה135[[#This Row],[LengthofCycle]]+1</f>
        <v>25</v>
      </c>
      <c r="E172">
        <f>IF(טבלה135[[#This Row],[CycleNumber]]&lt;3,"",IF(טבלה135[[#This Row],[CycleNumber]]=3,MIN(D170:D172),IF(I171=3,MIN(D169:D171),E171)))</f>
        <v>28</v>
      </c>
      <c r="F172">
        <f>IF(טבלה135[[#This Row],[CycleNumber]]&lt;3,"",IF(טבלה135[[#This Row],[CycleNumber]]=3,MAX(D170:D172),IF(I171=3,MAX(D169:D171),F171)))</f>
        <v>32</v>
      </c>
      <c r="G172">
        <f>IF(OR(טבלה135[[#This Row],[CycleNumber]]&gt;B173,B173=""),IF(טבלה135[[#This Row],[מספר סטייה]]=3,MIN(D170:D172),טבלה135[[#This Row],[מינ קבוע]]),טבלה135[[#This Row],[מינ קבוע]])</f>
        <v>28</v>
      </c>
      <c r="H172">
        <f>IF(OR(טבלה135[[#This Row],[CycleNumber]]&gt;B173,B173=""),IF(טבלה135[[#This Row],[מספר סטייה]]=3,MAX(D170:D172),טבלה135[[#This Row],[מקס קבוע]]),טבלה135[[#This Row],[מקס קבוע]])</f>
        <v>32</v>
      </c>
      <c r="I17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קבוע]]&lt;&gt;E171,1,I171+1),0))</f>
        <v>1</v>
      </c>
      <c r="J172">
        <f>IF(AND(טבלה135[[#This Row],[CycleNumber]]&lt;B173,טבלה135[[#This Row],[מקס קבוע]]&lt;&gt;""),IF(OR(טבלה135[[#This Row],[מספר סטייה]]&lt;I173,AND(טבלה135[[#This Row],[מספר סטייה]]=3,I173=1)),0,1),"")</f>
        <v>1</v>
      </c>
      <c r="K172">
        <f>IF(טבלה135[[#This Row],[מקס קבוע]]&lt;&gt;"",טבלה135[[#This Row],[מקסימום]]-טבלה135[[#This Row],[מינימום]],"")</f>
        <v>4</v>
      </c>
      <c r="L172">
        <f>IF(IFERROR(LOOKUP(טבלה135[[#This Row],[ClientID]],פיבוט!$A$4:$A$121),FALSE)=טבלה135[[#This Row],[ClientID]],1,0)</f>
        <v>1</v>
      </c>
      <c r="M172" t="str">
        <f>IF(OR(טבלה135[[#This Row],[ClientID]]=A173),"",1)</f>
        <v/>
      </c>
      <c r="N172" s="3" t="str">
        <f>IF(טבלה135[[#This Row],[טווח]]&lt;&gt;K171,טבלה135[[#This Row],[טווח]],"")</f>
        <v/>
      </c>
      <c r="O172" s="3" t="str">
        <f>IF(טבלה135[[#This Row],[מניית טווחים]]&lt;&gt;"",IF(OR(30&gt;טבלה135[[#This Row],[מקסימום]],30&lt;טבלה135[[#This Row],[מינימום]]),0,1),"")</f>
        <v/>
      </c>
    </row>
    <row r="173" spans="1:15" x14ac:dyDescent="0.25">
      <c r="A173" t="s">
        <v>18</v>
      </c>
      <c r="B173">
        <v>9</v>
      </c>
      <c r="C173">
        <v>27</v>
      </c>
      <c r="D173">
        <f>טבלה135[[#This Row],[LengthofCycle]]+1</f>
        <v>28</v>
      </c>
      <c r="E173">
        <f>IF(טבלה135[[#This Row],[CycleNumber]]&lt;3,"",IF(טבלה135[[#This Row],[CycleNumber]]=3,MIN(D171:D173),IF(I172=3,MIN(D170:D172),E172)))</f>
        <v>28</v>
      </c>
      <c r="F173">
        <f>IF(טבלה135[[#This Row],[CycleNumber]]&lt;3,"",IF(טבלה135[[#This Row],[CycleNumber]]=3,MAX(D171:D173),IF(I172=3,MAX(D170:D172),F172)))</f>
        <v>32</v>
      </c>
      <c r="G173">
        <f>IF(OR(טבלה135[[#This Row],[CycleNumber]]&gt;B174,B174=""),IF(טבלה135[[#This Row],[מספר סטייה]]=3,MIN(D171:D173),טבלה135[[#This Row],[מינ קבוע]]),טבלה135[[#This Row],[מינ קבוע]])</f>
        <v>28</v>
      </c>
      <c r="H173">
        <f>IF(OR(טבלה135[[#This Row],[CycleNumber]]&gt;B174,B174=""),IF(טבלה135[[#This Row],[מספר סטייה]]=3,MAX(D171:D173),טבלה135[[#This Row],[מקס קבוע]]),טבלה135[[#This Row],[מקס קבוע]])</f>
        <v>32</v>
      </c>
      <c r="I17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קבוע]]&lt;&gt;E172,1,I172+1),0))</f>
        <v>0</v>
      </c>
      <c r="J173">
        <f>IF(AND(טבלה135[[#This Row],[CycleNumber]]&lt;B174,טבלה135[[#This Row],[מקס קבוע]]&lt;&gt;""),IF(OR(טבלה135[[#This Row],[מספר סטייה]]&lt;I174,AND(טבלה135[[#This Row],[מספר סטייה]]=3,I174=1)),0,1),"")</f>
        <v>0</v>
      </c>
      <c r="K173">
        <f>IF(טבלה135[[#This Row],[מקס קבוע]]&lt;&gt;"",טבלה135[[#This Row],[מקסימום]]-טבלה135[[#This Row],[מינימום]],"")</f>
        <v>4</v>
      </c>
      <c r="L173">
        <f>IF(IFERROR(LOOKUP(טבלה135[[#This Row],[ClientID]],פיבוט!$A$4:$A$121),FALSE)=טבלה135[[#This Row],[ClientID]],1,0)</f>
        <v>1</v>
      </c>
      <c r="M173" t="str">
        <f>IF(OR(טבלה135[[#This Row],[ClientID]]=A174),"",1)</f>
        <v/>
      </c>
      <c r="N173" s="3" t="str">
        <f>IF(טבלה135[[#This Row],[טווח]]&lt;&gt;K172,טבלה135[[#This Row],[טווח]],"")</f>
        <v/>
      </c>
      <c r="O173" s="3" t="str">
        <f>IF(טבלה135[[#This Row],[מניית טווחים]]&lt;&gt;"",IF(OR(30&gt;טבלה135[[#This Row],[מקסימום]],30&lt;טבלה135[[#This Row],[מינימום]]),0,1),"")</f>
        <v/>
      </c>
    </row>
    <row r="174" spans="1:15" x14ac:dyDescent="0.25">
      <c r="A174" t="s">
        <v>18</v>
      </c>
      <c r="B174">
        <v>10</v>
      </c>
      <c r="C174">
        <v>25</v>
      </c>
      <c r="D174">
        <f>טבלה135[[#This Row],[LengthofCycle]]+1</f>
        <v>26</v>
      </c>
      <c r="E174">
        <f>IF(טבלה135[[#This Row],[CycleNumber]]&lt;3,"",IF(טבלה135[[#This Row],[CycleNumber]]=3,MIN(D172:D174),IF(I173=3,MIN(D171:D173),E173)))</f>
        <v>28</v>
      </c>
      <c r="F174">
        <f>IF(טבלה135[[#This Row],[CycleNumber]]&lt;3,"",IF(טבלה135[[#This Row],[CycleNumber]]=3,MAX(D172:D174),IF(I173=3,MAX(D171:D173),F173)))</f>
        <v>32</v>
      </c>
      <c r="G174">
        <f>IF(OR(טבלה135[[#This Row],[CycleNumber]]&gt;B175,B175=""),IF(טבלה135[[#This Row],[מספר סטייה]]=3,MIN(D172:D174),טבלה135[[#This Row],[מינ קבוע]]),טבלה135[[#This Row],[מינ קבוע]])</f>
        <v>28</v>
      </c>
      <c r="H174">
        <f>IF(OR(טבלה135[[#This Row],[CycleNumber]]&gt;B175,B175=""),IF(טבלה135[[#This Row],[מספר סטייה]]=3,MAX(D172:D174),טבלה135[[#This Row],[מקס קבוע]]),טבלה135[[#This Row],[מקס קבוע]])</f>
        <v>32</v>
      </c>
      <c r="I17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קבוע]]&lt;&gt;E173,1,I173+1),0))</f>
        <v>1</v>
      </c>
      <c r="J174">
        <f>IF(AND(טבלה135[[#This Row],[CycleNumber]]&lt;B175,טבלה135[[#This Row],[מקס קבוע]]&lt;&gt;""),IF(OR(טבלה135[[#This Row],[מספר סטייה]]&lt;I175,AND(טבלה135[[#This Row],[מספר סטייה]]=3,I175=1)),0,1),"")</f>
        <v>1</v>
      </c>
      <c r="K174">
        <f>IF(טבלה135[[#This Row],[מקס קבוע]]&lt;&gt;"",טבלה135[[#This Row],[מקסימום]]-טבלה135[[#This Row],[מינימום]],"")</f>
        <v>4</v>
      </c>
      <c r="L174">
        <f>IF(IFERROR(LOOKUP(טבלה135[[#This Row],[ClientID]],פיבוט!$A$4:$A$121),FALSE)=טבלה135[[#This Row],[ClientID]],1,0)</f>
        <v>1</v>
      </c>
      <c r="M174" t="str">
        <f>IF(OR(טבלה135[[#This Row],[ClientID]]=A175),"",1)</f>
        <v/>
      </c>
      <c r="N174" s="3" t="str">
        <f>IF(טבלה135[[#This Row],[טווח]]&lt;&gt;K173,טבלה135[[#This Row],[טווח]],"")</f>
        <v/>
      </c>
      <c r="O174" s="3" t="str">
        <f>IF(טבלה135[[#This Row],[מניית טווחים]]&lt;&gt;"",IF(OR(30&gt;טבלה135[[#This Row],[מקסימום]],30&lt;טבלה135[[#This Row],[מינימום]]),0,1),"")</f>
        <v/>
      </c>
    </row>
    <row r="175" spans="1:15" x14ac:dyDescent="0.25">
      <c r="A175" t="s">
        <v>18</v>
      </c>
      <c r="B175">
        <v>11</v>
      </c>
      <c r="C175">
        <v>27</v>
      </c>
      <c r="D175">
        <f>טבלה135[[#This Row],[LengthofCycle]]+1</f>
        <v>28</v>
      </c>
      <c r="E175">
        <f>IF(טבלה135[[#This Row],[CycleNumber]]&lt;3,"",IF(טבלה135[[#This Row],[CycleNumber]]=3,MIN(D173:D175),IF(I174=3,MIN(D172:D174),E174)))</f>
        <v>28</v>
      </c>
      <c r="F175">
        <f>IF(טבלה135[[#This Row],[CycleNumber]]&lt;3,"",IF(טבלה135[[#This Row],[CycleNumber]]=3,MAX(D173:D175),IF(I174=3,MAX(D172:D174),F174)))</f>
        <v>32</v>
      </c>
      <c r="G175">
        <f>IF(OR(טבלה135[[#This Row],[CycleNumber]]&gt;B176,B176=""),IF(טבלה135[[#This Row],[מספר סטייה]]=3,MIN(D173:D175),טבלה135[[#This Row],[מינ קבוע]]),טבלה135[[#This Row],[מינ קבוע]])</f>
        <v>28</v>
      </c>
      <c r="H175">
        <f>IF(OR(טבלה135[[#This Row],[CycleNumber]]&gt;B176,B176=""),IF(טבלה135[[#This Row],[מספר סטייה]]=3,MAX(D173:D175),טבלה135[[#This Row],[מקס קבוע]]),טבלה135[[#This Row],[מקס קבוע]])</f>
        <v>32</v>
      </c>
      <c r="I17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קבוע]]&lt;&gt;E174,1,I174+1),0))</f>
        <v>0</v>
      </c>
      <c r="J175">
        <f>IF(AND(טבלה135[[#This Row],[CycleNumber]]&lt;B176,טבלה135[[#This Row],[מקס קבוע]]&lt;&gt;""),IF(OR(טבלה135[[#This Row],[מספר סטייה]]&lt;I176,AND(טבלה135[[#This Row],[מספר סטייה]]=3,I176=1)),0,1),"")</f>
        <v>0</v>
      </c>
      <c r="K175">
        <f>IF(טבלה135[[#This Row],[מקס קבוע]]&lt;&gt;"",טבלה135[[#This Row],[מקסימום]]-טבלה135[[#This Row],[מינימום]],"")</f>
        <v>4</v>
      </c>
      <c r="L175">
        <f>IF(IFERROR(LOOKUP(טבלה135[[#This Row],[ClientID]],פיבוט!$A$4:$A$121),FALSE)=טבלה135[[#This Row],[ClientID]],1,0)</f>
        <v>1</v>
      </c>
      <c r="M175" t="str">
        <f>IF(OR(טבלה135[[#This Row],[ClientID]]=A176),"",1)</f>
        <v/>
      </c>
      <c r="N175" s="3" t="str">
        <f>IF(טבלה135[[#This Row],[טווח]]&lt;&gt;K174,טבלה135[[#This Row],[טווח]],"")</f>
        <v/>
      </c>
      <c r="O175" s="3" t="str">
        <f>IF(טבלה135[[#This Row],[מניית טווחים]]&lt;&gt;"",IF(OR(30&gt;טבלה135[[#This Row],[מקסימום]],30&lt;טבלה135[[#This Row],[מינימום]]),0,1),"")</f>
        <v/>
      </c>
    </row>
    <row r="176" spans="1:15" x14ac:dyDescent="0.25">
      <c r="A176" t="s">
        <v>18</v>
      </c>
      <c r="B176">
        <v>12</v>
      </c>
      <c r="C176">
        <v>26</v>
      </c>
      <c r="D176">
        <f>טבלה135[[#This Row],[LengthofCycle]]+1</f>
        <v>27</v>
      </c>
      <c r="E176">
        <f>IF(טבלה135[[#This Row],[CycleNumber]]&lt;3,"",IF(טבלה135[[#This Row],[CycleNumber]]=3,MIN(D174:D176),IF(I175=3,MIN(D173:D175),E175)))</f>
        <v>28</v>
      </c>
      <c r="F176">
        <f>IF(טבלה135[[#This Row],[CycleNumber]]&lt;3,"",IF(טבלה135[[#This Row],[CycleNumber]]=3,MAX(D174:D176),IF(I175=3,MAX(D173:D175),F175)))</f>
        <v>32</v>
      </c>
      <c r="G176">
        <f>IF(OR(טבלה135[[#This Row],[CycleNumber]]&gt;B177,B177=""),IF(טבלה135[[#This Row],[מספר סטייה]]=3,MIN(D174:D176),טבלה135[[#This Row],[מינ קבוע]]),טבלה135[[#This Row],[מינ קבוע]])</f>
        <v>28</v>
      </c>
      <c r="H176">
        <f>IF(OR(טבלה135[[#This Row],[CycleNumber]]&gt;B177,B177=""),IF(טבלה135[[#This Row],[מספר סטייה]]=3,MAX(D174:D176),טבלה135[[#This Row],[מקס קבוע]]),טבלה135[[#This Row],[מקס קבוע]])</f>
        <v>32</v>
      </c>
      <c r="I17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קבוע]]&lt;&gt;E175,1,I175+1),0))</f>
        <v>1</v>
      </c>
      <c r="J176" t="str">
        <f>IF(AND(טבלה135[[#This Row],[CycleNumber]]&lt;B177,טבלה135[[#This Row],[מקס קבוע]]&lt;&gt;""),IF(OR(טבלה135[[#This Row],[מספר סטייה]]&lt;I177,AND(טבלה135[[#This Row],[מספר סטייה]]=3,I177=1)),0,1),"")</f>
        <v/>
      </c>
      <c r="K176">
        <f>IF(טבלה135[[#This Row],[מקס קבוע]]&lt;&gt;"",טבלה135[[#This Row],[מקסימום]]-טבלה135[[#This Row],[מינימום]],"")</f>
        <v>4</v>
      </c>
      <c r="L176">
        <f>IF(IFERROR(LOOKUP(טבלה135[[#This Row],[ClientID]],פיבוט!$A$4:$A$121),FALSE)=טבלה135[[#This Row],[ClientID]],1,0)</f>
        <v>1</v>
      </c>
      <c r="M176">
        <f>IF(OR(טבלה135[[#This Row],[ClientID]]=A177),"",1)</f>
        <v>1</v>
      </c>
      <c r="N176" s="3" t="str">
        <f>IF(טבלה135[[#This Row],[טווח]]&lt;&gt;K175,טבלה135[[#This Row],[טווח]],"")</f>
        <v/>
      </c>
      <c r="O176" s="3" t="str">
        <f>IF(טבלה135[[#This Row],[מניית טווחים]]&lt;&gt;"",IF(OR(30&gt;טבלה135[[#This Row],[מקסימום]],30&lt;טבלה135[[#This Row],[מינימום]]),0,1),"")</f>
        <v/>
      </c>
    </row>
    <row r="177" spans="1:15" x14ac:dyDescent="0.25">
      <c r="A177" t="s">
        <v>19</v>
      </c>
      <c r="B177">
        <v>1</v>
      </c>
      <c r="C177">
        <v>30</v>
      </c>
      <c r="D177">
        <f>טבלה135[[#This Row],[LengthofCycle]]+1</f>
        <v>31</v>
      </c>
      <c r="E177" t="str">
        <f>IF(טבלה135[[#This Row],[CycleNumber]]&lt;3,"",IF(טבלה135[[#This Row],[CycleNumber]]=3,MIN(D175:D177),IF(I176=3,MIN(D174:D176),E176)))</f>
        <v/>
      </c>
      <c r="F177" t="str">
        <f>IF(טבלה135[[#This Row],[CycleNumber]]&lt;3,"",IF(טבלה135[[#This Row],[CycleNumber]]=3,MAX(D175:D177),IF(I176=3,MAX(D174:D176),F176)))</f>
        <v/>
      </c>
      <c r="G177" t="str">
        <f>IF(OR(טבלה135[[#This Row],[CycleNumber]]&gt;B178,B178=""),IF(טבלה135[[#This Row],[מספר סטייה]]=3,MIN(D175:D177),טבלה135[[#This Row],[מינ קבוע]]),טבלה135[[#This Row],[מינ קבוע]])</f>
        <v/>
      </c>
      <c r="H177" t="str">
        <f>IF(OR(טבלה135[[#This Row],[CycleNumber]]&gt;B178,B178=""),IF(טבלה135[[#This Row],[מספר סטייה]]=3,MAX(D175:D177),טבלה135[[#This Row],[מקס קבוע]]),טבלה135[[#This Row],[מקס קבוע]])</f>
        <v/>
      </c>
      <c r="I17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קבוע]]&lt;&gt;E176,1,I176+1),0))</f>
        <v/>
      </c>
      <c r="J177" t="str">
        <f>IF(AND(טבלה135[[#This Row],[CycleNumber]]&lt;B178,טבלה135[[#This Row],[מקס קבוע]]&lt;&gt;""),IF(OR(טבלה135[[#This Row],[מספר סטייה]]&lt;I178,AND(טבלה135[[#This Row],[מספר סטייה]]=3,I178=1)),0,1),"")</f>
        <v/>
      </c>
      <c r="K177" t="str">
        <f>IF(טבלה135[[#This Row],[מקס קבוע]]&lt;&gt;"",טבלה135[[#This Row],[מקסימום]]-טבלה135[[#This Row],[מינימום]],"")</f>
        <v/>
      </c>
      <c r="L177">
        <f>IF(IFERROR(LOOKUP(טבלה135[[#This Row],[ClientID]],פיבוט!$A$4:$A$121),FALSE)=טבלה135[[#This Row],[ClientID]],1,0)</f>
        <v>1</v>
      </c>
      <c r="M177" t="str">
        <f>IF(OR(טבלה135[[#This Row],[ClientID]]=A178),"",1)</f>
        <v/>
      </c>
      <c r="N177" s="3" t="str">
        <f>IF(טבלה135[[#This Row],[טווח]]&lt;&gt;K176,טבלה135[[#This Row],[טווח]],"")</f>
        <v/>
      </c>
      <c r="O177" s="3" t="str">
        <f>IF(טבלה135[[#This Row],[מניית טווחים]]&lt;&gt;"",IF(OR(30&gt;טבלה135[[#This Row],[מקסימום]],30&lt;טבלה135[[#This Row],[מינימום]]),0,1),"")</f>
        <v/>
      </c>
    </row>
    <row r="178" spans="1:15" x14ac:dyDescent="0.25">
      <c r="A178" t="s">
        <v>19</v>
      </c>
      <c r="B178">
        <v>2</v>
      </c>
      <c r="C178">
        <v>27</v>
      </c>
      <c r="D178">
        <f>טבלה135[[#This Row],[LengthofCycle]]+1</f>
        <v>28</v>
      </c>
      <c r="E178" t="str">
        <f>IF(טבלה135[[#This Row],[CycleNumber]]&lt;3,"",IF(טבלה135[[#This Row],[CycleNumber]]=3,MIN(D176:D178),IF(I177=3,MIN(D175:D177),E177)))</f>
        <v/>
      </c>
      <c r="F178" t="str">
        <f>IF(טבלה135[[#This Row],[CycleNumber]]&lt;3,"",IF(טבלה135[[#This Row],[CycleNumber]]=3,MAX(D176:D178),IF(I177=3,MAX(D175:D177),F177)))</f>
        <v/>
      </c>
      <c r="G178" t="str">
        <f>IF(OR(טבלה135[[#This Row],[CycleNumber]]&gt;B179,B179=""),IF(טבלה135[[#This Row],[מספר סטייה]]=3,MIN(D176:D178),טבלה135[[#This Row],[מינ קבוע]]),טבלה135[[#This Row],[מינ קבוע]])</f>
        <v/>
      </c>
      <c r="H178" t="str">
        <f>IF(OR(טבלה135[[#This Row],[CycleNumber]]&gt;B179,B179=""),IF(טבלה135[[#This Row],[מספר סטייה]]=3,MAX(D176:D178),טבלה135[[#This Row],[מקס קבוע]]),טבלה135[[#This Row],[מקס קבוע]])</f>
        <v/>
      </c>
      <c r="I17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קבוע]]&lt;&gt;E177,1,I177+1),0))</f>
        <v/>
      </c>
      <c r="J178" t="str">
        <f>IF(AND(טבלה135[[#This Row],[CycleNumber]]&lt;B179,טבלה135[[#This Row],[מקס קבוע]]&lt;&gt;""),IF(OR(טבלה135[[#This Row],[מספר סטייה]]&lt;I179,AND(טבלה135[[#This Row],[מספר סטייה]]=3,I179=1)),0,1),"")</f>
        <v/>
      </c>
      <c r="K178" t="str">
        <f>IF(טבלה135[[#This Row],[מקס קבוע]]&lt;&gt;"",טבלה135[[#This Row],[מקסימום]]-טבלה135[[#This Row],[מינימום]],"")</f>
        <v/>
      </c>
      <c r="L178">
        <f>IF(IFERROR(LOOKUP(טבלה135[[#This Row],[ClientID]],פיבוט!$A$4:$A$121),FALSE)=טבלה135[[#This Row],[ClientID]],1,0)</f>
        <v>1</v>
      </c>
      <c r="M178" t="str">
        <f>IF(OR(טבלה135[[#This Row],[ClientID]]=A179),"",1)</f>
        <v/>
      </c>
      <c r="N178" s="3" t="str">
        <f>IF(טבלה135[[#This Row],[טווח]]&lt;&gt;K177,טבלה135[[#This Row],[טווח]],"")</f>
        <v/>
      </c>
      <c r="O178" s="3" t="str">
        <f>IF(טבלה135[[#This Row],[מניית טווחים]]&lt;&gt;"",IF(OR(30&gt;טבלה135[[#This Row],[מקסימום]],30&lt;טבלה135[[#This Row],[מינימום]]),0,1),"")</f>
        <v/>
      </c>
    </row>
    <row r="179" spans="1:15" x14ac:dyDescent="0.25">
      <c r="A179" t="s">
        <v>19</v>
      </c>
      <c r="B179">
        <v>3</v>
      </c>
      <c r="C179">
        <v>31</v>
      </c>
      <c r="D179">
        <f>טבלה135[[#This Row],[LengthofCycle]]+1</f>
        <v>32</v>
      </c>
      <c r="E179">
        <f>IF(טבלה135[[#This Row],[CycleNumber]]&lt;3,"",IF(טבלה135[[#This Row],[CycleNumber]]=3,MIN(D177:D179),IF(I178=3,MIN(D176:D178),E178)))</f>
        <v>28</v>
      </c>
      <c r="F179">
        <f>IF(טבלה135[[#This Row],[CycleNumber]]&lt;3,"",IF(טבלה135[[#This Row],[CycleNumber]]=3,MAX(D177:D179),IF(I178=3,MAX(D176:D178),F178)))</f>
        <v>32</v>
      </c>
      <c r="G179">
        <f>IF(OR(טבלה135[[#This Row],[CycleNumber]]&gt;B180,B180=""),IF(טבלה135[[#This Row],[מספר סטייה]]=3,MIN(D177:D179),טבלה135[[#This Row],[מינ קבוע]]),טבלה135[[#This Row],[מינ קבוע]])</f>
        <v>28</v>
      </c>
      <c r="H179">
        <f>IF(OR(טבלה135[[#This Row],[CycleNumber]]&gt;B180,B180=""),IF(טבלה135[[#This Row],[מספר סטייה]]=3,MAX(D177:D179),טבלה135[[#This Row],[מקס קבוע]]),טבלה135[[#This Row],[מקס קבוע]])</f>
        <v>32</v>
      </c>
      <c r="I17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קבוע]]&lt;&gt;E178,1,I178+1),0))</f>
        <v>0</v>
      </c>
      <c r="J179">
        <f>IF(AND(טבלה135[[#This Row],[CycleNumber]]&lt;B180,טבלה135[[#This Row],[מקס קבוע]]&lt;&gt;""),IF(OR(טבלה135[[#This Row],[מספר סטייה]]&lt;I180,AND(טבלה135[[#This Row],[מספר סטייה]]=3,I180=1)),0,1),"")</f>
        <v>1</v>
      </c>
      <c r="K179">
        <f>IF(טבלה135[[#This Row],[מקס קבוע]]&lt;&gt;"",טבלה135[[#This Row],[מקסימום]]-טבלה135[[#This Row],[מינימום]],"")</f>
        <v>4</v>
      </c>
      <c r="L179">
        <f>IF(IFERROR(LOOKUP(טבלה135[[#This Row],[ClientID]],פיבוט!$A$4:$A$121),FALSE)=טבלה135[[#This Row],[ClientID]],1,0)</f>
        <v>1</v>
      </c>
      <c r="M179" t="str">
        <f>IF(OR(טבלה135[[#This Row],[ClientID]]=A180),"",1)</f>
        <v/>
      </c>
      <c r="N179" s="3">
        <f>IF(טבלה135[[#This Row],[טווח]]&lt;&gt;K178,טבלה135[[#This Row],[טווח]],"")</f>
        <v>4</v>
      </c>
      <c r="O179" s="3">
        <f>IF(טבלה135[[#This Row],[מניית טווחים]]&lt;&gt;"",IF(OR(30&gt;טבלה135[[#This Row],[מקסימום]],30&lt;טבלה135[[#This Row],[מינימום]]),0,1),"")</f>
        <v>1</v>
      </c>
    </row>
    <row r="180" spans="1:15" x14ac:dyDescent="0.25">
      <c r="A180" t="s">
        <v>19</v>
      </c>
      <c r="B180">
        <v>4</v>
      </c>
      <c r="C180">
        <v>29</v>
      </c>
      <c r="D180">
        <f>טבלה135[[#This Row],[LengthofCycle]]+1</f>
        <v>30</v>
      </c>
      <c r="E180">
        <f>IF(טבלה135[[#This Row],[CycleNumber]]&lt;3,"",IF(טבלה135[[#This Row],[CycleNumber]]=3,MIN(D178:D180),IF(I179=3,MIN(D177:D179),E179)))</f>
        <v>28</v>
      </c>
      <c r="F180">
        <f>IF(טבלה135[[#This Row],[CycleNumber]]&lt;3,"",IF(טבלה135[[#This Row],[CycleNumber]]=3,MAX(D178:D180),IF(I179=3,MAX(D177:D179),F179)))</f>
        <v>32</v>
      </c>
      <c r="G180">
        <f>IF(OR(טבלה135[[#This Row],[CycleNumber]]&gt;B181,B181=""),IF(טבלה135[[#This Row],[מספר סטייה]]=3,MIN(D178:D180),טבלה135[[#This Row],[מינ קבוע]]),טבלה135[[#This Row],[מינ קבוע]])</f>
        <v>28</v>
      </c>
      <c r="H180">
        <f>IF(OR(טבלה135[[#This Row],[CycleNumber]]&gt;B181,B181=""),IF(טבלה135[[#This Row],[מספר סטייה]]=3,MAX(D178:D180),טבלה135[[#This Row],[מקס קבוע]]),טבלה135[[#This Row],[מקס קבוע]])</f>
        <v>32</v>
      </c>
      <c r="I18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קבוע]]&lt;&gt;E179,1,I179+1),0))</f>
        <v>0</v>
      </c>
      <c r="J180">
        <f>IF(AND(טבלה135[[#This Row],[CycleNumber]]&lt;B181,טבלה135[[#This Row],[מקס קבוע]]&lt;&gt;""),IF(OR(טבלה135[[#This Row],[מספר סטייה]]&lt;I181,AND(טבלה135[[#This Row],[מספר סטייה]]=3,I181=1)),0,1),"")</f>
        <v>1</v>
      </c>
      <c r="K180">
        <f>IF(טבלה135[[#This Row],[מקס קבוע]]&lt;&gt;"",טבלה135[[#This Row],[מקסימום]]-טבלה135[[#This Row],[מינימום]],"")</f>
        <v>4</v>
      </c>
      <c r="L180">
        <f>IF(IFERROR(LOOKUP(טבלה135[[#This Row],[ClientID]],פיבוט!$A$4:$A$121),FALSE)=טבלה135[[#This Row],[ClientID]],1,0)</f>
        <v>1</v>
      </c>
      <c r="M180" t="str">
        <f>IF(OR(טבלה135[[#This Row],[ClientID]]=A181),"",1)</f>
        <v/>
      </c>
      <c r="N180" s="3" t="str">
        <f>IF(טבלה135[[#This Row],[טווח]]&lt;&gt;K179,טבלה135[[#This Row],[טווח]],"")</f>
        <v/>
      </c>
      <c r="O180" s="3" t="str">
        <f>IF(טבלה135[[#This Row],[מניית טווחים]]&lt;&gt;"",IF(OR(30&gt;טבלה135[[#This Row],[מקסימום]],30&lt;טבלה135[[#This Row],[מינימום]]),0,1),"")</f>
        <v/>
      </c>
    </row>
    <row r="181" spans="1:15" x14ac:dyDescent="0.25">
      <c r="A181" t="s">
        <v>19</v>
      </c>
      <c r="B181">
        <v>5</v>
      </c>
      <c r="C181">
        <v>29</v>
      </c>
      <c r="D181">
        <f>טבלה135[[#This Row],[LengthofCycle]]+1</f>
        <v>30</v>
      </c>
      <c r="E181">
        <f>IF(טבלה135[[#This Row],[CycleNumber]]&lt;3,"",IF(טבלה135[[#This Row],[CycleNumber]]=3,MIN(D179:D181),IF(I180=3,MIN(D178:D180),E180)))</f>
        <v>28</v>
      </c>
      <c r="F181">
        <f>IF(טבלה135[[#This Row],[CycleNumber]]&lt;3,"",IF(טבלה135[[#This Row],[CycleNumber]]=3,MAX(D179:D181),IF(I180=3,MAX(D178:D180),F180)))</f>
        <v>32</v>
      </c>
      <c r="G181">
        <f>IF(OR(טבלה135[[#This Row],[CycleNumber]]&gt;B182,B182=""),IF(טבלה135[[#This Row],[מספר סטייה]]=3,MIN(D179:D181),טבלה135[[#This Row],[מינ קבוע]]),טבלה135[[#This Row],[מינ קבוע]])</f>
        <v>28</v>
      </c>
      <c r="H181">
        <f>IF(OR(טבלה135[[#This Row],[CycleNumber]]&gt;B182,B182=""),IF(טבלה135[[#This Row],[מספר סטייה]]=3,MAX(D179:D181),טבלה135[[#This Row],[מקס קבוע]]),טבלה135[[#This Row],[מקס קבוע]])</f>
        <v>32</v>
      </c>
      <c r="I18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קבוע]]&lt;&gt;E180,1,I180+1),0))</f>
        <v>0</v>
      </c>
      <c r="J181">
        <f>IF(AND(טבלה135[[#This Row],[CycleNumber]]&lt;B182,טבלה135[[#This Row],[מקס קבוע]]&lt;&gt;""),IF(OR(טבלה135[[#This Row],[מספר סטייה]]&lt;I182,AND(טבלה135[[#This Row],[מספר סטייה]]=3,I182=1)),0,1),"")</f>
        <v>1</v>
      </c>
      <c r="K181">
        <f>IF(טבלה135[[#This Row],[מקס קבוע]]&lt;&gt;"",טבלה135[[#This Row],[מקסימום]]-טבלה135[[#This Row],[מינימום]],"")</f>
        <v>4</v>
      </c>
      <c r="L181">
        <f>IF(IFERROR(LOOKUP(טבלה135[[#This Row],[ClientID]],פיבוט!$A$4:$A$121),FALSE)=טבלה135[[#This Row],[ClientID]],1,0)</f>
        <v>1</v>
      </c>
      <c r="M181" t="str">
        <f>IF(OR(טבלה135[[#This Row],[ClientID]]=A182),"",1)</f>
        <v/>
      </c>
      <c r="N181" s="3" t="str">
        <f>IF(טבלה135[[#This Row],[טווח]]&lt;&gt;K180,טבלה135[[#This Row],[טווח]],"")</f>
        <v/>
      </c>
      <c r="O181" s="3" t="str">
        <f>IF(טבלה135[[#This Row],[מניית טווחים]]&lt;&gt;"",IF(OR(30&gt;טבלה135[[#This Row],[מקסימום]],30&lt;טבלה135[[#This Row],[מינימום]]),0,1),"")</f>
        <v/>
      </c>
    </row>
    <row r="182" spans="1:15" x14ac:dyDescent="0.25">
      <c r="A182" t="s">
        <v>19</v>
      </c>
      <c r="B182">
        <v>6</v>
      </c>
      <c r="C182">
        <v>29</v>
      </c>
      <c r="D182">
        <f>טבלה135[[#This Row],[LengthofCycle]]+1</f>
        <v>30</v>
      </c>
      <c r="E182">
        <f>IF(טבלה135[[#This Row],[CycleNumber]]&lt;3,"",IF(טבלה135[[#This Row],[CycleNumber]]=3,MIN(D180:D182),IF(I181=3,MIN(D179:D181),E181)))</f>
        <v>28</v>
      </c>
      <c r="F182">
        <f>IF(טבלה135[[#This Row],[CycleNumber]]&lt;3,"",IF(טבלה135[[#This Row],[CycleNumber]]=3,MAX(D180:D182),IF(I181=3,MAX(D179:D181),F181)))</f>
        <v>32</v>
      </c>
      <c r="G182">
        <f>IF(OR(טבלה135[[#This Row],[CycleNumber]]&gt;B183,B183=""),IF(טבלה135[[#This Row],[מספר סטייה]]=3,MIN(D180:D182),טבלה135[[#This Row],[מינ קבוע]]),טבלה135[[#This Row],[מינ קבוע]])</f>
        <v>28</v>
      </c>
      <c r="H182">
        <f>IF(OR(טבלה135[[#This Row],[CycleNumber]]&gt;B183,B183=""),IF(טבלה135[[#This Row],[מספר סטייה]]=3,MAX(D180:D182),טבלה135[[#This Row],[מקס קבוע]]),טבלה135[[#This Row],[מקס קבוע]])</f>
        <v>32</v>
      </c>
      <c r="I18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קבוע]]&lt;&gt;E181,1,I181+1),0))</f>
        <v>0</v>
      </c>
      <c r="J182">
        <f>IF(AND(טבלה135[[#This Row],[CycleNumber]]&lt;B183,טבלה135[[#This Row],[מקס קבוע]]&lt;&gt;""),IF(OR(טבלה135[[#This Row],[מספר סטייה]]&lt;I183,AND(טבלה135[[#This Row],[מספר סטייה]]=3,I183=1)),0,1),"")</f>
        <v>1</v>
      </c>
      <c r="K182">
        <f>IF(טבלה135[[#This Row],[מקס קבוע]]&lt;&gt;"",טבלה135[[#This Row],[מקסימום]]-טבלה135[[#This Row],[מינימום]],"")</f>
        <v>4</v>
      </c>
      <c r="L182">
        <f>IF(IFERROR(LOOKUP(טבלה135[[#This Row],[ClientID]],פיבוט!$A$4:$A$121),FALSE)=טבלה135[[#This Row],[ClientID]],1,0)</f>
        <v>1</v>
      </c>
      <c r="M182" t="str">
        <f>IF(OR(טבלה135[[#This Row],[ClientID]]=A183),"",1)</f>
        <v/>
      </c>
      <c r="N182" s="3" t="str">
        <f>IF(טבלה135[[#This Row],[טווח]]&lt;&gt;K181,טבלה135[[#This Row],[טווח]],"")</f>
        <v/>
      </c>
      <c r="O182" s="3" t="str">
        <f>IF(טבלה135[[#This Row],[מניית טווחים]]&lt;&gt;"",IF(OR(30&gt;טבלה135[[#This Row],[מקסימום]],30&lt;טבלה135[[#This Row],[מינימום]]),0,1),"")</f>
        <v/>
      </c>
    </row>
    <row r="183" spans="1:15" x14ac:dyDescent="0.25">
      <c r="A183" t="s">
        <v>19</v>
      </c>
      <c r="B183">
        <v>7</v>
      </c>
      <c r="C183">
        <v>29</v>
      </c>
      <c r="D183">
        <f>טבלה135[[#This Row],[LengthofCycle]]+1</f>
        <v>30</v>
      </c>
      <c r="E183">
        <f>IF(טבלה135[[#This Row],[CycleNumber]]&lt;3,"",IF(טבלה135[[#This Row],[CycleNumber]]=3,MIN(D181:D183),IF(I182=3,MIN(D180:D182),E182)))</f>
        <v>28</v>
      </c>
      <c r="F183">
        <f>IF(טבלה135[[#This Row],[CycleNumber]]&lt;3,"",IF(טבלה135[[#This Row],[CycleNumber]]=3,MAX(D181:D183),IF(I182=3,MAX(D180:D182),F182)))</f>
        <v>32</v>
      </c>
      <c r="G183">
        <f>IF(OR(טבלה135[[#This Row],[CycleNumber]]&gt;B184,B184=""),IF(טבלה135[[#This Row],[מספר סטייה]]=3,MIN(D181:D183),טבלה135[[#This Row],[מינ קבוע]]),טבלה135[[#This Row],[מינ קבוע]])</f>
        <v>28</v>
      </c>
      <c r="H183">
        <f>IF(OR(טבלה135[[#This Row],[CycleNumber]]&gt;B184,B184=""),IF(טבלה135[[#This Row],[מספר סטייה]]=3,MAX(D181:D183),טבלה135[[#This Row],[מקס קבוע]]),טבלה135[[#This Row],[מקס קבוע]])</f>
        <v>32</v>
      </c>
      <c r="I18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קבוע]]&lt;&gt;E182,1,I182+1),0))</f>
        <v>0</v>
      </c>
      <c r="J183">
        <f>IF(AND(טבלה135[[#This Row],[CycleNumber]]&lt;B184,טבלה135[[#This Row],[מקס קבוע]]&lt;&gt;""),IF(OR(טבלה135[[#This Row],[מספר סטייה]]&lt;I184,AND(טבלה135[[#This Row],[מספר סטייה]]=3,I184=1)),0,1),"")</f>
        <v>1</v>
      </c>
      <c r="K183">
        <f>IF(טבלה135[[#This Row],[מקס קבוע]]&lt;&gt;"",טבלה135[[#This Row],[מקסימום]]-טבלה135[[#This Row],[מינימום]],"")</f>
        <v>4</v>
      </c>
      <c r="L183">
        <f>IF(IFERROR(LOOKUP(טבלה135[[#This Row],[ClientID]],פיבוט!$A$4:$A$121),FALSE)=טבלה135[[#This Row],[ClientID]],1,0)</f>
        <v>1</v>
      </c>
      <c r="M183" t="str">
        <f>IF(OR(טבלה135[[#This Row],[ClientID]]=A184),"",1)</f>
        <v/>
      </c>
      <c r="N183" s="3" t="str">
        <f>IF(טבלה135[[#This Row],[טווח]]&lt;&gt;K182,טבלה135[[#This Row],[טווח]],"")</f>
        <v/>
      </c>
      <c r="O183" s="3" t="str">
        <f>IF(טבלה135[[#This Row],[מניית טווחים]]&lt;&gt;"",IF(OR(30&gt;טבלה135[[#This Row],[מקסימום]],30&lt;טבלה135[[#This Row],[מינימום]]),0,1),"")</f>
        <v/>
      </c>
    </row>
    <row r="184" spans="1:15" x14ac:dyDescent="0.25">
      <c r="A184" t="s">
        <v>19</v>
      </c>
      <c r="B184">
        <v>8</v>
      </c>
      <c r="C184">
        <v>31</v>
      </c>
      <c r="D184">
        <f>טבלה135[[#This Row],[LengthofCycle]]+1</f>
        <v>32</v>
      </c>
      <c r="E184">
        <f>IF(טבלה135[[#This Row],[CycleNumber]]&lt;3,"",IF(טבלה135[[#This Row],[CycleNumber]]=3,MIN(D182:D184),IF(I183=3,MIN(D181:D183),E183)))</f>
        <v>28</v>
      </c>
      <c r="F184">
        <f>IF(טבלה135[[#This Row],[CycleNumber]]&lt;3,"",IF(טבלה135[[#This Row],[CycleNumber]]=3,MAX(D182:D184),IF(I183=3,MAX(D181:D183),F183)))</f>
        <v>32</v>
      </c>
      <c r="G184">
        <f>IF(OR(טבלה135[[#This Row],[CycleNumber]]&gt;B185,B185=""),IF(טבלה135[[#This Row],[מספר סטייה]]=3,MIN(D182:D184),טבלה135[[#This Row],[מינ קבוע]]),טבלה135[[#This Row],[מינ קבוע]])</f>
        <v>28</v>
      </c>
      <c r="H184">
        <f>IF(OR(טבלה135[[#This Row],[CycleNumber]]&gt;B185,B185=""),IF(טבלה135[[#This Row],[מספר סטייה]]=3,MAX(D182:D184),טבלה135[[#This Row],[מקס קבוע]]),טבלה135[[#This Row],[מקס קבוע]])</f>
        <v>32</v>
      </c>
      <c r="I18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קבוע]]&lt;&gt;E183,1,I183+1),0))</f>
        <v>0</v>
      </c>
      <c r="J184">
        <f>IF(AND(טבלה135[[#This Row],[CycleNumber]]&lt;B185,טבלה135[[#This Row],[מקס קבוע]]&lt;&gt;""),IF(OR(טבלה135[[#This Row],[מספר סטייה]]&lt;I185,AND(טבלה135[[#This Row],[מספר סטייה]]=3,I185=1)),0,1),"")</f>
        <v>0</v>
      </c>
      <c r="K184">
        <f>IF(טבלה135[[#This Row],[מקס קבוע]]&lt;&gt;"",טבלה135[[#This Row],[מקסימום]]-טבלה135[[#This Row],[מינימום]],"")</f>
        <v>4</v>
      </c>
      <c r="L184">
        <f>IF(IFERROR(LOOKUP(טבלה135[[#This Row],[ClientID]],פיבוט!$A$4:$A$121),FALSE)=טבלה135[[#This Row],[ClientID]],1,0)</f>
        <v>1</v>
      </c>
      <c r="M184" t="str">
        <f>IF(OR(טבלה135[[#This Row],[ClientID]]=A185),"",1)</f>
        <v/>
      </c>
      <c r="N184" s="3" t="str">
        <f>IF(טבלה135[[#This Row],[טווח]]&lt;&gt;K183,טבלה135[[#This Row],[טווח]],"")</f>
        <v/>
      </c>
      <c r="O184" s="3" t="str">
        <f>IF(טבלה135[[#This Row],[מניית טווחים]]&lt;&gt;"",IF(OR(30&gt;טבלה135[[#This Row],[מקסימום]],30&lt;טבלה135[[#This Row],[מינימום]]),0,1),"")</f>
        <v/>
      </c>
    </row>
    <row r="185" spans="1:15" x14ac:dyDescent="0.25">
      <c r="A185" t="s">
        <v>19</v>
      </c>
      <c r="B185">
        <v>9</v>
      </c>
      <c r="C185">
        <v>33</v>
      </c>
      <c r="D185">
        <f>טבלה135[[#This Row],[LengthofCycle]]+1</f>
        <v>34</v>
      </c>
      <c r="E185">
        <f>IF(טבלה135[[#This Row],[CycleNumber]]&lt;3,"",IF(טבלה135[[#This Row],[CycleNumber]]=3,MIN(D183:D185),IF(I184=3,MIN(D182:D184),E184)))</f>
        <v>28</v>
      </c>
      <c r="F185">
        <f>IF(טבלה135[[#This Row],[CycleNumber]]&lt;3,"",IF(טבלה135[[#This Row],[CycleNumber]]=3,MAX(D183:D185),IF(I184=3,MAX(D182:D184),F184)))</f>
        <v>32</v>
      </c>
      <c r="G185">
        <f>IF(OR(טבלה135[[#This Row],[CycleNumber]]&gt;B186,B186=""),IF(טבלה135[[#This Row],[מספר סטייה]]=3,MIN(D183:D185),טבלה135[[#This Row],[מינ קבוע]]),טבלה135[[#This Row],[מינ קבוע]])</f>
        <v>28</v>
      </c>
      <c r="H185">
        <f>IF(OR(טבלה135[[#This Row],[CycleNumber]]&gt;B186,B186=""),IF(טבלה135[[#This Row],[מספר סטייה]]=3,MAX(D183:D185),טבלה135[[#This Row],[מקס קבוע]]),טבלה135[[#This Row],[מקס קבוע]])</f>
        <v>32</v>
      </c>
      <c r="I18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קבוע]]&lt;&gt;E184,1,I184+1),0))</f>
        <v>1</v>
      </c>
      <c r="J185">
        <f>IF(AND(טבלה135[[#This Row],[CycleNumber]]&lt;B186,טבלה135[[#This Row],[מקס קבוע]]&lt;&gt;""),IF(OR(טבלה135[[#This Row],[מספר סטייה]]&lt;I186,AND(טבלה135[[#This Row],[מספר סטייה]]=3,I186=1)),0,1),"")</f>
        <v>1</v>
      </c>
      <c r="K185">
        <f>IF(טבלה135[[#This Row],[מקס קבוע]]&lt;&gt;"",טבלה135[[#This Row],[מקסימום]]-טבלה135[[#This Row],[מינימום]],"")</f>
        <v>4</v>
      </c>
      <c r="L185">
        <f>IF(IFERROR(LOOKUP(טבלה135[[#This Row],[ClientID]],פיבוט!$A$4:$A$121),FALSE)=טבלה135[[#This Row],[ClientID]],1,0)</f>
        <v>1</v>
      </c>
      <c r="M185" t="str">
        <f>IF(OR(טבלה135[[#This Row],[ClientID]]=A186),"",1)</f>
        <v/>
      </c>
      <c r="N185" s="3" t="str">
        <f>IF(טבלה135[[#This Row],[טווח]]&lt;&gt;K184,טבלה135[[#This Row],[טווח]],"")</f>
        <v/>
      </c>
      <c r="O185" s="3" t="str">
        <f>IF(טבלה135[[#This Row],[מניית טווחים]]&lt;&gt;"",IF(OR(30&gt;טבלה135[[#This Row],[מקסימום]],30&lt;טבלה135[[#This Row],[מינימום]]),0,1),"")</f>
        <v/>
      </c>
    </row>
    <row r="186" spans="1:15" x14ac:dyDescent="0.25">
      <c r="A186" t="s">
        <v>19</v>
      </c>
      <c r="B186">
        <v>10</v>
      </c>
      <c r="C186">
        <v>31</v>
      </c>
      <c r="D186">
        <f>טבלה135[[#This Row],[LengthofCycle]]+1</f>
        <v>32</v>
      </c>
      <c r="E186">
        <f>IF(טבלה135[[#This Row],[CycleNumber]]&lt;3,"",IF(טבלה135[[#This Row],[CycleNumber]]=3,MIN(D184:D186),IF(I185=3,MIN(D183:D185),E185)))</f>
        <v>28</v>
      </c>
      <c r="F186">
        <f>IF(טבלה135[[#This Row],[CycleNumber]]&lt;3,"",IF(טבלה135[[#This Row],[CycleNumber]]=3,MAX(D184:D186),IF(I185=3,MAX(D183:D185),F185)))</f>
        <v>32</v>
      </c>
      <c r="G186">
        <f>IF(OR(טבלה135[[#This Row],[CycleNumber]]&gt;B187,B187=""),IF(טבלה135[[#This Row],[מספר סטייה]]=3,MIN(D184:D186),טבלה135[[#This Row],[מינ קבוע]]),טבלה135[[#This Row],[מינ קבוע]])</f>
        <v>28</v>
      </c>
      <c r="H186">
        <f>IF(OR(טבלה135[[#This Row],[CycleNumber]]&gt;B187,B187=""),IF(טבלה135[[#This Row],[מספר סטייה]]=3,MAX(D184:D186),טבלה135[[#This Row],[מקס קבוע]]),טבלה135[[#This Row],[מקס קבוע]])</f>
        <v>32</v>
      </c>
      <c r="I18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קבוע]]&lt;&gt;E185,1,I185+1),0))</f>
        <v>0</v>
      </c>
      <c r="J186" t="str">
        <f>IF(AND(טבלה135[[#This Row],[CycleNumber]]&lt;B187,טבלה135[[#This Row],[מקס קבוע]]&lt;&gt;""),IF(OR(טבלה135[[#This Row],[מספר סטייה]]&lt;I187,AND(טבלה135[[#This Row],[מספר סטייה]]=3,I187=1)),0,1),"")</f>
        <v/>
      </c>
      <c r="K186">
        <f>IF(טבלה135[[#This Row],[מקס קבוע]]&lt;&gt;"",טבלה135[[#This Row],[מקסימום]]-טבלה135[[#This Row],[מינימום]],"")</f>
        <v>4</v>
      </c>
      <c r="L186">
        <f>IF(IFERROR(LOOKUP(טבלה135[[#This Row],[ClientID]],פיבוט!$A$4:$A$121),FALSE)=טבלה135[[#This Row],[ClientID]],1,0)</f>
        <v>1</v>
      </c>
      <c r="M186">
        <f>IF(OR(טבלה135[[#This Row],[ClientID]]=A187),"",1)</f>
        <v>1</v>
      </c>
      <c r="N186" s="3" t="str">
        <f>IF(טבלה135[[#This Row],[טווח]]&lt;&gt;K185,טבלה135[[#This Row],[טווח]],"")</f>
        <v/>
      </c>
      <c r="O186" s="3" t="str">
        <f>IF(טבלה135[[#This Row],[מניית טווחים]]&lt;&gt;"",IF(OR(30&gt;טבלה135[[#This Row],[מקסימום]],30&lt;טבלה135[[#This Row],[מינימום]]),0,1),"")</f>
        <v/>
      </c>
    </row>
    <row r="187" spans="1:15" x14ac:dyDescent="0.25">
      <c r="A187" t="s">
        <v>20</v>
      </c>
      <c r="B187">
        <v>1</v>
      </c>
      <c r="C187">
        <v>25</v>
      </c>
      <c r="D187">
        <f>טבלה135[[#This Row],[LengthofCycle]]+1</f>
        <v>26</v>
      </c>
      <c r="E187" t="str">
        <f>IF(טבלה135[[#This Row],[CycleNumber]]&lt;3,"",IF(טבלה135[[#This Row],[CycleNumber]]=3,MIN(D185:D187),IF(I186=3,MIN(D184:D186),E186)))</f>
        <v/>
      </c>
      <c r="F187" t="str">
        <f>IF(טבלה135[[#This Row],[CycleNumber]]&lt;3,"",IF(טבלה135[[#This Row],[CycleNumber]]=3,MAX(D185:D187),IF(I186=3,MAX(D184:D186),F186)))</f>
        <v/>
      </c>
      <c r="G187" t="str">
        <f>IF(OR(טבלה135[[#This Row],[CycleNumber]]&gt;B188,B188=""),IF(טבלה135[[#This Row],[מספר סטייה]]=3,MIN(D185:D187),טבלה135[[#This Row],[מינ קבוע]]),טבלה135[[#This Row],[מינ קבוע]])</f>
        <v/>
      </c>
      <c r="H187" t="str">
        <f>IF(OR(טבלה135[[#This Row],[CycleNumber]]&gt;B188,B188=""),IF(טבלה135[[#This Row],[מספר סטייה]]=3,MAX(D185:D187),טבלה135[[#This Row],[מקס קבוע]]),טבלה135[[#This Row],[מקס קבוע]])</f>
        <v/>
      </c>
      <c r="I18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קבוע]]&lt;&gt;E186,1,I186+1),0))</f>
        <v/>
      </c>
      <c r="J187" t="str">
        <f>IF(AND(טבלה135[[#This Row],[CycleNumber]]&lt;B188,טבלה135[[#This Row],[מקס קבוע]]&lt;&gt;""),IF(OR(טבלה135[[#This Row],[מספר סטייה]]&lt;I188,AND(טבלה135[[#This Row],[מספר סטייה]]=3,I188=1)),0,1),"")</f>
        <v/>
      </c>
      <c r="K187" t="str">
        <f>IF(טבלה135[[#This Row],[מקס קבוע]]&lt;&gt;"",טבלה135[[#This Row],[מקסימום]]-טבלה135[[#This Row],[מינימום]],"")</f>
        <v/>
      </c>
      <c r="L187">
        <f>IF(IFERROR(LOOKUP(טבלה135[[#This Row],[ClientID]],פיבוט!$A$4:$A$121),FALSE)=טבלה135[[#This Row],[ClientID]],1,0)</f>
        <v>1</v>
      </c>
      <c r="M187" t="str">
        <f>IF(OR(טבלה135[[#This Row],[ClientID]]=A188),"",1)</f>
        <v/>
      </c>
      <c r="N187" s="3" t="str">
        <f>IF(טבלה135[[#This Row],[טווח]]&lt;&gt;K186,טבלה135[[#This Row],[טווח]],"")</f>
        <v/>
      </c>
      <c r="O187" s="3" t="str">
        <f>IF(טבלה135[[#This Row],[מניית טווחים]]&lt;&gt;"",IF(OR(30&gt;טבלה135[[#This Row],[מקסימום]],30&lt;טבלה135[[#This Row],[מינימום]]),0,1),"")</f>
        <v/>
      </c>
    </row>
    <row r="188" spans="1:15" x14ac:dyDescent="0.25">
      <c r="A188" t="s">
        <v>20</v>
      </c>
      <c r="B188">
        <v>2</v>
      </c>
      <c r="C188">
        <v>24</v>
      </c>
      <c r="D188">
        <f>טבלה135[[#This Row],[LengthofCycle]]+1</f>
        <v>25</v>
      </c>
      <c r="E188" t="str">
        <f>IF(טבלה135[[#This Row],[CycleNumber]]&lt;3,"",IF(טבלה135[[#This Row],[CycleNumber]]=3,MIN(D186:D188),IF(I187=3,MIN(D185:D187),E187)))</f>
        <v/>
      </c>
      <c r="F188" t="str">
        <f>IF(טבלה135[[#This Row],[CycleNumber]]&lt;3,"",IF(טבלה135[[#This Row],[CycleNumber]]=3,MAX(D186:D188),IF(I187=3,MAX(D185:D187),F187)))</f>
        <v/>
      </c>
      <c r="G188" t="str">
        <f>IF(OR(טבלה135[[#This Row],[CycleNumber]]&gt;B189,B189=""),IF(טבלה135[[#This Row],[מספר סטייה]]=3,MIN(D186:D188),טבלה135[[#This Row],[מינ קבוע]]),טבלה135[[#This Row],[מינ קבוע]])</f>
        <v/>
      </c>
      <c r="H188" t="str">
        <f>IF(OR(טבלה135[[#This Row],[CycleNumber]]&gt;B189,B189=""),IF(טבלה135[[#This Row],[מספר סטייה]]=3,MAX(D186:D188),טבלה135[[#This Row],[מקס קבוע]]),טבלה135[[#This Row],[מקס קבוע]])</f>
        <v/>
      </c>
      <c r="I18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קבוע]]&lt;&gt;E187,1,I187+1),0))</f>
        <v/>
      </c>
      <c r="J188" t="str">
        <f>IF(AND(טבלה135[[#This Row],[CycleNumber]]&lt;B189,טבלה135[[#This Row],[מקס קבוע]]&lt;&gt;""),IF(OR(טבלה135[[#This Row],[מספר סטייה]]&lt;I189,AND(טבלה135[[#This Row],[מספר סטייה]]=3,I189=1)),0,1),"")</f>
        <v/>
      </c>
      <c r="K188" t="str">
        <f>IF(טבלה135[[#This Row],[מקס קבוע]]&lt;&gt;"",טבלה135[[#This Row],[מקסימום]]-טבלה135[[#This Row],[מינימום]],"")</f>
        <v/>
      </c>
      <c r="L188">
        <f>IF(IFERROR(LOOKUP(טבלה135[[#This Row],[ClientID]],פיבוט!$A$4:$A$121),FALSE)=טבלה135[[#This Row],[ClientID]],1,0)</f>
        <v>1</v>
      </c>
      <c r="M188" t="str">
        <f>IF(OR(טבלה135[[#This Row],[ClientID]]=A189),"",1)</f>
        <v/>
      </c>
      <c r="N188" s="3" t="str">
        <f>IF(טבלה135[[#This Row],[טווח]]&lt;&gt;K187,טבלה135[[#This Row],[טווח]],"")</f>
        <v/>
      </c>
      <c r="O188" s="3" t="str">
        <f>IF(טבלה135[[#This Row],[מניית טווחים]]&lt;&gt;"",IF(OR(30&gt;טבלה135[[#This Row],[מקסימום]],30&lt;טבלה135[[#This Row],[מינימום]]),0,1),"")</f>
        <v/>
      </c>
    </row>
    <row r="189" spans="1:15" x14ac:dyDescent="0.25">
      <c r="A189" t="s">
        <v>20</v>
      </c>
      <c r="B189">
        <v>3</v>
      </c>
      <c r="C189">
        <v>24</v>
      </c>
      <c r="D189">
        <f>טבלה135[[#This Row],[LengthofCycle]]+1</f>
        <v>25</v>
      </c>
      <c r="E189">
        <f>IF(טבלה135[[#This Row],[CycleNumber]]&lt;3,"",IF(טבלה135[[#This Row],[CycleNumber]]=3,MIN(D187:D189),IF(I188=3,MIN(D186:D188),E188)))</f>
        <v>25</v>
      </c>
      <c r="F189">
        <f>IF(טבלה135[[#This Row],[CycleNumber]]&lt;3,"",IF(טבלה135[[#This Row],[CycleNumber]]=3,MAX(D187:D189),IF(I188=3,MAX(D186:D188),F188)))</f>
        <v>26</v>
      </c>
      <c r="G189">
        <f>IF(OR(טבלה135[[#This Row],[CycleNumber]]&gt;B190,B190=""),IF(טבלה135[[#This Row],[מספר סטייה]]=3,MIN(D187:D189),טבלה135[[#This Row],[מינ קבוע]]),טבלה135[[#This Row],[מינ קבוע]])</f>
        <v>25</v>
      </c>
      <c r="H189">
        <f>IF(OR(טבלה135[[#This Row],[CycleNumber]]&gt;B190,B190=""),IF(טבלה135[[#This Row],[מספר סטייה]]=3,MAX(D187:D189),טבלה135[[#This Row],[מקס קבוע]]),טבלה135[[#This Row],[מקס קבוע]])</f>
        <v>26</v>
      </c>
      <c r="I18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קבוע]]&lt;&gt;E188,1,I188+1),0))</f>
        <v>0</v>
      </c>
      <c r="J189">
        <f>IF(AND(טבלה135[[#This Row],[CycleNumber]]&lt;B190,טבלה135[[#This Row],[מקס קבוע]]&lt;&gt;""),IF(OR(טבלה135[[#This Row],[מספר סטייה]]&lt;I190,AND(טבלה135[[#This Row],[מספר סטייה]]=3,I190=1)),0,1),"")</f>
        <v>0</v>
      </c>
      <c r="K189">
        <f>IF(טבלה135[[#This Row],[מקס קבוע]]&lt;&gt;"",טבלה135[[#This Row],[מקסימום]]-טבלה135[[#This Row],[מינימום]],"")</f>
        <v>1</v>
      </c>
      <c r="L189">
        <f>IF(IFERROR(LOOKUP(טבלה135[[#This Row],[ClientID]],פיבוט!$A$4:$A$121),FALSE)=טבלה135[[#This Row],[ClientID]],1,0)</f>
        <v>1</v>
      </c>
      <c r="M189" t="str">
        <f>IF(OR(טבלה135[[#This Row],[ClientID]]=A190),"",1)</f>
        <v/>
      </c>
      <c r="N189" s="3">
        <f>IF(טבלה135[[#This Row],[טווח]]&lt;&gt;K188,טבלה135[[#This Row],[טווח]],"")</f>
        <v>1</v>
      </c>
      <c r="O189" s="3">
        <f>IF(טבלה135[[#This Row],[מניית טווחים]]&lt;&gt;"",IF(OR(30&gt;טבלה135[[#This Row],[מקסימום]],30&lt;טבלה135[[#This Row],[מינימום]]),0,1),"")</f>
        <v>0</v>
      </c>
    </row>
    <row r="190" spans="1:15" x14ac:dyDescent="0.25">
      <c r="A190" t="s">
        <v>20</v>
      </c>
      <c r="B190">
        <v>4</v>
      </c>
      <c r="C190">
        <v>27</v>
      </c>
      <c r="D190">
        <f>טבלה135[[#This Row],[LengthofCycle]]+1</f>
        <v>28</v>
      </c>
      <c r="E190">
        <f>IF(טבלה135[[#This Row],[CycleNumber]]&lt;3,"",IF(טבלה135[[#This Row],[CycleNumber]]=3,MIN(D188:D190),IF(I189=3,MIN(D187:D189),E189)))</f>
        <v>25</v>
      </c>
      <c r="F190">
        <f>IF(טבלה135[[#This Row],[CycleNumber]]&lt;3,"",IF(טבלה135[[#This Row],[CycleNumber]]=3,MAX(D188:D190),IF(I189=3,MAX(D187:D189),F189)))</f>
        <v>26</v>
      </c>
      <c r="G190">
        <f>IF(OR(טבלה135[[#This Row],[CycleNumber]]&gt;B191,B191=""),IF(טבלה135[[#This Row],[מספר סטייה]]=3,MIN(D188:D190),טבלה135[[#This Row],[מינ קבוע]]),טבלה135[[#This Row],[מינ קבוע]])</f>
        <v>25</v>
      </c>
      <c r="H190">
        <f>IF(OR(טבלה135[[#This Row],[CycleNumber]]&gt;B191,B191=""),IF(טבלה135[[#This Row],[מספר סטייה]]=3,MAX(D188:D190),טבלה135[[#This Row],[מקס קבוע]]),טבלה135[[#This Row],[מקס קבוע]])</f>
        <v>26</v>
      </c>
      <c r="I19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קבוע]]&lt;&gt;E189,1,I189+1),0))</f>
        <v>1</v>
      </c>
      <c r="J190">
        <f>IF(AND(טבלה135[[#This Row],[CycleNumber]]&lt;B191,טבלה135[[#This Row],[מקס קבוע]]&lt;&gt;""),IF(OR(טבלה135[[#This Row],[מספר סטייה]]&lt;I191,AND(טבלה135[[#This Row],[מספר סטייה]]=3,I191=1)),0,1),"")</f>
        <v>0</v>
      </c>
      <c r="K190">
        <f>IF(טבלה135[[#This Row],[מקס קבוע]]&lt;&gt;"",טבלה135[[#This Row],[מקסימום]]-טבלה135[[#This Row],[מינימום]],"")</f>
        <v>1</v>
      </c>
      <c r="L190">
        <f>IF(IFERROR(LOOKUP(טבלה135[[#This Row],[ClientID]],פיבוט!$A$4:$A$121),FALSE)=טבלה135[[#This Row],[ClientID]],1,0)</f>
        <v>1</v>
      </c>
      <c r="M190" t="str">
        <f>IF(OR(טבלה135[[#This Row],[ClientID]]=A191),"",1)</f>
        <v/>
      </c>
      <c r="N190" s="3" t="str">
        <f>IF(טבלה135[[#This Row],[טווח]]&lt;&gt;K189,טבלה135[[#This Row],[טווח]],"")</f>
        <v/>
      </c>
      <c r="O190" s="3" t="str">
        <f>IF(טבלה135[[#This Row],[מניית טווחים]]&lt;&gt;"",IF(OR(30&gt;טבלה135[[#This Row],[מקסימום]],30&lt;טבלה135[[#This Row],[מינימום]]),0,1),"")</f>
        <v/>
      </c>
    </row>
    <row r="191" spans="1:15" x14ac:dyDescent="0.25">
      <c r="A191" t="s">
        <v>20</v>
      </c>
      <c r="B191">
        <v>5</v>
      </c>
      <c r="C191">
        <v>26</v>
      </c>
      <c r="D191">
        <f>טבלה135[[#This Row],[LengthofCycle]]+1</f>
        <v>27</v>
      </c>
      <c r="E191">
        <f>IF(טבלה135[[#This Row],[CycleNumber]]&lt;3,"",IF(טבלה135[[#This Row],[CycleNumber]]=3,MIN(D189:D191),IF(I190=3,MIN(D188:D190),E190)))</f>
        <v>25</v>
      </c>
      <c r="F191">
        <f>IF(טבלה135[[#This Row],[CycleNumber]]&lt;3,"",IF(טבלה135[[#This Row],[CycleNumber]]=3,MAX(D189:D191),IF(I190=3,MAX(D188:D190),F190)))</f>
        <v>26</v>
      </c>
      <c r="G191">
        <f>IF(OR(טבלה135[[#This Row],[CycleNumber]]&gt;B192,B192=""),IF(טבלה135[[#This Row],[מספר סטייה]]=3,MIN(D189:D191),טבלה135[[#This Row],[מינ קבוע]]),טבלה135[[#This Row],[מינ קבוע]])</f>
        <v>25</v>
      </c>
      <c r="H191">
        <f>IF(OR(טבלה135[[#This Row],[CycleNumber]]&gt;B192,B192=""),IF(טבלה135[[#This Row],[מספר סטייה]]=3,MAX(D189:D191),טבלה135[[#This Row],[מקס קבוע]]),טבלה135[[#This Row],[מקס קבוע]])</f>
        <v>26</v>
      </c>
      <c r="I19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קבוע]]&lt;&gt;E190,1,I190+1),0))</f>
        <v>2</v>
      </c>
      <c r="J191">
        <f>IF(AND(טבלה135[[#This Row],[CycleNumber]]&lt;B192,טבלה135[[#This Row],[מקס קבוע]]&lt;&gt;""),IF(OR(טבלה135[[#This Row],[מספר סטייה]]&lt;I192,AND(טבלה135[[#This Row],[מספר סטייה]]=3,I192=1)),0,1),"")</f>
        <v>0</v>
      </c>
      <c r="K191">
        <f>IF(טבלה135[[#This Row],[מקס קבוע]]&lt;&gt;"",טבלה135[[#This Row],[מקסימום]]-טבלה135[[#This Row],[מינימום]],"")</f>
        <v>1</v>
      </c>
      <c r="L191">
        <f>IF(IFERROR(LOOKUP(טבלה135[[#This Row],[ClientID]],פיבוט!$A$4:$A$121),FALSE)=טבלה135[[#This Row],[ClientID]],1,0)</f>
        <v>1</v>
      </c>
      <c r="M191" t="str">
        <f>IF(OR(טבלה135[[#This Row],[ClientID]]=A192),"",1)</f>
        <v/>
      </c>
      <c r="N191" s="3" t="str">
        <f>IF(טבלה135[[#This Row],[טווח]]&lt;&gt;K190,טבלה135[[#This Row],[טווח]],"")</f>
        <v/>
      </c>
      <c r="O191" s="3" t="str">
        <f>IF(טבלה135[[#This Row],[מניית טווחים]]&lt;&gt;"",IF(OR(30&gt;טבלה135[[#This Row],[מקסימום]],30&lt;טבלה135[[#This Row],[מינימום]]),0,1),"")</f>
        <v/>
      </c>
    </row>
    <row r="192" spans="1:15" x14ac:dyDescent="0.25">
      <c r="A192" t="s">
        <v>20</v>
      </c>
      <c r="B192">
        <v>6</v>
      </c>
      <c r="C192">
        <v>28</v>
      </c>
      <c r="D192">
        <f>טבלה135[[#This Row],[LengthofCycle]]+1</f>
        <v>29</v>
      </c>
      <c r="E192">
        <f>IF(טבלה135[[#This Row],[CycleNumber]]&lt;3,"",IF(טבלה135[[#This Row],[CycleNumber]]=3,MIN(D190:D192),IF(I191=3,MIN(D189:D191),E191)))</f>
        <v>25</v>
      </c>
      <c r="F192">
        <f>IF(טבלה135[[#This Row],[CycleNumber]]&lt;3,"",IF(טבלה135[[#This Row],[CycleNumber]]=3,MAX(D190:D192),IF(I191=3,MAX(D189:D191),F191)))</f>
        <v>26</v>
      </c>
      <c r="G192">
        <f>IF(OR(טבלה135[[#This Row],[CycleNumber]]&gt;B193,B193=""),IF(טבלה135[[#This Row],[מספר סטייה]]=3,MIN(D190:D192),טבלה135[[#This Row],[מינ קבוע]]),טבלה135[[#This Row],[מינ קבוע]])</f>
        <v>25</v>
      </c>
      <c r="H192">
        <f>IF(OR(טבלה135[[#This Row],[CycleNumber]]&gt;B193,B193=""),IF(טבלה135[[#This Row],[מספר סטייה]]=3,MAX(D190:D192),טבלה135[[#This Row],[מקס קבוע]]),טבלה135[[#This Row],[מקס קבוע]])</f>
        <v>26</v>
      </c>
      <c r="I19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קבוע]]&lt;&gt;E191,1,I191+1),0))</f>
        <v>3</v>
      </c>
      <c r="J192">
        <f>IF(AND(טבלה135[[#This Row],[CycleNumber]]&lt;B193,טבלה135[[#This Row],[מקס קבוע]]&lt;&gt;""),IF(OR(טבלה135[[#This Row],[מספר סטייה]]&lt;I193,AND(טבלה135[[#This Row],[מספר סטייה]]=3,I193=1)),0,1),"")</f>
        <v>0</v>
      </c>
      <c r="K192">
        <f>IF(טבלה135[[#This Row],[מקס קבוע]]&lt;&gt;"",טבלה135[[#This Row],[מקסימום]]-טבלה135[[#This Row],[מינימום]],"")</f>
        <v>1</v>
      </c>
      <c r="L192">
        <f>IF(IFERROR(LOOKUP(טבלה135[[#This Row],[ClientID]],פיבוט!$A$4:$A$121),FALSE)=טבלה135[[#This Row],[ClientID]],1,0)</f>
        <v>1</v>
      </c>
      <c r="M192" t="str">
        <f>IF(OR(טבלה135[[#This Row],[ClientID]]=A193),"",1)</f>
        <v/>
      </c>
      <c r="N192" s="3" t="str">
        <f>IF(טבלה135[[#This Row],[טווח]]&lt;&gt;K191,טבלה135[[#This Row],[טווח]],"")</f>
        <v/>
      </c>
      <c r="O192" s="3" t="str">
        <f>IF(טבלה135[[#This Row],[מניית טווחים]]&lt;&gt;"",IF(OR(30&gt;טבלה135[[#This Row],[מקסימום]],30&lt;טבלה135[[#This Row],[מינימום]]),0,1),"")</f>
        <v/>
      </c>
    </row>
    <row r="193" spans="1:15" x14ac:dyDescent="0.25">
      <c r="A193" t="s">
        <v>20</v>
      </c>
      <c r="B193">
        <v>7</v>
      </c>
      <c r="C193">
        <v>24</v>
      </c>
      <c r="D193">
        <f>טבלה135[[#This Row],[LengthofCycle]]+1</f>
        <v>25</v>
      </c>
      <c r="E193">
        <f>IF(טבלה135[[#This Row],[CycleNumber]]&lt;3,"",IF(טבלה135[[#This Row],[CycleNumber]]=3,MIN(D191:D193),IF(I192=3,MIN(D190:D192),E192)))</f>
        <v>27</v>
      </c>
      <c r="F193">
        <f>IF(טבלה135[[#This Row],[CycleNumber]]&lt;3,"",IF(טבלה135[[#This Row],[CycleNumber]]=3,MAX(D191:D193),IF(I192=3,MAX(D190:D192),F192)))</f>
        <v>29</v>
      </c>
      <c r="G193">
        <f>IF(OR(טבלה135[[#This Row],[CycleNumber]]&gt;B194,B194=""),IF(טבלה135[[#This Row],[מספר סטייה]]=3,MIN(D191:D193),טבלה135[[#This Row],[מינ קבוע]]),טבלה135[[#This Row],[מינ קבוע]])</f>
        <v>27</v>
      </c>
      <c r="H193">
        <f>IF(OR(טבלה135[[#This Row],[CycleNumber]]&gt;B194,B194=""),IF(טבלה135[[#This Row],[מספר סטייה]]=3,MAX(D191:D193),טבלה135[[#This Row],[מקס קבוע]]),טבלה135[[#This Row],[מקס קבוע]])</f>
        <v>29</v>
      </c>
      <c r="I19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קבוע]]&lt;&gt;E192,1,I192+1),0))</f>
        <v>1</v>
      </c>
      <c r="J193">
        <f>IF(AND(טבלה135[[#This Row],[CycleNumber]]&lt;B194,טבלה135[[#This Row],[מקס קבוע]]&lt;&gt;""),IF(OR(טבלה135[[#This Row],[מספר סטייה]]&lt;I194,AND(טבלה135[[#This Row],[מספר סטייה]]=3,I194=1)),0,1),"")</f>
        <v>1</v>
      </c>
      <c r="K193">
        <f>IF(טבלה135[[#This Row],[מקס קבוע]]&lt;&gt;"",טבלה135[[#This Row],[מקסימום]]-טבלה135[[#This Row],[מינימום]],"")</f>
        <v>2</v>
      </c>
      <c r="L193">
        <f>IF(IFERROR(LOOKUP(טבלה135[[#This Row],[ClientID]],פיבוט!$A$4:$A$121),FALSE)=טבלה135[[#This Row],[ClientID]],1,0)</f>
        <v>1</v>
      </c>
      <c r="M193" t="str">
        <f>IF(OR(טבלה135[[#This Row],[ClientID]]=A194),"",1)</f>
        <v/>
      </c>
      <c r="N193" s="3">
        <f>IF(טבלה135[[#This Row],[טווח]]&lt;&gt;K192,טבלה135[[#This Row],[טווח]],"")</f>
        <v>2</v>
      </c>
      <c r="O193" s="3">
        <f>IF(טבלה135[[#This Row],[מניית טווחים]]&lt;&gt;"",IF(OR(30&gt;טבלה135[[#This Row],[מקסימום]],30&lt;טבלה135[[#This Row],[מינימום]]),0,1),"")</f>
        <v>0</v>
      </c>
    </row>
    <row r="194" spans="1:15" x14ac:dyDescent="0.25">
      <c r="A194" t="s">
        <v>20</v>
      </c>
      <c r="B194">
        <v>8</v>
      </c>
      <c r="C194">
        <v>27</v>
      </c>
      <c r="D194">
        <f>טבלה135[[#This Row],[LengthofCycle]]+1</f>
        <v>28</v>
      </c>
      <c r="E194">
        <f>IF(טבלה135[[#This Row],[CycleNumber]]&lt;3,"",IF(טבלה135[[#This Row],[CycleNumber]]=3,MIN(D192:D194),IF(I193=3,MIN(D191:D193),E193)))</f>
        <v>27</v>
      </c>
      <c r="F194">
        <f>IF(טבלה135[[#This Row],[CycleNumber]]&lt;3,"",IF(טבלה135[[#This Row],[CycleNumber]]=3,MAX(D192:D194),IF(I193=3,MAX(D191:D193),F193)))</f>
        <v>29</v>
      </c>
      <c r="G194">
        <f>IF(OR(טבלה135[[#This Row],[CycleNumber]]&gt;B195,B195=""),IF(טבלה135[[#This Row],[מספר סטייה]]=3,MIN(D192:D194),טבלה135[[#This Row],[מינ קבוע]]),טבלה135[[#This Row],[מינ קבוע]])</f>
        <v>27</v>
      </c>
      <c r="H194">
        <f>IF(OR(טבלה135[[#This Row],[CycleNumber]]&gt;B195,B195=""),IF(טבלה135[[#This Row],[מספר סטייה]]=3,MAX(D192:D194),טבלה135[[#This Row],[מקס קבוע]]),טבלה135[[#This Row],[מקס קבוע]])</f>
        <v>29</v>
      </c>
      <c r="I19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קבוע]]&lt;&gt;E193,1,I193+1),0))</f>
        <v>0</v>
      </c>
      <c r="J194">
        <f>IF(AND(טבלה135[[#This Row],[CycleNumber]]&lt;B195,טבלה135[[#This Row],[מקס קבוע]]&lt;&gt;""),IF(OR(טבלה135[[#This Row],[מספר סטייה]]&lt;I195,AND(טבלה135[[#This Row],[מספר סטייה]]=3,I195=1)),0,1),"")</f>
        <v>0</v>
      </c>
      <c r="K194">
        <f>IF(טבלה135[[#This Row],[מקס קבוע]]&lt;&gt;"",טבלה135[[#This Row],[מקסימום]]-טבלה135[[#This Row],[מינימום]],"")</f>
        <v>2</v>
      </c>
      <c r="L194">
        <f>IF(IFERROR(LOOKUP(טבלה135[[#This Row],[ClientID]],פיבוט!$A$4:$A$121),FALSE)=טבלה135[[#This Row],[ClientID]],1,0)</f>
        <v>1</v>
      </c>
      <c r="M194" t="str">
        <f>IF(OR(טבלה135[[#This Row],[ClientID]]=A195),"",1)</f>
        <v/>
      </c>
      <c r="N194" s="3" t="str">
        <f>IF(טבלה135[[#This Row],[טווח]]&lt;&gt;K193,טבלה135[[#This Row],[טווח]],"")</f>
        <v/>
      </c>
      <c r="O194" s="3" t="str">
        <f>IF(טבלה135[[#This Row],[מניית טווחים]]&lt;&gt;"",IF(OR(30&gt;טבלה135[[#This Row],[מקסימום]],30&lt;טבלה135[[#This Row],[מינימום]]),0,1),"")</f>
        <v/>
      </c>
    </row>
    <row r="195" spans="1:15" x14ac:dyDescent="0.25">
      <c r="A195" t="s">
        <v>20</v>
      </c>
      <c r="B195">
        <v>9</v>
      </c>
      <c r="C195">
        <v>25</v>
      </c>
      <c r="D195">
        <f>טבלה135[[#This Row],[LengthofCycle]]+1</f>
        <v>26</v>
      </c>
      <c r="E195">
        <f>IF(טבלה135[[#This Row],[CycleNumber]]&lt;3,"",IF(טבלה135[[#This Row],[CycleNumber]]=3,MIN(D193:D195),IF(I194=3,MIN(D192:D194),E194)))</f>
        <v>27</v>
      </c>
      <c r="F195">
        <f>IF(טבלה135[[#This Row],[CycleNumber]]&lt;3,"",IF(טבלה135[[#This Row],[CycleNumber]]=3,MAX(D193:D195),IF(I194=3,MAX(D192:D194),F194)))</f>
        <v>29</v>
      </c>
      <c r="G195">
        <f>IF(OR(טבלה135[[#This Row],[CycleNumber]]&gt;B196,B196=""),IF(טבלה135[[#This Row],[מספר סטייה]]=3,MIN(D193:D195),טבלה135[[#This Row],[מינ קבוע]]),טבלה135[[#This Row],[מינ קבוע]])</f>
        <v>27</v>
      </c>
      <c r="H195">
        <f>IF(OR(טבלה135[[#This Row],[CycleNumber]]&gt;B196,B196=""),IF(טבלה135[[#This Row],[מספר סטייה]]=3,MAX(D193:D195),טבלה135[[#This Row],[מקס קבוע]]),טבלה135[[#This Row],[מקס קבוע]])</f>
        <v>29</v>
      </c>
      <c r="I19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קבוע]]&lt;&gt;E194,1,I194+1),0))</f>
        <v>1</v>
      </c>
      <c r="J195">
        <f>IF(AND(טבלה135[[#This Row],[CycleNumber]]&lt;B196,טבלה135[[#This Row],[מקס קבוע]]&lt;&gt;""),IF(OR(טבלה135[[#This Row],[מספר סטייה]]&lt;I196,AND(טבלה135[[#This Row],[מספר סטייה]]=3,I196=1)),0,1),"")</f>
        <v>0</v>
      </c>
      <c r="K195">
        <f>IF(טבלה135[[#This Row],[מקס קבוע]]&lt;&gt;"",טבלה135[[#This Row],[מקסימום]]-טבלה135[[#This Row],[מינימום]],"")</f>
        <v>2</v>
      </c>
      <c r="L195">
        <f>IF(IFERROR(LOOKUP(טבלה135[[#This Row],[ClientID]],פיבוט!$A$4:$A$121),FALSE)=טבלה135[[#This Row],[ClientID]],1,0)</f>
        <v>1</v>
      </c>
      <c r="M195" t="str">
        <f>IF(OR(טבלה135[[#This Row],[ClientID]]=A196),"",1)</f>
        <v/>
      </c>
      <c r="N195" s="3" t="str">
        <f>IF(טבלה135[[#This Row],[טווח]]&lt;&gt;K194,טבלה135[[#This Row],[טווח]],"")</f>
        <v/>
      </c>
      <c r="O195" s="3" t="str">
        <f>IF(טבלה135[[#This Row],[מניית טווחים]]&lt;&gt;"",IF(OR(30&gt;טבלה135[[#This Row],[מקסימום]],30&lt;טבלה135[[#This Row],[מינימום]]),0,1),"")</f>
        <v/>
      </c>
    </row>
    <row r="196" spans="1:15" x14ac:dyDescent="0.25">
      <c r="A196" t="s">
        <v>20</v>
      </c>
      <c r="B196">
        <v>10</v>
      </c>
      <c r="C196">
        <v>23</v>
      </c>
      <c r="D196">
        <f>טבלה135[[#This Row],[LengthofCycle]]+1</f>
        <v>24</v>
      </c>
      <c r="E196">
        <f>IF(טבלה135[[#This Row],[CycleNumber]]&lt;3,"",IF(טבלה135[[#This Row],[CycleNumber]]=3,MIN(D194:D196),IF(I195=3,MIN(D193:D195),E195)))</f>
        <v>27</v>
      </c>
      <c r="F196">
        <f>IF(טבלה135[[#This Row],[CycleNumber]]&lt;3,"",IF(טבלה135[[#This Row],[CycleNumber]]=3,MAX(D194:D196),IF(I195=3,MAX(D193:D195),F195)))</f>
        <v>29</v>
      </c>
      <c r="G196">
        <f>IF(OR(טבלה135[[#This Row],[CycleNumber]]&gt;B197,B197=""),IF(טבלה135[[#This Row],[מספר סטייה]]=3,MIN(D194:D196),טבלה135[[#This Row],[מינ קבוע]]),טבלה135[[#This Row],[מינ קבוע]])</f>
        <v>27</v>
      </c>
      <c r="H196">
        <f>IF(OR(טבלה135[[#This Row],[CycleNumber]]&gt;B197,B197=""),IF(טבלה135[[#This Row],[מספר סטייה]]=3,MAX(D194:D196),טבלה135[[#This Row],[מקס קבוע]]),טבלה135[[#This Row],[מקס קבוע]])</f>
        <v>29</v>
      </c>
      <c r="I19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קבוע]]&lt;&gt;E195,1,I195+1),0))</f>
        <v>2</v>
      </c>
      <c r="J196">
        <f>IF(AND(טבלה135[[#This Row],[CycleNumber]]&lt;B197,טבלה135[[#This Row],[מקס קבוע]]&lt;&gt;""),IF(OR(טבלה135[[#This Row],[מספר סטייה]]&lt;I197,AND(טבלה135[[#This Row],[מספר סטייה]]=3,I197=1)),0,1),"")</f>
        <v>0</v>
      </c>
      <c r="K196">
        <f>IF(טבלה135[[#This Row],[מקס קבוע]]&lt;&gt;"",טבלה135[[#This Row],[מקסימום]]-טבלה135[[#This Row],[מינימום]],"")</f>
        <v>2</v>
      </c>
      <c r="L196">
        <f>IF(IFERROR(LOOKUP(טבלה135[[#This Row],[ClientID]],פיבוט!$A$4:$A$121),FALSE)=טבלה135[[#This Row],[ClientID]],1,0)</f>
        <v>1</v>
      </c>
      <c r="M196" t="str">
        <f>IF(OR(טבלה135[[#This Row],[ClientID]]=A197),"",1)</f>
        <v/>
      </c>
      <c r="N196" s="3" t="str">
        <f>IF(טבלה135[[#This Row],[טווח]]&lt;&gt;K195,טבלה135[[#This Row],[טווח]],"")</f>
        <v/>
      </c>
      <c r="O196" s="3" t="str">
        <f>IF(טבלה135[[#This Row],[מניית טווחים]]&lt;&gt;"",IF(OR(30&gt;טבלה135[[#This Row],[מקסימום]],30&lt;טבלה135[[#This Row],[מינימום]]),0,1),"")</f>
        <v/>
      </c>
    </row>
    <row r="197" spans="1:15" x14ac:dyDescent="0.25">
      <c r="A197" t="s">
        <v>20</v>
      </c>
      <c r="B197">
        <v>11</v>
      </c>
      <c r="C197">
        <v>25</v>
      </c>
      <c r="D197">
        <f>טבלה135[[#This Row],[LengthofCycle]]+1</f>
        <v>26</v>
      </c>
      <c r="E197">
        <f>IF(טבלה135[[#This Row],[CycleNumber]]&lt;3,"",IF(טבלה135[[#This Row],[CycleNumber]]=3,MIN(D195:D197),IF(I196=3,MIN(D194:D196),E196)))</f>
        <v>27</v>
      </c>
      <c r="F197">
        <f>IF(טבלה135[[#This Row],[CycleNumber]]&lt;3,"",IF(טבלה135[[#This Row],[CycleNumber]]=3,MAX(D195:D197),IF(I196=3,MAX(D194:D196),F196)))</f>
        <v>29</v>
      </c>
      <c r="G197">
        <f>IF(OR(טבלה135[[#This Row],[CycleNumber]]&gt;B198,B198=""),IF(טבלה135[[#This Row],[מספר סטייה]]=3,MIN(D195:D197),טבלה135[[#This Row],[מינ קבוע]]),טבלה135[[#This Row],[מינ קבוע]])</f>
        <v>27</v>
      </c>
      <c r="H197">
        <f>IF(OR(טבלה135[[#This Row],[CycleNumber]]&gt;B198,B198=""),IF(טבלה135[[#This Row],[מספר סטייה]]=3,MAX(D195:D197),טבלה135[[#This Row],[מקס קבוע]]),טבלה135[[#This Row],[מקס קבוע]])</f>
        <v>29</v>
      </c>
      <c r="I19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קבוע]]&lt;&gt;E196,1,I196+1),0))</f>
        <v>3</v>
      </c>
      <c r="J197">
        <f>IF(AND(טבלה135[[#This Row],[CycleNumber]]&lt;B198,טבלה135[[#This Row],[מקס קבוע]]&lt;&gt;""),IF(OR(טבלה135[[#This Row],[מספר סטייה]]&lt;I198,AND(טבלה135[[#This Row],[מספר סטייה]]=3,I198=1)),0,1),"")</f>
        <v>1</v>
      </c>
      <c r="K197">
        <f>IF(טבלה135[[#This Row],[מקס קבוע]]&lt;&gt;"",טבלה135[[#This Row],[מקסימום]]-טבלה135[[#This Row],[מינימום]],"")</f>
        <v>2</v>
      </c>
      <c r="L197">
        <f>IF(IFERROR(LOOKUP(טבלה135[[#This Row],[ClientID]],פיבוט!$A$4:$A$121),FALSE)=טבלה135[[#This Row],[ClientID]],1,0)</f>
        <v>1</v>
      </c>
      <c r="M197" t="str">
        <f>IF(OR(טבלה135[[#This Row],[ClientID]]=A198),"",1)</f>
        <v/>
      </c>
      <c r="N197" s="3" t="str">
        <f>IF(טבלה135[[#This Row],[טווח]]&lt;&gt;K196,טבלה135[[#This Row],[טווח]],"")</f>
        <v/>
      </c>
      <c r="O197" s="3" t="str">
        <f>IF(טבלה135[[#This Row],[מניית טווחים]]&lt;&gt;"",IF(OR(30&gt;טבלה135[[#This Row],[מקסימום]],30&lt;טבלה135[[#This Row],[מינימום]]),0,1),"")</f>
        <v/>
      </c>
    </row>
    <row r="198" spans="1:15" x14ac:dyDescent="0.25">
      <c r="A198" t="s">
        <v>20</v>
      </c>
      <c r="B198">
        <v>12</v>
      </c>
      <c r="C198">
        <v>23</v>
      </c>
      <c r="D198">
        <f>טבלה135[[#This Row],[LengthofCycle]]+1</f>
        <v>24</v>
      </c>
      <c r="E198">
        <f>IF(טבלה135[[#This Row],[CycleNumber]]&lt;3,"",IF(טבלה135[[#This Row],[CycleNumber]]=3,MIN(D196:D198),IF(I197=3,MIN(D195:D197),E197)))</f>
        <v>24</v>
      </c>
      <c r="F198">
        <f>IF(טבלה135[[#This Row],[CycleNumber]]&lt;3,"",IF(טבלה135[[#This Row],[CycleNumber]]=3,MAX(D196:D198),IF(I197=3,MAX(D195:D197),F197)))</f>
        <v>26</v>
      </c>
      <c r="G198">
        <f>IF(OR(טבלה135[[#This Row],[CycleNumber]]&gt;B199,B199=""),IF(טבלה135[[#This Row],[מספר סטייה]]=3,MIN(D196:D198),טבלה135[[#This Row],[מינ קבוע]]),טבלה135[[#This Row],[מינ קבוע]])</f>
        <v>24</v>
      </c>
      <c r="H198">
        <f>IF(OR(טבלה135[[#This Row],[CycleNumber]]&gt;B199,B199=""),IF(טבלה135[[#This Row],[מספר סטייה]]=3,MAX(D196:D198),טבלה135[[#This Row],[מקס קבוע]]),טבלה135[[#This Row],[מקס קבוע]])</f>
        <v>26</v>
      </c>
      <c r="I19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קבוע]]&lt;&gt;E197,1,I197+1),0))</f>
        <v>0</v>
      </c>
      <c r="J198">
        <f>IF(AND(טבלה135[[#This Row],[CycleNumber]]&lt;B199,טבלה135[[#This Row],[מקס קבוע]]&lt;&gt;""),IF(OR(טבלה135[[#This Row],[מספר סטייה]]&lt;I199,AND(טבלה135[[#This Row],[מספר סטייה]]=3,I199=1)),0,1),"")</f>
        <v>0</v>
      </c>
      <c r="K198">
        <f>IF(טבלה135[[#This Row],[מקס קבוע]]&lt;&gt;"",טבלה135[[#This Row],[מקסימום]]-טבלה135[[#This Row],[מינימום]],"")</f>
        <v>2</v>
      </c>
      <c r="L198">
        <f>IF(IFERROR(LOOKUP(טבלה135[[#This Row],[ClientID]],פיבוט!$A$4:$A$121),FALSE)=טבלה135[[#This Row],[ClientID]],1,0)</f>
        <v>1</v>
      </c>
      <c r="M198" t="str">
        <f>IF(OR(טבלה135[[#This Row],[ClientID]]=A199),"",1)</f>
        <v/>
      </c>
      <c r="N198" s="3" t="str">
        <f>IF(טבלה135[[#This Row],[טווח]]&lt;&gt;K197,טבלה135[[#This Row],[טווח]],"")</f>
        <v/>
      </c>
      <c r="O198" s="3" t="str">
        <f>IF(טבלה135[[#This Row],[מניית טווחים]]&lt;&gt;"",IF(OR(30&gt;טבלה135[[#This Row],[מקסימום]],30&lt;טבלה135[[#This Row],[מינימום]]),0,1),"")</f>
        <v/>
      </c>
    </row>
    <row r="199" spans="1:15" x14ac:dyDescent="0.25">
      <c r="A199" t="s">
        <v>20</v>
      </c>
      <c r="B199">
        <v>13</v>
      </c>
      <c r="C199">
        <v>26</v>
      </c>
      <c r="D199">
        <f>טבלה135[[#This Row],[LengthofCycle]]+1</f>
        <v>27</v>
      </c>
      <c r="E199">
        <f>IF(טבלה135[[#This Row],[CycleNumber]]&lt;3,"",IF(טבלה135[[#This Row],[CycleNumber]]=3,MIN(D197:D199),IF(I198=3,MIN(D196:D198),E198)))</f>
        <v>24</v>
      </c>
      <c r="F199">
        <f>IF(טבלה135[[#This Row],[CycleNumber]]&lt;3,"",IF(טבלה135[[#This Row],[CycleNumber]]=3,MAX(D197:D199),IF(I198=3,MAX(D196:D198),F198)))</f>
        <v>26</v>
      </c>
      <c r="G199">
        <f>IF(OR(טבלה135[[#This Row],[CycleNumber]]&gt;B200,B200=""),IF(טבלה135[[#This Row],[מספר סטייה]]=3,MIN(D197:D199),טבלה135[[#This Row],[מינ קבוע]]),טבלה135[[#This Row],[מינ קבוע]])</f>
        <v>24</v>
      </c>
      <c r="H199">
        <f>IF(OR(טבלה135[[#This Row],[CycleNumber]]&gt;B200,B200=""),IF(טבלה135[[#This Row],[מספר סטייה]]=3,MAX(D197:D199),טבלה135[[#This Row],[מקס קבוע]]),טבלה135[[#This Row],[מקס קבוע]])</f>
        <v>26</v>
      </c>
      <c r="I19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קבוע]]&lt;&gt;E198,1,I198+1),0))</f>
        <v>1</v>
      </c>
      <c r="J199" t="str">
        <f>IF(AND(טבלה135[[#This Row],[CycleNumber]]&lt;B200,טבלה135[[#This Row],[מקס קבוע]]&lt;&gt;""),IF(OR(טבלה135[[#This Row],[מספר סטייה]]&lt;I200,AND(טבלה135[[#This Row],[מספר סטייה]]=3,I200=1)),0,1),"")</f>
        <v/>
      </c>
      <c r="K199">
        <f>IF(טבלה135[[#This Row],[מקס קבוע]]&lt;&gt;"",טבלה135[[#This Row],[מקסימום]]-טבלה135[[#This Row],[מינימום]],"")</f>
        <v>2</v>
      </c>
      <c r="L199">
        <f>IF(IFERROR(LOOKUP(טבלה135[[#This Row],[ClientID]],פיבוט!$A$4:$A$121),FALSE)=טבלה135[[#This Row],[ClientID]],1,0)</f>
        <v>1</v>
      </c>
      <c r="M199">
        <f>IF(OR(טבלה135[[#This Row],[ClientID]]=A200),"",1)</f>
        <v>1</v>
      </c>
      <c r="N199" s="3" t="str">
        <f>IF(טבלה135[[#This Row],[טווח]]&lt;&gt;K198,טבלה135[[#This Row],[טווח]],"")</f>
        <v/>
      </c>
      <c r="O199" s="3" t="str">
        <f>IF(טבלה135[[#This Row],[מניית טווחים]]&lt;&gt;"",IF(OR(30&gt;טבלה135[[#This Row],[מקסימום]],30&lt;טבלה135[[#This Row],[מינימום]]),0,1),"")</f>
        <v/>
      </c>
    </row>
    <row r="200" spans="1:15" x14ac:dyDescent="0.25">
      <c r="A200" t="s">
        <v>24</v>
      </c>
      <c r="B200">
        <v>1</v>
      </c>
      <c r="C200">
        <v>27</v>
      </c>
      <c r="D200">
        <f>טבלה135[[#This Row],[LengthofCycle]]+1</f>
        <v>28</v>
      </c>
      <c r="E200" t="str">
        <f>IF(טבלה135[[#This Row],[CycleNumber]]&lt;3,"",IF(טבלה135[[#This Row],[CycleNumber]]=3,MIN(D198:D200),IF(I199=3,MIN(D197:D199),E199)))</f>
        <v/>
      </c>
      <c r="F200" t="str">
        <f>IF(טבלה135[[#This Row],[CycleNumber]]&lt;3,"",IF(טבלה135[[#This Row],[CycleNumber]]=3,MAX(D198:D200),IF(I199=3,MAX(D197:D199),F199)))</f>
        <v/>
      </c>
      <c r="G200" t="str">
        <f>IF(OR(טבלה135[[#This Row],[CycleNumber]]&gt;B201,B201=""),IF(טבלה135[[#This Row],[מספר סטייה]]=3,MIN(D198:D200),טבלה135[[#This Row],[מינ קבוע]]),טבלה135[[#This Row],[מינ קבוע]])</f>
        <v/>
      </c>
      <c r="H200" t="str">
        <f>IF(OR(טבלה135[[#This Row],[CycleNumber]]&gt;B201,B201=""),IF(טבלה135[[#This Row],[מספר סטייה]]=3,MAX(D198:D200),טבלה135[[#This Row],[מקס קבוע]]),טבלה135[[#This Row],[מקס קבוע]])</f>
        <v/>
      </c>
      <c r="I20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קבוע]]&lt;&gt;E199,1,I199+1),0))</f>
        <v/>
      </c>
      <c r="J200" t="str">
        <f>IF(AND(טבלה135[[#This Row],[CycleNumber]]&lt;B201,טבלה135[[#This Row],[מקס קבוע]]&lt;&gt;""),IF(OR(טבלה135[[#This Row],[מספר סטייה]]&lt;I201,AND(טבלה135[[#This Row],[מספר סטייה]]=3,I201=1)),0,1),"")</f>
        <v/>
      </c>
      <c r="K200" t="str">
        <f>IF(טבלה135[[#This Row],[מקס קבוע]]&lt;&gt;"",טבלה135[[#This Row],[מקסימום]]-טבלה135[[#This Row],[מינימום]],"")</f>
        <v/>
      </c>
      <c r="L200">
        <f>IF(IFERROR(LOOKUP(טבלה135[[#This Row],[ClientID]],פיבוט!$A$4:$A$121),FALSE)=טבלה135[[#This Row],[ClientID]],1,0)</f>
        <v>1</v>
      </c>
      <c r="M200" t="str">
        <f>IF(OR(טבלה135[[#This Row],[ClientID]]=A201),"",1)</f>
        <v/>
      </c>
      <c r="N200" s="3" t="str">
        <f>IF(טבלה135[[#This Row],[טווח]]&lt;&gt;K199,טבלה135[[#This Row],[טווח]],"")</f>
        <v/>
      </c>
      <c r="O200" s="3" t="str">
        <f>IF(טבלה135[[#This Row],[מניית טווחים]]&lt;&gt;"",IF(OR(30&gt;טבלה135[[#This Row],[מקסימום]],30&lt;טבלה135[[#This Row],[מינימום]]),0,1),"")</f>
        <v/>
      </c>
    </row>
    <row r="201" spans="1:15" x14ac:dyDescent="0.25">
      <c r="A201" t="s">
        <v>24</v>
      </c>
      <c r="B201">
        <v>2</v>
      </c>
      <c r="C201">
        <v>30</v>
      </c>
      <c r="D201">
        <f>טבלה135[[#This Row],[LengthofCycle]]+1</f>
        <v>31</v>
      </c>
      <c r="E201" t="str">
        <f>IF(טבלה135[[#This Row],[CycleNumber]]&lt;3,"",IF(טבלה135[[#This Row],[CycleNumber]]=3,MIN(D199:D201),IF(I200=3,MIN(D198:D200),E200)))</f>
        <v/>
      </c>
      <c r="F201" t="str">
        <f>IF(טבלה135[[#This Row],[CycleNumber]]&lt;3,"",IF(טבלה135[[#This Row],[CycleNumber]]=3,MAX(D199:D201),IF(I200=3,MAX(D198:D200),F200)))</f>
        <v/>
      </c>
      <c r="G201" t="str">
        <f>IF(OR(טבלה135[[#This Row],[CycleNumber]]&gt;B202,B202=""),IF(טבלה135[[#This Row],[מספר סטייה]]=3,MIN(D199:D201),טבלה135[[#This Row],[מינ קבוע]]),טבלה135[[#This Row],[מינ קבוע]])</f>
        <v/>
      </c>
      <c r="H201" t="str">
        <f>IF(OR(טבלה135[[#This Row],[CycleNumber]]&gt;B202,B202=""),IF(טבלה135[[#This Row],[מספר סטייה]]=3,MAX(D199:D201),טבלה135[[#This Row],[מקס קבוע]]),טבלה135[[#This Row],[מקס קבוע]])</f>
        <v/>
      </c>
      <c r="I20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קבוע]]&lt;&gt;E200,1,I200+1),0))</f>
        <v/>
      </c>
      <c r="J201" t="str">
        <f>IF(AND(טבלה135[[#This Row],[CycleNumber]]&lt;B202,טבלה135[[#This Row],[מקס קבוע]]&lt;&gt;""),IF(OR(טבלה135[[#This Row],[מספר סטייה]]&lt;I202,AND(טבלה135[[#This Row],[מספר סטייה]]=3,I202=1)),0,1),"")</f>
        <v/>
      </c>
      <c r="K201" t="str">
        <f>IF(טבלה135[[#This Row],[מקס קבוע]]&lt;&gt;"",טבלה135[[#This Row],[מקסימום]]-טבלה135[[#This Row],[מינימום]],"")</f>
        <v/>
      </c>
      <c r="L201">
        <f>IF(IFERROR(LOOKUP(טבלה135[[#This Row],[ClientID]],פיבוט!$A$4:$A$121),FALSE)=טבלה135[[#This Row],[ClientID]],1,0)</f>
        <v>1</v>
      </c>
      <c r="M201" t="str">
        <f>IF(OR(טבלה135[[#This Row],[ClientID]]=A202),"",1)</f>
        <v/>
      </c>
      <c r="N201" s="3" t="str">
        <f>IF(טבלה135[[#This Row],[טווח]]&lt;&gt;K200,טבלה135[[#This Row],[טווח]],"")</f>
        <v/>
      </c>
      <c r="O201" s="3" t="str">
        <f>IF(טבלה135[[#This Row],[מניית טווחים]]&lt;&gt;"",IF(OR(30&gt;טבלה135[[#This Row],[מקסימום]],30&lt;טבלה135[[#This Row],[מינימום]]),0,1),"")</f>
        <v/>
      </c>
    </row>
    <row r="202" spans="1:15" x14ac:dyDescent="0.25">
      <c r="A202" t="s">
        <v>24</v>
      </c>
      <c r="B202">
        <v>3</v>
      </c>
      <c r="C202">
        <v>32</v>
      </c>
      <c r="D202">
        <f>טבלה135[[#This Row],[LengthofCycle]]+1</f>
        <v>33</v>
      </c>
      <c r="E202">
        <f>IF(טבלה135[[#This Row],[CycleNumber]]&lt;3,"",IF(טבלה135[[#This Row],[CycleNumber]]=3,MIN(D200:D202),IF(I201=3,MIN(D199:D201),E201)))</f>
        <v>28</v>
      </c>
      <c r="F202">
        <f>IF(טבלה135[[#This Row],[CycleNumber]]&lt;3,"",IF(טבלה135[[#This Row],[CycleNumber]]=3,MAX(D200:D202),IF(I201=3,MAX(D199:D201),F201)))</f>
        <v>33</v>
      </c>
      <c r="G202">
        <f>IF(OR(טבלה135[[#This Row],[CycleNumber]]&gt;B203,B203=""),IF(טבלה135[[#This Row],[מספר סטייה]]=3,MIN(D200:D202),טבלה135[[#This Row],[מינ קבוע]]),טבלה135[[#This Row],[מינ קבוע]])</f>
        <v>28</v>
      </c>
      <c r="H202">
        <f>IF(OR(טבלה135[[#This Row],[CycleNumber]]&gt;B203,B203=""),IF(טבלה135[[#This Row],[מספר סטייה]]=3,MAX(D200:D202),טבלה135[[#This Row],[מקס קבוע]]),טבלה135[[#This Row],[מקס קבוע]])</f>
        <v>33</v>
      </c>
      <c r="I20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קבוע]]&lt;&gt;E201,1,I201+1),0))</f>
        <v>0</v>
      </c>
      <c r="J202">
        <f>IF(AND(טבלה135[[#This Row],[CycleNumber]]&lt;B203,טבלה135[[#This Row],[מקס קבוע]]&lt;&gt;""),IF(OR(טבלה135[[#This Row],[מספר סטייה]]&lt;I203,AND(טבלה135[[#This Row],[מספר סטייה]]=3,I203=1)),0,1),"")</f>
        <v>1</v>
      </c>
      <c r="K202">
        <f>IF(טבלה135[[#This Row],[מקס קבוע]]&lt;&gt;"",טבלה135[[#This Row],[מקסימום]]-טבלה135[[#This Row],[מינימום]],"")</f>
        <v>5</v>
      </c>
      <c r="L202">
        <f>IF(IFERROR(LOOKUP(טבלה135[[#This Row],[ClientID]],פיבוט!$A$4:$A$121),FALSE)=טבלה135[[#This Row],[ClientID]],1,0)</f>
        <v>1</v>
      </c>
      <c r="M202" t="str">
        <f>IF(OR(טבלה135[[#This Row],[ClientID]]=A203),"",1)</f>
        <v/>
      </c>
      <c r="N202" s="3">
        <f>IF(טבלה135[[#This Row],[טווח]]&lt;&gt;K201,טבלה135[[#This Row],[טווח]],"")</f>
        <v>5</v>
      </c>
      <c r="O202" s="3">
        <f>IF(טבלה135[[#This Row],[מניית טווחים]]&lt;&gt;"",IF(OR(30&gt;טבלה135[[#This Row],[מקסימום]],30&lt;טבלה135[[#This Row],[מינימום]]),0,1),"")</f>
        <v>1</v>
      </c>
    </row>
    <row r="203" spans="1:15" x14ac:dyDescent="0.25">
      <c r="A203" t="s">
        <v>24</v>
      </c>
      <c r="B203">
        <v>4</v>
      </c>
      <c r="C203">
        <v>28</v>
      </c>
      <c r="D203">
        <f>טבלה135[[#This Row],[LengthofCycle]]+1</f>
        <v>29</v>
      </c>
      <c r="E203">
        <f>IF(טבלה135[[#This Row],[CycleNumber]]&lt;3,"",IF(טבלה135[[#This Row],[CycleNumber]]=3,MIN(D201:D203),IF(I202=3,MIN(D200:D202),E202)))</f>
        <v>28</v>
      </c>
      <c r="F203">
        <f>IF(טבלה135[[#This Row],[CycleNumber]]&lt;3,"",IF(טבלה135[[#This Row],[CycleNumber]]=3,MAX(D201:D203),IF(I202=3,MAX(D200:D202),F202)))</f>
        <v>33</v>
      </c>
      <c r="G203">
        <f>IF(OR(טבלה135[[#This Row],[CycleNumber]]&gt;B204,B204=""),IF(טבלה135[[#This Row],[מספר סטייה]]=3,MIN(D201:D203),טבלה135[[#This Row],[מינ קבוע]]),טבלה135[[#This Row],[מינ קבוע]])</f>
        <v>28</v>
      </c>
      <c r="H203">
        <f>IF(OR(טבלה135[[#This Row],[CycleNumber]]&gt;B204,B204=""),IF(טבלה135[[#This Row],[מספר סטייה]]=3,MAX(D201:D203),טבלה135[[#This Row],[מקס קבוע]]),טבלה135[[#This Row],[מקס קבוע]])</f>
        <v>33</v>
      </c>
      <c r="I20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קבוע]]&lt;&gt;E202,1,I202+1),0))</f>
        <v>0</v>
      </c>
      <c r="J203">
        <f>IF(AND(טבלה135[[#This Row],[CycleNumber]]&lt;B204,טבלה135[[#This Row],[מקס קבוע]]&lt;&gt;""),IF(OR(טבלה135[[#This Row],[מספר סטייה]]&lt;I204,AND(טבלה135[[#This Row],[מספר סטייה]]=3,I204=1)),0,1),"")</f>
        <v>1</v>
      </c>
      <c r="K203">
        <f>IF(טבלה135[[#This Row],[מקס קבוע]]&lt;&gt;"",טבלה135[[#This Row],[מקסימום]]-טבלה135[[#This Row],[מינימום]],"")</f>
        <v>5</v>
      </c>
      <c r="L203">
        <f>IF(IFERROR(LOOKUP(טבלה135[[#This Row],[ClientID]],פיבוט!$A$4:$A$121),FALSE)=טבלה135[[#This Row],[ClientID]],1,0)</f>
        <v>1</v>
      </c>
      <c r="M203" t="str">
        <f>IF(OR(טבלה135[[#This Row],[ClientID]]=A204),"",1)</f>
        <v/>
      </c>
      <c r="N203" s="3" t="str">
        <f>IF(טבלה135[[#This Row],[טווח]]&lt;&gt;K202,טבלה135[[#This Row],[טווח]],"")</f>
        <v/>
      </c>
      <c r="O203" s="3" t="str">
        <f>IF(טבלה135[[#This Row],[מניית טווחים]]&lt;&gt;"",IF(OR(30&gt;טבלה135[[#This Row],[מקסימום]],30&lt;טבלה135[[#This Row],[מינימום]]),0,1),"")</f>
        <v/>
      </c>
    </row>
    <row r="204" spans="1:15" x14ac:dyDescent="0.25">
      <c r="A204" t="s">
        <v>24</v>
      </c>
      <c r="B204">
        <v>5</v>
      </c>
      <c r="C204">
        <v>29</v>
      </c>
      <c r="D204">
        <f>טבלה135[[#This Row],[LengthofCycle]]+1</f>
        <v>30</v>
      </c>
      <c r="E204">
        <f>IF(טבלה135[[#This Row],[CycleNumber]]&lt;3,"",IF(טבלה135[[#This Row],[CycleNumber]]=3,MIN(D202:D204),IF(I203=3,MIN(D201:D203),E203)))</f>
        <v>28</v>
      </c>
      <c r="F204">
        <f>IF(טבלה135[[#This Row],[CycleNumber]]&lt;3,"",IF(טבלה135[[#This Row],[CycleNumber]]=3,MAX(D202:D204),IF(I203=3,MAX(D201:D203),F203)))</f>
        <v>33</v>
      </c>
      <c r="G204">
        <f>IF(OR(טבלה135[[#This Row],[CycleNumber]]&gt;B205,B205=""),IF(טבלה135[[#This Row],[מספר סטייה]]=3,MIN(D202:D204),טבלה135[[#This Row],[מינ קבוע]]),טבלה135[[#This Row],[מינ קבוע]])</f>
        <v>28</v>
      </c>
      <c r="H204">
        <f>IF(OR(טבלה135[[#This Row],[CycleNumber]]&gt;B205,B205=""),IF(טבלה135[[#This Row],[מספר סטייה]]=3,MAX(D202:D204),טבלה135[[#This Row],[מקס קבוע]]),טבלה135[[#This Row],[מקס קבוע]])</f>
        <v>33</v>
      </c>
      <c r="I20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קבוע]]&lt;&gt;E203,1,I203+1),0))</f>
        <v>0</v>
      </c>
      <c r="J204">
        <f>IF(AND(טבלה135[[#This Row],[CycleNumber]]&lt;B205,טבלה135[[#This Row],[מקס קבוע]]&lt;&gt;""),IF(OR(טבלה135[[#This Row],[מספר סטייה]]&lt;I205,AND(טבלה135[[#This Row],[מספר סטייה]]=3,I205=1)),0,1),"")</f>
        <v>1</v>
      </c>
      <c r="K204">
        <f>IF(טבלה135[[#This Row],[מקס קבוע]]&lt;&gt;"",טבלה135[[#This Row],[מקסימום]]-טבלה135[[#This Row],[מינימום]],"")</f>
        <v>5</v>
      </c>
      <c r="L204">
        <f>IF(IFERROR(LOOKUP(טבלה135[[#This Row],[ClientID]],פיבוט!$A$4:$A$121),FALSE)=טבלה135[[#This Row],[ClientID]],1,0)</f>
        <v>1</v>
      </c>
      <c r="M204" t="str">
        <f>IF(OR(טבלה135[[#This Row],[ClientID]]=A205),"",1)</f>
        <v/>
      </c>
      <c r="N204" s="3" t="str">
        <f>IF(טבלה135[[#This Row],[טווח]]&lt;&gt;K203,טבלה135[[#This Row],[טווח]],"")</f>
        <v/>
      </c>
      <c r="O204" s="3" t="str">
        <f>IF(טבלה135[[#This Row],[מניית טווחים]]&lt;&gt;"",IF(OR(30&gt;טבלה135[[#This Row],[מקסימום]],30&lt;טבלה135[[#This Row],[מינימום]]),0,1),"")</f>
        <v/>
      </c>
    </row>
    <row r="205" spans="1:15" x14ac:dyDescent="0.25">
      <c r="A205" t="s">
        <v>24</v>
      </c>
      <c r="B205">
        <v>6</v>
      </c>
      <c r="C205">
        <v>30</v>
      </c>
      <c r="D205">
        <f>טבלה135[[#This Row],[LengthofCycle]]+1</f>
        <v>31</v>
      </c>
      <c r="E205">
        <f>IF(טבלה135[[#This Row],[CycleNumber]]&lt;3,"",IF(טבלה135[[#This Row],[CycleNumber]]=3,MIN(D203:D205),IF(I204=3,MIN(D202:D204),E204)))</f>
        <v>28</v>
      </c>
      <c r="F205">
        <f>IF(טבלה135[[#This Row],[CycleNumber]]&lt;3,"",IF(טבלה135[[#This Row],[CycleNumber]]=3,MAX(D203:D205),IF(I204=3,MAX(D202:D204),F204)))</f>
        <v>33</v>
      </c>
      <c r="G205">
        <f>IF(OR(טבלה135[[#This Row],[CycleNumber]]&gt;B206,B206=""),IF(טבלה135[[#This Row],[מספר סטייה]]=3,MIN(D203:D205),טבלה135[[#This Row],[מינ קבוע]]),טבלה135[[#This Row],[מינ קבוע]])</f>
        <v>28</v>
      </c>
      <c r="H205">
        <f>IF(OR(טבלה135[[#This Row],[CycleNumber]]&gt;B206,B206=""),IF(טבלה135[[#This Row],[מספר סטייה]]=3,MAX(D203:D205),טבלה135[[#This Row],[מקס קבוע]]),טבלה135[[#This Row],[מקס קבוע]])</f>
        <v>33</v>
      </c>
      <c r="I20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קבוע]]&lt;&gt;E204,1,I204+1),0))</f>
        <v>0</v>
      </c>
      <c r="J205">
        <f>IF(AND(טבלה135[[#This Row],[CycleNumber]]&lt;B206,טבלה135[[#This Row],[מקס קבוע]]&lt;&gt;""),IF(OR(טבלה135[[#This Row],[מספר סטייה]]&lt;I206,AND(טבלה135[[#This Row],[מספר סטייה]]=3,I206=1)),0,1),"")</f>
        <v>1</v>
      </c>
      <c r="K205">
        <f>IF(טבלה135[[#This Row],[מקס קבוע]]&lt;&gt;"",טבלה135[[#This Row],[מקסימום]]-טבלה135[[#This Row],[מינימום]],"")</f>
        <v>5</v>
      </c>
      <c r="L205">
        <f>IF(IFERROR(LOOKUP(טבלה135[[#This Row],[ClientID]],פיבוט!$A$4:$A$121),FALSE)=טבלה135[[#This Row],[ClientID]],1,0)</f>
        <v>1</v>
      </c>
      <c r="M205" t="str">
        <f>IF(OR(טבלה135[[#This Row],[ClientID]]=A206),"",1)</f>
        <v/>
      </c>
      <c r="N205" s="3" t="str">
        <f>IF(טבלה135[[#This Row],[טווח]]&lt;&gt;K204,טבלה135[[#This Row],[טווח]],"")</f>
        <v/>
      </c>
      <c r="O205" s="3" t="str">
        <f>IF(טבלה135[[#This Row],[מניית טווחים]]&lt;&gt;"",IF(OR(30&gt;טבלה135[[#This Row],[מקסימום]],30&lt;טבלה135[[#This Row],[מינימום]]),0,1),"")</f>
        <v/>
      </c>
    </row>
    <row r="206" spans="1:15" x14ac:dyDescent="0.25">
      <c r="A206" t="s">
        <v>24</v>
      </c>
      <c r="B206">
        <v>7</v>
      </c>
      <c r="C206">
        <v>32</v>
      </c>
      <c r="D206">
        <f>טבלה135[[#This Row],[LengthofCycle]]+1</f>
        <v>33</v>
      </c>
      <c r="E206">
        <f>IF(טבלה135[[#This Row],[CycleNumber]]&lt;3,"",IF(טבלה135[[#This Row],[CycleNumber]]=3,MIN(D204:D206),IF(I205=3,MIN(D203:D205),E205)))</f>
        <v>28</v>
      </c>
      <c r="F206">
        <f>IF(טבלה135[[#This Row],[CycleNumber]]&lt;3,"",IF(טבלה135[[#This Row],[CycleNumber]]=3,MAX(D204:D206),IF(I205=3,MAX(D203:D205),F205)))</f>
        <v>33</v>
      </c>
      <c r="G206">
        <f>IF(OR(טבלה135[[#This Row],[CycleNumber]]&gt;B207,B207=""),IF(טבלה135[[#This Row],[מספר סטייה]]=3,MIN(D204:D206),טבלה135[[#This Row],[מינ קבוע]]),טבלה135[[#This Row],[מינ קבוע]])</f>
        <v>28</v>
      </c>
      <c r="H206">
        <f>IF(OR(טבלה135[[#This Row],[CycleNumber]]&gt;B207,B207=""),IF(טבלה135[[#This Row],[מספר סטייה]]=3,MAX(D204:D206),טבלה135[[#This Row],[מקס קבוע]]),טבלה135[[#This Row],[מקס קבוע]])</f>
        <v>33</v>
      </c>
      <c r="I20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קבוע]]&lt;&gt;E205,1,I205+1),0))</f>
        <v>0</v>
      </c>
      <c r="J206">
        <f>IF(AND(טבלה135[[#This Row],[CycleNumber]]&lt;B207,טבלה135[[#This Row],[מקס קבוע]]&lt;&gt;""),IF(OR(טבלה135[[#This Row],[מספר סטייה]]&lt;I207,AND(טבלה135[[#This Row],[מספר סטייה]]=3,I207=1)),0,1),"")</f>
        <v>1</v>
      </c>
      <c r="K206">
        <f>IF(טבלה135[[#This Row],[מקס קבוע]]&lt;&gt;"",טבלה135[[#This Row],[מקסימום]]-טבלה135[[#This Row],[מינימום]],"")</f>
        <v>5</v>
      </c>
      <c r="L206">
        <f>IF(IFERROR(LOOKUP(טבלה135[[#This Row],[ClientID]],פיבוט!$A$4:$A$121),FALSE)=טבלה135[[#This Row],[ClientID]],1,0)</f>
        <v>1</v>
      </c>
      <c r="M206" t="str">
        <f>IF(OR(טבלה135[[#This Row],[ClientID]]=A207),"",1)</f>
        <v/>
      </c>
      <c r="N206" s="3" t="str">
        <f>IF(טבלה135[[#This Row],[טווח]]&lt;&gt;K205,טבלה135[[#This Row],[טווח]],"")</f>
        <v/>
      </c>
      <c r="O206" s="3" t="str">
        <f>IF(טבלה135[[#This Row],[מניית טווחים]]&lt;&gt;"",IF(OR(30&gt;טבלה135[[#This Row],[מקסימום]],30&lt;טבלה135[[#This Row],[מינימום]]),0,1),"")</f>
        <v/>
      </c>
    </row>
    <row r="207" spans="1:15" x14ac:dyDescent="0.25">
      <c r="A207" t="s">
        <v>24</v>
      </c>
      <c r="B207">
        <v>8</v>
      </c>
      <c r="C207">
        <v>29</v>
      </c>
      <c r="D207">
        <f>טבלה135[[#This Row],[LengthofCycle]]+1</f>
        <v>30</v>
      </c>
      <c r="E207">
        <f>IF(טבלה135[[#This Row],[CycleNumber]]&lt;3,"",IF(טבלה135[[#This Row],[CycleNumber]]=3,MIN(D205:D207),IF(I206=3,MIN(D204:D206),E206)))</f>
        <v>28</v>
      </c>
      <c r="F207">
        <f>IF(טבלה135[[#This Row],[CycleNumber]]&lt;3,"",IF(טבלה135[[#This Row],[CycleNumber]]=3,MAX(D205:D207),IF(I206=3,MAX(D204:D206),F206)))</f>
        <v>33</v>
      </c>
      <c r="G207">
        <f>IF(OR(טבלה135[[#This Row],[CycleNumber]]&gt;B208,B208=""),IF(טבלה135[[#This Row],[מספר סטייה]]=3,MIN(D205:D207),טבלה135[[#This Row],[מינ קבוע]]),טבלה135[[#This Row],[מינ קבוע]])</f>
        <v>28</v>
      </c>
      <c r="H207">
        <f>IF(OR(טבלה135[[#This Row],[CycleNumber]]&gt;B208,B208=""),IF(טבלה135[[#This Row],[מספר סטייה]]=3,MAX(D205:D207),טבלה135[[#This Row],[מקס קבוע]]),טבלה135[[#This Row],[מקס קבוע]])</f>
        <v>33</v>
      </c>
      <c r="I20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קבוע]]&lt;&gt;E206,1,I206+1),0))</f>
        <v>0</v>
      </c>
      <c r="J207">
        <f>IF(AND(טבלה135[[#This Row],[CycleNumber]]&lt;B208,טבלה135[[#This Row],[מקס קבוע]]&lt;&gt;""),IF(OR(טבלה135[[#This Row],[מספר סטייה]]&lt;I208,AND(טבלה135[[#This Row],[מספר סטייה]]=3,I208=1)),0,1),"")</f>
        <v>0</v>
      </c>
      <c r="K207">
        <f>IF(טבלה135[[#This Row],[מקס קבוע]]&lt;&gt;"",טבלה135[[#This Row],[מקסימום]]-טבלה135[[#This Row],[מינימום]],"")</f>
        <v>5</v>
      </c>
      <c r="L207">
        <f>IF(IFERROR(LOOKUP(טבלה135[[#This Row],[ClientID]],פיבוט!$A$4:$A$121),FALSE)=טבלה135[[#This Row],[ClientID]],1,0)</f>
        <v>1</v>
      </c>
      <c r="M207" t="str">
        <f>IF(OR(טבלה135[[#This Row],[ClientID]]=A208),"",1)</f>
        <v/>
      </c>
      <c r="N207" s="3" t="str">
        <f>IF(טבלה135[[#This Row],[טווח]]&lt;&gt;K206,טבלה135[[#This Row],[טווח]],"")</f>
        <v/>
      </c>
      <c r="O207" s="3" t="str">
        <f>IF(טבלה135[[#This Row],[מניית טווחים]]&lt;&gt;"",IF(OR(30&gt;טבלה135[[#This Row],[מקסימום]],30&lt;טבלה135[[#This Row],[מינימום]]),0,1),"")</f>
        <v/>
      </c>
    </row>
    <row r="208" spans="1:15" x14ac:dyDescent="0.25">
      <c r="A208" t="s">
        <v>24</v>
      </c>
      <c r="B208">
        <v>9</v>
      </c>
      <c r="C208">
        <v>26</v>
      </c>
      <c r="D208">
        <f>טבלה135[[#This Row],[LengthofCycle]]+1</f>
        <v>27</v>
      </c>
      <c r="E208">
        <f>IF(טבלה135[[#This Row],[CycleNumber]]&lt;3,"",IF(טבלה135[[#This Row],[CycleNumber]]=3,MIN(D206:D208),IF(I207=3,MIN(D205:D207),E207)))</f>
        <v>28</v>
      </c>
      <c r="F208">
        <f>IF(טבלה135[[#This Row],[CycleNumber]]&lt;3,"",IF(טבלה135[[#This Row],[CycleNumber]]=3,MAX(D206:D208),IF(I207=3,MAX(D205:D207),F207)))</f>
        <v>33</v>
      </c>
      <c r="G208">
        <f>IF(OR(טבלה135[[#This Row],[CycleNumber]]&gt;B209,B209=""),IF(טבלה135[[#This Row],[מספר סטייה]]=3,MIN(D206:D208),טבלה135[[#This Row],[מינ קבוע]]),טבלה135[[#This Row],[מינ קבוע]])</f>
        <v>28</v>
      </c>
      <c r="H208">
        <f>IF(OR(טבלה135[[#This Row],[CycleNumber]]&gt;B209,B209=""),IF(טבלה135[[#This Row],[מספר סטייה]]=3,MAX(D206:D208),טבלה135[[#This Row],[מקס קבוע]]),טבלה135[[#This Row],[מקס קבוע]])</f>
        <v>33</v>
      </c>
      <c r="I20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קבוע]]&lt;&gt;E207,1,I207+1),0))</f>
        <v>1</v>
      </c>
      <c r="J208">
        <f>IF(AND(טבלה135[[#This Row],[CycleNumber]]&lt;B209,טבלה135[[#This Row],[מקס קבוע]]&lt;&gt;""),IF(OR(טבלה135[[#This Row],[מספר סטייה]]&lt;I209,AND(טבלה135[[#This Row],[מספר סטייה]]=3,I209=1)),0,1),"")</f>
        <v>1</v>
      </c>
      <c r="K208">
        <f>IF(טבלה135[[#This Row],[מקס קבוע]]&lt;&gt;"",טבלה135[[#This Row],[מקסימום]]-טבלה135[[#This Row],[מינימום]],"")</f>
        <v>5</v>
      </c>
      <c r="L208">
        <f>IF(IFERROR(LOOKUP(טבלה135[[#This Row],[ClientID]],פיבוט!$A$4:$A$121),FALSE)=טבלה135[[#This Row],[ClientID]],1,0)</f>
        <v>1</v>
      </c>
      <c r="M208" t="str">
        <f>IF(OR(טבלה135[[#This Row],[ClientID]]=A209),"",1)</f>
        <v/>
      </c>
      <c r="N208" s="3" t="str">
        <f>IF(טבלה135[[#This Row],[טווח]]&lt;&gt;K207,טבלה135[[#This Row],[טווח]],"")</f>
        <v/>
      </c>
      <c r="O208" s="3" t="str">
        <f>IF(טבלה135[[#This Row],[מניית טווחים]]&lt;&gt;"",IF(OR(30&gt;טבלה135[[#This Row],[מקסימום]],30&lt;טבלה135[[#This Row],[מינימום]]),0,1),"")</f>
        <v/>
      </c>
    </row>
    <row r="209" spans="1:15" x14ac:dyDescent="0.25">
      <c r="A209" t="s">
        <v>24</v>
      </c>
      <c r="B209">
        <v>10</v>
      </c>
      <c r="C209">
        <v>31</v>
      </c>
      <c r="D209">
        <f>טבלה135[[#This Row],[LengthofCycle]]+1</f>
        <v>32</v>
      </c>
      <c r="E209">
        <f>IF(טבלה135[[#This Row],[CycleNumber]]&lt;3,"",IF(טבלה135[[#This Row],[CycleNumber]]=3,MIN(D207:D209),IF(I208=3,MIN(D206:D208),E208)))</f>
        <v>28</v>
      </c>
      <c r="F209">
        <f>IF(טבלה135[[#This Row],[CycleNumber]]&lt;3,"",IF(טבלה135[[#This Row],[CycleNumber]]=3,MAX(D207:D209),IF(I208=3,MAX(D206:D208),F208)))</f>
        <v>33</v>
      </c>
      <c r="G209">
        <f>IF(OR(טבלה135[[#This Row],[CycleNumber]]&gt;B210,B210=""),IF(טבלה135[[#This Row],[מספר סטייה]]=3,MIN(D207:D209),טבלה135[[#This Row],[מינ קבוע]]),טבלה135[[#This Row],[מינ קבוע]])</f>
        <v>28</v>
      </c>
      <c r="H209">
        <f>IF(OR(טבלה135[[#This Row],[CycleNumber]]&gt;B210,B210=""),IF(טבלה135[[#This Row],[מספר סטייה]]=3,MAX(D207:D209),טבלה135[[#This Row],[מקס קבוע]]),טבלה135[[#This Row],[מקס קבוע]])</f>
        <v>33</v>
      </c>
      <c r="I20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קבוע]]&lt;&gt;E208,1,I208+1),0))</f>
        <v>0</v>
      </c>
      <c r="J209" t="str">
        <f>IF(AND(טבלה135[[#This Row],[CycleNumber]]&lt;B210,טבלה135[[#This Row],[מקס קבוע]]&lt;&gt;""),IF(OR(טבלה135[[#This Row],[מספר סטייה]]&lt;I210,AND(טבלה135[[#This Row],[מספר סטייה]]=3,I210=1)),0,1),"")</f>
        <v/>
      </c>
      <c r="K209">
        <f>IF(טבלה135[[#This Row],[מקס קבוע]]&lt;&gt;"",טבלה135[[#This Row],[מקסימום]]-טבלה135[[#This Row],[מינימום]],"")</f>
        <v>5</v>
      </c>
      <c r="L209">
        <f>IF(IFERROR(LOOKUP(טבלה135[[#This Row],[ClientID]],פיבוט!$A$4:$A$121),FALSE)=טבלה135[[#This Row],[ClientID]],1,0)</f>
        <v>1</v>
      </c>
      <c r="M209">
        <f>IF(OR(טבלה135[[#This Row],[ClientID]]=A210),"",1)</f>
        <v>1</v>
      </c>
      <c r="N209" s="3" t="str">
        <f>IF(טבלה135[[#This Row],[טווח]]&lt;&gt;K208,טבלה135[[#This Row],[טווח]],"")</f>
        <v/>
      </c>
      <c r="O209" s="3" t="str">
        <f>IF(טבלה135[[#This Row],[מניית טווחים]]&lt;&gt;"",IF(OR(30&gt;טבלה135[[#This Row],[מקסימום]],30&lt;טבלה135[[#This Row],[מינימום]]),0,1),"")</f>
        <v/>
      </c>
    </row>
    <row r="210" spans="1:15" x14ac:dyDescent="0.25">
      <c r="A210" t="s">
        <v>25</v>
      </c>
      <c r="B210">
        <v>1</v>
      </c>
      <c r="C210">
        <v>24</v>
      </c>
      <c r="D210">
        <f>טבלה135[[#This Row],[LengthofCycle]]+1</f>
        <v>25</v>
      </c>
      <c r="E210" t="str">
        <f>IF(טבלה135[[#This Row],[CycleNumber]]&lt;3,"",IF(טבלה135[[#This Row],[CycleNumber]]=3,MIN(D208:D210),IF(I209=3,MIN(D207:D209),E209)))</f>
        <v/>
      </c>
      <c r="F210" t="str">
        <f>IF(טבלה135[[#This Row],[CycleNumber]]&lt;3,"",IF(טבלה135[[#This Row],[CycleNumber]]=3,MAX(D208:D210),IF(I209=3,MAX(D207:D209),F209)))</f>
        <v/>
      </c>
      <c r="G210" t="str">
        <f>IF(OR(טבלה135[[#This Row],[CycleNumber]]&gt;B211,B211=""),IF(טבלה135[[#This Row],[מספר סטייה]]=3,MIN(D208:D210),טבלה135[[#This Row],[מינ קבוע]]),טבלה135[[#This Row],[מינ קבוע]])</f>
        <v/>
      </c>
      <c r="H210" t="str">
        <f>IF(OR(טבלה135[[#This Row],[CycleNumber]]&gt;B211,B211=""),IF(טבלה135[[#This Row],[מספר סטייה]]=3,MAX(D208:D210),טבלה135[[#This Row],[מקס קבוע]]),טבלה135[[#This Row],[מקס קבוע]])</f>
        <v/>
      </c>
      <c r="I21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קבוע]]&lt;&gt;E209,1,I209+1),0))</f>
        <v/>
      </c>
      <c r="J210" t="str">
        <f>IF(AND(טבלה135[[#This Row],[CycleNumber]]&lt;B211,טבלה135[[#This Row],[מקס קבוע]]&lt;&gt;""),IF(OR(טבלה135[[#This Row],[מספר סטייה]]&lt;I211,AND(טבלה135[[#This Row],[מספר סטייה]]=3,I211=1)),0,1),"")</f>
        <v/>
      </c>
      <c r="K210" t="str">
        <f>IF(טבלה135[[#This Row],[מקס קבוע]]&lt;&gt;"",טבלה135[[#This Row],[מקסימום]]-טבלה135[[#This Row],[מינימום]],"")</f>
        <v/>
      </c>
      <c r="L210">
        <f>IF(IFERROR(LOOKUP(טבלה135[[#This Row],[ClientID]],פיבוט!$A$4:$A$121),FALSE)=טבלה135[[#This Row],[ClientID]],1,0)</f>
        <v>1</v>
      </c>
      <c r="M210" t="str">
        <f>IF(OR(טבלה135[[#This Row],[ClientID]]=A211),"",1)</f>
        <v/>
      </c>
      <c r="N210" s="3" t="str">
        <f>IF(טבלה135[[#This Row],[טווח]]&lt;&gt;K209,טבלה135[[#This Row],[טווח]],"")</f>
        <v/>
      </c>
      <c r="O210" s="3" t="str">
        <f>IF(טבלה135[[#This Row],[מניית טווחים]]&lt;&gt;"",IF(OR(30&gt;טבלה135[[#This Row],[מקסימום]],30&lt;טבלה135[[#This Row],[מינימום]]),0,1),"")</f>
        <v/>
      </c>
    </row>
    <row r="211" spans="1:15" x14ac:dyDescent="0.25">
      <c r="A211" t="s">
        <v>25</v>
      </c>
      <c r="B211">
        <v>2</v>
      </c>
      <c r="C211">
        <v>26</v>
      </c>
      <c r="D211">
        <f>טבלה135[[#This Row],[LengthofCycle]]+1</f>
        <v>27</v>
      </c>
      <c r="E211" t="str">
        <f>IF(טבלה135[[#This Row],[CycleNumber]]&lt;3,"",IF(טבלה135[[#This Row],[CycleNumber]]=3,MIN(D209:D211),IF(I210=3,MIN(D208:D210),E210)))</f>
        <v/>
      </c>
      <c r="F211" t="str">
        <f>IF(טבלה135[[#This Row],[CycleNumber]]&lt;3,"",IF(טבלה135[[#This Row],[CycleNumber]]=3,MAX(D209:D211),IF(I210=3,MAX(D208:D210),F210)))</f>
        <v/>
      </c>
      <c r="G211" t="str">
        <f>IF(OR(טבלה135[[#This Row],[CycleNumber]]&gt;B212,B212=""),IF(טבלה135[[#This Row],[מספר סטייה]]=3,MIN(D209:D211),טבלה135[[#This Row],[מינ קבוע]]),טבלה135[[#This Row],[מינ קבוע]])</f>
        <v/>
      </c>
      <c r="H211" t="str">
        <f>IF(OR(טבלה135[[#This Row],[CycleNumber]]&gt;B212,B212=""),IF(טבלה135[[#This Row],[מספר סטייה]]=3,MAX(D209:D211),טבלה135[[#This Row],[מקס קבוע]]),טבלה135[[#This Row],[מקס קבוע]])</f>
        <v/>
      </c>
      <c r="I21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קבוע]]&lt;&gt;E210,1,I210+1),0))</f>
        <v/>
      </c>
      <c r="J211" t="str">
        <f>IF(AND(טבלה135[[#This Row],[CycleNumber]]&lt;B212,טבלה135[[#This Row],[מקס קבוע]]&lt;&gt;""),IF(OR(טבלה135[[#This Row],[מספר סטייה]]&lt;I212,AND(טבלה135[[#This Row],[מספר סטייה]]=3,I212=1)),0,1),"")</f>
        <v/>
      </c>
      <c r="K211" t="str">
        <f>IF(טבלה135[[#This Row],[מקס קבוע]]&lt;&gt;"",טבלה135[[#This Row],[מקסימום]]-טבלה135[[#This Row],[מינימום]],"")</f>
        <v/>
      </c>
      <c r="L211">
        <f>IF(IFERROR(LOOKUP(טבלה135[[#This Row],[ClientID]],פיבוט!$A$4:$A$121),FALSE)=טבלה135[[#This Row],[ClientID]],1,0)</f>
        <v>1</v>
      </c>
      <c r="M211" t="str">
        <f>IF(OR(טבלה135[[#This Row],[ClientID]]=A212),"",1)</f>
        <v/>
      </c>
      <c r="N211" s="3" t="str">
        <f>IF(טבלה135[[#This Row],[טווח]]&lt;&gt;K210,טבלה135[[#This Row],[טווח]],"")</f>
        <v/>
      </c>
      <c r="O211" s="3" t="str">
        <f>IF(טבלה135[[#This Row],[מניית טווחים]]&lt;&gt;"",IF(OR(30&gt;טבלה135[[#This Row],[מקסימום]],30&lt;טבלה135[[#This Row],[מינימום]]),0,1),"")</f>
        <v/>
      </c>
    </row>
    <row r="212" spans="1:15" x14ac:dyDescent="0.25">
      <c r="A212" t="s">
        <v>25</v>
      </c>
      <c r="B212">
        <v>3</v>
      </c>
      <c r="C212">
        <v>30</v>
      </c>
      <c r="D212">
        <f>טבלה135[[#This Row],[LengthofCycle]]+1</f>
        <v>31</v>
      </c>
      <c r="E212">
        <f>IF(טבלה135[[#This Row],[CycleNumber]]&lt;3,"",IF(טבלה135[[#This Row],[CycleNumber]]=3,MIN(D210:D212),IF(I211=3,MIN(D209:D211),E211)))</f>
        <v>25</v>
      </c>
      <c r="F212">
        <f>IF(טבלה135[[#This Row],[CycleNumber]]&lt;3,"",IF(טבלה135[[#This Row],[CycleNumber]]=3,MAX(D210:D212),IF(I211=3,MAX(D209:D211),F211)))</f>
        <v>31</v>
      </c>
      <c r="G212">
        <f>IF(OR(טבלה135[[#This Row],[CycleNumber]]&gt;B213,B213=""),IF(טבלה135[[#This Row],[מספר סטייה]]=3,MIN(D210:D212),טבלה135[[#This Row],[מינ קבוע]]),טבלה135[[#This Row],[מינ קבוע]])</f>
        <v>25</v>
      </c>
      <c r="H212">
        <f>IF(OR(טבלה135[[#This Row],[CycleNumber]]&gt;B213,B213=""),IF(טבלה135[[#This Row],[מספר סטייה]]=3,MAX(D210:D212),טבלה135[[#This Row],[מקס קבוע]]),טבלה135[[#This Row],[מקס קבוע]])</f>
        <v>31</v>
      </c>
      <c r="I21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קבוע]]&lt;&gt;E211,1,I211+1),0))</f>
        <v>0</v>
      </c>
      <c r="J212">
        <f>IF(AND(טבלה135[[#This Row],[CycleNumber]]&lt;B213,טבלה135[[#This Row],[מקס קבוע]]&lt;&gt;""),IF(OR(טבלה135[[#This Row],[מספר סטייה]]&lt;I213,AND(טבלה135[[#This Row],[מספר סטייה]]=3,I213=1)),0,1),"")</f>
        <v>1</v>
      </c>
      <c r="K212">
        <f>IF(טבלה135[[#This Row],[מקס קבוע]]&lt;&gt;"",טבלה135[[#This Row],[מקסימום]]-טבלה135[[#This Row],[מינימום]],"")</f>
        <v>6</v>
      </c>
      <c r="L212">
        <f>IF(IFERROR(LOOKUP(טבלה135[[#This Row],[ClientID]],פיבוט!$A$4:$A$121),FALSE)=טבלה135[[#This Row],[ClientID]],1,0)</f>
        <v>1</v>
      </c>
      <c r="M212" t="str">
        <f>IF(OR(טבלה135[[#This Row],[ClientID]]=A213),"",1)</f>
        <v/>
      </c>
      <c r="N212" s="3">
        <f>IF(טבלה135[[#This Row],[טווח]]&lt;&gt;K211,טבלה135[[#This Row],[טווח]],"")</f>
        <v>6</v>
      </c>
      <c r="O212" s="3">
        <f>IF(טבלה135[[#This Row],[מניית טווחים]]&lt;&gt;"",IF(OR(30&gt;טבלה135[[#This Row],[מקסימום]],30&lt;טבלה135[[#This Row],[מינימום]]),0,1),"")</f>
        <v>1</v>
      </c>
    </row>
    <row r="213" spans="1:15" x14ac:dyDescent="0.25">
      <c r="A213" t="s">
        <v>25</v>
      </c>
      <c r="B213">
        <v>4</v>
      </c>
      <c r="C213">
        <v>25</v>
      </c>
      <c r="D213">
        <f>טבלה135[[#This Row],[LengthofCycle]]+1</f>
        <v>26</v>
      </c>
      <c r="E213">
        <f>IF(טבלה135[[#This Row],[CycleNumber]]&lt;3,"",IF(טבלה135[[#This Row],[CycleNumber]]=3,MIN(D211:D213),IF(I212=3,MIN(D210:D212),E212)))</f>
        <v>25</v>
      </c>
      <c r="F213">
        <f>IF(טבלה135[[#This Row],[CycleNumber]]&lt;3,"",IF(טבלה135[[#This Row],[CycleNumber]]=3,MAX(D211:D213),IF(I212=3,MAX(D210:D212),F212)))</f>
        <v>31</v>
      </c>
      <c r="G213">
        <f>IF(OR(טבלה135[[#This Row],[CycleNumber]]&gt;B214,B214=""),IF(טבלה135[[#This Row],[מספר סטייה]]=3,MIN(D211:D213),טבלה135[[#This Row],[מינ קבוע]]),טבלה135[[#This Row],[מינ קבוע]])</f>
        <v>25</v>
      </c>
      <c r="H213">
        <f>IF(OR(טבלה135[[#This Row],[CycleNumber]]&gt;B214,B214=""),IF(טבלה135[[#This Row],[מספר סטייה]]=3,MAX(D211:D213),טבלה135[[#This Row],[מקס קבוע]]),טבלה135[[#This Row],[מקס קבוע]])</f>
        <v>31</v>
      </c>
      <c r="I21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קבוע]]&lt;&gt;E212,1,I212+1),0))</f>
        <v>0</v>
      </c>
      <c r="J213">
        <f>IF(AND(טבלה135[[#This Row],[CycleNumber]]&lt;B214,טבלה135[[#This Row],[מקס קבוע]]&lt;&gt;""),IF(OR(טבלה135[[#This Row],[מספר סטייה]]&lt;I214,AND(טבלה135[[#This Row],[מספר סטייה]]=3,I214=1)),0,1),"")</f>
        <v>1</v>
      </c>
      <c r="K213">
        <f>IF(טבלה135[[#This Row],[מקס קבוע]]&lt;&gt;"",טבלה135[[#This Row],[מקסימום]]-טבלה135[[#This Row],[מינימום]],"")</f>
        <v>6</v>
      </c>
      <c r="L213">
        <f>IF(IFERROR(LOOKUP(טבלה135[[#This Row],[ClientID]],פיבוט!$A$4:$A$121),FALSE)=טבלה135[[#This Row],[ClientID]],1,0)</f>
        <v>1</v>
      </c>
      <c r="M213" t="str">
        <f>IF(OR(טבלה135[[#This Row],[ClientID]]=A214),"",1)</f>
        <v/>
      </c>
      <c r="N213" s="3" t="str">
        <f>IF(טבלה135[[#This Row],[טווח]]&lt;&gt;K212,טבלה135[[#This Row],[טווח]],"")</f>
        <v/>
      </c>
      <c r="O213" s="3" t="str">
        <f>IF(טבלה135[[#This Row],[מניית טווחים]]&lt;&gt;"",IF(OR(30&gt;טבלה135[[#This Row],[מקסימום]],30&lt;טבלה135[[#This Row],[מינימום]]),0,1),"")</f>
        <v/>
      </c>
    </row>
    <row r="214" spans="1:15" x14ac:dyDescent="0.25">
      <c r="A214" t="s">
        <v>25</v>
      </c>
      <c r="B214">
        <v>5</v>
      </c>
      <c r="C214">
        <v>26</v>
      </c>
      <c r="D214">
        <f>טבלה135[[#This Row],[LengthofCycle]]+1</f>
        <v>27</v>
      </c>
      <c r="E214">
        <f>IF(טבלה135[[#This Row],[CycleNumber]]&lt;3,"",IF(טבלה135[[#This Row],[CycleNumber]]=3,MIN(D212:D214),IF(I213=3,MIN(D211:D213),E213)))</f>
        <v>25</v>
      </c>
      <c r="F214">
        <f>IF(טבלה135[[#This Row],[CycleNumber]]&lt;3,"",IF(טבלה135[[#This Row],[CycleNumber]]=3,MAX(D212:D214),IF(I213=3,MAX(D211:D213),F213)))</f>
        <v>31</v>
      </c>
      <c r="G214">
        <f>IF(OR(טבלה135[[#This Row],[CycleNumber]]&gt;B215,B215=""),IF(טבלה135[[#This Row],[מספר סטייה]]=3,MIN(D212:D214),טבלה135[[#This Row],[מינ קבוע]]),טבלה135[[#This Row],[מינ קבוע]])</f>
        <v>25</v>
      </c>
      <c r="H214">
        <f>IF(OR(טבלה135[[#This Row],[CycleNumber]]&gt;B215,B215=""),IF(טבלה135[[#This Row],[מספר סטייה]]=3,MAX(D212:D214),טבלה135[[#This Row],[מקס קבוע]]),טבלה135[[#This Row],[מקס קבוע]])</f>
        <v>31</v>
      </c>
      <c r="I21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קבוע]]&lt;&gt;E213,1,I213+1),0))</f>
        <v>0</v>
      </c>
      <c r="J214">
        <f>IF(AND(טבלה135[[#This Row],[CycleNumber]]&lt;B215,טבלה135[[#This Row],[מקס קבוע]]&lt;&gt;""),IF(OR(טבלה135[[#This Row],[מספר סטייה]]&lt;I215,AND(טבלה135[[#This Row],[מספר סטייה]]=3,I215=1)),0,1),"")</f>
        <v>1</v>
      </c>
      <c r="K214">
        <f>IF(טבלה135[[#This Row],[מקס קבוע]]&lt;&gt;"",טבלה135[[#This Row],[מקסימום]]-טבלה135[[#This Row],[מינימום]],"")</f>
        <v>6</v>
      </c>
      <c r="L214">
        <f>IF(IFERROR(LOOKUP(טבלה135[[#This Row],[ClientID]],פיבוט!$A$4:$A$121),FALSE)=טבלה135[[#This Row],[ClientID]],1,0)</f>
        <v>1</v>
      </c>
      <c r="M214" t="str">
        <f>IF(OR(טבלה135[[#This Row],[ClientID]]=A215),"",1)</f>
        <v/>
      </c>
      <c r="N214" s="3" t="str">
        <f>IF(טבלה135[[#This Row],[טווח]]&lt;&gt;K213,טבלה135[[#This Row],[טווח]],"")</f>
        <v/>
      </c>
      <c r="O214" s="3" t="str">
        <f>IF(טבלה135[[#This Row],[מניית טווחים]]&lt;&gt;"",IF(OR(30&gt;טבלה135[[#This Row],[מקסימום]],30&lt;טבלה135[[#This Row],[מינימום]]),0,1),"")</f>
        <v/>
      </c>
    </row>
    <row r="215" spans="1:15" x14ac:dyDescent="0.25">
      <c r="A215" t="s">
        <v>25</v>
      </c>
      <c r="B215">
        <v>6</v>
      </c>
      <c r="C215">
        <v>28</v>
      </c>
      <c r="D215">
        <f>טבלה135[[#This Row],[LengthofCycle]]+1</f>
        <v>29</v>
      </c>
      <c r="E215">
        <f>IF(טבלה135[[#This Row],[CycleNumber]]&lt;3,"",IF(טבלה135[[#This Row],[CycleNumber]]=3,MIN(D213:D215),IF(I214=3,MIN(D212:D214),E214)))</f>
        <v>25</v>
      </c>
      <c r="F215">
        <f>IF(טבלה135[[#This Row],[CycleNumber]]&lt;3,"",IF(טבלה135[[#This Row],[CycleNumber]]=3,MAX(D213:D215),IF(I214=3,MAX(D212:D214),F214)))</f>
        <v>31</v>
      </c>
      <c r="G215">
        <f>IF(OR(טבלה135[[#This Row],[CycleNumber]]&gt;B216,B216=""),IF(טבלה135[[#This Row],[מספר סטייה]]=3,MIN(D213:D215),טבלה135[[#This Row],[מינ קבוע]]),טבלה135[[#This Row],[מינ קבוע]])</f>
        <v>25</v>
      </c>
      <c r="H215">
        <f>IF(OR(טבלה135[[#This Row],[CycleNumber]]&gt;B216,B216=""),IF(טבלה135[[#This Row],[מספר סטייה]]=3,MAX(D213:D215),טבלה135[[#This Row],[מקס קבוע]]),טבלה135[[#This Row],[מקס קבוע]])</f>
        <v>31</v>
      </c>
      <c r="I21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קבוע]]&lt;&gt;E214,1,I214+1),0))</f>
        <v>0</v>
      </c>
      <c r="J215">
        <f>IF(AND(טבלה135[[#This Row],[CycleNumber]]&lt;B216,טבלה135[[#This Row],[מקס קבוע]]&lt;&gt;""),IF(OR(טבלה135[[#This Row],[מספר סטייה]]&lt;I216,AND(טבלה135[[#This Row],[מספר סטייה]]=3,I216=1)),0,1),"")</f>
        <v>0</v>
      </c>
      <c r="K215">
        <f>IF(טבלה135[[#This Row],[מקס קבוע]]&lt;&gt;"",טבלה135[[#This Row],[מקסימום]]-טבלה135[[#This Row],[מינימום]],"")</f>
        <v>6</v>
      </c>
      <c r="L215">
        <f>IF(IFERROR(LOOKUP(טבלה135[[#This Row],[ClientID]],פיבוט!$A$4:$A$121),FALSE)=טבלה135[[#This Row],[ClientID]],1,0)</f>
        <v>1</v>
      </c>
      <c r="M215" t="str">
        <f>IF(OR(טבלה135[[#This Row],[ClientID]]=A216),"",1)</f>
        <v/>
      </c>
      <c r="N215" s="3" t="str">
        <f>IF(טבלה135[[#This Row],[טווח]]&lt;&gt;K214,טבלה135[[#This Row],[טווח]],"")</f>
        <v/>
      </c>
      <c r="O215" s="3" t="str">
        <f>IF(טבלה135[[#This Row],[מניית טווחים]]&lt;&gt;"",IF(OR(30&gt;טבלה135[[#This Row],[מקסימום]],30&lt;טבלה135[[#This Row],[מינימום]]),0,1),"")</f>
        <v/>
      </c>
    </row>
    <row r="216" spans="1:15" x14ac:dyDescent="0.25">
      <c r="A216" t="s">
        <v>25</v>
      </c>
      <c r="B216">
        <v>7</v>
      </c>
      <c r="C216">
        <v>33</v>
      </c>
      <c r="D216">
        <f>טבלה135[[#This Row],[LengthofCycle]]+1</f>
        <v>34</v>
      </c>
      <c r="E216">
        <f>IF(טבלה135[[#This Row],[CycleNumber]]&lt;3,"",IF(טבלה135[[#This Row],[CycleNumber]]=3,MIN(D214:D216),IF(I215=3,MIN(D213:D215),E215)))</f>
        <v>25</v>
      </c>
      <c r="F216">
        <f>IF(טבלה135[[#This Row],[CycleNumber]]&lt;3,"",IF(טבלה135[[#This Row],[CycleNumber]]=3,MAX(D214:D216),IF(I215=3,MAX(D213:D215),F215)))</f>
        <v>31</v>
      </c>
      <c r="G216">
        <f>IF(OR(טבלה135[[#This Row],[CycleNumber]]&gt;B217,B217=""),IF(טבלה135[[#This Row],[מספר סטייה]]=3,MIN(D214:D216),טבלה135[[#This Row],[מינ קבוע]]),טבלה135[[#This Row],[מינ קבוע]])</f>
        <v>25</v>
      </c>
      <c r="H216">
        <f>IF(OR(טבלה135[[#This Row],[CycleNumber]]&gt;B217,B217=""),IF(טבלה135[[#This Row],[מספר סטייה]]=3,MAX(D214:D216),טבלה135[[#This Row],[מקס קבוע]]),טבלה135[[#This Row],[מקס קבוע]])</f>
        <v>31</v>
      </c>
      <c r="I21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קבוע]]&lt;&gt;E215,1,I215+1),0))</f>
        <v>1</v>
      </c>
      <c r="J216" t="str">
        <f>IF(AND(טבלה135[[#This Row],[CycleNumber]]&lt;B217,טבלה135[[#This Row],[מקס קבוע]]&lt;&gt;""),IF(OR(טבלה135[[#This Row],[מספר סטייה]]&lt;I217,AND(טבלה135[[#This Row],[מספר סטייה]]=3,I217=1)),0,1),"")</f>
        <v/>
      </c>
      <c r="K216">
        <f>IF(טבלה135[[#This Row],[מקס קבוע]]&lt;&gt;"",טבלה135[[#This Row],[מקסימום]]-טבלה135[[#This Row],[מינימום]],"")</f>
        <v>6</v>
      </c>
      <c r="L216">
        <f>IF(IFERROR(LOOKUP(טבלה135[[#This Row],[ClientID]],פיבוט!$A$4:$A$121),FALSE)=טבלה135[[#This Row],[ClientID]],1,0)</f>
        <v>1</v>
      </c>
      <c r="M216">
        <f>IF(OR(טבלה135[[#This Row],[ClientID]]=A217),"",1)</f>
        <v>1</v>
      </c>
      <c r="N216" s="3" t="str">
        <f>IF(טבלה135[[#This Row],[טווח]]&lt;&gt;K215,טבלה135[[#This Row],[טווח]],"")</f>
        <v/>
      </c>
      <c r="O216" s="3" t="str">
        <f>IF(טבלה135[[#This Row],[מניית טווחים]]&lt;&gt;"",IF(OR(30&gt;טבלה135[[#This Row],[מקסימום]],30&lt;טבלה135[[#This Row],[מינימום]]),0,1),"")</f>
        <v/>
      </c>
    </row>
    <row r="217" spans="1:15" x14ac:dyDescent="0.25">
      <c r="A217" t="s">
        <v>26</v>
      </c>
      <c r="B217">
        <v>1</v>
      </c>
      <c r="C217">
        <v>29</v>
      </c>
      <c r="D217">
        <f>טבלה135[[#This Row],[LengthofCycle]]+1</f>
        <v>30</v>
      </c>
      <c r="E217" t="str">
        <f>IF(טבלה135[[#This Row],[CycleNumber]]&lt;3,"",IF(טבלה135[[#This Row],[CycleNumber]]=3,MIN(D215:D217),IF(I216=3,MIN(D214:D216),E216)))</f>
        <v/>
      </c>
      <c r="F217" t="str">
        <f>IF(טבלה135[[#This Row],[CycleNumber]]&lt;3,"",IF(טבלה135[[#This Row],[CycleNumber]]=3,MAX(D215:D217),IF(I216=3,MAX(D214:D216),F216)))</f>
        <v/>
      </c>
      <c r="G217" t="str">
        <f>IF(OR(טבלה135[[#This Row],[CycleNumber]]&gt;B218,B218=""),IF(טבלה135[[#This Row],[מספר סטייה]]=3,MIN(D215:D217),טבלה135[[#This Row],[מינ קבוע]]),טבלה135[[#This Row],[מינ קבוע]])</f>
        <v/>
      </c>
      <c r="H217" t="str">
        <f>IF(OR(טבלה135[[#This Row],[CycleNumber]]&gt;B218,B218=""),IF(טבלה135[[#This Row],[מספר סטייה]]=3,MAX(D215:D217),טבלה135[[#This Row],[מקס קבוע]]),טבלה135[[#This Row],[מקס קבוע]])</f>
        <v/>
      </c>
      <c r="I21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קבוע]]&lt;&gt;E216,1,I216+1),0))</f>
        <v/>
      </c>
      <c r="J217" t="str">
        <f>IF(AND(טבלה135[[#This Row],[CycleNumber]]&lt;B218,טבלה135[[#This Row],[מקס קבוע]]&lt;&gt;""),IF(OR(טבלה135[[#This Row],[מספר סטייה]]&lt;I218,AND(טבלה135[[#This Row],[מספר סטייה]]=3,I218=1)),0,1),"")</f>
        <v/>
      </c>
      <c r="K217" t="str">
        <f>IF(טבלה135[[#This Row],[מקס קבוע]]&lt;&gt;"",טבלה135[[#This Row],[מקסימום]]-טבלה135[[#This Row],[מינימום]],"")</f>
        <v/>
      </c>
      <c r="L217">
        <f>IF(IFERROR(LOOKUP(טבלה135[[#This Row],[ClientID]],פיבוט!$A$4:$A$121),FALSE)=טבלה135[[#This Row],[ClientID]],1,0)</f>
        <v>1</v>
      </c>
      <c r="M217" t="str">
        <f>IF(OR(טבלה135[[#This Row],[ClientID]]=A218),"",1)</f>
        <v/>
      </c>
      <c r="N217" s="3" t="str">
        <f>IF(טבלה135[[#This Row],[טווח]]&lt;&gt;K216,טבלה135[[#This Row],[טווח]],"")</f>
        <v/>
      </c>
      <c r="O217" s="3" t="str">
        <f>IF(טבלה135[[#This Row],[מניית טווחים]]&lt;&gt;"",IF(OR(30&gt;טבלה135[[#This Row],[מקסימום]],30&lt;טבלה135[[#This Row],[מינימום]]),0,1),"")</f>
        <v/>
      </c>
    </row>
    <row r="218" spans="1:15" x14ac:dyDescent="0.25">
      <c r="A218" t="s">
        <v>26</v>
      </c>
      <c r="B218">
        <v>2</v>
      </c>
      <c r="C218">
        <v>30</v>
      </c>
      <c r="D218">
        <f>טבלה135[[#This Row],[LengthofCycle]]+1</f>
        <v>31</v>
      </c>
      <c r="E218" t="str">
        <f>IF(טבלה135[[#This Row],[CycleNumber]]&lt;3,"",IF(טבלה135[[#This Row],[CycleNumber]]=3,MIN(D216:D218),IF(I217=3,MIN(D215:D217),E217)))</f>
        <v/>
      </c>
      <c r="F218" t="str">
        <f>IF(טבלה135[[#This Row],[CycleNumber]]&lt;3,"",IF(טבלה135[[#This Row],[CycleNumber]]=3,MAX(D216:D218),IF(I217=3,MAX(D215:D217),F217)))</f>
        <v/>
      </c>
      <c r="G218" t="str">
        <f>IF(OR(טבלה135[[#This Row],[CycleNumber]]&gt;B219,B219=""),IF(טבלה135[[#This Row],[מספר סטייה]]=3,MIN(D216:D218),טבלה135[[#This Row],[מינ קבוע]]),טבלה135[[#This Row],[מינ קבוע]])</f>
        <v/>
      </c>
      <c r="H218" t="str">
        <f>IF(OR(טבלה135[[#This Row],[CycleNumber]]&gt;B219,B219=""),IF(טבלה135[[#This Row],[מספר סטייה]]=3,MAX(D216:D218),טבלה135[[#This Row],[מקס קבוע]]),טבלה135[[#This Row],[מקס קבוע]])</f>
        <v/>
      </c>
      <c r="I21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קבוע]]&lt;&gt;E217,1,I217+1),0))</f>
        <v/>
      </c>
      <c r="J218" t="str">
        <f>IF(AND(טבלה135[[#This Row],[CycleNumber]]&lt;B219,טבלה135[[#This Row],[מקס קבוע]]&lt;&gt;""),IF(OR(טבלה135[[#This Row],[מספר סטייה]]&lt;I219,AND(טבלה135[[#This Row],[מספר סטייה]]=3,I219=1)),0,1),"")</f>
        <v/>
      </c>
      <c r="K218" t="str">
        <f>IF(טבלה135[[#This Row],[מקס קבוע]]&lt;&gt;"",טבלה135[[#This Row],[מקסימום]]-טבלה135[[#This Row],[מינימום]],"")</f>
        <v/>
      </c>
      <c r="L218">
        <f>IF(IFERROR(LOOKUP(טבלה135[[#This Row],[ClientID]],פיבוט!$A$4:$A$121),FALSE)=טבלה135[[#This Row],[ClientID]],1,0)</f>
        <v>1</v>
      </c>
      <c r="M218" t="str">
        <f>IF(OR(טבלה135[[#This Row],[ClientID]]=A219),"",1)</f>
        <v/>
      </c>
      <c r="N218" s="3" t="str">
        <f>IF(טבלה135[[#This Row],[טווח]]&lt;&gt;K217,טבלה135[[#This Row],[טווח]],"")</f>
        <v/>
      </c>
      <c r="O218" s="3" t="str">
        <f>IF(טבלה135[[#This Row],[מניית טווחים]]&lt;&gt;"",IF(OR(30&gt;טבלה135[[#This Row],[מקסימום]],30&lt;טבלה135[[#This Row],[מינימום]]),0,1),"")</f>
        <v/>
      </c>
    </row>
    <row r="219" spans="1:15" x14ac:dyDescent="0.25">
      <c r="A219" t="s">
        <v>26</v>
      </c>
      <c r="B219">
        <v>3</v>
      </c>
      <c r="C219">
        <v>29</v>
      </c>
      <c r="D219">
        <f>טבלה135[[#This Row],[LengthofCycle]]+1</f>
        <v>30</v>
      </c>
      <c r="E219">
        <f>IF(טבלה135[[#This Row],[CycleNumber]]&lt;3,"",IF(טבלה135[[#This Row],[CycleNumber]]=3,MIN(D217:D219),IF(I218=3,MIN(D216:D218),E218)))</f>
        <v>30</v>
      </c>
      <c r="F219">
        <f>IF(טבלה135[[#This Row],[CycleNumber]]&lt;3,"",IF(טבלה135[[#This Row],[CycleNumber]]=3,MAX(D217:D219),IF(I218=3,MAX(D216:D218),F218)))</f>
        <v>31</v>
      </c>
      <c r="G219">
        <f>IF(OR(טבלה135[[#This Row],[CycleNumber]]&gt;B220,B220=""),IF(טבלה135[[#This Row],[מספר סטייה]]=3,MIN(D217:D219),טבלה135[[#This Row],[מינ קבוע]]),טבלה135[[#This Row],[מינ קבוע]])</f>
        <v>30</v>
      </c>
      <c r="H219">
        <f>IF(OR(טבלה135[[#This Row],[CycleNumber]]&gt;B220,B220=""),IF(טבלה135[[#This Row],[מספר סטייה]]=3,MAX(D217:D219),טבלה135[[#This Row],[מקס קבוע]]),טבלה135[[#This Row],[מקס קבוע]])</f>
        <v>31</v>
      </c>
      <c r="I21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קבוע]]&lt;&gt;E218,1,I218+1),0))</f>
        <v>0</v>
      </c>
      <c r="J219">
        <f>IF(AND(טבלה135[[#This Row],[CycleNumber]]&lt;B220,טבלה135[[#This Row],[מקס קבוע]]&lt;&gt;""),IF(OR(טבלה135[[#This Row],[מספר סטייה]]&lt;I220,AND(טבלה135[[#This Row],[מספר סטייה]]=3,I220=1)),0,1),"")</f>
        <v>1</v>
      </c>
      <c r="K219">
        <f>IF(טבלה135[[#This Row],[מקס קבוע]]&lt;&gt;"",טבלה135[[#This Row],[מקסימום]]-טבלה135[[#This Row],[מינימום]],"")</f>
        <v>1</v>
      </c>
      <c r="L219">
        <f>IF(IFERROR(LOOKUP(טבלה135[[#This Row],[ClientID]],פיבוט!$A$4:$A$121),FALSE)=טבלה135[[#This Row],[ClientID]],1,0)</f>
        <v>1</v>
      </c>
      <c r="M219" t="str">
        <f>IF(OR(טבלה135[[#This Row],[ClientID]]=A220),"",1)</f>
        <v/>
      </c>
      <c r="N219" s="3">
        <f>IF(טבלה135[[#This Row],[טווח]]&lt;&gt;K218,טבלה135[[#This Row],[טווח]],"")</f>
        <v>1</v>
      </c>
      <c r="O219" s="3">
        <f>IF(טבלה135[[#This Row],[מניית טווחים]]&lt;&gt;"",IF(OR(30&gt;טבלה135[[#This Row],[מקסימום]],30&lt;טבלה135[[#This Row],[מינימום]]),0,1),"")</f>
        <v>1</v>
      </c>
    </row>
    <row r="220" spans="1:15" x14ac:dyDescent="0.25">
      <c r="A220" t="s">
        <v>26</v>
      </c>
      <c r="B220">
        <v>4</v>
      </c>
      <c r="C220">
        <v>29</v>
      </c>
      <c r="D220">
        <f>טבלה135[[#This Row],[LengthofCycle]]+1</f>
        <v>30</v>
      </c>
      <c r="E220">
        <f>IF(טבלה135[[#This Row],[CycleNumber]]&lt;3,"",IF(טבלה135[[#This Row],[CycleNumber]]=3,MIN(D218:D220),IF(I219=3,MIN(D217:D219),E219)))</f>
        <v>30</v>
      </c>
      <c r="F220">
        <f>IF(טבלה135[[#This Row],[CycleNumber]]&lt;3,"",IF(טבלה135[[#This Row],[CycleNumber]]=3,MAX(D218:D220),IF(I219=3,MAX(D217:D219),F219)))</f>
        <v>31</v>
      </c>
      <c r="G220">
        <f>IF(OR(טבלה135[[#This Row],[CycleNumber]]&gt;B221,B221=""),IF(טבלה135[[#This Row],[מספר סטייה]]=3,MIN(D218:D220),טבלה135[[#This Row],[מינ קבוע]]),טבלה135[[#This Row],[מינ קבוע]])</f>
        <v>30</v>
      </c>
      <c r="H220">
        <f>IF(OR(טבלה135[[#This Row],[CycleNumber]]&gt;B221,B221=""),IF(טבלה135[[#This Row],[מספר סטייה]]=3,MAX(D218:D220),טבלה135[[#This Row],[מקס קבוע]]),טבלה135[[#This Row],[מקס קבוע]])</f>
        <v>31</v>
      </c>
      <c r="I22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קבוע]]&lt;&gt;E219,1,I219+1),0))</f>
        <v>0</v>
      </c>
      <c r="J220">
        <f>IF(AND(טבלה135[[#This Row],[CycleNumber]]&lt;B221,טבלה135[[#This Row],[מקס קבוע]]&lt;&gt;""),IF(OR(טבלה135[[#This Row],[מספר סטייה]]&lt;I221,AND(טבלה135[[#This Row],[מספר סטייה]]=3,I221=1)),0,1),"")</f>
        <v>0</v>
      </c>
      <c r="K220">
        <f>IF(טבלה135[[#This Row],[מקס קבוע]]&lt;&gt;"",טבלה135[[#This Row],[מקסימום]]-טבלה135[[#This Row],[מינימום]],"")</f>
        <v>1</v>
      </c>
      <c r="L220">
        <f>IF(IFERROR(LOOKUP(טבלה135[[#This Row],[ClientID]],פיבוט!$A$4:$A$121),FALSE)=טבלה135[[#This Row],[ClientID]],1,0)</f>
        <v>1</v>
      </c>
      <c r="M220" t="str">
        <f>IF(OR(טבלה135[[#This Row],[ClientID]]=A221),"",1)</f>
        <v/>
      </c>
      <c r="N220" s="3" t="str">
        <f>IF(טבלה135[[#This Row],[טווח]]&lt;&gt;K219,טבלה135[[#This Row],[טווח]],"")</f>
        <v/>
      </c>
      <c r="O220" s="3" t="str">
        <f>IF(טבלה135[[#This Row],[מניית טווחים]]&lt;&gt;"",IF(OR(30&gt;טבלה135[[#This Row],[מקסימום]],30&lt;טבלה135[[#This Row],[מינימום]]),0,1),"")</f>
        <v/>
      </c>
    </row>
    <row r="221" spans="1:15" x14ac:dyDescent="0.25">
      <c r="A221" t="s">
        <v>26</v>
      </c>
      <c r="B221">
        <v>5</v>
      </c>
      <c r="C221">
        <v>28</v>
      </c>
      <c r="D221">
        <f>טבלה135[[#This Row],[LengthofCycle]]+1</f>
        <v>29</v>
      </c>
      <c r="E221">
        <f>IF(טבלה135[[#This Row],[CycleNumber]]&lt;3,"",IF(טבלה135[[#This Row],[CycleNumber]]=3,MIN(D219:D221),IF(I220=3,MIN(D218:D220),E220)))</f>
        <v>30</v>
      </c>
      <c r="F221">
        <f>IF(טבלה135[[#This Row],[CycleNumber]]&lt;3,"",IF(טבלה135[[#This Row],[CycleNumber]]=3,MAX(D219:D221),IF(I220=3,MAX(D218:D220),F220)))</f>
        <v>31</v>
      </c>
      <c r="G221">
        <f>IF(OR(טבלה135[[#This Row],[CycleNumber]]&gt;B222,B222=""),IF(טבלה135[[#This Row],[מספר סטייה]]=3,MIN(D219:D221),טבלה135[[#This Row],[מינ קבוע]]),טבלה135[[#This Row],[מינ קבוע]])</f>
        <v>30</v>
      </c>
      <c r="H221">
        <f>IF(OR(טבלה135[[#This Row],[CycleNumber]]&gt;B222,B222=""),IF(טבלה135[[#This Row],[מספר סטייה]]=3,MAX(D219:D221),טבלה135[[#This Row],[מקס קבוע]]),טבלה135[[#This Row],[מקס קבוע]])</f>
        <v>31</v>
      </c>
      <c r="I22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קבוע]]&lt;&gt;E220,1,I220+1),0))</f>
        <v>1</v>
      </c>
      <c r="J221">
        <f>IF(AND(טבלה135[[#This Row],[CycleNumber]]&lt;B222,טבלה135[[#This Row],[מקס קבוע]]&lt;&gt;""),IF(OR(טבלה135[[#This Row],[מספר סטייה]]&lt;I222,AND(טבלה135[[#This Row],[מספר סטייה]]=3,I222=1)),0,1),"")</f>
        <v>1</v>
      </c>
      <c r="K221">
        <f>IF(טבלה135[[#This Row],[מקס קבוע]]&lt;&gt;"",טבלה135[[#This Row],[מקסימום]]-טבלה135[[#This Row],[מינימום]],"")</f>
        <v>1</v>
      </c>
      <c r="L221">
        <f>IF(IFERROR(LOOKUP(טבלה135[[#This Row],[ClientID]],פיבוט!$A$4:$A$121),FALSE)=טבלה135[[#This Row],[ClientID]],1,0)</f>
        <v>1</v>
      </c>
      <c r="M221" t="str">
        <f>IF(OR(טבלה135[[#This Row],[ClientID]]=A222),"",1)</f>
        <v/>
      </c>
      <c r="N221" s="3" t="str">
        <f>IF(טבלה135[[#This Row],[טווח]]&lt;&gt;K220,טבלה135[[#This Row],[טווח]],"")</f>
        <v/>
      </c>
      <c r="O221" s="3" t="str">
        <f>IF(טבלה135[[#This Row],[מניית טווחים]]&lt;&gt;"",IF(OR(30&gt;טבלה135[[#This Row],[מקסימום]],30&lt;טבלה135[[#This Row],[מינימום]]),0,1),"")</f>
        <v/>
      </c>
    </row>
    <row r="222" spans="1:15" x14ac:dyDescent="0.25">
      <c r="A222" t="s">
        <v>26</v>
      </c>
      <c r="B222">
        <v>6</v>
      </c>
      <c r="C222">
        <v>29</v>
      </c>
      <c r="D222">
        <f>טבלה135[[#This Row],[LengthofCycle]]+1</f>
        <v>30</v>
      </c>
      <c r="E222">
        <f>IF(טבלה135[[#This Row],[CycleNumber]]&lt;3,"",IF(טבלה135[[#This Row],[CycleNumber]]=3,MIN(D220:D222),IF(I221=3,MIN(D219:D221),E221)))</f>
        <v>30</v>
      </c>
      <c r="F222">
        <f>IF(טבלה135[[#This Row],[CycleNumber]]&lt;3,"",IF(טבלה135[[#This Row],[CycleNumber]]=3,MAX(D220:D222),IF(I221=3,MAX(D219:D221),F221)))</f>
        <v>31</v>
      </c>
      <c r="G222">
        <f>IF(OR(טבלה135[[#This Row],[CycleNumber]]&gt;B223,B223=""),IF(טבלה135[[#This Row],[מספר סטייה]]=3,MIN(D220:D222),טבלה135[[#This Row],[מינ קבוע]]),טבלה135[[#This Row],[מינ קבוע]])</f>
        <v>30</v>
      </c>
      <c r="H222">
        <f>IF(OR(טבלה135[[#This Row],[CycleNumber]]&gt;B223,B223=""),IF(טבלה135[[#This Row],[מספר סטייה]]=3,MAX(D220:D222),טבלה135[[#This Row],[מקס קבוע]]),טבלה135[[#This Row],[מקס קבוע]])</f>
        <v>31</v>
      </c>
      <c r="I22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קבוע]]&lt;&gt;E221,1,I221+1),0))</f>
        <v>0</v>
      </c>
      <c r="J222">
        <f>IF(AND(טבלה135[[#This Row],[CycleNumber]]&lt;B223,טבלה135[[#This Row],[מקס קבוע]]&lt;&gt;""),IF(OR(טבלה135[[#This Row],[מספר סטייה]]&lt;I223,AND(טבלה135[[#This Row],[מספר סטייה]]=3,I223=1)),0,1),"")</f>
        <v>0</v>
      </c>
      <c r="K222">
        <f>IF(טבלה135[[#This Row],[מקס קבוע]]&lt;&gt;"",טבלה135[[#This Row],[מקסימום]]-טבלה135[[#This Row],[מינימום]],"")</f>
        <v>1</v>
      </c>
      <c r="L222">
        <f>IF(IFERROR(LOOKUP(טבלה135[[#This Row],[ClientID]],פיבוט!$A$4:$A$121),FALSE)=טבלה135[[#This Row],[ClientID]],1,0)</f>
        <v>1</v>
      </c>
      <c r="M222" t="str">
        <f>IF(OR(טבלה135[[#This Row],[ClientID]]=A223),"",1)</f>
        <v/>
      </c>
      <c r="N222" s="3" t="str">
        <f>IF(טבלה135[[#This Row],[טווח]]&lt;&gt;K221,טבלה135[[#This Row],[טווח]],"")</f>
        <v/>
      </c>
      <c r="O222" s="3" t="str">
        <f>IF(טבלה135[[#This Row],[מניית טווחים]]&lt;&gt;"",IF(OR(30&gt;טבלה135[[#This Row],[מקסימום]],30&lt;טבלה135[[#This Row],[מינימום]]),0,1),"")</f>
        <v/>
      </c>
    </row>
    <row r="223" spans="1:15" x14ac:dyDescent="0.25">
      <c r="A223" t="s">
        <v>26</v>
      </c>
      <c r="B223">
        <v>7</v>
      </c>
      <c r="C223">
        <v>27</v>
      </c>
      <c r="D223">
        <f>טבלה135[[#This Row],[LengthofCycle]]+1</f>
        <v>28</v>
      </c>
      <c r="E223">
        <f>IF(טבלה135[[#This Row],[CycleNumber]]&lt;3,"",IF(טבלה135[[#This Row],[CycleNumber]]=3,MIN(D221:D223),IF(I222=3,MIN(D220:D222),E222)))</f>
        <v>30</v>
      </c>
      <c r="F223">
        <f>IF(טבלה135[[#This Row],[CycleNumber]]&lt;3,"",IF(טבלה135[[#This Row],[CycleNumber]]=3,MAX(D221:D223),IF(I222=3,MAX(D220:D222),F222)))</f>
        <v>31</v>
      </c>
      <c r="G223">
        <f>IF(OR(טבלה135[[#This Row],[CycleNumber]]&gt;B224,B224=""),IF(טבלה135[[#This Row],[מספר סטייה]]=3,MIN(D221:D223),טבלה135[[#This Row],[מינ קבוע]]),טבלה135[[#This Row],[מינ קבוע]])</f>
        <v>30</v>
      </c>
      <c r="H223">
        <f>IF(OR(טבלה135[[#This Row],[CycleNumber]]&gt;B224,B224=""),IF(טבלה135[[#This Row],[מספר סטייה]]=3,MAX(D221:D223),טבלה135[[#This Row],[מקס קבוע]]),טבלה135[[#This Row],[מקס קבוע]])</f>
        <v>31</v>
      </c>
      <c r="I22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קבוע]]&lt;&gt;E222,1,I222+1),0))</f>
        <v>1</v>
      </c>
      <c r="J223">
        <f>IF(AND(טבלה135[[#This Row],[CycleNumber]]&lt;B224,טבלה135[[#This Row],[מקס קבוע]]&lt;&gt;""),IF(OR(טבלה135[[#This Row],[מספר סטייה]]&lt;I224,AND(טבלה135[[#This Row],[מספר סטייה]]=3,I224=1)),0,1),"")</f>
        <v>1</v>
      </c>
      <c r="K223">
        <f>IF(טבלה135[[#This Row],[מקס קבוע]]&lt;&gt;"",טבלה135[[#This Row],[מקסימום]]-טבלה135[[#This Row],[מינימום]],"")</f>
        <v>1</v>
      </c>
      <c r="L223">
        <f>IF(IFERROR(LOOKUP(טבלה135[[#This Row],[ClientID]],פיבוט!$A$4:$A$121),FALSE)=טבלה135[[#This Row],[ClientID]],1,0)</f>
        <v>1</v>
      </c>
      <c r="M223" t="str">
        <f>IF(OR(טבלה135[[#This Row],[ClientID]]=A224),"",1)</f>
        <v/>
      </c>
      <c r="N223" s="3" t="str">
        <f>IF(טבלה135[[#This Row],[טווח]]&lt;&gt;K222,טבלה135[[#This Row],[טווח]],"")</f>
        <v/>
      </c>
      <c r="O223" s="3" t="str">
        <f>IF(טבלה135[[#This Row],[מניית טווחים]]&lt;&gt;"",IF(OR(30&gt;טבלה135[[#This Row],[מקסימום]],30&lt;טבלה135[[#This Row],[מינימום]]),0,1),"")</f>
        <v/>
      </c>
    </row>
    <row r="224" spans="1:15" x14ac:dyDescent="0.25">
      <c r="A224" t="s">
        <v>26</v>
      </c>
      <c r="B224">
        <v>8</v>
      </c>
      <c r="C224">
        <v>29</v>
      </c>
      <c r="D224">
        <f>טבלה135[[#This Row],[LengthofCycle]]+1</f>
        <v>30</v>
      </c>
      <c r="E224">
        <f>IF(טבלה135[[#This Row],[CycleNumber]]&lt;3,"",IF(טבלה135[[#This Row],[CycleNumber]]=3,MIN(D222:D224),IF(I223=3,MIN(D221:D223),E223)))</f>
        <v>30</v>
      </c>
      <c r="F224">
        <f>IF(טבלה135[[#This Row],[CycleNumber]]&lt;3,"",IF(טבלה135[[#This Row],[CycleNumber]]=3,MAX(D222:D224),IF(I223=3,MAX(D221:D223),F223)))</f>
        <v>31</v>
      </c>
      <c r="G224">
        <f>IF(OR(טבלה135[[#This Row],[CycleNumber]]&gt;B225,B225=""),IF(טבלה135[[#This Row],[מספר סטייה]]=3,MIN(D222:D224),טבלה135[[#This Row],[מינ קבוע]]),טבלה135[[#This Row],[מינ קבוע]])</f>
        <v>30</v>
      </c>
      <c r="H224">
        <f>IF(OR(טבלה135[[#This Row],[CycleNumber]]&gt;B225,B225=""),IF(טבלה135[[#This Row],[מספר סטייה]]=3,MAX(D222:D224),טבלה135[[#This Row],[מקס קבוע]]),טבלה135[[#This Row],[מקס קבוע]])</f>
        <v>31</v>
      </c>
      <c r="I22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קבוע]]&lt;&gt;E223,1,I223+1),0))</f>
        <v>0</v>
      </c>
      <c r="J224">
        <f>IF(AND(טבלה135[[#This Row],[CycleNumber]]&lt;B225,טבלה135[[#This Row],[מקס קבוע]]&lt;&gt;""),IF(OR(טבלה135[[#This Row],[מספר סטייה]]&lt;I225,AND(טבלה135[[#This Row],[מספר סטייה]]=3,I225=1)),0,1),"")</f>
        <v>0</v>
      </c>
      <c r="K224">
        <f>IF(טבלה135[[#This Row],[מקס קבוע]]&lt;&gt;"",טבלה135[[#This Row],[מקסימום]]-טבלה135[[#This Row],[מינימום]],"")</f>
        <v>1</v>
      </c>
      <c r="L224">
        <f>IF(IFERROR(LOOKUP(טבלה135[[#This Row],[ClientID]],פיבוט!$A$4:$A$121),FALSE)=טבלה135[[#This Row],[ClientID]],1,0)</f>
        <v>1</v>
      </c>
      <c r="M224" t="str">
        <f>IF(OR(טבלה135[[#This Row],[ClientID]]=A225),"",1)</f>
        <v/>
      </c>
      <c r="N224" s="3" t="str">
        <f>IF(טבלה135[[#This Row],[טווח]]&lt;&gt;K223,טבלה135[[#This Row],[טווח]],"")</f>
        <v/>
      </c>
      <c r="O224" s="3" t="str">
        <f>IF(טבלה135[[#This Row],[מניית טווחים]]&lt;&gt;"",IF(OR(30&gt;טבלה135[[#This Row],[מקסימום]],30&lt;טבלה135[[#This Row],[מינימום]]),0,1),"")</f>
        <v/>
      </c>
    </row>
    <row r="225" spans="1:15" x14ac:dyDescent="0.25">
      <c r="A225" t="s">
        <v>26</v>
      </c>
      <c r="B225">
        <v>9</v>
      </c>
      <c r="C225">
        <v>27</v>
      </c>
      <c r="D225">
        <f>טבלה135[[#This Row],[LengthofCycle]]+1</f>
        <v>28</v>
      </c>
      <c r="E225">
        <f>IF(טבלה135[[#This Row],[CycleNumber]]&lt;3,"",IF(טבלה135[[#This Row],[CycleNumber]]=3,MIN(D223:D225),IF(I224=3,MIN(D222:D224),E224)))</f>
        <v>30</v>
      </c>
      <c r="F225">
        <f>IF(טבלה135[[#This Row],[CycleNumber]]&lt;3,"",IF(טבלה135[[#This Row],[CycleNumber]]=3,MAX(D223:D225),IF(I224=3,MAX(D222:D224),F224)))</f>
        <v>31</v>
      </c>
      <c r="G225">
        <f>IF(OR(טבלה135[[#This Row],[CycleNumber]]&gt;B226,B226=""),IF(טבלה135[[#This Row],[מספר סטייה]]=3,MIN(D223:D225),טבלה135[[#This Row],[מינ קבוע]]),טבלה135[[#This Row],[מינ קבוע]])</f>
        <v>30</v>
      </c>
      <c r="H225">
        <f>IF(OR(טבלה135[[#This Row],[CycleNumber]]&gt;B226,B226=""),IF(טבלה135[[#This Row],[מספר סטייה]]=3,MAX(D223:D225),טבלה135[[#This Row],[מקס קבוע]]),טבלה135[[#This Row],[מקס קבוע]])</f>
        <v>31</v>
      </c>
      <c r="I22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קבוע]]&lt;&gt;E224,1,I224+1),0))</f>
        <v>1</v>
      </c>
      <c r="J225">
        <f>IF(AND(טבלה135[[#This Row],[CycleNumber]]&lt;B226,טבלה135[[#This Row],[מקס קבוע]]&lt;&gt;""),IF(OR(טבלה135[[#This Row],[מספר סטייה]]&lt;I226,AND(טבלה135[[#This Row],[מספר סטייה]]=3,I226=1)),0,1),"")</f>
        <v>1</v>
      </c>
      <c r="K225">
        <f>IF(טבלה135[[#This Row],[מקס קבוע]]&lt;&gt;"",טבלה135[[#This Row],[מקסימום]]-טבלה135[[#This Row],[מינימום]],"")</f>
        <v>1</v>
      </c>
      <c r="L225">
        <f>IF(IFERROR(LOOKUP(טבלה135[[#This Row],[ClientID]],פיבוט!$A$4:$A$121),FALSE)=טבלה135[[#This Row],[ClientID]],1,0)</f>
        <v>1</v>
      </c>
      <c r="M225" t="str">
        <f>IF(OR(טבלה135[[#This Row],[ClientID]]=A226),"",1)</f>
        <v/>
      </c>
      <c r="N225" s="3" t="str">
        <f>IF(טבלה135[[#This Row],[טווח]]&lt;&gt;K224,טבלה135[[#This Row],[טווח]],"")</f>
        <v/>
      </c>
      <c r="O225" s="3" t="str">
        <f>IF(טבלה135[[#This Row],[מניית טווחים]]&lt;&gt;"",IF(OR(30&gt;טבלה135[[#This Row],[מקסימום]],30&lt;טבלה135[[#This Row],[מינימום]]),0,1),"")</f>
        <v/>
      </c>
    </row>
    <row r="226" spans="1:15" x14ac:dyDescent="0.25">
      <c r="A226" t="s">
        <v>26</v>
      </c>
      <c r="B226">
        <v>10</v>
      </c>
      <c r="C226">
        <v>30</v>
      </c>
      <c r="D226">
        <f>טבלה135[[#This Row],[LengthofCycle]]+1</f>
        <v>31</v>
      </c>
      <c r="E226">
        <f>IF(טבלה135[[#This Row],[CycleNumber]]&lt;3,"",IF(טבלה135[[#This Row],[CycleNumber]]=3,MIN(D224:D226),IF(I225=3,MIN(D223:D225),E225)))</f>
        <v>30</v>
      </c>
      <c r="F226">
        <f>IF(טבלה135[[#This Row],[CycleNumber]]&lt;3,"",IF(טבלה135[[#This Row],[CycleNumber]]=3,MAX(D224:D226),IF(I225=3,MAX(D223:D225),F225)))</f>
        <v>31</v>
      </c>
      <c r="G226">
        <f>IF(OR(טבלה135[[#This Row],[CycleNumber]]&gt;B227,B227=""),IF(טבלה135[[#This Row],[מספר סטייה]]=3,MIN(D224:D226),טבלה135[[#This Row],[מינ קבוע]]),טבלה135[[#This Row],[מינ קבוע]])</f>
        <v>30</v>
      </c>
      <c r="H226">
        <f>IF(OR(טבלה135[[#This Row],[CycleNumber]]&gt;B227,B227=""),IF(טבלה135[[#This Row],[מספר סטייה]]=3,MAX(D224:D226),טבלה135[[#This Row],[מקס קבוע]]),טבלה135[[#This Row],[מקס קבוע]])</f>
        <v>31</v>
      </c>
      <c r="I22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קבוע]]&lt;&gt;E225,1,I225+1),0))</f>
        <v>0</v>
      </c>
      <c r="J226">
        <f>IF(AND(טבלה135[[#This Row],[CycleNumber]]&lt;B227,טבלה135[[#This Row],[מקס קבוע]]&lt;&gt;""),IF(OR(טבלה135[[#This Row],[מספר סטייה]]&lt;I227,AND(טבלה135[[#This Row],[מספר סטייה]]=3,I227=1)),0,1),"")</f>
        <v>0</v>
      </c>
      <c r="K226">
        <f>IF(טבלה135[[#This Row],[מקס קבוע]]&lt;&gt;"",טבלה135[[#This Row],[מקסימום]]-טבלה135[[#This Row],[מינימום]],"")</f>
        <v>1</v>
      </c>
      <c r="L226">
        <f>IF(IFERROR(LOOKUP(טבלה135[[#This Row],[ClientID]],פיבוט!$A$4:$A$121),FALSE)=טבלה135[[#This Row],[ClientID]],1,0)</f>
        <v>1</v>
      </c>
      <c r="M226" t="str">
        <f>IF(OR(טבלה135[[#This Row],[ClientID]]=A227),"",1)</f>
        <v/>
      </c>
      <c r="N226" s="3" t="str">
        <f>IF(טבלה135[[#This Row],[טווח]]&lt;&gt;K225,טבלה135[[#This Row],[טווח]],"")</f>
        <v/>
      </c>
      <c r="O226" s="3" t="str">
        <f>IF(טבלה135[[#This Row],[מניית טווחים]]&lt;&gt;"",IF(OR(30&gt;טבלה135[[#This Row],[מקסימום]],30&lt;טבלה135[[#This Row],[מינימום]]),0,1),"")</f>
        <v/>
      </c>
    </row>
    <row r="227" spans="1:15" x14ac:dyDescent="0.25">
      <c r="A227" t="s">
        <v>26</v>
      </c>
      <c r="B227">
        <v>11</v>
      </c>
      <c r="C227">
        <v>28</v>
      </c>
      <c r="D227">
        <f>טבלה135[[#This Row],[LengthofCycle]]+1</f>
        <v>29</v>
      </c>
      <c r="E227">
        <f>IF(טבלה135[[#This Row],[CycleNumber]]&lt;3,"",IF(טבלה135[[#This Row],[CycleNumber]]=3,MIN(D225:D227),IF(I226=3,MIN(D224:D226),E226)))</f>
        <v>30</v>
      </c>
      <c r="F227">
        <f>IF(טבלה135[[#This Row],[CycleNumber]]&lt;3,"",IF(טבלה135[[#This Row],[CycleNumber]]=3,MAX(D225:D227),IF(I226=3,MAX(D224:D226),F226)))</f>
        <v>31</v>
      </c>
      <c r="G227">
        <f>IF(OR(טבלה135[[#This Row],[CycleNumber]]&gt;B228,B228=""),IF(טבלה135[[#This Row],[מספר סטייה]]=3,MIN(D225:D227),טבלה135[[#This Row],[מינ קבוע]]),טבלה135[[#This Row],[מינ קבוע]])</f>
        <v>30</v>
      </c>
      <c r="H227">
        <f>IF(OR(טבלה135[[#This Row],[CycleNumber]]&gt;B228,B228=""),IF(טבלה135[[#This Row],[מספר סטייה]]=3,MAX(D225:D227),טבלה135[[#This Row],[מקס קבוע]]),טבלה135[[#This Row],[מקס קבוע]])</f>
        <v>31</v>
      </c>
      <c r="I22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קבוע]]&lt;&gt;E226,1,I226+1),0))</f>
        <v>1</v>
      </c>
      <c r="J227">
        <f>IF(AND(טבלה135[[#This Row],[CycleNumber]]&lt;B228,טבלה135[[#This Row],[מקס קבוע]]&lt;&gt;""),IF(OR(טבלה135[[#This Row],[מספר סטייה]]&lt;I228,AND(טבלה135[[#This Row],[מספר סטייה]]=3,I228=1)),0,1),"")</f>
        <v>1</v>
      </c>
      <c r="K227">
        <f>IF(טבלה135[[#This Row],[מקס קבוע]]&lt;&gt;"",טבלה135[[#This Row],[מקסימום]]-טבלה135[[#This Row],[מינימום]],"")</f>
        <v>1</v>
      </c>
      <c r="L227">
        <f>IF(IFERROR(LOOKUP(טבלה135[[#This Row],[ClientID]],פיבוט!$A$4:$A$121),FALSE)=טבלה135[[#This Row],[ClientID]],1,0)</f>
        <v>1</v>
      </c>
      <c r="M227" t="str">
        <f>IF(OR(טבלה135[[#This Row],[ClientID]]=A228),"",1)</f>
        <v/>
      </c>
      <c r="N227" s="3" t="str">
        <f>IF(טבלה135[[#This Row],[טווח]]&lt;&gt;K226,טבלה135[[#This Row],[טווח]],"")</f>
        <v/>
      </c>
      <c r="O227" s="3" t="str">
        <f>IF(טבלה135[[#This Row],[מניית טווחים]]&lt;&gt;"",IF(OR(30&gt;טבלה135[[#This Row],[מקסימום]],30&lt;טבלה135[[#This Row],[מינימום]]),0,1),"")</f>
        <v/>
      </c>
    </row>
    <row r="228" spans="1:15" x14ac:dyDescent="0.25">
      <c r="A228" t="s">
        <v>26</v>
      </c>
      <c r="B228">
        <v>12</v>
      </c>
      <c r="C228">
        <v>30</v>
      </c>
      <c r="D228">
        <f>טבלה135[[#This Row],[LengthofCycle]]+1</f>
        <v>31</v>
      </c>
      <c r="E228">
        <f>IF(טבלה135[[#This Row],[CycleNumber]]&lt;3,"",IF(טבלה135[[#This Row],[CycleNumber]]=3,MIN(D226:D228),IF(I227=3,MIN(D225:D227),E227)))</f>
        <v>30</v>
      </c>
      <c r="F228">
        <f>IF(טבלה135[[#This Row],[CycleNumber]]&lt;3,"",IF(טבלה135[[#This Row],[CycleNumber]]=3,MAX(D226:D228),IF(I227=3,MAX(D225:D227),F227)))</f>
        <v>31</v>
      </c>
      <c r="G228">
        <f>IF(OR(טבלה135[[#This Row],[CycleNumber]]&gt;B229,B229=""),IF(טבלה135[[#This Row],[מספר סטייה]]=3,MIN(D226:D228),טבלה135[[#This Row],[מינ קבוע]]),טבלה135[[#This Row],[מינ קבוע]])</f>
        <v>30</v>
      </c>
      <c r="H228">
        <f>IF(OR(טבלה135[[#This Row],[CycleNumber]]&gt;B229,B229=""),IF(טבלה135[[#This Row],[מספר סטייה]]=3,MAX(D226:D228),טבלה135[[#This Row],[מקס קבוע]]),טבלה135[[#This Row],[מקס קבוע]])</f>
        <v>31</v>
      </c>
      <c r="I22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קבוע]]&lt;&gt;E227,1,I227+1),0))</f>
        <v>0</v>
      </c>
      <c r="J228">
        <f>IF(AND(טבלה135[[#This Row],[CycleNumber]]&lt;B229,טבלה135[[#This Row],[מקס קבוע]]&lt;&gt;""),IF(OR(טבלה135[[#This Row],[מספר סטייה]]&lt;I229,AND(טבלה135[[#This Row],[מספר סטייה]]=3,I229=1)),0,1),"")</f>
        <v>1</v>
      </c>
      <c r="K228">
        <f>IF(טבלה135[[#This Row],[מקס קבוע]]&lt;&gt;"",טבלה135[[#This Row],[מקסימום]]-טבלה135[[#This Row],[מינימום]],"")</f>
        <v>1</v>
      </c>
      <c r="L228">
        <f>IF(IFERROR(LOOKUP(טבלה135[[#This Row],[ClientID]],פיבוט!$A$4:$A$121),FALSE)=טבלה135[[#This Row],[ClientID]],1,0)</f>
        <v>1</v>
      </c>
      <c r="M228" t="str">
        <f>IF(OR(טבלה135[[#This Row],[ClientID]]=A229),"",1)</f>
        <v/>
      </c>
      <c r="N228" s="3" t="str">
        <f>IF(טבלה135[[#This Row],[טווח]]&lt;&gt;K227,טבלה135[[#This Row],[טווח]],"")</f>
        <v/>
      </c>
      <c r="O228" s="3" t="str">
        <f>IF(טבלה135[[#This Row],[מניית טווחים]]&lt;&gt;"",IF(OR(30&gt;טבלה135[[#This Row],[מקסימום]],30&lt;טבלה135[[#This Row],[מינימום]]),0,1),"")</f>
        <v/>
      </c>
    </row>
    <row r="229" spans="1:15" x14ac:dyDescent="0.25">
      <c r="A229" t="s">
        <v>26</v>
      </c>
      <c r="B229">
        <v>13</v>
      </c>
      <c r="C229">
        <v>29</v>
      </c>
      <c r="D229">
        <f>טבלה135[[#This Row],[LengthofCycle]]+1</f>
        <v>30</v>
      </c>
      <c r="E229">
        <f>IF(טבלה135[[#This Row],[CycleNumber]]&lt;3,"",IF(טבלה135[[#This Row],[CycleNumber]]=3,MIN(D227:D229),IF(I228=3,MIN(D226:D228),E228)))</f>
        <v>30</v>
      </c>
      <c r="F229">
        <f>IF(טבלה135[[#This Row],[CycleNumber]]&lt;3,"",IF(טבלה135[[#This Row],[CycleNumber]]=3,MAX(D227:D229),IF(I228=3,MAX(D226:D228),F228)))</f>
        <v>31</v>
      </c>
      <c r="G229">
        <f>IF(OR(טבלה135[[#This Row],[CycleNumber]]&gt;B230,B230=""),IF(טבלה135[[#This Row],[מספר סטייה]]=3,MIN(D227:D229),טבלה135[[#This Row],[מינ קבוע]]),טבלה135[[#This Row],[מינ קבוע]])</f>
        <v>30</v>
      </c>
      <c r="H229">
        <f>IF(OR(טבלה135[[#This Row],[CycleNumber]]&gt;B230,B230=""),IF(טבלה135[[#This Row],[מספר סטייה]]=3,MAX(D227:D229),טבלה135[[#This Row],[מקס קבוע]]),טבלה135[[#This Row],[מקס קבוע]])</f>
        <v>31</v>
      </c>
      <c r="I22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קבוע]]&lt;&gt;E228,1,I228+1),0))</f>
        <v>0</v>
      </c>
      <c r="J229" t="str">
        <f>IF(AND(טבלה135[[#This Row],[CycleNumber]]&lt;B230,טבלה135[[#This Row],[מקס קבוע]]&lt;&gt;""),IF(OR(טבלה135[[#This Row],[מספר סטייה]]&lt;I230,AND(טבלה135[[#This Row],[מספר סטייה]]=3,I230=1)),0,1),"")</f>
        <v/>
      </c>
      <c r="K229">
        <f>IF(טבלה135[[#This Row],[מקס קבוע]]&lt;&gt;"",טבלה135[[#This Row],[מקסימום]]-טבלה135[[#This Row],[מינימום]],"")</f>
        <v>1</v>
      </c>
      <c r="L229">
        <f>IF(IFERROR(LOOKUP(טבלה135[[#This Row],[ClientID]],פיבוט!$A$4:$A$121),FALSE)=טבלה135[[#This Row],[ClientID]],1,0)</f>
        <v>1</v>
      </c>
      <c r="M229">
        <f>IF(OR(טבלה135[[#This Row],[ClientID]]=A230),"",1)</f>
        <v>1</v>
      </c>
      <c r="N229" s="3" t="str">
        <f>IF(טבלה135[[#This Row],[טווח]]&lt;&gt;K228,טבלה135[[#This Row],[טווח]],"")</f>
        <v/>
      </c>
      <c r="O229" s="3" t="str">
        <f>IF(טבלה135[[#This Row],[מניית טווחים]]&lt;&gt;"",IF(OR(30&gt;טבלה135[[#This Row],[מקסימום]],30&lt;טבלה135[[#This Row],[מינימום]]),0,1),"")</f>
        <v/>
      </c>
    </row>
    <row r="230" spans="1:15" x14ac:dyDescent="0.25">
      <c r="A230" t="s">
        <v>27</v>
      </c>
      <c r="B230">
        <v>1</v>
      </c>
      <c r="C230">
        <v>32</v>
      </c>
      <c r="D230">
        <f>טבלה135[[#This Row],[LengthofCycle]]+1</f>
        <v>33</v>
      </c>
      <c r="E230" t="str">
        <f>IF(טבלה135[[#This Row],[CycleNumber]]&lt;3,"",IF(טבלה135[[#This Row],[CycleNumber]]=3,MIN(D228:D230),IF(I229=3,MIN(D227:D229),E229)))</f>
        <v/>
      </c>
      <c r="F230" t="str">
        <f>IF(טבלה135[[#This Row],[CycleNumber]]&lt;3,"",IF(טבלה135[[#This Row],[CycleNumber]]=3,MAX(D228:D230),IF(I229=3,MAX(D227:D229),F229)))</f>
        <v/>
      </c>
      <c r="G230" t="str">
        <f>IF(OR(טבלה135[[#This Row],[CycleNumber]]&gt;B231,B231=""),IF(טבלה135[[#This Row],[מספר סטייה]]=3,MIN(D228:D230),טבלה135[[#This Row],[מינ קבוע]]),טבלה135[[#This Row],[מינ קבוע]])</f>
        <v/>
      </c>
      <c r="H230" t="str">
        <f>IF(OR(טבלה135[[#This Row],[CycleNumber]]&gt;B231,B231=""),IF(טבלה135[[#This Row],[מספר סטייה]]=3,MAX(D228:D230),טבלה135[[#This Row],[מקס קבוע]]),טבלה135[[#This Row],[מקס קבוע]])</f>
        <v/>
      </c>
      <c r="I23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קבוע]]&lt;&gt;E229,1,I229+1),0))</f>
        <v/>
      </c>
      <c r="J230" t="str">
        <f>IF(AND(טבלה135[[#This Row],[CycleNumber]]&lt;B231,טבלה135[[#This Row],[מקס קבוע]]&lt;&gt;""),IF(OR(טבלה135[[#This Row],[מספר סטייה]]&lt;I231,AND(טבלה135[[#This Row],[מספר סטייה]]=3,I231=1)),0,1),"")</f>
        <v/>
      </c>
      <c r="K230" t="str">
        <f>IF(טבלה135[[#This Row],[מקס קבוע]]&lt;&gt;"",טבלה135[[#This Row],[מקסימום]]-טבלה135[[#This Row],[מינימום]],"")</f>
        <v/>
      </c>
      <c r="L230">
        <f>IF(IFERROR(LOOKUP(טבלה135[[#This Row],[ClientID]],פיבוט!$A$4:$A$121),FALSE)=טבלה135[[#This Row],[ClientID]],1,0)</f>
        <v>1</v>
      </c>
      <c r="M230" t="str">
        <f>IF(OR(טבלה135[[#This Row],[ClientID]]=A231),"",1)</f>
        <v/>
      </c>
      <c r="N230" s="3" t="str">
        <f>IF(טבלה135[[#This Row],[טווח]]&lt;&gt;K229,טבלה135[[#This Row],[טווח]],"")</f>
        <v/>
      </c>
      <c r="O230" s="3" t="str">
        <f>IF(טבלה135[[#This Row],[מניית טווחים]]&lt;&gt;"",IF(OR(30&gt;טבלה135[[#This Row],[מקסימום]],30&lt;טבלה135[[#This Row],[מינימום]]),0,1),"")</f>
        <v/>
      </c>
    </row>
    <row r="231" spans="1:15" x14ac:dyDescent="0.25">
      <c r="A231" t="s">
        <v>27</v>
      </c>
      <c r="B231">
        <v>2</v>
      </c>
      <c r="C231">
        <v>27</v>
      </c>
      <c r="D231">
        <f>טבלה135[[#This Row],[LengthofCycle]]+1</f>
        <v>28</v>
      </c>
      <c r="E231" t="str">
        <f>IF(טבלה135[[#This Row],[CycleNumber]]&lt;3,"",IF(טבלה135[[#This Row],[CycleNumber]]=3,MIN(D229:D231),IF(I230=3,MIN(D228:D230),E230)))</f>
        <v/>
      </c>
      <c r="F231" t="str">
        <f>IF(טבלה135[[#This Row],[CycleNumber]]&lt;3,"",IF(טבלה135[[#This Row],[CycleNumber]]=3,MAX(D229:D231),IF(I230=3,MAX(D228:D230),F230)))</f>
        <v/>
      </c>
      <c r="G231" t="str">
        <f>IF(OR(טבלה135[[#This Row],[CycleNumber]]&gt;B232,B232=""),IF(טבלה135[[#This Row],[מספר סטייה]]=3,MIN(D229:D231),טבלה135[[#This Row],[מינ קבוע]]),טבלה135[[#This Row],[מינ קבוע]])</f>
        <v/>
      </c>
      <c r="H231" t="str">
        <f>IF(OR(טבלה135[[#This Row],[CycleNumber]]&gt;B232,B232=""),IF(טבלה135[[#This Row],[מספר סטייה]]=3,MAX(D229:D231),טבלה135[[#This Row],[מקס קבוע]]),טבלה135[[#This Row],[מקס קבוע]])</f>
        <v/>
      </c>
      <c r="I23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קבוע]]&lt;&gt;E230,1,I230+1),0))</f>
        <v/>
      </c>
      <c r="J231" t="str">
        <f>IF(AND(טבלה135[[#This Row],[CycleNumber]]&lt;B232,טבלה135[[#This Row],[מקס קבוע]]&lt;&gt;""),IF(OR(טבלה135[[#This Row],[מספר סטייה]]&lt;I232,AND(טבלה135[[#This Row],[מספר סטייה]]=3,I232=1)),0,1),"")</f>
        <v/>
      </c>
      <c r="K231" t="str">
        <f>IF(טבלה135[[#This Row],[מקס קבוע]]&lt;&gt;"",טבלה135[[#This Row],[מקסימום]]-טבלה135[[#This Row],[מינימום]],"")</f>
        <v/>
      </c>
      <c r="L231">
        <f>IF(IFERROR(LOOKUP(טבלה135[[#This Row],[ClientID]],פיבוט!$A$4:$A$121),FALSE)=טבלה135[[#This Row],[ClientID]],1,0)</f>
        <v>1</v>
      </c>
      <c r="M231" t="str">
        <f>IF(OR(טבלה135[[#This Row],[ClientID]]=A232),"",1)</f>
        <v/>
      </c>
      <c r="N231" s="3" t="str">
        <f>IF(טבלה135[[#This Row],[טווח]]&lt;&gt;K230,טבלה135[[#This Row],[טווח]],"")</f>
        <v/>
      </c>
      <c r="O231" s="3" t="str">
        <f>IF(טבלה135[[#This Row],[מניית טווחים]]&lt;&gt;"",IF(OR(30&gt;טבלה135[[#This Row],[מקסימום]],30&lt;טבלה135[[#This Row],[מינימום]]),0,1),"")</f>
        <v/>
      </c>
    </row>
    <row r="232" spans="1:15" x14ac:dyDescent="0.25">
      <c r="A232" t="s">
        <v>27</v>
      </c>
      <c r="B232">
        <v>3</v>
      </c>
      <c r="C232">
        <v>28</v>
      </c>
      <c r="D232">
        <f>טבלה135[[#This Row],[LengthofCycle]]+1</f>
        <v>29</v>
      </c>
      <c r="E232">
        <f>IF(טבלה135[[#This Row],[CycleNumber]]&lt;3,"",IF(טבלה135[[#This Row],[CycleNumber]]=3,MIN(D230:D232),IF(I231=3,MIN(D229:D231),E231)))</f>
        <v>28</v>
      </c>
      <c r="F232">
        <f>IF(טבלה135[[#This Row],[CycleNumber]]&lt;3,"",IF(טבלה135[[#This Row],[CycleNumber]]=3,MAX(D230:D232),IF(I231=3,MAX(D229:D231),F231)))</f>
        <v>33</v>
      </c>
      <c r="G232">
        <f>IF(OR(טבלה135[[#This Row],[CycleNumber]]&gt;B233,B233=""),IF(טבלה135[[#This Row],[מספר סטייה]]=3,MIN(D230:D232),טבלה135[[#This Row],[מינ קבוע]]),טבלה135[[#This Row],[מינ קבוע]])</f>
        <v>28</v>
      </c>
      <c r="H232">
        <f>IF(OR(טבלה135[[#This Row],[CycleNumber]]&gt;B233,B233=""),IF(טבלה135[[#This Row],[מספר סטייה]]=3,MAX(D230:D232),טבלה135[[#This Row],[מקס קבוע]]),טבלה135[[#This Row],[מקס קבוע]])</f>
        <v>33</v>
      </c>
      <c r="I23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קבוע]]&lt;&gt;E231,1,I231+1),0))</f>
        <v>0</v>
      </c>
      <c r="J232">
        <f>IF(AND(טבלה135[[#This Row],[CycleNumber]]&lt;B233,טבלה135[[#This Row],[מקס קבוע]]&lt;&gt;""),IF(OR(טבלה135[[#This Row],[מספר סטייה]]&lt;I233,AND(טבלה135[[#This Row],[מספר סטייה]]=3,I233=1)),0,1),"")</f>
        <v>1</v>
      </c>
      <c r="K232">
        <f>IF(טבלה135[[#This Row],[מקס קבוע]]&lt;&gt;"",טבלה135[[#This Row],[מקסימום]]-טבלה135[[#This Row],[מינימום]],"")</f>
        <v>5</v>
      </c>
      <c r="L232">
        <f>IF(IFERROR(LOOKUP(טבלה135[[#This Row],[ClientID]],פיבוט!$A$4:$A$121),FALSE)=טבלה135[[#This Row],[ClientID]],1,0)</f>
        <v>1</v>
      </c>
      <c r="M232" t="str">
        <f>IF(OR(טבלה135[[#This Row],[ClientID]]=A233),"",1)</f>
        <v/>
      </c>
      <c r="N232" s="3">
        <f>IF(טבלה135[[#This Row],[טווח]]&lt;&gt;K231,טבלה135[[#This Row],[טווח]],"")</f>
        <v>5</v>
      </c>
      <c r="O232" s="3">
        <f>IF(טבלה135[[#This Row],[מניית טווחים]]&lt;&gt;"",IF(OR(30&gt;טבלה135[[#This Row],[מקסימום]],30&lt;טבלה135[[#This Row],[מינימום]]),0,1),"")</f>
        <v>1</v>
      </c>
    </row>
    <row r="233" spans="1:15" x14ac:dyDescent="0.25">
      <c r="A233" t="s">
        <v>27</v>
      </c>
      <c r="B233">
        <v>4</v>
      </c>
      <c r="C233">
        <v>27</v>
      </c>
      <c r="D233">
        <f>טבלה135[[#This Row],[LengthofCycle]]+1</f>
        <v>28</v>
      </c>
      <c r="E233">
        <f>IF(טבלה135[[#This Row],[CycleNumber]]&lt;3,"",IF(טבלה135[[#This Row],[CycleNumber]]=3,MIN(D231:D233),IF(I232=3,MIN(D230:D232),E232)))</f>
        <v>28</v>
      </c>
      <c r="F233">
        <f>IF(טבלה135[[#This Row],[CycleNumber]]&lt;3,"",IF(טבלה135[[#This Row],[CycleNumber]]=3,MAX(D231:D233),IF(I232=3,MAX(D230:D232),F232)))</f>
        <v>33</v>
      </c>
      <c r="G233">
        <f>IF(OR(טבלה135[[#This Row],[CycleNumber]]&gt;B234,B234=""),IF(טבלה135[[#This Row],[מספר סטייה]]=3,MIN(D231:D233),טבלה135[[#This Row],[מינ קבוע]]),טבלה135[[#This Row],[מינ קבוע]])</f>
        <v>28</v>
      </c>
      <c r="H233">
        <f>IF(OR(טבלה135[[#This Row],[CycleNumber]]&gt;B234,B234=""),IF(טבלה135[[#This Row],[מספר סטייה]]=3,MAX(D231:D233),טבלה135[[#This Row],[מקס קבוע]]),טבלה135[[#This Row],[מקס קבוע]])</f>
        <v>33</v>
      </c>
      <c r="I23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קבוע]]&lt;&gt;E232,1,I232+1),0))</f>
        <v>0</v>
      </c>
      <c r="J233">
        <f>IF(AND(טבלה135[[#This Row],[CycleNumber]]&lt;B234,טבלה135[[#This Row],[מקס קבוע]]&lt;&gt;""),IF(OR(טבלה135[[#This Row],[מספר סטייה]]&lt;I234,AND(טבלה135[[#This Row],[מספר סטייה]]=3,I234=1)),0,1),"")</f>
        <v>0</v>
      </c>
      <c r="K233">
        <f>IF(טבלה135[[#This Row],[מקס קבוע]]&lt;&gt;"",טבלה135[[#This Row],[מקסימום]]-טבלה135[[#This Row],[מינימום]],"")</f>
        <v>5</v>
      </c>
      <c r="L233">
        <f>IF(IFERROR(LOOKUP(טבלה135[[#This Row],[ClientID]],פיבוט!$A$4:$A$121),FALSE)=טבלה135[[#This Row],[ClientID]],1,0)</f>
        <v>1</v>
      </c>
      <c r="M233" t="str">
        <f>IF(OR(טבלה135[[#This Row],[ClientID]]=A234),"",1)</f>
        <v/>
      </c>
      <c r="N233" s="3" t="str">
        <f>IF(טבלה135[[#This Row],[טווח]]&lt;&gt;K232,טבלה135[[#This Row],[טווח]],"")</f>
        <v/>
      </c>
      <c r="O233" s="3" t="str">
        <f>IF(טבלה135[[#This Row],[מניית טווחים]]&lt;&gt;"",IF(OR(30&gt;טבלה135[[#This Row],[מקסימום]],30&lt;טבלה135[[#This Row],[מינימום]]),0,1),"")</f>
        <v/>
      </c>
    </row>
    <row r="234" spans="1:15" x14ac:dyDescent="0.25">
      <c r="A234" t="s">
        <v>27</v>
      </c>
      <c r="B234">
        <v>5</v>
      </c>
      <c r="C234">
        <v>26</v>
      </c>
      <c r="D234">
        <f>טבלה135[[#This Row],[LengthofCycle]]+1</f>
        <v>27</v>
      </c>
      <c r="E234">
        <f>IF(טבלה135[[#This Row],[CycleNumber]]&lt;3,"",IF(טבלה135[[#This Row],[CycleNumber]]=3,MIN(D232:D234),IF(I233=3,MIN(D231:D233),E233)))</f>
        <v>28</v>
      </c>
      <c r="F234">
        <f>IF(טבלה135[[#This Row],[CycleNumber]]&lt;3,"",IF(טבלה135[[#This Row],[CycleNumber]]=3,MAX(D232:D234),IF(I233=3,MAX(D231:D233),F233)))</f>
        <v>33</v>
      </c>
      <c r="G234">
        <f>IF(OR(טבלה135[[#This Row],[CycleNumber]]&gt;B235,B235=""),IF(טבלה135[[#This Row],[מספר סטייה]]=3,MIN(D232:D234),טבלה135[[#This Row],[מינ קבוע]]),טבלה135[[#This Row],[מינ קבוע]])</f>
        <v>28</v>
      </c>
      <c r="H234">
        <f>IF(OR(טבלה135[[#This Row],[CycleNumber]]&gt;B235,B235=""),IF(טבלה135[[#This Row],[מספר סטייה]]=3,MAX(D232:D234),טבלה135[[#This Row],[מקס קבוע]]),טבלה135[[#This Row],[מקס קבוע]])</f>
        <v>33</v>
      </c>
      <c r="I23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קבוע]]&lt;&gt;E233,1,I233+1),0))</f>
        <v>1</v>
      </c>
      <c r="J234">
        <f>IF(AND(טבלה135[[#This Row],[CycleNumber]]&lt;B235,טבלה135[[#This Row],[מקס קבוע]]&lt;&gt;""),IF(OR(טבלה135[[#This Row],[מספר סטייה]]&lt;I235,AND(טבלה135[[#This Row],[מספר סטייה]]=3,I235=1)),0,1),"")</f>
        <v>1</v>
      </c>
      <c r="K234">
        <f>IF(טבלה135[[#This Row],[מקס קבוע]]&lt;&gt;"",טבלה135[[#This Row],[מקסימום]]-טבלה135[[#This Row],[מינימום]],"")</f>
        <v>5</v>
      </c>
      <c r="L234">
        <f>IF(IFERROR(LOOKUP(טבלה135[[#This Row],[ClientID]],פיבוט!$A$4:$A$121),FALSE)=טבלה135[[#This Row],[ClientID]],1,0)</f>
        <v>1</v>
      </c>
      <c r="M234" t="str">
        <f>IF(OR(טבלה135[[#This Row],[ClientID]]=A235),"",1)</f>
        <v/>
      </c>
      <c r="N234" s="3" t="str">
        <f>IF(טבלה135[[#This Row],[טווח]]&lt;&gt;K233,טבלה135[[#This Row],[טווח]],"")</f>
        <v/>
      </c>
      <c r="O234" s="3" t="str">
        <f>IF(טבלה135[[#This Row],[מניית טווחים]]&lt;&gt;"",IF(OR(30&gt;טבלה135[[#This Row],[מקסימום]],30&lt;טבלה135[[#This Row],[מינימום]]),0,1),"")</f>
        <v/>
      </c>
    </row>
    <row r="235" spans="1:15" x14ac:dyDescent="0.25">
      <c r="A235" t="s">
        <v>27</v>
      </c>
      <c r="B235">
        <v>6</v>
      </c>
      <c r="C235">
        <v>27</v>
      </c>
      <c r="D235">
        <f>טבלה135[[#This Row],[LengthofCycle]]+1</f>
        <v>28</v>
      </c>
      <c r="E235">
        <f>IF(טבלה135[[#This Row],[CycleNumber]]&lt;3,"",IF(טבלה135[[#This Row],[CycleNumber]]=3,MIN(D233:D235),IF(I234=3,MIN(D232:D234),E234)))</f>
        <v>28</v>
      </c>
      <c r="F235">
        <f>IF(טבלה135[[#This Row],[CycleNumber]]&lt;3,"",IF(טבלה135[[#This Row],[CycleNumber]]=3,MAX(D233:D235),IF(I234=3,MAX(D232:D234),F234)))</f>
        <v>33</v>
      </c>
      <c r="G235">
        <f>IF(OR(טבלה135[[#This Row],[CycleNumber]]&gt;B236,B236=""),IF(טבלה135[[#This Row],[מספר סטייה]]=3,MIN(D233:D235),טבלה135[[#This Row],[מינ קבוע]]),טבלה135[[#This Row],[מינ קבוע]])</f>
        <v>28</v>
      </c>
      <c r="H235">
        <f>IF(OR(טבלה135[[#This Row],[CycleNumber]]&gt;B236,B236=""),IF(טבלה135[[#This Row],[מספר סטייה]]=3,MAX(D233:D235),טבלה135[[#This Row],[מקס קבוע]]),טבלה135[[#This Row],[מקס קבוע]])</f>
        <v>33</v>
      </c>
      <c r="I23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קבוע]]&lt;&gt;E234,1,I234+1),0))</f>
        <v>0</v>
      </c>
      <c r="J235">
        <f>IF(AND(טבלה135[[#This Row],[CycleNumber]]&lt;B236,טבלה135[[#This Row],[מקס קבוע]]&lt;&gt;""),IF(OR(טבלה135[[#This Row],[מספר סטייה]]&lt;I236,AND(טבלה135[[#This Row],[מספר סטייה]]=3,I236=1)),0,1),"")</f>
        <v>1</v>
      </c>
      <c r="K235">
        <f>IF(טבלה135[[#This Row],[מקס קבוע]]&lt;&gt;"",טבלה135[[#This Row],[מקסימום]]-טבלה135[[#This Row],[מינימום]],"")</f>
        <v>5</v>
      </c>
      <c r="L235">
        <f>IF(IFERROR(LOOKUP(טבלה135[[#This Row],[ClientID]],פיבוט!$A$4:$A$121),FALSE)=טבלה135[[#This Row],[ClientID]],1,0)</f>
        <v>1</v>
      </c>
      <c r="M235" t="str">
        <f>IF(OR(טבלה135[[#This Row],[ClientID]]=A236),"",1)</f>
        <v/>
      </c>
      <c r="N235" s="3" t="str">
        <f>IF(טבלה135[[#This Row],[טווח]]&lt;&gt;K234,טבלה135[[#This Row],[טווח]],"")</f>
        <v/>
      </c>
      <c r="O235" s="3" t="str">
        <f>IF(טבלה135[[#This Row],[מניית טווחים]]&lt;&gt;"",IF(OR(30&gt;טבלה135[[#This Row],[מקסימום]],30&lt;טבלה135[[#This Row],[מינימום]]),0,1),"")</f>
        <v/>
      </c>
    </row>
    <row r="236" spans="1:15" x14ac:dyDescent="0.25">
      <c r="A236" t="s">
        <v>27</v>
      </c>
      <c r="B236">
        <v>7</v>
      </c>
      <c r="C236">
        <v>29</v>
      </c>
      <c r="D236">
        <f>טבלה135[[#This Row],[LengthofCycle]]+1</f>
        <v>30</v>
      </c>
      <c r="E236">
        <f>IF(טבלה135[[#This Row],[CycleNumber]]&lt;3,"",IF(טבלה135[[#This Row],[CycleNumber]]=3,MIN(D234:D236),IF(I235=3,MIN(D233:D235),E235)))</f>
        <v>28</v>
      </c>
      <c r="F236">
        <f>IF(טבלה135[[#This Row],[CycleNumber]]&lt;3,"",IF(טבלה135[[#This Row],[CycleNumber]]=3,MAX(D234:D236),IF(I235=3,MAX(D233:D235),F235)))</f>
        <v>33</v>
      </c>
      <c r="G236">
        <f>IF(OR(טבלה135[[#This Row],[CycleNumber]]&gt;B237,B237=""),IF(טבלה135[[#This Row],[מספר סטייה]]=3,MIN(D234:D236),טבלה135[[#This Row],[מינ קבוע]]),טבלה135[[#This Row],[מינ קבוע]])</f>
        <v>28</v>
      </c>
      <c r="H236">
        <f>IF(OR(טבלה135[[#This Row],[CycleNumber]]&gt;B237,B237=""),IF(טבלה135[[#This Row],[מספר סטייה]]=3,MAX(D234:D236),טבלה135[[#This Row],[מקס קבוע]]),טבלה135[[#This Row],[מקס קבוע]])</f>
        <v>33</v>
      </c>
      <c r="I23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קבוע]]&lt;&gt;E235,1,I235+1),0))</f>
        <v>0</v>
      </c>
      <c r="J236">
        <f>IF(AND(טבלה135[[#This Row],[CycleNumber]]&lt;B237,טבלה135[[#This Row],[מקס קבוע]]&lt;&gt;""),IF(OR(טבלה135[[#This Row],[מספר סטייה]]&lt;I237,AND(טבלה135[[#This Row],[מספר סטייה]]=3,I237=1)),0,1),"")</f>
        <v>0</v>
      </c>
      <c r="K236">
        <f>IF(טבלה135[[#This Row],[מקס קבוע]]&lt;&gt;"",טבלה135[[#This Row],[מקסימום]]-טבלה135[[#This Row],[מינימום]],"")</f>
        <v>5</v>
      </c>
      <c r="L236">
        <f>IF(IFERROR(LOOKUP(טבלה135[[#This Row],[ClientID]],פיבוט!$A$4:$A$121),FALSE)=טבלה135[[#This Row],[ClientID]],1,0)</f>
        <v>1</v>
      </c>
      <c r="M236" t="str">
        <f>IF(OR(טבלה135[[#This Row],[ClientID]]=A237),"",1)</f>
        <v/>
      </c>
      <c r="N236" s="3" t="str">
        <f>IF(טבלה135[[#This Row],[טווח]]&lt;&gt;K235,טבלה135[[#This Row],[טווח]],"")</f>
        <v/>
      </c>
      <c r="O236" s="3" t="str">
        <f>IF(טבלה135[[#This Row],[מניית טווחים]]&lt;&gt;"",IF(OR(30&gt;טבלה135[[#This Row],[מקסימום]],30&lt;טבלה135[[#This Row],[מינימום]]),0,1),"")</f>
        <v/>
      </c>
    </row>
    <row r="237" spans="1:15" x14ac:dyDescent="0.25">
      <c r="A237" t="s">
        <v>27</v>
      </c>
      <c r="B237">
        <v>8</v>
      </c>
      <c r="C237">
        <v>25</v>
      </c>
      <c r="D237">
        <f>טבלה135[[#This Row],[LengthofCycle]]+1</f>
        <v>26</v>
      </c>
      <c r="E237">
        <f>IF(טבלה135[[#This Row],[CycleNumber]]&lt;3,"",IF(טבלה135[[#This Row],[CycleNumber]]=3,MIN(D235:D237),IF(I236=3,MIN(D234:D236),E236)))</f>
        <v>28</v>
      </c>
      <c r="F237">
        <f>IF(טבלה135[[#This Row],[CycleNumber]]&lt;3,"",IF(טבלה135[[#This Row],[CycleNumber]]=3,MAX(D235:D237),IF(I236=3,MAX(D234:D236),F236)))</f>
        <v>33</v>
      </c>
      <c r="G237">
        <f>IF(OR(טבלה135[[#This Row],[CycleNumber]]&gt;B238,B238=""),IF(טבלה135[[#This Row],[מספר סטייה]]=3,MIN(D235:D237),טבלה135[[#This Row],[מינ קבוע]]),טבלה135[[#This Row],[מינ קבוע]])</f>
        <v>28</v>
      </c>
      <c r="H237">
        <f>IF(OR(טבלה135[[#This Row],[CycleNumber]]&gt;B238,B238=""),IF(טבלה135[[#This Row],[מספר סטייה]]=3,MAX(D235:D237),טבלה135[[#This Row],[מקס קבוע]]),טבלה135[[#This Row],[מקס קבוע]])</f>
        <v>33</v>
      </c>
      <c r="I23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קבוע]]&lt;&gt;E236,1,I236+1),0))</f>
        <v>1</v>
      </c>
      <c r="J237">
        <f>IF(AND(טבלה135[[#This Row],[CycleNumber]]&lt;B238,טבלה135[[#This Row],[מקס קבוע]]&lt;&gt;""),IF(OR(טבלה135[[#This Row],[מספר סטייה]]&lt;I238,AND(טבלה135[[#This Row],[מספר סטייה]]=3,I238=1)),0,1),"")</f>
        <v>0</v>
      </c>
      <c r="K237">
        <f>IF(טבלה135[[#This Row],[מקס קבוע]]&lt;&gt;"",טבלה135[[#This Row],[מקסימום]]-טבלה135[[#This Row],[מינימום]],"")</f>
        <v>5</v>
      </c>
      <c r="L237">
        <f>IF(IFERROR(LOOKUP(טבלה135[[#This Row],[ClientID]],פיבוט!$A$4:$A$121),FALSE)=טבלה135[[#This Row],[ClientID]],1,0)</f>
        <v>1</v>
      </c>
      <c r="M237" t="str">
        <f>IF(OR(טבלה135[[#This Row],[ClientID]]=A238),"",1)</f>
        <v/>
      </c>
      <c r="N237" s="3" t="str">
        <f>IF(טבלה135[[#This Row],[טווח]]&lt;&gt;K236,טבלה135[[#This Row],[טווח]],"")</f>
        <v/>
      </c>
      <c r="O237" s="3" t="str">
        <f>IF(טבלה135[[#This Row],[מניית טווחים]]&lt;&gt;"",IF(OR(30&gt;טבלה135[[#This Row],[מקסימום]],30&lt;טבלה135[[#This Row],[מינימום]]),0,1),"")</f>
        <v/>
      </c>
    </row>
    <row r="238" spans="1:15" x14ac:dyDescent="0.25">
      <c r="A238" t="s">
        <v>27</v>
      </c>
      <c r="B238">
        <v>9</v>
      </c>
      <c r="C238">
        <v>25</v>
      </c>
      <c r="D238">
        <f>טבלה135[[#This Row],[LengthofCycle]]+1</f>
        <v>26</v>
      </c>
      <c r="E238">
        <f>IF(טבלה135[[#This Row],[CycleNumber]]&lt;3,"",IF(טבלה135[[#This Row],[CycleNumber]]=3,MIN(D236:D238),IF(I237=3,MIN(D235:D237),E237)))</f>
        <v>28</v>
      </c>
      <c r="F238">
        <f>IF(טבלה135[[#This Row],[CycleNumber]]&lt;3,"",IF(טבלה135[[#This Row],[CycleNumber]]=3,MAX(D236:D238),IF(I237=3,MAX(D235:D237),F237)))</f>
        <v>33</v>
      </c>
      <c r="G238">
        <f>IF(OR(טבלה135[[#This Row],[CycleNumber]]&gt;B239,B239=""),IF(טבלה135[[#This Row],[מספר סטייה]]=3,MIN(D236:D238),טבלה135[[#This Row],[מינ קבוע]]),טבלה135[[#This Row],[מינ קבוע]])</f>
        <v>28</v>
      </c>
      <c r="H238">
        <f>IF(OR(טבלה135[[#This Row],[CycleNumber]]&gt;B239,B239=""),IF(טבלה135[[#This Row],[מספר סטייה]]=3,MAX(D236:D238),טבלה135[[#This Row],[מקס קבוע]]),טבלה135[[#This Row],[מקס קבוע]])</f>
        <v>33</v>
      </c>
      <c r="I23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קבוע]]&lt;&gt;E237,1,I237+1),0))</f>
        <v>2</v>
      </c>
      <c r="J238">
        <f>IF(AND(טבלה135[[#This Row],[CycleNumber]]&lt;B239,טבלה135[[#This Row],[מקס קבוע]]&lt;&gt;""),IF(OR(טבלה135[[#This Row],[מספר סטייה]]&lt;I239,AND(טבלה135[[#This Row],[מספר סטייה]]=3,I239=1)),0,1),"")</f>
        <v>1</v>
      </c>
      <c r="K238">
        <f>IF(טבלה135[[#This Row],[מקס קבוע]]&lt;&gt;"",טבלה135[[#This Row],[מקסימום]]-טבלה135[[#This Row],[מינימום]],"")</f>
        <v>5</v>
      </c>
      <c r="L238">
        <f>IF(IFERROR(LOOKUP(טבלה135[[#This Row],[ClientID]],פיבוט!$A$4:$A$121),FALSE)=טבלה135[[#This Row],[ClientID]],1,0)</f>
        <v>1</v>
      </c>
      <c r="M238" t="str">
        <f>IF(OR(טבלה135[[#This Row],[ClientID]]=A239),"",1)</f>
        <v/>
      </c>
      <c r="N238" s="3" t="str">
        <f>IF(טבלה135[[#This Row],[טווח]]&lt;&gt;K237,טבלה135[[#This Row],[טווח]],"")</f>
        <v/>
      </c>
      <c r="O238" s="3" t="str">
        <f>IF(טבלה135[[#This Row],[מניית טווחים]]&lt;&gt;"",IF(OR(30&gt;טבלה135[[#This Row],[מקסימום]],30&lt;טבלה135[[#This Row],[מינימום]]),0,1),"")</f>
        <v/>
      </c>
    </row>
    <row r="239" spans="1:15" x14ac:dyDescent="0.25">
      <c r="A239" t="s">
        <v>27</v>
      </c>
      <c r="B239">
        <v>10</v>
      </c>
      <c r="C239">
        <v>29</v>
      </c>
      <c r="D239">
        <f>טבלה135[[#This Row],[LengthofCycle]]+1</f>
        <v>30</v>
      </c>
      <c r="E239">
        <f>IF(טבלה135[[#This Row],[CycleNumber]]&lt;3,"",IF(טבלה135[[#This Row],[CycleNumber]]=3,MIN(D237:D239),IF(I238=3,MIN(D236:D238),E238)))</f>
        <v>28</v>
      </c>
      <c r="F239">
        <f>IF(טבלה135[[#This Row],[CycleNumber]]&lt;3,"",IF(טבלה135[[#This Row],[CycleNumber]]=3,MAX(D237:D239),IF(I238=3,MAX(D236:D238),F238)))</f>
        <v>33</v>
      </c>
      <c r="G239">
        <f>IF(OR(טבלה135[[#This Row],[CycleNumber]]&gt;B240,B240=""),IF(טבלה135[[#This Row],[מספר סטייה]]=3,MIN(D237:D239),טבלה135[[#This Row],[מינ קבוע]]),טבלה135[[#This Row],[מינ קבוע]])</f>
        <v>28</v>
      </c>
      <c r="H239">
        <f>IF(OR(טבלה135[[#This Row],[CycleNumber]]&gt;B240,B240=""),IF(טבלה135[[#This Row],[מספר סטייה]]=3,MAX(D237:D239),טבלה135[[#This Row],[מקס קבוע]]),טבלה135[[#This Row],[מקס קבוע]])</f>
        <v>33</v>
      </c>
      <c r="I23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קבוע]]&lt;&gt;E238,1,I238+1),0))</f>
        <v>0</v>
      </c>
      <c r="J239">
        <f>IF(AND(טבלה135[[#This Row],[CycleNumber]]&lt;B240,טבלה135[[#This Row],[מקס קבוע]]&lt;&gt;""),IF(OR(טבלה135[[#This Row],[מספר סטייה]]&lt;I240,AND(טבלה135[[#This Row],[מספר סטייה]]=3,I240=1)),0,1),"")</f>
        <v>1</v>
      </c>
      <c r="K239">
        <f>IF(טבלה135[[#This Row],[מקס קבוע]]&lt;&gt;"",טבלה135[[#This Row],[מקסימום]]-טבלה135[[#This Row],[מינימום]],"")</f>
        <v>5</v>
      </c>
      <c r="L239">
        <f>IF(IFERROR(LOOKUP(טבלה135[[#This Row],[ClientID]],פיבוט!$A$4:$A$121),FALSE)=טבלה135[[#This Row],[ClientID]],1,0)</f>
        <v>1</v>
      </c>
      <c r="M239" t="str">
        <f>IF(OR(טבלה135[[#This Row],[ClientID]]=A240),"",1)</f>
        <v/>
      </c>
      <c r="N239" s="3" t="str">
        <f>IF(טבלה135[[#This Row],[טווח]]&lt;&gt;K238,טבלה135[[#This Row],[טווח]],"")</f>
        <v/>
      </c>
      <c r="O239" s="3" t="str">
        <f>IF(טבלה135[[#This Row],[מניית טווחים]]&lt;&gt;"",IF(OR(30&gt;טבלה135[[#This Row],[מקסימום]],30&lt;טבלה135[[#This Row],[מינימום]]),0,1),"")</f>
        <v/>
      </c>
    </row>
    <row r="240" spans="1:15" x14ac:dyDescent="0.25">
      <c r="A240" t="s">
        <v>27</v>
      </c>
      <c r="B240">
        <v>11</v>
      </c>
      <c r="C240">
        <v>31</v>
      </c>
      <c r="D240">
        <f>טבלה135[[#This Row],[LengthofCycle]]+1</f>
        <v>32</v>
      </c>
      <c r="E240">
        <f>IF(טבלה135[[#This Row],[CycleNumber]]&lt;3,"",IF(טבלה135[[#This Row],[CycleNumber]]=3,MIN(D238:D240),IF(I239=3,MIN(D237:D239),E239)))</f>
        <v>28</v>
      </c>
      <c r="F240">
        <f>IF(טבלה135[[#This Row],[CycleNumber]]&lt;3,"",IF(טבלה135[[#This Row],[CycleNumber]]=3,MAX(D238:D240),IF(I239=3,MAX(D237:D239),F239)))</f>
        <v>33</v>
      </c>
      <c r="G240">
        <f>IF(OR(טבלה135[[#This Row],[CycleNumber]]&gt;B241,B241=""),IF(טבלה135[[#This Row],[מספר סטייה]]=3,MIN(D238:D240),טבלה135[[#This Row],[מינ קבוע]]),טבלה135[[#This Row],[מינ קבוע]])</f>
        <v>28</v>
      </c>
      <c r="H240">
        <f>IF(OR(טבלה135[[#This Row],[CycleNumber]]&gt;B241,B241=""),IF(טבלה135[[#This Row],[מספר סטייה]]=3,MAX(D238:D240),טבלה135[[#This Row],[מקס קבוע]]),טבלה135[[#This Row],[מקס קבוע]])</f>
        <v>33</v>
      </c>
      <c r="I24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קבוע]]&lt;&gt;E239,1,I239+1),0))</f>
        <v>0</v>
      </c>
      <c r="J240">
        <f>IF(AND(טבלה135[[#This Row],[CycleNumber]]&lt;B241,טבלה135[[#This Row],[מקס קבוע]]&lt;&gt;""),IF(OR(טבלה135[[#This Row],[מספר סטייה]]&lt;I241,AND(טבלה135[[#This Row],[מספר סטייה]]=3,I241=1)),0,1),"")</f>
        <v>0</v>
      </c>
      <c r="K240">
        <f>IF(טבלה135[[#This Row],[מקס קבוע]]&lt;&gt;"",טבלה135[[#This Row],[מקסימום]]-טבלה135[[#This Row],[מינימום]],"")</f>
        <v>5</v>
      </c>
      <c r="L240">
        <f>IF(IFERROR(LOOKUP(טבלה135[[#This Row],[ClientID]],פיבוט!$A$4:$A$121),FALSE)=טבלה135[[#This Row],[ClientID]],1,0)</f>
        <v>1</v>
      </c>
      <c r="M240" t="str">
        <f>IF(OR(טבלה135[[#This Row],[ClientID]]=A241),"",1)</f>
        <v/>
      </c>
      <c r="N240" s="3" t="str">
        <f>IF(טבלה135[[#This Row],[טווח]]&lt;&gt;K239,טבלה135[[#This Row],[טווח]],"")</f>
        <v/>
      </c>
      <c r="O240" s="3" t="str">
        <f>IF(טבלה135[[#This Row],[מניית טווחים]]&lt;&gt;"",IF(OR(30&gt;טבלה135[[#This Row],[מקסימום]],30&lt;טבלה135[[#This Row],[מינימום]]),0,1),"")</f>
        <v/>
      </c>
    </row>
    <row r="241" spans="1:15" x14ac:dyDescent="0.25">
      <c r="A241" t="s">
        <v>27</v>
      </c>
      <c r="B241">
        <v>12</v>
      </c>
      <c r="C241">
        <v>26</v>
      </c>
      <c r="D241">
        <f>טבלה135[[#This Row],[LengthofCycle]]+1</f>
        <v>27</v>
      </c>
      <c r="E241">
        <f>IF(טבלה135[[#This Row],[CycleNumber]]&lt;3,"",IF(טבלה135[[#This Row],[CycleNumber]]=3,MIN(D239:D241),IF(I240=3,MIN(D238:D240),E240)))</f>
        <v>28</v>
      </c>
      <c r="F241">
        <f>IF(טבלה135[[#This Row],[CycleNumber]]&lt;3,"",IF(טבלה135[[#This Row],[CycleNumber]]=3,MAX(D239:D241),IF(I240=3,MAX(D238:D240),F240)))</f>
        <v>33</v>
      </c>
      <c r="G241">
        <f>IF(OR(טבלה135[[#This Row],[CycleNumber]]&gt;B242,B242=""),IF(טבלה135[[#This Row],[מספר סטייה]]=3,MIN(D239:D241),טבלה135[[#This Row],[מינ קבוע]]),טבלה135[[#This Row],[מינ קבוע]])</f>
        <v>28</v>
      </c>
      <c r="H241">
        <f>IF(OR(טבלה135[[#This Row],[CycleNumber]]&gt;B242,B242=""),IF(טבלה135[[#This Row],[מספר סטייה]]=3,MAX(D239:D241),טבלה135[[#This Row],[מקס קבוע]]),טבלה135[[#This Row],[מקס קבוע]])</f>
        <v>33</v>
      </c>
      <c r="I24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קבוע]]&lt;&gt;E240,1,I240+1),0))</f>
        <v>1</v>
      </c>
      <c r="J241">
        <f>IF(AND(טבלה135[[#This Row],[CycleNumber]]&lt;B242,טבלה135[[#This Row],[מקס קבוע]]&lt;&gt;""),IF(OR(טבלה135[[#This Row],[מספר סטייה]]&lt;I242,AND(טבלה135[[#This Row],[מספר סטייה]]=3,I242=1)),0,1),"")</f>
        <v>1</v>
      </c>
      <c r="K241">
        <f>IF(טבלה135[[#This Row],[מקס קבוע]]&lt;&gt;"",טבלה135[[#This Row],[מקסימום]]-טבלה135[[#This Row],[מינימום]],"")</f>
        <v>5</v>
      </c>
      <c r="L241">
        <f>IF(IFERROR(LOOKUP(טבלה135[[#This Row],[ClientID]],פיבוט!$A$4:$A$121),FALSE)=טבלה135[[#This Row],[ClientID]],1,0)</f>
        <v>1</v>
      </c>
      <c r="M241" t="str">
        <f>IF(OR(טבלה135[[#This Row],[ClientID]]=A242),"",1)</f>
        <v/>
      </c>
      <c r="N241" s="3" t="str">
        <f>IF(טבלה135[[#This Row],[טווח]]&lt;&gt;K240,טבלה135[[#This Row],[טווח]],"")</f>
        <v/>
      </c>
      <c r="O241" s="3" t="str">
        <f>IF(טבלה135[[#This Row],[מניית טווחים]]&lt;&gt;"",IF(OR(30&gt;טבלה135[[#This Row],[מקסימום]],30&lt;טבלה135[[#This Row],[מינימום]]),0,1),"")</f>
        <v/>
      </c>
    </row>
    <row r="242" spans="1:15" x14ac:dyDescent="0.25">
      <c r="A242" t="s">
        <v>27</v>
      </c>
      <c r="B242">
        <v>13</v>
      </c>
      <c r="C242">
        <v>27</v>
      </c>
      <c r="D242">
        <f>טבלה135[[#This Row],[LengthofCycle]]+1</f>
        <v>28</v>
      </c>
      <c r="E242">
        <f>IF(טבלה135[[#This Row],[CycleNumber]]&lt;3,"",IF(טבלה135[[#This Row],[CycleNumber]]=3,MIN(D240:D242),IF(I241=3,MIN(D239:D241),E241)))</f>
        <v>28</v>
      </c>
      <c r="F242">
        <f>IF(טבלה135[[#This Row],[CycleNumber]]&lt;3,"",IF(טבלה135[[#This Row],[CycleNumber]]=3,MAX(D240:D242),IF(I241=3,MAX(D239:D241),F241)))</f>
        <v>33</v>
      </c>
      <c r="G242">
        <f>IF(OR(טבלה135[[#This Row],[CycleNumber]]&gt;B243,B243=""),IF(טבלה135[[#This Row],[מספר סטייה]]=3,MIN(D240:D242),טבלה135[[#This Row],[מינ קבוע]]),טבלה135[[#This Row],[מינ קבוע]])</f>
        <v>28</v>
      </c>
      <c r="H242">
        <f>IF(OR(טבלה135[[#This Row],[CycleNumber]]&gt;B243,B243=""),IF(טבלה135[[#This Row],[מספר סטייה]]=3,MAX(D240:D242),טבלה135[[#This Row],[מקס קבוע]]),טבלה135[[#This Row],[מקס קבוע]])</f>
        <v>33</v>
      </c>
      <c r="I24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קבוע]]&lt;&gt;E241,1,I241+1),0))</f>
        <v>0</v>
      </c>
      <c r="J242" t="str">
        <f>IF(AND(טבלה135[[#This Row],[CycleNumber]]&lt;B243,טבלה135[[#This Row],[מקס קבוע]]&lt;&gt;""),IF(OR(טבלה135[[#This Row],[מספר סטייה]]&lt;I243,AND(טבלה135[[#This Row],[מספר סטייה]]=3,I243=1)),0,1),"")</f>
        <v/>
      </c>
      <c r="K242">
        <f>IF(טבלה135[[#This Row],[מקס קבוע]]&lt;&gt;"",טבלה135[[#This Row],[מקסימום]]-טבלה135[[#This Row],[מינימום]],"")</f>
        <v>5</v>
      </c>
      <c r="L242">
        <f>IF(IFERROR(LOOKUP(טבלה135[[#This Row],[ClientID]],פיבוט!$A$4:$A$121),FALSE)=טבלה135[[#This Row],[ClientID]],1,0)</f>
        <v>1</v>
      </c>
      <c r="M242">
        <f>IF(OR(טבלה135[[#This Row],[ClientID]]=A243),"",1)</f>
        <v>1</v>
      </c>
      <c r="N242" s="3" t="str">
        <f>IF(טבלה135[[#This Row],[טווח]]&lt;&gt;K241,טבלה135[[#This Row],[טווח]],"")</f>
        <v/>
      </c>
      <c r="O242" s="3" t="str">
        <f>IF(טבלה135[[#This Row],[מניית טווחים]]&lt;&gt;"",IF(OR(30&gt;טבלה135[[#This Row],[מקסימום]],30&lt;טבלה135[[#This Row],[מינימום]]),0,1),"")</f>
        <v/>
      </c>
    </row>
    <row r="243" spans="1:15" x14ac:dyDescent="0.25">
      <c r="A243" t="s">
        <v>28</v>
      </c>
      <c r="B243">
        <v>1</v>
      </c>
      <c r="C243">
        <v>35</v>
      </c>
      <c r="D243">
        <f>טבלה135[[#This Row],[LengthofCycle]]+1</f>
        <v>36</v>
      </c>
      <c r="E243" t="str">
        <f>IF(טבלה135[[#This Row],[CycleNumber]]&lt;3,"",IF(טבלה135[[#This Row],[CycleNumber]]=3,MIN(D241:D243),IF(I242=3,MIN(D240:D242),E242)))</f>
        <v/>
      </c>
      <c r="F243" t="str">
        <f>IF(טבלה135[[#This Row],[CycleNumber]]&lt;3,"",IF(טבלה135[[#This Row],[CycleNumber]]=3,MAX(D241:D243),IF(I242=3,MAX(D240:D242),F242)))</f>
        <v/>
      </c>
      <c r="G243" t="str">
        <f>IF(OR(טבלה135[[#This Row],[CycleNumber]]&gt;B244,B244=""),IF(טבלה135[[#This Row],[מספר סטייה]]=3,MIN(D241:D243),טבלה135[[#This Row],[מינ קבוע]]),טבלה135[[#This Row],[מינ קבוע]])</f>
        <v/>
      </c>
      <c r="H243" t="str">
        <f>IF(OR(טבלה135[[#This Row],[CycleNumber]]&gt;B244,B244=""),IF(טבלה135[[#This Row],[מספר סטייה]]=3,MAX(D241:D243),טבלה135[[#This Row],[מקס קבוע]]),טבלה135[[#This Row],[מקס קבוע]])</f>
        <v/>
      </c>
      <c r="I24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קבוע]]&lt;&gt;E242,1,I242+1),0))</f>
        <v/>
      </c>
      <c r="J243" t="str">
        <f>IF(AND(טבלה135[[#This Row],[CycleNumber]]&lt;B244,טבלה135[[#This Row],[מקס קבוע]]&lt;&gt;""),IF(OR(טבלה135[[#This Row],[מספר סטייה]]&lt;I244,AND(טבלה135[[#This Row],[מספר סטייה]]=3,I244=1)),0,1),"")</f>
        <v/>
      </c>
      <c r="K243" t="str">
        <f>IF(טבלה135[[#This Row],[מקס קבוע]]&lt;&gt;"",טבלה135[[#This Row],[מקסימום]]-טבלה135[[#This Row],[מינימום]],"")</f>
        <v/>
      </c>
      <c r="L243">
        <f>IF(IFERROR(LOOKUP(טבלה135[[#This Row],[ClientID]],פיבוט!$A$4:$A$121),FALSE)=טבלה135[[#This Row],[ClientID]],1,0)</f>
        <v>1</v>
      </c>
      <c r="M243" t="str">
        <f>IF(OR(טבלה135[[#This Row],[ClientID]]=A244),"",1)</f>
        <v/>
      </c>
      <c r="N243" s="3" t="str">
        <f>IF(טבלה135[[#This Row],[טווח]]&lt;&gt;K242,טבלה135[[#This Row],[טווח]],"")</f>
        <v/>
      </c>
      <c r="O243" s="3" t="str">
        <f>IF(טבלה135[[#This Row],[מניית טווחים]]&lt;&gt;"",IF(OR(30&gt;טבלה135[[#This Row],[מקסימום]],30&lt;טבלה135[[#This Row],[מינימום]]),0,1),"")</f>
        <v/>
      </c>
    </row>
    <row r="244" spans="1:15" x14ac:dyDescent="0.25">
      <c r="A244" t="s">
        <v>28</v>
      </c>
      <c r="B244">
        <v>2</v>
      </c>
      <c r="C244">
        <v>27</v>
      </c>
      <c r="D244">
        <f>טבלה135[[#This Row],[LengthofCycle]]+1</f>
        <v>28</v>
      </c>
      <c r="E244" t="str">
        <f>IF(טבלה135[[#This Row],[CycleNumber]]&lt;3,"",IF(טבלה135[[#This Row],[CycleNumber]]=3,MIN(D242:D244),IF(I243=3,MIN(D241:D243),E243)))</f>
        <v/>
      </c>
      <c r="F244" t="str">
        <f>IF(טבלה135[[#This Row],[CycleNumber]]&lt;3,"",IF(טבלה135[[#This Row],[CycleNumber]]=3,MAX(D242:D244),IF(I243=3,MAX(D241:D243),F243)))</f>
        <v/>
      </c>
      <c r="G244" t="str">
        <f>IF(OR(טבלה135[[#This Row],[CycleNumber]]&gt;B245,B245=""),IF(טבלה135[[#This Row],[מספר סטייה]]=3,MIN(D242:D244),טבלה135[[#This Row],[מינ קבוע]]),טבלה135[[#This Row],[מינ קבוע]])</f>
        <v/>
      </c>
      <c r="H244" t="str">
        <f>IF(OR(טבלה135[[#This Row],[CycleNumber]]&gt;B245,B245=""),IF(טבלה135[[#This Row],[מספר סטייה]]=3,MAX(D242:D244),טבלה135[[#This Row],[מקס קבוע]]),טבלה135[[#This Row],[מקס קבוע]])</f>
        <v/>
      </c>
      <c r="I24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קבוע]]&lt;&gt;E243,1,I243+1),0))</f>
        <v/>
      </c>
      <c r="J244" t="str">
        <f>IF(AND(טבלה135[[#This Row],[CycleNumber]]&lt;B245,טבלה135[[#This Row],[מקס קבוע]]&lt;&gt;""),IF(OR(טבלה135[[#This Row],[מספר סטייה]]&lt;I245,AND(טבלה135[[#This Row],[מספר סטייה]]=3,I245=1)),0,1),"")</f>
        <v/>
      </c>
      <c r="K244" t="str">
        <f>IF(טבלה135[[#This Row],[מקס קבוע]]&lt;&gt;"",טבלה135[[#This Row],[מקסימום]]-טבלה135[[#This Row],[מינימום]],"")</f>
        <v/>
      </c>
      <c r="L244">
        <f>IF(IFERROR(LOOKUP(טבלה135[[#This Row],[ClientID]],פיבוט!$A$4:$A$121),FALSE)=טבלה135[[#This Row],[ClientID]],1,0)</f>
        <v>1</v>
      </c>
      <c r="M244" t="str">
        <f>IF(OR(טבלה135[[#This Row],[ClientID]]=A245),"",1)</f>
        <v/>
      </c>
      <c r="N244" s="3" t="str">
        <f>IF(טבלה135[[#This Row],[טווח]]&lt;&gt;K243,טבלה135[[#This Row],[טווח]],"")</f>
        <v/>
      </c>
      <c r="O244" s="3" t="str">
        <f>IF(טבלה135[[#This Row],[מניית טווחים]]&lt;&gt;"",IF(OR(30&gt;טבלה135[[#This Row],[מקסימום]],30&lt;טבלה135[[#This Row],[מינימום]]),0,1),"")</f>
        <v/>
      </c>
    </row>
    <row r="245" spans="1:15" x14ac:dyDescent="0.25">
      <c r="A245" t="s">
        <v>28</v>
      </c>
      <c r="B245">
        <v>3</v>
      </c>
      <c r="C245">
        <v>29</v>
      </c>
      <c r="D245">
        <f>טבלה135[[#This Row],[LengthofCycle]]+1</f>
        <v>30</v>
      </c>
      <c r="E245">
        <f>IF(טבלה135[[#This Row],[CycleNumber]]&lt;3,"",IF(טבלה135[[#This Row],[CycleNumber]]=3,MIN(D243:D245),IF(I244=3,MIN(D242:D244),E244)))</f>
        <v>28</v>
      </c>
      <c r="F245">
        <f>IF(טבלה135[[#This Row],[CycleNumber]]&lt;3,"",IF(טבלה135[[#This Row],[CycleNumber]]=3,MAX(D243:D245),IF(I244=3,MAX(D242:D244),F244)))</f>
        <v>36</v>
      </c>
      <c r="G245">
        <f>IF(OR(טבלה135[[#This Row],[CycleNumber]]&gt;B246,B246=""),IF(טבלה135[[#This Row],[מספר סטייה]]=3,MIN(D243:D245),טבלה135[[#This Row],[מינ קבוע]]),טבלה135[[#This Row],[מינ קבוע]])</f>
        <v>28</v>
      </c>
      <c r="H245">
        <f>IF(OR(טבלה135[[#This Row],[CycleNumber]]&gt;B246,B246=""),IF(טבלה135[[#This Row],[מספר סטייה]]=3,MAX(D243:D245),טבלה135[[#This Row],[מקס קבוע]]),טבלה135[[#This Row],[מקס קבוע]])</f>
        <v>36</v>
      </c>
      <c r="I24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קבוע]]&lt;&gt;E244,1,I244+1),0))</f>
        <v>0</v>
      </c>
      <c r="J245">
        <f>IF(AND(טבלה135[[#This Row],[CycleNumber]]&lt;B246,טבלה135[[#This Row],[מקס קבוע]]&lt;&gt;""),IF(OR(טבלה135[[#This Row],[מספר סטייה]]&lt;I246,AND(טבלה135[[#This Row],[מספר סטייה]]=3,I246=1)),0,1),"")</f>
        <v>1</v>
      </c>
      <c r="K245">
        <f>IF(טבלה135[[#This Row],[מקס קבוע]]&lt;&gt;"",טבלה135[[#This Row],[מקסימום]]-טבלה135[[#This Row],[מינימום]],"")</f>
        <v>8</v>
      </c>
      <c r="L245">
        <f>IF(IFERROR(LOOKUP(טבלה135[[#This Row],[ClientID]],פיבוט!$A$4:$A$121),FALSE)=טבלה135[[#This Row],[ClientID]],1,0)</f>
        <v>1</v>
      </c>
      <c r="M245" t="str">
        <f>IF(OR(טבלה135[[#This Row],[ClientID]]=A246),"",1)</f>
        <v/>
      </c>
      <c r="N245" s="3">
        <f>IF(טבלה135[[#This Row],[טווח]]&lt;&gt;K244,טבלה135[[#This Row],[טווח]],"")</f>
        <v>8</v>
      </c>
      <c r="O245" s="3">
        <f>IF(טבלה135[[#This Row],[מניית טווחים]]&lt;&gt;"",IF(OR(30&gt;טבלה135[[#This Row],[מקסימום]],30&lt;טבלה135[[#This Row],[מינימום]]),0,1),"")</f>
        <v>1</v>
      </c>
    </row>
    <row r="246" spans="1:15" x14ac:dyDescent="0.25">
      <c r="A246" t="s">
        <v>28</v>
      </c>
      <c r="B246">
        <v>4</v>
      </c>
      <c r="C246">
        <v>31</v>
      </c>
      <c r="D246">
        <f>טבלה135[[#This Row],[LengthofCycle]]+1</f>
        <v>32</v>
      </c>
      <c r="E246">
        <f>IF(טבלה135[[#This Row],[CycleNumber]]&lt;3,"",IF(טבלה135[[#This Row],[CycleNumber]]=3,MIN(D244:D246),IF(I245=3,MIN(D243:D245),E245)))</f>
        <v>28</v>
      </c>
      <c r="F246">
        <f>IF(טבלה135[[#This Row],[CycleNumber]]&lt;3,"",IF(טבלה135[[#This Row],[CycleNumber]]=3,MAX(D244:D246),IF(I245=3,MAX(D243:D245),F245)))</f>
        <v>36</v>
      </c>
      <c r="G246">
        <f>IF(OR(טבלה135[[#This Row],[CycleNumber]]&gt;B247,B247=""),IF(טבלה135[[#This Row],[מספר סטייה]]=3,MIN(D244:D246),טבלה135[[#This Row],[מינ קבוע]]),טבלה135[[#This Row],[מינ קבוע]])</f>
        <v>28</v>
      </c>
      <c r="H246">
        <f>IF(OR(טבלה135[[#This Row],[CycleNumber]]&gt;B247,B247=""),IF(טבלה135[[#This Row],[מספר סטייה]]=3,MAX(D244:D246),טבלה135[[#This Row],[מקס קבוע]]),טבלה135[[#This Row],[מקס קבוע]])</f>
        <v>36</v>
      </c>
      <c r="I24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קבוע]]&lt;&gt;E245,1,I245+1),0))</f>
        <v>0</v>
      </c>
      <c r="J246">
        <f>IF(AND(טבלה135[[#This Row],[CycleNumber]]&lt;B247,טבלה135[[#This Row],[מקס קבוע]]&lt;&gt;""),IF(OR(טבלה135[[#This Row],[מספר סטייה]]&lt;I247,AND(טבלה135[[#This Row],[מספר סטייה]]=3,I247=1)),0,1),"")</f>
        <v>1</v>
      </c>
      <c r="K246">
        <f>IF(טבלה135[[#This Row],[מקס קבוע]]&lt;&gt;"",טבלה135[[#This Row],[מקסימום]]-טבלה135[[#This Row],[מינימום]],"")</f>
        <v>8</v>
      </c>
      <c r="L246">
        <f>IF(IFERROR(LOOKUP(טבלה135[[#This Row],[ClientID]],פיבוט!$A$4:$A$121),FALSE)=טבלה135[[#This Row],[ClientID]],1,0)</f>
        <v>1</v>
      </c>
      <c r="M246" t="str">
        <f>IF(OR(טבלה135[[#This Row],[ClientID]]=A247),"",1)</f>
        <v/>
      </c>
      <c r="N246" s="3" t="str">
        <f>IF(טבלה135[[#This Row],[טווח]]&lt;&gt;K245,טבלה135[[#This Row],[טווח]],"")</f>
        <v/>
      </c>
      <c r="O246" s="3" t="str">
        <f>IF(טבלה135[[#This Row],[מניית טווחים]]&lt;&gt;"",IF(OR(30&gt;טבלה135[[#This Row],[מקסימום]],30&lt;טבלה135[[#This Row],[מינימום]]),0,1),"")</f>
        <v/>
      </c>
    </row>
    <row r="247" spans="1:15" x14ac:dyDescent="0.25">
      <c r="A247" t="s">
        <v>28</v>
      </c>
      <c r="B247">
        <v>5</v>
      </c>
      <c r="C247">
        <v>31</v>
      </c>
      <c r="D247">
        <f>טבלה135[[#This Row],[LengthofCycle]]+1</f>
        <v>32</v>
      </c>
      <c r="E247">
        <f>IF(טבלה135[[#This Row],[CycleNumber]]&lt;3,"",IF(טבלה135[[#This Row],[CycleNumber]]=3,MIN(D245:D247),IF(I246=3,MIN(D244:D246),E246)))</f>
        <v>28</v>
      </c>
      <c r="F247">
        <f>IF(טבלה135[[#This Row],[CycleNumber]]&lt;3,"",IF(טבלה135[[#This Row],[CycleNumber]]=3,MAX(D245:D247),IF(I246=3,MAX(D244:D246),F246)))</f>
        <v>36</v>
      </c>
      <c r="G247">
        <f>IF(OR(טבלה135[[#This Row],[CycleNumber]]&gt;B248,B248=""),IF(טבלה135[[#This Row],[מספר סטייה]]=3,MIN(D245:D247),טבלה135[[#This Row],[מינ קבוע]]),טבלה135[[#This Row],[מינ קבוע]])</f>
        <v>28</v>
      </c>
      <c r="H247">
        <f>IF(OR(טבלה135[[#This Row],[CycleNumber]]&gt;B248,B248=""),IF(טבלה135[[#This Row],[מספר סטייה]]=3,MAX(D245:D247),טבלה135[[#This Row],[מקס קבוע]]),טבלה135[[#This Row],[מקס קבוע]])</f>
        <v>36</v>
      </c>
      <c r="I24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קבוע]]&lt;&gt;E246,1,I246+1),0))</f>
        <v>0</v>
      </c>
      <c r="J247">
        <f>IF(AND(טבלה135[[#This Row],[CycleNumber]]&lt;B248,טבלה135[[#This Row],[מקס קבוע]]&lt;&gt;""),IF(OR(טבלה135[[#This Row],[מספר סטייה]]&lt;I248,AND(טבלה135[[#This Row],[מספר סטייה]]=3,I248=1)),0,1),"")</f>
        <v>1</v>
      </c>
      <c r="K247">
        <f>IF(טבלה135[[#This Row],[מקס קבוע]]&lt;&gt;"",טבלה135[[#This Row],[מקסימום]]-טבלה135[[#This Row],[מינימום]],"")</f>
        <v>8</v>
      </c>
      <c r="L247">
        <f>IF(IFERROR(LOOKUP(טבלה135[[#This Row],[ClientID]],פיבוט!$A$4:$A$121),FALSE)=טבלה135[[#This Row],[ClientID]],1,0)</f>
        <v>1</v>
      </c>
      <c r="M247" t="str">
        <f>IF(OR(טבלה135[[#This Row],[ClientID]]=A248),"",1)</f>
        <v/>
      </c>
      <c r="N247" s="3" t="str">
        <f>IF(טבלה135[[#This Row],[טווח]]&lt;&gt;K246,טבלה135[[#This Row],[טווח]],"")</f>
        <v/>
      </c>
      <c r="O247" s="3" t="str">
        <f>IF(טבלה135[[#This Row],[מניית טווחים]]&lt;&gt;"",IF(OR(30&gt;טבלה135[[#This Row],[מקסימום]],30&lt;טבלה135[[#This Row],[מינימום]]),0,1),"")</f>
        <v/>
      </c>
    </row>
    <row r="248" spans="1:15" x14ac:dyDescent="0.25">
      <c r="A248" t="s">
        <v>28</v>
      </c>
      <c r="B248">
        <v>6</v>
      </c>
      <c r="C248">
        <v>31</v>
      </c>
      <c r="D248">
        <f>טבלה135[[#This Row],[LengthofCycle]]+1</f>
        <v>32</v>
      </c>
      <c r="E248">
        <f>IF(טבלה135[[#This Row],[CycleNumber]]&lt;3,"",IF(טבלה135[[#This Row],[CycleNumber]]=3,MIN(D246:D248),IF(I247=3,MIN(D245:D247),E247)))</f>
        <v>28</v>
      </c>
      <c r="F248">
        <f>IF(טבלה135[[#This Row],[CycleNumber]]&lt;3,"",IF(טבלה135[[#This Row],[CycleNumber]]=3,MAX(D246:D248),IF(I247=3,MAX(D245:D247),F247)))</f>
        <v>36</v>
      </c>
      <c r="G248">
        <f>IF(OR(טבלה135[[#This Row],[CycleNumber]]&gt;B249,B249=""),IF(טבלה135[[#This Row],[מספר סטייה]]=3,MIN(D246:D248),טבלה135[[#This Row],[מינ קבוע]]),טבלה135[[#This Row],[מינ קבוע]])</f>
        <v>28</v>
      </c>
      <c r="H248">
        <f>IF(OR(טבלה135[[#This Row],[CycleNumber]]&gt;B249,B249=""),IF(טבלה135[[#This Row],[מספר סטייה]]=3,MAX(D246:D248),טבלה135[[#This Row],[מקס קבוע]]),טבלה135[[#This Row],[מקס קבוע]])</f>
        <v>36</v>
      </c>
      <c r="I24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קבוע]]&lt;&gt;E247,1,I247+1),0))</f>
        <v>0</v>
      </c>
      <c r="J248">
        <f>IF(AND(טבלה135[[#This Row],[CycleNumber]]&lt;B249,טבלה135[[#This Row],[מקס קבוע]]&lt;&gt;""),IF(OR(טבלה135[[#This Row],[מספר סטייה]]&lt;I249,AND(טבלה135[[#This Row],[מספר סטייה]]=3,I249=1)),0,1),"")</f>
        <v>1</v>
      </c>
      <c r="K248">
        <f>IF(טבלה135[[#This Row],[מקס קבוע]]&lt;&gt;"",טבלה135[[#This Row],[מקסימום]]-טבלה135[[#This Row],[מינימום]],"")</f>
        <v>8</v>
      </c>
      <c r="L248">
        <f>IF(IFERROR(LOOKUP(טבלה135[[#This Row],[ClientID]],פיבוט!$A$4:$A$121),FALSE)=טבלה135[[#This Row],[ClientID]],1,0)</f>
        <v>1</v>
      </c>
      <c r="M248" t="str">
        <f>IF(OR(טבלה135[[#This Row],[ClientID]]=A249),"",1)</f>
        <v/>
      </c>
      <c r="N248" s="3" t="str">
        <f>IF(טבלה135[[#This Row],[טווח]]&lt;&gt;K247,טבלה135[[#This Row],[טווח]],"")</f>
        <v/>
      </c>
      <c r="O248" s="3" t="str">
        <f>IF(טבלה135[[#This Row],[מניית טווחים]]&lt;&gt;"",IF(OR(30&gt;טבלה135[[#This Row],[מקסימום]],30&lt;טבלה135[[#This Row],[מינימום]]),0,1),"")</f>
        <v/>
      </c>
    </row>
    <row r="249" spans="1:15" x14ac:dyDescent="0.25">
      <c r="A249" t="s">
        <v>28</v>
      </c>
      <c r="B249">
        <v>7</v>
      </c>
      <c r="C249">
        <v>31</v>
      </c>
      <c r="D249">
        <f>טבלה135[[#This Row],[LengthofCycle]]+1</f>
        <v>32</v>
      </c>
      <c r="E249">
        <f>IF(טבלה135[[#This Row],[CycleNumber]]&lt;3,"",IF(טבלה135[[#This Row],[CycleNumber]]=3,MIN(D247:D249),IF(I248=3,MIN(D246:D248),E248)))</f>
        <v>28</v>
      </c>
      <c r="F249">
        <f>IF(טבלה135[[#This Row],[CycleNumber]]&lt;3,"",IF(טבלה135[[#This Row],[CycleNumber]]=3,MAX(D247:D249),IF(I248=3,MAX(D246:D248),F248)))</f>
        <v>36</v>
      </c>
      <c r="G249">
        <f>IF(OR(טבלה135[[#This Row],[CycleNumber]]&gt;B250,B250=""),IF(טבלה135[[#This Row],[מספר סטייה]]=3,MIN(D247:D249),טבלה135[[#This Row],[מינ קבוע]]),טבלה135[[#This Row],[מינ קבוע]])</f>
        <v>28</v>
      </c>
      <c r="H249">
        <f>IF(OR(טבלה135[[#This Row],[CycleNumber]]&gt;B250,B250=""),IF(טבלה135[[#This Row],[מספר סטייה]]=3,MAX(D247:D249),טבלה135[[#This Row],[מקס קבוע]]),טבלה135[[#This Row],[מקס קבוע]])</f>
        <v>36</v>
      </c>
      <c r="I24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קבוע]]&lt;&gt;E248,1,I248+1),0))</f>
        <v>0</v>
      </c>
      <c r="J249">
        <f>IF(AND(טבלה135[[#This Row],[CycleNumber]]&lt;B250,טבלה135[[#This Row],[מקס קבוע]]&lt;&gt;""),IF(OR(טבלה135[[#This Row],[מספר סטייה]]&lt;I250,AND(טבלה135[[#This Row],[מספר סטייה]]=3,I250=1)),0,1),"")</f>
        <v>1</v>
      </c>
      <c r="K249">
        <f>IF(טבלה135[[#This Row],[מקס קבוע]]&lt;&gt;"",טבלה135[[#This Row],[מקסימום]]-טבלה135[[#This Row],[מינימום]],"")</f>
        <v>8</v>
      </c>
      <c r="L249">
        <f>IF(IFERROR(LOOKUP(טבלה135[[#This Row],[ClientID]],פיבוט!$A$4:$A$121),FALSE)=טבלה135[[#This Row],[ClientID]],1,0)</f>
        <v>1</v>
      </c>
      <c r="M249" t="str">
        <f>IF(OR(טבלה135[[#This Row],[ClientID]]=A250),"",1)</f>
        <v/>
      </c>
      <c r="N249" s="3" t="str">
        <f>IF(טבלה135[[#This Row],[טווח]]&lt;&gt;K248,טבלה135[[#This Row],[טווח]],"")</f>
        <v/>
      </c>
      <c r="O249" s="3" t="str">
        <f>IF(טבלה135[[#This Row],[מניית טווחים]]&lt;&gt;"",IF(OR(30&gt;טבלה135[[#This Row],[מקסימום]],30&lt;טבלה135[[#This Row],[מינימום]]),0,1),"")</f>
        <v/>
      </c>
    </row>
    <row r="250" spans="1:15" x14ac:dyDescent="0.25">
      <c r="A250" t="s">
        <v>28</v>
      </c>
      <c r="B250">
        <v>8</v>
      </c>
      <c r="C250">
        <v>30</v>
      </c>
      <c r="D250">
        <f>טבלה135[[#This Row],[LengthofCycle]]+1</f>
        <v>31</v>
      </c>
      <c r="E250">
        <f>IF(טבלה135[[#This Row],[CycleNumber]]&lt;3,"",IF(טבלה135[[#This Row],[CycleNumber]]=3,MIN(D248:D250),IF(I249=3,MIN(D247:D249),E249)))</f>
        <v>28</v>
      </c>
      <c r="F250">
        <f>IF(טבלה135[[#This Row],[CycleNumber]]&lt;3,"",IF(טבלה135[[#This Row],[CycleNumber]]=3,MAX(D248:D250),IF(I249=3,MAX(D247:D249),F249)))</f>
        <v>36</v>
      </c>
      <c r="G250">
        <f>IF(OR(טבלה135[[#This Row],[CycleNumber]]&gt;B251,B251=""),IF(טבלה135[[#This Row],[מספר סטייה]]=3,MIN(D248:D250),טבלה135[[#This Row],[מינ קבוע]]),טבלה135[[#This Row],[מינ קבוע]])</f>
        <v>28</v>
      </c>
      <c r="H250">
        <f>IF(OR(טבלה135[[#This Row],[CycleNumber]]&gt;B251,B251=""),IF(טבלה135[[#This Row],[מספר סטייה]]=3,MAX(D248:D250),טבלה135[[#This Row],[מקס קבוע]]),טבלה135[[#This Row],[מקס קבוע]])</f>
        <v>36</v>
      </c>
      <c r="I25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קבוע]]&lt;&gt;E249,1,I249+1),0))</f>
        <v>0</v>
      </c>
      <c r="J250">
        <f>IF(AND(טבלה135[[#This Row],[CycleNumber]]&lt;B251,טבלה135[[#This Row],[מקס קבוע]]&lt;&gt;""),IF(OR(טבלה135[[#This Row],[מספר סטייה]]&lt;I251,AND(טבלה135[[#This Row],[מספר סטייה]]=3,I251=1)),0,1),"")</f>
        <v>1</v>
      </c>
      <c r="K250">
        <f>IF(טבלה135[[#This Row],[מקס קבוע]]&lt;&gt;"",טבלה135[[#This Row],[מקסימום]]-טבלה135[[#This Row],[מינימום]],"")</f>
        <v>8</v>
      </c>
      <c r="L250">
        <f>IF(IFERROR(LOOKUP(טבלה135[[#This Row],[ClientID]],פיבוט!$A$4:$A$121),FALSE)=טבלה135[[#This Row],[ClientID]],1,0)</f>
        <v>1</v>
      </c>
      <c r="M250" t="str">
        <f>IF(OR(טבלה135[[#This Row],[ClientID]]=A251),"",1)</f>
        <v/>
      </c>
      <c r="N250" s="3" t="str">
        <f>IF(טבלה135[[#This Row],[טווח]]&lt;&gt;K249,טבלה135[[#This Row],[טווח]],"")</f>
        <v/>
      </c>
      <c r="O250" s="3" t="str">
        <f>IF(טבלה135[[#This Row],[מניית טווחים]]&lt;&gt;"",IF(OR(30&gt;טבלה135[[#This Row],[מקסימום]],30&lt;טבלה135[[#This Row],[מינימום]]),0,1),"")</f>
        <v/>
      </c>
    </row>
    <row r="251" spans="1:15" x14ac:dyDescent="0.25">
      <c r="A251" t="s">
        <v>28</v>
      </c>
      <c r="B251">
        <v>9</v>
      </c>
      <c r="C251">
        <v>30</v>
      </c>
      <c r="D251">
        <f>טבלה135[[#This Row],[LengthofCycle]]+1</f>
        <v>31</v>
      </c>
      <c r="E251">
        <f>IF(טבלה135[[#This Row],[CycleNumber]]&lt;3,"",IF(טבלה135[[#This Row],[CycleNumber]]=3,MIN(D249:D251),IF(I250=3,MIN(D248:D250),E250)))</f>
        <v>28</v>
      </c>
      <c r="F251">
        <f>IF(טבלה135[[#This Row],[CycleNumber]]&lt;3,"",IF(טבלה135[[#This Row],[CycleNumber]]=3,MAX(D249:D251),IF(I250=3,MAX(D248:D250),F250)))</f>
        <v>36</v>
      </c>
      <c r="G251">
        <f>IF(OR(טבלה135[[#This Row],[CycleNumber]]&gt;B252,B252=""),IF(טבלה135[[#This Row],[מספר סטייה]]=3,MIN(D249:D251),טבלה135[[#This Row],[מינ קבוע]]),טבלה135[[#This Row],[מינ קבוע]])</f>
        <v>28</v>
      </c>
      <c r="H251">
        <f>IF(OR(טבלה135[[#This Row],[CycleNumber]]&gt;B252,B252=""),IF(טבלה135[[#This Row],[מספר סטייה]]=3,MAX(D249:D251),טבלה135[[#This Row],[מקס קבוע]]),טבלה135[[#This Row],[מקס קבוע]])</f>
        <v>36</v>
      </c>
      <c r="I25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קבוע]]&lt;&gt;E250,1,I250+1),0))</f>
        <v>0</v>
      </c>
      <c r="J251">
        <f>IF(AND(טבלה135[[#This Row],[CycleNumber]]&lt;B252,טבלה135[[#This Row],[מקס קבוע]]&lt;&gt;""),IF(OR(טבלה135[[#This Row],[מספר סטייה]]&lt;I252,AND(טבלה135[[#This Row],[מספר סטייה]]=3,I252=1)),0,1),"")</f>
        <v>1</v>
      </c>
      <c r="K251">
        <f>IF(טבלה135[[#This Row],[מקס קבוע]]&lt;&gt;"",טבלה135[[#This Row],[מקסימום]]-טבלה135[[#This Row],[מינימום]],"")</f>
        <v>8</v>
      </c>
      <c r="L251">
        <f>IF(IFERROR(LOOKUP(טבלה135[[#This Row],[ClientID]],פיבוט!$A$4:$A$121),FALSE)=טבלה135[[#This Row],[ClientID]],1,0)</f>
        <v>1</v>
      </c>
      <c r="M251" t="str">
        <f>IF(OR(טבלה135[[#This Row],[ClientID]]=A252),"",1)</f>
        <v/>
      </c>
      <c r="N251" s="3" t="str">
        <f>IF(טבלה135[[#This Row],[טווח]]&lt;&gt;K250,טבלה135[[#This Row],[טווח]],"")</f>
        <v/>
      </c>
      <c r="O251" s="3" t="str">
        <f>IF(טבלה135[[#This Row],[מניית טווחים]]&lt;&gt;"",IF(OR(30&gt;טבלה135[[#This Row],[מקסימום]],30&lt;טבלה135[[#This Row],[מינימום]]),0,1),"")</f>
        <v/>
      </c>
    </row>
    <row r="252" spans="1:15" x14ac:dyDescent="0.25">
      <c r="A252" t="s">
        <v>28</v>
      </c>
      <c r="B252">
        <v>10</v>
      </c>
      <c r="C252">
        <v>31</v>
      </c>
      <c r="D252">
        <f>טבלה135[[#This Row],[LengthofCycle]]+1</f>
        <v>32</v>
      </c>
      <c r="E252">
        <f>IF(טבלה135[[#This Row],[CycleNumber]]&lt;3,"",IF(טבלה135[[#This Row],[CycleNumber]]=3,MIN(D250:D252),IF(I251=3,MIN(D249:D251),E251)))</f>
        <v>28</v>
      </c>
      <c r="F252">
        <f>IF(טבלה135[[#This Row],[CycleNumber]]&lt;3,"",IF(טבלה135[[#This Row],[CycleNumber]]=3,MAX(D250:D252),IF(I251=3,MAX(D249:D251),F251)))</f>
        <v>36</v>
      </c>
      <c r="G252">
        <f>IF(OR(טבלה135[[#This Row],[CycleNumber]]&gt;B253,B253=""),IF(טבלה135[[#This Row],[מספר סטייה]]=3,MIN(D250:D252),טבלה135[[#This Row],[מינ קבוע]]),טבלה135[[#This Row],[מינ קבוע]])</f>
        <v>28</v>
      </c>
      <c r="H252">
        <f>IF(OR(טבלה135[[#This Row],[CycleNumber]]&gt;B253,B253=""),IF(טבלה135[[#This Row],[מספר סטייה]]=3,MAX(D250:D252),טבלה135[[#This Row],[מקס קבוע]]),טבלה135[[#This Row],[מקס קבוע]])</f>
        <v>36</v>
      </c>
      <c r="I25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קבוע]]&lt;&gt;E251,1,I251+1),0))</f>
        <v>0</v>
      </c>
      <c r="J252">
        <f>IF(AND(טבלה135[[#This Row],[CycleNumber]]&lt;B253,טבלה135[[#This Row],[מקס קבוע]]&lt;&gt;""),IF(OR(טבלה135[[#This Row],[מספר סטייה]]&lt;I253,AND(טבלה135[[#This Row],[מספר סטייה]]=3,I253=1)),0,1),"")</f>
        <v>1</v>
      </c>
      <c r="K252">
        <f>IF(טבלה135[[#This Row],[מקס קבוע]]&lt;&gt;"",טבלה135[[#This Row],[מקסימום]]-טבלה135[[#This Row],[מינימום]],"")</f>
        <v>8</v>
      </c>
      <c r="L252">
        <f>IF(IFERROR(LOOKUP(טבלה135[[#This Row],[ClientID]],פיבוט!$A$4:$A$121),FALSE)=טבלה135[[#This Row],[ClientID]],1,0)</f>
        <v>1</v>
      </c>
      <c r="M252" t="str">
        <f>IF(OR(טבלה135[[#This Row],[ClientID]]=A253),"",1)</f>
        <v/>
      </c>
      <c r="N252" s="3" t="str">
        <f>IF(טבלה135[[#This Row],[טווח]]&lt;&gt;K251,טבלה135[[#This Row],[טווח]],"")</f>
        <v/>
      </c>
      <c r="O252" s="3" t="str">
        <f>IF(טבלה135[[#This Row],[מניית טווחים]]&lt;&gt;"",IF(OR(30&gt;טבלה135[[#This Row],[מקסימום]],30&lt;טבלה135[[#This Row],[מינימום]]),0,1),"")</f>
        <v/>
      </c>
    </row>
    <row r="253" spans="1:15" x14ac:dyDescent="0.25">
      <c r="A253" t="s">
        <v>28</v>
      </c>
      <c r="B253">
        <v>11</v>
      </c>
      <c r="C253">
        <v>31</v>
      </c>
      <c r="D253">
        <f>טבלה135[[#This Row],[LengthofCycle]]+1</f>
        <v>32</v>
      </c>
      <c r="E253">
        <f>IF(טבלה135[[#This Row],[CycleNumber]]&lt;3,"",IF(טבלה135[[#This Row],[CycleNumber]]=3,MIN(D251:D253),IF(I252=3,MIN(D250:D252),E252)))</f>
        <v>28</v>
      </c>
      <c r="F253">
        <f>IF(טבלה135[[#This Row],[CycleNumber]]&lt;3,"",IF(טבלה135[[#This Row],[CycleNumber]]=3,MAX(D251:D253),IF(I252=3,MAX(D250:D252),F252)))</f>
        <v>36</v>
      </c>
      <c r="G253">
        <f>IF(OR(טבלה135[[#This Row],[CycleNumber]]&gt;B254,B254=""),IF(טבלה135[[#This Row],[מספר סטייה]]=3,MIN(D251:D253),טבלה135[[#This Row],[מינ קבוע]]),טבלה135[[#This Row],[מינ קבוע]])</f>
        <v>28</v>
      </c>
      <c r="H253">
        <f>IF(OR(טבלה135[[#This Row],[CycleNumber]]&gt;B254,B254=""),IF(טבלה135[[#This Row],[מספר סטייה]]=3,MAX(D251:D253),טבלה135[[#This Row],[מקס קבוע]]),טבלה135[[#This Row],[מקס קבוע]])</f>
        <v>36</v>
      </c>
      <c r="I25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קבוע]]&lt;&gt;E252,1,I252+1),0))</f>
        <v>0</v>
      </c>
      <c r="J253" t="str">
        <f>IF(AND(טבלה135[[#This Row],[CycleNumber]]&lt;B254,טבלה135[[#This Row],[מקס קבוע]]&lt;&gt;""),IF(OR(טבלה135[[#This Row],[מספר סטייה]]&lt;I254,AND(טבלה135[[#This Row],[מספר סטייה]]=3,I254=1)),0,1),"")</f>
        <v/>
      </c>
      <c r="K253">
        <f>IF(טבלה135[[#This Row],[מקס קבוע]]&lt;&gt;"",טבלה135[[#This Row],[מקסימום]]-טבלה135[[#This Row],[מינימום]],"")</f>
        <v>8</v>
      </c>
      <c r="L253">
        <f>IF(IFERROR(LOOKUP(טבלה135[[#This Row],[ClientID]],פיבוט!$A$4:$A$121),FALSE)=טבלה135[[#This Row],[ClientID]],1,0)</f>
        <v>1</v>
      </c>
      <c r="M253">
        <f>IF(OR(טבלה135[[#This Row],[ClientID]]=A254),"",1)</f>
        <v>1</v>
      </c>
      <c r="N253" s="3" t="str">
        <f>IF(טבלה135[[#This Row],[טווח]]&lt;&gt;K252,טבלה135[[#This Row],[טווח]],"")</f>
        <v/>
      </c>
      <c r="O253" s="3" t="str">
        <f>IF(טבלה135[[#This Row],[מניית טווחים]]&lt;&gt;"",IF(OR(30&gt;טבלה135[[#This Row],[מקסימום]],30&lt;טבלה135[[#This Row],[מינימום]]),0,1),"")</f>
        <v/>
      </c>
    </row>
    <row r="254" spans="1:15" x14ac:dyDescent="0.25">
      <c r="A254" t="s">
        <v>30</v>
      </c>
      <c r="B254">
        <v>1</v>
      </c>
      <c r="C254">
        <v>25</v>
      </c>
      <c r="D254">
        <f>טבלה135[[#This Row],[LengthofCycle]]+1</f>
        <v>26</v>
      </c>
      <c r="E254" t="str">
        <f>IF(טבלה135[[#This Row],[CycleNumber]]&lt;3,"",IF(טבלה135[[#This Row],[CycleNumber]]=3,MIN(D252:D254),IF(I253=3,MIN(D251:D253),E253)))</f>
        <v/>
      </c>
      <c r="F254" t="str">
        <f>IF(טבלה135[[#This Row],[CycleNumber]]&lt;3,"",IF(טבלה135[[#This Row],[CycleNumber]]=3,MAX(D252:D254),IF(I253=3,MAX(D251:D253),F253)))</f>
        <v/>
      </c>
      <c r="G254" t="str">
        <f>IF(OR(טבלה135[[#This Row],[CycleNumber]]&gt;B255,B255=""),IF(טבלה135[[#This Row],[מספר סטייה]]=3,MIN(D252:D254),טבלה135[[#This Row],[מינ קבוע]]),טבלה135[[#This Row],[מינ קבוע]])</f>
        <v/>
      </c>
      <c r="H254" t="str">
        <f>IF(OR(טבלה135[[#This Row],[CycleNumber]]&gt;B255,B255=""),IF(טבלה135[[#This Row],[מספר סטייה]]=3,MAX(D252:D254),טבלה135[[#This Row],[מקס קבוע]]),טבלה135[[#This Row],[מקס קבוע]])</f>
        <v/>
      </c>
      <c r="I25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קבוע]]&lt;&gt;E253,1,I253+1),0))</f>
        <v/>
      </c>
      <c r="J254" t="str">
        <f>IF(AND(טבלה135[[#This Row],[CycleNumber]]&lt;B255,טבלה135[[#This Row],[מקס קבוע]]&lt;&gt;""),IF(OR(טבלה135[[#This Row],[מספר סטייה]]&lt;I255,AND(טבלה135[[#This Row],[מספר סטייה]]=3,I255=1)),0,1),"")</f>
        <v/>
      </c>
      <c r="K254" t="str">
        <f>IF(טבלה135[[#This Row],[מקס קבוע]]&lt;&gt;"",טבלה135[[#This Row],[מקסימום]]-טבלה135[[#This Row],[מינימום]],"")</f>
        <v/>
      </c>
      <c r="L254">
        <f>IF(IFERROR(LOOKUP(טבלה135[[#This Row],[ClientID]],פיבוט!$A$4:$A$121),FALSE)=טבלה135[[#This Row],[ClientID]],1,0)</f>
        <v>1</v>
      </c>
      <c r="M254" t="str">
        <f>IF(OR(טבלה135[[#This Row],[ClientID]]=A255),"",1)</f>
        <v/>
      </c>
      <c r="N254" s="3" t="str">
        <f>IF(טבלה135[[#This Row],[טווח]]&lt;&gt;K253,טבלה135[[#This Row],[טווח]],"")</f>
        <v/>
      </c>
      <c r="O254" s="3" t="str">
        <f>IF(טבלה135[[#This Row],[מניית טווחים]]&lt;&gt;"",IF(OR(30&gt;טבלה135[[#This Row],[מקסימום]],30&lt;טבלה135[[#This Row],[מינימום]]),0,1),"")</f>
        <v/>
      </c>
    </row>
    <row r="255" spans="1:15" x14ac:dyDescent="0.25">
      <c r="A255" t="s">
        <v>30</v>
      </c>
      <c r="B255">
        <v>2</v>
      </c>
      <c r="C255">
        <v>27</v>
      </c>
      <c r="D255">
        <f>טבלה135[[#This Row],[LengthofCycle]]+1</f>
        <v>28</v>
      </c>
      <c r="E255" t="str">
        <f>IF(טבלה135[[#This Row],[CycleNumber]]&lt;3,"",IF(טבלה135[[#This Row],[CycleNumber]]=3,MIN(D253:D255),IF(I254=3,MIN(D252:D254),E254)))</f>
        <v/>
      </c>
      <c r="F255" t="str">
        <f>IF(טבלה135[[#This Row],[CycleNumber]]&lt;3,"",IF(טבלה135[[#This Row],[CycleNumber]]=3,MAX(D253:D255),IF(I254=3,MAX(D252:D254),F254)))</f>
        <v/>
      </c>
      <c r="G255" t="str">
        <f>IF(OR(טבלה135[[#This Row],[CycleNumber]]&gt;B256,B256=""),IF(טבלה135[[#This Row],[מספר סטייה]]=3,MIN(D253:D255),טבלה135[[#This Row],[מינ קבוע]]),טבלה135[[#This Row],[מינ קבוע]])</f>
        <v/>
      </c>
      <c r="H255" t="str">
        <f>IF(OR(טבלה135[[#This Row],[CycleNumber]]&gt;B256,B256=""),IF(טבלה135[[#This Row],[מספר סטייה]]=3,MAX(D253:D255),טבלה135[[#This Row],[מקס קבוע]]),טבלה135[[#This Row],[מקס קבוע]])</f>
        <v/>
      </c>
      <c r="I25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קבוע]]&lt;&gt;E254,1,I254+1),0))</f>
        <v/>
      </c>
      <c r="J255" t="str">
        <f>IF(AND(טבלה135[[#This Row],[CycleNumber]]&lt;B256,טבלה135[[#This Row],[מקס קבוע]]&lt;&gt;""),IF(OR(טבלה135[[#This Row],[מספר סטייה]]&lt;I256,AND(טבלה135[[#This Row],[מספר סטייה]]=3,I256=1)),0,1),"")</f>
        <v/>
      </c>
      <c r="K255" t="str">
        <f>IF(טבלה135[[#This Row],[מקס קבוע]]&lt;&gt;"",טבלה135[[#This Row],[מקסימום]]-טבלה135[[#This Row],[מינימום]],"")</f>
        <v/>
      </c>
      <c r="L255">
        <f>IF(IFERROR(LOOKUP(טבלה135[[#This Row],[ClientID]],פיבוט!$A$4:$A$121),FALSE)=טבלה135[[#This Row],[ClientID]],1,0)</f>
        <v>1</v>
      </c>
      <c r="M255" t="str">
        <f>IF(OR(טבלה135[[#This Row],[ClientID]]=A256),"",1)</f>
        <v/>
      </c>
      <c r="N255" s="3" t="str">
        <f>IF(טבלה135[[#This Row],[טווח]]&lt;&gt;K254,טבלה135[[#This Row],[טווח]],"")</f>
        <v/>
      </c>
      <c r="O255" s="3" t="str">
        <f>IF(טבלה135[[#This Row],[מניית טווחים]]&lt;&gt;"",IF(OR(30&gt;טבלה135[[#This Row],[מקסימום]],30&lt;טבלה135[[#This Row],[מינימום]]),0,1),"")</f>
        <v/>
      </c>
    </row>
    <row r="256" spans="1:15" x14ac:dyDescent="0.25">
      <c r="A256" t="s">
        <v>30</v>
      </c>
      <c r="B256">
        <v>3</v>
      </c>
      <c r="C256">
        <v>25</v>
      </c>
      <c r="D256">
        <f>טבלה135[[#This Row],[LengthofCycle]]+1</f>
        <v>26</v>
      </c>
      <c r="E256">
        <f>IF(טבלה135[[#This Row],[CycleNumber]]&lt;3,"",IF(טבלה135[[#This Row],[CycleNumber]]=3,MIN(D254:D256),IF(I255=3,MIN(D253:D255),E255)))</f>
        <v>26</v>
      </c>
      <c r="F256">
        <f>IF(טבלה135[[#This Row],[CycleNumber]]&lt;3,"",IF(טבלה135[[#This Row],[CycleNumber]]=3,MAX(D254:D256),IF(I255=3,MAX(D253:D255),F255)))</f>
        <v>28</v>
      </c>
      <c r="G256">
        <f>IF(OR(טבלה135[[#This Row],[CycleNumber]]&gt;B257,B257=""),IF(טבלה135[[#This Row],[מספר סטייה]]=3,MIN(D254:D256),טבלה135[[#This Row],[מינ קבוע]]),טבלה135[[#This Row],[מינ קבוע]])</f>
        <v>26</v>
      </c>
      <c r="H256">
        <f>IF(OR(טבלה135[[#This Row],[CycleNumber]]&gt;B257,B257=""),IF(טבלה135[[#This Row],[מספר סטייה]]=3,MAX(D254:D256),טבלה135[[#This Row],[מקס קבוע]]),טבלה135[[#This Row],[מקס קבוע]])</f>
        <v>28</v>
      </c>
      <c r="I25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קבוע]]&lt;&gt;E255,1,I255+1),0))</f>
        <v>0</v>
      </c>
      <c r="J256">
        <f>IF(AND(טבלה135[[#This Row],[CycleNumber]]&lt;B257,טבלה135[[#This Row],[מקס קבוע]]&lt;&gt;""),IF(OR(טבלה135[[#This Row],[מספר סטייה]]&lt;I257,AND(טבלה135[[#This Row],[מספר סטייה]]=3,I257=1)),0,1),"")</f>
        <v>0</v>
      </c>
      <c r="K256">
        <f>IF(טבלה135[[#This Row],[מקס קבוע]]&lt;&gt;"",טבלה135[[#This Row],[מקסימום]]-טבלה135[[#This Row],[מינימום]],"")</f>
        <v>2</v>
      </c>
      <c r="L256">
        <f>IF(IFERROR(LOOKUP(טבלה135[[#This Row],[ClientID]],פיבוט!$A$4:$A$121),FALSE)=טבלה135[[#This Row],[ClientID]],1,0)</f>
        <v>1</v>
      </c>
      <c r="M256" t="str">
        <f>IF(OR(טבלה135[[#This Row],[ClientID]]=A257),"",1)</f>
        <v/>
      </c>
      <c r="N256" s="3">
        <f>IF(טבלה135[[#This Row],[טווח]]&lt;&gt;K255,טבלה135[[#This Row],[טווח]],"")</f>
        <v>2</v>
      </c>
      <c r="O256" s="3">
        <f>IF(טבלה135[[#This Row],[מניית טווחים]]&lt;&gt;"",IF(OR(30&gt;טבלה135[[#This Row],[מקסימום]],30&lt;טבלה135[[#This Row],[מינימום]]),0,1),"")</f>
        <v>0</v>
      </c>
    </row>
    <row r="257" spans="1:15" x14ac:dyDescent="0.25">
      <c r="A257" t="s">
        <v>30</v>
      </c>
      <c r="B257">
        <v>4</v>
      </c>
      <c r="C257">
        <v>24</v>
      </c>
      <c r="D257">
        <f>טבלה135[[#This Row],[LengthofCycle]]+1</f>
        <v>25</v>
      </c>
      <c r="E257">
        <f>IF(טבלה135[[#This Row],[CycleNumber]]&lt;3,"",IF(טבלה135[[#This Row],[CycleNumber]]=3,MIN(D255:D257),IF(I256=3,MIN(D254:D256),E256)))</f>
        <v>26</v>
      </c>
      <c r="F257">
        <f>IF(טבלה135[[#This Row],[CycleNumber]]&lt;3,"",IF(טבלה135[[#This Row],[CycleNumber]]=3,MAX(D255:D257),IF(I256=3,MAX(D254:D256),F256)))</f>
        <v>28</v>
      </c>
      <c r="G257">
        <f>IF(OR(טבלה135[[#This Row],[CycleNumber]]&gt;B258,B258=""),IF(טבלה135[[#This Row],[מספר סטייה]]=3,MIN(D255:D257),טבלה135[[#This Row],[מינ קבוע]]),טבלה135[[#This Row],[מינ קבוע]])</f>
        <v>26</v>
      </c>
      <c r="H257">
        <f>IF(OR(טבלה135[[#This Row],[CycleNumber]]&gt;B258,B258=""),IF(טבלה135[[#This Row],[מספר סטייה]]=3,MAX(D255:D257),טבלה135[[#This Row],[מקס קבוע]]),טבלה135[[#This Row],[מקס קבוע]])</f>
        <v>28</v>
      </c>
      <c r="I25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קבוע]]&lt;&gt;E256,1,I256+1),0))</f>
        <v>1</v>
      </c>
      <c r="J257">
        <f>IF(AND(טבלה135[[#This Row],[CycleNumber]]&lt;B258,טבלה135[[#This Row],[מקס קבוע]]&lt;&gt;""),IF(OR(טבלה135[[#This Row],[מספר סטייה]]&lt;I258,AND(טבלה135[[#This Row],[מספר סטייה]]=3,I258=1)),0,1),"")</f>
        <v>0</v>
      </c>
      <c r="K257">
        <f>IF(טבלה135[[#This Row],[מקס קבוע]]&lt;&gt;"",טבלה135[[#This Row],[מקסימום]]-טבלה135[[#This Row],[מינימום]],"")</f>
        <v>2</v>
      </c>
      <c r="L257">
        <f>IF(IFERROR(LOOKUP(טבלה135[[#This Row],[ClientID]],פיבוט!$A$4:$A$121),FALSE)=טבלה135[[#This Row],[ClientID]],1,0)</f>
        <v>1</v>
      </c>
      <c r="M257" t="str">
        <f>IF(OR(טבלה135[[#This Row],[ClientID]]=A258),"",1)</f>
        <v/>
      </c>
      <c r="N257" s="3" t="str">
        <f>IF(טבלה135[[#This Row],[טווח]]&lt;&gt;K256,טבלה135[[#This Row],[טווח]],"")</f>
        <v/>
      </c>
      <c r="O257" s="3" t="str">
        <f>IF(טבלה135[[#This Row],[מניית טווחים]]&lt;&gt;"",IF(OR(30&gt;טבלה135[[#This Row],[מקסימום]],30&lt;טבלה135[[#This Row],[מינימום]]),0,1),"")</f>
        <v/>
      </c>
    </row>
    <row r="258" spans="1:15" x14ac:dyDescent="0.25">
      <c r="A258" t="s">
        <v>30</v>
      </c>
      <c r="B258">
        <v>5</v>
      </c>
      <c r="C258">
        <v>28</v>
      </c>
      <c r="D258">
        <f>טבלה135[[#This Row],[LengthofCycle]]+1</f>
        <v>29</v>
      </c>
      <c r="E258">
        <f>IF(טבלה135[[#This Row],[CycleNumber]]&lt;3,"",IF(טבלה135[[#This Row],[CycleNumber]]=3,MIN(D256:D258),IF(I257=3,MIN(D255:D257),E257)))</f>
        <v>26</v>
      </c>
      <c r="F258">
        <f>IF(טבלה135[[#This Row],[CycleNumber]]&lt;3,"",IF(טבלה135[[#This Row],[CycleNumber]]=3,MAX(D256:D258),IF(I257=3,MAX(D255:D257),F257)))</f>
        <v>28</v>
      </c>
      <c r="G258">
        <f>IF(OR(טבלה135[[#This Row],[CycleNumber]]&gt;B259,B259=""),IF(טבלה135[[#This Row],[מספר סטייה]]=3,MIN(D256:D258),טבלה135[[#This Row],[מינ קבוע]]),טבלה135[[#This Row],[מינ קבוע]])</f>
        <v>26</v>
      </c>
      <c r="H258">
        <f>IF(OR(טבלה135[[#This Row],[CycleNumber]]&gt;B259,B259=""),IF(טבלה135[[#This Row],[מספר סטייה]]=3,MAX(D256:D258),טבלה135[[#This Row],[מקס קבוע]]),טבלה135[[#This Row],[מקס קבוע]])</f>
        <v>28</v>
      </c>
      <c r="I25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קבוע]]&lt;&gt;E257,1,I257+1),0))</f>
        <v>2</v>
      </c>
      <c r="J258" t="str">
        <f>IF(AND(טבלה135[[#This Row],[CycleNumber]]&lt;B259,טבלה135[[#This Row],[מקס קבוע]]&lt;&gt;""),IF(OR(טבלה135[[#This Row],[מספר סטייה]]&lt;I259,AND(טבלה135[[#This Row],[מספר סטייה]]=3,I259=1)),0,1),"")</f>
        <v/>
      </c>
      <c r="K258">
        <f>IF(טבלה135[[#This Row],[מקס קבוע]]&lt;&gt;"",טבלה135[[#This Row],[מקסימום]]-טבלה135[[#This Row],[מינימום]],"")</f>
        <v>2</v>
      </c>
      <c r="L258">
        <f>IF(IFERROR(LOOKUP(טבלה135[[#This Row],[ClientID]],פיבוט!$A$4:$A$121),FALSE)=טבלה135[[#This Row],[ClientID]],1,0)</f>
        <v>1</v>
      </c>
      <c r="M258">
        <f>IF(OR(טבלה135[[#This Row],[ClientID]]=A259),"",1)</f>
        <v>1</v>
      </c>
      <c r="N258" s="3" t="str">
        <f>IF(טבלה135[[#This Row],[טווח]]&lt;&gt;K257,טבלה135[[#This Row],[טווח]],"")</f>
        <v/>
      </c>
      <c r="O258" s="3" t="str">
        <f>IF(טבלה135[[#This Row],[מניית טווחים]]&lt;&gt;"",IF(OR(30&gt;טבלה135[[#This Row],[מקסימום]],30&lt;טבלה135[[#This Row],[מינימום]]),0,1),"")</f>
        <v/>
      </c>
    </row>
    <row r="259" spans="1:15" x14ac:dyDescent="0.25">
      <c r="A259" t="s">
        <v>31</v>
      </c>
      <c r="B259">
        <v>1</v>
      </c>
      <c r="C259">
        <v>26</v>
      </c>
      <c r="D259">
        <f>טבלה135[[#This Row],[LengthofCycle]]+1</f>
        <v>27</v>
      </c>
      <c r="E259" t="str">
        <f>IF(טבלה135[[#This Row],[CycleNumber]]&lt;3,"",IF(טבלה135[[#This Row],[CycleNumber]]=3,MIN(D257:D259),IF(I258=3,MIN(D256:D258),E258)))</f>
        <v/>
      </c>
      <c r="F259" t="str">
        <f>IF(טבלה135[[#This Row],[CycleNumber]]&lt;3,"",IF(טבלה135[[#This Row],[CycleNumber]]=3,MAX(D257:D259),IF(I258=3,MAX(D256:D258),F258)))</f>
        <v/>
      </c>
      <c r="G259" t="str">
        <f>IF(OR(טבלה135[[#This Row],[CycleNumber]]&gt;B260,B260=""),IF(טבלה135[[#This Row],[מספר סטייה]]=3,MIN(D257:D259),טבלה135[[#This Row],[מינ קבוע]]),טבלה135[[#This Row],[מינ קבוע]])</f>
        <v/>
      </c>
      <c r="H259" t="str">
        <f>IF(OR(טבלה135[[#This Row],[CycleNumber]]&gt;B260,B260=""),IF(טבלה135[[#This Row],[מספר סטייה]]=3,MAX(D257:D259),טבלה135[[#This Row],[מקס קבוע]]),טבלה135[[#This Row],[מקס קבוע]])</f>
        <v/>
      </c>
      <c r="I25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קבוע]]&lt;&gt;E258,1,I258+1),0))</f>
        <v/>
      </c>
      <c r="J259" t="str">
        <f>IF(AND(טבלה135[[#This Row],[CycleNumber]]&lt;B260,טבלה135[[#This Row],[מקס קבוע]]&lt;&gt;""),IF(OR(טבלה135[[#This Row],[מספר סטייה]]&lt;I260,AND(טבלה135[[#This Row],[מספר סטייה]]=3,I260=1)),0,1),"")</f>
        <v/>
      </c>
      <c r="K259" t="str">
        <f>IF(טבלה135[[#This Row],[מקס קבוע]]&lt;&gt;"",טבלה135[[#This Row],[מקסימום]]-טבלה135[[#This Row],[מינימום]],"")</f>
        <v/>
      </c>
      <c r="L259">
        <f>IF(IFERROR(LOOKUP(טבלה135[[#This Row],[ClientID]],פיבוט!$A$4:$A$121),FALSE)=טבלה135[[#This Row],[ClientID]],1,0)</f>
        <v>1</v>
      </c>
      <c r="M259" t="str">
        <f>IF(OR(טבלה135[[#This Row],[ClientID]]=A260),"",1)</f>
        <v/>
      </c>
      <c r="N259" s="3" t="str">
        <f>IF(טבלה135[[#This Row],[טווח]]&lt;&gt;K258,טבלה135[[#This Row],[טווח]],"")</f>
        <v/>
      </c>
      <c r="O259" s="3" t="str">
        <f>IF(טבלה135[[#This Row],[מניית טווחים]]&lt;&gt;"",IF(OR(30&gt;טבלה135[[#This Row],[מקסימום]],30&lt;טבלה135[[#This Row],[מינימום]]),0,1),"")</f>
        <v/>
      </c>
    </row>
    <row r="260" spans="1:15" x14ac:dyDescent="0.25">
      <c r="A260" t="s">
        <v>31</v>
      </c>
      <c r="B260">
        <v>2</v>
      </c>
      <c r="C260">
        <v>26</v>
      </c>
      <c r="D260">
        <f>טבלה135[[#This Row],[LengthofCycle]]+1</f>
        <v>27</v>
      </c>
      <c r="E260" t="str">
        <f>IF(טבלה135[[#This Row],[CycleNumber]]&lt;3,"",IF(טבלה135[[#This Row],[CycleNumber]]=3,MIN(D258:D260),IF(I259=3,MIN(D257:D259),E259)))</f>
        <v/>
      </c>
      <c r="F260" t="str">
        <f>IF(טבלה135[[#This Row],[CycleNumber]]&lt;3,"",IF(טבלה135[[#This Row],[CycleNumber]]=3,MAX(D258:D260),IF(I259=3,MAX(D257:D259),F259)))</f>
        <v/>
      </c>
      <c r="G260" t="str">
        <f>IF(OR(טבלה135[[#This Row],[CycleNumber]]&gt;B261,B261=""),IF(טבלה135[[#This Row],[מספר סטייה]]=3,MIN(D258:D260),טבלה135[[#This Row],[מינ קבוע]]),טבלה135[[#This Row],[מינ קבוע]])</f>
        <v/>
      </c>
      <c r="H260" t="str">
        <f>IF(OR(טבלה135[[#This Row],[CycleNumber]]&gt;B261,B261=""),IF(טבלה135[[#This Row],[מספר סטייה]]=3,MAX(D258:D260),טבלה135[[#This Row],[מקס קבוע]]),טבלה135[[#This Row],[מקס קבוע]])</f>
        <v/>
      </c>
      <c r="I26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קבוע]]&lt;&gt;E259,1,I259+1),0))</f>
        <v/>
      </c>
      <c r="J260" t="str">
        <f>IF(AND(טבלה135[[#This Row],[CycleNumber]]&lt;B261,טבלה135[[#This Row],[מקס קבוע]]&lt;&gt;""),IF(OR(טבלה135[[#This Row],[מספר סטייה]]&lt;I261,AND(טבלה135[[#This Row],[מספר סטייה]]=3,I261=1)),0,1),"")</f>
        <v/>
      </c>
      <c r="K260" t="str">
        <f>IF(טבלה135[[#This Row],[מקס קבוע]]&lt;&gt;"",טבלה135[[#This Row],[מקסימום]]-טבלה135[[#This Row],[מינימום]],"")</f>
        <v/>
      </c>
      <c r="L260">
        <f>IF(IFERROR(LOOKUP(טבלה135[[#This Row],[ClientID]],פיבוט!$A$4:$A$121),FALSE)=טבלה135[[#This Row],[ClientID]],1,0)</f>
        <v>1</v>
      </c>
      <c r="M260" t="str">
        <f>IF(OR(טבלה135[[#This Row],[ClientID]]=A261),"",1)</f>
        <v/>
      </c>
      <c r="N260" s="3" t="str">
        <f>IF(טבלה135[[#This Row],[טווח]]&lt;&gt;K259,טבלה135[[#This Row],[טווח]],"")</f>
        <v/>
      </c>
      <c r="O260" s="3" t="str">
        <f>IF(טבלה135[[#This Row],[מניית טווחים]]&lt;&gt;"",IF(OR(30&gt;טבלה135[[#This Row],[מקסימום]],30&lt;טבלה135[[#This Row],[מינימום]]),0,1),"")</f>
        <v/>
      </c>
    </row>
    <row r="261" spans="1:15" x14ac:dyDescent="0.25">
      <c r="A261" t="s">
        <v>31</v>
      </c>
      <c r="B261">
        <v>3</v>
      </c>
      <c r="C261">
        <v>26</v>
      </c>
      <c r="D261">
        <f>טבלה135[[#This Row],[LengthofCycle]]+1</f>
        <v>27</v>
      </c>
      <c r="E261">
        <f>IF(טבלה135[[#This Row],[CycleNumber]]&lt;3,"",IF(טבלה135[[#This Row],[CycleNumber]]=3,MIN(D259:D261),IF(I260=3,MIN(D258:D260),E260)))</f>
        <v>27</v>
      </c>
      <c r="F261">
        <f>IF(טבלה135[[#This Row],[CycleNumber]]&lt;3,"",IF(טבלה135[[#This Row],[CycleNumber]]=3,MAX(D259:D261),IF(I260=3,MAX(D258:D260),F260)))</f>
        <v>27</v>
      </c>
      <c r="G261">
        <f>IF(OR(טבלה135[[#This Row],[CycleNumber]]&gt;B262,B262=""),IF(טבלה135[[#This Row],[מספר סטייה]]=3,MIN(D259:D261),טבלה135[[#This Row],[מינ קבוע]]),טבלה135[[#This Row],[מינ קבוע]])</f>
        <v>27</v>
      </c>
      <c r="H261">
        <f>IF(OR(טבלה135[[#This Row],[CycleNumber]]&gt;B262,B262=""),IF(טבלה135[[#This Row],[מספר סטייה]]=3,MAX(D259:D261),טבלה135[[#This Row],[מקס קבוע]]),טבלה135[[#This Row],[מקס קבוע]])</f>
        <v>27</v>
      </c>
      <c r="I26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קבוע]]&lt;&gt;E260,1,I260+1),0))</f>
        <v>0</v>
      </c>
      <c r="J261">
        <f>IF(AND(טבלה135[[#This Row],[CycleNumber]]&lt;B262,טבלה135[[#This Row],[מקס קבוע]]&lt;&gt;""),IF(OR(טבלה135[[#This Row],[מספר סטייה]]&lt;I262,AND(טבלה135[[#This Row],[מספר סטייה]]=3,I262=1)),0,1),"")</f>
        <v>0</v>
      </c>
      <c r="K261">
        <f>IF(טבלה135[[#This Row],[מקס קבוע]]&lt;&gt;"",טבלה135[[#This Row],[מקסימום]]-טבלה135[[#This Row],[מינימום]],"")</f>
        <v>0</v>
      </c>
      <c r="L261">
        <f>IF(IFERROR(LOOKUP(טבלה135[[#This Row],[ClientID]],פיבוט!$A$4:$A$121),FALSE)=טבלה135[[#This Row],[ClientID]],1,0)</f>
        <v>1</v>
      </c>
      <c r="M261" t="str">
        <f>IF(OR(טבלה135[[#This Row],[ClientID]]=A262),"",1)</f>
        <v/>
      </c>
      <c r="N261" s="3">
        <f>IF(טבלה135[[#This Row],[טווח]]&lt;&gt;K260,טבלה135[[#This Row],[טווח]],"")</f>
        <v>0</v>
      </c>
      <c r="O261" s="3">
        <f>IF(טבלה135[[#This Row],[מניית טווחים]]&lt;&gt;"",IF(OR(30&gt;טבלה135[[#This Row],[מקסימום]],30&lt;טבלה135[[#This Row],[מינימום]]),0,1),"")</f>
        <v>0</v>
      </c>
    </row>
    <row r="262" spans="1:15" x14ac:dyDescent="0.25">
      <c r="A262" t="s">
        <v>31</v>
      </c>
      <c r="B262">
        <v>4</v>
      </c>
      <c r="C262">
        <v>29</v>
      </c>
      <c r="D262">
        <f>טבלה135[[#This Row],[LengthofCycle]]+1</f>
        <v>30</v>
      </c>
      <c r="E262">
        <f>IF(טבלה135[[#This Row],[CycleNumber]]&lt;3,"",IF(טבלה135[[#This Row],[CycleNumber]]=3,MIN(D260:D262),IF(I261=3,MIN(D259:D261),E261)))</f>
        <v>27</v>
      </c>
      <c r="F262">
        <f>IF(טבלה135[[#This Row],[CycleNumber]]&lt;3,"",IF(טבלה135[[#This Row],[CycleNumber]]=3,MAX(D260:D262),IF(I261=3,MAX(D259:D261),F261)))</f>
        <v>27</v>
      </c>
      <c r="G262">
        <f>IF(OR(טבלה135[[#This Row],[CycleNumber]]&gt;B263,B263=""),IF(טבלה135[[#This Row],[מספר סטייה]]=3,MIN(D260:D262),טבלה135[[#This Row],[מינ קבוע]]),טבלה135[[#This Row],[מינ קבוע]])</f>
        <v>27</v>
      </c>
      <c r="H262">
        <f>IF(OR(טבלה135[[#This Row],[CycleNumber]]&gt;B263,B263=""),IF(טבלה135[[#This Row],[מספר סטייה]]=3,MAX(D260:D262),טבלה135[[#This Row],[מקס קבוע]]),טבלה135[[#This Row],[מקס קבוע]])</f>
        <v>27</v>
      </c>
      <c r="I26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קבוע]]&lt;&gt;E261,1,I261+1),0))</f>
        <v>1</v>
      </c>
      <c r="J262">
        <f>IF(AND(טבלה135[[#This Row],[CycleNumber]]&lt;B263,טבלה135[[#This Row],[מקס קבוע]]&lt;&gt;""),IF(OR(טבלה135[[#This Row],[מספר סטייה]]&lt;I263,AND(טבלה135[[#This Row],[מספר סטייה]]=3,I263=1)),0,1),"")</f>
        <v>0</v>
      </c>
      <c r="K262">
        <f>IF(טבלה135[[#This Row],[מקס קבוע]]&lt;&gt;"",טבלה135[[#This Row],[מקסימום]]-טבלה135[[#This Row],[מינימום]],"")</f>
        <v>0</v>
      </c>
      <c r="L262">
        <f>IF(IFERROR(LOOKUP(טבלה135[[#This Row],[ClientID]],פיבוט!$A$4:$A$121),FALSE)=טבלה135[[#This Row],[ClientID]],1,0)</f>
        <v>1</v>
      </c>
      <c r="M262" t="str">
        <f>IF(OR(טבלה135[[#This Row],[ClientID]]=A263),"",1)</f>
        <v/>
      </c>
      <c r="N262" s="3" t="str">
        <f>IF(טבלה135[[#This Row],[טווח]]&lt;&gt;K261,טבלה135[[#This Row],[טווח]],"")</f>
        <v/>
      </c>
      <c r="O262" s="3" t="str">
        <f>IF(טבלה135[[#This Row],[מניית טווחים]]&lt;&gt;"",IF(OR(30&gt;טבלה135[[#This Row],[מקסימום]],30&lt;טבלה135[[#This Row],[מינימום]]),0,1),"")</f>
        <v/>
      </c>
    </row>
    <row r="263" spans="1:15" x14ac:dyDescent="0.25">
      <c r="A263" t="s">
        <v>31</v>
      </c>
      <c r="B263">
        <v>5</v>
      </c>
      <c r="C263">
        <v>28</v>
      </c>
      <c r="D263">
        <f>טבלה135[[#This Row],[LengthofCycle]]+1</f>
        <v>29</v>
      </c>
      <c r="E263">
        <f>IF(טבלה135[[#This Row],[CycleNumber]]&lt;3,"",IF(טבלה135[[#This Row],[CycleNumber]]=3,MIN(D261:D263),IF(I262=3,MIN(D260:D262),E262)))</f>
        <v>27</v>
      </c>
      <c r="F263">
        <f>IF(טבלה135[[#This Row],[CycleNumber]]&lt;3,"",IF(טבלה135[[#This Row],[CycleNumber]]=3,MAX(D261:D263),IF(I262=3,MAX(D260:D262),F262)))</f>
        <v>27</v>
      </c>
      <c r="G263">
        <f>IF(OR(טבלה135[[#This Row],[CycleNumber]]&gt;B264,B264=""),IF(טבלה135[[#This Row],[מספר סטייה]]=3,MIN(D261:D263),טבלה135[[#This Row],[מינ קבוע]]),טבלה135[[#This Row],[מינ קבוע]])</f>
        <v>27</v>
      </c>
      <c r="H263">
        <f>IF(OR(טבלה135[[#This Row],[CycleNumber]]&gt;B264,B264=""),IF(טבלה135[[#This Row],[מספר סטייה]]=3,MAX(D261:D263),טבלה135[[#This Row],[מקס קבוע]]),טבלה135[[#This Row],[מקס קבוע]])</f>
        <v>27</v>
      </c>
      <c r="I26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קבוע]]&lt;&gt;E262,1,I262+1),0))</f>
        <v>2</v>
      </c>
      <c r="J263">
        <f>IF(AND(טבלה135[[#This Row],[CycleNumber]]&lt;B264,טבלה135[[#This Row],[מקס קבוע]]&lt;&gt;""),IF(OR(טבלה135[[#This Row],[מספר סטייה]]&lt;I264,AND(טבלה135[[#This Row],[מספר סטייה]]=3,I264=1)),0,1),"")</f>
        <v>0</v>
      </c>
      <c r="K263">
        <f>IF(טבלה135[[#This Row],[מקס קבוע]]&lt;&gt;"",טבלה135[[#This Row],[מקסימום]]-טבלה135[[#This Row],[מינימום]],"")</f>
        <v>0</v>
      </c>
      <c r="L263">
        <f>IF(IFERROR(LOOKUP(טבלה135[[#This Row],[ClientID]],פיבוט!$A$4:$A$121),FALSE)=טבלה135[[#This Row],[ClientID]],1,0)</f>
        <v>1</v>
      </c>
      <c r="M263" t="str">
        <f>IF(OR(טבלה135[[#This Row],[ClientID]]=A264),"",1)</f>
        <v/>
      </c>
      <c r="N263" s="3" t="str">
        <f>IF(טבלה135[[#This Row],[טווח]]&lt;&gt;K262,טבלה135[[#This Row],[טווח]],"")</f>
        <v/>
      </c>
      <c r="O263" s="3" t="str">
        <f>IF(טבלה135[[#This Row],[מניית טווחים]]&lt;&gt;"",IF(OR(30&gt;טבלה135[[#This Row],[מקסימום]],30&lt;טבלה135[[#This Row],[מינימום]]),0,1),"")</f>
        <v/>
      </c>
    </row>
    <row r="264" spans="1:15" x14ac:dyDescent="0.25">
      <c r="A264" t="s">
        <v>31</v>
      </c>
      <c r="B264">
        <v>6</v>
      </c>
      <c r="C264">
        <v>28</v>
      </c>
      <c r="D264">
        <f>טבלה135[[#This Row],[LengthofCycle]]+1</f>
        <v>29</v>
      </c>
      <c r="E264">
        <f>IF(טבלה135[[#This Row],[CycleNumber]]&lt;3,"",IF(טבלה135[[#This Row],[CycleNumber]]=3,MIN(D262:D264),IF(I263=3,MIN(D261:D263),E263)))</f>
        <v>27</v>
      </c>
      <c r="F264">
        <f>IF(טבלה135[[#This Row],[CycleNumber]]&lt;3,"",IF(טבלה135[[#This Row],[CycleNumber]]=3,MAX(D262:D264),IF(I263=3,MAX(D261:D263),F263)))</f>
        <v>27</v>
      </c>
      <c r="G264">
        <f>IF(OR(טבלה135[[#This Row],[CycleNumber]]&gt;B265,B265=""),IF(טבלה135[[#This Row],[מספר סטייה]]=3,MIN(D262:D264),טבלה135[[#This Row],[מינ קבוע]]),טבלה135[[#This Row],[מינ קבוע]])</f>
        <v>27</v>
      </c>
      <c r="H264">
        <f>IF(OR(טבלה135[[#This Row],[CycleNumber]]&gt;B265,B265=""),IF(טבלה135[[#This Row],[מספר סטייה]]=3,MAX(D262:D264),טבלה135[[#This Row],[מקס קבוע]]),טבלה135[[#This Row],[מקס קבוע]])</f>
        <v>27</v>
      </c>
      <c r="I26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קבוע]]&lt;&gt;E263,1,I263+1),0))</f>
        <v>3</v>
      </c>
      <c r="J264">
        <f>IF(AND(טבלה135[[#This Row],[CycleNumber]]&lt;B265,טבלה135[[#This Row],[מקס קבוע]]&lt;&gt;""),IF(OR(טבלה135[[#This Row],[מספר סטייה]]&lt;I265,AND(טבלה135[[#This Row],[מספר סטייה]]=3,I265=1)),0,1),"")</f>
        <v>1</v>
      </c>
      <c r="K264">
        <f>IF(טבלה135[[#This Row],[מקס קבוע]]&lt;&gt;"",טבלה135[[#This Row],[מקסימום]]-טבלה135[[#This Row],[מינימום]],"")</f>
        <v>0</v>
      </c>
      <c r="L264">
        <f>IF(IFERROR(LOOKUP(טבלה135[[#This Row],[ClientID]],פיבוט!$A$4:$A$121),FALSE)=טבלה135[[#This Row],[ClientID]],1,0)</f>
        <v>1</v>
      </c>
      <c r="M264" t="str">
        <f>IF(OR(טבלה135[[#This Row],[ClientID]]=A265),"",1)</f>
        <v/>
      </c>
      <c r="N264" s="3" t="str">
        <f>IF(טבלה135[[#This Row],[טווח]]&lt;&gt;K263,טבלה135[[#This Row],[טווח]],"")</f>
        <v/>
      </c>
      <c r="O264" s="3" t="str">
        <f>IF(טבלה135[[#This Row],[מניית טווחים]]&lt;&gt;"",IF(OR(30&gt;טבלה135[[#This Row],[מקסימום]],30&lt;טבלה135[[#This Row],[מינימום]]),0,1),"")</f>
        <v/>
      </c>
    </row>
    <row r="265" spans="1:15" x14ac:dyDescent="0.25">
      <c r="A265" t="s">
        <v>31</v>
      </c>
      <c r="B265">
        <v>7</v>
      </c>
      <c r="C265">
        <v>28</v>
      </c>
      <c r="D265">
        <f>טבלה135[[#This Row],[LengthofCycle]]+1</f>
        <v>29</v>
      </c>
      <c r="E265">
        <f>IF(טבלה135[[#This Row],[CycleNumber]]&lt;3,"",IF(טבלה135[[#This Row],[CycleNumber]]=3,MIN(D263:D265),IF(I264=3,MIN(D262:D264),E264)))</f>
        <v>29</v>
      </c>
      <c r="F265">
        <f>IF(טבלה135[[#This Row],[CycleNumber]]&lt;3,"",IF(טבלה135[[#This Row],[CycleNumber]]=3,MAX(D263:D265),IF(I264=3,MAX(D262:D264),F264)))</f>
        <v>30</v>
      </c>
      <c r="G265">
        <f>IF(OR(טבלה135[[#This Row],[CycleNumber]]&gt;B266,B266=""),IF(טבלה135[[#This Row],[מספר סטייה]]=3,MIN(D263:D265),טבלה135[[#This Row],[מינ קבוע]]),טבלה135[[#This Row],[מינ קבוע]])</f>
        <v>29</v>
      </c>
      <c r="H265">
        <f>IF(OR(טבלה135[[#This Row],[CycleNumber]]&gt;B266,B266=""),IF(טבלה135[[#This Row],[מספר סטייה]]=3,MAX(D263:D265),טבלה135[[#This Row],[מקס קבוע]]),טבלה135[[#This Row],[מקס קבוע]])</f>
        <v>30</v>
      </c>
      <c r="I26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קבוע]]&lt;&gt;E264,1,I264+1),0))</f>
        <v>0</v>
      </c>
      <c r="J265">
        <f>IF(AND(טבלה135[[#This Row],[CycleNumber]]&lt;B266,טבלה135[[#This Row],[מקס קבוע]]&lt;&gt;""),IF(OR(טבלה135[[#This Row],[מספר סטייה]]&lt;I266,AND(טבלה135[[#This Row],[מספר סטייה]]=3,I266=1)),0,1),"")</f>
        <v>0</v>
      </c>
      <c r="K265">
        <f>IF(טבלה135[[#This Row],[מקס קבוע]]&lt;&gt;"",טבלה135[[#This Row],[מקסימום]]-טבלה135[[#This Row],[מינימום]],"")</f>
        <v>1</v>
      </c>
      <c r="L265">
        <f>IF(IFERROR(LOOKUP(טבלה135[[#This Row],[ClientID]],פיבוט!$A$4:$A$121),FALSE)=טבלה135[[#This Row],[ClientID]],1,0)</f>
        <v>1</v>
      </c>
      <c r="M265" t="str">
        <f>IF(OR(טבלה135[[#This Row],[ClientID]]=A266),"",1)</f>
        <v/>
      </c>
      <c r="N265" s="3">
        <f>IF(טבלה135[[#This Row],[טווח]]&lt;&gt;K264,טבלה135[[#This Row],[טווח]],"")</f>
        <v>1</v>
      </c>
      <c r="O265" s="3">
        <f>IF(טבלה135[[#This Row],[מניית טווחים]]&lt;&gt;"",IF(OR(30&gt;טבלה135[[#This Row],[מקסימום]],30&lt;טבלה135[[#This Row],[מינימום]]),0,1),"")</f>
        <v>1</v>
      </c>
    </row>
    <row r="266" spans="1:15" x14ac:dyDescent="0.25">
      <c r="A266" t="s">
        <v>31</v>
      </c>
      <c r="B266">
        <v>8</v>
      </c>
      <c r="C266">
        <v>27</v>
      </c>
      <c r="D266">
        <f>טבלה135[[#This Row],[LengthofCycle]]+1</f>
        <v>28</v>
      </c>
      <c r="E266">
        <f>IF(טבלה135[[#This Row],[CycleNumber]]&lt;3,"",IF(טבלה135[[#This Row],[CycleNumber]]=3,MIN(D264:D266),IF(I265=3,MIN(D263:D265),E265)))</f>
        <v>29</v>
      </c>
      <c r="F266">
        <f>IF(טבלה135[[#This Row],[CycleNumber]]&lt;3,"",IF(טבלה135[[#This Row],[CycleNumber]]=3,MAX(D264:D266),IF(I265=3,MAX(D263:D265),F265)))</f>
        <v>30</v>
      </c>
      <c r="G266">
        <f>IF(OR(טבלה135[[#This Row],[CycleNumber]]&gt;B267,B267=""),IF(טבלה135[[#This Row],[מספר סטייה]]=3,MIN(D264:D266),טבלה135[[#This Row],[מינ קבוע]]),טבלה135[[#This Row],[מינ קבוע]])</f>
        <v>29</v>
      </c>
      <c r="H266">
        <f>IF(OR(טבלה135[[#This Row],[CycleNumber]]&gt;B267,B267=""),IF(טבלה135[[#This Row],[מספר סטייה]]=3,MAX(D264:D266),טבלה135[[#This Row],[מקס קבוע]]),טבלה135[[#This Row],[מקס קבוע]])</f>
        <v>30</v>
      </c>
      <c r="I26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קבוע]]&lt;&gt;E265,1,I265+1),0))</f>
        <v>1</v>
      </c>
      <c r="J266">
        <f>IF(AND(טבלה135[[#This Row],[CycleNumber]]&lt;B267,טבלה135[[#This Row],[מקס קבוע]]&lt;&gt;""),IF(OR(טבלה135[[#This Row],[מספר סטייה]]&lt;I267,AND(טבלה135[[#This Row],[מספר סטייה]]=3,I267=1)),0,1),"")</f>
        <v>0</v>
      </c>
      <c r="K266">
        <f>IF(טבלה135[[#This Row],[מקס קבוע]]&lt;&gt;"",טבלה135[[#This Row],[מקסימום]]-טבלה135[[#This Row],[מינימום]],"")</f>
        <v>1</v>
      </c>
      <c r="L266">
        <f>IF(IFERROR(LOOKUP(טבלה135[[#This Row],[ClientID]],פיבוט!$A$4:$A$121),FALSE)=טבלה135[[#This Row],[ClientID]],1,0)</f>
        <v>1</v>
      </c>
      <c r="M266" t="str">
        <f>IF(OR(טבלה135[[#This Row],[ClientID]]=A267),"",1)</f>
        <v/>
      </c>
      <c r="N266" s="3" t="str">
        <f>IF(טבלה135[[#This Row],[טווח]]&lt;&gt;K265,טבלה135[[#This Row],[טווח]],"")</f>
        <v/>
      </c>
      <c r="O266" s="3" t="str">
        <f>IF(טבלה135[[#This Row],[מניית טווחים]]&lt;&gt;"",IF(OR(30&gt;טבלה135[[#This Row],[מקסימום]],30&lt;טבלה135[[#This Row],[מינימום]]),0,1),"")</f>
        <v/>
      </c>
    </row>
    <row r="267" spans="1:15" x14ac:dyDescent="0.25">
      <c r="A267" t="s">
        <v>31</v>
      </c>
      <c r="B267">
        <v>9</v>
      </c>
      <c r="C267">
        <v>26</v>
      </c>
      <c r="D267">
        <f>טבלה135[[#This Row],[LengthofCycle]]+1</f>
        <v>27</v>
      </c>
      <c r="E267">
        <f>IF(טבלה135[[#This Row],[CycleNumber]]&lt;3,"",IF(טבלה135[[#This Row],[CycleNumber]]=3,MIN(D265:D267),IF(I266=3,MIN(D264:D266),E266)))</f>
        <v>29</v>
      </c>
      <c r="F267">
        <f>IF(טבלה135[[#This Row],[CycleNumber]]&lt;3,"",IF(טבלה135[[#This Row],[CycleNumber]]=3,MAX(D265:D267),IF(I266=3,MAX(D264:D266),F266)))</f>
        <v>30</v>
      </c>
      <c r="G267">
        <f>IF(OR(טבלה135[[#This Row],[CycleNumber]]&gt;B268,B268=""),IF(טבלה135[[#This Row],[מספר סטייה]]=3,MIN(D265:D267),טבלה135[[#This Row],[מינ קבוע]]),טבלה135[[#This Row],[מינ קבוע]])</f>
        <v>29</v>
      </c>
      <c r="H267">
        <f>IF(OR(טבלה135[[#This Row],[CycleNumber]]&gt;B268,B268=""),IF(טבלה135[[#This Row],[מספר סטייה]]=3,MAX(D265:D267),טבלה135[[#This Row],[מקס קבוע]]),טבלה135[[#This Row],[מקס קבוע]])</f>
        <v>30</v>
      </c>
      <c r="I26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קבוע]]&lt;&gt;E266,1,I266+1),0))</f>
        <v>2</v>
      </c>
      <c r="J267">
        <f>IF(AND(טבלה135[[#This Row],[CycleNumber]]&lt;B268,טבלה135[[#This Row],[מקס קבוע]]&lt;&gt;""),IF(OR(טבלה135[[#This Row],[מספר סטייה]]&lt;I268,AND(טבלה135[[#This Row],[מספר סטייה]]=3,I268=1)),0,1),"")</f>
        <v>0</v>
      </c>
      <c r="K267">
        <f>IF(טבלה135[[#This Row],[מקס קבוע]]&lt;&gt;"",טבלה135[[#This Row],[מקסימום]]-טבלה135[[#This Row],[מינימום]],"")</f>
        <v>1</v>
      </c>
      <c r="L267">
        <f>IF(IFERROR(LOOKUP(טבלה135[[#This Row],[ClientID]],פיבוט!$A$4:$A$121),FALSE)=טבלה135[[#This Row],[ClientID]],1,0)</f>
        <v>1</v>
      </c>
      <c r="M267" t="str">
        <f>IF(OR(טבלה135[[#This Row],[ClientID]]=A268),"",1)</f>
        <v/>
      </c>
      <c r="N267" s="3" t="str">
        <f>IF(טבלה135[[#This Row],[טווח]]&lt;&gt;K266,טבלה135[[#This Row],[טווח]],"")</f>
        <v/>
      </c>
      <c r="O267" s="3" t="str">
        <f>IF(טבלה135[[#This Row],[מניית טווחים]]&lt;&gt;"",IF(OR(30&gt;טבלה135[[#This Row],[מקסימום]],30&lt;טבלה135[[#This Row],[מינימום]]),0,1),"")</f>
        <v/>
      </c>
    </row>
    <row r="268" spans="1:15" x14ac:dyDescent="0.25">
      <c r="A268" t="s">
        <v>31</v>
      </c>
      <c r="B268">
        <v>10</v>
      </c>
      <c r="C268">
        <v>27</v>
      </c>
      <c r="D268">
        <f>טבלה135[[#This Row],[LengthofCycle]]+1</f>
        <v>28</v>
      </c>
      <c r="E268">
        <f>IF(טבלה135[[#This Row],[CycleNumber]]&lt;3,"",IF(טבלה135[[#This Row],[CycleNumber]]=3,MIN(D266:D268),IF(I267=3,MIN(D265:D267),E267)))</f>
        <v>29</v>
      </c>
      <c r="F268">
        <f>IF(טבלה135[[#This Row],[CycleNumber]]&lt;3,"",IF(טבלה135[[#This Row],[CycleNumber]]=3,MAX(D266:D268),IF(I267=3,MAX(D265:D267),F267)))</f>
        <v>30</v>
      </c>
      <c r="G268">
        <f>IF(OR(טבלה135[[#This Row],[CycleNumber]]&gt;B269,B269=""),IF(טבלה135[[#This Row],[מספר סטייה]]=3,MIN(D266:D268),טבלה135[[#This Row],[מינ קבוע]]),טבלה135[[#This Row],[מינ קבוע]])</f>
        <v>29</v>
      </c>
      <c r="H268">
        <f>IF(OR(טבלה135[[#This Row],[CycleNumber]]&gt;B269,B269=""),IF(טבלה135[[#This Row],[מספר סטייה]]=3,MAX(D266:D268),טבלה135[[#This Row],[מקס קבוע]]),טבלה135[[#This Row],[מקס קבוע]])</f>
        <v>30</v>
      </c>
      <c r="I26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קבוע]]&lt;&gt;E267,1,I267+1),0))</f>
        <v>3</v>
      </c>
      <c r="J268">
        <f>IF(AND(טבלה135[[#This Row],[CycleNumber]]&lt;B269,טבלה135[[#This Row],[מקס קבוע]]&lt;&gt;""),IF(OR(טבלה135[[#This Row],[מספר סטייה]]&lt;I269,AND(טבלה135[[#This Row],[מספר סטייה]]=3,I269=1)),0,1),"")</f>
        <v>1</v>
      </c>
      <c r="K268">
        <f>IF(טבלה135[[#This Row],[מקס קבוע]]&lt;&gt;"",טבלה135[[#This Row],[מקסימום]]-טבלה135[[#This Row],[מינימום]],"")</f>
        <v>1</v>
      </c>
      <c r="L268">
        <f>IF(IFERROR(LOOKUP(טבלה135[[#This Row],[ClientID]],פיבוט!$A$4:$A$121),FALSE)=טבלה135[[#This Row],[ClientID]],1,0)</f>
        <v>1</v>
      </c>
      <c r="M268" t="str">
        <f>IF(OR(טבלה135[[#This Row],[ClientID]]=A269),"",1)</f>
        <v/>
      </c>
      <c r="N268" s="3" t="str">
        <f>IF(טבלה135[[#This Row],[טווח]]&lt;&gt;K267,טבלה135[[#This Row],[טווח]],"")</f>
        <v/>
      </c>
      <c r="O268" s="3" t="str">
        <f>IF(טבלה135[[#This Row],[מניית טווחים]]&lt;&gt;"",IF(OR(30&gt;טבלה135[[#This Row],[מקסימום]],30&lt;טבלה135[[#This Row],[מינימום]]),0,1),"")</f>
        <v/>
      </c>
    </row>
    <row r="269" spans="1:15" x14ac:dyDescent="0.25">
      <c r="A269" t="s">
        <v>31</v>
      </c>
      <c r="B269">
        <v>11</v>
      </c>
      <c r="C269">
        <v>27</v>
      </c>
      <c r="D269">
        <f>טבלה135[[#This Row],[LengthofCycle]]+1</f>
        <v>28</v>
      </c>
      <c r="E269">
        <f>IF(טבלה135[[#This Row],[CycleNumber]]&lt;3,"",IF(טבלה135[[#This Row],[CycleNumber]]=3,MIN(D267:D269),IF(I268=3,MIN(D266:D268),E268)))</f>
        <v>27</v>
      </c>
      <c r="F269">
        <f>IF(טבלה135[[#This Row],[CycleNumber]]&lt;3,"",IF(טבלה135[[#This Row],[CycleNumber]]=3,MAX(D267:D269),IF(I268=3,MAX(D266:D268),F268)))</f>
        <v>28</v>
      </c>
      <c r="G269">
        <f>IF(OR(טבלה135[[#This Row],[CycleNumber]]&gt;B270,B270=""),IF(טבלה135[[#This Row],[מספר סטייה]]=3,MIN(D267:D269),טבלה135[[#This Row],[מינ קבוע]]),טבלה135[[#This Row],[מינ קבוע]])</f>
        <v>27</v>
      </c>
      <c r="H269">
        <f>IF(OR(טבלה135[[#This Row],[CycleNumber]]&gt;B270,B270=""),IF(טבלה135[[#This Row],[מספר סטייה]]=3,MAX(D267:D269),טבלה135[[#This Row],[מקס קבוע]]),טבלה135[[#This Row],[מקס קבוע]])</f>
        <v>28</v>
      </c>
      <c r="I26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קבוע]]&lt;&gt;E268,1,I268+1),0))</f>
        <v>0</v>
      </c>
      <c r="J269">
        <f>IF(AND(טבלה135[[#This Row],[CycleNumber]]&lt;B270,טבלה135[[#This Row],[מקס קבוע]]&lt;&gt;""),IF(OR(טבלה135[[#This Row],[מספר סטייה]]&lt;I270,AND(טבלה135[[#This Row],[מספר סטייה]]=3,I270=1)),0,1),"")</f>
        <v>1</v>
      </c>
      <c r="K269">
        <f>IF(טבלה135[[#This Row],[מקס קבוע]]&lt;&gt;"",טבלה135[[#This Row],[מקסימום]]-טבלה135[[#This Row],[מינימום]],"")</f>
        <v>1</v>
      </c>
      <c r="L269">
        <f>IF(IFERROR(LOOKUP(טבלה135[[#This Row],[ClientID]],פיבוט!$A$4:$A$121),FALSE)=טבלה135[[#This Row],[ClientID]],1,0)</f>
        <v>1</v>
      </c>
      <c r="M269" t="str">
        <f>IF(OR(טבלה135[[#This Row],[ClientID]]=A270),"",1)</f>
        <v/>
      </c>
      <c r="N269" s="3" t="str">
        <f>IF(טבלה135[[#This Row],[טווח]]&lt;&gt;K268,טבלה135[[#This Row],[טווח]],"")</f>
        <v/>
      </c>
      <c r="O269" s="3" t="str">
        <f>IF(טבלה135[[#This Row],[מניית טווחים]]&lt;&gt;"",IF(OR(30&gt;טבלה135[[#This Row],[מקסימום]],30&lt;טבלה135[[#This Row],[מינימום]]),0,1),"")</f>
        <v/>
      </c>
    </row>
    <row r="270" spans="1:15" x14ac:dyDescent="0.25">
      <c r="A270" t="s">
        <v>31</v>
      </c>
      <c r="B270">
        <v>12</v>
      </c>
      <c r="C270">
        <v>27</v>
      </c>
      <c r="D270">
        <f>טבלה135[[#This Row],[LengthofCycle]]+1</f>
        <v>28</v>
      </c>
      <c r="E270">
        <f>IF(טבלה135[[#This Row],[CycleNumber]]&lt;3,"",IF(טבלה135[[#This Row],[CycleNumber]]=3,MIN(D268:D270),IF(I269=3,MIN(D267:D269),E269)))</f>
        <v>27</v>
      </c>
      <c r="F270">
        <f>IF(טבלה135[[#This Row],[CycleNumber]]&lt;3,"",IF(טבלה135[[#This Row],[CycleNumber]]=3,MAX(D268:D270),IF(I269=3,MAX(D267:D269),F269)))</f>
        <v>28</v>
      </c>
      <c r="G270">
        <f>IF(OR(טבלה135[[#This Row],[CycleNumber]]&gt;B271,B271=""),IF(טבלה135[[#This Row],[מספר סטייה]]=3,MIN(D268:D270),טבלה135[[#This Row],[מינ קבוע]]),טבלה135[[#This Row],[מינ קבוע]])</f>
        <v>27</v>
      </c>
      <c r="H270">
        <f>IF(OR(טבלה135[[#This Row],[CycleNumber]]&gt;B271,B271=""),IF(טבלה135[[#This Row],[מספר סטייה]]=3,MAX(D268:D270),טבלה135[[#This Row],[מקס קבוע]]),טבלה135[[#This Row],[מקס קבוע]])</f>
        <v>28</v>
      </c>
      <c r="I27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קבוע]]&lt;&gt;E269,1,I269+1),0))</f>
        <v>0</v>
      </c>
      <c r="J270">
        <f>IF(AND(טבלה135[[#This Row],[CycleNumber]]&lt;B271,טבלה135[[#This Row],[מקס קבוע]]&lt;&gt;""),IF(OR(טבלה135[[#This Row],[מספר סטייה]]&lt;I271,AND(טבלה135[[#This Row],[מספר סטייה]]=3,I271=1)),0,1),"")</f>
        <v>0</v>
      </c>
      <c r="K270">
        <f>IF(טבלה135[[#This Row],[מקס קבוע]]&lt;&gt;"",טבלה135[[#This Row],[מקסימום]]-טבלה135[[#This Row],[מינימום]],"")</f>
        <v>1</v>
      </c>
      <c r="L270">
        <f>IF(IFERROR(LOOKUP(טבלה135[[#This Row],[ClientID]],פיבוט!$A$4:$A$121),FALSE)=טבלה135[[#This Row],[ClientID]],1,0)</f>
        <v>1</v>
      </c>
      <c r="M270" t="str">
        <f>IF(OR(טבלה135[[#This Row],[ClientID]]=A271),"",1)</f>
        <v/>
      </c>
      <c r="N270" s="3" t="str">
        <f>IF(טבלה135[[#This Row],[טווח]]&lt;&gt;K269,טבלה135[[#This Row],[טווח]],"")</f>
        <v/>
      </c>
      <c r="O270" s="3" t="str">
        <f>IF(טבלה135[[#This Row],[מניית טווחים]]&lt;&gt;"",IF(OR(30&gt;טבלה135[[#This Row],[מקסימום]],30&lt;טבלה135[[#This Row],[מינימום]]),0,1),"")</f>
        <v/>
      </c>
    </row>
    <row r="271" spans="1:15" x14ac:dyDescent="0.25">
      <c r="A271" t="s">
        <v>31</v>
      </c>
      <c r="B271">
        <v>13</v>
      </c>
      <c r="C271">
        <v>28</v>
      </c>
      <c r="D271">
        <f>טבלה135[[#This Row],[LengthofCycle]]+1</f>
        <v>29</v>
      </c>
      <c r="E271">
        <f>IF(טבלה135[[#This Row],[CycleNumber]]&lt;3,"",IF(טבלה135[[#This Row],[CycleNumber]]=3,MIN(D269:D271),IF(I270=3,MIN(D268:D270),E270)))</f>
        <v>27</v>
      </c>
      <c r="F271">
        <f>IF(טבלה135[[#This Row],[CycleNumber]]&lt;3,"",IF(טבלה135[[#This Row],[CycleNumber]]=3,MAX(D269:D271),IF(I270=3,MAX(D268:D270),F270)))</f>
        <v>28</v>
      </c>
      <c r="G271">
        <f>IF(OR(טבלה135[[#This Row],[CycleNumber]]&gt;B272,B272=""),IF(טבלה135[[#This Row],[מספר סטייה]]=3,MIN(D269:D271),טבלה135[[#This Row],[מינ קבוע]]),טבלה135[[#This Row],[מינ קבוע]])</f>
        <v>27</v>
      </c>
      <c r="H271">
        <f>IF(OR(טבלה135[[#This Row],[CycleNumber]]&gt;B272,B272=""),IF(טבלה135[[#This Row],[מספר סטייה]]=3,MAX(D269:D271),טבלה135[[#This Row],[מקס קבוע]]),טבלה135[[#This Row],[מקס קבוע]])</f>
        <v>28</v>
      </c>
      <c r="I27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קבוע]]&lt;&gt;E270,1,I270+1),0))</f>
        <v>1</v>
      </c>
      <c r="J271">
        <f>IF(AND(טבלה135[[#This Row],[CycleNumber]]&lt;B272,טבלה135[[#This Row],[מקס קבוע]]&lt;&gt;""),IF(OR(טבלה135[[#This Row],[מספר סטייה]]&lt;I272,AND(טבלה135[[#This Row],[מספר סטייה]]=3,I272=1)),0,1),"")</f>
        <v>1</v>
      </c>
      <c r="K271">
        <f>IF(טבלה135[[#This Row],[מקס קבוע]]&lt;&gt;"",טבלה135[[#This Row],[מקסימום]]-טבלה135[[#This Row],[מינימום]],"")</f>
        <v>1</v>
      </c>
      <c r="L271">
        <f>IF(IFERROR(LOOKUP(טבלה135[[#This Row],[ClientID]],פיבוט!$A$4:$A$121),FALSE)=טבלה135[[#This Row],[ClientID]],1,0)</f>
        <v>1</v>
      </c>
      <c r="M271" t="str">
        <f>IF(OR(טבלה135[[#This Row],[ClientID]]=A272),"",1)</f>
        <v/>
      </c>
      <c r="N271" s="3" t="str">
        <f>IF(טבלה135[[#This Row],[טווח]]&lt;&gt;K270,טבלה135[[#This Row],[טווח]],"")</f>
        <v/>
      </c>
      <c r="O271" s="3" t="str">
        <f>IF(טבלה135[[#This Row],[מניית טווחים]]&lt;&gt;"",IF(OR(30&gt;טבלה135[[#This Row],[מקסימום]],30&lt;טבלה135[[#This Row],[מינימום]]),0,1),"")</f>
        <v/>
      </c>
    </row>
    <row r="272" spans="1:15" x14ac:dyDescent="0.25">
      <c r="A272" t="s">
        <v>31</v>
      </c>
      <c r="B272">
        <v>14</v>
      </c>
      <c r="C272">
        <v>27</v>
      </c>
      <c r="D272">
        <f>טבלה135[[#This Row],[LengthofCycle]]+1</f>
        <v>28</v>
      </c>
      <c r="E272">
        <f>IF(טבלה135[[#This Row],[CycleNumber]]&lt;3,"",IF(טבלה135[[#This Row],[CycleNumber]]=3,MIN(D270:D272),IF(I271=3,MIN(D269:D271),E271)))</f>
        <v>27</v>
      </c>
      <c r="F272">
        <f>IF(טבלה135[[#This Row],[CycleNumber]]&lt;3,"",IF(טבלה135[[#This Row],[CycleNumber]]=3,MAX(D270:D272),IF(I271=3,MAX(D269:D271),F271)))</f>
        <v>28</v>
      </c>
      <c r="G272">
        <f>IF(OR(טבלה135[[#This Row],[CycleNumber]]&gt;B273,B273=""),IF(טבלה135[[#This Row],[מספר סטייה]]=3,MIN(D270:D272),טבלה135[[#This Row],[מינ קבוע]]),טבלה135[[#This Row],[מינ קבוע]])</f>
        <v>27</v>
      </c>
      <c r="H272">
        <f>IF(OR(טבלה135[[#This Row],[CycleNumber]]&gt;B273,B273=""),IF(טבלה135[[#This Row],[מספר סטייה]]=3,MAX(D270:D272),טבלה135[[#This Row],[מקס קבוע]]),טבלה135[[#This Row],[מקס קבוע]])</f>
        <v>28</v>
      </c>
      <c r="I27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קבוע]]&lt;&gt;E271,1,I271+1),0))</f>
        <v>0</v>
      </c>
      <c r="J272">
        <f>IF(AND(טבלה135[[#This Row],[CycleNumber]]&lt;B273,טבלה135[[#This Row],[מקס קבוע]]&lt;&gt;""),IF(OR(טבלה135[[#This Row],[מספר סטייה]]&lt;I273,AND(טבלה135[[#This Row],[מספר סטייה]]=3,I273=1)),0,1),"")</f>
        <v>0</v>
      </c>
      <c r="K272">
        <f>IF(טבלה135[[#This Row],[מקס קבוע]]&lt;&gt;"",טבלה135[[#This Row],[מקסימום]]-טבלה135[[#This Row],[מינימום]],"")</f>
        <v>1</v>
      </c>
      <c r="L272">
        <f>IF(IFERROR(LOOKUP(טבלה135[[#This Row],[ClientID]],פיבוט!$A$4:$A$121),FALSE)=טבלה135[[#This Row],[ClientID]],1,0)</f>
        <v>1</v>
      </c>
      <c r="M272" t="str">
        <f>IF(OR(טבלה135[[#This Row],[ClientID]]=A273),"",1)</f>
        <v/>
      </c>
      <c r="N272" s="3" t="str">
        <f>IF(טבלה135[[#This Row],[טווח]]&lt;&gt;K271,טבלה135[[#This Row],[טווח]],"")</f>
        <v/>
      </c>
      <c r="O272" s="3" t="str">
        <f>IF(טבלה135[[#This Row],[מניית טווחים]]&lt;&gt;"",IF(OR(30&gt;טבלה135[[#This Row],[מקסימום]],30&lt;טבלה135[[#This Row],[מינימום]]),0,1),"")</f>
        <v/>
      </c>
    </row>
    <row r="273" spans="1:15" x14ac:dyDescent="0.25">
      <c r="A273" t="s">
        <v>31</v>
      </c>
      <c r="B273">
        <v>15</v>
      </c>
      <c r="C273">
        <v>28</v>
      </c>
      <c r="D273">
        <f>טבלה135[[#This Row],[LengthofCycle]]+1</f>
        <v>29</v>
      </c>
      <c r="E273">
        <f>IF(טבלה135[[#This Row],[CycleNumber]]&lt;3,"",IF(טבלה135[[#This Row],[CycleNumber]]=3,MIN(D271:D273),IF(I272=3,MIN(D270:D272),E272)))</f>
        <v>27</v>
      </c>
      <c r="F273">
        <f>IF(טבלה135[[#This Row],[CycleNumber]]&lt;3,"",IF(טבלה135[[#This Row],[CycleNumber]]=3,MAX(D271:D273),IF(I272=3,MAX(D270:D272),F272)))</f>
        <v>28</v>
      </c>
      <c r="G273">
        <f>IF(OR(טבלה135[[#This Row],[CycleNumber]]&gt;B274,B274=""),IF(טבלה135[[#This Row],[מספר סטייה]]=3,MIN(D271:D273),טבלה135[[#This Row],[מינ קבוע]]),טבלה135[[#This Row],[מינ קבוע]])</f>
        <v>27</v>
      </c>
      <c r="H273">
        <f>IF(OR(טבלה135[[#This Row],[CycleNumber]]&gt;B274,B274=""),IF(טבלה135[[#This Row],[מספר סטייה]]=3,MAX(D271:D273),טבלה135[[#This Row],[מקס קבוע]]),טבלה135[[#This Row],[מקס קבוע]])</f>
        <v>28</v>
      </c>
      <c r="I27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קבוע]]&lt;&gt;E272,1,I272+1),0))</f>
        <v>1</v>
      </c>
      <c r="J273">
        <f>IF(AND(טבלה135[[#This Row],[CycleNumber]]&lt;B274,טבלה135[[#This Row],[מקס קבוע]]&lt;&gt;""),IF(OR(טבלה135[[#This Row],[מספר סטייה]]&lt;I274,AND(טבלה135[[#This Row],[מספר סטייה]]=3,I274=1)),0,1),"")</f>
        <v>1</v>
      </c>
      <c r="K273">
        <f>IF(טבלה135[[#This Row],[מקס קבוע]]&lt;&gt;"",טבלה135[[#This Row],[מקסימום]]-טבלה135[[#This Row],[מינימום]],"")</f>
        <v>1</v>
      </c>
      <c r="L273">
        <f>IF(IFERROR(LOOKUP(טבלה135[[#This Row],[ClientID]],פיבוט!$A$4:$A$121),FALSE)=טבלה135[[#This Row],[ClientID]],1,0)</f>
        <v>1</v>
      </c>
      <c r="M273" t="str">
        <f>IF(OR(טבלה135[[#This Row],[ClientID]]=A274),"",1)</f>
        <v/>
      </c>
      <c r="N273" s="3" t="str">
        <f>IF(טבלה135[[#This Row],[טווח]]&lt;&gt;K272,טבלה135[[#This Row],[טווח]],"")</f>
        <v/>
      </c>
      <c r="O273" s="3" t="str">
        <f>IF(טבלה135[[#This Row],[מניית טווחים]]&lt;&gt;"",IF(OR(30&gt;טבלה135[[#This Row],[מקסימום]],30&lt;טבלה135[[#This Row],[מינימום]]),0,1),"")</f>
        <v/>
      </c>
    </row>
    <row r="274" spans="1:15" x14ac:dyDescent="0.25">
      <c r="A274" t="s">
        <v>31</v>
      </c>
      <c r="B274">
        <v>16</v>
      </c>
      <c r="C274">
        <v>27</v>
      </c>
      <c r="D274">
        <f>טבלה135[[#This Row],[LengthofCycle]]+1</f>
        <v>28</v>
      </c>
      <c r="E274">
        <f>IF(טבלה135[[#This Row],[CycleNumber]]&lt;3,"",IF(טבלה135[[#This Row],[CycleNumber]]=3,MIN(D272:D274),IF(I273=3,MIN(D271:D273),E273)))</f>
        <v>27</v>
      </c>
      <c r="F274">
        <f>IF(טבלה135[[#This Row],[CycleNumber]]&lt;3,"",IF(טבלה135[[#This Row],[CycleNumber]]=3,MAX(D272:D274),IF(I273=3,MAX(D271:D273),F273)))</f>
        <v>28</v>
      </c>
      <c r="G274">
        <f>IF(OR(טבלה135[[#This Row],[CycleNumber]]&gt;B275,B275=""),IF(טבלה135[[#This Row],[מספר סטייה]]=3,MIN(D272:D274),טבלה135[[#This Row],[מינ קבוע]]),טבלה135[[#This Row],[מינ קבוע]])</f>
        <v>27</v>
      </c>
      <c r="H274">
        <f>IF(OR(טבלה135[[#This Row],[CycleNumber]]&gt;B275,B275=""),IF(טבלה135[[#This Row],[מספר סטייה]]=3,MAX(D272:D274),טבלה135[[#This Row],[מקס קבוע]]),טבלה135[[#This Row],[מקס קבוע]])</f>
        <v>28</v>
      </c>
      <c r="I27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קבוע]]&lt;&gt;E273,1,I273+1),0))</f>
        <v>0</v>
      </c>
      <c r="J274">
        <f>IF(AND(טבלה135[[#This Row],[CycleNumber]]&lt;B275,טבלה135[[#This Row],[מקס קבוע]]&lt;&gt;""),IF(OR(טבלה135[[#This Row],[מספר סטייה]]&lt;I275,AND(טבלה135[[#This Row],[מספר סטייה]]=3,I275=1)),0,1),"")</f>
        <v>1</v>
      </c>
      <c r="K274">
        <f>IF(טבלה135[[#This Row],[מקס קבוע]]&lt;&gt;"",טבלה135[[#This Row],[מקסימום]]-טבלה135[[#This Row],[מינימום]],"")</f>
        <v>1</v>
      </c>
      <c r="L274">
        <f>IF(IFERROR(LOOKUP(טבלה135[[#This Row],[ClientID]],פיבוט!$A$4:$A$121),FALSE)=טבלה135[[#This Row],[ClientID]],1,0)</f>
        <v>1</v>
      </c>
      <c r="M274" t="str">
        <f>IF(OR(טבלה135[[#This Row],[ClientID]]=A275),"",1)</f>
        <v/>
      </c>
      <c r="N274" s="3" t="str">
        <f>IF(טבלה135[[#This Row],[טווח]]&lt;&gt;K273,טבלה135[[#This Row],[טווח]],"")</f>
        <v/>
      </c>
      <c r="O274" s="3" t="str">
        <f>IF(טבלה135[[#This Row],[מניית טווחים]]&lt;&gt;"",IF(OR(30&gt;טבלה135[[#This Row],[מקסימום]],30&lt;טבלה135[[#This Row],[מינימום]]),0,1),"")</f>
        <v/>
      </c>
    </row>
    <row r="275" spans="1:15" x14ac:dyDescent="0.25">
      <c r="A275" t="s">
        <v>31</v>
      </c>
      <c r="B275">
        <v>17</v>
      </c>
      <c r="C275">
        <v>26</v>
      </c>
      <c r="D275">
        <f>טבלה135[[#This Row],[LengthofCycle]]+1</f>
        <v>27</v>
      </c>
      <c r="E275">
        <f>IF(טבלה135[[#This Row],[CycleNumber]]&lt;3,"",IF(טבלה135[[#This Row],[CycleNumber]]=3,MIN(D273:D275),IF(I274=3,MIN(D272:D274),E274)))</f>
        <v>27</v>
      </c>
      <c r="F275">
        <f>IF(טבלה135[[#This Row],[CycleNumber]]&lt;3,"",IF(טבלה135[[#This Row],[CycleNumber]]=3,MAX(D273:D275),IF(I274=3,MAX(D272:D274),F274)))</f>
        <v>28</v>
      </c>
      <c r="G275">
        <f>IF(OR(טבלה135[[#This Row],[CycleNumber]]&gt;B276,B276=""),IF(טבלה135[[#This Row],[מספר סטייה]]=3,MIN(D273:D275),טבלה135[[#This Row],[מינ קבוע]]),טבלה135[[#This Row],[מינ קבוע]])</f>
        <v>27</v>
      </c>
      <c r="H275">
        <f>IF(OR(טבלה135[[#This Row],[CycleNumber]]&gt;B276,B276=""),IF(טבלה135[[#This Row],[מספר סטייה]]=3,MAX(D273:D275),טבלה135[[#This Row],[מקס קבוע]]),טבלה135[[#This Row],[מקס קבוע]])</f>
        <v>28</v>
      </c>
      <c r="I27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קבוע]]&lt;&gt;E274,1,I274+1),0))</f>
        <v>0</v>
      </c>
      <c r="J275">
        <f>IF(AND(טבלה135[[#This Row],[CycleNumber]]&lt;B276,טבלה135[[#This Row],[מקס קבוע]]&lt;&gt;""),IF(OR(טבלה135[[#This Row],[מספר סטייה]]&lt;I276,AND(טבלה135[[#This Row],[מספר סטייה]]=3,I276=1)),0,1),"")</f>
        <v>0</v>
      </c>
      <c r="K275">
        <f>IF(טבלה135[[#This Row],[מקס קבוע]]&lt;&gt;"",טבלה135[[#This Row],[מקסימום]]-טבלה135[[#This Row],[מינימום]],"")</f>
        <v>1</v>
      </c>
      <c r="L275">
        <f>IF(IFERROR(LOOKUP(טבלה135[[#This Row],[ClientID]],פיבוט!$A$4:$A$121),FALSE)=טבלה135[[#This Row],[ClientID]],1,0)</f>
        <v>1</v>
      </c>
      <c r="M275" t="str">
        <f>IF(OR(טבלה135[[#This Row],[ClientID]]=A276),"",1)</f>
        <v/>
      </c>
      <c r="N275" s="3" t="str">
        <f>IF(טבלה135[[#This Row],[טווח]]&lt;&gt;K274,טבלה135[[#This Row],[טווח]],"")</f>
        <v/>
      </c>
      <c r="O275" s="3" t="str">
        <f>IF(טבלה135[[#This Row],[מניית טווחים]]&lt;&gt;"",IF(OR(30&gt;טבלה135[[#This Row],[מקסימום]],30&lt;טבלה135[[#This Row],[מינימום]]),0,1),"")</f>
        <v/>
      </c>
    </row>
    <row r="276" spans="1:15" x14ac:dyDescent="0.25">
      <c r="A276" t="s">
        <v>31</v>
      </c>
      <c r="B276">
        <v>18</v>
      </c>
      <c r="C276">
        <v>28</v>
      </c>
      <c r="D276">
        <f>טבלה135[[#This Row],[LengthofCycle]]+1</f>
        <v>29</v>
      </c>
      <c r="E276">
        <f>IF(טבלה135[[#This Row],[CycleNumber]]&lt;3,"",IF(טבלה135[[#This Row],[CycleNumber]]=3,MIN(D274:D276),IF(I275=3,MIN(D273:D275),E275)))</f>
        <v>27</v>
      </c>
      <c r="F276">
        <f>IF(טבלה135[[#This Row],[CycleNumber]]&lt;3,"",IF(טבלה135[[#This Row],[CycleNumber]]=3,MAX(D274:D276),IF(I275=3,MAX(D273:D275),F275)))</f>
        <v>28</v>
      </c>
      <c r="G276">
        <f>IF(OR(טבלה135[[#This Row],[CycleNumber]]&gt;B277,B277=""),IF(טבלה135[[#This Row],[מספר סטייה]]=3,MIN(D274:D276),טבלה135[[#This Row],[מינ קבוע]]),טבלה135[[#This Row],[מינ קבוע]])</f>
        <v>27</v>
      </c>
      <c r="H276">
        <f>IF(OR(טבלה135[[#This Row],[CycleNumber]]&gt;B277,B277=""),IF(טבלה135[[#This Row],[מספר סטייה]]=3,MAX(D274:D276),טבלה135[[#This Row],[מקס קבוע]]),טבלה135[[#This Row],[מקס קבוע]])</f>
        <v>28</v>
      </c>
      <c r="I27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קבוע]]&lt;&gt;E275,1,I275+1),0))</f>
        <v>1</v>
      </c>
      <c r="J276">
        <f>IF(AND(טבלה135[[#This Row],[CycleNumber]]&lt;B277,טבלה135[[#This Row],[מקס קבוע]]&lt;&gt;""),IF(OR(טבלה135[[#This Row],[מספר סטייה]]&lt;I277,AND(טבלה135[[#This Row],[מספר סטייה]]=3,I277=1)),0,1),"")</f>
        <v>0</v>
      </c>
      <c r="K276">
        <f>IF(טבלה135[[#This Row],[מקס קבוע]]&lt;&gt;"",טבלה135[[#This Row],[מקסימום]]-טבלה135[[#This Row],[מינימום]],"")</f>
        <v>1</v>
      </c>
      <c r="L276">
        <f>IF(IFERROR(LOOKUP(טבלה135[[#This Row],[ClientID]],פיבוט!$A$4:$A$121),FALSE)=טבלה135[[#This Row],[ClientID]],1,0)</f>
        <v>1</v>
      </c>
      <c r="M276" t="str">
        <f>IF(OR(טבלה135[[#This Row],[ClientID]]=A277),"",1)</f>
        <v/>
      </c>
      <c r="N276" s="3" t="str">
        <f>IF(טבלה135[[#This Row],[טווח]]&lt;&gt;K275,טבלה135[[#This Row],[טווח]],"")</f>
        <v/>
      </c>
      <c r="O276" s="3" t="str">
        <f>IF(טבלה135[[#This Row],[מניית טווחים]]&lt;&gt;"",IF(OR(30&gt;טבלה135[[#This Row],[מקסימום]],30&lt;טבלה135[[#This Row],[מינימום]]),0,1),"")</f>
        <v/>
      </c>
    </row>
    <row r="277" spans="1:15" x14ac:dyDescent="0.25">
      <c r="A277" t="s">
        <v>31</v>
      </c>
      <c r="B277">
        <v>19</v>
      </c>
      <c r="C277">
        <v>28</v>
      </c>
      <c r="D277">
        <f>טבלה135[[#This Row],[LengthofCycle]]+1</f>
        <v>29</v>
      </c>
      <c r="E277">
        <f>IF(טבלה135[[#This Row],[CycleNumber]]&lt;3,"",IF(טבלה135[[#This Row],[CycleNumber]]=3,MIN(D275:D277),IF(I276=3,MIN(D274:D276),E276)))</f>
        <v>27</v>
      </c>
      <c r="F277">
        <f>IF(טבלה135[[#This Row],[CycleNumber]]&lt;3,"",IF(טבלה135[[#This Row],[CycleNumber]]=3,MAX(D275:D277),IF(I276=3,MAX(D274:D276),F276)))</f>
        <v>28</v>
      </c>
      <c r="G277">
        <f>IF(OR(טבלה135[[#This Row],[CycleNumber]]&gt;B278,B278=""),IF(טבלה135[[#This Row],[מספר סטייה]]=3,MIN(D275:D277),טבלה135[[#This Row],[מינ קבוע]]),טבלה135[[#This Row],[מינ קבוע]])</f>
        <v>27</v>
      </c>
      <c r="H277">
        <f>IF(OR(טבלה135[[#This Row],[CycleNumber]]&gt;B278,B278=""),IF(טבלה135[[#This Row],[מספר סטייה]]=3,MAX(D275:D277),טבלה135[[#This Row],[מקס קבוע]]),טבלה135[[#This Row],[מקס קבוע]])</f>
        <v>28</v>
      </c>
      <c r="I27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קבוע]]&lt;&gt;E276,1,I276+1),0))</f>
        <v>2</v>
      </c>
      <c r="J277">
        <f>IF(AND(טבלה135[[#This Row],[CycleNumber]]&lt;B278,טבלה135[[#This Row],[מקס קבוע]]&lt;&gt;""),IF(OR(טבלה135[[#This Row],[מספר סטייה]]&lt;I278,AND(טבלה135[[#This Row],[מספר סטייה]]=3,I278=1)),0,1),"")</f>
        <v>0</v>
      </c>
      <c r="K277">
        <f>IF(טבלה135[[#This Row],[מקס קבוע]]&lt;&gt;"",טבלה135[[#This Row],[מקסימום]]-טבלה135[[#This Row],[מינימום]],"")</f>
        <v>1</v>
      </c>
      <c r="L277">
        <f>IF(IFERROR(LOOKUP(טבלה135[[#This Row],[ClientID]],פיבוט!$A$4:$A$121),FALSE)=טבלה135[[#This Row],[ClientID]],1,0)</f>
        <v>1</v>
      </c>
      <c r="M277" t="str">
        <f>IF(OR(טבלה135[[#This Row],[ClientID]]=A278),"",1)</f>
        <v/>
      </c>
      <c r="N277" s="3" t="str">
        <f>IF(טבלה135[[#This Row],[טווח]]&lt;&gt;K276,טבלה135[[#This Row],[טווח]],"")</f>
        <v/>
      </c>
      <c r="O277" s="3" t="str">
        <f>IF(טבלה135[[#This Row],[מניית טווחים]]&lt;&gt;"",IF(OR(30&gt;טבלה135[[#This Row],[מקסימום]],30&lt;טבלה135[[#This Row],[מינימום]]),0,1),"")</f>
        <v/>
      </c>
    </row>
    <row r="278" spans="1:15" x14ac:dyDescent="0.25">
      <c r="A278" t="s">
        <v>31</v>
      </c>
      <c r="B278">
        <v>20</v>
      </c>
      <c r="C278">
        <v>30</v>
      </c>
      <c r="D278">
        <f>טבלה135[[#This Row],[LengthofCycle]]+1</f>
        <v>31</v>
      </c>
      <c r="E278">
        <f>IF(טבלה135[[#This Row],[CycleNumber]]&lt;3,"",IF(טבלה135[[#This Row],[CycleNumber]]=3,MIN(D276:D278),IF(I277=3,MIN(D275:D277),E277)))</f>
        <v>27</v>
      </c>
      <c r="F278">
        <f>IF(טבלה135[[#This Row],[CycleNumber]]&lt;3,"",IF(טבלה135[[#This Row],[CycleNumber]]=3,MAX(D276:D278),IF(I277=3,MAX(D275:D277),F277)))</f>
        <v>28</v>
      </c>
      <c r="G278">
        <f>IF(OR(טבלה135[[#This Row],[CycleNumber]]&gt;B279,B279=""),IF(טבלה135[[#This Row],[מספר סטייה]]=3,MIN(D276:D278),טבלה135[[#This Row],[מינ קבוע]]),טבלה135[[#This Row],[מינ קבוע]])</f>
        <v>27</v>
      </c>
      <c r="H278">
        <f>IF(OR(טבלה135[[#This Row],[CycleNumber]]&gt;B279,B279=""),IF(טבלה135[[#This Row],[מספר סטייה]]=3,MAX(D276:D278),טבלה135[[#This Row],[מקס קבוע]]),טבלה135[[#This Row],[מקס קבוע]])</f>
        <v>28</v>
      </c>
      <c r="I27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קבוע]]&lt;&gt;E277,1,I277+1),0))</f>
        <v>3</v>
      </c>
      <c r="J278">
        <f>IF(AND(טבלה135[[#This Row],[CycleNumber]]&lt;B279,טבלה135[[#This Row],[מקס קבוע]]&lt;&gt;""),IF(OR(טבלה135[[#This Row],[מספר סטייה]]&lt;I279,AND(טבלה135[[#This Row],[מספר סטייה]]=3,I279=1)),0,1),"")</f>
        <v>0</v>
      </c>
      <c r="K278">
        <f>IF(טבלה135[[#This Row],[מקס קבוע]]&lt;&gt;"",טבלה135[[#This Row],[מקסימום]]-טבלה135[[#This Row],[מינימום]],"")</f>
        <v>1</v>
      </c>
      <c r="L278">
        <f>IF(IFERROR(LOOKUP(טבלה135[[#This Row],[ClientID]],פיבוט!$A$4:$A$121),FALSE)=טבלה135[[#This Row],[ClientID]],1,0)</f>
        <v>1</v>
      </c>
      <c r="M278" t="str">
        <f>IF(OR(טבלה135[[#This Row],[ClientID]]=A279),"",1)</f>
        <v/>
      </c>
      <c r="N278" s="3" t="str">
        <f>IF(טבלה135[[#This Row],[טווח]]&lt;&gt;K277,טבלה135[[#This Row],[טווח]],"")</f>
        <v/>
      </c>
      <c r="O278" s="3" t="str">
        <f>IF(טבלה135[[#This Row],[מניית טווחים]]&lt;&gt;"",IF(OR(30&gt;טבלה135[[#This Row],[מקסימום]],30&lt;טבלה135[[#This Row],[מינימום]]),0,1),"")</f>
        <v/>
      </c>
    </row>
    <row r="279" spans="1:15" x14ac:dyDescent="0.25">
      <c r="A279" t="s">
        <v>31</v>
      </c>
      <c r="B279">
        <v>21</v>
      </c>
      <c r="C279">
        <v>31</v>
      </c>
      <c r="D279">
        <f>טבלה135[[#This Row],[LengthofCycle]]+1</f>
        <v>32</v>
      </c>
      <c r="E279">
        <f>IF(טבלה135[[#This Row],[CycleNumber]]&lt;3,"",IF(טבלה135[[#This Row],[CycleNumber]]=3,MIN(D277:D279),IF(I278=3,MIN(D276:D278),E278)))</f>
        <v>29</v>
      </c>
      <c r="F279">
        <f>IF(טבלה135[[#This Row],[CycleNumber]]&lt;3,"",IF(טבלה135[[#This Row],[CycleNumber]]=3,MAX(D277:D279),IF(I278=3,MAX(D276:D278),F278)))</f>
        <v>31</v>
      </c>
      <c r="G279">
        <f>IF(OR(טבלה135[[#This Row],[CycleNumber]]&gt;B280,B280=""),IF(טבלה135[[#This Row],[מספר סטייה]]=3,MIN(D277:D279),טבלה135[[#This Row],[מינ קבוע]]),טבלה135[[#This Row],[מינ קבוע]])</f>
        <v>29</v>
      </c>
      <c r="H279">
        <f>IF(OR(טבלה135[[#This Row],[CycleNumber]]&gt;B280,B280=""),IF(טבלה135[[#This Row],[מספר סטייה]]=3,MAX(D277:D279),טבלה135[[#This Row],[מקס קבוע]]),טבלה135[[#This Row],[מקס קבוע]])</f>
        <v>31</v>
      </c>
      <c r="I27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קבוע]]&lt;&gt;E278,1,I278+1),0))</f>
        <v>1</v>
      </c>
      <c r="J279">
        <f>IF(AND(טבלה135[[#This Row],[CycleNumber]]&lt;B280,טבלה135[[#This Row],[מקס קבוע]]&lt;&gt;""),IF(OR(טבלה135[[#This Row],[מספר סטייה]]&lt;I280,AND(טבלה135[[#This Row],[מספר סטייה]]=3,I280=1)),0,1),"")</f>
        <v>1</v>
      </c>
      <c r="K279">
        <f>IF(טבלה135[[#This Row],[מקס קבוע]]&lt;&gt;"",טבלה135[[#This Row],[מקסימום]]-טבלה135[[#This Row],[מינימום]],"")</f>
        <v>2</v>
      </c>
      <c r="L279">
        <f>IF(IFERROR(LOOKUP(טבלה135[[#This Row],[ClientID]],פיבוט!$A$4:$A$121),FALSE)=טבלה135[[#This Row],[ClientID]],1,0)</f>
        <v>1</v>
      </c>
      <c r="M279" t="str">
        <f>IF(OR(טבלה135[[#This Row],[ClientID]]=A280),"",1)</f>
        <v/>
      </c>
      <c r="N279" s="3">
        <f>IF(טבלה135[[#This Row],[טווח]]&lt;&gt;K278,טבלה135[[#This Row],[טווח]],"")</f>
        <v>2</v>
      </c>
      <c r="O279" s="3">
        <f>IF(טבלה135[[#This Row],[מניית טווחים]]&lt;&gt;"",IF(OR(30&gt;טבלה135[[#This Row],[מקסימום]],30&lt;טבלה135[[#This Row],[מינימום]]),0,1),"")</f>
        <v>1</v>
      </c>
    </row>
    <row r="280" spans="1:15" x14ac:dyDescent="0.25">
      <c r="A280" t="s">
        <v>31</v>
      </c>
      <c r="B280">
        <v>22</v>
      </c>
      <c r="C280">
        <v>28</v>
      </c>
      <c r="D280">
        <f>טבלה135[[#This Row],[LengthofCycle]]+1</f>
        <v>29</v>
      </c>
      <c r="E280">
        <f>IF(טבלה135[[#This Row],[CycleNumber]]&lt;3,"",IF(טבלה135[[#This Row],[CycleNumber]]=3,MIN(D278:D280),IF(I279=3,MIN(D277:D279),E279)))</f>
        <v>29</v>
      </c>
      <c r="F280">
        <f>IF(טבלה135[[#This Row],[CycleNumber]]&lt;3,"",IF(טבלה135[[#This Row],[CycleNumber]]=3,MAX(D278:D280),IF(I279=3,MAX(D277:D279),F279)))</f>
        <v>31</v>
      </c>
      <c r="G280">
        <f>IF(OR(טבלה135[[#This Row],[CycleNumber]]&gt;B281,B281=""),IF(טבלה135[[#This Row],[מספר סטייה]]=3,MIN(D278:D280),טבלה135[[#This Row],[מינ קבוע]]),טבלה135[[#This Row],[מינ קבוע]])</f>
        <v>29</v>
      </c>
      <c r="H280">
        <f>IF(OR(טבלה135[[#This Row],[CycleNumber]]&gt;B281,B281=""),IF(טבלה135[[#This Row],[מספר סטייה]]=3,MAX(D278:D280),טבלה135[[#This Row],[מקס קבוע]]),טבלה135[[#This Row],[מקס קבוע]])</f>
        <v>31</v>
      </c>
      <c r="I28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קבוע]]&lt;&gt;E279,1,I279+1),0))</f>
        <v>0</v>
      </c>
      <c r="J280">
        <f>IF(AND(טבלה135[[#This Row],[CycleNumber]]&lt;B281,טבלה135[[#This Row],[מקס קבוע]]&lt;&gt;""),IF(OR(טבלה135[[#This Row],[מספר סטייה]]&lt;I281,AND(טבלה135[[#This Row],[מספר סטייה]]=3,I281=1)),0,1),"")</f>
        <v>0</v>
      </c>
      <c r="K280">
        <f>IF(טבלה135[[#This Row],[מקס קבוע]]&lt;&gt;"",טבלה135[[#This Row],[מקסימום]]-טבלה135[[#This Row],[מינימום]],"")</f>
        <v>2</v>
      </c>
      <c r="L280">
        <f>IF(IFERROR(LOOKUP(טבלה135[[#This Row],[ClientID]],פיבוט!$A$4:$A$121),FALSE)=טבלה135[[#This Row],[ClientID]],1,0)</f>
        <v>1</v>
      </c>
      <c r="M280" t="str">
        <f>IF(OR(טבלה135[[#This Row],[ClientID]]=A281),"",1)</f>
        <v/>
      </c>
      <c r="N280" s="3" t="str">
        <f>IF(טבלה135[[#This Row],[טווח]]&lt;&gt;K279,טבלה135[[#This Row],[טווח]],"")</f>
        <v/>
      </c>
      <c r="O280" s="3" t="str">
        <f>IF(טבלה135[[#This Row],[מניית טווחים]]&lt;&gt;"",IF(OR(30&gt;טבלה135[[#This Row],[מקסימום]],30&lt;טבלה135[[#This Row],[מינימום]]),0,1),"")</f>
        <v/>
      </c>
    </row>
    <row r="281" spans="1:15" x14ac:dyDescent="0.25">
      <c r="A281" t="s">
        <v>31</v>
      </c>
      <c r="B281">
        <v>23</v>
      </c>
      <c r="C281">
        <v>27</v>
      </c>
      <c r="D281">
        <f>טבלה135[[#This Row],[LengthofCycle]]+1</f>
        <v>28</v>
      </c>
      <c r="E281">
        <f>IF(טבלה135[[#This Row],[CycleNumber]]&lt;3,"",IF(טבלה135[[#This Row],[CycleNumber]]=3,MIN(D279:D281),IF(I280=3,MIN(D278:D280),E280)))</f>
        <v>29</v>
      </c>
      <c r="F281">
        <f>IF(טבלה135[[#This Row],[CycleNumber]]&lt;3,"",IF(טבלה135[[#This Row],[CycleNumber]]=3,MAX(D279:D281),IF(I280=3,MAX(D278:D280),F280)))</f>
        <v>31</v>
      </c>
      <c r="G281">
        <f>IF(OR(טבלה135[[#This Row],[CycleNumber]]&gt;B282,B282=""),IF(טבלה135[[#This Row],[מספר סטייה]]=3,MIN(D279:D281),טבלה135[[#This Row],[מינ קבוע]]),טבלה135[[#This Row],[מינ קבוע]])</f>
        <v>29</v>
      </c>
      <c r="H281">
        <f>IF(OR(טבלה135[[#This Row],[CycleNumber]]&gt;B282,B282=""),IF(טבלה135[[#This Row],[מספר סטייה]]=3,MAX(D279:D281),טבלה135[[#This Row],[מקס קבוע]]),טבלה135[[#This Row],[מקס קבוע]])</f>
        <v>31</v>
      </c>
      <c r="I28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קבוע]]&lt;&gt;E280,1,I280+1),0))</f>
        <v>1</v>
      </c>
      <c r="J281">
        <f>IF(AND(טבלה135[[#This Row],[CycleNumber]]&lt;B282,טבלה135[[#This Row],[מקס קבוע]]&lt;&gt;""),IF(OR(טבלה135[[#This Row],[מספר סטייה]]&lt;I282,AND(טבלה135[[#This Row],[מספר סטייה]]=3,I282=1)),0,1),"")</f>
        <v>0</v>
      </c>
      <c r="K281">
        <f>IF(טבלה135[[#This Row],[מקס קבוע]]&lt;&gt;"",טבלה135[[#This Row],[מקסימום]]-טבלה135[[#This Row],[מינימום]],"")</f>
        <v>2</v>
      </c>
      <c r="L281">
        <f>IF(IFERROR(LOOKUP(טבלה135[[#This Row],[ClientID]],פיבוט!$A$4:$A$121),FALSE)=טבלה135[[#This Row],[ClientID]],1,0)</f>
        <v>1</v>
      </c>
      <c r="M281" t="str">
        <f>IF(OR(טבלה135[[#This Row],[ClientID]]=A282),"",1)</f>
        <v/>
      </c>
      <c r="N281" s="3" t="str">
        <f>IF(טבלה135[[#This Row],[טווח]]&lt;&gt;K280,טבלה135[[#This Row],[טווח]],"")</f>
        <v/>
      </c>
      <c r="O281" s="3" t="str">
        <f>IF(טבלה135[[#This Row],[מניית טווחים]]&lt;&gt;"",IF(OR(30&gt;טבלה135[[#This Row],[מקסימום]],30&lt;טבלה135[[#This Row],[מינימום]]),0,1),"")</f>
        <v/>
      </c>
    </row>
    <row r="282" spans="1:15" x14ac:dyDescent="0.25">
      <c r="A282" t="s">
        <v>31</v>
      </c>
      <c r="B282">
        <v>24</v>
      </c>
      <c r="C282">
        <v>27</v>
      </c>
      <c r="D282">
        <f>טבלה135[[#This Row],[LengthofCycle]]+1</f>
        <v>28</v>
      </c>
      <c r="E282">
        <f>IF(טבלה135[[#This Row],[CycleNumber]]&lt;3,"",IF(טבלה135[[#This Row],[CycleNumber]]=3,MIN(D280:D282),IF(I281=3,MIN(D279:D281),E281)))</f>
        <v>29</v>
      </c>
      <c r="F282">
        <f>IF(טבלה135[[#This Row],[CycleNumber]]&lt;3,"",IF(טבלה135[[#This Row],[CycleNumber]]=3,MAX(D280:D282),IF(I281=3,MAX(D279:D281),F281)))</f>
        <v>31</v>
      </c>
      <c r="G282">
        <f>IF(OR(טבלה135[[#This Row],[CycleNumber]]&gt;B283,B283=""),IF(טבלה135[[#This Row],[מספר סטייה]]=3,MIN(D280:D282),טבלה135[[#This Row],[מינ קבוע]]),טבלה135[[#This Row],[מינ קבוע]])</f>
        <v>29</v>
      </c>
      <c r="H282">
        <f>IF(OR(טבלה135[[#This Row],[CycleNumber]]&gt;B283,B283=""),IF(טבלה135[[#This Row],[מספר סטייה]]=3,MAX(D280:D282),טבלה135[[#This Row],[מקס קבוע]]),טבלה135[[#This Row],[מקס קבוע]])</f>
        <v>31</v>
      </c>
      <c r="I28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קבוע]]&lt;&gt;E281,1,I281+1),0))</f>
        <v>2</v>
      </c>
      <c r="J282">
        <f>IF(AND(טבלה135[[#This Row],[CycleNumber]]&lt;B283,טבלה135[[#This Row],[מקס קבוע]]&lt;&gt;""),IF(OR(טבלה135[[#This Row],[מספר סטייה]]&lt;I283,AND(טבלה135[[#This Row],[מספר סטייה]]=3,I283=1)),0,1),"")</f>
        <v>1</v>
      </c>
      <c r="K282">
        <f>IF(טבלה135[[#This Row],[מקס קבוע]]&lt;&gt;"",טבלה135[[#This Row],[מקסימום]]-טבלה135[[#This Row],[מינימום]],"")</f>
        <v>2</v>
      </c>
      <c r="L282">
        <f>IF(IFERROR(LOOKUP(טבלה135[[#This Row],[ClientID]],פיבוט!$A$4:$A$121),FALSE)=טבלה135[[#This Row],[ClientID]],1,0)</f>
        <v>1</v>
      </c>
      <c r="M282" t="str">
        <f>IF(OR(טבלה135[[#This Row],[ClientID]]=A283),"",1)</f>
        <v/>
      </c>
      <c r="N282" s="3" t="str">
        <f>IF(טבלה135[[#This Row],[טווח]]&lt;&gt;K281,טבלה135[[#This Row],[טווח]],"")</f>
        <v/>
      </c>
      <c r="O282" s="3" t="str">
        <f>IF(טבלה135[[#This Row],[מניית טווחים]]&lt;&gt;"",IF(OR(30&gt;טבלה135[[#This Row],[מקסימום]],30&lt;טבלה135[[#This Row],[מינימום]]),0,1),"")</f>
        <v/>
      </c>
    </row>
    <row r="283" spans="1:15" x14ac:dyDescent="0.25">
      <c r="A283" t="s">
        <v>31</v>
      </c>
      <c r="B283">
        <v>25</v>
      </c>
      <c r="C283">
        <v>29</v>
      </c>
      <c r="D283">
        <f>טבלה135[[#This Row],[LengthofCycle]]+1</f>
        <v>30</v>
      </c>
      <c r="E283">
        <f>IF(טבלה135[[#This Row],[CycleNumber]]&lt;3,"",IF(טבלה135[[#This Row],[CycleNumber]]=3,MIN(D281:D283),IF(I282=3,MIN(D280:D282),E282)))</f>
        <v>29</v>
      </c>
      <c r="F283">
        <f>IF(טבלה135[[#This Row],[CycleNumber]]&lt;3,"",IF(טבלה135[[#This Row],[CycleNumber]]=3,MAX(D281:D283),IF(I282=3,MAX(D280:D282),F282)))</f>
        <v>31</v>
      </c>
      <c r="G283">
        <f>IF(OR(טבלה135[[#This Row],[CycleNumber]]&gt;B284,B284=""),IF(טבלה135[[#This Row],[מספר סטייה]]=3,MIN(D281:D283),טבלה135[[#This Row],[מינ קבוע]]),טבלה135[[#This Row],[מינ קבוע]])</f>
        <v>29</v>
      </c>
      <c r="H283">
        <f>IF(OR(טבלה135[[#This Row],[CycleNumber]]&gt;B284,B284=""),IF(טבלה135[[#This Row],[מספר סטייה]]=3,MAX(D281:D283),טבלה135[[#This Row],[מקס קבוע]]),טבלה135[[#This Row],[מקס קבוע]])</f>
        <v>31</v>
      </c>
      <c r="I28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קבוע]]&lt;&gt;E282,1,I282+1),0))</f>
        <v>0</v>
      </c>
      <c r="J283">
        <f>IF(AND(טבלה135[[#This Row],[CycleNumber]]&lt;B284,טבלה135[[#This Row],[מקס קבוע]]&lt;&gt;""),IF(OR(טבלה135[[#This Row],[מספר סטייה]]&lt;I284,AND(טבלה135[[#This Row],[מספר סטייה]]=3,I284=1)),0,1),"")</f>
        <v>1</v>
      </c>
      <c r="K283">
        <f>IF(טבלה135[[#This Row],[מקס קבוע]]&lt;&gt;"",טבלה135[[#This Row],[מקסימום]]-טבלה135[[#This Row],[מינימום]],"")</f>
        <v>2</v>
      </c>
      <c r="L283">
        <f>IF(IFERROR(LOOKUP(טבלה135[[#This Row],[ClientID]],פיבוט!$A$4:$A$121),FALSE)=טבלה135[[#This Row],[ClientID]],1,0)</f>
        <v>1</v>
      </c>
      <c r="M283" t="str">
        <f>IF(OR(טבלה135[[#This Row],[ClientID]]=A284),"",1)</f>
        <v/>
      </c>
      <c r="N283" s="3" t="str">
        <f>IF(טבלה135[[#This Row],[טווח]]&lt;&gt;K282,טבלה135[[#This Row],[טווח]],"")</f>
        <v/>
      </c>
      <c r="O283" s="3" t="str">
        <f>IF(טבלה135[[#This Row],[מניית טווחים]]&lt;&gt;"",IF(OR(30&gt;טבלה135[[#This Row],[מקסימום]],30&lt;טבלה135[[#This Row],[מינימום]]),0,1),"")</f>
        <v/>
      </c>
    </row>
    <row r="284" spans="1:15" x14ac:dyDescent="0.25">
      <c r="A284" t="s">
        <v>31</v>
      </c>
      <c r="B284">
        <v>26</v>
      </c>
      <c r="C284">
        <v>28</v>
      </c>
      <c r="D284">
        <f>טבלה135[[#This Row],[LengthofCycle]]+1</f>
        <v>29</v>
      </c>
      <c r="E284">
        <f>IF(טבלה135[[#This Row],[CycleNumber]]&lt;3,"",IF(טבלה135[[#This Row],[CycleNumber]]=3,MIN(D282:D284),IF(I283=3,MIN(D281:D283),E283)))</f>
        <v>29</v>
      </c>
      <c r="F284">
        <f>IF(טבלה135[[#This Row],[CycleNumber]]&lt;3,"",IF(טבלה135[[#This Row],[CycleNumber]]=3,MAX(D282:D284),IF(I283=3,MAX(D281:D283),F283)))</f>
        <v>31</v>
      </c>
      <c r="G284">
        <f>IF(OR(טבלה135[[#This Row],[CycleNumber]]&gt;B285,B285=""),IF(טבלה135[[#This Row],[מספר סטייה]]=3,MIN(D282:D284),טבלה135[[#This Row],[מינ קבוע]]),טבלה135[[#This Row],[מינ קבוע]])</f>
        <v>29</v>
      </c>
      <c r="H284">
        <f>IF(OR(טבלה135[[#This Row],[CycleNumber]]&gt;B285,B285=""),IF(טבלה135[[#This Row],[מספר סטייה]]=3,MAX(D282:D284),טבלה135[[#This Row],[מקס קבוע]]),טבלה135[[#This Row],[מקס קבוע]])</f>
        <v>31</v>
      </c>
      <c r="I28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קבוע]]&lt;&gt;E283,1,I283+1),0))</f>
        <v>0</v>
      </c>
      <c r="J284">
        <f>IF(AND(טבלה135[[#This Row],[CycleNumber]]&lt;B285,טבלה135[[#This Row],[מקס קבוע]]&lt;&gt;""),IF(OR(טבלה135[[#This Row],[מספר סטייה]]&lt;I285,AND(טבלה135[[#This Row],[מספר סטייה]]=3,I285=1)),0,1),"")</f>
        <v>1</v>
      </c>
      <c r="K284">
        <f>IF(טבלה135[[#This Row],[מקס קבוע]]&lt;&gt;"",טבלה135[[#This Row],[מקסימום]]-טבלה135[[#This Row],[מינימום]],"")</f>
        <v>2</v>
      </c>
      <c r="L284">
        <f>IF(IFERROR(LOOKUP(טבלה135[[#This Row],[ClientID]],פיבוט!$A$4:$A$121),FALSE)=טבלה135[[#This Row],[ClientID]],1,0)</f>
        <v>1</v>
      </c>
      <c r="M284" t="str">
        <f>IF(OR(טבלה135[[#This Row],[ClientID]]=A285),"",1)</f>
        <v/>
      </c>
      <c r="N284" s="3" t="str">
        <f>IF(טבלה135[[#This Row],[טווח]]&lt;&gt;K283,טבלה135[[#This Row],[טווח]],"")</f>
        <v/>
      </c>
      <c r="O284" s="3" t="str">
        <f>IF(טבלה135[[#This Row],[מניית טווחים]]&lt;&gt;"",IF(OR(30&gt;טבלה135[[#This Row],[מקסימום]],30&lt;טבלה135[[#This Row],[מינימום]]),0,1),"")</f>
        <v/>
      </c>
    </row>
    <row r="285" spans="1:15" x14ac:dyDescent="0.25">
      <c r="A285" t="s">
        <v>31</v>
      </c>
      <c r="B285">
        <v>27</v>
      </c>
      <c r="C285">
        <v>29</v>
      </c>
      <c r="D285">
        <f>טבלה135[[#This Row],[LengthofCycle]]+1</f>
        <v>30</v>
      </c>
      <c r="E285">
        <f>IF(טבלה135[[#This Row],[CycleNumber]]&lt;3,"",IF(טבלה135[[#This Row],[CycleNumber]]=3,MIN(D283:D285),IF(I284=3,MIN(D282:D284),E284)))</f>
        <v>29</v>
      </c>
      <c r="F285">
        <f>IF(טבלה135[[#This Row],[CycleNumber]]&lt;3,"",IF(טבלה135[[#This Row],[CycleNumber]]=3,MAX(D283:D285),IF(I284=3,MAX(D282:D284),F284)))</f>
        <v>31</v>
      </c>
      <c r="G285">
        <f>IF(OR(טבלה135[[#This Row],[CycleNumber]]&gt;B286,B286=""),IF(טבלה135[[#This Row],[מספר סטייה]]=3,MIN(D283:D285),טבלה135[[#This Row],[מינ קבוע]]),טבלה135[[#This Row],[מינ קבוע]])</f>
        <v>29</v>
      </c>
      <c r="H285">
        <f>IF(OR(טבלה135[[#This Row],[CycleNumber]]&gt;B286,B286=""),IF(טבלה135[[#This Row],[מספר סטייה]]=3,MAX(D283:D285),טבלה135[[#This Row],[מקס קבוע]]),טבלה135[[#This Row],[מקס קבוע]])</f>
        <v>31</v>
      </c>
      <c r="I28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קבוע]]&lt;&gt;E284,1,I284+1),0))</f>
        <v>0</v>
      </c>
      <c r="J285">
        <f>IF(AND(טבלה135[[#This Row],[CycleNumber]]&lt;B286,טבלה135[[#This Row],[מקס קבוע]]&lt;&gt;""),IF(OR(טבלה135[[#This Row],[מספר סטייה]]&lt;I286,AND(טבלה135[[#This Row],[מספר סטייה]]=3,I286=1)),0,1),"")</f>
        <v>1</v>
      </c>
      <c r="K285">
        <f>IF(טבלה135[[#This Row],[מקס קבוע]]&lt;&gt;"",טבלה135[[#This Row],[מקסימום]]-טבלה135[[#This Row],[מינימום]],"")</f>
        <v>2</v>
      </c>
      <c r="L285">
        <f>IF(IFERROR(LOOKUP(טבלה135[[#This Row],[ClientID]],פיבוט!$A$4:$A$121),FALSE)=טבלה135[[#This Row],[ClientID]],1,0)</f>
        <v>1</v>
      </c>
      <c r="M285" t="str">
        <f>IF(OR(טבלה135[[#This Row],[ClientID]]=A286),"",1)</f>
        <v/>
      </c>
      <c r="N285" s="3" t="str">
        <f>IF(טבלה135[[#This Row],[טווח]]&lt;&gt;K284,טבלה135[[#This Row],[טווח]],"")</f>
        <v/>
      </c>
      <c r="O285" s="3" t="str">
        <f>IF(טבלה135[[#This Row],[מניית טווחים]]&lt;&gt;"",IF(OR(30&gt;טבלה135[[#This Row],[מקסימום]],30&lt;טבלה135[[#This Row],[מינימום]]),0,1),"")</f>
        <v/>
      </c>
    </row>
    <row r="286" spans="1:15" x14ac:dyDescent="0.25">
      <c r="A286" t="s">
        <v>31</v>
      </c>
      <c r="B286">
        <v>28</v>
      </c>
      <c r="C286">
        <v>28</v>
      </c>
      <c r="D286">
        <f>טבלה135[[#This Row],[LengthofCycle]]+1</f>
        <v>29</v>
      </c>
      <c r="E286">
        <f>IF(טבלה135[[#This Row],[CycleNumber]]&lt;3,"",IF(טבלה135[[#This Row],[CycleNumber]]=3,MIN(D284:D286),IF(I285=3,MIN(D283:D285),E285)))</f>
        <v>29</v>
      </c>
      <c r="F286">
        <f>IF(טבלה135[[#This Row],[CycleNumber]]&lt;3,"",IF(טבלה135[[#This Row],[CycleNumber]]=3,MAX(D284:D286),IF(I285=3,MAX(D283:D285),F285)))</f>
        <v>31</v>
      </c>
      <c r="G286">
        <f>IF(OR(טבלה135[[#This Row],[CycleNumber]]&gt;B287,B287=""),IF(טבלה135[[#This Row],[מספר סטייה]]=3,MIN(D284:D286),טבלה135[[#This Row],[מינ קבוע]]),טבלה135[[#This Row],[מינ קבוע]])</f>
        <v>29</v>
      </c>
      <c r="H286">
        <f>IF(OR(טבלה135[[#This Row],[CycleNumber]]&gt;B287,B287=""),IF(טבלה135[[#This Row],[מספר סטייה]]=3,MAX(D284:D286),טבלה135[[#This Row],[מקס קבוע]]),טבלה135[[#This Row],[מקס קבוע]])</f>
        <v>31</v>
      </c>
      <c r="I28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קבוע]]&lt;&gt;E285,1,I285+1),0))</f>
        <v>0</v>
      </c>
      <c r="J286">
        <f>IF(AND(טבלה135[[#This Row],[CycleNumber]]&lt;B287,טבלה135[[#This Row],[מקס קבוע]]&lt;&gt;""),IF(OR(טבלה135[[#This Row],[מספר סטייה]]&lt;I287,AND(טבלה135[[#This Row],[מספר סטייה]]=3,I287=1)),0,1),"")</f>
        <v>0</v>
      </c>
      <c r="K286">
        <f>IF(טבלה135[[#This Row],[מקס קבוע]]&lt;&gt;"",טבלה135[[#This Row],[מקסימום]]-טבלה135[[#This Row],[מינימום]],"")</f>
        <v>2</v>
      </c>
      <c r="L286">
        <f>IF(IFERROR(LOOKUP(טבלה135[[#This Row],[ClientID]],פיבוט!$A$4:$A$121),FALSE)=טבלה135[[#This Row],[ClientID]],1,0)</f>
        <v>1</v>
      </c>
      <c r="M286" t="str">
        <f>IF(OR(טבלה135[[#This Row],[ClientID]]=A287),"",1)</f>
        <v/>
      </c>
      <c r="N286" s="3" t="str">
        <f>IF(טבלה135[[#This Row],[טווח]]&lt;&gt;K285,טבלה135[[#This Row],[טווח]],"")</f>
        <v/>
      </c>
      <c r="O286" s="3" t="str">
        <f>IF(טבלה135[[#This Row],[מניית טווחים]]&lt;&gt;"",IF(OR(30&gt;טבלה135[[#This Row],[מקסימום]],30&lt;טבלה135[[#This Row],[מינימום]]),0,1),"")</f>
        <v/>
      </c>
    </row>
    <row r="287" spans="1:15" x14ac:dyDescent="0.25">
      <c r="A287" t="s">
        <v>31</v>
      </c>
      <c r="B287">
        <v>29</v>
      </c>
      <c r="C287">
        <v>25</v>
      </c>
      <c r="D287">
        <f>טבלה135[[#This Row],[LengthofCycle]]+1</f>
        <v>26</v>
      </c>
      <c r="E287">
        <f>IF(טבלה135[[#This Row],[CycleNumber]]&lt;3,"",IF(טבלה135[[#This Row],[CycleNumber]]=3,MIN(D285:D287),IF(I286=3,MIN(D284:D286),E286)))</f>
        <v>29</v>
      </c>
      <c r="F287">
        <f>IF(טבלה135[[#This Row],[CycleNumber]]&lt;3,"",IF(טבלה135[[#This Row],[CycleNumber]]=3,MAX(D285:D287),IF(I286=3,MAX(D284:D286),F286)))</f>
        <v>31</v>
      </c>
      <c r="G287">
        <f>IF(OR(טבלה135[[#This Row],[CycleNumber]]&gt;B288,B288=""),IF(טבלה135[[#This Row],[מספר סטייה]]=3,MIN(D285:D287),טבלה135[[#This Row],[מינ קבוע]]),טבלה135[[#This Row],[מינ קבוע]])</f>
        <v>29</v>
      </c>
      <c r="H287">
        <f>IF(OR(טבלה135[[#This Row],[CycleNumber]]&gt;B288,B288=""),IF(טבלה135[[#This Row],[מספר סטייה]]=3,MAX(D285:D287),טבלה135[[#This Row],[מקס קבוע]]),טבלה135[[#This Row],[מקס קבוע]])</f>
        <v>31</v>
      </c>
      <c r="I28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קבוע]]&lt;&gt;E286,1,I286+1),0))</f>
        <v>1</v>
      </c>
      <c r="J287">
        <f>IF(AND(טבלה135[[#This Row],[CycleNumber]]&lt;B288,טבלה135[[#This Row],[מקס קבוע]]&lt;&gt;""),IF(OR(טבלה135[[#This Row],[מספר סטייה]]&lt;I288,AND(טבלה135[[#This Row],[מספר סטייה]]=3,I288=1)),0,1),"")</f>
        <v>1</v>
      </c>
      <c r="K287">
        <f>IF(טבלה135[[#This Row],[מקס קבוע]]&lt;&gt;"",טבלה135[[#This Row],[מקסימום]]-טבלה135[[#This Row],[מינימום]],"")</f>
        <v>2</v>
      </c>
      <c r="L287">
        <f>IF(IFERROR(LOOKUP(טבלה135[[#This Row],[ClientID]],פיבוט!$A$4:$A$121),FALSE)=טבלה135[[#This Row],[ClientID]],1,0)</f>
        <v>1</v>
      </c>
      <c r="M287" t="str">
        <f>IF(OR(טבלה135[[#This Row],[ClientID]]=A288),"",1)</f>
        <v/>
      </c>
      <c r="N287" s="3" t="str">
        <f>IF(טבלה135[[#This Row],[טווח]]&lt;&gt;K286,טבלה135[[#This Row],[טווח]],"")</f>
        <v/>
      </c>
      <c r="O287" s="3" t="str">
        <f>IF(טבלה135[[#This Row],[מניית טווחים]]&lt;&gt;"",IF(OR(30&gt;טבלה135[[#This Row],[מקסימום]],30&lt;טבלה135[[#This Row],[מינימום]]),0,1),"")</f>
        <v/>
      </c>
    </row>
    <row r="288" spans="1:15" x14ac:dyDescent="0.25">
      <c r="A288" t="s">
        <v>31</v>
      </c>
      <c r="B288">
        <v>30</v>
      </c>
      <c r="C288">
        <v>28</v>
      </c>
      <c r="D288">
        <f>טבלה135[[#This Row],[LengthofCycle]]+1</f>
        <v>29</v>
      </c>
      <c r="E288">
        <f>IF(טבלה135[[#This Row],[CycleNumber]]&lt;3,"",IF(טבלה135[[#This Row],[CycleNumber]]=3,MIN(D286:D288),IF(I287=3,MIN(D285:D287),E287)))</f>
        <v>29</v>
      </c>
      <c r="F288">
        <f>IF(טבלה135[[#This Row],[CycleNumber]]&lt;3,"",IF(טבלה135[[#This Row],[CycleNumber]]=3,MAX(D286:D288),IF(I287=3,MAX(D285:D287),F287)))</f>
        <v>31</v>
      </c>
      <c r="G288">
        <f>IF(OR(טבלה135[[#This Row],[CycleNumber]]&gt;B289,B289=""),IF(טבלה135[[#This Row],[מספר סטייה]]=3,MIN(D286:D288),טבלה135[[#This Row],[מינ קבוע]]),טבלה135[[#This Row],[מינ קבוע]])</f>
        <v>29</v>
      </c>
      <c r="H288">
        <f>IF(OR(טבלה135[[#This Row],[CycleNumber]]&gt;B289,B289=""),IF(טבלה135[[#This Row],[מספר סטייה]]=3,MAX(D286:D288),טבלה135[[#This Row],[מקס קבוע]]),טבלה135[[#This Row],[מקס קבוע]])</f>
        <v>31</v>
      </c>
      <c r="I28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קבוע]]&lt;&gt;E287,1,I287+1),0))</f>
        <v>0</v>
      </c>
      <c r="J288">
        <f>IF(AND(טבלה135[[#This Row],[CycleNumber]]&lt;B289,טבלה135[[#This Row],[מקס קבוע]]&lt;&gt;""),IF(OR(טבלה135[[#This Row],[מספר סטייה]]&lt;I289,AND(טבלה135[[#This Row],[מספר סטייה]]=3,I289=1)),0,1),"")</f>
        <v>1</v>
      </c>
      <c r="K288">
        <f>IF(טבלה135[[#This Row],[מקס קבוע]]&lt;&gt;"",טבלה135[[#This Row],[מקסימום]]-טבלה135[[#This Row],[מינימום]],"")</f>
        <v>2</v>
      </c>
      <c r="L288">
        <f>IF(IFERROR(LOOKUP(טבלה135[[#This Row],[ClientID]],פיבוט!$A$4:$A$121),FALSE)=טבלה135[[#This Row],[ClientID]],1,0)</f>
        <v>1</v>
      </c>
      <c r="M288" t="str">
        <f>IF(OR(טבלה135[[#This Row],[ClientID]]=A289),"",1)</f>
        <v/>
      </c>
      <c r="N288" s="3" t="str">
        <f>IF(טבלה135[[#This Row],[טווח]]&lt;&gt;K287,טבלה135[[#This Row],[טווח]],"")</f>
        <v/>
      </c>
      <c r="O288" s="3" t="str">
        <f>IF(טבלה135[[#This Row],[מניית טווחים]]&lt;&gt;"",IF(OR(30&gt;טבלה135[[#This Row],[מקסימום]],30&lt;טבלה135[[#This Row],[מינימום]]),0,1),"")</f>
        <v/>
      </c>
    </row>
    <row r="289" spans="1:15" x14ac:dyDescent="0.25">
      <c r="A289" t="s">
        <v>31</v>
      </c>
      <c r="B289">
        <v>31</v>
      </c>
      <c r="C289">
        <v>28</v>
      </c>
      <c r="D289">
        <f>טבלה135[[#This Row],[LengthofCycle]]+1</f>
        <v>29</v>
      </c>
      <c r="E289">
        <f>IF(טבלה135[[#This Row],[CycleNumber]]&lt;3,"",IF(טבלה135[[#This Row],[CycleNumber]]=3,MIN(D287:D289),IF(I288=3,MIN(D286:D288),E288)))</f>
        <v>29</v>
      </c>
      <c r="F289">
        <f>IF(טבלה135[[#This Row],[CycleNumber]]&lt;3,"",IF(טבלה135[[#This Row],[CycleNumber]]=3,MAX(D287:D289),IF(I288=3,MAX(D286:D288),F288)))</f>
        <v>31</v>
      </c>
      <c r="G289">
        <f>IF(OR(טבלה135[[#This Row],[CycleNumber]]&gt;B290,B290=""),IF(טבלה135[[#This Row],[מספר סטייה]]=3,MIN(D287:D289),טבלה135[[#This Row],[מינ קבוע]]),טבלה135[[#This Row],[מינ קבוע]])</f>
        <v>29</v>
      </c>
      <c r="H289">
        <f>IF(OR(טבלה135[[#This Row],[CycleNumber]]&gt;B290,B290=""),IF(טבלה135[[#This Row],[מספר סטייה]]=3,MAX(D287:D289),טבלה135[[#This Row],[מקס קבוע]]),טבלה135[[#This Row],[מקס קבוע]])</f>
        <v>31</v>
      </c>
      <c r="I28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קבוע]]&lt;&gt;E288,1,I288+1),0))</f>
        <v>0</v>
      </c>
      <c r="J289" t="str">
        <f>IF(AND(טבלה135[[#This Row],[CycleNumber]]&lt;B290,טבלה135[[#This Row],[מקס קבוע]]&lt;&gt;""),IF(OR(טבלה135[[#This Row],[מספר סטייה]]&lt;I290,AND(טבלה135[[#This Row],[מספר סטייה]]=3,I290=1)),0,1),"")</f>
        <v/>
      </c>
      <c r="K289">
        <f>IF(טבלה135[[#This Row],[מקס קבוע]]&lt;&gt;"",טבלה135[[#This Row],[מקסימום]]-טבלה135[[#This Row],[מינימום]],"")</f>
        <v>2</v>
      </c>
      <c r="L289">
        <f>IF(IFERROR(LOOKUP(טבלה135[[#This Row],[ClientID]],פיבוט!$A$4:$A$121),FALSE)=טבלה135[[#This Row],[ClientID]],1,0)</f>
        <v>1</v>
      </c>
      <c r="M289">
        <f>IF(OR(טבלה135[[#This Row],[ClientID]]=A290),"",1)</f>
        <v>1</v>
      </c>
      <c r="N289" s="3" t="str">
        <f>IF(טבלה135[[#This Row],[טווח]]&lt;&gt;K288,טבלה135[[#This Row],[טווח]],"")</f>
        <v/>
      </c>
      <c r="O289" s="3" t="str">
        <f>IF(טבלה135[[#This Row],[מניית טווחים]]&lt;&gt;"",IF(OR(30&gt;טבלה135[[#This Row],[מקסימום]],30&lt;טבלה135[[#This Row],[מינימום]]),0,1),"")</f>
        <v/>
      </c>
    </row>
    <row r="290" spans="1:15" x14ac:dyDescent="0.25">
      <c r="A290" t="s">
        <v>32</v>
      </c>
      <c r="B290">
        <v>1</v>
      </c>
      <c r="C290">
        <v>25</v>
      </c>
      <c r="D290">
        <f>טבלה135[[#This Row],[LengthofCycle]]+1</f>
        <v>26</v>
      </c>
      <c r="E290" t="str">
        <f>IF(טבלה135[[#This Row],[CycleNumber]]&lt;3,"",IF(טבלה135[[#This Row],[CycleNumber]]=3,MIN(D288:D290),IF(I289=3,MIN(D287:D289),E289)))</f>
        <v/>
      </c>
      <c r="F290" t="str">
        <f>IF(טבלה135[[#This Row],[CycleNumber]]&lt;3,"",IF(טבלה135[[#This Row],[CycleNumber]]=3,MAX(D288:D290),IF(I289=3,MAX(D287:D289),F289)))</f>
        <v/>
      </c>
      <c r="G290" t="str">
        <f>IF(OR(טבלה135[[#This Row],[CycleNumber]]&gt;B291,B291=""),IF(טבלה135[[#This Row],[מספר סטייה]]=3,MIN(D288:D290),טבלה135[[#This Row],[מינ קבוע]]),טבלה135[[#This Row],[מינ קבוע]])</f>
        <v/>
      </c>
      <c r="H290" t="str">
        <f>IF(OR(טבלה135[[#This Row],[CycleNumber]]&gt;B291,B291=""),IF(טבלה135[[#This Row],[מספר סטייה]]=3,MAX(D288:D290),טבלה135[[#This Row],[מקס קבוע]]),טבלה135[[#This Row],[מקס קבוע]])</f>
        <v/>
      </c>
      <c r="I29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קבוע]]&lt;&gt;E289,1,I289+1),0))</f>
        <v/>
      </c>
      <c r="J290" t="str">
        <f>IF(AND(טבלה135[[#This Row],[CycleNumber]]&lt;B291,טבלה135[[#This Row],[מקס קבוע]]&lt;&gt;""),IF(OR(טבלה135[[#This Row],[מספר סטייה]]&lt;I291,AND(טבלה135[[#This Row],[מספר סטייה]]=3,I291=1)),0,1),"")</f>
        <v/>
      </c>
      <c r="K290" t="str">
        <f>IF(טבלה135[[#This Row],[מקס קבוע]]&lt;&gt;"",טבלה135[[#This Row],[מקסימום]]-טבלה135[[#This Row],[מינימום]],"")</f>
        <v/>
      </c>
      <c r="L290">
        <f>IF(IFERROR(LOOKUP(טבלה135[[#This Row],[ClientID]],פיבוט!$A$4:$A$121),FALSE)=טבלה135[[#This Row],[ClientID]],1,0)</f>
        <v>1</v>
      </c>
      <c r="M290" t="str">
        <f>IF(OR(טבלה135[[#This Row],[ClientID]]=A291),"",1)</f>
        <v/>
      </c>
      <c r="N290" s="3" t="str">
        <f>IF(טבלה135[[#This Row],[טווח]]&lt;&gt;K289,טבלה135[[#This Row],[טווח]],"")</f>
        <v/>
      </c>
      <c r="O290" s="3" t="str">
        <f>IF(טבלה135[[#This Row],[מניית טווחים]]&lt;&gt;"",IF(OR(30&gt;טבלה135[[#This Row],[מקסימום]],30&lt;טבלה135[[#This Row],[מינימום]]),0,1),"")</f>
        <v/>
      </c>
    </row>
    <row r="291" spans="1:15" x14ac:dyDescent="0.25">
      <c r="A291" t="s">
        <v>32</v>
      </c>
      <c r="B291">
        <v>2</v>
      </c>
      <c r="C291">
        <v>26</v>
      </c>
      <c r="D291">
        <f>טבלה135[[#This Row],[LengthofCycle]]+1</f>
        <v>27</v>
      </c>
      <c r="E291" t="str">
        <f>IF(טבלה135[[#This Row],[CycleNumber]]&lt;3,"",IF(טבלה135[[#This Row],[CycleNumber]]=3,MIN(D289:D291),IF(I290=3,MIN(D288:D290),E290)))</f>
        <v/>
      </c>
      <c r="F291" t="str">
        <f>IF(טבלה135[[#This Row],[CycleNumber]]&lt;3,"",IF(טבלה135[[#This Row],[CycleNumber]]=3,MAX(D289:D291),IF(I290=3,MAX(D288:D290),F290)))</f>
        <v/>
      </c>
      <c r="G291" t="str">
        <f>IF(OR(טבלה135[[#This Row],[CycleNumber]]&gt;B292,B292=""),IF(טבלה135[[#This Row],[מספר סטייה]]=3,MIN(D289:D291),טבלה135[[#This Row],[מינ קבוע]]),טבלה135[[#This Row],[מינ קבוע]])</f>
        <v/>
      </c>
      <c r="H291" t="str">
        <f>IF(OR(טבלה135[[#This Row],[CycleNumber]]&gt;B292,B292=""),IF(טבלה135[[#This Row],[מספר סטייה]]=3,MAX(D289:D291),טבלה135[[#This Row],[מקס קבוע]]),טבלה135[[#This Row],[מקס קבוע]])</f>
        <v/>
      </c>
      <c r="I29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קבוע]]&lt;&gt;E290,1,I290+1),0))</f>
        <v/>
      </c>
      <c r="J291" t="str">
        <f>IF(AND(טבלה135[[#This Row],[CycleNumber]]&lt;B292,טבלה135[[#This Row],[מקס קבוע]]&lt;&gt;""),IF(OR(טבלה135[[#This Row],[מספר סטייה]]&lt;I292,AND(טבלה135[[#This Row],[מספר סטייה]]=3,I292=1)),0,1),"")</f>
        <v/>
      </c>
      <c r="K291" t="str">
        <f>IF(טבלה135[[#This Row],[מקס קבוע]]&lt;&gt;"",טבלה135[[#This Row],[מקסימום]]-טבלה135[[#This Row],[מינימום]],"")</f>
        <v/>
      </c>
      <c r="L291">
        <f>IF(IFERROR(LOOKUP(טבלה135[[#This Row],[ClientID]],פיבוט!$A$4:$A$121),FALSE)=טבלה135[[#This Row],[ClientID]],1,0)</f>
        <v>1</v>
      </c>
      <c r="M291" t="str">
        <f>IF(OR(טבלה135[[#This Row],[ClientID]]=A292),"",1)</f>
        <v/>
      </c>
      <c r="N291" s="3" t="str">
        <f>IF(טבלה135[[#This Row],[טווח]]&lt;&gt;K290,טבלה135[[#This Row],[טווח]],"")</f>
        <v/>
      </c>
      <c r="O291" s="3" t="str">
        <f>IF(טבלה135[[#This Row],[מניית טווחים]]&lt;&gt;"",IF(OR(30&gt;טבלה135[[#This Row],[מקסימום]],30&lt;טבלה135[[#This Row],[מינימום]]),0,1),"")</f>
        <v/>
      </c>
    </row>
    <row r="292" spans="1:15" x14ac:dyDescent="0.25">
      <c r="A292" t="s">
        <v>32</v>
      </c>
      <c r="B292">
        <v>3</v>
      </c>
      <c r="C292">
        <v>26</v>
      </c>
      <c r="D292">
        <f>טבלה135[[#This Row],[LengthofCycle]]+1</f>
        <v>27</v>
      </c>
      <c r="E292">
        <f>IF(טבלה135[[#This Row],[CycleNumber]]&lt;3,"",IF(טבלה135[[#This Row],[CycleNumber]]=3,MIN(D290:D292),IF(I291=3,MIN(D289:D291),E291)))</f>
        <v>26</v>
      </c>
      <c r="F292">
        <f>IF(טבלה135[[#This Row],[CycleNumber]]&lt;3,"",IF(טבלה135[[#This Row],[CycleNumber]]=3,MAX(D290:D292),IF(I291=3,MAX(D289:D291),F291)))</f>
        <v>27</v>
      </c>
      <c r="G292">
        <f>IF(OR(טבלה135[[#This Row],[CycleNumber]]&gt;B293,B293=""),IF(טבלה135[[#This Row],[מספר סטייה]]=3,MIN(D290:D292),טבלה135[[#This Row],[מינ קבוע]]),טבלה135[[#This Row],[מינ קבוע]])</f>
        <v>26</v>
      </c>
      <c r="H292">
        <f>IF(OR(טבלה135[[#This Row],[CycleNumber]]&gt;B293,B293=""),IF(טבלה135[[#This Row],[מספר סטייה]]=3,MAX(D290:D292),טבלה135[[#This Row],[מקס קבוע]]),טבלה135[[#This Row],[מקס קבוע]])</f>
        <v>27</v>
      </c>
      <c r="I29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קבוע]]&lt;&gt;E291,1,I291+1),0))</f>
        <v>0</v>
      </c>
      <c r="J292">
        <f>IF(AND(טבלה135[[#This Row],[CycleNumber]]&lt;B293,טבלה135[[#This Row],[מקס קבוע]]&lt;&gt;""),IF(OR(טבלה135[[#This Row],[מספר סטייה]]&lt;I293,AND(טבלה135[[#This Row],[מספר סטייה]]=3,I293=1)),0,1),"")</f>
        <v>1</v>
      </c>
      <c r="K292">
        <f>IF(טבלה135[[#This Row],[מקס קבוע]]&lt;&gt;"",טבלה135[[#This Row],[מקסימום]]-טבלה135[[#This Row],[מינימום]],"")</f>
        <v>1</v>
      </c>
      <c r="L292">
        <f>IF(IFERROR(LOOKUP(טבלה135[[#This Row],[ClientID]],פיבוט!$A$4:$A$121),FALSE)=טבלה135[[#This Row],[ClientID]],1,0)</f>
        <v>1</v>
      </c>
      <c r="M292" t="str">
        <f>IF(OR(טבלה135[[#This Row],[ClientID]]=A293),"",1)</f>
        <v/>
      </c>
      <c r="N292" s="3">
        <f>IF(טבלה135[[#This Row],[טווח]]&lt;&gt;K291,טבלה135[[#This Row],[טווח]],"")</f>
        <v>1</v>
      </c>
      <c r="O292" s="3">
        <f>IF(טבלה135[[#This Row],[מניית טווחים]]&lt;&gt;"",IF(OR(30&gt;טבלה135[[#This Row],[מקסימום]],30&lt;טבלה135[[#This Row],[מינימום]]),0,1),"")</f>
        <v>0</v>
      </c>
    </row>
    <row r="293" spans="1:15" x14ac:dyDescent="0.25">
      <c r="A293" t="s">
        <v>32</v>
      </c>
      <c r="B293">
        <v>4</v>
      </c>
      <c r="C293">
        <v>26</v>
      </c>
      <c r="D293">
        <f>טבלה135[[#This Row],[LengthofCycle]]+1</f>
        <v>27</v>
      </c>
      <c r="E293">
        <f>IF(טבלה135[[#This Row],[CycleNumber]]&lt;3,"",IF(טבלה135[[#This Row],[CycleNumber]]=3,MIN(D291:D293),IF(I292=3,MIN(D290:D292),E292)))</f>
        <v>26</v>
      </c>
      <c r="F293">
        <f>IF(טבלה135[[#This Row],[CycleNumber]]&lt;3,"",IF(טבלה135[[#This Row],[CycleNumber]]=3,MAX(D291:D293),IF(I292=3,MAX(D290:D292),F292)))</f>
        <v>27</v>
      </c>
      <c r="G293">
        <f>IF(OR(טבלה135[[#This Row],[CycleNumber]]&gt;B294,B294=""),IF(טבלה135[[#This Row],[מספר סטייה]]=3,MIN(D291:D293),טבלה135[[#This Row],[מינ קבוע]]),טבלה135[[#This Row],[מינ קבוע]])</f>
        <v>26</v>
      </c>
      <c r="H293">
        <f>IF(OR(טבלה135[[#This Row],[CycleNumber]]&gt;B294,B294=""),IF(טבלה135[[#This Row],[מספר סטייה]]=3,MAX(D291:D293),טבלה135[[#This Row],[מקס קבוע]]),טבלה135[[#This Row],[מקס קבוע]])</f>
        <v>27</v>
      </c>
      <c r="I29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קבוע]]&lt;&gt;E292,1,I292+1),0))</f>
        <v>0</v>
      </c>
      <c r="J293">
        <f>IF(AND(טבלה135[[#This Row],[CycleNumber]]&lt;B294,טבלה135[[#This Row],[מקס קבוע]]&lt;&gt;""),IF(OR(טבלה135[[#This Row],[מספר סטייה]]&lt;I294,AND(טבלה135[[#This Row],[מספר סטייה]]=3,I294=1)),0,1),"")</f>
        <v>0</v>
      </c>
      <c r="K293">
        <f>IF(טבלה135[[#This Row],[מקס קבוע]]&lt;&gt;"",טבלה135[[#This Row],[מקסימום]]-טבלה135[[#This Row],[מינימום]],"")</f>
        <v>1</v>
      </c>
      <c r="L293">
        <f>IF(IFERROR(LOOKUP(טבלה135[[#This Row],[ClientID]],פיבוט!$A$4:$A$121),FALSE)=טבלה135[[#This Row],[ClientID]],1,0)</f>
        <v>1</v>
      </c>
      <c r="M293" t="str">
        <f>IF(OR(טבלה135[[#This Row],[ClientID]]=A294),"",1)</f>
        <v/>
      </c>
      <c r="N293" s="3" t="str">
        <f>IF(טבלה135[[#This Row],[טווח]]&lt;&gt;K292,טבלה135[[#This Row],[טווח]],"")</f>
        <v/>
      </c>
      <c r="O293" s="3" t="str">
        <f>IF(טבלה135[[#This Row],[מניית טווחים]]&lt;&gt;"",IF(OR(30&gt;טבלה135[[#This Row],[מקסימום]],30&lt;טבלה135[[#This Row],[מינימום]]),0,1),"")</f>
        <v/>
      </c>
    </row>
    <row r="294" spans="1:15" x14ac:dyDescent="0.25">
      <c r="A294" t="s">
        <v>32</v>
      </c>
      <c r="B294">
        <v>5</v>
      </c>
      <c r="C294">
        <v>24</v>
      </c>
      <c r="D294">
        <f>טבלה135[[#This Row],[LengthofCycle]]+1</f>
        <v>25</v>
      </c>
      <c r="E294">
        <f>IF(טבלה135[[#This Row],[CycleNumber]]&lt;3,"",IF(טבלה135[[#This Row],[CycleNumber]]=3,MIN(D292:D294),IF(I293=3,MIN(D291:D293),E293)))</f>
        <v>26</v>
      </c>
      <c r="F294">
        <f>IF(טבלה135[[#This Row],[CycleNumber]]&lt;3,"",IF(טבלה135[[#This Row],[CycleNumber]]=3,MAX(D292:D294),IF(I293=3,MAX(D291:D293),F293)))</f>
        <v>27</v>
      </c>
      <c r="G294">
        <f>IF(OR(טבלה135[[#This Row],[CycleNumber]]&gt;B295,B295=""),IF(טבלה135[[#This Row],[מספר סטייה]]=3,MIN(D292:D294),טבלה135[[#This Row],[מינ קבוע]]),טבלה135[[#This Row],[מינ קבוע]])</f>
        <v>26</v>
      </c>
      <c r="H294">
        <f>IF(OR(טבלה135[[#This Row],[CycleNumber]]&gt;B295,B295=""),IF(טבלה135[[#This Row],[מספר סטייה]]=3,MAX(D292:D294),טבלה135[[#This Row],[מקס קבוע]]),טבלה135[[#This Row],[מקס קבוע]])</f>
        <v>27</v>
      </c>
      <c r="I29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קבוע]]&lt;&gt;E293,1,I293+1),0))</f>
        <v>1</v>
      </c>
      <c r="J294">
        <f>IF(AND(טבלה135[[#This Row],[CycleNumber]]&lt;B295,טבלה135[[#This Row],[מקס קבוע]]&lt;&gt;""),IF(OR(טבלה135[[#This Row],[מספר סטייה]]&lt;I295,AND(טבלה135[[#This Row],[מספר סטייה]]=3,I295=1)),0,1),"")</f>
        <v>1</v>
      </c>
      <c r="K294">
        <f>IF(טבלה135[[#This Row],[מקס קבוע]]&lt;&gt;"",טבלה135[[#This Row],[מקסימום]]-טבלה135[[#This Row],[מינימום]],"")</f>
        <v>1</v>
      </c>
      <c r="L294">
        <f>IF(IFERROR(LOOKUP(טבלה135[[#This Row],[ClientID]],פיבוט!$A$4:$A$121),FALSE)=טבלה135[[#This Row],[ClientID]],1,0)</f>
        <v>1</v>
      </c>
      <c r="M294" t="str">
        <f>IF(OR(טבלה135[[#This Row],[ClientID]]=A295),"",1)</f>
        <v/>
      </c>
      <c r="N294" s="3" t="str">
        <f>IF(טבלה135[[#This Row],[טווח]]&lt;&gt;K293,טבלה135[[#This Row],[טווח]],"")</f>
        <v/>
      </c>
      <c r="O294" s="3" t="str">
        <f>IF(טבלה135[[#This Row],[מניית טווחים]]&lt;&gt;"",IF(OR(30&gt;טבלה135[[#This Row],[מקסימום]],30&lt;טבלה135[[#This Row],[מינימום]]),0,1),"")</f>
        <v/>
      </c>
    </row>
    <row r="295" spans="1:15" x14ac:dyDescent="0.25">
      <c r="A295" t="s">
        <v>32</v>
      </c>
      <c r="B295">
        <v>6</v>
      </c>
      <c r="C295">
        <v>25</v>
      </c>
      <c r="D295">
        <f>טבלה135[[#This Row],[LengthofCycle]]+1</f>
        <v>26</v>
      </c>
      <c r="E295">
        <f>IF(טבלה135[[#This Row],[CycleNumber]]&lt;3,"",IF(טבלה135[[#This Row],[CycleNumber]]=3,MIN(D293:D295),IF(I294=3,MIN(D292:D294),E294)))</f>
        <v>26</v>
      </c>
      <c r="F295">
        <f>IF(טבלה135[[#This Row],[CycleNumber]]&lt;3,"",IF(טבלה135[[#This Row],[CycleNumber]]=3,MAX(D293:D295),IF(I294=3,MAX(D292:D294),F294)))</f>
        <v>27</v>
      </c>
      <c r="G295">
        <f>IF(OR(טבלה135[[#This Row],[CycleNumber]]&gt;B296,B296=""),IF(טבלה135[[#This Row],[מספר סטייה]]=3,MIN(D293:D295),טבלה135[[#This Row],[מינ קבוע]]),טבלה135[[#This Row],[מינ קבוע]])</f>
        <v>26</v>
      </c>
      <c r="H295">
        <f>IF(OR(טבלה135[[#This Row],[CycleNumber]]&gt;B296,B296=""),IF(טבלה135[[#This Row],[מספר סטייה]]=3,MAX(D293:D295),טבלה135[[#This Row],[מקס קבוע]]),טבלה135[[#This Row],[מקס קבוע]])</f>
        <v>27</v>
      </c>
      <c r="I29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קבוע]]&lt;&gt;E294,1,I294+1),0))</f>
        <v>0</v>
      </c>
      <c r="J295">
        <f>IF(AND(טבלה135[[#This Row],[CycleNumber]]&lt;B296,טבלה135[[#This Row],[מקס קבוע]]&lt;&gt;""),IF(OR(טבלה135[[#This Row],[מספר סטייה]]&lt;I296,AND(טבלה135[[#This Row],[מספר סטייה]]=3,I296=1)),0,1),"")</f>
        <v>1</v>
      </c>
      <c r="K295">
        <f>IF(טבלה135[[#This Row],[מקס קבוע]]&lt;&gt;"",טבלה135[[#This Row],[מקסימום]]-טבלה135[[#This Row],[מינימום]],"")</f>
        <v>1</v>
      </c>
      <c r="L295">
        <f>IF(IFERROR(LOOKUP(טבלה135[[#This Row],[ClientID]],פיבוט!$A$4:$A$121),FALSE)=טבלה135[[#This Row],[ClientID]],1,0)</f>
        <v>1</v>
      </c>
      <c r="M295" t="str">
        <f>IF(OR(טבלה135[[#This Row],[ClientID]]=A296),"",1)</f>
        <v/>
      </c>
      <c r="N295" s="3" t="str">
        <f>IF(טבלה135[[#This Row],[טווח]]&lt;&gt;K294,טבלה135[[#This Row],[טווח]],"")</f>
        <v/>
      </c>
      <c r="O295" s="3" t="str">
        <f>IF(טבלה135[[#This Row],[מניית טווחים]]&lt;&gt;"",IF(OR(30&gt;טבלה135[[#This Row],[מקסימום]],30&lt;טבלה135[[#This Row],[מינימום]]),0,1),"")</f>
        <v/>
      </c>
    </row>
    <row r="296" spans="1:15" x14ac:dyDescent="0.25">
      <c r="A296" t="s">
        <v>32</v>
      </c>
      <c r="B296">
        <v>7</v>
      </c>
      <c r="C296">
        <v>25</v>
      </c>
      <c r="D296">
        <f>טבלה135[[#This Row],[LengthofCycle]]+1</f>
        <v>26</v>
      </c>
      <c r="E296">
        <f>IF(טבלה135[[#This Row],[CycleNumber]]&lt;3,"",IF(טבלה135[[#This Row],[CycleNumber]]=3,MIN(D294:D296),IF(I295=3,MIN(D293:D295),E295)))</f>
        <v>26</v>
      </c>
      <c r="F296">
        <f>IF(טבלה135[[#This Row],[CycleNumber]]&lt;3,"",IF(טבלה135[[#This Row],[CycleNumber]]=3,MAX(D294:D296),IF(I295=3,MAX(D293:D295),F295)))</f>
        <v>27</v>
      </c>
      <c r="G296">
        <f>IF(OR(טבלה135[[#This Row],[CycleNumber]]&gt;B297,B297=""),IF(טבלה135[[#This Row],[מספר סטייה]]=3,MIN(D294:D296),טבלה135[[#This Row],[מינ קבוע]]),טבלה135[[#This Row],[מינ קבוע]])</f>
        <v>26</v>
      </c>
      <c r="H296">
        <f>IF(OR(טבלה135[[#This Row],[CycleNumber]]&gt;B297,B297=""),IF(טבלה135[[#This Row],[מספר סטייה]]=3,MAX(D294:D296),טבלה135[[#This Row],[מקס קבוע]]),טבלה135[[#This Row],[מקס קבוע]])</f>
        <v>27</v>
      </c>
      <c r="I29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קבוע]]&lt;&gt;E295,1,I295+1),0))</f>
        <v>0</v>
      </c>
      <c r="J296">
        <f>IF(AND(טבלה135[[#This Row],[CycleNumber]]&lt;B297,טבלה135[[#This Row],[מקס קבוע]]&lt;&gt;""),IF(OR(טבלה135[[#This Row],[מספר סטייה]]&lt;I297,AND(טבלה135[[#This Row],[מספר סטייה]]=3,I297=1)),0,1),"")</f>
        <v>1</v>
      </c>
      <c r="K296">
        <f>IF(טבלה135[[#This Row],[מקס קבוע]]&lt;&gt;"",טבלה135[[#This Row],[מקסימום]]-טבלה135[[#This Row],[מינימום]],"")</f>
        <v>1</v>
      </c>
      <c r="L296">
        <f>IF(IFERROR(LOOKUP(טבלה135[[#This Row],[ClientID]],פיבוט!$A$4:$A$121),FALSE)=טבלה135[[#This Row],[ClientID]],1,0)</f>
        <v>1</v>
      </c>
      <c r="M296" t="str">
        <f>IF(OR(טבלה135[[#This Row],[ClientID]]=A297),"",1)</f>
        <v/>
      </c>
      <c r="N296" s="3" t="str">
        <f>IF(טבלה135[[#This Row],[טווח]]&lt;&gt;K295,טבלה135[[#This Row],[טווח]],"")</f>
        <v/>
      </c>
      <c r="O296" s="3" t="str">
        <f>IF(טבלה135[[#This Row],[מניית טווחים]]&lt;&gt;"",IF(OR(30&gt;טבלה135[[#This Row],[מקסימום]],30&lt;טבלה135[[#This Row],[מינימום]]),0,1),"")</f>
        <v/>
      </c>
    </row>
    <row r="297" spans="1:15" x14ac:dyDescent="0.25">
      <c r="A297" t="s">
        <v>32</v>
      </c>
      <c r="B297">
        <v>8</v>
      </c>
      <c r="C297">
        <v>25</v>
      </c>
      <c r="D297">
        <f>טבלה135[[#This Row],[LengthofCycle]]+1</f>
        <v>26</v>
      </c>
      <c r="E297">
        <f>IF(טבלה135[[#This Row],[CycleNumber]]&lt;3,"",IF(טבלה135[[#This Row],[CycleNumber]]=3,MIN(D295:D297),IF(I296=3,MIN(D294:D296),E296)))</f>
        <v>26</v>
      </c>
      <c r="F297">
        <f>IF(טבלה135[[#This Row],[CycleNumber]]&lt;3,"",IF(טבלה135[[#This Row],[CycleNumber]]=3,MAX(D295:D297),IF(I296=3,MAX(D294:D296),F296)))</f>
        <v>27</v>
      </c>
      <c r="G297">
        <f>IF(OR(טבלה135[[#This Row],[CycleNumber]]&gt;B298,B298=""),IF(טבלה135[[#This Row],[מספר סטייה]]=3,MIN(D295:D297),טבלה135[[#This Row],[מינ קבוע]]),טבלה135[[#This Row],[מינ קבוע]])</f>
        <v>26</v>
      </c>
      <c r="H297">
        <f>IF(OR(טבלה135[[#This Row],[CycleNumber]]&gt;B298,B298=""),IF(טבלה135[[#This Row],[מספר סטייה]]=3,MAX(D295:D297),טבלה135[[#This Row],[מקס קבוע]]),טבלה135[[#This Row],[מקס קבוע]])</f>
        <v>27</v>
      </c>
      <c r="I29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קבוע]]&lt;&gt;E296,1,I296+1),0))</f>
        <v>0</v>
      </c>
      <c r="J297">
        <f>IF(AND(טבלה135[[#This Row],[CycleNumber]]&lt;B298,טבלה135[[#This Row],[מקס קבוע]]&lt;&gt;""),IF(OR(טבלה135[[#This Row],[מספר סטייה]]&lt;I298,AND(טבלה135[[#This Row],[מספר סטייה]]=3,I298=1)),0,1),"")</f>
        <v>1</v>
      </c>
      <c r="K297">
        <f>IF(טבלה135[[#This Row],[מקס קבוע]]&lt;&gt;"",טבלה135[[#This Row],[מקסימום]]-טבלה135[[#This Row],[מינימום]],"")</f>
        <v>1</v>
      </c>
      <c r="L297">
        <f>IF(IFERROR(LOOKUP(טבלה135[[#This Row],[ClientID]],פיבוט!$A$4:$A$121),FALSE)=טבלה135[[#This Row],[ClientID]],1,0)</f>
        <v>1</v>
      </c>
      <c r="M297" t="str">
        <f>IF(OR(טבלה135[[#This Row],[ClientID]]=A298),"",1)</f>
        <v/>
      </c>
      <c r="N297" s="3" t="str">
        <f>IF(טבלה135[[#This Row],[טווח]]&lt;&gt;K296,טבלה135[[#This Row],[טווח]],"")</f>
        <v/>
      </c>
      <c r="O297" s="3" t="str">
        <f>IF(טבלה135[[#This Row],[מניית טווחים]]&lt;&gt;"",IF(OR(30&gt;טבלה135[[#This Row],[מקסימום]],30&lt;טבלה135[[#This Row],[מינימום]]),0,1),"")</f>
        <v/>
      </c>
    </row>
    <row r="298" spans="1:15" x14ac:dyDescent="0.25">
      <c r="A298" t="s">
        <v>32</v>
      </c>
      <c r="B298">
        <v>9</v>
      </c>
      <c r="C298">
        <v>25</v>
      </c>
      <c r="D298">
        <f>טבלה135[[#This Row],[LengthofCycle]]+1</f>
        <v>26</v>
      </c>
      <c r="E298">
        <f>IF(טבלה135[[#This Row],[CycleNumber]]&lt;3,"",IF(טבלה135[[#This Row],[CycleNumber]]=3,MIN(D296:D298),IF(I297=3,MIN(D295:D297),E297)))</f>
        <v>26</v>
      </c>
      <c r="F298">
        <f>IF(טבלה135[[#This Row],[CycleNumber]]&lt;3,"",IF(טבלה135[[#This Row],[CycleNumber]]=3,MAX(D296:D298),IF(I297=3,MAX(D295:D297),F297)))</f>
        <v>27</v>
      </c>
      <c r="G298">
        <f>IF(OR(טבלה135[[#This Row],[CycleNumber]]&gt;B299,B299=""),IF(טבלה135[[#This Row],[מספר סטייה]]=3,MIN(D296:D298),טבלה135[[#This Row],[מינ קבוע]]),טבלה135[[#This Row],[מינ קבוע]])</f>
        <v>26</v>
      </c>
      <c r="H298">
        <f>IF(OR(טבלה135[[#This Row],[CycleNumber]]&gt;B299,B299=""),IF(טבלה135[[#This Row],[מספר סטייה]]=3,MAX(D296:D298),טבלה135[[#This Row],[מקס קבוע]]),טבלה135[[#This Row],[מקס קבוע]])</f>
        <v>27</v>
      </c>
      <c r="I29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קבוע]]&lt;&gt;E297,1,I297+1),0))</f>
        <v>0</v>
      </c>
      <c r="J298">
        <f>IF(AND(טבלה135[[#This Row],[CycleNumber]]&lt;B299,טבלה135[[#This Row],[מקס קבוע]]&lt;&gt;""),IF(OR(טבלה135[[#This Row],[מספר סטייה]]&lt;I299,AND(טבלה135[[#This Row],[מספר סטייה]]=3,I299=1)),0,1),"")</f>
        <v>1</v>
      </c>
      <c r="K298">
        <f>IF(טבלה135[[#This Row],[מקס קבוע]]&lt;&gt;"",טבלה135[[#This Row],[מקסימום]]-טבלה135[[#This Row],[מינימום]],"")</f>
        <v>1</v>
      </c>
      <c r="L298">
        <f>IF(IFERROR(LOOKUP(טבלה135[[#This Row],[ClientID]],פיבוט!$A$4:$A$121),FALSE)=טבלה135[[#This Row],[ClientID]],1,0)</f>
        <v>1</v>
      </c>
      <c r="M298" t="str">
        <f>IF(OR(טבלה135[[#This Row],[ClientID]]=A299),"",1)</f>
        <v/>
      </c>
      <c r="N298" s="3" t="str">
        <f>IF(טבלה135[[#This Row],[טווח]]&lt;&gt;K297,טבלה135[[#This Row],[טווח]],"")</f>
        <v/>
      </c>
      <c r="O298" s="3" t="str">
        <f>IF(טבלה135[[#This Row],[מניית טווחים]]&lt;&gt;"",IF(OR(30&gt;טבלה135[[#This Row],[מקסימום]],30&lt;טבלה135[[#This Row],[מינימום]]),0,1),"")</f>
        <v/>
      </c>
    </row>
    <row r="299" spans="1:15" x14ac:dyDescent="0.25">
      <c r="A299" t="s">
        <v>32</v>
      </c>
      <c r="B299">
        <v>10</v>
      </c>
      <c r="C299">
        <v>25</v>
      </c>
      <c r="D299">
        <f>טבלה135[[#This Row],[LengthofCycle]]+1</f>
        <v>26</v>
      </c>
      <c r="E299">
        <f>IF(טבלה135[[#This Row],[CycleNumber]]&lt;3,"",IF(טבלה135[[#This Row],[CycleNumber]]=3,MIN(D297:D299),IF(I298=3,MIN(D296:D298),E298)))</f>
        <v>26</v>
      </c>
      <c r="F299">
        <f>IF(טבלה135[[#This Row],[CycleNumber]]&lt;3,"",IF(טבלה135[[#This Row],[CycleNumber]]=3,MAX(D297:D299),IF(I298=3,MAX(D296:D298),F298)))</f>
        <v>27</v>
      </c>
      <c r="G299">
        <f>IF(OR(טבלה135[[#This Row],[CycleNumber]]&gt;B300,B300=""),IF(טבלה135[[#This Row],[מספר סטייה]]=3,MIN(D297:D299),טבלה135[[#This Row],[מינ קבוע]]),טבלה135[[#This Row],[מינ קבוע]])</f>
        <v>26</v>
      </c>
      <c r="H299">
        <f>IF(OR(טבלה135[[#This Row],[CycleNumber]]&gt;B300,B300=""),IF(טבלה135[[#This Row],[מספר סטייה]]=3,MAX(D297:D299),טבלה135[[#This Row],[מקס קבוע]]),טבלה135[[#This Row],[מקס קבוע]])</f>
        <v>27</v>
      </c>
      <c r="I29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קבוע]]&lt;&gt;E298,1,I298+1),0))</f>
        <v>0</v>
      </c>
      <c r="J299">
        <f>IF(AND(טבלה135[[#This Row],[CycleNumber]]&lt;B300,טבלה135[[#This Row],[מקס קבוע]]&lt;&gt;""),IF(OR(טבלה135[[#This Row],[מספר סטייה]]&lt;I300,AND(טבלה135[[#This Row],[מספר סטייה]]=3,I300=1)),0,1),"")</f>
        <v>0</v>
      </c>
      <c r="K299">
        <f>IF(טבלה135[[#This Row],[מקס קבוע]]&lt;&gt;"",טבלה135[[#This Row],[מקסימום]]-טבלה135[[#This Row],[מינימום]],"")</f>
        <v>1</v>
      </c>
      <c r="L299">
        <f>IF(IFERROR(LOOKUP(טבלה135[[#This Row],[ClientID]],פיבוט!$A$4:$A$121),FALSE)=טבלה135[[#This Row],[ClientID]],1,0)</f>
        <v>1</v>
      </c>
      <c r="M299" t="str">
        <f>IF(OR(טבלה135[[#This Row],[ClientID]]=A300),"",1)</f>
        <v/>
      </c>
      <c r="N299" s="3" t="str">
        <f>IF(טבלה135[[#This Row],[טווח]]&lt;&gt;K298,טבלה135[[#This Row],[טווח]],"")</f>
        <v/>
      </c>
      <c r="O299" s="3" t="str">
        <f>IF(טבלה135[[#This Row],[מניית טווחים]]&lt;&gt;"",IF(OR(30&gt;טבלה135[[#This Row],[מקסימום]],30&lt;טבלה135[[#This Row],[מינימום]]),0,1),"")</f>
        <v/>
      </c>
    </row>
    <row r="300" spans="1:15" x14ac:dyDescent="0.25">
      <c r="A300" t="s">
        <v>32</v>
      </c>
      <c r="B300">
        <v>11</v>
      </c>
      <c r="C300">
        <v>27</v>
      </c>
      <c r="D300">
        <f>טבלה135[[#This Row],[LengthofCycle]]+1</f>
        <v>28</v>
      </c>
      <c r="E300">
        <f>IF(טבלה135[[#This Row],[CycleNumber]]&lt;3,"",IF(טבלה135[[#This Row],[CycleNumber]]=3,MIN(D298:D300),IF(I299=3,MIN(D297:D299),E299)))</f>
        <v>26</v>
      </c>
      <c r="F300">
        <f>IF(טבלה135[[#This Row],[CycleNumber]]&lt;3,"",IF(טבלה135[[#This Row],[CycleNumber]]=3,MAX(D298:D300),IF(I299=3,MAX(D297:D299),F299)))</f>
        <v>27</v>
      </c>
      <c r="G300">
        <f>IF(OR(טבלה135[[#This Row],[CycleNumber]]&gt;B301,B301=""),IF(טבלה135[[#This Row],[מספר סטייה]]=3,MIN(D298:D300),טבלה135[[#This Row],[מינ קבוע]]),טבלה135[[#This Row],[מינ קבוע]])</f>
        <v>26</v>
      </c>
      <c r="H300">
        <f>IF(OR(טבלה135[[#This Row],[CycleNumber]]&gt;B301,B301=""),IF(טבלה135[[#This Row],[מספר סטייה]]=3,MAX(D298:D300),טבלה135[[#This Row],[מקס קבוע]]),טבלה135[[#This Row],[מקס קבוע]])</f>
        <v>27</v>
      </c>
      <c r="I30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קבוע]]&lt;&gt;E299,1,I299+1),0))</f>
        <v>1</v>
      </c>
      <c r="J300">
        <f>IF(AND(טבלה135[[#This Row],[CycleNumber]]&lt;B301,טבלה135[[#This Row],[מקס קבוע]]&lt;&gt;""),IF(OR(טבלה135[[#This Row],[מספר סטייה]]&lt;I301,AND(טבלה135[[#This Row],[מספר סטייה]]=3,I301=1)),0,1),"")</f>
        <v>0</v>
      </c>
      <c r="K300">
        <f>IF(טבלה135[[#This Row],[מקס קבוע]]&lt;&gt;"",טבלה135[[#This Row],[מקסימום]]-טבלה135[[#This Row],[מינימום]],"")</f>
        <v>1</v>
      </c>
      <c r="L300">
        <f>IF(IFERROR(LOOKUP(טבלה135[[#This Row],[ClientID]],פיבוט!$A$4:$A$121),FALSE)=טבלה135[[#This Row],[ClientID]],1,0)</f>
        <v>1</v>
      </c>
      <c r="M300" t="str">
        <f>IF(OR(טבלה135[[#This Row],[ClientID]]=A301),"",1)</f>
        <v/>
      </c>
      <c r="N300" s="3" t="str">
        <f>IF(טבלה135[[#This Row],[טווח]]&lt;&gt;K299,טבלה135[[#This Row],[טווח]],"")</f>
        <v/>
      </c>
      <c r="O300" s="3" t="str">
        <f>IF(טבלה135[[#This Row],[מניית טווחים]]&lt;&gt;"",IF(OR(30&gt;טבלה135[[#This Row],[מקסימום]],30&lt;טבלה135[[#This Row],[מינימום]]),0,1),"")</f>
        <v/>
      </c>
    </row>
    <row r="301" spans="1:15" x14ac:dyDescent="0.25">
      <c r="A301" t="s">
        <v>32</v>
      </c>
      <c r="B301">
        <v>12</v>
      </c>
      <c r="C301">
        <v>24</v>
      </c>
      <c r="D301">
        <f>טבלה135[[#This Row],[LengthofCycle]]+1</f>
        <v>25</v>
      </c>
      <c r="E301">
        <f>IF(טבלה135[[#This Row],[CycleNumber]]&lt;3,"",IF(טבלה135[[#This Row],[CycleNumber]]=3,MIN(D299:D301),IF(I300=3,MIN(D298:D300),E300)))</f>
        <v>26</v>
      </c>
      <c r="F301">
        <f>IF(טבלה135[[#This Row],[CycleNumber]]&lt;3,"",IF(טבלה135[[#This Row],[CycleNumber]]=3,MAX(D299:D301),IF(I300=3,MAX(D298:D300),F300)))</f>
        <v>27</v>
      </c>
      <c r="G301">
        <f>IF(OR(טבלה135[[#This Row],[CycleNumber]]&gt;B302,B302=""),IF(טבלה135[[#This Row],[מספר סטייה]]=3,MIN(D299:D301),טבלה135[[#This Row],[מינ קבוע]]),טבלה135[[#This Row],[מינ קבוע]])</f>
        <v>26</v>
      </c>
      <c r="H301">
        <f>IF(OR(טבלה135[[#This Row],[CycleNumber]]&gt;B302,B302=""),IF(טבלה135[[#This Row],[מספר סטייה]]=3,MAX(D299:D301),טבלה135[[#This Row],[מקס קבוע]]),טבלה135[[#This Row],[מקס קבוע]])</f>
        <v>27</v>
      </c>
      <c r="I30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קבוע]]&lt;&gt;E300,1,I300+1),0))</f>
        <v>2</v>
      </c>
      <c r="J301">
        <f>IF(AND(טבלה135[[#This Row],[CycleNumber]]&lt;B302,טבלה135[[#This Row],[מקס קבוע]]&lt;&gt;""),IF(OR(טבלה135[[#This Row],[מספר סטייה]]&lt;I302,AND(טבלה135[[#This Row],[מספר סטייה]]=3,I302=1)),0,1),"")</f>
        <v>1</v>
      </c>
      <c r="K301">
        <f>IF(טבלה135[[#This Row],[מקס קבוע]]&lt;&gt;"",טבלה135[[#This Row],[מקסימום]]-טבלה135[[#This Row],[מינימום]],"")</f>
        <v>1</v>
      </c>
      <c r="L301">
        <f>IF(IFERROR(LOOKUP(טבלה135[[#This Row],[ClientID]],פיבוט!$A$4:$A$121),FALSE)=טבלה135[[#This Row],[ClientID]],1,0)</f>
        <v>1</v>
      </c>
      <c r="M301" t="str">
        <f>IF(OR(טבלה135[[#This Row],[ClientID]]=A302),"",1)</f>
        <v/>
      </c>
      <c r="N301" s="3" t="str">
        <f>IF(טבלה135[[#This Row],[טווח]]&lt;&gt;K300,טבלה135[[#This Row],[טווח]],"")</f>
        <v/>
      </c>
      <c r="O301" s="3" t="str">
        <f>IF(טבלה135[[#This Row],[מניית טווחים]]&lt;&gt;"",IF(OR(30&gt;טבלה135[[#This Row],[מקסימום]],30&lt;טבלה135[[#This Row],[מינימום]]),0,1),"")</f>
        <v/>
      </c>
    </row>
    <row r="302" spans="1:15" x14ac:dyDescent="0.25">
      <c r="A302" t="s">
        <v>32</v>
      </c>
      <c r="B302">
        <v>13</v>
      </c>
      <c r="C302">
        <v>25</v>
      </c>
      <c r="D302">
        <f>טבלה135[[#This Row],[LengthofCycle]]+1</f>
        <v>26</v>
      </c>
      <c r="E302">
        <f>IF(טבלה135[[#This Row],[CycleNumber]]&lt;3,"",IF(טבלה135[[#This Row],[CycleNumber]]=3,MIN(D300:D302),IF(I301=3,MIN(D299:D301),E301)))</f>
        <v>26</v>
      </c>
      <c r="F302">
        <f>IF(טבלה135[[#This Row],[CycleNumber]]&lt;3,"",IF(טבלה135[[#This Row],[CycleNumber]]=3,MAX(D300:D302),IF(I301=3,MAX(D299:D301),F301)))</f>
        <v>27</v>
      </c>
      <c r="G302">
        <f>IF(OR(טבלה135[[#This Row],[CycleNumber]]&gt;B303,B303=""),IF(טבלה135[[#This Row],[מספר סטייה]]=3,MIN(D300:D302),טבלה135[[#This Row],[מינ קבוע]]),טבלה135[[#This Row],[מינ קבוע]])</f>
        <v>26</v>
      </c>
      <c r="H302">
        <f>IF(OR(טבלה135[[#This Row],[CycleNumber]]&gt;B303,B303=""),IF(טבלה135[[#This Row],[מספר סטייה]]=3,MAX(D300:D302),טבלה135[[#This Row],[מקס קבוע]]),טבלה135[[#This Row],[מקס קבוע]])</f>
        <v>27</v>
      </c>
      <c r="I30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קבוע]]&lt;&gt;E301,1,I301+1),0))</f>
        <v>0</v>
      </c>
      <c r="J302" t="str">
        <f>IF(AND(טבלה135[[#This Row],[CycleNumber]]&lt;B303,טבלה135[[#This Row],[מקס קבוע]]&lt;&gt;""),IF(OR(טבלה135[[#This Row],[מספר סטייה]]&lt;I303,AND(טבלה135[[#This Row],[מספר סטייה]]=3,I303=1)),0,1),"")</f>
        <v/>
      </c>
      <c r="K302">
        <f>IF(טבלה135[[#This Row],[מקס קבוע]]&lt;&gt;"",טבלה135[[#This Row],[מקסימום]]-טבלה135[[#This Row],[מינימום]],"")</f>
        <v>1</v>
      </c>
      <c r="L302">
        <f>IF(IFERROR(LOOKUP(טבלה135[[#This Row],[ClientID]],פיבוט!$A$4:$A$121),FALSE)=טבלה135[[#This Row],[ClientID]],1,0)</f>
        <v>1</v>
      </c>
      <c r="M302">
        <f>IF(OR(טבלה135[[#This Row],[ClientID]]=A303),"",1)</f>
        <v>1</v>
      </c>
      <c r="N302" s="3" t="str">
        <f>IF(טבלה135[[#This Row],[טווח]]&lt;&gt;K301,טבלה135[[#This Row],[טווח]],"")</f>
        <v/>
      </c>
      <c r="O302" s="3" t="str">
        <f>IF(טבלה135[[#This Row],[מניית טווחים]]&lt;&gt;"",IF(OR(30&gt;טבלה135[[#This Row],[מקסימום]],30&lt;טבלה135[[#This Row],[מינימום]]),0,1),"")</f>
        <v/>
      </c>
    </row>
    <row r="303" spans="1:15" x14ac:dyDescent="0.25">
      <c r="A303" t="s">
        <v>34</v>
      </c>
      <c r="B303">
        <v>1</v>
      </c>
      <c r="C303">
        <v>31</v>
      </c>
      <c r="D303">
        <f>טבלה135[[#This Row],[LengthofCycle]]+1</f>
        <v>32</v>
      </c>
      <c r="E303" t="str">
        <f>IF(טבלה135[[#This Row],[CycleNumber]]&lt;3,"",IF(טבלה135[[#This Row],[CycleNumber]]=3,MIN(D301:D303),IF(I302=3,MIN(D300:D302),E302)))</f>
        <v/>
      </c>
      <c r="F303" t="str">
        <f>IF(טבלה135[[#This Row],[CycleNumber]]&lt;3,"",IF(טבלה135[[#This Row],[CycleNumber]]=3,MAX(D301:D303),IF(I302=3,MAX(D300:D302),F302)))</f>
        <v/>
      </c>
      <c r="G303" t="str">
        <f>IF(OR(טבלה135[[#This Row],[CycleNumber]]&gt;B304,B304=""),IF(טבלה135[[#This Row],[מספר סטייה]]=3,MIN(D301:D303),טבלה135[[#This Row],[מינ קבוע]]),טבלה135[[#This Row],[מינ קבוע]])</f>
        <v/>
      </c>
      <c r="H303" t="str">
        <f>IF(OR(טבלה135[[#This Row],[CycleNumber]]&gt;B304,B304=""),IF(טבלה135[[#This Row],[מספר סטייה]]=3,MAX(D301:D303),טבלה135[[#This Row],[מקס קבוע]]),טבלה135[[#This Row],[מקס קבוע]])</f>
        <v/>
      </c>
      <c r="I30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קבוע]]&lt;&gt;E302,1,I302+1),0))</f>
        <v/>
      </c>
      <c r="J303" t="str">
        <f>IF(AND(טבלה135[[#This Row],[CycleNumber]]&lt;B304,טבלה135[[#This Row],[מקס קבוע]]&lt;&gt;""),IF(OR(טבלה135[[#This Row],[מספר סטייה]]&lt;I304,AND(טבלה135[[#This Row],[מספר סטייה]]=3,I304=1)),0,1),"")</f>
        <v/>
      </c>
      <c r="K303" t="str">
        <f>IF(טבלה135[[#This Row],[מקס קבוע]]&lt;&gt;"",טבלה135[[#This Row],[מקסימום]]-טבלה135[[#This Row],[מינימום]],"")</f>
        <v/>
      </c>
      <c r="L303">
        <f>IF(IFERROR(LOOKUP(טבלה135[[#This Row],[ClientID]],פיבוט!$A$4:$A$121),FALSE)=טבלה135[[#This Row],[ClientID]],1,0)</f>
        <v>1</v>
      </c>
      <c r="M303" t="str">
        <f>IF(OR(טבלה135[[#This Row],[ClientID]]=A304),"",1)</f>
        <v/>
      </c>
      <c r="N303" s="3" t="str">
        <f>IF(טבלה135[[#This Row],[טווח]]&lt;&gt;K302,טבלה135[[#This Row],[טווח]],"")</f>
        <v/>
      </c>
      <c r="O303" s="3" t="str">
        <f>IF(טבלה135[[#This Row],[מניית טווחים]]&lt;&gt;"",IF(OR(30&gt;טבלה135[[#This Row],[מקסימום]],30&lt;טבלה135[[#This Row],[מינימום]]),0,1),"")</f>
        <v/>
      </c>
    </row>
    <row r="304" spans="1:15" x14ac:dyDescent="0.25">
      <c r="A304" t="s">
        <v>34</v>
      </c>
      <c r="B304">
        <v>2</v>
      </c>
      <c r="C304">
        <v>37</v>
      </c>
      <c r="D304">
        <f>טבלה135[[#This Row],[LengthofCycle]]+1</f>
        <v>38</v>
      </c>
      <c r="E304" t="str">
        <f>IF(טבלה135[[#This Row],[CycleNumber]]&lt;3,"",IF(טבלה135[[#This Row],[CycleNumber]]=3,MIN(D302:D304),IF(I303=3,MIN(D301:D303),E303)))</f>
        <v/>
      </c>
      <c r="F304" t="str">
        <f>IF(טבלה135[[#This Row],[CycleNumber]]&lt;3,"",IF(טבלה135[[#This Row],[CycleNumber]]=3,MAX(D302:D304),IF(I303=3,MAX(D301:D303),F303)))</f>
        <v/>
      </c>
      <c r="G304" t="str">
        <f>IF(OR(טבלה135[[#This Row],[CycleNumber]]&gt;B305,B305=""),IF(טבלה135[[#This Row],[מספר סטייה]]=3,MIN(D302:D304),טבלה135[[#This Row],[מינ קבוע]]),טבלה135[[#This Row],[מינ קבוע]])</f>
        <v/>
      </c>
      <c r="H304" t="str">
        <f>IF(OR(טבלה135[[#This Row],[CycleNumber]]&gt;B305,B305=""),IF(טבלה135[[#This Row],[מספר סטייה]]=3,MAX(D302:D304),טבלה135[[#This Row],[מקס קבוע]]),טבלה135[[#This Row],[מקס קבוע]])</f>
        <v/>
      </c>
      <c r="I30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קבוע]]&lt;&gt;E303,1,I303+1),0))</f>
        <v/>
      </c>
      <c r="J304" t="str">
        <f>IF(AND(טבלה135[[#This Row],[CycleNumber]]&lt;B305,טבלה135[[#This Row],[מקס קבוע]]&lt;&gt;""),IF(OR(טבלה135[[#This Row],[מספר סטייה]]&lt;I305,AND(טבלה135[[#This Row],[מספר סטייה]]=3,I305=1)),0,1),"")</f>
        <v/>
      </c>
      <c r="K304" t="str">
        <f>IF(טבלה135[[#This Row],[מקס קבוע]]&lt;&gt;"",טבלה135[[#This Row],[מקסימום]]-טבלה135[[#This Row],[מינימום]],"")</f>
        <v/>
      </c>
      <c r="L304">
        <f>IF(IFERROR(LOOKUP(טבלה135[[#This Row],[ClientID]],פיבוט!$A$4:$A$121),FALSE)=טבלה135[[#This Row],[ClientID]],1,0)</f>
        <v>1</v>
      </c>
      <c r="M304" t="str">
        <f>IF(OR(טבלה135[[#This Row],[ClientID]]=A305),"",1)</f>
        <v/>
      </c>
      <c r="N304" s="3" t="str">
        <f>IF(טבלה135[[#This Row],[טווח]]&lt;&gt;K303,טבלה135[[#This Row],[טווח]],"")</f>
        <v/>
      </c>
      <c r="O304" s="3" t="str">
        <f>IF(טבלה135[[#This Row],[מניית טווחים]]&lt;&gt;"",IF(OR(30&gt;טבלה135[[#This Row],[מקסימום]],30&lt;טבלה135[[#This Row],[מינימום]]),0,1),"")</f>
        <v/>
      </c>
    </row>
    <row r="305" spans="1:15" x14ac:dyDescent="0.25">
      <c r="A305" t="s">
        <v>34</v>
      </c>
      <c r="B305">
        <v>3</v>
      </c>
      <c r="C305">
        <v>33</v>
      </c>
      <c r="D305">
        <f>טבלה135[[#This Row],[LengthofCycle]]+1</f>
        <v>34</v>
      </c>
      <c r="E305">
        <f>IF(טבלה135[[#This Row],[CycleNumber]]&lt;3,"",IF(טבלה135[[#This Row],[CycleNumber]]=3,MIN(D303:D305),IF(I304=3,MIN(D302:D304),E304)))</f>
        <v>32</v>
      </c>
      <c r="F305">
        <f>IF(טבלה135[[#This Row],[CycleNumber]]&lt;3,"",IF(טבלה135[[#This Row],[CycleNumber]]=3,MAX(D303:D305),IF(I304=3,MAX(D302:D304),F304)))</f>
        <v>38</v>
      </c>
      <c r="G305">
        <f>IF(OR(טבלה135[[#This Row],[CycleNumber]]&gt;B306,B306=""),IF(טבלה135[[#This Row],[מספר סטייה]]=3,MIN(D303:D305),טבלה135[[#This Row],[מינ קבוע]]),טבלה135[[#This Row],[מינ קבוע]])</f>
        <v>32</v>
      </c>
      <c r="H305">
        <f>IF(OR(טבלה135[[#This Row],[CycleNumber]]&gt;B306,B306=""),IF(טבלה135[[#This Row],[מספר סטייה]]=3,MAX(D303:D305),טבלה135[[#This Row],[מקס קבוע]]),טבלה135[[#This Row],[מקס קבוע]])</f>
        <v>38</v>
      </c>
      <c r="I30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קבוע]]&lt;&gt;E304,1,I304+1),0))</f>
        <v>0</v>
      </c>
      <c r="J305">
        <f>IF(AND(טבלה135[[#This Row],[CycleNumber]]&lt;B306,טבלה135[[#This Row],[מקס קבוע]]&lt;&gt;""),IF(OR(טבלה135[[#This Row],[מספר סטייה]]&lt;I306,AND(טבלה135[[#This Row],[מספר סטייה]]=3,I306=1)),0,1),"")</f>
        <v>1</v>
      </c>
      <c r="K305">
        <f>IF(טבלה135[[#This Row],[מקס קבוע]]&lt;&gt;"",טבלה135[[#This Row],[מקסימום]]-טבלה135[[#This Row],[מינימום]],"")</f>
        <v>6</v>
      </c>
      <c r="L305">
        <f>IF(IFERROR(LOOKUP(טבלה135[[#This Row],[ClientID]],פיבוט!$A$4:$A$121),FALSE)=טבלה135[[#This Row],[ClientID]],1,0)</f>
        <v>1</v>
      </c>
      <c r="M305" t="str">
        <f>IF(OR(טבלה135[[#This Row],[ClientID]]=A306),"",1)</f>
        <v/>
      </c>
      <c r="N305" s="3">
        <f>IF(טבלה135[[#This Row],[טווח]]&lt;&gt;K304,טבלה135[[#This Row],[טווח]],"")</f>
        <v>6</v>
      </c>
      <c r="O305" s="3">
        <f>IF(טבלה135[[#This Row],[מניית טווחים]]&lt;&gt;"",IF(OR(30&gt;טבלה135[[#This Row],[מקסימום]],30&lt;טבלה135[[#This Row],[מינימום]]),0,1),"")</f>
        <v>0</v>
      </c>
    </row>
    <row r="306" spans="1:15" x14ac:dyDescent="0.25">
      <c r="A306" t="s">
        <v>34</v>
      </c>
      <c r="B306">
        <v>4</v>
      </c>
      <c r="C306">
        <v>36</v>
      </c>
      <c r="D306">
        <f>טבלה135[[#This Row],[LengthofCycle]]+1</f>
        <v>37</v>
      </c>
      <c r="E306">
        <f>IF(טבלה135[[#This Row],[CycleNumber]]&lt;3,"",IF(טבלה135[[#This Row],[CycleNumber]]=3,MIN(D304:D306),IF(I305=3,MIN(D303:D305),E305)))</f>
        <v>32</v>
      </c>
      <c r="F306">
        <f>IF(טבלה135[[#This Row],[CycleNumber]]&lt;3,"",IF(טבלה135[[#This Row],[CycleNumber]]=3,MAX(D304:D306),IF(I305=3,MAX(D303:D305),F305)))</f>
        <v>38</v>
      </c>
      <c r="G306">
        <f>IF(OR(טבלה135[[#This Row],[CycleNumber]]&gt;B307,B307=""),IF(טבלה135[[#This Row],[מספר סטייה]]=3,MIN(D304:D306),טבלה135[[#This Row],[מינ קבוע]]),טבלה135[[#This Row],[מינ קבוע]])</f>
        <v>32</v>
      </c>
      <c r="H306">
        <f>IF(OR(טבלה135[[#This Row],[CycleNumber]]&gt;B307,B307=""),IF(טבלה135[[#This Row],[מספר סטייה]]=3,MAX(D304:D306),טבלה135[[#This Row],[מקס קבוע]]),טבלה135[[#This Row],[מקס קבוע]])</f>
        <v>38</v>
      </c>
      <c r="I30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קבוע]]&lt;&gt;E305,1,I305+1),0))</f>
        <v>0</v>
      </c>
      <c r="J306">
        <f>IF(AND(טבלה135[[#This Row],[CycleNumber]]&lt;B307,טבלה135[[#This Row],[מקס קבוע]]&lt;&gt;""),IF(OR(טבלה135[[#This Row],[מספר סטייה]]&lt;I307,AND(טבלה135[[#This Row],[מספר סטייה]]=3,I307=1)),0,1),"")</f>
        <v>1</v>
      </c>
      <c r="K306">
        <f>IF(טבלה135[[#This Row],[מקס קבוע]]&lt;&gt;"",טבלה135[[#This Row],[מקסימום]]-טבלה135[[#This Row],[מינימום]],"")</f>
        <v>6</v>
      </c>
      <c r="L306">
        <f>IF(IFERROR(LOOKUP(טבלה135[[#This Row],[ClientID]],פיבוט!$A$4:$A$121),FALSE)=טבלה135[[#This Row],[ClientID]],1,0)</f>
        <v>1</v>
      </c>
      <c r="M306" t="str">
        <f>IF(OR(טבלה135[[#This Row],[ClientID]]=A307),"",1)</f>
        <v/>
      </c>
      <c r="N306" s="3" t="str">
        <f>IF(טבלה135[[#This Row],[טווח]]&lt;&gt;K305,טבלה135[[#This Row],[טווח]],"")</f>
        <v/>
      </c>
      <c r="O306" s="3" t="str">
        <f>IF(טבלה135[[#This Row],[מניית טווחים]]&lt;&gt;"",IF(OR(30&gt;טבלה135[[#This Row],[מקסימום]],30&lt;טבלה135[[#This Row],[מינימום]]),0,1),"")</f>
        <v/>
      </c>
    </row>
    <row r="307" spans="1:15" x14ac:dyDescent="0.25">
      <c r="A307" t="s">
        <v>34</v>
      </c>
      <c r="B307">
        <v>5</v>
      </c>
      <c r="C307">
        <v>37</v>
      </c>
      <c r="D307">
        <f>טבלה135[[#This Row],[LengthofCycle]]+1</f>
        <v>38</v>
      </c>
      <c r="E307">
        <f>IF(טבלה135[[#This Row],[CycleNumber]]&lt;3,"",IF(טבלה135[[#This Row],[CycleNumber]]=3,MIN(D305:D307),IF(I306=3,MIN(D304:D306),E306)))</f>
        <v>32</v>
      </c>
      <c r="F307">
        <f>IF(טבלה135[[#This Row],[CycleNumber]]&lt;3,"",IF(טבלה135[[#This Row],[CycleNumber]]=3,MAX(D305:D307),IF(I306=3,MAX(D304:D306),F306)))</f>
        <v>38</v>
      </c>
      <c r="G307">
        <f>IF(OR(טבלה135[[#This Row],[CycleNumber]]&gt;B308,B308=""),IF(טבלה135[[#This Row],[מספר סטייה]]=3,MIN(D305:D307),טבלה135[[#This Row],[מינ קבוע]]),טבלה135[[#This Row],[מינ קבוע]])</f>
        <v>32</v>
      </c>
      <c r="H307">
        <f>IF(OR(טבלה135[[#This Row],[CycleNumber]]&gt;B308,B308=""),IF(טבלה135[[#This Row],[מספר סטייה]]=3,MAX(D305:D307),טבלה135[[#This Row],[מקס קבוע]]),טבלה135[[#This Row],[מקס קבוע]])</f>
        <v>38</v>
      </c>
      <c r="I30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קבוע]]&lt;&gt;E306,1,I306+1),0))</f>
        <v>0</v>
      </c>
      <c r="J307">
        <f>IF(AND(טבלה135[[#This Row],[CycleNumber]]&lt;B308,טבלה135[[#This Row],[מקס קבוע]]&lt;&gt;""),IF(OR(טבלה135[[#This Row],[מספר סטייה]]&lt;I308,AND(טבלה135[[#This Row],[מספר סטייה]]=3,I308=1)),0,1),"")</f>
        <v>1</v>
      </c>
      <c r="K307">
        <f>IF(טבלה135[[#This Row],[מקס קבוע]]&lt;&gt;"",טבלה135[[#This Row],[מקסימום]]-טבלה135[[#This Row],[מינימום]],"")</f>
        <v>6</v>
      </c>
      <c r="L307">
        <f>IF(IFERROR(LOOKUP(טבלה135[[#This Row],[ClientID]],פיבוט!$A$4:$A$121),FALSE)=טבלה135[[#This Row],[ClientID]],1,0)</f>
        <v>1</v>
      </c>
      <c r="M307" t="str">
        <f>IF(OR(טבלה135[[#This Row],[ClientID]]=A308),"",1)</f>
        <v/>
      </c>
      <c r="N307" s="3" t="str">
        <f>IF(טבלה135[[#This Row],[טווח]]&lt;&gt;K306,טבלה135[[#This Row],[טווח]],"")</f>
        <v/>
      </c>
      <c r="O307" s="3" t="str">
        <f>IF(טבלה135[[#This Row],[מניית טווחים]]&lt;&gt;"",IF(OR(30&gt;טבלה135[[#This Row],[מקסימום]],30&lt;טבלה135[[#This Row],[מינימום]]),0,1),"")</f>
        <v/>
      </c>
    </row>
    <row r="308" spans="1:15" x14ac:dyDescent="0.25">
      <c r="A308" t="s">
        <v>34</v>
      </c>
      <c r="B308">
        <v>6</v>
      </c>
      <c r="C308">
        <v>32</v>
      </c>
      <c r="D308">
        <f>טבלה135[[#This Row],[LengthofCycle]]+1</f>
        <v>33</v>
      </c>
      <c r="E308">
        <f>IF(טבלה135[[#This Row],[CycleNumber]]&lt;3,"",IF(טבלה135[[#This Row],[CycleNumber]]=3,MIN(D306:D308),IF(I307=3,MIN(D305:D307),E307)))</f>
        <v>32</v>
      </c>
      <c r="F308">
        <f>IF(טבלה135[[#This Row],[CycleNumber]]&lt;3,"",IF(טבלה135[[#This Row],[CycleNumber]]=3,MAX(D306:D308),IF(I307=3,MAX(D305:D307),F307)))</f>
        <v>38</v>
      </c>
      <c r="G308">
        <f>IF(OR(טבלה135[[#This Row],[CycleNumber]]&gt;B309,B309=""),IF(טבלה135[[#This Row],[מספר סטייה]]=3,MIN(D306:D308),טבלה135[[#This Row],[מינ קבוע]]),טבלה135[[#This Row],[מינ קבוע]])</f>
        <v>32</v>
      </c>
      <c r="H308">
        <f>IF(OR(טבלה135[[#This Row],[CycleNumber]]&gt;B309,B309=""),IF(טבלה135[[#This Row],[מספר סטייה]]=3,MAX(D306:D308),טבלה135[[#This Row],[מקס קבוע]]),טבלה135[[#This Row],[מקס קבוע]])</f>
        <v>38</v>
      </c>
      <c r="I30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קבוע]]&lt;&gt;E307,1,I307+1),0))</f>
        <v>0</v>
      </c>
      <c r="J308">
        <f>IF(AND(טבלה135[[#This Row],[CycleNumber]]&lt;B309,טבלה135[[#This Row],[מקס קבוע]]&lt;&gt;""),IF(OR(טבלה135[[#This Row],[מספר סטייה]]&lt;I309,AND(טבלה135[[#This Row],[מספר סטייה]]=3,I309=1)),0,1),"")</f>
        <v>1</v>
      </c>
      <c r="K308">
        <f>IF(טבלה135[[#This Row],[מקס קבוע]]&lt;&gt;"",טבלה135[[#This Row],[מקסימום]]-טבלה135[[#This Row],[מינימום]],"")</f>
        <v>6</v>
      </c>
      <c r="L308">
        <f>IF(IFERROR(LOOKUP(טבלה135[[#This Row],[ClientID]],פיבוט!$A$4:$A$121),FALSE)=טבלה135[[#This Row],[ClientID]],1,0)</f>
        <v>1</v>
      </c>
      <c r="M308" t="str">
        <f>IF(OR(טבלה135[[#This Row],[ClientID]]=A309),"",1)</f>
        <v/>
      </c>
      <c r="N308" s="3" t="str">
        <f>IF(טבלה135[[#This Row],[טווח]]&lt;&gt;K307,טבלה135[[#This Row],[טווח]],"")</f>
        <v/>
      </c>
      <c r="O308" s="3" t="str">
        <f>IF(טבלה135[[#This Row],[מניית טווחים]]&lt;&gt;"",IF(OR(30&gt;טבלה135[[#This Row],[מקסימום]],30&lt;טבלה135[[#This Row],[מינימום]]),0,1),"")</f>
        <v/>
      </c>
    </row>
    <row r="309" spans="1:15" x14ac:dyDescent="0.25">
      <c r="A309" t="s">
        <v>34</v>
      </c>
      <c r="B309">
        <v>7</v>
      </c>
      <c r="C309">
        <v>35</v>
      </c>
      <c r="D309">
        <f>טבלה135[[#This Row],[LengthofCycle]]+1</f>
        <v>36</v>
      </c>
      <c r="E309">
        <f>IF(טבלה135[[#This Row],[CycleNumber]]&lt;3,"",IF(טבלה135[[#This Row],[CycleNumber]]=3,MIN(D307:D309),IF(I308=3,MIN(D306:D308),E308)))</f>
        <v>32</v>
      </c>
      <c r="F309">
        <f>IF(טבלה135[[#This Row],[CycleNumber]]&lt;3,"",IF(טבלה135[[#This Row],[CycleNumber]]=3,MAX(D307:D309),IF(I308=3,MAX(D306:D308),F308)))</f>
        <v>38</v>
      </c>
      <c r="G309">
        <f>IF(OR(טבלה135[[#This Row],[CycleNumber]]&gt;B310,B310=""),IF(טבלה135[[#This Row],[מספר סטייה]]=3,MIN(D307:D309),טבלה135[[#This Row],[מינ קבוע]]),טבלה135[[#This Row],[מינ קבוע]])</f>
        <v>32</v>
      </c>
      <c r="H309">
        <f>IF(OR(טבלה135[[#This Row],[CycleNumber]]&gt;B310,B310=""),IF(טבלה135[[#This Row],[מספר סטייה]]=3,MAX(D307:D309),טבלה135[[#This Row],[מקס קבוע]]),טבלה135[[#This Row],[מקס קבוע]])</f>
        <v>38</v>
      </c>
      <c r="I30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קבוע]]&lt;&gt;E308,1,I308+1),0))</f>
        <v>0</v>
      </c>
      <c r="J309">
        <f>IF(AND(טבלה135[[#This Row],[CycleNumber]]&lt;B310,טבלה135[[#This Row],[מקס קבוע]]&lt;&gt;""),IF(OR(טבלה135[[#This Row],[מספר סטייה]]&lt;I310,AND(טבלה135[[#This Row],[מספר סטייה]]=3,I310=1)),0,1),"")</f>
        <v>0</v>
      </c>
      <c r="K309">
        <f>IF(טבלה135[[#This Row],[מקס קבוע]]&lt;&gt;"",טבלה135[[#This Row],[מקסימום]]-טבלה135[[#This Row],[מינימום]],"")</f>
        <v>6</v>
      </c>
      <c r="L309">
        <f>IF(IFERROR(LOOKUP(טבלה135[[#This Row],[ClientID]],פיבוט!$A$4:$A$121),FALSE)=טבלה135[[#This Row],[ClientID]],1,0)</f>
        <v>1</v>
      </c>
      <c r="M309" t="str">
        <f>IF(OR(טבלה135[[#This Row],[ClientID]]=A310),"",1)</f>
        <v/>
      </c>
      <c r="N309" s="3" t="str">
        <f>IF(טבלה135[[#This Row],[טווח]]&lt;&gt;K308,טבלה135[[#This Row],[טווח]],"")</f>
        <v/>
      </c>
      <c r="O309" s="3" t="str">
        <f>IF(טבלה135[[#This Row],[מניית טווחים]]&lt;&gt;"",IF(OR(30&gt;טבלה135[[#This Row],[מקסימום]],30&lt;טבלה135[[#This Row],[מינימום]]),0,1),"")</f>
        <v/>
      </c>
    </row>
    <row r="310" spans="1:15" x14ac:dyDescent="0.25">
      <c r="A310" t="s">
        <v>34</v>
      </c>
      <c r="B310">
        <v>8</v>
      </c>
      <c r="C310">
        <v>28</v>
      </c>
      <c r="D310">
        <f>טבלה135[[#This Row],[LengthofCycle]]+1</f>
        <v>29</v>
      </c>
      <c r="E310">
        <f>IF(טבלה135[[#This Row],[CycleNumber]]&lt;3,"",IF(טבלה135[[#This Row],[CycleNumber]]=3,MIN(D308:D310),IF(I309=3,MIN(D307:D309),E309)))</f>
        <v>32</v>
      </c>
      <c r="F310">
        <f>IF(טבלה135[[#This Row],[CycleNumber]]&lt;3,"",IF(טבלה135[[#This Row],[CycleNumber]]=3,MAX(D308:D310),IF(I309=3,MAX(D307:D309),F309)))</f>
        <v>38</v>
      </c>
      <c r="G310">
        <f>IF(OR(טבלה135[[#This Row],[CycleNumber]]&gt;B311,B311=""),IF(טבלה135[[#This Row],[מספר סטייה]]=3,MIN(D308:D310),טבלה135[[#This Row],[מינ קבוע]]),טבלה135[[#This Row],[מינ קבוע]])</f>
        <v>32</v>
      </c>
      <c r="H310">
        <f>IF(OR(טבלה135[[#This Row],[CycleNumber]]&gt;B311,B311=""),IF(טבלה135[[#This Row],[מספר סטייה]]=3,MAX(D308:D310),טבלה135[[#This Row],[מקס קבוע]]),טבלה135[[#This Row],[מקס קבוע]])</f>
        <v>38</v>
      </c>
      <c r="I31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קבוע]]&lt;&gt;E309,1,I309+1),0))</f>
        <v>1</v>
      </c>
      <c r="J310">
        <f>IF(AND(טבלה135[[#This Row],[CycleNumber]]&lt;B311,טבלה135[[#This Row],[מקס קבוע]]&lt;&gt;""),IF(OR(טבלה135[[#This Row],[מספר סטייה]]&lt;I311,AND(טבלה135[[#This Row],[מספר סטייה]]=3,I311=1)),0,1),"")</f>
        <v>1</v>
      </c>
      <c r="K310">
        <f>IF(טבלה135[[#This Row],[מקס קבוע]]&lt;&gt;"",טבלה135[[#This Row],[מקסימום]]-טבלה135[[#This Row],[מינימום]],"")</f>
        <v>6</v>
      </c>
      <c r="L310">
        <f>IF(IFERROR(LOOKUP(טבלה135[[#This Row],[ClientID]],פיבוט!$A$4:$A$121),FALSE)=טבלה135[[#This Row],[ClientID]],1,0)</f>
        <v>1</v>
      </c>
      <c r="M310" t="str">
        <f>IF(OR(טבלה135[[#This Row],[ClientID]]=A311),"",1)</f>
        <v/>
      </c>
      <c r="N310" s="3" t="str">
        <f>IF(טבלה135[[#This Row],[טווח]]&lt;&gt;K309,טבלה135[[#This Row],[טווח]],"")</f>
        <v/>
      </c>
      <c r="O310" s="3" t="str">
        <f>IF(טבלה135[[#This Row],[מניית טווחים]]&lt;&gt;"",IF(OR(30&gt;טבלה135[[#This Row],[מקסימום]],30&lt;טבלה135[[#This Row],[מינימום]]),0,1),"")</f>
        <v/>
      </c>
    </row>
    <row r="311" spans="1:15" x14ac:dyDescent="0.25">
      <c r="A311" t="s">
        <v>34</v>
      </c>
      <c r="B311">
        <v>9</v>
      </c>
      <c r="C311">
        <v>37</v>
      </c>
      <c r="D311">
        <f>טבלה135[[#This Row],[LengthofCycle]]+1</f>
        <v>38</v>
      </c>
      <c r="E311">
        <f>IF(טבלה135[[#This Row],[CycleNumber]]&lt;3,"",IF(טבלה135[[#This Row],[CycleNumber]]=3,MIN(D309:D311),IF(I310=3,MIN(D308:D310),E310)))</f>
        <v>32</v>
      </c>
      <c r="F311">
        <f>IF(טבלה135[[#This Row],[CycleNumber]]&lt;3,"",IF(טבלה135[[#This Row],[CycleNumber]]=3,MAX(D309:D311),IF(I310=3,MAX(D308:D310),F310)))</f>
        <v>38</v>
      </c>
      <c r="G311">
        <f>IF(OR(טבלה135[[#This Row],[CycleNumber]]&gt;B312,B312=""),IF(טבלה135[[#This Row],[מספר סטייה]]=3,MIN(D309:D311),טבלה135[[#This Row],[מינ קבוע]]),טבלה135[[#This Row],[מינ קבוע]])</f>
        <v>32</v>
      </c>
      <c r="H311">
        <f>IF(OR(טבלה135[[#This Row],[CycleNumber]]&gt;B312,B312=""),IF(טבלה135[[#This Row],[מספר סטייה]]=3,MAX(D309:D311),טבלה135[[#This Row],[מקס קבוע]]),טבלה135[[#This Row],[מקס קבוע]])</f>
        <v>38</v>
      </c>
      <c r="I31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קבוע]]&lt;&gt;E310,1,I310+1),0))</f>
        <v>0</v>
      </c>
      <c r="J311">
        <f>IF(AND(טבלה135[[#This Row],[CycleNumber]]&lt;B312,טבלה135[[#This Row],[מקס קבוע]]&lt;&gt;""),IF(OR(טבלה135[[#This Row],[מספר סטייה]]&lt;I312,AND(טבלה135[[#This Row],[מספר סטייה]]=3,I312=1)),0,1),"")</f>
        <v>0</v>
      </c>
      <c r="K311">
        <f>IF(טבלה135[[#This Row],[מקס קבוע]]&lt;&gt;"",טבלה135[[#This Row],[מקסימום]]-טבלה135[[#This Row],[מינימום]],"")</f>
        <v>6</v>
      </c>
      <c r="L311">
        <f>IF(IFERROR(LOOKUP(טבלה135[[#This Row],[ClientID]],פיבוט!$A$4:$A$121),FALSE)=טבלה135[[#This Row],[ClientID]],1,0)</f>
        <v>1</v>
      </c>
      <c r="M311" t="str">
        <f>IF(OR(טבלה135[[#This Row],[ClientID]]=A312),"",1)</f>
        <v/>
      </c>
      <c r="N311" s="3" t="str">
        <f>IF(טבלה135[[#This Row],[טווח]]&lt;&gt;K310,טבלה135[[#This Row],[טווח]],"")</f>
        <v/>
      </c>
      <c r="O311" s="3" t="str">
        <f>IF(טבלה135[[#This Row],[מניית טווחים]]&lt;&gt;"",IF(OR(30&gt;טבלה135[[#This Row],[מקסימום]],30&lt;טבלה135[[#This Row],[מינימום]]),0,1),"")</f>
        <v/>
      </c>
    </row>
    <row r="312" spans="1:15" x14ac:dyDescent="0.25">
      <c r="A312" t="s">
        <v>34</v>
      </c>
      <c r="B312">
        <v>10</v>
      </c>
      <c r="C312">
        <v>40</v>
      </c>
      <c r="D312">
        <f>טבלה135[[#This Row],[LengthofCycle]]+1</f>
        <v>41</v>
      </c>
      <c r="E312">
        <f>IF(טבלה135[[#This Row],[CycleNumber]]&lt;3,"",IF(טבלה135[[#This Row],[CycleNumber]]=3,MIN(D310:D312),IF(I311=3,MIN(D309:D311),E311)))</f>
        <v>32</v>
      </c>
      <c r="F312">
        <f>IF(טבלה135[[#This Row],[CycleNumber]]&lt;3,"",IF(טבלה135[[#This Row],[CycleNumber]]=3,MAX(D310:D312),IF(I311=3,MAX(D309:D311),F311)))</f>
        <v>38</v>
      </c>
      <c r="G312">
        <f>IF(OR(טבלה135[[#This Row],[CycleNumber]]&gt;B313,B313=""),IF(טבלה135[[#This Row],[מספר סטייה]]=3,MIN(D310:D312),טבלה135[[#This Row],[מינ קבוע]]),טבלה135[[#This Row],[מינ קבוע]])</f>
        <v>32</v>
      </c>
      <c r="H312">
        <f>IF(OR(טבלה135[[#This Row],[CycleNumber]]&gt;B313,B313=""),IF(טבלה135[[#This Row],[מספר סטייה]]=3,MAX(D310:D312),טבלה135[[#This Row],[מקס קבוע]]),טבלה135[[#This Row],[מקס קבוע]])</f>
        <v>38</v>
      </c>
      <c r="I31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קבוע]]&lt;&gt;E311,1,I311+1),0))</f>
        <v>1</v>
      </c>
      <c r="J312">
        <f>IF(AND(טבלה135[[#This Row],[CycleNumber]]&lt;B313,טבלה135[[#This Row],[מקס קבוע]]&lt;&gt;""),IF(OR(טבלה135[[#This Row],[מספר סטייה]]&lt;I313,AND(טבלה135[[#This Row],[מספר סטייה]]=3,I313=1)),0,1),"")</f>
        <v>1</v>
      </c>
      <c r="K312">
        <f>IF(טבלה135[[#This Row],[מקס קבוע]]&lt;&gt;"",טבלה135[[#This Row],[מקסימום]]-טבלה135[[#This Row],[מינימום]],"")</f>
        <v>6</v>
      </c>
      <c r="L312">
        <f>IF(IFERROR(LOOKUP(טבלה135[[#This Row],[ClientID]],פיבוט!$A$4:$A$121),FALSE)=טבלה135[[#This Row],[ClientID]],1,0)</f>
        <v>1</v>
      </c>
      <c r="M312" t="str">
        <f>IF(OR(טבלה135[[#This Row],[ClientID]]=A313),"",1)</f>
        <v/>
      </c>
      <c r="N312" s="3" t="str">
        <f>IF(טבלה135[[#This Row],[טווח]]&lt;&gt;K311,טבלה135[[#This Row],[טווח]],"")</f>
        <v/>
      </c>
      <c r="O312" s="3" t="str">
        <f>IF(טבלה135[[#This Row],[מניית טווחים]]&lt;&gt;"",IF(OR(30&gt;טבלה135[[#This Row],[מקסימום]],30&lt;טבלה135[[#This Row],[מינימום]]),0,1),"")</f>
        <v/>
      </c>
    </row>
    <row r="313" spans="1:15" x14ac:dyDescent="0.25">
      <c r="A313" t="s">
        <v>34</v>
      </c>
      <c r="B313">
        <v>11</v>
      </c>
      <c r="C313">
        <v>37</v>
      </c>
      <c r="D313">
        <f>טבלה135[[#This Row],[LengthofCycle]]+1</f>
        <v>38</v>
      </c>
      <c r="E313">
        <f>IF(טבלה135[[#This Row],[CycleNumber]]&lt;3,"",IF(טבלה135[[#This Row],[CycleNumber]]=3,MIN(D311:D313),IF(I312=3,MIN(D310:D312),E312)))</f>
        <v>32</v>
      </c>
      <c r="F313">
        <f>IF(טבלה135[[#This Row],[CycleNumber]]&lt;3,"",IF(טבלה135[[#This Row],[CycleNumber]]=3,MAX(D311:D313),IF(I312=3,MAX(D310:D312),F312)))</f>
        <v>38</v>
      </c>
      <c r="G313">
        <f>IF(OR(טבלה135[[#This Row],[CycleNumber]]&gt;B314,B314=""),IF(טבלה135[[#This Row],[מספר סטייה]]=3,MIN(D311:D313),טבלה135[[#This Row],[מינ קבוע]]),טבלה135[[#This Row],[מינ קבוע]])</f>
        <v>32</v>
      </c>
      <c r="H313">
        <f>IF(OR(טבלה135[[#This Row],[CycleNumber]]&gt;B314,B314=""),IF(טבלה135[[#This Row],[מספר סטייה]]=3,MAX(D311:D313),טבלה135[[#This Row],[מקס קבוע]]),טבלה135[[#This Row],[מקס קבוע]])</f>
        <v>38</v>
      </c>
      <c r="I31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קבוע]]&lt;&gt;E312,1,I312+1),0))</f>
        <v>0</v>
      </c>
      <c r="J313">
        <f>IF(AND(טבלה135[[#This Row],[CycleNumber]]&lt;B314,טבלה135[[#This Row],[מקס קבוע]]&lt;&gt;""),IF(OR(טבלה135[[#This Row],[מספר סטייה]]&lt;I314,AND(טבלה135[[#This Row],[מספר סטייה]]=3,I314=1)),0,1),"")</f>
        <v>1</v>
      </c>
      <c r="K313">
        <f>IF(טבלה135[[#This Row],[מקס קבוע]]&lt;&gt;"",טבלה135[[#This Row],[מקסימום]]-טבלה135[[#This Row],[מינימום]],"")</f>
        <v>6</v>
      </c>
      <c r="L313">
        <f>IF(IFERROR(LOOKUP(טבלה135[[#This Row],[ClientID]],פיבוט!$A$4:$A$121),FALSE)=טבלה135[[#This Row],[ClientID]],1,0)</f>
        <v>1</v>
      </c>
      <c r="M313" t="str">
        <f>IF(OR(טבלה135[[#This Row],[ClientID]]=A314),"",1)</f>
        <v/>
      </c>
      <c r="N313" s="3" t="str">
        <f>IF(טבלה135[[#This Row],[טווח]]&lt;&gt;K312,טבלה135[[#This Row],[טווח]],"")</f>
        <v/>
      </c>
      <c r="O313" s="3" t="str">
        <f>IF(טבלה135[[#This Row],[מניית טווחים]]&lt;&gt;"",IF(OR(30&gt;טבלה135[[#This Row],[מקסימום]],30&lt;טבלה135[[#This Row],[מינימום]]),0,1),"")</f>
        <v/>
      </c>
    </row>
    <row r="314" spans="1:15" x14ac:dyDescent="0.25">
      <c r="A314" t="s">
        <v>34</v>
      </c>
      <c r="B314">
        <v>12</v>
      </c>
      <c r="C314">
        <v>31</v>
      </c>
      <c r="D314">
        <f>טבלה135[[#This Row],[LengthofCycle]]+1</f>
        <v>32</v>
      </c>
      <c r="E314">
        <f>IF(טבלה135[[#This Row],[CycleNumber]]&lt;3,"",IF(טבלה135[[#This Row],[CycleNumber]]=3,MIN(D312:D314),IF(I313=3,MIN(D311:D313),E313)))</f>
        <v>32</v>
      </c>
      <c r="F314">
        <f>IF(טבלה135[[#This Row],[CycleNumber]]&lt;3,"",IF(טבלה135[[#This Row],[CycleNumber]]=3,MAX(D312:D314),IF(I313=3,MAX(D311:D313),F313)))</f>
        <v>38</v>
      </c>
      <c r="G314">
        <f>IF(OR(טבלה135[[#This Row],[CycleNumber]]&gt;B315,B315=""),IF(טבלה135[[#This Row],[מספר סטייה]]=3,MIN(D312:D314),טבלה135[[#This Row],[מינ קבוע]]),טבלה135[[#This Row],[מינ קבוע]])</f>
        <v>32</v>
      </c>
      <c r="H314">
        <f>IF(OR(טבלה135[[#This Row],[CycleNumber]]&gt;B315,B315=""),IF(טבלה135[[#This Row],[מספר סטייה]]=3,MAX(D312:D314),טבלה135[[#This Row],[מקס קבוע]]),טבלה135[[#This Row],[מקס קבוע]])</f>
        <v>38</v>
      </c>
      <c r="I31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קבוע]]&lt;&gt;E313,1,I313+1),0))</f>
        <v>0</v>
      </c>
      <c r="J314">
        <f>IF(AND(טבלה135[[#This Row],[CycleNumber]]&lt;B315,טבלה135[[#This Row],[מקס קבוע]]&lt;&gt;""),IF(OR(טבלה135[[#This Row],[מספר סטייה]]&lt;I315,AND(טבלה135[[#This Row],[מספר סטייה]]=3,I315=1)),0,1),"")</f>
        <v>0</v>
      </c>
      <c r="K314">
        <f>IF(טבלה135[[#This Row],[מקס קבוע]]&lt;&gt;"",טבלה135[[#This Row],[מקסימום]]-טבלה135[[#This Row],[מינימום]],"")</f>
        <v>6</v>
      </c>
      <c r="L314">
        <f>IF(IFERROR(LOOKUP(טבלה135[[#This Row],[ClientID]],פיבוט!$A$4:$A$121),FALSE)=טבלה135[[#This Row],[ClientID]],1,0)</f>
        <v>1</v>
      </c>
      <c r="M314" t="str">
        <f>IF(OR(טבלה135[[#This Row],[ClientID]]=A315),"",1)</f>
        <v/>
      </c>
      <c r="N314" s="3" t="str">
        <f>IF(טבלה135[[#This Row],[טווח]]&lt;&gt;K313,טבלה135[[#This Row],[טווח]],"")</f>
        <v/>
      </c>
      <c r="O314" s="3" t="str">
        <f>IF(טבלה135[[#This Row],[מניית טווחים]]&lt;&gt;"",IF(OR(30&gt;טבלה135[[#This Row],[מקסימום]],30&lt;טבלה135[[#This Row],[מינימום]]),0,1),"")</f>
        <v/>
      </c>
    </row>
    <row r="315" spans="1:15" x14ac:dyDescent="0.25">
      <c r="A315" t="s">
        <v>34</v>
      </c>
      <c r="B315">
        <v>13</v>
      </c>
      <c r="C315">
        <v>30</v>
      </c>
      <c r="D315">
        <f>טבלה135[[#This Row],[LengthofCycle]]+1</f>
        <v>31</v>
      </c>
      <c r="E315">
        <f>IF(טבלה135[[#This Row],[CycleNumber]]&lt;3,"",IF(טבלה135[[#This Row],[CycleNumber]]=3,MIN(D313:D315),IF(I314=3,MIN(D312:D314),E314)))</f>
        <v>32</v>
      </c>
      <c r="F315">
        <f>IF(טבלה135[[#This Row],[CycleNumber]]&lt;3,"",IF(טבלה135[[#This Row],[CycleNumber]]=3,MAX(D313:D315),IF(I314=3,MAX(D312:D314),F314)))</f>
        <v>38</v>
      </c>
      <c r="G315">
        <f>IF(OR(טבלה135[[#This Row],[CycleNumber]]&gt;B316,B316=""),IF(טבלה135[[#This Row],[מספר סטייה]]=3,MIN(D313:D315),טבלה135[[#This Row],[מינ קבוע]]),טבלה135[[#This Row],[מינ קבוע]])</f>
        <v>32</v>
      </c>
      <c r="H315">
        <f>IF(OR(טבלה135[[#This Row],[CycleNumber]]&gt;B316,B316=""),IF(טבלה135[[#This Row],[מספר סטייה]]=3,MAX(D313:D315),טבלה135[[#This Row],[מקס קבוע]]),טבלה135[[#This Row],[מקס קבוע]])</f>
        <v>38</v>
      </c>
      <c r="I31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קבוע]]&lt;&gt;E314,1,I314+1),0))</f>
        <v>1</v>
      </c>
      <c r="J315">
        <f>IF(AND(טבלה135[[#This Row],[CycleNumber]]&lt;B316,טבלה135[[#This Row],[מקס קבוע]]&lt;&gt;""),IF(OR(טבלה135[[#This Row],[מספר סטייה]]&lt;I316,AND(טבלה135[[#This Row],[מספר סטייה]]=3,I316=1)),0,1),"")</f>
        <v>1</v>
      </c>
      <c r="K315">
        <f>IF(טבלה135[[#This Row],[מקס קבוע]]&lt;&gt;"",טבלה135[[#This Row],[מקסימום]]-טבלה135[[#This Row],[מינימום]],"")</f>
        <v>6</v>
      </c>
      <c r="L315">
        <f>IF(IFERROR(LOOKUP(טבלה135[[#This Row],[ClientID]],פיבוט!$A$4:$A$121),FALSE)=טבלה135[[#This Row],[ClientID]],1,0)</f>
        <v>1</v>
      </c>
      <c r="M315" t="str">
        <f>IF(OR(טבלה135[[#This Row],[ClientID]]=A316),"",1)</f>
        <v/>
      </c>
      <c r="N315" s="3" t="str">
        <f>IF(טבלה135[[#This Row],[טווח]]&lt;&gt;K314,טבלה135[[#This Row],[טווח]],"")</f>
        <v/>
      </c>
      <c r="O315" s="3" t="str">
        <f>IF(טבלה135[[#This Row],[מניית טווחים]]&lt;&gt;"",IF(OR(30&gt;טבלה135[[#This Row],[מקסימום]],30&lt;טבלה135[[#This Row],[מינימום]]),0,1),"")</f>
        <v/>
      </c>
    </row>
    <row r="316" spans="1:15" x14ac:dyDescent="0.25">
      <c r="A316" t="s">
        <v>34</v>
      </c>
      <c r="B316">
        <v>14</v>
      </c>
      <c r="C316">
        <v>33</v>
      </c>
      <c r="D316">
        <f>טבלה135[[#This Row],[LengthofCycle]]+1</f>
        <v>34</v>
      </c>
      <c r="E316">
        <f>IF(טבלה135[[#This Row],[CycleNumber]]&lt;3,"",IF(טבלה135[[#This Row],[CycleNumber]]=3,MIN(D314:D316),IF(I315=3,MIN(D313:D315),E315)))</f>
        <v>32</v>
      </c>
      <c r="F316">
        <f>IF(טבלה135[[#This Row],[CycleNumber]]&lt;3,"",IF(טבלה135[[#This Row],[CycleNumber]]=3,MAX(D314:D316),IF(I315=3,MAX(D313:D315),F315)))</f>
        <v>38</v>
      </c>
      <c r="G316">
        <f>IF(OR(טבלה135[[#This Row],[CycleNumber]]&gt;B317,B317=""),IF(טבלה135[[#This Row],[מספר סטייה]]=3,MIN(D314:D316),טבלה135[[#This Row],[מינ קבוע]]),טבלה135[[#This Row],[מינ קבוע]])</f>
        <v>32</v>
      </c>
      <c r="H316">
        <f>IF(OR(טבלה135[[#This Row],[CycleNumber]]&gt;B317,B317=""),IF(טבלה135[[#This Row],[מספר סטייה]]=3,MAX(D314:D316),טבלה135[[#This Row],[מקס קבוע]]),טבלה135[[#This Row],[מקס קבוע]])</f>
        <v>38</v>
      </c>
      <c r="I31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קבוע]]&lt;&gt;E315,1,I315+1),0))</f>
        <v>0</v>
      </c>
      <c r="J316" t="str">
        <f>IF(AND(טבלה135[[#This Row],[CycleNumber]]&lt;B317,טבלה135[[#This Row],[מקס קבוע]]&lt;&gt;""),IF(OR(טבלה135[[#This Row],[מספר סטייה]]&lt;I317,AND(טבלה135[[#This Row],[מספר סטייה]]=3,I317=1)),0,1),"")</f>
        <v/>
      </c>
      <c r="K316">
        <f>IF(טבלה135[[#This Row],[מקס קבוע]]&lt;&gt;"",טבלה135[[#This Row],[מקסימום]]-טבלה135[[#This Row],[מינימום]],"")</f>
        <v>6</v>
      </c>
      <c r="L316">
        <f>IF(IFERROR(LOOKUP(טבלה135[[#This Row],[ClientID]],פיבוט!$A$4:$A$121),FALSE)=טבלה135[[#This Row],[ClientID]],1,0)</f>
        <v>1</v>
      </c>
      <c r="M316">
        <f>IF(OR(טבלה135[[#This Row],[ClientID]]=A317),"",1)</f>
        <v>1</v>
      </c>
      <c r="N316" s="3" t="str">
        <f>IF(טבלה135[[#This Row],[טווח]]&lt;&gt;K315,טבלה135[[#This Row],[טווח]],"")</f>
        <v/>
      </c>
      <c r="O316" s="3" t="str">
        <f>IF(טבלה135[[#This Row],[מניית טווחים]]&lt;&gt;"",IF(OR(30&gt;טבלה135[[#This Row],[מקסימום]],30&lt;טבלה135[[#This Row],[מינימום]]),0,1),"")</f>
        <v/>
      </c>
    </row>
    <row r="317" spans="1:15" x14ac:dyDescent="0.25">
      <c r="A317" t="s">
        <v>35</v>
      </c>
      <c r="B317">
        <v>1</v>
      </c>
      <c r="C317">
        <v>35</v>
      </c>
      <c r="D317">
        <f>טבלה135[[#This Row],[LengthofCycle]]+1</f>
        <v>36</v>
      </c>
      <c r="E317" t="str">
        <f>IF(טבלה135[[#This Row],[CycleNumber]]&lt;3,"",IF(טבלה135[[#This Row],[CycleNumber]]=3,MIN(D315:D317),IF(I316=3,MIN(D314:D316),E316)))</f>
        <v/>
      </c>
      <c r="F317" t="str">
        <f>IF(טבלה135[[#This Row],[CycleNumber]]&lt;3,"",IF(טבלה135[[#This Row],[CycleNumber]]=3,MAX(D315:D317),IF(I316=3,MAX(D314:D316),F316)))</f>
        <v/>
      </c>
      <c r="G317" t="str">
        <f>IF(OR(טבלה135[[#This Row],[CycleNumber]]&gt;B318,B318=""),IF(טבלה135[[#This Row],[מספר סטייה]]=3,MIN(D315:D317),טבלה135[[#This Row],[מינ קבוע]]),טבלה135[[#This Row],[מינ קבוע]])</f>
        <v/>
      </c>
      <c r="H317" t="str">
        <f>IF(OR(טבלה135[[#This Row],[CycleNumber]]&gt;B318,B318=""),IF(טבלה135[[#This Row],[מספר סטייה]]=3,MAX(D315:D317),טבלה135[[#This Row],[מקס קבוע]]),טבלה135[[#This Row],[מקס קבוע]])</f>
        <v/>
      </c>
      <c r="I31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קבוע]]&lt;&gt;E316,1,I316+1),0))</f>
        <v/>
      </c>
      <c r="J317" t="str">
        <f>IF(AND(טבלה135[[#This Row],[CycleNumber]]&lt;B318,טבלה135[[#This Row],[מקס קבוע]]&lt;&gt;""),IF(OR(טבלה135[[#This Row],[מספר סטייה]]&lt;I318,AND(טבלה135[[#This Row],[מספר סטייה]]=3,I318=1)),0,1),"")</f>
        <v/>
      </c>
      <c r="K317" t="str">
        <f>IF(טבלה135[[#This Row],[מקס קבוע]]&lt;&gt;"",טבלה135[[#This Row],[מקסימום]]-טבלה135[[#This Row],[מינימום]],"")</f>
        <v/>
      </c>
      <c r="L317">
        <f>IF(IFERROR(LOOKUP(טבלה135[[#This Row],[ClientID]],פיבוט!$A$4:$A$121),FALSE)=טבלה135[[#This Row],[ClientID]],1,0)</f>
        <v>1</v>
      </c>
      <c r="M317" t="str">
        <f>IF(OR(טבלה135[[#This Row],[ClientID]]=A318),"",1)</f>
        <v/>
      </c>
      <c r="N317" s="3" t="str">
        <f>IF(טבלה135[[#This Row],[טווח]]&lt;&gt;K316,טבלה135[[#This Row],[טווח]],"")</f>
        <v/>
      </c>
      <c r="O317" s="3" t="str">
        <f>IF(טבלה135[[#This Row],[מניית טווחים]]&lt;&gt;"",IF(OR(30&gt;טבלה135[[#This Row],[מקסימום]],30&lt;טבלה135[[#This Row],[מינימום]]),0,1),"")</f>
        <v/>
      </c>
    </row>
    <row r="318" spans="1:15" x14ac:dyDescent="0.25">
      <c r="A318" t="s">
        <v>35</v>
      </c>
      <c r="B318">
        <v>2</v>
      </c>
      <c r="C318">
        <v>30</v>
      </c>
      <c r="D318">
        <f>טבלה135[[#This Row],[LengthofCycle]]+1</f>
        <v>31</v>
      </c>
      <c r="E318" t="str">
        <f>IF(טבלה135[[#This Row],[CycleNumber]]&lt;3,"",IF(טבלה135[[#This Row],[CycleNumber]]=3,MIN(D316:D318),IF(I317=3,MIN(D315:D317),E317)))</f>
        <v/>
      </c>
      <c r="F318" t="str">
        <f>IF(טבלה135[[#This Row],[CycleNumber]]&lt;3,"",IF(טבלה135[[#This Row],[CycleNumber]]=3,MAX(D316:D318),IF(I317=3,MAX(D315:D317),F317)))</f>
        <v/>
      </c>
      <c r="G318" t="str">
        <f>IF(OR(טבלה135[[#This Row],[CycleNumber]]&gt;B319,B319=""),IF(טבלה135[[#This Row],[מספר סטייה]]=3,MIN(D316:D318),טבלה135[[#This Row],[מינ קבוע]]),טבלה135[[#This Row],[מינ קבוע]])</f>
        <v/>
      </c>
      <c r="H318" t="str">
        <f>IF(OR(טבלה135[[#This Row],[CycleNumber]]&gt;B319,B319=""),IF(טבלה135[[#This Row],[מספר סטייה]]=3,MAX(D316:D318),טבלה135[[#This Row],[מקס קבוע]]),טבלה135[[#This Row],[מקס קבוע]])</f>
        <v/>
      </c>
      <c r="I31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קבוע]]&lt;&gt;E317,1,I317+1),0))</f>
        <v/>
      </c>
      <c r="J318" t="str">
        <f>IF(AND(טבלה135[[#This Row],[CycleNumber]]&lt;B319,טבלה135[[#This Row],[מקס קבוע]]&lt;&gt;""),IF(OR(טבלה135[[#This Row],[מספר סטייה]]&lt;I319,AND(טבלה135[[#This Row],[מספר סטייה]]=3,I319=1)),0,1),"")</f>
        <v/>
      </c>
      <c r="K318" t="str">
        <f>IF(טבלה135[[#This Row],[מקס קבוע]]&lt;&gt;"",טבלה135[[#This Row],[מקסימום]]-טבלה135[[#This Row],[מינימום]],"")</f>
        <v/>
      </c>
      <c r="L318">
        <f>IF(IFERROR(LOOKUP(טבלה135[[#This Row],[ClientID]],פיבוט!$A$4:$A$121),FALSE)=טבלה135[[#This Row],[ClientID]],1,0)</f>
        <v>1</v>
      </c>
      <c r="M318" t="str">
        <f>IF(OR(טבלה135[[#This Row],[ClientID]]=A319),"",1)</f>
        <v/>
      </c>
      <c r="N318" s="3" t="str">
        <f>IF(טבלה135[[#This Row],[טווח]]&lt;&gt;K317,טבלה135[[#This Row],[טווח]],"")</f>
        <v/>
      </c>
      <c r="O318" s="3" t="str">
        <f>IF(טבלה135[[#This Row],[מניית טווחים]]&lt;&gt;"",IF(OR(30&gt;טבלה135[[#This Row],[מקסימום]],30&lt;טבלה135[[#This Row],[מינימום]]),0,1),"")</f>
        <v/>
      </c>
    </row>
    <row r="319" spans="1:15" x14ac:dyDescent="0.25">
      <c r="A319" t="s">
        <v>35</v>
      </c>
      <c r="B319">
        <v>3</v>
      </c>
      <c r="C319">
        <v>27</v>
      </c>
      <c r="D319">
        <f>טבלה135[[#This Row],[LengthofCycle]]+1</f>
        <v>28</v>
      </c>
      <c r="E319">
        <f>IF(טבלה135[[#This Row],[CycleNumber]]&lt;3,"",IF(טבלה135[[#This Row],[CycleNumber]]=3,MIN(D317:D319),IF(I318=3,MIN(D316:D318),E318)))</f>
        <v>28</v>
      </c>
      <c r="F319">
        <f>IF(טבלה135[[#This Row],[CycleNumber]]&lt;3,"",IF(טבלה135[[#This Row],[CycleNumber]]=3,MAX(D317:D319),IF(I318=3,MAX(D316:D318),F318)))</f>
        <v>36</v>
      </c>
      <c r="G319">
        <f>IF(OR(טבלה135[[#This Row],[CycleNumber]]&gt;B320,B320=""),IF(טבלה135[[#This Row],[מספר סטייה]]=3,MIN(D317:D319),טבלה135[[#This Row],[מינ קבוע]]),טבלה135[[#This Row],[מינ קבוע]])</f>
        <v>28</v>
      </c>
      <c r="H319">
        <f>IF(OR(טבלה135[[#This Row],[CycleNumber]]&gt;B320,B320=""),IF(טבלה135[[#This Row],[מספר סטייה]]=3,MAX(D317:D319),טבלה135[[#This Row],[מקס קבוע]]),טבלה135[[#This Row],[מקס קבוע]])</f>
        <v>36</v>
      </c>
      <c r="I31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קבוע]]&lt;&gt;E318,1,I318+1),0))</f>
        <v>0</v>
      </c>
      <c r="J319">
        <f>IF(AND(טבלה135[[#This Row],[CycleNumber]]&lt;B320,טבלה135[[#This Row],[מקס קבוע]]&lt;&gt;""),IF(OR(טבלה135[[#This Row],[מספר סטייה]]&lt;I320,AND(טבלה135[[#This Row],[מספר סטייה]]=3,I320=1)),0,1),"")</f>
        <v>1</v>
      </c>
      <c r="K319">
        <f>IF(טבלה135[[#This Row],[מקס קבוע]]&lt;&gt;"",טבלה135[[#This Row],[מקסימום]]-טבלה135[[#This Row],[מינימום]],"")</f>
        <v>8</v>
      </c>
      <c r="L319">
        <f>IF(IFERROR(LOOKUP(טבלה135[[#This Row],[ClientID]],פיבוט!$A$4:$A$121),FALSE)=טבלה135[[#This Row],[ClientID]],1,0)</f>
        <v>1</v>
      </c>
      <c r="M319" t="str">
        <f>IF(OR(טבלה135[[#This Row],[ClientID]]=A320),"",1)</f>
        <v/>
      </c>
      <c r="N319" s="3">
        <f>IF(טבלה135[[#This Row],[טווח]]&lt;&gt;K318,טבלה135[[#This Row],[טווח]],"")</f>
        <v>8</v>
      </c>
      <c r="O319" s="3">
        <f>IF(טבלה135[[#This Row],[מניית טווחים]]&lt;&gt;"",IF(OR(30&gt;טבלה135[[#This Row],[מקסימום]],30&lt;טבלה135[[#This Row],[מינימום]]),0,1),"")</f>
        <v>1</v>
      </c>
    </row>
    <row r="320" spans="1:15" x14ac:dyDescent="0.25">
      <c r="A320" t="s">
        <v>35</v>
      </c>
      <c r="B320">
        <v>4</v>
      </c>
      <c r="C320">
        <v>29</v>
      </c>
      <c r="D320">
        <f>טבלה135[[#This Row],[LengthofCycle]]+1</f>
        <v>30</v>
      </c>
      <c r="E320">
        <f>IF(טבלה135[[#This Row],[CycleNumber]]&lt;3,"",IF(טבלה135[[#This Row],[CycleNumber]]=3,MIN(D318:D320),IF(I319=3,MIN(D317:D319),E319)))</f>
        <v>28</v>
      </c>
      <c r="F320">
        <f>IF(טבלה135[[#This Row],[CycleNumber]]&lt;3,"",IF(טבלה135[[#This Row],[CycleNumber]]=3,MAX(D318:D320),IF(I319=3,MAX(D317:D319),F319)))</f>
        <v>36</v>
      </c>
      <c r="G320">
        <f>IF(OR(טבלה135[[#This Row],[CycleNumber]]&gt;B321,B321=""),IF(טבלה135[[#This Row],[מספר סטייה]]=3,MIN(D318:D320),טבלה135[[#This Row],[מינ קבוע]]),טבלה135[[#This Row],[מינ קבוע]])</f>
        <v>28</v>
      </c>
      <c r="H320">
        <f>IF(OR(טבלה135[[#This Row],[CycleNumber]]&gt;B321,B321=""),IF(טבלה135[[#This Row],[מספר סטייה]]=3,MAX(D318:D320),טבלה135[[#This Row],[מקס קבוע]]),טבלה135[[#This Row],[מקס קבוע]])</f>
        <v>36</v>
      </c>
      <c r="I32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קבוע]]&lt;&gt;E319,1,I319+1),0))</f>
        <v>0</v>
      </c>
      <c r="J320">
        <f>IF(AND(טבלה135[[#This Row],[CycleNumber]]&lt;B321,טבלה135[[#This Row],[מקס קבוע]]&lt;&gt;""),IF(OR(טבלה135[[#This Row],[מספר סטייה]]&lt;I321,AND(טבלה135[[#This Row],[מספר סטייה]]=3,I321=1)),0,1),"")</f>
        <v>1</v>
      </c>
      <c r="K320">
        <f>IF(טבלה135[[#This Row],[מקס קבוע]]&lt;&gt;"",טבלה135[[#This Row],[מקסימום]]-טבלה135[[#This Row],[מינימום]],"")</f>
        <v>8</v>
      </c>
      <c r="L320">
        <f>IF(IFERROR(LOOKUP(טבלה135[[#This Row],[ClientID]],פיבוט!$A$4:$A$121),FALSE)=טבלה135[[#This Row],[ClientID]],1,0)</f>
        <v>1</v>
      </c>
      <c r="M320" t="str">
        <f>IF(OR(טבלה135[[#This Row],[ClientID]]=A321),"",1)</f>
        <v/>
      </c>
      <c r="N320" s="3" t="str">
        <f>IF(טבלה135[[#This Row],[טווח]]&lt;&gt;K319,טבלה135[[#This Row],[טווח]],"")</f>
        <v/>
      </c>
      <c r="O320" s="3" t="str">
        <f>IF(טבלה135[[#This Row],[מניית טווחים]]&lt;&gt;"",IF(OR(30&gt;טבלה135[[#This Row],[מקסימום]],30&lt;טבלה135[[#This Row],[מינימום]]),0,1),"")</f>
        <v/>
      </c>
    </row>
    <row r="321" spans="1:15" x14ac:dyDescent="0.25">
      <c r="A321" t="s">
        <v>35</v>
      </c>
      <c r="B321">
        <v>5</v>
      </c>
      <c r="C321">
        <v>30</v>
      </c>
      <c r="D321">
        <f>טבלה135[[#This Row],[LengthofCycle]]+1</f>
        <v>31</v>
      </c>
      <c r="E321">
        <f>IF(טבלה135[[#This Row],[CycleNumber]]&lt;3,"",IF(טבלה135[[#This Row],[CycleNumber]]=3,MIN(D319:D321),IF(I320=3,MIN(D318:D320),E320)))</f>
        <v>28</v>
      </c>
      <c r="F321">
        <f>IF(טבלה135[[#This Row],[CycleNumber]]&lt;3,"",IF(טבלה135[[#This Row],[CycleNumber]]=3,MAX(D319:D321),IF(I320=3,MAX(D318:D320),F320)))</f>
        <v>36</v>
      </c>
      <c r="G321">
        <f>IF(OR(טבלה135[[#This Row],[CycleNumber]]&gt;B322,B322=""),IF(טבלה135[[#This Row],[מספר סטייה]]=3,MIN(D319:D321),טבלה135[[#This Row],[מינ קבוע]]),טבלה135[[#This Row],[מינ קבוע]])</f>
        <v>28</v>
      </c>
      <c r="H321">
        <f>IF(OR(טבלה135[[#This Row],[CycleNumber]]&gt;B322,B322=""),IF(טבלה135[[#This Row],[מספר סטייה]]=3,MAX(D319:D321),טבלה135[[#This Row],[מקס קבוע]]),טבלה135[[#This Row],[מקס קבוע]])</f>
        <v>36</v>
      </c>
      <c r="I32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קבוע]]&lt;&gt;E320,1,I320+1),0))</f>
        <v>0</v>
      </c>
      <c r="J321">
        <f>IF(AND(טבלה135[[#This Row],[CycleNumber]]&lt;B322,טבלה135[[#This Row],[מקס קבוע]]&lt;&gt;""),IF(OR(טבלה135[[#This Row],[מספר סטייה]]&lt;I322,AND(טבלה135[[#This Row],[מספר סטייה]]=3,I322=1)),0,1),"")</f>
        <v>0</v>
      </c>
      <c r="K321">
        <f>IF(טבלה135[[#This Row],[מקס קבוע]]&lt;&gt;"",טבלה135[[#This Row],[מקסימום]]-טבלה135[[#This Row],[מינימום]],"")</f>
        <v>8</v>
      </c>
      <c r="L321">
        <f>IF(IFERROR(LOOKUP(טבלה135[[#This Row],[ClientID]],פיבוט!$A$4:$A$121),FALSE)=טבלה135[[#This Row],[ClientID]],1,0)</f>
        <v>1</v>
      </c>
      <c r="M321" t="str">
        <f>IF(OR(טבלה135[[#This Row],[ClientID]]=A322),"",1)</f>
        <v/>
      </c>
      <c r="N321" s="3" t="str">
        <f>IF(טבלה135[[#This Row],[טווח]]&lt;&gt;K320,טבלה135[[#This Row],[טווח]],"")</f>
        <v/>
      </c>
      <c r="O321" s="3" t="str">
        <f>IF(טבלה135[[#This Row],[מניית טווחים]]&lt;&gt;"",IF(OR(30&gt;טבלה135[[#This Row],[מקסימום]],30&lt;טבלה135[[#This Row],[מינימום]]),0,1),"")</f>
        <v/>
      </c>
    </row>
    <row r="322" spans="1:15" x14ac:dyDescent="0.25">
      <c r="A322" t="s">
        <v>35</v>
      </c>
      <c r="B322">
        <v>6</v>
      </c>
      <c r="C322">
        <v>26</v>
      </c>
      <c r="D322">
        <f>טבלה135[[#This Row],[LengthofCycle]]+1</f>
        <v>27</v>
      </c>
      <c r="E322">
        <f>IF(טבלה135[[#This Row],[CycleNumber]]&lt;3,"",IF(טבלה135[[#This Row],[CycleNumber]]=3,MIN(D320:D322),IF(I321=3,MIN(D319:D321),E321)))</f>
        <v>28</v>
      </c>
      <c r="F322">
        <f>IF(טבלה135[[#This Row],[CycleNumber]]&lt;3,"",IF(טבלה135[[#This Row],[CycleNumber]]=3,MAX(D320:D322),IF(I321=3,MAX(D319:D321),F321)))</f>
        <v>36</v>
      </c>
      <c r="G322">
        <f>IF(OR(טבלה135[[#This Row],[CycleNumber]]&gt;B323,B323=""),IF(טבלה135[[#This Row],[מספר סטייה]]=3,MIN(D320:D322),טבלה135[[#This Row],[מינ קבוע]]),טבלה135[[#This Row],[מינ קבוע]])</f>
        <v>28</v>
      </c>
      <c r="H322">
        <f>IF(OR(טבלה135[[#This Row],[CycleNumber]]&gt;B323,B323=""),IF(טבלה135[[#This Row],[מספר סטייה]]=3,MAX(D320:D322),טבלה135[[#This Row],[מקס קבוע]]),טבלה135[[#This Row],[מקס קבוע]])</f>
        <v>36</v>
      </c>
      <c r="I32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קבוע]]&lt;&gt;E321,1,I321+1),0))</f>
        <v>1</v>
      </c>
      <c r="J322">
        <f>IF(AND(טבלה135[[#This Row],[CycleNumber]]&lt;B323,טבלה135[[#This Row],[מקס קבוע]]&lt;&gt;""),IF(OR(טבלה135[[#This Row],[מספר סטייה]]&lt;I323,AND(טבלה135[[#This Row],[מספר סטייה]]=3,I323=1)),0,1),"")</f>
        <v>1</v>
      </c>
      <c r="K322">
        <f>IF(טבלה135[[#This Row],[מקס קבוע]]&lt;&gt;"",טבלה135[[#This Row],[מקסימום]]-טבלה135[[#This Row],[מינימום]],"")</f>
        <v>8</v>
      </c>
      <c r="L322">
        <f>IF(IFERROR(LOOKUP(טבלה135[[#This Row],[ClientID]],פיבוט!$A$4:$A$121),FALSE)=טבלה135[[#This Row],[ClientID]],1,0)</f>
        <v>1</v>
      </c>
      <c r="M322" t="str">
        <f>IF(OR(טבלה135[[#This Row],[ClientID]]=A323),"",1)</f>
        <v/>
      </c>
      <c r="N322" s="3" t="str">
        <f>IF(טבלה135[[#This Row],[טווח]]&lt;&gt;K321,טבלה135[[#This Row],[טווח]],"")</f>
        <v/>
      </c>
      <c r="O322" s="3" t="str">
        <f>IF(טבלה135[[#This Row],[מניית טווחים]]&lt;&gt;"",IF(OR(30&gt;טבלה135[[#This Row],[מקסימום]],30&lt;טבלה135[[#This Row],[מינימום]]),0,1),"")</f>
        <v/>
      </c>
    </row>
    <row r="323" spans="1:15" x14ac:dyDescent="0.25">
      <c r="A323" t="s">
        <v>35</v>
      </c>
      <c r="B323">
        <v>7</v>
      </c>
      <c r="C323">
        <v>35</v>
      </c>
      <c r="D323">
        <f>טבלה135[[#This Row],[LengthofCycle]]+1</f>
        <v>36</v>
      </c>
      <c r="E323">
        <f>IF(טבלה135[[#This Row],[CycleNumber]]&lt;3,"",IF(טבלה135[[#This Row],[CycleNumber]]=3,MIN(D321:D323),IF(I322=3,MIN(D320:D322),E322)))</f>
        <v>28</v>
      </c>
      <c r="F323">
        <f>IF(טבלה135[[#This Row],[CycleNumber]]&lt;3,"",IF(טבלה135[[#This Row],[CycleNumber]]=3,MAX(D321:D323),IF(I322=3,MAX(D320:D322),F322)))</f>
        <v>36</v>
      </c>
      <c r="G323">
        <f>IF(OR(טבלה135[[#This Row],[CycleNumber]]&gt;B324,B324=""),IF(טבלה135[[#This Row],[מספר סטייה]]=3,MIN(D321:D323),טבלה135[[#This Row],[מינ קבוע]]),טבלה135[[#This Row],[מינ קבוע]])</f>
        <v>28</v>
      </c>
      <c r="H323">
        <f>IF(OR(טבלה135[[#This Row],[CycleNumber]]&gt;B324,B324=""),IF(טבלה135[[#This Row],[מספר סטייה]]=3,MAX(D321:D323),טבלה135[[#This Row],[מקס קבוע]]),טבלה135[[#This Row],[מקס קבוע]])</f>
        <v>36</v>
      </c>
      <c r="I32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קבוע]]&lt;&gt;E322,1,I322+1),0))</f>
        <v>0</v>
      </c>
      <c r="J323">
        <f>IF(AND(טבלה135[[#This Row],[CycleNumber]]&lt;B324,טבלה135[[#This Row],[מקס קבוע]]&lt;&gt;""),IF(OR(טבלה135[[#This Row],[מספר סטייה]]&lt;I324,AND(טבלה135[[#This Row],[מספר סטייה]]=3,I324=1)),0,1),"")</f>
        <v>1</v>
      </c>
      <c r="K323">
        <f>IF(טבלה135[[#This Row],[מקס קבוע]]&lt;&gt;"",טבלה135[[#This Row],[מקסימום]]-טבלה135[[#This Row],[מינימום]],"")</f>
        <v>8</v>
      </c>
      <c r="L323">
        <f>IF(IFERROR(LOOKUP(טבלה135[[#This Row],[ClientID]],פיבוט!$A$4:$A$121),FALSE)=טבלה135[[#This Row],[ClientID]],1,0)</f>
        <v>1</v>
      </c>
      <c r="M323" t="str">
        <f>IF(OR(טבלה135[[#This Row],[ClientID]]=A324),"",1)</f>
        <v/>
      </c>
      <c r="N323" s="3" t="str">
        <f>IF(טבלה135[[#This Row],[טווח]]&lt;&gt;K322,טבלה135[[#This Row],[טווח]],"")</f>
        <v/>
      </c>
      <c r="O323" s="3" t="str">
        <f>IF(טבלה135[[#This Row],[מניית טווחים]]&lt;&gt;"",IF(OR(30&gt;טבלה135[[#This Row],[מקסימום]],30&lt;טבלה135[[#This Row],[מינימום]]),0,1),"")</f>
        <v/>
      </c>
    </row>
    <row r="324" spans="1:15" x14ac:dyDescent="0.25">
      <c r="A324" t="s">
        <v>35</v>
      </c>
      <c r="B324">
        <v>8</v>
      </c>
      <c r="C324">
        <v>28</v>
      </c>
      <c r="D324">
        <f>טבלה135[[#This Row],[LengthofCycle]]+1</f>
        <v>29</v>
      </c>
      <c r="E324">
        <f>IF(טבלה135[[#This Row],[CycleNumber]]&lt;3,"",IF(טבלה135[[#This Row],[CycleNumber]]=3,MIN(D322:D324),IF(I323=3,MIN(D321:D323),E323)))</f>
        <v>28</v>
      </c>
      <c r="F324">
        <f>IF(טבלה135[[#This Row],[CycleNumber]]&lt;3,"",IF(טבלה135[[#This Row],[CycleNumber]]=3,MAX(D322:D324),IF(I323=3,MAX(D321:D323),F323)))</f>
        <v>36</v>
      </c>
      <c r="G324">
        <f>IF(OR(טבלה135[[#This Row],[CycleNumber]]&gt;B325,B325=""),IF(טבלה135[[#This Row],[מספר סטייה]]=3,MIN(D322:D324),טבלה135[[#This Row],[מינ קבוע]]),טבלה135[[#This Row],[מינ קבוע]])</f>
        <v>28</v>
      </c>
      <c r="H324">
        <f>IF(OR(טבלה135[[#This Row],[CycleNumber]]&gt;B325,B325=""),IF(טבלה135[[#This Row],[מספר סטייה]]=3,MAX(D322:D324),טבלה135[[#This Row],[מקס קבוע]]),טבלה135[[#This Row],[מקס קבוע]])</f>
        <v>36</v>
      </c>
      <c r="I32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קבוע]]&lt;&gt;E323,1,I323+1),0))</f>
        <v>0</v>
      </c>
      <c r="J324">
        <f>IF(AND(טבלה135[[#This Row],[CycleNumber]]&lt;B325,טבלה135[[#This Row],[מקס קבוע]]&lt;&gt;""),IF(OR(טבלה135[[#This Row],[מספר סטייה]]&lt;I325,AND(טבלה135[[#This Row],[מספר סטייה]]=3,I325=1)),0,1),"")</f>
        <v>0</v>
      </c>
      <c r="K324">
        <f>IF(טבלה135[[#This Row],[מקס קבוע]]&lt;&gt;"",טבלה135[[#This Row],[מקסימום]]-טבלה135[[#This Row],[מינימום]],"")</f>
        <v>8</v>
      </c>
      <c r="L324">
        <f>IF(IFERROR(LOOKUP(טבלה135[[#This Row],[ClientID]],פיבוט!$A$4:$A$121),FALSE)=טבלה135[[#This Row],[ClientID]],1,0)</f>
        <v>1</v>
      </c>
      <c r="M324" t="str">
        <f>IF(OR(טבלה135[[#This Row],[ClientID]]=A325),"",1)</f>
        <v/>
      </c>
      <c r="N324" s="3" t="str">
        <f>IF(טבלה135[[#This Row],[טווח]]&lt;&gt;K323,טבלה135[[#This Row],[טווח]],"")</f>
        <v/>
      </c>
      <c r="O324" s="3" t="str">
        <f>IF(טבלה135[[#This Row],[מניית טווחים]]&lt;&gt;"",IF(OR(30&gt;טבלה135[[#This Row],[מקסימום]],30&lt;טבלה135[[#This Row],[מינימום]]),0,1),"")</f>
        <v/>
      </c>
    </row>
    <row r="325" spans="1:15" x14ac:dyDescent="0.25">
      <c r="A325" t="s">
        <v>35</v>
      </c>
      <c r="B325">
        <v>9</v>
      </c>
      <c r="C325">
        <v>36</v>
      </c>
      <c r="D325">
        <f>טבלה135[[#This Row],[LengthofCycle]]+1</f>
        <v>37</v>
      </c>
      <c r="E325">
        <f>IF(טבלה135[[#This Row],[CycleNumber]]&lt;3,"",IF(טבלה135[[#This Row],[CycleNumber]]=3,MIN(D323:D325),IF(I324=3,MIN(D322:D324),E324)))</f>
        <v>28</v>
      </c>
      <c r="F325">
        <f>IF(טבלה135[[#This Row],[CycleNumber]]&lt;3,"",IF(טבלה135[[#This Row],[CycleNumber]]=3,MAX(D323:D325),IF(I324=3,MAX(D322:D324),F324)))</f>
        <v>36</v>
      </c>
      <c r="G325">
        <f>IF(OR(טבלה135[[#This Row],[CycleNumber]]&gt;B326,B326=""),IF(טבלה135[[#This Row],[מספר סטייה]]=3,MIN(D323:D325),טבלה135[[#This Row],[מינ קבוע]]),טבלה135[[#This Row],[מינ קבוע]])</f>
        <v>28</v>
      </c>
      <c r="H325">
        <f>IF(OR(טבלה135[[#This Row],[CycleNumber]]&gt;B326,B326=""),IF(טבלה135[[#This Row],[מספר סטייה]]=3,MAX(D323:D325),טבלה135[[#This Row],[מקס קבוע]]),טבלה135[[#This Row],[מקס קבוע]])</f>
        <v>36</v>
      </c>
      <c r="I32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קבוע]]&lt;&gt;E324,1,I324+1),0))</f>
        <v>1</v>
      </c>
      <c r="J325">
        <f>IF(AND(טבלה135[[#This Row],[CycleNumber]]&lt;B326,טבלה135[[#This Row],[מקס קבוע]]&lt;&gt;""),IF(OR(טבלה135[[#This Row],[מספר סטייה]]&lt;I326,AND(טבלה135[[#This Row],[מספר סטייה]]=3,I326=1)),0,1),"")</f>
        <v>1</v>
      </c>
      <c r="K325">
        <f>IF(טבלה135[[#This Row],[מקס קבוע]]&lt;&gt;"",טבלה135[[#This Row],[מקסימום]]-טבלה135[[#This Row],[מינימום]],"")</f>
        <v>8</v>
      </c>
      <c r="L325">
        <f>IF(IFERROR(LOOKUP(טבלה135[[#This Row],[ClientID]],פיבוט!$A$4:$A$121),FALSE)=טבלה135[[#This Row],[ClientID]],1,0)</f>
        <v>1</v>
      </c>
      <c r="M325" t="str">
        <f>IF(OR(טבלה135[[#This Row],[ClientID]]=A326),"",1)</f>
        <v/>
      </c>
      <c r="N325" s="3" t="str">
        <f>IF(טבלה135[[#This Row],[טווח]]&lt;&gt;K324,טבלה135[[#This Row],[טווח]],"")</f>
        <v/>
      </c>
      <c r="O325" s="3" t="str">
        <f>IF(טבלה135[[#This Row],[מניית טווחים]]&lt;&gt;"",IF(OR(30&gt;טבלה135[[#This Row],[מקסימום]],30&lt;טבלה135[[#This Row],[מינימום]]),0,1),"")</f>
        <v/>
      </c>
    </row>
    <row r="326" spans="1:15" x14ac:dyDescent="0.25">
      <c r="A326" t="s">
        <v>35</v>
      </c>
      <c r="B326">
        <v>10</v>
      </c>
      <c r="C326">
        <v>29</v>
      </c>
      <c r="D326">
        <f>טבלה135[[#This Row],[LengthofCycle]]+1</f>
        <v>30</v>
      </c>
      <c r="E326">
        <f>IF(טבלה135[[#This Row],[CycleNumber]]&lt;3,"",IF(טבלה135[[#This Row],[CycleNumber]]=3,MIN(D324:D326),IF(I325=3,MIN(D323:D325),E325)))</f>
        <v>28</v>
      </c>
      <c r="F326">
        <f>IF(טבלה135[[#This Row],[CycleNumber]]&lt;3,"",IF(טבלה135[[#This Row],[CycleNumber]]=3,MAX(D324:D326),IF(I325=3,MAX(D323:D325),F325)))</f>
        <v>36</v>
      </c>
      <c r="G326">
        <f>IF(OR(טבלה135[[#This Row],[CycleNumber]]&gt;B327,B327=""),IF(טבלה135[[#This Row],[מספר סטייה]]=3,MIN(D324:D326),טבלה135[[#This Row],[מינ קבוע]]),טבלה135[[#This Row],[מינ קבוע]])</f>
        <v>28</v>
      </c>
      <c r="H326">
        <f>IF(OR(טבלה135[[#This Row],[CycleNumber]]&gt;B327,B327=""),IF(טבלה135[[#This Row],[מספר סטייה]]=3,MAX(D324:D326),טבלה135[[#This Row],[מקס קבוע]]),טבלה135[[#This Row],[מקס קבוע]])</f>
        <v>36</v>
      </c>
      <c r="I32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קבוע]]&lt;&gt;E325,1,I325+1),0))</f>
        <v>0</v>
      </c>
      <c r="J326">
        <f>IF(AND(טבלה135[[#This Row],[CycleNumber]]&lt;B327,טבלה135[[#This Row],[מקס קבוע]]&lt;&gt;""),IF(OR(טבלה135[[#This Row],[מספר סטייה]]&lt;I327,AND(טבלה135[[#This Row],[מספר סטייה]]=3,I327=1)),0,1),"")</f>
        <v>0</v>
      </c>
      <c r="K326">
        <f>IF(טבלה135[[#This Row],[מקס קבוע]]&lt;&gt;"",טבלה135[[#This Row],[מקסימום]]-טבלה135[[#This Row],[מינימום]],"")</f>
        <v>8</v>
      </c>
      <c r="L326">
        <f>IF(IFERROR(LOOKUP(טבלה135[[#This Row],[ClientID]],פיבוט!$A$4:$A$121),FALSE)=טבלה135[[#This Row],[ClientID]],1,0)</f>
        <v>1</v>
      </c>
      <c r="M326" t="str">
        <f>IF(OR(טבלה135[[#This Row],[ClientID]]=A327),"",1)</f>
        <v/>
      </c>
      <c r="N326" s="3" t="str">
        <f>IF(טבלה135[[#This Row],[טווח]]&lt;&gt;K325,טבלה135[[#This Row],[טווח]],"")</f>
        <v/>
      </c>
      <c r="O326" s="3" t="str">
        <f>IF(טבלה135[[#This Row],[מניית טווחים]]&lt;&gt;"",IF(OR(30&gt;טבלה135[[#This Row],[מקסימום]],30&lt;טבלה135[[#This Row],[מינימום]]),0,1),"")</f>
        <v/>
      </c>
    </row>
    <row r="327" spans="1:15" x14ac:dyDescent="0.25">
      <c r="A327" t="s">
        <v>35</v>
      </c>
      <c r="B327">
        <v>11</v>
      </c>
      <c r="C327">
        <v>36</v>
      </c>
      <c r="D327">
        <f>טבלה135[[#This Row],[LengthofCycle]]+1</f>
        <v>37</v>
      </c>
      <c r="E327">
        <f>IF(טבלה135[[#This Row],[CycleNumber]]&lt;3,"",IF(טבלה135[[#This Row],[CycleNumber]]=3,MIN(D325:D327),IF(I326=3,MIN(D324:D326),E326)))</f>
        <v>28</v>
      </c>
      <c r="F327">
        <f>IF(טבלה135[[#This Row],[CycleNumber]]&lt;3,"",IF(טבלה135[[#This Row],[CycleNumber]]=3,MAX(D325:D327),IF(I326=3,MAX(D324:D326),F326)))</f>
        <v>36</v>
      </c>
      <c r="G327">
        <f>IF(OR(טבלה135[[#This Row],[CycleNumber]]&gt;B328,B328=""),IF(טבלה135[[#This Row],[מספר סטייה]]=3,MIN(D325:D327),טבלה135[[#This Row],[מינ קבוע]]),טבלה135[[#This Row],[מינ קבוע]])</f>
        <v>28</v>
      </c>
      <c r="H327">
        <f>IF(OR(טבלה135[[#This Row],[CycleNumber]]&gt;B328,B328=""),IF(טבלה135[[#This Row],[מספר סטייה]]=3,MAX(D325:D327),טבלה135[[#This Row],[מקס קבוע]]),טבלה135[[#This Row],[מקס קבוע]])</f>
        <v>36</v>
      </c>
      <c r="I32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קבוע]]&lt;&gt;E326,1,I326+1),0))</f>
        <v>1</v>
      </c>
      <c r="J327">
        <f>IF(AND(טבלה135[[#This Row],[CycleNumber]]&lt;B328,טבלה135[[#This Row],[מקס קבוע]]&lt;&gt;""),IF(OR(טבלה135[[#This Row],[מספר סטייה]]&lt;I328,AND(טבלה135[[#This Row],[מספר סטייה]]=3,I328=1)),0,1),"")</f>
        <v>1</v>
      </c>
      <c r="K327">
        <f>IF(טבלה135[[#This Row],[מקס קבוע]]&lt;&gt;"",טבלה135[[#This Row],[מקסימום]]-טבלה135[[#This Row],[מינימום]],"")</f>
        <v>8</v>
      </c>
      <c r="L327">
        <f>IF(IFERROR(LOOKUP(טבלה135[[#This Row],[ClientID]],פיבוט!$A$4:$A$121),FALSE)=טבלה135[[#This Row],[ClientID]],1,0)</f>
        <v>1</v>
      </c>
      <c r="M327" t="str">
        <f>IF(OR(טבלה135[[#This Row],[ClientID]]=A328),"",1)</f>
        <v/>
      </c>
      <c r="N327" s="3" t="str">
        <f>IF(טבלה135[[#This Row],[טווח]]&lt;&gt;K326,טבלה135[[#This Row],[טווח]],"")</f>
        <v/>
      </c>
      <c r="O327" s="3" t="str">
        <f>IF(טבלה135[[#This Row],[מניית טווחים]]&lt;&gt;"",IF(OR(30&gt;טבלה135[[#This Row],[מקסימום]],30&lt;טבלה135[[#This Row],[מינימום]]),0,1),"")</f>
        <v/>
      </c>
    </row>
    <row r="328" spans="1:15" x14ac:dyDescent="0.25">
      <c r="A328" t="s">
        <v>35</v>
      </c>
      <c r="B328">
        <v>12</v>
      </c>
      <c r="C328">
        <v>33</v>
      </c>
      <c r="D328">
        <f>טבלה135[[#This Row],[LengthofCycle]]+1</f>
        <v>34</v>
      </c>
      <c r="E328">
        <f>IF(טבלה135[[#This Row],[CycleNumber]]&lt;3,"",IF(טבלה135[[#This Row],[CycleNumber]]=3,MIN(D326:D328),IF(I327=3,MIN(D325:D327),E327)))</f>
        <v>28</v>
      </c>
      <c r="F328">
        <f>IF(טבלה135[[#This Row],[CycleNumber]]&lt;3,"",IF(טבלה135[[#This Row],[CycleNumber]]=3,MAX(D326:D328),IF(I327=3,MAX(D325:D327),F327)))</f>
        <v>36</v>
      </c>
      <c r="G328">
        <f>IF(OR(טבלה135[[#This Row],[CycleNumber]]&gt;B329,B329=""),IF(טבלה135[[#This Row],[מספר סטייה]]=3,MIN(D326:D328),טבלה135[[#This Row],[מינ קבוע]]),טבלה135[[#This Row],[מינ קבוע]])</f>
        <v>28</v>
      </c>
      <c r="H328">
        <f>IF(OR(טבלה135[[#This Row],[CycleNumber]]&gt;B329,B329=""),IF(טבלה135[[#This Row],[מספר סטייה]]=3,MAX(D326:D328),טבלה135[[#This Row],[מקס קבוע]]),טבלה135[[#This Row],[מקס קבוע]])</f>
        <v>36</v>
      </c>
      <c r="I32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קבוע]]&lt;&gt;E327,1,I327+1),0))</f>
        <v>0</v>
      </c>
      <c r="J328">
        <f>IF(AND(טבלה135[[#This Row],[CycleNumber]]&lt;B329,טבלה135[[#This Row],[מקס קבוע]]&lt;&gt;""),IF(OR(טבלה135[[#This Row],[מספר סטייה]]&lt;I329,AND(טבלה135[[#This Row],[מספר סטייה]]=3,I329=1)),0,1),"")</f>
        <v>1</v>
      </c>
      <c r="K328">
        <f>IF(טבלה135[[#This Row],[מקס קבוע]]&lt;&gt;"",טבלה135[[#This Row],[מקסימום]]-טבלה135[[#This Row],[מינימום]],"")</f>
        <v>8</v>
      </c>
      <c r="L328">
        <f>IF(IFERROR(LOOKUP(טבלה135[[#This Row],[ClientID]],פיבוט!$A$4:$A$121),FALSE)=טבלה135[[#This Row],[ClientID]],1,0)</f>
        <v>1</v>
      </c>
      <c r="M328" t="str">
        <f>IF(OR(טבלה135[[#This Row],[ClientID]]=A329),"",1)</f>
        <v/>
      </c>
      <c r="N328" s="3" t="str">
        <f>IF(טבלה135[[#This Row],[טווח]]&lt;&gt;K327,טבלה135[[#This Row],[טווח]],"")</f>
        <v/>
      </c>
      <c r="O328" s="3" t="str">
        <f>IF(טבלה135[[#This Row],[מניית טווחים]]&lt;&gt;"",IF(OR(30&gt;טבלה135[[#This Row],[מקסימום]],30&lt;טבלה135[[#This Row],[מינימום]]),0,1),"")</f>
        <v/>
      </c>
    </row>
    <row r="329" spans="1:15" x14ac:dyDescent="0.25">
      <c r="A329" t="s">
        <v>35</v>
      </c>
      <c r="B329">
        <v>13</v>
      </c>
      <c r="C329">
        <v>28</v>
      </c>
      <c r="D329">
        <f>טבלה135[[#This Row],[LengthofCycle]]+1</f>
        <v>29</v>
      </c>
      <c r="E329">
        <f>IF(טבלה135[[#This Row],[CycleNumber]]&lt;3,"",IF(טבלה135[[#This Row],[CycleNumber]]=3,MIN(D327:D329),IF(I328=3,MIN(D326:D328),E328)))</f>
        <v>28</v>
      </c>
      <c r="F329">
        <f>IF(טבלה135[[#This Row],[CycleNumber]]&lt;3,"",IF(טבלה135[[#This Row],[CycleNumber]]=3,MAX(D327:D329),IF(I328=3,MAX(D326:D328),F328)))</f>
        <v>36</v>
      </c>
      <c r="G329">
        <f>IF(OR(טבלה135[[#This Row],[CycleNumber]]&gt;B330,B330=""),IF(טבלה135[[#This Row],[מספר סטייה]]=3,MIN(D327:D329),טבלה135[[#This Row],[מינ קבוע]]),טבלה135[[#This Row],[מינ קבוע]])</f>
        <v>28</v>
      </c>
      <c r="H329">
        <f>IF(OR(טבלה135[[#This Row],[CycleNumber]]&gt;B330,B330=""),IF(טבלה135[[#This Row],[מספר סטייה]]=3,MAX(D327:D329),טבלה135[[#This Row],[מקס קבוע]]),טבלה135[[#This Row],[מקס קבוע]])</f>
        <v>36</v>
      </c>
      <c r="I32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קבוע]]&lt;&gt;E328,1,I328+1),0))</f>
        <v>0</v>
      </c>
      <c r="J329" t="str">
        <f>IF(AND(טבלה135[[#This Row],[CycleNumber]]&lt;B330,טבלה135[[#This Row],[מקס קבוע]]&lt;&gt;""),IF(OR(טבלה135[[#This Row],[מספר סטייה]]&lt;I330,AND(טבלה135[[#This Row],[מספר סטייה]]=3,I330=1)),0,1),"")</f>
        <v/>
      </c>
      <c r="K329">
        <f>IF(טבלה135[[#This Row],[מקס קבוע]]&lt;&gt;"",טבלה135[[#This Row],[מקסימום]]-טבלה135[[#This Row],[מינימום]],"")</f>
        <v>8</v>
      </c>
      <c r="L329">
        <f>IF(IFERROR(LOOKUP(טבלה135[[#This Row],[ClientID]],פיבוט!$A$4:$A$121),FALSE)=טבלה135[[#This Row],[ClientID]],1,0)</f>
        <v>1</v>
      </c>
      <c r="M329">
        <f>IF(OR(טבלה135[[#This Row],[ClientID]]=A330),"",1)</f>
        <v>1</v>
      </c>
      <c r="N329" s="3" t="str">
        <f>IF(טבלה135[[#This Row],[טווח]]&lt;&gt;K328,טבלה135[[#This Row],[טווח]],"")</f>
        <v/>
      </c>
      <c r="O329" s="3" t="str">
        <f>IF(טבלה135[[#This Row],[מניית טווחים]]&lt;&gt;"",IF(OR(30&gt;טבלה135[[#This Row],[מקסימום]],30&lt;טבלה135[[#This Row],[מינימום]]),0,1),"")</f>
        <v/>
      </c>
    </row>
    <row r="330" spans="1:15" x14ac:dyDescent="0.25">
      <c r="A330" t="s">
        <v>37</v>
      </c>
      <c r="B330">
        <v>1</v>
      </c>
      <c r="C330">
        <v>30</v>
      </c>
      <c r="D330">
        <f>טבלה135[[#This Row],[LengthofCycle]]+1</f>
        <v>31</v>
      </c>
      <c r="E330" t="str">
        <f>IF(טבלה135[[#This Row],[CycleNumber]]&lt;3,"",IF(טבלה135[[#This Row],[CycleNumber]]=3,MIN(D328:D330),IF(I329=3,MIN(D327:D329),E329)))</f>
        <v/>
      </c>
      <c r="F330" t="str">
        <f>IF(טבלה135[[#This Row],[CycleNumber]]&lt;3,"",IF(טבלה135[[#This Row],[CycleNumber]]=3,MAX(D328:D330),IF(I329=3,MAX(D327:D329),F329)))</f>
        <v/>
      </c>
      <c r="G330" t="str">
        <f>IF(OR(טבלה135[[#This Row],[CycleNumber]]&gt;B331,B331=""),IF(טבלה135[[#This Row],[מספר סטייה]]=3,MIN(D328:D330),טבלה135[[#This Row],[מינ קבוע]]),טבלה135[[#This Row],[מינ קבוע]])</f>
        <v/>
      </c>
      <c r="H330" t="str">
        <f>IF(OR(טבלה135[[#This Row],[CycleNumber]]&gt;B331,B331=""),IF(טבלה135[[#This Row],[מספר סטייה]]=3,MAX(D328:D330),טבלה135[[#This Row],[מקס קבוע]]),טבלה135[[#This Row],[מקס קבוע]])</f>
        <v/>
      </c>
      <c r="I33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קבוע]]&lt;&gt;E329,1,I329+1),0))</f>
        <v/>
      </c>
      <c r="J330" t="str">
        <f>IF(AND(טבלה135[[#This Row],[CycleNumber]]&lt;B331,טבלה135[[#This Row],[מקס קבוע]]&lt;&gt;""),IF(OR(טבלה135[[#This Row],[מספר סטייה]]&lt;I331,AND(טבלה135[[#This Row],[מספר סטייה]]=3,I331=1)),0,1),"")</f>
        <v/>
      </c>
      <c r="K330" t="str">
        <f>IF(טבלה135[[#This Row],[מקס קבוע]]&lt;&gt;"",טבלה135[[#This Row],[מקסימום]]-טבלה135[[#This Row],[מינימום]],"")</f>
        <v/>
      </c>
      <c r="L330">
        <f>IF(IFERROR(LOOKUP(טבלה135[[#This Row],[ClientID]],פיבוט!$A$4:$A$121),FALSE)=טבלה135[[#This Row],[ClientID]],1,0)</f>
        <v>1</v>
      </c>
      <c r="M330" t="str">
        <f>IF(OR(טבלה135[[#This Row],[ClientID]]=A331),"",1)</f>
        <v/>
      </c>
      <c r="N330" s="3" t="str">
        <f>IF(טבלה135[[#This Row],[טווח]]&lt;&gt;K329,טבלה135[[#This Row],[טווח]],"")</f>
        <v/>
      </c>
      <c r="O330" s="3" t="str">
        <f>IF(טבלה135[[#This Row],[מניית טווחים]]&lt;&gt;"",IF(OR(30&gt;טבלה135[[#This Row],[מקסימום]],30&lt;טבלה135[[#This Row],[מינימום]]),0,1),"")</f>
        <v/>
      </c>
    </row>
    <row r="331" spans="1:15" x14ac:dyDescent="0.25">
      <c r="A331" t="s">
        <v>37</v>
      </c>
      <c r="B331">
        <v>2</v>
      </c>
      <c r="C331">
        <v>30</v>
      </c>
      <c r="D331">
        <f>טבלה135[[#This Row],[LengthofCycle]]+1</f>
        <v>31</v>
      </c>
      <c r="E331" t="str">
        <f>IF(טבלה135[[#This Row],[CycleNumber]]&lt;3,"",IF(טבלה135[[#This Row],[CycleNumber]]=3,MIN(D329:D331),IF(I330=3,MIN(D328:D330),E330)))</f>
        <v/>
      </c>
      <c r="F331" t="str">
        <f>IF(טבלה135[[#This Row],[CycleNumber]]&lt;3,"",IF(טבלה135[[#This Row],[CycleNumber]]=3,MAX(D329:D331),IF(I330=3,MAX(D328:D330),F330)))</f>
        <v/>
      </c>
      <c r="G331" t="str">
        <f>IF(OR(טבלה135[[#This Row],[CycleNumber]]&gt;B332,B332=""),IF(טבלה135[[#This Row],[מספר סטייה]]=3,MIN(D329:D331),טבלה135[[#This Row],[מינ קבוע]]),טבלה135[[#This Row],[מינ קבוע]])</f>
        <v/>
      </c>
      <c r="H331" t="str">
        <f>IF(OR(טבלה135[[#This Row],[CycleNumber]]&gt;B332,B332=""),IF(טבלה135[[#This Row],[מספר סטייה]]=3,MAX(D329:D331),טבלה135[[#This Row],[מקס קבוע]]),טבלה135[[#This Row],[מקס קבוע]])</f>
        <v/>
      </c>
      <c r="I33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קבוע]]&lt;&gt;E330,1,I330+1),0))</f>
        <v/>
      </c>
      <c r="J331" t="str">
        <f>IF(AND(טבלה135[[#This Row],[CycleNumber]]&lt;B332,טבלה135[[#This Row],[מקס קבוע]]&lt;&gt;""),IF(OR(טבלה135[[#This Row],[מספר סטייה]]&lt;I332,AND(טבלה135[[#This Row],[מספר סטייה]]=3,I332=1)),0,1),"")</f>
        <v/>
      </c>
      <c r="K331" t="str">
        <f>IF(טבלה135[[#This Row],[מקס קבוע]]&lt;&gt;"",טבלה135[[#This Row],[מקסימום]]-טבלה135[[#This Row],[מינימום]],"")</f>
        <v/>
      </c>
      <c r="L331">
        <f>IF(IFERROR(LOOKUP(טבלה135[[#This Row],[ClientID]],פיבוט!$A$4:$A$121),FALSE)=טבלה135[[#This Row],[ClientID]],1,0)</f>
        <v>1</v>
      </c>
      <c r="M331" t="str">
        <f>IF(OR(טבלה135[[#This Row],[ClientID]]=A332),"",1)</f>
        <v/>
      </c>
      <c r="N331" s="3" t="str">
        <f>IF(טבלה135[[#This Row],[טווח]]&lt;&gt;K330,טבלה135[[#This Row],[טווח]],"")</f>
        <v/>
      </c>
      <c r="O331" s="3" t="str">
        <f>IF(טבלה135[[#This Row],[מניית טווחים]]&lt;&gt;"",IF(OR(30&gt;טבלה135[[#This Row],[מקסימום]],30&lt;טבלה135[[#This Row],[מינימום]]),0,1),"")</f>
        <v/>
      </c>
    </row>
    <row r="332" spans="1:15" x14ac:dyDescent="0.25">
      <c r="A332" t="s">
        <v>37</v>
      </c>
      <c r="B332">
        <v>3</v>
      </c>
      <c r="C332">
        <v>32</v>
      </c>
      <c r="D332">
        <f>טבלה135[[#This Row],[LengthofCycle]]+1</f>
        <v>33</v>
      </c>
      <c r="E332">
        <f>IF(טבלה135[[#This Row],[CycleNumber]]&lt;3,"",IF(טבלה135[[#This Row],[CycleNumber]]=3,MIN(D330:D332),IF(I331=3,MIN(D329:D331),E331)))</f>
        <v>31</v>
      </c>
      <c r="F332">
        <f>IF(טבלה135[[#This Row],[CycleNumber]]&lt;3,"",IF(טבלה135[[#This Row],[CycleNumber]]=3,MAX(D330:D332),IF(I331=3,MAX(D329:D331),F331)))</f>
        <v>33</v>
      </c>
      <c r="G332">
        <f>IF(OR(טבלה135[[#This Row],[CycleNumber]]&gt;B333,B333=""),IF(טבלה135[[#This Row],[מספר סטייה]]=3,MIN(D330:D332),טבלה135[[#This Row],[מינ קבוע]]),טבלה135[[#This Row],[מינ קבוע]])</f>
        <v>31</v>
      </c>
      <c r="H332">
        <f>IF(OR(טבלה135[[#This Row],[CycleNumber]]&gt;B333,B333=""),IF(טבלה135[[#This Row],[מספר סטייה]]=3,MAX(D330:D332),טבלה135[[#This Row],[מקס קבוע]]),טבלה135[[#This Row],[מקס קבוע]])</f>
        <v>33</v>
      </c>
      <c r="I33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קבוע]]&lt;&gt;E331,1,I331+1),0))</f>
        <v>0</v>
      </c>
      <c r="J332">
        <f>IF(AND(טבלה135[[#This Row],[CycleNumber]]&lt;B333,טבלה135[[#This Row],[מקס קבוע]]&lt;&gt;""),IF(OR(טבלה135[[#This Row],[מספר סטייה]]&lt;I333,AND(טבלה135[[#This Row],[מספר סטייה]]=3,I333=1)),0,1),"")</f>
        <v>0</v>
      </c>
      <c r="K332">
        <f>IF(טבלה135[[#This Row],[מקס קבוע]]&lt;&gt;"",טבלה135[[#This Row],[מקסימום]]-טבלה135[[#This Row],[מינימום]],"")</f>
        <v>2</v>
      </c>
      <c r="L332">
        <f>IF(IFERROR(LOOKUP(טבלה135[[#This Row],[ClientID]],פיבוט!$A$4:$A$121),FALSE)=טבלה135[[#This Row],[ClientID]],1,0)</f>
        <v>1</v>
      </c>
      <c r="M332" t="str">
        <f>IF(OR(טבלה135[[#This Row],[ClientID]]=A333),"",1)</f>
        <v/>
      </c>
      <c r="N332" s="3">
        <f>IF(טבלה135[[#This Row],[טווח]]&lt;&gt;K331,טבלה135[[#This Row],[טווח]],"")</f>
        <v>2</v>
      </c>
      <c r="O332" s="3">
        <f>IF(טבלה135[[#This Row],[מניית טווחים]]&lt;&gt;"",IF(OR(30&gt;טבלה135[[#This Row],[מקסימום]],30&lt;טבלה135[[#This Row],[מינימום]]),0,1),"")</f>
        <v>0</v>
      </c>
    </row>
    <row r="333" spans="1:15" x14ac:dyDescent="0.25">
      <c r="A333" t="s">
        <v>37</v>
      </c>
      <c r="B333">
        <v>4</v>
      </c>
      <c r="C333">
        <v>40</v>
      </c>
      <c r="D333">
        <f>טבלה135[[#This Row],[LengthofCycle]]+1</f>
        <v>41</v>
      </c>
      <c r="E333">
        <f>IF(טבלה135[[#This Row],[CycleNumber]]&lt;3,"",IF(טבלה135[[#This Row],[CycleNumber]]=3,MIN(D331:D333),IF(I332=3,MIN(D330:D332),E332)))</f>
        <v>31</v>
      </c>
      <c r="F333">
        <f>IF(טבלה135[[#This Row],[CycleNumber]]&lt;3,"",IF(טבלה135[[#This Row],[CycleNumber]]=3,MAX(D331:D333),IF(I332=3,MAX(D330:D332),F332)))</f>
        <v>33</v>
      </c>
      <c r="G333">
        <f>IF(OR(טבלה135[[#This Row],[CycleNumber]]&gt;B334,B334=""),IF(טבלה135[[#This Row],[מספר סטייה]]=3,MIN(D331:D333),טבלה135[[#This Row],[מינ קבוע]]),טבלה135[[#This Row],[מינ קבוע]])</f>
        <v>31</v>
      </c>
      <c r="H333">
        <f>IF(OR(טבלה135[[#This Row],[CycleNumber]]&gt;B334,B334=""),IF(טבלה135[[#This Row],[מספר סטייה]]=3,MAX(D331:D333),טבלה135[[#This Row],[מקס קבוע]]),טבלה135[[#This Row],[מקס קבוע]])</f>
        <v>33</v>
      </c>
      <c r="I33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קבוע]]&lt;&gt;E332,1,I332+1),0))</f>
        <v>1</v>
      </c>
      <c r="J333">
        <f>IF(AND(טבלה135[[#This Row],[CycleNumber]]&lt;B334,טבלה135[[#This Row],[מקס קבוע]]&lt;&gt;""),IF(OR(טבלה135[[#This Row],[מספר סטייה]]&lt;I334,AND(טבלה135[[#This Row],[מספר סטייה]]=3,I334=1)),0,1),"")</f>
        <v>0</v>
      </c>
      <c r="K333">
        <f>IF(טבלה135[[#This Row],[מקס קבוע]]&lt;&gt;"",טבלה135[[#This Row],[מקסימום]]-טבלה135[[#This Row],[מינימום]],"")</f>
        <v>2</v>
      </c>
      <c r="L333">
        <f>IF(IFERROR(LOOKUP(טבלה135[[#This Row],[ClientID]],פיבוט!$A$4:$A$121),FALSE)=טבלה135[[#This Row],[ClientID]],1,0)</f>
        <v>1</v>
      </c>
      <c r="M333" t="str">
        <f>IF(OR(טבלה135[[#This Row],[ClientID]]=A334),"",1)</f>
        <v/>
      </c>
      <c r="N333" s="3" t="str">
        <f>IF(טבלה135[[#This Row],[טווח]]&lt;&gt;K332,טבלה135[[#This Row],[טווח]],"")</f>
        <v/>
      </c>
      <c r="O333" s="3" t="str">
        <f>IF(טבלה135[[#This Row],[מניית טווחים]]&lt;&gt;"",IF(OR(30&gt;טבלה135[[#This Row],[מקסימום]],30&lt;טבלה135[[#This Row],[מינימום]]),0,1),"")</f>
        <v/>
      </c>
    </row>
    <row r="334" spans="1:15" x14ac:dyDescent="0.25">
      <c r="A334" t="s">
        <v>37</v>
      </c>
      <c r="B334">
        <v>5</v>
      </c>
      <c r="C334">
        <v>27</v>
      </c>
      <c r="D334">
        <f>טבלה135[[#This Row],[LengthofCycle]]+1</f>
        <v>28</v>
      </c>
      <c r="E334">
        <f>IF(טבלה135[[#This Row],[CycleNumber]]&lt;3,"",IF(טבלה135[[#This Row],[CycleNumber]]=3,MIN(D332:D334),IF(I333=3,MIN(D331:D333),E333)))</f>
        <v>31</v>
      </c>
      <c r="F334">
        <f>IF(טבלה135[[#This Row],[CycleNumber]]&lt;3,"",IF(טבלה135[[#This Row],[CycleNumber]]=3,MAX(D332:D334),IF(I333=3,MAX(D331:D333),F333)))</f>
        <v>33</v>
      </c>
      <c r="G334">
        <f>IF(OR(טבלה135[[#This Row],[CycleNumber]]&gt;B335,B335=""),IF(טבלה135[[#This Row],[מספר סטייה]]=3,MIN(D332:D334),טבלה135[[#This Row],[מינ קבוע]]),טבלה135[[#This Row],[מינ קבוע]])</f>
        <v>31</v>
      </c>
      <c r="H334">
        <f>IF(OR(טבלה135[[#This Row],[CycleNumber]]&gt;B335,B335=""),IF(טבלה135[[#This Row],[מספר סטייה]]=3,MAX(D332:D334),טבלה135[[#This Row],[מקס קבוע]]),טבלה135[[#This Row],[מקס קבוע]])</f>
        <v>33</v>
      </c>
      <c r="I33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קבוע]]&lt;&gt;E333,1,I333+1),0))</f>
        <v>2</v>
      </c>
      <c r="J334">
        <f>IF(AND(טבלה135[[#This Row],[CycleNumber]]&lt;B335,טבלה135[[#This Row],[מקס קבוע]]&lt;&gt;""),IF(OR(טבלה135[[#This Row],[מספר סטייה]]&lt;I335,AND(טבלה135[[#This Row],[מספר סטייה]]=3,I335=1)),0,1),"")</f>
        <v>0</v>
      </c>
      <c r="K334">
        <f>IF(טבלה135[[#This Row],[מקס קבוע]]&lt;&gt;"",טבלה135[[#This Row],[מקסימום]]-טבלה135[[#This Row],[מינימום]],"")</f>
        <v>2</v>
      </c>
      <c r="L334">
        <f>IF(IFERROR(LOOKUP(טבלה135[[#This Row],[ClientID]],פיבוט!$A$4:$A$121),FALSE)=טבלה135[[#This Row],[ClientID]],1,0)</f>
        <v>1</v>
      </c>
      <c r="M334" t="str">
        <f>IF(OR(טבלה135[[#This Row],[ClientID]]=A335),"",1)</f>
        <v/>
      </c>
      <c r="N334" s="3" t="str">
        <f>IF(טבלה135[[#This Row],[טווח]]&lt;&gt;K333,טבלה135[[#This Row],[טווח]],"")</f>
        <v/>
      </c>
      <c r="O334" s="3" t="str">
        <f>IF(טבלה135[[#This Row],[מניית טווחים]]&lt;&gt;"",IF(OR(30&gt;טבלה135[[#This Row],[מקסימום]],30&lt;טבלה135[[#This Row],[מינימום]]),0,1),"")</f>
        <v/>
      </c>
    </row>
    <row r="335" spans="1:15" x14ac:dyDescent="0.25">
      <c r="A335" t="s">
        <v>37</v>
      </c>
      <c r="B335">
        <v>6</v>
      </c>
      <c r="C335">
        <v>29</v>
      </c>
      <c r="D335">
        <f>טבלה135[[#This Row],[LengthofCycle]]+1</f>
        <v>30</v>
      </c>
      <c r="E335">
        <f>IF(טבלה135[[#This Row],[CycleNumber]]&lt;3,"",IF(טבלה135[[#This Row],[CycleNumber]]=3,MIN(D333:D335),IF(I334=3,MIN(D332:D334),E334)))</f>
        <v>31</v>
      </c>
      <c r="F335">
        <f>IF(טבלה135[[#This Row],[CycleNumber]]&lt;3,"",IF(טבלה135[[#This Row],[CycleNumber]]=3,MAX(D333:D335),IF(I334=3,MAX(D332:D334),F334)))</f>
        <v>33</v>
      </c>
      <c r="G335">
        <f>IF(OR(טבלה135[[#This Row],[CycleNumber]]&gt;B336,B336=""),IF(טבלה135[[#This Row],[מספר סטייה]]=3,MIN(D333:D335),טבלה135[[#This Row],[מינ קבוע]]),טבלה135[[#This Row],[מינ קבוע]])</f>
        <v>31</v>
      </c>
      <c r="H335">
        <f>IF(OR(טבלה135[[#This Row],[CycleNumber]]&gt;B336,B336=""),IF(טבלה135[[#This Row],[מספר סטייה]]=3,MAX(D333:D335),טבלה135[[#This Row],[מקס קבוע]]),טבלה135[[#This Row],[מקס קבוע]])</f>
        <v>33</v>
      </c>
      <c r="I33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קבוע]]&lt;&gt;E334,1,I334+1),0))</f>
        <v>3</v>
      </c>
      <c r="J335">
        <f>IF(AND(טבלה135[[#This Row],[CycleNumber]]&lt;B336,טבלה135[[#This Row],[מקס קבוע]]&lt;&gt;""),IF(OR(טבלה135[[#This Row],[מספר סטייה]]&lt;I336,AND(טבלה135[[#This Row],[מספר סטייה]]=3,I336=1)),0,1),"")</f>
        <v>1</v>
      </c>
      <c r="K335">
        <f>IF(טבלה135[[#This Row],[מקס קבוע]]&lt;&gt;"",טבלה135[[#This Row],[מקסימום]]-טבלה135[[#This Row],[מינימום]],"")</f>
        <v>2</v>
      </c>
      <c r="L335">
        <f>IF(IFERROR(LOOKUP(טבלה135[[#This Row],[ClientID]],פיבוט!$A$4:$A$121),FALSE)=טבלה135[[#This Row],[ClientID]],1,0)</f>
        <v>1</v>
      </c>
      <c r="M335" t="str">
        <f>IF(OR(טבלה135[[#This Row],[ClientID]]=A336),"",1)</f>
        <v/>
      </c>
      <c r="N335" s="3" t="str">
        <f>IF(טבלה135[[#This Row],[טווח]]&lt;&gt;K334,טבלה135[[#This Row],[טווח]],"")</f>
        <v/>
      </c>
      <c r="O335" s="3" t="str">
        <f>IF(טבלה135[[#This Row],[מניית טווחים]]&lt;&gt;"",IF(OR(30&gt;טבלה135[[#This Row],[מקסימום]],30&lt;טבלה135[[#This Row],[מינימום]]),0,1),"")</f>
        <v/>
      </c>
    </row>
    <row r="336" spans="1:15" x14ac:dyDescent="0.25">
      <c r="A336" t="s">
        <v>37</v>
      </c>
      <c r="B336">
        <v>7</v>
      </c>
      <c r="C336">
        <v>28</v>
      </c>
      <c r="D336">
        <f>טבלה135[[#This Row],[LengthofCycle]]+1</f>
        <v>29</v>
      </c>
      <c r="E336">
        <f>IF(טבלה135[[#This Row],[CycleNumber]]&lt;3,"",IF(טבלה135[[#This Row],[CycleNumber]]=3,MIN(D334:D336),IF(I335=3,MIN(D333:D335),E335)))</f>
        <v>28</v>
      </c>
      <c r="F336">
        <f>IF(טבלה135[[#This Row],[CycleNumber]]&lt;3,"",IF(טבלה135[[#This Row],[CycleNumber]]=3,MAX(D334:D336),IF(I335=3,MAX(D333:D335),F335)))</f>
        <v>41</v>
      </c>
      <c r="G336">
        <f>IF(OR(טבלה135[[#This Row],[CycleNumber]]&gt;B337,B337=""),IF(טבלה135[[#This Row],[מספר סטייה]]=3,MIN(D334:D336),טבלה135[[#This Row],[מינ קבוע]]),טבלה135[[#This Row],[מינ קבוע]])</f>
        <v>28</v>
      </c>
      <c r="H336">
        <f>IF(OR(טבלה135[[#This Row],[CycleNumber]]&gt;B337,B337=""),IF(טבלה135[[#This Row],[מספר סטייה]]=3,MAX(D334:D336),טבלה135[[#This Row],[מקס קבוע]]),טבלה135[[#This Row],[מקס קבוע]])</f>
        <v>41</v>
      </c>
      <c r="I33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קבוע]]&lt;&gt;E335,1,I335+1),0))</f>
        <v>0</v>
      </c>
      <c r="J336">
        <f>IF(AND(טבלה135[[#This Row],[CycleNumber]]&lt;B337,טבלה135[[#This Row],[מקס קבוע]]&lt;&gt;""),IF(OR(טבלה135[[#This Row],[מספר סטייה]]&lt;I337,AND(טבלה135[[#This Row],[מספר סטייה]]=3,I337=1)),0,1),"")</f>
        <v>1</v>
      </c>
      <c r="K336">
        <f>IF(טבלה135[[#This Row],[מקס קבוע]]&lt;&gt;"",טבלה135[[#This Row],[מקסימום]]-טבלה135[[#This Row],[מינימום]],"")</f>
        <v>13</v>
      </c>
      <c r="L336">
        <f>IF(IFERROR(LOOKUP(טבלה135[[#This Row],[ClientID]],פיבוט!$A$4:$A$121),FALSE)=טבלה135[[#This Row],[ClientID]],1,0)</f>
        <v>1</v>
      </c>
      <c r="M336" t="str">
        <f>IF(OR(טבלה135[[#This Row],[ClientID]]=A337),"",1)</f>
        <v/>
      </c>
      <c r="N336" s="3">
        <f>IF(טבלה135[[#This Row],[טווח]]&lt;&gt;K335,טבלה135[[#This Row],[טווח]],"")</f>
        <v>13</v>
      </c>
      <c r="O336" s="3">
        <f>IF(טבלה135[[#This Row],[מניית טווחים]]&lt;&gt;"",IF(OR(30&gt;טבלה135[[#This Row],[מקסימום]],30&lt;טבלה135[[#This Row],[מינימום]]),0,1),"")</f>
        <v>1</v>
      </c>
    </row>
    <row r="337" spans="1:15" x14ac:dyDescent="0.25">
      <c r="A337" t="s">
        <v>37</v>
      </c>
      <c r="B337">
        <v>8</v>
      </c>
      <c r="C337">
        <v>29</v>
      </c>
      <c r="D337">
        <f>טבלה135[[#This Row],[LengthofCycle]]+1</f>
        <v>30</v>
      </c>
      <c r="E337">
        <f>IF(טבלה135[[#This Row],[CycleNumber]]&lt;3,"",IF(טבלה135[[#This Row],[CycleNumber]]=3,MIN(D335:D337),IF(I336=3,MIN(D334:D336),E336)))</f>
        <v>28</v>
      </c>
      <c r="F337">
        <f>IF(טבלה135[[#This Row],[CycleNumber]]&lt;3,"",IF(טבלה135[[#This Row],[CycleNumber]]=3,MAX(D335:D337),IF(I336=3,MAX(D334:D336),F336)))</f>
        <v>41</v>
      </c>
      <c r="G337">
        <f>IF(OR(טבלה135[[#This Row],[CycleNumber]]&gt;B338,B338=""),IF(טבלה135[[#This Row],[מספר סטייה]]=3,MIN(D335:D337),טבלה135[[#This Row],[מינ קבוע]]),טבלה135[[#This Row],[מינ קבוע]])</f>
        <v>28</v>
      </c>
      <c r="H337">
        <f>IF(OR(טבלה135[[#This Row],[CycleNumber]]&gt;B338,B338=""),IF(טבלה135[[#This Row],[מספר סטייה]]=3,MAX(D335:D337),טבלה135[[#This Row],[מקס קבוע]]),טבלה135[[#This Row],[מקס קבוע]])</f>
        <v>41</v>
      </c>
      <c r="I33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קבוע]]&lt;&gt;E336,1,I336+1),0))</f>
        <v>0</v>
      </c>
      <c r="J337">
        <f>IF(AND(טבלה135[[#This Row],[CycleNumber]]&lt;B338,טבלה135[[#This Row],[מקס קבוע]]&lt;&gt;""),IF(OR(טבלה135[[#This Row],[מספר סטייה]]&lt;I338,AND(טבלה135[[#This Row],[מספר סטייה]]=3,I338=1)),0,1),"")</f>
        <v>1</v>
      </c>
      <c r="K337">
        <f>IF(טבלה135[[#This Row],[מקס קבוע]]&lt;&gt;"",טבלה135[[#This Row],[מקסימום]]-טבלה135[[#This Row],[מינימום]],"")</f>
        <v>13</v>
      </c>
      <c r="L337">
        <f>IF(IFERROR(LOOKUP(טבלה135[[#This Row],[ClientID]],פיבוט!$A$4:$A$121),FALSE)=טבלה135[[#This Row],[ClientID]],1,0)</f>
        <v>1</v>
      </c>
      <c r="M337" t="str">
        <f>IF(OR(טבלה135[[#This Row],[ClientID]]=A338),"",1)</f>
        <v/>
      </c>
      <c r="N337" s="3" t="str">
        <f>IF(טבלה135[[#This Row],[טווח]]&lt;&gt;K336,טבלה135[[#This Row],[טווח]],"")</f>
        <v/>
      </c>
      <c r="O337" s="3" t="str">
        <f>IF(טבלה135[[#This Row],[מניית טווחים]]&lt;&gt;"",IF(OR(30&gt;טבלה135[[#This Row],[מקסימום]],30&lt;טבלה135[[#This Row],[מינימום]]),0,1),"")</f>
        <v/>
      </c>
    </row>
    <row r="338" spans="1:15" x14ac:dyDescent="0.25">
      <c r="A338" t="s">
        <v>37</v>
      </c>
      <c r="B338">
        <v>9</v>
      </c>
      <c r="C338">
        <v>36</v>
      </c>
      <c r="D338">
        <f>טבלה135[[#This Row],[LengthofCycle]]+1</f>
        <v>37</v>
      </c>
      <c r="E338">
        <f>IF(טבלה135[[#This Row],[CycleNumber]]&lt;3,"",IF(טבלה135[[#This Row],[CycleNumber]]=3,MIN(D336:D338),IF(I337=3,MIN(D335:D337),E337)))</f>
        <v>28</v>
      </c>
      <c r="F338">
        <f>IF(טבלה135[[#This Row],[CycleNumber]]&lt;3,"",IF(טבלה135[[#This Row],[CycleNumber]]=3,MAX(D336:D338),IF(I337=3,MAX(D335:D337),F337)))</f>
        <v>41</v>
      </c>
      <c r="G338">
        <f>IF(OR(טבלה135[[#This Row],[CycleNumber]]&gt;B339,B339=""),IF(טבלה135[[#This Row],[מספר סטייה]]=3,MIN(D336:D338),טבלה135[[#This Row],[מינ קבוע]]),טבלה135[[#This Row],[מינ קבוע]])</f>
        <v>28</v>
      </c>
      <c r="H338">
        <f>IF(OR(טבלה135[[#This Row],[CycleNumber]]&gt;B339,B339=""),IF(טבלה135[[#This Row],[מספר סטייה]]=3,MAX(D336:D338),טבלה135[[#This Row],[מקס קבוע]]),טבלה135[[#This Row],[מקס קבוע]])</f>
        <v>41</v>
      </c>
      <c r="I33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קבוע]]&lt;&gt;E337,1,I337+1),0))</f>
        <v>0</v>
      </c>
      <c r="J338">
        <f>IF(AND(טבלה135[[#This Row],[CycleNumber]]&lt;B339,טבלה135[[#This Row],[מקס קבוע]]&lt;&gt;""),IF(OR(טבלה135[[#This Row],[מספר סטייה]]&lt;I339,AND(טבלה135[[#This Row],[מספר סטייה]]=3,I339=1)),0,1),"")</f>
        <v>1</v>
      </c>
      <c r="K338">
        <f>IF(טבלה135[[#This Row],[מקס קבוע]]&lt;&gt;"",טבלה135[[#This Row],[מקסימום]]-טבלה135[[#This Row],[מינימום]],"")</f>
        <v>13</v>
      </c>
      <c r="L338">
        <f>IF(IFERROR(LOOKUP(טבלה135[[#This Row],[ClientID]],פיבוט!$A$4:$A$121),FALSE)=טבלה135[[#This Row],[ClientID]],1,0)</f>
        <v>1</v>
      </c>
      <c r="M338" t="str">
        <f>IF(OR(טבלה135[[#This Row],[ClientID]]=A339),"",1)</f>
        <v/>
      </c>
      <c r="N338" s="3" t="str">
        <f>IF(טבלה135[[#This Row],[טווח]]&lt;&gt;K337,טבלה135[[#This Row],[טווח]],"")</f>
        <v/>
      </c>
      <c r="O338" s="3" t="str">
        <f>IF(טבלה135[[#This Row],[מניית טווחים]]&lt;&gt;"",IF(OR(30&gt;טבלה135[[#This Row],[מקסימום]],30&lt;טבלה135[[#This Row],[מינימום]]),0,1),"")</f>
        <v/>
      </c>
    </row>
    <row r="339" spans="1:15" x14ac:dyDescent="0.25">
      <c r="A339" t="s">
        <v>37</v>
      </c>
      <c r="B339">
        <v>10</v>
      </c>
      <c r="C339">
        <v>27</v>
      </c>
      <c r="D339">
        <f>טבלה135[[#This Row],[LengthofCycle]]+1</f>
        <v>28</v>
      </c>
      <c r="E339">
        <f>IF(טבלה135[[#This Row],[CycleNumber]]&lt;3,"",IF(טבלה135[[#This Row],[CycleNumber]]=3,MIN(D337:D339),IF(I338=3,MIN(D336:D338),E338)))</f>
        <v>28</v>
      </c>
      <c r="F339">
        <f>IF(טבלה135[[#This Row],[CycleNumber]]&lt;3,"",IF(טבלה135[[#This Row],[CycleNumber]]=3,MAX(D337:D339),IF(I338=3,MAX(D336:D338),F338)))</f>
        <v>41</v>
      </c>
      <c r="G339">
        <f>IF(OR(טבלה135[[#This Row],[CycleNumber]]&gt;B340,B340=""),IF(טבלה135[[#This Row],[מספר סטייה]]=3,MIN(D337:D339),טבלה135[[#This Row],[מינ קבוע]]),טבלה135[[#This Row],[מינ קבוע]])</f>
        <v>28</v>
      </c>
      <c r="H339">
        <f>IF(OR(טבלה135[[#This Row],[CycleNumber]]&gt;B340,B340=""),IF(טבלה135[[#This Row],[מספר סטייה]]=3,MAX(D337:D339),טבלה135[[#This Row],[מקס קבוע]]),טבלה135[[#This Row],[מקס קבוע]])</f>
        <v>41</v>
      </c>
      <c r="I33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קבוע]]&lt;&gt;E338,1,I338+1),0))</f>
        <v>0</v>
      </c>
      <c r="J339">
        <f>IF(AND(טבלה135[[#This Row],[CycleNumber]]&lt;B340,טבלה135[[#This Row],[מקס קבוע]]&lt;&gt;""),IF(OR(טבלה135[[#This Row],[מספר סטייה]]&lt;I340,AND(טבלה135[[#This Row],[מספר סטייה]]=3,I340=1)),0,1),"")</f>
        <v>1</v>
      </c>
      <c r="K339">
        <f>IF(טבלה135[[#This Row],[מקס קבוע]]&lt;&gt;"",טבלה135[[#This Row],[מקסימום]]-טבלה135[[#This Row],[מינימום]],"")</f>
        <v>13</v>
      </c>
      <c r="L339">
        <f>IF(IFERROR(LOOKUP(טבלה135[[#This Row],[ClientID]],פיבוט!$A$4:$A$121),FALSE)=טבלה135[[#This Row],[ClientID]],1,0)</f>
        <v>1</v>
      </c>
      <c r="M339" t="str">
        <f>IF(OR(טבלה135[[#This Row],[ClientID]]=A340),"",1)</f>
        <v/>
      </c>
      <c r="N339" s="3" t="str">
        <f>IF(טבלה135[[#This Row],[טווח]]&lt;&gt;K338,טבלה135[[#This Row],[טווח]],"")</f>
        <v/>
      </c>
      <c r="O339" s="3" t="str">
        <f>IF(טבלה135[[#This Row],[מניית טווחים]]&lt;&gt;"",IF(OR(30&gt;טבלה135[[#This Row],[מקסימום]],30&lt;טבלה135[[#This Row],[מינימום]]),0,1),"")</f>
        <v/>
      </c>
    </row>
    <row r="340" spans="1:15" x14ac:dyDescent="0.25">
      <c r="A340" t="s">
        <v>37</v>
      </c>
      <c r="B340">
        <v>11</v>
      </c>
      <c r="C340">
        <v>28</v>
      </c>
      <c r="D340">
        <f>טבלה135[[#This Row],[LengthofCycle]]+1</f>
        <v>29</v>
      </c>
      <c r="E340">
        <f>IF(טבלה135[[#This Row],[CycleNumber]]&lt;3,"",IF(טבלה135[[#This Row],[CycleNumber]]=3,MIN(D338:D340),IF(I339=3,MIN(D337:D339),E339)))</f>
        <v>28</v>
      </c>
      <c r="F340">
        <f>IF(טבלה135[[#This Row],[CycleNumber]]&lt;3,"",IF(טבלה135[[#This Row],[CycleNumber]]=3,MAX(D338:D340),IF(I339=3,MAX(D337:D339),F339)))</f>
        <v>41</v>
      </c>
      <c r="G340">
        <f>IF(OR(טבלה135[[#This Row],[CycleNumber]]&gt;B341,B341=""),IF(טבלה135[[#This Row],[מספר סטייה]]=3,MIN(D338:D340),טבלה135[[#This Row],[מינ קבוע]]),טבלה135[[#This Row],[מינ קבוע]])</f>
        <v>28</v>
      </c>
      <c r="H340">
        <f>IF(OR(טבלה135[[#This Row],[CycleNumber]]&gt;B341,B341=""),IF(טבלה135[[#This Row],[מספר סטייה]]=3,MAX(D338:D340),טבלה135[[#This Row],[מקס קבוע]]),טבלה135[[#This Row],[מקס קבוע]])</f>
        <v>41</v>
      </c>
      <c r="I34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קבוע]]&lt;&gt;E339,1,I339+1),0))</f>
        <v>0</v>
      </c>
      <c r="J340">
        <f>IF(AND(טבלה135[[#This Row],[CycleNumber]]&lt;B341,טבלה135[[#This Row],[מקס קבוע]]&lt;&gt;""),IF(OR(טבלה135[[#This Row],[מספר סטייה]]&lt;I341,AND(טבלה135[[#This Row],[מספר סטייה]]=3,I341=1)),0,1),"")</f>
        <v>1</v>
      </c>
      <c r="K340">
        <f>IF(טבלה135[[#This Row],[מקס קבוע]]&lt;&gt;"",טבלה135[[#This Row],[מקסימום]]-טבלה135[[#This Row],[מינימום]],"")</f>
        <v>13</v>
      </c>
      <c r="L340">
        <f>IF(IFERROR(LOOKUP(טבלה135[[#This Row],[ClientID]],פיבוט!$A$4:$A$121),FALSE)=טבלה135[[#This Row],[ClientID]],1,0)</f>
        <v>1</v>
      </c>
      <c r="M340" t="str">
        <f>IF(OR(טבלה135[[#This Row],[ClientID]]=A341),"",1)</f>
        <v/>
      </c>
      <c r="N340" s="3" t="str">
        <f>IF(טבלה135[[#This Row],[טווח]]&lt;&gt;K339,טבלה135[[#This Row],[טווח]],"")</f>
        <v/>
      </c>
      <c r="O340" s="3" t="str">
        <f>IF(טבלה135[[#This Row],[מניית טווחים]]&lt;&gt;"",IF(OR(30&gt;טבלה135[[#This Row],[מקסימום]],30&lt;טבלה135[[#This Row],[מינימום]]),0,1),"")</f>
        <v/>
      </c>
    </row>
    <row r="341" spans="1:15" x14ac:dyDescent="0.25">
      <c r="A341" t="s">
        <v>37</v>
      </c>
      <c r="B341">
        <v>12</v>
      </c>
      <c r="C341">
        <v>27</v>
      </c>
      <c r="D341">
        <f>טבלה135[[#This Row],[LengthofCycle]]+1</f>
        <v>28</v>
      </c>
      <c r="E341">
        <f>IF(טבלה135[[#This Row],[CycleNumber]]&lt;3,"",IF(טבלה135[[#This Row],[CycleNumber]]=3,MIN(D339:D341),IF(I340=3,MIN(D338:D340),E340)))</f>
        <v>28</v>
      </c>
      <c r="F341">
        <f>IF(טבלה135[[#This Row],[CycleNumber]]&lt;3,"",IF(טבלה135[[#This Row],[CycleNumber]]=3,MAX(D339:D341),IF(I340=3,MAX(D338:D340),F340)))</f>
        <v>41</v>
      </c>
      <c r="G341">
        <f>IF(OR(טבלה135[[#This Row],[CycleNumber]]&gt;B342,B342=""),IF(טבלה135[[#This Row],[מספר סטייה]]=3,MIN(D339:D341),טבלה135[[#This Row],[מינ קבוע]]),טבלה135[[#This Row],[מינ קבוע]])</f>
        <v>28</v>
      </c>
      <c r="H341">
        <f>IF(OR(טבלה135[[#This Row],[CycleNumber]]&gt;B342,B342=""),IF(טבלה135[[#This Row],[מספר סטייה]]=3,MAX(D339:D341),טבלה135[[#This Row],[מקס קבוע]]),טבלה135[[#This Row],[מקס קבוע]])</f>
        <v>41</v>
      </c>
      <c r="I34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קבוע]]&lt;&gt;E340,1,I340+1),0))</f>
        <v>0</v>
      </c>
      <c r="J341" t="str">
        <f>IF(AND(טבלה135[[#This Row],[CycleNumber]]&lt;B342,טבלה135[[#This Row],[מקס קבוע]]&lt;&gt;""),IF(OR(טבלה135[[#This Row],[מספר סטייה]]&lt;I342,AND(טבלה135[[#This Row],[מספר סטייה]]=3,I342=1)),0,1),"")</f>
        <v/>
      </c>
      <c r="K341">
        <f>IF(טבלה135[[#This Row],[מקס קבוע]]&lt;&gt;"",טבלה135[[#This Row],[מקסימום]]-טבלה135[[#This Row],[מינימום]],"")</f>
        <v>13</v>
      </c>
      <c r="L341">
        <f>IF(IFERROR(LOOKUP(טבלה135[[#This Row],[ClientID]],פיבוט!$A$4:$A$121),FALSE)=טבלה135[[#This Row],[ClientID]],1,0)</f>
        <v>1</v>
      </c>
      <c r="M341">
        <f>IF(OR(טבלה135[[#This Row],[ClientID]]=A342),"",1)</f>
        <v>1</v>
      </c>
      <c r="N341" s="3" t="str">
        <f>IF(טבלה135[[#This Row],[טווח]]&lt;&gt;K340,טבלה135[[#This Row],[טווח]],"")</f>
        <v/>
      </c>
      <c r="O341" s="3" t="str">
        <f>IF(טבלה135[[#This Row],[מניית טווחים]]&lt;&gt;"",IF(OR(30&gt;טבלה135[[#This Row],[מקסימום]],30&lt;טבלה135[[#This Row],[מינימום]]),0,1),"")</f>
        <v/>
      </c>
    </row>
    <row r="342" spans="1:15" x14ac:dyDescent="0.25">
      <c r="A342" t="s">
        <v>38</v>
      </c>
      <c r="B342">
        <v>1</v>
      </c>
      <c r="C342">
        <v>26</v>
      </c>
      <c r="D342">
        <f>טבלה135[[#This Row],[LengthofCycle]]+1</f>
        <v>27</v>
      </c>
      <c r="E342" t="str">
        <f>IF(טבלה135[[#This Row],[CycleNumber]]&lt;3,"",IF(טבלה135[[#This Row],[CycleNumber]]=3,MIN(D340:D342),IF(I341=3,MIN(D339:D341),E341)))</f>
        <v/>
      </c>
      <c r="F342" t="str">
        <f>IF(טבלה135[[#This Row],[CycleNumber]]&lt;3,"",IF(טבלה135[[#This Row],[CycleNumber]]=3,MAX(D340:D342),IF(I341=3,MAX(D339:D341),F341)))</f>
        <v/>
      </c>
      <c r="G342" t="str">
        <f>IF(OR(טבלה135[[#This Row],[CycleNumber]]&gt;B343,B343=""),IF(טבלה135[[#This Row],[מספר סטייה]]=3,MIN(D340:D342),טבלה135[[#This Row],[מינ קבוע]]),טבלה135[[#This Row],[מינ קבוע]])</f>
        <v/>
      </c>
      <c r="H342" t="str">
        <f>IF(OR(טבלה135[[#This Row],[CycleNumber]]&gt;B343,B343=""),IF(טבלה135[[#This Row],[מספר סטייה]]=3,MAX(D340:D342),טבלה135[[#This Row],[מקס קבוע]]),טבלה135[[#This Row],[מקס קבוע]])</f>
        <v/>
      </c>
      <c r="I342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קבוע]]&lt;&gt;E341,1,I341+1),0))</f>
        <v/>
      </c>
      <c r="J342" t="str">
        <f>IF(AND(טבלה135[[#This Row],[CycleNumber]]&lt;B343,טבלה135[[#This Row],[מקס קבוע]]&lt;&gt;""),IF(OR(טבלה135[[#This Row],[מספר סטייה]]&lt;I343,AND(טבלה135[[#This Row],[מספר סטייה]]=3,I343=1)),0,1),"")</f>
        <v/>
      </c>
      <c r="K342" t="str">
        <f>IF(טבלה135[[#This Row],[מקס קבוע]]&lt;&gt;"",טבלה135[[#This Row],[מקסימום]]-טבלה135[[#This Row],[מינימום]],"")</f>
        <v/>
      </c>
      <c r="L342">
        <f>IF(IFERROR(LOOKUP(טבלה135[[#This Row],[ClientID]],פיבוט!$A$4:$A$121),FALSE)=טבלה135[[#This Row],[ClientID]],1,0)</f>
        <v>1</v>
      </c>
      <c r="M342" t="str">
        <f>IF(OR(טבלה135[[#This Row],[ClientID]]=A343),"",1)</f>
        <v/>
      </c>
      <c r="N342" s="3" t="str">
        <f>IF(טבלה135[[#This Row],[טווח]]&lt;&gt;K341,טבלה135[[#This Row],[טווח]],"")</f>
        <v/>
      </c>
      <c r="O342" s="3" t="str">
        <f>IF(טבלה135[[#This Row],[מניית טווחים]]&lt;&gt;"",IF(OR(30&gt;טבלה135[[#This Row],[מקסימום]],30&lt;טבלה135[[#This Row],[מינימום]]),0,1),"")</f>
        <v/>
      </c>
    </row>
    <row r="343" spans="1:15" x14ac:dyDescent="0.25">
      <c r="A343" t="s">
        <v>38</v>
      </c>
      <c r="B343">
        <v>2</v>
      </c>
      <c r="C343">
        <v>28</v>
      </c>
      <c r="D343">
        <f>טבלה135[[#This Row],[LengthofCycle]]+1</f>
        <v>29</v>
      </c>
      <c r="E343" t="str">
        <f>IF(טבלה135[[#This Row],[CycleNumber]]&lt;3,"",IF(טבלה135[[#This Row],[CycleNumber]]=3,MIN(D341:D343),IF(I342=3,MIN(D340:D342),E342)))</f>
        <v/>
      </c>
      <c r="F343" t="str">
        <f>IF(טבלה135[[#This Row],[CycleNumber]]&lt;3,"",IF(טבלה135[[#This Row],[CycleNumber]]=3,MAX(D341:D343),IF(I342=3,MAX(D340:D342),F342)))</f>
        <v/>
      </c>
      <c r="G343" t="str">
        <f>IF(OR(טבלה135[[#This Row],[CycleNumber]]&gt;B344,B344=""),IF(טבלה135[[#This Row],[מספר סטייה]]=3,MIN(D341:D343),טבלה135[[#This Row],[מינ קבוע]]),טבלה135[[#This Row],[מינ קבוע]])</f>
        <v/>
      </c>
      <c r="H343" t="str">
        <f>IF(OR(טבלה135[[#This Row],[CycleNumber]]&gt;B344,B344=""),IF(טבלה135[[#This Row],[מספר סטייה]]=3,MAX(D341:D343),טבלה135[[#This Row],[מקס קבוע]]),טבלה135[[#This Row],[מקס קבוע]])</f>
        <v/>
      </c>
      <c r="I34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קבוע]]&lt;&gt;E342,1,I342+1),0))</f>
        <v/>
      </c>
      <c r="J343" t="str">
        <f>IF(AND(טבלה135[[#This Row],[CycleNumber]]&lt;B344,טבלה135[[#This Row],[מקס קבוע]]&lt;&gt;""),IF(OR(טבלה135[[#This Row],[מספר סטייה]]&lt;I344,AND(טבלה135[[#This Row],[מספר סטייה]]=3,I344=1)),0,1),"")</f>
        <v/>
      </c>
      <c r="K343" t="str">
        <f>IF(טבלה135[[#This Row],[מקס קבוע]]&lt;&gt;"",טבלה135[[#This Row],[מקסימום]]-טבלה135[[#This Row],[מינימום]],"")</f>
        <v/>
      </c>
      <c r="L343">
        <f>IF(IFERROR(LOOKUP(טבלה135[[#This Row],[ClientID]],פיבוט!$A$4:$A$121),FALSE)=טבלה135[[#This Row],[ClientID]],1,0)</f>
        <v>1</v>
      </c>
      <c r="M343" t="str">
        <f>IF(OR(טבלה135[[#This Row],[ClientID]]=A344),"",1)</f>
        <v/>
      </c>
      <c r="N343" s="3" t="str">
        <f>IF(טבלה135[[#This Row],[טווח]]&lt;&gt;K342,טבלה135[[#This Row],[טווח]],"")</f>
        <v/>
      </c>
      <c r="O343" s="3" t="str">
        <f>IF(טבלה135[[#This Row],[מניית טווחים]]&lt;&gt;"",IF(OR(30&gt;טבלה135[[#This Row],[מקסימום]],30&lt;טבלה135[[#This Row],[מינימום]]),0,1),"")</f>
        <v/>
      </c>
    </row>
    <row r="344" spans="1:15" x14ac:dyDescent="0.25">
      <c r="A344" t="s">
        <v>38</v>
      </c>
      <c r="B344">
        <v>3</v>
      </c>
      <c r="C344">
        <v>27</v>
      </c>
      <c r="D344">
        <f>טבלה135[[#This Row],[LengthofCycle]]+1</f>
        <v>28</v>
      </c>
      <c r="E344">
        <f>IF(טבלה135[[#This Row],[CycleNumber]]&lt;3,"",IF(טבלה135[[#This Row],[CycleNumber]]=3,MIN(D342:D344),IF(I343=3,MIN(D341:D343),E343)))</f>
        <v>27</v>
      </c>
      <c r="F344">
        <f>IF(טבלה135[[#This Row],[CycleNumber]]&lt;3,"",IF(טבלה135[[#This Row],[CycleNumber]]=3,MAX(D342:D344),IF(I343=3,MAX(D341:D343),F343)))</f>
        <v>29</v>
      </c>
      <c r="G344">
        <f>IF(OR(טבלה135[[#This Row],[CycleNumber]]&gt;B345,B345=""),IF(טבלה135[[#This Row],[מספר סטייה]]=3,MIN(D342:D344),טבלה135[[#This Row],[מינ קבוע]]),טבלה135[[#This Row],[מינ קבוע]])</f>
        <v>27</v>
      </c>
      <c r="H344">
        <f>IF(OR(טבלה135[[#This Row],[CycleNumber]]&gt;B345,B345=""),IF(טבלה135[[#This Row],[מספר סטייה]]=3,MAX(D342:D344),טבלה135[[#This Row],[מקס קבוע]]),טבלה135[[#This Row],[מקס קבוע]])</f>
        <v>29</v>
      </c>
      <c r="I34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קבוע]]&lt;&gt;E343,1,I343+1),0))</f>
        <v>0</v>
      </c>
      <c r="J344">
        <f>IF(AND(טבלה135[[#This Row],[CycleNumber]]&lt;B345,טבלה135[[#This Row],[מקס קבוע]]&lt;&gt;""),IF(OR(טבלה135[[#This Row],[מספר סטייה]]&lt;I345,AND(טבלה135[[#This Row],[מספר סטייה]]=3,I345=1)),0,1),"")</f>
        <v>0</v>
      </c>
      <c r="K344">
        <f>IF(טבלה135[[#This Row],[מקס קבוע]]&lt;&gt;"",טבלה135[[#This Row],[מקסימום]]-טבלה135[[#This Row],[מינימום]],"")</f>
        <v>2</v>
      </c>
      <c r="L344">
        <f>IF(IFERROR(LOOKUP(טבלה135[[#This Row],[ClientID]],פיבוט!$A$4:$A$121),FALSE)=טבלה135[[#This Row],[ClientID]],1,0)</f>
        <v>1</v>
      </c>
      <c r="M344" t="str">
        <f>IF(OR(טבלה135[[#This Row],[ClientID]]=A345),"",1)</f>
        <v/>
      </c>
      <c r="N344" s="3">
        <f>IF(טבלה135[[#This Row],[טווח]]&lt;&gt;K343,טבלה135[[#This Row],[טווח]],"")</f>
        <v>2</v>
      </c>
      <c r="O344" s="3">
        <f>IF(טבלה135[[#This Row],[מניית טווחים]]&lt;&gt;"",IF(OR(30&gt;טבלה135[[#This Row],[מקסימום]],30&lt;טבלה135[[#This Row],[מינימום]]),0,1),"")</f>
        <v>0</v>
      </c>
    </row>
    <row r="345" spans="1:15" x14ac:dyDescent="0.25">
      <c r="A345" t="s">
        <v>38</v>
      </c>
      <c r="B345">
        <v>4</v>
      </c>
      <c r="C345">
        <v>25</v>
      </c>
      <c r="D345">
        <f>טבלה135[[#This Row],[LengthofCycle]]+1</f>
        <v>26</v>
      </c>
      <c r="E345">
        <f>IF(טבלה135[[#This Row],[CycleNumber]]&lt;3,"",IF(טבלה135[[#This Row],[CycleNumber]]=3,MIN(D343:D345),IF(I344=3,MIN(D342:D344),E344)))</f>
        <v>27</v>
      </c>
      <c r="F345">
        <f>IF(טבלה135[[#This Row],[CycleNumber]]&lt;3,"",IF(טבלה135[[#This Row],[CycleNumber]]=3,MAX(D343:D345),IF(I344=3,MAX(D342:D344),F344)))</f>
        <v>29</v>
      </c>
      <c r="G345">
        <f>IF(OR(טבלה135[[#This Row],[CycleNumber]]&gt;B346,B346=""),IF(טבלה135[[#This Row],[מספר סטייה]]=3,MIN(D343:D345),טבלה135[[#This Row],[מינ קבוע]]),טבלה135[[#This Row],[מינ קבוע]])</f>
        <v>27</v>
      </c>
      <c r="H345">
        <f>IF(OR(טבלה135[[#This Row],[CycleNumber]]&gt;B346,B346=""),IF(טבלה135[[#This Row],[מספר סטייה]]=3,MAX(D343:D345),טבלה135[[#This Row],[מקס קבוע]]),טבלה135[[#This Row],[מקס קבוע]])</f>
        <v>29</v>
      </c>
      <c r="I34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קבוע]]&lt;&gt;E344,1,I344+1),0))</f>
        <v>1</v>
      </c>
      <c r="J345">
        <f>IF(AND(טבלה135[[#This Row],[CycleNumber]]&lt;B346,טבלה135[[#This Row],[מקס קבוע]]&lt;&gt;""),IF(OR(טבלה135[[#This Row],[מספר סטייה]]&lt;I346,AND(טבלה135[[#This Row],[מספר סטייה]]=3,I346=1)),0,1),"")</f>
        <v>0</v>
      </c>
      <c r="K345">
        <f>IF(טבלה135[[#This Row],[מקס קבוע]]&lt;&gt;"",טבלה135[[#This Row],[מקסימום]]-טבלה135[[#This Row],[מינימום]],"")</f>
        <v>2</v>
      </c>
      <c r="L345">
        <f>IF(IFERROR(LOOKUP(טבלה135[[#This Row],[ClientID]],פיבוט!$A$4:$A$121),FALSE)=טבלה135[[#This Row],[ClientID]],1,0)</f>
        <v>1</v>
      </c>
      <c r="M345" t="str">
        <f>IF(OR(טבלה135[[#This Row],[ClientID]]=A346),"",1)</f>
        <v/>
      </c>
      <c r="N345" s="3" t="str">
        <f>IF(טבלה135[[#This Row],[טווח]]&lt;&gt;K344,טבלה135[[#This Row],[טווח]],"")</f>
        <v/>
      </c>
      <c r="O345" s="3" t="str">
        <f>IF(טבלה135[[#This Row],[מניית טווחים]]&lt;&gt;"",IF(OR(30&gt;טבלה135[[#This Row],[מקסימום]],30&lt;טבלה135[[#This Row],[מינימום]]),0,1),"")</f>
        <v/>
      </c>
    </row>
    <row r="346" spans="1:15" x14ac:dyDescent="0.25">
      <c r="A346" t="s">
        <v>38</v>
      </c>
      <c r="B346">
        <v>5</v>
      </c>
      <c r="C346">
        <v>25</v>
      </c>
      <c r="D346">
        <f>טבלה135[[#This Row],[LengthofCycle]]+1</f>
        <v>26</v>
      </c>
      <c r="E346">
        <f>IF(טבלה135[[#This Row],[CycleNumber]]&lt;3,"",IF(טבלה135[[#This Row],[CycleNumber]]=3,MIN(D344:D346),IF(I345=3,MIN(D343:D345),E345)))</f>
        <v>27</v>
      </c>
      <c r="F346">
        <f>IF(טבלה135[[#This Row],[CycleNumber]]&lt;3,"",IF(טבלה135[[#This Row],[CycleNumber]]=3,MAX(D344:D346),IF(I345=3,MAX(D343:D345),F345)))</f>
        <v>29</v>
      </c>
      <c r="G346">
        <f>IF(OR(טבלה135[[#This Row],[CycleNumber]]&gt;B347,B347=""),IF(טבלה135[[#This Row],[מספר סטייה]]=3,MIN(D344:D346),טבלה135[[#This Row],[מינ קבוע]]),טבלה135[[#This Row],[מינ קבוע]])</f>
        <v>27</v>
      </c>
      <c r="H346">
        <f>IF(OR(טבלה135[[#This Row],[CycleNumber]]&gt;B347,B347=""),IF(טבלה135[[#This Row],[מספר סטייה]]=3,MAX(D344:D346),טבלה135[[#This Row],[מקס קבוע]]),טבלה135[[#This Row],[מקס קבוע]])</f>
        <v>29</v>
      </c>
      <c r="I34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קבוע]]&lt;&gt;E345,1,I345+1),0))</f>
        <v>2</v>
      </c>
      <c r="J346">
        <f>IF(AND(טבלה135[[#This Row],[CycleNumber]]&lt;B347,טבלה135[[#This Row],[מקס קבוע]]&lt;&gt;""),IF(OR(טבלה135[[#This Row],[מספר סטייה]]&lt;I347,AND(טבלה135[[#This Row],[מספר סטייה]]=3,I347=1)),0,1),"")</f>
        <v>0</v>
      </c>
      <c r="K346">
        <f>IF(טבלה135[[#This Row],[מקס קבוע]]&lt;&gt;"",טבלה135[[#This Row],[מקסימום]]-טבלה135[[#This Row],[מינימום]],"")</f>
        <v>2</v>
      </c>
      <c r="L346">
        <f>IF(IFERROR(LOOKUP(טבלה135[[#This Row],[ClientID]],פיבוט!$A$4:$A$121),FALSE)=טבלה135[[#This Row],[ClientID]],1,0)</f>
        <v>1</v>
      </c>
      <c r="M346" t="str">
        <f>IF(OR(טבלה135[[#This Row],[ClientID]]=A347),"",1)</f>
        <v/>
      </c>
      <c r="N346" s="3" t="str">
        <f>IF(טבלה135[[#This Row],[טווח]]&lt;&gt;K345,טבלה135[[#This Row],[טווח]],"")</f>
        <v/>
      </c>
      <c r="O346" s="3" t="str">
        <f>IF(טבלה135[[#This Row],[מניית טווחים]]&lt;&gt;"",IF(OR(30&gt;טבלה135[[#This Row],[מקסימום]],30&lt;טבלה135[[#This Row],[מינימום]]),0,1),"")</f>
        <v/>
      </c>
    </row>
    <row r="347" spans="1:15" x14ac:dyDescent="0.25">
      <c r="A347" t="s">
        <v>38</v>
      </c>
      <c r="B347">
        <v>6</v>
      </c>
      <c r="C347">
        <v>25</v>
      </c>
      <c r="D347">
        <f>טבלה135[[#This Row],[LengthofCycle]]+1</f>
        <v>26</v>
      </c>
      <c r="E347">
        <f>IF(טבלה135[[#This Row],[CycleNumber]]&lt;3,"",IF(טבלה135[[#This Row],[CycleNumber]]=3,MIN(D345:D347),IF(I346=3,MIN(D344:D346),E346)))</f>
        <v>27</v>
      </c>
      <c r="F347">
        <f>IF(טבלה135[[#This Row],[CycleNumber]]&lt;3,"",IF(טבלה135[[#This Row],[CycleNumber]]=3,MAX(D345:D347),IF(I346=3,MAX(D344:D346),F346)))</f>
        <v>29</v>
      </c>
      <c r="G347">
        <f>IF(OR(טבלה135[[#This Row],[CycleNumber]]&gt;B348,B348=""),IF(טבלה135[[#This Row],[מספר סטייה]]=3,MIN(D345:D347),טבלה135[[#This Row],[מינ קבוע]]),טבלה135[[#This Row],[מינ קבוע]])</f>
        <v>27</v>
      </c>
      <c r="H347">
        <f>IF(OR(טבלה135[[#This Row],[CycleNumber]]&gt;B348,B348=""),IF(טבלה135[[#This Row],[מספר סטייה]]=3,MAX(D345:D347),טבלה135[[#This Row],[מקס קבוע]]),טבלה135[[#This Row],[מקס קבוע]])</f>
        <v>29</v>
      </c>
      <c r="I34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קבוע]]&lt;&gt;E346,1,I346+1),0))</f>
        <v>3</v>
      </c>
      <c r="J347">
        <f>IF(AND(טבלה135[[#This Row],[CycleNumber]]&lt;B348,טבלה135[[#This Row],[מקס קבוע]]&lt;&gt;""),IF(OR(טבלה135[[#This Row],[מספר סטייה]]&lt;I348,AND(טבלה135[[#This Row],[מספר סטייה]]=3,I348=1)),0,1),"")</f>
        <v>1</v>
      </c>
      <c r="K347">
        <f>IF(טבלה135[[#This Row],[מקס קבוע]]&lt;&gt;"",טבלה135[[#This Row],[מקסימום]]-טבלה135[[#This Row],[מינימום]],"")</f>
        <v>2</v>
      </c>
      <c r="L347">
        <f>IF(IFERROR(LOOKUP(טבלה135[[#This Row],[ClientID]],פיבוט!$A$4:$A$121),FALSE)=טבלה135[[#This Row],[ClientID]],1,0)</f>
        <v>1</v>
      </c>
      <c r="M347" t="str">
        <f>IF(OR(טבלה135[[#This Row],[ClientID]]=A348),"",1)</f>
        <v/>
      </c>
      <c r="N347" s="3" t="str">
        <f>IF(טבלה135[[#This Row],[טווח]]&lt;&gt;K346,טבלה135[[#This Row],[טווח]],"")</f>
        <v/>
      </c>
      <c r="O347" s="3" t="str">
        <f>IF(טבלה135[[#This Row],[מניית טווחים]]&lt;&gt;"",IF(OR(30&gt;טבלה135[[#This Row],[מקסימום]],30&lt;טבלה135[[#This Row],[מינימום]]),0,1),"")</f>
        <v/>
      </c>
    </row>
    <row r="348" spans="1:15" x14ac:dyDescent="0.25">
      <c r="A348" t="s">
        <v>38</v>
      </c>
      <c r="B348">
        <v>7</v>
      </c>
      <c r="C348">
        <v>25</v>
      </c>
      <c r="D348">
        <f>טבלה135[[#This Row],[LengthofCycle]]+1</f>
        <v>26</v>
      </c>
      <c r="E348">
        <f>IF(טבלה135[[#This Row],[CycleNumber]]&lt;3,"",IF(טבלה135[[#This Row],[CycleNumber]]=3,MIN(D346:D348),IF(I347=3,MIN(D345:D347),E347)))</f>
        <v>26</v>
      </c>
      <c r="F348">
        <f>IF(טבלה135[[#This Row],[CycleNumber]]&lt;3,"",IF(טבלה135[[#This Row],[CycleNumber]]=3,MAX(D346:D348),IF(I347=3,MAX(D345:D347),F347)))</f>
        <v>26</v>
      </c>
      <c r="G348">
        <f>IF(OR(טבלה135[[#This Row],[CycleNumber]]&gt;B349,B349=""),IF(טבלה135[[#This Row],[מספר סטייה]]=3,MIN(D346:D348),טבלה135[[#This Row],[מינ קבוע]]),טבלה135[[#This Row],[מינ קבוע]])</f>
        <v>26</v>
      </c>
      <c r="H348">
        <f>IF(OR(טבלה135[[#This Row],[CycleNumber]]&gt;B349,B349=""),IF(טבלה135[[#This Row],[מספר סטייה]]=3,MAX(D346:D348),טבלה135[[#This Row],[מקס קבוע]]),טבלה135[[#This Row],[מקס קבוע]])</f>
        <v>26</v>
      </c>
      <c r="I34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קבוע]]&lt;&gt;E347,1,I347+1),0))</f>
        <v>0</v>
      </c>
      <c r="J348">
        <f>IF(AND(טבלה135[[#This Row],[CycleNumber]]&lt;B349,טבלה135[[#This Row],[מקס קבוע]]&lt;&gt;""),IF(OR(טבלה135[[#This Row],[מספר סטייה]]&lt;I349,AND(טבלה135[[#This Row],[מספר סטייה]]=3,I349=1)),0,1),"")</f>
        <v>0</v>
      </c>
      <c r="K348">
        <f>IF(טבלה135[[#This Row],[מקס קבוע]]&lt;&gt;"",טבלה135[[#This Row],[מקסימום]]-טבלה135[[#This Row],[מינימום]],"")</f>
        <v>0</v>
      </c>
      <c r="L348">
        <f>IF(IFERROR(LOOKUP(טבלה135[[#This Row],[ClientID]],פיבוט!$A$4:$A$121),FALSE)=טבלה135[[#This Row],[ClientID]],1,0)</f>
        <v>1</v>
      </c>
      <c r="M348" t="str">
        <f>IF(OR(טבלה135[[#This Row],[ClientID]]=A349),"",1)</f>
        <v/>
      </c>
      <c r="N348" s="3">
        <f>IF(טבלה135[[#This Row],[טווח]]&lt;&gt;K347,טבלה135[[#This Row],[טווח]],"")</f>
        <v>0</v>
      </c>
      <c r="O348" s="3">
        <f>IF(טבלה135[[#This Row],[מניית טווחים]]&lt;&gt;"",IF(OR(30&gt;טבלה135[[#This Row],[מקסימום]],30&lt;טבלה135[[#This Row],[מינימום]]),0,1),"")</f>
        <v>0</v>
      </c>
    </row>
    <row r="349" spans="1:15" x14ac:dyDescent="0.25">
      <c r="A349" t="s">
        <v>38</v>
      </c>
      <c r="B349">
        <v>8</v>
      </c>
      <c r="C349">
        <v>21</v>
      </c>
      <c r="D349">
        <f>טבלה135[[#This Row],[LengthofCycle]]+1</f>
        <v>22</v>
      </c>
      <c r="E349">
        <f>IF(טבלה135[[#This Row],[CycleNumber]]&lt;3,"",IF(טבלה135[[#This Row],[CycleNumber]]=3,MIN(D347:D349),IF(I348=3,MIN(D346:D348),E348)))</f>
        <v>26</v>
      </c>
      <c r="F349">
        <f>IF(טבלה135[[#This Row],[CycleNumber]]&lt;3,"",IF(טבלה135[[#This Row],[CycleNumber]]=3,MAX(D347:D349),IF(I348=3,MAX(D346:D348),F348)))</f>
        <v>26</v>
      </c>
      <c r="G349">
        <f>IF(OR(טבלה135[[#This Row],[CycleNumber]]&gt;B350,B350=""),IF(טבלה135[[#This Row],[מספר סטייה]]=3,MIN(D347:D349),טבלה135[[#This Row],[מינ קבוע]]),טבלה135[[#This Row],[מינ קבוע]])</f>
        <v>26</v>
      </c>
      <c r="H349">
        <f>IF(OR(טבלה135[[#This Row],[CycleNumber]]&gt;B350,B350=""),IF(טבלה135[[#This Row],[מספר סטייה]]=3,MAX(D347:D349),טבלה135[[#This Row],[מקס קבוע]]),טבלה135[[#This Row],[מקס קבוע]])</f>
        <v>26</v>
      </c>
      <c r="I34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קבוע]]&lt;&gt;E348,1,I348+1),0))</f>
        <v>1</v>
      </c>
      <c r="J349">
        <f>IF(AND(טבלה135[[#This Row],[CycleNumber]]&lt;B350,טבלה135[[#This Row],[מקס קבוע]]&lt;&gt;""),IF(OR(טבלה135[[#This Row],[מספר סטייה]]&lt;I350,AND(טבלה135[[#This Row],[מספר סטייה]]=3,I350=1)),0,1),"")</f>
        <v>0</v>
      </c>
      <c r="K349">
        <f>IF(טבלה135[[#This Row],[מקס קבוע]]&lt;&gt;"",טבלה135[[#This Row],[מקסימום]]-טבלה135[[#This Row],[מינימום]],"")</f>
        <v>0</v>
      </c>
      <c r="L349">
        <f>IF(IFERROR(LOOKUP(טבלה135[[#This Row],[ClientID]],פיבוט!$A$4:$A$121),FALSE)=טבלה135[[#This Row],[ClientID]],1,0)</f>
        <v>1</v>
      </c>
      <c r="M349" t="str">
        <f>IF(OR(טבלה135[[#This Row],[ClientID]]=A350),"",1)</f>
        <v/>
      </c>
      <c r="N349" s="3" t="str">
        <f>IF(טבלה135[[#This Row],[טווח]]&lt;&gt;K348,טבלה135[[#This Row],[טווח]],"")</f>
        <v/>
      </c>
      <c r="O349" s="3" t="str">
        <f>IF(טבלה135[[#This Row],[מניית טווחים]]&lt;&gt;"",IF(OR(30&gt;טבלה135[[#This Row],[מקסימום]],30&lt;טבלה135[[#This Row],[מינימום]]),0,1),"")</f>
        <v/>
      </c>
    </row>
    <row r="350" spans="1:15" x14ac:dyDescent="0.25">
      <c r="A350" t="s">
        <v>38</v>
      </c>
      <c r="B350">
        <v>9</v>
      </c>
      <c r="C350">
        <v>26</v>
      </c>
      <c r="D350">
        <f>טבלה135[[#This Row],[LengthofCycle]]+1</f>
        <v>27</v>
      </c>
      <c r="E350">
        <f>IF(טבלה135[[#This Row],[CycleNumber]]&lt;3,"",IF(טבלה135[[#This Row],[CycleNumber]]=3,MIN(D348:D350),IF(I349=3,MIN(D347:D349),E349)))</f>
        <v>26</v>
      </c>
      <c r="F350">
        <f>IF(טבלה135[[#This Row],[CycleNumber]]&lt;3,"",IF(טבלה135[[#This Row],[CycleNumber]]=3,MAX(D348:D350),IF(I349=3,MAX(D347:D349),F349)))</f>
        <v>26</v>
      </c>
      <c r="G350">
        <f>IF(OR(טבלה135[[#This Row],[CycleNumber]]&gt;B351,B351=""),IF(טבלה135[[#This Row],[מספר סטייה]]=3,MIN(D348:D350),טבלה135[[#This Row],[מינ קבוע]]),טבלה135[[#This Row],[מינ קבוע]])</f>
        <v>26</v>
      </c>
      <c r="H350">
        <f>IF(OR(טבלה135[[#This Row],[CycleNumber]]&gt;B351,B351=""),IF(טבלה135[[#This Row],[מספר סטייה]]=3,MAX(D348:D350),טבלה135[[#This Row],[מקס קבוע]]),טבלה135[[#This Row],[מקס קבוע]])</f>
        <v>26</v>
      </c>
      <c r="I35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קבוע]]&lt;&gt;E349,1,I349+1),0))</f>
        <v>2</v>
      </c>
      <c r="J350">
        <f>IF(AND(טבלה135[[#This Row],[CycleNumber]]&lt;B351,טבלה135[[#This Row],[מקס קבוע]]&lt;&gt;""),IF(OR(טבלה135[[#This Row],[מספר סטייה]]&lt;I351,AND(טבלה135[[#This Row],[מספר סטייה]]=3,I351=1)),0,1),"")</f>
        <v>0</v>
      </c>
      <c r="K350">
        <f>IF(טבלה135[[#This Row],[מקס קבוע]]&lt;&gt;"",טבלה135[[#This Row],[מקסימום]]-טבלה135[[#This Row],[מינימום]],"")</f>
        <v>0</v>
      </c>
      <c r="L350">
        <f>IF(IFERROR(LOOKUP(טבלה135[[#This Row],[ClientID]],פיבוט!$A$4:$A$121),FALSE)=טבלה135[[#This Row],[ClientID]],1,0)</f>
        <v>1</v>
      </c>
      <c r="M350" t="str">
        <f>IF(OR(טבלה135[[#This Row],[ClientID]]=A351),"",1)</f>
        <v/>
      </c>
      <c r="N350" s="3" t="str">
        <f>IF(טבלה135[[#This Row],[טווח]]&lt;&gt;K349,טבלה135[[#This Row],[טווח]],"")</f>
        <v/>
      </c>
      <c r="O350" s="3" t="str">
        <f>IF(טבלה135[[#This Row],[מניית טווחים]]&lt;&gt;"",IF(OR(30&gt;טבלה135[[#This Row],[מקסימום]],30&lt;טבלה135[[#This Row],[מינימום]]),0,1),"")</f>
        <v/>
      </c>
    </row>
    <row r="351" spans="1:15" x14ac:dyDescent="0.25">
      <c r="A351" t="s">
        <v>38</v>
      </c>
      <c r="B351">
        <v>10</v>
      </c>
      <c r="C351">
        <v>23</v>
      </c>
      <c r="D351">
        <f>טבלה135[[#This Row],[LengthofCycle]]+1</f>
        <v>24</v>
      </c>
      <c r="E351">
        <f>IF(טבלה135[[#This Row],[CycleNumber]]&lt;3,"",IF(טבלה135[[#This Row],[CycleNumber]]=3,MIN(D349:D351),IF(I350=3,MIN(D348:D350),E350)))</f>
        <v>26</v>
      </c>
      <c r="F351">
        <f>IF(טבלה135[[#This Row],[CycleNumber]]&lt;3,"",IF(טבלה135[[#This Row],[CycleNumber]]=3,MAX(D349:D351),IF(I350=3,MAX(D348:D350),F350)))</f>
        <v>26</v>
      </c>
      <c r="G351">
        <f>IF(OR(טבלה135[[#This Row],[CycleNumber]]&gt;B352,B352=""),IF(טבלה135[[#This Row],[מספר סטייה]]=3,MIN(D349:D351),טבלה135[[#This Row],[מינ קבוע]]),טבלה135[[#This Row],[מינ קבוע]])</f>
        <v>26</v>
      </c>
      <c r="H351">
        <f>IF(OR(טבלה135[[#This Row],[CycleNumber]]&gt;B352,B352=""),IF(טבלה135[[#This Row],[מספר סטייה]]=3,MAX(D349:D351),טבלה135[[#This Row],[מקס קבוע]]),טבלה135[[#This Row],[מקס קבוע]])</f>
        <v>26</v>
      </c>
      <c r="I35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קבוע]]&lt;&gt;E350,1,I350+1),0))</f>
        <v>3</v>
      </c>
      <c r="J351">
        <f>IF(AND(טבלה135[[#This Row],[CycleNumber]]&lt;B352,טבלה135[[#This Row],[מקס קבוע]]&lt;&gt;""),IF(OR(טבלה135[[#This Row],[מספר סטייה]]&lt;I352,AND(טבלה135[[#This Row],[מספר סטייה]]=3,I352=1)),0,1),"")</f>
        <v>1</v>
      </c>
      <c r="K351">
        <f>IF(טבלה135[[#This Row],[מקס קבוע]]&lt;&gt;"",טבלה135[[#This Row],[מקסימום]]-טבלה135[[#This Row],[מינימום]],"")</f>
        <v>0</v>
      </c>
      <c r="L351">
        <f>IF(IFERROR(LOOKUP(טבלה135[[#This Row],[ClientID]],פיבוט!$A$4:$A$121),FALSE)=טבלה135[[#This Row],[ClientID]],1,0)</f>
        <v>1</v>
      </c>
      <c r="M351" t="str">
        <f>IF(OR(טבלה135[[#This Row],[ClientID]]=A352),"",1)</f>
        <v/>
      </c>
      <c r="N351" s="3" t="str">
        <f>IF(טבלה135[[#This Row],[טווח]]&lt;&gt;K350,טבלה135[[#This Row],[טווח]],"")</f>
        <v/>
      </c>
      <c r="O351" s="3" t="str">
        <f>IF(טבלה135[[#This Row],[מניית טווחים]]&lt;&gt;"",IF(OR(30&gt;טבלה135[[#This Row],[מקסימום]],30&lt;טבלה135[[#This Row],[מינימום]]),0,1),"")</f>
        <v/>
      </c>
    </row>
    <row r="352" spans="1:15" x14ac:dyDescent="0.25">
      <c r="A352" t="s">
        <v>38</v>
      </c>
      <c r="B352">
        <v>11</v>
      </c>
      <c r="C352">
        <v>25</v>
      </c>
      <c r="D352">
        <f>טבלה135[[#This Row],[LengthofCycle]]+1</f>
        <v>26</v>
      </c>
      <c r="E352">
        <f>IF(טבלה135[[#This Row],[CycleNumber]]&lt;3,"",IF(טבלה135[[#This Row],[CycleNumber]]=3,MIN(D350:D352),IF(I351=3,MIN(D349:D351),E351)))</f>
        <v>22</v>
      </c>
      <c r="F352">
        <f>IF(טבלה135[[#This Row],[CycleNumber]]&lt;3,"",IF(טבלה135[[#This Row],[CycleNumber]]=3,MAX(D350:D352),IF(I351=3,MAX(D349:D351),F351)))</f>
        <v>27</v>
      </c>
      <c r="G352">
        <f>IF(OR(טבלה135[[#This Row],[CycleNumber]]&gt;B353,B353=""),IF(טבלה135[[#This Row],[מספר סטייה]]=3,MIN(D350:D352),טבלה135[[#This Row],[מינ קבוע]]),טבלה135[[#This Row],[מינ קבוע]])</f>
        <v>22</v>
      </c>
      <c r="H352">
        <f>IF(OR(טבלה135[[#This Row],[CycleNumber]]&gt;B353,B353=""),IF(טבלה135[[#This Row],[מספר סטייה]]=3,MAX(D350:D352),טבלה135[[#This Row],[מקס קבוע]]),טבלה135[[#This Row],[מקס קבוע]])</f>
        <v>27</v>
      </c>
      <c r="I35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קבוע]]&lt;&gt;E351,1,I351+1),0))</f>
        <v>0</v>
      </c>
      <c r="J352">
        <f>IF(AND(טבלה135[[#This Row],[CycleNumber]]&lt;B353,טבלה135[[#This Row],[מקס קבוע]]&lt;&gt;""),IF(OR(טבלה135[[#This Row],[מספר סטייה]]&lt;I353,AND(טבלה135[[#This Row],[מספר סטייה]]=3,I353=1)),0,1),"")</f>
        <v>1</v>
      </c>
      <c r="K352">
        <f>IF(טבלה135[[#This Row],[מקס קבוע]]&lt;&gt;"",טבלה135[[#This Row],[מקסימום]]-טבלה135[[#This Row],[מינימום]],"")</f>
        <v>5</v>
      </c>
      <c r="L352">
        <f>IF(IFERROR(LOOKUP(טבלה135[[#This Row],[ClientID]],פיבוט!$A$4:$A$121),FALSE)=טבלה135[[#This Row],[ClientID]],1,0)</f>
        <v>1</v>
      </c>
      <c r="M352" t="str">
        <f>IF(OR(טבלה135[[#This Row],[ClientID]]=A353),"",1)</f>
        <v/>
      </c>
      <c r="N352" s="3">
        <f>IF(טבלה135[[#This Row],[טווח]]&lt;&gt;K351,טבלה135[[#This Row],[טווח]],"")</f>
        <v>5</v>
      </c>
      <c r="O352" s="3">
        <f>IF(טבלה135[[#This Row],[מניית טווחים]]&lt;&gt;"",IF(OR(30&gt;טבלה135[[#This Row],[מקסימום]],30&lt;טבלה135[[#This Row],[מינימום]]),0,1),"")</f>
        <v>0</v>
      </c>
    </row>
    <row r="353" spans="1:15" x14ac:dyDescent="0.25">
      <c r="A353" t="s">
        <v>38</v>
      </c>
      <c r="B353">
        <v>12</v>
      </c>
      <c r="C353">
        <v>25</v>
      </c>
      <c r="D353">
        <f>טבלה135[[#This Row],[LengthofCycle]]+1</f>
        <v>26</v>
      </c>
      <c r="E353">
        <f>IF(טבלה135[[#This Row],[CycleNumber]]&lt;3,"",IF(טבלה135[[#This Row],[CycleNumber]]=3,MIN(D351:D353),IF(I352=3,MIN(D350:D352),E352)))</f>
        <v>22</v>
      </c>
      <c r="F353">
        <f>IF(טבלה135[[#This Row],[CycleNumber]]&lt;3,"",IF(טבלה135[[#This Row],[CycleNumber]]=3,MAX(D351:D353),IF(I352=3,MAX(D350:D352),F352)))</f>
        <v>27</v>
      </c>
      <c r="G353">
        <f>IF(OR(טבלה135[[#This Row],[CycleNumber]]&gt;B354,B354=""),IF(טבלה135[[#This Row],[מספר סטייה]]=3,MIN(D351:D353),טבלה135[[#This Row],[מינ קבוע]]),טבלה135[[#This Row],[מינ קבוע]])</f>
        <v>22</v>
      </c>
      <c r="H353">
        <f>IF(OR(טבלה135[[#This Row],[CycleNumber]]&gt;B354,B354=""),IF(טבלה135[[#This Row],[מספר סטייה]]=3,MAX(D351:D353),טבלה135[[#This Row],[מקס קבוע]]),טבלה135[[#This Row],[מקס קבוע]])</f>
        <v>27</v>
      </c>
      <c r="I35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קבוע]]&lt;&gt;E352,1,I352+1),0))</f>
        <v>0</v>
      </c>
      <c r="J353">
        <f>IF(AND(טבלה135[[#This Row],[CycleNumber]]&lt;B354,טבלה135[[#This Row],[מקס קבוע]]&lt;&gt;""),IF(OR(טבלה135[[#This Row],[מספר סטייה]]&lt;I354,AND(טבלה135[[#This Row],[מספר סטייה]]=3,I354=1)),0,1),"")</f>
        <v>1</v>
      </c>
      <c r="K353">
        <f>IF(טבלה135[[#This Row],[מקס קבוע]]&lt;&gt;"",טבלה135[[#This Row],[מקסימום]]-טבלה135[[#This Row],[מינימום]],"")</f>
        <v>5</v>
      </c>
      <c r="L353">
        <f>IF(IFERROR(LOOKUP(טבלה135[[#This Row],[ClientID]],פיבוט!$A$4:$A$121),FALSE)=טבלה135[[#This Row],[ClientID]],1,0)</f>
        <v>1</v>
      </c>
      <c r="M353" t="str">
        <f>IF(OR(טבלה135[[#This Row],[ClientID]]=A354),"",1)</f>
        <v/>
      </c>
      <c r="N353" s="3" t="str">
        <f>IF(טבלה135[[#This Row],[טווח]]&lt;&gt;K352,טבלה135[[#This Row],[טווח]],"")</f>
        <v/>
      </c>
      <c r="O353" s="3" t="str">
        <f>IF(טבלה135[[#This Row],[מניית טווחים]]&lt;&gt;"",IF(OR(30&gt;טבלה135[[#This Row],[מקסימום]],30&lt;טבלה135[[#This Row],[מינימום]]),0,1),"")</f>
        <v/>
      </c>
    </row>
    <row r="354" spans="1:15" x14ac:dyDescent="0.25">
      <c r="A354" t="s">
        <v>38</v>
      </c>
      <c r="B354">
        <v>13</v>
      </c>
      <c r="C354">
        <v>26</v>
      </c>
      <c r="D354">
        <f>טבלה135[[#This Row],[LengthofCycle]]+1</f>
        <v>27</v>
      </c>
      <c r="E354">
        <f>IF(טבלה135[[#This Row],[CycleNumber]]&lt;3,"",IF(טבלה135[[#This Row],[CycleNumber]]=3,MIN(D352:D354),IF(I353=3,MIN(D351:D353),E353)))</f>
        <v>22</v>
      </c>
      <c r="F354">
        <f>IF(טבלה135[[#This Row],[CycleNumber]]&lt;3,"",IF(טבלה135[[#This Row],[CycleNumber]]=3,MAX(D352:D354),IF(I353=3,MAX(D351:D353),F353)))</f>
        <v>27</v>
      </c>
      <c r="G354">
        <f>IF(OR(טבלה135[[#This Row],[CycleNumber]]&gt;B355,B355=""),IF(טבלה135[[#This Row],[מספר סטייה]]=3,MIN(D352:D354),טבלה135[[#This Row],[מינ קבוע]]),טבלה135[[#This Row],[מינ קבוע]])</f>
        <v>22</v>
      </c>
      <c r="H354">
        <f>IF(OR(טבלה135[[#This Row],[CycleNumber]]&gt;B355,B355=""),IF(טבלה135[[#This Row],[מספר סטייה]]=3,MAX(D352:D354),טבלה135[[#This Row],[מקס קבוע]]),טבלה135[[#This Row],[מקס קבוע]])</f>
        <v>27</v>
      </c>
      <c r="I35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קבוע]]&lt;&gt;E353,1,I353+1),0))</f>
        <v>0</v>
      </c>
      <c r="J354" t="str">
        <f>IF(AND(טבלה135[[#This Row],[CycleNumber]]&lt;B355,טבלה135[[#This Row],[מקס קבוע]]&lt;&gt;""),IF(OR(טבלה135[[#This Row],[מספר סטייה]]&lt;I355,AND(טבלה135[[#This Row],[מספר סטייה]]=3,I355=1)),0,1),"")</f>
        <v/>
      </c>
      <c r="K354">
        <f>IF(טבלה135[[#This Row],[מקס קבוע]]&lt;&gt;"",טבלה135[[#This Row],[מקסימום]]-טבלה135[[#This Row],[מינימום]],"")</f>
        <v>5</v>
      </c>
      <c r="L354">
        <f>IF(IFERROR(LOOKUP(טבלה135[[#This Row],[ClientID]],פיבוט!$A$4:$A$121),FALSE)=טבלה135[[#This Row],[ClientID]],1,0)</f>
        <v>1</v>
      </c>
      <c r="M354">
        <f>IF(OR(טבלה135[[#This Row],[ClientID]]=A355),"",1)</f>
        <v>1</v>
      </c>
      <c r="N354" s="3" t="str">
        <f>IF(טבלה135[[#This Row],[טווח]]&lt;&gt;K353,טבלה135[[#This Row],[טווח]],"")</f>
        <v/>
      </c>
      <c r="O354" s="3" t="str">
        <f>IF(טבלה135[[#This Row],[מניית טווחים]]&lt;&gt;"",IF(OR(30&gt;טבלה135[[#This Row],[מקסימום]],30&lt;טבלה135[[#This Row],[מינימום]]),0,1),"")</f>
        <v/>
      </c>
    </row>
    <row r="355" spans="1:15" x14ac:dyDescent="0.25">
      <c r="A355" t="s">
        <v>39</v>
      </c>
      <c r="B355">
        <v>1</v>
      </c>
      <c r="C355">
        <v>31</v>
      </c>
      <c r="D355">
        <f>טבלה135[[#This Row],[LengthofCycle]]+1</f>
        <v>32</v>
      </c>
      <c r="E355" t="str">
        <f>IF(טבלה135[[#This Row],[CycleNumber]]&lt;3,"",IF(טבלה135[[#This Row],[CycleNumber]]=3,MIN(D353:D355),IF(I354=3,MIN(D352:D354),E354)))</f>
        <v/>
      </c>
      <c r="F355" t="str">
        <f>IF(טבלה135[[#This Row],[CycleNumber]]&lt;3,"",IF(טבלה135[[#This Row],[CycleNumber]]=3,MAX(D353:D355),IF(I354=3,MAX(D352:D354),F354)))</f>
        <v/>
      </c>
      <c r="G355" t="str">
        <f>IF(OR(טבלה135[[#This Row],[CycleNumber]]&gt;B356,B356=""),IF(טבלה135[[#This Row],[מספר סטייה]]=3,MIN(D353:D355),טבלה135[[#This Row],[מינ קבוע]]),טבלה135[[#This Row],[מינ קבוע]])</f>
        <v/>
      </c>
      <c r="H355" t="str">
        <f>IF(OR(טבלה135[[#This Row],[CycleNumber]]&gt;B356,B356=""),IF(טבלה135[[#This Row],[מספר סטייה]]=3,MAX(D353:D355),טבלה135[[#This Row],[מקס קבוע]]),טבלה135[[#This Row],[מקס קבוע]])</f>
        <v/>
      </c>
      <c r="I35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קבוע]]&lt;&gt;E354,1,I354+1),0))</f>
        <v/>
      </c>
      <c r="J355" t="str">
        <f>IF(AND(טבלה135[[#This Row],[CycleNumber]]&lt;B356,טבלה135[[#This Row],[מקס קבוע]]&lt;&gt;""),IF(OR(טבלה135[[#This Row],[מספר סטייה]]&lt;I356,AND(טבלה135[[#This Row],[מספר סטייה]]=3,I356=1)),0,1),"")</f>
        <v/>
      </c>
      <c r="K355" t="str">
        <f>IF(טבלה135[[#This Row],[מקס קבוע]]&lt;&gt;"",טבלה135[[#This Row],[מקסימום]]-טבלה135[[#This Row],[מינימום]],"")</f>
        <v/>
      </c>
      <c r="L355">
        <f>IF(IFERROR(LOOKUP(טבלה135[[#This Row],[ClientID]],פיבוט!$A$4:$A$121),FALSE)=טבלה135[[#This Row],[ClientID]],1,0)</f>
        <v>1</v>
      </c>
      <c r="M355" t="str">
        <f>IF(OR(טבלה135[[#This Row],[ClientID]]=A356),"",1)</f>
        <v/>
      </c>
      <c r="N355" s="3" t="str">
        <f>IF(טבלה135[[#This Row],[טווח]]&lt;&gt;K354,טבלה135[[#This Row],[טווח]],"")</f>
        <v/>
      </c>
      <c r="O355" s="3" t="str">
        <f>IF(טבלה135[[#This Row],[מניית טווחים]]&lt;&gt;"",IF(OR(30&gt;טבלה135[[#This Row],[מקסימום]],30&lt;טבלה135[[#This Row],[מינימום]]),0,1),"")</f>
        <v/>
      </c>
    </row>
    <row r="356" spans="1:15" x14ac:dyDescent="0.25">
      <c r="A356" t="s">
        <v>39</v>
      </c>
      <c r="B356">
        <v>2</v>
      </c>
      <c r="C356">
        <v>29</v>
      </c>
      <c r="D356">
        <f>טבלה135[[#This Row],[LengthofCycle]]+1</f>
        <v>30</v>
      </c>
      <c r="E356" t="str">
        <f>IF(טבלה135[[#This Row],[CycleNumber]]&lt;3,"",IF(טבלה135[[#This Row],[CycleNumber]]=3,MIN(D354:D356),IF(I355=3,MIN(D353:D355),E355)))</f>
        <v/>
      </c>
      <c r="F356" t="str">
        <f>IF(טבלה135[[#This Row],[CycleNumber]]&lt;3,"",IF(טבלה135[[#This Row],[CycleNumber]]=3,MAX(D354:D356),IF(I355=3,MAX(D353:D355),F355)))</f>
        <v/>
      </c>
      <c r="G356" t="str">
        <f>IF(OR(טבלה135[[#This Row],[CycleNumber]]&gt;B357,B357=""),IF(טבלה135[[#This Row],[מספר סטייה]]=3,MIN(D354:D356),טבלה135[[#This Row],[מינ קבוע]]),טבלה135[[#This Row],[מינ קבוע]])</f>
        <v/>
      </c>
      <c r="H356" t="str">
        <f>IF(OR(טבלה135[[#This Row],[CycleNumber]]&gt;B357,B357=""),IF(טבלה135[[#This Row],[מספר סטייה]]=3,MAX(D354:D356),טבלה135[[#This Row],[מקס קבוע]]),טבלה135[[#This Row],[מקס קבוע]])</f>
        <v/>
      </c>
      <c r="I35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קבוע]]&lt;&gt;E355,1,I355+1),0))</f>
        <v/>
      </c>
      <c r="J356" t="str">
        <f>IF(AND(טבלה135[[#This Row],[CycleNumber]]&lt;B357,טבלה135[[#This Row],[מקס קבוע]]&lt;&gt;""),IF(OR(טבלה135[[#This Row],[מספר סטייה]]&lt;I357,AND(טבלה135[[#This Row],[מספר סטייה]]=3,I357=1)),0,1),"")</f>
        <v/>
      </c>
      <c r="K356" t="str">
        <f>IF(טבלה135[[#This Row],[מקס קבוע]]&lt;&gt;"",טבלה135[[#This Row],[מקסימום]]-טבלה135[[#This Row],[מינימום]],"")</f>
        <v/>
      </c>
      <c r="L356">
        <f>IF(IFERROR(LOOKUP(טבלה135[[#This Row],[ClientID]],פיבוט!$A$4:$A$121),FALSE)=טבלה135[[#This Row],[ClientID]],1,0)</f>
        <v>1</v>
      </c>
      <c r="M356" t="str">
        <f>IF(OR(טבלה135[[#This Row],[ClientID]]=A357),"",1)</f>
        <v/>
      </c>
      <c r="N356" s="3" t="str">
        <f>IF(טבלה135[[#This Row],[טווח]]&lt;&gt;K355,טבלה135[[#This Row],[טווח]],"")</f>
        <v/>
      </c>
      <c r="O356" s="3" t="str">
        <f>IF(טבלה135[[#This Row],[מניית טווחים]]&lt;&gt;"",IF(OR(30&gt;טבלה135[[#This Row],[מקסימום]],30&lt;טבלה135[[#This Row],[מינימום]]),0,1),"")</f>
        <v/>
      </c>
    </row>
    <row r="357" spans="1:15" x14ac:dyDescent="0.25">
      <c r="A357" t="s">
        <v>39</v>
      </c>
      <c r="B357">
        <v>3</v>
      </c>
      <c r="C357">
        <v>28</v>
      </c>
      <c r="D357">
        <f>טבלה135[[#This Row],[LengthofCycle]]+1</f>
        <v>29</v>
      </c>
      <c r="E357">
        <f>IF(טבלה135[[#This Row],[CycleNumber]]&lt;3,"",IF(טבלה135[[#This Row],[CycleNumber]]=3,MIN(D355:D357),IF(I356=3,MIN(D354:D356),E356)))</f>
        <v>29</v>
      </c>
      <c r="F357">
        <f>IF(טבלה135[[#This Row],[CycleNumber]]&lt;3,"",IF(טבלה135[[#This Row],[CycleNumber]]=3,MAX(D355:D357),IF(I356=3,MAX(D354:D356),F356)))</f>
        <v>32</v>
      </c>
      <c r="G357">
        <f>IF(OR(טבלה135[[#This Row],[CycleNumber]]&gt;B358,B358=""),IF(טבלה135[[#This Row],[מספר סטייה]]=3,MIN(D355:D357),טבלה135[[#This Row],[מינ קבוע]]),טבלה135[[#This Row],[מינ קבוע]])</f>
        <v>29</v>
      </c>
      <c r="H357">
        <f>IF(OR(טבלה135[[#This Row],[CycleNumber]]&gt;B358,B358=""),IF(טבלה135[[#This Row],[מספר סטייה]]=3,MAX(D355:D357),טבלה135[[#This Row],[מקס קבוע]]),טבלה135[[#This Row],[מקס קבוע]])</f>
        <v>32</v>
      </c>
      <c r="I35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קבוע]]&lt;&gt;E356,1,I356+1),0))</f>
        <v>0</v>
      </c>
      <c r="J357">
        <f>IF(AND(טבלה135[[#This Row],[CycleNumber]]&lt;B358,טבלה135[[#This Row],[מקס קבוע]]&lt;&gt;""),IF(OR(טבלה135[[#This Row],[מספר סטייה]]&lt;I358,AND(טבלה135[[#This Row],[מספר סטייה]]=3,I358=1)),0,1),"")</f>
        <v>0</v>
      </c>
      <c r="K357">
        <f>IF(טבלה135[[#This Row],[מקס קבוע]]&lt;&gt;"",טבלה135[[#This Row],[מקסימום]]-טבלה135[[#This Row],[מינימום]],"")</f>
        <v>3</v>
      </c>
      <c r="L357">
        <f>IF(IFERROR(LOOKUP(טבלה135[[#This Row],[ClientID]],פיבוט!$A$4:$A$121),FALSE)=טבלה135[[#This Row],[ClientID]],1,0)</f>
        <v>1</v>
      </c>
      <c r="M357" t="str">
        <f>IF(OR(טבלה135[[#This Row],[ClientID]]=A358),"",1)</f>
        <v/>
      </c>
      <c r="N357" s="3">
        <f>IF(טבלה135[[#This Row],[טווח]]&lt;&gt;K356,טבלה135[[#This Row],[טווח]],"")</f>
        <v>3</v>
      </c>
      <c r="O357" s="3">
        <f>IF(טבלה135[[#This Row],[מניית טווחים]]&lt;&gt;"",IF(OR(30&gt;טבלה135[[#This Row],[מקסימום]],30&lt;טבלה135[[#This Row],[מינימום]]),0,1),"")</f>
        <v>1</v>
      </c>
    </row>
    <row r="358" spans="1:15" x14ac:dyDescent="0.25">
      <c r="A358" t="s">
        <v>39</v>
      </c>
      <c r="B358">
        <v>4</v>
      </c>
      <c r="C358">
        <v>27</v>
      </c>
      <c r="D358">
        <f>טבלה135[[#This Row],[LengthofCycle]]+1</f>
        <v>28</v>
      </c>
      <c r="E358">
        <f>IF(טבלה135[[#This Row],[CycleNumber]]&lt;3,"",IF(טבלה135[[#This Row],[CycleNumber]]=3,MIN(D356:D358),IF(I357=3,MIN(D355:D357),E357)))</f>
        <v>29</v>
      </c>
      <c r="F358">
        <f>IF(טבלה135[[#This Row],[CycleNumber]]&lt;3,"",IF(טבלה135[[#This Row],[CycleNumber]]=3,MAX(D356:D358),IF(I357=3,MAX(D355:D357),F357)))</f>
        <v>32</v>
      </c>
      <c r="G358">
        <f>IF(OR(טבלה135[[#This Row],[CycleNumber]]&gt;B359,B359=""),IF(טבלה135[[#This Row],[מספר סטייה]]=3,MIN(D356:D358),טבלה135[[#This Row],[מינ קבוע]]),טבלה135[[#This Row],[מינ קבוע]])</f>
        <v>29</v>
      </c>
      <c r="H358">
        <f>IF(OR(טבלה135[[#This Row],[CycleNumber]]&gt;B359,B359=""),IF(טבלה135[[#This Row],[מספר סטייה]]=3,MAX(D356:D358),טבלה135[[#This Row],[מקס קבוע]]),טבלה135[[#This Row],[מקס קבוע]])</f>
        <v>32</v>
      </c>
      <c r="I35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קבוע]]&lt;&gt;E357,1,I357+1),0))</f>
        <v>1</v>
      </c>
      <c r="J358">
        <f>IF(AND(טבלה135[[#This Row],[CycleNumber]]&lt;B359,טבלה135[[#This Row],[מקס קבוע]]&lt;&gt;""),IF(OR(טבלה135[[#This Row],[מספר סטייה]]&lt;I359,AND(טבלה135[[#This Row],[מספר סטייה]]=3,I359=1)),0,1),"")</f>
        <v>1</v>
      </c>
      <c r="K358">
        <f>IF(טבלה135[[#This Row],[מקס קבוע]]&lt;&gt;"",טבלה135[[#This Row],[מקסימום]]-טבלה135[[#This Row],[מינימום]],"")</f>
        <v>3</v>
      </c>
      <c r="L358">
        <f>IF(IFERROR(LOOKUP(טבלה135[[#This Row],[ClientID]],פיבוט!$A$4:$A$121),FALSE)=טבלה135[[#This Row],[ClientID]],1,0)</f>
        <v>1</v>
      </c>
      <c r="M358" t="str">
        <f>IF(OR(טבלה135[[#This Row],[ClientID]]=A359),"",1)</f>
        <v/>
      </c>
      <c r="N358" s="3" t="str">
        <f>IF(טבלה135[[#This Row],[טווח]]&lt;&gt;K357,טבלה135[[#This Row],[טווח]],"")</f>
        <v/>
      </c>
      <c r="O358" s="3" t="str">
        <f>IF(טבלה135[[#This Row],[מניית טווחים]]&lt;&gt;"",IF(OR(30&gt;טבלה135[[#This Row],[מקסימום]],30&lt;טבלה135[[#This Row],[מינימום]]),0,1),"")</f>
        <v/>
      </c>
    </row>
    <row r="359" spans="1:15" x14ac:dyDescent="0.25">
      <c r="A359" t="s">
        <v>39</v>
      </c>
      <c r="B359">
        <v>5</v>
      </c>
      <c r="C359">
        <v>31</v>
      </c>
      <c r="D359">
        <f>טבלה135[[#This Row],[LengthofCycle]]+1</f>
        <v>32</v>
      </c>
      <c r="E359">
        <f>IF(טבלה135[[#This Row],[CycleNumber]]&lt;3,"",IF(טבלה135[[#This Row],[CycleNumber]]=3,MIN(D357:D359),IF(I358=3,MIN(D356:D358),E358)))</f>
        <v>29</v>
      </c>
      <c r="F359">
        <f>IF(טבלה135[[#This Row],[CycleNumber]]&lt;3,"",IF(טבלה135[[#This Row],[CycleNumber]]=3,MAX(D357:D359),IF(I358=3,MAX(D356:D358),F358)))</f>
        <v>32</v>
      </c>
      <c r="G359">
        <f>IF(OR(טבלה135[[#This Row],[CycleNumber]]&gt;B360,B360=""),IF(טבלה135[[#This Row],[מספר סטייה]]=3,MIN(D357:D359),טבלה135[[#This Row],[מינ קבוע]]),טבלה135[[#This Row],[מינ קבוע]])</f>
        <v>29</v>
      </c>
      <c r="H359">
        <f>IF(OR(טבלה135[[#This Row],[CycleNumber]]&gt;B360,B360=""),IF(טבלה135[[#This Row],[מספר סטייה]]=3,MAX(D357:D359),טבלה135[[#This Row],[מקס קבוע]]),טבלה135[[#This Row],[מקס קבוע]])</f>
        <v>32</v>
      </c>
      <c r="I35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קבוע]]&lt;&gt;E358,1,I358+1),0))</f>
        <v>0</v>
      </c>
      <c r="J359">
        <f>IF(AND(טבלה135[[#This Row],[CycleNumber]]&lt;B360,טבלה135[[#This Row],[מקס קבוע]]&lt;&gt;""),IF(OR(טבלה135[[#This Row],[מספר סטייה]]&lt;I360,AND(טבלה135[[#This Row],[מספר סטייה]]=3,I360=1)),0,1),"")</f>
        <v>1</v>
      </c>
      <c r="K359">
        <f>IF(טבלה135[[#This Row],[מקס קבוע]]&lt;&gt;"",טבלה135[[#This Row],[מקסימום]]-טבלה135[[#This Row],[מינימום]],"")</f>
        <v>3</v>
      </c>
      <c r="L359">
        <f>IF(IFERROR(LOOKUP(טבלה135[[#This Row],[ClientID]],פיבוט!$A$4:$A$121),FALSE)=טבלה135[[#This Row],[ClientID]],1,0)</f>
        <v>1</v>
      </c>
      <c r="M359" t="str">
        <f>IF(OR(טבלה135[[#This Row],[ClientID]]=A360),"",1)</f>
        <v/>
      </c>
      <c r="N359" s="3" t="str">
        <f>IF(טבלה135[[#This Row],[טווח]]&lt;&gt;K358,טבלה135[[#This Row],[טווח]],"")</f>
        <v/>
      </c>
      <c r="O359" s="3" t="str">
        <f>IF(טבלה135[[#This Row],[מניית טווחים]]&lt;&gt;"",IF(OR(30&gt;טבלה135[[#This Row],[מקסימום]],30&lt;טבלה135[[#This Row],[מינימום]]),0,1),"")</f>
        <v/>
      </c>
    </row>
    <row r="360" spans="1:15" x14ac:dyDescent="0.25">
      <c r="A360" t="s">
        <v>39</v>
      </c>
      <c r="B360">
        <v>6</v>
      </c>
      <c r="C360">
        <v>30</v>
      </c>
      <c r="D360">
        <f>טבלה135[[#This Row],[LengthofCycle]]+1</f>
        <v>31</v>
      </c>
      <c r="E360">
        <f>IF(טבלה135[[#This Row],[CycleNumber]]&lt;3,"",IF(טבלה135[[#This Row],[CycleNumber]]=3,MIN(D358:D360),IF(I359=3,MIN(D357:D359),E359)))</f>
        <v>29</v>
      </c>
      <c r="F360">
        <f>IF(טבלה135[[#This Row],[CycleNumber]]&lt;3,"",IF(טבלה135[[#This Row],[CycleNumber]]=3,MAX(D358:D360),IF(I359=3,MAX(D357:D359),F359)))</f>
        <v>32</v>
      </c>
      <c r="G360">
        <f>IF(OR(טבלה135[[#This Row],[CycleNumber]]&gt;B361,B361=""),IF(טבלה135[[#This Row],[מספר סטייה]]=3,MIN(D358:D360),טבלה135[[#This Row],[מינ קבוע]]),טבלה135[[#This Row],[מינ קבוע]])</f>
        <v>29</v>
      </c>
      <c r="H360">
        <f>IF(OR(טבלה135[[#This Row],[CycleNumber]]&gt;B361,B361=""),IF(טבלה135[[#This Row],[מספר סטייה]]=3,MAX(D358:D360),טבלה135[[#This Row],[מקס קבוע]]),טבלה135[[#This Row],[מקס קבוע]])</f>
        <v>32</v>
      </c>
      <c r="I36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קבוע]]&lt;&gt;E359,1,I359+1),0))</f>
        <v>0</v>
      </c>
      <c r="J360">
        <f>IF(AND(טבלה135[[#This Row],[CycleNumber]]&lt;B361,טבלה135[[#This Row],[מקס קבוע]]&lt;&gt;""),IF(OR(טבלה135[[#This Row],[מספר סטייה]]&lt;I361,AND(טבלה135[[#This Row],[מספר סטייה]]=3,I361=1)),0,1),"")</f>
        <v>0</v>
      </c>
      <c r="K360">
        <f>IF(טבלה135[[#This Row],[מקס קבוע]]&lt;&gt;"",טבלה135[[#This Row],[מקסימום]]-טבלה135[[#This Row],[מינימום]],"")</f>
        <v>3</v>
      </c>
      <c r="L360">
        <f>IF(IFERROR(LOOKUP(טבלה135[[#This Row],[ClientID]],פיבוט!$A$4:$A$121),FALSE)=טבלה135[[#This Row],[ClientID]],1,0)</f>
        <v>1</v>
      </c>
      <c r="M360" t="str">
        <f>IF(OR(טבלה135[[#This Row],[ClientID]]=A361),"",1)</f>
        <v/>
      </c>
      <c r="N360" s="3" t="str">
        <f>IF(טבלה135[[#This Row],[טווח]]&lt;&gt;K359,טבלה135[[#This Row],[טווח]],"")</f>
        <v/>
      </c>
      <c r="O360" s="3" t="str">
        <f>IF(טבלה135[[#This Row],[מניית טווחים]]&lt;&gt;"",IF(OR(30&gt;טבלה135[[#This Row],[מקסימום]],30&lt;טבלה135[[#This Row],[מינימום]]),0,1),"")</f>
        <v/>
      </c>
    </row>
    <row r="361" spans="1:15" x14ac:dyDescent="0.25">
      <c r="A361" t="s">
        <v>39</v>
      </c>
      <c r="B361">
        <v>7</v>
      </c>
      <c r="C361">
        <v>25</v>
      </c>
      <c r="D361">
        <f>טבלה135[[#This Row],[LengthofCycle]]+1</f>
        <v>26</v>
      </c>
      <c r="E361">
        <f>IF(טבלה135[[#This Row],[CycleNumber]]&lt;3,"",IF(טבלה135[[#This Row],[CycleNumber]]=3,MIN(D359:D361),IF(I360=3,MIN(D358:D360),E360)))</f>
        <v>29</v>
      </c>
      <c r="F361">
        <f>IF(טבלה135[[#This Row],[CycleNumber]]&lt;3,"",IF(טבלה135[[#This Row],[CycleNumber]]=3,MAX(D359:D361),IF(I360=3,MAX(D358:D360),F360)))</f>
        <v>32</v>
      </c>
      <c r="G361">
        <f>IF(OR(טבלה135[[#This Row],[CycleNumber]]&gt;B362,B362=""),IF(טבלה135[[#This Row],[מספר סטייה]]=3,MIN(D359:D361),טבלה135[[#This Row],[מינ קבוע]]),טבלה135[[#This Row],[מינ קבוע]])</f>
        <v>29</v>
      </c>
      <c r="H361">
        <f>IF(OR(טבלה135[[#This Row],[CycleNumber]]&gt;B362,B362=""),IF(טבלה135[[#This Row],[מספר סטייה]]=3,MAX(D359:D361),טבלה135[[#This Row],[מקס קבוע]]),טבלה135[[#This Row],[מקס קבוע]])</f>
        <v>32</v>
      </c>
      <c r="I36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קבוע]]&lt;&gt;E360,1,I360+1),0))</f>
        <v>1</v>
      </c>
      <c r="J361">
        <f>IF(AND(טבלה135[[#This Row],[CycleNumber]]&lt;B362,טבלה135[[#This Row],[מקס קבוע]]&lt;&gt;""),IF(OR(טבלה135[[#This Row],[מספר סטייה]]&lt;I362,AND(טבלה135[[#This Row],[מספר סטייה]]=3,I362=1)),0,1),"")</f>
        <v>1</v>
      </c>
      <c r="K361">
        <f>IF(טבלה135[[#This Row],[מקס קבוע]]&lt;&gt;"",טבלה135[[#This Row],[מקסימום]]-טבלה135[[#This Row],[מינימום]],"")</f>
        <v>3</v>
      </c>
      <c r="L361">
        <f>IF(IFERROR(LOOKUP(טבלה135[[#This Row],[ClientID]],פיבוט!$A$4:$A$121),FALSE)=טבלה135[[#This Row],[ClientID]],1,0)</f>
        <v>1</v>
      </c>
      <c r="M361" t="str">
        <f>IF(OR(טבלה135[[#This Row],[ClientID]]=A362),"",1)</f>
        <v/>
      </c>
      <c r="N361" s="3" t="str">
        <f>IF(טבלה135[[#This Row],[טווח]]&lt;&gt;K360,טבלה135[[#This Row],[טווח]],"")</f>
        <v/>
      </c>
      <c r="O361" s="3" t="str">
        <f>IF(טבלה135[[#This Row],[מניית טווחים]]&lt;&gt;"",IF(OR(30&gt;טבלה135[[#This Row],[מקסימום]],30&lt;טבלה135[[#This Row],[מינימום]]),0,1),"")</f>
        <v/>
      </c>
    </row>
    <row r="362" spans="1:15" x14ac:dyDescent="0.25">
      <c r="A362" t="s">
        <v>39</v>
      </c>
      <c r="B362">
        <v>8</v>
      </c>
      <c r="C362">
        <v>28</v>
      </c>
      <c r="D362">
        <f>טבלה135[[#This Row],[LengthofCycle]]+1</f>
        <v>29</v>
      </c>
      <c r="E362">
        <f>IF(טבלה135[[#This Row],[CycleNumber]]&lt;3,"",IF(טבלה135[[#This Row],[CycleNumber]]=3,MIN(D360:D362),IF(I361=3,MIN(D359:D361),E361)))</f>
        <v>29</v>
      </c>
      <c r="F362">
        <f>IF(טבלה135[[#This Row],[CycleNumber]]&lt;3,"",IF(טבלה135[[#This Row],[CycleNumber]]=3,MAX(D360:D362),IF(I361=3,MAX(D359:D361),F361)))</f>
        <v>32</v>
      </c>
      <c r="G362">
        <f>IF(OR(טבלה135[[#This Row],[CycleNumber]]&gt;B363,B363=""),IF(טבלה135[[#This Row],[מספר סטייה]]=3,MIN(D360:D362),טבלה135[[#This Row],[מינ קבוע]]),טבלה135[[#This Row],[מינ קבוע]])</f>
        <v>29</v>
      </c>
      <c r="H362">
        <f>IF(OR(טבלה135[[#This Row],[CycleNumber]]&gt;B363,B363=""),IF(טבלה135[[#This Row],[מספר סטייה]]=3,MAX(D360:D362),טבלה135[[#This Row],[מקס קבוע]]),טבלה135[[#This Row],[מקס קבוע]])</f>
        <v>32</v>
      </c>
      <c r="I36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קבוע]]&lt;&gt;E361,1,I361+1),0))</f>
        <v>0</v>
      </c>
      <c r="J362">
        <f>IF(AND(טבלה135[[#This Row],[CycleNumber]]&lt;B363,טבלה135[[#This Row],[מקס קבוע]]&lt;&gt;""),IF(OR(טבלה135[[#This Row],[מספר סטייה]]&lt;I363,AND(טבלה135[[#This Row],[מספר סטייה]]=3,I363=1)),0,1),"")</f>
        <v>1</v>
      </c>
      <c r="K362">
        <f>IF(טבלה135[[#This Row],[מקס קבוע]]&lt;&gt;"",טבלה135[[#This Row],[מקסימום]]-טבלה135[[#This Row],[מינימום]],"")</f>
        <v>3</v>
      </c>
      <c r="L362">
        <f>IF(IFERROR(LOOKUP(טבלה135[[#This Row],[ClientID]],פיבוט!$A$4:$A$121),FALSE)=טבלה135[[#This Row],[ClientID]],1,0)</f>
        <v>1</v>
      </c>
      <c r="M362" t="str">
        <f>IF(OR(טבלה135[[#This Row],[ClientID]]=A363),"",1)</f>
        <v/>
      </c>
      <c r="N362" s="3" t="str">
        <f>IF(טבלה135[[#This Row],[טווח]]&lt;&gt;K361,טבלה135[[#This Row],[טווח]],"")</f>
        <v/>
      </c>
      <c r="O362" s="3" t="str">
        <f>IF(טבלה135[[#This Row],[מניית טווחים]]&lt;&gt;"",IF(OR(30&gt;טבלה135[[#This Row],[מקסימום]],30&lt;טבלה135[[#This Row],[מינימום]]),0,1),"")</f>
        <v/>
      </c>
    </row>
    <row r="363" spans="1:15" x14ac:dyDescent="0.25">
      <c r="A363" t="s">
        <v>39</v>
      </c>
      <c r="B363">
        <v>9</v>
      </c>
      <c r="C363">
        <v>30</v>
      </c>
      <c r="D363">
        <f>טבלה135[[#This Row],[LengthofCycle]]+1</f>
        <v>31</v>
      </c>
      <c r="E363">
        <f>IF(טבלה135[[#This Row],[CycleNumber]]&lt;3,"",IF(טבלה135[[#This Row],[CycleNumber]]=3,MIN(D361:D363),IF(I362=3,MIN(D360:D362),E362)))</f>
        <v>29</v>
      </c>
      <c r="F363">
        <f>IF(טבלה135[[#This Row],[CycleNumber]]&lt;3,"",IF(טבלה135[[#This Row],[CycleNumber]]=3,MAX(D361:D363),IF(I362=3,MAX(D360:D362),F362)))</f>
        <v>32</v>
      </c>
      <c r="G363">
        <f>IF(OR(טבלה135[[#This Row],[CycleNumber]]&gt;B364,B364=""),IF(טבלה135[[#This Row],[מספר סטייה]]=3,MIN(D361:D363),טבלה135[[#This Row],[מינ קבוע]]),טבלה135[[#This Row],[מינ קבוע]])</f>
        <v>29</v>
      </c>
      <c r="H363">
        <f>IF(OR(טבלה135[[#This Row],[CycleNumber]]&gt;B364,B364=""),IF(טבלה135[[#This Row],[מספר סטייה]]=3,MAX(D361:D363),טבלה135[[#This Row],[מקס קבוע]]),טבלה135[[#This Row],[מקס קבוע]])</f>
        <v>32</v>
      </c>
      <c r="I36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קבוע]]&lt;&gt;E362,1,I362+1),0))</f>
        <v>0</v>
      </c>
      <c r="J363">
        <f>IF(AND(טבלה135[[#This Row],[CycleNumber]]&lt;B364,טבלה135[[#This Row],[מקס קבוע]]&lt;&gt;""),IF(OR(טבלה135[[#This Row],[מספר סטייה]]&lt;I364,AND(טבלה135[[#This Row],[מספר סטייה]]=3,I364=1)),0,1),"")</f>
        <v>1</v>
      </c>
      <c r="K363">
        <f>IF(טבלה135[[#This Row],[מקס קבוע]]&lt;&gt;"",טבלה135[[#This Row],[מקסימום]]-טבלה135[[#This Row],[מינימום]],"")</f>
        <v>3</v>
      </c>
      <c r="L363">
        <f>IF(IFERROR(LOOKUP(טבלה135[[#This Row],[ClientID]],פיבוט!$A$4:$A$121),FALSE)=טבלה135[[#This Row],[ClientID]],1,0)</f>
        <v>1</v>
      </c>
      <c r="M363" t="str">
        <f>IF(OR(טבלה135[[#This Row],[ClientID]]=A364),"",1)</f>
        <v/>
      </c>
      <c r="N363" s="3" t="str">
        <f>IF(טבלה135[[#This Row],[טווח]]&lt;&gt;K362,טבלה135[[#This Row],[טווח]],"")</f>
        <v/>
      </c>
      <c r="O363" s="3" t="str">
        <f>IF(טבלה135[[#This Row],[מניית טווחים]]&lt;&gt;"",IF(OR(30&gt;טבלה135[[#This Row],[מקסימום]],30&lt;טבלה135[[#This Row],[מינימום]]),0,1),"")</f>
        <v/>
      </c>
    </row>
    <row r="364" spans="1:15" x14ac:dyDescent="0.25">
      <c r="A364" t="s">
        <v>39</v>
      </c>
      <c r="B364">
        <v>10</v>
      </c>
      <c r="C364">
        <v>28</v>
      </c>
      <c r="D364">
        <f>טבלה135[[#This Row],[LengthofCycle]]+1</f>
        <v>29</v>
      </c>
      <c r="E364">
        <f>IF(טבלה135[[#This Row],[CycleNumber]]&lt;3,"",IF(טבלה135[[#This Row],[CycleNumber]]=3,MIN(D362:D364),IF(I363=3,MIN(D361:D363),E363)))</f>
        <v>29</v>
      </c>
      <c r="F364">
        <f>IF(טבלה135[[#This Row],[CycleNumber]]&lt;3,"",IF(טבלה135[[#This Row],[CycleNumber]]=3,MAX(D362:D364),IF(I363=3,MAX(D361:D363),F363)))</f>
        <v>32</v>
      </c>
      <c r="G364">
        <f>IF(OR(טבלה135[[#This Row],[CycleNumber]]&gt;B365,B365=""),IF(טבלה135[[#This Row],[מספר סטייה]]=3,MIN(D362:D364),טבלה135[[#This Row],[מינ קבוע]]),טבלה135[[#This Row],[מינ קבוע]])</f>
        <v>29</v>
      </c>
      <c r="H364">
        <f>IF(OR(טבלה135[[#This Row],[CycleNumber]]&gt;B365,B365=""),IF(טבלה135[[#This Row],[מספר סטייה]]=3,MAX(D362:D364),טבלה135[[#This Row],[מקס קבוע]]),טבלה135[[#This Row],[מקס קבוע]])</f>
        <v>32</v>
      </c>
      <c r="I36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קבוע]]&lt;&gt;E363,1,I363+1),0))</f>
        <v>0</v>
      </c>
      <c r="J364">
        <f>IF(AND(טבלה135[[#This Row],[CycleNumber]]&lt;B365,טבלה135[[#This Row],[מקס קבוע]]&lt;&gt;""),IF(OR(טבלה135[[#This Row],[מספר סטייה]]&lt;I365,AND(טבלה135[[#This Row],[מספר סטייה]]=3,I365=1)),0,1),"")</f>
        <v>0</v>
      </c>
      <c r="K364">
        <f>IF(טבלה135[[#This Row],[מקס קבוע]]&lt;&gt;"",טבלה135[[#This Row],[מקסימום]]-טבלה135[[#This Row],[מינימום]],"")</f>
        <v>3</v>
      </c>
      <c r="L364">
        <f>IF(IFERROR(LOOKUP(טבלה135[[#This Row],[ClientID]],פיבוט!$A$4:$A$121),FALSE)=טבלה135[[#This Row],[ClientID]],1,0)</f>
        <v>1</v>
      </c>
      <c r="M364" t="str">
        <f>IF(OR(טבלה135[[#This Row],[ClientID]]=A365),"",1)</f>
        <v/>
      </c>
      <c r="N364" s="3" t="str">
        <f>IF(טבלה135[[#This Row],[טווח]]&lt;&gt;K363,טבלה135[[#This Row],[טווח]],"")</f>
        <v/>
      </c>
      <c r="O364" s="3" t="str">
        <f>IF(טבלה135[[#This Row],[מניית טווחים]]&lt;&gt;"",IF(OR(30&gt;טבלה135[[#This Row],[מקסימום]],30&lt;טבלה135[[#This Row],[מינימום]]),0,1),"")</f>
        <v/>
      </c>
    </row>
    <row r="365" spans="1:15" x14ac:dyDescent="0.25">
      <c r="A365" t="s">
        <v>39</v>
      </c>
      <c r="B365">
        <v>11</v>
      </c>
      <c r="C365">
        <v>26</v>
      </c>
      <c r="D365">
        <f>טבלה135[[#This Row],[LengthofCycle]]+1</f>
        <v>27</v>
      </c>
      <c r="E365">
        <f>IF(טבלה135[[#This Row],[CycleNumber]]&lt;3,"",IF(טבלה135[[#This Row],[CycleNumber]]=3,MIN(D363:D365),IF(I364=3,MIN(D362:D364),E364)))</f>
        <v>29</v>
      </c>
      <c r="F365">
        <f>IF(טבלה135[[#This Row],[CycleNumber]]&lt;3,"",IF(טבלה135[[#This Row],[CycleNumber]]=3,MAX(D363:D365),IF(I364=3,MAX(D362:D364),F364)))</f>
        <v>32</v>
      </c>
      <c r="G365">
        <f>IF(OR(טבלה135[[#This Row],[CycleNumber]]&gt;B366,B366=""),IF(טבלה135[[#This Row],[מספר סטייה]]=3,MIN(D363:D365),טבלה135[[#This Row],[מינ קבוע]]),טבלה135[[#This Row],[מינ קבוע]])</f>
        <v>29</v>
      </c>
      <c r="H365">
        <f>IF(OR(טבלה135[[#This Row],[CycleNumber]]&gt;B366,B366=""),IF(טבלה135[[#This Row],[מספר סטייה]]=3,MAX(D363:D365),טבלה135[[#This Row],[מקס קבוע]]),טבלה135[[#This Row],[מקס קבוע]])</f>
        <v>32</v>
      </c>
      <c r="I36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קבוע]]&lt;&gt;E364,1,I364+1),0))</f>
        <v>1</v>
      </c>
      <c r="J365">
        <f>IF(AND(טבלה135[[#This Row],[CycleNumber]]&lt;B366,טבלה135[[#This Row],[מקס קבוע]]&lt;&gt;""),IF(OR(טבלה135[[#This Row],[מספר סטייה]]&lt;I366,AND(טבלה135[[#This Row],[מספר סטייה]]=3,I366=1)),0,1),"")</f>
        <v>1</v>
      </c>
      <c r="K365">
        <f>IF(טבלה135[[#This Row],[מקס קבוע]]&lt;&gt;"",טבלה135[[#This Row],[מקסימום]]-טבלה135[[#This Row],[מינימום]],"")</f>
        <v>3</v>
      </c>
      <c r="L365">
        <f>IF(IFERROR(LOOKUP(טבלה135[[#This Row],[ClientID]],פיבוט!$A$4:$A$121),FALSE)=טבלה135[[#This Row],[ClientID]],1,0)</f>
        <v>1</v>
      </c>
      <c r="M365" t="str">
        <f>IF(OR(טבלה135[[#This Row],[ClientID]]=A366),"",1)</f>
        <v/>
      </c>
      <c r="N365" s="3" t="str">
        <f>IF(טבלה135[[#This Row],[טווח]]&lt;&gt;K364,טבלה135[[#This Row],[טווח]],"")</f>
        <v/>
      </c>
      <c r="O365" s="3" t="str">
        <f>IF(טבלה135[[#This Row],[מניית טווחים]]&lt;&gt;"",IF(OR(30&gt;טבלה135[[#This Row],[מקסימום]],30&lt;טבלה135[[#This Row],[מינימום]]),0,1),"")</f>
        <v/>
      </c>
    </row>
    <row r="366" spans="1:15" x14ac:dyDescent="0.25">
      <c r="A366" t="s">
        <v>39</v>
      </c>
      <c r="B366">
        <v>12</v>
      </c>
      <c r="C366">
        <v>30</v>
      </c>
      <c r="D366">
        <f>טבלה135[[#This Row],[LengthofCycle]]+1</f>
        <v>31</v>
      </c>
      <c r="E366">
        <f>IF(טבלה135[[#This Row],[CycleNumber]]&lt;3,"",IF(טבלה135[[#This Row],[CycleNumber]]=3,MIN(D364:D366),IF(I365=3,MIN(D363:D365),E365)))</f>
        <v>29</v>
      </c>
      <c r="F366">
        <f>IF(טבלה135[[#This Row],[CycleNumber]]&lt;3,"",IF(טבלה135[[#This Row],[CycleNumber]]=3,MAX(D364:D366),IF(I365=3,MAX(D363:D365),F365)))</f>
        <v>32</v>
      </c>
      <c r="G366">
        <f>IF(OR(טבלה135[[#This Row],[CycleNumber]]&gt;B367,B367=""),IF(טבלה135[[#This Row],[מספר סטייה]]=3,MIN(D364:D366),טבלה135[[#This Row],[מינ קבוע]]),טבלה135[[#This Row],[מינ קבוע]])</f>
        <v>29</v>
      </c>
      <c r="H366">
        <f>IF(OR(טבלה135[[#This Row],[CycleNumber]]&gt;B367,B367=""),IF(טבלה135[[#This Row],[מספר סטייה]]=3,MAX(D364:D366),טבלה135[[#This Row],[מקס קבוע]]),טבלה135[[#This Row],[מקס קבוע]])</f>
        <v>32</v>
      </c>
      <c r="I36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קבוע]]&lt;&gt;E365,1,I365+1),0))</f>
        <v>0</v>
      </c>
      <c r="J366">
        <f>IF(AND(טבלה135[[#This Row],[CycleNumber]]&lt;B367,טבלה135[[#This Row],[מקס קבוע]]&lt;&gt;""),IF(OR(טבלה135[[#This Row],[מספר סטייה]]&lt;I367,AND(טבלה135[[#This Row],[מספר סטייה]]=3,I367=1)),0,1),"")</f>
        <v>0</v>
      </c>
      <c r="K366">
        <f>IF(טבלה135[[#This Row],[מקס קבוע]]&lt;&gt;"",טבלה135[[#This Row],[מקסימום]]-טבלה135[[#This Row],[מינימום]],"")</f>
        <v>3</v>
      </c>
      <c r="L366">
        <f>IF(IFERROR(LOOKUP(טבלה135[[#This Row],[ClientID]],פיבוט!$A$4:$A$121),FALSE)=טבלה135[[#This Row],[ClientID]],1,0)</f>
        <v>1</v>
      </c>
      <c r="M366" t="str">
        <f>IF(OR(טבלה135[[#This Row],[ClientID]]=A367),"",1)</f>
        <v/>
      </c>
      <c r="N366" s="3" t="str">
        <f>IF(טבלה135[[#This Row],[טווח]]&lt;&gt;K365,טבלה135[[#This Row],[טווח]],"")</f>
        <v/>
      </c>
      <c r="O366" s="3" t="str">
        <f>IF(טבלה135[[#This Row],[מניית טווחים]]&lt;&gt;"",IF(OR(30&gt;טבלה135[[#This Row],[מקסימום]],30&lt;טבלה135[[#This Row],[מינימום]]),0,1),"")</f>
        <v/>
      </c>
    </row>
    <row r="367" spans="1:15" x14ac:dyDescent="0.25">
      <c r="A367" t="s">
        <v>39</v>
      </c>
      <c r="B367">
        <v>13</v>
      </c>
      <c r="C367">
        <v>27</v>
      </c>
      <c r="D367">
        <f>טבלה135[[#This Row],[LengthofCycle]]+1</f>
        <v>28</v>
      </c>
      <c r="E367">
        <f>IF(טבלה135[[#This Row],[CycleNumber]]&lt;3,"",IF(טבלה135[[#This Row],[CycleNumber]]=3,MIN(D365:D367),IF(I366=3,MIN(D364:D366),E366)))</f>
        <v>29</v>
      </c>
      <c r="F367">
        <f>IF(טבלה135[[#This Row],[CycleNumber]]&lt;3,"",IF(טבלה135[[#This Row],[CycleNumber]]=3,MAX(D365:D367),IF(I366=3,MAX(D364:D366),F366)))</f>
        <v>32</v>
      </c>
      <c r="G367">
        <f>IF(OR(טבלה135[[#This Row],[CycleNumber]]&gt;B368,B368=""),IF(טבלה135[[#This Row],[מספר סטייה]]=3,MIN(D365:D367),טבלה135[[#This Row],[מינ קבוע]]),טבלה135[[#This Row],[מינ קבוע]])</f>
        <v>29</v>
      </c>
      <c r="H367">
        <f>IF(OR(טבלה135[[#This Row],[CycleNumber]]&gt;B368,B368=""),IF(טבלה135[[#This Row],[מספר סטייה]]=3,MAX(D365:D367),טבלה135[[#This Row],[מקס קבוע]]),טבלה135[[#This Row],[מקס קבוע]])</f>
        <v>32</v>
      </c>
      <c r="I36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קבוע]]&lt;&gt;E366,1,I366+1),0))</f>
        <v>1</v>
      </c>
      <c r="J367" t="str">
        <f>IF(AND(טבלה135[[#This Row],[CycleNumber]]&lt;B368,טבלה135[[#This Row],[מקס קבוע]]&lt;&gt;""),IF(OR(טבלה135[[#This Row],[מספר סטייה]]&lt;I368,AND(טבלה135[[#This Row],[מספר סטייה]]=3,I368=1)),0,1),"")</f>
        <v/>
      </c>
      <c r="K367">
        <f>IF(טבלה135[[#This Row],[מקס קבוע]]&lt;&gt;"",טבלה135[[#This Row],[מקסימום]]-טבלה135[[#This Row],[מינימום]],"")</f>
        <v>3</v>
      </c>
      <c r="L367">
        <f>IF(IFERROR(LOOKUP(טבלה135[[#This Row],[ClientID]],פיבוט!$A$4:$A$121),FALSE)=טבלה135[[#This Row],[ClientID]],1,0)</f>
        <v>1</v>
      </c>
      <c r="M367">
        <f>IF(OR(טבלה135[[#This Row],[ClientID]]=A368),"",1)</f>
        <v>1</v>
      </c>
      <c r="N367" s="3" t="str">
        <f>IF(טבלה135[[#This Row],[טווח]]&lt;&gt;K366,טבלה135[[#This Row],[טווח]],"")</f>
        <v/>
      </c>
      <c r="O367" s="3" t="str">
        <f>IF(טבלה135[[#This Row],[מניית טווחים]]&lt;&gt;"",IF(OR(30&gt;טבלה135[[#This Row],[מקסימום]],30&lt;טבלה135[[#This Row],[מינימום]]),0,1),"")</f>
        <v/>
      </c>
    </row>
    <row r="368" spans="1:15" x14ac:dyDescent="0.25">
      <c r="A368" t="s">
        <v>40</v>
      </c>
      <c r="B368">
        <v>1</v>
      </c>
      <c r="C368">
        <v>32</v>
      </c>
      <c r="D368">
        <f>טבלה135[[#This Row],[LengthofCycle]]+1</f>
        <v>33</v>
      </c>
      <c r="E368" t="str">
        <f>IF(טבלה135[[#This Row],[CycleNumber]]&lt;3,"",IF(טבלה135[[#This Row],[CycleNumber]]=3,MIN(D366:D368),IF(I367=3,MIN(D365:D367),E367)))</f>
        <v/>
      </c>
      <c r="F368" t="str">
        <f>IF(טבלה135[[#This Row],[CycleNumber]]&lt;3,"",IF(טבלה135[[#This Row],[CycleNumber]]=3,MAX(D366:D368),IF(I367=3,MAX(D365:D367),F367)))</f>
        <v/>
      </c>
      <c r="G368" t="str">
        <f>IF(OR(טבלה135[[#This Row],[CycleNumber]]&gt;B369,B369=""),IF(טבלה135[[#This Row],[מספר סטייה]]=3,MIN(D366:D368),טבלה135[[#This Row],[מינ קבוע]]),טבלה135[[#This Row],[מינ קבוע]])</f>
        <v/>
      </c>
      <c r="H368" t="str">
        <f>IF(OR(טבלה135[[#This Row],[CycleNumber]]&gt;B369,B369=""),IF(טבלה135[[#This Row],[מספר סטייה]]=3,MAX(D366:D368),טבלה135[[#This Row],[מקס קבוע]]),טבלה135[[#This Row],[מקס קבוע]])</f>
        <v/>
      </c>
      <c r="I36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קבוע]]&lt;&gt;E367,1,I367+1),0))</f>
        <v/>
      </c>
      <c r="J368" t="str">
        <f>IF(AND(טבלה135[[#This Row],[CycleNumber]]&lt;B369,טבלה135[[#This Row],[מקס קבוע]]&lt;&gt;""),IF(OR(טבלה135[[#This Row],[מספר סטייה]]&lt;I369,AND(טבלה135[[#This Row],[מספר סטייה]]=3,I369=1)),0,1),"")</f>
        <v/>
      </c>
      <c r="K368" t="str">
        <f>IF(טבלה135[[#This Row],[מקס קבוע]]&lt;&gt;"",טבלה135[[#This Row],[מקסימום]]-טבלה135[[#This Row],[מינימום]],"")</f>
        <v/>
      </c>
      <c r="L368">
        <f>IF(IFERROR(LOOKUP(טבלה135[[#This Row],[ClientID]],פיבוט!$A$4:$A$121),FALSE)=טבלה135[[#This Row],[ClientID]],1,0)</f>
        <v>1</v>
      </c>
      <c r="M368" t="str">
        <f>IF(OR(טבלה135[[#This Row],[ClientID]]=A369),"",1)</f>
        <v/>
      </c>
      <c r="N368" s="3" t="str">
        <f>IF(טבלה135[[#This Row],[טווח]]&lt;&gt;K367,טבלה135[[#This Row],[טווח]],"")</f>
        <v/>
      </c>
      <c r="O368" s="3" t="str">
        <f>IF(טבלה135[[#This Row],[מניית טווחים]]&lt;&gt;"",IF(OR(30&gt;טבלה135[[#This Row],[מקסימום]],30&lt;טבלה135[[#This Row],[מינימום]]),0,1),"")</f>
        <v/>
      </c>
    </row>
    <row r="369" spans="1:15" x14ac:dyDescent="0.25">
      <c r="A369" t="s">
        <v>40</v>
      </c>
      <c r="B369">
        <v>2</v>
      </c>
      <c r="C369">
        <v>30</v>
      </c>
      <c r="D369">
        <f>טבלה135[[#This Row],[LengthofCycle]]+1</f>
        <v>31</v>
      </c>
      <c r="E369" t="str">
        <f>IF(טבלה135[[#This Row],[CycleNumber]]&lt;3,"",IF(טבלה135[[#This Row],[CycleNumber]]=3,MIN(D367:D369),IF(I368=3,MIN(D366:D368),E368)))</f>
        <v/>
      </c>
      <c r="F369" t="str">
        <f>IF(טבלה135[[#This Row],[CycleNumber]]&lt;3,"",IF(טבלה135[[#This Row],[CycleNumber]]=3,MAX(D367:D369),IF(I368=3,MAX(D366:D368),F368)))</f>
        <v/>
      </c>
      <c r="G369" t="str">
        <f>IF(OR(טבלה135[[#This Row],[CycleNumber]]&gt;B370,B370=""),IF(טבלה135[[#This Row],[מספר סטייה]]=3,MIN(D367:D369),טבלה135[[#This Row],[מינ קבוע]]),טבלה135[[#This Row],[מינ קבוע]])</f>
        <v/>
      </c>
      <c r="H369" t="str">
        <f>IF(OR(טבלה135[[#This Row],[CycleNumber]]&gt;B370,B370=""),IF(טבלה135[[#This Row],[מספר סטייה]]=3,MAX(D367:D369),טבלה135[[#This Row],[מקס קבוע]]),טבלה135[[#This Row],[מקס קבוע]])</f>
        <v/>
      </c>
      <c r="I36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קבוע]]&lt;&gt;E368,1,I368+1),0))</f>
        <v/>
      </c>
      <c r="J369" t="str">
        <f>IF(AND(טבלה135[[#This Row],[CycleNumber]]&lt;B370,טבלה135[[#This Row],[מקס קבוע]]&lt;&gt;""),IF(OR(טבלה135[[#This Row],[מספר סטייה]]&lt;I370,AND(טבלה135[[#This Row],[מספר סטייה]]=3,I370=1)),0,1),"")</f>
        <v/>
      </c>
      <c r="K369" t="str">
        <f>IF(טבלה135[[#This Row],[מקס קבוע]]&lt;&gt;"",טבלה135[[#This Row],[מקסימום]]-טבלה135[[#This Row],[מינימום]],"")</f>
        <v/>
      </c>
      <c r="L369">
        <f>IF(IFERROR(LOOKUP(טבלה135[[#This Row],[ClientID]],פיבוט!$A$4:$A$121),FALSE)=טבלה135[[#This Row],[ClientID]],1,0)</f>
        <v>1</v>
      </c>
      <c r="M369" t="str">
        <f>IF(OR(טבלה135[[#This Row],[ClientID]]=A370),"",1)</f>
        <v/>
      </c>
      <c r="N369" s="3" t="str">
        <f>IF(טבלה135[[#This Row],[טווח]]&lt;&gt;K368,טבלה135[[#This Row],[טווח]],"")</f>
        <v/>
      </c>
      <c r="O369" s="3" t="str">
        <f>IF(טבלה135[[#This Row],[מניית טווחים]]&lt;&gt;"",IF(OR(30&gt;טבלה135[[#This Row],[מקסימום]],30&lt;טבלה135[[#This Row],[מינימום]]),0,1),"")</f>
        <v/>
      </c>
    </row>
    <row r="370" spans="1:15" x14ac:dyDescent="0.25">
      <c r="A370" t="s">
        <v>40</v>
      </c>
      <c r="B370">
        <v>3</v>
      </c>
      <c r="C370">
        <v>27</v>
      </c>
      <c r="D370">
        <f>טבלה135[[#This Row],[LengthofCycle]]+1</f>
        <v>28</v>
      </c>
      <c r="E370">
        <f>IF(טבלה135[[#This Row],[CycleNumber]]&lt;3,"",IF(טבלה135[[#This Row],[CycleNumber]]=3,MIN(D368:D370),IF(I369=3,MIN(D367:D369),E369)))</f>
        <v>28</v>
      </c>
      <c r="F370">
        <f>IF(טבלה135[[#This Row],[CycleNumber]]&lt;3,"",IF(טבלה135[[#This Row],[CycleNumber]]=3,MAX(D368:D370),IF(I369=3,MAX(D367:D369),F369)))</f>
        <v>33</v>
      </c>
      <c r="G370">
        <f>IF(OR(טבלה135[[#This Row],[CycleNumber]]&gt;B371,B371=""),IF(טבלה135[[#This Row],[מספר סטייה]]=3,MIN(D368:D370),טבלה135[[#This Row],[מינ קבוע]]),טבלה135[[#This Row],[מינ קבוע]])</f>
        <v>28</v>
      </c>
      <c r="H370">
        <f>IF(OR(טבלה135[[#This Row],[CycleNumber]]&gt;B371,B371=""),IF(טבלה135[[#This Row],[מספר סטייה]]=3,MAX(D368:D370),טבלה135[[#This Row],[מקס קבוע]]),טבלה135[[#This Row],[מקס קבוע]])</f>
        <v>33</v>
      </c>
      <c r="I37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קבוע]]&lt;&gt;E369,1,I369+1),0))</f>
        <v>0</v>
      </c>
      <c r="J370">
        <f>IF(AND(טבלה135[[#This Row],[CycleNumber]]&lt;B371,טבלה135[[#This Row],[מקס קבוע]]&lt;&gt;""),IF(OR(טבלה135[[#This Row],[מספר סטייה]]&lt;I371,AND(טבלה135[[#This Row],[מספר סטייה]]=3,I371=1)),0,1),"")</f>
        <v>1</v>
      </c>
      <c r="K370">
        <f>IF(טבלה135[[#This Row],[מקס קבוע]]&lt;&gt;"",טבלה135[[#This Row],[מקסימום]]-טבלה135[[#This Row],[מינימום]],"")</f>
        <v>5</v>
      </c>
      <c r="L370">
        <f>IF(IFERROR(LOOKUP(טבלה135[[#This Row],[ClientID]],פיבוט!$A$4:$A$121),FALSE)=טבלה135[[#This Row],[ClientID]],1,0)</f>
        <v>1</v>
      </c>
      <c r="M370" t="str">
        <f>IF(OR(טבלה135[[#This Row],[ClientID]]=A371),"",1)</f>
        <v/>
      </c>
      <c r="N370" s="3">
        <f>IF(טבלה135[[#This Row],[טווח]]&lt;&gt;K369,טבלה135[[#This Row],[טווח]],"")</f>
        <v>5</v>
      </c>
      <c r="O370" s="3">
        <f>IF(טבלה135[[#This Row],[מניית טווחים]]&lt;&gt;"",IF(OR(30&gt;טבלה135[[#This Row],[מקסימום]],30&lt;טבלה135[[#This Row],[מינימום]]),0,1),"")</f>
        <v>1</v>
      </c>
    </row>
    <row r="371" spans="1:15" x14ac:dyDescent="0.25">
      <c r="A371" t="s">
        <v>40</v>
      </c>
      <c r="B371">
        <v>4</v>
      </c>
      <c r="C371">
        <v>29</v>
      </c>
      <c r="D371">
        <f>טבלה135[[#This Row],[LengthofCycle]]+1</f>
        <v>30</v>
      </c>
      <c r="E371">
        <f>IF(טבלה135[[#This Row],[CycleNumber]]&lt;3,"",IF(טבלה135[[#This Row],[CycleNumber]]=3,MIN(D369:D371),IF(I370=3,MIN(D368:D370),E370)))</f>
        <v>28</v>
      </c>
      <c r="F371">
        <f>IF(טבלה135[[#This Row],[CycleNumber]]&lt;3,"",IF(טבלה135[[#This Row],[CycleNumber]]=3,MAX(D369:D371),IF(I370=3,MAX(D368:D370),F370)))</f>
        <v>33</v>
      </c>
      <c r="G371">
        <f>IF(OR(טבלה135[[#This Row],[CycleNumber]]&gt;B372,B372=""),IF(טבלה135[[#This Row],[מספר סטייה]]=3,MIN(D369:D371),טבלה135[[#This Row],[מינ קבוע]]),טבלה135[[#This Row],[מינ קבוע]])</f>
        <v>28</v>
      </c>
      <c r="H371">
        <f>IF(OR(טבלה135[[#This Row],[CycleNumber]]&gt;B372,B372=""),IF(טבלה135[[#This Row],[מספר סטייה]]=3,MAX(D369:D371),טבלה135[[#This Row],[מקס קבוע]]),טבלה135[[#This Row],[מקס קבוע]])</f>
        <v>33</v>
      </c>
      <c r="I37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קבוע]]&lt;&gt;E370,1,I370+1),0))</f>
        <v>0</v>
      </c>
      <c r="J371">
        <f>IF(AND(טבלה135[[#This Row],[CycleNumber]]&lt;B372,טבלה135[[#This Row],[מקס קבוע]]&lt;&gt;""),IF(OR(טבלה135[[#This Row],[מספר סטייה]]&lt;I372,AND(טבלה135[[#This Row],[מספר סטייה]]=3,I372=1)),0,1),"")</f>
        <v>1</v>
      </c>
      <c r="K371">
        <f>IF(טבלה135[[#This Row],[מקס קבוע]]&lt;&gt;"",טבלה135[[#This Row],[מקסימום]]-טבלה135[[#This Row],[מינימום]],"")</f>
        <v>5</v>
      </c>
      <c r="L371">
        <f>IF(IFERROR(LOOKUP(טבלה135[[#This Row],[ClientID]],פיבוט!$A$4:$A$121),FALSE)=טבלה135[[#This Row],[ClientID]],1,0)</f>
        <v>1</v>
      </c>
      <c r="M371" t="str">
        <f>IF(OR(טבלה135[[#This Row],[ClientID]]=A372),"",1)</f>
        <v/>
      </c>
      <c r="N371" s="3" t="str">
        <f>IF(טבלה135[[#This Row],[טווח]]&lt;&gt;K370,טבלה135[[#This Row],[טווח]],"")</f>
        <v/>
      </c>
      <c r="O371" s="3" t="str">
        <f>IF(טבלה135[[#This Row],[מניית טווחים]]&lt;&gt;"",IF(OR(30&gt;טבלה135[[#This Row],[מקסימום]],30&lt;טבלה135[[#This Row],[מינימום]]),0,1),"")</f>
        <v/>
      </c>
    </row>
    <row r="372" spans="1:15" x14ac:dyDescent="0.25">
      <c r="A372" t="s">
        <v>40</v>
      </c>
      <c r="B372">
        <v>5</v>
      </c>
      <c r="C372">
        <v>27</v>
      </c>
      <c r="D372">
        <f>טבלה135[[#This Row],[LengthofCycle]]+1</f>
        <v>28</v>
      </c>
      <c r="E372">
        <f>IF(טבלה135[[#This Row],[CycleNumber]]&lt;3,"",IF(טבלה135[[#This Row],[CycleNumber]]=3,MIN(D370:D372),IF(I371=3,MIN(D369:D371),E371)))</f>
        <v>28</v>
      </c>
      <c r="F372">
        <f>IF(טבלה135[[#This Row],[CycleNumber]]&lt;3,"",IF(טבלה135[[#This Row],[CycleNumber]]=3,MAX(D370:D372),IF(I371=3,MAX(D369:D371),F371)))</f>
        <v>33</v>
      </c>
      <c r="G372">
        <f>IF(OR(טבלה135[[#This Row],[CycleNumber]]&gt;B373,B373=""),IF(טבלה135[[#This Row],[מספר סטייה]]=3,MIN(D370:D372),טבלה135[[#This Row],[מינ קבוע]]),טבלה135[[#This Row],[מינ קבוע]])</f>
        <v>28</v>
      </c>
      <c r="H372">
        <f>IF(OR(טבלה135[[#This Row],[CycleNumber]]&gt;B373,B373=""),IF(טבלה135[[#This Row],[מספר סטייה]]=3,MAX(D370:D372),טבלה135[[#This Row],[מקס קבוע]]),טבלה135[[#This Row],[מקס קבוע]])</f>
        <v>33</v>
      </c>
      <c r="I37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קבוע]]&lt;&gt;E371,1,I371+1),0))</f>
        <v>0</v>
      </c>
      <c r="J372">
        <f>IF(AND(טבלה135[[#This Row],[CycleNumber]]&lt;B373,טבלה135[[#This Row],[מקס קבוע]]&lt;&gt;""),IF(OR(טבלה135[[#This Row],[מספר סטייה]]&lt;I373,AND(טבלה135[[#This Row],[מספר סטייה]]=3,I373=1)),0,1),"")</f>
        <v>1</v>
      </c>
      <c r="K372">
        <f>IF(טבלה135[[#This Row],[מקס קבוע]]&lt;&gt;"",טבלה135[[#This Row],[מקסימום]]-טבלה135[[#This Row],[מינימום]],"")</f>
        <v>5</v>
      </c>
      <c r="L372">
        <f>IF(IFERROR(LOOKUP(טבלה135[[#This Row],[ClientID]],פיבוט!$A$4:$A$121),FALSE)=טבלה135[[#This Row],[ClientID]],1,0)</f>
        <v>1</v>
      </c>
      <c r="M372" t="str">
        <f>IF(OR(טבלה135[[#This Row],[ClientID]]=A373),"",1)</f>
        <v/>
      </c>
      <c r="N372" s="3" t="str">
        <f>IF(טבלה135[[#This Row],[טווח]]&lt;&gt;K371,טבלה135[[#This Row],[טווח]],"")</f>
        <v/>
      </c>
      <c r="O372" s="3" t="str">
        <f>IF(טבלה135[[#This Row],[מניית טווחים]]&lt;&gt;"",IF(OR(30&gt;טבלה135[[#This Row],[מקסימום]],30&lt;טבלה135[[#This Row],[מינימום]]),0,1),"")</f>
        <v/>
      </c>
    </row>
    <row r="373" spans="1:15" x14ac:dyDescent="0.25">
      <c r="A373" t="s">
        <v>40</v>
      </c>
      <c r="B373">
        <v>6</v>
      </c>
      <c r="C373">
        <v>27</v>
      </c>
      <c r="D373">
        <f>טבלה135[[#This Row],[LengthofCycle]]+1</f>
        <v>28</v>
      </c>
      <c r="E373">
        <f>IF(טבלה135[[#This Row],[CycleNumber]]&lt;3,"",IF(טבלה135[[#This Row],[CycleNumber]]=3,MIN(D371:D373),IF(I372=3,MIN(D370:D372),E372)))</f>
        <v>28</v>
      </c>
      <c r="F373">
        <f>IF(טבלה135[[#This Row],[CycleNumber]]&lt;3,"",IF(טבלה135[[#This Row],[CycleNumber]]=3,MAX(D371:D373),IF(I372=3,MAX(D370:D372),F372)))</f>
        <v>33</v>
      </c>
      <c r="G373">
        <f>IF(OR(טבלה135[[#This Row],[CycleNumber]]&gt;B374,B374=""),IF(טבלה135[[#This Row],[מספר סטייה]]=3,MIN(D371:D373),טבלה135[[#This Row],[מינ קבוע]]),טבלה135[[#This Row],[מינ קבוע]])</f>
        <v>28</v>
      </c>
      <c r="H373">
        <f>IF(OR(טבלה135[[#This Row],[CycleNumber]]&gt;B374,B374=""),IF(טבלה135[[#This Row],[מספר סטייה]]=3,MAX(D371:D373),טבלה135[[#This Row],[מקס קבוע]]),טבלה135[[#This Row],[מקס קבוע]])</f>
        <v>33</v>
      </c>
      <c r="I37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קבוע]]&lt;&gt;E372,1,I372+1),0))</f>
        <v>0</v>
      </c>
      <c r="J373">
        <f>IF(AND(טבלה135[[#This Row],[CycleNumber]]&lt;B374,טבלה135[[#This Row],[מקס קבוע]]&lt;&gt;""),IF(OR(טבלה135[[#This Row],[מספר סטייה]]&lt;I374,AND(טבלה135[[#This Row],[מספר סטייה]]=3,I374=1)),0,1),"")</f>
        <v>1</v>
      </c>
      <c r="K373">
        <f>IF(טבלה135[[#This Row],[מקס קבוע]]&lt;&gt;"",טבלה135[[#This Row],[מקסימום]]-טבלה135[[#This Row],[מינימום]],"")</f>
        <v>5</v>
      </c>
      <c r="L373">
        <f>IF(IFERROR(LOOKUP(טבלה135[[#This Row],[ClientID]],פיבוט!$A$4:$A$121),FALSE)=טבלה135[[#This Row],[ClientID]],1,0)</f>
        <v>1</v>
      </c>
      <c r="M373" t="str">
        <f>IF(OR(טבלה135[[#This Row],[ClientID]]=A374),"",1)</f>
        <v/>
      </c>
      <c r="N373" s="3" t="str">
        <f>IF(טבלה135[[#This Row],[טווח]]&lt;&gt;K372,טבלה135[[#This Row],[טווח]],"")</f>
        <v/>
      </c>
      <c r="O373" s="3" t="str">
        <f>IF(טבלה135[[#This Row],[מניית טווחים]]&lt;&gt;"",IF(OR(30&gt;טבלה135[[#This Row],[מקסימום]],30&lt;טבלה135[[#This Row],[מינימום]]),0,1),"")</f>
        <v/>
      </c>
    </row>
    <row r="374" spans="1:15" x14ac:dyDescent="0.25">
      <c r="A374" t="s">
        <v>40</v>
      </c>
      <c r="B374">
        <v>7</v>
      </c>
      <c r="C374">
        <v>28</v>
      </c>
      <c r="D374">
        <f>טבלה135[[#This Row],[LengthofCycle]]+1</f>
        <v>29</v>
      </c>
      <c r="E374">
        <f>IF(טבלה135[[#This Row],[CycleNumber]]&lt;3,"",IF(טבלה135[[#This Row],[CycleNumber]]=3,MIN(D372:D374),IF(I373=3,MIN(D371:D373),E373)))</f>
        <v>28</v>
      </c>
      <c r="F374">
        <f>IF(טבלה135[[#This Row],[CycleNumber]]&lt;3,"",IF(טבלה135[[#This Row],[CycleNumber]]=3,MAX(D372:D374),IF(I373=3,MAX(D371:D373),F373)))</f>
        <v>33</v>
      </c>
      <c r="G374">
        <f>IF(OR(טבלה135[[#This Row],[CycleNumber]]&gt;B375,B375=""),IF(טבלה135[[#This Row],[מספר סטייה]]=3,MIN(D372:D374),טבלה135[[#This Row],[מינ קבוע]]),טבלה135[[#This Row],[מינ קבוע]])</f>
        <v>28</v>
      </c>
      <c r="H374">
        <f>IF(OR(טבלה135[[#This Row],[CycleNumber]]&gt;B375,B375=""),IF(טבלה135[[#This Row],[מספר סטייה]]=3,MAX(D372:D374),טבלה135[[#This Row],[מקס קבוע]]),טבלה135[[#This Row],[מקס קבוע]])</f>
        <v>33</v>
      </c>
      <c r="I37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קבוע]]&lt;&gt;E373,1,I373+1),0))</f>
        <v>0</v>
      </c>
      <c r="J374">
        <f>IF(AND(טבלה135[[#This Row],[CycleNumber]]&lt;B375,טבלה135[[#This Row],[מקס קבוע]]&lt;&gt;""),IF(OR(טבלה135[[#This Row],[מספר סטייה]]&lt;I375,AND(טבלה135[[#This Row],[מספר סטייה]]=3,I375=1)),0,1),"")</f>
        <v>1</v>
      </c>
      <c r="K374">
        <f>IF(טבלה135[[#This Row],[מקס קבוע]]&lt;&gt;"",טבלה135[[#This Row],[מקסימום]]-טבלה135[[#This Row],[מינימום]],"")</f>
        <v>5</v>
      </c>
      <c r="L374">
        <f>IF(IFERROR(LOOKUP(טבלה135[[#This Row],[ClientID]],פיבוט!$A$4:$A$121),FALSE)=טבלה135[[#This Row],[ClientID]],1,0)</f>
        <v>1</v>
      </c>
      <c r="M374" t="str">
        <f>IF(OR(טבלה135[[#This Row],[ClientID]]=A375),"",1)</f>
        <v/>
      </c>
      <c r="N374" s="3" t="str">
        <f>IF(טבלה135[[#This Row],[טווח]]&lt;&gt;K373,טבלה135[[#This Row],[טווח]],"")</f>
        <v/>
      </c>
      <c r="O374" s="3" t="str">
        <f>IF(טבלה135[[#This Row],[מניית טווחים]]&lt;&gt;"",IF(OR(30&gt;טבלה135[[#This Row],[מקסימום]],30&lt;טבלה135[[#This Row],[מינימום]]),0,1),"")</f>
        <v/>
      </c>
    </row>
    <row r="375" spans="1:15" x14ac:dyDescent="0.25">
      <c r="A375" t="s">
        <v>40</v>
      </c>
      <c r="B375">
        <v>8</v>
      </c>
      <c r="C375">
        <v>27</v>
      </c>
      <c r="D375">
        <f>טבלה135[[#This Row],[LengthofCycle]]+1</f>
        <v>28</v>
      </c>
      <c r="E375">
        <f>IF(טבלה135[[#This Row],[CycleNumber]]&lt;3,"",IF(טבלה135[[#This Row],[CycleNumber]]=3,MIN(D373:D375),IF(I374=3,MIN(D372:D374),E374)))</f>
        <v>28</v>
      </c>
      <c r="F375">
        <f>IF(טבלה135[[#This Row],[CycleNumber]]&lt;3,"",IF(טבלה135[[#This Row],[CycleNumber]]=3,MAX(D373:D375),IF(I374=3,MAX(D372:D374),F374)))</f>
        <v>33</v>
      </c>
      <c r="G375">
        <f>IF(OR(טבלה135[[#This Row],[CycleNumber]]&gt;B376,B376=""),IF(טבלה135[[#This Row],[מספר סטייה]]=3,MIN(D373:D375),טבלה135[[#This Row],[מינ קבוע]]),טבלה135[[#This Row],[מינ קבוע]])</f>
        <v>28</v>
      </c>
      <c r="H375">
        <f>IF(OR(טבלה135[[#This Row],[CycleNumber]]&gt;B376,B376=""),IF(טבלה135[[#This Row],[מספר סטייה]]=3,MAX(D373:D375),טבלה135[[#This Row],[מקס קבוע]]),טבלה135[[#This Row],[מקס קבוע]])</f>
        <v>33</v>
      </c>
      <c r="I37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קבוע]]&lt;&gt;E374,1,I374+1),0))</f>
        <v>0</v>
      </c>
      <c r="J375">
        <f>IF(AND(טבלה135[[#This Row],[CycleNumber]]&lt;B376,טבלה135[[#This Row],[מקס קבוע]]&lt;&gt;""),IF(OR(טבלה135[[#This Row],[מספר סטייה]]&lt;I376,AND(טבלה135[[#This Row],[מספר סטייה]]=3,I376=1)),0,1),"")</f>
        <v>1</v>
      </c>
      <c r="K375">
        <f>IF(טבלה135[[#This Row],[מקס קבוע]]&lt;&gt;"",טבלה135[[#This Row],[מקסימום]]-טבלה135[[#This Row],[מינימום]],"")</f>
        <v>5</v>
      </c>
      <c r="L375">
        <f>IF(IFERROR(LOOKUP(טבלה135[[#This Row],[ClientID]],פיבוט!$A$4:$A$121),FALSE)=טבלה135[[#This Row],[ClientID]],1,0)</f>
        <v>1</v>
      </c>
      <c r="M375" t="str">
        <f>IF(OR(טבלה135[[#This Row],[ClientID]]=A376),"",1)</f>
        <v/>
      </c>
      <c r="N375" s="3" t="str">
        <f>IF(טבלה135[[#This Row],[טווח]]&lt;&gt;K374,טבלה135[[#This Row],[טווח]],"")</f>
        <v/>
      </c>
      <c r="O375" s="3" t="str">
        <f>IF(טבלה135[[#This Row],[מניית טווחים]]&lt;&gt;"",IF(OR(30&gt;טבלה135[[#This Row],[מקסימום]],30&lt;טבלה135[[#This Row],[מינימום]]),0,1),"")</f>
        <v/>
      </c>
    </row>
    <row r="376" spans="1:15" x14ac:dyDescent="0.25">
      <c r="A376" t="s">
        <v>40</v>
      </c>
      <c r="B376">
        <v>9</v>
      </c>
      <c r="C376">
        <v>28</v>
      </c>
      <c r="D376">
        <f>טבלה135[[#This Row],[LengthofCycle]]+1</f>
        <v>29</v>
      </c>
      <c r="E376">
        <f>IF(טבלה135[[#This Row],[CycleNumber]]&lt;3,"",IF(טבלה135[[#This Row],[CycleNumber]]=3,MIN(D374:D376),IF(I375=3,MIN(D373:D375),E375)))</f>
        <v>28</v>
      </c>
      <c r="F376">
        <f>IF(טבלה135[[#This Row],[CycleNumber]]&lt;3,"",IF(טבלה135[[#This Row],[CycleNumber]]=3,MAX(D374:D376),IF(I375=3,MAX(D373:D375),F375)))</f>
        <v>33</v>
      </c>
      <c r="G376">
        <f>IF(OR(טבלה135[[#This Row],[CycleNumber]]&gt;B377,B377=""),IF(טבלה135[[#This Row],[מספר סטייה]]=3,MIN(D374:D376),טבלה135[[#This Row],[מינ קבוע]]),טבלה135[[#This Row],[מינ קבוע]])</f>
        <v>28</v>
      </c>
      <c r="H376">
        <f>IF(OR(טבלה135[[#This Row],[CycleNumber]]&gt;B377,B377=""),IF(טבלה135[[#This Row],[מספר סטייה]]=3,MAX(D374:D376),טבלה135[[#This Row],[מקס קבוע]]),טבלה135[[#This Row],[מקס קבוע]])</f>
        <v>33</v>
      </c>
      <c r="I37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קבוע]]&lt;&gt;E375,1,I375+1),0))</f>
        <v>0</v>
      </c>
      <c r="J376">
        <f>IF(AND(טבלה135[[#This Row],[CycleNumber]]&lt;B377,טבלה135[[#This Row],[מקס קבוע]]&lt;&gt;""),IF(OR(טבלה135[[#This Row],[מספר סטייה]]&lt;I377,AND(טבלה135[[#This Row],[מספר סטייה]]=3,I377=1)),0,1),"")</f>
        <v>1</v>
      </c>
      <c r="K376">
        <f>IF(טבלה135[[#This Row],[מקס קבוע]]&lt;&gt;"",טבלה135[[#This Row],[מקסימום]]-טבלה135[[#This Row],[מינימום]],"")</f>
        <v>5</v>
      </c>
      <c r="L376">
        <f>IF(IFERROR(LOOKUP(טבלה135[[#This Row],[ClientID]],פיבוט!$A$4:$A$121),FALSE)=טבלה135[[#This Row],[ClientID]],1,0)</f>
        <v>1</v>
      </c>
      <c r="M376" t="str">
        <f>IF(OR(טבלה135[[#This Row],[ClientID]]=A377),"",1)</f>
        <v/>
      </c>
      <c r="N376" s="3" t="str">
        <f>IF(טבלה135[[#This Row],[טווח]]&lt;&gt;K375,טבלה135[[#This Row],[טווח]],"")</f>
        <v/>
      </c>
      <c r="O376" s="3" t="str">
        <f>IF(טבלה135[[#This Row],[מניית טווחים]]&lt;&gt;"",IF(OR(30&gt;טבלה135[[#This Row],[מקסימום]],30&lt;טבלה135[[#This Row],[מינימום]]),0,1),"")</f>
        <v/>
      </c>
    </row>
    <row r="377" spans="1:15" x14ac:dyDescent="0.25">
      <c r="A377" t="s">
        <v>40</v>
      </c>
      <c r="B377">
        <v>10</v>
      </c>
      <c r="C377">
        <v>28</v>
      </c>
      <c r="D377">
        <f>טבלה135[[#This Row],[LengthofCycle]]+1</f>
        <v>29</v>
      </c>
      <c r="E377">
        <f>IF(טבלה135[[#This Row],[CycleNumber]]&lt;3,"",IF(טבלה135[[#This Row],[CycleNumber]]=3,MIN(D375:D377),IF(I376=3,MIN(D374:D376),E376)))</f>
        <v>28</v>
      </c>
      <c r="F377">
        <f>IF(טבלה135[[#This Row],[CycleNumber]]&lt;3,"",IF(טבלה135[[#This Row],[CycleNumber]]=3,MAX(D375:D377),IF(I376=3,MAX(D374:D376),F376)))</f>
        <v>33</v>
      </c>
      <c r="G377">
        <f>IF(OR(טבלה135[[#This Row],[CycleNumber]]&gt;B378,B378=""),IF(טבלה135[[#This Row],[מספר סטייה]]=3,MIN(D375:D377),טבלה135[[#This Row],[מינ קבוע]]),טבלה135[[#This Row],[מינ קבוע]])</f>
        <v>28</v>
      </c>
      <c r="H377">
        <f>IF(OR(טבלה135[[#This Row],[CycleNumber]]&gt;B378,B378=""),IF(טבלה135[[#This Row],[מספר סטייה]]=3,MAX(D375:D377),טבלה135[[#This Row],[מקס קבוע]]),טבלה135[[#This Row],[מקס קבוע]])</f>
        <v>33</v>
      </c>
      <c r="I37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קבוע]]&lt;&gt;E376,1,I376+1),0))</f>
        <v>0</v>
      </c>
      <c r="J377">
        <f>IF(AND(טבלה135[[#This Row],[CycleNumber]]&lt;B378,טבלה135[[#This Row],[מקס קבוע]]&lt;&gt;""),IF(OR(טבלה135[[#This Row],[מספר סטייה]]&lt;I378,AND(טבלה135[[#This Row],[מספר סטייה]]=3,I378=1)),0,1),"")</f>
        <v>1</v>
      </c>
      <c r="K377">
        <f>IF(טבלה135[[#This Row],[מקס קבוע]]&lt;&gt;"",טבלה135[[#This Row],[מקסימום]]-טבלה135[[#This Row],[מינימום]],"")</f>
        <v>5</v>
      </c>
      <c r="L377">
        <f>IF(IFERROR(LOOKUP(טבלה135[[#This Row],[ClientID]],פיבוט!$A$4:$A$121),FALSE)=טבלה135[[#This Row],[ClientID]],1,0)</f>
        <v>1</v>
      </c>
      <c r="M377" t="str">
        <f>IF(OR(טבלה135[[#This Row],[ClientID]]=A378),"",1)</f>
        <v/>
      </c>
      <c r="N377" s="3" t="str">
        <f>IF(טבלה135[[#This Row],[טווח]]&lt;&gt;K376,טבלה135[[#This Row],[טווח]],"")</f>
        <v/>
      </c>
      <c r="O377" s="3" t="str">
        <f>IF(טבלה135[[#This Row],[מניית טווחים]]&lt;&gt;"",IF(OR(30&gt;טבלה135[[#This Row],[מקסימום]],30&lt;טבלה135[[#This Row],[מינימום]]),0,1),"")</f>
        <v/>
      </c>
    </row>
    <row r="378" spans="1:15" x14ac:dyDescent="0.25">
      <c r="A378" t="s">
        <v>40</v>
      </c>
      <c r="B378">
        <v>11</v>
      </c>
      <c r="C378">
        <v>29</v>
      </c>
      <c r="D378">
        <f>טבלה135[[#This Row],[LengthofCycle]]+1</f>
        <v>30</v>
      </c>
      <c r="E378">
        <f>IF(טבלה135[[#This Row],[CycleNumber]]&lt;3,"",IF(טבלה135[[#This Row],[CycleNumber]]=3,MIN(D376:D378),IF(I377=3,MIN(D375:D377),E377)))</f>
        <v>28</v>
      </c>
      <c r="F378">
        <f>IF(טבלה135[[#This Row],[CycleNumber]]&lt;3,"",IF(טבלה135[[#This Row],[CycleNumber]]=3,MAX(D376:D378),IF(I377=3,MAX(D375:D377),F377)))</f>
        <v>33</v>
      </c>
      <c r="G378">
        <f>IF(OR(טבלה135[[#This Row],[CycleNumber]]&gt;B379,B379=""),IF(טבלה135[[#This Row],[מספר סטייה]]=3,MIN(D376:D378),טבלה135[[#This Row],[מינ קבוע]]),טבלה135[[#This Row],[מינ קבוע]])</f>
        <v>28</v>
      </c>
      <c r="H378">
        <f>IF(OR(טבלה135[[#This Row],[CycleNumber]]&gt;B379,B379=""),IF(טבלה135[[#This Row],[מספר סטייה]]=3,MAX(D376:D378),טבלה135[[#This Row],[מקס קבוע]]),טבלה135[[#This Row],[מקס קבוע]])</f>
        <v>33</v>
      </c>
      <c r="I37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קבוע]]&lt;&gt;E377,1,I377+1),0))</f>
        <v>0</v>
      </c>
      <c r="J378">
        <f>IF(AND(טבלה135[[#This Row],[CycleNumber]]&lt;B379,טבלה135[[#This Row],[מקס קבוע]]&lt;&gt;""),IF(OR(טבלה135[[#This Row],[מספר סטייה]]&lt;I379,AND(טבלה135[[#This Row],[מספר סטייה]]=3,I379=1)),0,1),"")</f>
        <v>1</v>
      </c>
      <c r="K378">
        <f>IF(טבלה135[[#This Row],[מקס קבוע]]&lt;&gt;"",טבלה135[[#This Row],[מקסימום]]-טבלה135[[#This Row],[מינימום]],"")</f>
        <v>5</v>
      </c>
      <c r="L378">
        <f>IF(IFERROR(LOOKUP(טבלה135[[#This Row],[ClientID]],פיבוט!$A$4:$A$121),FALSE)=טבלה135[[#This Row],[ClientID]],1,0)</f>
        <v>1</v>
      </c>
      <c r="M378" t="str">
        <f>IF(OR(טבלה135[[#This Row],[ClientID]]=A379),"",1)</f>
        <v/>
      </c>
      <c r="N378" s="3" t="str">
        <f>IF(טבלה135[[#This Row],[טווח]]&lt;&gt;K377,טבלה135[[#This Row],[טווח]],"")</f>
        <v/>
      </c>
      <c r="O378" s="3" t="str">
        <f>IF(טבלה135[[#This Row],[מניית טווחים]]&lt;&gt;"",IF(OR(30&gt;טבלה135[[#This Row],[מקסימום]],30&lt;טבלה135[[#This Row],[מינימום]]),0,1),"")</f>
        <v/>
      </c>
    </row>
    <row r="379" spans="1:15" x14ac:dyDescent="0.25">
      <c r="A379" t="s">
        <v>40</v>
      </c>
      <c r="B379">
        <v>12</v>
      </c>
      <c r="C379">
        <v>30</v>
      </c>
      <c r="D379">
        <f>טבלה135[[#This Row],[LengthofCycle]]+1</f>
        <v>31</v>
      </c>
      <c r="E379">
        <f>IF(טבלה135[[#This Row],[CycleNumber]]&lt;3,"",IF(טבלה135[[#This Row],[CycleNumber]]=3,MIN(D377:D379),IF(I378=3,MIN(D376:D378),E378)))</f>
        <v>28</v>
      </c>
      <c r="F379">
        <f>IF(טבלה135[[#This Row],[CycleNumber]]&lt;3,"",IF(טבלה135[[#This Row],[CycleNumber]]=3,MAX(D377:D379),IF(I378=3,MAX(D376:D378),F378)))</f>
        <v>33</v>
      </c>
      <c r="G379">
        <f>IF(OR(טבלה135[[#This Row],[CycleNumber]]&gt;B380,B380=""),IF(טבלה135[[#This Row],[מספר סטייה]]=3,MIN(D377:D379),טבלה135[[#This Row],[מינ קבוע]]),טבלה135[[#This Row],[מינ קבוע]])</f>
        <v>28</v>
      </c>
      <c r="H379">
        <f>IF(OR(טבלה135[[#This Row],[CycleNumber]]&gt;B380,B380=""),IF(טבלה135[[#This Row],[מספר סטייה]]=3,MAX(D377:D379),טבלה135[[#This Row],[מקס קבוע]]),טבלה135[[#This Row],[מקס קבוע]])</f>
        <v>33</v>
      </c>
      <c r="I37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קבוע]]&lt;&gt;E378,1,I378+1),0))</f>
        <v>0</v>
      </c>
      <c r="J379">
        <f>IF(AND(טבלה135[[#This Row],[CycleNumber]]&lt;B380,טבלה135[[#This Row],[מקס קבוע]]&lt;&gt;""),IF(OR(טבלה135[[#This Row],[מספר סטייה]]&lt;I380,AND(טבלה135[[#This Row],[מספר סטייה]]=3,I380=1)),0,1),"")</f>
        <v>0</v>
      </c>
      <c r="K379">
        <f>IF(טבלה135[[#This Row],[מקס קבוע]]&lt;&gt;"",טבלה135[[#This Row],[מקסימום]]-טבלה135[[#This Row],[מינימום]],"")</f>
        <v>5</v>
      </c>
      <c r="L379">
        <f>IF(IFERROR(LOOKUP(טבלה135[[#This Row],[ClientID]],פיבוט!$A$4:$A$121),FALSE)=טבלה135[[#This Row],[ClientID]],1,0)</f>
        <v>1</v>
      </c>
      <c r="M379" t="str">
        <f>IF(OR(טבלה135[[#This Row],[ClientID]]=A380),"",1)</f>
        <v/>
      </c>
      <c r="N379" s="3" t="str">
        <f>IF(טבלה135[[#This Row],[טווח]]&lt;&gt;K378,טבלה135[[#This Row],[טווח]],"")</f>
        <v/>
      </c>
      <c r="O379" s="3" t="str">
        <f>IF(טבלה135[[#This Row],[מניית טווחים]]&lt;&gt;"",IF(OR(30&gt;טבלה135[[#This Row],[מקסימום]],30&lt;טבלה135[[#This Row],[מינימום]]),0,1),"")</f>
        <v/>
      </c>
    </row>
    <row r="380" spans="1:15" x14ac:dyDescent="0.25">
      <c r="A380" t="s">
        <v>40</v>
      </c>
      <c r="B380">
        <v>13</v>
      </c>
      <c r="C380">
        <v>24</v>
      </c>
      <c r="D380">
        <f>טבלה135[[#This Row],[LengthofCycle]]+1</f>
        <v>25</v>
      </c>
      <c r="E380">
        <f>IF(טבלה135[[#This Row],[CycleNumber]]&lt;3,"",IF(טבלה135[[#This Row],[CycleNumber]]=3,MIN(D378:D380),IF(I379=3,MIN(D377:D379),E379)))</f>
        <v>28</v>
      </c>
      <c r="F380">
        <f>IF(טבלה135[[#This Row],[CycleNumber]]&lt;3,"",IF(טבלה135[[#This Row],[CycleNumber]]=3,MAX(D378:D380),IF(I379=3,MAX(D377:D379),F379)))</f>
        <v>33</v>
      </c>
      <c r="G380">
        <f>IF(OR(טבלה135[[#This Row],[CycleNumber]]&gt;B381,B381=""),IF(טבלה135[[#This Row],[מספר סטייה]]=3,MIN(D378:D380),טבלה135[[#This Row],[מינ קבוע]]),טבלה135[[#This Row],[מינ קבוע]])</f>
        <v>28</v>
      </c>
      <c r="H380">
        <f>IF(OR(טבלה135[[#This Row],[CycleNumber]]&gt;B381,B381=""),IF(טבלה135[[#This Row],[מספר סטייה]]=3,MAX(D378:D380),טבלה135[[#This Row],[מקס קבוע]]),טבלה135[[#This Row],[מקס קבוע]])</f>
        <v>33</v>
      </c>
      <c r="I38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קבוע]]&lt;&gt;E379,1,I379+1),0))</f>
        <v>1</v>
      </c>
      <c r="J380">
        <f>IF(AND(טבלה135[[#This Row],[CycleNumber]]&lt;B381,טבלה135[[#This Row],[מקס קבוע]]&lt;&gt;""),IF(OR(טבלה135[[#This Row],[מספר סטייה]]&lt;I381,AND(טבלה135[[#This Row],[מספר סטייה]]=3,I381=1)),0,1),"")</f>
        <v>1</v>
      </c>
      <c r="K380">
        <f>IF(טבלה135[[#This Row],[מקס קבוע]]&lt;&gt;"",טבלה135[[#This Row],[מקסימום]]-טבלה135[[#This Row],[מינימום]],"")</f>
        <v>5</v>
      </c>
      <c r="L380">
        <f>IF(IFERROR(LOOKUP(טבלה135[[#This Row],[ClientID]],פיבוט!$A$4:$A$121),FALSE)=טבלה135[[#This Row],[ClientID]],1,0)</f>
        <v>1</v>
      </c>
      <c r="M380" t="str">
        <f>IF(OR(טבלה135[[#This Row],[ClientID]]=A381),"",1)</f>
        <v/>
      </c>
      <c r="N380" s="3" t="str">
        <f>IF(טבלה135[[#This Row],[טווח]]&lt;&gt;K379,טבלה135[[#This Row],[טווח]],"")</f>
        <v/>
      </c>
      <c r="O380" s="3" t="str">
        <f>IF(טבלה135[[#This Row],[מניית טווחים]]&lt;&gt;"",IF(OR(30&gt;טבלה135[[#This Row],[מקסימום]],30&lt;טבלה135[[#This Row],[מינימום]]),0,1),"")</f>
        <v/>
      </c>
    </row>
    <row r="381" spans="1:15" x14ac:dyDescent="0.25">
      <c r="A381" t="s">
        <v>40</v>
      </c>
      <c r="B381">
        <v>14</v>
      </c>
      <c r="C381">
        <v>30</v>
      </c>
      <c r="D381">
        <f>טבלה135[[#This Row],[LengthofCycle]]+1</f>
        <v>31</v>
      </c>
      <c r="E381">
        <f>IF(טבלה135[[#This Row],[CycleNumber]]&lt;3,"",IF(טבלה135[[#This Row],[CycleNumber]]=3,MIN(D379:D381),IF(I380=3,MIN(D378:D380),E380)))</f>
        <v>28</v>
      </c>
      <c r="F381">
        <f>IF(טבלה135[[#This Row],[CycleNumber]]&lt;3,"",IF(טבלה135[[#This Row],[CycleNumber]]=3,MAX(D379:D381),IF(I380=3,MAX(D378:D380),F380)))</f>
        <v>33</v>
      </c>
      <c r="G381">
        <f>IF(OR(טבלה135[[#This Row],[CycleNumber]]&gt;B382,B382=""),IF(טבלה135[[#This Row],[מספר סטייה]]=3,MIN(D379:D381),טבלה135[[#This Row],[מינ קבוע]]),טבלה135[[#This Row],[מינ קבוע]])</f>
        <v>28</v>
      </c>
      <c r="H381">
        <f>IF(OR(טבלה135[[#This Row],[CycleNumber]]&gt;B382,B382=""),IF(טבלה135[[#This Row],[מספר סטייה]]=3,MAX(D379:D381),טבלה135[[#This Row],[מקס קבוע]]),טבלה135[[#This Row],[מקס קבוע]])</f>
        <v>33</v>
      </c>
      <c r="I38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קבוע]]&lt;&gt;E380,1,I380+1),0))</f>
        <v>0</v>
      </c>
      <c r="J381">
        <f>IF(AND(טבלה135[[#This Row],[CycleNumber]]&lt;B382,טבלה135[[#This Row],[מקס קבוע]]&lt;&gt;""),IF(OR(טבלה135[[#This Row],[מספר סטייה]]&lt;I382,AND(טבלה135[[#This Row],[מספר סטייה]]=3,I382=1)),0,1),"")</f>
        <v>0</v>
      </c>
      <c r="K381">
        <f>IF(טבלה135[[#This Row],[מקס קבוע]]&lt;&gt;"",טבלה135[[#This Row],[מקסימום]]-טבלה135[[#This Row],[מינימום]],"")</f>
        <v>5</v>
      </c>
      <c r="L381">
        <f>IF(IFERROR(LOOKUP(טבלה135[[#This Row],[ClientID]],פיבוט!$A$4:$A$121),FALSE)=טבלה135[[#This Row],[ClientID]],1,0)</f>
        <v>1</v>
      </c>
      <c r="M381" t="str">
        <f>IF(OR(טבלה135[[#This Row],[ClientID]]=A382),"",1)</f>
        <v/>
      </c>
      <c r="N381" s="3" t="str">
        <f>IF(טבלה135[[#This Row],[טווח]]&lt;&gt;K380,טבלה135[[#This Row],[טווח]],"")</f>
        <v/>
      </c>
      <c r="O381" s="3" t="str">
        <f>IF(טבלה135[[#This Row],[מניית טווחים]]&lt;&gt;"",IF(OR(30&gt;טבלה135[[#This Row],[מקסימום]],30&lt;טבלה135[[#This Row],[מינימום]]),0,1),"")</f>
        <v/>
      </c>
    </row>
    <row r="382" spans="1:15" x14ac:dyDescent="0.25">
      <c r="A382" t="s">
        <v>40</v>
      </c>
      <c r="B382">
        <v>15</v>
      </c>
      <c r="C382">
        <v>25</v>
      </c>
      <c r="D382">
        <f>טבלה135[[#This Row],[LengthofCycle]]+1</f>
        <v>26</v>
      </c>
      <c r="E382">
        <f>IF(טבלה135[[#This Row],[CycleNumber]]&lt;3,"",IF(טבלה135[[#This Row],[CycleNumber]]=3,MIN(D380:D382),IF(I381=3,MIN(D379:D381),E381)))</f>
        <v>28</v>
      </c>
      <c r="F382">
        <f>IF(טבלה135[[#This Row],[CycleNumber]]&lt;3,"",IF(טבלה135[[#This Row],[CycleNumber]]=3,MAX(D380:D382),IF(I381=3,MAX(D379:D381),F381)))</f>
        <v>33</v>
      </c>
      <c r="G382">
        <f>IF(OR(טבלה135[[#This Row],[CycleNumber]]&gt;B383,B383=""),IF(טבלה135[[#This Row],[מספר סטייה]]=3,MIN(D380:D382),טבלה135[[#This Row],[מינ קבוע]]),טבלה135[[#This Row],[מינ קבוע]])</f>
        <v>28</v>
      </c>
      <c r="H382">
        <f>IF(OR(טבלה135[[#This Row],[CycleNumber]]&gt;B383,B383=""),IF(טבלה135[[#This Row],[מספר סטייה]]=3,MAX(D380:D382),טבלה135[[#This Row],[מקס קבוע]]),טבלה135[[#This Row],[מקס קבוע]])</f>
        <v>33</v>
      </c>
      <c r="I38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קבוע]]&lt;&gt;E381,1,I381+1),0))</f>
        <v>1</v>
      </c>
      <c r="J382" t="str">
        <f>IF(AND(טבלה135[[#This Row],[CycleNumber]]&lt;B383,טבלה135[[#This Row],[מקס קבוע]]&lt;&gt;""),IF(OR(טבלה135[[#This Row],[מספר סטייה]]&lt;I383,AND(טבלה135[[#This Row],[מספר סטייה]]=3,I383=1)),0,1),"")</f>
        <v/>
      </c>
      <c r="K382">
        <f>IF(טבלה135[[#This Row],[מקס קבוע]]&lt;&gt;"",טבלה135[[#This Row],[מקסימום]]-טבלה135[[#This Row],[מינימום]],"")</f>
        <v>5</v>
      </c>
      <c r="L382">
        <f>IF(IFERROR(LOOKUP(טבלה135[[#This Row],[ClientID]],פיבוט!$A$4:$A$121),FALSE)=טבלה135[[#This Row],[ClientID]],1,0)</f>
        <v>1</v>
      </c>
      <c r="M382">
        <f>IF(OR(טבלה135[[#This Row],[ClientID]]=A383),"",1)</f>
        <v>1</v>
      </c>
      <c r="N382" s="3" t="str">
        <f>IF(טבלה135[[#This Row],[טווח]]&lt;&gt;K381,טבלה135[[#This Row],[טווח]],"")</f>
        <v/>
      </c>
      <c r="O382" s="3" t="str">
        <f>IF(טבלה135[[#This Row],[מניית טווחים]]&lt;&gt;"",IF(OR(30&gt;טבלה135[[#This Row],[מקסימום]],30&lt;טבלה135[[#This Row],[מינימום]]),0,1),"")</f>
        <v/>
      </c>
    </row>
    <row r="383" spans="1:15" x14ac:dyDescent="0.25">
      <c r="A383" t="s">
        <v>42</v>
      </c>
      <c r="B383">
        <v>1</v>
      </c>
      <c r="C383">
        <v>31</v>
      </c>
      <c r="D383">
        <f>טבלה135[[#This Row],[LengthofCycle]]+1</f>
        <v>32</v>
      </c>
      <c r="E383" t="str">
        <f>IF(טבלה135[[#This Row],[CycleNumber]]&lt;3,"",IF(טבלה135[[#This Row],[CycleNumber]]=3,MIN(D381:D383),IF(I382=3,MIN(D380:D382),E382)))</f>
        <v/>
      </c>
      <c r="F383" t="str">
        <f>IF(טבלה135[[#This Row],[CycleNumber]]&lt;3,"",IF(טבלה135[[#This Row],[CycleNumber]]=3,MAX(D381:D383),IF(I382=3,MAX(D380:D382),F382)))</f>
        <v/>
      </c>
      <c r="G383" t="str">
        <f>IF(OR(טבלה135[[#This Row],[CycleNumber]]&gt;B384,B384=""),IF(טבלה135[[#This Row],[מספר סטייה]]=3,MIN(D381:D383),טבלה135[[#This Row],[מינ קבוע]]),טבלה135[[#This Row],[מינ קבוע]])</f>
        <v/>
      </c>
      <c r="H383" t="str">
        <f>IF(OR(טבלה135[[#This Row],[CycleNumber]]&gt;B384,B384=""),IF(טבלה135[[#This Row],[מספר סטייה]]=3,MAX(D381:D383),טבלה135[[#This Row],[מקס קבוע]]),טבלה135[[#This Row],[מקס קבוע]])</f>
        <v/>
      </c>
      <c r="I38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קבוע]]&lt;&gt;E382,1,I382+1),0))</f>
        <v/>
      </c>
      <c r="J383" t="str">
        <f>IF(AND(טבלה135[[#This Row],[CycleNumber]]&lt;B384,טבלה135[[#This Row],[מקס קבוע]]&lt;&gt;""),IF(OR(טבלה135[[#This Row],[מספר סטייה]]&lt;I384,AND(טבלה135[[#This Row],[מספר סטייה]]=3,I384=1)),0,1),"")</f>
        <v/>
      </c>
      <c r="K383" t="str">
        <f>IF(טבלה135[[#This Row],[מקס קבוע]]&lt;&gt;"",טבלה135[[#This Row],[מקסימום]]-טבלה135[[#This Row],[מינימום]],"")</f>
        <v/>
      </c>
      <c r="L383">
        <f>IF(IFERROR(LOOKUP(טבלה135[[#This Row],[ClientID]],פיבוט!$A$4:$A$121),FALSE)=טבלה135[[#This Row],[ClientID]],1,0)</f>
        <v>1</v>
      </c>
      <c r="M383" t="str">
        <f>IF(OR(טבלה135[[#This Row],[ClientID]]=A384),"",1)</f>
        <v/>
      </c>
      <c r="N383" s="3" t="str">
        <f>IF(טבלה135[[#This Row],[טווח]]&lt;&gt;K382,טבלה135[[#This Row],[טווח]],"")</f>
        <v/>
      </c>
      <c r="O383" s="3" t="str">
        <f>IF(טבלה135[[#This Row],[מניית טווחים]]&lt;&gt;"",IF(OR(30&gt;טבלה135[[#This Row],[מקסימום]],30&lt;טבלה135[[#This Row],[מינימום]]),0,1),"")</f>
        <v/>
      </c>
    </row>
    <row r="384" spans="1:15" x14ac:dyDescent="0.25">
      <c r="A384" t="s">
        <v>42</v>
      </c>
      <c r="B384">
        <v>2</v>
      </c>
      <c r="C384">
        <v>31</v>
      </c>
      <c r="D384">
        <f>טבלה135[[#This Row],[LengthofCycle]]+1</f>
        <v>32</v>
      </c>
      <c r="E384" t="str">
        <f>IF(טבלה135[[#This Row],[CycleNumber]]&lt;3,"",IF(טבלה135[[#This Row],[CycleNumber]]=3,MIN(D382:D384),IF(I383=3,MIN(D381:D383),E383)))</f>
        <v/>
      </c>
      <c r="F384" t="str">
        <f>IF(טבלה135[[#This Row],[CycleNumber]]&lt;3,"",IF(טבלה135[[#This Row],[CycleNumber]]=3,MAX(D382:D384),IF(I383=3,MAX(D381:D383),F383)))</f>
        <v/>
      </c>
      <c r="G384" t="str">
        <f>IF(OR(טבלה135[[#This Row],[CycleNumber]]&gt;B385,B385=""),IF(טבלה135[[#This Row],[מספר סטייה]]=3,MIN(D382:D384),טבלה135[[#This Row],[מינ קבוע]]),טבלה135[[#This Row],[מינ קבוע]])</f>
        <v/>
      </c>
      <c r="H384" t="str">
        <f>IF(OR(טבלה135[[#This Row],[CycleNumber]]&gt;B385,B385=""),IF(טבלה135[[#This Row],[מספר סטייה]]=3,MAX(D382:D384),טבלה135[[#This Row],[מקס קבוע]]),טבלה135[[#This Row],[מקס קבוע]])</f>
        <v/>
      </c>
      <c r="I38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קבוע]]&lt;&gt;E383,1,I383+1),0))</f>
        <v/>
      </c>
      <c r="J384" t="str">
        <f>IF(AND(טבלה135[[#This Row],[CycleNumber]]&lt;B385,טבלה135[[#This Row],[מקס קבוע]]&lt;&gt;""),IF(OR(טבלה135[[#This Row],[מספר סטייה]]&lt;I385,AND(טבלה135[[#This Row],[מספר סטייה]]=3,I385=1)),0,1),"")</f>
        <v/>
      </c>
      <c r="K384" t="str">
        <f>IF(טבלה135[[#This Row],[מקס קבוע]]&lt;&gt;"",טבלה135[[#This Row],[מקסימום]]-טבלה135[[#This Row],[מינימום]],"")</f>
        <v/>
      </c>
      <c r="L384">
        <f>IF(IFERROR(LOOKUP(טבלה135[[#This Row],[ClientID]],פיבוט!$A$4:$A$121),FALSE)=טבלה135[[#This Row],[ClientID]],1,0)</f>
        <v>1</v>
      </c>
      <c r="M384" t="str">
        <f>IF(OR(טבלה135[[#This Row],[ClientID]]=A385),"",1)</f>
        <v/>
      </c>
      <c r="N384" s="3" t="str">
        <f>IF(טבלה135[[#This Row],[טווח]]&lt;&gt;K383,טבלה135[[#This Row],[טווח]],"")</f>
        <v/>
      </c>
      <c r="O384" s="3" t="str">
        <f>IF(טבלה135[[#This Row],[מניית טווחים]]&lt;&gt;"",IF(OR(30&gt;טבלה135[[#This Row],[מקסימום]],30&lt;טבלה135[[#This Row],[מינימום]]),0,1),"")</f>
        <v/>
      </c>
    </row>
    <row r="385" spans="1:15" x14ac:dyDescent="0.25">
      <c r="A385" t="s">
        <v>42</v>
      </c>
      <c r="B385">
        <v>3</v>
      </c>
      <c r="C385">
        <v>34</v>
      </c>
      <c r="D385">
        <f>טבלה135[[#This Row],[LengthofCycle]]+1</f>
        <v>35</v>
      </c>
      <c r="E385">
        <f>IF(טבלה135[[#This Row],[CycleNumber]]&lt;3,"",IF(טבלה135[[#This Row],[CycleNumber]]=3,MIN(D383:D385),IF(I384=3,MIN(D382:D384),E384)))</f>
        <v>32</v>
      </c>
      <c r="F385">
        <f>IF(טבלה135[[#This Row],[CycleNumber]]&lt;3,"",IF(טבלה135[[#This Row],[CycleNumber]]=3,MAX(D383:D385),IF(I384=3,MAX(D382:D384),F384)))</f>
        <v>35</v>
      </c>
      <c r="G385">
        <f>IF(OR(טבלה135[[#This Row],[CycleNumber]]&gt;B386,B386=""),IF(טבלה135[[#This Row],[מספר סטייה]]=3,MIN(D383:D385),טבלה135[[#This Row],[מינ קבוע]]),טבלה135[[#This Row],[מינ קבוע]])</f>
        <v>32</v>
      </c>
      <c r="H385">
        <f>IF(OR(טבלה135[[#This Row],[CycleNumber]]&gt;B386,B386=""),IF(טבלה135[[#This Row],[מספר סטייה]]=3,MAX(D383:D385),טבלה135[[#This Row],[מקס קבוע]]),טבלה135[[#This Row],[מקס קבוע]])</f>
        <v>35</v>
      </c>
      <c r="I38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קבוע]]&lt;&gt;E384,1,I384+1),0))</f>
        <v>0</v>
      </c>
      <c r="J385">
        <f>IF(AND(טבלה135[[#This Row],[CycleNumber]]&lt;B386,טבלה135[[#This Row],[מקס קבוע]]&lt;&gt;""),IF(OR(טבלה135[[#This Row],[מספר סטייה]]&lt;I386,AND(טבלה135[[#This Row],[מספר סטייה]]=3,I386=1)),0,1),"")</f>
        <v>1</v>
      </c>
      <c r="K385">
        <f>IF(טבלה135[[#This Row],[מקס קבוע]]&lt;&gt;"",טבלה135[[#This Row],[מקסימום]]-טבלה135[[#This Row],[מינימום]],"")</f>
        <v>3</v>
      </c>
      <c r="L385">
        <f>IF(IFERROR(LOOKUP(טבלה135[[#This Row],[ClientID]],פיבוט!$A$4:$A$121),FALSE)=טבלה135[[#This Row],[ClientID]],1,0)</f>
        <v>1</v>
      </c>
      <c r="M385" t="str">
        <f>IF(OR(טבלה135[[#This Row],[ClientID]]=A386),"",1)</f>
        <v/>
      </c>
      <c r="N385" s="3">
        <f>IF(טבלה135[[#This Row],[טווח]]&lt;&gt;K384,טבלה135[[#This Row],[טווח]],"")</f>
        <v>3</v>
      </c>
      <c r="O385" s="3">
        <f>IF(טבלה135[[#This Row],[מניית טווחים]]&lt;&gt;"",IF(OR(30&gt;טבלה135[[#This Row],[מקסימום]],30&lt;טבלה135[[#This Row],[מינימום]]),0,1),"")</f>
        <v>0</v>
      </c>
    </row>
    <row r="386" spans="1:15" x14ac:dyDescent="0.25">
      <c r="A386" t="s">
        <v>42</v>
      </c>
      <c r="B386">
        <v>4</v>
      </c>
      <c r="C386">
        <v>34</v>
      </c>
      <c r="D386">
        <f>טבלה135[[#This Row],[LengthofCycle]]+1</f>
        <v>35</v>
      </c>
      <c r="E386">
        <f>IF(טבלה135[[#This Row],[CycleNumber]]&lt;3,"",IF(טבלה135[[#This Row],[CycleNumber]]=3,MIN(D384:D386),IF(I385=3,MIN(D383:D385),E385)))</f>
        <v>32</v>
      </c>
      <c r="F386">
        <f>IF(טבלה135[[#This Row],[CycleNumber]]&lt;3,"",IF(טבלה135[[#This Row],[CycleNumber]]=3,MAX(D384:D386),IF(I385=3,MAX(D383:D385),F385)))</f>
        <v>35</v>
      </c>
      <c r="G386">
        <f>IF(OR(טבלה135[[#This Row],[CycleNumber]]&gt;B387,B387=""),IF(טבלה135[[#This Row],[מספר סטייה]]=3,MIN(D384:D386),טבלה135[[#This Row],[מינ קבוע]]),טבלה135[[#This Row],[מינ קבוע]])</f>
        <v>32</v>
      </c>
      <c r="H386">
        <f>IF(OR(טבלה135[[#This Row],[CycleNumber]]&gt;B387,B387=""),IF(טבלה135[[#This Row],[מספר סטייה]]=3,MAX(D384:D386),טבלה135[[#This Row],[מקס קבוע]]),טבלה135[[#This Row],[מקס קבוע]])</f>
        <v>35</v>
      </c>
      <c r="I38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קבוע]]&lt;&gt;E385,1,I385+1),0))</f>
        <v>0</v>
      </c>
      <c r="J386">
        <f>IF(AND(טבלה135[[#This Row],[CycleNumber]]&lt;B387,טבלה135[[#This Row],[מקס קבוע]]&lt;&gt;""),IF(OR(טבלה135[[#This Row],[מספר סטייה]]&lt;I387,AND(טבלה135[[#This Row],[מספר סטייה]]=3,I387=1)),0,1),"")</f>
        <v>0</v>
      </c>
      <c r="K386">
        <f>IF(טבלה135[[#This Row],[מקס קבוע]]&lt;&gt;"",טבלה135[[#This Row],[מקסימום]]-טבלה135[[#This Row],[מינימום]],"")</f>
        <v>3</v>
      </c>
      <c r="L386">
        <f>IF(IFERROR(LOOKUP(טבלה135[[#This Row],[ClientID]],פיבוט!$A$4:$A$121),FALSE)=טבלה135[[#This Row],[ClientID]],1,0)</f>
        <v>1</v>
      </c>
      <c r="M386" t="str">
        <f>IF(OR(טבלה135[[#This Row],[ClientID]]=A387),"",1)</f>
        <v/>
      </c>
      <c r="N386" s="3" t="str">
        <f>IF(טבלה135[[#This Row],[טווח]]&lt;&gt;K385,טבלה135[[#This Row],[טווח]],"")</f>
        <v/>
      </c>
      <c r="O386" s="3" t="str">
        <f>IF(טבלה135[[#This Row],[מניית טווחים]]&lt;&gt;"",IF(OR(30&gt;טבלה135[[#This Row],[מקסימום]],30&lt;טבלה135[[#This Row],[מינימום]]),0,1),"")</f>
        <v/>
      </c>
    </row>
    <row r="387" spans="1:15" x14ac:dyDescent="0.25">
      <c r="A387" t="s">
        <v>42</v>
      </c>
      <c r="B387">
        <v>5</v>
      </c>
      <c r="C387">
        <v>38</v>
      </c>
      <c r="D387">
        <f>טבלה135[[#This Row],[LengthofCycle]]+1</f>
        <v>39</v>
      </c>
      <c r="E387">
        <f>IF(טבלה135[[#This Row],[CycleNumber]]&lt;3,"",IF(טבלה135[[#This Row],[CycleNumber]]=3,MIN(D385:D387),IF(I386=3,MIN(D384:D386),E386)))</f>
        <v>32</v>
      </c>
      <c r="F387">
        <f>IF(טבלה135[[#This Row],[CycleNumber]]&lt;3,"",IF(טבלה135[[#This Row],[CycleNumber]]=3,MAX(D385:D387),IF(I386=3,MAX(D384:D386),F386)))</f>
        <v>35</v>
      </c>
      <c r="G387">
        <f>IF(OR(טבלה135[[#This Row],[CycleNumber]]&gt;B388,B388=""),IF(טבלה135[[#This Row],[מספר סטייה]]=3,MIN(D385:D387),טבלה135[[#This Row],[מינ קבוע]]),טבלה135[[#This Row],[מינ קבוע]])</f>
        <v>32</v>
      </c>
      <c r="H387">
        <f>IF(OR(טבלה135[[#This Row],[CycleNumber]]&gt;B388,B388=""),IF(טבלה135[[#This Row],[מספר סטייה]]=3,MAX(D385:D387),טבלה135[[#This Row],[מקס קבוע]]),טבלה135[[#This Row],[מקס קבוע]])</f>
        <v>35</v>
      </c>
      <c r="I38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קבוע]]&lt;&gt;E386,1,I386+1),0))</f>
        <v>1</v>
      </c>
      <c r="J387">
        <f>IF(AND(טבלה135[[#This Row],[CycleNumber]]&lt;B388,טבלה135[[#This Row],[מקס קבוע]]&lt;&gt;""),IF(OR(טבלה135[[#This Row],[מספר סטייה]]&lt;I388,AND(טבלה135[[#This Row],[מספר סטייה]]=3,I388=1)),0,1),"")</f>
        <v>0</v>
      </c>
      <c r="K387">
        <f>IF(טבלה135[[#This Row],[מקס קבוע]]&lt;&gt;"",טבלה135[[#This Row],[מקסימום]]-טבלה135[[#This Row],[מינימום]],"")</f>
        <v>3</v>
      </c>
      <c r="L387">
        <f>IF(IFERROR(LOOKUP(טבלה135[[#This Row],[ClientID]],פיבוט!$A$4:$A$121),FALSE)=טבלה135[[#This Row],[ClientID]],1,0)</f>
        <v>1</v>
      </c>
      <c r="M387" t="str">
        <f>IF(OR(טבלה135[[#This Row],[ClientID]]=A388),"",1)</f>
        <v/>
      </c>
      <c r="N387" s="3" t="str">
        <f>IF(טבלה135[[#This Row],[טווח]]&lt;&gt;K386,טבלה135[[#This Row],[טווח]],"")</f>
        <v/>
      </c>
      <c r="O387" s="3" t="str">
        <f>IF(טבלה135[[#This Row],[מניית טווחים]]&lt;&gt;"",IF(OR(30&gt;טבלה135[[#This Row],[מקסימום]],30&lt;טבלה135[[#This Row],[מינימום]]),0,1),"")</f>
        <v/>
      </c>
    </row>
    <row r="388" spans="1:15" x14ac:dyDescent="0.25">
      <c r="A388" t="s">
        <v>42</v>
      </c>
      <c r="B388">
        <v>6</v>
      </c>
      <c r="C388">
        <v>28</v>
      </c>
      <c r="D388">
        <f>טבלה135[[#This Row],[LengthofCycle]]+1</f>
        <v>29</v>
      </c>
      <c r="E388">
        <f>IF(טבלה135[[#This Row],[CycleNumber]]&lt;3,"",IF(טבלה135[[#This Row],[CycleNumber]]=3,MIN(D386:D388),IF(I387=3,MIN(D385:D387),E387)))</f>
        <v>32</v>
      </c>
      <c r="F388">
        <f>IF(טבלה135[[#This Row],[CycleNumber]]&lt;3,"",IF(טבלה135[[#This Row],[CycleNumber]]=3,MAX(D386:D388),IF(I387=3,MAX(D385:D387),F387)))</f>
        <v>35</v>
      </c>
      <c r="G388">
        <f>IF(OR(טבלה135[[#This Row],[CycleNumber]]&gt;B389,B389=""),IF(טבלה135[[#This Row],[מספר סטייה]]=3,MIN(D386:D388),טבלה135[[#This Row],[מינ קבוע]]),טבלה135[[#This Row],[מינ קבוע]])</f>
        <v>32</v>
      </c>
      <c r="H388">
        <f>IF(OR(טבלה135[[#This Row],[CycleNumber]]&gt;B389,B389=""),IF(טבלה135[[#This Row],[מספר סטייה]]=3,MAX(D386:D388),טבלה135[[#This Row],[מקס קבוע]]),טבלה135[[#This Row],[מקס קבוע]])</f>
        <v>35</v>
      </c>
      <c r="I38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קבוע]]&lt;&gt;E387,1,I387+1),0))</f>
        <v>2</v>
      </c>
      <c r="J388">
        <f>IF(AND(טבלה135[[#This Row],[CycleNumber]]&lt;B389,טבלה135[[#This Row],[מקס קבוע]]&lt;&gt;""),IF(OR(טבלה135[[#This Row],[מספר סטייה]]&lt;I389,AND(טבלה135[[#This Row],[מספר סטייה]]=3,I389=1)),0,1),"")</f>
        <v>0</v>
      </c>
      <c r="K388">
        <f>IF(טבלה135[[#This Row],[מקס קבוע]]&lt;&gt;"",טבלה135[[#This Row],[מקסימום]]-טבלה135[[#This Row],[מינימום]],"")</f>
        <v>3</v>
      </c>
      <c r="L388">
        <f>IF(IFERROR(LOOKUP(טבלה135[[#This Row],[ClientID]],פיבוט!$A$4:$A$121),FALSE)=טבלה135[[#This Row],[ClientID]],1,0)</f>
        <v>1</v>
      </c>
      <c r="M388" t="str">
        <f>IF(OR(טבלה135[[#This Row],[ClientID]]=A389),"",1)</f>
        <v/>
      </c>
      <c r="N388" s="3" t="str">
        <f>IF(טבלה135[[#This Row],[טווח]]&lt;&gt;K387,טבלה135[[#This Row],[טווח]],"")</f>
        <v/>
      </c>
      <c r="O388" s="3" t="str">
        <f>IF(טבלה135[[#This Row],[מניית טווחים]]&lt;&gt;"",IF(OR(30&gt;טבלה135[[#This Row],[מקסימום]],30&lt;טבלה135[[#This Row],[מינימום]]),0,1),"")</f>
        <v/>
      </c>
    </row>
    <row r="389" spans="1:15" x14ac:dyDescent="0.25">
      <c r="A389" t="s">
        <v>42</v>
      </c>
      <c r="B389">
        <v>7</v>
      </c>
      <c r="C389">
        <v>36</v>
      </c>
      <c r="D389">
        <f>טבלה135[[#This Row],[LengthofCycle]]+1</f>
        <v>37</v>
      </c>
      <c r="E389">
        <f>IF(טבלה135[[#This Row],[CycleNumber]]&lt;3,"",IF(טבלה135[[#This Row],[CycleNumber]]=3,MIN(D387:D389),IF(I388=3,MIN(D386:D388),E388)))</f>
        <v>32</v>
      </c>
      <c r="F389">
        <f>IF(טבלה135[[#This Row],[CycleNumber]]&lt;3,"",IF(טבלה135[[#This Row],[CycleNumber]]=3,MAX(D387:D389),IF(I388=3,MAX(D386:D388),F388)))</f>
        <v>35</v>
      </c>
      <c r="G389">
        <f>IF(OR(טבלה135[[#This Row],[CycleNumber]]&gt;B390,B390=""),IF(טבלה135[[#This Row],[מספר סטייה]]=3,MIN(D387:D389),טבלה135[[#This Row],[מינ קבוע]]),טבלה135[[#This Row],[מינ קבוע]])</f>
        <v>32</v>
      </c>
      <c r="H389">
        <f>IF(OR(טבלה135[[#This Row],[CycleNumber]]&gt;B390,B390=""),IF(טבלה135[[#This Row],[מספר סטייה]]=3,MAX(D387:D389),טבלה135[[#This Row],[מקס קבוע]]),טבלה135[[#This Row],[מקס קבוע]])</f>
        <v>35</v>
      </c>
      <c r="I38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קבוע]]&lt;&gt;E388,1,I388+1),0))</f>
        <v>3</v>
      </c>
      <c r="J389">
        <f>IF(AND(טבלה135[[#This Row],[CycleNumber]]&lt;B390,טבלה135[[#This Row],[מקס קבוע]]&lt;&gt;""),IF(OR(טבלה135[[#This Row],[מספר סטייה]]&lt;I390,AND(טבלה135[[#This Row],[מספר סטייה]]=3,I390=1)),0,1),"")</f>
        <v>1</v>
      </c>
      <c r="K389">
        <f>IF(טבלה135[[#This Row],[מקס קבוע]]&lt;&gt;"",טבלה135[[#This Row],[מקסימום]]-טבלה135[[#This Row],[מינימום]],"")</f>
        <v>3</v>
      </c>
      <c r="L389">
        <f>IF(IFERROR(LOOKUP(טבלה135[[#This Row],[ClientID]],פיבוט!$A$4:$A$121),FALSE)=טבלה135[[#This Row],[ClientID]],1,0)</f>
        <v>1</v>
      </c>
      <c r="M389" t="str">
        <f>IF(OR(טבלה135[[#This Row],[ClientID]]=A390),"",1)</f>
        <v/>
      </c>
      <c r="N389" s="3" t="str">
        <f>IF(טבלה135[[#This Row],[טווח]]&lt;&gt;K388,טבלה135[[#This Row],[טווח]],"")</f>
        <v/>
      </c>
      <c r="O389" s="3" t="str">
        <f>IF(טבלה135[[#This Row],[מניית טווחים]]&lt;&gt;"",IF(OR(30&gt;טבלה135[[#This Row],[מקסימום]],30&lt;טבלה135[[#This Row],[מינימום]]),0,1),"")</f>
        <v/>
      </c>
    </row>
    <row r="390" spans="1:15" x14ac:dyDescent="0.25">
      <c r="A390" t="s">
        <v>42</v>
      </c>
      <c r="B390">
        <v>8</v>
      </c>
      <c r="C390">
        <v>35</v>
      </c>
      <c r="D390">
        <f>טבלה135[[#This Row],[LengthofCycle]]+1</f>
        <v>36</v>
      </c>
      <c r="E390">
        <f>IF(טבלה135[[#This Row],[CycleNumber]]&lt;3,"",IF(טבלה135[[#This Row],[CycleNumber]]=3,MIN(D388:D390),IF(I389=3,MIN(D387:D389),E389)))</f>
        <v>29</v>
      </c>
      <c r="F390">
        <f>IF(טבלה135[[#This Row],[CycleNumber]]&lt;3,"",IF(טבלה135[[#This Row],[CycleNumber]]=3,MAX(D388:D390),IF(I389=3,MAX(D387:D389),F389)))</f>
        <v>39</v>
      </c>
      <c r="G390">
        <f>IF(OR(טבלה135[[#This Row],[CycleNumber]]&gt;B391,B391=""),IF(טבלה135[[#This Row],[מספר סטייה]]=3,MIN(D388:D390),טבלה135[[#This Row],[מינ קבוע]]),טבלה135[[#This Row],[מינ קבוע]])</f>
        <v>29</v>
      </c>
      <c r="H390">
        <f>IF(OR(טבלה135[[#This Row],[CycleNumber]]&gt;B391,B391=""),IF(טבלה135[[#This Row],[מספר סטייה]]=3,MAX(D388:D390),טבלה135[[#This Row],[מקס קבוע]]),טבלה135[[#This Row],[מקס קבוע]])</f>
        <v>39</v>
      </c>
      <c r="I39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קבוע]]&lt;&gt;E389,1,I389+1),0))</f>
        <v>0</v>
      </c>
      <c r="J390">
        <f>IF(AND(טבלה135[[#This Row],[CycleNumber]]&lt;B391,טבלה135[[#This Row],[מקס קבוע]]&lt;&gt;""),IF(OR(טבלה135[[#This Row],[מספר סטייה]]&lt;I391,AND(טבלה135[[#This Row],[מספר סטייה]]=3,I391=1)),0,1),"")</f>
        <v>0</v>
      </c>
      <c r="K390">
        <f>IF(טבלה135[[#This Row],[מקס קבוע]]&lt;&gt;"",טבלה135[[#This Row],[מקסימום]]-טבלה135[[#This Row],[מינימום]],"")</f>
        <v>10</v>
      </c>
      <c r="L390">
        <f>IF(IFERROR(LOOKUP(טבלה135[[#This Row],[ClientID]],פיבוט!$A$4:$A$121),FALSE)=טבלה135[[#This Row],[ClientID]],1,0)</f>
        <v>1</v>
      </c>
      <c r="M390" t="str">
        <f>IF(OR(טבלה135[[#This Row],[ClientID]]=A391),"",1)</f>
        <v/>
      </c>
      <c r="N390" s="3">
        <f>IF(טבלה135[[#This Row],[טווח]]&lt;&gt;K389,טבלה135[[#This Row],[טווח]],"")</f>
        <v>10</v>
      </c>
      <c r="O390" s="3">
        <f>IF(טבלה135[[#This Row],[מניית טווחים]]&lt;&gt;"",IF(OR(30&gt;טבלה135[[#This Row],[מקסימום]],30&lt;טבלה135[[#This Row],[מינימום]]),0,1),"")</f>
        <v>1</v>
      </c>
    </row>
    <row r="391" spans="1:15" x14ac:dyDescent="0.25">
      <c r="A391" t="s">
        <v>42</v>
      </c>
      <c r="B391">
        <v>9</v>
      </c>
      <c r="C391">
        <v>39</v>
      </c>
      <c r="D391">
        <f>טבלה135[[#This Row],[LengthofCycle]]+1</f>
        <v>40</v>
      </c>
      <c r="E391">
        <f>IF(טבלה135[[#This Row],[CycleNumber]]&lt;3,"",IF(טבלה135[[#This Row],[CycleNumber]]=3,MIN(D389:D391),IF(I390=3,MIN(D388:D390),E390)))</f>
        <v>29</v>
      </c>
      <c r="F391">
        <f>IF(טבלה135[[#This Row],[CycleNumber]]&lt;3,"",IF(טבלה135[[#This Row],[CycleNumber]]=3,MAX(D389:D391),IF(I390=3,MAX(D388:D390),F390)))</f>
        <v>39</v>
      </c>
      <c r="G391">
        <f>IF(OR(טבלה135[[#This Row],[CycleNumber]]&gt;B392,B392=""),IF(טבלה135[[#This Row],[מספר סטייה]]=3,MIN(D389:D391),טבלה135[[#This Row],[מינ קבוע]]),טבלה135[[#This Row],[מינ קבוע]])</f>
        <v>29</v>
      </c>
      <c r="H391">
        <f>IF(OR(טבלה135[[#This Row],[CycleNumber]]&gt;B392,B392=""),IF(טבלה135[[#This Row],[מספר סטייה]]=3,MAX(D389:D391),טבלה135[[#This Row],[מקס קבוע]]),טבלה135[[#This Row],[מקס קבוע]])</f>
        <v>39</v>
      </c>
      <c r="I39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קבוע]]&lt;&gt;E390,1,I390+1),0))</f>
        <v>1</v>
      </c>
      <c r="J391">
        <f>IF(AND(טבלה135[[#This Row],[CycleNumber]]&lt;B392,טבלה135[[#This Row],[מקס קבוע]]&lt;&gt;""),IF(OR(טבלה135[[#This Row],[מספר סטייה]]&lt;I392,AND(טבלה135[[#This Row],[מספר סטייה]]=3,I392=1)),0,1),"")</f>
        <v>0</v>
      </c>
      <c r="K391">
        <f>IF(טבלה135[[#This Row],[מקס קבוע]]&lt;&gt;"",טבלה135[[#This Row],[מקסימום]]-טבלה135[[#This Row],[מינימום]],"")</f>
        <v>10</v>
      </c>
      <c r="L391">
        <f>IF(IFERROR(LOOKUP(טבלה135[[#This Row],[ClientID]],פיבוט!$A$4:$A$121),FALSE)=טבלה135[[#This Row],[ClientID]],1,0)</f>
        <v>1</v>
      </c>
      <c r="M391" t="str">
        <f>IF(OR(טבלה135[[#This Row],[ClientID]]=A392),"",1)</f>
        <v/>
      </c>
      <c r="N391" s="3" t="str">
        <f>IF(טבלה135[[#This Row],[טווח]]&lt;&gt;K390,טבלה135[[#This Row],[טווח]],"")</f>
        <v/>
      </c>
      <c r="O391" s="3" t="str">
        <f>IF(טבלה135[[#This Row],[מניית טווחים]]&lt;&gt;"",IF(OR(30&gt;טבלה135[[#This Row],[מקסימום]],30&lt;טבלה135[[#This Row],[מינימום]]),0,1),"")</f>
        <v/>
      </c>
    </row>
    <row r="392" spans="1:15" x14ac:dyDescent="0.25">
      <c r="A392" t="s">
        <v>42</v>
      </c>
      <c r="B392">
        <v>10</v>
      </c>
      <c r="C392">
        <v>41</v>
      </c>
      <c r="D392">
        <f>טבלה135[[#This Row],[LengthofCycle]]+1</f>
        <v>42</v>
      </c>
      <c r="E392">
        <f>IF(טבלה135[[#This Row],[CycleNumber]]&lt;3,"",IF(טבלה135[[#This Row],[CycleNumber]]=3,MIN(D390:D392),IF(I391=3,MIN(D389:D391),E391)))</f>
        <v>29</v>
      </c>
      <c r="F392">
        <f>IF(טבלה135[[#This Row],[CycleNumber]]&lt;3,"",IF(טבלה135[[#This Row],[CycleNumber]]=3,MAX(D390:D392),IF(I391=3,MAX(D389:D391),F391)))</f>
        <v>39</v>
      </c>
      <c r="G392">
        <f>IF(OR(טבלה135[[#This Row],[CycleNumber]]&gt;B393,B393=""),IF(טבלה135[[#This Row],[מספר סטייה]]=3,MIN(D390:D392),טבלה135[[#This Row],[מינ קבוע]]),טבלה135[[#This Row],[מינ קבוע]])</f>
        <v>29</v>
      </c>
      <c r="H392">
        <f>IF(OR(טבלה135[[#This Row],[CycleNumber]]&gt;B393,B393=""),IF(טבלה135[[#This Row],[מספר סטייה]]=3,MAX(D390:D392),טבלה135[[#This Row],[מקס קבוע]]),טבלה135[[#This Row],[מקס קבוע]])</f>
        <v>39</v>
      </c>
      <c r="I39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קבוע]]&lt;&gt;E391,1,I391+1),0))</f>
        <v>2</v>
      </c>
      <c r="J392">
        <f>IF(AND(טבלה135[[#This Row],[CycleNumber]]&lt;B393,טבלה135[[#This Row],[מקס קבוע]]&lt;&gt;""),IF(OR(טבלה135[[#This Row],[מספר סטייה]]&lt;I393,AND(טבלה135[[#This Row],[מספר סטייה]]=3,I393=1)),0,1),"")</f>
        <v>1</v>
      </c>
      <c r="K392">
        <f>IF(טבלה135[[#This Row],[מקס קבוע]]&lt;&gt;"",טבלה135[[#This Row],[מקסימום]]-טבלה135[[#This Row],[מינימום]],"")</f>
        <v>10</v>
      </c>
      <c r="L392">
        <f>IF(IFERROR(LOOKUP(טבלה135[[#This Row],[ClientID]],פיבוט!$A$4:$A$121),FALSE)=טבלה135[[#This Row],[ClientID]],1,0)</f>
        <v>1</v>
      </c>
      <c r="M392" t="str">
        <f>IF(OR(טבלה135[[#This Row],[ClientID]]=A393),"",1)</f>
        <v/>
      </c>
      <c r="N392" s="3" t="str">
        <f>IF(טבלה135[[#This Row],[טווח]]&lt;&gt;K391,טבלה135[[#This Row],[טווח]],"")</f>
        <v/>
      </c>
      <c r="O392" s="3" t="str">
        <f>IF(טבלה135[[#This Row],[מניית טווחים]]&lt;&gt;"",IF(OR(30&gt;טבלה135[[#This Row],[מקסימום]],30&lt;טבלה135[[#This Row],[מינימום]]),0,1),"")</f>
        <v/>
      </c>
    </row>
    <row r="393" spans="1:15" x14ac:dyDescent="0.25">
      <c r="A393" t="s">
        <v>42</v>
      </c>
      <c r="B393">
        <v>11</v>
      </c>
      <c r="C393">
        <v>31</v>
      </c>
      <c r="D393">
        <f>טבלה135[[#This Row],[LengthofCycle]]+1</f>
        <v>32</v>
      </c>
      <c r="E393">
        <f>IF(טבלה135[[#This Row],[CycleNumber]]&lt;3,"",IF(טבלה135[[#This Row],[CycleNumber]]=3,MIN(D391:D393),IF(I392=3,MIN(D390:D392),E392)))</f>
        <v>29</v>
      </c>
      <c r="F393">
        <f>IF(טבלה135[[#This Row],[CycleNumber]]&lt;3,"",IF(טבלה135[[#This Row],[CycleNumber]]=3,MAX(D391:D393),IF(I392=3,MAX(D390:D392),F392)))</f>
        <v>39</v>
      </c>
      <c r="G393">
        <f>IF(OR(טבלה135[[#This Row],[CycleNumber]]&gt;B394,B394=""),IF(טבלה135[[#This Row],[מספר סטייה]]=3,MIN(D391:D393),טבלה135[[#This Row],[מינ קבוע]]),טבלה135[[#This Row],[מינ קבוע]])</f>
        <v>29</v>
      </c>
      <c r="H393">
        <f>IF(OR(טבלה135[[#This Row],[CycleNumber]]&gt;B394,B394=""),IF(טבלה135[[#This Row],[מספר סטייה]]=3,MAX(D391:D393),טבלה135[[#This Row],[מקס קבוע]]),טבלה135[[#This Row],[מקס קבוע]])</f>
        <v>39</v>
      </c>
      <c r="I39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קבוע]]&lt;&gt;E392,1,I392+1),0))</f>
        <v>0</v>
      </c>
      <c r="J393">
        <f>IF(AND(טבלה135[[#This Row],[CycleNumber]]&lt;B394,טבלה135[[#This Row],[מקס קבוע]]&lt;&gt;""),IF(OR(טבלה135[[#This Row],[מספר סטייה]]&lt;I394,AND(טבלה135[[#This Row],[מספר סטייה]]=3,I394=1)),0,1),"")</f>
        <v>1</v>
      </c>
      <c r="K393">
        <f>IF(טבלה135[[#This Row],[מקס קבוע]]&lt;&gt;"",טבלה135[[#This Row],[מקסימום]]-טבלה135[[#This Row],[מינימום]],"")</f>
        <v>10</v>
      </c>
      <c r="L393">
        <f>IF(IFERROR(LOOKUP(טבלה135[[#This Row],[ClientID]],פיבוט!$A$4:$A$121),FALSE)=טבלה135[[#This Row],[ClientID]],1,0)</f>
        <v>1</v>
      </c>
      <c r="M393" t="str">
        <f>IF(OR(טבלה135[[#This Row],[ClientID]]=A394),"",1)</f>
        <v/>
      </c>
      <c r="N393" s="3" t="str">
        <f>IF(טבלה135[[#This Row],[טווח]]&lt;&gt;K392,טבלה135[[#This Row],[טווח]],"")</f>
        <v/>
      </c>
      <c r="O393" s="3" t="str">
        <f>IF(טבלה135[[#This Row],[מניית טווחים]]&lt;&gt;"",IF(OR(30&gt;טבלה135[[#This Row],[מקסימום]],30&lt;טבלה135[[#This Row],[מינימום]]),0,1),"")</f>
        <v/>
      </c>
    </row>
    <row r="394" spans="1:15" x14ac:dyDescent="0.25">
      <c r="A394" t="s">
        <v>42</v>
      </c>
      <c r="B394">
        <v>12</v>
      </c>
      <c r="C394">
        <v>31</v>
      </c>
      <c r="D394">
        <f>טבלה135[[#This Row],[LengthofCycle]]+1</f>
        <v>32</v>
      </c>
      <c r="E394">
        <f>IF(טבלה135[[#This Row],[CycleNumber]]&lt;3,"",IF(טבלה135[[#This Row],[CycleNumber]]=3,MIN(D392:D394),IF(I393=3,MIN(D391:D393),E393)))</f>
        <v>29</v>
      </c>
      <c r="F394">
        <f>IF(טבלה135[[#This Row],[CycleNumber]]&lt;3,"",IF(טבלה135[[#This Row],[CycleNumber]]=3,MAX(D392:D394),IF(I393=3,MAX(D391:D393),F393)))</f>
        <v>39</v>
      </c>
      <c r="G394">
        <f>IF(OR(טבלה135[[#This Row],[CycleNumber]]&gt;B395,B395=""),IF(טבלה135[[#This Row],[מספר סטייה]]=3,MIN(D392:D394),טבלה135[[#This Row],[מינ קבוע]]),טבלה135[[#This Row],[מינ קבוע]])</f>
        <v>29</v>
      </c>
      <c r="H394">
        <f>IF(OR(טבלה135[[#This Row],[CycleNumber]]&gt;B395,B395=""),IF(טבלה135[[#This Row],[מספר סטייה]]=3,MAX(D392:D394),טבלה135[[#This Row],[מקס קבוע]]),טבלה135[[#This Row],[מקס קבוע]])</f>
        <v>39</v>
      </c>
      <c r="I39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קבוע]]&lt;&gt;E393,1,I393+1),0))</f>
        <v>0</v>
      </c>
      <c r="J394">
        <f>IF(AND(טבלה135[[#This Row],[CycleNumber]]&lt;B395,טבלה135[[#This Row],[מקס קבוע]]&lt;&gt;""),IF(OR(טבלה135[[#This Row],[מספר סטייה]]&lt;I395,AND(טבלה135[[#This Row],[מספר סטייה]]=3,I395=1)),0,1),"")</f>
        <v>1</v>
      </c>
      <c r="K394">
        <f>IF(טבלה135[[#This Row],[מקס קבוע]]&lt;&gt;"",טבלה135[[#This Row],[מקסימום]]-טבלה135[[#This Row],[מינימום]],"")</f>
        <v>10</v>
      </c>
      <c r="L394">
        <f>IF(IFERROR(LOOKUP(טבלה135[[#This Row],[ClientID]],פיבוט!$A$4:$A$121),FALSE)=טבלה135[[#This Row],[ClientID]],1,0)</f>
        <v>1</v>
      </c>
      <c r="M394" t="str">
        <f>IF(OR(טבלה135[[#This Row],[ClientID]]=A395),"",1)</f>
        <v/>
      </c>
      <c r="N394" s="3" t="str">
        <f>IF(טבלה135[[#This Row],[טווח]]&lt;&gt;K393,טבלה135[[#This Row],[טווח]],"")</f>
        <v/>
      </c>
      <c r="O394" s="3" t="str">
        <f>IF(טבלה135[[#This Row],[מניית טווחים]]&lt;&gt;"",IF(OR(30&gt;טבלה135[[#This Row],[מקסימום]],30&lt;טבלה135[[#This Row],[מינימום]]),0,1),"")</f>
        <v/>
      </c>
    </row>
    <row r="395" spans="1:15" x14ac:dyDescent="0.25">
      <c r="A395" t="s">
        <v>42</v>
      </c>
      <c r="B395">
        <v>13</v>
      </c>
      <c r="C395">
        <v>32</v>
      </c>
      <c r="D395">
        <f>טבלה135[[#This Row],[LengthofCycle]]+1</f>
        <v>33</v>
      </c>
      <c r="E395">
        <f>IF(טבלה135[[#This Row],[CycleNumber]]&lt;3,"",IF(טבלה135[[#This Row],[CycleNumber]]=3,MIN(D393:D395),IF(I394=3,MIN(D392:D394),E394)))</f>
        <v>29</v>
      </c>
      <c r="F395">
        <f>IF(טבלה135[[#This Row],[CycleNumber]]&lt;3,"",IF(טבלה135[[#This Row],[CycleNumber]]=3,MAX(D393:D395),IF(I394=3,MAX(D392:D394),F394)))</f>
        <v>39</v>
      </c>
      <c r="G395">
        <f>IF(OR(טבלה135[[#This Row],[CycleNumber]]&gt;B396,B396=""),IF(טבלה135[[#This Row],[מספר סטייה]]=3,MIN(D393:D395),טבלה135[[#This Row],[מינ קבוע]]),טבלה135[[#This Row],[מינ קבוע]])</f>
        <v>29</v>
      </c>
      <c r="H395">
        <f>IF(OR(טבלה135[[#This Row],[CycleNumber]]&gt;B396,B396=""),IF(טבלה135[[#This Row],[מספר סטייה]]=3,MAX(D393:D395),טבלה135[[#This Row],[מקס קבוע]]),טבלה135[[#This Row],[מקס קבוע]])</f>
        <v>39</v>
      </c>
      <c r="I39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קבוע]]&lt;&gt;E394,1,I394+1),0))</f>
        <v>0</v>
      </c>
      <c r="J395" t="str">
        <f>IF(AND(טבלה135[[#This Row],[CycleNumber]]&lt;B396,טבלה135[[#This Row],[מקס קבוע]]&lt;&gt;""),IF(OR(טבלה135[[#This Row],[מספר סטייה]]&lt;I396,AND(טבלה135[[#This Row],[מספר סטייה]]=3,I396=1)),0,1),"")</f>
        <v/>
      </c>
      <c r="K395">
        <f>IF(טבלה135[[#This Row],[מקס קבוע]]&lt;&gt;"",טבלה135[[#This Row],[מקסימום]]-טבלה135[[#This Row],[מינימום]],"")</f>
        <v>10</v>
      </c>
      <c r="L395">
        <f>IF(IFERROR(LOOKUP(טבלה135[[#This Row],[ClientID]],פיבוט!$A$4:$A$121),FALSE)=טבלה135[[#This Row],[ClientID]],1,0)</f>
        <v>1</v>
      </c>
      <c r="M395">
        <f>IF(OR(טבלה135[[#This Row],[ClientID]]=A396),"",1)</f>
        <v>1</v>
      </c>
      <c r="N395" s="3" t="str">
        <f>IF(טבלה135[[#This Row],[טווח]]&lt;&gt;K394,טבלה135[[#This Row],[טווח]],"")</f>
        <v/>
      </c>
      <c r="O395" s="3" t="str">
        <f>IF(טבלה135[[#This Row],[מניית טווחים]]&lt;&gt;"",IF(OR(30&gt;טבלה135[[#This Row],[מקסימום]],30&lt;טבלה135[[#This Row],[מינימום]]),0,1),"")</f>
        <v/>
      </c>
    </row>
    <row r="396" spans="1:15" x14ac:dyDescent="0.25">
      <c r="A396" t="s">
        <v>43</v>
      </c>
      <c r="B396">
        <v>1</v>
      </c>
      <c r="C396">
        <v>29</v>
      </c>
      <c r="D396">
        <f>טבלה135[[#This Row],[LengthofCycle]]+1</f>
        <v>30</v>
      </c>
      <c r="E396" t="str">
        <f>IF(טבלה135[[#This Row],[CycleNumber]]&lt;3,"",IF(טבלה135[[#This Row],[CycleNumber]]=3,MIN(D394:D396),IF(I395=3,MIN(D393:D395),E395)))</f>
        <v/>
      </c>
      <c r="F396" t="str">
        <f>IF(טבלה135[[#This Row],[CycleNumber]]&lt;3,"",IF(טבלה135[[#This Row],[CycleNumber]]=3,MAX(D394:D396),IF(I395=3,MAX(D393:D395),F395)))</f>
        <v/>
      </c>
      <c r="G396" t="str">
        <f>IF(OR(טבלה135[[#This Row],[CycleNumber]]&gt;B397,B397=""),IF(טבלה135[[#This Row],[מספר סטייה]]=3,MIN(D394:D396),טבלה135[[#This Row],[מינ קבוע]]),טבלה135[[#This Row],[מינ קבוע]])</f>
        <v/>
      </c>
      <c r="H396" t="str">
        <f>IF(OR(טבלה135[[#This Row],[CycleNumber]]&gt;B397,B397=""),IF(טבלה135[[#This Row],[מספר סטייה]]=3,MAX(D394:D396),טבלה135[[#This Row],[מקס קבוע]]),טבלה135[[#This Row],[מקס קבוע]])</f>
        <v/>
      </c>
      <c r="I39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קבוע]]&lt;&gt;E395,1,I395+1),0))</f>
        <v/>
      </c>
      <c r="J396" t="str">
        <f>IF(AND(טבלה135[[#This Row],[CycleNumber]]&lt;B397,טבלה135[[#This Row],[מקס קבוע]]&lt;&gt;""),IF(OR(טבלה135[[#This Row],[מספר סטייה]]&lt;I397,AND(טבלה135[[#This Row],[מספר סטייה]]=3,I397=1)),0,1),"")</f>
        <v/>
      </c>
      <c r="K396" t="str">
        <f>IF(טבלה135[[#This Row],[מקס קבוע]]&lt;&gt;"",טבלה135[[#This Row],[מקסימום]]-טבלה135[[#This Row],[מינימום]],"")</f>
        <v/>
      </c>
      <c r="L396">
        <f>IF(IFERROR(LOOKUP(טבלה135[[#This Row],[ClientID]],פיבוט!$A$4:$A$121),FALSE)=טבלה135[[#This Row],[ClientID]],1,0)</f>
        <v>1</v>
      </c>
      <c r="M396" t="str">
        <f>IF(OR(טבלה135[[#This Row],[ClientID]]=A397),"",1)</f>
        <v/>
      </c>
      <c r="N396" s="3" t="str">
        <f>IF(טבלה135[[#This Row],[טווח]]&lt;&gt;K395,טבלה135[[#This Row],[טווח]],"")</f>
        <v/>
      </c>
      <c r="O396" s="3" t="str">
        <f>IF(טבלה135[[#This Row],[מניית טווחים]]&lt;&gt;"",IF(OR(30&gt;טבלה135[[#This Row],[מקסימום]],30&lt;טבלה135[[#This Row],[מינימום]]),0,1),"")</f>
        <v/>
      </c>
    </row>
    <row r="397" spans="1:15" x14ac:dyDescent="0.25">
      <c r="A397" t="s">
        <v>43</v>
      </c>
      <c r="B397">
        <v>2</v>
      </c>
      <c r="C397">
        <v>25</v>
      </c>
      <c r="D397">
        <f>טבלה135[[#This Row],[LengthofCycle]]+1</f>
        <v>26</v>
      </c>
      <c r="E397" t="str">
        <f>IF(טבלה135[[#This Row],[CycleNumber]]&lt;3,"",IF(טבלה135[[#This Row],[CycleNumber]]=3,MIN(D395:D397),IF(I396=3,MIN(D394:D396),E396)))</f>
        <v/>
      </c>
      <c r="F397" t="str">
        <f>IF(טבלה135[[#This Row],[CycleNumber]]&lt;3,"",IF(טבלה135[[#This Row],[CycleNumber]]=3,MAX(D395:D397),IF(I396=3,MAX(D394:D396),F396)))</f>
        <v/>
      </c>
      <c r="G397" t="str">
        <f>IF(OR(טבלה135[[#This Row],[CycleNumber]]&gt;B398,B398=""),IF(טבלה135[[#This Row],[מספר סטייה]]=3,MIN(D395:D397),טבלה135[[#This Row],[מינ קבוע]]),טבלה135[[#This Row],[מינ קבוע]])</f>
        <v/>
      </c>
      <c r="H397" t="str">
        <f>IF(OR(טבלה135[[#This Row],[CycleNumber]]&gt;B398,B398=""),IF(טבלה135[[#This Row],[מספר סטייה]]=3,MAX(D395:D397),טבלה135[[#This Row],[מקס קבוע]]),טבלה135[[#This Row],[מקס קבוע]])</f>
        <v/>
      </c>
      <c r="I39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קבוע]]&lt;&gt;E396,1,I396+1),0))</f>
        <v/>
      </c>
      <c r="J397" t="str">
        <f>IF(AND(טבלה135[[#This Row],[CycleNumber]]&lt;B398,טבלה135[[#This Row],[מקס קבוע]]&lt;&gt;""),IF(OR(טבלה135[[#This Row],[מספר סטייה]]&lt;I398,AND(טבלה135[[#This Row],[מספר סטייה]]=3,I398=1)),0,1),"")</f>
        <v/>
      </c>
      <c r="K397" t="str">
        <f>IF(טבלה135[[#This Row],[מקס קבוע]]&lt;&gt;"",טבלה135[[#This Row],[מקסימום]]-טבלה135[[#This Row],[מינימום]],"")</f>
        <v/>
      </c>
      <c r="L397">
        <f>IF(IFERROR(LOOKUP(טבלה135[[#This Row],[ClientID]],פיבוט!$A$4:$A$121),FALSE)=טבלה135[[#This Row],[ClientID]],1,0)</f>
        <v>1</v>
      </c>
      <c r="M397" t="str">
        <f>IF(OR(טבלה135[[#This Row],[ClientID]]=A398),"",1)</f>
        <v/>
      </c>
      <c r="N397" s="3" t="str">
        <f>IF(טבלה135[[#This Row],[טווח]]&lt;&gt;K396,טבלה135[[#This Row],[טווח]],"")</f>
        <v/>
      </c>
      <c r="O397" s="3" t="str">
        <f>IF(טבלה135[[#This Row],[מניית טווחים]]&lt;&gt;"",IF(OR(30&gt;טבלה135[[#This Row],[מקסימום]],30&lt;טבלה135[[#This Row],[מינימום]]),0,1),"")</f>
        <v/>
      </c>
    </row>
    <row r="398" spans="1:15" x14ac:dyDescent="0.25">
      <c r="A398" t="s">
        <v>43</v>
      </c>
      <c r="B398">
        <v>3</v>
      </c>
      <c r="C398">
        <v>26</v>
      </c>
      <c r="D398">
        <f>טבלה135[[#This Row],[LengthofCycle]]+1</f>
        <v>27</v>
      </c>
      <c r="E398">
        <f>IF(טבלה135[[#This Row],[CycleNumber]]&lt;3,"",IF(טבלה135[[#This Row],[CycleNumber]]=3,MIN(D396:D398),IF(I397=3,MIN(D395:D397),E397)))</f>
        <v>26</v>
      </c>
      <c r="F398">
        <f>IF(טבלה135[[#This Row],[CycleNumber]]&lt;3,"",IF(טבלה135[[#This Row],[CycleNumber]]=3,MAX(D396:D398),IF(I397=3,MAX(D395:D397),F397)))</f>
        <v>30</v>
      </c>
      <c r="G398">
        <f>IF(OR(טבלה135[[#This Row],[CycleNumber]]&gt;B399,B399=""),IF(טבלה135[[#This Row],[מספר סטייה]]=3,MIN(D396:D398),טבלה135[[#This Row],[מינ קבוע]]),טבלה135[[#This Row],[מינ קבוע]])</f>
        <v>26</v>
      </c>
      <c r="H398">
        <f>IF(OR(טבלה135[[#This Row],[CycleNumber]]&gt;B399,B399=""),IF(טבלה135[[#This Row],[מספר סטייה]]=3,MAX(D396:D398),טבלה135[[#This Row],[מקס קבוע]]),טבלה135[[#This Row],[מקס קבוע]])</f>
        <v>30</v>
      </c>
      <c r="I39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קבוע]]&lt;&gt;E397,1,I397+1),0))</f>
        <v>0</v>
      </c>
      <c r="J398">
        <f>IF(AND(טבלה135[[#This Row],[CycleNumber]]&lt;B399,טבלה135[[#This Row],[מקס קבוע]]&lt;&gt;""),IF(OR(טבלה135[[#This Row],[מספר סטייה]]&lt;I399,AND(טבלה135[[#This Row],[מספר סטייה]]=3,I399=1)),0,1),"")</f>
        <v>1</v>
      </c>
      <c r="K398">
        <f>IF(טבלה135[[#This Row],[מקס קבוע]]&lt;&gt;"",טבלה135[[#This Row],[מקסימום]]-טבלה135[[#This Row],[מינימום]],"")</f>
        <v>4</v>
      </c>
      <c r="L398">
        <f>IF(IFERROR(LOOKUP(טבלה135[[#This Row],[ClientID]],פיבוט!$A$4:$A$121),FALSE)=טבלה135[[#This Row],[ClientID]],1,0)</f>
        <v>1</v>
      </c>
      <c r="M398" t="str">
        <f>IF(OR(טבלה135[[#This Row],[ClientID]]=A399),"",1)</f>
        <v/>
      </c>
      <c r="N398" s="3">
        <f>IF(טבלה135[[#This Row],[טווח]]&lt;&gt;K397,טבלה135[[#This Row],[טווח]],"")</f>
        <v>4</v>
      </c>
      <c r="O398" s="3">
        <f>IF(טבלה135[[#This Row],[מניית טווחים]]&lt;&gt;"",IF(OR(30&gt;טבלה135[[#This Row],[מקסימום]],30&lt;טבלה135[[#This Row],[מינימום]]),0,1),"")</f>
        <v>1</v>
      </c>
    </row>
    <row r="399" spans="1:15" x14ac:dyDescent="0.25">
      <c r="A399" t="s">
        <v>43</v>
      </c>
      <c r="B399">
        <v>4</v>
      </c>
      <c r="C399">
        <v>26</v>
      </c>
      <c r="D399">
        <f>טבלה135[[#This Row],[LengthofCycle]]+1</f>
        <v>27</v>
      </c>
      <c r="E399">
        <f>IF(טבלה135[[#This Row],[CycleNumber]]&lt;3,"",IF(טבלה135[[#This Row],[CycleNumber]]=3,MIN(D397:D399),IF(I398=3,MIN(D396:D398),E398)))</f>
        <v>26</v>
      </c>
      <c r="F399">
        <f>IF(טבלה135[[#This Row],[CycleNumber]]&lt;3,"",IF(טבלה135[[#This Row],[CycleNumber]]=3,MAX(D397:D399),IF(I398=3,MAX(D396:D398),F398)))</f>
        <v>30</v>
      </c>
      <c r="G399">
        <f>IF(OR(טבלה135[[#This Row],[CycleNumber]]&gt;B400,B400=""),IF(טבלה135[[#This Row],[מספר סטייה]]=3,MIN(D397:D399),טבלה135[[#This Row],[מינ קבוע]]),טבלה135[[#This Row],[מינ קבוע]])</f>
        <v>26</v>
      </c>
      <c r="H399">
        <f>IF(OR(טבלה135[[#This Row],[CycleNumber]]&gt;B400,B400=""),IF(טבלה135[[#This Row],[מספר סטייה]]=3,MAX(D397:D399),טבלה135[[#This Row],[מקס קבוע]]),טבלה135[[#This Row],[מקס קבוע]])</f>
        <v>30</v>
      </c>
      <c r="I39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קבוע]]&lt;&gt;E398,1,I398+1),0))</f>
        <v>0</v>
      </c>
      <c r="J399">
        <f>IF(AND(טבלה135[[#This Row],[CycleNumber]]&lt;B400,טבלה135[[#This Row],[מקס קבוע]]&lt;&gt;""),IF(OR(טבלה135[[#This Row],[מספר סטייה]]&lt;I400,AND(טבלה135[[#This Row],[מספר סטייה]]=3,I400=1)),0,1),"")</f>
        <v>1</v>
      </c>
      <c r="K399">
        <f>IF(טבלה135[[#This Row],[מקס קבוע]]&lt;&gt;"",טבלה135[[#This Row],[מקסימום]]-טבלה135[[#This Row],[מינימום]],"")</f>
        <v>4</v>
      </c>
      <c r="L399">
        <f>IF(IFERROR(LOOKUP(טבלה135[[#This Row],[ClientID]],פיבוט!$A$4:$A$121),FALSE)=טבלה135[[#This Row],[ClientID]],1,0)</f>
        <v>1</v>
      </c>
      <c r="M399" t="str">
        <f>IF(OR(טבלה135[[#This Row],[ClientID]]=A400),"",1)</f>
        <v/>
      </c>
      <c r="N399" s="3" t="str">
        <f>IF(טבלה135[[#This Row],[טווח]]&lt;&gt;K398,טבלה135[[#This Row],[טווח]],"")</f>
        <v/>
      </c>
      <c r="O399" s="3" t="str">
        <f>IF(טבלה135[[#This Row],[מניית טווחים]]&lt;&gt;"",IF(OR(30&gt;טבלה135[[#This Row],[מקסימום]],30&lt;טבלה135[[#This Row],[מינימום]]),0,1),"")</f>
        <v/>
      </c>
    </row>
    <row r="400" spans="1:15" x14ac:dyDescent="0.25">
      <c r="A400" t="s">
        <v>43</v>
      </c>
      <c r="B400">
        <v>5</v>
      </c>
      <c r="C400">
        <v>28</v>
      </c>
      <c r="D400">
        <f>טבלה135[[#This Row],[LengthofCycle]]+1</f>
        <v>29</v>
      </c>
      <c r="E400">
        <f>IF(טבלה135[[#This Row],[CycleNumber]]&lt;3,"",IF(טבלה135[[#This Row],[CycleNumber]]=3,MIN(D398:D400),IF(I399=3,MIN(D397:D399),E399)))</f>
        <v>26</v>
      </c>
      <c r="F400">
        <f>IF(טבלה135[[#This Row],[CycleNumber]]&lt;3,"",IF(טבלה135[[#This Row],[CycleNumber]]=3,MAX(D398:D400),IF(I399=3,MAX(D397:D399),F399)))</f>
        <v>30</v>
      </c>
      <c r="G400">
        <f>IF(OR(טבלה135[[#This Row],[CycleNumber]]&gt;B401,B401=""),IF(טבלה135[[#This Row],[מספר סטייה]]=3,MIN(D398:D400),טבלה135[[#This Row],[מינ קבוע]]),טבלה135[[#This Row],[מינ קבוע]])</f>
        <v>26</v>
      </c>
      <c r="H400">
        <f>IF(OR(טבלה135[[#This Row],[CycleNumber]]&gt;B401,B401=""),IF(טבלה135[[#This Row],[מספר סטייה]]=3,MAX(D398:D400),טבלה135[[#This Row],[מקס קבוע]]),טבלה135[[#This Row],[מקס קבוע]])</f>
        <v>30</v>
      </c>
      <c r="I40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קבוע]]&lt;&gt;E399,1,I399+1),0))</f>
        <v>0</v>
      </c>
      <c r="J400">
        <f>IF(AND(טבלה135[[#This Row],[CycleNumber]]&lt;B401,טבלה135[[#This Row],[מקס קבוע]]&lt;&gt;""),IF(OR(טבלה135[[#This Row],[מספר סטייה]]&lt;I401,AND(טבלה135[[#This Row],[מספר סטייה]]=3,I401=1)),0,1),"")</f>
        <v>1</v>
      </c>
      <c r="K400">
        <f>IF(טבלה135[[#This Row],[מקס קבוע]]&lt;&gt;"",טבלה135[[#This Row],[מקסימום]]-טבלה135[[#This Row],[מינימום]],"")</f>
        <v>4</v>
      </c>
      <c r="L400">
        <f>IF(IFERROR(LOOKUP(טבלה135[[#This Row],[ClientID]],פיבוט!$A$4:$A$121),FALSE)=טבלה135[[#This Row],[ClientID]],1,0)</f>
        <v>1</v>
      </c>
      <c r="M400" t="str">
        <f>IF(OR(טבלה135[[#This Row],[ClientID]]=A401),"",1)</f>
        <v/>
      </c>
      <c r="N400" s="3" t="str">
        <f>IF(טבלה135[[#This Row],[טווח]]&lt;&gt;K399,טבלה135[[#This Row],[טווח]],"")</f>
        <v/>
      </c>
      <c r="O400" s="3" t="str">
        <f>IF(טבלה135[[#This Row],[מניית טווחים]]&lt;&gt;"",IF(OR(30&gt;טבלה135[[#This Row],[מקסימום]],30&lt;טבלה135[[#This Row],[מינימום]]),0,1),"")</f>
        <v/>
      </c>
    </row>
    <row r="401" spans="1:15" x14ac:dyDescent="0.25">
      <c r="A401" t="s">
        <v>43</v>
      </c>
      <c r="B401">
        <v>6</v>
      </c>
      <c r="C401">
        <v>26</v>
      </c>
      <c r="D401">
        <f>טבלה135[[#This Row],[LengthofCycle]]+1</f>
        <v>27</v>
      </c>
      <c r="E401">
        <f>IF(טבלה135[[#This Row],[CycleNumber]]&lt;3,"",IF(טבלה135[[#This Row],[CycleNumber]]=3,MIN(D399:D401),IF(I400=3,MIN(D398:D400),E400)))</f>
        <v>26</v>
      </c>
      <c r="F401">
        <f>IF(טבלה135[[#This Row],[CycleNumber]]&lt;3,"",IF(טבלה135[[#This Row],[CycleNumber]]=3,MAX(D399:D401),IF(I400=3,MAX(D398:D400),F400)))</f>
        <v>30</v>
      </c>
      <c r="G401">
        <f>IF(OR(טבלה135[[#This Row],[CycleNumber]]&gt;B402,B402=""),IF(טבלה135[[#This Row],[מספר סטייה]]=3,MIN(D399:D401),טבלה135[[#This Row],[מינ קבוע]]),טבלה135[[#This Row],[מינ קבוע]])</f>
        <v>26</v>
      </c>
      <c r="H401">
        <f>IF(OR(טבלה135[[#This Row],[CycleNumber]]&gt;B402,B402=""),IF(טבלה135[[#This Row],[מספר סטייה]]=3,MAX(D399:D401),טבלה135[[#This Row],[מקס קבוע]]),טבלה135[[#This Row],[מקס קבוע]])</f>
        <v>30</v>
      </c>
      <c r="I40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קבוע]]&lt;&gt;E400,1,I400+1),0))</f>
        <v>0</v>
      </c>
      <c r="J401">
        <f>IF(AND(טבלה135[[#This Row],[CycleNumber]]&lt;B402,טבלה135[[#This Row],[מקס קבוע]]&lt;&gt;""),IF(OR(טבלה135[[#This Row],[מספר סטייה]]&lt;I402,AND(טבלה135[[#This Row],[מספר סטייה]]=3,I402=1)),0,1),"")</f>
        <v>1</v>
      </c>
      <c r="K401">
        <f>IF(טבלה135[[#This Row],[מקס קבוע]]&lt;&gt;"",טבלה135[[#This Row],[מקסימום]]-טבלה135[[#This Row],[מינימום]],"")</f>
        <v>4</v>
      </c>
      <c r="L401">
        <f>IF(IFERROR(LOOKUP(טבלה135[[#This Row],[ClientID]],פיבוט!$A$4:$A$121),FALSE)=טבלה135[[#This Row],[ClientID]],1,0)</f>
        <v>1</v>
      </c>
      <c r="M401" t="str">
        <f>IF(OR(טבלה135[[#This Row],[ClientID]]=A402),"",1)</f>
        <v/>
      </c>
      <c r="N401" s="3" t="str">
        <f>IF(טבלה135[[#This Row],[טווח]]&lt;&gt;K400,טבלה135[[#This Row],[טווח]],"")</f>
        <v/>
      </c>
      <c r="O401" s="3" t="str">
        <f>IF(טבלה135[[#This Row],[מניית טווחים]]&lt;&gt;"",IF(OR(30&gt;טבלה135[[#This Row],[מקסימום]],30&lt;טבלה135[[#This Row],[מינימום]]),0,1),"")</f>
        <v/>
      </c>
    </row>
    <row r="402" spans="1:15" x14ac:dyDescent="0.25">
      <c r="A402" t="s">
        <v>43</v>
      </c>
      <c r="B402">
        <v>7</v>
      </c>
      <c r="C402">
        <v>26</v>
      </c>
      <c r="D402">
        <f>טבלה135[[#This Row],[LengthofCycle]]+1</f>
        <v>27</v>
      </c>
      <c r="E402">
        <f>IF(טבלה135[[#This Row],[CycleNumber]]&lt;3,"",IF(טבלה135[[#This Row],[CycleNumber]]=3,MIN(D400:D402),IF(I401=3,MIN(D399:D401),E401)))</f>
        <v>26</v>
      </c>
      <c r="F402">
        <f>IF(טבלה135[[#This Row],[CycleNumber]]&lt;3,"",IF(טבלה135[[#This Row],[CycleNumber]]=3,MAX(D400:D402),IF(I401=3,MAX(D399:D401),F401)))</f>
        <v>30</v>
      </c>
      <c r="G402">
        <f>IF(OR(טבלה135[[#This Row],[CycleNumber]]&gt;B403,B403=""),IF(טבלה135[[#This Row],[מספר סטייה]]=3,MIN(D400:D402),טבלה135[[#This Row],[מינ קבוע]]),טבלה135[[#This Row],[מינ קבוע]])</f>
        <v>26</v>
      </c>
      <c r="H402">
        <f>IF(OR(טבלה135[[#This Row],[CycleNumber]]&gt;B403,B403=""),IF(טבלה135[[#This Row],[מספר סטייה]]=3,MAX(D400:D402),טבלה135[[#This Row],[מקס קבוע]]),טבלה135[[#This Row],[מקס קבוע]])</f>
        <v>30</v>
      </c>
      <c r="I40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קבוע]]&lt;&gt;E401,1,I401+1),0))</f>
        <v>0</v>
      </c>
      <c r="J402">
        <f>IF(AND(טבלה135[[#This Row],[CycleNumber]]&lt;B403,טבלה135[[#This Row],[מקס קבוע]]&lt;&gt;""),IF(OR(טבלה135[[#This Row],[מספר סטייה]]&lt;I403,AND(טבלה135[[#This Row],[מספר סטייה]]=3,I403=1)),0,1),"")</f>
        <v>1</v>
      </c>
      <c r="K402">
        <f>IF(טבלה135[[#This Row],[מקס קבוע]]&lt;&gt;"",טבלה135[[#This Row],[מקסימום]]-טבלה135[[#This Row],[מינימום]],"")</f>
        <v>4</v>
      </c>
      <c r="L402">
        <f>IF(IFERROR(LOOKUP(טבלה135[[#This Row],[ClientID]],פיבוט!$A$4:$A$121),FALSE)=טבלה135[[#This Row],[ClientID]],1,0)</f>
        <v>1</v>
      </c>
      <c r="M402" t="str">
        <f>IF(OR(טבלה135[[#This Row],[ClientID]]=A403),"",1)</f>
        <v/>
      </c>
      <c r="N402" s="3" t="str">
        <f>IF(טבלה135[[#This Row],[טווח]]&lt;&gt;K401,טבלה135[[#This Row],[טווח]],"")</f>
        <v/>
      </c>
      <c r="O402" s="3" t="str">
        <f>IF(טבלה135[[#This Row],[מניית טווחים]]&lt;&gt;"",IF(OR(30&gt;טבלה135[[#This Row],[מקסימום]],30&lt;טבלה135[[#This Row],[מינימום]]),0,1),"")</f>
        <v/>
      </c>
    </row>
    <row r="403" spans="1:15" x14ac:dyDescent="0.25">
      <c r="A403" t="s">
        <v>43</v>
      </c>
      <c r="B403">
        <v>8</v>
      </c>
      <c r="C403">
        <v>29</v>
      </c>
      <c r="D403">
        <f>טבלה135[[#This Row],[LengthofCycle]]+1</f>
        <v>30</v>
      </c>
      <c r="E403">
        <f>IF(טבלה135[[#This Row],[CycleNumber]]&lt;3,"",IF(טבלה135[[#This Row],[CycleNumber]]=3,MIN(D401:D403),IF(I402=3,MIN(D400:D402),E402)))</f>
        <v>26</v>
      </c>
      <c r="F403">
        <f>IF(טבלה135[[#This Row],[CycleNumber]]&lt;3,"",IF(טבלה135[[#This Row],[CycleNumber]]=3,MAX(D401:D403),IF(I402=3,MAX(D400:D402),F402)))</f>
        <v>30</v>
      </c>
      <c r="G403">
        <f>IF(OR(טבלה135[[#This Row],[CycleNumber]]&gt;B404,B404=""),IF(טבלה135[[#This Row],[מספר סטייה]]=3,MIN(D401:D403),טבלה135[[#This Row],[מינ קבוע]]),טבלה135[[#This Row],[מינ קבוע]])</f>
        <v>26</v>
      </c>
      <c r="H403">
        <f>IF(OR(טבלה135[[#This Row],[CycleNumber]]&gt;B404,B404=""),IF(טבלה135[[#This Row],[מספר סטייה]]=3,MAX(D401:D403),טבלה135[[#This Row],[מקס קבוע]]),טבלה135[[#This Row],[מקס קבוע]])</f>
        <v>30</v>
      </c>
      <c r="I40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קבוע]]&lt;&gt;E402,1,I402+1),0))</f>
        <v>0</v>
      </c>
      <c r="J403">
        <f>IF(AND(טבלה135[[#This Row],[CycleNumber]]&lt;B404,טבלה135[[#This Row],[מקס קבוע]]&lt;&gt;""),IF(OR(טבלה135[[#This Row],[מספר סטייה]]&lt;I404,AND(טבלה135[[#This Row],[מספר סטייה]]=3,I404=1)),0,1),"")</f>
        <v>1</v>
      </c>
      <c r="K403">
        <f>IF(טבלה135[[#This Row],[מקס קבוע]]&lt;&gt;"",טבלה135[[#This Row],[מקסימום]]-טבלה135[[#This Row],[מינימום]],"")</f>
        <v>4</v>
      </c>
      <c r="L403">
        <f>IF(IFERROR(LOOKUP(טבלה135[[#This Row],[ClientID]],פיבוט!$A$4:$A$121),FALSE)=טבלה135[[#This Row],[ClientID]],1,0)</f>
        <v>1</v>
      </c>
      <c r="M403" t="str">
        <f>IF(OR(טבלה135[[#This Row],[ClientID]]=A404),"",1)</f>
        <v/>
      </c>
      <c r="N403" s="3" t="str">
        <f>IF(טבלה135[[#This Row],[טווח]]&lt;&gt;K402,טבלה135[[#This Row],[טווח]],"")</f>
        <v/>
      </c>
      <c r="O403" s="3" t="str">
        <f>IF(טבלה135[[#This Row],[מניית טווחים]]&lt;&gt;"",IF(OR(30&gt;טבלה135[[#This Row],[מקסימום]],30&lt;טבלה135[[#This Row],[מינימום]]),0,1),"")</f>
        <v/>
      </c>
    </row>
    <row r="404" spans="1:15" x14ac:dyDescent="0.25">
      <c r="A404" t="s">
        <v>43</v>
      </c>
      <c r="B404">
        <v>9</v>
      </c>
      <c r="C404">
        <v>29</v>
      </c>
      <c r="D404">
        <f>טבלה135[[#This Row],[LengthofCycle]]+1</f>
        <v>30</v>
      </c>
      <c r="E404">
        <f>IF(טבלה135[[#This Row],[CycleNumber]]&lt;3,"",IF(טבלה135[[#This Row],[CycleNumber]]=3,MIN(D402:D404),IF(I403=3,MIN(D401:D403),E403)))</f>
        <v>26</v>
      </c>
      <c r="F404">
        <f>IF(טבלה135[[#This Row],[CycleNumber]]&lt;3,"",IF(טבלה135[[#This Row],[CycleNumber]]=3,MAX(D402:D404),IF(I403=3,MAX(D401:D403),F403)))</f>
        <v>30</v>
      </c>
      <c r="G404">
        <f>IF(OR(טבלה135[[#This Row],[CycleNumber]]&gt;B405,B405=""),IF(טבלה135[[#This Row],[מספר סטייה]]=3,MIN(D402:D404),טבלה135[[#This Row],[מינ קבוע]]),טבלה135[[#This Row],[מינ קבוע]])</f>
        <v>26</v>
      </c>
      <c r="H404">
        <f>IF(OR(טבלה135[[#This Row],[CycleNumber]]&gt;B405,B405=""),IF(טבלה135[[#This Row],[מספר סטייה]]=3,MAX(D402:D404),טבלה135[[#This Row],[מקס קבוע]]),טבלה135[[#This Row],[מקס קבוע]])</f>
        <v>30</v>
      </c>
      <c r="I40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קבוע]]&lt;&gt;E403,1,I403+1),0))</f>
        <v>0</v>
      </c>
      <c r="J404">
        <f>IF(AND(טבלה135[[#This Row],[CycleNumber]]&lt;B405,טבלה135[[#This Row],[מקס קבוע]]&lt;&gt;""),IF(OR(טבלה135[[#This Row],[מספר סטייה]]&lt;I405,AND(טבלה135[[#This Row],[מספר סטייה]]=3,I405=1)),0,1),"")</f>
        <v>0</v>
      </c>
      <c r="K404">
        <f>IF(טבלה135[[#This Row],[מקס קבוע]]&lt;&gt;"",טבלה135[[#This Row],[מקסימום]]-טבלה135[[#This Row],[מינימום]],"")</f>
        <v>4</v>
      </c>
      <c r="L404">
        <f>IF(IFERROR(LOOKUP(טבלה135[[#This Row],[ClientID]],פיבוט!$A$4:$A$121),FALSE)=טבלה135[[#This Row],[ClientID]],1,0)</f>
        <v>1</v>
      </c>
      <c r="M404" t="str">
        <f>IF(OR(טבלה135[[#This Row],[ClientID]]=A405),"",1)</f>
        <v/>
      </c>
      <c r="N404" s="3" t="str">
        <f>IF(טבלה135[[#This Row],[טווח]]&lt;&gt;K403,טבלה135[[#This Row],[טווח]],"")</f>
        <v/>
      </c>
      <c r="O404" s="3" t="str">
        <f>IF(טבלה135[[#This Row],[מניית טווחים]]&lt;&gt;"",IF(OR(30&gt;טבלה135[[#This Row],[מקסימום]],30&lt;טבלה135[[#This Row],[מינימום]]),0,1),"")</f>
        <v/>
      </c>
    </row>
    <row r="405" spans="1:15" x14ac:dyDescent="0.25">
      <c r="A405" t="s">
        <v>43</v>
      </c>
      <c r="B405">
        <v>10</v>
      </c>
      <c r="C405">
        <v>30</v>
      </c>
      <c r="D405">
        <f>טבלה135[[#This Row],[LengthofCycle]]+1</f>
        <v>31</v>
      </c>
      <c r="E405">
        <f>IF(טבלה135[[#This Row],[CycleNumber]]&lt;3,"",IF(טבלה135[[#This Row],[CycleNumber]]=3,MIN(D403:D405),IF(I404=3,MIN(D402:D404),E404)))</f>
        <v>26</v>
      </c>
      <c r="F405">
        <f>IF(טבלה135[[#This Row],[CycleNumber]]&lt;3,"",IF(טבלה135[[#This Row],[CycleNumber]]=3,MAX(D403:D405),IF(I404=3,MAX(D402:D404),F404)))</f>
        <v>30</v>
      </c>
      <c r="G405">
        <f>IF(OR(טבלה135[[#This Row],[CycleNumber]]&gt;B406,B406=""),IF(טבלה135[[#This Row],[מספר סטייה]]=3,MIN(D403:D405),טבלה135[[#This Row],[מינ קבוע]]),טבלה135[[#This Row],[מינ קבוע]])</f>
        <v>26</v>
      </c>
      <c r="H405">
        <f>IF(OR(טבלה135[[#This Row],[CycleNumber]]&gt;B406,B406=""),IF(טבלה135[[#This Row],[מספר סטייה]]=3,MAX(D403:D405),טבלה135[[#This Row],[מקס קבוע]]),טבלה135[[#This Row],[מקס קבוע]])</f>
        <v>30</v>
      </c>
      <c r="I40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קבוע]]&lt;&gt;E404,1,I404+1),0))</f>
        <v>1</v>
      </c>
      <c r="J405">
        <f>IF(AND(טבלה135[[#This Row],[CycleNumber]]&lt;B406,טבלה135[[#This Row],[מקס קבוע]]&lt;&gt;""),IF(OR(טבלה135[[#This Row],[מספר סטייה]]&lt;I406,AND(טבלה135[[#This Row],[מספר סטייה]]=3,I406=1)),0,1),"")</f>
        <v>0</v>
      </c>
      <c r="K405">
        <f>IF(טבלה135[[#This Row],[מקס קבוע]]&lt;&gt;"",טבלה135[[#This Row],[מקסימום]]-טבלה135[[#This Row],[מינימום]],"")</f>
        <v>4</v>
      </c>
      <c r="L405">
        <f>IF(IFERROR(LOOKUP(טבלה135[[#This Row],[ClientID]],פיבוט!$A$4:$A$121),FALSE)=טבלה135[[#This Row],[ClientID]],1,0)</f>
        <v>1</v>
      </c>
      <c r="M405" t="str">
        <f>IF(OR(טבלה135[[#This Row],[ClientID]]=A406),"",1)</f>
        <v/>
      </c>
      <c r="N405" s="3" t="str">
        <f>IF(טבלה135[[#This Row],[טווח]]&lt;&gt;K404,טבלה135[[#This Row],[טווח]],"")</f>
        <v/>
      </c>
      <c r="O405" s="3" t="str">
        <f>IF(טבלה135[[#This Row],[מניית טווחים]]&lt;&gt;"",IF(OR(30&gt;טבלה135[[#This Row],[מקסימום]],30&lt;טבלה135[[#This Row],[מינימום]]),0,1),"")</f>
        <v/>
      </c>
    </row>
    <row r="406" spans="1:15" x14ac:dyDescent="0.25">
      <c r="A406" t="s">
        <v>43</v>
      </c>
      <c r="B406">
        <v>11</v>
      </c>
      <c r="C406">
        <v>31</v>
      </c>
      <c r="D406">
        <f>טבלה135[[#This Row],[LengthofCycle]]+1</f>
        <v>32</v>
      </c>
      <c r="E406">
        <f>IF(טבלה135[[#This Row],[CycleNumber]]&lt;3,"",IF(טבלה135[[#This Row],[CycleNumber]]=3,MIN(D404:D406),IF(I405=3,MIN(D403:D405),E405)))</f>
        <v>26</v>
      </c>
      <c r="F406">
        <f>IF(טבלה135[[#This Row],[CycleNumber]]&lt;3,"",IF(טבלה135[[#This Row],[CycleNumber]]=3,MAX(D404:D406),IF(I405=3,MAX(D403:D405),F405)))</f>
        <v>30</v>
      </c>
      <c r="G406">
        <f>IF(OR(טבלה135[[#This Row],[CycleNumber]]&gt;B407,B407=""),IF(טבלה135[[#This Row],[מספר סטייה]]=3,MIN(D404:D406),טבלה135[[#This Row],[מינ קבוע]]),טבלה135[[#This Row],[מינ קבוע]])</f>
        <v>26</v>
      </c>
      <c r="H406">
        <f>IF(OR(טבלה135[[#This Row],[CycleNumber]]&gt;B407,B407=""),IF(טבלה135[[#This Row],[מספר סטייה]]=3,MAX(D404:D406),טבלה135[[#This Row],[מקס קבוע]]),טבלה135[[#This Row],[מקס קבוע]])</f>
        <v>30</v>
      </c>
      <c r="I40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קבוע]]&lt;&gt;E405,1,I405+1),0))</f>
        <v>2</v>
      </c>
      <c r="J406">
        <f>IF(AND(טבלה135[[#This Row],[CycleNumber]]&lt;B407,טבלה135[[#This Row],[מקס קבוע]]&lt;&gt;""),IF(OR(טבלה135[[#This Row],[מספר סטייה]]&lt;I407,AND(טבלה135[[#This Row],[מספר סטייה]]=3,I407=1)),0,1),"")</f>
        <v>1</v>
      </c>
      <c r="K406">
        <f>IF(טבלה135[[#This Row],[מקס קבוע]]&lt;&gt;"",טבלה135[[#This Row],[מקסימום]]-טבלה135[[#This Row],[מינימום]],"")</f>
        <v>4</v>
      </c>
      <c r="L406">
        <f>IF(IFERROR(LOOKUP(טבלה135[[#This Row],[ClientID]],פיבוט!$A$4:$A$121),FALSE)=טבלה135[[#This Row],[ClientID]],1,0)</f>
        <v>1</v>
      </c>
      <c r="M406" t="str">
        <f>IF(OR(טבלה135[[#This Row],[ClientID]]=A407),"",1)</f>
        <v/>
      </c>
      <c r="N406" s="3" t="str">
        <f>IF(טבלה135[[#This Row],[טווח]]&lt;&gt;K405,טבלה135[[#This Row],[טווח]],"")</f>
        <v/>
      </c>
      <c r="O406" s="3" t="str">
        <f>IF(טבלה135[[#This Row],[מניית טווחים]]&lt;&gt;"",IF(OR(30&gt;טבלה135[[#This Row],[מקסימום]],30&lt;טבלה135[[#This Row],[מינימום]]),0,1),"")</f>
        <v/>
      </c>
    </row>
    <row r="407" spans="1:15" x14ac:dyDescent="0.25">
      <c r="A407" t="s">
        <v>43</v>
      </c>
      <c r="B407">
        <v>12</v>
      </c>
      <c r="C407">
        <v>26</v>
      </c>
      <c r="D407">
        <f>טבלה135[[#This Row],[LengthofCycle]]+1</f>
        <v>27</v>
      </c>
      <c r="E407">
        <f>IF(טבלה135[[#This Row],[CycleNumber]]&lt;3,"",IF(טבלה135[[#This Row],[CycleNumber]]=3,MIN(D405:D407),IF(I406=3,MIN(D404:D406),E406)))</f>
        <v>26</v>
      </c>
      <c r="F407">
        <f>IF(טבלה135[[#This Row],[CycleNumber]]&lt;3,"",IF(טבלה135[[#This Row],[CycleNumber]]=3,MAX(D405:D407),IF(I406=3,MAX(D404:D406),F406)))</f>
        <v>30</v>
      </c>
      <c r="G407">
        <f>IF(OR(טבלה135[[#This Row],[CycleNumber]]&gt;B408,B408=""),IF(טבלה135[[#This Row],[מספר סטייה]]=3,MIN(D405:D407),טבלה135[[#This Row],[מינ קבוע]]),טבלה135[[#This Row],[מינ קבוע]])</f>
        <v>26</v>
      </c>
      <c r="H407">
        <f>IF(OR(טבלה135[[#This Row],[CycleNumber]]&gt;B408,B408=""),IF(טבלה135[[#This Row],[מספר סטייה]]=3,MAX(D405:D407),טבלה135[[#This Row],[מקס קבוע]]),טבלה135[[#This Row],[מקס קבוע]])</f>
        <v>30</v>
      </c>
      <c r="I40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קבוע]]&lt;&gt;E406,1,I406+1),0))</f>
        <v>0</v>
      </c>
      <c r="J407">
        <f>IF(AND(טבלה135[[#This Row],[CycleNumber]]&lt;B408,טבלה135[[#This Row],[מקס קבוע]]&lt;&gt;""),IF(OR(טבלה135[[#This Row],[מספר סטייה]]&lt;I408,AND(טבלה135[[#This Row],[מספר סטייה]]=3,I408=1)),0,1),"")</f>
        <v>1</v>
      </c>
      <c r="K407">
        <f>IF(טבלה135[[#This Row],[מקס קבוע]]&lt;&gt;"",טבלה135[[#This Row],[מקסימום]]-טבלה135[[#This Row],[מינימום]],"")</f>
        <v>4</v>
      </c>
      <c r="L407">
        <f>IF(IFERROR(LOOKUP(טבלה135[[#This Row],[ClientID]],פיבוט!$A$4:$A$121),FALSE)=טבלה135[[#This Row],[ClientID]],1,0)</f>
        <v>1</v>
      </c>
      <c r="M407" t="str">
        <f>IF(OR(טבלה135[[#This Row],[ClientID]]=A408),"",1)</f>
        <v/>
      </c>
      <c r="N407" s="3" t="str">
        <f>IF(טבלה135[[#This Row],[טווח]]&lt;&gt;K406,טבלה135[[#This Row],[טווח]],"")</f>
        <v/>
      </c>
      <c r="O407" s="3" t="str">
        <f>IF(טבלה135[[#This Row],[מניית טווחים]]&lt;&gt;"",IF(OR(30&gt;טבלה135[[#This Row],[מקסימום]],30&lt;טבלה135[[#This Row],[מינימום]]),0,1),"")</f>
        <v/>
      </c>
    </row>
    <row r="408" spans="1:15" x14ac:dyDescent="0.25">
      <c r="A408" t="s">
        <v>43</v>
      </c>
      <c r="B408">
        <v>13</v>
      </c>
      <c r="C408">
        <v>26</v>
      </c>
      <c r="D408">
        <f>טבלה135[[#This Row],[LengthofCycle]]+1</f>
        <v>27</v>
      </c>
      <c r="E408">
        <f>IF(טבלה135[[#This Row],[CycleNumber]]&lt;3,"",IF(טבלה135[[#This Row],[CycleNumber]]=3,MIN(D406:D408),IF(I407=3,MIN(D405:D407),E407)))</f>
        <v>26</v>
      </c>
      <c r="F408">
        <f>IF(טבלה135[[#This Row],[CycleNumber]]&lt;3,"",IF(טבלה135[[#This Row],[CycleNumber]]=3,MAX(D406:D408),IF(I407=3,MAX(D405:D407),F407)))</f>
        <v>30</v>
      </c>
      <c r="G408">
        <f>IF(OR(טבלה135[[#This Row],[CycleNumber]]&gt;B409,B409=""),IF(טבלה135[[#This Row],[מספר סטייה]]=3,MIN(D406:D408),טבלה135[[#This Row],[מינ קבוע]]),טבלה135[[#This Row],[מינ קבוע]])</f>
        <v>26</v>
      </c>
      <c r="H408">
        <f>IF(OR(טבלה135[[#This Row],[CycleNumber]]&gt;B409,B409=""),IF(טבלה135[[#This Row],[מספר סטייה]]=3,MAX(D406:D408),טבלה135[[#This Row],[מקס קבוע]]),טבלה135[[#This Row],[מקס קבוע]])</f>
        <v>30</v>
      </c>
      <c r="I40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קבוע]]&lt;&gt;E407,1,I407+1),0))</f>
        <v>0</v>
      </c>
      <c r="J408" t="str">
        <f>IF(AND(טבלה135[[#This Row],[CycleNumber]]&lt;B409,טבלה135[[#This Row],[מקס קבוע]]&lt;&gt;""),IF(OR(טבלה135[[#This Row],[מספר סטייה]]&lt;I409,AND(טבלה135[[#This Row],[מספר סטייה]]=3,I409=1)),0,1),"")</f>
        <v/>
      </c>
      <c r="K408">
        <f>IF(טבלה135[[#This Row],[מקס קבוע]]&lt;&gt;"",טבלה135[[#This Row],[מקסימום]]-טבלה135[[#This Row],[מינימום]],"")</f>
        <v>4</v>
      </c>
      <c r="L408">
        <f>IF(IFERROR(LOOKUP(טבלה135[[#This Row],[ClientID]],פיבוט!$A$4:$A$121),FALSE)=טבלה135[[#This Row],[ClientID]],1,0)</f>
        <v>1</v>
      </c>
      <c r="M408">
        <f>IF(OR(טבלה135[[#This Row],[ClientID]]=A409),"",1)</f>
        <v>1</v>
      </c>
      <c r="N408" s="3" t="str">
        <f>IF(טבלה135[[#This Row],[טווח]]&lt;&gt;K407,טבלה135[[#This Row],[טווח]],"")</f>
        <v/>
      </c>
      <c r="O408" s="3" t="str">
        <f>IF(טבלה135[[#This Row],[מניית טווחים]]&lt;&gt;"",IF(OR(30&gt;טבלה135[[#This Row],[מקסימום]],30&lt;טבלה135[[#This Row],[מינימום]]),0,1),"")</f>
        <v/>
      </c>
    </row>
    <row r="409" spans="1:15" x14ac:dyDescent="0.25">
      <c r="A409" t="s">
        <v>44</v>
      </c>
      <c r="B409">
        <v>1</v>
      </c>
      <c r="C409">
        <v>28</v>
      </c>
      <c r="D409">
        <f>טבלה135[[#This Row],[LengthofCycle]]+1</f>
        <v>29</v>
      </c>
      <c r="E409" t="str">
        <f>IF(טבלה135[[#This Row],[CycleNumber]]&lt;3,"",IF(טבלה135[[#This Row],[CycleNumber]]=3,MIN(D407:D409),IF(I408=3,MIN(D406:D408),E408)))</f>
        <v/>
      </c>
      <c r="F409" t="str">
        <f>IF(טבלה135[[#This Row],[CycleNumber]]&lt;3,"",IF(טבלה135[[#This Row],[CycleNumber]]=3,MAX(D407:D409),IF(I408=3,MAX(D406:D408),F408)))</f>
        <v/>
      </c>
      <c r="G409" t="str">
        <f>IF(OR(טבלה135[[#This Row],[CycleNumber]]&gt;B410,B410=""),IF(טבלה135[[#This Row],[מספר סטייה]]=3,MIN(D407:D409),טבלה135[[#This Row],[מינ קבוע]]),טבלה135[[#This Row],[מינ קבוע]])</f>
        <v/>
      </c>
      <c r="H409" t="str">
        <f>IF(OR(טבלה135[[#This Row],[CycleNumber]]&gt;B410,B410=""),IF(טבלה135[[#This Row],[מספר סטייה]]=3,MAX(D407:D409),טבלה135[[#This Row],[מקס קבוע]]),טבלה135[[#This Row],[מקס קבוע]])</f>
        <v/>
      </c>
      <c r="I40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קבוע]]&lt;&gt;E408,1,I408+1),0))</f>
        <v/>
      </c>
      <c r="J409" t="str">
        <f>IF(AND(טבלה135[[#This Row],[CycleNumber]]&lt;B410,טבלה135[[#This Row],[מקס קבוע]]&lt;&gt;""),IF(OR(טבלה135[[#This Row],[מספר סטייה]]&lt;I410,AND(טבלה135[[#This Row],[מספר סטייה]]=3,I410=1)),0,1),"")</f>
        <v/>
      </c>
      <c r="K409" t="str">
        <f>IF(טבלה135[[#This Row],[מקס קבוע]]&lt;&gt;"",טבלה135[[#This Row],[מקסימום]]-טבלה135[[#This Row],[מינימום]],"")</f>
        <v/>
      </c>
      <c r="L409">
        <f>IF(IFERROR(LOOKUP(טבלה135[[#This Row],[ClientID]],פיבוט!$A$4:$A$121),FALSE)=טבלה135[[#This Row],[ClientID]],1,0)</f>
        <v>1</v>
      </c>
      <c r="M409" t="str">
        <f>IF(OR(טבלה135[[#This Row],[ClientID]]=A410),"",1)</f>
        <v/>
      </c>
      <c r="N409" s="3" t="str">
        <f>IF(טבלה135[[#This Row],[טווח]]&lt;&gt;K408,טבלה135[[#This Row],[טווח]],"")</f>
        <v/>
      </c>
      <c r="O409" s="3" t="str">
        <f>IF(טבלה135[[#This Row],[מניית טווחים]]&lt;&gt;"",IF(OR(30&gt;טבלה135[[#This Row],[מקסימום]],30&lt;טבלה135[[#This Row],[מינימום]]),0,1),"")</f>
        <v/>
      </c>
    </row>
    <row r="410" spans="1:15" x14ac:dyDescent="0.25">
      <c r="A410" t="s">
        <v>44</v>
      </c>
      <c r="B410">
        <v>2</v>
      </c>
      <c r="C410">
        <v>26</v>
      </c>
      <c r="D410">
        <f>טבלה135[[#This Row],[LengthofCycle]]+1</f>
        <v>27</v>
      </c>
      <c r="E410" t="str">
        <f>IF(טבלה135[[#This Row],[CycleNumber]]&lt;3,"",IF(טבלה135[[#This Row],[CycleNumber]]=3,MIN(D408:D410),IF(I409=3,MIN(D407:D409),E409)))</f>
        <v/>
      </c>
      <c r="F410" t="str">
        <f>IF(טבלה135[[#This Row],[CycleNumber]]&lt;3,"",IF(טבלה135[[#This Row],[CycleNumber]]=3,MAX(D408:D410),IF(I409=3,MAX(D407:D409),F409)))</f>
        <v/>
      </c>
      <c r="G410" t="str">
        <f>IF(OR(טבלה135[[#This Row],[CycleNumber]]&gt;B411,B411=""),IF(טבלה135[[#This Row],[מספר סטייה]]=3,MIN(D408:D410),טבלה135[[#This Row],[מינ קבוע]]),טבלה135[[#This Row],[מינ קבוע]])</f>
        <v/>
      </c>
      <c r="H410" t="str">
        <f>IF(OR(טבלה135[[#This Row],[CycleNumber]]&gt;B411,B411=""),IF(טבלה135[[#This Row],[מספר סטייה]]=3,MAX(D408:D410),טבלה135[[#This Row],[מקס קבוע]]),טבלה135[[#This Row],[מקס קבוע]])</f>
        <v/>
      </c>
      <c r="I41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קבוע]]&lt;&gt;E409,1,I409+1),0))</f>
        <v/>
      </c>
      <c r="J410" t="str">
        <f>IF(AND(טבלה135[[#This Row],[CycleNumber]]&lt;B411,טבלה135[[#This Row],[מקס קבוע]]&lt;&gt;""),IF(OR(טבלה135[[#This Row],[מספר סטייה]]&lt;I411,AND(טבלה135[[#This Row],[מספר סטייה]]=3,I411=1)),0,1),"")</f>
        <v/>
      </c>
      <c r="K410" t="str">
        <f>IF(טבלה135[[#This Row],[מקס קבוע]]&lt;&gt;"",טבלה135[[#This Row],[מקסימום]]-טבלה135[[#This Row],[מינימום]],"")</f>
        <v/>
      </c>
      <c r="L410">
        <f>IF(IFERROR(LOOKUP(טבלה135[[#This Row],[ClientID]],פיבוט!$A$4:$A$121),FALSE)=טבלה135[[#This Row],[ClientID]],1,0)</f>
        <v>1</v>
      </c>
      <c r="M410" t="str">
        <f>IF(OR(טבלה135[[#This Row],[ClientID]]=A411),"",1)</f>
        <v/>
      </c>
      <c r="N410" s="3" t="str">
        <f>IF(טבלה135[[#This Row],[טווח]]&lt;&gt;K409,טבלה135[[#This Row],[טווח]],"")</f>
        <v/>
      </c>
      <c r="O410" s="3" t="str">
        <f>IF(טבלה135[[#This Row],[מניית טווחים]]&lt;&gt;"",IF(OR(30&gt;טבלה135[[#This Row],[מקסימום]],30&lt;טבלה135[[#This Row],[מינימום]]),0,1),"")</f>
        <v/>
      </c>
    </row>
    <row r="411" spans="1:15" x14ac:dyDescent="0.25">
      <c r="A411" t="s">
        <v>44</v>
      </c>
      <c r="B411">
        <v>3</v>
      </c>
      <c r="C411">
        <v>28</v>
      </c>
      <c r="D411">
        <f>טבלה135[[#This Row],[LengthofCycle]]+1</f>
        <v>29</v>
      </c>
      <c r="E411">
        <f>IF(טבלה135[[#This Row],[CycleNumber]]&lt;3,"",IF(טבלה135[[#This Row],[CycleNumber]]=3,MIN(D409:D411),IF(I410=3,MIN(D408:D410),E410)))</f>
        <v>27</v>
      </c>
      <c r="F411">
        <f>IF(טבלה135[[#This Row],[CycleNumber]]&lt;3,"",IF(טבלה135[[#This Row],[CycleNumber]]=3,MAX(D409:D411),IF(I410=3,MAX(D408:D410),F410)))</f>
        <v>29</v>
      </c>
      <c r="G411">
        <f>IF(OR(טבלה135[[#This Row],[CycleNumber]]&gt;B412,B412=""),IF(טבלה135[[#This Row],[מספר סטייה]]=3,MIN(D409:D411),טבלה135[[#This Row],[מינ קבוע]]),טבלה135[[#This Row],[מינ קבוע]])</f>
        <v>27</v>
      </c>
      <c r="H411">
        <f>IF(OR(טבלה135[[#This Row],[CycleNumber]]&gt;B412,B412=""),IF(טבלה135[[#This Row],[מספר סטייה]]=3,MAX(D409:D411),טבלה135[[#This Row],[מקס קבוע]]),טבלה135[[#This Row],[מקס קבוע]])</f>
        <v>29</v>
      </c>
      <c r="I41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קבוע]]&lt;&gt;E410,1,I410+1),0))</f>
        <v>0</v>
      </c>
      <c r="J411">
        <f>IF(AND(טבלה135[[#This Row],[CycleNumber]]&lt;B412,טבלה135[[#This Row],[מקס קבוע]]&lt;&gt;""),IF(OR(טבלה135[[#This Row],[מספר סטייה]]&lt;I412,AND(טבלה135[[#This Row],[מספר סטייה]]=3,I412=1)),0,1),"")</f>
        <v>1</v>
      </c>
      <c r="K411">
        <f>IF(טבלה135[[#This Row],[מקס קבוע]]&lt;&gt;"",טבלה135[[#This Row],[מקסימום]]-טבלה135[[#This Row],[מינימום]],"")</f>
        <v>2</v>
      </c>
      <c r="L411">
        <f>IF(IFERROR(LOOKUP(טבלה135[[#This Row],[ClientID]],פיבוט!$A$4:$A$121),FALSE)=טבלה135[[#This Row],[ClientID]],1,0)</f>
        <v>1</v>
      </c>
      <c r="M411" t="str">
        <f>IF(OR(טבלה135[[#This Row],[ClientID]]=A412),"",1)</f>
        <v/>
      </c>
      <c r="N411" s="3">
        <f>IF(טבלה135[[#This Row],[טווח]]&lt;&gt;K410,טבלה135[[#This Row],[טווח]],"")</f>
        <v>2</v>
      </c>
      <c r="O411" s="3">
        <f>IF(טבלה135[[#This Row],[מניית טווחים]]&lt;&gt;"",IF(OR(30&gt;טבלה135[[#This Row],[מקסימום]],30&lt;טבלה135[[#This Row],[מינימום]]),0,1),"")</f>
        <v>0</v>
      </c>
    </row>
    <row r="412" spans="1:15" x14ac:dyDescent="0.25">
      <c r="A412" t="s">
        <v>44</v>
      </c>
      <c r="B412">
        <v>4</v>
      </c>
      <c r="C412">
        <v>26</v>
      </c>
      <c r="D412">
        <f>טבלה135[[#This Row],[LengthofCycle]]+1</f>
        <v>27</v>
      </c>
      <c r="E412">
        <f>IF(טבלה135[[#This Row],[CycleNumber]]&lt;3,"",IF(טבלה135[[#This Row],[CycleNumber]]=3,MIN(D410:D412),IF(I411=3,MIN(D409:D411),E411)))</f>
        <v>27</v>
      </c>
      <c r="F412">
        <f>IF(טבלה135[[#This Row],[CycleNumber]]&lt;3,"",IF(טבלה135[[#This Row],[CycleNumber]]=3,MAX(D410:D412),IF(I411=3,MAX(D409:D411),F411)))</f>
        <v>29</v>
      </c>
      <c r="G412">
        <f>IF(OR(טבלה135[[#This Row],[CycleNumber]]&gt;B413,B413=""),IF(טבלה135[[#This Row],[מספר סטייה]]=3,MIN(D410:D412),טבלה135[[#This Row],[מינ קבוע]]),טבלה135[[#This Row],[מינ קבוע]])</f>
        <v>27</v>
      </c>
      <c r="H412">
        <f>IF(OR(טבלה135[[#This Row],[CycleNumber]]&gt;B413,B413=""),IF(טבלה135[[#This Row],[מספר סטייה]]=3,MAX(D410:D412),טבלה135[[#This Row],[מקס קבוע]]),טבלה135[[#This Row],[מקס קבוע]])</f>
        <v>29</v>
      </c>
      <c r="I41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קבוע]]&lt;&gt;E411,1,I411+1),0))</f>
        <v>0</v>
      </c>
      <c r="J412">
        <f>IF(AND(טבלה135[[#This Row],[CycleNumber]]&lt;B413,טבלה135[[#This Row],[מקס קבוע]]&lt;&gt;""),IF(OR(טבלה135[[#This Row],[מספר סטייה]]&lt;I413,AND(טבלה135[[#This Row],[מספר סטייה]]=3,I413=1)),0,1),"")</f>
        <v>1</v>
      </c>
      <c r="K412">
        <f>IF(טבלה135[[#This Row],[מקס קבוע]]&lt;&gt;"",טבלה135[[#This Row],[מקסימום]]-טבלה135[[#This Row],[מינימום]],"")</f>
        <v>2</v>
      </c>
      <c r="L412">
        <f>IF(IFERROR(LOOKUP(טבלה135[[#This Row],[ClientID]],פיבוט!$A$4:$A$121),FALSE)=טבלה135[[#This Row],[ClientID]],1,0)</f>
        <v>1</v>
      </c>
      <c r="M412" t="str">
        <f>IF(OR(טבלה135[[#This Row],[ClientID]]=A413),"",1)</f>
        <v/>
      </c>
      <c r="N412" s="3" t="str">
        <f>IF(טבלה135[[#This Row],[טווח]]&lt;&gt;K411,טבלה135[[#This Row],[טווח]],"")</f>
        <v/>
      </c>
      <c r="O412" s="3" t="str">
        <f>IF(טבלה135[[#This Row],[מניית טווחים]]&lt;&gt;"",IF(OR(30&gt;טבלה135[[#This Row],[מקסימום]],30&lt;טבלה135[[#This Row],[מינימום]]),0,1),"")</f>
        <v/>
      </c>
    </row>
    <row r="413" spans="1:15" x14ac:dyDescent="0.25">
      <c r="A413" t="s">
        <v>44</v>
      </c>
      <c r="B413">
        <v>5</v>
      </c>
      <c r="C413">
        <v>28</v>
      </c>
      <c r="D413">
        <f>טבלה135[[#This Row],[LengthofCycle]]+1</f>
        <v>29</v>
      </c>
      <c r="E413">
        <f>IF(טבלה135[[#This Row],[CycleNumber]]&lt;3,"",IF(טבלה135[[#This Row],[CycleNumber]]=3,MIN(D411:D413),IF(I412=3,MIN(D410:D412),E412)))</f>
        <v>27</v>
      </c>
      <c r="F413">
        <f>IF(טבלה135[[#This Row],[CycleNumber]]&lt;3,"",IF(טבלה135[[#This Row],[CycleNumber]]=3,MAX(D411:D413),IF(I412=3,MAX(D410:D412),F412)))</f>
        <v>29</v>
      </c>
      <c r="G413">
        <f>IF(OR(טבלה135[[#This Row],[CycleNumber]]&gt;B414,B414=""),IF(טבלה135[[#This Row],[מספר סטייה]]=3,MIN(D411:D413),טבלה135[[#This Row],[מינ קבוע]]),טבלה135[[#This Row],[מינ קבוע]])</f>
        <v>27</v>
      </c>
      <c r="H413">
        <f>IF(OR(טבלה135[[#This Row],[CycleNumber]]&gt;B414,B414=""),IF(טבלה135[[#This Row],[מספר סטייה]]=3,MAX(D411:D413),טבלה135[[#This Row],[מקס קבוע]]),טבלה135[[#This Row],[מקס קבוע]])</f>
        <v>29</v>
      </c>
      <c r="I41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קבוע]]&lt;&gt;E412,1,I412+1),0))</f>
        <v>0</v>
      </c>
      <c r="J413">
        <f>IF(AND(טבלה135[[#This Row],[CycleNumber]]&lt;B414,טבלה135[[#This Row],[מקס קבוע]]&lt;&gt;""),IF(OR(טבלה135[[#This Row],[מספר סטייה]]&lt;I414,AND(טבלה135[[#This Row],[מספר סטייה]]=3,I414=1)),0,1),"")</f>
        <v>0</v>
      </c>
      <c r="K413">
        <f>IF(טבלה135[[#This Row],[מקס קבוע]]&lt;&gt;"",טבלה135[[#This Row],[מקסימום]]-טבלה135[[#This Row],[מינימום]],"")</f>
        <v>2</v>
      </c>
      <c r="L413">
        <f>IF(IFERROR(LOOKUP(טבלה135[[#This Row],[ClientID]],פיבוט!$A$4:$A$121),FALSE)=טבלה135[[#This Row],[ClientID]],1,0)</f>
        <v>1</v>
      </c>
      <c r="M413" t="str">
        <f>IF(OR(טבלה135[[#This Row],[ClientID]]=A414),"",1)</f>
        <v/>
      </c>
      <c r="N413" s="3" t="str">
        <f>IF(טבלה135[[#This Row],[טווח]]&lt;&gt;K412,טבלה135[[#This Row],[טווח]],"")</f>
        <v/>
      </c>
      <c r="O413" s="3" t="str">
        <f>IF(טבלה135[[#This Row],[מניית טווחים]]&lt;&gt;"",IF(OR(30&gt;טבלה135[[#This Row],[מקסימום]],30&lt;טבלה135[[#This Row],[מינימום]]),0,1),"")</f>
        <v/>
      </c>
    </row>
    <row r="414" spans="1:15" x14ac:dyDescent="0.25">
      <c r="A414" t="s">
        <v>44</v>
      </c>
      <c r="B414">
        <v>6</v>
      </c>
      <c r="C414">
        <v>29</v>
      </c>
      <c r="D414">
        <f>טבלה135[[#This Row],[LengthofCycle]]+1</f>
        <v>30</v>
      </c>
      <c r="E414">
        <f>IF(טבלה135[[#This Row],[CycleNumber]]&lt;3,"",IF(טבלה135[[#This Row],[CycleNumber]]=3,MIN(D412:D414),IF(I413=3,MIN(D411:D413),E413)))</f>
        <v>27</v>
      </c>
      <c r="F414">
        <f>IF(טבלה135[[#This Row],[CycleNumber]]&lt;3,"",IF(טבלה135[[#This Row],[CycleNumber]]=3,MAX(D412:D414),IF(I413=3,MAX(D411:D413),F413)))</f>
        <v>29</v>
      </c>
      <c r="G414">
        <f>IF(OR(טבלה135[[#This Row],[CycleNumber]]&gt;B415,B415=""),IF(טבלה135[[#This Row],[מספר סטייה]]=3,MIN(D412:D414),טבלה135[[#This Row],[מינ קבוע]]),טבלה135[[#This Row],[מינ קבוע]])</f>
        <v>27</v>
      </c>
      <c r="H414">
        <f>IF(OR(טבלה135[[#This Row],[CycleNumber]]&gt;B415,B415=""),IF(טבלה135[[#This Row],[מספר סטייה]]=3,MAX(D412:D414),טבלה135[[#This Row],[מקס קבוע]]),טבלה135[[#This Row],[מקס קבוע]])</f>
        <v>29</v>
      </c>
      <c r="I41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קבוע]]&lt;&gt;E413,1,I413+1),0))</f>
        <v>1</v>
      </c>
      <c r="J414">
        <f>IF(AND(טבלה135[[#This Row],[CycleNumber]]&lt;B415,טבלה135[[#This Row],[מקס קבוע]]&lt;&gt;""),IF(OR(טבלה135[[#This Row],[מספר סטייה]]&lt;I415,AND(טבלה135[[#This Row],[מספר סטייה]]=3,I415=1)),0,1),"")</f>
        <v>1</v>
      </c>
      <c r="K414">
        <f>IF(טבלה135[[#This Row],[מקס קבוע]]&lt;&gt;"",טבלה135[[#This Row],[מקסימום]]-טבלה135[[#This Row],[מינימום]],"")</f>
        <v>2</v>
      </c>
      <c r="L414">
        <f>IF(IFERROR(LOOKUP(טבלה135[[#This Row],[ClientID]],פיבוט!$A$4:$A$121),FALSE)=טבלה135[[#This Row],[ClientID]],1,0)</f>
        <v>1</v>
      </c>
      <c r="M414" t="str">
        <f>IF(OR(טבלה135[[#This Row],[ClientID]]=A415),"",1)</f>
        <v/>
      </c>
      <c r="N414" s="3" t="str">
        <f>IF(טבלה135[[#This Row],[טווח]]&lt;&gt;K413,טבלה135[[#This Row],[טווח]],"")</f>
        <v/>
      </c>
      <c r="O414" s="3" t="str">
        <f>IF(טבלה135[[#This Row],[מניית טווחים]]&lt;&gt;"",IF(OR(30&gt;טבלה135[[#This Row],[מקסימום]],30&lt;טבלה135[[#This Row],[מינימום]]),0,1),"")</f>
        <v/>
      </c>
    </row>
    <row r="415" spans="1:15" x14ac:dyDescent="0.25">
      <c r="A415" t="s">
        <v>44</v>
      </c>
      <c r="B415">
        <v>7</v>
      </c>
      <c r="C415">
        <v>26</v>
      </c>
      <c r="D415">
        <f>טבלה135[[#This Row],[LengthofCycle]]+1</f>
        <v>27</v>
      </c>
      <c r="E415">
        <f>IF(טבלה135[[#This Row],[CycleNumber]]&lt;3,"",IF(טבלה135[[#This Row],[CycleNumber]]=3,MIN(D413:D415),IF(I414=3,MIN(D412:D414),E414)))</f>
        <v>27</v>
      </c>
      <c r="F415">
        <f>IF(טבלה135[[#This Row],[CycleNumber]]&lt;3,"",IF(טבלה135[[#This Row],[CycleNumber]]=3,MAX(D413:D415),IF(I414=3,MAX(D412:D414),F414)))</f>
        <v>29</v>
      </c>
      <c r="G415">
        <f>IF(OR(טבלה135[[#This Row],[CycleNumber]]&gt;B416,B416=""),IF(טבלה135[[#This Row],[מספר סטייה]]=3,MIN(D413:D415),טבלה135[[#This Row],[מינ קבוע]]),טבלה135[[#This Row],[מינ קבוע]])</f>
        <v>27</v>
      </c>
      <c r="H415">
        <f>IF(OR(טבלה135[[#This Row],[CycleNumber]]&gt;B416,B416=""),IF(טבלה135[[#This Row],[מספר סטייה]]=3,MAX(D413:D415),טבלה135[[#This Row],[מקס קבוע]]),טבלה135[[#This Row],[מקס קבוע]])</f>
        <v>29</v>
      </c>
      <c r="I41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קבוע]]&lt;&gt;E414,1,I414+1),0))</f>
        <v>0</v>
      </c>
      <c r="J415">
        <f>IF(AND(טבלה135[[#This Row],[CycleNumber]]&lt;B416,טבלה135[[#This Row],[מקס קבוע]]&lt;&gt;""),IF(OR(טבלה135[[#This Row],[מספר סטייה]]&lt;I416,AND(טבלה135[[#This Row],[מספר סטייה]]=3,I416=1)),0,1),"")</f>
        <v>1</v>
      </c>
      <c r="K415">
        <f>IF(טבלה135[[#This Row],[מקס קבוע]]&lt;&gt;"",טבלה135[[#This Row],[מקסימום]]-טבלה135[[#This Row],[מינימום]],"")</f>
        <v>2</v>
      </c>
      <c r="L415">
        <f>IF(IFERROR(LOOKUP(טבלה135[[#This Row],[ClientID]],פיבוט!$A$4:$A$121),FALSE)=טבלה135[[#This Row],[ClientID]],1,0)</f>
        <v>1</v>
      </c>
      <c r="M415" t="str">
        <f>IF(OR(טבלה135[[#This Row],[ClientID]]=A416),"",1)</f>
        <v/>
      </c>
      <c r="N415" s="3" t="str">
        <f>IF(טבלה135[[#This Row],[טווח]]&lt;&gt;K414,טבלה135[[#This Row],[טווח]],"")</f>
        <v/>
      </c>
      <c r="O415" s="3" t="str">
        <f>IF(טבלה135[[#This Row],[מניית טווחים]]&lt;&gt;"",IF(OR(30&gt;טבלה135[[#This Row],[מקסימום]],30&lt;טבלה135[[#This Row],[מינימום]]),0,1),"")</f>
        <v/>
      </c>
    </row>
    <row r="416" spans="1:15" x14ac:dyDescent="0.25">
      <c r="A416" t="s">
        <v>44</v>
      </c>
      <c r="B416">
        <v>8</v>
      </c>
      <c r="C416">
        <v>26</v>
      </c>
      <c r="D416">
        <f>טבלה135[[#This Row],[LengthofCycle]]+1</f>
        <v>27</v>
      </c>
      <c r="E416">
        <f>IF(טבלה135[[#This Row],[CycleNumber]]&lt;3,"",IF(טבלה135[[#This Row],[CycleNumber]]=3,MIN(D414:D416),IF(I415=3,MIN(D413:D415),E415)))</f>
        <v>27</v>
      </c>
      <c r="F416">
        <f>IF(טבלה135[[#This Row],[CycleNumber]]&lt;3,"",IF(טבלה135[[#This Row],[CycleNumber]]=3,MAX(D414:D416),IF(I415=3,MAX(D413:D415),F415)))</f>
        <v>29</v>
      </c>
      <c r="G416">
        <f>IF(OR(טבלה135[[#This Row],[CycleNumber]]&gt;B417,B417=""),IF(טבלה135[[#This Row],[מספר סטייה]]=3,MIN(D414:D416),טבלה135[[#This Row],[מינ קבוע]]),טבלה135[[#This Row],[מינ קבוע]])</f>
        <v>27</v>
      </c>
      <c r="H416">
        <f>IF(OR(טבלה135[[#This Row],[CycleNumber]]&gt;B417,B417=""),IF(טבלה135[[#This Row],[מספר סטייה]]=3,MAX(D414:D416),טבלה135[[#This Row],[מקס קבוע]]),טבלה135[[#This Row],[מקס קבוע]])</f>
        <v>29</v>
      </c>
      <c r="I41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קבוע]]&lt;&gt;E415,1,I415+1),0))</f>
        <v>0</v>
      </c>
      <c r="J416">
        <f>IF(AND(טבלה135[[#This Row],[CycleNumber]]&lt;B417,טבלה135[[#This Row],[מקס קבוע]]&lt;&gt;""),IF(OR(טבלה135[[#This Row],[מספר סטייה]]&lt;I417,AND(טבלה135[[#This Row],[מספר סטייה]]=3,I417=1)),0,1),"")</f>
        <v>0</v>
      </c>
      <c r="K416">
        <f>IF(טבלה135[[#This Row],[מקס קבוע]]&lt;&gt;"",טבלה135[[#This Row],[מקסימום]]-טבלה135[[#This Row],[מינימום]],"")</f>
        <v>2</v>
      </c>
      <c r="L416">
        <f>IF(IFERROR(LOOKUP(טבלה135[[#This Row],[ClientID]],פיבוט!$A$4:$A$121),FALSE)=טבלה135[[#This Row],[ClientID]],1,0)</f>
        <v>1</v>
      </c>
      <c r="M416" t="str">
        <f>IF(OR(טבלה135[[#This Row],[ClientID]]=A417),"",1)</f>
        <v/>
      </c>
      <c r="N416" s="3" t="str">
        <f>IF(טבלה135[[#This Row],[טווח]]&lt;&gt;K415,טבלה135[[#This Row],[טווח]],"")</f>
        <v/>
      </c>
      <c r="O416" s="3" t="str">
        <f>IF(טבלה135[[#This Row],[מניית טווחים]]&lt;&gt;"",IF(OR(30&gt;טבלה135[[#This Row],[מקסימום]],30&lt;טבלה135[[#This Row],[מינימום]]),0,1),"")</f>
        <v/>
      </c>
    </row>
    <row r="417" spans="1:15" x14ac:dyDescent="0.25">
      <c r="A417" t="s">
        <v>44</v>
      </c>
      <c r="B417">
        <v>9</v>
      </c>
      <c r="C417">
        <v>35</v>
      </c>
      <c r="D417">
        <f>טבלה135[[#This Row],[LengthofCycle]]+1</f>
        <v>36</v>
      </c>
      <c r="E417">
        <f>IF(טבלה135[[#This Row],[CycleNumber]]&lt;3,"",IF(טבלה135[[#This Row],[CycleNumber]]=3,MIN(D415:D417),IF(I416=3,MIN(D414:D416),E416)))</f>
        <v>27</v>
      </c>
      <c r="F417">
        <f>IF(טבלה135[[#This Row],[CycleNumber]]&lt;3,"",IF(טבלה135[[#This Row],[CycleNumber]]=3,MAX(D415:D417),IF(I416=3,MAX(D414:D416),F416)))</f>
        <v>29</v>
      </c>
      <c r="G417">
        <f>IF(OR(טבלה135[[#This Row],[CycleNumber]]&gt;B418,B418=""),IF(טבלה135[[#This Row],[מספר סטייה]]=3,MIN(D415:D417),טבלה135[[#This Row],[מינ קבוע]]),טבלה135[[#This Row],[מינ קבוע]])</f>
        <v>27</v>
      </c>
      <c r="H417">
        <f>IF(OR(טבלה135[[#This Row],[CycleNumber]]&gt;B418,B418=""),IF(טבלה135[[#This Row],[מספר סטייה]]=3,MAX(D415:D417),טבלה135[[#This Row],[מקס קבוע]]),טבלה135[[#This Row],[מקס קבוע]])</f>
        <v>29</v>
      </c>
      <c r="I41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קבוע]]&lt;&gt;E416,1,I416+1),0))</f>
        <v>1</v>
      </c>
      <c r="J417">
        <f>IF(AND(טבלה135[[#This Row],[CycleNumber]]&lt;B418,טבלה135[[#This Row],[מקס קבוע]]&lt;&gt;""),IF(OR(טבלה135[[#This Row],[מספר סטייה]]&lt;I418,AND(טבלה135[[#This Row],[מספר סטייה]]=3,I418=1)),0,1),"")</f>
        <v>1</v>
      </c>
      <c r="K417">
        <f>IF(טבלה135[[#This Row],[מקס קבוע]]&lt;&gt;"",טבלה135[[#This Row],[מקסימום]]-טבלה135[[#This Row],[מינימום]],"")</f>
        <v>2</v>
      </c>
      <c r="L417">
        <f>IF(IFERROR(LOOKUP(טבלה135[[#This Row],[ClientID]],פיבוט!$A$4:$A$121),FALSE)=טבלה135[[#This Row],[ClientID]],1,0)</f>
        <v>1</v>
      </c>
      <c r="M417" t="str">
        <f>IF(OR(טבלה135[[#This Row],[ClientID]]=A418),"",1)</f>
        <v/>
      </c>
      <c r="N417" s="3" t="str">
        <f>IF(טבלה135[[#This Row],[טווח]]&lt;&gt;K416,טבלה135[[#This Row],[טווח]],"")</f>
        <v/>
      </c>
      <c r="O417" s="3" t="str">
        <f>IF(טבלה135[[#This Row],[מניית טווחים]]&lt;&gt;"",IF(OR(30&gt;טבלה135[[#This Row],[מקסימום]],30&lt;טבלה135[[#This Row],[מינימום]]),0,1),"")</f>
        <v/>
      </c>
    </row>
    <row r="418" spans="1:15" x14ac:dyDescent="0.25">
      <c r="A418" t="s">
        <v>44</v>
      </c>
      <c r="B418">
        <v>10</v>
      </c>
      <c r="C418">
        <v>26</v>
      </c>
      <c r="D418">
        <f>טבלה135[[#This Row],[LengthofCycle]]+1</f>
        <v>27</v>
      </c>
      <c r="E418">
        <f>IF(טבלה135[[#This Row],[CycleNumber]]&lt;3,"",IF(טבלה135[[#This Row],[CycleNumber]]=3,MIN(D416:D418),IF(I417=3,MIN(D415:D417),E417)))</f>
        <v>27</v>
      </c>
      <c r="F418">
        <f>IF(טבלה135[[#This Row],[CycleNumber]]&lt;3,"",IF(טבלה135[[#This Row],[CycleNumber]]=3,MAX(D416:D418),IF(I417=3,MAX(D415:D417),F417)))</f>
        <v>29</v>
      </c>
      <c r="G418">
        <f>IF(OR(טבלה135[[#This Row],[CycleNumber]]&gt;B419,B419=""),IF(טבלה135[[#This Row],[מספר סטייה]]=3,MIN(D416:D418),טבלה135[[#This Row],[מינ קבוע]]),טבלה135[[#This Row],[מינ קבוע]])</f>
        <v>27</v>
      </c>
      <c r="H418">
        <f>IF(OR(טבלה135[[#This Row],[CycleNumber]]&gt;B419,B419=""),IF(טבלה135[[#This Row],[מספר סטייה]]=3,MAX(D416:D418),טבלה135[[#This Row],[מקס קבוע]]),טבלה135[[#This Row],[מקס קבוע]])</f>
        <v>29</v>
      </c>
      <c r="I41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קבוע]]&lt;&gt;E417,1,I417+1),0))</f>
        <v>0</v>
      </c>
      <c r="J418">
        <f>IF(AND(טבלה135[[#This Row],[CycleNumber]]&lt;B419,טבלה135[[#This Row],[מקס קבוע]]&lt;&gt;""),IF(OR(טבלה135[[#This Row],[מספר סטייה]]&lt;I419,AND(טבלה135[[#This Row],[מספר סטייה]]=3,I419=1)),0,1),"")</f>
        <v>1</v>
      </c>
      <c r="K418">
        <f>IF(טבלה135[[#This Row],[מקס קבוע]]&lt;&gt;"",טבלה135[[#This Row],[מקסימום]]-טבלה135[[#This Row],[מינימום]],"")</f>
        <v>2</v>
      </c>
      <c r="L418">
        <f>IF(IFERROR(LOOKUP(טבלה135[[#This Row],[ClientID]],פיבוט!$A$4:$A$121),FALSE)=טבלה135[[#This Row],[ClientID]],1,0)</f>
        <v>1</v>
      </c>
      <c r="M418" t="str">
        <f>IF(OR(טבלה135[[#This Row],[ClientID]]=A419),"",1)</f>
        <v/>
      </c>
      <c r="N418" s="3" t="str">
        <f>IF(טבלה135[[#This Row],[טווח]]&lt;&gt;K417,טבלה135[[#This Row],[טווח]],"")</f>
        <v/>
      </c>
      <c r="O418" s="3" t="str">
        <f>IF(טבלה135[[#This Row],[מניית טווחים]]&lt;&gt;"",IF(OR(30&gt;טבלה135[[#This Row],[מקסימום]],30&lt;טבלה135[[#This Row],[מינימום]]),0,1),"")</f>
        <v/>
      </c>
    </row>
    <row r="419" spans="1:15" x14ac:dyDescent="0.25">
      <c r="A419" t="s">
        <v>44</v>
      </c>
      <c r="B419">
        <v>11</v>
      </c>
      <c r="C419">
        <v>28</v>
      </c>
      <c r="D419">
        <f>טבלה135[[#This Row],[LengthofCycle]]+1</f>
        <v>29</v>
      </c>
      <c r="E419">
        <f>IF(טבלה135[[#This Row],[CycleNumber]]&lt;3,"",IF(טבלה135[[#This Row],[CycleNumber]]=3,MIN(D417:D419),IF(I418=3,MIN(D416:D418),E418)))</f>
        <v>27</v>
      </c>
      <c r="F419">
        <f>IF(טבלה135[[#This Row],[CycleNumber]]&lt;3,"",IF(טבלה135[[#This Row],[CycleNumber]]=3,MAX(D417:D419),IF(I418=3,MAX(D416:D418),F418)))</f>
        <v>29</v>
      </c>
      <c r="G419">
        <f>IF(OR(טבלה135[[#This Row],[CycleNumber]]&gt;B420,B420=""),IF(טבלה135[[#This Row],[מספר סטייה]]=3,MIN(D417:D419),טבלה135[[#This Row],[מינ קבוע]]),טבלה135[[#This Row],[מינ קבוע]])</f>
        <v>27</v>
      </c>
      <c r="H419">
        <f>IF(OR(טבלה135[[#This Row],[CycleNumber]]&gt;B420,B420=""),IF(טבלה135[[#This Row],[מספר סטייה]]=3,MAX(D417:D419),טבלה135[[#This Row],[מקס קבוע]]),טבלה135[[#This Row],[מקס קבוע]])</f>
        <v>29</v>
      </c>
      <c r="I41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קבוע]]&lt;&gt;E418,1,I418+1),0))</f>
        <v>0</v>
      </c>
      <c r="J419">
        <f>IF(AND(טבלה135[[#This Row],[CycleNumber]]&lt;B420,טבלה135[[#This Row],[מקס קבוע]]&lt;&gt;""),IF(OR(טבלה135[[#This Row],[מספר סטייה]]&lt;I420,AND(טבלה135[[#This Row],[מספר סטייה]]=3,I420=1)),0,1),"")</f>
        <v>1</v>
      </c>
      <c r="K419">
        <f>IF(טבלה135[[#This Row],[מקס קבוע]]&lt;&gt;"",טבלה135[[#This Row],[מקסימום]]-טבלה135[[#This Row],[מינימום]],"")</f>
        <v>2</v>
      </c>
      <c r="L419">
        <f>IF(IFERROR(LOOKUP(טבלה135[[#This Row],[ClientID]],פיבוט!$A$4:$A$121),FALSE)=טבלה135[[#This Row],[ClientID]],1,0)</f>
        <v>1</v>
      </c>
      <c r="M419" t="str">
        <f>IF(OR(טבלה135[[#This Row],[ClientID]]=A420),"",1)</f>
        <v/>
      </c>
      <c r="N419" s="3" t="str">
        <f>IF(טבלה135[[#This Row],[טווח]]&lt;&gt;K418,טבלה135[[#This Row],[טווח]],"")</f>
        <v/>
      </c>
      <c r="O419" s="3" t="str">
        <f>IF(טבלה135[[#This Row],[מניית טווחים]]&lt;&gt;"",IF(OR(30&gt;טבלה135[[#This Row],[מקסימום]],30&lt;טבלה135[[#This Row],[מינימום]]),0,1),"")</f>
        <v/>
      </c>
    </row>
    <row r="420" spans="1:15" x14ac:dyDescent="0.25">
      <c r="A420" t="s">
        <v>44</v>
      </c>
      <c r="B420">
        <v>12</v>
      </c>
      <c r="C420">
        <v>26</v>
      </c>
      <c r="D420">
        <f>טבלה135[[#This Row],[LengthofCycle]]+1</f>
        <v>27</v>
      </c>
      <c r="E420">
        <f>IF(טבלה135[[#This Row],[CycleNumber]]&lt;3,"",IF(טבלה135[[#This Row],[CycleNumber]]=3,MIN(D418:D420),IF(I419=3,MIN(D417:D419),E419)))</f>
        <v>27</v>
      </c>
      <c r="F420">
        <f>IF(טבלה135[[#This Row],[CycleNumber]]&lt;3,"",IF(טבלה135[[#This Row],[CycleNumber]]=3,MAX(D418:D420),IF(I419=3,MAX(D417:D419),F419)))</f>
        <v>29</v>
      </c>
      <c r="G420">
        <f>IF(OR(טבלה135[[#This Row],[CycleNumber]]&gt;B421,B421=""),IF(טבלה135[[#This Row],[מספר סטייה]]=3,MIN(D418:D420),טבלה135[[#This Row],[מינ קבוע]]),טבלה135[[#This Row],[מינ קבוע]])</f>
        <v>27</v>
      </c>
      <c r="H420">
        <f>IF(OR(טבלה135[[#This Row],[CycleNumber]]&gt;B421,B421=""),IF(טבלה135[[#This Row],[מספר סטייה]]=3,MAX(D418:D420),טבלה135[[#This Row],[מקס קבוע]]),טבלה135[[#This Row],[מקס קבוע]])</f>
        <v>29</v>
      </c>
      <c r="I42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קבוע]]&lt;&gt;E419,1,I419+1),0))</f>
        <v>0</v>
      </c>
      <c r="J420">
        <f>IF(AND(טבלה135[[#This Row],[CycleNumber]]&lt;B421,טבלה135[[#This Row],[מקס קבוע]]&lt;&gt;""),IF(OR(טבלה135[[#This Row],[מספר סטייה]]&lt;I421,AND(טבלה135[[#This Row],[מספר סטייה]]=3,I421=1)),0,1),"")</f>
        <v>0</v>
      </c>
      <c r="K420">
        <f>IF(טבלה135[[#This Row],[מקס קבוע]]&lt;&gt;"",טבלה135[[#This Row],[מקסימום]]-טבלה135[[#This Row],[מינימום]],"")</f>
        <v>2</v>
      </c>
      <c r="L420">
        <f>IF(IFERROR(LOOKUP(טבלה135[[#This Row],[ClientID]],פיבוט!$A$4:$A$121),FALSE)=טבלה135[[#This Row],[ClientID]],1,0)</f>
        <v>1</v>
      </c>
      <c r="M420" t="str">
        <f>IF(OR(טבלה135[[#This Row],[ClientID]]=A421),"",1)</f>
        <v/>
      </c>
      <c r="N420" s="3" t="str">
        <f>IF(טבלה135[[#This Row],[טווח]]&lt;&gt;K419,טבלה135[[#This Row],[טווח]],"")</f>
        <v/>
      </c>
      <c r="O420" s="3" t="str">
        <f>IF(טבלה135[[#This Row],[מניית טווחים]]&lt;&gt;"",IF(OR(30&gt;טבלה135[[#This Row],[מקסימום]],30&lt;טבלה135[[#This Row],[מינימום]]),0,1),"")</f>
        <v/>
      </c>
    </row>
    <row r="421" spans="1:15" x14ac:dyDescent="0.25">
      <c r="A421" t="s">
        <v>44</v>
      </c>
      <c r="B421">
        <v>13</v>
      </c>
      <c r="C421">
        <v>25</v>
      </c>
      <c r="D421">
        <f>טבלה135[[#This Row],[LengthofCycle]]+1</f>
        <v>26</v>
      </c>
      <c r="E421">
        <f>IF(טבלה135[[#This Row],[CycleNumber]]&lt;3,"",IF(טבלה135[[#This Row],[CycleNumber]]=3,MIN(D419:D421),IF(I420=3,MIN(D418:D420),E420)))</f>
        <v>27</v>
      </c>
      <c r="F421">
        <f>IF(טבלה135[[#This Row],[CycleNumber]]&lt;3,"",IF(טבלה135[[#This Row],[CycleNumber]]=3,MAX(D419:D421),IF(I420=3,MAX(D418:D420),F420)))</f>
        <v>29</v>
      </c>
      <c r="G421">
        <f>IF(OR(טבלה135[[#This Row],[CycleNumber]]&gt;B422,B422=""),IF(טבלה135[[#This Row],[מספר סטייה]]=3,MIN(D419:D421),טבלה135[[#This Row],[מינ קבוע]]),טבלה135[[#This Row],[מינ קבוע]])</f>
        <v>27</v>
      </c>
      <c r="H421">
        <f>IF(OR(טבלה135[[#This Row],[CycleNumber]]&gt;B422,B422=""),IF(טבלה135[[#This Row],[מספר סטייה]]=3,MAX(D419:D421),טבלה135[[#This Row],[מקס קבוע]]),טבלה135[[#This Row],[מקס קבוע]])</f>
        <v>29</v>
      </c>
      <c r="I42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קבוע]]&lt;&gt;E420,1,I420+1),0))</f>
        <v>1</v>
      </c>
      <c r="J421" t="str">
        <f>IF(AND(טבלה135[[#This Row],[CycleNumber]]&lt;B422,טבלה135[[#This Row],[מקס קבוע]]&lt;&gt;""),IF(OR(טבלה135[[#This Row],[מספר סטייה]]&lt;I422,AND(טבלה135[[#This Row],[מספר סטייה]]=3,I422=1)),0,1),"")</f>
        <v/>
      </c>
      <c r="K421">
        <f>IF(טבלה135[[#This Row],[מקס קבוע]]&lt;&gt;"",טבלה135[[#This Row],[מקסימום]]-טבלה135[[#This Row],[מינימום]],"")</f>
        <v>2</v>
      </c>
      <c r="L421">
        <f>IF(IFERROR(LOOKUP(טבלה135[[#This Row],[ClientID]],פיבוט!$A$4:$A$121),FALSE)=טבלה135[[#This Row],[ClientID]],1,0)</f>
        <v>1</v>
      </c>
      <c r="M421">
        <f>IF(OR(טבלה135[[#This Row],[ClientID]]=A422),"",1)</f>
        <v>1</v>
      </c>
      <c r="N421" s="3" t="str">
        <f>IF(טבלה135[[#This Row],[טווח]]&lt;&gt;K420,טבלה135[[#This Row],[טווח]],"")</f>
        <v/>
      </c>
      <c r="O421" s="3" t="str">
        <f>IF(טבלה135[[#This Row],[מניית טווחים]]&lt;&gt;"",IF(OR(30&gt;טבלה135[[#This Row],[מקסימום]],30&lt;טבלה135[[#This Row],[מינימום]]),0,1),"")</f>
        <v/>
      </c>
    </row>
    <row r="422" spans="1:15" x14ac:dyDescent="0.25">
      <c r="A422" t="s">
        <v>45</v>
      </c>
      <c r="B422">
        <v>1</v>
      </c>
      <c r="C422">
        <v>26</v>
      </c>
      <c r="D422">
        <f>טבלה135[[#This Row],[LengthofCycle]]+1</f>
        <v>27</v>
      </c>
      <c r="E422" t="str">
        <f>IF(טבלה135[[#This Row],[CycleNumber]]&lt;3,"",IF(טבלה135[[#This Row],[CycleNumber]]=3,MIN(D420:D422),IF(I421=3,MIN(D419:D421),E421)))</f>
        <v/>
      </c>
      <c r="F422" t="str">
        <f>IF(טבלה135[[#This Row],[CycleNumber]]&lt;3,"",IF(טבלה135[[#This Row],[CycleNumber]]=3,MAX(D420:D422),IF(I421=3,MAX(D419:D421),F421)))</f>
        <v/>
      </c>
      <c r="G422" t="str">
        <f>IF(OR(טבלה135[[#This Row],[CycleNumber]]&gt;B423,B423=""),IF(טבלה135[[#This Row],[מספר סטייה]]=3,MIN(D420:D422),טבלה135[[#This Row],[מינ קבוע]]),טבלה135[[#This Row],[מינ קבוע]])</f>
        <v/>
      </c>
      <c r="H422" t="str">
        <f>IF(OR(טבלה135[[#This Row],[CycleNumber]]&gt;B423,B423=""),IF(טבלה135[[#This Row],[מספר סטייה]]=3,MAX(D420:D422),טבלה135[[#This Row],[מקס קבוע]]),טבלה135[[#This Row],[מקס קבוע]])</f>
        <v/>
      </c>
      <c r="I422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קבוע]]&lt;&gt;E421,1,I421+1),0))</f>
        <v/>
      </c>
      <c r="J422" t="str">
        <f>IF(AND(טבלה135[[#This Row],[CycleNumber]]&lt;B423,טבלה135[[#This Row],[מקס קבוע]]&lt;&gt;""),IF(OR(טבלה135[[#This Row],[מספר סטייה]]&lt;I423,AND(טבלה135[[#This Row],[מספר סטייה]]=3,I423=1)),0,1),"")</f>
        <v/>
      </c>
      <c r="K422" t="str">
        <f>IF(טבלה135[[#This Row],[מקס קבוע]]&lt;&gt;"",טבלה135[[#This Row],[מקסימום]]-טבלה135[[#This Row],[מינימום]],"")</f>
        <v/>
      </c>
      <c r="L422">
        <f>IF(IFERROR(LOOKUP(טבלה135[[#This Row],[ClientID]],פיבוט!$A$4:$A$121),FALSE)=טבלה135[[#This Row],[ClientID]],1,0)</f>
        <v>1</v>
      </c>
      <c r="M422" t="str">
        <f>IF(OR(טבלה135[[#This Row],[ClientID]]=A423),"",1)</f>
        <v/>
      </c>
      <c r="N422" s="3" t="str">
        <f>IF(טבלה135[[#This Row],[טווח]]&lt;&gt;K421,טבלה135[[#This Row],[טווח]],"")</f>
        <v/>
      </c>
      <c r="O422" s="3" t="str">
        <f>IF(טבלה135[[#This Row],[מניית טווחים]]&lt;&gt;"",IF(OR(30&gt;טבלה135[[#This Row],[מקסימום]],30&lt;טבלה135[[#This Row],[מינימום]]),0,1),"")</f>
        <v/>
      </c>
    </row>
    <row r="423" spans="1:15" x14ac:dyDescent="0.25">
      <c r="A423" t="s">
        <v>45</v>
      </c>
      <c r="B423">
        <v>2</v>
      </c>
      <c r="C423">
        <v>25</v>
      </c>
      <c r="D423">
        <f>טבלה135[[#This Row],[LengthofCycle]]+1</f>
        <v>26</v>
      </c>
      <c r="E423" t="str">
        <f>IF(טבלה135[[#This Row],[CycleNumber]]&lt;3,"",IF(טבלה135[[#This Row],[CycleNumber]]=3,MIN(D421:D423),IF(I422=3,MIN(D420:D422),E422)))</f>
        <v/>
      </c>
      <c r="F423" t="str">
        <f>IF(טבלה135[[#This Row],[CycleNumber]]&lt;3,"",IF(טבלה135[[#This Row],[CycleNumber]]=3,MAX(D421:D423),IF(I422=3,MAX(D420:D422),F422)))</f>
        <v/>
      </c>
      <c r="G423" t="str">
        <f>IF(OR(טבלה135[[#This Row],[CycleNumber]]&gt;B424,B424=""),IF(טבלה135[[#This Row],[מספר סטייה]]=3,MIN(D421:D423),טבלה135[[#This Row],[מינ קבוע]]),טבלה135[[#This Row],[מינ קבוע]])</f>
        <v/>
      </c>
      <c r="H423" t="str">
        <f>IF(OR(טבלה135[[#This Row],[CycleNumber]]&gt;B424,B424=""),IF(טבלה135[[#This Row],[מספר סטייה]]=3,MAX(D421:D423),טבלה135[[#This Row],[מקס קבוע]]),טבלה135[[#This Row],[מקס קבוע]])</f>
        <v/>
      </c>
      <c r="I42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קבוע]]&lt;&gt;E422,1,I422+1),0))</f>
        <v/>
      </c>
      <c r="J423" t="str">
        <f>IF(AND(טבלה135[[#This Row],[CycleNumber]]&lt;B424,טבלה135[[#This Row],[מקס קבוע]]&lt;&gt;""),IF(OR(טבלה135[[#This Row],[מספר סטייה]]&lt;I424,AND(טבלה135[[#This Row],[מספר סטייה]]=3,I424=1)),0,1),"")</f>
        <v/>
      </c>
      <c r="K423" t="str">
        <f>IF(טבלה135[[#This Row],[מקס קבוע]]&lt;&gt;"",טבלה135[[#This Row],[מקסימום]]-טבלה135[[#This Row],[מינימום]],"")</f>
        <v/>
      </c>
      <c r="L423">
        <f>IF(IFERROR(LOOKUP(טבלה135[[#This Row],[ClientID]],פיבוט!$A$4:$A$121),FALSE)=טבלה135[[#This Row],[ClientID]],1,0)</f>
        <v>1</v>
      </c>
      <c r="M423" t="str">
        <f>IF(OR(טבלה135[[#This Row],[ClientID]]=A424),"",1)</f>
        <v/>
      </c>
      <c r="N423" s="3" t="str">
        <f>IF(טבלה135[[#This Row],[טווח]]&lt;&gt;K422,טבלה135[[#This Row],[טווח]],"")</f>
        <v/>
      </c>
      <c r="O423" s="3" t="str">
        <f>IF(טבלה135[[#This Row],[מניית טווחים]]&lt;&gt;"",IF(OR(30&gt;טבלה135[[#This Row],[מקסימום]],30&lt;טבלה135[[#This Row],[מינימום]]),0,1),"")</f>
        <v/>
      </c>
    </row>
    <row r="424" spans="1:15" x14ac:dyDescent="0.25">
      <c r="A424" t="s">
        <v>45</v>
      </c>
      <c r="B424">
        <v>3</v>
      </c>
      <c r="C424">
        <v>27</v>
      </c>
      <c r="D424">
        <f>טבלה135[[#This Row],[LengthofCycle]]+1</f>
        <v>28</v>
      </c>
      <c r="E424">
        <f>IF(טבלה135[[#This Row],[CycleNumber]]&lt;3,"",IF(טבלה135[[#This Row],[CycleNumber]]=3,MIN(D422:D424),IF(I423=3,MIN(D421:D423),E423)))</f>
        <v>26</v>
      </c>
      <c r="F424">
        <f>IF(טבלה135[[#This Row],[CycleNumber]]&lt;3,"",IF(טבלה135[[#This Row],[CycleNumber]]=3,MAX(D422:D424),IF(I423=3,MAX(D421:D423),F423)))</f>
        <v>28</v>
      </c>
      <c r="G424">
        <f>IF(OR(טבלה135[[#This Row],[CycleNumber]]&gt;B425,B425=""),IF(טבלה135[[#This Row],[מספר סטייה]]=3,MIN(D422:D424),טבלה135[[#This Row],[מינ קבוע]]),טבלה135[[#This Row],[מינ קבוע]])</f>
        <v>26</v>
      </c>
      <c r="H424">
        <f>IF(OR(טבלה135[[#This Row],[CycleNumber]]&gt;B425,B425=""),IF(טבלה135[[#This Row],[מספר סטייה]]=3,MAX(D422:D424),טבלה135[[#This Row],[מקס קבוע]]),טבלה135[[#This Row],[מקס קבוע]])</f>
        <v>28</v>
      </c>
      <c r="I42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קבוע]]&lt;&gt;E423,1,I423+1),0))</f>
        <v>0</v>
      </c>
      <c r="J424">
        <f>IF(AND(טבלה135[[#This Row],[CycleNumber]]&lt;B425,טבלה135[[#This Row],[מקס קבוע]]&lt;&gt;""),IF(OR(טבלה135[[#This Row],[מספר סטייה]]&lt;I425,AND(טבלה135[[#This Row],[מספר סטייה]]=3,I425=1)),0,1),"")</f>
        <v>0</v>
      </c>
      <c r="K424">
        <f>IF(טבלה135[[#This Row],[מקס קבוע]]&lt;&gt;"",טבלה135[[#This Row],[מקסימום]]-טבלה135[[#This Row],[מינימום]],"")</f>
        <v>2</v>
      </c>
      <c r="L424">
        <f>IF(IFERROR(LOOKUP(טבלה135[[#This Row],[ClientID]],פיבוט!$A$4:$A$121),FALSE)=טבלה135[[#This Row],[ClientID]],1,0)</f>
        <v>1</v>
      </c>
      <c r="M424" t="str">
        <f>IF(OR(טבלה135[[#This Row],[ClientID]]=A425),"",1)</f>
        <v/>
      </c>
      <c r="N424" s="3">
        <f>IF(טבלה135[[#This Row],[טווח]]&lt;&gt;K423,טבלה135[[#This Row],[טווח]],"")</f>
        <v>2</v>
      </c>
      <c r="O424" s="3">
        <f>IF(טבלה135[[#This Row],[מניית טווחים]]&lt;&gt;"",IF(OR(30&gt;טבלה135[[#This Row],[מקסימום]],30&lt;טבלה135[[#This Row],[מינימום]]),0,1),"")</f>
        <v>0</v>
      </c>
    </row>
    <row r="425" spans="1:15" x14ac:dyDescent="0.25">
      <c r="A425" t="s">
        <v>45</v>
      </c>
      <c r="B425">
        <v>4</v>
      </c>
      <c r="C425">
        <v>24</v>
      </c>
      <c r="D425">
        <f>טבלה135[[#This Row],[LengthofCycle]]+1</f>
        <v>25</v>
      </c>
      <c r="E425">
        <f>IF(טבלה135[[#This Row],[CycleNumber]]&lt;3,"",IF(טבלה135[[#This Row],[CycleNumber]]=3,MIN(D423:D425),IF(I424=3,MIN(D422:D424),E424)))</f>
        <v>26</v>
      </c>
      <c r="F425">
        <f>IF(טבלה135[[#This Row],[CycleNumber]]&lt;3,"",IF(טבלה135[[#This Row],[CycleNumber]]=3,MAX(D423:D425),IF(I424=3,MAX(D422:D424),F424)))</f>
        <v>28</v>
      </c>
      <c r="G425">
        <f>IF(OR(טבלה135[[#This Row],[CycleNumber]]&gt;B426,B426=""),IF(טבלה135[[#This Row],[מספר סטייה]]=3,MIN(D423:D425),טבלה135[[#This Row],[מינ קבוע]]),טבלה135[[#This Row],[מינ קבוע]])</f>
        <v>26</v>
      </c>
      <c r="H425">
        <f>IF(OR(טבלה135[[#This Row],[CycleNumber]]&gt;B426,B426=""),IF(טבלה135[[#This Row],[מספר סטייה]]=3,MAX(D423:D425),טבלה135[[#This Row],[מקס קבוע]]),טבלה135[[#This Row],[מקס קבוע]])</f>
        <v>28</v>
      </c>
      <c r="I42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קבוע]]&lt;&gt;E424,1,I424+1),0))</f>
        <v>1</v>
      </c>
      <c r="J425">
        <f>IF(AND(טבלה135[[#This Row],[CycleNumber]]&lt;B426,טבלה135[[#This Row],[מקס קבוע]]&lt;&gt;""),IF(OR(טבלה135[[#This Row],[מספר סטייה]]&lt;I426,AND(טבלה135[[#This Row],[מספר סטייה]]=3,I426=1)),0,1),"")</f>
        <v>1</v>
      </c>
      <c r="K425">
        <f>IF(טבלה135[[#This Row],[מקס קבוע]]&lt;&gt;"",טבלה135[[#This Row],[מקסימום]]-טבלה135[[#This Row],[מינימום]],"")</f>
        <v>2</v>
      </c>
      <c r="L425">
        <f>IF(IFERROR(LOOKUP(טבלה135[[#This Row],[ClientID]],פיבוט!$A$4:$A$121),FALSE)=טבלה135[[#This Row],[ClientID]],1,0)</f>
        <v>1</v>
      </c>
      <c r="M425" t="str">
        <f>IF(OR(טבלה135[[#This Row],[ClientID]]=A426),"",1)</f>
        <v/>
      </c>
      <c r="N425" s="3" t="str">
        <f>IF(טבלה135[[#This Row],[טווח]]&lt;&gt;K424,טבלה135[[#This Row],[טווח]],"")</f>
        <v/>
      </c>
      <c r="O425" s="3" t="str">
        <f>IF(טבלה135[[#This Row],[מניית טווחים]]&lt;&gt;"",IF(OR(30&gt;טבלה135[[#This Row],[מקסימום]],30&lt;טבלה135[[#This Row],[מינימום]]),0,1),"")</f>
        <v/>
      </c>
    </row>
    <row r="426" spans="1:15" x14ac:dyDescent="0.25">
      <c r="A426" t="s">
        <v>45</v>
      </c>
      <c r="B426">
        <v>5</v>
      </c>
      <c r="C426">
        <v>26</v>
      </c>
      <c r="D426">
        <f>טבלה135[[#This Row],[LengthofCycle]]+1</f>
        <v>27</v>
      </c>
      <c r="E426">
        <f>IF(טבלה135[[#This Row],[CycleNumber]]&lt;3,"",IF(טבלה135[[#This Row],[CycleNumber]]=3,MIN(D424:D426),IF(I425=3,MIN(D423:D425),E425)))</f>
        <v>26</v>
      </c>
      <c r="F426">
        <f>IF(טבלה135[[#This Row],[CycleNumber]]&lt;3,"",IF(טבלה135[[#This Row],[CycleNumber]]=3,MAX(D424:D426),IF(I425=3,MAX(D423:D425),F425)))</f>
        <v>28</v>
      </c>
      <c r="G426">
        <f>IF(OR(טבלה135[[#This Row],[CycleNumber]]&gt;B427,B427=""),IF(טבלה135[[#This Row],[מספר סטייה]]=3,MIN(D424:D426),טבלה135[[#This Row],[מינ קבוע]]),טבלה135[[#This Row],[מינ קבוע]])</f>
        <v>26</v>
      </c>
      <c r="H426">
        <f>IF(OR(טבלה135[[#This Row],[CycleNumber]]&gt;B427,B427=""),IF(טבלה135[[#This Row],[מספר סטייה]]=3,MAX(D424:D426),טבלה135[[#This Row],[מקס קבוע]]),טבלה135[[#This Row],[מקס קבוע]])</f>
        <v>28</v>
      </c>
      <c r="I42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קבוע]]&lt;&gt;E425,1,I425+1),0))</f>
        <v>0</v>
      </c>
      <c r="J426">
        <f>IF(AND(טבלה135[[#This Row],[CycleNumber]]&lt;B427,טבלה135[[#This Row],[מקס קבוע]]&lt;&gt;""),IF(OR(טבלה135[[#This Row],[מספר סטייה]]&lt;I427,AND(טבלה135[[#This Row],[מספר סטייה]]=3,I427=1)),0,1),"")</f>
        <v>1</v>
      </c>
      <c r="K426">
        <f>IF(טבלה135[[#This Row],[מקס קבוע]]&lt;&gt;"",טבלה135[[#This Row],[מקסימום]]-טבלה135[[#This Row],[מינימום]],"")</f>
        <v>2</v>
      </c>
      <c r="L426">
        <f>IF(IFERROR(LOOKUP(טבלה135[[#This Row],[ClientID]],פיבוט!$A$4:$A$121),FALSE)=טבלה135[[#This Row],[ClientID]],1,0)</f>
        <v>1</v>
      </c>
      <c r="M426" t="str">
        <f>IF(OR(טבלה135[[#This Row],[ClientID]]=A427),"",1)</f>
        <v/>
      </c>
      <c r="N426" s="3" t="str">
        <f>IF(טבלה135[[#This Row],[טווח]]&lt;&gt;K425,טבלה135[[#This Row],[טווח]],"")</f>
        <v/>
      </c>
      <c r="O426" s="3" t="str">
        <f>IF(טבלה135[[#This Row],[מניית טווחים]]&lt;&gt;"",IF(OR(30&gt;טבלה135[[#This Row],[מקסימום]],30&lt;טבלה135[[#This Row],[מינימום]]),0,1),"")</f>
        <v/>
      </c>
    </row>
    <row r="427" spans="1:15" x14ac:dyDescent="0.25">
      <c r="A427" t="s">
        <v>45</v>
      </c>
      <c r="B427">
        <v>6</v>
      </c>
      <c r="C427">
        <v>27</v>
      </c>
      <c r="D427">
        <f>טבלה135[[#This Row],[LengthofCycle]]+1</f>
        <v>28</v>
      </c>
      <c r="E427">
        <f>IF(טבלה135[[#This Row],[CycleNumber]]&lt;3,"",IF(טבלה135[[#This Row],[CycleNumber]]=3,MIN(D425:D427),IF(I426=3,MIN(D424:D426),E426)))</f>
        <v>26</v>
      </c>
      <c r="F427">
        <f>IF(טבלה135[[#This Row],[CycleNumber]]&lt;3,"",IF(טבלה135[[#This Row],[CycleNumber]]=3,MAX(D425:D427),IF(I426=3,MAX(D424:D426),F426)))</f>
        <v>28</v>
      </c>
      <c r="G427">
        <f>IF(OR(טבלה135[[#This Row],[CycleNumber]]&gt;B428,B428=""),IF(טבלה135[[#This Row],[מספר סטייה]]=3,MIN(D425:D427),טבלה135[[#This Row],[מינ קבוע]]),טבלה135[[#This Row],[מינ קבוע]])</f>
        <v>26</v>
      </c>
      <c r="H427">
        <f>IF(OR(טבלה135[[#This Row],[CycleNumber]]&gt;B428,B428=""),IF(טבלה135[[#This Row],[מספר סטייה]]=3,MAX(D425:D427),טבלה135[[#This Row],[מקס קבוע]]),טבלה135[[#This Row],[מקס קבוע]])</f>
        <v>28</v>
      </c>
      <c r="I42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קבוע]]&lt;&gt;E426,1,I426+1),0))</f>
        <v>0</v>
      </c>
      <c r="J427">
        <f>IF(AND(טבלה135[[#This Row],[CycleNumber]]&lt;B428,טבלה135[[#This Row],[מקס קבוע]]&lt;&gt;""),IF(OR(טבלה135[[#This Row],[מספר סטייה]]&lt;I428,AND(טבלה135[[#This Row],[מספר סטייה]]=3,I428=1)),0,1),"")</f>
        <v>0</v>
      </c>
      <c r="K427">
        <f>IF(טבלה135[[#This Row],[מקס קבוע]]&lt;&gt;"",טבלה135[[#This Row],[מקסימום]]-טבלה135[[#This Row],[מינימום]],"")</f>
        <v>2</v>
      </c>
      <c r="L427">
        <f>IF(IFERROR(LOOKUP(טבלה135[[#This Row],[ClientID]],פיבוט!$A$4:$A$121),FALSE)=טבלה135[[#This Row],[ClientID]],1,0)</f>
        <v>1</v>
      </c>
      <c r="M427" t="str">
        <f>IF(OR(טבלה135[[#This Row],[ClientID]]=A428),"",1)</f>
        <v/>
      </c>
      <c r="N427" s="3" t="str">
        <f>IF(טבלה135[[#This Row],[טווח]]&lt;&gt;K426,טבלה135[[#This Row],[טווח]],"")</f>
        <v/>
      </c>
      <c r="O427" s="3" t="str">
        <f>IF(טבלה135[[#This Row],[מניית טווחים]]&lt;&gt;"",IF(OR(30&gt;טבלה135[[#This Row],[מקסימום]],30&lt;טבלה135[[#This Row],[מינימום]]),0,1),"")</f>
        <v/>
      </c>
    </row>
    <row r="428" spans="1:15" x14ac:dyDescent="0.25">
      <c r="A428" t="s">
        <v>45</v>
      </c>
      <c r="B428">
        <v>7</v>
      </c>
      <c r="C428">
        <v>28</v>
      </c>
      <c r="D428">
        <f>טבלה135[[#This Row],[LengthofCycle]]+1</f>
        <v>29</v>
      </c>
      <c r="E428">
        <f>IF(טבלה135[[#This Row],[CycleNumber]]&lt;3,"",IF(טבלה135[[#This Row],[CycleNumber]]=3,MIN(D426:D428),IF(I427=3,MIN(D425:D427),E427)))</f>
        <v>26</v>
      </c>
      <c r="F428">
        <f>IF(טבלה135[[#This Row],[CycleNumber]]&lt;3,"",IF(טבלה135[[#This Row],[CycleNumber]]=3,MAX(D426:D428),IF(I427=3,MAX(D425:D427),F427)))</f>
        <v>28</v>
      </c>
      <c r="G428">
        <f>IF(OR(טבלה135[[#This Row],[CycleNumber]]&gt;B429,B429=""),IF(טבלה135[[#This Row],[מספר סטייה]]=3,MIN(D426:D428),טבלה135[[#This Row],[מינ קבוע]]),טבלה135[[#This Row],[מינ קבוע]])</f>
        <v>26</v>
      </c>
      <c r="H428">
        <f>IF(OR(טבלה135[[#This Row],[CycleNumber]]&gt;B429,B429=""),IF(טבלה135[[#This Row],[מספר סטייה]]=3,MAX(D426:D428),טבלה135[[#This Row],[מקס קבוע]]),טבלה135[[#This Row],[מקס קבוע]])</f>
        <v>28</v>
      </c>
      <c r="I42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קבוע]]&lt;&gt;E427,1,I427+1),0))</f>
        <v>1</v>
      </c>
      <c r="J428">
        <f>IF(AND(טבלה135[[#This Row],[CycleNumber]]&lt;B429,טבלה135[[#This Row],[מקס קבוע]]&lt;&gt;""),IF(OR(טבלה135[[#This Row],[מספר סטייה]]&lt;I429,AND(טבלה135[[#This Row],[מספר סטייה]]=3,I429=1)),0,1),"")</f>
        <v>0</v>
      </c>
      <c r="K428">
        <f>IF(טבלה135[[#This Row],[מקס קבוע]]&lt;&gt;"",טבלה135[[#This Row],[מקסימום]]-טבלה135[[#This Row],[מינימום]],"")</f>
        <v>2</v>
      </c>
      <c r="L428">
        <f>IF(IFERROR(LOOKUP(טבלה135[[#This Row],[ClientID]],פיבוט!$A$4:$A$121),FALSE)=טבלה135[[#This Row],[ClientID]],1,0)</f>
        <v>1</v>
      </c>
      <c r="M428" t="str">
        <f>IF(OR(טבלה135[[#This Row],[ClientID]]=A429),"",1)</f>
        <v/>
      </c>
      <c r="N428" s="3" t="str">
        <f>IF(טבלה135[[#This Row],[טווח]]&lt;&gt;K427,טבלה135[[#This Row],[טווח]],"")</f>
        <v/>
      </c>
      <c r="O428" s="3" t="str">
        <f>IF(טבלה135[[#This Row],[מניית טווחים]]&lt;&gt;"",IF(OR(30&gt;טבלה135[[#This Row],[מקסימום]],30&lt;טבלה135[[#This Row],[מינימום]]),0,1),"")</f>
        <v/>
      </c>
    </row>
    <row r="429" spans="1:15" x14ac:dyDescent="0.25">
      <c r="A429" t="s">
        <v>45</v>
      </c>
      <c r="B429">
        <v>8</v>
      </c>
      <c r="C429">
        <v>28</v>
      </c>
      <c r="D429">
        <f>טבלה135[[#This Row],[LengthofCycle]]+1</f>
        <v>29</v>
      </c>
      <c r="E429">
        <f>IF(טבלה135[[#This Row],[CycleNumber]]&lt;3,"",IF(טבלה135[[#This Row],[CycleNumber]]=3,MIN(D427:D429),IF(I428=3,MIN(D426:D428),E428)))</f>
        <v>26</v>
      </c>
      <c r="F429">
        <f>IF(טבלה135[[#This Row],[CycleNumber]]&lt;3,"",IF(טבלה135[[#This Row],[CycleNumber]]=3,MAX(D427:D429),IF(I428=3,MAX(D426:D428),F428)))</f>
        <v>28</v>
      </c>
      <c r="G429">
        <f>IF(OR(טבלה135[[#This Row],[CycleNumber]]&gt;B430,B430=""),IF(טבלה135[[#This Row],[מספר סטייה]]=3,MIN(D427:D429),טבלה135[[#This Row],[מינ קבוע]]),טבלה135[[#This Row],[מינ קבוע]])</f>
        <v>26</v>
      </c>
      <c r="H429">
        <f>IF(OR(טבלה135[[#This Row],[CycleNumber]]&gt;B430,B430=""),IF(טבלה135[[#This Row],[מספר סטייה]]=3,MAX(D427:D429),טבלה135[[#This Row],[מקס קבוע]]),טבלה135[[#This Row],[מקס קבוע]])</f>
        <v>28</v>
      </c>
      <c r="I42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קבוע]]&lt;&gt;E428,1,I428+1),0))</f>
        <v>2</v>
      </c>
      <c r="J429">
        <f>IF(AND(טבלה135[[#This Row],[CycleNumber]]&lt;B430,טבלה135[[#This Row],[מקס קבוע]]&lt;&gt;""),IF(OR(טבלה135[[#This Row],[מספר סטייה]]&lt;I430,AND(טבלה135[[#This Row],[מספר סטייה]]=3,I430=1)),0,1),"")</f>
        <v>0</v>
      </c>
      <c r="K429">
        <f>IF(טבלה135[[#This Row],[מקס קבוע]]&lt;&gt;"",טבלה135[[#This Row],[מקסימום]]-טבלה135[[#This Row],[מינימום]],"")</f>
        <v>2</v>
      </c>
      <c r="L429">
        <f>IF(IFERROR(LOOKUP(טבלה135[[#This Row],[ClientID]],פיבוט!$A$4:$A$121),FALSE)=טבלה135[[#This Row],[ClientID]],1,0)</f>
        <v>1</v>
      </c>
      <c r="M429" t="str">
        <f>IF(OR(טבלה135[[#This Row],[ClientID]]=A430),"",1)</f>
        <v/>
      </c>
      <c r="N429" s="3" t="str">
        <f>IF(טבלה135[[#This Row],[טווח]]&lt;&gt;K428,טבלה135[[#This Row],[טווח]],"")</f>
        <v/>
      </c>
      <c r="O429" s="3" t="str">
        <f>IF(טבלה135[[#This Row],[מניית טווחים]]&lt;&gt;"",IF(OR(30&gt;טבלה135[[#This Row],[מקסימום]],30&lt;טבלה135[[#This Row],[מינימום]]),0,1),"")</f>
        <v/>
      </c>
    </row>
    <row r="430" spans="1:15" x14ac:dyDescent="0.25">
      <c r="A430" t="s">
        <v>45</v>
      </c>
      <c r="B430">
        <v>9</v>
      </c>
      <c r="C430">
        <v>24</v>
      </c>
      <c r="D430">
        <f>טבלה135[[#This Row],[LengthofCycle]]+1</f>
        <v>25</v>
      </c>
      <c r="E430">
        <f>IF(טבלה135[[#This Row],[CycleNumber]]&lt;3,"",IF(טבלה135[[#This Row],[CycleNumber]]=3,MIN(D428:D430),IF(I429=3,MIN(D427:D429),E429)))</f>
        <v>26</v>
      </c>
      <c r="F430">
        <f>IF(טבלה135[[#This Row],[CycleNumber]]&lt;3,"",IF(טבלה135[[#This Row],[CycleNumber]]=3,MAX(D428:D430),IF(I429=3,MAX(D427:D429),F429)))</f>
        <v>28</v>
      </c>
      <c r="G430">
        <f>IF(OR(טבלה135[[#This Row],[CycleNumber]]&gt;B431,B431=""),IF(טבלה135[[#This Row],[מספר סטייה]]=3,MIN(D428:D430),טבלה135[[#This Row],[מינ קבוע]]),טבלה135[[#This Row],[מינ קבוע]])</f>
        <v>26</v>
      </c>
      <c r="H430">
        <f>IF(OR(טבלה135[[#This Row],[CycleNumber]]&gt;B431,B431=""),IF(טבלה135[[#This Row],[מספר סטייה]]=3,MAX(D428:D430),טבלה135[[#This Row],[מקס קבוע]]),טבלה135[[#This Row],[מקס קבוע]])</f>
        <v>28</v>
      </c>
      <c r="I43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קבוע]]&lt;&gt;E429,1,I429+1),0))</f>
        <v>3</v>
      </c>
      <c r="J430">
        <f>IF(AND(טבלה135[[#This Row],[CycleNumber]]&lt;B431,טבלה135[[#This Row],[מקס קבוע]]&lt;&gt;""),IF(OR(טבלה135[[#This Row],[מספר סטייה]]&lt;I431,AND(טבלה135[[#This Row],[מספר סטייה]]=3,I431=1)),0,1),"")</f>
        <v>1</v>
      </c>
      <c r="K430">
        <f>IF(טבלה135[[#This Row],[מקס קבוע]]&lt;&gt;"",טבלה135[[#This Row],[מקסימום]]-טבלה135[[#This Row],[מינימום]],"")</f>
        <v>2</v>
      </c>
      <c r="L430">
        <f>IF(IFERROR(LOOKUP(טבלה135[[#This Row],[ClientID]],פיבוט!$A$4:$A$121),FALSE)=טבלה135[[#This Row],[ClientID]],1,0)</f>
        <v>1</v>
      </c>
      <c r="M430" t="str">
        <f>IF(OR(טבלה135[[#This Row],[ClientID]]=A431),"",1)</f>
        <v/>
      </c>
      <c r="N430" s="3" t="str">
        <f>IF(טבלה135[[#This Row],[טווח]]&lt;&gt;K429,טבלה135[[#This Row],[טווח]],"")</f>
        <v/>
      </c>
      <c r="O430" s="3" t="str">
        <f>IF(טבלה135[[#This Row],[מניית טווחים]]&lt;&gt;"",IF(OR(30&gt;טבלה135[[#This Row],[מקסימום]],30&lt;טבלה135[[#This Row],[מינימום]]),0,1),"")</f>
        <v/>
      </c>
    </row>
    <row r="431" spans="1:15" x14ac:dyDescent="0.25">
      <c r="A431" t="s">
        <v>45</v>
      </c>
      <c r="B431">
        <v>10</v>
      </c>
      <c r="C431">
        <v>28</v>
      </c>
      <c r="D431">
        <f>טבלה135[[#This Row],[LengthofCycle]]+1</f>
        <v>29</v>
      </c>
      <c r="E431">
        <f>IF(טבלה135[[#This Row],[CycleNumber]]&lt;3,"",IF(טבלה135[[#This Row],[CycleNumber]]=3,MIN(D429:D431),IF(I430=3,MIN(D428:D430),E430)))</f>
        <v>25</v>
      </c>
      <c r="F431">
        <f>IF(טבלה135[[#This Row],[CycleNumber]]&lt;3,"",IF(טבלה135[[#This Row],[CycleNumber]]=3,MAX(D429:D431),IF(I430=3,MAX(D428:D430),F430)))</f>
        <v>29</v>
      </c>
      <c r="G431">
        <f>IF(OR(טבלה135[[#This Row],[CycleNumber]]&gt;B432,B432=""),IF(טבלה135[[#This Row],[מספר סטייה]]=3,MIN(D429:D431),טבלה135[[#This Row],[מינ קבוע]]),טבלה135[[#This Row],[מינ קבוע]])</f>
        <v>25</v>
      </c>
      <c r="H431">
        <f>IF(OR(טבלה135[[#This Row],[CycleNumber]]&gt;B432,B432=""),IF(טבלה135[[#This Row],[מספר סטייה]]=3,MAX(D429:D431),טבלה135[[#This Row],[מקס קבוע]]),טבלה135[[#This Row],[מקס קבוע]])</f>
        <v>29</v>
      </c>
      <c r="I43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קבוע]]&lt;&gt;E430,1,I430+1),0))</f>
        <v>0</v>
      </c>
      <c r="J431">
        <f>IF(AND(טבלה135[[#This Row],[CycleNumber]]&lt;B432,טבלה135[[#This Row],[מקס קבוע]]&lt;&gt;""),IF(OR(טבלה135[[#This Row],[מספר סטייה]]&lt;I432,AND(טבלה135[[#This Row],[מספר סטייה]]=3,I432=1)),0,1),"")</f>
        <v>1</v>
      </c>
      <c r="K431">
        <f>IF(טבלה135[[#This Row],[מקס קבוע]]&lt;&gt;"",טבלה135[[#This Row],[מקסימום]]-טבלה135[[#This Row],[מינימום]],"")</f>
        <v>4</v>
      </c>
      <c r="L431">
        <f>IF(IFERROR(LOOKUP(טבלה135[[#This Row],[ClientID]],פיבוט!$A$4:$A$121),FALSE)=טבלה135[[#This Row],[ClientID]],1,0)</f>
        <v>1</v>
      </c>
      <c r="M431" t="str">
        <f>IF(OR(טבלה135[[#This Row],[ClientID]]=A432),"",1)</f>
        <v/>
      </c>
      <c r="N431" s="3">
        <f>IF(טבלה135[[#This Row],[טווח]]&lt;&gt;K430,טבלה135[[#This Row],[טווח]],"")</f>
        <v>4</v>
      </c>
      <c r="O431" s="3">
        <f>IF(טבלה135[[#This Row],[מניית טווחים]]&lt;&gt;"",IF(OR(30&gt;טבלה135[[#This Row],[מקסימום]],30&lt;טבלה135[[#This Row],[מינימום]]),0,1),"")</f>
        <v>0</v>
      </c>
    </row>
    <row r="432" spans="1:15" x14ac:dyDescent="0.25">
      <c r="A432" t="s">
        <v>45</v>
      </c>
      <c r="B432">
        <v>11</v>
      </c>
      <c r="C432">
        <v>26</v>
      </c>
      <c r="D432">
        <f>טבלה135[[#This Row],[LengthofCycle]]+1</f>
        <v>27</v>
      </c>
      <c r="E432">
        <f>IF(טבלה135[[#This Row],[CycleNumber]]&lt;3,"",IF(טבלה135[[#This Row],[CycleNumber]]=3,MIN(D430:D432),IF(I431=3,MIN(D429:D431),E431)))</f>
        <v>25</v>
      </c>
      <c r="F432">
        <f>IF(טבלה135[[#This Row],[CycleNumber]]&lt;3,"",IF(טבלה135[[#This Row],[CycleNumber]]=3,MAX(D430:D432),IF(I431=3,MAX(D429:D431),F431)))</f>
        <v>29</v>
      </c>
      <c r="G432">
        <f>IF(OR(טבלה135[[#This Row],[CycleNumber]]&gt;B433,B433=""),IF(טבלה135[[#This Row],[מספר סטייה]]=3,MIN(D430:D432),טבלה135[[#This Row],[מינ קבוע]]),טבלה135[[#This Row],[מינ קבוע]])</f>
        <v>25</v>
      </c>
      <c r="H432">
        <f>IF(OR(טבלה135[[#This Row],[CycleNumber]]&gt;B433,B433=""),IF(טבלה135[[#This Row],[מספר סטייה]]=3,MAX(D430:D432),טבלה135[[#This Row],[מקס קבוע]]),טבלה135[[#This Row],[מקס קבוע]])</f>
        <v>29</v>
      </c>
      <c r="I43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קבוע]]&lt;&gt;E431,1,I431+1),0))</f>
        <v>0</v>
      </c>
      <c r="J432">
        <f>IF(AND(טבלה135[[#This Row],[CycleNumber]]&lt;B433,טבלה135[[#This Row],[מקס קבוע]]&lt;&gt;""),IF(OR(טבלה135[[#This Row],[מספר סטייה]]&lt;I433,AND(טבלה135[[#This Row],[מספר סטייה]]=3,I433=1)),0,1),"")</f>
        <v>1</v>
      </c>
      <c r="K432">
        <f>IF(טבלה135[[#This Row],[מקס קבוע]]&lt;&gt;"",טבלה135[[#This Row],[מקסימום]]-טבלה135[[#This Row],[מינימום]],"")</f>
        <v>4</v>
      </c>
      <c r="L432">
        <f>IF(IFERROR(LOOKUP(טבלה135[[#This Row],[ClientID]],פיבוט!$A$4:$A$121),FALSE)=טבלה135[[#This Row],[ClientID]],1,0)</f>
        <v>1</v>
      </c>
      <c r="M432" t="str">
        <f>IF(OR(טבלה135[[#This Row],[ClientID]]=A433),"",1)</f>
        <v/>
      </c>
      <c r="N432" s="3" t="str">
        <f>IF(טבלה135[[#This Row],[טווח]]&lt;&gt;K431,טבלה135[[#This Row],[טווח]],"")</f>
        <v/>
      </c>
      <c r="O432" s="3" t="str">
        <f>IF(טבלה135[[#This Row],[מניית טווחים]]&lt;&gt;"",IF(OR(30&gt;טבלה135[[#This Row],[מקסימום]],30&lt;טבלה135[[#This Row],[מינימום]]),0,1),"")</f>
        <v/>
      </c>
    </row>
    <row r="433" spans="1:15" x14ac:dyDescent="0.25">
      <c r="A433" t="s">
        <v>45</v>
      </c>
      <c r="B433">
        <v>12</v>
      </c>
      <c r="C433">
        <v>26</v>
      </c>
      <c r="D433">
        <f>טבלה135[[#This Row],[LengthofCycle]]+1</f>
        <v>27</v>
      </c>
      <c r="E433">
        <f>IF(טבלה135[[#This Row],[CycleNumber]]&lt;3,"",IF(טבלה135[[#This Row],[CycleNumber]]=3,MIN(D431:D433),IF(I432=3,MIN(D430:D432),E432)))</f>
        <v>25</v>
      </c>
      <c r="F433">
        <f>IF(טבלה135[[#This Row],[CycleNumber]]&lt;3,"",IF(טבלה135[[#This Row],[CycleNumber]]=3,MAX(D431:D433),IF(I432=3,MAX(D430:D432),F432)))</f>
        <v>29</v>
      </c>
      <c r="G433">
        <f>IF(OR(טבלה135[[#This Row],[CycleNumber]]&gt;B434,B434=""),IF(טבלה135[[#This Row],[מספר סטייה]]=3,MIN(D431:D433),טבלה135[[#This Row],[מינ קבוע]]),טבלה135[[#This Row],[מינ קבוע]])</f>
        <v>25</v>
      </c>
      <c r="H433">
        <f>IF(OR(טבלה135[[#This Row],[CycleNumber]]&gt;B434,B434=""),IF(טבלה135[[#This Row],[מספר סטייה]]=3,MAX(D431:D433),טבלה135[[#This Row],[מקס קבוע]]),טבלה135[[#This Row],[מקס קבוע]])</f>
        <v>29</v>
      </c>
      <c r="I43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קבוע]]&lt;&gt;E432,1,I432+1),0))</f>
        <v>0</v>
      </c>
      <c r="J433">
        <f>IF(AND(טבלה135[[#This Row],[CycleNumber]]&lt;B434,טבלה135[[#This Row],[מקס קבוע]]&lt;&gt;""),IF(OR(טבלה135[[#This Row],[מספר סטייה]]&lt;I434,AND(טבלה135[[#This Row],[מספר סטייה]]=3,I434=1)),0,1),"")</f>
        <v>1</v>
      </c>
      <c r="K433">
        <f>IF(טבלה135[[#This Row],[מקס קבוע]]&lt;&gt;"",טבלה135[[#This Row],[מקסימום]]-טבלה135[[#This Row],[מינימום]],"")</f>
        <v>4</v>
      </c>
      <c r="L433">
        <f>IF(IFERROR(LOOKUP(טבלה135[[#This Row],[ClientID]],פיבוט!$A$4:$A$121),FALSE)=טבלה135[[#This Row],[ClientID]],1,0)</f>
        <v>1</v>
      </c>
      <c r="M433" t="str">
        <f>IF(OR(טבלה135[[#This Row],[ClientID]]=A434),"",1)</f>
        <v/>
      </c>
      <c r="N433" s="3" t="str">
        <f>IF(טבלה135[[#This Row],[טווח]]&lt;&gt;K432,טבלה135[[#This Row],[טווח]],"")</f>
        <v/>
      </c>
      <c r="O433" s="3" t="str">
        <f>IF(טבלה135[[#This Row],[מניית טווחים]]&lt;&gt;"",IF(OR(30&gt;טבלה135[[#This Row],[מקסימום]],30&lt;טבלה135[[#This Row],[מינימום]]),0,1),"")</f>
        <v/>
      </c>
    </row>
    <row r="434" spans="1:15" x14ac:dyDescent="0.25">
      <c r="A434" t="s">
        <v>45</v>
      </c>
      <c r="B434">
        <v>13</v>
      </c>
      <c r="C434">
        <v>28</v>
      </c>
      <c r="D434">
        <f>טבלה135[[#This Row],[LengthofCycle]]+1</f>
        <v>29</v>
      </c>
      <c r="E434">
        <f>IF(טבלה135[[#This Row],[CycleNumber]]&lt;3,"",IF(טבלה135[[#This Row],[CycleNumber]]=3,MIN(D432:D434),IF(I433=3,MIN(D431:D433),E433)))</f>
        <v>25</v>
      </c>
      <c r="F434">
        <f>IF(טבלה135[[#This Row],[CycleNumber]]&lt;3,"",IF(טבלה135[[#This Row],[CycleNumber]]=3,MAX(D432:D434),IF(I433=3,MAX(D431:D433),F433)))</f>
        <v>29</v>
      </c>
      <c r="G434">
        <f>IF(OR(טבלה135[[#This Row],[CycleNumber]]&gt;B435,B435=""),IF(טבלה135[[#This Row],[מספר סטייה]]=3,MIN(D432:D434),טבלה135[[#This Row],[מינ קבוע]]),טבלה135[[#This Row],[מינ קבוע]])</f>
        <v>25</v>
      </c>
      <c r="H434">
        <f>IF(OR(טבלה135[[#This Row],[CycleNumber]]&gt;B435,B435=""),IF(טבלה135[[#This Row],[מספר סטייה]]=3,MAX(D432:D434),טבלה135[[#This Row],[מקס קבוע]]),טבלה135[[#This Row],[מקס קבוע]])</f>
        <v>29</v>
      </c>
      <c r="I43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קבוע]]&lt;&gt;E433,1,I433+1),0))</f>
        <v>0</v>
      </c>
      <c r="J434" t="str">
        <f>IF(AND(טבלה135[[#This Row],[CycleNumber]]&lt;B435,טבלה135[[#This Row],[מקס קבוע]]&lt;&gt;""),IF(OR(טבלה135[[#This Row],[מספר סטייה]]&lt;I435,AND(טבלה135[[#This Row],[מספר סטייה]]=3,I435=1)),0,1),"")</f>
        <v/>
      </c>
      <c r="K434">
        <f>IF(טבלה135[[#This Row],[מקס קבוע]]&lt;&gt;"",טבלה135[[#This Row],[מקסימום]]-טבלה135[[#This Row],[מינימום]],"")</f>
        <v>4</v>
      </c>
      <c r="L434">
        <f>IF(IFERROR(LOOKUP(טבלה135[[#This Row],[ClientID]],פיבוט!$A$4:$A$121),FALSE)=טבלה135[[#This Row],[ClientID]],1,0)</f>
        <v>1</v>
      </c>
      <c r="M434">
        <f>IF(OR(טבלה135[[#This Row],[ClientID]]=A435),"",1)</f>
        <v>1</v>
      </c>
      <c r="N434" s="3" t="str">
        <f>IF(טבלה135[[#This Row],[טווח]]&lt;&gt;K433,טבלה135[[#This Row],[טווח]],"")</f>
        <v/>
      </c>
      <c r="O434" s="3" t="str">
        <f>IF(טבלה135[[#This Row],[מניית טווחים]]&lt;&gt;"",IF(OR(30&gt;טבלה135[[#This Row],[מקסימום]],30&lt;טבלה135[[#This Row],[מינימום]]),0,1),"")</f>
        <v/>
      </c>
    </row>
    <row r="435" spans="1:15" x14ac:dyDescent="0.25">
      <c r="A435" t="s">
        <v>46</v>
      </c>
      <c r="B435">
        <v>1</v>
      </c>
      <c r="C435">
        <v>29</v>
      </c>
      <c r="D435">
        <f>טבלה135[[#This Row],[LengthofCycle]]+1</f>
        <v>30</v>
      </c>
      <c r="E435" t="str">
        <f>IF(טבלה135[[#This Row],[CycleNumber]]&lt;3,"",IF(טבלה135[[#This Row],[CycleNumber]]=3,MIN(D433:D435),IF(I434=3,MIN(D432:D434),E434)))</f>
        <v/>
      </c>
      <c r="F435" t="str">
        <f>IF(טבלה135[[#This Row],[CycleNumber]]&lt;3,"",IF(טבלה135[[#This Row],[CycleNumber]]=3,MAX(D433:D435),IF(I434=3,MAX(D432:D434),F434)))</f>
        <v/>
      </c>
      <c r="G435" t="str">
        <f>IF(OR(טבלה135[[#This Row],[CycleNumber]]&gt;B436,B436=""),IF(טבלה135[[#This Row],[מספר סטייה]]=3,MIN(D433:D435),טבלה135[[#This Row],[מינ קבוע]]),טבלה135[[#This Row],[מינ קבוע]])</f>
        <v/>
      </c>
      <c r="H435" t="str">
        <f>IF(OR(טבלה135[[#This Row],[CycleNumber]]&gt;B436,B436=""),IF(טבלה135[[#This Row],[מספר סטייה]]=3,MAX(D433:D435),טבלה135[[#This Row],[מקס קבוע]]),טבלה135[[#This Row],[מקס קבוע]])</f>
        <v/>
      </c>
      <c r="I43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קבוע]]&lt;&gt;E434,1,I434+1),0))</f>
        <v/>
      </c>
      <c r="J435" t="str">
        <f>IF(AND(טבלה135[[#This Row],[CycleNumber]]&lt;B436,טבלה135[[#This Row],[מקס קבוע]]&lt;&gt;""),IF(OR(טבלה135[[#This Row],[מספר סטייה]]&lt;I436,AND(טבלה135[[#This Row],[מספר סטייה]]=3,I436=1)),0,1),"")</f>
        <v/>
      </c>
      <c r="K435" t="str">
        <f>IF(טבלה135[[#This Row],[מקס קבוע]]&lt;&gt;"",טבלה135[[#This Row],[מקסימום]]-טבלה135[[#This Row],[מינימום]],"")</f>
        <v/>
      </c>
      <c r="L435">
        <f>IF(IFERROR(LOOKUP(טבלה135[[#This Row],[ClientID]],פיבוט!$A$4:$A$121),FALSE)=טבלה135[[#This Row],[ClientID]],1,0)</f>
        <v>1</v>
      </c>
      <c r="M435" t="str">
        <f>IF(OR(טבלה135[[#This Row],[ClientID]]=A436),"",1)</f>
        <v/>
      </c>
      <c r="N435" s="3" t="str">
        <f>IF(טבלה135[[#This Row],[טווח]]&lt;&gt;K434,טבלה135[[#This Row],[טווח]],"")</f>
        <v/>
      </c>
      <c r="O435" s="3" t="str">
        <f>IF(טבלה135[[#This Row],[מניית טווחים]]&lt;&gt;"",IF(OR(30&gt;טבלה135[[#This Row],[מקסימום]],30&lt;טבלה135[[#This Row],[מינימום]]),0,1),"")</f>
        <v/>
      </c>
    </row>
    <row r="436" spans="1:15" x14ac:dyDescent="0.25">
      <c r="A436" t="s">
        <v>46</v>
      </c>
      <c r="B436">
        <v>2</v>
      </c>
      <c r="C436">
        <v>31</v>
      </c>
      <c r="D436">
        <f>טבלה135[[#This Row],[LengthofCycle]]+1</f>
        <v>32</v>
      </c>
      <c r="E436" t="str">
        <f>IF(טבלה135[[#This Row],[CycleNumber]]&lt;3,"",IF(טבלה135[[#This Row],[CycleNumber]]=3,MIN(D434:D436),IF(I435=3,MIN(D433:D435),E435)))</f>
        <v/>
      </c>
      <c r="F436" t="str">
        <f>IF(טבלה135[[#This Row],[CycleNumber]]&lt;3,"",IF(טבלה135[[#This Row],[CycleNumber]]=3,MAX(D434:D436),IF(I435=3,MAX(D433:D435),F435)))</f>
        <v/>
      </c>
      <c r="G436" t="str">
        <f>IF(OR(טבלה135[[#This Row],[CycleNumber]]&gt;B437,B437=""),IF(טבלה135[[#This Row],[מספר סטייה]]=3,MIN(D434:D436),טבלה135[[#This Row],[מינ קבוע]]),טבלה135[[#This Row],[מינ קבוע]])</f>
        <v/>
      </c>
      <c r="H436" t="str">
        <f>IF(OR(טבלה135[[#This Row],[CycleNumber]]&gt;B437,B437=""),IF(טבלה135[[#This Row],[מספר סטייה]]=3,MAX(D434:D436),טבלה135[[#This Row],[מקס קבוע]]),טבלה135[[#This Row],[מקס קבוע]])</f>
        <v/>
      </c>
      <c r="I43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קבוע]]&lt;&gt;E435,1,I435+1),0))</f>
        <v/>
      </c>
      <c r="J436" t="str">
        <f>IF(AND(טבלה135[[#This Row],[CycleNumber]]&lt;B437,טבלה135[[#This Row],[מקס קבוע]]&lt;&gt;""),IF(OR(טבלה135[[#This Row],[מספר סטייה]]&lt;I437,AND(טבלה135[[#This Row],[מספר סטייה]]=3,I437=1)),0,1),"")</f>
        <v/>
      </c>
      <c r="K436" t="str">
        <f>IF(טבלה135[[#This Row],[מקס קבוע]]&lt;&gt;"",טבלה135[[#This Row],[מקסימום]]-טבלה135[[#This Row],[מינימום]],"")</f>
        <v/>
      </c>
      <c r="L436">
        <f>IF(IFERROR(LOOKUP(טבלה135[[#This Row],[ClientID]],פיבוט!$A$4:$A$121),FALSE)=טבלה135[[#This Row],[ClientID]],1,0)</f>
        <v>1</v>
      </c>
      <c r="M436" t="str">
        <f>IF(OR(טבלה135[[#This Row],[ClientID]]=A437),"",1)</f>
        <v/>
      </c>
      <c r="N436" s="3" t="str">
        <f>IF(טבלה135[[#This Row],[טווח]]&lt;&gt;K435,טבלה135[[#This Row],[טווח]],"")</f>
        <v/>
      </c>
      <c r="O436" s="3" t="str">
        <f>IF(טבלה135[[#This Row],[מניית טווחים]]&lt;&gt;"",IF(OR(30&gt;טבלה135[[#This Row],[מקסימום]],30&lt;טבלה135[[#This Row],[מינימום]]),0,1),"")</f>
        <v/>
      </c>
    </row>
    <row r="437" spans="1:15" x14ac:dyDescent="0.25">
      <c r="A437" t="s">
        <v>46</v>
      </c>
      <c r="B437">
        <v>3</v>
      </c>
      <c r="C437">
        <v>27</v>
      </c>
      <c r="D437">
        <f>טבלה135[[#This Row],[LengthofCycle]]+1</f>
        <v>28</v>
      </c>
      <c r="E437">
        <f>IF(טבלה135[[#This Row],[CycleNumber]]&lt;3,"",IF(טבלה135[[#This Row],[CycleNumber]]=3,MIN(D435:D437),IF(I436=3,MIN(D434:D436),E436)))</f>
        <v>28</v>
      </c>
      <c r="F437">
        <f>IF(טבלה135[[#This Row],[CycleNumber]]&lt;3,"",IF(טבלה135[[#This Row],[CycleNumber]]=3,MAX(D435:D437),IF(I436=3,MAX(D434:D436),F436)))</f>
        <v>32</v>
      </c>
      <c r="G437">
        <f>IF(OR(טבלה135[[#This Row],[CycleNumber]]&gt;B438,B438=""),IF(טבלה135[[#This Row],[מספר סטייה]]=3,MIN(D435:D437),טבלה135[[#This Row],[מינ קבוע]]),טבלה135[[#This Row],[מינ קבוע]])</f>
        <v>28</v>
      </c>
      <c r="H437">
        <f>IF(OR(טבלה135[[#This Row],[CycleNumber]]&gt;B438,B438=""),IF(טבלה135[[#This Row],[מספר סטייה]]=3,MAX(D435:D437),טבלה135[[#This Row],[מקס קבוע]]),טבלה135[[#This Row],[מקס קבוע]])</f>
        <v>32</v>
      </c>
      <c r="I43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קבוע]]&lt;&gt;E436,1,I436+1),0))</f>
        <v>0</v>
      </c>
      <c r="J437">
        <f>IF(AND(טבלה135[[#This Row],[CycleNumber]]&lt;B438,טבלה135[[#This Row],[מקס קבוע]]&lt;&gt;""),IF(OR(טבלה135[[#This Row],[מספר סטייה]]&lt;I438,AND(טבלה135[[#This Row],[מספר סטייה]]=3,I438=1)),0,1),"")</f>
        <v>1</v>
      </c>
      <c r="K437">
        <f>IF(טבלה135[[#This Row],[מקס קבוע]]&lt;&gt;"",טבלה135[[#This Row],[מקסימום]]-טבלה135[[#This Row],[מינימום]],"")</f>
        <v>4</v>
      </c>
      <c r="L437">
        <f>IF(IFERROR(LOOKUP(טבלה135[[#This Row],[ClientID]],פיבוט!$A$4:$A$121),FALSE)=טבלה135[[#This Row],[ClientID]],1,0)</f>
        <v>1</v>
      </c>
      <c r="M437" t="str">
        <f>IF(OR(טבלה135[[#This Row],[ClientID]]=A438),"",1)</f>
        <v/>
      </c>
      <c r="N437" s="3">
        <f>IF(טבלה135[[#This Row],[טווח]]&lt;&gt;K436,טבלה135[[#This Row],[טווח]],"")</f>
        <v>4</v>
      </c>
      <c r="O437" s="3">
        <f>IF(טבלה135[[#This Row],[מניית טווחים]]&lt;&gt;"",IF(OR(30&gt;טבלה135[[#This Row],[מקסימום]],30&lt;טבלה135[[#This Row],[מינימום]]),0,1),"")</f>
        <v>1</v>
      </c>
    </row>
    <row r="438" spans="1:15" x14ac:dyDescent="0.25">
      <c r="A438" t="s">
        <v>46</v>
      </c>
      <c r="B438">
        <v>4</v>
      </c>
      <c r="C438">
        <v>30</v>
      </c>
      <c r="D438">
        <f>טבלה135[[#This Row],[LengthofCycle]]+1</f>
        <v>31</v>
      </c>
      <c r="E438">
        <f>IF(טבלה135[[#This Row],[CycleNumber]]&lt;3,"",IF(טבלה135[[#This Row],[CycleNumber]]=3,MIN(D436:D438),IF(I437=3,MIN(D435:D437),E437)))</f>
        <v>28</v>
      </c>
      <c r="F438">
        <f>IF(טבלה135[[#This Row],[CycleNumber]]&lt;3,"",IF(טבלה135[[#This Row],[CycleNumber]]=3,MAX(D436:D438),IF(I437=3,MAX(D435:D437),F437)))</f>
        <v>32</v>
      </c>
      <c r="G438">
        <f>IF(OR(טבלה135[[#This Row],[CycleNumber]]&gt;B439,B439=""),IF(טבלה135[[#This Row],[מספר סטייה]]=3,MIN(D436:D438),טבלה135[[#This Row],[מינ קבוע]]),טבלה135[[#This Row],[מינ קבוע]])</f>
        <v>28</v>
      </c>
      <c r="H438">
        <f>IF(OR(טבלה135[[#This Row],[CycleNumber]]&gt;B439,B439=""),IF(טבלה135[[#This Row],[מספר סטייה]]=3,MAX(D436:D438),טבלה135[[#This Row],[מקס קבוע]]),טבלה135[[#This Row],[מקס קבוע]])</f>
        <v>32</v>
      </c>
      <c r="I43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קבוע]]&lt;&gt;E437,1,I437+1),0))</f>
        <v>0</v>
      </c>
      <c r="J438">
        <f>IF(AND(טבלה135[[#This Row],[CycleNumber]]&lt;B439,טבלה135[[#This Row],[מקס קבוע]]&lt;&gt;""),IF(OR(טבלה135[[#This Row],[מספר סטייה]]&lt;I439,AND(טבלה135[[#This Row],[מספר סטייה]]=3,I439=1)),0,1),"")</f>
        <v>0</v>
      </c>
      <c r="K438">
        <f>IF(טבלה135[[#This Row],[מקס קבוע]]&lt;&gt;"",טבלה135[[#This Row],[מקסימום]]-טבלה135[[#This Row],[מינימום]],"")</f>
        <v>4</v>
      </c>
      <c r="L438">
        <f>IF(IFERROR(LOOKUP(טבלה135[[#This Row],[ClientID]],פיבוט!$A$4:$A$121),FALSE)=טבלה135[[#This Row],[ClientID]],1,0)</f>
        <v>1</v>
      </c>
      <c r="M438" t="str">
        <f>IF(OR(טבלה135[[#This Row],[ClientID]]=A439),"",1)</f>
        <v/>
      </c>
      <c r="N438" s="3" t="str">
        <f>IF(טבלה135[[#This Row],[טווח]]&lt;&gt;K437,טבלה135[[#This Row],[טווח]],"")</f>
        <v/>
      </c>
      <c r="O438" s="3" t="str">
        <f>IF(טבלה135[[#This Row],[מניית טווחים]]&lt;&gt;"",IF(OR(30&gt;טבלה135[[#This Row],[מקסימום]],30&lt;טבלה135[[#This Row],[מינימום]]),0,1),"")</f>
        <v/>
      </c>
    </row>
    <row r="439" spans="1:15" x14ac:dyDescent="0.25">
      <c r="A439" t="s">
        <v>46</v>
      </c>
      <c r="B439">
        <v>5</v>
      </c>
      <c r="C439">
        <v>26</v>
      </c>
      <c r="D439">
        <f>טבלה135[[#This Row],[LengthofCycle]]+1</f>
        <v>27</v>
      </c>
      <c r="E439">
        <f>IF(טבלה135[[#This Row],[CycleNumber]]&lt;3,"",IF(טבלה135[[#This Row],[CycleNumber]]=3,MIN(D437:D439),IF(I438=3,MIN(D436:D438),E438)))</f>
        <v>28</v>
      </c>
      <c r="F439">
        <f>IF(טבלה135[[#This Row],[CycleNumber]]&lt;3,"",IF(טבלה135[[#This Row],[CycleNumber]]=3,MAX(D437:D439),IF(I438=3,MAX(D436:D438),F438)))</f>
        <v>32</v>
      </c>
      <c r="G439">
        <f>IF(OR(טבלה135[[#This Row],[CycleNumber]]&gt;B440,B440=""),IF(טבלה135[[#This Row],[מספר סטייה]]=3,MIN(D437:D439),טבלה135[[#This Row],[מינ קבוע]]),טבלה135[[#This Row],[מינ קבוע]])</f>
        <v>28</v>
      </c>
      <c r="H439">
        <f>IF(OR(טבלה135[[#This Row],[CycleNumber]]&gt;B440,B440=""),IF(טבלה135[[#This Row],[מספר סטייה]]=3,MAX(D437:D439),טבלה135[[#This Row],[מקס קבוע]]),טבלה135[[#This Row],[מקס קבוע]])</f>
        <v>32</v>
      </c>
      <c r="I43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קבוע]]&lt;&gt;E438,1,I438+1),0))</f>
        <v>1</v>
      </c>
      <c r="J439">
        <f>IF(AND(טבלה135[[#This Row],[CycleNumber]]&lt;B440,טבלה135[[#This Row],[מקס קבוע]]&lt;&gt;""),IF(OR(טבלה135[[#This Row],[מספר סטייה]]&lt;I440,AND(טבלה135[[#This Row],[מספר סטייה]]=3,I440=1)),0,1),"")</f>
        <v>1</v>
      </c>
      <c r="K439">
        <f>IF(טבלה135[[#This Row],[מקס קבוע]]&lt;&gt;"",טבלה135[[#This Row],[מקסימום]]-טבלה135[[#This Row],[מינימום]],"")</f>
        <v>4</v>
      </c>
      <c r="L439">
        <f>IF(IFERROR(LOOKUP(טבלה135[[#This Row],[ClientID]],פיבוט!$A$4:$A$121),FALSE)=טבלה135[[#This Row],[ClientID]],1,0)</f>
        <v>1</v>
      </c>
      <c r="M439" t="str">
        <f>IF(OR(טבלה135[[#This Row],[ClientID]]=A440),"",1)</f>
        <v/>
      </c>
      <c r="N439" s="3" t="str">
        <f>IF(טבלה135[[#This Row],[טווח]]&lt;&gt;K438,טבלה135[[#This Row],[טווח]],"")</f>
        <v/>
      </c>
      <c r="O439" s="3" t="str">
        <f>IF(טבלה135[[#This Row],[מניית טווחים]]&lt;&gt;"",IF(OR(30&gt;טבלה135[[#This Row],[מקסימום]],30&lt;טבלה135[[#This Row],[מינימום]]),0,1),"")</f>
        <v/>
      </c>
    </row>
    <row r="440" spans="1:15" x14ac:dyDescent="0.25">
      <c r="A440" t="s">
        <v>46</v>
      </c>
      <c r="B440">
        <v>6</v>
      </c>
      <c r="C440">
        <v>29</v>
      </c>
      <c r="D440">
        <f>טבלה135[[#This Row],[LengthofCycle]]+1</f>
        <v>30</v>
      </c>
      <c r="E440">
        <f>IF(טבלה135[[#This Row],[CycleNumber]]&lt;3,"",IF(טבלה135[[#This Row],[CycleNumber]]=3,MIN(D438:D440),IF(I439=3,MIN(D437:D439),E439)))</f>
        <v>28</v>
      </c>
      <c r="F440">
        <f>IF(טבלה135[[#This Row],[CycleNumber]]&lt;3,"",IF(טבלה135[[#This Row],[CycleNumber]]=3,MAX(D438:D440),IF(I439=3,MAX(D437:D439),F439)))</f>
        <v>32</v>
      </c>
      <c r="G440">
        <f>IF(OR(טבלה135[[#This Row],[CycleNumber]]&gt;B441,B441=""),IF(טבלה135[[#This Row],[מספר סטייה]]=3,MIN(D438:D440),טבלה135[[#This Row],[מינ קבוע]]),טבלה135[[#This Row],[מינ קבוע]])</f>
        <v>28</v>
      </c>
      <c r="H440">
        <f>IF(OR(טבלה135[[#This Row],[CycleNumber]]&gt;B441,B441=""),IF(טבלה135[[#This Row],[מספר סטייה]]=3,MAX(D438:D440),טבלה135[[#This Row],[מקס קבוע]]),טבלה135[[#This Row],[מקס קבוע]])</f>
        <v>32</v>
      </c>
      <c r="I44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קבוע]]&lt;&gt;E439,1,I439+1),0))</f>
        <v>0</v>
      </c>
      <c r="J440">
        <f>IF(AND(טבלה135[[#This Row],[CycleNumber]]&lt;B441,טבלה135[[#This Row],[מקס קבוע]]&lt;&gt;""),IF(OR(טבלה135[[#This Row],[מספר סטייה]]&lt;I441,AND(טבלה135[[#This Row],[מספר סטייה]]=3,I441=1)),0,1),"")</f>
        <v>1</v>
      </c>
      <c r="K440">
        <f>IF(טבלה135[[#This Row],[מקס קבוע]]&lt;&gt;"",טבלה135[[#This Row],[מקסימום]]-טבלה135[[#This Row],[מינימום]],"")</f>
        <v>4</v>
      </c>
      <c r="L440">
        <f>IF(IFERROR(LOOKUP(טבלה135[[#This Row],[ClientID]],פיבוט!$A$4:$A$121),FALSE)=טבלה135[[#This Row],[ClientID]],1,0)</f>
        <v>1</v>
      </c>
      <c r="M440" t="str">
        <f>IF(OR(טבלה135[[#This Row],[ClientID]]=A441),"",1)</f>
        <v/>
      </c>
      <c r="N440" s="3" t="str">
        <f>IF(טבלה135[[#This Row],[טווח]]&lt;&gt;K439,טבלה135[[#This Row],[טווח]],"")</f>
        <v/>
      </c>
      <c r="O440" s="3" t="str">
        <f>IF(טבלה135[[#This Row],[מניית טווחים]]&lt;&gt;"",IF(OR(30&gt;טבלה135[[#This Row],[מקסימום]],30&lt;טבלה135[[#This Row],[מינימום]]),0,1),"")</f>
        <v/>
      </c>
    </row>
    <row r="441" spans="1:15" x14ac:dyDescent="0.25">
      <c r="A441" t="s">
        <v>46</v>
      </c>
      <c r="B441">
        <v>7</v>
      </c>
      <c r="C441">
        <v>29</v>
      </c>
      <c r="D441">
        <f>טבלה135[[#This Row],[LengthofCycle]]+1</f>
        <v>30</v>
      </c>
      <c r="E441">
        <f>IF(טבלה135[[#This Row],[CycleNumber]]&lt;3,"",IF(טבלה135[[#This Row],[CycleNumber]]=3,MIN(D439:D441),IF(I440=3,MIN(D438:D440),E440)))</f>
        <v>28</v>
      </c>
      <c r="F441">
        <f>IF(טבלה135[[#This Row],[CycleNumber]]&lt;3,"",IF(טבלה135[[#This Row],[CycleNumber]]=3,MAX(D439:D441),IF(I440=3,MAX(D438:D440),F440)))</f>
        <v>32</v>
      </c>
      <c r="G441">
        <f>IF(OR(טבלה135[[#This Row],[CycleNumber]]&gt;B442,B442=""),IF(טבלה135[[#This Row],[מספר סטייה]]=3,MIN(D439:D441),טבלה135[[#This Row],[מינ קבוע]]),טבלה135[[#This Row],[מינ קבוע]])</f>
        <v>28</v>
      </c>
      <c r="H441">
        <f>IF(OR(טבלה135[[#This Row],[CycleNumber]]&gt;B442,B442=""),IF(טבלה135[[#This Row],[מספר סטייה]]=3,MAX(D439:D441),טבלה135[[#This Row],[מקס קבוע]]),טבלה135[[#This Row],[מקס קבוע]])</f>
        <v>32</v>
      </c>
      <c r="I44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קבוע]]&lt;&gt;E440,1,I440+1),0))</f>
        <v>0</v>
      </c>
      <c r="J441">
        <f>IF(AND(טבלה135[[#This Row],[CycleNumber]]&lt;B442,טבלה135[[#This Row],[מקס קבוע]]&lt;&gt;""),IF(OR(טבלה135[[#This Row],[מספר סטייה]]&lt;I442,AND(טבלה135[[#This Row],[מספר סטייה]]=3,I442=1)),0,1),"")</f>
        <v>1</v>
      </c>
      <c r="K441">
        <f>IF(טבלה135[[#This Row],[מקס קבוע]]&lt;&gt;"",טבלה135[[#This Row],[מקסימום]]-טבלה135[[#This Row],[מינימום]],"")</f>
        <v>4</v>
      </c>
      <c r="L441">
        <f>IF(IFERROR(LOOKUP(טבלה135[[#This Row],[ClientID]],פיבוט!$A$4:$A$121),FALSE)=טבלה135[[#This Row],[ClientID]],1,0)</f>
        <v>1</v>
      </c>
      <c r="M441" t="str">
        <f>IF(OR(טבלה135[[#This Row],[ClientID]]=A442),"",1)</f>
        <v/>
      </c>
      <c r="N441" s="3" t="str">
        <f>IF(טבלה135[[#This Row],[טווח]]&lt;&gt;K440,טבלה135[[#This Row],[טווח]],"")</f>
        <v/>
      </c>
      <c r="O441" s="3" t="str">
        <f>IF(טבלה135[[#This Row],[מניית טווחים]]&lt;&gt;"",IF(OR(30&gt;טבלה135[[#This Row],[מקסימום]],30&lt;טבלה135[[#This Row],[מינימום]]),0,1),"")</f>
        <v/>
      </c>
    </row>
    <row r="442" spans="1:15" x14ac:dyDescent="0.25">
      <c r="A442" t="s">
        <v>46</v>
      </c>
      <c r="B442">
        <v>8</v>
      </c>
      <c r="C442">
        <v>29</v>
      </c>
      <c r="D442">
        <f>טבלה135[[#This Row],[LengthofCycle]]+1</f>
        <v>30</v>
      </c>
      <c r="E442">
        <f>IF(טבלה135[[#This Row],[CycleNumber]]&lt;3,"",IF(טבלה135[[#This Row],[CycleNumber]]=3,MIN(D440:D442),IF(I441=3,MIN(D439:D441),E441)))</f>
        <v>28</v>
      </c>
      <c r="F442">
        <f>IF(טבלה135[[#This Row],[CycleNumber]]&lt;3,"",IF(טבלה135[[#This Row],[CycleNumber]]=3,MAX(D440:D442),IF(I441=3,MAX(D439:D441),F441)))</f>
        <v>32</v>
      </c>
      <c r="G442">
        <f>IF(OR(טבלה135[[#This Row],[CycleNumber]]&gt;B443,B443=""),IF(טבלה135[[#This Row],[מספר סטייה]]=3,MIN(D440:D442),טבלה135[[#This Row],[מינ קבוע]]),טבלה135[[#This Row],[מינ קבוע]])</f>
        <v>28</v>
      </c>
      <c r="H442">
        <f>IF(OR(טבלה135[[#This Row],[CycleNumber]]&gt;B443,B443=""),IF(טבלה135[[#This Row],[מספר סטייה]]=3,MAX(D440:D442),טבלה135[[#This Row],[מקס קבוע]]),טבלה135[[#This Row],[מקס קבוע]])</f>
        <v>32</v>
      </c>
      <c r="I44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קבוע]]&lt;&gt;E441,1,I441+1),0))</f>
        <v>0</v>
      </c>
      <c r="J442">
        <f>IF(AND(טבלה135[[#This Row],[CycleNumber]]&lt;B443,טבלה135[[#This Row],[מקס קבוע]]&lt;&gt;""),IF(OR(טבלה135[[#This Row],[מספר סטייה]]&lt;I443,AND(טבלה135[[#This Row],[מספר סטייה]]=3,I443=1)),0,1),"")</f>
        <v>0</v>
      </c>
      <c r="K442">
        <f>IF(טבלה135[[#This Row],[מקס קבוע]]&lt;&gt;"",טבלה135[[#This Row],[מקסימום]]-טבלה135[[#This Row],[מינימום]],"")</f>
        <v>4</v>
      </c>
      <c r="L442">
        <f>IF(IFERROR(LOOKUP(טבלה135[[#This Row],[ClientID]],פיבוט!$A$4:$A$121),FALSE)=טבלה135[[#This Row],[ClientID]],1,0)</f>
        <v>1</v>
      </c>
      <c r="M442" t="str">
        <f>IF(OR(טבלה135[[#This Row],[ClientID]]=A443),"",1)</f>
        <v/>
      </c>
      <c r="N442" s="3" t="str">
        <f>IF(טבלה135[[#This Row],[טווח]]&lt;&gt;K441,טבלה135[[#This Row],[טווח]],"")</f>
        <v/>
      </c>
      <c r="O442" s="3" t="str">
        <f>IF(טבלה135[[#This Row],[מניית טווחים]]&lt;&gt;"",IF(OR(30&gt;טבלה135[[#This Row],[מקסימום]],30&lt;טבלה135[[#This Row],[מינימום]]),0,1),"")</f>
        <v/>
      </c>
    </row>
    <row r="443" spans="1:15" x14ac:dyDescent="0.25">
      <c r="A443" t="s">
        <v>46</v>
      </c>
      <c r="B443">
        <v>9</v>
      </c>
      <c r="C443">
        <v>36</v>
      </c>
      <c r="D443">
        <f>טבלה135[[#This Row],[LengthofCycle]]+1</f>
        <v>37</v>
      </c>
      <c r="E443">
        <f>IF(טבלה135[[#This Row],[CycleNumber]]&lt;3,"",IF(טבלה135[[#This Row],[CycleNumber]]=3,MIN(D441:D443),IF(I442=3,MIN(D440:D442),E442)))</f>
        <v>28</v>
      </c>
      <c r="F443">
        <f>IF(טבלה135[[#This Row],[CycleNumber]]&lt;3,"",IF(טבלה135[[#This Row],[CycleNumber]]=3,MAX(D441:D443),IF(I442=3,MAX(D440:D442),F442)))</f>
        <v>32</v>
      </c>
      <c r="G443">
        <f>IF(OR(טבלה135[[#This Row],[CycleNumber]]&gt;B444,B444=""),IF(טבלה135[[#This Row],[מספר סטייה]]=3,MIN(D441:D443),טבלה135[[#This Row],[מינ קבוע]]),טבלה135[[#This Row],[מינ קבוע]])</f>
        <v>28</v>
      </c>
      <c r="H443">
        <f>IF(OR(טבלה135[[#This Row],[CycleNumber]]&gt;B444,B444=""),IF(טבלה135[[#This Row],[מספר סטייה]]=3,MAX(D441:D443),טבלה135[[#This Row],[מקס קבוע]]),טבלה135[[#This Row],[מקס קבוע]])</f>
        <v>32</v>
      </c>
      <c r="I44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קבוע]]&lt;&gt;E442,1,I442+1),0))</f>
        <v>1</v>
      </c>
      <c r="J443">
        <f>IF(AND(טבלה135[[#This Row],[CycleNumber]]&lt;B444,טבלה135[[#This Row],[מקס קבוע]]&lt;&gt;""),IF(OR(טבלה135[[#This Row],[מספר סטייה]]&lt;I444,AND(טבלה135[[#This Row],[מספר סטייה]]=3,I444=1)),0,1),"")</f>
        <v>1</v>
      </c>
      <c r="K443">
        <f>IF(טבלה135[[#This Row],[מקס קבוע]]&lt;&gt;"",טבלה135[[#This Row],[מקסימום]]-טבלה135[[#This Row],[מינימום]],"")</f>
        <v>4</v>
      </c>
      <c r="L443">
        <f>IF(IFERROR(LOOKUP(טבלה135[[#This Row],[ClientID]],פיבוט!$A$4:$A$121),FALSE)=טבלה135[[#This Row],[ClientID]],1,0)</f>
        <v>1</v>
      </c>
      <c r="M443" t="str">
        <f>IF(OR(טבלה135[[#This Row],[ClientID]]=A444),"",1)</f>
        <v/>
      </c>
      <c r="N443" s="3" t="str">
        <f>IF(טבלה135[[#This Row],[טווח]]&lt;&gt;K442,טבלה135[[#This Row],[טווח]],"")</f>
        <v/>
      </c>
      <c r="O443" s="3" t="str">
        <f>IF(טבלה135[[#This Row],[מניית טווחים]]&lt;&gt;"",IF(OR(30&gt;טבלה135[[#This Row],[מקסימום]],30&lt;טבלה135[[#This Row],[מינימום]]),0,1),"")</f>
        <v/>
      </c>
    </row>
    <row r="444" spans="1:15" x14ac:dyDescent="0.25">
      <c r="A444" t="s">
        <v>46</v>
      </c>
      <c r="B444">
        <v>10</v>
      </c>
      <c r="C444">
        <v>30</v>
      </c>
      <c r="D444">
        <f>טבלה135[[#This Row],[LengthofCycle]]+1</f>
        <v>31</v>
      </c>
      <c r="E444">
        <f>IF(טבלה135[[#This Row],[CycleNumber]]&lt;3,"",IF(טבלה135[[#This Row],[CycleNumber]]=3,MIN(D442:D444),IF(I443=3,MIN(D441:D443),E443)))</f>
        <v>28</v>
      </c>
      <c r="F444">
        <f>IF(טבלה135[[#This Row],[CycleNumber]]&lt;3,"",IF(טבלה135[[#This Row],[CycleNumber]]=3,MAX(D442:D444),IF(I443=3,MAX(D441:D443),F443)))</f>
        <v>32</v>
      </c>
      <c r="G444">
        <f>IF(OR(טבלה135[[#This Row],[CycleNumber]]&gt;B445,B445=""),IF(טבלה135[[#This Row],[מספר סטייה]]=3,MIN(D442:D444),טבלה135[[#This Row],[מינ קבוע]]),טבלה135[[#This Row],[מינ קבוע]])</f>
        <v>28</v>
      </c>
      <c r="H444">
        <f>IF(OR(טבלה135[[#This Row],[CycleNumber]]&gt;B445,B445=""),IF(טבלה135[[#This Row],[מספר סטייה]]=3,MAX(D442:D444),טבלה135[[#This Row],[מקס קבוע]]),טבלה135[[#This Row],[מקס קבוע]])</f>
        <v>32</v>
      </c>
      <c r="I44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קבוע]]&lt;&gt;E443,1,I443+1),0))</f>
        <v>0</v>
      </c>
      <c r="J444">
        <f>IF(AND(טבלה135[[#This Row],[CycleNumber]]&lt;B445,טבלה135[[#This Row],[מקס קבוע]]&lt;&gt;""),IF(OR(טבלה135[[#This Row],[מספר סטייה]]&lt;I445,AND(טבלה135[[#This Row],[מספר סטייה]]=3,I445=1)),0,1),"")</f>
        <v>1</v>
      </c>
      <c r="K444">
        <f>IF(טבלה135[[#This Row],[מקס קבוע]]&lt;&gt;"",טבלה135[[#This Row],[מקסימום]]-טבלה135[[#This Row],[מינימום]],"")</f>
        <v>4</v>
      </c>
      <c r="L444">
        <f>IF(IFERROR(LOOKUP(טבלה135[[#This Row],[ClientID]],פיבוט!$A$4:$A$121),FALSE)=טבלה135[[#This Row],[ClientID]],1,0)</f>
        <v>1</v>
      </c>
      <c r="M444" t="str">
        <f>IF(OR(טבלה135[[#This Row],[ClientID]]=A445),"",1)</f>
        <v/>
      </c>
      <c r="N444" s="3" t="str">
        <f>IF(טבלה135[[#This Row],[טווח]]&lt;&gt;K443,טבלה135[[#This Row],[טווח]],"")</f>
        <v/>
      </c>
      <c r="O444" s="3" t="str">
        <f>IF(טבלה135[[#This Row],[מניית טווחים]]&lt;&gt;"",IF(OR(30&gt;טבלה135[[#This Row],[מקסימום]],30&lt;טבלה135[[#This Row],[מינימום]]),0,1),"")</f>
        <v/>
      </c>
    </row>
    <row r="445" spans="1:15" x14ac:dyDescent="0.25">
      <c r="A445" t="s">
        <v>46</v>
      </c>
      <c r="B445">
        <v>11</v>
      </c>
      <c r="C445">
        <v>28</v>
      </c>
      <c r="D445">
        <f>טבלה135[[#This Row],[LengthofCycle]]+1</f>
        <v>29</v>
      </c>
      <c r="E445">
        <f>IF(טבלה135[[#This Row],[CycleNumber]]&lt;3,"",IF(טבלה135[[#This Row],[CycleNumber]]=3,MIN(D443:D445),IF(I444=3,MIN(D442:D444),E444)))</f>
        <v>28</v>
      </c>
      <c r="F445">
        <f>IF(טבלה135[[#This Row],[CycleNumber]]&lt;3,"",IF(טבלה135[[#This Row],[CycleNumber]]=3,MAX(D443:D445),IF(I444=3,MAX(D442:D444),F444)))</f>
        <v>32</v>
      </c>
      <c r="G445">
        <f>IF(OR(טבלה135[[#This Row],[CycleNumber]]&gt;B446,B446=""),IF(טבלה135[[#This Row],[מספר סטייה]]=3,MIN(D443:D445),טבלה135[[#This Row],[מינ קבוע]]),טבלה135[[#This Row],[מינ קבוע]])</f>
        <v>28</v>
      </c>
      <c r="H445">
        <f>IF(OR(טבלה135[[#This Row],[CycleNumber]]&gt;B446,B446=""),IF(טבלה135[[#This Row],[מספר סטייה]]=3,MAX(D443:D445),טבלה135[[#This Row],[מקס קבוע]]),טבלה135[[#This Row],[מקס קבוע]])</f>
        <v>32</v>
      </c>
      <c r="I44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קבוע]]&lt;&gt;E444,1,I444+1),0))</f>
        <v>0</v>
      </c>
      <c r="J445">
        <f>IF(AND(טבלה135[[#This Row],[CycleNumber]]&lt;B446,טבלה135[[#This Row],[מקס קבוע]]&lt;&gt;""),IF(OR(טבלה135[[#This Row],[מספר סטייה]]&lt;I446,AND(טבלה135[[#This Row],[מספר סטייה]]=3,I446=1)),0,1),"")</f>
        <v>1</v>
      </c>
      <c r="K445">
        <f>IF(טבלה135[[#This Row],[מקס קבוע]]&lt;&gt;"",טבלה135[[#This Row],[מקסימום]]-טבלה135[[#This Row],[מינימום]],"")</f>
        <v>4</v>
      </c>
      <c r="L445">
        <f>IF(IFERROR(LOOKUP(טבלה135[[#This Row],[ClientID]],פיבוט!$A$4:$A$121),FALSE)=טבלה135[[#This Row],[ClientID]],1,0)</f>
        <v>1</v>
      </c>
      <c r="M445" t="str">
        <f>IF(OR(טבלה135[[#This Row],[ClientID]]=A446),"",1)</f>
        <v/>
      </c>
      <c r="N445" s="3" t="str">
        <f>IF(טבלה135[[#This Row],[טווח]]&lt;&gt;K444,טבלה135[[#This Row],[טווח]],"")</f>
        <v/>
      </c>
      <c r="O445" s="3" t="str">
        <f>IF(טבלה135[[#This Row],[מניית טווחים]]&lt;&gt;"",IF(OR(30&gt;טבלה135[[#This Row],[מקסימום]],30&lt;טבלה135[[#This Row],[מינימום]]),0,1),"")</f>
        <v/>
      </c>
    </row>
    <row r="446" spans="1:15" x14ac:dyDescent="0.25">
      <c r="A446" t="s">
        <v>46</v>
      </c>
      <c r="B446">
        <v>12</v>
      </c>
      <c r="C446">
        <v>30</v>
      </c>
      <c r="D446">
        <f>טבלה135[[#This Row],[LengthofCycle]]+1</f>
        <v>31</v>
      </c>
      <c r="E446">
        <f>IF(טבלה135[[#This Row],[CycleNumber]]&lt;3,"",IF(טבלה135[[#This Row],[CycleNumber]]=3,MIN(D444:D446),IF(I445=3,MIN(D443:D445),E445)))</f>
        <v>28</v>
      </c>
      <c r="F446">
        <f>IF(טבלה135[[#This Row],[CycleNumber]]&lt;3,"",IF(טבלה135[[#This Row],[CycleNumber]]=3,MAX(D444:D446),IF(I445=3,MAX(D443:D445),F445)))</f>
        <v>32</v>
      </c>
      <c r="G446">
        <f>IF(OR(טבלה135[[#This Row],[CycleNumber]]&gt;B447,B447=""),IF(טבלה135[[#This Row],[מספר סטייה]]=3,MIN(D444:D446),טבלה135[[#This Row],[מינ קבוע]]),טבלה135[[#This Row],[מינ קבוע]])</f>
        <v>28</v>
      </c>
      <c r="H446">
        <f>IF(OR(טבלה135[[#This Row],[CycleNumber]]&gt;B447,B447=""),IF(טבלה135[[#This Row],[מספר סטייה]]=3,MAX(D444:D446),טבלה135[[#This Row],[מקס קבוע]]),טבלה135[[#This Row],[מקס קבוע]])</f>
        <v>32</v>
      </c>
      <c r="I44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קבוע]]&lt;&gt;E445,1,I445+1),0))</f>
        <v>0</v>
      </c>
      <c r="J446" t="str">
        <f>IF(AND(טבלה135[[#This Row],[CycleNumber]]&lt;B447,טבלה135[[#This Row],[מקס קבוע]]&lt;&gt;""),IF(OR(טבלה135[[#This Row],[מספר סטייה]]&lt;I447,AND(טבלה135[[#This Row],[מספר סטייה]]=3,I447=1)),0,1),"")</f>
        <v/>
      </c>
      <c r="K446">
        <f>IF(טבלה135[[#This Row],[מקס קבוע]]&lt;&gt;"",טבלה135[[#This Row],[מקסימום]]-טבלה135[[#This Row],[מינימום]],"")</f>
        <v>4</v>
      </c>
      <c r="L446">
        <f>IF(IFERROR(LOOKUP(טבלה135[[#This Row],[ClientID]],פיבוט!$A$4:$A$121),FALSE)=טבלה135[[#This Row],[ClientID]],1,0)</f>
        <v>1</v>
      </c>
      <c r="M446">
        <f>IF(OR(טבלה135[[#This Row],[ClientID]]=A447),"",1)</f>
        <v>1</v>
      </c>
      <c r="N446" s="3" t="str">
        <f>IF(טבלה135[[#This Row],[טווח]]&lt;&gt;K445,טבלה135[[#This Row],[טווח]],"")</f>
        <v/>
      </c>
      <c r="O446" s="3" t="str">
        <f>IF(טבלה135[[#This Row],[מניית טווחים]]&lt;&gt;"",IF(OR(30&gt;טבלה135[[#This Row],[מקסימום]],30&lt;טבלה135[[#This Row],[מינימום]]),0,1),"")</f>
        <v/>
      </c>
    </row>
    <row r="447" spans="1:15" x14ac:dyDescent="0.25">
      <c r="A447" t="s">
        <v>47</v>
      </c>
      <c r="B447">
        <v>1</v>
      </c>
      <c r="C447">
        <v>25</v>
      </c>
      <c r="D447">
        <f>טבלה135[[#This Row],[LengthofCycle]]+1</f>
        <v>26</v>
      </c>
      <c r="E447" t="str">
        <f>IF(טבלה135[[#This Row],[CycleNumber]]&lt;3,"",IF(טבלה135[[#This Row],[CycleNumber]]=3,MIN(D445:D447),IF(I446=3,MIN(D444:D446),E446)))</f>
        <v/>
      </c>
      <c r="F447" t="str">
        <f>IF(טבלה135[[#This Row],[CycleNumber]]&lt;3,"",IF(טבלה135[[#This Row],[CycleNumber]]=3,MAX(D445:D447),IF(I446=3,MAX(D444:D446),F446)))</f>
        <v/>
      </c>
      <c r="G447" t="str">
        <f>IF(OR(טבלה135[[#This Row],[CycleNumber]]&gt;B448,B448=""),IF(טבלה135[[#This Row],[מספר סטייה]]=3,MIN(D445:D447),טבלה135[[#This Row],[מינ קבוע]]),טבלה135[[#This Row],[מינ קבוע]])</f>
        <v/>
      </c>
      <c r="H447" t="str">
        <f>IF(OR(טבלה135[[#This Row],[CycleNumber]]&gt;B448,B448=""),IF(טבלה135[[#This Row],[מספר סטייה]]=3,MAX(D445:D447),טבלה135[[#This Row],[מקס קבוע]]),טבלה135[[#This Row],[מקס קבוע]])</f>
        <v/>
      </c>
      <c r="I44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קבוע]]&lt;&gt;E446,1,I446+1),0))</f>
        <v/>
      </c>
      <c r="J447" t="str">
        <f>IF(AND(טבלה135[[#This Row],[CycleNumber]]&lt;B448,טבלה135[[#This Row],[מקס קבוע]]&lt;&gt;""),IF(OR(טבלה135[[#This Row],[מספר סטייה]]&lt;I448,AND(טבלה135[[#This Row],[מספר סטייה]]=3,I448=1)),0,1),"")</f>
        <v/>
      </c>
      <c r="K447" t="str">
        <f>IF(טבלה135[[#This Row],[מקס קבוע]]&lt;&gt;"",טבלה135[[#This Row],[מקסימום]]-טבלה135[[#This Row],[מינימום]],"")</f>
        <v/>
      </c>
      <c r="L447">
        <f>IF(IFERROR(LOOKUP(טבלה135[[#This Row],[ClientID]],פיבוט!$A$4:$A$121),FALSE)=טבלה135[[#This Row],[ClientID]],1,0)</f>
        <v>1</v>
      </c>
      <c r="M447" t="str">
        <f>IF(OR(טבלה135[[#This Row],[ClientID]]=A448),"",1)</f>
        <v/>
      </c>
      <c r="N447" s="3" t="str">
        <f>IF(טבלה135[[#This Row],[טווח]]&lt;&gt;K446,טבלה135[[#This Row],[טווח]],"")</f>
        <v/>
      </c>
      <c r="O447" s="3" t="str">
        <f>IF(טבלה135[[#This Row],[מניית טווחים]]&lt;&gt;"",IF(OR(30&gt;טבלה135[[#This Row],[מקסימום]],30&lt;טבלה135[[#This Row],[מינימום]]),0,1),"")</f>
        <v/>
      </c>
    </row>
    <row r="448" spans="1:15" x14ac:dyDescent="0.25">
      <c r="A448" t="s">
        <v>47</v>
      </c>
      <c r="B448">
        <v>2</v>
      </c>
      <c r="C448">
        <v>27</v>
      </c>
      <c r="D448">
        <f>טבלה135[[#This Row],[LengthofCycle]]+1</f>
        <v>28</v>
      </c>
      <c r="E448" t="str">
        <f>IF(טבלה135[[#This Row],[CycleNumber]]&lt;3,"",IF(טבלה135[[#This Row],[CycleNumber]]=3,MIN(D446:D448),IF(I447=3,MIN(D445:D447),E447)))</f>
        <v/>
      </c>
      <c r="F448" t="str">
        <f>IF(טבלה135[[#This Row],[CycleNumber]]&lt;3,"",IF(טבלה135[[#This Row],[CycleNumber]]=3,MAX(D446:D448),IF(I447=3,MAX(D445:D447),F447)))</f>
        <v/>
      </c>
      <c r="G448" t="str">
        <f>IF(OR(טבלה135[[#This Row],[CycleNumber]]&gt;B449,B449=""),IF(טבלה135[[#This Row],[מספר סטייה]]=3,MIN(D446:D448),טבלה135[[#This Row],[מינ קבוע]]),טבלה135[[#This Row],[מינ קבוע]])</f>
        <v/>
      </c>
      <c r="H448" t="str">
        <f>IF(OR(טבלה135[[#This Row],[CycleNumber]]&gt;B449,B449=""),IF(טבלה135[[#This Row],[מספר סטייה]]=3,MAX(D446:D448),טבלה135[[#This Row],[מקס קבוע]]),טבלה135[[#This Row],[מקס קבוע]])</f>
        <v/>
      </c>
      <c r="I44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קבוע]]&lt;&gt;E447,1,I447+1),0))</f>
        <v/>
      </c>
      <c r="J448" t="str">
        <f>IF(AND(טבלה135[[#This Row],[CycleNumber]]&lt;B449,טבלה135[[#This Row],[מקס קבוע]]&lt;&gt;""),IF(OR(טבלה135[[#This Row],[מספר סטייה]]&lt;I449,AND(טבלה135[[#This Row],[מספר סטייה]]=3,I449=1)),0,1),"")</f>
        <v/>
      </c>
      <c r="K448" t="str">
        <f>IF(טבלה135[[#This Row],[מקס קבוע]]&lt;&gt;"",טבלה135[[#This Row],[מקסימום]]-טבלה135[[#This Row],[מינימום]],"")</f>
        <v/>
      </c>
      <c r="L448">
        <f>IF(IFERROR(LOOKUP(טבלה135[[#This Row],[ClientID]],פיבוט!$A$4:$A$121),FALSE)=טבלה135[[#This Row],[ClientID]],1,0)</f>
        <v>1</v>
      </c>
      <c r="M448" t="str">
        <f>IF(OR(טבלה135[[#This Row],[ClientID]]=A449),"",1)</f>
        <v/>
      </c>
      <c r="N448" s="3" t="str">
        <f>IF(טבלה135[[#This Row],[טווח]]&lt;&gt;K447,טבלה135[[#This Row],[טווח]],"")</f>
        <v/>
      </c>
      <c r="O448" s="3" t="str">
        <f>IF(טבלה135[[#This Row],[מניית טווחים]]&lt;&gt;"",IF(OR(30&gt;טבלה135[[#This Row],[מקסימום]],30&lt;טבלה135[[#This Row],[מינימום]]),0,1),"")</f>
        <v/>
      </c>
    </row>
    <row r="449" spans="1:15" x14ac:dyDescent="0.25">
      <c r="A449" t="s">
        <v>47</v>
      </c>
      <c r="B449">
        <v>3</v>
      </c>
      <c r="C449">
        <v>26</v>
      </c>
      <c r="D449">
        <f>טבלה135[[#This Row],[LengthofCycle]]+1</f>
        <v>27</v>
      </c>
      <c r="E449">
        <f>IF(טבלה135[[#This Row],[CycleNumber]]&lt;3,"",IF(טבלה135[[#This Row],[CycleNumber]]=3,MIN(D447:D449),IF(I448=3,MIN(D446:D448),E448)))</f>
        <v>26</v>
      </c>
      <c r="F449">
        <f>IF(טבלה135[[#This Row],[CycleNumber]]&lt;3,"",IF(טבלה135[[#This Row],[CycleNumber]]=3,MAX(D447:D449),IF(I448=3,MAX(D446:D448),F448)))</f>
        <v>28</v>
      </c>
      <c r="G449">
        <f>IF(OR(טבלה135[[#This Row],[CycleNumber]]&gt;B450,B450=""),IF(טבלה135[[#This Row],[מספר סטייה]]=3,MIN(D447:D449),טבלה135[[#This Row],[מינ קבוע]]),טבלה135[[#This Row],[מינ קבוע]])</f>
        <v>26</v>
      </c>
      <c r="H449">
        <f>IF(OR(טבלה135[[#This Row],[CycleNumber]]&gt;B450,B450=""),IF(טבלה135[[#This Row],[מספר סטייה]]=3,MAX(D447:D449),טבלה135[[#This Row],[מקס קבוע]]),טבלה135[[#This Row],[מקס קבוע]])</f>
        <v>28</v>
      </c>
      <c r="I44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קבוע]]&lt;&gt;E448,1,I448+1),0))</f>
        <v>0</v>
      </c>
      <c r="J449">
        <f>IF(AND(טבלה135[[#This Row],[CycleNumber]]&lt;B450,טבלה135[[#This Row],[מקס קבוע]]&lt;&gt;""),IF(OR(טבלה135[[#This Row],[מספר סטייה]]&lt;I450,AND(טבלה135[[#This Row],[מספר סטייה]]=3,I450=1)),0,1),"")</f>
        <v>1</v>
      </c>
      <c r="K449">
        <f>IF(טבלה135[[#This Row],[מקס קבוע]]&lt;&gt;"",טבלה135[[#This Row],[מקסימום]]-טבלה135[[#This Row],[מינימום]],"")</f>
        <v>2</v>
      </c>
      <c r="L449">
        <f>IF(IFERROR(LOOKUP(טבלה135[[#This Row],[ClientID]],פיבוט!$A$4:$A$121),FALSE)=טבלה135[[#This Row],[ClientID]],1,0)</f>
        <v>1</v>
      </c>
      <c r="M449" t="str">
        <f>IF(OR(טבלה135[[#This Row],[ClientID]]=A450),"",1)</f>
        <v/>
      </c>
      <c r="N449" s="3">
        <f>IF(טבלה135[[#This Row],[טווח]]&lt;&gt;K448,טבלה135[[#This Row],[טווח]],"")</f>
        <v>2</v>
      </c>
      <c r="O449" s="3">
        <f>IF(טבלה135[[#This Row],[מניית טווחים]]&lt;&gt;"",IF(OR(30&gt;טבלה135[[#This Row],[מקסימום]],30&lt;טבלה135[[#This Row],[מינימום]]),0,1),"")</f>
        <v>0</v>
      </c>
    </row>
    <row r="450" spans="1:15" x14ac:dyDescent="0.25">
      <c r="A450" t="s">
        <v>47</v>
      </c>
      <c r="B450">
        <v>4</v>
      </c>
      <c r="C450">
        <v>27</v>
      </c>
      <c r="D450">
        <f>טבלה135[[#This Row],[LengthofCycle]]+1</f>
        <v>28</v>
      </c>
      <c r="E450">
        <f>IF(טבלה135[[#This Row],[CycleNumber]]&lt;3,"",IF(טבלה135[[#This Row],[CycleNumber]]=3,MIN(D448:D450),IF(I449=3,MIN(D447:D449),E449)))</f>
        <v>26</v>
      </c>
      <c r="F450">
        <f>IF(טבלה135[[#This Row],[CycleNumber]]&lt;3,"",IF(טבלה135[[#This Row],[CycleNumber]]=3,MAX(D448:D450),IF(I449=3,MAX(D447:D449),F449)))</f>
        <v>28</v>
      </c>
      <c r="G450">
        <f>IF(OR(טבלה135[[#This Row],[CycleNumber]]&gt;B451,B451=""),IF(טבלה135[[#This Row],[מספר סטייה]]=3,MIN(D448:D450),טבלה135[[#This Row],[מינ קבוע]]),טבלה135[[#This Row],[מינ קבוע]])</f>
        <v>26</v>
      </c>
      <c r="H450">
        <f>IF(OR(טבלה135[[#This Row],[CycleNumber]]&gt;B451,B451=""),IF(טבלה135[[#This Row],[מספר סטייה]]=3,MAX(D448:D450),טבלה135[[#This Row],[מקס קבוע]]),טבלה135[[#This Row],[מקס קבוע]])</f>
        <v>28</v>
      </c>
      <c r="I45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קבוע]]&lt;&gt;E449,1,I449+1),0))</f>
        <v>0</v>
      </c>
      <c r="J450">
        <f>IF(AND(טבלה135[[#This Row],[CycleNumber]]&lt;B451,טבלה135[[#This Row],[מקס קבוע]]&lt;&gt;""),IF(OR(טבלה135[[#This Row],[מספר סטייה]]&lt;I451,AND(טבלה135[[#This Row],[מספר סטייה]]=3,I451=1)),0,1),"")</f>
        <v>0</v>
      </c>
      <c r="K450">
        <f>IF(טבלה135[[#This Row],[מקס קבוע]]&lt;&gt;"",טבלה135[[#This Row],[מקסימום]]-טבלה135[[#This Row],[מינימום]],"")</f>
        <v>2</v>
      </c>
      <c r="L450">
        <f>IF(IFERROR(LOOKUP(טבלה135[[#This Row],[ClientID]],פיבוט!$A$4:$A$121),FALSE)=טבלה135[[#This Row],[ClientID]],1,0)</f>
        <v>1</v>
      </c>
      <c r="M450" t="str">
        <f>IF(OR(טבלה135[[#This Row],[ClientID]]=A451),"",1)</f>
        <v/>
      </c>
      <c r="N450" s="3" t="str">
        <f>IF(טבלה135[[#This Row],[טווח]]&lt;&gt;K449,טבלה135[[#This Row],[טווח]],"")</f>
        <v/>
      </c>
      <c r="O450" s="3" t="str">
        <f>IF(טבלה135[[#This Row],[מניית טווחים]]&lt;&gt;"",IF(OR(30&gt;טבלה135[[#This Row],[מקסימום]],30&lt;טבלה135[[#This Row],[מינימום]]),0,1),"")</f>
        <v/>
      </c>
    </row>
    <row r="451" spans="1:15" x14ac:dyDescent="0.25">
      <c r="A451" t="s">
        <v>47</v>
      </c>
      <c r="B451">
        <v>5</v>
      </c>
      <c r="C451">
        <v>24</v>
      </c>
      <c r="D451">
        <f>טבלה135[[#This Row],[LengthofCycle]]+1</f>
        <v>25</v>
      </c>
      <c r="E451">
        <f>IF(טבלה135[[#This Row],[CycleNumber]]&lt;3,"",IF(טבלה135[[#This Row],[CycleNumber]]=3,MIN(D449:D451),IF(I450=3,MIN(D448:D450),E450)))</f>
        <v>26</v>
      </c>
      <c r="F451">
        <f>IF(טבלה135[[#This Row],[CycleNumber]]&lt;3,"",IF(טבלה135[[#This Row],[CycleNumber]]=3,MAX(D449:D451),IF(I450=3,MAX(D448:D450),F450)))</f>
        <v>28</v>
      </c>
      <c r="G451">
        <f>IF(OR(טבלה135[[#This Row],[CycleNumber]]&gt;B452,B452=""),IF(טבלה135[[#This Row],[מספר סטייה]]=3,MIN(D449:D451),טבלה135[[#This Row],[מינ קבוע]]),טבלה135[[#This Row],[מינ קבוע]])</f>
        <v>26</v>
      </c>
      <c r="H451">
        <f>IF(OR(טבלה135[[#This Row],[CycleNumber]]&gt;B452,B452=""),IF(טבלה135[[#This Row],[מספר סטייה]]=3,MAX(D449:D451),טבלה135[[#This Row],[מקס קבוע]]),טבלה135[[#This Row],[מקס קבוע]])</f>
        <v>28</v>
      </c>
      <c r="I45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קבוע]]&lt;&gt;E450,1,I450+1),0))</f>
        <v>1</v>
      </c>
      <c r="J451">
        <f>IF(AND(טבלה135[[#This Row],[CycleNumber]]&lt;B452,טבלה135[[#This Row],[מקס קבוע]]&lt;&gt;""),IF(OR(טבלה135[[#This Row],[מספר סטייה]]&lt;I452,AND(טבלה135[[#This Row],[מספר סטייה]]=3,I452=1)),0,1),"")</f>
        <v>1</v>
      </c>
      <c r="K451">
        <f>IF(טבלה135[[#This Row],[מקס קבוע]]&lt;&gt;"",טבלה135[[#This Row],[מקסימום]]-טבלה135[[#This Row],[מינימום]],"")</f>
        <v>2</v>
      </c>
      <c r="L451">
        <f>IF(IFERROR(LOOKUP(טבלה135[[#This Row],[ClientID]],פיבוט!$A$4:$A$121),FALSE)=טבלה135[[#This Row],[ClientID]],1,0)</f>
        <v>1</v>
      </c>
      <c r="M451" t="str">
        <f>IF(OR(טבלה135[[#This Row],[ClientID]]=A452),"",1)</f>
        <v/>
      </c>
      <c r="N451" s="3" t="str">
        <f>IF(טבלה135[[#This Row],[טווח]]&lt;&gt;K450,טבלה135[[#This Row],[טווח]],"")</f>
        <v/>
      </c>
      <c r="O451" s="3" t="str">
        <f>IF(טבלה135[[#This Row],[מניית טווחים]]&lt;&gt;"",IF(OR(30&gt;טבלה135[[#This Row],[מקסימום]],30&lt;טבלה135[[#This Row],[מינימום]]),0,1),"")</f>
        <v/>
      </c>
    </row>
    <row r="452" spans="1:15" x14ac:dyDescent="0.25">
      <c r="A452" t="s">
        <v>47</v>
      </c>
      <c r="B452">
        <v>6</v>
      </c>
      <c r="C452">
        <v>27</v>
      </c>
      <c r="D452">
        <f>טבלה135[[#This Row],[LengthofCycle]]+1</f>
        <v>28</v>
      </c>
      <c r="E452">
        <f>IF(טבלה135[[#This Row],[CycleNumber]]&lt;3,"",IF(טבלה135[[#This Row],[CycleNumber]]=3,MIN(D450:D452),IF(I451=3,MIN(D449:D451),E451)))</f>
        <v>26</v>
      </c>
      <c r="F452">
        <f>IF(טבלה135[[#This Row],[CycleNumber]]&lt;3,"",IF(טבלה135[[#This Row],[CycleNumber]]=3,MAX(D450:D452),IF(I451=3,MAX(D449:D451),F451)))</f>
        <v>28</v>
      </c>
      <c r="G452">
        <f>IF(OR(טבלה135[[#This Row],[CycleNumber]]&gt;B453,B453=""),IF(טבלה135[[#This Row],[מספר סטייה]]=3,MIN(D450:D452),טבלה135[[#This Row],[מינ קבוע]]),טבלה135[[#This Row],[מינ קבוע]])</f>
        <v>26</v>
      </c>
      <c r="H452">
        <f>IF(OR(טבלה135[[#This Row],[CycleNumber]]&gt;B453,B453=""),IF(טבלה135[[#This Row],[מספר סטייה]]=3,MAX(D450:D452),טבלה135[[#This Row],[מקס קבוע]]),טבלה135[[#This Row],[מקס קבוע]])</f>
        <v>28</v>
      </c>
      <c r="I45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קבוע]]&lt;&gt;E451,1,I451+1),0))</f>
        <v>0</v>
      </c>
      <c r="J452">
        <f>IF(AND(טבלה135[[#This Row],[CycleNumber]]&lt;B453,טבלה135[[#This Row],[מקס קבוע]]&lt;&gt;""),IF(OR(טבלה135[[#This Row],[מספר סטייה]]&lt;I453,AND(טבלה135[[#This Row],[מספר סטייה]]=3,I453=1)),0,1),"")</f>
        <v>1</v>
      </c>
      <c r="K452">
        <f>IF(טבלה135[[#This Row],[מקס קבוע]]&lt;&gt;"",טבלה135[[#This Row],[מקסימום]]-טבלה135[[#This Row],[מינימום]],"")</f>
        <v>2</v>
      </c>
      <c r="L452">
        <f>IF(IFERROR(LOOKUP(טבלה135[[#This Row],[ClientID]],פיבוט!$A$4:$A$121),FALSE)=טבלה135[[#This Row],[ClientID]],1,0)</f>
        <v>1</v>
      </c>
      <c r="M452" t="str">
        <f>IF(OR(טבלה135[[#This Row],[ClientID]]=A453),"",1)</f>
        <v/>
      </c>
      <c r="N452" s="3" t="str">
        <f>IF(טבלה135[[#This Row],[טווח]]&lt;&gt;K451,טבלה135[[#This Row],[טווח]],"")</f>
        <v/>
      </c>
      <c r="O452" s="3" t="str">
        <f>IF(טבלה135[[#This Row],[מניית טווחים]]&lt;&gt;"",IF(OR(30&gt;טבלה135[[#This Row],[מקסימום]],30&lt;טבלה135[[#This Row],[מינימום]]),0,1),"")</f>
        <v/>
      </c>
    </row>
    <row r="453" spans="1:15" x14ac:dyDescent="0.25">
      <c r="A453" t="s">
        <v>47</v>
      </c>
      <c r="B453">
        <v>7</v>
      </c>
      <c r="C453">
        <v>26</v>
      </c>
      <c r="D453">
        <f>טבלה135[[#This Row],[LengthofCycle]]+1</f>
        <v>27</v>
      </c>
      <c r="E453">
        <f>IF(טבלה135[[#This Row],[CycleNumber]]&lt;3,"",IF(טבלה135[[#This Row],[CycleNumber]]=3,MIN(D451:D453),IF(I452=3,MIN(D450:D452),E452)))</f>
        <v>26</v>
      </c>
      <c r="F453">
        <f>IF(טבלה135[[#This Row],[CycleNumber]]&lt;3,"",IF(טבלה135[[#This Row],[CycleNumber]]=3,MAX(D451:D453),IF(I452=3,MAX(D450:D452),F452)))</f>
        <v>28</v>
      </c>
      <c r="G453">
        <f>IF(OR(טבלה135[[#This Row],[CycleNumber]]&gt;B454,B454=""),IF(טבלה135[[#This Row],[מספר סטייה]]=3,MIN(D451:D453),טבלה135[[#This Row],[מינ קבוע]]),טבלה135[[#This Row],[מינ קבוע]])</f>
        <v>26</v>
      </c>
      <c r="H453">
        <f>IF(OR(טבלה135[[#This Row],[CycleNumber]]&gt;B454,B454=""),IF(טבלה135[[#This Row],[מספר סטייה]]=3,MAX(D451:D453),טבלה135[[#This Row],[מקס קבוע]]),טבלה135[[#This Row],[מקס קבוע]])</f>
        <v>28</v>
      </c>
      <c r="I45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קבוע]]&lt;&gt;E452,1,I452+1),0))</f>
        <v>0</v>
      </c>
      <c r="J453">
        <f>IF(AND(טבלה135[[#This Row],[CycleNumber]]&lt;B454,טבלה135[[#This Row],[מקס קבוע]]&lt;&gt;""),IF(OR(טבלה135[[#This Row],[מספר סטייה]]&lt;I454,AND(טבלה135[[#This Row],[מספר סטייה]]=3,I454=1)),0,1),"")</f>
        <v>1</v>
      </c>
      <c r="K453">
        <f>IF(טבלה135[[#This Row],[מקס קבוע]]&lt;&gt;"",טבלה135[[#This Row],[מקסימום]]-טבלה135[[#This Row],[מינימום]],"")</f>
        <v>2</v>
      </c>
      <c r="L453">
        <f>IF(IFERROR(LOOKUP(טבלה135[[#This Row],[ClientID]],פיבוט!$A$4:$A$121),FALSE)=טבלה135[[#This Row],[ClientID]],1,0)</f>
        <v>1</v>
      </c>
      <c r="M453" t="str">
        <f>IF(OR(טבלה135[[#This Row],[ClientID]]=A454),"",1)</f>
        <v/>
      </c>
      <c r="N453" s="3" t="str">
        <f>IF(טבלה135[[#This Row],[טווח]]&lt;&gt;K452,טבלה135[[#This Row],[טווח]],"")</f>
        <v/>
      </c>
      <c r="O453" s="3" t="str">
        <f>IF(טבלה135[[#This Row],[מניית טווחים]]&lt;&gt;"",IF(OR(30&gt;טבלה135[[#This Row],[מקסימום]],30&lt;טבלה135[[#This Row],[מינימום]]),0,1),"")</f>
        <v/>
      </c>
    </row>
    <row r="454" spans="1:15" x14ac:dyDescent="0.25">
      <c r="A454" t="s">
        <v>47</v>
      </c>
      <c r="B454">
        <v>8</v>
      </c>
      <c r="C454">
        <v>26</v>
      </c>
      <c r="D454">
        <f>טבלה135[[#This Row],[LengthofCycle]]+1</f>
        <v>27</v>
      </c>
      <c r="E454">
        <f>IF(טבלה135[[#This Row],[CycleNumber]]&lt;3,"",IF(טבלה135[[#This Row],[CycleNumber]]=3,MIN(D452:D454),IF(I453=3,MIN(D451:D453),E453)))</f>
        <v>26</v>
      </c>
      <c r="F454">
        <f>IF(טבלה135[[#This Row],[CycleNumber]]&lt;3,"",IF(טבלה135[[#This Row],[CycleNumber]]=3,MAX(D452:D454),IF(I453=3,MAX(D451:D453),F453)))</f>
        <v>28</v>
      </c>
      <c r="G454">
        <f>IF(OR(טבלה135[[#This Row],[CycleNumber]]&gt;B455,B455=""),IF(טבלה135[[#This Row],[מספר סטייה]]=3,MIN(D452:D454),טבלה135[[#This Row],[מינ קבוע]]),טבלה135[[#This Row],[מינ קבוע]])</f>
        <v>26</v>
      </c>
      <c r="H454">
        <f>IF(OR(טבלה135[[#This Row],[CycleNumber]]&gt;B455,B455=""),IF(טבלה135[[#This Row],[מספר סטייה]]=3,MAX(D452:D454),טבלה135[[#This Row],[מקס קבוע]]),טבלה135[[#This Row],[מקס קבוע]])</f>
        <v>28</v>
      </c>
      <c r="I45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קבוע]]&lt;&gt;E453,1,I453+1),0))</f>
        <v>0</v>
      </c>
      <c r="J454">
        <f>IF(AND(טבלה135[[#This Row],[CycleNumber]]&lt;B455,טבלה135[[#This Row],[מקס קבוע]]&lt;&gt;""),IF(OR(טבלה135[[#This Row],[מספר סטייה]]&lt;I455,AND(טבלה135[[#This Row],[מספר סטייה]]=3,I455=1)),0,1),"")</f>
        <v>0</v>
      </c>
      <c r="K454">
        <f>IF(טבלה135[[#This Row],[מקס קבוע]]&lt;&gt;"",טבלה135[[#This Row],[מקסימום]]-טבלה135[[#This Row],[מינימום]],"")</f>
        <v>2</v>
      </c>
      <c r="L454">
        <f>IF(IFERROR(LOOKUP(טבלה135[[#This Row],[ClientID]],פיבוט!$A$4:$A$121),FALSE)=טבלה135[[#This Row],[ClientID]],1,0)</f>
        <v>1</v>
      </c>
      <c r="M454" t="str">
        <f>IF(OR(טבלה135[[#This Row],[ClientID]]=A455),"",1)</f>
        <v/>
      </c>
      <c r="N454" s="3" t="str">
        <f>IF(טבלה135[[#This Row],[טווח]]&lt;&gt;K453,טבלה135[[#This Row],[טווח]],"")</f>
        <v/>
      </c>
      <c r="O454" s="3" t="str">
        <f>IF(טבלה135[[#This Row],[מניית טווחים]]&lt;&gt;"",IF(OR(30&gt;טבלה135[[#This Row],[מקסימום]],30&lt;טבלה135[[#This Row],[מינימום]]),0,1),"")</f>
        <v/>
      </c>
    </row>
    <row r="455" spans="1:15" x14ac:dyDescent="0.25">
      <c r="A455" t="s">
        <v>47</v>
      </c>
      <c r="B455">
        <v>9</v>
      </c>
      <c r="C455">
        <v>29</v>
      </c>
      <c r="D455">
        <f>טבלה135[[#This Row],[LengthofCycle]]+1</f>
        <v>30</v>
      </c>
      <c r="E455">
        <f>IF(טבלה135[[#This Row],[CycleNumber]]&lt;3,"",IF(טבלה135[[#This Row],[CycleNumber]]=3,MIN(D453:D455),IF(I454=3,MIN(D452:D454),E454)))</f>
        <v>26</v>
      </c>
      <c r="F455">
        <f>IF(טבלה135[[#This Row],[CycleNumber]]&lt;3,"",IF(טבלה135[[#This Row],[CycleNumber]]=3,MAX(D453:D455),IF(I454=3,MAX(D452:D454),F454)))</f>
        <v>28</v>
      </c>
      <c r="G455">
        <f>IF(OR(טבלה135[[#This Row],[CycleNumber]]&gt;B456,B456=""),IF(טבלה135[[#This Row],[מספר סטייה]]=3,MIN(D453:D455),טבלה135[[#This Row],[מינ קבוע]]),טבלה135[[#This Row],[מינ קבוע]])</f>
        <v>26</v>
      </c>
      <c r="H455">
        <f>IF(OR(טבלה135[[#This Row],[CycleNumber]]&gt;B456,B456=""),IF(טבלה135[[#This Row],[מספר סטייה]]=3,MAX(D453:D455),טבלה135[[#This Row],[מקס קבוע]]),טבלה135[[#This Row],[מקס קבוע]])</f>
        <v>28</v>
      </c>
      <c r="I45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קבוע]]&lt;&gt;E454,1,I454+1),0))</f>
        <v>1</v>
      </c>
      <c r="J455">
        <f>IF(AND(טבלה135[[#This Row],[CycleNumber]]&lt;B456,טבלה135[[#This Row],[מקס קבוע]]&lt;&gt;""),IF(OR(טבלה135[[#This Row],[מספר סטייה]]&lt;I456,AND(טבלה135[[#This Row],[מספר סטייה]]=3,I456=1)),0,1),"")</f>
        <v>1</v>
      </c>
      <c r="K455">
        <f>IF(טבלה135[[#This Row],[מקס קבוע]]&lt;&gt;"",טבלה135[[#This Row],[מקסימום]]-טבלה135[[#This Row],[מינימום]],"")</f>
        <v>2</v>
      </c>
      <c r="L455">
        <f>IF(IFERROR(LOOKUP(טבלה135[[#This Row],[ClientID]],פיבוט!$A$4:$A$121),FALSE)=טבלה135[[#This Row],[ClientID]],1,0)</f>
        <v>1</v>
      </c>
      <c r="M455" t="str">
        <f>IF(OR(טבלה135[[#This Row],[ClientID]]=A456),"",1)</f>
        <v/>
      </c>
      <c r="N455" s="3" t="str">
        <f>IF(טבלה135[[#This Row],[טווח]]&lt;&gt;K454,טבלה135[[#This Row],[טווח]],"")</f>
        <v/>
      </c>
      <c r="O455" s="3" t="str">
        <f>IF(טבלה135[[#This Row],[מניית טווחים]]&lt;&gt;"",IF(OR(30&gt;טבלה135[[#This Row],[מקסימום]],30&lt;טבלה135[[#This Row],[מינימום]]),0,1),"")</f>
        <v/>
      </c>
    </row>
    <row r="456" spans="1:15" x14ac:dyDescent="0.25">
      <c r="A456" t="s">
        <v>47</v>
      </c>
      <c r="B456">
        <v>10</v>
      </c>
      <c r="C456">
        <v>27</v>
      </c>
      <c r="D456">
        <f>טבלה135[[#This Row],[LengthofCycle]]+1</f>
        <v>28</v>
      </c>
      <c r="E456">
        <f>IF(טבלה135[[#This Row],[CycleNumber]]&lt;3,"",IF(טבלה135[[#This Row],[CycleNumber]]=3,MIN(D454:D456),IF(I455=3,MIN(D453:D455),E455)))</f>
        <v>26</v>
      </c>
      <c r="F456">
        <f>IF(טבלה135[[#This Row],[CycleNumber]]&lt;3,"",IF(טבלה135[[#This Row],[CycleNumber]]=3,MAX(D454:D456),IF(I455=3,MAX(D453:D455),F455)))</f>
        <v>28</v>
      </c>
      <c r="G456">
        <f>IF(OR(טבלה135[[#This Row],[CycleNumber]]&gt;B457,B457=""),IF(טבלה135[[#This Row],[מספר סטייה]]=3,MIN(D454:D456),טבלה135[[#This Row],[מינ קבוע]]),טבלה135[[#This Row],[מינ קבוע]])</f>
        <v>26</v>
      </c>
      <c r="H456">
        <f>IF(OR(טבלה135[[#This Row],[CycleNumber]]&gt;B457,B457=""),IF(טבלה135[[#This Row],[מספר סטייה]]=3,MAX(D454:D456),טבלה135[[#This Row],[מקס קבוע]]),טבלה135[[#This Row],[מקס קבוע]])</f>
        <v>28</v>
      </c>
      <c r="I45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קבוע]]&lt;&gt;E455,1,I455+1),0))</f>
        <v>0</v>
      </c>
      <c r="J456">
        <f>IF(AND(טבלה135[[#This Row],[CycleNumber]]&lt;B457,טבלה135[[#This Row],[מקס קבוע]]&lt;&gt;""),IF(OR(טבלה135[[#This Row],[מספר סטייה]]&lt;I457,AND(טבלה135[[#This Row],[מספר סטייה]]=3,I457=1)),0,1),"")</f>
        <v>1</v>
      </c>
      <c r="K456">
        <f>IF(טבלה135[[#This Row],[מקס קבוע]]&lt;&gt;"",טבלה135[[#This Row],[מקסימום]]-טבלה135[[#This Row],[מינימום]],"")</f>
        <v>2</v>
      </c>
      <c r="L456">
        <f>IF(IFERROR(LOOKUP(טבלה135[[#This Row],[ClientID]],פיבוט!$A$4:$A$121),FALSE)=טבלה135[[#This Row],[ClientID]],1,0)</f>
        <v>1</v>
      </c>
      <c r="M456" t="str">
        <f>IF(OR(טבלה135[[#This Row],[ClientID]]=A457),"",1)</f>
        <v/>
      </c>
      <c r="N456" s="3" t="str">
        <f>IF(טבלה135[[#This Row],[טווח]]&lt;&gt;K455,טבלה135[[#This Row],[טווח]],"")</f>
        <v/>
      </c>
      <c r="O456" s="3" t="str">
        <f>IF(טבלה135[[#This Row],[מניית טווחים]]&lt;&gt;"",IF(OR(30&gt;טבלה135[[#This Row],[מקסימום]],30&lt;טבלה135[[#This Row],[מינימום]]),0,1),"")</f>
        <v/>
      </c>
    </row>
    <row r="457" spans="1:15" x14ac:dyDescent="0.25">
      <c r="A457" t="s">
        <v>47</v>
      </c>
      <c r="B457">
        <v>11</v>
      </c>
      <c r="C457">
        <v>27</v>
      </c>
      <c r="D457">
        <f>טבלה135[[#This Row],[LengthofCycle]]+1</f>
        <v>28</v>
      </c>
      <c r="E457">
        <f>IF(טבלה135[[#This Row],[CycleNumber]]&lt;3,"",IF(טבלה135[[#This Row],[CycleNumber]]=3,MIN(D455:D457),IF(I456=3,MIN(D454:D456),E456)))</f>
        <v>26</v>
      </c>
      <c r="F457">
        <f>IF(טבלה135[[#This Row],[CycleNumber]]&lt;3,"",IF(טבלה135[[#This Row],[CycleNumber]]=3,MAX(D455:D457),IF(I456=3,MAX(D454:D456),F456)))</f>
        <v>28</v>
      </c>
      <c r="G457">
        <f>IF(OR(טבלה135[[#This Row],[CycleNumber]]&gt;B458,B458=""),IF(טבלה135[[#This Row],[מספר סטייה]]=3,MIN(D455:D457),טבלה135[[#This Row],[מינ קבוע]]),טבלה135[[#This Row],[מינ קבוע]])</f>
        <v>26</v>
      </c>
      <c r="H457">
        <f>IF(OR(טבלה135[[#This Row],[CycleNumber]]&gt;B458,B458=""),IF(טבלה135[[#This Row],[מספר סטייה]]=3,MAX(D455:D457),טבלה135[[#This Row],[מקס קבוע]]),טבלה135[[#This Row],[מקס קבוע]])</f>
        <v>28</v>
      </c>
      <c r="I45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קבוע]]&lt;&gt;E456,1,I456+1),0))</f>
        <v>0</v>
      </c>
      <c r="J457">
        <f>IF(AND(טבלה135[[#This Row],[CycleNumber]]&lt;B458,טבלה135[[#This Row],[מקס קבוע]]&lt;&gt;""),IF(OR(טבלה135[[#This Row],[מספר סטייה]]&lt;I458,AND(טבלה135[[#This Row],[מספר סטייה]]=3,I458=1)),0,1),"")</f>
        <v>1</v>
      </c>
      <c r="K457">
        <f>IF(טבלה135[[#This Row],[מקס קבוע]]&lt;&gt;"",טבלה135[[#This Row],[מקסימום]]-טבלה135[[#This Row],[מינימום]],"")</f>
        <v>2</v>
      </c>
      <c r="L457">
        <f>IF(IFERROR(LOOKUP(טבלה135[[#This Row],[ClientID]],פיבוט!$A$4:$A$121),FALSE)=טבלה135[[#This Row],[ClientID]],1,0)</f>
        <v>1</v>
      </c>
      <c r="M457" t="str">
        <f>IF(OR(טבלה135[[#This Row],[ClientID]]=A458),"",1)</f>
        <v/>
      </c>
      <c r="N457" s="3" t="str">
        <f>IF(טבלה135[[#This Row],[טווח]]&lt;&gt;K456,טבלה135[[#This Row],[טווח]],"")</f>
        <v/>
      </c>
      <c r="O457" s="3" t="str">
        <f>IF(טבלה135[[#This Row],[מניית טווחים]]&lt;&gt;"",IF(OR(30&gt;טבלה135[[#This Row],[מקסימום]],30&lt;טבלה135[[#This Row],[מינימום]]),0,1),"")</f>
        <v/>
      </c>
    </row>
    <row r="458" spans="1:15" x14ac:dyDescent="0.25">
      <c r="A458" t="s">
        <v>47</v>
      </c>
      <c r="B458">
        <v>12</v>
      </c>
      <c r="C458">
        <v>26</v>
      </c>
      <c r="D458">
        <f>טבלה135[[#This Row],[LengthofCycle]]+1</f>
        <v>27</v>
      </c>
      <c r="E458">
        <f>IF(טבלה135[[#This Row],[CycleNumber]]&lt;3,"",IF(טבלה135[[#This Row],[CycleNumber]]=3,MIN(D456:D458),IF(I457=3,MIN(D455:D457),E457)))</f>
        <v>26</v>
      </c>
      <c r="F458">
        <f>IF(טבלה135[[#This Row],[CycleNumber]]&lt;3,"",IF(טבלה135[[#This Row],[CycleNumber]]=3,MAX(D456:D458),IF(I457=3,MAX(D455:D457),F457)))</f>
        <v>28</v>
      </c>
      <c r="G458">
        <f>IF(OR(טבלה135[[#This Row],[CycleNumber]]&gt;B459,B459=""),IF(טבלה135[[#This Row],[מספר סטייה]]=3,MIN(D456:D458),טבלה135[[#This Row],[מינ קבוע]]),טבלה135[[#This Row],[מינ קבוע]])</f>
        <v>26</v>
      </c>
      <c r="H458">
        <f>IF(OR(טבלה135[[#This Row],[CycleNumber]]&gt;B459,B459=""),IF(טבלה135[[#This Row],[מספר סטייה]]=3,MAX(D456:D458),טבלה135[[#This Row],[מקס קבוע]]),טבלה135[[#This Row],[מקס קבוע]])</f>
        <v>28</v>
      </c>
      <c r="I45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קבוע]]&lt;&gt;E457,1,I457+1),0))</f>
        <v>0</v>
      </c>
      <c r="J458" t="str">
        <f>IF(AND(טבלה135[[#This Row],[CycleNumber]]&lt;B459,טבלה135[[#This Row],[מקס קבוע]]&lt;&gt;""),IF(OR(טבלה135[[#This Row],[מספר סטייה]]&lt;I459,AND(טבלה135[[#This Row],[מספר סטייה]]=3,I459=1)),0,1),"")</f>
        <v/>
      </c>
      <c r="K458">
        <f>IF(טבלה135[[#This Row],[מקס קבוע]]&lt;&gt;"",טבלה135[[#This Row],[מקסימום]]-טבלה135[[#This Row],[מינימום]],"")</f>
        <v>2</v>
      </c>
      <c r="L458">
        <f>IF(IFERROR(LOOKUP(טבלה135[[#This Row],[ClientID]],פיבוט!$A$4:$A$121),FALSE)=טבלה135[[#This Row],[ClientID]],1,0)</f>
        <v>1</v>
      </c>
      <c r="M458">
        <f>IF(OR(טבלה135[[#This Row],[ClientID]]=A459),"",1)</f>
        <v>1</v>
      </c>
      <c r="N458" s="3" t="str">
        <f>IF(טבלה135[[#This Row],[טווח]]&lt;&gt;K457,טבלה135[[#This Row],[טווח]],"")</f>
        <v/>
      </c>
      <c r="O458" s="3" t="str">
        <f>IF(טבלה135[[#This Row],[מניית טווחים]]&lt;&gt;"",IF(OR(30&gt;טבלה135[[#This Row],[מקסימום]],30&lt;טבלה135[[#This Row],[מינימום]]),0,1),"")</f>
        <v/>
      </c>
    </row>
    <row r="459" spans="1:15" x14ac:dyDescent="0.25">
      <c r="A459" t="s">
        <v>48</v>
      </c>
      <c r="B459">
        <v>1</v>
      </c>
      <c r="C459">
        <v>28</v>
      </c>
      <c r="D459">
        <f>טבלה135[[#This Row],[LengthofCycle]]+1</f>
        <v>29</v>
      </c>
      <c r="E459" t="str">
        <f>IF(טבלה135[[#This Row],[CycleNumber]]&lt;3,"",IF(טבלה135[[#This Row],[CycleNumber]]=3,MIN(D457:D459),IF(I458=3,MIN(D456:D458),E458)))</f>
        <v/>
      </c>
      <c r="F459" t="str">
        <f>IF(טבלה135[[#This Row],[CycleNumber]]&lt;3,"",IF(טבלה135[[#This Row],[CycleNumber]]=3,MAX(D457:D459),IF(I458=3,MAX(D456:D458),F458)))</f>
        <v/>
      </c>
      <c r="G459" t="str">
        <f>IF(OR(טבלה135[[#This Row],[CycleNumber]]&gt;B460,B460=""),IF(טבלה135[[#This Row],[מספר סטייה]]=3,MIN(D457:D459),טבלה135[[#This Row],[מינ קבוע]]),טבלה135[[#This Row],[מינ קבוע]])</f>
        <v/>
      </c>
      <c r="H459" t="str">
        <f>IF(OR(טבלה135[[#This Row],[CycleNumber]]&gt;B460,B460=""),IF(טבלה135[[#This Row],[מספר סטייה]]=3,MAX(D457:D459),טבלה135[[#This Row],[מקס קבוע]]),טבלה135[[#This Row],[מקס קבוע]])</f>
        <v/>
      </c>
      <c r="I45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קבוע]]&lt;&gt;E458,1,I458+1),0))</f>
        <v/>
      </c>
      <c r="J459" t="str">
        <f>IF(AND(טבלה135[[#This Row],[CycleNumber]]&lt;B460,טבלה135[[#This Row],[מקס קבוע]]&lt;&gt;""),IF(OR(טבלה135[[#This Row],[מספר סטייה]]&lt;I460,AND(טבלה135[[#This Row],[מספר סטייה]]=3,I460=1)),0,1),"")</f>
        <v/>
      </c>
      <c r="K459" t="str">
        <f>IF(טבלה135[[#This Row],[מקס קבוע]]&lt;&gt;"",טבלה135[[#This Row],[מקסימום]]-טבלה135[[#This Row],[מינימום]],"")</f>
        <v/>
      </c>
      <c r="L459">
        <f>IF(IFERROR(LOOKUP(טבלה135[[#This Row],[ClientID]],פיבוט!$A$4:$A$121),FALSE)=טבלה135[[#This Row],[ClientID]],1,0)</f>
        <v>1</v>
      </c>
      <c r="M459" t="str">
        <f>IF(OR(טבלה135[[#This Row],[ClientID]]=A460),"",1)</f>
        <v/>
      </c>
      <c r="N459" s="3" t="str">
        <f>IF(טבלה135[[#This Row],[טווח]]&lt;&gt;K458,טבלה135[[#This Row],[טווח]],"")</f>
        <v/>
      </c>
      <c r="O459" s="3" t="str">
        <f>IF(טבלה135[[#This Row],[מניית טווחים]]&lt;&gt;"",IF(OR(30&gt;טבלה135[[#This Row],[מקסימום]],30&lt;טבלה135[[#This Row],[מינימום]]),0,1),"")</f>
        <v/>
      </c>
    </row>
    <row r="460" spans="1:15" x14ac:dyDescent="0.25">
      <c r="A460" t="s">
        <v>48</v>
      </c>
      <c r="B460">
        <v>2</v>
      </c>
      <c r="C460">
        <v>26</v>
      </c>
      <c r="D460">
        <f>טבלה135[[#This Row],[LengthofCycle]]+1</f>
        <v>27</v>
      </c>
      <c r="E460" t="str">
        <f>IF(טבלה135[[#This Row],[CycleNumber]]&lt;3,"",IF(טבלה135[[#This Row],[CycleNumber]]=3,MIN(D458:D460),IF(I459=3,MIN(D457:D459),E459)))</f>
        <v/>
      </c>
      <c r="F460" t="str">
        <f>IF(טבלה135[[#This Row],[CycleNumber]]&lt;3,"",IF(טבלה135[[#This Row],[CycleNumber]]=3,MAX(D458:D460),IF(I459=3,MAX(D457:D459),F459)))</f>
        <v/>
      </c>
      <c r="G460" t="str">
        <f>IF(OR(טבלה135[[#This Row],[CycleNumber]]&gt;B461,B461=""),IF(טבלה135[[#This Row],[מספר סטייה]]=3,MIN(D458:D460),טבלה135[[#This Row],[מינ קבוע]]),טבלה135[[#This Row],[מינ קבוע]])</f>
        <v/>
      </c>
      <c r="H460" t="str">
        <f>IF(OR(טבלה135[[#This Row],[CycleNumber]]&gt;B461,B461=""),IF(טבלה135[[#This Row],[מספר סטייה]]=3,MAX(D458:D460),טבלה135[[#This Row],[מקס קבוע]]),טבלה135[[#This Row],[מקס קבוע]])</f>
        <v/>
      </c>
      <c r="I46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קבוע]]&lt;&gt;E459,1,I459+1),0))</f>
        <v/>
      </c>
      <c r="J460" t="str">
        <f>IF(AND(טבלה135[[#This Row],[CycleNumber]]&lt;B461,טבלה135[[#This Row],[מקס קבוע]]&lt;&gt;""),IF(OR(טבלה135[[#This Row],[מספר סטייה]]&lt;I461,AND(טבלה135[[#This Row],[מספר סטייה]]=3,I461=1)),0,1),"")</f>
        <v/>
      </c>
      <c r="K460" t="str">
        <f>IF(טבלה135[[#This Row],[מקס קבוע]]&lt;&gt;"",טבלה135[[#This Row],[מקסימום]]-טבלה135[[#This Row],[מינימום]],"")</f>
        <v/>
      </c>
      <c r="L460">
        <f>IF(IFERROR(LOOKUP(טבלה135[[#This Row],[ClientID]],פיבוט!$A$4:$A$121),FALSE)=טבלה135[[#This Row],[ClientID]],1,0)</f>
        <v>1</v>
      </c>
      <c r="M460" t="str">
        <f>IF(OR(טבלה135[[#This Row],[ClientID]]=A461),"",1)</f>
        <v/>
      </c>
      <c r="N460" s="3" t="str">
        <f>IF(טבלה135[[#This Row],[טווח]]&lt;&gt;K459,טבלה135[[#This Row],[טווח]],"")</f>
        <v/>
      </c>
      <c r="O460" s="3" t="str">
        <f>IF(טבלה135[[#This Row],[מניית טווחים]]&lt;&gt;"",IF(OR(30&gt;טבלה135[[#This Row],[מקסימום]],30&lt;טבלה135[[#This Row],[מינימום]]),0,1),"")</f>
        <v/>
      </c>
    </row>
    <row r="461" spans="1:15" x14ac:dyDescent="0.25">
      <c r="A461" t="s">
        <v>48</v>
      </c>
      <c r="B461">
        <v>3</v>
      </c>
      <c r="C461">
        <v>29</v>
      </c>
      <c r="D461">
        <f>טבלה135[[#This Row],[LengthofCycle]]+1</f>
        <v>30</v>
      </c>
      <c r="E461">
        <f>IF(טבלה135[[#This Row],[CycleNumber]]&lt;3,"",IF(טבלה135[[#This Row],[CycleNumber]]=3,MIN(D459:D461),IF(I460=3,MIN(D458:D460),E460)))</f>
        <v>27</v>
      </c>
      <c r="F461">
        <f>IF(טבלה135[[#This Row],[CycleNumber]]&lt;3,"",IF(טבלה135[[#This Row],[CycleNumber]]=3,MAX(D459:D461),IF(I460=3,MAX(D458:D460),F460)))</f>
        <v>30</v>
      </c>
      <c r="G461">
        <f>IF(OR(טבלה135[[#This Row],[CycleNumber]]&gt;B462,B462=""),IF(טבלה135[[#This Row],[מספר סטייה]]=3,MIN(D459:D461),טבלה135[[#This Row],[מינ קבוע]]),טבלה135[[#This Row],[מינ קבוע]])</f>
        <v>27</v>
      </c>
      <c r="H461">
        <f>IF(OR(טבלה135[[#This Row],[CycleNumber]]&gt;B462,B462=""),IF(טבלה135[[#This Row],[מספר סטייה]]=3,MAX(D459:D461),טבלה135[[#This Row],[מקס קבוע]]),טבלה135[[#This Row],[מקס קבוע]])</f>
        <v>30</v>
      </c>
      <c r="I46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קבוע]]&lt;&gt;E460,1,I460+1),0))</f>
        <v>0</v>
      </c>
      <c r="J461">
        <f>IF(AND(טבלה135[[#This Row],[CycleNumber]]&lt;B462,טבלה135[[#This Row],[מקס קבוע]]&lt;&gt;""),IF(OR(טבלה135[[#This Row],[מספר סטייה]]&lt;I462,AND(טבלה135[[#This Row],[מספר סטייה]]=3,I462=1)),0,1),"")</f>
        <v>1</v>
      </c>
      <c r="K461">
        <f>IF(טבלה135[[#This Row],[מקס קבוע]]&lt;&gt;"",טבלה135[[#This Row],[מקסימום]]-טבלה135[[#This Row],[מינימום]],"")</f>
        <v>3</v>
      </c>
      <c r="L461">
        <f>IF(IFERROR(LOOKUP(טבלה135[[#This Row],[ClientID]],פיבוט!$A$4:$A$121),FALSE)=טבלה135[[#This Row],[ClientID]],1,0)</f>
        <v>1</v>
      </c>
      <c r="M461" t="str">
        <f>IF(OR(טבלה135[[#This Row],[ClientID]]=A462),"",1)</f>
        <v/>
      </c>
      <c r="N461" s="3">
        <f>IF(טבלה135[[#This Row],[טווח]]&lt;&gt;K460,טבלה135[[#This Row],[טווח]],"")</f>
        <v>3</v>
      </c>
      <c r="O461" s="3">
        <f>IF(טבלה135[[#This Row],[מניית טווחים]]&lt;&gt;"",IF(OR(30&gt;טבלה135[[#This Row],[מקסימום]],30&lt;טבלה135[[#This Row],[מינימום]]),0,1),"")</f>
        <v>1</v>
      </c>
    </row>
    <row r="462" spans="1:15" x14ac:dyDescent="0.25">
      <c r="A462" t="s">
        <v>48</v>
      </c>
      <c r="B462">
        <v>4</v>
      </c>
      <c r="C462">
        <v>26</v>
      </c>
      <c r="D462">
        <f>טבלה135[[#This Row],[LengthofCycle]]+1</f>
        <v>27</v>
      </c>
      <c r="E462">
        <f>IF(טבלה135[[#This Row],[CycleNumber]]&lt;3,"",IF(טבלה135[[#This Row],[CycleNumber]]=3,MIN(D460:D462),IF(I461=3,MIN(D459:D461),E461)))</f>
        <v>27</v>
      </c>
      <c r="F462">
        <f>IF(טבלה135[[#This Row],[CycleNumber]]&lt;3,"",IF(טבלה135[[#This Row],[CycleNumber]]=3,MAX(D460:D462),IF(I461=3,MAX(D459:D461),F461)))</f>
        <v>30</v>
      </c>
      <c r="G462">
        <f>IF(OR(טבלה135[[#This Row],[CycleNumber]]&gt;B463,B463=""),IF(טבלה135[[#This Row],[מספר סטייה]]=3,MIN(D460:D462),טבלה135[[#This Row],[מינ קבוע]]),טבלה135[[#This Row],[מינ קבוע]])</f>
        <v>27</v>
      </c>
      <c r="H462">
        <f>IF(OR(טבלה135[[#This Row],[CycleNumber]]&gt;B463,B463=""),IF(טבלה135[[#This Row],[מספר סטייה]]=3,MAX(D460:D462),טבלה135[[#This Row],[מקס קבוע]]),טבלה135[[#This Row],[מקס קבוע]])</f>
        <v>30</v>
      </c>
      <c r="I46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קבוע]]&lt;&gt;E461,1,I461+1),0))</f>
        <v>0</v>
      </c>
      <c r="J462">
        <f>IF(AND(טבלה135[[#This Row],[CycleNumber]]&lt;B463,טבלה135[[#This Row],[מקס קבוע]]&lt;&gt;""),IF(OR(טבלה135[[#This Row],[מספר סטייה]]&lt;I463,AND(טבלה135[[#This Row],[מספר סטייה]]=3,I463=1)),0,1),"")</f>
        <v>1</v>
      </c>
      <c r="K462">
        <f>IF(טבלה135[[#This Row],[מקס קבוע]]&lt;&gt;"",טבלה135[[#This Row],[מקסימום]]-טבלה135[[#This Row],[מינימום]],"")</f>
        <v>3</v>
      </c>
      <c r="L462">
        <f>IF(IFERROR(LOOKUP(טבלה135[[#This Row],[ClientID]],פיבוט!$A$4:$A$121),FALSE)=טבלה135[[#This Row],[ClientID]],1,0)</f>
        <v>1</v>
      </c>
      <c r="M462" t="str">
        <f>IF(OR(טבלה135[[#This Row],[ClientID]]=A463),"",1)</f>
        <v/>
      </c>
      <c r="N462" s="3" t="str">
        <f>IF(טבלה135[[#This Row],[טווח]]&lt;&gt;K461,טבלה135[[#This Row],[טווח]],"")</f>
        <v/>
      </c>
      <c r="O462" s="3" t="str">
        <f>IF(טבלה135[[#This Row],[מניית טווחים]]&lt;&gt;"",IF(OR(30&gt;טבלה135[[#This Row],[מקסימום]],30&lt;טבלה135[[#This Row],[מינימום]]),0,1),"")</f>
        <v/>
      </c>
    </row>
    <row r="463" spans="1:15" x14ac:dyDescent="0.25">
      <c r="A463" t="s">
        <v>48</v>
      </c>
      <c r="B463">
        <v>5</v>
      </c>
      <c r="C463">
        <v>27</v>
      </c>
      <c r="D463">
        <f>טבלה135[[#This Row],[LengthofCycle]]+1</f>
        <v>28</v>
      </c>
      <c r="E463">
        <f>IF(טבלה135[[#This Row],[CycleNumber]]&lt;3,"",IF(טבלה135[[#This Row],[CycleNumber]]=3,MIN(D461:D463),IF(I462=3,MIN(D460:D462),E462)))</f>
        <v>27</v>
      </c>
      <c r="F463">
        <f>IF(טבלה135[[#This Row],[CycleNumber]]&lt;3,"",IF(טבלה135[[#This Row],[CycleNumber]]=3,MAX(D461:D463),IF(I462=3,MAX(D460:D462),F462)))</f>
        <v>30</v>
      </c>
      <c r="G463">
        <f>IF(OR(טבלה135[[#This Row],[CycleNumber]]&gt;B464,B464=""),IF(טבלה135[[#This Row],[מספר סטייה]]=3,MIN(D461:D463),טבלה135[[#This Row],[מינ קבוע]]),טבלה135[[#This Row],[מינ קבוע]])</f>
        <v>27</v>
      </c>
      <c r="H463">
        <f>IF(OR(טבלה135[[#This Row],[CycleNumber]]&gt;B464,B464=""),IF(טבלה135[[#This Row],[מספר סטייה]]=3,MAX(D461:D463),טבלה135[[#This Row],[מקס קבוע]]),טבלה135[[#This Row],[מקס קבוע]])</f>
        <v>30</v>
      </c>
      <c r="I46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קבוע]]&lt;&gt;E462,1,I462+1),0))</f>
        <v>0</v>
      </c>
      <c r="J463">
        <f>IF(AND(טבלה135[[#This Row],[CycleNumber]]&lt;B464,טבלה135[[#This Row],[מקס קבוע]]&lt;&gt;""),IF(OR(טבלה135[[#This Row],[מספר סטייה]]&lt;I464,AND(טבלה135[[#This Row],[מספר סטייה]]=3,I464=1)),0,1),"")</f>
        <v>1</v>
      </c>
      <c r="K463">
        <f>IF(טבלה135[[#This Row],[מקס קבוע]]&lt;&gt;"",טבלה135[[#This Row],[מקסימום]]-טבלה135[[#This Row],[מינימום]],"")</f>
        <v>3</v>
      </c>
      <c r="L463">
        <f>IF(IFERROR(LOOKUP(טבלה135[[#This Row],[ClientID]],פיבוט!$A$4:$A$121),FALSE)=טבלה135[[#This Row],[ClientID]],1,0)</f>
        <v>1</v>
      </c>
      <c r="M463" t="str">
        <f>IF(OR(טבלה135[[#This Row],[ClientID]]=A464),"",1)</f>
        <v/>
      </c>
      <c r="N463" s="3" t="str">
        <f>IF(טבלה135[[#This Row],[טווח]]&lt;&gt;K462,טבלה135[[#This Row],[טווח]],"")</f>
        <v/>
      </c>
      <c r="O463" s="3" t="str">
        <f>IF(טבלה135[[#This Row],[מניית טווחים]]&lt;&gt;"",IF(OR(30&gt;טבלה135[[#This Row],[מקסימום]],30&lt;טבלה135[[#This Row],[מינימום]]),0,1),"")</f>
        <v/>
      </c>
    </row>
    <row r="464" spans="1:15" x14ac:dyDescent="0.25">
      <c r="A464" t="s">
        <v>48</v>
      </c>
      <c r="B464">
        <v>6</v>
      </c>
      <c r="C464">
        <v>27</v>
      </c>
      <c r="D464">
        <f>טבלה135[[#This Row],[LengthofCycle]]+1</f>
        <v>28</v>
      </c>
      <c r="E464">
        <f>IF(טבלה135[[#This Row],[CycleNumber]]&lt;3,"",IF(טבלה135[[#This Row],[CycleNumber]]=3,MIN(D462:D464),IF(I463=3,MIN(D461:D463),E463)))</f>
        <v>27</v>
      </c>
      <c r="F464">
        <f>IF(טבלה135[[#This Row],[CycleNumber]]&lt;3,"",IF(טבלה135[[#This Row],[CycleNumber]]=3,MAX(D462:D464),IF(I463=3,MAX(D461:D463),F463)))</f>
        <v>30</v>
      </c>
      <c r="G464">
        <f>IF(OR(טבלה135[[#This Row],[CycleNumber]]&gt;B465,B465=""),IF(טבלה135[[#This Row],[מספר סטייה]]=3,MIN(D462:D464),טבלה135[[#This Row],[מינ קבוע]]),טבלה135[[#This Row],[מינ קבוע]])</f>
        <v>27</v>
      </c>
      <c r="H464">
        <f>IF(OR(טבלה135[[#This Row],[CycleNumber]]&gt;B465,B465=""),IF(טבלה135[[#This Row],[מספר סטייה]]=3,MAX(D462:D464),טבלה135[[#This Row],[מקס קבוע]]),טבלה135[[#This Row],[מקס קבוע]])</f>
        <v>30</v>
      </c>
      <c r="I46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קבוע]]&lt;&gt;E463,1,I463+1),0))</f>
        <v>0</v>
      </c>
      <c r="J464">
        <f>IF(AND(טבלה135[[#This Row],[CycleNumber]]&lt;B465,טבלה135[[#This Row],[מקס קבוע]]&lt;&gt;""),IF(OR(טבלה135[[#This Row],[מספר סטייה]]&lt;I465,AND(טבלה135[[#This Row],[מספר סטייה]]=3,I465=1)),0,1),"")</f>
        <v>0</v>
      </c>
      <c r="K464">
        <f>IF(טבלה135[[#This Row],[מקס קבוע]]&lt;&gt;"",טבלה135[[#This Row],[מקסימום]]-טבלה135[[#This Row],[מינימום]],"")</f>
        <v>3</v>
      </c>
      <c r="L464">
        <f>IF(IFERROR(LOOKUP(טבלה135[[#This Row],[ClientID]],פיבוט!$A$4:$A$121),FALSE)=טבלה135[[#This Row],[ClientID]],1,0)</f>
        <v>1</v>
      </c>
      <c r="M464" t="str">
        <f>IF(OR(טבלה135[[#This Row],[ClientID]]=A465),"",1)</f>
        <v/>
      </c>
      <c r="N464" s="3" t="str">
        <f>IF(טבלה135[[#This Row],[טווח]]&lt;&gt;K463,טבלה135[[#This Row],[טווח]],"")</f>
        <v/>
      </c>
      <c r="O464" s="3" t="str">
        <f>IF(טבלה135[[#This Row],[מניית טווחים]]&lt;&gt;"",IF(OR(30&gt;טבלה135[[#This Row],[מקסימום]],30&lt;טבלה135[[#This Row],[מינימום]]),0,1),"")</f>
        <v/>
      </c>
    </row>
    <row r="465" spans="1:15" x14ac:dyDescent="0.25">
      <c r="A465" t="s">
        <v>48</v>
      </c>
      <c r="B465">
        <v>7</v>
      </c>
      <c r="C465">
        <v>25</v>
      </c>
      <c r="D465">
        <f>טבלה135[[#This Row],[LengthofCycle]]+1</f>
        <v>26</v>
      </c>
      <c r="E465">
        <f>IF(טבלה135[[#This Row],[CycleNumber]]&lt;3,"",IF(טבלה135[[#This Row],[CycleNumber]]=3,MIN(D463:D465),IF(I464=3,MIN(D462:D464),E464)))</f>
        <v>27</v>
      </c>
      <c r="F465">
        <f>IF(טבלה135[[#This Row],[CycleNumber]]&lt;3,"",IF(טבלה135[[#This Row],[CycleNumber]]=3,MAX(D463:D465),IF(I464=3,MAX(D462:D464),F464)))</f>
        <v>30</v>
      </c>
      <c r="G465">
        <f>IF(OR(טבלה135[[#This Row],[CycleNumber]]&gt;B466,B466=""),IF(טבלה135[[#This Row],[מספר סטייה]]=3,MIN(D463:D465),טבלה135[[#This Row],[מינ קבוע]]),טבלה135[[#This Row],[מינ קבוע]])</f>
        <v>27</v>
      </c>
      <c r="H465">
        <f>IF(OR(טבלה135[[#This Row],[CycleNumber]]&gt;B466,B466=""),IF(טבלה135[[#This Row],[מספר סטייה]]=3,MAX(D463:D465),טבלה135[[#This Row],[מקס קבוע]]),טבלה135[[#This Row],[מקס קבוע]])</f>
        <v>30</v>
      </c>
      <c r="I46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קבוע]]&lt;&gt;E464,1,I464+1),0))</f>
        <v>1</v>
      </c>
      <c r="J465">
        <f>IF(AND(טבלה135[[#This Row],[CycleNumber]]&lt;B466,טבלה135[[#This Row],[מקס קבוע]]&lt;&gt;""),IF(OR(טבלה135[[#This Row],[מספר סטייה]]&lt;I466,AND(טבלה135[[#This Row],[מספר סטייה]]=3,I466=1)),0,1),"")</f>
        <v>1</v>
      </c>
      <c r="K465">
        <f>IF(טבלה135[[#This Row],[מקס קבוע]]&lt;&gt;"",טבלה135[[#This Row],[מקסימום]]-טבלה135[[#This Row],[מינימום]],"")</f>
        <v>3</v>
      </c>
      <c r="L465">
        <f>IF(IFERROR(LOOKUP(טבלה135[[#This Row],[ClientID]],פיבוט!$A$4:$A$121),FALSE)=טבלה135[[#This Row],[ClientID]],1,0)</f>
        <v>1</v>
      </c>
      <c r="M465" t="str">
        <f>IF(OR(טבלה135[[#This Row],[ClientID]]=A466),"",1)</f>
        <v/>
      </c>
      <c r="N465" s="3" t="str">
        <f>IF(טבלה135[[#This Row],[טווח]]&lt;&gt;K464,טבלה135[[#This Row],[טווח]],"")</f>
        <v/>
      </c>
      <c r="O465" s="3" t="str">
        <f>IF(טבלה135[[#This Row],[מניית טווחים]]&lt;&gt;"",IF(OR(30&gt;טבלה135[[#This Row],[מקסימום]],30&lt;טבלה135[[#This Row],[מינימום]]),0,1),"")</f>
        <v/>
      </c>
    </row>
    <row r="466" spans="1:15" x14ac:dyDescent="0.25">
      <c r="A466" t="s">
        <v>48</v>
      </c>
      <c r="B466">
        <v>8</v>
      </c>
      <c r="C466">
        <v>28</v>
      </c>
      <c r="D466">
        <f>טבלה135[[#This Row],[LengthofCycle]]+1</f>
        <v>29</v>
      </c>
      <c r="E466">
        <f>IF(טבלה135[[#This Row],[CycleNumber]]&lt;3,"",IF(טבלה135[[#This Row],[CycleNumber]]=3,MIN(D464:D466),IF(I465=3,MIN(D463:D465),E465)))</f>
        <v>27</v>
      </c>
      <c r="F466">
        <f>IF(טבלה135[[#This Row],[CycleNumber]]&lt;3,"",IF(טבלה135[[#This Row],[CycleNumber]]=3,MAX(D464:D466),IF(I465=3,MAX(D463:D465),F465)))</f>
        <v>30</v>
      </c>
      <c r="G466">
        <f>IF(OR(טבלה135[[#This Row],[CycleNumber]]&gt;B467,B467=""),IF(טבלה135[[#This Row],[מספר סטייה]]=3,MIN(D464:D466),טבלה135[[#This Row],[מינ קבוע]]),טבלה135[[#This Row],[מינ קבוע]])</f>
        <v>27</v>
      </c>
      <c r="H466">
        <f>IF(OR(טבלה135[[#This Row],[CycleNumber]]&gt;B467,B467=""),IF(טבלה135[[#This Row],[מספר סטייה]]=3,MAX(D464:D466),טבלה135[[#This Row],[מקס קבוע]]),טבלה135[[#This Row],[מקס קבוע]])</f>
        <v>30</v>
      </c>
      <c r="I46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קבוע]]&lt;&gt;E465,1,I465+1),0))</f>
        <v>0</v>
      </c>
      <c r="J466">
        <f>IF(AND(טבלה135[[#This Row],[CycleNumber]]&lt;B467,טבלה135[[#This Row],[מקס קבוע]]&lt;&gt;""),IF(OR(טבלה135[[#This Row],[מספר סטייה]]&lt;I467,AND(טבלה135[[#This Row],[מספר סטייה]]=3,I467=1)),0,1),"")</f>
        <v>1</v>
      </c>
      <c r="K466">
        <f>IF(טבלה135[[#This Row],[מקס קבוע]]&lt;&gt;"",טבלה135[[#This Row],[מקסימום]]-טבלה135[[#This Row],[מינימום]],"")</f>
        <v>3</v>
      </c>
      <c r="L466">
        <f>IF(IFERROR(LOOKUP(טבלה135[[#This Row],[ClientID]],פיבוט!$A$4:$A$121),FALSE)=טבלה135[[#This Row],[ClientID]],1,0)</f>
        <v>1</v>
      </c>
      <c r="M466" t="str">
        <f>IF(OR(טבלה135[[#This Row],[ClientID]]=A467),"",1)</f>
        <v/>
      </c>
      <c r="N466" s="3" t="str">
        <f>IF(טבלה135[[#This Row],[טווח]]&lt;&gt;K465,טבלה135[[#This Row],[טווח]],"")</f>
        <v/>
      </c>
      <c r="O466" s="3" t="str">
        <f>IF(טבלה135[[#This Row],[מניית טווחים]]&lt;&gt;"",IF(OR(30&gt;טבלה135[[#This Row],[מקסימום]],30&lt;טבלה135[[#This Row],[מינימום]]),0,1),"")</f>
        <v/>
      </c>
    </row>
    <row r="467" spans="1:15" x14ac:dyDescent="0.25">
      <c r="A467" t="s">
        <v>48</v>
      </c>
      <c r="B467">
        <v>9</v>
      </c>
      <c r="C467">
        <v>26</v>
      </c>
      <c r="D467">
        <f>טבלה135[[#This Row],[LengthofCycle]]+1</f>
        <v>27</v>
      </c>
      <c r="E467">
        <f>IF(טבלה135[[#This Row],[CycleNumber]]&lt;3,"",IF(טבלה135[[#This Row],[CycleNumber]]=3,MIN(D465:D467),IF(I466=3,MIN(D464:D466),E466)))</f>
        <v>27</v>
      </c>
      <c r="F467">
        <f>IF(טבלה135[[#This Row],[CycleNumber]]&lt;3,"",IF(טבלה135[[#This Row],[CycleNumber]]=3,MAX(D465:D467),IF(I466=3,MAX(D464:D466),F466)))</f>
        <v>30</v>
      </c>
      <c r="G467">
        <f>IF(OR(טבלה135[[#This Row],[CycleNumber]]&gt;B468,B468=""),IF(טבלה135[[#This Row],[מספר סטייה]]=3,MIN(D465:D467),טבלה135[[#This Row],[מינ קבוע]]),טבלה135[[#This Row],[מינ קבוע]])</f>
        <v>27</v>
      </c>
      <c r="H467">
        <f>IF(OR(טבלה135[[#This Row],[CycleNumber]]&gt;B468,B468=""),IF(טבלה135[[#This Row],[מספר סטייה]]=3,MAX(D465:D467),טבלה135[[#This Row],[מקס קבוע]]),טבלה135[[#This Row],[מקס קבוע]])</f>
        <v>30</v>
      </c>
      <c r="I46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קבוע]]&lt;&gt;E466,1,I466+1),0))</f>
        <v>0</v>
      </c>
      <c r="J467">
        <f>IF(AND(טבלה135[[#This Row],[CycleNumber]]&lt;B468,טבלה135[[#This Row],[מקס קבוע]]&lt;&gt;""),IF(OR(טבלה135[[#This Row],[מספר סטייה]]&lt;I468,AND(טבלה135[[#This Row],[מספר סטייה]]=3,I468=1)),0,1),"")</f>
        <v>1</v>
      </c>
      <c r="K467">
        <f>IF(טבלה135[[#This Row],[מקס קבוע]]&lt;&gt;"",טבלה135[[#This Row],[מקסימום]]-טבלה135[[#This Row],[מינימום]],"")</f>
        <v>3</v>
      </c>
      <c r="L467">
        <f>IF(IFERROR(LOOKUP(טבלה135[[#This Row],[ClientID]],פיבוט!$A$4:$A$121),FALSE)=טבלה135[[#This Row],[ClientID]],1,0)</f>
        <v>1</v>
      </c>
      <c r="M467" t="str">
        <f>IF(OR(טבלה135[[#This Row],[ClientID]]=A468),"",1)</f>
        <v/>
      </c>
      <c r="N467" s="3" t="str">
        <f>IF(טבלה135[[#This Row],[טווח]]&lt;&gt;K466,טבלה135[[#This Row],[טווח]],"")</f>
        <v/>
      </c>
      <c r="O467" s="3" t="str">
        <f>IF(טבלה135[[#This Row],[מניית טווחים]]&lt;&gt;"",IF(OR(30&gt;טבלה135[[#This Row],[מקסימום]],30&lt;טבלה135[[#This Row],[מינימום]]),0,1),"")</f>
        <v/>
      </c>
    </row>
    <row r="468" spans="1:15" x14ac:dyDescent="0.25">
      <c r="A468" t="s">
        <v>48</v>
      </c>
      <c r="B468">
        <v>10</v>
      </c>
      <c r="C468">
        <v>26</v>
      </c>
      <c r="D468">
        <f>טבלה135[[#This Row],[LengthofCycle]]+1</f>
        <v>27</v>
      </c>
      <c r="E468">
        <f>IF(טבלה135[[#This Row],[CycleNumber]]&lt;3,"",IF(טבלה135[[#This Row],[CycleNumber]]=3,MIN(D466:D468),IF(I467=3,MIN(D465:D467),E467)))</f>
        <v>27</v>
      </c>
      <c r="F468">
        <f>IF(טבלה135[[#This Row],[CycleNumber]]&lt;3,"",IF(טבלה135[[#This Row],[CycleNumber]]=3,MAX(D466:D468),IF(I467=3,MAX(D465:D467),F467)))</f>
        <v>30</v>
      </c>
      <c r="G468">
        <f>IF(OR(טבלה135[[#This Row],[CycleNumber]]&gt;B469,B469=""),IF(טבלה135[[#This Row],[מספר סטייה]]=3,MIN(D466:D468),טבלה135[[#This Row],[מינ קבוע]]),טבלה135[[#This Row],[מינ קבוע]])</f>
        <v>27</v>
      </c>
      <c r="H468">
        <f>IF(OR(טבלה135[[#This Row],[CycleNumber]]&gt;B469,B469=""),IF(טבלה135[[#This Row],[מספר סטייה]]=3,MAX(D466:D468),טבלה135[[#This Row],[מקס קבוע]]),טבלה135[[#This Row],[מקס קבוע]])</f>
        <v>30</v>
      </c>
      <c r="I46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קבוע]]&lt;&gt;E467,1,I467+1),0))</f>
        <v>0</v>
      </c>
      <c r="J468">
        <f>IF(AND(טבלה135[[#This Row],[CycleNumber]]&lt;B469,טבלה135[[#This Row],[מקס קבוע]]&lt;&gt;""),IF(OR(טבלה135[[#This Row],[מספר סטייה]]&lt;I469,AND(טבלה135[[#This Row],[מספר סטייה]]=3,I469=1)),0,1),"")</f>
        <v>1</v>
      </c>
      <c r="K468">
        <f>IF(טבלה135[[#This Row],[מקס קבוע]]&lt;&gt;"",טבלה135[[#This Row],[מקסימום]]-טבלה135[[#This Row],[מינימום]],"")</f>
        <v>3</v>
      </c>
      <c r="L468">
        <f>IF(IFERROR(LOOKUP(טבלה135[[#This Row],[ClientID]],פיבוט!$A$4:$A$121),FALSE)=טבלה135[[#This Row],[ClientID]],1,0)</f>
        <v>1</v>
      </c>
      <c r="M468" t="str">
        <f>IF(OR(טבלה135[[#This Row],[ClientID]]=A469),"",1)</f>
        <v/>
      </c>
      <c r="N468" s="3" t="str">
        <f>IF(טבלה135[[#This Row],[טווח]]&lt;&gt;K467,טבלה135[[#This Row],[טווח]],"")</f>
        <v/>
      </c>
      <c r="O468" s="3" t="str">
        <f>IF(טבלה135[[#This Row],[מניית טווחים]]&lt;&gt;"",IF(OR(30&gt;טבלה135[[#This Row],[מקסימום]],30&lt;טבלה135[[#This Row],[מינימום]]),0,1),"")</f>
        <v/>
      </c>
    </row>
    <row r="469" spans="1:15" x14ac:dyDescent="0.25">
      <c r="A469" t="s">
        <v>48</v>
      </c>
      <c r="B469">
        <v>11</v>
      </c>
      <c r="C469">
        <v>26</v>
      </c>
      <c r="D469">
        <f>טבלה135[[#This Row],[LengthofCycle]]+1</f>
        <v>27</v>
      </c>
      <c r="E469">
        <f>IF(טבלה135[[#This Row],[CycleNumber]]&lt;3,"",IF(טבלה135[[#This Row],[CycleNumber]]=3,MIN(D467:D469),IF(I468=3,MIN(D466:D468),E468)))</f>
        <v>27</v>
      </c>
      <c r="F469">
        <f>IF(טבלה135[[#This Row],[CycleNumber]]&lt;3,"",IF(טבלה135[[#This Row],[CycleNumber]]=3,MAX(D467:D469),IF(I468=3,MAX(D466:D468),F468)))</f>
        <v>30</v>
      </c>
      <c r="G469">
        <f>IF(OR(טבלה135[[#This Row],[CycleNumber]]&gt;B470,B470=""),IF(טבלה135[[#This Row],[מספר סטייה]]=3,MIN(D467:D469),טבלה135[[#This Row],[מינ קבוע]]),טבלה135[[#This Row],[מינ קבוע]])</f>
        <v>27</v>
      </c>
      <c r="H469">
        <f>IF(OR(טבלה135[[#This Row],[CycleNumber]]&gt;B470,B470=""),IF(טבלה135[[#This Row],[מספר סטייה]]=3,MAX(D467:D469),טבלה135[[#This Row],[מקס קבוע]]),טבלה135[[#This Row],[מקס קבוע]])</f>
        <v>30</v>
      </c>
      <c r="I46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קבוע]]&lt;&gt;E468,1,I468+1),0))</f>
        <v>0</v>
      </c>
      <c r="J469">
        <f>IF(AND(טבלה135[[#This Row],[CycleNumber]]&lt;B470,טבלה135[[#This Row],[מקס קבוע]]&lt;&gt;""),IF(OR(טבלה135[[#This Row],[מספר סטייה]]&lt;I470,AND(טבלה135[[#This Row],[מספר סטייה]]=3,I470=1)),0,1),"")</f>
        <v>1</v>
      </c>
      <c r="K469">
        <f>IF(טבלה135[[#This Row],[מקס קבוע]]&lt;&gt;"",טבלה135[[#This Row],[מקסימום]]-טבלה135[[#This Row],[מינימום]],"")</f>
        <v>3</v>
      </c>
      <c r="L469">
        <f>IF(IFERROR(LOOKUP(טבלה135[[#This Row],[ClientID]],פיבוט!$A$4:$A$121),FALSE)=טבלה135[[#This Row],[ClientID]],1,0)</f>
        <v>1</v>
      </c>
      <c r="M469" t="str">
        <f>IF(OR(טבלה135[[#This Row],[ClientID]]=A470),"",1)</f>
        <v/>
      </c>
      <c r="N469" s="3" t="str">
        <f>IF(טבלה135[[#This Row],[טווח]]&lt;&gt;K468,טבלה135[[#This Row],[טווח]],"")</f>
        <v/>
      </c>
      <c r="O469" s="3" t="str">
        <f>IF(טבלה135[[#This Row],[מניית טווחים]]&lt;&gt;"",IF(OR(30&gt;טבלה135[[#This Row],[מקסימום]],30&lt;טבלה135[[#This Row],[מינימום]]),0,1),"")</f>
        <v/>
      </c>
    </row>
    <row r="470" spans="1:15" x14ac:dyDescent="0.25">
      <c r="A470" t="s">
        <v>48</v>
      </c>
      <c r="B470">
        <v>12</v>
      </c>
      <c r="C470">
        <v>29</v>
      </c>
      <c r="D470">
        <f>טבלה135[[#This Row],[LengthofCycle]]+1</f>
        <v>30</v>
      </c>
      <c r="E470">
        <f>IF(טבלה135[[#This Row],[CycleNumber]]&lt;3,"",IF(טבלה135[[#This Row],[CycleNumber]]=3,MIN(D468:D470),IF(I469=3,MIN(D467:D469),E469)))</f>
        <v>27</v>
      </c>
      <c r="F470">
        <f>IF(טבלה135[[#This Row],[CycleNumber]]&lt;3,"",IF(טבלה135[[#This Row],[CycleNumber]]=3,MAX(D468:D470),IF(I469=3,MAX(D467:D469),F469)))</f>
        <v>30</v>
      </c>
      <c r="G470">
        <f>IF(OR(טבלה135[[#This Row],[CycleNumber]]&gt;B471,B471=""),IF(טבלה135[[#This Row],[מספר סטייה]]=3,MIN(D468:D470),טבלה135[[#This Row],[מינ קבוע]]),טבלה135[[#This Row],[מינ קבוע]])</f>
        <v>27</v>
      </c>
      <c r="H470">
        <f>IF(OR(טבלה135[[#This Row],[CycleNumber]]&gt;B471,B471=""),IF(טבלה135[[#This Row],[מספר סטייה]]=3,MAX(D468:D470),טבלה135[[#This Row],[מקס קבוע]]),טבלה135[[#This Row],[מקס קבוע]])</f>
        <v>30</v>
      </c>
      <c r="I47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קבוע]]&lt;&gt;E469,1,I469+1),0))</f>
        <v>0</v>
      </c>
      <c r="J470">
        <f>IF(AND(טבלה135[[#This Row],[CycleNumber]]&lt;B471,טבלה135[[#This Row],[מקס קבוע]]&lt;&gt;""),IF(OR(טבלה135[[#This Row],[מספר סטייה]]&lt;I471,AND(טבלה135[[#This Row],[מספר סטייה]]=3,I471=1)),0,1),"")</f>
        <v>1</v>
      </c>
      <c r="K470">
        <f>IF(טבלה135[[#This Row],[מקס קבוע]]&lt;&gt;"",טבלה135[[#This Row],[מקסימום]]-טבלה135[[#This Row],[מינימום]],"")</f>
        <v>3</v>
      </c>
      <c r="L470">
        <f>IF(IFERROR(LOOKUP(טבלה135[[#This Row],[ClientID]],פיבוט!$A$4:$A$121),FALSE)=טבלה135[[#This Row],[ClientID]],1,0)</f>
        <v>1</v>
      </c>
      <c r="M470" t="str">
        <f>IF(OR(טבלה135[[#This Row],[ClientID]]=A471),"",1)</f>
        <v/>
      </c>
      <c r="N470" s="3" t="str">
        <f>IF(טבלה135[[#This Row],[טווח]]&lt;&gt;K469,טבלה135[[#This Row],[טווח]],"")</f>
        <v/>
      </c>
      <c r="O470" s="3" t="str">
        <f>IF(טבלה135[[#This Row],[מניית טווחים]]&lt;&gt;"",IF(OR(30&gt;טבלה135[[#This Row],[מקסימום]],30&lt;טבלה135[[#This Row],[מינימום]]),0,1),"")</f>
        <v/>
      </c>
    </row>
    <row r="471" spans="1:15" x14ac:dyDescent="0.25">
      <c r="A471" t="s">
        <v>48</v>
      </c>
      <c r="B471">
        <v>13</v>
      </c>
      <c r="C471">
        <v>29</v>
      </c>
      <c r="D471">
        <f>טבלה135[[#This Row],[LengthofCycle]]+1</f>
        <v>30</v>
      </c>
      <c r="E471">
        <f>IF(טבלה135[[#This Row],[CycleNumber]]&lt;3,"",IF(טבלה135[[#This Row],[CycleNumber]]=3,MIN(D469:D471),IF(I470=3,MIN(D468:D470),E470)))</f>
        <v>27</v>
      </c>
      <c r="F471">
        <f>IF(טבלה135[[#This Row],[CycleNumber]]&lt;3,"",IF(טבלה135[[#This Row],[CycleNumber]]=3,MAX(D469:D471),IF(I470=3,MAX(D468:D470),F470)))</f>
        <v>30</v>
      </c>
      <c r="G471">
        <f>IF(OR(טבלה135[[#This Row],[CycleNumber]]&gt;B472,B472=""),IF(טבלה135[[#This Row],[מספר סטייה]]=3,MIN(D469:D471),טבלה135[[#This Row],[מינ קבוע]]),טבלה135[[#This Row],[מינ קבוע]])</f>
        <v>27</v>
      </c>
      <c r="H471">
        <f>IF(OR(טבלה135[[#This Row],[CycleNumber]]&gt;B472,B472=""),IF(טבלה135[[#This Row],[מספר סטייה]]=3,MAX(D469:D471),טבלה135[[#This Row],[מקס קבוע]]),טבלה135[[#This Row],[מקס קבוע]])</f>
        <v>30</v>
      </c>
      <c r="I47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קבוע]]&lt;&gt;E470,1,I470+1),0))</f>
        <v>0</v>
      </c>
      <c r="J471" t="str">
        <f>IF(AND(טבלה135[[#This Row],[CycleNumber]]&lt;B472,טבלה135[[#This Row],[מקס קבוע]]&lt;&gt;""),IF(OR(טבלה135[[#This Row],[מספר סטייה]]&lt;I472,AND(טבלה135[[#This Row],[מספר סטייה]]=3,I472=1)),0,1),"")</f>
        <v/>
      </c>
      <c r="K471">
        <f>IF(טבלה135[[#This Row],[מקס קבוע]]&lt;&gt;"",טבלה135[[#This Row],[מקסימום]]-טבלה135[[#This Row],[מינימום]],"")</f>
        <v>3</v>
      </c>
      <c r="L471">
        <f>IF(IFERROR(LOOKUP(טבלה135[[#This Row],[ClientID]],פיבוט!$A$4:$A$121),FALSE)=טבלה135[[#This Row],[ClientID]],1,0)</f>
        <v>1</v>
      </c>
      <c r="M471">
        <f>IF(OR(טבלה135[[#This Row],[ClientID]]=A472),"",1)</f>
        <v>1</v>
      </c>
      <c r="N471" s="3" t="str">
        <f>IF(טבלה135[[#This Row],[טווח]]&lt;&gt;K470,טבלה135[[#This Row],[טווח]],"")</f>
        <v/>
      </c>
      <c r="O471" s="3" t="str">
        <f>IF(טבלה135[[#This Row],[מניית טווחים]]&lt;&gt;"",IF(OR(30&gt;טבלה135[[#This Row],[מקסימום]],30&lt;טבלה135[[#This Row],[מינימום]]),0,1),"")</f>
        <v/>
      </c>
    </row>
    <row r="472" spans="1:15" x14ac:dyDescent="0.25">
      <c r="A472" t="s">
        <v>5</v>
      </c>
      <c r="B472">
        <v>1</v>
      </c>
      <c r="C472">
        <v>28</v>
      </c>
      <c r="D472">
        <f>טבלה135[[#This Row],[LengthofCycle]]+1</f>
        <v>29</v>
      </c>
      <c r="E472" t="str">
        <f>IF(טבלה135[[#This Row],[CycleNumber]]&lt;3,"",IF(טבלה135[[#This Row],[CycleNumber]]=3,MIN(D470:D472),IF(I471=3,MIN(D469:D471),E471)))</f>
        <v/>
      </c>
      <c r="F472" t="str">
        <f>IF(טבלה135[[#This Row],[CycleNumber]]&lt;3,"",IF(טבלה135[[#This Row],[CycleNumber]]=3,MAX(D470:D472),IF(I471=3,MAX(D469:D471),F471)))</f>
        <v/>
      </c>
      <c r="G472" t="str">
        <f>IF(OR(טבלה135[[#This Row],[CycleNumber]]&gt;B473,B473=""),IF(טבלה135[[#This Row],[מספר סטייה]]=3,MIN(D470:D472),טבלה135[[#This Row],[מינ קבוע]]),טבלה135[[#This Row],[מינ קבוע]])</f>
        <v/>
      </c>
      <c r="H472" t="str">
        <f>IF(OR(טבלה135[[#This Row],[CycleNumber]]&gt;B473,B473=""),IF(טבלה135[[#This Row],[מספר סטייה]]=3,MAX(D470:D472),טבלה135[[#This Row],[מקס קבוע]]),טבלה135[[#This Row],[מקס קבוע]])</f>
        <v/>
      </c>
      <c r="I472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קבוע]]&lt;&gt;E471,1,I471+1),0))</f>
        <v/>
      </c>
      <c r="J472" t="str">
        <f>IF(AND(טבלה135[[#This Row],[CycleNumber]]&lt;B473,טבלה135[[#This Row],[מקס קבוע]]&lt;&gt;""),IF(OR(טבלה135[[#This Row],[מספר סטייה]]&lt;I473,AND(טבלה135[[#This Row],[מספר סטייה]]=3,I473=1)),0,1),"")</f>
        <v/>
      </c>
      <c r="K472" t="str">
        <f>IF(טבלה135[[#This Row],[מקס קבוע]]&lt;&gt;"",טבלה135[[#This Row],[מקסימום]]-טבלה135[[#This Row],[מינימום]],"")</f>
        <v/>
      </c>
      <c r="L472">
        <f>IF(IFERROR(LOOKUP(טבלה135[[#This Row],[ClientID]],פיבוט!$A$4:$A$121),FALSE)=טבלה135[[#This Row],[ClientID]],1,0)</f>
        <v>1</v>
      </c>
      <c r="M472" t="str">
        <f>IF(OR(טבלה135[[#This Row],[ClientID]]=A473),"",1)</f>
        <v/>
      </c>
      <c r="N472" s="3" t="str">
        <f>IF(טבלה135[[#This Row],[טווח]]&lt;&gt;K471,טבלה135[[#This Row],[טווח]],"")</f>
        <v/>
      </c>
      <c r="O472" s="3" t="str">
        <f>IF(טבלה135[[#This Row],[מניית טווחים]]&lt;&gt;"",IF(OR(30&gt;טבלה135[[#This Row],[מקסימום]],30&lt;טבלה135[[#This Row],[מינימום]]),0,1),"")</f>
        <v/>
      </c>
    </row>
    <row r="473" spans="1:15" x14ac:dyDescent="0.25">
      <c r="A473" t="s">
        <v>5</v>
      </c>
      <c r="B473">
        <v>2</v>
      </c>
      <c r="C473">
        <v>26</v>
      </c>
      <c r="D473">
        <f>טבלה135[[#This Row],[LengthofCycle]]+1</f>
        <v>27</v>
      </c>
      <c r="E473" t="str">
        <f>IF(טבלה135[[#This Row],[CycleNumber]]&lt;3,"",IF(טבלה135[[#This Row],[CycleNumber]]=3,MIN(D471:D473),IF(I472=3,MIN(D470:D472),E472)))</f>
        <v/>
      </c>
      <c r="F473" t="str">
        <f>IF(טבלה135[[#This Row],[CycleNumber]]&lt;3,"",IF(טבלה135[[#This Row],[CycleNumber]]=3,MAX(D471:D473),IF(I472=3,MAX(D470:D472),F472)))</f>
        <v/>
      </c>
      <c r="G473" t="str">
        <f>IF(OR(טבלה135[[#This Row],[CycleNumber]]&gt;B474,B474=""),IF(טבלה135[[#This Row],[מספר סטייה]]=3,MIN(D471:D473),טבלה135[[#This Row],[מינ קבוע]]),טבלה135[[#This Row],[מינ קבוע]])</f>
        <v/>
      </c>
      <c r="H473" t="str">
        <f>IF(OR(טבלה135[[#This Row],[CycleNumber]]&gt;B474,B474=""),IF(טבלה135[[#This Row],[מספר סטייה]]=3,MAX(D471:D473),טבלה135[[#This Row],[מקס קבוע]]),טבלה135[[#This Row],[מקס קבוע]])</f>
        <v/>
      </c>
      <c r="I47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קבוע]]&lt;&gt;E472,1,I472+1),0))</f>
        <v/>
      </c>
      <c r="J473" t="str">
        <f>IF(AND(טבלה135[[#This Row],[CycleNumber]]&lt;B474,טבלה135[[#This Row],[מקס קבוע]]&lt;&gt;""),IF(OR(טבלה135[[#This Row],[מספר סטייה]]&lt;I474,AND(טבלה135[[#This Row],[מספר סטייה]]=3,I474=1)),0,1),"")</f>
        <v/>
      </c>
      <c r="K473" t="str">
        <f>IF(טבלה135[[#This Row],[מקס קבוע]]&lt;&gt;"",טבלה135[[#This Row],[מקסימום]]-טבלה135[[#This Row],[מינימום]],"")</f>
        <v/>
      </c>
      <c r="L473">
        <f>IF(IFERROR(LOOKUP(טבלה135[[#This Row],[ClientID]],פיבוט!$A$4:$A$121),FALSE)=טבלה135[[#This Row],[ClientID]],1,0)</f>
        <v>1</v>
      </c>
      <c r="M473" t="str">
        <f>IF(OR(טבלה135[[#This Row],[ClientID]]=A474),"",1)</f>
        <v/>
      </c>
      <c r="N473" s="3" t="str">
        <f>IF(טבלה135[[#This Row],[טווח]]&lt;&gt;K472,טבלה135[[#This Row],[טווח]],"")</f>
        <v/>
      </c>
      <c r="O473" s="3" t="str">
        <f>IF(טבלה135[[#This Row],[מניית טווחים]]&lt;&gt;"",IF(OR(30&gt;טבלה135[[#This Row],[מקסימום]],30&lt;טבלה135[[#This Row],[מינימום]]),0,1),"")</f>
        <v/>
      </c>
    </row>
    <row r="474" spans="1:15" x14ac:dyDescent="0.25">
      <c r="A474" t="s">
        <v>5</v>
      </c>
      <c r="B474">
        <v>3</v>
      </c>
      <c r="C474">
        <v>25</v>
      </c>
      <c r="D474">
        <f>טבלה135[[#This Row],[LengthofCycle]]+1</f>
        <v>26</v>
      </c>
      <c r="E474">
        <f>IF(טבלה135[[#This Row],[CycleNumber]]&lt;3,"",IF(טבלה135[[#This Row],[CycleNumber]]=3,MIN(D472:D474),IF(I473=3,MIN(D471:D473),E473)))</f>
        <v>26</v>
      </c>
      <c r="F474">
        <f>IF(טבלה135[[#This Row],[CycleNumber]]&lt;3,"",IF(טבלה135[[#This Row],[CycleNumber]]=3,MAX(D472:D474),IF(I473=3,MAX(D471:D473),F473)))</f>
        <v>29</v>
      </c>
      <c r="G474">
        <f>IF(OR(טבלה135[[#This Row],[CycleNumber]]&gt;B475,B475=""),IF(טבלה135[[#This Row],[מספר סטייה]]=3,MIN(D472:D474),טבלה135[[#This Row],[מינ קבוע]]),טבלה135[[#This Row],[מינ קבוע]])</f>
        <v>26</v>
      </c>
      <c r="H474">
        <f>IF(OR(טבלה135[[#This Row],[CycleNumber]]&gt;B475,B475=""),IF(טבלה135[[#This Row],[מספר סטייה]]=3,MAX(D472:D474),טבלה135[[#This Row],[מקס קבוע]]),טבלה135[[#This Row],[מקס קבוע]])</f>
        <v>29</v>
      </c>
      <c r="I47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קבוע]]&lt;&gt;E473,1,I473+1),0))</f>
        <v>0</v>
      </c>
      <c r="J474">
        <f>IF(AND(טבלה135[[#This Row],[CycleNumber]]&lt;B475,טבלה135[[#This Row],[מקס קבוע]]&lt;&gt;""),IF(OR(טבלה135[[#This Row],[מספר סטייה]]&lt;I475,AND(טבלה135[[#This Row],[מספר סטייה]]=3,I475=1)),0,1),"")</f>
        <v>1</v>
      </c>
      <c r="K474">
        <f>IF(טבלה135[[#This Row],[מקס קבוע]]&lt;&gt;"",טבלה135[[#This Row],[מקסימום]]-טבלה135[[#This Row],[מינימום]],"")</f>
        <v>3</v>
      </c>
      <c r="L474">
        <f>IF(IFERROR(LOOKUP(טבלה135[[#This Row],[ClientID]],פיבוט!$A$4:$A$121),FALSE)=טבלה135[[#This Row],[ClientID]],1,0)</f>
        <v>1</v>
      </c>
      <c r="M474" t="str">
        <f>IF(OR(טבלה135[[#This Row],[ClientID]]=A475),"",1)</f>
        <v/>
      </c>
      <c r="N474" s="3">
        <f>IF(טבלה135[[#This Row],[טווח]]&lt;&gt;K473,טבלה135[[#This Row],[טווח]],"")</f>
        <v>3</v>
      </c>
      <c r="O474" s="3">
        <f>IF(טבלה135[[#This Row],[מניית טווחים]]&lt;&gt;"",IF(OR(30&gt;טבלה135[[#This Row],[מקסימום]],30&lt;טבלה135[[#This Row],[מינימום]]),0,1),"")</f>
        <v>0</v>
      </c>
    </row>
    <row r="475" spans="1:15" x14ac:dyDescent="0.25">
      <c r="A475" t="s">
        <v>5</v>
      </c>
      <c r="B475">
        <v>4</v>
      </c>
      <c r="C475">
        <v>25</v>
      </c>
      <c r="D475">
        <f>טבלה135[[#This Row],[LengthofCycle]]+1</f>
        <v>26</v>
      </c>
      <c r="E475">
        <f>IF(טבלה135[[#This Row],[CycleNumber]]&lt;3,"",IF(טבלה135[[#This Row],[CycleNumber]]=3,MIN(D473:D475),IF(I474=3,MIN(D472:D474),E474)))</f>
        <v>26</v>
      </c>
      <c r="F475">
        <f>IF(טבלה135[[#This Row],[CycleNumber]]&lt;3,"",IF(טבלה135[[#This Row],[CycleNumber]]=3,MAX(D473:D475),IF(I474=3,MAX(D472:D474),F474)))</f>
        <v>29</v>
      </c>
      <c r="G475">
        <f>IF(OR(טבלה135[[#This Row],[CycleNumber]]&gt;B476,B476=""),IF(טבלה135[[#This Row],[מספר סטייה]]=3,MIN(D473:D475),טבלה135[[#This Row],[מינ קבוע]]),טבלה135[[#This Row],[מינ קבוע]])</f>
        <v>26</v>
      </c>
      <c r="H475">
        <f>IF(OR(טבלה135[[#This Row],[CycleNumber]]&gt;B476,B476=""),IF(טבלה135[[#This Row],[מספר סטייה]]=3,MAX(D473:D475),טבלה135[[#This Row],[מקס קבוע]]),טבלה135[[#This Row],[מקס קבוע]])</f>
        <v>29</v>
      </c>
      <c r="I47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קבוע]]&lt;&gt;E474,1,I474+1),0))</f>
        <v>0</v>
      </c>
      <c r="J475">
        <f>IF(AND(טבלה135[[#This Row],[CycleNumber]]&lt;B476,טבלה135[[#This Row],[מקס קבוע]]&lt;&gt;""),IF(OR(טבלה135[[#This Row],[מספר סטייה]]&lt;I476,AND(טבלה135[[#This Row],[מספר סטייה]]=3,I476=1)),0,1),"")</f>
        <v>0</v>
      </c>
      <c r="K475">
        <f>IF(טבלה135[[#This Row],[מקס קבוע]]&lt;&gt;"",טבלה135[[#This Row],[מקסימום]]-טבלה135[[#This Row],[מינימום]],"")</f>
        <v>3</v>
      </c>
      <c r="L475">
        <f>IF(IFERROR(LOOKUP(טבלה135[[#This Row],[ClientID]],פיבוט!$A$4:$A$121),FALSE)=טבלה135[[#This Row],[ClientID]],1,0)</f>
        <v>1</v>
      </c>
      <c r="M475" t="str">
        <f>IF(OR(טבלה135[[#This Row],[ClientID]]=A476),"",1)</f>
        <v/>
      </c>
      <c r="N475" s="3" t="str">
        <f>IF(טבלה135[[#This Row],[טווח]]&lt;&gt;K474,טבלה135[[#This Row],[טווח]],"")</f>
        <v/>
      </c>
      <c r="O475" s="3" t="str">
        <f>IF(טבלה135[[#This Row],[מניית טווחים]]&lt;&gt;"",IF(OR(30&gt;טבלה135[[#This Row],[מקסימום]],30&lt;טבלה135[[#This Row],[מינימום]]),0,1),"")</f>
        <v/>
      </c>
    </row>
    <row r="476" spans="1:15" x14ac:dyDescent="0.25">
      <c r="A476" t="s">
        <v>5</v>
      </c>
      <c r="B476">
        <v>5</v>
      </c>
      <c r="C476">
        <v>29</v>
      </c>
      <c r="D476">
        <f>טבלה135[[#This Row],[LengthofCycle]]+1</f>
        <v>30</v>
      </c>
      <c r="E476">
        <f>IF(טבלה135[[#This Row],[CycleNumber]]&lt;3,"",IF(טבלה135[[#This Row],[CycleNumber]]=3,MIN(D474:D476),IF(I475=3,MIN(D473:D475),E475)))</f>
        <v>26</v>
      </c>
      <c r="F476">
        <f>IF(טבלה135[[#This Row],[CycleNumber]]&lt;3,"",IF(טבלה135[[#This Row],[CycleNumber]]=3,MAX(D474:D476),IF(I475=3,MAX(D473:D475),F475)))</f>
        <v>29</v>
      </c>
      <c r="G476">
        <f>IF(OR(טבלה135[[#This Row],[CycleNumber]]&gt;B477,B477=""),IF(טבלה135[[#This Row],[מספר סטייה]]=3,MIN(D474:D476),טבלה135[[#This Row],[מינ קבוע]]),טבלה135[[#This Row],[מינ קבוע]])</f>
        <v>26</v>
      </c>
      <c r="H476">
        <f>IF(OR(טבלה135[[#This Row],[CycleNumber]]&gt;B477,B477=""),IF(טבלה135[[#This Row],[מספר סטייה]]=3,MAX(D474:D476),טבלה135[[#This Row],[מקס קבוע]]),טבלה135[[#This Row],[מקס קבוע]])</f>
        <v>29</v>
      </c>
      <c r="I47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קבוע]]&lt;&gt;E475,1,I475+1),0))</f>
        <v>1</v>
      </c>
      <c r="J476">
        <f>IF(AND(טבלה135[[#This Row],[CycleNumber]]&lt;B477,טבלה135[[#This Row],[מקס קבוע]]&lt;&gt;""),IF(OR(טבלה135[[#This Row],[מספר סטייה]]&lt;I477,AND(טבלה135[[#This Row],[מספר סטייה]]=3,I477=1)),0,1),"")</f>
        <v>0</v>
      </c>
      <c r="K476">
        <f>IF(טבלה135[[#This Row],[מקס קבוע]]&lt;&gt;"",טבלה135[[#This Row],[מקסימום]]-טבלה135[[#This Row],[מינימום]],"")</f>
        <v>3</v>
      </c>
      <c r="L476">
        <f>IF(IFERROR(LOOKUP(טבלה135[[#This Row],[ClientID]],פיבוט!$A$4:$A$121),FALSE)=טבלה135[[#This Row],[ClientID]],1,0)</f>
        <v>1</v>
      </c>
      <c r="M476" t="str">
        <f>IF(OR(טבלה135[[#This Row],[ClientID]]=A477),"",1)</f>
        <v/>
      </c>
      <c r="N476" s="3" t="str">
        <f>IF(טבלה135[[#This Row],[טווח]]&lt;&gt;K475,טבלה135[[#This Row],[טווח]],"")</f>
        <v/>
      </c>
      <c r="O476" s="3" t="str">
        <f>IF(טבלה135[[#This Row],[מניית טווחים]]&lt;&gt;"",IF(OR(30&gt;טבלה135[[#This Row],[מקסימום]],30&lt;טבלה135[[#This Row],[מינימום]]),0,1),"")</f>
        <v/>
      </c>
    </row>
    <row r="477" spans="1:15" x14ac:dyDescent="0.25">
      <c r="A477" t="s">
        <v>5</v>
      </c>
      <c r="B477">
        <v>6</v>
      </c>
      <c r="C477">
        <v>29</v>
      </c>
      <c r="D477">
        <f>טבלה135[[#This Row],[LengthofCycle]]+1</f>
        <v>30</v>
      </c>
      <c r="E477">
        <f>IF(טבלה135[[#This Row],[CycleNumber]]&lt;3,"",IF(טבלה135[[#This Row],[CycleNumber]]=3,MIN(D475:D477),IF(I476=3,MIN(D474:D476),E476)))</f>
        <v>26</v>
      </c>
      <c r="F477">
        <f>IF(טבלה135[[#This Row],[CycleNumber]]&lt;3,"",IF(טבלה135[[#This Row],[CycleNumber]]=3,MAX(D475:D477),IF(I476=3,MAX(D474:D476),F476)))</f>
        <v>29</v>
      </c>
      <c r="G477">
        <f>IF(OR(טבלה135[[#This Row],[CycleNumber]]&gt;B478,B478=""),IF(טבלה135[[#This Row],[מספר סטייה]]=3,MIN(D475:D477),טבלה135[[#This Row],[מינ קבוע]]),טבלה135[[#This Row],[מינ קבוע]])</f>
        <v>26</v>
      </c>
      <c r="H477">
        <f>IF(OR(טבלה135[[#This Row],[CycleNumber]]&gt;B478,B478=""),IF(טבלה135[[#This Row],[מספר סטייה]]=3,MAX(D475:D477),טבלה135[[#This Row],[מקס קבוע]]),טבלה135[[#This Row],[מקס קבוע]])</f>
        <v>29</v>
      </c>
      <c r="I47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קבוע]]&lt;&gt;E476,1,I476+1),0))</f>
        <v>2</v>
      </c>
      <c r="J477">
        <f>IF(AND(טבלה135[[#This Row],[CycleNumber]]&lt;B478,טבלה135[[#This Row],[מקס קבוע]]&lt;&gt;""),IF(OR(טבלה135[[#This Row],[מספר סטייה]]&lt;I478,AND(טבלה135[[#This Row],[מספר סטייה]]=3,I478=1)),0,1),"")</f>
        <v>1</v>
      </c>
      <c r="K477">
        <f>IF(טבלה135[[#This Row],[מקס קבוע]]&lt;&gt;"",טבלה135[[#This Row],[מקסימום]]-טבלה135[[#This Row],[מינימום]],"")</f>
        <v>3</v>
      </c>
      <c r="L477">
        <f>IF(IFERROR(LOOKUP(טבלה135[[#This Row],[ClientID]],פיבוט!$A$4:$A$121),FALSE)=טבלה135[[#This Row],[ClientID]],1,0)</f>
        <v>1</v>
      </c>
      <c r="M477" t="str">
        <f>IF(OR(טבלה135[[#This Row],[ClientID]]=A478),"",1)</f>
        <v/>
      </c>
      <c r="N477" s="3" t="str">
        <f>IF(טבלה135[[#This Row],[טווח]]&lt;&gt;K476,טבלה135[[#This Row],[טווח]],"")</f>
        <v/>
      </c>
      <c r="O477" s="3" t="str">
        <f>IF(טבלה135[[#This Row],[מניית טווחים]]&lt;&gt;"",IF(OR(30&gt;טבלה135[[#This Row],[מקסימום]],30&lt;טבלה135[[#This Row],[מינימום]]),0,1),"")</f>
        <v/>
      </c>
    </row>
    <row r="478" spans="1:15" x14ac:dyDescent="0.25">
      <c r="A478" t="s">
        <v>5</v>
      </c>
      <c r="B478">
        <v>7</v>
      </c>
      <c r="C478">
        <v>28</v>
      </c>
      <c r="D478">
        <f>טבלה135[[#This Row],[LengthofCycle]]+1</f>
        <v>29</v>
      </c>
      <c r="E478">
        <f>IF(טבלה135[[#This Row],[CycleNumber]]&lt;3,"",IF(טבלה135[[#This Row],[CycleNumber]]=3,MIN(D476:D478),IF(I477=3,MIN(D475:D477),E477)))</f>
        <v>26</v>
      </c>
      <c r="F478">
        <f>IF(טבלה135[[#This Row],[CycleNumber]]&lt;3,"",IF(טבלה135[[#This Row],[CycleNumber]]=3,MAX(D476:D478),IF(I477=3,MAX(D475:D477),F477)))</f>
        <v>29</v>
      </c>
      <c r="G478">
        <f>IF(OR(טבלה135[[#This Row],[CycleNumber]]&gt;B479,B479=""),IF(טבלה135[[#This Row],[מספר סטייה]]=3,MIN(D476:D478),טבלה135[[#This Row],[מינ קבוע]]),טבלה135[[#This Row],[מינ קבוע]])</f>
        <v>26</v>
      </c>
      <c r="H478">
        <f>IF(OR(טבלה135[[#This Row],[CycleNumber]]&gt;B479,B479=""),IF(טבלה135[[#This Row],[מספר סטייה]]=3,MAX(D476:D478),טבלה135[[#This Row],[מקס קבוע]]),טבלה135[[#This Row],[מקס קבוע]])</f>
        <v>29</v>
      </c>
      <c r="I47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קבוע]]&lt;&gt;E477,1,I477+1),0))</f>
        <v>0</v>
      </c>
      <c r="J478">
        <f>IF(AND(טבלה135[[#This Row],[CycleNumber]]&lt;B479,טבלה135[[#This Row],[מקס קבוע]]&lt;&gt;""),IF(OR(טבלה135[[#This Row],[מספר סטייה]]&lt;I479,AND(טבלה135[[#This Row],[מספר סטייה]]=3,I479=1)),0,1),"")</f>
        <v>0</v>
      </c>
      <c r="K478">
        <f>IF(טבלה135[[#This Row],[מקס קבוע]]&lt;&gt;"",טבלה135[[#This Row],[מקסימום]]-טבלה135[[#This Row],[מינימום]],"")</f>
        <v>3</v>
      </c>
      <c r="L478">
        <f>IF(IFERROR(LOOKUP(טבלה135[[#This Row],[ClientID]],פיבוט!$A$4:$A$121),FALSE)=טבלה135[[#This Row],[ClientID]],1,0)</f>
        <v>1</v>
      </c>
      <c r="M478" t="str">
        <f>IF(OR(טבלה135[[#This Row],[ClientID]]=A479),"",1)</f>
        <v/>
      </c>
      <c r="N478" s="3" t="str">
        <f>IF(טבלה135[[#This Row],[טווח]]&lt;&gt;K477,טבלה135[[#This Row],[טווח]],"")</f>
        <v/>
      </c>
      <c r="O478" s="3" t="str">
        <f>IF(טבלה135[[#This Row],[מניית טווחים]]&lt;&gt;"",IF(OR(30&gt;טבלה135[[#This Row],[מקסימום]],30&lt;טבלה135[[#This Row],[מינימום]]),0,1),"")</f>
        <v/>
      </c>
    </row>
    <row r="479" spans="1:15" x14ac:dyDescent="0.25">
      <c r="A479" t="s">
        <v>5</v>
      </c>
      <c r="B479">
        <v>8</v>
      </c>
      <c r="C479">
        <v>24</v>
      </c>
      <c r="D479">
        <f>טבלה135[[#This Row],[LengthofCycle]]+1</f>
        <v>25</v>
      </c>
      <c r="E479">
        <f>IF(טבלה135[[#This Row],[CycleNumber]]&lt;3,"",IF(טבלה135[[#This Row],[CycleNumber]]=3,MIN(D477:D479),IF(I478=3,MIN(D476:D478),E478)))</f>
        <v>26</v>
      </c>
      <c r="F479">
        <f>IF(טבלה135[[#This Row],[CycleNumber]]&lt;3,"",IF(טבלה135[[#This Row],[CycleNumber]]=3,MAX(D477:D479),IF(I478=3,MAX(D476:D478),F478)))</f>
        <v>29</v>
      </c>
      <c r="G479">
        <f>IF(OR(טבלה135[[#This Row],[CycleNumber]]&gt;B480,B480=""),IF(טבלה135[[#This Row],[מספר סטייה]]=3,MIN(D477:D479),טבלה135[[#This Row],[מינ קבוע]]),טבלה135[[#This Row],[מינ קבוע]])</f>
        <v>26</v>
      </c>
      <c r="H479">
        <f>IF(OR(טבלה135[[#This Row],[CycleNumber]]&gt;B480,B480=""),IF(טבלה135[[#This Row],[מספר סטייה]]=3,MAX(D477:D479),טבלה135[[#This Row],[מקס קבוע]]),טבלה135[[#This Row],[מקס קבוע]])</f>
        <v>29</v>
      </c>
      <c r="I47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קבוע]]&lt;&gt;E478,1,I478+1),0))</f>
        <v>1</v>
      </c>
      <c r="J479" t="str">
        <f>IF(AND(טבלה135[[#This Row],[CycleNumber]]&lt;B480,טבלה135[[#This Row],[מקס קבוע]]&lt;&gt;""),IF(OR(טבלה135[[#This Row],[מספר סטייה]]&lt;I480,AND(טבלה135[[#This Row],[מספר סטייה]]=3,I480=1)),0,1),"")</f>
        <v/>
      </c>
      <c r="K479">
        <f>IF(טבלה135[[#This Row],[מקס קבוע]]&lt;&gt;"",טבלה135[[#This Row],[מקסימום]]-טבלה135[[#This Row],[מינימום]],"")</f>
        <v>3</v>
      </c>
      <c r="L479">
        <f>IF(IFERROR(LOOKUP(טבלה135[[#This Row],[ClientID]],פיבוט!$A$4:$A$121),FALSE)=טבלה135[[#This Row],[ClientID]],1,0)</f>
        <v>1</v>
      </c>
      <c r="M479">
        <f>IF(OR(טבלה135[[#This Row],[ClientID]]=A480),"",1)</f>
        <v>1</v>
      </c>
      <c r="N479" s="3" t="str">
        <f>IF(טבלה135[[#This Row],[טווח]]&lt;&gt;K478,טבלה135[[#This Row],[טווח]],"")</f>
        <v/>
      </c>
      <c r="O479" s="3" t="str">
        <f>IF(טבלה135[[#This Row],[מניית טווחים]]&lt;&gt;"",IF(OR(30&gt;טבלה135[[#This Row],[מקסימום]],30&lt;טבלה135[[#This Row],[מינימום]]),0,1),"")</f>
        <v/>
      </c>
    </row>
    <row r="480" spans="1:15" x14ac:dyDescent="0.25">
      <c r="A480" t="s">
        <v>50</v>
      </c>
      <c r="B480">
        <v>1</v>
      </c>
      <c r="C480">
        <v>24</v>
      </c>
      <c r="D480">
        <f>טבלה135[[#This Row],[LengthofCycle]]+1</f>
        <v>25</v>
      </c>
      <c r="E480" t="str">
        <f>IF(טבלה135[[#This Row],[CycleNumber]]&lt;3,"",IF(טבלה135[[#This Row],[CycleNumber]]=3,MIN(D478:D480),IF(I479=3,MIN(D477:D479),E479)))</f>
        <v/>
      </c>
      <c r="F480" t="str">
        <f>IF(טבלה135[[#This Row],[CycleNumber]]&lt;3,"",IF(טבלה135[[#This Row],[CycleNumber]]=3,MAX(D478:D480),IF(I479=3,MAX(D477:D479),F479)))</f>
        <v/>
      </c>
      <c r="G480" t="str">
        <f>IF(OR(טבלה135[[#This Row],[CycleNumber]]&gt;B481,B481=""),IF(טבלה135[[#This Row],[מספר סטייה]]=3,MIN(D478:D480),טבלה135[[#This Row],[מינ קבוע]]),טבלה135[[#This Row],[מינ קבוע]])</f>
        <v/>
      </c>
      <c r="H480" t="str">
        <f>IF(OR(טבלה135[[#This Row],[CycleNumber]]&gt;B481,B481=""),IF(טבלה135[[#This Row],[מספר סטייה]]=3,MAX(D478:D480),טבלה135[[#This Row],[מקס קבוע]]),טבלה135[[#This Row],[מקס קבוע]])</f>
        <v/>
      </c>
      <c r="I48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קבוע]]&lt;&gt;E479,1,I479+1),0))</f>
        <v/>
      </c>
      <c r="J480" t="str">
        <f>IF(AND(טבלה135[[#This Row],[CycleNumber]]&lt;B481,טבלה135[[#This Row],[מקס קבוע]]&lt;&gt;""),IF(OR(טבלה135[[#This Row],[מספר סטייה]]&lt;I481,AND(טבלה135[[#This Row],[מספר סטייה]]=3,I481=1)),0,1),"")</f>
        <v/>
      </c>
      <c r="K480" t="str">
        <f>IF(טבלה135[[#This Row],[מקס קבוע]]&lt;&gt;"",טבלה135[[#This Row],[מקסימום]]-טבלה135[[#This Row],[מינימום]],"")</f>
        <v/>
      </c>
      <c r="L480">
        <f>IF(IFERROR(LOOKUP(טבלה135[[#This Row],[ClientID]],פיבוט!$A$4:$A$121),FALSE)=טבלה135[[#This Row],[ClientID]],1,0)</f>
        <v>1</v>
      </c>
      <c r="M480" t="str">
        <f>IF(OR(טבלה135[[#This Row],[ClientID]]=A481),"",1)</f>
        <v/>
      </c>
      <c r="N480" s="3" t="str">
        <f>IF(טבלה135[[#This Row],[טווח]]&lt;&gt;K479,טבלה135[[#This Row],[טווח]],"")</f>
        <v/>
      </c>
      <c r="O480" s="3" t="str">
        <f>IF(טבלה135[[#This Row],[מניית טווחים]]&lt;&gt;"",IF(OR(30&gt;טבלה135[[#This Row],[מקסימום]],30&lt;טבלה135[[#This Row],[מינימום]]),0,1),"")</f>
        <v/>
      </c>
    </row>
    <row r="481" spans="1:15" x14ac:dyDescent="0.25">
      <c r="A481" t="s">
        <v>50</v>
      </c>
      <c r="B481">
        <v>2</v>
      </c>
      <c r="C481">
        <v>36</v>
      </c>
      <c r="D481">
        <f>טבלה135[[#This Row],[LengthofCycle]]+1</f>
        <v>37</v>
      </c>
      <c r="E481" t="str">
        <f>IF(טבלה135[[#This Row],[CycleNumber]]&lt;3,"",IF(טבלה135[[#This Row],[CycleNumber]]=3,MIN(D479:D481),IF(I480=3,MIN(D478:D480),E480)))</f>
        <v/>
      </c>
      <c r="F481" t="str">
        <f>IF(טבלה135[[#This Row],[CycleNumber]]&lt;3,"",IF(טבלה135[[#This Row],[CycleNumber]]=3,MAX(D479:D481),IF(I480=3,MAX(D478:D480),F480)))</f>
        <v/>
      </c>
      <c r="G481" t="str">
        <f>IF(OR(טבלה135[[#This Row],[CycleNumber]]&gt;B482,B482=""),IF(טבלה135[[#This Row],[מספר סטייה]]=3,MIN(D479:D481),טבלה135[[#This Row],[מינ קבוע]]),טבלה135[[#This Row],[מינ קבוע]])</f>
        <v/>
      </c>
      <c r="H481" t="str">
        <f>IF(OR(טבלה135[[#This Row],[CycleNumber]]&gt;B482,B482=""),IF(טבלה135[[#This Row],[מספר סטייה]]=3,MAX(D479:D481),טבלה135[[#This Row],[מקס קבוע]]),טבלה135[[#This Row],[מקס קבוע]])</f>
        <v/>
      </c>
      <c r="I48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קבוע]]&lt;&gt;E480,1,I480+1),0))</f>
        <v/>
      </c>
      <c r="J481" t="str">
        <f>IF(AND(טבלה135[[#This Row],[CycleNumber]]&lt;B482,טבלה135[[#This Row],[מקס קבוע]]&lt;&gt;""),IF(OR(טבלה135[[#This Row],[מספר סטייה]]&lt;I482,AND(טבלה135[[#This Row],[מספר סטייה]]=3,I482=1)),0,1),"")</f>
        <v/>
      </c>
      <c r="K481" t="str">
        <f>IF(טבלה135[[#This Row],[מקס קבוע]]&lt;&gt;"",טבלה135[[#This Row],[מקסימום]]-טבלה135[[#This Row],[מינימום]],"")</f>
        <v/>
      </c>
      <c r="L481">
        <f>IF(IFERROR(LOOKUP(טבלה135[[#This Row],[ClientID]],פיבוט!$A$4:$A$121),FALSE)=טבלה135[[#This Row],[ClientID]],1,0)</f>
        <v>1</v>
      </c>
      <c r="M481" t="str">
        <f>IF(OR(טבלה135[[#This Row],[ClientID]]=A482),"",1)</f>
        <v/>
      </c>
      <c r="N481" s="3" t="str">
        <f>IF(טבלה135[[#This Row],[טווח]]&lt;&gt;K480,טבלה135[[#This Row],[טווח]],"")</f>
        <v/>
      </c>
      <c r="O481" s="3" t="str">
        <f>IF(טבלה135[[#This Row],[מניית טווחים]]&lt;&gt;"",IF(OR(30&gt;טבלה135[[#This Row],[מקסימום]],30&lt;טבלה135[[#This Row],[מינימום]]),0,1),"")</f>
        <v/>
      </c>
    </row>
    <row r="482" spans="1:15" x14ac:dyDescent="0.25">
      <c r="A482" t="s">
        <v>50</v>
      </c>
      <c r="B482">
        <v>3</v>
      </c>
      <c r="C482">
        <v>37</v>
      </c>
      <c r="D482">
        <f>טבלה135[[#This Row],[LengthofCycle]]+1</f>
        <v>38</v>
      </c>
      <c r="E482">
        <f>IF(טבלה135[[#This Row],[CycleNumber]]&lt;3,"",IF(טבלה135[[#This Row],[CycleNumber]]=3,MIN(D480:D482),IF(I481=3,MIN(D479:D481),E481)))</f>
        <v>25</v>
      </c>
      <c r="F482">
        <f>IF(טבלה135[[#This Row],[CycleNumber]]&lt;3,"",IF(טבלה135[[#This Row],[CycleNumber]]=3,MAX(D480:D482),IF(I481=3,MAX(D479:D481),F481)))</f>
        <v>38</v>
      </c>
      <c r="G482">
        <f>IF(OR(טבלה135[[#This Row],[CycleNumber]]&gt;B483,B483=""),IF(טבלה135[[#This Row],[מספר סטייה]]=3,MIN(D480:D482),טבלה135[[#This Row],[מינ קבוע]]),טבלה135[[#This Row],[מינ קבוע]])</f>
        <v>25</v>
      </c>
      <c r="H482">
        <f>IF(OR(טבלה135[[#This Row],[CycleNumber]]&gt;B483,B483=""),IF(טבלה135[[#This Row],[מספר סטייה]]=3,MAX(D480:D482),טבלה135[[#This Row],[מקס קבוע]]),טבלה135[[#This Row],[מקס קבוע]])</f>
        <v>38</v>
      </c>
      <c r="I48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קבוע]]&lt;&gt;E481,1,I481+1),0))</f>
        <v>0</v>
      </c>
      <c r="J482">
        <f>IF(AND(טבלה135[[#This Row],[CycleNumber]]&lt;B483,טבלה135[[#This Row],[מקס קבוע]]&lt;&gt;""),IF(OR(טבלה135[[#This Row],[מספר סטייה]]&lt;I483,AND(טבלה135[[#This Row],[מספר סטייה]]=3,I483=1)),0,1),"")</f>
        <v>1</v>
      </c>
      <c r="K482">
        <f>IF(טבלה135[[#This Row],[מקס קבוע]]&lt;&gt;"",טבלה135[[#This Row],[מקסימום]]-טבלה135[[#This Row],[מינימום]],"")</f>
        <v>13</v>
      </c>
      <c r="L482">
        <f>IF(IFERROR(LOOKUP(טבלה135[[#This Row],[ClientID]],פיבוט!$A$4:$A$121),FALSE)=טבלה135[[#This Row],[ClientID]],1,0)</f>
        <v>1</v>
      </c>
      <c r="M482" t="str">
        <f>IF(OR(טבלה135[[#This Row],[ClientID]]=A483),"",1)</f>
        <v/>
      </c>
      <c r="N482" s="3">
        <f>IF(טבלה135[[#This Row],[טווח]]&lt;&gt;K481,טבלה135[[#This Row],[טווח]],"")</f>
        <v>13</v>
      </c>
      <c r="O482" s="3">
        <f>IF(טבלה135[[#This Row],[מניית טווחים]]&lt;&gt;"",IF(OR(30&gt;טבלה135[[#This Row],[מקסימום]],30&lt;טבלה135[[#This Row],[מינימום]]),0,1),"")</f>
        <v>1</v>
      </c>
    </row>
    <row r="483" spans="1:15" x14ac:dyDescent="0.25">
      <c r="A483" t="s">
        <v>50</v>
      </c>
      <c r="B483">
        <v>4</v>
      </c>
      <c r="C483">
        <v>34</v>
      </c>
      <c r="D483">
        <f>טבלה135[[#This Row],[LengthofCycle]]+1</f>
        <v>35</v>
      </c>
      <c r="E483">
        <f>IF(טבלה135[[#This Row],[CycleNumber]]&lt;3,"",IF(טבלה135[[#This Row],[CycleNumber]]=3,MIN(D481:D483),IF(I482=3,MIN(D480:D482),E482)))</f>
        <v>25</v>
      </c>
      <c r="F483">
        <f>IF(טבלה135[[#This Row],[CycleNumber]]&lt;3,"",IF(טבלה135[[#This Row],[CycleNumber]]=3,MAX(D481:D483),IF(I482=3,MAX(D480:D482),F482)))</f>
        <v>38</v>
      </c>
      <c r="G483">
        <f>IF(OR(טבלה135[[#This Row],[CycleNumber]]&gt;B484,B484=""),IF(טבלה135[[#This Row],[מספר סטייה]]=3,MIN(D481:D483),טבלה135[[#This Row],[מינ קבוע]]),טבלה135[[#This Row],[מינ קבוע]])</f>
        <v>25</v>
      </c>
      <c r="H483">
        <f>IF(OR(טבלה135[[#This Row],[CycleNumber]]&gt;B484,B484=""),IF(טבלה135[[#This Row],[מספר סטייה]]=3,MAX(D481:D483),טבלה135[[#This Row],[מקס קבוע]]),טבלה135[[#This Row],[מקס קבוע]])</f>
        <v>38</v>
      </c>
      <c r="I48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קבוע]]&lt;&gt;E482,1,I482+1),0))</f>
        <v>0</v>
      </c>
      <c r="J483">
        <f>IF(AND(טבלה135[[#This Row],[CycleNumber]]&lt;B484,טבלה135[[#This Row],[מקס קבוע]]&lt;&gt;""),IF(OR(טבלה135[[#This Row],[מספר סטייה]]&lt;I484,AND(טבלה135[[#This Row],[מספר סטייה]]=3,I484=1)),0,1),"")</f>
        <v>1</v>
      </c>
      <c r="K483">
        <f>IF(טבלה135[[#This Row],[מקס קבוע]]&lt;&gt;"",טבלה135[[#This Row],[מקסימום]]-טבלה135[[#This Row],[מינימום]],"")</f>
        <v>13</v>
      </c>
      <c r="L483">
        <f>IF(IFERROR(LOOKUP(טבלה135[[#This Row],[ClientID]],פיבוט!$A$4:$A$121),FALSE)=טבלה135[[#This Row],[ClientID]],1,0)</f>
        <v>1</v>
      </c>
      <c r="M483" t="str">
        <f>IF(OR(טבלה135[[#This Row],[ClientID]]=A484),"",1)</f>
        <v/>
      </c>
      <c r="N483" s="3" t="str">
        <f>IF(טבלה135[[#This Row],[טווח]]&lt;&gt;K482,טבלה135[[#This Row],[טווח]],"")</f>
        <v/>
      </c>
      <c r="O483" s="3" t="str">
        <f>IF(טבלה135[[#This Row],[מניית טווחים]]&lt;&gt;"",IF(OR(30&gt;טבלה135[[#This Row],[מקסימום]],30&lt;טבלה135[[#This Row],[מינימום]]),0,1),"")</f>
        <v/>
      </c>
    </row>
    <row r="484" spans="1:15" x14ac:dyDescent="0.25">
      <c r="A484" t="s">
        <v>50</v>
      </c>
      <c r="B484">
        <v>5</v>
      </c>
      <c r="C484">
        <v>30</v>
      </c>
      <c r="D484">
        <f>טבלה135[[#This Row],[LengthofCycle]]+1</f>
        <v>31</v>
      </c>
      <c r="E484">
        <f>IF(טבלה135[[#This Row],[CycleNumber]]&lt;3,"",IF(טבלה135[[#This Row],[CycleNumber]]=3,MIN(D482:D484),IF(I483=3,MIN(D481:D483),E483)))</f>
        <v>25</v>
      </c>
      <c r="F484">
        <f>IF(טבלה135[[#This Row],[CycleNumber]]&lt;3,"",IF(טבלה135[[#This Row],[CycleNumber]]=3,MAX(D482:D484),IF(I483=3,MAX(D481:D483),F483)))</f>
        <v>38</v>
      </c>
      <c r="G484">
        <f>IF(OR(טבלה135[[#This Row],[CycleNumber]]&gt;B485,B485=""),IF(טבלה135[[#This Row],[מספר סטייה]]=3,MIN(D482:D484),טבלה135[[#This Row],[מינ קבוע]]),טבלה135[[#This Row],[מינ קבוע]])</f>
        <v>25</v>
      </c>
      <c r="H484">
        <f>IF(OR(טבלה135[[#This Row],[CycleNumber]]&gt;B485,B485=""),IF(טבלה135[[#This Row],[מספר סטייה]]=3,MAX(D482:D484),טבלה135[[#This Row],[מקס קבוע]]),טבלה135[[#This Row],[מקס קבוע]])</f>
        <v>38</v>
      </c>
      <c r="I48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קבוע]]&lt;&gt;E483,1,I483+1),0))</f>
        <v>0</v>
      </c>
      <c r="J484">
        <f>IF(AND(טבלה135[[#This Row],[CycleNumber]]&lt;B485,טבלה135[[#This Row],[מקס קבוע]]&lt;&gt;""),IF(OR(טבלה135[[#This Row],[מספר סטייה]]&lt;I485,AND(טבלה135[[#This Row],[מספר סטייה]]=3,I485=1)),0,1),"")</f>
        <v>1</v>
      </c>
      <c r="K484">
        <f>IF(טבלה135[[#This Row],[מקס קבוע]]&lt;&gt;"",טבלה135[[#This Row],[מקסימום]]-טבלה135[[#This Row],[מינימום]],"")</f>
        <v>13</v>
      </c>
      <c r="L484">
        <f>IF(IFERROR(LOOKUP(טבלה135[[#This Row],[ClientID]],פיבוט!$A$4:$A$121),FALSE)=טבלה135[[#This Row],[ClientID]],1,0)</f>
        <v>1</v>
      </c>
      <c r="M484" t="str">
        <f>IF(OR(טבלה135[[#This Row],[ClientID]]=A485),"",1)</f>
        <v/>
      </c>
      <c r="N484" s="3" t="str">
        <f>IF(טבלה135[[#This Row],[טווח]]&lt;&gt;K483,טבלה135[[#This Row],[טווח]],"")</f>
        <v/>
      </c>
      <c r="O484" s="3" t="str">
        <f>IF(טבלה135[[#This Row],[מניית טווחים]]&lt;&gt;"",IF(OR(30&gt;טבלה135[[#This Row],[מקסימום]],30&lt;טבלה135[[#This Row],[מינימום]]),0,1),"")</f>
        <v/>
      </c>
    </row>
    <row r="485" spans="1:15" x14ac:dyDescent="0.25">
      <c r="A485" t="s">
        <v>50</v>
      </c>
      <c r="B485">
        <v>6</v>
      </c>
      <c r="C485">
        <v>29</v>
      </c>
      <c r="D485">
        <f>טבלה135[[#This Row],[LengthofCycle]]+1</f>
        <v>30</v>
      </c>
      <c r="E485">
        <f>IF(טבלה135[[#This Row],[CycleNumber]]&lt;3,"",IF(טבלה135[[#This Row],[CycleNumber]]=3,MIN(D483:D485),IF(I484=3,MIN(D482:D484),E484)))</f>
        <v>25</v>
      </c>
      <c r="F485">
        <f>IF(טבלה135[[#This Row],[CycleNumber]]&lt;3,"",IF(טבלה135[[#This Row],[CycleNumber]]=3,MAX(D483:D485),IF(I484=3,MAX(D482:D484),F484)))</f>
        <v>38</v>
      </c>
      <c r="G485">
        <f>IF(OR(טבלה135[[#This Row],[CycleNumber]]&gt;B486,B486=""),IF(טבלה135[[#This Row],[מספר סטייה]]=3,MIN(D483:D485),טבלה135[[#This Row],[מינ קבוע]]),טבלה135[[#This Row],[מינ קבוע]])</f>
        <v>25</v>
      </c>
      <c r="H485">
        <f>IF(OR(טבלה135[[#This Row],[CycleNumber]]&gt;B486,B486=""),IF(טבלה135[[#This Row],[מספר סטייה]]=3,MAX(D483:D485),טבלה135[[#This Row],[מקס קבוע]]),טבלה135[[#This Row],[מקס קבוע]])</f>
        <v>38</v>
      </c>
      <c r="I48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קבוע]]&lt;&gt;E484,1,I484+1),0))</f>
        <v>0</v>
      </c>
      <c r="J485">
        <f>IF(AND(טבלה135[[#This Row],[CycleNumber]]&lt;B486,טבלה135[[#This Row],[מקס קבוע]]&lt;&gt;""),IF(OR(טבלה135[[#This Row],[מספר סטייה]]&lt;I486,AND(טבלה135[[#This Row],[מספר סטייה]]=3,I486=1)),0,1),"")</f>
        <v>1</v>
      </c>
      <c r="K485">
        <f>IF(טבלה135[[#This Row],[מקס קבוע]]&lt;&gt;"",טבלה135[[#This Row],[מקסימום]]-טבלה135[[#This Row],[מינימום]],"")</f>
        <v>13</v>
      </c>
      <c r="L485">
        <f>IF(IFERROR(LOOKUP(טבלה135[[#This Row],[ClientID]],פיבוט!$A$4:$A$121),FALSE)=טבלה135[[#This Row],[ClientID]],1,0)</f>
        <v>1</v>
      </c>
      <c r="M485" t="str">
        <f>IF(OR(טבלה135[[#This Row],[ClientID]]=A486),"",1)</f>
        <v/>
      </c>
      <c r="N485" s="3" t="str">
        <f>IF(טבלה135[[#This Row],[טווח]]&lt;&gt;K484,טבלה135[[#This Row],[טווח]],"")</f>
        <v/>
      </c>
      <c r="O485" s="3" t="str">
        <f>IF(טבלה135[[#This Row],[מניית טווחים]]&lt;&gt;"",IF(OR(30&gt;טבלה135[[#This Row],[מקסימום]],30&lt;טבלה135[[#This Row],[מינימום]]),0,1),"")</f>
        <v/>
      </c>
    </row>
    <row r="486" spans="1:15" x14ac:dyDescent="0.25">
      <c r="A486" t="s">
        <v>50</v>
      </c>
      <c r="B486">
        <v>7</v>
      </c>
      <c r="C486">
        <v>33</v>
      </c>
      <c r="D486">
        <f>טבלה135[[#This Row],[LengthofCycle]]+1</f>
        <v>34</v>
      </c>
      <c r="E486">
        <f>IF(טבלה135[[#This Row],[CycleNumber]]&lt;3,"",IF(טבלה135[[#This Row],[CycleNumber]]=3,MIN(D484:D486),IF(I485=3,MIN(D483:D485),E485)))</f>
        <v>25</v>
      </c>
      <c r="F486">
        <f>IF(טבלה135[[#This Row],[CycleNumber]]&lt;3,"",IF(טבלה135[[#This Row],[CycleNumber]]=3,MAX(D484:D486),IF(I485=3,MAX(D483:D485),F485)))</f>
        <v>38</v>
      </c>
      <c r="G486">
        <f>IF(OR(טבלה135[[#This Row],[CycleNumber]]&gt;B487,B487=""),IF(טבלה135[[#This Row],[מספר סטייה]]=3,MIN(D484:D486),טבלה135[[#This Row],[מינ קבוע]]),טבלה135[[#This Row],[מינ קבוע]])</f>
        <v>25</v>
      </c>
      <c r="H486">
        <f>IF(OR(טבלה135[[#This Row],[CycleNumber]]&gt;B487,B487=""),IF(טבלה135[[#This Row],[מספר סטייה]]=3,MAX(D484:D486),טבלה135[[#This Row],[מקס קבוע]]),טבלה135[[#This Row],[מקס קבוע]])</f>
        <v>38</v>
      </c>
      <c r="I48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קבוע]]&lt;&gt;E485,1,I485+1),0))</f>
        <v>0</v>
      </c>
      <c r="J486">
        <f>IF(AND(טבלה135[[#This Row],[CycleNumber]]&lt;B487,טבלה135[[#This Row],[מקס קבוע]]&lt;&gt;""),IF(OR(טבלה135[[#This Row],[מספר סטייה]]&lt;I487,AND(טבלה135[[#This Row],[מספר סטייה]]=3,I487=1)),0,1),"")</f>
        <v>1</v>
      </c>
      <c r="K486">
        <f>IF(טבלה135[[#This Row],[מקס קבוע]]&lt;&gt;"",טבלה135[[#This Row],[מקסימום]]-טבלה135[[#This Row],[מינימום]],"")</f>
        <v>13</v>
      </c>
      <c r="L486">
        <f>IF(IFERROR(LOOKUP(טבלה135[[#This Row],[ClientID]],פיבוט!$A$4:$A$121),FALSE)=טבלה135[[#This Row],[ClientID]],1,0)</f>
        <v>1</v>
      </c>
      <c r="M486" t="str">
        <f>IF(OR(טבלה135[[#This Row],[ClientID]]=A487),"",1)</f>
        <v/>
      </c>
      <c r="N486" s="3" t="str">
        <f>IF(טבלה135[[#This Row],[טווח]]&lt;&gt;K485,טבלה135[[#This Row],[טווח]],"")</f>
        <v/>
      </c>
      <c r="O486" s="3" t="str">
        <f>IF(טבלה135[[#This Row],[מניית טווחים]]&lt;&gt;"",IF(OR(30&gt;טבלה135[[#This Row],[מקסימום]],30&lt;טבלה135[[#This Row],[מינימום]]),0,1),"")</f>
        <v/>
      </c>
    </row>
    <row r="487" spans="1:15" x14ac:dyDescent="0.25">
      <c r="A487" t="s">
        <v>50</v>
      </c>
      <c r="B487">
        <v>8</v>
      </c>
      <c r="C487">
        <v>28</v>
      </c>
      <c r="D487">
        <f>טבלה135[[#This Row],[LengthofCycle]]+1</f>
        <v>29</v>
      </c>
      <c r="E487">
        <f>IF(טבלה135[[#This Row],[CycleNumber]]&lt;3,"",IF(טבלה135[[#This Row],[CycleNumber]]=3,MIN(D485:D487),IF(I486=3,MIN(D484:D486),E486)))</f>
        <v>25</v>
      </c>
      <c r="F487">
        <f>IF(טבלה135[[#This Row],[CycleNumber]]&lt;3,"",IF(טבלה135[[#This Row],[CycleNumber]]=3,MAX(D485:D487),IF(I486=3,MAX(D484:D486),F486)))</f>
        <v>38</v>
      </c>
      <c r="G487">
        <f>IF(OR(טבלה135[[#This Row],[CycleNumber]]&gt;B488,B488=""),IF(טבלה135[[#This Row],[מספר סטייה]]=3,MIN(D485:D487),טבלה135[[#This Row],[מינ קבוע]]),טבלה135[[#This Row],[מינ קבוע]])</f>
        <v>25</v>
      </c>
      <c r="H487">
        <f>IF(OR(טבלה135[[#This Row],[CycleNumber]]&gt;B488,B488=""),IF(טבלה135[[#This Row],[מספר סטייה]]=3,MAX(D485:D487),טבלה135[[#This Row],[מקס קבוע]]),טבלה135[[#This Row],[מקס קבוע]])</f>
        <v>38</v>
      </c>
      <c r="I48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קבוע]]&lt;&gt;E486,1,I486+1),0))</f>
        <v>0</v>
      </c>
      <c r="J487">
        <f>IF(AND(טבלה135[[#This Row],[CycleNumber]]&lt;B488,טבלה135[[#This Row],[מקס קבוע]]&lt;&gt;""),IF(OR(טבלה135[[#This Row],[מספר סטייה]]&lt;I488,AND(טבלה135[[#This Row],[מספר סטייה]]=3,I488=1)),0,1),"")</f>
        <v>1</v>
      </c>
      <c r="K487">
        <f>IF(טבלה135[[#This Row],[מקס קבוע]]&lt;&gt;"",טבלה135[[#This Row],[מקסימום]]-טבלה135[[#This Row],[מינימום]],"")</f>
        <v>13</v>
      </c>
      <c r="L487">
        <f>IF(IFERROR(LOOKUP(טבלה135[[#This Row],[ClientID]],פיבוט!$A$4:$A$121),FALSE)=טבלה135[[#This Row],[ClientID]],1,0)</f>
        <v>1</v>
      </c>
      <c r="M487" t="str">
        <f>IF(OR(טבלה135[[#This Row],[ClientID]]=A488),"",1)</f>
        <v/>
      </c>
      <c r="N487" s="3" t="str">
        <f>IF(טבלה135[[#This Row],[טווח]]&lt;&gt;K486,טבלה135[[#This Row],[טווח]],"")</f>
        <v/>
      </c>
      <c r="O487" s="3" t="str">
        <f>IF(טבלה135[[#This Row],[מניית טווחים]]&lt;&gt;"",IF(OR(30&gt;טבלה135[[#This Row],[מקסימום]],30&lt;טבלה135[[#This Row],[מינימום]]),0,1),"")</f>
        <v/>
      </c>
    </row>
    <row r="488" spans="1:15" x14ac:dyDescent="0.25">
      <c r="A488" t="s">
        <v>50</v>
      </c>
      <c r="B488">
        <v>9</v>
      </c>
      <c r="C488">
        <v>30</v>
      </c>
      <c r="D488">
        <f>טבלה135[[#This Row],[LengthofCycle]]+1</f>
        <v>31</v>
      </c>
      <c r="E488">
        <f>IF(טבלה135[[#This Row],[CycleNumber]]&lt;3,"",IF(טבלה135[[#This Row],[CycleNumber]]=3,MIN(D486:D488),IF(I487=3,MIN(D485:D487),E487)))</f>
        <v>25</v>
      </c>
      <c r="F488">
        <f>IF(טבלה135[[#This Row],[CycleNumber]]&lt;3,"",IF(טבלה135[[#This Row],[CycleNumber]]=3,MAX(D486:D488),IF(I487=3,MAX(D485:D487),F487)))</f>
        <v>38</v>
      </c>
      <c r="G488">
        <f>IF(OR(טבלה135[[#This Row],[CycleNumber]]&gt;B489,B489=""),IF(טבלה135[[#This Row],[מספר סטייה]]=3,MIN(D486:D488),טבלה135[[#This Row],[מינ קבוע]]),טבלה135[[#This Row],[מינ קבוע]])</f>
        <v>25</v>
      </c>
      <c r="H488">
        <f>IF(OR(טבלה135[[#This Row],[CycleNumber]]&gt;B489,B489=""),IF(טבלה135[[#This Row],[מספר סטייה]]=3,MAX(D486:D488),טבלה135[[#This Row],[מקס קבוע]]),טבלה135[[#This Row],[מקס קבוע]])</f>
        <v>38</v>
      </c>
      <c r="I48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קבוע]]&lt;&gt;E487,1,I487+1),0))</f>
        <v>0</v>
      </c>
      <c r="J488">
        <f>IF(AND(טבלה135[[#This Row],[CycleNumber]]&lt;B489,טבלה135[[#This Row],[מקס קבוע]]&lt;&gt;""),IF(OR(טבלה135[[#This Row],[מספר סטייה]]&lt;I489,AND(טבלה135[[#This Row],[מספר סטייה]]=3,I489=1)),0,1),"")</f>
        <v>1</v>
      </c>
      <c r="K488">
        <f>IF(טבלה135[[#This Row],[מקס קבוע]]&lt;&gt;"",טבלה135[[#This Row],[מקסימום]]-טבלה135[[#This Row],[מינימום]],"")</f>
        <v>13</v>
      </c>
      <c r="L488">
        <f>IF(IFERROR(LOOKUP(טבלה135[[#This Row],[ClientID]],פיבוט!$A$4:$A$121),FALSE)=טבלה135[[#This Row],[ClientID]],1,0)</f>
        <v>1</v>
      </c>
      <c r="M488" t="str">
        <f>IF(OR(טבלה135[[#This Row],[ClientID]]=A489),"",1)</f>
        <v/>
      </c>
      <c r="N488" s="3" t="str">
        <f>IF(טבלה135[[#This Row],[טווח]]&lt;&gt;K487,טבלה135[[#This Row],[טווח]],"")</f>
        <v/>
      </c>
      <c r="O488" s="3" t="str">
        <f>IF(טבלה135[[#This Row],[מניית טווחים]]&lt;&gt;"",IF(OR(30&gt;טבלה135[[#This Row],[מקסימום]],30&lt;טבלה135[[#This Row],[מינימום]]),0,1),"")</f>
        <v/>
      </c>
    </row>
    <row r="489" spans="1:15" x14ac:dyDescent="0.25">
      <c r="A489" t="s">
        <v>50</v>
      </c>
      <c r="B489">
        <v>10</v>
      </c>
      <c r="C489">
        <v>34</v>
      </c>
      <c r="D489">
        <f>טבלה135[[#This Row],[LengthofCycle]]+1</f>
        <v>35</v>
      </c>
      <c r="E489">
        <f>IF(טבלה135[[#This Row],[CycleNumber]]&lt;3,"",IF(טבלה135[[#This Row],[CycleNumber]]=3,MIN(D487:D489),IF(I488=3,MIN(D486:D488),E488)))</f>
        <v>25</v>
      </c>
      <c r="F489">
        <f>IF(טבלה135[[#This Row],[CycleNumber]]&lt;3,"",IF(טבלה135[[#This Row],[CycleNumber]]=3,MAX(D487:D489),IF(I488=3,MAX(D486:D488),F488)))</f>
        <v>38</v>
      </c>
      <c r="G489">
        <f>IF(OR(טבלה135[[#This Row],[CycleNumber]]&gt;B490,B490=""),IF(טבלה135[[#This Row],[מספר סטייה]]=3,MIN(D487:D489),טבלה135[[#This Row],[מינ קבוע]]),טבלה135[[#This Row],[מינ קבוע]])</f>
        <v>25</v>
      </c>
      <c r="H489">
        <f>IF(OR(טבלה135[[#This Row],[CycleNumber]]&gt;B490,B490=""),IF(טבלה135[[#This Row],[מספר סטייה]]=3,MAX(D487:D489),טבלה135[[#This Row],[מקס קבוע]]),טבלה135[[#This Row],[מקס קבוע]])</f>
        <v>38</v>
      </c>
      <c r="I48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קבוע]]&lt;&gt;E488,1,I488+1),0))</f>
        <v>0</v>
      </c>
      <c r="J489">
        <f>IF(AND(טבלה135[[#This Row],[CycleNumber]]&lt;B490,טבלה135[[#This Row],[מקס קבוע]]&lt;&gt;""),IF(OR(טבלה135[[#This Row],[מספר סטייה]]&lt;I490,AND(טבלה135[[#This Row],[מספר סטייה]]=3,I490=1)),0,1),"")</f>
        <v>0</v>
      </c>
      <c r="K489">
        <f>IF(טבלה135[[#This Row],[מקס קבוע]]&lt;&gt;"",טבלה135[[#This Row],[מקסימום]]-טבלה135[[#This Row],[מינימום]],"")</f>
        <v>13</v>
      </c>
      <c r="L489">
        <f>IF(IFERROR(LOOKUP(טבלה135[[#This Row],[ClientID]],פיבוט!$A$4:$A$121),FALSE)=טבלה135[[#This Row],[ClientID]],1,0)</f>
        <v>1</v>
      </c>
      <c r="M489" t="str">
        <f>IF(OR(טבלה135[[#This Row],[ClientID]]=A490),"",1)</f>
        <v/>
      </c>
      <c r="N489" s="3" t="str">
        <f>IF(טבלה135[[#This Row],[טווח]]&lt;&gt;K488,טבלה135[[#This Row],[טווח]],"")</f>
        <v/>
      </c>
      <c r="O489" s="3" t="str">
        <f>IF(טבלה135[[#This Row],[מניית טווחים]]&lt;&gt;"",IF(OR(30&gt;טבלה135[[#This Row],[מקסימום]],30&lt;טבלה135[[#This Row],[מינימום]]),0,1),"")</f>
        <v/>
      </c>
    </row>
    <row r="490" spans="1:15" x14ac:dyDescent="0.25">
      <c r="A490" t="s">
        <v>50</v>
      </c>
      <c r="B490">
        <v>11</v>
      </c>
      <c r="C490">
        <v>39</v>
      </c>
      <c r="D490">
        <f>טבלה135[[#This Row],[LengthofCycle]]+1</f>
        <v>40</v>
      </c>
      <c r="E490">
        <f>IF(טבלה135[[#This Row],[CycleNumber]]&lt;3,"",IF(טבלה135[[#This Row],[CycleNumber]]=3,MIN(D488:D490),IF(I489=3,MIN(D487:D489),E489)))</f>
        <v>25</v>
      </c>
      <c r="F490">
        <f>IF(טבלה135[[#This Row],[CycleNumber]]&lt;3,"",IF(טבלה135[[#This Row],[CycleNumber]]=3,MAX(D488:D490),IF(I489=3,MAX(D487:D489),F489)))</f>
        <v>38</v>
      </c>
      <c r="G490">
        <f>IF(OR(טבלה135[[#This Row],[CycleNumber]]&gt;B491,B491=""),IF(טבלה135[[#This Row],[מספר סטייה]]=3,MIN(D488:D490),טבלה135[[#This Row],[מינ קבוע]]),טבלה135[[#This Row],[מינ קבוע]])</f>
        <v>25</v>
      </c>
      <c r="H490">
        <f>IF(OR(טבלה135[[#This Row],[CycleNumber]]&gt;B491,B491=""),IF(טבלה135[[#This Row],[מספר סטייה]]=3,MAX(D488:D490),טבלה135[[#This Row],[מקס קבוע]]),טבלה135[[#This Row],[מקס קבוע]])</f>
        <v>38</v>
      </c>
      <c r="I49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קבוע]]&lt;&gt;E489,1,I489+1),0))</f>
        <v>1</v>
      </c>
      <c r="J490">
        <f>IF(AND(טבלה135[[#This Row],[CycleNumber]]&lt;B491,טבלה135[[#This Row],[מקס קבוע]]&lt;&gt;""),IF(OR(טבלה135[[#This Row],[מספר סטייה]]&lt;I491,AND(טבלה135[[#This Row],[מספר סטייה]]=3,I491=1)),0,1),"")</f>
        <v>1</v>
      </c>
      <c r="K490">
        <f>IF(טבלה135[[#This Row],[מקס קבוע]]&lt;&gt;"",טבלה135[[#This Row],[מקסימום]]-טבלה135[[#This Row],[מינימום]],"")</f>
        <v>13</v>
      </c>
      <c r="L490">
        <f>IF(IFERROR(LOOKUP(טבלה135[[#This Row],[ClientID]],פיבוט!$A$4:$A$121),FALSE)=טבלה135[[#This Row],[ClientID]],1,0)</f>
        <v>1</v>
      </c>
      <c r="M490" t="str">
        <f>IF(OR(טבלה135[[#This Row],[ClientID]]=A491),"",1)</f>
        <v/>
      </c>
      <c r="N490" s="3" t="str">
        <f>IF(טבלה135[[#This Row],[טווח]]&lt;&gt;K489,טבלה135[[#This Row],[טווח]],"")</f>
        <v/>
      </c>
      <c r="O490" s="3" t="str">
        <f>IF(טבלה135[[#This Row],[מניית טווחים]]&lt;&gt;"",IF(OR(30&gt;טבלה135[[#This Row],[מקסימום]],30&lt;טבלה135[[#This Row],[מינימום]]),0,1),"")</f>
        <v/>
      </c>
    </row>
    <row r="491" spans="1:15" x14ac:dyDescent="0.25">
      <c r="A491" t="s">
        <v>50</v>
      </c>
      <c r="B491">
        <v>12</v>
      </c>
      <c r="C491">
        <v>27</v>
      </c>
      <c r="D491">
        <f>טבלה135[[#This Row],[LengthofCycle]]+1</f>
        <v>28</v>
      </c>
      <c r="E491">
        <f>IF(טבלה135[[#This Row],[CycleNumber]]&lt;3,"",IF(טבלה135[[#This Row],[CycleNumber]]=3,MIN(D489:D491),IF(I490=3,MIN(D488:D490),E490)))</f>
        <v>25</v>
      </c>
      <c r="F491">
        <f>IF(טבלה135[[#This Row],[CycleNumber]]&lt;3,"",IF(טבלה135[[#This Row],[CycleNumber]]=3,MAX(D489:D491),IF(I490=3,MAX(D488:D490),F490)))</f>
        <v>38</v>
      </c>
      <c r="G491">
        <f>IF(OR(טבלה135[[#This Row],[CycleNumber]]&gt;B492,B492=""),IF(טבלה135[[#This Row],[מספר סטייה]]=3,MIN(D489:D491),טבלה135[[#This Row],[מינ קבוע]]),טבלה135[[#This Row],[מינ קבוע]])</f>
        <v>25</v>
      </c>
      <c r="H491">
        <f>IF(OR(טבלה135[[#This Row],[CycleNumber]]&gt;B492,B492=""),IF(טבלה135[[#This Row],[מספר סטייה]]=3,MAX(D489:D491),טבלה135[[#This Row],[מקס קבוע]]),טבלה135[[#This Row],[מקס קבוע]])</f>
        <v>38</v>
      </c>
      <c r="I49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קבוע]]&lt;&gt;E490,1,I490+1),0))</f>
        <v>0</v>
      </c>
      <c r="J491" t="str">
        <f>IF(AND(טבלה135[[#This Row],[CycleNumber]]&lt;B492,טבלה135[[#This Row],[מקס קבוע]]&lt;&gt;""),IF(OR(טבלה135[[#This Row],[מספר סטייה]]&lt;I492,AND(טבלה135[[#This Row],[מספר סטייה]]=3,I492=1)),0,1),"")</f>
        <v/>
      </c>
      <c r="K491">
        <f>IF(טבלה135[[#This Row],[מקס קבוע]]&lt;&gt;"",טבלה135[[#This Row],[מקסימום]]-טבלה135[[#This Row],[מינימום]],"")</f>
        <v>13</v>
      </c>
      <c r="L491">
        <f>IF(IFERROR(LOOKUP(טבלה135[[#This Row],[ClientID]],פיבוט!$A$4:$A$121),FALSE)=טבלה135[[#This Row],[ClientID]],1,0)</f>
        <v>1</v>
      </c>
      <c r="M491">
        <f>IF(OR(טבלה135[[#This Row],[ClientID]]=A492),"",1)</f>
        <v>1</v>
      </c>
      <c r="N491" s="3" t="str">
        <f>IF(טבלה135[[#This Row],[טווח]]&lt;&gt;K490,טבלה135[[#This Row],[טווח]],"")</f>
        <v/>
      </c>
      <c r="O491" s="3" t="str">
        <f>IF(טבלה135[[#This Row],[מניית טווחים]]&lt;&gt;"",IF(OR(30&gt;טבלה135[[#This Row],[מקסימום]],30&lt;טבלה135[[#This Row],[מינימום]]),0,1),"")</f>
        <v/>
      </c>
    </row>
    <row r="492" spans="1:15" x14ac:dyDescent="0.25">
      <c r="A492" t="s">
        <v>51</v>
      </c>
      <c r="B492">
        <v>1</v>
      </c>
      <c r="C492">
        <v>31</v>
      </c>
      <c r="D492">
        <f>טבלה135[[#This Row],[LengthofCycle]]+1</f>
        <v>32</v>
      </c>
      <c r="E492" t="str">
        <f>IF(טבלה135[[#This Row],[CycleNumber]]&lt;3,"",IF(טבלה135[[#This Row],[CycleNumber]]=3,MIN(D490:D492),IF(I491=3,MIN(D489:D491),E491)))</f>
        <v/>
      </c>
      <c r="F492" t="str">
        <f>IF(טבלה135[[#This Row],[CycleNumber]]&lt;3,"",IF(טבלה135[[#This Row],[CycleNumber]]=3,MAX(D490:D492),IF(I491=3,MAX(D489:D491),F491)))</f>
        <v/>
      </c>
      <c r="G492" t="str">
        <f>IF(OR(טבלה135[[#This Row],[CycleNumber]]&gt;B493,B493=""),IF(טבלה135[[#This Row],[מספר סטייה]]=3,MIN(D490:D492),טבלה135[[#This Row],[מינ קבוע]]),טבלה135[[#This Row],[מינ קבוע]])</f>
        <v/>
      </c>
      <c r="H492" t="str">
        <f>IF(OR(טבלה135[[#This Row],[CycleNumber]]&gt;B493,B493=""),IF(טבלה135[[#This Row],[מספר סטייה]]=3,MAX(D490:D492),טבלה135[[#This Row],[מקס קבוע]]),טבלה135[[#This Row],[מקס קבוע]])</f>
        <v/>
      </c>
      <c r="I492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קבוע]]&lt;&gt;E491,1,I491+1),0))</f>
        <v/>
      </c>
      <c r="J492" t="str">
        <f>IF(AND(טבלה135[[#This Row],[CycleNumber]]&lt;B493,טבלה135[[#This Row],[מקס קבוע]]&lt;&gt;""),IF(OR(טבלה135[[#This Row],[מספר סטייה]]&lt;I493,AND(טבלה135[[#This Row],[מספר סטייה]]=3,I493=1)),0,1),"")</f>
        <v/>
      </c>
      <c r="K492" t="str">
        <f>IF(טבלה135[[#This Row],[מקס קבוע]]&lt;&gt;"",טבלה135[[#This Row],[מקסימום]]-טבלה135[[#This Row],[מינימום]],"")</f>
        <v/>
      </c>
      <c r="L492">
        <f>IF(IFERROR(LOOKUP(טבלה135[[#This Row],[ClientID]],פיבוט!$A$4:$A$121),FALSE)=טבלה135[[#This Row],[ClientID]],1,0)</f>
        <v>1</v>
      </c>
      <c r="M492" t="str">
        <f>IF(OR(טבלה135[[#This Row],[ClientID]]=A493),"",1)</f>
        <v/>
      </c>
      <c r="N492" s="3" t="str">
        <f>IF(טבלה135[[#This Row],[טווח]]&lt;&gt;K491,טבלה135[[#This Row],[טווח]],"")</f>
        <v/>
      </c>
      <c r="O492" s="3" t="str">
        <f>IF(טבלה135[[#This Row],[מניית טווחים]]&lt;&gt;"",IF(OR(30&gt;טבלה135[[#This Row],[מקסימום]],30&lt;טבלה135[[#This Row],[מינימום]]),0,1),"")</f>
        <v/>
      </c>
    </row>
    <row r="493" spans="1:15" x14ac:dyDescent="0.25">
      <c r="A493" t="s">
        <v>51</v>
      </c>
      <c r="B493">
        <v>2</v>
      </c>
      <c r="C493">
        <v>27</v>
      </c>
      <c r="D493">
        <f>טבלה135[[#This Row],[LengthofCycle]]+1</f>
        <v>28</v>
      </c>
      <c r="E493" t="str">
        <f>IF(טבלה135[[#This Row],[CycleNumber]]&lt;3,"",IF(טבלה135[[#This Row],[CycleNumber]]=3,MIN(D491:D493),IF(I492=3,MIN(D490:D492),E492)))</f>
        <v/>
      </c>
      <c r="F493" t="str">
        <f>IF(טבלה135[[#This Row],[CycleNumber]]&lt;3,"",IF(טבלה135[[#This Row],[CycleNumber]]=3,MAX(D491:D493),IF(I492=3,MAX(D490:D492),F492)))</f>
        <v/>
      </c>
      <c r="G493" t="str">
        <f>IF(OR(טבלה135[[#This Row],[CycleNumber]]&gt;B494,B494=""),IF(טבלה135[[#This Row],[מספר סטייה]]=3,MIN(D491:D493),טבלה135[[#This Row],[מינ קבוע]]),טבלה135[[#This Row],[מינ קבוע]])</f>
        <v/>
      </c>
      <c r="H493" t="str">
        <f>IF(OR(טבלה135[[#This Row],[CycleNumber]]&gt;B494,B494=""),IF(טבלה135[[#This Row],[מספר סטייה]]=3,MAX(D491:D493),טבלה135[[#This Row],[מקס קבוע]]),טבלה135[[#This Row],[מקס קבוע]])</f>
        <v/>
      </c>
      <c r="I49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קבוע]]&lt;&gt;E492,1,I492+1),0))</f>
        <v/>
      </c>
      <c r="J493" t="str">
        <f>IF(AND(טבלה135[[#This Row],[CycleNumber]]&lt;B494,טבלה135[[#This Row],[מקס קבוע]]&lt;&gt;""),IF(OR(טבלה135[[#This Row],[מספר סטייה]]&lt;I494,AND(טבלה135[[#This Row],[מספר סטייה]]=3,I494=1)),0,1),"")</f>
        <v/>
      </c>
      <c r="K493" t="str">
        <f>IF(טבלה135[[#This Row],[מקס קבוע]]&lt;&gt;"",טבלה135[[#This Row],[מקסימום]]-טבלה135[[#This Row],[מינימום]],"")</f>
        <v/>
      </c>
      <c r="L493">
        <f>IF(IFERROR(LOOKUP(טבלה135[[#This Row],[ClientID]],פיבוט!$A$4:$A$121),FALSE)=טבלה135[[#This Row],[ClientID]],1,0)</f>
        <v>1</v>
      </c>
      <c r="M493" t="str">
        <f>IF(OR(טבלה135[[#This Row],[ClientID]]=A494),"",1)</f>
        <v/>
      </c>
      <c r="N493" s="3" t="str">
        <f>IF(טבלה135[[#This Row],[טווח]]&lt;&gt;K492,טבלה135[[#This Row],[טווח]],"")</f>
        <v/>
      </c>
      <c r="O493" s="3" t="str">
        <f>IF(טבלה135[[#This Row],[מניית טווחים]]&lt;&gt;"",IF(OR(30&gt;טבלה135[[#This Row],[מקסימום]],30&lt;טבלה135[[#This Row],[מינימום]]),0,1),"")</f>
        <v/>
      </c>
    </row>
    <row r="494" spans="1:15" x14ac:dyDescent="0.25">
      <c r="A494" t="s">
        <v>51</v>
      </c>
      <c r="B494">
        <v>3</v>
      </c>
      <c r="C494">
        <v>28</v>
      </c>
      <c r="D494">
        <f>טבלה135[[#This Row],[LengthofCycle]]+1</f>
        <v>29</v>
      </c>
      <c r="E494">
        <f>IF(טבלה135[[#This Row],[CycleNumber]]&lt;3,"",IF(טבלה135[[#This Row],[CycleNumber]]=3,MIN(D492:D494),IF(I493=3,MIN(D491:D493),E493)))</f>
        <v>28</v>
      </c>
      <c r="F494">
        <f>IF(טבלה135[[#This Row],[CycleNumber]]&lt;3,"",IF(טבלה135[[#This Row],[CycleNumber]]=3,MAX(D492:D494),IF(I493=3,MAX(D491:D493),F493)))</f>
        <v>32</v>
      </c>
      <c r="G494">
        <f>IF(OR(טבלה135[[#This Row],[CycleNumber]]&gt;B495,B495=""),IF(טבלה135[[#This Row],[מספר סטייה]]=3,MIN(D492:D494),טבלה135[[#This Row],[מינ קבוע]]),טבלה135[[#This Row],[מינ קבוע]])</f>
        <v>28</v>
      </c>
      <c r="H494">
        <f>IF(OR(טבלה135[[#This Row],[CycleNumber]]&gt;B495,B495=""),IF(טבלה135[[#This Row],[מספר סטייה]]=3,MAX(D492:D494),טבלה135[[#This Row],[מקס קבוע]]),טבלה135[[#This Row],[מקס קבוע]])</f>
        <v>32</v>
      </c>
      <c r="I49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קבוע]]&lt;&gt;E493,1,I493+1),0))</f>
        <v>0</v>
      </c>
      <c r="J494">
        <f>IF(AND(טבלה135[[#This Row],[CycleNumber]]&lt;B495,טבלה135[[#This Row],[מקס קבוע]]&lt;&gt;""),IF(OR(טבלה135[[#This Row],[מספר סטייה]]&lt;I495,AND(טבלה135[[#This Row],[מספר סטייה]]=3,I495=1)),0,1),"")</f>
        <v>1</v>
      </c>
      <c r="K494">
        <f>IF(טבלה135[[#This Row],[מקס קבוע]]&lt;&gt;"",טבלה135[[#This Row],[מקסימום]]-טבלה135[[#This Row],[מינימום]],"")</f>
        <v>4</v>
      </c>
      <c r="L494">
        <f>IF(IFERROR(LOOKUP(טבלה135[[#This Row],[ClientID]],פיבוט!$A$4:$A$121),FALSE)=טבלה135[[#This Row],[ClientID]],1,0)</f>
        <v>1</v>
      </c>
      <c r="M494" t="str">
        <f>IF(OR(טבלה135[[#This Row],[ClientID]]=A495),"",1)</f>
        <v/>
      </c>
      <c r="N494" s="3">
        <f>IF(טבלה135[[#This Row],[טווח]]&lt;&gt;K493,טבלה135[[#This Row],[טווח]],"")</f>
        <v>4</v>
      </c>
      <c r="O494" s="3">
        <f>IF(טבלה135[[#This Row],[מניית טווחים]]&lt;&gt;"",IF(OR(30&gt;טבלה135[[#This Row],[מקסימום]],30&lt;טבלה135[[#This Row],[מינימום]]),0,1),"")</f>
        <v>1</v>
      </c>
    </row>
    <row r="495" spans="1:15" x14ac:dyDescent="0.25">
      <c r="A495" t="s">
        <v>51</v>
      </c>
      <c r="B495">
        <v>4</v>
      </c>
      <c r="C495">
        <v>30</v>
      </c>
      <c r="D495">
        <f>טבלה135[[#This Row],[LengthofCycle]]+1</f>
        <v>31</v>
      </c>
      <c r="E495">
        <f>IF(טבלה135[[#This Row],[CycleNumber]]&lt;3,"",IF(טבלה135[[#This Row],[CycleNumber]]=3,MIN(D493:D495),IF(I494=3,MIN(D492:D494),E494)))</f>
        <v>28</v>
      </c>
      <c r="F495">
        <f>IF(טבלה135[[#This Row],[CycleNumber]]&lt;3,"",IF(טבלה135[[#This Row],[CycleNumber]]=3,MAX(D493:D495),IF(I494=3,MAX(D492:D494),F494)))</f>
        <v>32</v>
      </c>
      <c r="G495">
        <f>IF(OR(טבלה135[[#This Row],[CycleNumber]]&gt;B496,B496=""),IF(טבלה135[[#This Row],[מספר סטייה]]=3,MIN(D493:D495),טבלה135[[#This Row],[מינ קבוע]]),טבלה135[[#This Row],[מינ קבוע]])</f>
        <v>28</v>
      </c>
      <c r="H495">
        <f>IF(OR(טבלה135[[#This Row],[CycleNumber]]&gt;B496,B496=""),IF(טבלה135[[#This Row],[מספר סטייה]]=3,MAX(D493:D495),טבלה135[[#This Row],[מקס קבוע]]),טבלה135[[#This Row],[מקס קבוע]])</f>
        <v>32</v>
      </c>
      <c r="I49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קבוע]]&lt;&gt;E494,1,I494+1),0))</f>
        <v>0</v>
      </c>
      <c r="J495">
        <f>IF(AND(טבלה135[[#This Row],[CycleNumber]]&lt;B496,טבלה135[[#This Row],[מקס קבוע]]&lt;&gt;""),IF(OR(טבלה135[[#This Row],[מספר סטייה]]&lt;I496,AND(טבלה135[[#This Row],[מספר סטייה]]=3,I496=1)),0,1),"")</f>
        <v>1</v>
      </c>
      <c r="K495">
        <f>IF(טבלה135[[#This Row],[מקס קבוע]]&lt;&gt;"",טבלה135[[#This Row],[מקסימום]]-טבלה135[[#This Row],[מינימום]],"")</f>
        <v>4</v>
      </c>
      <c r="L495">
        <f>IF(IFERROR(LOOKUP(טבלה135[[#This Row],[ClientID]],פיבוט!$A$4:$A$121),FALSE)=טבלה135[[#This Row],[ClientID]],1,0)</f>
        <v>1</v>
      </c>
      <c r="M495" t="str">
        <f>IF(OR(טבלה135[[#This Row],[ClientID]]=A496),"",1)</f>
        <v/>
      </c>
      <c r="N495" s="3" t="str">
        <f>IF(טבלה135[[#This Row],[טווח]]&lt;&gt;K494,טבלה135[[#This Row],[טווח]],"")</f>
        <v/>
      </c>
      <c r="O495" s="3" t="str">
        <f>IF(טבלה135[[#This Row],[מניית טווחים]]&lt;&gt;"",IF(OR(30&gt;טבלה135[[#This Row],[מקסימום]],30&lt;טבלה135[[#This Row],[מינימום]]),0,1),"")</f>
        <v/>
      </c>
    </row>
    <row r="496" spans="1:15" x14ac:dyDescent="0.25">
      <c r="A496" t="s">
        <v>51</v>
      </c>
      <c r="B496">
        <v>5</v>
      </c>
      <c r="C496">
        <v>28</v>
      </c>
      <c r="D496">
        <f>טבלה135[[#This Row],[LengthofCycle]]+1</f>
        <v>29</v>
      </c>
      <c r="E496">
        <f>IF(טבלה135[[#This Row],[CycleNumber]]&lt;3,"",IF(טבלה135[[#This Row],[CycleNumber]]=3,MIN(D494:D496),IF(I495=3,MIN(D493:D495),E495)))</f>
        <v>28</v>
      </c>
      <c r="F496">
        <f>IF(טבלה135[[#This Row],[CycleNumber]]&lt;3,"",IF(טבלה135[[#This Row],[CycleNumber]]=3,MAX(D494:D496),IF(I495=3,MAX(D493:D495),F495)))</f>
        <v>32</v>
      </c>
      <c r="G496">
        <f>IF(OR(טבלה135[[#This Row],[CycleNumber]]&gt;B497,B497=""),IF(טבלה135[[#This Row],[מספר סטייה]]=3,MIN(D494:D496),טבלה135[[#This Row],[מינ קבוע]]),טבלה135[[#This Row],[מינ קבוע]])</f>
        <v>28</v>
      </c>
      <c r="H496">
        <f>IF(OR(טבלה135[[#This Row],[CycleNumber]]&gt;B497,B497=""),IF(טבלה135[[#This Row],[מספר סטייה]]=3,MAX(D494:D496),טבלה135[[#This Row],[מקס קבוע]]),טבלה135[[#This Row],[מקס קבוע]])</f>
        <v>32</v>
      </c>
      <c r="I49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קבוע]]&lt;&gt;E495,1,I495+1),0))</f>
        <v>0</v>
      </c>
      <c r="J496">
        <f>IF(AND(טבלה135[[#This Row],[CycleNumber]]&lt;B497,טבלה135[[#This Row],[מקס קבוע]]&lt;&gt;""),IF(OR(טבלה135[[#This Row],[מספר סטייה]]&lt;I497,AND(טבלה135[[#This Row],[מספר סטייה]]=3,I497=1)),0,1),"")</f>
        <v>1</v>
      </c>
      <c r="K496">
        <f>IF(טבלה135[[#This Row],[מקס קבוע]]&lt;&gt;"",טבלה135[[#This Row],[מקסימום]]-טבלה135[[#This Row],[מינימום]],"")</f>
        <v>4</v>
      </c>
      <c r="L496">
        <f>IF(IFERROR(LOOKUP(טבלה135[[#This Row],[ClientID]],פיבוט!$A$4:$A$121),FALSE)=טבלה135[[#This Row],[ClientID]],1,0)</f>
        <v>1</v>
      </c>
      <c r="M496" t="str">
        <f>IF(OR(טבלה135[[#This Row],[ClientID]]=A497),"",1)</f>
        <v/>
      </c>
      <c r="N496" s="3" t="str">
        <f>IF(טבלה135[[#This Row],[טווח]]&lt;&gt;K495,טבלה135[[#This Row],[טווח]],"")</f>
        <v/>
      </c>
      <c r="O496" s="3" t="str">
        <f>IF(טבלה135[[#This Row],[מניית טווחים]]&lt;&gt;"",IF(OR(30&gt;טבלה135[[#This Row],[מקסימום]],30&lt;טבלה135[[#This Row],[מינימום]]),0,1),"")</f>
        <v/>
      </c>
    </row>
    <row r="497" spans="1:15" x14ac:dyDescent="0.25">
      <c r="A497" t="s">
        <v>51</v>
      </c>
      <c r="B497">
        <v>6</v>
      </c>
      <c r="C497">
        <v>28</v>
      </c>
      <c r="D497">
        <f>טבלה135[[#This Row],[LengthofCycle]]+1</f>
        <v>29</v>
      </c>
      <c r="E497">
        <f>IF(טבלה135[[#This Row],[CycleNumber]]&lt;3,"",IF(טבלה135[[#This Row],[CycleNumber]]=3,MIN(D495:D497),IF(I496=3,MIN(D494:D496),E496)))</f>
        <v>28</v>
      </c>
      <c r="F497">
        <f>IF(טבלה135[[#This Row],[CycleNumber]]&lt;3,"",IF(טבלה135[[#This Row],[CycleNumber]]=3,MAX(D495:D497),IF(I496=3,MAX(D494:D496),F496)))</f>
        <v>32</v>
      </c>
      <c r="G497">
        <f>IF(OR(טבלה135[[#This Row],[CycleNumber]]&gt;B498,B498=""),IF(טבלה135[[#This Row],[מספר סטייה]]=3,MIN(D495:D497),טבלה135[[#This Row],[מינ קבוע]]),טבלה135[[#This Row],[מינ קבוע]])</f>
        <v>28</v>
      </c>
      <c r="H497">
        <f>IF(OR(טבלה135[[#This Row],[CycleNumber]]&gt;B498,B498=""),IF(טבלה135[[#This Row],[מספר סטייה]]=3,MAX(D495:D497),טבלה135[[#This Row],[מקס קבוע]]),טבלה135[[#This Row],[מקס קבוע]])</f>
        <v>32</v>
      </c>
      <c r="I49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קבוע]]&lt;&gt;E496,1,I496+1),0))</f>
        <v>0</v>
      </c>
      <c r="J497">
        <f>IF(AND(טבלה135[[#This Row],[CycleNumber]]&lt;B498,טבלה135[[#This Row],[מקס קבוע]]&lt;&gt;""),IF(OR(טבלה135[[#This Row],[מספר סטייה]]&lt;I498,AND(טבלה135[[#This Row],[מספר סטייה]]=3,I498=1)),0,1),"")</f>
        <v>1</v>
      </c>
      <c r="K497">
        <f>IF(טבלה135[[#This Row],[מקס קבוע]]&lt;&gt;"",טבלה135[[#This Row],[מקסימום]]-טבלה135[[#This Row],[מינימום]],"")</f>
        <v>4</v>
      </c>
      <c r="L497">
        <f>IF(IFERROR(LOOKUP(טבלה135[[#This Row],[ClientID]],פיבוט!$A$4:$A$121),FALSE)=טבלה135[[#This Row],[ClientID]],1,0)</f>
        <v>1</v>
      </c>
      <c r="M497" t="str">
        <f>IF(OR(טבלה135[[#This Row],[ClientID]]=A498),"",1)</f>
        <v/>
      </c>
      <c r="N497" s="3" t="str">
        <f>IF(טבלה135[[#This Row],[טווח]]&lt;&gt;K496,טבלה135[[#This Row],[טווח]],"")</f>
        <v/>
      </c>
      <c r="O497" s="3" t="str">
        <f>IF(טבלה135[[#This Row],[מניית טווחים]]&lt;&gt;"",IF(OR(30&gt;טבלה135[[#This Row],[מקסימום]],30&lt;טבלה135[[#This Row],[מינימום]]),0,1),"")</f>
        <v/>
      </c>
    </row>
    <row r="498" spans="1:15" x14ac:dyDescent="0.25">
      <c r="A498" t="s">
        <v>51</v>
      </c>
      <c r="B498">
        <v>7</v>
      </c>
      <c r="C498">
        <v>29</v>
      </c>
      <c r="D498">
        <f>טבלה135[[#This Row],[LengthofCycle]]+1</f>
        <v>30</v>
      </c>
      <c r="E498">
        <f>IF(טבלה135[[#This Row],[CycleNumber]]&lt;3,"",IF(טבלה135[[#This Row],[CycleNumber]]=3,MIN(D496:D498),IF(I497=3,MIN(D495:D497),E497)))</f>
        <v>28</v>
      </c>
      <c r="F498">
        <f>IF(טבלה135[[#This Row],[CycleNumber]]&lt;3,"",IF(טבלה135[[#This Row],[CycleNumber]]=3,MAX(D496:D498),IF(I497=3,MAX(D495:D497),F497)))</f>
        <v>32</v>
      </c>
      <c r="G498">
        <f>IF(OR(טבלה135[[#This Row],[CycleNumber]]&gt;B499,B499=""),IF(טבלה135[[#This Row],[מספר סטייה]]=3,MIN(D496:D498),טבלה135[[#This Row],[מינ קבוע]]),טבלה135[[#This Row],[מינ קבוע]])</f>
        <v>28</v>
      </c>
      <c r="H498">
        <f>IF(OR(טבלה135[[#This Row],[CycleNumber]]&gt;B499,B499=""),IF(טבלה135[[#This Row],[מספר סטייה]]=3,MAX(D496:D498),טבלה135[[#This Row],[מקס קבוע]]),טבלה135[[#This Row],[מקס קבוע]])</f>
        <v>32</v>
      </c>
      <c r="I49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קבוע]]&lt;&gt;E497,1,I497+1),0))</f>
        <v>0</v>
      </c>
      <c r="J498">
        <f>IF(AND(טבלה135[[#This Row],[CycleNumber]]&lt;B499,טבלה135[[#This Row],[מקס קבוע]]&lt;&gt;""),IF(OR(טבלה135[[#This Row],[מספר סטייה]]&lt;I499,AND(טבלה135[[#This Row],[מספר סטייה]]=3,I499=1)),0,1),"")</f>
        <v>1</v>
      </c>
      <c r="K498">
        <f>IF(טבלה135[[#This Row],[מקס קבוע]]&lt;&gt;"",טבלה135[[#This Row],[מקסימום]]-טבלה135[[#This Row],[מינימום]],"")</f>
        <v>4</v>
      </c>
      <c r="L498">
        <f>IF(IFERROR(LOOKUP(טבלה135[[#This Row],[ClientID]],פיבוט!$A$4:$A$121),FALSE)=טבלה135[[#This Row],[ClientID]],1,0)</f>
        <v>1</v>
      </c>
      <c r="M498" t="str">
        <f>IF(OR(טבלה135[[#This Row],[ClientID]]=A499),"",1)</f>
        <v/>
      </c>
      <c r="N498" s="3" t="str">
        <f>IF(טבלה135[[#This Row],[טווח]]&lt;&gt;K497,טבלה135[[#This Row],[טווח]],"")</f>
        <v/>
      </c>
      <c r="O498" s="3" t="str">
        <f>IF(טבלה135[[#This Row],[מניית טווחים]]&lt;&gt;"",IF(OR(30&gt;טבלה135[[#This Row],[מקסימום]],30&lt;טבלה135[[#This Row],[מינימום]]),0,1),"")</f>
        <v/>
      </c>
    </row>
    <row r="499" spans="1:15" x14ac:dyDescent="0.25">
      <c r="A499" t="s">
        <v>51</v>
      </c>
      <c r="B499">
        <v>8</v>
      </c>
      <c r="C499">
        <v>27</v>
      </c>
      <c r="D499">
        <f>טבלה135[[#This Row],[LengthofCycle]]+1</f>
        <v>28</v>
      </c>
      <c r="E499">
        <f>IF(טבלה135[[#This Row],[CycleNumber]]&lt;3,"",IF(טבלה135[[#This Row],[CycleNumber]]=3,MIN(D497:D499),IF(I498=3,MIN(D496:D498),E498)))</f>
        <v>28</v>
      </c>
      <c r="F499">
        <f>IF(טבלה135[[#This Row],[CycleNumber]]&lt;3,"",IF(טבלה135[[#This Row],[CycleNumber]]=3,MAX(D497:D499),IF(I498=3,MAX(D496:D498),F498)))</f>
        <v>32</v>
      </c>
      <c r="G499">
        <f>IF(OR(טבלה135[[#This Row],[CycleNumber]]&gt;B500,B500=""),IF(טבלה135[[#This Row],[מספר סטייה]]=3,MIN(D497:D499),טבלה135[[#This Row],[מינ קבוע]]),טבלה135[[#This Row],[מינ קבוע]])</f>
        <v>28</v>
      </c>
      <c r="H499">
        <f>IF(OR(טבלה135[[#This Row],[CycleNumber]]&gt;B500,B500=""),IF(טבלה135[[#This Row],[מספר סטייה]]=3,MAX(D497:D499),טבלה135[[#This Row],[מקס קבוע]]),טבלה135[[#This Row],[מקס קבוע]])</f>
        <v>32</v>
      </c>
      <c r="I49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קבוע]]&lt;&gt;E498,1,I498+1),0))</f>
        <v>0</v>
      </c>
      <c r="J499">
        <f>IF(AND(טבלה135[[#This Row],[CycleNumber]]&lt;B500,טבלה135[[#This Row],[מקס קבוע]]&lt;&gt;""),IF(OR(טבלה135[[#This Row],[מספר סטייה]]&lt;I500,AND(טבלה135[[#This Row],[מספר סטייה]]=3,I500=1)),0,1),"")</f>
        <v>0</v>
      </c>
      <c r="K499">
        <f>IF(טבלה135[[#This Row],[מקס קבוע]]&lt;&gt;"",טבלה135[[#This Row],[מקסימום]]-טבלה135[[#This Row],[מינימום]],"")</f>
        <v>4</v>
      </c>
      <c r="L499">
        <f>IF(IFERROR(LOOKUP(טבלה135[[#This Row],[ClientID]],פיבוט!$A$4:$A$121),FALSE)=טבלה135[[#This Row],[ClientID]],1,0)</f>
        <v>1</v>
      </c>
      <c r="M499" t="str">
        <f>IF(OR(טבלה135[[#This Row],[ClientID]]=A500),"",1)</f>
        <v/>
      </c>
      <c r="N499" s="3" t="str">
        <f>IF(טבלה135[[#This Row],[טווח]]&lt;&gt;K498,טבלה135[[#This Row],[טווח]],"")</f>
        <v/>
      </c>
      <c r="O499" s="3" t="str">
        <f>IF(טבלה135[[#This Row],[מניית טווחים]]&lt;&gt;"",IF(OR(30&gt;טבלה135[[#This Row],[מקסימום]],30&lt;טבלה135[[#This Row],[מינימום]]),0,1),"")</f>
        <v/>
      </c>
    </row>
    <row r="500" spans="1:15" x14ac:dyDescent="0.25">
      <c r="A500" t="s">
        <v>51</v>
      </c>
      <c r="B500">
        <v>9</v>
      </c>
      <c r="C500">
        <v>26</v>
      </c>
      <c r="D500">
        <f>טבלה135[[#This Row],[LengthofCycle]]+1</f>
        <v>27</v>
      </c>
      <c r="E500">
        <f>IF(טבלה135[[#This Row],[CycleNumber]]&lt;3,"",IF(טבלה135[[#This Row],[CycleNumber]]=3,MIN(D498:D500),IF(I499=3,MIN(D497:D499),E499)))</f>
        <v>28</v>
      </c>
      <c r="F500">
        <f>IF(טבלה135[[#This Row],[CycleNumber]]&lt;3,"",IF(טבלה135[[#This Row],[CycleNumber]]=3,MAX(D498:D500),IF(I499=3,MAX(D497:D499),F499)))</f>
        <v>32</v>
      </c>
      <c r="G500">
        <f>IF(OR(טבלה135[[#This Row],[CycleNumber]]&gt;B501,B501=""),IF(טבלה135[[#This Row],[מספר סטייה]]=3,MIN(D498:D500),טבלה135[[#This Row],[מינ קבוע]]),טבלה135[[#This Row],[מינ קבוע]])</f>
        <v>28</v>
      </c>
      <c r="H500">
        <f>IF(OR(טבלה135[[#This Row],[CycleNumber]]&gt;B501,B501=""),IF(טבלה135[[#This Row],[מספר סטייה]]=3,MAX(D498:D500),טבלה135[[#This Row],[מקס קבוע]]),טבלה135[[#This Row],[מקס קבוע]])</f>
        <v>32</v>
      </c>
      <c r="I50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קבוע]]&lt;&gt;E499,1,I499+1),0))</f>
        <v>1</v>
      </c>
      <c r="J500">
        <f>IF(AND(טבלה135[[#This Row],[CycleNumber]]&lt;B501,טבלה135[[#This Row],[מקס קבוע]]&lt;&gt;""),IF(OR(טבלה135[[#This Row],[מספר סטייה]]&lt;I501,AND(טבלה135[[#This Row],[מספר סטייה]]=3,I501=1)),0,1),"")</f>
        <v>1</v>
      </c>
      <c r="K500">
        <f>IF(טבלה135[[#This Row],[מקס קבוע]]&lt;&gt;"",טבלה135[[#This Row],[מקסימום]]-טבלה135[[#This Row],[מינימום]],"")</f>
        <v>4</v>
      </c>
      <c r="L500">
        <f>IF(IFERROR(LOOKUP(טבלה135[[#This Row],[ClientID]],פיבוט!$A$4:$A$121),FALSE)=טבלה135[[#This Row],[ClientID]],1,0)</f>
        <v>1</v>
      </c>
      <c r="M500" t="str">
        <f>IF(OR(טבלה135[[#This Row],[ClientID]]=A501),"",1)</f>
        <v/>
      </c>
      <c r="N500" s="3" t="str">
        <f>IF(טבלה135[[#This Row],[טווח]]&lt;&gt;K499,טבלה135[[#This Row],[טווח]],"")</f>
        <v/>
      </c>
      <c r="O500" s="3" t="str">
        <f>IF(טבלה135[[#This Row],[מניית טווחים]]&lt;&gt;"",IF(OR(30&gt;טבלה135[[#This Row],[מקסימום]],30&lt;טבלה135[[#This Row],[מינימום]]),0,1),"")</f>
        <v/>
      </c>
    </row>
    <row r="501" spans="1:15" x14ac:dyDescent="0.25">
      <c r="A501" t="s">
        <v>51</v>
      </c>
      <c r="B501">
        <v>10</v>
      </c>
      <c r="C501">
        <v>30</v>
      </c>
      <c r="D501">
        <f>טבלה135[[#This Row],[LengthofCycle]]+1</f>
        <v>31</v>
      </c>
      <c r="E501">
        <f>IF(טבלה135[[#This Row],[CycleNumber]]&lt;3,"",IF(טבלה135[[#This Row],[CycleNumber]]=3,MIN(D499:D501),IF(I500=3,MIN(D498:D500),E500)))</f>
        <v>28</v>
      </c>
      <c r="F501">
        <f>IF(טבלה135[[#This Row],[CycleNumber]]&lt;3,"",IF(טבלה135[[#This Row],[CycleNumber]]=3,MAX(D499:D501),IF(I500=3,MAX(D498:D500),F500)))</f>
        <v>32</v>
      </c>
      <c r="G501">
        <f>IF(OR(טבלה135[[#This Row],[CycleNumber]]&gt;B502,B502=""),IF(טבלה135[[#This Row],[מספר סטייה]]=3,MIN(D499:D501),טבלה135[[#This Row],[מינ קבוע]]),טבלה135[[#This Row],[מינ קבוע]])</f>
        <v>28</v>
      </c>
      <c r="H501">
        <f>IF(OR(טבלה135[[#This Row],[CycleNumber]]&gt;B502,B502=""),IF(טבלה135[[#This Row],[מספר סטייה]]=3,MAX(D499:D501),טבלה135[[#This Row],[מקס קבוע]]),טבלה135[[#This Row],[מקס קבוע]])</f>
        <v>32</v>
      </c>
      <c r="I50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קבוע]]&lt;&gt;E500,1,I500+1),0))</f>
        <v>0</v>
      </c>
      <c r="J501">
        <f>IF(AND(טבלה135[[#This Row],[CycleNumber]]&lt;B502,טבלה135[[#This Row],[מקס קבוע]]&lt;&gt;""),IF(OR(טבלה135[[#This Row],[מספר סטייה]]&lt;I502,AND(טבלה135[[#This Row],[מספר סטייה]]=3,I502=1)),0,1),"")</f>
        <v>1</v>
      </c>
      <c r="K501">
        <f>IF(טבלה135[[#This Row],[מקס קבוע]]&lt;&gt;"",טבלה135[[#This Row],[מקסימום]]-טבלה135[[#This Row],[מינימום]],"")</f>
        <v>4</v>
      </c>
      <c r="L501">
        <f>IF(IFERROR(LOOKUP(טבלה135[[#This Row],[ClientID]],פיבוט!$A$4:$A$121),FALSE)=טבלה135[[#This Row],[ClientID]],1,0)</f>
        <v>1</v>
      </c>
      <c r="M501" t="str">
        <f>IF(OR(טבלה135[[#This Row],[ClientID]]=A502),"",1)</f>
        <v/>
      </c>
      <c r="N501" s="3" t="str">
        <f>IF(טבלה135[[#This Row],[טווח]]&lt;&gt;K500,טבלה135[[#This Row],[טווח]],"")</f>
        <v/>
      </c>
      <c r="O501" s="3" t="str">
        <f>IF(טבלה135[[#This Row],[מניית טווחים]]&lt;&gt;"",IF(OR(30&gt;טבלה135[[#This Row],[מקסימום]],30&lt;טבלה135[[#This Row],[מינימום]]),0,1),"")</f>
        <v/>
      </c>
    </row>
    <row r="502" spans="1:15" x14ac:dyDescent="0.25">
      <c r="A502" t="s">
        <v>51</v>
      </c>
      <c r="B502">
        <v>11</v>
      </c>
      <c r="C502">
        <v>29</v>
      </c>
      <c r="D502">
        <f>טבלה135[[#This Row],[LengthofCycle]]+1</f>
        <v>30</v>
      </c>
      <c r="E502">
        <f>IF(טבלה135[[#This Row],[CycleNumber]]&lt;3,"",IF(טבלה135[[#This Row],[CycleNumber]]=3,MIN(D500:D502),IF(I501=3,MIN(D499:D501),E501)))</f>
        <v>28</v>
      </c>
      <c r="F502">
        <f>IF(טבלה135[[#This Row],[CycleNumber]]&lt;3,"",IF(טבלה135[[#This Row],[CycleNumber]]=3,MAX(D500:D502),IF(I501=3,MAX(D499:D501),F501)))</f>
        <v>32</v>
      </c>
      <c r="G502">
        <f>IF(OR(טבלה135[[#This Row],[CycleNumber]]&gt;B503,B503=""),IF(טבלה135[[#This Row],[מספר סטייה]]=3,MIN(D500:D502),טבלה135[[#This Row],[מינ קבוע]]),טבלה135[[#This Row],[מינ קבוע]])</f>
        <v>28</v>
      </c>
      <c r="H502">
        <f>IF(OR(טבלה135[[#This Row],[CycleNumber]]&gt;B503,B503=""),IF(טבלה135[[#This Row],[מספר סטייה]]=3,MAX(D500:D502),טבלה135[[#This Row],[מקס קבוע]]),טבלה135[[#This Row],[מקס קבוע]])</f>
        <v>32</v>
      </c>
      <c r="I50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קבוע]]&lt;&gt;E501,1,I501+1),0))</f>
        <v>0</v>
      </c>
      <c r="J502">
        <f>IF(AND(טבלה135[[#This Row],[CycleNumber]]&lt;B503,טבלה135[[#This Row],[מקס קבוע]]&lt;&gt;""),IF(OR(טבלה135[[#This Row],[מספר סטייה]]&lt;I503,AND(טבלה135[[#This Row],[מספר סטייה]]=3,I503=1)),0,1),"")</f>
        <v>1</v>
      </c>
      <c r="K502">
        <f>IF(טבלה135[[#This Row],[מקס קבוע]]&lt;&gt;"",טבלה135[[#This Row],[מקסימום]]-טבלה135[[#This Row],[מינימום]],"")</f>
        <v>4</v>
      </c>
      <c r="L502">
        <f>IF(IFERROR(LOOKUP(טבלה135[[#This Row],[ClientID]],פיבוט!$A$4:$A$121),FALSE)=טבלה135[[#This Row],[ClientID]],1,0)</f>
        <v>1</v>
      </c>
      <c r="M502" t="str">
        <f>IF(OR(טבלה135[[#This Row],[ClientID]]=A503),"",1)</f>
        <v/>
      </c>
      <c r="N502" s="3" t="str">
        <f>IF(טבלה135[[#This Row],[טווח]]&lt;&gt;K501,טבלה135[[#This Row],[טווח]],"")</f>
        <v/>
      </c>
      <c r="O502" s="3" t="str">
        <f>IF(טבלה135[[#This Row],[מניית טווחים]]&lt;&gt;"",IF(OR(30&gt;טבלה135[[#This Row],[מקסימום]],30&lt;טבלה135[[#This Row],[מינימום]]),0,1),"")</f>
        <v/>
      </c>
    </row>
    <row r="503" spans="1:15" x14ac:dyDescent="0.25">
      <c r="A503" t="s">
        <v>51</v>
      </c>
      <c r="B503">
        <v>12</v>
      </c>
      <c r="C503">
        <v>28</v>
      </c>
      <c r="D503">
        <f>טבלה135[[#This Row],[LengthofCycle]]+1</f>
        <v>29</v>
      </c>
      <c r="E503">
        <f>IF(טבלה135[[#This Row],[CycleNumber]]&lt;3,"",IF(טבלה135[[#This Row],[CycleNumber]]=3,MIN(D501:D503),IF(I502=3,MIN(D500:D502),E502)))</f>
        <v>28</v>
      </c>
      <c r="F503">
        <f>IF(טבלה135[[#This Row],[CycleNumber]]&lt;3,"",IF(טבלה135[[#This Row],[CycleNumber]]=3,MAX(D501:D503),IF(I502=3,MAX(D500:D502),F502)))</f>
        <v>32</v>
      </c>
      <c r="G503">
        <f>IF(OR(טבלה135[[#This Row],[CycleNumber]]&gt;B504,B504=""),IF(טבלה135[[#This Row],[מספר סטייה]]=3,MIN(D501:D503),טבלה135[[#This Row],[מינ קבוע]]),טבלה135[[#This Row],[מינ קבוע]])</f>
        <v>28</v>
      </c>
      <c r="H503">
        <f>IF(OR(טבלה135[[#This Row],[CycleNumber]]&gt;B504,B504=""),IF(טבלה135[[#This Row],[מספר סטייה]]=3,MAX(D501:D503),טבלה135[[#This Row],[מקס קבוע]]),טבלה135[[#This Row],[מקס קבוע]])</f>
        <v>32</v>
      </c>
      <c r="I50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קבוע]]&lt;&gt;E502,1,I502+1),0))</f>
        <v>0</v>
      </c>
      <c r="J503">
        <f>IF(AND(טבלה135[[#This Row],[CycleNumber]]&lt;B504,טבלה135[[#This Row],[מקס קבוע]]&lt;&gt;""),IF(OR(טבלה135[[#This Row],[מספר סטייה]]&lt;I504,AND(טבלה135[[#This Row],[מספר סטייה]]=3,I504=1)),0,1),"")</f>
        <v>1</v>
      </c>
      <c r="K503">
        <f>IF(טבלה135[[#This Row],[מקס קבוע]]&lt;&gt;"",טבלה135[[#This Row],[מקסימום]]-טבלה135[[#This Row],[מינימום]],"")</f>
        <v>4</v>
      </c>
      <c r="L503">
        <f>IF(IFERROR(LOOKUP(טבלה135[[#This Row],[ClientID]],פיבוט!$A$4:$A$121),FALSE)=טבלה135[[#This Row],[ClientID]],1,0)</f>
        <v>1</v>
      </c>
      <c r="M503" t="str">
        <f>IF(OR(טבלה135[[#This Row],[ClientID]]=A504),"",1)</f>
        <v/>
      </c>
      <c r="N503" s="3" t="str">
        <f>IF(טבלה135[[#This Row],[טווח]]&lt;&gt;K502,טבלה135[[#This Row],[טווח]],"")</f>
        <v/>
      </c>
      <c r="O503" s="3" t="str">
        <f>IF(טבלה135[[#This Row],[מניית טווחים]]&lt;&gt;"",IF(OR(30&gt;טבלה135[[#This Row],[מקסימום]],30&lt;טבלה135[[#This Row],[מינימום]]),0,1),"")</f>
        <v/>
      </c>
    </row>
    <row r="504" spans="1:15" x14ac:dyDescent="0.25">
      <c r="A504" t="s">
        <v>51</v>
      </c>
      <c r="B504">
        <v>13</v>
      </c>
      <c r="C504">
        <v>28</v>
      </c>
      <c r="D504">
        <f>טבלה135[[#This Row],[LengthofCycle]]+1</f>
        <v>29</v>
      </c>
      <c r="E504">
        <f>IF(טבלה135[[#This Row],[CycleNumber]]&lt;3,"",IF(טבלה135[[#This Row],[CycleNumber]]=3,MIN(D502:D504),IF(I503=3,MIN(D501:D503),E503)))</f>
        <v>28</v>
      </c>
      <c r="F504">
        <f>IF(טבלה135[[#This Row],[CycleNumber]]&lt;3,"",IF(טבלה135[[#This Row],[CycleNumber]]=3,MAX(D502:D504),IF(I503=3,MAX(D501:D503),F503)))</f>
        <v>32</v>
      </c>
      <c r="G504">
        <f>IF(OR(טבלה135[[#This Row],[CycleNumber]]&gt;B505,B505=""),IF(טבלה135[[#This Row],[מספר סטייה]]=3,MIN(D502:D504),טבלה135[[#This Row],[מינ קבוע]]),טבלה135[[#This Row],[מינ קבוע]])</f>
        <v>28</v>
      </c>
      <c r="H504">
        <f>IF(OR(טבלה135[[#This Row],[CycleNumber]]&gt;B505,B505=""),IF(טבלה135[[#This Row],[מספר סטייה]]=3,MAX(D502:D504),טבלה135[[#This Row],[מקס קבוע]]),טבלה135[[#This Row],[מקס קבוע]])</f>
        <v>32</v>
      </c>
      <c r="I50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קבוע]]&lt;&gt;E503,1,I503+1),0))</f>
        <v>0</v>
      </c>
      <c r="J504" t="str">
        <f>IF(AND(טבלה135[[#This Row],[CycleNumber]]&lt;B505,טבלה135[[#This Row],[מקס קבוע]]&lt;&gt;""),IF(OR(טבלה135[[#This Row],[מספר סטייה]]&lt;I505,AND(טבלה135[[#This Row],[מספר סטייה]]=3,I505=1)),0,1),"")</f>
        <v/>
      </c>
      <c r="K504">
        <f>IF(טבלה135[[#This Row],[מקס קבוע]]&lt;&gt;"",טבלה135[[#This Row],[מקסימום]]-טבלה135[[#This Row],[מינימום]],"")</f>
        <v>4</v>
      </c>
      <c r="L504">
        <f>IF(IFERROR(LOOKUP(טבלה135[[#This Row],[ClientID]],פיבוט!$A$4:$A$121),FALSE)=טבלה135[[#This Row],[ClientID]],1,0)</f>
        <v>1</v>
      </c>
      <c r="M504">
        <f>IF(OR(טבלה135[[#This Row],[ClientID]]=A505),"",1)</f>
        <v>1</v>
      </c>
      <c r="N504" s="3" t="str">
        <f>IF(טבלה135[[#This Row],[טווח]]&lt;&gt;K503,טבלה135[[#This Row],[טווח]],"")</f>
        <v/>
      </c>
      <c r="O504" s="3" t="str">
        <f>IF(טבלה135[[#This Row],[מניית טווחים]]&lt;&gt;"",IF(OR(30&gt;טבלה135[[#This Row],[מקסימום]],30&lt;טבלה135[[#This Row],[מינימום]]),0,1),"")</f>
        <v/>
      </c>
    </row>
    <row r="505" spans="1:15" x14ac:dyDescent="0.25">
      <c r="A505" t="s">
        <v>52</v>
      </c>
      <c r="B505">
        <v>1</v>
      </c>
      <c r="C505">
        <v>31</v>
      </c>
      <c r="D505">
        <f>טבלה135[[#This Row],[LengthofCycle]]+1</f>
        <v>32</v>
      </c>
      <c r="E505" t="str">
        <f>IF(טבלה135[[#This Row],[CycleNumber]]&lt;3,"",IF(טבלה135[[#This Row],[CycleNumber]]=3,MIN(D503:D505),IF(I504=3,MIN(D502:D504),E504)))</f>
        <v/>
      </c>
      <c r="F505" t="str">
        <f>IF(טבלה135[[#This Row],[CycleNumber]]&lt;3,"",IF(טבלה135[[#This Row],[CycleNumber]]=3,MAX(D503:D505),IF(I504=3,MAX(D502:D504),F504)))</f>
        <v/>
      </c>
      <c r="G505" t="str">
        <f>IF(OR(טבלה135[[#This Row],[CycleNumber]]&gt;B506,B506=""),IF(טבלה135[[#This Row],[מספר סטייה]]=3,MIN(D503:D505),טבלה135[[#This Row],[מינ קבוע]]),טבלה135[[#This Row],[מינ קבוע]])</f>
        <v/>
      </c>
      <c r="H505" t="str">
        <f>IF(OR(טבלה135[[#This Row],[CycleNumber]]&gt;B506,B506=""),IF(טבלה135[[#This Row],[מספר סטייה]]=3,MAX(D503:D505),טבלה135[[#This Row],[מקס קבוע]]),טבלה135[[#This Row],[מקס קבוע]])</f>
        <v/>
      </c>
      <c r="I50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קבוע]]&lt;&gt;E504,1,I504+1),0))</f>
        <v/>
      </c>
      <c r="J505" t="str">
        <f>IF(AND(טבלה135[[#This Row],[CycleNumber]]&lt;B506,טבלה135[[#This Row],[מקס קבוע]]&lt;&gt;""),IF(OR(טבלה135[[#This Row],[מספר סטייה]]&lt;I506,AND(טבלה135[[#This Row],[מספר סטייה]]=3,I506=1)),0,1),"")</f>
        <v/>
      </c>
      <c r="K505" t="str">
        <f>IF(טבלה135[[#This Row],[מקס קבוע]]&lt;&gt;"",טבלה135[[#This Row],[מקסימום]]-טבלה135[[#This Row],[מינימום]],"")</f>
        <v/>
      </c>
      <c r="L505">
        <f>IF(IFERROR(LOOKUP(טבלה135[[#This Row],[ClientID]],פיבוט!$A$4:$A$121),FALSE)=טבלה135[[#This Row],[ClientID]],1,0)</f>
        <v>1</v>
      </c>
      <c r="M505" t="str">
        <f>IF(OR(טבלה135[[#This Row],[ClientID]]=A506),"",1)</f>
        <v/>
      </c>
      <c r="N505" s="3" t="str">
        <f>IF(טבלה135[[#This Row],[טווח]]&lt;&gt;K504,טבלה135[[#This Row],[טווח]],"")</f>
        <v/>
      </c>
      <c r="O505" s="3" t="str">
        <f>IF(טבלה135[[#This Row],[מניית טווחים]]&lt;&gt;"",IF(OR(30&gt;טבלה135[[#This Row],[מקסימום]],30&lt;טבלה135[[#This Row],[מינימום]]),0,1),"")</f>
        <v/>
      </c>
    </row>
    <row r="506" spans="1:15" x14ac:dyDescent="0.25">
      <c r="A506" t="s">
        <v>52</v>
      </c>
      <c r="B506">
        <v>2</v>
      </c>
      <c r="C506">
        <v>31</v>
      </c>
      <c r="D506">
        <f>טבלה135[[#This Row],[LengthofCycle]]+1</f>
        <v>32</v>
      </c>
      <c r="E506" t="str">
        <f>IF(טבלה135[[#This Row],[CycleNumber]]&lt;3,"",IF(טבלה135[[#This Row],[CycleNumber]]=3,MIN(D504:D506),IF(I505=3,MIN(D503:D505),E505)))</f>
        <v/>
      </c>
      <c r="F506" t="str">
        <f>IF(טבלה135[[#This Row],[CycleNumber]]&lt;3,"",IF(טבלה135[[#This Row],[CycleNumber]]=3,MAX(D504:D506),IF(I505=3,MAX(D503:D505),F505)))</f>
        <v/>
      </c>
      <c r="G506" t="str">
        <f>IF(OR(טבלה135[[#This Row],[CycleNumber]]&gt;B507,B507=""),IF(טבלה135[[#This Row],[מספר סטייה]]=3,MIN(D504:D506),טבלה135[[#This Row],[מינ קבוע]]),טבלה135[[#This Row],[מינ קבוע]])</f>
        <v/>
      </c>
      <c r="H506" t="str">
        <f>IF(OR(טבלה135[[#This Row],[CycleNumber]]&gt;B507,B507=""),IF(טבלה135[[#This Row],[מספר סטייה]]=3,MAX(D504:D506),טבלה135[[#This Row],[מקס קבוע]]),טבלה135[[#This Row],[מקס קבוע]])</f>
        <v/>
      </c>
      <c r="I50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קבוע]]&lt;&gt;E505,1,I505+1),0))</f>
        <v/>
      </c>
      <c r="J506" t="str">
        <f>IF(AND(טבלה135[[#This Row],[CycleNumber]]&lt;B507,טבלה135[[#This Row],[מקס קבוע]]&lt;&gt;""),IF(OR(טבלה135[[#This Row],[מספר סטייה]]&lt;I507,AND(טבלה135[[#This Row],[מספר סטייה]]=3,I507=1)),0,1),"")</f>
        <v/>
      </c>
      <c r="K506" t="str">
        <f>IF(טבלה135[[#This Row],[מקס קבוע]]&lt;&gt;"",טבלה135[[#This Row],[מקסימום]]-טבלה135[[#This Row],[מינימום]],"")</f>
        <v/>
      </c>
      <c r="L506">
        <f>IF(IFERROR(LOOKUP(טבלה135[[#This Row],[ClientID]],פיבוט!$A$4:$A$121),FALSE)=טבלה135[[#This Row],[ClientID]],1,0)</f>
        <v>1</v>
      </c>
      <c r="M506" t="str">
        <f>IF(OR(טבלה135[[#This Row],[ClientID]]=A507),"",1)</f>
        <v/>
      </c>
      <c r="N506" s="3" t="str">
        <f>IF(טבלה135[[#This Row],[טווח]]&lt;&gt;K505,טבלה135[[#This Row],[טווח]],"")</f>
        <v/>
      </c>
      <c r="O506" s="3" t="str">
        <f>IF(טבלה135[[#This Row],[מניית טווחים]]&lt;&gt;"",IF(OR(30&gt;טבלה135[[#This Row],[מקסימום]],30&lt;טבלה135[[#This Row],[מינימום]]),0,1),"")</f>
        <v/>
      </c>
    </row>
    <row r="507" spans="1:15" x14ac:dyDescent="0.25">
      <c r="A507" t="s">
        <v>52</v>
      </c>
      <c r="B507">
        <v>3</v>
      </c>
      <c r="C507">
        <v>33</v>
      </c>
      <c r="D507">
        <f>טבלה135[[#This Row],[LengthofCycle]]+1</f>
        <v>34</v>
      </c>
      <c r="E507">
        <f>IF(טבלה135[[#This Row],[CycleNumber]]&lt;3,"",IF(טבלה135[[#This Row],[CycleNumber]]=3,MIN(D505:D507),IF(I506=3,MIN(D504:D506),E506)))</f>
        <v>32</v>
      </c>
      <c r="F507">
        <f>IF(טבלה135[[#This Row],[CycleNumber]]&lt;3,"",IF(טבלה135[[#This Row],[CycleNumber]]=3,MAX(D505:D507),IF(I506=3,MAX(D504:D506),F506)))</f>
        <v>34</v>
      </c>
      <c r="G507">
        <f>IF(OR(טבלה135[[#This Row],[CycleNumber]]&gt;B508,B508=""),IF(טבלה135[[#This Row],[מספר סטייה]]=3,MIN(D505:D507),טבלה135[[#This Row],[מינ קבוע]]),טבלה135[[#This Row],[מינ קבוע]])</f>
        <v>32</v>
      </c>
      <c r="H507">
        <f>IF(OR(טבלה135[[#This Row],[CycleNumber]]&gt;B508,B508=""),IF(טבלה135[[#This Row],[מספר סטייה]]=3,MAX(D505:D507),טבלה135[[#This Row],[מקס קבוע]]),טבלה135[[#This Row],[מקס קבוע]])</f>
        <v>34</v>
      </c>
      <c r="I50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קבוע]]&lt;&gt;E506,1,I506+1),0))</f>
        <v>0</v>
      </c>
      <c r="J507">
        <f>IF(AND(טבלה135[[#This Row],[CycleNumber]]&lt;B508,טבלה135[[#This Row],[מקס קבוע]]&lt;&gt;""),IF(OR(טבלה135[[#This Row],[מספר סטייה]]&lt;I508,AND(טבלה135[[#This Row],[מספר סטייה]]=3,I508=1)),0,1),"")</f>
        <v>1</v>
      </c>
      <c r="K507">
        <f>IF(טבלה135[[#This Row],[מקס קבוע]]&lt;&gt;"",טבלה135[[#This Row],[מקסימום]]-טבלה135[[#This Row],[מינימום]],"")</f>
        <v>2</v>
      </c>
      <c r="L507">
        <f>IF(IFERROR(LOOKUP(טבלה135[[#This Row],[ClientID]],פיבוט!$A$4:$A$121),FALSE)=טבלה135[[#This Row],[ClientID]],1,0)</f>
        <v>1</v>
      </c>
      <c r="M507" t="str">
        <f>IF(OR(טבלה135[[#This Row],[ClientID]]=A508),"",1)</f>
        <v/>
      </c>
      <c r="N507" s="3">
        <f>IF(טבלה135[[#This Row],[טווח]]&lt;&gt;K506,טבלה135[[#This Row],[טווח]],"")</f>
        <v>2</v>
      </c>
      <c r="O507" s="3">
        <f>IF(טבלה135[[#This Row],[מניית טווחים]]&lt;&gt;"",IF(OR(30&gt;טבלה135[[#This Row],[מקסימום]],30&lt;טבלה135[[#This Row],[מינימום]]),0,1),"")</f>
        <v>0</v>
      </c>
    </row>
    <row r="508" spans="1:15" x14ac:dyDescent="0.25">
      <c r="A508" t="s">
        <v>52</v>
      </c>
      <c r="B508">
        <v>4</v>
      </c>
      <c r="C508">
        <v>32</v>
      </c>
      <c r="D508">
        <f>טבלה135[[#This Row],[LengthofCycle]]+1</f>
        <v>33</v>
      </c>
      <c r="E508">
        <f>IF(טבלה135[[#This Row],[CycleNumber]]&lt;3,"",IF(טבלה135[[#This Row],[CycleNumber]]=3,MIN(D506:D508),IF(I507=3,MIN(D505:D507),E507)))</f>
        <v>32</v>
      </c>
      <c r="F508">
        <f>IF(טבלה135[[#This Row],[CycleNumber]]&lt;3,"",IF(טבלה135[[#This Row],[CycleNumber]]=3,MAX(D506:D508),IF(I507=3,MAX(D505:D507),F507)))</f>
        <v>34</v>
      </c>
      <c r="G508">
        <f>IF(OR(טבלה135[[#This Row],[CycleNumber]]&gt;B509,B509=""),IF(טבלה135[[#This Row],[מספר סטייה]]=3,MIN(D506:D508),טבלה135[[#This Row],[מינ קבוע]]),טבלה135[[#This Row],[מינ קבוע]])</f>
        <v>32</v>
      </c>
      <c r="H508">
        <f>IF(OR(טבלה135[[#This Row],[CycleNumber]]&gt;B509,B509=""),IF(טבלה135[[#This Row],[מספר סטייה]]=3,MAX(D506:D508),טבלה135[[#This Row],[מקס קבוע]]),טבלה135[[#This Row],[מקס קבוע]])</f>
        <v>34</v>
      </c>
      <c r="I50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קבוע]]&lt;&gt;E507,1,I507+1),0))</f>
        <v>0</v>
      </c>
      <c r="J508">
        <f>IF(AND(טבלה135[[#This Row],[CycleNumber]]&lt;B509,טבלה135[[#This Row],[מקס קבוע]]&lt;&gt;""),IF(OR(טבלה135[[#This Row],[מספר סטייה]]&lt;I509,AND(טבלה135[[#This Row],[מספר סטייה]]=3,I509=1)),0,1),"")</f>
        <v>1</v>
      </c>
      <c r="K508">
        <f>IF(טבלה135[[#This Row],[מקס קבוע]]&lt;&gt;"",טבלה135[[#This Row],[מקסימום]]-טבלה135[[#This Row],[מינימום]],"")</f>
        <v>2</v>
      </c>
      <c r="L508">
        <f>IF(IFERROR(LOOKUP(טבלה135[[#This Row],[ClientID]],פיבוט!$A$4:$A$121),FALSE)=טבלה135[[#This Row],[ClientID]],1,0)</f>
        <v>1</v>
      </c>
      <c r="M508" t="str">
        <f>IF(OR(טבלה135[[#This Row],[ClientID]]=A509),"",1)</f>
        <v/>
      </c>
      <c r="N508" s="3" t="str">
        <f>IF(טבלה135[[#This Row],[טווח]]&lt;&gt;K507,טבלה135[[#This Row],[טווח]],"")</f>
        <v/>
      </c>
      <c r="O508" s="3" t="str">
        <f>IF(טבלה135[[#This Row],[מניית טווחים]]&lt;&gt;"",IF(OR(30&gt;טבלה135[[#This Row],[מקסימום]],30&lt;טבלה135[[#This Row],[מינימום]]),0,1),"")</f>
        <v/>
      </c>
    </row>
    <row r="509" spans="1:15" x14ac:dyDescent="0.25">
      <c r="A509" t="s">
        <v>52</v>
      </c>
      <c r="B509">
        <v>5</v>
      </c>
      <c r="C509">
        <v>31</v>
      </c>
      <c r="D509">
        <f>טבלה135[[#This Row],[LengthofCycle]]+1</f>
        <v>32</v>
      </c>
      <c r="E509">
        <f>IF(טבלה135[[#This Row],[CycleNumber]]&lt;3,"",IF(טבלה135[[#This Row],[CycleNumber]]=3,MIN(D507:D509),IF(I508=3,MIN(D506:D508),E508)))</f>
        <v>32</v>
      </c>
      <c r="F509">
        <f>IF(טבלה135[[#This Row],[CycleNumber]]&lt;3,"",IF(טבלה135[[#This Row],[CycleNumber]]=3,MAX(D507:D509),IF(I508=3,MAX(D506:D508),F508)))</f>
        <v>34</v>
      </c>
      <c r="G509">
        <f>IF(OR(טבלה135[[#This Row],[CycleNumber]]&gt;B510,B510=""),IF(טבלה135[[#This Row],[מספר סטייה]]=3,MIN(D507:D509),טבלה135[[#This Row],[מינ קבוע]]),טבלה135[[#This Row],[מינ קבוע]])</f>
        <v>32</v>
      </c>
      <c r="H509">
        <f>IF(OR(טבלה135[[#This Row],[CycleNumber]]&gt;B510,B510=""),IF(טבלה135[[#This Row],[מספר סטייה]]=3,MAX(D507:D509),טבלה135[[#This Row],[מקס קבוע]]),טבלה135[[#This Row],[מקס קבוע]])</f>
        <v>34</v>
      </c>
      <c r="I50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קבוע]]&lt;&gt;E508,1,I508+1),0))</f>
        <v>0</v>
      </c>
      <c r="J509">
        <f>IF(AND(טבלה135[[#This Row],[CycleNumber]]&lt;B510,טבלה135[[#This Row],[מקס קבוע]]&lt;&gt;""),IF(OR(טבלה135[[#This Row],[מספר סטייה]]&lt;I510,AND(טבלה135[[#This Row],[מספר סטייה]]=3,I510=1)),0,1),"")</f>
        <v>1</v>
      </c>
      <c r="K509">
        <f>IF(טבלה135[[#This Row],[מקס קבוע]]&lt;&gt;"",טבלה135[[#This Row],[מקסימום]]-טבלה135[[#This Row],[מינימום]],"")</f>
        <v>2</v>
      </c>
      <c r="L509">
        <f>IF(IFERROR(LOOKUP(טבלה135[[#This Row],[ClientID]],פיבוט!$A$4:$A$121),FALSE)=טבלה135[[#This Row],[ClientID]],1,0)</f>
        <v>1</v>
      </c>
      <c r="M509" t="str">
        <f>IF(OR(טבלה135[[#This Row],[ClientID]]=A510),"",1)</f>
        <v/>
      </c>
      <c r="N509" s="3" t="str">
        <f>IF(טבלה135[[#This Row],[טווח]]&lt;&gt;K508,טבלה135[[#This Row],[טווח]],"")</f>
        <v/>
      </c>
      <c r="O509" s="3" t="str">
        <f>IF(טבלה135[[#This Row],[מניית טווחים]]&lt;&gt;"",IF(OR(30&gt;טבלה135[[#This Row],[מקסימום]],30&lt;טבלה135[[#This Row],[מינימום]]),0,1),"")</f>
        <v/>
      </c>
    </row>
    <row r="510" spans="1:15" x14ac:dyDescent="0.25">
      <c r="A510" t="s">
        <v>52</v>
      </c>
      <c r="B510">
        <v>6</v>
      </c>
      <c r="C510">
        <v>33</v>
      </c>
      <c r="D510">
        <f>טבלה135[[#This Row],[LengthofCycle]]+1</f>
        <v>34</v>
      </c>
      <c r="E510">
        <f>IF(טבלה135[[#This Row],[CycleNumber]]&lt;3,"",IF(טבלה135[[#This Row],[CycleNumber]]=3,MIN(D508:D510),IF(I509=3,MIN(D507:D509),E509)))</f>
        <v>32</v>
      </c>
      <c r="F510">
        <f>IF(טבלה135[[#This Row],[CycleNumber]]&lt;3,"",IF(טבלה135[[#This Row],[CycleNumber]]=3,MAX(D508:D510),IF(I509=3,MAX(D507:D509),F509)))</f>
        <v>34</v>
      </c>
      <c r="G510">
        <f>IF(OR(טבלה135[[#This Row],[CycleNumber]]&gt;B511,B511=""),IF(טבלה135[[#This Row],[מספר סטייה]]=3,MIN(D508:D510),טבלה135[[#This Row],[מינ קבוע]]),טבלה135[[#This Row],[מינ קבוע]])</f>
        <v>32</v>
      </c>
      <c r="H510">
        <f>IF(OR(טבלה135[[#This Row],[CycleNumber]]&gt;B511,B511=""),IF(טבלה135[[#This Row],[מספר סטייה]]=3,MAX(D508:D510),טבלה135[[#This Row],[מקס קבוע]]),טבלה135[[#This Row],[מקס קבוע]])</f>
        <v>34</v>
      </c>
      <c r="I51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קבוע]]&lt;&gt;E509,1,I509+1),0))</f>
        <v>0</v>
      </c>
      <c r="J510">
        <f>IF(AND(טבלה135[[#This Row],[CycleNumber]]&lt;B511,טבלה135[[#This Row],[מקס קבוע]]&lt;&gt;""),IF(OR(טבלה135[[#This Row],[מספר סטייה]]&lt;I511,AND(טבלה135[[#This Row],[מספר סטייה]]=3,I511=1)),0,1),"")</f>
        <v>1</v>
      </c>
      <c r="K510">
        <f>IF(טבלה135[[#This Row],[מקס קבוע]]&lt;&gt;"",טבלה135[[#This Row],[מקסימום]]-טבלה135[[#This Row],[מינימום]],"")</f>
        <v>2</v>
      </c>
      <c r="L510">
        <f>IF(IFERROR(LOOKUP(טבלה135[[#This Row],[ClientID]],פיבוט!$A$4:$A$121),FALSE)=טבלה135[[#This Row],[ClientID]],1,0)</f>
        <v>1</v>
      </c>
      <c r="M510" t="str">
        <f>IF(OR(טבלה135[[#This Row],[ClientID]]=A511),"",1)</f>
        <v/>
      </c>
      <c r="N510" s="3" t="str">
        <f>IF(טבלה135[[#This Row],[טווח]]&lt;&gt;K509,טבלה135[[#This Row],[טווח]],"")</f>
        <v/>
      </c>
      <c r="O510" s="3" t="str">
        <f>IF(טבלה135[[#This Row],[מניית טווחים]]&lt;&gt;"",IF(OR(30&gt;טבלה135[[#This Row],[מקסימום]],30&lt;טבלה135[[#This Row],[מינימום]]),0,1),"")</f>
        <v/>
      </c>
    </row>
    <row r="511" spans="1:15" x14ac:dyDescent="0.25">
      <c r="A511" t="s">
        <v>52</v>
      </c>
      <c r="B511">
        <v>7</v>
      </c>
      <c r="C511">
        <v>31</v>
      </c>
      <c r="D511">
        <f>טבלה135[[#This Row],[LengthofCycle]]+1</f>
        <v>32</v>
      </c>
      <c r="E511">
        <f>IF(טבלה135[[#This Row],[CycleNumber]]&lt;3,"",IF(טבלה135[[#This Row],[CycleNumber]]=3,MIN(D509:D511),IF(I510=3,MIN(D508:D510),E510)))</f>
        <v>32</v>
      </c>
      <c r="F511">
        <f>IF(טבלה135[[#This Row],[CycleNumber]]&lt;3,"",IF(טבלה135[[#This Row],[CycleNumber]]=3,MAX(D509:D511),IF(I510=3,MAX(D508:D510),F510)))</f>
        <v>34</v>
      </c>
      <c r="G511">
        <f>IF(OR(טבלה135[[#This Row],[CycleNumber]]&gt;B512,B512=""),IF(טבלה135[[#This Row],[מספר סטייה]]=3,MIN(D509:D511),טבלה135[[#This Row],[מינ קבוע]]),טבלה135[[#This Row],[מינ קבוע]])</f>
        <v>32</v>
      </c>
      <c r="H511">
        <f>IF(OR(טבלה135[[#This Row],[CycleNumber]]&gt;B512,B512=""),IF(טבלה135[[#This Row],[מספר סטייה]]=3,MAX(D509:D511),טבלה135[[#This Row],[מקס קבוע]]),טבלה135[[#This Row],[מקס קבוע]])</f>
        <v>34</v>
      </c>
      <c r="I51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קבוע]]&lt;&gt;E510,1,I510+1),0))</f>
        <v>0</v>
      </c>
      <c r="J511">
        <f>IF(AND(טבלה135[[#This Row],[CycleNumber]]&lt;B512,טבלה135[[#This Row],[מקס קבוע]]&lt;&gt;""),IF(OR(טבלה135[[#This Row],[מספר סטייה]]&lt;I512,AND(טבלה135[[#This Row],[מספר סטייה]]=3,I512=1)),0,1),"")</f>
        <v>0</v>
      </c>
      <c r="K511">
        <f>IF(טבלה135[[#This Row],[מקס קבוע]]&lt;&gt;"",טבלה135[[#This Row],[מקסימום]]-טבלה135[[#This Row],[מינימום]],"")</f>
        <v>2</v>
      </c>
      <c r="L511">
        <f>IF(IFERROR(LOOKUP(טבלה135[[#This Row],[ClientID]],פיבוט!$A$4:$A$121),FALSE)=טבלה135[[#This Row],[ClientID]],1,0)</f>
        <v>1</v>
      </c>
      <c r="M511" t="str">
        <f>IF(OR(טבלה135[[#This Row],[ClientID]]=A512),"",1)</f>
        <v/>
      </c>
      <c r="N511" s="3" t="str">
        <f>IF(טבלה135[[#This Row],[טווח]]&lt;&gt;K510,טבלה135[[#This Row],[טווח]],"")</f>
        <v/>
      </c>
      <c r="O511" s="3" t="str">
        <f>IF(טבלה135[[#This Row],[מניית טווחים]]&lt;&gt;"",IF(OR(30&gt;טבלה135[[#This Row],[מקסימום]],30&lt;טבלה135[[#This Row],[מינימום]]),0,1),"")</f>
        <v/>
      </c>
    </row>
    <row r="512" spans="1:15" x14ac:dyDescent="0.25">
      <c r="A512" t="s">
        <v>52</v>
      </c>
      <c r="B512">
        <v>8</v>
      </c>
      <c r="C512">
        <v>28</v>
      </c>
      <c r="D512">
        <f>טבלה135[[#This Row],[LengthofCycle]]+1</f>
        <v>29</v>
      </c>
      <c r="E512">
        <f>IF(טבלה135[[#This Row],[CycleNumber]]&lt;3,"",IF(טבלה135[[#This Row],[CycleNumber]]=3,MIN(D510:D512),IF(I511=3,MIN(D509:D511),E511)))</f>
        <v>32</v>
      </c>
      <c r="F512">
        <f>IF(טבלה135[[#This Row],[CycleNumber]]&lt;3,"",IF(טבלה135[[#This Row],[CycleNumber]]=3,MAX(D510:D512),IF(I511=3,MAX(D509:D511),F511)))</f>
        <v>34</v>
      </c>
      <c r="G512">
        <f>IF(OR(טבלה135[[#This Row],[CycleNumber]]&gt;B513,B513=""),IF(טבלה135[[#This Row],[מספר סטייה]]=3,MIN(D510:D512),טבלה135[[#This Row],[מינ קבוע]]),טבלה135[[#This Row],[מינ קבוע]])</f>
        <v>32</v>
      </c>
      <c r="H512">
        <f>IF(OR(טבלה135[[#This Row],[CycleNumber]]&gt;B513,B513=""),IF(טבלה135[[#This Row],[מספר סטייה]]=3,MAX(D510:D512),טבלה135[[#This Row],[מקס קבוע]]),טבלה135[[#This Row],[מקס קבוע]])</f>
        <v>34</v>
      </c>
      <c r="I51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קבוע]]&lt;&gt;E511,1,I511+1),0))</f>
        <v>1</v>
      </c>
      <c r="J512">
        <f>IF(AND(טבלה135[[#This Row],[CycleNumber]]&lt;B513,טבלה135[[#This Row],[מקס קבוע]]&lt;&gt;""),IF(OR(טבלה135[[#This Row],[מספר סטייה]]&lt;I513,AND(טבלה135[[#This Row],[מספר סטייה]]=3,I513=1)),0,1),"")</f>
        <v>0</v>
      </c>
      <c r="K512">
        <f>IF(טבלה135[[#This Row],[מקס קבוע]]&lt;&gt;"",טבלה135[[#This Row],[מקסימום]]-טבלה135[[#This Row],[מינימום]],"")</f>
        <v>2</v>
      </c>
      <c r="L512">
        <f>IF(IFERROR(LOOKUP(טבלה135[[#This Row],[ClientID]],פיבוט!$A$4:$A$121),FALSE)=טבלה135[[#This Row],[ClientID]],1,0)</f>
        <v>1</v>
      </c>
      <c r="M512" t="str">
        <f>IF(OR(טבלה135[[#This Row],[ClientID]]=A513),"",1)</f>
        <v/>
      </c>
      <c r="N512" s="3" t="str">
        <f>IF(טבלה135[[#This Row],[טווח]]&lt;&gt;K511,טבלה135[[#This Row],[טווח]],"")</f>
        <v/>
      </c>
      <c r="O512" s="3" t="str">
        <f>IF(טבלה135[[#This Row],[מניית טווחים]]&lt;&gt;"",IF(OR(30&gt;טבלה135[[#This Row],[מקסימום]],30&lt;טבלה135[[#This Row],[מינימום]]),0,1),"")</f>
        <v/>
      </c>
    </row>
    <row r="513" spans="1:15" x14ac:dyDescent="0.25">
      <c r="A513" t="s">
        <v>52</v>
      </c>
      <c r="B513">
        <v>9</v>
      </c>
      <c r="C513">
        <v>36</v>
      </c>
      <c r="D513">
        <f>טבלה135[[#This Row],[LengthofCycle]]+1</f>
        <v>37</v>
      </c>
      <c r="E513">
        <f>IF(טבלה135[[#This Row],[CycleNumber]]&lt;3,"",IF(טבלה135[[#This Row],[CycleNumber]]=3,MIN(D511:D513),IF(I512=3,MIN(D510:D512),E512)))</f>
        <v>32</v>
      </c>
      <c r="F513">
        <f>IF(טבלה135[[#This Row],[CycleNumber]]&lt;3,"",IF(טבלה135[[#This Row],[CycleNumber]]=3,MAX(D511:D513),IF(I512=3,MAX(D510:D512),F512)))</f>
        <v>34</v>
      </c>
      <c r="G513">
        <f>IF(OR(טבלה135[[#This Row],[CycleNumber]]&gt;B514,B514=""),IF(טבלה135[[#This Row],[מספר סטייה]]=3,MIN(D511:D513),טבלה135[[#This Row],[מינ קבוע]]),טבלה135[[#This Row],[מינ קבוע]])</f>
        <v>32</v>
      </c>
      <c r="H513">
        <f>IF(OR(טבלה135[[#This Row],[CycleNumber]]&gt;B514,B514=""),IF(טבלה135[[#This Row],[מספר סטייה]]=3,MAX(D511:D513),טבלה135[[#This Row],[מקס קבוע]]),טבלה135[[#This Row],[מקס קבוע]])</f>
        <v>34</v>
      </c>
      <c r="I51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קבוע]]&lt;&gt;E512,1,I512+1),0))</f>
        <v>2</v>
      </c>
      <c r="J513">
        <f>IF(AND(טבלה135[[#This Row],[CycleNumber]]&lt;B514,טבלה135[[#This Row],[מקס קבוע]]&lt;&gt;""),IF(OR(טבלה135[[#This Row],[מספר סטייה]]&lt;I514,AND(טבלה135[[#This Row],[מספר סטייה]]=3,I514=1)),0,1),"")</f>
        <v>0</v>
      </c>
      <c r="K513">
        <f>IF(טבלה135[[#This Row],[מקס קבוע]]&lt;&gt;"",טבלה135[[#This Row],[מקסימום]]-טבלה135[[#This Row],[מינימום]],"")</f>
        <v>2</v>
      </c>
      <c r="L513">
        <f>IF(IFERROR(LOOKUP(טבלה135[[#This Row],[ClientID]],פיבוט!$A$4:$A$121),FALSE)=טבלה135[[#This Row],[ClientID]],1,0)</f>
        <v>1</v>
      </c>
      <c r="M513" t="str">
        <f>IF(OR(טבלה135[[#This Row],[ClientID]]=A514),"",1)</f>
        <v/>
      </c>
      <c r="N513" s="3" t="str">
        <f>IF(טבלה135[[#This Row],[טווח]]&lt;&gt;K512,טבלה135[[#This Row],[טווח]],"")</f>
        <v/>
      </c>
      <c r="O513" s="3" t="str">
        <f>IF(טבלה135[[#This Row],[מניית טווחים]]&lt;&gt;"",IF(OR(30&gt;טבלה135[[#This Row],[מקסימום]],30&lt;טבלה135[[#This Row],[מינימום]]),0,1),"")</f>
        <v/>
      </c>
    </row>
    <row r="514" spans="1:15" x14ac:dyDescent="0.25">
      <c r="A514" t="s">
        <v>52</v>
      </c>
      <c r="B514">
        <v>10</v>
      </c>
      <c r="C514">
        <v>28</v>
      </c>
      <c r="D514">
        <f>טבלה135[[#This Row],[LengthofCycle]]+1</f>
        <v>29</v>
      </c>
      <c r="E514">
        <f>IF(טבלה135[[#This Row],[CycleNumber]]&lt;3,"",IF(טבלה135[[#This Row],[CycleNumber]]=3,MIN(D512:D514),IF(I513=3,MIN(D511:D513),E513)))</f>
        <v>32</v>
      </c>
      <c r="F514">
        <f>IF(טבלה135[[#This Row],[CycleNumber]]&lt;3,"",IF(טבלה135[[#This Row],[CycleNumber]]=3,MAX(D512:D514),IF(I513=3,MAX(D511:D513),F513)))</f>
        <v>34</v>
      </c>
      <c r="G514">
        <f>IF(OR(טבלה135[[#This Row],[CycleNumber]]&gt;B515,B515=""),IF(טבלה135[[#This Row],[מספר סטייה]]=3,MIN(D512:D514),טבלה135[[#This Row],[מינ קבוע]]),טבלה135[[#This Row],[מינ קבוע]])</f>
        <v>32</v>
      </c>
      <c r="H514">
        <f>IF(OR(טבלה135[[#This Row],[CycleNumber]]&gt;B515,B515=""),IF(טבלה135[[#This Row],[מספר סטייה]]=3,MAX(D512:D514),טבלה135[[#This Row],[מקס קבוע]]),טבלה135[[#This Row],[מקס קבוע]])</f>
        <v>34</v>
      </c>
      <c r="I51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קבוע]]&lt;&gt;E513,1,I513+1),0))</f>
        <v>3</v>
      </c>
      <c r="J514">
        <f>IF(AND(טבלה135[[#This Row],[CycleNumber]]&lt;B515,טבלה135[[#This Row],[מקס קבוע]]&lt;&gt;""),IF(OR(טבלה135[[#This Row],[מספר סטייה]]&lt;I515,AND(טבלה135[[#This Row],[מספר סטייה]]=3,I515=1)),0,1),"")</f>
        <v>1</v>
      </c>
      <c r="K514">
        <f>IF(טבלה135[[#This Row],[מקס קבוע]]&lt;&gt;"",טבלה135[[#This Row],[מקסימום]]-טבלה135[[#This Row],[מינימום]],"")</f>
        <v>2</v>
      </c>
      <c r="L514">
        <f>IF(IFERROR(LOOKUP(טבלה135[[#This Row],[ClientID]],פיבוט!$A$4:$A$121),FALSE)=טבלה135[[#This Row],[ClientID]],1,0)</f>
        <v>1</v>
      </c>
      <c r="M514" t="str">
        <f>IF(OR(טבלה135[[#This Row],[ClientID]]=A515),"",1)</f>
        <v/>
      </c>
      <c r="N514" s="3" t="str">
        <f>IF(טבלה135[[#This Row],[טווח]]&lt;&gt;K513,טבלה135[[#This Row],[טווח]],"")</f>
        <v/>
      </c>
      <c r="O514" s="3" t="str">
        <f>IF(טבלה135[[#This Row],[מניית טווחים]]&lt;&gt;"",IF(OR(30&gt;טבלה135[[#This Row],[מקסימום]],30&lt;טבלה135[[#This Row],[מינימום]]),0,1),"")</f>
        <v/>
      </c>
    </row>
    <row r="515" spans="1:15" x14ac:dyDescent="0.25">
      <c r="A515" t="s">
        <v>52</v>
      </c>
      <c r="B515">
        <v>11</v>
      </c>
      <c r="C515">
        <v>32</v>
      </c>
      <c r="D515">
        <f>טבלה135[[#This Row],[LengthofCycle]]+1</f>
        <v>33</v>
      </c>
      <c r="E515">
        <f>IF(טבלה135[[#This Row],[CycleNumber]]&lt;3,"",IF(טבלה135[[#This Row],[CycleNumber]]=3,MIN(D513:D515),IF(I514=3,MIN(D512:D514),E514)))</f>
        <v>29</v>
      </c>
      <c r="F515">
        <f>IF(טבלה135[[#This Row],[CycleNumber]]&lt;3,"",IF(טבלה135[[#This Row],[CycleNumber]]=3,MAX(D513:D515),IF(I514=3,MAX(D512:D514),F514)))</f>
        <v>37</v>
      </c>
      <c r="G515">
        <f>IF(OR(טבלה135[[#This Row],[CycleNumber]]&gt;B516,B516=""),IF(טבלה135[[#This Row],[מספר סטייה]]=3,MIN(D513:D515),טבלה135[[#This Row],[מינ קבוע]]),טבלה135[[#This Row],[מינ קבוע]])</f>
        <v>29</v>
      </c>
      <c r="H515">
        <f>IF(OR(טבלה135[[#This Row],[CycleNumber]]&gt;B516,B516=""),IF(טבלה135[[#This Row],[מספר סטייה]]=3,MAX(D513:D515),טבלה135[[#This Row],[מקס קבוע]]),טבלה135[[#This Row],[מקס קבוע]])</f>
        <v>37</v>
      </c>
      <c r="I51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קבוע]]&lt;&gt;E514,1,I514+1),0))</f>
        <v>0</v>
      </c>
      <c r="J515">
        <f>IF(AND(טבלה135[[#This Row],[CycleNumber]]&lt;B516,טבלה135[[#This Row],[מקס קבוע]]&lt;&gt;""),IF(OR(טבלה135[[#This Row],[מספר סטייה]]&lt;I516,AND(טבלה135[[#This Row],[מספר סטייה]]=3,I516=1)),0,1),"")</f>
        <v>1</v>
      </c>
      <c r="K515">
        <f>IF(טבלה135[[#This Row],[מקס קבוע]]&lt;&gt;"",טבלה135[[#This Row],[מקסימום]]-טבלה135[[#This Row],[מינימום]],"")</f>
        <v>8</v>
      </c>
      <c r="L515">
        <f>IF(IFERROR(LOOKUP(טבלה135[[#This Row],[ClientID]],פיבוט!$A$4:$A$121),FALSE)=טבלה135[[#This Row],[ClientID]],1,0)</f>
        <v>1</v>
      </c>
      <c r="M515" t="str">
        <f>IF(OR(טבלה135[[#This Row],[ClientID]]=A516),"",1)</f>
        <v/>
      </c>
      <c r="N515" s="3">
        <f>IF(טבלה135[[#This Row],[טווח]]&lt;&gt;K514,טבלה135[[#This Row],[טווח]],"")</f>
        <v>8</v>
      </c>
      <c r="O515" s="3">
        <f>IF(טבלה135[[#This Row],[מניית טווחים]]&lt;&gt;"",IF(OR(30&gt;טבלה135[[#This Row],[מקסימום]],30&lt;טבלה135[[#This Row],[מינימום]]),0,1),"")</f>
        <v>1</v>
      </c>
    </row>
    <row r="516" spans="1:15" x14ac:dyDescent="0.25">
      <c r="A516" t="s">
        <v>52</v>
      </c>
      <c r="B516">
        <v>12</v>
      </c>
      <c r="C516">
        <v>30</v>
      </c>
      <c r="D516">
        <f>טבלה135[[#This Row],[LengthofCycle]]+1</f>
        <v>31</v>
      </c>
      <c r="E516">
        <f>IF(טבלה135[[#This Row],[CycleNumber]]&lt;3,"",IF(טבלה135[[#This Row],[CycleNumber]]=3,MIN(D514:D516),IF(I515=3,MIN(D513:D515),E515)))</f>
        <v>29</v>
      </c>
      <c r="F516">
        <f>IF(טבלה135[[#This Row],[CycleNumber]]&lt;3,"",IF(טבלה135[[#This Row],[CycleNumber]]=3,MAX(D514:D516),IF(I515=3,MAX(D513:D515),F515)))</f>
        <v>37</v>
      </c>
      <c r="G516">
        <f>IF(OR(טבלה135[[#This Row],[CycleNumber]]&gt;B517,B517=""),IF(טבלה135[[#This Row],[מספר סטייה]]=3,MIN(D514:D516),טבלה135[[#This Row],[מינ קבוע]]),טבלה135[[#This Row],[מינ קבוע]])</f>
        <v>29</v>
      </c>
      <c r="H516">
        <f>IF(OR(טבלה135[[#This Row],[CycleNumber]]&gt;B517,B517=""),IF(טבלה135[[#This Row],[מספר סטייה]]=3,MAX(D514:D516),טבלה135[[#This Row],[מקס קבוע]]),טבלה135[[#This Row],[מקס קבוע]])</f>
        <v>37</v>
      </c>
      <c r="I51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קבוע]]&lt;&gt;E515,1,I515+1),0))</f>
        <v>0</v>
      </c>
      <c r="J516" t="str">
        <f>IF(AND(טבלה135[[#This Row],[CycleNumber]]&lt;B517,טבלה135[[#This Row],[מקס קבוע]]&lt;&gt;""),IF(OR(טבלה135[[#This Row],[מספר סטייה]]&lt;I517,AND(טבלה135[[#This Row],[מספר סטייה]]=3,I517=1)),0,1),"")</f>
        <v/>
      </c>
      <c r="K516">
        <f>IF(טבלה135[[#This Row],[מקס קבוע]]&lt;&gt;"",טבלה135[[#This Row],[מקסימום]]-טבלה135[[#This Row],[מינימום]],"")</f>
        <v>8</v>
      </c>
      <c r="L516">
        <f>IF(IFERROR(LOOKUP(טבלה135[[#This Row],[ClientID]],פיבוט!$A$4:$A$121),FALSE)=טבלה135[[#This Row],[ClientID]],1,0)</f>
        <v>1</v>
      </c>
      <c r="M516">
        <f>IF(OR(טבלה135[[#This Row],[ClientID]]=A517),"",1)</f>
        <v>1</v>
      </c>
      <c r="N516" s="3" t="str">
        <f>IF(טבלה135[[#This Row],[טווח]]&lt;&gt;K515,טבלה135[[#This Row],[טווח]],"")</f>
        <v/>
      </c>
      <c r="O516" s="3" t="str">
        <f>IF(טבלה135[[#This Row],[מניית טווחים]]&lt;&gt;"",IF(OR(30&gt;טבלה135[[#This Row],[מקסימום]],30&lt;טבלה135[[#This Row],[מינימום]]),0,1),"")</f>
        <v/>
      </c>
    </row>
    <row r="517" spans="1:15" x14ac:dyDescent="0.25">
      <c r="A517" t="s">
        <v>53</v>
      </c>
      <c r="B517">
        <v>1</v>
      </c>
      <c r="C517">
        <v>33</v>
      </c>
      <c r="D517">
        <f>טבלה135[[#This Row],[LengthofCycle]]+1</f>
        <v>34</v>
      </c>
      <c r="E517" t="str">
        <f>IF(טבלה135[[#This Row],[CycleNumber]]&lt;3,"",IF(טבלה135[[#This Row],[CycleNumber]]=3,MIN(D515:D517),IF(I516=3,MIN(D514:D516),E516)))</f>
        <v/>
      </c>
      <c r="F517" t="str">
        <f>IF(טבלה135[[#This Row],[CycleNumber]]&lt;3,"",IF(טבלה135[[#This Row],[CycleNumber]]=3,MAX(D515:D517),IF(I516=3,MAX(D514:D516),F516)))</f>
        <v/>
      </c>
      <c r="G517" t="str">
        <f>IF(OR(טבלה135[[#This Row],[CycleNumber]]&gt;B518,B518=""),IF(טבלה135[[#This Row],[מספר סטייה]]=3,MIN(D515:D517),טבלה135[[#This Row],[מינ קבוע]]),טבלה135[[#This Row],[מינ קבוע]])</f>
        <v/>
      </c>
      <c r="H517" t="str">
        <f>IF(OR(טבלה135[[#This Row],[CycleNumber]]&gt;B518,B518=""),IF(טבלה135[[#This Row],[מספר סטייה]]=3,MAX(D515:D517),טבלה135[[#This Row],[מקס קבוע]]),טבלה135[[#This Row],[מקס קבוע]])</f>
        <v/>
      </c>
      <c r="I51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קבוע]]&lt;&gt;E516,1,I516+1),0))</f>
        <v/>
      </c>
      <c r="J517" t="str">
        <f>IF(AND(טבלה135[[#This Row],[CycleNumber]]&lt;B518,טבלה135[[#This Row],[מקס קבוע]]&lt;&gt;""),IF(OR(טבלה135[[#This Row],[מספר סטייה]]&lt;I518,AND(טבלה135[[#This Row],[מספר סטייה]]=3,I518=1)),0,1),"")</f>
        <v/>
      </c>
      <c r="K517" t="str">
        <f>IF(טבלה135[[#This Row],[מקס קבוע]]&lt;&gt;"",טבלה135[[#This Row],[מקסימום]]-טבלה135[[#This Row],[מינימום]],"")</f>
        <v/>
      </c>
      <c r="L517">
        <f>IF(IFERROR(LOOKUP(טבלה135[[#This Row],[ClientID]],פיבוט!$A$4:$A$121),FALSE)=טבלה135[[#This Row],[ClientID]],1,0)</f>
        <v>1</v>
      </c>
      <c r="M517" t="str">
        <f>IF(OR(טבלה135[[#This Row],[ClientID]]=A518),"",1)</f>
        <v/>
      </c>
      <c r="N517" s="3" t="str">
        <f>IF(טבלה135[[#This Row],[טווח]]&lt;&gt;K516,טבלה135[[#This Row],[טווח]],"")</f>
        <v/>
      </c>
      <c r="O517" s="3" t="str">
        <f>IF(טבלה135[[#This Row],[מניית טווחים]]&lt;&gt;"",IF(OR(30&gt;טבלה135[[#This Row],[מקסימום]],30&lt;טבלה135[[#This Row],[מינימום]]),0,1),"")</f>
        <v/>
      </c>
    </row>
    <row r="518" spans="1:15" x14ac:dyDescent="0.25">
      <c r="A518" t="s">
        <v>53</v>
      </c>
      <c r="B518">
        <v>2</v>
      </c>
      <c r="C518">
        <v>37</v>
      </c>
      <c r="D518">
        <f>טבלה135[[#This Row],[LengthofCycle]]+1</f>
        <v>38</v>
      </c>
      <c r="E518" t="str">
        <f>IF(טבלה135[[#This Row],[CycleNumber]]&lt;3,"",IF(טבלה135[[#This Row],[CycleNumber]]=3,MIN(D516:D518),IF(I517=3,MIN(D515:D517),E517)))</f>
        <v/>
      </c>
      <c r="F518" t="str">
        <f>IF(טבלה135[[#This Row],[CycleNumber]]&lt;3,"",IF(טבלה135[[#This Row],[CycleNumber]]=3,MAX(D516:D518),IF(I517=3,MAX(D515:D517),F517)))</f>
        <v/>
      </c>
      <c r="G518" t="str">
        <f>IF(OR(טבלה135[[#This Row],[CycleNumber]]&gt;B519,B519=""),IF(טבלה135[[#This Row],[מספר סטייה]]=3,MIN(D516:D518),טבלה135[[#This Row],[מינ קבוע]]),טבלה135[[#This Row],[מינ קבוע]])</f>
        <v/>
      </c>
      <c r="H518" t="str">
        <f>IF(OR(טבלה135[[#This Row],[CycleNumber]]&gt;B519,B519=""),IF(טבלה135[[#This Row],[מספר סטייה]]=3,MAX(D516:D518),טבלה135[[#This Row],[מקס קבוע]]),טבלה135[[#This Row],[מקס קבוע]])</f>
        <v/>
      </c>
      <c r="I51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קבוע]]&lt;&gt;E517,1,I517+1),0))</f>
        <v/>
      </c>
      <c r="J518" t="str">
        <f>IF(AND(טבלה135[[#This Row],[CycleNumber]]&lt;B519,טבלה135[[#This Row],[מקס קבוע]]&lt;&gt;""),IF(OR(טבלה135[[#This Row],[מספר סטייה]]&lt;I519,AND(טבלה135[[#This Row],[מספר סטייה]]=3,I519=1)),0,1),"")</f>
        <v/>
      </c>
      <c r="K518" t="str">
        <f>IF(טבלה135[[#This Row],[מקס קבוע]]&lt;&gt;"",טבלה135[[#This Row],[מקסימום]]-טבלה135[[#This Row],[מינימום]],"")</f>
        <v/>
      </c>
      <c r="L518">
        <f>IF(IFERROR(LOOKUP(טבלה135[[#This Row],[ClientID]],פיבוט!$A$4:$A$121),FALSE)=טבלה135[[#This Row],[ClientID]],1,0)</f>
        <v>1</v>
      </c>
      <c r="M518" t="str">
        <f>IF(OR(טבלה135[[#This Row],[ClientID]]=A519),"",1)</f>
        <v/>
      </c>
      <c r="N518" s="3" t="str">
        <f>IF(טבלה135[[#This Row],[טווח]]&lt;&gt;K517,טבלה135[[#This Row],[טווח]],"")</f>
        <v/>
      </c>
      <c r="O518" s="3" t="str">
        <f>IF(טבלה135[[#This Row],[מניית טווחים]]&lt;&gt;"",IF(OR(30&gt;טבלה135[[#This Row],[מקסימום]],30&lt;טבלה135[[#This Row],[מינימום]]),0,1),"")</f>
        <v/>
      </c>
    </row>
    <row r="519" spans="1:15" x14ac:dyDescent="0.25">
      <c r="A519" t="s">
        <v>53</v>
      </c>
      <c r="B519">
        <v>3</v>
      </c>
      <c r="C519">
        <v>34</v>
      </c>
      <c r="D519">
        <f>טבלה135[[#This Row],[LengthofCycle]]+1</f>
        <v>35</v>
      </c>
      <c r="E519">
        <f>IF(טבלה135[[#This Row],[CycleNumber]]&lt;3,"",IF(טבלה135[[#This Row],[CycleNumber]]=3,MIN(D517:D519),IF(I518=3,MIN(D516:D518),E518)))</f>
        <v>34</v>
      </c>
      <c r="F519">
        <f>IF(טבלה135[[#This Row],[CycleNumber]]&lt;3,"",IF(טבלה135[[#This Row],[CycleNumber]]=3,MAX(D517:D519),IF(I518=3,MAX(D516:D518),F518)))</f>
        <v>38</v>
      </c>
      <c r="G519">
        <f>IF(OR(טבלה135[[#This Row],[CycleNumber]]&gt;B520,B520=""),IF(טבלה135[[#This Row],[מספר סטייה]]=3,MIN(D517:D519),טבלה135[[#This Row],[מינ קבוע]]),טבלה135[[#This Row],[מינ קבוע]])</f>
        <v>34</v>
      </c>
      <c r="H519">
        <f>IF(OR(טבלה135[[#This Row],[CycleNumber]]&gt;B520,B520=""),IF(טבלה135[[#This Row],[מספר סטייה]]=3,MAX(D517:D519),טבלה135[[#This Row],[מקס קבוע]]),טבלה135[[#This Row],[מקס קבוע]])</f>
        <v>38</v>
      </c>
      <c r="I51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קבוע]]&lt;&gt;E518,1,I518+1),0))</f>
        <v>0</v>
      </c>
      <c r="J519">
        <f>IF(AND(טבלה135[[#This Row],[CycleNumber]]&lt;B520,טבלה135[[#This Row],[מקס קבוע]]&lt;&gt;""),IF(OR(טבלה135[[#This Row],[מספר סטייה]]&lt;I520,AND(טבלה135[[#This Row],[מספר סטייה]]=3,I520=1)),0,1),"")</f>
        <v>0</v>
      </c>
      <c r="K519">
        <f>IF(טבלה135[[#This Row],[מקס קבוע]]&lt;&gt;"",טבלה135[[#This Row],[מקסימום]]-טבלה135[[#This Row],[מינימום]],"")</f>
        <v>4</v>
      </c>
      <c r="L519">
        <f>IF(IFERROR(LOOKUP(טבלה135[[#This Row],[ClientID]],פיבוט!$A$4:$A$121),FALSE)=טבלה135[[#This Row],[ClientID]],1,0)</f>
        <v>1</v>
      </c>
      <c r="M519" t="str">
        <f>IF(OR(טבלה135[[#This Row],[ClientID]]=A520),"",1)</f>
        <v/>
      </c>
      <c r="N519" s="3">
        <f>IF(טבלה135[[#This Row],[טווח]]&lt;&gt;K518,טבלה135[[#This Row],[טווח]],"")</f>
        <v>4</v>
      </c>
      <c r="O519" s="3">
        <f>IF(טבלה135[[#This Row],[מניית טווחים]]&lt;&gt;"",IF(OR(30&gt;טבלה135[[#This Row],[מקסימום]],30&lt;טבלה135[[#This Row],[מינימום]]),0,1),"")</f>
        <v>0</v>
      </c>
    </row>
    <row r="520" spans="1:15" x14ac:dyDescent="0.25">
      <c r="A520" t="s">
        <v>53</v>
      </c>
      <c r="B520">
        <v>4</v>
      </c>
      <c r="C520">
        <v>40</v>
      </c>
      <c r="D520">
        <f>טבלה135[[#This Row],[LengthofCycle]]+1</f>
        <v>41</v>
      </c>
      <c r="E520">
        <f>IF(טבלה135[[#This Row],[CycleNumber]]&lt;3,"",IF(טבלה135[[#This Row],[CycleNumber]]=3,MIN(D518:D520),IF(I519=3,MIN(D517:D519),E519)))</f>
        <v>34</v>
      </c>
      <c r="F520">
        <f>IF(טבלה135[[#This Row],[CycleNumber]]&lt;3,"",IF(טבלה135[[#This Row],[CycleNumber]]=3,MAX(D518:D520),IF(I519=3,MAX(D517:D519),F519)))</f>
        <v>38</v>
      </c>
      <c r="G520">
        <f>IF(OR(טבלה135[[#This Row],[CycleNumber]]&gt;B521,B521=""),IF(טבלה135[[#This Row],[מספר סטייה]]=3,MIN(D518:D520),טבלה135[[#This Row],[מינ קבוע]]),טבלה135[[#This Row],[מינ קבוע]])</f>
        <v>34</v>
      </c>
      <c r="H520">
        <f>IF(OR(טבלה135[[#This Row],[CycleNumber]]&gt;B521,B521=""),IF(טבלה135[[#This Row],[מספר סטייה]]=3,MAX(D518:D520),טבלה135[[#This Row],[מקס קבוע]]),טבלה135[[#This Row],[מקס קבוע]])</f>
        <v>38</v>
      </c>
      <c r="I52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קבוע]]&lt;&gt;E519,1,I519+1),0))</f>
        <v>1</v>
      </c>
      <c r="J520">
        <f>IF(AND(טבלה135[[#This Row],[CycleNumber]]&lt;B521,טבלה135[[#This Row],[מקס קבוע]]&lt;&gt;""),IF(OR(טבלה135[[#This Row],[מספר סטייה]]&lt;I521,AND(טבלה135[[#This Row],[מספר סטייה]]=3,I521=1)),0,1),"")</f>
        <v>0</v>
      </c>
      <c r="K520">
        <f>IF(טבלה135[[#This Row],[מקס קבוע]]&lt;&gt;"",טבלה135[[#This Row],[מקסימום]]-טבלה135[[#This Row],[מינימום]],"")</f>
        <v>4</v>
      </c>
      <c r="L520">
        <f>IF(IFERROR(LOOKUP(טבלה135[[#This Row],[ClientID]],פיבוט!$A$4:$A$121),FALSE)=טבלה135[[#This Row],[ClientID]],1,0)</f>
        <v>1</v>
      </c>
      <c r="M520" t="str">
        <f>IF(OR(טבלה135[[#This Row],[ClientID]]=A521),"",1)</f>
        <v/>
      </c>
      <c r="N520" s="3" t="str">
        <f>IF(טבלה135[[#This Row],[טווח]]&lt;&gt;K519,טבלה135[[#This Row],[טווח]],"")</f>
        <v/>
      </c>
      <c r="O520" s="3" t="str">
        <f>IF(טבלה135[[#This Row],[מניית טווחים]]&lt;&gt;"",IF(OR(30&gt;טבלה135[[#This Row],[מקסימום]],30&lt;טבלה135[[#This Row],[מינימום]]),0,1),"")</f>
        <v/>
      </c>
    </row>
    <row r="521" spans="1:15" x14ac:dyDescent="0.25">
      <c r="A521" t="s">
        <v>53</v>
      </c>
      <c r="B521">
        <v>5</v>
      </c>
      <c r="C521">
        <v>29</v>
      </c>
      <c r="D521">
        <f>טבלה135[[#This Row],[LengthofCycle]]+1</f>
        <v>30</v>
      </c>
      <c r="E521">
        <f>IF(טבלה135[[#This Row],[CycleNumber]]&lt;3,"",IF(טבלה135[[#This Row],[CycleNumber]]=3,MIN(D519:D521),IF(I520=3,MIN(D518:D520),E520)))</f>
        <v>34</v>
      </c>
      <c r="F521">
        <f>IF(טבלה135[[#This Row],[CycleNumber]]&lt;3,"",IF(טבלה135[[#This Row],[CycleNumber]]=3,MAX(D519:D521),IF(I520=3,MAX(D518:D520),F520)))</f>
        <v>38</v>
      </c>
      <c r="G521">
        <f>IF(OR(טבלה135[[#This Row],[CycleNumber]]&gt;B522,B522=""),IF(טבלה135[[#This Row],[מספר סטייה]]=3,MIN(D519:D521),טבלה135[[#This Row],[מינ קבוע]]),טבלה135[[#This Row],[מינ קבוע]])</f>
        <v>34</v>
      </c>
      <c r="H521">
        <f>IF(OR(טבלה135[[#This Row],[CycleNumber]]&gt;B522,B522=""),IF(טבלה135[[#This Row],[מספר סטייה]]=3,MAX(D519:D521),טבלה135[[#This Row],[מקס קבוע]]),טבלה135[[#This Row],[מקס קבוע]])</f>
        <v>38</v>
      </c>
      <c r="I52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קבוע]]&lt;&gt;E520,1,I520+1),0))</f>
        <v>2</v>
      </c>
      <c r="J521">
        <f>IF(AND(טבלה135[[#This Row],[CycleNumber]]&lt;B522,טבלה135[[#This Row],[מקס קבוע]]&lt;&gt;""),IF(OR(טבלה135[[#This Row],[מספר סטייה]]&lt;I522,AND(טבלה135[[#This Row],[מספר סטייה]]=3,I522=1)),0,1),"")</f>
        <v>1</v>
      </c>
      <c r="K521">
        <f>IF(טבלה135[[#This Row],[מקס קבוע]]&lt;&gt;"",טבלה135[[#This Row],[מקסימום]]-טבלה135[[#This Row],[מינימום]],"")</f>
        <v>4</v>
      </c>
      <c r="L521">
        <f>IF(IFERROR(LOOKUP(טבלה135[[#This Row],[ClientID]],פיבוט!$A$4:$A$121),FALSE)=טבלה135[[#This Row],[ClientID]],1,0)</f>
        <v>1</v>
      </c>
      <c r="M521" t="str">
        <f>IF(OR(טבלה135[[#This Row],[ClientID]]=A522),"",1)</f>
        <v/>
      </c>
      <c r="N521" s="3" t="str">
        <f>IF(טבלה135[[#This Row],[טווח]]&lt;&gt;K520,טבלה135[[#This Row],[טווח]],"")</f>
        <v/>
      </c>
      <c r="O521" s="3" t="str">
        <f>IF(טבלה135[[#This Row],[מניית טווחים]]&lt;&gt;"",IF(OR(30&gt;טבלה135[[#This Row],[מקסימום]],30&lt;טבלה135[[#This Row],[מינימום]]),0,1),"")</f>
        <v/>
      </c>
    </row>
    <row r="522" spans="1:15" x14ac:dyDescent="0.25">
      <c r="A522" t="s">
        <v>53</v>
      </c>
      <c r="B522">
        <v>6</v>
      </c>
      <c r="C522">
        <v>33</v>
      </c>
      <c r="D522">
        <f>טבלה135[[#This Row],[LengthofCycle]]+1</f>
        <v>34</v>
      </c>
      <c r="E522">
        <f>IF(טבלה135[[#This Row],[CycleNumber]]&lt;3,"",IF(טבלה135[[#This Row],[CycleNumber]]=3,MIN(D520:D522),IF(I521=3,MIN(D519:D521),E521)))</f>
        <v>34</v>
      </c>
      <c r="F522">
        <f>IF(טבלה135[[#This Row],[CycleNumber]]&lt;3,"",IF(טבלה135[[#This Row],[CycleNumber]]=3,MAX(D520:D522),IF(I521=3,MAX(D519:D521),F521)))</f>
        <v>38</v>
      </c>
      <c r="G522">
        <f>IF(OR(טבלה135[[#This Row],[CycleNumber]]&gt;B523,B523=""),IF(טבלה135[[#This Row],[מספר סטייה]]=3,MIN(D520:D522),טבלה135[[#This Row],[מינ קבוע]]),טבלה135[[#This Row],[מינ קבוע]])</f>
        <v>34</v>
      </c>
      <c r="H522">
        <f>IF(OR(טבלה135[[#This Row],[CycleNumber]]&gt;B523,B523=""),IF(טבלה135[[#This Row],[מספר סטייה]]=3,MAX(D520:D522),טבלה135[[#This Row],[מקס קבוע]]),טבלה135[[#This Row],[מקס קבוע]])</f>
        <v>38</v>
      </c>
      <c r="I52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קבוע]]&lt;&gt;E521,1,I521+1),0))</f>
        <v>0</v>
      </c>
      <c r="J522">
        <f>IF(AND(טבלה135[[#This Row],[CycleNumber]]&lt;B523,טבלה135[[#This Row],[מקס קבוע]]&lt;&gt;""),IF(OR(טבלה135[[#This Row],[מספר סטייה]]&lt;I523,AND(טבלה135[[#This Row],[מספר סטייה]]=3,I523=1)),0,1),"")</f>
        <v>0</v>
      </c>
      <c r="K522">
        <f>IF(טבלה135[[#This Row],[מקס קבוע]]&lt;&gt;"",טבלה135[[#This Row],[מקסימום]]-טבלה135[[#This Row],[מינימום]],"")</f>
        <v>4</v>
      </c>
      <c r="L522">
        <f>IF(IFERROR(LOOKUP(טבלה135[[#This Row],[ClientID]],פיבוט!$A$4:$A$121),FALSE)=טבלה135[[#This Row],[ClientID]],1,0)</f>
        <v>1</v>
      </c>
      <c r="M522" t="str">
        <f>IF(OR(טבלה135[[#This Row],[ClientID]]=A523),"",1)</f>
        <v/>
      </c>
      <c r="N522" s="3" t="str">
        <f>IF(טבלה135[[#This Row],[טווח]]&lt;&gt;K521,טבלה135[[#This Row],[טווח]],"")</f>
        <v/>
      </c>
      <c r="O522" s="3" t="str">
        <f>IF(טבלה135[[#This Row],[מניית טווחים]]&lt;&gt;"",IF(OR(30&gt;טבלה135[[#This Row],[מקסימום]],30&lt;טבלה135[[#This Row],[מינימום]]),0,1),"")</f>
        <v/>
      </c>
    </row>
    <row r="523" spans="1:15" x14ac:dyDescent="0.25">
      <c r="A523" t="s">
        <v>53</v>
      </c>
      <c r="B523">
        <v>7</v>
      </c>
      <c r="C523">
        <v>30</v>
      </c>
      <c r="D523">
        <f>טבלה135[[#This Row],[LengthofCycle]]+1</f>
        <v>31</v>
      </c>
      <c r="E523">
        <f>IF(טבלה135[[#This Row],[CycleNumber]]&lt;3,"",IF(טבלה135[[#This Row],[CycleNumber]]=3,MIN(D521:D523),IF(I522=3,MIN(D520:D522),E522)))</f>
        <v>34</v>
      </c>
      <c r="F523">
        <f>IF(טבלה135[[#This Row],[CycleNumber]]&lt;3,"",IF(טבלה135[[#This Row],[CycleNumber]]=3,MAX(D521:D523),IF(I522=3,MAX(D520:D522),F522)))</f>
        <v>38</v>
      </c>
      <c r="G523">
        <f>IF(OR(טבלה135[[#This Row],[CycleNumber]]&gt;B524,B524=""),IF(טבלה135[[#This Row],[מספר סטייה]]=3,MIN(D521:D523),טבלה135[[#This Row],[מינ קבוע]]),טבלה135[[#This Row],[מינ קבוע]])</f>
        <v>34</v>
      </c>
      <c r="H523">
        <f>IF(OR(טבלה135[[#This Row],[CycleNumber]]&gt;B524,B524=""),IF(טבלה135[[#This Row],[מספר סטייה]]=3,MAX(D521:D523),טבלה135[[#This Row],[מקס קבוע]]),טבלה135[[#This Row],[מקס קבוע]])</f>
        <v>38</v>
      </c>
      <c r="I52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קבוע]]&lt;&gt;E522,1,I522+1),0))</f>
        <v>1</v>
      </c>
      <c r="J523">
        <f>IF(AND(טבלה135[[#This Row],[CycleNumber]]&lt;B524,טבלה135[[#This Row],[מקס קבוע]]&lt;&gt;""),IF(OR(טבלה135[[#This Row],[מספר סטייה]]&lt;I524,AND(טבלה135[[#This Row],[מספר סטייה]]=3,I524=1)),0,1),"")</f>
        <v>0</v>
      </c>
      <c r="K523">
        <f>IF(טבלה135[[#This Row],[מקס קבוע]]&lt;&gt;"",טבלה135[[#This Row],[מקסימום]]-טבלה135[[#This Row],[מינימום]],"")</f>
        <v>4</v>
      </c>
      <c r="L523">
        <f>IF(IFERROR(LOOKUP(טבלה135[[#This Row],[ClientID]],פיבוט!$A$4:$A$121),FALSE)=טבלה135[[#This Row],[ClientID]],1,0)</f>
        <v>1</v>
      </c>
      <c r="M523" t="str">
        <f>IF(OR(טבלה135[[#This Row],[ClientID]]=A524),"",1)</f>
        <v/>
      </c>
      <c r="N523" s="3" t="str">
        <f>IF(טבלה135[[#This Row],[טווח]]&lt;&gt;K522,טבלה135[[#This Row],[טווח]],"")</f>
        <v/>
      </c>
      <c r="O523" s="3" t="str">
        <f>IF(טבלה135[[#This Row],[מניית טווחים]]&lt;&gt;"",IF(OR(30&gt;טבלה135[[#This Row],[מקסימום]],30&lt;טבלה135[[#This Row],[מינימום]]),0,1),"")</f>
        <v/>
      </c>
    </row>
    <row r="524" spans="1:15" x14ac:dyDescent="0.25">
      <c r="A524" t="s">
        <v>53</v>
      </c>
      <c r="B524">
        <v>8</v>
      </c>
      <c r="C524">
        <v>38</v>
      </c>
      <c r="D524">
        <f>טבלה135[[#This Row],[LengthofCycle]]+1</f>
        <v>39</v>
      </c>
      <c r="E524">
        <f>IF(טבלה135[[#This Row],[CycleNumber]]&lt;3,"",IF(טבלה135[[#This Row],[CycleNumber]]=3,MIN(D522:D524),IF(I523=3,MIN(D521:D523),E523)))</f>
        <v>34</v>
      </c>
      <c r="F524">
        <f>IF(טבלה135[[#This Row],[CycleNumber]]&lt;3,"",IF(טבלה135[[#This Row],[CycleNumber]]=3,MAX(D522:D524),IF(I523=3,MAX(D521:D523),F523)))</f>
        <v>38</v>
      </c>
      <c r="G524">
        <f>IF(OR(טבלה135[[#This Row],[CycleNumber]]&gt;B525,B525=""),IF(טבלה135[[#This Row],[מספר סטייה]]=3,MIN(D522:D524),טבלה135[[#This Row],[מינ קבוע]]),טבלה135[[#This Row],[מינ קבוע]])</f>
        <v>34</v>
      </c>
      <c r="H524">
        <f>IF(OR(טבלה135[[#This Row],[CycleNumber]]&gt;B525,B525=""),IF(טבלה135[[#This Row],[מספר סטייה]]=3,MAX(D522:D524),טבלה135[[#This Row],[מקס קבוע]]),טבלה135[[#This Row],[מקס קבוע]])</f>
        <v>38</v>
      </c>
      <c r="I52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קבוע]]&lt;&gt;E523,1,I523+1),0))</f>
        <v>2</v>
      </c>
      <c r="J524">
        <f>IF(AND(טבלה135[[#This Row],[CycleNumber]]&lt;B525,טבלה135[[#This Row],[מקס קבוע]]&lt;&gt;""),IF(OR(טבלה135[[#This Row],[מספר סטייה]]&lt;I525,AND(טבלה135[[#This Row],[מספר סטייה]]=3,I525=1)),0,1),"")</f>
        <v>0</v>
      </c>
      <c r="K524">
        <f>IF(טבלה135[[#This Row],[מקס קבוע]]&lt;&gt;"",טבלה135[[#This Row],[מקסימום]]-טבלה135[[#This Row],[מינימום]],"")</f>
        <v>4</v>
      </c>
      <c r="L524">
        <f>IF(IFERROR(LOOKUP(טבלה135[[#This Row],[ClientID]],פיבוט!$A$4:$A$121),FALSE)=טבלה135[[#This Row],[ClientID]],1,0)</f>
        <v>1</v>
      </c>
      <c r="M524" t="str">
        <f>IF(OR(טבלה135[[#This Row],[ClientID]]=A525),"",1)</f>
        <v/>
      </c>
      <c r="N524" s="3" t="str">
        <f>IF(טבלה135[[#This Row],[טווח]]&lt;&gt;K523,טבלה135[[#This Row],[טווח]],"")</f>
        <v/>
      </c>
      <c r="O524" s="3" t="str">
        <f>IF(טבלה135[[#This Row],[מניית טווחים]]&lt;&gt;"",IF(OR(30&gt;טבלה135[[#This Row],[מקסימום]],30&lt;טבלה135[[#This Row],[מינימום]]),0,1),"")</f>
        <v/>
      </c>
    </row>
    <row r="525" spans="1:15" x14ac:dyDescent="0.25">
      <c r="A525" t="s">
        <v>53</v>
      </c>
      <c r="B525">
        <v>9</v>
      </c>
      <c r="C525">
        <v>27</v>
      </c>
      <c r="D525">
        <f>טבלה135[[#This Row],[LengthofCycle]]+1</f>
        <v>28</v>
      </c>
      <c r="E525">
        <f>IF(טבלה135[[#This Row],[CycleNumber]]&lt;3,"",IF(טבלה135[[#This Row],[CycleNumber]]=3,MIN(D523:D525),IF(I524=3,MIN(D522:D524),E524)))</f>
        <v>34</v>
      </c>
      <c r="F525">
        <f>IF(טבלה135[[#This Row],[CycleNumber]]&lt;3,"",IF(טבלה135[[#This Row],[CycleNumber]]=3,MAX(D523:D525),IF(I524=3,MAX(D522:D524),F524)))</f>
        <v>38</v>
      </c>
      <c r="G525">
        <f>IF(OR(טבלה135[[#This Row],[CycleNumber]]&gt;B526,B526=""),IF(טבלה135[[#This Row],[מספר סטייה]]=3,MIN(D523:D525),טבלה135[[#This Row],[מינ קבוע]]),טבלה135[[#This Row],[מינ קבוע]])</f>
        <v>34</v>
      </c>
      <c r="H525">
        <f>IF(OR(טבלה135[[#This Row],[CycleNumber]]&gt;B526,B526=""),IF(טבלה135[[#This Row],[מספר סטייה]]=3,MAX(D523:D525),טבלה135[[#This Row],[מקס קבוע]]),טבלה135[[#This Row],[מקס קבוע]])</f>
        <v>38</v>
      </c>
      <c r="I52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קבוע]]&lt;&gt;E524,1,I524+1),0))</f>
        <v>3</v>
      </c>
      <c r="J525">
        <f>IF(AND(טבלה135[[#This Row],[CycleNumber]]&lt;B526,טבלה135[[#This Row],[מקס קבוע]]&lt;&gt;""),IF(OR(טבלה135[[#This Row],[מספר סטייה]]&lt;I526,AND(טבלה135[[#This Row],[מספר סטייה]]=3,I526=1)),0,1),"")</f>
        <v>1</v>
      </c>
      <c r="K525">
        <f>IF(טבלה135[[#This Row],[מקס קבוע]]&lt;&gt;"",טבלה135[[#This Row],[מקסימום]]-טבלה135[[#This Row],[מינימום]],"")</f>
        <v>4</v>
      </c>
      <c r="L525">
        <f>IF(IFERROR(LOOKUP(טבלה135[[#This Row],[ClientID]],פיבוט!$A$4:$A$121),FALSE)=טבלה135[[#This Row],[ClientID]],1,0)</f>
        <v>1</v>
      </c>
      <c r="M525" t="str">
        <f>IF(OR(טבלה135[[#This Row],[ClientID]]=A526),"",1)</f>
        <v/>
      </c>
      <c r="N525" s="3" t="str">
        <f>IF(טבלה135[[#This Row],[טווח]]&lt;&gt;K524,טבלה135[[#This Row],[טווח]],"")</f>
        <v/>
      </c>
      <c r="O525" s="3" t="str">
        <f>IF(טבלה135[[#This Row],[מניית טווחים]]&lt;&gt;"",IF(OR(30&gt;טבלה135[[#This Row],[מקסימום]],30&lt;טבלה135[[#This Row],[מינימום]]),0,1),"")</f>
        <v/>
      </c>
    </row>
    <row r="526" spans="1:15" x14ac:dyDescent="0.25">
      <c r="A526" t="s">
        <v>53</v>
      </c>
      <c r="B526">
        <v>10</v>
      </c>
      <c r="C526">
        <v>29</v>
      </c>
      <c r="D526">
        <f>טבלה135[[#This Row],[LengthofCycle]]+1</f>
        <v>30</v>
      </c>
      <c r="E526">
        <f>IF(טבלה135[[#This Row],[CycleNumber]]&lt;3,"",IF(טבלה135[[#This Row],[CycleNumber]]=3,MIN(D524:D526),IF(I525=3,MIN(D523:D525),E525)))</f>
        <v>28</v>
      </c>
      <c r="F526">
        <f>IF(טבלה135[[#This Row],[CycleNumber]]&lt;3,"",IF(טבלה135[[#This Row],[CycleNumber]]=3,MAX(D524:D526),IF(I525=3,MAX(D523:D525),F525)))</f>
        <v>39</v>
      </c>
      <c r="G526">
        <f>IF(OR(טבלה135[[#This Row],[CycleNumber]]&gt;B527,B527=""),IF(טבלה135[[#This Row],[מספר סטייה]]=3,MIN(D524:D526),טבלה135[[#This Row],[מינ קבוע]]),טבלה135[[#This Row],[מינ קבוע]])</f>
        <v>28</v>
      </c>
      <c r="H526">
        <f>IF(OR(טבלה135[[#This Row],[CycleNumber]]&gt;B527,B527=""),IF(טבלה135[[#This Row],[מספר סטייה]]=3,MAX(D524:D526),טבלה135[[#This Row],[מקס קבוע]]),טבלה135[[#This Row],[מקס קבוע]])</f>
        <v>39</v>
      </c>
      <c r="I52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קבוע]]&lt;&gt;E525,1,I525+1),0))</f>
        <v>0</v>
      </c>
      <c r="J526">
        <f>IF(AND(טבלה135[[#This Row],[CycleNumber]]&lt;B527,טבלה135[[#This Row],[מקס קבוע]]&lt;&gt;""),IF(OR(טבלה135[[#This Row],[מספר סטייה]]&lt;I527,AND(טבלה135[[#This Row],[מספר סטייה]]=3,I527=1)),0,1),"")</f>
        <v>1</v>
      </c>
      <c r="K526">
        <f>IF(טבלה135[[#This Row],[מקס קבוע]]&lt;&gt;"",טבלה135[[#This Row],[מקסימום]]-טבלה135[[#This Row],[מינימום]],"")</f>
        <v>11</v>
      </c>
      <c r="L526">
        <f>IF(IFERROR(LOOKUP(טבלה135[[#This Row],[ClientID]],פיבוט!$A$4:$A$121),FALSE)=טבלה135[[#This Row],[ClientID]],1,0)</f>
        <v>1</v>
      </c>
      <c r="M526" t="str">
        <f>IF(OR(טבלה135[[#This Row],[ClientID]]=A527),"",1)</f>
        <v/>
      </c>
      <c r="N526" s="3">
        <f>IF(טבלה135[[#This Row],[טווח]]&lt;&gt;K525,טבלה135[[#This Row],[טווח]],"")</f>
        <v>11</v>
      </c>
      <c r="O526" s="3">
        <f>IF(טבלה135[[#This Row],[מניית טווחים]]&lt;&gt;"",IF(OR(30&gt;טבלה135[[#This Row],[מקסימום]],30&lt;טבלה135[[#This Row],[מינימום]]),0,1),"")</f>
        <v>1</v>
      </c>
    </row>
    <row r="527" spans="1:15" x14ac:dyDescent="0.25">
      <c r="A527" t="s">
        <v>53</v>
      </c>
      <c r="B527">
        <v>11</v>
      </c>
      <c r="C527">
        <v>35</v>
      </c>
      <c r="D527">
        <f>טבלה135[[#This Row],[LengthofCycle]]+1</f>
        <v>36</v>
      </c>
      <c r="E527">
        <f>IF(טבלה135[[#This Row],[CycleNumber]]&lt;3,"",IF(טבלה135[[#This Row],[CycleNumber]]=3,MIN(D525:D527),IF(I526=3,MIN(D524:D526),E526)))</f>
        <v>28</v>
      </c>
      <c r="F527">
        <f>IF(טבלה135[[#This Row],[CycleNumber]]&lt;3,"",IF(טבלה135[[#This Row],[CycleNumber]]=3,MAX(D525:D527),IF(I526=3,MAX(D524:D526),F526)))</f>
        <v>39</v>
      </c>
      <c r="G527">
        <f>IF(OR(טבלה135[[#This Row],[CycleNumber]]&gt;B528,B528=""),IF(טבלה135[[#This Row],[מספר סטייה]]=3,MIN(D525:D527),טבלה135[[#This Row],[מינ קבוע]]),טבלה135[[#This Row],[מינ קבוע]])</f>
        <v>28</v>
      </c>
      <c r="H527">
        <f>IF(OR(טבלה135[[#This Row],[CycleNumber]]&gt;B528,B528=""),IF(טבלה135[[#This Row],[מספר סטייה]]=3,MAX(D525:D527),טבלה135[[#This Row],[מקס קבוע]]),טבלה135[[#This Row],[מקס קבוע]])</f>
        <v>39</v>
      </c>
      <c r="I52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קבוע]]&lt;&gt;E526,1,I526+1),0))</f>
        <v>0</v>
      </c>
      <c r="J527">
        <f>IF(AND(טבלה135[[#This Row],[CycleNumber]]&lt;B528,טבלה135[[#This Row],[מקס קבוע]]&lt;&gt;""),IF(OR(טבלה135[[#This Row],[מספר סטייה]]&lt;I528,AND(טבלה135[[#This Row],[מספר סטייה]]=3,I528=1)),0,1),"")</f>
        <v>1</v>
      </c>
      <c r="K527">
        <f>IF(טבלה135[[#This Row],[מקס קבוע]]&lt;&gt;"",טבלה135[[#This Row],[מקסימום]]-טבלה135[[#This Row],[מינימום]],"")</f>
        <v>11</v>
      </c>
      <c r="L527">
        <f>IF(IFERROR(LOOKUP(טבלה135[[#This Row],[ClientID]],פיבוט!$A$4:$A$121),FALSE)=טבלה135[[#This Row],[ClientID]],1,0)</f>
        <v>1</v>
      </c>
      <c r="M527" t="str">
        <f>IF(OR(טבלה135[[#This Row],[ClientID]]=A528),"",1)</f>
        <v/>
      </c>
      <c r="N527" s="3" t="str">
        <f>IF(טבלה135[[#This Row],[טווח]]&lt;&gt;K526,טבלה135[[#This Row],[טווח]],"")</f>
        <v/>
      </c>
      <c r="O527" s="3" t="str">
        <f>IF(טבלה135[[#This Row],[מניית טווחים]]&lt;&gt;"",IF(OR(30&gt;טבלה135[[#This Row],[מקסימום]],30&lt;טבלה135[[#This Row],[מינימום]]),0,1),"")</f>
        <v/>
      </c>
    </row>
    <row r="528" spans="1:15" x14ac:dyDescent="0.25">
      <c r="A528" t="s">
        <v>53</v>
      </c>
      <c r="B528">
        <v>12</v>
      </c>
      <c r="C528">
        <v>32</v>
      </c>
      <c r="D528">
        <f>טבלה135[[#This Row],[LengthofCycle]]+1</f>
        <v>33</v>
      </c>
      <c r="E528">
        <f>IF(טבלה135[[#This Row],[CycleNumber]]&lt;3,"",IF(טבלה135[[#This Row],[CycleNumber]]=3,MIN(D526:D528),IF(I527=3,MIN(D525:D527),E527)))</f>
        <v>28</v>
      </c>
      <c r="F528">
        <f>IF(טבלה135[[#This Row],[CycleNumber]]&lt;3,"",IF(טבלה135[[#This Row],[CycleNumber]]=3,MAX(D526:D528),IF(I527=3,MAX(D525:D527),F527)))</f>
        <v>39</v>
      </c>
      <c r="G528">
        <f>IF(OR(טבלה135[[#This Row],[CycleNumber]]&gt;B529,B529=""),IF(טבלה135[[#This Row],[מספר סטייה]]=3,MIN(D526:D528),טבלה135[[#This Row],[מינ קבוע]]),טבלה135[[#This Row],[מינ קבוע]])</f>
        <v>28</v>
      </c>
      <c r="H528">
        <f>IF(OR(טבלה135[[#This Row],[CycleNumber]]&gt;B529,B529=""),IF(טבלה135[[#This Row],[מספר סטייה]]=3,MAX(D526:D528),טבלה135[[#This Row],[מקס קבוע]]),טבלה135[[#This Row],[מקס קבוע]])</f>
        <v>39</v>
      </c>
      <c r="I52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קבוע]]&lt;&gt;E527,1,I527+1),0))</f>
        <v>0</v>
      </c>
      <c r="J528">
        <f>IF(AND(טבלה135[[#This Row],[CycleNumber]]&lt;B529,טבלה135[[#This Row],[מקס קבוע]]&lt;&gt;""),IF(OR(טבלה135[[#This Row],[מספר סטייה]]&lt;I529,AND(טבלה135[[#This Row],[מספר סטייה]]=3,I529=1)),0,1),"")</f>
        <v>1</v>
      </c>
      <c r="K528">
        <f>IF(טבלה135[[#This Row],[מקס קבוע]]&lt;&gt;"",טבלה135[[#This Row],[מקסימום]]-טבלה135[[#This Row],[מינימום]],"")</f>
        <v>11</v>
      </c>
      <c r="L528">
        <f>IF(IFERROR(LOOKUP(טבלה135[[#This Row],[ClientID]],פיבוט!$A$4:$A$121),FALSE)=טבלה135[[#This Row],[ClientID]],1,0)</f>
        <v>1</v>
      </c>
      <c r="M528" t="str">
        <f>IF(OR(טבלה135[[#This Row],[ClientID]]=A529),"",1)</f>
        <v/>
      </c>
      <c r="N528" s="3" t="str">
        <f>IF(טבלה135[[#This Row],[טווח]]&lt;&gt;K527,טבלה135[[#This Row],[טווח]],"")</f>
        <v/>
      </c>
      <c r="O528" s="3" t="str">
        <f>IF(טבלה135[[#This Row],[מניית טווחים]]&lt;&gt;"",IF(OR(30&gt;טבלה135[[#This Row],[מקסימום]],30&lt;טבלה135[[#This Row],[מינימום]]),0,1),"")</f>
        <v/>
      </c>
    </row>
    <row r="529" spans="1:15" x14ac:dyDescent="0.25">
      <c r="A529" t="s">
        <v>53</v>
      </c>
      <c r="B529">
        <v>13</v>
      </c>
      <c r="C529">
        <v>37</v>
      </c>
      <c r="D529">
        <f>טבלה135[[#This Row],[LengthofCycle]]+1</f>
        <v>38</v>
      </c>
      <c r="E529">
        <f>IF(טבלה135[[#This Row],[CycleNumber]]&lt;3,"",IF(טבלה135[[#This Row],[CycleNumber]]=3,MIN(D527:D529),IF(I528=3,MIN(D526:D528),E528)))</f>
        <v>28</v>
      </c>
      <c r="F529">
        <f>IF(טבלה135[[#This Row],[CycleNumber]]&lt;3,"",IF(טבלה135[[#This Row],[CycleNumber]]=3,MAX(D527:D529),IF(I528=3,MAX(D526:D528),F528)))</f>
        <v>39</v>
      </c>
      <c r="G529">
        <f>IF(OR(טבלה135[[#This Row],[CycleNumber]]&gt;B530,B530=""),IF(טבלה135[[#This Row],[מספר סטייה]]=3,MIN(D527:D529),טבלה135[[#This Row],[מינ קבוע]]),טבלה135[[#This Row],[מינ קבוע]])</f>
        <v>28</v>
      </c>
      <c r="H529">
        <f>IF(OR(טבלה135[[#This Row],[CycleNumber]]&gt;B530,B530=""),IF(טבלה135[[#This Row],[מספר סטייה]]=3,MAX(D527:D529),טבלה135[[#This Row],[מקס קבוע]]),טבלה135[[#This Row],[מקס קבוע]])</f>
        <v>39</v>
      </c>
      <c r="I52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קבוע]]&lt;&gt;E528,1,I528+1),0))</f>
        <v>0</v>
      </c>
      <c r="J529" t="str">
        <f>IF(AND(טבלה135[[#This Row],[CycleNumber]]&lt;B530,טבלה135[[#This Row],[מקס קבוע]]&lt;&gt;""),IF(OR(טבלה135[[#This Row],[מספר סטייה]]&lt;I530,AND(טבלה135[[#This Row],[מספר סטייה]]=3,I530=1)),0,1),"")</f>
        <v/>
      </c>
      <c r="K529">
        <f>IF(טבלה135[[#This Row],[מקס קבוע]]&lt;&gt;"",טבלה135[[#This Row],[מקסימום]]-טבלה135[[#This Row],[מינימום]],"")</f>
        <v>11</v>
      </c>
      <c r="L529">
        <f>IF(IFERROR(LOOKUP(טבלה135[[#This Row],[ClientID]],פיבוט!$A$4:$A$121),FALSE)=טבלה135[[#This Row],[ClientID]],1,0)</f>
        <v>1</v>
      </c>
      <c r="M529">
        <f>IF(OR(טבלה135[[#This Row],[ClientID]]=A530),"",1)</f>
        <v>1</v>
      </c>
      <c r="N529" s="3" t="str">
        <f>IF(טבלה135[[#This Row],[טווח]]&lt;&gt;K528,טבלה135[[#This Row],[טווח]],"")</f>
        <v/>
      </c>
      <c r="O529" s="3" t="str">
        <f>IF(טבלה135[[#This Row],[מניית טווחים]]&lt;&gt;"",IF(OR(30&gt;טבלה135[[#This Row],[מקסימום]],30&lt;טבלה135[[#This Row],[מינימום]]),0,1),"")</f>
        <v/>
      </c>
    </row>
    <row r="530" spans="1:15" x14ac:dyDescent="0.25">
      <c r="A530" t="s">
        <v>54</v>
      </c>
      <c r="B530">
        <v>1</v>
      </c>
      <c r="C530">
        <v>29</v>
      </c>
      <c r="D530">
        <f>טבלה135[[#This Row],[LengthofCycle]]+1</f>
        <v>30</v>
      </c>
      <c r="E530" t="str">
        <f>IF(טבלה135[[#This Row],[CycleNumber]]&lt;3,"",IF(טבלה135[[#This Row],[CycleNumber]]=3,MIN(D528:D530),IF(I529=3,MIN(D527:D529),E529)))</f>
        <v/>
      </c>
      <c r="F530" t="str">
        <f>IF(טבלה135[[#This Row],[CycleNumber]]&lt;3,"",IF(טבלה135[[#This Row],[CycleNumber]]=3,MAX(D528:D530),IF(I529=3,MAX(D527:D529),F529)))</f>
        <v/>
      </c>
      <c r="G530" t="str">
        <f>IF(OR(טבלה135[[#This Row],[CycleNumber]]&gt;B531,B531=""),IF(טבלה135[[#This Row],[מספר סטייה]]=3,MIN(D528:D530),טבלה135[[#This Row],[מינ קבוע]]),טבלה135[[#This Row],[מינ קבוע]])</f>
        <v/>
      </c>
      <c r="H530" t="str">
        <f>IF(OR(טבלה135[[#This Row],[CycleNumber]]&gt;B531,B531=""),IF(טבלה135[[#This Row],[מספר סטייה]]=3,MAX(D528:D530),טבלה135[[#This Row],[מקס קבוע]]),טבלה135[[#This Row],[מקס קבוע]])</f>
        <v/>
      </c>
      <c r="I53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קבוע]]&lt;&gt;E529,1,I529+1),0))</f>
        <v/>
      </c>
      <c r="J530" t="str">
        <f>IF(AND(טבלה135[[#This Row],[CycleNumber]]&lt;B531,טבלה135[[#This Row],[מקס קבוע]]&lt;&gt;""),IF(OR(טבלה135[[#This Row],[מספר סטייה]]&lt;I531,AND(טבלה135[[#This Row],[מספר סטייה]]=3,I531=1)),0,1),"")</f>
        <v/>
      </c>
      <c r="K530" t="str">
        <f>IF(טבלה135[[#This Row],[מקס קבוע]]&lt;&gt;"",טבלה135[[#This Row],[מקסימום]]-טבלה135[[#This Row],[מינימום]],"")</f>
        <v/>
      </c>
      <c r="L530">
        <f>IF(IFERROR(LOOKUP(טבלה135[[#This Row],[ClientID]],פיבוט!$A$4:$A$121),FALSE)=טבלה135[[#This Row],[ClientID]],1,0)</f>
        <v>1</v>
      </c>
      <c r="M530" t="str">
        <f>IF(OR(טבלה135[[#This Row],[ClientID]]=A531),"",1)</f>
        <v/>
      </c>
      <c r="N530" s="3" t="str">
        <f>IF(טבלה135[[#This Row],[טווח]]&lt;&gt;K529,טבלה135[[#This Row],[טווח]],"")</f>
        <v/>
      </c>
      <c r="O530" s="3" t="str">
        <f>IF(טבלה135[[#This Row],[מניית טווחים]]&lt;&gt;"",IF(OR(30&gt;טבלה135[[#This Row],[מקסימום]],30&lt;טבלה135[[#This Row],[מינימום]]),0,1),"")</f>
        <v/>
      </c>
    </row>
    <row r="531" spans="1:15" x14ac:dyDescent="0.25">
      <c r="A531" t="s">
        <v>54</v>
      </c>
      <c r="B531">
        <v>2</v>
      </c>
      <c r="C531">
        <v>29</v>
      </c>
      <c r="D531">
        <f>טבלה135[[#This Row],[LengthofCycle]]+1</f>
        <v>30</v>
      </c>
      <c r="E531" t="str">
        <f>IF(טבלה135[[#This Row],[CycleNumber]]&lt;3,"",IF(טבלה135[[#This Row],[CycleNumber]]=3,MIN(D529:D531),IF(I530=3,MIN(D528:D530),E530)))</f>
        <v/>
      </c>
      <c r="F531" t="str">
        <f>IF(טבלה135[[#This Row],[CycleNumber]]&lt;3,"",IF(טבלה135[[#This Row],[CycleNumber]]=3,MAX(D529:D531),IF(I530=3,MAX(D528:D530),F530)))</f>
        <v/>
      </c>
      <c r="G531" t="str">
        <f>IF(OR(טבלה135[[#This Row],[CycleNumber]]&gt;B532,B532=""),IF(טבלה135[[#This Row],[מספר סטייה]]=3,MIN(D529:D531),טבלה135[[#This Row],[מינ קבוע]]),טבלה135[[#This Row],[מינ קבוע]])</f>
        <v/>
      </c>
      <c r="H531" t="str">
        <f>IF(OR(טבלה135[[#This Row],[CycleNumber]]&gt;B532,B532=""),IF(טבלה135[[#This Row],[מספר סטייה]]=3,MAX(D529:D531),טבלה135[[#This Row],[מקס קבוע]]),טבלה135[[#This Row],[מקס קבוע]])</f>
        <v/>
      </c>
      <c r="I53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קבוע]]&lt;&gt;E530,1,I530+1),0))</f>
        <v/>
      </c>
      <c r="J531" t="str">
        <f>IF(AND(טבלה135[[#This Row],[CycleNumber]]&lt;B532,טבלה135[[#This Row],[מקס קבוע]]&lt;&gt;""),IF(OR(טבלה135[[#This Row],[מספר סטייה]]&lt;I532,AND(טבלה135[[#This Row],[מספר סטייה]]=3,I532=1)),0,1),"")</f>
        <v/>
      </c>
      <c r="K531" t="str">
        <f>IF(טבלה135[[#This Row],[מקס קבוע]]&lt;&gt;"",טבלה135[[#This Row],[מקסימום]]-טבלה135[[#This Row],[מינימום]],"")</f>
        <v/>
      </c>
      <c r="L531">
        <f>IF(IFERROR(LOOKUP(טבלה135[[#This Row],[ClientID]],פיבוט!$A$4:$A$121),FALSE)=טבלה135[[#This Row],[ClientID]],1,0)</f>
        <v>1</v>
      </c>
      <c r="M531" t="str">
        <f>IF(OR(טבלה135[[#This Row],[ClientID]]=A532),"",1)</f>
        <v/>
      </c>
      <c r="N531" s="3" t="str">
        <f>IF(טבלה135[[#This Row],[טווח]]&lt;&gt;K530,טבלה135[[#This Row],[טווח]],"")</f>
        <v/>
      </c>
      <c r="O531" s="3" t="str">
        <f>IF(טבלה135[[#This Row],[מניית טווחים]]&lt;&gt;"",IF(OR(30&gt;טבלה135[[#This Row],[מקסימום]],30&lt;טבלה135[[#This Row],[מינימום]]),0,1),"")</f>
        <v/>
      </c>
    </row>
    <row r="532" spans="1:15" x14ac:dyDescent="0.25">
      <c r="A532" t="s">
        <v>54</v>
      </c>
      <c r="B532">
        <v>3</v>
      </c>
      <c r="C532">
        <v>33</v>
      </c>
      <c r="D532">
        <f>טבלה135[[#This Row],[LengthofCycle]]+1</f>
        <v>34</v>
      </c>
      <c r="E532">
        <f>IF(טבלה135[[#This Row],[CycleNumber]]&lt;3,"",IF(טבלה135[[#This Row],[CycleNumber]]=3,MIN(D530:D532),IF(I531=3,MIN(D529:D531),E531)))</f>
        <v>30</v>
      </c>
      <c r="F532">
        <f>IF(טבלה135[[#This Row],[CycleNumber]]&lt;3,"",IF(טבלה135[[#This Row],[CycleNumber]]=3,MAX(D530:D532),IF(I531=3,MAX(D529:D531),F531)))</f>
        <v>34</v>
      </c>
      <c r="G532">
        <f>IF(OR(טבלה135[[#This Row],[CycleNumber]]&gt;B533,B533=""),IF(טבלה135[[#This Row],[מספר סטייה]]=3,MIN(D530:D532),טבלה135[[#This Row],[מינ קבוע]]),טבלה135[[#This Row],[מינ קבוע]])</f>
        <v>30</v>
      </c>
      <c r="H532">
        <f>IF(OR(טבלה135[[#This Row],[CycleNumber]]&gt;B533,B533=""),IF(טבלה135[[#This Row],[מספר סטייה]]=3,MAX(D530:D532),טבלה135[[#This Row],[מקס קבוע]]),טבלה135[[#This Row],[מקס קבוע]])</f>
        <v>34</v>
      </c>
      <c r="I53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קבוע]]&lt;&gt;E531,1,I531+1),0))</f>
        <v>0</v>
      </c>
      <c r="J532">
        <f>IF(AND(טבלה135[[#This Row],[CycleNumber]]&lt;B533,טבלה135[[#This Row],[מקס קבוע]]&lt;&gt;""),IF(OR(טבלה135[[#This Row],[מספר סטייה]]&lt;I533,AND(טבלה135[[#This Row],[מספר סטייה]]=3,I533=1)),0,1),"")</f>
        <v>0</v>
      </c>
      <c r="K532">
        <f>IF(טבלה135[[#This Row],[מקס קבוע]]&lt;&gt;"",טבלה135[[#This Row],[מקסימום]]-טבלה135[[#This Row],[מינימום]],"")</f>
        <v>4</v>
      </c>
      <c r="L532">
        <f>IF(IFERROR(LOOKUP(טבלה135[[#This Row],[ClientID]],פיבוט!$A$4:$A$121),FALSE)=טבלה135[[#This Row],[ClientID]],1,0)</f>
        <v>1</v>
      </c>
      <c r="M532" t="str">
        <f>IF(OR(טבלה135[[#This Row],[ClientID]]=A533),"",1)</f>
        <v/>
      </c>
      <c r="N532" s="3">
        <f>IF(טבלה135[[#This Row],[טווח]]&lt;&gt;K531,טבלה135[[#This Row],[טווח]],"")</f>
        <v>4</v>
      </c>
      <c r="O532" s="3">
        <f>IF(טבלה135[[#This Row],[מניית טווחים]]&lt;&gt;"",IF(OR(30&gt;טבלה135[[#This Row],[מקסימום]],30&lt;טבלה135[[#This Row],[מינימום]]),0,1),"")</f>
        <v>1</v>
      </c>
    </row>
    <row r="533" spans="1:15" x14ac:dyDescent="0.25">
      <c r="A533" t="s">
        <v>54</v>
      </c>
      <c r="B533">
        <v>4</v>
      </c>
      <c r="C533">
        <v>25</v>
      </c>
      <c r="D533">
        <f>טבלה135[[#This Row],[LengthofCycle]]+1</f>
        <v>26</v>
      </c>
      <c r="E533">
        <f>IF(טבלה135[[#This Row],[CycleNumber]]&lt;3,"",IF(טבלה135[[#This Row],[CycleNumber]]=3,MIN(D531:D533),IF(I532=3,MIN(D530:D532),E532)))</f>
        <v>30</v>
      </c>
      <c r="F533">
        <f>IF(טבלה135[[#This Row],[CycleNumber]]&lt;3,"",IF(טבלה135[[#This Row],[CycleNumber]]=3,MAX(D531:D533),IF(I532=3,MAX(D530:D532),F532)))</f>
        <v>34</v>
      </c>
      <c r="G533">
        <f>IF(OR(טבלה135[[#This Row],[CycleNumber]]&gt;B534,B534=""),IF(טבלה135[[#This Row],[מספר סטייה]]=3,MIN(D531:D533),טבלה135[[#This Row],[מינ קבוע]]),טבלה135[[#This Row],[מינ קבוע]])</f>
        <v>30</v>
      </c>
      <c r="H533">
        <f>IF(OR(טבלה135[[#This Row],[CycleNumber]]&gt;B534,B534=""),IF(טבלה135[[#This Row],[מספר סטייה]]=3,MAX(D531:D533),טבלה135[[#This Row],[מקס קבוע]]),טבלה135[[#This Row],[מקס קבוע]])</f>
        <v>34</v>
      </c>
      <c r="I53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קבוע]]&lt;&gt;E532,1,I532+1),0))</f>
        <v>1</v>
      </c>
      <c r="J533">
        <f>IF(AND(טבלה135[[#This Row],[CycleNumber]]&lt;B534,טבלה135[[#This Row],[מקס קבוע]]&lt;&gt;""),IF(OR(טבלה135[[#This Row],[מספר סטייה]]&lt;I534,AND(טבלה135[[#This Row],[מספר סטייה]]=3,I534=1)),0,1),"")</f>
        <v>1</v>
      </c>
      <c r="K533">
        <f>IF(טבלה135[[#This Row],[מקס קבוע]]&lt;&gt;"",טבלה135[[#This Row],[מקסימום]]-טבלה135[[#This Row],[מינימום]],"")</f>
        <v>4</v>
      </c>
      <c r="L533">
        <f>IF(IFERROR(LOOKUP(טבלה135[[#This Row],[ClientID]],פיבוט!$A$4:$A$121),FALSE)=טבלה135[[#This Row],[ClientID]],1,0)</f>
        <v>1</v>
      </c>
      <c r="M533" t="str">
        <f>IF(OR(טבלה135[[#This Row],[ClientID]]=A534),"",1)</f>
        <v/>
      </c>
      <c r="N533" s="3" t="str">
        <f>IF(טבלה135[[#This Row],[טווח]]&lt;&gt;K532,טבלה135[[#This Row],[טווח]],"")</f>
        <v/>
      </c>
      <c r="O533" s="3" t="str">
        <f>IF(טבלה135[[#This Row],[מניית טווחים]]&lt;&gt;"",IF(OR(30&gt;טבלה135[[#This Row],[מקסימום]],30&lt;טבלה135[[#This Row],[מינימום]]),0,1),"")</f>
        <v/>
      </c>
    </row>
    <row r="534" spans="1:15" x14ac:dyDescent="0.25">
      <c r="A534" t="s">
        <v>54</v>
      </c>
      <c r="B534">
        <v>5</v>
      </c>
      <c r="C534">
        <v>31</v>
      </c>
      <c r="D534">
        <f>טבלה135[[#This Row],[LengthofCycle]]+1</f>
        <v>32</v>
      </c>
      <c r="E534">
        <f>IF(טבלה135[[#This Row],[CycleNumber]]&lt;3,"",IF(טבלה135[[#This Row],[CycleNumber]]=3,MIN(D532:D534),IF(I533=3,MIN(D531:D533),E533)))</f>
        <v>30</v>
      </c>
      <c r="F534">
        <f>IF(טבלה135[[#This Row],[CycleNumber]]&lt;3,"",IF(טבלה135[[#This Row],[CycleNumber]]=3,MAX(D532:D534),IF(I533=3,MAX(D531:D533),F533)))</f>
        <v>34</v>
      </c>
      <c r="G534">
        <f>IF(OR(טבלה135[[#This Row],[CycleNumber]]&gt;B535,B535=""),IF(טבלה135[[#This Row],[מספר סטייה]]=3,MIN(D532:D534),טבלה135[[#This Row],[מינ קבוע]]),טבלה135[[#This Row],[מינ קבוע]])</f>
        <v>30</v>
      </c>
      <c r="H534">
        <f>IF(OR(טבלה135[[#This Row],[CycleNumber]]&gt;B535,B535=""),IF(טבלה135[[#This Row],[מספר סטייה]]=3,MAX(D532:D534),טבלה135[[#This Row],[מקס קבוע]]),טבלה135[[#This Row],[מקס קבוע]])</f>
        <v>34</v>
      </c>
      <c r="I53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קבוע]]&lt;&gt;E533,1,I533+1),0))</f>
        <v>0</v>
      </c>
      <c r="J534">
        <f>IF(AND(טבלה135[[#This Row],[CycleNumber]]&lt;B535,טבלה135[[#This Row],[מקס קבוע]]&lt;&gt;""),IF(OR(טבלה135[[#This Row],[מספר סטייה]]&lt;I535,AND(טבלה135[[#This Row],[מספר סטייה]]=3,I535=1)),0,1),"")</f>
        <v>1</v>
      </c>
      <c r="K534">
        <f>IF(טבלה135[[#This Row],[מקס קבוע]]&lt;&gt;"",טבלה135[[#This Row],[מקסימום]]-טבלה135[[#This Row],[מינימום]],"")</f>
        <v>4</v>
      </c>
      <c r="L534">
        <f>IF(IFERROR(LOOKUP(טבלה135[[#This Row],[ClientID]],פיבוט!$A$4:$A$121),FALSE)=טבלה135[[#This Row],[ClientID]],1,0)</f>
        <v>1</v>
      </c>
      <c r="M534" t="str">
        <f>IF(OR(טבלה135[[#This Row],[ClientID]]=A535),"",1)</f>
        <v/>
      </c>
      <c r="N534" s="3" t="str">
        <f>IF(טבלה135[[#This Row],[טווח]]&lt;&gt;K533,טבלה135[[#This Row],[טווח]],"")</f>
        <v/>
      </c>
      <c r="O534" s="3" t="str">
        <f>IF(טבלה135[[#This Row],[מניית טווחים]]&lt;&gt;"",IF(OR(30&gt;טבלה135[[#This Row],[מקסימום]],30&lt;טבלה135[[#This Row],[מינימום]]),0,1),"")</f>
        <v/>
      </c>
    </row>
    <row r="535" spans="1:15" x14ac:dyDescent="0.25">
      <c r="A535" t="s">
        <v>54</v>
      </c>
      <c r="B535">
        <v>6</v>
      </c>
      <c r="C535">
        <v>30</v>
      </c>
      <c r="D535">
        <f>טבלה135[[#This Row],[LengthofCycle]]+1</f>
        <v>31</v>
      </c>
      <c r="E535">
        <f>IF(טבלה135[[#This Row],[CycleNumber]]&lt;3,"",IF(טבלה135[[#This Row],[CycleNumber]]=3,MIN(D533:D535),IF(I534=3,MIN(D532:D534),E534)))</f>
        <v>30</v>
      </c>
      <c r="F535">
        <f>IF(טבלה135[[#This Row],[CycleNumber]]&lt;3,"",IF(טבלה135[[#This Row],[CycleNumber]]=3,MAX(D533:D535),IF(I534=3,MAX(D532:D534),F534)))</f>
        <v>34</v>
      </c>
      <c r="G535">
        <f>IF(OR(טבלה135[[#This Row],[CycleNumber]]&gt;B536,B536=""),IF(טבלה135[[#This Row],[מספר סטייה]]=3,MIN(D533:D535),טבלה135[[#This Row],[מינ קבוע]]),טבלה135[[#This Row],[מינ קבוע]])</f>
        <v>30</v>
      </c>
      <c r="H535">
        <f>IF(OR(טבלה135[[#This Row],[CycleNumber]]&gt;B536,B536=""),IF(טבלה135[[#This Row],[מספר סטייה]]=3,MAX(D533:D535),טבלה135[[#This Row],[מקס קבוע]]),טבלה135[[#This Row],[מקס קבוע]])</f>
        <v>34</v>
      </c>
      <c r="I53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קבוע]]&lt;&gt;E534,1,I534+1),0))</f>
        <v>0</v>
      </c>
      <c r="J535">
        <f>IF(AND(טבלה135[[#This Row],[CycleNumber]]&lt;B536,טבלה135[[#This Row],[מקס קבוע]]&lt;&gt;""),IF(OR(טבלה135[[#This Row],[מספר סטייה]]&lt;I536,AND(טבלה135[[#This Row],[מספר סטייה]]=3,I536=1)),0,1),"")</f>
        <v>1</v>
      </c>
      <c r="K535">
        <f>IF(טבלה135[[#This Row],[מקס קבוע]]&lt;&gt;"",טבלה135[[#This Row],[מקסימום]]-טבלה135[[#This Row],[מינימום]],"")</f>
        <v>4</v>
      </c>
      <c r="L535">
        <f>IF(IFERROR(LOOKUP(טבלה135[[#This Row],[ClientID]],פיבוט!$A$4:$A$121),FALSE)=טבלה135[[#This Row],[ClientID]],1,0)</f>
        <v>1</v>
      </c>
      <c r="M535" t="str">
        <f>IF(OR(טבלה135[[#This Row],[ClientID]]=A536),"",1)</f>
        <v/>
      </c>
      <c r="N535" s="3" t="str">
        <f>IF(טבלה135[[#This Row],[טווח]]&lt;&gt;K534,טבלה135[[#This Row],[טווח]],"")</f>
        <v/>
      </c>
      <c r="O535" s="3" t="str">
        <f>IF(טבלה135[[#This Row],[מניית טווחים]]&lt;&gt;"",IF(OR(30&gt;טבלה135[[#This Row],[מקסימום]],30&lt;טבלה135[[#This Row],[מינימום]]),0,1),"")</f>
        <v/>
      </c>
    </row>
    <row r="536" spans="1:15" x14ac:dyDescent="0.25">
      <c r="A536" t="s">
        <v>54</v>
      </c>
      <c r="B536">
        <v>7</v>
      </c>
      <c r="C536">
        <v>32</v>
      </c>
      <c r="D536">
        <f>טבלה135[[#This Row],[LengthofCycle]]+1</f>
        <v>33</v>
      </c>
      <c r="E536">
        <f>IF(טבלה135[[#This Row],[CycleNumber]]&lt;3,"",IF(טבלה135[[#This Row],[CycleNumber]]=3,MIN(D534:D536),IF(I535=3,MIN(D533:D535),E535)))</f>
        <v>30</v>
      </c>
      <c r="F536">
        <f>IF(טבלה135[[#This Row],[CycleNumber]]&lt;3,"",IF(טבלה135[[#This Row],[CycleNumber]]=3,MAX(D534:D536),IF(I535=3,MAX(D533:D535),F535)))</f>
        <v>34</v>
      </c>
      <c r="G536">
        <f>IF(OR(טבלה135[[#This Row],[CycleNumber]]&gt;B537,B537=""),IF(טבלה135[[#This Row],[מספר סטייה]]=3,MIN(D534:D536),טבלה135[[#This Row],[מינ קבוע]]),טבלה135[[#This Row],[מינ קבוע]])</f>
        <v>30</v>
      </c>
      <c r="H536">
        <f>IF(OR(טבלה135[[#This Row],[CycleNumber]]&gt;B537,B537=""),IF(טבלה135[[#This Row],[מספר סטייה]]=3,MAX(D534:D536),טבלה135[[#This Row],[מקס קבוע]]),טבלה135[[#This Row],[מקס קבוע]])</f>
        <v>34</v>
      </c>
      <c r="I53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קבוע]]&lt;&gt;E535,1,I535+1),0))</f>
        <v>0</v>
      </c>
      <c r="J536">
        <f>IF(AND(טבלה135[[#This Row],[CycleNumber]]&lt;B537,טבלה135[[#This Row],[מקס קבוע]]&lt;&gt;""),IF(OR(טבלה135[[#This Row],[מספר סטייה]]&lt;I537,AND(טבלה135[[#This Row],[מספר סטייה]]=3,I537=1)),0,1),"")</f>
        <v>0</v>
      </c>
      <c r="K536">
        <f>IF(טבלה135[[#This Row],[מקס קבוע]]&lt;&gt;"",טבלה135[[#This Row],[מקסימום]]-טבלה135[[#This Row],[מינימום]],"")</f>
        <v>4</v>
      </c>
      <c r="L536">
        <f>IF(IFERROR(LOOKUP(טבלה135[[#This Row],[ClientID]],פיבוט!$A$4:$A$121),FALSE)=טבלה135[[#This Row],[ClientID]],1,0)</f>
        <v>1</v>
      </c>
      <c r="M536" t="str">
        <f>IF(OR(טבלה135[[#This Row],[ClientID]]=A537),"",1)</f>
        <v/>
      </c>
      <c r="N536" s="3" t="str">
        <f>IF(טבלה135[[#This Row],[טווח]]&lt;&gt;K535,טבלה135[[#This Row],[טווח]],"")</f>
        <v/>
      </c>
      <c r="O536" s="3" t="str">
        <f>IF(טבלה135[[#This Row],[מניית טווחים]]&lt;&gt;"",IF(OR(30&gt;טבלה135[[#This Row],[מקסימום]],30&lt;טבלה135[[#This Row],[מינימום]]),0,1),"")</f>
        <v/>
      </c>
    </row>
    <row r="537" spans="1:15" x14ac:dyDescent="0.25">
      <c r="A537" t="s">
        <v>54</v>
      </c>
      <c r="B537">
        <v>8</v>
      </c>
      <c r="C537">
        <v>28</v>
      </c>
      <c r="D537">
        <f>טבלה135[[#This Row],[LengthofCycle]]+1</f>
        <v>29</v>
      </c>
      <c r="E537">
        <f>IF(טבלה135[[#This Row],[CycleNumber]]&lt;3,"",IF(טבלה135[[#This Row],[CycleNumber]]=3,MIN(D535:D537),IF(I536=3,MIN(D534:D536),E536)))</f>
        <v>30</v>
      </c>
      <c r="F537">
        <f>IF(טבלה135[[#This Row],[CycleNumber]]&lt;3,"",IF(טבלה135[[#This Row],[CycleNumber]]=3,MAX(D535:D537),IF(I536=3,MAX(D534:D536),F536)))</f>
        <v>34</v>
      </c>
      <c r="G537">
        <f>IF(OR(טבלה135[[#This Row],[CycleNumber]]&gt;B538,B538=""),IF(טבלה135[[#This Row],[מספר סטייה]]=3,MIN(D535:D537),טבלה135[[#This Row],[מינ קבוע]]),טבלה135[[#This Row],[מינ קבוע]])</f>
        <v>30</v>
      </c>
      <c r="H537">
        <f>IF(OR(טבלה135[[#This Row],[CycleNumber]]&gt;B538,B538=""),IF(טבלה135[[#This Row],[מספר סטייה]]=3,MAX(D535:D537),טבלה135[[#This Row],[מקס קבוע]]),טבלה135[[#This Row],[מקס קבוע]])</f>
        <v>34</v>
      </c>
      <c r="I53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קבוע]]&lt;&gt;E536,1,I536+1),0))</f>
        <v>1</v>
      </c>
      <c r="J537">
        <f>IF(AND(טבלה135[[#This Row],[CycleNumber]]&lt;B538,טבלה135[[#This Row],[מקס קבוע]]&lt;&gt;""),IF(OR(טבלה135[[#This Row],[מספר סטייה]]&lt;I538,AND(טבלה135[[#This Row],[מספר סטייה]]=3,I538=1)),0,1),"")</f>
        <v>0</v>
      </c>
      <c r="K537">
        <f>IF(טבלה135[[#This Row],[מקס קבוע]]&lt;&gt;"",טבלה135[[#This Row],[מקסימום]]-טבלה135[[#This Row],[מינימום]],"")</f>
        <v>4</v>
      </c>
      <c r="L537">
        <f>IF(IFERROR(LOOKUP(טבלה135[[#This Row],[ClientID]],פיבוט!$A$4:$A$121),FALSE)=טבלה135[[#This Row],[ClientID]],1,0)</f>
        <v>1</v>
      </c>
      <c r="M537" t="str">
        <f>IF(OR(טבלה135[[#This Row],[ClientID]]=A538),"",1)</f>
        <v/>
      </c>
      <c r="N537" s="3" t="str">
        <f>IF(טבלה135[[#This Row],[טווח]]&lt;&gt;K536,טבלה135[[#This Row],[טווח]],"")</f>
        <v/>
      </c>
      <c r="O537" s="3" t="str">
        <f>IF(טבלה135[[#This Row],[מניית טווחים]]&lt;&gt;"",IF(OR(30&gt;טבלה135[[#This Row],[מקסימום]],30&lt;טבלה135[[#This Row],[מינימום]]),0,1),"")</f>
        <v/>
      </c>
    </row>
    <row r="538" spans="1:15" x14ac:dyDescent="0.25">
      <c r="A538" t="s">
        <v>54</v>
      </c>
      <c r="B538">
        <v>9</v>
      </c>
      <c r="C538">
        <v>28</v>
      </c>
      <c r="D538">
        <f>טבלה135[[#This Row],[LengthofCycle]]+1</f>
        <v>29</v>
      </c>
      <c r="E538">
        <f>IF(טבלה135[[#This Row],[CycleNumber]]&lt;3,"",IF(טבלה135[[#This Row],[CycleNumber]]=3,MIN(D536:D538),IF(I537=3,MIN(D535:D537),E537)))</f>
        <v>30</v>
      </c>
      <c r="F538">
        <f>IF(טבלה135[[#This Row],[CycleNumber]]&lt;3,"",IF(טבלה135[[#This Row],[CycleNumber]]=3,MAX(D536:D538),IF(I537=3,MAX(D535:D537),F537)))</f>
        <v>34</v>
      </c>
      <c r="G538">
        <f>IF(OR(טבלה135[[#This Row],[CycleNumber]]&gt;B539,B539=""),IF(טבלה135[[#This Row],[מספר סטייה]]=3,MIN(D536:D538),טבלה135[[#This Row],[מינ קבוע]]),טבלה135[[#This Row],[מינ קבוע]])</f>
        <v>30</v>
      </c>
      <c r="H538">
        <f>IF(OR(טבלה135[[#This Row],[CycleNumber]]&gt;B539,B539=""),IF(טבלה135[[#This Row],[מספר סטייה]]=3,MAX(D536:D538),טבלה135[[#This Row],[מקס קבוע]]),טבלה135[[#This Row],[מקס קבוע]])</f>
        <v>34</v>
      </c>
      <c r="I53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קבוע]]&lt;&gt;E537,1,I537+1),0))</f>
        <v>2</v>
      </c>
      <c r="J538">
        <f>IF(AND(טבלה135[[#This Row],[CycleNumber]]&lt;B539,טבלה135[[#This Row],[מקס קבוע]]&lt;&gt;""),IF(OR(טבלה135[[#This Row],[מספר סטייה]]&lt;I539,AND(טבלה135[[#This Row],[מספר סטייה]]=3,I539=1)),0,1),"")</f>
        <v>1</v>
      </c>
      <c r="K538">
        <f>IF(טבלה135[[#This Row],[מקס קבוע]]&lt;&gt;"",טבלה135[[#This Row],[מקסימום]]-טבלה135[[#This Row],[מינימום]],"")</f>
        <v>4</v>
      </c>
      <c r="L538">
        <f>IF(IFERROR(LOOKUP(טבלה135[[#This Row],[ClientID]],פיבוט!$A$4:$A$121),FALSE)=טבלה135[[#This Row],[ClientID]],1,0)</f>
        <v>1</v>
      </c>
      <c r="M538" t="str">
        <f>IF(OR(טבלה135[[#This Row],[ClientID]]=A539),"",1)</f>
        <v/>
      </c>
      <c r="N538" s="3" t="str">
        <f>IF(טבלה135[[#This Row],[טווח]]&lt;&gt;K537,טבלה135[[#This Row],[טווח]],"")</f>
        <v/>
      </c>
      <c r="O538" s="3" t="str">
        <f>IF(טבלה135[[#This Row],[מניית טווחים]]&lt;&gt;"",IF(OR(30&gt;טבלה135[[#This Row],[מקסימום]],30&lt;טבלה135[[#This Row],[מינימום]]),0,1),"")</f>
        <v/>
      </c>
    </row>
    <row r="539" spans="1:15" x14ac:dyDescent="0.25">
      <c r="A539" t="s">
        <v>54</v>
      </c>
      <c r="B539">
        <v>10</v>
      </c>
      <c r="C539">
        <v>30</v>
      </c>
      <c r="D539">
        <f>טבלה135[[#This Row],[LengthofCycle]]+1</f>
        <v>31</v>
      </c>
      <c r="E539">
        <f>IF(טבלה135[[#This Row],[CycleNumber]]&lt;3,"",IF(טבלה135[[#This Row],[CycleNumber]]=3,MIN(D537:D539),IF(I538=3,MIN(D536:D538),E538)))</f>
        <v>30</v>
      </c>
      <c r="F539">
        <f>IF(טבלה135[[#This Row],[CycleNumber]]&lt;3,"",IF(טבלה135[[#This Row],[CycleNumber]]=3,MAX(D537:D539),IF(I538=3,MAX(D536:D538),F538)))</f>
        <v>34</v>
      </c>
      <c r="G539">
        <f>IF(OR(טבלה135[[#This Row],[CycleNumber]]&gt;B540,B540=""),IF(טבלה135[[#This Row],[מספר סטייה]]=3,MIN(D537:D539),טבלה135[[#This Row],[מינ קבוע]]),טבלה135[[#This Row],[מינ קבוע]])</f>
        <v>30</v>
      </c>
      <c r="H539">
        <f>IF(OR(טבלה135[[#This Row],[CycleNumber]]&gt;B540,B540=""),IF(טבלה135[[#This Row],[מספר סטייה]]=3,MAX(D537:D539),טבלה135[[#This Row],[מקס קבוע]]),טבלה135[[#This Row],[מקס קבוע]])</f>
        <v>34</v>
      </c>
      <c r="I53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קבוע]]&lt;&gt;E538,1,I538+1),0))</f>
        <v>0</v>
      </c>
      <c r="J539">
        <f>IF(AND(טבלה135[[#This Row],[CycleNumber]]&lt;B540,טבלה135[[#This Row],[מקס קבוע]]&lt;&gt;""),IF(OR(טבלה135[[#This Row],[מספר סטייה]]&lt;I540,AND(טבלה135[[#This Row],[מספר סטייה]]=3,I540=1)),0,1),"")</f>
        <v>0</v>
      </c>
      <c r="K539">
        <f>IF(טבלה135[[#This Row],[מקס קבוע]]&lt;&gt;"",טבלה135[[#This Row],[מקסימום]]-טבלה135[[#This Row],[מינימום]],"")</f>
        <v>4</v>
      </c>
      <c r="L539">
        <f>IF(IFERROR(LOOKUP(טבלה135[[#This Row],[ClientID]],פיבוט!$A$4:$A$121),FALSE)=טבלה135[[#This Row],[ClientID]],1,0)</f>
        <v>1</v>
      </c>
      <c r="M539" t="str">
        <f>IF(OR(טבלה135[[#This Row],[ClientID]]=A540),"",1)</f>
        <v/>
      </c>
      <c r="N539" s="3" t="str">
        <f>IF(טבלה135[[#This Row],[טווח]]&lt;&gt;K538,טבלה135[[#This Row],[טווח]],"")</f>
        <v/>
      </c>
      <c r="O539" s="3" t="str">
        <f>IF(טבלה135[[#This Row],[מניית טווחים]]&lt;&gt;"",IF(OR(30&gt;טבלה135[[#This Row],[מקסימום]],30&lt;טבלה135[[#This Row],[מינימום]]),0,1),"")</f>
        <v/>
      </c>
    </row>
    <row r="540" spans="1:15" x14ac:dyDescent="0.25">
      <c r="A540" t="s">
        <v>54</v>
      </c>
      <c r="B540">
        <v>11</v>
      </c>
      <c r="C540">
        <v>36</v>
      </c>
      <c r="D540">
        <f>טבלה135[[#This Row],[LengthofCycle]]+1</f>
        <v>37</v>
      </c>
      <c r="E540">
        <f>IF(טבלה135[[#This Row],[CycleNumber]]&lt;3,"",IF(טבלה135[[#This Row],[CycleNumber]]=3,MIN(D538:D540),IF(I539=3,MIN(D537:D539),E539)))</f>
        <v>30</v>
      </c>
      <c r="F540">
        <f>IF(טבלה135[[#This Row],[CycleNumber]]&lt;3,"",IF(טבלה135[[#This Row],[CycleNumber]]=3,MAX(D538:D540),IF(I539=3,MAX(D537:D539),F539)))</f>
        <v>34</v>
      </c>
      <c r="G540">
        <f>IF(OR(טבלה135[[#This Row],[CycleNumber]]&gt;B541,B541=""),IF(טבלה135[[#This Row],[מספר סטייה]]=3,MIN(D538:D540),טבלה135[[#This Row],[מינ קבוע]]),טבלה135[[#This Row],[מינ קבוע]])</f>
        <v>30</v>
      </c>
      <c r="H540">
        <f>IF(OR(טבלה135[[#This Row],[CycleNumber]]&gt;B541,B541=""),IF(טבלה135[[#This Row],[מספר סטייה]]=3,MAX(D538:D540),טבלה135[[#This Row],[מקס קבוע]]),טבלה135[[#This Row],[מקס קבוע]])</f>
        <v>34</v>
      </c>
      <c r="I54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קבוע]]&lt;&gt;E539,1,I539+1),0))</f>
        <v>1</v>
      </c>
      <c r="J540">
        <f>IF(AND(טבלה135[[#This Row],[CycleNumber]]&lt;B541,טבלה135[[#This Row],[מקס קבוע]]&lt;&gt;""),IF(OR(טבלה135[[#This Row],[מספר סטייה]]&lt;I541,AND(טבלה135[[#This Row],[מספר סטייה]]=3,I541=1)),0,1),"")</f>
        <v>1</v>
      </c>
      <c r="K540">
        <f>IF(טבלה135[[#This Row],[מקס קבוע]]&lt;&gt;"",טבלה135[[#This Row],[מקסימום]]-טבלה135[[#This Row],[מינימום]],"")</f>
        <v>4</v>
      </c>
      <c r="L540">
        <f>IF(IFERROR(LOOKUP(טבלה135[[#This Row],[ClientID]],פיבוט!$A$4:$A$121),FALSE)=טבלה135[[#This Row],[ClientID]],1,0)</f>
        <v>1</v>
      </c>
      <c r="M540" t="str">
        <f>IF(OR(טבלה135[[#This Row],[ClientID]]=A541),"",1)</f>
        <v/>
      </c>
      <c r="N540" s="3" t="str">
        <f>IF(טבלה135[[#This Row],[טווח]]&lt;&gt;K539,טבלה135[[#This Row],[טווח]],"")</f>
        <v/>
      </c>
      <c r="O540" s="3" t="str">
        <f>IF(טבלה135[[#This Row],[מניית טווחים]]&lt;&gt;"",IF(OR(30&gt;טבלה135[[#This Row],[מקסימום]],30&lt;טבלה135[[#This Row],[מינימום]]),0,1),"")</f>
        <v/>
      </c>
    </row>
    <row r="541" spans="1:15" x14ac:dyDescent="0.25">
      <c r="A541" t="s">
        <v>54</v>
      </c>
      <c r="B541">
        <v>12</v>
      </c>
      <c r="C541">
        <v>33</v>
      </c>
      <c r="D541">
        <f>טבלה135[[#This Row],[LengthofCycle]]+1</f>
        <v>34</v>
      </c>
      <c r="E541">
        <f>IF(טבלה135[[#This Row],[CycleNumber]]&lt;3,"",IF(טבלה135[[#This Row],[CycleNumber]]=3,MIN(D539:D541),IF(I540=3,MIN(D538:D540),E540)))</f>
        <v>30</v>
      </c>
      <c r="F541">
        <f>IF(טבלה135[[#This Row],[CycleNumber]]&lt;3,"",IF(טבלה135[[#This Row],[CycleNumber]]=3,MAX(D539:D541),IF(I540=3,MAX(D538:D540),F540)))</f>
        <v>34</v>
      </c>
      <c r="G541">
        <f>IF(OR(טבלה135[[#This Row],[CycleNumber]]&gt;B542,B542=""),IF(טבלה135[[#This Row],[מספר סטייה]]=3,MIN(D539:D541),טבלה135[[#This Row],[מינ קבוע]]),טבלה135[[#This Row],[מינ קבוע]])</f>
        <v>30</v>
      </c>
      <c r="H541">
        <f>IF(OR(טבלה135[[#This Row],[CycleNumber]]&gt;B542,B542=""),IF(טבלה135[[#This Row],[מספר סטייה]]=3,MAX(D539:D541),טבלה135[[#This Row],[מקס קבוע]]),טבלה135[[#This Row],[מקס קבוע]])</f>
        <v>34</v>
      </c>
      <c r="I54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קבוע]]&lt;&gt;E540,1,I540+1),0))</f>
        <v>0</v>
      </c>
      <c r="J541">
        <f>IF(AND(טבלה135[[#This Row],[CycleNumber]]&lt;B542,טבלה135[[#This Row],[מקס קבוע]]&lt;&gt;""),IF(OR(טבלה135[[#This Row],[מספר סטייה]]&lt;I542,AND(טבלה135[[#This Row],[מספר סטייה]]=3,I542=1)),0,1),"")</f>
        <v>0</v>
      </c>
      <c r="K541">
        <f>IF(טבלה135[[#This Row],[מקס קבוע]]&lt;&gt;"",טבלה135[[#This Row],[מקסימום]]-טבלה135[[#This Row],[מינימום]],"")</f>
        <v>4</v>
      </c>
      <c r="L541">
        <f>IF(IFERROR(LOOKUP(טבלה135[[#This Row],[ClientID]],פיבוט!$A$4:$A$121),FALSE)=טבלה135[[#This Row],[ClientID]],1,0)</f>
        <v>1</v>
      </c>
      <c r="M541" t="str">
        <f>IF(OR(טבלה135[[#This Row],[ClientID]]=A542),"",1)</f>
        <v/>
      </c>
      <c r="N541" s="3" t="str">
        <f>IF(טבלה135[[#This Row],[טווח]]&lt;&gt;K540,טבלה135[[#This Row],[טווח]],"")</f>
        <v/>
      </c>
      <c r="O541" s="3" t="str">
        <f>IF(טבלה135[[#This Row],[מניית טווחים]]&lt;&gt;"",IF(OR(30&gt;טבלה135[[#This Row],[מקסימום]],30&lt;טבלה135[[#This Row],[מינימום]]),0,1),"")</f>
        <v/>
      </c>
    </row>
    <row r="542" spans="1:15" x14ac:dyDescent="0.25">
      <c r="A542" t="s">
        <v>54</v>
      </c>
      <c r="B542">
        <v>13</v>
      </c>
      <c r="C542">
        <v>28</v>
      </c>
      <c r="D542">
        <f>טבלה135[[#This Row],[LengthofCycle]]+1</f>
        <v>29</v>
      </c>
      <c r="E542">
        <f>IF(טבלה135[[#This Row],[CycleNumber]]&lt;3,"",IF(טבלה135[[#This Row],[CycleNumber]]=3,MIN(D540:D542),IF(I541=3,MIN(D539:D541),E541)))</f>
        <v>30</v>
      </c>
      <c r="F542">
        <f>IF(טבלה135[[#This Row],[CycleNumber]]&lt;3,"",IF(טבלה135[[#This Row],[CycleNumber]]=3,MAX(D540:D542),IF(I541=3,MAX(D539:D541),F541)))</f>
        <v>34</v>
      </c>
      <c r="G542">
        <f>IF(OR(טבלה135[[#This Row],[CycleNumber]]&gt;B543,B543=""),IF(טבלה135[[#This Row],[מספר סטייה]]=3,MIN(D540:D542),טבלה135[[#This Row],[מינ קבוע]]),טבלה135[[#This Row],[מינ קבוע]])</f>
        <v>30</v>
      </c>
      <c r="H542">
        <f>IF(OR(טבלה135[[#This Row],[CycleNumber]]&gt;B543,B543=""),IF(טבלה135[[#This Row],[מספר סטייה]]=3,MAX(D540:D542),טבלה135[[#This Row],[מקס קבוע]]),טבלה135[[#This Row],[מקס קבוע]])</f>
        <v>34</v>
      </c>
      <c r="I54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קבוע]]&lt;&gt;E541,1,I541+1),0))</f>
        <v>1</v>
      </c>
      <c r="J542" t="str">
        <f>IF(AND(טבלה135[[#This Row],[CycleNumber]]&lt;B543,טבלה135[[#This Row],[מקס קבוע]]&lt;&gt;""),IF(OR(טבלה135[[#This Row],[מספר סטייה]]&lt;I543,AND(טבלה135[[#This Row],[מספר סטייה]]=3,I543=1)),0,1),"")</f>
        <v/>
      </c>
      <c r="K542">
        <f>IF(טבלה135[[#This Row],[מקס קבוע]]&lt;&gt;"",טבלה135[[#This Row],[מקסימום]]-טבלה135[[#This Row],[מינימום]],"")</f>
        <v>4</v>
      </c>
      <c r="L542">
        <f>IF(IFERROR(LOOKUP(טבלה135[[#This Row],[ClientID]],פיבוט!$A$4:$A$121),FALSE)=טבלה135[[#This Row],[ClientID]],1,0)</f>
        <v>1</v>
      </c>
      <c r="M542">
        <f>IF(OR(טבלה135[[#This Row],[ClientID]]=A543),"",1)</f>
        <v>1</v>
      </c>
      <c r="N542" s="3" t="str">
        <f>IF(טבלה135[[#This Row],[טווח]]&lt;&gt;K541,טבלה135[[#This Row],[טווח]],"")</f>
        <v/>
      </c>
      <c r="O542" s="3" t="str">
        <f>IF(טבלה135[[#This Row],[מניית טווחים]]&lt;&gt;"",IF(OR(30&gt;טבלה135[[#This Row],[מקסימום]],30&lt;טבלה135[[#This Row],[מינימום]]),0,1),"")</f>
        <v/>
      </c>
    </row>
    <row r="543" spans="1:15" x14ac:dyDescent="0.25">
      <c r="A543" t="s">
        <v>55</v>
      </c>
      <c r="B543">
        <v>1</v>
      </c>
      <c r="C543">
        <v>27</v>
      </c>
      <c r="D543">
        <f>טבלה135[[#This Row],[LengthofCycle]]+1</f>
        <v>28</v>
      </c>
      <c r="E543" t="str">
        <f>IF(טבלה135[[#This Row],[CycleNumber]]&lt;3,"",IF(טבלה135[[#This Row],[CycleNumber]]=3,MIN(D541:D543),IF(I542=3,MIN(D540:D542),E542)))</f>
        <v/>
      </c>
      <c r="F543" t="str">
        <f>IF(טבלה135[[#This Row],[CycleNumber]]&lt;3,"",IF(טבלה135[[#This Row],[CycleNumber]]=3,MAX(D541:D543),IF(I542=3,MAX(D540:D542),F542)))</f>
        <v/>
      </c>
      <c r="G543" t="str">
        <f>IF(OR(טבלה135[[#This Row],[CycleNumber]]&gt;B544,B544=""),IF(טבלה135[[#This Row],[מספר סטייה]]=3,MIN(D541:D543),טבלה135[[#This Row],[מינ קבוע]]),טבלה135[[#This Row],[מינ קבוע]])</f>
        <v/>
      </c>
      <c r="H543" t="str">
        <f>IF(OR(טבלה135[[#This Row],[CycleNumber]]&gt;B544,B544=""),IF(טבלה135[[#This Row],[מספר סטייה]]=3,MAX(D541:D543),טבלה135[[#This Row],[מקס קבוע]]),טבלה135[[#This Row],[מקס קבוע]])</f>
        <v/>
      </c>
      <c r="I54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קבוע]]&lt;&gt;E542,1,I542+1),0))</f>
        <v/>
      </c>
      <c r="J543" t="str">
        <f>IF(AND(טבלה135[[#This Row],[CycleNumber]]&lt;B544,טבלה135[[#This Row],[מקס קבוע]]&lt;&gt;""),IF(OR(טבלה135[[#This Row],[מספר סטייה]]&lt;I544,AND(טבלה135[[#This Row],[מספר סטייה]]=3,I544=1)),0,1),"")</f>
        <v/>
      </c>
      <c r="K543" t="str">
        <f>IF(טבלה135[[#This Row],[מקס קבוע]]&lt;&gt;"",טבלה135[[#This Row],[מקסימום]]-טבלה135[[#This Row],[מינימום]],"")</f>
        <v/>
      </c>
      <c r="L543">
        <f>IF(IFERROR(LOOKUP(טבלה135[[#This Row],[ClientID]],פיבוט!$A$4:$A$121),FALSE)=טבלה135[[#This Row],[ClientID]],1,0)</f>
        <v>1</v>
      </c>
      <c r="M543" t="str">
        <f>IF(OR(טבלה135[[#This Row],[ClientID]]=A544),"",1)</f>
        <v/>
      </c>
      <c r="N543" s="3" t="str">
        <f>IF(טבלה135[[#This Row],[טווח]]&lt;&gt;K542,טבלה135[[#This Row],[טווח]],"")</f>
        <v/>
      </c>
      <c r="O543" s="3" t="str">
        <f>IF(טבלה135[[#This Row],[מניית טווחים]]&lt;&gt;"",IF(OR(30&gt;טבלה135[[#This Row],[מקסימום]],30&lt;טבלה135[[#This Row],[מינימום]]),0,1),"")</f>
        <v/>
      </c>
    </row>
    <row r="544" spans="1:15" x14ac:dyDescent="0.25">
      <c r="A544" t="s">
        <v>55</v>
      </c>
      <c r="B544">
        <v>2</v>
      </c>
      <c r="C544">
        <v>26</v>
      </c>
      <c r="D544">
        <f>טבלה135[[#This Row],[LengthofCycle]]+1</f>
        <v>27</v>
      </c>
      <c r="E544" t="str">
        <f>IF(טבלה135[[#This Row],[CycleNumber]]&lt;3,"",IF(טבלה135[[#This Row],[CycleNumber]]=3,MIN(D542:D544),IF(I543=3,MIN(D541:D543),E543)))</f>
        <v/>
      </c>
      <c r="F544" t="str">
        <f>IF(טבלה135[[#This Row],[CycleNumber]]&lt;3,"",IF(טבלה135[[#This Row],[CycleNumber]]=3,MAX(D542:D544),IF(I543=3,MAX(D541:D543),F543)))</f>
        <v/>
      </c>
      <c r="G544" t="str">
        <f>IF(OR(טבלה135[[#This Row],[CycleNumber]]&gt;B545,B545=""),IF(טבלה135[[#This Row],[מספר סטייה]]=3,MIN(D542:D544),טבלה135[[#This Row],[מינ קבוע]]),טבלה135[[#This Row],[מינ קבוע]])</f>
        <v/>
      </c>
      <c r="H544" t="str">
        <f>IF(OR(טבלה135[[#This Row],[CycleNumber]]&gt;B545,B545=""),IF(טבלה135[[#This Row],[מספר סטייה]]=3,MAX(D542:D544),טבלה135[[#This Row],[מקס קבוע]]),טבלה135[[#This Row],[מקס קבוע]])</f>
        <v/>
      </c>
      <c r="I54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קבוע]]&lt;&gt;E543,1,I543+1),0))</f>
        <v/>
      </c>
      <c r="J544" t="str">
        <f>IF(AND(טבלה135[[#This Row],[CycleNumber]]&lt;B545,טבלה135[[#This Row],[מקס קבוע]]&lt;&gt;""),IF(OR(טבלה135[[#This Row],[מספר סטייה]]&lt;I545,AND(טבלה135[[#This Row],[מספר סטייה]]=3,I545=1)),0,1),"")</f>
        <v/>
      </c>
      <c r="K544" t="str">
        <f>IF(טבלה135[[#This Row],[מקס קבוע]]&lt;&gt;"",טבלה135[[#This Row],[מקסימום]]-טבלה135[[#This Row],[מינימום]],"")</f>
        <v/>
      </c>
      <c r="L544">
        <f>IF(IFERROR(LOOKUP(טבלה135[[#This Row],[ClientID]],פיבוט!$A$4:$A$121),FALSE)=טבלה135[[#This Row],[ClientID]],1,0)</f>
        <v>1</v>
      </c>
      <c r="M544" t="str">
        <f>IF(OR(טבלה135[[#This Row],[ClientID]]=A545),"",1)</f>
        <v/>
      </c>
      <c r="N544" s="3" t="str">
        <f>IF(טבלה135[[#This Row],[טווח]]&lt;&gt;K543,טבלה135[[#This Row],[טווח]],"")</f>
        <v/>
      </c>
      <c r="O544" s="3" t="str">
        <f>IF(טבלה135[[#This Row],[מניית טווחים]]&lt;&gt;"",IF(OR(30&gt;טבלה135[[#This Row],[מקסימום]],30&lt;טבלה135[[#This Row],[מינימום]]),0,1),"")</f>
        <v/>
      </c>
    </row>
    <row r="545" spans="1:15" x14ac:dyDescent="0.25">
      <c r="A545" t="s">
        <v>55</v>
      </c>
      <c r="B545">
        <v>3</v>
      </c>
      <c r="C545">
        <v>28</v>
      </c>
      <c r="D545">
        <f>טבלה135[[#This Row],[LengthofCycle]]+1</f>
        <v>29</v>
      </c>
      <c r="E545">
        <f>IF(טבלה135[[#This Row],[CycleNumber]]&lt;3,"",IF(טבלה135[[#This Row],[CycleNumber]]=3,MIN(D543:D545),IF(I544=3,MIN(D542:D544),E544)))</f>
        <v>27</v>
      </c>
      <c r="F545">
        <f>IF(טבלה135[[#This Row],[CycleNumber]]&lt;3,"",IF(טבלה135[[#This Row],[CycleNumber]]=3,MAX(D543:D545),IF(I544=3,MAX(D542:D544),F544)))</f>
        <v>29</v>
      </c>
      <c r="G545">
        <f>IF(OR(טבלה135[[#This Row],[CycleNumber]]&gt;B546,B546=""),IF(טבלה135[[#This Row],[מספר סטייה]]=3,MIN(D543:D545),טבלה135[[#This Row],[מינ קבוע]]),טבלה135[[#This Row],[מינ קבוע]])</f>
        <v>27</v>
      </c>
      <c r="H545">
        <f>IF(OR(טבלה135[[#This Row],[CycleNumber]]&gt;B546,B546=""),IF(טבלה135[[#This Row],[מספר סטייה]]=3,MAX(D543:D545),טבלה135[[#This Row],[מקס קבוע]]),טבלה135[[#This Row],[מקס קבוע]])</f>
        <v>29</v>
      </c>
      <c r="I54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קבוע]]&lt;&gt;E544,1,I544+1),0))</f>
        <v>0</v>
      </c>
      <c r="J545">
        <f>IF(AND(טבלה135[[#This Row],[CycleNumber]]&lt;B546,טבלה135[[#This Row],[מקס קבוע]]&lt;&gt;""),IF(OR(טבלה135[[#This Row],[מספר סטייה]]&lt;I546,AND(טבלה135[[#This Row],[מספר סטייה]]=3,I546=1)),0,1),"")</f>
        <v>0</v>
      </c>
      <c r="K545">
        <f>IF(טבלה135[[#This Row],[מקס קבוע]]&lt;&gt;"",טבלה135[[#This Row],[מקסימום]]-טבלה135[[#This Row],[מינימום]],"")</f>
        <v>2</v>
      </c>
      <c r="L545">
        <f>IF(IFERROR(LOOKUP(טבלה135[[#This Row],[ClientID]],פיבוט!$A$4:$A$121),FALSE)=טבלה135[[#This Row],[ClientID]],1,0)</f>
        <v>1</v>
      </c>
      <c r="M545" t="str">
        <f>IF(OR(טבלה135[[#This Row],[ClientID]]=A546),"",1)</f>
        <v/>
      </c>
      <c r="N545" s="3">
        <f>IF(טבלה135[[#This Row],[טווח]]&lt;&gt;K544,טבלה135[[#This Row],[טווח]],"")</f>
        <v>2</v>
      </c>
      <c r="O545" s="3">
        <f>IF(טבלה135[[#This Row],[מניית טווחים]]&lt;&gt;"",IF(OR(30&gt;טבלה135[[#This Row],[מקסימום]],30&lt;טבלה135[[#This Row],[מינימום]]),0,1),"")</f>
        <v>0</v>
      </c>
    </row>
    <row r="546" spans="1:15" x14ac:dyDescent="0.25">
      <c r="A546" t="s">
        <v>55</v>
      </c>
      <c r="B546">
        <v>4</v>
      </c>
      <c r="C546">
        <v>29</v>
      </c>
      <c r="D546">
        <f>טבלה135[[#This Row],[LengthofCycle]]+1</f>
        <v>30</v>
      </c>
      <c r="E546">
        <f>IF(טבלה135[[#This Row],[CycleNumber]]&lt;3,"",IF(טבלה135[[#This Row],[CycleNumber]]=3,MIN(D544:D546),IF(I545=3,MIN(D543:D545),E545)))</f>
        <v>27</v>
      </c>
      <c r="F546">
        <f>IF(טבלה135[[#This Row],[CycleNumber]]&lt;3,"",IF(טבלה135[[#This Row],[CycleNumber]]=3,MAX(D544:D546),IF(I545=3,MAX(D543:D545),F545)))</f>
        <v>29</v>
      </c>
      <c r="G546">
        <f>IF(OR(טבלה135[[#This Row],[CycleNumber]]&gt;B547,B547=""),IF(טבלה135[[#This Row],[מספר סטייה]]=3,MIN(D544:D546),טבלה135[[#This Row],[מינ קבוע]]),טבלה135[[#This Row],[מינ קבוע]])</f>
        <v>27</v>
      </c>
      <c r="H546">
        <f>IF(OR(טבלה135[[#This Row],[CycleNumber]]&gt;B547,B547=""),IF(טבלה135[[#This Row],[מספר סטייה]]=3,MAX(D544:D546),טבלה135[[#This Row],[מקס קבוע]]),טבלה135[[#This Row],[מקס קבוע]])</f>
        <v>29</v>
      </c>
      <c r="I54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קבוע]]&lt;&gt;E545,1,I545+1),0))</f>
        <v>1</v>
      </c>
      <c r="J546">
        <f>IF(AND(טבלה135[[#This Row],[CycleNumber]]&lt;B547,טבלה135[[#This Row],[מקס קבוע]]&lt;&gt;""),IF(OR(טבלה135[[#This Row],[מספר סטייה]]&lt;I547,AND(טבלה135[[#This Row],[מספר סטייה]]=3,I547=1)),0,1),"")</f>
        <v>0</v>
      </c>
      <c r="K546">
        <f>IF(טבלה135[[#This Row],[מקס קבוע]]&lt;&gt;"",טבלה135[[#This Row],[מקסימום]]-טבלה135[[#This Row],[מינימום]],"")</f>
        <v>2</v>
      </c>
      <c r="L546">
        <f>IF(IFERROR(LOOKUP(טבלה135[[#This Row],[ClientID]],פיבוט!$A$4:$A$121),FALSE)=טבלה135[[#This Row],[ClientID]],1,0)</f>
        <v>1</v>
      </c>
      <c r="M546" t="str">
        <f>IF(OR(טבלה135[[#This Row],[ClientID]]=A547),"",1)</f>
        <v/>
      </c>
      <c r="N546" s="3" t="str">
        <f>IF(טבלה135[[#This Row],[טווח]]&lt;&gt;K545,טבלה135[[#This Row],[טווח]],"")</f>
        <v/>
      </c>
      <c r="O546" s="3" t="str">
        <f>IF(טבלה135[[#This Row],[מניית טווחים]]&lt;&gt;"",IF(OR(30&gt;טבלה135[[#This Row],[מקסימום]],30&lt;טבלה135[[#This Row],[מינימום]]),0,1),"")</f>
        <v/>
      </c>
    </row>
    <row r="547" spans="1:15" x14ac:dyDescent="0.25">
      <c r="A547" t="s">
        <v>55</v>
      </c>
      <c r="B547">
        <v>5</v>
      </c>
      <c r="C547">
        <v>24</v>
      </c>
      <c r="D547">
        <f>טבלה135[[#This Row],[LengthofCycle]]+1</f>
        <v>25</v>
      </c>
      <c r="E547">
        <f>IF(טבלה135[[#This Row],[CycleNumber]]&lt;3,"",IF(טבלה135[[#This Row],[CycleNumber]]=3,MIN(D545:D547),IF(I546=3,MIN(D544:D546),E546)))</f>
        <v>27</v>
      </c>
      <c r="F547">
        <f>IF(טבלה135[[#This Row],[CycleNumber]]&lt;3,"",IF(טבלה135[[#This Row],[CycleNumber]]=3,MAX(D545:D547),IF(I546=3,MAX(D544:D546),F546)))</f>
        <v>29</v>
      </c>
      <c r="G547">
        <f>IF(OR(טבלה135[[#This Row],[CycleNumber]]&gt;B548,B548=""),IF(טבלה135[[#This Row],[מספר סטייה]]=3,MIN(D545:D547),טבלה135[[#This Row],[מינ קבוע]]),טבלה135[[#This Row],[מינ קבוע]])</f>
        <v>27</v>
      </c>
      <c r="H547">
        <f>IF(OR(טבלה135[[#This Row],[CycleNumber]]&gt;B548,B548=""),IF(טבלה135[[#This Row],[מספר סטייה]]=3,MAX(D545:D547),טבלה135[[#This Row],[מקס קבוע]]),טבלה135[[#This Row],[מקס קבוע]])</f>
        <v>29</v>
      </c>
      <c r="I54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קבוע]]&lt;&gt;E546,1,I546+1),0))</f>
        <v>2</v>
      </c>
      <c r="J547">
        <f>IF(AND(טבלה135[[#This Row],[CycleNumber]]&lt;B548,טבלה135[[#This Row],[מקס קבוע]]&lt;&gt;""),IF(OR(טבלה135[[#This Row],[מספר סטייה]]&lt;I548,AND(טבלה135[[#This Row],[מספר סטייה]]=3,I548=1)),0,1),"")</f>
        <v>1</v>
      </c>
      <c r="K547">
        <f>IF(טבלה135[[#This Row],[מקס קבוע]]&lt;&gt;"",טבלה135[[#This Row],[מקסימום]]-טבלה135[[#This Row],[מינימום]],"")</f>
        <v>2</v>
      </c>
      <c r="L547">
        <f>IF(IFERROR(LOOKUP(טבלה135[[#This Row],[ClientID]],פיבוט!$A$4:$A$121),FALSE)=טבלה135[[#This Row],[ClientID]],1,0)</f>
        <v>1</v>
      </c>
      <c r="M547" t="str">
        <f>IF(OR(טבלה135[[#This Row],[ClientID]]=A548),"",1)</f>
        <v/>
      </c>
      <c r="N547" s="3" t="str">
        <f>IF(טבלה135[[#This Row],[טווח]]&lt;&gt;K546,טבלה135[[#This Row],[טווח]],"")</f>
        <v/>
      </c>
      <c r="O547" s="3" t="str">
        <f>IF(טבלה135[[#This Row],[מניית טווחים]]&lt;&gt;"",IF(OR(30&gt;טבלה135[[#This Row],[מקסימום]],30&lt;טבלה135[[#This Row],[מינימום]]),0,1),"")</f>
        <v/>
      </c>
    </row>
    <row r="548" spans="1:15" x14ac:dyDescent="0.25">
      <c r="A548" t="s">
        <v>55</v>
      </c>
      <c r="B548">
        <v>6</v>
      </c>
      <c r="C548">
        <v>26</v>
      </c>
      <c r="D548">
        <f>טבלה135[[#This Row],[LengthofCycle]]+1</f>
        <v>27</v>
      </c>
      <c r="E548">
        <f>IF(טבלה135[[#This Row],[CycleNumber]]&lt;3,"",IF(טבלה135[[#This Row],[CycleNumber]]=3,MIN(D546:D548),IF(I547=3,MIN(D545:D547),E547)))</f>
        <v>27</v>
      </c>
      <c r="F548">
        <f>IF(טבלה135[[#This Row],[CycleNumber]]&lt;3,"",IF(טבלה135[[#This Row],[CycleNumber]]=3,MAX(D546:D548),IF(I547=3,MAX(D545:D547),F547)))</f>
        <v>29</v>
      </c>
      <c r="G548">
        <f>IF(OR(טבלה135[[#This Row],[CycleNumber]]&gt;B549,B549=""),IF(טבלה135[[#This Row],[מספר סטייה]]=3,MIN(D546:D548),טבלה135[[#This Row],[מינ קבוע]]),טבלה135[[#This Row],[מינ קבוע]])</f>
        <v>27</v>
      </c>
      <c r="H548">
        <f>IF(OR(טבלה135[[#This Row],[CycleNumber]]&gt;B549,B549=""),IF(טבלה135[[#This Row],[מספר סטייה]]=3,MAX(D546:D548),טבלה135[[#This Row],[מקס קבוע]]),טבלה135[[#This Row],[מקס קבוע]])</f>
        <v>29</v>
      </c>
      <c r="I54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קבוע]]&lt;&gt;E547,1,I547+1),0))</f>
        <v>0</v>
      </c>
      <c r="J548">
        <f>IF(AND(טבלה135[[#This Row],[CycleNumber]]&lt;B549,טבלה135[[#This Row],[מקס קבוע]]&lt;&gt;""),IF(OR(טבלה135[[#This Row],[מספר סטייה]]&lt;I549,AND(טבלה135[[#This Row],[מספר סטייה]]=3,I549=1)),0,1),"")</f>
        <v>0</v>
      </c>
      <c r="K548">
        <f>IF(טבלה135[[#This Row],[מקס קבוע]]&lt;&gt;"",טבלה135[[#This Row],[מקסימום]]-טבלה135[[#This Row],[מינימום]],"")</f>
        <v>2</v>
      </c>
      <c r="L548">
        <f>IF(IFERROR(LOOKUP(טבלה135[[#This Row],[ClientID]],פיבוט!$A$4:$A$121),FALSE)=טבלה135[[#This Row],[ClientID]],1,0)</f>
        <v>1</v>
      </c>
      <c r="M548" t="str">
        <f>IF(OR(טבלה135[[#This Row],[ClientID]]=A549),"",1)</f>
        <v/>
      </c>
      <c r="N548" s="3" t="str">
        <f>IF(טבלה135[[#This Row],[טווח]]&lt;&gt;K547,טבלה135[[#This Row],[טווח]],"")</f>
        <v/>
      </c>
      <c r="O548" s="3" t="str">
        <f>IF(טבלה135[[#This Row],[מניית טווחים]]&lt;&gt;"",IF(OR(30&gt;טבלה135[[#This Row],[מקסימום]],30&lt;טבלה135[[#This Row],[מינימום]]),0,1),"")</f>
        <v/>
      </c>
    </row>
    <row r="549" spans="1:15" x14ac:dyDescent="0.25">
      <c r="A549" t="s">
        <v>55</v>
      </c>
      <c r="B549">
        <v>7</v>
      </c>
      <c r="C549">
        <v>31</v>
      </c>
      <c r="D549">
        <f>טבלה135[[#This Row],[LengthofCycle]]+1</f>
        <v>32</v>
      </c>
      <c r="E549">
        <f>IF(טבלה135[[#This Row],[CycleNumber]]&lt;3,"",IF(טבלה135[[#This Row],[CycleNumber]]=3,MIN(D547:D549),IF(I548=3,MIN(D546:D548),E548)))</f>
        <v>27</v>
      </c>
      <c r="F549">
        <f>IF(טבלה135[[#This Row],[CycleNumber]]&lt;3,"",IF(טבלה135[[#This Row],[CycleNumber]]=3,MAX(D547:D549),IF(I548=3,MAX(D546:D548),F548)))</f>
        <v>29</v>
      </c>
      <c r="G549">
        <f>IF(OR(טבלה135[[#This Row],[CycleNumber]]&gt;B550,B550=""),IF(טבלה135[[#This Row],[מספר סטייה]]=3,MIN(D547:D549),טבלה135[[#This Row],[מינ קבוע]]),טבלה135[[#This Row],[מינ קבוע]])</f>
        <v>27</v>
      </c>
      <c r="H549">
        <f>IF(OR(טבלה135[[#This Row],[CycleNumber]]&gt;B550,B550=""),IF(טבלה135[[#This Row],[מספר סטייה]]=3,MAX(D547:D549),טבלה135[[#This Row],[מקס קבוע]]),טבלה135[[#This Row],[מקס קבוע]])</f>
        <v>29</v>
      </c>
      <c r="I54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קבוע]]&lt;&gt;E548,1,I548+1),0))</f>
        <v>1</v>
      </c>
      <c r="J549">
        <f>IF(AND(טבלה135[[#This Row],[CycleNumber]]&lt;B550,טבלה135[[#This Row],[מקס קבוע]]&lt;&gt;""),IF(OR(טבלה135[[#This Row],[מספר סטייה]]&lt;I550,AND(טבלה135[[#This Row],[מספר סטייה]]=3,I550=1)),0,1),"")</f>
        <v>0</v>
      </c>
      <c r="K549">
        <f>IF(טבלה135[[#This Row],[מקס קבוע]]&lt;&gt;"",טבלה135[[#This Row],[מקסימום]]-טבלה135[[#This Row],[מינימום]],"")</f>
        <v>2</v>
      </c>
      <c r="L549">
        <f>IF(IFERROR(LOOKUP(טבלה135[[#This Row],[ClientID]],פיבוט!$A$4:$A$121),FALSE)=טבלה135[[#This Row],[ClientID]],1,0)</f>
        <v>1</v>
      </c>
      <c r="M549" t="str">
        <f>IF(OR(טבלה135[[#This Row],[ClientID]]=A550),"",1)</f>
        <v/>
      </c>
      <c r="N549" s="3" t="str">
        <f>IF(טבלה135[[#This Row],[טווח]]&lt;&gt;K548,טבלה135[[#This Row],[טווח]],"")</f>
        <v/>
      </c>
      <c r="O549" s="3" t="str">
        <f>IF(טבלה135[[#This Row],[מניית טווחים]]&lt;&gt;"",IF(OR(30&gt;טבלה135[[#This Row],[מקסימום]],30&lt;טבלה135[[#This Row],[מינימום]]),0,1),"")</f>
        <v/>
      </c>
    </row>
    <row r="550" spans="1:15" x14ac:dyDescent="0.25">
      <c r="A550" t="s">
        <v>55</v>
      </c>
      <c r="B550">
        <v>8</v>
      </c>
      <c r="C550">
        <v>22</v>
      </c>
      <c r="D550">
        <f>טבלה135[[#This Row],[LengthofCycle]]+1</f>
        <v>23</v>
      </c>
      <c r="E550">
        <f>IF(טבלה135[[#This Row],[CycleNumber]]&lt;3,"",IF(טבלה135[[#This Row],[CycleNumber]]=3,MIN(D548:D550),IF(I549=3,MIN(D547:D549),E549)))</f>
        <v>27</v>
      </c>
      <c r="F550">
        <f>IF(טבלה135[[#This Row],[CycleNumber]]&lt;3,"",IF(טבלה135[[#This Row],[CycleNumber]]=3,MAX(D548:D550),IF(I549=3,MAX(D547:D549),F549)))</f>
        <v>29</v>
      </c>
      <c r="G550">
        <f>IF(OR(טבלה135[[#This Row],[CycleNumber]]&gt;B551,B551=""),IF(טבלה135[[#This Row],[מספר סטייה]]=3,MIN(D548:D550),טבלה135[[#This Row],[מינ קבוע]]),טבלה135[[#This Row],[מינ קבוע]])</f>
        <v>27</v>
      </c>
      <c r="H550">
        <f>IF(OR(טבלה135[[#This Row],[CycleNumber]]&gt;B551,B551=""),IF(טבלה135[[#This Row],[מספר סטייה]]=3,MAX(D548:D550),טבלה135[[#This Row],[מקס קבוע]]),טבלה135[[#This Row],[מקס קבוע]])</f>
        <v>29</v>
      </c>
      <c r="I55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קבוע]]&lt;&gt;E549,1,I549+1),0))</f>
        <v>2</v>
      </c>
      <c r="J550">
        <f>IF(AND(טבלה135[[#This Row],[CycleNumber]]&lt;B551,טבלה135[[#This Row],[מקס קבוע]]&lt;&gt;""),IF(OR(טבלה135[[#This Row],[מספר סטייה]]&lt;I551,AND(טבלה135[[#This Row],[מספר סטייה]]=3,I551=1)),0,1),"")</f>
        <v>1</v>
      </c>
      <c r="K550">
        <f>IF(טבלה135[[#This Row],[מקס קבוע]]&lt;&gt;"",טבלה135[[#This Row],[מקסימום]]-טבלה135[[#This Row],[מינימום]],"")</f>
        <v>2</v>
      </c>
      <c r="L550">
        <f>IF(IFERROR(LOOKUP(טבלה135[[#This Row],[ClientID]],פיבוט!$A$4:$A$121),FALSE)=טבלה135[[#This Row],[ClientID]],1,0)</f>
        <v>1</v>
      </c>
      <c r="M550" t="str">
        <f>IF(OR(טבלה135[[#This Row],[ClientID]]=A551),"",1)</f>
        <v/>
      </c>
      <c r="N550" s="3" t="str">
        <f>IF(טבלה135[[#This Row],[טווח]]&lt;&gt;K549,טבלה135[[#This Row],[טווח]],"")</f>
        <v/>
      </c>
      <c r="O550" s="3" t="str">
        <f>IF(טבלה135[[#This Row],[מניית טווחים]]&lt;&gt;"",IF(OR(30&gt;טבלה135[[#This Row],[מקסימום]],30&lt;טבלה135[[#This Row],[מינימום]]),0,1),"")</f>
        <v/>
      </c>
    </row>
    <row r="551" spans="1:15" x14ac:dyDescent="0.25">
      <c r="A551" t="s">
        <v>55</v>
      </c>
      <c r="B551">
        <v>9</v>
      </c>
      <c r="C551">
        <v>28</v>
      </c>
      <c r="D551">
        <f>טבלה135[[#This Row],[LengthofCycle]]+1</f>
        <v>29</v>
      </c>
      <c r="E551">
        <f>IF(טבלה135[[#This Row],[CycleNumber]]&lt;3,"",IF(טבלה135[[#This Row],[CycleNumber]]=3,MIN(D549:D551),IF(I550=3,MIN(D548:D550),E550)))</f>
        <v>27</v>
      </c>
      <c r="F551">
        <f>IF(טבלה135[[#This Row],[CycleNumber]]&lt;3,"",IF(טבלה135[[#This Row],[CycleNumber]]=3,MAX(D549:D551),IF(I550=3,MAX(D548:D550),F550)))</f>
        <v>29</v>
      </c>
      <c r="G551">
        <f>IF(OR(טבלה135[[#This Row],[CycleNumber]]&gt;B552,B552=""),IF(טבלה135[[#This Row],[מספר סטייה]]=3,MIN(D549:D551),טבלה135[[#This Row],[מינ קבוע]]),טבלה135[[#This Row],[מינ קבוע]])</f>
        <v>27</v>
      </c>
      <c r="H551">
        <f>IF(OR(טבלה135[[#This Row],[CycleNumber]]&gt;B552,B552=""),IF(טבלה135[[#This Row],[מספר סטייה]]=3,MAX(D549:D551),טבלה135[[#This Row],[מקס קבוע]]),טבלה135[[#This Row],[מקס קבוע]])</f>
        <v>29</v>
      </c>
      <c r="I55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קבוע]]&lt;&gt;E550,1,I550+1),0))</f>
        <v>0</v>
      </c>
      <c r="J551">
        <f>IF(AND(טבלה135[[#This Row],[CycleNumber]]&lt;B552,טבלה135[[#This Row],[מקס קבוע]]&lt;&gt;""),IF(OR(טבלה135[[#This Row],[מספר סטייה]]&lt;I552,AND(טבלה135[[#This Row],[מספר סטייה]]=3,I552=1)),0,1),"")</f>
        <v>0</v>
      </c>
      <c r="K551">
        <f>IF(טבלה135[[#This Row],[מקס קבוע]]&lt;&gt;"",טבלה135[[#This Row],[מקסימום]]-טבלה135[[#This Row],[מינימום]],"")</f>
        <v>2</v>
      </c>
      <c r="L551">
        <f>IF(IFERROR(LOOKUP(טבלה135[[#This Row],[ClientID]],פיבוט!$A$4:$A$121),FALSE)=טבלה135[[#This Row],[ClientID]],1,0)</f>
        <v>1</v>
      </c>
      <c r="M551" t="str">
        <f>IF(OR(טבלה135[[#This Row],[ClientID]]=A552),"",1)</f>
        <v/>
      </c>
      <c r="N551" s="3" t="str">
        <f>IF(טבלה135[[#This Row],[טווח]]&lt;&gt;K550,טבלה135[[#This Row],[טווח]],"")</f>
        <v/>
      </c>
      <c r="O551" s="3" t="str">
        <f>IF(טבלה135[[#This Row],[מניית טווחים]]&lt;&gt;"",IF(OR(30&gt;טבלה135[[#This Row],[מקסימום]],30&lt;טבלה135[[#This Row],[מינימום]]),0,1),"")</f>
        <v/>
      </c>
    </row>
    <row r="552" spans="1:15" x14ac:dyDescent="0.25">
      <c r="A552" t="s">
        <v>55</v>
      </c>
      <c r="B552">
        <v>10</v>
      </c>
      <c r="C552">
        <v>23</v>
      </c>
      <c r="D552">
        <f>טבלה135[[#This Row],[LengthofCycle]]+1</f>
        <v>24</v>
      </c>
      <c r="E552">
        <f>IF(טבלה135[[#This Row],[CycleNumber]]&lt;3,"",IF(טבלה135[[#This Row],[CycleNumber]]=3,MIN(D550:D552),IF(I551=3,MIN(D549:D551),E551)))</f>
        <v>27</v>
      </c>
      <c r="F552">
        <f>IF(טבלה135[[#This Row],[CycleNumber]]&lt;3,"",IF(טבלה135[[#This Row],[CycleNumber]]=3,MAX(D550:D552),IF(I551=3,MAX(D549:D551),F551)))</f>
        <v>29</v>
      </c>
      <c r="G552">
        <f>IF(OR(טבלה135[[#This Row],[CycleNumber]]&gt;B553,B553=""),IF(טבלה135[[#This Row],[מספר סטייה]]=3,MIN(D550:D552),טבלה135[[#This Row],[מינ קבוע]]),טבלה135[[#This Row],[מינ קבוע]])</f>
        <v>27</v>
      </c>
      <c r="H552">
        <f>IF(OR(טבלה135[[#This Row],[CycleNumber]]&gt;B553,B553=""),IF(טבלה135[[#This Row],[מספר סטייה]]=3,MAX(D550:D552),טבלה135[[#This Row],[מקס קבוע]]),טבלה135[[#This Row],[מקס קבוע]])</f>
        <v>29</v>
      </c>
      <c r="I55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קבוע]]&lt;&gt;E551,1,I551+1),0))</f>
        <v>1</v>
      </c>
      <c r="J552">
        <f>IF(AND(טבלה135[[#This Row],[CycleNumber]]&lt;B553,טבלה135[[#This Row],[מקס קבוע]]&lt;&gt;""),IF(OR(טבלה135[[#This Row],[מספר סטייה]]&lt;I553,AND(טבלה135[[#This Row],[מספר סטייה]]=3,I553=1)),0,1),"")</f>
        <v>1</v>
      </c>
      <c r="K552">
        <f>IF(טבלה135[[#This Row],[מקס קבוע]]&lt;&gt;"",טבלה135[[#This Row],[מקסימום]]-טבלה135[[#This Row],[מינימום]],"")</f>
        <v>2</v>
      </c>
      <c r="L552">
        <f>IF(IFERROR(LOOKUP(טבלה135[[#This Row],[ClientID]],פיבוט!$A$4:$A$121),FALSE)=טבלה135[[#This Row],[ClientID]],1,0)</f>
        <v>1</v>
      </c>
      <c r="M552" t="str">
        <f>IF(OR(טבלה135[[#This Row],[ClientID]]=A553),"",1)</f>
        <v/>
      </c>
      <c r="N552" s="3" t="str">
        <f>IF(טבלה135[[#This Row],[טווח]]&lt;&gt;K551,טבלה135[[#This Row],[טווח]],"")</f>
        <v/>
      </c>
      <c r="O552" s="3" t="str">
        <f>IF(טבלה135[[#This Row],[מניית טווחים]]&lt;&gt;"",IF(OR(30&gt;טבלה135[[#This Row],[מקסימום]],30&lt;טבלה135[[#This Row],[מינימום]]),0,1),"")</f>
        <v/>
      </c>
    </row>
    <row r="553" spans="1:15" x14ac:dyDescent="0.25">
      <c r="A553" t="s">
        <v>55</v>
      </c>
      <c r="B553">
        <v>11</v>
      </c>
      <c r="C553">
        <v>27</v>
      </c>
      <c r="D553">
        <f>טבלה135[[#This Row],[LengthofCycle]]+1</f>
        <v>28</v>
      </c>
      <c r="E553">
        <f>IF(טבלה135[[#This Row],[CycleNumber]]&lt;3,"",IF(טבלה135[[#This Row],[CycleNumber]]=3,MIN(D551:D553),IF(I552=3,MIN(D550:D552),E552)))</f>
        <v>27</v>
      </c>
      <c r="F553">
        <f>IF(טבלה135[[#This Row],[CycleNumber]]&lt;3,"",IF(טבלה135[[#This Row],[CycleNumber]]=3,MAX(D551:D553),IF(I552=3,MAX(D550:D552),F552)))</f>
        <v>29</v>
      </c>
      <c r="G553">
        <f>IF(OR(טבלה135[[#This Row],[CycleNumber]]&gt;B554,B554=""),IF(טבלה135[[#This Row],[מספר סטייה]]=3,MIN(D551:D553),טבלה135[[#This Row],[מינ קבוע]]),טבלה135[[#This Row],[מינ קבוע]])</f>
        <v>27</v>
      </c>
      <c r="H553">
        <f>IF(OR(טבלה135[[#This Row],[CycleNumber]]&gt;B554,B554=""),IF(טבלה135[[#This Row],[מספר סטייה]]=3,MAX(D551:D553),טבלה135[[#This Row],[מקס קבוע]]),טבלה135[[#This Row],[מקס קבוע]])</f>
        <v>29</v>
      </c>
      <c r="I55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קבוע]]&lt;&gt;E552,1,I552+1),0))</f>
        <v>0</v>
      </c>
      <c r="J553">
        <f>IF(AND(טבלה135[[#This Row],[CycleNumber]]&lt;B554,טבלה135[[#This Row],[מקס קבוע]]&lt;&gt;""),IF(OR(טבלה135[[#This Row],[מספר סטייה]]&lt;I554,AND(טבלה135[[#This Row],[מספר סטייה]]=3,I554=1)),0,1),"")</f>
        <v>0</v>
      </c>
      <c r="K553">
        <f>IF(טבלה135[[#This Row],[מקס קבוע]]&lt;&gt;"",טבלה135[[#This Row],[מקסימום]]-טבלה135[[#This Row],[מינימום]],"")</f>
        <v>2</v>
      </c>
      <c r="L553">
        <f>IF(IFERROR(LOOKUP(טבלה135[[#This Row],[ClientID]],פיבוט!$A$4:$A$121),FALSE)=טבלה135[[#This Row],[ClientID]],1,0)</f>
        <v>1</v>
      </c>
      <c r="M553" t="str">
        <f>IF(OR(טבלה135[[#This Row],[ClientID]]=A554),"",1)</f>
        <v/>
      </c>
      <c r="N553" s="3" t="str">
        <f>IF(טבלה135[[#This Row],[טווח]]&lt;&gt;K552,טבלה135[[#This Row],[טווח]],"")</f>
        <v/>
      </c>
      <c r="O553" s="3" t="str">
        <f>IF(טבלה135[[#This Row],[מניית טווחים]]&lt;&gt;"",IF(OR(30&gt;טבלה135[[#This Row],[מקסימום]],30&lt;טבלה135[[#This Row],[מינימום]]),0,1),"")</f>
        <v/>
      </c>
    </row>
    <row r="554" spans="1:15" x14ac:dyDescent="0.25">
      <c r="A554" t="s">
        <v>55</v>
      </c>
      <c r="B554">
        <v>12</v>
      </c>
      <c r="C554">
        <v>24</v>
      </c>
      <c r="D554">
        <f>טבלה135[[#This Row],[LengthofCycle]]+1</f>
        <v>25</v>
      </c>
      <c r="E554">
        <f>IF(טבלה135[[#This Row],[CycleNumber]]&lt;3,"",IF(טבלה135[[#This Row],[CycleNumber]]=3,MIN(D552:D554),IF(I553=3,MIN(D551:D553),E553)))</f>
        <v>27</v>
      </c>
      <c r="F554">
        <f>IF(טבלה135[[#This Row],[CycleNumber]]&lt;3,"",IF(טבלה135[[#This Row],[CycleNumber]]=3,MAX(D552:D554),IF(I553=3,MAX(D551:D553),F553)))</f>
        <v>29</v>
      </c>
      <c r="G554">
        <f>IF(OR(טבלה135[[#This Row],[CycleNumber]]&gt;B555,B555=""),IF(טבלה135[[#This Row],[מספר סטייה]]=3,MIN(D552:D554),טבלה135[[#This Row],[מינ קבוע]]),טבלה135[[#This Row],[מינ קבוע]])</f>
        <v>27</v>
      </c>
      <c r="H554">
        <f>IF(OR(טבלה135[[#This Row],[CycleNumber]]&gt;B555,B555=""),IF(טבלה135[[#This Row],[מספר סטייה]]=3,MAX(D552:D554),טבלה135[[#This Row],[מקס קבוע]]),טבלה135[[#This Row],[מקס קבוע]])</f>
        <v>29</v>
      </c>
      <c r="I55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קבוע]]&lt;&gt;E553,1,I553+1),0))</f>
        <v>1</v>
      </c>
      <c r="J554" t="str">
        <f>IF(AND(טבלה135[[#This Row],[CycleNumber]]&lt;B555,טבלה135[[#This Row],[מקס קבוע]]&lt;&gt;""),IF(OR(טבלה135[[#This Row],[מספר סטייה]]&lt;I555,AND(טבלה135[[#This Row],[מספר סטייה]]=3,I555=1)),0,1),"")</f>
        <v/>
      </c>
      <c r="K554">
        <f>IF(טבלה135[[#This Row],[מקס קבוע]]&lt;&gt;"",טבלה135[[#This Row],[מקסימום]]-טבלה135[[#This Row],[מינימום]],"")</f>
        <v>2</v>
      </c>
      <c r="L554">
        <f>IF(IFERROR(LOOKUP(טבלה135[[#This Row],[ClientID]],פיבוט!$A$4:$A$121),FALSE)=טבלה135[[#This Row],[ClientID]],1,0)</f>
        <v>1</v>
      </c>
      <c r="M554">
        <f>IF(OR(טבלה135[[#This Row],[ClientID]]=A555),"",1)</f>
        <v>1</v>
      </c>
      <c r="N554" s="3" t="str">
        <f>IF(טבלה135[[#This Row],[טווח]]&lt;&gt;K553,טבלה135[[#This Row],[טווח]],"")</f>
        <v/>
      </c>
      <c r="O554" s="3" t="str">
        <f>IF(טבלה135[[#This Row],[מניית טווחים]]&lt;&gt;"",IF(OR(30&gt;טבלה135[[#This Row],[מקסימום]],30&lt;טבלה135[[#This Row],[מינימום]]),0,1),"")</f>
        <v/>
      </c>
    </row>
    <row r="555" spans="1:15" x14ac:dyDescent="0.25">
      <c r="A555" t="s">
        <v>56</v>
      </c>
      <c r="B555">
        <v>1</v>
      </c>
      <c r="C555">
        <v>33</v>
      </c>
      <c r="D555">
        <f>טבלה135[[#This Row],[LengthofCycle]]+1</f>
        <v>34</v>
      </c>
      <c r="E555" t="str">
        <f>IF(טבלה135[[#This Row],[CycleNumber]]&lt;3,"",IF(טבלה135[[#This Row],[CycleNumber]]=3,MIN(D553:D555),IF(I554=3,MIN(D552:D554),E554)))</f>
        <v/>
      </c>
      <c r="F555" t="str">
        <f>IF(טבלה135[[#This Row],[CycleNumber]]&lt;3,"",IF(טבלה135[[#This Row],[CycleNumber]]=3,MAX(D553:D555),IF(I554=3,MAX(D552:D554),F554)))</f>
        <v/>
      </c>
      <c r="G555" t="str">
        <f>IF(OR(טבלה135[[#This Row],[CycleNumber]]&gt;B556,B556=""),IF(טבלה135[[#This Row],[מספר סטייה]]=3,MIN(D553:D555),טבלה135[[#This Row],[מינ קבוע]]),טבלה135[[#This Row],[מינ קבוע]])</f>
        <v/>
      </c>
      <c r="H555" t="str">
        <f>IF(OR(טבלה135[[#This Row],[CycleNumber]]&gt;B556,B556=""),IF(טבלה135[[#This Row],[מספר סטייה]]=3,MAX(D553:D555),טבלה135[[#This Row],[מקס קבוע]]),טבלה135[[#This Row],[מקס קבוע]])</f>
        <v/>
      </c>
      <c r="I55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קבוע]]&lt;&gt;E554,1,I554+1),0))</f>
        <v/>
      </c>
      <c r="J555" t="str">
        <f>IF(AND(טבלה135[[#This Row],[CycleNumber]]&lt;B556,טבלה135[[#This Row],[מקס קבוע]]&lt;&gt;""),IF(OR(טבלה135[[#This Row],[מספר סטייה]]&lt;I556,AND(טבלה135[[#This Row],[מספר סטייה]]=3,I556=1)),0,1),"")</f>
        <v/>
      </c>
      <c r="K555" t="str">
        <f>IF(טבלה135[[#This Row],[מקס קבוע]]&lt;&gt;"",טבלה135[[#This Row],[מקסימום]]-טבלה135[[#This Row],[מינימום]],"")</f>
        <v/>
      </c>
      <c r="L555">
        <f>IF(IFERROR(LOOKUP(טבלה135[[#This Row],[ClientID]],פיבוט!$A$4:$A$121),FALSE)=טבלה135[[#This Row],[ClientID]],1,0)</f>
        <v>1</v>
      </c>
      <c r="M555" t="str">
        <f>IF(OR(טבלה135[[#This Row],[ClientID]]=A556),"",1)</f>
        <v/>
      </c>
      <c r="N555" s="3" t="str">
        <f>IF(טבלה135[[#This Row],[טווח]]&lt;&gt;K554,טבלה135[[#This Row],[טווח]],"")</f>
        <v/>
      </c>
      <c r="O555" s="3" t="str">
        <f>IF(טבלה135[[#This Row],[מניית טווחים]]&lt;&gt;"",IF(OR(30&gt;טבלה135[[#This Row],[מקסימום]],30&lt;טבלה135[[#This Row],[מינימום]]),0,1),"")</f>
        <v/>
      </c>
    </row>
    <row r="556" spans="1:15" x14ac:dyDescent="0.25">
      <c r="A556" t="s">
        <v>56</v>
      </c>
      <c r="B556">
        <v>2</v>
      </c>
      <c r="C556">
        <v>34</v>
      </c>
      <c r="D556">
        <f>טבלה135[[#This Row],[LengthofCycle]]+1</f>
        <v>35</v>
      </c>
      <c r="E556" t="str">
        <f>IF(טבלה135[[#This Row],[CycleNumber]]&lt;3,"",IF(טבלה135[[#This Row],[CycleNumber]]=3,MIN(D554:D556),IF(I555=3,MIN(D553:D555),E555)))</f>
        <v/>
      </c>
      <c r="F556" t="str">
        <f>IF(טבלה135[[#This Row],[CycleNumber]]&lt;3,"",IF(טבלה135[[#This Row],[CycleNumber]]=3,MAX(D554:D556),IF(I555=3,MAX(D553:D555),F555)))</f>
        <v/>
      </c>
      <c r="G556" t="str">
        <f>IF(OR(טבלה135[[#This Row],[CycleNumber]]&gt;B557,B557=""),IF(טבלה135[[#This Row],[מספר סטייה]]=3,MIN(D554:D556),טבלה135[[#This Row],[מינ קבוע]]),טבלה135[[#This Row],[מינ קבוע]])</f>
        <v/>
      </c>
      <c r="H556" t="str">
        <f>IF(OR(טבלה135[[#This Row],[CycleNumber]]&gt;B557,B557=""),IF(טבלה135[[#This Row],[מספר סטייה]]=3,MAX(D554:D556),טבלה135[[#This Row],[מקס קבוע]]),טבלה135[[#This Row],[מקס קבוע]])</f>
        <v/>
      </c>
      <c r="I55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קבוע]]&lt;&gt;E555,1,I555+1),0))</f>
        <v/>
      </c>
      <c r="J556" t="str">
        <f>IF(AND(טבלה135[[#This Row],[CycleNumber]]&lt;B557,טבלה135[[#This Row],[מקס קבוע]]&lt;&gt;""),IF(OR(טבלה135[[#This Row],[מספר סטייה]]&lt;I557,AND(טבלה135[[#This Row],[מספר סטייה]]=3,I557=1)),0,1),"")</f>
        <v/>
      </c>
      <c r="K556" t="str">
        <f>IF(טבלה135[[#This Row],[מקס קבוע]]&lt;&gt;"",טבלה135[[#This Row],[מקסימום]]-טבלה135[[#This Row],[מינימום]],"")</f>
        <v/>
      </c>
      <c r="L556">
        <f>IF(IFERROR(LOOKUP(טבלה135[[#This Row],[ClientID]],פיבוט!$A$4:$A$121),FALSE)=טבלה135[[#This Row],[ClientID]],1,0)</f>
        <v>1</v>
      </c>
      <c r="M556" t="str">
        <f>IF(OR(טבלה135[[#This Row],[ClientID]]=A557),"",1)</f>
        <v/>
      </c>
      <c r="N556" s="3" t="str">
        <f>IF(טבלה135[[#This Row],[טווח]]&lt;&gt;K555,טבלה135[[#This Row],[טווח]],"")</f>
        <v/>
      </c>
      <c r="O556" s="3" t="str">
        <f>IF(טבלה135[[#This Row],[מניית טווחים]]&lt;&gt;"",IF(OR(30&gt;טבלה135[[#This Row],[מקסימום]],30&lt;טבלה135[[#This Row],[מינימום]]),0,1),"")</f>
        <v/>
      </c>
    </row>
    <row r="557" spans="1:15" x14ac:dyDescent="0.25">
      <c r="A557" t="s">
        <v>56</v>
      </c>
      <c r="B557">
        <v>3</v>
      </c>
      <c r="C557">
        <v>32</v>
      </c>
      <c r="D557">
        <f>טבלה135[[#This Row],[LengthofCycle]]+1</f>
        <v>33</v>
      </c>
      <c r="E557">
        <f>IF(טבלה135[[#This Row],[CycleNumber]]&lt;3,"",IF(טבלה135[[#This Row],[CycleNumber]]=3,MIN(D555:D557),IF(I556=3,MIN(D554:D556),E556)))</f>
        <v>33</v>
      </c>
      <c r="F557">
        <f>IF(טבלה135[[#This Row],[CycleNumber]]&lt;3,"",IF(טבלה135[[#This Row],[CycleNumber]]=3,MAX(D555:D557),IF(I556=3,MAX(D554:D556),F556)))</f>
        <v>35</v>
      </c>
      <c r="G557">
        <f>IF(OR(טבלה135[[#This Row],[CycleNumber]]&gt;B558,B558=""),IF(טבלה135[[#This Row],[מספר סטייה]]=3,MIN(D555:D557),טבלה135[[#This Row],[מינ קבוע]]),טבלה135[[#This Row],[מינ קבוע]])</f>
        <v>33</v>
      </c>
      <c r="H557">
        <f>IF(OR(טבלה135[[#This Row],[CycleNumber]]&gt;B558,B558=""),IF(טבלה135[[#This Row],[מספר סטייה]]=3,MAX(D555:D557),טבלה135[[#This Row],[מקס קבוע]]),טבלה135[[#This Row],[מקס קבוע]])</f>
        <v>35</v>
      </c>
      <c r="I55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קבוע]]&lt;&gt;E556,1,I556+1),0))</f>
        <v>0</v>
      </c>
      <c r="J557">
        <f>IF(AND(טבלה135[[#This Row],[CycleNumber]]&lt;B558,טבלה135[[#This Row],[מקס קבוע]]&lt;&gt;""),IF(OR(טבלה135[[#This Row],[מספר סטייה]]&lt;I558,AND(טבלה135[[#This Row],[מספר סטייה]]=3,I558=1)),0,1),"")</f>
        <v>1</v>
      </c>
      <c r="K557">
        <f>IF(טבלה135[[#This Row],[מקס קבוע]]&lt;&gt;"",טבלה135[[#This Row],[מקסימום]]-טבלה135[[#This Row],[מינימום]],"")</f>
        <v>2</v>
      </c>
      <c r="L557">
        <f>IF(IFERROR(LOOKUP(טבלה135[[#This Row],[ClientID]],פיבוט!$A$4:$A$121),FALSE)=טבלה135[[#This Row],[ClientID]],1,0)</f>
        <v>1</v>
      </c>
      <c r="M557" t="str">
        <f>IF(OR(טבלה135[[#This Row],[ClientID]]=A558),"",1)</f>
        <v/>
      </c>
      <c r="N557" s="3">
        <f>IF(טבלה135[[#This Row],[טווח]]&lt;&gt;K556,טבלה135[[#This Row],[טווח]],"")</f>
        <v>2</v>
      </c>
      <c r="O557" s="3">
        <f>IF(טבלה135[[#This Row],[מניית טווחים]]&lt;&gt;"",IF(OR(30&gt;טבלה135[[#This Row],[מקסימום]],30&lt;טבלה135[[#This Row],[מינימום]]),0,1),"")</f>
        <v>0</v>
      </c>
    </row>
    <row r="558" spans="1:15" x14ac:dyDescent="0.25">
      <c r="A558" t="s">
        <v>56</v>
      </c>
      <c r="B558">
        <v>4</v>
      </c>
      <c r="C558">
        <v>32</v>
      </c>
      <c r="D558">
        <f>טבלה135[[#This Row],[LengthofCycle]]+1</f>
        <v>33</v>
      </c>
      <c r="E558">
        <f>IF(טבלה135[[#This Row],[CycleNumber]]&lt;3,"",IF(טבלה135[[#This Row],[CycleNumber]]=3,MIN(D556:D558),IF(I557=3,MIN(D555:D557),E557)))</f>
        <v>33</v>
      </c>
      <c r="F558">
        <f>IF(טבלה135[[#This Row],[CycleNumber]]&lt;3,"",IF(טבלה135[[#This Row],[CycleNumber]]=3,MAX(D556:D558),IF(I557=3,MAX(D555:D557),F557)))</f>
        <v>35</v>
      </c>
      <c r="G558">
        <f>IF(OR(טבלה135[[#This Row],[CycleNumber]]&gt;B559,B559=""),IF(טבלה135[[#This Row],[מספר סטייה]]=3,MIN(D556:D558),טבלה135[[#This Row],[מינ קבוע]]),טבלה135[[#This Row],[מינ קבוע]])</f>
        <v>33</v>
      </c>
      <c r="H558">
        <f>IF(OR(טבלה135[[#This Row],[CycleNumber]]&gt;B559,B559=""),IF(טבלה135[[#This Row],[מספר סטייה]]=3,MAX(D556:D558),טבלה135[[#This Row],[מקס קבוע]]),טבלה135[[#This Row],[מקס קבוע]])</f>
        <v>35</v>
      </c>
      <c r="I55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קבוע]]&lt;&gt;E557,1,I557+1),0))</f>
        <v>0</v>
      </c>
      <c r="J558">
        <f>IF(AND(טבלה135[[#This Row],[CycleNumber]]&lt;B559,טבלה135[[#This Row],[מקס קבוע]]&lt;&gt;""),IF(OR(טבלה135[[#This Row],[מספר סטייה]]&lt;I559,AND(טבלה135[[#This Row],[מספר סטייה]]=3,I559=1)),0,1),"")</f>
        <v>1</v>
      </c>
      <c r="K558">
        <f>IF(טבלה135[[#This Row],[מקס קבוע]]&lt;&gt;"",טבלה135[[#This Row],[מקסימום]]-טבלה135[[#This Row],[מינימום]],"")</f>
        <v>2</v>
      </c>
      <c r="L558">
        <f>IF(IFERROR(LOOKUP(טבלה135[[#This Row],[ClientID]],פיבוט!$A$4:$A$121),FALSE)=טבלה135[[#This Row],[ClientID]],1,0)</f>
        <v>1</v>
      </c>
      <c r="M558" t="str">
        <f>IF(OR(טבלה135[[#This Row],[ClientID]]=A559),"",1)</f>
        <v/>
      </c>
      <c r="N558" s="3" t="str">
        <f>IF(טבלה135[[#This Row],[טווח]]&lt;&gt;K557,טבלה135[[#This Row],[טווח]],"")</f>
        <v/>
      </c>
      <c r="O558" s="3" t="str">
        <f>IF(טבלה135[[#This Row],[מניית טווחים]]&lt;&gt;"",IF(OR(30&gt;טבלה135[[#This Row],[מקסימום]],30&lt;טבלה135[[#This Row],[מינימום]]),0,1),"")</f>
        <v/>
      </c>
    </row>
    <row r="559" spans="1:15" x14ac:dyDescent="0.25">
      <c r="A559" t="s">
        <v>56</v>
      </c>
      <c r="B559">
        <v>5</v>
      </c>
      <c r="C559">
        <v>32</v>
      </c>
      <c r="D559">
        <f>טבלה135[[#This Row],[LengthofCycle]]+1</f>
        <v>33</v>
      </c>
      <c r="E559">
        <f>IF(טבלה135[[#This Row],[CycleNumber]]&lt;3,"",IF(טבלה135[[#This Row],[CycleNumber]]=3,MIN(D557:D559),IF(I558=3,MIN(D556:D558),E558)))</f>
        <v>33</v>
      </c>
      <c r="F559">
        <f>IF(טבלה135[[#This Row],[CycleNumber]]&lt;3,"",IF(טבלה135[[#This Row],[CycleNumber]]=3,MAX(D557:D559),IF(I558=3,MAX(D556:D558),F558)))</f>
        <v>35</v>
      </c>
      <c r="G559">
        <f>IF(OR(טבלה135[[#This Row],[CycleNumber]]&gt;B560,B560=""),IF(טבלה135[[#This Row],[מספר סטייה]]=3,MIN(D557:D559),טבלה135[[#This Row],[מינ קבוע]]),טבלה135[[#This Row],[מינ קבוע]])</f>
        <v>33</v>
      </c>
      <c r="H559">
        <f>IF(OR(טבלה135[[#This Row],[CycleNumber]]&gt;B560,B560=""),IF(טבלה135[[#This Row],[מספר סטייה]]=3,MAX(D557:D559),טבלה135[[#This Row],[מקס קבוע]]),טבלה135[[#This Row],[מקס קבוע]])</f>
        <v>35</v>
      </c>
      <c r="I55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קבוע]]&lt;&gt;E558,1,I558+1),0))</f>
        <v>0</v>
      </c>
      <c r="J559">
        <f>IF(AND(טבלה135[[#This Row],[CycleNumber]]&lt;B560,טבלה135[[#This Row],[מקס קבוע]]&lt;&gt;""),IF(OR(טבלה135[[#This Row],[מספר סטייה]]&lt;I560,AND(טבלה135[[#This Row],[מספר סטייה]]=3,I560=1)),0,1),"")</f>
        <v>1</v>
      </c>
      <c r="K559">
        <f>IF(טבלה135[[#This Row],[מקס קבוע]]&lt;&gt;"",טבלה135[[#This Row],[מקסימום]]-טבלה135[[#This Row],[מינימום]],"")</f>
        <v>2</v>
      </c>
      <c r="L559">
        <f>IF(IFERROR(LOOKUP(טבלה135[[#This Row],[ClientID]],פיבוט!$A$4:$A$121),FALSE)=טבלה135[[#This Row],[ClientID]],1,0)</f>
        <v>1</v>
      </c>
      <c r="M559" t="str">
        <f>IF(OR(טבלה135[[#This Row],[ClientID]]=A560),"",1)</f>
        <v/>
      </c>
      <c r="N559" s="3" t="str">
        <f>IF(טבלה135[[#This Row],[טווח]]&lt;&gt;K558,טבלה135[[#This Row],[טווח]],"")</f>
        <v/>
      </c>
      <c r="O559" s="3" t="str">
        <f>IF(טבלה135[[#This Row],[מניית טווחים]]&lt;&gt;"",IF(OR(30&gt;טבלה135[[#This Row],[מקסימום]],30&lt;טבלה135[[#This Row],[מינימום]]),0,1),"")</f>
        <v/>
      </c>
    </row>
    <row r="560" spans="1:15" x14ac:dyDescent="0.25">
      <c r="A560" t="s">
        <v>56</v>
      </c>
      <c r="B560">
        <v>6</v>
      </c>
      <c r="C560">
        <v>34</v>
      </c>
      <c r="D560">
        <f>טבלה135[[#This Row],[LengthofCycle]]+1</f>
        <v>35</v>
      </c>
      <c r="E560">
        <f>IF(טבלה135[[#This Row],[CycleNumber]]&lt;3,"",IF(טבלה135[[#This Row],[CycleNumber]]=3,MIN(D558:D560),IF(I559=3,MIN(D557:D559),E559)))</f>
        <v>33</v>
      </c>
      <c r="F560">
        <f>IF(טבלה135[[#This Row],[CycleNumber]]&lt;3,"",IF(טבלה135[[#This Row],[CycleNumber]]=3,MAX(D558:D560),IF(I559=3,MAX(D557:D559),F559)))</f>
        <v>35</v>
      </c>
      <c r="G560">
        <f>IF(OR(טבלה135[[#This Row],[CycleNumber]]&gt;B561,B561=""),IF(טבלה135[[#This Row],[מספר סטייה]]=3,MIN(D558:D560),טבלה135[[#This Row],[מינ קבוע]]),טבלה135[[#This Row],[מינ קבוע]])</f>
        <v>33</v>
      </c>
      <c r="H560">
        <f>IF(OR(טבלה135[[#This Row],[CycleNumber]]&gt;B561,B561=""),IF(טבלה135[[#This Row],[מספר סטייה]]=3,MAX(D558:D560),טבלה135[[#This Row],[מקס קבוע]]),טבלה135[[#This Row],[מקס קבוע]])</f>
        <v>35</v>
      </c>
      <c r="I56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קבוע]]&lt;&gt;E559,1,I559+1),0))</f>
        <v>0</v>
      </c>
      <c r="J560">
        <f>IF(AND(טבלה135[[#This Row],[CycleNumber]]&lt;B561,טבלה135[[#This Row],[מקס קבוע]]&lt;&gt;""),IF(OR(טבלה135[[#This Row],[מספר סטייה]]&lt;I561,AND(טבלה135[[#This Row],[מספר סטייה]]=3,I561=1)),0,1),"")</f>
        <v>1</v>
      </c>
      <c r="K560">
        <f>IF(טבלה135[[#This Row],[מקס קבוע]]&lt;&gt;"",טבלה135[[#This Row],[מקסימום]]-טבלה135[[#This Row],[מינימום]],"")</f>
        <v>2</v>
      </c>
      <c r="L560">
        <f>IF(IFERROR(LOOKUP(טבלה135[[#This Row],[ClientID]],פיבוט!$A$4:$A$121),FALSE)=טבלה135[[#This Row],[ClientID]],1,0)</f>
        <v>1</v>
      </c>
      <c r="M560" t="str">
        <f>IF(OR(טבלה135[[#This Row],[ClientID]]=A561),"",1)</f>
        <v/>
      </c>
      <c r="N560" s="3" t="str">
        <f>IF(טבלה135[[#This Row],[טווח]]&lt;&gt;K559,טבלה135[[#This Row],[טווח]],"")</f>
        <v/>
      </c>
      <c r="O560" s="3" t="str">
        <f>IF(טבלה135[[#This Row],[מניית טווחים]]&lt;&gt;"",IF(OR(30&gt;טבלה135[[#This Row],[מקסימום]],30&lt;טבלה135[[#This Row],[מינימום]]),0,1),"")</f>
        <v/>
      </c>
    </row>
    <row r="561" spans="1:15" x14ac:dyDescent="0.25">
      <c r="A561" t="s">
        <v>56</v>
      </c>
      <c r="B561">
        <v>7</v>
      </c>
      <c r="C561">
        <v>33</v>
      </c>
      <c r="D561">
        <f>טבלה135[[#This Row],[LengthofCycle]]+1</f>
        <v>34</v>
      </c>
      <c r="E561">
        <f>IF(טבלה135[[#This Row],[CycleNumber]]&lt;3,"",IF(טבלה135[[#This Row],[CycleNumber]]=3,MIN(D559:D561),IF(I560=3,MIN(D558:D560),E560)))</f>
        <v>33</v>
      </c>
      <c r="F561">
        <f>IF(טבלה135[[#This Row],[CycleNumber]]&lt;3,"",IF(טבלה135[[#This Row],[CycleNumber]]=3,MAX(D559:D561),IF(I560=3,MAX(D558:D560),F560)))</f>
        <v>35</v>
      </c>
      <c r="G561">
        <f>IF(OR(טבלה135[[#This Row],[CycleNumber]]&gt;B562,B562=""),IF(טבלה135[[#This Row],[מספר סטייה]]=3,MIN(D559:D561),טבלה135[[#This Row],[מינ קבוע]]),טבלה135[[#This Row],[מינ קבוע]])</f>
        <v>33</v>
      </c>
      <c r="H561">
        <f>IF(OR(טבלה135[[#This Row],[CycleNumber]]&gt;B562,B562=""),IF(טבלה135[[#This Row],[מספר סטייה]]=3,MAX(D559:D561),טבלה135[[#This Row],[מקס קבוע]]),טבלה135[[#This Row],[מקס קבוע]])</f>
        <v>35</v>
      </c>
      <c r="I56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קבוע]]&lt;&gt;E560,1,I560+1),0))</f>
        <v>0</v>
      </c>
      <c r="J561">
        <f>IF(AND(טבלה135[[#This Row],[CycleNumber]]&lt;B562,טבלה135[[#This Row],[מקס קבוע]]&lt;&gt;""),IF(OR(טבלה135[[#This Row],[מספר סטייה]]&lt;I562,AND(טבלה135[[#This Row],[מספר סטייה]]=3,I562=1)),0,1),"")</f>
        <v>0</v>
      </c>
      <c r="K561">
        <f>IF(טבלה135[[#This Row],[מקס קבוע]]&lt;&gt;"",טבלה135[[#This Row],[מקסימום]]-טבלה135[[#This Row],[מינימום]],"")</f>
        <v>2</v>
      </c>
      <c r="L561">
        <f>IF(IFERROR(LOOKUP(טבלה135[[#This Row],[ClientID]],פיבוט!$A$4:$A$121),FALSE)=טבלה135[[#This Row],[ClientID]],1,0)</f>
        <v>1</v>
      </c>
      <c r="M561" t="str">
        <f>IF(OR(טבלה135[[#This Row],[ClientID]]=A562),"",1)</f>
        <v/>
      </c>
      <c r="N561" s="3" t="str">
        <f>IF(טבלה135[[#This Row],[טווח]]&lt;&gt;K560,טבלה135[[#This Row],[טווח]],"")</f>
        <v/>
      </c>
      <c r="O561" s="3" t="str">
        <f>IF(טבלה135[[#This Row],[מניית טווחים]]&lt;&gt;"",IF(OR(30&gt;טבלה135[[#This Row],[מקסימום]],30&lt;טבלה135[[#This Row],[מינימום]]),0,1),"")</f>
        <v/>
      </c>
    </row>
    <row r="562" spans="1:15" x14ac:dyDescent="0.25">
      <c r="A562" t="s">
        <v>56</v>
      </c>
      <c r="B562">
        <v>8</v>
      </c>
      <c r="C562">
        <v>35</v>
      </c>
      <c r="D562">
        <f>טבלה135[[#This Row],[LengthofCycle]]+1</f>
        <v>36</v>
      </c>
      <c r="E562">
        <f>IF(טבלה135[[#This Row],[CycleNumber]]&lt;3,"",IF(טבלה135[[#This Row],[CycleNumber]]=3,MIN(D560:D562),IF(I561=3,MIN(D559:D561),E561)))</f>
        <v>33</v>
      </c>
      <c r="F562">
        <f>IF(טבלה135[[#This Row],[CycleNumber]]&lt;3,"",IF(טבלה135[[#This Row],[CycleNumber]]=3,MAX(D560:D562),IF(I561=3,MAX(D559:D561),F561)))</f>
        <v>35</v>
      </c>
      <c r="G562">
        <f>IF(OR(טבלה135[[#This Row],[CycleNumber]]&gt;B563,B563=""),IF(טבלה135[[#This Row],[מספר סטייה]]=3,MIN(D560:D562),טבלה135[[#This Row],[מינ קבוע]]),טבלה135[[#This Row],[מינ קבוע]])</f>
        <v>33</v>
      </c>
      <c r="H562">
        <f>IF(OR(טבלה135[[#This Row],[CycleNumber]]&gt;B563,B563=""),IF(טבלה135[[#This Row],[מספר סטייה]]=3,MAX(D560:D562),טבלה135[[#This Row],[מקס קבוע]]),טבלה135[[#This Row],[מקס קבוע]])</f>
        <v>35</v>
      </c>
      <c r="I56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קבוע]]&lt;&gt;E561,1,I561+1),0))</f>
        <v>1</v>
      </c>
      <c r="J562">
        <f>IF(AND(טבלה135[[#This Row],[CycleNumber]]&lt;B563,טבלה135[[#This Row],[מקס קבוע]]&lt;&gt;""),IF(OR(טבלה135[[#This Row],[מספר סטייה]]&lt;I563,AND(טבלה135[[#This Row],[מספר סטייה]]=3,I563=1)),0,1),"")</f>
        <v>1</v>
      </c>
      <c r="K562">
        <f>IF(טבלה135[[#This Row],[מקס קבוע]]&lt;&gt;"",טבלה135[[#This Row],[מקסימום]]-טבלה135[[#This Row],[מינימום]],"")</f>
        <v>2</v>
      </c>
      <c r="L562">
        <f>IF(IFERROR(LOOKUP(טבלה135[[#This Row],[ClientID]],פיבוט!$A$4:$A$121),FALSE)=טבלה135[[#This Row],[ClientID]],1,0)</f>
        <v>1</v>
      </c>
      <c r="M562" t="str">
        <f>IF(OR(טבלה135[[#This Row],[ClientID]]=A563),"",1)</f>
        <v/>
      </c>
      <c r="N562" s="3" t="str">
        <f>IF(טבלה135[[#This Row],[טווח]]&lt;&gt;K561,טבלה135[[#This Row],[טווח]],"")</f>
        <v/>
      </c>
      <c r="O562" s="3" t="str">
        <f>IF(טבלה135[[#This Row],[מניית טווחים]]&lt;&gt;"",IF(OR(30&gt;טבלה135[[#This Row],[מקסימום]],30&lt;טבלה135[[#This Row],[מינימום]]),0,1),"")</f>
        <v/>
      </c>
    </row>
    <row r="563" spans="1:15" x14ac:dyDescent="0.25">
      <c r="A563" t="s">
        <v>56</v>
      </c>
      <c r="B563">
        <v>9</v>
      </c>
      <c r="C563">
        <v>32</v>
      </c>
      <c r="D563">
        <f>טבלה135[[#This Row],[LengthofCycle]]+1</f>
        <v>33</v>
      </c>
      <c r="E563">
        <f>IF(טבלה135[[#This Row],[CycleNumber]]&lt;3,"",IF(טבלה135[[#This Row],[CycleNumber]]=3,MIN(D561:D563),IF(I562=3,MIN(D560:D562),E562)))</f>
        <v>33</v>
      </c>
      <c r="F563">
        <f>IF(טבלה135[[#This Row],[CycleNumber]]&lt;3,"",IF(טבלה135[[#This Row],[CycleNumber]]=3,MAX(D561:D563),IF(I562=3,MAX(D560:D562),F562)))</f>
        <v>35</v>
      </c>
      <c r="G563">
        <f>IF(OR(טבלה135[[#This Row],[CycleNumber]]&gt;B564,B564=""),IF(טבלה135[[#This Row],[מספר סטייה]]=3,MIN(D561:D563),טבלה135[[#This Row],[מינ קבוע]]),טבלה135[[#This Row],[מינ קבוע]])</f>
        <v>33</v>
      </c>
      <c r="H563">
        <f>IF(OR(טבלה135[[#This Row],[CycleNumber]]&gt;B564,B564=""),IF(טבלה135[[#This Row],[מספר סטייה]]=3,MAX(D561:D563),טבלה135[[#This Row],[מקס קבוע]]),טבלה135[[#This Row],[מקס קבוע]])</f>
        <v>35</v>
      </c>
      <c r="I56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קבוע]]&lt;&gt;E562,1,I562+1),0))</f>
        <v>0</v>
      </c>
      <c r="J563">
        <f>IF(AND(טבלה135[[#This Row],[CycleNumber]]&lt;B564,טבלה135[[#This Row],[מקס קבוע]]&lt;&gt;""),IF(OR(טבלה135[[#This Row],[מספר סטייה]]&lt;I564,AND(טבלה135[[#This Row],[מספר סטייה]]=3,I564=1)),0,1),"")</f>
        <v>0</v>
      </c>
      <c r="K563">
        <f>IF(טבלה135[[#This Row],[מקס קבוע]]&lt;&gt;"",טבלה135[[#This Row],[מקסימום]]-טבלה135[[#This Row],[מינימום]],"")</f>
        <v>2</v>
      </c>
      <c r="L563">
        <f>IF(IFERROR(LOOKUP(טבלה135[[#This Row],[ClientID]],פיבוט!$A$4:$A$121),FALSE)=טבלה135[[#This Row],[ClientID]],1,0)</f>
        <v>1</v>
      </c>
      <c r="M563" t="str">
        <f>IF(OR(טבלה135[[#This Row],[ClientID]]=A564),"",1)</f>
        <v/>
      </c>
      <c r="N563" s="3" t="str">
        <f>IF(טבלה135[[#This Row],[טווח]]&lt;&gt;K562,טבלה135[[#This Row],[טווח]],"")</f>
        <v/>
      </c>
      <c r="O563" s="3" t="str">
        <f>IF(טבלה135[[#This Row],[מניית טווחים]]&lt;&gt;"",IF(OR(30&gt;טבלה135[[#This Row],[מקסימום]],30&lt;טבלה135[[#This Row],[מינימום]]),0,1),"")</f>
        <v/>
      </c>
    </row>
    <row r="564" spans="1:15" x14ac:dyDescent="0.25">
      <c r="A564" t="s">
        <v>56</v>
      </c>
      <c r="B564">
        <v>10</v>
      </c>
      <c r="C564">
        <v>31</v>
      </c>
      <c r="D564">
        <f>טבלה135[[#This Row],[LengthofCycle]]+1</f>
        <v>32</v>
      </c>
      <c r="E564">
        <f>IF(טבלה135[[#This Row],[CycleNumber]]&lt;3,"",IF(טבלה135[[#This Row],[CycleNumber]]=3,MIN(D562:D564),IF(I563=3,MIN(D561:D563),E563)))</f>
        <v>33</v>
      </c>
      <c r="F564">
        <f>IF(טבלה135[[#This Row],[CycleNumber]]&lt;3,"",IF(טבלה135[[#This Row],[CycleNumber]]=3,MAX(D562:D564),IF(I563=3,MAX(D561:D563),F563)))</f>
        <v>35</v>
      </c>
      <c r="G564">
        <f>IF(OR(טבלה135[[#This Row],[CycleNumber]]&gt;B565,B565=""),IF(טבלה135[[#This Row],[מספר סטייה]]=3,MIN(D562:D564),טבלה135[[#This Row],[מינ קבוע]]),טבלה135[[#This Row],[מינ קבוע]])</f>
        <v>33</v>
      </c>
      <c r="H564">
        <f>IF(OR(טבלה135[[#This Row],[CycleNumber]]&gt;B565,B565=""),IF(טבלה135[[#This Row],[מספר סטייה]]=3,MAX(D562:D564),טבלה135[[#This Row],[מקס קבוע]]),טבלה135[[#This Row],[מקס קבוע]])</f>
        <v>35</v>
      </c>
      <c r="I56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קבוע]]&lt;&gt;E563,1,I563+1),0))</f>
        <v>1</v>
      </c>
      <c r="J564">
        <f>IF(AND(טבלה135[[#This Row],[CycleNumber]]&lt;B565,טבלה135[[#This Row],[מקס קבוע]]&lt;&gt;""),IF(OR(טבלה135[[#This Row],[מספר סטייה]]&lt;I565,AND(טבלה135[[#This Row],[מספר סטייה]]=3,I565=1)),0,1),"")</f>
        <v>0</v>
      </c>
      <c r="K564">
        <f>IF(טבלה135[[#This Row],[מקס קבוע]]&lt;&gt;"",טבלה135[[#This Row],[מקסימום]]-טבלה135[[#This Row],[מינימום]],"")</f>
        <v>2</v>
      </c>
      <c r="L564">
        <f>IF(IFERROR(LOOKUP(טבלה135[[#This Row],[ClientID]],פיבוט!$A$4:$A$121),FALSE)=טבלה135[[#This Row],[ClientID]],1,0)</f>
        <v>1</v>
      </c>
      <c r="M564" t="str">
        <f>IF(OR(טבלה135[[#This Row],[ClientID]]=A565),"",1)</f>
        <v/>
      </c>
      <c r="N564" s="3" t="str">
        <f>IF(טבלה135[[#This Row],[טווח]]&lt;&gt;K563,טבלה135[[#This Row],[טווח]],"")</f>
        <v/>
      </c>
      <c r="O564" s="3" t="str">
        <f>IF(טבלה135[[#This Row],[מניית טווחים]]&lt;&gt;"",IF(OR(30&gt;טבלה135[[#This Row],[מקסימום]],30&lt;טבלה135[[#This Row],[מינימום]]),0,1),"")</f>
        <v/>
      </c>
    </row>
    <row r="565" spans="1:15" x14ac:dyDescent="0.25">
      <c r="A565" t="s">
        <v>56</v>
      </c>
      <c r="B565">
        <v>11</v>
      </c>
      <c r="C565">
        <v>38</v>
      </c>
      <c r="D565">
        <f>טבלה135[[#This Row],[LengthofCycle]]+1</f>
        <v>39</v>
      </c>
      <c r="E565">
        <f>IF(טבלה135[[#This Row],[CycleNumber]]&lt;3,"",IF(טבלה135[[#This Row],[CycleNumber]]=3,MIN(D563:D565),IF(I564=3,MIN(D562:D564),E564)))</f>
        <v>33</v>
      </c>
      <c r="F565">
        <f>IF(טבלה135[[#This Row],[CycleNumber]]&lt;3,"",IF(טבלה135[[#This Row],[CycleNumber]]=3,MAX(D563:D565),IF(I564=3,MAX(D562:D564),F564)))</f>
        <v>35</v>
      </c>
      <c r="G565">
        <f>IF(OR(טבלה135[[#This Row],[CycleNumber]]&gt;B566,B566=""),IF(טבלה135[[#This Row],[מספר סטייה]]=3,MIN(D563:D565),טבלה135[[#This Row],[מינ קבוע]]),טבלה135[[#This Row],[מינ קבוע]])</f>
        <v>33</v>
      </c>
      <c r="H565">
        <f>IF(OR(טבלה135[[#This Row],[CycleNumber]]&gt;B566,B566=""),IF(טבלה135[[#This Row],[מספר סטייה]]=3,MAX(D563:D565),טבלה135[[#This Row],[מקס קבוע]]),טבלה135[[#This Row],[מקס קבוע]])</f>
        <v>35</v>
      </c>
      <c r="I56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קבוע]]&lt;&gt;E564,1,I564+1),0))</f>
        <v>2</v>
      </c>
      <c r="J565">
        <f>IF(AND(טבלה135[[#This Row],[CycleNumber]]&lt;B566,טבלה135[[#This Row],[מקס קבוע]]&lt;&gt;""),IF(OR(טבלה135[[#This Row],[מספר סטייה]]&lt;I566,AND(טבלה135[[#This Row],[מספר סטייה]]=3,I566=1)),0,1),"")</f>
        <v>1</v>
      </c>
      <c r="K565">
        <f>IF(טבלה135[[#This Row],[מקס קבוע]]&lt;&gt;"",טבלה135[[#This Row],[מקסימום]]-טבלה135[[#This Row],[מינימום]],"")</f>
        <v>2</v>
      </c>
      <c r="L565">
        <f>IF(IFERROR(LOOKUP(טבלה135[[#This Row],[ClientID]],פיבוט!$A$4:$A$121),FALSE)=טבלה135[[#This Row],[ClientID]],1,0)</f>
        <v>1</v>
      </c>
      <c r="M565" t="str">
        <f>IF(OR(טבלה135[[#This Row],[ClientID]]=A566),"",1)</f>
        <v/>
      </c>
      <c r="N565" s="3" t="str">
        <f>IF(טבלה135[[#This Row],[טווח]]&lt;&gt;K564,טבלה135[[#This Row],[טווח]],"")</f>
        <v/>
      </c>
      <c r="O565" s="3" t="str">
        <f>IF(טבלה135[[#This Row],[מניית טווחים]]&lt;&gt;"",IF(OR(30&gt;טבלה135[[#This Row],[מקסימום]],30&lt;טבלה135[[#This Row],[מינימום]]),0,1),"")</f>
        <v/>
      </c>
    </row>
    <row r="566" spans="1:15" x14ac:dyDescent="0.25">
      <c r="A566" t="s">
        <v>56</v>
      </c>
      <c r="B566">
        <v>12</v>
      </c>
      <c r="C566">
        <v>33</v>
      </c>
      <c r="D566">
        <f>טבלה135[[#This Row],[LengthofCycle]]+1</f>
        <v>34</v>
      </c>
      <c r="E566">
        <f>IF(טבלה135[[#This Row],[CycleNumber]]&lt;3,"",IF(טבלה135[[#This Row],[CycleNumber]]=3,MIN(D564:D566),IF(I565=3,MIN(D563:D565),E565)))</f>
        <v>33</v>
      </c>
      <c r="F566">
        <f>IF(טבלה135[[#This Row],[CycleNumber]]&lt;3,"",IF(טבלה135[[#This Row],[CycleNumber]]=3,MAX(D564:D566),IF(I565=3,MAX(D563:D565),F565)))</f>
        <v>35</v>
      </c>
      <c r="G566">
        <f>IF(OR(טבלה135[[#This Row],[CycleNumber]]&gt;B567,B567=""),IF(טבלה135[[#This Row],[מספר סטייה]]=3,MIN(D564:D566),טבלה135[[#This Row],[מינ קבוע]]),טבלה135[[#This Row],[מינ קבוע]])</f>
        <v>33</v>
      </c>
      <c r="H566">
        <f>IF(OR(טבלה135[[#This Row],[CycleNumber]]&gt;B567,B567=""),IF(טבלה135[[#This Row],[מספר סטייה]]=3,MAX(D564:D566),טבלה135[[#This Row],[מקס קבוע]]),טבלה135[[#This Row],[מקס קבוע]])</f>
        <v>35</v>
      </c>
      <c r="I56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קבוע]]&lt;&gt;E565,1,I565+1),0))</f>
        <v>0</v>
      </c>
      <c r="J566">
        <f>IF(AND(טבלה135[[#This Row],[CycleNumber]]&lt;B567,טבלה135[[#This Row],[מקס קבוע]]&lt;&gt;""),IF(OR(טבלה135[[#This Row],[מספר סטייה]]&lt;I567,AND(טבלה135[[#This Row],[מספר סטייה]]=3,I567=1)),0,1),"")</f>
        <v>0</v>
      </c>
      <c r="K566">
        <f>IF(טבלה135[[#This Row],[מקס קבוע]]&lt;&gt;"",טבלה135[[#This Row],[מקסימום]]-טבלה135[[#This Row],[מינימום]],"")</f>
        <v>2</v>
      </c>
      <c r="L566">
        <f>IF(IFERROR(LOOKUP(טבלה135[[#This Row],[ClientID]],פיבוט!$A$4:$A$121),FALSE)=טבלה135[[#This Row],[ClientID]],1,0)</f>
        <v>1</v>
      </c>
      <c r="M566" t="str">
        <f>IF(OR(טבלה135[[#This Row],[ClientID]]=A567),"",1)</f>
        <v/>
      </c>
      <c r="N566" s="3" t="str">
        <f>IF(טבלה135[[#This Row],[טווח]]&lt;&gt;K565,טבלה135[[#This Row],[טווח]],"")</f>
        <v/>
      </c>
      <c r="O566" s="3" t="str">
        <f>IF(טבלה135[[#This Row],[מניית טווחים]]&lt;&gt;"",IF(OR(30&gt;טבלה135[[#This Row],[מקסימום]],30&lt;טבלה135[[#This Row],[מינימום]]),0,1),"")</f>
        <v/>
      </c>
    </row>
    <row r="567" spans="1:15" x14ac:dyDescent="0.25">
      <c r="A567" t="s">
        <v>56</v>
      </c>
      <c r="B567">
        <v>13</v>
      </c>
      <c r="C567">
        <v>36</v>
      </c>
      <c r="D567">
        <f>טבלה135[[#This Row],[LengthofCycle]]+1</f>
        <v>37</v>
      </c>
      <c r="E567">
        <f>IF(טבלה135[[#This Row],[CycleNumber]]&lt;3,"",IF(טבלה135[[#This Row],[CycleNumber]]=3,MIN(D565:D567),IF(I566=3,MIN(D564:D566),E566)))</f>
        <v>33</v>
      </c>
      <c r="F567">
        <f>IF(טבלה135[[#This Row],[CycleNumber]]&lt;3,"",IF(טבלה135[[#This Row],[CycleNumber]]=3,MAX(D565:D567),IF(I566=3,MAX(D564:D566),F566)))</f>
        <v>35</v>
      </c>
      <c r="G567">
        <f>IF(OR(טבלה135[[#This Row],[CycleNumber]]&gt;B568,B568=""),IF(טבלה135[[#This Row],[מספר סטייה]]=3,MIN(D565:D567),טבלה135[[#This Row],[מינ קבוע]]),טבלה135[[#This Row],[מינ קבוע]])</f>
        <v>33</v>
      </c>
      <c r="H567">
        <f>IF(OR(טבלה135[[#This Row],[CycleNumber]]&gt;B568,B568=""),IF(טבלה135[[#This Row],[מספר סטייה]]=3,MAX(D565:D567),טבלה135[[#This Row],[מקס קבוע]]),טבלה135[[#This Row],[מקס קבוע]])</f>
        <v>35</v>
      </c>
      <c r="I56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קבוע]]&lt;&gt;E566,1,I566+1),0))</f>
        <v>1</v>
      </c>
      <c r="J567" t="str">
        <f>IF(AND(טבלה135[[#This Row],[CycleNumber]]&lt;B568,טבלה135[[#This Row],[מקס קבוע]]&lt;&gt;""),IF(OR(טבלה135[[#This Row],[מספר סטייה]]&lt;I568,AND(טבלה135[[#This Row],[מספר סטייה]]=3,I568=1)),0,1),"")</f>
        <v/>
      </c>
      <c r="K567">
        <f>IF(טבלה135[[#This Row],[מקס קבוע]]&lt;&gt;"",טבלה135[[#This Row],[מקסימום]]-טבלה135[[#This Row],[מינימום]],"")</f>
        <v>2</v>
      </c>
      <c r="L567">
        <f>IF(IFERROR(LOOKUP(טבלה135[[#This Row],[ClientID]],פיבוט!$A$4:$A$121),FALSE)=טבלה135[[#This Row],[ClientID]],1,0)</f>
        <v>1</v>
      </c>
      <c r="M567">
        <f>IF(OR(טבלה135[[#This Row],[ClientID]]=A568),"",1)</f>
        <v>1</v>
      </c>
      <c r="N567" s="3" t="str">
        <f>IF(טבלה135[[#This Row],[טווח]]&lt;&gt;K566,טבלה135[[#This Row],[טווח]],"")</f>
        <v/>
      </c>
      <c r="O567" s="3" t="str">
        <f>IF(טבלה135[[#This Row],[מניית טווחים]]&lt;&gt;"",IF(OR(30&gt;טבלה135[[#This Row],[מקסימום]],30&lt;טבלה135[[#This Row],[מינימום]]),0,1),"")</f>
        <v/>
      </c>
    </row>
    <row r="568" spans="1:15" x14ac:dyDescent="0.25">
      <c r="A568" t="s">
        <v>57</v>
      </c>
      <c r="B568">
        <v>1</v>
      </c>
      <c r="C568">
        <v>28</v>
      </c>
      <c r="D568">
        <f>טבלה135[[#This Row],[LengthofCycle]]+1</f>
        <v>29</v>
      </c>
      <c r="E568" t="str">
        <f>IF(טבלה135[[#This Row],[CycleNumber]]&lt;3,"",IF(טבלה135[[#This Row],[CycleNumber]]=3,MIN(D566:D568),IF(I567=3,MIN(D565:D567),E567)))</f>
        <v/>
      </c>
      <c r="F568" t="str">
        <f>IF(טבלה135[[#This Row],[CycleNumber]]&lt;3,"",IF(טבלה135[[#This Row],[CycleNumber]]=3,MAX(D566:D568),IF(I567=3,MAX(D565:D567),F567)))</f>
        <v/>
      </c>
      <c r="G568" t="str">
        <f>IF(OR(טבלה135[[#This Row],[CycleNumber]]&gt;B569,B569=""),IF(טבלה135[[#This Row],[מספר סטייה]]=3,MIN(D566:D568),טבלה135[[#This Row],[מינ קבוע]]),טבלה135[[#This Row],[מינ קבוע]])</f>
        <v/>
      </c>
      <c r="H568" t="str">
        <f>IF(OR(טבלה135[[#This Row],[CycleNumber]]&gt;B569,B569=""),IF(טבלה135[[#This Row],[מספר סטייה]]=3,MAX(D566:D568),טבלה135[[#This Row],[מקס קבוע]]),טבלה135[[#This Row],[מקס קבוע]])</f>
        <v/>
      </c>
      <c r="I56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קבוע]]&lt;&gt;E567,1,I567+1),0))</f>
        <v/>
      </c>
      <c r="J568" t="str">
        <f>IF(AND(טבלה135[[#This Row],[CycleNumber]]&lt;B569,טבלה135[[#This Row],[מקס קבוע]]&lt;&gt;""),IF(OR(טבלה135[[#This Row],[מספר סטייה]]&lt;I569,AND(טבלה135[[#This Row],[מספר סטייה]]=3,I569=1)),0,1),"")</f>
        <v/>
      </c>
      <c r="K568" t="str">
        <f>IF(טבלה135[[#This Row],[מקס קבוע]]&lt;&gt;"",טבלה135[[#This Row],[מקסימום]]-טבלה135[[#This Row],[מינימום]],"")</f>
        <v/>
      </c>
      <c r="L568">
        <f>IF(IFERROR(LOOKUP(טבלה135[[#This Row],[ClientID]],פיבוט!$A$4:$A$121),FALSE)=טבלה135[[#This Row],[ClientID]],1,0)</f>
        <v>1</v>
      </c>
      <c r="M568" t="str">
        <f>IF(OR(טבלה135[[#This Row],[ClientID]]=A569),"",1)</f>
        <v/>
      </c>
      <c r="N568" s="3" t="str">
        <f>IF(טבלה135[[#This Row],[טווח]]&lt;&gt;K567,טבלה135[[#This Row],[טווח]],"")</f>
        <v/>
      </c>
      <c r="O568" s="3" t="str">
        <f>IF(טבלה135[[#This Row],[מניית טווחים]]&lt;&gt;"",IF(OR(30&gt;טבלה135[[#This Row],[מקסימום]],30&lt;טבלה135[[#This Row],[מינימום]]),0,1),"")</f>
        <v/>
      </c>
    </row>
    <row r="569" spans="1:15" x14ac:dyDescent="0.25">
      <c r="A569" t="s">
        <v>57</v>
      </c>
      <c r="B569">
        <v>2</v>
      </c>
      <c r="C569">
        <v>24</v>
      </c>
      <c r="D569">
        <f>טבלה135[[#This Row],[LengthofCycle]]+1</f>
        <v>25</v>
      </c>
      <c r="E569" t="str">
        <f>IF(טבלה135[[#This Row],[CycleNumber]]&lt;3,"",IF(טבלה135[[#This Row],[CycleNumber]]=3,MIN(D567:D569),IF(I568=3,MIN(D566:D568),E568)))</f>
        <v/>
      </c>
      <c r="F569" t="str">
        <f>IF(טבלה135[[#This Row],[CycleNumber]]&lt;3,"",IF(טבלה135[[#This Row],[CycleNumber]]=3,MAX(D567:D569),IF(I568=3,MAX(D566:D568),F568)))</f>
        <v/>
      </c>
      <c r="G569" t="str">
        <f>IF(OR(טבלה135[[#This Row],[CycleNumber]]&gt;B570,B570=""),IF(טבלה135[[#This Row],[מספר סטייה]]=3,MIN(D567:D569),טבלה135[[#This Row],[מינ קבוע]]),טבלה135[[#This Row],[מינ קבוע]])</f>
        <v/>
      </c>
      <c r="H569" t="str">
        <f>IF(OR(טבלה135[[#This Row],[CycleNumber]]&gt;B570,B570=""),IF(טבלה135[[#This Row],[מספר סטייה]]=3,MAX(D567:D569),טבלה135[[#This Row],[מקס קבוע]]),טבלה135[[#This Row],[מקס קבוע]])</f>
        <v/>
      </c>
      <c r="I56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קבוע]]&lt;&gt;E568,1,I568+1),0))</f>
        <v/>
      </c>
      <c r="J569" t="str">
        <f>IF(AND(טבלה135[[#This Row],[CycleNumber]]&lt;B570,טבלה135[[#This Row],[מקס קבוע]]&lt;&gt;""),IF(OR(טבלה135[[#This Row],[מספר סטייה]]&lt;I570,AND(טבלה135[[#This Row],[מספר סטייה]]=3,I570=1)),0,1),"")</f>
        <v/>
      </c>
      <c r="K569" t="str">
        <f>IF(טבלה135[[#This Row],[מקס קבוע]]&lt;&gt;"",טבלה135[[#This Row],[מקסימום]]-טבלה135[[#This Row],[מינימום]],"")</f>
        <v/>
      </c>
      <c r="L569">
        <f>IF(IFERROR(LOOKUP(טבלה135[[#This Row],[ClientID]],פיבוט!$A$4:$A$121),FALSE)=טבלה135[[#This Row],[ClientID]],1,0)</f>
        <v>1</v>
      </c>
      <c r="M569" t="str">
        <f>IF(OR(טבלה135[[#This Row],[ClientID]]=A570),"",1)</f>
        <v/>
      </c>
      <c r="N569" s="3" t="str">
        <f>IF(טבלה135[[#This Row],[טווח]]&lt;&gt;K568,טבלה135[[#This Row],[טווח]],"")</f>
        <v/>
      </c>
      <c r="O569" s="3" t="str">
        <f>IF(טבלה135[[#This Row],[מניית טווחים]]&lt;&gt;"",IF(OR(30&gt;טבלה135[[#This Row],[מקסימום]],30&lt;טבלה135[[#This Row],[מינימום]]),0,1),"")</f>
        <v/>
      </c>
    </row>
    <row r="570" spans="1:15" x14ac:dyDescent="0.25">
      <c r="A570" t="s">
        <v>57</v>
      </c>
      <c r="B570">
        <v>3</v>
      </c>
      <c r="C570">
        <v>28</v>
      </c>
      <c r="D570">
        <f>טבלה135[[#This Row],[LengthofCycle]]+1</f>
        <v>29</v>
      </c>
      <c r="E570">
        <f>IF(טבלה135[[#This Row],[CycleNumber]]&lt;3,"",IF(טבלה135[[#This Row],[CycleNumber]]=3,MIN(D568:D570),IF(I569=3,MIN(D567:D569),E569)))</f>
        <v>25</v>
      </c>
      <c r="F570">
        <f>IF(טבלה135[[#This Row],[CycleNumber]]&lt;3,"",IF(טבלה135[[#This Row],[CycleNumber]]=3,MAX(D568:D570),IF(I569=3,MAX(D567:D569),F569)))</f>
        <v>29</v>
      </c>
      <c r="G570">
        <f>IF(OR(טבלה135[[#This Row],[CycleNumber]]&gt;B571,B571=""),IF(טבלה135[[#This Row],[מספר סטייה]]=3,MIN(D568:D570),טבלה135[[#This Row],[מינ קבוע]]),טבלה135[[#This Row],[מינ קבוע]])</f>
        <v>25</v>
      </c>
      <c r="H570">
        <f>IF(OR(טבלה135[[#This Row],[CycleNumber]]&gt;B571,B571=""),IF(טבלה135[[#This Row],[מספר סטייה]]=3,MAX(D568:D570),טבלה135[[#This Row],[מקס קבוע]]),טבלה135[[#This Row],[מקס קבוע]])</f>
        <v>29</v>
      </c>
      <c r="I57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קבוע]]&lt;&gt;E569,1,I569+1),0))</f>
        <v>0</v>
      </c>
      <c r="J570">
        <f>IF(AND(טבלה135[[#This Row],[CycleNumber]]&lt;B571,טבלה135[[#This Row],[מקס קבוע]]&lt;&gt;""),IF(OR(טבלה135[[#This Row],[מספר סטייה]]&lt;I571,AND(טבלה135[[#This Row],[מספר סטייה]]=3,I571=1)),0,1),"")</f>
        <v>1</v>
      </c>
      <c r="K570">
        <f>IF(טבלה135[[#This Row],[מקס קבוע]]&lt;&gt;"",טבלה135[[#This Row],[מקסימום]]-טבלה135[[#This Row],[מינימום]],"")</f>
        <v>4</v>
      </c>
      <c r="L570">
        <f>IF(IFERROR(LOOKUP(טבלה135[[#This Row],[ClientID]],פיבוט!$A$4:$A$121),FALSE)=טבלה135[[#This Row],[ClientID]],1,0)</f>
        <v>1</v>
      </c>
      <c r="M570" t="str">
        <f>IF(OR(טבלה135[[#This Row],[ClientID]]=A571),"",1)</f>
        <v/>
      </c>
      <c r="N570" s="3">
        <f>IF(טבלה135[[#This Row],[טווח]]&lt;&gt;K569,טבלה135[[#This Row],[טווח]],"")</f>
        <v>4</v>
      </c>
      <c r="O570" s="3">
        <f>IF(טבלה135[[#This Row],[מניית טווחים]]&lt;&gt;"",IF(OR(30&gt;טבלה135[[#This Row],[מקסימום]],30&lt;טבלה135[[#This Row],[מינימום]]),0,1),"")</f>
        <v>0</v>
      </c>
    </row>
    <row r="571" spans="1:15" x14ac:dyDescent="0.25">
      <c r="A571" t="s">
        <v>57</v>
      </c>
      <c r="B571">
        <v>4</v>
      </c>
      <c r="C571">
        <v>27</v>
      </c>
      <c r="D571">
        <f>טבלה135[[#This Row],[LengthofCycle]]+1</f>
        <v>28</v>
      </c>
      <c r="E571">
        <f>IF(טבלה135[[#This Row],[CycleNumber]]&lt;3,"",IF(טבלה135[[#This Row],[CycleNumber]]=3,MIN(D569:D571),IF(I570=3,MIN(D568:D570),E570)))</f>
        <v>25</v>
      </c>
      <c r="F571">
        <f>IF(טבלה135[[#This Row],[CycleNumber]]&lt;3,"",IF(טבלה135[[#This Row],[CycleNumber]]=3,MAX(D569:D571),IF(I570=3,MAX(D568:D570),F570)))</f>
        <v>29</v>
      </c>
      <c r="G571">
        <f>IF(OR(טבלה135[[#This Row],[CycleNumber]]&gt;B572,B572=""),IF(טבלה135[[#This Row],[מספר סטייה]]=3,MIN(D569:D571),טבלה135[[#This Row],[מינ קבוע]]),טבלה135[[#This Row],[מינ קבוע]])</f>
        <v>25</v>
      </c>
      <c r="H571">
        <f>IF(OR(טבלה135[[#This Row],[CycleNumber]]&gt;B572,B572=""),IF(טבלה135[[#This Row],[מספר סטייה]]=3,MAX(D569:D571),טבלה135[[#This Row],[מקס קבוע]]),טבלה135[[#This Row],[מקס קבוע]])</f>
        <v>29</v>
      </c>
      <c r="I57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קבוע]]&lt;&gt;E570,1,I570+1),0))</f>
        <v>0</v>
      </c>
      <c r="J571">
        <f>IF(AND(טבלה135[[#This Row],[CycleNumber]]&lt;B572,טבלה135[[#This Row],[מקס קבוע]]&lt;&gt;""),IF(OR(טבלה135[[#This Row],[מספר סטייה]]&lt;I572,AND(טבלה135[[#This Row],[מספר סטייה]]=3,I572=1)),0,1),"")</f>
        <v>0</v>
      </c>
      <c r="K571">
        <f>IF(טבלה135[[#This Row],[מקס קבוע]]&lt;&gt;"",טבלה135[[#This Row],[מקסימום]]-טבלה135[[#This Row],[מינימום]],"")</f>
        <v>4</v>
      </c>
      <c r="L571">
        <f>IF(IFERROR(LOOKUP(טבלה135[[#This Row],[ClientID]],פיבוט!$A$4:$A$121),FALSE)=טבלה135[[#This Row],[ClientID]],1,0)</f>
        <v>1</v>
      </c>
      <c r="M571" t="str">
        <f>IF(OR(טבלה135[[#This Row],[ClientID]]=A572),"",1)</f>
        <v/>
      </c>
      <c r="N571" s="3" t="str">
        <f>IF(טבלה135[[#This Row],[טווח]]&lt;&gt;K570,טבלה135[[#This Row],[טווח]],"")</f>
        <v/>
      </c>
      <c r="O571" s="3" t="str">
        <f>IF(טבלה135[[#This Row],[מניית טווחים]]&lt;&gt;"",IF(OR(30&gt;טבלה135[[#This Row],[מקסימום]],30&lt;טבלה135[[#This Row],[מינימום]]),0,1),"")</f>
        <v/>
      </c>
    </row>
    <row r="572" spans="1:15" x14ac:dyDescent="0.25">
      <c r="A572" t="s">
        <v>57</v>
      </c>
      <c r="B572">
        <v>5</v>
      </c>
      <c r="C572">
        <v>29</v>
      </c>
      <c r="D572">
        <f>טבלה135[[#This Row],[LengthofCycle]]+1</f>
        <v>30</v>
      </c>
      <c r="E572">
        <f>IF(טבלה135[[#This Row],[CycleNumber]]&lt;3,"",IF(טבלה135[[#This Row],[CycleNumber]]=3,MIN(D570:D572),IF(I571=3,MIN(D569:D571),E571)))</f>
        <v>25</v>
      </c>
      <c r="F572">
        <f>IF(טבלה135[[#This Row],[CycleNumber]]&lt;3,"",IF(טבלה135[[#This Row],[CycleNumber]]=3,MAX(D570:D572),IF(I571=3,MAX(D569:D571),F571)))</f>
        <v>29</v>
      </c>
      <c r="G572">
        <f>IF(OR(טבלה135[[#This Row],[CycleNumber]]&gt;B573,B573=""),IF(טבלה135[[#This Row],[מספר סטייה]]=3,MIN(D570:D572),טבלה135[[#This Row],[מינ קבוע]]),טבלה135[[#This Row],[מינ קבוע]])</f>
        <v>25</v>
      </c>
      <c r="H572">
        <f>IF(OR(טבלה135[[#This Row],[CycleNumber]]&gt;B573,B573=""),IF(טבלה135[[#This Row],[מספר סטייה]]=3,MAX(D570:D572),טבלה135[[#This Row],[מקס קבוע]]),טבלה135[[#This Row],[מקס קבוע]])</f>
        <v>29</v>
      </c>
      <c r="I57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קבוע]]&lt;&gt;E571,1,I571+1),0))</f>
        <v>1</v>
      </c>
      <c r="J572">
        <f>IF(AND(טבלה135[[#This Row],[CycleNumber]]&lt;B573,טבלה135[[#This Row],[מקס קבוע]]&lt;&gt;""),IF(OR(טבלה135[[#This Row],[מספר סטייה]]&lt;I573,AND(טבלה135[[#This Row],[מספר סטייה]]=3,I573=1)),0,1),"")</f>
        <v>1</v>
      </c>
      <c r="K572">
        <f>IF(טבלה135[[#This Row],[מקס קבוע]]&lt;&gt;"",טבלה135[[#This Row],[מקסימום]]-טבלה135[[#This Row],[מינימום]],"")</f>
        <v>4</v>
      </c>
      <c r="L572">
        <f>IF(IFERROR(LOOKUP(טבלה135[[#This Row],[ClientID]],פיבוט!$A$4:$A$121),FALSE)=טבלה135[[#This Row],[ClientID]],1,0)</f>
        <v>1</v>
      </c>
      <c r="M572" t="str">
        <f>IF(OR(טבלה135[[#This Row],[ClientID]]=A573),"",1)</f>
        <v/>
      </c>
      <c r="N572" s="3" t="str">
        <f>IF(טבלה135[[#This Row],[טווח]]&lt;&gt;K571,טבלה135[[#This Row],[טווח]],"")</f>
        <v/>
      </c>
      <c r="O572" s="3" t="str">
        <f>IF(טבלה135[[#This Row],[מניית טווחים]]&lt;&gt;"",IF(OR(30&gt;טבלה135[[#This Row],[מקסימום]],30&lt;טבלה135[[#This Row],[מינימום]]),0,1),"")</f>
        <v/>
      </c>
    </row>
    <row r="573" spans="1:15" x14ac:dyDescent="0.25">
      <c r="A573" t="s">
        <v>57</v>
      </c>
      <c r="B573">
        <v>6</v>
      </c>
      <c r="C573">
        <v>28</v>
      </c>
      <c r="D573">
        <f>טבלה135[[#This Row],[LengthofCycle]]+1</f>
        <v>29</v>
      </c>
      <c r="E573">
        <f>IF(טבלה135[[#This Row],[CycleNumber]]&lt;3,"",IF(טבלה135[[#This Row],[CycleNumber]]=3,MIN(D571:D573),IF(I572=3,MIN(D570:D572),E572)))</f>
        <v>25</v>
      </c>
      <c r="F573">
        <f>IF(טבלה135[[#This Row],[CycleNumber]]&lt;3,"",IF(טבלה135[[#This Row],[CycleNumber]]=3,MAX(D571:D573),IF(I572=3,MAX(D570:D572),F572)))</f>
        <v>29</v>
      </c>
      <c r="G573">
        <f>IF(OR(טבלה135[[#This Row],[CycleNumber]]&gt;B574,B574=""),IF(טבלה135[[#This Row],[מספר סטייה]]=3,MIN(D571:D573),טבלה135[[#This Row],[מינ קבוע]]),טבלה135[[#This Row],[מינ קבוע]])</f>
        <v>25</v>
      </c>
      <c r="H573">
        <f>IF(OR(טבלה135[[#This Row],[CycleNumber]]&gt;B574,B574=""),IF(טבלה135[[#This Row],[מספר סטייה]]=3,MAX(D571:D573),טבלה135[[#This Row],[מקס קבוע]]),טבלה135[[#This Row],[מקס קבוע]])</f>
        <v>29</v>
      </c>
      <c r="I57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קבוע]]&lt;&gt;E572,1,I572+1),0))</f>
        <v>0</v>
      </c>
      <c r="J573">
        <f>IF(AND(טבלה135[[#This Row],[CycleNumber]]&lt;B574,טבלה135[[#This Row],[מקס קבוע]]&lt;&gt;""),IF(OR(טבלה135[[#This Row],[מספר סטייה]]&lt;I574,AND(טבלה135[[#This Row],[מספר סטייה]]=3,I574=1)),0,1),"")</f>
        <v>0</v>
      </c>
      <c r="K573">
        <f>IF(טבלה135[[#This Row],[מקס קבוע]]&lt;&gt;"",טבלה135[[#This Row],[מקסימום]]-טבלה135[[#This Row],[מינימום]],"")</f>
        <v>4</v>
      </c>
      <c r="L573">
        <f>IF(IFERROR(LOOKUP(טבלה135[[#This Row],[ClientID]],פיבוט!$A$4:$A$121),FALSE)=טבלה135[[#This Row],[ClientID]],1,0)</f>
        <v>1</v>
      </c>
      <c r="M573" t="str">
        <f>IF(OR(טבלה135[[#This Row],[ClientID]]=A574),"",1)</f>
        <v/>
      </c>
      <c r="N573" s="3" t="str">
        <f>IF(טבלה135[[#This Row],[טווח]]&lt;&gt;K572,טבלה135[[#This Row],[טווח]],"")</f>
        <v/>
      </c>
      <c r="O573" s="3" t="str">
        <f>IF(טבלה135[[#This Row],[מניית טווחים]]&lt;&gt;"",IF(OR(30&gt;טבלה135[[#This Row],[מקסימום]],30&lt;טבלה135[[#This Row],[מינימום]]),0,1),"")</f>
        <v/>
      </c>
    </row>
    <row r="574" spans="1:15" x14ac:dyDescent="0.25">
      <c r="A574" t="s">
        <v>57</v>
      </c>
      <c r="B574">
        <v>7</v>
      </c>
      <c r="C574">
        <v>29</v>
      </c>
      <c r="D574">
        <f>טבלה135[[#This Row],[LengthofCycle]]+1</f>
        <v>30</v>
      </c>
      <c r="E574">
        <f>IF(טבלה135[[#This Row],[CycleNumber]]&lt;3,"",IF(טבלה135[[#This Row],[CycleNumber]]=3,MIN(D572:D574),IF(I573=3,MIN(D571:D573),E573)))</f>
        <v>25</v>
      </c>
      <c r="F574">
        <f>IF(טבלה135[[#This Row],[CycleNumber]]&lt;3,"",IF(טבלה135[[#This Row],[CycleNumber]]=3,MAX(D572:D574),IF(I573=3,MAX(D571:D573),F573)))</f>
        <v>29</v>
      </c>
      <c r="G574">
        <f>IF(OR(טבלה135[[#This Row],[CycleNumber]]&gt;B575,B575=""),IF(טבלה135[[#This Row],[מספר סטייה]]=3,MIN(D572:D574),טבלה135[[#This Row],[מינ קבוע]]),טבלה135[[#This Row],[מינ קבוע]])</f>
        <v>25</v>
      </c>
      <c r="H574">
        <f>IF(OR(טבלה135[[#This Row],[CycleNumber]]&gt;B575,B575=""),IF(טבלה135[[#This Row],[מספר סטייה]]=3,MAX(D572:D574),טבלה135[[#This Row],[מקס קבוע]]),טבלה135[[#This Row],[מקס קבוע]])</f>
        <v>29</v>
      </c>
      <c r="I57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קבוע]]&lt;&gt;E573,1,I573+1),0))</f>
        <v>1</v>
      </c>
      <c r="J574">
        <f>IF(AND(טבלה135[[#This Row],[CycleNumber]]&lt;B575,טבלה135[[#This Row],[מקס קבוע]]&lt;&gt;""),IF(OR(טבלה135[[#This Row],[מספר סטייה]]&lt;I575,AND(טבלה135[[#This Row],[מספר סטייה]]=3,I575=1)),0,1),"")</f>
        <v>1</v>
      </c>
      <c r="K574">
        <f>IF(טבלה135[[#This Row],[מקס קבוע]]&lt;&gt;"",טבלה135[[#This Row],[מקסימום]]-טבלה135[[#This Row],[מינימום]],"")</f>
        <v>4</v>
      </c>
      <c r="L574">
        <f>IF(IFERROR(LOOKUP(טבלה135[[#This Row],[ClientID]],פיבוט!$A$4:$A$121),FALSE)=טבלה135[[#This Row],[ClientID]],1,0)</f>
        <v>1</v>
      </c>
      <c r="M574" t="str">
        <f>IF(OR(טבלה135[[#This Row],[ClientID]]=A575),"",1)</f>
        <v/>
      </c>
      <c r="N574" s="3" t="str">
        <f>IF(טבלה135[[#This Row],[טווח]]&lt;&gt;K573,טבלה135[[#This Row],[טווח]],"")</f>
        <v/>
      </c>
      <c r="O574" s="3" t="str">
        <f>IF(טבלה135[[#This Row],[מניית טווחים]]&lt;&gt;"",IF(OR(30&gt;טבלה135[[#This Row],[מקסימום]],30&lt;טבלה135[[#This Row],[מינימום]]),0,1),"")</f>
        <v/>
      </c>
    </row>
    <row r="575" spans="1:15" x14ac:dyDescent="0.25">
      <c r="A575" t="s">
        <v>57</v>
      </c>
      <c r="B575">
        <v>8</v>
      </c>
      <c r="C575">
        <v>27</v>
      </c>
      <c r="D575">
        <f>טבלה135[[#This Row],[LengthofCycle]]+1</f>
        <v>28</v>
      </c>
      <c r="E575">
        <f>IF(טבלה135[[#This Row],[CycleNumber]]&lt;3,"",IF(טבלה135[[#This Row],[CycleNumber]]=3,MIN(D573:D575),IF(I574=3,MIN(D572:D574),E574)))</f>
        <v>25</v>
      </c>
      <c r="F575">
        <f>IF(טבלה135[[#This Row],[CycleNumber]]&lt;3,"",IF(טבלה135[[#This Row],[CycleNumber]]=3,MAX(D573:D575),IF(I574=3,MAX(D572:D574),F574)))</f>
        <v>29</v>
      </c>
      <c r="G575">
        <f>IF(OR(טבלה135[[#This Row],[CycleNumber]]&gt;B576,B576=""),IF(טבלה135[[#This Row],[מספר סטייה]]=3,MIN(D573:D575),טבלה135[[#This Row],[מינ קבוע]]),טבלה135[[#This Row],[מינ קבוע]])</f>
        <v>25</v>
      </c>
      <c r="H575">
        <f>IF(OR(טבלה135[[#This Row],[CycleNumber]]&gt;B576,B576=""),IF(טבלה135[[#This Row],[מספר סטייה]]=3,MAX(D573:D575),טבלה135[[#This Row],[מקס קבוע]]),טבלה135[[#This Row],[מקס קבוע]])</f>
        <v>29</v>
      </c>
      <c r="I57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קבוע]]&lt;&gt;E574,1,I574+1),0))</f>
        <v>0</v>
      </c>
      <c r="J575">
        <f>IF(AND(טבלה135[[#This Row],[CycleNumber]]&lt;B576,טבלה135[[#This Row],[מקס קבוע]]&lt;&gt;""),IF(OR(טבלה135[[#This Row],[מספר סטייה]]&lt;I576,AND(טבלה135[[#This Row],[מספר סטייה]]=3,I576=1)),0,1),"")</f>
        <v>1</v>
      </c>
      <c r="K575">
        <f>IF(טבלה135[[#This Row],[מקס קבוע]]&lt;&gt;"",טבלה135[[#This Row],[מקסימום]]-טבלה135[[#This Row],[מינימום]],"")</f>
        <v>4</v>
      </c>
      <c r="L575">
        <f>IF(IFERROR(LOOKUP(טבלה135[[#This Row],[ClientID]],פיבוט!$A$4:$A$121),FALSE)=טבלה135[[#This Row],[ClientID]],1,0)</f>
        <v>1</v>
      </c>
      <c r="M575" t="str">
        <f>IF(OR(טבלה135[[#This Row],[ClientID]]=A576),"",1)</f>
        <v/>
      </c>
      <c r="N575" s="3" t="str">
        <f>IF(טבלה135[[#This Row],[טווח]]&lt;&gt;K574,טבלה135[[#This Row],[טווח]],"")</f>
        <v/>
      </c>
      <c r="O575" s="3" t="str">
        <f>IF(טבלה135[[#This Row],[מניית טווחים]]&lt;&gt;"",IF(OR(30&gt;טבלה135[[#This Row],[מקסימום]],30&lt;טבלה135[[#This Row],[מינימום]]),0,1),"")</f>
        <v/>
      </c>
    </row>
    <row r="576" spans="1:15" x14ac:dyDescent="0.25">
      <c r="A576" t="s">
        <v>57</v>
      </c>
      <c r="B576">
        <v>9</v>
      </c>
      <c r="C576">
        <v>27</v>
      </c>
      <c r="D576">
        <f>טבלה135[[#This Row],[LengthofCycle]]+1</f>
        <v>28</v>
      </c>
      <c r="E576">
        <f>IF(טבלה135[[#This Row],[CycleNumber]]&lt;3,"",IF(טבלה135[[#This Row],[CycleNumber]]=3,MIN(D574:D576),IF(I575=3,MIN(D573:D575),E575)))</f>
        <v>25</v>
      </c>
      <c r="F576">
        <f>IF(טבלה135[[#This Row],[CycleNumber]]&lt;3,"",IF(טבלה135[[#This Row],[CycleNumber]]=3,MAX(D574:D576),IF(I575=3,MAX(D573:D575),F575)))</f>
        <v>29</v>
      </c>
      <c r="G576">
        <f>IF(OR(טבלה135[[#This Row],[CycleNumber]]&gt;B577,B577=""),IF(טבלה135[[#This Row],[מספר סטייה]]=3,MIN(D574:D576),טבלה135[[#This Row],[מינ קבוע]]),טבלה135[[#This Row],[מינ קבוע]])</f>
        <v>25</v>
      </c>
      <c r="H576">
        <f>IF(OR(טבלה135[[#This Row],[CycleNumber]]&gt;B577,B577=""),IF(טבלה135[[#This Row],[מספר סטייה]]=3,MAX(D574:D576),טבלה135[[#This Row],[מקס קבוע]]),טבלה135[[#This Row],[מקס קבוע]])</f>
        <v>29</v>
      </c>
      <c r="I57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קבוע]]&lt;&gt;E575,1,I575+1),0))</f>
        <v>0</v>
      </c>
      <c r="J576">
        <f>IF(AND(טבלה135[[#This Row],[CycleNumber]]&lt;B577,טבלה135[[#This Row],[מקס קבוע]]&lt;&gt;""),IF(OR(טבלה135[[#This Row],[מספר סטייה]]&lt;I577,AND(טבלה135[[#This Row],[מספר סטייה]]=3,I577=1)),0,1),"")</f>
        <v>0</v>
      </c>
      <c r="K576">
        <f>IF(טבלה135[[#This Row],[מקס קבוע]]&lt;&gt;"",טבלה135[[#This Row],[מקסימום]]-טבלה135[[#This Row],[מינימום]],"")</f>
        <v>4</v>
      </c>
      <c r="L576">
        <f>IF(IFERROR(LOOKUP(טבלה135[[#This Row],[ClientID]],פיבוט!$A$4:$A$121),FALSE)=טבלה135[[#This Row],[ClientID]],1,0)</f>
        <v>1</v>
      </c>
      <c r="M576" t="str">
        <f>IF(OR(טבלה135[[#This Row],[ClientID]]=A577),"",1)</f>
        <v/>
      </c>
      <c r="N576" s="3" t="str">
        <f>IF(טבלה135[[#This Row],[טווח]]&lt;&gt;K575,טבלה135[[#This Row],[טווח]],"")</f>
        <v/>
      </c>
      <c r="O576" s="3" t="str">
        <f>IF(טבלה135[[#This Row],[מניית טווחים]]&lt;&gt;"",IF(OR(30&gt;טבלה135[[#This Row],[מקסימום]],30&lt;טבלה135[[#This Row],[מינימום]]),0,1),"")</f>
        <v/>
      </c>
    </row>
    <row r="577" spans="1:15" x14ac:dyDescent="0.25">
      <c r="A577" t="s">
        <v>57</v>
      </c>
      <c r="B577">
        <v>10</v>
      </c>
      <c r="C577">
        <v>29</v>
      </c>
      <c r="D577">
        <f>טבלה135[[#This Row],[LengthofCycle]]+1</f>
        <v>30</v>
      </c>
      <c r="E577">
        <f>IF(טבלה135[[#This Row],[CycleNumber]]&lt;3,"",IF(טבלה135[[#This Row],[CycleNumber]]=3,MIN(D575:D577),IF(I576=3,MIN(D574:D576),E576)))</f>
        <v>25</v>
      </c>
      <c r="F577">
        <f>IF(טבלה135[[#This Row],[CycleNumber]]&lt;3,"",IF(טבלה135[[#This Row],[CycleNumber]]=3,MAX(D575:D577),IF(I576=3,MAX(D574:D576),F576)))</f>
        <v>29</v>
      </c>
      <c r="G577">
        <f>IF(OR(טבלה135[[#This Row],[CycleNumber]]&gt;B578,B578=""),IF(טבלה135[[#This Row],[מספר סטייה]]=3,MIN(D575:D577),טבלה135[[#This Row],[מינ קבוע]]),טבלה135[[#This Row],[מינ קבוע]])</f>
        <v>25</v>
      </c>
      <c r="H577">
        <f>IF(OR(טבלה135[[#This Row],[CycleNumber]]&gt;B578,B578=""),IF(טבלה135[[#This Row],[מספר סטייה]]=3,MAX(D575:D577),טבלה135[[#This Row],[מקס קבוע]]),טבלה135[[#This Row],[מקס קבוע]])</f>
        <v>29</v>
      </c>
      <c r="I57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קבוע]]&lt;&gt;E576,1,I576+1),0))</f>
        <v>1</v>
      </c>
      <c r="J577">
        <f>IF(AND(טבלה135[[#This Row],[CycleNumber]]&lt;B578,טבלה135[[#This Row],[מקס קבוע]]&lt;&gt;""),IF(OR(טבלה135[[#This Row],[מספר סטייה]]&lt;I578,AND(טבלה135[[#This Row],[מספר סטייה]]=3,I578=1)),0,1),"")</f>
        <v>1</v>
      </c>
      <c r="K577">
        <f>IF(טבלה135[[#This Row],[מקס קבוע]]&lt;&gt;"",טבלה135[[#This Row],[מקסימום]]-טבלה135[[#This Row],[מינימום]],"")</f>
        <v>4</v>
      </c>
      <c r="L577">
        <f>IF(IFERROR(LOOKUP(טבלה135[[#This Row],[ClientID]],פיבוט!$A$4:$A$121),FALSE)=טבלה135[[#This Row],[ClientID]],1,0)</f>
        <v>1</v>
      </c>
      <c r="M577" t="str">
        <f>IF(OR(טבלה135[[#This Row],[ClientID]]=A578),"",1)</f>
        <v/>
      </c>
      <c r="N577" s="3" t="str">
        <f>IF(טבלה135[[#This Row],[טווח]]&lt;&gt;K576,טבלה135[[#This Row],[טווח]],"")</f>
        <v/>
      </c>
      <c r="O577" s="3" t="str">
        <f>IF(טבלה135[[#This Row],[מניית טווחים]]&lt;&gt;"",IF(OR(30&gt;טבלה135[[#This Row],[מקסימום]],30&lt;טבלה135[[#This Row],[מינימום]]),0,1),"")</f>
        <v/>
      </c>
    </row>
    <row r="578" spans="1:15" x14ac:dyDescent="0.25">
      <c r="A578" t="s">
        <v>57</v>
      </c>
      <c r="B578">
        <v>11</v>
      </c>
      <c r="C578">
        <v>28</v>
      </c>
      <c r="D578">
        <f>טבלה135[[#This Row],[LengthofCycle]]+1</f>
        <v>29</v>
      </c>
      <c r="E578">
        <f>IF(טבלה135[[#This Row],[CycleNumber]]&lt;3,"",IF(טבלה135[[#This Row],[CycleNumber]]=3,MIN(D576:D578),IF(I577=3,MIN(D575:D577),E577)))</f>
        <v>25</v>
      </c>
      <c r="F578">
        <f>IF(טבלה135[[#This Row],[CycleNumber]]&lt;3,"",IF(טבלה135[[#This Row],[CycleNumber]]=3,MAX(D576:D578),IF(I577=3,MAX(D575:D577),F577)))</f>
        <v>29</v>
      </c>
      <c r="G578">
        <f>IF(OR(טבלה135[[#This Row],[CycleNumber]]&gt;B579,B579=""),IF(טבלה135[[#This Row],[מספר סטייה]]=3,MIN(D576:D578),טבלה135[[#This Row],[מינ קבוע]]),טבלה135[[#This Row],[מינ קבוע]])</f>
        <v>25</v>
      </c>
      <c r="H578">
        <f>IF(OR(טבלה135[[#This Row],[CycleNumber]]&gt;B579,B579=""),IF(טבלה135[[#This Row],[מספר סטייה]]=3,MAX(D576:D578),טבלה135[[#This Row],[מקס קבוע]]),טבלה135[[#This Row],[מקס קבוע]])</f>
        <v>29</v>
      </c>
      <c r="I57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קבוע]]&lt;&gt;E577,1,I577+1),0))</f>
        <v>0</v>
      </c>
      <c r="J578">
        <f>IF(AND(טבלה135[[#This Row],[CycleNumber]]&lt;B579,טבלה135[[#This Row],[מקס קבוע]]&lt;&gt;""),IF(OR(טבלה135[[#This Row],[מספר סטייה]]&lt;I579,AND(טבלה135[[#This Row],[מספר סטייה]]=3,I579=1)),0,1),"")</f>
        <v>1</v>
      </c>
      <c r="K578">
        <f>IF(טבלה135[[#This Row],[מקס קבוע]]&lt;&gt;"",טבלה135[[#This Row],[מקסימום]]-טבלה135[[#This Row],[מינימום]],"")</f>
        <v>4</v>
      </c>
      <c r="L578">
        <f>IF(IFERROR(LOOKUP(טבלה135[[#This Row],[ClientID]],פיבוט!$A$4:$A$121),FALSE)=טבלה135[[#This Row],[ClientID]],1,0)</f>
        <v>1</v>
      </c>
      <c r="M578" t="str">
        <f>IF(OR(טבלה135[[#This Row],[ClientID]]=A579),"",1)</f>
        <v/>
      </c>
      <c r="N578" s="3" t="str">
        <f>IF(טבלה135[[#This Row],[טווח]]&lt;&gt;K577,טבלה135[[#This Row],[טווח]],"")</f>
        <v/>
      </c>
      <c r="O578" s="3" t="str">
        <f>IF(טבלה135[[#This Row],[מניית טווחים]]&lt;&gt;"",IF(OR(30&gt;טבלה135[[#This Row],[מקסימום]],30&lt;טבלה135[[#This Row],[מינימום]]),0,1),"")</f>
        <v/>
      </c>
    </row>
    <row r="579" spans="1:15" x14ac:dyDescent="0.25">
      <c r="A579" t="s">
        <v>57</v>
      </c>
      <c r="B579">
        <v>12</v>
      </c>
      <c r="C579">
        <v>28</v>
      </c>
      <c r="D579">
        <f>טבלה135[[#This Row],[LengthofCycle]]+1</f>
        <v>29</v>
      </c>
      <c r="E579">
        <f>IF(טבלה135[[#This Row],[CycleNumber]]&lt;3,"",IF(טבלה135[[#This Row],[CycleNumber]]=3,MIN(D577:D579),IF(I578=3,MIN(D576:D578),E578)))</f>
        <v>25</v>
      </c>
      <c r="F579">
        <f>IF(טבלה135[[#This Row],[CycleNumber]]&lt;3,"",IF(טבלה135[[#This Row],[CycleNumber]]=3,MAX(D577:D579),IF(I578=3,MAX(D576:D578),F578)))</f>
        <v>29</v>
      </c>
      <c r="G579">
        <f>IF(OR(טבלה135[[#This Row],[CycleNumber]]&gt;B580,B580=""),IF(טבלה135[[#This Row],[מספר סטייה]]=3,MIN(D577:D579),טבלה135[[#This Row],[מינ קבוע]]),טבלה135[[#This Row],[מינ קבוע]])</f>
        <v>25</v>
      </c>
      <c r="H579">
        <f>IF(OR(טבלה135[[#This Row],[CycleNumber]]&gt;B580,B580=""),IF(טבלה135[[#This Row],[מספר סטייה]]=3,MAX(D577:D579),טבלה135[[#This Row],[מקס קבוע]]),טבלה135[[#This Row],[מקס קבוע]])</f>
        <v>29</v>
      </c>
      <c r="I57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קבוע]]&lt;&gt;E578,1,I578+1),0))</f>
        <v>0</v>
      </c>
      <c r="J579" t="str">
        <f>IF(AND(טבלה135[[#This Row],[CycleNumber]]&lt;B580,טבלה135[[#This Row],[מקס קבוע]]&lt;&gt;""),IF(OR(טבלה135[[#This Row],[מספר סטייה]]&lt;I580,AND(טבלה135[[#This Row],[מספר סטייה]]=3,I580=1)),0,1),"")</f>
        <v/>
      </c>
      <c r="K579">
        <f>IF(טבלה135[[#This Row],[מקס קבוע]]&lt;&gt;"",טבלה135[[#This Row],[מקסימום]]-טבלה135[[#This Row],[מינימום]],"")</f>
        <v>4</v>
      </c>
      <c r="L579">
        <f>IF(IFERROR(LOOKUP(טבלה135[[#This Row],[ClientID]],פיבוט!$A$4:$A$121),FALSE)=טבלה135[[#This Row],[ClientID]],1,0)</f>
        <v>1</v>
      </c>
      <c r="M579">
        <f>IF(OR(טבלה135[[#This Row],[ClientID]]=A580),"",1)</f>
        <v>1</v>
      </c>
      <c r="N579" s="3" t="str">
        <f>IF(טבלה135[[#This Row],[טווח]]&lt;&gt;K578,טבלה135[[#This Row],[טווח]],"")</f>
        <v/>
      </c>
      <c r="O579" s="3" t="str">
        <f>IF(טבלה135[[#This Row],[מניית טווחים]]&lt;&gt;"",IF(OR(30&gt;טבלה135[[#This Row],[מקסימום]],30&lt;טבלה135[[#This Row],[מינימום]]),0,1),"")</f>
        <v/>
      </c>
    </row>
    <row r="580" spans="1:15" x14ac:dyDescent="0.25">
      <c r="A580" t="s">
        <v>58</v>
      </c>
      <c r="B580">
        <v>1</v>
      </c>
      <c r="C580">
        <v>27</v>
      </c>
      <c r="D580">
        <f>טבלה135[[#This Row],[LengthofCycle]]+1</f>
        <v>28</v>
      </c>
      <c r="E580" t="str">
        <f>IF(טבלה135[[#This Row],[CycleNumber]]&lt;3,"",IF(טבלה135[[#This Row],[CycleNumber]]=3,MIN(D578:D580),IF(I579=3,MIN(D577:D579),E579)))</f>
        <v/>
      </c>
      <c r="F580" t="str">
        <f>IF(טבלה135[[#This Row],[CycleNumber]]&lt;3,"",IF(טבלה135[[#This Row],[CycleNumber]]=3,MAX(D578:D580),IF(I579=3,MAX(D577:D579),F579)))</f>
        <v/>
      </c>
      <c r="G580" t="str">
        <f>IF(OR(טבלה135[[#This Row],[CycleNumber]]&gt;B581,B581=""),IF(טבלה135[[#This Row],[מספר סטייה]]=3,MIN(D578:D580),טבלה135[[#This Row],[מינ קבוע]]),טבלה135[[#This Row],[מינ קבוע]])</f>
        <v/>
      </c>
      <c r="H580" t="str">
        <f>IF(OR(טבלה135[[#This Row],[CycleNumber]]&gt;B581,B581=""),IF(טבלה135[[#This Row],[מספר סטייה]]=3,MAX(D578:D580),טבלה135[[#This Row],[מקס קבוע]]),טבלה135[[#This Row],[מקס קבוע]])</f>
        <v/>
      </c>
      <c r="I58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קבוע]]&lt;&gt;E579,1,I579+1),0))</f>
        <v/>
      </c>
      <c r="J580" t="str">
        <f>IF(AND(טבלה135[[#This Row],[CycleNumber]]&lt;B581,טבלה135[[#This Row],[מקס קבוע]]&lt;&gt;""),IF(OR(טבלה135[[#This Row],[מספר סטייה]]&lt;I581,AND(טבלה135[[#This Row],[מספר סטייה]]=3,I581=1)),0,1),"")</f>
        <v/>
      </c>
      <c r="K580" t="str">
        <f>IF(טבלה135[[#This Row],[מקס קבוע]]&lt;&gt;"",טבלה135[[#This Row],[מקסימום]]-טבלה135[[#This Row],[מינימום]],"")</f>
        <v/>
      </c>
      <c r="L580">
        <f>IF(IFERROR(LOOKUP(טבלה135[[#This Row],[ClientID]],פיבוט!$A$4:$A$121),FALSE)=טבלה135[[#This Row],[ClientID]],1,0)</f>
        <v>1</v>
      </c>
      <c r="M580" t="str">
        <f>IF(OR(טבלה135[[#This Row],[ClientID]]=A581),"",1)</f>
        <v/>
      </c>
      <c r="N580" s="3" t="str">
        <f>IF(טבלה135[[#This Row],[טווח]]&lt;&gt;K579,טבלה135[[#This Row],[טווח]],"")</f>
        <v/>
      </c>
      <c r="O580" s="3" t="str">
        <f>IF(טבלה135[[#This Row],[מניית טווחים]]&lt;&gt;"",IF(OR(30&gt;טבלה135[[#This Row],[מקסימום]],30&lt;טבלה135[[#This Row],[מינימום]]),0,1),"")</f>
        <v/>
      </c>
    </row>
    <row r="581" spans="1:15" x14ac:dyDescent="0.25">
      <c r="A581" t="s">
        <v>58</v>
      </c>
      <c r="B581">
        <v>2</v>
      </c>
      <c r="C581">
        <v>25</v>
      </c>
      <c r="D581">
        <f>טבלה135[[#This Row],[LengthofCycle]]+1</f>
        <v>26</v>
      </c>
      <c r="E581" t="str">
        <f>IF(טבלה135[[#This Row],[CycleNumber]]&lt;3,"",IF(טבלה135[[#This Row],[CycleNumber]]=3,MIN(D579:D581),IF(I580=3,MIN(D578:D580),E580)))</f>
        <v/>
      </c>
      <c r="F581" t="str">
        <f>IF(טבלה135[[#This Row],[CycleNumber]]&lt;3,"",IF(טבלה135[[#This Row],[CycleNumber]]=3,MAX(D579:D581),IF(I580=3,MAX(D578:D580),F580)))</f>
        <v/>
      </c>
      <c r="G581" t="str">
        <f>IF(OR(טבלה135[[#This Row],[CycleNumber]]&gt;B582,B582=""),IF(טבלה135[[#This Row],[מספר סטייה]]=3,MIN(D579:D581),טבלה135[[#This Row],[מינ קבוע]]),טבלה135[[#This Row],[מינ קבוע]])</f>
        <v/>
      </c>
      <c r="H581" t="str">
        <f>IF(OR(טבלה135[[#This Row],[CycleNumber]]&gt;B582,B582=""),IF(טבלה135[[#This Row],[מספר סטייה]]=3,MAX(D579:D581),טבלה135[[#This Row],[מקס קבוע]]),טבלה135[[#This Row],[מקס קבוע]])</f>
        <v/>
      </c>
      <c r="I58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קבוע]]&lt;&gt;E580,1,I580+1),0))</f>
        <v/>
      </c>
      <c r="J581" t="str">
        <f>IF(AND(טבלה135[[#This Row],[CycleNumber]]&lt;B582,טבלה135[[#This Row],[מקס קבוע]]&lt;&gt;""),IF(OR(טבלה135[[#This Row],[מספר סטייה]]&lt;I582,AND(טבלה135[[#This Row],[מספר סטייה]]=3,I582=1)),0,1),"")</f>
        <v/>
      </c>
      <c r="K581" t="str">
        <f>IF(טבלה135[[#This Row],[מקס קבוע]]&lt;&gt;"",טבלה135[[#This Row],[מקסימום]]-טבלה135[[#This Row],[מינימום]],"")</f>
        <v/>
      </c>
      <c r="L581">
        <f>IF(IFERROR(LOOKUP(טבלה135[[#This Row],[ClientID]],פיבוט!$A$4:$A$121),FALSE)=טבלה135[[#This Row],[ClientID]],1,0)</f>
        <v>1</v>
      </c>
      <c r="M581" t="str">
        <f>IF(OR(טבלה135[[#This Row],[ClientID]]=A582),"",1)</f>
        <v/>
      </c>
      <c r="N581" s="3" t="str">
        <f>IF(טבלה135[[#This Row],[טווח]]&lt;&gt;K580,טבלה135[[#This Row],[טווח]],"")</f>
        <v/>
      </c>
      <c r="O581" s="3" t="str">
        <f>IF(טבלה135[[#This Row],[מניית טווחים]]&lt;&gt;"",IF(OR(30&gt;טבלה135[[#This Row],[מקסימום]],30&lt;טבלה135[[#This Row],[מינימום]]),0,1),"")</f>
        <v/>
      </c>
    </row>
    <row r="582" spans="1:15" x14ac:dyDescent="0.25">
      <c r="A582" t="s">
        <v>58</v>
      </c>
      <c r="B582">
        <v>3</v>
      </c>
      <c r="C582">
        <v>25</v>
      </c>
      <c r="D582">
        <f>טבלה135[[#This Row],[LengthofCycle]]+1</f>
        <v>26</v>
      </c>
      <c r="E582">
        <f>IF(טבלה135[[#This Row],[CycleNumber]]&lt;3,"",IF(טבלה135[[#This Row],[CycleNumber]]=3,MIN(D580:D582),IF(I581=3,MIN(D579:D581),E581)))</f>
        <v>26</v>
      </c>
      <c r="F582">
        <f>IF(טבלה135[[#This Row],[CycleNumber]]&lt;3,"",IF(טבלה135[[#This Row],[CycleNumber]]=3,MAX(D580:D582),IF(I581=3,MAX(D579:D581),F581)))</f>
        <v>28</v>
      </c>
      <c r="G582">
        <f>IF(OR(טבלה135[[#This Row],[CycleNumber]]&gt;B583,B583=""),IF(טבלה135[[#This Row],[מספר סטייה]]=3,MIN(D580:D582),טבלה135[[#This Row],[מינ קבוע]]),טבלה135[[#This Row],[מינ קבוע]])</f>
        <v>26</v>
      </c>
      <c r="H582">
        <f>IF(OR(טבלה135[[#This Row],[CycleNumber]]&gt;B583,B583=""),IF(טבלה135[[#This Row],[מספר סטייה]]=3,MAX(D580:D582),טבלה135[[#This Row],[מקס קבוע]]),טבלה135[[#This Row],[מקס קבוע]])</f>
        <v>28</v>
      </c>
      <c r="I58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קבוע]]&lt;&gt;E581,1,I581+1),0))</f>
        <v>0</v>
      </c>
      <c r="J582">
        <f>IF(AND(טבלה135[[#This Row],[CycleNumber]]&lt;B583,טבלה135[[#This Row],[מקס קבוע]]&lt;&gt;""),IF(OR(טבלה135[[#This Row],[מספר סטייה]]&lt;I583,AND(טבלה135[[#This Row],[מספר סטייה]]=3,I583=1)),0,1),"")</f>
        <v>0</v>
      </c>
      <c r="K582">
        <f>IF(טבלה135[[#This Row],[מקס קבוע]]&lt;&gt;"",טבלה135[[#This Row],[מקסימום]]-טבלה135[[#This Row],[מינימום]],"")</f>
        <v>2</v>
      </c>
      <c r="L582">
        <f>IF(IFERROR(LOOKUP(טבלה135[[#This Row],[ClientID]],פיבוט!$A$4:$A$121),FALSE)=טבלה135[[#This Row],[ClientID]],1,0)</f>
        <v>1</v>
      </c>
      <c r="M582" t="str">
        <f>IF(OR(טבלה135[[#This Row],[ClientID]]=A583),"",1)</f>
        <v/>
      </c>
      <c r="N582" s="3">
        <f>IF(טבלה135[[#This Row],[טווח]]&lt;&gt;K581,טבלה135[[#This Row],[טווח]],"")</f>
        <v>2</v>
      </c>
      <c r="O582" s="3">
        <f>IF(טבלה135[[#This Row],[מניית טווחים]]&lt;&gt;"",IF(OR(30&gt;טבלה135[[#This Row],[מקסימום]],30&lt;טבלה135[[#This Row],[מינימום]]),0,1),"")</f>
        <v>0</v>
      </c>
    </row>
    <row r="583" spans="1:15" x14ac:dyDescent="0.25">
      <c r="A583" t="s">
        <v>58</v>
      </c>
      <c r="B583">
        <v>4</v>
      </c>
      <c r="C583">
        <v>29</v>
      </c>
      <c r="D583">
        <f>טבלה135[[#This Row],[LengthofCycle]]+1</f>
        <v>30</v>
      </c>
      <c r="E583">
        <f>IF(טבלה135[[#This Row],[CycleNumber]]&lt;3,"",IF(טבלה135[[#This Row],[CycleNumber]]=3,MIN(D581:D583),IF(I582=3,MIN(D580:D582),E582)))</f>
        <v>26</v>
      </c>
      <c r="F583">
        <f>IF(טבלה135[[#This Row],[CycleNumber]]&lt;3,"",IF(טבלה135[[#This Row],[CycleNumber]]=3,MAX(D581:D583),IF(I582=3,MAX(D580:D582),F582)))</f>
        <v>28</v>
      </c>
      <c r="G583">
        <f>IF(OR(טבלה135[[#This Row],[CycleNumber]]&gt;B584,B584=""),IF(טבלה135[[#This Row],[מספר סטייה]]=3,MIN(D581:D583),טבלה135[[#This Row],[מינ קבוע]]),טבלה135[[#This Row],[מינ קבוע]])</f>
        <v>26</v>
      </c>
      <c r="H583">
        <f>IF(OR(טבלה135[[#This Row],[CycleNumber]]&gt;B584,B584=""),IF(טבלה135[[#This Row],[מספר סטייה]]=3,MAX(D581:D583),טבלה135[[#This Row],[מקס קבוע]]),טבלה135[[#This Row],[מקס קבוע]])</f>
        <v>28</v>
      </c>
      <c r="I58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קבוע]]&lt;&gt;E582,1,I582+1),0))</f>
        <v>1</v>
      </c>
      <c r="J583">
        <f>IF(AND(טבלה135[[#This Row],[CycleNumber]]&lt;B584,טבלה135[[#This Row],[מקס קבוע]]&lt;&gt;""),IF(OR(טבלה135[[#This Row],[מספר סטייה]]&lt;I584,AND(טבלה135[[#This Row],[מספר סטייה]]=3,I584=1)),0,1),"")</f>
        <v>1</v>
      </c>
      <c r="K583">
        <f>IF(טבלה135[[#This Row],[מקס קבוע]]&lt;&gt;"",טבלה135[[#This Row],[מקסימום]]-טבלה135[[#This Row],[מינימום]],"")</f>
        <v>2</v>
      </c>
      <c r="L583">
        <f>IF(IFERROR(LOOKUP(טבלה135[[#This Row],[ClientID]],פיבוט!$A$4:$A$121),FALSE)=טבלה135[[#This Row],[ClientID]],1,0)</f>
        <v>1</v>
      </c>
      <c r="M583" t="str">
        <f>IF(OR(טבלה135[[#This Row],[ClientID]]=A584),"",1)</f>
        <v/>
      </c>
      <c r="N583" s="3" t="str">
        <f>IF(טבלה135[[#This Row],[טווח]]&lt;&gt;K582,טבלה135[[#This Row],[טווח]],"")</f>
        <v/>
      </c>
      <c r="O583" s="3" t="str">
        <f>IF(טבלה135[[#This Row],[מניית טווחים]]&lt;&gt;"",IF(OR(30&gt;טבלה135[[#This Row],[מקסימום]],30&lt;טבלה135[[#This Row],[מינימום]]),0,1),"")</f>
        <v/>
      </c>
    </row>
    <row r="584" spans="1:15" x14ac:dyDescent="0.25">
      <c r="A584" t="s">
        <v>58</v>
      </c>
      <c r="B584">
        <v>5</v>
      </c>
      <c r="C584">
        <v>26</v>
      </c>
      <c r="D584">
        <f>טבלה135[[#This Row],[LengthofCycle]]+1</f>
        <v>27</v>
      </c>
      <c r="E584">
        <f>IF(טבלה135[[#This Row],[CycleNumber]]&lt;3,"",IF(טבלה135[[#This Row],[CycleNumber]]=3,MIN(D582:D584),IF(I583=3,MIN(D581:D583),E583)))</f>
        <v>26</v>
      </c>
      <c r="F584">
        <f>IF(טבלה135[[#This Row],[CycleNumber]]&lt;3,"",IF(טבלה135[[#This Row],[CycleNumber]]=3,MAX(D582:D584),IF(I583=3,MAX(D581:D583),F583)))</f>
        <v>28</v>
      </c>
      <c r="G584">
        <f>IF(OR(טבלה135[[#This Row],[CycleNumber]]&gt;B585,B585=""),IF(טבלה135[[#This Row],[מספר סטייה]]=3,MIN(D582:D584),טבלה135[[#This Row],[מינ קבוע]]),טבלה135[[#This Row],[מינ קבוע]])</f>
        <v>26</v>
      </c>
      <c r="H584">
        <f>IF(OR(טבלה135[[#This Row],[CycleNumber]]&gt;B585,B585=""),IF(טבלה135[[#This Row],[מספר סטייה]]=3,MAX(D582:D584),טבלה135[[#This Row],[מקס קבוע]]),טבלה135[[#This Row],[מקס קבוע]])</f>
        <v>28</v>
      </c>
      <c r="I58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קבוע]]&lt;&gt;E583,1,I583+1),0))</f>
        <v>0</v>
      </c>
      <c r="J584">
        <f>IF(AND(טבלה135[[#This Row],[CycleNumber]]&lt;B585,טבלה135[[#This Row],[מקס קבוע]]&lt;&gt;""),IF(OR(טבלה135[[#This Row],[מספר סטייה]]&lt;I585,AND(טבלה135[[#This Row],[מספר סטייה]]=3,I585=1)),0,1),"")</f>
        <v>1</v>
      </c>
      <c r="K584">
        <f>IF(טבלה135[[#This Row],[מקס קבוע]]&lt;&gt;"",טבלה135[[#This Row],[מקסימום]]-טבלה135[[#This Row],[מינימום]],"")</f>
        <v>2</v>
      </c>
      <c r="L584">
        <f>IF(IFERROR(LOOKUP(טבלה135[[#This Row],[ClientID]],פיבוט!$A$4:$A$121),FALSE)=טבלה135[[#This Row],[ClientID]],1,0)</f>
        <v>1</v>
      </c>
      <c r="M584" t="str">
        <f>IF(OR(טבלה135[[#This Row],[ClientID]]=A585),"",1)</f>
        <v/>
      </c>
      <c r="N584" s="3" t="str">
        <f>IF(טבלה135[[#This Row],[טווח]]&lt;&gt;K583,טבלה135[[#This Row],[טווח]],"")</f>
        <v/>
      </c>
      <c r="O584" s="3" t="str">
        <f>IF(טבלה135[[#This Row],[מניית טווחים]]&lt;&gt;"",IF(OR(30&gt;טבלה135[[#This Row],[מקסימום]],30&lt;טבלה135[[#This Row],[מינימום]]),0,1),"")</f>
        <v/>
      </c>
    </row>
    <row r="585" spans="1:15" x14ac:dyDescent="0.25">
      <c r="A585" t="s">
        <v>58</v>
      </c>
      <c r="B585">
        <v>6</v>
      </c>
      <c r="C585">
        <v>27</v>
      </c>
      <c r="D585">
        <f>טבלה135[[#This Row],[LengthofCycle]]+1</f>
        <v>28</v>
      </c>
      <c r="E585">
        <f>IF(טבלה135[[#This Row],[CycleNumber]]&lt;3,"",IF(טבלה135[[#This Row],[CycleNumber]]=3,MIN(D583:D585),IF(I584=3,MIN(D582:D584),E584)))</f>
        <v>26</v>
      </c>
      <c r="F585">
        <f>IF(טבלה135[[#This Row],[CycleNumber]]&lt;3,"",IF(טבלה135[[#This Row],[CycleNumber]]=3,MAX(D583:D585),IF(I584=3,MAX(D582:D584),F584)))</f>
        <v>28</v>
      </c>
      <c r="G585">
        <f>IF(OR(טבלה135[[#This Row],[CycleNumber]]&gt;B586,B586=""),IF(טבלה135[[#This Row],[מספר סטייה]]=3,MIN(D583:D585),טבלה135[[#This Row],[מינ קבוע]]),טבלה135[[#This Row],[מינ קבוע]])</f>
        <v>26</v>
      </c>
      <c r="H585">
        <f>IF(OR(טבלה135[[#This Row],[CycleNumber]]&gt;B586,B586=""),IF(טבלה135[[#This Row],[מספר סטייה]]=3,MAX(D583:D585),טבלה135[[#This Row],[מקס קבוע]]),טבלה135[[#This Row],[מקס קבוע]])</f>
        <v>28</v>
      </c>
      <c r="I58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קבוע]]&lt;&gt;E584,1,I584+1),0))</f>
        <v>0</v>
      </c>
      <c r="J585">
        <f>IF(AND(טבלה135[[#This Row],[CycleNumber]]&lt;B586,טבלה135[[#This Row],[מקס קבוע]]&lt;&gt;""),IF(OR(טבלה135[[#This Row],[מספר סטייה]]&lt;I586,AND(טבלה135[[#This Row],[מספר סטייה]]=3,I586=1)),0,1),"")</f>
        <v>1</v>
      </c>
      <c r="K585">
        <f>IF(טבלה135[[#This Row],[מקס קבוע]]&lt;&gt;"",טבלה135[[#This Row],[מקסימום]]-טבלה135[[#This Row],[מינימום]],"")</f>
        <v>2</v>
      </c>
      <c r="L585">
        <f>IF(IFERROR(LOOKUP(טבלה135[[#This Row],[ClientID]],פיבוט!$A$4:$A$121),FALSE)=טבלה135[[#This Row],[ClientID]],1,0)</f>
        <v>1</v>
      </c>
      <c r="M585" t="str">
        <f>IF(OR(טבלה135[[#This Row],[ClientID]]=A586),"",1)</f>
        <v/>
      </c>
      <c r="N585" s="3" t="str">
        <f>IF(טבלה135[[#This Row],[טווח]]&lt;&gt;K584,טבלה135[[#This Row],[טווח]],"")</f>
        <v/>
      </c>
      <c r="O585" s="3" t="str">
        <f>IF(טבלה135[[#This Row],[מניית טווחים]]&lt;&gt;"",IF(OR(30&gt;טבלה135[[#This Row],[מקסימום]],30&lt;טבלה135[[#This Row],[מינימום]]),0,1),"")</f>
        <v/>
      </c>
    </row>
    <row r="586" spans="1:15" x14ac:dyDescent="0.25">
      <c r="A586" t="s">
        <v>58</v>
      </c>
      <c r="B586">
        <v>7</v>
      </c>
      <c r="C586">
        <v>27</v>
      </c>
      <c r="D586">
        <f>טבלה135[[#This Row],[LengthofCycle]]+1</f>
        <v>28</v>
      </c>
      <c r="E586">
        <f>IF(טבלה135[[#This Row],[CycleNumber]]&lt;3,"",IF(טבלה135[[#This Row],[CycleNumber]]=3,MIN(D584:D586),IF(I585=3,MIN(D583:D585),E585)))</f>
        <v>26</v>
      </c>
      <c r="F586">
        <f>IF(טבלה135[[#This Row],[CycleNumber]]&lt;3,"",IF(טבלה135[[#This Row],[CycleNumber]]=3,MAX(D584:D586),IF(I585=3,MAX(D583:D585),F585)))</f>
        <v>28</v>
      </c>
      <c r="G586">
        <f>IF(OR(טבלה135[[#This Row],[CycleNumber]]&gt;B587,B587=""),IF(טבלה135[[#This Row],[מספר סטייה]]=3,MIN(D584:D586),טבלה135[[#This Row],[מינ קבוע]]),טבלה135[[#This Row],[מינ קבוע]])</f>
        <v>26</v>
      </c>
      <c r="H586">
        <f>IF(OR(טבלה135[[#This Row],[CycleNumber]]&gt;B587,B587=""),IF(טבלה135[[#This Row],[מספר סטייה]]=3,MAX(D584:D586),טבלה135[[#This Row],[מקס קבוע]]),טבלה135[[#This Row],[מקס קבוע]])</f>
        <v>28</v>
      </c>
      <c r="I58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קבוע]]&lt;&gt;E585,1,I585+1),0))</f>
        <v>0</v>
      </c>
      <c r="J586">
        <f>IF(AND(טבלה135[[#This Row],[CycleNumber]]&lt;B587,טבלה135[[#This Row],[מקס קבוע]]&lt;&gt;""),IF(OR(טבלה135[[#This Row],[מספר סטייה]]&lt;I587,AND(טבלה135[[#This Row],[מספר סטייה]]=3,I587=1)),0,1),"")</f>
        <v>1</v>
      </c>
      <c r="K586">
        <f>IF(טבלה135[[#This Row],[מקס קבוע]]&lt;&gt;"",טבלה135[[#This Row],[מקסימום]]-טבלה135[[#This Row],[מינימום]],"")</f>
        <v>2</v>
      </c>
      <c r="L586">
        <f>IF(IFERROR(LOOKUP(טבלה135[[#This Row],[ClientID]],פיבוט!$A$4:$A$121),FALSE)=טבלה135[[#This Row],[ClientID]],1,0)</f>
        <v>1</v>
      </c>
      <c r="M586" t="str">
        <f>IF(OR(טבלה135[[#This Row],[ClientID]]=A587),"",1)</f>
        <v/>
      </c>
      <c r="N586" s="3" t="str">
        <f>IF(טבלה135[[#This Row],[טווח]]&lt;&gt;K585,טבלה135[[#This Row],[טווח]],"")</f>
        <v/>
      </c>
      <c r="O586" s="3" t="str">
        <f>IF(טבלה135[[#This Row],[מניית טווחים]]&lt;&gt;"",IF(OR(30&gt;טבלה135[[#This Row],[מקסימום]],30&lt;טבלה135[[#This Row],[מינימום]]),0,1),"")</f>
        <v/>
      </c>
    </row>
    <row r="587" spans="1:15" x14ac:dyDescent="0.25">
      <c r="A587" t="s">
        <v>58</v>
      </c>
      <c r="B587">
        <v>8</v>
      </c>
      <c r="C587">
        <v>25</v>
      </c>
      <c r="D587">
        <f>טבלה135[[#This Row],[LengthofCycle]]+1</f>
        <v>26</v>
      </c>
      <c r="E587">
        <f>IF(טבלה135[[#This Row],[CycleNumber]]&lt;3,"",IF(טבלה135[[#This Row],[CycleNumber]]=3,MIN(D585:D587),IF(I586=3,MIN(D584:D586),E586)))</f>
        <v>26</v>
      </c>
      <c r="F587">
        <f>IF(טבלה135[[#This Row],[CycleNumber]]&lt;3,"",IF(טבלה135[[#This Row],[CycleNumber]]=3,MAX(D585:D587),IF(I586=3,MAX(D584:D586),F586)))</f>
        <v>28</v>
      </c>
      <c r="G587">
        <f>IF(OR(טבלה135[[#This Row],[CycleNumber]]&gt;B588,B588=""),IF(טבלה135[[#This Row],[מספר סטייה]]=3,MIN(D585:D587),טבלה135[[#This Row],[מינ קבוע]]),טבלה135[[#This Row],[מינ קבוע]])</f>
        <v>26</v>
      </c>
      <c r="H587">
        <f>IF(OR(טבלה135[[#This Row],[CycleNumber]]&gt;B588,B588=""),IF(טבלה135[[#This Row],[מספר סטייה]]=3,MAX(D585:D587),טבלה135[[#This Row],[מקס קבוע]]),טבלה135[[#This Row],[מקס קבוע]])</f>
        <v>28</v>
      </c>
      <c r="I58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קבוע]]&lt;&gt;E586,1,I586+1),0))</f>
        <v>0</v>
      </c>
      <c r="J587">
        <f>IF(AND(טבלה135[[#This Row],[CycleNumber]]&lt;B588,טבלה135[[#This Row],[מקס קבוע]]&lt;&gt;""),IF(OR(טבלה135[[#This Row],[מספר סטייה]]&lt;I588,AND(טבלה135[[#This Row],[מספר סטייה]]=3,I588=1)),0,1),"")</f>
        <v>1</v>
      </c>
      <c r="K587">
        <f>IF(טבלה135[[#This Row],[מקס קבוע]]&lt;&gt;"",טבלה135[[#This Row],[מקסימום]]-טבלה135[[#This Row],[מינימום]],"")</f>
        <v>2</v>
      </c>
      <c r="L587">
        <f>IF(IFERROR(LOOKUP(טבלה135[[#This Row],[ClientID]],פיבוט!$A$4:$A$121),FALSE)=טבלה135[[#This Row],[ClientID]],1,0)</f>
        <v>1</v>
      </c>
      <c r="M587" t="str">
        <f>IF(OR(טבלה135[[#This Row],[ClientID]]=A588),"",1)</f>
        <v/>
      </c>
      <c r="N587" s="3" t="str">
        <f>IF(טבלה135[[#This Row],[טווח]]&lt;&gt;K586,טבלה135[[#This Row],[טווח]],"")</f>
        <v/>
      </c>
      <c r="O587" s="3" t="str">
        <f>IF(טבלה135[[#This Row],[מניית טווחים]]&lt;&gt;"",IF(OR(30&gt;טבלה135[[#This Row],[מקסימום]],30&lt;טבלה135[[#This Row],[מינימום]]),0,1),"")</f>
        <v/>
      </c>
    </row>
    <row r="588" spans="1:15" x14ac:dyDescent="0.25">
      <c r="A588" t="s">
        <v>58</v>
      </c>
      <c r="B588">
        <v>9</v>
      </c>
      <c r="C588">
        <v>27</v>
      </c>
      <c r="D588">
        <f>טבלה135[[#This Row],[LengthofCycle]]+1</f>
        <v>28</v>
      </c>
      <c r="E588">
        <f>IF(טבלה135[[#This Row],[CycleNumber]]&lt;3,"",IF(טבלה135[[#This Row],[CycleNumber]]=3,MIN(D586:D588),IF(I587=3,MIN(D585:D587),E587)))</f>
        <v>26</v>
      </c>
      <c r="F588">
        <f>IF(טבלה135[[#This Row],[CycleNumber]]&lt;3,"",IF(טבלה135[[#This Row],[CycleNumber]]=3,MAX(D586:D588),IF(I587=3,MAX(D585:D587),F587)))</f>
        <v>28</v>
      </c>
      <c r="G588">
        <f>IF(OR(טבלה135[[#This Row],[CycleNumber]]&gt;B589,B589=""),IF(טבלה135[[#This Row],[מספר סטייה]]=3,MIN(D586:D588),טבלה135[[#This Row],[מינ קבוע]]),טבלה135[[#This Row],[מינ קבוע]])</f>
        <v>26</v>
      </c>
      <c r="H588">
        <f>IF(OR(טבלה135[[#This Row],[CycleNumber]]&gt;B589,B589=""),IF(טבלה135[[#This Row],[מספר סטייה]]=3,MAX(D586:D588),טבלה135[[#This Row],[מקס קבוע]]),טבלה135[[#This Row],[מקס קבוע]])</f>
        <v>28</v>
      </c>
      <c r="I58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קבוע]]&lt;&gt;E587,1,I587+1),0))</f>
        <v>0</v>
      </c>
      <c r="J588">
        <f>IF(AND(טבלה135[[#This Row],[CycleNumber]]&lt;B589,טבלה135[[#This Row],[מקס קבוע]]&lt;&gt;""),IF(OR(טבלה135[[#This Row],[מספר סטייה]]&lt;I589,AND(טבלה135[[#This Row],[מספר סטייה]]=3,I589=1)),0,1),"")</f>
        <v>0</v>
      </c>
      <c r="K588">
        <f>IF(טבלה135[[#This Row],[מקס קבוע]]&lt;&gt;"",טבלה135[[#This Row],[מקסימום]]-טבלה135[[#This Row],[מינימום]],"")</f>
        <v>2</v>
      </c>
      <c r="L588">
        <f>IF(IFERROR(LOOKUP(טבלה135[[#This Row],[ClientID]],פיבוט!$A$4:$A$121),FALSE)=טבלה135[[#This Row],[ClientID]],1,0)</f>
        <v>1</v>
      </c>
      <c r="M588" t="str">
        <f>IF(OR(טבלה135[[#This Row],[ClientID]]=A589),"",1)</f>
        <v/>
      </c>
      <c r="N588" s="3" t="str">
        <f>IF(טבלה135[[#This Row],[טווח]]&lt;&gt;K587,טבלה135[[#This Row],[טווח]],"")</f>
        <v/>
      </c>
      <c r="O588" s="3" t="str">
        <f>IF(טבלה135[[#This Row],[מניית טווחים]]&lt;&gt;"",IF(OR(30&gt;טבלה135[[#This Row],[מקסימום]],30&lt;טבלה135[[#This Row],[מינימום]]),0,1),"")</f>
        <v/>
      </c>
    </row>
    <row r="589" spans="1:15" x14ac:dyDescent="0.25">
      <c r="A589" t="s">
        <v>58</v>
      </c>
      <c r="B589">
        <v>10</v>
      </c>
      <c r="C589">
        <v>28</v>
      </c>
      <c r="D589">
        <f>טבלה135[[#This Row],[LengthofCycle]]+1</f>
        <v>29</v>
      </c>
      <c r="E589">
        <f>IF(טבלה135[[#This Row],[CycleNumber]]&lt;3,"",IF(טבלה135[[#This Row],[CycleNumber]]=3,MIN(D587:D589),IF(I588=3,MIN(D586:D588),E588)))</f>
        <v>26</v>
      </c>
      <c r="F589">
        <f>IF(טבלה135[[#This Row],[CycleNumber]]&lt;3,"",IF(טבלה135[[#This Row],[CycleNumber]]=3,MAX(D587:D589),IF(I588=3,MAX(D586:D588),F588)))</f>
        <v>28</v>
      </c>
      <c r="G589">
        <f>IF(OR(טבלה135[[#This Row],[CycleNumber]]&gt;B590,B590=""),IF(טבלה135[[#This Row],[מספר סטייה]]=3,MIN(D587:D589),טבלה135[[#This Row],[מינ קבוע]]),טבלה135[[#This Row],[מינ קבוע]])</f>
        <v>26</v>
      </c>
      <c r="H589">
        <f>IF(OR(טבלה135[[#This Row],[CycleNumber]]&gt;B590,B590=""),IF(טבלה135[[#This Row],[מספר סטייה]]=3,MAX(D587:D589),טבלה135[[#This Row],[מקס קבוע]]),טבלה135[[#This Row],[מקס קבוע]])</f>
        <v>28</v>
      </c>
      <c r="I58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קבוע]]&lt;&gt;E588,1,I588+1),0))</f>
        <v>1</v>
      </c>
      <c r="J589">
        <f>IF(AND(טבלה135[[#This Row],[CycleNumber]]&lt;B590,טבלה135[[#This Row],[מקס קבוע]]&lt;&gt;""),IF(OR(טבלה135[[#This Row],[מספר סטייה]]&lt;I590,AND(טבלה135[[#This Row],[מספר סטייה]]=3,I590=1)),0,1),"")</f>
        <v>1</v>
      </c>
      <c r="K589">
        <f>IF(טבלה135[[#This Row],[מקס קבוע]]&lt;&gt;"",טבלה135[[#This Row],[מקסימום]]-טבלה135[[#This Row],[מינימום]],"")</f>
        <v>2</v>
      </c>
      <c r="L589">
        <f>IF(IFERROR(LOOKUP(טבלה135[[#This Row],[ClientID]],פיבוט!$A$4:$A$121),FALSE)=טבלה135[[#This Row],[ClientID]],1,0)</f>
        <v>1</v>
      </c>
      <c r="M589" t="str">
        <f>IF(OR(טבלה135[[#This Row],[ClientID]]=A590),"",1)</f>
        <v/>
      </c>
      <c r="N589" s="3" t="str">
        <f>IF(טבלה135[[#This Row],[טווח]]&lt;&gt;K588,טבלה135[[#This Row],[טווח]],"")</f>
        <v/>
      </c>
      <c r="O589" s="3" t="str">
        <f>IF(טבלה135[[#This Row],[מניית טווחים]]&lt;&gt;"",IF(OR(30&gt;טבלה135[[#This Row],[מקסימום]],30&lt;טבלה135[[#This Row],[מינימום]]),0,1),"")</f>
        <v/>
      </c>
    </row>
    <row r="590" spans="1:15" x14ac:dyDescent="0.25">
      <c r="A590" t="s">
        <v>58</v>
      </c>
      <c r="B590">
        <v>11</v>
      </c>
      <c r="C590">
        <v>27</v>
      </c>
      <c r="D590">
        <f>טבלה135[[#This Row],[LengthofCycle]]+1</f>
        <v>28</v>
      </c>
      <c r="E590">
        <f>IF(טבלה135[[#This Row],[CycleNumber]]&lt;3,"",IF(טבלה135[[#This Row],[CycleNumber]]=3,MIN(D588:D590),IF(I589=3,MIN(D587:D589),E589)))</f>
        <v>26</v>
      </c>
      <c r="F590">
        <f>IF(טבלה135[[#This Row],[CycleNumber]]&lt;3,"",IF(טבלה135[[#This Row],[CycleNumber]]=3,MAX(D588:D590),IF(I589=3,MAX(D587:D589),F589)))</f>
        <v>28</v>
      </c>
      <c r="G590">
        <f>IF(OR(טבלה135[[#This Row],[CycleNumber]]&gt;B591,B591=""),IF(טבלה135[[#This Row],[מספר סטייה]]=3,MIN(D588:D590),טבלה135[[#This Row],[מינ קבוע]]),טבלה135[[#This Row],[מינ קבוע]])</f>
        <v>26</v>
      </c>
      <c r="H590">
        <f>IF(OR(טבלה135[[#This Row],[CycleNumber]]&gt;B591,B591=""),IF(טבלה135[[#This Row],[מספר סטייה]]=3,MAX(D588:D590),טבלה135[[#This Row],[מקס קבוע]]),טבלה135[[#This Row],[מקס קבוע]])</f>
        <v>28</v>
      </c>
      <c r="I59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קבוע]]&lt;&gt;E589,1,I589+1),0))</f>
        <v>0</v>
      </c>
      <c r="J590">
        <f>IF(AND(טבלה135[[#This Row],[CycleNumber]]&lt;B591,טבלה135[[#This Row],[מקס קבוע]]&lt;&gt;""),IF(OR(טבלה135[[#This Row],[מספר סטייה]]&lt;I591,AND(טבלה135[[#This Row],[מספר סטייה]]=3,I591=1)),0,1),"")</f>
        <v>0</v>
      </c>
      <c r="K590">
        <f>IF(טבלה135[[#This Row],[מקס קבוע]]&lt;&gt;"",טבלה135[[#This Row],[מקסימום]]-טבלה135[[#This Row],[מינימום]],"")</f>
        <v>2</v>
      </c>
      <c r="L590">
        <f>IF(IFERROR(LOOKUP(טבלה135[[#This Row],[ClientID]],פיבוט!$A$4:$A$121),FALSE)=טבלה135[[#This Row],[ClientID]],1,0)</f>
        <v>1</v>
      </c>
      <c r="M590" t="str">
        <f>IF(OR(טבלה135[[#This Row],[ClientID]]=A591),"",1)</f>
        <v/>
      </c>
      <c r="N590" s="3" t="str">
        <f>IF(טבלה135[[#This Row],[טווח]]&lt;&gt;K589,טבלה135[[#This Row],[טווח]],"")</f>
        <v/>
      </c>
      <c r="O590" s="3" t="str">
        <f>IF(טבלה135[[#This Row],[מניית טווחים]]&lt;&gt;"",IF(OR(30&gt;טבלה135[[#This Row],[מקסימום]],30&lt;טבלה135[[#This Row],[מינימום]]),0,1),"")</f>
        <v/>
      </c>
    </row>
    <row r="591" spans="1:15" x14ac:dyDescent="0.25">
      <c r="A591" t="s">
        <v>58</v>
      </c>
      <c r="B591">
        <v>12</v>
      </c>
      <c r="C591">
        <v>28</v>
      </c>
      <c r="D591">
        <f>טבלה135[[#This Row],[LengthofCycle]]+1</f>
        <v>29</v>
      </c>
      <c r="E591">
        <f>IF(טבלה135[[#This Row],[CycleNumber]]&lt;3,"",IF(טבלה135[[#This Row],[CycleNumber]]=3,MIN(D589:D591),IF(I590=3,MIN(D588:D590),E590)))</f>
        <v>26</v>
      </c>
      <c r="F591">
        <f>IF(טבלה135[[#This Row],[CycleNumber]]&lt;3,"",IF(טבלה135[[#This Row],[CycleNumber]]=3,MAX(D589:D591),IF(I590=3,MAX(D588:D590),F590)))</f>
        <v>28</v>
      </c>
      <c r="G591">
        <f>IF(OR(טבלה135[[#This Row],[CycleNumber]]&gt;B592,B592=""),IF(טבלה135[[#This Row],[מספר סטייה]]=3,MIN(D589:D591),טבלה135[[#This Row],[מינ קבוע]]),טבלה135[[#This Row],[מינ קבוע]])</f>
        <v>26</v>
      </c>
      <c r="H591">
        <f>IF(OR(טבלה135[[#This Row],[CycleNumber]]&gt;B592,B592=""),IF(טבלה135[[#This Row],[מספר סטייה]]=3,MAX(D589:D591),טבלה135[[#This Row],[מקס קבוע]]),טבלה135[[#This Row],[מקס קבוע]])</f>
        <v>28</v>
      </c>
      <c r="I59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קבוע]]&lt;&gt;E590,1,I590+1),0))</f>
        <v>1</v>
      </c>
      <c r="J591">
        <f>IF(AND(טבלה135[[#This Row],[CycleNumber]]&lt;B592,טבלה135[[#This Row],[מקס קבוע]]&lt;&gt;""),IF(OR(טבלה135[[#This Row],[מספר סטייה]]&lt;I592,AND(טבלה135[[#This Row],[מספר סטייה]]=3,I592=1)),0,1),"")</f>
        <v>1</v>
      </c>
      <c r="K591">
        <f>IF(טבלה135[[#This Row],[מקס קבוע]]&lt;&gt;"",טבלה135[[#This Row],[מקסימום]]-טבלה135[[#This Row],[מינימום]],"")</f>
        <v>2</v>
      </c>
      <c r="L591">
        <f>IF(IFERROR(LOOKUP(טבלה135[[#This Row],[ClientID]],פיבוט!$A$4:$A$121),FALSE)=טבלה135[[#This Row],[ClientID]],1,0)</f>
        <v>1</v>
      </c>
      <c r="M591" t="str">
        <f>IF(OR(טבלה135[[#This Row],[ClientID]]=A592),"",1)</f>
        <v/>
      </c>
      <c r="N591" s="3" t="str">
        <f>IF(טבלה135[[#This Row],[טווח]]&lt;&gt;K590,טבלה135[[#This Row],[טווח]],"")</f>
        <v/>
      </c>
      <c r="O591" s="3" t="str">
        <f>IF(טבלה135[[#This Row],[מניית טווחים]]&lt;&gt;"",IF(OR(30&gt;טבלה135[[#This Row],[מקסימום]],30&lt;טבלה135[[#This Row],[מינימום]]),0,1),"")</f>
        <v/>
      </c>
    </row>
    <row r="592" spans="1:15" x14ac:dyDescent="0.25">
      <c r="A592" t="s">
        <v>58</v>
      </c>
      <c r="B592">
        <v>13</v>
      </c>
      <c r="C592">
        <v>27</v>
      </c>
      <c r="D592">
        <f>טבלה135[[#This Row],[LengthofCycle]]+1</f>
        <v>28</v>
      </c>
      <c r="E592">
        <f>IF(טבלה135[[#This Row],[CycleNumber]]&lt;3,"",IF(טבלה135[[#This Row],[CycleNumber]]=3,MIN(D590:D592),IF(I591=3,MIN(D589:D591),E591)))</f>
        <v>26</v>
      </c>
      <c r="F592">
        <f>IF(טבלה135[[#This Row],[CycleNumber]]&lt;3,"",IF(טבלה135[[#This Row],[CycleNumber]]=3,MAX(D590:D592),IF(I591=3,MAX(D589:D591),F591)))</f>
        <v>28</v>
      </c>
      <c r="G592">
        <f>IF(OR(טבלה135[[#This Row],[CycleNumber]]&gt;B593,B593=""),IF(טבלה135[[#This Row],[מספר סטייה]]=3,MIN(D590:D592),טבלה135[[#This Row],[מינ קבוע]]),טבלה135[[#This Row],[מינ קבוע]])</f>
        <v>26</v>
      </c>
      <c r="H592">
        <f>IF(OR(טבלה135[[#This Row],[CycleNumber]]&gt;B593,B593=""),IF(טבלה135[[#This Row],[מספר סטייה]]=3,MAX(D590:D592),טבלה135[[#This Row],[מקס קבוע]]),טבלה135[[#This Row],[מקס קבוע]])</f>
        <v>28</v>
      </c>
      <c r="I59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קבוע]]&lt;&gt;E591,1,I591+1),0))</f>
        <v>0</v>
      </c>
      <c r="J592" t="str">
        <f>IF(AND(טבלה135[[#This Row],[CycleNumber]]&lt;B593,טבלה135[[#This Row],[מקס קבוע]]&lt;&gt;""),IF(OR(טבלה135[[#This Row],[מספר סטייה]]&lt;I593,AND(טבלה135[[#This Row],[מספר סטייה]]=3,I593=1)),0,1),"")</f>
        <v/>
      </c>
      <c r="K592">
        <f>IF(טבלה135[[#This Row],[מקס קבוע]]&lt;&gt;"",טבלה135[[#This Row],[מקסימום]]-טבלה135[[#This Row],[מינימום]],"")</f>
        <v>2</v>
      </c>
      <c r="L592">
        <f>IF(IFERROR(LOOKUP(טבלה135[[#This Row],[ClientID]],פיבוט!$A$4:$A$121),FALSE)=טבלה135[[#This Row],[ClientID]],1,0)</f>
        <v>1</v>
      </c>
      <c r="M592">
        <f>IF(OR(טבלה135[[#This Row],[ClientID]]=A593),"",1)</f>
        <v>1</v>
      </c>
      <c r="N592" s="3" t="str">
        <f>IF(טבלה135[[#This Row],[טווח]]&lt;&gt;K591,טבלה135[[#This Row],[טווח]],"")</f>
        <v/>
      </c>
      <c r="O592" s="3" t="str">
        <f>IF(טבלה135[[#This Row],[מניית טווחים]]&lt;&gt;"",IF(OR(30&gt;טבלה135[[#This Row],[מקסימום]],30&lt;טבלה135[[#This Row],[מינימום]]),0,1),"")</f>
        <v/>
      </c>
    </row>
    <row r="593" spans="1:15" x14ac:dyDescent="0.25">
      <c r="A593" t="s">
        <v>59</v>
      </c>
      <c r="B593">
        <v>1</v>
      </c>
      <c r="C593">
        <v>35</v>
      </c>
      <c r="D593">
        <f>טבלה135[[#This Row],[LengthofCycle]]+1</f>
        <v>36</v>
      </c>
      <c r="E593" t="str">
        <f>IF(טבלה135[[#This Row],[CycleNumber]]&lt;3,"",IF(טבלה135[[#This Row],[CycleNumber]]=3,MIN(D591:D593),IF(I592=3,MIN(D590:D592),E592)))</f>
        <v/>
      </c>
      <c r="F593" t="str">
        <f>IF(טבלה135[[#This Row],[CycleNumber]]&lt;3,"",IF(טבלה135[[#This Row],[CycleNumber]]=3,MAX(D591:D593),IF(I592=3,MAX(D590:D592),F592)))</f>
        <v/>
      </c>
      <c r="G593" t="str">
        <f>IF(OR(טבלה135[[#This Row],[CycleNumber]]&gt;B594,B594=""),IF(טבלה135[[#This Row],[מספר סטייה]]=3,MIN(D591:D593),טבלה135[[#This Row],[מינ קבוע]]),טבלה135[[#This Row],[מינ קבוע]])</f>
        <v/>
      </c>
      <c r="H593" t="str">
        <f>IF(OR(טבלה135[[#This Row],[CycleNumber]]&gt;B594,B594=""),IF(טבלה135[[#This Row],[מספר סטייה]]=3,MAX(D591:D593),טבלה135[[#This Row],[מקס קבוע]]),טבלה135[[#This Row],[מקס קבוע]])</f>
        <v/>
      </c>
      <c r="I59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קבוע]]&lt;&gt;E592,1,I592+1),0))</f>
        <v/>
      </c>
      <c r="J593" t="str">
        <f>IF(AND(טבלה135[[#This Row],[CycleNumber]]&lt;B594,טבלה135[[#This Row],[מקס קבוע]]&lt;&gt;""),IF(OR(טבלה135[[#This Row],[מספר סטייה]]&lt;I594,AND(טבלה135[[#This Row],[מספר סטייה]]=3,I594=1)),0,1),"")</f>
        <v/>
      </c>
      <c r="K593" t="str">
        <f>IF(טבלה135[[#This Row],[מקס קבוע]]&lt;&gt;"",טבלה135[[#This Row],[מקסימום]]-טבלה135[[#This Row],[מינימום]],"")</f>
        <v/>
      </c>
      <c r="L593">
        <f>IF(IFERROR(LOOKUP(טבלה135[[#This Row],[ClientID]],פיבוט!$A$4:$A$121),FALSE)=טבלה135[[#This Row],[ClientID]],1,0)</f>
        <v>1</v>
      </c>
      <c r="M593" t="str">
        <f>IF(OR(טבלה135[[#This Row],[ClientID]]=A594),"",1)</f>
        <v/>
      </c>
      <c r="N593" s="3" t="str">
        <f>IF(טבלה135[[#This Row],[טווח]]&lt;&gt;K592,טבלה135[[#This Row],[טווח]],"")</f>
        <v/>
      </c>
      <c r="O593" s="3" t="str">
        <f>IF(טבלה135[[#This Row],[מניית טווחים]]&lt;&gt;"",IF(OR(30&gt;טבלה135[[#This Row],[מקסימום]],30&lt;טבלה135[[#This Row],[מינימום]]),0,1),"")</f>
        <v/>
      </c>
    </row>
    <row r="594" spans="1:15" x14ac:dyDescent="0.25">
      <c r="A594" t="s">
        <v>59</v>
      </c>
      <c r="B594">
        <v>2</v>
      </c>
      <c r="C594">
        <v>33</v>
      </c>
      <c r="D594">
        <f>טבלה135[[#This Row],[LengthofCycle]]+1</f>
        <v>34</v>
      </c>
      <c r="E594" t="str">
        <f>IF(טבלה135[[#This Row],[CycleNumber]]&lt;3,"",IF(טבלה135[[#This Row],[CycleNumber]]=3,MIN(D592:D594),IF(I593=3,MIN(D591:D593),E593)))</f>
        <v/>
      </c>
      <c r="F594" t="str">
        <f>IF(טבלה135[[#This Row],[CycleNumber]]&lt;3,"",IF(טבלה135[[#This Row],[CycleNumber]]=3,MAX(D592:D594),IF(I593=3,MAX(D591:D593),F593)))</f>
        <v/>
      </c>
      <c r="G594" t="str">
        <f>IF(OR(טבלה135[[#This Row],[CycleNumber]]&gt;B595,B595=""),IF(טבלה135[[#This Row],[מספר סטייה]]=3,MIN(D592:D594),טבלה135[[#This Row],[מינ קבוע]]),טבלה135[[#This Row],[מינ קבוע]])</f>
        <v/>
      </c>
      <c r="H594" t="str">
        <f>IF(OR(טבלה135[[#This Row],[CycleNumber]]&gt;B595,B595=""),IF(טבלה135[[#This Row],[מספר סטייה]]=3,MAX(D592:D594),טבלה135[[#This Row],[מקס קבוע]]),טבלה135[[#This Row],[מקס קבוע]])</f>
        <v/>
      </c>
      <c r="I59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קבוע]]&lt;&gt;E593,1,I593+1),0))</f>
        <v/>
      </c>
      <c r="J594" t="str">
        <f>IF(AND(טבלה135[[#This Row],[CycleNumber]]&lt;B595,טבלה135[[#This Row],[מקס קבוע]]&lt;&gt;""),IF(OR(טבלה135[[#This Row],[מספר סטייה]]&lt;I595,AND(טבלה135[[#This Row],[מספר סטייה]]=3,I595=1)),0,1),"")</f>
        <v/>
      </c>
      <c r="K594" t="str">
        <f>IF(טבלה135[[#This Row],[מקס קבוע]]&lt;&gt;"",טבלה135[[#This Row],[מקסימום]]-טבלה135[[#This Row],[מינימום]],"")</f>
        <v/>
      </c>
      <c r="L594">
        <f>IF(IFERROR(LOOKUP(טבלה135[[#This Row],[ClientID]],פיבוט!$A$4:$A$121),FALSE)=טבלה135[[#This Row],[ClientID]],1,0)</f>
        <v>1</v>
      </c>
      <c r="M594" t="str">
        <f>IF(OR(טבלה135[[#This Row],[ClientID]]=A595),"",1)</f>
        <v/>
      </c>
      <c r="N594" s="3" t="str">
        <f>IF(טבלה135[[#This Row],[טווח]]&lt;&gt;K593,טבלה135[[#This Row],[טווח]],"")</f>
        <v/>
      </c>
      <c r="O594" s="3" t="str">
        <f>IF(טבלה135[[#This Row],[מניית טווחים]]&lt;&gt;"",IF(OR(30&gt;טבלה135[[#This Row],[מקסימום]],30&lt;טבלה135[[#This Row],[מינימום]]),0,1),"")</f>
        <v/>
      </c>
    </row>
    <row r="595" spans="1:15" x14ac:dyDescent="0.25">
      <c r="A595" t="s">
        <v>59</v>
      </c>
      <c r="B595">
        <v>3</v>
      </c>
      <c r="C595">
        <v>43</v>
      </c>
      <c r="D595">
        <f>טבלה135[[#This Row],[LengthofCycle]]+1</f>
        <v>44</v>
      </c>
      <c r="E595">
        <f>IF(טבלה135[[#This Row],[CycleNumber]]&lt;3,"",IF(טבלה135[[#This Row],[CycleNumber]]=3,MIN(D593:D595),IF(I594=3,MIN(D592:D594),E594)))</f>
        <v>34</v>
      </c>
      <c r="F595">
        <f>IF(טבלה135[[#This Row],[CycleNumber]]&lt;3,"",IF(טבלה135[[#This Row],[CycleNumber]]=3,MAX(D593:D595),IF(I594=3,MAX(D592:D594),F594)))</f>
        <v>44</v>
      </c>
      <c r="G595">
        <f>IF(OR(טבלה135[[#This Row],[CycleNumber]]&gt;B596,B596=""),IF(טבלה135[[#This Row],[מספר סטייה]]=3,MIN(D593:D595),טבלה135[[#This Row],[מינ קבוע]]),טבלה135[[#This Row],[מינ קבוע]])</f>
        <v>34</v>
      </c>
      <c r="H595">
        <f>IF(OR(טבלה135[[#This Row],[CycleNumber]]&gt;B596,B596=""),IF(טבלה135[[#This Row],[מספר סטייה]]=3,MAX(D593:D595),טבלה135[[#This Row],[מקס קבוע]]),טבלה135[[#This Row],[מקס קבוע]])</f>
        <v>44</v>
      </c>
      <c r="I59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קבוע]]&lt;&gt;E594,1,I594+1),0))</f>
        <v>0</v>
      </c>
      <c r="J595">
        <f>IF(AND(טבלה135[[#This Row],[CycleNumber]]&lt;B596,טבלה135[[#This Row],[מקס קבוע]]&lt;&gt;""),IF(OR(טבלה135[[#This Row],[מספר סטייה]]&lt;I596,AND(טבלה135[[#This Row],[מספר סטייה]]=3,I596=1)),0,1),"")</f>
        <v>1</v>
      </c>
      <c r="K595">
        <f>IF(טבלה135[[#This Row],[מקס קבוע]]&lt;&gt;"",טבלה135[[#This Row],[מקסימום]]-טבלה135[[#This Row],[מינימום]],"")</f>
        <v>10</v>
      </c>
      <c r="L595">
        <f>IF(IFERROR(LOOKUP(טבלה135[[#This Row],[ClientID]],פיבוט!$A$4:$A$121),FALSE)=טבלה135[[#This Row],[ClientID]],1,0)</f>
        <v>1</v>
      </c>
      <c r="M595" t="str">
        <f>IF(OR(טבלה135[[#This Row],[ClientID]]=A596),"",1)</f>
        <v/>
      </c>
      <c r="N595" s="3">
        <f>IF(טבלה135[[#This Row],[טווח]]&lt;&gt;K594,טבלה135[[#This Row],[טווח]],"")</f>
        <v>10</v>
      </c>
      <c r="O595" s="3">
        <f>IF(טבלה135[[#This Row],[מניית טווחים]]&lt;&gt;"",IF(OR(30&gt;טבלה135[[#This Row],[מקסימום]],30&lt;טבלה135[[#This Row],[מינימום]]),0,1),"")</f>
        <v>0</v>
      </c>
    </row>
    <row r="596" spans="1:15" x14ac:dyDescent="0.25">
      <c r="A596" t="s">
        <v>59</v>
      </c>
      <c r="B596">
        <v>4</v>
      </c>
      <c r="C596">
        <v>38</v>
      </c>
      <c r="D596">
        <f>טבלה135[[#This Row],[LengthofCycle]]+1</f>
        <v>39</v>
      </c>
      <c r="E596">
        <f>IF(טבלה135[[#This Row],[CycleNumber]]&lt;3,"",IF(טבלה135[[#This Row],[CycleNumber]]=3,MIN(D594:D596),IF(I595=3,MIN(D593:D595),E595)))</f>
        <v>34</v>
      </c>
      <c r="F596">
        <f>IF(טבלה135[[#This Row],[CycleNumber]]&lt;3,"",IF(טבלה135[[#This Row],[CycleNumber]]=3,MAX(D594:D596),IF(I595=3,MAX(D593:D595),F595)))</f>
        <v>44</v>
      </c>
      <c r="G596">
        <f>IF(OR(טבלה135[[#This Row],[CycleNumber]]&gt;B597,B597=""),IF(טבלה135[[#This Row],[מספר סטייה]]=3,MIN(D594:D596),טבלה135[[#This Row],[מינ קבוע]]),טבלה135[[#This Row],[מינ קבוע]])</f>
        <v>34</v>
      </c>
      <c r="H596">
        <f>IF(OR(טבלה135[[#This Row],[CycleNumber]]&gt;B597,B597=""),IF(טבלה135[[#This Row],[מספר סטייה]]=3,MAX(D594:D596),טבלה135[[#This Row],[מקס קבוע]]),טבלה135[[#This Row],[מקס קבוע]])</f>
        <v>44</v>
      </c>
      <c r="I59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קבוע]]&lt;&gt;E595,1,I595+1),0))</f>
        <v>0</v>
      </c>
      <c r="J596">
        <f>IF(AND(טבלה135[[#This Row],[CycleNumber]]&lt;B597,טבלה135[[#This Row],[מקס קבוע]]&lt;&gt;""),IF(OR(טבלה135[[#This Row],[מספר סטייה]]&lt;I597,AND(טבלה135[[#This Row],[מספר סטייה]]=3,I597=1)),0,1),"")</f>
        <v>1</v>
      </c>
      <c r="K596">
        <f>IF(טבלה135[[#This Row],[מקס קבוע]]&lt;&gt;"",טבלה135[[#This Row],[מקסימום]]-טבלה135[[#This Row],[מינימום]],"")</f>
        <v>10</v>
      </c>
      <c r="L596">
        <f>IF(IFERROR(LOOKUP(טבלה135[[#This Row],[ClientID]],פיבוט!$A$4:$A$121),FALSE)=טבלה135[[#This Row],[ClientID]],1,0)</f>
        <v>1</v>
      </c>
      <c r="M596" t="str">
        <f>IF(OR(טבלה135[[#This Row],[ClientID]]=A597),"",1)</f>
        <v/>
      </c>
      <c r="N596" s="3" t="str">
        <f>IF(טבלה135[[#This Row],[טווח]]&lt;&gt;K595,טבלה135[[#This Row],[טווח]],"")</f>
        <v/>
      </c>
      <c r="O596" s="3" t="str">
        <f>IF(טבלה135[[#This Row],[מניית טווחים]]&lt;&gt;"",IF(OR(30&gt;טבלה135[[#This Row],[מקסימום]],30&lt;טבלה135[[#This Row],[מינימום]]),0,1),"")</f>
        <v/>
      </c>
    </row>
    <row r="597" spans="1:15" x14ac:dyDescent="0.25">
      <c r="A597" t="s">
        <v>59</v>
      </c>
      <c r="B597">
        <v>5</v>
      </c>
      <c r="C597">
        <v>40</v>
      </c>
      <c r="D597">
        <f>טבלה135[[#This Row],[LengthofCycle]]+1</f>
        <v>41</v>
      </c>
      <c r="E597">
        <f>IF(טבלה135[[#This Row],[CycleNumber]]&lt;3,"",IF(טבלה135[[#This Row],[CycleNumber]]=3,MIN(D595:D597),IF(I596=3,MIN(D594:D596),E596)))</f>
        <v>34</v>
      </c>
      <c r="F597">
        <f>IF(טבלה135[[#This Row],[CycleNumber]]&lt;3,"",IF(טבלה135[[#This Row],[CycleNumber]]=3,MAX(D595:D597),IF(I596=3,MAX(D594:D596),F596)))</f>
        <v>44</v>
      </c>
      <c r="G597">
        <f>IF(OR(טבלה135[[#This Row],[CycleNumber]]&gt;B598,B598=""),IF(טבלה135[[#This Row],[מספר סטייה]]=3,MIN(D595:D597),טבלה135[[#This Row],[מינ קבוע]]),טבלה135[[#This Row],[מינ קבוע]])</f>
        <v>34</v>
      </c>
      <c r="H597">
        <f>IF(OR(טבלה135[[#This Row],[CycleNumber]]&gt;B598,B598=""),IF(טבלה135[[#This Row],[מספר סטייה]]=3,MAX(D595:D597),טבלה135[[#This Row],[מקס קבוע]]),טבלה135[[#This Row],[מקס קבוע]])</f>
        <v>44</v>
      </c>
      <c r="I59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קבוע]]&lt;&gt;E596,1,I596+1),0))</f>
        <v>0</v>
      </c>
      <c r="J597">
        <f>IF(AND(טבלה135[[#This Row],[CycleNumber]]&lt;B598,טבלה135[[#This Row],[מקס קבוע]]&lt;&gt;""),IF(OR(טבלה135[[#This Row],[מספר סטייה]]&lt;I598,AND(טבלה135[[#This Row],[מספר סטייה]]=3,I598=1)),0,1),"")</f>
        <v>0</v>
      </c>
      <c r="K597">
        <f>IF(טבלה135[[#This Row],[מקס קבוע]]&lt;&gt;"",טבלה135[[#This Row],[מקסימום]]-טבלה135[[#This Row],[מינימום]],"")</f>
        <v>10</v>
      </c>
      <c r="L597">
        <f>IF(IFERROR(LOOKUP(טבלה135[[#This Row],[ClientID]],פיבוט!$A$4:$A$121),FALSE)=טבלה135[[#This Row],[ClientID]],1,0)</f>
        <v>1</v>
      </c>
      <c r="M597" t="str">
        <f>IF(OR(טבלה135[[#This Row],[ClientID]]=A598),"",1)</f>
        <v/>
      </c>
      <c r="N597" s="3" t="str">
        <f>IF(טבלה135[[#This Row],[טווח]]&lt;&gt;K596,טבלה135[[#This Row],[טווח]],"")</f>
        <v/>
      </c>
      <c r="O597" s="3" t="str">
        <f>IF(טבלה135[[#This Row],[מניית טווחים]]&lt;&gt;"",IF(OR(30&gt;טבלה135[[#This Row],[מקסימום]],30&lt;טבלה135[[#This Row],[מינימום]]),0,1),"")</f>
        <v/>
      </c>
    </row>
    <row r="598" spans="1:15" x14ac:dyDescent="0.25">
      <c r="A598" t="s">
        <v>59</v>
      </c>
      <c r="B598">
        <v>6</v>
      </c>
      <c r="C598">
        <v>31</v>
      </c>
      <c r="D598">
        <f>טבלה135[[#This Row],[LengthofCycle]]+1</f>
        <v>32</v>
      </c>
      <c r="E598">
        <f>IF(טבלה135[[#This Row],[CycleNumber]]&lt;3,"",IF(טבלה135[[#This Row],[CycleNumber]]=3,MIN(D596:D598),IF(I597=3,MIN(D595:D597),E597)))</f>
        <v>34</v>
      </c>
      <c r="F598">
        <f>IF(טבלה135[[#This Row],[CycleNumber]]&lt;3,"",IF(טבלה135[[#This Row],[CycleNumber]]=3,MAX(D596:D598),IF(I597=3,MAX(D595:D597),F597)))</f>
        <v>44</v>
      </c>
      <c r="G598">
        <f>IF(OR(טבלה135[[#This Row],[CycleNumber]]&gt;B599,B599=""),IF(טבלה135[[#This Row],[מספר סטייה]]=3,MIN(D596:D598),טבלה135[[#This Row],[מינ קבוע]]),טבלה135[[#This Row],[מינ קבוע]])</f>
        <v>34</v>
      </c>
      <c r="H598">
        <f>IF(OR(טבלה135[[#This Row],[CycleNumber]]&gt;B599,B599=""),IF(טבלה135[[#This Row],[מספר סטייה]]=3,MAX(D596:D598),טבלה135[[#This Row],[מקס קבוע]]),טבלה135[[#This Row],[מקס קבוע]])</f>
        <v>44</v>
      </c>
      <c r="I59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קבוע]]&lt;&gt;E597,1,I597+1),0))</f>
        <v>1</v>
      </c>
      <c r="J598">
        <f>IF(AND(טבלה135[[#This Row],[CycleNumber]]&lt;B599,טבלה135[[#This Row],[מקס קבוע]]&lt;&gt;""),IF(OR(טבלה135[[#This Row],[מספר סטייה]]&lt;I599,AND(טבלה135[[#This Row],[מספר סטייה]]=3,I599=1)),0,1),"")</f>
        <v>0</v>
      </c>
      <c r="K598">
        <f>IF(טבלה135[[#This Row],[מקס קבוע]]&lt;&gt;"",טבלה135[[#This Row],[מקסימום]]-טבלה135[[#This Row],[מינימום]],"")</f>
        <v>10</v>
      </c>
      <c r="L598">
        <f>IF(IFERROR(LOOKUP(טבלה135[[#This Row],[ClientID]],פיבוט!$A$4:$A$121),FALSE)=טבלה135[[#This Row],[ClientID]],1,0)</f>
        <v>1</v>
      </c>
      <c r="M598" t="str">
        <f>IF(OR(טבלה135[[#This Row],[ClientID]]=A599),"",1)</f>
        <v/>
      </c>
      <c r="N598" s="3" t="str">
        <f>IF(טבלה135[[#This Row],[טווח]]&lt;&gt;K597,טבלה135[[#This Row],[טווח]],"")</f>
        <v/>
      </c>
      <c r="O598" s="3" t="str">
        <f>IF(טבלה135[[#This Row],[מניית טווחים]]&lt;&gt;"",IF(OR(30&gt;טבלה135[[#This Row],[מקסימום]],30&lt;טבלה135[[#This Row],[מינימום]]),0,1),"")</f>
        <v/>
      </c>
    </row>
    <row r="599" spans="1:15" x14ac:dyDescent="0.25">
      <c r="A599" t="s">
        <v>59</v>
      </c>
      <c r="B599">
        <v>7</v>
      </c>
      <c r="C599">
        <v>45</v>
      </c>
      <c r="D599">
        <f>טבלה135[[#This Row],[LengthofCycle]]+1</f>
        <v>46</v>
      </c>
      <c r="E599">
        <f>IF(טבלה135[[#This Row],[CycleNumber]]&lt;3,"",IF(טבלה135[[#This Row],[CycleNumber]]=3,MIN(D597:D599),IF(I598=3,MIN(D596:D598),E598)))</f>
        <v>34</v>
      </c>
      <c r="F599">
        <f>IF(טבלה135[[#This Row],[CycleNumber]]&lt;3,"",IF(טבלה135[[#This Row],[CycleNumber]]=3,MAX(D597:D599),IF(I598=3,MAX(D596:D598),F598)))</f>
        <v>44</v>
      </c>
      <c r="G599">
        <f>IF(OR(טבלה135[[#This Row],[CycleNumber]]&gt;B600,B600=""),IF(טבלה135[[#This Row],[מספר סטייה]]=3,MIN(D597:D599),טבלה135[[#This Row],[מינ קבוע]]),טבלה135[[#This Row],[מינ קבוע]])</f>
        <v>34</v>
      </c>
      <c r="H599">
        <f>IF(OR(טבלה135[[#This Row],[CycleNumber]]&gt;B600,B600=""),IF(טבלה135[[#This Row],[מספר סטייה]]=3,MAX(D597:D599),טבלה135[[#This Row],[מקס קבוע]]),טבלה135[[#This Row],[מקס קבוע]])</f>
        <v>44</v>
      </c>
      <c r="I59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קבוע]]&lt;&gt;E598,1,I598+1),0))</f>
        <v>2</v>
      </c>
      <c r="J599">
        <f>IF(AND(טבלה135[[#This Row],[CycleNumber]]&lt;B600,טבלה135[[#This Row],[מקס קבוע]]&lt;&gt;""),IF(OR(טבלה135[[#This Row],[מספר סטייה]]&lt;I600,AND(טבלה135[[#This Row],[מספר סטייה]]=3,I600=1)),0,1),"")</f>
        <v>1</v>
      </c>
      <c r="K599">
        <f>IF(טבלה135[[#This Row],[מקס קבוע]]&lt;&gt;"",טבלה135[[#This Row],[מקסימום]]-טבלה135[[#This Row],[מינימום]],"")</f>
        <v>10</v>
      </c>
      <c r="L599">
        <f>IF(IFERROR(LOOKUP(טבלה135[[#This Row],[ClientID]],פיבוט!$A$4:$A$121),FALSE)=טבלה135[[#This Row],[ClientID]],1,0)</f>
        <v>1</v>
      </c>
      <c r="M599" t="str">
        <f>IF(OR(טבלה135[[#This Row],[ClientID]]=A600),"",1)</f>
        <v/>
      </c>
      <c r="N599" s="3" t="str">
        <f>IF(טבלה135[[#This Row],[טווח]]&lt;&gt;K598,טבלה135[[#This Row],[טווח]],"")</f>
        <v/>
      </c>
      <c r="O599" s="3" t="str">
        <f>IF(טבלה135[[#This Row],[מניית טווחים]]&lt;&gt;"",IF(OR(30&gt;טבלה135[[#This Row],[מקסימום]],30&lt;טבלה135[[#This Row],[מינימום]]),0,1),"")</f>
        <v/>
      </c>
    </row>
    <row r="600" spans="1:15" x14ac:dyDescent="0.25">
      <c r="A600" t="s">
        <v>59</v>
      </c>
      <c r="B600">
        <v>8</v>
      </c>
      <c r="C600">
        <v>35</v>
      </c>
      <c r="D600">
        <f>טבלה135[[#This Row],[LengthofCycle]]+1</f>
        <v>36</v>
      </c>
      <c r="E600">
        <f>IF(טבלה135[[#This Row],[CycleNumber]]&lt;3,"",IF(טבלה135[[#This Row],[CycleNumber]]=3,MIN(D598:D600),IF(I599=3,MIN(D597:D599),E599)))</f>
        <v>34</v>
      </c>
      <c r="F600">
        <f>IF(טבלה135[[#This Row],[CycleNumber]]&lt;3,"",IF(טבלה135[[#This Row],[CycleNumber]]=3,MAX(D598:D600),IF(I599=3,MAX(D597:D599),F599)))</f>
        <v>44</v>
      </c>
      <c r="G600">
        <f>IF(OR(טבלה135[[#This Row],[CycleNumber]]&gt;B601,B601=""),IF(טבלה135[[#This Row],[מספר סטייה]]=3,MIN(D598:D600),טבלה135[[#This Row],[מינ קבוע]]),טבלה135[[#This Row],[מינ קבוע]])</f>
        <v>34</v>
      </c>
      <c r="H600">
        <f>IF(OR(טבלה135[[#This Row],[CycleNumber]]&gt;B601,B601=""),IF(טבלה135[[#This Row],[מספר סטייה]]=3,MAX(D598:D600),טבלה135[[#This Row],[מקס קבוע]]),טבלה135[[#This Row],[מקס קבוע]])</f>
        <v>44</v>
      </c>
      <c r="I60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קבוע]]&lt;&gt;E599,1,I599+1),0))</f>
        <v>0</v>
      </c>
      <c r="J600">
        <f>IF(AND(טבלה135[[#This Row],[CycleNumber]]&lt;B601,טבלה135[[#This Row],[מקס קבוע]]&lt;&gt;""),IF(OR(טבלה135[[#This Row],[מספר סטייה]]&lt;I601,AND(טבלה135[[#This Row],[מספר סטייה]]=3,I601=1)),0,1),"")</f>
        <v>1</v>
      </c>
      <c r="K600">
        <f>IF(טבלה135[[#This Row],[מקס קבוע]]&lt;&gt;"",טבלה135[[#This Row],[מקסימום]]-טבלה135[[#This Row],[מינימום]],"")</f>
        <v>10</v>
      </c>
      <c r="L600">
        <f>IF(IFERROR(LOOKUP(טבלה135[[#This Row],[ClientID]],פיבוט!$A$4:$A$121),FALSE)=טבלה135[[#This Row],[ClientID]],1,0)</f>
        <v>1</v>
      </c>
      <c r="M600" t="str">
        <f>IF(OR(טבלה135[[#This Row],[ClientID]]=A601),"",1)</f>
        <v/>
      </c>
      <c r="N600" s="3" t="str">
        <f>IF(טבלה135[[#This Row],[טווח]]&lt;&gt;K599,טבלה135[[#This Row],[טווח]],"")</f>
        <v/>
      </c>
      <c r="O600" s="3" t="str">
        <f>IF(טבלה135[[#This Row],[מניית טווחים]]&lt;&gt;"",IF(OR(30&gt;טבלה135[[#This Row],[מקסימום]],30&lt;טבלה135[[#This Row],[מינימום]]),0,1),"")</f>
        <v/>
      </c>
    </row>
    <row r="601" spans="1:15" x14ac:dyDescent="0.25">
      <c r="A601" t="s">
        <v>59</v>
      </c>
      <c r="B601">
        <v>9</v>
      </c>
      <c r="C601">
        <v>40</v>
      </c>
      <c r="D601">
        <f>טבלה135[[#This Row],[LengthofCycle]]+1</f>
        <v>41</v>
      </c>
      <c r="E601">
        <f>IF(טבלה135[[#This Row],[CycleNumber]]&lt;3,"",IF(טבלה135[[#This Row],[CycleNumber]]=3,MIN(D599:D601),IF(I600=3,MIN(D598:D600),E600)))</f>
        <v>34</v>
      </c>
      <c r="F601">
        <f>IF(טבלה135[[#This Row],[CycleNumber]]&lt;3,"",IF(טבלה135[[#This Row],[CycleNumber]]=3,MAX(D599:D601),IF(I600=3,MAX(D598:D600),F600)))</f>
        <v>44</v>
      </c>
      <c r="G601">
        <f>IF(OR(טבלה135[[#This Row],[CycleNumber]]&gt;B602,B602=""),IF(טבלה135[[#This Row],[מספר סטייה]]=3,MIN(D599:D601),טבלה135[[#This Row],[מינ קבוע]]),טבלה135[[#This Row],[מינ קבוע]])</f>
        <v>34</v>
      </c>
      <c r="H601">
        <f>IF(OR(טבלה135[[#This Row],[CycleNumber]]&gt;B602,B602=""),IF(טבלה135[[#This Row],[מספר סטייה]]=3,MAX(D599:D601),טבלה135[[#This Row],[מקס קבוע]]),טבלה135[[#This Row],[מקס קבוע]])</f>
        <v>44</v>
      </c>
      <c r="I60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קבוע]]&lt;&gt;E600,1,I600+1),0))</f>
        <v>0</v>
      </c>
      <c r="J601">
        <f>IF(AND(טבלה135[[#This Row],[CycleNumber]]&lt;B602,טבלה135[[#This Row],[מקס קבוע]]&lt;&gt;""),IF(OR(טבלה135[[#This Row],[מספר סטייה]]&lt;I602,AND(טבלה135[[#This Row],[מספר סטייה]]=3,I602=1)),0,1),"")</f>
        <v>1</v>
      </c>
      <c r="K601">
        <f>IF(טבלה135[[#This Row],[מקס קבוע]]&lt;&gt;"",טבלה135[[#This Row],[מקסימום]]-טבלה135[[#This Row],[מינימום]],"")</f>
        <v>10</v>
      </c>
      <c r="L601">
        <f>IF(IFERROR(LOOKUP(טבלה135[[#This Row],[ClientID]],פיבוט!$A$4:$A$121),FALSE)=טבלה135[[#This Row],[ClientID]],1,0)</f>
        <v>1</v>
      </c>
      <c r="M601" t="str">
        <f>IF(OR(טבלה135[[#This Row],[ClientID]]=A602),"",1)</f>
        <v/>
      </c>
      <c r="N601" s="3" t="str">
        <f>IF(טבלה135[[#This Row],[טווח]]&lt;&gt;K600,טבלה135[[#This Row],[טווח]],"")</f>
        <v/>
      </c>
      <c r="O601" s="3" t="str">
        <f>IF(טבלה135[[#This Row],[מניית טווחים]]&lt;&gt;"",IF(OR(30&gt;טבלה135[[#This Row],[מקסימום]],30&lt;טבלה135[[#This Row],[מינימום]]),0,1),"")</f>
        <v/>
      </c>
    </row>
    <row r="602" spans="1:15" x14ac:dyDescent="0.25">
      <c r="A602" t="s">
        <v>59</v>
      </c>
      <c r="B602">
        <v>10</v>
      </c>
      <c r="C602">
        <v>33</v>
      </c>
      <c r="D602">
        <f>טבלה135[[#This Row],[LengthofCycle]]+1</f>
        <v>34</v>
      </c>
      <c r="E602">
        <f>IF(טבלה135[[#This Row],[CycleNumber]]&lt;3,"",IF(טבלה135[[#This Row],[CycleNumber]]=3,MIN(D600:D602),IF(I601=3,MIN(D599:D601),E601)))</f>
        <v>34</v>
      </c>
      <c r="F602">
        <f>IF(טבלה135[[#This Row],[CycleNumber]]&lt;3,"",IF(טבלה135[[#This Row],[CycleNumber]]=3,MAX(D600:D602),IF(I601=3,MAX(D599:D601),F601)))</f>
        <v>44</v>
      </c>
      <c r="G602">
        <f>IF(OR(טבלה135[[#This Row],[CycleNumber]]&gt;B603,B603=""),IF(טבלה135[[#This Row],[מספר סטייה]]=3,MIN(D600:D602),טבלה135[[#This Row],[מינ קבוע]]),טבלה135[[#This Row],[מינ קבוע]])</f>
        <v>34</v>
      </c>
      <c r="H602">
        <f>IF(OR(טבלה135[[#This Row],[CycleNumber]]&gt;B603,B603=""),IF(טבלה135[[#This Row],[מספר סטייה]]=3,MAX(D600:D602),טבלה135[[#This Row],[מקס קבוע]]),טבלה135[[#This Row],[מקס קבוע]])</f>
        <v>44</v>
      </c>
      <c r="I60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קבוע]]&lt;&gt;E601,1,I601+1),0))</f>
        <v>0</v>
      </c>
      <c r="J602">
        <f>IF(AND(טבלה135[[#This Row],[CycleNumber]]&lt;B603,טבלה135[[#This Row],[מקס קבוע]]&lt;&gt;""),IF(OR(טבלה135[[#This Row],[מספר סטייה]]&lt;I603,AND(טבלה135[[#This Row],[מספר סטייה]]=3,I603=1)),0,1),"")</f>
        <v>0</v>
      </c>
      <c r="K602">
        <f>IF(טבלה135[[#This Row],[מקס קבוע]]&lt;&gt;"",טבלה135[[#This Row],[מקסימום]]-טבלה135[[#This Row],[מינימום]],"")</f>
        <v>10</v>
      </c>
      <c r="L602">
        <f>IF(IFERROR(LOOKUP(טבלה135[[#This Row],[ClientID]],פיבוט!$A$4:$A$121),FALSE)=טבלה135[[#This Row],[ClientID]],1,0)</f>
        <v>1</v>
      </c>
      <c r="M602" t="str">
        <f>IF(OR(טבלה135[[#This Row],[ClientID]]=A603),"",1)</f>
        <v/>
      </c>
      <c r="N602" s="3" t="str">
        <f>IF(טבלה135[[#This Row],[טווח]]&lt;&gt;K601,טבלה135[[#This Row],[טווח]],"")</f>
        <v/>
      </c>
      <c r="O602" s="3" t="str">
        <f>IF(טבלה135[[#This Row],[מניית טווחים]]&lt;&gt;"",IF(OR(30&gt;טבלה135[[#This Row],[מקסימום]],30&lt;טבלה135[[#This Row],[מינימום]]),0,1),"")</f>
        <v/>
      </c>
    </row>
    <row r="603" spans="1:15" x14ac:dyDescent="0.25">
      <c r="A603" t="s">
        <v>59</v>
      </c>
      <c r="B603">
        <v>11</v>
      </c>
      <c r="C603">
        <v>54</v>
      </c>
      <c r="D603">
        <f>טבלה135[[#This Row],[LengthofCycle]]+1</f>
        <v>55</v>
      </c>
      <c r="E603">
        <f>IF(טבלה135[[#This Row],[CycleNumber]]&lt;3,"",IF(טבלה135[[#This Row],[CycleNumber]]=3,MIN(D601:D603),IF(I602=3,MIN(D600:D602),E602)))</f>
        <v>34</v>
      </c>
      <c r="F603">
        <f>IF(טבלה135[[#This Row],[CycleNumber]]&lt;3,"",IF(טבלה135[[#This Row],[CycleNumber]]=3,MAX(D601:D603),IF(I602=3,MAX(D600:D602),F602)))</f>
        <v>44</v>
      </c>
      <c r="G603">
        <f>IF(OR(טבלה135[[#This Row],[CycleNumber]]&gt;B604,B604=""),IF(טבלה135[[#This Row],[מספר סטייה]]=3,MIN(D601:D603),טבלה135[[#This Row],[מינ קבוע]]),טבלה135[[#This Row],[מינ קבוע]])</f>
        <v>34</v>
      </c>
      <c r="H603">
        <f>IF(OR(טבלה135[[#This Row],[CycleNumber]]&gt;B604,B604=""),IF(טבלה135[[#This Row],[מספר סטייה]]=3,MAX(D601:D603),טבלה135[[#This Row],[מקס קבוע]]),טבלה135[[#This Row],[מקס קבוע]])</f>
        <v>44</v>
      </c>
      <c r="I60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קבוע]]&lt;&gt;E602,1,I602+1),0))</f>
        <v>1</v>
      </c>
      <c r="J603" t="str">
        <f>IF(AND(טבלה135[[#This Row],[CycleNumber]]&lt;B604,טבלה135[[#This Row],[מקס קבוע]]&lt;&gt;""),IF(OR(טבלה135[[#This Row],[מספר סטייה]]&lt;I604,AND(טבלה135[[#This Row],[מספר סטייה]]=3,I604=1)),0,1),"")</f>
        <v/>
      </c>
      <c r="K603">
        <f>IF(טבלה135[[#This Row],[מקס קבוע]]&lt;&gt;"",טבלה135[[#This Row],[מקסימום]]-טבלה135[[#This Row],[מינימום]],"")</f>
        <v>10</v>
      </c>
      <c r="L603">
        <f>IF(IFERROR(LOOKUP(טבלה135[[#This Row],[ClientID]],פיבוט!$A$4:$A$121),FALSE)=טבלה135[[#This Row],[ClientID]],1,0)</f>
        <v>1</v>
      </c>
      <c r="M603">
        <f>IF(OR(טבלה135[[#This Row],[ClientID]]=A604),"",1)</f>
        <v>1</v>
      </c>
      <c r="N603" s="3" t="str">
        <f>IF(טבלה135[[#This Row],[טווח]]&lt;&gt;K602,טבלה135[[#This Row],[טווח]],"")</f>
        <v/>
      </c>
      <c r="O603" s="3" t="str">
        <f>IF(טבלה135[[#This Row],[מניית טווחים]]&lt;&gt;"",IF(OR(30&gt;טבלה135[[#This Row],[מקסימום]],30&lt;טבלה135[[#This Row],[מינימום]]),0,1),"")</f>
        <v/>
      </c>
    </row>
    <row r="604" spans="1:15" x14ac:dyDescent="0.25">
      <c r="A604" t="s">
        <v>61</v>
      </c>
      <c r="B604">
        <v>1</v>
      </c>
      <c r="C604">
        <v>33</v>
      </c>
      <c r="D604">
        <f>טבלה135[[#This Row],[LengthofCycle]]+1</f>
        <v>34</v>
      </c>
      <c r="E604" t="str">
        <f>IF(טבלה135[[#This Row],[CycleNumber]]&lt;3,"",IF(טבלה135[[#This Row],[CycleNumber]]=3,MIN(D602:D604),IF(I603=3,MIN(D601:D603),E603)))</f>
        <v/>
      </c>
      <c r="F604" t="str">
        <f>IF(טבלה135[[#This Row],[CycleNumber]]&lt;3,"",IF(טבלה135[[#This Row],[CycleNumber]]=3,MAX(D602:D604),IF(I603=3,MAX(D601:D603),F603)))</f>
        <v/>
      </c>
      <c r="G604" t="str">
        <f>IF(OR(טבלה135[[#This Row],[CycleNumber]]&gt;B605,B605=""),IF(טבלה135[[#This Row],[מספר סטייה]]=3,MIN(D602:D604),טבלה135[[#This Row],[מינ קבוע]]),טבלה135[[#This Row],[מינ קבוע]])</f>
        <v/>
      </c>
      <c r="H604" t="str">
        <f>IF(OR(טבלה135[[#This Row],[CycleNumber]]&gt;B605,B605=""),IF(טבלה135[[#This Row],[מספר סטייה]]=3,MAX(D602:D604),טבלה135[[#This Row],[מקס קבוע]]),טבלה135[[#This Row],[מקס קבוע]])</f>
        <v/>
      </c>
      <c r="I60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קבוע]]&lt;&gt;E603,1,I603+1),0))</f>
        <v/>
      </c>
      <c r="J604" t="str">
        <f>IF(AND(טבלה135[[#This Row],[CycleNumber]]&lt;B605,טבלה135[[#This Row],[מקס קבוע]]&lt;&gt;""),IF(OR(טבלה135[[#This Row],[מספר סטייה]]&lt;I605,AND(טבלה135[[#This Row],[מספר סטייה]]=3,I605=1)),0,1),"")</f>
        <v/>
      </c>
      <c r="K604" t="str">
        <f>IF(טבלה135[[#This Row],[מקס קבוע]]&lt;&gt;"",טבלה135[[#This Row],[מקסימום]]-טבלה135[[#This Row],[מינימום]],"")</f>
        <v/>
      </c>
      <c r="L604">
        <f>IF(IFERROR(LOOKUP(טבלה135[[#This Row],[ClientID]],פיבוט!$A$4:$A$121),FALSE)=טבלה135[[#This Row],[ClientID]],1,0)</f>
        <v>1</v>
      </c>
      <c r="M604" t="str">
        <f>IF(OR(טבלה135[[#This Row],[ClientID]]=A605),"",1)</f>
        <v/>
      </c>
      <c r="N604" s="3" t="str">
        <f>IF(טבלה135[[#This Row],[טווח]]&lt;&gt;K603,טבלה135[[#This Row],[טווח]],"")</f>
        <v/>
      </c>
      <c r="O604" s="3" t="str">
        <f>IF(טבלה135[[#This Row],[מניית טווחים]]&lt;&gt;"",IF(OR(30&gt;טבלה135[[#This Row],[מקסימום]],30&lt;טבלה135[[#This Row],[מינימום]]),0,1),"")</f>
        <v/>
      </c>
    </row>
    <row r="605" spans="1:15" x14ac:dyDescent="0.25">
      <c r="A605" t="s">
        <v>61</v>
      </c>
      <c r="B605">
        <v>2</v>
      </c>
      <c r="C605">
        <v>28</v>
      </c>
      <c r="D605">
        <f>טבלה135[[#This Row],[LengthofCycle]]+1</f>
        <v>29</v>
      </c>
      <c r="E605" t="str">
        <f>IF(טבלה135[[#This Row],[CycleNumber]]&lt;3,"",IF(טבלה135[[#This Row],[CycleNumber]]=3,MIN(D603:D605),IF(I604=3,MIN(D602:D604),E604)))</f>
        <v/>
      </c>
      <c r="F605" t="str">
        <f>IF(טבלה135[[#This Row],[CycleNumber]]&lt;3,"",IF(טבלה135[[#This Row],[CycleNumber]]=3,MAX(D603:D605),IF(I604=3,MAX(D602:D604),F604)))</f>
        <v/>
      </c>
      <c r="G605" t="str">
        <f>IF(OR(טבלה135[[#This Row],[CycleNumber]]&gt;B606,B606=""),IF(טבלה135[[#This Row],[מספר סטייה]]=3,MIN(D603:D605),טבלה135[[#This Row],[מינ קבוע]]),טבלה135[[#This Row],[מינ קבוע]])</f>
        <v/>
      </c>
      <c r="H605" t="str">
        <f>IF(OR(טבלה135[[#This Row],[CycleNumber]]&gt;B606,B606=""),IF(טבלה135[[#This Row],[מספר סטייה]]=3,MAX(D603:D605),טבלה135[[#This Row],[מקס קבוע]]),טבלה135[[#This Row],[מקס קבוע]])</f>
        <v/>
      </c>
      <c r="I60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קבוע]]&lt;&gt;E604,1,I604+1),0))</f>
        <v/>
      </c>
      <c r="J605" t="str">
        <f>IF(AND(טבלה135[[#This Row],[CycleNumber]]&lt;B606,טבלה135[[#This Row],[מקס קבוע]]&lt;&gt;""),IF(OR(טבלה135[[#This Row],[מספר סטייה]]&lt;I606,AND(טבלה135[[#This Row],[מספר סטייה]]=3,I606=1)),0,1),"")</f>
        <v/>
      </c>
      <c r="K605" t="str">
        <f>IF(טבלה135[[#This Row],[מקס קבוע]]&lt;&gt;"",טבלה135[[#This Row],[מקסימום]]-טבלה135[[#This Row],[מינימום]],"")</f>
        <v/>
      </c>
      <c r="L605">
        <f>IF(IFERROR(LOOKUP(טבלה135[[#This Row],[ClientID]],פיבוט!$A$4:$A$121),FALSE)=טבלה135[[#This Row],[ClientID]],1,0)</f>
        <v>1</v>
      </c>
      <c r="M605" t="str">
        <f>IF(OR(טבלה135[[#This Row],[ClientID]]=A606),"",1)</f>
        <v/>
      </c>
      <c r="N605" s="3" t="str">
        <f>IF(טבלה135[[#This Row],[טווח]]&lt;&gt;K604,טבלה135[[#This Row],[טווח]],"")</f>
        <v/>
      </c>
      <c r="O605" s="3" t="str">
        <f>IF(טבלה135[[#This Row],[מניית טווחים]]&lt;&gt;"",IF(OR(30&gt;טבלה135[[#This Row],[מקסימום]],30&lt;טבלה135[[#This Row],[מינימום]]),0,1),"")</f>
        <v/>
      </c>
    </row>
    <row r="606" spans="1:15" x14ac:dyDescent="0.25">
      <c r="A606" t="s">
        <v>61</v>
      </c>
      <c r="B606">
        <v>3</v>
      </c>
      <c r="C606">
        <v>27</v>
      </c>
      <c r="D606">
        <f>טבלה135[[#This Row],[LengthofCycle]]+1</f>
        <v>28</v>
      </c>
      <c r="E606">
        <f>IF(טבלה135[[#This Row],[CycleNumber]]&lt;3,"",IF(טבלה135[[#This Row],[CycleNumber]]=3,MIN(D604:D606),IF(I605=3,MIN(D603:D605),E605)))</f>
        <v>28</v>
      </c>
      <c r="F606">
        <f>IF(טבלה135[[#This Row],[CycleNumber]]&lt;3,"",IF(טבלה135[[#This Row],[CycleNumber]]=3,MAX(D604:D606),IF(I605=3,MAX(D603:D605),F605)))</f>
        <v>34</v>
      </c>
      <c r="G606">
        <f>IF(OR(טבלה135[[#This Row],[CycleNumber]]&gt;B607,B607=""),IF(טבלה135[[#This Row],[מספר סטייה]]=3,MIN(D604:D606),טבלה135[[#This Row],[מינ קבוע]]),טבלה135[[#This Row],[מינ קבוע]])</f>
        <v>28</v>
      </c>
      <c r="H606">
        <f>IF(OR(טבלה135[[#This Row],[CycleNumber]]&gt;B607,B607=""),IF(טבלה135[[#This Row],[מספר סטייה]]=3,MAX(D604:D606),טבלה135[[#This Row],[מקס קבוע]]),טבלה135[[#This Row],[מקס קבוע]])</f>
        <v>34</v>
      </c>
      <c r="I60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קבוע]]&lt;&gt;E605,1,I605+1),0))</f>
        <v>0</v>
      </c>
      <c r="J606">
        <f>IF(AND(טבלה135[[#This Row],[CycleNumber]]&lt;B607,טבלה135[[#This Row],[מקס קבוע]]&lt;&gt;""),IF(OR(טבלה135[[#This Row],[מספר סטייה]]&lt;I607,AND(טבלה135[[#This Row],[מספר סטייה]]=3,I607=1)),0,1),"")</f>
        <v>0</v>
      </c>
      <c r="K606">
        <f>IF(טבלה135[[#This Row],[מקס קבוע]]&lt;&gt;"",טבלה135[[#This Row],[מקסימום]]-טבלה135[[#This Row],[מינימום]],"")</f>
        <v>6</v>
      </c>
      <c r="L606">
        <f>IF(IFERROR(LOOKUP(טבלה135[[#This Row],[ClientID]],פיבוט!$A$4:$A$121),FALSE)=טבלה135[[#This Row],[ClientID]],1,0)</f>
        <v>1</v>
      </c>
      <c r="M606" t="str">
        <f>IF(OR(טבלה135[[#This Row],[ClientID]]=A607),"",1)</f>
        <v/>
      </c>
      <c r="N606" s="3">
        <f>IF(טבלה135[[#This Row],[טווח]]&lt;&gt;K605,טבלה135[[#This Row],[טווח]],"")</f>
        <v>6</v>
      </c>
      <c r="O606" s="3">
        <f>IF(טבלה135[[#This Row],[מניית טווחים]]&lt;&gt;"",IF(OR(30&gt;טבלה135[[#This Row],[מקסימום]],30&lt;טבלה135[[#This Row],[מינימום]]),0,1),"")</f>
        <v>1</v>
      </c>
    </row>
    <row r="607" spans="1:15" x14ac:dyDescent="0.25">
      <c r="A607" t="s">
        <v>61</v>
      </c>
      <c r="B607">
        <v>4</v>
      </c>
      <c r="C607">
        <v>37</v>
      </c>
      <c r="D607">
        <f>טבלה135[[#This Row],[LengthofCycle]]+1</f>
        <v>38</v>
      </c>
      <c r="E607">
        <f>IF(טבלה135[[#This Row],[CycleNumber]]&lt;3,"",IF(טבלה135[[#This Row],[CycleNumber]]=3,MIN(D605:D607),IF(I606=3,MIN(D604:D606),E606)))</f>
        <v>28</v>
      </c>
      <c r="F607">
        <f>IF(טבלה135[[#This Row],[CycleNumber]]&lt;3,"",IF(טבלה135[[#This Row],[CycleNumber]]=3,MAX(D605:D607),IF(I606=3,MAX(D604:D606),F606)))</f>
        <v>34</v>
      </c>
      <c r="G607">
        <f>IF(OR(טבלה135[[#This Row],[CycleNumber]]&gt;B608,B608=""),IF(טבלה135[[#This Row],[מספר סטייה]]=3,MIN(D605:D607),טבלה135[[#This Row],[מינ קבוע]]),טבלה135[[#This Row],[מינ קבוע]])</f>
        <v>28</v>
      </c>
      <c r="H607">
        <f>IF(OR(טבלה135[[#This Row],[CycleNumber]]&gt;B608,B608=""),IF(טבלה135[[#This Row],[מספר סטייה]]=3,MAX(D605:D607),טבלה135[[#This Row],[מקס קבוע]]),טבלה135[[#This Row],[מקס קבוע]])</f>
        <v>34</v>
      </c>
      <c r="I60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קבוע]]&lt;&gt;E606,1,I606+1),0))</f>
        <v>1</v>
      </c>
      <c r="J607">
        <f>IF(AND(טבלה135[[#This Row],[CycleNumber]]&lt;B608,טבלה135[[#This Row],[מקס קבוע]]&lt;&gt;""),IF(OR(טבלה135[[#This Row],[מספר סטייה]]&lt;I608,AND(טבלה135[[#This Row],[מספר סטייה]]=3,I608=1)),0,1),"")</f>
        <v>1</v>
      </c>
      <c r="K607">
        <f>IF(טבלה135[[#This Row],[מקס קבוע]]&lt;&gt;"",טבלה135[[#This Row],[מקסימום]]-טבלה135[[#This Row],[מינימום]],"")</f>
        <v>6</v>
      </c>
      <c r="L607">
        <f>IF(IFERROR(LOOKUP(טבלה135[[#This Row],[ClientID]],פיבוט!$A$4:$A$121),FALSE)=טבלה135[[#This Row],[ClientID]],1,0)</f>
        <v>1</v>
      </c>
      <c r="M607" t="str">
        <f>IF(OR(טבלה135[[#This Row],[ClientID]]=A608),"",1)</f>
        <v/>
      </c>
      <c r="N607" s="3" t="str">
        <f>IF(טבלה135[[#This Row],[טווח]]&lt;&gt;K606,טבלה135[[#This Row],[טווח]],"")</f>
        <v/>
      </c>
      <c r="O607" s="3" t="str">
        <f>IF(טבלה135[[#This Row],[מניית טווחים]]&lt;&gt;"",IF(OR(30&gt;טבלה135[[#This Row],[מקסימום]],30&lt;טבלה135[[#This Row],[מינימום]]),0,1),"")</f>
        <v/>
      </c>
    </row>
    <row r="608" spans="1:15" x14ac:dyDescent="0.25">
      <c r="A608" t="s">
        <v>61</v>
      </c>
      <c r="B608">
        <v>5</v>
      </c>
      <c r="C608">
        <v>32</v>
      </c>
      <c r="D608">
        <f>טבלה135[[#This Row],[LengthofCycle]]+1</f>
        <v>33</v>
      </c>
      <c r="E608">
        <f>IF(טבלה135[[#This Row],[CycleNumber]]&lt;3,"",IF(טבלה135[[#This Row],[CycleNumber]]=3,MIN(D606:D608),IF(I607=3,MIN(D605:D607),E607)))</f>
        <v>28</v>
      </c>
      <c r="F608">
        <f>IF(טבלה135[[#This Row],[CycleNumber]]&lt;3,"",IF(טבלה135[[#This Row],[CycleNumber]]=3,MAX(D606:D608),IF(I607=3,MAX(D605:D607),F607)))</f>
        <v>34</v>
      </c>
      <c r="G608">
        <f>IF(OR(טבלה135[[#This Row],[CycleNumber]]&gt;B609,B609=""),IF(טבלה135[[#This Row],[מספר סטייה]]=3,MIN(D606:D608),טבלה135[[#This Row],[מינ קבוע]]),טבלה135[[#This Row],[מינ קבוע]])</f>
        <v>28</v>
      </c>
      <c r="H608">
        <f>IF(OR(טבלה135[[#This Row],[CycleNumber]]&gt;B609,B609=""),IF(טבלה135[[#This Row],[מספר סטייה]]=3,MAX(D606:D608),טבלה135[[#This Row],[מקס קבוע]]),טבלה135[[#This Row],[מקס קבוע]])</f>
        <v>34</v>
      </c>
      <c r="I60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קבוע]]&lt;&gt;E607,1,I607+1),0))</f>
        <v>0</v>
      </c>
      <c r="J608" t="str">
        <f>IF(AND(טבלה135[[#This Row],[CycleNumber]]&lt;B609,טבלה135[[#This Row],[מקס קבוע]]&lt;&gt;""),IF(OR(טבלה135[[#This Row],[מספר סטייה]]&lt;I609,AND(טבלה135[[#This Row],[מספר סטייה]]=3,I609=1)),0,1),"")</f>
        <v/>
      </c>
      <c r="K608">
        <f>IF(טבלה135[[#This Row],[מקס קבוע]]&lt;&gt;"",טבלה135[[#This Row],[מקסימום]]-טבלה135[[#This Row],[מינימום]],"")</f>
        <v>6</v>
      </c>
      <c r="L608">
        <f>IF(IFERROR(LOOKUP(טבלה135[[#This Row],[ClientID]],פיבוט!$A$4:$A$121),FALSE)=טבלה135[[#This Row],[ClientID]],1,0)</f>
        <v>1</v>
      </c>
      <c r="M608">
        <f>IF(OR(טבלה135[[#This Row],[ClientID]]=A609),"",1)</f>
        <v>1</v>
      </c>
      <c r="N608" s="3" t="str">
        <f>IF(טבלה135[[#This Row],[טווח]]&lt;&gt;K607,טבלה135[[#This Row],[טווח]],"")</f>
        <v/>
      </c>
      <c r="O608" s="3" t="str">
        <f>IF(טבלה135[[#This Row],[מניית טווחים]]&lt;&gt;"",IF(OR(30&gt;טבלה135[[#This Row],[מקסימום]],30&lt;טבלה135[[#This Row],[מינימום]]),0,1),"")</f>
        <v/>
      </c>
    </row>
    <row r="609" spans="1:15" x14ac:dyDescent="0.25">
      <c r="A609" t="s">
        <v>62</v>
      </c>
      <c r="B609">
        <v>1</v>
      </c>
      <c r="C609">
        <v>28</v>
      </c>
      <c r="D609">
        <f>טבלה135[[#This Row],[LengthofCycle]]+1</f>
        <v>29</v>
      </c>
      <c r="E609" t="str">
        <f>IF(טבלה135[[#This Row],[CycleNumber]]&lt;3,"",IF(טבלה135[[#This Row],[CycleNumber]]=3,MIN(D607:D609),IF(I608=3,MIN(D606:D608),E608)))</f>
        <v/>
      </c>
      <c r="F609" t="str">
        <f>IF(טבלה135[[#This Row],[CycleNumber]]&lt;3,"",IF(טבלה135[[#This Row],[CycleNumber]]=3,MAX(D607:D609),IF(I608=3,MAX(D606:D608),F608)))</f>
        <v/>
      </c>
      <c r="G609" t="str">
        <f>IF(OR(טבלה135[[#This Row],[CycleNumber]]&gt;B610,B610=""),IF(טבלה135[[#This Row],[מספר סטייה]]=3,MIN(D607:D609),טבלה135[[#This Row],[מינ קבוע]]),טבלה135[[#This Row],[מינ קבוע]])</f>
        <v/>
      </c>
      <c r="H609" t="str">
        <f>IF(OR(טבלה135[[#This Row],[CycleNumber]]&gt;B610,B610=""),IF(טבלה135[[#This Row],[מספר סטייה]]=3,MAX(D607:D609),טבלה135[[#This Row],[מקס קבוע]]),טבלה135[[#This Row],[מקס קבוע]])</f>
        <v/>
      </c>
      <c r="I60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קבוע]]&lt;&gt;E608,1,I608+1),0))</f>
        <v/>
      </c>
      <c r="J609" t="str">
        <f>IF(AND(טבלה135[[#This Row],[CycleNumber]]&lt;B610,טבלה135[[#This Row],[מקס קבוע]]&lt;&gt;""),IF(OR(טבלה135[[#This Row],[מספר סטייה]]&lt;I610,AND(טבלה135[[#This Row],[מספר סטייה]]=3,I610=1)),0,1),"")</f>
        <v/>
      </c>
      <c r="K609" t="str">
        <f>IF(טבלה135[[#This Row],[מקס קבוע]]&lt;&gt;"",טבלה135[[#This Row],[מקסימום]]-טבלה135[[#This Row],[מינימום]],"")</f>
        <v/>
      </c>
      <c r="L609">
        <f>IF(IFERROR(LOOKUP(טבלה135[[#This Row],[ClientID]],פיבוט!$A$4:$A$121),FALSE)=טבלה135[[#This Row],[ClientID]],1,0)</f>
        <v>1</v>
      </c>
      <c r="M609" t="str">
        <f>IF(OR(טבלה135[[#This Row],[ClientID]]=A610),"",1)</f>
        <v/>
      </c>
      <c r="N609" s="3" t="str">
        <f>IF(טבלה135[[#This Row],[טווח]]&lt;&gt;K608,טבלה135[[#This Row],[טווח]],"")</f>
        <v/>
      </c>
      <c r="O609" s="3" t="str">
        <f>IF(טבלה135[[#This Row],[מניית טווחים]]&lt;&gt;"",IF(OR(30&gt;טבלה135[[#This Row],[מקסימום]],30&lt;טבלה135[[#This Row],[מינימום]]),0,1),"")</f>
        <v/>
      </c>
    </row>
    <row r="610" spans="1:15" x14ac:dyDescent="0.25">
      <c r="A610" t="s">
        <v>62</v>
      </c>
      <c r="B610">
        <v>2</v>
      </c>
      <c r="C610">
        <v>35</v>
      </c>
      <c r="D610">
        <f>טבלה135[[#This Row],[LengthofCycle]]+1</f>
        <v>36</v>
      </c>
      <c r="E610" t="str">
        <f>IF(טבלה135[[#This Row],[CycleNumber]]&lt;3,"",IF(טבלה135[[#This Row],[CycleNumber]]=3,MIN(D608:D610),IF(I609=3,MIN(D607:D609),E609)))</f>
        <v/>
      </c>
      <c r="F610" t="str">
        <f>IF(טבלה135[[#This Row],[CycleNumber]]&lt;3,"",IF(טבלה135[[#This Row],[CycleNumber]]=3,MAX(D608:D610),IF(I609=3,MAX(D607:D609),F609)))</f>
        <v/>
      </c>
      <c r="G610" t="str">
        <f>IF(OR(טבלה135[[#This Row],[CycleNumber]]&gt;B611,B611=""),IF(טבלה135[[#This Row],[מספר סטייה]]=3,MIN(D608:D610),טבלה135[[#This Row],[מינ קבוע]]),טבלה135[[#This Row],[מינ קבוע]])</f>
        <v/>
      </c>
      <c r="H610" t="str">
        <f>IF(OR(טבלה135[[#This Row],[CycleNumber]]&gt;B611,B611=""),IF(טבלה135[[#This Row],[מספר סטייה]]=3,MAX(D608:D610),טבלה135[[#This Row],[מקס קבוע]]),טבלה135[[#This Row],[מקס קבוע]])</f>
        <v/>
      </c>
      <c r="I61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קבוע]]&lt;&gt;E609,1,I609+1),0))</f>
        <v/>
      </c>
      <c r="J610" t="str">
        <f>IF(AND(טבלה135[[#This Row],[CycleNumber]]&lt;B611,טבלה135[[#This Row],[מקס קבוע]]&lt;&gt;""),IF(OR(טבלה135[[#This Row],[מספר סטייה]]&lt;I611,AND(טבלה135[[#This Row],[מספר סטייה]]=3,I611=1)),0,1),"")</f>
        <v/>
      </c>
      <c r="K610" t="str">
        <f>IF(טבלה135[[#This Row],[מקס קבוע]]&lt;&gt;"",טבלה135[[#This Row],[מקסימום]]-טבלה135[[#This Row],[מינימום]],"")</f>
        <v/>
      </c>
      <c r="L610">
        <f>IF(IFERROR(LOOKUP(טבלה135[[#This Row],[ClientID]],פיבוט!$A$4:$A$121),FALSE)=טבלה135[[#This Row],[ClientID]],1,0)</f>
        <v>1</v>
      </c>
      <c r="M610" t="str">
        <f>IF(OR(טבלה135[[#This Row],[ClientID]]=A611),"",1)</f>
        <v/>
      </c>
      <c r="N610" s="3" t="str">
        <f>IF(טבלה135[[#This Row],[טווח]]&lt;&gt;K609,טבלה135[[#This Row],[טווח]],"")</f>
        <v/>
      </c>
      <c r="O610" s="3" t="str">
        <f>IF(טבלה135[[#This Row],[מניית טווחים]]&lt;&gt;"",IF(OR(30&gt;טבלה135[[#This Row],[מקסימום]],30&lt;טבלה135[[#This Row],[מינימום]]),0,1),"")</f>
        <v/>
      </c>
    </row>
    <row r="611" spans="1:15" x14ac:dyDescent="0.25">
      <c r="A611" t="s">
        <v>62</v>
      </c>
      <c r="B611">
        <v>3</v>
      </c>
      <c r="C611">
        <v>29</v>
      </c>
      <c r="D611">
        <f>טבלה135[[#This Row],[LengthofCycle]]+1</f>
        <v>30</v>
      </c>
      <c r="E611">
        <f>IF(טבלה135[[#This Row],[CycleNumber]]&lt;3,"",IF(טבלה135[[#This Row],[CycleNumber]]=3,MIN(D609:D611),IF(I610=3,MIN(D608:D610),E610)))</f>
        <v>29</v>
      </c>
      <c r="F611">
        <f>IF(טבלה135[[#This Row],[CycleNumber]]&lt;3,"",IF(טבלה135[[#This Row],[CycleNumber]]=3,MAX(D609:D611),IF(I610=3,MAX(D608:D610),F610)))</f>
        <v>36</v>
      </c>
      <c r="G611">
        <f>IF(OR(טבלה135[[#This Row],[CycleNumber]]&gt;B612,B612=""),IF(טבלה135[[#This Row],[מספר סטייה]]=3,MIN(D609:D611),טבלה135[[#This Row],[מינ קבוע]]),טבלה135[[#This Row],[מינ קבוע]])</f>
        <v>29</v>
      </c>
      <c r="H611">
        <f>IF(OR(טבלה135[[#This Row],[CycleNumber]]&gt;B612,B612=""),IF(טבלה135[[#This Row],[מספר סטייה]]=3,MAX(D609:D611),טבלה135[[#This Row],[מקס קבוע]]),טבלה135[[#This Row],[מקס קבוע]])</f>
        <v>36</v>
      </c>
      <c r="I61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קבוע]]&lt;&gt;E610,1,I610+1),0))</f>
        <v>0</v>
      </c>
      <c r="J611">
        <f>IF(AND(טבלה135[[#This Row],[CycleNumber]]&lt;B612,טבלה135[[#This Row],[מקס קבוע]]&lt;&gt;""),IF(OR(טבלה135[[#This Row],[מספר סטייה]]&lt;I612,AND(טבלה135[[#This Row],[מספר סטייה]]=3,I612=1)),0,1),"")</f>
        <v>1</v>
      </c>
      <c r="K611">
        <f>IF(טבלה135[[#This Row],[מקס קבוע]]&lt;&gt;"",טבלה135[[#This Row],[מקסימום]]-טבלה135[[#This Row],[מינימום]],"")</f>
        <v>7</v>
      </c>
      <c r="L611">
        <f>IF(IFERROR(LOOKUP(טבלה135[[#This Row],[ClientID]],פיבוט!$A$4:$A$121),FALSE)=טבלה135[[#This Row],[ClientID]],1,0)</f>
        <v>1</v>
      </c>
      <c r="M611" t="str">
        <f>IF(OR(טבלה135[[#This Row],[ClientID]]=A612),"",1)</f>
        <v/>
      </c>
      <c r="N611" s="3">
        <f>IF(טבלה135[[#This Row],[טווח]]&lt;&gt;K610,טבלה135[[#This Row],[טווח]],"")</f>
        <v>7</v>
      </c>
      <c r="O611" s="3">
        <f>IF(טבלה135[[#This Row],[מניית טווחים]]&lt;&gt;"",IF(OR(30&gt;טבלה135[[#This Row],[מקסימום]],30&lt;טבלה135[[#This Row],[מינימום]]),0,1),"")</f>
        <v>1</v>
      </c>
    </row>
    <row r="612" spans="1:15" x14ac:dyDescent="0.25">
      <c r="A612" t="s">
        <v>62</v>
      </c>
      <c r="B612">
        <v>4</v>
      </c>
      <c r="C612">
        <v>34</v>
      </c>
      <c r="D612">
        <f>טבלה135[[#This Row],[LengthofCycle]]+1</f>
        <v>35</v>
      </c>
      <c r="E612">
        <f>IF(טבלה135[[#This Row],[CycleNumber]]&lt;3,"",IF(טבלה135[[#This Row],[CycleNumber]]=3,MIN(D610:D612),IF(I611=3,MIN(D609:D611),E611)))</f>
        <v>29</v>
      </c>
      <c r="F612">
        <f>IF(טבלה135[[#This Row],[CycleNumber]]&lt;3,"",IF(טבלה135[[#This Row],[CycleNumber]]=3,MAX(D610:D612),IF(I611=3,MAX(D609:D611),F611)))</f>
        <v>36</v>
      </c>
      <c r="G612">
        <f>IF(OR(טבלה135[[#This Row],[CycleNumber]]&gt;B613,B613=""),IF(טבלה135[[#This Row],[מספר סטייה]]=3,MIN(D610:D612),טבלה135[[#This Row],[מינ קבוע]]),טבלה135[[#This Row],[מינ קבוע]])</f>
        <v>29</v>
      </c>
      <c r="H612">
        <f>IF(OR(טבלה135[[#This Row],[CycleNumber]]&gt;B613,B613=""),IF(טבלה135[[#This Row],[מספר סטייה]]=3,MAX(D610:D612),טבלה135[[#This Row],[מקס קבוע]]),טבלה135[[#This Row],[מקס קבוע]])</f>
        <v>36</v>
      </c>
      <c r="I61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קבוע]]&lt;&gt;E611,1,I611+1),0))</f>
        <v>0</v>
      </c>
      <c r="J612">
        <f>IF(AND(טבלה135[[#This Row],[CycleNumber]]&lt;B613,טבלה135[[#This Row],[מקס קבוע]]&lt;&gt;""),IF(OR(טבלה135[[#This Row],[מספר סטייה]]&lt;I613,AND(טבלה135[[#This Row],[מספר סטייה]]=3,I613=1)),0,1),"")</f>
        <v>1</v>
      </c>
      <c r="K612">
        <f>IF(טבלה135[[#This Row],[מקס קבוע]]&lt;&gt;"",טבלה135[[#This Row],[מקסימום]]-טבלה135[[#This Row],[מינימום]],"")</f>
        <v>7</v>
      </c>
      <c r="L612">
        <f>IF(IFERROR(LOOKUP(טבלה135[[#This Row],[ClientID]],פיבוט!$A$4:$A$121),FALSE)=טבלה135[[#This Row],[ClientID]],1,0)</f>
        <v>1</v>
      </c>
      <c r="M612" t="str">
        <f>IF(OR(טבלה135[[#This Row],[ClientID]]=A613),"",1)</f>
        <v/>
      </c>
      <c r="N612" s="3" t="str">
        <f>IF(טבלה135[[#This Row],[טווח]]&lt;&gt;K611,טבלה135[[#This Row],[טווח]],"")</f>
        <v/>
      </c>
      <c r="O612" s="3" t="str">
        <f>IF(טבלה135[[#This Row],[מניית טווחים]]&lt;&gt;"",IF(OR(30&gt;טבלה135[[#This Row],[מקסימום]],30&lt;טבלה135[[#This Row],[מינימום]]),0,1),"")</f>
        <v/>
      </c>
    </row>
    <row r="613" spans="1:15" x14ac:dyDescent="0.25">
      <c r="A613" t="s">
        <v>62</v>
      </c>
      <c r="B613">
        <v>5</v>
      </c>
      <c r="C613">
        <v>33</v>
      </c>
      <c r="D613">
        <f>טבלה135[[#This Row],[LengthofCycle]]+1</f>
        <v>34</v>
      </c>
      <c r="E613">
        <f>IF(טבלה135[[#This Row],[CycleNumber]]&lt;3,"",IF(טבלה135[[#This Row],[CycleNumber]]=3,MIN(D611:D613),IF(I612=3,MIN(D610:D612),E612)))</f>
        <v>29</v>
      </c>
      <c r="F613">
        <f>IF(טבלה135[[#This Row],[CycleNumber]]&lt;3,"",IF(טבלה135[[#This Row],[CycleNumber]]=3,MAX(D611:D613),IF(I612=3,MAX(D610:D612),F612)))</f>
        <v>36</v>
      </c>
      <c r="G613">
        <f>IF(OR(טבלה135[[#This Row],[CycleNumber]]&gt;B614,B614=""),IF(טבלה135[[#This Row],[מספר סטייה]]=3,MIN(D611:D613),טבלה135[[#This Row],[מינ קבוע]]),טבלה135[[#This Row],[מינ קבוע]])</f>
        <v>29</v>
      </c>
      <c r="H613">
        <f>IF(OR(טבלה135[[#This Row],[CycleNumber]]&gt;B614,B614=""),IF(טבלה135[[#This Row],[מספר סטייה]]=3,MAX(D611:D613),טבלה135[[#This Row],[מקס קבוע]]),טבלה135[[#This Row],[מקס קבוע]])</f>
        <v>36</v>
      </c>
      <c r="I61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קבוע]]&lt;&gt;E612,1,I612+1),0))</f>
        <v>0</v>
      </c>
      <c r="J613">
        <f>IF(AND(טבלה135[[#This Row],[CycleNumber]]&lt;B614,טבלה135[[#This Row],[מקס קבוע]]&lt;&gt;""),IF(OR(טבלה135[[#This Row],[מספר סטייה]]&lt;I614,AND(טבלה135[[#This Row],[מספר סטייה]]=3,I614=1)),0,1),"")</f>
        <v>1</v>
      </c>
      <c r="K613">
        <f>IF(טבלה135[[#This Row],[מקס קבוע]]&lt;&gt;"",טבלה135[[#This Row],[מקסימום]]-טבלה135[[#This Row],[מינימום]],"")</f>
        <v>7</v>
      </c>
      <c r="L613">
        <f>IF(IFERROR(LOOKUP(טבלה135[[#This Row],[ClientID]],פיבוט!$A$4:$A$121),FALSE)=טבלה135[[#This Row],[ClientID]],1,0)</f>
        <v>1</v>
      </c>
      <c r="M613" t="str">
        <f>IF(OR(טבלה135[[#This Row],[ClientID]]=A614),"",1)</f>
        <v/>
      </c>
      <c r="N613" s="3" t="str">
        <f>IF(טבלה135[[#This Row],[טווח]]&lt;&gt;K612,טבלה135[[#This Row],[טווח]],"")</f>
        <v/>
      </c>
      <c r="O613" s="3" t="str">
        <f>IF(טבלה135[[#This Row],[מניית טווחים]]&lt;&gt;"",IF(OR(30&gt;טבלה135[[#This Row],[מקסימום]],30&lt;טבלה135[[#This Row],[מינימום]]),0,1),"")</f>
        <v/>
      </c>
    </row>
    <row r="614" spans="1:15" x14ac:dyDescent="0.25">
      <c r="A614" t="s">
        <v>62</v>
      </c>
      <c r="B614">
        <v>6</v>
      </c>
      <c r="C614">
        <v>29</v>
      </c>
      <c r="D614">
        <f>טבלה135[[#This Row],[LengthofCycle]]+1</f>
        <v>30</v>
      </c>
      <c r="E614">
        <f>IF(טבלה135[[#This Row],[CycleNumber]]&lt;3,"",IF(טבלה135[[#This Row],[CycleNumber]]=3,MIN(D612:D614),IF(I613=3,MIN(D611:D613),E613)))</f>
        <v>29</v>
      </c>
      <c r="F614">
        <f>IF(טבלה135[[#This Row],[CycleNumber]]&lt;3,"",IF(טבלה135[[#This Row],[CycleNumber]]=3,MAX(D612:D614),IF(I613=3,MAX(D611:D613),F613)))</f>
        <v>36</v>
      </c>
      <c r="G614">
        <f>IF(OR(טבלה135[[#This Row],[CycleNumber]]&gt;B615,B615=""),IF(טבלה135[[#This Row],[מספר סטייה]]=3,MIN(D612:D614),טבלה135[[#This Row],[מינ קבוע]]),טבלה135[[#This Row],[מינ קבוע]])</f>
        <v>29</v>
      </c>
      <c r="H614">
        <f>IF(OR(טבלה135[[#This Row],[CycleNumber]]&gt;B615,B615=""),IF(טבלה135[[#This Row],[מספר סטייה]]=3,MAX(D612:D614),טבלה135[[#This Row],[מקס קבוע]]),טבלה135[[#This Row],[מקס קבוע]])</f>
        <v>36</v>
      </c>
      <c r="I61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קבוע]]&lt;&gt;E613,1,I613+1),0))</f>
        <v>0</v>
      </c>
      <c r="J614">
        <f>IF(AND(טבלה135[[#This Row],[CycleNumber]]&lt;B615,טבלה135[[#This Row],[מקס קבוע]]&lt;&gt;""),IF(OR(טבלה135[[#This Row],[מספר סטייה]]&lt;I615,AND(טבלה135[[#This Row],[מספר סטייה]]=3,I615=1)),0,1),"")</f>
        <v>1</v>
      </c>
      <c r="K614">
        <f>IF(טבלה135[[#This Row],[מקס קבוע]]&lt;&gt;"",טבלה135[[#This Row],[מקסימום]]-טבלה135[[#This Row],[מינימום]],"")</f>
        <v>7</v>
      </c>
      <c r="L614">
        <f>IF(IFERROR(LOOKUP(טבלה135[[#This Row],[ClientID]],פיבוט!$A$4:$A$121),FALSE)=טבלה135[[#This Row],[ClientID]],1,0)</f>
        <v>1</v>
      </c>
      <c r="M614" t="str">
        <f>IF(OR(טבלה135[[#This Row],[ClientID]]=A615),"",1)</f>
        <v/>
      </c>
      <c r="N614" s="3" t="str">
        <f>IF(טבלה135[[#This Row],[טווח]]&lt;&gt;K613,טבלה135[[#This Row],[טווח]],"")</f>
        <v/>
      </c>
      <c r="O614" s="3" t="str">
        <f>IF(טבלה135[[#This Row],[מניית טווחים]]&lt;&gt;"",IF(OR(30&gt;טבלה135[[#This Row],[מקסימום]],30&lt;טבלה135[[#This Row],[מינימום]]),0,1),"")</f>
        <v/>
      </c>
    </row>
    <row r="615" spans="1:15" x14ac:dyDescent="0.25">
      <c r="A615" t="s">
        <v>62</v>
      </c>
      <c r="B615">
        <v>7</v>
      </c>
      <c r="C615">
        <v>33</v>
      </c>
      <c r="D615">
        <f>טבלה135[[#This Row],[LengthofCycle]]+1</f>
        <v>34</v>
      </c>
      <c r="E615">
        <f>IF(טבלה135[[#This Row],[CycleNumber]]&lt;3,"",IF(טבלה135[[#This Row],[CycleNumber]]=3,MIN(D613:D615),IF(I614=3,MIN(D612:D614),E614)))</f>
        <v>29</v>
      </c>
      <c r="F615">
        <f>IF(טבלה135[[#This Row],[CycleNumber]]&lt;3,"",IF(טבלה135[[#This Row],[CycleNumber]]=3,MAX(D613:D615),IF(I614=3,MAX(D612:D614),F614)))</f>
        <v>36</v>
      </c>
      <c r="G615">
        <f>IF(OR(טבלה135[[#This Row],[CycleNumber]]&gt;B616,B616=""),IF(טבלה135[[#This Row],[מספר סטייה]]=3,MIN(D613:D615),טבלה135[[#This Row],[מינ קבוע]]),טבלה135[[#This Row],[מינ קבוע]])</f>
        <v>29</v>
      </c>
      <c r="H615">
        <f>IF(OR(טבלה135[[#This Row],[CycleNumber]]&gt;B616,B616=""),IF(טבלה135[[#This Row],[מספר סטייה]]=3,MAX(D613:D615),טבלה135[[#This Row],[מקס קבוע]]),טבלה135[[#This Row],[מקס קבוע]])</f>
        <v>36</v>
      </c>
      <c r="I61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קבוע]]&lt;&gt;E614,1,I614+1),0))</f>
        <v>0</v>
      </c>
      <c r="J615">
        <f>IF(AND(טבלה135[[#This Row],[CycleNumber]]&lt;B616,טבלה135[[#This Row],[מקס קבוע]]&lt;&gt;""),IF(OR(טבלה135[[#This Row],[מספר סטייה]]&lt;I616,AND(טבלה135[[#This Row],[מספר סטייה]]=3,I616=1)),0,1),"")</f>
        <v>1</v>
      </c>
      <c r="K615">
        <f>IF(טבלה135[[#This Row],[מקס קבוע]]&lt;&gt;"",טבלה135[[#This Row],[מקסימום]]-טבלה135[[#This Row],[מינימום]],"")</f>
        <v>7</v>
      </c>
      <c r="L615">
        <f>IF(IFERROR(LOOKUP(טבלה135[[#This Row],[ClientID]],פיבוט!$A$4:$A$121),FALSE)=טבלה135[[#This Row],[ClientID]],1,0)</f>
        <v>1</v>
      </c>
      <c r="M615" t="str">
        <f>IF(OR(טבלה135[[#This Row],[ClientID]]=A616),"",1)</f>
        <v/>
      </c>
      <c r="N615" s="3" t="str">
        <f>IF(טבלה135[[#This Row],[טווח]]&lt;&gt;K614,טבלה135[[#This Row],[טווח]],"")</f>
        <v/>
      </c>
      <c r="O615" s="3" t="str">
        <f>IF(טבלה135[[#This Row],[מניית טווחים]]&lt;&gt;"",IF(OR(30&gt;טבלה135[[#This Row],[מקסימום]],30&lt;טבלה135[[#This Row],[מינימום]]),0,1),"")</f>
        <v/>
      </c>
    </row>
    <row r="616" spans="1:15" x14ac:dyDescent="0.25">
      <c r="A616" t="s">
        <v>62</v>
      </c>
      <c r="B616">
        <v>8</v>
      </c>
      <c r="C616">
        <v>28</v>
      </c>
      <c r="D616">
        <f>טבלה135[[#This Row],[LengthofCycle]]+1</f>
        <v>29</v>
      </c>
      <c r="E616">
        <f>IF(טבלה135[[#This Row],[CycleNumber]]&lt;3,"",IF(טבלה135[[#This Row],[CycleNumber]]=3,MIN(D614:D616),IF(I615=3,MIN(D613:D615),E615)))</f>
        <v>29</v>
      </c>
      <c r="F616">
        <f>IF(טבלה135[[#This Row],[CycleNumber]]&lt;3,"",IF(טבלה135[[#This Row],[CycleNumber]]=3,MAX(D614:D616),IF(I615=3,MAX(D613:D615),F615)))</f>
        <v>36</v>
      </c>
      <c r="G616">
        <f>IF(OR(טבלה135[[#This Row],[CycleNumber]]&gt;B617,B617=""),IF(טבלה135[[#This Row],[מספר סטייה]]=3,MIN(D614:D616),טבלה135[[#This Row],[מינ קבוע]]),טבלה135[[#This Row],[מינ קבוע]])</f>
        <v>29</v>
      </c>
      <c r="H616">
        <f>IF(OR(טבלה135[[#This Row],[CycleNumber]]&gt;B617,B617=""),IF(טבלה135[[#This Row],[מספר סטייה]]=3,MAX(D614:D616),טבלה135[[#This Row],[מקס קבוע]]),טבלה135[[#This Row],[מקס קבוע]])</f>
        <v>36</v>
      </c>
      <c r="I61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קבוע]]&lt;&gt;E615,1,I615+1),0))</f>
        <v>0</v>
      </c>
      <c r="J616">
        <f>IF(AND(טבלה135[[#This Row],[CycleNumber]]&lt;B617,טבלה135[[#This Row],[מקס קבוע]]&lt;&gt;""),IF(OR(טבלה135[[#This Row],[מספר סטייה]]&lt;I617,AND(טבלה135[[#This Row],[מספר סטייה]]=3,I617=1)),0,1),"")</f>
        <v>0</v>
      </c>
      <c r="K616">
        <f>IF(טבלה135[[#This Row],[מקס קבוע]]&lt;&gt;"",טבלה135[[#This Row],[מקסימום]]-טבלה135[[#This Row],[מינימום]],"")</f>
        <v>7</v>
      </c>
      <c r="L616">
        <f>IF(IFERROR(LOOKUP(טבלה135[[#This Row],[ClientID]],פיבוט!$A$4:$A$121),FALSE)=טבלה135[[#This Row],[ClientID]],1,0)</f>
        <v>1</v>
      </c>
      <c r="M616" t="str">
        <f>IF(OR(טבלה135[[#This Row],[ClientID]]=A617),"",1)</f>
        <v/>
      </c>
      <c r="N616" s="3" t="str">
        <f>IF(טבלה135[[#This Row],[טווח]]&lt;&gt;K615,טבלה135[[#This Row],[טווח]],"")</f>
        <v/>
      </c>
      <c r="O616" s="3" t="str">
        <f>IF(טבלה135[[#This Row],[מניית טווחים]]&lt;&gt;"",IF(OR(30&gt;טבלה135[[#This Row],[מקסימום]],30&lt;טבלה135[[#This Row],[מינימום]]),0,1),"")</f>
        <v/>
      </c>
    </row>
    <row r="617" spans="1:15" x14ac:dyDescent="0.25">
      <c r="A617" t="s">
        <v>62</v>
      </c>
      <c r="B617">
        <v>9</v>
      </c>
      <c r="C617">
        <v>26</v>
      </c>
      <c r="D617">
        <f>טבלה135[[#This Row],[LengthofCycle]]+1</f>
        <v>27</v>
      </c>
      <c r="E617">
        <f>IF(טבלה135[[#This Row],[CycleNumber]]&lt;3,"",IF(טבלה135[[#This Row],[CycleNumber]]=3,MIN(D615:D617),IF(I616=3,MIN(D614:D616),E616)))</f>
        <v>29</v>
      </c>
      <c r="F617">
        <f>IF(טבלה135[[#This Row],[CycleNumber]]&lt;3,"",IF(טבלה135[[#This Row],[CycleNumber]]=3,MAX(D615:D617),IF(I616=3,MAX(D614:D616),F616)))</f>
        <v>36</v>
      </c>
      <c r="G617">
        <f>IF(OR(טבלה135[[#This Row],[CycleNumber]]&gt;B618,B618=""),IF(טבלה135[[#This Row],[מספר סטייה]]=3,MIN(D615:D617),טבלה135[[#This Row],[מינ קבוע]]),טבלה135[[#This Row],[מינ קבוע]])</f>
        <v>29</v>
      </c>
      <c r="H617">
        <f>IF(OR(טבלה135[[#This Row],[CycleNumber]]&gt;B618,B618=""),IF(טבלה135[[#This Row],[מספר סטייה]]=3,MAX(D615:D617),טבלה135[[#This Row],[מקס קבוע]]),טבלה135[[#This Row],[מקס קבוע]])</f>
        <v>36</v>
      </c>
      <c r="I61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קבוע]]&lt;&gt;E616,1,I616+1),0))</f>
        <v>1</v>
      </c>
      <c r="J617">
        <f>IF(AND(טבלה135[[#This Row],[CycleNumber]]&lt;B618,טבלה135[[#This Row],[מקס קבוע]]&lt;&gt;""),IF(OR(טבלה135[[#This Row],[מספר סטייה]]&lt;I618,AND(טבלה135[[#This Row],[מספר סטייה]]=3,I618=1)),0,1),"")</f>
        <v>1</v>
      </c>
      <c r="K617">
        <f>IF(טבלה135[[#This Row],[מקס קבוע]]&lt;&gt;"",טבלה135[[#This Row],[מקסימום]]-טבלה135[[#This Row],[מינימום]],"")</f>
        <v>7</v>
      </c>
      <c r="L617">
        <f>IF(IFERROR(LOOKUP(טבלה135[[#This Row],[ClientID]],פיבוט!$A$4:$A$121),FALSE)=טבלה135[[#This Row],[ClientID]],1,0)</f>
        <v>1</v>
      </c>
      <c r="M617" t="str">
        <f>IF(OR(טבלה135[[#This Row],[ClientID]]=A618),"",1)</f>
        <v/>
      </c>
      <c r="N617" s="3" t="str">
        <f>IF(טבלה135[[#This Row],[טווח]]&lt;&gt;K616,טבלה135[[#This Row],[טווח]],"")</f>
        <v/>
      </c>
      <c r="O617" s="3" t="str">
        <f>IF(טבלה135[[#This Row],[מניית טווחים]]&lt;&gt;"",IF(OR(30&gt;טבלה135[[#This Row],[מקסימום]],30&lt;טבלה135[[#This Row],[מינימום]]),0,1),"")</f>
        <v/>
      </c>
    </row>
    <row r="618" spans="1:15" x14ac:dyDescent="0.25">
      <c r="A618" t="s">
        <v>62</v>
      </c>
      <c r="B618">
        <v>10</v>
      </c>
      <c r="C618">
        <v>32</v>
      </c>
      <c r="D618">
        <f>טבלה135[[#This Row],[LengthofCycle]]+1</f>
        <v>33</v>
      </c>
      <c r="E618">
        <f>IF(טבלה135[[#This Row],[CycleNumber]]&lt;3,"",IF(טבלה135[[#This Row],[CycleNumber]]=3,MIN(D616:D618),IF(I617=3,MIN(D615:D617),E617)))</f>
        <v>29</v>
      </c>
      <c r="F618">
        <f>IF(טבלה135[[#This Row],[CycleNumber]]&lt;3,"",IF(טבלה135[[#This Row],[CycleNumber]]=3,MAX(D616:D618),IF(I617=3,MAX(D615:D617),F617)))</f>
        <v>36</v>
      </c>
      <c r="G618">
        <f>IF(OR(טבלה135[[#This Row],[CycleNumber]]&gt;B619,B619=""),IF(טבלה135[[#This Row],[מספר סטייה]]=3,MIN(D616:D618),טבלה135[[#This Row],[מינ קבוע]]),טבלה135[[#This Row],[מינ קבוע]])</f>
        <v>29</v>
      </c>
      <c r="H618">
        <f>IF(OR(טבלה135[[#This Row],[CycleNumber]]&gt;B619,B619=""),IF(טבלה135[[#This Row],[מספר סטייה]]=3,MAX(D616:D618),טבלה135[[#This Row],[מקס קבוע]]),טבלה135[[#This Row],[מקס קבוע]])</f>
        <v>36</v>
      </c>
      <c r="I61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קבוע]]&lt;&gt;E617,1,I617+1),0))</f>
        <v>0</v>
      </c>
      <c r="J618">
        <f>IF(AND(טבלה135[[#This Row],[CycleNumber]]&lt;B619,טבלה135[[#This Row],[מקס קבוע]]&lt;&gt;""),IF(OR(טבלה135[[#This Row],[מספר סטייה]]&lt;I619,AND(טבלה135[[#This Row],[מספר סטייה]]=3,I619=1)),0,1),"")</f>
        <v>1</v>
      </c>
      <c r="K618">
        <f>IF(טבלה135[[#This Row],[מקס קבוע]]&lt;&gt;"",טבלה135[[#This Row],[מקסימום]]-טבלה135[[#This Row],[מינימום]],"")</f>
        <v>7</v>
      </c>
      <c r="L618">
        <f>IF(IFERROR(LOOKUP(טבלה135[[#This Row],[ClientID]],פיבוט!$A$4:$A$121),FALSE)=טבלה135[[#This Row],[ClientID]],1,0)</f>
        <v>1</v>
      </c>
      <c r="M618" t="str">
        <f>IF(OR(טבלה135[[#This Row],[ClientID]]=A619),"",1)</f>
        <v/>
      </c>
      <c r="N618" s="3" t="str">
        <f>IF(טבלה135[[#This Row],[טווח]]&lt;&gt;K617,טבלה135[[#This Row],[טווח]],"")</f>
        <v/>
      </c>
      <c r="O618" s="3" t="str">
        <f>IF(טבלה135[[#This Row],[מניית טווחים]]&lt;&gt;"",IF(OR(30&gt;טבלה135[[#This Row],[מקסימום]],30&lt;טבלה135[[#This Row],[מינימום]]),0,1),"")</f>
        <v/>
      </c>
    </row>
    <row r="619" spans="1:15" x14ac:dyDescent="0.25">
      <c r="A619" t="s">
        <v>62</v>
      </c>
      <c r="B619">
        <v>11</v>
      </c>
      <c r="C619">
        <v>31</v>
      </c>
      <c r="D619">
        <f>טבלה135[[#This Row],[LengthofCycle]]+1</f>
        <v>32</v>
      </c>
      <c r="E619">
        <f>IF(טבלה135[[#This Row],[CycleNumber]]&lt;3,"",IF(טבלה135[[#This Row],[CycleNumber]]=3,MIN(D617:D619),IF(I618=3,MIN(D616:D618),E618)))</f>
        <v>29</v>
      </c>
      <c r="F619">
        <f>IF(טבלה135[[#This Row],[CycleNumber]]&lt;3,"",IF(טבלה135[[#This Row],[CycleNumber]]=3,MAX(D617:D619),IF(I618=3,MAX(D616:D618),F618)))</f>
        <v>36</v>
      </c>
      <c r="G619">
        <f>IF(OR(טבלה135[[#This Row],[CycleNumber]]&gt;B620,B620=""),IF(טבלה135[[#This Row],[מספר סטייה]]=3,MIN(D617:D619),טבלה135[[#This Row],[מינ קבוע]]),טבלה135[[#This Row],[מינ קבוע]])</f>
        <v>29</v>
      </c>
      <c r="H619">
        <f>IF(OR(טבלה135[[#This Row],[CycleNumber]]&gt;B620,B620=""),IF(טבלה135[[#This Row],[מספר סטייה]]=3,MAX(D617:D619),טבלה135[[#This Row],[מקס קבוע]]),טבלה135[[#This Row],[מקס קבוע]])</f>
        <v>36</v>
      </c>
      <c r="I61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קבוע]]&lt;&gt;E618,1,I618+1),0))</f>
        <v>0</v>
      </c>
      <c r="J619">
        <f>IF(AND(טבלה135[[#This Row],[CycleNumber]]&lt;B620,טבלה135[[#This Row],[מקס קבוע]]&lt;&gt;""),IF(OR(טבלה135[[#This Row],[מספר סטייה]]&lt;I620,AND(טבלה135[[#This Row],[מספר סטייה]]=3,I620=1)),0,1),"")</f>
        <v>1</v>
      </c>
      <c r="K619">
        <f>IF(טבלה135[[#This Row],[מקס קבוע]]&lt;&gt;"",טבלה135[[#This Row],[מקסימום]]-טבלה135[[#This Row],[מינימום]],"")</f>
        <v>7</v>
      </c>
      <c r="L619">
        <f>IF(IFERROR(LOOKUP(טבלה135[[#This Row],[ClientID]],פיבוט!$A$4:$A$121),FALSE)=טבלה135[[#This Row],[ClientID]],1,0)</f>
        <v>1</v>
      </c>
      <c r="M619" t="str">
        <f>IF(OR(טבלה135[[#This Row],[ClientID]]=A620),"",1)</f>
        <v/>
      </c>
      <c r="N619" s="3" t="str">
        <f>IF(טבלה135[[#This Row],[טווח]]&lt;&gt;K618,טבלה135[[#This Row],[טווח]],"")</f>
        <v/>
      </c>
      <c r="O619" s="3" t="str">
        <f>IF(טבלה135[[#This Row],[מניית טווחים]]&lt;&gt;"",IF(OR(30&gt;טבלה135[[#This Row],[מקסימום]],30&lt;טבלה135[[#This Row],[מינימום]]),0,1),"")</f>
        <v/>
      </c>
    </row>
    <row r="620" spans="1:15" x14ac:dyDescent="0.25">
      <c r="A620" t="s">
        <v>62</v>
      </c>
      <c r="B620">
        <v>12</v>
      </c>
      <c r="C620">
        <v>29</v>
      </c>
      <c r="D620">
        <f>טבלה135[[#This Row],[LengthofCycle]]+1</f>
        <v>30</v>
      </c>
      <c r="E620">
        <f>IF(טבלה135[[#This Row],[CycleNumber]]&lt;3,"",IF(טבלה135[[#This Row],[CycleNumber]]=3,MIN(D618:D620),IF(I619=3,MIN(D617:D619),E619)))</f>
        <v>29</v>
      </c>
      <c r="F620">
        <f>IF(טבלה135[[#This Row],[CycleNumber]]&lt;3,"",IF(טבלה135[[#This Row],[CycleNumber]]=3,MAX(D618:D620),IF(I619=3,MAX(D617:D619),F619)))</f>
        <v>36</v>
      </c>
      <c r="G620">
        <f>IF(OR(טבלה135[[#This Row],[CycleNumber]]&gt;B621,B621=""),IF(טבלה135[[#This Row],[מספר סטייה]]=3,MIN(D618:D620),טבלה135[[#This Row],[מינ קבוע]]),טבלה135[[#This Row],[מינ קבוע]])</f>
        <v>29</v>
      </c>
      <c r="H620">
        <f>IF(OR(טבלה135[[#This Row],[CycleNumber]]&gt;B621,B621=""),IF(טבלה135[[#This Row],[מספר סטייה]]=3,MAX(D618:D620),טבלה135[[#This Row],[מקס קבוע]]),טבלה135[[#This Row],[מקס קבוע]])</f>
        <v>36</v>
      </c>
      <c r="I62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קבוע]]&lt;&gt;E619,1,I619+1),0))</f>
        <v>0</v>
      </c>
      <c r="J620" t="str">
        <f>IF(AND(טבלה135[[#This Row],[CycleNumber]]&lt;B621,טבלה135[[#This Row],[מקס קבוע]]&lt;&gt;""),IF(OR(טבלה135[[#This Row],[מספר סטייה]]&lt;I621,AND(טבלה135[[#This Row],[מספר סטייה]]=3,I621=1)),0,1),"")</f>
        <v/>
      </c>
      <c r="K620">
        <f>IF(טבלה135[[#This Row],[מקס קבוע]]&lt;&gt;"",טבלה135[[#This Row],[מקסימום]]-טבלה135[[#This Row],[מינימום]],"")</f>
        <v>7</v>
      </c>
      <c r="L620">
        <f>IF(IFERROR(LOOKUP(טבלה135[[#This Row],[ClientID]],פיבוט!$A$4:$A$121),FALSE)=טבלה135[[#This Row],[ClientID]],1,0)</f>
        <v>1</v>
      </c>
      <c r="M620">
        <f>IF(OR(טבלה135[[#This Row],[ClientID]]=A621),"",1)</f>
        <v>1</v>
      </c>
      <c r="N620" s="3" t="str">
        <f>IF(טבלה135[[#This Row],[טווח]]&lt;&gt;K619,טבלה135[[#This Row],[טווח]],"")</f>
        <v/>
      </c>
      <c r="O620" s="3" t="str">
        <f>IF(טבלה135[[#This Row],[מניית טווחים]]&lt;&gt;"",IF(OR(30&gt;טבלה135[[#This Row],[מקסימום]],30&lt;טבלה135[[#This Row],[מינימום]]),0,1),"")</f>
        <v/>
      </c>
    </row>
    <row r="621" spans="1:15" x14ac:dyDescent="0.25">
      <c r="A621" t="s">
        <v>63</v>
      </c>
      <c r="B621">
        <v>1</v>
      </c>
      <c r="C621">
        <v>29</v>
      </c>
      <c r="D621">
        <f>טבלה135[[#This Row],[LengthofCycle]]+1</f>
        <v>30</v>
      </c>
      <c r="E621" t="str">
        <f>IF(טבלה135[[#This Row],[CycleNumber]]&lt;3,"",IF(טבלה135[[#This Row],[CycleNumber]]=3,MIN(D619:D621),IF(I620=3,MIN(D618:D620),E620)))</f>
        <v/>
      </c>
      <c r="F621" t="str">
        <f>IF(טבלה135[[#This Row],[CycleNumber]]&lt;3,"",IF(טבלה135[[#This Row],[CycleNumber]]=3,MAX(D619:D621),IF(I620=3,MAX(D618:D620),F620)))</f>
        <v/>
      </c>
      <c r="G621" t="str">
        <f>IF(OR(טבלה135[[#This Row],[CycleNumber]]&gt;B622,B622=""),IF(טבלה135[[#This Row],[מספר סטייה]]=3,MIN(D619:D621),טבלה135[[#This Row],[מינ קבוע]]),טבלה135[[#This Row],[מינ קבוע]])</f>
        <v/>
      </c>
      <c r="H621" t="str">
        <f>IF(OR(טבלה135[[#This Row],[CycleNumber]]&gt;B622,B622=""),IF(טבלה135[[#This Row],[מספר סטייה]]=3,MAX(D619:D621),טבלה135[[#This Row],[מקס קבוע]]),טבלה135[[#This Row],[מקס קבוע]])</f>
        <v/>
      </c>
      <c r="I62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קבוע]]&lt;&gt;E620,1,I620+1),0))</f>
        <v/>
      </c>
      <c r="J621" t="str">
        <f>IF(AND(טבלה135[[#This Row],[CycleNumber]]&lt;B622,טבלה135[[#This Row],[מקס קבוע]]&lt;&gt;""),IF(OR(טבלה135[[#This Row],[מספר סטייה]]&lt;I622,AND(טבלה135[[#This Row],[מספר סטייה]]=3,I622=1)),0,1),"")</f>
        <v/>
      </c>
      <c r="K621" t="str">
        <f>IF(טבלה135[[#This Row],[מקס קבוע]]&lt;&gt;"",טבלה135[[#This Row],[מקסימום]]-טבלה135[[#This Row],[מינימום]],"")</f>
        <v/>
      </c>
      <c r="L621">
        <f>IF(IFERROR(LOOKUP(טבלה135[[#This Row],[ClientID]],פיבוט!$A$4:$A$121),FALSE)=טבלה135[[#This Row],[ClientID]],1,0)</f>
        <v>1</v>
      </c>
      <c r="M621" t="str">
        <f>IF(OR(טבלה135[[#This Row],[ClientID]]=A622),"",1)</f>
        <v/>
      </c>
      <c r="N621" s="3" t="str">
        <f>IF(טבלה135[[#This Row],[טווח]]&lt;&gt;K620,טבלה135[[#This Row],[טווח]],"")</f>
        <v/>
      </c>
      <c r="O621" s="3" t="str">
        <f>IF(טבלה135[[#This Row],[מניית טווחים]]&lt;&gt;"",IF(OR(30&gt;טבלה135[[#This Row],[מקסימום]],30&lt;טבלה135[[#This Row],[מינימום]]),0,1),"")</f>
        <v/>
      </c>
    </row>
    <row r="622" spans="1:15" x14ac:dyDescent="0.25">
      <c r="A622" t="s">
        <v>63</v>
      </c>
      <c r="B622">
        <v>2</v>
      </c>
      <c r="C622">
        <v>33</v>
      </c>
      <c r="D622">
        <f>טבלה135[[#This Row],[LengthofCycle]]+1</f>
        <v>34</v>
      </c>
      <c r="E622" t="str">
        <f>IF(טבלה135[[#This Row],[CycleNumber]]&lt;3,"",IF(טבלה135[[#This Row],[CycleNumber]]=3,MIN(D620:D622),IF(I621=3,MIN(D619:D621),E621)))</f>
        <v/>
      </c>
      <c r="F622" t="str">
        <f>IF(טבלה135[[#This Row],[CycleNumber]]&lt;3,"",IF(טבלה135[[#This Row],[CycleNumber]]=3,MAX(D620:D622),IF(I621=3,MAX(D619:D621),F621)))</f>
        <v/>
      </c>
      <c r="G622" t="str">
        <f>IF(OR(טבלה135[[#This Row],[CycleNumber]]&gt;B623,B623=""),IF(טבלה135[[#This Row],[מספר סטייה]]=3,MIN(D620:D622),טבלה135[[#This Row],[מינ קבוע]]),טבלה135[[#This Row],[מינ קבוע]])</f>
        <v/>
      </c>
      <c r="H622" t="str">
        <f>IF(OR(טבלה135[[#This Row],[CycleNumber]]&gt;B623,B623=""),IF(טבלה135[[#This Row],[מספר סטייה]]=3,MAX(D620:D622),טבלה135[[#This Row],[מקס קבוע]]),טבלה135[[#This Row],[מקס קבוע]])</f>
        <v/>
      </c>
      <c r="I622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קבוע]]&lt;&gt;E621,1,I621+1),0))</f>
        <v/>
      </c>
      <c r="J622" t="str">
        <f>IF(AND(טבלה135[[#This Row],[CycleNumber]]&lt;B623,טבלה135[[#This Row],[מקס קבוע]]&lt;&gt;""),IF(OR(טבלה135[[#This Row],[מספר סטייה]]&lt;I623,AND(טבלה135[[#This Row],[מספר סטייה]]=3,I623=1)),0,1),"")</f>
        <v/>
      </c>
      <c r="K622" t="str">
        <f>IF(טבלה135[[#This Row],[מקס קבוע]]&lt;&gt;"",טבלה135[[#This Row],[מקסימום]]-טבלה135[[#This Row],[מינימום]],"")</f>
        <v/>
      </c>
      <c r="L622">
        <f>IF(IFERROR(LOOKUP(טבלה135[[#This Row],[ClientID]],פיבוט!$A$4:$A$121),FALSE)=טבלה135[[#This Row],[ClientID]],1,0)</f>
        <v>1</v>
      </c>
      <c r="M622" t="str">
        <f>IF(OR(טבלה135[[#This Row],[ClientID]]=A623),"",1)</f>
        <v/>
      </c>
      <c r="N622" s="3" t="str">
        <f>IF(טבלה135[[#This Row],[טווח]]&lt;&gt;K621,טבלה135[[#This Row],[טווח]],"")</f>
        <v/>
      </c>
      <c r="O622" s="3" t="str">
        <f>IF(טבלה135[[#This Row],[מניית טווחים]]&lt;&gt;"",IF(OR(30&gt;טבלה135[[#This Row],[מקסימום]],30&lt;טבלה135[[#This Row],[מינימום]]),0,1),"")</f>
        <v/>
      </c>
    </row>
    <row r="623" spans="1:15" x14ac:dyDescent="0.25">
      <c r="A623" t="s">
        <v>63</v>
      </c>
      <c r="B623">
        <v>3</v>
      </c>
      <c r="C623">
        <v>24</v>
      </c>
      <c r="D623">
        <f>טבלה135[[#This Row],[LengthofCycle]]+1</f>
        <v>25</v>
      </c>
      <c r="E623">
        <f>IF(טבלה135[[#This Row],[CycleNumber]]&lt;3,"",IF(טבלה135[[#This Row],[CycleNumber]]=3,MIN(D621:D623),IF(I622=3,MIN(D620:D622),E622)))</f>
        <v>25</v>
      </c>
      <c r="F623">
        <f>IF(טבלה135[[#This Row],[CycleNumber]]&lt;3,"",IF(טבלה135[[#This Row],[CycleNumber]]=3,MAX(D621:D623),IF(I622=3,MAX(D620:D622),F622)))</f>
        <v>34</v>
      </c>
      <c r="G623">
        <f>IF(OR(טבלה135[[#This Row],[CycleNumber]]&gt;B624,B624=""),IF(טבלה135[[#This Row],[מספר סטייה]]=3,MIN(D621:D623),טבלה135[[#This Row],[מינ קבוע]]),טבלה135[[#This Row],[מינ קבוע]])</f>
        <v>25</v>
      </c>
      <c r="H623">
        <f>IF(OR(טבלה135[[#This Row],[CycleNumber]]&gt;B624,B624=""),IF(טבלה135[[#This Row],[מספר סטייה]]=3,MAX(D621:D623),טבלה135[[#This Row],[מקס קבוע]]),טבלה135[[#This Row],[מקס קבוע]])</f>
        <v>34</v>
      </c>
      <c r="I62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קבוע]]&lt;&gt;E622,1,I622+1),0))</f>
        <v>0</v>
      </c>
      <c r="J623">
        <f>IF(AND(טבלה135[[#This Row],[CycleNumber]]&lt;B624,טבלה135[[#This Row],[מקס קבוע]]&lt;&gt;""),IF(OR(טבלה135[[#This Row],[מספר סטייה]]&lt;I624,AND(טבלה135[[#This Row],[מספר סטייה]]=3,I624=1)),0,1),"")</f>
        <v>1</v>
      </c>
      <c r="K623">
        <f>IF(טבלה135[[#This Row],[מקס קבוע]]&lt;&gt;"",טבלה135[[#This Row],[מקסימום]]-טבלה135[[#This Row],[מינימום]],"")</f>
        <v>9</v>
      </c>
      <c r="L623">
        <f>IF(IFERROR(LOOKUP(טבלה135[[#This Row],[ClientID]],פיבוט!$A$4:$A$121),FALSE)=טבלה135[[#This Row],[ClientID]],1,0)</f>
        <v>1</v>
      </c>
      <c r="M623" t="str">
        <f>IF(OR(טבלה135[[#This Row],[ClientID]]=A624),"",1)</f>
        <v/>
      </c>
      <c r="N623" s="3">
        <f>IF(טבלה135[[#This Row],[טווח]]&lt;&gt;K622,טבלה135[[#This Row],[טווח]],"")</f>
        <v>9</v>
      </c>
      <c r="O623" s="3">
        <f>IF(טבלה135[[#This Row],[מניית טווחים]]&lt;&gt;"",IF(OR(30&gt;טבלה135[[#This Row],[מקסימום]],30&lt;טבלה135[[#This Row],[מינימום]]),0,1),"")</f>
        <v>1</v>
      </c>
    </row>
    <row r="624" spans="1:15" x14ac:dyDescent="0.25">
      <c r="A624" t="s">
        <v>63</v>
      </c>
      <c r="B624">
        <v>4</v>
      </c>
      <c r="C624">
        <v>27</v>
      </c>
      <c r="D624">
        <f>טבלה135[[#This Row],[LengthofCycle]]+1</f>
        <v>28</v>
      </c>
      <c r="E624">
        <f>IF(טבלה135[[#This Row],[CycleNumber]]&lt;3,"",IF(טבלה135[[#This Row],[CycleNumber]]=3,MIN(D622:D624),IF(I623=3,MIN(D621:D623),E623)))</f>
        <v>25</v>
      </c>
      <c r="F624">
        <f>IF(טבלה135[[#This Row],[CycleNumber]]&lt;3,"",IF(טבלה135[[#This Row],[CycleNumber]]=3,MAX(D622:D624),IF(I623=3,MAX(D621:D623),F623)))</f>
        <v>34</v>
      </c>
      <c r="G624">
        <f>IF(OR(טבלה135[[#This Row],[CycleNumber]]&gt;B625,B625=""),IF(טבלה135[[#This Row],[מספר סטייה]]=3,MIN(D622:D624),טבלה135[[#This Row],[מינ קבוע]]),טבלה135[[#This Row],[מינ קבוע]])</f>
        <v>25</v>
      </c>
      <c r="H624">
        <f>IF(OR(טבלה135[[#This Row],[CycleNumber]]&gt;B625,B625=""),IF(טבלה135[[#This Row],[מספר סטייה]]=3,MAX(D622:D624),טבלה135[[#This Row],[מקס קבוע]]),טבלה135[[#This Row],[מקס קבוע]])</f>
        <v>34</v>
      </c>
      <c r="I62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קבוע]]&lt;&gt;E623,1,I623+1),0))</f>
        <v>0</v>
      </c>
      <c r="J624">
        <f>IF(AND(טבלה135[[#This Row],[CycleNumber]]&lt;B625,טבלה135[[#This Row],[מקס קבוע]]&lt;&gt;""),IF(OR(טבלה135[[#This Row],[מספר סטייה]]&lt;I625,AND(טבלה135[[#This Row],[מספר סטייה]]=3,I625=1)),0,1),"")</f>
        <v>1</v>
      </c>
      <c r="K624">
        <f>IF(טבלה135[[#This Row],[מקס קבוע]]&lt;&gt;"",טבלה135[[#This Row],[מקסימום]]-טבלה135[[#This Row],[מינימום]],"")</f>
        <v>9</v>
      </c>
      <c r="L624">
        <f>IF(IFERROR(LOOKUP(טבלה135[[#This Row],[ClientID]],פיבוט!$A$4:$A$121),FALSE)=טבלה135[[#This Row],[ClientID]],1,0)</f>
        <v>1</v>
      </c>
      <c r="M624" t="str">
        <f>IF(OR(טבלה135[[#This Row],[ClientID]]=A625),"",1)</f>
        <v/>
      </c>
      <c r="N624" s="3" t="str">
        <f>IF(טבלה135[[#This Row],[טווח]]&lt;&gt;K623,טבלה135[[#This Row],[טווח]],"")</f>
        <v/>
      </c>
      <c r="O624" s="3" t="str">
        <f>IF(טבלה135[[#This Row],[מניית טווחים]]&lt;&gt;"",IF(OR(30&gt;טבלה135[[#This Row],[מקסימום]],30&lt;טבלה135[[#This Row],[מינימום]]),0,1),"")</f>
        <v/>
      </c>
    </row>
    <row r="625" spans="1:15" x14ac:dyDescent="0.25">
      <c r="A625" t="s">
        <v>63</v>
      </c>
      <c r="B625">
        <v>5</v>
      </c>
      <c r="C625">
        <v>28</v>
      </c>
      <c r="D625">
        <f>טבלה135[[#This Row],[LengthofCycle]]+1</f>
        <v>29</v>
      </c>
      <c r="E625">
        <f>IF(טבלה135[[#This Row],[CycleNumber]]&lt;3,"",IF(טבלה135[[#This Row],[CycleNumber]]=3,MIN(D623:D625),IF(I624=3,MIN(D622:D624),E624)))</f>
        <v>25</v>
      </c>
      <c r="F625">
        <f>IF(טבלה135[[#This Row],[CycleNumber]]&lt;3,"",IF(טבלה135[[#This Row],[CycleNumber]]=3,MAX(D623:D625),IF(I624=3,MAX(D622:D624),F624)))</f>
        <v>34</v>
      </c>
      <c r="G625">
        <f>IF(OR(טבלה135[[#This Row],[CycleNumber]]&gt;B626,B626=""),IF(טבלה135[[#This Row],[מספר סטייה]]=3,MIN(D623:D625),טבלה135[[#This Row],[מינ קבוע]]),טבלה135[[#This Row],[מינ קבוע]])</f>
        <v>25</v>
      </c>
      <c r="H625">
        <f>IF(OR(טבלה135[[#This Row],[CycleNumber]]&gt;B626,B626=""),IF(טבלה135[[#This Row],[מספר סטייה]]=3,MAX(D623:D625),טבלה135[[#This Row],[מקס קבוע]]),טבלה135[[#This Row],[מקס קבוע]])</f>
        <v>34</v>
      </c>
      <c r="I62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קבוע]]&lt;&gt;E624,1,I624+1),0))</f>
        <v>0</v>
      </c>
      <c r="J625">
        <f>IF(AND(טבלה135[[#This Row],[CycleNumber]]&lt;B626,טבלה135[[#This Row],[מקס קבוע]]&lt;&gt;""),IF(OR(טבלה135[[#This Row],[מספר סטייה]]&lt;I626,AND(טבלה135[[#This Row],[מספר סטייה]]=3,I626=1)),0,1),"")</f>
        <v>1</v>
      </c>
      <c r="K625">
        <f>IF(טבלה135[[#This Row],[מקס קבוע]]&lt;&gt;"",טבלה135[[#This Row],[מקסימום]]-טבלה135[[#This Row],[מינימום]],"")</f>
        <v>9</v>
      </c>
      <c r="L625">
        <f>IF(IFERROR(LOOKUP(טבלה135[[#This Row],[ClientID]],פיבוט!$A$4:$A$121),FALSE)=טבלה135[[#This Row],[ClientID]],1,0)</f>
        <v>1</v>
      </c>
      <c r="M625" t="str">
        <f>IF(OR(טבלה135[[#This Row],[ClientID]]=A626),"",1)</f>
        <v/>
      </c>
      <c r="N625" s="3" t="str">
        <f>IF(טבלה135[[#This Row],[טווח]]&lt;&gt;K624,טבלה135[[#This Row],[טווח]],"")</f>
        <v/>
      </c>
      <c r="O625" s="3" t="str">
        <f>IF(טבלה135[[#This Row],[מניית טווחים]]&lt;&gt;"",IF(OR(30&gt;טבלה135[[#This Row],[מקסימום]],30&lt;טבלה135[[#This Row],[מינימום]]),0,1),"")</f>
        <v/>
      </c>
    </row>
    <row r="626" spans="1:15" x14ac:dyDescent="0.25">
      <c r="A626" t="s">
        <v>63</v>
      </c>
      <c r="B626">
        <v>6</v>
      </c>
      <c r="C626">
        <v>26</v>
      </c>
      <c r="D626">
        <f>טבלה135[[#This Row],[LengthofCycle]]+1</f>
        <v>27</v>
      </c>
      <c r="E626">
        <f>IF(טבלה135[[#This Row],[CycleNumber]]&lt;3,"",IF(טבלה135[[#This Row],[CycleNumber]]=3,MIN(D624:D626),IF(I625=3,MIN(D623:D625),E625)))</f>
        <v>25</v>
      </c>
      <c r="F626">
        <f>IF(טבלה135[[#This Row],[CycleNumber]]&lt;3,"",IF(טבלה135[[#This Row],[CycleNumber]]=3,MAX(D624:D626),IF(I625=3,MAX(D623:D625),F625)))</f>
        <v>34</v>
      </c>
      <c r="G626">
        <f>IF(OR(טבלה135[[#This Row],[CycleNumber]]&gt;B627,B627=""),IF(טבלה135[[#This Row],[מספר סטייה]]=3,MIN(D624:D626),טבלה135[[#This Row],[מינ קבוע]]),טבלה135[[#This Row],[מינ קבוע]])</f>
        <v>25</v>
      </c>
      <c r="H626">
        <f>IF(OR(טבלה135[[#This Row],[CycleNumber]]&gt;B627,B627=""),IF(טבלה135[[#This Row],[מספר סטייה]]=3,MAX(D624:D626),טבלה135[[#This Row],[מקס קבוע]]),טבלה135[[#This Row],[מקס קבוע]])</f>
        <v>34</v>
      </c>
      <c r="I62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קבוע]]&lt;&gt;E625,1,I625+1),0))</f>
        <v>0</v>
      </c>
      <c r="J626">
        <f>IF(AND(טבלה135[[#This Row],[CycleNumber]]&lt;B627,טבלה135[[#This Row],[מקס קבוע]]&lt;&gt;""),IF(OR(טבלה135[[#This Row],[מספר סטייה]]&lt;I627,AND(טבלה135[[#This Row],[מספר סטייה]]=3,I627=1)),0,1),"")</f>
        <v>0</v>
      </c>
      <c r="K626">
        <f>IF(טבלה135[[#This Row],[מקס קבוע]]&lt;&gt;"",טבלה135[[#This Row],[מקסימום]]-טבלה135[[#This Row],[מינימום]],"")</f>
        <v>9</v>
      </c>
      <c r="L626">
        <f>IF(IFERROR(LOOKUP(טבלה135[[#This Row],[ClientID]],פיבוט!$A$4:$A$121),FALSE)=טבלה135[[#This Row],[ClientID]],1,0)</f>
        <v>1</v>
      </c>
      <c r="M626" t="str">
        <f>IF(OR(טבלה135[[#This Row],[ClientID]]=A627),"",1)</f>
        <v/>
      </c>
      <c r="N626" s="3" t="str">
        <f>IF(טבלה135[[#This Row],[טווח]]&lt;&gt;K625,טבלה135[[#This Row],[טווח]],"")</f>
        <v/>
      </c>
      <c r="O626" s="3" t="str">
        <f>IF(טבלה135[[#This Row],[מניית טווחים]]&lt;&gt;"",IF(OR(30&gt;טבלה135[[#This Row],[מקסימום]],30&lt;טבלה135[[#This Row],[מינימום]]),0,1),"")</f>
        <v/>
      </c>
    </row>
    <row r="627" spans="1:15" x14ac:dyDescent="0.25">
      <c r="A627" t="s">
        <v>63</v>
      </c>
      <c r="B627">
        <v>7</v>
      </c>
      <c r="C627">
        <v>35</v>
      </c>
      <c r="D627">
        <f>טבלה135[[#This Row],[LengthofCycle]]+1</f>
        <v>36</v>
      </c>
      <c r="E627">
        <f>IF(טבלה135[[#This Row],[CycleNumber]]&lt;3,"",IF(טבלה135[[#This Row],[CycleNumber]]=3,MIN(D625:D627),IF(I626=3,MIN(D624:D626),E626)))</f>
        <v>25</v>
      </c>
      <c r="F627">
        <f>IF(טבלה135[[#This Row],[CycleNumber]]&lt;3,"",IF(טבלה135[[#This Row],[CycleNumber]]=3,MAX(D625:D627),IF(I626=3,MAX(D624:D626),F626)))</f>
        <v>34</v>
      </c>
      <c r="G627">
        <f>IF(OR(טבלה135[[#This Row],[CycleNumber]]&gt;B628,B628=""),IF(טבלה135[[#This Row],[מספר סטייה]]=3,MIN(D625:D627),טבלה135[[#This Row],[מינ קבוע]]),טבלה135[[#This Row],[מינ קבוע]])</f>
        <v>25</v>
      </c>
      <c r="H627">
        <f>IF(OR(טבלה135[[#This Row],[CycleNumber]]&gt;B628,B628=""),IF(טבלה135[[#This Row],[מספר סטייה]]=3,MAX(D625:D627),טבלה135[[#This Row],[מקס קבוע]]),טבלה135[[#This Row],[מקס קבוע]])</f>
        <v>34</v>
      </c>
      <c r="I62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קבוע]]&lt;&gt;E626,1,I626+1),0))</f>
        <v>1</v>
      </c>
      <c r="J627">
        <f>IF(AND(טבלה135[[#This Row],[CycleNumber]]&lt;B628,טבלה135[[#This Row],[מקס קבוע]]&lt;&gt;""),IF(OR(טבלה135[[#This Row],[מספר סטייה]]&lt;I628,AND(טבלה135[[#This Row],[מספר סטייה]]=3,I628=1)),0,1),"")</f>
        <v>1</v>
      </c>
      <c r="K627">
        <f>IF(טבלה135[[#This Row],[מקס קבוע]]&lt;&gt;"",טבלה135[[#This Row],[מקסימום]]-טבלה135[[#This Row],[מינימום]],"")</f>
        <v>9</v>
      </c>
      <c r="L627">
        <f>IF(IFERROR(LOOKUP(טבלה135[[#This Row],[ClientID]],פיבוט!$A$4:$A$121),FALSE)=טבלה135[[#This Row],[ClientID]],1,0)</f>
        <v>1</v>
      </c>
      <c r="M627" t="str">
        <f>IF(OR(טבלה135[[#This Row],[ClientID]]=A628),"",1)</f>
        <v/>
      </c>
      <c r="N627" s="3" t="str">
        <f>IF(טבלה135[[#This Row],[טווח]]&lt;&gt;K626,טבלה135[[#This Row],[טווח]],"")</f>
        <v/>
      </c>
      <c r="O627" s="3" t="str">
        <f>IF(טבלה135[[#This Row],[מניית טווחים]]&lt;&gt;"",IF(OR(30&gt;טבלה135[[#This Row],[מקסימום]],30&lt;טבלה135[[#This Row],[מינימום]]),0,1),"")</f>
        <v/>
      </c>
    </row>
    <row r="628" spans="1:15" x14ac:dyDescent="0.25">
      <c r="A628" t="s">
        <v>63</v>
      </c>
      <c r="B628">
        <v>8</v>
      </c>
      <c r="C628">
        <v>26</v>
      </c>
      <c r="D628">
        <f>טבלה135[[#This Row],[LengthofCycle]]+1</f>
        <v>27</v>
      </c>
      <c r="E628">
        <f>IF(טבלה135[[#This Row],[CycleNumber]]&lt;3,"",IF(טבלה135[[#This Row],[CycleNumber]]=3,MIN(D626:D628),IF(I627=3,MIN(D625:D627),E627)))</f>
        <v>25</v>
      </c>
      <c r="F628">
        <f>IF(טבלה135[[#This Row],[CycleNumber]]&lt;3,"",IF(טבלה135[[#This Row],[CycleNumber]]=3,MAX(D626:D628),IF(I627=3,MAX(D625:D627),F627)))</f>
        <v>34</v>
      </c>
      <c r="G628">
        <f>IF(OR(טבלה135[[#This Row],[CycleNumber]]&gt;B629,B629=""),IF(טבלה135[[#This Row],[מספר סטייה]]=3,MIN(D626:D628),טבלה135[[#This Row],[מינ קבוע]]),טבלה135[[#This Row],[מינ קבוע]])</f>
        <v>25</v>
      </c>
      <c r="H628">
        <f>IF(OR(טבלה135[[#This Row],[CycleNumber]]&gt;B629,B629=""),IF(טבלה135[[#This Row],[מספר סטייה]]=3,MAX(D626:D628),טבלה135[[#This Row],[מקס קבוע]]),טבלה135[[#This Row],[מקס קבוע]])</f>
        <v>34</v>
      </c>
      <c r="I62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קבוע]]&lt;&gt;E627,1,I627+1),0))</f>
        <v>0</v>
      </c>
      <c r="J628">
        <f>IF(AND(טבלה135[[#This Row],[CycleNumber]]&lt;B629,טבלה135[[#This Row],[מקס קבוע]]&lt;&gt;""),IF(OR(טבלה135[[#This Row],[מספר סטייה]]&lt;I629,AND(טבלה135[[#This Row],[מספר סטייה]]=3,I629=1)),0,1),"")</f>
        <v>1</v>
      </c>
      <c r="K628">
        <f>IF(טבלה135[[#This Row],[מקס קבוע]]&lt;&gt;"",טבלה135[[#This Row],[מקסימום]]-טבלה135[[#This Row],[מינימום]],"")</f>
        <v>9</v>
      </c>
      <c r="L628">
        <f>IF(IFERROR(LOOKUP(טבלה135[[#This Row],[ClientID]],פיבוט!$A$4:$A$121),FALSE)=טבלה135[[#This Row],[ClientID]],1,0)</f>
        <v>1</v>
      </c>
      <c r="M628" t="str">
        <f>IF(OR(טבלה135[[#This Row],[ClientID]]=A629),"",1)</f>
        <v/>
      </c>
      <c r="N628" s="3" t="str">
        <f>IF(טבלה135[[#This Row],[טווח]]&lt;&gt;K627,טבלה135[[#This Row],[טווח]],"")</f>
        <v/>
      </c>
      <c r="O628" s="3" t="str">
        <f>IF(טבלה135[[#This Row],[מניית טווחים]]&lt;&gt;"",IF(OR(30&gt;טבלה135[[#This Row],[מקסימום]],30&lt;טבלה135[[#This Row],[מינימום]]),0,1),"")</f>
        <v/>
      </c>
    </row>
    <row r="629" spans="1:15" x14ac:dyDescent="0.25">
      <c r="A629" t="s">
        <v>63</v>
      </c>
      <c r="B629">
        <v>9</v>
      </c>
      <c r="C629">
        <v>25</v>
      </c>
      <c r="D629">
        <f>טבלה135[[#This Row],[LengthofCycle]]+1</f>
        <v>26</v>
      </c>
      <c r="E629">
        <f>IF(טבלה135[[#This Row],[CycleNumber]]&lt;3,"",IF(טבלה135[[#This Row],[CycleNumber]]=3,MIN(D627:D629),IF(I628=3,MIN(D626:D628),E628)))</f>
        <v>25</v>
      </c>
      <c r="F629">
        <f>IF(טבלה135[[#This Row],[CycleNumber]]&lt;3,"",IF(טבלה135[[#This Row],[CycleNumber]]=3,MAX(D627:D629),IF(I628=3,MAX(D626:D628),F628)))</f>
        <v>34</v>
      </c>
      <c r="G629">
        <f>IF(OR(טבלה135[[#This Row],[CycleNumber]]&gt;B630,B630=""),IF(טבלה135[[#This Row],[מספר סטייה]]=3,MIN(D627:D629),טבלה135[[#This Row],[מינ קבוע]]),טבלה135[[#This Row],[מינ קבוע]])</f>
        <v>25</v>
      </c>
      <c r="H629">
        <f>IF(OR(טבלה135[[#This Row],[CycleNumber]]&gt;B630,B630=""),IF(טבלה135[[#This Row],[מספר סטייה]]=3,MAX(D627:D629),טבלה135[[#This Row],[מקס קבוע]]),טבלה135[[#This Row],[מקס קבוע]])</f>
        <v>34</v>
      </c>
      <c r="I62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קבוע]]&lt;&gt;E628,1,I628+1),0))</f>
        <v>0</v>
      </c>
      <c r="J629">
        <f>IF(AND(טבלה135[[#This Row],[CycleNumber]]&lt;B630,טבלה135[[#This Row],[מקס קבוע]]&lt;&gt;""),IF(OR(טבלה135[[#This Row],[מספר סטייה]]&lt;I630,AND(טבלה135[[#This Row],[מספר סטייה]]=3,I630=1)),0,1),"")</f>
        <v>1</v>
      </c>
      <c r="K629">
        <f>IF(טבלה135[[#This Row],[מקס קבוע]]&lt;&gt;"",טבלה135[[#This Row],[מקסימום]]-טבלה135[[#This Row],[מינימום]],"")</f>
        <v>9</v>
      </c>
      <c r="L629">
        <f>IF(IFERROR(LOOKUP(טבלה135[[#This Row],[ClientID]],פיבוט!$A$4:$A$121),FALSE)=טבלה135[[#This Row],[ClientID]],1,0)</f>
        <v>1</v>
      </c>
      <c r="M629" t="str">
        <f>IF(OR(טבלה135[[#This Row],[ClientID]]=A630),"",1)</f>
        <v/>
      </c>
      <c r="N629" s="3" t="str">
        <f>IF(טבלה135[[#This Row],[טווח]]&lt;&gt;K628,טבלה135[[#This Row],[טווח]],"")</f>
        <v/>
      </c>
      <c r="O629" s="3" t="str">
        <f>IF(טבלה135[[#This Row],[מניית טווחים]]&lt;&gt;"",IF(OR(30&gt;טבלה135[[#This Row],[מקסימום]],30&lt;טבלה135[[#This Row],[מינימום]]),0,1),"")</f>
        <v/>
      </c>
    </row>
    <row r="630" spans="1:15" x14ac:dyDescent="0.25">
      <c r="A630" t="s">
        <v>63</v>
      </c>
      <c r="B630">
        <v>10</v>
      </c>
      <c r="C630">
        <v>25</v>
      </c>
      <c r="D630">
        <f>טבלה135[[#This Row],[LengthofCycle]]+1</f>
        <v>26</v>
      </c>
      <c r="E630">
        <f>IF(טבלה135[[#This Row],[CycleNumber]]&lt;3,"",IF(טבלה135[[#This Row],[CycleNumber]]=3,MIN(D628:D630),IF(I629=3,MIN(D627:D629),E629)))</f>
        <v>25</v>
      </c>
      <c r="F630">
        <f>IF(טבלה135[[#This Row],[CycleNumber]]&lt;3,"",IF(טבלה135[[#This Row],[CycleNumber]]=3,MAX(D628:D630),IF(I629=3,MAX(D627:D629),F629)))</f>
        <v>34</v>
      </c>
      <c r="G630">
        <f>IF(OR(טבלה135[[#This Row],[CycleNumber]]&gt;B631,B631=""),IF(טבלה135[[#This Row],[מספר סטייה]]=3,MIN(D628:D630),טבלה135[[#This Row],[מינ קבוע]]),טבלה135[[#This Row],[מינ קבוע]])</f>
        <v>25</v>
      </c>
      <c r="H630">
        <f>IF(OR(טבלה135[[#This Row],[CycleNumber]]&gt;B631,B631=""),IF(טבלה135[[#This Row],[מספר סטייה]]=3,MAX(D628:D630),טבלה135[[#This Row],[מקס קבוע]]),טבלה135[[#This Row],[מקס קבוע]])</f>
        <v>34</v>
      </c>
      <c r="I63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קבוע]]&lt;&gt;E629,1,I629+1),0))</f>
        <v>0</v>
      </c>
      <c r="J630">
        <f>IF(AND(טבלה135[[#This Row],[CycleNumber]]&lt;B631,טבלה135[[#This Row],[מקס קבוע]]&lt;&gt;""),IF(OR(טבלה135[[#This Row],[מספר סטייה]]&lt;I631,AND(טבלה135[[#This Row],[מספר סטייה]]=3,I631=1)),0,1),"")</f>
        <v>1</v>
      </c>
      <c r="K630">
        <f>IF(טבלה135[[#This Row],[מקס קבוע]]&lt;&gt;"",טבלה135[[#This Row],[מקסימום]]-טבלה135[[#This Row],[מינימום]],"")</f>
        <v>9</v>
      </c>
      <c r="L630">
        <f>IF(IFERROR(LOOKUP(טבלה135[[#This Row],[ClientID]],פיבוט!$A$4:$A$121),FALSE)=טבלה135[[#This Row],[ClientID]],1,0)</f>
        <v>1</v>
      </c>
      <c r="M630" t="str">
        <f>IF(OR(טבלה135[[#This Row],[ClientID]]=A631),"",1)</f>
        <v/>
      </c>
      <c r="N630" s="3" t="str">
        <f>IF(טבלה135[[#This Row],[טווח]]&lt;&gt;K629,טבלה135[[#This Row],[טווח]],"")</f>
        <v/>
      </c>
      <c r="O630" s="3" t="str">
        <f>IF(טבלה135[[#This Row],[מניית טווחים]]&lt;&gt;"",IF(OR(30&gt;טבלה135[[#This Row],[מקסימום]],30&lt;טבלה135[[#This Row],[מינימום]]),0,1),"")</f>
        <v/>
      </c>
    </row>
    <row r="631" spans="1:15" x14ac:dyDescent="0.25">
      <c r="A631" t="s">
        <v>63</v>
      </c>
      <c r="B631">
        <v>11</v>
      </c>
      <c r="C631">
        <v>26</v>
      </c>
      <c r="D631">
        <f>טבלה135[[#This Row],[LengthofCycle]]+1</f>
        <v>27</v>
      </c>
      <c r="E631">
        <f>IF(טבלה135[[#This Row],[CycleNumber]]&lt;3,"",IF(טבלה135[[#This Row],[CycleNumber]]=3,MIN(D629:D631),IF(I630=3,MIN(D628:D630),E630)))</f>
        <v>25</v>
      </c>
      <c r="F631">
        <f>IF(טבלה135[[#This Row],[CycleNumber]]&lt;3,"",IF(טבלה135[[#This Row],[CycleNumber]]=3,MAX(D629:D631),IF(I630=3,MAX(D628:D630),F630)))</f>
        <v>34</v>
      </c>
      <c r="G631">
        <f>IF(OR(טבלה135[[#This Row],[CycleNumber]]&gt;B632,B632=""),IF(טבלה135[[#This Row],[מספר סטייה]]=3,MIN(D629:D631),טבלה135[[#This Row],[מינ קבוע]]),טבלה135[[#This Row],[מינ קבוע]])</f>
        <v>25</v>
      </c>
      <c r="H631">
        <f>IF(OR(טבלה135[[#This Row],[CycleNumber]]&gt;B632,B632=""),IF(טבלה135[[#This Row],[מספר סטייה]]=3,MAX(D629:D631),טבלה135[[#This Row],[מקס קבוע]]),טבלה135[[#This Row],[מקס קבוע]])</f>
        <v>34</v>
      </c>
      <c r="I63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קבוע]]&lt;&gt;E630,1,I630+1),0))</f>
        <v>0</v>
      </c>
      <c r="J631">
        <f>IF(AND(טבלה135[[#This Row],[CycleNumber]]&lt;B632,טבלה135[[#This Row],[מקס קבוע]]&lt;&gt;""),IF(OR(טבלה135[[#This Row],[מספר סטייה]]&lt;I632,AND(טבלה135[[#This Row],[מספר סטייה]]=3,I632=1)),0,1),"")</f>
        <v>1</v>
      </c>
      <c r="K631">
        <f>IF(טבלה135[[#This Row],[מקס קבוע]]&lt;&gt;"",טבלה135[[#This Row],[מקסימום]]-טבלה135[[#This Row],[מינימום]],"")</f>
        <v>9</v>
      </c>
      <c r="L631">
        <f>IF(IFERROR(LOOKUP(טבלה135[[#This Row],[ClientID]],פיבוט!$A$4:$A$121),FALSE)=טבלה135[[#This Row],[ClientID]],1,0)</f>
        <v>1</v>
      </c>
      <c r="M631" t="str">
        <f>IF(OR(טבלה135[[#This Row],[ClientID]]=A632),"",1)</f>
        <v/>
      </c>
      <c r="N631" s="3" t="str">
        <f>IF(טבלה135[[#This Row],[טווח]]&lt;&gt;K630,טבלה135[[#This Row],[טווח]],"")</f>
        <v/>
      </c>
      <c r="O631" s="3" t="str">
        <f>IF(טבלה135[[#This Row],[מניית טווחים]]&lt;&gt;"",IF(OR(30&gt;טבלה135[[#This Row],[מקסימום]],30&lt;טבלה135[[#This Row],[מינימום]]),0,1),"")</f>
        <v/>
      </c>
    </row>
    <row r="632" spans="1:15" x14ac:dyDescent="0.25">
      <c r="A632" t="s">
        <v>63</v>
      </c>
      <c r="B632">
        <v>12</v>
      </c>
      <c r="C632">
        <v>24</v>
      </c>
      <c r="D632">
        <f>טבלה135[[#This Row],[LengthofCycle]]+1</f>
        <v>25</v>
      </c>
      <c r="E632">
        <f>IF(טבלה135[[#This Row],[CycleNumber]]&lt;3,"",IF(טבלה135[[#This Row],[CycleNumber]]=3,MIN(D630:D632),IF(I631=3,MIN(D629:D631),E631)))</f>
        <v>25</v>
      </c>
      <c r="F632">
        <f>IF(טבלה135[[#This Row],[CycleNumber]]&lt;3,"",IF(טבלה135[[#This Row],[CycleNumber]]=3,MAX(D630:D632),IF(I631=3,MAX(D629:D631),F631)))</f>
        <v>34</v>
      </c>
      <c r="G632">
        <f>IF(OR(טבלה135[[#This Row],[CycleNumber]]&gt;B633,B633=""),IF(טבלה135[[#This Row],[מספר סטייה]]=3,MIN(D630:D632),טבלה135[[#This Row],[מינ קבוע]]),טבלה135[[#This Row],[מינ קבוע]])</f>
        <v>25</v>
      </c>
      <c r="H632">
        <f>IF(OR(טבלה135[[#This Row],[CycleNumber]]&gt;B633,B633=""),IF(טבלה135[[#This Row],[מספר סטייה]]=3,MAX(D630:D632),טבלה135[[#This Row],[מקס קבוע]]),טבלה135[[#This Row],[מקס קבוע]])</f>
        <v>34</v>
      </c>
      <c r="I63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קבוע]]&lt;&gt;E631,1,I631+1),0))</f>
        <v>0</v>
      </c>
      <c r="J632">
        <f>IF(AND(טבלה135[[#This Row],[CycleNumber]]&lt;B633,טבלה135[[#This Row],[מקס קבוע]]&lt;&gt;""),IF(OR(טבלה135[[#This Row],[מספר סטייה]]&lt;I633,AND(טבלה135[[#This Row],[מספר סטייה]]=3,I633=1)),0,1),"")</f>
        <v>1</v>
      </c>
      <c r="K632">
        <f>IF(טבלה135[[#This Row],[מקס קבוע]]&lt;&gt;"",טבלה135[[#This Row],[מקסימום]]-טבלה135[[#This Row],[מינימום]],"")</f>
        <v>9</v>
      </c>
      <c r="L632">
        <f>IF(IFERROR(LOOKUP(טבלה135[[#This Row],[ClientID]],פיבוט!$A$4:$A$121),FALSE)=טבלה135[[#This Row],[ClientID]],1,0)</f>
        <v>1</v>
      </c>
      <c r="M632" t="str">
        <f>IF(OR(טבלה135[[#This Row],[ClientID]]=A633),"",1)</f>
        <v/>
      </c>
      <c r="N632" s="3" t="str">
        <f>IF(טבלה135[[#This Row],[טווח]]&lt;&gt;K631,טבלה135[[#This Row],[טווח]],"")</f>
        <v/>
      </c>
      <c r="O632" s="3" t="str">
        <f>IF(טבלה135[[#This Row],[מניית טווחים]]&lt;&gt;"",IF(OR(30&gt;טבלה135[[#This Row],[מקסימום]],30&lt;טבלה135[[#This Row],[מינימום]]),0,1),"")</f>
        <v/>
      </c>
    </row>
    <row r="633" spans="1:15" x14ac:dyDescent="0.25">
      <c r="A633" t="s">
        <v>63</v>
      </c>
      <c r="B633">
        <v>13</v>
      </c>
      <c r="C633">
        <v>26</v>
      </c>
      <c r="D633">
        <f>טבלה135[[#This Row],[LengthofCycle]]+1</f>
        <v>27</v>
      </c>
      <c r="E633">
        <f>IF(טבלה135[[#This Row],[CycleNumber]]&lt;3,"",IF(טבלה135[[#This Row],[CycleNumber]]=3,MIN(D631:D633),IF(I632=3,MIN(D630:D632),E632)))</f>
        <v>25</v>
      </c>
      <c r="F633">
        <f>IF(טבלה135[[#This Row],[CycleNumber]]&lt;3,"",IF(טבלה135[[#This Row],[CycleNumber]]=3,MAX(D631:D633),IF(I632=3,MAX(D630:D632),F632)))</f>
        <v>34</v>
      </c>
      <c r="G633">
        <f>IF(OR(טבלה135[[#This Row],[CycleNumber]]&gt;B634,B634=""),IF(טבלה135[[#This Row],[מספר סטייה]]=3,MIN(D631:D633),טבלה135[[#This Row],[מינ קבוע]]),טבלה135[[#This Row],[מינ קבוע]])</f>
        <v>25</v>
      </c>
      <c r="H633">
        <f>IF(OR(טבלה135[[#This Row],[CycleNumber]]&gt;B634,B634=""),IF(טבלה135[[#This Row],[מספר סטייה]]=3,MAX(D631:D633),טבלה135[[#This Row],[מקס קבוע]]),טבלה135[[#This Row],[מקס קבוע]])</f>
        <v>34</v>
      </c>
      <c r="I63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קבוע]]&lt;&gt;E632,1,I632+1),0))</f>
        <v>0</v>
      </c>
      <c r="J633">
        <f>IF(AND(טבלה135[[#This Row],[CycleNumber]]&lt;B634,טבלה135[[#This Row],[מקס קבוע]]&lt;&gt;""),IF(OR(טבלה135[[#This Row],[מספר סטייה]]&lt;I634,AND(טבלה135[[#This Row],[מספר סטייה]]=3,I634=1)),0,1),"")</f>
        <v>1</v>
      </c>
      <c r="K633">
        <f>IF(טבלה135[[#This Row],[מקס קבוע]]&lt;&gt;"",טבלה135[[#This Row],[מקסימום]]-טבלה135[[#This Row],[מינימום]],"")</f>
        <v>9</v>
      </c>
      <c r="L633">
        <f>IF(IFERROR(LOOKUP(טבלה135[[#This Row],[ClientID]],פיבוט!$A$4:$A$121),FALSE)=טבלה135[[#This Row],[ClientID]],1,0)</f>
        <v>1</v>
      </c>
      <c r="M633" t="str">
        <f>IF(OR(טבלה135[[#This Row],[ClientID]]=A634),"",1)</f>
        <v/>
      </c>
      <c r="N633" s="3" t="str">
        <f>IF(טבלה135[[#This Row],[טווח]]&lt;&gt;K632,טבלה135[[#This Row],[טווח]],"")</f>
        <v/>
      </c>
      <c r="O633" s="3" t="str">
        <f>IF(טבלה135[[#This Row],[מניית טווחים]]&lt;&gt;"",IF(OR(30&gt;טבלה135[[#This Row],[מקסימום]],30&lt;טבלה135[[#This Row],[מינימום]]),0,1),"")</f>
        <v/>
      </c>
    </row>
    <row r="634" spans="1:15" x14ac:dyDescent="0.25">
      <c r="A634" t="s">
        <v>63</v>
      </c>
      <c r="B634">
        <v>14</v>
      </c>
      <c r="C634">
        <v>29</v>
      </c>
      <c r="D634">
        <f>טבלה135[[#This Row],[LengthofCycle]]+1</f>
        <v>30</v>
      </c>
      <c r="E634">
        <f>IF(טבלה135[[#This Row],[CycleNumber]]&lt;3,"",IF(טבלה135[[#This Row],[CycleNumber]]=3,MIN(D632:D634),IF(I633=3,MIN(D631:D633),E633)))</f>
        <v>25</v>
      </c>
      <c r="F634">
        <f>IF(טבלה135[[#This Row],[CycleNumber]]&lt;3,"",IF(טבלה135[[#This Row],[CycleNumber]]=3,MAX(D632:D634),IF(I633=3,MAX(D631:D633),F633)))</f>
        <v>34</v>
      </c>
      <c r="G634">
        <f>IF(OR(טבלה135[[#This Row],[CycleNumber]]&gt;B635,B635=""),IF(טבלה135[[#This Row],[מספר סטייה]]=3,MIN(D632:D634),טבלה135[[#This Row],[מינ קבוע]]),טבלה135[[#This Row],[מינ קבוע]])</f>
        <v>25</v>
      </c>
      <c r="H634">
        <f>IF(OR(טבלה135[[#This Row],[CycleNumber]]&gt;B635,B635=""),IF(טבלה135[[#This Row],[מספר סטייה]]=3,MAX(D632:D634),טבלה135[[#This Row],[מקס קבוע]]),טבלה135[[#This Row],[מקס קבוע]])</f>
        <v>34</v>
      </c>
      <c r="I63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קבוע]]&lt;&gt;E633,1,I633+1),0))</f>
        <v>0</v>
      </c>
      <c r="J634" t="str">
        <f>IF(AND(טבלה135[[#This Row],[CycleNumber]]&lt;B635,טבלה135[[#This Row],[מקס קבוע]]&lt;&gt;""),IF(OR(טבלה135[[#This Row],[מספר סטייה]]&lt;I635,AND(טבלה135[[#This Row],[מספר סטייה]]=3,I635=1)),0,1),"")</f>
        <v/>
      </c>
      <c r="K634">
        <f>IF(טבלה135[[#This Row],[מקס קבוע]]&lt;&gt;"",טבלה135[[#This Row],[מקסימום]]-טבלה135[[#This Row],[מינימום]],"")</f>
        <v>9</v>
      </c>
      <c r="L634">
        <f>IF(IFERROR(LOOKUP(טבלה135[[#This Row],[ClientID]],פיבוט!$A$4:$A$121),FALSE)=טבלה135[[#This Row],[ClientID]],1,0)</f>
        <v>1</v>
      </c>
      <c r="M634">
        <f>IF(OR(טבלה135[[#This Row],[ClientID]]=A635),"",1)</f>
        <v>1</v>
      </c>
      <c r="N634" s="3" t="str">
        <f>IF(טבלה135[[#This Row],[טווח]]&lt;&gt;K633,טבלה135[[#This Row],[טווח]],"")</f>
        <v/>
      </c>
      <c r="O634" s="3" t="str">
        <f>IF(טבלה135[[#This Row],[מניית טווחים]]&lt;&gt;"",IF(OR(30&gt;טבלה135[[#This Row],[מקסימום]],30&lt;טבלה135[[#This Row],[מינימום]]),0,1),"")</f>
        <v/>
      </c>
    </row>
    <row r="635" spans="1:15" x14ac:dyDescent="0.25">
      <c r="A635" t="s">
        <v>64</v>
      </c>
      <c r="B635">
        <v>1</v>
      </c>
      <c r="C635">
        <v>27</v>
      </c>
      <c r="D635">
        <f>טבלה135[[#This Row],[LengthofCycle]]+1</f>
        <v>28</v>
      </c>
      <c r="E635" t="str">
        <f>IF(טבלה135[[#This Row],[CycleNumber]]&lt;3,"",IF(טבלה135[[#This Row],[CycleNumber]]=3,MIN(D633:D635),IF(I634=3,MIN(D632:D634),E634)))</f>
        <v/>
      </c>
      <c r="F635" t="str">
        <f>IF(טבלה135[[#This Row],[CycleNumber]]&lt;3,"",IF(טבלה135[[#This Row],[CycleNumber]]=3,MAX(D633:D635),IF(I634=3,MAX(D632:D634),F634)))</f>
        <v/>
      </c>
      <c r="G635" t="str">
        <f>IF(OR(טבלה135[[#This Row],[CycleNumber]]&gt;B636,B636=""),IF(טבלה135[[#This Row],[מספר סטייה]]=3,MIN(D633:D635),טבלה135[[#This Row],[מינ קבוע]]),טבלה135[[#This Row],[מינ קבוע]])</f>
        <v/>
      </c>
      <c r="H635" t="str">
        <f>IF(OR(טבלה135[[#This Row],[CycleNumber]]&gt;B636,B636=""),IF(טבלה135[[#This Row],[מספר סטייה]]=3,MAX(D633:D635),טבלה135[[#This Row],[מקס קבוע]]),טבלה135[[#This Row],[מקס קבוע]])</f>
        <v/>
      </c>
      <c r="I63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קבוע]]&lt;&gt;E634,1,I634+1),0))</f>
        <v/>
      </c>
      <c r="J635" t="str">
        <f>IF(AND(טבלה135[[#This Row],[CycleNumber]]&lt;B636,טבלה135[[#This Row],[מקס קבוע]]&lt;&gt;""),IF(OR(טבלה135[[#This Row],[מספר סטייה]]&lt;I636,AND(טבלה135[[#This Row],[מספר סטייה]]=3,I636=1)),0,1),"")</f>
        <v/>
      </c>
      <c r="K635" t="str">
        <f>IF(טבלה135[[#This Row],[מקס קבוע]]&lt;&gt;"",טבלה135[[#This Row],[מקסימום]]-טבלה135[[#This Row],[מינימום]],"")</f>
        <v/>
      </c>
      <c r="L635">
        <f>IF(IFERROR(LOOKUP(טבלה135[[#This Row],[ClientID]],פיבוט!$A$4:$A$121),FALSE)=טבלה135[[#This Row],[ClientID]],1,0)</f>
        <v>1</v>
      </c>
      <c r="M635" t="str">
        <f>IF(OR(טבלה135[[#This Row],[ClientID]]=A636),"",1)</f>
        <v/>
      </c>
      <c r="N635" s="3" t="str">
        <f>IF(טבלה135[[#This Row],[טווח]]&lt;&gt;K634,טבלה135[[#This Row],[טווח]],"")</f>
        <v/>
      </c>
      <c r="O635" s="3" t="str">
        <f>IF(טבלה135[[#This Row],[מניית טווחים]]&lt;&gt;"",IF(OR(30&gt;טבלה135[[#This Row],[מקסימום]],30&lt;טבלה135[[#This Row],[מינימום]]),0,1),"")</f>
        <v/>
      </c>
    </row>
    <row r="636" spans="1:15" x14ac:dyDescent="0.25">
      <c r="A636" t="s">
        <v>64</v>
      </c>
      <c r="B636">
        <v>2</v>
      </c>
      <c r="C636">
        <v>26</v>
      </c>
      <c r="D636">
        <f>טבלה135[[#This Row],[LengthofCycle]]+1</f>
        <v>27</v>
      </c>
      <c r="E636" t="str">
        <f>IF(טבלה135[[#This Row],[CycleNumber]]&lt;3,"",IF(טבלה135[[#This Row],[CycleNumber]]=3,MIN(D634:D636),IF(I635=3,MIN(D633:D635),E635)))</f>
        <v/>
      </c>
      <c r="F636" t="str">
        <f>IF(טבלה135[[#This Row],[CycleNumber]]&lt;3,"",IF(טבלה135[[#This Row],[CycleNumber]]=3,MAX(D634:D636),IF(I635=3,MAX(D633:D635),F635)))</f>
        <v/>
      </c>
      <c r="G636" t="str">
        <f>IF(OR(טבלה135[[#This Row],[CycleNumber]]&gt;B637,B637=""),IF(טבלה135[[#This Row],[מספר סטייה]]=3,MIN(D634:D636),טבלה135[[#This Row],[מינ קבוע]]),טבלה135[[#This Row],[מינ קבוע]])</f>
        <v/>
      </c>
      <c r="H636" t="str">
        <f>IF(OR(טבלה135[[#This Row],[CycleNumber]]&gt;B637,B637=""),IF(טבלה135[[#This Row],[מספר סטייה]]=3,MAX(D634:D636),טבלה135[[#This Row],[מקס קבוע]]),טבלה135[[#This Row],[מקס קבוע]])</f>
        <v/>
      </c>
      <c r="I63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קבוע]]&lt;&gt;E635,1,I635+1),0))</f>
        <v/>
      </c>
      <c r="J636" t="str">
        <f>IF(AND(טבלה135[[#This Row],[CycleNumber]]&lt;B637,טבלה135[[#This Row],[מקס קבוע]]&lt;&gt;""),IF(OR(טבלה135[[#This Row],[מספר סטייה]]&lt;I637,AND(טבלה135[[#This Row],[מספר סטייה]]=3,I637=1)),0,1),"")</f>
        <v/>
      </c>
      <c r="K636" t="str">
        <f>IF(טבלה135[[#This Row],[מקס קבוע]]&lt;&gt;"",טבלה135[[#This Row],[מקסימום]]-טבלה135[[#This Row],[מינימום]],"")</f>
        <v/>
      </c>
      <c r="L636">
        <f>IF(IFERROR(LOOKUP(טבלה135[[#This Row],[ClientID]],פיבוט!$A$4:$A$121),FALSE)=טבלה135[[#This Row],[ClientID]],1,0)</f>
        <v>1</v>
      </c>
      <c r="M636" t="str">
        <f>IF(OR(טבלה135[[#This Row],[ClientID]]=A637),"",1)</f>
        <v/>
      </c>
      <c r="N636" s="3" t="str">
        <f>IF(טבלה135[[#This Row],[טווח]]&lt;&gt;K635,טבלה135[[#This Row],[טווח]],"")</f>
        <v/>
      </c>
      <c r="O636" s="3" t="str">
        <f>IF(טבלה135[[#This Row],[מניית טווחים]]&lt;&gt;"",IF(OR(30&gt;טבלה135[[#This Row],[מקסימום]],30&lt;טבלה135[[#This Row],[מינימום]]),0,1),"")</f>
        <v/>
      </c>
    </row>
    <row r="637" spans="1:15" x14ac:dyDescent="0.25">
      <c r="A637" t="s">
        <v>64</v>
      </c>
      <c r="B637">
        <v>3</v>
      </c>
      <c r="C637">
        <v>23</v>
      </c>
      <c r="D637">
        <f>טבלה135[[#This Row],[LengthofCycle]]+1</f>
        <v>24</v>
      </c>
      <c r="E637">
        <f>IF(טבלה135[[#This Row],[CycleNumber]]&lt;3,"",IF(טבלה135[[#This Row],[CycleNumber]]=3,MIN(D635:D637),IF(I636=3,MIN(D634:D636),E636)))</f>
        <v>24</v>
      </c>
      <c r="F637">
        <f>IF(טבלה135[[#This Row],[CycleNumber]]&lt;3,"",IF(טבלה135[[#This Row],[CycleNumber]]=3,MAX(D635:D637),IF(I636=3,MAX(D634:D636),F636)))</f>
        <v>28</v>
      </c>
      <c r="G637">
        <f>IF(OR(טבלה135[[#This Row],[CycleNumber]]&gt;B638,B638=""),IF(טבלה135[[#This Row],[מספר סטייה]]=3,MIN(D635:D637),טבלה135[[#This Row],[מינ קבוע]]),טבלה135[[#This Row],[מינ קבוע]])</f>
        <v>24</v>
      </c>
      <c r="H637">
        <f>IF(OR(טבלה135[[#This Row],[CycleNumber]]&gt;B638,B638=""),IF(טבלה135[[#This Row],[מספר סטייה]]=3,MAX(D635:D637),טבלה135[[#This Row],[מקס קבוע]]),טבלה135[[#This Row],[מקס קבוע]])</f>
        <v>28</v>
      </c>
      <c r="I63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קבוע]]&lt;&gt;E636,1,I636+1),0))</f>
        <v>0</v>
      </c>
      <c r="J637">
        <f>IF(AND(טבלה135[[#This Row],[CycleNumber]]&lt;B638,טבלה135[[#This Row],[מקס קבוע]]&lt;&gt;""),IF(OR(טבלה135[[#This Row],[מספר סטייה]]&lt;I638,AND(טבלה135[[#This Row],[מספר סטייה]]=3,I638=1)),0,1),"")</f>
        <v>1</v>
      </c>
      <c r="K637">
        <f>IF(טבלה135[[#This Row],[מקס קבוע]]&lt;&gt;"",טבלה135[[#This Row],[מקסימום]]-טבלה135[[#This Row],[מינימום]],"")</f>
        <v>4</v>
      </c>
      <c r="L637">
        <f>IF(IFERROR(LOOKUP(טבלה135[[#This Row],[ClientID]],פיבוט!$A$4:$A$121),FALSE)=טבלה135[[#This Row],[ClientID]],1,0)</f>
        <v>1</v>
      </c>
      <c r="M637" t="str">
        <f>IF(OR(טבלה135[[#This Row],[ClientID]]=A638),"",1)</f>
        <v/>
      </c>
      <c r="N637" s="3">
        <f>IF(טבלה135[[#This Row],[טווח]]&lt;&gt;K636,טבלה135[[#This Row],[טווח]],"")</f>
        <v>4</v>
      </c>
      <c r="O637" s="3">
        <f>IF(טבלה135[[#This Row],[מניית טווחים]]&lt;&gt;"",IF(OR(30&gt;טבלה135[[#This Row],[מקסימום]],30&lt;טבלה135[[#This Row],[מינימום]]),0,1),"")</f>
        <v>0</v>
      </c>
    </row>
    <row r="638" spans="1:15" x14ac:dyDescent="0.25">
      <c r="A638" t="s">
        <v>64</v>
      </c>
      <c r="B638">
        <v>4</v>
      </c>
      <c r="C638">
        <v>27</v>
      </c>
      <c r="D638">
        <f>טבלה135[[#This Row],[LengthofCycle]]+1</f>
        <v>28</v>
      </c>
      <c r="E638">
        <f>IF(טבלה135[[#This Row],[CycleNumber]]&lt;3,"",IF(טבלה135[[#This Row],[CycleNumber]]=3,MIN(D636:D638),IF(I637=3,MIN(D635:D637),E637)))</f>
        <v>24</v>
      </c>
      <c r="F638">
        <f>IF(טבלה135[[#This Row],[CycleNumber]]&lt;3,"",IF(טבלה135[[#This Row],[CycleNumber]]=3,MAX(D636:D638),IF(I637=3,MAX(D635:D637),F637)))</f>
        <v>28</v>
      </c>
      <c r="G638">
        <f>IF(OR(טבלה135[[#This Row],[CycleNumber]]&gt;B639,B639=""),IF(טבלה135[[#This Row],[מספר סטייה]]=3,MIN(D636:D638),טבלה135[[#This Row],[מינ קבוע]]),טבלה135[[#This Row],[מינ קבוע]])</f>
        <v>24</v>
      </c>
      <c r="H638">
        <f>IF(OR(טבלה135[[#This Row],[CycleNumber]]&gt;B639,B639=""),IF(טבלה135[[#This Row],[מספר סטייה]]=3,MAX(D636:D638),טבלה135[[#This Row],[מקס קבוע]]),טבלה135[[#This Row],[מקס קבוע]])</f>
        <v>28</v>
      </c>
      <c r="I63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קבוע]]&lt;&gt;E637,1,I637+1),0))</f>
        <v>0</v>
      </c>
      <c r="J638">
        <f>IF(AND(טבלה135[[#This Row],[CycleNumber]]&lt;B639,טבלה135[[#This Row],[מקס קבוע]]&lt;&gt;""),IF(OR(טבלה135[[#This Row],[מספר סטייה]]&lt;I639,AND(טבלה135[[#This Row],[מספר סטייה]]=3,I639=1)),0,1),"")</f>
        <v>0</v>
      </c>
      <c r="K638">
        <f>IF(טבלה135[[#This Row],[מקס קבוע]]&lt;&gt;"",טבלה135[[#This Row],[מקסימום]]-טבלה135[[#This Row],[מינימום]],"")</f>
        <v>4</v>
      </c>
      <c r="L638">
        <f>IF(IFERROR(LOOKUP(טבלה135[[#This Row],[ClientID]],פיבוט!$A$4:$A$121),FALSE)=טבלה135[[#This Row],[ClientID]],1,0)</f>
        <v>1</v>
      </c>
      <c r="M638" t="str">
        <f>IF(OR(טבלה135[[#This Row],[ClientID]]=A639),"",1)</f>
        <v/>
      </c>
      <c r="N638" s="3" t="str">
        <f>IF(טבלה135[[#This Row],[טווח]]&lt;&gt;K637,טבלה135[[#This Row],[טווח]],"")</f>
        <v/>
      </c>
      <c r="O638" s="3" t="str">
        <f>IF(טבלה135[[#This Row],[מניית טווחים]]&lt;&gt;"",IF(OR(30&gt;טבלה135[[#This Row],[מקסימום]],30&lt;טבלה135[[#This Row],[מינימום]]),0,1),"")</f>
        <v/>
      </c>
    </row>
    <row r="639" spans="1:15" x14ac:dyDescent="0.25">
      <c r="A639" t="s">
        <v>64</v>
      </c>
      <c r="B639">
        <v>5</v>
      </c>
      <c r="C639">
        <v>22</v>
      </c>
      <c r="D639">
        <f>טבלה135[[#This Row],[LengthofCycle]]+1</f>
        <v>23</v>
      </c>
      <c r="E639">
        <f>IF(טבלה135[[#This Row],[CycleNumber]]&lt;3,"",IF(טבלה135[[#This Row],[CycleNumber]]=3,MIN(D637:D639),IF(I638=3,MIN(D636:D638),E638)))</f>
        <v>24</v>
      </c>
      <c r="F639">
        <f>IF(טבלה135[[#This Row],[CycleNumber]]&lt;3,"",IF(טבלה135[[#This Row],[CycleNumber]]=3,MAX(D637:D639),IF(I638=3,MAX(D636:D638),F638)))</f>
        <v>28</v>
      </c>
      <c r="G639">
        <f>IF(OR(טבלה135[[#This Row],[CycleNumber]]&gt;B640,B640=""),IF(טבלה135[[#This Row],[מספר סטייה]]=3,MIN(D637:D639),טבלה135[[#This Row],[מינ קבוע]]),טבלה135[[#This Row],[מינ קבוע]])</f>
        <v>24</v>
      </c>
      <c r="H639">
        <f>IF(OR(טבלה135[[#This Row],[CycleNumber]]&gt;B640,B640=""),IF(טבלה135[[#This Row],[מספר סטייה]]=3,MAX(D637:D639),טבלה135[[#This Row],[מקס קבוע]]),טבלה135[[#This Row],[מקס קבוע]])</f>
        <v>28</v>
      </c>
      <c r="I63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קבוע]]&lt;&gt;E638,1,I638+1),0))</f>
        <v>1</v>
      </c>
      <c r="J639">
        <f>IF(AND(טבלה135[[#This Row],[CycleNumber]]&lt;B640,טבלה135[[#This Row],[מקס קבוע]]&lt;&gt;""),IF(OR(טבלה135[[#This Row],[מספר סטייה]]&lt;I640,AND(טבלה135[[#This Row],[מספר סטייה]]=3,I640=1)),0,1),"")</f>
        <v>1</v>
      </c>
      <c r="K639">
        <f>IF(טבלה135[[#This Row],[מקס קבוע]]&lt;&gt;"",טבלה135[[#This Row],[מקסימום]]-טבלה135[[#This Row],[מינימום]],"")</f>
        <v>4</v>
      </c>
      <c r="L639">
        <f>IF(IFERROR(LOOKUP(טבלה135[[#This Row],[ClientID]],פיבוט!$A$4:$A$121),FALSE)=טבלה135[[#This Row],[ClientID]],1,0)</f>
        <v>1</v>
      </c>
      <c r="M639" t="str">
        <f>IF(OR(טבלה135[[#This Row],[ClientID]]=A640),"",1)</f>
        <v/>
      </c>
      <c r="N639" s="3" t="str">
        <f>IF(טבלה135[[#This Row],[טווח]]&lt;&gt;K638,טבלה135[[#This Row],[טווח]],"")</f>
        <v/>
      </c>
      <c r="O639" s="3" t="str">
        <f>IF(טבלה135[[#This Row],[מניית טווחים]]&lt;&gt;"",IF(OR(30&gt;טבלה135[[#This Row],[מקסימום]],30&lt;טבלה135[[#This Row],[מינימום]]),0,1),"")</f>
        <v/>
      </c>
    </row>
    <row r="640" spans="1:15" x14ac:dyDescent="0.25">
      <c r="A640" t="s">
        <v>64</v>
      </c>
      <c r="B640">
        <v>6</v>
      </c>
      <c r="C640">
        <v>25</v>
      </c>
      <c r="D640">
        <f>טבלה135[[#This Row],[LengthofCycle]]+1</f>
        <v>26</v>
      </c>
      <c r="E640">
        <f>IF(טבלה135[[#This Row],[CycleNumber]]&lt;3,"",IF(טבלה135[[#This Row],[CycleNumber]]=3,MIN(D638:D640),IF(I639=3,MIN(D637:D639),E639)))</f>
        <v>24</v>
      </c>
      <c r="F640">
        <f>IF(טבלה135[[#This Row],[CycleNumber]]&lt;3,"",IF(טבלה135[[#This Row],[CycleNumber]]=3,MAX(D638:D640),IF(I639=3,MAX(D637:D639),F639)))</f>
        <v>28</v>
      </c>
      <c r="G640">
        <f>IF(OR(טבלה135[[#This Row],[CycleNumber]]&gt;B641,B641=""),IF(טבלה135[[#This Row],[מספר סטייה]]=3,MIN(D638:D640),טבלה135[[#This Row],[מינ קבוע]]),טבלה135[[#This Row],[מינ קבוע]])</f>
        <v>24</v>
      </c>
      <c r="H640">
        <f>IF(OR(טבלה135[[#This Row],[CycleNumber]]&gt;B641,B641=""),IF(טבלה135[[#This Row],[מספר סטייה]]=3,MAX(D638:D640),טבלה135[[#This Row],[מקס קבוע]]),טבלה135[[#This Row],[מקס קבוע]])</f>
        <v>28</v>
      </c>
      <c r="I64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קבוע]]&lt;&gt;E639,1,I639+1),0))</f>
        <v>0</v>
      </c>
      <c r="J640">
        <f>IF(AND(טבלה135[[#This Row],[CycleNumber]]&lt;B641,טבלה135[[#This Row],[מקס קבוע]]&lt;&gt;""),IF(OR(טבלה135[[#This Row],[מספר סטייה]]&lt;I641,AND(טבלה135[[#This Row],[מספר סטייה]]=3,I641=1)),0,1),"")</f>
        <v>1</v>
      </c>
      <c r="K640">
        <f>IF(טבלה135[[#This Row],[מקס קבוע]]&lt;&gt;"",טבלה135[[#This Row],[מקסימום]]-טבלה135[[#This Row],[מינימום]],"")</f>
        <v>4</v>
      </c>
      <c r="L640">
        <f>IF(IFERROR(LOOKUP(טבלה135[[#This Row],[ClientID]],פיבוט!$A$4:$A$121),FALSE)=טבלה135[[#This Row],[ClientID]],1,0)</f>
        <v>1</v>
      </c>
      <c r="M640" t="str">
        <f>IF(OR(טבלה135[[#This Row],[ClientID]]=A641),"",1)</f>
        <v/>
      </c>
      <c r="N640" s="3" t="str">
        <f>IF(טבלה135[[#This Row],[טווח]]&lt;&gt;K639,טבלה135[[#This Row],[טווח]],"")</f>
        <v/>
      </c>
      <c r="O640" s="3" t="str">
        <f>IF(טבלה135[[#This Row],[מניית טווחים]]&lt;&gt;"",IF(OR(30&gt;טבלה135[[#This Row],[מקסימום]],30&lt;טבלה135[[#This Row],[מינימום]]),0,1),"")</f>
        <v/>
      </c>
    </row>
    <row r="641" spans="1:15" x14ac:dyDescent="0.25">
      <c r="A641" t="s">
        <v>64</v>
      </c>
      <c r="B641">
        <v>7</v>
      </c>
      <c r="C641">
        <v>25</v>
      </c>
      <c r="D641">
        <f>טבלה135[[#This Row],[LengthofCycle]]+1</f>
        <v>26</v>
      </c>
      <c r="E641">
        <f>IF(טבלה135[[#This Row],[CycleNumber]]&lt;3,"",IF(טבלה135[[#This Row],[CycleNumber]]=3,MIN(D639:D641),IF(I640=3,MIN(D638:D640),E640)))</f>
        <v>24</v>
      </c>
      <c r="F641">
        <f>IF(טבלה135[[#This Row],[CycleNumber]]&lt;3,"",IF(טבלה135[[#This Row],[CycleNumber]]=3,MAX(D639:D641),IF(I640=3,MAX(D638:D640),F640)))</f>
        <v>28</v>
      </c>
      <c r="G641">
        <f>IF(OR(טבלה135[[#This Row],[CycleNumber]]&gt;B642,B642=""),IF(טבלה135[[#This Row],[מספר סטייה]]=3,MIN(D639:D641),טבלה135[[#This Row],[מינ קבוע]]),טבלה135[[#This Row],[מינ קבוע]])</f>
        <v>24</v>
      </c>
      <c r="H641">
        <f>IF(OR(טבלה135[[#This Row],[CycleNumber]]&gt;B642,B642=""),IF(טבלה135[[#This Row],[מספר סטייה]]=3,MAX(D639:D641),טבלה135[[#This Row],[מקס קבוע]]),טבלה135[[#This Row],[מקס קבוע]])</f>
        <v>28</v>
      </c>
      <c r="I64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קבוע]]&lt;&gt;E640,1,I640+1),0))</f>
        <v>0</v>
      </c>
      <c r="J641">
        <f>IF(AND(טבלה135[[#This Row],[CycleNumber]]&lt;B642,טבלה135[[#This Row],[מקס קבוע]]&lt;&gt;""),IF(OR(טבלה135[[#This Row],[מספר סטייה]]&lt;I642,AND(טבלה135[[#This Row],[מספר סטייה]]=3,I642=1)),0,1),"")</f>
        <v>1</v>
      </c>
      <c r="K641">
        <f>IF(טבלה135[[#This Row],[מקס קבוע]]&lt;&gt;"",טבלה135[[#This Row],[מקסימום]]-טבלה135[[#This Row],[מינימום]],"")</f>
        <v>4</v>
      </c>
      <c r="L641">
        <f>IF(IFERROR(LOOKUP(טבלה135[[#This Row],[ClientID]],פיבוט!$A$4:$A$121),FALSE)=טבלה135[[#This Row],[ClientID]],1,0)</f>
        <v>1</v>
      </c>
      <c r="M641" t="str">
        <f>IF(OR(טבלה135[[#This Row],[ClientID]]=A642),"",1)</f>
        <v/>
      </c>
      <c r="N641" s="3" t="str">
        <f>IF(טבלה135[[#This Row],[טווח]]&lt;&gt;K640,טבלה135[[#This Row],[טווח]],"")</f>
        <v/>
      </c>
      <c r="O641" s="3" t="str">
        <f>IF(טבלה135[[#This Row],[מניית טווחים]]&lt;&gt;"",IF(OR(30&gt;טבלה135[[#This Row],[מקסימום]],30&lt;טבלה135[[#This Row],[מינימום]]),0,1),"")</f>
        <v/>
      </c>
    </row>
    <row r="642" spans="1:15" x14ac:dyDescent="0.25">
      <c r="A642" t="s">
        <v>64</v>
      </c>
      <c r="B642">
        <v>8</v>
      </c>
      <c r="C642">
        <v>26</v>
      </c>
      <c r="D642">
        <f>טבלה135[[#This Row],[LengthofCycle]]+1</f>
        <v>27</v>
      </c>
      <c r="E642">
        <f>IF(טבלה135[[#This Row],[CycleNumber]]&lt;3,"",IF(טבלה135[[#This Row],[CycleNumber]]=3,MIN(D640:D642),IF(I641=3,MIN(D639:D641),E641)))</f>
        <v>24</v>
      </c>
      <c r="F642">
        <f>IF(טבלה135[[#This Row],[CycleNumber]]&lt;3,"",IF(טבלה135[[#This Row],[CycleNumber]]=3,MAX(D640:D642),IF(I641=3,MAX(D639:D641),F641)))</f>
        <v>28</v>
      </c>
      <c r="G642">
        <f>IF(OR(טבלה135[[#This Row],[CycleNumber]]&gt;B643,B643=""),IF(טבלה135[[#This Row],[מספר סטייה]]=3,MIN(D640:D642),טבלה135[[#This Row],[מינ קבוע]]),טבלה135[[#This Row],[מינ קבוע]])</f>
        <v>24</v>
      </c>
      <c r="H642">
        <f>IF(OR(טבלה135[[#This Row],[CycleNumber]]&gt;B643,B643=""),IF(טבלה135[[#This Row],[מספר סטייה]]=3,MAX(D640:D642),טבלה135[[#This Row],[מקס קבוע]]),טבלה135[[#This Row],[מקס קבוע]])</f>
        <v>28</v>
      </c>
      <c r="I64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קבוע]]&lt;&gt;E641,1,I641+1),0))</f>
        <v>0</v>
      </c>
      <c r="J642">
        <f>IF(AND(טבלה135[[#This Row],[CycleNumber]]&lt;B643,טבלה135[[#This Row],[מקס קבוע]]&lt;&gt;""),IF(OR(טבלה135[[#This Row],[מספר סטייה]]&lt;I643,AND(טבלה135[[#This Row],[מספר סטייה]]=3,I643=1)),0,1),"")</f>
        <v>1</v>
      </c>
      <c r="K642">
        <f>IF(טבלה135[[#This Row],[מקס קבוע]]&lt;&gt;"",טבלה135[[#This Row],[מקסימום]]-טבלה135[[#This Row],[מינימום]],"")</f>
        <v>4</v>
      </c>
      <c r="L642">
        <f>IF(IFERROR(LOOKUP(טבלה135[[#This Row],[ClientID]],פיבוט!$A$4:$A$121),FALSE)=טבלה135[[#This Row],[ClientID]],1,0)</f>
        <v>1</v>
      </c>
      <c r="M642" t="str">
        <f>IF(OR(טבלה135[[#This Row],[ClientID]]=A643),"",1)</f>
        <v/>
      </c>
      <c r="N642" s="3" t="str">
        <f>IF(טבלה135[[#This Row],[טווח]]&lt;&gt;K641,טבלה135[[#This Row],[טווח]],"")</f>
        <v/>
      </c>
      <c r="O642" s="3" t="str">
        <f>IF(טבלה135[[#This Row],[מניית טווחים]]&lt;&gt;"",IF(OR(30&gt;טבלה135[[#This Row],[מקסימום]],30&lt;טבלה135[[#This Row],[מינימום]]),0,1),"")</f>
        <v/>
      </c>
    </row>
    <row r="643" spans="1:15" x14ac:dyDescent="0.25">
      <c r="A643" t="s">
        <v>64</v>
      </c>
      <c r="B643">
        <v>9</v>
      </c>
      <c r="C643">
        <v>26</v>
      </c>
      <c r="D643">
        <f>טבלה135[[#This Row],[LengthofCycle]]+1</f>
        <v>27</v>
      </c>
      <c r="E643">
        <f>IF(טבלה135[[#This Row],[CycleNumber]]&lt;3,"",IF(טבלה135[[#This Row],[CycleNumber]]=3,MIN(D641:D643),IF(I642=3,MIN(D640:D642),E642)))</f>
        <v>24</v>
      </c>
      <c r="F643">
        <f>IF(טבלה135[[#This Row],[CycleNumber]]&lt;3,"",IF(טבלה135[[#This Row],[CycleNumber]]=3,MAX(D641:D643),IF(I642=3,MAX(D640:D642),F642)))</f>
        <v>28</v>
      </c>
      <c r="G643">
        <f>IF(OR(טבלה135[[#This Row],[CycleNumber]]&gt;B644,B644=""),IF(טבלה135[[#This Row],[מספר סטייה]]=3,MIN(D641:D643),טבלה135[[#This Row],[מינ קבוע]]),טבלה135[[#This Row],[מינ קבוע]])</f>
        <v>24</v>
      </c>
      <c r="H643">
        <f>IF(OR(טבלה135[[#This Row],[CycleNumber]]&gt;B644,B644=""),IF(טבלה135[[#This Row],[מספר סטייה]]=3,MAX(D641:D643),טבלה135[[#This Row],[מקס קבוע]]),טבלה135[[#This Row],[מקס קבוע]])</f>
        <v>28</v>
      </c>
      <c r="I64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קבוע]]&lt;&gt;E642,1,I642+1),0))</f>
        <v>0</v>
      </c>
      <c r="J643">
        <f>IF(AND(טבלה135[[#This Row],[CycleNumber]]&lt;B644,טבלה135[[#This Row],[מקס קבוע]]&lt;&gt;""),IF(OR(טבלה135[[#This Row],[מספר סטייה]]&lt;I644,AND(טבלה135[[#This Row],[מספר סטייה]]=3,I644=1)),0,1),"")</f>
        <v>1</v>
      </c>
      <c r="K643">
        <f>IF(טבלה135[[#This Row],[מקס קבוע]]&lt;&gt;"",טבלה135[[#This Row],[מקסימום]]-טבלה135[[#This Row],[מינימום]],"")</f>
        <v>4</v>
      </c>
      <c r="L643">
        <f>IF(IFERROR(LOOKUP(טבלה135[[#This Row],[ClientID]],פיבוט!$A$4:$A$121),FALSE)=טבלה135[[#This Row],[ClientID]],1,0)</f>
        <v>1</v>
      </c>
      <c r="M643" t="str">
        <f>IF(OR(טבלה135[[#This Row],[ClientID]]=A644),"",1)</f>
        <v/>
      </c>
      <c r="N643" s="3" t="str">
        <f>IF(טבלה135[[#This Row],[טווח]]&lt;&gt;K642,טבלה135[[#This Row],[טווח]],"")</f>
        <v/>
      </c>
      <c r="O643" s="3" t="str">
        <f>IF(טבלה135[[#This Row],[מניית טווחים]]&lt;&gt;"",IF(OR(30&gt;טבלה135[[#This Row],[מקסימום]],30&lt;טבלה135[[#This Row],[מינימום]]),0,1),"")</f>
        <v/>
      </c>
    </row>
    <row r="644" spans="1:15" x14ac:dyDescent="0.25">
      <c r="A644" t="s">
        <v>64</v>
      </c>
      <c r="B644">
        <v>10</v>
      </c>
      <c r="C644">
        <v>27</v>
      </c>
      <c r="D644">
        <f>טבלה135[[#This Row],[LengthofCycle]]+1</f>
        <v>28</v>
      </c>
      <c r="E644">
        <f>IF(טבלה135[[#This Row],[CycleNumber]]&lt;3,"",IF(טבלה135[[#This Row],[CycleNumber]]=3,MIN(D642:D644),IF(I643=3,MIN(D641:D643),E643)))</f>
        <v>24</v>
      </c>
      <c r="F644">
        <f>IF(טבלה135[[#This Row],[CycleNumber]]&lt;3,"",IF(טבלה135[[#This Row],[CycleNumber]]=3,MAX(D642:D644),IF(I643=3,MAX(D641:D643),F643)))</f>
        <v>28</v>
      </c>
      <c r="G644">
        <f>IF(OR(טבלה135[[#This Row],[CycleNumber]]&gt;B645,B645=""),IF(טבלה135[[#This Row],[מספר סטייה]]=3,MIN(D642:D644),טבלה135[[#This Row],[מינ קבוע]]),טבלה135[[#This Row],[מינ קבוע]])</f>
        <v>24</v>
      </c>
      <c r="H644">
        <f>IF(OR(טבלה135[[#This Row],[CycleNumber]]&gt;B645,B645=""),IF(טבלה135[[#This Row],[מספר סטייה]]=3,MAX(D642:D644),טבלה135[[#This Row],[מקס קבוע]]),טבלה135[[#This Row],[מקס קבוע]])</f>
        <v>28</v>
      </c>
      <c r="I64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קבוע]]&lt;&gt;E643,1,I643+1),0))</f>
        <v>0</v>
      </c>
      <c r="J644">
        <f>IF(AND(טבלה135[[#This Row],[CycleNumber]]&lt;B645,טבלה135[[#This Row],[מקס קבוע]]&lt;&gt;""),IF(OR(טבלה135[[#This Row],[מספר סטייה]]&lt;I645,AND(טבלה135[[#This Row],[מספר סטייה]]=3,I645=1)),0,1),"")</f>
        <v>1</v>
      </c>
      <c r="K644">
        <f>IF(טבלה135[[#This Row],[מקס קבוע]]&lt;&gt;"",טבלה135[[#This Row],[מקסימום]]-טבלה135[[#This Row],[מינימום]],"")</f>
        <v>4</v>
      </c>
      <c r="L644">
        <f>IF(IFERROR(LOOKUP(טבלה135[[#This Row],[ClientID]],פיבוט!$A$4:$A$121),FALSE)=טבלה135[[#This Row],[ClientID]],1,0)</f>
        <v>1</v>
      </c>
      <c r="M644" t="str">
        <f>IF(OR(טבלה135[[#This Row],[ClientID]]=A645),"",1)</f>
        <v/>
      </c>
      <c r="N644" s="3" t="str">
        <f>IF(טבלה135[[#This Row],[טווח]]&lt;&gt;K643,טבלה135[[#This Row],[טווח]],"")</f>
        <v/>
      </c>
      <c r="O644" s="3" t="str">
        <f>IF(טבלה135[[#This Row],[מניית טווחים]]&lt;&gt;"",IF(OR(30&gt;טבלה135[[#This Row],[מקסימום]],30&lt;טבלה135[[#This Row],[מינימום]]),0,1),"")</f>
        <v/>
      </c>
    </row>
    <row r="645" spans="1:15" x14ac:dyDescent="0.25">
      <c r="A645" t="s">
        <v>64</v>
      </c>
      <c r="B645">
        <v>11</v>
      </c>
      <c r="C645">
        <v>27</v>
      </c>
      <c r="D645">
        <f>טבלה135[[#This Row],[LengthofCycle]]+1</f>
        <v>28</v>
      </c>
      <c r="E645">
        <f>IF(טבלה135[[#This Row],[CycleNumber]]&lt;3,"",IF(טבלה135[[#This Row],[CycleNumber]]=3,MIN(D643:D645),IF(I644=3,MIN(D642:D644),E644)))</f>
        <v>24</v>
      </c>
      <c r="F645">
        <f>IF(טבלה135[[#This Row],[CycleNumber]]&lt;3,"",IF(טבלה135[[#This Row],[CycleNumber]]=3,MAX(D643:D645),IF(I644=3,MAX(D642:D644),F644)))</f>
        <v>28</v>
      </c>
      <c r="G645">
        <f>IF(OR(טבלה135[[#This Row],[CycleNumber]]&gt;B646,B646=""),IF(טבלה135[[#This Row],[מספר סטייה]]=3,MIN(D643:D645),טבלה135[[#This Row],[מינ קבוע]]),טבלה135[[#This Row],[מינ קבוע]])</f>
        <v>24</v>
      </c>
      <c r="H645">
        <f>IF(OR(טבלה135[[#This Row],[CycleNumber]]&gt;B646,B646=""),IF(טבלה135[[#This Row],[מספר סטייה]]=3,MAX(D643:D645),טבלה135[[#This Row],[מקס קבוע]]),טבלה135[[#This Row],[מקס קבוע]])</f>
        <v>28</v>
      </c>
      <c r="I64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קבוע]]&lt;&gt;E644,1,I644+1),0))</f>
        <v>0</v>
      </c>
      <c r="J645">
        <f>IF(AND(טבלה135[[#This Row],[CycleNumber]]&lt;B646,טבלה135[[#This Row],[מקס קבוע]]&lt;&gt;""),IF(OR(טבלה135[[#This Row],[מספר סטייה]]&lt;I646,AND(טבלה135[[#This Row],[מספר סטייה]]=3,I646=1)),0,1),"")</f>
        <v>1</v>
      </c>
      <c r="K645">
        <f>IF(טבלה135[[#This Row],[מקס קבוע]]&lt;&gt;"",טבלה135[[#This Row],[מקסימום]]-טבלה135[[#This Row],[מינימום]],"")</f>
        <v>4</v>
      </c>
      <c r="L645">
        <f>IF(IFERROR(LOOKUP(טבלה135[[#This Row],[ClientID]],פיבוט!$A$4:$A$121),FALSE)=טבלה135[[#This Row],[ClientID]],1,0)</f>
        <v>1</v>
      </c>
      <c r="M645" t="str">
        <f>IF(OR(טבלה135[[#This Row],[ClientID]]=A646),"",1)</f>
        <v/>
      </c>
      <c r="N645" s="3" t="str">
        <f>IF(טבלה135[[#This Row],[טווח]]&lt;&gt;K644,טבלה135[[#This Row],[טווח]],"")</f>
        <v/>
      </c>
      <c r="O645" s="3" t="str">
        <f>IF(טבלה135[[#This Row],[מניית טווחים]]&lt;&gt;"",IF(OR(30&gt;טבלה135[[#This Row],[מקסימום]],30&lt;טבלה135[[#This Row],[מינימום]]),0,1),"")</f>
        <v/>
      </c>
    </row>
    <row r="646" spans="1:15" x14ac:dyDescent="0.25">
      <c r="A646" t="s">
        <v>64</v>
      </c>
      <c r="B646">
        <v>12</v>
      </c>
      <c r="C646">
        <v>24</v>
      </c>
      <c r="D646">
        <f>טבלה135[[#This Row],[LengthofCycle]]+1</f>
        <v>25</v>
      </c>
      <c r="E646">
        <f>IF(טבלה135[[#This Row],[CycleNumber]]&lt;3,"",IF(טבלה135[[#This Row],[CycleNumber]]=3,MIN(D644:D646),IF(I645=3,MIN(D643:D645),E645)))</f>
        <v>24</v>
      </c>
      <c r="F646">
        <f>IF(טבלה135[[#This Row],[CycleNumber]]&lt;3,"",IF(טבלה135[[#This Row],[CycleNumber]]=3,MAX(D644:D646),IF(I645=3,MAX(D643:D645),F645)))</f>
        <v>28</v>
      </c>
      <c r="G646">
        <f>IF(OR(טבלה135[[#This Row],[CycleNumber]]&gt;B647,B647=""),IF(טבלה135[[#This Row],[מספר סטייה]]=3,MIN(D644:D646),טבלה135[[#This Row],[מינ קבוע]]),טבלה135[[#This Row],[מינ קבוע]])</f>
        <v>24</v>
      </c>
      <c r="H646">
        <f>IF(OR(טבלה135[[#This Row],[CycleNumber]]&gt;B647,B647=""),IF(טבלה135[[#This Row],[מספר סטייה]]=3,MAX(D644:D646),טבלה135[[#This Row],[מקס קבוע]]),טבלה135[[#This Row],[מקס קבוע]])</f>
        <v>28</v>
      </c>
      <c r="I64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קבוע]]&lt;&gt;E645,1,I645+1),0))</f>
        <v>0</v>
      </c>
      <c r="J646">
        <f>IF(AND(טבלה135[[#This Row],[CycleNumber]]&lt;B647,טבלה135[[#This Row],[מקס קבוע]]&lt;&gt;""),IF(OR(טבלה135[[#This Row],[מספר סטייה]]&lt;I647,AND(טבלה135[[#This Row],[מספר סטייה]]=3,I647=1)),0,1),"")</f>
        <v>1</v>
      </c>
      <c r="K646">
        <f>IF(טבלה135[[#This Row],[מקס קבוע]]&lt;&gt;"",טבלה135[[#This Row],[מקסימום]]-טבלה135[[#This Row],[מינימום]],"")</f>
        <v>4</v>
      </c>
      <c r="L646">
        <f>IF(IFERROR(LOOKUP(טבלה135[[#This Row],[ClientID]],פיבוט!$A$4:$A$121),FALSE)=טבלה135[[#This Row],[ClientID]],1,0)</f>
        <v>1</v>
      </c>
      <c r="M646" t="str">
        <f>IF(OR(טבלה135[[#This Row],[ClientID]]=A647),"",1)</f>
        <v/>
      </c>
      <c r="N646" s="3" t="str">
        <f>IF(טבלה135[[#This Row],[טווח]]&lt;&gt;K645,טבלה135[[#This Row],[טווח]],"")</f>
        <v/>
      </c>
      <c r="O646" s="3" t="str">
        <f>IF(טבלה135[[#This Row],[מניית טווחים]]&lt;&gt;"",IF(OR(30&gt;טבלה135[[#This Row],[מקסימום]],30&lt;טבלה135[[#This Row],[מינימום]]),0,1),"")</f>
        <v/>
      </c>
    </row>
    <row r="647" spans="1:15" x14ac:dyDescent="0.25">
      <c r="A647" t="s">
        <v>64</v>
      </c>
      <c r="B647">
        <v>13</v>
      </c>
      <c r="C647">
        <v>25</v>
      </c>
      <c r="D647">
        <f>טבלה135[[#This Row],[LengthofCycle]]+1</f>
        <v>26</v>
      </c>
      <c r="E647">
        <f>IF(טבלה135[[#This Row],[CycleNumber]]&lt;3,"",IF(טבלה135[[#This Row],[CycleNumber]]=3,MIN(D645:D647),IF(I646=3,MIN(D644:D646),E646)))</f>
        <v>24</v>
      </c>
      <c r="F647">
        <f>IF(טבלה135[[#This Row],[CycleNumber]]&lt;3,"",IF(טבלה135[[#This Row],[CycleNumber]]=3,MAX(D645:D647),IF(I646=3,MAX(D644:D646),F646)))</f>
        <v>28</v>
      </c>
      <c r="G647">
        <f>IF(OR(טבלה135[[#This Row],[CycleNumber]]&gt;B648,B648=""),IF(טבלה135[[#This Row],[מספר סטייה]]=3,MIN(D645:D647),טבלה135[[#This Row],[מינ קבוע]]),טבלה135[[#This Row],[מינ קבוע]])</f>
        <v>24</v>
      </c>
      <c r="H647">
        <f>IF(OR(טבלה135[[#This Row],[CycleNumber]]&gt;B648,B648=""),IF(טבלה135[[#This Row],[מספר סטייה]]=3,MAX(D645:D647),טבלה135[[#This Row],[מקס קבוע]]),טבלה135[[#This Row],[מקס קבוע]])</f>
        <v>28</v>
      </c>
      <c r="I64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קבוע]]&lt;&gt;E646,1,I646+1),0))</f>
        <v>0</v>
      </c>
      <c r="J647">
        <f>IF(AND(טבלה135[[#This Row],[CycleNumber]]&lt;B648,טבלה135[[#This Row],[מקס קבוע]]&lt;&gt;""),IF(OR(טבלה135[[#This Row],[מספר סטייה]]&lt;I648,AND(טבלה135[[#This Row],[מספר סטייה]]=3,I648=1)),0,1),"")</f>
        <v>1</v>
      </c>
      <c r="K647">
        <f>IF(טבלה135[[#This Row],[מקס קבוע]]&lt;&gt;"",טבלה135[[#This Row],[מקסימום]]-טבלה135[[#This Row],[מינימום]],"")</f>
        <v>4</v>
      </c>
      <c r="L647">
        <f>IF(IFERROR(LOOKUP(טבלה135[[#This Row],[ClientID]],פיבוט!$A$4:$A$121),FALSE)=טבלה135[[#This Row],[ClientID]],1,0)</f>
        <v>1</v>
      </c>
      <c r="M647" t="str">
        <f>IF(OR(טבלה135[[#This Row],[ClientID]]=A648),"",1)</f>
        <v/>
      </c>
      <c r="N647" s="3" t="str">
        <f>IF(טבלה135[[#This Row],[טווח]]&lt;&gt;K646,טבלה135[[#This Row],[טווח]],"")</f>
        <v/>
      </c>
      <c r="O647" s="3" t="str">
        <f>IF(טבלה135[[#This Row],[מניית טווחים]]&lt;&gt;"",IF(OR(30&gt;טבלה135[[#This Row],[מקסימום]],30&lt;טבלה135[[#This Row],[מינימום]]),0,1),"")</f>
        <v/>
      </c>
    </row>
    <row r="648" spans="1:15" x14ac:dyDescent="0.25">
      <c r="A648" t="s">
        <v>64</v>
      </c>
      <c r="B648">
        <v>14</v>
      </c>
      <c r="C648">
        <v>27</v>
      </c>
      <c r="D648">
        <f>טבלה135[[#This Row],[LengthofCycle]]+1</f>
        <v>28</v>
      </c>
      <c r="E648">
        <f>IF(טבלה135[[#This Row],[CycleNumber]]&lt;3,"",IF(טבלה135[[#This Row],[CycleNumber]]=3,MIN(D646:D648),IF(I647=3,MIN(D645:D647),E647)))</f>
        <v>24</v>
      </c>
      <c r="F648">
        <f>IF(טבלה135[[#This Row],[CycleNumber]]&lt;3,"",IF(טבלה135[[#This Row],[CycleNumber]]=3,MAX(D646:D648),IF(I647=3,MAX(D645:D647),F647)))</f>
        <v>28</v>
      </c>
      <c r="G648">
        <f>IF(OR(טבלה135[[#This Row],[CycleNumber]]&gt;B649,B649=""),IF(טבלה135[[#This Row],[מספר סטייה]]=3,MIN(D646:D648),טבלה135[[#This Row],[מינ קבוע]]),טבלה135[[#This Row],[מינ קבוע]])</f>
        <v>24</v>
      </c>
      <c r="H648">
        <f>IF(OR(טבלה135[[#This Row],[CycleNumber]]&gt;B649,B649=""),IF(טבלה135[[#This Row],[מספר סטייה]]=3,MAX(D646:D648),טבלה135[[#This Row],[מקס קבוע]]),טבלה135[[#This Row],[מקס קבוע]])</f>
        <v>28</v>
      </c>
      <c r="I64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קבוע]]&lt;&gt;E647,1,I647+1),0))</f>
        <v>0</v>
      </c>
      <c r="J648">
        <f>IF(AND(טבלה135[[#This Row],[CycleNumber]]&lt;B649,טבלה135[[#This Row],[מקס קבוע]]&lt;&gt;""),IF(OR(טבלה135[[#This Row],[מספר סטייה]]&lt;I649,AND(טבלה135[[#This Row],[מספר סטייה]]=3,I649=1)),0,1),"")</f>
        <v>1</v>
      </c>
      <c r="K648">
        <f>IF(טבלה135[[#This Row],[מקס קבוע]]&lt;&gt;"",טבלה135[[#This Row],[מקסימום]]-טבלה135[[#This Row],[מינימום]],"")</f>
        <v>4</v>
      </c>
      <c r="L648">
        <f>IF(IFERROR(LOOKUP(טבלה135[[#This Row],[ClientID]],פיבוט!$A$4:$A$121),FALSE)=טבלה135[[#This Row],[ClientID]],1,0)</f>
        <v>1</v>
      </c>
      <c r="M648" t="str">
        <f>IF(OR(טבלה135[[#This Row],[ClientID]]=A649),"",1)</f>
        <v/>
      </c>
      <c r="N648" s="3" t="str">
        <f>IF(טבלה135[[#This Row],[טווח]]&lt;&gt;K647,טבלה135[[#This Row],[טווח]],"")</f>
        <v/>
      </c>
      <c r="O648" s="3" t="str">
        <f>IF(טבלה135[[#This Row],[מניית טווחים]]&lt;&gt;"",IF(OR(30&gt;טבלה135[[#This Row],[מקסימום]],30&lt;טבלה135[[#This Row],[מינימום]]),0,1),"")</f>
        <v/>
      </c>
    </row>
    <row r="649" spans="1:15" x14ac:dyDescent="0.25">
      <c r="A649" t="s">
        <v>64</v>
      </c>
      <c r="B649">
        <v>15</v>
      </c>
      <c r="C649">
        <v>26</v>
      </c>
      <c r="D649">
        <f>טבלה135[[#This Row],[LengthofCycle]]+1</f>
        <v>27</v>
      </c>
      <c r="E649">
        <f>IF(טבלה135[[#This Row],[CycleNumber]]&lt;3,"",IF(טבלה135[[#This Row],[CycleNumber]]=3,MIN(D647:D649),IF(I648=3,MIN(D646:D648),E648)))</f>
        <v>24</v>
      </c>
      <c r="F649">
        <f>IF(טבלה135[[#This Row],[CycleNumber]]&lt;3,"",IF(טבלה135[[#This Row],[CycleNumber]]=3,MAX(D647:D649),IF(I648=3,MAX(D646:D648),F648)))</f>
        <v>28</v>
      </c>
      <c r="G649">
        <f>IF(OR(טבלה135[[#This Row],[CycleNumber]]&gt;B650,B650=""),IF(טבלה135[[#This Row],[מספר סטייה]]=3,MIN(D647:D649),טבלה135[[#This Row],[מינ קבוע]]),טבלה135[[#This Row],[מינ קבוע]])</f>
        <v>24</v>
      </c>
      <c r="H649">
        <f>IF(OR(טבלה135[[#This Row],[CycleNumber]]&gt;B650,B650=""),IF(טבלה135[[#This Row],[מספר סטייה]]=3,MAX(D647:D649),טבלה135[[#This Row],[מקס קבוע]]),טבלה135[[#This Row],[מקס קבוע]])</f>
        <v>28</v>
      </c>
      <c r="I64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קבוע]]&lt;&gt;E648,1,I648+1),0))</f>
        <v>0</v>
      </c>
      <c r="J649">
        <f>IF(AND(טבלה135[[#This Row],[CycleNumber]]&lt;B650,טבלה135[[#This Row],[מקס קבוע]]&lt;&gt;""),IF(OR(טבלה135[[#This Row],[מספר סטייה]]&lt;I650,AND(טבלה135[[#This Row],[מספר סטייה]]=3,I650=1)),0,1),"")</f>
        <v>1</v>
      </c>
      <c r="K649">
        <f>IF(טבלה135[[#This Row],[מקס קבוע]]&lt;&gt;"",טבלה135[[#This Row],[מקסימום]]-טבלה135[[#This Row],[מינימום]],"")</f>
        <v>4</v>
      </c>
      <c r="L649">
        <f>IF(IFERROR(LOOKUP(טבלה135[[#This Row],[ClientID]],פיבוט!$A$4:$A$121),FALSE)=טבלה135[[#This Row],[ClientID]],1,0)</f>
        <v>1</v>
      </c>
      <c r="M649" t="str">
        <f>IF(OR(טבלה135[[#This Row],[ClientID]]=A650),"",1)</f>
        <v/>
      </c>
      <c r="N649" s="3" t="str">
        <f>IF(טבלה135[[#This Row],[טווח]]&lt;&gt;K648,טבלה135[[#This Row],[טווח]],"")</f>
        <v/>
      </c>
      <c r="O649" s="3" t="str">
        <f>IF(טבלה135[[#This Row],[מניית טווחים]]&lt;&gt;"",IF(OR(30&gt;טבלה135[[#This Row],[מקסימום]],30&lt;טבלה135[[#This Row],[מינימום]]),0,1),"")</f>
        <v/>
      </c>
    </row>
    <row r="650" spans="1:15" x14ac:dyDescent="0.25">
      <c r="A650" t="s">
        <v>64</v>
      </c>
      <c r="B650">
        <v>16</v>
      </c>
      <c r="C650">
        <v>26</v>
      </c>
      <c r="D650">
        <f>טבלה135[[#This Row],[LengthofCycle]]+1</f>
        <v>27</v>
      </c>
      <c r="E650">
        <f>IF(טבלה135[[#This Row],[CycleNumber]]&lt;3,"",IF(טבלה135[[#This Row],[CycleNumber]]=3,MIN(D648:D650),IF(I649=3,MIN(D647:D649),E649)))</f>
        <v>24</v>
      </c>
      <c r="F650">
        <f>IF(טבלה135[[#This Row],[CycleNumber]]&lt;3,"",IF(טבלה135[[#This Row],[CycleNumber]]=3,MAX(D648:D650),IF(I649=3,MAX(D647:D649),F649)))</f>
        <v>28</v>
      </c>
      <c r="G650">
        <f>IF(OR(טבלה135[[#This Row],[CycleNumber]]&gt;B651,B651=""),IF(טבלה135[[#This Row],[מספר סטייה]]=3,MIN(D648:D650),טבלה135[[#This Row],[מינ קבוע]]),טבלה135[[#This Row],[מינ קבוע]])</f>
        <v>24</v>
      </c>
      <c r="H650">
        <f>IF(OR(טבלה135[[#This Row],[CycleNumber]]&gt;B651,B651=""),IF(טבלה135[[#This Row],[מספר סטייה]]=3,MAX(D648:D650),טבלה135[[#This Row],[מקס קבוע]]),טבלה135[[#This Row],[מקס קבוע]])</f>
        <v>28</v>
      </c>
      <c r="I65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קבוע]]&lt;&gt;E649,1,I649+1),0))</f>
        <v>0</v>
      </c>
      <c r="J650">
        <f>IF(AND(טבלה135[[#This Row],[CycleNumber]]&lt;B651,טבלה135[[#This Row],[מקס קבוע]]&lt;&gt;""),IF(OR(טבלה135[[#This Row],[מספר סטייה]]&lt;I651,AND(טבלה135[[#This Row],[מספר סטייה]]=3,I651=1)),0,1),"")</f>
        <v>0</v>
      </c>
      <c r="K650">
        <f>IF(טבלה135[[#This Row],[מקס קבוע]]&lt;&gt;"",טבלה135[[#This Row],[מקסימום]]-טבלה135[[#This Row],[מינימום]],"")</f>
        <v>4</v>
      </c>
      <c r="L650">
        <f>IF(IFERROR(LOOKUP(טבלה135[[#This Row],[ClientID]],פיבוט!$A$4:$A$121),FALSE)=טבלה135[[#This Row],[ClientID]],1,0)</f>
        <v>1</v>
      </c>
      <c r="M650" t="str">
        <f>IF(OR(טבלה135[[#This Row],[ClientID]]=A651),"",1)</f>
        <v/>
      </c>
      <c r="N650" s="3" t="str">
        <f>IF(טבלה135[[#This Row],[טווח]]&lt;&gt;K649,טבלה135[[#This Row],[טווח]],"")</f>
        <v/>
      </c>
      <c r="O650" s="3" t="str">
        <f>IF(טבלה135[[#This Row],[מניית טווחים]]&lt;&gt;"",IF(OR(30&gt;טבלה135[[#This Row],[מקסימום]],30&lt;טבלה135[[#This Row],[מינימום]]),0,1),"")</f>
        <v/>
      </c>
    </row>
    <row r="651" spans="1:15" x14ac:dyDescent="0.25">
      <c r="A651" t="s">
        <v>64</v>
      </c>
      <c r="B651">
        <v>17</v>
      </c>
      <c r="C651">
        <v>29</v>
      </c>
      <c r="D651">
        <f>טבלה135[[#This Row],[LengthofCycle]]+1</f>
        <v>30</v>
      </c>
      <c r="E651">
        <f>IF(טבלה135[[#This Row],[CycleNumber]]&lt;3,"",IF(טבלה135[[#This Row],[CycleNumber]]=3,MIN(D649:D651),IF(I650=3,MIN(D648:D650),E650)))</f>
        <v>24</v>
      </c>
      <c r="F651">
        <f>IF(טבלה135[[#This Row],[CycleNumber]]&lt;3,"",IF(טבלה135[[#This Row],[CycleNumber]]=3,MAX(D649:D651),IF(I650=3,MAX(D648:D650),F650)))</f>
        <v>28</v>
      </c>
      <c r="G651">
        <f>IF(OR(טבלה135[[#This Row],[CycleNumber]]&gt;B652,B652=""),IF(טבלה135[[#This Row],[מספר סטייה]]=3,MIN(D649:D651),טבלה135[[#This Row],[מינ קבוע]]),טבלה135[[#This Row],[מינ קבוע]])</f>
        <v>24</v>
      </c>
      <c r="H651">
        <f>IF(OR(טבלה135[[#This Row],[CycleNumber]]&gt;B652,B652=""),IF(טבלה135[[#This Row],[מספר סטייה]]=3,MAX(D649:D651),טבלה135[[#This Row],[מקס קבוע]]),טבלה135[[#This Row],[מקס קבוע]])</f>
        <v>28</v>
      </c>
      <c r="I65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קבוע]]&lt;&gt;E650,1,I650+1),0))</f>
        <v>1</v>
      </c>
      <c r="J651">
        <f>IF(AND(טבלה135[[#This Row],[CycleNumber]]&lt;B652,טבלה135[[#This Row],[מקס קבוע]]&lt;&gt;""),IF(OR(טבלה135[[#This Row],[מספר סטייה]]&lt;I652,AND(טבלה135[[#This Row],[מספר סטייה]]=3,I652=1)),0,1),"")</f>
        <v>1</v>
      </c>
      <c r="K651">
        <f>IF(טבלה135[[#This Row],[מקס קבוע]]&lt;&gt;"",טבלה135[[#This Row],[מקסימום]]-טבלה135[[#This Row],[מינימום]],"")</f>
        <v>4</v>
      </c>
      <c r="L651">
        <f>IF(IFERROR(LOOKUP(טבלה135[[#This Row],[ClientID]],פיבוט!$A$4:$A$121),FALSE)=טבלה135[[#This Row],[ClientID]],1,0)</f>
        <v>1</v>
      </c>
      <c r="M651" t="str">
        <f>IF(OR(טבלה135[[#This Row],[ClientID]]=A652),"",1)</f>
        <v/>
      </c>
      <c r="N651" s="3" t="str">
        <f>IF(טבלה135[[#This Row],[טווח]]&lt;&gt;K650,טבלה135[[#This Row],[טווח]],"")</f>
        <v/>
      </c>
      <c r="O651" s="3" t="str">
        <f>IF(טבלה135[[#This Row],[מניית טווחים]]&lt;&gt;"",IF(OR(30&gt;טבלה135[[#This Row],[מקסימום]],30&lt;טבלה135[[#This Row],[מינימום]]),0,1),"")</f>
        <v/>
      </c>
    </row>
    <row r="652" spans="1:15" x14ac:dyDescent="0.25">
      <c r="A652" t="s">
        <v>64</v>
      </c>
      <c r="B652">
        <v>18</v>
      </c>
      <c r="C652">
        <v>26</v>
      </c>
      <c r="D652">
        <f>טבלה135[[#This Row],[LengthofCycle]]+1</f>
        <v>27</v>
      </c>
      <c r="E652">
        <f>IF(טבלה135[[#This Row],[CycleNumber]]&lt;3,"",IF(טבלה135[[#This Row],[CycleNumber]]=3,MIN(D650:D652),IF(I651=3,MIN(D649:D651),E651)))</f>
        <v>24</v>
      </c>
      <c r="F652">
        <f>IF(טבלה135[[#This Row],[CycleNumber]]&lt;3,"",IF(טבלה135[[#This Row],[CycleNumber]]=3,MAX(D650:D652),IF(I651=3,MAX(D649:D651),F651)))</f>
        <v>28</v>
      </c>
      <c r="G652">
        <f>IF(OR(טבלה135[[#This Row],[CycleNumber]]&gt;B653,B653=""),IF(טבלה135[[#This Row],[מספר סטייה]]=3,MIN(D650:D652),טבלה135[[#This Row],[מינ קבוע]]),טבלה135[[#This Row],[מינ קבוע]])</f>
        <v>24</v>
      </c>
      <c r="H652">
        <f>IF(OR(טבלה135[[#This Row],[CycleNumber]]&gt;B653,B653=""),IF(טבלה135[[#This Row],[מספר סטייה]]=3,MAX(D650:D652),טבלה135[[#This Row],[מקס קבוע]]),טבלה135[[#This Row],[מקס קבוע]])</f>
        <v>28</v>
      </c>
      <c r="I65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קבוע]]&lt;&gt;E651,1,I651+1),0))</f>
        <v>0</v>
      </c>
      <c r="J652">
        <f>IF(AND(טבלה135[[#This Row],[CycleNumber]]&lt;B653,טבלה135[[#This Row],[מקס קבוע]]&lt;&gt;""),IF(OR(טבלה135[[#This Row],[מספר סטייה]]&lt;I653,AND(טבלה135[[#This Row],[מספר סטייה]]=3,I653=1)),0,1),"")</f>
        <v>1</v>
      </c>
      <c r="K652">
        <f>IF(טבלה135[[#This Row],[מקס קבוע]]&lt;&gt;"",טבלה135[[#This Row],[מקסימום]]-טבלה135[[#This Row],[מינימום]],"")</f>
        <v>4</v>
      </c>
      <c r="L652">
        <f>IF(IFERROR(LOOKUP(טבלה135[[#This Row],[ClientID]],פיבוט!$A$4:$A$121),FALSE)=טבלה135[[#This Row],[ClientID]],1,0)</f>
        <v>1</v>
      </c>
      <c r="M652" t="str">
        <f>IF(OR(טבלה135[[#This Row],[ClientID]]=A653),"",1)</f>
        <v/>
      </c>
      <c r="N652" s="3" t="str">
        <f>IF(טבלה135[[#This Row],[טווח]]&lt;&gt;K651,טבלה135[[#This Row],[טווח]],"")</f>
        <v/>
      </c>
      <c r="O652" s="3" t="str">
        <f>IF(טבלה135[[#This Row],[מניית טווחים]]&lt;&gt;"",IF(OR(30&gt;טבלה135[[#This Row],[מקסימום]],30&lt;טבלה135[[#This Row],[מינימום]]),0,1),"")</f>
        <v/>
      </c>
    </row>
    <row r="653" spans="1:15" x14ac:dyDescent="0.25">
      <c r="A653" t="s">
        <v>64</v>
      </c>
      <c r="B653">
        <v>19</v>
      </c>
      <c r="C653">
        <v>25</v>
      </c>
      <c r="D653">
        <f>טבלה135[[#This Row],[LengthofCycle]]+1</f>
        <v>26</v>
      </c>
      <c r="E653">
        <f>IF(טבלה135[[#This Row],[CycleNumber]]&lt;3,"",IF(טבלה135[[#This Row],[CycleNumber]]=3,MIN(D651:D653),IF(I652=3,MIN(D650:D652),E652)))</f>
        <v>24</v>
      </c>
      <c r="F653">
        <f>IF(טבלה135[[#This Row],[CycleNumber]]&lt;3,"",IF(טבלה135[[#This Row],[CycleNumber]]=3,MAX(D651:D653),IF(I652=3,MAX(D650:D652),F652)))</f>
        <v>28</v>
      </c>
      <c r="G653">
        <f>IF(OR(טבלה135[[#This Row],[CycleNumber]]&gt;B654,B654=""),IF(טבלה135[[#This Row],[מספר סטייה]]=3,MIN(D651:D653),טבלה135[[#This Row],[מינ קבוע]]),טבלה135[[#This Row],[מינ קבוע]])</f>
        <v>24</v>
      </c>
      <c r="H653">
        <f>IF(OR(טבלה135[[#This Row],[CycleNumber]]&gt;B654,B654=""),IF(טבלה135[[#This Row],[מספר סטייה]]=3,MAX(D651:D653),טבלה135[[#This Row],[מקס קבוע]]),טבלה135[[#This Row],[מקס קבוע]])</f>
        <v>28</v>
      </c>
      <c r="I65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קבוע]]&lt;&gt;E652,1,I652+1),0))</f>
        <v>0</v>
      </c>
      <c r="J653">
        <f>IF(AND(טבלה135[[#This Row],[CycleNumber]]&lt;B654,טבלה135[[#This Row],[מקס קבוע]]&lt;&gt;""),IF(OR(טבלה135[[#This Row],[מספר סטייה]]&lt;I654,AND(טבלה135[[#This Row],[מספר סטייה]]=3,I654=1)),0,1),"")</f>
        <v>1</v>
      </c>
      <c r="K653">
        <f>IF(טבלה135[[#This Row],[מקס קבוע]]&lt;&gt;"",טבלה135[[#This Row],[מקסימום]]-טבלה135[[#This Row],[מינימום]],"")</f>
        <v>4</v>
      </c>
      <c r="L653">
        <f>IF(IFERROR(LOOKUP(טבלה135[[#This Row],[ClientID]],פיבוט!$A$4:$A$121),FALSE)=טבלה135[[#This Row],[ClientID]],1,0)</f>
        <v>1</v>
      </c>
      <c r="M653" t="str">
        <f>IF(OR(טבלה135[[#This Row],[ClientID]]=A654),"",1)</f>
        <v/>
      </c>
      <c r="N653" s="3" t="str">
        <f>IF(טבלה135[[#This Row],[טווח]]&lt;&gt;K652,טבלה135[[#This Row],[טווח]],"")</f>
        <v/>
      </c>
      <c r="O653" s="3" t="str">
        <f>IF(טבלה135[[#This Row],[מניית טווחים]]&lt;&gt;"",IF(OR(30&gt;טבלה135[[#This Row],[מקסימום]],30&lt;טבלה135[[#This Row],[מינימום]]),0,1),"")</f>
        <v/>
      </c>
    </row>
    <row r="654" spans="1:15" x14ac:dyDescent="0.25">
      <c r="A654" t="s">
        <v>64</v>
      </c>
      <c r="B654">
        <v>20</v>
      </c>
      <c r="C654">
        <v>25</v>
      </c>
      <c r="D654">
        <f>טבלה135[[#This Row],[LengthofCycle]]+1</f>
        <v>26</v>
      </c>
      <c r="E654">
        <f>IF(טבלה135[[#This Row],[CycleNumber]]&lt;3,"",IF(טבלה135[[#This Row],[CycleNumber]]=3,MIN(D652:D654),IF(I653=3,MIN(D651:D653),E653)))</f>
        <v>24</v>
      </c>
      <c r="F654">
        <f>IF(טבלה135[[#This Row],[CycleNumber]]&lt;3,"",IF(טבלה135[[#This Row],[CycleNumber]]=3,MAX(D652:D654),IF(I653=3,MAX(D651:D653),F653)))</f>
        <v>28</v>
      </c>
      <c r="G654">
        <f>IF(OR(טבלה135[[#This Row],[CycleNumber]]&gt;B655,B655=""),IF(טבלה135[[#This Row],[מספר סטייה]]=3,MIN(D652:D654),טבלה135[[#This Row],[מינ קבוע]]),טבלה135[[#This Row],[מינ קבוע]])</f>
        <v>24</v>
      </c>
      <c r="H654">
        <f>IF(OR(טבלה135[[#This Row],[CycleNumber]]&gt;B655,B655=""),IF(טבלה135[[#This Row],[מספר סטייה]]=3,MAX(D652:D654),טבלה135[[#This Row],[מקס קבוע]]),טבלה135[[#This Row],[מקס קבוע]])</f>
        <v>28</v>
      </c>
      <c r="I65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קבוע]]&lt;&gt;E653,1,I653+1),0))</f>
        <v>0</v>
      </c>
      <c r="J654">
        <f>IF(AND(טבלה135[[#This Row],[CycleNumber]]&lt;B655,טבלה135[[#This Row],[מקס קבוע]]&lt;&gt;""),IF(OR(טבלה135[[#This Row],[מספר סטייה]]&lt;I655,AND(טבלה135[[#This Row],[מספר סטייה]]=3,I655=1)),0,1),"")</f>
        <v>1</v>
      </c>
      <c r="K654">
        <f>IF(טבלה135[[#This Row],[מקס קבוע]]&lt;&gt;"",טבלה135[[#This Row],[מקסימום]]-טבלה135[[#This Row],[מינימום]],"")</f>
        <v>4</v>
      </c>
      <c r="L654">
        <f>IF(IFERROR(LOOKUP(טבלה135[[#This Row],[ClientID]],פיבוט!$A$4:$A$121),FALSE)=טבלה135[[#This Row],[ClientID]],1,0)</f>
        <v>1</v>
      </c>
      <c r="M654" t="str">
        <f>IF(OR(טבלה135[[#This Row],[ClientID]]=A655),"",1)</f>
        <v/>
      </c>
      <c r="N654" s="3" t="str">
        <f>IF(טבלה135[[#This Row],[טווח]]&lt;&gt;K653,טבלה135[[#This Row],[טווח]],"")</f>
        <v/>
      </c>
      <c r="O654" s="3" t="str">
        <f>IF(טבלה135[[#This Row],[מניית טווחים]]&lt;&gt;"",IF(OR(30&gt;טבלה135[[#This Row],[מקסימום]],30&lt;טבלה135[[#This Row],[מינימום]]),0,1),"")</f>
        <v/>
      </c>
    </row>
    <row r="655" spans="1:15" x14ac:dyDescent="0.25">
      <c r="A655" t="s">
        <v>64</v>
      </c>
      <c r="B655">
        <v>21</v>
      </c>
      <c r="C655">
        <v>23</v>
      </c>
      <c r="D655">
        <f>טבלה135[[#This Row],[LengthofCycle]]+1</f>
        <v>24</v>
      </c>
      <c r="E655">
        <f>IF(טבלה135[[#This Row],[CycleNumber]]&lt;3,"",IF(טבלה135[[#This Row],[CycleNumber]]=3,MIN(D653:D655),IF(I654=3,MIN(D652:D654),E654)))</f>
        <v>24</v>
      </c>
      <c r="F655">
        <f>IF(טבלה135[[#This Row],[CycleNumber]]&lt;3,"",IF(טבלה135[[#This Row],[CycleNumber]]=3,MAX(D653:D655),IF(I654=3,MAX(D652:D654),F654)))</f>
        <v>28</v>
      </c>
      <c r="G655">
        <f>IF(OR(טבלה135[[#This Row],[CycleNumber]]&gt;B656,B656=""),IF(טבלה135[[#This Row],[מספר סטייה]]=3,MIN(D653:D655),טבלה135[[#This Row],[מינ קבוע]]),טבלה135[[#This Row],[מינ קבוע]])</f>
        <v>24</v>
      </c>
      <c r="H655">
        <f>IF(OR(טבלה135[[#This Row],[CycleNumber]]&gt;B656,B656=""),IF(טבלה135[[#This Row],[מספר סטייה]]=3,MAX(D653:D655),טבלה135[[#This Row],[מקס קבוע]]),טבלה135[[#This Row],[מקס קבוע]])</f>
        <v>28</v>
      </c>
      <c r="I65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קבוע]]&lt;&gt;E654,1,I654+1),0))</f>
        <v>0</v>
      </c>
      <c r="J655">
        <f>IF(AND(טבלה135[[#This Row],[CycleNumber]]&lt;B656,טבלה135[[#This Row],[מקס קבוע]]&lt;&gt;""),IF(OR(טבלה135[[#This Row],[מספר סטייה]]&lt;I656,AND(טבלה135[[#This Row],[מספר סטייה]]=3,I656=1)),0,1),"")</f>
        <v>1</v>
      </c>
      <c r="K655">
        <f>IF(טבלה135[[#This Row],[מקס קבוע]]&lt;&gt;"",טבלה135[[#This Row],[מקסימום]]-טבלה135[[#This Row],[מינימום]],"")</f>
        <v>4</v>
      </c>
      <c r="L655">
        <f>IF(IFERROR(LOOKUP(טבלה135[[#This Row],[ClientID]],פיבוט!$A$4:$A$121),FALSE)=טבלה135[[#This Row],[ClientID]],1,0)</f>
        <v>1</v>
      </c>
      <c r="M655" t="str">
        <f>IF(OR(טבלה135[[#This Row],[ClientID]]=A656),"",1)</f>
        <v/>
      </c>
      <c r="N655" s="3" t="str">
        <f>IF(טבלה135[[#This Row],[טווח]]&lt;&gt;K654,טבלה135[[#This Row],[טווח]],"")</f>
        <v/>
      </c>
      <c r="O655" s="3" t="str">
        <f>IF(טבלה135[[#This Row],[מניית טווחים]]&lt;&gt;"",IF(OR(30&gt;טבלה135[[#This Row],[מקסימום]],30&lt;טבלה135[[#This Row],[מינימום]]),0,1),"")</f>
        <v/>
      </c>
    </row>
    <row r="656" spans="1:15" x14ac:dyDescent="0.25">
      <c r="A656" t="s">
        <v>64</v>
      </c>
      <c r="B656">
        <v>22</v>
      </c>
      <c r="C656">
        <v>26</v>
      </c>
      <c r="D656">
        <f>טבלה135[[#This Row],[LengthofCycle]]+1</f>
        <v>27</v>
      </c>
      <c r="E656">
        <f>IF(טבלה135[[#This Row],[CycleNumber]]&lt;3,"",IF(טבלה135[[#This Row],[CycleNumber]]=3,MIN(D654:D656),IF(I655=3,MIN(D653:D655),E655)))</f>
        <v>24</v>
      </c>
      <c r="F656">
        <f>IF(טבלה135[[#This Row],[CycleNumber]]&lt;3,"",IF(טבלה135[[#This Row],[CycleNumber]]=3,MAX(D654:D656),IF(I655=3,MAX(D653:D655),F655)))</f>
        <v>28</v>
      </c>
      <c r="G656">
        <f>IF(OR(טבלה135[[#This Row],[CycleNumber]]&gt;B657,B657=""),IF(טבלה135[[#This Row],[מספר סטייה]]=3,MIN(D654:D656),טבלה135[[#This Row],[מינ קבוע]]),טבלה135[[#This Row],[מינ קבוע]])</f>
        <v>24</v>
      </c>
      <c r="H656">
        <f>IF(OR(טבלה135[[#This Row],[CycleNumber]]&gt;B657,B657=""),IF(טבלה135[[#This Row],[מספר סטייה]]=3,MAX(D654:D656),טבלה135[[#This Row],[מקס קבוע]]),טבלה135[[#This Row],[מקס קבוע]])</f>
        <v>28</v>
      </c>
      <c r="I65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קבוע]]&lt;&gt;E655,1,I655+1),0))</f>
        <v>0</v>
      </c>
      <c r="J656">
        <f>IF(AND(טבלה135[[#This Row],[CycleNumber]]&lt;B657,טבלה135[[#This Row],[מקס קבוע]]&lt;&gt;""),IF(OR(טבלה135[[#This Row],[מספר סטייה]]&lt;I657,AND(טבלה135[[#This Row],[מספר סטייה]]=3,I657=1)),0,1),"")</f>
        <v>1</v>
      </c>
      <c r="K656">
        <f>IF(טבלה135[[#This Row],[מקס קבוע]]&lt;&gt;"",טבלה135[[#This Row],[מקסימום]]-טבלה135[[#This Row],[מינימום]],"")</f>
        <v>4</v>
      </c>
      <c r="L656">
        <f>IF(IFERROR(LOOKUP(טבלה135[[#This Row],[ClientID]],פיבוט!$A$4:$A$121),FALSE)=טבלה135[[#This Row],[ClientID]],1,0)</f>
        <v>1</v>
      </c>
      <c r="M656" t="str">
        <f>IF(OR(טבלה135[[#This Row],[ClientID]]=A657),"",1)</f>
        <v/>
      </c>
      <c r="N656" s="3" t="str">
        <f>IF(טבלה135[[#This Row],[טווח]]&lt;&gt;K655,טבלה135[[#This Row],[טווח]],"")</f>
        <v/>
      </c>
      <c r="O656" s="3" t="str">
        <f>IF(טבלה135[[#This Row],[מניית טווחים]]&lt;&gt;"",IF(OR(30&gt;טבלה135[[#This Row],[מקסימום]],30&lt;טבלה135[[#This Row],[מינימום]]),0,1),"")</f>
        <v/>
      </c>
    </row>
    <row r="657" spans="1:15" x14ac:dyDescent="0.25">
      <c r="A657" t="s">
        <v>64</v>
      </c>
      <c r="B657">
        <v>23</v>
      </c>
      <c r="C657">
        <v>26</v>
      </c>
      <c r="D657">
        <f>טבלה135[[#This Row],[LengthofCycle]]+1</f>
        <v>27</v>
      </c>
      <c r="E657">
        <f>IF(טבלה135[[#This Row],[CycleNumber]]&lt;3,"",IF(טבלה135[[#This Row],[CycleNumber]]=3,MIN(D655:D657),IF(I656=3,MIN(D654:D656),E656)))</f>
        <v>24</v>
      </c>
      <c r="F657">
        <f>IF(טבלה135[[#This Row],[CycleNumber]]&lt;3,"",IF(טבלה135[[#This Row],[CycleNumber]]=3,MAX(D655:D657),IF(I656=3,MAX(D654:D656),F656)))</f>
        <v>28</v>
      </c>
      <c r="G657">
        <f>IF(OR(טבלה135[[#This Row],[CycleNumber]]&gt;B658,B658=""),IF(טבלה135[[#This Row],[מספר סטייה]]=3,MIN(D655:D657),טבלה135[[#This Row],[מינ קבוע]]),טבלה135[[#This Row],[מינ קבוע]])</f>
        <v>24</v>
      </c>
      <c r="H657">
        <f>IF(OR(טבלה135[[#This Row],[CycleNumber]]&gt;B658,B658=""),IF(טבלה135[[#This Row],[מספר סטייה]]=3,MAX(D655:D657),טבלה135[[#This Row],[מקס קבוע]]),טבלה135[[#This Row],[מקס קבוע]])</f>
        <v>28</v>
      </c>
      <c r="I65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קבוע]]&lt;&gt;E656,1,I656+1),0))</f>
        <v>0</v>
      </c>
      <c r="J657">
        <f>IF(AND(טבלה135[[#This Row],[CycleNumber]]&lt;B658,טבלה135[[#This Row],[מקס קבוע]]&lt;&gt;""),IF(OR(טבלה135[[#This Row],[מספר סטייה]]&lt;I658,AND(טבלה135[[#This Row],[מספר סטייה]]=3,I658=1)),0,1),"")</f>
        <v>0</v>
      </c>
      <c r="K657">
        <f>IF(טבלה135[[#This Row],[מקס קבוע]]&lt;&gt;"",טבלה135[[#This Row],[מקסימום]]-טבלה135[[#This Row],[מינימום]],"")</f>
        <v>4</v>
      </c>
      <c r="L657">
        <f>IF(IFERROR(LOOKUP(טבלה135[[#This Row],[ClientID]],פיבוט!$A$4:$A$121),FALSE)=טבלה135[[#This Row],[ClientID]],1,0)</f>
        <v>1</v>
      </c>
      <c r="M657" t="str">
        <f>IF(OR(טבלה135[[#This Row],[ClientID]]=A658),"",1)</f>
        <v/>
      </c>
      <c r="N657" s="3" t="str">
        <f>IF(טבלה135[[#This Row],[טווח]]&lt;&gt;K656,טבלה135[[#This Row],[טווח]],"")</f>
        <v/>
      </c>
      <c r="O657" s="3" t="str">
        <f>IF(טבלה135[[#This Row],[מניית טווחים]]&lt;&gt;"",IF(OR(30&gt;טבלה135[[#This Row],[מקסימום]],30&lt;טבלה135[[#This Row],[מינימום]]),0,1),"")</f>
        <v/>
      </c>
    </row>
    <row r="658" spans="1:15" x14ac:dyDescent="0.25">
      <c r="A658" t="s">
        <v>64</v>
      </c>
      <c r="B658">
        <v>24</v>
      </c>
      <c r="C658">
        <v>29</v>
      </c>
      <c r="D658">
        <f>טבלה135[[#This Row],[LengthofCycle]]+1</f>
        <v>30</v>
      </c>
      <c r="E658">
        <f>IF(טבלה135[[#This Row],[CycleNumber]]&lt;3,"",IF(טבלה135[[#This Row],[CycleNumber]]=3,MIN(D656:D658),IF(I657=3,MIN(D655:D657),E657)))</f>
        <v>24</v>
      </c>
      <c r="F658">
        <f>IF(טבלה135[[#This Row],[CycleNumber]]&lt;3,"",IF(טבלה135[[#This Row],[CycleNumber]]=3,MAX(D656:D658),IF(I657=3,MAX(D655:D657),F657)))</f>
        <v>28</v>
      </c>
      <c r="G658">
        <f>IF(OR(טבלה135[[#This Row],[CycleNumber]]&gt;B659,B659=""),IF(טבלה135[[#This Row],[מספר סטייה]]=3,MIN(D656:D658),טבלה135[[#This Row],[מינ קבוע]]),טבלה135[[#This Row],[מינ קבוע]])</f>
        <v>24</v>
      </c>
      <c r="H658">
        <f>IF(OR(טבלה135[[#This Row],[CycleNumber]]&gt;B659,B659=""),IF(טבלה135[[#This Row],[מספר סטייה]]=3,MAX(D656:D658),טבלה135[[#This Row],[מקס קבוע]]),טבלה135[[#This Row],[מקס קבוע]])</f>
        <v>28</v>
      </c>
      <c r="I65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קבוע]]&lt;&gt;E657,1,I657+1),0))</f>
        <v>1</v>
      </c>
      <c r="J658">
        <f>IF(AND(טבלה135[[#This Row],[CycleNumber]]&lt;B659,טבלה135[[#This Row],[מקס קבוע]]&lt;&gt;""),IF(OR(טבלה135[[#This Row],[מספר סטייה]]&lt;I659,AND(טבלה135[[#This Row],[מספר סטייה]]=3,I659=1)),0,1),"")</f>
        <v>1</v>
      </c>
      <c r="K658">
        <f>IF(טבלה135[[#This Row],[מקס קבוע]]&lt;&gt;"",טבלה135[[#This Row],[מקסימום]]-טבלה135[[#This Row],[מינימום]],"")</f>
        <v>4</v>
      </c>
      <c r="L658">
        <f>IF(IFERROR(LOOKUP(טבלה135[[#This Row],[ClientID]],פיבוט!$A$4:$A$121),FALSE)=טבלה135[[#This Row],[ClientID]],1,0)</f>
        <v>1</v>
      </c>
      <c r="M658" t="str">
        <f>IF(OR(טבלה135[[#This Row],[ClientID]]=A659),"",1)</f>
        <v/>
      </c>
      <c r="N658" s="3" t="str">
        <f>IF(טבלה135[[#This Row],[טווח]]&lt;&gt;K657,טבלה135[[#This Row],[טווח]],"")</f>
        <v/>
      </c>
      <c r="O658" s="3" t="str">
        <f>IF(טבלה135[[#This Row],[מניית טווחים]]&lt;&gt;"",IF(OR(30&gt;טבלה135[[#This Row],[מקסימום]],30&lt;טבלה135[[#This Row],[מינימום]]),0,1),"")</f>
        <v/>
      </c>
    </row>
    <row r="659" spans="1:15" x14ac:dyDescent="0.25">
      <c r="A659" t="s">
        <v>64</v>
      </c>
      <c r="B659">
        <v>25</v>
      </c>
      <c r="C659">
        <v>25</v>
      </c>
      <c r="D659">
        <f>טבלה135[[#This Row],[LengthofCycle]]+1</f>
        <v>26</v>
      </c>
      <c r="E659">
        <f>IF(טבלה135[[#This Row],[CycleNumber]]&lt;3,"",IF(טבלה135[[#This Row],[CycleNumber]]=3,MIN(D657:D659),IF(I658=3,MIN(D656:D658),E658)))</f>
        <v>24</v>
      </c>
      <c r="F659">
        <f>IF(טבלה135[[#This Row],[CycleNumber]]&lt;3,"",IF(טבלה135[[#This Row],[CycleNumber]]=3,MAX(D657:D659),IF(I658=3,MAX(D656:D658),F658)))</f>
        <v>28</v>
      </c>
      <c r="G659">
        <f>IF(OR(טבלה135[[#This Row],[CycleNumber]]&gt;B660,B660=""),IF(טבלה135[[#This Row],[מספר סטייה]]=3,MIN(D657:D659),טבלה135[[#This Row],[מינ קבוע]]),טבלה135[[#This Row],[מינ קבוע]])</f>
        <v>24</v>
      </c>
      <c r="H659">
        <f>IF(OR(טבלה135[[#This Row],[CycleNumber]]&gt;B660,B660=""),IF(טבלה135[[#This Row],[מספר סטייה]]=3,MAX(D657:D659),טבלה135[[#This Row],[מקס קבוע]]),טבלה135[[#This Row],[מקס קבוע]])</f>
        <v>28</v>
      </c>
      <c r="I65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קבוע]]&lt;&gt;E658,1,I658+1),0))</f>
        <v>0</v>
      </c>
      <c r="J659">
        <f>IF(AND(טבלה135[[#This Row],[CycleNumber]]&lt;B660,טבלה135[[#This Row],[מקס קבוע]]&lt;&gt;""),IF(OR(טבלה135[[#This Row],[מספר סטייה]]&lt;I660,AND(טבלה135[[#This Row],[מספר סטייה]]=3,I660=1)),0,1),"")</f>
        <v>1</v>
      </c>
      <c r="K659">
        <f>IF(טבלה135[[#This Row],[מקס קבוע]]&lt;&gt;"",טבלה135[[#This Row],[מקסימום]]-טבלה135[[#This Row],[מינימום]],"")</f>
        <v>4</v>
      </c>
      <c r="L659">
        <f>IF(IFERROR(LOOKUP(טבלה135[[#This Row],[ClientID]],פיבוט!$A$4:$A$121),FALSE)=טבלה135[[#This Row],[ClientID]],1,0)</f>
        <v>1</v>
      </c>
      <c r="M659" t="str">
        <f>IF(OR(טבלה135[[#This Row],[ClientID]]=A660),"",1)</f>
        <v/>
      </c>
      <c r="N659" s="3" t="str">
        <f>IF(טבלה135[[#This Row],[טווח]]&lt;&gt;K658,טבלה135[[#This Row],[טווח]],"")</f>
        <v/>
      </c>
      <c r="O659" s="3" t="str">
        <f>IF(טבלה135[[#This Row],[מניית טווחים]]&lt;&gt;"",IF(OR(30&gt;טבלה135[[#This Row],[מקסימום]],30&lt;טבלה135[[#This Row],[מינימום]]),0,1),"")</f>
        <v/>
      </c>
    </row>
    <row r="660" spans="1:15" x14ac:dyDescent="0.25">
      <c r="A660" t="s">
        <v>64</v>
      </c>
      <c r="B660">
        <v>26</v>
      </c>
      <c r="C660">
        <v>24</v>
      </c>
      <c r="D660">
        <f>טבלה135[[#This Row],[LengthofCycle]]+1</f>
        <v>25</v>
      </c>
      <c r="E660">
        <f>IF(טבלה135[[#This Row],[CycleNumber]]&lt;3,"",IF(טבלה135[[#This Row],[CycleNumber]]=3,MIN(D658:D660),IF(I659=3,MIN(D657:D659),E659)))</f>
        <v>24</v>
      </c>
      <c r="F660">
        <f>IF(טבלה135[[#This Row],[CycleNumber]]&lt;3,"",IF(טבלה135[[#This Row],[CycleNumber]]=3,MAX(D658:D660),IF(I659=3,MAX(D657:D659),F659)))</f>
        <v>28</v>
      </c>
      <c r="G660">
        <f>IF(OR(טבלה135[[#This Row],[CycleNumber]]&gt;B661,B661=""),IF(טבלה135[[#This Row],[מספר סטייה]]=3,MIN(D658:D660),טבלה135[[#This Row],[מינ קבוע]]),טבלה135[[#This Row],[מינ קבוע]])</f>
        <v>24</v>
      </c>
      <c r="H660">
        <f>IF(OR(טבלה135[[#This Row],[CycleNumber]]&gt;B661,B661=""),IF(טבלה135[[#This Row],[מספר סטייה]]=3,MAX(D658:D660),טבלה135[[#This Row],[מקס קבוע]]),טבלה135[[#This Row],[מקס קבוע]])</f>
        <v>28</v>
      </c>
      <c r="I66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קבוע]]&lt;&gt;E659,1,I659+1),0))</f>
        <v>0</v>
      </c>
      <c r="J660">
        <f>IF(AND(טבלה135[[#This Row],[CycleNumber]]&lt;B661,טבלה135[[#This Row],[מקס קבוע]]&lt;&gt;""),IF(OR(טבלה135[[#This Row],[מספר סטייה]]&lt;I661,AND(טבלה135[[#This Row],[מספר סטייה]]=3,I661=1)),0,1),"")</f>
        <v>1</v>
      </c>
      <c r="K660">
        <f>IF(טבלה135[[#This Row],[מקס קבוע]]&lt;&gt;"",טבלה135[[#This Row],[מקסימום]]-טבלה135[[#This Row],[מינימום]],"")</f>
        <v>4</v>
      </c>
      <c r="L660">
        <f>IF(IFERROR(LOOKUP(טבלה135[[#This Row],[ClientID]],פיבוט!$A$4:$A$121),FALSE)=טבלה135[[#This Row],[ClientID]],1,0)</f>
        <v>1</v>
      </c>
      <c r="M660" t="str">
        <f>IF(OR(טבלה135[[#This Row],[ClientID]]=A661),"",1)</f>
        <v/>
      </c>
      <c r="N660" s="3" t="str">
        <f>IF(טבלה135[[#This Row],[טווח]]&lt;&gt;K659,טבלה135[[#This Row],[טווח]],"")</f>
        <v/>
      </c>
      <c r="O660" s="3" t="str">
        <f>IF(טבלה135[[#This Row],[מניית טווחים]]&lt;&gt;"",IF(OR(30&gt;טבלה135[[#This Row],[מקסימום]],30&lt;טבלה135[[#This Row],[מינימום]]),0,1),"")</f>
        <v/>
      </c>
    </row>
    <row r="661" spans="1:15" x14ac:dyDescent="0.25">
      <c r="A661" t="s">
        <v>64</v>
      </c>
      <c r="B661">
        <v>27</v>
      </c>
      <c r="C661">
        <v>27</v>
      </c>
      <c r="D661">
        <f>טבלה135[[#This Row],[LengthofCycle]]+1</f>
        <v>28</v>
      </c>
      <c r="E661">
        <f>IF(טבלה135[[#This Row],[CycleNumber]]&lt;3,"",IF(טבלה135[[#This Row],[CycleNumber]]=3,MIN(D659:D661),IF(I660=3,MIN(D658:D660),E660)))</f>
        <v>24</v>
      </c>
      <c r="F661">
        <f>IF(טבלה135[[#This Row],[CycleNumber]]&lt;3,"",IF(טבלה135[[#This Row],[CycleNumber]]=3,MAX(D659:D661),IF(I660=3,MAX(D658:D660),F660)))</f>
        <v>28</v>
      </c>
      <c r="G661">
        <f>IF(OR(טבלה135[[#This Row],[CycleNumber]]&gt;B662,B662=""),IF(טבלה135[[#This Row],[מספר סטייה]]=3,MIN(D659:D661),טבלה135[[#This Row],[מינ קבוע]]),טבלה135[[#This Row],[מינ קבוע]])</f>
        <v>24</v>
      </c>
      <c r="H661">
        <f>IF(OR(טבלה135[[#This Row],[CycleNumber]]&gt;B662,B662=""),IF(טבלה135[[#This Row],[מספר סטייה]]=3,MAX(D659:D661),טבלה135[[#This Row],[מקס קבוע]]),טבלה135[[#This Row],[מקס קבוע]])</f>
        <v>28</v>
      </c>
      <c r="I66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קבוע]]&lt;&gt;E660,1,I660+1),0))</f>
        <v>0</v>
      </c>
      <c r="J661" t="str">
        <f>IF(AND(טבלה135[[#This Row],[CycleNumber]]&lt;B662,טבלה135[[#This Row],[מקס קבוע]]&lt;&gt;""),IF(OR(טבלה135[[#This Row],[מספר סטייה]]&lt;I662,AND(טבלה135[[#This Row],[מספר סטייה]]=3,I662=1)),0,1),"")</f>
        <v/>
      </c>
      <c r="K661">
        <f>IF(טבלה135[[#This Row],[מקס קבוע]]&lt;&gt;"",טבלה135[[#This Row],[מקסימום]]-טבלה135[[#This Row],[מינימום]],"")</f>
        <v>4</v>
      </c>
      <c r="L661">
        <f>IF(IFERROR(LOOKUP(טבלה135[[#This Row],[ClientID]],פיבוט!$A$4:$A$121),FALSE)=טבלה135[[#This Row],[ClientID]],1,0)</f>
        <v>1</v>
      </c>
      <c r="M661">
        <f>IF(OR(טבלה135[[#This Row],[ClientID]]=A662),"",1)</f>
        <v>1</v>
      </c>
      <c r="N661" s="3" t="str">
        <f>IF(טבלה135[[#This Row],[טווח]]&lt;&gt;K660,טבלה135[[#This Row],[טווח]],"")</f>
        <v/>
      </c>
      <c r="O661" s="3" t="str">
        <f>IF(טבלה135[[#This Row],[מניית טווחים]]&lt;&gt;"",IF(OR(30&gt;טבלה135[[#This Row],[מקסימום]],30&lt;טבלה135[[#This Row],[מינימום]]),0,1),"")</f>
        <v/>
      </c>
    </row>
    <row r="662" spans="1:15" x14ac:dyDescent="0.25">
      <c r="A662" t="s">
        <v>65</v>
      </c>
      <c r="B662">
        <v>1</v>
      </c>
      <c r="C662">
        <v>29</v>
      </c>
      <c r="D662">
        <f>טבלה135[[#This Row],[LengthofCycle]]+1</f>
        <v>30</v>
      </c>
      <c r="E662" t="str">
        <f>IF(טבלה135[[#This Row],[CycleNumber]]&lt;3,"",IF(טבלה135[[#This Row],[CycleNumber]]=3,MIN(D660:D662),IF(I661=3,MIN(D659:D661),E661)))</f>
        <v/>
      </c>
      <c r="F662" t="str">
        <f>IF(טבלה135[[#This Row],[CycleNumber]]&lt;3,"",IF(טבלה135[[#This Row],[CycleNumber]]=3,MAX(D660:D662),IF(I661=3,MAX(D659:D661),F661)))</f>
        <v/>
      </c>
      <c r="G662" t="str">
        <f>IF(OR(טבלה135[[#This Row],[CycleNumber]]&gt;B663,B663=""),IF(טבלה135[[#This Row],[מספר סטייה]]=3,MIN(D660:D662),טבלה135[[#This Row],[מינ קבוע]]),טבלה135[[#This Row],[מינ קבוע]])</f>
        <v/>
      </c>
      <c r="H662" t="str">
        <f>IF(OR(טבלה135[[#This Row],[CycleNumber]]&gt;B663,B663=""),IF(טבלה135[[#This Row],[מספר סטייה]]=3,MAX(D660:D662),טבלה135[[#This Row],[מקס קבוע]]),טבלה135[[#This Row],[מקס קבוע]])</f>
        <v/>
      </c>
      <c r="I662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קבוע]]&lt;&gt;E661,1,I661+1),0))</f>
        <v/>
      </c>
      <c r="J662" t="str">
        <f>IF(AND(טבלה135[[#This Row],[CycleNumber]]&lt;B663,טבלה135[[#This Row],[מקס קבוע]]&lt;&gt;""),IF(OR(טבלה135[[#This Row],[מספר סטייה]]&lt;I663,AND(טבלה135[[#This Row],[מספר סטייה]]=3,I663=1)),0,1),"")</f>
        <v/>
      </c>
      <c r="K662" t="str">
        <f>IF(טבלה135[[#This Row],[מקס קבוע]]&lt;&gt;"",טבלה135[[#This Row],[מקסימום]]-טבלה135[[#This Row],[מינימום]],"")</f>
        <v/>
      </c>
      <c r="L662">
        <f>IF(IFERROR(LOOKUP(טבלה135[[#This Row],[ClientID]],פיבוט!$A$4:$A$121),FALSE)=טבלה135[[#This Row],[ClientID]],1,0)</f>
        <v>1</v>
      </c>
      <c r="M662" t="str">
        <f>IF(OR(טבלה135[[#This Row],[ClientID]]=A663),"",1)</f>
        <v/>
      </c>
      <c r="N662" s="3" t="str">
        <f>IF(טבלה135[[#This Row],[טווח]]&lt;&gt;K661,טבלה135[[#This Row],[טווח]],"")</f>
        <v/>
      </c>
      <c r="O662" s="3" t="str">
        <f>IF(טבלה135[[#This Row],[מניית טווחים]]&lt;&gt;"",IF(OR(30&gt;טבלה135[[#This Row],[מקסימום]],30&lt;טבלה135[[#This Row],[מינימום]]),0,1),"")</f>
        <v/>
      </c>
    </row>
    <row r="663" spans="1:15" x14ac:dyDescent="0.25">
      <c r="A663" t="s">
        <v>65</v>
      </c>
      <c r="B663">
        <v>2</v>
      </c>
      <c r="C663">
        <v>37</v>
      </c>
      <c r="D663">
        <f>טבלה135[[#This Row],[LengthofCycle]]+1</f>
        <v>38</v>
      </c>
      <c r="E663" t="str">
        <f>IF(טבלה135[[#This Row],[CycleNumber]]&lt;3,"",IF(טבלה135[[#This Row],[CycleNumber]]=3,MIN(D661:D663),IF(I662=3,MIN(D660:D662),E662)))</f>
        <v/>
      </c>
      <c r="F663" t="str">
        <f>IF(טבלה135[[#This Row],[CycleNumber]]&lt;3,"",IF(טבלה135[[#This Row],[CycleNumber]]=3,MAX(D661:D663),IF(I662=3,MAX(D660:D662),F662)))</f>
        <v/>
      </c>
      <c r="G663" t="str">
        <f>IF(OR(טבלה135[[#This Row],[CycleNumber]]&gt;B664,B664=""),IF(טבלה135[[#This Row],[מספר סטייה]]=3,MIN(D661:D663),טבלה135[[#This Row],[מינ קבוע]]),טבלה135[[#This Row],[מינ קבוע]])</f>
        <v/>
      </c>
      <c r="H663" t="str">
        <f>IF(OR(טבלה135[[#This Row],[CycleNumber]]&gt;B664,B664=""),IF(טבלה135[[#This Row],[מספר סטייה]]=3,MAX(D661:D663),טבלה135[[#This Row],[מקס קבוע]]),טבלה135[[#This Row],[מקס קבוע]])</f>
        <v/>
      </c>
      <c r="I66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קבוע]]&lt;&gt;E662,1,I662+1),0))</f>
        <v/>
      </c>
      <c r="J663" t="str">
        <f>IF(AND(טבלה135[[#This Row],[CycleNumber]]&lt;B664,טבלה135[[#This Row],[מקס קבוע]]&lt;&gt;""),IF(OR(טבלה135[[#This Row],[מספר סטייה]]&lt;I664,AND(טבלה135[[#This Row],[מספר סטייה]]=3,I664=1)),0,1),"")</f>
        <v/>
      </c>
      <c r="K663" t="str">
        <f>IF(טבלה135[[#This Row],[מקס קבוע]]&lt;&gt;"",טבלה135[[#This Row],[מקסימום]]-טבלה135[[#This Row],[מינימום]],"")</f>
        <v/>
      </c>
      <c r="L663">
        <f>IF(IFERROR(LOOKUP(טבלה135[[#This Row],[ClientID]],פיבוט!$A$4:$A$121),FALSE)=טבלה135[[#This Row],[ClientID]],1,0)</f>
        <v>1</v>
      </c>
      <c r="M663" t="str">
        <f>IF(OR(טבלה135[[#This Row],[ClientID]]=A664),"",1)</f>
        <v/>
      </c>
      <c r="N663" s="3" t="str">
        <f>IF(טבלה135[[#This Row],[טווח]]&lt;&gt;K662,טבלה135[[#This Row],[טווח]],"")</f>
        <v/>
      </c>
      <c r="O663" s="3" t="str">
        <f>IF(טבלה135[[#This Row],[מניית טווחים]]&lt;&gt;"",IF(OR(30&gt;טבלה135[[#This Row],[מקסימום]],30&lt;טבלה135[[#This Row],[מינימום]]),0,1),"")</f>
        <v/>
      </c>
    </row>
    <row r="664" spans="1:15" x14ac:dyDescent="0.25">
      <c r="A664" t="s">
        <v>65</v>
      </c>
      <c r="B664">
        <v>3</v>
      </c>
      <c r="C664">
        <v>32</v>
      </c>
      <c r="D664">
        <f>טבלה135[[#This Row],[LengthofCycle]]+1</f>
        <v>33</v>
      </c>
      <c r="E664">
        <f>IF(טבלה135[[#This Row],[CycleNumber]]&lt;3,"",IF(טבלה135[[#This Row],[CycleNumber]]=3,MIN(D662:D664),IF(I663=3,MIN(D661:D663),E663)))</f>
        <v>30</v>
      </c>
      <c r="F664">
        <f>IF(טבלה135[[#This Row],[CycleNumber]]&lt;3,"",IF(טבלה135[[#This Row],[CycleNumber]]=3,MAX(D662:D664),IF(I663=3,MAX(D661:D663),F663)))</f>
        <v>38</v>
      </c>
      <c r="G664">
        <f>IF(OR(טבלה135[[#This Row],[CycleNumber]]&gt;B665,B665=""),IF(טבלה135[[#This Row],[מספר סטייה]]=3,MIN(D662:D664),טבלה135[[#This Row],[מינ קבוע]]),טבלה135[[#This Row],[מינ קבוע]])</f>
        <v>30</v>
      </c>
      <c r="H664">
        <f>IF(OR(טבלה135[[#This Row],[CycleNumber]]&gt;B665,B665=""),IF(טבלה135[[#This Row],[מספר סטייה]]=3,MAX(D662:D664),טבלה135[[#This Row],[מקס קבוע]]),טבלה135[[#This Row],[מקס קבוע]])</f>
        <v>38</v>
      </c>
      <c r="I66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קבוע]]&lt;&gt;E663,1,I663+1),0))</f>
        <v>0</v>
      </c>
      <c r="J664">
        <f>IF(AND(טבלה135[[#This Row],[CycleNumber]]&lt;B665,טבלה135[[#This Row],[מקס קבוע]]&lt;&gt;""),IF(OR(טבלה135[[#This Row],[מספר סטייה]]&lt;I665,AND(טבלה135[[#This Row],[מספר סטייה]]=3,I665=1)),0,1),"")</f>
        <v>1</v>
      </c>
      <c r="K664">
        <f>IF(טבלה135[[#This Row],[מקס קבוע]]&lt;&gt;"",טבלה135[[#This Row],[מקסימום]]-טבלה135[[#This Row],[מינימום]],"")</f>
        <v>8</v>
      </c>
      <c r="L664">
        <f>IF(IFERROR(LOOKUP(טבלה135[[#This Row],[ClientID]],פיבוט!$A$4:$A$121),FALSE)=טבלה135[[#This Row],[ClientID]],1,0)</f>
        <v>1</v>
      </c>
      <c r="M664" t="str">
        <f>IF(OR(טבלה135[[#This Row],[ClientID]]=A665),"",1)</f>
        <v/>
      </c>
      <c r="N664" s="3">
        <f>IF(טבלה135[[#This Row],[טווח]]&lt;&gt;K663,טבלה135[[#This Row],[טווח]],"")</f>
        <v>8</v>
      </c>
      <c r="O664" s="3">
        <f>IF(טבלה135[[#This Row],[מניית טווחים]]&lt;&gt;"",IF(OR(30&gt;טבלה135[[#This Row],[מקסימום]],30&lt;טבלה135[[#This Row],[מינימום]]),0,1),"")</f>
        <v>1</v>
      </c>
    </row>
    <row r="665" spans="1:15" x14ac:dyDescent="0.25">
      <c r="A665" t="s">
        <v>65</v>
      </c>
      <c r="B665">
        <v>4</v>
      </c>
      <c r="C665">
        <v>32</v>
      </c>
      <c r="D665">
        <f>טבלה135[[#This Row],[LengthofCycle]]+1</f>
        <v>33</v>
      </c>
      <c r="E665">
        <f>IF(טבלה135[[#This Row],[CycleNumber]]&lt;3,"",IF(טבלה135[[#This Row],[CycleNumber]]=3,MIN(D663:D665),IF(I664=3,MIN(D662:D664),E664)))</f>
        <v>30</v>
      </c>
      <c r="F665">
        <f>IF(טבלה135[[#This Row],[CycleNumber]]&lt;3,"",IF(טבלה135[[#This Row],[CycleNumber]]=3,MAX(D663:D665),IF(I664=3,MAX(D662:D664),F664)))</f>
        <v>38</v>
      </c>
      <c r="G665">
        <f>IF(OR(טבלה135[[#This Row],[CycleNumber]]&gt;B666,B666=""),IF(טבלה135[[#This Row],[מספר סטייה]]=3,MIN(D663:D665),טבלה135[[#This Row],[מינ קבוע]]),טבלה135[[#This Row],[מינ קבוע]])</f>
        <v>30</v>
      </c>
      <c r="H665">
        <f>IF(OR(טבלה135[[#This Row],[CycleNumber]]&gt;B666,B666=""),IF(טבלה135[[#This Row],[מספר סטייה]]=3,MAX(D663:D665),טבלה135[[#This Row],[מקס קבוע]]),טבלה135[[#This Row],[מקס קבוע]])</f>
        <v>38</v>
      </c>
      <c r="I66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קבוע]]&lt;&gt;E664,1,I664+1),0))</f>
        <v>0</v>
      </c>
      <c r="J665">
        <f>IF(AND(טבלה135[[#This Row],[CycleNumber]]&lt;B666,טבלה135[[#This Row],[מקס קבוע]]&lt;&gt;""),IF(OR(טבלה135[[#This Row],[מספר סטייה]]&lt;I666,AND(טבלה135[[#This Row],[מספר סטייה]]=3,I666=1)),0,1),"")</f>
        <v>1</v>
      </c>
      <c r="K665">
        <f>IF(טבלה135[[#This Row],[מקס קבוע]]&lt;&gt;"",טבלה135[[#This Row],[מקסימום]]-טבלה135[[#This Row],[מינימום]],"")</f>
        <v>8</v>
      </c>
      <c r="L665">
        <f>IF(IFERROR(LOOKUP(טבלה135[[#This Row],[ClientID]],פיבוט!$A$4:$A$121),FALSE)=טבלה135[[#This Row],[ClientID]],1,0)</f>
        <v>1</v>
      </c>
      <c r="M665" t="str">
        <f>IF(OR(טבלה135[[#This Row],[ClientID]]=A666),"",1)</f>
        <v/>
      </c>
      <c r="N665" s="3" t="str">
        <f>IF(טבלה135[[#This Row],[טווח]]&lt;&gt;K664,טבלה135[[#This Row],[טווח]],"")</f>
        <v/>
      </c>
      <c r="O665" s="3" t="str">
        <f>IF(טבלה135[[#This Row],[מניית טווחים]]&lt;&gt;"",IF(OR(30&gt;טבלה135[[#This Row],[מקסימום]],30&lt;טבלה135[[#This Row],[מינימום]]),0,1),"")</f>
        <v/>
      </c>
    </row>
    <row r="666" spans="1:15" x14ac:dyDescent="0.25">
      <c r="A666" t="s">
        <v>65</v>
      </c>
      <c r="B666">
        <v>5</v>
      </c>
      <c r="C666">
        <v>30</v>
      </c>
      <c r="D666">
        <f>טבלה135[[#This Row],[LengthofCycle]]+1</f>
        <v>31</v>
      </c>
      <c r="E666">
        <f>IF(טבלה135[[#This Row],[CycleNumber]]&lt;3,"",IF(טבלה135[[#This Row],[CycleNumber]]=3,MIN(D664:D666),IF(I665=3,MIN(D663:D665),E665)))</f>
        <v>30</v>
      </c>
      <c r="F666">
        <f>IF(טבלה135[[#This Row],[CycleNumber]]&lt;3,"",IF(טבלה135[[#This Row],[CycleNumber]]=3,MAX(D664:D666),IF(I665=3,MAX(D663:D665),F665)))</f>
        <v>38</v>
      </c>
      <c r="G666">
        <f>IF(OR(טבלה135[[#This Row],[CycleNumber]]&gt;B667,B667=""),IF(טבלה135[[#This Row],[מספר סטייה]]=3,MIN(D664:D666),טבלה135[[#This Row],[מינ קבוע]]),טבלה135[[#This Row],[מינ קבוע]])</f>
        <v>30</v>
      </c>
      <c r="H666">
        <f>IF(OR(טבלה135[[#This Row],[CycleNumber]]&gt;B667,B667=""),IF(טבלה135[[#This Row],[מספר סטייה]]=3,MAX(D664:D666),טבלה135[[#This Row],[מקס קבוע]]),טבלה135[[#This Row],[מקס קבוע]])</f>
        <v>38</v>
      </c>
      <c r="I66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קבוע]]&lt;&gt;E665,1,I665+1),0))</f>
        <v>0</v>
      </c>
      <c r="J666">
        <f>IF(AND(טבלה135[[#This Row],[CycleNumber]]&lt;B667,טבלה135[[#This Row],[מקס קבוע]]&lt;&gt;""),IF(OR(טבלה135[[#This Row],[מספר סטייה]]&lt;I667,AND(טבלה135[[#This Row],[מספר סטייה]]=3,I667=1)),0,1),"")</f>
        <v>1</v>
      </c>
      <c r="K666">
        <f>IF(טבלה135[[#This Row],[מקס קבוע]]&lt;&gt;"",טבלה135[[#This Row],[מקסימום]]-טבלה135[[#This Row],[מינימום]],"")</f>
        <v>8</v>
      </c>
      <c r="L666">
        <f>IF(IFERROR(LOOKUP(טבלה135[[#This Row],[ClientID]],פיבוט!$A$4:$A$121),FALSE)=טבלה135[[#This Row],[ClientID]],1,0)</f>
        <v>1</v>
      </c>
      <c r="M666" t="str">
        <f>IF(OR(טבלה135[[#This Row],[ClientID]]=A667),"",1)</f>
        <v/>
      </c>
      <c r="N666" s="3" t="str">
        <f>IF(טבלה135[[#This Row],[טווח]]&lt;&gt;K665,טבלה135[[#This Row],[טווח]],"")</f>
        <v/>
      </c>
      <c r="O666" s="3" t="str">
        <f>IF(טבלה135[[#This Row],[מניית טווחים]]&lt;&gt;"",IF(OR(30&gt;טבלה135[[#This Row],[מקסימום]],30&lt;טבלה135[[#This Row],[מינימום]]),0,1),"")</f>
        <v/>
      </c>
    </row>
    <row r="667" spans="1:15" x14ac:dyDescent="0.25">
      <c r="A667" t="s">
        <v>65</v>
      </c>
      <c r="B667">
        <v>6</v>
      </c>
      <c r="C667">
        <v>29</v>
      </c>
      <c r="D667">
        <f>טבלה135[[#This Row],[LengthofCycle]]+1</f>
        <v>30</v>
      </c>
      <c r="E667">
        <f>IF(טבלה135[[#This Row],[CycleNumber]]&lt;3,"",IF(טבלה135[[#This Row],[CycleNumber]]=3,MIN(D665:D667),IF(I666=3,MIN(D664:D666),E666)))</f>
        <v>30</v>
      </c>
      <c r="F667">
        <f>IF(טבלה135[[#This Row],[CycleNumber]]&lt;3,"",IF(טבלה135[[#This Row],[CycleNumber]]=3,MAX(D665:D667),IF(I666=3,MAX(D664:D666),F666)))</f>
        <v>38</v>
      </c>
      <c r="G667">
        <f>IF(OR(טבלה135[[#This Row],[CycleNumber]]&gt;B668,B668=""),IF(טבלה135[[#This Row],[מספר סטייה]]=3,MIN(D665:D667),טבלה135[[#This Row],[מינ קבוע]]),טבלה135[[#This Row],[מינ קבוע]])</f>
        <v>30</v>
      </c>
      <c r="H667">
        <f>IF(OR(טבלה135[[#This Row],[CycleNumber]]&gt;B668,B668=""),IF(טבלה135[[#This Row],[מספר סטייה]]=3,MAX(D665:D667),טבלה135[[#This Row],[מקס קבוע]]),טבלה135[[#This Row],[מקס קבוע]])</f>
        <v>38</v>
      </c>
      <c r="I66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קבוע]]&lt;&gt;E666,1,I666+1),0))</f>
        <v>0</v>
      </c>
      <c r="J667">
        <f>IF(AND(טבלה135[[#This Row],[CycleNumber]]&lt;B668,טבלה135[[#This Row],[מקס קבוע]]&lt;&gt;""),IF(OR(טבלה135[[#This Row],[מספר סטייה]]&lt;I668,AND(טבלה135[[#This Row],[מספר סטייה]]=3,I668=1)),0,1),"")</f>
        <v>1</v>
      </c>
      <c r="K667">
        <f>IF(טבלה135[[#This Row],[מקס קבוע]]&lt;&gt;"",טבלה135[[#This Row],[מקסימום]]-טבלה135[[#This Row],[מינימום]],"")</f>
        <v>8</v>
      </c>
      <c r="L667">
        <f>IF(IFERROR(LOOKUP(טבלה135[[#This Row],[ClientID]],פיבוט!$A$4:$A$121),FALSE)=טבלה135[[#This Row],[ClientID]],1,0)</f>
        <v>1</v>
      </c>
      <c r="M667" t="str">
        <f>IF(OR(טבלה135[[#This Row],[ClientID]]=A668),"",1)</f>
        <v/>
      </c>
      <c r="N667" s="3" t="str">
        <f>IF(טבלה135[[#This Row],[טווח]]&lt;&gt;K666,טבלה135[[#This Row],[טווח]],"")</f>
        <v/>
      </c>
      <c r="O667" s="3" t="str">
        <f>IF(טבלה135[[#This Row],[מניית טווחים]]&lt;&gt;"",IF(OR(30&gt;טבלה135[[#This Row],[מקסימום]],30&lt;טבלה135[[#This Row],[מינימום]]),0,1),"")</f>
        <v/>
      </c>
    </row>
    <row r="668" spans="1:15" x14ac:dyDescent="0.25">
      <c r="A668" t="s">
        <v>65</v>
      </c>
      <c r="B668">
        <v>7</v>
      </c>
      <c r="C668">
        <v>30</v>
      </c>
      <c r="D668">
        <f>טבלה135[[#This Row],[LengthofCycle]]+1</f>
        <v>31</v>
      </c>
      <c r="E668">
        <f>IF(טבלה135[[#This Row],[CycleNumber]]&lt;3,"",IF(טבלה135[[#This Row],[CycleNumber]]=3,MIN(D666:D668),IF(I667=3,MIN(D665:D667),E667)))</f>
        <v>30</v>
      </c>
      <c r="F668">
        <f>IF(טבלה135[[#This Row],[CycleNumber]]&lt;3,"",IF(טבלה135[[#This Row],[CycleNumber]]=3,MAX(D666:D668),IF(I667=3,MAX(D665:D667),F667)))</f>
        <v>38</v>
      </c>
      <c r="G668">
        <f>IF(OR(טבלה135[[#This Row],[CycleNumber]]&gt;B669,B669=""),IF(טבלה135[[#This Row],[מספר סטייה]]=3,MIN(D666:D668),טבלה135[[#This Row],[מינ קבוע]]),טבלה135[[#This Row],[מינ קבוע]])</f>
        <v>30</v>
      </c>
      <c r="H668">
        <f>IF(OR(טבלה135[[#This Row],[CycleNumber]]&gt;B669,B669=""),IF(טבלה135[[#This Row],[מספר סטייה]]=3,MAX(D666:D668),טבלה135[[#This Row],[מקס קבוע]]),טבלה135[[#This Row],[מקס קבוע]])</f>
        <v>38</v>
      </c>
      <c r="I66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קבוע]]&lt;&gt;E667,1,I667+1),0))</f>
        <v>0</v>
      </c>
      <c r="J668">
        <f>IF(AND(טבלה135[[#This Row],[CycleNumber]]&lt;B669,טבלה135[[#This Row],[מקס קבוע]]&lt;&gt;""),IF(OR(טבלה135[[#This Row],[מספר סטייה]]&lt;I669,AND(טבלה135[[#This Row],[מספר סטייה]]=3,I669=1)),0,1),"")</f>
        <v>1</v>
      </c>
      <c r="K668">
        <f>IF(טבלה135[[#This Row],[מקס קבוע]]&lt;&gt;"",טבלה135[[#This Row],[מקסימום]]-טבלה135[[#This Row],[מינימום]],"")</f>
        <v>8</v>
      </c>
      <c r="L668">
        <f>IF(IFERROR(LOOKUP(טבלה135[[#This Row],[ClientID]],פיבוט!$A$4:$A$121),FALSE)=טבלה135[[#This Row],[ClientID]],1,0)</f>
        <v>1</v>
      </c>
      <c r="M668" t="str">
        <f>IF(OR(טבלה135[[#This Row],[ClientID]]=A669),"",1)</f>
        <v/>
      </c>
      <c r="N668" s="3" t="str">
        <f>IF(טבלה135[[#This Row],[טווח]]&lt;&gt;K667,טבלה135[[#This Row],[טווח]],"")</f>
        <v/>
      </c>
      <c r="O668" s="3" t="str">
        <f>IF(טבלה135[[#This Row],[מניית טווחים]]&lt;&gt;"",IF(OR(30&gt;טבלה135[[#This Row],[מקסימום]],30&lt;טבלה135[[#This Row],[מינימום]]),0,1),"")</f>
        <v/>
      </c>
    </row>
    <row r="669" spans="1:15" x14ac:dyDescent="0.25">
      <c r="A669" t="s">
        <v>65</v>
      </c>
      <c r="B669">
        <v>8</v>
      </c>
      <c r="C669">
        <v>32</v>
      </c>
      <c r="D669">
        <f>טבלה135[[#This Row],[LengthofCycle]]+1</f>
        <v>33</v>
      </c>
      <c r="E669">
        <f>IF(טבלה135[[#This Row],[CycleNumber]]&lt;3,"",IF(טבלה135[[#This Row],[CycleNumber]]=3,MIN(D667:D669),IF(I668=3,MIN(D666:D668),E668)))</f>
        <v>30</v>
      </c>
      <c r="F669">
        <f>IF(טבלה135[[#This Row],[CycleNumber]]&lt;3,"",IF(טבלה135[[#This Row],[CycleNumber]]=3,MAX(D667:D669),IF(I668=3,MAX(D666:D668),F668)))</f>
        <v>38</v>
      </c>
      <c r="G669">
        <f>IF(OR(טבלה135[[#This Row],[CycleNumber]]&gt;B670,B670=""),IF(טבלה135[[#This Row],[מספר סטייה]]=3,MIN(D667:D669),טבלה135[[#This Row],[מינ קבוע]]),טבלה135[[#This Row],[מינ קבוע]])</f>
        <v>30</v>
      </c>
      <c r="H669">
        <f>IF(OR(טבלה135[[#This Row],[CycleNumber]]&gt;B670,B670=""),IF(טבלה135[[#This Row],[מספר סטייה]]=3,MAX(D667:D669),טבלה135[[#This Row],[מקס קבוע]]),טבלה135[[#This Row],[מקס קבוע]])</f>
        <v>38</v>
      </c>
      <c r="I66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קבוע]]&lt;&gt;E668,1,I668+1),0))</f>
        <v>0</v>
      </c>
      <c r="J669">
        <f>IF(AND(טבלה135[[#This Row],[CycleNumber]]&lt;B670,טבלה135[[#This Row],[מקס קבוע]]&lt;&gt;""),IF(OR(טבלה135[[#This Row],[מספר סטייה]]&lt;I670,AND(טבלה135[[#This Row],[מספר סטייה]]=3,I670=1)),0,1),"")</f>
        <v>1</v>
      </c>
      <c r="K669">
        <f>IF(טבלה135[[#This Row],[מקס קבוע]]&lt;&gt;"",טבלה135[[#This Row],[מקסימום]]-טבלה135[[#This Row],[מינימום]],"")</f>
        <v>8</v>
      </c>
      <c r="L669">
        <f>IF(IFERROR(LOOKUP(טבלה135[[#This Row],[ClientID]],פיבוט!$A$4:$A$121),FALSE)=טבלה135[[#This Row],[ClientID]],1,0)</f>
        <v>1</v>
      </c>
      <c r="M669" t="str">
        <f>IF(OR(טבלה135[[#This Row],[ClientID]]=A670),"",1)</f>
        <v/>
      </c>
      <c r="N669" s="3" t="str">
        <f>IF(טבלה135[[#This Row],[טווח]]&lt;&gt;K668,טבלה135[[#This Row],[טווח]],"")</f>
        <v/>
      </c>
      <c r="O669" s="3" t="str">
        <f>IF(טבלה135[[#This Row],[מניית טווחים]]&lt;&gt;"",IF(OR(30&gt;טבלה135[[#This Row],[מקסימום]],30&lt;טבלה135[[#This Row],[מינימום]]),0,1),"")</f>
        <v/>
      </c>
    </row>
    <row r="670" spans="1:15" x14ac:dyDescent="0.25">
      <c r="A670" t="s">
        <v>65</v>
      </c>
      <c r="B670">
        <v>9</v>
      </c>
      <c r="C670">
        <v>31</v>
      </c>
      <c r="D670">
        <f>טבלה135[[#This Row],[LengthofCycle]]+1</f>
        <v>32</v>
      </c>
      <c r="E670">
        <f>IF(טבלה135[[#This Row],[CycleNumber]]&lt;3,"",IF(טבלה135[[#This Row],[CycleNumber]]=3,MIN(D668:D670),IF(I669=3,MIN(D667:D669),E669)))</f>
        <v>30</v>
      </c>
      <c r="F670">
        <f>IF(טבלה135[[#This Row],[CycleNumber]]&lt;3,"",IF(טבלה135[[#This Row],[CycleNumber]]=3,MAX(D668:D670),IF(I669=3,MAX(D667:D669),F669)))</f>
        <v>38</v>
      </c>
      <c r="G670">
        <f>IF(OR(טבלה135[[#This Row],[CycleNumber]]&gt;B671,B671=""),IF(טבלה135[[#This Row],[מספר סטייה]]=3,MIN(D668:D670),טבלה135[[#This Row],[מינ קבוע]]),טבלה135[[#This Row],[מינ קבוע]])</f>
        <v>30</v>
      </c>
      <c r="H670">
        <f>IF(OR(טבלה135[[#This Row],[CycleNumber]]&gt;B671,B671=""),IF(טבלה135[[#This Row],[מספר סטייה]]=3,MAX(D668:D670),טבלה135[[#This Row],[מקס קבוע]]),טבלה135[[#This Row],[מקס קבוע]])</f>
        <v>38</v>
      </c>
      <c r="I67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קבוע]]&lt;&gt;E669,1,I669+1),0))</f>
        <v>0</v>
      </c>
      <c r="J670">
        <f>IF(AND(טבלה135[[#This Row],[CycleNumber]]&lt;B671,טבלה135[[#This Row],[מקס קבוע]]&lt;&gt;""),IF(OR(טבלה135[[#This Row],[מספר סטייה]]&lt;I671,AND(טבלה135[[#This Row],[מספר סטייה]]=3,I671=1)),0,1),"")</f>
        <v>1</v>
      </c>
      <c r="K670">
        <f>IF(טבלה135[[#This Row],[מקס קבוע]]&lt;&gt;"",טבלה135[[#This Row],[מקסימום]]-טבלה135[[#This Row],[מינימום]],"")</f>
        <v>8</v>
      </c>
      <c r="L670">
        <f>IF(IFERROR(LOOKUP(טבלה135[[#This Row],[ClientID]],פיבוט!$A$4:$A$121),FALSE)=טבלה135[[#This Row],[ClientID]],1,0)</f>
        <v>1</v>
      </c>
      <c r="M670" t="str">
        <f>IF(OR(טבלה135[[#This Row],[ClientID]]=A671),"",1)</f>
        <v/>
      </c>
      <c r="N670" s="3" t="str">
        <f>IF(טבלה135[[#This Row],[טווח]]&lt;&gt;K669,טבלה135[[#This Row],[טווח]],"")</f>
        <v/>
      </c>
      <c r="O670" s="3" t="str">
        <f>IF(טבלה135[[#This Row],[מניית טווחים]]&lt;&gt;"",IF(OR(30&gt;טבלה135[[#This Row],[מקסימום]],30&lt;טבלה135[[#This Row],[מינימום]]),0,1),"")</f>
        <v/>
      </c>
    </row>
    <row r="671" spans="1:15" x14ac:dyDescent="0.25">
      <c r="A671" t="s">
        <v>65</v>
      </c>
      <c r="B671">
        <v>10</v>
      </c>
      <c r="C671">
        <v>30</v>
      </c>
      <c r="D671">
        <f>טבלה135[[#This Row],[LengthofCycle]]+1</f>
        <v>31</v>
      </c>
      <c r="E671">
        <f>IF(טבלה135[[#This Row],[CycleNumber]]&lt;3,"",IF(טבלה135[[#This Row],[CycleNumber]]=3,MIN(D669:D671),IF(I670=3,MIN(D668:D670),E670)))</f>
        <v>30</v>
      </c>
      <c r="F671">
        <f>IF(טבלה135[[#This Row],[CycleNumber]]&lt;3,"",IF(טבלה135[[#This Row],[CycleNumber]]=3,MAX(D669:D671),IF(I670=3,MAX(D668:D670),F670)))</f>
        <v>38</v>
      </c>
      <c r="G671">
        <f>IF(OR(טבלה135[[#This Row],[CycleNumber]]&gt;B672,B672=""),IF(טבלה135[[#This Row],[מספר סטייה]]=3,MIN(D669:D671),טבלה135[[#This Row],[מינ קבוע]]),טבלה135[[#This Row],[מינ קבוע]])</f>
        <v>30</v>
      </c>
      <c r="H671">
        <f>IF(OR(טבלה135[[#This Row],[CycleNumber]]&gt;B672,B672=""),IF(טבלה135[[#This Row],[מספר סטייה]]=3,MAX(D669:D671),טבלה135[[#This Row],[מקס קבוע]]),טבלה135[[#This Row],[מקס קבוע]])</f>
        <v>38</v>
      </c>
      <c r="I67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קבוע]]&lt;&gt;E670,1,I670+1),0))</f>
        <v>0</v>
      </c>
      <c r="J671">
        <f>IF(AND(טבלה135[[#This Row],[CycleNumber]]&lt;B672,טבלה135[[#This Row],[מקס קבוע]]&lt;&gt;""),IF(OR(טבלה135[[#This Row],[מספר סטייה]]&lt;I672,AND(טבלה135[[#This Row],[מספר סטייה]]=3,I672=1)),0,1),"")</f>
        <v>1</v>
      </c>
      <c r="K671">
        <f>IF(טבלה135[[#This Row],[מקס קבוע]]&lt;&gt;"",טבלה135[[#This Row],[מקסימום]]-טבלה135[[#This Row],[מינימום]],"")</f>
        <v>8</v>
      </c>
      <c r="L671">
        <f>IF(IFERROR(LOOKUP(טבלה135[[#This Row],[ClientID]],פיבוט!$A$4:$A$121),FALSE)=טבלה135[[#This Row],[ClientID]],1,0)</f>
        <v>1</v>
      </c>
      <c r="M671" t="str">
        <f>IF(OR(טבלה135[[#This Row],[ClientID]]=A672),"",1)</f>
        <v/>
      </c>
      <c r="N671" s="3" t="str">
        <f>IF(טבלה135[[#This Row],[טווח]]&lt;&gt;K670,טבלה135[[#This Row],[טווח]],"")</f>
        <v/>
      </c>
      <c r="O671" s="3" t="str">
        <f>IF(טבלה135[[#This Row],[מניית טווחים]]&lt;&gt;"",IF(OR(30&gt;טבלה135[[#This Row],[מקסימום]],30&lt;טבלה135[[#This Row],[מינימום]]),0,1),"")</f>
        <v/>
      </c>
    </row>
    <row r="672" spans="1:15" x14ac:dyDescent="0.25">
      <c r="A672" t="s">
        <v>65</v>
      </c>
      <c r="B672">
        <v>11</v>
      </c>
      <c r="C672">
        <v>35</v>
      </c>
      <c r="D672">
        <f>טבלה135[[#This Row],[LengthofCycle]]+1</f>
        <v>36</v>
      </c>
      <c r="E672">
        <f>IF(טבלה135[[#This Row],[CycleNumber]]&lt;3,"",IF(טבלה135[[#This Row],[CycleNumber]]=3,MIN(D670:D672),IF(I671=3,MIN(D669:D671),E671)))</f>
        <v>30</v>
      </c>
      <c r="F672">
        <f>IF(טבלה135[[#This Row],[CycleNumber]]&lt;3,"",IF(טבלה135[[#This Row],[CycleNumber]]=3,MAX(D670:D672),IF(I671=3,MAX(D669:D671),F671)))</f>
        <v>38</v>
      </c>
      <c r="G672">
        <f>IF(OR(טבלה135[[#This Row],[CycleNumber]]&gt;B673,B673=""),IF(טבלה135[[#This Row],[מספר סטייה]]=3,MIN(D670:D672),טבלה135[[#This Row],[מינ קבוע]]),טבלה135[[#This Row],[מינ קבוע]])</f>
        <v>30</v>
      </c>
      <c r="H672">
        <f>IF(OR(טבלה135[[#This Row],[CycleNumber]]&gt;B673,B673=""),IF(טבלה135[[#This Row],[מספר סטייה]]=3,MAX(D670:D672),טבלה135[[#This Row],[מקס קבוע]]),טבלה135[[#This Row],[מקס קבוע]])</f>
        <v>38</v>
      </c>
      <c r="I67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קבוע]]&lt;&gt;E671,1,I671+1),0))</f>
        <v>0</v>
      </c>
      <c r="J672" t="str">
        <f>IF(AND(טבלה135[[#This Row],[CycleNumber]]&lt;B673,טבלה135[[#This Row],[מקס קבוע]]&lt;&gt;""),IF(OR(טבלה135[[#This Row],[מספר סטייה]]&lt;I673,AND(טבלה135[[#This Row],[מספר סטייה]]=3,I673=1)),0,1),"")</f>
        <v/>
      </c>
      <c r="K672">
        <f>IF(טבלה135[[#This Row],[מקס קבוע]]&lt;&gt;"",טבלה135[[#This Row],[מקסימום]]-טבלה135[[#This Row],[מינימום]],"")</f>
        <v>8</v>
      </c>
      <c r="L672">
        <f>IF(IFERROR(LOOKUP(טבלה135[[#This Row],[ClientID]],פיבוט!$A$4:$A$121),FALSE)=טבלה135[[#This Row],[ClientID]],1,0)</f>
        <v>1</v>
      </c>
      <c r="M672">
        <f>IF(OR(טבלה135[[#This Row],[ClientID]]=A673),"",1)</f>
        <v>1</v>
      </c>
      <c r="N672" s="3" t="str">
        <f>IF(טבלה135[[#This Row],[טווח]]&lt;&gt;K671,טבלה135[[#This Row],[טווח]],"")</f>
        <v/>
      </c>
      <c r="O672" s="3" t="str">
        <f>IF(טבלה135[[#This Row],[מניית טווחים]]&lt;&gt;"",IF(OR(30&gt;טבלה135[[#This Row],[מקסימום]],30&lt;טבלה135[[#This Row],[מינימום]]),0,1),"")</f>
        <v/>
      </c>
    </row>
    <row r="673" spans="1:15" x14ac:dyDescent="0.25">
      <c r="A673" t="s">
        <v>66</v>
      </c>
      <c r="B673">
        <v>1</v>
      </c>
      <c r="C673">
        <v>38</v>
      </c>
      <c r="D673">
        <f>טבלה135[[#This Row],[LengthofCycle]]+1</f>
        <v>39</v>
      </c>
      <c r="E673" t="str">
        <f>IF(טבלה135[[#This Row],[CycleNumber]]&lt;3,"",IF(טבלה135[[#This Row],[CycleNumber]]=3,MIN(D671:D673),IF(I672=3,MIN(D670:D672),E672)))</f>
        <v/>
      </c>
      <c r="F673" t="str">
        <f>IF(טבלה135[[#This Row],[CycleNumber]]&lt;3,"",IF(טבלה135[[#This Row],[CycleNumber]]=3,MAX(D671:D673),IF(I672=3,MAX(D670:D672),F672)))</f>
        <v/>
      </c>
      <c r="G673" t="str">
        <f>IF(OR(טבלה135[[#This Row],[CycleNumber]]&gt;B674,B674=""),IF(טבלה135[[#This Row],[מספר סטייה]]=3,MIN(D671:D673),טבלה135[[#This Row],[מינ קבוע]]),טבלה135[[#This Row],[מינ קבוע]])</f>
        <v/>
      </c>
      <c r="H673" t="str">
        <f>IF(OR(טבלה135[[#This Row],[CycleNumber]]&gt;B674,B674=""),IF(טבלה135[[#This Row],[מספר סטייה]]=3,MAX(D671:D673),טבלה135[[#This Row],[מקס קבוע]]),טבלה135[[#This Row],[מקס קבוע]])</f>
        <v/>
      </c>
      <c r="I67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קבוע]]&lt;&gt;E672,1,I672+1),0))</f>
        <v/>
      </c>
      <c r="J673" t="str">
        <f>IF(AND(טבלה135[[#This Row],[CycleNumber]]&lt;B674,טבלה135[[#This Row],[מקס קבוע]]&lt;&gt;""),IF(OR(טבלה135[[#This Row],[מספר סטייה]]&lt;I674,AND(טבלה135[[#This Row],[מספר סטייה]]=3,I674=1)),0,1),"")</f>
        <v/>
      </c>
      <c r="K673" t="str">
        <f>IF(טבלה135[[#This Row],[מקס קבוע]]&lt;&gt;"",טבלה135[[#This Row],[מקסימום]]-טבלה135[[#This Row],[מינימום]],"")</f>
        <v/>
      </c>
      <c r="L673">
        <f>IF(IFERROR(LOOKUP(טבלה135[[#This Row],[ClientID]],פיבוט!$A$4:$A$121),FALSE)=טבלה135[[#This Row],[ClientID]],1,0)</f>
        <v>1</v>
      </c>
      <c r="M673" t="str">
        <f>IF(OR(טבלה135[[#This Row],[ClientID]]=A674),"",1)</f>
        <v/>
      </c>
      <c r="N673" s="3" t="str">
        <f>IF(טבלה135[[#This Row],[טווח]]&lt;&gt;K672,טבלה135[[#This Row],[טווח]],"")</f>
        <v/>
      </c>
      <c r="O673" s="3" t="str">
        <f>IF(טבלה135[[#This Row],[מניית טווחים]]&lt;&gt;"",IF(OR(30&gt;טבלה135[[#This Row],[מקסימום]],30&lt;טבלה135[[#This Row],[מינימום]]),0,1),"")</f>
        <v/>
      </c>
    </row>
    <row r="674" spans="1:15" x14ac:dyDescent="0.25">
      <c r="A674" t="s">
        <v>66</v>
      </c>
      <c r="B674">
        <v>2</v>
      </c>
      <c r="C674">
        <v>38</v>
      </c>
      <c r="D674">
        <f>טבלה135[[#This Row],[LengthofCycle]]+1</f>
        <v>39</v>
      </c>
      <c r="E674" t="str">
        <f>IF(טבלה135[[#This Row],[CycleNumber]]&lt;3,"",IF(טבלה135[[#This Row],[CycleNumber]]=3,MIN(D672:D674),IF(I673=3,MIN(D671:D673),E673)))</f>
        <v/>
      </c>
      <c r="F674" t="str">
        <f>IF(טבלה135[[#This Row],[CycleNumber]]&lt;3,"",IF(טבלה135[[#This Row],[CycleNumber]]=3,MAX(D672:D674),IF(I673=3,MAX(D671:D673),F673)))</f>
        <v/>
      </c>
      <c r="G674" t="str">
        <f>IF(OR(טבלה135[[#This Row],[CycleNumber]]&gt;B675,B675=""),IF(טבלה135[[#This Row],[מספר סטייה]]=3,MIN(D672:D674),טבלה135[[#This Row],[מינ קבוע]]),טבלה135[[#This Row],[מינ קבוע]])</f>
        <v/>
      </c>
      <c r="H674" t="str">
        <f>IF(OR(טבלה135[[#This Row],[CycleNumber]]&gt;B675,B675=""),IF(טבלה135[[#This Row],[מספר סטייה]]=3,MAX(D672:D674),טבלה135[[#This Row],[מקס קבוע]]),טבלה135[[#This Row],[מקס קבוע]])</f>
        <v/>
      </c>
      <c r="I67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קבוע]]&lt;&gt;E673,1,I673+1),0))</f>
        <v/>
      </c>
      <c r="J674" t="str">
        <f>IF(AND(טבלה135[[#This Row],[CycleNumber]]&lt;B675,טבלה135[[#This Row],[מקס קבוע]]&lt;&gt;""),IF(OR(טבלה135[[#This Row],[מספר סטייה]]&lt;I675,AND(טבלה135[[#This Row],[מספר סטייה]]=3,I675=1)),0,1),"")</f>
        <v/>
      </c>
      <c r="K674" t="str">
        <f>IF(טבלה135[[#This Row],[מקס קבוע]]&lt;&gt;"",טבלה135[[#This Row],[מקסימום]]-טבלה135[[#This Row],[מינימום]],"")</f>
        <v/>
      </c>
      <c r="L674">
        <f>IF(IFERROR(LOOKUP(טבלה135[[#This Row],[ClientID]],פיבוט!$A$4:$A$121),FALSE)=טבלה135[[#This Row],[ClientID]],1,0)</f>
        <v>1</v>
      </c>
      <c r="M674" t="str">
        <f>IF(OR(טבלה135[[#This Row],[ClientID]]=A675),"",1)</f>
        <v/>
      </c>
      <c r="N674" s="3" t="str">
        <f>IF(טבלה135[[#This Row],[טווח]]&lt;&gt;K673,טבלה135[[#This Row],[טווח]],"")</f>
        <v/>
      </c>
      <c r="O674" s="3" t="str">
        <f>IF(טבלה135[[#This Row],[מניית טווחים]]&lt;&gt;"",IF(OR(30&gt;טבלה135[[#This Row],[מקסימום]],30&lt;טבלה135[[#This Row],[מינימום]]),0,1),"")</f>
        <v/>
      </c>
    </row>
    <row r="675" spans="1:15" x14ac:dyDescent="0.25">
      <c r="A675" t="s">
        <v>66</v>
      </c>
      <c r="B675">
        <v>3</v>
      </c>
      <c r="C675">
        <v>42</v>
      </c>
      <c r="D675">
        <f>טבלה135[[#This Row],[LengthofCycle]]+1</f>
        <v>43</v>
      </c>
      <c r="E675">
        <f>IF(טבלה135[[#This Row],[CycleNumber]]&lt;3,"",IF(טבלה135[[#This Row],[CycleNumber]]=3,MIN(D673:D675),IF(I674=3,MIN(D672:D674),E674)))</f>
        <v>39</v>
      </c>
      <c r="F675">
        <f>IF(טבלה135[[#This Row],[CycleNumber]]&lt;3,"",IF(טבלה135[[#This Row],[CycleNumber]]=3,MAX(D673:D675),IF(I674=3,MAX(D672:D674),F674)))</f>
        <v>43</v>
      </c>
      <c r="G675">
        <f>IF(OR(טבלה135[[#This Row],[CycleNumber]]&gt;B676,B676=""),IF(טבלה135[[#This Row],[מספר סטייה]]=3,MIN(D673:D675),טבלה135[[#This Row],[מינ קבוע]]),טבלה135[[#This Row],[מינ קבוע]])</f>
        <v>39</v>
      </c>
      <c r="H675">
        <f>IF(OR(טבלה135[[#This Row],[CycleNumber]]&gt;B676,B676=""),IF(טבלה135[[#This Row],[מספר סטייה]]=3,MAX(D673:D675),טבלה135[[#This Row],[מקס קבוע]]),טבלה135[[#This Row],[מקס קבוע]])</f>
        <v>43</v>
      </c>
      <c r="I67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קבוע]]&lt;&gt;E674,1,I674+1),0))</f>
        <v>0</v>
      </c>
      <c r="J675">
        <f>IF(AND(טבלה135[[#This Row],[CycleNumber]]&lt;B676,טבלה135[[#This Row],[מקס קבוע]]&lt;&gt;""),IF(OR(טבלה135[[#This Row],[מספר סטייה]]&lt;I676,AND(טבלה135[[#This Row],[מספר סטייה]]=3,I676=1)),0,1),"")</f>
        <v>0</v>
      </c>
      <c r="K675">
        <f>IF(טבלה135[[#This Row],[מקס קבוע]]&lt;&gt;"",טבלה135[[#This Row],[מקסימום]]-טבלה135[[#This Row],[מינימום]],"")</f>
        <v>4</v>
      </c>
      <c r="L675">
        <f>IF(IFERROR(LOOKUP(טבלה135[[#This Row],[ClientID]],פיבוט!$A$4:$A$121),FALSE)=טבלה135[[#This Row],[ClientID]],1,0)</f>
        <v>1</v>
      </c>
      <c r="M675" t="str">
        <f>IF(OR(טבלה135[[#This Row],[ClientID]]=A676),"",1)</f>
        <v/>
      </c>
      <c r="N675" s="3">
        <f>IF(טבלה135[[#This Row],[טווח]]&lt;&gt;K674,טבלה135[[#This Row],[טווח]],"")</f>
        <v>4</v>
      </c>
      <c r="O675" s="3">
        <f>IF(טבלה135[[#This Row],[מניית טווחים]]&lt;&gt;"",IF(OR(30&gt;טבלה135[[#This Row],[מקסימום]],30&lt;טבלה135[[#This Row],[מינימום]]),0,1),"")</f>
        <v>0</v>
      </c>
    </row>
    <row r="676" spans="1:15" x14ac:dyDescent="0.25">
      <c r="A676" t="s">
        <v>66</v>
      </c>
      <c r="B676">
        <v>4</v>
      </c>
      <c r="C676">
        <v>37</v>
      </c>
      <c r="D676">
        <f>טבלה135[[#This Row],[LengthofCycle]]+1</f>
        <v>38</v>
      </c>
      <c r="E676">
        <f>IF(טבלה135[[#This Row],[CycleNumber]]&lt;3,"",IF(טבלה135[[#This Row],[CycleNumber]]=3,MIN(D674:D676),IF(I675=3,MIN(D673:D675),E675)))</f>
        <v>39</v>
      </c>
      <c r="F676">
        <f>IF(טבלה135[[#This Row],[CycleNumber]]&lt;3,"",IF(טבלה135[[#This Row],[CycleNumber]]=3,MAX(D674:D676),IF(I675=3,MAX(D673:D675),F675)))</f>
        <v>43</v>
      </c>
      <c r="G676">
        <f>IF(OR(טבלה135[[#This Row],[CycleNumber]]&gt;B677,B677=""),IF(טבלה135[[#This Row],[מספר סטייה]]=3,MIN(D674:D676),טבלה135[[#This Row],[מינ קבוע]]),טבלה135[[#This Row],[מינ קבוע]])</f>
        <v>39</v>
      </c>
      <c r="H676">
        <f>IF(OR(טבלה135[[#This Row],[CycleNumber]]&gt;B677,B677=""),IF(טבלה135[[#This Row],[מספר סטייה]]=3,MAX(D674:D676),טבלה135[[#This Row],[מקס קבוע]]),טבלה135[[#This Row],[מקס קבוע]])</f>
        <v>43</v>
      </c>
      <c r="I67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קבוע]]&lt;&gt;E675,1,I675+1),0))</f>
        <v>1</v>
      </c>
      <c r="J676">
        <f>IF(AND(טבלה135[[#This Row],[CycleNumber]]&lt;B677,טבלה135[[#This Row],[מקס קבוע]]&lt;&gt;""),IF(OR(טבלה135[[#This Row],[מספר סטייה]]&lt;I677,AND(טבלה135[[#This Row],[מספר סטייה]]=3,I677=1)),0,1),"")</f>
        <v>0</v>
      </c>
      <c r="K676">
        <f>IF(טבלה135[[#This Row],[מקס קבוע]]&lt;&gt;"",טבלה135[[#This Row],[מקסימום]]-טבלה135[[#This Row],[מינימום]],"")</f>
        <v>4</v>
      </c>
      <c r="L676">
        <f>IF(IFERROR(LOOKUP(טבלה135[[#This Row],[ClientID]],פיבוט!$A$4:$A$121),FALSE)=טבלה135[[#This Row],[ClientID]],1,0)</f>
        <v>1</v>
      </c>
      <c r="M676" t="str">
        <f>IF(OR(טבלה135[[#This Row],[ClientID]]=A677),"",1)</f>
        <v/>
      </c>
      <c r="N676" s="3" t="str">
        <f>IF(טבלה135[[#This Row],[טווח]]&lt;&gt;K675,טבלה135[[#This Row],[טווח]],"")</f>
        <v/>
      </c>
      <c r="O676" s="3" t="str">
        <f>IF(טבלה135[[#This Row],[מניית טווחים]]&lt;&gt;"",IF(OR(30&gt;טבלה135[[#This Row],[מקסימום]],30&lt;טבלה135[[#This Row],[מינימום]]),0,1),"")</f>
        <v/>
      </c>
    </row>
    <row r="677" spans="1:15" x14ac:dyDescent="0.25">
      <c r="A677" t="s">
        <v>66</v>
      </c>
      <c r="B677">
        <v>5</v>
      </c>
      <c r="C677">
        <v>30</v>
      </c>
      <c r="D677">
        <f>טבלה135[[#This Row],[LengthofCycle]]+1</f>
        <v>31</v>
      </c>
      <c r="E677">
        <f>IF(טבלה135[[#This Row],[CycleNumber]]&lt;3,"",IF(טבלה135[[#This Row],[CycleNumber]]=3,MIN(D675:D677),IF(I676=3,MIN(D674:D676),E676)))</f>
        <v>39</v>
      </c>
      <c r="F677">
        <f>IF(טבלה135[[#This Row],[CycleNumber]]&lt;3,"",IF(טבלה135[[#This Row],[CycleNumber]]=3,MAX(D675:D677),IF(I676=3,MAX(D674:D676),F676)))</f>
        <v>43</v>
      </c>
      <c r="G677">
        <f>IF(OR(טבלה135[[#This Row],[CycleNumber]]&gt;B678,B678=""),IF(טבלה135[[#This Row],[מספר סטייה]]=3,MIN(D675:D677),טבלה135[[#This Row],[מינ קבוע]]),טבלה135[[#This Row],[מינ קבוע]])</f>
        <v>39</v>
      </c>
      <c r="H677">
        <f>IF(OR(טבלה135[[#This Row],[CycleNumber]]&gt;B678,B678=""),IF(טבלה135[[#This Row],[מספר סטייה]]=3,MAX(D675:D677),טבלה135[[#This Row],[מקס קבוע]]),טבלה135[[#This Row],[מקס קבוע]])</f>
        <v>43</v>
      </c>
      <c r="I67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קבוע]]&lt;&gt;E676,1,I676+1),0))</f>
        <v>2</v>
      </c>
      <c r="J677">
        <f>IF(AND(טבלה135[[#This Row],[CycleNumber]]&lt;B678,טבלה135[[#This Row],[מקס קבוע]]&lt;&gt;""),IF(OR(טבלה135[[#This Row],[מספר סטייה]]&lt;I678,AND(טבלה135[[#This Row],[מספר סטייה]]=3,I678=1)),0,1),"")</f>
        <v>1</v>
      </c>
      <c r="K677">
        <f>IF(טבלה135[[#This Row],[מקס קבוע]]&lt;&gt;"",טבלה135[[#This Row],[מקסימום]]-טבלה135[[#This Row],[מינימום]],"")</f>
        <v>4</v>
      </c>
      <c r="L677">
        <f>IF(IFERROR(LOOKUP(טבלה135[[#This Row],[ClientID]],פיבוט!$A$4:$A$121),FALSE)=טבלה135[[#This Row],[ClientID]],1,0)</f>
        <v>1</v>
      </c>
      <c r="M677" t="str">
        <f>IF(OR(טבלה135[[#This Row],[ClientID]]=A678),"",1)</f>
        <v/>
      </c>
      <c r="N677" s="3" t="str">
        <f>IF(טבלה135[[#This Row],[טווח]]&lt;&gt;K676,טבלה135[[#This Row],[טווח]],"")</f>
        <v/>
      </c>
      <c r="O677" s="3" t="str">
        <f>IF(טבלה135[[#This Row],[מניית טווחים]]&lt;&gt;"",IF(OR(30&gt;טבלה135[[#This Row],[מקסימום]],30&lt;טבלה135[[#This Row],[מינימום]]),0,1),"")</f>
        <v/>
      </c>
    </row>
    <row r="678" spans="1:15" x14ac:dyDescent="0.25">
      <c r="A678" t="s">
        <v>66</v>
      </c>
      <c r="B678">
        <v>6</v>
      </c>
      <c r="C678">
        <v>38</v>
      </c>
      <c r="D678">
        <f>טבלה135[[#This Row],[LengthofCycle]]+1</f>
        <v>39</v>
      </c>
      <c r="E678">
        <f>IF(טבלה135[[#This Row],[CycleNumber]]&lt;3,"",IF(טבלה135[[#This Row],[CycleNumber]]=3,MIN(D676:D678),IF(I677=3,MIN(D675:D677),E677)))</f>
        <v>39</v>
      </c>
      <c r="F678">
        <f>IF(טבלה135[[#This Row],[CycleNumber]]&lt;3,"",IF(טבלה135[[#This Row],[CycleNumber]]=3,MAX(D676:D678),IF(I677=3,MAX(D675:D677),F677)))</f>
        <v>43</v>
      </c>
      <c r="G678">
        <f>IF(OR(טבלה135[[#This Row],[CycleNumber]]&gt;B679,B679=""),IF(טבלה135[[#This Row],[מספר סטייה]]=3,MIN(D676:D678),טבלה135[[#This Row],[מינ קבוע]]),טבלה135[[#This Row],[מינ קבוע]])</f>
        <v>39</v>
      </c>
      <c r="H678">
        <f>IF(OR(טבלה135[[#This Row],[CycleNumber]]&gt;B679,B679=""),IF(טבלה135[[#This Row],[מספר סטייה]]=3,MAX(D676:D678),טבלה135[[#This Row],[מקס קבוע]]),טבלה135[[#This Row],[מקס קבוע]])</f>
        <v>43</v>
      </c>
      <c r="I67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קבוע]]&lt;&gt;E677,1,I677+1),0))</f>
        <v>0</v>
      </c>
      <c r="J678" t="str">
        <f>IF(AND(טבלה135[[#This Row],[CycleNumber]]&lt;B679,טבלה135[[#This Row],[מקס קבוע]]&lt;&gt;""),IF(OR(טבלה135[[#This Row],[מספר סטייה]]&lt;I679,AND(טבלה135[[#This Row],[מספר סטייה]]=3,I679=1)),0,1),"")</f>
        <v/>
      </c>
      <c r="K678">
        <f>IF(טבלה135[[#This Row],[מקס קבוע]]&lt;&gt;"",טבלה135[[#This Row],[מקסימום]]-טבלה135[[#This Row],[מינימום]],"")</f>
        <v>4</v>
      </c>
      <c r="L678">
        <f>IF(IFERROR(LOOKUP(טבלה135[[#This Row],[ClientID]],פיבוט!$A$4:$A$121),FALSE)=טבלה135[[#This Row],[ClientID]],1,0)</f>
        <v>1</v>
      </c>
      <c r="M678">
        <f>IF(OR(טבלה135[[#This Row],[ClientID]]=A679),"",1)</f>
        <v>1</v>
      </c>
      <c r="N678" s="3" t="str">
        <f>IF(טבלה135[[#This Row],[טווח]]&lt;&gt;K677,טבלה135[[#This Row],[טווח]],"")</f>
        <v/>
      </c>
      <c r="O678" s="3" t="str">
        <f>IF(טבלה135[[#This Row],[מניית טווחים]]&lt;&gt;"",IF(OR(30&gt;טבלה135[[#This Row],[מקסימום]],30&lt;טבלה135[[#This Row],[מינימום]]),0,1),"")</f>
        <v/>
      </c>
    </row>
    <row r="679" spans="1:15" x14ac:dyDescent="0.25">
      <c r="A679" t="s">
        <v>67</v>
      </c>
      <c r="B679">
        <v>1</v>
      </c>
      <c r="C679">
        <v>32</v>
      </c>
      <c r="D679">
        <f>טבלה135[[#This Row],[LengthofCycle]]+1</f>
        <v>33</v>
      </c>
      <c r="E679" t="str">
        <f>IF(טבלה135[[#This Row],[CycleNumber]]&lt;3,"",IF(טבלה135[[#This Row],[CycleNumber]]=3,MIN(D677:D679),IF(I678=3,MIN(D676:D678),E678)))</f>
        <v/>
      </c>
      <c r="F679" t="str">
        <f>IF(טבלה135[[#This Row],[CycleNumber]]&lt;3,"",IF(טבלה135[[#This Row],[CycleNumber]]=3,MAX(D677:D679),IF(I678=3,MAX(D676:D678),F678)))</f>
        <v/>
      </c>
      <c r="G679" t="str">
        <f>IF(OR(טבלה135[[#This Row],[CycleNumber]]&gt;B680,B680=""),IF(טבלה135[[#This Row],[מספר סטייה]]=3,MIN(D677:D679),טבלה135[[#This Row],[מינ קבוע]]),טבלה135[[#This Row],[מינ קבוע]])</f>
        <v/>
      </c>
      <c r="H679" t="str">
        <f>IF(OR(טבלה135[[#This Row],[CycleNumber]]&gt;B680,B680=""),IF(טבלה135[[#This Row],[מספר סטייה]]=3,MAX(D677:D679),טבלה135[[#This Row],[מקס קבוע]]),טבלה135[[#This Row],[מקס קבוע]])</f>
        <v/>
      </c>
      <c r="I67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קבוע]]&lt;&gt;E678,1,I678+1),0))</f>
        <v/>
      </c>
      <c r="J679" t="str">
        <f>IF(AND(טבלה135[[#This Row],[CycleNumber]]&lt;B680,טבלה135[[#This Row],[מקס קבוע]]&lt;&gt;""),IF(OR(טבלה135[[#This Row],[מספר סטייה]]&lt;I680,AND(טבלה135[[#This Row],[מספר סטייה]]=3,I680=1)),0,1),"")</f>
        <v/>
      </c>
      <c r="K679" t="str">
        <f>IF(טבלה135[[#This Row],[מקס קבוע]]&lt;&gt;"",טבלה135[[#This Row],[מקסימום]]-טבלה135[[#This Row],[מינימום]],"")</f>
        <v/>
      </c>
      <c r="L679">
        <f>IF(IFERROR(LOOKUP(טבלה135[[#This Row],[ClientID]],פיבוט!$A$4:$A$121),FALSE)=טבלה135[[#This Row],[ClientID]],1,0)</f>
        <v>1</v>
      </c>
      <c r="M679" t="str">
        <f>IF(OR(טבלה135[[#This Row],[ClientID]]=A680),"",1)</f>
        <v/>
      </c>
      <c r="N679" s="3" t="str">
        <f>IF(טבלה135[[#This Row],[טווח]]&lt;&gt;K678,טבלה135[[#This Row],[טווח]],"")</f>
        <v/>
      </c>
      <c r="O679" s="3" t="str">
        <f>IF(טבלה135[[#This Row],[מניית טווחים]]&lt;&gt;"",IF(OR(30&gt;טבלה135[[#This Row],[מקסימום]],30&lt;טבלה135[[#This Row],[מינימום]]),0,1),"")</f>
        <v/>
      </c>
    </row>
    <row r="680" spans="1:15" x14ac:dyDescent="0.25">
      <c r="A680" t="s">
        <v>67</v>
      </c>
      <c r="B680">
        <v>2</v>
      </c>
      <c r="C680">
        <v>33</v>
      </c>
      <c r="D680">
        <f>טבלה135[[#This Row],[LengthofCycle]]+1</f>
        <v>34</v>
      </c>
      <c r="E680" t="str">
        <f>IF(טבלה135[[#This Row],[CycleNumber]]&lt;3,"",IF(טבלה135[[#This Row],[CycleNumber]]=3,MIN(D678:D680),IF(I679=3,MIN(D677:D679),E679)))</f>
        <v/>
      </c>
      <c r="F680" t="str">
        <f>IF(טבלה135[[#This Row],[CycleNumber]]&lt;3,"",IF(טבלה135[[#This Row],[CycleNumber]]=3,MAX(D678:D680),IF(I679=3,MAX(D677:D679),F679)))</f>
        <v/>
      </c>
      <c r="G680" t="str">
        <f>IF(OR(טבלה135[[#This Row],[CycleNumber]]&gt;B681,B681=""),IF(טבלה135[[#This Row],[מספר סטייה]]=3,MIN(D678:D680),טבלה135[[#This Row],[מינ קבוע]]),טבלה135[[#This Row],[מינ קבוע]])</f>
        <v/>
      </c>
      <c r="H680" t="str">
        <f>IF(OR(טבלה135[[#This Row],[CycleNumber]]&gt;B681,B681=""),IF(טבלה135[[#This Row],[מספר סטייה]]=3,MAX(D678:D680),טבלה135[[#This Row],[מקס קבוע]]),טבלה135[[#This Row],[מקס קבוע]])</f>
        <v/>
      </c>
      <c r="I68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קבוע]]&lt;&gt;E679,1,I679+1),0))</f>
        <v/>
      </c>
      <c r="J680" t="str">
        <f>IF(AND(טבלה135[[#This Row],[CycleNumber]]&lt;B681,טבלה135[[#This Row],[מקס קבוע]]&lt;&gt;""),IF(OR(טבלה135[[#This Row],[מספר סטייה]]&lt;I681,AND(טבלה135[[#This Row],[מספר סטייה]]=3,I681=1)),0,1),"")</f>
        <v/>
      </c>
      <c r="K680" t="str">
        <f>IF(טבלה135[[#This Row],[מקס קבוע]]&lt;&gt;"",טבלה135[[#This Row],[מקסימום]]-טבלה135[[#This Row],[מינימום]],"")</f>
        <v/>
      </c>
      <c r="L680">
        <f>IF(IFERROR(LOOKUP(טבלה135[[#This Row],[ClientID]],פיבוט!$A$4:$A$121),FALSE)=טבלה135[[#This Row],[ClientID]],1,0)</f>
        <v>1</v>
      </c>
      <c r="M680" t="str">
        <f>IF(OR(טבלה135[[#This Row],[ClientID]]=A681),"",1)</f>
        <v/>
      </c>
      <c r="N680" s="3" t="str">
        <f>IF(טבלה135[[#This Row],[טווח]]&lt;&gt;K679,טבלה135[[#This Row],[טווח]],"")</f>
        <v/>
      </c>
      <c r="O680" s="3" t="str">
        <f>IF(טבלה135[[#This Row],[מניית טווחים]]&lt;&gt;"",IF(OR(30&gt;טבלה135[[#This Row],[מקסימום]],30&lt;טבלה135[[#This Row],[מינימום]]),0,1),"")</f>
        <v/>
      </c>
    </row>
    <row r="681" spans="1:15" x14ac:dyDescent="0.25">
      <c r="A681" t="s">
        <v>67</v>
      </c>
      <c r="B681">
        <v>3</v>
      </c>
      <c r="C681">
        <v>32</v>
      </c>
      <c r="D681">
        <f>טבלה135[[#This Row],[LengthofCycle]]+1</f>
        <v>33</v>
      </c>
      <c r="E681">
        <f>IF(טבלה135[[#This Row],[CycleNumber]]&lt;3,"",IF(טבלה135[[#This Row],[CycleNumber]]=3,MIN(D679:D681),IF(I680=3,MIN(D678:D680),E680)))</f>
        <v>33</v>
      </c>
      <c r="F681">
        <f>IF(טבלה135[[#This Row],[CycleNumber]]&lt;3,"",IF(טבלה135[[#This Row],[CycleNumber]]=3,MAX(D679:D681),IF(I680=3,MAX(D678:D680),F680)))</f>
        <v>34</v>
      </c>
      <c r="G681">
        <f>IF(OR(טבלה135[[#This Row],[CycleNumber]]&gt;B682,B682=""),IF(טבלה135[[#This Row],[מספר סטייה]]=3,MIN(D679:D681),טבלה135[[#This Row],[מינ קבוע]]),טבלה135[[#This Row],[מינ קבוע]])</f>
        <v>33</v>
      </c>
      <c r="H681">
        <f>IF(OR(טבלה135[[#This Row],[CycleNumber]]&gt;B682,B682=""),IF(טבלה135[[#This Row],[מספר סטייה]]=3,MAX(D679:D681),טבלה135[[#This Row],[מקס קבוע]]),טבלה135[[#This Row],[מקס קבוע]])</f>
        <v>34</v>
      </c>
      <c r="I68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קבוע]]&lt;&gt;E680,1,I680+1),0))</f>
        <v>0</v>
      </c>
      <c r="J681">
        <f>IF(AND(טבלה135[[#This Row],[CycleNumber]]&lt;B682,טבלה135[[#This Row],[מקס קבוע]]&lt;&gt;""),IF(OR(טבלה135[[#This Row],[מספר סטייה]]&lt;I682,AND(טבלה135[[#This Row],[מספר סטייה]]=3,I682=1)),0,1),"")</f>
        <v>0</v>
      </c>
      <c r="K681">
        <f>IF(טבלה135[[#This Row],[מקס קבוע]]&lt;&gt;"",טבלה135[[#This Row],[מקסימום]]-טבלה135[[#This Row],[מינימום]],"")</f>
        <v>1</v>
      </c>
      <c r="L681">
        <f>IF(IFERROR(LOOKUP(טבלה135[[#This Row],[ClientID]],פיבוט!$A$4:$A$121),FALSE)=טבלה135[[#This Row],[ClientID]],1,0)</f>
        <v>1</v>
      </c>
      <c r="M681" t="str">
        <f>IF(OR(טבלה135[[#This Row],[ClientID]]=A682),"",1)</f>
        <v/>
      </c>
      <c r="N681" s="3">
        <f>IF(טבלה135[[#This Row],[טווח]]&lt;&gt;K680,טבלה135[[#This Row],[טווח]],"")</f>
        <v>1</v>
      </c>
      <c r="O681" s="3">
        <f>IF(טבלה135[[#This Row],[מניית טווחים]]&lt;&gt;"",IF(OR(30&gt;טבלה135[[#This Row],[מקסימום]],30&lt;טבלה135[[#This Row],[מינימום]]),0,1),"")</f>
        <v>0</v>
      </c>
    </row>
    <row r="682" spans="1:15" x14ac:dyDescent="0.25">
      <c r="A682" t="s">
        <v>67</v>
      </c>
      <c r="B682">
        <v>4</v>
      </c>
      <c r="C682">
        <v>30</v>
      </c>
      <c r="D682">
        <f>טבלה135[[#This Row],[LengthofCycle]]+1</f>
        <v>31</v>
      </c>
      <c r="E682">
        <f>IF(טבלה135[[#This Row],[CycleNumber]]&lt;3,"",IF(טבלה135[[#This Row],[CycleNumber]]=3,MIN(D680:D682),IF(I681=3,MIN(D679:D681),E681)))</f>
        <v>33</v>
      </c>
      <c r="F682">
        <f>IF(טבלה135[[#This Row],[CycleNumber]]&lt;3,"",IF(טבלה135[[#This Row],[CycleNumber]]=3,MAX(D680:D682),IF(I681=3,MAX(D679:D681),F681)))</f>
        <v>34</v>
      </c>
      <c r="G682">
        <f>IF(OR(טבלה135[[#This Row],[CycleNumber]]&gt;B683,B683=""),IF(טבלה135[[#This Row],[מספר סטייה]]=3,MIN(D680:D682),טבלה135[[#This Row],[מינ קבוע]]),טבלה135[[#This Row],[מינ קבוע]])</f>
        <v>33</v>
      </c>
      <c r="H682">
        <f>IF(OR(טבלה135[[#This Row],[CycleNumber]]&gt;B683,B683=""),IF(טבלה135[[#This Row],[מספר סטייה]]=3,MAX(D680:D682),טבלה135[[#This Row],[מקס קבוע]]),טבלה135[[#This Row],[מקס קבוע]])</f>
        <v>34</v>
      </c>
      <c r="I68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קבוע]]&lt;&gt;E681,1,I681+1),0))</f>
        <v>1</v>
      </c>
      <c r="J682">
        <f>IF(AND(טבלה135[[#This Row],[CycleNumber]]&lt;B683,טבלה135[[#This Row],[מקס קבוע]]&lt;&gt;""),IF(OR(טבלה135[[#This Row],[מספר סטייה]]&lt;I683,AND(טבלה135[[#This Row],[מספר סטייה]]=3,I683=1)),0,1),"")</f>
        <v>0</v>
      </c>
      <c r="K682">
        <f>IF(טבלה135[[#This Row],[מקס קבוע]]&lt;&gt;"",טבלה135[[#This Row],[מקסימום]]-טבלה135[[#This Row],[מינימום]],"")</f>
        <v>1</v>
      </c>
      <c r="L682">
        <f>IF(IFERROR(LOOKUP(טבלה135[[#This Row],[ClientID]],פיבוט!$A$4:$A$121),FALSE)=טבלה135[[#This Row],[ClientID]],1,0)</f>
        <v>1</v>
      </c>
      <c r="M682" t="str">
        <f>IF(OR(טבלה135[[#This Row],[ClientID]]=A683),"",1)</f>
        <v/>
      </c>
      <c r="N682" s="3" t="str">
        <f>IF(טבלה135[[#This Row],[טווח]]&lt;&gt;K681,טבלה135[[#This Row],[טווח]],"")</f>
        <v/>
      </c>
      <c r="O682" s="3" t="str">
        <f>IF(טבלה135[[#This Row],[מניית טווחים]]&lt;&gt;"",IF(OR(30&gt;טבלה135[[#This Row],[מקסימום]],30&lt;טבלה135[[#This Row],[מינימום]]),0,1),"")</f>
        <v/>
      </c>
    </row>
    <row r="683" spans="1:15" x14ac:dyDescent="0.25">
      <c r="A683" t="s">
        <v>67</v>
      </c>
      <c r="B683">
        <v>5</v>
      </c>
      <c r="C683">
        <v>26</v>
      </c>
      <c r="D683">
        <f>טבלה135[[#This Row],[LengthofCycle]]+1</f>
        <v>27</v>
      </c>
      <c r="E683">
        <f>IF(טבלה135[[#This Row],[CycleNumber]]&lt;3,"",IF(טבלה135[[#This Row],[CycleNumber]]=3,MIN(D681:D683),IF(I682=3,MIN(D680:D682),E682)))</f>
        <v>33</v>
      </c>
      <c r="F683">
        <f>IF(טבלה135[[#This Row],[CycleNumber]]&lt;3,"",IF(טבלה135[[#This Row],[CycleNumber]]=3,MAX(D681:D683),IF(I682=3,MAX(D680:D682),F682)))</f>
        <v>34</v>
      </c>
      <c r="G683">
        <f>IF(OR(טבלה135[[#This Row],[CycleNumber]]&gt;B684,B684=""),IF(טבלה135[[#This Row],[מספר סטייה]]=3,MIN(D681:D683),טבלה135[[#This Row],[מינ קבוע]]),טבלה135[[#This Row],[מינ קבוע]])</f>
        <v>33</v>
      </c>
      <c r="H683">
        <f>IF(OR(טבלה135[[#This Row],[CycleNumber]]&gt;B684,B684=""),IF(טבלה135[[#This Row],[מספר סטייה]]=3,MAX(D681:D683),טבלה135[[#This Row],[מקס קבוע]]),טבלה135[[#This Row],[מקס קבוע]])</f>
        <v>34</v>
      </c>
      <c r="I68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קבוע]]&lt;&gt;E682,1,I682+1),0))</f>
        <v>2</v>
      </c>
      <c r="J683">
        <f>IF(AND(טבלה135[[#This Row],[CycleNumber]]&lt;B684,טבלה135[[#This Row],[מקס קבוע]]&lt;&gt;""),IF(OR(טבלה135[[#This Row],[מספר סטייה]]&lt;I684,AND(טבלה135[[#This Row],[מספר סטייה]]=3,I684=1)),0,1),"")</f>
        <v>0</v>
      </c>
      <c r="K683">
        <f>IF(טבלה135[[#This Row],[מקס קבוע]]&lt;&gt;"",טבלה135[[#This Row],[מקסימום]]-טבלה135[[#This Row],[מינימום]],"")</f>
        <v>1</v>
      </c>
      <c r="L683">
        <f>IF(IFERROR(LOOKUP(טבלה135[[#This Row],[ClientID]],פיבוט!$A$4:$A$121),FALSE)=טבלה135[[#This Row],[ClientID]],1,0)</f>
        <v>1</v>
      </c>
      <c r="M683" t="str">
        <f>IF(OR(טבלה135[[#This Row],[ClientID]]=A684),"",1)</f>
        <v/>
      </c>
      <c r="N683" s="3" t="str">
        <f>IF(טבלה135[[#This Row],[טווח]]&lt;&gt;K682,טבלה135[[#This Row],[טווח]],"")</f>
        <v/>
      </c>
      <c r="O683" s="3" t="str">
        <f>IF(טבלה135[[#This Row],[מניית טווחים]]&lt;&gt;"",IF(OR(30&gt;טבלה135[[#This Row],[מקסימום]],30&lt;טבלה135[[#This Row],[מינימום]]),0,1),"")</f>
        <v/>
      </c>
    </row>
    <row r="684" spans="1:15" x14ac:dyDescent="0.25">
      <c r="A684" t="s">
        <v>67</v>
      </c>
      <c r="B684">
        <v>6</v>
      </c>
      <c r="C684">
        <v>30</v>
      </c>
      <c r="D684">
        <f>טבלה135[[#This Row],[LengthofCycle]]+1</f>
        <v>31</v>
      </c>
      <c r="E684">
        <f>IF(טבלה135[[#This Row],[CycleNumber]]&lt;3,"",IF(טבלה135[[#This Row],[CycleNumber]]=3,MIN(D682:D684),IF(I683=3,MIN(D681:D683),E683)))</f>
        <v>33</v>
      </c>
      <c r="F684">
        <f>IF(טבלה135[[#This Row],[CycleNumber]]&lt;3,"",IF(טבלה135[[#This Row],[CycleNumber]]=3,MAX(D682:D684),IF(I683=3,MAX(D681:D683),F683)))</f>
        <v>34</v>
      </c>
      <c r="G684">
        <f>IF(OR(טבלה135[[#This Row],[CycleNumber]]&gt;B685,B685=""),IF(טבלה135[[#This Row],[מספר סטייה]]=3,MIN(D682:D684),טבלה135[[#This Row],[מינ קבוע]]),טבלה135[[#This Row],[מינ קבוע]])</f>
        <v>33</v>
      </c>
      <c r="H684">
        <f>IF(OR(טבלה135[[#This Row],[CycleNumber]]&gt;B685,B685=""),IF(טבלה135[[#This Row],[מספר סטייה]]=3,MAX(D682:D684),טבלה135[[#This Row],[מקס קבוע]]),טבלה135[[#This Row],[מקס קבוע]])</f>
        <v>34</v>
      </c>
      <c r="I68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קבוע]]&lt;&gt;E683,1,I683+1),0))</f>
        <v>3</v>
      </c>
      <c r="J684">
        <f>IF(AND(טבלה135[[#This Row],[CycleNumber]]&lt;B685,טבלה135[[#This Row],[מקס קבוע]]&lt;&gt;""),IF(OR(טבלה135[[#This Row],[מספר סטייה]]&lt;I685,AND(טבלה135[[#This Row],[מספר סטייה]]=3,I685=1)),0,1),"")</f>
        <v>1</v>
      </c>
      <c r="K684">
        <f>IF(טבלה135[[#This Row],[מקס קבוע]]&lt;&gt;"",טבלה135[[#This Row],[מקסימום]]-טבלה135[[#This Row],[מינימום]],"")</f>
        <v>1</v>
      </c>
      <c r="L684">
        <f>IF(IFERROR(LOOKUP(טבלה135[[#This Row],[ClientID]],פיבוט!$A$4:$A$121),FALSE)=טבלה135[[#This Row],[ClientID]],1,0)</f>
        <v>1</v>
      </c>
      <c r="M684" t="str">
        <f>IF(OR(טבלה135[[#This Row],[ClientID]]=A685),"",1)</f>
        <v/>
      </c>
      <c r="N684" s="3" t="str">
        <f>IF(טבלה135[[#This Row],[טווח]]&lt;&gt;K683,טבלה135[[#This Row],[טווח]],"")</f>
        <v/>
      </c>
      <c r="O684" s="3" t="str">
        <f>IF(טבלה135[[#This Row],[מניית טווחים]]&lt;&gt;"",IF(OR(30&gt;טבלה135[[#This Row],[מקסימום]],30&lt;טבלה135[[#This Row],[מינימום]]),0,1),"")</f>
        <v/>
      </c>
    </row>
    <row r="685" spans="1:15" x14ac:dyDescent="0.25">
      <c r="A685" t="s">
        <v>67</v>
      </c>
      <c r="B685">
        <v>7</v>
      </c>
      <c r="C685">
        <v>29</v>
      </c>
      <c r="D685">
        <f>טבלה135[[#This Row],[LengthofCycle]]+1</f>
        <v>30</v>
      </c>
      <c r="E685">
        <f>IF(טבלה135[[#This Row],[CycleNumber]]&lt;3,"",IF(טבלה135[[#This Row],[CycleNumber]]=3,MIN(D683:D685),IF(I684=3,MIN(D682:D684),E684)))</f>
        <v>27</v>
      </c>
      <c r="F685">
        <f>IF(טבלה135[[#This Row],[CycleNumber]]&lt;3,"",IF(טבלה135[[#This Row],[CycleNumber]]=3,MAX(D683:D685),IF(I684=3,MAX(D682:D684),F684)))</f>
        <v>31</v>
      </c>
      <c r="G685">
        <f>IF(OR(טבלה135[[#This Row],[CycleNumber]]&gt;B686,B686=""),IF(טבלה135[[#This Row],[מספר סטייה]]=3,MIN(D683:D685),טבלה135[[#This Row],[מינ קבוע]]),טבלה135[[#This Row],[מינ קבוע]])</f>
        <v>27</v>
      </c>
      <c r="H685">
        <f>IF(OR(טבלה135[[#This Row],[CycleNumber]]&gt;B686,B686=""),IF(טבלה135[[#This Row],[מספר סטייה]]=3,MAX(D683:D685),טבלה135[[#This Row],[מקס קבוע]]),טבלה135[[#This Row],[מקס קבוע]])</f>
        <v>31</v>
      </c>
      <c r="I68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קבוע]]&lt;&gt;E684,1,I684+1),0))</f>
        <v>0</v>
      </c>
      <c r="J685">
        <f>IF(AND(טבלה135[[#This Row],[CycleNumber]]&lt;B686,טבלה135[[#This Row],[מקס קבוע]]&lt;&gt;""),IF(OR(טבלה135[[#This Row],[מספר סטייה]]&lt;I686,AND(טבלה135[[#This Row],[מספר סטייה]]=3,I686=1)),0,1),"")</f>
        <v>0</v>
      </c>
      <c r="K685">
        <f>IF(טבלה135[[#This Row],[מקס קבוע]]&lt;&gt;"",טבלה135[[#This Row],[מקסימום]]-טבלה135[[#This Row],[מינימום]],"")</f>
        <v>4</v>
      </c>
      <c r="L685">
        <f>IF(IFERROR(LOOKUP(טבלה135[[#This Row],[ClientID]],פיבוט!$A$4:$A$121),FALSE)=טבלה135[[#This Row],[ClientID]],1,0)</f>
        <v>1</v>
      </c>
      <c r="M685" t="str">
        <f>IF(OR(טבלה135[[#This Row],[ClientID]]=A686),"",1)</f>
        <v/>
      </c>
      <c r="N685" s="3">
        <f>IF(טבלה135[[#This Row],[טווח]]&lt;&gt;K684,טבלה135[[#This Row],[טווח]],"")</f>
        <v>4</v>
      </c>
      <c r="O685" s="3">
        <f>IF(טבלה135[[#This Row],[מניית טווחים]]&lt;&gt;"",IF(OR(30&gt;טבלה135[[#This Row],[מקסימום]],30&lt;טבלה135[[#This Row],[מינימום]]),0,1),"")</f>
        <v>1</v>
      </c>
    </row>
    <row r="686" spans="1:15" x14ac:dyDescent="0.25">
      <c r="A686" t="s">
        <v>67</v>
      </c>
      <c r="B686">
        <v>8</v>
      </c>
      <c r="C686">
        <v>32</v>
      </c>
      <c r="D686">
        <f>טבלה135[[#This Row],[LengthofCycle]]+1</f>
        <v>33</v>
      </c>
      <c r="E686">
        <f>IF(טבלה135[[#This Row],[CycleNumber]]&lt;3,"",IF(טבלה135[[#This Row],[CycleNumber]]=3,MIN(D684:D686),IF(I685=3,MIN(D683:D685),E685)))</f>
        <v>27</v>
      </c>
      <c r="F686">
        <f>IF(טבלה135[[#This Row],[CycleNumber]]&lt;3,"",IF(טבלה135[[#This Row],[CycleNumber]]=3,MAX(D684:D686),IF(I685=3,MAX(D683:D685),F685)))</f>
        <v>31</v>
      </c>
      <c r="G686">
        <f>IF(OR(טבלה135[[#This Row],[CycleNumber]]&gt;B687,B687=""),IF(טבלה135[[#This Row],[מספר סטייה]]=3,MIN(D684:D686),טבלה135[[#This Row],[מינ קבוע]]),טבלה135[[#This Row],[מינ קבוע]])</f>
        <v>27</v>
      </c>
      <c r="H686">
        <f>IF(OR(טבלה135[[#This Row],[CycleNumber]]&gt;B687,B687=""),IF(טבלה135[[#This Row],[מספר סטייה]]=3,MAX(D684:D686),טבלה135[[#This Row],[מקס קבוע]]),טבלה135[[#This Row],[מקס קבוע]])</f>
        <v>31</v>
      </c>
      <c r="I68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קבוע]]&lt;&gt;E685,1,I685+1),0))</f>
        <v>1</v>
      </c>
      <c r="J686">
        <f>IF(AND(טבלה135[[#This Row],[CycleNumber]]&lt;B687,טבלה135[[#This Row],[מקס קבוע]]&lt;&gt;""),IF(OR(טבלה135[[#This Row],[מספר סטייה]]&lt;I687,AND(טבלה135[[#This Row],[מספר סטייה]]=3,I687=1)),0,1),"")</f>
        <v>0</v>
      </c>
      <c r="K686">
        <f>IF(טבלה135[[#This Row],[מקס קבוע]]&lt;&gt;"",טבלה135[[#This Row],[מקסימום]]-טבלה135[[#This Row],[מינימום]],"")</f>
        <v>4</v>
      </c>
      <c r="L686">
        <f>IF(IFERROR(LOOKUP(טבלה135[[#This Row],[ClientID]],פיבוט!$A$4:$A$121),FALSE)=טבלה135[[#This Row],[ClientID]],1,0)</f>
        <v>1</v>
      </c>
      <c r="M686" t="str">
        <f>IF(OR(טבלה135[[#This Row],[ClientID]]=A687),"",1)</f>
        <v/>
      </c>
      <c r="N686" s="3" t="str">
        <f>IF(טבלה135[[#This Row],[טווח]]&lt;&gt;K685,טבלה135[[#This Row],[טווח]],"")</f>
        <v/>
      </c>
      <c r="O686" s="3" t="str">
        <f>IF(טבלה135[[#This Row],[מניית טווחים]]&lt;&gt;"",IF(OR(30&gt;טבלה135[[#This Row],[מקסימום]],30&lt;טבלה135[[#This Row],[מינימום]]),0,1),"")</f>
        <v/>
      </c>
    </row>
    <row r="687" spans="1:15" x14ac:dyDescent="0.25">
      <c r="A687" t="s">
        <v>67</v>
      </c>
      <c r="B687">
        <v>9</v>
      </c>
      <c r="C687">
        <v>31</v>
      </c>
      <c r="D687">
        <f>טבלה135[[#This Row],[LengthofCycle]]+1</f>
        <v>32</v>
      </c>
      <c r="E687">
        <f>IF(טבלה135[[#This Row],[CycleNumber]]&lt;3,"",IF(טבלה135[[#This Row],[CycleNumber]]=3,MIN(D685:D687),IF(I686=3,MIN(D684:D686),E686)))</f>
        <v>27</v>
      </c>
      <c r="F687">
        <f>IF(טבלה135[[#This Row],[CycleNumber]]&lt;3,"",IF(טבלה135[[#This Row],[CycleNumber]]=3,MAX(D685:D687),IF(I686=3,MAX(D684:D686),F686)))</f>
        <v>31</v>
      </c>
      <c r="G687">
        <f>IF(OR(טבלה135[[#This Row],[CycleNumber]]&gt;B688,B688=""),IF(טבלה135[[#This Row],[מספר סטייה]]=3,MIN(D685:D687),טבלה135[[#This Row],[מינ קבוע]]),טבלה135[[#This Row],[מינ קבוע]])</f>
        <v>27</v>
      </c>
      <c r="H687">
        <f>IF(OR(טבלה135[[#This Row],[CycleNumber]]&gt;B688,B688=""),IF(טבלה135[[#This Row],[מספר סטייה]]=3,MAX(D685:D687),טבלה135[[#This Row],[מקס קבוע]]),טבלה135[[#This Row],[מקס קבוע]])</f>
        <v>31</v>
      </c>
      <c r="I68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קבוע]]&lt;&gt;E686,1,I686+1),0))</f>
        <v>2</v>
      </c>
      <c r="J687">
        <f>IF(AND(טבלה135[[#This Row],[CycleNumber]]&lt;B688,טבלה135[[#This Row],[מקס קבוע]]&lt;&gt;""),IF(OR(טבלה135[[#This Row],[מספר סטייה]]&lt;I688,AND(טבלה135[[#This Row],[מספר סטייה]]=3,I688=1)),0,1),"")</f>
        <v>0</v>
      </c>
      <c r="K687">
        <f>IF(טבלה135[[#This Row],[מקס קבוע]]&lt;&gt;"",טבלה135[[#This Row],[מקסימום]]-טבלה135[[#This Row],[מינימום]],"")</f>
        <v>4</v>
      </c>
      <c r="L687">
        <f>IF(IFERROR(LOOKUP(טבלה135[[#This Row],[ClientID]],פיבוט!$A$4:$A$121),FALSE)=טבלה135[[#This Row],[ClientID]],1,0)</f>
        <v>1</v>
      </c>
      <c r="M687" t="str">
        <f>IF(OR(טבלה135[[#This Row],[ClientID]]=A688),"",1)</f>
        <v/>
      </c>
      <c r="N687" s="3" t="str">
        <f>IF(טבלה135[[#This Row],[טווח]]&lt;&gt;K686,טבלה135[[#This Row],[טווח]],"")</f>
        <v/>
      </c>
      <c r="O687" s="3" t="str">
        <f>IF(טבלה135[[#This Row],[מניית טווחים]]&lt;&gt;"",IF(OR(30&gt;טבלה135[[#This Row],[מקסימום]],30&lt;טבלה135[[#This Row],[מינימום]]),0,1),"")</f>
        <v/>
      </c>
    </row>
    <row r="688" spans="1:15" x14ac:dyDescent="0.25">
      <c r="A688" t="s">
        <v>67</v>
      </c>
      <c r="B688">
        <v>10</v>
      </c>
      <c r="C688">
        <v>34</v>
      </c>
      <c r="D688">
        <f>טבלה135[[#This Row],[LengthofCycle]]+1</f>
        <v>35</v>
      </c>
      <c r="E688">
        <f>IF(טבלה135[[#This Row],[CycleNumber]]&lt;3,"",IF(טבלה135[[#This Row],[CycleNumber]]=3,MIN(D686:D688),IF(I687=3,MIN(D685:D687),E687)))</f>
        <v>27</v>
      </c>
      <c r="F688">
        <f>IF(טבלה135[[#This Row],[CycleNumber]]&lt;3,"",IF(טבלה135[[#This Row],[CycleNumber]]=3,MAX(D686:D688),IF(I687=3,MAX(D685:D687),F687)))</f>
        <v>31</v>
      </c>
      <c r="G688">
        <f>IF(OR(טבלה135[[#This Row],[CycleNumber]]&gt;B689,B689=""),IF(טבלה135[[#This Row],[מספר סטייה]]=3,MIN(D686:D688),טבלה135[[#This Row],[מינ קבוע]]),טבלה135[[#This Row],[מינ קבוע]])</f>
        <v>27</v>
      </c>
      <c r="H688">
        <f>IF(OR(טבלה135[[#This Row],[CycleNumber]]&gt;B689,B689=""),IF(טבלה135[[#This Row],[מספר סטייה]]=3,MAX(D686:D688),טבלה135[[#This Row],[מקס קבוע]]),טבלה135[[#This Row],[מקס קבוע]])</f>
        <v>31</v>
      </c>
      <c r="I68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קבוע]]&lt;&gt;E687,1,I687+1),0))</f>
        <v>3</v>
      </c>
      <c r="J688">
        <f>IF(AND(טבלה135[[#This Row],[CycleNumber]]&lt;B689,טבלה135[[#This Row],[מקס קבוע]]&lt;&gt;""),IF(OR(טבלה135[[#This Row],[מספר סטייה]]&lt;I689,AND(טבלה135[[#This Row],[מספר סטייה]]=3,I689=1)),0,1),"")</f>
        <v>0</v>
      </c>
      <c r="K688">
        <f>IF(טבלה135[[#This Row],[מקס קבוע]]&lt;&gt;"",טבלה135[[#This Row],[מקסימום]]-טבלה135[[#This Row],[מינימום]],"")</f>
        <v>4</v>
      </c>
      <c r="L688">
        <f>IF(IFERROR(LOOKUP(טבלה135[[#This Row],[ClientID]],פיבוט!$A$4:$A$121),FALSE)=טבלה135[[#This Row],[ClientID]],1,0)</f>
        <v>1</v>
      </c>
      <c r="M688" t="str">
        <f>IF(OR(טבלה135[[#This Row],[ClientID]]=A689),"",1)</f>
        <v/>
      </c>
      <c r="N688" s="3" t="str">
        <f>IF(טבלה135[[#This Row],[טווח]]&lt;&gt;K687,טבלה135[[#This Row],[טווח]],"")</f>
        <v/>
      </c>
      <c r="O688" s="3" t="str">
        <f>IF(טבלה135[[#This Row],[מניית טווחים]]&lt;&gt;"",IF(OR(30&gt;טבלה135[[#This Row],[מקסימום]],30&lt;טבלה135[[#This Row],[מינימום]]),0,1),"")</f>
        <v/>
      </c>
    </row>
    <row r="689" spans="1:15" x14ac:dyDescent="0.25">
      <c r="A689" t="s">
        <v>67</v>
      </c>
      <c r="B689">
        <v>11</v>
      </c>
      <c r="C689">
        <v>29</v>
      </c>
      <c r="D689">
        <f>טבלה135[[#This Row],[LengthofCycle]]+1</f>
        <v>30</v>
      </c>
      <c r="E689">
        <f>IF(טבלה135[[#This Row],[CycleNumber]]&lt;3,"",IF(טבלה135[[#This Row],[CycleNumber]]=3,MIN(D687:D689),IF(I688=3,MIN(D686:D688),E688)))</f>
        <v>32</v>
      </c>
      <c r="F689">
        <f>IF(טבלה135[[#This Row],[CycleNumber]]&lt;3,"",IF(טבלה135[[#This Row],[CycleNumber]]=3,MAX(D687:D689),IF(I688=3,MAX(D686:D688),F688)))</f>
        <v>35</v>
      </c>
      <c r="G689">
        <f>IF(OR(טבלה135[[#This Row],[CycleNumber]]&gt;B690,B690=""),IF(טבלה135[[#This Row],[מספר סטייה]]=3,MIN(D687:D689),טבלה135[[#This Row],[מינ קבוע]]),טבלה135[[#This Row],[מינ קבוע]])</f>
        <v>32</v>
      </c>
      <c r="H689">
        <f>IF(OR(טבלה135[[#This Row],[CycleNumber]]&gt;B690,B690=""),IF(טבלה135[[#This Row],[מספר סטייה]]=3,MAX(D687:D689),טבלה135[[#This Row],[מקס קבוע]]),טבלה135[[#This Row],[מקס קבוע]])</f>
        <v>35</v>
      </c>
      <c r="I68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קבוע]]&lt;&gt;E688,1,I688+1),0))</f>
        <v>1</v>
      </c>
      <c r="J689">
        <f>IF(AND(טבלה135[[#This Row],[CycleNumber]]&lt;B690,טבלה135[[#This Row],[מקס קבוע]]&lt;&gt;""),IF(OR(טבלה135[[#This Row],[מספר סטייה]]&lt;I690,AND(טבלה135[[#This Row],[מספר סטייה]]=3,I690=1)),0,1),"")</f>
        <v>1</v>
      </c>
      <c r="K689">
        <f>IF(טבלה135[[#This Row],[מקס קבוע]]&lt;&gt;"",טבלה135[[#This Row],[מקסימום]]-טבלה135[[#This Row],[מינימום]],"")</f>
        <v>3</v>
      </c>
      <c r="L689">
        <f>IF(IFERROR(LOOKUP(טבלה135[[#This Row],[ClientID]],פיבוט!$A$4:$A$121),FALSE)=טבלה135[[#This Row],[ClientID]],1,0)</f>
        <v>1</v>
      </c>
      <c r="M689" t="str">
        <f>IF(OR(טבלה135[[#This Row],[ClientID]]=A690),"",1)</f>
        <v/>
      </c>
      <c r="N689" s="3">
        <f>IF(טבלה135[[#This Row],[טווח]]&lt;&gt;K688,טבלה135[[#This Row],[טווח]],"")</f>
        <v>3</v>
      </c>
      <c r="O689" s="3">
        <f>IF(טבלה135[[#This Row],[מניית טווחים]]&lt;&gt;"",IF(OR(30&gt;טבלה135[[#This Row],[מקסימום]],30&lt;טבלה135[[#This Row],[מינימום]]),0,1),"")</f>
        <v>0</v>
      </c>
    </row>
    <row r="690" spans="1:15" x14ac:dyDescent="0.25">
      <c r="A690" t="s">
        <v>67</v>
      </c>
      <c r="B690">
        <v>12</v>
      </c>
      <c r="C690">
        <v>32</v>
      </c>
      <c r="D690">
        <f>טבלה135[[#This Row],[LengthofCycle]]+1</f>
        <v>33</v>
      </c>
      <c r="E690">
        <f>IF(טבלה135[[#This Row],[CycleNumber]]&lt;3,"",IF(טבלה135[[#This Row],[CycleNumber]]=3,MIN(D688:D690),IF(I689=3,MIN(D687:D689),E689)))</f>
        <v>32</v>
      </c>
      <c r="F690">
        <f>IF(טבלה135[[#This Row],[CycleNumber]]&lt;3,"",IF(טבלה135[[#This Row],[CycleNumber]]=3,MAX(D688:D690),IF(I689=3,MAX(D687:D689),F689)))</f>
        <v>35</v>
      </c>
      <c r="G690">
        <f>IF(OR(טבלה135[[#This Row],[CycleNumber]]&gt;B691,B691=""),IF(טבלה135[[#This Row],[מספר סטייה]]=3,MIN(D688:D690),טבלה135[[#This Row],[מינ קבוע]]),טבלה135[[#This Row],[מינ קבוע]])</f>
        <v>32</v>
      </c>
      <c r="H690">
        <f>IF(OR(טבלה135[[#This Row],[CycleNumber]]&gt;B691,B691=""),IF(טבלה135[[#This Row],[מספר סטייה]]=3,MAX(D688:D690),טבלה135[[#This Row],[מקס קבוע]]),טבלה135[[#This Row],[מקס קבוע]])</f>
        <v>35</v>
      </c>
      <c r="I69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קבוע]]&lt;&gt;E689,1,I689+1),0))</f>
        <v>0</v>
      </c>
      <c r="J690" t="str">
        <f>IF(AND(טבלה135[[#This Row],[CycleNumber]]&lt;B691,טבלה135[[#This Row],[מקס קבוע]]&lt;&gt;""),IF(OR(טבלה135[[#This Row],[מספר סטייה]]&lt;I691,AND(טבלה135[[#This Row],[מספר סטייה]]=3,I691=1)),0,1),"")</f>
        <v/>
      </c>
      <c r="K690">
        <f>IF(טבלה135[[#This Row],[מקס קבוע]]&lt;&gt;"",טבלה135[[#This Row],[מקסימום]]-טבלה135[[#This Row],[מינימום]],"")</f>
        <v>3</v>
      </c>
      <c r="L690">
        <f>IF(IFERROR(LOOKUP(טבלה135[[#This Row],[ClientID]],פיבוט!$A$4:$A$121),FALSE)=טבלה135[[#This Row],[ClientID]],1,0)</f>
        <v>1</v>
      </c>
      <c r="M690">
        <f>IF(OR(טבלה135[[#This Row],[ClientID]]=A691),"",1)</f>
        <v>1</v>
      </c>
      <c r="N690" s="3" t="str">
        <f>IF(טבלה135[[#This Row],[טווח]]&lt;&gt;K689,טבלה135[[#This Row],[טווח]],"")</f>
        <v/>
      </c>
      <c r="O690" s="3" t="str">
        <f>IF(טבלה135[[#This Row],[מניית טווחים]]&lt;&gt;"",IF(OR(30&gt;טבלה135[[#This Row],[מקסימום]],30&lt;טבלה135[[#This Row],[מינימום]]),0,1),"")</f>
        <v/>
      </c>
    </row>
    <row r="691" spans="1:15" x14ac:dyDescent="0.25">
      <c r="A691" t="s">
        <v>68</v>
      </c>
      <c r="B691">
        <v>1</v>
      </c>
      <c r="C691">
        <v>35</v>
      </c>
      <c r="D691">
        <f>טבלה135[[#This Row],[LengthofCycle]]+1</f>
        <v>36</v>
      </c>
      <c r="E691" t="str">
        <f>IF(טבלה135[[#This Row],[CycleNumber]]&lt;3,"",IF(טבלה135[[#This Row],[CycleNumber]]=3,MIN(D689:D691),IF(I690=3,MIN(D688:D690),E690)))</f>
        <v/>
      </c>
      <c r="F691" t="str">
        <f>IF(טבלה135[[#This Row],[CycleNumber]]&lt;3,"",IF(טבלה135[[#This Row],[CycleNumber]]=3,MAX(D689:D691),IF(I690=3,MAX(D688:D690),F690)))</f>
        <v/>
      </c>
      <c r="G691" t="str">
        <f>IF(OR(טבלה135[[#This Row],[CycleNumber]]&gt;B692,B692=""),IF(טבלה135[[#This Row],[מספר סטייה]]=3,MIN(D689:D691),טבלה135[[#This Row],[מינ קבוע]]),טבלה135[[#This Row],[מינ קבוע]])</f>
        <v/>
      </c>
      <c r="H691" t="str">
        <f>IF(OR(טבלה135[[#This Row],[CycleNumber]]&gt;B692,B692=""),IF(טבלה135[[#This Row],[מספר סטייה]]=3,MAX(D689:D691),טבלה135[[#This Row],[מקס קבוע]]),טבלה135[[#This Row],[מקס קבוע]])</f>
        <v/>
      </c>
      <c r="I69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קבוע]]&lt;&gt;E690,1,I690+1),0))</f>
        <v/>
      </c>
      <c r="J691" t="str">
        <f>IF(AND(טבלה135[[#This Row],[CycleNumber]]&lt;B692,טבלה135[[#This Row],[מקס קבוע]]&lt;&gt;""),IF(OR(טבלה135[[#This Row],[מספר סטייה]]&lt;I692,AND(טבלה135[[#This Row],[מספר סטייה]]=3,I692=1)),0,1),"")</f>
        <v/>
      </c>
      <c r="K691" t="str">
        <f>IF(טבלה135[[#This Row],[מקס קבוע]]&lt;&gt;"",טבלה135[[#This Row],[מקסימום]]-טבלה135[[#This Row],[מינימום]],"")</f>
        <v/>
      </c>
      <c r="L691">
        <f>IF(IFERROR(LOOKUP(טבלה135[[#This Row],[ClientID]],פיבוט!$A$4:$A$121),FALSE)=טבלה135[[#This Row],[ClientID]],1,0)</f>
        <v>1</v>
      </c>
      <c r="M691" t="str">
        <f>IF(OR(טבלה135[[#This Row],[ClientID]]=A692),"",1)</f>
        <v/>
      </c>
      <c r="N691" s="3" t="str">
        <f>IF(טבלה135[[#This Row],[טווח]]&lt;&gt;K690,טבלה135[[#This Row],[טווח]],"")</f>
        <v/>
      </c>
      <c r="O691" s="3" t="str">
        <f>IF(טבלה135[[#This Row],[מניית טווחים]]&lt;&gt;"",IF(OR(30&gt;טבלה135[[#This Row],[מקסימום]],30&lt;טבלה135[[#This Row],[מינימום]]),0,1),"")</f>
        <v/>
      </c>
    </row>
    <row r="692" spans="1:15" x14ac:dyDescent="0.25">
      <c r="A692" t="s">
        <v>68</v>
      </c>
      <c r="B692">
        <v>2</v>
      </c>
      <c r="C692">
        <v>37</v>
      </c>
      <c r="D692">
        <f>טבלה135[[#This Row],[LengthofCycle]]+1</f>
        <v>38</v>
      </c>
      <c r="E692" t="str">
        <f>IF(טבלה135[[#This Row],[CycleNumber]]&lt;3,"",IF(טבלה135[[#This Row],[CycleNumber]]=3,MIN(D690:D692),IF(I691=3,MIN(D689:D691),E691)))</f>
        <v/>
      </c>
      <c r="F692" t="str">
        <f>IF(טבלה135[[#This Row],[CycleNumber]]&lt;3,"",IF(טבלה135[[#This Row],[CycleNumber]]=3,MAX(D690:D692),IF(I691=3,MAX(D689:D691),F691)))</f>
        <v/>
      </c>
      <c r="G692" t="str">
        <f>IF(OR(טבלה135[[#This Row],[CycleNumber]]&gt;B693,B693=""),IF(טבלה135[[#This Row],[מספר סטייה]]=3,MIN(D690:D692),טבלה135[[#This Row],[מינ קבוע]]),טבלה135[[#This Row],[מינ קבוע]])</f>
        <v/>
      </c>
      <c r="H692" t="str">
        <f>IF(OR(טבלה135[[#This Row],[CycleNumber]]&gt;B693,B693=""),IF(טבלה135[[#This Row],[מספר סטייה]]=3,MAX(D690:D692),טבלה135[[#This Row],[מקס קבוע]]),טבלה135[[#This Row],[מקס קבוע]])</f>
        <v/>
      </c>
      <c r="I692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קבוע]]&lt;&gt;E691,1,I691+1),0))</f>
        <v/>
      </c>
      <c r="J692" t="str">
        <f>IF(AND(טבלה135[[#This Row],[CycleNumber]]&lt;B693,טבלה135[[#This Row],[מקס קבוע]]&lt;&gt;""),IF(OR(טבלה135[[#This Row],[מספר סטייה]]&lt;I693,AND(טבלה135[[#This Row],[מספר סטייה]]=3,I693=1)),0,1),"")</f>
        <v/>
      </c>
      <c r="K692" t="str">
        <f>IF(טבלה135[[#This Row],[מקס קבוע]]&lt;&gt;"",טבלה135[[#This Row],[מקסימום]]-טבלה135[[#This Row],[מינימום]],"")</f>
        <v/>
      </c>
      <c r="L692">
        <f>IF(IFERROR(LOOKUP(טבלה135[[#This Row],[ClientID]],פיבוט!$A$4:$A$121),FALSE)=טבלה135[[#This Row],[ClientID]],1,0)</f>
        <v>1</v>
      </c>
      <c r="M692" t="str">
        <f>IF(OR(טבלה135[[#This Row],[ClientID]]=A693),"",1)</f>
        <v/>
      </c>
      <c r="N692" s="3" t="str">
        <f>IF(טבלה135[[#This Row],[טווח]]&lt;&gt;K691,טבלה135[[#This Row],[טווח]],"")</f>
        <v/>
      </c>
      <c r="O692" s="3" t="str">
        <f>IF(טבלה135[[#This Row],[מניית טווחים]]&lt;&gt;"",IF(OR(30&gt;טבלה135[[#This Row],[מקסימום]],30&lt;טבלה135[[#This Row],[מינימום]]),0,1),"")</f>
        <v/>
      </c>
    </row>
    <row r="693" spans="1:15" x14ac:dyDescent="0.25">
      <c r="A693" t="s">
        <v>68</v>
      </c>
      <c r="B693">
        <v>3</v>
      </c>
      <c r="C693">
        <v>33</v>
      </c>
      <c r="D693">
        <f>טבלה135[[#This Row],[LengthofCycle]]+1</f>
        <v>34</v>
      </c>
      <c r="E693">
        <f>IF(טבלה135[[#This Row],[CycleNumber]]&lt;3,"",IF(טבלה135[[#This Row],[CycleNumber]]=3,MIN(D691:D693),IF(I692=3,MIN(D690:D692),E692)))</f>
        <v>34</v>
      </c>
      <c r="F693">
        <f>IF(טבלה135[[#This Row],[CycleNumber]]&lt;3,"",IF(טבלה135[[#This Row],[CycleNumber]]=3,MAX(D691:D693),IF(I692=3,MAX(D690:D692),F692)))</f>
        <v>38</v>
      </c>
      <c r="G693">
        <f>IF(OR(טבלה135[[#This Row],[CycleNumber]]&gt;B694,B694=""),IF(טבלה135[[#This Row],[מספר סטייה]]=3,MIN(D691:D693),טבלה135[[#This Row],[מינ קבוע]]),טבלה135[[#This Row],[מינ קבוע]])</f>
        <v>34</v>
      </c>
      <c r="H693">
        <f>IF(OR(טבלה135[[#This Row],[CycleNumber]]&gt;B694,B694=""),IF(טבלה135[[#This Row],[מספר סטייה]]=3,MAX(D691:D693),טבלה135[[#This Row],[מקס קבוע]]),טבלה135[[#This Row],[מקס קבוע]])</f>
        <v>38</v>
      </c>
      <c r="I69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קבוע]]&lt;&gt;E692,1,I692+1),0))</f>
        <v>0</v>
      </c>
      <c r="J693">
        <f>IF(AND(טבלה135[[#This Row],[CycleNumber]]&lt;B694,טבלה135[[#This Row],[מקס קבוע]]&lt;&gt;""),IF(OR(טבלה135[[#This Row],[מספר סטייה]]&lt;I694,AND(טבלה135[[#This Row],[מספר סטייה]]=3,I694=1)),0,1),"")</f>
        <v>0</v>
      </c>
      <c r="K693">
        <f>IF(טבלה135[[#This Row],[מקס קבוע]]&lt;&gt;"",טבלה135[[#This Row],[מקסימום]]-טבלה135[[#This Row],[מינימום]],"")</f>
        <v>4</v>
      </c>
      <c r="L693">
        <f>IF(IFERROR(LOOKUP(טבלה135[[#This Row],[ClientID]],פיבוט!$A$4:$A$121),FALSE)=טבלה135[[#This Row],[ClientID]],1,0)</f>
        <v>1</v>
      </c>
      <c r="M693" t="str">
        <f>IF(OR(טבלה135[[#This Row],[ClientID]]=A694),"",1)</f>
        <v/>
      </c>
      <c r="N693" s="3">
        <f>IF(טבלה135[[#This Row],[טווח]]&lt;&gt;K692,טבלה135[[#This Row],[טווח]],"")</f>
        <v>4</v>
      </c>
      <c r="O693" s="3">
        <f>IF(טבלה135[[#This Row],[מניית טווחים]]&lt;&gt;"",IF(OR(30&gt;טבלה135[[#This Row],[מקסימום]],30&lt;טבלה135[[#This Row],[מינימום]]),0,1),"")</f>
        <v>0</v>
      </c>
    </row>
    <row r="694" spans="1:15" x14ac:dyDescent="0.25">
      <c r="A694" t="s">
        <v>68</v>
      </c>
      <c r="B694">
        <v>4</v>
      </c>
      <c r="C694">
        <v>39</v>
      </c>
      <c r="D694">
        <f>טבלה135[[#This Row],[LengthofCycle]]+1</f>
        <v>40</v>
      </c>
      <c r="E694">
        <f>IF(טבלה135[[#This Row],[CycleNumber]]&lt;3,"",IF(טבלה135[[#This Row],[CycleNumber]]=3,MIN(D692:D694),IF(I693=3,MIN(D691:D693),E693)))</f>
        <v>34</v>
      </c>
      <c r="F694">
        <f>IF(טבלה135[[#This Row],[CycleNumber]]&lt;3,"",IF(טבלה135[[#This Row],[CycleNumber]]=3,MAX(D692:D694),IF(I693=3,MAX(D691:D693),F693)))</f>
        <v>38</v>
      </c>
      <c r="G694">
        <f>IF(OR(טבלה135[[#This Row],[CycleNumber]]&gt;B695,B695=""),IF(טבלה135[[#This Row],[מספר סטייה]]=3,MIN(D692:D694),טבלה135[[#This Row],[מינ קבוע]]),טבלה135[[#This Row],[מינ קבוע]])</f>
        <v>34</v>
      </c>
      <c r="H694">
        <f>IF(OR(טבלה135[[#This Row],[CycleNumber]]&gt;B695,B695=""),IF(טבלה135[[#This Row],[מספר סטייה]]=3,MAX(D692:D694),טבלה135[[#This Row],[מקס קבוע]]),טבלה135[[#This Row],[מקס קבוע]])</f>
        <v>38</v>
      </c>
      <c r="I69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קבוע]]&lt;&gt;E693,1,I693+1),0))</f>
        <v>1</v>
      </c>
      <c r="J694">
        <f>IF(AND(טבלה135[[#This Row],[CycleNumber]]&lt;B695,טבלה135[[#This Row],[מקס קבוע]]&lt;&gt;""),IF(OR(טבלה135[[#This Row],[מספר סטייה]]&lt;I695,AND(טבלה135[[#This Row],[מספר סטייה]]=3,I695=1)),0,1),"")</f>
        <v>0</v>
      </c>
      <c r="K694">
        <f>IF(טבלה135[[#This Row],[מקס קבוע]]&lt;&gt;"",טבלה135[[#This Row],[מקסימום]]-טבלה135[[#This Row],[מינימום]],"")</f>
        <v>4</v>
      </c>
      <c r="L694">
        <f>IF(IFERROR(LOOKUP(טבלה135[[#This Row],[ClientID]],פיבוט!$A$4:$A$121),FALSE)=טבלה135[[#This Row],[ClientID]],1,0)</f>
        <v>1</v>
      </c>
      <c r="M694" t="str">
        <f>IF(OR(טבלה135[[#This Row],[ClientID]]=A695),"",1)</f>
        <v/>
      </c>
      <c r="N694" s="3" t="str">
        <f>IF(טבלה135[[#This Row],[טווח]]&lt;&gt;K693,טבלה135[[#This Row],[טווח]],"")</f>
        <v/>
      </c>
      <c r="O694" s="3" t="str">
        <f>IF(טבלה135[[#This Row],[מניית טווחים]]&lt;&gt;"",IF(OR(30&gt;טבלה135[[#This Row],[מקסימום]],30&lt;טבלה135[[#This Row],[מינימום]]),0,1),"")</f>
        <v/>
      </c>
    </row>
    <row r="695" spans="1:15" x14ac:dyDescent="0.25">
      <c r="A695" t="s">
        <v>68</v>
      </c>
      <c r="B695">
        <v>5</v>
      </c>
      <c r="C695">
        <v>28</v>
      </c>
      <c r="D695">
        <f>טבלה135[[#This Row],[LengthofCycle]]+1</f>
        <v>29</v>
      </c>
      <c r="E695">
        <f>IF(טבלה135[[#This Row],[CycleNumber]]&lt;3,"",IF(טבלה135[[#This Row],[CycleNumber]]=3,MIN(D693:D695),IF(I694=3,MIN(D692:D694),E694)))</f>
        <v>34</v>
      </c>
      <c r="F695">
        <f>IF(טבלה135[[#This Row],[CycleNumber]]&lt;3,"",IF(טבלה135[[#This Row],[CycleNumber]]=3,MAX(D693:D695),IF(I694=3,MAX(D692:D694),F694)))</f>
        <v>38</v>
      </c>
      <c r="G695">
        <f>IF(OR(טבלה135[[#This Row],[CycleNumber]]&gt;B696,B696=""),IF(טבלה135[[#This Row],[מספר סטייה]]=3,MIN(D693:D695),טבלה135[[#This Row],[מינ קבוע]]),טבלה135[[#This Row],[מינ קבוע]])</f>
        <v>34</v>
      </c>
      <c r="H695">
        <f>IF(OR(טבלה135[[#This Row],[CycleNumber]]&gt;B696,B696=""),IF(טבלה135[[#This Row],[מספר סטייה]]=3,MAX(D693:D695),טבלה135[[#This Row],[מקס קבוע]]),טבלה135[[#This Row],[מקס קבוע]])</f>
        <v>38</v>
      </c>
      <c r="I69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קבוע]]&lt;&gt;E694,1,I694+1),0))</f>
        <v>2</v>
      </c>
      <c r="J695">
        <f>IF(AND(טבלה135[[#This Row],[CycleNumber]]&lt;B696,טבלה135[[#This Row],[מקס קבוע]]&lt;&gt;""),IF(OR(טבלה135[[#This Row],[מספר סטייה]]&lt;I696,AND(טבלה135[[#This Row],[מספר סטייה]]=3,I696=1)),0,1),"")</f>
        <v>0</v>
      </c>
      <c r="K695">
        <f>IF(טבלה135[[#This Row],[מקס קבוע]]&lt;&gt;"",טבלה135[[#This Row],[מקסימום]]-טבלה135[[#This Row],[מינימום]],"")</f>
        <v>4</v>
      </c>
      <c r="L695">
        <f>IF(IFERROR(LOOKUP(טבלה135[[#This Row],[ClientID]],פיבוט!$A$4:$A$121),FALSE)=טבלה135[[#This Row],[ClientID]],1,0)</f>
        <v>1</v>
      </c>
      <c r="M695" t="str">
        <f>IF(OR(טבלה135[[#This Row],[ClientID]]=A696),"",1)</f>
        <v/>
      </c>
      <c r="N695" s="3" t="str">
        <f>IF(טבלה135[[#This Row],[טווח]]&lt;&gt;K694,טבלה135[[#This Row],[טווח]],"")</f>
        <v/>
      </c>
      <c r="O695" s="3" t="str">
        <f>IF(טבלה135[[#This Row],[מניית טווחים]]&lt;&gt;"",IF(OR(30&gt;טבלה135[[#This Row],[מקסימום]],30&lt;טבלה135[[#This Row],[מינימום]]),0,1),"")</f>
        <v/>
      </c>
    </row>
    <row r="696" spans="1:15" x14ac:dyDescent="0.25">
      <c r="A696" t="s">
        <v>68</v>
      </c>
      <c r="B696">
        <v>6</v>
      </c>
      <c r="C696">
        <v>31</v>
      </c>
      <c r="D696">
        <f>טבלה135[[#This Row],[LengthofCycle]]+1</f>
        <v>32</v>
      </c>
      <c r="E696">
        <f>IF(טבלה135[[#This Row],[CycleNumber]]&lt;3,"",IF(טבלה135[[#This Row],[CycleNumber]]=3,MIN(D694:D696),IF(I695=3,MIN(D693:D695),E695)))</f>
        <v>34</v>
      </c>
      <c r="F696">
        <f>IF(טבלה135[[#This Row],[CycleNumber]]&lt;3,"",IF(טבלה135[[#This Row],[CycleNumber]]=3,MAX(D694:D696),IF(I695=3,MAX(D693:D695),F695)))</f>
        <v>38</v>
      </c>
      <c r="G696">
        <f>IF(OR(טבלה135[[#This Row],[CycleNumber]]&gt;B697,B697=""),IF(טבלה135[[#This Row],[מספר סטייה]]=3,MIN(D694:D696),טבלה135[[#This Row],[מינ קבוע]]),טבלה135[[#This Row],[מינ קבוע]])</f>
        <v>34</v>
      </c>
      <c r="H696">
        <f>IF(OR(טבלה135[[#This Row],[CycleNumber]]&gt;B697,B697=""),IF(טבלה135[[#This Row],[מספר סטייה]]=3,MAX(D694:D696),טבלה135[[#This Row],[מקס קבוע]]),טבלה135[[#This Row],[מקס קבוע]])</f>
        <v>38</v>
      </c>
      <c r="I69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קבוע]]&lt;&gt;E695,1,I695+1),0))</f>
        <v>3</v>
      </c>
      <c r="J696">
        <f>IF(AND(טבלה135[[#This Row],[CycleNumber]]&lt;B697,טבלה135[[#This Row],[מקס קבוע]]&lt;&gt;""),IF(OR(טבלה135[[#This Row],[מספר סטייה]]&lt;I697,AND(טבלה135[[#This Row],[מספר סטייה]]=3,I697=1)),0,1),"")</f>
        <v>0</v>
      </c>
      <c r="K696">
        <f>IF(טבלה135[[#This Row],[מקס קבוע]]&lt;&gt;"",טבלה135[[#This Row],[מקסימום]]-טבלה135[[#This Row],[מינימום]],"")</f>
        <v>4</v>
      </c>
      <c r="L696">
        <f>IF(IFERROR(LOOKUP(טבלה135[[#This Row],[ClientID]],פיבוט!$A$4:$A$121),FALSE)=טבלה135[[#This Row],[ClientID]],1,0)</f>
        <v>1</v>
      </c>
      <c r="M696" t="str">
        <f>IF(OR(טבלה135[[#This Row],[ClientID]]=A697),"",1)</f>
        <v/>
      </c>
      <c r="N696" s="3" t="str">
        <f>IF(טבלה135[[#This Row],[טווח]]&lt;&gt;K695,טבלה135[[#This Row],[טווח]],"")</f>
        <v/>
      </c>
      <c r="O696" s="3" t="str">
        <f>IF(טבלה135[[#This Row],[מניית טווחים]]&lt;&gt;"",IF(OR(30&gt;טבלה135[[#This Row],[מקסימום]],30&lt;טבלה135[[#This Row],[מינימום]]),0,1),"")</f>
        <v/>
      </c>
    </row>
    <row r="697" spans="1:15" x14ac:dyDescent="0.25">
      <c r="A697" t="s">
        <v>68</v>
      </c>
      <c r="B697">
        <v>7</v>
      </c>
      <c r="C697">
        <v>27</v>
      </c>
      <c r="D697">
        <f>טבלה135[[#This Row],[LengthofCycle]]+1</f>
        <v>28</v>
      </c>
      <c r="E697">
        <f>IF(טבלה135[[#This Row],[CycleNumber]]&lt;3,"",IF(טבלה135[[#This Row],[CycleNumber]]=3,MIN(D695:D697),IF(I696=3,MIN(D694:D696),E696)))</f>
        <v>29</v>
      </c>
      <c r="F697">
        <f>IF(טבלה135[[#This Row],[CycleNumber]]&lt;3,"",IF(טבלה135[[#This Row],[CycleNumber]]=3,MAX(D695:D697),IF(I696=3,MAX(D694:D696),F696)))</f>
        <v>40</v>
      </c>
      <c r="G697">
        <f>IF(OR(טבלה135[[#This Row],[CycleNumber]]&gt;B698,B698=""),IF(טבלה135[[#This Row],[מספר סטייה]]=3,MIN(D695:D697),טבלה135[[#This Row],[מינ קבוע]]),טבלה135[[#This Row],[מינ קבוע]])</f>
        <v>29</v>
      </c>
      <c r="H697">
        <f>IF(OR(טבלה135[[#This Row],[CycleNumber]]&gt;B698,B698=""),IF(טבלה135[[#This Row],[מספר סטייה]]=3,MAX(D695:D697),טבלה135[[#This Row],[מקס קבוע]]),טבלה135[[#This Row],[מקס קבוע]])</f>
        <v>40</v>
      </c>
      <c r="I69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קבוע]]&lt;&gt;E696,1,I696+1),0))</f>
        <v>1</v>
      </c>
      <c r="J697">
        <f>IF(AND(טבלה135[[#This Row],[CycleNumber]]&lt;B698,טבלה135[[#This Row],[מקס קבוע]]&lt;&gt;""),IF(OR(טבלה135[[#This Row],[מספר סטייה]]&lt;I698,AND(טבלה135[[#This Row],[מספר סטייה]]=3,I698=1)),0,1),"")</f>
        <v>1</v>
      </c>
      <c r="K697">
        <f>IF(טבלה135[[#This Row],[מקס קבוע]]&lt;&gt;"",טבלה135[[#This Row],[מקסימום]]-טבלה135[[#This Row],[מינימום]],"")</f>
        <v>11</v>
      </c>
      <c r="L697">
        <f>IF(IFERROR(LOOKUP(טבלה135[[#This Row],[ClientID]],פיבוט!$A$4:$A$121),FALSE)=טבלה135[[#This Row],[ClientID]],1,0)</f>
        <v>1</v>
      </c>
      <c r="M697" t="str">
        <f>IF(OR(טבלה135[[#This Row],[ClientID]]=A698),"",1)</f>
        <v/>
      </c>
      <c r="N697" s="3">
        <f>IF(טבלה135[[#This Row],[טווח]]&lt;&gt;K696,טבלה135[[#This Row],[טווח]],"")</f>
        <v>11</v>
      </c>
      <c r="O697" s="3">
        <f>IF(טבלה135[[#This Row],[מניית טווחים]]&lt;&gt;"",IF(OR(30&gt;טבלה135[[#This Row],[מקסימום]],30&lt;טבלה135[[#This Row],[מינימום]]),0,1),"")</f>
        <v>1</v>
      </c>
    </row>
    <row r="698" spans="1:15" x14ac:dyDescent="0.25">
      <c r="A698" t="s">
        <v>68</v>
      </c>
      <c r="B698">
        <v>8</v>
      </c>
      <c r="C698">
        <v>31</v>
      </c>
      <c r="D698">
        <f>טבלה135[[#This Row],[LengthofCycle]]+1</f>
        <v>32</v>
      </c>
      <c r="E698">
        <f>IF(טבלה135[[#This Row],[CycleNumber]]&lt;3,"",IF(טבלה135[[#This Row],[CycleNumber]]=3,MIN(D696:D698),IF(I697=3,MIN(D695:D697),E697)))</f>
        <v>29</v>
      </c>
      <c r="F698">
        <f>IF(טבלה135[[#This Row],[CycleNumber]]&lt;3,"",IF(טבלה135[[#This Row],[CycleNumber]]=3,MAX(D696:D698),IF(I697=3,MAX(D695:D697),F697)))</f>
        <v>40</v>
      </c>
      <c r="G698">
        <f>IF(OR(טבלה135[[#This Row],[CycleNumber]]&gt;B699,B699=""),IF(טבלה135[[#This Row],[מספר סטייה]]=3,MIN(D696:D698),טבלה135[[#This Row],[מינ קבוע]]),טבלה135[[#This Row],[מינ קבוע]])</f>
        <v>29</v>
      </c>
      <c r="H698">
        <f>IF(OR(טבלה135[[#This Row],[CycleNumber]]&gt;B699,B699=""),IF(טבלה135[[#This Row],[מספר סטייה]]=3,MAX(D696:D698),טבלה135[[#This Row],[מקס קבוע]]),טבלה135[[#This Row],[מקס קבוע]])</f>
        <v>40</v>
      </c>
      <c r="I69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קבוע]]&lt;&gt;E697,1,I697+1),0))</f>
        <v>0</v>
      </c>
      <c r="J698">
        <f>IF(AND(טבלה135[[#This Row],[CycleNumber]]&lt;B699,טבלה135[[#This Row],[מקס קבוע]]&lt;&gt;""),IF(OR(טבלה135[[#This Row],[מספר סטייה]]&lt;I699,AND(טבלה135[[#This Row],[מספר סטייה]]=3,I699=1)),0,1),"")</f>
        <v>0</v>
      </c>
      <c r="K698">
        <f>IF(טבלה135[[#This Row],[מקס קבוע]]&lt;&gt;"",טבלה135[[#This Row],[מקסימום]]-טבלה135[[#This Row],[מינימום]],"")</f>
        <v>11</v>
      </c>
      <c r="L698">
        <f>IF(IFERROR(LOOKUP(טבלה135[[#This Row],[ClientID]],פיבוט!$A$4:$A$121),FALSE)=טבלה135[[#This Row],[ClientID]],1,0)</f>
        <v>1</v>
      </c>
      <c r="M698" t="str">
        <f>IF(OR(טבלה135[[#This Row],[ClientID]]=A699),"",1)</f>
        <v/>
      </c>
      <c r="N698" s="3" t="str">
        <f>IF(טבלה135[[#This Row],[טווח]]&lt;&gt;K697,טבלה135[[#This Row],[טווח]],"")</f>
        <v/>
      </c>
      <c r="O698" s="3" t="str">
        <f>IF(טבלה135[[#This Row],[מניית טווחים]]&lt;&gt;"",IF(OR(30&gt;טבלה135[[#This Row],[מקסימום]],30&lt;טבלה135[[#This Row],[מינימום]]),0,1),"")</f>
        <v/>
      </c>
    </row>
    <row r="699" spans="1:15" x14ac:dyDescent="0.25">
      <c r="A699" t="s">
        <v>68</v>
      </c>
      <c r="B699">
        <v>9</v>
      </c>
      <c r="C699">
        <v>27</v>
      </c>
      <c r="D699">
        <f>טבלה135[[#This Row],[LengthofCycle]]+1</f>
        <v>28</v>
      </c>
      <c r="E699">
        <f>IF(טבלה135[[#This Row],[CycleNumber]]&lt;3,"",IF(טבלה135[[#This Row],[CycleNumber]]=3,MIN(D697:D699),IF(I698=3,MIN(D696:D698),E698)))</f>
        <v>29</v>
      </c>
      <c r="F699">
        <f>IF(טבלה135[[#This Row],[CycleNumber]]&lt;3,"",IF(טבלה135[[#This Row],[CycleNumber]]=3,MAX(D697:D699),IF(I698=3,MAX(D696:D698),F698)))</f>
        <v>40</v>
      </c>
      <c r="G699">
        <f>IF(OR(טבלה135[[#This Row],[CycleNumber]]&gt;B700,B700=""),IF(טבלה135[[#This Row],[מספר סטייה]]=3,MIN(D697:D699),טבלה135[[#This Row],[מינ קבוע]]),טבלה135[[#This Row],[מינ קבוע]])</f>
        <v>29</v>
      </c>
      <c r="H699">
        <f>IF(OR(טבלה135[[#This Row],[CycleNumber]]&gt;B700,B700=""),IF(טבלה135[[#This Row],[מספר סטייה]]=3,MAX(D697:D699),טבלה135[[#This Row],[מקס קבוע]]),טבלה135[[#This Row],[מקס קבוע]])</f>
        <v>40</v>
      </c>
      <c r="I69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קבוע]]&lt;&gt;E698,1,I698+1),0))</f>
        <v>1</v>
      </c>
      <c r="J699">
        <f>IF(AND(טבלה135[[#This Row],[CycleNumber]]&lt;B700,טבלה135[[#This Row],[מקס קבוע]]&lt;&gt;""),IF(OR(טבלה135[[#This Row],[מספר סטייה]]&lt;I700,AND(טבלה135[[#This Row],[מספר סטייה]]=3,I700=1)),0,1),"")</f>
        <v>1</v>
      </c>
      <c r="K699">
        <f>IF(טבלה135[[#This Row],[מקס קבוע]]&lt;&gt;"",טבלה135[[#This Row],[מקסימום]]-טבלה135[[#This Row],[מינימום]],"")</f>
        <v>11</v>
      </c>
      <c r="L699">
        <f>IF(IFERROR(LOOKUP(טבלה135[[#This Row],[ClientID]],פיבוט!$A$4:$A$121),FALSE)=טבלה135[[#This Row],[ClientID]],1,0)</f>
        <v>1</v>
      </c>
      <c r="M699" t="str">
        <f>IF(OR(טבלה135[[#This Row],[ClientID]]=A700),"",1)</f>
        <v/>
      </c>
      <c r="N699" s="3" t="str">
        <f>IF(טבלה135[[#This Row],[טווח]]&lt;&gt;K698,טבלה135[[#This Row],[טווח]],"")</f>
        <v/>
      </c>
      <c r="O699" s="3" t="str">
        <f>IF(טבלה135[[#This Row],[מניית טווחים]]&lt;&gt;"",IF(OR(30&gt;טבלה135[[#This Row],[מקסימום]],30&lt;טבלה135[[#This Row],[מינימום]]),0,1),"")</f>
        <v/>
      </c>
    </row>
    <row r="700" spans="1:15" x14ac:dyDescent="0.25">
      <c r="A700" t="s">
        <v>68</v>
      </c>
      <c r="B700">
        <v>10</v>
      </c>
      <c r="C700">
        <v>30</v>
      </c>
      <c r="D700">
        <f>טבלה135[[#This Row],[LengthofCycle]]+1</f>
        <v>31</v>
      </c>
      <c r="E700">
        <f>IF(טבלה135[[#This Row],[CycleNumber]]&lt;3,"",IF(טבלה135[[#This Row],[CycleNumber]]=3,MIN(D698:D700),IF(I699=3,MIN(D697:D699),E699)))</f>
        <v>29</v>
      </c>
      <c r="F700">
        <f>IF(טבלה135[[#This Row],[CycleNumber]]&lt;3,"",IF(טבלה135[[#This Row],[CycleNumber]]=3,MAX(D698:D700),IF(I699=3,MAX(D697:D699),F699)))</f>
        <v>40</v>
      </c>
      <c r="G700">
        <f>IF(OR(טבלה135[[#This Row],[CycleNumber]]&gt;B701,B701=""),IF(טבלה135[[#This Row],[מספר סטייה]]=3,MIN(D698:D700),טבלה135[[#This Row],[מינ קבוע]]),טבלה135[[#This Row],[מינ קבוע]])</f>
        <v>29</v>
      </c>
      <c r="H700">
        <f>IF(OR(טבלה135[[#This Row],[CycleNumber]]&gt;B701,B701=""),IF(טבלה135[[#This Row],[מספר סטייה]]=3,MAX(D698:D700),טבלה135[[#This Row],[מקס קבוע]]),טבלה135[[#This Row],[מקס קבוע]])</f>
        <v>40</v>
      </c>
      <c r="I70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קבוע]]&lt;&gt;E699,1,I699+1),0))</f>
        <v>0</v>
      </c>
      <c r="J700">
        <f>IF(AND(טבלה135[[#This Row],[CycleNumber]]&lt;B701,טבלה135[[#This Row],[מקס קבוע]]&lt;&gt;""),IF(OR(טבלה135[[#This Row],[מספר סטייה]]&lt;I701,AND(טבלה135[[#This Row],[מספר סטייה]]=3,I701=1)),0,1),"")</f>
        <v>1</v>
      </c>
      <c r="K700">
        <f>IF(טבלה135[[#This Row],[מקס קבוע]]&lt;&gt;"",טבלה135[[#This Row],[מקסימום]]-טבלה135[[#This Row],[מינימום]],"")</f>
        <v>11</v>
      </c>
      <c r="L700">
        <f>IF(IFERROR(LOOKUP(טבלה135[[#This Row],[ClientID]],פיבוט!$A$4:$A$121),FALSE)=טבלה135[[#This Row],[ClientID]],1,0)</f>
        <v>1</v>
      </c>
      <c r="M700" t="str">
        <f>IF(OR(טבלה135[[#This Row],[ClientID]]=A701),"",1)</f>
        <v/>
      </c>
      <c r="N700" s="3" t="str">
        <f>IF(טבלה135[[#This Row],[טווח]]&lt;&gt;K699,טבלה135[[#This Row],[טווח]],"")</f>
        <v/>
      </c>
      <c r="O700" s="3" t="str">
        <f>IF(טבלה135[[#This Row],[מניית טווחים]]&lt;&gt;"",IF(OR(30&gt;טבלה135[[#This Row],[מקסימום]],30&lt;טבלה135[[#This Row],[מינימום]]),0,1),"")</f>
        <v/>
      </c>
    </row>
    <row r="701" spans="1:15" x14ac:dyDescent="0.25">
      <c r="A701" t="s">
        <v>68</v>
      </c>
      <c r="B701">
        <v>11</v>
      </c>
      <c r="C701">
        <v>28</v>
      </c>
      <c r="D701">
        <f>טבלה135[[#This Row],[LengthofCycle]]+1</f>
        <v>29</v>
      </c>
      <c r="E701">
        <f>IF(טבלה135[[#This Row],[CycleNumber]]&lt;3,"",IF(טבלה135[[#This Row],[CycleNumber]]=3,MIN(D699:D701),IF(I700=3,MIN(D698:D700),E700)))</f>
        <v>29</v>
      </c>
      <c r="F701">
        <f>IF(טבלה135[[#This Row],[CycleNumber]]&lt;3,"",IF(טבלה135[[#This Row],[CycleNumber]]=3,MAX(D699:D701),IF(I700=3,MAX(D698:D700),F700)))</f>
        <v>40</v>
      </c>
      <c r="G701">
        <f>IF(OR(טבלה135[[#This Row],[CycleNumber]]&gt;B702,B702=""),IF(טבלה135[[#This Row],[מספר סטייה]]=3,MIN(D699:D701),טבלה135[[#This Row],[מינ קבוע]]),טבלה135[[#This Row],[מינ קבוע]])</f>
        <v>29</v>
      </c>
      <c r="H701">
        <f>IF(OR(טבלה135[[#This Row],[CycleNumber]]&gt;B702,B702=""),IF(טבלה135[[#This Row],[מספר סטייה]]=3,MAX(D699:D701),טבלה135[[#This Row],[מקס קבוע]]),טבלה135[[#This Row],[מקס קבוע]])</f>
        <v>40</v>
      </c>
      <c r="I70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קבוע]]&lt;&gt;E700,1,I700+1),0))</f>
        <v>0</v>
      </c>
      <c r="J701">
        <f>IF(AND(טבלה135[[#This Row],[CycleNumber]]&lt;B702,טבלה135[[#This Row],[מקס קבוע]]&lt;&gt;""),IF(OR(טבלה135[[#This Row],[מספר סטייה]]&lt;I702,AND(טבלה135[[#This Row],[מספר סטייה]]=3,I702=1)),0,1),"")</f>
        <v>1</v>
      </c>
      <c r="K701">
        <f>IF(טבלה135[[#This Row],[מקס קבוע]]&lt;&gt;"",טבלה135[[#This Row],[מקסימום]]-טבלה135[[#This Row],[מינימום]],"")</f>
        <v>11</v>
      </c>
      <c r="L701">
        <f>IF(IFERROR(LOOKUP(טבלה135[[#This Row],[ClientID]],פיבוט!$A$4:$A$121),FALSE)=טבלה135[[#This Row],[ClientID]],1,0)</f>
        <v>1</v>
      </c>
      <c r="M701" t="str">
        <f>IF(OR(טבלה135[[#This Row],[ClientID]]=A702),"",1)</f>
        <v/>
      </c>
      <c r="N701" s="3" t="str">
        <f>IF(טבלה135[[#This Row],[טווח]]&lt;&gt;K700,טבלה135[[#This Row],[טווח]],"")</f>
        <v/>
      </c>
      <c r="O701" s="3" t="str">
        <f>IF(טבלה135[[#This Row],[מניית טווחים]]&lt;&gt;"",IF(OR(30&gt;טבלה135[[#This Row],[מקסימום]],30&lt;טבלה135[[#This Row],[מינימום]]),0,1),"")</f>
        <v/>
      </c>
    </row>
    <row r="702" spans="1:15" x14ac:dyDescent="0.25">
      <c r="A702" t="s">
        <v>68</v>
      </c>
      <c r="B702">
        <v>12</v>
      </c>
      <c r="C702">
        <v>28</v>
      </c>
      <c r="D702">
        <f>טבלה135[[#This Row],[LengthofCycle]]+1</f>
        <v>29</v>
      </c>
      <c r="E702">
        <f>IF(טבלה135[[#This Row],[CycleNumber]]&lt;3,"",IF(טבלה135[[#This Row],[CycleNumber]]=3,MIN(D700:D702),IF(I701=3,MIN(D699:D701),E701)))</f>
        <v>29</v>
      </c>
      <c r="F702">
        <f>IF(טבלה135[[#This Row],[CycleNumber]]&lt;3,"",IF(טבלה135[[#This Row],[CycleNumber]]=3,MAX(D700:D702),IF(I701=3,MAX(D699:D701),F701)))</f>
        <v>40</v>
      </c>
      <c r="G702">
        <f>IF(OR(טבלה135[[#This Row],[CycleNumber]]&gt;B703,B703=""),IF(טבלה135[[#This Row],[מספר סטייה]]=3,MIN(D700:D702),טבלה135[[#This Row],[מינ קבוע]]),טבלה135[[#This Row],[מינ קבוע]])</f>
        <v>29</v>
      </c>
      <c r="H702">
        <f>IF(OR(טבלה135[[#This Row],[CycleNumber]]&gt;B703,B703=""),IF(טבלה135[[#This Row],[מספר סטייה]]=3,MAX(D700:D702),טבלה135[[#This Row],[מקס קבוע]]),טבלה135[[#This Row],[מקס קבוע]])</f>
        <v>40</v>
      </c>
      <c r="I70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קבוע]]&lt;&gt;E701,1,I701+1),0))</f>
        <v>0</v>
      </c>
      <c r="J702" t="str">
        <f>IF(AND(טבלה135[[#This Row],[CycleNumber]]&lt;B703,טבלה135[[#This Row],[מקס קבוע]]&lt;&gt;""),IF(OR(טבלה135[[#This Row],[מספר סטייה]]&lt;I703,AND(טבלה135[[#This Row],[מספר סטייה]]=3,I703=1)),0,1),"")</f>
        <v/>
      </c>
      <c r="K702">
        <f>IF(טבלה135[[#This Row],[מקס קבוע]]&lt;&gt;"",טבלה135[[#This Row],[מקסימום]]-טבלה135[[#This Row],[מינימום]],"")</f>
        <v>11</v>
      </c>
      <c r="L702">
        <f>IF(IFERROR(LOOKUP(טבלה135[[#This Row],[ClientID]],פיבוט!$A$4:$A$121),FALSE)=טבלה135[[#This Row],[ClientID]],1,0)</f>
        <v>1</v>
      </c>
      <c r="M702">
        <f>IF(OR(טבלה135[[#This Row],[ClientID]]=A703),"",1)</f>
        <v>1</v>
      </c>
      <c r="N702" s="3" t="str">
        <f>IF(טבלה135[[#This Row],[טווח]]&lt;&gt;K701,טבלה135[[#This Row],[טווח]],"")</f>
        <v/>
      </c>
      <c r="O702" s="3" t="str">
        <f>IF(טבלה135[[#This Row],[מניית טווחים]]&lt;&gt;"",IF(OR(30&gt;טבלה135[[#This Row],[מקסימום]],30&lt;טבלה135[[#This Row],[מינימום]]),0,1),"")</f>
        <v/>
      </c>
    </row>
    <row r="703" spans="1:15" x14ac:dyDescent="0.25">
      <c r="A703" t="s">
        <v>69</v>
      </c>
      <c r="B703">
        <v>1</v>
      </c>
      <c r="C703">
        <v>28</v>
      </c>
      <c r="D703">
        <f>טבלה135[[#This Row],[LengthofCycle]]+1</f>
        <v>29</v>
      </c>
      <c r="E703" t="str">
        <f>IF(טבלה135[[#This Row],[CycleNumber]]&lt;3,"",IF(טבלה135[[#This Row],[CycleNumber]]=3,MIN(D701:D703),IF(I702=3,MIN(D700:D702),E702)))</f>
        <v/>
      </c>
      <c r="F703" t="str">
        <f>IF(טבלה135[[#This Row],[CycleNumber]]&lt;3,"",IF(טבלה135[[#This Row],[CycleNumber]]=3,MAX(D701:D703),IF(I702=3,MAX(D700:D702),F702)))</f>
        <v/>
      </c>
      <c r="G703" t="str">
        <f>IF(OR(טבלה135[[#This Row],[CycleNumber]]&gt;B704,B704=""),IF(טבלה135[[#This Row],[מספר סטייה]]=3,MIN(D701:D703),טבלה135[[#This Row],[מינ קבוע]]),טבלה135[[#This Row],[מינ קבוע]])</f>
        <v/>
      </c>
      <c r="H703" t="str">
        <f>IF(OR(טבלה135[[#This Row],[CycleNumber]]&gt;B704,B704=""),IF(טבלה135[[#This Row],[מספר סטייה]]=3,MAX(D701:D703),טבלה135[[#This Row],[מקס קבוע]]),טבלה135[[#This Row],[מקס קבוע]])</f>
        <v/>
      </c>
      <c r="I70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קבוע]]&lt;&gt;E702,1,I702+1),0))</f>
        <v/>
      </c>
      <c r="J703" t="str">
        <f>IF(AND(טבלה135[[#This Row],[CycleNumber]]&lt;B704,טבלה135[[#This Row],[מקס קבוע]]&lt;&gt;""),IF(OR(טבלה135[[#This Row],[מספר סטייה]]&lt;I704,AND(טבלה135[[#This Row],[מספר סטייה]]=3,I704=1)),0,1),"")</f>
        <v/>
      </c>
      <c r="K703" t="str">
        <f>IF(טבלה135[[#This Row],[מקס קבוע]]&lt;&gt;"",טבלה135[[#This Row],[מקסימום]]-טבלה135[[#This Row],[מינימום]],"")</f>
        <v/>
      </c>
      <c r="L703">
        <f>IF(IFERROR(LOOKUP(טבלה135[[#This Row],[ClientID]],פיבוט!$A$4:$A$121),FALSE)=טבלה135[[#This Row],[ClientID]],1,0)</f>
        <v>1</v>
      </c>
      <c r="M703" t="str">
        <f>IF(OR(טבלה135[[#This Row],[ClientID]]=A704),"",1)</f>
        <v/>
      </c>
      <c r="N703" s="3" t="str">
        <f>IF(טבלה135[[#This Row],[טווח]]&lt;&gt;K702,טבלה135[[#This Row],[טווח]],"")</f>
        <v/>
      </c>
      <c r="O703" s="3" t="str">
        <f>IF(טבלה135[[#This Row],[מניית טווחים]]&lt;&gt;"",IF(OR(30&gt;טבלה135[[#This Row],[מקסימום]],30&lt;טבלה135[[#This Row],[מינימום]]),0,1),"")</f>
        <v/>
      </c>
    </row>
    <row r="704" spans="1:15" x14ac:dyDescent="0.25">
      <c r="A704" t="s">
        <v>69</v>
      </c>
      <c r="B704">
        <v>2</v>
      </c>
      <c r="C704">
        <v>27</v>
      </c>
      <c r="D704">
        <f>טבלה135[[#This Row],[LengthofCycle]]+1</f>
        <v>28</v>
      </c>
      <c r="E704" t="str">
        <f>IF(טבלה135[[#This Row],[CycleNumber]]&lt;3,"",IF(טבלה135[[#This Row],[CycleNumber]]=3,MIN(D702:D704),IF(I703=3,MIN(D701:D703),E703)))</f>
        <v/>
      </c>
      <c r="F704" t="str">
        <f>IF(טבלה135[[#This Row],[CycleNumber]]&lt;3,"",IF(טבלה135[[#This Row],[CycleNumber]]=3,MAX(D702:D704),IF(I703=3,MAX(D701:D703),F703)))</f>
        <v/>
      </c>
      <c r="G704" t="str">
        <f>IF(OR(טבלה135[[#This Row],[CycleNumber]]&gt;B705,B705=""),IF(טבלה135[[#This Row],[מספר סטייה]]=3,MIN(D702:D704),טבלה135[[#This Row],[מינ קבוע]]),טבלה135[[#This Row],[מינ קבוע]])</f>
        <v/>
      </c>
      <c r="H704" t="str">
        <f>IF(OR(טבלה135[[#This Row],[CycleNumber]]&gt;B705,B705=""),IF(טבלה135[[#This Row],[מספר סטייה]]=3,MAX(D702:D704),טבלה135[[#This Row],[מקס קבוע]]),טבלה135[[#This Row],[מקס קבוע]])</f>
        <v/>
      </c>
      <c r="I70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קבוע]]&lt;&gt;E703,1,I703+1),0))</f>
        <v/>
      </c>
      <c r="J704" t="str">
        <f>IF(AND(טבלה135[[#This Row],[CycleNumber]]&lt;B705,טבלה135[[#This Row],[מקס קבוע]]&lt;&gt;""),IF(OR(טבלה135[[#This Row],[מספר סטייה]]&lt;I705,AND(טבלה135[[#This Row],[מספר סטייה]]=3,I705=1)),0,1),"")</f>
        <v/>
      </c>
      <c r="K704" t="str">
        <f>IF(טבלה135[[#This Row],[מקס קבוע]]&lt;&gt;"",טבלה135[[#This Row],[מקסימום]]-טבלה135[[#This Row],[מינימום]],"")</f>
        <v/>
      </c>
      <c r="L704">
        <f>IF(IFERROR(LOOKUP(טבלה135[[#This Row],[ClientID]],פיבוט!$A$4:$A$121),FALSE)=טבלה135[[#This Row],[ClientID]],1,0)</f>
        <v>1</v>
      </c>
      <c r="M704" t="str">
        <f>IF(OR(טבלה135[[#This Row],[ClientID]]=A705),"",1)</f>
        <v/>
      </c>
      <c r="N704" s="3" t="str">
        <f>IF(טבלה135[[#This Row],[טווח]]&lt;&gt;K703,טבלה135[[#This Row],[טווח]],"")</f>
        <v/>
      </c>
      <c r="O704" s="3" t="str">
        <f>IF(טבלה135[[#This Row],[מניית טווחים]]&lt;&gt;"",IF(OR(30&gt;טבלה135[[#This Row],[מקסימום]],30&lt;טבלה135[[#This Row],[מינימום]]),0,1),"")</f>
        <v/>
      </c>
    </row>
    <row r="705" spans="1:15" x14ac:dyDescent="0.25">
      <c r="A705" t="s">
        <v>69</v>
      </c>
      <c r="B705">
        <v>3</v>
      </c>
      <c r="C705">
        <v>26</v>
      </c>
      <c r="D705">
        <f>טבלה135[[#This Row],[LengthofCycle]]+1</f>
        <v>27</v>
      </c>
      <c r="E705">
        <f>IF(טבלה135[[#This Row],[CycleNumber]]&lt;3,"",IF(טבלה135[[#This Row],[CycleNumber]]=3,MIN(D703:D705),IF(I704=3,MIN(D702:D704),E704)))</f>
        <v>27</v>
      </c>
      <c r="F705">
        <f>IF(טבלה135[[#This Row],[CycleNumber]]&lt;3,"",IF(טבלה135[[#This Row],[CycleNumber]]=3,MAX(D703:D705),IF(I704=3,MAX(D702:D704),F704)))</f>
        <v>29</v>
      </c>
      <c r="G705">
        <f>IF(OR(טבלה135[[#This Row],[CycleNumber]]&gt;B706,B706=""),IF(טבלה135[[#This Row],[מספר סטייה]]=3,MIN(D703:D705),טבלה135[[#This Row],[מינ קבוע]]),טבלה135[[#This Row],[מינ קבוע]])</f>
        <v>27</v>
      </c>
      <c r="H705">
        <f>IF(OR(טבלה135[[#This Row],[CycleNumber]]&gt;B706,B706=""),IF(טבלה135[[#This Row],[מספר סטייה]]=3,MAX(D703:D705),טבלה135[[#This Row],[מקס קבוע]]),טבלה135[[#This Row],[מקס קבוע]])</f>
        <v>29</v>
      </c>
      <c r="I70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קבוע]]&lt;&gt;E704,1,I704+1),0))</f>
        <v>0</v>
      </c>
      <c r="J705">
        <f>IF(AND(טבלה135[[#This Row],[CycleNumber]]&lt;B706,טבלה135[[#This Row],[מקס קבוע]]&lt;&gt;""),IF(OR(טבלה135[[#This Row],[מספר סטייה]]&lt;I706,AND(טבלה135[[#This Row],[מספר סטייה]]=3,I706=1)),0,1),"")</f>
        <v>0</v>
      </c>
      <c r="K705">
        <f>IF(טבלה135[[#This Row],[מקס קבוע]]&lt;&gt;"",טבלה135[[#This Row],[מקסימום]]-טבלה135[[#This Row],[מינימום]],"")</f>
        <v>2</v>
      </c>
      <c r="L705">
        <f>IF(IFERROR(LOOKUP(טבלה135[[#This Row],[ClientID]],פיבוט!$A$4:$A$121),FALSE)=טבלה135[[#This Row],[ClientID]],1,0)</f>
        <v>1</v>
      </c>
      <c r="M705" t="str">
        <f>IF(OR(טבלה135[[#This Row],[ClientID]]=A706),"",1)</f>
        <v/>
      </c>
      <c r="N705" s="3">
        <f>IF(טבלה135[[#This Row],[טווח]]&lt;&gt;K704,טבלה135[[#This Row],[טווח]],"")</f>
        <v>2</v>
      </c>
      <c r="O705" s="3">
        <f>IF(טבלה135[[#This Row],[מניית טווחים]]&lt;&gt;"",IF(OR(30&gt;טבלה135[[#This Row],[מקסימום]],30&lt;טבלה135[[#This Row],[מינימום]]),0,1),"")</f>
        <v>0</v>
      </c>
    </row>
    <row r="706" spans="1:15" x14ac:dyDescent="0.25">
      <c r="A706" t="s">
        <v>69</v>
      </c>
      <c r="B706">
        <v>4</v>
      </c>
      <c r="C706">
        <v>20</v>
      </c>
      <c r="D706">
        <f>טבלה135[[#This Row],[LengthofCycle]]+1</f>
        <v>21</v>
      </c>
      <c r="E706">
        <f>IF(טבלה135[[#This Row],[CycleNumber]]&lt;3,"",IF(טבלה135[[#This Row],[CycleNumber]]=3,MIN(D704:D706),IF(I705=3,MIN(D703:D705),E705)))</f>
        <v>27</v>
      </c>
      <c r="F706">
        <f>IF(טבלה135[[#This Row],[CycleNumber]]&lt;3,"",IF(טבלה135[[#This Row],[CycleNumber]]=3,MAX(D704:D706),IF(I705=3,MAX(D703:D705),F705)))</f>
        <v>29</v>
      </c>
      <c r="G706">
        <f>IF(OR(טבלה135[[#This Row],[CycleNumber]]&gt;B707,B707=""),IF(טבלה135[[#This Row],[מספר סטייה]]=3,MIN(D704:D706),טבלה135[[#This Row],[מינ קבוע]]),טבלה135[[#This Row],[מינ קבוע]])</f>
        <v>27</v>
      </c>
      <c r="H706">
        <f>IF(OR(טבלה135[[#This Row],[CycleNumber]]&gt;B707,B707=""),IF(טבלה135[[#This Row],[מספר סטייה]]=3,MAX(D704:D706),טבלה135[[#This Row],[מקס קבוע]]),טבלה135[[#This Row],[מקס קבוע]])</f>
        <v>29</v>
      </c>
      <c r="I70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קבוע]]&lt;&gt;E705,1,I705+1),0))</f>
        <v>1</v>
      </c>
      <c r="J706">
        <f>IF(AND(טבלה135[[#This Row],[CycleNumber]]&lt;B707,טבלה135[[#This Row],[מקס קבוע]]&lt;&gt;""),IF(OR(טבלה135[[#This Row],[מספר סטייה]]&lt;I707,AND(טבלה135[[#This Row],[מספר סטייה]]=3,I707=1)),0,1),"")</f>
        <v>1</v>
      </c>
      <c r="K706">
        <f>IF(טבלה135[[#This Row],[מקס קבוע]]&lt;&gt;"",טבלה135[[#This Row],[מקסימום]]-טבלה135[[#This Row],[מינימום]],"")</f>
        <v>2</v>
      </c>
      <c r="L706">
        <f>IF(IFERROR(LOOKUP(טבלה135[[#This Row],[ClientID]],פיבוט!$A$4:$A$121),FALSE)=טבלה135[[#This Row],[ClientID]],1,0)</f>
        <v>1</v>
      </c>
      <c r="M706" t="str">
        <f>IF(OR(טבלה135[[#This Row],[ClientID]]=A707),"",1)</f>
        <v/>
      </c>
      <c r="N706" s="3" t="str">
        <f>IF(טבלה135[[#This Row],[טווח]]&lt;&gt;K705,טבלה135[[#This Row],[טווח]],"")</f>
        <v/>
      </c>
      <c r="O706" s="3" t="str">
        <f>IF(טבלה135[[#This Row],[מניית טווחים]]&lt;&gt;"",IF(OR(30&gt;טבלה135[[#This Row],[מקסימום]],30&lt;טבלה135[[#This Row],[מינימום]]),0,1),"")</f>
        <v/>
      </c>
    </row>
    <row r="707" spans="1:15" x14ac:dyDescent="0.25">
      <c r="A707" t="s">
        <v>69</v>
      </c>
      <c r="B707">
        <v>5</v>
      </c>
      <c r="C707">
        <v>28</v>
      </c>
      <c r="D707">
        <f>טבלה135[[#This Row],[LengthofCycle]]+1</f>
        <v>29</v>
      </c>
      <c r="E707">
        <f>IF(טבלה135[[#This Row],[CycleNumber]]&lt;3,"",IF(טבלה135[[#This Row],[CycleNumber]]=3,MIN(D705:D707),IF(I706=3,MIN(D704:D706),E706)))</f>
        <v>27</v>
      </c>
      <c r="F707">
        <f>IF(טבלה135[[#This Row],[CycleNumber]]&lt;3,"",IF(טבלה135[[#This Row],[CycleNumber]]=3,MAX(D705:D707),IF(I706=3,MAX(D704:D706),F706)))</f>
        <v>29</v>
      </c>
      <c r="G707">
        <f>IF(OR(טבלה135[[#This Row],[CycleNumber]]&gt;B708,B708=""),IF(טבלה135[[#This Row],[מספר סטייה]]=3,MIN(D705:D707),טבלה135[[#This Row],[מינ קבוע]]),טבלה135[[#This Row],[מינ קבוע]])</f>
        <v>27</v>
      </c>
      <c r="H707">
        <f>IF(OR(טבלה135[[#This Row],[CycleNumber]]&gt;B708,B708=""),IF(טבלה135[[#This Row],[מספר סטייה]]=3,MAX(D705:D707),טבלה135[[#This Row],[מקס קבוע]]),טבלה135[[#This Row],[מקס קבוע]])</f>
        <v>29</v>
      </c>
      <c r="I70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קבוע]]&lt;&gt;E706,1,I706+1),0))</f>
        <v>0</v>
      </c>
      <c r="J707">
        <f>IF(AND(טבלה135[[#This Row],[CycleNumber]]&lt;B708,טבלה135[[#This Row],[מקס קבוע]]&lt;&gt;""),IF(OR(טבלה135[[#This Row],[מספר סטייה]]&lt;I708,AND(טבלה135[[#This Row],[מספר סטייה]]=3,I708=1)),0,1),"")</f>
        <v>0</v>
      </c>
      <c r="K707">
        <f>IF(טבלה135[[#This Row],[מקס קבוע]]&lt;&gt;"",טבלה135[[#This Row],[מקסימום]]-טבלה135[[#This Row],[מינימום]],"")</f>
        <v>2</v>
      </c>
      <c r="L707">
        <f>IF(IFERROR(LOOKUP(טבלה135[[#This Row],[ClientID]],פיבוט!$A$4:$A$121),FALSE)=טבלה135[[#This Row],[ClientID]],1,0)</f>
        <v>1</v>
      </c>
      <c r="M707" t="str">
        <f>IF(OR(טבלה135[[#This Row],[ClientID]]=A708),"",1)</f>
        <v/>
      </c>
      <c r="N707" s="3" t="str">
        <f>IF(טבלה135[[#This Row],[טווח]]&lt;&gt;K706,טבלה135[[#This Row],[טווח]],"")</f>
        <v/>
      </c>
      <c r="O707" s="3" t="str">
        <f>IF(טבלה135[[#This Row],[מניית טווחים]]&lt;&gt;"",IF(OR(30&gt;טבלה135[[#This Row],[מקסימום]],30&lt;טבלה135[[#This Row],[מינימום]]),0,1),"")</f>
        <v/>
      </c>
    </row>
    <row r="708" spans="1:15" x14ac:dyDescent="0.25">
      <c r="A708" t="s">
        <v>69</v>
      </c>
      <c r="B708">
        <v>6</v>
      </c>
      <c r="C708">
        <v>30</v>
      </c>
      <c r="D708">
        <f>טבלה135[[#This Row],[LengthofCycle]]+1</f>
        <v>31</v>
      </c>
      <c r="E708">
        <f>IF(טבלה135[[#This Row],[CycleNumber]]&lt;3,"",IF(טבלה135[[#This Row],[CycleNumber]]=3,MIN(D706:D708),IF(I707=3,MIN(D705:D707),E707)))</f>
        <v>27</v>
      </c>
      <c r="F708">
        <f>IF(טבלה135[[#This Row],[CycleNumber]]&lt;3,"",IF(טבלה135[[#This Row],[CycleNumber]]=3,MAX(D706:D708),IF(I707=3,MAX(D705:D707),F707)))</f>
        <v>29</v>
      </c>
      <c r="G708">
        <f>IF(OR(טבלה135[[#This Row],[CycleNumber]]&gt;B709,B709=""),IF(טבלה135[[#This Row],[מספר סטייה]]=3,MIN(D706:D708),טבלה135[[#This Row],[מינ קבוע]]),טבלה135[[#This Row],[מינ קבוע]])</f>
        <v>27</v>
      </c>
      <c r="H708">
        <f>IF(OR(טבלה135[[#This Row],[CycleNumber]]&gt;B709,B709=""),IF(טבלה135[[#This Row],[מספר סטייה]]=3,MAX(D706:D708),טבלה135[[#This Row],[מקס קבוע]]),טבלה135[[#This Row],[מקס קבוע]])</f>
        <v>29</v>
      </c>
      <c r="I70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קבוע]]&lt;&gt;E707,1,I707+1),0))</f>
        <v>1</v>
      </c>
      <c r="J708">
        <f>IF(AND(טבלה135[[#This Row],[CycleNumber]]&lt;B709,טבלה135[[#This Row],[מקס קבוע]]&lt;&gt;""),IF(OR(טבלה135[[#This Row],[מספר סטייה]]&lt;I709,AND(טבלה135[[#This Row],[מספר סטייה]]=3,I709=1)),0,1),"")</f>
        <v>1</v>
      </c>
      <c r="K708">
        <f>IF(טבלה135[[#This Row],[מקס קבוע]]&lt;&gt;"",טבלה135[[#This Row],[מקסימום]]-טבלה135[[#This Row],[מינימום]],"")</f>
        <v>2</v>
      </c>
      <c r="L708">
        <f>IF(IFERROR(LOOKUP(טבלה135[[#This Row],[ClientID]],פיבוט!$A$4:$A$121),FALSE)=טבלה135[[#This Row],[ClientID]],1,0)</f>
        <v>1</v>
      </c>
      <c r="M708" t="str">
        <f>IF(OR(טבלה135[[#This Row],[ClientID]]=A709),"",1)</f>
        <v/>
      </c>
      <c r="N708" s="3" t="str">
        <f>IF(טבלה135[[#This Row],[טווח]]&lt;&gt;K707,טבלה135[[#This Row],[טווח]],"")</f>
        <v/>
      </c>
      <c r="O708" s="3" t="str">
        <f>IF(טבלה135[[#This Row],[מניית טווחים]]&lt;&gt;"",IF(OR(30&gt;טבלה135[[#This Row],[מקסימום]],30&lt;טבלה135[[#This Row],[מינימום]]),0,1),"")</f>
        <v/>
      </c>
    </row>
    <row r="709" spans="1:15" x14ac:dyDescent="0.25">
      <c r="A709" t="s">
        <v>69</v>
      </c>
      <c r="B709">
        <v>7</v>
      </c>
      <c r="C709">
        <v>28</v>
      </c>
      <c r="D709">
        <f>טבלה135[[#This Row],[LengthofCycle]]+1</f>
        <v>29</v>
      </c>
      <c r="E709">
        <f>IF(טבלה135[[#This Row],[CycleNumber]]&lt;3,"",IF(טבלה135[[#This Row],[CycleNumber]]=3,MIN(D707:D709),IF(I708=3,MIN(D706:D708),E708)))</f>
        <v>27</v>
      </c>
      <c r="F709">
        <f>IF(טבלה135[[#This Row],[CycleNumber]]&lt;3,"",IF(טבלה135[[#This Row],[CycleNumber]]=3,MAX(D707:D709),IF(I708=3,MAX(D706:D708),F708)))</f>
        <v>29</v>
      </c>
      <c r="G709">
        <f>IF(OR(טבלה135[[#This Row],[CycleNumber]]&gt;B710,B710=""),IF(טבלה135[[#This Row],[מספר סטייה]]=3,MIN(D707:D709),טבלה135[[#This Row],[מינ קבוע]]),טבלה135[[#This Row],[מינ קבוע]])</f>
        <v>27</v>
      </c>
      <c r="H709">
        <f>IF(OR(טבלה135[[#This Row],[CycleNumber]]&gt;B710,B710=""),IF(טבלה135[[#This Row],[מספר סטייה]]=3,MAX(D707:D709),טבלה135[[#This Row],[מקס קבוע]]),טבלה135[[#This Row],[מקס קבוע]])</f>
        <v>29</v>
      </c>
      <c r="I70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קבוע]]&lt;&gt;E708,1,I708+1),0))</f>
        <v>0</v>
      </c>
      <c r="J709">
        <f>IF(AND(טבלה135[[#This Row],[CycleNumber]]&lt;B710,טבלה135[[#This Row],[מקס קבוע]]&lt;&gt;""),IF(OR(טבלה135[[#This Row],[מספר סטייה]]&lt;I710,AND(טבלה135[[#This Row],[מספר סטייה]]=3,I710=1)),0,1),"")</f>
        <v>0</v>
      </c>
      <c r="K709">
        <f>IF(טבלה135[[#This Row],[מקס קבוע]]&lt;&gt;"",טבלה135[[#This Row],[מקסימום]]-טבלה135[[#This Row],[מינימום]],"")</f>
        <v>2</v>
      </c>
      <c r="L709">
        <f>IF(IFERROR(LOOKUP(טבלה135[[#This Row],[ClientID]],פיבוט!$A$4:$A$121),FALSE)=טבלה135[[#This Row],[ClientID]],1,0)</f>
        <v>1</v>
      </c>
      <c r="M709" t="str">
        <f>IF(OR(טבלה135[[#This Row],[ClientID]]=A710),"",1)</f>
        <v/>
      </c>
      <c r="N709" s="3" t="str">
        <f>IF(טבלה135[[#This Row],[טווח]]&lt;&gt;K708,טבלה135[[#This Row],[טווח]],"")</f>
        <v/>
      </c>
      <c r="O709" s="3" t="str">
        <f>IF(טבלה135[[#This Row],[מניית טווחים]]&lt;&gt;"",IF(OR(30&gt;טבלה135[[#This Row],[מקסימום]],30&lt;טבלה135[[#This Row],[מינימום]]),0,1),"")</f>
        <v/>
      </c>
    </row>
    <row r="710" spans="1:15" x14ac:dyDescent="0.25">
      <c r="A710" t="s">
        <v>69</v>
      </c>
      <c r="B710">
        <v>8</v>
      </c>
      <c r="C710">
        <v>25</v>
      </c>
      <c r="D710">
        <f>טבלה135[[#This Row],[LengthofCycle]]+1</f>
        <v>26</v>
      </c>
      <c r="E710">
        <f>IF(טבלה135[[#This Row],[CycleNumber]]&lt;3,"",IF(טבלה135[[#This Row],[CycleNumber]]=3,MIN(D708:D710),IF(I709=3,MIN(D707:D709),E709)))</f>
        <v>27</v>
      </c>
      <c r="F710">
        <f>IF(טבלה135[[#This Row],[CycleNumber]]&lt;3,"",IF(טבלה135[[#This Row],[CycleNumber]]=3,MAX(D708:D710),IF(I709=3,MAX(D707:D709),F709)))</f>
        <v>29</v>
      </c>
      <c r="G710">
        <f>IF(OR(טבלה135[[#This Row],[CycleNumber]]&gt;B711,B711=""),IF(טבלה135[[#This Row],[מספר סטייה]]=3,MIN(D708:D710),טבלה135[[#This Row],[מינ קבוע]]),טבלה135[[#This Row],[מינ קבוע]])</f>
        <v>27</v>
      </c>
      <c r="H710">
        <f>IF(OR(טבלה135[[#This Row],[CycleNumber]]&gt;B711,B711=""),IF(טבלה135[[#This Row],[מספר סטייה]]=3,MAX(D708:D710),טבלה135[[#This Row],[מקס קבוע]]),טבלה135[[#This Row],[מקס קבוע]])</f>
        <v>29</v>
      </c>
      <c r="I71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קבוע]]&lt;&gt;E709,1,I709+1),0))</f>
        <v>1</v>
      </c>
      <c r="J710">
        <f>IF(AND(טבלה135[[#This Row],[CycleNumber]]&lt;B711,טבלה135[[#This Row],[מקס קבוע]]&lt;&gt;""),IF(OR(טבלה135[[#This Row],[מספר סטייה]]&lt;I711,AND(טבלה135[[#This Row],[מספר סטייה]]=3,I711=1)),0,1),"")</f>
        <v>0</v>
      </c>
      <c r="K710">
        <f>IF(טבלה135[[#This Row],[מקס קבוע]]&lt;&gt;"",טבלה135[[#This Row],[מקסימום]]-טבלה135[[#This Row],[מינימום]],"")</f>
        <v>2</v>
      </c>
      <c r="L710">
        <f>IF(IFERROR(LOOKUP(טבלה135[[#This Row],[ClientID]],פיבוט!$A$4:$A$121),FALSE)=טבלה135[[#This Row],[ClientID]],1,0)</f>
        <v>1</v>
      </c>
      <c r="M710" t="str">
        <f>IF(OR(טבלה135[[#This Row],[ClientID]]=A711),"",1)</f>
        <v/>
      </c>
      <c r="N710" s="3" t="str">
        <f>IF(טבלה135[[#This Row],[טווח]]&lt;&gt;K709,טבלה135[[#This Row],[טווח]],"")</f>
        <v/>
      </c>
      <c r="O710" s="3" t="str">
        <f>IF(טבלה135[[#This Row],[מניית טווחים]]&lt;&gt;"",IF(OR(30&gt;טבלה135[[#This Row],[מקסימום]],30&lt;טבלה135[[#This Row],[מינימום]]),0,1),"")</f>
        <v/>
      </c>
    </row>
    <row r="711" spans="1:15" x14ac:dyDescent="0.25">
      <c r="A711" t="s">
        <v>69</v>
      </c>
      <c r="B711">
        <v>9</v>
      </c>
      <c r="C711">
        <v>30</v>
      </c>
      <c r="D711">
        <f>טבלה135[[#This Row],[LengthofCycle]]+1</f>
        <v>31</v>
      </c>
      <c r="E711">
        <f>IF(טבלה135[[#This Row],[CycleNumber]]&lt;3,"",IF(טבלה135[[#This Row],[CycleNumber]]=3,MIN(D709:D711),IF(I710=3,MIN(D708:D710),E710)))</f>
        <v>27</v>
      </c>
      <c r="F711">
        <f>IF(טבלה135[[#This Row],[CycleNumber]]&lt;3,"",IF(טבלה135[[#This Row],[CycleNumber]]=3,MAX(D709:D711),IF(I710=3,MAX(D708:D710),F710)))</f>
        <v>29</v>
      </c>
      <c r="G711">
        <f>IF(OR(טבלה135[[#This Row],[CycleNumber]]&gt;B712,B712=""),IF(טבלה135[[#This Row],[מספר סטייה]]=3,MIN(D709:D711),טבלה135[[#This Row],[מינ קבוע]]),טבלה135[[#This Row],[מינ קבוע]])</f>
        <v>27</v>
      </c>
      <c r="H711">
        <f>IF(OR(טבלה135[[#This Row],[CycleNumber]]&gt;B712,B712=""),IF(טבלה135[[#This Row],[מספר סטייה]]=3,MAX(D709:D711),טבלה135[[#This Row],[מקס קבוע]]),טבלה135[[#This Row],[מקס קבוע]])</f>
        <v>29</v>
      </c>
      <c r="I71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קבוע]]&lt;&gt;E710,1,I710+1),0))</f>
        <v>2</v>
      </c>
      <c r="J711">
        <f>IF(AND(טבלה135[[#This Row],[CycleNumber]]&lt;B712,טבלה135[[#This Row],[מקס קבוע]]&lt;&gt;""),IF(OR(טבלה135[[#This Row],[מספר סטייה]]&lt;I712,AND(טבלה135[[#This Row],[מספר סטייה]]=3,I712=1)),0,1),"")</f>
        <v>0</v>
      </c>
      <c r="K711">
        <f>IF(טבלה135[[#This Row],[מקס קבוע]]&lt;&gt;"",טבלה135[[#This Row],[מקסימום]]-טבלה135[[#This Row],[מינימום]],"")</f>
        <v>2</v>
      </c>
      <c r="L711">
        <f>IF(IFERROR(LOOKUP(טבלה135[[#This Row],[ClientID]],פיבוט!$A$4:$A$121),FALSE)=טבלה135[[#This Row],[ClientID]],1,0)</f>
        <v>1</v>
      </c>
      <c r="M711" t="str">
        <f>IF(OR(טבלה135[[#This Row],[ClientID]]=A712),"",1)</f>
        <v/>
      </c>
      <c r="N711" s="3" t="str">
        <f>IF(טבלה135[[#This Row],[טווח]]&lt;&gt;K710,טבלה135[[#This Row],[טווח]],"")</f>
        <v/>
      </c>
      <c r="O711" s="3" t="str">
        <f>IF(טבלה135[[#This Row],[מניית טווחים]]&lt;&gt;"",IF(OR(30&gt;טבלה135[[#This Row],[מקסימום]],30&lt;טבלה135[[#This Row],[מינימום]]),0,1),"")</f>
        <v/>
      </c>
    </row>
    <row r="712" spans="1:15" x14ac:dyDescent="0.25">
      <c r="A712" t="s">
        <v>69</v>
      </c>
      <c r="B712">
        <v>10</v>
      </c>
      <c r="C712">
        <v>23</v>
      </c>
      <c r="D712">
        <f>טבלה135[[#This Row],[LengthofCycle]]+1</f>
        <v>24</v>
      </c>
      <c r="E712">
        <f>IF(טבלה135[[#This Row],[CycleNumber]]&lt;3,"",IF(טבלה135[[#This Row],[CycleNumber]]=3,MIN(D710:D712),IF(I711=3,MIN(D709:D711),E711)))</f>
        <v>27</v>
      </c>
      <c r="F712">
        <f>IF(טבלה135[[#This Row],[CycleNumber]]&lt;3,"",IF(טבלה135[[#This Row],[CycleNumber]]=3,MAX(D710:D712),IF(I711=3,MAX(D709:D711),F711)))</f>
        <v>29</v>
      </c>
      <c r="G712">
        <f>IF(OR(טבלה135[[#This Row],[CycleNumber]]&gt;B713,B713=""),IF(טבלה135[[#This Row],[מספר סטייה]]=3,MIN(D710:D712),טבלה135[[#This Row],[מינ קבוע]]),טבלה135[[#This Row],[מינ קבוע]])</f>
        <v>27</v>
      </c>
      <c r="H712">
        <f>IF(OR(טבלה135[[#This Row],[CycleNumber]]&gt;B713,B713=""),IF(טבלה135[[#This Row],[מספר סטייה]]=3,MAX(D710:D712),טבלה135[[#This Row],[מקס קבוע]]),טבלה135[[#This Row],[מקס קבוע]])</f>
        <v>29</v>
      </c>
      <c r="I71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קבוע]]&lt;&gt;E711,1,I711+1),0))</f>
        <v>3</v>
      </c>
      <c r="J712">
        <f>IF(AND(טבלה135[[#This Row],[CycleNumber]]&lt;B713,טבלה135[[#This Row],[מקס קבוע]]&lt;&gt;""),IF(OR(טבלה135[[#This Row],[מספר סטייה]]&lt;I713,AND(טבלה135[[#This Row],[מספר סטייה]]=3,I713=1)),0,1),"")</f>
        <v>1</v>
      </c>
      <c r="K712">
        <f>IF(טבלה135[[#This Row],[מקס קבוע]]&lt;&gt;"",טבלה135[[#This Row],[מקסימום]]-טבלה135[[#This Row],[מינימום]],"")</f>
        <v>2</v>
      </c>
      <c r="L712">
        <f>IF(IFERROR(LOOKUP(טבלה135[[#This Row],[ClientID]],פיבוט!$A$4:$A$121),FALSE)=טבלה135[[#This Row],[ClientID]],1,0)</f>
        <v>1</v>
      </c>
      <c r="M712" t="str">
        <f>IF(OR(טבלה135[[#This Row],[ClientID]]=A713),"",1)</f>
        <v/>
      </c>
      <c r="N712" s="3" t="str">
        <f>IF(טבלה135[[#This Row],[טווח]]&lt;&gt;K711,טבלה135[[#This Row],[טווח]],"")</f>
        <v/>
      </c>
      <c r="O712" s="3" t="str">
        <f>IF(טבלה135[[#This Row],[מניית טווחים]]&lt;&gt;"",IF(OR(30&gt;טבלה135[[#This Row],[מקסימום]],30&lt;טבלה135[[#This Row],[מינימום]]),0,1),"")</f>
        <v/>
      </c>
    </row>
    <row r="713" spans="1:15" x14ac:dyDescent="0.25">
      <c r="A713" t="s">
        <v>69</v>
      </c>
      <c r="B713">
        <v>11</v>
      </c>
      <c r="C713">
        <v>30</v>
      </c>
      <c r="D713">
        <f>טבלה135[[#This Row],[LengthofCycle]]+1</f>
        <v>31</v>
      </c>
      <c r="E713">
        <f>IF(טבלה135[[#This Row],[CycleNumber]]&lt;3,"",IF(טבלה135[[#This Row],[CycleNumber]]=3,MIN(D711:D713),IF(I712=3,MIN(D710:D712),E712)))</f>
        <v>24</v>
      </c>
      <c r="F713">
        <f>IF(טבלה135[[#This Row],[CycleNumber]]&lt;3,"",IF(טבלה135[[#This Row],[CycleNumber]]=3,MAX(D711:D713),IF(I712=3,MAX(D710:D712),F712)))</f>
        <v>31</v>
      </c>
      <c r="G713">
        <f>IF(OR(טבלה135[[#This Row],[CycleNumber]]&gt;B714,B714=""),IF(טבלה135[[#This Row],[מספר סטייה]]=3,MIN(D711:D713),טבלה135[[#This Row],[מינ קבוע]]),טבלה135[[#This Row],[מינ קבוע]])</f>
        <v>24</v>
      </c>
      <c r="H713">
        <f>IF(OR(טבלה135[[#This Row],[CycleNumber]]&gt;B714,B714=""),IF(טבלה135[[#This Row],[מספר סטייה]]=3,MAX(D711:D713),טבלה135[[#This Row],[מקס קבוע]]),טבלה135[[#This Row],[מקס קבוע]])</f>
        <v>31</v>
      </c>
      <c r="I71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קבוע]]&lt;&gt;E712,1,I712+1),0))</f>
        <v>0</v>
      </c>
      <c r="J713">
        <f>IF(AND(טבלה135[[#This Row],[CycleNumber]]&lt;B714,טבלה135[[#This Row],[מקס קבוע]]&lt;&gt;""),IF(OR(טבלה135[[#This Row],[מספר סטייה]]&lt;I714,AND(טבלה135[[#This Row],[מספר סטייה]]=3,I714=1)),0,1),"")</f>
        <v>0</v>
      </c>
      <c r="K713">
        <f>IF(טבלה135[[#This Row],[מקס קבוע]]&lt;&gt;"",טבלה135[[#This Row],[מקסימום]]-טבלה135[[#This Row],[מינימום]],"")</f>
        <v>7</v>
      </c>
      <c r="L713">
        <f>IF(IFERROR(LOOKUP(טבלה135[[#This Row],[ClientID]],פיבוט!$A$4:$A$121),FALSE)=טבלה135[[#This Row],[ClientID]],1,0)</f>
        <v>1</v>
      </c>
      <c r="M713" t="str">
        <f>IF(OR(טבלה135[[#This Row],[ClientID]]=A714),"",1)</f>
        <v/>
      </c>
      <c r="N713" s="3">
        <f>IF(טבלה135[[#This Row],[טווח]]&lt;&gt;K712,טבלה135[[#This Row],[טווח]],"")</f>
        <v>7</v>
      </c>
      <c r="O713" s="3">
        <f>IF(טבלה135[[#This Row],[מניית טווחים]]&lt;&gt;"",IF(OR(30&gt;טבלה135[[#This Row],[מקסימום]],30&lt;טבלה135[[#This Row],[מינימום]]),0,1),"")</f>
        <v>1</v>
      </c>
    </row>
    <row r="714" spans="1:15" x14ac:dyDescent="0.25">
      <c r="A714" t="s">
        <v>69</v>
      </c>
      <c r="B714">
        <v>12</v>
      </c>
      <c r="C714">
        <v>32</v>
      </c>
      <c r="D714">
        <f>טבלה135[[#This Row],[LengthofCycle]]+1</f>
        <v>33</v>
      </c>
      <c r="E714">
        <f>IF(טבלה135[[#This Row],[CycleNumber]]&lt;3,"",IF(טבלה135[[#This Row],[CycleNumber]]=3,MIN(D712:D714),IF(I713=3,MIN(D711:D713),E713)))</f>
        <v>24</v>
      </c>
      <c r="F714">
        <f>IF(טבלה135[[#This Row],[CycleNumber]]&lt;3,"",IF(טבלה135[[#This Row],[CycleNumber]]=3,MAX(D712:D714),IF(I713=3,MAX(D711:D713),F713)))</f>
        <v>31</v>
      </c>
      <c r="G714">
        <f>IF(OR(טבלה135[[#This Row],[CycleNumber]]&gt;B715,B715=""),IF(טבלה135[[#This Row],[מספר סטייה]]=3,MIN(D712:D714),טבלה135[[#This Row],[מינ קבוע]]),טבלה135[[#This Row],[מינ קבוע]])</f>
        <v>24</v>
      </c>
      <c r="H714">
        <f>IF(OR(טבלה135[[#This Row],[CycleNumber]]&gt;B715,B715=""),IF(טבלה135[[#This Row],[מספר סטייה]]=3,MAX(D712:D714),טבלה135[[#This Row],[מקס קבוע]]),טבלה135[[#This Row],[מקס קבוע]])</f>
        <v>31</v>
      </c>
      <c r="I71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קבוע]]&lt;&gt;E713,1,I713+1),0))</f>
        <v>1</v>
      </c>
      <c r="J714">
        <f>IF(AND(טבלה135[[#This Row],[CycleNumber]]&lt;B715,טבלה135[[#This Row],[מקס קבוע]]&lt;&gt;""),IF(OR(טבלה135[[#This Row],[מספר סטייה]]&lt;I715,AND(טבלה135[[#This Row],[מספר סטייה]]=3,I715=1)),0,1),"")</f>
        <v>1</v>
      </c>
      <c r="K714">
        <f>IF(טבלה135[[#This Row],[מקס קבוע]]&lt;&gt;"",טבלה135[[#This Row],[מקסימום]]-טבלה135[[#This Row],[מינימום]],"")</f>
        <v>7</v>
      </c>
      <c r="L714">
        <f>IF(IFERROR(LOOKUP(טבלה135[[#This Row],[ClientID]],פיבוט!$A$4:$A$121),FALSE)=טבלה135[[#This Row],[ClientID]],1,0)</f>
        <v>1</v>
      </c>
      <c r="M714" t="str">
        <f>IF(OR(טבלה135[[#This Row],[ClientID]]=A715),"",1)</f>
        <v/>
      </c>
      <c r="N714" s="3" t="str">
        <f>IF(טבלה135[[#This Row],[טווח]]&lt;&gt;K713,טבלה135[[#This Row],[טווח]],"")</f>
        <v/>
      </c>
      <c r="O714" s="3" t="str">
        <f>IF(טבלה135[[#This Row],[מניית טווחים]]&lt;&gt;"",IF(OR(30&gt;טבלה135[[#This Row],[מקסימום]],30&lt;טבלה135[[#This Row],[מינימום]]),0,1),"")</f>
        <v/>
      </c>
    </row>
    <row r="715" spans="1:15" x14ac:dyDescent="0.25">
      <c r="A715" t="s">
        <v>69</v>
      </c>
      <c r="B715">
        <v>13</v>
      </c>
      <c r="C715">
        <v>26</v>
      </c>
      <c r="D715">
        <f>טבלה135[[#This Row],[LengthofCycle]]+1</f>
        <v>27</v>
      </c>
      <c r="E715">
        <f>IF(טבלה135[[#This Row],[CycleNumber]]&lt;3,"",IF(טבלה135[[#This Row],[CycleNumber]]=3,MIN(D713:D715),IF(I714=3,MIN(D712:D714),E714)))</f>
        <v>24</v>
      </c>
      <c r="F715">
        <f>IF(טבלה135[[#This Row],[CycleNumber]]&lt;3,"",IF(טבלה135[[#This Row],[CycleNumber]]=3,MAX(D713:D715),IF(I714=3,MAX(D712:D714),F714)))</f>
        <v>31</v>
      </c>
      <c r="G715">
        <f>IF(OR(טבלה135[[#This Row],[CycleNumber]]&gt;B716,B716=""),IF(טבלה135[[#This Row],[מספר סטייה]]=3,MIN(D713:D715),טבלה135[[#This Row],[מינ קבוע]]),טבלה135[[#This Row],[מינ קבוע]])</f>
        <v>24</v>
      </c>
      <c r="H715">
        <f>IF(OR(טבלה135[[#This Row],[CycleNumber]]&gt;B716,B716=""),IF(טבלה135[[#This Row],[מספר סטייה]]=3,MAX(D713:D715),טבלה135[[#This Row],[מקס קבוע]]),טבלה135[[#This Row],[מקס קבוע]])</f>
        <v>31</v>
      </c>
      <c r="I71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קבוע]]&lt;&gt;E714,1,I714+1),0))</f>
        <v>0</v>
      </c>
      <c r="J715" t="str">
        <f>IF(AND(טבלה135[[#This Row],[CycleNumber]]&lt;B716,טבלה135[[#This Row],[מקס קבוע]]&lt;&gt;""),IF(OR(טבלה135[[#This Row],[מספר סטייה]]&lt;I716,AND(טבלה135[[#This Row],[מספר סטייה]]=3,I716=1)),0,1),"")</f>
        <v/>
      </c>
      <c r="K715">
        <f>IF(טבלה135[[#This Row],[מקס קבוע]]&lt;&gt;"",טבלה135[[#This Row],[מקסימום]]-טבלה135[[#This Row],[מינימום]],"")</f>
        <v>7</v>
      </c>
      <c r="L715">
        <f>IF(IFERROR(LOOKUP(טבלה135[[#This Row],[ClientID]],פיבוט!$A$4:$A$121),FALSE)=טבלה135[[#This Row],[ClientID]],1,0)</f>
        <v>1</v>
      </c>
      <c r="M715">
        <f>IF(OR(טבלה135[[#This Row],[ClientID]]=A716),"",1)</f>
        <v>1</v>
      </c>
      <c r="N715" s="3" t="str">
        <f>IF(טבלה135[[#This Row],[טווח]]&lt;&gt;K714,טבלה135[[#This Row],[טווח]],"")</f>
        <v/>
      </c>
      <c r="O715" s="3" t="str">
        <f>IF(טבלה135[[#This Row],[מניית טווחים]]&lt;&gt;"",IF(OR(30&gt;טבלה135[[#This Row],[מקסימום]],30&lt;טבלה135[[#This Row],[מינימום]]),0,1),"")</f>
        <v/>
      </c>
    </row>
    <row r="716" spans="1:15" x14ac:dyDescent="0.25">
      <c r="A716" t="s">
        <v>70</v>
      </c>
      <c r="B716">
        <v>1</v>
      </c>
      <c r="C716">
        <v>34</v>
      </c>
      <c r="D716">
        <f>טבלה135[[#This Row],[LengthofCycle]]+1</f>
        <v>35</v>
      </c>
      <c r="E716" t="str">
        <f>IF(טבלה135[[#This Row],[CycleNumber]]&lt;3,"",IF(טבלה135[[#This Row],[CycleNumber]]=3,MIN(D714:D716),IF(I715=3,MIN(D713:D715),E715)))</f>
        <v/>
      </c>
      <c r="F716" t="str">
        <f>IF(טבלה135[[#This Row],[CycleNumber]]&lt;3,"",IF(טבלה135[[#This Row],[CycleNumber]]=3,MAX(D714:D716),IF(I715=3,MAX(D713:D715),F715)))</f>
        <v/>
      </c>
      <c r="G716" t="str">
        <f>IF(OR(טבלה135[[#This Row],[CycleNumber]]&gt;B717,B717=""),IF(טבלה135[[#This Row],[מספר סטייה]]=3,MIN(D714:D716),טבלה135[[#This Row],[מינ קבוע]]),טבלה135[[#This Row],[מינ קבוע]])</f>
        <v/>
      </c>
      <c r="H716" t="str">
        <f>IF(OR(טבלה135[[#This Row],[CycleNumber]]&gt;B717,B717=""),IF(טבלה135[[#This Row],[מספר סטייה]]=3,MAX(D714:D716),טבלה135[[#This Row],[מקס קבוע]]),טבלה135[[#This Row],[מקס קבוע]])</f>
        <v/>
      </c>
      <c r="I71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קבוע]]&lt;&gt;E715,1,I715+1),0))</f>
        <v/>
      </c>
      <c r="J716" t="str">
        <f>IF(AND(טבלה135[[#This Row],[CycleNumber]]&lt;B717,טבלה135[[#This Row],[מקס קבוע]]&lt;&gt;""),IF(OR(טבלה135[[#This Row],[מספר סטייה]]&lt;I717,AND(טבלה135[[#This Row],[מספר סטייה]]=3,I717=1)),0,1),"")</f>
        <v/>
      </c>
      <c r="K716" t="str">
        <f>IF(טבלה135[[#This Row],[מקס קבוע]]&lt;&gt;"",טבלה135[[#This Row],[מקסימום]]-טבלה135[[#This Row],[מינימום]],"")</f>
        <v/>
      </c>
      <c r="L716">
        <f>IF(IFERROR(LOOKUP(טבלה135[[#This Row],[ClientID]],פיבוט!$A$4:$A$121),FALSE)=טבלה135[[#This Row],[ClientID]],1,0)</f>
        <v>1</v>
      </c>
      <c r="M716" t="str">
        <f>IF(OR(טבלה135[[#This Row],[ClientID]]=A717),"",1)</f>
        <v/>
      </c>
      <c r="N716" s="3" t="str">
        <f>IF(טבלה135[[#This Row],[טווח]]&lt;&gt;K715,טבלה135[[#This Row],[טווח]],"")</f>
        <v/>
      </c>
      <c r="O716" s="3" t="str">
        <f>IF(טבלה135[[#This Row],[מניית טווחים]]&lt;&gt;"",IF(OR(30&gt;טבלה135[[#This Row],[מקסימום]],30&lt;טבלה135[[#This Row],[מינימום]]),0,1),"")</f>
        <v/>
      </c>
    </row>
    <row r="717" spans="1:15" x14ac:dyDescent="0.25">
      <c r="A717" t="s">
        <v>70</v>
      </c>
      <c r="B717">
        <v>2</v>
      </c>
      <c r="C717">
        <v>30</v>
      </c>
      <c r="D717">
        <f>טבלה135[[#This Row],[LengthofCycle]]+1</f>
        <v>31</v>
      </c>
      <c r="E717" t="str">
        <f>IF(טבלה135[[#This Row],[CycleNumber]]&lt;3,"",IF(טבלה135[[#This Row],[CycleNumber]]=3,MIN(D715:D717),IF(I716=3,MIN(D714:D716),E716)))</f>
        <v/>
      </c>
      <c r="F717" t="str">
        <f>IF(טבלה135[[#This Row],[CycleNumber]]&lt;3,"",IF(טבלה135[[#This Row],[CycleNumber]]=3,MAX(D715:D717),IF(I716=3,MAX(D714:D716),F716)))</f>
        <v/>
      </c>
      <c r="G717" t="str">
        <f>IF(OR(טבלה135[[#This Row],[CycleNumber]]&gt;B718,B718=""),IF(טבלה135[[#This Row],[מספר סטייה]]=3,MIN(D715:D717),טבלה135[[#This Row],[מינ קבוע]]),טבלה135[[#This Row],[מינ קבוע]])</f>
        <v/>
      </c>
      <c r="H717" t="str">
        <f>IF(OR(טבלה135[[#This Row],[CycleNumber]]&gt;B718,B718=""),IF(טבלה135[[#This Row],[מספר סטייה]]=3,MAX(D715:D717),טבלה135[[#This Row],[מקס קבוע]]),טבלה135[[#This Row],[מקס קבוע]])</f>
        <v/>
      </c>
      <c r="I71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קבוע]]&lt;&gt;E716,1,I716+1),0))</f>
        <v/>
      </c>
      <c r="J717" t="str">
        <f>IF(AND(טבלה135[[#This Row],[CycleNumber]]&lt;B718,טבלה135[[#This Row],[מקס קבוע]]&lt;&gt;""),IF(OR(טבלה135[[#This Row],[מספר סטייה]]&lt;I718,AND(טבלה135[[#This Row],[מספר סטייה]]=3,I718=1)),0,1),"")</f>
        <v/>
      </c>
      <c r="K717" t="str">
        <f>IF(טבלה135[[#This Row],[מקס קבוע]]&lt;&gt;"",טבלה135[[#This Row],[מקסימום]]-טבלה135[[#This Row],[מינימום]],"")</f>
        <v/>
      </c>
      <c r="L717">
        <f>IF(IFERROR(LOOKUP(טבלה135[[#This Row],[ClientID]],פיבוט!$A$4:$A$121),FALSE)=טבלה135[[#This Row],[ClientID]],1,0)</f>
        <v>1</v>
      </c>
      <c r="M717" t="str">
        <f>IF(OR(טבלה135[[#This Row],[ClientID]]=A718),"",1)</f>
        <v/>
      </c>
      <c r="N717" s="3" t="str">
        <f>IF(טבלה135[[#This Row],[טווח]]&lt;&gt;K716,טבלה135[[#This Row],[טווח]],"")</f>
        <v/>
      </c>
      <c r="O717" s="3" t="str">
        <f>IF(טבלה135[[#This Row],[מניית טווחים]]&lt;&gt;"",IF(OR(30&gt;טבלה135[[#This Row],[מקסימום]],30&lt;טבלה135[[#This Row],[מינימום]]),0,1),"")</f>
        <v/>
      </c>
    </row>
    <row r="718" spans="1:15" x14ac:dyDescent="0.25">
      <c r="A718" t="s">
        <v>70</v>
      </c>
      <c r="B718">
        <v>3</v>
      </c>
      <c r="C718">
        <v>28</v>
      </c>
      <c r="D718">
        <f>טבלה135[[#This Row],[LengthofCycle]]+1</f>
        <v>29</v>
      </c>
      <c r="E718">
        <f>IF(טבלה135[[#This Row],[CycleNumber]]&lt;3,"",IF(טבלה135[[#This Row],[CycleNumber]]=3,MIN(D716:D718),IF(I717=3,MIN(D715:D717),E717)))</f>
        <v>29</v>
      </c>
      <c r="F718">
        <f>IF(טבלה135[[#This Row],[CycleNumber]]&lt;3,"",IF(טבלה135[[#This Row],[CycleNumber]]=3,MAX(D716:D718),IF(I717=3,MAX(D715:D717),F717)))</f>
        <v>35</v>
      </c>
      <c r="G718">
        <f>IF(OR(טבלה135[[#This Row],[CycleNumber]]&gt;B719,B719=""),IF(טבלה135[[#This Row],[מספר סטייה]]=3,MIN(D716:D718),טבלה135[[#This Row],[מינ קבוע]]),טבלה135[[#This Row],[מינ קבוע]])</f>
        <v>29</v>
      </c>
      <c r="H718">
        <f>IF(OR(טבלה135[[#This Row],[CycleNumber]]&gt;B719,B719=""),IF(טבלה135[[#This Row],[מספר סטייה]]=3,MAX(D716:D718),טבלה135[[#This Row],[מקס קבוע]]),טבלה135[[#This Row],[מקס קבוע]])</f>
        <v>35</v>
      </c>
      <c r="I71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קבוע]]&lt;&gt;E717,1,I717+1),0))</f>
        <v>0</v>
      </c>
      <c r="J718">
        <f>IF(AND(טבלה135[[#This Row],[CycleNumber]]&lt;B719,טבלה135[[#This Row],[מקס קבוע]]&lt;&gt;""),IF(OR(טבלה135[[#This Row],[מספר סטייה]]&lt;I719,AND(טבלה135[[#This Row],[מספר סטייה]]=3,I719=1)),0,1),"")</f>
        <v>1</v>
      </c>
      <c r="K718">
        <f>IF(טבלה135[[#This Row],[מקס קבוע]]&lt;&gt;"",טבלה135[[#This Row],[מקסימום]]-טבלה135[[#This Row],[מינימום]],"")</f>
        <v>6</v>
      </c>
      <c r="L718">
        <f>IF(IFERROR(LOOKUP(טבלה135[[#This Row],[ClientID]],פיבוט!$A$4:$A$121),FALSE)=טבלה135[[#This Row],[ClientID]],1,0)</f>
        <v>1</v>
      </c>
      <c r="M718" t="str">
        <f>IF(OR(טבלה135[[#This Row],[ClientID]]=A719),"",1)</f>
        <v/>
      </c>
      <c r="N718" s="3">
        <f>IF(טבלה135[[#This Row],[טווח]]&lt;&gt;K717,טבלה135[[#This Row],[טווח]],"")</f>
        <v>6</v>
      </c>
      <c r="O718" s="3">
        <f>IF(טבלה135[[#This Row],[מניית טווחים]]&lt;&gt;"",IF(OR(30&gt;טבלה135[[#This Row],[מקסימום]],30&lt;טבלה135[[#This Row],[מינימום]]),0,1),"")</f>
        <v>1</v>
      </c>
    </row>
    <row r="719" spans="1:15" x14ac:dyDescent="0.25">
      <c r="A719" t="s">
        <v>70</v>
      </c>
      <c r="B719">
        <v>4</v>
      </c>
      <c r="C719">
        <v>29</v>
      </c>
      <c r="D719">
        <f>טבלה135[[#This Row],[LengthofCycle]]+1</f>
        <v>30</v>
      </c>
      <c r="E719">
        <f>IF(טבלה135[[#This Row],[CycleNumber]]&lt;3,"",IF(טבלה135[[#This Row],[CycleNumber]]=3,MIN(D717:D719),IF(I718=3,MIN(D716:D718),E718)))</f>
        <v>29</v>
      </c>
      <c r="F719">
        <f>IF(טבלה135[[#This Row],[CycleNumber]]&lt;3,"",IF(טבלה135[[#This Row],[CycleNumber]]=3,MAX(D717:D719),IF(I718=3,MAX(D716:D718),F718)))</f>
        <v>35</v>
      </c>
      <c r="G719">
        <f>IF(OR(טבלה135[[#This Row],[CycleNumber]]&gt;B720,B720=""),IF(טבלה135[[#This Row],[מספר סטייה]]=3,MIN(D717:D719),טבלה135[[#This Row],[מינ קבוע]]),טבלה135[[#This Row],[מינ קבוע]])</f>
        <v>29</v>
      </c>
      <c r="H719">
        <f>IF(OR(טבלה135[[#This Row],[CycleNumber]]&gt;B720,B720=""),IF(טבלה135[[#This Row],[מספר סטייה]]=3,MAX(D717:D719),טבלה135[[#This Row],[מקס קבוע]]),טבלה135[[#This Row],[מקס קבוע]])</f>
        <v>35</v>
      </c>
      <c r="I71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קבוע]]&lt;&gt;E718,1,I718+1),0))</f>
        <v>0</v>
      </c>
      <c r="J719">
        <f>IF(AND(טבלה135[[#This Row],[CycleNumber]]&lt;B720,טבלה135[[#This Row],[מקס קבוע]]&lt;&gt;""),IF(OR(טבלה135[[#This Row],[מספר סטייה]]&lt;I720,AND(טבלה135[[#This Row],[מספר סטייה]]=3,I720=1)),0,1),"")</f>
        <v>0</v>
      </c>
      <c r="K719">
        <f>IF(טבלה135[[#This Row],[מקס קבוע]]&lt;&gt;"",טבלה135[[#This Row],[מקסימום]]-טבלה135[[#This Row],[מינימום]],"")</f>
        <v>6</v>
      </c>
      <c r="L719">
        <f>IF(IFERROR(LOOKUP(טבלה135[[#This Row],[ClientID]],פיבוט!$A$4:$A$121),FALSE)=טבלה135[[#This Row],[ClientID]],1,0)</f>
        <v>1</v>
      </c>
      <c r="M719" t="str">
        <f>IF(OR(טבלה135[[#This Row],[ClientID]]=A720),"",1)</f>
        <v/>
      </c>
      <c r="N719" s="3" t="str">
        <f>IF(טבלה135[[#This Row],[טווח]]&lt;&gt;K718,טבלה135[[#This Row],[טווח]],"")</f>
        <v/>
      </c>
      <c r="O719" s="3" t="str">
        <f>IF(טבלה135[[#This Row],[מניית טווחים]]&lt;&gt;"",IF(OR(30&gt;טבלה135[[#This Row],[מקסימום]],30&lt;טבלה135[[#This Row],[מינימום]]),0,1),"")</f>
        <v/>
      </c>
    </row>
    <row r="720" spans="1:15" x14ac:dyDescent="0.25">
      <c r="A720" t="s">
        <v>70</v>
      </c>
      <c r="B720">
        <v>5</v>
      </c>
      <c r="C720">
        <v>24</v>
      </c>
      <c r="D720">
        <f>טבלה135[[#This Row],[LengthofCycle]]+1</f>
        <v>25</v>
      </c>
      <c r="E720">
        <f>IF(טבלה135[[#This Row],[CycleNumber]]&lt;3,"",IF(טבלה135[[#This Row],[CycleNumber]]=3,MIN(D718:D720),IF(I719=3,MIN(D717:D719),E719)))</f>
        <v>29</v>
      </c>
      <c r="F720">
        <f>IF(טבלה135[[#This Row],[CycleNumber]]&lt;3,"",IF(טבלה135[[#This Row],[CycleNumber]]=3,MAX(D718:D720),IF(I719=3,MAX(D717:D719),F719)))</f>
        <v>35</v>
      </c>
      <c r="G720">
        <f>IF(OR(טבלה135[[#This Row],[CycleNumber]]&gt;B721,B721=""),IF(טבלה135[[#This Row],[מספר סטייה]]=3,MIN(D718:D720),טבלה135[[#This Row],[מינ קבוע]]),טבלה135[[#This Row],[מינ קבוע]])</f>
        <v>29</v>
      </c>
      <c r="H720">
        <f>IF(OR(טבלה135[[#This Row],[CycleNumber]]&gt;B721,B721=""),IF(טבלה135[[#This Row],[מספר סטייה]]=3,MAX(D718:D720),טבלה135[[#This Row],[מקס קבוע]]),טבלה135[[#This Row],[מקס קבוע]])</f>
        <v>35</v>
      </c>
      <c r="I72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קבוע]]&lt;&gt;E719,1,I719+1),0))</f>
        <v>1</v>
      </c>
      <c r="J720">
        <f>IF(AND(טבלה135[[#This Row],[CycleNumber]]&lt;B721,טבלה135[[#This Row],[מקס קבוע]]&lt;&gt;""),IF(OR(טבלה135[[#This Row],[מספר סטייה]]&lt;I721,AND(טבלה135[[#This Row],[מספר סטייה]]=3,I721=1)),0,1),"")</f>
        <v>0</v>
      </c>
      <c r="K720">
        <f>IF(טבלה135[[#This Row],[מקס קבוע]]&lt;&gt;"",טבלה135[[#This Row],[מקסימום]]-טבלה135[[#This Row],[מינימום]],"")</f>
        <v>6</v>
      </c>
      <c r="L720">
        <f>IF(IFERROR(LOOKUP(טבלה135[[#This Row],[ClientID]],פיבוט!$A$4:$A$121),FALSE)=טבלה135[[#This Row],[ClientID]],1,0)</f>
        <v>1</v>
      </c>
      <c r="M720" t="str">
        <f>IF(OR(טבלה135[[#This Row],[ClientID]]=A721),"",1)</f>
        <v/>
      </c>
      <c r="N720" s="3" t="str">
        <f>IF(טבלה135[[#This Row],[טווח]]&lt;&gt;K719,טבלה135[[#This Row],[טווח]],"")</f>
        <v/>
      </c>
      <c r="O720" s="3" t="str">
        <f>IF(טבלה135[[#This Row],[מניית טווחים]]&lt;&gt;"",IF(OR(30&gt;טבלה135[[#This Row],[מקסימום]],30&lt;טבלה135[[#This Row],[מינימום]]),0,1),"")</f>
        <v/>
      </c>
    </row>
    <row r="721" spans="1:15" x14ac:dyDescent="0.25">
      <c r="A721" t="s">
        <v>70</v>
      </c>
      <c r="B721">
        <v>6</v>
      </c>
      <c r="C721">
        <v>26</v>
      </c>
      <c r="D721">
        <f>טבלה135[[#This Row],[LengthofCycle]]+1</f>
        <v>27</v>
      </c>
      <c r="E721">
        <f>IF(טבלה135[[#This Row],[CycleNumber]]&lt;3,"",IF(טבלה135[[#This Row],[CycleNumber]]=3,MIN(D719:D721),IF(I720=3,MIN(D718:D720),E720)))</f>
        <v>29</v>
      </c>
      <c r="F721">
        <f>IF(טבלה135[[#This Row],[CycleNumber]]&lt;3,"",IF(טבלה135[[#This Row],[CycleNumber]]=3,MAX(D719:D721),IF(I720=3,MAX(D718:D720),F720)))</f>
        <v>35</v>
      </c>
      <c r="G721">
        <f>IF(OR(טבלה135[[#This Row],[CycleNumber]]&gt;B722,B722=""),IF(טבלה135[[#This Row],[מספר סטייה]]=3,MIN(D719:D721),טבלה135[[#This Row],[מינ קבוע]]),טבלה135[[#This Row],[מינ קבוע]])</f>
        <v>29</v>
      </c>
      <c r="H721">
        <f>IF(OR(טבלה135[[#This Row],[CycleNumber]]&gt;B722,B722=""),IF(טבלה135[[#This Row],[מספר סטייה]]=3,MAX(D719:D721),טבלה135[[#This Row],[מקס קבוע]]),טבלה135[[#This Row],[מקס קבוע]])</f>
        <v>35</v>
      </c>
      <c r="I72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קבוע]]&lt;&gt;E720,1,I720+1),0))</f>
        <v>2</v>
      </c>
      <c r="J721">
        <f>IF(AND(טבלה135[[#This Row],[CycleNumber]]&lt;B722,טבלה135[[#This Row],[מקס קבוע]]&lt;&gt;""),IF(OR(טבלה135[[#This Row],[מספר סטייה]]&lt;I722,AND(טבלה135[[#This Row],[מספר סטייה]]=3,I722=1)),0,1),"")</f>
        <v>0</v>
      </c>
      <c r="K721">
        <f>IF(טבלה135[[#This Row],[מקס קבוע]]&lt;&gt;"",טבלה135[[#This Row],[מקסימום]]-טבלה135[[#This Row],[מינימום]],"")</f>
        <v>6</v>
      </c>
      <c r="L721">
        <f>IF(IFERROR(LOOKUP(טבלה135[[#This Row],[ClientID]],פיבוט!$A$4:$A$121),FALSE)=טבלה135[[#This Row],[ClientID]],1,0)</f>
        <v>1</v>
      </c>
      <c r="M721" t="str">
        <f>IF(OR(טבלה135[[#This Row],[ClientID]]=A722),"",1)</f>
        <v/>
      </c>
      <c r="N721" s="3" t="str">
        <f>IF(טבלה135[[#This Row],[טווח]]&lt;&gt;K720,טבלה135[[#This Row],[טווח]],"")</f>
        <v/>
      </c>
      <c r="O721" s="3" t="str">
        <f>IF(טבלה135[[#This Row],[מניית טווחים]]&lt;&gt;"",IF(OR(30&gt;טבלה135[[#This Row],[מקסימום]],30&lt;טבלה135[[#This Row],[מינימום]]),0,1),"")</f>
        <v/>
      </c>
    </row>
    <row r="722" spans="1:15" x14ac:dyDescent="0.25">
      <c r="A722" t="s">
        <v>70</v>
      </c>
      <c r="B722">
        <v>7</v>
      </c>
      <c r="C722">
        <v>24</v>
      </c>
      <c r="D722">
        <f>טבלה135[[#This Row],[LengthofCycle]]+1</f>
        <v>25</v>
      </c>
      <c r="E722">
        <f>IF(טבלה135[[#This Row],[CycleNumber]]&lt;3,"",IF(טבלה135[[#This Row],[CycleNumber]]=3,MIN(D720:D722),IF(I721=3,MIN(D719:D721),E721)))</f>
        <v>29</v>
      </c>
      <c r="F722">
        <f>IF(טבלה135[[#This Row],[CycleNumber]]&lt;3,"",IF(טבלה135[[#This Row],[CycleNumber]]=3,MAX(D720:D722),IF(I721=3,MAX(D719:D721),F721)))</f>
        <v>35</v>
      </c>
      <c r="G722">
        <f>IF(OR(טבלה135[[#This Row],[CycleNumber]]&gt;B723,B723=""),IF(טבלה135[[#This Row],[מספר סטייה]]=3,MIN(D720:D722),טבלה135[[#This Row],[מינ קבוע]]),טבלה135[[#This Row],[מינ קבוע]])</f>
        <v>29</v>
      </c>
      <c r="H722">
        <f>IF(OR(טבלה135[[#This Row],[CycleNumber]]&gt;B723,B723=""),IF(טבלה135[[#This Row],[מספר סטייה]]=3,MAX(D720:D722),טבלה135[[#This Row],[מקס קבוע]]),טבלה135[[#This Row],[מקס קבוע]])</f>
        <v>35</v>
      </c>
      <c r="I72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קבוע]]&lt;&gt;E721,1,I721+1),0))</f>
        <v>3</v>
      </c>
      <c r="J722">
        <f>IF(AND(טבלה135[[#This Row],[CycleNumber]]&lt;B723,טבלה135[[#This Row],[מקס קבוע]]&lt;&gt;""),IF(OR(טבלה135[[#This Row],[מספר סטייה]]&lt;I723,AND(טבלה135[[#This Row],[מספר סטייה]]=3,I723=1)),0,1),"")</f>
        <v>1</v>
      </c>
      <c r="K722">
        <f>IF(טבלה135[[#This Row],[מקס קבוע]]&lt;&gt;"",טבלה135[[#This Row],[מקסימום]]-טבלה135[[#This Row],[מינימום]],"")</f>
        <v>6</v>
      </c>
      <c r="L722">
        <f>IF(IFERROR(LOOKUP(טבלה135[[#This Row],[ClientID]],פיבוט!$A$4:$A$121),FALSE)=טבלה135[[#This Row],[ClientID]],1,0)</f>
        <v>1</v>
      </c>
      <c r="M722" t="str">
        <f>IF(OR(טבלה135[[#This Row],[ClientID]]=A723),"",1)</f>
        <v/>
      </c>
      <c r="N722" s="3" t="str">
        <f>IF(טבלה135[[#This Row],[טווח]]&lt;&gt;K721,טבלה135[[#This Row],[טווח]],"")</f>
        <v/>
      </c>
      <c r="O722" s="3" t="str">
        <f>IF(טבלה135[[#This Row],[מניית טווחים]]&lt;&gt;"",IF(OR(30&gt;טבלה135[[#This Row],[מקסימום]],30&lt;טבלה135[[#This Row],[מינימום]]),0,1),"")</f>
        <v/>
      </c>
    </row>
    <row r="723" spans="1:15" x14ac:dyDescent="0.25">
      <c r="A723" t="s">
        <v>70</v>
      </c>
      <c r="B723">
        <v>8</v>
      </c>
      <c r="C723">
        <v>25</v>
      </c>
      <c r="D723">
        <f>טבלה135[[#This Row],[LengthofCycle]]+1</f>
        <v>26</v>
      </c>
      <c r="E723">
        <f>IF(טבלה135[[#This Row],[CycleNumber]]&lt;3,"",IF(טבלה135[[#This Row],[CycleNumber]]=3,MIN(D721:D723),IF(I722=3,MIN(D720:D722),E722)))</f>
        <v>25</v>
      </c>
      <c r="F723">
        <f>IF(טבלה135[[#This Row],[CycleNumber]]&lt;3,"",IF(טבלה135[[#This Row],[CycleNumber]]=3,MAX(D721:D723),IF(I722=3,MAX(D720:D722),F722)))</f>
        <v>27</v>
      </c>
      <c r="G723">
        <f>IF(OR(טבלה135[[#This Row],[CycleNumber]]&gt;B724,B724=""),IF(טבלה135[[#This Row],[מספר סטייה]]=3,MIN(D721:D723),טבלה135[[#This Row],[מינ קבוע]]),טבלה135[[#This Row],[מינ קבוע]])</f>
        <v>25</v>
      </c>
      <c r="H723">
        <f>IF(OR(טבלה135[[#This Row],[CycleNumber]]&gt;B724,B724=""),IF(טבלה135[[#This Row],[מספר סטייה]]=3,MAX(D721:D723),טבלה135[[#This Row],[מקס קבוע]]),טבלה135[[#This Row],[מקס קבוע]])</f>
        <v>27</v>
      </c>
      <c r="I72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קבוע]]&lt;&gt;E722,1,I722+1),0))</f>
        <v>0</v>
      </c>
      <c r="J723">
        <f>IF(AND(טבלה135[[#This Row],[CycleNumber]]&lt;B724,טבלה135[[#This Row],[מקס קבוע]]&lt;&gt;""),IF(OR(טבלה135[[#This Row],[מספר סטייה]]&lt;I724,AND(טבלה135[[#This Row],[מספר סטייה]]=3,I724=1)),0,1),"")</f>
        <v>0</v>
      </c>
      <c r="K723">
        <f>IF(טבלה135[[#This Row],[מקס קבוע]]&lt;&gt;"",טבלה135[[#This Row],[מקסימום]]-טבלה135[[#This Row],[מינימום]],"")</f>
        <v>2</v>
      </c>
      <c r="L723">
        <f>IF(IFERROR(LOOKUP(טבלה135[[#This Row],[ClientID]],פיבוט!$A$4:$A$121),FALSE)=טבלה135[[#This Row],[ClientID]],1,0)</f>
        <v>1</v>
      </c>
      <c r="M723" t="str">
        <f>IF(OR(טבלה135[[#This Row],[ClientID]]=A724),"",1)</f>
        <v/>
      </c>
      <c r="N723" s="3">
        <f>IF(טבלה135[[#This Row],[טווח]]&lt;&gt;K722,טבלה135[[#This Row],[טווח]],"")</f>
        <v>2</v>
      </c>
      <c r="O723" s="3">
        <f>IF(טבלה135[[#This Row],[מניית טווחים]]&lt;&gt;"",IF(OR(30&gt;טבלה135[[#This Row],[מקסימום]],30&lt;טבלה135[[#This Row],[מינימום]]),0,1),"")</f>
        <v>0</v>
      </c>
    </row>
    <row r="724" spans="1:15" x14ac:dyDescent="0.25">
      <c r="A724" t="s">
        <v>70</v>
      </c>
      <c r="B724">
        <v>9</v>
      </c>
      <c r="C724">
        <v>29</v>
      </c>
      <c r="D724">
        <f>טבלה135[[#This Row],[LengthofCycle]]+1</f>
        <v>30</v>
      </c>
      <c r="E724">
        <f>IF(טבלה135[[#This Row],[CycleNumber]]&lt;3,"",IF(טבלה135[[#This Row],[CycleNumber]]=3,MIN(D722:D724),IF(I723=3,MIN(D721:D723),E723)))</f>
        <v>25</v>
      </c>
      <c r="F724">
        <f>IF(טבלה135[[#This Row],[CycleNumber]]&lt;3,"",IF(טבלה135[[#This Row],[CycleNumber]]=3,MAX(D722:D724),IF(I723=3,MAX(D721:D723),F723)))</f>
        <v>27</v>
      </c>
      <c r="G724">
        <f>IF(OR(טבלה135[[#This Row],[CycleNumber]]&gt;B725,B725=""),IF(טבלה135[[#This Row],[מספר סטייה]]=3,MIN(D722:D724),טבלה135[[#This Row],[מינ קבוע]]),טבלה135[[#This Row],[מינ קבוע]])</f>
        <v>25</v>
      </c>
      <c r="H724">
        <f>IF(OR(טבלה135[[#This Row],[CycleNumber]]&gt;B725,B725=""),IF(טבלה135[[#This Row],[מספר סטייה]]=3,MAX(D722:D724),טבלה135[[#This Row],[מקס קבוע]]),טבלה135[[#This Row],[מקס קבוע]])</f>
        <v>27</v>
      </c>
      <c r="I72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קבוע]]&lt;&gt;E723,1,I723+1),0))</f>
        <v>1</v>
      </c>
      <c r="J724">
        <f>IF(AND(טבלה135[[#This Row],[CycleNumber]]&lt;B725,טבלה135[[#This Row],[מקס קבוע]]&lt;&gt;""),IF(OR(טבלה135[[#This Row],[מספר סטייה]]&lt;I725,AND(טבלה135[[#This Row],[מספר סטייה]]=3,I725=1)),0,1),"")</f>
        <v>1</v>
      </c>
      <c r="K724">
        <f>IF(טבלה135[[#This Row],[מקס קבוע]]&lt;&gt;"",טבלה135[[#This Row],[מקסימום]]-טבלה135[[#This Row],[מינימום]],"")</f>
        <v>2</v>
      </c>
      <c r="L724">
        <f>IF(IFERROR(LOOKUP(טבלה135[[#This Row],[ClientID]],פיבוט!$A$4:$A$121),FALSE)=טבלה135[[#This Row],[ClientID]],1,0)</f>
        <v>1</v>
      </c>
      <c r="M724" t="str">
        <f>IF(OR(טבלה135[[#This Row],[ClientID]]=A725),"",1)</f>
        <v/>
      </c>
      <c r="N724" s="3" t="str">
        <f>IF(טבלה135[[#This Row],[טווח]]&lt;&gt;K723,טבלה135[[#This Row],[טווח]],"")</f>
        <v/>
      </c>
      <c r="O724" s="3" t="str">
        <f>IF(טבלה135[[#This Row],[מניית טווחים]]&lt;&gt;"",IF(OR(30&gt;טבלה135[[#This Row],[מקסימום]],30&lt;טבלה135[[#This Row],[מינימום]]),0,1),"")</f>
        <v/>
      </c>
    </row>
    <row r="725" spans="1:15" x14ac:dyDescent="0.25">
      <c r="A725" t="s">
        <v>70</v>
      </c>
      <c r="B725">
        <v>10</v>
      </c>
      <c r="C725">
        <v>25</v>
      </c>
      <c r="D725">
        <f>טבלה135[[#This Row],[LengthofCycle]]+1</f>
        <v>26</v>
      </c>
      <c r="E725">
        <f>IF(טבלה135[[#This Row],[CycleNumber]]&lt;3,"",IF(טבלה135[[#This Row],[CycleNumber]]=3,MIN(D723:D725),IF(I724=3,MIN(D722:D724),E724)))</f>
        <v>25</v>
      </c>
      <c r="F725">
        <f>IF(טבלה135[[#This Row],[CycleNumber]]&lt;3,"",IF(טבלה135[[#This Row],[CycleNumber]]=3,MAX(D723:D725),IF(I724=3,MAX(D722:D724),F724)))</f>
        <v>27</v>
      </c>
      <c r="G725">
        <f>IF(OR(טבלה135[[#This Row],[CycleNumber]]&gt;B726,B726=""),IF(טבלה135[[#This Row],[מספר סטייה]]=3,MIN(D723:D725),טבלה135[[#This Row],[מינ קבוע]]),טבלה135[[#This Row],[מינ קבוע]])</f>
        <v>25</v>
      </c>
      <c r="H725">
        <f>IF(OR(טבלה135[[#This Row],[CycleNumber]]&gt;B726,B726=""),IF(טבלה135[[#This Row],[מספר סטייה]]=3,MAX(D723:D725),טבלה135[[#This Row],[מקס קבוע]]),טבלה135[[#This Row],[מקס קבוע]])</f>
        <v>27</v>
      </c>
      <c r="I72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קבוע]]&lt;&gt;E724,1,I724+1),0))</f>
        <v>0</v>
      </c>
      <c r="J725" t="str">
        <f>IF(AND(טבלה135[[#This Row],[CycleNumber]]&lt;B726,טבלה135[[#This Row],[מקס קבוע]]&lt;&gt;""),IF(OR(טבלה135[[#This Row],[מספר סטייה]]&lt;I726,AND(טבלה135[[#This Row],[מספר סטייה]]=3,I726=1)),0,1),"")</f>
        <v/>
      </c>
      <c r="K725">
        <f>IF(טבלה135[[#This Row],[מקס קבוע]]&lt;&gt;"",טבלה135[[#This Row],[מקסימום]]-טבלה135[[#This Row],[מינימום]],"")</f>
        <v>2</v>
      </c>
      <c r="L725">
        <f>IF(IFERROR(LOOKUP(טבלה135[[#This Row],[ClientID]],פיבוט!$A$4:$A$121),FALSE)=טבלה135[[#This Row],[ClientID]],1,0)</f>
        <v>1</v>
      </c>
      <c r="M725">
        <f>IF(OR(טבלה135[[#This Row],[ClientID]]=A726),"",1)</f>
        <v>1</v>
      </c>
      <c r="N725" s="3" t="str">
        <f>IF(טבלה135[[#This Row],[טווח]]&lt;&gt;K724,טבלה135[[#This Row],[טווח]],"")</f>
        <v/>
      </c>
      <c r="O725" s="3" t="str">
        <f>IF(טבלה135[[#This Row],[מניית טווחים]]&lt;&gt;"",IF(OR(30&gt;טבלה135[[#This Row],[מקסימום]],30&lt;טבלה135[[#This Row],[מינימום]]),0,1),"")</f>
        <v/>
      </c>
    </row>
    <row r="726" spans="1:15" x14ac:dyDescent="0.25">
      <c r="A726" t="s">
        <v>71</v>
      </c>
      <c r="B726">
        <v>1</v>
      </c>
      <c r="C726">
        <v>42</v>
      </c>
      <c r="D726">
        <f>טבלה135[[#This Row],[LengthofCycle]]+1</f>
        <v>43</v>
      </c>
      <c r="E726" t="str">
        <f>IF(טבלה135[[#This Row],[CycleNumber]]&lt;3,"",IF(טבלה135[[#This Row],[CycleNumber]]=3,MIN(D724:D726),IF(I725=3,MIN(D723:D725),E725)))</f>
        <v/>
      </c>
      <c r="F726" t="str">
        <f>IF(טבלה135[[#This Row],[CycleNumber]]&lt;3,"",IF(טבלה135[[#This Row],[CycleNumber]]=3,MAX(D724:D726),IF(I725=3,MAX(D723:D725),F725)))</f>
        <v/>
      </c>
      <c r="G726" t="str">
        <f>IF(OR(טבלה135[[#This Row],[CycleNumber]]&gt;B727,B727=""),IF(טבלה135[[#This Row],[מספר סטייה]]=3,MIN(D724:D726),טבלה135[[#This Row],[מינ קבוע]]),טבלה135[[#This Row],[מינ קבוע]])</f>
        <v/>
      </c>
      <c r="H726" t="str">
        <f>IF(OR(טבלה135[[#This Row],[CycleNumber]]&gt;B727,B727=""),IF(טבלה135[[#This Row],[מספר סטייה]]=3,MAX(D724:D726),טבלה135[[#This Row],[מקס קבוע]]),טבלה135[[#This Row],[מקס קבוע]])</f>
        <v/>
      </c>
      <c r="I72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קבוע]]&lt;&gt;E725,1,I725+1),0))</f>
        <v/>
      </c>
      <c r="J726" t="str">
        <f>IF(AND(טבלה135[[#This Row],[CycleNumber]]&lt;B727,טבלה135[[#This Row],[מקס קבוע]]&lt;&gt;""),IF(OR(טבלה135[[#This Row],[מספר סטייה]]&lt;I727,AND(טבלה135[[#This Row],[מספר סטייה]]=3,I727=1)),0,1),"")</f>
        <v/>
      </c>
      <c r="K726" t="str">
        <f>IF(טבלה135[[#This Row],[מקס קבוע]]&lt;&gt;"",טבלה135[[#This Row],[מקסימום]]-טבלה135[[#This Row],[מינימום]],"")</f>
        <v/>
      </c>
      <c r="L726">
        <f>IF(IFERROR(LOOKUP(טבלה135[[#This Row],[ClientID]],פיבוט!$A$4:$A$121),FALSE)=טבלה135[[#This Row],[ClientID]],1,0)</f>
        <v>1</v>
      </c>
      <c r="M726" t="str">
        <f>IF(OR(טבלה135[[#This Row],[ClientID]]=A727),"",1)</f>
        <v/>
      </c>
      <c r="N726" s="3" t="str">
        <f>IF(טבלה135[[#This Row],[טווח]]&lt;&gt;K725,טבלה135[[#This Row],[טווח]],"")</f>
        <v/>
      </c>
      <c r="O726" s="3" t="str">
        <f>IF(טבלה135[[#This Row],[מניית טווחים]]&lt;&gt;"",IF(OR(30&gt;טבלה135[[#This Row],[מקסימום]],30&lt;טבלה135[[#This Row],[מינימום]]),0,1),"")</f>
        <v/>
      </c>
    </row>
    <row r="727" spans="1:15" x14ac:dyDescent="0.25">
      <c r="A727" t="s">
        <v>71</v>
      </c>
      <c r="B727">
        <v>2</v>
      </c>
      <c r="C727">
        <v>41</v>
      </c>
      <c r="D727">
        <f>טבלה135[[#This Row],[LengthofCycle]]+1</f>
        <v>42</v>
      </c>
      <c r="E727" t="str">
        <f>IF(טבלה135[[#This Row],[CycleNumber]]&lt;3,"",IF(טבלה135[[#This Row],[CycleNumber]]=3,MIN(D725:D727),IF(I726=3,MIN(D724:D726),E726)))</f>
        <v/>
      </c>
      <c r="F727" t="str">
        <f>IF(טבלה135[[#This Row],[CycleNumber]]&lt;3,"",IF(טבלה135[[#This Row],[CycleNumber]]=3,MAX(D725:D727),IF(I726=3,MAX(D724:D726),F726)))</f>
        <v/>
      </c>
      <c r="G727" t="str">
        <f>IF(OR(טבלה135[[#This Row],[CycleNumber]]&gt;B728,B728=""),IF(טבלה135[[#This Row],[מספר סטייה]]=3,MIN(D725:D727),טבלה135[[#This Row],[מינ קבוע]]),טבלה135[[#This Row],[מינ קבוע]])</f>
        <v/>
      </c>
      <c r="H727" t="str">
        <f>IF(OR(טבלה135[[#This Row],[CycleNumber]]&gt;B728,B728=""),IF(טבלה135[[#This Row],[מספר סטייה]]=3,MAX(D725:D727),טבלה135[[#This Row],[מקס קבוע]]),טבלה135[[#This Row],[מקס קבוע]])</f>
        <v/>
      </c>
      <c r="I72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קבוע]]&lt;&gt;E726,1,I726+1),0))</f>
        <v/>
      </c>
      <c r="J727" t="str">
        <f>IF(AND(טבלה135[[#This Row],[CycleNumber]]&lt;B728,טבלה135[[#This Row],[מקס קבוע]]&lt;&gt;""),IF(OR(טבלה135[[#This Row],[מספר סטייה]]&lt;I728,AND(טבלה135[[#This Row],[מספר סטייה]]=3,I728=1)),0,1),"")</f>
        <v/>
      </c>
      <c r="K727" t="str">
        <f>IF(טבלה135[[#This Row],[מקס קבוע]]&lt;&gt;"",טבלה135[[#This Row],[מקסימום]]-טבלה135[[#This Row],[מינימום]],"")</f>
        <v/>
      </c>
      <c r="L727">
        <f>IF(IFERROR(LOOKUP(טבלה135[[#This Row],[ClientID]],פיבוט!$A$4:$A$121),FALSE)=טבלה135[[#This Row],[ClientID]],1,0)</f>
        <v>1</v>
      </c>
      <c r="M727" t="str">
        <f>IF(OR(טבלה135[[#This Row],[ClientID]]=A728),"",1)</f>
        <v/>
      </c>
      <c r="N727" s="3" t="str">
        <f>IF(טבלה135[[#This Row],[טווח]]&lt;&gt;K726,טבלה135[[#This Row],[טווח]],"")</f>
        <v/>
      </c>
      <c r="O727" s="3" t="str">
        <f>IF(טבלה135[[#This Row],[מניית טווחים]]&lt;&gt;"",IF(OR(30&gt;טבלה135[[#This Row],[מקסימום]],30&lt;טבלה135[[#This Row],[מינימום]]),0,1),"")</f>
        <v/>
      </c>
    </row>
    <row r="728" spans="1:15" x14ac:dyDescent="0.25">
      <c r="A728" t="s">
        <v>71</v>
      </c>
      <c r="B728">
        <v>3</v>
      </c>
      <c r="C728">
        <v>33</v>
      </c>
      <c r="D728">
        <f>טבלה135[[#This Row],[LengthofCycle]]+1</f>
        <v>34</v>
      </c>
      <c r="E728">
        <f>IF(טבלה135[[#This Row],[CycleNumber]]&lt;3,"",IF(טבלה135[[#This Row],[CycleNumber]]=3,MIN(D726:D728),IF(I727=3,MIN(D725:D727),E727)))</f>
        <v>34</v>
      </c>
      <c r="F728">
        <f>IF(טבלה135[[#This Row],[CycleNumber]]&lt;3,"",IF(טבלה135[[#This Row],[CycleNumber]]=3,MAX(D726:D728),IF(I727=3,MAX(D725:D727),F727)))</f>
        <v>43</v>
      </c>
      <c r="G728">
        <f>IF(OR(טבלה135[[#This Row],[CycleNumber]]&gt;B729,B729=""),IF(טבלה135[[#This Row],[מספר סטייה]]=3,MIN(D726:D728),טבלה135[[#This Row],[מינ קבוע]]),טבלה135[[#This Row],[מינ קבוע]])</f>
        <v>34</v>
      </c>
      <c r="H728">
        <f>IF(OR(טבלה135[[#This Row],[CycleNumber]]&gt;B729,B729=""),IF(טבלה135[[#This Row],[מספר סטייה]]=3,MAX(D726:D728),טבלה135[[#This Row],[מקס קבוע]]),טבלה135[[#This Row],[מקס קבוע]])</f>
        <v>43</v>
      </c>
      <c r="I72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קבוע]]&lt;&gt;E727,1,I727+1),0))</f>
        <v>0</v>
      </c>
      <c r="J728">
        <f>IF(AND(טבלה135[[#This Row],[CycleNumber]]&lt;B729,טבלה135[[#This Row],[מקס קבוע]]&lt;&gt;""),IF(OR(טבלה135[[#This Row],[מספר סטייה]]&lt;I729,AND(טבלה135[[#This Row],[מספר סטייה]]=3,I729=1)),0,1),"")</f>
        <v>0</v>
      </c>
      <c r="K728">
        <f>IF(טבלה135[[#This Row],[מקס קבוע]]&lt;&gt;"",טבלה135[[#This Row],[מקסימום]]-טבלה135[[#This Row],[מינימום]],"")</f>
        <v>9</v>
      </c>
      <c r="L728">
        <f>IF(IFERROR(LOOKUP(טבלה135[[#This Row],[ClientID]],פיבוט!$A$4:$A$121),FALSE)=טבלה135[[#This Row],[ClientID]],1,0)</f>
        <v>1</v>
      </c>
      <c r="M728" t="str">
        <f>IF(OR(טבלה135[[#This Row],[ClientID]]=A729),"",1)</f>
        <v/>
      </c>
      <c r="N728" s="3">
        <f>IF(טבלה135[[#This Row],[טווח]]&lt;&gt;K727,טבלה135[[#This Row],[טווח]],"")</f>
        <v>9</v>
      </c>
      <c r="O728" s="3">
        <f>IF(טבלה135[[#This Row],[מניית טווחים]]&lt;&gt;"",IF(OR(30&gt;טבלה135[[#This Row],[מקסימום]],30&lt;טבלה135[[#This Row],[מינימום]]),0,1),"")</f>
        <v>0</v>
      </c>
    </row>
    <row r="729" spans="1:15" x14ac:dyDescent="0.25">
      <c r="A729" t="s">
        <v>71</v>
      </c>
      <c r="B729">
        <v>4</v>
      </c>
      <c r="C729">
        <v>24</v>
      </c>
      <c r="D729">
        <f>טבלה135[[#This Row],[LengthofCycle]]+1</f>
        <v>25</v>
      </c>
      <c r="E729">
        <f>IF(טבלה135[[#This Row],[CycleNumber]]&lt;3,"",IF(טבלה135[[#This Row],[CycleNumber]]=3,MIN(D727:D729),IF(I728=3,MIN(D726:D728),E728)))</f>
        <v>34</v>
      </c>
      <c r="F729">
        <f>IF(טבלה135[[#This Row],[CycleNumber]]&lt;3,"",IF(טבלה135[[#This Row],[CycleNumber]]=3,MAX(D727:D729),IF(I728=3,MAX(D726:D728),F728)))</f>
        <v>43</v>
      </c>
      <c r="G729">
        <f>IF(OR(טבלה135[[#This Row],[CycleNumber]]&gt;B730,B730=""),IF(טבלה135[[#This Row],[מספר סטייה]]=3,MIN(D727:D729),טבלה135[[#This Row],[מינ קבוע]]),טבלה135[[#This Row],[מינ קבוע]])</f>
        <v>34</v>
      </c>
      <c r="H729">
        <f>IF(OR(טבלה135[[#This Row],[CycleNumber]]&gt;B730,B730=""),IF(טבלה135[[#This Row],[מספר סטייה]]=3,MAX(D727:D729),טבלה135[[#This Row],[מקס קבוע]]),טבלה135[[#This Row],[מקס קבוע]])</f>
        <v>43</v>
      </c>
      <c r="I72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קבוע]]&lt;&gt;E728,1,I728+1),0))</f>
        <v>1</v>
      </c>
      <c r="J729">
        <f>IF(AND(טבלה135[[#This Row],[CycleNumber]]&lt;B730,טבלה135[[#This Row],[מקס קבוע]]&lt;&gt;""),IF(OR(טבלה135[[#This Row],[מספר סטייה]]&lt;I730,AND(טבלה135[[#This Row],[מספר סטייה]]=3,I730=1)),0,1),"")</f>
        <v>1</v>
      </c>
      <c r="K729">
        <f>IF(טבלה135[[#This Row],[מקס קבוע]]&lt;&gt;"",טבלה135[[#This Row],[מקסימום]]-טבלה135[[#This Row],[מינימום]],"")</f>
        <v>9</v>
      </c>
      <c r="L729">
        <f>IF(IFERROR(LOOKUP(טבלה135[[#This Row],[ClientID]],פיבוט!$A$4:$A$121),FALSE)=טבלה135[[#This Row],[ClientID]],1,0)</f>
        <v>1</v>
      </c>
      <c r="M729" t="str">
        <f>IF(OR(טבלה135[[#This Row],[ClientID]]=A730),"",1)</f>
        <v/>
      </c>
      <c r="N729" s="3" t="str">
        <f>IF(טבלה135[[#This Row],[טווח]]&lt;&gt;K728,טבלה135[[#This Row],[טווח]],"")</f>
        <v/>
      </c>
      <c r="O729" s="3" t="str">
        <f>IF(טבלה135[[#This Row],[מניית טווחים]]&lt;&gt;"",IF(OR(30&gt;טבלה135[[#This Row],[מקסימום]],30&lt;טבלה135[[#This Row],[מינימום]]),0,1),"")</f>
        <v/>
      </c>
    </row>
    <row r="730" spans="1:15" x14ac:dyDescent="0.25">
      <c r="A730" t="s">
        <v>71</v>
      </c>
      <c r="B730">
        <v>5</v>
      </c>
      <c r="C730">
        <v>37</v>
      </c>
      <c r="D730">
        <f>טבלה135[[#This Row],[LengthofCycle]]+1</f>
        <v>38</v>
      </c>
      <c r="E730">
        <f>IF(טבלה135[[#This Row],[CycleNumber]]&lt;3,"",IF(טבלה135[[#This Row],[CycleNumber]]=3,MIN(D728:D730),IF(I729=3,MIN(D727:D729),E729)))</f>
        <v>34</v>
      </c>
      <c r="F730">
        <f>IF(טבלה135[[#This Row],[CycleNumber]]&lt;3,"",IF(טבלה135[[#This Row],[CycleNumber]]=3,MAX(D728:D730),IF(I729=3,MAX(D727:D729),F729)))</f>
        <v>43</v>
      </c>
      <c r="G730">
        <f>IF(OR(טבלה135[[#This Row],[CycleNumber]]&gt;B731,B731=""),IF(טבלה135[[#This Row],[מספר סטייה]]=3,MIN(D728:D730),טבלה135[[#This Row],[מינ קבוע]]),טבלה135[[#This Row],[מינ קבוע]])</f>
        <v>34</v>
      </c>
      <c r="H730">
        <f>IF(OR(טבלה135[[#This Row],[CycleNumber]]&gt;B731,B731=""),IF(טבלה135[[#This Row],[מספר סטייה]]=3,MAX(D728:D730),טבלה135[[#This Row],[מקס קבוע]]),טבלה135[[#This Row],[מקס קבוע]])</f>
        <v>43</v>
      </c>
      <c r="I73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קבוע]]&lt;&gt;E729,1,I729+1),0))</f>
        <v>0</v>
      </c>
      <c r="J730">
        <f>IF(AND(טבלה135[[#This Row],[CycleNumber]]&lt;B731,טבלה135[[#This Row],[מקס קבוע]]&lt;&gt;""),IF(OR(טבלה135[[#This Row],[מספר סטייה]]&lt;I731,AND(טבלה135[[#This Row],[מספר סטייה]]=3,I731=1)),0,1),"")</f>
        <v>1</v>
      </c>
      <c r="K730">
        <f>IF(טבלה135[[#This Row],[מקס קבוע]]&lt;&gt;"",טבלה135[[#This Row],[מקסימום]]-טבלה135[[#This Row],[מינימום]],"")</f>
        <v>9</v>
      </c>
      <c r="L730">
        <f>IF(IFERROR(LOOKUP(טבלה135[[#This Row],[ClientID]],פיבוט!$A$4:$A$121),FALSE)=טבלה135[[#This Row],[ClientID]],1,0)</f>
        <v>1</v>
      </c>
      <c r="M730" t="str">
        <f>IF(OR(טבלה135[[#This Row],[ClientID]]=A731),"",1)</f>
        <v/>
      </c>
      <c r="N730" s="3" t="str">
        <f>IF(טבלה135[[#This Row],[טווח]]&lt;&gt;K729,טבלה135[[#This Row],[טווח]],"")</f>
        <v/>
      </c>
      <c r="O730" s="3" t="str">
        <f>IF(טבלה135[[#This Row],[מניית טווחים]]&lt;&gt;"",IF(OR(30&gt;טבלה135[[#This Row],[מקסימום]],30&lt;טבלה135[[#This Row],[מינימום]]),0,1),"")</f>
        <v/>
      </c>
    </row>
    <row r="731" spans="1:15" x14ac:dyDescent="0.25">
      <c r="A731" t="s">
        <v>71</v>
      </c>
      <c r="B731">
        <v>6</v>
      </c>
      <c r="C731">
        <v>40</v>
      </c>
      <c r="D731">
        <f>טבלה135[[#This Row],[LengthofCycle]]+1</f>
        <v>41</v>
      </c>
      <c r="E731">
        <f>IF(טבלה135[[#This Row],[CycleNumber]]&lt;3,"",IF(טבלה135[[#This Row],[CycleNumber]]=3,MIN(D729:D731),IF(I730=3,MIN(D728:D730),E730)))</f>
        <v>34</v>
      </c>
      <c r="F731">
        <f>IF(טבלה135[[#This Row],[CycleNumber]]&lt;3,"",IF(טבלה135[[#This Row],[CycleNumber]]=3,MAX(D729:D731),IF(I730=3,MAX(D728:D730),F730)))</f>
        <v>43</v>
      </c>
      <c r="G731">
        <f>IF(OR(טבלה135[[#This Row],[CycleNumber]]&gt;B732,B732=""),IF(טבלה135[[#This Row],[מספר סטייה]]=3,MIN(D729:D731),טבלה135[[#This Row],[מינ קבוע]]),טבלה135[[#This Row],[מינ קבוע]])</f>
        <v>34</v>
      </c>
      <c r="H731">
        <f>IF(OR(טבלה135[[#This Row],[CycleNumber]]&gt;B732,B732=""),IF(טבלה135[[#This Row],[מספר סטייה]]=3,MAX(D729:D731),טבלה135[[#This Row],[מקס קבוע]]),טבלה135[[#This Row],[מקס קבוע]])</f>
        <v>43</v>
      </c>
      <c r="I73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קבוע]]&lt;&gt;E730,1,I730+1),0))</f>
        <v>0</v>
      </c>
      <c r="J731">
        <f>IF(AND(טבלה135[[#This Row],[CycleNumber]]&lt;B732,טבלה135[[#This Row],[מקס קבוע]]&lt;&gt;""),IF(OR(טבלה135[[#This Row],[מספר סטייה]]&lt;I732,AND(טבלה135[[#This Row],[מספר סטייה]]=3,I732=1)),0,1),"")</f>
        <v>1</v>
      </c>
      <c r="K731">
        <f>IF(טבלה135[[#This Row],[מקס קבוע]]&lt;&gt;"",טבלה135[[#This Row],[מקסימום]]-טבלה135[[#This Row],[מינימום]],"")</f>
        <v>9</v>
      </c>
      <c r="L731">
        <f>IF(IFERROR(LOOKUP(טבלה135[[#This Row],[ClientID]],פיבוט!$A$4:$A$121),FALSE)=טבלה135[[#This Row],[ClientID]],1,0)</f>
        <v>1</v>
      </c>
      <c r="M731" t="str">
        <f>IF(OR(טבלה135[[#This Row],[ClientID]]=A732),"",1)</f>
        <v/>
      </c>
      <c r="N731" s="3" t="str">
        <f>IF(טבלה135[[#This Row],[טווח]]&lt;&gt;K730,טבלה135[[#This Row],[טווח]],"")</f>
        <v/>
      </c>
      <c r="O731" s="3" t="str">
        <f>IF(טבלה135[[#This Row],[מניית טווחים]]&lt;&gt;"",IF(OR(30&gt;טבלה135[[#This Row],[מקסימום]],30&lt;טבלה135[[#This Row],[מינימום]]),0,1),"")</f>
        <v/>
      </c>
    </row>
    <row r="732" spans="1:15" x14ac:dyDescent="0.25">
      <c r="A732" t="s">
        <v>71</v>
      </c>
      <c r="B732">
        <v>7</v>
      </c>
      <c r="C732">
        <v>34</v>
      </c>
      <c r="D732">
        <f>טבלה135[[#This Row],[LengthofCycle]]+1</f>
        <v>35</v>
      </c>
      <c r="E732">
        <f>IF(טבלה135[[#This Row],[CycleNumber]]&lt;3,"",IF(טבלה135[[#This Row],[CycleNumber]]=3,MIN(D730:D732),IF(I731=3,MIN(D729:D731),E731)))</f>
        <v>34</v>
      </c>
      <c r="F732">
        <f>IF(טבלה135[[#This Row],[CycleNumber]]&lt;3,"",IF(טבלה135[[#This Row],[CycleNumber]]=3,MAX(D730:D732),IF(I731=3,MAX(D729:D731),F731)))</f>
        <v>43</v>
      </c>
      <c r="G732">
        <f>IF(OR(טבלה135[[#This Row],[CycleNumber]]&gt;B733,B733=""),IF(טבלה135[[#This Row],[מספר סטייה]]=3,MIN(D730:D732),טבלה135[[#This Row],[מינ קבוע]]),טבלה135[[#This Row],[מינ קבוע]])</f>
        <v>34</v>
      </c>
      <c r="H732">
        <f>IF(OR(טבלה135[[#This Row],[CycleNumber]]&gt;B733,B733=""),IF(טבלה135[[#This Row],[מספר סטייה]]=3,MAX(D730:D732),טבלה135[[#This Row],[מקס קבוע]]),טבלה135[[#This Row],[מקס קבוע]])</f>
        <v>43</v>
      </c>
      <c r="I73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קבוע]]&lt;&gt;E731,1,I731+1),0))</f>
        <v>0</v>
      </c>
      <c r="J732">
        <f>IF(AND(טבלה135[[#This Row],[CycleNumber]]&lt;B733,טבלה135[[#This Row],[מקס קבוע]]&lt;&gt;""),IF(OR(טבלה135[[#This Row],[מספר סטייה]]&lt;I733,AND(טבלה135[[#This Row],[מספר סטייה]]=3,I733=1)),0,1),"")</f>
        <v>1</v>
      </c>
      <c r="K732">
        <f>IF(טבלה135[[#This Row],[מקס קבוע]]&lt;&gt;"",טבלה135[[#This Row],[מקסימום]]-טבלה135[[#This Row],[מינימום]],"")</f>
        <v>9</v>
      </c>
      <c r="L732">
        <f>IF(IFERROR(LOOKUP(טבלה135[[#This Row],[ClientID]],פיבוט!$A$4:$A$121),FALSE)=טבלה135[[#This Row],[ClientID]],1,0)</f>
        <v>1</v>
      </c>
      <c r="M732" t="str">
        <f>IF(OR(טבלה135[[#This Row],[ClientID]]=A733),"",1)</f>
        <v/>
      </c>
      <c r="N732" s="3" t="str">
        <f>IF(טבלה135[[#This Row],[טווח]]&lt;&gt;K731,טבלה135[[#This Row],[טווח]],"")</f>
        <v/>
      </c>
      <c r="O732" s="3" t="str">
        <f>IF(טבלה135[[#This Row],[מניית טווחים]]&lt;&gt;"",IF(OR(30&gt;טבלה135[[#This Row],[מקסימום]],30&lt;טבלה135[[#This Row],[מינימום]]),0,1),"")</f>
        <v/>
      </c>
    </row>
    <row r="733" spans="1:15" x14ac:dyDescent="0.25">
      <c r="A733" t="s">
        <v>71</v>
      </c>
      <c r="B733">
        <v>8</v>
      </c>
      <c r="C733">
        <v>33</v>
      </c>
      <c r="D733">
        <f>טבלה135[[#This Row],[LengthofCycle]]+1</f>
        <v>34</v>
      </c>
      <c r="E733">
        <f>IF(טבלה135[[#This Row],[CycleNumber]]&lt;3,"",IF(טבלה135[[#This Row],[CycleNumber]]=3,MIN(D731:D733),IF(I732=3,MIN(D730:D732),E732)))</f>
        <v>34</v>
      </c>
      <c r="F733">
        <f>IF(טבלה135[[#This Row],[CycleNumber]]&lt;3,"",IF(טבלה135[[#This Row],[CycleNumber]]=3,MAX(D731:D733),IF(I732=3,MAX(D730:D732),F732)))</f>
        <v>43</v>
      </c>
      <c r="G733">
        <f>IF(OR(טבלה135[[#This Row],[CycleNumber]]&gt;B734,B734=""),IF(טבלה135[[#This Row],[מספר סטייה]]=3,MIN(D731:D733),טבלה135[[#This Row],[מינ קבוע]]),טבלה135[[#This Row],[מינ קבוע]])</f>
        <v>34</v>
      </c>
      <c r="H733">
        <f>IF(OR(טבלה135[[#This Row],[CycleNumber]]&gt;B734,B734=""),IF(טבלה135[[#This Row],[מספר סטייה]]=3,MAX(D731:D733),טבלה135[[#This Row],[מקס קבוע]]),טבלה135[[#This Row],[מקס קבוע]])</f>
        <v>43</v>
      </c>
      <c r="I73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קבוע]]&lt;&gt;E732,1,I732+1),0))</f>
        <v>0</v>
      </c>
      <c r="J733">
        <f>IF(AND(טבלה135[[#This Row],[CycleNumber]]&lt;B734,טבלה135[[#This Row],[מקס קבוע]]&lt;&gt;""),IF(OR(טבלה135[[#This Row],[מספר סטייה]]&lt;I734,AND(טבלה135[[#This Row],[מספר סטייה]]=3,I734=1)),0,1),"")</f>
        <v>0</v>
      </c>
      <c r="K733">
        <f>IF(טבלה135[[#This Row],[מקס קבוע]]&lt;&gt;"",טבלה135[[#This Row],[מקסימום]]-טבלה135[[#This Row],[מינימום]],"")</f>
        <v>9</v>
      </c>
      <c r="L733">
        <f>IF(IFERROR(LOOKUP(טבלה135[[#This Row],[ClientID]],פיבוט!$A$4:$A$121),FALSE)=טבלה135[[#This Row],[ClientID]],1,0)</f>
        <v>1</v>
      </c>
      <c r="M733" t="str">
        <f>IF(OR(טבלה135[[#This Row],[ClientID]]=A734),"",1)</f>
        <v/>
      </c>
      <c r="N733" s="3" t="str">
        <f>IF(טבלה135[[#This Row],[טווח]]&lt;&gt;K732,טבלה135[[#This Row],[טווח]],"")</f>
        <v/>
      </c>
      <c r="O733" s="3" t="str">
        <f>IF(טבלה135[[#This Row],[מניית טווחים]]&lt;&gt;"",IF(OR(30&gt;טבלה135[[#This Row],[מקסימום]],30&lt;טבלה135[[#This Row],[מינימום]]),0,1),"")</f>
        <v/>
      </c>
    </row>
    <row r="734" spans="1:15" x14ac:dyDescent="0.25">
      <c r="A734" t="s">
        <v>71</v>
      </c>
      <c r="B734">
        <v>9</v>
      </c>
      <c r="C734">
        <v>31</v>
      </c>
      <c r="D734">
        <f>טבלה135[[#This Row],[LengthofCycle]]+1</f>
        <v>32</v>
      </c>
      <c r="E734">
        <f>IF(טבלה135[[#This Row],[CycleNumber]]&lt;3,"",IF(טבלה135[[#This Row],[CycleNumber]]=3,MIN(D732:D734),IF(I733=3,MIN(D731:D733),E733)))</f>
        <v>34</v>
      </c>
      <c r="F734">
        <f>IF(טבלה135[[#This Row],[CycleNumber]]&lt;3,"",IF(טבלה135[[#This Row],[CycleNumber]]=3,MAX(D732:D734),IF(I733=3,MAX(D731:D733),F733)))</f>
        <v>43</v>
      </c>
      <c r="G734">
        <f>IF(OR(טבלה135[[#This Row],[CycleNumber]]&gt;B735,B735=""),IF(טבלה135[[#This Row],[מספר סטייה]]=3,MIN(D732:D734),טבלה135[[#This Row],[מינ קבוע]]),טבלה135[[#This Row],[מינ קבוע]])</f>
        <v>34</v>
      </c>
      <c r="H734">
        <f>IF(OR(טבלה135[[#This Row],[CycleNumber]]&gt;B735,B735=""),IF(טבלה135[[#This Row],[מספר סטייה]]=3,MAX(D732:D734),טבלה135[[#This Row],[מקס קבוע]]),טבלה135[[#This Row],[מקס קבוע]])</f>
        <v>43</v>
      </c>
      <c r="I73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קבוע]]&lt;&gt;E733,1,I733+1),0))</f>
        <v>1</v>
      </c>
      <c r="J734">
        <f>IF(AND(טבלה135[[#This Row],[CycleNumber]]&lt;B735,טבלה135[[#This Row],[מקס קבוע]]&lt;&gt;""),IF(OR(טבלה135[[#This Row],[מספר סטייה]]&lt;I735,AND(טבלה135[[#This Row],[מספר סטייה]]=3,I735=1)),0,1),"")</f>
        <v>1</v>
      </c>
      <c r="K734">
        <f>IF(טבלה135[[#This Row],[מקס קבוע]]&lt;&gt;"",טבלה135[[#This Row],[מקסימום]]-טבלה135[[#This Row],[מינימום]],"")</f>
        <v>9</v>
      </c>
      <c r="L734">
        <f>IF(IFERROR(LOOKUP(טבלה135[[#This Row],[ClientID]],פיבוט!$A$4:$A$121),FALSE)=טבלה135[[#This Row],[ClientID]],1,0)</f>
        <v>1</v>
      </c>
      <c r="M734" t="str">
        <f>IF(OR(טבלה135[[#This Row],[ClientID]]=A735),"",1)</f>
        <v/>
      </c>
      <c r="N734" s="3" t="str">
        <f>IF(טבלה135[[#This Row],[טווח]]&lt;&gt;K733,טבלה135[[#This Row],[טווח]],"")</f>
        <v/>
      </c>
      <c r="O734" s="3" t="str">
        <f>IF(טבלה135[[#This Row],[מניית טווחים]]&lt;&gt;"",IF(OR(30&gt;טבלה135[[#This Row],[מקסימום]],30&lt;טבלה135[[#This Row],[מינימום]]),0,1),"")</f>
        <v/>
      </c>
    </row>
    <row r="735" spans="1:15" x14ac:dyDescent="0.25">
      <c r="A735" t="s">
        <v>71</v>
      </c>
      <c r="B735">
        <v>10</v>
      </c>
      <c r="C735">
        <v>33</v>
      </c>
      <c r="D735">
        <f>טבלה135[[#This Row],[LengthofCycle]]+1</f>
        <v>34</v>
      </c>
      <c r="E735">
        <f>IF(טבלה135[[#This Row],[CycleNumber]]&lt;3,"",IF(טבלה135[[#This Row],[CycleNumber]]=3,MIN(D733:D735),IF(I734=3,MIN(D732:D734),E734)))</f>
        <v>34</v>
      </c>
      <c r="F735">
        <f>IF(טבלה135[[#This Row],[CycleNumber]]&lt;3,"",IF(טבלה135[[#This Row],[CycleNumber]]=3,MAX(D733:D735),IF(I734=3,MAX(D732:D734),F734)))</f>
        <v>43</v>
      </c>
      <c r="G735">
        <f>IF(OR(טבלה135[[#This Row],[CycleNumber]]&gt;B736,B736=""),IF(טבלה135[[#This Row],[מספר סטייה]]=3,MIN(D733:D735),טבלה135[[#This Row],[מינ קבוע]]),טבלה135[[#This Row],[מינ קבוע]])</f>
        <v>34</v>
      </c>
      <c r="H735">
        <f>IF(OR(טבלה135[[#This Row],[CycleNumber]]&gt;B736,B736=""),IF(טבלה135[[#This Row],[מספר סטייה]]=3,MAX(D733:D735),טבלה135[[#This Row],[מקס קבוע]]),טבלה135[[#This Row],[מקס קבוע]])</f>
        <v>43</v>
      </c>
      <c r="I73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קבוע]]&lt;&gt;E734,1,I734+1),0))</f>
        <v>0</v>
      </c>
      <c r="J735">
        <f>IF(AND(טבלה135[[#This Row],[CycleNumber]]&lt;B736,טבלה135[[#This Row],[מקס קבוע]]&lt;&gt;""),IF(OR(טבלה135[[#This Row],[מספר סטייה]]&lt;I736,AND(טבלה135[[#This Row],[מספר סטייה]]=3,I736=1)),0,1),"")</f>
        <v>1</v>
      </c>
      <c r="K735">
        <f>IF(טבלה135[[#This Row],[מקס קבוע]]&lt;&gt;"",טבלה135[[#This Row],[מקסימום]]-טבלה135[[#This Row],[מינימום]],"")</f>
        <v>9</v>
      </c>
      <c r="L735">
        <f>IF(IFERROR(LOOKUP(טבלה135[[#This Row],[ClientID]],פיבוט!$A$4:$A$121),FALSE)=טבלה135[[#This Row],[ClientID]],1,0)</f>
        <v>1</v>
      </c>
      <c r="M735" t="str">
        <f>IF(OR(טבלה135[[#This Row],[ClientID]]=A736),"",1)</f>
        <v/>
      </c>
      <c r="N735" s="3" t="str">
        <f>IF(טבלה135[[#This Row],[טווח]]&lt;&gt;K734,טבלה135[[#This Row],[טווח]],"")</f>
        <v/>
      </c>
      <c r="O735" s="3" t="str">
        <f>IF(טבלה135[[#This Row],[מניית טווחים]]&lt;&gt;"",IF(OR(30&gt;טבלה135[[#This Row],[מקסימום]],30&lt;טבלה135[[#This Row],[מינימום]]),0,1),"")</f>
        <v/>
      </c>
    </row>
    <row r="736" spans="1:15" x14ac:dyDescent="0.25">
      <c r="A736" t="s">
        <v>71</v>
      </c>
      <c r="B736">
        <v>11</v>
      </c>
      <c r="C736">
        <v>34</v>
      </c>
      <c r="D736">
        <f>טבלה135[[#This Row],[LengthofCycle]]+1</f>
        <v>35</v>
      </c>
      <c r="E736">
        <f>IF(טבלה135[[#This Row],[CycleNumber]]&lt;3,"",IF(טבלה135[[#This Row],[CycleNumber]]=3,MIN(D734:D736),IF(I735=3,MIN(D733:D735),E735)))</f>
        <v>34</v>
      </c>
      <c r="F736">
        <f>IF(טבלה135[[#This Row],[CycleNumber]]&lt;3,"",IF(טבלה135[[#This Row],[CycleNumber]]=3,MAX(D734:D736),IF(I735=3,MAX(D733:D735),F735)))</f>
        <v>43</v>
      </c>
      <c r="G736">
        <f>IF(OR(טבלה135[[#This Row],[CycleNumber]]&gt;B737,B737=""),IF(טבלה135[[#This Row],[מספר סטייה]]=3,MIN(D734:D736),טבלה135[[#This Row],[מינ קבוע]]),טבלה135[[#This Row],[מינ קבוע]])</f>
        <v>34</v>
      </c>
      <c r="H736">
        <f>IF(OR(טבלה135[[#This Row],[CycleNumber]]&gt;B737,B737=""),IF(טבלה135[[#This Row],[מספר סטייה]]=3,MAX(D734:D736),טבלה135[[#This Row],[מקס קבוע]]),טבלה135[[#This Row],[מקס קבוע]])</f>
        <v>43</v>
      </c>
      <c r="I73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קבוע]]&lt;&gt;E735,1,I735+1),0))</f>
        <v>0</v>
      </c>
      <c r="J736">
        <f>IF(AND(טבלה135[[#This Row],[CycleNumber]]&lt;B737,טבלה135[[#This Row],[מקס קבוע]]&lt;&gt;""),IF(OR(טבלה135[[#This Row],[מספר סטייה]]&lt;I737,AND(טבלה135[[#This Row],[מספר סטייה]]=3,I737=1)),0,1),"")</f>
        <v>1</v>
      </c>
      <c r="K736">
        <f>IF(טבלה135[[#This Row],[מקס קבוע]]&lt;&gt;"",טבלה135[[#This Row],[מקסימום]]-טבלה135[[#This Row],[מינימום]],"")</f>
        <v>9</v>
      </c>
      <c r="L736">
        <f>IF(IFERROR(LOOKUP(טבלה135[[#This Row],[ClientID]],פיבוט!$A$4:$A$121),FALSE)=טבלה135[[#This Row],[ClientID]],1,0)</f>
        <v>1</v>
      </c>
      <c r="M736" t="str">
        <f>IF(OR(טבלה135[[#This Row],[ClientID]]=A737),"",1)</f>
        <v/>
      </c>
      <c r="N736" s="3" t="str">
        <f>IF(טבלה135[[#This Row],[טווח]]&lt;&gt;K735,טבלה135[[#This Row],[טווח]],"")</f>
        <v/>
      </c>
      <c r="O736" s="3" t="str">
        <f>IF(טבלה135[[#This Row],[מניית טווחים]]&lt;&gt;"",IF(OR(30&gt;טבלה135[[#This Row],[מקסימום]],30&lt;טבלה135[[#This Row],[מינימום]]),0,1),"")</f>
        <v/>
      </c>
    </row>
    <row r="737" spans="1:15" x14ac:dyDescent="0.25">
      <c r="A737" t="s">
        <v>71</v>
      </c>
      <c r="B737">
        <v>12</v>
      </c>
      <c r="C737">
        <v>38</v>
      </c>
      <c r="D737">
        <f>טבלה135[[#This Row],[LengthofCycle]]+1</f>
        <v>39</v>
      </c>
      <c r="E737">
        <f>IF(טבלה135[[#This Row],[CycleNumber]]&lt;3,"",IF(טבלה135[[#This Row],[CycleNumber]]=3,MIN(D735:D737),IF(I736=3,MIN(D734:D736),E736)))</f>
        <v>34</v>
      </c>
      <c r="F737">
        <f>IF(טבלה135[[#This Row],[CycleNumber]]&lt;3,"",IF(טבלה135[[#This Row],[CycleNumber]]=3,MAX(D735:D737),IF(I736=3,MAX(D734:D736),F736)))</f>
        <v>43</v>
      </c>
      <c r="G737">
        <f>IF(OR(טבלה135[[#This Row],[CycleNumber]]&gt;B738,B738=""),IF(טבלה135[[#This Row],[מספר סטייה]]=3,MIN(D735:D737),טבלה135[[#This Row],[מינ קבוע]]),טבלה135[[#This Row],[מינ קבוע]])</f>
        <v>34</v>
      </c>
      <c r="H737">
        <f>IF(OR(טבלה135[[#This Row],[CycleNumber]]&gt;B738,B738=""),IF(טבלה135[[#This Row],[מספר סטייה]]=3,MAX(D735:D737),טבלה135[[#This Row],[מקס קבוע]]),טבלה135[[#This Row],[מקס קבוע]])</f>
        <v>43</v>
      </c>
      <c r="I73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קבוע]]&lt;&gt;E736,1,I736+1),0))</f>
        <v>0</v>
      </c>
      <c r="J737">
        <f>IF(AND(טבלה135[[#This Row],[CycleNumber]]&lt;B738,טבלה135[[#This Row],[מקס קבוע]]&lt;&gt;""),IF(OR(טבלה135[[#This Row],[מספר סטייה]]&lt;I738,AND(טבלה135[[#This Row],[מספר סטייה]]=3,I738=1)),0,1),"")</f>
        <v>1</v>
      </c>
      <c r="K737">
        <f>IF(טבלה135[[#This Row],[מקס קבוע]]&lt;&gt;"",טבלה135[[#This Row],[מקסימום]]-טבלה135[[#This Row],[מינימום]],"")</f>
        <v>9</v>
      </c>
      <c r="L737">
        <f>IF(IFERROR(LOOKUP(טבלה135[[#This Row],[ClientID]],פיבוט!$A$4:$A$121),FALSE)=טבלה135[[#This Row],[ClientID]],1,0)</f>
        <v>1</v>
      </c>
      <c r="M737" t="str">
        <f>IF(OR(טבלה135[[#This Row],[ClientID]]=A738),"",1)</f>
        <v/>
      </c>
      <c r="N737" s="3" t="str">
        <f>IF(טבלה135[[#This Row],[טווח]]&lt;&gt;K736,טבלה135[[#This Row],[טווח]],"")</f>
        <v/>
      </c>
      <c r="O737" s="3" t="str">
        <f>IF(טבלה135[[#This Row],[מניית טווחים]]&lt;&gt;"",IF(OR(30&gt;טבלה135[[#This Row],[מקסימום]],30&lt;טבלה135[[#This Row],[מינימום]]),0,1),"")</f>
        <v/>
      </c>
    </row>
    <row r="738" spans="1:15" x14ac:dyDescent="0.25">
      <c r="A738" t="s">
        <v>71</v>
      </c>
      <c r="B738">
        <v>13</v>
      </c>
      <c r="C738">
        <v>38</v>
      </c>
      <c r="D738">
        <f>טבלה135[[#This Row],[LengthofCycle]]+1</f>
        <v>39</v>
      </c>
      <c r="E738">
        <f>IF(טבלה135[[#This Row],[CycleNumber]]&lt;3,"",IF(טבלה135[[#This Row],[CycleNumber]]=3,MIN(D736:D738),IF(I737=3,MIN(D735:D737),E737)))</f>
        <v>34</v>
      </c>
      <c r="F738">
        <f>IF(טבלה135[[#This Row],[CycleNumber]]&lt;3,"",IF(טבלה135[[#This Row],[CycleNumber]]=3,MAX(D736:D738),IF(I737=3,MAX(D735:D737),F737)))</f>
        <v>43</v>
      </c>
      <c r="G738">
        <f>IF(OR(טבלה135[[#This Row],[CycleNumber]]&gt;B739,B739=""),IF(טבלה135[[#This Row],[מספר סטייה]]=3,MIN(D736:D738),טבלה135[[#This Row],[מינ קבוע]]),טבלה135[[#This Row],[מינ קבוע]])</f>
        <v>34</v>
      </c>
      <c r="H738">
        <f>IF(OR(טבלה135[[#This Row],[CycleNumber]]&gt;B739,B739=""),IF(טבלה135[[#This Row],[מספר סטייה]]=3,MAX(D736:D738),טבלה135[[#This Row],[מקס קבוע]]),טבלה135[[#This Row],[מקס קבוע]])</f>
        <v>43</v>
      </c>
      <c r="I73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קבוע]]&lt;&gt;E737,1,I737+1),0))</f>
        <v>0</v>
      </c>
      <c r="J738">
        <f>IF(AND(טבלה135[[#This Row],[CycleNumber]]&lt;B739,טבלה135[[#This Row],[מקס קבוע]]&lt;&gt;""),IF(OR(טבלה135[[#This Row],[מספר סטייה]]&lt;I739,AND(טבלה135[[#This Row],[מספר סטייה]]=3,I739=1)),0,1),"")</f>
        <v>1</v>
      </c>
      <c r="K738">
        <f>IF(טבלה135[[#This Row],[מקס קבוע]]&lt;&gt;"",טבלה135[[#This Row],[מקסימום]]-טבלה135[[#This Row],[מינימום]],"")</f>
        <v>9</v>
      </c>
      <c r="L738">
        <f>IF(IFERROR(LOOKUP(טבלה135[[#This Row],[ClientID]],פיבוט!$A$4:$A$121),FALSE)=טבלה135[[#This Row],[ClientID]],1,0)</f>
        <v>1</v>
      </c>
      <c r="M738" t="str">
        <f>IF(OR(טבלה135[[#This Row],[ClientID]]=A739),"",1)</f>
        <v/>
      </c>
      <c r="N738" s="3" t="str">
        <f>IF(טבלה135[[#This Row],[טווח]]&lt;&gt;K737,טבלה135[[#This Row],[טווח]],"")</f>
        <v/>
      </c>
      <c r="O738" s="3" t="str">
        <f>IF(טבלה135[[#This Row],[מניית טווחים]]&lt;&gt;"",IF(OR(30&gt;טבלה135[[#This Row],[מקסימום]],30&lt;טבלה135[[#This Row],[מינימום]]),0,1),"")</f>
        <v/>
      </c>
    </row>
    <row r="739" spans="1:15" x14ac:dyDescent="0.25">
      <c r="A739" t="s">
        <v>71</v>
      </c>
      <c r="B739">
        <v>14</v>
      </c>
      <c r="C739">
        <v>42</v>
      </c>
      <c r="D739">
        <f>טבלה135[[#This Row],[LengthofCycle]]+1</f>
        <v>43</v>
      </c>
      <c r="E739">
        <f>IF(טבלה135[[#This Row],[CycleNumber]]&lt;3,"",IF(טבלה135[[#This Row],[CycleNumber]]=3,MIN(D737:D739),IF(I738=3,MIN(D736:D738),E738)))</f>
        <v>34</v>
      </c>
      <c r="F739">
        <f>IF(טבלה135[[#This Row],[CycleNumber]]&lt;3,"",IF(טבלה135[[#This Row],[CycleNumber]]=3,MAX(D737:D739),IF(I738=3,MAX(D736:D738),F738)))</f>
        <v>43</v>
      </c>
      <c r="G739">
        <f>IF(OR(טבלה135[[#This Row],[CycleNumber]]&gt;B740,B740=""),IF(טבלה135[[#This Row],[מספר סטייה]]=3,MIN(D737:D739),טבלה135[[#This Row],[מינ קבוע]]),טבלה135[[#This Row],[מינ קבוע]])</f>
        <v>34</v>
      </c>
      <c r="H739">
        <f>IF(OR(טבלה135[[#This Row],[CycleNumber]]&gt;B740,B740=""),IF(טבלה135[[#This Row],[מספר סטייה]]=3,MAX(D737:D739),טבלה135[[#This Row],[מקס קבוע]]),טבלה135[[#This Row],[מקס קבוע]])</f>
        <v>43</v>
      </c>
      <c r="I73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קבוע]]&lt;&gt;E738,1,I738+1),0))</f>
        <v>0</v>
      </c>
      <c r="J739">
        <f>IF(AND(טבלה135[[#This Row],[CycleNumber]]&lt;B740,טבלה135[[#This Row],[מקס קבוע]]&lt;&gt;""),IF(OR(טבלה135[[#This Row],[מספר סטייה]]&lt;I740,AND(טבלה135[[#This Row],[מספר סטייה]]=3,I740=1)),0,1),"")</f>
        <v>0</v>
      </c>
      <c r="K739">
        <f>IF(טבלה135[[#This Row],[מקס קבוע]]&lt;&gt;"",טבלה135[[#This Row],[מקסימום]]-טבלה135[[#This Row],[מינימום]],"")</f>
        <v>9</v>
      </c>
      <c r="L739">
        <f>IF(IFERROR(LOOKUP(טבלה135[[#This Row],[ClientID]],פיבוט!$A$4:$A$121),FALSE)=טבלה135[[#This Row],[ClientID]],1,0)</f>
        <v>1</v>
      </c>
      <c r="M739" t="str">
        <f>IF(OR(טבלה135[[#This Row],[ClientID]]=A740),"",1)</f>
        <v/>
      </c>
      <c r="N739" s="3" t="str">
        <f>IF(טבלה135[[#This Row],[טווח]]&lt;&gt;K738,טבלה135[[#This Row],[טווח]],"")</f>
        <v/>
      </c>
      <c r="O739" s="3" t="str">
        <f>IF(טבלה135[[#This Row],[מניית טווחים]]&lt;&gt;"",IF(OR(30&gt;טבלה135[[#This Row],[מקסימום]],30&lt;טבלה135[[#This Row],[מינימום]]),0,1),"")</f>
        <v/>
      </c>
    </row>
    <row r="740" spans="1:15" x14ac:dyDescent="0.25">
      <c r="A740" t="s">
        <v>71</v>
      </c>
      <c r="B740">
        <v>15</v>
      </c>
      <c r="C740">
        <v>43</v>
      </c>
      <c r="D740">
        <f>טבלה135[[#This Row],[LengthofCycle]]+1</f>
        <v>44</v>
      </c>
      <c r="E740">
        <f>IF(טבלה135[[#This Row],[CycleNumber]]&lt;3,"",IF(טבלה135[[#This Row],[CycleNumber]]=3,MIN(D738:D740),IF(I739=3,MIN(D737:D739),E739)))</f>
        <v>34</v>
      </c>
      <c r="F740">
        <f>IF(טבלה135[[#This Row],[CycleNumber]]&lt;3,"",IF(טבלה135[[#This Row],[CycleNumber]]=3,MAX(D738:D740),IF(I739=3,MAX(D737:D739),F739)))</f>
        <v>43</v>
      </c>
      <c r="G740">
        <f>IF(OR(טבלה135[[#This Row],[CycleNumber]]&gt;B741,B741=""),IF(טבלה135[[#This Row],[מספר סטייה]]=3,MIN(D738:D740),טבלה135[[#This Row],[מינ קבוע]]),טבלה135[[#This Row],[מינ קבוע]])</f>
        <v>34</v>
      </c>
      <c r="H740">
        <f>IF(OR(טבלה135[[#This Row],[CycleNumber]]&gt;B741,B741=""),IF(טבלה135[[#This Row],[מספר סטייה]]=3,MAX(D738:D740),טבלה135[[#This Row],[מקס קבוע]]),טבלה135[[#This Row],[מקס קבוע]])</f>
        <v>43</v>
      </c>
      <c r="I74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קבוע]]&lt;&gt;E739,1,I739+1),0))</f>
        <v>1</v>
      </c>
      <c r="J740">
        <f>IF(AND(טבלה135[[#This Row],[CycleNumber]]&lt;B741,טבלה135[[#This Row],[מקס קבוע]]&lt;&gt;""),IF(OR(טבלה135[[#This Row],[מספר סטייה]]&lt;I741,AND(טבלה135[[#This Row],[מספר סטייה]]=3,I741=1)),0,1),"")</f>
        <v>0</v>
      </c>
      <c r="K740">
        <f>IF(טבלה135[[#This Row],[מקס קבוע]]&lt;&gt;"",טבלה135[[#This Row],[מקסימום]]-טבלה135[[#This Row],[מינימום]],"")</f>
        <v>9</v>
      </c>
      <c r="L740">
        <f>IF(IFERROR(LOOKUP(טבלה135[[#This Row],[ClientID]],פיבוט!$A$4:$A$121),FALSE)=טבלה135[[#This Row],[ClientID]],1,0)</f>
        <v>1</v>
      </c>
      <c r="M740" t="str">
        <f>IF(OR(טבלה135[[#This Row],[ClientID]]=A741),"",1)</f>
        <v/>
      </c>
      <c r="N740" s="3" t="str">
        <f>IF(טבלה135[[#This Row],[טווח]]&lt;&gt;K739,טבלה135[[#This Row],[טווח]],"")</f>
        <v/>
      </c>
      <c r="O740" s="3" t="str">
        <f>IF(טבלה135[[#This Row],[מניית טווחים]]&lt;&gt;"",IF(OR(30&gt;טבלה135[[#This Row],[מקסימום]],30&lt;טבלה135[[#This Row],[מינימום]]),0,1),"")</f>
        <v/>
      </c>
    </row>
    <row r="741" spans="1:15" x14ac:dyDescent="0.25">
      <c r="A741" t="s">
        <v>71</v>
      </c>
      <c r="B741">
        <v>16</v>
      </c>
      <c r="C741">
        <v>31</v>
      </c>
      <c r="D741">
        <f>טבלה135[[#This Row],[LengthofCycle]]+1</f>
        <v>32</v>
      </c>
      <c r="E741">
        <f>IF(טבלה135[[#This Row],[CycleNumber]]&lt;3,"",IF(טבלה135[[#This Row],[CycleNumber]]=3,MIN(D739:D741),IF(I740=3,MIN(D738:D740),E740)))</f>
        <v>34</v>
      </c>
      <c r="F741">
        <f>IF(טבלה135[[#This Row],[CycleNumber]]&lt;3,"",IF(טבלה135[[#This Row],[CycleNumber]]=3,MAX(D739:D741),IF(I740=3,MAX(D738:D740),F740)))</f>
        <v>43</v>
      </c>
      <c r="G741">
        <f>IF(OR(טבלה135[[#This Row],[CycleNumber]]&gt;B742,B742=""),IF(טבלה135[[#This Row],[מספר סטייה]]=3,MIN(D739:D741),טבלה135[[#This Row],[מינ קבוע]]),טבלה135[[#This Row],[מינ קבוע]])</f>
        <v>34</v>
      </c>
      <c r="H741">
        <f>IF(OR(טבלה135[[#This Row],[CycleNumber]]&gt;B742,B742=""),IF(טבלה135[[#This Row],[מספר סטייה]]=3,MAX(D739:D741),טבלה135[[#This Row],[מקס קבוע]]),טבלה135[[#This Row],[מקס קבוע]])</f>
        <v>43</v>
      </c>
      <c r="I74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קבוע]]&lt;&gt;E740,1,I740+1),0))</f>
        <v>2</v>
      </c>
      <c r="J741">
        <f>IF(AND(טבלה135[[#This Row],[CycleNumber]]&lt;B742,טבלה135[[#This Row],[מקס קבוע]]&lt;&gt;""),IF(OR(טבלה135[[#This Row],[מספר סטייה]]&lt;I742,AND(טבלה135[[#This Row],[מספר סטייה]]=3,I742=1)),0,1),"")</f>
        <v>1</v>
      </c>
      <c r="K741">
        <f>IF(טבלה135[[#This Row],[מקס קבוע]]&lt;&gt;"",טבלה135[[#This Row],[מקסימום]]-טבלה135[[#This Row],[מינימום]],"")</f>
        <v>9</v>
      </c>
      <c r="L741">
        <f>IF(IFERROR(LOOKUP(טבלה135[[#This Row],[ClientID]],פיבוט!$A$4:$A$121),FALSE)=טבלה135[[#This Row],[ClientID]],1,0)</f>
        <v>1</v>
      </c>
      <c r="M741" t="str">
        <f>IF(OR(טבלה135[[#This Row],[ClientID]]=A742),"",1)</f>
        <v/>
      </c>
      <c r="N741" s="3" t="str">
        <f>IF(טבלה135[[#This Row],[טווח]]&lt;&gt;K740,טבלה135[[#This Row],[טווח]],"")</f>
        <v/>
      </c>
      <c r="O741" s="3" t="str">
        <f>IF(טבלה135[[#This Row],[מניית טווחים]]&lt;&gt;"",IF(OR(30&gt;טבלה135[[#This Row],[מקסימום]],30&lt;טבלה135[[#This Row],[מינימום]]),0,1),"")</f>
        <v/>
      </c>
    </row>
    <row r="742" spans="1:15" x14ac:dyDescent="0.25">
      <c r="A742" t="s">
        <v>71</v>
      </c>
      <c r="B742">
        <v>17</v>
      </c>
      <c r="C742">
        <v>33</v>
      </c>
      <c r="D742">
        <f>טבלה135[[#This Row],[LengthofCycle]]+1</f>
        <v>34</v>
      </c>
      <c r="E742">
        <f>IF(טבלה135[[#This Row],[CycleNumber]]&lt;3,"",IF(טבלה135[[#This Row],[CycleNumber]]=3,MIN(D740:D742),IF(I741=3,MIN(D739:D741),E741)))</f>
        <v>34</v>
      </c>
      <c r="F742">
        <f>IF(טבלה135[[#This Row],[CycleNumber]]&lt;3,"",IF(טבלה135[[#This Row],[CycleNumber]]=3,MAX(D740:D742),IF(I741=3,MAX(D739:D741),F741)))</f>
        <v>43</v>
      </c>
      <c r="G742">
        <f>IF(OR(טבלה135[[#This Row],[CycleNumber]]&gt;B743,B743=""),IF(טבלה135[[#This Row],[מספר סטייה]]=3,MIN(D740:D742),טבלה135[[#This Row],[מינ קבוע]]),טבלה135[[#This Row],[מינ קבוע]])</f>
        <v>34</v>
      </c>
      <c r="H742">
        <f>IF(OR(טבלה135[[#This Row],[CycleNumber]]&gt;B743,B743=""),IF(טבלה135[[#This Row],[מספר סטייה]]=3,MAX(D740:D742),טבלה135[[#This Row],[מקס קבוע]]),טבלה135[[#This Row],[מקס קבוע]])</f>
        <v>43</v>
      </c>
      <c r="I74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קבוע]]&lt;&gt;E741,1,I741+1),0))</f>
        <v>0</v>
      </c>
      <c r="J742">
        <f>IF(AND(טבלה135[[#This Row],[CycleNumber]]&lt;B743,טבלה135[[#This Row],[מקס קבוע]]&lt;&gt;""),IF(OR(טבלה135[[#This Row],[מספר סטייה]]&lt;I743,AND(טבלה135[[#This Row],[מספר סטייה]]=3,I743=1)),0,1),"")</f>
        <v>1</v>
      </c>
      <c r="K742">
        <f>IF(טבלה135[[#This Row],[מקס קבוע]]&lt;&gt;"",טבלה135[[#This Row],[מקסימום]]-טבלה135[[#This Row],[מינימום]],"")</f>
        <v>9</v>
      </c>
      <c r="L742">
        <f>IF(IFERROR(LOOKUP(טבלה135[[#This Row],[ClientID]],פיבוט!$A$4:$A$121),FALSE)=טבלה135[[#This Row],[ClientID]],1,0)</f>
        <v>1</v>
      </c>
      <c r="M742" t="str">
        <f>IF(OR(טבלה135[[#This Row],[ClientID]]=A743),"",1)</f>
        <v/>
      </c>
      <c r="N742" s="3" t="str">
        <f>IF(טבלה135[[#This Row],[טווח]]&lt;&gt;K741,טבלה135[[#This Row],[טווח]],"")</f>
        <v/>
      </c>
      <c r="O742" s="3" t="str">
        <f>IF(טבלה135[[#This Row],[מניית טווחים]]&lt;&gt;"",IF(OR(30&gt;טבלה135[[#This Row],[מקסימום]],30&lt;טבלה135[[#This Row],[מינימום]]),0,1),"")</f>
        <v/>
      </c>
    </row>
    <row r="743" spans="1:15" x14ac:dyDescent="0.25">
      <c r="A743" t="s">
        <v>71</v>
      </c>
      <c r="B743">
        <v>18</v>
      </c>
      <c r="C743">
        <v>40</v>
      </c>
      <c r="D743">
        <f>טבלה135[[#This Row],[LengthofCycle]]+1</f>
        <v>41</v>
      </c>
      <c r="E743">
        <f>IF(טבלה135[[#This Row],[CycleNumber]]&lt;3,"",IF(טבלה135[[#This Row],[CycleNumber]]=3,MIN(D741:D743),IF(I742=3,MIN(D740:D742),E742)))</f>
        <v>34</v>
      </c>
      <c r="F743">
        <f>IF(טבלה135[[#This Row],[CycleNumber]]&lt;3,"",IF(טבלה135[[#This Row],[CycleNumber]]=3,MAX(D741:D743),IF(I742=3,MAX(D740:D742),F742)))</f>
        <v>43</v>
      </c>
      <c r="G743">
        <f>IF(OR(טבלה135[[#This Row],[CycleNumber]]&gt;B744,B744=""),IF(טבלה135[[#This Row],[מספר סטייה]]=3,MIN(D741:D743),טבלה135[[#This Row],[מינ קבוע]]),טבלה135[[#This Row],[מינ קבוע]])</f>
        <v>34</v>
      </c>
      <c r="H743">
        <f>IF(OR(טבלה135[[#This Row],[CycleNumber]]&gt;B744,B744=""),IF(טבלה135[[#This Row],[מספר סטייה]]=3,MAX(D741:D743),טבלה135[[#This Row],[מקס קבוע]]),טבלה135[[#This Row],[מקס קבוע]])</f>
        <v>43</v>
      </c>
      <c r="I74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קבוע]]&lt;&gt;E742,1,I742+1),0))</f>
        <v>0</v>
      </c>
      <c r="J743">
        <f>IF(AND(טבלה135[[#This Row],[CycleNumber]]&lt;B744,טבלה135[[#This Row],[מקס קבוע]]&lt;&gt;""),IF(OR(טבלה135[[#This Row],[מספר סטייה]]&lt;I744,AND(טבלה135[[#This Row],[מספר סטייה]]=3,I744=1)),0,1),"")</f>
        <v>0</v>
      </c>
      <c r="K743">
        <f>IF(טבלה135[[#This Row],[מקס קבוע]]&lt;&gt;"",טבלה135[[#This Row],[מקסימום]]-טבלה135[[#This Row],[מינימום]],"")</f>
        <v>9</v>
      </c>
      <c r="L743">
        <f>IF(IFERROR(LOOKUP(טבלה135[[#This Row],[ClientID]],פיבוט!$A$4:$A$121),FALSE)=טבלה135[[#This Row],[ClientID]],1,0)</f>
        <v>1</v>
      </c>
      <c r="M743" t="str">
        <f>IF(OR(טבלה135[[#This Row],[ClientID]]=A744),"",1)</f>
        <v/>
      </c>
      <c r="N743" s="3" t="str">
        <f>IF(טבלה135[[#This Row],[טווח]]&lt;&gt;K742,טבלה135[[#This Row],[טווח]],"")</f>
        <v/>
      </c>
      <c r="O743" s="3" t="str">
        <f>IF(טבלה135[[#This Row],[מניית טווחים]]&lt;&gt;"",IF(OR(30&gt;טבלה135[[#This Row],[מקסימום]],30&lt;טבלה135[[#This Row],[מינימום]]),0,1),"")</f>
        <v/>
      </c>
    </row>
    <row r="744" spans="1:15" x14ac:dyDescent="0.25">
      <c r="A744" t="s">
        <v>71</v>
      </c>
      <c r="B744">
        <v>19</v>
      </c>
      <c r="C744">
        <v>32</v>
      </c>
      <c r="D744">
        <f>טבלה135[[#This Row],[LengthofCycle]]+1</f>
        <v>33</v>
      </c>
      <c r="E744">
        <f>IF(טבלה135[[#This Row],[CycleNumber]]&lt;3,"",IF(טבלה135[[#This Row],[CycleNumber]]=3,MIN(D742:D744),IF(I743=3,MIN(D741:D743),E743)))</f>
        <v>34</v>
      </c>
      <c r="F744">
        <f>IF(טבלה135[[#This Row],[CycleNumber]]&lt;3,"",IF(טבלה135[[#This Row],[CycleNumber]]=3,MAX(D742:D744),IF(I743=3,MAX(D741:D743),F743)))</f>
        <v>43</v>
      </c>
      <c r="G744">
        <f>IF(OR(טבלה135[[#This Row],[CycleNumber]]&gt;B745,B745=""),IF(טבלה135[[#This Row],[מספר סטייה]]=3,MIN(D742:D744),טבלה135[[#This Row],[מינ קבוע]]),טבלה135[[#This Row],[מינ קבוע]])</f>
        <v>34</v>
      </c>
      <c r="H744">
        <f>IF(OR(טבלה135[[#This Row],[CycleNumber]]&gt;B745,B745=""),IF(טבלה135[[#This Row],[מספר סטייה]]=3,MAX(D742:D744),טבלה135[[#This Row],[מקס קבוע]]),טבלה135[[#This Row],[מקס קבוע]])</f>
        <v>43</v>
      </c>
      <c r="I74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קבוע]]&lt;&gt;E743,1,I743+1),0))</f>
        <v>1</v>
      </c>
      <c r="J744">
        <f>IF(AND(טבלה135[[#This Row],[CycleNumber]]&lt;B745,טבלה135[[#This Row],[מקס קבוע]]&lt;&gt;""),IF(OR(טבלה135[[#This Row],[מספר סטייה]]&lt;I745,AND(טבלה135[[#This Row],[מספר סטייה]]=3,I745=1)),0,1),"")</f>
        <v>1</v>
      </c>
      <c r="K744">
        <f>IF(טבלה135[[#This Row],[מקס קבוע]]&lt;&gt;"",טבלה135[[#This Row],[מקסימום]]-טבלה135[[#This Row],[מינימום]],"")</f>
        <v>9</v>
      </c>
      <c r="L744">
        <f>IF(IFERROR(LOOKUP(טבלה135[[#This Row],[ClientID]],פיבוט!$A$4:$A$121),FALSE)=טבלה135[[#This Row],[ClientID]],1,0)</f>
        <v>1</v>
      </c>
      <c r="M744" t="str">
        <f>IF(OR(טבלה135[[#This Row],[ClientID]]=A745),"",1)</f>
        <v/>
      </c>
      <c r="N744" s="3" t="str">
        <f>IF(טבלה135[[#This Row],[טווח]]&lt;&gt;K743,טבלה135[[#This Row],[טווח]],"")</f>
        <v/>
      </c>
      <c r="O744" s="3" t="str">
        <f>IF(טבלה135[[#This Row],[מניית טווחים]]&lt;&gt;"",IF(OR(30&gt;טבלה135[[#This Row],[מקסימום]],30&lt;טבלה135[[#This Row],[מינימום]]),0,1),"")</f>
        <v/>
      </c>
    </row>
    <row r="745" spans="1:15" x14ac:dyDescent="0.25">
      <c r="A745" t="s">
        <v>71</v>
      </c>
      <c r="B745">
        <v>20</v>
      </c>
      <c r="C745">
        <v>40</v>
      </c>
      <c r="D745">
        <f>טבלה135[[#This Row],[LengthofCycle]]+1</f>
        <v>41</v>
      </c>
      <c r="E745">
        <f>IF(טבלה135[[#This Row],[CycleNumber]]&lt;3,"",IF(טבלה135[[#This Row],[CycleNumber]]=3,MIN(D743:D745),IF(I744=3,MIN(D742:D744),E744)))</f>
        <v>34</v>
      </c>
      <c r="F745">
        <f>IF(טבלה135[[#This Row],[CycleNumber]]&lt;3,"",IF(טבלה135[[#This Row],[CycleNumber]]=3,MAX(D743:D745),IF(I744=3,MAX(D742:D744),F744)))</f>
        <v>43</v>
      </c>
      <c r="G745">
        <f>IF(OR(טבלה135[[#This Row],[CycleNumber]]&gt;B746,B746=""),IF(טבלה135[[#This Row],[מספר סטייה]]=3,MIN(D743:D745),טבלה135[[#This Row],[מינ קבוע]]),טבלה135[[#This Row],[מינ קבוע]])</f>
        <v>34</v>
      </c>
      <c r="H745">
        <f>IF(OR(טבלה135[[#This Row],[CycleNumber]]&gt;B746,B746=""),IF(טבלה135[[#This Row],[מספר סטייה]]=3,MAX(D743:D745),טבלה135[[#This Row],[מקס קבוע]]),טבלה135[[#This Row],[מקס קבוע]])</f>
        <v>43</v>
      </c>
      <c r="I74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קבוע]]&lt;&gt;E744,1,I744+1),0))</f>
        <v>0</v>
      </c>
      <c r="J745" t="str">
        <f>IF(AND(טבלה135[[#This Row],[CycleNumber]]&lt;B746,טבלה135[[#This Row],[מקס קבוע]]&lt;&gt;""),IF(OR(טבלה135[[#This Row],[מספר סטייה]]&lt;I746,AND(טבלה135[[#This Row],[מספר סטייה]]=3,I746=1)),0,1),"")</f>
        <v/>
      </c>
      <c r="K745">
        <f>IF(טבלה135[[#This Row],[מקס קבוע]]&lt;&gt;"",טבלה135[[#This Row],[מקסימום]]-טבלה135[[#This Row],[מינימום]],"")</f>
        <v>9</v>
      </c>
      <c r="L745">
        <f>IF(IFERROR(LOOKUP(טבלה135[[#This Row],[ClientID]],פיבוט!$A$4:$A$121),FALSE)=טבלה135[[#This Row],[ClientID]],1,0)</f>
        <v>1</v>
      </c>
      <c r="M745">
        <f>IF(OR(טבלה135[[#This Row],[ClientID]]=A746),"",1)</f>
        <v>1</v>
      </c>
      <c r="N745" s="3" t="str">
        <f>IF(טבלה135[[#This Row],[טווח]]&lt;&gt;K744,טבלה135[[#This Row],[טווח]],"")</f>
        <v/>
      </c>
      <c r="O745" s="3" t="str">
        <f>IF(טבלה135[[#This Row],[מניית טווחים]]&lt;&gt;"",IF(OR(30&gt;טבלה135[[#This Row],[מקסימום]],30&lt;טבלה135[[#This Row],[מינימום]]),0,1),"")</f>
        <v/>
      </c>
    </row>
    <row r="746" spans="1:15" x14ac:dyDescent="0.25">
      <c r="A746" t="s">
        <v>72</v>
      </c>
      <c r="B746">
        <v>1</v>
      </c>
      <c r="C746">
        <v>35</v>
      </c>
      <c r="D746">
        <f>טבלה135[[#This Row],[LengthofCycle]]+1</f>
        <v>36</v>
      </c>
      <c r="E746" t="str">
        <f>IF(טבלה135[[#This Row],[CycleNumber]]&lt;3,"",IF(טבלה135[[#This Row],[CycleNumber]]=3,MIN(D744:D746),IF(I745=3,MIN(D743:D745),E745)))</f>
        <v/>
      </c>
      <c r="F746" t="str">
        <f>IF(טבלה135[[#This Row],[CycleNumber]]&lt;3,"",IF(טבלה135[[#This Row],[CycleNumber]]=3,MAX(D744:D746),IF(I745=3,MAX(D743:D745),F745)))</f>
        <v/>
      </c>
      <c r="G746" t="str">
        <f>IF(OR(טבלה135[[#This Row],[CycleNumber]]&gt;B747,B747=""),IF(טבלה135[[#This Row],[מספר סטייה]]=3,MIN(D744:D746),טבלה135[[#This Row],[מינ קבוע]]),טבלה135[[#This Row],[מינ קבוע]])</f>
        <v/>
      </c>
      <c r="H746" t="str">
        <f>IF(OR(טבלה135[[#This Row],[CycleNumber]]&gt;B747,B747=""),IF(טבלה135[[#This Row],[מספר סטייה]]=3,MAX(D744:D746),טבלה135[[#This Row],[מקס קבוע]]),טבלה135[[#This Row],[מקס קבוע]])</f>
        <v/>
      </c>
      <c r="I74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קבוע]]&lt;&gt;E745,1,I745+1),0))</f>
        <v/>
      </c>
      <c r="J746" t="str">
        <f>IF(AND(טבלה135[[#This Row],[CycleNumber]]&lt;B747,טבלה135[[#This Row],[מקס קבוע]]&lt;&gt;""),IF(OR(טבלה135[[#This Row],[מספר סטייה]]&lt;I747,AND(טבלה135[[#This Row],[מספר סטייה]]=3,I747=1)),0,1),"")</f>
        <v/>
      </c>
      <c r="K746" t="str">
        <f>IF(טבלה135[[#This Row],[מקס קבוע]]&lt;&gt;"",טבלה135[[#This Row],[מקסימום]]-טבלה135[[#This Row],[מינימום]],"")</f>
        <v/>
      </c>
      <c r="L746">
        <f>IF(IFERROR(LOOKUP(טבלה135[[#This Row],[ClientID]],פיבוט!$A$4:$A$121),FALSE)=טבלה135[[#This Row],[ClientID]],1,0)</f>
        <v>1</v>
      </c>
      <c r="M746" t="str">
        <f>IF(OR(טבלה135[[#This Row],[ClientID]]=A747),"",1)</f>
        <v/>
      </c>
      <c r="N746" s="3" t="str">
        <f>IF(טבלה135[[#This Row],[טווח]]&lt;&gt;K745,טבלה135[[#This Row],[טווח]],"")</f>
        <v/>
      </c>
      <c r="O746" s="3" t="str">
        <f>IF(טבלה135[[#This Row],[מניית טווחים]]&lt;&gt;"",IF(OR(30&gt;טבלה135[[#This Row],[מקסימום]],30&lt;טבלה135[[#This Row],[מינימום]]),0,1),"")</f>
        <v/>
      </c>
    </row>
    <row r="747" spans="1:15" x14ac:dyDescent="0.25">
      <c r="A747" t="s">
        <v>72</v>
      </c>
      <c r="B747">
        <v>2</v>
      </c>
      <c r="C747">
        <v>29</v>
      </c>
      <c r="D747">
        <f>טבלה135[[#This Row],[LengthofCycle]]+1</f>
        <v>30</v>
      </c>
      <c r="E747" t="str">
        <f>IF(טבלה135[[#This Row],[CycleNumber]]&lt;3,"",IF(טבלה135[[#This Row],[CycleNumber]]=3,MIN(D745:D747),IF(I746=3,MIN(D744:D746),E746)))</f>
        <v/>
      </c>
      <c r="F747" t="str">
        <f>IF(טבלה135[[#This Row],[CycleNumber]]&lt;3,"",IF(טבלה135[[#This Row],[CycleNumber]]=3,MAX(D745:D747),IF(I746=3,MAX(D744:D746),F746)))</f>
        <v/>
      </c>
      <c r="G747" t="str">
        <f>IF(OR(טבלה135[[#This Row],[CycleNumber]]&gt;B748,B748=""),IF(טבלה135[[#This Row],[מספר סטייה]]=3,MIN(D745:D747),טבלה135[[#This Row],[מינ קבוע]]),טבלה135[[#This Row],[מינ קבוע]])</f>
        <v/>
      </c>
      <c r="H747" t="str">
        <f>IF(OR(טבלה135[[#This Row],[CycleNumber]]&gt;B748,B748=""),IF(טבלה135[[#This Row],[מספר סטייה]]=3,MAX(D745:D747),טבלה135[[#This Row],[מקס קבוע]]),טבלה135[[#This Row],[מקס קבוע]])</f>
        <v/>
      </c>
      <c r="I74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קבוע]]&lt;&gt;E746,1,I746+1),0))</f>
        <v/>
      </c>
      <c r="J747" t="str">
        <f>IF(AND(טבלה135[[#This Row],[CycleNumber]]&lt;B748,טבלה135[[#This Row],[מקס קבוע]]&lt;&gt;""),IF(OR(טבלה135[[#This Row],[מספר סטייה]]&lt;I748,AND(טבלה135[[#This Row],[מספר סטייה]]=3,I748=1)),0,1),"")</f>
        <v/>
      </c>
      <c r="K747" t="str">
        <f>IF(טבלה135[[#This Row],[מקס קבוע]]&lt;&gt;"",טבלה135[[#This Row],[מקסימום]]-טבלה135[[#This Row],[מינימום]],"")</f>
        <v/>
      </c>
      <c r="L747">
        <f>IF(IFERROR(LOOKUP(טבלה135[[#This Row],[ClientID]],פיבוט!$A$4:$A$121),FALSE)=טבלה135[[#This Row],[ClientID]],1,0)</f>
        <v>1</v>
      </c>
      <c r="M747" t="str">
        <f>IF(OR(טבלה135[[#This Row],[ClientID]]=A748),"",1)</f>
        <v/>
      </c>
      <c r="N747" s="3" t="str">
        <f>IF(טבלה135[[#This Row],[טווח]]&lt;&gt;K746,טבלה135[[#This Row],[טווח]],"")</f>
        <v/>
      </c>
      <c r="O747" s="3" t="str">
        <f>IF(טבלה135[[#This Row],[מניית טווחים]]&lt;&gt;"",IF(OR(30&gt;טבלה135[[#This Row],[מקסימום]],30&lt;טבלה135[[#This Row],[מינימום]]),0,1),"")</f>
        <v/>
      </c>
    </row>
    <row r="748" spans="1:15" x14ac:dyDescent="0.25">
      <c r="A748" t="s">
        <v>72</v>
      </c>
      <c r="B748">
        <v>3</v>
      </c>
      <c r="C748">
        <v>32</v>
      </c>
      <c r="D748">
        <f>טבלה135[[#This Row],[LengthofCycle]]+1</f>
        <v>33</v>
      </c>
      <c r="E748">
        <f>IF(טבלה135[[#This Row],[CycleNumber]]&lt;3,"",IF(טבלה135[[#This Row],[CycleNumber]]=3,MIN(D746:D748),IF(I747=3,MIN(D745:D747),E747)))</f>
        <v>30</v>
      </c>
      <c r="F748">
        <f>IF(טבלה135[[#This Row],[CycleNumber]]&lt;3,"",IF(טבלה135[[#This Row],[CycleNumber]]=3,MAX(D746:D748),IF(I747=3,MAX(D745:D747),F747)))</f>
        <v>36</v>
      </c>
      <c r="G748">
        <f>IF(OR(טבלה135[[#This Row],[CycleNumber]]&gt;B749,B749=""),IF(טבלה135[[#This Row],[מספר סטייה]]=3,MIN(D746:D748),טבלה135[[#This Row],[מינ קבוע]]),טבלה135[[#This Row],[מינ קבוע]])</f>
        <v>30</v>
      </c>
      <c r="H748">
        <f>IF(OR(טבלה135[[#This Row],[CycleNumber]]&gt;B749,B749=""),IF(טבלה135[[#This Row],[מספר סטייה]]=3,MAX(D746:D748),טבלה135[[#This Row],[מקס קבוע]]),טבלה135[[#This Row],[מקס קבוע]])</f>
        <v>36</v>
      </c>
      <c r="I74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קבוע]]&lt;&gt;E747,1,I747+1),0))</f>
        <v>0</v>
      </c>
      <c r="J748">
        <f>IF(AND(טבלה135[[#This Row],[CycleNumber]]&lt;B749,טבלה135[[#This Row],[מקס קבוע]]&lt;&gt;""),IF(OR(טבלה135[[#This Row],[מספר סטייה]]&lt;I749,AND(טבלה135[[#This Row],[מספר סטייה]]=3,I749=1)),0,1),"")</f>
        <v>1</v>
      </c>
      <c r="K748">
        <f>IF(טבלה135[[#This Row],[מקס קבוע]]&lt;&gt;"",טבלה135[[#This Row],[מקסימום]]-טבלה135[[#This Row],[מינימום]],"")</f>
        <v>6</v>
      </c>
      <c r="L748">
        <f>IF(IFERROR(LOOKUP(טבלה135[[#This Row],[ClientID]],פיבוט!$A$4:$A$121),FALSE)=טבלה135[[#This Row],[ClientID]],1,0)</f>
        <v>1</v>
      </c>
      <c r="M748" t="str">
        <f>IF(OR(טבלה135[[#This Row],[ClientID]]=A749),"",1)</f>
        <v/>
      </c>
      <c r="N748" s="3">
        <f>IF(טבלה135[[#This Row],[טווח]]&lt;&gt;K747,טבלה135[[#This Row],[טווח]],"")</f>
        <v>6</v>
      </c>
      <c r="O748" s="3">
        <f>IF(טבלה135[[#This Row],[מניית טווחים]]&lt;&gt;"",IF(OR(30&gt;טבלה135[[#This Row],[מקסימום]],30&lt;טבלה135[[#This Row],[מינימום]]),0,1),"")</f>
        <v>1</v>
      </c>
    </row>
    <row r="749" spans="1:15" x14ac:dyDescent="0.25">
      <c r="A749" t="s">
        <v>72</v>
      </c>
      <c r="B749">
        <v>4</v>
      </c>
      <c r="C749">
        <v>30</v>
      </c>
      <c r="D749">
        <f>טבלה135[[#This Row],[LengthofCycle]]+1</f>
        <v>31</v>
      </c>
      <c r="E749">
        <f>IF(טבלה135[[#This Row],[CycleNumber]]&lt;3,"",IF(טבלה135[[#This Row],[CycleNumber]]=3,MIN(D747:D749),IF(I748=3,MIN(D746:D748),E748)))</f>
        <v>30</v>
      </c>
      <c r="F749">
        <f>IF(טבלה135[[#This Row],[CycleNumber]]&lt;3,"",IF(טבלה135[[#This Row],[CycleNumber]]=3,MAX(D747:D749),IF(I748=3,MAX(D746:D748),F748)))</f>
        <v>36</v>
      </c>
      <c r="G749">
        <f>IF(OR(טבלה135[[#This Row],[CycleNumber]]&gt;B750,B750=""),IF(טבלה135[[#This Row],[מספר סטייה]]=3,MIN(D747:D749),טבלה135[[#This Row],[מינ קבוע]]),טבלה135[[#This Row],[מינ קבוע]])</f>
        <v>30</v>
      </c>
      <c r="H749">
        <f>IF(OR(טבלה135[[#This Row],[CycleNumber]]&gt;B750,B750=""),IF(טבלה135[[#This Row],[מספר סטייה]]=3,MAX(D747:D749),טבלה135[[#This Row],[מקס קבוע]]),טבלה135[[#This Row],[מקס קבוע]])</f>
        <v>36</v>
      </c>
      <c r="I74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קבוע]]&lt;&gt;E748,1,I748+1),0))</f>
        <v>0</v>
      </c>
      <c r="J749">
        <f>IF(AND(טבלה135[[#This Row],[CycleNumber]]&lt;B750,טבלה135[[#This Row],[מקס קבוע]]&lt;&gt;""),IF(OR(טבלה135[[#This Row],[מספר סטייה]]&lt;I750,AND(טבלה135[[#This Row],[מספר סטייה]]=3,I750=1)),0,1),"")</f>
        <v>1</v>
      </c>
      <c r="K749">
        <f>IF(טבלה135[[#This Row],[מקס קבוע]]&lt;&gt;"",טבלה135[[#This Row],[מקסימום]]-טבלה135[[#This Row],[מינימום]],"")</f>
        <v>6</v>
      </c>
      <c r="L749">
        <f>IF(IFERROR(LOOKUP(טבלה135[[#This Row],[ClientID]],פיבוט!$A$4:$A$121),FALSE)=טבלה135[[#This Row],[ClientID]],1,0)</f>
        <v>1</v>
      </c>
      <c r="M749" t="str">
        <f>IF(OR(טבלה135[[#This Row],[ClientID]]=A750),"",1)</f>
        <v/>
      </c>
      <c r="N749" s="3" t="str">
        <f>IF(טבלה135[[#This Row],[טווח]]&lt;&gt;K748,טבלה135[[#This Row],[טווח]],"")</f>
        <v/>
      </c>
      <c r="O749" s="3" t="str">
        <f>IF(טבלה135[[#This Row],[מניית טווחים]]&lt;&gt;"",IF(OR(30&gt;טבלה135[[#This Row],[מקסימום]],30&lt;טבלה135[[#This Row],[מינימום]]),0,1),"")</f>
        <v/>
      </c>
    </row>
    <row r="750" spans="1:15" x14ac:dyDescent="0.25">
      <c r="A750" t="s">
        <v>72</v>
      </c>
      <c r="B750">
        <v>5</v>
      </c>
      <c r="C750">
        <v>32</v>
      </c>
      <c r="D750">
        <f>טבלה135[[#This Row],[LengthofCycle]]+1</f>
        <v>33</v>
      </c>
      <c r="E750">
        <f>IF(טבלה135[[#This Row],[CycleNumber]]&lt;3,"",IF(טבלה135[[#This Row],[CycleNumber]]=3,MIN(D748:D750),IF(I749=3,MIN(D747:D749),E749)))</f>
        <v>30</v>
      </c>
      <c r="F750">
        <f>IF(טבלה135[[#This Row],[CycleNumber]]&lt;3,"",IF(טבלה135[[#This Row],[CycleNumber]]=3,MAX(D748:D750),IF(I749=3,MAX(D747:D749),F749)))</f>
        <v>36</v>
      </c>
      <c r="G750">
        <f>IF(OR(טבלה135[[#This Row],[CycleNumber]]&gt;B751,B751=""),IF(טבלה135[[#This Row],[מספר סטייה]]=3,MIN(D748:D750),טבלה135[[#This Row],[מינ קבוע]]),טבלה135[[#This Row],[מינ קבוע]])</f>
        <v>30</v>
      </c>
      <c r="H750">
        <f>IF(OR(טבלה135[[#This Row],[CycleNumber]]&gt;B751,B751=""),IF(טבלה135[[#This Row],[מספר סטייה]]=3,MAX(D748:D750),טבלה135[[#This Row],[מקס קבוע]]),טבלה135[[#This Row],[מקס קבוע]])</f>
        <v>36</v>
      </c>
      <c r="I75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קבוע]]&lt;&gt;E749,1,I749+1),0))</f>
        <v>0</v>
      </c>
      <c r="J750">
        <f>IF(AND(טבלה135[[#This Row],[CycleNumber]]&lt;B751,טבלה135[[#This Row],[מקס קבוע]]&lt;&gt;""),IF(OR(טבלה135[[#This Row],[מספר סטייה]]&lt;I751,AND(טבלה135[[#This Row],[מספר סטייה]]=3,I751=1)),0,1),"")</f>
        <v>1</v>
      </c>
      <c r="K750">
        <f>IF(טבלה135[[#This Row],[מקס קבוע]]&lt;&gt;"",טבלה135[[#This Row],[מקסימום]]-טבלה135[[#This Row],[מינימום]],"")</f>
        <v>6</v>
      </c>
      <c r="L750">
        <f>IF(IFERROR(LOOKUP(טבלה135[[#This Row],[ClientID]],פיבוט!$A$4:$A$121),FALSE)=טבלה135[[#This Row],[ClientID]],1,0)</f>
        <v>1</v>
      </c>
      <c r="M750" t="str">
        <f>IF(OR(טבלה135[[#This Row],[ClientID]]=A751),"",1)</f>
        <v/>
      </c>
      <c r="N750" s="3" t="str">
        <f>IF(טבלה135[[#This Row],[טווח]]&lt;&gt;K749,טבלה135[[#This Row],[טווח]],"")</f>
        <v/>
      </c>
      <c r="O750" s="3" t="str">
        <f>IF(טבלה135[[#This Row],[מניית טווחים]]&lt;&gt;"",IF(OR(30&gt;טבלה135[[#This Row],[מקסימום]],30&lt;טבלה135[[#This Row],[מינימום]]),0,1),"")</f>
        <v/>
      </c>
    </row>
    <row r="751" spans="1:15" x14ac:dyDescent="0.25">
      <c r="A751" t="s">
        <v>72</v>
      </c>
      <c r="B751">
        <v>6</v>
      </c>
      <c r="C751">
        <v>31</v>
      </c>
      <c r="D751">
        <f>טבלה135[[#This Row],[LengthofCycle]]+1</f>
        <v>32</v>
      </c>
      <c r="E751">
        <f>IF(טבלה135[[#This Row],[CycleNumber]]&lt;3,"",IF(טבלה135[[#This Row],[CycleNumber]]=3,MIN(D749:D751),IF(I750=3,MIN(D748:D750),E750)))</f>
        <v>30</v>
      </c>
      <c r="F751">
        <f>IF(טבלה135[[#This Row],[CycleNumber]]&lt;3,"",IF(טבלה135[[#This Row],[CycleNumber]]=3,MAX(D749:D751),IF(I750=3,MAX(D748:D750),F750)))</f>
        <v>36</v>
      </c>
      <c r="G751">
        <f>IF(OR(טבלה135[[#This Row],[CycleNumber]]&gt;B752,B752=""),IF(טבלה135[[#This Row],[מספר סטייה]]=3,MIN(D749:D751),טבלה135[[#This Row],[מינ קבוע]]),טבלה135[[#This Row],[מינ קבוע]])</f>
        <v>30</v>
      </c>
      <c r="H751">
        <f>IF(OR(טבלה135[[#This Row],[CycleNumber]]&gt;B752,B752=""),IF(טבלה135[[#This Row],[מספר סטייה]]=3,MAX(D749:D751),טבלה135[[#This Row],[מקס קבוע]]),טבלה135[[#This Row],[מקס קבוע]])</f>
        <v>36</v>
      </c>
      <c r="I75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קבוע]]&lt;&gt;E750,1,I750+1),0))</f>
        <v>0</v>
      </c>
      <c r="J751">
        <f>IF(AND(טבלה135[[#This Row],[CycleNumber]]&lt;B752,טבלה135[[#This Row],[מקס קבוע]]&lt;&gt;""),IF(OR(טבלה135[[#This Row],[מספר סטייה]]&lt;I752,AND(טבלה135[[#This Row],[מספר סטייה]]=3,I752=1)),0,1),"")</f>
        <v>1</v>
      </c>
      <c r="K751">
        <f>IF(טבלה135[[#This Row],[מקס קבוע]]&lt;&gt;"",טבלה135[[#This Row],[מקסימום]]-טבלה135[[#This Row],[מינימום]],"")</f>
        <v>6</v>
      </c>
      <c r="L751">
        <f>IF(IFERROR(LOOKUP(טבלה135[[#This Row],[ClientID]],פיבוט!$A$4:$A$121),FALSE)=טבלה135[[#This Row],[ClientID]],1,0)</f>
        <v>1</v>
      </c>
      <c r="M751" t="str">
        <f>IF(OR(טבלה135[[#This Row],[ClientID]]=A752),"",1)</f>
        <v/>
      </c>
      <c r="N751" s="3" t="str">
        <f>IF(טבלה135[[#This Row],[טווח]]&lt;&gt;K750,טבלה135[[#This Row],[טווח]],"")</f>
        <v/>
      </c>
      <c r="O751" s="3" t="str">
        <f>IF(טבלה135[[#This Row],[מניית טווחים]]&lt;&gt;"",IF(OR(30&gt;טבלה135[[#This Row],[מקסימום]],30&lt;טבלה135[[#This Row],[מינימום]]),0,1),"")</f>
        <v/>
      </c>
    </row>
    <row r="752" spans="1:15" x14ac:dyDescent="0.25">
      <c r="A752" t="s">
        <v>72</v>
      </c>
      <c r="B752">
        <v>7</v>
      </c>
      <c r="C752">
        <v>31</v>
      </c>
      <c r="D752">
        <f>טבלה135[[#This Row],[LengthofCycle]]+1</f>
        <v>32</v>
      </c>
      <c r="E752">
        <f>IF(טבלה135[[#This Row],[CycleNumber]]&lt;3,"",IF(טבלה135[[#This Row],[CycleNumber]]=3,MIN(D750:D752),IF(I751=3,MIN(D749:D751),E751)))</f>
        <v>30</v>
      </c>
      <c r="F752">
        <f>IF(טבלה135[[#This Row],[CycleNumber]]&lt;3,"",IF(טבלה135[[#This Row],[CycleNumber]]=3,MAX(D750:D752),IF(I751=3,MAX(D749:D751),F751)))</f>
        <v>36</v>
      </c>
      <c r="G752">
        <f>IF(OR(טבלה135[[#This Row],[CycleNumber]]&gt;B753,B753=""),IF(טבלה135[[#This Row],[מספר סטייה]]=3,MIN(D750:D752),טבלה135[[#This Row],[מינ קבוע]]),טבלה135[[#This Row],[מינ קבוע]])</f>
        <v>30</v>
      </c>
      <c r="H752">
        <f>IF(OR(טבלה135[[#This Row],[CycleNumber]]&gt;B753,B753=""),IF(טבלה135[[#This Row],[מספר סטייה]]=3,MAX(D750:D752),טבלה135[[#This Row],[מקס קבוע]]),טבלה135[[#This Row],[מקס קבוע]])</f>
        <v>36</v>
      </c>
      <c r="I75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קבוע]]&lt;&gt;E751,1,I751+1),0))</f>
        <v>0</v>
      </c>
      <c r="J752">
        <f>IF(AND(טבלה135[[#This Row],[CycleNumber]]&lt;B753,טבלה135[[#This Row],[מקס קבוע]]&lt;&gt;""),IF(OR(טבלה135[[#This Row],[מספר סטייה]]&lt;I753,AND(טבלה135[[#This Row],[מספר סטייה]]=3,I753=1)),0,1),"")</f>
        <v>1</v>
      </c>
      <c r="K752">
        <f>IF(טבלה135[[#This Row],[מקס קבוע]]&lt;&gt;"",טבלה135[[#This Row],[מקסימום]]-טבלה135[[#This Row],[מינימום]],"")</f>
        <v>6</v>
      </c>
      <c r="L752">
        <f>IF(IFERROR(LOOKUP(טבלה135[[#This Row],[ClientID]],פיבוט!$A$4:$A$121),FALSE)=טבלה135[[#This Row],[ClientID]],1,0)</f>
        <v>1</v>
      </c>
      <c r="M752" t="str">
        <f>IF(OR(טבלה135[[#This Row],[ClientID]]=A753),"",1)</f>
        <v/>
      </c>
      <c r="N752" s="3" t="str">
        <f>IF(טבלה135[[#This Row],[טווח]]&lt;&gt;K751,טבלה135[[#This Row],[טווח]],"")</f>
        <v/>
      </c>
      <c r="O752" s="3" t="str">
        <f>IF(טבלה135[[#This Row],[מניית טווחים]]&lt;&gt;"",IF(OR(30&gt;טבלה135[[#This Row],[מקסימום]],30&lt;טבלה135[[#This Row],[מינימום]]),0,1),"")</f>
        <v/>
      </c>
    </row>
    <row r="753" spans="1:15" x14ac:dyDescent="0.25">
      <c r="A753" t="s">
        <v>72</v>
      </c>
      <c r="B753">
        <v>8</v>
      </c>
      <c r="C753">
        <v>30</v>
      </c>
      <c r="D753">
        <f>טבלה135[[#This Row],[LengthofCycle]]+1</f>
        <v>31</v>
      </c>
      <c r="E753">
        <f>IF(טבלה135[[#This Row],[CycleNumber]]&lt;3,"",IF(טבלה135[[#This Row],[CycleNumber]]=3,MIN(D751:D753),IF(I752=3,MIN(D750:D752),E752)))</f>
        <v>30</v>
      </c>
      <c r="F753">
        <f>IF(טבלה135[[#This Row],[CycleNumber]]&lt;3,"",IF(טבלה135[[#This Row],[CycleNumber]]=3,MAX(D751:D753),IF(I752=3,MAX(D750:D752),F752)))</f>
        <v>36</v>
      </c>
      <c r="G753">
        <f>IF(OR(טבלה135[[#This Row],[CycleNumber]]&gt;B754,B754=""),IF(טבלה135[[#This Row],[מספר סטייה]]=3,MIN(D751:D753),טבלה135[[#This Row],[מינ קבוע]]),טבלה135[[#This Row],[מינ קבוע]])</f>
        <v>30</v>
      </c>
      <c r="H753">
        <f>IF(OR(טבלה135[[#This Row],[CycleNumber]]&gt;B754,B754=""),IF(טבלה135[[#This Row],[מספר סטייה]]=3,MAX(D751:D753),טבלה135[[#This Row],[מקס קבוע]]),טבלה135[[#This Row],[מקס קבוע]])</f>
        <v>36</v>
      </c>
      <c r="I75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קבוע]]&lt;&gt;E752,1,I752+1),0))</f>
        <v>0</v>
      </c>
      <c r="J753">
        <f>IF(AND(טבלה135[[#This Row],[CycleNumber]]&lt;B754,טבלה135[[#This Row],[מקס קבוע]]&lt;&gt;""),IF(OR(טבלה135[[#This Row],[מספר סטייה]]&lt;I754,AND(טבלה135[[#This Row],[מספר סטייה]]=3,I754=1)),0,1),"")</f>
        <v>1</v>
      </c>
      <c r="K753">
        <f>IF(טבלה135[[#This Row],[מקס קבוע]]&lt;&gt;"",טבלה135[[#This Row],[מקסימום]]-טבלה135[[#This Row],[מינימום]],"")</f>
        <v>6</v>
      </c>
      <c r="L753">
        <f>IF(IFERROR(LOOKUP(טבלה135[[#This Row],[ClientID]],פיבוט!$A$4:$A$121),FALSE)=טבלה135[[#This Row],[ClientID]],1,0)</f>
        <v>1</v>
      </c>
      <c r="M753" t="str">
        <f>IF(OR(טבלה135[[#This Row],[ClientID]]=A754),"",1)</f>
        <v/>
      </c>
      <c r="N753" s="3" t="str">
        <f>IF(טבלה135[[#This Row],[טווח]]&lt;&gt;K752,טבלה135[[#This Row],[טווח]],"")</f>
        <v/>
      </c>
      <c r="O753" s="3" t="str">
        <f>IF(טבלה135[[#This Row],[מניית טווחים]]&lt;&gt;"",IF(OR(30&gt;טבלה135[[#This Row],[מקסימום]],30&lt;טבלה135[[#This Row],[מינימום]]),0,1),"")</f>
        <v/>
      </c>
    </row>
    <row r="754" spans="1:15" x14ac:dyDescent="0.25">
      <c r="A754" t="s">
        <v>72</v>
      </c>
      <c r="B754">
        <v>9</v>
      </c>
      <c r="C754">
        <v>30</v>
      </c>
      <c r="D754">
        <f>טבלה135[[#This Row],[LengthofCycle]]+1</f>
        <v>31</v>
      </c>
      <c r="E754">
        <f>IF(טבלה135[[#This Row],[CycleNumber]]&lt;3,"",IF(טבלה135[[#This Row],[CycleNumber]]=3,MIN(D752:D754),IF(I753=3,MIN(D751:D753),E753)))</f>
        <v>30</v>
      </c>
      <c r="F754">
        <f>IF(טבלה135[[#This Row],[CycleNumber]]&lt;3,"",IF(טבלה135[[#This Row],[CycleNumber]]=3,MAX(D752:D754),IF(I753=3,MAX(D751:D753),F753)))</f>
        <v>36</v>
      </c>
      <c r="G754">
        <f>IF(OR(טבלה135[[#This Row],[CycleNumber]]&gt;B755,B755=""),IF(טבלה135[[#This Row],[מספר סטייה]]=3,MIN(D752:D754),טבלה135[[#This Row],[מינ קבוע]]),טבלה135[[#This Row],[מינ קבוע]])</f>
        <v>30</v>
      </c>
      <c r="H754">
        <f>IF(OR(טבלה135[[#This Row],[CycleNumber]]&gt;B755,B755=""),IF(טבלה135[[#This Row],[מספר סטייה]]=3,MAX(D752:D754),טבלה135[[#This Row],[מקס קבוע]]),טבלה135[[#This Row],[מקס קבוע]])</f>
        <v>36</v>
      </c>
      <c r="I75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קבוע]]&lt;&gt;E753,1,I753+1),0))</f>
        <v>0</v>
      </c>
      <c r="J754">
        <f>IF(AND(טבלה135[[#This Row],[CycleNumber]]&lt;B755,טבלה135[[#This Row],[מקס קבוע]]&lt;&gt;""),IF(OR(טבלה135[[#This Row],[מספר סטייה]]&lt;I755,AND(טבלה135[[#This Row],[מספר סטייה]]=3,I755=1)),0,1),"")</f>
        <v>1</v>
      </c>
      <c r="K754">
        <f>IF(טבלה135[[#This Row],[מקס קבוע]]&lt;&gt;"",טבלה135[[#This Row],[מקסימום]]-טבלה135[[#This Row],[מינימום]],"")</f>
        <v>6</v>
      </c>
      <c r="L754">
        <f>IF(IFERROR(LOOKUP(טבלה135[[#This Row],[ClientID]],פיבוט!$A$4:$A$121),FALSE)=טבלה135[[#This Row],[ClientID]],1,0)</f>
        <v>1</v>
      </c>
      <c r="M754" t="str">
        <f>IF(OR(טבלה135[[#This Row],[ClientID]]=A755),"",1)</f>
        <v/>
      </c>
      <c r="N754" s="3" t="str">
        <f>IF(טבלה135[[#This Row],[טווח]]&lt;&gt;K753,טבלה135[[#This Row],[טווח]],"")</f>
        <v/>
      </c>
      <c r="O754" s="3" t="str">
        <f>IF(טבלה135[[#This Row],[מניית טווחים]]&lt;&gt;"",IF(OR(30&gt;טבלה135[[#This Row],[מקסימום]],30&lt;טבלה135[[#This Row],[מינימום]]),0,1),"")</f>
        <v/>
      </c>
    </row>
    <row r="755" spans="1:15" x14ac:dyDescent="0.25">
      <c r="A755" t="s">
        <v>72</v>
      </c>
      <c r="B755">
        <v>10</v>
      </c>
      <c r="C755">
        <v>31</v>
      </c>
      <c r="D755">
        <f>טבלה135[[#This Row],[LengthofCycle]]+1</f>
        <v>32</v>
      </c>
      <c r="E755">
        <f>IF(טבלה135[[#This Row],[CycleNumber]]&lt;3,"",IF(טבלה135[[#This Row],[CycleNumber]]=3,MIN(D753:D755),IF(I754=3,MIN(D752:D754),E754)))</f>
        <v>30</v>
      </c>
      <c r="F755">
        <f>IF(טבלה135[[#This Row],[CycleNumber]]&lt;3,"",IF(טבלה135[[#This Row],[CycleNumber]]=3,MAX(D753:D755),IF(I754=3,MAX(D752:D754),F754)))</f>
        <v>36</v>
      </c>
      <c r="G755">
        <f>IF(OR(טבלה135[[#This Row],[CycleNumber]]&gt;B756,B756=""),IF(טבלה135[[#This Row],[מספר סטייה]]=3,MIN(D753:D755),טבלה135[[#This Row],[מינ קבוע]]),טבלה135[[#This Row],[מינ קבוע]])</f>
        <v>30</v>
      </c>
      <c r="H755">
        <f>IF(OR(טבלה135[[#This Row],[CycleNumber]]&gt;B756,B756=""),IF(טבלה135[[#This Row],[מספר סטייה]]=3,MAX(D753:D755),טבלה135[[#This Row],[מקס קבוע]]),טבלה135[[#This Row],[מקס קבוע]])</f>
        <v>36</v>
      </c>
      <c r="I75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קבוע]]&lt;&gt;E754,1,I754+1),0))</f>
        <v>0</v>
      </c>
      <c r="J755">
        <f>IF(AND(טבלה135[[#This Row],[CycleNumber]]&lt;B756,טבלה135[[#This Row],[מקס קבוע]]&lt;&gt;""),IF(OR(טבלה135[[#This Row],[מספר סטייה]]&lt;I756,AND(טבלה135[[#This Row],[מספר סטייה]]=3,I756=1)),0,1),"")</f>
        <v>1</v>
      </c>
      <c r="K755">
        <f>IF(טבלה135[[#This Row],[מקס קבוע]]&lt;&gt;"",טבלה135[[#This Row],[מקסימום]]-טבלה135[[#This Row],[מינימום]],"")</f>
        <v>6</v>
      </c>
      <c r="L755">
        <f>IF(IFERROR(LOOKUP(טבלה135[[#This Row],[ClientID]],פיבוט!$A$4:$A$121),FALSE)=טבלה135[[#This Row],[ClientID]],1,0)</f>
        <v>1</v>
      </c>
      <c r="M755" t="str">
        <f>IF(OR(טבלה135[[#This Row],[ClientID]]=A756),"",1)</f>
        <v/>
      </c>
      <c r="N755" s="3" t="str">
        <f>IF(טבלה135[[#This Row],[טווח]]&lt;&gt;K754,טבלה135[[#This Row],[טווח]],"")</f>
        <v/>
      </c>
      <c r="O755" s="3" t="str">
        <f>IF(טבלה135[[#This Row],[מניית טווחים]]&lt;&gt;"",IF(OR(30&gt;טבלה135[[#This Row],[מקסימום]],30&lt;טבלה135[[#This Row],[מינימום]]),0,1),"")</f>
        <v/>
      </c>
    </row>
    <row r="756" spans="1:15" x14ac:dyDescent="0.25">
      <c r="A756" t="s">
        <v>72</v>
      </c>
      <c r="B756">
        <v>11</v>
      </c>
      <c r="C756">
        <v>35</v>
      </c>
      <c r="D756">
        <f>טבלה135[[#This Row],[LengthofCycle]]+1</f>
        <v>36</v>
      </c>
      <c r="E756">
        <f>IF(טבלה135[[#This Row],[CycleNumber]]&lt;3,"",IF(טבלה135[[#This Row],[CycleNumber]]=3,MIN(D754:D756),IF(I755=3,MIN(D753:D755),E755)))</f>
        <v>30</v>
      </c>
      <c r="F756">
        <f>IF(טבלה135[[#This Row],[CycleNumber]]&lt;3,"",IF(טבלה135[[#This Row],[CycleNumber]]=3,MAX(D754:D756),IF(I755=3,MAX(D753:D755),F755)))</f>
        <v>36</v>
      </c>
      <c r="G756">
        <f>IF(OR(טבלה135[[#This Row],[CycleNumber]]&gt;B757,B757=""),IF(טבלה135[[#This Row],[מספר סטייה]]=3,MIN(D754:D756),טבלה135[[#This Row],[מינ קבוע]]),טבלה135[[#This Row],[מינ קבוע]])</f>
        <v>30</v>
      </c>
      <c r="H756">
        <f>IF(OR(טבלה135[[#This Row],[CycleNumber]]&gt;B757,B757=""),IF(טבלה135[[#This Row],[מספר סטייה]]=3,MAX(D754:D756),טבלה135[[#This Row],[מקס קבוע]]),טבלה135[[#This Row],[מקס קבוע]])</f>
        <v>36</v>
      </c>
      <c r="I75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קבוע]]&lt;&gt;E755,1,I755+1),0))</f>
        <v>0</v>
      </c>
      <c r="J756">
        <f>IF(AND(טבלה135[[#This Row],[CycleNumber]]&lt;B757,טבלה135[[#This Row],[מקס קבוע]]&lt;&gt;""),IF(OR(טבלה135[[#This Row],[מספר סטייה]]&lt;I757,AND(טבלה135[[#This Row],[מספר סטייה]]=3,I757=1)),0,1),"")</f>
        <v>1</v>
      </c>
      <c r="K756">
        <f>IF(טבלה135[[#This Row],[מקס קבוע]]&lt;&gt;"",טבלה135[[#This Row],[מקסימום]]-טבלה135[[#This Row],[מינימום]],"")</f>
        <v>6</v>
      </c>
      <c r="L756">
        <f>IF(IFERROR(LOOKUP(טבלה135[[#This Row],[ClientID]],פיבוט!$A$4:$A$121),FALSE)=טבלה135[[#This Row],[ClientID]],1,0)</f>
        <v>1</v>
      </c>
      <c r="M756" t="str">
        <f>IF(OR(טבלה135[[#This Row],[ClientID]]=A757),"",1)</f>
        <v/>
      </c>
      <c r="N756" s="3" t="str">
        <f>IF(טבלה135[[#This Row],[טווח]]&lt;&gt;K755,טבלה135[[#This Row],[טווח]],"")</f>
        <v/>
      </c>
      <c r="O756" s="3" t="str">
        <f>IF(טבלה135[[#This Row],[מניית טווחים]]&lt;&gt;"",IF(OR(30&gt;טבלה135[[#This Row],[מקסימום]],30&lt;טבלה135[[#This Row],[מינימום]]),0,1),"")</f>
        <v/>
      </c>
    </row>
    <row r="757" spans="1:15" x14ac:dyDescent="0.25">
      <c r="A757" t="s">
        <v>72</v>
      </c>
      <c r="B757">
        <v>12</v>
      </c>
      <c r="C757">
        <v>30</v>
      </c>
      <c r="D757">
        <f>טבלה135[[#This Row],[LengthofCycle]]+1</f>
        <v>31</v>
      </c>
      <c r="E757">
        <f>IF(טבלה135[[#This Row],[CycleNumber]]&lt;3,"",IF(טבלה135[[#This Row],[CycleNumber]]=3,MIN(D755:D757),IF(I756=3,MIN(D754:D756),E756)))</f>
        <v>30</v>
      </c>
      <c r="F757">
        <f>IF(טבלה135[[#This Row],[CycleNumber]]&lt;3,"",IF(טבלה135[[#This Row],[CycleNumber]]=3,MAX(D755:D757),IF(I756=3,MAX(D754:D756),F756)))</f>
        <v>36</v>
      </c>
      <c r="G757">
        <f>IF(OR(טבלה135[[#This Row],[CycleNumber]]&gt;B758,B758=""),IF(טבלה135[[#This Row],[מספר סטייה]]=3,MIN(D755:D757),טבלה135[[#This Row],[מינ קבוע]]),טבלה135[[#This Row],[מינ קבוע]])</f>
        <v>30</v>
      </c>
      <c r="H757">
        <f>IF(OR(טבלה135[[#This Row],[CycleNumber]]&gt;B758,B758=""),IF(טבלה135[[#This Row],[מספר סטייה]]=3,MAX(D755:D757),טבלה135[[#This Row],[מקס קבוע]]),טבלה135[[#This Row],[מקס קבוע]])</f>
        <v>36</v>
      </c>
      <c r="I75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קבוע]]&lt;&gt;E756,1,I756+1),0))</f>
        <v>0</v>
      </c>
      <c r="J757">
        <f>IF(AND(טבלה135[[#This Row],[CycleNumber]]&lt;B758,טבלה135[[#This Row],[מקס קבוע]]&lt;&gt;""),IF(OR(טבלה135[[#This Row],[מספר סטייה]]&lt;I758,AND(טבלה135[[#This Row],[מספר סטייה]]=3,I758=1)),0,1),"")</f>
        <v>0</v>
      </c>
      <c r="K757">
        <f>IF(טבלה135[[#This Row],[מקס קבוע]]&lt;&gt;"",טבלה135[[#This Row],[מקסימום]]-טבלה135[[#This Row],[מינימום]],"")</f>
        <v>6</v>
      </c>
      <c r="L757">
        <f>IF(IFERROR(LOOKUP(טבלה135[[#This Row],[ClientID]],פיבוט!$A$4:$A$121),FALSE)=טבלה135[[#This Row],[ClientID]],1,0)</f>
        <v>1</v>
      </c>
      <c r="M757" t="str">
        <f>IF(OR(טבלה135[[#This Row],[ClientID]]=A758),"",1)</f>
        <v/>
      </c>
      <c r="N757" s="3" t="str">
        <f>IF(טבלה135[[#This Row],[טווח]]&lt;&gt;K756,טבלה135[[#This Row],[טווח]],"")</f>
        <v/>
      </c>
      <c r="O757" s="3" t="str">
        <f>IF(טבלה135[[#This Row],[מניית טווחים]]&lt;&gt;"",IF(OR(30&gt;טבלה135[[#This Row],[מקסימום]],30&lt;טבלה135[[#This Row],[מינימום]]),0,1),"")</f>
        <v/>
      </c>
    </row>
    <row r="758" spans="1:15" x14ac:dyDescent="0.25">
      <c r="A758" t="s">
        <v>72</v>
      </c>
      <c r="B758">
        <v>13</v>
      </c>
      <c r="C758">
        <v>38</v>
      </c>
      <c r="D758">
        <f>טבלה135[[#This Row],[LengthofCycle]]+1</f>
        <v>39</v>
      </c>
      <c r="E758">
        <f>IF(טבלה135[[#This Row],[CycleNumber]]&lt;3,"",IF(טבלה135[[#This Row],[CycleNumber]]=3,MIN(D756:D758),IF(I757=3,MIN(D755:D757),E757)))</f>
        <v>30</v>
      </c>
      <c r="F758">
        <f>IF(טבלה135[[#This Row],[CycleNumber]]&lt;3,"",IF(טבלה135[[#This Row],[CycleNumber]]=3,MAX(D756:D758),IF(I757=3,MAX(D755:D757),F757)))</f>
        <v>36</v>
      </c>
      <c r="G758">
        <f>IF(OR(טבלה135[[#This Row],[CycleNumber]]&gt;B759,B759=""),IF(טבלה135[[#This Row],[מספר סטייה]]=3,MIN(D756:D758),טבלה135[[#This Row],[מינ קבוע]]),טבלה135[[#This Row],[מינ קבוע]])</f>
        <v>30</v>
      </c>
      <c r="H758">
        <f>IF(OR(טבלה135[[#This Row],[CycleNumber]]&gt;B759,B759=""),IF(טבלה135[[#This Row],[מספר סטייה]]=3,MAX(D756:D758),טבלה135[[#This Row],[מקס קבוע]]),טבלה135[[#This Row],[מקס קבוע]])</f>
        <v>36</v>
      </c>
      <c r="I75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קבוע]]&lt;&gt;E757,1,I757+1),0))</f>
        <v>1</v>
      </c>
      <c r="J758">
        <f>IF(AND(טבלה135[[#This Row],[CycleNumber]]&lt;B759,טבלה135[[#This Row],[מקס קבוע]]&lt;&gt;""),IF(OR(טבלה135[[#This Row],[מספר סטייה]]&lt;I759,AND(טבלה135[[#This Row],[מספר סטייה]]=3,I759=1)),0,1),"")</f>
        <v>1</v>
      </c>
      <c r="K758">
        <f>IF(טבלה135[[#This Row],[מקס קבוע]]&lt;&gt;"",טבלה135[[#This Row],[מקסימום]]-טבלה135[[#This Row],[מינימום]],"")</f>
        <v>6</v>
      </c>
      <c r="L758">
        <f>IF(IFERROR(LOOKUP(טבלה135[[#This Row],[ClientID]],פיבוט!$A$4:$A$121),FALSE)=טבלה135[[#This Row],[ClientID]],1,0)</f>
        <v>1</v>
      </c>
      <c r="M758" t="str">
        <f>IF(OR(טבלה135[[#This Row],[ClientID]]=A759),"",1)</f>
        <v/>
      </c>
      <c r="N758" s="3" t="str">
        <f>IF(טבלה135[[#This Row],[טווח]]&lt;&gt;K757,טבלה135[[#This Row],[טווח]],"")</f>
        <v/>
      </c>
      <c r="O758" s="3" t="str">
        <f>IF(טבלה135[[#This Row],[מניית טווחים]]&lt;&gt;"",IF(OR(30&gt;טבלה135[[#This Row],[מקסימום]],30&lt;טבלה135[[#This Row],[מינימום]]),0,1),"")</f>
        <v/>
      </c>
    </row>
    <row r="759" spans="1:15" x14ac:dyDescent="0.25">
      <c r="A759" t="s">
        <v>72</v>
      </c>
      <c r="B759">
        <v>14</v>
      </c>
      <c r="C759">
        <v>30</v>
      </c>
      <c r="D759">
        <f>טבלה135[[#This Row],[LengthofCycle]]+1</f>
        <v>31</v>
      </c>
      <c r="E759">
        <f>IF(טבלה135[[#This Row],[CycleNumber]]&lt;3,"",IF(טבלה135[[#This Row],[CycleNumber]]=3,MIN(D757:D759),IF(I758=3,MIN(D756:D758),E758)))</f>
        <v>30</v>
      </c>
      <c r="F759">
        <f>IF(טבלה135[[#This Row],[CycleNumber]]&lt;3,"",IF(טבלה135[[#This Row],[CycleNumber]]=3,MAX(D757:D759),IF(I758=3,MAX(D756:D758),F758)))</f>
        <v>36</v>
      </c>
      <c r="G759">
        <f>IF(OR(טבלה135[[#This Row],[CycleNumber]]&gt;B760,B760=""),IF(טבלה135[[#This Row],[מספר סטייה]]=3,MIN(D757:D759),טבלה135[[#This Row],[מינ קבוע]]),טבלה135[[#This Row],[מינ קבוע]])</f>
        <v>30</v>
      </c>
      <c r="H759">
        <f>IF(OR(טבלה135[[#This Row],[CycleNumber]]&gt;B760,B760=""),IF(טבלה135[[#This Row],[מספר סטייה]]=3,MAX(D757:D759),טבלה135[[#This Row],[מקס קבוע]]),טבלה135[[#This Row],[מקס קבוע]])</f>
        <v>36</v>
      </c>
      <c r="I75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קבוע]]&lt;&gt;E758,1,I758+1),0))</f>
        <v>0</v>
      </c>
      <c r="J759">
        <f>IF(AND(טבלה135[[#This Row],[CycleNumber]]&lt;B760,טבלה135[[#This Row],[מקס קבוע]]&lt;&gt;""),IF(OR(טבלה135[[#This Row],[מספר סטייה]]&lt;I760,AND(טבלה135[[#This Row],[מספר סטייה]]=3,I760=1)),0,1),"")</f>
        <v>1</v>
      </c>
      <c r="K759">
        <f>IF(טבלה135[[#This Row],[מקס קבוע]]&lt;&gt;"",טבלה135[[#This Row],[מקסימום]]-טבלה135[[#This Row],[מינימום]],"")</f>
        <v>6</v>
      </c>
      <c r="L759">
        <f>IF(IFERROR(LOOKUP(טבלה135[[#This Row],[ClientID]],פיבוט!$A$4:$A$121),FALSE)=טבלה135[[#This Row],[ClientID]],1,0)</f>
        <v>1</v>
      </c>
      <c r="M759" t="str">
        <f>IF(OR(טבלה135[[#This Row],[ClientID]]=A760),"",1)</f>
        <v/>
      </c>
      <c r="N759" s="3" t="str">
        <f>IF(טבלה135[[#This Row],[טווח]]&lt;&gt;K758,טבלה135[[#This Row],[טווח]],"")</f>
        <v/>
      </c>
      <c r="O759" s="3" t="str">
        <f>IF(טבלה135[[#This Row],[מניית טווחים]]&lt;&gt;"",IF(OR(30&gt;טבלה135[[#This Row],[מקסימום]],30&lt;טבלה135[[#This Row],[מינימום]]),0,1),"")</f>
        <v/>
      </c>
    </row>
    <row r="760" spans="1:15" x14ac:dyDescent="0.25">
      <c r="A760" t="s">
        <v>72</v>
      </c>
      <c r="B760">
        <v>15</v>
      </c>
      <c r="C760">
        <v>29</v>
      </c>
      <c r="D760">
        <f>טבלה135[[#This Row],[LengthofCycle]]+1</f>
        <v>30</v>
      </c>
      <c r="E760">
        <f>IF(טבלה135[[#This Row],[CycleNumber]]&lt;3,"",IF(טבלה135[[#This Row],[CycleNumber]]=3,MIN(D758:D760),IF(I759=3,MIN(D757:D759),E759)))</f>
        <v>30</v>
      </c>
      <c r="F760">
        <f>IF(טבלה135[[#This Row],[CycleNumber]]&lt;3,"",IF(טבלה135[[#This Row],[CycleNumber]]=3,MAX(D758:D760),IF(I759=3,MAX(D757:D759),F759)))</f>
        <v>36</v>
      </c>
      <c r="G760">
        <f>IF(OR(טבלה135[[#This Row],[CycleNumber]]&gt;B761,B761=""),IF(טבלה135[[#This Row],[מספר סטייה]]=3,MIN(D758:D760),טבלה135[[#This Row],[מינ קבוע]]),טבלה135[[#This Row],[מינ קבוע]])</f>
        <v>30</v>
      </c>
      <c r="H760">
        <f>IF(OR(טבלה135[[#This Row],[CycleNumber]]&gt;B761,B761=""),IF(טבלה135[[#This Row],[מספר סטייה]]=3,MAX(D758:D760),טבלה135[[#This Row],[מקס קבוע]]),טבלה135[[#This Row],[מקס קבוע]])</f>
        <v>36</v>
      </c>
      <c r="I76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קבוע]]&lt;&gt;E759,1,I759+1),0))</f>
        <v>0</v>
      </c>
      <c r="J760">
        <f>IF(AND(טבלה135[[#This Row],[CycleNumber]]&lt;B761,טבלה135[[#This Row],[מקס קבוע]]&lt;&gt;""),IF(OR(טבלה135[[#This Row],[מספר סטייה]]&lt;I761,AND(טבלה135[[#This Row],[מספר סטייה]]=3,I761=1)),0,1),"")</f>
        <v>1</v>
      </c>
      <c r="K760">
        <f>IF(טבלה135[[#This Row],[מקס קבוע]]&lt;&gt;"",טבלה135[[#This Row],[מקסימום]]-טבלה135[[#This Row],[מינימום]],"")</f>
        <v>6</v>
      </c>
      <c r="L760">
        <f>IF(IFERROR(LOOKUP(טבלה135[[#This Row],[ClientID]],פיבוט!$A$4:$A$121),FALSE)=טבלה135[[#This Row],[ClientID]],1,0)</f>
        <v>1</v>
      </c>
      <c r="M760" t="str">
        <f>IF(OR(טבלה135[[#This Row],[ClientID]]=A761),"",1)</f>
        <v/>
      </c>
      <c r="N760" s="3" t="str">
        <f>IF(טבלה135[[#This Row],[טווח]]&lt;&gt;K759,טבלה135[[#This Row],[טווח]],"")</f>
        <v/>
      </c>
      <c r="O760" s="3" t="str">
        <f>IF(טבלה135[[#This Row],[מניית טווחים]]&lt;&gt;"",IF(OR(30&gt;טבלה135[[#This Row],[מקסימום]],30&lt;טבלה135[[#This Row],[מינימום]]),0,1),"")</f>
        <v/>
      </c>
    </row>
    <row r="761" spans="1:15" x14ac:dyDescent="0.25">
      <c r="A761" t="s">
        <v>72</v>
      </c>
      <c r="B761">
        <v>16</v>
      </c>
      <c r="C761">
        <v>31</v>
      </c>
      <c r="D761">
        <f>טבלה135[[#This Row],[LengthofCycle]]+1</f>
        <v>32</v>
      </c>
      <c r="E761">
        <f>IF(טבלה135[[#This Row],[CycleNumber]]&lt;3,"",IF(טבלה135[[#This Row],[CycleNumber]]=3,MIN(D759:D761),IF(I760=3,MIN(D758:D760),E760)))</f>
        <v>30</v>
      </c>
      <c r="F761">
        <f>IF(טבלה135[[#This Row],[CycleNumber]]&lt;3,"",IF(טבלה135[[#This Row],[CycleNumber]]=3,MAX(D759:D761),IF(I760=3,MAX(D758:D760),F760)))</f>
        <v>36</v>
      </c>
      <c r="G761">
        <f>IF(OR(טבלה135[[#This Row],[CycleNumber]]&gt;B762,B762=""),IF(טבלה135[[#This Row],[מספר סטייה]]=3,MIN(D759:D761),טבלה135[[#This Row],[מינ קבוע]]),טבלה135[[#This Row],[מינ קבוע]])</f>
        <v>30</v>
      </c>
      <c r="H761">
        <f>IF(OR(טבלה135[[#This Row],[CycleNumber]]&gt;B762,B762=""),IF(טבלה135[[#This Row],[מספר סטייה]]=3,MAX(D759:D761),טבלה135[[#This Row],[מקס קבוע]]),טבלה135[[#This Row],[מקס קבוע]])</f>
        <v>36</v>
      </c>
      <c r="I76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קבוע]]&lt;&gt;E760,1,I760+1),0))</f>
        <v>0</v>
      </c>
      <c r="J761">
        <f>IF(AND(טבלה135[[#This Row],[CycleNumber]]&lt;B762,טבלה135[[#This Row],[מקס קבוע]]&lt;&gt;""),IF(OR(טבלה135[[#This Row],[מספר סטייה]]&lt;I762,AND(טבלה135[[#This Row],[מספר סטייה]]=3,I762=1)),0,1),"")</f>
        <v>1</v>
      </c>
      <c r="K761">
        <f>IF(טבלה135[[#This Row],[מקס קבוע]]&lt;&gt;"",טבלה135[[#This Row],[מקסימום]]-טבלה135[[#This Row],[מינימום]],"")</f>
        <v>6</v>
      </c>
      <c r="L761">
        <f>IF(IFERROR(LOOKUP(טבלה135[[#This Row],[ClientID]],פיבוט!$A$4:$A$121),FALSE)=טבלה135[[#This Row],[ClientID]],1,0)</f>
        <v>1</v>
      </c>
      <c r="M761" t="str">
        <f>IF(OR(טבלה135[[#This Row],[ClientID]]=A762),"",1)</f>
        <v/>
      </c>
      <c r="N761" s="3" t="str">
        <f>IF(טבלה135[[#This Row],[טווח]]&lt;&gt;K760,טבלה135[[#This Row],[טווח]],"")</f>
        <v/>
      </c>
      <c r="O761" s="3" t="str">
        <f>IF(טבלה135[[#This Row],[מניית טווחים]]&lt;&gt;"",IF(OR(30&gt;טבלה135[[#This Row],[מקסימום]],30&lt;טבלה135[[#This Row],[מינימום]]),0,1),"")</f>
        <v/>
      </c>
    </row>
    <row r="762" spans="1:15" x14ac:dyDescent="0.25">
      <c r="A762" t="s">
        <v>72</v>
      </c>
      <c r="B762">
        <v>17</v>
      </c>
      <c r="C762">
        <v>31</v>
      </c>
      <c r="D762">
        <f>טבלה135[[#This Row],[LengthofCycle]]+1</f>
        <v>32</v>
      </c>
      <c r="E762">
        <f>IF(טבלה135[[#This Row],[CycleNumber]]&lt;3,"",IF(טבלה135[[#This Row],[CycleNumber]]=3,MIN(D760:D762),IF(I761=3,MIN(D759:D761),E761)))</f>
        <v>30</v>
      </c>
      <c r="F762">
        <f>IF(טבלה135[[#This Row],[CycleNumber]]&lt;3,"",IF(טבלה135[[#This Row],[CycleNumber]]=3,MAX(D760:D762),IF(I761=3,MAX(D759:D761),F761)))</f>
        <v>36</v>
      </c>
      <c r="G762">
        <f>IF(OR(טבלה135[[#This Row],[CycleNumber]]&gt;B763,B763=""),IF(טבלה135[[#This Row],[מספר סטייה]]=3,MIN(D760:D762),טבלה135[[#This Row],[מינ קבוע]]),טבלה135[[#This Row],[מינ קבוע]])</f>
        <v>30</v>
      </c>
      <c r="H762">
        <f>IF(OR(טבלה135[[#This Row],[CycleNumber]]&gt;B763,B763=""),IF(טבלה135[[#This Row],[מספר סטייה]]=3,MAX(D760:D762),טבלה135[[#This Row],[מקס קבוע]]),טבלה135[[#This Row],[מקס קבוע]])</f>
        <v>36</v>
      </c>
      <c r="I76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קבוע]]&lt;&gt;E761,1,I761+1),0))</f>
        <v>0</v>
      </c>
      <c r="J762">
        <f>IF(AND(טבלה135[[#This Row],[CycleNumber]]&lt;B763,טבלה135[[#This Row],[מקס קבוע]]&lt;&gt;""),IF(OR(טבלה135[[#This Row],[מספר סטייה]]&lt;I763,AND(טבלה135[[#This Row],[מספר סטייה]]=3,I763=1)),0,1),"")</f>
        <v>1</v>
      </c>
      <c r="K762">
        <f>IF(טבלה135[[#This Row],[מקס קבוע]]&lt;&gt;"",טבלה135[[#This Row],[מקסימום]]-טבלה135[[#This Row],[מינימום]],"")</f>
        <v>6</v>
      </c>
      <c r="L762">
        <f>IF(IFERROR(LOOKUP(טבלה135[[#This Row],[ClientID]],פיבוט!$A$4:$A$121),FALSE)=טבלה135[[#This Row],[ClientID]],1,0)</f>
        <v>1</v>
      </c>
      <c r="M762" t="str">
        <f>IF(OR(טבלה135[[#This Row],[ClientID]]=A763),"",1)</f>
        <v/>
      </c>
      <c r="N762" s="3" t="str">
        <f>IF(טבלה135[[#This Row],[טווח]]&lt;&gt;K761,טבלה135[[#This Row],[טווח]],"")</f>
        <v/>
      </c>
      <c r="O762" s="3" t="str">
        <f>IF(טבלה135[[#This Row],[מניית טווחים]]&lt;&gt;"",IF(OR(30&gt;טבלה135[[#This Row],[מקסימום]],30&lt;טבלה135[[#This Row],[מינימום]]),0,1),"")</f>
        <v/>
      </c>
    </row>
    <row r="763" spans="1:15" x14ac:dyDescent="0.25">
      <c r="A763" t="s">
        <v>72</v>
      </c>
      <c r="B763">
        <v>18</v>
      </c>
      <c r="C763">
        <v>32</v>
      </c>
      <c r="D763">
        <f>טבלה135[[#This Row],[LengthofCycle]]+1</f>
        <v>33</v>
      </c>
      <c r="E763">
        <f>IF(טבלה135[[#This Row],[CycleNumber]]&lt;3,"",IF(טבלה135[[#This Row],[CycleNumber]]=3,MIN(D761:D763),IF(I762=3,MIN(D760:D762),E762)))</f>
        <v>30</v>
      </c>
      <c r="F763">
        <f>IF(טבלה135[[#This Row],[CycleNumber]]&lt;3,"",IF(טבלה135[[#This Row],[CycleNumber]]=3,MAX(D761:D763),IF(I762=3,MAX(D760:D762),F762)))</f>
        <v>36</v>
      </c>
      <c r="G763">
        <f>IF(OR(טבלה135[[#This Row],[CycleNumber]]&gt;B764,B764=""),IF(טבלה135[[#This Row],[מספר סטייה]]=3,MIN(D761:D763),טבלה135[[#This Row],[מינ קבוע]]),טבלה135[[#This Row],[מינ קבוע]])</f>
        <v>30</v>
      </c>
      <c r="H763">
        <f>IF(OR(טבלה135[[#This Row],[CycleNumber]]&gt;B764,B764=""),IF(טבלה135[[#This Row],[מספר סטייה]]=3,MAX(D761:D763),טבלה135[[#This Row],[מקס קבוע]]),טבלה135[[#This Row],[מקס קבוע]])</f>
        <v>36</v>
      </c>
      <c r="I76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קבוע]]&lt;&gt;E762,1,I762+1),0))</f>
        <v>0</v>
      </c>
      <c r="J763">
        <f>IF(AND(טבלה135[[#This Row],[CycleNumber]]&lt;B764,טבלה135[[#This Row],[מקס קבוע]]&lt;&gt;""),IF(OR(טבלה135[[#This Row],[מספר סטייה]]&lt;I764,AND(טבלה135[[#This Row],[מספר סטייה]]=3,I764=1)),0,1),"")</f>
        <v>0</v>
      </c>
      <c r="K763">
        <f>IF(טבלה135[[#This Row],[מקס קבוע]]&lt;&gt;"",טבלה135[[#This Row],[מקסימום]]-טבלה135[[#This Row],[מינימום]],"")</f>
        <v>6</v>
      </c>
      <c r="L763">
        <f>IF(IFERROR(LOOKUP(טבלה135[[#This Row],[ClientID]],פיבוט!$A$4:$A$121),FALSE)=טבלה135[[#This Row],[ClientID]],1,0)</f>
        <v>1</v>
      </c>
      <c r="M763" t="str">
        <f>IF(OR(טבלה135[[#This Row],[ClientID]]=A764),"",1)</f>
        <v/>
      </c>
      <c r="N763" s="3" t="str">
        <f>IF(טבלה135[[#This Row],[טווח]]&lt;&gt;K762,טבלה135[[#This Row],[טווח]],"")</f>
        <v/>
      </c>
      <c r="O763" s="3" t="str">
        <f>IF(טבלה135[[#This Row],[מניית טווחים]]&lt;&gt;"",IF(OR(30&gt;טבלה135[[#This Row],[מקסימום]],30&lt;טבלה135[[#This Row],[מינימום]]),0,1),"")</f>
        <v/>
      </c>
    </row>
    <row r="764" spans="1:15" x14ac:dyDescent="0.25">
      <c r="A764" t="s">
        <v>72</v>
      </c>
      <c r="B764">
        <v>19</v>
      </c>
      <c r="C764">
        <v>27</v>
      </c>
      <c r="D764">
        <f>טבלה135[[#This Row],[LengthofCycle]]+1</f>
        <v>28</v>
      </c>
      <c r="E764">
        <f>IF(טבלה135[[#This Row],[CycleNumber]]&lt;3,"",IF(טבלה135[[#This Row],[CycleNumber]]=3,MIN(D762:D764),IF(I763=3,MIN(D761:D763),E763)))</f>
        <v>30</v>
      </c>
      <c r="F764">
        <f>IF(טבלה135[[#This Row],[CycleNumber]]&lt;3,"",IF(טבלה135[[#This Row],[CycleNumber]]=3,MAX(D762:D764),IF(I763=3,MAX(D761:D763),F763)))</f>
        <v>36</v>
      </c>
      <c r="G764">
        <f>IF(OR(טבלה135[[#This Row],[CycleNumber]]&gt;B765,B765=""),IF(טבלה135[[#This Row],[מספר סטייה]]=3,MIN(D762:D764),טבלה135[[#This Row],[מינ קבוע]]),טבלה135[[#This Row],[מינ קבוע]])</f>
        <v>30</v>
      </c>
      <c r="H764">
        <f>IF(OR(טבלה135[[#This Row],[CycleNumber]]&gt;B765,B765=""),IF(טבלה135[[#This Row],[מספר סטייה]]=3,MAX(D762:D764),טבלה135[[#This Row],[מקס קבוע]]),טבלה135[[#This Row],[מקס קבוע]])</f>
        <v>36</v>
      </c>
      <c r="I76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קבוע]]&lt;&gt;E763,1,I763+1),0))</f>
        <v>1</v>
      </c>
      <c r="J764">
        <f>IF(AND(טבלה135[[#This Row],[CycleNumber]]&lt;B765,טבלה135[[#This Row],[מקס קבוע]]&lt;&gt;""),IF(OR(טבלה135[[#This Row],[מספר סטייה]]&lt;I765,AND(טבלה135[[#This Row],[מספר סטייה]]=3,I765=1)),0,1),"")</f>
        <v>0</v>
      </c>
      <c r="K764">
        <f>IF(טבלה135[[#This Row],[מקס קבוע]]&lt;&gt;"",טבלה135[[#This Row],[מקסימום]]-טבלה135[[#This Row],[מינימום]],"")</f>
        <v>6</v>
      </c>
      <c r="L764">
        <f>IF(IFERROR(LOOKUP(טבלה135[[#This Row],[ClientID]],פיבוט!$A$4:$A$121),FALSE)=טבלה135[[#This Row],[ClientID]],1,0)</f>
        <v>1</v>
      </c>
      <c r="M764" t="str">
        <f>IF(OR(טבלה135[[#This Row],[ClientID]]=A765),"",1)</f>
        <v/>
      </c>
      <c r="N764" s="3" t="str">
        <f>IF(טבלה135[[#This Row],[טווח]]&lt;&gt;K763,טבלה135[[#This Row],[טווח]],"")</f>
        <v/>
      </c>
      <c r="O764" s="3" t="str">
        <f>IF(טבלה135[[#This Row],[מניית טווחים]]&lt;&gt;"",IF(OR(30&gt;טבלה135[[#This Row],[מקסימום]],30&lt;טבלה135[[#This Row],[מינימום]]),0,1),"")</f>
        <v/>
      </c>
    </row>
    <row r="765" spans="1:15" x14ac:dyDescent="0.25">
      <c r="A765" t="s">
        <v>72</v>
      </c>
      <c r="B765">
        <v>20</v>
      </c>
      <c r="C765">
        <v>37</v>
      </c>
      <c r="D765">
        <f>טבלה135[[#This Row],[LengthofCycle]]+1</f>
        <v>38</v>
      </c>
      <c r="E765">
        <f>IF(טבלה135[[#This Row],[CycleNumber]]&lt;3,"",IF(טבלה135[[#This Row],[CycleNumber]]=3,MIN(D763:D765),IF(I764=3,MIN(D762:D764),E764)))</f>
        <v>30</v>
      </c>
      <c r="F765">
        <f>IF(טבלה135[[#This Row],[CycleNumber]]&lt;3,"",IF(טבלה135[[#This Row],[CycleNumber]]=3,MAX(D763:D765),IF(I764=3,MAX(D762:D764),F764)))</f>
        <v>36</v>
      </c>
      <c r="G765">
        <f>IF(OR(טבלה135[[#This Row],[CycleNumber]]&gt;B766,B766=""),IF(טבלה135[[#This Row],[מספר סטייה]]=3,MIN(D763:D765),טבלה135[[#This Row],[מינ קבוע]]),טבלה135[[#This Row],[מינ קבוע]])</f>
        <v>30</v>
      </c>
      <c r="H765">
        <f>IF(OR(טבלה135[[#This Row],[CycleNumber]]&gt;B766,B766=""),IF(טבלה135[[#This Row],[מספר סטייה]]=3,MAX(D763:D765),טבלה135[[#This Row],[מקס קבוע]]),טבלה135[[#This Row],[מקס קבוע]])</f>
        <v>36</v>
      </c>
      <c r="I76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קבוע]]&lt;&gt;E764,1,I764+1),0))</f>
        <v>2</v>
      </c>
      <c r="J765">
        <f>IF(AND(טבלה135[[#This Row],[CycleNumber]]&lt;B766,טבלה135[[#This Row],[מקס קבוע]]&lt;&gt;""),IF(OR(טבלה135[[#This Row],[מספר סטייה]]&lt;I766,AND(טבלה135[[#This Row],[מספר סטייה]]=3,I766=1)),0,1),"")</f>
        <v>1</v>
      </c>
      <c r="K765">
        <f>IF(טבלה135[[#This Row],[מקס קבוע]]&lt;&gt;"",טבלה135[[#This Row],[מקסימום]]-טבלה135[[#This Row],[מינימום]],"")</f>
        <v>6</v>
      </c>
      <c r="L765">
        <f>IF(IFERROR(LOOKUP(טבלה135[[#This Row],[ClientID]],פיבוט!$A$4:$A$121),FALSE)=טבלה135[[#This Row],[ClientID]],1,0)</f>
        <v>1</v>
      </c>
      <c r="M765" t="str">
        <f>IF(OR(טבלה135[[#This Row],[ClientID]]=A766),"",1)</f>
        <v/>
      </c>
      <c r="N765" s="3" t="str">
        <f>IF(טבלה135[[#This Row],[טווח]]&lt;&gt;K764,טבלה135[[#This Row],[טווח]],"")</f>
        <v/>
      </c>
      <c r="O765" s="3" t="str">
        <f>IF(טבלה135[[#This Row],[מניית טווחים]]&lt;&gt;"",IF(OR(30&gt;טבלה135[[#This Row],[מקסימום]],30&lt;טבלה135[[#This Row],[מינימום]]),0,1),"")</f>
        <v/>
      </c>
    </row>
    <row r="766" spans="1:15" x14ac:dyDescent="0.25">
      <c r="A766" t="s">
        <v>72</v>
      </c>
      <c r="B766">
        <v>21</v>
      </c>
      <c r="C766">
        <v>30</v>
      </c>
      <c r="D766">
        <f>טבלה135[[#This Row],[LengthofCycle]]+1</f>
        <v>31</v>
      </c>
      <c r="E766">
        <f>IF(טבלה135[[#This Row],[CycleNumber]]&lt;3,"",IF(טבלה135[[#This Row],[CycleNumber]]=3,MIN(D764:D766),IF(I765=3,MIN(D763:D765),E765)))</f>
        <v>30</v>
      </c>
      <c r="F766">
        <f>IF(טבלה135[[#This Row],[CycleNumber]]&lt;3,"",IF(טבלה135[[#This Row],[CycleNumber]]=3,MAX(D764:D766),IF(I765=3,MAX(D763:D765),F765)))</f>
        <v>36</v>
      </c>
      <c r="G766">
        <f>IF(OR(טבלה135[[#This Row],[CycleNumber]]&gt;B767,B767=""),IF(טבלה135[[#This Row],[מספר סטייה]]=3,MIN(D764:D766),טבלה135[[#This Row],[מינ קבוע]]),טבלה135[[#This Row],[מינ קבוע]])</f>
        <v>30</v>
      </c>
      <c r="H766">
        <f>IF(OR(טבלה135[[#This Row],[CycleNumber]]&gt;B767,B767=""),IF(טבלה135[[#This Row],[מספר סטייה]]=3,MAX(D764:D766),טבלה135[[#This Row],[מקס קבוע]]),טבלה135[[#This Row],[מקס קבוע]])</f>
        <v>36</v>
      </c>
      <c r="I76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קבוע]]&lt;&gt;E765,1,I765+1),0))</f>
        <v>0</v>
      </c>
      <c r="J766">
        <f>IF(AND(טבלה135[[#This Row],[CycleNumber]]&lt;B767,טבלה135[[#This Row],[מקס קבוע]]&lt;&gt;""),IF(OR(טבלה135[[#This Row],[מספר סטייה]]&lt;I767,AND(טבלה135[[#This Row],[מספר סטייה]]=3,I767=1)),0,1),"")</f>
        <v>0</v>
      </c>
      <c r="K766">
        <f>IF(טבלה135[[#This Row],[מקס קבוע]]&lt;&gt;"",טבלה135[[#This Row],[מקסימום]]-טבלה135[[#This Row],[מינימום]],"")</f>
        <v>6</v>
      </c>
      <c r="L766">
        <f>IF(IFERROR(LOOKUP(טבלה135[[#This Row],[ClientID]],פיבוט!$A$4:$A$121),FALSE)=טבלה135[[#This Row],[ClientID]],1,0)</f>
        <v>1</v>
      </c>
      <c r="M766" t="str">
        <f>IF(OR(טבלה135[[#This Row],[ClientID]]=A767),"",1)</f>
        <v/>
      </c>
      <c r="N766" s="3" t="str">
        <f>IF(טבלה135[[#This Row],[טווח]]&lt;&gt;K765,טבלה135[[#This Row],[טווח]],"")</f>
        <v/>
      </c>
      <c r="O766" s="3" t="str">
        <f>IF(טבלה135[[#This Row],[מניית טווחים]]&lt;&gt;"",IF(OR(30&gt;טבלה135[[#This Row],[מקסימום]],30&lt;טבלה135[[#This Row],[מינימום]]),0,1),"")</f>
        <v/>
      </c>
    </row>
    <row r="767" spans="1:15" x14ac:dyDescent="0.25">
      <c r="A767" t="s">
        <v>72</v>
      </c>
      <c r="B767">
        <v>22</v>
      </c>
      <c r="C767">
        <v>28</v>
      </c>
      <c r="D767">
        <f>טבלה135[[#This Row],[LengthofCycle]]+1</f>
        <v>29</v>
      </c>
      <c r="E767">
        <f>IF(טבלה135[[#This Row],[CycleNumber]]&lt;3,"",IF(טבלה135[[#This Row],[CycleNumber]]=3,MIN(D765:D767),IF(I766=3,MIN(D764:D766),E766)))</f>
        <v>30</v>
      </c>
      <c r="F767">
        <f>IF(טבלה135[[#This Row],[CycleNumber]]&lt;3,"",IF(טבלה135[[#This Row],[CycleNumber]]=3,MAX(D765:D767),IF(I766=3,MAX(D764:D766),F766)))</f>
        <v>36</v>
      </c>
      <c r="G767">
        <f>IF(OR(טבלה135[[#This Row],[CycleNumber]]&gt;B768,B768=""),IF(טבלה135[[#This Row],[מספר סטייה]]=3,MIN(D765:D767),טבלה135[[#This Row],[מינ קבוע]]),טבלה135[[#This Row],[מינ קבוע]])</f>
        <v>30</v>
      </c>
      <c r="H767">
        <f>IF(OR(טבלה135[[#This Row],[CycleNumber]]&gt;B768,B768=""),IF(טבלה135[[#This Row],[מספר סטייה]]=3,MAX(D765:D767),טבלה135[[#This Row],[מקס קבוע]]),טבלה135[[#This Row],[מקס קבוע]])</f>
        <v>36</v>
      </c>
      <c r="I76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קבוע]]&lt;&gt;E766,1,I766+1),0))</f>
        <v>1</v>
      </c>
      <c r="J767">
        <f>IF(AND(טבלה135[[#This Row],[CycleNumber]]&lt;B768,טבלה135[[#This Row],[מקס קבוע]]&lt;&gt;""),IF(OR(טבלה135[[#This Row],[מספר סטייה]]&lt;I768,AND(טבלה135[[#This Row],[מספר סטייה]]=3,I768=1)),0,1),"")</f>
        <v>1</v>
      </c>
      <c r="K767">
        <f>IF(טבלה135[[#This Row],[מקס קבוע]]&lt;&gt;"",טבלה135[[#This Row],[מקסימום]]-טבלה135[[#This Row],[מינימום]],"")</f>
        <v>6</v>
      </c>
      <c r="L767">
        <f>IF(IFERROR(LOOKUP(טבלה135[[#This Row],[ClientID]],פיבוט!$A$4:$A$121),FALSE)=טבלה135[[#This Row],[ClientID]],1,0)</f>
        <v>1</v>
      </c>
      <c r="M767" t="str">
        <f>IF(OR(טבלה135[[#This Row],[ClientID]]=A768),"",1)</f>
        <v/>
      </c>
      <c r="N767" s="3" t="str">
        <f>IF(טבלה135[[#This Row],[טווח]]&lt;&gt;K766,טבלה135[[#This Row],[טווח]],"")</f>
        <v/>
      </c>
      <c r="O767" s="3" t="str">
        <f>IF(טבלה135[[#This Row],[מניית טווחים]]&lt;&gt;"",IF(OR(30&gt;טבלה135[[#This Row],[מקסימום]],30&lt;טבלה135[[#This Row],[מינימום]]),0,1),"")</f>
        <v/>
      </c>
    </row>
    <row r="768" spans="1:15" x14ac:dyDescent="0.25">
      <c r="A768" t="s">
        <v>72</v>
      </c>
      <c r="B768">
        <v>23</v>
      </c>
      <c r="C768">
        <v>30</v>
      </c>
      <c r="D768">
        <f>טבלה135[[#This Row],[LengthofCycle]]+1</f>
        <v>31</v>
      </c>
      <c r="E768">
        <f>IF(טבלה135[[#This Row],[CycleNumber]]&lt;3,"",IF(טבלה135[[#This Row],[CycleNumber]]=3,MIN(D766:D768),IF(I767=3,MIN(D765:D767),E767)))</f>
        <v>30</v>
      </c>
      <c r="F768">
        <f>IF(טבלה135[[#This Row],[CycleNumber]]&lt;3,"",IF(טבלה135[[#This Row],[CycleNumber]]=3,MAX(D766:D768),IF(I767=3,MAX(D765:D767),F767)))</f>
        <v>36</v>
      </c>
      <c r="G768">
        <f>IF(OR(טבלה135[[#This Row],[CycleNumber]]&gt;B769,B769=""),IF(טבלה135[[#This Row],[מספר סטייה]]=3,MIN(D766:D768),טבלה135[[#This Row],[מינ קבוע]]),טבלה135[[#This Row],[מינ קבוע]])</f>
        <v>30</v>
      </c>
      <c r="H768">
        <f>IF(OR(טבלה135[[#This Row],[CycleNumber]]&gt;B769,B769=""),IF(טבלה135[[#This Row],[מספר סטייה]]=3,MAX(D766:D768),טבלה135[[#This Row],[מקס קבוע]]),טבלה135[[#This Row],[מקס קבוע]])</f>
        <v>36</v>
      </c>
      <c r="I76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קבוע]]&lt;&gt;E767,1,I767+1),0))</f>
        <v>0</v>
      </c>
      <c r="J768">
        <f>IF(AND(טבלה135[[#This Row],[CycleNumber]]&lt;B769,טבלה135[[#This Row],[מקס קבוע]]&lt;&gt;""),IF(OR(טבלה135[[#This Row],[מספר סטייה]]&lt;I769,AND(טבלה135[[#This Row],[מספר סטייה]]=3,I769=1)),0,1),"")</f>
        <v>1</v>
      </c>
      <c r="K768">
        <f>IF(טבלה135[[#This Row],[מקס קבוע]]&lt;&gt;"",טבלה135[[#This Row],[מקסימום]]-טבלה135[[#This Row],[מינימום]],"")</f>
        <v>6</v>
      </c>
      <c r="L768">
        <f>IF(IFERROR(LOOKUP(טבלה135[[#This Row],[ClientID]],פיבוט!$A$4:$A$121),FALSE)=טבלה135[[#This Row],[ClientID]],1,0)</f>
        <v>1</v>
      </c>
      <c r="M768" t="str">
        <f>IF(OR(טבלה135[[#This Row],[ClientID]]=A769),"",1)</f>
        <v/>
      </c>
      <c r="N768" s="3" t="str">
        <f>IF(טבלה135[[#This Row],[טווח]]&lt;&gt;K767,טבלה135[[#This Row],[טווח]],"")</f>
        <v/>
      </c>
      <c r="O768" s="3" t="str">
        <f>IF(טבלה135[[#This Row],[מניית טווחים]]&lt;&gt;"",IF(OR(30&gt;טבלה135[[#This Row],[מקסימום]],30&lt;טבלה135[[#This Row],[מינימום]]),0,1),"")</f>
        <v/>
      </c>
    </row>
    <row r="769" spans="1:15" x14ac:dyDescent="0.25">
      <c r="A769" t="s">
        <v>72</v>
      </c>
      <c r="B769">
        <v>24</v>
      </c>
      <c r="C769">
        <v>30</v>
      </c>
      <c r="D769">
        <f>טבלה135[[#This Row],[LengthofCycle]]+1</f>
        <v>31</v>
      </c>
      <c r="E769">
        <f>IF(טבלה135[[#This Row],[CycleNumber]]&lt;3,"",IF(טבלה135[[#This Row],[CycleNumber]]=3,MIN(D767:D769),IF(I768=3,MIN(D766:D768),E768)))</f>
        <v>30</v>
      </c>
      <c r="F769">
        <f>IF(טבלה135[[#This Row],[CycleNumber]]&lt;3,"",IF(טבלה135[[#This Row],[CycleNumber]]=3,MAX(D767:D769),IF(I768=3,MAX(D766:D768),F768)))</f>
        <v>36</v>
      </c>
      <c r="G769">
        <f>IF(OR(טבלה135[[#This Row],[CycleNumber]]&gt;B770,B770=""),IF(טבלה135[[#This Row],[מספר סטייה]]=3,MIN(D767:D769),טבלה135[[#This Row],[מינ קבוע]]),טבלה135[[#This Row],[מינ קבוע]])</f>
        <v>30</v>
      </c>
      <c r="H769">
        <f>IF(OR(טבלה135[[#This Row],[CycleNumber]]&gt;B770,B770=""),IF(טבלה135[[#This Row],[מספר סטייה]]=3,MAX(D767:D769),טבלה135[[#This Row],[מקס קבוע]]),טבלה135[[#This Row],[מקס קבוע]])</f>
        <v>36</v>
      </c>
      <c r="I76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קבוע]]&lt;&gt;E768,1,I768+1),0))</f>
        <v>0</v>
      </c>
      <c r="J769">
        <f>IF(AND(טבלה135[[#This Row],[CycleNumber]]&lt;B770,טבלה135[[#This Row],[מקס קבוע]]&lt;&gt;""),IF(OR(טבלה135[[#This Row],[מספר סטייה]]&lt;I770,AND(טבלה135[[#This Row],[מספר סטייה]]=3,I770=1)),0,1),"")</f>
        <v>1</v>
      </c>
      <c r="K769">
        <f>IF(טבלה135[[#This Row],[מקס קבוע]]&lt;&gt;"",טבלה135[[#This Row],[מקסימום]]-טבלה135[[#This Row],[מינימום]],"")</f>
        <v>6</v>
      </c>
      <c r="L769">
        <f>IF(IFERROR(LOOKUP(טבלה135[[#This Row],[ClientID]],פיבוט!$A$4:$A$121),FALSE)=טבלה135[[#This Row],[ClientID]],1,0)</f>
        <v>1</v>
      </c>
      <c r="M769" t="str">
        <f>IF(OR(טבלה135[[#This Row],[ClientID]]=A770),"",1)</f>
        <v/>
      </c>
      <c r="N769" s="3" t="str">
        <f>IF(טבלה135[[#This Row],[טווח]]&lt;&gt;K768,טבלה135[[#This Row],[טווח]],"")</f>
        <v/>
      </c>
      <c r="O769" s="3" t="str">
        <f>IF(טבלה135[[#This Row],[מניית טווחים]]&lt;&gt;"",IF(OR(30&gt;טבלה135[[#This Row],[מקסימום]],30&lt;טבלה135[[#This Row],[מינימום]]),0,1),"")</f>
        <v/>
      </c>
    </row>
    <row r="770" spans="1:15" x14ac:dyDescent="0.25">
      <c r="A770" t="s">
        <v>72</v>
      </c>
      <c r="B770">
        <v>25</v>
      </c>
      <c r="C770">
        <v>31</v>
      </c>
      <c r="D770">
        <f>טבלה135[[#This Row],[LengthofCycle]]+1</f>
        <v>32</v>
      </c>
      <c r="E770">
        <f>IF(טבלה135[[#This Row],[CycleNumber]]&lt;3,"",IF(טבלה135[[#This Row],[CycleNumber]]=3,MIN(D768:D770),IF(I769=3,MIN(D767:D769),E769)))</f>
        <v>30</v>
      </c>
      <c r="F770">
        <f>IF(טבלה135[[#This Row],[CycleNumber]]&lt;3,"",IF(טבלה135[[#This Row],[CycleNumber]]=3,MAX(D768:D770),IF(I769=3,MAX(D767:D769),F769)))</f>
        <v>36</v>
      </c>
      <c r="G770">
        <f>IF(OR(טבלה135[[#This Row],[CycleNumber]]&gt;B771,B771=""),IF(טבלה135[[#This Row],[מספר סטייה]]=3,MIN(D768:D770),טבלה135[[#This Row],[מינ קבוע]]),טבלה135[[#This Row],[מינ קבוע]])</f>
        <v>30</v>
      </c>
      <c r="H770">
        <f>IF(OR(טבלה135[[#This Row],[CycleNumber]]&gt;B771,B771=""),IF(טבלה135[[#This Row],[מספר סטייה]]=3,MAX(D768:D770),טבלה135[[#This Row],[מקס קבוע]]),טבלה135[[#This Row],[מקס קבוע]])</f>
        <v>36</v>
      </c>
      <c r="I77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קבוע]]&lt;&gt;E769,1,I769+1),0))</f>
        <v>0</v>
      </c>
      <c r="J770">
        <f>IF(AND(טבלה135[[#This Row],[CycleNumber]]&lt;B771,טבלה135[[#This Row],[מקס קבוע]]&lt;&gt;""),IF(OR(טבלה135[[#This Row],[מספר סטייה]]&lt;I771,AND(טבלה135[[#This Row],[מספר סטייה]]=3,I771=1)),0,1),"")</f>
        <v>1</v>
      </c>
      <c r="K770">
        <f>IF(טבלה135[[#This Row],[מקס קבוע]]&lt;&gt;"",טבלה135[[#This Row],[מקסימום]]-טבלה135[[#This Row],[מינימום]],"")</f>
        <v>6</v>
      </c>
      <c r="L770">
        <f>IF(IFERROR(LOOKUP(טבלה135[[#This Row],[ClientID]],פיבוט!$A$4:$A$121),FALSE)=טבלה135[[#This Row],[ClientID]],1,0)</f>
        <v>1</v>
      </c>
      <c r="M770" t="str">
        <f>IF(OR(טבלה135[[#This Row],[ClientID]]=A771),"",1)</f>
        <v/>
      </c>
      <c r="N770" s="3" t="str">
        <f>IF(טבלה135[[#This Row],[טווח]]&lt;&gt;K769,טבלה135[[#This Row],[טווח]],"")</f>
        <v/>
      </c>
      <c r="O770" s="3" t="str">
        <f>IF(טבלה135[[#This Row],[מניית טווחים]]&lt;&gt;"",IF(OR(30&gt;טבלה135[[#This Row],[מקסימום]],30&lt;טבלה135[[#This Row],[מינימום]]),0,1),"")</f>
        <v/>
      </c>
    </row>
    <row r="771" spans="1:15" x14ac:dyDescent="0.25">
      <c r="A771" t="s">
        <v>72</v>
      </c>
      <c r="B771">
        <v>26</v>
      </c>
      <c r="C771">
        <v>33</v>
      </c>
      <c r="D771">
        <f>טבלה135[[#This Row],[LengthofCycle]]+1</f>
        <v>34</v>
      </c>
      <c r="E771">
        <f>IF(טבלה135[[#This Row],[CycleNumber]]&lt;3,"",IF(טבלה135[[#This Row],[CycleNumber]]=3,MIN(D769:D771),IF(I770=3,MIN(D768:D770),E770)))</f>
        <v>30</v>
      </c>
      <c r="F771">
        <f>IF(טבלה135[[#This Row],[CycleNumber]]&lt;3,"",IF(טבלה135[[#This Row],[CycleNumber]]=3,MAX(D769:D771),IF(I770=3,MAX(D768:D770),F770)))</f>
        <v>36</v>
      </c>
      <c r="G771">
        <f>IF(OR(טבלה135[[#This Row],[CycleNumber]]&gt;B772,B772=""),IF(טבלה135[[#This Row],[מספר סטייה]]=3,MIN(D769:D771),טבלה135[[#This Row],[מינ קבוע]]),טבלה135[[#This Row],[מינ קבוע]])</f>
        <v>30</v>
      </c>
      <c r="H771">
        <f>IF(OR(טבלה135[[#This Row],[CycleNumber]]&gt;B772,B772=""),IF(טבלה135[[#This Row],[מספר סטייה]]=3,MAX(D769:D771),טבלה135[[#This Row],[מקס קבוע]]),טבלה135[[#This Row],[מקס קבוע]])</f>
        <v>36</v>
      </c>
      <c r="I77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קבוע]]&lt;&gt;E770,1,I770+1),0))</f>
        <v>0</v>
      </c>
      <c r="J771">
        <f>IF(AND(טבלה135[[#This Row],[CycleNumber]]&lt;B772,טבלה135[[#This Row],[מקס קבוע]]&lt;&gt;""),IF(OR(טבלה135[[#This Row],[מספר סטייה]]&lt;I772,AND(טבלה135[[#This Row],[מספר סטייה]]=3,I772=1)),0,1),"")</f>
        <v>1</v>
      </c>
      <c r="K771">
        <f>IF(טבלה135[[#This Row],[מקס קבוע]]&lt;&gt;"",טבלה135[[#This Row],[מקסימום]]-טבלה135[[#This Row],[מינימום]],"")</f>
        <v>6</v>
      </c>
      <c r="L771">
        <f>IF(IFERROR(LOOKUP(טבלה135[[#This Row],[ClientID]],פיבוט!$A$4:$A$121),FALSE)=טבלה135[[#This Row],[ClientID]],1,0)</f>
        <v>1</v>
      </c>
      <c r="M771" t="str">
        <f>IF(OR(טבלה135[[#This Row],[ClientID]]=A772),"",1)</f>
        <v/>
      </c>
      <c r="N771" s="3" t="str">
        <f>IF(טבלה135[[#This Row],[טווח]]&lt;&gt;K770,טבלה135[[#This Row],[טווח]],"")</f>
        <v/>
      </c>
      <c r="O771" s="3" t="str">
        <f>IF(טבלה135[[#This Row],[מניית טווחים]]&lt;&gt;"",IF(OR(30&gt;טבלה135[[#This Row],[מקסימום]],30&lt;טבלה135[[#This Row],[מינימום]]),0,1),"")</f>
        <v/>
      </c>
    </row>
    <row r="772" spans="1:15" x14ac:dyDescent="0.25">
      <c r="A772" t="s">
        <v>72</v>
      </c>
      <c r="B772">
        <v>27</v>
      </c>
      <c r="C772">
        <v>31</v>
      </c>
      <c r="D772">
        <f>טבלה135[[#This Row],[LengthofCycle]]+1</f>
        <v>32</v>
      </c>
      <c r="E772">
        <f>IF(טבלה135[[#This Row],[CycleNumber]]&lt;3,"",IF(טבלה135[[#This Row],[CycleNumber]]=3,MIN(D770:D772),IF(I771=3,MIN(D769:D771),E771)))</f>
        <v>30</v>
      </c>
      <c r="F772">
        <f>IF(טבלה135[[#This Row],[CycleNumber]]&lt;3,"",IF(טבלה135[[#This Row],[CycleNumber]]=3,MAX(D770:D772),IF(I771=3,MAX(D769:D771),F771)))</f>
        <v>36</v>
      </c>
      <c r="G772">
        <f>IF(OR(טבלה135[[#This Row],[CycleNumber]]&gt;B773,B773=""),IF(טבלה135[[#This Row],[מספר סטייה]]=3,MIN(D770:D772),טבלה135[[#This Row],[מינ קבוע]]),טבלה135[[#This Row],[מינ קבוע]])</f>
        <v>30</v>
      </c>
      <c r="H772">
        <f>IF(OR(טבלה135[[#This Row],[CycleNumber]]&gt;B773,B773=""),IF(טבלה135[[#This Row],[מספר סטייה]]=3,MAX(D770:D772),טבלה135[[#This Row],[מקס קבוע]]),טבלה135[[#This Row],[מקס קבוע]])</f>
        <v>36</v>
      </c>
      <c r="I77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קבוע]]&lt;&gt;E771,1,I771+1),0))</f>
        <v>0</v>
      </c>
      <c r="J772" t="str">
        <f>IF(AND(טבלה135[[#This Row],[CycleNumber]]&lt;B773,טבלה135[[#This Row],[מקס קבוע]]&lt;&gt;""),IF(OR(טבלה135[[#This Row],[מספר סטייה]]&lt;I773,AND(טבלה135[[#This Row],[מספר סטייה]]=3,I773=1)),0,1),"")</f>
        <v/>
      </c>
      <c r="K772">
        <f>IF(טבלה135[[#This Row],[מקס קבוע]]&lt;&gt;"",טבלה135[[#This Row],[מקסימום]]-טבלה135[[#This Row],[מינימום]],"")</f>
        <v>6</v>
      </c>
      <c r="L772">
        <f>IF(IFERROR(LOOKUP(טבלה135[[#This Row],[ClientID]],פיבוט!$A$4:$A$121),FALSE)=טבלה135[[#This Row],[ClientID]],1,0)</f>
        <v>1</v>
      </c>
      <c r="M772">
        <f>IF(OR(טבלה135[[#This Row],[ClientID]]=A773),"",1)</f>
        <v>1</v>
      </c>
      <c r="N772" s="3" t="str">
        <f>IF(טבלה135[[#This Row],[טווח]]&lt;&gt;K771,טבלה135[[#This Row],[טווח]],"")</f>
        <v/>
      </c>
      <c r="O772" s="3" t="str">
        <f>IF(טבלה135[[#This Row],[מניית טווחים]]&lt;&gt;"",IF(OR(30&gt;טבלה135[[#This Row],[מקסימום]],30&lt;טבלה135[[#This Row],[מינימום]]),0,1),"")</f>
        <v/>
      </c>
    </row>
    <row r="773" spans="1:15" x14ac:dyDescent="0.25">
      <c r="A773" t="s">
        <v>73</v>
      </c>
      <c r="B773">
        <v>1</v>
      </c>
      <c r="C773">
        <v>26</v>
      </c>
      <c r="D773">
        <f>טבלה135[[#This Row],[LengthofCycle]]+1</f>
        <v>27</v>
      </c>
      <c r="E773" t="str">
        <f>IF(טבלה135[[#This Row],[CycleNumber]]&lt;3,"",IF(טבלה135[[#This Row],[CycleNumber]]=3,MIN(D771:D773),IF(I772=3,MIN(D770:D772),E772)))</f>
        <v/>
      </c>
      <c r="F773" t="str">
        <f>IF(טבלה135[[#This Row],[CycleNumber]]&lt;3,"",IF(טבלה135[[#This Row],[CycleNumber]]=3,MAX(D771:D773),IF(I772=3,MAX(D770:D772),F772)))</f>
        <v/>
      </c>
      <c r="G773" t="str">
        <f>IF(OR(טבלה135[[#This Row],[CycleNumber]]&gt;B774,B774=""),IF(טבלה135[[#This Row],[מספר סטייה]]=3,MIN(D771:D773),טבלה135[[#This Row],[מינ קבוע]]),טבלה135[[#This Row],[מינ קבוע]])</f>
        <v/>
      </c>
      <c r="H773" t="str">
        <f>IF(OR(טבלה135[[#This Row],[CycleNumber]]&gt;B774,B774=""),IF(טבלה135[[#This Row],[מספר סטייה]]=3,MAX(D771:D773),טבלה135[[#This Row],[מקס קבוע]]),טבלה135[[#This Row],[מקס קבוע]])</f>
        <v/>
      </c>
      <c r="I77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קבוע]]&lt;&gt;E772,1,I772+1),0))</f>
        <v/>
      </c>
      <c r="J773" t="str">
        <f>IF(AND(טבלה135[[#This Row],[CycleNumber]]&lt;B774,טבלה135[[#This Row],[מקס קבוע]]&lt;&gt;""),IF(OR(טבלה135[[#This Row],[מספר סטייה]]&lt;I774,AND(טבלה135[[#This Row],[מספר סטייה]]=3,I774=1)),0,1),"")</f>
        <v/>
      </c>
      <c r="K773" t="str">
        <f>IF(טבלה135[[#This Row],[מקס קבוע]]&lt;&gt;"",טבלה135[[#This Row],[מקסימום]]-טבלה135[[#This Row],[מינימום]],"")</f>
        <v/>
      </c>
      <c r="L773">
        <f>IF(IFERROR(LOOKUP(טבלה135[[#This Row],[ClientID]],פיבוט!$A$4:$A$121),FALSE)=טבלה135[[#This Row],[ClientID]],1,0)</f>
        <v>1</v>
      </c>
      <c r="M773" t="str">
        <f>IF(OR(טבלה135[[#This Row],[ClientID]]=A774),"",1)</f>
        <v/>
      </c>
      <c r="N773" s="3" t="str">
        <f>IF(טבלה135[[#This Row],[טווח]]&lt;&gt;K772,טבלה135[[#This Row],[טווח]],"")</f>
        <v/>
      </c>
      <c r="O773" s="3" t="str">
        <f>IF(טבלה135[[#This Row],[מניית טווחים]]&lt;&gt;"",IF(OR(30&gt;טבלה135[[#This Row],[מקסימום]],30&lt;טבלה135[[#This Row],[מינימום]]),0,1),"")</f>
        <v/>
      </c>
    </row>
    <row r="774" spans="1:15" x14ac:dyDescent="0.25">
      <c r="A774" t="s">
        <v>73</v>
      </c>
      <c r="B774">
        <v>2</v>
      </c>
      <c r="C774">
        <v>28</v>
      </c>
      <c r="D774">
        <f>טבלה135[[#This Row],[LengthofCycle]]+1</f>
        <v>29</v>
      </c>
      <c r="E774" t="str">
        <f>IF(טבלה135[[#This Row],[CycleNumber]]&lt;3,"",IF(טבלה135[[#This Row],[CycleNumber]]=3,MIN(D772:D774),IF(I773=3,MIN(D771:D773),E773)))</f>
        <v/>
      </c>
      <c r="F774" t="str">
        <f>IF(טבלה135[[#This Row],[CycleNumber]]&lt;3,"",IF(טבלה135[[#This Row],[CycleNumber]]=3,MAX(D772:D774),IF(I773=3,MAX(D771:D773),F773)))</f>
        <v/>
      </c>
      <c r="G774" t="str">
        <f>IF(OR(טבלה135[[#This Row],[CycleNumber]]&gt;B775,B775=""),IF(טבלה135[[#This Row],[מספר סטייה]]=3,MIN(D772:D774),טבלה135[[#This Row],[מינ קבוע]]),טבלה135[[#This Row],[מינ קבוע]])</f>
        <v/>
      </c>
      <c r="H774" t="str">
        <f>IF(OR(טבלה135[[#This Row],[CycleNumber]]&gt;B775,B775=""),IF(טבלה135[[#This Row],[מספר סטייה]]=3,MAX(D772:D774),טבלה135[[#This Row],[מקס קבוע]]),טבלה135[[#This Row],[מקס קבוע]])</f>
        <v/>
      </c>
      <c r="I77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קבוע]]&lt;&gt;E773,1,I773+1),0))</f>
        <v/>
      </c>
      <c r="J774" t="str">
        <f>IF(AND(טבלה135[[#This Row],[CycleNumber]]&lt;B775,טבלה135[[#This Row],[מקס קבוע]]&lt;&gt;""),IF(OR(טבלה135[[#This Row],[מספר סטייה]]&lt;I775,AND(טבלה135[[#This Row],[מספר סטייה]]=3,I775=1)),0,1),"")</f>
        <v/>
      </c>
      <c r="K774" t="str">
        <f>IF(טבלה135[[#This Row],[מקס קבוע]]&lt;&gt;"",טבלה135[[#This Row],[מקסימום]]-טבלה135[[#This Row],[מינימום]],"")</f>
        <v/>
      </c>
      <c r="L774">
        <f>IF(IFERROR(LOOKUP(טבלה135[[#This Row],[ClientID]],פיבוט!$A$4:$A$121),FALSE)=טבלה135[[#This Row],[ClientID]],1,0)</f>
        <v>1</v>
      </c>
      <c r="M774" t="str">
        <f>IF(OR(טבלה135[[#This Row],[ClientID]]=A775),"",1)</f>
        <v/>
      </c>
      <c r="N774" s="3" t="str">
        <f>IF(טבלה135[[#This Row],[טווח]]&lt;&gt;K773,טבלה135[[#This Row],[טווח]],"")</f>
        <v/>
      </c>
      <c r="O774" s="3" t="str">
        <f>IF(טבלה135[[#This Row],[מניית טווחים]]&lt;&gt;"",IF(OR(30&gt;טבלה135[[#This Row],[מקסימום]],30&lt;טבלה135[[#This Row],[מינימום]]),0,1),"")</f>
        <v/>
      </c>
    </row>
    <row r="775" spans="1:15" x14ac:dyDescent="0.25">
      <c r="A775" t="s">
        <v>73</v>
      </c>
      <c r="B775">
        <v>3</v>
      </c>
      <c r="C775">
        <v>26</v>
      </c>
      <c r="D775">
        <f>טבלה135[[#This Row],[LengthofCycle]]+1</f>
        <v>27</v>
      </c>
      <c r="E775">
        <f>IF(טבלה135[[#This Row],[CycleNumber]]&lt;3,"",IF(טבלה135[[#This Row],[CycleNumber]]=3,MIN(D773:D775),IF(I774=3,MIN(D772:D774),E774)))</f>
        <v>27</v>
      </c>
      <c r="F775">
        <f>IF(טבלה135[[#This Row],[CycleNumber]]&lt;3,"",IF(טבלה135[[#This Row],[CycleNumber]]=3,MAX(D773:D775),IF(I774=3,MAX(D772:D774),F774)))</f>
        <v>29</v>
      </c>
      <c r="G775">
        <f>IF(OR(טבלה135[[#This Row],[CycleNumber]]&gt;B776,B776=""),IF(טבלה135[[#This Row],[מספר סטייה]]=3,MIN(D773:D775),טבלה135[[#This Row],[מינ קבוע]]),טבלה135[[#This Row],[מינ קבוע]])</f>
        <v>27</v>
      </c>
      <c r="H775">
        <f>IF(OR(טבלה135[[#This Row],[CycleNumber]]&gt;B776,B776=""),IF(טבלה135[[#This Row],[מספר סטייה]]=3,MAX(D773:D775),טבלה135[[#This Row],[מקס קבוע]]),טבלה135[[#This Row],[מקס קבוע]])</f>
        <v>29</v>
      </c>
      <c r="I77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קבוע]]&lt;&gt;E774,1,I774+1),0))</f>
        <v>0</v>
      </c>
      <c r="J775">
        <f>IF(AND(טבלה135[[#This Row],[CycleNumber]]&lt;B776,טבלה135[[#This Row],[מקס קבוע]]&lt;&gt;""),IF(OR(טבלה135[[#This Row],[מספר סטייה]]&lt;I776,AND(טבלה135[[#This Row],[מספר סטייה]]=3,I776=1)),0,1),"")</f>
        <v>1</v>
      </c>
      <c r="K775">
        <f>IF(טבלה135[[#This Row],[מקס קבוע]]&lt;&gt;"",טבלה135[[#This Row],[מקסימום]]-טבלה135[[#This Row],[מינימום]],"")</f>
        <v>2</v>
      </c>
      <c r="L775">
        <f>IF(IFERROR(LOOKUP(טבלה135[[#This Row],[ClientID]],פיבוט!$A$4:$A$121),FALSE)=טבלה135[[#This Row],[ClientID]],1,0)</f>
        <v>1</v>
      </c>
      <c r="M775" t="str">
        <f>IF(OR(טבלה135[[#This Row],[ClientID]]=A776),"",1)</f>
        <v/>
      </c>
      <c r="N775" s="3">
        <f>IF(טבלה135[[#This Row],[טווח]]&lt;&gt;K774,טבלה135[[#This Row],[טווח]],"")</f>
        <v>2</v>
      </c>
      <c r="O775" s="3">
        <f>IF(טבלה135[[#This Row],[מניית טווחים]]&lt;&gt;"",IF(OR(30&gt;טבלה135[[#This Row],[מקסימום]],30&lt;טבלה135[[#This Row],[מינימום]]),0,1),"")</f>
        <v>0</v>
      </c>
    </row>
    <row r="776" spans="1:15" x14ac:dyDescent="0.25">
      <c r="A776" t="s">
        <v>73</v>
      </c>
      <c r="B776">
        <v>4</v>
      </c>
      <c r="C776">
        <v>28</v>
      </c>
      <c r="D776">
        <f>טבלה135[[#This Row],[LengthofCycle]]+1</f>
        <v>29</v>
      </c>
      <c r="E776">
        <f>IF(טבלה135[[#This Row],[CycleNumber]]&lt;3,"",IF(טבלה135[[#This Row],[CycleNumber]]=3,MIN(D774:D776),IF(I775=3,MIN(D773:D775),E775)))</f>
        <v>27</v>
      </c>
      <c r="F776">
        <f>IF(טבלה135[[#This Row],[CycleNumber]]&lt;3,"",IF(טבלה135[[#This Row],[CycleNumber]]=3,MAX(D774:D776),IF(I775=3,MAX(D773:D775),F775)))</f>
        <v>29</v>
      </c>
      <c r="G776">
        <f>IF(OR(טבלה135[[#This Row],[CycleNumber]]&gt;B777,B777=""),IF(טבלה135[[#This Row],[מספר סטייה]]=3,MIN(D774:D776),טבלה135[[#This Row],[מינ קבוע]]),טבלה135[[#This Row],[מינ קבוע]])</f>
        <v>27</v>
      </c>
      <c r="H776">
        <f>IF(OR(טבלה135[[#This Row],[CycleNumber]]&gt;B777,B777=""),IF(טבלה135[[#This Row],[מספר סטייה]]=3,MAX(D774:D776),טבלה135[[#This Row],[מקס קבוע]]),טבלה135[[#This Row],[מקס קבוע]])</f>
        <v>29</v>
      </c>
      <c r="I77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קבוע]]&lt;&gt;E775,1,I775+1),0))</f>
        <v>0</v>
      </c>
      <c r="J776">
        <f>IF(AND(טבלה135[[#This Row],[CycleNumber]]&lt;B777,טבלה135[[#This Row],[מקס קבוע]]&lt;&gt;""),IF(OR(טבלה135[[#This Row],[מספר סטייה]]&lt;I777,AND(טבלה135[[#This Row],[מספר סטייה]]=3,I777=1)),0,1),"")</f>
        <v>0</v>
      </c>
      <c r="K776">
        <f>IF(טבלה135[[#This Row],[מקס קבוע]]&lt;&gt;"",טבלה135[[#This Row],[מקסימום]]-טבלה135[[#This Row],[מינימום]],"")</f>
        <v>2</v>
      </c>
      <c r="L776">
        <f>IF(IFERROR(LOOKUP(טבלה135[[#This Row],[ClientID]],פיבוט!$A$4:$A$121),FALSE)=טבלה135[[#This Row],[ClientID]],1,0)</f>
        <v>1</v>
      </c>
      <c r="M776" t="str">
        <f>IF(OR(טבלה135[[#This Row],[ClientID]]=A777),"",1)</f>
        <v/>
      </c>
      <c r="N776" s="3" t="str">
        <f>IF(טבלה135[[#This Row],[טווח]]&lt;&gt;K775,טבלה135[[#This Row],[טווח]],"")</f>
        <v/>
      </c>
      <c r="O776" s="3" t="str">
        <f>IF(טבלה135[[#This Row],[מניית טווחים]]&lt;&gt;"",IF(OR(30&gt;טבלה135[[#This Row],[מקסימום]],30&lt;טבלה135[[#This Row],[מינימום]]),0,1),"")</f>
        <v/>
      </c>
    </row>
    <row r="777" spans="1:15" x14ac:dyDescent="0.25">
      <c r="A777" t="s">
        <v>73</v>
      </c>
      <c r="B777">
        <v>5</v>
      </c>
      <c r="C777">
        <v>29</v>
      </c>
      <c r="D777">
        <f>טבלה135[[#This Row],[LengthofCycle]]+1</f>
        <v>30</v>
      </c>
      <c r="E777">
        <f>IF(טבלה135[[#This Row],[CycleNumber]]&lt;3,"",IF(טבלה135[[#This Row],[CycleNumber]]=3,MIN(D775:D777),IF(I776=3,MIN(D774:D776),E776)))</f>
        <v>27</v>
      </c>
      <c r="F777">
        <f>IF(טבלה135[[#This Row],[CycleNumber]]&lt;3,"",IF(טבלה135[[#This Row],[CycleNumber]]=3,MAX(D775:D777),IF(I776=3,MAX(D774:D776),F776)))</f>
        <v>29</v>
      </c>
      <c r="G777">
        <f>IF(OR(טבלה135[[#This Row],[CycleNumber]]&gt;B778,B778=""),IF(טבלה135[[#This Row],[מספר סטייה]]=3,MIN(D775:D777),טבלה135[[#This Row],[מינ קבוע]]),טבלה135[[#This Row],[מינ קבוע]])</f>
        <v>27</v>
      </c>
      <c r="H777">
        <f>IF(OR(טבלה135[[#This Row],[CycleNumber]]&gt;B778,B778=""),IF(טבלה135[[#This Row],[מספר סטייה]]=3,MAX(D775:D777),טבלה135[[#This Row],[מקס קבוע]]),טבלה135[[#This Row],[מקס קבוע]])</f>
        <v>29</v>
      </c>
      <c r="I77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קבוע]]&lt;&gt;E776,1,I776+1),0))</f>
        <v>1</v>
      </c>
      <c r="J777">
        <f>IF(AND(טבלה135[[#This Row],[CycleNumber]]&lt;B778,טבלה135[[#This Row],[מקס קבוע]]&lt;&gt;""),IF(OR(טבלה135[[#This Row],[מספר סטייה]]&lt;I778,AND(טבלה135[[#This Row],[מספר סטייה]]=3,I778=1)),0,1),"")</f>
        <v>0</v>
      </c>
      <c r="K777">
        <f>IF(טבלה135[[#This Row],[מקס קבוע]]&lt;&gt;"",טבלה135[[#This Row],[מקסימום]]-טבלה135[[#This Row],[מינימום]],"")</f>
        <v>2</v>
      </c>
      <c r="L777">
        <f>IF(IFERROR(LOOKUP(טבלה135[[#This Row],[ClientID]],פיבוט!$A$4:$A$121),FALSE)=טבלה135[[#This Row],[ClientID]],1,0)</f>
        <v>1</v>
      </c>
      <c r="M777" t="str">
        <f>IF(OR(טבלה135[[#This Row],[ClientID]]=A778),"",1)</f>
        <v/>
      </c>
      <c r="N777" s="3" t="str">
        <f>IF(טבלה135[[#This Row],[טווח]]&lt;&gt;K776,טבלה135[[#This Row],[טווח]],"")</f>
        <v/>
      </c>
      <c r="O777" s="3" t="str">
        <f>IF(טבלה135[[#This Row],[מניית טווחים]]&lt;&gt;"",IF(OR(30&gt;טבלה135[[#This Row],[מקסימום]],30&lt;טבלה135[[#This Row],[מינימום]]),0,1),"")</f>
        <v/>
      </c>
    </row>
    <row r="778" spans="1:15" x14ac:dyDescent="0.25">
      <c r="A778" t="s">
        <v>73</v>
      </c>
      <c r="B778">
        <v>6</v>
      </c>
      <c r="C778">
        <v>29</v>
      </c>
      <c r="D778">
        <f>טבלה135[[#This Row],[LengthofCycle]]+1</f>
        <v>30</v>
      </c>
      <c r="E778">
        <f>IF(טבלה135[[#This Row],[CycleNumber]]&lt;3,"",IF(טבלה135[[#This Row],[CycleNumber]]=3,MIN(D776:D778),IF(I777=3,MIN(D775:D777),E777)))</f>
        <v>27</v>
      </c>
      <c r="F778">
        <f>IF(טבלה135[[#This Row],[CycleNumber]]&lt;3,"",IF(טבלה135[[#This Row],[CycleNumber]]=3,MAX(D776:D778),IF(I777=3,MAX(D775:D777),F777)))</f>
        <v>29</v>
      </c>
      <c r="G778">
        <f>IF(OR(טבלה135[[#This Row],[CycleNumber]]&gt;B779,B779=""),IF(טבלה135[[#This Row],[מספר סטייה]]=3,MIN(D776:D778),טבלה135[[#This Row],[מינ קבוע]]),טבלה135[[#This Row],[מינ קבוע]])</f>
        <v>27</v>
      </c>
      <c r="H778">
        <f>IF(OR(טבלה135[[#This Row],[CycleNumber]]&gt;B779,B779=""),IF(טבלה135[[#This Row],[מספר סטייה]]=3,MAX(D776:D778),טבלה135[[#This Row],[מקס קבוע]]),טבלה135[[#This Row],[מקס קבוע]])</f>
        <v>29</v>
      </c>
      <c r="I77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קבוע]]&lt;&gt;E777,1,I777+1),0))</f>
        <v>2</v>
      </c>
      <c r="J778">
        <f>IF(AND(טבלה135[[#This Row],[CycleNumber]]&lt;B779,טבלה135[[#This Row],[מקס קבוע]]&lt;&gt;""),IF(OR(טבלה135[[#This Row],[מספר סטייה]]&lt;I779,AND(טבלה135[[#This Row],[מספר סטייה]]=3,I779=1)),0,1),"")</f>
        <v>1</v>
      </c>
      <c r="K778">
        <f>IF(טבלה135[[#This Row],[מקס קבוע]]&lt;&gt;"",טבלה135[[#This Row],[מקסימום]]-טבלה135[[#This Row],[מינימום]],"")</f>
        <v>2</v>
      </c>
      <c r="L778">
        <f>IF(IFERROR(LOOKUP(טבלה135[[#This Row],[ClientID]],פיבוט!$A$4:$A$121),FALSE)=טבלה135[[#This Row],[ClientID]],1,0)</f>
        <v>1</v>
      </c>
      <c r="M778" t="str">
        <f>IF(OR(טבלה135[[#This Row],[ClientID]]=A779),"",1)</f>
        <v/>
      </c>
      <c r="N778" s="3" t="str">
        <f>IF(טבלה135[[#This Row],[טווח]]&lt;&gt;K777,טבלה135[[#This Row],[טווח]],"")</f>
        <v/>
      </c>
      <c r="O778" s="3" t="str">
        <f>IF(טבלה135[[#This Row],[מניית טווחים]]&lt;&gt;"",IF(OR(30&gt;טבלה135[[#This Row],[מקסימום]],30&lt;טבלה135[[#This Row],[מינימום]]),0,1),"")</f>
        <v/>
      </c>
    </row>
    <row r="779" spans="1:15" x14ac:dyDescent="0.25">
      <c r="A779" t="s">
        <v>73</v>
      </c>
      <c r="B779">
        <v>7</v>
      </c>
      <c r="C779">
        <v>27</v>
      </c>
      <c r="D779">
        <f>טבלה135[[#This Row],[LengthofCycle]]+1</f>
        <v>28</v>
      </c>
      <c r="E779">
        <f>IF(טבלה135[[#This Row],[CycleNumber]]&lt;3,"",IF(טבלה135[[#This Row],[CycleNumber]]=3,MIN(D777:D779),IF(I778=3,MIN(D776:D778),E778)))</f>
        <v>27</v>
      </c>
      <c r="F779">
        <f>IF(טבלה135[[#This Row],[CycleNumber]]&lt;3,"",IF(טבלה135[[#This Row],[CycleNumber]]=3,MAX(D777:D779),IF(I778=3,MAX(D776:D778),F778)))</f>
        <v>29</v>
      </c>
      <c r="G779">
        <f>IF(OR(טבלה135[[#This Row],[CycleNumber]]&gt;B780,B780=""),IF(טבלה135[[#This Row],[מספר סטייה]]=3,MIN(D777:D779),טבלה135[[#This Row],[מינ קבוע]]),טבלה135[[#This Row],[מינ קבוע]])</f>
        <v>27</v>
      </c>
      <c r="H779">
        <f>IF(OR(טבלה135[[#This Row],[CycleNumber]]&gt;B780,B780=""),IF(טבלה135[[#This Row],[מספר סטייה]]=3,MAX(D777:D779),טבלה135[[#This Row],[מקס קבוע]]),טבלה135[[#This Row],[מקס קבוע]])</f>
        <v>29</v>
      </c>
      <c r="I77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קבוע]]&lt;&gt;E778,1,I778+1),0))</f>
        <v>0</v>
      </c>
      <c r="J779">
        <f>IF(AND(טבלה135[[#This Row],[CycleNumber]]&lt;B780,טבלה135[[#This Row],[מקס קבוע]]&lt;&gt;""),IF(OR(טבלה135[[#This Row],[מספר סטייה]]&lt;I780,AND(טבלה135[[#This Row],[מספר סטייה]]=3,I780=1)),0,1),"")</f>
        <v>1</v>
      </c>
      <c r="K779">
        <f>IF(טבלה135[[#This Row],[מקס קבוע]]&lt;&gt;"",טבלה135[[#This Row],[מקסימום]]-טבלה135[[#This Row],[מינימום]],"")</f>
        <v>2</v>
      </c>
      <c r="L779">
        <f>IF(IFERROR(LOOKUP(טבלה135[[#This Row],[ClientID]],פיבוט!$A$4:$A$121),FALSE)=טבלה135[[#This Row],[ClientID]],1,0)</f>
        <v>1</v>
      </c>
      <c r="M779" t="str">
        <f>IF(OR(טבלה135[[#This Row],[ClientID]]=A780),"",1)</f>
        <v/>
      </c>
      <c r="N779" s="3" t="str">
        <f>IF(טבלה135[[#This Row],[טווח]]&lt;&gt;K778,טבלה135[[#This Row],[טווח]],"")</f>
        <v/>
      </c>
      <c r="O779" s="3" t="str">
        <f>IF(טבלה135[[#This Row],[מניית טווחים]]&lt;&gt;"",IF(OR(30&gt;טבלה135[[#This Row],[מקסימום]],30&lt;טבלה135[[#This Row],[מינימום]]),0,1),"")</f>
        <v/>
      </c>
    </row>
    <row r="780" spans="1:15" x14ac:dyDescent="0.25">
      <c r="A780" t="s">
        <v>73</v>
      </c>
      <c r="B780">
        <v>8</v>
      </c>
      <c r="C780">
        <v>28</v>
      </c>
      <c r="D780">
        <f>טבלה135[[#This Row],[LengthofCycle]]+1</f>
        <v>29</v>
      </c>
      <c r="E780">
        <f>IF(טבלה135[[#This Row],[CycleNumber]]&lt;3,"",IF(טבלה135[[#This Row],[CycleNumber]]=3,MIN(D778:D780),IF(I779=3,MIN(D777:D779),E779)))</f>
        <v>27</v>
      </c>
      <c r="F780">
        <f>IF(טבלה135[[#This Row],[CycleNumber]]&lt;3,"",IF(טבלה135[[#This Row],[CycleNumber]]=3,MAX(D778:D780),IF(I779=3,MAX(D777:D779),F779)))</f>
        <v>29</v>
      </c>
      <c r="G780">
        <f>IF(OR(טבלה135[[#This Row],[CycleNumber]]&gt;B781,B781=""),IF(טבלה135[[#This Row],[מספר סטייה]]=3,MIN(D778:D780),טבלה135[[#This Row],[מינ קבוע]]),טבלה135[[#This Row],[מינ קבוע]])</f>
        <v>27</v>
      </c>
      <c r="H780">
        <f>IF(OR(טבלה135[[#This Row],[CycleNumber]]&gt;B781,B781=""),IF(טבלה135[[#This Row],[מספר סטייה]]=3,MAX(D778:D780),טבלה135[[#This Row],[מקס קבוע]]),טבלה135[[#This Row],[מקס קבוע]])</f>
        <v>29</v>
      </c>
      <c r="I78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קבוע]]&lt;&gt;E779,1,I779+1),0))</f>
        <v>0</v>
      </c>
      <c r="J780">
        <f>IF(AND(טבלה135[[#This Row],[CycleNumber]]&lt;B781,טבלה135[[#This Row],[מקס קבוע]]&lt;&gt;""),IF(OR(טבלה135[[#This Row],[מספר סטייה]]&lt;I781,AND(טבלה135[[#This Row],[מספר סטייה]]=3,I781=1)),0,1),"")</f>
        <v>1</v>
      </c>
      <c r="K780">
        <f>IF(טבלה135[[#This Row],[מקס קבוע]]&lt;&gt;"",טבלה135[[#This Row],[מקסימום]]-טבלה135[[#This Row],[מינימום]],"")</f>
        <v>2</v>
      </c>
      <c r="L780">
        <f>IF(IFERROR(LOOKUP(טבלה135[[#This Row],[ClientID]],פיבוט!$A$4:$A$121),FALSE)=טבלה135[[#This Row],[ClientID]],1,0)</f>
        <v>1</v>
      </c>
      <c r="M780" t="str">
        <f>IF(OR(טבלה135[[#This Row],[ClientID]]=A781),"",1)</f>
        <v/>
      </c>
      <c r="N780" s="3" t="str">
        <f>IF(טבלה135[[#This Row],[טווח]]&lt;&gt;K779,טבלה135[[#This Row],[טווח]],"")</f>
        <v/>
      </c>
      <c r="O780" s="3" t="str">
        <f>IF(טבלה135[[#This Row],[מניית טווחים]]&lt;&gt;"",IF(OR(30&gt;טבלה135[[#This Row],[מקסימום]],30&lt;טבלה135[[#This Row],[מינימום]]),0,1),"")</f>
        <v/>
      </c>
    </row>
    <row r="781" spans="1:15" x14ac:dyDescent="0.25">
      <c r="A781" t="s">
        <v>73</v>
      </c>
      <c r="B781">
        <v>9</v>
      </c>
      <c r="C781">
        <v>26</v>
      </c>
      <c r="D781">
        <f>טבלה135[[#This Row],[LengthofCycle]]+1</f>
        <v>27</v>
      </c>
      <c r="E781">
        <f>IF(טבלה135[[#This Row],[CycleNumber]]&lt;3,"",IF(טבלה135[[#This Row],[CycleNumber]]=3,MIN(D779:D781),IF(I780=3,MIN(D778:D780),E780)))</f>
        <v>27</v>
      </c>
      <c r="F781">
        <f>IF(טבלה135[[#This Row],[CycleNumber]]&lt;3,"",IF(טבלה135[[#This Row],[CycleNumber]]=3,MAX(D779:D781),IF(I780=3,MAX(D778:D780),F780)))</f>
        <v>29</v>
      </c>
      <c r="G781">
        <f>IF(OR(טבלה135[[#This Row],[CycleNumber]]&gt;B782,B782=""),IF(טבלה135[[#This Row],[מספר סטייה]]=3,MIN(D779:D781),טבלה135[[#This Row],[מינ קבוע]]),טבלה135[[#This Row],[מינ קבוע]])</f>
        <v>27</v>
      </c>
      <c r="H781">
        <f>IF(OR(טבלה135[[#This Row],[CycleNumber]]&gt;B782,B782=""),IF(טבלה135[[#This Row],[מספר סטייה]]=3,MAX(D779:D781),טבלה135[[#This Row],[מקס קבוע]]),טבלה135[[#This Row],[מקס קבוע]])</f>
        <v>29</v>
      </c>
      <c r="I78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קבוע]]&lt;&gt;E780,1,I780+1),0))</f>
        <v>0</v>
      </c>
      <c r="J781">
        <f>IF(AND(טבלה135[[#This Row],[CycleNumber]]&lt;B782,טבלה135[[#This Row],[מקס קבוע]]&lt;&gt;""),IF(OR(טבלה135[[#This Row],[מספר סטייה]]&lt;I782,AND(טבלה135[[#This Row],[מספר סטייה]]=3,I782=1)),0,1),"")</f>
        <v>0</v>
      </c>
      <c r="K781">
        <f>IF(טבלה135[[#This Row],[מקס קבוע]]&lt;&gt;"",טבלה135[[#This Row],[מקסימום]]-טבלה135[[#This Row],[מינימום]],"")</f>
        <v>2</v>
      </c>
      <c r="L781">
        <f>IF(IFERROR(LOOKUP(טבלה135[[#This Row],[ClientID]],פיבוט!$A$4:$A$121),FALSE)=טבלה135[[#This Row],[ClientID]],1,0)</f>
        <v>1</v>
      </c>
      <c r="M781" t="str">
        <f>IF(OR(טבלה135[[#This Row],[ClientID]]=A782),"",1)</f>
        <v/>
      </c>
      <c r="N781" s="3" t="str">
        <f>IF(טבלה135[[#This Row],[טווח]]&lt;&gt;K780,טבלה135[[#This Row],[טווח]],"")</f>
        <v/>
      </c>
      <c r="O781" s="3" t="str">
        <f>IF(טבלה135[[#This Row],[מניית טווחים]]&lt;&gt;"",IF(OR(30&gt;טבלה135[[#This Row],[מקסימום]],30&lt;טבלה135[[#This Row],[מינימום]]),0,1),"")</f>
        <v/>
      </c>
    </row>
    <row r="782" spans="1:15" x14ac:dyDescent="0.25">
      <c r="A782" t="s">
        <v>73</v>
      </c>
      <c r="B782">
        <v>10</v>
      </c>
      <c r="C782">
        <v>29</v>
      </c>
      <c r="D782">
        <f>טבלה135[[#This Row],[LengthofCycle]]+1</f>
        <v>30</v>
      </c>
      <c r="E782">
        <f>IF(טבלה135[[#This Row],[CycleNumber]]&lt;3,"",IF(טבלה135[[#This Row],[CycleNumber]]=3,MIN(D780:D782),IF(I781=3,MIN(D779:D781),E781)))</f>
        <v>27</v>
      </c>
      <c r="F782">
        <f>IF(טבלה135[[#This Row],[CycleNumber]]&lt;3,"",IF(טבלה135[[#This Row],[CycleNumber]]=3,MAX(D780:D782),IF(I781=3,MAX(D779:D781),F781)))</f>
        <v>29</v>
      </c>
      <c r="G782">
        <f>IF(OR(טבלה135[[#This Row],[CycleNumber]]&gt;B783,B783=""),IF(טבלה135[[#This Row],[מספר סטייה]]=3,MIN(D780:D782),טבלה135[[#This Row],[מינ קבוע]]),טבלה135[[#This Row],[מינ קבוע]])</f>
        <v>27</v>
      </c>
      <c r="H782">
        <f>IF(OR(טבלה135[[#This Row],[CycleNumber]]&gt;B783,B783=""),IF(טבלה135[[#This Row],[מספר סטייה]]=3,MAX(D780:D782),טבלה135[[#This Row],[מקס קבוע]]),טבלה135[[#This Row],[מקס קבוע]])</f>
        <v>29</v>
      </c>
      <c r="I78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קבוע]]&lt;&gt;E781,1,I781+1),0))</f>
        <v>1</v>
      </c>
      <c r="J782">
        <f>IF(AND(טבלה135[[#This Row],[CycleNumber]]&lt;B783,טבלה135[[#This Row],[מקס קבוע]]&lt;&gt;""),IF(OR(טבלה135[[#This Row],[מספר סטייה]]&lt;I783,AND(טבלה135[[#This Row],[מספר סטייה]]=3,I783=1)),0,1),"")</f>
        <v>1</v>
      </c>
      <c r="K782">
        <f>IF(טבלה135[[#This Row],[מקס קבוע]]&lt;&gt;"",טבלה135[[#This Row],[מקסימום]]-טבלה135[[#This Row],[מינימום]],"")</f>
        <v>2</v>
      </c>
      <c r="L782">
        <f>IF(IFERROR(LOOKUP(טבלה135[[#This Row],[ClientID]],פיבוט!$A$4:$A$121),FALSE)=טבלה135[[#This Row],[ClientID]],1,0)</f>
        <v>1</v>
      </c>
      <c r="M782" t="str">
        <f>IF(OR(טבלה135[[#This Row],[ClientID]]=A783),"",1)</f>
        <v/>
      </c>
      <c r="N782" s="3" t="str">
        <f>IF(טבלה135[[#This Row],[טווח]]&lt;&gt;K781,טבלה135[[#This Row],[טווח]],"")</f>
        <v/>
      </c>
      <c r="O782" s="3" t="str">
        <f>IF(טבלה135[[#This Row],[מניית טווחים]]&lt;&gt;"",IF(OR(30&gt;טבלה135[[#This Row],[מקסימום]],30&lt;טבלה135[[#This Row],[מינימום]]),0,1),"")</f>
        <v/>
      </c>
    </row>
    <row r="783" spans="1:15" x14ac:dyDescent="0.25">
      <c r="A783" t="s">
        <v>73</v>
      </c>
      <c r="B783">
        <v>11</v>
      </c>
      <c r="C783">
        <v>28</v>
      </c>
      <c r="D783">
        <f>טבלה135[[#This Row],[LengthofCycle]]+1</f>
        <v>29</v>
      </c>
      <c r="E783">
        <f>IF(טבלה135[[#This Row],[CycleNumber]]&lt;3,"",IF(טבלה135[[#This Row],[CycleNumber]]=3,MIN(D781:D783),IF(I782=3,MIN(D780:D782),E782)))</f>
        <v>27</v>
      </c>
      <c r="F783">
        <f>IF(טבלה135[[#This Row],[CycleNumber]]&lt;3,"",IF(טבלה135[[#This Row],[CycleNumber]]=3,MAX(D781:D783),IF(I782=3,MAX(D780:D782),F782)))</f>
        <v>29</v>
      </c>
      <c r="G783">
        <f>IF(OR(טבלה135[[#This Row],[CycleNumber]]&gt;B784,B784=""),IF(טבלה135[[#This Row],[מספר סטייה]]=3,MIN(D781:D783),טבלה135[[#This Row],[מינ קבוע]]),טבלה135[[#This Row],[מינ קבוע]])</f>
        <v>27</v>
      </c>
      <c r="H783">
        <f>IF(OR(טבלה135[[#This Row],[CycleNumber]]&gt;B784,B784=""),IF(טבלה135[[#This Row],[מספר סטייה]]=3,MAX(D781:D783),טבלה135[[#This Row],[מקס קבוע]]),טבלה135[[#This Row],[מקס קבוע]])</f>
        <v>29</v>
      </c>
      <c r="I78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קבוע]]&lt;&gt;E782,1,I782+1),0))</f>
        <v>0</v>
      </c>
      <c r="J783">
        <f>IF(AND(טבלה135[[#This Row],[CycleNumber]]&lt;B784,טבלה135[[#This Row],[מקס קבוע]]&lt;&gt;""),IF(OR(טבלה135[[#This Row],[מספר סטייה]]&lt;I784,AND(טבלה135[[#This Row],[מספר סטייה]]=3,I784=1)),0,1),"")</f>
        <v>1</v>
      </c>
      <c r="K783">
        <f>IF(טבלה135[[#This Row],[מקס קבוע]]&lt;&gt;"",טבלה135[[#This Row],[מקסימום]]-טבלה135[[#This Row],[מינימום]],"")</f>
        <v>2</v>
      </c>
      <c r="L783">
        <f>IF(IFERROR(LOOKUP(טבלה135[[#This Row],[ClientID]],פיבוט!$A$4:$A$121),FALSE)=טבלה135[[#This Row],[ClientID]],1,0)</f>
        <v>1</v>
      </c>
      <c r="M783" t="str">
        <f>IF(OR(טבלה135[[#This Row],[ClientID]]=A784),"",1)</f>
        <v/>
      </c>
      <c r="N783" s="3" t="str">
        <f>IF(טבלה135[[#This Row],[טווח]]&lt;&gt;K782,טבלה135[[#This Row],[טווח]],"")</f>
        <v/>
      </c>
      <c r="O783" s="3" t="str">
        <f>IF(טבלה135[[#This Row],[מניית טווחים]]&lt;&gt;"",IF(OR(30&gt;טבלה135[[#This Row],[מקסימום]],30&lt;טבלה135[[#This Row],[מינימום]]),0,1),"")</f>
        <v/>
      </c>
    </row>
    <row r="784" spans="1:15" x14ac:dyDescent="0.25">
      <c r="A784" t="s">
        <v>73</v>
      </c>
      <c r="B784">
        <v>12</v>
      </c>
      <c r="C784">
        <v>27</v>
      </c>
      <c r="D784">
        <f>טבלה135[[#This Row],[LengthofCycle]]+1</f>
        <v>28</v>
      </c>
      <c r="E784">
        <f>IF(טבלה135[[#This Row],[CycleNumber]]&lt;3,"",IF(טבלה135[[#This Row],[CycleNumber]]=3,MIN(D782:D784),IF(I783=3,MIN(D781:D783),E783)))</f>
        <v>27</v>
      </c>
      <c r="F784">
        <f>IF(טבלה135[[#This Row],[CycleNumber]]&lt;3,"",IF(טבלה135[[#This Row],[CycleNumber]]=3,MAX(D782:D784),IF(I783=3,MAX(D781:D783),F783)))</f>
        <v>29</v>
      </c>
      <c r="G784">
        <f>IF(OR(טבלה135[[#This Row],[CycleNumber]]&gt;B785,B785=""),IF(טבלה135[[#This Row],[מספר סטייה]]=3,MIN(D782:D784),טבלה135[[#This Row],[מינ קבוע]]),טבלה135[[#This Row],[מינ קבוע]])</f>
        <v>27</v>
      </c>
      <c r="H784">
        <f>IF(OR(טבלה135[[#This Row],[CycleNumber]]&gt;B785,B785=""),IF(טבלה135[[#This Row],[מספר סטייה]]=3,MAX(D782:D784),טבלה135[[#This Row],[מקס קבוע]]),טבלה135[[#This Row],[מקס קבוע]])</f>
        <v>29</v>
      </c>
      <c r="I78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קבוע]]&lt;&gt;E783,1,I783+1),0))</f>
        <v>0</v>
      </c>
      <c r="J784">
        <f>IF(AND(טבלה135[[#This Row],[CycleNumber]]&lt;B785,טבלה135[[#This Row],[מקס קבוע]]&lt;&gt;""),IF(OR(טבלה135[[#This Row],[מספר סטייה]]&lt;I785,AND(טבלה135[[#This Row],[מספר סטייה]]=3,I785=1)),0,1),"")</f>
        <v>0</v>
      </c>
      <c r="K784">
        <f>IF(טבלה135[[#This Row],[מקס קבוע]]&lt;&gt;"",טבלה135[[#This Row],[מקסימום]]-טבלה135[[#This Row],[מינימום]],"")</f>
        <v>2</v>
      </c>
      <c r="L784">
        <f>IF(IFERROR(LOOKUP(טבלה135[[#This Row],[ClientID]],פיבוט!$A$4:$A$121),FALSE)=טבלה135[[#This Row],[ClientID]],1,0)</f>
        <v>1</v>
      </c>
      <c r="M784" t="str">
        <f>IF(OR(טבלה135[[#This Row],[ClientID]]=A785),"",1)</f>
        <v/>
      </c>
      <c r="N784" s="3" t="str">
        <f>IF(טבלה135[[#This Row],[טווח]]&lt;&gt;K783,טבלה135[[#This Row],[טווח]],"")</f>
        <v/>
      </c>
      <c r="O784" s="3" t="str">
        <f>IF(טבלה135[[#This Row],[מניית טווחים]]&lt;&gt;"",IF(OR(30&gt;טבלה135[[#This Row],[מקסימום]],30&lt;טבלה135[[#This Row],[מינימום]]),0,1),"")</f>
        <v/>
      </c>
    </row>
    <row r="785" spans="1:15" x14ac:dyDescent="0.25">
      <c r="A785" t="s">
        <v>73</v>
      </c>
      <c r="B785">
        <v>13</v>
      </c>
      <c r="C785">
        <v>30</v>
      </c>
      <c r="D785">
        <f>טבלה135[[#This Row],[LengthofCycle]]+1</f>
        <v>31</v>
      </c>
      <c r="E785">
        <f>IF(טבלה135[[#This Row],[CycleNumber]]&lt;3,"",IF(טבלה135[[#This Row],[CycleNumber]]=3,MIN(D783:D785),IF(I784=3,MIN(D782:D784),E784)))</f>
        <v>27</v>
      </c>
      <c r="F785">
        <f>IF(טבלה135[[#This Row],[CycleNumber]]&lt;3,"",IF(טבלה135[[#This Row],[CycleNumber]]=3,MAX(D783:D785),IF(I784=3,MAX(D782:D784),F784)))</f>
        <v>29</v>
      </c>
      <c r="G785">
        <f>IF(OR(טבלה135[[#This Row],[CycleNumber]]&gt;B786,B786=""),IF(טבלה135[[#This Row],[מספר סטייה]]=3,MIN(D783:D785),טבלה135[[#This Row],[מינ קבוע]]),טבלה135[[#This Row],[מינ קבוע]])</f>
        <v>27</v>
      </c>
      <c r="H785">
        <f>IF(OR(טבלה135[[#This Row],[CycleNumber]]&gt;B786,B786=""),IF(טבלה135[[#This Row],[מספר סטייה]]=3,MAX(D783:D785),טבלה135[[#This Row],[מקס קבוע]]),טבלה135[[#This Row],[מקס קבוע]])</f>
        <v>29</v>
      </c>
      <c r="I78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קבוע]]&lt;&gt;E784,1,I784+1),0))</f>
        <v>1</v>
      </c>
      <c r="J785">
        <f>IF(AND(טבלה135[[#This Row],[CycleNumber]]&lt;B786,טבלה135[[#This Row],[מקס קבוע]]&lt;&gt;""),IF(OR(טבלה135[[#This Row],[מספר סטייה]]&lt;I786,AND(טבלה135[[#This Row],[מספר סטייה]]=3,I786=1)),0,1),"")</f>
        <v>0</v>
      </c>
      <c r="K785">
        <f>IF(טבלה135[[#This Row],[מקס קבוע]]&lt;&gt;"",טבלה135[[#This Row],[מקסימום]]-טבלה135[[#This Row],[מינימום]],"")</f>
        <v>2</v>
      </c>
      <c r="L785">
        <f>IF(IFERROR(LOOKUP(טבלה135[[#This Row],[ClientID]],פיבוט!$A$4:$A$121),FALSE)=טבלה135[[#This Row],[ClientID]],1,0)</f>
        <v>1</v>
      </c>
      <c r="M785" t="str">
        <f>IF(OR(טבלה135[[#This Row],[ClientID]]=A786),"",1)</f>
        <v/>
      </c>
      <c r="N785" s="3" t="str">
        <f>IF(טבלה135[[#This Row],[טווח]]&lt;&gt;K784,טבלה135[[#This Row],[טווח]],"")</f>
        <v/>
      </c>
      <c r="O785" s="3" t="str">
        <f>IF(טבלה135[[#This Row],[מניית טווחים]]&lt;&gt;"",IF(OR(30&gt;טבלה135[[#This Row],[מקסימום]],30&lt;טבלה135[[#This Row],[מינימום]]),0,1),"")</f>
        <v/>
      </c>
    </row>
    <row r="786" spans="1:15" x14ac:dyDescent="0.25">
      <c r="A786" t="s">
        <v>73</v>
      </c>
      <c r="B786">
        <v>14</v>
      </c>
      <c r="C786">
        <v>29</v>
      </c>
      <c r="D786">
        <f>טבלה135[[#This Row],[LengthofCycle]]+1</f>
        <v>30</v>
      </c>
      <c r="E786">
        <f>IF(טבלה135[[#This Row],[CycleNumber]]&lt;3,"",IF(טבלה135[[#This Row],[CycleNumber]]=3,MIN(D784:D786),IF(I785=3,MIN(D783:D785),E785)))</f>
        <v>27</v>
      </c>
      <c r="F786">
        <f>IF(טבלה135[[#This Row],[CycleNumber]]&lt;3,"",IF(טבלה135[[#This Row],[CycleNumber]]=3,MAX(D784:D786),IF(I785=3,MAX(D783:D785),F785)))</f>
        <v>29</v>
      </c>
      <c r="G786">
        <f>IF(OR(טבלה135[[#This Row],[CycleNumber]]&gt;B787,B787=""),IF(טבלה135[[#This Row],[מספר סטייה]]=3,MIN(D784:D786),טבלה135[[#This Row],[מינ קבוע]]),טבלה135[[#This Row],[מינ קבוע]])</f>
        <v>27</v>
      </c>
      <c r="H786">
        <f>IF(OR(טבלה135[[#This Row],[CycleNumber]]&gt;B787,B787=""),IF(טבלה135[[#This Row],[מספר סטייה]]=3,MAX(D784:D786),טבלה135[[#This Row],[מקס קבוע]]),טבלה135[[#This Row],[מקס קבוע]])</f>
        <v>29</v>
      </c>
      <c r="I78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קבוע]]&lt;&gt;E785,1,I785+1),0))</f>
        <v>2</v>
      </c>
      <c r="J786">
        <f>IF(AND(טבלה135[[#This Row],[CycleNumber]]&lt;B787,טבלה135[[#This Row],[מקס קבוע]]&lt;&gt;""),IF(OR(טבלה135[[#This Row],[מספר סטייה]]&lt;I787,AND(טבלה135[[#This Row],[מספר סטייה]]=3,I787=1)),0,1),"")</f>
        <v>1</v>
      </c>
      <c r="K786">
        <f>IF(טבלה135[[#This Row],[מקס קבוע]]&lt;&gt;"",טבלה135[[#This Row],[מקסימום]]-טבלה135[[#This Row],[מינימום]],"")</f>
        <v>2</v>
      </c>
      <c r="L786">
        <f>IF(IFERROR(LOOKUP(טבלה135[[#This Row],[ClientID]],פיבוט!$A$4:$A$121),FALSE)=טבלה135[[#This Row],[ClientID]],1,0)</f>
        <v>1</v>
      </c>
      <c r="M786" t="str">
        <f>IF(OR(טבלה135[[#This Row],[ClientID]]=A787),"",1)</f>
        <v/>
      </c>
      <c r="N786" s="3" t="str">
        <f>IF(טבלה135[[#This Row],[טווח]]&lt;&gt;K785,טבלה135[[#This Row],[טווח]],"")</f>
        <v/>
      </c>
      <c r="O786" s="3" t="str">
        <f>IF(טבלה135[[#This Row],[מניית טווחים]]&lt;&gt;"",IF(OR(30&gt;טבלה135[[#This Row],[מקסימום]],30&lt;טבלה135[[#This Row],[מינימום]]),0,1),"")</f>
        <v/>
      </c>
    </row>
    <row r="787" spans="1:15" x14ac:dyDescent="0.25">
      <c r="A787" t="s">
        <v>73</v>
      </c>
      <c r="B787">
        <v>15</v>
      </c>
      <c r="C787">
        <v>27</v>
      </c>
      <c r="D787">
        <f>טבלה135[[#This Row],[LengthofCycle]]+1</f>
        <v>28</v>
      </c>
      <c r="E787">
        <f>IF(טבלה135[[#This Row],[CycleNumber]]&lt;3,"",IF(טבלה135[[#This Row],[CycleNumber]]=3,MIN(D785:D787),IF(I786=3,MIN(D784:D786),E786)))</f>
        <v>27</v>
      </c>
      <c r="F787">
        <f>IF(טבלה135[[#This Row],[CycleNumber]]&lt;3,"",IF(טבלה135[[#This Row],[CycleNumber]]=3,MAX(D785:D787),IF(I786=3,MAX(D784:D786),F786)))</f>
        <v>29</v>
      </c>
      <c r="G787">
        <f>IF(OR(טבלה135[[#This Row],[CycleNumber]]&gt;B788,B788=""),IF(טבלה135[[#This Row],[מספר סטייה]]=3,MIN(D785:D787),טבלה135[[#This Row],[מינ קבוע]]),טבלה135[[#This Row],[מינ קבוע]])</f>
        <v>27</v>
      </c>
      <c r="H787">
        <f>IF(OR(טבלה135[[#This Row],[CycleNumber]]&gt;B788,B788=""),IF(טבלה135[[#This Row],[מספר סטייה]]=3,MAX(D785:D787),טבלה135[[#This Row],[מקס קבוע]]),טבלה135[[#This Row],[מקס קבוע]])</f>
        <v>29</v>
      </c>
      <c r="I78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קבוע]]&lt;&gt;E786,1,I786+1),0))</f>
        <v>0</v>
      </c>
      <c r="J787">
        <f>IF(AND(טבלה135[[#This Row],[CycleNumber]]&lt;B788,טבלה135[[#This Row],[מקס קבוע]]&lt;&gt;""),IF(OR(טבלה135[[#This Row],[מספר סטייה]]&lt;I788,AND(טבלה135[[#This Row],[מספר סטייה]]=3,I788=1)),0,1),"")</f>
        <v>1</v>
      </c>
      <c r="K787">
        <f>IF(טבלה135[[#This Row],[מקס קבוע]]&lt;&gt;"",טבלה135[[#This Row],[מקסימום]]-טבלה135[[#This Row],[מינימום]],"")</f>
        <v>2</v>
      </c>
      <c r="L787">
        <f>IF(IFERROR(LOOKUP(טבלה135[[#This Row],[ClientID]],פיבוט!$A$4:$A$121),FALSE)=טבלה135[[#This Row],[ClientID]],1,0)</f>
        <v>1</v>
      </c>
      <c r="M787" t="str">
        <f>IF(OR(טבלה135[[#This Row],[ClientID]]=A788),"",1)</f>
        <v/>
      </c>
      <c r="N787" s="3" t="str">
        <f>IF(טבלה135[[#This Row],[טווח]]&lt;&gt;K786,טבלה135[[#This Row],[טווח]],"")</f>
        <v/>
      </c>
      <c r="O787" s="3" t="str">
        <f>IF(טבלה135[[#This Row],[מניית טווחים]]&lt;&gt;"",IF(OR(30&gt;טבלה135[[#This Row],[מקסימום]],30&lt;טבלה135[[#This Row],[מינימום]]),0,1),"")</f>
        <v/>
      </c>
    </row>
    <row r="788" spans="1:15" x14ac:dyDescent="0.25">
      <c r="A788" t="s">
        <v>73</v>
      </c>
      <c r="B788">
        <v>16</v>
      </c>
      <c r="C788">
        <v>27</v>
      </c>
      <c r="D788">
        <f>טבלה135[[#This Row],[LengthofCycle]]+1</f>
        <v>28</v>
      </c>
      <c r="E788">
        <f>IF(טבלה135[[#This Row],[CycleNumber]]&lt;3,"",IF(טבלה135[[#This Row],[CycleNumber]]=3,MIN(D786:D788),IF(I787=3,MIN(D785:D787),E787)))</f>
        <v>27</v>
      </c>
      <c r="F788">
        <f>IF(טבלה135[[#This Row],[CycleNumber]]&lt;3,"",IF(טבלה135[[#This Row],[CycleNumber]]=3,MAX(D786:D788),IF(I787=3,MAX(D785:D787),F787)))</f>
        <v>29</v>
      </c>
      <c r="G788">
        <f>IF(OR(טבלה135[[#This Row],[CycleNumber]]&gt;B789,B789=""),IF(טבלה135[[#This Row],[מספר סטייה]]=3,MIN(D786:D788),טבלה135[[#This Row],[מינ קבוע]]),טבלה135[[#This Row],[מינ קבוע]])</f>
        <v>27</v>
      </c>
      <c r="H788">
        <f>IF(OR(טבלה135[[#This Row],[CycleNumber]]&gt;B789,B789=""),IF(טבלה135[[#This Row],[מספר סטייה]]=3,MAX(D786:D788),טבלה135[[#This Row],[מקס קבוע]]),טבלה135[[#This Row],[מקס קבוע]])</f>
        <v>29</v>
      </c>
      <c r="I78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קבוע]]&lt;&gt;E787,1,I787+1),0))</f>
        <v>0</v>
      </c>
      <c r="J788">
        <f>IF(AND(טבלה135[[#This Row],[CycleNumber]]&lt;B789,טבלה135[[#This Row],[מקס קבוע]]&lt;&gt;""),IF(OR(טבלה135[[#This Row],[מספר סטייה]]&lt;I789,AND(טבלה135[[#This Row],[מספר סטייה]]=3,I789=1)),0,1),"")</f>
        <v>1</v>
      </c>
      <c r="K788">
        <f>IF(טבלה135[[#This Row],[מקס קבוע]]&lt;&gt;"",טבלה135[[#This Row],[מקסימום]]-טבלה135[[#This Row],[מינימום]],"")</f>
        <v>2</v>
      </c>
      <c r="L788">
        <f>IF(IFERROR(LOOKUP(טבלה135[[#This Row],[ClientID]],פיבוט!$A$4:$A$121),FALSE)=טבלה135[[#This Row],[ClientID]],1,0)</f>
        <v>1</v>
      </c>
      <c r="M788" t="str">
        <f>IF(OR(טבלה135[[#This Row],[ClientID]]=A789),"",1)</f>
        <v/>
      </c>
      <c r="N788" s="3" t="str">
        <f>IF(טבלה135[[#This Row],[טווח]]&lt;&gt;K787,טבלה135[[#This Row],[טווח]],"")</f>
        <v/>
      </c>
      <c r="O788" s="3" t="str">
        <f>IF(טבלה135[[#This Row],[מניית טווחים]]&lt;&gt;"",IF(OR(30&gt;טבלה135[[#This Row],[מקסימום]],30&lt;טבלה135[[#This Row],[מינימום]]),0,1),"")</f>
        <v/>
      </c>
    </row>
    <row r="789" spans="1:15" x14ac:dyDescent="0.25">
      <c r="A789" t="s">
        <v>73</v>
      </c>
      <c r="B789">
        <v>17</v>
      </c>
      <c r="C789">
        <v>28</v>
      </c>
      <c r="D789">
        <f>טבלה135[[#This Row],[LengthofCycle]]+1</f>
        <v>29</v>
      </c>
      <c r="E789">
        <f>IF(טבלה135[[#This Row],[CycleNumber]]&lt;3,"",IF(טבלה135[[#This Row],[CycleNumber]]=3,MIN(D787:D789),IF(I788=3,MIN(D786:D788),E788)))</f>
        <v>27</v>
      </c>
      <c r="F789">
        <f>IF(טבלה135[[#This Row],[CycleNumber]]&lt;3,"",IF(טבלה135[[#This Row],[CycleNumber]]=3,MAX(D787:D789),IF(I788=3,MAX(D786:D788),F788)))</f>
        <v>29</v>
      </c>
      <c r="G789">
        <f>IF(OR(טבלה135[[#This Row],[CycleNumber]]&gt;B790,B790=""),IF(טבלה135[[#This Row],[מספר סטייה]]=3,MIN(D787:D789),טבלה135[[#This Row],[מינ קבוע]]),טבלה135[[#This Row],[מינ קבוע]])</f>
        <v>27</v>
      </c>
      <c r="H789">
        <f>IF(OR(טבלה135[[#This Row],[CycleNumber]]&gt;B790,B790=""),IF(טבלה135[[#This Row],[מספר סטייה]]=3,MAX(D787:D789),טבלה135[[#This Row],[מקס קבוע]]),טבלה135[[#This Row],[מקס קבוע]])</f>
        <v>29</v>
      </c>
      <c r="I78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קבוע]]&lt;&gt;E788,1,I788+1),0))</f>
        <v>0</v>
      </c>
      <c r="J789">
        <f>IF(AND(טבלה135[[#This Row],[CycleNumber]]&lt;B790,טבלה135[[#This Row],[מקס קבוע]]&lt;&gt;""),IF(OR(טבלה135[[#This Row],[מספר סטייה]]&lt;I790,AND(טבלה135[[#This Row],[מספר סטייה]]=3,I790=1)),0,1),"")</f>
        <v>1</v>
      </c>
      <c r="K789">
        <f>IF(טבלה135[[#This Row],[מקס קבוע]]&lt;&gt;"",טבלה135[[#This Row],[מקסימום]]-טבלה135[[#This Row],[מינימום]],"")</f>
        <v>2</v>
      </c>
      <c r="L789">
        <f>IF(IFERROR(LOOKUP(טבלה135[[#This Row],[ClientID]],פיבוט!$A$4:$A$121),FALSE)=טבלה135[[#This Row],[ClientID]],1,0)</f>
        <v>1</v>
      </c>
      <c r="M789" t="str">
        <f>IF(OR(טבלה135[[#This Row],[ClientID]]=A790),"",1)</f>
        <v/>
      </c>
      <c r="N789" s="3" t="str">
        <f>IF(טבלה135[[#This Row],[טווח]]&lt;&gt;K788,טבלה135[[#This Row],[טווח]],"")</f>
        <v/>
      </c>
      <c r="O789" s="3" t="str">
        <f>IF(טבלה135[[#This Row],[מניית טווחים]]&lt;&gt;"",IF(OR(30&gt;טבלה135[[#This Row],[מקסימום]],30&lt;טבלה135[[#This Row],[מינימום]]),0,1),"")</f>
        <v/>
      </c>
    </row>
    <row r="790" spans="1:15" x14ac:dyDescent="0.25">
      <c r="A790" t="s">
        <v>73</v>
      </c>
      <c r="B790">
        <v>18</v>
      </c>
      <c r="C790">
        <v>28</v>
      </c>
      <c r="D790">
        <f>טבלה135[[#This Row],[LengthofCycle]]+1</f>
        <v>29</v>
      </c>
      <c r="E790">
        <f>IF(טבלה135[[#This Row],[CycleNumber]]&lt;3,"",IF(טבלה135[[#This Row],[CycleNumber]]=3,MIN(D788:D790),IF(I789=3,MIN(D787:D789),E789)))</f>
        <v>27</v>
      </c>
      <c r="F790">
        <f>IF(טבלה135[[#This Row],[CycleNumber]]&lt;3,"",IF(טבלה135[[#This Row],[CycleNumber]]=3,MAX(D788:D790),IF(I789=3,MAX(D787:D789),F789)))</f>
        <v>29</v>
      </c>
      <c r="G790">
        <f>IF(OR(טבלה135[[#This Row],[CycleNumber]]&gt;B791,B791=""),IF(טבלה135[[#This Row],[מספר סטייה]]=3,MIN(D788:D790),טבלה135[[#This Row],[מינ קבוע]]),טבלה135[[#This Row],[מינ קבוע]])</f>
        <v>27</v>
      </c>
      <c r="H790">
        <f>IF(OR(טבלה135[[#This Row],[CycleNumber]]&gt;B791,B791=""),IF(טבלה135[[#This Row],[מספר סטייה]]=3,MAX(D788:D790),טבלה135[[#This Row],[מקס קבוע]]),טבלה135[[#This Row],[מקס קבוע]])</f>
        <v>29</v>
      </c>
      <c r="I79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קבוע]]&lt;&gt;E789,1,I789+1),0))</f>
        <v>0</v>
      </c>
      <c r="J790">
        <f>IF(AND(טבלה135[[#This Row],[CycleNumber]]&lt;B791,טבלה135[[#This Row],[מקס קבוע]]&lt;&gt;""),IF(OR(טבלה135[[#This Row],[מספר סטייה]]&lt;I791,AND(טבלה135[[#This Row],[מספר סטייה]]=3,I791=1)),0,1),"")</f>
        <v>1</v>
      </c>
      <c r="K790">
        <f>IF(טבלה135[[#This Row],[מקס קבוע]]&lt;&gt;"",טבלה135[[#This Row],[מקסימום]]-טבלה135[[#This Row],[מינימום]],"")</f>
        <v>2</v>
      </c>
      <c r="L790">
        <f>IF(IFERROR(LOOKUP(טבלה135[[#This Row],[ClientID]],פיבוט!$A$4:$A$121),FALSE)=טבלה135[[#This Row],[ClientID]],1,0)</f>
        <v>1</v>
      </c>
      <c r="M790" t="str">
        <f>IF(OR(טבלה135[[#This Row],[ClientID]]=A791),"",1)</f>
        <v/>
      </c>
      <c r="N790" s="3" t="str">
        <f>IF(טבלה135[[#This Row],[טווח]]&lt;&gt;K789,טבלה135[[#This Row],[טווח]],"")</f>
        <v/>
      </c>
      <c r="O790" s="3" t="str">
        <f>IF(טבלה135[[#This Row],[מניית טווחים]]&lt;&gt;"",IF(OR(30&gt;טבלה135[[#This Row],[מקסימום]],30&lt;טבלה135[[#This Row],[מינימום]]),0,1),"")</f>
        <v/>
      </c>
    </row>
    <row r="791" spans="1:15" x14ac:dyDescent="0.25">
      <c r="A791" t="s">
        <v>73</v>
      </c>
      <c r="B791">
        <v>19</v>
      </c>
      <c r="C791">
        <v>28</v>
      </c>
      <c r="D791">
        <f>טבלה135[[#This Row],[LengthofCycle]]+1</f>
        <v>29</v>
      </c>
      <c r="E791">
        <f>IF(טבלה135[[#This Row],[CycleNumber]]&lt;3,"",IF(טבלה135[[#This Row],[CycleNumber]]=3,MIN(D789:D791),IF(I790=3,MIN(D788:D790),E790)))</f>
        <v>27</v>
      </c>
      <c r="F791">
        <f>IF(טבלה135[[#This Row],[CycleNumber]]&lt;3,"",IF(טבלה135[[#This Row],[CycleNumber]]=3,MAX(D789:D791),IF(I790=3,MAX(D788:D790),F790)))</f>
        <v>29</v>
      </c>
      <c r="G791">
        <f>IF(OR(טבלה135[[#This Row],[CycleNumber]]&gt;B792,B792=""),IF(טבלה135[[#This Row],[מספר סטייה]]=3,MIN(D789:D791),טבלה135[[#This Row],[מינ קבוע]]),טבלה135[[#This Row],[מינ קבוע]])</f>
        <v>27</v>
      </c>
      <c r="H791">
        <f>IF(OR(טבלה135[[#This Row],[CycleNumber]]&gt;B792,B792=""),IF(טבלה135[[#This Row],[מספר סטייה]]=3,MAX(D789:D791),טבלה135[[#This Row],[מקס קבוע]]),טבלה135[[#This Row],[מקס קבוע]])</f>
        <v>29</v>
      </c>
      <c r="I79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קבוע]]&lt;&gt;E790,1,I790+1),0))</f>
        <v>0</v>
      </c>
      <c r="J791">
        <f>IF(AND(טבלה135[[#This Row],[CycleNumber]]&lt;B792,טבלה135[[#This Row],[מקס קבוע]]&lt;&gt;""),IF(OR(טבלה135[[#This Row],[מספר סטייה]]&lt;I792,AND(טבלה135[[#This Row],[מספר סטייה]]=3,I792=1)),0,1),"")</f>
        <v>1</v>
      </c>
      <c r="K791">
        <f>IF(טבלה135[[#This Row],[מקס קבוע]]&lt;&gt;"",טבלה135[[#This Row],[מקסימום]]-טבלה135[[#This Row],[מינימום]],"")</f>
        <v>2</v>
      </c>
      <c r="L791">
        <f>IF(IFERROR(LOOKUP(טבלה135[[#This Row],[ClientID]],פיבוט!$A$4:$A$121),FALSE)=טבלה135[[#This Row],[ClientID]],1,0)</f>
        <v>1</v>
      </c>
      <c r="M791" t="str">
        <f>IF(OR(טבלה135[[#This Row],[ClientID]]=A792),"",1)</f>
        <v/>
      </c>
      <c r="N791" s="3" t="str">
        <f>IF(טבלה135[[#This Row],[טווח]]&lt;&gt;K790,טבלה135[[#This Row],[טווח]],"")</f>
        <v/>
      </c>
      <c r="O791" s="3" t="str">
        <f>IF(טבלה135[[#This Row],[מניית טווחים]]&lt;&gt;"",IF(OR(30&gt;טבלה135[[#This Row],[מקסימום]],30&lt;טבלה135[[#This Row],[מינימום]]),0,1),"")</f>
        <v/>
      </c>
    </row>
    <row r="792" spans="1:15" x14ac:dyDescent="0.25">
      <c r="A792" t="s">
        <v>73</v>
      </c>
      <c r="B792">
        <v>20</v>
      </c>
      <c r="C792">
        <v>27</v>
      </c>
      <c r="D792">
        <f>טבלה135[[#This Row],[LengthofCycle]]+1</f>
        <v>28</v>
      </c>
      <c r="E792">
        <f>IF(טבלה135[[#This Row],[CycleNumber]]&lt;3,"",IF(טבלה135[[#This Row],[CycleNumber]]=3,MIN(D790:D792),IF(I791=3,MIN(D789:D791),E791)))</f>
        <v>27</v>
      </c>
      <c r="F792">
        <f>IF(טבלה135[[#This Row],[CycleNumber]]&lt;3,"",IF(טבלה135[[#This Row],[CycleNumber]]=3,MAX(D790:D792),IF(I791=3,MAX(D789:D791),F791)))</f>
        <v>29</v>
      </c>
      <c r="G792">
        <f>IF(OR(טבלה135[[#This Row],[CycleNumber]]&gt;B793,B793=""),IF(טבלה135[[#This Row],[מספר סטייה]]=3,MIN(D790:D792),טבלה135[[#This Row],[מינ קבוע]]),טבלה135[[#This Row],[מינ קבוע]])</f>
        <v>27</v>
      </c>
      <c r="H792">
        <f>IF(OR(טבלה135[[#This Row],[CycleNumber]]&gt;B793,B793=""),IF(טבלה135[[#This Row],[מספר סטייה]]=3,MAX(D790:D792),טבלה135[[#This Row],[מקס קבוע]]),טבלה135[[#This Row],[מקס קבוע]])</f>
        <v>29</v>
      </c>
      <c r="I79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קבוע]]&lt;&gt;E791,1,I791+1),0))</f>
        <v>0</v>
      </c>
      <c r="J792">
        <f>IF(AND(טבלה135[[#This Row],[CycleNumber]]&lt;B793,טבלה135[[#This Row],[מקס קבוע]]&lt;&gt;""),IF(OR(טבלה135[[#This Row],[מספר סטייה]]&lt;I793,AND(טבלה135[[#This Row],[מספר סטייה]]=3,I793=1)),0,1),"")</f>
        <v>1</v>
      </c>
      <c r="K792">
        <f>IF(טבלה135[[#This Row],[מקס קבוע]]&lt;&gt;"",טבלה135[[#This Row],[מקסימום]]-טבלה135[[#This Row],[מינימום]],"")</f>
        <v>2</v>
      </c>
      <c r="L792">
        <f>IF(IFERROR(LOOKUP(טבלה135[[#This Row],[ClientID]],פיבוט!$A$4:$A$121),FALSE)=טבלה135[[#This Row],[ClientID]],1,0)</f>
        <v>1</v>
      </c>
      <c r="M792" t="str">
        <f>IF(OR(טבלה135[[#This Row],[ClientID]]=A793),"",1)</f>
        <v/>
      </c>
      <c r="N792" s="3" t="str">
        <f>IF(טבלה135[[#This Row],[טווח]]&lt;&gt;K791,טבלה135[[#This Row],[טווח]],"")</f>
        <v/>
      </c>
      <c r="O792" s="3" t="str">
        <f>IF(טבלה135[[#This Row],[מניית טווחים]]&lt;&gt;"",IF(OR(30&gt;טבלה135[[#This Row],[מקסימום]],30&lt;טבלה135[[#This Row],[מינימום]]),0,1),"")</f>
        <v/>
      </c>
    </row>
    <row r="793" spans="1:15" x14ac:dyDescent="0.25">
      <c r="A793" t="s">
        <v>73</v>
      </c>
      <c r="B793">
        <v>21</v>
      </c>
      <c r="C793">
        <v>28</v>
      </c>
      <c r="D793">
        <f>טבלה135[[#This Row],[LengthofCycle]]+1</f>
        <v>29</v>
      </c>
      <c r="E793">
        <f>IF(טבלה135[[#This Row],[CycleNumber]]&lt;3,"",IF(טבלה135[[#This Row],[CycleNumber]]=3,MIN(D791:D793),IF(I792=3,MIN(D790:D792),E792)))</f>
        <v>27</v>
      </c>
      <c r="F793">
        <f>IF(טבלה135[[#This Row],[CycleNumber]]&lt;3,"",IF(טבלה135[[#This Row],[CycleNumber]]=3,MAX(D791:D793),IF(I792=3,MAX(D790:D792),F792)))</f>
        <v>29</v>
      </c>
      <c r="G793">
        <f>IF(OR(טבלה135[[#This Row],[CycleNumber]]&gt;B794,B794=""),IF(טבלה135[[#This Row],[מספר סטייה]]=3,MIN(D791:D793),טבלה135[[#This Row],[מינ קבוע]]),טבלה135[[#This Row],[מינ קבוע]])</f>
        <v>27</v>
      </c>
      <c r="H793">
        <f>IF(OR(טבלה135[[#This Row],[CycleNumber]]&gt;B794,B794=""),IF(טבלה135[[#This Row],[מספר סטייה]]=3,MAX(D791:D793),טבלה135[[#This Row],[מקס קבוע]]),טבלה135[[#This Row],[מקס קבוע]])</f>
        <v>29</v>
      </c>
      <c r="I79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קבוע]]&lt;&gt;E792,1,I792+1),0))</f>
        <v>0</v>
      </c>
      <c r="J793">
        <f>IF(AND(טבלה135[[#This Row],[CycleNumber]]&lt;B794,טבלה135[[#This Row],[מקס קבוע]]&lt;&gt;""),IF(OR(טבלה135[[#This Row],[מספר סטייה]]&lt;I794,AND(טבלה135[[#This Row],[מספר סטייה]]=3,I794=1)),0,1),"")</f>
        <v>1</v>
      </c>
      <c r="K793">
        <f>IF(טבלה135[[#This Row],[מקס קבוע]]&lt;&gt;"",טבלה135[[#This Row],[מקסימום]]-טבלה135[[#This Row],[מינימום]],"")</f>
        <v>2</v>
      </c>
      <c r="L793">
        <f>IF(IFERROR(LOOKUP(טבלה135[[#This Row],[ClientID]],פיבוט!$A$4:$A$121),FALSE)=טבלה135[[#This Row],[ClientID]],1,0)</f>
        <v>1</v>
      </c>
      <c r="M793" t="str">
        <f>IF(OR(טבלה135[[#This Row],[ClientID]]=A794),"",1)</f>
        <v/>
      </c>
      <c r="N793" s="3" t="str">
        <f>IF(טבלה135[[#This Row],[טווח]]&lt;&gt;K792,טבלה135[[#This Row],[טווח]],"")</f>
        <v/>
      </c>
      <c r="O793" s="3" t="str">
        <f>IF(טבלה135[[#This Row],[מניית טווחים]]&lt;&gt;"",IF(OR(30&gt;טבלה135[[#This Row],[מקסימום]],30&lt;טבלה135[[#This Row],[מינימום]]),0,1),"")</f>
        <v/>
      </c>
    </row>
    <row r="794" spans="1:15" x14ac:dyDescent="0.25">
      <c r="A794" t="s">
        <v>73</v>
      </c>
      <c r="B794">
        <v>22</v>
      </c>
      <c r="C794">
        <v>28</v>
      </c>
      <c r="D794">
        <f>טבלה135[[#This Row],[LengthofCycle]]+1</f>
        <v>29</v>
      </c>
      <c r="E794">
        <f>IF(טבלה135[[#This Row],[CycleNumber]]&lt;3,"",IF(טבלה135[[#This Row],[CycleNumber]]=3,MIN(D792:D794),IF(I793=3,MIN(D791:D793),E793)))</f>
        <v>27</v>
      </c>
      <c r="F794">
        <f>IF(טבלה135[[#This Row],[CycleNumber]]&lt;3,"",IF(טבלה135[[#This Row],[CycleNumber]]=3,MAX(D792:D794),IF(I793=3,MAX(D791:D793),F793)))</f>
        <v>29</v>
      </c>
      <c r="G794">
        <f>IF(OR(טבלה135[[#This Row],[CycleNumber]]&gt;B795,B795=""),IF(טבלה135[[#This Row],[מספר סטייה]]=3,MIN(D792:D794),טבלה135[[#This Row],[מינ קבוע]]),טבלה135[[#This Row],[מינ קבוע]])</f>
        <v>27</v>
      </c>
      <c r="H794">
        <f>IF(OR(טבלה135[[#This Row],[CycleNumber]]&gt;B795,B795=""),IF(טבלה135[[#This Row],[מספר סטייה]]=3,MAX(D792:D794),טבלה135[[#This Row],[מקס קבוע]]),טבלה135[[#This Row],[מקס קבוע]])</f>
        <v>29</v>
      </c>
      <c r="I79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קבוע]]&lt;&gt;E793,1,I793+1),0))</f>
        <v>0</v>
      </c>
      <c r="J794">
        <f>IF(AND(טבלה135[[#This Row],[CycleNumber]]&lt;B795,טבלה135[[#This Row],[מקס קבוע]]&lt;&gt;""),IF(OR(טבלה135[[#This Row],[מספר סטייה]]&lt;I795,AND(טבלה135[[#This Row],[מספר סטייה]]=3,I795=1)),0,1),"")</f>
        <v>1</v>
      </c>
      <c r="K794">
        <f>IF(טבלה135[[#This Row],[מקס קבוע]]&lt;&gt;"",טבלה135[[#This Row],[מקסימום]]-טבלה135[[#This Row],[מינימום]],"")</f>
        <v>2</v>
      </c>
      <c r="L794">
        <f>IF(IFERROR(LOOKUP(טבלה135[[#This Row],[ClientID]],פיבוט!$A$4:$A$121),FALSE)=טבלה135[[#This Row],[ClientID]],1,0)</f>
        <v>1</v>
      </c>
      <c r="M794" t="str">
        <f>IF(OR(טבלה135[[#This Row],[ClientID]]=A795),"",1)</f>
        <v/>
      </c>
      <c r="N794" s="3" t="str">
        <f>IF(טבלה135[[#This Row],[טווח]]&lt;&gt;K793,טבלה135[[#This Row],[טווח]],"")</f>
        <v/>
      </c>
      <c r="O794" s="3" t="str">
        <f>IF(טבלה135[[#This Row],[מניית טווחים]]&lt;&gt;"",IF(OR(30&gt;טבלה135[[#This Row],[מקסימום]],30&lt;טבלה135[[#This Row],[מינימום]]),0,1),"")</f>
        <v/>
      </c>
    </row>
    <row r="795" spans="1:15" x14ac:dyDescent="0.25">
      <c r="A795" t="s">
        <v>73</v>
      </c>
      <c r="B795">
        <v>23</v>
      </c>
      <c r="C795">
        <v>28</v>
      </c>
      <c r="D795">
        <f>טבלה135[[#This Row],[LengthofCycle]]+1</f>
        <v>29</v>
      </c>
      <c r="E795">
        <f>IF(טבלה135[[#This Row],[CycleNumber]]&lt;3,"",IF(טבלה135[[#This Row],[CycleNumber]]=3,MIN(D793:D795),IF(I794=3,MIN(D792:D794),E794)))</f>
        <v>27</v>
      </c>
      <c r="F795">
        <f>IF(טבלה135[[#This Row],[CycleNumber]]&lt;3,"",IF(טבלה135[[#This Row],[CycleNumber]]=3,MAX(D793:D795),IF(I794=3,MAX(D792:D794),F794)))</f>
        <v>29</v>
      </c>
      <c r="G795">
        <f>IF(OR(טבלה135[[#This Row],[CycleNumber]]&gt;B796,B796=""),IF(טבלה135[[#This Row],[מספר סטייה]]=3,MIN(D793:D795),טבלה135[[#This Row],[מינ קבוע]]),טבלה135[[#This Row],[מינ קבוע]])</f>
        <v>27</v>
      </c>
      <c r="H795">
        <f>IF(OR(טבלה135[[#This Row],[CycleNumber]]&gt;B796,B796=""),IF(טבלה135[[#This Row],[מספר סטייה]]=3,MAX(D793:D795),טבלה135[[#This Row],[מקס קבוע]]),טבלה135[[#This Row],[מקס קבוע]])</f>
        <v>29</v>
      </c>
      <c r="I79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קבוע]]&lt;&gt;E794,1,I794+1),0))</f>
        <v>0</v>
      </c>
      <c r="J795" t="str">
        <f>IF(AND(טבלה135[[#This Row],[CycleNumber]]&lt;B796,טבלה135[[#This Row],[מקס קבוע]]&lt;&gt;""),IF(OR(טבלה135[[#This Row],[מספר סטייה]]&lt;I796,AND(טבלה135[[#This Row],[מספר סטייה]]=3,I796=1)),0,1),"")</f>
        <v/>
      </c>
      <c r="K795">
        <f>IF(טבלה135[[#This Row],[מקס קבוע]]&lt;&gt;"",טבלה135[[#This Row],[מקסימום]]-טבלה135[[#This Row],[מינימום]],"")</f>
        <v>2</v>
      </c>
      <c r="L795">
        <f>IF(IFERROR(LOOKUP(טבלה135[[#This Row],[ClientID]],פיבוט!$A$4:$A$121),FALSE)=טבלה135[[#This Row],[ClientID]],1,0)</f>
        <v>1</v>
      </c>
      <c r="M795">
        <f>IF(OR(טבלה135[[#This Row],[ClientID]]=A796),"",1)</f>
        <v>1</v>
      </c>
      <c r="N795" s="3" t="str">
        <f>IF(טבלה135[[#This Row],[טווח]]&lt;&gt;K794,טבלה135[[#This Row],[טווח]],"")</f>
        <v/>
      </c>
      <c r="O795" s="3" t="str">
        <f>IF(טבלה135[[#This Row],[מניית טווחים]]&lt;&gt;"",IF(OR(30&gt;טבלה135[[#This Row],[מקסימום]],30&lt;טבלה135[[#This Row],[מינימום]]),0,1),"")</f>
        <v/>
      </c>
    </row>
    <row r="796" spans="1:15" x14ac:dyDescent="0.25">
      <c r="A796" t="s">
        <v>74</v>
      </c>
      <c r="B796">
        <v>1</v>
      </c>
      <c r="C796">
        <v>30</v>
      </c>
      <c r="D796">
        <f>טבלה135[[#This Row],[LengthofCycle]]+1</f>
        <v>31</v>
      </c>
      <c r="E796" t="str">
        <f>IF(טבלה135[[#This Row],[CycleNumber]]&lt;3,"",IF(טבלה135[[#This Row],[CycleNumber]]=3,MIN(D794:D796),IF(I795=3,MIN(D793:D795),E795)))</f>
        <v/>
      </c>
      <c r="F796" t="str">
        <f>IF(טבלה135[[#This Row],[CycleNumber]]&lt;3,"",IF(טבלה135[[#This Row],[CycleNumber]]=3,MAX(D794:D796),IF(I795=3,MAX(D793:D795),F795)))</f>
        <v/>
      </c>
      <c r="G796" t="str">
        <f>IF(OR(טבלה135[[#This Row],[CycleNumber]]&gt;B797,B797=""),IF(טבלה135[[#This Row],[מספר סטייה]]=3,MIN(D794:D796),טבלה135[[#This Row],[מינ קבוע]]),טבלה135[[#This Row],[מינ קבוע]])</f>
        <v/>
      </c>
      <c r="H796" t="str">
        <f>IF(OR(טבלה135[[#This Row],[CycleNumber]]&gt;B797,B797=""),IF(טבלה135[[#This Row],[מספר סטייה]]=3,MAX(D794:D796),טבלה135[[#This Row],[מקס קבוע]]),טבלה135[[#This Row],[מקס קבוע]])</f>
        <v/>
      </c>
      <c r="I79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קבוע]]&lt;&gt;E795,1,I795+1),0))</f>
        <v/>
      </c>
      <c r="J796" t="str">
        <f>IF(AND(טבלה135[[#This Row],[CycleNumber]]&lt;B797,טבלה135[[#This Row],[מקס קבוע]]&lt;&gt;""),IF(OR(טבלה135[[#This Row],[מספר סטייה]]&lt;I797,AND(טבלה135[[#This Row],[מספר סטייה]]=3,I797=1)),0,1),"")</f>
        <v/>
      </c>
      <c r="K796" t="str">
        <f>IF(טבלה135[[#This Row],[מקס קבוע]]&lt;&gt;"",טבלה135[[#This Row],[מקסימום]]-טבלה135[[#This Row],[מינימום]],"")</f>
        <v/>
      </c>
      <c r="L796">
        <f>IF(IFERROR(LOOKUP(טבלה135[[#This Row],[ClientID]],פיבוט!$A$4:$A$121),FALSE)=טבלה135[[#This Row],[ClientID]],1,0)</f>
        <v>1</v>
      </c>
      <c r="M796" t="str">
        <f>IF(OR(טבלה135[[#This Row],[ClientID]]=A797),"",1)</f>
        <v/>
      </c>
      <c r="N796" s="3" t="str">
        <f>IF(טבלה135[[#This Row],[טווח]]&lt;&gt;K795,טבלה135[[#This Row],[טווח]],"")</f>
        <v/>
      </c>
      <c r="O796" s="3" t="str">
        <f>IF(טבלה135[[#This Row],[מניית טווחים]]&lt;&gt;"",IF(OR(30&gt;טבלה135[[#This Row],[מקסימום]],30&lt;טבלה135[[#This Row],[מינימום]]),0,1),"")</f>
        <v/>
      </c>
    </row>
    <row r="797" spans="1:15" x14ac:dyDescent="0.25">
      <c r="A797" t="s">
        <v>74</v>
      </c>
      <c r="B797">
        <v>2</v>
      </c>
      <c r="C797">
        <v>30</v>
      </c>
      <c r="D797">
        <f>טבלה135[[#This Row],[LengthofCycle]]+1</f>
        <v>31</v>
      </c>
      <c r="E797" t="str">
        <f>IF(טבלה135[[#This Row],[CycleNumber]]&lt;3,"",IF(טבלה135[[#This Row],[CycleNumber]]=3,MIN(D795:D797),IF(I796=3,MIN(D794:D796),E796)))</f>
        <v/>
      </c>
      <c r="F797" t="str">
        <f>IF(טבלה135[[#This Row],[CycleNumber]]&lt;3,"",IF(טבלה135[[#This Row],[CycleNumber]]=3,MAX(D795:D797),IF(I796=3,MAX(D794:D796),F796)))</f>
        <v/>
      </c>
      <c r="G797" t="str">
        <f>IF(OR(טבלה135[[#This Row],[CycleNumber]]&gt;B798,B798=""),IF(טבלה135[[#This Row],[מספר סטייה]]=3,MIN(D795:D797),טבלה135[[#This Row],[מינ קבוע]]),טבלה135[[#This Row],[מינ קבוע]])</f>
        <v/>
      </c>
      <c r="H797" t="str">
        <f>IF(OR(טבלה135[[#This Row],[CycleNumber]]&gt;B798,B798=""),IF(טבלה135[[#This Row],[מספר סטייה]]=3,MAX(D795:D797),טבלה135[[#This Row],[מקס קבוע]]),טבלה135[[#This Row],[מקס קבוע]])</f>
        <v/>
      </c>
      <c r="I79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קבוע]]&lt;&gt;E796,1,I796+1),0))</f>
        <v/>
      </c>
      <c r="J797" t="str">
        <f>IF(AND(טבלה135[[#This Row],[CycleNumber]]&lt;B798,טבלה135[[#This Row],[מקס קבוע]]&lt;&gt;""),IF(OR(טבלה135[[#This Row],[מספר סטייה]]&lt;I798,AND(טבלה135[[#This Row],[מספר סטייה]]=3,I798=1)),0,1),"")</f>
        <v/>
      </c>
      <c r="K797" t="str">
        <f>IF(טבלה135[[#This Row],[מקס קבוע]]&lt;&gt;"",טבלה135[[#This Row],[מקסימום]]-טבלה135[[#This Row],[מינימום]],"")</f>
        <v/>
      </c>
      <c r="L797">
        <f>IF(IFERROR(LOOKUP(טבלה135[[#This Row],[ClientID]],פיבוט!$A$4:$A$121),FALSE)=טבלה135[[#This Row],[ClientID]],1,0)</f>
        <v>1</v>
      </c>
      <c r="M797" t="str">
        <f>IF(OR(טבלה135[[#This Row],[ClientID]]=A798),"",1)</f>
        <v/>
      </c>
      <c r="N797" s="3" t="str">
        <f>IF(טבלה135[[#This Row],[טווח]]&lt;&gt;K796,טבלה135[[#This Row],[טווח]],"")</f>
        <v/>
      </c>
      <c r="O797" s="3" t="str">
        <f>IF(טבלה135[[#This Row],[מניית טווחים]]&lt;&gt;"",IF(OR(30&gt;טבלה135[[#This Row],[מקסימום]],30&lt;טבלה135[[#This Row],[מינימום]]),0,1),"")</f>
        <v/>
      </c>
    </row>
    <row r="798" spans="1:15" x14ac:dyDescent="0.25">
      <c r="A798" t="s">
        <v>74</v>
      </c>
      <c r="B798">
        <v>3</v>
      </c>
      <c r="C798">
        <v>41</v>
      </c>
      <c r="D798">
        <f>טבלה135[[#This Row],[LengthofCycle]]+1</f>
        <v>42</v>
      </c>
      <c r="E798">
        <f>IF(טבלה135[[#This Row],[CycleNumber]]&lt;3,"",IF(טבלה135[[#This Row],[CycleNumber]]=3,MIN(D796:D798),IF(I797=3,MIN(D795:D797),E797)))</f>
        <v>31</v>
      </c>
      <c r="F798">
        <f>IF(טבלה135[[#This Row],[CycleNumber]]&lt;3,"",IF(טבלה135[[#This Row],[CycleNumber]]=3,MAX(D796:D798),IF(I797=3,MAX(D795:D797),F797)))</f>
        <v>42</v>
      </c>
      <c r="G798">
        <f>IF(OR(טבלה135[[#This Row],[CycleNumber]]&gt;B799,B799=""),IF(טבלה135[[#This Row],[מספר סטייה]]=3,MIN(D796:D798),טבלה135[[#This Row],[מינ קבוע]]),טבלה135[[#This Row],[מינ קבוע]])</f>
        <v>31</v>
      </c>
      <c r="H798">
        <f>IF(OR(טבלה135[[#This Row],[CycleNumber]]&gt;B799,B799=""),IF(טבלה135[[#This Row],[מספר סטייה]]=3,MAX(D796:D798),טבלה135[[#This Row],[מקס קבוע]]),טבלה135[[#This Row],[מקס קבוע]])</f>
        <v>42</v>
      </c>
      <c r="I79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קבוע]]&lt;&gt;E797,1,I797+1),0))</f>
        <v>0</v>
      </c>
      <c r="J798">
        <f>IF(AND(טבלה135[[#This Row],[CycleNumber]]&lt;B799,טבלה135[[#This Row],[מקס קבוע]]&lt;&gt;""),IF(OR(טבלה135[[#This Row],[מספר סטייה]]&lt;I799,AND(טבלה135[[#This Row],[מספר סטייה]]=3,I799=1)),0,1),"")</f>
        <v>0</v>
      </c>
      <c r="K798">
        <f>IF(טבלה135[[#This Row],[מקס קבוע]]&lt;&gt;"",טבלה135[[#This Row],[מקסימום]]-טבלה135[[#This Row],[מינימום]],"")</f>
        <v>11</v>
      </c>
      <c r="L798">
        <f>IF(IFERROR(LOOKUP(טבלה135[[#This Row],[ClientID]],פיבוט!$A$4:$A$121),FALSE)=טבלה135[[#This Row],[ClientID]],1,0)</f>
        <v>1</v>
      </c>
      <c r="M798" t="str">
        <f>IF(OR(טבלה135[[#This Row],[ClientID]]=A799),"",1)</f>
        <v/>
      </c>
      <c r="N798" s="3">
        <f>IF(טבלה135[[#This Row],[טווח]]&lt;&gt;K797,טבלה135[[#This Row],[טווח]],"")</f>
        <v>11</v>
      </c>
      <c r="O798" s="3">
        <f>IF(טבלה135[[#This Row],[מניית טווחים]]&lt;&gt;"",IF(OR(30&gt;טבלה135[[#This Row],[מקסימום]],30&lt;טבלה135[[#This Row],[מינימום]]),0,1),"")</f>
        <v>0</v>
      </c>
    </row>
    <row r="799" spans="1:15" x14ac:dyDescent="0.25">
      <c r="A799" t="s">
        <v>74</v>
      </c>
      <c r="B799">
        <v>4</v>
      </c>
      <c r="C799">
        <v>29</v>
      </c>
      <c r="D799">
        <f>טבלה135[[#This Row],[LengthofCycle]]+1</f>
        <v>30</v>
      </c>
      <c r="E799">
        <f>IF(טבלה135[[#This Row],[CycleNumber]]&lt;3,"",IF(טבלה135[[#This Row],[CycleNumber]]=3,MIN(D797:D799),IF(I798=3,MIN(D796:D798),E798)))</f>
        <v>31</v>
      </c>
      <c r="F799">
        <f>IF(טבלה135[[#This Row],[CycleNumber]]&lt;3,"",IF(טבלה135[[#This Row],[CycleNumber]]=3,MAX(D797:D799),IF(I798=3,MAX(D796:D798),F798)))</f>
        <v>42</v>
      </c>
      <c r="G799">
        <f>IF(OR(טבלה135[[#This Row],[CycleNumber]]&gt;B800,B800=""),IF(טבלה135[[#This Row],[מספר סטייה]]=3,MIN(D797:D799),טבלה135[[#This Row],[מינ קבוע]]),טבלה135[[#This Row],[מינ קבוע]])</f>
        <v>31</v>
      </c>
      <c r="H799">
        <f>IF(OR(טבלה135[[#This Row],[CycleNumber]]&gt;B800,B800=""),IF(טבלה135[[#This Row],[מספר סטייה]]=3,MAX(D797:D799),טבלה135[[#This Row],[מקס קבוע]]),טבלה135[[#This Row],[מקס קבוע]])</f>
        <v>42</v>
      </c>
      <c r="I79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קבוע]]&lt;&gt;E798,1,I798+1),0))</f>
        <v>1</v>
      </c>
      <c r="J799">
        <f>IF(AND(טבלה135[[#This Row],[CycleNumber]]&lt;B800,טבלה135[[#This Row],[מקס קבוע]]&lt;&gt;""),IF(OR(טבלה135[[#This Row],[מספר סטייה]]&lt;I800,AND(טבלה135[[#This Row],[מספר סטייה]]=3,I800=1)),0,1),"")</f>
        <v>1</v>
      </c>
      <c r="K799">
        <f>IF(טבלה135[[#This Row],[מקס קבוע]]&lt;&gt;"",טבלה135[[#This Row],[מקסימום]]-טבלה135[[#This Row],[מינימום]],"")</f>
        <v>11</v>
      </c>
      <c r="L799">
        <f>IF(IFERROR(LOOKUP(טבלה135[[#This Row],[ClientID]],פיבוט!$A$4:$A$121),FALSE)=טבלה135[[#This Row],[ClientID]],1,0)</f>
        <v>1</v>
      </c>
      <c r="M799" t="str">
        <f>IF(OR(טבלה135[[#This Row],[ClientID]]=A800),"",1)</f>
        <v/>
      </c>
      <c r="N799" s="3" t="str">
        <f>IF(טבלה135[[#This Row],[טווח]]&lt;&gt;K798,טבלה135[[#This Row],[טווח]],"")</f>
        <v/>
      </c>
      <c r="O799" s="3" t="str">
        <f>IF(טבלה135[[#This Row],[מניית טווחים]]&lt;&gt;"",IF(OR(30&gt;טבלה135[[#This Row],[מקסימום]],30&lt;טבלה135[[#This Row],[מינימום]]),0,1),"")</f>
        <v/>
      </c>
    </row>
    <row r="800" spans="1:15" x14ac:dyDescent="0.25">
      <c r="A800" t="s">
        <v>74</v>
      </c>
      <c r="B800">
        <v>5</v>
      </c>
      <c r="C800">
        <v>33</v>
      </c>
      <c r="D800">
        <f>טבלה135[[#This Row],[LengthofCycle]]+1</f>
        <v>34</v>
      </c>
      <c r="E800">
        <f>IF(טבלה135[[#This Row],[CycleNumber]]&lt;3,"",IF(טבלה135[[#This Row],[CycleNumber]]=3,MIN(D798:D800),IF(I799=3,MIN(D797:D799),E799)))</f>
        <v>31</v>
      </c>
      <c r="F800">
        <f>IF(טבלה135[[#This Row],[CycleNumber]]&lt;3,"",IF(טבלה135[[#This Row],[CycleNumber]]=3,MAX(D798:D800),IF(I799=3,MAX(D797:D799),F799)))</f>
        <v>42</v>
      </c>
      <c r="G800">
        <f>IF(OR(טבלה135[[#This Row],[CycleNumber]]&gt;B801,B801=""),IF(טבלה135[[#This Row],[מספר סטייה]]=3,MIN(D798:D800),טבלה135[[#This Row],[מינ קבוע]]),טבלה135[[#This Row],[מינ קבוע]])</f>
        <v>31</v>
      </c>
      <c r="H800">
        <f>IF(OR(טבלה135[[#This Row],[CycleNumber]]&gt;B801,B801=""),IF(טבלה135[[#This Row],[מספר סטייה]]=3,MAX(D798:D800),טבלה135[[#This Row],[מקס קבוע]]),טבלה135[[#This Row],[מקס קבוע]])</f>
        <v>42</v>
      </c>
      <c r="I80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קבוע]]&lt;&gt;E799,1,I799+1),0))</f>
        <v>0</v>
      </c>
      <c r="J800">
        <f>IF(AND(טבלה135[[#This Row],[CycleNumber]]&lt;B801,טבלה135[[#This Row],[מקס קבוע]]&lt;&gt;""),IF(OR(טבלה135[[#This Row],[מספר סטייה]]&lt;I801,AND(טבלה135[[#This Row],[מספר סטייה]]=3,I801=1)),0,1),"")</f>
        <v>0</v>
      </c>
      <c r="K800">
        <f>IF(טבלה135[[#This Row],[מקס קבוע]]&lt;&gt;"",טבלה135[[#This Row],[מקסימום]]-טבלה135[[#This Row],[מינימום]],"")</f>
        <v>11</v>
      </c>
      <c r="L800">
        <f>IF(IFERROR(LOOKUP(טבלה135[[#This Row],[ClientID]],פיבוט!$A$4:$A$121),FALSE)=טבלה135[[#This Row],[ClientID]],1,0)</f>
        <v>1</v>
      </c>
      <c r="M800" t="str">
        <f>IF(OR(טבלה135[[#This Row],[ClientID]]=A801),"",1)</f>
        <v/>
      </c>
      <c r="N800" s="3" t="str">
        <f>IF(טבלה135[[#This Row],[טווח]]&lt;&gt;K799,טבלה135[[#This Row],[טווח]],"")</f>
        <v/>
      </c>
      <c r="O800" s="3" t="str">
        <f>IF(טבלה135[[#This Row],[מניית טווחים]]&lt;&gt;"",IF(OR(30&gt;טבלה135[[#This Row],[מקסימום]],30&lt;טבלה135[[#This Row],[מינימום]]),0,1),"")</f>
        <v/>
      </c>
    </row>
    <row r="801" spans="1:15" x14ac:dyDescent="0.25">
      <c r="A801" t="s">
        <v>74</v>
      </c>
      <c r="B801">
        <v>6</v>
      </c>
      <c r="C801">
        <v>27</v>
      </c>
      <c r="D801">
        <f>טבלה135[[#This Row],[LengthofCycle]]+1</f>
        <v>28</v>
      </c>
      <c r="E801">
        <f>IF(טבלה135[[#This Row],[CycleNumber]]&lt;3,"",IF(טבלה135[[#This Row],[CycleNumber]]=3,MIN(D799:D801),IF(I800=3,MIN(D798:D800),E800)))</f>
        <v>31</v>
      </c>
      <c r="F801">
        <f>IF(טבלה135[[#This Row],[CycleNumber]]&lt;3,"",IF(טבלה135[[#This Row],[CycleNumber]]=3,MAX(D799:D801),IF(I800=3,MAX(D798:D800),F800)))</f>
        <v>42</v>
      </c>
      <c r="G801">
        <f>IF(OR(טבלה135[[#This Row],[CycleNumber]]&gt;B802,B802=""),IF(טבלה135[[#This Row],[מספר סטייה]]=3,MIN(D799:D801),טבלה135[[#This Row],[מינ קבוע]]),טבלה135[[#This Row],[מינ קבוע]])</f>
        <v>31</v>
      </c>
      <c r="H801">
        <f>IF(OR(טבלה135[[#This Row],[CycleNumber]]&gt;B802,B802=""),IF(טבלה135[[#This Row],[מספר סטייה]]=3,MAX(D799:D801),טבלה135[[#This Row],[מקס קבוע]]),טבלה135[[#This Row],[מקס קבוע]])</f>
        <v>42</v>
      </c>
      <c r="I80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קבוע]]&lt;&gt;E800,1,I800+1),0))</f>
        <v>1</v>
      </c>
      <c r="J801">
        <f>IF(AND(טבלה135[[#This Row],[CycleNumber]]&lt;B802,טבלה135[[#This Row],[מקס קבוע]]&lt;&gt;""),IF(OR(טבלה135[[#This Row],[מספר סטייה]]&lt;I802,AND(טבלה135[[#This Row],[מספר סטייה]]=3,I802=1)),0,1),"")</f>
        <v>0</v>
      </c>
      <c r="K801">
        <f>IF(טבלה135[[#This Row],[מקס קבוע]]&lt;&gt;"",טבלה135[[#This Row],[מקסימום]]-טבלה135[[#This Row],[מינימום]],"")</f>
        <v>11</v>
      </c>
      <c r="L801">
        <f>IF(IFERROR(LOOKUP(טבלה135[[#This Row],[ClientID]],פיבוט!$A$4:$A$121),FALSE)=טבלה135[[#This Row],[ClientID]],1,0)</f>
        <v>1</v>
      </c>
      <c r="M801" t="str">
        <f>IF(OR(טבלה135[[#This Row],[ClientID]]=A802),"",1)</f>
        <v/>
      </c>
      <c r="N801" s="3" t="str">
        <f>IF(טבלה135[[#This Row],[טווח]]&lt;&gt;K800,טבלה135[[#This Row],[טווח]],"")</f>
        <v/>
      </c>
      <c r="O801" s="3" t="str">
        <f>IF(טבלה135[[#This Row],[מניית טווחים]]&lt;&gt;"",IF(OR(30&gt;טבלה135[[#This Row],[מקסימום]],30&lt;טבלה135[[#This Row],[מינימום]]),0,1),"")</f>
        <v/>
      </c>
    </row>
    <row r="802" spans="1:15" x14ac:dyDescent="0.25">
      <c r="A802" t="s">
        <v>74</v>
      </c>
      <c r="B802">
        <v>7</v>
      </c>
      <c r="C802">
        <v>29</v>
      </c>
      <c r="D802">
        <f>טבלה135[[#This Row],[LengthofCycle]]+1</f>
        <v>30</v>
      </c>
      <c r="E802">
        <f>IF(טבלה135[[#This Row],[CycleNumber]]&lt;3,"",IF(טבלה135[[#This Row],[CycleNumber]]=3,MIN(D800:D802),IF(I801=3,MIN(D799:D801),E801)))</f>
        <v>31</v>
      </c>
      <c r="F802">
        <f>IF(טבלה135[[#This Row],[CycleNumber]]&lt;3,"",IF(טבלה135[[#This Row],[CycleNumber]]=3,MAX(D800:D802),IF(I801=3,MAX(D799:D801),F801)))</f>
        <v>42</v>
      </c>
      <c r="G802">
        <f>IF(OR(טבלה135[[#This Row],[CycleNumber]]&gt;B803,B803=""),IF(טבלה135[[#This Row],[מספר סטייה]]=3,MIN(D800:D802),טבלה135[[#This Row],[מינ קבוע]]),טבלה135[[#This Row],[מינ קבוע]])</f>
        <v>31</v>
      </c>
      <c r="H802">
        <f>IF(OR(טבלה135[[#This Row],[CycleNumber]]&gt;B803,B803=""),IF(טבלה135[[#This Row],[מספר סטייה]]=3,MAX(D800:D802),טבלה135[[#This Row],[מקס קבוע]]),טבלה135[[#This Row],[מקס קבוע]])</f>
        <v>42</v>
      </c>
      <c r="I80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קבוע]]&lt;&gt;E801,1,I801+1),0))</f>
        <v>2</v>
      </c>
      <c r="J802">
        <f>IF(AND(טבלה135[[#This Row],[CycleNumber]]&lt;B803,טבלה135[[#This Row],[מקס קבוע]]&lt;&gt;""),IF(OR(טבלה135[[#This Row],[מספר סטייה]]&lt;I803,AND(טבלה135[[#This Row],[מספר סטייה]]=3,I803=1)),0,1),"")</f>
        <v>1</v>
      </c>
      <c r="K802">
        <f>IF(טבלה135[[#This Row],[מקס קבוע]]&lt;&gt;"",טבלה135[[#This Row],[מקסימום]]-טבלה135[[#This Row],[מינימום]],"")</f>
        <v>11</v>
      </c>
      <c r="L802">
        <f>IF(IFERROR(LOOKUP(טבלה135[[#This Row],[ClientID]],פיבוט!$A$4:$A$121),FALSE)=טבלה135[[#This Row],[ClientID]],1,0)</f>
        <v>1</v>
      </c>
      <c r="M802" t="str">
        <f>IF(OR(טבלה135[[#This Row],[ClientID]]=A803),"",1)</f>
        <v/>
      </c>
      <c r="N802" s="3" t="str">
        <f>IF(טבלה135[[#This Row],[טווח]]&lt;&gt;K801,טבלה135[[#This Row],[טווח]],"")</f>
        <v/>
      </c>
      <c r="O802" s="3" t="str">
        <f>IF(טבלה135[[#This Row],[מניית טווחים]]&lt;&gt;"",IF(OR(30&gt;טבלה135[[#This Row],[מקסימום]],30&lt;טבלה135[[#This Row],[מינימום]]),0,1),"")</f>
        <v/>
      </c>
    </row>
    <row r="803" spans="1:15" x14ac:dyDescent="0.25">
      <c r="A803" t="s">
        <v>74</v>
      </c>
      <c r="B803">
        <v>8</v>
      </c>
      <c r="C803">
        <v>31</v>
      </c>
      <c r="D803">
        <f>טבלה135[[#This Row],[LengthofCycle]]+1</f>
        <v>32</v>
      </c>
      <c r="E803">
        <f>IF(טבלה135[[#This Row],[CycleNumber]]&lt;3,"",IF(טבלה135[[#This Row],[CycleNumber]]=3,MIN(D801:D803),IF(I802=3,MIN(D800:D802),E802)))</f>
        <v>31</v>
      </c>
      <c r="F803">
        <f>IF(טבלה135[[#This Row],[CycleNumber]]&lt;3,"",IF(טבלה135[[#This Row],[CycleNumber]]=3,MAX(D801:D803),IF(I802=3,MAX(D800:D802),F802)))</f>
        <v>42</v>
      </c>
      <c r="G803">
        <f>IF(OR(טבלה135[[#This Row],[CycleNumber]]&gt;B804,B804=""),IF(טבלה135[[#This Row],[מספר סטייה]]=3,MIN(D801:D803),טבלה135[[#This Row],[מינ קבוע]]),טבלה135[[#This Row],[מינ קבוע]])</f>
        <v>31</v>
      </c>
      <c r="H803">
        <f>IF(OR(טבלה135[[#This Row],[CycleNumber]]&gt;B804,B804=""),IF(טבלה135[[#This Row],[מספר סטייה]]=3,MAX(D801:D803),טבלה135[[#This Row],[מקס קבוע]]),טבלה135[[#This Row],[מקס קבוע]])</f>
        <v>42</v>
      </c>
      <c r="I80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קבוע]]&lt;&gt;E802,1,I802+1),0))</f>
        <v>0</v>
      </c>
      <c r="J803">
        <f>IF(AND(טבלה135[[#This Row],[CycleNumber]]&lt;B804,טבלה135[[#This Row],[מקס קבוע]]&lt;&gt;""),IF(OR(טבלה135[[#This Row],[מספר סטייה]]&lt;I804,AND(טבלה135[[#This Row],[מספר סטייה]]=3,I804=1)),0,1),"")</f>
        <v>1</v>
      </c>
      <c r="K803">
        <f>IF(טבלה135[[#This Row],[מקס קבוע]]&lt;&gt;"",טבלה135[[#This Row],[מקסימום]]-טבלה135[[#This Row],[מינימום]],"")</f>
        <v>11</v>
      </c>
      <c r="L803">
        <f>IF(IFERROR(LOOKUP(טבלה135[[#This Row],[ClientID]],פיבוט!$A$4:$A$121),FALSE)=טבלה135[[#This Row],[ClientID]],1,0)</f>
        <v>1</v>
      </c>
      <c r="M803" t="str">
        <f>IF(OR(טבלה135[[#This Row],[ClientID]]=A804),"",1)</f>
        <v/>
      </c>
      <c r="N803" s="3" t="str">
        <f>IF(טבלה135[[#This Row],[טווח]]&lt;&gt;K802,טבלה135[[#This Row],[טווח]],"")</f>
        <v/>
      </c>
      <c r="O803" s="3" t="str">
        <f>IF(טבלה135[[#This Row],[מניית טווחים]]&lt;&gt;"",IF(OR(30&gt;טבלה135[[#This Row],[מקסימום]],30&lt;טבלה135[[#This Row],[מינימום]]),0,1),"")</f>
        <v/>
      </c>
    </row>
    <row r="804" spans="1:15" x14ac:dyDescent="0.25">
      <c r="A804" t="s">
        <v>74</v>
      </c>
      <c r="B804">
        <v>9</v>
      </c>
      <c r="C804">
        <v>31</v>
      </c>
      <c r="D804">
        <f>טבלה135[[#This Row],[LengthofCycle]]+1</f>
        <v>32</v>
      </c>
      <c r="E804">
        <f>IF(טבלה135[[#This Row],[CycleNumber]]&lt;3,"",IF(טבלה135[[#This Row],[CycleNumber]]=3,MIN(D802:D804),IF(I803=3,MIN(D801:D803),E803)))</f>
        <v>31</v>
      </c>
      <c r="F804">
        <f>IF(טבלה135[[#This Row],[CycleNumber]]&lt;3,"",IF(טבלה135[[#This Row],[CycleNumber]]=3,MAX(D802:D804),IF(I803=3,MAX(D801:D803),F803)))</f>
        <v>42</v>
      </c>
      <c r="G804">
        <f>IF(OR(טבלה135[[#This Row],[CycleNumber]]&gt;B805,B805=""),IF(טבלה135[[#This Row],[מספר סטייה]]=3,MIN(D802:D804),טבלה135[[#This Row],[מינ קבוע]]),טבלה135[[#This Row],[מינ קבוע]])</f>
        <v>31</v>
      </c>
      <c r="H804">
        <f>IF(OR(טבלה135[[#This Row],[CycleNumber]]&gt;B805,B805=""),IF(טבלה135[[#This Row],[מספר סטייה]]=3,MAX(D802:D804),טבלה135[[#This Row],[מקס קבוע]]),טבלה135[[#This Row],[מקס קבוע]])</f>
        <v>42</v>
      </c>
      <c r="I80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קבוע]]&lt;&gt;E803,1,I803+1),0))</f>
        <v>0</v>
      </c>
      <c r="J804">
        <f>IF(AND(טבלה135[[#This Row],[CycleNumber]]&lt;B805,טבלה135[[#This Row],[מקס קבוע]]&lt;&gt;""),IF(OR(טבלה135[[#This Row],[מספר סטייה]]&lt;I805,AND(טבלה135[[#This Row],[מספר סטייה]]=3,I805=1)),0,1),"")</f>
        <v>1</v>
      </c>
      <c r="K804">
        <f>IF(טבלה135[[#This Row],[מקס קבוע]]&lt;&gt;"",טבלה135[[#This Row],[מקסימום]]-טבלה135[[#This Row],[מינימום]],"")</f>
        <v>11</v>
      </c>
      <c r="L804">
        <f>IF(IFERROR(LOOKUP(טבלה135[[#This Row],[ClientID]],פיבוט!$A$4:$A$121),FALSE)=טבלה135[[#This Row],[ClientID]],1,0)</f>
        <v>1</v>
      </c>
      <c r="M804" t="str">
        <f>IF(OR(טבלה135[[#This Row],[ClientID]]=A805),"",1)</f>
        <v/>
      </c>
      <c r="N804" s="3" t="str">
        <f>IF(טבלה135[[#This Row],[טווח]]&lt;&gt;K803,טבלה135[[#This Row],[טווח]],"")</f>
        <v/>
      </c>
      <c r="O804" s="3" t="str">
        <f>IF(טבלה135[[#This Row],[מניית טווחים]]&lt;&gt;"",IF(OR(30&gt;טבלה135[[#This Row],[מקסימום]],30&lt;טבלה135[[#This Row],[מינימום]]),0,1),"")</f>
        <v/>
      </c>
    </row>
    <row r="805" spans="1:15" x14ac:dyDescent="0.25">
      <c r="A805" t="s">
        <v>74</v>
      </c>
      <c r="B805">
        <v>10</v>
      </c>
      <c r="C805">
        <v>33</v>
      </c>
      <c r="D805">
        <f>טבלה135[[#This Row],[LengthofCycle]]+1</f>
        <v>34</v>
      </c>
      <c r="E805">
        <f>IF(טבלה135[[#This Row],[CycleNumber]]&lt;3,"",IF(טבלה135[[#This Row],[CycleNumber]]=3,MIN(D803:D805),IF(I804=3,MIN(D802:D804),E804)))</f>
        <v>31</v>
      </c>
      <c r="F805">
        <f>IF(טבלה135[[#This Row],[CycleNumber]]&lt;3,"",IF(טבלה135[[#This Row],[CycleNumber]]=3,MAX(D803:D805),IF(I804=3,MAX(D802:D804),F804)))</f>
        <v>42</v>
      </c>
      <c r="G805">
        <f>IF(OR(טבלה135[[#This Row],[CycleNumber]]&gt;B806,B806=""),IF(טבלה135[[#This Row],[מספר סטייה]]=3,MIN(D803:D805),טבלה135[[#This Row],[מינ קבוע]]),טבלה135[[#This Row],[מינ קבוע]])</f>
        <v>31</v>
      </c>
      <c r="H805">
        <f>IF(OR(טבלה135[[#This Row],[CycleNumber]]&gt;B806,B806=""),IF(טבלה135[[#This Row],[מספר סטייה]]=3,MAX(D803:D805),טבלה135[[#This Row],[מקס קבוע]]),טבלה135[[#This Row],[מקס קבוע]])</f>
        <v>42</v>
      </c>
      <c r="I80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קבוע]]&lt;&gt;E804,1,I804+1),0))</f>
        <v>0</v>
      </c>
      <c r="J805">
        <f>IF(AND(טבלה135[[#This Row],[CycleNumber]]&lt;B806,טבלה135[[#This Row],[מקס קבוע]]&lt;&gt;""),IF(OR(טבלה135[[#This Row],[מספר סטייה]]&lt;I806,AND(טבלה135[[#This Row],[מספר סטייה]]=3,I806=1)),0,1),"")</f>
        <v>1</v>
      </c>
      <c r="K805">
        <f>IF(טבלה135[[#This Row],[מקס קבוע]]&lt;&gt;"",טבלה135[[#This Row],[מקסימום]]-טבלה135[[#This Row],[מינימום]],"")</f>
        <v>11</v>
      </c>
      <c r="L805">
        <f>IF(IFERROR(LOOKUP(טבלה135[[#This Row],[ClientID]],פיבוט!$A$4:$A$121),FALSE)=טבלה135[[#This Row],[ClientID]],1,0)</f>
        <v>1</v>
      </c>
      <c r="M805" t="str">
        <f>IF(OR(טבלה135[[#This Row],[ClientID]]=A806),"",1)</f>
        <v/>
      </c>
      <c r="N805" s="3" t="str">
        <f>IF(טבלה135[[#This Row],[טווח]]&lt;&gt;K804,טבלה135[[#This Row],[טווח]],"")</f>
        <v/>
      </c>
      <c r="O805" s="3" t="str">
        <f>IF(טבלה135[[#This Row],[מניית טווחים]]&lt;&gt;"",IF(OR(30&gt;טבלה135[[#This Row],[מקסימום]],30&lt;טבלה135[[#This Row],[מינימום]]),0,1),"")</f>
        <v/>
      </c>
    </row>
    <row r="806" spans="1:15" x14ac:dyDescent="0.25">
      <c r="A806" t="s">
        <v>74</v>
      </c>
      <c r="B806">
        <v>11</v>
      </c>
      <c r="C806">
        <v>31</v>
      </c>
      <c r="D806">
        <f>טבלה135[[#This Row],[LengthofCycle]]+1</f>
        <v>32</v>
      </c>
      <c r="E806">
        <f>IF(טבלה135[[#This Row],[CycleNumber]]&lt;3,"",IF(טבלה135[[#This Row],[CycleNumber]]=3,MIN(D804:D806),IF(I805=3,MIN(D803:D805),E805)))</f>
        <v>31</v>
      </c>
      <c r="F806">
        <f>IF(טבלה135[[#This Row],[CycleNumber]]&lt;3,"",IF(טבלה135[[#This Row],[CycleNumber]]=3,MAX(D804:D806),IF(I805=3,MAX(D803:D805),F805)))</f>
        <v>42</v>
      </c>
      <c r="G806">
        <f>IF(OR(טבלה135[[#This Row],[CycleNumber]]&gt;B807,B807=""),IF(טבלה135[[#This Row],[מספר סטייה]]=3,MIN(D804:D806),טבלה135[[#This Row],[מינ קבוע]]),טבלה135[[#This Row],[מינ קבוע]])</f>
        <v>31</v>
      </c>
      <c r="H806">
        <f>IF(OR(טבלה135[[#This Row],[CycleNumber]]&gt;B807,B807=""),IF(טבלה135[[#This Row],[מספר סטייה]]=3,MAX(D804:D806),טבלה135[[#This Row],[מקס קבוע]]),טבלה135[[#This Row],[מקס קבוע]])</f>
        <v>42</v>
      </c>
      <c r="I80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קבוע]]&lt;&gt;E805,1,I805+1),0))</f>
        <v>0</v>
      </c>
      <c r="J806">
        <f>IF(AND(טבלה135[[#This Row],[CycleNumber]]&lt;B807,טבלה135[[#This Row],[מקס קבוע]]&lt;&gt;""),IF(OR(טבלה135[[#This Row],[מספר סטייה]]&lt;I807,AND(טבלה135[[#This Row],[מספר סטייה]]=3,I807=1)),0,1),"")</f>
        <v>1</v>
      </c>
      <c r="K806">
        <f>IF(טבלה135[[#This Row],[מקס קבוע]]&lt;&gt;"",טבלה135[[#This Row],[מקסימום]]-טבלה135[[#This Row],[מינימום]],"")</f>
        <v>11</v>
      </c>
      <c r="L806">
        <f>IF(IFERROR(LOOKUP(טבלה135[[#This Row],[ClientID]],פיבוט!$A$4:$A$121),FALSE)=טבלה135[[#This Row],[ClientID]],1,0)</f>
        <v>1</v>
      </c>
      <c r="M806" t="str">
        <f>IF(OR(טבלה135[[#This Row],[ClientID]]=A807),"",1)</f>
        <v/>
      </c>
      <c r="N806" s="3" t="str">
        <f>IF(טבלה135[[#This Row],[טווח]]&lt;&gt;K805,טבלה135[[#This Row],[טווח]],"")</f>
        <v/>
      </c>
      <c r="O806" s="3" t="str">
        <f>IF(טבלה135[[#This Row],[מניית טווחים]]&lt;&gt;"",IF(OR(30&gt;טבלה135[[#This Row],[מקסימום]],30&lt;טבלה135[[#This Row],[מינימום]]),0,1),"")</f>
        <v/>
      </c>
    </row>
    <row r="807" spans="1:15" x14ac:dyDescent="0.25">
      <c r="A807" t="s">
        <v>74</v>
      </c>
      <c r="B807">
        <v>12</v>
      </c>
      <c r="C807">
        <v>32</v>
      </c>
      <c r="D807">
        <f>טבלה135[[#This Row],[LengthofCycle]]+1</f>
        <v>33</v>
      </c>
      <c r="E807">
        <f>IF(טבלה135[[#This Row],[CycleNumber]]&lt;3,"",IF(טבלה135[[#This Row],[CycleNumber]]=3,MIN(D805:D807),IF(I806=3,MIN(D804:D806),E806)))</f>
        <v>31</v>
      </c>
      <c r="F807">
        <f>IF(טבלה135[[#This Row],[CycleNumber]]&lt;3,"",IF(טבלה135[[#This Row],[CycleNumber]]=3,MAX(D805:D807),IF(I806=3,MAX(D804:D806),F806)))</f>
        <v>42</v>
      </c>
      <c r="G807">
        <f>IF(OR(טבלה135[[#This Row],[CycleNumber]]&gt;B808,B808=""),IF(טבלה135[[#This Row],[מספר סטייה]]=3,MIN(D805:D807),טבלה135[[#This Row],[מינ קבוע]]),טבלה135[[#This Row],[מינ קבוע]])</f>
        <v>31</v>
      </c>
      <c r="H807">
        <f>IF(OR(טבלה135[[#This Row],[CycleNumber]]&gt;B808,B808=""),IF(טבלה135[[#This Row],[מספר סטייה]]=3,MAX(D805:D807),טבלה135[[#This Row],[מקס קבוע]]),טבלה135[[#This Row],[מקס קבוע]])</f>
        <v>42</v>
      </c>
      <c r="I80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קבוע]]&lt;&gt;E806,1,I806+1),0))</f>
        <v>0</v>
      </c>
      <c r="J807">
        <f>IF(AND(טבלה135[[#This Row],[CycleNumber]]&lt;B808,טבלה135[[#This Row],[מקס קבוע]]&lt;&gt;""),IF(OR(טבלה135[[#This Row],[מספר סטייה]]&lt;I808,AND(טבלה135[[#This Row],[מספר סטייה]]=3,I808=1)),0,1),"")</f>
        <v>1</v>
      </c>
      <c r="K807">
        <f>IF(טבלה135[[#This Row],[מקס קבוע]]&lt;&gt;"",טבלה135[[#This Row],[מקסימום]]-טבלה135[[#This Row],[מינימום]],"")</f>
        <v>11</v>
      </c>
      <c r="L807">
        <f>IF(IFERROR(LOOKUP(טבלה135[[#This Row],[ClientID]],פיבוט!$A$4:$A$121),FALSE)=טבלה135[[#This Row],[ClientID]],1,0)</f>
        <v>1</v>
      </c>
      <c r="M807" t="str">
        <f>IF(OR(טבלה135[[#This Row],[ClientID]]=A808),"",1)</f>
        <v/>
      </c>
      <c r="N807" s="3" t="str">
        <f>IF(טבלה135[[#This Row],[טווח]]&lt;&gt;K806,טבלה135[[#This Row],[טווח]],"")</f>
        <v/>
      </c>
      <c r="O807" s="3" t="str">
        <f>IF(טבלה135[[#This Row],[מניית טווחים]]&lt;&gt;"",IF(OR(30&gt;טבלה135[[#This Row],[מקסימום]],30&lt;טבלה135[[#This Row],[מינימום]]),0,1),"")</f>
        <v/>
      </c>
    </row>
    <row r="808" spans="1:15" x14ac:dyDescent="0.25">
      <c r="A808" t="s">
        <v>74</v>
      </c>
      <c r="B808">
        <v>13</v>
      </c>
      <c r="C808">
        <v>30</v>
      </c>
      <c r="D808">
        <f>טבלה135[[#This Row],[LengthofCycle]]+1</f>
        <v>31</v>
      </c>
      <c r="E808">
        <f>IF(טבלה135[[#This Row],[CycleNumber]]&lt;3,"",IF(טבלה135[[#This Row],[CycleNumber]]=3,MIN(D806:D808),IF(I807=3,MIN(D805:D807),E807)))</f>
        <v>31</v>
      </c>
      <c r="F808">
        <f>IF(טבלה135[[#This Row],[CycleNumber]]&lt;3,"",IF(טבלה135[[#This Row],[CycleNumber]]=3,MAX(D806:D808),IF(I807=3,MAX(D805:D807),F807)))</f>
        <v>42</v>
      </c>
      <c r="G808">
        <f>IF(OR(טבלה135[[#This Row],[CycleNumber]]&gt;B809,B809=""),IF(טבלה135[[#This Row],[מספר סטייה]]=3,MIN(D806:D808),טבלה135[[#This Row],[מינ קבוע]]),טבלה135[[#This Row],[מינ קבוע]])</f>
        <v>31</v>
      </c>
      <c r="H808">
        <f>IF(OR(טבלה135[[#This Row],[CycleNumber]]&gt;B809,B809=""),IF(טבלה135[[#This Row],[מספר סטייה]]=3,MAX(D806:D808),טבלה135[[#This Row],[מקס קבוע]]),טבלה135[[#This Row],[מקס קבוע]])</f>
        <v>42</v>
      </c>
      <c r="I80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קבוע]]&lt;&gt;E807,1,I807+1),0))</f>
        <v>0</v>
      </c>
      <c r="J808">
        <f>IF(AND(טבלה135[[#This Row],[CycleNumber]]&lt;B809,טבלה135[[#This Row],[מקס קבוע]]&lt;&gt;""),IF(OR(טבלה135[[#This Row],[מספר סטייה]]&lt;I809,AND(טבלה135[[#This Row],[מספר סטייה]]=3,I809=1)),0,1),"")</f>
        <v>0</v>
      </c>
      <c r="K808">
        <f>IF(טבלה135[[#This Row],[מקס קבוע]]&lt;&gt;"",טבלה135[[#This Row],[מקסימום]]-טבלה135[[#This Row],[מינימום]],"")</f>
        <v>11</v>
      </c>
      <c r="L808">
        <f>IF(IFERROR(LOOKUP(טבלה135[[#This Row],[ClientID]],פיבוט!$A$4:$A$121),FALSE)=טבלה135[[#This Row],[ClientID]],1,0)</f>
        <v>1</v>
      </c>
      <c r="M808" t="str">
        <f>IF(OR(טבלה135[[#This Row],[ClientID]]=A809),"",1)</f>
        <v/>
      </c>
      <c r="N808" s="3" t="str">
        <f>IF(טבלה135[[#This Row],[טווח]]&lt;&gt;K807,טבלה135[[#This Row],[טווח]],"")</f>
        <v/>
      </c>
      <c r="O808" s="3" t="str">
        <f>IF(טבלה135[[#This Row],[מניית טווחים]]&lt;&gt;"",IF(OR(30&gt;טבלה135[[#This Row],[מקסימום]],30&lt;טבלה135[[#This Row],[מינימום]]),0,1),"")</f>
        <v/>
      </c>
    </row>
    <row r="809" spans="1:15" x14ac:dyDescent="0.25">
      <c r="A809" t="s">
        <v>74</v>
      </c>
      <c r="B809">
        <v>14</v>
      </c>
      <c r="C809">
        <v>26</v>
      </c>
      <c r="D809">
        <f>טבלה135[[#This Row],[LengthofCycle]]+1</f>
        <v>27</v>
      </c>
      <c r="E809">
        <f>IF(טבלה135[[#This Row],[CycleNumber]]&lt;3,"",IF(טבלה135[[#This Row],[CycleNumber]]=3,MIN(D807:D809),IF(I808=3,MIN(D806:D808),E808)))</f>
        <v>31</v>
      </c>
      <c r="F809">
        <f>IF(טבלה135[[#This Row],[CycleNumber]]&lt;3,"",IF(טבלה135[[#This Row],[CycleNumber]]=3,MAX(D807:D809),IF(I808=3,MAX(D806:D808),F808)))</f>
        <v>42</v>
      </c>
      <c r="G809">
        <f>IF(OR(טבלה135[[#This Row],[CycleNumber]]&gt;B810,B810=""),IF(טבלה135[[#This Row],[מספר סטייה]]=3,MIN(D807:D809),טבלה135[[#This Row],[מינ קבוע]]),טבלה135[[#This Row],[מינ קבוע]])</f>
        <v>31</v>
      </c>
      <c r="H809">
        <f>IF(OR(טבלה135[[#This Row],[CycleNumber]]&gt;B810,B810=""),IF(טבלה135[[#This Row],[מספר סטייה]]=3,MAX(D807:D809),טבלה135[[#This Row],[מקס קבוע]]),טבלה135[[#This Row],[מקס קבוע]])</f>
        <v>42</v>
      </c>
      <c r="I80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קבוע]]&lt;&gt;E808,1,I808+1),0))</f>
        <v>1</v>
      </c>
      <c r="J809" t="str">
        <f>IF(AND(טבלה135[[#This Row],[CycleNumber]]&lt;B810,טבלה135[[#This Row],[מקס קבוע]]&lt;&gt;""),IF(OR(טבלה135[[#This Row],[מספר סטייה]]&lt;I810,AND(טבלה135[[#This Row],[מספר סטייה]]=3,I810=1)),0,1),"")</f>
        <v/>
      </c>
      <c r="K809">
        <f>IF(טבלה135[[#This Row],[מקס קבוע]]&lt;&gt;"",טבלה135[[#This Row],[מקסימום]]-טבלה135[[#This Row],[מינימום]],"")</f>
        <v>11</v>
      </c>
      <c r="L809">
        <f>IF(IFERROR(LOOKUP(טבלה135[[#This Row],[ClientID]],פיבוט!$A$4:$A$121),FALSE)=טבלה135[[#This Row],[ClientID]],1,0)</f>
        <v>1</v>
      </c>
      <c r="M809">
        <f>IF(OR(טבלה135[[#This Row],[ClientID]]=A810),"",1)</f>
        <v>1</v>
      </c>
      <c r="N809" s="3" t="str">
        <f>IF(טבלה135[[#This Row],[טווח]]&lt;&gt;K808,טבלה135[[#This Row],[טווח]],"")</f>
        <v/>
      </c>
      <c r="O809" s="3" t="str">
        <f>IF(טבלה135[[#This Row],[מניית טווחים]]&lt;&gt;"",IF(OR(30&gt;טבלה135[[#This Row],[מקסימום]],30&lt;טבלה135[[#This Row],[מינימום]]),0,1),"")</f>
        <v/>
      </c>
    </row>
    <row r="810" spans="1:15" x14ac:dyDescent="0.25">
      <c r="A810" t="s">
        <v>75</v>
      </c>
      <c r="B810">
        <v>1</v>
      </c>
      <c r="C810">
        <v>26</v>
      </c>
      <c r="D810">
        <f>טבלה135[[#This Row],[LengthofCycle]]+1</f>
        <v>27</v>
      </c>
      <c r="E810" t="str">
        <f>IF(טבלה135[[#This Row],[CycleNumber]]&lt;3,"",IF(טבלה135[[#This Row],[CycleNumber]]=3,MIN(D808:D810),IF(I809=3,MIN(D807:D809),E809)))</f>
        <v/>
      </c>
      <c r="F810" t="str">
        <f>IF(טבלה135[[#This Row],[CycleNumber]]&lt;3,"",IF(טבלה135[[#This Row],[CycleNumber]]=3,MAX(D808:D810),IF(I809=3,MAX(D807:D809),F809)))</f>
        <v/>
      </c>
      <c r="G810" t="str">
        <f>IF(OR(טבלה135[[#This Row],[CycleNumber]]&gt;B811,B811=""),IF(טבלה135[[#This Row],[מספר סטייה]]=3,MIN(D808:D810),טבלה135[[#This Row],[מינ קבוע]]),טבלה135[[#This Row],[מינ קבוע]])</f>
        <v/>
      </c>
      <c r="H810" t="str">
        <f>IF(OR(טבלה135[[#This Row],[CycleNumber]]&gt;B811,B811=""),IF(טבלה135[[#This Row],[מספר סטייה]]=3,MAX(D808:D810),טבלה135[[#This Row],[מקס קבוע]]),טבלה135[[#This Row],[מקס קבוע]])</f>
        <v/>
      </c>
      <c r="I81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קבוע]]&lt;&gt;E809,1,I809+1),0))</f>
        <v/>
      </c>
      <c r="J810" t="str">
        <f>IF(AND(טבלה135[[#This Row],[CycleNumber]]&lt;B811,טבלה135[[#This Row],[מקס קבוע]]&lt;&gt;""),IF(OR(טבלה135[[#This Row],[מספר סטייה]]&lt;I811,AND(טבלה135[[#This Row],[מספר סטייה]]=3,I811=1)),0,1),"")</f>
        <v/>
      </c>
      <c r="K810" t="str">
        <f>IF(טבלה135[[#This Row],[מקס קבוע]]&lt;&gt;"",טבלה135[[#This Row],[מקסימום]]-טבלה135[[#This Row],[מינימום]],"")</f>
        <v/>
      </c>
      <c r="L810">
        <f>IF(IFERROR(LOOKUP(טבלה135[[#This Row],[ClientID]],פיבוט!$A$4:$A$121),FALSE)=טבלה135[[#This Row],[ClientID]],1,0)</f>
        <v>1</v>
      </c>
      <c r="M810" t="str">
        <f>IF(OR(טבלה135[[#This Row],[ClientID]]=A811),"",1)</f>
        <v/>
      </c>
      <c r="N810" s="3" t="str">
        <f>IF(טבלה135[[#This Row],[טווח]]&lt;&gt;K809,טבלה135[[#This Row],[טווח]],"")</f>
        <v/>
      </c>
      <c r="O810" s="3" t="str">
        <f>IF(טבלה135[[#This Row],[מניית טווחים]]&lt;&gt;"",IF(OR(30&gt;טבלה135[[#This Row],[מקסימום]],30&lt;טבלה135[[#This Row],[מינימום]]),0,1),"")</f>
        <v/>
      </c>
    </row>
    <row r="811" spans="1:15" x14ac:dyDescent="0.25">
      <c r="A811" t="s">
        <v>75</v>
      </c>
      <c r="B811">
        <v>2</v>
      </c>
      <c r="C811">
        <v>25</v>
      </c>
      <c r="D811">
        <f>טבלה135[[#This Row],[LengthofCycle]]+1</f>
        <v>26</v>
      </c>
      <c r="E811" t="str">
        <f>IF(טבלה135[[#This Row],[CycleNumber]]&lt;3,"",IF(טבלה135[[#This Row],[CycleNumber]]=3,MIN(D809:D811),IF(I810=3,MIN(D808:D810),E810)))</f>
        <v/>
      </c>
      <c r="F811" t="str">
        <f>IF(טבלה135[[#This Row],[CycleNumber]]&lt;3,"",IF(טבלה135[[#This Row],[CycleNumber]]=3,MAX(D809:D811),IF(I810=3,MAX(D808:D810),F810)))</f>
        <v/>
      </c>
      <c r="G811" t="str">
        <f>IF(OR(טבלה135[[#This Row],[CycleNumber]]&gt;B812,B812=""),IF(טבלה135[[#This Row],[מספר סטייה]]=3,MIN(D809:D811),טבלה135[[#This Row],[מינ קבוע]]),טבלה135[[#This Row],[מינ קבוע]])</f>
        <v/>
      </c>
      <c r="H811" t="str">
        <f>IF(OR(טבלה135[[#This Row],[CycleNumber]]&gt;B812,B812=""),IF(טבלה135[[#This Row],[מספר סטייה]]=3,MAX(D809:D811),טבלה135[[#This Row],[מקס קבוע]]),טבלה135[[#This Row],[מקס קבוע]])</f>
        <v/>
      </c>
      <c r="I81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קבוע]]&lt;&gt;E810,1,I810+1),0))</f>
        <v/>
      </c>
      <c r="J811" t="str">
        <f>IF(AND(טבלה135[[#This Row],[CycleNumber]]&lt;B812,טבלה135[[#This Row],[מקס קבוע]]&lt;&gt;""),IF(OR(טבלה135[[#This Row],[מספר סטייה]]&lt;I812,AND(טבלה135[[#This Row],[מספר סטייה]]=3,I812=1)),0,1),"")</f>
        <v/>
      </c>
      <c r="K811" t="str">
        <f>IF(טבלה135[[#This Row],[מקס קבוע]]&lt;&gt;"",טבלה135[[#This Row],[מקסימום]]-טבלה135[[#This Row],[מינימום]],"")</f>
        <v/>
      </c>
      <c r="L811">
        <f>IF(IFERROR(LOOKUP(טבלה135[[#This Row],[ClientID]],פיבוט!$A$4:$A$121),FALSE)=טבלה135[[#This Row],[ClientID]],1,0)</f>
        <v>1</v>
      </c>
      <c r="M811" t="str">
        <f>IF(OR(טבלה135[[#This Row],[ClientID]]=A812),"",1)</f>
        <v/>
      </c>
      <c r="N811" s="3" t="str">
        <f>IF(טבלה135[[#This Row],[טווח]]&lt;&gt;K810,טבלה135[[#This Row],[טווח]],"")</f>
        <v/>
      </c>
      <c r="O811" s="3" t="str">
        <f>IF(טבלה135[[#This Row],[מניית טווחים]]&lt;&gt;"",IF(OR(30&gt;טבלה135[[#This Row],[מקסימום]],30&lt;טבלה135[[#This Row],[מינימום]]),0,1),"")</f>
        <v/>
      </c>
    </row>
    <row r="812" spans="1:15" x14ac:dyDescent="0.25">
      <c r="A812" t="s">
        <v>75</v>
      </c>
      <c r="B812">
        <v>3</v>
      </c>
      <c r="C812">
        <v>26</v>
      </c>
      <c r="D812">
        <f>טבלה135[[#This Row],[LengthofCycle]]+1</f>
        <v>27</v>
      </c>
      <c r="E812">
        <f>IF(טבלה135[[#This Row],[CycleNumber]]&lt;3,"",IF(טבלה135[[#This Row],[CycleNumber]]=3,MIN(D810:D812),IF(I811=3,MIN(D809:D811),E811)))</f>
        <v>26</v>
      </c>
      <c r="F812">
        <f>IF(טבלה135[[#This Row],[CycleNumber]]&lt;3,"",IF(טבלה135[[#This Row],[CycleNumber]]=3,MAX(D810:D812),IF(I811=3,MAX(D809:D811),F811)))</f>
        <v>27</v>
      </c>
      <c r="G812">
        <f>IF(OR(טבלה135[[#This Row],[CycleNumber]]&gt;B813,B813=""),IF(טבלה135[[#This Row],[מספר סטייה]]=3,MIN(D810:D812),טבלה135[[#This Row],[מינ קבוע]]),טבלה135[[#This Row],[מינ קבוע]])</f>
        <v>26</v>
      </c>
      <c r="H812">
        <f>IF(OR(טבלה135[[#This Row],[CycleNumber]]&gt;B813,B813=""),IF(טבלה135[[#This Row],[מספר סטייה]]=3,MAX(D810:D812),טבלה135[[#This Row],[מקס קבוע]]),טבלה135[[#This Row],[מקס קבוע]])</f>
        <v>27</v>
      </c>
      <c r="I81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קבוע]]&lt;&gt;E811,1,I811+1),0))</f>
        <v>0</v>
      </c>
      <c r="J812">
        <f>IF(AND(טבלה135[[#This Row],[CycleNumber]]&lt;B813,טבלה135[[#This Row],[מקס קבוע]]&lt;&gt;""),IF(OR(טבלה135[[#This Row],[מספר סטייה]]&lt;I813,AND(טבלה135[[#This Row],[מספר סטייה]]=3,I813=1)),0,1),"")</f>
        <v>1</v>
      </c>
      <c r="K812">
        <f>IF(טבלה135[[#This Row],[מקס קבוע]]&lt;&gt;"",טבלה135[[#This Row],[מקסימום]]-טבלה135[[#This Row],[מינימום]],"")</f>
        <v>1</v>
      </c>
      <c r="L812">
        <f>IF(IFERROR(LOOKUP(טבלה135[[#This Row],[ClientID]],פיבוט!$A$4:$A$121),FALSE)=טבלה135[[#This Row],[ClientID]],1,0)</f>
        <v>1</v>
      </c>
      <c r="M812" t="str">
        <f>IF(OR(טבלה135[[#This Row],[ClientID]]=A813),"",1)</f>
        <v/>
      </c>
      <c r="N812" s="3">
        <f>IF(טבלה135[[#This Row],[טווח]]&lt;&gt;K811,טבלה135[[#This Row],[טווח]],"")</f>
        <v>1</v>
      </c>
      <c r="O812" s="3">
        <f>IF(טבלה135[[#This Row],[מניית טווחים]]&lt;&gt;"",IF(OR(30&gt;טבלה135[[#This Row],[מקסימום]],30&lt;טבלה135[[#This Row],[מינימום]]),0,1),"")</f>
        <v>0</v>
      </c>
    </row>
    <row r="813" spans="1:15" x14ac:dyDescent="0.25">
      <c r="A813" t="s">
        <v>75</v>
      </c>
      <c r="B813">
        <v>4</v>
      </c>
      <c r="C813">
        <v>25</v>
      </c>
      <c r="D813">
        <f>טבלה135[[#This Row],[LengthofCycle]]+1</f>
        <v>26</v>
      </c>
      <c r="E813">
        <f>IF(טבלה135[[#This Row],[CycleNumber]]&lt;3,"",IF(טבלה135[[#This Row],[CycleNumber]]=3,MIN(D811:D813),IF(I812=3,MIN(D810:D812),E812)))</f>
        <v>26</v>
      </c>
      <c r="F813">
        <f>IF(טבלה135[[#This Row],[CycleNumber]]&lt;3,"",IF(טבלה135[[#This Row],[CycleNumber]]=3,MAX(D811:D813),IF(I812=3,MAX(D810:D812),F812)))</f>
        <v>27</v>
      </c>
      <c r="G813">
        <f>IF(OR(טבלה135[[#This Row],[CycleNumber]]&gt;B814,B814=""),IF(טבלה135[[#This Row],[מספר סטייה]]=3,MIN(D811:D813),טבלה135[[#This Row],[מינ קבוע]]),טבלה135[[#This Row],[מינ קבוע]])</f>
        <v>26</v>
      </c>
      <c r="H813">
        <f>IF(OR(טבלה135[[#This Row],[CycleNumber]]&gt;B814,B814=""),IF(טבלה135[[#This Row],[מספר סטייה]]=3,MAX(D811:D813),טבלה135[[#This Row],[מקס קבוע]]),טבלה135[[#This Row],[מקס קבוע]])</f>
        <v>27</v>
      </c>
      <c r="I81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קבוע]]&lt;&gt;E812,1,I812+1),0))</f>
        <v>0</v>
      </c>
      <c r="J813">
        <f>IF(AND(טבלה135[[#This Row],[CycleNumber]]&lt;B814,טבלה135[[#This Row],[מקס קבוע]]&lt;&gt;""),IF(OR(טבלה135[[#This Row],[מספר סטייה]]&lt;I814,AND(טבלה135[[#This Row],[מספר סטייה]]=3,I814=1)),0,1),"")</f>
        <v>1</v>
      </c>
      <c r="K813">
        <f>IF(טבלה135[[#This Row],[מקס קבוע]]&lt;&gt;"",טבלה135[[#This Row],[מקסימום]]-טבלה135[[#This Row],[מינימום]],"")</f>
        <v>1</v>
      </c>
      <c r="L813">
        <f>IF(IFERROR(LOOKUP(טבלה135[[#This Row],[ClientID]],פיבוט!$A$4:$A$121),FALSE)=טבלה135[[#This Row],[ClientID]],1,0)</f>
        <v>1</v>
      </c>
      <c r="M813" t="str">
        <f>IF(OR(טבלה135[[#This Row],[ClientID]]=A814),"",1)</f>
        <v/>
      </c>
      <c r="N813" s="3" t="str">
        <f>IF(טבלה135[[#This Row],[טווח]]&lt;&gt;K812,טבלה135[[#This Row],[טווח]],"")</f>
        <v/>
      </c>
      <c r="O813" s="3" t="str">
        <f>IF(טבלה135[[#This Row],[מניית טווחים]]&lt;&gt;"",IF(OR(30&gt;טבלה135[[#This Row],[מקסימום]],30&lt;טבלה135[[#This Row],[מינימום]]),0,1),"")</f>
        <v/>
      </c>
    </row>
    <row r="814" spans="1:15" x14ac:dyDescent="0.25">
      <c r="A814" t="s">
        <v>75</v>
      </c>
      <c r="B814">
        <v>5</v>
      </c>
      <c r="C814">
        <v>25</v>
      </c>
      <c r="D814">
        <f>טבלה135[[#This Row],[LengthofCycle]]+1</f>
        <v>26</v>
      </c>
      <c r="E814">
        <f>IF(טבלה135[[#This Row],[CycleNumber]]&lt;3,"",IF(טבלה135[[#This Row],[CycleNumber]]=3,MIN(D812:D814),IF(I813=3,MIN(D811:D813),E813)))</f>
        <v>26</v>
      </c>
      <c r="F814">
        <f>IF(טבלה135[[#This Row],[CycleNumber]]&lt;3,"",IF(טבלה135[[#This Row],[CycleNumber]]=3,MAX(D812:D814),IF(I813=3,MAX(D811:D813),F813)))</f>
        <v>27</v>
      </c>
      <c r="G814">
        <f>IF(OR(טבלה135[[#This Row],[CycleNumber]]&gt;B815,B815=""),IF(טבלה135[[#This Row],[מספר סטייה]]=3,MIN(D812:D814),טבלה135[[#This Row],[מינ קבוע]]),טבלה135[[#This Row],[מינ קבוע]])</f>
        <v>26</v>
      </c>
      <c r="H814">
        <f>IF(OR(טבלה135[[#This Row],[CycleNumber]]&gt;B815,B815=""),IF(טבלה135[[#This Row],[מספר סטייה]]=3,MAX(D812:D814),טבלה135[[#This Row],[מקס קבוע]]),טבלה135[[#This Row],[מקס קבוע]])</f>
        <v>27</v>
      </c>
      <c r="I81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קבוע]]&lt;&gt;E813,1,I813+1),0))</f>
        <v>0</v>
      </c>
      <c r="J814">
        <f>IF(AND(טבלה135[[#This Row],[CycleNumber]]&lt;B815,טבלה135[[#This Row],[מקס קבוע]]&lt;&gt;""),IF(OR(טבלה135[[#This Row],[מספר סטייה]]&lt;I815,AND(טבלה135[[#This Row],[מספר סטייה]]=3,I815=1)),0,1),"")</f>
        <v>0</v>
      </c>
      <c r="K814">
        <f>IF(טבלה135[[#This Row],[מקס קבוע]]&lt;&gt;"",טבלה135[[#This Row],[מקסימום]]-טבלה135[[#This Row],[מינימום]],"")</f>
        <v>1</v>
      </c>
      <c r="L814">
        <f>IF(IFERROR(LOOKUP(טבלה135[[#This Row],[ClientID]],פיבוט!$A$4:$A$121),FALSE)=טבלה135[[#This Row],[ClientID]],1,0)</f>
        <v>1</v>
      </c>
      <c r="M814" t="str">
        <f>IF(OR(טבלה135[[#This Row],[ClientID]]=A815),"",1)</f>
        <v/>
      </c>
      <c r="N814" s="3" t="str">
        <f>IF(טבלה135[[#This Row],[טווח]]&lt;&gt;K813,טבלה135[[#This Row],[טווח]],"")</f>
        <v/>
      </c>
      <c r="O814" s="3" t="str">
        <f>IF(טבלה135[[#This Row],[מניית טווחים]]&lt;&gt;"",IF(OR(30&gt;טבלה135[[#This Row],[מקסימום]],30&lt;טבלה135[[#This Row],[מינימום]]),0,1),"")</f>
        <v/>
      </c>
    </row>
    <row r="815" spans="1:15" x14ac:dyDescent="0.25">
      <c r="A815" t="s">
        <v>75</v>
      </c>
      <c r="B815">
        <v>6</v>
      </c>
      <c r="C815">
        <v>24</v>
      </c>
      <c r="D815">
        <f>טבלה135[[#This Row],[LengthofCycle]]+1</f>
        <v>25</v>
      </c>
      <c r="E815">
        <f>IF(טבלה135[[#This Row],[CycleNumber]]&lt;3,"",IF(טבלה135[[#This Row],[CycleNumber]]=3,MIN(D813:D815),IF(I814=3,MIN(D812:D814),E814)))</f>
        <v>26</v>
      </c>
      <c r="F815">
        <f>IF(טבלה135[[#This Row],[CycleNumber]]&lt;3,"",IF(טבלה135[[#This Row],[CycleNumber]]=3,MAX(D813:D815),IF(I814=3,MAX(D812:D814),F814)))</f>
        <v>27</v>
      </c>
      <c r="G815">
        <f>IF(OR(טבלה135[[#This Row],[CycleNumber]]&gt;B816,B816=""),IF(טבלה135[[#This Row],[מספר סטייה]]=3,MIN(D813:D815),טבלה135[[#This Row],[מינ קבוע]]),טבלה135[[#This Row],[מינ קבוע]])</f>
        <v>26</v>
      </c>
      <c r="H815">
        <f>IF(OR(טבלה135[[#This Row],[CycleNumber]]&gt;B816,B816=""),IF(טבלה135[[#This Row],[מספר סטייה]]=3,MAX(D813:D815),טבלה135[[#This Row],[מקס קבוע]]),טבלה135[[#This Row],[מקס קבוע]])</f>
        <v>27</v>
      </c>
      <c r="I81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קבוע]]&lt;&gt;E814,1,I814+1),0))</f>
        <v>1</v>
      </c>
      <c r="J815">
        <f>IF(AND(טבלה135[[#This Row],[CycleNumber]]&lt;B816,טבלה135[[#This Row],[מקס קבוע]]&lt;&gt;""),IF(OR(טבלה135[[#This Row],[מספר סטייה]]&lt;I816,AND(טבלה135[[#This Row],[מספר סטייה]]=3,I816=1)),0,1),"")</f>
        <v>0</v>
      </c>
      <c r="K815">
        <f>IF(טבלה135[[#This Row],[מקס קבוע]]&lt;&gt;"",טבלה135[[#This Row],[מקסימום]]-טבלה135[[#This Row],[מינימום]],"")</f>
        <v>1</v>
      </c>
      <c r="L815">
        <f>IF(IFERROR(LOOKUP(טבלה135[[#This Row],[ClientID]],פיבוט!$A$4:$A$121),FALSE)=טבלה135[[#This Row],[ClientID]],1,0)</f>
        <v>1</v>
      </c>
      <c r="M815" t="str">
        <f>IF(OR(טבלה135[[#This Row],[ClientID]]=A816),"",1)</f>
        <v/>
      </c>
      <c r="N815" s="3" t="str">
        <f>IF(טבלה135[[#This Row],[טווח]]&lt;&gt;K814,טבלה135[[#This Row],[טווח]],"")</f>
        <v/>
      </c>
      <c r="O815" s="3" t="str">
        <f>IF(טבלה135[[#This Row],[מניית טווחים]]&lt;&gt;"",IF(OR(30&gt;טבלה135[[#This Row],[מקסימום]],30&lt;טבלה135[[#This Row],[מינימום]]),0,1),"")</f>
        <v/>
      </c>
    </row>
    <row r="816" spans="1:15" x14ac:dyDescent="0.25">
      <c r="A816" t="s">
        <v>75</v>
      </c>
      <c r="B816">
        <v>7</v>
      </c>
      <c r="C816">
        <v>24</v>
      </c>
      <c r="D816">
        <f>טבלה135[[#This Row],[LengthofCycle]]+1</f>
        <v>25</v>
      </c>
      <c r="E816">
        <f>IF(טבלה135[[#This Row],[CycleNumber]]&lt;3,"",IF(טבלה135[[#This Row],[CycleNumber]]=3,MIN(D814:D816),IF(I815=3,MIN(D813:D815),E815)))</f>
        <v>26</v>
      </c>
      <c r="F816">
        <f>IF(טבלה135[[#This Row],[CycleNumber]]&lt;3,"",IF(טבלה135[[#This Row],[CycleNumber]]=3,MAX(D814:D816),IF(I815=3,MAX(D813:D815),F815)))</f>
        <v>27</v>
      </c>
      <c r="G816">
        <f>IF(OR(טבלה135[[#This Row],[CycleNumber]]&gt;B817,B817=""),IF(טבלה135[[#This Row],[מספר סטייה]]=3,MIN(D814:D816),טבלה135[[#This Row],[מינ קבוע]]),טבלה135[[#This Row],[מינ קבוע]])</f>
        <v>26</v>
      </c>
      <c r="H816">
        <f>IF(OR(טבלה135[[#This Row],[CycleNumber]]&gt;B817,B817=""),IF(טבלה135[[#This Row],[מספר סטייה]]=3,MAX(D814:D816),טבלה135[[#This Row],[מקס קבוע]]),טבלה135[[#This Row],[מקס קבוע]])</f>
        <v>27</v>
      </c>
      <c r="I81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קבוע]]&lt;&gt;E815,1,I815+1),0))</f>
        <v>2</v>
      </c>
      <c r="J816">
        <f>IF(AND(טבלה135[[#This Row],[CycleNumber]]&lt;B817,טבלה135[[#This Row],[מקס קבוע]]&lt;&gt;""),IF(OR(טבלה135[[#This Row],[מספר סטייה]]&lt;I817,AND(טבלה135[[#This Row],[מספר סטייה]]=3,I817=1)),0,1),"")</f>
        <v>0</v>
      </c>
      <c r="K816">
        <f>IF(טבלה135[[#This Row],[מקס קבוע]]&lt;&gt;"",טבלה135[[#This Row],[מקסימום]]-טבלה135[[#This Row],[מינימום]],"")</f>
        <v>1</v>
      </c>
      <c r="L816">
        <f>IF(IFERROR(LOOKUP(טבלה135[[#This Row],[ClientID]],פיבוט!$A$4:$A$121),FALSE)=טבלה135[[#This Row],[ClientID]],1,0)</f>
        <v>1</v>
      </c>
      <c r="M816" t="str">
        <f>IF(OR(טבלה135[[#This Row],[ClientID]]=A817),"",1)</f>
        <v/>
      </c>
      <c r="N816" s="3" t="str">
        <f>IF(טבלה135[[#This Row],[טווח]]&lt;&gt;K815,טבלה135[[#This Row],[טווח]],"")</f>
        <v/>
      </c>
      <c r="O816" s="3" t="str">
        <f>IF(טבלה135[[#This Row],[מניית טווחים]]&lt;&gt;"",IF(OR(30&gt;טבלה135[[#This Row],[מקסימום]],30&lt;טבלה135[[#This Row],[מינימום]]),0,1),"")</f>
        <v/>
      </c>
    </row>
    <row r="817" spans="1:15" x14ac:dyDescent="0.25">
      <c r="A817" t="s">
        <v>75</v>
      </c>
      <c r="B817">
        <v>8</v>
      </c>
      <c r="C817">
        <v>23</v>
      </c>
      <c r="D817">
        <f>טבלה135[[#This Row],[LengthofCycle]]+1</f>
        <v>24</v>
      </c>
      <c r="E817">
        <f>IF(טבלה135[[#This Row],[CycleNumber]]&lt;3,"",IF(טבלה135[[#This Row],[CycleNumber]]=3,MIN(D815:D817),IF(I816=3,MIN(D814:D816),E816)))</f>
        <v>26</v>
      </c>
      <c r="F817">
        <f>IF(טבלה135[[#This Row],[CycleNumber]]&lt;3,"",IF(טבלה135[[#This Row],[CycleNumber]]=3,MAX(D815:D817),IF(I816=3,MAX(D814:D816),F816)))</f>
        <v>27</v>
      </c>
      <c r="G817">
        <f>IF(OR(טבלה135[[#This Row],[CycleNumber]]&gt;B818,B818=""),IF(טבלה135[[#This Row],[מספר סטייה]]=3,MIN(D815:D817),טבלה135[[#This Row],[מינ קבוע]]),טבלה135[[#This Row],[מינ קבוע]])</f>
        <v>26</v>
      </c>
      <c r="H817">
        <f>IF(OR(טבלה135[[#This Row],[CycleNumber]]&gt;B818,B818=""),IF(טבלה135[[#This Row],[מספר סטייה]]=3,MAX(D815:D817),טבלה135[[#This Row],[מקס קבוע]]),טבלה135[[#This Row],[מקס קבוע]])</f>
        <v>27</v>
      </c>
      <c r="I81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קבוע]]&lt;&gt;E816,1,I816+1),0))</f>
        <v>3</v>
      </c>
      <c r="J817">
        <f>IF(AND(טבלה135[[#This Row],[CycleNumber]]&lt;B818,טבלה135[[#This Row],[מקס קבוע]]&lt;&gt;""),IF(OR(טבלה135[[#This Row],[מספר סטייה]]&lt;I818,AND(טבלה135[[#This Row],[מספר סטייה]]=3,I818=1)),0,1),"")</f>
        <v>0</v>
      </c>
      <c r="K817">
        <f>IF(טבלה135[[#This Row],[מקס קבוע]]&lt;&gt;"",טבלה135[[#This Row],[מקסימום]]-טבלה135[[#This Row],[מינימום]],"")</f>
        <v>1</v>
      </c>
      <c r="L817">
        <f>IF(IFERROR(LOOKUP(טבלה135[[#This Row],[ClientID]],פיבוט!$A$4:$A$121),FALSE)=טבלה135[[#This Row],[ClientID]],1,0)</f>
        <v>1</v>
      </c>
      <c r="M817" t="str">
        <f>IF(OR(טבלה135[[#This Row],[ClientID]]=A818),"",1)</f>
        <v/>
      </c>
      <c r="N817" s="3" t="str">
        <f>IF(טבלה135[[#This Row],[טווח]]&lt;&gt;K816,טבלה135[[#This Row],[טווח]],"")</f>
        <v/>
      </c>
      <c r="O817" s="3" t="str">
        <f>IF(טבלה135[[#This Row],[מניית טווחים]]&lt;&gt;"",IF(OR(30&gt;טבלה135[[#This Row],[מקסימום]],30&lt;טבלה135[[#This Row],[מינימום]]),0,1),"")</f>
        <v/>
      </c>
    </row>
    <row r="818" spans="1:15" x14ac:dyDescent="0.25">
      <c r="A818" t="s">
        <v>75</v>
      </c>
      <c r="B818">
        <v>9</v>
      </c>
      <c r="C818">
        <v>28</v>
      </c>
      <c r="D818">
        <f>טבלה135[[#This Row],[LengthofCycle]]+1</f>
        <v>29</v>
      </c>
      <c r="E818">
        <f>IF(טבלה135[[#This Row],[CycleNumber]]&lt;3,"",IF(טבלה135[[#This Row],[CycleNumber]]=3,MIN(D816:D818),IF(I817=3,MIN(D815:D817),E817)))</f>
        <v>24</v>
      </c>
      <c r="F818">
        <f>IF(טבלה135[[#This Row],[CycleNumber]]&lt;3,"",IF(טבלה135[[#This Row],[CycleNumber]]=3,MAX(D816:D818),IF(I817=3,MAX(D815:D817),F817)))</f>
        <v>25</v>
      </c>
      <c r="G818">
        <f>IF(OR(טבלה135[[#This Row],[CycleNumber]]&gt;B819,B819=""),IF(טבלה135[[#This Row],[מספר סטייה]]=3,MIN(D816:D818),טבלה135[[#This Row],[מינ קבוע]]),טבלה135[[#This Row],[מינ קבוע]])</f>
        <v>24</v>
      </c>
      <c r="H818">
        <f>IF(OR(טבלה135[[#This Row],[CycleNumber]]&gt;B819,B819=""),IF(טבלה135[[#This Row],[מספר סטייה]]=3,MAX(D816:D818),טבלה135[[#This Row],[מקס קבוע]]),טבלה135[[#This Row],[מקס קבוע]])</f>
        <v>25</v>
      </c>
      <c r="I81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קבוע]]&lt;&gt;E817,1,I817+1),0))</f>
        <v>1</v>
      </c>
      <c r="J818">
        <f>IF(AND(טבלה135[[#This Row],[CycleNumber]]&lt;B819,טבלה135[[#This Row],[מקס קבוע]]&lt;&gt;""),IF(OR(טבלה135[[#This Row],[מספר סטייה]]&lt;I819,AND(טבלה135[[#This Row],[מספר סטייה]]=3,I819=1)),0,1),"")</f>
        <v>0</v>
      </c>
      <c r="K818">
        <f>IF(טבלה135[[#This Row],[מקס קבוע]]&lt;&gt;"",טבלה135[[#This Row],[מקסימום]]-טבלה135[[#This Row],[מינימום]],"")</f>
        <v>1</v>
      </c>
      <c r="L818">
        <f>IF(IFERROR(LOOKUP(טבלה135[[#This Row],[ClientID]],פיבוט!$A$4:$A$121),FALSE)=טבלה135[[#This Row],[ClientID]],1,0)</f>
        <v>1</v>
      </c>
      <c r="M818" t="str">
        <f>IF(OR(טבלה135[[#This Row],[ClientID]]=A819),"",1)</f>
        <v/>
      </c>
      <c r="N818" s="3" t="str">
        <f>IF(טבלה135[[#This Row],[טווח]]&lt;&gt;K817,טבלה135[[#This Row],[טווח]],"")</f>
        <v/>
      </c>
      <c r="O818" s="3" t="str">
        <f>IF(טבלה135[[#This Row],[מניית טווחים]]&lt;&gt;"",IF(OR(30&gt;טבלה135[[#This Row],[מקסימום]],30&lt;טבלה135[[#This Row],[מינימום]]),0,1),"")</f>
        <v/>
      </c>
    </row>
    <row r="819" spans="1:15" x14ac:dyDescent="0.25">
      <c r="A819" t="s">
        <v>75</v>
      </c>
      <c r="B819">
        <v>10</v>
      </c>
      <c r="C819">
        <v>27</v>
      </c>
      <c r="D819">
        <f>טבלה135[[#This Row],[LengthofCycle]]+1</f>
        <v>28</v>
      </c>
      <c r="E819">
        <f>IF(טבלה135[[#This Row],[CycleNumber]]&lt;3,"",IF(טבלה135[[#This Row],[CycleNumber]]=3,MIN(D817:D819),IF(I818=3,MIN(D816:D818),E818)))</f>
        <v>24</v>
      </c>
      <c r="F819">
        <f>IF(טבלה135[[#This Row],[CycleNumber]]&lt;3,"",IF(טבלה135[[#This Row],[CycleNumber]]=3,MAX(D817:D819),IF(I818=3,MAX(D816:D818),F818)))</f>
        <v>25</v>
      </c>
      <c r="G819">
        <f>IF(OR(טבלה135[[#This Row],[CycleNumber]]&gt;B820,B820=""),IF(טבלה135[[#This Row],[מספר סטייה]]=3,MIN(D817:D819),טבלה135[[#This Row],[מינ קבוע]]),טבלה135[[#This Row],[מינ קבוע]])</f>
        <v>24</v>
      </c>
      <c r="H819">
        <f>IF(OR(טבלה135[[#This Row],[CycleNumber]]&gt;B820,B820=""),IF(טבלה135[[#This Row],[מספר סטייה]]=3,MAX(D817:D819),טבלה135[[#This Row],[מקס קבוע]]),טבלה135[[#This Row],[מקס קבוע]])</f>
        <v>25</v>
      </c>
      <c r="I81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קבוע]]&lt;&gt;E818,1,I818+1),0))</f>
        <v>2</v>
      </c>
      <c r="J819">
        <f>IF(AND(טבלה135[[#This Row],[CycleNumber]]&lt;B820,טבלה135[[#This Row],[מקס קבוע]]&lt;&gt;""),IF(OR(טבלה135[[#This Row],[מספר סטייה]]&lt;I820,AND(טבלה135[[#This Row],[מספר סטייה]]=3,I820=1)),0,1),"")</f>
        <v>0</v>
      </c>
      <c r="K819">
        <f>IF(טבלה135[[#This Row],[מקס קבוע]]&lt;&gt;"",טבלה135[[#This Row],[מקסימום]]-טבלה135[[#This Row],[מינימום]],"")</f>
        <v>1</v>
      </c>
      <c r="L819">
        <f>IF(IFERROR(LOOKUP(טבלה135[[#This Row],[ClientID]],פיבוט!$A$4:$A$121),FALSE)=טבלה135[[#This Row],[ClientID]],1,0)</f>
        <v>1</v>
      </c>
      <c r="M819" t="str">
        <f>IF(OR(טבלה135[[#This Row],[ClientID]]=A820),"",1)</f>
        <v/>
      </c>
      <c r="N819" s="3" t="str">
        <f>IF(טבלה135[[#This Row],[טווח]]&lt;&gt;K818,טבלה135[[#This Row],[טווח]],"")</f>
        <v/>
      </c>
      <c r="O819" s="3" t="str">
        <f>IF(טבלה135[[#This Row],[מניית טווחים]]&lt;&gt;"",IF(OR(30&gt;טבלה135[[#This Row],[מקסימום]],30&lt;טבלה135[[#This Row],[מינימום]]),0,1),"")</f>
        <v/>
      </c>
    </row>
    <row r="820" spans="1:15" x14ac:dyDescent="0.25">
      <c r="A820" t="s">
        <v>75</v>
      </c>
      <c r="B820">
        <v>11</v>
      </c>
      <c r="C820">
        <v>25</v>
      </c>
      <c r="D820">
        <f>טבלה135[[#This Row],[LengthofCycle]]+1</f>
        <v>26</v>
      </c>
      <c r="E820">
        <f>IF(טבלה135[[#This Row],[CycleNumber]]&lt;3,"",IF(טבלה135[[#This Row],[CycleNumber]]=3,MIN(D818:D820),IF(I819=3,MIN(D817:D819),E819)))</f>
        <v>24</v>
      </c>
      <c r="F820">
        <f>IF(טבלה135[[#This Row],[CycleNumber]]&lt;3,"",IF(טבלה135[[#This Row],[CycleNumber]]=3,MAX(D818:D820),IF(I819=3,MAX(D817:D819),F819)))</f>
        <v>25</v>
      </c>
      <c r="G820">
        <f>IF(OR(טבלה135[[#This Row],[CycleNumber]]&gt;B821,B821=""),IF(טבלה135[[#This Row],[מספר סטייה]]=3,MIN(D818:D820),טבלה135[[#This Row],[מינ קבוע]]),טבלה135[[#This Row],[מינ קבוע]])</f>
        <v>24</v>
      </c>
      <c r="H820">
        <f>IF(OR(טבלה135[[#This Row],[CycleNumber]]&gt;B821,B821=""),IF(טבלה135[[#This Row],[מספר סטייה]]=3,MAX(D818:D820),טבלה135[[#This Row],[מקס קבוע]]),טבלה135[[#This Row],[מקס קבוע]])</f>
        <v>25</v>
      </c>
      <c r="I82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קבוע]]&lt;&gt;E819,1,I819+1),0))</f>
        <v>3</v>
      </c>
      <c r="J820">
        <f>IF(AND(טבלה135[[#This Row],[CycleNumber]]&lt;B821,טבלה135[[#This Row],[מקס קבוע]]&lt;&gt;""),IF(OR(טבלה135[[#This Row],[מספר סטייה]]&lt;I821,AND(טבלה135[[#This Row],[מספר סטייה]]=3,I821=1)),0,1),"")</f>
        <v>0</v>
      </c>
      <c r="K820">
        <f>IF(טבלה135[[#This Row],[מקס קבוע]]&lt;&gt;"",טבלה135[[#This Row],[מקסימום]]-טבלה135[[#This Row],[מינימום]],"")</f>
        <v>1</v>
      </c>
      <c r="L820">
        <f>IF(IFERROR(LOOKUP(טבלה135[[#This Row],[ClientID]],פיבוט!$A$4:$A$121),FALSE)=טבלה135[[#This Row],[ClientID]],1,0)</f>
        <v>1</v>
      </c>
      <c r="M820" t="str">
        <f>IF(OR(טבלה135[[#This Row],[ClientID]]=A821),"",1)</f>
        <v/>
      </c>
      <c r="N820" s="3" t="str">
        <f>IF(טבלה135[[#This Row],[טווח]]&lt;&gt;K819,טבלה135[[#This Row],[טווח]],"")</f>
        <v/>
      </c>
      <c r="O820" s="3" t="str">
        <f>IF(טבלה135[[#This Row],[מניית טווחים]]&lt;&gt;"",IF(OR(30&gt;טבלה135[[#This Row],[מקסימום]],30&lt;טבלה135[[#This Row],[מינימום]]),0,1),"")</f>
        <v/>
      </c>
    </row>
    <row r="821" spans="1:15" x14ac:dyDescent="0.25">
      <c r="A821" t="s">
        <v>75</v>
      </c>
      <c r="B821">
        <v>12</v>
      </c>
      <c r="C821">
        <v>24</v>
      </c>
      <c r="D821">
        <f>טבלה135[[#This Row],[LengthofCycle]]+1</f>
        <v>25</v>
      </c>
      <c r="E821">
        <f>IF(טבלה135[[#This Row],[CycleNumber]]&lt;3,"",IF(טבלה135[[#This Row],[CycleNumber]]=3,MIN(D819:D821),IF(I820=3,MIN(D818:D820),E820)))</f>
        <v>26</v>
      </c>
      <c r="F821">
        <f>IF(טבלה135[[#This Row],[CycleNumber]]&lt;3,"",IF(טבלה135[[#This Row],[CycleNumber]]=3,MAX(D819:D821),IF(I820=3,MAX(D818:D820),F820)))</f>
        <v>29</v>
      </c>
      <c r="G821">
        <f>IF(OR(טבלה135[[#This Row],[CycleNumber]]&gt;B822,B822=""),IF(טבלה135[[#This Row],[מספר סטייה]]=3,MIN(D819:D821),טבלה135[[#This Row],[מינ קבוע]]),טבלה135[[#This Row],[מינ קבוע]])</f>
        <v>26</v>
      </c>
      <c r="H821">
        <f>IF(OR(טבלה135[[#This Row],[CycleNumber]]&gt;B822,B822=""),IF(טבלה135[[#This Row],[מספר סטייה]]=3,MAX(D819:D821),טבלה135[[#This Row],[מקס קבוע]]),טבלה135[[#This Row],[מקס קבוע]])</f>
        <v>29</v>
      </c>
      <c r="I82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קבוע]]&lt;&gt;E820,1,I820+1),0))</f>
        <v>1</v>
      </c>
      <c r="J821">
        <f>IF(AND(טבלה135[[#This Row],[CycleNumber]]&lt;B822,טבלה135[[#This Row],[מקס קבוע]]&lt;&gt;""),IF(OR(טבלה135[[#This Row],[מספר סטייה]]&lt;I822,AND(טבלה135[[#This Row],[מספר סטייה]]=3,I822=1)),0,1),"")</f>
        <v>1</v>
      </c>
      <c r="K821">
        <f>IF(טבלה135[[#This Row],[מקס קבוע]]&lt;&gt;"",טבלה135[[#This Row],[מקסימום]]-טבלה135[[#This Row],[מינימום]],"")</f>
        <v>3</v>
      </c>
      <c r="L821">
        <f>IF(IFERROR(LOOKUP(טבלה135[[#This Row],[ClientID]],פיבוט!$A$4:$A$121),FALSE)=טבלה135[[#This Row],[ClientID]],1,0)</f>
        <v>1</v>
      </c>
      <c r="M821" t="str">
        <f>IF(OR(טבלה135[[#This Row],[ClientID]]=A822),"",1)</f>
        <v/>
      </c>
      <c r="N821" s="3">
        <f>IF(טבלה135[[#This Row],[טווח]]&lt;&gt;K820,טבלה135[[#This Row],[טווח]],"")</f>
        <v>3</v>
      </c>
      <c r="O821" s="3">
        <f>IF(טבלה135[[#This Row],[מניית טווחים]]&lt;&gt;"",IF(OR(30&gt;טבלה135[[#This Row],[מקסימום]],30&lt;טבלה135[[#This Row],[מינימום]]),0,1),"")</f>
        <v>0</v>
      </c>
    </row>
    <row r="822" spans="1:15" x14ac:dyDescent="0.25">
      <c r="A822" t="s">
        <v>75</v>
      </c>
      <c r="B822">
        <v>13</v>
      </c>
      <c r="C822">
        <v>26</v>
      </c>
      <c r="D822">
        <f>טבלה135[[#This Row],[LengthofCycle]]+1</f>
        <v>27</v>
      </c>
      <c r="E822">
        <f>IF(טבלה135[[#This Row],[CycleNumber]]&lt;3,"",IF(טבלה135[[#This Row],[CycleNumber]]=3,MIN(D820:D822),IF(I821=3,MIN(D819:D821),E821)))</f>
        <v>26</v>
      </c>
      <c r="F822">
        <f>IF(טבלה135[[#This Row],[CycleNumber]]&lt;3,"",IF(טבלה135[[#This Row],[CycleNumber]]=3,MAX(D820:D822),IF(I821=3,MAX(D819:D821),F821)))</f>
        <v>29</v>
      </c>
      <c r="G822">
        <f>IF(OR(טבלה135[[#This Row],[CycleNumber]]&gt;B823,B823=""),IF(טבלה135[[#This Row],[מספר סטייה]]=3,MIN(D820:D822),טבלה135[[#This Row],[מינ קבוע]]),טבלה135[[#This Row],[מינ קבוע]])</f>
        <v>26</v>
      </c>
      <c r="H822">
        <f>IF(OR(טבלה135[[#This Row],[CycleNumber]]&gt;B823,B823=""),IF(טבלה135[[#This Row],[מספר סטייה]]=3,MAX(D820:D822),טבלה135[[#This Row],[מקס קבוע]]),טבלה135[[#This Row],[מקס קבוע]])</f>
        <v>29</v>
      </c>
      <c r="I82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קבוע]]&lt;&gt;E821,1,I821+1),0))</f>
        <v>0</v>
      </c>
      <c r="J822">
        <f>IF(AND(טבלה135[[#This Row],[CycleNumber]]&lt;B823,טבלה135[[#This Row],[מקס קבוע]]&lt;&gt;""),IF(OR(טבלה135[[#This Row],[מספר סטייה]]&lt;I823,AND(טבלה135[[#This Row],[מספר סטייה]]=3,I823=1)),0,1),"")</f>
        <v>1</v>
      </c>
      <c r="K822">
        <f>IF(טבלה135[[#This Row],[מקס קבוע]]&lt;&gt;"",טבלה135[[#This Row],[מקסימום]]-טבלה135[[#This Row],[מינימום]],"")</f>
        <v>3</v>
      </c>
      <c r="L822">
        <f>IF(IFERROR(LOOKUP(טבלה135[[#This Row],[ClientID]],פיבוט!$A$4:$A$121),FALSE)=טבלה135[[#This Row],[ClientID]],1,0)</f>
        <v>1</v>
      </c>
      <c r="M822" t="str">
        <f>IF(OR(טבלה135[[#This Row],[ClientID]]=A823),"",1)</f>
        <v/>
      </c>
      <c r="N822" s="3" t="str">
        <f>IF(טבלה135[[#This Row],[טווח]]&lt;&gt;K821,טבלה135[[#This Row],[טווח]],"")</f>
        <v/>
      </c>
      <c r="O822" s="3" t="str">
        <f>IF(טבלה135[[#This Row],[מניית טווחים]]&lt;&gt;"",IF(OR(30&gt;טבלה135[[#This Row],[מקסימום]],30&lt;טבלה135[[#This Row],[מינימום]]),0,1),"")</f>
        <v/>
      </c>
    </row>
    <row r="823" spans="1:15" x14ac:dyDescent="0.25">
      <c r="A823" t="s">
        <v>75</v>
      </c>
      <c r="B823">
        <v>14</v>
      </c>
      <c r="C823">
        <v>26</v>
      </c>
      <c r="D823">
        <f>טבלה135[[#This Row],[LengthofCycle]]+1</f>
        <v>27</v>
      </c>
      <c r="E823">
        <f>IF(טבלה135[[#This Row],[CycleNumber]]&lt;3,"",IF(טבלה135[[#This Row],[CycleNumber]]=3,MIN(D821:D823),IF(I822=3,MIN(D820:D822),E822)))</f>
        <v>26</v>
      </c>
      <c r="F823">
        <f>IF(טבלה135[[#This Row],[CycleNumber]]&lt;3,"",IF(טבלה135[[#This Row],[CycleNumber]]=3,MAX(D821:D823),IF(I822=3,MAX(D820:D822),F822)))</f>
        <v>29</v>
      </c>
      <c r="G823">
        <f>IF(OR(טבלה135[[#This Row],[CycleNumber]]&gt;B824,B824=""),IF(טבלה135[[#This Row],[מספר סטייה]]=3,MIN(D821:D823),טבלה135[[#This Row],[מינ קבוע]]),טבלה135[[#This Row],[מינ קבוע]])</f>
        <v>26</v>
      </c>
      <c r="H823">
        <f>IF(OR(טבלה135[[#This Row],[CycleNumber]]&gt;B824,B824=""),IF(טבלה135[[#This Row],[מספר סטייה]]=3,MAX(D821:D823),טבלה135[[#This Row],[מקס קבוע]]),טבלה135[[#This Row],[מקס קבוע]])</f>
        <v>29</v>
      </c>
      <c r="I82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קבוע]]&lt;&gt;E822,1,I822+1),0))</f>
        <v>0</v>
      </c>
      <c r="J823">
        <f>IF(AND(טבלה135[[#This Row],[CycleNumber]]&lt;B824,טבלה135[[#This Row],[מקס קבוע]]&lt;&gt;""),IF(OR(טבלה135[[#This Row],[מספר סטייה]]&lt;I824,AND(טבלה135[[#This Row],[מספר סטייה]]=3,I824=1)),0,1),"")</f>
        <v>1</v>
      </c>
      <c r="K823">
        <f>IF(טבלה135[[#This Row],[מקס קבוע]]&lt;&gt;"",טבלה135[[#This Row],[מקסימום]]-טבלה135[[#This Row],[מינימום]],"")</f>
        <v>3</v>
      </c>
      <c r="L823">
        <f>IF(IFERROR(LOOKUP(טבלה135[[#This Row],[ClientID]],פיבוט!$A$4:$A$121),FALSE)=טבלה135[[#This Row],[ClientID]],1,0)</f>
        <v>1</v>
      </c>
      <c r="M823" t="str">
        <f>IF(OR(טבלה135[[#This Row],[ClientID]]=A824),"",1)</f>
        <v/>
      </c>
      <c r="N823" s="3" t="str">
        <f>IF(טבלה135[[#This Row],[טווח]]&lt;&gt;K822,טבלה135[[#This Row],[טווח]],"")</f>
        <v/>
      </c>
      <c r="O823" s="3" t="str">
        <f>IF(טבלה135[[#This Row],[מניית טווחים]]&lt;&gt;"",IF(OR(30&gt;טבלה135[[#This Row],[מקסימום]],30&lt;טבלה135[[#This Row],[מינימום]]),0,1),"")</f>
        <v/>
      </c>
    </row>
    <row r="824" spans="1:15" x14ac:dyDescent="0.25">
      <c r="A824" t="s">
        <v>75</v>
      </c>
      <c r="B824">
        <v>15</v>
      </c>
      <c r="C824">
        <v>27</v>
      </c>
      <c r="D824">
        <f>טבלה135[[#This Row],[LengthofCycle]]+1</f>
        <v>28</v>
      </c>
      <c r="E824">
        <f>IF(טבלה135[[#This Row],[CycleNumber]]&lt;3,"",IF(טבלה135[[#This Row],[CycleNumber]]=3,MIN(D822:D824),IF(I823=3,MIN(D821:D823),E823)))</f>
        <v>26</v>
      </c>
      <c r="F824">
        <f>IF(טבלה135[[#This Row],[CycleNumber]]&lt;3,"",IF(טבלה135[[#This Row],[CycleNumber]]=3,MAX(D822:D824),IF(I823=3,MAX(D821:D823),F823)))</f>
        <v>29</v>
      </c>
      <c r="G824">
        <f>IF(OR(טבלה135[[#This Row],[CycleNumber]]&gt;B825,B825=""),IF(טבלה135[[#This Row],[מספר סטייה]]=3,MIN(D822:D824),טבלה135[[#This Row],[מינ קבוע]]),טבלה135[[#This Row],[מינ קבוע]])</f>
        <v>26</v>
      </c>
      <c r="H824">
        <f>IF(OR(טבלה135[[#This Row],[CycleNumber]]&gt;B825,B825=""),IF(טבלה135[[#This Row],[מספר סטייה]]=3,MAX(D822:D824),טבלה135[[#This Row],[מקס קבוע]]),טבלה135[[#This Row],[מקס קבוע]])</f>
        <v>29</v>
      </c>
      <c r="I82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קבוע]]&lt;&gt;E823,1,I823+1),0))</f>
        <v>0</v>
      </c>
      <c r="J824" t="str">
        <f>IF(AND(טבלה135[[#This Row],[CycleNumber]]&lt;B825,טבלה135[[#This Row],[מקס קבוע]]&lt;&gt;""),IF(OR(טבלה135[[#This Row],[מספר סטייה]]&lt;I825,AND(טבלה135[[#This Row],[מספר סטייה]]=3,I825=1)),0,1),"")</f>
        <v/>
      </c>
      <c r="K824">
        <f>IF(טבלה135[[#This Row],[מקס קבוע]]&lt;&gt;"",טבלה135[[#This Row],[מקסימום]]-טבלה135[[#This Row],[מינימום]],"")</f>
        <v>3</v>
      </c>
      <c r="L824">
        <f>IF(IFERROR(LOOKUP(טבלה135[[#This Row],[ClientID]],פיבוט!$A$4:$A$121),FALSE)=טבלה135[[#This Row],[ClientID]],1,0)</f>
        <v>1</v>
      </c>
      <c r="M824">
        <f>IF(OR(טבלה135[[#This Row],[ClientID]]=A825),"",1)</f>
        <v>1</v>
      </c>
      <c r="N824" s="3" t="str">
        <f>IF(טבלה135[[#This Row],[טווח]]&lt;&gt;K823,טבלה135[[#This Row],[טווח]],"")</f>
        <v/>
      </c>
      <c r="O824" s="3" t="str">
        <f>IF(טבלה135[[#This Row],[מניית טווחים]]&lt;&gt;"",IF(OR(30&gt;טבלה135[[#This Row],[מקסימום]],30&lt;טבלה135[[#This Row],[מינימום]]),0,1),"")</f>
        <v/>
      </c>
    </row>
    <row r="825" spans="1:15" x14ac:dyDescent="0.25">
      <c r="A825" t="s">
        <v>76</v>
      </c>
      <c r="B825">
        <v>1</v>
      </c>
      <c r="C825">
        <v>28</v>
      </c>
      <c r="D825">
        <f>טבלה135[[#This Row],[LengthofCycle]]+1</f>
        <v>29</v>
      </c>
      <c r="E825" t="str">
        <f>IF(טבלה135[[#This Row],[CycleNumber]]&lt;3,"",IF(טבלה135[[#This Row],[CycleNumber]]=3,MIN(D823:D825),IF(I824=3,MIN(D822:D824),E824)))</f>
        <v/>
      </c>
      <c r="F825" t="str">
        <f>IF(טבלה135[[#This Row],[CycleNumber]]&lt;3,"",IF(טבלה135[[#This Row],[CycleNumber]]=3,MAX(D823:D825),IF(I824=3,MAX(D822:D824),F824)))</f>
        <v/>
      </c>
      <c r="G825" t="str">
        <f>IF(OR(טבלה135[[#This Row],[CycleNumber]]&gt;B826,B826=""),IF(טבלה135[[#This Row],[מספר סטייה]]=3,MIN(D823:D825),טבלה135[[#This Row],[מינ קבוע]]),טבלה135[[#This Row],[מינ קבוע]])</f>
        <v/>
      </c>
      <c r="H825" t="str">
        <f>IF(OR(טבלה135[[#This Row],[CycleNumber]]&gt;B826,B826=""),IF(טבלה135[[#This Row],[מספר סטייה]]=3,MAX(D823:D825),טבלה135[[#This Row],[מקס קבוע]]),טבלה135[[#This Row],[מקס קבוע]])</f>
        <v/>
      </c>
      <c r="I82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קבוע]]&lt;&gt;E824,1,I824+1),0))</f>
        <v/>
      </c>
      <c r="J825" t="str">
        <f>IF(AND(טבלה135[[#This Row],[CycleNumber]]&lt;B826,טבלה135[[#This Row],[מקס קבוע]]&lt;&gt;""),IF(OR(טבלה135[[#This Row],[מספר סטייה]]&lt;I826,AND(טבלה135[[#This Row],[מספר סטייה]]=3,I826=1)),0,1),"")</f>
        <v/>
      </c>
      <c r="K825" t="str">
        <f>IF(טבלה135[[#This Row],[מקס קבוע]]&lt;&gt;"",טבלה135[[#This Row],[מקסימום]]-טבלה135[[#This Row],[מינימום]],"")</f>
        <v/>
      </c>
      <c r="L825">
        <f>IF(IFERROR(LOOKUP(טבלה135[[#This Row],[ClientID]],פיבוט!$A$4:$A$121),FALSE)=טבלה135[[#This Row],[ClientID]],1,0)</f>
        <v>1</v>
      </c>
      <c r="M825" t="str">
        <f>IF(OR(טבלה135[[#This Row],[ClientID]]=A826),"",1)</f>
        <v/>
      </c>
      <c r="N825" s="3" t="str">
        <f>IF(טבלה135[[#This Row],[טווח]]&lt;&gt;K824,טבלה135[[#This Row],[טווח]],"")</f>
        <v/>
      </c>
      <c r="O825" s="3" t="str">
        <f>IF(טבלה135[[#This Row],[מניית טווחים]]&lt;&gt;"",IF(OR(30&gt;טבלה135[[#This Row],[מקסימום]],30&lt;טבלה135[[#This Row],[מינימום]]),0,1),"")</f>
        <v/>
      </c>
    </row>
    <row r="826" spans="1:15" x14ac:dyDescent="0.25">
      <c r="A826" t="s">
        <v>76</v>
      </c>
      <c r="B826">
        <v>2</v>
      </c>
      <c r="C826">
        <v>29</v>
      </c>
      <c r="D826">
        <f>טבלה135[[#This Row],[LengthofCycle]]+1</f>
        <v>30</v>
      </c>
      <c r="E826" t="str">
        <f>IF(טבלה135[[#This Row],[CycleNumber]]&lt;3,"",IF(טבלה135[[#This Row],[CycleNumber]]=3,MIN(D824:D826),IF(I825=3,MIN(D823:D825),E825)))</f>
        <v/>
      </c>
      <c r="F826" t="str">
        <f>IF(טבלה135[[#This Row],[CycleNumber]]&lt;3,"",IF(טבלה135[[#This Row],[CycleNumber]]=3,MAX(D824:D826),IF(I825=3,MAX(D823:D825),F825)))</f>
        <v/>
      </c>
      <c r="G826" t="str">
        <f>IF(OR(טבלה135[[#This Row],[CycleNumber]]&gt;B827,B827=""),IF(טבלה135[[#This Row],[מספר סטייה]]=3,MIN(D824:D826),טבלה135[[#This Row],[מינ קבוע]]),טבלה135[[#This Row],[מינ קבוע]])</f>
        <v/>
      </c>
      <c r="H826" t="str">
        <f>IF(OR(טבלה135[[#This Row],[CycleNumber]]&gt;B827,B827=""),IF(טבלה135[[#This Row],[מספר סטייה]]=3,MAX(D824:D826),טבלה135[[#This Row],[מקס קבוע]]),טבלה135[[#This Row],[מקס קבוע]])</f>
        <v/>
      </c>
      <c r="I82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קבוע]]&lt;&gt;E825,1,I825+1),0))</f>
        <v/>
      </c>
      <c r="J826" t="str">
        <f>IF(AND(טבלה135[[#This Row],[CycleNumber]]&lt;B827,טבלה135[[#This Row],[מקס קבוע]]&lt;&gt;""),IF(OR(טבלה135[[#This Row],[מספר סטייה]]&lt;I827,AND(טבלה135[[#This Row],[מספר סטייה]]=3,I827=1)),0,1),"")</f>
        <v/>
      </c>
      <c r="K826" t="str">
        <f>IF(טבלה135[[#This Row],[מקס קבוע]]&lt;&gt;"",טבלה135[[#This Row],[מקסימום]]-טבלה135[[#This Row],[מינימום]],"")</f>
        <v/>
      </c>
      <c r="L826">
        <f>IF(IFERROR(LOOKUP(טבלה135[[#This Row],[ClientID]],פיבוט!$A$4:$A$121),FALSE)=טבלה135[[#This Row],[ClientID]],1,0)</f>
        <v>1</v>
      </c>
      <c r="M826" t="str">
        <f>IF(OR(טבלה135[[#This Row],[ClientID]]=A827),"",1)</f>
        <v/>
      </c>
      <c r="N826" s="3" t="str">
        <f>IF(טבלה135[[#This Row],[טווח]]&lt;&gt;K825,טבלה135[[#This Row],[טווח]],"")</f>
        <v/>
      </c>
      <c r="O826" s="3" t="str">
        <f>IF(טבלה135[[#This Row],[מניית טווחים]]&lt;&gt;"",IF(OR(30&gt;טבלה135[[#This Row],[מקסימום]],30&lt;טבלה135[[#This Row],[מינימום]]),0,1),"")</f>
        <v/>
      </c>
    </row>
    <row r="827" spans="1:15" x14ac:dyDescent="0.25">
      <c r="A827" t="s">
        <v>76</v>
      </c>
      <c r="B827">
        <v>3</v>
      </c>
      <c r="C827">
        <v>26</v>
      </c>
      <c r="D827">
        <f>טבלה135[[#This Row],[LengthofCycle]]+1</f>
        <v>27</v>
      </c>
      <c r="E827">
        <f>IF(טבלה135[[#This Row],[CycleNumber]]&lt;3,"",IF(טבלה135[[#This Row],[CycleNumber]]=3,MIN(D825:D827),IF(I826=3,MIN(D824:D826),E826)))</f>
        <v>27</v>
      </c>
      <c r="F827">
        <f>IF(טבלה135[[#This Row],[CycleNumber]]&lt;3,"",IF(טבלה135[[#This Row],[CycleNumber]]=3,MAX(D825:D827),IF(I826=3,MAX(D824:D826),F826)))</f>
        <v>30</v>
      </c>
      <c r="G827">
        <f>IF(OR(טבלה135[[#This Row],[CycleNumber]]&gt;B828,B828=""),IF(טבלה135[[#This Row],[מספר סטייה]]=3,MIN(D825:D827),טבלה135[[#This Row],[מינ קבוע]]),טבלה135[[#This Row],[מינ קבוע]])</f>
        <v>27</v>
      </c>
      <c r="H827">
        <f>IF(OR(טבלה135[[#This Row],[CycleNumber]]&gt;B828,B828=""),IF(טבלה135[[#This Row],[מספר סטייה]]=3,MAX(D825:D827),טבלה135[[#This Row],[מקס קבוע]]),טבלה135[[#This Row],[מקס קבוע]])</f>
        <v>30</v>
      </c>
      <c r="I82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קבוע]]&lt;&gt;E826,1,I826+1),0))</f>
        <v>0</v>
      </c>
      <c r="J827">
        <f>IF(AND(טבלה135[[#This Row],[CycleNumber]]&lt;B828,טבלה135[[#This Row],[מקס קבוע]]&lt;&gt;""),IF(OR(טבלה135[[#This Row],[מספר סטייה]]&lt;I828,AND(טבלה135[[#This Row],[מספר סטייה]]=3,I828=1)),0,1),"")</f>
        <v>1</v>
      </c>
      <c r="K827">
        <f>IF(טבלה135[[#This Row],[מקס קבוע]]&lt;&gt;"",טבלה135[[#This Row],[מקסימום]]-טבלה135[[#This Row],[מינימום]],"")</f>
        <v>3</v>
      </c>
      <c r="L827">
        <f>IF(IFERROR(LOOKUP(טבלה135[[#This Row],[ClientID]],פיבוט!$A$4:$A$121),FALSE)=טבלה135[[#This Row],[ClientID]],1,0)</f>
        <v>1</v>
      </c>
      <c r="M827" t="str">
        <f>IF(OR(טבלה135[[#This Row],[ClientID]]=A828),"",1)</f>
        <v/>
      </c>
      <c r="N827" s="3">
        <f>IF(טבלה135[[#This Row],[טווח]]&lt;&gt;K826,טבלה135[[#This Row],[טווח]],"")</f>
        <v>3</v>
      </c>
      <c r="O827" s="3">
        <f>IF(טבלה135[[#This Row],[מניית טווחים]]&lt;&gt;"",IF(OR(30&gt;טבלה135[[#This Row],[מקסימום]],30&lt;טבלה135[[#This Row],[מינימום]]),0,1),"")</f>
        <v>1</v>
      </c>
    </row>
    <row r="828" spans="1:15" x14ac:dyDescent="0.25">
      <c r="A828" t="s">
        <v>76</v>
      </c>
      <c r="B828">
        <v>4</v>
      </c>
      <c r="C828">
        <v>26</v>
      </c>
      <c r="D828">
        <f>טבלה135[[#This Row],[LengthofCycle]]+1</f>
        <v>27</v>
      </c>
      <c r="E828">
        <f>IF(טבלה135[[#This Row],[CycleNumber]]&lt;3,"",IF(טבלה135[[#This Row],[CycleNumber]]=3,MIN(D826:D828),IF(I827=3,MIN(D825:D827),E827)))</f>
        <v>27</v>
      </c>
      <c r="F828">
        <f>IF(טבלה135[[#This Row],[CycleNumber]]&lt;3,"",IF(טבלה135[[#This Row],[CycleNumber]]=3,MAX(D826:D828),IF(I827=3,MAX(D825:D827),F827)))</f>
        <v>30</v>
      </c>
      <c r="G828">
        <f>IF(OR(טבלה135[[#This Row],[CycleNumber]]&gt;B829,B829=""),IF(טבלה135[[#This Row],[מספר סטייה]]=3,MIN(D826:D828),טבלה135[[#This Row],[מינ קבוע]]),טבלה135[[#This Row],[מינ קבוע]])</f>
        <v>27</v>
      </c>
      <c r="H828">
        <f>IF(OR(טבלה135[[#This Row],[CycleNumber]]&gt;B829,B829=""),IF(טבלה135[[#This Row],[מספר סטייה]]=3,MAX(D826:D828),טבלה135[[#This Row],[מקס קבוע]]),טבלה135[[#This Row],[מקס קבוע]])</f>
        <v>30</v>
      </c>
      <c r="I82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קבוע]]&lt;&gt;E827,1,I827+1),0))</f>
        <v>0</v>
      </c>
      <c r="J828">
        <f>IF(AND(טבלה135[[#This Row],[CycleNumber]]&lt;B829,טבלה135[[#This Row],[מקס קבוע]]&lt;&gt;""),IF(OR(טבלה135[[#This Row],[מספר סטייה]]&lt;I829,AND(טבלה135[[#This Row],[מספר סטייה]]=3,I829=1)),0,1),"")</f>
        <v>1</v>
      </c>
      <c r="K828">
        <f>IF(טבלה135[[#This Row],[מקס קבוע]]&lt;&gt;"",טבלה135[[#This Row],[מקסימום]]-טבלה135[[#This Row],[מינימום]],"")</f>
        <v>3</v>
      </c>
      <c r="L828">
        <f>IF(IFERROR(LOOKUP(טבלה135[[#This Row],[ClientID]],פיבוט!$A$4:$A$121),FALSE)=טבלה135[[#This Row],[ClientID]],1,0)</f>
        <v>1</v>
      </c>
      <c r="M828" t="str">
        <f>IF(OR(טבלה135[[#This Row],[ClientID]]=A829),"",1)</f>
        <v/>
      </c>
      <c r="N828" s="3" t="str">
        <f>IF(טבלה135[[#This Row],[טווח]]&lt;&gt;K827,טבלה135[[#This Row],[טווח]],"")</f>
        <v/>
      </c>
      <c r="O828" s="3" t="str">
        <f>IF(טבלה135[[#This Row],[מניית טווחים]]&lt;&gt;"",IF(OR(30&gt;טבלה135[[#This Row],[מקסימום]],30&lt;טבלה135[[#This Row],[מינימום]]),0,1),"")</f>
        <v/>
      </c>
    </row>
    <row r="829" spans="1:15" x14ac:dyDescent="0.25">
      <c r="A829" t="s">
        <v>76</v>
      </c>
      <c r="B829">
        <v>5</v>
      </c>
      <c r="C829">
        <v>26</v>
      </c>
      <c r="D829">
        <f>טבלה135[[#This Row],[LengthofCycle]]+1</f>
        <v>27</v>
      </c>
      <c r="E829">
        <f>IF(טבלה135[[#This Row],[CycleNumber]]&lt;3,"",IF(טבלה135[[#This Row],[CycleNumber]]=3,MIN(D827:D829),IF(I828=3,MIN(D826:D828),E828)))</f>
        <v>27</v>
      </c>
      <c r="F829">
        <f>IF(טבלה135[[#This Row],[CycleNumber]]&lt;3,"",IF(טבלה135[[#This Row],[CycleNumber]]=3,MAX(D827:D829),IF(I828=3,MAX(D826:D828),F828)))</f>
        <v>30</v>
      </c>
      <c r="G829">
        <f>IF(OR(טבלה135[[#This Row],[CycleNumber]]&gt;B830,B830=""),IF(טבלה135[[#This Row],[מספר סטייה]]=3,MIN(D827:D829),טבלה135[[#This Row],[מינ קבוע]]),טבלה135[[#This Row],[מינ קבוע]])</f>
        <v>27</v>
      </c>
      <c r="H829">
        <f>IF(OR(טבלה135[[#This Row],[CycleNumber]]&gt;B830,B830=""),IF(טבלה135[[#This Row],[מספר סטייה]]=3,MAX(D827:D829),טבלה135[[#This Row],[מקס קבוע]]),טבלה135[[#This Row],[מקס קבוע]])</f>
        <v>30</v>
      </c>
      <c r="I82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קבוע]]&lt;&gt;E828,1,I828+1),0))</f>
        <v>0</v>
      </c>
      <c r="J829">
        <f>IF(AND(טבלה135[[#This Row],[CycleNumber]]&lt;B830,טבלה135[[#This Row],[מקס קבוע]]&lt;&gt;""),IF(OR(טבלה135[[#This Row],[מספר סטייה]]&lt;I830,AND(טבלה135[[#This Row],[מספר סטייה]]=3,I830=1)),0,1),"")</f>
        <v>0</v>
      </c>
      <c r="K829">
        <f>IF(טבלה135[[#This Row],[מקס קבוע]]&lt;&gt;"",טבלה135[[#This Row],[מקסימום]]-טבלה135[[#This Row],[מינימום]],"")</f>
        <v>3</v>
      </c>
      <c r="L829">
        <f>IF(IFERROR(LOOKUP(טבלה135[[#This Row],[ClientID]],פיבוט!$A$4:$A$121),FALSE)=טבלה135[[#This Row],[ClientID]],1,0)</f>
        <v>1</v>
      </c>
      <c r="M829" t="str">
        <f>IF(OR(טבלה135[[#This Row],[ClientID]]=A830),"",1)</f>
        <v/>
      </c>
      <c r="N829" s="3" t="str">
        <f>IF(טבלה135[[#This Row],[טווח]]&lt;&gt;K828,טבלה135[[#This Row],[טווח]],"")</f>
        <v/>
      </c>
      <c r="O829" s="3" t="str">
        <f>IF(טבלה135[[#This Row],[מניית טווחים]]&lt;&gt;"",IF(OR(30&gt;טבלה135[[#This Row],[מקסימום]],30&lt;טבלה135[[#This Row],[מינימום]]),0,1),"")</f>
        <v/>
      </c>
    </row>
    <row r="830" spans="1:15" x14ac:dyDescent="0.25">
      <c r="A830" t="s">
        <v>76</v>
      </c>
      <c r="B830">
        <v>6</v>
      </c>
      <c r="C830">
        <v>25</v>
      </c>
      <c r="D830">
        <f>טבלה135[[#This Row],[LengthofCycle]]+1</f>
        <v>26</v>
      </c>
      <c r="E830">
        <f>IF(טבלה135[[#This Row],[CycleNumber]]&lt;3,"",IF(טבלה135[[#This Row],[CycleNumber]]=3,MIN(D828:D830),IF(I829=3,MIN(D827:D829),E829)))</f>
        <v>27</v>
      </c>
      <c r="F830">
        <f>IF(טבלה135[[#This Row],[CycleNumber]]&lt;3,"",IF(טבלה135[[#This Row],[CycleNumber]]=3,MAX(D828:D830),IF(I829=3,MAX(D827:D829),F829)))</f>
        <v>30</v>
      </c>
      <c r="G830">
        <f>IF(OR(טבלה135[[#This Row],[CycleNumber]]&gt;B831,B831=""),IF(טבלה135[[#This Row],[מספר סטייה]]=3,MIN(D828:D830),טבלה135[[#This Row],[מינ קבוע]]),טבלה135[[#This Row],[מינ קבוע]])</f>
        <v>27</v>
      </c>
      <c r="H830">
        <f>IF(OR(טבלה135[[#This Row],[CycleNumber]]&gt;B831,B831=""),IF(טבלה135[[#This Row],[מספר סטייה]]=3,MAX(D828:D830),טבלה135[[#This Row],[מקס קבוע]]),טבלה135[[#This Row],[מקס קבוע]])</f>
        <v>30</v>
      </c>
      <c r="I83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קבוע]]&lt;&gt;E829,1,I829+1),0))</f>
        <v>1</v>
      </c>
      <c r="J830">
        <f>IF(AND(טבלה135[[#This Row],[CycleNumber]]&lt;B831,טבלה135[[#This Row],[מקס קבוע]]&lt;&gt;""),IF(OR(טבלה135[[#This Row],[מספר סטייה]]&lt;I831,AND(טבלה135[[#This Row],[מספר סטייה]]=3,I831=1)),0,1),"")</f>
        <v>1</v>
      </c>
      <c r="K830">
        <f>IF(טבלה135[[#This Row],[מקס קבוע]]&lt;&gt;"",טבלה135[[#This Row],[מקסימום]]-טבלה135[[#This Row],[מינימום]],"")</f>
        <v>3</v>
      </c>
      <c r="L830">
        <f>IF(IFERROR(LOOKUP(טבלה135[[#This Row],[ClientID]],פיבוט!$A$4:$A$121),FALSE)=טבלה135[[#This Row],[ClientID]],1,0)</f>
        <v>1</v>
      </c>
      <c r="M830" t="str">
        <f>IF(OR(טבלה135[[#This Row],[ClientID]]=A831),"",1)</f>
        <v/>
      </c>
      <c r="N830" s="3" t="str">
        <f>IF(טבלה135[[#This Row],[טווח]]&lt;&gt;K829,טבלה135[[#This Row],[טווח]],"")</f>
        <v/>
      </c>
      <c r="O830" s="3" t="str">
        <f>IF(טבלה135[[#This Row],[מניית טווחים]]&lt;&gt;"",IF(OR(30&gt;טבלה135[[#This Row],[מקסימום]],30&lt;טבלה135[[#This Row],[מינימום]]),0,1),"")</f>
        <v/>
      </c>
    </row>
    <row r="831" spans="1:15" x14ac:dyDescent="0.25">
      <c r="A831" t="s">
        <v>76</v>
      </c>
      <c r="B831">
        <v>7</v>
      </c>
      <c r="C831">
        <v>26</v>
      </c>
      <c r="D831">
        <f>טבלה135[[#This Row],[LengthofCycle]]+1</f>
        <v>27</v>
      </c>
      <c r="E831">
        <f>IF(טבלה135[[#This Row],[CycleNumber]]&lt;3,"",IF(טבלה135[[#This Row],[CycleNumber]]=3,MIN(D829:D831),IF(I830=3,MIN(D828:D830),E830)))</f>
        <v>27</v>
      </c>
      <c r="F831">
        <f>IF(טבלה135[[#This Row],[CycleNumber]]&lt;3,"",IF(טבלה135[[#This Row],[CycleNumber]]=3,MAX(D829:D831),IF(I830=3,MAX(D828:D830),F830)))</f>
        <v>30</v>
      </c>
      <c r="G831">
        <f>IF(OR(טבלה135[[#This Row],[CycleNumber]]&gt;B832,B832=""),IF(טבלה135[[#This Row],[מספר סטייה]]=3,MIN(D829:D831),טבלה135[[#This Row],[מינ קבוע]]),טבלה135[[#This Row],[מינ קבוע]])</f>
        <v>27</v>
      </c>
      <c r="H831">
        <f>IF(OR(טבלה135[[#This Row],[CycleNumber]]&gt;B832,B832=""),IF(טבלה135[[#This Row],[מספר סטייה]]=3,MAX(D829:D831),טבלה135[[#This Row],[מקס קבוע]]),טבלה135[[#This Row],[מקס קבוע]])</f>
        <v>30</v>
      </c>
      <c r="I83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קבוע]]&lt;&gt;E830,1,I830+1),0))</f>
        <v>0</v>
      </c>
      <c r="J831">
        <f>IF(AND(טבלה135[[#This Row],[CycleNumber]]&lt;B832,טבלה135[[#This Row],[מקס קבוע]]&lt;&gt;""),IF(OR(טבלה135[[#This Row],[מספר סטייה]]&lt;I832,AND(טבלה135[[#This Row],[מספר סטייה]]=3,I832=1)),0,1),"")</f>
        <v>1</v>
      </c>
      <c r="K831">
        <f>IF(טבלה135[[#This Row],[מקס קבוע]]&lt;&gt;"",טבלה135[[#This Row],[מקסימום]]-טבלה135[[#This Row],[מינימום]],"")</f>
        <v>3</v>
      </c>
      <c r="L831">
        <f>IF(IFERROR(LOOKUP(טבלה135[[#This Row],[ClientID]],פיבוט!$A$4:$A$121),FALSE)=טבלה135[[#This Row],[ClientID]],1,0)</f>
        <v>1</v>
      </c>
      <c r="M831" t="str">
        <f>IF(OR(טבלה135[[#This Row],[ClientID]]=A832),"",1)</f>
        <v/>
      </c>
      <c r="N831" s="3" t="str">
        <f>IF(טבלה135[[#This Row],[טווח]]&lt;&gt;K830,טבלה135[[#This Row],[טווח]],"")</f>
        <v/>
      </c>
      <c r="O831" s="3" t="str">
        <f>IF(טבלה135[[#This Row],[מניית טווחים]]&lt;&gt;"",IF(OR(30&gt;טבלה135[[#This Row],[מקסימום]],30&lt;טבלה135[[#This Row],[מינימום]]),0,1),"")</f>
        <v/>
      </c>
    </row>
    <row r="832" spans="1:15" x14ac:dyDescent="0.25">
      <c r="A832" t="s">
        <v>76</v>
      </c>
      <c r="B832">
        <v>8</v>
      </c>
      <c r="C832">
        <v>26</v>
      </c>
      <c r="D832">
        <f>טבלה135[[#This Row],[LengthofCycle]]+1</f>
        <v>27</v>
      </c>
      <c r="E832">
        <f>IF(טבלה135[[#This Row],[CycleNumber]]&lt;3,"",IF(טבלה135[[#This Row],[CycleNumber]]=3,MIN(D830:D832),IF(I831=3,MIN(D829:D831),E831)))</f>
        <v>27</v>
      </c>
      <c r="F832">
        <f>IF(טבלה135[[#This Row],[CycleNumber]]&lt;3,"",IF(טבלה135[[#This Row],[CycleNumber]]=3,MAX(D830:D832),IF(I831=3,MAX(D829:D831),F831)))</f>
        <v>30</v>
      </c>
      <c r="G832">
        <f>IF(OR(טבלה135[[#This Row],[CycleNumber]]&gt;B833,B833=""),IF(טבלה135[[#This Row],[מספר סטייה]]=3,MIN(D830:D832),טבלה135[[#This Row],[מינ קבוע]]),טבלה135[[#This Row],[מינ קבוע]])</f>
        <v>27</v>
      </c>
      <c r="H832">
        <f>IF(OR(טבלה135[[#This Row],[CycleNumber]]&gt;B833,B833=""),IF(טבלה135[[#This Row],[מספר סטייה]]=3,MAX(D830:D832),טבלה135[[#This Row],[מקס קבוע]]),טבלה135[[#This Row],[מקס קבוע]])</f>
        <v>30</v>
      </c>
      <c r="I83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קבוע]]&lt;&gt;E831,1,I831+1),0))</f>
        <v>0</v>
      </c>
      <c r="J832">
        <f>IF(AND(טבלה135[[#This Row],[CycleNumber]]&lt;B833,טבלה135[[#This Row],[מקס קבוע]]&lt;&gt;""),IF(OR(טבלה135[[#This Row],[מספר סטייה]]&lt;I833,AND(טבלה135[[#This Row],[מספר סטייה]]=3,I833=1)),0,1),"")</f>
        <v>1</v>
      </c>
      <c r="K832">
        <f>IF(טבלה135[[#This Row],[מקס קבוע]]&lt;&gt;"",טבלה135[[#This Row],[מקסימום]]-טבלה135[[#This Row],[מינימום]],"")</f>
        <v>3</v>
      </c>
      <c r="L832">
        <f>IF(IFERROR(LOOKUP(טבלה135[[#This Row],[ClientID]],פיבוט!$A$4:$A$121),FALSE)=טבלה135[[#This Row],[ClientID]],1,0)</f>
        <v>1</v>
      </c>
      <c r="M832" t="str">
        <f>IF(OR(טבלה135[[#This Row],[ClientID]]=A833),"",1)</f>
        <v/>
      </c>
      <c r="N832" s="3" t="str">
        <f>IF(טבלה135[[#This Row],[טווח]]&lt;&gt;K831,טבלה135[[#This Row],[טווח]],"")</f>
        <v/>
      </c>
      <c r="O832" s="3" t="str">
        <f>IF(טבלה135[[#This Row],[מניית טווחים]]&lt;&gt;"",IF(OR(30&gt;טבלה135[[#This Row],[מקסימום]],30&lt;טבלה135[[#This Row],[מינימום]]),0,1),"")</f>
        <v/>
      </c>
    </row>
    <row r="833" spans="1:15" x14ac:dyDescent="0.25">
      <c r="A833" t="s">
        <v>76</v>
      </c>
      <c r="B833">
        <v>9</v>
      </c>
      <c r="C833">
        <v>26</v>
      </c>
      <c r="D833">
        <f>טבלה135[[#This Row],[LengthofCycle]]+1</f>
        <v>27</v>
      </c>
      <c r="E833">
        <f>IF(טבלה135[[#This Row],[CycleNumber]]&lt;3,"",IF(טבלה135[[#This Row],[CycleNumber]]=3,MIN(D831:D833),IF(I832=3,MIN(D830:D832),E832)))</f>
        <v>27</v>
      </c>
      <c r="F833">
        <f>IF(טבלה135[[#This Row],[CycleNumber]]&lt;3,"",IF(טבלה135[[#This Row],[CycleNumber]]=3,MAX(D831:D833),IF(I832=3,MAX(D830:D832),F832)))</f>
        <v>30</v>
      </c>
      <c r="G833">
        <f>IF(OR(טבלה135[[#This Row],[CycleNumber]]&gt;B834,B834=""),IF(טבלה135[[#This Row],[מספר סטייה]]=3,MIN(D831:D833),טבלה135[[#This Row],[מינ קבוע]]),טבלה135[[#This Row],[מינ קבוע]])</f>
        <v>27</v>
      </c>
      <c r="H833">
        <f>IF(OR(טבלה135[[#This Row],[CycleNumber]]&gt;B834,B834=""),IF(טבלה135[[#This Row],[מספר סטייה]]=3,MAX(D831:D833),טבלה135[[#This Row],[מקס קבוע]]),טבלה135[[#This Row],[מקס קבוע]])</f>
        <v>30</v>
      </c>
      <c r="I83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קבוע]]&lt;&gt;E832,1,I832+1),0))</f>
        <v>0</v>
      </c>
      <c r="J833">
        <f>IF(AND(טבלה135[[#This Row],[CycleNumber]]&lt;B834,טבלה135[[#This Row],[מקס קבוע]]&lt;&gt;""),IF(OR(טבלה135[[#This Row],[מספר סטייה]]&lt;I834,AND(טבלה135[[#This Row],[מספר סטייה]]=3,I834=1)),0,1),"")</f>
        <v>1</v>
      </c>
      <c r="K833">
        <f>IF(טבלה135[[#This Row],[מקס קבוע]]&lt;&gt;"",טבלה135[[#This Row],[מקסימום]]-טבלה135[[#This Row],[מינימום]],"")</f>
        <v>3</v>
      </c>
      <c r="L833">
        <f>IF(IFERROR(LOOKUP(טבלה135[[#This Row],[ClientID]],פיבוט!$A$4:$A$121),FALSE)=טבלה135[[#This Row],[ClientID]],1,0)</f>
        <v>1</v>
      </c>
      <c r="M833" t="str">
        <f>IF(OR(טבלה135[[#This Row],[ClientID]]=A834),"",1)</f>
        <v/>
      </c>
      <c r="N833" s="3" t="str">
        <f>IF(טבלה135[[#This Row],[טווח]]&lt;&gt;K832,טבלה135[[#This Row],[טווח]],"")</f>
        <v/>
      </c>
      <c r="O833" s="3" t="str">
        <f>IF(טבלה135[[#This Row],[מניית טווחים]]&lt;&gt;"",IF(OR(30&gt;טבלה135[[#This Row],[מקסימום]],30&lt;טבלה135[[#This Row],[מינימום]]),0,1),"")</f>
        <v/>
      </c>
    </row>
    <row r="834" spans="1:15" x14ac:dyDescent="0.25">
      <c r="A834" t="s">
        <v>76</v>
      </c>
      <c r="B834">
        <v>10</v>
      </c>
      <c r="C834">
        <v>26</v>
      </c>
      <c r="D834">
        <f>טבלה135[[#This Row],[LengthofCycle]]+1</f>
        <v>27</v>
      </c>
      <c r="E834">
        <f>IF(טבלה135[[#This Row],[CycleNumber]]&lt;3,"",IF(טבלה135[[#This Row],[CycleNumber]]=3,MIN(D832:D834),IF(I833=3,MIN(D831:D833),E833)))</f>
        <v>27</v>
      </c>
      <c r="F834">
        <f>IF(טבלה135[[#This Row],[CycleNumber]]&lt;3,"",IF(טבלה135[[#This Row],[CycleNumber]]=3,MAX(D832:D834),IF(I833=3,MAX(D831:D833),F833)))</f>
        <v>30</v>
      </c>
      <c r="G834">
        <f>IF(OR(טבלה135[[#This Row],[CycleNumber]]&gt;B835,B835=""),IF(טבלה135[[#This Row],[מספר סטייה]]=3,MIN(D832:D834),טבלה135[[#This Row],[מינ קבוע]]),טבלה135[[#This Row],[מינ קבוע]])</f>
        <v>27</v>
      </c>
      <c r="H834">
        <f>IF(OR(טבלה135[[#This Row],[CycleNumber]]&gt;B835,B835=""),IF(טבלה135[[#This Row],[מספר סטייה]]=3,MAX(D832:D834),טבלה135[[#This Row],[מקס קבוע]]),טבלה135[[#This Row],[מקס קבוע]])</f>
        <v>30</v>
      </c>
      <c r="I83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קבוע]]&lt;&gt;E833,1,I833+1),0))</f>
        <v>0</v>
      </c>
      <c r="J834">
        <f>IF(AND(טבלה135[[#This Row],[CycleNumber]]&lt;B835,טבלה135[[#This Row],[מקס קבוע]]&lt;&gt;""),IF(OR(טבלה135[[#This Row],[מספר סטייה]]&lt;I835,AND(טבלה135[[#This Row],[מספר סטייה]]=3,I835=1)),0,1),"")</f>
        <v>1</v>
      </c>
      <c r="K834">
        <f>IF(טבלה135[[#This Row],[מקס קבוע]]&lt;&gt;"",טבלה135[[#This Row],[מקסימום]]-טבלה135[[#This Row],[מינימום]],"")</f>
        <v>3</v>
      </c>
      <c r="L834">
        <f>IF(IFERROR(LOOKUP(טבלה135[[#This Row],[ClientID]],פיבוט!$A$4:$A$121),FALSE)=טבלה135[[#This Row],[ClientID]],1,0)</f>
        <v>1</v>
      </c>
      <c r="M834" t="str">
        <f>IF(OR(טבלה135[[#This Row],[ClientID]]=A835),"",1)</f>
        <v/>
      </c>
      <c r="N834" s="3" t="str">
        <f>IF(טבלה135[[#This Row],[טווח]]&lt;&gt;K833,טבלה135[[#This Row],[טווח]],"")</f>
        <v/>
      </c>
      <c r="O834" s="3" t="str">
        <f>IF(טבלה135[[#This Row],[מניית טווחים]]&lt;&gt;"",IF(OR(30&gt;טבלה135[[#This Row],[מקסימום]],30&lt;טבלה135[[#This Row],[מינימום]]),0,1),"")</f>
        <v/>
      </c>
    </row>
    <row r="835" spans="1:15" x14ac:dyDescent="0.25">
      <c r="A835" t="s">
        <v>76</v>
      </c>
      <c r="B835">
        <v>11</v>
      </c>
      <c r="C835">
        <v>28</v>
      </c>
      <c r="D835">
        <f>טבלה135[[#This Row],[LengthofCycle]]+1</f>
        <v>29</v>
      </c>
      <c r="E835">
        <f>IF(טבלה135[[#This Row],[CycleNumber]]&lt;3,"",IF(טבלה135[[#This Row],[CycleNumber]]=3,MIN(D833:D835),IF(I834=3,MIN(D832:D834),E834)))</f>
        <v>27</v>
      </c>
      <c r="F835">
        <f>IF(טבלה135[[#This Row],[CycleNumber]]&lt;3,"",IF(טבלה135[[#This Row],[CycleNumber]]=3,MAX(D833:D835),IF(I834=3,MAX(D832:D834),F834)))</f>
        <v>30</v>
      </c>
      <c r="G835">
        <f>IF(OR(טבלה135[[#This Row],[CycleNumber]]&gt;B836,B836=""),IF(טבלה135[[#This Row],[מספר סטייה]]=3,MIN(D833:D835),טבלה135[[#This Row],[מינ קבוע]]),טבלה135[[#This Row],[מינ קבוע]])</f>
        <v>27</v>
      </c>
      <c r="H835">
        <f>IF(OR(טבלה135[[#This Row],[CycleNumber]]&gt;B836,B836=""),IF(טבלה135[[#This Row],[מספר סטייה]]=3,MAX(D833:D835),טבלה135[[#This Row],[מקס קבוע]]),טבלה135[[#This Row],[מקס קבוע]])</f>
        <v>30</v>
      </c>
      <c r="I83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קבוע]]&lt;&gt;E834,1,I834+1),0))</f>
        <v>0</v>
      </c>
      <c r="J835">
        <f>IF(AND(טבלה135[[#This Row],[CycleNumber]]&lt;B836,טבלה135[[#This Row],[מקס קבוע]]&lt;&gt;""),IF(OR(טבלה135[[#This Row],[מספר סטייה]]&lt;I836,AND(טבלה135[[#This Row],[מספר סטייה]]=3,I836=1)),0,1),"")</f>
        <v>1</v>
      </c>
      <c r="K835">
        <f>IF(טבלה135[[#This Row],[מקס קבוע]]&lt;&gt;"",טבלה135[[#This Row],[מקסימום]]-טבלה135[[#This Row],[מינימום]],"")</f>
        <v>3</v>
      </c>
      <c r="L835">
        <f>IF(IFERROR(LOOKUP(טבלה135[[#This Row],[ClientID]],פיבוט!$A$4:$A$121),FALSE)=טבלה135[[#This Row],[ClientID]],1,0)</f>
        <v>1</v>
      </c>
      <c r="M835" t="str">
        <f>IF(OR(טבלה135[[#This Row],[ClientID]]=A836),"",1)</f>
        <v/>
      </c>
      <c r="N835" s="3" t="str">
        <f>IF(טבלה135[[#This Row],[טווח]]&lt;&gt;K834,טבלה135[[#This Row],[טווח]],"")</f>
        <v/>
      </c>
      <c r="O835" s="3" t="str">
        <f>IF(טבלה135[[#This Row],[מניית טווחים]]&lt;&gt;"",IF(OR(30&gt;טבלה135[[#This Row],[מקסימום]],30&lt;טבלה135[[#This Row],[מינימום]]),0,1),"")</f>
        <v/>
      </c>
    </row>
    <row r="836" spans="1:15" x14ac:dyDescent="0.25">
      <c r="A836" t="s">
        <v>76</v>
      </c>
      <c r="B836">
        <v>12</v>
      </c>
      <c r="C836">
        <v>27</v>
      </c>
      <c r="D836">
        <f>טבלה135[[#This Row],[LengthofCycle]]+1</f>
        <v>28</v>
      </c>
      <c r="E836">
        <f>IF(טבלה135[[#This Row],[CycleNumber]]&lt;3,"",IF(טבלה135[[#This Row],[CycleNumber]]=3,MIN(D834:D836),IF(I835=3,MIN(D833:D835),E835)))</f>
        <v>27</v>
      </c>
      <c r="F836">
        <f>IF(טבלה135[[#This Row],[CycleNumber]]&lt;3,"",IF(טבלה135[[#This Row],[CycleNumber]]=3,MAX(D834:D836),IF(I835=3,MAX(D833:D835),F835)))</f>
        <v>30</v>
      </c>
      <c r="G836">
        <f>IF(OR(טבלה135[[#This Row],[CycleNumber]]&gt;B837,B837=""),IF(טבלה135[[#This Row],[מספר סטייה]]=3,MIN(D834:D836),טבלה135[[#This Row],[מינ קבוע]]),טבלה135[[#This Row],[מינ קבוע]])</f>
        <v>27</v>
      </c>
      <c r="H836">
        <f>IF(OR(טבלה135[[#This Row],[CycleNumber]]&gt;B837,B837=""),IF(טבלה135[[#This Row],[מספר סטייה]]=3,MAX(D834:D836),טבלה135[[#This Row],[מקס קבוע]]),טבלה135[[#This Row],[מקס קבוע]])</f>
        <v>30</v>
      </c>
      <c r="I83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קבוע]]&lt;&gt;E835,1,I835+1),0))</f>
        <v>0</v>
      </c>
      <c r="J836">
        <f>IF(AND(טבלה135[[#This Row],[CycleNumber]]&lt;B837,טבלה135[[#This Row],[מקס קבוע]]&lt;&gt;""),IF(OR(טבלה135[[#This Row],[מספר סטייה]]&lt;I837,AND(טבלה135[[#This Row],[מספר סטייה]]=3,I837=1)),0,1),"")</f>
        <v>1</v>
      </c>
      <c r="K836">
        <f>IF(טבלה135[[#This Row],[מקס קבוע]]&lt;&gt;"",טבלה135[[#This Row],[מקסימום]]-טבלה135[[#This Row],[מינימום]],"")</f>
        <v>3</v>
      </c>
      <c r="L836">
        <f>IF(IFERROR(LOOKUP(טבלה135[[#This Row],[ClientID]],פיבוט!$A$4:$A$121),FALSE)=טבלה135[[#This Row],[ClientID]],1,0)</f>
        <v>1</v>
      </c>
      <c r="M836" t="str">
        <f>IF(OR(טבלה135[[#This Row],[ClientID]]=A837),"",1)</f>
        <v/>
      </c>
      <c r="N836" s="3" t="str">
        <f>IF(טבלה135[[#This Row],[טווח]]&lt;&gt;K835,טבלה135[[#This Row],[טווח]],"")</f>
        <v/>
      </c>
      <c r="O836" s="3" t="str">
        <f>IF(טבלה135[[#This Row],[מניית טווחים]]&lt;&gt;"",IF(OR(30&gt;טבלה135[[#This Row],[מקסימום]],30&lt;טבלה135[[#This Row],[מינימום]]),0,1),"")</f>
        <v/>
      </c>
    </row>
    <row r="837" spans="1:15" x14ac:dyDescent="0.25">
      <c r="A837" t="s">
        <v>76</v>
      </c>
      <c r="B837">
        <v>13</v>
      </c>
      <c r="C837">
        <v>28</v>
      </c>
      <c r="D837">
        <f>טבלה135[[#This Row],[LengthofCycle]]+1</f>
        <v>29</v>
      </c>
      <c r="E837">
        <f>IF(טבלה135[[#This Row],[CycleNumber]]&lt;3,"",IF(טבלה135[[#This Row],[CycleNumber]]=3,MIN(D835:D837),IF(I836=3,MIN(D834:D836),E836)))</f>
        <v>27</v>
      </c>
      <c r="F837">
        <f>IF(טבלה135[[#This Row],[CycleNumber]]&lt;3,"",IF(טבלה135[[#This Row],[CycleNumber]]=3,MAX(D835:D837),IF(I836=3,MAX(D834:D836),F836)))</f>
        <v>30</v>
      </c>
      <c r="G837">
        <f>IF(OR(טבלה135[[#This Row],[CycleNumber]]&gt;B838,B838=""),IF(טבלה135[[#This Row],[מספר סטייה]]=3,MIN(D835:D837),טבלה135[[#This Row],[מינ קבוע]]),טבלה135[[#This Row],[מינ קבוע]])</f>
        <v>27</v>
      </c>
      <c r="H837">
        <f>IF(OR(טבלה135[[#This Row],[CycleNumber]]&gt;B838,B838=""),IF(טבלה135[[#This Row],[מספר סטייה]]=3,MAX(D835:D837),טבלה135[[#This Row],[מקס קבוע]]),טבלה135[[#This Row],[מקס קבוע]])</f>
        <v>30</v>
      </c>
      <c r="I83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קבוע]]&lt;&gt;E836,1,I836+1),0))</f>
        <v>0</v>
      </c>
      <c r="J837">
        <f>IF(AND(טבלה135[[#This Row],[CycleNumber]]&lt;B838,טבלה135[[#This Row],[מקס קבוע]]&lt;&gt;""),IF(OR(טבלה135[[#This Row],[מספר סטייה]]&lt;I838,AND(טבלה135[[#This Row],[מספר סטייה]]=3,I838=1)),0,1),"")</f>
        <v>1</v>
      </c>
      <c r="K837">
        <f>IF(טבלה135[[#This Row],[מקס קבוע]]&lt;&gt;"",טבלה135[[#This Row],[מקסימום]]-טבלה135[[#This Row],[מינימום]],"")</f>
        <v>3</v>
      </c>
      <c r="L837">
        <f>IF(IFERROR(LOOKUP(טבלה135[[#This Row],[ClientID]],פיבוט!$A$4:$A$121),FALSE)=טבלה135[[#This Row],[ClientID]],1,0)</f>
        <v>1</v>
      </c>
      <c r="M837" t="str">
        <f>IF(OR(טבלה135[[#This Row],[ClientID]]=A838),"",1)</f>
        <v/>
      </c>
      <c r="N837" s="3" t="str">
        <f>IF(טבלה135[[#This Row],[טווח]]&lt;&gt;K836,טבלה135[[#This Row],[טווח]],"")</f>
        <v/>
      </c>
      <c r="O837" s="3" t="str">
        <f>IF(טבלה135[[#This Row],[מניית טווחים]]&lt;&gt;"",IF(OR(30&gt;טבלה135[[#This Row],[מקסימום]],30&lt;טבלה135[[#This Row],[מינימום]]),0,1),"")</f>
        <v/>
      </c>
    </row>
    <row r="838" spans="1:15" x14ac:dyDescent="0.25">
      <c r="A838" t="s">
        <v>76</v>
      </c>
      <c r="B838">
        <v>14</v>
      </c>
      <c r="C838">
        <v>27</v>
      </c>
      <c r="D838">
        <f>טבלה135[[#This Row],[LengthofCycle]]+1</f>
        <v>28</v>
      </c>
      <c r="E838">
        <f>IF(טבלה135[[#This Row],[CycleNumber]]&lt;3,"",IF(טבלה135[[#This Row],[CycleNumber]]=3,MIN(D836:D838),IF(I837=3,MIN(D835:D837),E837)))</f>
        <v>27</v>
      </c>
      <c r="F838">
        <f>IF(טבלה135[[#This Row],[CycleNumber]]&lt;3,"",IF(טבלה135[[#This Row],[CycleNumber]]=3,MAX(D836:D838),IF(I837=3,MAX(D835:D837),F837)))</f>
        <v>30</v>
      </c>
      <c r="G838">
        <f>IF(OR(טבלה135[[#This Row],[CycleNumber]]&gt;B839,B839=""),IF(טבלה135[[#This Row],[מספר סטייה]]=3,MIN(D836:D838),טבלה135[[#This Row],[מינ קבוע]]),טבלה135[[#This Row],[מינ קבוע]])</f>
        <v>27</v>
      </c>
      <c r="H838">
        <f>IF(OR(טבלה135[[#This Row],[CycleNumber]]&gt;B839,B839=""),IF(טבלה135[[#This Row],[מספר סטייה]]=3,MAX(D836:D838),טבלה135[[#This Row],[מקס קבוע]]),טבלה135[[#This Row],[מקס קבוע]])</f>
        <v>30</v>
      </c>
      <c r="I83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קבוע]]&lt;&gt;E837,1,I837+1),0))</f>
        <v>0</v>
      </c>
      <c r="J838" t="str">
        <f>IF(AND(טבלה135[[#This Row],[CycleNumber]]&lt;B839,טבלה135[[#This Row],[מקס קבוע]]&lt;&gt;""),IF(OR(טבלה135[[#This Row],[מספר סטייה]]&lt;I839,AND(טבלה135[[#This Row],[מספר סטייה]]=3,I839=1)),0,1),"")</f>
        <v/>
      </c>
      <c r="K838">
        <f>IF(טבלה135[[#This Row],[מקס קבוע]]&lt;&gt;"",טבלה135[[#This Row],[מקסימום]]-טבלה135[[#This Row],[מינימום]],"")</f>
        <v>3</v>
      </c>
      <c r="L838">
        <f>IF(IFERROR(LOOKUP(טבלה135[[#This Row],[ClientID]],פיבוט!$A$4:$A$121),FALSE)=טבלה135[[#This Row],[ClientID]],1,0)</f>
        <v>1</v>
      </c>
      <c r="M838">
        <f>IF(OR(טבלה135[[#This Row],[ClientID]]=A839),"",1)</f>
        <v>1</v>
      </c>
      <c r="N838" s="3" t="str">
        <f>IF(טבלה135[[#This Row],[טווח]]&lt;&gt;K837,טבלה135[[#This Row],[טווח]],"")</f>
        <v/>
      </c>
      <c r="O838" s="3" t="str">
        <f>IF(טבלה135[[#This Row],[מניית טווחים]]&lt;&gt;"",IF(OR(30&gt;טבלה135[[#This Row],[מקסימום]],30&lt;טבלה135[[#This Row],[מינימום]]),0,1),"")</f>
        <v/>
      </c>
    </row>
    <row r="839" spans="1:15" x14ac:dyDescent="0.25">
      <c r="A839" t="s">
        <v>77</v>
      </c>
      <c r="B839">
        <v>1</v>
      </c>
      <c r="C839">
        <v>36</v>
      </c>
      <c r="D839">
        <f>טבלה135[[#This Row],[LengthofCycle]]+1</f>
        <v>37</v>
      </c>
      <c r="E839" t="str">
        <f>IF(טבלה135[[#This Row],[CycleNumber]]&lt;3,"",IF(טבלה135[[#This Row],[CycleNumber]]=3,MIN(D837:D839),IF(I838=3,MIN(D836:D838),E838)))</f>
        <v/>
      </c>
      <c r="F839" t="str">
        <f>IF(טבלה135[[#This Row],[CycleNumber]]&lt;3,"",IF(טבלה135[[#This Row],[CycleNumber]]=3,MAX(D837:D839),IF(I838=3,MAX(D836:D838),F838)))</f>
        <v/>
      </c>
      <c r="G839" t="str">
        <f>IF(OR(טבלה135[[#This Row],[CycleNumber]]&gt;B840,B840=""),IF(טבלה135[[#This Row],[מספר סטייה]]=3,MIN(D837:D839),טבלה135[[#This Row],[מינ קבוע]]),טבלה135[[#This Row],[מינ קבוע]])</f>
        <v/>
      </c>
      <c r="H839" t="str">
        <f>IF(OR(טבלה135[[#This Row],[CycleNumber]]&gt;B840,B840=""),IF(טבלה135[[#This Row],[מספר סטייה]]=3,MAX(D837:D839),טבלה135[[#This Row],[מקס קבוע]]),טבלה135[[#This Row],[מקס קבוע]])</f>
        <v/>
      </c>
      <c r="I83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קבוע]]&lt;&gt;E838,1,I838+1),0))</f>
        <v/>
      </c>
      <c r="J839" t="str">
        <f>IF(AND(טבלה135[[#This Row],[CycleNumber]]&lt;B840,טבלה135[[#This Row],[מקס קבוע]]&lt;&gt;""),IF(OR(טבלה135[[#This Row],[מספר סטייה]]&lt;I840,AND(טבלה135[[#This Row],[מספר סטייה]]=3,I840=1)),0,1),"")</f>
        <v/>
      </c>
      <c r="K839" t="str">
        <f>IF(טבלה135[[#This Row],[מקס קבוע]]&lt;&gt;"",טבלה135[[#This Row],[מקסימום]]-טבלה135[[#This Row],[מינימום]],"")</f>
        <v/>
      </c>
      <c r="L839">
        <f>IF(IFERROR(LOOKUP(טבלה135[[#This Row],[ClientID]],פיבוט!$A$4:$A$121),FALSE)=טבלה135[[#This Row],[ClientID]],1,0)</f>
        <v>1</v>
      </c>
      <c r="M839" t="str">
        <f>IF(OR(טבלה135[[#This Row],[ClientID]]=A840),"",1)</f>
        <v/>
      </c>
      <c r="N839" s="3" t="str">
        <f>IF(טבלה135[[#This Row],[טווח]]&lt;&gt;K838,טבלה135[[#This Row],[טווח]],"")</f>
        <v/>
      </c>
      <c r="O839" s="3" t="str">
        <f>IF(טבלה135[[#This Row],[מניית טווחים]]&lt;&gt;"",IF(OR(30&gt;טבלה135[[#This Row],[מקסימום]],30&lt;טבלה135[[#This Row],[מינימום]]),0,1),"")</f>
        <v/>
      </c>
    </row>
    <row r="840" spans="1:15" x14ac:dyDescent="0.25">
      <c r="A840" t="s">
        <v>77</v>
      </c>
      <c r="B840">
        <v>2</v>
      </c>
      <c r="C840">
        <v>28</v>
      </c>
      <c r="D840">
        <f>טבלה135[[#This Row],[LengthofCycle]]+1</f>
        <v>29</v>
      </c>
      <c r="E840" t="str">
        <f>IF(טבלה135[[#This Row],[CycleNumber]]&lt;3,"",IF(טבלה135[[#This Row],[CycleNumber]]=3,MIN(D838:D840),IF(I839=3,MIN(D837:D839),E839)))</f>
        <v/>
      </c>
      <c r="F840" t="str">
        <f>IF(טבלה135[[#This Row],[CycleNumber]]&lt;3,"",IF(טבלה135[[#This Row],[CycleNumber]]=3,MAX(D838:D840),IF(I839=3,MAX(D837:D839),F839)))</f>
        <v/>
      </c>
      <c r="G840" t="str">
        <f>IF(OR(טבלה135[[#This Row],[CycleNumber]]&gt;B841,B841=""),IF(טבלה135[[#This Row],[מספר סטייה]]=3,MIN(D838:D840),טבלה135[[#This Row],[מינ קבוע]]),טבלה135[[#This Row],[מינ קבוע]])</f>
        <v/>
      </c>
      <c r="H840" t="str">
        <f>IF(OR(טבלה135[[#This Row],[CycleNumber]]&gt;B841,B841=""),IF(טבלה135[[#This Row],[מספר סטייה]]=3,MAX(D838:D840),טבלה135[[#This Row],[מקס קבוע]]),טבלה135[[#This Row],[מקס קבוע]])</f>
        <v/>
      </c>
      <c r="I84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קבוע]]&lt;&gt;E839,1,I839+1),0))</f>
        <v/>
      </c>
      <c r="J840" t="str">
        <f>IF(AND(טבלה135[[#This Row],[CycleNumber]]&lt;B841,טבלה135[[#This Row],[מקס קבוע]]&lt;&gt;""),IF(OR(טבלה135[[#This Row],[מספר סטייה]]&lt;I841,AND(טבלה135[[#This Row],[מספר סטייה]]=3,I841=1)),0,1),"")</f>
        <v/>
      </c>
      <c r="K840" t="str">
        <f>IF(טבלה135[[#This Row],[מקס קבוע]]&lt;&gt;"",טבלה135[[#This Row],[מקסימום]]-טבלה135[[#This Row],[מינימום]],"")</f>
        <v/>
      </c>
      <c r="L840">
        <f>IF(IFERROR(LOOKUP(טבלה135[[#This Row],[ClientID]],פיבוט!$A$4:$A$121),FALSE)=טבלה135[[#This Row],[ClientID]],1,0)</f>
        <v>1</v>
      </c>
      <c r="M840" t="str">
        <f>IF(OR(טבלה135[[#This Row],[ClientID]]=A841),"",1)</f>
        <v/>
      </c>
      <c r="N840" s="3" t="str">
        <f>IF(טבלה135[[#This Row],[טווח]]&lt;&gt;K839,טבלה135[[#This Row],[טווח]],"")</f>
        <v/>
      </c>
      <c r="O840" s="3" t="str">
        <f>IF(טבלה135[[#This Row],[מניית טווחים]]&lt;&gt;"",IF(OR(30&gt;טבלה135[[#This Row],[מקסימום]],30&lt;טבלה135[[#This Row],[מינימום]]),0,1),"")</f>
        <v/>
      </c>
    </row>
    <row r="841" spans="1:15" x14ac:dyDescent="0.25">
      <c r="A841" t="s">
        <v>77</v>
      </c>
      <c r="B841">
        <v>3</v>
      </c>
      <c r="C841">
        <v>31</v>
      </c>
      <c r="D841">
        <f>טבלה135[[#This Row],[LengthofCycle]]+1</f>
        <v>32</v>
      </c>
      <c r="E841">
        <f>IF(טבלה135[[#This Row],[CycleNumber]]&lt;3,"",IF(טבלה135[[#This Row],[CycleNumber]]=3,MIN(D839:D841),IF(I840=3,MIN(D838:D840),E840)))</f>
        <v>29</v>
      </c>
      <c r="F841">
        <f>IF(טבלה135[[#This Row],[CycleNumber]]&lt;3,"",IF(טבלה135[[#This Row],[CycleNumber]]=3,MAX(D839:D841),IF(I840=3,MAX(D838:D840),F840)))</f>
        <v>37</v>
      </c>
      <c r="G841">
        <f>IF(OR(טבלה135[[#This Row],[CycleNumber]]&gt;B842,B842=""),IF(טבלה135[[#This Row],[מספר סטייה]]=3,MIN(D839:D841),טבלה135[[#This Row],[מינ קבוע]]),טבלה135[[#This Row],[מינ קבוע]])</f>
        <v>29</v>
      </c>
      <c r="H841">
        <f>IF(OR(טבלה135[[#This Row],[CycleNumber]]&gt;B842,B842=""),IF(טבלה135[[#This Row],[מספר סטייה]]=3,MAX(D839:D841),טבלה135[[#This Row],[מקס קבוע]]),טבלה135[[#This Row],[מקס קבוע]])</f>
        <v>37</v>
      </c>
      <c r="I84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קבוע]]&lt;&gt;E840,1,I840+1),0))</f>
        <v>0</v>
      </c>
      <c r="J841">
        <f>IF(AND(טבלה135[[#This Row],[CycleNumber]]&lt;B842,טבלה135[[#This Row],[מקס קבוע]]&lt;&gt;""),IF(OR(טבלה135[[#This Row],[מספר סטייה]]&lt;I842,AND(טבלה135[[#This Row],[מספר סטייה]]=3,I842=1)),0,1),"")</f>
        <v>1</v>
      </c>
      <c r="K841">
        <f>IF(טבלה135[[#This Row],[מקס קבוע]]&lt;&gt;"",טבלה135[[#This Row],[מקסימום]]-טבלה135[[#This Row],[מינימום]],"")</f>
        <v>8</v>
      </c>
      <c r="L841">
        <f>IF(IFERROR(LOOKUP(טבלה135[[#This Row],[ClientID]],פיבוט!$A$4:$A$121),FALSE)=טבלה135[[#This Row],[ClientID]],1,0)</f>
        <v>1</v>
      </c>
      <c r="M841" t="str">
        <f>IF(OR(טבלה135[[#This Row],[ClientID]]=A842),"",1)</f>
        <v/>
      </c>
      <c r="N841" s="3">
        <f>IF(טבלה135[[#This Row],[טווח]]&lt;&gt;K840,טבלה135[[#This Row],[טווח]],"")</f>
        <v>8</v>
      </c>
      <c r="O841" s="3">
        <f>IF(טבלה135[[#This Row],[מניית טווחים]]&lt;&gt;"",IF(OR(30&gt;טבלה135[[#This Row],[מקסימום]],30&lt;טבלה135[[#This Row],[מינימום]]),0,1),"")</f>
        <v>1</v>
      </c>
    </row>
    <row r="842" spans="1:15" x14ac:dyDescent="0.25">
      <c r="A842" t="s">
        <v>77</v>
      </c>
      <c r="B842">
        <v>4</v>
      </c>
      <c r="C842">
        <v>33</v>
      </c>
      <c r="D842">
        <f>טבלה135[[#This Row],[LengthofCycle]]+1</f>
        <v>34</v>
      </c>
      <c r="E842">
        <f>IF(טבלה135[[#This Row],[CycleNumber]]&lt;3,"",IF(טבלה135[[#This Row],[CycleNumber]]=3,MIN(D840:D842),IF(I841=3,MIN(D839:D841),E841)))</f>
        <v>29</v>
      </c>
      <c r="F842">
        <f>IF(טבלה135[[#This Row],[CycleNumber]]&lt;3,"",IF(טבלה135[[#This Row],[CycleNumber]]=3,MAX(D840:D842),IF(I841=3,MAX(D839:D841),F841)))</f>
        <v>37</v>
      </c>
      <c r="G842">
        <f>IF(OR(טבלה135[[#This Row],[CycleNumber]]&gt;B843,B843=""),IF(טבלה135[[#This Row],[מספר סטייה]]=3,MIN(D840:D842),טבלה135[[#This Row],[מינ קבוע]]),טבלה135[[#This Row],[מינ קבוע]])</f>
        <v>29</v>
      </c>
      <c r="H842">
        <f>IF(OR(טבלה135[[#This Row],[CycleNumber]]&gt;B843,B843=""),IF(טבלה135[[#This Row],[מספר סטייה]]=3,MAX(D840:D842),טבלה135[[#This Row],[מקס קבוע]]),טבלה135[[#This Row],[מקס קבוע]])</f>
        <v>37</v>
      </c>
      <c r="I84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קבוע]]&lt;&gt;E841,1,I841+1),0))</f>
        <v>0</v>
      </c>
      <c r="J842">
        <f>IF(AND(טבלה135[[#This Row],[CycleNumber]]&lt;B843,טבלה135[[#This Row],[מקס קבוע]]&lt;&gt;""),IF(OR(טבלה135[[#This Row],[מספר סטייה]]&lt;I843,AND(טבלה135[[#This Row],[מספר סטייה]]=3,I843=1)),0,1),"")</f>
        <v>1</v>
      </c>
      <c r="K842">
        <f>IF(טבלה135[[#This Row],[מקס קבוע]]&lt;&gt;"",טבלה135[[#This Row],[מקסימום]]-טבלה135[[#This Row],[מינימום]],"")</f>
        <v>8</v>
      </c>
      <c r="L842">
        <f>IF(IFERROR(LOOKUP(טבלה135[[#This Row],[ClientID]],פיבוט!$A$4:$A$121),FALSE)=טבלה135[[#This Row],[ClientID]],1,0)</f>
        <v>1</v>
      </c>
      <c r="M842" t="str">
        <f>IF(OR(טבלה135[[#This Row],[ClientID]]=A843),"",1)</f>
        <v/>
      </c>
      <c r="N842" s="3" t="str">
        <f>IF(טבלה135[[#This Row],[טווח]]&lt;&gt;K841,טבלה135[[#This Row],[טווח]],"")</f>
        <v/>
      </c>
      <c r="O842" s="3" t="str">
        <f>IF(טבלה135[[#This Row],[מניית טווחים]]&lt;&gt;"",IF(OR(30&gt;טבלה135[[#This Row],[מקסימום]],30&lt;טבלה135[[#This Row],[מינימום]]),0,1),"")</f>
        <v/>
      </c>
    </row>
    <row r="843" spans="1:15" x14ac:dyDescent="0.25">
      <c r="A843" t="s">
        <v>77</v>
      </c>
      <c r="B843">
        <v>5</v>
      </c>
      <c r="C843">
        <v>30</v>
      </c>
      <c r="D843">
        <f>טבלה135[[#This Row],[LengthofCycle]]+1</f>
        <v>31</v>
      </c>
      <c r="E843">
        <f>IF(טבלה135[[#This Row],[CycleNumber]]&lt;3,"",IF(טבלה135[[#This Row],[CycleNumber]]=3,MIN(D841:D843),IF(I842=3,MIN(D840:D842),E842)))</f>
        <v>29</v>
      </c>
      <c r="F843">
        <f>IF(טבלה135[[#This Row],[CycleNumber]]&lt;3,"",IF(טבלה135[[#This Row],[CycleNumber]]=3,MAX(D841:D843),IF(I842=3,MAX(D840:D842),F842)))</f>
        <v>37</v>
      </c>
      <c r="G843">
        <f>IF(OR(טבלה135[[#This Row],[CycleNumber]]&gt;B844,B844=""),IF(טבלה135[[#This Row],[מספר סטייה]]=3,MIN(D841:D843),טבלה135[[#This Row],[מינ קבוע]]),טבלה135[[#This Row],[מינ קבוע]])</f>
        <v>29</v>
      </c>
      <c r="H843">
        <f>IF(OR(טבלה135[[#This Row],[CycleNumber]]&gt;B844,B844=""),IF(טבלה135[[#This Row],[מספר סטייה]]=3,MAX(D841:D843),טבלה135[[#This Row],[מקס קבוע]]),טבלה135[[#This Row],[מקס קבוע]])</f>
        <v>37</v>
      </c>
      <c r="I84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קבוע]]&lt;&gt;E842,1,I842+1),0))</f>
        <v>0</v>
      </c>
      <c r="J843">
        <f>IF(AND(טבלה135[[#This Row],[CycleNumber]]&lt;B844,טבלה135[[#This Row],[מקס קבוע]]&lt;&gt;""),IF(OR(טבלה135[[#This Row],[מספר סטייה]]&lt;I844,AND(טבלה135[[#This Row],[מספר סטייה]]=3,I844=1)),0,1),"")</f>
        <v>1</v>
      </c>
      <c r="K843">
        <f>IF(טבלה135[[#This Row],[מקס קבוע]]&lt;&gt;"",טבלה135[[#This Row],[מקסימום]]-טבלה135[[#This Row],[מינימום]],"")</f>
        <v>8</v>
      </c>
      <c r="L843">
        <f>IF(IFERROR(LOOKUP(טבלה135[[#This Row],[ClientID]],פיבוט!$A$4:$A$121),FALSE)=טבלה135[[#This Row],[ClientID]],1,0)</f>
        <v>1</v>
      </c>
      <c r="M843" t="str">
        <f>IF(OR(טבלה135[[#This Row],[ClientID]]=A844),"",1)</f>
        <v/>
      </c>
      <c r="N843" s="3" t="str">
        <f>IF(טבלה135[[#This Row],[טווח]]&lt;&gt;K842,טבלה135[[#This Row],[טווח]],"")</f>
        <v/>
      </c>
      <c r="O843" s="3" t="str">
        <f>IF(טבלה135[[#This Row],[מניית טווחים]]&lt;&gt;"",IF(OR(30&gt;טבלה135[[#This Row],[מקסימום]],30&lt;טבלה135[[#This Row],[מינימום]]),0,1),"")</f>
        <v/>
      </c>
    </row>
    <row r="844" spans="1:15" x14ac:dyDescent="0.25">
      <c r="A844" t="s">
        <v>77</v>
      </c>
      <c r="B844">
        <v>6</v>
      </c>
      <c r="C844">
        <v>30</v>
      </c>
      <c r="D844">
        <f>טבלה135[[#This Row],[LengthofCycle]]+1</f>
        <v>31</v>
      </c>
      <c r="E844">
        <f>IF(טבלה135[[#This Row],[CycleNumber]]&lt;3,"",IF(טבלה135[[#This Row],[CycleNumber]]=3,MIN(D842:D844),IF(I843=3,MIN(D841:D843),E843)))</f>
        <v>29</v>
      </c>
      <c r="F844">
        <f>IF(טבלה135[[#This Row],[CycleNumber]]&lt;3,"",IF(טבלה135[[#This Row],[CycleNumber]]=3,MAX(D842:D844),IF(I843=3,MAX(D841:D843),F843)))</f>
        <v>37</v>
      </c>
      <c r="G844">
        <f>IF(OR(טבלה135[[#This Row],[CycleNumber]]&gt;B845,B845=""),IF(טבלה135[[#This Row],[מספר סטייה]]=3,MIN(D842:D844),טבלה135[[#This Row],[מינ קבוע]]),טבלה135[[#This Row],[מינ קבוע]])</f>
        <v>29</v>
      </c>
      <c r="H844">
        <f>IF(OR(טבלה135[[#This Row],[CycleNumber]]&gt;B845,B845=""),IF(טבלה135[[#This Row],[מספר סטייה]]=3,MAX(D842:D844),טבלה135[[#This Row],[מקס קבוע]]),טבלה135[[#This Row],[מקס קבוע]])</f>
        <v>37</v>
      </c>
      <c r="I84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קבוע]]&lt;&gt;E843,1,I843+1),0))</f>
        <v>0</v>
      </c>
      <c r="J844">
        <f>IF(AND(טבלה135[[#This Row],[CycleNumber]]&lt;B845,טבלה135[[#This Row],[מקס קבוע]]&lt;&gt;""),IF(OR(טבלה135[[#This Row],[מספר סטייה]]&lt;I845,AND(טבלה135[[#This Row],[מספר סטייה]]=3,I845=1)),0,1),"")</f>
        <v>1</v>
      </c>
      <c r="K844">
        <f>IF(טבלה135[[#This Row],[מקס קבוע]]&lt;&gt;"",טבלה135[[#This Row],[מקסימום]]-טבלה135[[#This Row],[מינימום]],"")</f>
        <v>8</v>
      </c>
      <c r="L844">
        <f>IF(IFERROR(LOOKUP(טבלה135[[#This Row],[ClientID]],פיבוט!$A$4:$A$121),FALSE)=טבלה135[[#This Row],[ClientID]],1,0)</f>
        <v>1</v>
      </c>
      <c r="M844" t="str">
        <f>IF(OR(טבלה135[[#This Row],[ClientID]]=A845),"",1)</f>
        <v/>
      </c>
      <c r="N844" s="3" t="str">
        <f>IF(טבלה135[[#This Row],[טווח]]&lt;&gt;K843,טבלה135[[#This Row],[טווח]],"")</f>
        <v/>
      </c>
      <c r="O844" s="3" t="str">
        <f>IF(טבלה135[[#This Row],[מניית טווחים]]&lt;&gt;"",IF(OR(30&gt;טבלה135[[#This Row],[מקסימום]],30&lt;טבלה135[[#This Row],[מינימום]]),0,1),"")</f>
        <v/>
      </c>
    </row>
    <row r="845" spans="1:15" x14ac:dyDescent="0.25">
      <c r="A845" t="s">
        <v>77</v>
      </c>
      <c r="B845">
        <v>7</v>
      </c>
      <c r="C845">
        <v>33</v>
      </c>
      <c r="D845">
        <f>טבלה135[[#This Row],[LengthofCycle]]+1</f>
        <v>34</v>
      </c>
      <c r="E845">
        <f>IF(טבלה135[[#This Row],[CycleNumber]]&lt;3,"",IF(טבלה135[[#This Row],[CycleNumber]]=3,MIN(D843:D845),IF(I844=3,MIN(D842:D844),E844)))</f>
        <v>29</v>
      </c>
      <c r="F845">
        <f>IF(טבלה135[[#This Row],[CycleNumber]]&lt;3,"",IF(טבלה135[[#This Row],[CycleNumber]]=3,MAX(D843:D845),IF(I844=3,MAX(D842:D844),F844)))</f>
        <v>37</v>
      </c>
      <c r="G845">
        <f>IF(OR(טבלה135[[#This Row],[CycleNumber]]&gt;B846,B846=""),IF(טבלה135[[#This Row],[מספר סטייה]]=3,MIN(D843:D845),טבלה135[[#This Row],[מינ קבוע]]),טבלה135[[#This Row],[מינ קבוע]])</f>
        <v>29</v>
      </c>
      <c r="H845">
        <f>IF(OR(טבלה135[[#This Row],[CycleNumber]]&gt;B846,B846=""),IF(טבלה135[[#This Row],[מספר סטייה]]=3,MAX(D843:D845),טבלה135[[#This Row],[מקס קבוע]]),טבלה135[[#This Row],[מקס קבוע]])</f>
        <v>37</v>
      </c>
      <c r="I84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קבוע]]&lt;&gt;E844,1,I844+1),0))</f>
        <v>0</v>
      </c>
      <c r="J845">
        <f>IF(AND(טבלה135[[#This Row],[CycleNumber]]&lt;B846,טבלה135[[#This Row],[מקס קבוע]]&lt;&gt;""),IF(OR(טבלה135[[#This Row],[מספר סטייה]]&lt;I846,AND(טבלה135[[#This Row],[מספר סטייה]]=3,I846=1)),0,1),"")</f>
        <v>1</v>
      </c>
      <c r="K845">
        <f>IF(טבלה135[[#This Row],[מקס קבוע]]&lt;&gt;"",טבלה135[[#This Row],[מקסימום]]-טבלה135[[#This Row],[מינימום]],"")</f>
        <v>8</v>
      </c>
      <c r="L845">
        <f>IF(IFERROR(LOOKUP(טבלה135[[#This Row],[ClientID]],פיבוט!$A$4:$A$121),FALSE)=טבלה135[[#This Row],[ClientID]],1,0)</f>
        <v>1</v>
      </c>
      <c r="M845" t="str">
        <f>IF(OR(טבלה135[[#This Row],[ClientID]]=A846),"",1)</f>
        <v/>
      </c>
      <c r="N845" s="3" t="str">
        <f>IF(טבלה135[[#This Row],[טווח]]&lt;&gt;K844,טבלה135[[#This Row],[טווח]],"")</f>
        <v/>
      </c>
      <c r="O845" s="3" t="str">
        <f>IF(טבלה135[[#This Row],[מניית טווחים]]&lt;&gt;"",IF(OR(30&gt;טבלה135[[#This Row],[מקסימום]],30&lt;טבלה135[[#This Row],[מינימום]]),0,1),"")</f>
        <v/>
      </c>
    </row>
    <row r="846" spans="1:15" x14ac:dyDescent="0.25">
      <c r="A846" t="s">
        <v>77</v>
      </c>
      <c r="B846">
        <v>8</v>
      </c>
      <c r="C846">
        <v>29</v>
      </c>
      <c r="D846">
        <f>טבלה135[[#This Row],[LengthofCycle]]+1</f>
        <v>30</v>
      </c>
      <c r="E846">
        <f>IF(טבלה135[[#This Row],[CycleNumber]]&lt;3,"",IF(טבלה135[[#This Row],[CycleNumber]]=3,MIN(D844:D846),IF(I845=3,MIN(D843:D845),E845)))</f>
        <v>29</v>
      </c>
      <c r="F846">
        <f>IF(טבלה135[[#This Row],[CycleNumber]]&lt;3,"",IF(טבלה135[[#This Row],[CycleNumber]]=3,MAX(D844:D846),IF(I845=3,MAX(D843:D845),F845)))</f>
        <v>37</v>
      </c>
      <c r="G846">
        <f>IF(OR(טבלה135[[#This Row],[CycleNumber]]&gt;B847,B847=""),IF(טבלה135[[#This Row],[מספר סטייה]]=3,MIN(D844:D846),טבלה135[[#This Row],[מינ קבוע]]),טבלה135[[#This Row],[מינ קבוע]])</f>
        <v>29</v>
      </c>
      <c r="H846">
        <f>IF(OR(טבלה135[[#This Row],[CycleNumber]]&gt;B847,B847=""),IF(טבלה135[[#This Row],[מספר סטייה]]=3,MAX(D844:D846),טבלה135[[#This Row],[מקס קבוע]]),טבלה135[[#This Row],[מקס קבוע]])</f>
        <v>37</v>
      </c>
      <c r="I84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קבוע]]&lt;&gt;E845,1,I845+1),0))</f>
        <v>0</v>
      </c>
      <c r="J846">
        <f>IF(AND(טבלה135[[#This Row],[CycleNumber]]&lt;B847,טבלה135[[#This Row],[מקס קבוע]]&lt;&gt;""),IF(OR(טבלה135[[#This Row],[מספר סטייה]]&lt;I847,AND(טבלה135[[#This Row],[מספר סטייה]]=3,I847=1)),0,1),"")</f>
        <v>1</v>
      </c>
      <c r="K846">
        <f>IF(טבלה135[[#This Row],[מקס קבוע]]&lt;&gt;"",טבלה135[[#This Row],[מקסימום]]-טבלה135[[#This Row],[מינימום]],"")</f>
        <v>8</v>
      </c>
      <c r="L846">
        <f>IF(IFERROR(LOOKUP(טבלה135[[#This Row],[ClientID]],פיבוט!$A$4:$A$121),FALSE)=טבלה135[[#This Row],[ClientID]],1,0)</f>
        <v>1</v>
      </c>
      <c r="M846" t="str">
        <f>IF(OR(טבלה135[[#This Row],[ClientID]]=A847),"",1)</f>
        <v/>
      </c>
      <c r="N846" s="3" t="str">
        <f>IF(טבלה135[[#This Row],[טווח]]&lt;&gt;K845,טבלה135[[#This Row],[טווח]],"")</f>
        <v/>
      </c>
      <c r="O846" s="3" t="str">
        <f>IF(טבלה135[[#This Row],[מניית טווחים]]&lt;&gt;"",IF(OR(30&gt;טבלה135[[#This Row],[מקסימום]],30&lt;טבלה135[[#This Row],[מינימום]]),0,1),"")</f>
        <v/>
      </c>
    </row>
    <row r="847" spans="1:15" x14ac:dyDescent="0.25">
      <c r="A847" t="s">
        <v>77</v>
      </c>
      <c r="B847">
        <v>9</v>
      </c>
      <c r="C847">
        <v>30</v>
      </c>
      <c r="D847">
        <f>טבלה135[[#This Row],[LengthofCycle]]+1</f>
        <v>31</v>
      </c>
      <c r="E847">
        <f>IF(טבלה135[[#This Row],[CycleNumber]]&lt;3,"",IF(טבלה135[[#This Row],[CycleNumber]]=3,MIN(D845:D847),IF(I846=3,MIN(D844:D846),E846)))</f>
        <v>29</v>
      </c>
      <c r="F847">
        <f>IF(טבלה135[[#This Row],[CycleNumber]]&lt;3,"",IF(טבלה135[[#This Row],[CycleNumber]]=3,MAX(D845:D847),IF(I846=3,MAX(D844:D846),F846)))</f>
        <v>37</v>
      </c>
      <c r="G847">
        <f>IF(OR(טבלה135[[#This Row],[CycleNumber]]&gt;B848,B848=""),IF(טבלה135[[#This Row],[מספר סטייה]]=3,MIN(D845:D847),טבלה135[[#This Row],[מינ קבוע]]),טבלה135[[#This Row],[מינ קבוע]])</f>
        <v>29</v>
      </c>
      <c r="H847">
        <f>IF(OR(טבלה135[[#This Row],[CycleNumber]]&gt;B848,B848=""),IF(טבלה135[[#This Row],[מספר סטייה]]=3,MAX(D845:D847),טבלה135[[#This Row],[מקס קבוע]]),טבלה135[[#This Row],[מקס קבוע]])</f>
        <v>37</v>
      </c>
      <c r="I84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קבוע]]&lt;&gt;E846,1,I846+1),0))</f>
        <v>0</v>
      </c>
      <c r="J847">
        <f>IF(AND(טבלה135[[#This Row],[CycleNumber]]&lt;B848,טבלה135[[#This Row],[מקס קבוע]]&lt;&gt;""),IF(OR(טבלה135[[#This Row],[מספר סטייה]]&lt;I848,AND(טבלה135[[#This Row],[מספר סטייה]]=3,I848=1)),0,1),"")</f>
        <v>1</v>
      </c>
      <c r="K847">
        <f>IF(טבלה135[[#This Row],[מקס קבוע]]&lt;&gt;"",טבלה135[[#This Row],[מקסימום]]-טבלה135[[#This Row],[מינימום]],"")</f>
        <v>8</v>
      </c>
      <c r="L847">
        <f>IF(IFERROR(LOOKUP(טבלה135[[#This Row],[ClientID]],פיבוט!$A$4:$A$121),FALSE)=טבלה135[[#This Row],[ClientID]],1,0)</f>
        <v>1</v>
      </c>
      <c r="M847" t="str">
        <f>IF(OR(טבלה135[[#This Row],[ClientID]]=A848),"",1)</f>
        <v/>
      </c>
      <c r="N847" s="3" t="str">
        <f>IF(טבלה135[[#This Row],[טווח]]&lt;&gt;K846,טבלה135[[#This Row],[טווח]],"")</f>
        <v/>
      </c>
      <c r="O847" s="3" t="str">
        <f>IF(טבלה135[[#This Row],[מניית טווחים]]&lt;&gt;"",IF(OR(30&gt;טבלה135[[#This Row],[מקסימום]],30&lt;טבלה135[[#This Row],[מינימום]]),0,1),"")</f>
        <v/>
      </c>
    </row>
    <row r="848" spans="1:15" x14ac:dyDescent="0.25">
      <c r="A848" t="s">
        <v>77</v>
      </c>
      <c r="B848">
        <v>10</v>
      </c>
      <c r="C848">
        <v>28</v>
      </c>
      <c r="D848">
        <f>טבלה135[[#This Row],[LengthofCycle]]+1</f>
        <v>29</v>
      </c>
      <c r="E848">
        <f>IF(טבלה135[[#This Row],[CycleNumber]]&lt;3,"",IF(טבלה135[[#This Row],[CycleNumber]]=3,MIN(D846:D848),IF(I847=3,MIN(D845:D847),E847)))</f>
        <v>29</v>
      </c>
      <c r="F848">
        <f>IF(טבלה135[[#This Row],[CycleNumber]]&lt;3,"",IF(טבלה135[[#This Row],[CycleNumber]]=3,MAX(D846:D848),IF(I847=3,MAX(D845:D847),F847)))</f>
        <v>37</v>
      </c>
      <c r="G848">
        <f>IF(OR(טבלה135[[#This Row],[CycleNumber]]&gt;B849,B849=""),IF(טבלה135[[#This Row],[מספר סטייה]]=3,MIN(D846:D848),טבלה135[[#This Row],[מינ קבוע]]),טבלה135[[#This Row],[מינ קבוע]])</f>
        <v>29</v>
      </c>
      <c r="H848">
        <f>IF(OR(טבלה135[[#This Row],[CycleNumber]]&gt;B849,B849=""),IF(טבלה135[[#This Row],[מספר סטייה]]=3,MAX(D846:D848),טבלה135[[#This Row],[מקס קבוע]]),טבלה135[[#This Row],[מקס קבוע]])</f>
        <v>37</v>
      </c>
      <c r="I84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קבוע]]&lt;&gt;E847,1,I847+1),0))</f>
        <v>0</v>
      </c>
      <c r="J848">
        <f>IF(AND(טבלה135[[#This Row],[CycleNumber]]&lt;B849,טבלה135[[#This Row],[מקס קבוע]]&lt;&gt;""),IF(OR(טבלה135[[#This Row],[מספר סטייה]]&lt;I849,AND(טבלה135[[#This Row],[מספר סטייה]]=3,I849=1)),0,1),"")</f>
        <v>1</v>
      </c>
      <c r="K848">
        <f>IF(טבלה135[[#This Row],[מקס קבוע]]&lt;&gt;"",טבלה135[[#This Row],[מקסימום]]-טבלה135[[#This Row],[מינימום]],"")</f>
        <v>8</v>
      </c>
      <c r="L848">
        <f>IF(IFERROR(LOOKUP(טבלה135[[#This Row],[ClientID]],פיבוט!$A$4:$A$121),FALSE)=טבלה135[[#This Row],[ClientID]],1,0)</f>
        <v>1</v>
      </c>
      <c r="M848" t="str">
        <f>IF(OR(טבלה135[[#This Row],[ClientID]]=A849),"",1)</f>
        <v/>
      </c>
      <c r="N848" s="3" t="str">
        <f>IF(טבלה135[[#This Row],[טווח]]&lt;&gt;K847,טבלה135[[#This Row],[טווח]],"")</f>
        <v/>
      </c>
      <c r="O848" s="3" t="str">
        <f>IF(טבלה135[[#This Row],[מניית טווחים]]&lt;&gt;"",IF(OR(30&gt;טבלה135[[#This Row],[מקסימום]],30&lt;טבלה135[[#This Row],[מינימום]]),0,1),"")</f>
        <v/>
      </c>
    </row>
    <row r="849" spans="1:15" x14ac:dyDescent="0.25">
      <c r="A849" t="s">
        <v>77</v>
      </c>
      <c r="B849">
        <v>11</v>
      </c>
      <c r="C849">
        <v>36</v>
      </c>
      <c r="D849">
        <f>טבלה135[[#This Row],[LengthofCycle]]+1</f>
        <v>37</v>
      </c>
      <c r="E849">
        <f>IF(טבלה135[[#This Row],[CycleNumber]]&lt;3,"",IF(טבלה135[[#This Row],[CycleNumber]]=3,MIN(D847:D849),IF(I848=3,MIN(D846:D848),E848)))</f>
        <v>29</v>
      </c>
      <c r="F849">
        <f>IF(טבלה135[[#This Row],[CycleNumber]]&lt;3,"",IF(טבלה135[[#This Row],[CycleNumber]]=3,MAX(D847:D849),IF(I848=3,MAX(D846:D848),F848)))</f>
        <v>37</v>
      </c>
      <c r="G849">
        <f>IF(OR(טבלה135[[#This Row],[CycleNumber]]&gt;B850,B850=""),IF(טבלה135[[#This Row],[מספר סטייה]]=3,MIN(D847:D849),טבלה135[[#This Row],[מינ קבוע]]),טבלה135[[#This Row],[מינ קבוע]])</f>
        <v>29</v>
      </c>
      <c r="H849">
        <f>IF(OR(טבלה135[[#This Row],[CycleNumber]]&gt;B850,B850=""),IF(טבלה135[[#This Row],[מספר סטייה]]=3,MAX(D847:D849),טבלה135[[#This Row],[מקס קבוע]]),טבלה135[[#This Row],[מקס קבוע]])</f>
        <v>37</v>
      </c>
      <c r="I84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קבוע]]&lt;&gt;E848,1,I848+1),0))</f>
        <v>0</v>
      </c>
      <c r="J849">
        <f>IF(AND(טבלה135[[#This Row],[CycleNumber]]&lt;B850,טבלה135[[#This Row],[מקס קבוע]]&lt;&gt;""),IF(OR(טבלה135[[#This Row],[מספר סטייה]]&lt;I850,AND(טבלה135[[#This Row],[מספר סטייה]]=3,I850=1)),0,1),"")</f>
        <v>1</v>
      </c>
      <c r="K849">
        <f>IF(טבלה135[[#This Row],[מקס קבוע]]&lt;&gt;"",טבלה135[[#This Row],[מקסימום]]-טבלה135[[#This Row],[מינימום]],"")</f>
        <v>8</v>
      </c>
      <c r="L849">
        <f>IF(IFERROR(LOOKUP(טבלה135[[#This Row],[ClientID]],פיבוט!$A$4:$A$121),FALSE)=טבלה135[[#This Row],[ClientID]],1,0)</f>
        <v>1</v>
      </c>
      <c r="M849" t="str">
        <f>IF(OR(טבלה135[[#This Row],[ClientID]]=A850),"",1)</f>
        <v/>
      </c>
      <c r="N849" s="3" t="str">
        <f>IF(טבלה135[[#This Row],[טווח]]&lt;&gt;K848,טבלה135[[#This Row],[טווח]],"")</f>
        <v/>
      </c>
      <c r="O849" s="3" t="str">
        <f>IF(טבלה135[[#This Row],[מניית טווחים]]&lt;&gt;"",IF(OR(30&gt;טבלה135[[#This Row],[מקסימום]],30&lt;טבלה135[[#This Row],[מינימום]]),0,1),"")</f>
        <v/>
      </c>
    </row>
    <row r="850" spans="1:15" x14ac:dyDescent="0.25">
      <c r="A850" t="s">
        <v>77</v>
      </c>
      <c r="B850">
        <v>12</v>
      </c>
      <c r="C850">
        <v>28</v>
      </c>
      <c r="D850">
        <f>טבלה135[[#This Row],[LengthofCycle]]+1</f>
        <v>29</v>
      </c>
      <c r="E850">
        <f>IF(טבלה135[[#This Row],[CycleNumber]]&lt;3,"",IF(טבלה135[[#This Row],[CycleNumber]]=3,MIN(D848:D850),IF(I849=3,MIN(D847:D849),E849)))</f>
        <v>29</v>
      </c>
      <c r="F850">
        <f>IF(טבלה135[[#This Row],[CycleNumber]]&lt;3,"",IF(טבלה135[[#This Row],[CycleNumber]]=3,MAX(D848:D850),IF(I849=3,MAX(D847:D849),F849)))</f>
        <v>37</v>
      </c>
      <c r="G850">
        <f>IF(OR(טבלה135[[#This Row],[CycleNumber]]&gt;B851,B851=""),IF(טבלה135[[#This Row],[מספר סטייה]]=3,MIN(D848:D850),טבלה135[[#This Row],[מינ קבוע]]),טבלה135[[#This Row],[מינ קבוע]])</f>
        <v>29</v>
      </c>
      <c r="H850">
        <f>IF(OR(טבלה135[[#This Row],[CycleNumber]]&gt;B851,B851=""),IF(טבלה135[[#This Row],[מספר סטייה]]=3,MAX(D848:D850),טבלה135[[#This Row],[מקס קבוע]]),טבלה135[[#This Row],[מקס קבוע]])</f>
        <v>37</v>
      </c>
      <c r="I85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קבוע]]&lt;&gt;E849,1,I849+1),0))</f>
        <v>0</v>
      </c>
      <c r="J850" t="str">
        <f>IF(AND(טבלה135[[#This Row],[CycleNumber]]&lt;B851,טבלה135[[#This Row],[מקס קבוע]]&lt;&gt;""),IF(OR(טבלה135[[#This Row],[מספר סטייה]]&lt;I851,AND(טבלה135[[#This Row],[מספר סטייה]]=3,I851=1)),0,1),"")</f>
        <v/>
      </c>
      <c r="K850">
        <f>IF(טבלה135[[#This Row],[מקס קבוע]]&lt;&gt;"",טבלה135[[#This Row],[מקסימום]]-טבלה135[[#This Row],[מינימום]],"")</f>
        <v>8</v>
      </c>
      <c r="L850">
        <f>IF(IFERROR(LOOKUP(טבלה135[[#This Row],[ClientID]],פיבוט!$A$4:$A$121),FALSE)=טבלה135[[#This Row],[ClientID]],1,0)</f>
        <v>1</v>
      </c>
      <c r="M850">
        <f>IF(OR(טבלה135[[#This Row],[ClientID]]=A851),"",1)</f>
        <v>1</v>
      </c>
      <c r="N850" s="3" t="str">
        <f>IF(טבלה135[[#This Row],[טווח]]&lt;&gt;K849,טבלה135[[#This Row],[טווח]],"")</f>
        <v/>
      </c>
      <c r="O850" s="3" t="str">
        <f>IF(טבלה135[[#This Row],[מניית טווחים]]&lt;&gt;"",IF(OR(30&gt;טבלה135[[#This Row],[מקסימום]],30&lt;טבלה135[[#This Row],[מינימום]]),0,1),"")</f>
        <v/>
      </c>
    </row>
    <row r="851" spans="1:15" x14ac:dyDescent="0.25">
      <c r="A851" t="s">
        <v>78</v>
      </c>
      <c r="B851">
        <v>1</v>
      </c>
      <c r="C851">
        <v>30</v>
      </c>
      <c r="D851">
        <f>טבלה135[[#This Row],[LengthofCycle]]+1</f>
        <v>31</v>
      </c>
      <c r="E851" t="str">
        <f>IF(טבלה135[[#This Row],[CycleNumber]]&lt;3,"",IF(טבלה135[[#This Row],[CycleNumber]]=3,MIN(D849:D851),IF(I850=3,MIN(D848:D850),E850)))</f>
        <v/>
      </c>
      <c r="F851" t="str">
        <f>IF(טבלה135[[#This Row],[CycleNumber]]&lt;3,"",IF(טבלה135[[#This Row],[CycleNumber]]=3,MAX(D849:D851),IF(I850=3,MAX(D848:D850),F850)))</f>
        <v/>
      </c>
      <c r="G851" t="str">
        <f>IF(OR(טבלה135[[#This Row],[CycleNumber]]&gt;B852,B852=""),IF(טבלה135[[#This Row],[מספר סטייה]]=3,MIN(D849:D851),טבלה135[[#This Row],[מינ קבוע]]),טבלה135[[#This Row],[מינ קבוע]])</f>
        <v/>
      </c>
      <c r="H851" t="str">
        <f>IF(OR(טבלה135[[#This Row],[CycleNumber]]&gt;B852,B852=""),IF(טבלה135[[#This Row],[מספר סטייה]]=3,MAX(D849:D851),טבלה135[[#This Row],[מקס קבוע]]),טבלה135[[#This Row],[מקס קבוע]])</f>
        <v/>
      </c>
      <c r="I85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קבוע]]&lt;&gt;E850,1,I850+1),0))</f>
        <v/>
      </c>
      <c r="J851" t="str">
        <f>IF(AND(טבלה135[[#This Row],[CycleNumber]]&lt;B852,טבלה135[[#This Row],[מקס קבוע]]&lt;&gt;""),IF(OR(טבלה135[[#This Row],[מספר סטייה]]&lt;I852,AND(טבלה135[[#This Row],[מספר סטייה]]=3,I852=1)),0,1),"")</f>
        <v/>
      </c>
      <c r="K851" t="str">
        <f>IF(טבלה135[[#This Row],[מקס קבוע]]&lt;&gt;"",טבלה135[[#This Row],[מקסימום]]-טבלה135[[#This Row],[מינימום]],"")</f>
        <v/>
      </c>
      <c r="L851">
        <f>IF(IFERROR(LOOKUP(טבלה135[[#This Row],[ClientID]],פיבוט!$A$4:$A$121),FALSE)=טבלה135[[#This Row],[ClientID]],1,0)</f>
        <v>1</v>
      </c>
      <c r="M851" t="str">
        <f>IF(OR(טבלה135[[#This Row],[ClientID]]=A852),"",1)</f>
        <v/>
      </c>
      <c r="N851" s="3" t="str">
        <f>IF(טבלה135[[#This Row],[טווח]]&lt;&gt;K850,טבלה135[[#This Row],[טווח]],"")</f>
        <v/>
      </c>
      <c r="O851" s="3" t="str">
        <f>IF(טבלה135[[#This Row],[מניית טווחים]]&lt;&gt;"",IF(OR(30&gt;טבלה135[[#This Row],[מקסימום]],30&lt;טבלה135[[#This Row],[מינימום]]),0,1),"")</f>
        <v/>
      </c>
    </row>
    <row r="852" spans="1:15" x14ac:dyDescent="0.25">
      <c r="A852" t="s">
        <v>78</v>
      </c>
      <c r="B852">
        <v>2</v>
      </c>
      <c r="C852">
        <v>27</v>
      </c>
      <c r="D852">
        <f>טבלה135[[#This Row],[LengthofCycle]]+1</f>
        <v>28</v>
      </c>
      <c r="E852" t="str">
        <f>IF(טבלה135[[#This Row],[CycleNumber]]&lt;3,"",IF(טבלה135[[#This Row],[CycleNumber]]=3,MIN(D850:D852),IF(I851=3,MIN(D849:D851),E851)))</f>
        <v/>
      </c>
      <c r="F852" t="str">
        <f>IF(טבלה135[[#This Row],[CycleNumber]]&lt;3,"",IF(טבלה135[[#This Row],[CycleNumber]]=3,MAX(D850:D852),IF(I851=3,MAX(D849:D851),F851)))</f>
        <v/>
      </c>
      <c r="G852" t="str">
        <f>IF(OR(טבלה135[[#This Row],[CycleNumber]]&gt;B853,B853=""),IF(טבלה135[[#This Row],[מספר סטייה]]=3,MIN(D850:D852),טבלה135[[#This Row],[מינ קבוע]]),טבלה135[[#This Row],[מינ קבוע]])</f>
        <v/>
      </c>
      <c r="H852" t="str">
        <f>IF(OR(טבלה135[[#This Row],[CycleNumber]]&gt;B853,B853=""),IF(טבלה135[[#This Row],[מספר סטייה]]=3,MAX(D850:D852),טבלה135[[#This Row],[מקס קבוע]]),טבלה135[[#This Row],[מקס קבוע]])</f>
        <v/>
      </c>
      <c r="I852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קבוע]]&lt;&gt;E851,1,I851+1),0))</f>
        <v/>
      </c>
      <c r="J852" t="str">
        <f>IF(AND(טבלה135[[#This Row],[CycleNumber]]&lt;B853,טבלה135[[#This Row],[מקס קבוע]]&lt;&gt;""),IF(OR(טבלה135[[#This Row],[מספר סטייה]]&lt;I853,AND(טבלה135[[#This Row],[מספר סטייה]]=3,I853=1)),0,1),"")</f>
        <v/>
      </c>
      <c r="K852" t="str">
        <f>IF(טבלה135[[#This Row],[מקס קבוע]]&lt;&gt;"",טבלה135[[#This Row],[מקסימום]]-טבלה135[[#This Row],[מינימום]],"")</f>
        <v/>
      </c>
      <c r="L852">
        <f>IF(IFERROR(LOOKUP(טבלה135[[#This Row],[ClientID]],פיבוט!$A$4:$A$121),FALSE)=טבלה135[[#This Row],[ClientID]],1,0)</f>
        <v>1</v>
      </c>
      <c r="M852" t="str">
        <f>IF(OR(טבלה135[[#This Row],[ClientID]]=A853),"",1)</f>
        <v/>
      </c>
      <c r="N852" s="3" t="str">
        <f>IF(טבלה135[[#This Row],[טווח]]&lt;&gt;K851,טבלה135[[#This Row],[טווח]],"")</f>
        <v/>
      </c>
      <c r="O852" s="3" t="str">
        <f>IF(טבלה135[[#This Row],[מניית טווחים]]&lt;&gt;"",IF(OR(30&gt;טבלה135[[#This Row],[מקסימום]],30&lt;טבלה135[[#This Row],[מינימום]]),0,1),"")</f>
        <v/>
      </c>
    </row>
    <row r="853" spans="1:15" x14ac:dyDescent="0.25">
      <c r="A853" t="s">
        <v>78</v>
      </c>
      <c r="B853">
        <v>3</v>
      </c>
      <c r="C853">
        <v>30</v>
      </c>
      <c r="D853">
        <f>טבלה135[[#This Row],[LengthofCycle]]+1</f>
        <v>31</v>
      </c>
      <c r="E853">
        <f>IF(טבלה135[[#This Row],[CycleNumber]]&lt;3,"",IF(טבלה135[[#This Row],[CycleNumber]]=3,MIN(D851:D853),IF(I852=3,MIN(D850:D852),E852)))</f>
        <v>28</v>
      </c>
      <c r="F853">
        <f>IF(טבלה135[[#This Row],[CycleNumber]]&lt;3,"",IF(טבלה135[[#This Row],[CycleNumber]]=3,MAX(D851:D853),IF(I852=3,MAX(D850:D852),F852)))</f>
        <v>31</v>
      </c>
      <c r="G853">
        <f>IF(OR(טבלה135[[#This Row],[CycleNumber]]&gt;B854,B854=""),IF(טבלה135[[#This Row],[מספר סטייה]]=3,MIN(D851:D853),טבלה135[[#This Row],[מינ קבוע]]),טבלה135[[#This Row],[מינ קבוע]])</f>
        <v>28</v>
      </c>
      <c r="H853">
        <f>IF(OR(טבלה135[[#This Row],[CycleNumber]]&gt;B854,B854=""),IF(טבלה135[[#This Row],[מספר סטייה]]=3,MAX(D851:D853),טבלה135[[#This Row],[מקס קבוע]]),טבלה135[[#This Row],[מקס קבוע]])</f>
        <v>31</v>
      </c>
      <c r="I85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קבוע]]&lt;&gt;E852,1,I852+1),0))</f>
        <v>0</v>
      </c>
      <c r="J853">
        <f>IF(AND(טבלה135[[#This Row],[CycleNumber]]&lt;B854,טבלה135[[#This Row],[מקס קבוע]]&lt;&gt;""),IF(OR(טבלה135[[#This Row],[מספר סטייה]]&lt;I854,AND(טבלה135[[#This Row],[מספר סטייה]]=3,I854=1)),0,1),"")</f>
        <v>1</v>
      </c>
      <c r="K853">
        <f>IF(טבלה135[[#This Row],[מקס קבוע]]&lt;&gt;"",טבלה135[[#This Row],[מקסימום]]-טבלה135[[#This Row],[מינימום]],"")</f>
        <v>3</v>
      </c>
      <c r="L853">
        <f>IF(IFERROR(LOOKUP(טבלה135[[#This Row],[ClientID]],פיבוט!$A$4:$A$121),FALSE)=טבלה135[[#This Row],[ClientID]],1,0)</f>
        <v>1</v>
      </c>
      <c r="M853" t="str">
        <f>IF(OR(טבלה135[[#This Row],[ClientID]]=A854),"",1)</f>
        <v/>
      </c>
      <c r="N853" s="3">
        <f>IF(טבלה135[[#This Row],[טווח]]&lt;&gt;K852,טבלה135[[#This Row],[טווח]],"")</f>
        <v>3</v>
      </c>
      <c r="O853" s="3">
        <f>IF(טבלה135[[#This Row],[מניית טווחים]]&lt;&gt;"",IF(OR(30&gt;טבלה135[[#This Row],[מקסימום]],30&lt;טבלה135[[#This Row],[מינימום]]),0,1),"")</f>
        <v>1</v>
      </c>
    </row>
    <row r="854" spans="1:15" x14ac:dyDescent="0.25">
      <c r="A854" t="s">
        <v>78</v>
      </c>
      <c r="B854">
        <v>4</v>
      </c>
      <c r="C854">
        <v>30</v>
      </c>
      <c r="D854">
        <f>טבלה135[[#This Row],[LengthofCycle]]+1</f>
        <v>31</v>
      </c>
      <c r="E854">
        <f>IF(טבלה135[[#This Row],[CycleNumber]]&lt;3,"",IF(טבלה135[[#This Row],[CycleNumber]]=3,MIN(D852:D854),IF(I853=3,MIN(D851:D853),E853)))</f>
        <v>28</v>
      </c>
      <c r="F854">
        <f>IF(טבלה135[[#This Row],[CycleNumber]]&lt;3,"",IF(טבלה135[[#This Row],[CycleNumber]]=3,MAX(D852:D854),IF(I853=3,MAX(D851:D853),F853)))</f>
        <v>31</v>
      </c>
      <c r="G854">
        <f>IF(OR(טבלה135[[#This Row],[CycleNumber]]&gt;B855,B855=""),IF(טבלה135[[#This Row],[מספר סטייה]]=3,MIN(D852:D854),טבלה135[[#This Row],[מינ קבוע]]),טבלה135[[#This Row],[מינ קבוע]])</f>
        <v>28</v>
      </c>
      <c r="H854">
        <f>IF(OR(טבלה135[[#This Row],[CycleNumber]]&gt;B855,B855=""),IF(טבלה135[[#This Row],[מספר סטייה]]=3,MAX(D852:D854),טבלה135[[#This Row],[מקס קבוע]]),טבלה135[[#This Row],[מקס קבוע]])</f>
        <v>31</v>
      </c>
      <c r="I85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קבוע]]&lt;&gt;E853,1,I853+1),0))</f>
        <v>0</v>
      </c>
      <c r="J854">
        <f>IF(AND(טבלה135[[#This Row],[CycleNumber]]&lt;B855,טבלה135[[#This Row],[מקס קבוע]]&lt;&gt;""),IF(OR(טבלה135[[#This Row],[מספר סטייה]]&lt;I855,AND(טבלה135[[#This Row],[מספר סטייה]]=3,I855=1)),0,1),"")</f>
        <v>0</v>
      </c>
      <c r="K854">
        <f>IF(טבלה135[[#This Row],[מקס קבוע]]&lt;&gt;"",טבלה135[[#This Row],[מקסימום]]-טבלה135[[#This Row],[מינימום]],"")</f>
        <v>3</v>
      </c>
      <c r="L854">
        <f>IF(IFERROR(LOOKUP(טבלה135[[#This Row],[ClientID]],פיבוט!$A$4:$A$121),FALSE)=טבלה135[[#This Row],[ClientID]],1,0)</f>
        <v>1</v>
      </c>
      <c r="M854" t="str">
        <f>IF(OR(טבלה135[[#This Row],[ClientID]]=A855),"",1)</f>
        <v/>
      </c>
      <c r="N854" s="3" t="str">
        <f>IF(טבלה135[[#This Row],[טווח]]&lt;&gt;K853,טבלה135[[#This Row],[טווח]],"")</f>
        <v/>
      </c>
      <c r="O854" s="3" t="str">
        <f>IF(טבלה135[[#This Row],[מניית טווחים]]&lt;&gt;"",IF(OR(30&gt;טבלה135[[#This Row],[מקסימום]],30&lt;טבלה135[[#This Row],[מינימום]]),0,1),"")</f>
        <v/>
      </c>
    </row>
    <row r="855" spans="1:15" x14ac:dyDescent="0.25">
      <c r="A855" t="s">
        <v>78</v>
      </c>
      <c r="B855">
        <v>5</v>
      </c>
      <c r="C855">
        <v>32</v>
      </c>
      <c r="D855">
        <f>טבלה135[[#This Row],[LengthofCycle]]+1</f>
        <v>33</v>
      </c>
      <c r="E855">
        <f>IF(טבלה135[[#This Row],[CycleNumber]]&lt;3,"",IF(טבלה135[[#This Row],[CycleNumber]]=3,MIN(D853:D855),IF(I854=3,MIN(D852:D854),E854)))</f>
        <v>28</v>
      </c>
      <c r="F855">
        <f>IF(טבלה135[[#This Row],[CycleNumber]]&lt;3,"",IF(טבלה135[[#This Row],[CycleNumber]]=3,MAX(D853:D855),IF(I854=3,MAX(D852:D854),F854)))</f>
        <v>31</v>
      </c>
      <c r="G855">
        <f>IF(OR(טבלה135[[#This Row],[CycleNumber]]&gt;B856,B856=""),IF(טבלה135[[#This Row],[מספר סטייה]]=3,MIN(D853:D855),טבלה135[[#This Row],[מינ קבוע]]),טבלה135[[#This Row],[מינ קבוע]])</f>
        <v>28</v>
      </c>
      <c r="H855">
        <f>IF(OR(טבלה135[[#This Row],[CycleNumber]]&gt;B856,B856=""),IF(טבלה135[[#This Row],[מספר סטייה]]=3,MAX(D853:D855),טבלה135[[#This Row],[מקס קבוע]]),טבלה135[[#This Row],[מקס קבוע]])</f>
        <v>31</v>
      </c>
      <c r="I85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קבוע]]&lt;&gt;E854,1,I854+1),0))</f>
        <v>1</v>
      </c>
      <c r="J855">
        <f>IF(AND(טבלה135[[#This Row],[CycleNumber]]&lt;B856,טבלה135[[#This Row],[מקס קבוע]]&lt;&gt;""),IF(OR(טבלה135[[#This Row],[מספר סטייה]]&lt;I856,AND(טבלה135[[#This Row],[מספר סטייה]]=3,I856=1)),0,1),"")</f>
        <v>0</v>
      </c>
      <c r="K855">
        <f>IF(טבלה135[[#This Row],[מקס קבוע]]&lt;&gt;"",טבלה135[[#This Row],[מקסימום]]-טבלה135[[#This Row],[מינימום]],"")</f>
        <v>3</v>
      </c>
      <c r="L855">
        <f>IF(IFERROR(LOOKUP(טבלה135[[#This Row],[ClientID]],פיבוט!$A$4:$A$121),FALSE)=טבלה135[[#This Row],[ClientID]],1,0)</f>
        <v>1</v>
      </c>
      <c r="M855" t="str">
        <f>IF(OR(טבלה135[[#This Row],[ClientID]]=A856),"",1)</f>
        <v/>
      </c>
      <c r="N855" s="3" t="str">
        <f>IF(טבלה135[[#This Row],[טווח]]&lt;&gt;K854,טבלה135[[#This Row],[טווח]],"")</f>
        <v/>
      </c>
      <c r="O855" s="3" t="str">
        <f>IF(טבלה135[[#This Row],[מניית טווחים]]&lt;&gt;"",IF(OR(30&gt;טבלה135[[#This Row],[מקסימום]],30&lt;טבלה135[[#This Row],[מינימום]]),0,1),"")</f>
        <v/>
      </c>
    </row>
    <row r="856" spans="1:15" x14ac:dyDescent="0.25">
      <c r="A856" t="s">
        <v>78</v>
      </c>
      <c r="B856">
        <v>6</v>
      </c>
      <c r="C856">
        <v>32</v>
      </c>
      <c r="D856">
        <f>טבלה135[[#This Row],[LengthofCycle]]+1</f>
        <v>33</v>
      </c>
      <c r="E856">
        <f>IF(טבלה135[[#This Row],[CycleNumber]]&lt;3,"",IF(טבלה135[[#This Row],[CycleNumber]]=3,MIN(D854:D856),IF(I855=3,MIN(D853:D855),E855)))</f>
        <v>28</v>
      </c>
      <c r="F856">
        <f>IF(טבלה135[[#This Row],[CycleNumber]]&lt;3,"",IF(טבלה135[[#This Row],[CycleNumber]]=3,MAX(D854:D856),IF(I855=3,MAX(D853:D855),F855)))</f>
        <v>31</v>
      </c>
      <c r="G856">
        <f>IF(OR(טבלה135[[#This Row],[CycleNumber]]&gt;B857,B857=""),IF(טבלה135[[#This Row],[מספר סטייה]]=3,MIN(D854:D856),טבלה135[[#This Row],[מינ קבוע]]),טבלה135[[#This Row],[מינ קבוע]])</f>
        <v>28</v>
      </c>
      <c r="H856">
        <f>IF(OR(טבלה135[[#This Row],[CycleNumber]]&gt;B857,B857=""),IF(טבלה135[[#This Row],[מספר סטייה]]=3,MAX(D854:D856),טבלה135[[#This Row],[מקס קבוע]]),טבלה135[[#This Row],[מקס קבוע]])</f>
        <v>31</v>
      </c>
      <c r="I85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קבוע]]&lt;&gt;E855,1,I855+1),0))</f>
        <v>2</v>
      </c>
      <c r="J856">
        <f>IF(AND(טבלה135[[#This Row],[CycleNumber]]&lt;B857,טבלה135[[#This Row],[מקס קבוע]]&lt;&gt;""),IF(OR(טבלה135[[#This Row],[מספר סטייה]]&lt;I857,AND(טבלה135[[#This Row],[מספר סטייה]]=3,I857=1)),0,1),"")</f>
        <v>1</v>
      </c>
      <c r="K856">
        <f>IF(טבלה135[[#This Row],[מקס קבוע]]&lt;&gt;"",טבלה135[[#This Row],[מקסימום]]-טבלה135[[#This Row],[מינימום]],"")</f>
        <v>3</v>
      </c>
      <c r="L856">
        <f>IF(IFERROR(LOOKUP(טבלה135[[#This Row],[ClientID]],פיבוט!$A$4:$A$121),FALSE)=טבלה135[[#This Row],[ClientID]],1,0)</f>
        <v>1</v>
      </c>
      <c r="M856" t="str">
        <f>IF(OR(טבלה135[[#This Row],[ClientID]]=A857),"",1)</f>
        <v/>
      </c>
      <c r="N856" s="3" t="str">
        <f>IF(טבלה135[[#This Row],[טווח]]&lt;&gt;K855,טבלה135[[#This Row],[טווח]],"")</f>
        <v/>
      </c>
      <c r="O856" s="3" t="str">
        <f>IF(טבלה135[[#This Row],[מניית טווחים]]&lt;&gt;"",IF(OR(30&gt;טבלה135[[#This Row],[מקסימום]],30&lt;טבלה135[[#This Row],[מינימום]]),0,1),"")</f>
        <v/>
      </c>
    </row>
    <row r="857" spans="1:15" x14ac:dyDescent="0.25">
      <c r="A857" t="s">
        <v>78</v>
      </c>
      <c r="B857">
        <v>7</v>
      </c>
      <c r="C857">
        <v>29</v>
      </c>
      <c r="D857">
        <f>טבלה135[[#This Row],[LengthofCycle]]+1</f>
        <v>30</v>
      </c>
      <c r="E857">
        <f>IF(טבלה135[[#This Row],[CycleNumber]]&lt;3,"",IF(טבלה135[[#This Row],[CycleNumber]]=3,MIN(D855:D857),IF(I856=3,MIN(D854:D856),E856)))</f>
        <v>28</v>
      </c>
      <c r="F857">
        <f>IF(טבלה135[[#This Row],[CycleNumber]]&lt;3,"",IF(טבלה135[[#This Row],[CycleNumber]]=3,MAX(D855:D857),IF(I856=3,MAX(D854:D856),F856)))</f>
        <v>31</v>
      </c>
      <c r="G857">
        <f>IF(OR(טבלה135[[#This Row],[CycleNumber]]&gt;B858,B858=""),IF(טבלה135[[#This Row],[מספר סטייה]]=3,MIN(D855:D857),טבלה135[[#This Row],[מינ קבוע]]),טבלה135[[#This Row],[מינ קבוע]])</f>
        <v>28</v>
      </c>
      <c r="H857">
        <f>IF(OR(טבלה135[[#This Row],[CycleNumber]]&gt;B858,B858=""),IF(טבלה135[[#This Row],[מספר סטייה]]=3,MAX(D855:D857),טבלה135[[#This Row],[מקס קבוע]]),טבלה135[[#This Row],[מקס קבוע]])</f>
        <v>31</v>
      </c>
      <c r="I85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קבוע]]&lt;&gt;E856,1,I856+1),0))</f>
        <v>0</v>
      </c>
      <c r="J857">
        <f>IF(AND(טבלה135[[#This Row],[CycleNumber]]&lt;B858,טבלה135[[#This Row],[מקס קבוע]]&lt;&gt;""),IF(OR(טבלה135[[#This Row],[מספר סטייה]]&lt;I858,AND(טבלה135[[#This Row],[מספר סטייה]]=3,I858=1)),0,1),"")</f>
        <v>0</v>
      </c>
      <c r="K857">
        <f>IF(טבלה135[[#This Row],[מקס קבוע]]&lt;&gt;"",טבלה135[[#This Row],[מקסימום]]-טבלה135[[#This Row],[מינימום]],"")</f>
        <v>3</v>
      </c>
      <c r="L857">
        <f>IF(IFERROR(LOOKUP(טבלה135[[#This Row],[ClientID]],פיבוט!$A$4:$A$121),FALSE)=טבלה135[[#This Row],[ClientID]],1,0)</f>
        <v>1</v>
      </c>
      <c r="M857" t="str">
        <f>IF(OR(טבלה135[[#This Row],[ClientID]]=A858),"",1)</f>
        <v/>
      </c>
      <c r="N857" s="3" t="str">
        <f>IF(טבלה135[[#This Row],[טווח]]&lt;&gt;K856,טבלה135[[#This Row],[טווח]],"")</f>
        <v/>
      </c>
      <c r="O857" s="3" t="str">
        <f>IF(טבלה135[[#This Row],[מניית טווחים]]&lt;&gt;"",IF(OR(30&gt;טבלה135[[#This Row],[מקסימום]],30&lt;טבלה135[[#This Row],[מינימום]]),0,1),"")</f>
        <v/>
      </c>
    </row>
    <row r="858" spans="1:15" x14ac:dyDescent="0.25">
      <c r="A858" t="s">
        <v>78</v>
      </c>
      <c r="B858">
        <v>8</v>
      </c>
      <c r="C858">
        <v>35</v>
      </c>
      <c r="D858">
        <f>טבלה135[[#This Row],[LengthofCycle]]+1</f>
        <v>36</v>
      </c>
      <c r="E858">
        <f>IF(טבלה135[[#This Row],[CycleNumber]]&lt;3,"",IF(טבלה135[[#This Row],[CycleNumber]]=3,MIN(D856:D858),IF(I857=3,MIN(D855:D857),E857)))</f>
        <v>28</v>
      </c>
      <c r="F858">
        <f>IF(טבלה135[[#This Row],[CycleNumber]]&lt;3,"",IF(טבלה135[[#This Row],[CycleNumber]]=3,MAX(D856:D858),IF(I857=3,MAX(D855:D857),F857)))</f>
        <v>31</v>
      </c>
      <c r="G858">
        <f>IF(OR(טבלה135[[#This Row],[CycleNumber]]&gt;B859,B859=""),IF(טבלה135[[#This Row],[מספר סטייה]]=3,MIN(D856:D858),טבלה135[[#This Row],[מינ קבוע]]),טבלה135[[#This Row],[מינ קבוע]])</f>
        <v>28</v>
      </c>
      <c r="H858">
        <f>IF(OR(טבלה135[[#This Row],[CycleNumber]]&gt;B859,B859=""),IF(טבלה135[[#This Row],[מספר סטייה]]=3,MAX(D856:D858),טבלה135[[#This Row],[מקס קבוע]]),טבלה135[[#This Row],[מקס קבוע]])</f>
        <v>31</v>
      </c>
      <c r="I85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קבוע]]&lt;&gt;E857,1,I857+1),0))</f>
        <v>1</v>
      </c>
      <c r="J858">
        <f>IF(AND(טבלה135[[#This Row],[CycleNumber]]&lt;B859,טבלה135[[#This Row],[מקס קבוע]]&lt;&gt;""),IF(OR(טבלה135[[#This Row],[מספר סטייה]]&lt;I859,AND(טבלה135[[#This Row],[מספר סטייה]]=3,I859=1)),0,1),"")</f>
        <v>0</v>
      </c>
      <c r="K858">
        <f>IF(טבלה135[[#This Row],[מקס קבוע]]&lt;&gt;"",טבלה135[[#This Row],[מקסימום]]-טבלה135[[#This Row],[מינימום]],"")</f>
        <v>3</v>
      </c>
      <c r="L858">
        <f>IF(IFERROR(LOOKUP(טבלה135[[#This Row],[ClientID]],פיבוט!$A$4:$A$121),FALSE)=טבלה135[[#This Row],[ClientID]],1,0)</f>
        <v>1</v>
      </c>
      <c r="M858" t="str">
        <f>IF(OR(טבלה135[[#This Row],[ClientID]]=A859),"",1)</f>
        <v/>
      </c>
      <c r="N858" s="3" t="str">
        <f>IF(טבלה135[[#This Row],[טווח]]&lt;&gt;K857,טבלה135[[#This Row],[טווח]],"")</f>
        <v/>
      </c>
      <c r="O858" s="3" t="str">
        <f>IF(טבלה135[[#This Row],[מניית טווחים]]&lt;&gt;"",IF(OR(30&gt;טבלה135[[#This Row],[מקסימום]],30&lt;טבלה135[[#This Row],[מינימום]]),0,1),"")</f>
        <v/>
      </c>
    </row>
    <row r="859" spans="1:15" x14ac:dyDescent="0.25">
      <c r="A859" t="s">
        <v>78</v>
      </c>
      <c r="B859">
        <v>9</v>
      </c>
      <c r="C859">
        <v>32</v>
      </c>
      <c r="D859">
        <f>טבלה135[[#This Row],[LengthofCycle]]+1</f>
        <v>33</v>
      </c>
      <c r="E859">
        <f>IF(טבלה135[[#This Row],[CycleNumber]]&lt;3,"",IF(טבלה135[[#This Row],[CycleNumber]]=3,MIN(D857:D859),IF(I858=3,MIN(D856:D858),E858)))</f>
        <v>28</v>
      </c>
      <c r="F859">
        <f>IF(טבלה135[[#This Row],[CycleNumber]]&lt;3,"",IF(טבלה135[[#This Row],[CycleNumber]]=3,MAX(D857:D859),IF(I858=3,MAX(D856:D858),F858)))</f>
        <v>31</v>
      </c>
      <c r="G859">
        <f>IF(OR(טבלה135[[#This Row],[CycleNumber]]&gt;B860,B860=""),IF(טבלה135[[#This Row],[מספר סטייה]]=3,MIN(D857:D859),טבלה135[[#This Row],[מינ קבוע]]),טבלה135[[#This Row],[מינ קבוע]])</f>
        <v>28</v>
      </c>
      <c r="H859">
        <f>IF(OR(טבלה135[[#This Row],[CycleNumber]]&gt;B860,B860=""),IF(טבלה135[[#This Row],[מספר סטייה]]=3,MAX(D857:D859),טבלה135[[#This Row],[מקס קבוע]]),טבלה135[[#This Row],[מקס קבוע]])</f>
        <v>31</v>
      </c>
      <c r="I85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קבוע]]&lt;&gt;E858,1,I858+1),0))</f>
        <v>2</v>
      </c>
      <c r="J859">
        <f>IF(AND(טבלה135[[#This Row],[CycleNumber]]&lt;B860,טבלה135[[#This Row],[מקס קבוע]]&lt;&gt;""),IF(OR(טבלה135[[#This Row],[מספר סטייה]]&lt;I860,AND(טבלה135[[#This Row],[מספר סטייה]]=3,I860=1)),0,1),"")</f>
        <v>0</v>
      </c>
      <c r="K859">
        <f>IF(טבלה135[[#This Row],[מקס קבוע]]&lt;&gt;"",טבלה135[[#This Row],[מקסימום]]-טבלה135[[#This Row],[מינימום]],"")</f>
        <v>3</v>
      </c>
      <c r="L859">
        <f>IF(IFERROR(LOOKUP(טבלה135[[#This Row],[ClientID]],פיבוט!$A$4:$A$121),FALSE)=טבלה135[[#This Row],[ClientID]],1,0)</f>
        <v>1</v>
      </c>
      <c r="M859" t="str">
        <f>IF(OR(טבלה135[[#This Row],[ClientID]]=A860),"",1)</f>
        <v/>
      </c>
      <c r="N859" s="3" t="str">
        <f>IF(טבלה135[[#This Row],[טווח]]&lt;&gt;K858,טבלה135[[#This Row],[טווח]],"")</f>
        <v/>
      </c>
      <c r="O859" s="3" t="str">
        <f>IF(טבלה135[[#This Row],[מניית טווחים]]&lt;&gt;"",IF(OR(30&gt;טבלה135[[#This Row],[מקסימום]],30&lt;טבלה135[[#This Row],[מינימום]]),0,1),"")</f>
        <v/>
      </c>
    </row>
    <row r="860" spans="1:15" x14ac:dyDescent="0.25">
      <c r="A860" t="s">
        <v>78</v>
      </c>
      <c r="B860">
        <v>10</v>
      </c>
      <c r="C860">
        <v>32</v>
      </c>
      <c r="D860">
        <f>טבלה135[[#This Row],[LengthofCycle]]+1</f>
        <v>33</v>
      </c>
      <c r="E860">
        <f>IF(טבלה135[[#This Row],[CycleNumber]]&lt;3,"",IF(טבלה135[[#This Row],[CycleNumber]]=3,MIN(D858:D860),IF(I859=3,MIN(D857:D859),E859)))</f>
        <v>28</v>
      </c>
      <c r="F860">
        <f>IF(טבלה135[[#This Row],[CycleNumber]]&lt;3,"",IF(טבלה135[[#This Row],[CycleNumber]]=3,MAX(D858:D860),IF(I859=3,MAX(D857:D859),F859)))</f>
        <v>31</v>
      </c>
      <c r="G860">
        <f>IF(OR(טבלה135[[#This Row],[CycleNumber]]&gt;B861,B861=""),IF(טבלה135[[#This Row],[מספר סטייה]]=3,MIN(D858:D860),טבלה135[[#This Row],[מינ קבוע]]),טבלה135[[#This Row],[מינ קבוע]])</f>
        <v>28</v>
      </c>
      <c r="H860">
        <f>IF(OR(טבלה135[[#This Row],[CycleNumber]]&gt;B861,B861=""),IF(טבלה135[[#This Row],[מספר סטייה]]=3,MAX(D858:D860),טבלה135[[#This Row],[מקס קבוע]]),טבלה135[[#This Row],[מקס קבוע]])</f>
        <v>31</v>
      </c>
      <c r="I86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קבוע]]&lt;&gt;E859,1,I859+1),0))</f>
        <v>3</v>
      </c>
      <c r="J860">
        <f>IF(AND(טבלה135[[#This Row],[CycleNumber]]&lt;B861,טבלה135[[#This Row],[מקס קבוע]]&lt;&gt;""),IF(OR(טבלה135[[#This Row],[מספר סטייה]]&lt;I861,AND(טבלה135[[#This Row],[מספר סטייה]]=3,I861=1)),0,1),"")</f>
        <v>0</v>
      </c>
      <c r="K860">
        <f>IF(טבלה135[[#This Row],[מקס קבוע]]&lt;&gt;"",טבלה135[[#This Row],[מקסימום]]-טבלה135[[#This Row],[מינימום]],"")</f>
        <v>3</v>
      </c>
      <c r="L860">
        <f>IF(IFERROR(LOOKUP(טבלה135[[#This Row],[ClientID]],פיבוט!$A$4:$A$121),FALSE)=טבלה135[[#This Row],[ClientID]],1,0)</f>
        <v>1</v>
      </c>
      <c r="M860" t="str">
        <f>IF(OR(טבלה135[[#This Row],[ClientID]]=A861),"",1)</f>
        <v/>
      </c>
      <c r="N860" s="3" t="str">
        <f>IF(טבלה135[[#This Row],[טווח]]&lt;&gt;K859,טבלה135[[#This Row],[טווח]],"")</f>
        <v/>
      </c>
      <c r="O860" s="3" t="str">
        <f>IF(טבלה135[[#This Row],[מניית טווחים]]&lt;&gt;"",IF(OR(30&gt;טבלה135[[#This Row],[מקסימום]],30&lt;טבלה135[[#This Row],[מינימום]]),0,1),"")</f>
        <v/>
      </c>
    </row>
    <row r="861" spans="1:15" x14ac:dyDescent="0.25">
      <c r="A861" t="s">
        <v>78</v>
      </c>
      <c r="B861">
        <v>11</v>
      </c>
      <c r="C861">
        <v>31</v>
      </c>
      <c r="D861">
        <f>טבלה135[[#This Row],[LengthofCycle]]+1</f>
        <v>32</v>
      </c>
      <c r="E861">
        <f>IF(טבלה135[[#This Row],[CycleNumber]]&lt;3,"",IF(טבלה135[[#This Row],[CycleNumber]]=3,MIN(D859:D861),IF(I860=3,MIN(D858:D860),E860)))</f>
        <v>33</v>
      </c>
      <c r="F861">
        <f>IF(טבלה135[[#This Row],[CycleNumber]]&lt;3,"",IF(טבלה135[[#This Row],[CycleNumber]]=3,MAX(D859:D861),IF(I860=3,MAX(D858:D860),F860)))</f>
        <v>36</v>
      </c>
      <c r="G861">
        <f>IF(OR(טבלה135[[#This Row],[CycleNumber]]&gt;B862,B862=""),IF(טבלה135[[#This Row],[מספר סטייה]]=3,MIN(D859:D861),טבלה135[[#This Row],[מינ קבוע]]),טבלה135[[#This Row],[מינ קבוע]])</f>
        <v>33</v>
      </c>
      <c r="H861">
        <f>IF(OR(טבלה135[[#This Row],[CycleNumber]]&gt;B862,B862=""),IF(טבלה135[[#This Row],[מספר סטייה]]=3,MAX(D859:D861),טבלה135[[#This Row],[מקס קבוע]]),טבלה135[[#This Row],[מקס קבוע]])</f>
        <v>36</v>
      </c>
      <c r="I86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קבוע]]&lt;&gt;E860,1,I860+1),0))</f>
        <v>1</v>
      </c>
      <c r="J861">
        <f>IF(AND(טבלה135[[#This Row],[CycleNumber]]&lt;B862,טבלה135[[#This Row],[מקס קבוע]]&lt;&gt;""),IF(OR(טבלה135[[#This Row],[מספר סטייה]]&lt;I862,AND(טבלה135[[#This Row],[מספר סטייה]]=3,I862=1)),0,1),"")</f>
        <v>0</v>
      </c>
      <c r="K861">
        <f>IF(טבלה135[[#This Row],[מקס קבוע]]&lt;&gt;"",טבלה135[[#This Row],[מקסימום]]-טבלה135[[#This Row],[מינימום]],"")</f>
        <v>3</v>
      </c>
      <c r="L861">
        <f>IF(IFERROR(LOOKUP(טבלה135[[#This Row],[ClientID]],פיבוט!$A$4:$A$121),FALSE)=טבלה135[[#This Row],[ClientID]],1,0)</f>
        <v>1</v>
      </c>
      <c r="M861" t="str">
        <f>IF(OR(טבלה135[[#This Row],[ClientID]]=A862),"",1)</f>
        <v/>
      </c>
      <c r="N861" s="3" t="str">
        <f>IF(טבלה135[[#This Row],[טווח]]&lt;&gt;K860,טבלה135[[#This Row],[טווח]],"")</f>
        <v/>
      </c>
      <c r="O861" s="3" t="str">
        <f>IF(טבלה135[[#This Row],[מניית טווחים]]&lt;&gt;"",IF(OR(30&gt;טבלה135[[#This Row],[מקסימום]],30&lt;טבלה135[[#This Row],[מינימום]]),0,1),"")</f>
        <v/>
      </c>
    </row>
    <row r="862" spans="1:15" x14ac:dyDescent="0.25">
      <c r="A862" t="s">
        <v>78</v>
      </c>
      <c r="B862">
        <v>12</v>
      </c>
      <c r="C862">
        <v>28</v>
      </c>
      <c r="D862">
        <f>טבלה135[[#This Row],[LengthofCycle]]+1</f>
        <v>29</v>
      </c>
      <c r="E862">
        <f>IF(טבלה135[[#This Row],[CycleNumber]]&lt;3,"",IF(טבלה135[[#This Row],[CycleNumber]]=3,MIN(D860:D862),IF(I861=3,MIN(D859:D861),E861)))</f>
        <v>33</v>
      </c>
      <c r="F862">
        <f>IF(טבלה135[[#This Row],[CycleNumber]]&lt;3,"",IF(טבלה135[[#This Row],[CycleNumber]]=3,MAX(D860:D862),IF(I861=3,MAX(D859:D861),F861)))</f>
        <v>36</v>
      </c>
      <c r="G862">
        <f>IF(OR(טבלה135[[#This Row],[CycleNumber]]&gt;B863,B863=""),IF(טבלה135[[#This Row],[מספר סטייה]]=3,MIN(D860:D862),טבלה135[[#This Row],[מינ קבוע]]),טבלה135[[#This Row],[מינ קבוע]])</f>
        <v>33</v>
      </c>
      <c r="H862">
        <f>IF(OR(טבלה135[[#This Row],[CycleNumber]]&gt;B863,B863=""),IF(טבלה135[[#This Row],[מספר סטייה]]=3,MAX(D860:D862),טבלה135[[#This Row],[מקס קבוע]]),טבלה135[[#This Row],[מקס קבוע]])</f>
        <v>36</v>
      </c>
      <c r="I86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קבוע]]&lt;&gt;E861,1,I861+1),0))</f>
        <v>2</v>
      </c>
      <c r="J862">
        <f>IF(AND(טבלה135[[#This Row],[CycleNumber]]&lt;B863,טבלה135[[#This Row],[מקס קבוע]]&lt;&gt;""),IF(OR(טבלה135[[#This Row],[מספר סטייה]]&lt;I863,AND(טבלה135[[#This Row],[מספר סטייה]]=3,I863=1)),0,1),"")</f>
        <v>0</v>
      </c>
      <c r="K862">
        <f>IF(טבלה135[[#This Row],[מקס קבוע]]&lt;&gt;"",טבלה135[[#This Row],[מקסימום]]-טבלה135[[#This Row],[מינימום]],"")</f>
        <v>3</v>
      </c>
      <c r="L862">
        <f>IF(IFERROR(LOOKUP(טבלה135[[#This Row],[ClientID]],פיבוט!$A$4:$A$121),FALSE)=טבלה135[[#This Row],[ClientID]],1,0)</f>
        <v>1</v>
      </c>
      <c r="M862" t="str">
        <f>IF(OR(טבלה135[[#This Row],[ClientID]]=A863),"",1)</f>
        <v/>
      </c>
      <c r="N862" s="3" t="str">
        <f>IF(טבלה135[[#This Row],[טווח]]&lt;&gt;K861,טבלה135[[#This Row],[טווח]],"")</f>
        <v/>
      </c>
      <c r="O862" s="3" t="str">
        <f>IF(טבלה135[[#This Row],[מניית טווחים]]&lt;&gt;"",IF(OR(30&gt;טבלה135[[#This Row],[מקסימום]],30&lt;טבלה135[[#This Row],[מינימום]]),0,1),"")</f>
        <v/>
      </c>
    </row>
    <row r="863" spans="1:15" x14ac:dyDescent="0.25">
      <c r="A863" t="s">
        <v>78</v>
      </c>
      <c r="B863">
        <v>13</v>
      </c>
      <c r="C863">
        <v>27</v>
      </c>
      <c r="D863">
        <f>טבלה135[[#This Row],[LengthofCycle]]+1</f>
        <v>28</v>
      </c>
      <c r="E863">
        <f>IF(טבלה135[[#This Row],[CycleNumber]]&lt;3,"",IF(טבלה135[[#This Row],[CycleNumber]]=3,MIN(D861:D863),IF(I862=3,MIN(D860:D862),E862)))</f>
        <v>33</v>
      </c>
      <c r="F863">
        <f>IF(טבלה135[[#This Row],[CycleNumber]]&lt;3,"",IF(טבלה135[[#This Row],[CycleNumber]]=3,MAX(D861:D863),IF(I862=3,MAX(D860:D862),F862)))</f>
        <v>36</v>
      </c>
      <c r="G863">
        <f>IF(OR(טבלה135[[#This Row],[CycleNumber]]&gt;B864,B864=""),IF(טבלה135[[#This Row],[מספר סטייה]]=3,MIN(D861:D863),טבלה135[[#This Row],[מינ קבוע]]),טבלה135[[#This Row],[מינ קבוע]])</f>
        <v>33</v>
      </c>
      <c r="H863">
        <f>IF(OR(טבלה135[[#This Row],[CycleNumber]]&gt;B864,B864=""),IF(טבלה135[[#This Row],[מספר סטייה]]=3,MAX(D861:D863),טבלה135[[#This Row],[מקס קבוע]]),טבלה135[[#This Row],[מקס קבוע]])</f>
        <v>36</v>
      </c>
      <c r="I86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קבוע]]&lt;&gt;E862,1,I862+1),0))</f>
        <v>3</v>
      </c>
      <c r="J863">
        <f>IF(AND(טבלה135[[#This Row],[CycleNumber]]&lt;B864,טבלה135[[#This Row],[מקס קבוע]]&lt;&gt;""),IF(OR(טבלה135[[#This Row],[מספר סטייה]]&lt;I864,AND(טבלה135[[#This Row],[מספר סטייה]]=3,I864=1)),0,1),"")</f>
        <v>1</v>
      </c>
      <c r="K863">
        <f>IF(טבלה135[[#This Row],[מקס קבוע]]&lt;&gt;"",טבלה135[[#This Row],[מקסימום]]-טבלה135[[#This Row],[מינימום]],"")</f>
        <v>3</v>
      </c>
      <c r="L863">
        <f>IF(IFERROR(LOOKUP(טבלה135[[#This Row],[ClientID]],פיבוט!$A$4:$A$121),FALSE)=טבלה135[[#This Row],[ClientID]],1,0)</f>
        <v>1</v>
      </c>
      <c r="M863" t="str">
        <f>IF(OR(טבלה135[[#This Row],[ClientID]]=A864),"",1)</f>
        <v/>
      </c>
      <c r="N863" s="3" t="str">
        <f>IF(טבלה135[[#This Row],[טווח]]&lt;&gt;K862,טבלה135[[#This Row],[טווח]],"")</f>
        <v/>
      </c>
      <c r="O863" s="3" t="str">
        <f>IF(טבלה135[[#This Row],[מניית טווחים]]&lt;&gt;"",IF(OR(30&gt;טבלה135[[#This Row],[מקסימום]],30&lt;טבלה135[[#This Row],[מינימום]]),0,1),"")</f>
        <v/>
      </c>
    </row>
    <row r="864" spans="1:15" x14ac:dyDescent="0.25">
      <c r="A864" t="s">
        <v>78</v>
      </c>
      <c r="B864">
        <v>14</v>
      </c>
      <c r="C864">
        <v>30</v>
      </c>
      <c r="D864">
        <f>טבלה135[[#This Row],[LengthofCycle]]+1</f>
        <v>31</v>
      </c>
      <c r="E864">
        <f>IF(טבלה135[[#This Row],[CycleNumber]]&lt;3,"",IF(טבלה135[[#This Row],[CycleNumber]]=3,MIN(D862:D864),IF(I863=3,MIN(D861:D863),E863)))</f>
        <v>28</v>
      </c>
      <c r="F864">
        <f>IF(טבלה135[[#This Row],[CycleNumber]]&lt;3,"",IF(טבלה135[[#This Row],[CycleNumber]]=3,MAX(D862:D864),IF(I863=3,MAX(D861:D863),F863)))</f>
        <v>32</v>
      </c>
      <c r="G864">
        <f>IF(OR(טבלה135[[#This Row],[CycleNumber]]&gt;B865,B865=""),IF(טבלה135[[#This Row],[מספר סטייה]]=3,MIN(D862:D864),טבלה135[[#This Row],[מינ קבוע]]),טבלה135[[#This Row],[מינ קבוע]])</f>
        <v>28</v>
      </c>
      <c r="H864">
        <f>IF(OR(טבלה135[[#This Row],[CycleNumber]]&gt;B865,B865=""),IF(טבלה135[[#This Row],[מספר סטייה]]=3,MAX(D862:D864),טבלה135[[#This Row],[מקס קבוע]]),טבלה135[[#This Row],[מקס קבוע]])</f>
        <v>32</v>
      </c>
      <c r="I86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קבוע]]&lt;&gt;E863,1,I863+1),0))</f>
        <v>0</v>
      </c>
      <c r="J864">
        <f>IF(AND(טבלה135[[#This Row],[CycleNumber]]&lt;B865,טבלה135[[#This Row],[מקס קבוע]]&lt;&gt;""),IF(OR(טבלה135[[#This Row],[מספר סטייה]]&lt;I865,AND(טבלה135[[#This Row],[מספר סטייה]]=3,I865=1)),0,1),"")</f>
        <v>0</v>
      </c>
      <c r="K864">
        <f>IF(טבלה135[[#This Row],[מקס קבוע]]&lt;&gt;"",טבלה135[[#This Row],[מקסימום]]-טבלה135[[#This Row],[מינימום]],"")</f>
        <v>4</v>
      </c>
      <c r="L864">
        <f>IF(IFERROR(LOOKUP(טבלה135[[#This Row],[ClientID]],פיבוט!$A$4:$A$121),FALSE)=טבלה135[[#This Row],[ClientID]],1,0)</f>
        <v>1</v>
      </c>
      <c r="M864" t="str">
        <f>IF(OR(טבלה135[[#This Row],[ClientID]]=A865),"",1)</f>
        <v/>
      </c>
      <c r="N864" s="3">
        <f>IF(טבלה135[[#This Row],[טווח]]&lt;&gt;K863,טבלה135[[#This Row],[טווח]],"")</f>
        <v>4</v>
      </c>
      <c r="O864" s="3">
        <f>IF(טבלה135[[#This Row],[מניית טווחים]]&lt;&gt;"",IF(OR(30&gt;טבלה135[[#This Row],[מקסימום]],30&lt;טבלה135[[#This Row],[מינימום]]),0,1),"")</f>
        <v>1</v>
      </c>
    </row>
    <row r="865" spans="1:15" x14ac:dyDescent="0.25">
      <c r="A865" t="s">
        <v>78</v>
      </c>
      <c r="B865">
        <v>15</v>
      </c>
      <c r="C865">
        <v>26</v>
      </c>
      <c r="D865">
        <f>טבלה135[[#This Row],[LengthofCycle]]+1</f>
        <v>27</v>
      </c>
      <c r="E865">
        <f>IF(טבלה135[[#This Row],[CycleNumber]]&lt;3,"",IF(טבלה135[[#This Row],[CycleNumber]]=3,MIN(D863:D865),IF(I864=3,MIN(D862:D864),E864)))</f>
        <v>28</v>
      </c>
      <c r="F865">
        <f>IF(טבלה135[[#This Row],[CycleNumber]]&lt;3,"",IF(טבלה135[[#This Row],[CycleNumber]]=3,MAX(D863:D865),IF(I864=3,MAX(D862:D864),F864)))</f>
        <v>32</v>
      </c>
      <c r="G865">
        <f>IF(OR(טבלה135[[#This Row],[CycleNumber]]&gt;B866,B866=""),IF(טבלה135[[#This Row],[מספר סטייה]]=3,MIN(D863:D865),טבלה135[[#This Row],[מינ קבוע]]),טבלה135[[#This Row],[מינ קבוע]])</f>
        <v>28</v>
      </c>
      <c r="H865">
        <f>IF(OR(טבלה135[[#This Row],[CycleNumber]]&gt;B866,B866=""),IF(טבלה135[[#This Row],[מספר סטייה]]=3,MAX(D863:D865),טבלה135[[#This Row],[מקס קבוע]]),טבלה135[[#This Row],[מקס קבוע]])</f>
        <v>32</v>
      </c>
      <c r="I86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קבוע]]&lt;&gt;E864,1,I864+1),0))</f>
        <v>1</v>
      </c>
      <c r="J865">
        <f>IF(AND(טבלה135[[#This Row],[CycleNumber]]&lt;B866,טבלה135[[#This Row],[מקס קבוע]]&lt;&gt;""),IF(OR(טבלה135[[#This Row],[מספר סטייה]]&lt;I866,AND(טבלה135[[#This Row],[מספר סטייה]]=3,I866=1)),0,1),"")</f>
        <v>1</v>
      </c>
      <c r="K865">
        <f>IF(טבלה135[[#This Row],[מקס קבוע]]&lt;&gt;"",טבלה135[[#This Row],[מקסימום]]-טבלה135[[#This Row],[מינימום]],"")</f>
        <v>4</v>
      </c>
      <c r="L865">
        <f>IF(IFERROR(LOOKUP(טבלה135[[#This Row],[ClientID]],פיבוט!$A$4:$A$121),FALSE)=טבלה135[[#This Row],[ClientID]],1,0)</f>
        <v>1</v>
      </c>
      <c r="M865" t="str">
        <f>IF(OR(טבלה135[[#This Row],[ClientID]]=A866),"",1)</f>
        <v/>
      </c>
      <c r="N865" s="3" t="str">
        <f>IF(טבלה135[[#This Row],[טווח]]&lt;&gt;K864,טבלה135[[#This Row],[טווח]],"")</f>
        <v/>
      </c>
      <c r="O865" s="3" t="str">
        <f>IF(טבלה135[[#This Row],[מניית טווחים]]&lt;&gt;"",IF(OR(30&gt;טבלה135[[#This Row],[מקסימום]],30&lt;טבלה135[[#This Row],[מינימום]]),0,1),"")</f>
        <v/>
      </c>
    </row>
    <row r="866" spans="1:15" x14ac:dyDescent="0.25">
      <c r="A866" t="s">
        <v>78</v>
      </c>
      <c r="B866">
        <v>16</v>
      </c>
      <c r="C866">
        <v>28</v>
      </c>
      <c r="D866">
        <f>טבלה135[[#This Row],[LengthofCycle]]+1</f>
        <v>29</v>
      </c>
      <c r="E866">
        <f>IF(טבלה135[[#This Row],[CycleNumber]]&lt;3,"",IF(טבלה135[[#This Row],[CycleNumber]]=3,MIN(D864:D866),IF(I865=3,MIN(D863:D865),E865)))</f>
        <v>28</v>
      </c>
      <c r="F866">
        <f>IF(טבלה135[[#This Row],[CycleNumber]]&lt;3,"",IF(טבלה135[[#This Row],[CycleNumber]]=3,MAX(D864:D866),IF(I865=3,MAX(D863:D865),F865)))</f>
        <v>32</v>
      </c>
      <c r="G866">
        <f>IF(OR(טבלה135[[#This Row],[CycleNumber]]&gt;B867,B867=""),IF(טבלה135[[#This Row],[מספר סטייה]]=3,MIN(D864:D866),טבלה135[[#This Row],[מינ קבוע]]),טבלה135[[#This Row],[מינ קבוע]])</f>
        <v>28</v>
      </c>
      <c r="H866">
        <f>IF(OR(טבלה135[[#This Row],[CycleNumber]]&gt;B867,B867=""),IF(טבלה135[[#This Row],[מספר סטייה]]=3,MAX(D864:D866),טבלה135[[#This Row],[מקס קבוע]]),טבלה135[[#This Row],[מקס קבוע]])</f>
        <v>32</v>
      </c>
      <c r="I86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קבוע]]&lt;&gt;E865,1,I865+1),0))</f>
        <v>0</v>
      </c>
      <c r="J866">
        <f>IF(AND(טבלה135[[#This Row],[CycleNumber]]&lt;B867,טבלה135[[#This Row],[מקס קבוע]]&lt;&gt;""),IF(OR(טבלה135[[#This Row],[מספר סטייה]]&lt;I867,AND(טבלה135[[#This Row],[מספר סטייה]]=3,I867=1)),0,1),"")</f>
        <v>1</v>
      </c>
      <c r="K866">
        <f>IF(טבלה135[[#This Row],[מקס קבוע]]&lt;&gt;"",טבלה135[[#This Row],[מקסימום]]-טבלה135[[#This Row],[מינימום]],"")</f>
        <v>4</v>
      </c>
      <c r="L866">
        <f>IF(IFERROR(LOOKUP(טבלה135[[#This Row],[ClientID]],פיבוט!$A$4:$A$121),FALSE)=טבלה135[[#This Row],[ClientID]],1,0)</f>
        <v>1</v>
      </c>
      <c r="M866" t="str">
        <f>IF(OR(טבלה135[[#This Row],[ClientID]]=A867),"",1)</f>
        <v/>
      </c>
      <c r="N866" s="3" t="str">
        <f>IF(טבלה135[[#This Row],[טווח]]&lt;&gt;K865,טבלה135[[#This Row],[טווח]],"")</f>
        <v/>
      </c>
      <c r="O866" s="3" t="str">
        <f>IF(טבלה135[[#This Row],[מניית טווחים]]&lt;&gt;"",IF(OR(30&gt;טבלה135[[#This Row],[מקסימום]],30&lt;טבלה135[[#This Row],[מינימום]]),0,1),"")</f>
        <v/>
      </c>
    </row>
    <row r="867" spans="1:15" x14ac:dyDescent="0.25">
      <c r="A867" t="s">
        <v>78</v>
      </c>
      <c r="B867">
        <v>17</v>
      </c>
      <c r="C867">
        <v>28</v>
      </c>
      <c r="D867">
        <f>טבלה135[[#This Row],[LengthofCycle]]+1</f>
        <v>29</v>
      </c>
      <c r="E867">
        <f>IF(טבלה135[[#This Row],[CycleNumber]]&lt;3,"",IF(טבלה135[[#This Row],[CycleNumber]]=3,MIN(D865:D867),IF(I866=3,MIN(D864:D866),E866)))</f>
        <v>28</v>
      </c>
      <c r="F867">
        <f>IF(טבלה135[[#This Row],[CycleNumber]]&lt;3,"",IF(טבלה135[[#This Row],[CycleNumber]]=3,MAX(D865:D867),IF(I866=3,MAX(D864:D866),F866)))</f>
        <v>32</v>
      </c>
      <c r="G867">
        <f>IF(OR(טבלה135[[#This Row],[CycleNumber]]&gt;B868,B868=""),IF(טבלה135[[#This Row],[מספר סטייה]]=3,MIN(D865:D867),טבלה135[[#This Row],[מינ קבוע]]),טבלה135[[#This Row],[מינ קבוע]])</f>
        <v>28</v>
      </c>
      <c r="H867">
        <f>IF(OR(טבלה135[[#This Row],[CycleNumber]]&gt;B868,B868=""),IF(טבלה135[[#This Row],[מספר סטייה]]=3,MAX(D865:D867),טבלה135[[#This Row],[מקס קבוע]]),טבלה135[[#This Row],[מקס קבוע]])</f>
        <v>32</v>
      </c>
      <c r="I86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קבוע]]&lt;&gt;E866,1,I866+1),0))</f>
        <v>0</v>
      </c>
      <c r="J867" t="str">
        <f>IF(AND(טבלה135[[#This Row],[CycleNumber]]&lt;B868,טבלה135[[#This Row],[מקס קבוע]]&lt;&gt;""),IF(OR(טבלה135[[#This Row],[מספר סטייה]]&lt;I868,AND(טבלה135[[#This Row],[מספר סטייה]]=3,I868=1)),0,1),"")</f>
        <v/>
      </c>
      <c r="K867">
        <f>IF(טבלה135[[#This Row],[מקס קבוע]]&lt;&gt;"",טבלה135[[#This Row],[מקסימום]]-טבלה135[[#This Row],[מינימום]],"")</f>
        <v>4</v>
      </c>
      <c r="L867">
        <f>IF(IFERROR(LOOKUP(טבלה135[[#This Row],[ClientID]],פיבוט!$A$4:$A$121),FALSE)=טבלה135[[#This Row],[ClientID]],1,0)</f>
        <v>1</v>
      </c>
      <c r="M867">
        <f>IF(OR(טבלה135[[#This Row],[ClientID]]=A868),"",1)</f>
        <v>1</v>
      </c>
      <c r="N867" s="3" t="str">
        <f>IF(טבלה135[[#This Row],[טווח]]&lt;&gt;K866,טבלה135[[#This Row],[טווח]],"")</f>
        <v/>
      </c>
      <c r="O867" s="3" t="str">
        <f>IF(טבלה135[[#This Row],[מניית טווחים]]&lt;&gt;"",IF(OR(30&gt;טבלה135[[#This Row],[מקסימום]],30&lt;טבלה135[[#This Row],[מינימום]]),0,1),"")</f>
        <v/>
      </c>
    </row>
    <row r="868" spans="1:15" x14ac:dyDescent="0.25">
      <c r="A868" t="s">
        <v>79</v>
      </c>
      <c r="B868">
        <v>1</v>
      </c>
      <c r="C868">
        <v>25</v>
      </c>
      <c r="D868">
        <f>טבלה135[[#This Row],[LengthofCycle]]+1</f>
        <v>26</v>
      </c>
      <c r="E868" t="str">
        <f>IF(טבלה135[[#This Row],[CycleNumber]]&lt;3,"",IF(טבלה135[[#This Row],[CycleNumber]]=3,MIN(D866:D868),IF(I867=3,MIN(D865:D867),E867)))</f>
        <v/>
      </c>
      <c r="F868" t="str">
        <f>IF(טבלה135[[#This Row],[CycleNumber]]&lt;3,"",IF(טבלה135[[#This Row],[CycleNumber]]=3,MAX(D866:D868),IF(I867=3,MAX(D865:D867),F867)))</f>
        <v/>
      </c>
      <c r="G868" t="str">
        <f>IF(OR(טבלה135[[#This Row],[CycleNumber]]&gt;B869,B869=""),IF(טבלה135[[#This Row],[מספר סטייה]]=3,MIN(D866:D868),טבלה135[[#This Row],[מינ קבוע]]),טבלה135[[#This Row],[מינ קבוע]])</f>
        <v/>
      </c>
      <c r="H868" t="str">
        <f>IF(OR(טבלה135[[#This Row],[CycleNumber]]&gt;B869,B869=""),IF(טבלה135[[#This Row],[מספר סטייה]]=3,MAX(D866:D868),טבלה135[[#This Row],[מקס קבוע]]),טבלה135[[#This Row],[מקס קבוע]])</f>
        <v/>
      </c>
      <c r="I86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קבוע]]&lt;&gt;E867,1,I867+1),0))</f>
        <v/>
      </c>
      <c r="J868" t="str">
        <f>IF(AND(טבלה135[[#This Row],[CycleNumber]]&lt;B869,טבלה135[[#This Row],[מקס קבוע]]&lt;&gt;""),IF(OR(טבלה135[[#This Row],[מספר סטייה]]&lt;I869,AND(טבלה135[[#This Row],[מספר סטייה]]=3,I869=1)),0,1),"")</f>
        <v/>
      </c>
      <c r="K868" t="str">
        <f>IF(טבלה135[[#This Row],[מקס קבוע]]&lt;&gt;"",טבלה135[[#This Row],[מקסימום]]-טבלה135[[#This Row],[מינימום]],"")</f>
        <v/>
      </c>
      <c r="L868">
        <f>IF(IFERROR(LOOKUP(טבלה135[[#This Row],[ClientID]],פיבוט!$A$4:$A$121),FALSE)=טבלה135[[#This Row],[ClientID]],1,0)</f>
        <v>1</v>
      </c>
      <c r="M868" t="str">
        <f>IF(OR(טבלה135[[#This Row],[ClientID]]=A869),"",1)</f>
        <v/>
      </c>
      <c r="N868" s="3" t="str">
        <f>IF(טבלה135[[#This Row],[טווח]]&lt;&gt;K867,טבלה135[[#This Row],[טווח]],"")</f>
        <v/>
      </c>
      <c r="O868" s="3" t="str">
        <f>IF(טבלה135[[#This Row],[מניית טווחים]]&lt;&gt;"",IF(OR(30&gt;טבלה135[[#This Row],[מקסימום]],30&lt;טבלה135[[#This Row],[מינימום]]),0,1),"")</f>
        <v/>
      </c>
    </row>
    <row r="869" spans="1:15" x14ac:dyDescent="0.25">
      <c r="A869" t="s">
        <v>79</v>
      </c>
      <c r="B869">
        <v>2</v>
      </c>
      <c r="C869">
        <v>32</v>
      </c>
      <c r="D869">
        <f>טבלה135[[#This Row],[LengthofCycle]]+1</f>
        <v>33</v>
      </c>
      <c r="E869" t="str">
        <f>IF(טבלה135[[#This Row],[CycleNumber]]&lt;3,"",IF(טבלה135[[#This Row],[CycleNumber]]=3,MIN(D867:D869),IF(I868=3,MIN(D866:D868),E868)))</f>
        <v/>
      </c>
      <c r="F869" t="str">
        <f>IF(טבלה135[[#This Row],[CycleNumber]]&lt;3,"",IF(טבלה135[[#This Row],[CycleNumber]]=3,MAX(D867:D869),IF(I868=3,MAX(D866:D868),F868)))</f>
        <v/>
      </c>
      <c r="G869" t="str">
        <f>IF(OR(טבלה135[[#This Row],[CycleNumber]]&gt;B870,B870=""),IF(טבלה135[[#This Row],[מספר סטייה]]=3,MIN(D867:D869),טבלה135[[#This Row],[מינ קבוע]]),טבלה135[[#This Row],[מינ קבוע]])</f>
        <v/>
      </c>
      <c r="H869" t="str">
        <f>IF(OR(טבלה135[[#This Row],[CycleNumber]]&gt;B870,B870=""),IF(טבלה135[[#This Row],[מספר סטייה]]=3,MAX(D867:D869),טבלה135[[#This Row],[מקס קבוע]]),טבלה135[[#This Row],[מקס קבוע]])</f>
        <v/>
      </c>
      <c r="I86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קבוע]]&lt;&gt;E868,1,I868+1),0))</f>
        <v/>
      </c>
      <c r="J869" t="str">
        <f>IF(AND(טבלה135[[#This Row],[CycleNumber]]&lt;B870,טבלה135[[#This Row],[מקס קבוע]]&lt;&gt;""),IF(OR(טבלה135[[#This Row],[מספר סטייה]]&lt;I870,AND(טבלה135[[#This Row],[מספר סטייה]]=3,I870=1)),0,1),"")</f>
        <v/>
      </c>
      <c r="K869" t="str">
        <f>IF(טבלה135[[#This Row],[מקס קבוע]]&lt;&gt;"",טבלה135[[#This Row],[מקסימום]]-טבלה135[[#This Row],[מינימום]],"")</f>
        <v/>
      </c>
      <c r="L869">
        <f>IF(IFERROR(LOOKUP(טבלה135[[#This Row],[ClientID]],פיבוט!$A$4:$A$121),FALSE)=טבלה135[[#This Row],[ClientID]],1,0)</f>
        <v>1</v>
      </c>
      <c r="M869" t="str">
        <f>IF(OR(טבלה135[[#This Row],[ClientID]]=A870),"",1)</f>
        <v/>
      </c>
      <c r="N869" s="3" t="str">
        <f>IF(טבלה135[[#This Row],[טווח]]&lt;&gt;K868,טבלה135[[#This Row],[טווח]],"")</f>
        <v/>
      </c>
      <c r="O869" s="3" t="str">
        <f>IF(טבלה135[[#This Row],[מניית טווחים]]&lt;&gt;"",IF(OR(30&gt;טבלה135[[#This Row],[מקסימום]],30&lt;טבלה135[[#This Row],[מינימום]]),0,1),"")</f>
        <v/>
      </c>
    </row>
    <row r="870" spans="1:15" x14ac:dyDescent="0.25">
      <c r="A870" t="s">
        <v>79</v>
      </c>
      <c r="B870">
        <v>3</v>
      </c>
      <c r="C870">
        <v>27</v>
      </c>
      <c r="D870">
        <f>טבלה135[[#This Row],[LengthofCycle]]+1</f>
        <v>28</v>
      </c>
      <c r="E870">
        <f>IF(טבלה135[[#This Row],[CycleNumber]]&lt;3,"",IF(טבלה135[[#This Row],[CycleNumber]]=3,MIN(D868:D870),IF(I869=3,MIN(D867:D869),E869)))</f>
        <v>26</v>
      </c>
      <c r="F870">
        <f>IF(טבלה135[[#This Row],[CycleNumber]]&lt;3,"",IF(טבלה135[[#This Row],[CycleNumber]]=3,MAX(D868:D870),IF(I869=3,MAX(D867:D869),F869)))</f>
        <v>33</v>
      </c>
      <c r="G870">
        <f>IF(OR(טבלה135[[#This Row],[CycleNumber]]&gt;B871,B871=""),IF(טבלה135[[#This Row],[מספר סטייה]]=3,MIN(D868:D870),טבלה135[[#This Row],[מינ קבוע]]),טבלה135[[#This Row],[מינ קבוע]])</f>
        <v>26</v>
      </c>
      <c r="H870">
        <f>IF(OR(טבלה135[[#This Row],[CycleNumber]]&gt;B871,B871=""),IF(טבלה135[[#This Row],[מספר סטייה]]=3,MAX(D868:D870),טבלה135[[#This Row],[מקס קבוע]]),טבלה135[[#This Row],[מקס קבוע]])</f>
        <v>33</v>
      </c>
      <c r="I87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קבוע]]&lt;&gt;E869,1,I869+1),0))</f>
        <v>0</v>
      </c>
      <c r="J870">
        <f>IF(AND(טבלה135[[#This Row],[CycleNumber]]&lt;B871,טבלה135[[#This Row],[מקס קבוע]]&lt;&gt;""),IF(OR(טבלה135[[#This Row],[מספר סטייה]]&lt;I871,AND(טבלה135[[#This Row],[מספר סטייה]]=3,I871=1)),0,1),"")</f>
        <v>1</v>
      </c>
      <c r="K870">
        <f>IF(טבלה135[[#This Row],[מקס קבוע]]&lt;&gt;"",טבלה135[[#This Row],[מקסימום]]-טבלה135[[#This Row],[מינימום]],"")</f>
        <v>7</v>
      </c>
      <c r="L870">
        <f>IF(IFERROR(LOOKUP(טבלה135[[#This Row],[ClientID]],פיבוט!$A$4:$A$121),FALSE)=טבלה135[[#This Row],[ClientID]],1,0)</f>
        <v>1</v>
      </c>
      <c r="M870" t="str">
        <f>IF(OR(טבלה135[[#This Row],[ClientID]]=A871),"",1)</f>
        <v/>
      </c>
      <c r="N870" s="3">
        <f>IF(טבלה135[[#This Row],[טווח]]&lt;&gt;K869,טבלה135[[#This Row],[טווח]],"")</f>
        <v>7</v>
      </c>
      <c r="O870" s="3">
        <f>IF(טבלה135[[#This Row],[מניית טווחים]]&lt;&gt;"",IF(OR(30&gt;טבלה135[[#This Row],[מקסימום]],30&lt;טבלה135[[#This Row],[מינימום]]),0,1),"")</f>
        <v>1</v>
      </c>
    </row>
    <row r="871" spans="1:15" x14ac:dyDescent="0.25">
      <c r="A871" t="s">
        <v>79</v>
      </c>
      <c r="B871">
        <v>4</v>
      </c>
      <c r="C871">
        <v>29</v>
      </c>
      <c r="D871">
        <f>טבלה135[[#This Row],[LengthofCycle]]+1</f>
        <v>30</v>
      </c>
      <c r="E871">
        <f>IF(טבלה135[[#This Row],[CycleNumber]]&lt;3,"",IF(טבלה135[[#This Row],[CycleNumber]]=3,MIN(D869:D871),IF(I870=3,MIN(D868:D870),E870)))</f>
        <v>26</v>
      </c>
      <c r="F871">
        <f>IF(טבלה135[[#This Row],[CycleNumber]]&lt;3,"",IF(טבלה135[[#This Row],[CycleNumber]]=3,MAX(D869:D871),IF(I870=3,MAX(D868:D870),F870)))</f>
        <v>33</v>
      </c>
      <c r="G871">
        <f>IF(OR(טבלה135[[#This Row],[CycleNumber]]&gt;B872,B872=""),IF(טבלה135[[#This Row],[מספר סטייה]]=3,MIN(D869:D871),טבלה135[[#This Row],[מינ קבוע]]),טבלה135[[#This Row],[מינ קבוע]])</f>
        <v>26</v>
      </c>
      <c r="H871">
        <f>IF(OR(טבלה135[[#This Row],[CycleNumber]]&gt;B872,B872=""),IF(טבלה135[[#This Row],[מספר סטייה]]=3,MAX(D869:D871),טבלה135[[#This Row],[מקס קבוע]]),טבלה135[[#This Row],[מקס קבוע]])</f>
        <v>33</v>
      </c>
      <c r="I87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קבוע]]&lt;&gt;E870,1,I870+1),0))</f>
        <v>0</v>
      </c>
      <c r="J871">
        <f>IF(AND(טבלה135[[#This Row],[CycleNumber]]&lt;B872,טבלה135[[#This Row],[מקס קבוע]]&lt;&gt;""),IF(OR(טבלה135[[#This Row],[מספר סטייה]]&lt;I872,AND(טבלה135[[#This Row],[מספר סטייה]]=3,I872=1)),0,1),"")</f>
        <v>1</v>
      </c>
      <c r="K871">
        <f>IF(טבלה135[[#This Row],[מקס קבוע]]&lt;&gt;"",טבלה135[[#This Row],[מקסימום]]-טבלה135[[#This Row],[מינימום]],"")</f>
        <v>7</v>
      </c>
      <c r="L871">
        <f>IF(IFERROR(LOOKUP(טבלה135[[#This Row],[ClientID]],פיבוט!$A$4:$A$121),FALSE)=טבלה135[[#This Row],[ClientID]],1,0)</f>
        <v>1</v>
      </c>
      <c r="M871" t="str">
        <f>IF(OR(טבלה135[[#This Row],[ClientID]]=A872),"",1)</f>
        <v/>
      </c>
      <c r="N871" s="3" t="str">
        <f>IF(טבלה135[[#This Row],[טווח]]&lt;&gt;K870,טבלה135[[#This Row],[טווח]],"")</f>
        <v/>
      </c>
      <c r="O871" s="3" t="str">
        <f>IF(טבלה135[[#This Row],[מניית טווחים]]&lt;&gt;"",IF(OR(30&gt;טבלה135[[#This Row],[מקסימום]],30&lt;טבלה135[[#This Row],[מינימום]]),0,1),"")</f>
        <v/>
      </c>
    </row>
    <row r="872" spans="1:15" x14ac:dyDescent="0.25">
      <c r="A872" t="s">
        <v>79</v>
      </c>
      <c r="B872">
        <v>5</v>
      </c>
      <c r="C872">
        <v>25</v>
      </c>
      <c r="D872">
        <f>טבלה135[[#This Row],[LengthofCycle]]+1</f>
        <v>26</v>
      </c>
      <c r="E872">
        <f>IF(טבלה135[[#This Row],[CycleNumber]]&lt;3,"",IF(טבלה135[[#This Row],[CycleNumber]]=3,MIN(D870:D872),IF(I871=3,MIN(D869:D871),E871)))</f>
        <v>26</v>
      </c>
      <c r="F872">
        <f>IF(טבלה135[[#This Row],[CycleNumber]]&lt;3,"",IF(טבלה135[[#This Row],[CycleNumber]]=3,MAX(D870:D872),IF(I871=3,MAX(D869:D871),F871)))</f>
        <v>33</v>
      </c>
      <c r="G872">
        <f>IF(OR(טבלה135[[#This Row],[CycleNumber]]&gt;B873,B873=""),IF(טבלה135[[#This Row],[מספר סטייה]]=3,MIN(D870:D872),טבלה135[[#This Row],[מינ קבוע]]),טבלה135[[#This Row],[מינ קבוע]])</f>
        <v>26</v>
      </c>
      <c r="H872">
        <f>IF(OR(טבלה135[[#This Row],[CycleNumber]]&gt;B873,B873=""),IF(טבלה135[[#This Row],[מספר סטייה]]=3,MAX(D870:D872),טבלה135[[#This Row],[מקס קבוע]]),טבלה135[[#This Row],[מקס קבוע]])</f>
        <v>33</v>
      </c>
      <c r="I87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קבוע]]&lt;&gt;E871,1,I871+1),0))</f>
        <v>0</v>
      </c>
      <c r="J872">
        <f>IF(AND(טבלה135[[#This Row],[CycleNumber]]&lt;B873,טבלה135[[#This Row],[מקס קבוע]]&lt;&gt;""),IF(OR(טבלה135[[#This Row],[מספר סטייה]]&lt;I873,AND(טבלה135[[#This Row],[מספר סטייה]]=3,I873=1)),0,1),"")</f>
        <v>1</v>
      </c>
      <c r="K872">
        <f>IF(טבלה135[[#This Row],[מקס קבוע]]&lt;&gt;"",טבלה135[[#This Row],[מקסימום]]-טבלה135[[#This Row],[מינימום]],"")</f>
        <v>7</v>
      </c>
      <c r="L872">
        <f>IF(IFERROR(LOOKUP(טבלה135[[#This Row],[ClientID]],פיבוט!$A$4:$A$121),FALSE)=טבלה135[[#This Row],[ClientID]],1,0)</f>
        <v>1</v>
      </c>
      <c r="M872" t="str">
        <f>IF(OR(טבלה135[[#This Row],[ClientID]]=A873),"",1)</f>
        <v/>
      </c>
      <c r="N872" s="3" t="str">
        <f>IF(טבלה135[[#This Row],[טווח]]&lt;&gt;K871,טבלה135[[#This Row],[טווח]],"")</f>
        <v/>
      </c>
      <c r="O872" s="3" t="str">
        <f>IF(טבלה135[[#This Row],[מניית טווחים]]&lt;&gt;"",IF(OR(30&gt;טבלה135[[#This Row],[מקסימום]],30&lt;טבלה135[[#This Row],[מינימום]]),0,1),"")</f>
        <v/>
      </c>
    </row>
    <row r="873" spans="1:15" x14ac:dyDescent="0.25">
      <c r="A873" t="s">
        <v>79</v>
      </c>
      <c r="B873">
        <v>6</v>
      </c>
      <c r="C873">
        <v>28</v>
      </c>
      <c r="D873">
        <f>טבלה135[[#This Row],[LengthofCycle]]+1</f>
        <v>29</v>
      </c>
      <c r="E873">
        <f>IF(טבלה135[[#This Row],[CycleNumber]]&lt;3,"",IF(טבלה135[[#This Row],[CycleNumber]]=3,MIN(D871:D873),IF(I872=3,MIN(D870:D872),E872)))</f>
        <v>26</v>
      </c>
      <c r="F873">
        <f>IF(טבלה135[[#This Row],[CycleNumber]]&lt;3,"",IF(טבלה135[[#This Row],[CycleNumber]]=3,MAX(D871:D873),IF(I872=3,MAX(D870:D872),F872)))</f>
        <v>33</v>
      </c>
      <c r="G873">
        <f>IF(OR(טבלה135[[#This Row],[CycleNumber]]&gt;B874,B874=""),IF(טבלה135[[#This Row],[מספר סטייה]]=3,MIN(D871:D873),טבלה135[[#This Row],[מינ קבוע]]),טבלה135[[#This Row],[מינ קבוע]])</f>
        <v>26</v>
      </c>
      <c r="H873">
        <f>IF(OR(טבלה135[[#This Row],[CycleNumber]]&gt;B874,B874=""),IF(טבלה135[[#This Row],[מספר סטייה]]=3,MAX(D871:D873),טבלה135[[#This Row],[מקס קבוע]]),טבלה135[[#This Row],[מקס קבוע]])</f>
        <v>33</v>
      </c>
      <c r="I87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קבוע]]&lt;&gt;E872,1,I872+1),0))</f>
        <v>0</v>
      </c>
      <c r="J873">
        <f>IF(AND(טבלה135[[#This Row],[CycleNumber]]&lt;B874,טבלה135[[#This Row],[מקס קבוע]]&lt;&gt;""),IF(OR(טבלה135[[#This Row],[מספר סטייה]]&lt;I874,AND(טבלה135[[#This Row],[מספר סטייה]]=3,I874=1)),0,1),"")</f>
        <v>1</v>
      </c>
      <c r="K873">
        <f>IF(טבלה135[[#This Row],[מקס קבוע]]&lt;&gt;"",טבלה135[[#This Row],[מקסימום]]-טבלה135[[#This Row],[מינימום]],"")</f>
        <v>7</v>
      </c>
      <c r="L873">
        <f>IF(IFERROR(LOOKUP(טבלה135[[#This Row],[ClientID]],פיבוט!$A$4:$A$121),FALSE)=טבלה135[[#This Row],[ClientID]],1,0)</f>
        <v>1</v>
      </c>
      <c r="M873" t="str">
        <f>IF(OR(טבלה135[[#This Row],[ClientID]]=A874),"",1)</f>
        <v/>
      </c>
      <c r="N873" s="3" t="str">
        <f>IF(טבלה135[[#This Row],[טווח]]&lt;&gt;K872,טבלה135[[#This Row],[טווח]],"")</f>
        <v/>
      </c>
      <c r="O873" s="3" t="str">
        <f>IF(טבלה135[[#This Row],[מניית טווחים]]&lt;&gt;"",IF(OR(30&gt;טבלה135[[#This Row],[מקסימום]],30&lt;טבלה135[[#This Row],[מינימום]]),0,1),"")</f>
        <v/>
      </c>
    </row>
    <row r="874" spans="1:15" x14ac:dyDescent="0.25">
      <c r="A874" t="s">
        <v>79</v>
      </c>
      <c r="B874">
        <v>7</v>
      </c>
      <c r="C874">
        <v>26</v>
      </c>
      <c r="D874">
        <f>טבלה135[[#This Row],[LengthofCycle]]+1</f>
        <v>27</v>
      </c>
      <c r="E874">
        <f>IF(טבלה135[[#This Row],[CycleNumber]]&lt;3,"",IF(טבלה135[[#This Row],[CycleNumber]]=3,MIN(D872:D874),IF(I873=3,MIN(D871:D873),E873)))</f>
        <v>26</v>
      </c>
      <c r="F874">
        <f>IF(טבלה135[[#This Row],[CycleNumber]]&lt;3,"",IF(טבלה135[[#This Row],[CycleNumber]]=3,MAX(D872:D874),IF(I873=3,MAX(D871:D873),F873)))</f>
        <v>33</v>
      </c>
      <c r="G874">
        <f>IF(OR(טבלה135[[#This Row],[CycleNumber]]&gt;B875,B875=""),IF(טבלה135[[#This Row],[מספר סטייה]]=3,MIN(D872:D874),טבלה135[[#This Row],[מינ קבוע]]),טבלה135[[#This Row],[מינ קבוע]])</f>
        <v>26</v>
      </c>
      <c r="H874">
        <f>IF(OR(טבלה135[[#This Row],[CycleNumber]]&gt;B875,B875=""),IF(טבלה135[[#This Row],[מספר סטייה]]=3,MAX(D872:D874),טבלה135[[#This Row],[מקס קבוע]]),טבלה135[[#This Row],[מקס קבוע]])</f>
        <v>33</v>
      </c>
      <c r="I87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קבוע]]&lt;&gt;E873,1,I873+1),0))</f>
        <v>0</v>
      </c>
      <c r="J874">
        <f>IF(AND(טבלה135[[#This Row],[CycleNumber]]&lt;B875,טבלה135[[#This Row],[מקס קבוע]]&lt;&gt;""),IF(OR(טבלה135[[#This Row],[מספר סטייה]]&lt;I875,AND(טבלה135[[#This Row],[מספר סטייה]]=3,I875=1)),0,1),"")</f>
        <v>1</v>
      </c>
      <c r="K874">
        <f>IF(טבלה135[[#This Row],[מקס קבוע]]&lt;&gt;"",טבלה135[[#This Row],[מקסימום]]-טבלה135[[#This Row],[מינימום]],"")</f>
        <v>7</v>
      </c>
      <c r="L874">
        <f>IF(IFERROR(LOOKUP(טבלה135[[#This Row],[ClientID]],פיבוט!$A$4:$A$121),FALSE)=טבלה135[[#This Row],[ClientID]],1,0)</f>
        <v>1</v>
      </c>
      <c r="M874" t="str">
        <f>IF(OR(טבלה135[[#This Row],[ClientID]]=A875),"",1)</f>
        <v/>
      </c>
      <c r="N874" s="3" t="str">
        <f>IF(טבלה135[[#This Row],[טווח]]&lt;&gt;K873,טבלה135[[#This Row],[טווח]],"")</f>
        <v/>
      </c>
      <c r="O874" s="3" t="str">
        <f>IF(טבלה135[[#This Row],[מניית טווחים]]&lt;&gt;"",IF(OR(30&gt;טבלה135[[#This Row],[מקסימום]],30&lt;טבלה135[[#This Row],[מינימום]]),0,1),"")</f>
        <v/>
      </c>
    </row>
    <row r="875" spans="1:15" x14ac:dyDescent="0.25">
      <c r="A875" t="s">
        <v>79</v>
      </c>
      <c r="B875">
        <v>8</v>
      </c>
      <c r="C875">
        <v>28</v>
      </c>
      <c r="D875">
        <f>טבלה135[[#This Row],[LengthofCycle]]+1</f>
        <v>29</v>
      </c>
      <c r="E875">
        <f>IF(טבלה135[[#This Row],[CycleNumber]]&lt;3,"",IF(טבלה135[[#This Row],[CycleNumber]]=3,MIN(D873:D875),IF(I874=3,MIN(D872:D874),E874)))</f>
        <v>26</v>
      </c>
      <c r="F875">
        <f>IF(טבלה135[[#This Row],[CycleNumber]]&lt;3,"",IF(טבלה135[[#This Row],[CycleNumber]]=3,MAX(D873:D875),IF(I874=3,MAX(D872:D874),F874)))</f>
        <v>33</v>
      </c>
      <c r="G875">
        <f>IF(OR(טבלה135[[#This Row],[CycleNumber]]&gt;B876,B876=""),IF(טבלה135[[#This Row],[מספר סטייה]]=3,MIN(D873:D875),טבלה135[[#This Row],[מינ קבוע]]),טבלה135[[#This Row],[מינ קבוע]])</f>
        <v>26</v>
      </c>
      <c r="H875">
        <f>IF(OR(טבלה135[[#This Row],[CycleNumber]]&gt;B876,B876=""),IF(טבלה135[[#This Row],[מספר סטייה]]=3,MAX(D873:D875),טבלה135[[#This Row],[מקס קבוע]]),טבלה135[[#This Row],[מקס קבוע]])</f>
        <v>33</v>
      </c>
      <c r="I87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קבוע]]&lt;&gt;E874,1,I874+1),0))</f>
        <v>0</v>
      </c>
      <c r="J875">
        <f>IF(AND(טבלה135[[#This Row],[CycleNumber]]&lt;B876,טבלה135[[#This Row],[מקס קבוע]]&lt;&gt;""),IF(OR(טבלה135[[#This Row],[מספר סטייה]]&lt;I876,AND(טבלה135[[#This Row],[מספר סטייה]]=3,I876=1)),0,1),"")</f>
        <v>1</v>
      </c>
      <c r="K875">
        <f>IF(טבלה135[[#This Row],[מקס קבוע]]&lt;&gt;"",טבלה135[[#This Row],[מקסימום]]-טבלה135[[#This Row],[מינימום]],"")</f>
        <v>7</v>
      </c>
      <c r="L875">
        <f>IF(IFERROR(LOOKUP(טבלה135[[#This Row],[ClientID]],פיבוט!$A$4:$A$121),FALSE)=טבלה135[[#This Row],[ClientID]],1,0)</f>
        <v>1</v>
      </c>
      <c r="M875" t="str">
        <f>IF(OR(טבלה135[[#This Row],[ClientID]]=A876),"",1)</f>
        <v/>
      </c>
      <c r="N875" s="3" t="str">
        <f>IF(טבלה135[[#This Row],[טווח]]&lt;&gt;K874,טבלה135[[#This Row],[טווח]],"")</f>
        <v/>
      </c>
      <c r="O875" s="3" t="str">
        <f>IF(טבלה135[[#This Row],[מניית טווחים]]&lt;&gt;"",IF(OR(30&gt;טבלה135[[#This Row],[מקסימום]],30&lt;טבלה135[[#This Row],[מינימום]]),0,1),"")</f>
        <v/>
      </c>
    </row>
    <row r="876" spans="1:15" x14ac:dyDescent="0.25">
      <c r="A876" t="s">
        <v>79</v>
      </c>
      <c r="B876">
        <v>9</v>
      </c>
      <c r="C876">
        <v>28</v>
      </c>
      <c r="D876">
        <f>טבלה135[[#This Row],[LengthofCycle]]+1</f>
        <v>29</v>
      </c>
      <c r="E876">
        <f>IF(טבלה135[[#This Row],[CycleNumber]]&lt;3,"",IF(טבלה135[[#This Row],[CycleNumber]]=3,MIN(D874:D876),IF(I875=3,MIN(D873:D875),E875)))</f>
        <v>26</v>
      </c>
      <c r="F876">
        <f>IF(טבלה135[[#This Row],[CycleNumber]]&lt;3,"",IF(טבלה135[[#This Row],[CycleNumber]]=3,MAX(D874:D876),IF(I875=3,MAX(D873:D875),F875)))</f>
        <v>33</v>
      </c>
      <c r="G876">
        <f>IF(OR(טבלה135[[#This Row],[CycleNumber]]&gt;B877,B877=""),IF(טבלה135[[#This Row],[מספר סטייה]]=3,MIN(D874:D876),טבלה135[[#This Row],[מינ קבוע]]),טבלה135[[#This Row],[מינ קבוע]])</f>
        <v>26</v>
      </c>
      <c r="H876">
        <f>IF(OR(טבלה135[[#This Row],[CycleNumber]]&gt;B877,B877=""),IF(טבלה135[[#This Row],[מספר סטייה]]=3,MAX(D874:D876),טבלה135[[#This Row],[מקס קבוע]]),טבלה135[[#This Row],[מקס קבוע]])</f>
        <v>33</v>
      </c>
      <c r="I87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קבוע]]&lt;&gt;E875,1,I875+1),0))</f>
        <v>0</v>
      </c>
      <c r="J876">
        <f>IF(AND(טבלה135[[#This Row],[CycleNumber]]&lt;B877,טבלה135[[#This Row],[מקס קבוע]]&lt;&gt;""),IF(OR(טבלה135[[#This Row],[מספר סטייה]]&lt;I877,AND(טבלה135[[#This Row],[מספר סטייה]]=3,I877=1)),0,1),"")</f>
        <v>1</v>
      </c>
      <c r="K876">
        <f>IF(טבלה135[[#This Row],[מקס קבוע]]&lt;&gt;"",טבלה135[[#This Row],[מקסימום]]-טבלה135[[#This Row],[מינימום]],"")</f>
        <v>7</v>
      </c>
      <c r="L876">
        <f>IF(IFERROR(LOOKUP(טבלה135[[#This Row],[ClientID]],פיבוט!$A$4:$A$121),FALSE)=טבלה135[[#This Row],[ClientID]],1,0)</f>
        <v>1</v>
      </c>
      <c r="M876" t="str">
        <f>IF(OR(טבלה135[[#This Row],[ClientID]]=A877),"",1)</f>
        <v/>
      </c>
      <c r="N876" s="3" t="str">
        <f>IF(טבלה135[[#This Row],[טווח]]&lt;&gt;K875,טבלה135[[#This Row],[טווח]],"")</f>
        <v/>
      </c>
      <c r="O876" s="3" t="str">
        <f>IF(טבלה135[[#This Row],[מניית טווחים]]&lt;&gt;"",IF(OR(30&gt;טבלה135[[#This Row],[מקסימום]],30&lt;טבלה135[[#This Row],[מינימום]]),0,1),"")</f>
        <v/>
      </c>
    </row>
    <row r="877" spans="1:15" x14ac:dyDescent="0.25">
      <c r="A877" t="s">
        <v>79</v>
      </c>
      <c r="B877">
        <v>10</v>
      </c>
      <c r="C877">
        <v>28</v>
      </c>
      <c r="D877">
        <f>טבלה135[[#This Row],[LengthofCycle]]+1</f>
        <v>29</v>
      </c>
      <c r="E877">
        <f>IF(טבלה135[[#This Row],[CycleNumber]]&lt;3,"",IF(טבלה135[[#This Row],[CycleNumber]]=3,MIN(D875:D877),IF(I876=3,MIN(D874:D876),E876)))</f>
        <v>26</v>
      </c>
      <c r="F877">
        <f>IF(טבלה135[[#This Row],[CycleNumber]]&lt;3,"",IF(טבלה135[[#This Row],[CycleNumber]]=3,MAX(D875:D877),IF(I876=3,MAX(D874:D876),F876)))</f>
        <v>33</v>
      </c>
      <c r="G877">
        <f>IF(OR(טבלה135[[#This Row],[CycleNumber]]&gt;B878,B878=""),IF(טבלה135[[#This Row],[מספר סטייה]]=3,MIN(D875:D877),טבלה135[[#This Row],[מינ קבוע]]),טבלה135[[#This Row],[מינ קבוע]])</f>
        <v>26</v>
      </c>
      <c r="H877">
        <f>IF(OR(טבלה135[[#This Row],[CycleNumber]]&gt;B878,B878=""),IF(טבלה135[[#This Row],[מספר סטייה]]=3,MAX(D875:D877),טבלה135[[#This Row],[מקס קבוע]]),טבלה135[[#This Row],[מקס קבוע]])</f>
        <v>33</v>
      </c>
      <c r="I87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קבוע]]&lt;&gt;E876,1,I876+1),0))</f>
        <v>0</v>
      </c>
      <c r="J877">
        <f>IF(AND(טבלה135[[#This Row],[CycleNumber]]&lt;B878,טבלה135[[#This Row],[מקס קבוע]]&lt;&gt;""),IF(OR(טבלה135[[#This Row],[מספר סטייה]]&lt;I878,AND(טבלה135[[#This Row],[מספר סטייה]]=3,I878=1)),0,1),"")</f>
        <v>1</v>
      </c>
      <c r="K877">
        <f>IF(טבלה135[[#This Row],[מקס קבוע]]&lt;&gt;"",טבלה135[[#This Row],[מקסימום]]-טבלה135[[#This Row],[מינימום]],"")</f>
        <v>7</v>
      </c>
      <c r="L877">
        <f>IF(IFERROR(LOOKUP(טבלה135[[#This Row],[ClientID]],פיבוט!$A$4:$A$121),FALSE)=טבלה135[[#This Row],[ClientID]],1,0)</f>
        <v>1</v>
      </c>
      <c r="M877" t="str">
        <f>IF(OR(טבלה135[[#This Row],[ClientID]]=A878),"",1)</f>
        <v/>
      </c>
      <c r="N877" s="3" t="str">
        <f>IF(טבלה135[[#This Row],[טווח]]&lt;&gt;K876,טבלה135[[#This Row],[טווח]],"")</f>
        <v/>
      </c>
      <c r="O877" s="3" t="str">
        <f>IF(טבלה135[[#This Row],[מניית טווחים]]&lt;&gt;"",IF(OR(30&gt;טבלה135[[#This Row],[מקסימום]],30&lt;טבלה135[[#This Row],[מינימום]]),0,1),"")</f>
        <v/>
      </c>
    </row>
    <row r="878" spans="1:15" x14ac:dyDescent="0.25">
      <c r="A878" t="s">
        <v>79</v>
      </c>
      <c r="B878">
        <v>11</v>
      </c>
      <c r="C878">
        <v>26</v>
      </c>
      <c r="D878">
        <f>טבלה135[[#This Row],[LengthofCycle]]+1</f>
        <v>27</v>
      </c>
      <c r="E878">
        <f>IF(טבלה135[[#This Row],[CycleNumber]]&lt;3,"",IF(טבלה135[[#This Row],[CycleNumber]]=3,MIN(D876:D878),IF(I877=3,MIN(D875:D877),E877)))</f>
        <v>26</v>
      </c>
      <c r="F878">
        <f>IF(טבלה135[[#This Row],[CycleNumber]]&lt;3,"",IF(טבלה135[[#This Row],[CycleNumber]]=3,MAX(D876:D878),IF(I877=3,MAX(D875:D877),F877)))</f>
        <v>33</v>
      </c>
      <c r="G878">
        <f>IF(OR(טבלה135[[#This Row],[CycleNumber]]&gt;B879,B879=""),IF(טבלה135[[#This Row],[מספר סטייה]]=3,MIN(D876:D878),טבלה135[[#This Row],[מינ קבוע]]),טבלה135[[#This Row],[מינ קבוע]])</f>
        <v>26</v>
      </c>
      <c r="H878">
        <f>IF(OR(טבלה135[[#This Row],[CycleNumber]]&gt;B879,B879=""),IF(טבלה135[[#This Row],[מספר סטייה]]=3,MAX(D876:D878),טבלה135[[#This Row],[מקס קבוע]]),טבלה135[[#This Row],[מקס קבוע]])</f>
        <v>33</v>
      </c>
      <c r="I87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קבוע]]&lt;&gt;E877,1,I877+1),0))</f>
        <v>0</v>
      </c>
      <c r="J878">
        <f>IF(AND(טבלה135[[#This Row],[CycleNumber]]&lt;B879,טבלה135[[#This Row],[מקס קבוע]]&lt;&gt;""),IF(OR(טבלה135[[#This Row],[מספר סטייה]]&lt;I879,AND(טבלה135[[#This Row],[מספר סטייה]]=3,I879=1)),0,1),"")</f>
        <v>1</v>
      </c>
      <c r="K878">
        <f>IF(טבלה135[[#This Row],[מקס קבוע]]&lt;&gt;"",טבלה135[[#This Row],[מקסימום]]-טבלה135[[#This Row],[מינימום]],"")</f>
        <v>7</v>
      </c>
      <c r="L878">
        <f>IF(IFERROR(LOOKUP(טבלה135[[#This Row],[ClientID]],פיבוט!$A$4:$A$121),FALSE)=טבלה135[[#This Row],[ClientID]],1,0)</f>
        <v>1</v>
      </c>
      <c r="M878" t="str">
        <f>IF(OR(טבלה135[[#This Row],[ClientID]]=A879),"",1)</f>
        <v/>
      </c>
      <c r="N878" s="3" t="str">
        <f>IF(טבלה135[[#This Row],[טווח]]&lt;&gt;K877,טבלה135[[#This Row],[טווח]],"")</f>
        <v/>
      </c>
      <c r="O878" s="3" t="str">
        <f>IF(טבלה135[[#This Row],[מניית טווחים]]&lt;&gt;"",IF(OR(30&gt;טבלה135[[#This Row],[מקסימום]],30&lt;טבלה135[[#This Row],[מינימום]]),0,1),"")</f>
        <v/>
      </c>
    </row>
    <row r="879" spans="1:15" x14ac:dyDescent="0.25">
      <c r="A879" t="s">
        <v>79</v>
      </c>
      <c r="B879">
        <v>12</v>
      </c>
      <c r="C879">
        <v>28</v>
      </c>
      <c r="D879">
        <f>טבלה135[[#This Row],[LengthofCycle]]+1</f>
        <v>29</v>
      </c>
      <c r="E879">
        <f>IF(טבלה135[[#This Row],[CycleNumber]]&lt;3,"",IF(טבלה135[[#This Row],[CycleNumber]]=3,MIN(D877:D879),IF(I878=3,MIN(D876:D878),E878)))</f>
        <v>26</v>
      </c>
      <c r="F879">
        <f>IF(טבלה135[[#This Row],[CycleNumber]]&lt;3,"",IF(טבלה135[[#This Row],[CycleNumber]]=3,MAX(D877:D879),IF(I878=3,MAX(D876:D878),F878)))</f>
        <v>33</v>
      </c>
      <c r="G879">
        <f>IF(OR(טבלה135[[#This Row],[CycleNumber]]&gt;B880,B880=""),IF(טבלה135[[#This Row],[מספר סטייה]]=3,MIN(D877:D879),טבלה135[[#This Row],[מינ קבוע]]),טבלה135[[#This Row],[מינ קבוע]])</f>
        <v>26</v>
      </c>
      <c r="H879">
        <f>IF(OR(טבלה135[[#This Row],[CycleNumber]]&gt;B880,B880=""),IF(טבלה135[[#This Row],[מספר סטייה]]=3,MAX(D877:D879),טבלה135[[#This Row],[מקס קבוע]]),טבלה135[[#This Row],[מקס קבוע]])</f>
        <v>33</v>
      </c>
      <c r="I87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קבוע]]&lt;&gt;E878,1,I878+1),0))</f>
        <v>0</v>
      </c>
      <c r="J879" t="str">
        <f>IF(AND(טבלה135[[#This Row],[CycleNumber]]&lt;B880,טבלה135[[#This Row],[מקס קבוע]]&lt;&gt;""),IF(OR(טבלה135[[#This Row],[מספר סטייה]]&lt;I880,AND(טבלה135[[#This Row],[מספר סטייה]]=3,I880=1)),0,1),"")</f>
        <v/>
      </c>
      <c r="K879">
        <f>IF(טבלה135[[#This Row],[מקס קבוע]]&lt;&gt;"",טבלה135[[#This Row],[מקסימום]]-טבלה135[[#This Row],[מינימום]],"")</f>
        <v>7</v>
      </c>
      <c r="L879">
        <f>IF(IFERROR(LOOKUP(טבלה135[[#This Row],[ClientID]],פיבוט!$A$4:$A$121),FALSE)=טבלה135[[#This Row],[ClientID]],1,0)</f>
        <v>1</v>
      </c>
      <c r="M879">
        <f>IF(OR(טבלה135[[#This Row],[ClientID]]=A880),"",1)</f>
        <v>1</v>
      </c>
      <c r="N879" s="3" t="str">
        <f>IF(טבלה135[[#This Row],[טווח]]&lt;&gt;K878,טבלה135[[#This Row],[טווח]],"")</f>
        <v/>
      </c>
      <c r="O879" s="3" t="str">
        <f>IF(טבלה135[[#This Row],[מניית טווחים]]&lt;&gt;"",IF(OR(30&gt;טבלה135[[#This Row],[מקסימום]],30&lt;טבלה135[[#This Row],[מינימום]]),0,1),"")</f>
        <v/>
      </c>
    </row>
    <row r="880" spans="1:15" x14ac:dyDescent="0.25">
      <c r="A880" t="s">
        <v>80</v>
      </c>
      <c r="B880">
        <v>1</v>
      </c>
      <c r="C880">
        <v>27</v>
      </c>
      <c r="D880">
        <f>טבלה135[[#This Row],[LengthofCycle]]+1</f>
        <v>28</v>
      </c>
      <c r="E880" t="str">
        <f>IF(טבלה135[[#This Row],[CycleNumber]]&lt;3,"",IF(טבלה135[[#This Row],[CycleNumber]]=3,MIN(D878:D880),IF(I879=3,MIN(D877:D879),E879)))</f>
        <v/>
      </c>
      <c r="F880" t="str">
        <f>IF(טבלה135[[#This Row],[CycleNumber]]&lt;3,"",IF(טבלה135[[#This Row],[CycleNumber]]=3,MAX(D878:D880),IF(I879=3,MAX(D877:D879),F879)))</f>
        <v/>
      </c>
      <c r="G880" t="str">
        <f>IF(OR(טבלה135[[#This Row],[CycleNumber]]&gt;B881,B881=""),IF(טבלה135[[#This Row],[מספר סטייה]]=3,MIN(D878:D880),טבלה135[[#This Row],[מינ קבוע]]),טבלה135[[#This Row],[מינ קבוע]])</f>
        <v/>
      </c>
      <c r="H880" t="str">
        <f>IF(OR(טבלה135[[#This Row],[CycleNumber]]&gt;B881,B881=""),IF(טבלה135[[#This Row],[מספר סטייה]]=3,MAX(D878:D880),טבלה135[[#This Row],[מקס קבוע]]),טבלה135[[#This Row],[מקס קבוע]])</f>
        <v/>
      </c>
      <c r="I88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קבוע]]&lt;&gt;E879,1,I879+1),0))</f>
        <v/>
      </c>
      <c r="J880" t="str">
        <f>IF(AND(טבלה135[[#This Row],[CycleNumber]]&lt;B881,טבלה135[[#This Row],[מקס קבוע]]&lt;&gt;""),IF(OR(טבלה135[[#This Row],[מספר סטייה]]&lt;I881,AND(טבלה135[[#This Row],[מספר סטייה]]=3,I881=1)),0,1),"")</f>
        <v/>
      </c>
      <c r="K880" t="str">
        <f>IF(טבלה135[[#This Row],[מקס קבוע]]&lt;&gt;"",טבלה135[[#This Row],[מקסימום]]-טבלה135[[#This Row],[מינימום]],"")</f>
        <v/>
      </c>
      <c r="L880">
        <f>IF(IFERROR(LOOKUP(טבלה135[[#This Row],[ClientID]],פיבוט!$A$4:$A$121),FALSE)=טבלה135[[#This Row],[ClientID]],1,0)</f>
        <v>1</v>
      </c>
      <c r="M880" t="str">
        <f>IF(OR(טבלה135[[#This Row],[ClientID]]=A881),"",1)</f>
        <v/>
      </c>
      <c r="N880" s="3" t="str">
        <f>IF(טבלה135[[#This Row],[טווח]]&lt;&gt;K879,טבלה135[[#This Row],[טווח]],"")</f>
        <v/>
      </c>
      <c r="O880" s="3" t="str">
        <f>IF(טבלה135[[#This Row],[מניית טווחים]]&lt;&gt;"",IF(OR(30&gt;טבלה135[[#This Row],[מקסימום]],30&lt;טבלה135[[#This Row],[מינימום]]),0,1),"")</f>
        <v/>
      </c>
    </row>
    <row r="881" spans="1:15" x14ac:dyDescent="0.25">
      <c r="A881" t="s">
        <v>80</v>
      </c>
      <c r="B881">
        <v>2</v>
      </c>
      <c r="C881">
        <v>25</v>
      </c>
      <c r="D881">
        <f>טבלה135[[#This Row],[LengthofCycle]]+1</f>
        <v>26</v>
      </c>
      <c r="E881" t="str">
        <f>IF(טבלה135[[#This Row],[CycleNumber]]&lt;3,"",IF(טבלה135[[#This Row],[CycleNumber]]=3,MIN(D879:D881),IF(I880=3,MIN(D878:D880),E880)))</f>
        <v/>
      </c>
      <c r="F881" t="str">
        <f>IF(טבלה135[[#This Row],[CycleNumber]]&lt;3,"",IF(טבלה135[[#This Row],[CycleNumber]]=3,MAX(D879:D881),IF(I880=3,MAX(D878:D880),F880)))</f>
        <v/>
      </c>
      <c r="G881" t="str">
        <f>IF(OR(טבלה135[[#This Row],[CycleNumber]]&gt;B882,B882=""),IF(טבלה135[[#This Row],[מספר סטייה]]=3,MIN(D879:D881),טבלה135[[#This Row],[מינ קבוע]]),טבלה135[[#This Row],[מינ קבוע]])</f>
        <v/>
      </c>
      <c r="H881" t="str">
        <f>IF(OR(טבלה135[[#This Row],[CycleNumber]]&gt;B882,B882=""),IF(טבלה135[[#This Row],[מספר סטייה]]=3,MAX(D879:D881),טבלה135[[#This Row],[מקס קבוע]]),טבלה135[[#This Row],[מקס קבוע]])</f>
        <v/>
      </c>
      <c r="I88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קבוע]]&lt;&gt;E880,1,I880+1),0))</f>
        <v/>
      </c>
      <c r="J881" t="str">
        <f>IF(AND(טבלה135[[#This Row],[CycleNumber]]&lt;B882,טבלה135[[#This Row],[מקס קבוע]]&lt;&gt;""),IF(OR(טבלה135[[#This Row],[מספר סטייה]]&lt;I882,AND(טבלה135[[#This Row],[מספר סטייה]]=3,I882=1)),0,1),"")</f>
        <v/>
      </c>
      <c r="K881" t="str">
        <f>IF(טבלה135[[#This Row],[מקס קבוע]]&lt;&gt;"",טבלה135[[#This Row],[מקסימום]]-טבלה135[[#This Row],[מינימום]],"")</f>
        <v/>
      </c>
      <c r="L881">
        <f>IF(IFERROR(LOOKUP(טבלה135[[#This Row],[ClientID]],פיבוט!$A$4:$A$121),FALSE)=טבלה135[[#This Row],[ClientID]],1,0)</f>
        <v>1</v>
      </c>
      <c r="M881" t="str">
        <f>IF(OR(טבלה135[[#This Row],[ClientID]]=A882),"",1)</f>
        <v/>
      </c>
      <c r="N881" s="3" t="str">
        <f>IF(טבלה135[[#This Row],[טווח]]&lt;&gt;K880,טבלה135[[#This Row],[טווח]],"")</f>
        <v/>
      </c>
      <c r="O881" s="3" t="str">
        <f>IF(טבלה135[[#This Row],[מניית טווחים]]&lt;&gt;"",IF(OR(30&gt;טבלה135[[#This Row],[מקסימום]],30&lt;טבלה135[[#This Row],[מינימום]]),0,1),"")</f>
        <v/>
      </c>
    </row>
    <row r="882" spans="1:15" x14ac:dyDescent="0.25">
      <c r="A882" t="s">
        <v>80</v>
      </c>
      <c r="B882">
        <v>3</v>
      </c>
      <c r="C882">
        <v>31</v>
      </c>
      <c r="D882">
        <f>טבלה135[[#This Row],[LengthofCycle]]+1</f>
        <v>32</v>
      </c>
      <c r="E882">
        <f>IF(טבלה135[[#This Row],[CycleNumber]]&lt;3,"",IF(טבלה135[[#This Row],[CycleNumber]]=3,MIN(D880:D882),IF(I881=3,MIN(D879:D881),E881)))</f>
        <v>26</v>
      </c>
      <c r="F882">
        <f>IF(טבלה135[[#This Row],[CycleNumber]]&lt;3,"",IF(טבלה135[[#This Row],[CycleNumber]]=3,MAX(D880:D882),IF(I881=3,MAX(D879:D881),F881)))</f>
        <v>32</v>
      </c>
      <c r="G882">
        <f>IF(OR(טבלה135[[#This Row],[CycleNumber]]&gt;B883,B883=""),IF(טבלה135[[#This Row],[מספר סטייה]]=3,MIN(D880:D882),טבלה135[[#This Row],[מינ קבוע]]),טבלה135[[#This Row],[מינ קבוע]])</f>
        <v>26</v>
      </c>
      <c r="H882">
        <f>IF(OR(טבלה135[[#This Row],[CycleNumber]]&gt;B883,B883=""),IF(טבלה135[[#This Row],[מספר סטייה]]=3,MAX(D880:D882),טבלה135[[#This Row],[מקס קבוע]]),טבלה135[[#This Row],[מקס קבוע]])</f>
        <v>32</v>
      </c>
      <c r="I88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קבוע]]&lt;&gt;E881,1,I881+1),0))</f>
        <v>0</v>
      </c>
      <c r="J882">
        <f>IF(AND(טבלה135[[#This Row],[CycleNumber]]&lt;B883,טבלה135[[#This Row],[מקס קבוע]]&lt;&gt;""),IF(OR(טבלה135[[#This Row],[מספר סטייה]]&lt;I883,AND(טבלה135[[#This Row],[מספר סטייה]]=3,I883=1)),0,1),"")</f>
        <v>1</v>
      </c>
      <c r="K882">
        <f>IF(טבלה135[[#This Row],[מקס קבוע]]&lt;&gt;"",טבלה135[[#This Row],[מקסימום]]-טבלה135[[#This Row],[מינימום]],"")</f>
        <v>6</v>
      </c>
      <c r="L882">
        <f>IF(IFERROR(LOOKUP(טבלה135[[#This Row],[ClientID]],פיבוט!$A$4:$A$121),FALSE)=טבלה135[[#This Row],[ClientID]],1,0)</f>
        <v>1</v>
      </c>
      <c r="M882" t="str">
        <f>IF(OR(טבלה135[[#This Row],[ClientID]]=A883),"",1)</f>
        <v/>
      </c>
      <c r="N882" s="3">
        <f>IF(טבלה135[[#This Row],[טווח]]&lt;&gt;K881,טבלה135[[#This Row],[טווח]],"")</f>
        <v>6</v>
      </c>
      <c r="O882" s="3">
        <f>IF(טבלה135[[#This Row],[מניית טווחים]]&lt;&gt;"",IF(OR(30&gt;טבלה135[[#This Row],[מקסימום]],30&lt;טבלה135[[#This Row],[מינימום]]),0,1),"")</f>
        <v>1</v>
      </c>
    </row>
    <row r="883" spans="1:15" x14ac:dyDescent="0.25">
      <c r="A883" t="s">
        <v>80</v>
      </c>
      <c r="B883">
        <v>4</v>
      </c>
      <c r="C883">
        <v>25</v>
      </c>
      <c r="D883">
        <f>טבלה135[[#This Row],[LengthofCycle]]+1</f>
        <v>26</v>
      </c>
      <c r="E883">
        <f>IF(טבלה135[[#This Row],[CycleNumber]]&lt;3,"",IF(טבלה135[[#This Row],[CycleNumber]]=3,MIN(D881:D883),IF(I882=3,MIN(D880:D882),E882)))</f>
        <v>26</v>
      </c>
      <c r="F883">
        <f>IF(טבלה135[[#This Row],[CycleNumber]]&lt;3,"",IF(טבלה135[[#This Row],[CycleNumber]]=3,MAX(D881:D883),IF(I882=3,MAX(D880:D882),F882)))</f>
        <v>32</v>
      </c>
      <c r="G883">
        <f>IF(OR(טבלה135[[#This Row],[CycleNumber]]&gt;B884,B884=""),IF(טבלה135[[#This Row],[מספר סטייה]]=3,MIN(D881:D883),טבלה135[[#This Row],[מינ קבוע]]),טבלה135[[#This Row],[מינ קבוע]])</f>
        <v>26</v>
      </c>
      <c r="H883">
        <f>IF(OR(טבלה135[[#This Row],[CycleNumber]]&gt;B884,B884=""),IF(טבלה135[[#This Row],[מספר סטייה]]=3,MAX(D881:D883),טבלה135[[#This Row],[מקס קבוע]]),טבלה135[[#This Row],[מקס קבוע]])</f>
        <v>32</v>
      </c>
      <c r="I88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קבוע]]&lt;&gt;E882,1,I882+1),0))</f>
        <v>0</v>
      </c>
      <c r="J883">
        <f>IF(AND(טבלה135[[#This Row],[CycleNumber]]&lt;B884,טבלה135[[#This Row],[מקס קבוע]]&lt;&gt;""),IF(OR(טבלה135[[#This Row],[מספר סטייה]]&lt;I884,AND(טבלה135[[#This Row],[מספר סטייה]]=3,I884=1)),0,1),"")</f>
        <v>1</v>
      </c>
      <c r="K883">
        <f>IF(טבלה135[[#This Row],[מקס קבוע]]&lt;&gt;"",טבלה135[[#This Row],[מקסימום]]-טבלה135[[#This Row],[מינימום]],"")</f>
        <v>6</v>
      </c>
      <c r="L883">
        <f>IF(IFERROR(LOOKUP(טבלה135[[#This Row],[ClientID]],פיבוט!$A$4:$A$121),FALSE)=טבלה135[[#This Row],[ClientID]],1,0)</f>
        <v>1</v>
      </c>
      <c r="M883" t="str">
        <f>IF(OR(טבלה135[[#This Row],[ClientID]]=A884),"",1)</f>
        <v/>
      </c>
      <c r="N883" s="3" t="str">
        <f>IF(טבלה135[[#This Row],[טווח]]&lt;&gt;K882,טבלה135[[#This Row],[טווח]],"")</f>
        <v/>
      </c>
      <c r="O883" s="3" t="str">
        <f>IF(טבלה135[[#This Row],[מניית טווחים]]&lt;&gt;"",IF(OR(30&gt;טבלה135[[#This Row],[מקסימום]],30&lt;טבלה135[[#This Row],[מינימום]]),0,1),"")</f>
        <v/>
      </c>
    </row>
    <row r="884" spans="1:15" x14ac:dyDescent="0.25">
      <c r="A884" t="s">
        <v>80</v>
      </c>
      <c r="B884">
        <v>5</v>
      </c>
      <c r="C884">
        <v>26</v>
      </c>
      <c r="D884">
        <f>טבלה135[[#This Row],[LengthofCycle]]+1</f>
        <v>27</v>
      </c>
      <c r="E884">
        <f>IF(טבלה135[[#This Row],[CycleNumber]]&lt;3,"",IF(טבלה135[[#This Row],[CycleNumber]]=3,MIN(D882:D884),IF(I883=3,MIN(D881:D883),E883)))</f>
        <v>26</v>
      </c>
      <c r="F884">
        <f>IF(טבלה135[[#This Row],[CycleNumber]]&lt;3,"",IF(טבלה135[[#This Row],[CycleNumber]]=3,MAX(D882:D884),IF(I883=3,MAX(D881:D883),F883)))</f>
        <v>32</v>
      </c>
      <c r="G884">
        <f>IF(OR(טבלה135[[#This Row],[CycleNumber]]&gt;B885,B885=""),IF(טבלה135[[#This Row],[מספר סטייה]]=3,MIN(D882:D884),טבלה135[[#This Row],[מינ קבוע]]),טבלה135[[#This Row],[מינ קבוע]])</f>
        <v>26</v>
      </c>
      <c r="H884">
        <f>IF(OR(טבלה135[[#This Row],[CycleNumber]]&gt;B885,B885=""),IF(טבלה135[[#This Row],[מספר סטייה]]=3,MAX(D882:D884),טבלה135[[#This Row],[מקס קבוע]]),טבלה135[[#This Row],[מקס קבוע]])</f>
        <v>32</v>
      </c>
      <c r="I88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קבוע]]&lt;&gt;E883,1,I883+1),0))</f>
        <v>0</v>
      </c>
      <c r="J884">
        <f>IF(AND(טבלה135[[#This Row],[CycleNumber]]&lt;B885,טבלה135[[#This Row],[מקס קבוע]]&lt;&gt;""),IF(OR(טבלה135[[#This Row],[מספר סטייה]]&lt;I885,AND(טבלה135[[#This Row],[מספר סטייה]]=3,I885=1)),0,1),"")</f>
        <v>1</v>
      </c>
      <c r="K884">
        <f>IF(טבלה135[[#This Row],[מקס קבוע]]&lt;&gt;"",טבלה135[[#This Row],[מקסימום]]-טבלה135[[#This Row],[מינימום]],"")</f>
        <v>6</v>
      </c>
      <c r="L884">
        <f>IF(IFERROR(LOOKUP(טבלה135[[#This Row],[ClientID]],פיבוט!$A$4:$A$121),FALSE)=טבלה135[[#This Row],[ClientID]],1,0)</f>
        <v>1</v>
      </c>
      <c r="M884" t="str">
        <f>IF(OR(טבלה135[[#This Row],[ClientID]]=A885),"",1)</f>
        <v/>
      </c>
      <c r="N884" s="3" t="str">
        <f>IF(טבלה135[[#This Row],[טווח]]&lt;&gt;K883,טבלה135[[#This Row],[טווח]],"")</f>
        <v/>
      </c>
      <c r="O884" s="3" t="str">
        <f>IF(טבלה135[[#This Row],[מניית טווחים]]&lt;&gt;"",IF(OR(30&gt;טבלה135[[#This Row],[מקסימום]],30&lt;טבלה135[[#This Row],[מינימום]]),0,1),"")</f>
        <v/>
      </c>
    </row>
    <row r="885" spans="1:15" x14ac:dyDescent="0.25">
      <c r="A885" t="s">
        <v>80</v>
      </c>
      <c r="B885">
        <v>6</v>
      </c>
      <c r="C885">
        <v>27</v>
      </c>
      <c r="D885">
        <f>טבלה135[[#This Row],[LengthofCycle]]+1</f>
        <v>28</v>
      </c>
      <c r="E885">
        <f>IF(טבלה135[[#This Row],[CycleNumber]]&lt;3,"",IF(טבלה135[[#This Row],[CycleNumber]]=3,MIN(D883:D885),IF(I884=3,MIN(D882:D884),E884)))</f>
        <v>26</v>
      </c>
      <c r="F885">
        <f>IF(טבלה135[[#This Row],[CycleNumber]]&lt;3,"",IF(טבלה135[[#This Row],[CycleNumber]]=3,MAX(D883:D885),IF(I884=3,MAX(D882:D884),F884)))</f>
        <v>32</v>
      </c>
      <c r="G885">
        <f>IF(OR(טבלה135[[#This Row],[CycleNumber]]&gt;B886,B886=""),IF(טבלה135[[#This Row],[מספר סטייה]]=3,MIN(D883:D885),טבלה135[[#This Row],[מינ קבוע]]),טבלה135[[#This Row],[מינ קבוע]])</f>
        <v>26</v>
      </c>
      <c r="H885">
        <f>IF(OR(טבלה135[[#This Row],[CycleNumber]]&gt;B886,B886=""),IF(טבלה135[[#This Row],[מספר סטייה]]=3,MAX(D883:D885),טבלה135[[#This Row],[מקס קבוע]]),טבלה135[[#This Row],[מקס קבוע]])</f>
        <v>32</v>
      </c>
      <c r="I88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קבוע]]&lt;&gt;E884,1,I884+1),0))</f>
        <v>0</v>
      </c>
      <c r="J885">
        <f>IF(AND(טבלה135[[#This Row],[CycleNumber]]&lt;B886,טבלה135[[#This Row],[מקס קבוע]]&lt;&gt;""),IF(OR(טבלה135[[#This Row],[מספר סטייה]]&lt;I886,AND(טבלה135[[#This Row],[מספר סטייה]]=3,I886=1)),0,1),"")</f>
        <v>1</v>
      </c>
      <c r="K885">
        <f>IF(טבלה135[[#This Row],[מקס קבוע]]&lt;&gt;"",טבלה135[[#This Row],[מקסימום]]-טבלה135[[#This Row],[מינימום]],"")</f>
        <v>6</v>
      </c>
      <c r="L885">
        <f>IF(IFERROR(LOOKUP(טבלה135[[#This Row],[ClientID]],פיבוט!$A$4:$A$121),FALSE)=טבלה135[[#This Row],[ClientID]],1,0)</f>
        <v>1</v>
      </c>
      <c r="M885" t="str">
        <f>IF(OR(טבלה135[[#This Row],[ClientID]]=A886),"",1)</f>
        <v/>
      </c>
      <c r="N885" s="3" t="str">
        <f>IF(טבלה135[[#This Row],[טווח]]&lt;&gt;K884,טבלה135[[#This Row],[טווח]],"")</f>
        <v/>
      </c>
      <c r="O885" s="3" t="str">
        <f>IF(טבלה135[[#This Row],[מניית טווחים]]&lt;&gt;"",IF(OR(30&gt;טבלה135[[#This Row],[מקסימום]],30&lt;טבלה135[[#This Row],[מינימום]]),0,1),"")</f>
        <v/>
      </c>
    </row>
    <row r="886" spans="1:15" x14ac:dyDescent="0.25">
      <c r="A886" t="s">
        <v>80</v>
      </c>
      <c r="B886">
        <v>7</v>
      </c>
      <c r="C886">
        <v>28</v>
      </c>
      <c r="D886">
        <f>טבלה135[[#This Row],[LengthofCycle]]+1</f>
        <v>29</v>
      </c>
      <c r="E886">
        <f>IF(טבלה135[[#This Row],[CycleNumber]]&lt;3,"",IF(טבלה135[[#This Row],[CycleNumber]]=3,MIN(D884:D886),IF(I885=3,MIN(D883:D885),E885)))</f>
        <v>26</v>
      </c>
      <c r="F886">
        <f>IF(טבלה135[[#This Row],[CycleNumber]]&lt;3,"",IF(טבלה135[[#This Row],[CycleNumber]]=3,MAX(D884:D886),IF(I885=3,MAX(D883:D885),F885)))</f>
        <v>32</v>
      </c>
      <c r="G886">
        <f>IF(OR(טבלה135[[#This Row],[CycleNumber]]&gt;B887,B887=""),IF(טבלה135[[#This Row],[מספר סטייה]]=3,MIN(D884:D886),טבלה135[[#This Row],[מינ קבוע]]),טבלה135[[#This Row],[מינ קבוע]])</f>
        <v>26</v>
      </c>
      <c r="H886">
        <f>IF(OR(טבלה135[[#This Row],[CycleNumber]]&gt;B887,B887=""),IF(טבלה135[[#This Row],[מספר סטייה]]=3,MAX(D884:D886),טבלה135[[#This Row],[מקס קבוע]]),טבלה135[[#This Row],[מקס קבוע]])</f>
        <v>32</v>
      </c>
      <c r="I88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קבוע]]&lt;&gt;E885,1,I885+1),0))</f>
        <v>0</v>
      </c>
      <c r="J886">
        <f>IF(AND(טבלה135[[#This Row],[CycleNumber]]&lt;B887,טבלה135[[#This Row],[מקס קבוע]]&lt;&gt;""),IF(OR(טבלה135[[#This Row],[מספר סטייה]]&lt;I887,AND(טבלה135[[#This Row],[מספר סטייה]]=3,I887=1)),0,1),"")</f>
        <v>1</v>
      </c>
      <c r="K886">
        <f>IF(טבלה135[[#This Row],[מקס קבוע]]&lt;&gt;"",טבלה135[[#This Row],[מקסימום]]-טבלה135[[#This Row],[מינימום]],"")</f>
        <v>6</v>
      </c>
      <c r="L886">
        <f>IF(IFERROR(LOOKUP(טבלה135[[#This Row],[ClientID]],פיבוט!$A$4:$A$121),FALSE)=טבלה135[[#This Row],[ClientID]],1,0)</f>
        <v>1</v>
      </c>
      <c r="M886" t="str">
        <f>IF(OR(טבלה135[[#This Row],[ClientID]]=A887),"",1)</f>
        <v/>
      </c>
      <c r="N886" s="3" t="str">
        <f>IF(טבלה135[[#This Row],[טווח]]&lt;&gt;K885,טבלה135[[#This Row],[טווח]],"")</f>
        <v/>
      </c>
      <c r="O886" s="3" t="str">
        <f>IF(טבלה135[[#This Row],[מניית טווחים]]&lt;&gt;"",IF(OR(30&gt;טבלה135[[#This Row],[מקסימום]],30&lt;טבלה135[[#This Row],[מינימום]]),0,1),"")</f>
        <v/>
      </c>
    </row>
    <row r="887" spans="1:15" x14ac:dyDescent="0.25">
      <c r="A887" t="s">
        <v>80</v>
      </c>
      <c r="B887">
        <v>8</v>
      </c>
      <c r="C887">
        <v>25</v>
      </c>
      <c r="D887">
        <f>טבלה135[[#This Row],[LengthofCycle]]+1</f>
        <v>26</v>
      </c>
      <c r="E887">
        <f>IF(טבלה135[[#This Row],[CycleNumber]]&lt;3,"",IF(טבלה135[[#This Row],[CycleNumber]]=3,MIN(D885:D887),IF(I886=3,MIN(D884:D886),E886)))</f>
        <v>26</v>
      </c>
      <c r="F887">
        <f>IF(טבלה135[[#This Row],[CycleNumber]]&lt;3,"",IF(טבלה135[[#This Row],[CycleNumber]]=3,MAX(D885:D887),IF(I886=3,MAX(D884:D886),F886)))</f>
        <v>32</v>
      </c>
      <c r="G887">
        <f>IF(OR(טבלה135[[#This Row],[CycleNumber]]&gt;B888,B888=""),IF(טבלה135[[#This Row],[מספר סטייה]]=3,MIN(D885:D887),טבלה135[[#This Row],[מינ קבוע]]),טבלה135[[#This Row],[מינ קבוע]])</f>
        <v>26</v>
      </c>
      <c r="H887">
        <f>IF(OR(טבלה135[[#This Row],[CycleNumber]]&gt;B888,B888=""),IF(טבלה135[[#This Row],[מספר סטייה]]=3,MAX(D885:D887),טבלה135[[#This Row],[מקס קבוע]]),טבלה135[[#This Row],[מקס קבוע]])</f>
        <v>32</v>
      </c>
      <c r="I88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קבוע]]&lt;&gt;E886,1,I886+1),0))</f>
        <v>0</v>
      </c>
      <c r="J887">
        <f>IF(AND(טבלה135[[#This Row],[CycleNumber]]&lt;B888,טבלה135[[#This Row],[מקס קבוע]]&lt;&gt;""),IF(OR(טבלה135[[#This Row],[מספר סטייה]]&lt;I888,AND(טבלה135[[#This Row],[מספר סטייה]]=3,I888=1)),0,1),"")</f>
        <v>1</v>
      </c>
      <c r="K887">
        <f>IF(טבלה135[[#This Row],[מקס קבוע]]&lt;&gt;"",טבלה135[[#This Row],[מקסימום]]-טבלה135[[#This Row],[מינימום]],"")</f>
        <v>6</v>
      </c>
      <c r="L887">
        <f>IF(IFERROR(LOOKUP(טבלה135[[#This Row],[ClientID]],פיבוט!$A$4:$A$121),FALSE)=טבלה135[[#This Row],[ClientID]],1,0)</f>
        <v>1</v>
      </c>
      <c r="M887" t="str">
        <f>IF(OR(טבלה135[[#This Row],[ClientID]]=A888),"",1)</f>
        <v/>
      </c>
      <c r="N887" s="3" t="str">
        <f>IF(טבלה135[[#This Row],[טווח]]&lt;&gt;K886,טבלה135[[#This Row],[טווח]],"")</f>
        <v/>
      </c>
      <c r="O887" s="3" t="str">
        <f>IF(טבלה135[[#This Row],[מניית טווחים]]&lt;&gt;"",IF(OR(30&gt;טבלה135[[#This Row],[מקסימום]],30&lt;טבלה135[[#This Row],[מינימום]]),0,1),"")</f>
        <v/>
      </c>
    </row>
    <row r="888" spans="1:15" x14ac:dyDescent="0.25">
      <c r="A888" t="s">
        <v>80</v>
      </c>
      <c r="B888">
        <v>9</v>
      </c>
      <c r="C888">
        <v>27</v>
      </c>
      <c r="D888">
        <f>טבלה135[[#This Row],[LengthofCycle]]+1</f>
        <v>28</v>
      </c>
      <c r="E888">
        <f>IF(טבלה135[[#This Row],[CycleNumber]]&lt;3,"",IF(טבלה135[[#This Row],[CycleNumber]]=3,MIN(D886:D888),IF(I887=3,MIN(D885:D887),E887)))</f>
        <v>26</v>
      </c>
      <c r="F888">
        <f>IF(טבלה135[[#This Row],[CycleNumber]]&lt;3,"",IF(טבלה135[[#This Row],[CycleNumber]]=3,MAX(D886:D888),IF(I887=3,MAX(D885:D887),F887)))</f>
        <v>32</v>
      </c>
      <c r="G888">
        <f>IF(OR(טבלה135[[#This Row],[CycleNumber]]&gt;B889,B889=""),IF(טבלה135[[#This Row],[מספר סטייה]]=3,MIN(D886:D888),טבלה135[[#This Row],[מינ קבוע]]),טבלה135[[#This Row],[מינ קבוע]])</f>
        <v>26</v>
      </c>
      <c r="H888">
        <f>IF(OR(טבלה135[[#This Row],[CycleNumber]]&gt;B889,B889=""),IF(טבלה135[[#This Row],[מספר סטייה]]=3,MAX(D886:D888),טבלה135[[#This Row],[מקס קבוע]]),טבלה135[[#This Row],[מקס קבוע]])</f>
        <v>32</v>
      </c>
      <c r="I88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קבוע]]&lt;&gt;E887,1,I887+1),0))</f>
        <v>0</v>
      </c>
      <c r="J888">
        <f>IF(AND(טבלה135[[#This Row],[CycleNumber]]&lt;B889,טבלה135[[#This Row],[מקס קבוע]]&lt;&gt;""),IF(OR(טבלה135[[#This Row],[מספר סטייה]]&lt;I889,AND(טבלה135[[#This Row],[מספר סטייה]]=3,I889=1)),0,1),"")</f>
        <v>1</v>
      </c>
      <c r="K888">
        <f>IF(טבלה135[[#This Row],[מקס קבוע]]&lt;&gt;"",טבלה135[[#This Row],[מקסימום]]-טבלה135[[#This Row],[מינימום]],"")</f>
        <v>6</v>
      </c>
      <c r="L888">
        <f>IF(IFERROR(LOOKUP(טבלה135[[#This Row],[ClientID]],פיבוט!$A$4:$A$121),FALSE)=טבלה135[[#This Row],[ClientID]],1,0)</f>
        <v>1</v>
      </c>
      <c r="M888" t="str">
        <f>IF(OR(טבלה135[[#This Row],[ClientID]]=A889),"",1)</f>
        <v/>
      </c>
      <c r="N888" s="3" t="str">
        <f>IF(טבלה135[[#This Row],[טווח]]&lt;&gt;K887,טבלה135[[#This Row],[טווח]],"")</f>
        <v/>
      </c>
      <c r="O888" s="3" t="str">
        <f>IF(טבלה135[[#This Row],[מניית טווחים]]&lt;&gt;"",IF(OR(30&gt;טבלה135[[#This Row],[מקסימום]],30&lt;טבלה135[[#This Row],[מינימום]]),0,1),"")</f>
        <v/>
      </c>
    </row>
    <row r="889" spans="1:15" x14ac:dyDescent="0.25">
      <c r="A889" t="s">
        <v>80</v>
      </c>
      <c r="B889">
        <v>10</v>
      </c>
      <c r="C889">
        <v>25</v>
      </c>
      <c r="D889">
        <f>טבלה135[[#This Row],[LengthofCycle]]+1</f>
        <v>26</v>
      </c>
      <c r="E889">
        <f>IF(טבלה135[[#This Row],[CycleNumber]]&lt;3,"",IF(טבלה135[[#This Row],[CycleNumber]]=3,MIN(D887:D889),IF(I888=3,MIN(D886:D888),E888)))</f>
        <v>26</v>
      </c>
      <c r="F889">
        <f>IF(טבלה135[[#This Row],[CycleNumber]]&lt;3,"",IF(טבלה135[[#This Row],[CycleNumber]]=3,MAX(D887:D889),IF(I888=3,MAX(D886:D888),F888)))</f>
        <v>32</v>
      </c>
      <c r="G889">
        <f>IF(OR(טבלה135[[#This Row],[CycleNumber]]&gt;B890,B890=""),IF(טבלה135[[#This Row],[מספר סטייה]]=3,MIN(D887:D889),טבלה135[[#This Row],[מינ קבוע]]),טבלה135[[#This Row],[מינ קבוע]])</f>
        <v>26</v>
      </c>
      <c r="H889">
        <f>IF(OR(טבלה135[[#This Row],[CycleNumber]]&gt;B890,B890=""),IF(טבלה135[[#This Row],[מספר סטייה]]=3,MAX(D887:D889),טבלה135[[#This Row],[מקס קבוע]]),טבלה135[[#This Row],[מקס קבוע]])</f>
        <v>32</v>
      </c>
      <c r="I88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קבוע]]&lt;&gt;E888,1,I888+1),0))</f>
        <v>0</v>
      </c>
      <c r="J889">
        <f>IF(AND(טבלה135[[#This Row],[CycleNumber]]&lt;B890,טבלה135[[#This Row],[מקס קבוע]]&lt;&gt;""),IF(OR(טבלה135[[#This Row],[מספר סטייה]]&lt;I890,AND(טבלה135[[#This Row],[מספר סטייה]]=3,I890=1)),0,1),"")</f>
        <v>1</v>
      </c>
      <c r="K889">
        <f>IF(טבלה135[[#This Row],[מקס קבוע]]&lt;&gt;"",טבלה135[[#This Row],[מקסימום]]-טבלה135[[#This Row],[מינימום]],"")</f>
        <v>6</v>
      </c>
      <c r="L889">
        <f>IF(IFERROR(LOOKUP(טבלה135[[#This Row],[ClientID]],פיבוט!$A$4:$A$121),FALSE)=טבלה135[[#This Row],[ClientID]],1,0)</f>
        <v>1</v>
      </c>
      <c r="M889" t="str">
        <f>IF(OR(טבלה135[[#This Row],[ClientID]]=A890),"",1)</f>
        <v/>
      </c>
      <c r="N889" s="3" t="str">
        <f>IF(טבלה135[[#This Row],[טווח]]&lt;&gt;K888,טבלה135[[#This Row],[טווח]],"")</f>
        <v/>
      </c>
      <c r="O889" s="3" t="str">
        <f>IF(טבלה135[[#This Row],[מניית טווחים]]&lt;&gt;"",IF(OR(30&gt;טבלה135[[#This Row],[מקסימום]],30&lt;טבלה135[[#This Row],[מינימום]]),0,1),"")</f>
        <v/>
      </c>
    </row>
    <row r="890" spans="1:15" x14ac:dyDescent="0.25">
      <c r="A890" t="s">
        <v>80</v>
      </c>
      <c r="B890">
        <v>11</v>
      </c>
      <c r="C890">
        <v>27</v>
      </c>
      <c r="D890">
        <f>טבלה135[[#This Row],[LengthofCycle]]+1</f>
        <v>28</v>
      </c>
      <c r="E890">
        <f>IF(טבלה135[[#This Row],[CycleNumber]]&lt;3,"",IF(טבלה135[[#This Row],[CycleNumber]]=3,MIN(D888:D890),IF(I889=3,MIN(D887:D889),E889)))</f>
        <v>26</v>
      </c>
      <c r="F890">
        <f>IF(טבלה135[[#This Row],[CycleNumber]]&lt;3,"",IF(טבלה135[[#This Row],[CycleNumber]]=3,MAX(D888:D890),IF(I889=3,MAX(D887:D889),F889)))</f>
        <v>32</v>
      </c>
      <c r="G890">
        <f>IF(OR(טבלה135[[#This Row],[CycleNumber]]&gt;B891,B891=""),IF(טבלה135[[#This Row],[מספר סטייה]]=3,MIN(D888:D890),טבלה135[[#This Row],[מינ קבוע]]),טבלה135[[#This Row],[מינ קבוע]])</f>
        <v>26</v>
      </c>
      <c r="H890">
        <f>IF(OR(טבלה135[[#This Row],[CycleNumber]]&gt;B891,B891=""),IF(טבלה135[[#This Row],[מספר סטייה]]=3,MAX(D888:D890),טבלה135[[#This Row],[מקס קבוע]]),טבלה135[[#This Row],[מקס קבוע]])</f>
        <v>32</v>
      </c>
      <c r="I89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קבוע]]&lt;&gt;E889,1,I889+1),0))</f>
        <v>0</v>
      </c>
      <c r="J890">
        <f>IF(AND(טבלה135[[#This Row],[CycleNumber]]&lt;B891,טבלה135[[#This Row],[מקס קבוע]]&lt;&gt;""),IF(OR(טבלה135[[#This Row],[מספר סטייה]]&lt;I891,AND(טבלה135[[#This Row],[מספר סטייה]]=3,I891=1)),0,1),"")</f>
        <v>1</v>
      </c>
      <c r="K890">
        <f>IF(טבלה135[[#This Row],[מקס קבוע]]&lt;&gt;"",טבלה135[[#This Row],[מקסימום]]-טבלה135[[#This Row],[מינימום]],"")</f>
        <v>6</v>
      </c>
      <c r="L890">
        <f>IF(IFERROR(LOOKUP(טבלה135[[#This Row],[ClientID]],פיבוט!$A$4:$A$121),FALSE)=טבלה135[[#This Row],[ClientID]],1,0)</f>
        <v>1</v>
      </c>
      <c r="M890" t="str">
        <f>IF(OR(טבלה135[[#This Row],[ClientID]]=A891),"",1)</f>
        <v/>
      </c>
      <c r="N890" s="3" t="str">
        <f>IF(טבלה135[[#This Row],[טווח]]&lt;&gt;K889,טבלה135[[#This Row],[טווח]],"")</f>
        <v/>
      </c>
      <c r="O890" s="3" t="str">
        <f>IF(טבלה135[[#This Row],[מניית טווחים]]&lt;&gt;"",IF(OR(30&gt;טבלה135[[#This Row],[מקסימום]],30&lt;טבלה135[[#This Row],[מינימום]]),0,1),"")</f>
        <v/>
      </c>
    </row>
    <row r="891" spans="1:15" x14ac:dyDescent="0.25">
      <c r="A891" t="s">
        <v>80</v>
      </c>
      <c r="B891">
        <v>12</v>
      </c>
      <c r="C891">
        <v>26</v>
      </c>
      <c r="D891">
        <f>טבלה135[[#This Row],[LengthofCycle]]+1</f>
        <v>27</v>
      </c>
      <c r="E891">
        <f>IF(טבלה135[[#This Row],[CycleNumber]]&lt;3,"",IF(טבלה135[[#This Row],[CycleNumber]]=3,MIN(D889:D891),IF(I890=3,MIN(D888:D890),E890)))</f>
        <v>26</v>
      </c>
      <c r="F891">
        <f>IF(טבלה135[[#This Row],[CycleNumber]]&lt;3,"",IF(טבלה135[[#This Row],[CycleNumber]]=3,MAX(D889:D891),IF(I890=3,MAX(D888:D890),F890)))</f>
        <v>32</v>
      </c>
      <c r="G891">
        <f>IF(OR(טבלה135[[#This Row],[CycleNumber]]&gt;B892,B892=""),IF(טבלה135[[#This Row],[מספר סטייה]]=3,MIN(D889:D891),טבלה135[[#This Row],[מינ קבוע]]),טבלה135[[#This Row],[מינ קבוע]])</f>
        <v>26</v>
      </c>
      <c r="H891">
        <f>IF(OR(טבלה135[[#This Row],[CycleNumber]]&gt;B892,B892=""),IF(טבלה135[[#This Row],[מספר סטייה]]=3,MAX(D889:D891),טבלה135[[#This Row],[מקס קבוע]]),טבלה135[[#This Row],[מקס קבוע]])</f>
        <v>32</v>
      </c>
      <c r="I89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קבוע]]&lt;&gt;E890,1,I890+1),0))</f>
        <v>0</v>
      </c>
      <c r="J891">
        <f>IF(AND(טבלה135[[#This Row],[CycleNumber]]&lt;B892,טבלה135[[#This Row],[מקס קבוע]]&lt;&gt;""),IF(OR(טבלה135[[#This Row],[מספר סטייה]]&lt;I892,AND(טבלה135[[#This Row],[מספר סטייה]]=3,I892=1)),0,1),"")</f>
        <v>1</v>
      </c>
      <c r="K891">
        <f>IF(טבלה135[[#This Row],[מקס קבוע]]&lt;&gt;"",טבלה135[[#This Row],[מקסימום]]-טבלה135[[#This Row],[מינימום]],"")</f>
        <v>6</v>
      </c>
      <c r="L891">
        <f>IF(IFERROR(LOOKUP(טבלה135[[#This Row],[ClientID]],פיבוט!$A$4:$A$121),FALSE)=טבלה135[[#This Row],[ClientID]],1,0)</f>
        <v>1</v>
      </c>
      <c r="M891" t="str">
        <f>IF(OR(טבלה135[[#This Row],[ClientID]]=A892),"",1)</f>
        <v/>
      </c>
      <c r="N891" s="3" t="str">
        <f>IF(טבלה135[[#This Row],[טווח]]&lt;&gt;K890,טבלה135[[#This Row],[טווח]],"")</f>
        <v/>
      </c>
      <c r="O891" s="3" t="str">
        <f>IF(טבלה135[[#This Row],[מניית טווחים]]&lt;&gt;"",IF(OR(30&gt;טבלה135[[#This Row],[מקסימום]],30&lt;טבלה135[[#This Row],[מינימום]]),0,1),"")</f>
        <v/>
      </c>
    </row>
    <row r="892" spans="1:15" x14ac:dyDescent="0.25">
      <c r="A892" t="s">
        <v>80</v>
      </c>
      <c r="B892">
        <v>13</v>
      </c>
      <c r="C892">
        <v>30</v>
      </c>
      <c r="D892">
        <f>טבלה135[[#This Row],[LengthofCycle]]+1</f>
        <v>31</v>
      </c>
      <c r="E892">
        <f>IF(טבלה135[[#This Row],[CycleNumber]]&lt;3,"",IF(טבלה135[[#This Row],[CycleNumber]]=3,MIN(D890:D892),IF(I891=3,MIN(D889:D891),E891)))</f>
        <v>26</v>
      </c>
      <c r="F892">
        <f>IF(טבלה135[[#This Row],[CycleNumber]]&lt;3,"",IF(טבלה135[[#This Row],[CycleNumber]]=3,MAX(D890:D892),IF(I891=3,MAX(D889:D891),F891)))</f>
        <v>32</v>
      </c>
      <c r="G892">
        <f>IF(OR(טבלה135[[#This Row],[CycleNumber]]&gt;B893,B893=""),IF(טבלה135[[#This Row],[מספר סטייה]]=3,MIN(D890:D892),טבלה135[[#This Row],[מינ קבוע]]),טבלה135[[#This Row],[מינ קבוע]])</f>
        <v>26</v>
      </c>
      <c r="H892">
        <f>IF(OR(טבלה135[[#This Row],[CycleNumber]]&gt;B893,B893=""),IF(טבלה135[[#This Row],[מספר סטייה]]=3,MAX(D890:D892),טבלה135[[#This Row],[מקס קבוע]]),טבלה135[[#This Row],[מקס קבוע]])</f>
        <v>32</v>
      </c>
      <c r="I89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קבוע]]&lt;&gt;E891,1,I891+1),0))</f>
        <v>0</v>
      </c>
      <c r="J892" t="str">
        <f>IF(AND(טבלה135[[#This Row],[CycleNumber]]&lt;B893,טבלה135[[#This Row],[מקס קבוע]]&lt;&gt;""),IF(OR(טבלה135[[#This Row],[מספר סטייה]]&lt;I893,AND(טבלה135[[#This Row],[מספר סטייה]]=3,I893=1)),0,1),"")</f>
        <v/>
      </c>
      <c r="K892">
        <f>IF(טבלה135[[#This Row],[מקס קבוע]]&lt;&gt;"",טבלה135[[#This Row],[מקסימום]]-טבלה135[[#This Row],[מינימום]],"")</f>
        <v>6</v>
      </c>
      <c r="L892">
        <f>IF(IFERROR(LOOKUP(טבלה135[[#This Row],[ClientID]],פיבוט!$A$4:$A$121),FALSE)=טבלה135[[#This Row],[ClientID]],1,0)</f>
        <v>1</v>
      </c>
      <c r="M892">
        <f>IF(OR(טבלה135[[#This Row],[ClientID]]=A893),"",1)</f>
        <v>1</v>
      </c>
      <c r="N892" s="3" t="str">
        <f>IF(טבלה135[[#This Row],[טווח]]&lt;&gt;K891,טבלה135[[#This Row],[טווח]],"")</f>
        <v/>
      </c>
      <c r="O892" s="3" t="str">
        <f>IF(טבלה135[[#This Row],[מניית טווחים]]&lt;&gt;"",IF(OR(30&gt;טבלה135[[#This Row],[מקסימום]],30&lt;טבלה135[[#This Row],[מינימום]]),0,1),"")</f>
        <v/>
      </c>
    </row>
    <row r="893" spans="1:15" x14ac:dyDescent="0.25">
      <c r="A893" t="s">
        <v>81</v>
      </c>
      <c r="B893">
        <v>1</v>
      </c>
      <c r="C893">
        <v>36</v>
      </c>
      <c r="D893">
        <f>טבלה135[[#This Row],[LengthofCycle]]+1</f>
        <v>37</v>
      </c>
      <c r="E893" t="str">
        <f>IF(טבלה135[[#This Row],[CycleNumber]]&lt;3,"",IF(טבלה135[[#This Row],[CycleNumber]]=3,MIN(D891:D893),IF(I892=3,MIN(D890:D892),E892)))</f>
        <v/>
      </c>
      <c r="F893" t="str">
        <f>IF(טבלה135[[#This Row],[CycleNumber]]&lt;3,"",IF(טבלה135[[#This Row],[CycleNumber]]=3,MAX(D891:D893),IF(I892=3,MAX(D890:D892),F892)))</f>
        <v/>
      </c>
      <c r="G893" t="str">
        <f>IF(OR(טבלה135[[#This Row],[CycleNumber]]&gt;B894,B894=""),IF(טבלה135[[#This Row],[מספר סטייה]]=3,MIN(D891:D893),טבלה135[[#This Row],[מינ קבוע]]),טבלה135[[#This Row],[מינ קבוע]])</f>
        <v/>
      </c>
      <c r="H893" t="str">
        <f>IF(OR(טבלה135[[#This Row],[CycleNumber]]&gt;B894,B894=""),IF(טבלה135[[#This Row],[מספר סטייה]]=3,MAX(D891:D893),טבלה135[[#This Row],[מקס קבוע]]),טבלה135[[#This Row],[מקס קבוע]])</f>
        <v/>
      </c>
      <c r="I89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קבוע]]&lt;&gt;E892,1,I892+1),0))</f>
        <v/>
      </c>
      <c r="J893" t="str">
        <f>IF(AND(טבלה135[[#This Row],[CycleNumber]]&lt;B894,טבלה135[[#This Row],[מקס קבוע]]&lt;&gt;""),IF(OR(טבלה135[[#This Row],[מספר סטייה]]&lt;I894,AND(טבלה135[[#This Row],[מספר סטייה]]=3,I894=1)),0,1),"")</f>
        <v/>
      </c>
      <c r="K893" t="str">
        <f>IF(טבלה135[[#This Row],[מקס קבוע]]&lt;&gt;"",טבלה135[[#This Row],[מקסימום]]-טבלה135[[#This Row],[מינימום]],"")</f>
        <v/>
      </c>
      <c r="L893">
        <f>IF(IFERROR(LOOKUP(טבלה135[[#This Row],[ClientID]],פיבוט!$A$4:$A$121),FALSE)=טבלה135[[#This Row],[ClientID]],1,0)</f>
        <v>1</v>
      </c>
      <c r="M893" t="str">
        <f>IF(OR(טבלה135[[#This Row],[ClientID]]=A894),"",1)</f>
        <v/>
      </c>
      <c r="N893" s="3" t="str">
        <f>IF(טבלה135[[#This Row],[טווח]]&lt;&gt;K892,טבלה135[[#This Row],[טווח]],"")</f>
        <v/>
      </c>
      <c r="O893" s="3" t="str">
        <f>IF(טבלה135[[#This Row],[מניית טווחים]]&lt;&gt;"",IF(OR(30&gt;טבלה135[[#This Row],[מקסימום]],30&lt;טבלה135[[#This Row],[מינימום]]),0,1),"")</f>
        <v/>
      </c>
    </row>
    <row r="894" spans="1:15" x14ac:dyDescent="0.25">
      <c r="A894" t="s">
        <v>81</v>
      </c>
      <c r="B894">
        <v>2</v>
      </c>
      <c r="C894">
        <v>29</v>
      </c>
      <c r="D894">
        <f>טבלה135[[#This Row],[LengthofCycle]]+1</f>
        <v>30</v>
      </c>
      <c r="E894" t="str">
        <f>IF(טבלה135[[#This Row],[CycleNumber]]&lt;3,"",IF(טבלה135[[#This Row],[CycleNumber]]=3,MIN(D892:D894),IF(I893=3,MIN(D891:D893),E893)))</f>
        <v/>
      </c>
      <c r="F894" t="str">
        <f>IF(טבלה135[[#This Row],[CycleNumber]]&lt;3,"",IF(טבלה135[[#This Row],[CycleNumber]]=3,MAX(D892:D894),IF(I893=3,MAX(D891:D893),F893)))</f>
        <v/>
      </c>
      <c r="G894" t="str">
        <f>IF(OR(טבלה135[[#This Row],[CycleNumber]]&gt;B895,B895=""),IF(טבלה135[[#This Row],[מספר סטייה]]=3,MIN(D892:D894),טבלה135[[#This Row],[מינ קבוע]]),טבלה135[[#This Row],[מינ קבוע]])</f>
        <v/>
      </c>
      <c r="H894" t="str">
        <f>IF(OR(טבלה135[[#This Row],[CycleNumber]]&gt;B895,B895=""),IF(טבלה135[[#This Row],[מספר סטייה]]=3,MAX(D892:D894),טבלה135[[#This Row],[מקס קבוע]]),טבלה135[[#This Row],[מקס קבוע]])</f>
        <v/>
      </c>
      <c r="I89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קבוע]]&lt;&gt;E893,1,I893+1),0))</f>
        <v/>
      </c>
      <c r="J894" t="str">
        <f>IF(AND(טבלה135[[#This Row],[CycleNumber]]&lt;B895,טבלה135[[#This Row],[מקס קבוע]]&lt;&gt;""),IF(OR(טבלה135[[#This Row],[מספר סטייה]]&lt;I895,AND(טבלה135[[#This Row],[מספר סטייה]]=3,I895=1)),0,1),"")</f>
        <v/>
      </c>
      <c r="K894" t="str">
        <f>IF(טבלה135[[#This Row],[מקס קבוע]]&lt;&gt;"",טבלה135[[#This Row],[מקסימום]]-טבלה135[[#This Row],[מינימום]],"")</f>
        <v/>
      </c>
      <c r="L894">
        <f>IF(IFERROR(LOOKUP(טבלה135[[#This Row],[ClientID]],פיבוט!$A$4:$A$121),FALSE)=טבלה135[[#This Row],[ClientID]],1,0)</f>
        <v>1</v>
      </c>
      <c r="M894" t="str">
        <f>IF(OR(טבלה135[[#This Row],[ClientID]]=A895),"",1)</f>
        <v/>
      </c>
      <c r="N894" s="3" t="str">
        <f>IF(טבלה135[[#This Row],[טווח]]&lt;&gt;K893,טבלה135[[#This Row],[טווח]],"")</f>
        <v/>
      </c>
      <c r="O894" s="3" t="str">
        <f>IF(טבלה135[[#This Row],[מניית טווחים]]&lt;&gt;"",IF(OR(30&gt;טבלה135[[#This Row],[מקסימום]],30&lt;טבלה135[[#This Row],[מינימום]]),0,1),"")</f>
        <v/>
      </c>
    </row>
    <row r="895" spans="1:15" x14ac:dyDescent="0.25">
      <c r="A895" t="s">
        <v>81</v>
      </c>
      <c r="B895">
        <v>3</v>
      </c>
      <c r="C895">
        <v>32</v>
      </c>
      <c r="D895">
        <f>טבלה135[[#This Row],[LengthofCycle]]+1</f>
        <v>33</v>
      </c>
      <c r="E895">
        <f>IF(טבלה135[[#This Row],[CycleNumber]]&lt;3,"",IF(טבלה135[[#This Row],[CycleNumber]]=3,MIN(D893:D895),IF(I894=3,MIN(D892:D894),E894)))</f>
        <v>30</v>
      </c>
      <c r="F895">
        <f>IF(טבלה135[[#This Row],[CycleNumber]]&lt;3,"",IF(טבלה135[[#This Row],[CycleNumber]]=3,MAX(D893:D895),IF(I894=3,MAX(D892:D894),F894)))</f>
        <v>37</v>
      </c>
      <c r="G895">
        <f>IF(OR(טבלה135[[#This Row],[CycleNumber]]&gt;B896,B896=""),IF(טבלה135[[#This Row],[מספר סטייה]]=3,MIN(D893:D895),טבלה135[[#This Row],[מינ קבוע]]),טבלה135[[#This Row],[מינ קבוע]])</f>
        <v>30</v>
      </c>
      <c r="H895">
        <f>IF(OR(טבלה135[[#This Row],[CycleNumber]]&gt;B896,B896=""),IF(טבלה135[[#This Row],[מספר סטייה]]=3,MAX(D893:D895),טבלה135[[#This Row],[מקס קבוע]]),טבלה135[[#This Row],[מקס קבוע]])</f>
        <v>37</v>
      </c>
      <c r="I89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קבוע]]&lt;&gt;E894,1,I894+1),0))</f>
        <v>0</v>
      </c>
      <c r="J895">
        <f>IF(AND(טבלה135[[#This Row],[CycleNumber]]&lt;B896,טבלה135[[#This Row],[מקס קבוע]]&lt;&gt;""),IF(OR(טבלה135[[#This Row],[מספר סטייה]]&lt;I896,AND(טבלה135[[#This Row],[מספר סטייה]]=3,I896=1)),0,1),"")</f>
        <v>1</v>
      </c>
      <c r="K895">
        <f>IF(טבלה135[[#This Row],[מקס קבוע]]&lt;&gt;"",טבלה135[[#This Row],[מקסימום]]-טבלה135[[#This Row],[מינימום]],"")</f>
        <v>7</v>
      </c>
      <c r="L895">
        <f>IF(IFERROR(LOOKUP(טבלה135[[#This Row],[ClientID]],פיבוט!$A$4:$A$121),FALSE)=טבלה135[[#This Row],[ClientID]],1,0)</f>
        <v>1</v>
      </c>
      <c r="M895" t="str">
        <f>IF(OR(טבלה135[[#This Row],[ClientID]]=A896),"",1)</f>
        <v/>
      </c>
      <c r="N895" s="3">
        <f>IF(טבלה135[[#This Row],[טווח]]&lt;&gt;K894,טבלה135[[#This Row],[טווח]],"")</f>
        <v>7</v>
      </c>
      <c r="O895" s="3">
        <f>IF(טבלה135[[#This Row],[מניית טווחים]]&lt;&gt;"",IF(OR(30&gt;טבלה135[[#This Row],[מקסימום]],30&lt;טבלה135[[#This Row],[מינימום]]),0,1),"")</f>
        <v>1</v>
      </c>
    </row>
    <row r="896" spans="1:15" x14ac:dyDescent="0.25">
      <c r="A896" t="s">
        <v>81</v>
      </c>
      <c r="B896">
        <v>4</v>
      </c>
      <c r="C896">
        <v>32</v>
      </c>
      <c r="D896">
        <f>טבלה135[[#This Row],[LengthofCycle]]+1</f>
        <v>33</v>
      </c>
      <c r="E896">
        <f>IF(טבלה135[[#This Row],[CycleNumber]]&lt;3,"",IF(טבלה135[[#This Row],[CycleNumber]]=3,MIN(D894:D896),IF(I895=3,MIN(D893:D895),E895)))</f>
        <v>30</v>
      </c>
      <c r="F896">
        <f>IF(טבלה135[[#This Row],[CycleNumber]]&lt;3,"",IF(טבלה135[[#This Row],[CycleNumber]]=3,MAX(D894:D896),IF(I895=3,MAX(D893:D895),F895)))</f>
        <v>37</v>
      </c>
      <c r="G896">
        <f>IF(OR(טבלה135[[#This Row],[CycleNumber]]&gt;B897,B897=""),IF(טבלה135[[#This Row],[מספר סטייה]]=3,MIN(D894:D896),טבלה135[[#This Row],[מינ קבוע]]),טבלה135[[#This Row],[מינ קבוע]])</f>
        <v>30</v>
      </c>
      <c r="H896">
        <f>IF(OR(טבלה135[[#This Row],[CycleNumber]]&gt;B897,B897=""),IF(טבלה135[[#This Row],[מספר סטייה]]=3,MAX(D894:D896),טבלה135[[#This Row],[מקס קבוע]]),טבלה135[[#This Row],[מקס קבוע]])</f>
        <v>37</v>
      </c>
      <c r="I89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קבוע]]&lt;&gt;E895,1,I895+1),0))</f>
        <v>0</v>
      </c>
      <c r="J896">
        <f>IF(AND(טבלה135[[#This Row],[CycleNumber]]&lt;B897,טבלה135[[#This Row],[מקס קבוע]]&lt;&gt;""),IF(OR(טבלה135[[#This Row],[מספר סטייה]]&lt;I897,AND(טבלה135[[#This Row],[מספר סטייה]]=3,I897=1)),0,1),"")</f>
        <v>1</v>
      </c>
      <c r="K896">
        <f>IF(טבלה135[[#This Row],[מקס קבוע]]&lt;&gt;"",טבלה135[[#This Row],[מקסימום]]-טבלה135[[#This Row],[מינימום]],"")</f>
        <v>7</v>
      </c>
      <c r="L896">
        <f>IF(IFERROR(LOOKUP(טבלה135[[#This Row],[ClientID]],פיבוט!$A$4:$A$121),FALSE)=טבלה135[[#This Row],[ClientID]],1,0)</f>
        <v>1</v>
      </c>
      <c r="M896" t="str">
        <f>IF(OR(טבלה135[[#This Row],[ClientID]]=A897),"",1)</f>
        <v/>
      </c>
      <c r="N896" s="3" t="str">
        <f>IF(טבלה135[[#This Row],[טווח]]&lt;&gt;K895,טבלה135[[#This Row],[טווח]],"")</f>
        <v/>
      </c>
      <c r="O896" s="3" t="str">
        <f>IF(טבלה135[[#This Row],[מניית טווחים]]&lt;&gt;"",IF(OR(30&gt;טבלה135[[#This Row],[מקסימום]],30&lt;טבלה135[[#This Row],[מינימום]]),0,1),"")</f>
        <v/>
      </c>
    </row>
    <row r="897" spans="1:15" x14ac:dyDescent="0.25">
      <c r="A897" t="s">
        <v>81</v>
      </c>
      <c r="B897">
        <v>5</v>
      </c>
      <c r="C897">
        <v>30</v>
      </c>
      <c r="D897">
        <f>טבלה135[[#This Row],[LengthofCycle]]+1</f>
        <v>31</v>
      </c>
      <c r="E897">
        <f>IF(טבלה135[[#This Row],[CycleNumber]]&lt;3,"",IF(טבלה135[[#This Row],[CycleNumber]]=3,MIN(D895:D897),IF(I896=3,MIN(D894:D896),E896)))</f>
        <v>30</v>
      </c>
      <c r="F897">
        <f>IF(טבלה135[[#This Row],[CycleNumber]]&lt;3,"",IF(טבלה135[[#This Row],[CycleNumber]]=3,MAX(D895:D897),IF(I896=3,MAX(D894:D896),F896)))</f>
        <v>37</v>
      </c>
      <c r="G897">
        <f>IF(OR(טבלה135[[#This Row],[CycleNumber]]&gt;B898,B898=""),IF(טבלה135[[#This Row],[מספר סטייה]]=3,MIN(D895:D897),טבלה135[[#This Row],[מינ קבוע]]),טבלה135[[#This Row],[מינ קבוע]])</f>
        <v>30</v>
      </c>
      <c r="H897">
        <f>IF(OR(טבלה135[[#This Row],[CycleNumber]]&gt;B898,B898=""),IF(טבלה135[[#This Row],[מספר סטייה]]=3,MAX(D895:D897),טבלה135[[#This Row],[מקס קבוע]]),טבלה135[[#This Row],[מקס קבוע]])</f>
        <v>37</v>
      </c>
      <c r="I89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קבוע]]&lt;&gt;E896,1,I896+1),0))</f>
        <v>0</v>
      </c>
      <c r="J897">
        <f>IF(AND(טבלה135[[#This Row],[CycleNumber]]&lt;B898,טבלה135[[#This Row],[מקס קבוע]]&lt;&gt;""),IF(OR(טבלה135[[#This Row],[מספר סטייה]]&lt;I898,AND(טבלה135[[#This Row],[מספר סטייה]]=3,I898=1)),0,1),"")</f>
        <v>0</v>
      </c>
      <c r="K897">
        <f>IF(טבלה135[[#This Row],[מקס קבוע]]&lt;&gt;"",טבלה135[[#This Row],[מקסימום]]-טבלה135[[#This Row],[מינימום]],"")</f>
        <v>7</v>
      </c>
      <c r="L897">
        <f>IF(IFERROR(LOOKUP(טבלה135[[#This Row],[ClientID]],פיבוט!$A$4:$A$121),FALSE)=טבלה135[[#This Row],[ClientID]],1,0)</f>
        <v>1</v>
      </c>
      <c r="M897" t="str">
        <f>IF(OR(טבלה135[[#This Row],[ClientID]]=A898),"",1)</f>
        <v/>
      </c>
      <c r="N897" s="3" t="str">
        <f>IF(טבלה135[[#This Row],[טווח]]&lt;&gt;K896,טבלה135[[#This Row],[טווח]],"")</f>
        <v/>
      </c>
      <c r="O897" s="3" t="str">
        <f>IF(טבלה135[[#This Row],[מניית טווחים]]&lt;&gt;"",IF(OR(30&gt;טבלה135[[#This Row],[מקסימום]],30&lt;טבלה135[[#This Row],[מינימום]]),0,1),"")</f>
        <v/>
      </c>
    </row>
    <row r="898" spans="1:15" x14ac:dyDescent="0.25">
      <c r="A898" t="s">
        <v>81</v>
      </c>
      <c r="B898">
        <v>6</v>
      </c>
      <c r="C898">
        <v>37</v>
      </c>
      <c r="D898">
        <f>טבלה135[[#This Row],[LengthofCycle]]+1</f>
        <v>38</v>
      </c>
      <c r="E898">
        <f>IF(טבלה135[[#This Row],[CycleNumber]]&lt;3,"",IF(טבלה135[[#This Row],[CycleNumber]]=3,MIN(D896:D898),IF(I897=3,MIN(D895:D897),E897)))</f>
        <v>30</v>
      </c>
      <c r="F898">
        <f>IF(טבלה135[[#This Row],[CycleNumber]]&lt;3,"",IF(טבלה135[[#This Row],[CycleNumber]]=3,MAX(D896:D898),IF(I897=3,MAX(D895:D897),F897)))</f>
        <v>37</v>
      </c>
      <c r="G898">
        <f>IF(OR(טבלה135[[#This Row],[CycleNumber]]&gt;B899,B899=""),IF(טבלה135[[#This Row],[מספר סטייה]]=3,MIN(D896:D898),טבלה135[[#This Row],[מינ קבוע]]),טבלה135[[#This Row],[מינ קבוע]])</f>
        <v>30</v>
      </c>
      <c r="H898">
        <f>IF(OR(טבלה135[[#This Row],[CycleNumber]]&gt;B899,B899=""),IF(טבלה135[[#This Row],[מספר סטייה]]=3,MAX(D896:D898),טבלה135[[#This Row],[מקס קבוע]]),טבלה135[[#This Row],[מקס קבוע]])</f>
        <v>37</v>
      </c>
      <c r="I89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קבוע]]&lt;&gt;E897,1,I897+1),0))</f>
        <v>1</v>
      </c>
      <c r="J898">
        <f>IF(AND(טבלה135[[#This Row],[CycleNumber]]&lt;B899,טבלה135[[#This Row],[מקס קבוע]]&lt;&gt;""),IF(OR(טבלה135[[#This Row],[מספר סטייה]]&lt;I899,AND(טבלה135[[#This Row],[מספר סטייה]]=3,I899=1)),0,1),"")</f>
        <v>1</v>
      </c>
      <c r="K898">
        <f>IF(טבלה135[[#This Row],[מקס קבוע]]&lt;&gt;"",טבלה135[[#This Row],[מקסימום]]-טבלה135[[#This Row],[מינימום]],"")</f>
        <v>7</v>
      </c>
      <c r="L898">
        <f>IF(IFERROR(LOOKUP(טבלה135[[#This Row],[ClientID]],פיבוט!$A$4:$A$121),FALSE)=טבלה135[[#This Row],[ClientID]],1,0)</f>
        <v>1</v>
      </c>
      <c r="M898" t="str">
        <f>IF(OR(טבלה135[[#This Row],[ClientID]]=A899),"",1)</f>
        <v/>
      </c>
      <c r="N898" s="3" t="str">
        <f>IF(טבלה135[[#This Row],[טווח]]&lt;&gt;K897,טבלה135[[#This Row],[טווח]],"")</f>
        <v/>
      </c>
      <c r="O898" s="3" t="str">
        <f>IF(טבלה135[[#This Row],[מניית טווחים]]&lt;&gt;"",IF(OR(30&gt;טבלה135[[#This Row],[מקסימום]],30&lt;טבלה135[[#This Row],[מינימום]]),0,1),"")</f>
        <v/>
      </c>
    </row>
    <row r="899" spans="1:15" x14ac:dyDescent="0.25">
      <c r="A899" t="s">
        <v>81</v>
      </c>
      <c r="B899">
        <v>7</v>
      </c>
      <c r="C899">
        <v>30</v>
      </c>
      <c r="D899">
        <f>טבלה135[[#This Row],[LengthofCycle]]+1</f>
        <v>31</v>
      </c>
      <c r="E899">
        <f>IF(טבלה135[[#This Row],[CycleNumber]]&lt;3,"",IF(טבלה135[[#This Row],[CycleNumber]]=3,MIN(D897:D899),IF(I898=3,MIN(D896:D898),E898)))</f>
        <v>30</v>
      </c>
      <c r="F899">
        <f>IF(טבלה135[[#This Row],[CycleNumber]]&lt;3,"",IF(טבלה135[[#This Row],[CycleNumber]]=3,MAX(D897:D899),IF(I898=3,MAX(D896:D898),F898)))</f>
        <v>37</v>
      </c>
      <c r="G899">
        <f>IF(OR(טבלה135[[#This Row],[CycleNumber]]&gt;B900,B900=""),IF(טבלה135[[#This Row],[מספר סטייה]]=3,MIN(D897:D899),טבלה135[[#This Row],[מינ קבוע]]),טבלה135[[#This Row],[מינ קבוע]])</f>
        <v>30</v>
      </c>
      <c r="H899">
        <f>IF(OR(טבלה135[[#This Row],[CycleNumber]]&gt;B900,B900=""),IF(טבלה135[[#This Row],[מספר סטייה]]=3,MAX(D897:D899),טבלה135[[#This Row],[מקס קבוע]]),טבלה135[[#This Row],[מקס קבוע]])</f>
        <v>37</v>
      </c>
      <c r="I89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קבוע]]&lt;&gt;E898,1,I898+1),0))</f>
        <v>0</v>
      </c>
      <c r="J899">
        <f>IF(AND(טבלה135[[#This Row],[CycleNumber]]&lt;B900,טבלה135[[#This Row],[מקס קבוע]]&lt;&gt;""),IF(OR(טבלה135[[#This Row],[מספר סטייה]]&lt;I900,AND(טבלה135[[#This Row],[מספר סטייה]]=3,I900=1)),0,1),"")</f>
        <v>1</v>
      </c>
      <c r="K899">
        <f>IF(טבלה135[[#This Row],[מקס קבוע]]&lt;&gt;"",טבלה135[[#This Row],[מקסימום]]-טבלה135[[#This Row],[מינימום]],"")</f>
        <v>7</v>
      </c>
      <c r="L899">
        <f>IF(IFERROR(LOOKUP(טבלה135[[#This Row],[ClientID]],פיבוט!$A$4:$A$121),FALSE)=טבלה135[[#This Row],[ClientID]],1,0)</f>
        <v>1</v>
      </c>
      <c r="M899" t="str">
        <f>IF(OR(טבלה135[[#This Row],[ClientID]]=A900),"",1)</f>
        <v/>
      </c>
      <c r="N899" s="3" t="str">
        <f>IF(טבלה135[[#This Row],[טווח]]&lt;&gt;K898,טבלה135[[#This Row],[טווח]],"")</f>
        <v/>
      </c>
      <c r="O899" s="3" t="str">
        <f>IF(טבלה135[[#This Row],[מניית טווחים]]&lt;&gt;"",IF(OR(30&gt;טבלה135[[#This Row],[מקסימום]],30&lt;טבלה135[[#This Row],[מינימום]]),0,1),"")</f>
        <v/>
      </c>
    </row>
    <row r="900" spans="1:15" x14ac:dyDescent="0.25">
      <c r="A900" t="s">
        <v>81</v>
      </c>
      <c r="B900">
        <v>8</v>
      </c>
      <c r="C900">
        <v>29</v>
      </c>
      <c r="D900">
        <f>טבלה135[[#This Row],[LengthofCycle]]+1</f>
        <v>30</v>
      </c>
      <c r="E900">
        <f>IF(טבלה135[[#This Row],[CycleNumber]]&lt;3,"",IF(טבלה135[[#This Row],[CycleNumber]]=3,MIN(D898:D900),IF(I899=3,MIN(D897:D899),E899)))</f>
        <v>30</v>
      </c>
      <c r="F900">
        <f>IF(טבלה135[[#This Row],[CycleNumber]]&lt;3,"",IF(טבלה135[[#This Row],[CycleNumber]]=3,MAX(D898:D900),IF(I899=3,MAX(D897:D899),F899)))</f>
        <v>37</v>
      </c>
      <c r="G900">
        <f>IF(OR(טבלה135[[#This Row],[CycleNumber]]&gt;B901,B901=""),IF(טבלה135[[#This Row],[מספר סטייה]]=3,MIN(D898:D900),טבלה135[[#This Row],[מינ קבוע]]),טבלה135[[#This Row],[מינ קבוע]])</f>
        <v>30</v>
      </c>
      <c r="H900">
        <f>IF(OR(טבלה135[[#This Row],[CycleNumber]]&gt;B901,B901=""),IF(טבלה135[[#This Row],[מספר סטייה]]=3,MAX(D898:D900),טבלה135[[#This Row],[מקס קבוע]]),טבלה135[[#This Row],[מקס קבוע]])</f>
        <v>37</v>
      </c>
      <c r="I90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קבוע]]&lt;&gt;E899,1,I899+1),0))</f>
        <v>0</v>
      </c>
      <c r="J900">
        <f>IF(AND(טבלה135[[#This Row],[CycleNumber]]&lt;B901,טבלה135[[#This Row],[מקס קבוע]]&lt;&gt;""),IF(OR(טבלה135[[#This Row],[מספר סטייה]]&lt;I901,AND(טבלה135[[#This Row],[מספר סטייה]]=3,I901=1)),0,1),"")</f>
        <v>1</v>
      </c>
      <c r="K900">
        <f>IF(טבלה135[[#This Row],[מקס קבוע]]&lt;&gt;"",טבלה135[[#This Row],[מקסימום]]-טבלה135[[#This Row],[מינימום]],"")</f>
        <v>7</v>
      </c>
      <c r="L900">
        <f>IF(IFERROR(LOOKUP(טבלה135[[#This Row],[ClientID]],פיבוט!$A$4:$A$121),FALSE)=טבלה135[[#This Row],[ClientID]],1,0)</f>
        <v>1</v>
      </c>
      <c r="M900" t="str">
        <f>IF(OR(טבלה135[[#This Row],[ClientID]]=A901),"",1)</f>
        <v/>
      </c>
      <c r="N900" s="3" t="str">
        <f>IF(טבלה135[[#This Row],[טווח]]&lt;&gt;K899,טבלה135[[#This Row],[טווח]],"")</f>
        <v/>
      </c>
      <c r="O900" s="3" t="str">
        <f>IF(טבלה135[[#This Row],[מניית טווחים]]&lt;&gt;"",IF(OR(30&gt;טבלה135[[#This Row],[מקסימום]],30&lt;טבלה135[[#This Row],[מינימום]]),0,1),"")</f>
        <v/>
      </c>
    </row>
    <row r="901" spans="1:15" x14ac:dyDescent="0.25">
      <c r="A901" t="s">
        <v>81</v>
      </c>
      <c r="B901">
        <v>9</v>
      </c>
      <c r="C901">
        <v>32</v>
      </c>
      <c r="D901">
        <f>טבלה135[[#This Row],[LengthofCycle]]+1</f>
        <v>33</v>
      </c>
      <c r="E901">
        <f>IF(טבלה135[[#This Row],[CycleNumber]]&lt;3,"",IF(טבלה135[[#This Row],[CycleNumber]]=3,MIN(D899:D901),IF(I900=3,MIN(D898:D900),E900)))</f>
        <v>30</v>
      </c>
      <c r="F901">
        <f>IF(טבלה135[[#This Row],[CycleNumber]]&lt;3,"",IF(טבלה135[[#This Row],[CycleNumber]]=3,MAX(D899:D901),IF(I900=3,MAX(D898:D900),F900)))</f>
        <v>37</v>
      </c>
      <c r="G901">
        <f>IF(OR(טבלה135[[#This Row],[CycleNumber]]&gt;B902,B902=""),IF(טבלה135[[#This Row],[מספר סטייה]]=3,MIN(D899:D901),טבלה135[[#This Row],[מינ קבוע]]),טבלה135[[#This Row],[מינ קבוע]])</f>
        <v>30</v>
      </c>
      <c r="H901">
        <f>IF(OR(טבלה135[[#This Row],[CycleNumber]]&gt;B902,B902=""),IF(טבלה135[[#This Row],[מספר סטייה]]=3,MAX(D899:D901),טבלה135[[#This Row],[מקס קבוע]]),טבלה135[[#This Row],[מקס קבוע]])</f>
        <v>37</v>
      </c>
      <c r="I90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קבוע]]&lt;&gt;E900,1,I900+1),0))</f>
        <v>0</v>
      </c>
      <c r="J901">
        <f>IF(AND(טבלה135[[#This Row],[CycleNumber]]&lt;B902,טבלה135[[#This Row],[מקס קבוע]]&lt;&gt;""),IF(OR(טבלה135[[#This Row],[מספר סטייה]]&lt;I902,AND(טבלה135[[#This Row],[מספר סטייה]]=3,I902=1)),0,1),"")</f>
        <v>1</v>
      </c>
      <c r="K901">
        <f>IF(טבלה135[[#This Row],[מקס קבוע]]&lt;&gt;"",טבלה135[[#This Row],[מקסימום]]-טבלה135[[#This Row],[מינימום]],"")</f>
        <v>7</v>
      </c>
      <c r="L901">
        <f>IF(IFERROR(LOOKUP(טבלה135[[#This Row],[ClientID]],פיבוט!$A$4:$A$121),FALSE)=טבלה135[[#This Row],[ClientID]],1,0)</f>
        <v>1</v>
      </c>
      <c r="M901" t="str">
        <f>IF(OR(טבלה135[[#This Row],[ClientID]]=A902),"",1)</f>
        <v/>
      </c>
      <c r="N901" s="3" t="str">
        <f>IF(טבלה135[[#This Row],[טווח]]&lt;&gt;K900,טבלה135[[#This Row],[טווח]],"")</f>
        <v/>
      </c>
      <c r="O901" s="3" t="str">
        <f>IF(טבלה135[[#This Row],[מניית טווחים]]&lt;&gt;"",IF(OR(30&gt;טבלה135[[#This Row],[מקסימום]],30&lt;טבלה135[[#This Row],[מינימום]]),0,1),"")</f>
        <v/>
      </c>
    </row>
    <row r="902" spans="1:15" x14ac:dyDescent="0.25">
      <c r="A902" t="s">
        <v>81</v>
      </c>
      <c r="B902">
        <v>10</v>
      </c>
      <c r="C902">
        <v>31</v>
      </c>
      <c r="D902">
        <f>טבלה135[[#This Row],[LengthofCycle]]+1</f>
        <v>32</v>
      </c>
      <c r="E902">
        <f>IF(טבלה135[[#This Row],[CycleNumber]]&lt;3,"",IF(טבלה135[[#This Row],[CycleNumber]]=3,MIN(D900:D902),IF(I901=3,MIN(D899:D901),E901)))</f>
        <v>30</v>
      </c>
      <c r="F902">
        <f>IF(טבלה135[[#This Row],[CycleNumber]]&lt;3,"",IF(טבלה135[[#This Row],[CycleNumber]]=3,MAX(D900:D902),IF(I901=3,MAX(D899:D901),F901)))</f>
        <v>37</v>
      </c>
      <c r="G902">
        <f>IF(OR(טבלה135[[#This Row],[CycleNumber]]&gt;B903,B903=""),IF(טבלה135[[#This Row],[מספר סטייה]]=3,MIN(D900:D902),טבלה135[[#This Row],[מינ קבוע]]),טבלה135[[#This Row],[מינ קבוע]])</f>
        <v>30</v>
      </c>
      <c r="H902">
        <f>IF(OR(טבלה135[[#This Row],[CycleNumber]]&gt;B903,B903=""),IF(טבלה135[[#This Row],[מספר סטייה]]=3,MAX(D900:D902),טבלה135[[#This Row],[מקס קבוע]]),טבלה135[[#This Row],[מקס קבוע]])</f>
        <v>37</v>
      </c>
      <c r="I90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קבוע]]&lt;&gt;E901,1,I901+1),0))</f>
        <v>0</v>
      </c>
      <c r="J902">
        <f>IF(AND(טבלה135[[#This Row],[CycleNumber]]&lt;B903,טבלה135[[#This Row],[מקס קבוע]]&lt;&gt;""),IF(OR(טבלה135[[#This Row],[מספר סטייה]]&lt;I903,AND(טבלה135[[#This Row],[מספר סטייה]]=3,I903=1)),0,1),"")</f>
        <v>1</v>
      </c>
      <c r="K902">
        <f>IF(טבלה135[[#This Row],[מקס קבוע]]&lt;&gt;"",טבלה135[[#This Row],[מקסימום]]-טבלה135[[#This Row],[מינימום]],"")</f>
        <v>7</v>
      </c>
      <c r="L902">
        <f>IF(IFERROR(LOOKUP(טבלה135[[#This Row],[ClientID]],פיבוט!$A$4:$A$121),FALSE)=טבלה135[[#This Row],[ClientID]],1,0)</f>
        <v>1</v>
      </c>
      <c r="M902" t="str">
        <f>IF(OR(טבלה135[[#This Row],[ClientID]]=A903),"",1)</f>
        <v/>
      </c>
      <c r="N902" s="3" t="str">
        <f>IF(טבלה135[[#This Row],[טווח]]&lt;&gt;K901,טבלה135[[#This Row],[טווח]],"")</f>
        <v/>
      </c>
      <c r="O902" s="3" t="str">
        <f>IF(טבלה135[[#This Row],[מניית טווחים]]&lt;&gt;"",IF(OR(30&gt;טבלה135[[#This Row],[מקסימום]],30&lt;טבלה135[[#This Row],[מינימום]]),0,1),"")</f>
        <v/>
      </c>
    </row>
    <row r="903" spans="1:15" x14ac:dyDescent="0.25">
      <c r="A903" t="s">
        <v>81</v>
      </c>
      <c r="B903">
        <v>11</v>
      </c>
      <c r="C903">
        <v>29</v>
      </c>
      <c r="D903">
        <f>טבלה135[[#This Row],[LengthofCycle]]+1</f>
        <v>30</v>
      </c>
      <c r="E903">
        <f>IF(טבלה135[[#This Row],[CycleNumber]]&lt;3,"",IF(טבלה135[[#This Row],[CycleNumber]]=3,MIN(D901:D903),IF(I902=3,MIN(D900:D902),E902)))</f>
        <v>30</v>
      </c>
      <c r="F903">
        <f>IF(טבלה135[[#This Row],[CycleNumber]]&lt;3,"",IF(טבלה135[[#This Row],[CycleNumber]]=3,MAX(D901:D903),IF(I902=3,MAX(D900:D902),F902)))</f>
        <v>37</v>
      </c>
      <c r="G903">
        <f>IF(OR(טבלה135[[#This Row],[CycleNumber]]&gt;B904,B904=""),IF(טבלה135[[#This Row],[מספר סטייה]]=3,MIN(D901:D903),טבלה135[[#This Row],[מינ קבוע]]),טבלה135[[#This Row],[מינ קבוע]])</f>
        <v>30</v>
      </c>
      <c r="H903">
        <f>IF(OR(טבלה135[[#This Row],[CycleNumber]]&gt;B904,B904=""),IF(טבלה135[[#This Row],[מספר סטייה]]=3,MAX(D901:D903),טבלה135[[#This Row],[מקס קבוע]]),טבלה135[[#This Row],[מקס קבוע]])</f>
        <v>37</v>
      </c>
      <c r="I90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קבוע]]&lt;&gt;E902,1,I902+1),0))</f>
        <v>0</v>
      </c>
      <c r="J903">
        <f>IF(AND(טבלה135[[#This Row],[CycleNumber]]&lt;B904,טבלה135[[#This Row],[מקס קבוע]]&lt;&gt;""),IF(OR(טבלה135[[#This Row],[מספר סטייה]]&lt;I904,AND(טבלה135[[#This Row],[מספר סטייה]]=3,I904=1)),0,1),"")</f>
        <v>1</v>
      </c>
      <c r="K903">
        <f>IF(טבלה135[[#This Row],[מקס קבוע]]&lt;&gt;"",טבלה135[[#This Row],[מקסימום]]-טבלה135[[#This Row],[מינימום]],"")</f>
        <v>7</v>
      </c>
      <c r="L903">
        <f>IF(IFERROR(LOOKUP(טבלה135[[#This Row],[ClientID]],פיבוט!$A$4:$A$121),FALSE)=טבלה135[[#This Row],[ClientID]],1,0)</f>
        <v>1</v>
      </c>
      <c r="M903" t="str">
        <f>IF(OR(טבלה135[[#This Row],[ClientID]]=A904),"",1)</f>
        <v/>
      </c>
      <c r="N903" s="3" t="str">
        <f>IF(טבלה135[[#This Row],[טווח]]&lt;&gt;K902,טבלה135[[#This Row],[טווח]],"")</f>
        <v/>
      </c>
      <c r="O903" s="3" t="str">
        <f>IF(טבלה135[[#This Row],[מניית טווחים]]&lt;&gt;"",IF(OR(30&gt;טבלה135[[#This Row],[מקסימום]],30&lt;טבלה135[[#This Row],[מינימום]]),0,1),"")</f>
        <v/>
      </c>
    </row>
    <row r="904" spans="1:15" x14ac:dyDescent="0.25">
      <c r="A904" t="s">
        <v>81</v>
      </c>
      <c r="B904">
        <v>12</v>
      </c>
      <c r="C904">
        <v>30</v>
      </c>
      <c r="D904">
        <f>טבלה135[[#This Row],[LengthofCycle]]+1</f>
        <v>31</v>
      </c>
      <c r="E904">
        <f>IF(טבלה135[[#This Row],[CycleNumber]]&lt;3,"",IF(טבלה135[[#This Row],[CycleNumber]]=3,MIN(D902:D904),IF(I903=3,MIN(D901:D903),E903)))</f>
        <v>30</v>
      </c>
      <c r="F904">
        <f>IF(טבלה135[[#This Row],[CycleNumber]]&lt;3,"",IF(טבלה135[[#This Row],[CycleNumber]]=3,MAX(D902:D904),IF(I903=3,MAX(D901:D903),F903)))</f>
        <v>37</v>
      </c>
      <c r="G904">
        <f>IF(OR(טבלה135[[#This Row],[CycleNumber]]&gt;B905,B905=""),IF(טבלה135[[#This Row],[מספר סטייה]]=3,MIN(D902:D904),טבלה135[[#This Row],[מינ קבוע]]),טבלה135[[#This Row],[מינ קבוע]])</f>
        <v>30</v>
      </c>
      <c r="H904">
        <f>IF(OR(טבלה135[[#This Row],[CycleNumber]]&gt;B905,B905=""),IF(טבלה135[[#This Row],[מספר סטייה]]=3,MAX(D902:D904),טבלה135[[#This Row],[מקס קבוע]]),טבלה135[[#This Row],[מקס קבוע]])</f>
        <v>37</v>
      </c>
      <c r="I90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קבוע]]&lt;&gt;E903,1,I903+1),0))</f>
        <v>0</v>
      </c>
      <c r="J904">
        <f>IF(AND(טבלה135[[#This Row],[CycleNumber]]&lt;B905,טבלה135[[#This Row],[מקס קבוע]]&lt;&gt;""),IF(OR(טבלה135[[#This Row],[מספר סטייה]]&lt;I905,AND(טבלה135[[#This Row],[מספר סטייה]]=3,I905=1)),0,1),"")</f>
        <v>0</v>
      </c>
      <c r="K904">
        <f>IF(טבלה135[[#This Row],[מקס קבוע]]&lt;&gt;"",טבלה135[[#This Row],[מקסימום]]-טבלה135[[#This Row],[מינימום]],"")</f>
        <v>7</v>
      </c>
      <c r="L904">
        <f>IF(IFERROR(LOOKUP(טבלה135[[#This Row],[ClientID]],פיבוט!$A$4:$A$121),FALSE)=טבלה135[[#This Row],[ClientID]],1,0)</f>
        <v>1</v>
      </c>
      <c r="M904" t="str">
        <f>IF(OR(טבלה135[[#This Row],[ClientID]]=A905),"",1)</f>
        <v/>
      </c>
      <c r="N904" s="3" t="str">
        <f>IF(טבלה135[[#This Row],[טווח]]&lt;&gt;K903,טבלה135[[#This Row],[טווח]],"")</f>
        <v/>
      </c>
      <c r="O904" s="3" t="str">
        <f>IF(טבלה135[[#This Row],[מניית טווחים]]&lt;&gt;"",IF(OR(30&gt;טבלה135[[#This Row],[מקסימום]],30&lt;טבלה135[[#This Row],[מינימום]]),0,1),"")</f>
        <v/>
      </c>
    </row>
    <row r="905" spans="1:15" x14ac:dyDescent="0.25">
      <c r="A905" t="s">
        <v>81</v>
      </c>
      <c r="B905">
        <v>13</v>
      </c>
      <c r="C905">
        <v>28</v>
      </c>
      <c r="D905">
        <f>טבלה135[[#This Row],[LengthofCycle]]+1</f>
        <v>29</v>
      </c>
      <c r="E905">
        <f>IF(טבלה135[[#This Row],[CycleNumber]]&lt;3,"",IF(טבלה135[[#This Row],[CycleNumber]]=3,MIN(D903:D905),IF(I904=3,MIN(D902:D904),E904)))</f>
        <v>30</v>
      </c>
      <c r="F905">
        <f>IF(טבלה135[[#This Row],[CycleNumber]]&lt;3,"",IF(טבלה135[[#This Row],[CycleNumber]]=3,MAX(D903:D905),IF(I904=3,MAX(D902:D904),F904)))</f>
        <v>37</v>
      </c>
      <c r="G905">
        <f>IF(OR(טבלה135[[#This Row],[CycleNumber]]&gt;B906,B906=""),IF(טבלה135[[#This Row],[מספר סטייה]]=3,MIN(D903:D905),טבלה135[[#This Row],[מינ קבוע]]),טבלה135[[#This Row],[מינ קבוע]])</f>
        <v>30</v>
      </c>
      <c r="H905">
        <f>IF(OR(טבלה135[[#This Row],[CycleNumber]]&gt;B906,B906=""),IF(טבלה135[[#This Row],[מספר סטייה]]=3,MAX(D903:D905),טבלה135[[#This Row],[מקס קבוע]]),טבלה135[[#This Row],[מקס קבוע]])</f>
        <v>37</v>
      </c>
      <c r="I90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קבוע]]&lt;&gt;E904,1,I904+1),0))</f>
        <v>1</v>
      </c>
      <c r="J905">
        <f>IF(AND(טבלה135[[#This Row],[CycleNumber]]&lt;B906,טבלה135[[#This Row],[מקס קבוע]]&lt;&gt;""),IF(OR(טבלה135[[#This Row],[מספר סטייה]]&lt;I906,AND(טבלה135[[#This Row],[מספר סטייה]]=3,I906=1)),0,1),"")</f>
        <v>0</v>
      </c>
      <c r="K905">
        <f>IF(טבלה135[[#This Row],[מקס קבוע]]&lt;&gt;"",טבלה135[[#This Row],[מקסימום]]-טבלה135[[#This Row],[מינימום]],"")</f>
        <v>7</v>
      </c>
      <c r="L905">
        <f>IF(IFERROR(LOOKUP(טבלה135[[#This Row],[ClientID]],פיבוט!$A$4:$A$121),FALSE)=טבלה135[[#This Row],[ClientID]],1,0)</f>
        <v>1</v>
      </c>
      <c r="M905" t="str">
        <f>IF(OR(טבלה135[[#This Row],[ClientID]]=A906),"",1)</f>
        <v/>
      </c>
      <c r="N905" s="3" t="str">
        <f>IF(טבלה135[[#This Row],[טווח]]&lt;&gt;K904,טבלה135[[#This Row],[טווח]],"")</f>
        <v/>
      </c>
      <c r="O905" s="3" t="str">
        <f>IF(טבלה135[[#This Row],[מניית טווחים]]&lt;&gt;"",IF(OR(30&gt;טבלה135[[#This Row],[מקסימום]],30&lt;טבלה135[[#This Row],[מינימום]]),0,1),"")</f>
        <v/>
      </c>
    </row>
    <row r="906" spans="1:15" x14ac:dyDescent="0.25">
      <c r="A906" t="s">
        <v>81</v>
      </c>
      <c r="B906">
        <v>14</v>
      </c>
      <c r="C906">
        <v>28</v>
      </c>
      <c r="D906">
        <f>טבלה135[[#This Row],[LengthofCycle]]+1</f>
        <v>29</v>
      </c>
      <c r="E906">
        <f>IF(טבלה135[[#This Row],[CycleNumber]]&lt;3,"",IF(טבלה135[[#This Row],[CycleNumber]]=3,MIN(D904:D906),IF(I905=3,MIN(D903:D905),E905)))</f>
        <v>30</v>
      </c>
      <c r="F906">
        <f>IF(טבלה135[[#This Row],[CycleNumber]]&lt;3,"",IF(טבלה135[[#This Row],[CycleNumber]]=3,MAX(D904:D906),IF(I905=3,MAX(D903:D905),F905)))</f>
        <v>37</v>
      </c>
      <c r="G906">
        <f>IF(OR(טבלה135[[#This Row],[CycleNumber]]&gt;B907,B907=""),IF(טבלה135[[#This Row],[מספר סטייה]]=3,MIN(D904:D906),טבלה135[[#This Row],[מינ קבוע]]),טבלה135[[#This Row],[מינ קבוע]])</f>
        <v>30</v>
      </c>
      <c r="H906">
        <f>IF(OR(טבלה135[[#This Row],[CycleNumber]]&gt;B907,B907=""),IF(טבלה135[[#This Row],[מספר סטייה]]=3,MAX(D904:D906),טבלה135[[#This Row],[מקס קבוע]]),טבלה135[[#This Row],[מקס קבוע]])</f>
        <v>37</v>
      </c>
      <c r="I90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קבוע]]&lt;&gt;E905,1,I905+1),0))</f>
        <v>2</v>
      </c>
      <c r="J906">
        <f>IF(AND(טבלה135[[#This Row],[CycleNumber]]&lt;B907,טבלה135[[#This Row],[מקס קבוע]]&lt;&gt;""),IF(OR(טבלה135[[#This Row],[מספר סטייה]]&lt;I907,AND(טבלה135[[#This Row],[מספר סטייה]]=3,I907=1)),0,1),"")</f>
        <v>1</v>
      </c>
      <c r="K906">
        <f>IF(טבלה135[[#This Row],[מקס קבוע]]&lt;&gt;"",טבלה135[[#This Row],[מקסימום]]-טבלה135[[#This Row],[מינימום]],"")</f>
        <v>7</v>
      </c>
      <c r="L906">
        <f>IF(IFERROR(LOOKUP(טבלה135[[#This Row],[ClientID]],פיבוט!$A$4:$A$121),FALSE)=טבלה135[[#This Row],[ClientID]],1,0)</f>
        <v>1</v>
      </c>
      <c r="M906" t="str">
        <f>IF(OR(טבלה135[[#This Row],[ClientID]]=A907),"",1)</f>
        <v/>
      </c>
      <c r="N906" s="3" t="str">
        <f>IF(טבלה135[[#This Row],[טווח]]&lt;&gt;K905,טבלה135[[#This Row],[טווח]],"")</f>
        <v/>
      </c>
      <c r="O906" s="3" t="str">
        <f>IF(טבלה135[[#This Row],[מניית טווחים]]&lt;&gt;"",IF(OR(30&gt;טבלה135[[#This Row],[מקסימום]],30&lt;טבלה135[[#This Row],[מינימום]]),0,1),"")</f>
        <v/>
      </c>
    </row>
    <row r="907" spans="1:15" x14ac:dyDescent="0.25">
      <c r="A907" t="s">
        <v>81</v>
      </c>
      <c r="B907">
        <v>15</v>
      </c>
      <c r="C907">
        <v>31</v>
      </c>
      <c r="D907">
        <f>טבלה135[[#This Row],[LengthofCycle]]+1</f>
        <v>32</v>
      </c>
      <c r="E907">
        <f>IF(טבלה135[[#This Row],[CycleNumber]]&lt;3,"",IF(טבלה135[[#This Row],[CycleNumber]]=3,MIN(D905:D907),IF(I906=3,MIN(D904:D906),E906)))</f>
        <v>30</v>
      </c>
      <c r="F907">
        <f>IF(טבלה135[[#This Row],[CycleNumber]]&lt;3,"",IF(טבלה135[[#This Row],[CycleNumber]]=3,MAX(D905:D907),IF(I906=3,MAX(D904:D906),F906)))</f>
        <v>37</v>
      </c>
      <c r="G907">
        <f>IF(OR(טבלה135[[#This Row],[CycleNumber]]&gt;B908,B908=""),IF(טבלה135[[#This Row],[מספר סטייה]]=3,MIN(D905:D907),טבלה135[[#This Row],[מינ קבוע]]),טבלה135[[#This Row],[מינ קבוע]])</f>
        <v>30</v>
      </c>
      <c r="H907">
        <f>IF(OR(טבלה135[[#This Row],[CycleNumber]]&gt;B908,B908=""),IF(טבלה135[[#This Row],[מספר סטייה]]=3,MAX(D905:D907),טבלה135[[#This Row],[מקס קבוע]]),טבלה135[[#This Row],[מקס קבוע]])</f>
        <v>37</v>
      </c>
      <c r="I90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קבוע]]&lt;&gt;E906,1,I906+1),0))</f>
        <v>0</v>
      </c>
      <c r="J907">
        <f>IF(AND(טבלה135[[#This Row],[CycleNumber]]&lt;B908,טבלה135[[#This Row],[מקס קבוע]]&lt;&gt;""),IF(OR(טבלה135[[#This Row],[מספר סטייה]]&lt;I908,AND(טבלה135[[#This Row],[מספר סטייה]]=3,I908=1)),0,1),"")</f>
        <v>1</v>
      </c>
      <c r="K907">
        <f>IF(טבלה135[[#This Row],[מקס קבוע]]&lt;&gt;"",טבלה135[[#This Row],[מקסימום]]-טבלה135[[#This Row],[מינימום]],"")</f>
        <v>7</v>
      </c>
      <c r="L907">
        <f>IF(IFERROR(LOOKUP(טבלה135[[#This Row],[ClientID]],פיבוט!$A$4:$A$121),FALSE)=טבלה135[[#This Row],[ClientID]],1,0)</f>
        <v>1</v>
      </c>
      <c r="M907" t="str">
        <f>IF(OR(טבלה135[[#This Row],[ClientID]]=A908),"",1)</f>
        <v/>
      </c>
      <c r="N907" s="3" t="str">
        <f>IF(טבלה135[[#This Row],[טווח]]&lt;&gt;K906,טבלה135[[#This Row],[טווח]],"")</f>
        <v/>
      </c>
      <c r="O907" s="3" t="str">
        <f>IF(טבלה135[[#This Row],[מניית טווחים]]&lt;&gt;"",IF(OR(30&gt;טבלה135[[#This Row],[מקסימום]],30&lt;טבלה135[[#This Row],[מינימום]]),0,1),"")</f>
        <v/>
      </c>
    </row>
    <row r="908" spans="1:15" x14ac:dyDescent="0.25">
      <c r="A908" t="s">
        <v>81</v>
      </c>
      <c r="B908">
        <v>16</v>
      </c>
      <c r="C908">
        <v>31</v>
      </c>
      <c r="D908">
        <f>טבלה135[[#This Row],[LengthofCycle]]+1</f>
        <v>32</v>
      </c>
      <c r="E908">
        <f>IF(טבלה135[[#This Row],[CycleNumber]]&lt;3,"",IF(טבלה135[[#This Row],[CycleNumber]]=3,MIN(D906:D908),IF(I907=3,MIN(D905:D907),E907)))</f>
        <v>30</v>
      </c>
      <c r="F908">
        <f>IF(טבלה135[[#This Row],[CycleNumber]]&lt;3,"",IF(טבלה135[[#This Row],[CycleNumber]]=3,MAX(D906:D908),IF(I907=3,MAX(D905:D907),F907)))</f>
        <v>37</v>
      </c>
      <c r="G908">
        <f>IF(OR(טבלה135[[#This Row],[CycleNumber]]&gt;B909,B909=""),IF(טבלה135[[#This Row],[מספר סטייה]]=3,MIN(D906:D908),טבלה135[[#This Row],[מינ קבוע]]),טבלה135[[#This Row],[מינ קבוע]])</f>
        <v>30</v>
      </c>
      <c r="H908">
        <f>IF(OR(טבלה135[[#This Row],[CycleNumber]]&gt;B909,B909=""),IF(טבלה135[[#This Row],[מספר סטייה]]=3,MAX(D906:D908),טבלה135[[#This Row],[מקס קבוע]]),טבלה135[[#This Row],[מקס קבוע]])</f>
        <v>37</v>
      </c>
      <c r="I90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קבוע]]&lt;&gt;E907,1,I907+1),0))</f>
        <v>0</v>
      </c>
      <c r="J908" t="str">
        <f>IF(AND(טבלה135[[#This Row],[CycleNumber]]&lt;B909,טבלה135[[#This Row],[מקס קבוע]]&lt;&gt;""),IF(OR(טבלה135[[#This Row],[מספר סטייה]]&lt;I909,AND(טבלה135[[#This Row],[מספר סטייה]]=3,I909=1)),0,1),"")</f>
        <v/>
      </c>
      <c r="K908">
        <f>IF(טבלה135[[#This Row],[מקס קבוע]]&lt;&gt;"",טבלה135[[#This Row],[מקסימום]]-טבלה135[[#This Row],[מינימום]],"")</f>
        <v>7</v>
      </c>
      <c r="L908">
        <f>IF(IFERROR(LOOKUP(טבלה135[[#This Row],[ClientID]],פיבוט!$A$4:$A$121),FALSE)=טבלה135[[#This Row],[ClientID]],1,0)</f>
        <v>1</v>
      </c>
      <c r="M908">
        <f>IF(OR(טבלה135[[#This Row],[ClientID]]=A909),"",1)</f>
        <v>1</v>
      </c>
      <c r="N908" s="3" t="str">
        <f>IF(טבלה135[[#This Row],[טווח]]&lt;&gt;K907,טבלה135[[#This Row],[טווח]],"")</f>
        <v/>
      </c>
      <c r="O908" s="3" t="str">
        <f>IF(טבלה135[[#This Row],[מניית טווחים]]&lt;&gt;"",IF(OR(30&gt;טבלה135[[#This Row],[מקסימום]],30&lt;טבלה135[[#This Row],[מינימום]]),0,1),"")</f>
        <v/>
      </c>
    </row>
    <row r="909" spans="1:15" x14ac:dyDescent="0.25">
      <c r="A909" t="s">
        <v>83</v>
      </c>
      <c r="B909">
        <v>1</v>
      </c>
      <c r="C909">
        <v>31</v>
      </c>
      <c r="D909">
        <f>טבלה135[[#This Row],[LengthofCycle]]+1</f>
        <v>32</v>
      </c>
      <c r="E909" t="str">
        <f>IF(טבלה135[[#This Row],[CycleNumber]]&lt;3,"",IF(טבלה135[[#This Row],[CycleNumber]]=3,MIN(D907:D909),IF(I908=3,MIN(D906:D908),E908)))</f>
        <v/>
      </c>
      <c r="F909" t="str">
        <f>IF(טבלה135[[#This Row],[CycleNumber]]&lt;3,"",IF(טבלה135[[#This Row],[CycleNumber]]=3,MAX(D907:D909),IF(I908=3,MAX(D906:D908),F908)))</f>
        <v/>
      </c>
      <c r="G909" t="str">
        <f>IF(OR(טבלה135[[#This Row],[CycleNumber]]&gt;B910,B910=""),IF(טבלה135[[#This Row],[מספר סטייה]]=3,MIN(D907:D909),טבלה135[[#This Row],[מינ קבוע]]),טבלה135[[#This Row],[מינ קבוע]])</f>
        <v/>
      </c>
      <c r="H909" t="str">
        <f>IF(OR(טבלה135[[#This Row],[CycleNumber]]&gt;B910,B910=""),IF(טבלה135[[#This Row],[מספר סטייה]]=3,MAX(D907:D909),טבלה135[[#This Row],[מקס קבוע]]),טבלה135[[#This Row],[מקס קבוע]])</f>
        <v/>
      </c>
      <c r="I90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קבוע]]&lt;&gt;E908,1,I908+1),0))</f>
        <v/>
      </c>
      <c r="J909" t="str">
        <f>IF(AND(טבלה135[[#This Row],[CycleNumber]]&lt;B910,טבלה135[[#This Row],[מקס קבוע]]&lt;&gt;""),IF(OR(טבלה135[[#This Row],[מספר סטייה]]&lt;I910,AND(טבלה135[[#This Row],[מספר סטייה]]=3,I910=1)),0,1),"")</f>
        <v/>
      </c>
      <c r="K909" t="str">
        <f>IF(טבלה135[[#This Row],[מקס קבוע]]&lt;&gt;"",טבלה135[[#This Row],[מקסימום]]-טבלה135[[#This Row],[מינימום]],"")</f>
        <v/>
      </c>
      <c r="L909">
        <f>IF(IFERROR(LOOKUP(טבלה135[[#This Row],[ClientID]],פיבוט!$A$4:$A$121),FALSE)=טבלה135[[#This Row],[ClientID]],1,0)</f>
        <v>1</v>
      </c>
      <c r="M909" t="str">
        <f>IF(OR(טבלה135[[#This Row],[ClientID]]=A910),"",1)</f>
        <v/>
      </c>
      <c r="N909" s="3" t="str">
        <f>IF(טבלה135[[#This Row],[טווח]]&lt;&gt;K908,טבלה135[[#This Row],[טווח]],"")</f>
        <v/>
      </c>
      <c r="O909" s="3" t="str">
        <f>IF(טבלה135[[#This Row],[מניית טווחים]]&lt;&gt;"",IF(OR(30&gt;טבלה135[[#This Row],[מקסימום]],30&lt;טבלה135[[#This Row],[מינימום]]),0,1),"")</f>
        <v/>
      </c>
    </row>
    <row r="910" spans="1:15" x14ac:dyDescent="0.25">
      <c r="A910" t="s">
        <v>83</v>
      </c>
      <c r="B910">
        <v>2</v>
      </c>
      <c r="C910">
        <v>35</v>
      </c>
      <c r="D910">
        <f>טבלה135[[#This Row],[LengthofCycle]]+1</f>
        <v>36</v>
      </c>
      <c r="E910" t="str">
        <f>IF(טבלה135[[#This Row],[CycleNumber]]&lt;3,"",IF(טבלה135[[#This Row],[CycleNumber]]=3,MIN(D908:D910),IF(I909=3,MIN(D907:D909),E909)))</f>
        <v/>
      </c>
      <c r="F910" t="str">
        <f>IF(טבלה135[[#This Row],[CycleNumber]]&lt;3,"",IF(טבלה135[[#This Row],[CycleNumber]]=3,MAX(D908:D910),IF(I909=3,MAX(D907:D909),F909)))</f>
        <v/>
      </c>
      <c r="G910" t="str">
        <f>IF(OR(טבלה135[[#This Row],[CycleNumber]]&gt;B911,B911=""),IF(טבלה135[[#This Row],[מספר סטייה]]=3,MIN(D908:D910),טבלה135[[#This Row],[מינ קבוע]]),טבלה135[[#This Row],[מינ קבוע]])</f>
        <v/>
      </c>
      <c r="H910" t="str">
        <f>IF(OR(טבלה135[[#This Row],[CycleNumber]]&gt;B911,B911=""),IF(טבלה135[[#This Row],[מספר סטייה]]=3,MAX(D908:D910),טבלה135[[#This Row],[מקס קבוע]]),טבלה135[[#This Row],[מקס קבוע]])</f>
        <v/>
      </c>
      <c r="I91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קבוע]]&lt;&gt;E909,1,I909+1),0))</f>
        <v/>
      </c>
      <c r="J910" t="str">
        <f>IF(AND(טבלה135[[#This Row],[CycleNumber]]&lt;B911,טבלה135[[#This Row],[מקס קבוע]]&lt;&gt;""),IF(OR(טבלה135[[#This Row],[מספר סטייה]]&lt;I911,AND(טבלה135[[#This Row],[מספר סטייה]]=3,I911=1)),0,1),"")</f>
        <v/>
      </c>
      <c r="K910" t="str">
        <f>IF(טבלה135[[#This Row],[מקס קבוע]]&lt;&gt;"",טבלה135[[#This Row],[מקסימום]]-טבלה135[[#This Row],[מינימום]],"")</f>
        <v/>
      </c>
      <c r="L910">
        <f>IF(IFERROR(LOOKUP(טבלה135[[#This Row],[ClientID]],פיבוט!$A$4:$A$121),FALSE)=טבלה135[[#This Row],[ClientID]],1,0)</f>
        <v>1</v>
      </c>
      <c r="M910" t="str">
        <f>IF(OR(טבלה135[[#This Row],[ClientID]]=A911),"",1)</f>
        <v/>
      </c>
      <c r="N910" s="3" t="str">
        <f>IF(טבלה135[[#This Row],[טווח]]&lt;&gt;K909,טבלה135[[#This Row],[טווח]],"")</f>
        <v/>
      </c>
      <c r="O910" s="3" t="str">
        <f>IF(טבלה135[[#This Row],[מניית טווחים]]&lt;&gt;"",IF(OR(30&gt;טבלה135[[#This Row],[מקסימום]],30&lt;טבלה135[[#This Row],[מינימום]]),0,1),"")</f>
        <v/>
      </c>
    </row>
    <row r="911" spans="1:15" x14ac:dyDescent="0.25">
      <c r="A911" t="s">
        <v>83</v>
      </c>
      <c r="B911">
        <v>3</v>
      </c>
      <c r="C911">
        <v>34</v>
      </c>
      <c r="D911">
        <f>טבלה135[[#This Row],[LengthofCycle]]+1</f>
        <v>35</v>
      </c>
      <c r="E911">
        <f>IF(טבלה135[[#This Row],[CycleNumber]]&lt;3,"",IF(טבלה135[[#This Row],[CycleNumber]]=3,MIN(D909:D911),IF(I910=3,MIN(D908:D910),E910)))</f>
        <v>32</v>
      </c>
      <c r="F911">
        <f>IF(טבלה135[[#This Row],[CycleNumber]]&lt;3,"",IF(טבלה135[[#This Row],[CycleNumber]]=3,MAX(D909:D911),IF(I910=3,MAX(D908:D910),F910)))</f>
        <v>36</v>
      </c>
      <c r="G911">
        <f>IF(OR(טבלה135[[#This Row],[CycleNumber]]&gt;B912,B912=""),IF(טבלה135[[#This Row],[מספר סטייה]]=3,MIN(D909:D911),טבלה135[[#This Row],[מינ קבוע]]),טבלה135[[#This Row],[מינ קבוע]])</f>
        <v>32</v>
      </c>
      <c r="H911">
        <f>IF(OR(טבלה135[[#This Row],[CycleNumber]]&gt;B912,B912=""),IF(טבלה135[[#This Row],[מספר סטייה]]=3,MAX(D909:D911),טבלה135[[#This Row],[מקס קבוע]]),טבלה135[[#This Row],[מקס קבוע]])</f>
        <v>36</v>
      </c>
      <c r="I91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קבוע]]&lt;&gt;E910,1,I910+1),0))</f>
        <v>0</v>
      </c>
      <c r="J911">
        <f>IF(AND(טבלה135[[#This Row],[CycleNumber]]&lt;B912,טבלה135[[#This Row],[מקס קבוע]]&lt;&gt;""),IF(OR(טבלה135[[#This Row],[מספר סטייה]]&lt;I912,AND(טבלה135[[#This Row],[מספר סטייה]]=3,I912=1)),0,1),"")</f>
        <v>1</v>
      </c>
      <c r="K911">
        <f>IF(טבלה135[[#This Row],[מקס קבוע]]&lt;&gt;"",טבלה135[[#This Row],[מקסימום]]-טבלה135[[#This Row],[מינימום]],"")</f>
        <v>4</v>
      </c>
      <c r="L911">
        <f>IF(IFERROR(LOOKUP(טבלה135[[#This Row],[ClientID]],פיבוט!$A$4:$A$121),FALSE)=טבלה135[[#This Row],[ClientID]],1,0)</f>
        <v>1</v>
      </c>
      <c r="M911" t="str">
        <f>IF(OR(טבלה135[[#This Row],[ClientID]]=A912),"",1)</f>
        <v/>
      </c>
      <c r="N911" s="3">
        <f>IF(טבלה135[[#This Row],[טווח]]&lt;&gt;K910,טבלה135[[#This Row],[טווח]],"")</f>
        <v>4</v>
      </c>
      <c r="O911" s="3">
        <f>IF(טבלה135[[#This Row],[מניית טווחים]]&lt;&gt;"",IF(OR(30&gt;טבלה135[[#This Row],[מקסימום]],30&lt;טבלה135[[#This Row],[מינימום]]),0,1),"")</f>
        <v>0</v>
      </c>
    </row>
    <row r="912" spans="1:15" x14ac:dyDescent="0.25">
      <c r="A912" t="s">
        <v>83</v>
      </c>
      <c r="B912">
        <v>4</v>
      </c>
      <c r="C912">
        <v>32</v>
      </c>
      <c r="D912">
        <f>טבלה135[[#This Row],[LengthofCycle]]+1</f>
        <v>33</v>
      </c>
      <c r="E912">
        <f>IF(טבלה135[[#This Row],[CycleNumber]]&lt;3,"",IF(טבלה135[[#This Row],[CycleNumber]]=3,MIN(D910:D912),IF(I911=3,MIN(D909:D911),E911)))</f>
        <v>32</v>
      </c>
      <c r="F912">
        <f>IF(טבלה135[[#This Row],[CycleNumber]]&lt;3,"",IF(טבלה135[[#This Row],[CycleNumber]]=3,MAX(D910:D912),IF(I911=3,MAX(D909:D911),F911)))</f>
        <v>36</v>
      </c>
      <c r="G912">
        <f>IF(OR(טבלה135[[#This Row],[CycleNumber]]&gt;B913,B913=""),IF(טבלה135[[#This Row],[מספר סטייה]]=3,MIN(D910:D912),טבלה135[[#This Row],[מינ קבוע]]),טבלה135[[#This Row],[מינ קבוע]])</f>
        <v>32</v>
      </c>
      <c r="H912">
        <f>IF(OR(טבלה135[[#This Row],[CycleNumber]]&gt;B913,B913=""),IF(טבלה135[[#This Row],[מספר סטייה]]=3,MAX(D910:D912),טבלה135[[#This Row],[מקס קבוע]]),טבלה135[[#This Row],[מקס קבוע]])</f>
        <v>36</v>
      </c>
      <c r="I91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קבוע]]&lt;&gt;E911,1,I911+1),0))</f>
        <v>0</v>
      </c>
      <c r="J912">
        <f>IF(AND(טבלה135[[#This Row],[CycleNumber]]&lt;B913,טבלה135[[#This Row],[מקס קבוע]]&lt;&gt;""),IF(OR(טבלה135[[#This Row],[מספר סטייה]]&lt;I913,AND(טבלה135[[#This Row],[מספר סטייה]]=3,I913=1)),0,1),"")</f>
        <v>0</v>
      </c>
      <c r="K912">
        <f>IF(טבלה135[[#This Row],[מקס קבוע]]&lt;&gt;"",טבלה135[[#This Row],[מקסימום]]-טבלה135[[#This Row],[מינימום]],"")</f>
        <v>4</v>
      </c>
      <c r="L912">
        <f>IF(IFERROR(LOOKUP(טבלה135[[#This Row],[ClientID]],פיבוט!$A$4:$A$121),FALSE)=טבלה135[[#This Row],[ClientID]],1,0)</f>
        <v>1</v>
      </c>
      <c r="M912" t="str">
        <f>IF(OR(טבלה135[[#This Row],[ClientID]]=A913),"",1)</f>
        <v/>
      </c>
      <c r="N912" s="3" t="str">
        <f>IF(טבלה135[[#This Row],[טווח]]&lt;&gt;K911,טבלה135[[#This Row],[טווח]],"")</f>
        <v/>
      </c>
      <c r="O912" s="3" t="str">
        <f>IF(טבלה135[[#This Row],[מניית טווחים]]&lt;&gt;"",IF(OR(30&gt;טבלה135[[#This Row],[מקסימום]],30&lt;טבלה135[[#This Row],[מינימום]]),0,1),"")</f>
        <v/>
      </c>
    </row>
    <row r="913" spans="1:15" x14ac:dyDescent="0.25">
      <c r="A913" t="s">
        <v>83</v>
      </c>
      <c r="B913">
        <v>5</v>
      </c>
      <c r="C913">
        <v>38</v>
      </c>
      <c r="D913">
        <f>טבלה135[[#This Row],[LengthofCycle]]+1</f>
        <v>39</v>
      </c>
      <c r="E913">
        <f>IF(טבלה135[[#This Row],[CycleNumber]]&lt;3,"",IF(טבלה135[[#This Row],[CycleNumber]]=3,MIN(D911:D913),IF(I912=3,MIN(D910:D912),E912)))</f>
        <v>32</v>
      </c>
      <c r="F913">
        <f>IF(טבלה135[[#This Row],[CycleNumber]]&lt;3,"",IF(טבלה135[[#This Row],[CycleNumber]]=3,MAX(D911:D913),IF(I912=3,MAX(D910:D912),F912)))</f>
        <v>36</v>
      </c>
      <c r="G913">
        <f>IF(OR(טבלה135[[#This Row],[CycleNumber]]&gt;B914,B914=""),IF(טבלה135[[#This Row],[מספר סטייה]]=3,MIN(D911:D913),טבלה135[[#This Row],[מינ קבוע]]),טבלה135[[#This Row],[מינ קבוע]])</f>
        <v>32</v>
      </c>
      <c r="H913">
        <f>IF(OR(טבלה135[[#This Row],[CycleNumber]]&gt;B914,B914=""),IF(טבלה135[[#This Row],[מספר סטייה]]=3,MAX(D911:D913),טבלה135[[#This Row],[מקס קבוע]]),טבלה135[[#This Row],[מקס קבוע]])</f>
        <v>36</v>
      </c>
      <c r="I91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קבוע]]&lt;&gt;E912,1,I912+1),0))</f>
        <v>1</v>
      </c>
      <c r="J913">
        <f>IF(AND(טבלה135[[#This Row],[CycleNumber]]&lt;B914,טבלה135[[#This Row],[מקס קבוע]]&lt;&gt;""),IF(OR(טבלה135[[#This Row],[מספר סטייה]]&lt;I914,AND(טבלה135[[#This Row],[מספר סטייה]]=3,I914=1)),0,1),"")</f>
        <v>1</v>
      </c>
      <c r="K913">
        <f>IF(טבלה135[[#This Row],[מקס קבוע]]&lt;&gt;"",טבלה135[[#This Row],[מקסימום]]-טבלה135[[#This Row],[מינימום]],"")</f>
        <v>4</v>
      </c>
      <c r="L913">
        <f>IF(IFERROR(LOOKUP(טבלה135[[#This Row],[ClientID]],פיבוט!$A$4:$A$121),FALSE)=טבלה135[[#This Row],[ClientID]],1,0)</f>
        <v>1</v>
      </c>
      <c r="M913" t="str">
        <f>IF(OR(טבלה135[[#This Row],[ClientID]]=A914),"",1)</f>
        <v/>
      </c>
      <c r="N913" s="3" t="str">
        <f>IF(טבלה135[[#This Row],[טווח]]&lt;&gt;K912,טבלה135[[#This Row],[טווח]],"")</f>
        <v/>
      </c>
      <c r="O913" s="3" t="str">
        <f>IF(טבלה135[[#This Row],[מניית טווחים]]&lt;&gt;"",IF(OR(30&gt;טבלה135[[#This Row],[מקסימום]],30&lt;טבלה135[[#This Row],[מינימום]]),0,1),"")</f>
        <v/>
      </c>
    </row>
    <row r="914" spans="1:15" x14ac:dyDescent="0.25">
      <c r="A914" t="s">
        <v>83</v>
      </c>
      <c r="B914">
        <v>6</v>
      </c>
      <c r="C914">
        <v>33</v>
      </c>
      <c r="D914">
        <f>טבלה135[[#This Row],[LengthofCycle]]+1</f>
        <v>34</v>
      </c>
      <c r="E914">
        <f>IF(טבלה135[[#This Row],[CycleNumber]]&lt;3,"",IF(טבלה135[[#This Row],[CycleNumber]]=3,MIN(D912:D914),IF(I913=3,MIN(D911:D913),E913)))</f>
        <v>32</v>
      </c>
      <c r="F914">
        <f>IF(טבלה135[[#This Row],[CycleNumber]]&lt;3,"",IF(טבלה135[[#This Row],[CycleNumber]]=3,MAX(D912:D914),IF(I913=3,MAX(D911:D913),F913)))</f>
        <v>36</v>
      </c>
      <c r="G914">
        <f>IF(OR(טבלה135[[#This Row],[CycleNumber]]&gt;B915,B915=""),IF(טבלה135[[#This Row],[מספר סטייה]]=3,MIN(D912:D914),טבלה135[[#This Row],[מינ קבוע]]),טבלה135[[#This Row],[מינ קבוע]])</f>
        <v>32</v>
      </c>
      <c r="H914">
        <f>IF(OR(טבלה135[[#This Row],[CycleNumber]]&gt;B915,B915=""),IF(טבלה135[[#This Row],[מספר סטייה]]=3,MAX(D912:D914),טבלה135[[#This Row],[מקס קבוע]]),טבלה135[[#This Row],[מקס קבוע]])</f>
        <v>36</v>
      </c>
      <c r="I91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קבוע]]&lt;&gt;E913,1,I913+1),0))</f>
        <v>0</v>
      </c>
      <c r="J914" t="str">
        <f>IF(AND(טבלה135[[#This Row],[CycleNumber]]&lt;B915,טבלה135[[#This Row],[מקס קבוע]]&lt;&gt;""),IF(OR(טבלה135[[#This Row],[מספר סטייה]]&lt;I915,AND(טבלה135[[#This Row],[מספר סטייה]]=3,I915=1)),0,1),"")</f>
        <v/>
      </c>
      <c r="K914">
        <f>IF(טבלה135[[#This Row],[מקס קבוע]]&lt;&gt;"",טבלה135[[#This Row],[מקסימום]]-טבלה135[[#This Row],[מינימום]],"")</f>
        <v>4</v>
      </c>
      <c r="L914">
        <f>IF(IFERROR(LOOKUP(טבלה135[[#This Row],[ClientID]],פיבוט!$A$4:$A$121),FALSE)=טבלה135[[#This Row],[ClientID]],1,0)</f>
        <v>1</v>
      </c>
      <c r="M914">
        <f>IF(OR(טבלה135[[#This Row],[ClientID]]=A915),"",1)</f>
        <v>1</v>
      </c>
      <c r="N914" s="3" t="str">
        <f>IF(טבלה135[[#This Row],[טווח]]&lt;&gt;K913,טבלה135[[#This Row],[טווח]],"")</f>
        <v/>
      </c>
      <c r="O914" s="3" t="str">
        <f>IF(טבלה135[[#This Row],[מניית טווחים]]&lt;&gt;"",IF(OR(30&gt;טבלה135[[#This Row],[מקסימום]],30&lt;טבלה135[[#This Row],[מינימום]]),0,1),"")</f>
        <v/>
      </c>
    </row>
    <row r="915" spans="1:15" x14ac:dyDescent="0.25">
      <c r="A915" t="s">
        <v>85</v>
      </c>
      <c r="B915">
        <v>1</v>
      </c>
      <c r="C915">
        <v>25</v>
      </c>
      <c r="D915">
        <f>טבלה135[[#This Row],[LengthofCycle]]+1</f>
        <v>26</v>
      </c>
      <c r="E915" t="str">
        <f>IF(טבלה135[[#This Row],[CycleNumber]]&lt;3,"",IF(טבלה135[[#This Row],[CycleNumber]]=3,MIN(D913:D915),IF(I914=3,MIN(D912:D914),E914)))</f>
        <v/>
      </c>
      <c r="F915" t="str">
        <f>IF(טבלה135[[#This Row],[CycleNumber]]&lt;3,"",IF(טבלה135[[#This Row],[CycleNumber]]=3,MAX(D913:D915),IF(I914=3,MAX(D912:D914),F914)))</f>
        <v/>
      </c>
      <c r="G915" t="str">
        <f>IF(OR(טבלה135[[#This Row],[CycleNumber]]&gt;B916,B916=""),IF(טבלה135[[#This Row],[מספר סטייה]]=3,MIN(D913:D915),טבלה135[[#This Row],[מינ קבוע]]),טבלה135[[#This Row],[מינ קבוע]])</f>
        <v/>
      </c>
      <c r="H915" t="str">
        <f>IF(OR(טבלה135[[#This Row],[CycleNumber]]&gt;B916,B916=""),IF(טבלה135[[#This Row],[מספר סטייה]]=3,MAX(D913:D915),טבלה135[[#This Row],[מקס קבוע]]),טבלה135[[#This Row],[מקס קבוע]])</f>
        <v/>
      </c>
      <c r="I91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קבוע]]&lt;&gt;E914,1,I914+1),0))</f>
        <v/>
      </c>
      <c r="J915" t="str">
        <f>IF(AND(טבלה135[[#This Row],[CycleNumber]]&lt;B916,טבלה135[[#This Row],[מקס קבוע]]&lt;&gt;""),IF(OR(טבלה135[[#This Row],[מספר סטייה]]&lt;I916,AND(טבלה135[[#This Row],[מספר סטייה]]=3,I916=1)),0,1),"")</f>
        <v/>
      </c>
      <c r="K915" t="str">
        <f>IF(טבלה135[[#This Row],[מקס קבוע]]&lt;&gt;"",טבלה135[[#This Row],[מקסימום]]-טבלה135[[#This Row],[מינימום]],"")</f>
        <v/>
      </c>
      <c r="L915">
        <f>IF(IFERROR(LOOKUP(טבלה135[[#This Row],[ClientID]],פיבוט!$A$4:$A$121),FALSE)=טבלה135[[#This Row],[ClientID]],1,0)</f>
        <v>1</v>
      </c>
      <c r="M915" t="str">
        <f>IF(OR(טבלה135[[#This Row],[ClientID]]=A916),"",1)</f>
        <v/>
      </c>
      <c r="N915" s="3" t="str">
        <f>IF(טבלה135[[#This Row],[טווח]]&lt;&gt;K914,טבלה135[[#This Row],[טווח]],"")</f>
        <v/>
      </c>
      <c r="O915" s="3" t="str">
        <f>IF(טבלה135[[#This Row],[מניית טווחים]]&lt;&gt;"",IF(OR(30&gt;טבלה135[[#This Row],[מקסימום]],30&lt;טבלה135[[#This Row],[מינימום]]),0,1),"")</f>
        <v/>
      </c>
    </row>
    <row r="916" spans="1:15" x14ac:dyDescent="0.25">
      <c r="A916" t="s">
        <v>85</v>
      </c>
      <c r="B916">
        <v>2</v>
      </c>
      <c r="C916">
        <v>27</v>
      </c>
      <c r="D916">
        <f>טבלה135[[#This Row],[LengthofCycle]]+1</f>
        <v>28</v>
      </c>
      <c r="E916" t="str">
        <f>IF(טבלה135[[#This Row],[CycleNumber]]&lt;3,"",IF(טבלה135[[#This Row],[CycleNumber]]=3,MIN(D914:D916),IF(I915=3,MIN(D913:D915),E915)))</f>
        <v/>
      </c>
      <c r="F916" t="str">
        <f>IF(טבלה135[[#This Row],[CycleNumber]]&lt;3,"",IF(טבלה135[[#This Row],[CycleNumber]]=3,MAX(D914:D916),IF(I915=3,MAX(D913:D915),F915)))</f>
        <v/>
      </c>
      <c r="G916" t="str">
        <f>IF(OR(טבלה135[[#This Row],[CycleNumber]]&gt;B917,B917=""),IF(טבלה135[[#This Row],[מספר סטייה]]=3,MIN(D914:D916),טבלה135[[#This Row],[מינ קבוע]]),טבלה135[[#This Row],[מינ קבוע]])</f>
        <v/>
      </c>
      <c r="H916" t="str">
        <f>IF(OR(טבלה135[[#This Row],[CycleNumber]]&gt;B917,B917=""),IF(טבלה135[[#This Row],[מספר סטייה]]=3,MAX(D914:D916),טבלה135[[#This Row],[מקס קבוע]]),טבלה135[[#This Row],[מקס קבוע]])</f>
        <v/>
      </c>
      <c r="I91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קבוע]]&lt;&gt;E915,1,I915+1),0))</f>
        <v/>
      </c>
      <c r="J916" t="str">
        <f>IF(AND(טבלה135[[#This Row],[CycleNumber]]&lt;B917,טבלה135[[#This Row],[מקס קבוע]]&lt;&gt;""),IF(OR(טבלה135[[#This Row],[מספר סטייה]]&lt;I917,AND(טבלה135[[#This Row],[מספר סטייה]]=3,I917=1)),0,1),"")</f>
        <v/>
      </c>
      <c r="K916" t="str">
        <f>IF(טבלה135[[#This Row],[מקס קבוע]]&lt;&gt;"",טבלה135[[#This Row],[מקסימום]]-טבלה135[[#This Row],[מינימום]],"")</f>
        <v/>
      </c>
      <c r="L916">
        <f>IF(IFERROR(LOOKUP(טבלה135[[#This Row],[ClientID]],פיבוט!$A$4:$A$121),FALSE)=טבלה135[[#This Row],[ClientID]],1,0)</f>
        <v>1</v>
      </c>
      <c r="M916" t="str">
        <f>IF(OR(טבלה135[[#This Row],[ClientID]]=A917),"",1)</f>
        <v/>
      </c>
      <c r="N916" s="3" t="str">
        <f>IF(טבלה135[[#This Row],[טווח]]&lt;&gt;K915,טבלה135[[#This Row],[טווח]],"")</f>
        <v/>
      </c>
      <c r="O916" s="3" t="str">
        <f>IF(טבלה135[[#This Row],[מניית טווחים]]&lt;&gt;"",IF(OR(30&gt;טבלה135[[#This Row],[מקסימום]],30&lt;טבלה135[[#This Row],[מינימום]]),0,1),"")</f>
        <v/>
      </c>
    </row>
    <row r="917" spans="1:15" x14ac:dyDescent="0.25">
      <c r="A917" t="s">
        <v>85</v>
      </c>
      <c r="B917">
        <v>3</v>
      </c>
      <c r="C917">
        <v>27</v>
      </c>
      <c r="D917">
        <f>טבלה135[[#This Row],[LengthofCycle]]+1</f>
        <v>28</v>
      </c>
      <c r="E917">
        <f>IF(טבלה135[[#This Row],[CycleNumber]]&lt;3,"",IF(טבלה135[[#This Row],[CycleNumber]]=3,MIN(D915:D917),IF(I916=3,MIN(D914:D916),E916)))</f>
        <v>26</v>
      </c>
      <c r="F917">
        <f>IF(טבלה135[[#This Row],[CycleNumber]]&lt;3,"",IF(טבלה135[[#This Row],[CycleNumber]]=3,MAX(D915:D917),IF(I916=3,MAX(D914:D916),F916)))</f>
        <v>28</v>
      </c>
      <c r="G917">
        <f>IF(OR(טבלה135[[#This Row],[CycleNumber]]&gt;B918,B918=""),IF(טבלה135[[#This Row],[מספר סטייה]]=3,MIN(D915:D917),טבלה135[[#This Row],[מינ קבוע]]),טבלה135[[#This Row],[מינ קבוע]])</f>
        <v>26</v>
      </c>
      <c r="H917">
        <f>IF(OR(טבלה135[[#This Row],[CycleNumber]]&gt;B918,B918=""),IF(טבלה135[[#This Row],[מספר סטייה]]=3,MAX(D915:D917),טבלה135[[#This Row],[מקס קבוע]]),טבלה135[[#This Row],[מקס קבוע]])</f>
        <v>28</v>
      </c>
      <c r="I91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קבוע]]&lt;&gt;E916,1,I916+1),0))</f>
        <v>0</v>
      </c>
      <c r="J917">
        <f>IF(AND(טבלה135[[#This Row],[CycleNumber]]&lt;B918,טבלה135[[#This Row],[מקס קבוע]]&lt;&gt;""),IF(OR(טבלה135[[#This Row],[מספר סטייה]]&lt;I918,AND(טבלה135[[#This Row],[מספר סטייה]]=3,I918=1)),0,1),"")</f>
        <v>1</v>
      </c>
      <c r="K917">
        <f>IF(טבלה135[[#This Row],[מקס קבוע]]&lt;&gt;"",טבלה135[[#This Row],[מקסימום]]-טבלה135[[#This Row],[מינימום]],"")</f>
        <v>2</v>
      </c>
      <c r="L917">
        <f>IF(IFERROR(LOOKUP(טבלה135[[#This Row],[ClientID]],פיבוט!$A$4:$A$121),FALSE)=טבלה135[[#This Row],[ClientID]],1,0)</f>
        <v>1</v>
      </c>
      <c r="M917" t="str">
        <f>IF(OR(טבלה135[[#This Row],[ClientID]]=A918),"",1)</f>
        <v/>
      </c>
      <c r="N917" s="3">
        <f>IF(טבלה135[[#This Row],[טווח]]&lt;&gt;K916,טבלה135[[#This Row],[טווח]],"")</f>
        <v>2</v>
      </c>
      <c r="O917" s="3">
        <f>IF(טבלה135[[#This Row],[מניית טווחים]]&lt;&gt;"",IF(OR(30&gt;טבלה135[[#This Row],[מקסימום]],30&lt;טבלה135[[#This Row],[מינימום]]),0,1),"")</f>
        <v>0</v>
      </c>
    </row>
    <row r="918" spans="1:15" x14ac:dyDescent="0.25">
      <c r="A918" t="s">
        <v>85</v>
      </c>
      <c r="B918">
        <v>4</v>
      </c>
      <c r="C918">
        <v>25</v>
      </c>
      <c r="D918">
        <f>טבלה135[[#This Row],[LengthofCycle]]+1</f>
        <v>26</v>
      </c>
      <c r="E918">
        <f>IF(טבלה135[[#This Row],[CycleNumber]]&lt;3,"",IF(טבלה135[[#This Row],[CycleNumber]]=3,MIN(D916:D918),IF(I917=3,MIN(D915:D917),E917)))</f>
        <v>26</v>
      </c>
      <c r="F918">
        <f>IF(טבלה135[[#This Row],[CycleNumber]]&lt;3,"",IF(טבלה135[[#This Row],[CycleNumber]]=3,MAX(D916:D918),IF(I917=3,MAX(D915:D917),F917)))</f>
        <v>28</v>
      </c>
      <c r="G918">
        <f>IF(OR(טבלה135[[#This Row],[CycleNumber]]&gt;B919,B919=""),IF(טבלה135[[#This Row],[מספר סטייה]]=3,MIN(D916:D918),טבלה135[[#This Row],[מינ קבוע]]),טבלה135[[#This Row],[מינ קבוע]])</f>
        <v>26</v>
      </c>
      <c r="H918">
        <f>IF(OR(טבלה135[[#This Row],[CycleNumber]]&gt;B919,B919=""),IF(טבלה135[[#This Row],[מספר סטייה]]=3,MAX(D916:D918),טבלה135[[#This Row],[מקס קבוע]]),טבלה135[[#This Row],[מקס קבוע]])</f>
        <v>28</v>
      </c>
      <c r="I91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קבוע]]&lt;&gt;E917,1,I917+1),0))</f>
        <v>0</v>
      </c>
      <c r="J918">
        <f>IF(AND(טבלה135[[#This Row],[CycleNumber]]&lt;B919,טבלה135[[#This Row],[מקס קבוע]]&lt;&gt;""),IF(OR(טבלה135[[#This Row],[מספר סטייה]]&lt;I919,AND(טבלה135[[#This Row],[מספר סטייה]]=3,I919=1)),0,1),"")</f>
        <v>1</v>
      </c>
      <c r="K918">
        <f>IF(טבלה135[[#This Row],[מקס קבוע]]&lt;&gt;"",טבלה135[[#This Row],[מקסימום]]-טבלה135[[#This Row],[מינימום]],"")</f>
        <v>2</v>
      </c>
      <c r="L918">
        <f>IF(IFERROR(LOOKUP(טבלה135[[#This Row],[ClientID]],פיבוט!$A$4:$A$121),FALSE)=טבלה135[[#This Row],[ClientID]],1,0)</f>
        <v>1</v>
      </c>
      <c r="M918" t="str">
        <f>IF(OR(טבלה135[[#This Row],[ClientID]]=A919),"",1)</f>
        <v/>
      </c>
      <c r="N918" s="3" t="str">
        <f>IF(טבלה135[[#This Row],[טווח]]&lt;&gt;K917,טבלה135[[#This Row],[טווח]],"")</f>
        <v/>
      </c>
      <c r="O918" s="3" t="str">
        <f>IF(טבלה135[[#This Row],[מניית טווחים]]&lt;&gt;"",IF(OR(30&gt;טבלה135[[#This Row],[מקסימום]],30&lt;טבלה135[[#This Row],[מינימום]]),0,1),"")</f>
        <v/>
      </c>
    </row>
    <row r="919" spans="1:15" x14ac:dyDescent="0.25">
      <c r="A919" t="s">
        <v>85</v>
      </c>
      <c r="B919">
        <v>5</v>
      </c>
      <c r="C919">
        <v>26</v>
      </c>
      <c r="D919">
        <f>טבלה135[[#This Row],[LengthofCycle]]+1</f>
        <v>27</v>
      </c>
      <c r="E919">
        <f>IF(טבלה135[[#This Row],[CycleNumber]]&lt;3,"",IF(טבלה135[[#This Row],[CycleNumber]]=3,MIN(D917:D919),IF(I918=3,MIN(D916:D918),E918)))</f>
        <v>26</v>
      </c>
      <c r="F919">
        <f>IF(טבלה135[[#This Row],[CycleNumber]]&lt;3,"",IF(טבלה135[[#This Row],[CycleNumber]]=3,MAX(D917:D919),IF(I918=3,MAX(D916:D918),F918)))</f>
        <v>28</v>
      </c>
      <c r="G919">
        <f>IF(OR(טבלה135[[#This Row],[CycleNumber]]&gt;B920,B920=""),IF(טבלה135[[#This Row],[מספר סטייה]]=3,MIN(D917:D919),טבלה135[[#This Row],[מינ קבוע]]),טבלה135[[#This Row],[מינ קבוע]])</f>
        <v>26</v>
      </c>
      <c r="H919">
        <f>IF(OR(טבלה135[[#This Row],[CycleNumber]]&gt;B920,B920=""),IF(טבלה135[[#This Row],[מספר סטייה]]=3,MAX(D917:D919),טבלה135[[#This Row],[מקס קבוע]]),טבלה135[[#This Row],[מקס קבוע]])</f>
        <v>28</v>
      </c>
      <c r="I91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קבוע]]&lt;&gt;E918,1,I918+1),0))</f>
        <v>0</v>
      </c>
      <c r="J919">
        <f>IF(AND(טבלה135[[#This Row],[CycleNumber]]&lt;B920,טבלה135[[#This Row],[מקס קבוע]]&lt;&gt;""),IF(OR(טבלה135[[#This Row],[מספר סטייה]]&lt;I920,AND(טבלה135[[#This Row],[מספר סטייה]]=3,I920=1)),0,1),"")</f>
        <v>1</v>
      </c>
      <c r="K919">
        <f>IF(טבלה135[[#This Row],[מקס קבוע]]&lt;&gt;"",טבלה135[[#This Row],[מקסימום]]-טבלה135[[#This Row],[מינימום]],"")</f>
        <v>2</v>
      </c>
      <c r="L919">
        <f>IF(IFERROR(LOOKUP(טבלה135[[#This Row],[ClientID]],פיבוט!$A$4:$A$121),FALSE)=טבלה135[[#This Row],[ClientID]],1,0)</f>
        <v>1</v>
      </c>
      <c r="M919" t="str">
        <f>IF(OR(טבלה135[[#This Row],[ClientID]]=A920),"",1)</f>
        <v/>
      </c>
      <c r="N919" s="3" t="str">
        <f>IF(טבלה135[[#This Row],[טווח]]&lt;&gt;K918,טבלה135[[#This Row],[טווח]],"")</f>
        <v/>
      </c>
      <c r="O919" s="3" t="str">
        <f>IF(טבלה135[[#This Row],[מניית טווחים]]&lt;&gt;"",IF(OR(30&gt;טבלה135[[#This Row],[מקסימום]],30&lt;טבלה135[[#This Row],[מינימום]]),0,1),"")</f>
        <v/>
      </c>
    </row>
    <row r="920" spans="1:15" x14ac:dyDescent="0.25">
      <c r="A920" t="s">
        <v>85</v>
      </c>
      <c r="B920">
        <v>6</v>
      </c>
      <c r="C920">
        <v>25</v>
      </c>
      <c r="D920">
        <f>טבלה135[[#This Row],[LengthofCycle]]+1</f>
        <v>26</v>
      </c>
      <c r="E920">
        <f>IF(טבלה135[[#This Row],[CycleNumber]]&lt;3,"",IF(טבלה135[[#This Row],[CycleNumber]]=3,MIN(D918:D920),IF(I919=3,MIN(D917:D919),E919)))</f>
        <v>26</v>
      </c>
      <c r="F920">
        <f>IF(טבלה135[[#This Row],[CycleNumber]]&lt;3,"",IF(טבלה135[[#This Row],[CycleNumber]]=3,MAX(D918:D920),IF(I919=3,MAX(D917:D919),F919)))</f>
        <v>28</v>
      </c>
      <c r="G920">
        <f>IF(OR(טבלה135[[#This Row],[CycleNumber]]&gt;B921,B921=""),IF(טבלה135[[#This Row],[מספר סטייה]]=3,MIN(D918:D920),טבלה135[[#This Row],[מינ קבוע]]),טבלה135[[#This Row],[מינ קבוע]])</f>
        <v>26</v>
      </c>
      <c r="H920">
        <f>IF(OR(טבלה135[[#This Row],[CycleNumber]]&gt;B921,B921=""),IF(טבלה135[[#This Row],[מספר סטייה]]=3,MAX(D918:D920),טבלה135[[#This Row],[מקס קבוע]]),טבלה135[[#This Row],[מקס קבוע]])</f>
        <v>28</v>
      </c>
      <c r="I92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קבוע]]&lt;&gt;E919,1,I919+1),0))</f>
        <v>0</v>
      </c>
      <c r="J920">
        <f>IF(AND(טבלה135[[#This Row],[CycleNumber]]&lt;B921,טבלה135[[#This Row],[מקס קבוע]]&lt;&gt;""),IF(OR(טבלה135[[#This Row],[מספר סטייה]]&lt;I921,AND(טבלה135[[#This Row],[מספר סטייה]]=3,I921=1)),0,1),"")</f>
        <v>0</v>
      </c>
      <c r="K920">
        <f>IF(טבלה135[[#This Row],[מקס קבוע]]&lt;&gt;"",טבלה135[[#This Row],[מקסימום]]-טבלה135[[#This Row],[מינימום]],"")</f>
        <v>2</v>
      </c>
      <c r="L920">
        <f>IF(IFERROR(LOOKUP(טבלה135[[#This Row],[ClientID]],פיבוט!$A$4:$A$121),FALSE)=טבלה135[[#This Row],[ClientID]],1,0)</f>
        <v>1</v>
      </c>
      <c r="M920" t="str">
        <f>IF(OR(טבלה135[[#This Row],[ClientID]]=A921),"",1)</f>
        <v/>
      </c>
      <c r="N920" s="3" t="str">
        <f>IF(טבלה135[[#This Row],[טווח]]&lt;&gt;K919,טבלה135[[#This Row],[טווח]],"")</f>
        <v/>
      </c>
      <c r="O920" s="3" t="str">
        <f>IF(טבלה135[[#This Row],[מניית טווחים]]&lt;&gt;"",IF(OR(30&gt;טבלה135[[#This Row],[מקסימום]],30&lt;טבלה135[[#This Row],[מינימום]]),0,1),"")</f>
        <v/>
      </c>
    </row>
    <row r="921" spans="1:15" x14ac:dyDescent="0.25">
      <c r="A921" t="s">
        <v>85</v>
      </c>
      <c r="B921">
        <v>7</v>
      </c>
      <c r="C921">
        <v>24</v>
      </c>
      <c r="D921">
        <f>טבלה135[[#This Row],[LengthofCycle]]+1</f>
        <v>25</v>
      </c>
      <c r="E921">
        <f>IF(טבלה135[[#This Row],[CycleNumber]]&lt;3,"",IF(טבלה135[[#This Row],[CycleNumber]]=3,MIN(D919:D921),IF(I920=3,MIN(D918:D920),E920)))</f>
        <v>26</v>
      </c>
      <c r="F921">
        <f>IF(טבלה135[[#This Row],[CycleNumber]]&lt;3,"",IF(טבלה135[[#This Row],[CycleNumber]]=3,MAX(D919:D921),IF(I920=3,MAX(D918:D920),F920)))</f>
        <v>28</v>
      </c>
      <c r="G921">
        <f>IF(OR(טבלה135[[#This Row],[CycleNumber]]&gt;B922,B922=""),IF(טבלה135[[#This Row],[מספר סטייה]]=3,MIN(D919:D921),טבלה135[[#This Row],[מינ קבוע]]),טבלה135[[#This Row],[מינ קבוע]])</f>
        <v>26</v>
      </c>
      <c r="H921">
        <f>IF(OR(טבלה135[[#This Row],[CycleNumber]]&gt;B922,B922=""),IF(טבלה135[[#This Row],[מספר סטייה]]=3,MAX(D919:D921),טבלה135[[#This Row],[מקס קבוע]]),טבלה135[[#This Row],[מקס קבוע]])</f>
        <v>28</v>
      </c>
      <c r="I92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קבוע]]&lt;&gt;E920,1,I920+1),0))</f>
        <v>1</v>
      </c>
      <c r="J921">
        <f>IF(AND(טבלה135[[#This Row],[CycleNumber]]&lt;B922,טבלה135[[#This Row],[מקס קבוע]]&lt;&gt;""),IF(OR(טבלה135[[#This Row],[מספר סטייה]]&lt;I922,AND(טבלה135[[#This Row],[מספר סטייה]]=3,I922=1)),0,1),"")</f>
        <v>1</v>
      </c>
      <c r="K921">
        <f>IF(טבלה135[[#This Row],[מקס קבוע]]&lt;&gt;"",טבלה135[[#This Row],[מקסימום]]-טבלה135[[#This Row],[מינימום]],"")</f>
        <v>2</v>
      </c>
      <c r="L921">
        <f>IF(IFERROR(LOOKUP(טבלה135[[#This Row],[ClientID]],פיבוט!$A$4:$A$121),FALSE)=טבלה135[[#This Row],[ClientID]],1,0)</f>
        <v>1</v>
      </c>
      <c r="M921" t="str">
        <f>IF(OR(טבלה135[[#This Row],[ClientID]]=A922),"",1)</f>
        <v/>
      </c>
      <c r="N921" s="3" t="str">
        <f>IF(טבלה135[[#This Row],[טווח]]&lt;&gt;K920,טבלה135[[#This Row],[טווח]],"")</f>
        <v/>
      </c>
      <c r="O921" s="3" t="str">
        <f>IF(טבלה135[[#This Row],[מניית טווחים]]&lt;&gt;"",IF(OR(30&gt;טבלה135[[#This Row],[מקסימום]],30&lt;טבלה135[[#This Row],[מינימום]]),0,1),"")</f>
        <v/>
      </c>
    </row>
    <row r="922" spans="1:15" x14ac:dyDescent="0.25">
      <c r="A922" t="s">
        <v>85</v>
      </c>
      <c r="B922">
        <v>8</v>
      </c>
      <c r="C922">
        <v>25</v>
      </c>
      <c r="D922">
        <f>טבלה135[[#This Row],[LengthofCycle]]+1</f>
        <v>26</v>
      </c>
      <c r="E922">
        <f>IF(טבלה135[[#This Row],[CycleNumber]]&lt;3,"",IF(טבלה135[[#This Row],[CycleNumber]]=3,MIN(D920:D922),IF(I921=3,MIN(D919:D921),E921)))</f>
        <v>26</v>
      </c>
      <c r="F922">
        <f>IF(טבלה135[[#This Row],[CycleNumber]]&lt;3,"",IF(טבלה135[[#This Row],[CycleNumber]]=3,MAX(D920:D922),IF(I921=3,MAX(D919:D921),F921)))</f>
        <v>28</v>
      </c>
      <c r="G922">
        <f>IF(OR(טבלה135[[#This Row],[CycleNumber]]&gt;B923,B923=""),IF(טבלה135[[#This Row],[מספר סטייה]]=3,MIN(D920:D922),טבלה135[[#This Row],[מינ קבוע]]),טבלה135[[#This Row],[מינ קבוע]])</f>
        <v>26</v>
      </c>
      <c r="H922">
        <f>IF(OR(טבלה135[[#This Row],[CycleNumber]]&gt;B923,B923=""),IF(טבלה135[[#This Row],[מספר סטייה]]=3,MAX(D920:D922),טבלה135[[#This Row],[מקס קבוע]]),טבלה135[[#This Row],[מקס קבוע]])</f>
        <v>28</v>
      </c>
      <c r="I92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קבוע]]&lt;&gt;E921,1,I921+1),0))</f>
        <v>0</v>
      </c>
      <c r="J922" t="str">
        <f>IF(AND(טבלה135[[#This Row],[CycleNumber]]&lt;B923,טבלה135[[#This Row],[מקס קבוע]]&lt;&gt;""),IF(OR(טבלה135[[#This Row],[מספר סטייה]]&lt;I923,AND(טבלה135[[#This Row],[מספר סטייה]]=3,I923=1)),0,1),"")</f>
        <v/>
      </c>
      <c r="K922">
        <f>IF(טבלה135[[#This Row],[מקס קבוע]]&lt;&gt;"",טבלה135[[#This Row],[מקסימום]]-טבלה135[[#This Row],[מינימום]],"")</f>
        <v>2</v>
      </c>
      <c r="L922">
        <f>IF(IFERROR(LOOKUP(טבלה135[[#This Row],[ClientID]],פיבוט!$A$4:$A$121),FALSE)=טבלה135[[#This Row],[ClientID]],1,0)</f>
        <v>1</v>
      </c>
      <c r="M922">
        <f>IF(OR(טבלה135[[#This Row],[ClientID]]=A923),"",1)</f>
        <v>1</v>
      </c>
      <c r="N922" s="3" t="str">
        <f>IF(טבלה135[[#This Row],[טווח]]&lt;&gt;K921,טבלה135[[#This Row],[טווח]],"")</f>
        <v/>
      </c>
      <c r="O922" s="3" t="str">
        <f>IF(טבלה135[[#This Row],[מניית טווחים]]&lt;&gt;"",IF(OR(30&gt;טבלה135[[#This Row],[מקסימום]],30&lt;טבלה135[[#This Row],[מינימום]]),0,1),"")</f>
        <v/>
      </c>
    </row>
    <row r="923" spans="1:15" x14ac:dyDescent="0.25">
      <c r="A923" t="s">
        <v>86</v>
      </c>
      <c r="B923">
        <v>1</v>
      </c>
      <c r="C923">
        <v>26</v>
      </c>
      <c r="D923">
        <f>טבלה135[[#This Row],[LengthofCycle]]+1</f>
        <v>27</v>
      </c>
      <c r="E923" t="str">
        <f>IF(טבלה135[[#This Row],[CycleNumber]]&lt;3,"",IF(טבלה135[[#This Row],[CycleNumber]]=3,MIN(D921:D923),IF(I922=3,MIN(D920:D922),E922)))</f>
        <v/>
      </c>
      <c r="F923" t="str">
        <f>IF(טבלה135[[#This Row],[CycleNumber]]&lt;3,"",IF(טבלה135[[#This Row],[CycleNumber]]=3,MAX(D921:D923),IF(I922=3,MAX(D920:D922),F922)))</f>
        <v/>
      </c>
      <c r="G923" t="str">
        <f>IF(OR(טבלה135[[#This Row],[CycleNumber]]&gt;B924,B924=""),IF(טבלה135[[#This Row],[מספר סטייה]]=3,MIN(D921:D923),טבלה135[[#This Row],[מינ קבוע]]),טבלה135[[#This Row],[מינ קבוע]])</f>
        <v/>
      </c>
      <c r="H923" t="str">
        <f>IF(OR(טבלה135[[#This Row],[CycleNumber]]&gt;B924,B924=""),IF(טבלה135[[#This Row],[מספר סטייה]]=3,MAX(D921:D923),טבלה135[[#This Row],[מקס קבוע]]),טבלה135[[#This Row],[מקס קבוע]])</f>
        <v/>
      </c>
      <c r="I92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קבוע]]&lt;&gt;E922,1,I922+1),0))</f>
        <v/>
      </c>
      <c r="J923" t="str">
        <f>IF(AND(טבלה135[[#This Row],[CycleNumber]]&lt;B924,טבלה135[[#This Row],[מקס קבוע]]&lt;&gt;""),IF(OR(טבלה135[[#This Row],[מספר סטייה]]&lt;I924,AND(טבלה135[[#This Row],[מספר סטייה]]=3,I924=1)),0,1),"")</f>
        <v/>
      </c>
      <c r="K923" t="str">
        <f>IF(טבלה135[[#This Row],[מקס קבוע]]&lt;&gt;"",טבלה135[[#This Row],[מקסימום]]-טבלה135[[#This Row],[מינימום]],"")</f>
        <v/>
      </c>
      <c r="L923">
        <f>IF(IFERROR(LOOKUP(טבלה135[[#This Row],[ClientID]],פיבוט!$A$4:$A$121),FALSE)=טבלה135[[#This Row],[ClientID]],1,0)</f>
        <v>1</v>
      </c>
      <c r="M923" t="str">
        <f>IF(OR(טבלה135[[#This Row],[ClientID]]=A924),"",1)</f>
        <v/>
      </c>
      <c r="N923" s="3" t="str">
        <f>IF(טבלה135[[#This Row],[טווח]]&lt;&gt;K922,טבלה135[[#This Row],[טווח]],"")</f>
        <v/>
      </c>
      <c r="O923" s="3" t="str">
        <f>IF(טבלה135[[#This Row],[מניית טווחים]]&lt;&gt;"",IF(OR(30&gt;טבלה135[[#This Row],[מקסימום]],30&lt;טבלה135[[#This Row],[מינימום]]),0,1),"")</f>
        <v/>
      </c>
    </row>
    <row r="924" spans="1:15" x14ac:dyDescent="0.25">
      <c r="A924" t="s">
        <v>86</v>
      </c>
      <c r="B924">
        <v>2</v>
      </c>
      <c r="C924">
        <v>26</v>
      </c>
      <c r="D924">
        <f>טבלה135[[#This Row],[LengthofCycle]]+1</f>
        <v>27</v>
      </c>
      <c r="E924" t="str">
        <f>IF(טבלה135[[#This Row],[CycleNumber]]&lt;3,"",IF(טבלה135[[#This Row],[CycleNumber]]=3,MIN(D922:D924),IF(I923=3,MIN(D921:D923),E923)))</f>
        <v/>
      </c>
      <c r="F924" t="str">
        <f>IF(טבלה135[[#This Row],[CycleNumber]]&lt;3,"",IF(טבלה135[[#This Row],[CycleNumber]]=3,MAX(D922:D924),IF(I923=3,MAX(D921:D923),F923)))</f>
        <v/>
      </c>
      <c r="G924" t="str">
        <f>IF(OR(טבלה135[[#This Row],[CycleNumber]]&gt;B925,B925=""),IF(טבלה135[[#This Row],[מספר סטייה]]=3,MIN(D922:D924),טבלה135[[#This Row],[מינ קבוע]]),טבלה135[[#This Row],[מינ קבוע]])</f>
        <v/>
      </c>
      <c r="H924" t="str">
        <f>IF(OR(טבלה135[[#This Row],[CycleNumber]]&gt;B925,B925=""),IF(טבלה135[[#This Row],[מספר סטייה]]=3,MAX(D922:D924),טבלה135[[#This Row],[מקס קבוע]]),טבלה135[[#This Row],[מקס קבוע]])</f>
        <v/>
      </c>
      <c r="I92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קבוע]]&lt;&gt;E923,1,I923+1),0))</f>
        <v/>
      </c>
      <c r="J924" t="str">
        <f>IF(AND(טבלה135[[#This Row],[CycleNumber]]&lt;B925,טבלה135[[#This Row],[מקס קבוע]]&lt;&gt;""),IF(OR(טבלה135[[#This Row],[מספר סטייה]]&lt;I925,AND(טבלה135[[#This Row],[מספר סטייה]]=3,I925=1)),0,1),"")</f>
        <v/>
      </c>
      <c r="K924" t="str">
        <f>IF(טבלה135[[#This Row],[מקס קבוע]]&lt;&gt;"",טבלה135[[#This Row],[מקסימום]]-טבלה135[[#This Row],[מינימום]],"")</f>
        <v/>
      </c>
      <c r="L924">
        <f>IF(IFERROR(LOOKUP(טבלה135[[#This Row],[ClientID]],פיבוט!$A$4:$A$121),FALSE)=טבלה135[[#This Row],[ClientID]],1,0)</f>
        <v>1</v>
      </c>
      <c r="M924" t="str">
        <f>IF(OR(טבלה135[[#This Row],[ClientID]]=A925),"",1)</f>
        <v/>
      </c>
      <c r="N924" s="3" t="str">
        <f>IF(טבלה135[[#This Row],[טווח]]&lt;&gt;K923,טבלה135[[#This Row],[טווח]],"")</f>
        <v/>
      </c>
      <c r="O924" s="3" t="str">
        <f>IF(טבלה135[[#This Row],[מניית טווחים]]&lt;&gt;"",IF(OR(30&gt;טבלה135[[#This Row],[מקסימום]],30&lt;טבלה135[[#This Row],[מינימום]]),0,1),"")</f>
        <v/>
      </c>
    </row>
    <row r="925" spans="1:15" x14ac:dyDescent="0.25">
      <c r="A925" t="s">
        <v>86</v>
      </c>
      <c r="B925">
        <v>3</v>
      </c>
      <c r="C925">
        <v>27</v>
      </c>
      <c r="D925">
        <f>טבלה135[[#This Row],[LengthofCycle]]+1</f>
        <v>28</v>
      </c>
      <c r="E925">
        <f>IF(טבלה135[[#This Row],[CycleNumber]]&lt;3,"",IF(טבלה135[[#This Row],[CycleNumber]]=3,MIN(D923:D925),IF(I924=3,MIN(D922:D924),E924)))</f>
        <v>27</v>
      </c>
      <c r="F925">
        <f>IF(טבלה135[[#This Row],[CycleNumber]]&lt;3,"",IF(טבלה135[[#This Row],[CycleNumber]]=3,MAX(D923:D925),IF(I924=3,MAX(D922:D924),F924)))</f>
        <v>28</v>
      </c>
      <c r="G925">
        <f>IF(OR(טבלה135[[#This Row],[CycleNumber]]&gt;B926,B926=""),IF(טבלה135[[#This Row],[מספר סטייה]]=3,MIN(D923:D925),טבלה135[[#This Row],[מינ קבוע]]),טבלה135[[#This Row],[מינ קבוע]])</f>
        <v>27</v>
      </c>
      <c r="H925">
        <f>IF(OR(טבלה135[[#This Row],[CycleNumber]]&gt;B926,B926=""),IF(טבלה135[[#This Row],[מספר סטייה]]=3,MAX(D923:D925),טבלה135[[#This Row],[מקס קבוע]]),טבלה135[[#This Row],[מקס קבוע]])</f>
        <v>28</v>
      </c>
      <c r="I92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קבוע]]&lt;&gt;E924,1,I924+1),0))</f>
        <v>0</v>
      </c>
      <c r="J925">
        <f>IF(AND(טבלה135[[#This Row],[CycleNumber]]&lt;B926,טבלה135[[#This Row],[מקס קבוע]]&lt;&gt;""),IF(OR(טבלה135[[#This Row],[מספר סטייה]]&lt;I926,AND(טבלה135[[#This Row],[מספר סטייה]]=3,I926=1)),0,1),"")</f>
        <v>1</v>
      </c>
      <c r="K925">
        <f>IF(טבלה135[[#This Row],[מקס קבוע]]&lt;&gt;"",טבלה135[[#This Row],[מקסימום]]-טבלה135[[#This Row],[מינימום]],"")</f>
        <v>1</v>
      </c>
      <c r="L925">
        <f>IF(IFERROR(LOOKUP(טבלה135[[#This Row],[ClientID]],פיבוט!$A$4:$A$121),FALSE)=טבלה135[[#This Row],[ClientID]],1,0)</f>
        <v>1</v>
      </c>
      <c r="M925" t="str">
        <f>IF(OR(טבלה135[[#This Row],[ClientID]]=A926),"",1)</f>
        <v/>
      </c>
      <c r="N925" s="3">
        <f>IF(טבלה135[[#This Row],[טווח]]&lt;&gt;K924,טבלה135[[#This Row],[טווח]],"")</f>
        <v>1</v>
      </c>
      <c r="O925" s="3">
        <f>IF(טבלה135[[#This Row],[מניית טווחים]]&lt;&gt;"",IF(OR(30&gt;טבלה135[[#This Row],[מקסימום]],30&lt;טבלה135[[#This Row],[מינימום]]),0,1),"")</f>
        <v>0</v>
      </c>
    </row>
    <row r="926" spans="1:15" x14ac:dyDescent="0.25">
      <c r="A926" t="s">
        <v>86</v>
      </c>
      <c r="B926">
        <v>4</v>
      </c>
      <c r="C926">
        <v>26</v>
      </c>
      <c r="D926">
        <f>טבלה135[[#This Row],[LengthofCycle]]+1</f>
        <v>27</v>
      </c>
      <c r="E926">
        <f>IF(טבלה135[[#This Row],[CycleNumber]]&lt;3,"",IF(טבלה135[[#This Row],[CycleNumber]]=3,MIN(D924:D926),IF(I925=3,MIN(D923:D925),E925)))</f>
        <v>27</v>
      </c>
      <c r="F926">
        <f>IF(טבלה135[[#This Row],[CycleNumber]]&lt;3,"",IF(טבלה135[[#This Row],[CycleNumber]]=3,MAX(D924:D926),IF(I925=3,MAX(D923:D925),F925)))</f>
        <v>28</v>
      </c>
      <c r="G926">
        <f>IF(OR(טבלה135[[#This Row],[CycleNumber]]&gt;B927,B927=""),IF(טבלה135[[#This Row],[מספר סטייה]]=3,MIN(D924:D926),טבלה135[[#This Row],[מינ קבוע]]),טבלה135[[#This Row],[מינ קבוע]])</f>
        <v>27</v>
      </c>
      <c r="H926">
        <f>IF(OR(טבלה135[[#This Row],[CycleNumber]]&gt;B927,B927=""),IF(טבלה135[[#This Row],[מספר סטייה]]=3,MAX(D924:D926),טבלה135[[#This Row],[מקס קבוע]]),טבלה135[[#This Row],[מקס קבוע]])</f>
        <v>28</v>
      </c>
      <c r="I92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קבוע]]&lt;&gt;E925,1,I925+1),0))</f>
        <v>0</v>
      </c>
      <c r="J926">
        <f>IF(AND(טבלה135[[#This Row],[CycleNumber]]&lt;B927,טבלה135[[#This Row],[מקס קבוע]]&lt;&gt;""),IF(OR(טבלה135[[#This Row],[מספר סטייה]]&lt;I927,AND(טבלה135[[#This Row],[מספר סטייה]]=3,I927=1)),0,1),"")</f>
        <v>0</v>
      </c>
      <c r="K926">
        <f>IF(טבלה135[[#This Row],[מקס קבוע]]&lt;&gt;"",טבלה135[[#This Row],[מקסימום]]-טבלה135[[#This Row],[מינימום]],"")</f>
        <v>1</v>
      </c>
      <c r="L926">
        <f>IF(IFERROR(LOOKUP(טבלה135[[#This Row],[ClientID]],פיבוט!$A$4:$A$121),FALSE)=טבלה135[[#This Row],[ClientID]],1,0)</f>
        <v>1</v>
      </c>
      <c r="M926" t="str">
        <f>IF(OR(טבלה135[[#This Row],[ClientID]]=A927),"",1)</f>
        <v/>
      </c>
      <c r="N926" s="3" t="str">
        <f>IF(טבלה135[[#This Row],[טווח]]&lt;&gt;K925,טבלה135[[#This Row],[טווח]],"")</f>
        <v/>
      </c>
      <c r="O926" s="3" t="str">
        <f>IF(טבלה135[[#This Row],[מניית טווחים]]&lt;&gt;"",IF(OR(30&gt;טבלה135[[#This Row],[מקסימום]],30&lt;טבלה135[[#This Row],[מינימום]]),0,1),"")</f>
        <v/>
      </c>
    </row>
    <row r="927" spans="1:15" x14ac:dyDescent="0.25">
      <c r="A927" t="s">
        <v>86</v>
      </c>
      <c r="B927">
        <v>5</v>
      </c>
      <c r="C927">
        <v>28</v>
      </c>
      <c r="D927">
        <f>טבלה135[[#This Row],[LengthofCycle]]+1</f>
        <v>29</v>
      </c>
      <c r="E927">
        <f>IF(טבלה135[[#This Row],[CycleNumber]]&lt;3,"",IF(טבלה135[[#This Row],[CycleNumber]]=3,MIN(D925:D927),IF(I926=3,MIN(D924:D926),E926)))</f>
        <v>27</v>
      </c>
      <c r="F927">
        <f>IF(טבלה135[[#This Row],[CycleNumber]]&lt;3,"",IF(טבלה135[[#This Row],[CycleNumber]]=3,MAX(D925:D927),IF(I926=3,MAX(D924:D926),F926)))</f>
        <v>28</v>
      </c>
      <c r="G927">
        <f>IF(OR(טבלה135[[#This Row],[CycleNumber]]&gt;B928,B928=""),IF(טבלה135[[#This Row],[מספר סטייה]]=3,MIN(D925:D927),טבלה135[[#This Row],[מינ קבוע]]),טבלה135[[#This Row],[מינ קבוע]])</f>
        <v>27</v>
      </c>
      <c r="H927">
        <f>IF(OR(טבלה135[[#This Row],[CycleNumber]]&gt;B928,B928=""),IF(טבלה135[[#This Row],[מספר סטייה]]=3,MAX(D925:D927),טבלה135[[#This Row],[מקס קבוע]]),טבלה135[[#This Row],[מקס קבוע]])</f>
        <v>28</v>
      </c>
      <c r="I92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קבוע]]&lt;&gt;E926,1,I926+1),0))</f>
        <v>1</v>
      </c>
      <c r="J927">
        <f>IF(AND(טבלה135[[#This Row],[CycleNumber]]&lt;B928,טבלה135[[#This Row],[מקס קבוע]]&lt;&gt;""),IF(OR(טבלה135[[#This Row],[מספר סטייה]]&lt;I928,AND(טבלה135[[#This Row],[מספר סטייה]]=3,I928=1)),0,1),"")</f>
        <v>1</v>
      </c>
      <c r="K927">
        <f>IF(טבלה135[[#This Row],[מקס קבוע]]&lt;&gt;"",טבלה135[[#This Row],[מקסימום]]-טבלה135[[#This Row],[מינימום]],"")</f>
        <v>1</v>
      </c>
      <c r="L927">
        <f>IF(IFERROR(LOOKUP(טבלה135[[#This Row],[ClientID]],פיבוט!$A$4:$A$121),FALSE)=טבלה135[[#This Row],[ClientID]],1,0)</f>
        <v>1</v>
      </c>
      <c r="M927" t="str">
        <f>IF(OR(טבלה135[[#This Row],[ClientID]]=A928),"",1)</f>
        <v/>
      </c>
      <c r="N927" s="3" t="str">
        <f>IF(טבלה135[[#This Row],[טווח]]&lt;&gt;K926,טבלה135[[#This Row],[טווח]],"")</f>
        <v/>
      </c>
      <c r="O927" s="3" t="str">
        <f>IF(טבלה135[[#This Row],[מניית טווחים]]&lt;&gt;"",IF(OR(30&gt;טבלה135[[#This Row],[מקסימום]],30&lt;טבלה135[[#This Row],[מינימום]]),0,1),"")</f>
        <v/>
      </c>
    </row>
    <row r="928" spans="1:15" x14ac:dyDescent="0.25">
      <c r="A928" t="s">
        <v>86</v>
      </c>
      <c r="B928">
        <v>6</v>
      </c>
      <c r="C928">
        <v>27</v>
      </c>
      <c r="D928">
        <f>טבלה135[[#This Row],[LengthofCycle]]+1</f>
        <v>28</v>
      </c>
      <c r="E928">
        <f>IF(טבלה135[[#This Row],[CycleNumber]]&lt;3,"",IF(טבלה135[[#This Row],[CycleNumber]]=3,MIN(D926:D928),IF(I927=3,MIN(D925:D927),E927)))</f>
        <v>27</v>
      </c>
      <c r="F928">
        <f>IF(טבלה135[[#This Row],[CycleNumber]]&lt;3,"",IF(טבלה135[[#This Row],[CycleNumber]]=3,MAX(D926:D928),IF(I927=3,MAX(D925:D927),F927)))</f>
        <v>28</v>
      </c>
      <c r="G928">
        <f>IF(OR(טבלה135[[#This Row],[CycleNumber]]&gt;B929,B929=""),IF(טבלה135[[#This Row],[מספר סטייה]]=3,MIN(D926:D928),טבלה135[[#This Row],[מינ קבוע]]),טבלה135[[#This Row],[מינ קבוע]])</f>
        <v>27</v>
      </c>
      <c r="H928">
        <f>IF(OR(טבלה135[[#This Row],[CycleNumber]]&gt;B929,B929=""),IF(טבלה135[[#This Row],[מספר סטייה]]=3,MAX(D926:D928),טבלה135[[#This Row],[מקס קבוע]]),טבלה135[[#This Row],[מקס קבוע]])</f>
        <v>28</v>
      </c>
      <c r="I92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קבוע]]&lt;&gt;E927,1,I927+1),0))</f>
        <v>0</v>
      </c>
      <c r="J928">
        <f>IF(AND(טבלה135[[#This Row],[CycleNumber]]&lt;B929,טבלה135[[#This Row],[מקס קבוע]]&lt;&gt;""),IF(OR(טבלה135[[#This Row],[מספר סטייה]]&lt;I929,AND(טבלה135[[#This Row],[מספר סטייה]]=3,I929=1)),0,1),"")</f>
        <v>0</v>
      </c>
      <c r="K928">
        <f>IF(טבלה135[[#This Row],[מקס קבוע]]&lt;&gt;"",טבלה135[[#This Row],[מקסימום]]-טבלה135[[#This Row],[מינימום]],"")</f>
        <v>1</v>
      </c>
      <c r="L928">
        <f>IF(IFERROR(LOOKUP(טבלה135[[#This Row],[ClientID]],פיבוט!$A$4:$A$121),FALSE)=טבלה135[[#This Row],[ClientID]],1,0)</f>
        <v>1</v>
      </c>
      <c r="M928" t="str">
        <f>IF(OR(טבלה135[[#This Row],[ClientID]]=A929),"",1)</f>
        <v/>
      </c>
      <c r="N928" s="3" t="str">
        <f>IF(טבלה135[[#This Row],[טווח]]&lt;&gt;K927,טבלה135[[#This Row],[טווח]],"")</f>
        <v/>
      </c>
      <c r="O928" s="3" t="str">
        <f>IF(טבלה135[[#This Row],[מניית טווחים]]&lt;&gt;"",IF(OR(30&gt;טבלה135[[#This Row],[מקסימום]],30&lt;טבלה135[[#This Row],[מינימום]]),0,1),"")</f>
        <v/>
      </c>
    </row>
    <row r="929" spans="1:15" x14ac:dyDescent="0.25">
      <c r="A929" t="s">
        <v>86</v>
      </c>
      <c r="B929">
        <v>7</v>
      </c>
      <c r="C929">
        <v>24</v>
      </c>
      <c r="D929">
        <f>טבלה135[[#This Row],[LengthofCycle]]+1</f>
        <v>25</v>
      </c>
      <c r="E929">
        <f>IF(טבלה135[[#This Row],[CycleNumber]]&lt;3,"",IF(טבלה135[[#This Row],[CycleNumber]]=3,MIN(D927:D929),IF(I928=3,MIN(D926:D928),E928)))</f>
        <v>27</v>
      </c>
      <c r="F929">
        <f>IF(טבלה135[[#This Row],[CycleNumber]]&lt;3,"",IF(טבלה135[[#This Row],[CycleNumber]]=3,MAX(D927:D929),IF(I928=3,MAX(D926:D928),F928)))</f>
        <v>28</v>
      </c>
      <c r="G929">
        <f>IF(OR(טבלה135[[#This Row],[CycleNumber]]&gt;B930,B930=""),IF(טבלה135[[#This Row],[מספר סטייה]]=3,MIN(D927:D929),טבלה135[[#This Row],[מינ קבוע]]),טבלה135[[#This Row],[מינ קבוע]])</f>
        <v>27</v>
      </c>
      <c r="H929">
        <f>IF(OR(טבלה135[[#This Row],[CycleNumber]]&gt;B930,B930=""),IF(טבלה135[[#This Row],[מספר סטייה]]=3,MAX(D927:D929),טבלה135[[#This Row],[מקס קבוע]]),טבלה135[[#This Row],[מקס קבוע]])</f>
        <v>28</v>
      </c>
      <c r="I92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קבוע]]&lt;&gt;E928,1,I928+1),0))</f>
        <v>1</v>
      </c>
      <c r="J929">
        <f>IF(AND(טבלה135[[#This Row],[CycleNumber]]&lt;B930,טבלה135[[#This Row],[מקס קבוע]]&lt;&gt;""),IF(OR(טבלה135[[#This Row],[מספר סטייה]]&lt;I930,AND(טבלה135[[#This Row],[מספר סטייה]]=3,I930=1)),0,1),"")</f>
        <v>0</v>
      </c>
      <c r="K929">
        <f>IF(טבלה135[[#This Row],[מקס קבוע]]&lt;&gt;"",טבלה135[[#This Row],[מקסימום]]-טבלה135[[#This Row],[מינימום]],"")</f>
        <v>1</v>
      </c>
      <c r="L929">
        <f>IF(IFERROR(LOOKUP(טבלה135[[#This Row],[ClientID]],פיבוט!$A$4:$A$121),FALSE)=טבלה135[[#This Row],[ClientID]],1,0)</f>
        <v>1</v>
      </c>
      <c r="M929" t="str">
        <f>IF(OR(טבלה135[[#This Row],[ClientID]]=A930),"",1)</f>
        <v/>
      </c>
      <c r="N929" s="3" t="str">
        <f>IF(טבלה135[[#This Row],[טווח]]&lt;&gt;K928,טבלה135[[#This Row],[טווח]],"")</f>
        <v/>
      </c>
      <c r="O929" s="3" t="str">
        <f>IF(טבלה135[[#This Row],[מניית טווחים]]&lt;&gt;"",IF(OR(30&gt;טבלה135[[#This Row],[מקסימום]],30&lt;טבלה135[[#This Row],[מינימום]]),0,1),"")</f>
        <v/>
      </c>
    </row>
    <row r="930" spans="1:15" x14ac:dyDescent="0.25">
      <c r="A930" t="s">
        <v>86</v>
      </c>
      <c r="B930">
        <v>8</v>
      </c>
      <c r="C930">
        <v>25</v>
      </c>
      <c r="D930">
        <f>טבלה135[[#This Row],[LengthofCycle]]+1</f>
        <v>26</v>
      </c>
      <c r="E930">
        <f>IF(טבלה135[[#This Row],[CycleNumber]]&lt;3,"",IF(טבלה135[[#This Row],[CycleNumber]]=3,MIN(D928:D930),IF(I929=3,MIN(D927:D929),E929)))</f>
        <v>27</v>
      </c>
      <c r="F930">
        <f>IF(טבלה135[[#This Row],[CycleNumber]]&lt;3,"",IF(טבלה135[[#This Row],[CycleNumber]]=3,MAX(D928:D930),IF(I929=3,MAX(D927:D929),F929)))</f>
        <v>28</v>
      </c>
      <c r="G930">
        <f>IF(OR(טבלה135[[#This Row],[CycleNumber]]&gt;B931,B931=""),IF(טבלה135[[#This Row],[מספר סטייה]]=3,MIN(D928:D930),טבלה135[[#This Row],[מינ קבוע]]),טבלה135[[#This Row],[מינ קבוע]])</f>
        <v>27</v>
      </c>
      <c r="H930">
        <f>IF(OR(טבלה135[[#This Row],[CycleNumber]]&gt;B931,B931=""),IF(טבלה135[[#This Row],[מספר סטייה]]=3,MAX(D928:D930),טבלה135[[#This Row],[מקס קבוע]]),טבלה135[[#This Row],[מקס קבוע]])</f>
        <v>28</v>
      </c>
      <c r="I93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קבוע]]&lt;&gt;E929,1,I929+1),0))</f>
        <v>2</v>
      </c>
      <c r="J930">
        <f>IF(AND(טבלה135[[#This Row],[CycleNumber]]&lt;B931,טבלה135[[#This Row],[מקס קבוע]]&lt;&gt;""),IF(OR(טבלה135[[#This Row],[מספר סטייה]]&lt;I931,AND(טבלה135[[#This Row],[מספר סטייה]]=3,I931=1)),0,1),"")</f>
        <v>1</v>
      </c>
      <c r="K930">
        <f>IF(טבלה135[[#This Row],[מקס קבוע]]&lt;&gt;"",טבלה135[[#This Row],[מקסימום]]-טבלה135[[#This Row],[מינימום]],"")</f>
        <v>1</v>
      </c>
      <c r="L930">
        <f>IF(IFERROR(LOOKUP(טבלה135[[#This Row],[ClientID]],פיבוט!$A$4:$A$121),FALSE)=טבלה135[[#This Row],[ClientID]],1,0)</f>
        <v>1</v>
      </c>
      <c r="M930" t="str">
        <f>IF(OR(טבלה135[[#This Row],[ClientID]]=A931),"",1)</f>
        <v/>
      </c>
      <c r="N930" s="3" t="str">
        <f>IF(טבלה135[[#This Row],[טווח]]&lt;&gt;K929,טבלה135[[#This Row],[טווח]],"")</f>
        <v/>
      </c>
      <c r="O930" s="3" t="str">
        <f>IF(טבלה135[[#This Row],[מניית טווחים]]&lt;&gt;"",IF(OR(30&gt;טבלה135[[#This Row],[מקסימום]],30&lt;טבלה135[[#This Row],[מינימום]]),0,1),"")</f>
        <v/>
      </c>
    </row>
    <row r="931" spans="1:15" x14ac:dyDescent="0.25">
      <c r="A931" t="s">
        <v>86</v>
      </c>
      <c r="B931">
        <v>9</v>
      </c>
      <c r="C931">
        <v>27</v>
      </c>
      <c r="D931">
        <f>טבלה135[[#This Row],[LengthofCycle]]+1</f>
        <v>28</v>
      </c>
      <c r="E931">
        <f>IF(טבלה135[[#This Row],[CycleNumber]]&lt;3,"",IF(טבלה135[[#This Row],[CycleNumber]]=3,MIN(D929:D931),IF(I930=3,MIN(D928:D930),E930)))</f>
        <v>27</v>
      </c>
      <c r="F931">
        <f>IF(טבלה135[[#This Row],[CycleNumber]]&lt;3,"",IF(טבלה135[[#This Row],[CycleNumber]]=3,MAX(D929:D931),IF(I930=3,MAX(D928:D930),F930)))</f>
        <v>28</v>
      </c>
      <c r="G931">
        <f>IF(OR(טבלה135[[#This Row],[CycleNumber]]&gt;B932,B932=""),IF(טבלה135[[#This Row],[מספר סטייה]]=3,MIN(D929:D931),טבלה135[[#This Row],[מינ קבוע]]),טבלה135[[#This Row],[מינ קבוע]])</f>
        <v>27</v>
      </c>
      <c r="H931">
        <f>IF(OR(טבלה135[[#This Row],[CycleNumber]]&gt;B932,B932=""),IF(טבלה135[[#This Row],[מספר סטייה]]=3,MAX(D929:D931),טבלה135[[#This Row],[מקס קבוע]]),טבלה135[[#This Row],[מקס קבוע]])</f>
        <v>28</v>
      </c>
      <c r="I93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קבוע]]&lt;&gt;E930,1,I930+1),0))</f>
        <v>0</v>
      </c>
      <c r="J931">
        <f>IF(AND(טבלה135[[#This Row],[CycleNumber]]&lt;B932,טבלה135[[#This Row],[מקס קבוע]]&lt;&gt;""),IF(OR(טבלה135[[#This Row],[מספר סטייה]]&lt;I932,AND(טבלה135[[#This Row],[מספר סטייה]]=3,I932=1)),0,1),"")</f>
        <v>1</v>
      </c>
      <c r="K931">
        <f>IF(טבלה135[[#This Row],[מקס קבוע]]&lt;&gt;"",טבלה135[[#This Row],[מקסימום]]-טבלה135[[#This Row],[מינימום]],"")</f>
        <v>1</v>
      </c>
      <c r="L931">
        <f>IF(IFERROR(LOOKUP(טבלה135[[#This Row],[ClientID]],פיבוט!$A$4:$A$121),FALSE)=טבלה135[[#This Row],[ClientID]],1,0)</f>
        <v>1</v>
      </c>
      <c r="M931" t="str">
        <f>IF(OR(טבלה135[[#This Row],[ClientID]]=A932),"",1)</f>
        <v/>
      </c>
      <c r="N931" s="3" t="str">
        <f>IF(טבלה135[[#This Row],[טווח]]&lt;&gt;K930,טבלה135[[#This Row],[טווח]],"")</f>
        <v/>
      </c>
      <c r="O931" s="3" t="str">
        <f>IF(טבלה135[[#This Row],[מניית טווחים]]&lt;&gt;"",IF(OR(30&gt;טבלה135[[#This Row],[מקסימום]],30&lt;טבלה135[[#This Row],[מינימום]]),0,1),"")</f>
        <v/>
      </c>
    </row>
    <row r="932" spans="1:15" x14ac:dyDescent="0.25">
      <c r="A932" t="s">
        <v>86</v>
      </c>
      <c r="B932">
        <v>10</v>
      </c>
      <c r="C932">
        <v>26</v>
      </c>
      <c r="D932">
        <f>טבלה135[[#This Row],[LengthofCycle]]+1</f>
        <v>27</v>
      </c>
      <c r="E932">
        <f>IF(טבלה135[[#This Row],[CycleNumber]]&lt;3,"",IF(טבלה135[[#This Row],[CycleNumber]]=3,MIN(D930:D932),IF(I931=3,MIN(D929:D931),E931)))</f>
        <v>27</v>
      </c>
      <c r="F932">
        <f>IF(טבלה135[[#This Row],[CycleNumber]]&lt;3,"",IF(טבלה135[[#This Row],[CycleNumber]]=3,MAX(D930:D932),IF(I931=3,MAX(D929:D931),F931)))</f>
        <v>28</v>
      </c>
      <c r="G932">
        <f>IF(OR(טבלה135[[#This Row],[CycleNumber]]&gt;B933,B933=""),IF(טבלה135[[#This Row],[מספר סטייה]]=3,MIN(D930:D932),טבלה135[[#This Row],[מינ קבוע]]),טבלה135[[#This Row],[מינ קבוע]])</f>
        <v>27</v>
      </c>
      <c r="H932">
        <f>IF(OR(טבלה135[[#This Row],[CycleNumber]]&gt;B933,B933=""),IF(טבלה135[[#This Row],[מספר סטייה]]=3,MAX(D930:D932),טבלה135[[#This Row],[מקס קבוע]]),טבלה135[[#This Row],[מקס קבוע]])</f>
        <v>28</v>
      </c>
      <c r="I93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קבוע]]&lt;&gt;E931,1,I931+1),0))</f>
        <v>0</v>
      </c>
      <c r="J932">
        <f>IF(AND(טבלה135[[#This Row],[CycleNumber]]&lt;B933,טבלה135[[#This Row],[מקס קבוע]]&lt;&gt;""),IF(OR(טבלה135[[#This Row],[מספר סטייה]]&lt;I933,AND(טבלה135[[#This Row],[מספר סטייה]]=3,I933=1)),0,1),"")</f>
        <v>1</v>
      </c>
      <c r="K932">
        <f>IF(טבלה135[[#This Row],[מקס קבוע]]&lt;&gt;"",טבלה135[[#This Row],[מקסימום]]-טבלה135[[#This Row],[מינימום]],"")</f>
        <v>1</v>
      </c>
      <c r="L932">
        <f>IF(IFERROR(LOOKUP(טבלה135[[#This Row],[ClientID]],פיבוט!$A$4:$A$121),FALSE)=טבלה135[[#This Row],[ClientID]],1,0)</f>
        <v>1</v>
      </c>
      <c r="M932" t="str">
        <f>IF(OR(טבלה135[[#This Row],[ClientID]]=A933),"",1)</f>
        <v/>
      </c>
      <c r="N932" s="3" t="str">
        <f>IF(טבלה135[[#This Row],[טווח]]&lt;&gt;K931,טבלה135[[#This Row],[טווח]],"")</f>
        <v/>
      </c>
      <c r="O932" s="3" t="str">
        <f>IF(טבלה135[[#This Row],[מניית טווחים]]&lt;&gt;"",IF(OR(30&gt;טבלה135[[#This Row],[מקסימום]],30&lt;טבלה135[[#This Row],[מינימום]]),0,1),"")</f>
        <v/>
      </c>
    </row>
    <row r="933" spans="1:15" x14ac:dyDescent="0.25">
      <c r="A933" t="s">
        <v>86</v>
      </c>
      <c r="B933">
        <v>11</v>
      </c>
      <c r="C933">
        <v>27</v>
      </c>
      <c r="D933">
        <f>טבלה135[[#This Row],[LengthofCycle]]+1</f>
        <v>28</v>
      </c>
      <c r="E933">
        <f>IF(טבלה135[[#This Row],[CycleNumber]]&lt;3,"",IF(טבלה135[[#This Row],[CycleNumber]]=3,MIN(D931:D933),IF(I932=3,MIN(D930:D932),E932)))</f>
        <v>27</v>
      </c>
      <c r="F933">
        <f>IF(טבלה135[[#This Row],[CycleNumber]]&lt;3,"",IF(טבלה135[[#This Row],[CycleNumber]]=3,MAX(D931:D933),IF(I932=3,MAX(D930:D932),F932)))</f>
        <v>28</v>
      </c>
      <c r="G933">
        <f>IF(OR(טבלה135[[#This Row],[CycleNumber]]&gt;B934,B934=""),IF(טבלה135[[#This Row],[מספר סטייה]]=3,MIN(D931:D933),טבלה135[[#This Row],[מינ קבוע]]),טבלה135[[#This Row],[מינ קבוע]])</f>
        <v>27</v>
      </c>
      <c r="H933">
        <f>IF(OR(טבלה135[[#This Row],[CycleNumber]]&gt;B934,B934=""),IF(טבלה135[[#This Row],[מספר סטייה]]=3,MAX(D931:D933),טבלה135[[#This Row],[מקס קבוע]]),טבלה135[[#This Row],[מקס קבוע]])</f>
        <v>28</v>
      </c>
      <c r="I93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קבוע]]&lt;&gt;E932,1,I932+1),0))</f>
        <v>0</v>
      </c>
      <c r="J933" t="str">
        <f>IF(AND(טבלה135[[#This Row],[CycleNumber]]&lt;B934,טבלה135[[#This Row],[מקס קבוע]]&lt;&gt;""),IF(OR(טבלה135[[#This Row],[מספר סטייה]]&lt;I934,AND(טבלה135[[#This Row],[מספר סטייה]]=3,I934=1)),0,1),"")</f>
        <v/>
      </c>
      <c r="K933">
        <f>IF(טבלה135[[#This Row],[מקס קבוע]]&lt;&gt;"",טבלה135[[#This Row],[מקסימום]]-טבלה135[[#This Row],[מינימום]],"")</f>
        <v>1</v>
      </c>
      <c r="L933">
        <f>IF(IFERROR(LOOKUP(טבלה135[[#This Row],[ClientID]],פיבוט!$A$4:$A$121),FALSE)=טבלה135[[#This Row],[ClientID]],1,0)</f>
        <v>1</v>
      </c>
      <c r="M933">
        <f>IF(OR(טבלה135[[#This Row],[ClientID]]=A934),"",1)</f>
        <v>1</v>
      </c>
      <c r="N933" s="3" t="str">
        <f>IF(טבלה135[[#This Row],[טווח]]&lt;&gt;K932,טבלה135[[#This Row],[טווח]],"")</f>
        <v/>
      </c>
      <c r="O933" s="3" t="str">
        <f>IF(טבלה135[[#This Row],[מניית טווחים]]&lt;&gt;"",IF(OR(30&gt;טבלה135[[#This Row],[מקסימום]],30&lt;טבלה135[[#This Row],[מינימום]]),0,1),"")</f>
        <v/>
      </c>
    </row>
    <row r="934" spans="1:15" x14ac:dyDescent="0.25">
      <c r="A934" t="s">
        <v>87</v>
      </c>
      <c r="B934">
        <v>1</v>
      </c>
      <c r="C934">
        <v>26</v>
      </c>
      <c r="D934">
        <f>טבלה135[[#This Row],[LengthofCycle]]+1</f>
        <v>27</v>
      </c>
      <c r="E934" t="str">
        <f>IF(טבלה135[[#This Row],[CycleNumber]]&lt;3,"",IF(טבלה135[[#This Row],[CycleNumber]]=3,MIN(D932:D934),IF(I933=3,MIN(D931:D933),E933)))</f>
        <v/>
      </c>
      <c r="F934" t="str">
        <f>IF(טבלה135[[#This Row],[CycleNumber]]&lt;3,"",IF(טבלה135[[#This Row],[CycleNumber]]=3,MAX(D932:D934),IF(I933=3,MAX(D931:D933),F933)))</f>
        <v/>
      </c>
      <c r="G934" t="str">
        <f>IF(OR(טבלה135[[#This Row],[CycleNumber]]&gt;B935,B935=""),IF(טבלה135[[#This Row],[מספר סטייה]]=3,MIN(D932:D934),טבלה135[[#This Row],[מינ קבוע]]),טבלה135[[#This Row],[מינ קבוע]])</f>
        <v/>
      </c>
      <c r="H934" t="str">
        <f>IF(OR(טבלה135[[#This Row],[CycleNumber]]&gt;B935,B935=""),IF(טבלה135[[#This Row],[מספר סטייה]]=3,MAX(D932:D934),טבלה135[[#This Row],[מקס קבוע]]),טבלה135[[#This Row],[מקס קבוע]])</f>
        <v/>
      </c>
      <c r="I93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קבוע]]&lt;&gt;E933,1,I933+1),0))</f>
        <v/>
      </c>
      <c r="J934" t="str">
        <f>IF(AND(טבלה135[[#This Row],[CycleNumber]]&lt;B935,טבלה135[[#This Row],[מקס קבוע]]&lt;&gt;""),IF(OR(טבלה135[[#This Row],[מספר סטייה]]&lt;I935,AND(טבלה135[[#This Row],[מספר סטייה]]=3,I935=1)),0,1),"")</f>
        <v/>
      </c>
      <c r="K934" t="str">
        <f>IF(טבלה135[[#This Row],[מקס קבוע]]&lt;&gt;"",טבלה135[[#This Row],[מקסימום]]-טבלה135[[#This Row],[מינימום]],"")</f>
        <v/>
      </c>
      <c r="L934">
        <f>IF(IFERROR(LOOKUP(טבלה135[[#This Row],[ClientID]],פיבוט!$A$4:$A$121),FALSE)=טבלה135[[#This Row],[ClientID]],1,0)</f>
        <v>1</v>
      </c>
      <c r="M934" t="str">
        <f>IF(OR(טבלה135[[#This Row],[ClientID]]=A935),"",1)</f>
        <v/>
      </c>
      <c r="N934" s="3" t="str">
        <f>IF(טבלה135[[#This Row],[טווח]]&lt;&gt;K933,טבלה135[[#This Row],[טווח]],"")</f>
        <v/>
      </c>
      <c r="O934" s="3" t="str">
        <f>IF(טבלה135[[#This Row],[מניית טווחים]]&lt;&gt;"",IF(OR(30&gt;טבלה135[[#This Row],[מקסימום]],30&lt;טבלה135[[#This Row],[מינימום]]),0,1),"")</f>
        <v/>
      </c>
    </row>
    <row r="935" spans="1:15" x14ac:dyDescent="0.25">
      <c r="A935" t="s">
        <v>87</v>
      </c>
      <c r="B935">
        <v>2</v>
      </c>
      <c r="C935">
        <v>31</v>
      </c>
      <c r="D935">
        <f>טבלה135[[#This Row],[LengthofCycle]]+1</f>
        <v>32</v>
      </c>
      <c r="E935" t="str">
        <f>IF(טבלה135[[#This Row],[CycleNumber]]&lt;3,"",IF(טבלה135[[#This Row],[CycleNumber]]=3,MIN(D933:D935),IF(I934=3,MIN(D932:D934),E934)))</f>
        <v/>
      </c>
      <c r="F935" t="str">
        <f>IF(טבלה135[[#This Row],[CycleNumber]]&lt;3,"",IF(טבלה135[[#This Row],[CycleNumber]]=3,MAX(D933:D935),IF(I934=3,MAX(D932:D934),F934)))</f>
        <v/>
      </c>
      <c r="G935" t="str">
        <f>IF(OR(טבלה135[[#This Row],[CycleNumber]]&gt;B936,B936=""),IF(טבלה135[[#This Row],[מספר סטייה]]=3,MIN(D933:D935),טבלה135[[#This Row],[מינ קבוע]]),טבלה135[[#This Row],[מינ קבוע]])</f>
        <v/>
      </c>
      <c r="H935" t="str">
        <f>IF(OR(טבלה135[[#This Row],[CycleNumber]]&gt;B936,B936=""),IF(טבלה135[[#This Row],[מספר סטייה]]=3,MAX(D933:D935),טבלה135[[#This Row],[מקס קבוע]]),טבלה135[[#This Row],[מקס קבוע]])</f>
        <v/>
      </c>
      <c r="I93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קבוע]]&lt;&gt;E934,1,I934+1),0))</f>
        <v/>
      </c>
      <c r="J935" t="str">
        <f>IF(AND(טבלה135[[#This Row],[CycleNumber]]&lt;B936,טבלה135[[#This Row],[מקס קבוע]]&lt;&gt;""),IF(OR(טבלה135[[#This Row],[מספר סטייה]]&lt;I936,AND(טבלה135[[#This Row],[מספר סטייה]]=3,I936=1)),0,1),"")</f>
        <v/>
      </c>
      <c r="K935" t="str">
        <f>IF(טבלה135[[#This Row],[מקס קבוע]]&lt;&gt;"",טבלה135[[#This Row],[מקסימום]]-טבלה135[[#This Row],[מינימום]],"")</f>
        <v/>
      </c>
      <c r="L935">
        <f>IF(IFERROR(LOOKUP(טבלה135[[#This Row],[ClientID]],פיבוט!$A$4:$A$121),FALSE)=טבלה135[[#This Row],[ClientID]],1,0)</f>
        <v>1</v>
      </c>
      <c r="M935" t="str">
        <f>IF(OR(טבלה135[[#This Row],[ClientID]]=A936),"",1)</f>
        <v/>
      </c>
      <c r="N935" s="3" t="str">
        <f>IF(טבלה135[[#This Row],[טווח]]&lt;&gt;K934,טבלה135[[#This Row],[טווח]],"")</f>
        <v/>
      </c>
      <c r="O935" s="3" t="str">
        <f>IF(טבלה135[[#This Row],[מניית טווחים]]&lt;&gt;"",IF(OR(30&gt;טבלה135[[#This Row],[מקסימום]],30&lt;טבלה135[[#This Row],[מינימום]]),0,1),"")</f>
        <v/>
      </c>
    </row>
    <row r="936" spans="1:15" x14ac:dyDescent="0.25">
      <c r="A936" t="s">
        <v>87</v>
      </c>
      <c r="B936">
        <v>3</v>
      </c>
      <c r="C936">
        <v>30</v>
      </c>
      <c r="D936">
        <f>טבלה135[[#This Row],[LengthofCycle]]+1</f>
        <v>31</v>
      </c>
      <c r="E936">
        <f>IF(טבלה135[[#This Row],[CycleNumber]]&lt;3,"",IF(טבלה135[[#This Row],[CycleNumber]]=3,MIN(D934:D936),IF(I935=3,MIN(D933:D935),E935)))</f>
        <v>27</v>
      </c>
      <c r="F936">
        <f>IF(טבלה135[[#This Row],[CycleNumber]]&lt;3,"",IF(טבלה135[[#This Row],[CycleNumber]]=3,MAX(D934:D936),IF(I935=3,MAX(D933:D935),F935)))</f>
        <v>32</v>
      </c>
      <c r="G936">
        <f>IF(OR(טבלה135[[#This Row],[CycleNumber]]&gt;B937,B937=""),IF(טבלה135[[#This Row],[מספר סטייה]]=3,MIN(D934:D936),טבלה135[[#This Row],[מינ קבוע]]),טבלה135[[#This Row],[מינ קבוע]])</f>
        <v>27</v>
      </c>
      <c r="H936">
        <f>IF(OR(טבלה135[[#This Row],[CycleNumber]]&gt;B937,B937=""),IF(טבלה135[[#This Row],[מספר סטייה]]=3,MAX(D934:D936),טבלה135[[#This Row],[מקס קבוע]]),טבלה135[[#This Row],[מקס קבוע]])</f>
        <v>32</v>
      </c>
      <c r="I93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קבוע]]&lt;&gt;E935,1,I935+1),0))</f>
        <v>0</v>
      </c>
      <c r="J936">
        <f>IF(AND(טבלה135[[#This Row],[CycleNumber]]&lt;B937,טבלה135[[#This Row],[מקס קבוע]]&lt;&gt;""),IF(OR(טבלה135[[#This Row],[מספר סטייה]]&lt;I937,AND(טבלה135[[#This Row],[מספר סטייה]]=3,I937=1)),0,1),"")</f>
        <v>0</v>
      </c>
      <c r="K936">
        <f>IF(טבלה135[[#This Row],[מקס קבוע]]&lt;&gt;"",טבלה135[[#This Row],[מקסימום]]-טבלה135[[#This Row],[מינימום]],"")</f>
        <v>5</v>
      </c>
      <c r="L936">
        <f>IF(IFERROR(LOOKUP(טבלה135[[#This Row],[ClientID]],פיבוט!$A$4:$A$121),FALSE)=טבלה135[[#This Row],[ClientID]],1,0)</f>
        <v>1</v>
      </c>
      <c r="M936" t="str">
        <f>IF(OR(טבלה135[[#This Row],[ClientID]]=A937),"",1)</f>
        <v/>
      </c>
      <c r="N936" s="3">
        <f>IF(טבלה135[[#This Row],[טווח]]&lt;&gt;K935,טבלה135[[#This Row],[טווח]],"")</f>
        <v>5</v>
      </c>
      <c r="O936" s="3">
        <f>IF(טבלה135[[#This Row],[מניית טווחים]]&lt;&gt;"",IF(OR(30&gt;טבלה135[[#This Row],[מקסימום]],30&lt;טבלה135[[#This Row],[מינימום]]),0,1),"")</f>
        <v>1</v>
      </c>
    </row>
    <row r="937" spans="1:15" x14ac:dyDescent="0.25">
      <c r="A937" t="s">
        <v>87</v>
      </c>
      <c r="B937">
        <v>4</v>
      </c>
      <c r="C937">
        <v>24</v>
      </c>
      <c r="D937">
        <f>טבלה135[[#This Row],[LengthofCycle]]+1</f>
        <v>25</v>
      </c>
      <c r="E937">
        <f>IF(טבלה135[[#This Row],[CycleNumber]]&lt;3,"",IF(טבלה135[[#This Row],[CycleNumber]]=3,MIN(D935:D937),IF(I936=3,MIN(D934:D936),E936)))</f>
        <v>27</v>
      </c>
      <c r="F937">
        <f>IF(טבלה135[[#This Row],[CycleNumber]]&lt;3,"",IF(טבלה135[[#This Row],[CycleNumber]]=3,MAX(D935:D937),IF(I936=3,MAX(D934:D936),F936)))</f>
        <v>32</v>
      </c>
      <c r="G937">
        <f>IF(OR(טבלה135[[#This Row],[CycleNumber]]&gt;B938,B938=""),IF(טבלה135[[#This Row],[מספר סטייה]]=3,MIN(D935:D937),טבלה135[[#This Row],[מינ קבוע]]),טבלה135[[#This Row],[מינ קבוע]])</f>
        <v>27</v>
      </c>
      <c r="H937">
        <f>IF(OR(טבלה135[[#This Row],[CycleNumber]]&gt;B938,B938=""),IF(טבלה135[[#This Row],[מספר סטייה]]=3,MAX(D935:D937),טבלה135[[#This Row],[מקס קבוע]]),טבלה135[[#This Row],[מקס קבוע]])</f>
        <v>32</v>
      </c>
      <c r="I93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קבוע]]&lt;&gt;E936,1,I936+1),0))</f>
        <v>1</v>
      </c>
      <c r="J937">
        <f>IF(AND(טבלה135[[#This Row],[CycleNumber]]&lt;B938,טבלה135[[#This Row],[מקס קבוע]]&lt;&gt;""),IF(OR(טבלה135[[#This Row],[מספר סטייה]]&lt;I938,AND(טבלה135[[#This Row],[מספר סטייה]]=3,I938=1)),0,1),"")</f>
        <v>1</v>
      </c>
      <c r="K937">
        <f>IF(טבלה135[[#This Row],[מקס קבוע]]&lt;&gt;"",טבלה135[[#This Row],[מקסימום]]-טבלה135[[#This Row],[מינימום]],"")</f>
        <v>5</v>
      </c>
      <c r="L937">
        <f>IF(IFERROR(LOOKUP(טבלה135[[#This Row],[ClientID]],פיבוט!$A$4:$A$121),FALSE)=טבלה135[[#This Row],[ClientID]],1,0)</f>
        <v>1</v>
      </c>
      <c r="M937" t="str">
        <f>IF(OR(טבלה135[[#This Row],[ClientID]]=A938),"",1)</f>
        <v/>
      </c>
      <c r="N937" s="3" t="str">
        <f>IF(טבלה135[[#This Row],[טווח]]&lt;&gt;K936,טבלה135[[#This Row],[טווח]],"")</f>
        <v/>
      </c>
      <c r="O937" s="3" t="str">
        <f>IF(טבלה135[[#This Row],[מניית טווחים]]&lt;&gt;"",IF(OR(30&gt;טבלה135[[#This Row],[מקסימום]],30&lt;טבלה135[[#This Row],[מינימום]]),0,1),"")</f>
        <v/>
      </c>
    </row>
    <row r="938" spans="1:15" x14ac:dyDescent="0.25">
      <c r="A938" t="s">
        <v>87</v>
      </c>
      <c r="B938">
        <v>5</v>
      </c>
      <c r="C938">
        <v>29</v>
      </c>
      <c r="D938">
        <f>טבלה135[[#This Row],[LengthofCycle]]+1</f>
        <v>30</v>
      </c>
      <c r="E938">
        <f>IF(טבלה135[[#This Row],[CycleNumber]]&lt;3,"",IF(טבלה135[[#This Row],[CycleNumber]]=3,MIN(D936:D938),IF(I937=3,MIN(D935:D937),E937)))</f>
        <v>27</v>
      </c>
      <c r="F938">
        <f>IF(טבלה135[[#This Row],[CycleNumber]]&lt;3,"",IF(טבלה135[[#This Row],[CycleNumber]]=3,MAX(D936:D938),IF(I937=3,MAX(D935:D937),F937)))</f>
        <v>32</v>
      </c>
      <c r="G938">
        <f>IF(OR(טבלה135[[#This Row],[CycleNumber]]&gt;B939,B939=""),IF(טבלה135[[#This Row],[מספר סטייה]]=3,MIN(D936:D938),טבלה135[[#This Row],[מינ קבוע]]),טבלה135[[#This Row],[מינ קבוע]])</f>
        <v>27</v>
      </c>
      <c r="H938">
        <f>IF(OR(טבלה135[[#This Row],[CycleNumber]]&gt;B939,B939=""),IF(טבלה135[[#This Row],[מספר סטייה]]=3,MAX(D936:D938),טבלה135[[#This Row],[מקס קבוע]]),טבלה135[[#This Row],[מקס קבוע]])</f>
        <v>32</v>
      </c>
      <c r="I93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קבוע]]&lt;&gt;E937,1,I937+1),0))</f>
        <v>0</v>
      </c>
      <c r="J938">
        <f>IF(AND(טבלה135[[#This Row],[CycleNumber]]&lt;B939,טבלה135[[#This Row],[מקס קבוע]]&lt;&gt;""),IF(OR(טבלה135[[#This Row],[מספר סטייה]]&lt;I939,AND(טבלה135[[#This Row],[מספר סטייה]]=3,I939=1)),0,1),"")</f>
        <v>1</v>
      </c>
      <c r="K938">
        <f>IF(טבלה135[[#This Row],[מקס קבוע]]&lt;&gt;"",טבלה135[[#This Row],[מקסימום]]-טבלה135[[#This Row],[מינימום]],"")</f>
        <v>5</v>
      </c>
      <c r="L938">
        <f>IF(IFERROR(LOOKUP(טבלה135[[#This Row],[ClientID]],פיבוט!$A$4:$A$121),FALSE)=טבלה135[[#This Row],[ClientID]],1,0)</f>
        <v>1</v>
      </c>
      <c r="M938" t="str">
        <f>IF(OR(טבלה135[[#This Row],[ClientID]]=A939),"",1)</f>
        <v/>
      </c>
      <c r="N938" s="3" t="str">
        <f>IF(טבלה135[[#This Row],[טווח]]&lt;&gt;K937,טבלה135[[#This Row],[טווח]],"")</f>
        <v/>
      </c>
      <c r="O938" s="3" t="str">
        <f>IF(טבלה135[[#This Row],[מניית טווחים]]&lt;&gt;"",IF(OR(30&gt;טבלה135[[#This Row],[מקסימום]],30&lt;טבלה135[[#This Row],[מינימום]]),0,1),"")</f>
        <v/>
      </c>
    </row>
    <row r="939" spans="1:15" x14ac:dyDescent="0.25">
      <c r="A939" t="s">
        <v>87</v>
      </c>
      <c r="B939">
        <v>6</v>
      </c>
      <c r="C939">
        <v>29</v>
      </c>
      <c r="D939">
        <f>טבלה135[[#This Row],[LengthofCycle]]+1</f>
        <v>30</v>
      </c>
      <c r="E939">
        <f>IF(טבלה135[[#This Row],[CycleNumber]]&lt;3,"",IF(טבלה135[[#This Row],[CycleNumber]]=3,MIN(D937:D939),IF(I938=3,MIN(D936:D938),E938)))</f>
        <v>27</v>
      </c>
      <c r="F939">
        <f>IF(טבלה135[[#This Row],[CycleNumber]]&lt;3,"",IF(טבלה135[[#This Row],[CycleNumber]]=3,MAX(D937:D939),IF(I938=3,MAX(D936:D938),F938)))</f>
        <v>32</v>
      </c>
      <c r="G939">
        <f>IF(OR(טבלה135[[#This Row],[CycleNumber]]&gt;B940,B940=""),IF(טבלה135[[#This Row],[מספר סטייה]]=3,MIN(D937:D939),טבלה135[[#This Row],[מינ קבוע]]),טבלה135[[#This Row],[מינ קבוע]])</f>
        <v>27</v>
      </c>
      <c r="H939">
        <f>IF(OR(טבלה135[[#This Row],[CycleNumber]]&gt;B940,B940=""),IF(טבלה135[[#This Row],[מספר סטייה]]=3,MAX(D937:D939),טבלה135[[#This Row],[מקס קבוע]]),טבלה135[[#This Row],[מקס קבוע]])</f>
        <v>32</v>
      </c>
      <c r="I93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קבוע]]&lt;&gt;E938,1,I938+1),0))</f>
        <v>0</v>
      </c>
      <c r="J939">
        <f>IF(AND(טבלה135[[#This Row],[CycleNumber]]&lt;B940,טבלה135[[#This Row],[מקס קבוע]]&lt;&gt;""),IF(OR(טבלה135[[#This Row],[מספר סטייה]]&lt;I940,AND(טבלה135[[#This Row],[מספר סטייה]]=3,I940=1)),0,1),"")</f>
        <v>1</v>
      </c>
      <c r="K939">
        <f>IF(טבלה135[[#This Row],[מקס קבוע]]&lt;&gt;"",טבלה135[[#This Row],[מקסימום]]-טבלה135[[#This Row],[מינימום]],"")</f>
        <v>5</v>
      </c>
      <c r="L939">
        <f>IF(IFERROR(LOOKUP(טבלה135[[#This Row],[ClientID]],פיבוט!$A$4:$A$121),FALSE)=טבלה135[[#This Row],[ClientID]],1,0)</f>
        <v>1</v>
      </c>
      <c r="M939" t="str">
        <f>IF(OR(טבלה135[[#This Row],[ClientID]]=A940),"",1)</f>
        <v/>
      </c>
      <c r="N939" s="3" t="str">
        <f>IF(טבלה135[[#This Row],[טווח]]&lt;&gt;K938,טבלה135[[#This Row],[טווח]],"")</f>
        <v/>
      </c>
      <c r="O939" s="3" t="str">
        <f>IF(טבלה135[[#This Row],[מניית טווחים]]&lt;&gt;"",IF(OR(30&gt;טבלה135[[#This Row],[מקסימום]],30&lt;טבלה135[[#This Row],[מינימום]]),0,1),"")</f>
        <v/>
      </c>
    </row>
    <row r="940" spans="1:15" x14ac:dyDescent="0.25">
      <c r="A940" t="s">
        <v>87</v>
      </c>
      <c r="B940">
        <v>7</v>
      </c>
      <c r="C940">
        <v>27</v>
      </c>
      <c r="D940">
        <f>טבלה135[[#This Row],[LengthofCycle]]+1</f>
        <v>28</v>
      </c>
      <c r="E940">
        <f>IF(טבלה135[[#This Row],[CycleNumber]]&lt;3,"",IF(טבלה135[[#This Row],[CycleNumber]]=3,MIN(D938:D940),IF(I939=3,MIN(D937:D939),E939)))</f>
        <v>27</v>
      </c>
      <c r="F940">
        <f>IF(טבלה135[[#This Row],[CycleNumber]]&lt;3,"",IF(טבלה135[[#This Row],[CycleNumber]]=3,MAX(D938:D940),IF(I939=3,MAX(D937:D939),F939)))</f>
        <v>32</v>
      </c>
      <c r="G940">
        <f>IF(OR(טבלה135[[#This Row],[CycleNumber]]&gt;B941,B941=""),IF(טבלה135[[#This Row],[מספר סטייה]]=3,MIN(D938:D940),טבלה135[[#This Row],[מינ קבוע]]),טבלה135[[#This Row],[מינ קבוע]])</f>
        <v>27</v>
      </c>
      <c r="H940">
        <f>IF(OR(טבלה135[[#This Row],[CycleNumber]]&gt;B941,B941=""),IF(טבלה135[[#This Row],[מספר סטייה]]=3,MAX(D938:D940),טבלה135[[#This Row],[מקס קבוע]]),טבלה135[[#This Row],[מקס קבוע]])</f>
        <v>32</v>
      </c>
      <c r="I94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קבוע]]&lt;&gt;E939,1,I939+1),0))</f>
        <v>0</v>
      </c>
      <c r="J940">
        <f>IF(AND(טבלה135[[#This Row],[CycleNumber]]&lt;B941,טבלה135[[#This Row],[מקס קבוע]]&lt;&gt;""),IF(OR(טבלה135[[#This Row],[מספר סטייה]]&lt;I941,AND(טבלה135[[#This Row],[מספר סטייה]]=3,I941=1)),0,1),"")</f>
        <v>1</v>
      </c>
      <c r="K940">
        <f>IF(טבלה135[[#This Row],[מקס קבוע]]&lt;&gt;"",טבלה135[[#This Row],[מקסימום]]-טבלה135[[#This Row],[מינימום]],"")</f>
        <v>5</v>
      </c>
      <c r="L940">
        <f>IF(IFERROR(LOOKUP(טבלה135[[#This Row],[ClientID]],פיבוט!$A$4:$A$121),FALSE)=טבלה135[[#This Row],[ClientID]],1,0)</f>
        <v>1</v>
      </c>
      <c r="M940" t="str">
        <f>IF(OR(טבלה135[[#This Row],[ClientID]]=A941),"",1)</f>
        <v/>
      </c>
      <c r="N940" s="3" t="str">
        <f>IF(טבלה135[[#This Row],[טווח]]&lt;&gt;K939,טבלה135[[#This Row],[טווח]],"")</f>
        <v/>
      </c>
      <c r="O940" s="3" t="str">
        <f>IF(טבלה135[[#This Row],[מניית טווחים]]&lt;&gt;"",IF(OR(30&gt;טבלה135[[#This Row],[מקסימום]],30&lt;טבלה135[[#This Row],[מינימום]]),0,1),"")</f>
        <v/>
      </c>
    </row>
    <row r="941" spans="1:15" x14ac:dyDescent="0.25">
      <c r="A941" t="s">
        <v>87</v>
      </c>
      <c r="B941">
        <v>8</v>
      </c>
      <c r="C941">
        <v>31</v>
      </c>
      <c r="D941">
        <f>טבלה135[[#This Row],[LengthofCycle]]+1</f>
        <v>32</v>
      </c>
      <c r="E941">
        <f>IF(טבלה135[[#This Row],[CycleNumber]]&lt;3,"",IF(טבלה135[[#This Row],[CycleNumber]]=3,MIN(D939:D941),IF(I940=3,MIN(D938:D940),E940)))</f>
        <v>27</v>
      </c>
      <c r="F941">
        <f>IF(טבלה135[[#This Row],[CycleNumber]]&lt;3,"",IF(טבלה135[[#This Row],[CycleNumber]]=3,MAX(D939:D941),IF(I940=3,MAX(D938:D940),F940)))</f>
        <v>32</v>
      </c>
      <c r="G941">
        <f>IF(OR(טבלה135[[#This Row],[CycleNumber]]&gt;B942,B942=""),IF(טבלה135[[#This Row],[מספר סטייה]]=3,MIN(D939:D941),טבלה135[[#This Row],[מינ קבוע]]),טבלה135[[#This Row],[מינ קבוע]])</f>
        <v>27</v>
      </c>
      <c r="H941">
        <f>IF(OR(טבלה135[[#This Row],[CycleNumber]]&gt;B942,B942=""),IF(טבלה135[[#This Row],[מספר סטייה]]=3,MAX(D939:D941),טבלה135[[#This Row],[מקס קבוע]]),טבלה135[[#This Row],[מקס קבוע]])</f>
        <v>32</v>
      </c>
      <c r="I94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קבוע]]&lt;&gt;E940,1,I940+1),0))</f>
        <v>0</v>
      </c>
      <c r="J941">
        <f>IF(AND(טבלה135[[#This Row],[CycleNumber]]&lt;B942,טבלה135[[#This Row],[מקס קבוע]]&lt;&gt;""),IF(OR(טבלה135[[#This Row],[מספר סטייה]]&lt;I942,AND(טבלה135[[#This Row],[מספר סטייה]]=3,I942=1)),0,1),"")</f>
        <v>0</v>
      </c>
      <c r="K941">
        <f>IF(טבלה135[[#This Row],[מקס קבוע]]&lt;&gt;"",טבלה135[[#This Row],[מקסימום]]-טבלה135[[#This Row],[מינימום]],"")</f>
        <v>5</v>
      </c>
      <c r="L941">
        <f>IF(IFERROR(LOOKUP(טבלה135[[#This Row],[ClientID]],פיבוט!$A$4:$A$121),FALSE)=טבלה135[[#This Row],[ClientID]],1,0)</f>
        <v>1</v>
      </c>
      <c r="M941" t="str">
        <f>IF(OR(טבלה135[[#This Row],[ClientID]]=A942),"",1)</f>
        <v/>
      </c>
      <c r="N941" s="3" t="str">
        <f>IF(טבלה135[[#This Row],[טווח]]&lt;&gt;K940,טבלה135[[#This Row],[טווח]],"")</f>
        <v/>
      </c>
      <c r="O941" s="3" t="str">
        <f>IF(טבלה135[[#This Row],[מניית טווחים]]&lt;&gt;"",IF(OR(30&gt;טבלה135[[#This Row],[מקסימום]],30&lt;טבלה135[[#This Row],[מינימום]]),0,1),"")</f>
        <v/>
      </c>
    </row>
    <row r="942" spans="1:15" x14ac:dyDescent="0.25">
      <c r="A942" t="s">
        <v>87</v>
      </c>
      <c r="B942">
        <v>9</v>
      </c>
      <c r="C942">
        <v>23</v>
      </c>
      <c r="D942">
        <f>טבלה135[[#This Row],[LengthofCycle]]+1</f>
        <v>24</v>
      </c>
      <c r="E942">
        <f>IF(טבלה135[[#This Row],[CycleNumber]]&lt;3,"",IF(טבלה135[[#This Row],[CycleNumber]]=3,MIN(D940:D942),IF(I941=3,MIN(D939:D941),E941)))</f>
        <v>27</v>
      </c>
      <c r="F942">
        <f>IF(טבלה135[[#This Row],[CycleNumber]]&lt;3,"",IF(טבלה135[[#This Row],[CycleNumber]]=3,MAX(D940:D942),IF(I941=3,MAX(D939:D941),F941)))</f>
        <v>32</v>
      </c>
      <c r="G942">
        <f>IF(OR(טבלה135[[#This Row],[CycleNumber]]&gt;B943,B943=""),IF(טבלה135[[#This Row],[מספר סטייה]]=3,MIN(D940:D942),טבלה135[[#This Row],[מינ קבוע]]),טבלה135[[#This Row],[מינ קבוע]])</f>
        <v>27</v>
      </c>
      <c r="H942">
        <f>IF(OR(טבלה135[[#This Row],[CycleNumber]]&gt;B943,B943=""),IF(טבלה135[[#This Row],[מספר סטייה]]=3,MAX(D940:D942),טבלה135[[#This Row],[מקס קבוע]]),טבלה135[[#This Row],[מקס קבוע]])</f>
        <v>32</v>
      </c>
      <c r="I94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קבוע]]&lt;&gt;E941,1,I941+1),0))</f>
        <v>1</v>
      </c>
      <c r="J942">
        <f>IF(AND(טבלה135[[#This Row],[CycleNumber]]&lt;B943,טבלה135[[#This Row],[מקס קבוע]]&lt;&gt;""),IF(OR(טבלה135[[#This Row],[מספר סטייה]]&lt;I943,AND(טבלה135[[#This Row],[מספר סטייה]]=3,I943=1)),0,1),"")</f>
        <v>1</v>
      </c>
      <c r="K942">
        <f>IF(טבלה135[[#This Row],[מקס קבוע]]&lt;&gt;"",טבלה135[[#This Row],[מקסימום]]-טבלה135[[#This Row],[מינימום]],"")</f>
        <v>5</v>
      </c>
      <c r="L942">
        <f>IF(IFERROR(LOOKUP(טבלה135[[#This Row],[ClientID]],פיבוט!$A$4:$A$121),FALSE)=טבלה135[[#This Row],[ClientID]],1,0)</f>
        <v>1</v>
      </c>
      <c r="M942" t="str">
        <f>IF(OR(טבלה135[[#This Row],[ClientID]]=A943),"",1)</f>
        <v/>
      </c>
      <c r="N942" s="3" t="str">
        <f>IF(טבלה135[[#This Row],[טווח]]&lt;&gt;K941,טבלה135[[#This Row],[טווח]],"")</f>
        <v/>
      </c>
      <c r="O942" s="3" t="str">
        <f>IF(טבלה135[[#This Row],[מניית טווחים]]&lt;&gt;"",IF(OR(30&gt;טבלה135[[#This Row],[מקסימום]],30&lt;טבלה135[[#This Row],[מינימום]]),0,1),"")</f>
        <v/>
      </c>
    </row>
    <row r="943" spans="1:15" x14ac:dyDescent="0.25">
      <c r="A943" t="s">
        <v>87</v>
      </c>
      <c r="B943">
        <v>10</v>
      </c>
      <c r="C943">
        <v>29</v>
      </c>
      <c r="D943">
        <f>טבלה135[[#This Row],[LengthofCycle]]+1</f>
        <v>30</v>
      </c>
      <c r="E943">
        <f>IF(טבלה135[[#This Row],[CycleNumber]]&lt;3,"",IF(טבלה135[[#This Row],[CycleNumber]]=3,MIN(D941:D943),IF(I942=3,MIN(D940:D942),E942)))</f>
        <v>27</v>
      </c>
      <c r="F943">
        <f>IF(טבלה135[[#This Row],[CycleNumber]]&lt;3,"",IF(טבלה135[[#This Row],[CycleNumber]]=3,MAX(D941:D943),IF(I942=3,MAX(D940:D942),F942)))</f>
        <v>32</v>
      </c>
      <c r="G943">
        <f>IF(OR(טבלה135[[#This Row],[CycleNumber]]&gt;B944,B944=""),IF(טבלה135[[#This Row],[מספר סטייה]]=3,MIN(D941:D943),טבלה135[[#This Row],[מינ קבוע]]),טבלה135[[#This Row],[מינ קבוע]])</f>
        <v>27</v>
      </c>
      <c r="H943">
        <f>IF(OR(טבלה135[[#This Row],[CycleNumber]]&gt;B944,B944=""),IF(טבלה135[[#This Row],[מספר סטייה]]=3,MAX(D941:D943),טבלה135[[#This Row],[מקס קבוע]]),טבלה135[[#This Row],[מקס קבוע]])</f>
        <v>32</v>
      </c>
      <c r="I94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קבוע]]&lt;&gt;E942,1,I942+1),0))</f>
        <v>0</v>
      </c>
      <c r="J943">
        <f>IF(AND(טבלה135[[#This Row],[CycleNumber]]&lt;B944,טבלה135[[#This Row],[מקס קבוע]]&lt;&gt;""),IF(OR(טבלה135[[#This Row],[מספר סטייה]]&lt;I944,AND(טבלה135[[#This Row],[מספר סטייה]]=3,I944=1)),0,1),"")</f>
        <v>1</v>
      </c>
      <c r="K943">
        <f>IF(טבלה135[[#This Row],[מקס קבוע]]&lt;&gt;"",טבלה135[[#This Row],[מקסימום]]-טבלה135[[#This Row],[מינימום]],"")</f>
        <v>5</v>
      </c>
      <c r="L943">
        <f>IF(IFERROR(LOOKUP(טבלה135[[#This Row],[ClientID]],פיבוט!$A$4:$A$121),FALSE)=טבלה135[[#This Row],[ClientID]],1,0)</f>
        <v>1</v>
      </c>
      <c r="M943" t="str">
        <f>IF(OR(טבלה135[[#This Row],[ClientID]]=A944),"",1)</f>
        <v/>
      </c>
      <c r="N943" s="3" t="str">
        <f>IF(טבלה135[[#This Row],[טווח]]&lt;&gt;K942,טבלה135[[#This Row],[טווח]],"")</f>
        <v/>
      </c>
      <c r="O943" s="3" t="str">
        <f>IF(טבלה135[[#This Row],[מניית טווחים]]&lt;&gt;"",IF(OR(30&gt;טבלה135[[#This Row],[מקסימום]],30&lt;טבלה135[[#This Row],[מינימום]]),0,1),"")</f>
        <v/>
      </c>
    </row>
    <row r="944" spans="1:15" x14ac:dyDescent="0.25">
      <c r="A944" t="s">
        <v>87</v>
      </c>
      <c r="B944">
        <v>11</v>
      </c>
      <c r="C944">
        <v>30</v>
      </c>
      <c r="D944">
        <f>טבלה135[[#This Row],[LengthofCycle]]+1</f>
        <v>31</v>
      </c>
      <c r="E944">
        <f>IF(טבלה135[[#This Row],[CycleNumber]]&lt;3,"",IF(טבלה135[[#This Row],[CycleNumber]]=3,MIN(D942:D944),IF(I943=3,MIN(D941:D943),E943)))</f>
        <v>27</v>
      </c>
      <c r="F944">
        <f>IF(טבלה135[[#This Row],[CycleNumber]]&lt;3,"",IF(טבלה135[[#This Row],[CycleNumber]]=3,MAX(D942:D944),IF(I943=3,MAX(D941:D943),F943)))</f>
        <v>32</v>
      </c>
      <c r="G944">
        <f>IF(OR(טבלה135[[#This Row],[CycleNumber]]&gt;B945,B945=""),IF(טבלה135[[#This Row],[מספר סטייה]]=3,MIN(D942:D944),טבלה135[[#This Row],[מינ קבוע]]),טבלה135[[#This Row],[מינ קבוע]])</f>
        <v>27</v>
      </c>
      <c r="H944">
        <f>IF(OR(טבלה135[[#This Row],[CycleNumber]]&gt;B945,B945=""),IF(טבלה135[[#This Row],[מספר סטייה]]=3,MAX(D942:D944),טבלה135[[#This Row],[מקס קבוע]]),טבלה135[[#This Row],[מקס קבוע]])</f>
        <v>32</v>
      </c>
      <c r="I94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קבוע]]&lt;&gt;E943,1,I943+1),0))</f>
        <v>0</v>
      </c>
      <c r="J944">
        <f>IF(AND(טבלה135[[#This Row],[CycleNumber]]&lt;B945,טבלה135[[#This Row],[מקס קבוע]]&lt;&gt;""),IF(OR(טבלה135[[#This Row],[מספר סטייה]]&lt;I945,AND(טבלה135[[#This Row],[מספר סטייה]]=3,I945=1)),0,1),"")</f>
        <v>1</v>
      </c>
      <c r="K944">
        <f>IF(טבלה135[[#This Row],[מקס קבוע]]&lt;&gt;"",טבלה135[[#This Row],[מקסימום]]-טבלה135[[#This Row],[מינימום]],"")</f>
        <v>5</v>
      </c>
      <c r="L944">
        <f>IF(IFERROR(LOOKUP(טבלה135[[#This Row],[ClientID]],פיבוט!$A$4:$A$121),FALSE)=טבלה135[[#This Row],[ClientID]],1,0)</f>
        <v>1</v>
      </c>
      <c r="M944" t="str">
        <f>IF(OR(טבלה135[[#This Row],[ClientID]]=A945),"",1)</f>
        <v/>
      </c>
      <c r="N944" s="3" t="str">
        <f>IF(טבלה135[[#This Row],[טווח]]&lt;&gt;K943,טבלה135[[#This Row],[טווח]],"")</f>
        <v/>
      </c>
      <c r="O944" s="3" t="str">
        <f>IF(טבלה135[[#This Row],[מניית טווחים]]&lt;&gt;"",IF(OR(30&gt;טבלה135[[#This Row],[מקסימום]],30&lt;טבלה135[[#This Row],[מינימום]]),0,1),"")</f>
        <v/>
      </c>
    </row>
    <row r="945" spans="1:15" x14ac:dyDescent="0.25">
      <c r="A945" t="s">
        <v>87</v>
      </c>
      <c r="B945">
        <v>12</v>
      </c>
      <c r="C945">
        <v>29</v>
      </c>
      <c r="D945">
        <f>טבלה135[[#This Row],[LengthofCycle]]+1</f>
        <v>30</v>
      </c>
      <c r="E945">
        <f>IF(טבלה135[[#This Row],[CycleNumber]]&lt;3,"",IF(טבלה135[[#This Row],[CycleNumber]]=3,MIN(D943:D945),IF(I944=3,MIN(D942:D944),E944)))</f>
        <v>27</v>
      </c>
      <c r="F945">
        <f>IF(טבלה135[[#This Row],[CycleNumber]]&lt;3,"",IF(טבלה135[[#This Row],[CycleNumber]]=3,MAX(D943:D945),IF(I944=3,MAX(D942:D944),F944)))</f>
        <v>32</v>
      </c>
      <c r="G945">
        <f>IF(OR(טבלה135[[#This Row],[CycleNumber]]&gt;B946,B946=""),IF(טבלה135[[#This Row],[מספר סטייה]]=3,MIN(D943:D945),טבלה135[[#This Row],[מינ קבוע]]),טבלה135[[#This Row],[מינ קבוע]])</f>
        <v>27</v>
      </c>
      <c r="H945">
        <f>IF(OR(טבלה135[[#This Row],[CycleNumber]]&gt;B946,B946=""),IF(טבלה135[[#This Row],[מספר סטייה]]=3,MAX(D943:D945),טבלה135[[#This Row],[מקס קבוע]]),טבלה135[[#This Row],[מקס קבוע]])</f>
        <v>32</v>
      </c>
      <c r="I94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קבוע]]&lt;&gt;E944,1,I944+1),0))</f>
        <v>0</v>
      </c>
      <c r="J945" t="str">
        <f>IF(AND(טבלה135[[#This Row],[CycleNumber]]&lt;B946,טבלה135[[#This Row],[מקס קבוע]]&lt;&gt;""),IF(OR(טבלה135[[#This Row],[מספר סטייה]]&lt;I946,AND(טבלה135[[#This Row],[מספר סטייה]]=3,I946=1)),0,1),"")</f>
        <v/>
      </c>
      <c r="K945">
        <f>IF(טבלה135[[#This Row],[מקס קבוע]]&lt;&gt;"",טבלה135[[#This Row],[מקסימום]]-טבלה135[[#This Row],[מינימום]],"")</f>
        <v>5</v>
      </c>
      <c r="L945">
        <f>IF(IFERROR(LOOKUP(טבלה135[[#This Row],[ClientID]],פיבוט!$A$4:$A$121),FALSE)=טבלה135[[#This Row],[ClientID]],1,0)</f>
        <v>1</v>
      </c>
      <c r="M945">
        <f>IF(OR(טבלה135[[#This Row],[ClientID]]=A946),"",1)</f>
        <v>1</v>
      </c>
      <c r="N945" s="3" t="str">
        <f>IF(טבלה135[[#This Row],[טווח]]&lt;&gt;K944,טבלה135[[#This Row],[טווח]],"")</f>
        <v/>
      </c>
      <c r="O945" s="3" t="str">
        <f>IF(טבלה135[[#This Row],[מניית טווחים]]&lt;&gt;"",IF(OR(30&gt;טבלה135[[#This Row],[מקסימום]],30&lt;טבלה135[[#This Row],[מינימום]]),0,1),"")</f>
        <v/>
      </c>
    </row>
    <row r="946" spans="1:15" x14ac:dyDescent="0.25">
      <c r="A946" t="s">
        <v>88</v>
      </c>
      <c r="B946">
        <v>1</v>
      </c>
      <c r="C946">
        <v>27</v>
      </c>
      <c r="D946">
        <f>טבלה135[[#This Row],[LengthofCycle]]+1</f>
        <v>28</v>
      </c>
      <c r="E946" t="str">
        <f>IF(טבלה135[[#This Row],[CycleNumber]]&lt;3,"",IF(טבלה135[[#This Row],[CycleNumber]]=3,MIN(D944:D946),IF(I945=3,MIN(D943:D945),E945)))</f>
        <v/>
      </c>
      <c r="F946" t="str">
        <f>IF(טבלה135[[#This Row],[CycleNumber]]&lt;3,"",IF(טבלה135[[#This Row],[CycleNumber]]=3,MAX(D944:D946),IF(I945=3,MAX(D943:D945),F945)))</f>
        <v/>
      </c>
      <c r="G946" t="str">
        <f>IF(OR(טבלה135[[#This Row],[CycleNumber]]&gt;B947,B947=""),IF(טבלה135[[#This Row],[מספר סטייה]]=3,MIN(D944:D946),טבלה135[[#This Row],[מינ קבוע]]),טבלה135[[#This Row],[מינ קבוע]])</f>
        <v/>
      </c>
      <c r="H946" t="str">
        <f>IF(OR(טבלה135[[#This Row],[CycleNumber]]&gt;B947,B947=""),IF(טבלה135[[#This Row],[מספר סטייה]]=3,MAX(D944:D946),טבלה135[[#This Row],[מקס קבוע]]),טבלה135[[#This Row],[מקס קבוע]])</f>
        <v/>
      </c>
      <c r="I94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קבוע]]&lt;&gt;E945,1,I945+1),0))</f>
        <v/>
      </c>
      <c r="J946" t="str">
        <f>IF(AND(טבלה135[[#This Row],[CycleNumber]]&lt;B947,טבלה135[[#This Row],[מקס קבוע]]&lt;&gt;""),IF(OR(טבלה135[[#This Row],[מספר סטייה]]&lt;I947,AND(טבלה135[[#This Row],[מספר סטייה]]=3,I947=1)),0,1),"")</f>
        <v/>
      </c>
      <c r="K946" t="str">
        <f>IF(טבלה135[[#This Row],[מקס קבוע]]&lt;&gt;"",טבלה135[[#This Row],[מקסימום]]-טבלה135[[#This Row],[מינימום]],"")</f>
        <v/>
      </c>
      <c r="L946">
        <f>IF(IFERROR(LOOKUP(טבלה135[[#This Row],[ClientID]],פיבוט!$A$4:$A$121),FALSE)=טבלה135[[#This Row],[ClientID]],1,0)</f>
        <v>1</v>
      </c>
      <c r="M946" t="str">
        <f>IF(OR(טבלה135[[#This Row],[ClientID]]=A947),"",1)</f>
        <v/>
      </c>
      <c r="N946" s="3" t="str">
        <f>IF(טבלה135[[#This Row],[טווח]]&lt;&gt;K945,טבלה135[[#This Row],[טווח]],"")</f>
        <v/>
      </c>
      <c r="O946" s="3" t="str">
        <f>IF(טבלה135[[#This Row],[מניית טווחים]]&lt;&gt;"",IF(OR(30&gt;טבלה135[[#This Row],[מקסימום]],30&lt;טבלה135[[#This Row],[מינימום]]),0,1),"")</f>
        <v/>
      </c>
    </row>
    <row r="947" spans="1:15" x14ac:dyDescent="0.25">
      <c r="A947" t="s">
        <v>88</v>
      </c>
      <c r="B947">
        <v>2</v>
      </c>
      <c r="C947">
        <v>27</v>
      </c>
      <c r="D947">
        <f>טבלה135[[#This Row],[LengthofCycle]]+1</f>
        <v>28</v>
      </c>
      <c r="E947" t="str">
        <f>IF(טבלה135[[#This Row],[CycleNumber]]&lt;3,"",IF(טבלה135[[#This Row],[CycleNumber]]=3,MIN(D945:D947),IF(I946=3,MIN(D944:D946),E946)))</f>
        <v/>
      </c>
      <c r="F947" t="str">
        <f>IF(טבלה135[[#This Row],[CycleNumber]]&lt;3,"",IF(טבלה135[[#This Row],[CycleNumber]]=3,MAX(D945:D947),IF(I946=3,MAX(D944:D946),F946)))</f>
        <v/>
      </c>
      <c r="G947" t="str">
        <f>IF(OR(טבלה135[[#This Row],[CycleNumber]]&gt;B948,B948=""),IF(טבלה135[[#This Row],[מספר סטייה]]=3,MIN(D945:D947),טבלה135[[#This Row],[מינ קבוע]]),טבלה135[[#This Row],[מינ קבוע]])</f>
        <v/>
      </c>
      <c r="H947" t="str">
        <f>IF(OR(טבלה135[[#This Row],[CycleNumber]]&gt;B948,B948=""),IF(טבלה135[[#This Row],[מספר סטייה]]=3,MAX(D945:D947),טבלה135[[#This Row],[מקס קבוע]]),טבלה135[[#This Row],[מקס קבוע]])</f>
        <v/>
      </c>
      <c r="I94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קבוע]]&lt;&gt;E946,1,I946+1),0))</f>
        <v/>
      </c>
      <c r="J947" t="str">
        <f>IF(AND(טבלה135[[#This Row],[CycleNumber]]&lt;B948,טבלה135[[#This Row],[מקס קבוע]]&lt;&gt;""),IF(OR(טבלה135[[#This Row],[מספר סטייה]]&lt;I948,AND(טבלה135[[#This Row],[מספר סטייה]]=3,I948=1)),0,1),"")</f>
        <v/>
      </c>
      <c r="K947" t="str">
        <f>IF(טבלה135[[#This Row],[מקס קבוע]]&lt;&gt;"",טבלה135[[#This Row],[מקסימום]]-טבלה135[[#This Row],[מינימום]],"")</f>
        <v/>
      </c>
      <c r="L947">
        <f>IF(IFERROR(LOOKUP(טבלה135[[#This Row],[ClientID]],פיבוט!$A$4:$A$121),FALSE)=טבלה135[[#This Row],[ClientID]],1,0)</f>
        <v>1</v>
      </c>
      <c r="M947" t="str">
        <f>IF(OR(טבלה135[[#This Row],[ClientID]]=A948),"",1)</f>
        <v/>
      </c>
      <c r="N947" s="3" t="str">
        <f>IF(טבלה135[[#This Row],[טווח]]&lt;&gt;K946,טבלה135[[#This Row],[טווח]],"")</f>
        <v/>
      </c>
      <c r="O947" s="3" t="str">
        <f>IF(טבלה135[[#This Row],[מניית טווחים]]&lt;&gt;"",IF(OR(30&gt;טבלה135[[#This Row],[מקסימום]],30&lt;טבלה135[[#This Row],[מינימום]]),0,1),"")</f>
        <v/>
      </c>
    </row>
    <row r="948" spans="1:15" x14ac:dyDescent="0.25">
      <c r="A948" t="s">
        <v>88</v>
      </c>
      <c r="B948">
        <v>3</v>
      </c>
      <c r="C948">
        <v>28</v>
      </c>
      <c r="D948">
        <f>טבלה135[[#This Row],[LengthofCycle]]+1</f>
        <v>29</v>
      </c>
      <c r="E948">
        <f>IF(טבלה135[[#This Row],[CycleNumber]]&lt;3,"",IF(טבלה135[[#This Row],[CycleNumber]]=3,MIN(D946:D948),IF(I947=3,MIN(D945:D947),E947)))</f>
        <v>28</v>
      </c>
      <c r="F948">
        <f>IF(טבלה135[[#This Row],[CycleNumber]]&lt;3,"",IF(טבלה135[[#This Row],[CycleNumber]]=3,MAX(D946:D948),IF(I947=3,MAX(D945:D947),F947)))</f>
        <v>29</v>
      </c>
      <c r="G948">
        <f>IF(OR(טבלה135[[#This Row],[CycleNumber]]&gt;B949,B949=""),IF(טבלה135[[#This Row],[מספר סטייה]]=3,MIN(D946:D948),טבלה135[[#This Row],[מינ קבוע]]),טבלה135[[#This Row],[מינ קבוע]])</f>
        <v>28</v>
      </c>
      <c r="H948">
        <f>IF(OR(טבלה135[[#This Row],[CycleNumber]]&gt;B949,B949=""),IF(טבלה135[[#This Row],[מספר סטייה]]=3,MAX(D946:D948),טבלה135[[#This Row],[מקס קבוע]]),טבלה135[[#This Row],[מקס קבוע]])</f>
        <v>29</v>
      </c>
      <c r="I94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קבוע]]&lt;&gt;E947,1,I947+1),0))</f>
        <v>0</v>
      </c>
      <c r="J948">
        <f>IF(AND(טבלה135[[#This Row],[CycleNumber]]&lt;B949,טבלה135[[#This Row],[מקס קבוע]]&lt;&gt;""),IF(OR(טבלה135[[#This Row],[מספר סטייה]]&lt;I949,AND(טבלה135[[#This Row],[מספר סטייה]]=3,I949=1)),0,1),"")</f>
        <v>0</v>
      </c>
      <c r="K948">
        <f>IF(טבלה135[[#This Row],[מקס קבוע]]&lt;&gt;"",טבלה135[[#This Row],[מקסימום]]-טבלה135[[#This Row],[מינימום]],"")</f>
        <v>1</v>
      </c>
      <c r="L948">
        <f>IF(IFERROR(LOOKUP(טבלה135[[#This Row],[ClientID]],פיבוט!$A$4:$A$121),FALSE)=טבלה135[[#This Row],[ClientID]],1,0)</f>
        <v>1</v>
      </c>
      <c r="M948" t="str">
        <f>IF(OR(טבלה135[[#This Row],[ClientID]]=A949),"",1)</f>
        <v/>
      </c>
      <c r="N948" s="3">
        <f>IF(טבלה135[[#This Row],[טווח]]&lt;&gt;K947,טבלה135[[#This Row],[טווח]],"")</f>
        <v>1</v>
      </c>
      <c r="O948" s="3">
        <f>IF(טבלה135[[#This Row],[מניית טווחים]]&lt;&gt;"",IF(OR(30&gt;טבלה135[[#This Row],[מקסימום]],30&lt;טבלה135[[#This Row],[מינימום]]),0,1),"")</f>
        <v>0</v>
      </c>
    </row>
    <row r="949" spans="1:15" x14ac:dyDescent="0.25">
      <c r="A949" t="s">
        <v>88</v>
      </c>
      <c r="B949">
        <v>4</v>
      </c>
      <c r="C949">
        <v>25</v>
      </c>
      <c r="D949">
        <f>טבלה135[[#This Row],[LengthofCycle]]+1</f>
        <v>26</v>
      </c>
      <c r="E949">
        <f>IF(טבלה135[[#This Row],[CycleNumber]]&lt;3,"",IF(טבלה135[[#This Row],[CycleNumber]]=3,MIN(D947:D949),IF(I948=3,MIN(D946:D948),E948)))</f>
        <v>28</v>
      </c>
      <c r="F949">
        <f>IF(טבלה135[[#This Row],[CycleNumber]]&lt;3,"",IF(טבלה135[[#This Row],[CycleNumber]]=3,MAX(D947:D949),IF(I948=3,MAX(D946:D948),F948)))</f>
        <v>29</v>
      </c>
      <c r="G949">
        <f>IF(OR(טבלה135[[#This Row],[CycleNumber]]&gt;B950,B950=""),IF(טבלה135[[#This Row],[מספר סטייה]]=3,MIN(D947:D949),טבלה135[[#This Row],[מינ קבוע]]),טבלה135[[#This Row],[מינ קבוע]])</f>
        <v>28</v>
      </c>
      <c r="H949">
        <f>IF(OR(טבלה135[[#This Row],[CycleNumber]]&gt;B950,B950=""),IF(טבלה135[[#This Row],[מספר סטייה]]=3,MAX(D947:D949),טבלה135[[#This Row],[מקס קבוע]]),טבלה135[[#This Row],[מקס קבוע]])</f>
        <v>29</v>
      </c>
      <c r="I94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קבוע]]&lt;&gt;E948,1,I948+1),0))</f>
        <v>1</v>
      </c>
      <c r="J949">
        <f>IF(AND(טבלה135[[#This Row],[CycleNumber]]&lt;B950,טבלה135[[#This Row],[מקס קבוע]]&lt;&gt;""),IF(OR(טבלה135[[#This Row],[מספר סטייה]]&lt;I950,AND(טבלה135[[#This Row],[מספר סטייה]]=3,I950=1)),0,1),"")</f>
        <v>0</v>
      </c>
      <c r="K949">
        <f>IF(טבלה135[[#This Row],[מקס קבוע]]&lt;&gt;"",טבלה135[[#This Row],[מקסימום]]-טבלה135[[#This Row],[מינימום]],"")</f>
        <v>1</v>
      </c>
      <c r="L949">
        <f>IF(IFERROR(LOOKUP(טבלה135[[#This Row],[ClientID]],פיבוט!$A$4:$A$121),FALSE)=טבלה135[[#This Row],[ClientID]],1,0)</f>
        <v>1</v>
      </c>
      <c r="M949" t="str">
        <f>IF(OR(טבלה135[[#This Row],[ClientID]]=A950),"",1)</f>
        <v/>
      </c>
      <c r="N949" s="3" t="str">
        <f>IF(טבלה135[[#This Row],[טווח]]&lt;&gt;K948,טבלה135[[#This Row],[טווח]],"")</f>
        <v/>
      </c>
      <c r="O949" s="3" t="str">
        <f>IF(טבלה135[[#This Row],[מניית טווחים]]&lt;&gt;"",IF(OR(30&gt;טבלה135[[#This Row],[מקסימום]],30&lt;טבלה135[[#This Row],[מינימום]]),0,1),"")</f>
        <v/>
      </c>
    </row>
    <row r="950" spans="1:15" x14ac:dyDescent="0.25">
      <c r="A950" t="s">
        <v>88</v>
      </c>
      <c r="B950">
        <v>5</v>
      </c>
      <c r="C950">
        <v>26</v>
      </c>
      <c r="D950">
        <f>טבלה135[[#This Row],[LengthofCycle]]+1</f>
        <v>27</v>
      </c>
      <c r="E950">
        <f>IF(טבלה135[[#This Row],[CycleNumber]]&lt;3,"",IF(טבלה135[[#This Row],[CycleNumber]]=3,MIN(D948:D950),IF(I949=3,MIN(D947:D949),E949)))</f>
        <v>28</v>
      </c>
      <c r="F950">
        <f>IF(טבלה135[[#This Row],[CycleNumber]]&lt;3,"",IF(טבלה135[[#This Row],[CycleNumber]]=3,MAX(D948:D950),IF(I949=3,MAX(D947:D949),F949)))</f>
        <v>29</v>
      </c>
      <c r="G950">
        <f>IF(OR(טבלה135[[#This Row],[CycleNumber]]&gt;B951,B951=""),IF(טבלה135[[#This Row],[מספר סטייה]]=3,MIN(D948:D950),טבלה135[[#This Row],[מינ קבוע]]),טבלה135[[#This Row],[מינ קבוע]])</f>
        <v>28</v>
      </c>
      <c r="H950">
        <f>IF(OR(טבלה135[[#This Row],[CycleNumber]]&gt;B951,B951=""),IF(טבלה135[[#This Row],[מספר סטייה]]=3,MAX(D948:D950),טבלה135[[#This Row],[מקס קבוע]]),טבלה135[[#This Row],[מקס קבוע]])</f>
        <v>29</v>
      </c>
      <c r="I95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קבוע]]&lt;&gt;E949,1,I949+1),0))</f>
        <v>2</v>
      </c>
      <c r="J950">
        <f>IF(AND(טבלה135[[#This Row],[CycleNumber]]&lt;B951,טבלה135[[#This Row],[מקס קבוע]]&lt;&gt;""),IF(OR(טבלה135[[#This Row],[מספר סטייה]]&lt;I951,AND(טבלה135[[#This Row],[מספר סטייה]]=3,I951=1)),0,1),"")</f>
        <v>0</v>
      </c>
      <c r="K950">
        <f>IF(טבלה135[[#This Row],[מקס קבוע]]&lt;&gt;"",טבלה135[[#This Row],[מקסימום]]-טבלה135[[#This Row],[מינימום]],"")</f>
        <v>1</v>
      </c>
      <c r="L950">
        <f>IF(IFERROR(LOOKUP(טבלה135[[#This Row],[ClientID]],פיבוט!$A$4:$A$121),FALSE)=טבלה135[[#This Row],[ClientID]],1,0)</f>
        <v>1</v>
      </c>
      <c r="M950" t="str">
        <f>IF(OR(טבלה135[[#This Row],[ClientID]]=A951),"",1)</f>
        <v/>
      </c>
      <c r="N950" s="3" t="str">
        <f>IF(טבלה135[[#This Row],[טווח]]&lt;&gt;K949,טבלה135[[#This Row],[טווח]],"")</f>
        <v/>
      </c>
      <c r="O950" s="3" t="str">
        <f>IF(טבלה135[[#This Row],[מניית טווחים]]&lt;&gt;"",IF(OR(30&gt;טבלה135[[#This Row],[מקסימום]],30&lt;טבלה135[[#This Row],[מינימום]]),0,1),"")</f>
        <v/>
      </c>
    </row>
    <row r="951" spans="1:15" x14ac:dyDescent="0.25">
      <c r="A951" t="s">
        <v>88</v>
      </c>
      <c r="B951">
        <v>6</v>
      </c>
      <c r="C951">
        <v>29</v>
      </c>
      <c r="D951">
        <f>טבלה135[[#This Row],[LengthofCycle]]+1</f>
        <v>30</v>
      </c>
      <c r="E951">
        <f>IF(טבלה135[[#This Row],[CycleNumber]]&lt;3,"",IF(טבלה135[[#This Row],[CycleNumber]]=3,MIN(D949:D951),IF(I950=3,MIN(D948:D950),E950)))</f>
        <v>28</v>
      </c>
      <c r="F951">
        <f>IF(טבלה135[[#This Row],[CycleNumber]]&lt;3,"",IF(טבלה135[[#This Row],[CycleNumber]]=3,MAX(D949:D951),IF(I950=3,MAX(D948:D950),F950)))</f>
        <v>29</v>
      </c>
      <c r="G951">
        <f>IF(OR(טבלה135[[#This Row],[CycleNumber]]&gt;B952,B952=""),IF(טבלה135[[#This Row],[מספר סטייה]]=3,MIN(D949:D951),טבלה135[[#This Row],[מינ קבוע]]),טבלה135[[#This Row],[מינ קבוע]])</f>
        <v>28</v>
      </c>
      <c r="H951">
        <f>IF(OR(טבלה135[[#This Row],[CycleNumber]]&gt;B952,B952=""),IF(טבלה135[[#This Row],[מספר סטייה]]=3,MAX(D949:D951),טבלה135[[#This Row],[מקס קבוע]]),טבלה135[[#This Row],[מקס קבוע]])</f>
        <v>29</v>
      </c>
      <c r="I95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קבוע]]&lt;&gt;E950,1,I950+1),0))</f>
        <v>3</v>
      </c>
      <c r="J951">
        <f>IF(AND(טבלה135[[#This Row],[CycleNumber]]&lt;B952,טבלה135[[#This Row],[מקס קבוע]]&lt;&gt;""),IF(OR(טבלה135[[#This Row],[מספר סטייה]]&lt;I952,AND(טבלה135[[#This Row],[מספר סטייה]]=3,I952=1)),0,1),"")</f>
        <v>1</v>
      </c>
      <c r="K951">
        <f>IF(טבלה135[[#This Row],[מקס קבוע]]&lt;&gt;"",טבלה135[[#This Row],[מקסימום]]-טבלה135[[#This Row],[מינימום]],"")</f>
        <v>1</v>
      </c>
      <c r="L951">
        <f>IF(IFERROR(LOOKUP(טבלה135[[#This Row],[ClientID]],פיבוט!$A$4:$A$121),FALSE)=טבלה135[[#This Row],[ClientID]],1,0)</f>
        <v>1</v>
      </c>
      <c r="M951" t="str">
        <f>IF(OR(טבלה135[[#This Row],[ClientID]]=A952),"",1)</f>
        <v/>
      </c>
      <c r="N951" s="3" t="str">
        <f>IF(טבלה135[[#This Row],[טווח]]&lt;&gt;K950,טבלה135[[#This Row],[טווח]],"")</f>
        <v/>
      </c>
      <c r="O951" s="3" t="str">
        <f>IF(טבלה135[[#This Row],[מניית טווחים]]&lt;&gt;"",IF(OR(30&gt;טבלה135[[#This Row],[מקסימום]],30&lt;טבלה135[[#This Row],[מינימום]]),0,1),"")</f>
        <v/>
      </c>
    </row>
    <row r="952" spans="1:15" x14ac:dyDescent="0.25">
      <c r="A952" t="s">
        <v>88</v>
      </c>
      <c r="B952">
        <v>7</v>
      </c>
      <c r="C952">
        <v>29</v>
      </c>
      <c r="D952">
        <f>טבלה135[[#This Row],[LengthofCycle]]+1</f>
        <v>30</v>
      </c>
      <c r="E952">
        <f>IF(טבלה135[[#This Row],[CycleNumber]]&lt;3,"",IF(טבלה135[[#This Row],[CycleNumber]]=3,MIN(D950:D952),IF(I951=3,MIN(D949:D951),E951)))</f>
        <v>26</v>
      </c>
      <c r="F952">
        <f>IF(טבלה135[[#This Row],[CycleNumber]]&lt;3,"",IF(טבלה135[[#This Row],[CycleNumber]]=3,MAX(D950:D952),IF(I951=3,MAX(D949:D951),F951)))</f>
        <v>30</v>
      </c>
      <c r="G952">
        <f>IF(OR(טבלה135[[#This Row],[CycleNumber]]&gt;B953,B953=""),IF(טבלה135[[#This Row],[מספר סטייה]]=3,MIN(D950:D952),טבלה135[[#This Row],[מינ קבוע]]),טבלה135[[#This Row],[מינ קבוע]])</f>
        <v>26</v>
      </c>
      <c r="H952">
        <f>IF(OR(טבלה135[[#This Row],[CycleNumber]]&gt;B953,B953=""),IF(טבלה135[[#This Row],[מספר סטייה]]=3,MAX(D950:D952),טבלה135[[#This Row],[מקס קבוע]]),טבלה135[[#This Row],[מקס קבוע]])</f>
        <v>30</v>
      </c>
      <c r="I95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קבוע]]&lt;&gt;E951,1,I951+1),0))</f>
        <v>0</v>
      </c>
      <c r="J952" t="str">
        <f>IF(AND(טבלה135[[#This Row],[CycleNumber]]&lt;B953,טבלה135[[#This Row],[מקס קבוע]]&lt;&gt;""),IF(OR(טבלה135[[#This Row],[מספר סטייה]]&lt;I953,AND(טבלה135[[#This Row],[מספר סטייה]]=3,I953=1)),0,1),"")</f>
        <v/>
      </c>
      <c r="K952">
        <f>IF(טבלה135[[#This Row],[מקס קבוע]]&lt;&gt;"",טבלה135[[#This Row],[מקסימום]]-טבלה135[[#This Row],[מינימום]],"")</f>
        <v>4</v>
      </c>
      <c r="L952">
        <f>IF(IFERROR(LOOKUP(טבלה135[[#This Row],[ClientID]],פיבוט!$A$4:$A$121),FALSE)=טבלה135[[#This Row],[ClientID]],1,0)</f>
        <v>1</v>
      </c>
      <c r="M952">
        <f>IF(OR(טבלה135[[#This Row],[ClientID]]=A953),"",1)</f>
        <v>1</v>
      </c>
      <c r="N952" s="3">
        <f>IF(טבלה135[[#This Row],[טווח]]&lt;&gt;K951,טבלה135[[#This Row],[טווח]],"")</f>
        <v>4</v>
      </c>
      <c r="O952" s="3">
        <f>IF(טבלה135[[#This Row],[מניית טווחים]]&lt;&gt;"",IF(OR(30&gt;טבלה135[[#This Row],[מקסימום]],30&lt;טבלה135[[#This Row],[מינימום]]),0,1),"")</f>
        <v>1</v>
      </c>
    </row>
    <row r="953" spans="1:15" x14ac:dyDescent="0.25">
      <c r="A953" t="s">
        <v>94</v>
      </c>
      <c r="B953">
        <v>1</v>
      </c>
      <c r="C953">
        <v>34</v>
      </c>
      <c r="D953">
        <f>טבלה135[[#This Row],[LengthofCycle]]+1</f>
        <v>35</v>
      </c>
      <c r="E953" t="str">
        <f>IF(טבלה135[[#This Row],[CycleNumber]]&lt;3,"",IF(טבלה135[[#This Row],[CycleNumber]]=3,MIN(D951:D953),IF(I952=3,MIN(D950:D952),E952)))</f>
        <v/>
      </c>
      <c r="F953" t="str">
        <f>IF(טבלה135[[#This Row],[CycleNumber]]&lt;3,"",IF(טבלה135[[#This Row],[CycleNumber]]=3,MAX(D951:D953),IF(I952=3,MAX(D950:D952),F952)))</f>
        <v/>
      </c>
      <c r="G953" t="str">
        <f>IF(OR(טבלה135[[#This Row],[CycleNumber]]&gt;B954,B954=""),IF(טבלה135[[#This Row],[מספר סטייה]]=3,MIN(D951:D953),טבלה135[[#This Row],[מינ קבוע]]),טבלה135[[#This Row],[מינ קבוע]])</f>
        <v/>
      </c>
      <c r="H953" t="str">
        <f>IF(OR(טבלה135[[#This Row],[CycleNumber]]&gt;B954,B954=""),IF(טבלה135[[#This Row],[מספר סטייה]]=3,MAX(D951:D953),טבלה135[[#This Row],[מקס קבוע]]),טבלה135[[#This Row],[מקס קבוע]])</f>
        <v/>
      </c>
      <c r="I95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קבוע]]&lt;&gt;E952,1,I952+1),0))</f>
        <v/>
      </c>
      <c r="J953" t="str">
        <f>IF(AND(טבלה135[[#This Row],[CycleNumber]]&lt;B954,טבלה135[[#This Row],[מקס קבוע]]&lt;&gt;""),IF(OR(טבלה135[[#This Row],[מספר סטייה]]&lt;I954,AND(טבלה135[[#This Row],[מספר סטייה]]=3,I954=1)),0,1),"")</f>
        <v/>
      </c>
      <c r="K953" t="str">
        <f>IF(טבלה135[[#This Row],[מקס קבוע]]&lt;&gt;"",טבלה135[[#This Row],[מקסימום]]-טבלה135[[#This Row],[מינימום]],"")</f>
        <v/>
      </c>
      <c r="L953">
        <f>IF(IFERROR(LOOKUP(טבלה135[[#This Row],[ClientID]],פיבוט!$A$4:$A$121),FALSE)=טבלה135[[#This Row],[ClientID]],1,0)</f>
        <v>1</v>
      </c>
      <c r="M953" t="str">
        <f>IF(OR(טבלה135[[#This Row],[ClientID]]=A954),"",1)</f>
        <v/>
      </c>
      <c r="N953" s="3" t="str">
        <f>IF(טבלה135[[#This Row],[טווח]]&lt;&gt;K952,טבלה135[[#This Row],[טווח]],"")</f>
        <v/>
      </c>
      <c r="O953" s="3" t="str">
        <f>IF(טבלה135[[#This Row],[מניית טווחים]]&lt;&gt;"",IF(OR(30&gt;טבלה135[[#This Row],[מקסימום]],30&lt;טבלה135[[#This Row],[מינימום]]),0,1),"")</f>
        <v/>
      </c>
    </row>
    <row r="954" spans="1:15" x14ac:dyDescent="0.25">
      <c r="A954" t="s">
        <v>94</v>
      </c>
      <c r="B954">
        <v>2</v>
      </c>
      <c r="C954">
        <v>28</v>
      </c>
      <c r="D954">
        <f>טבלה135[[#This Row],[LengthofCycle]]+1</f>
        <v>29</v>
      </c>
      <c r="E954" t="str">
        <f>IF(טבלה135[[#This Row],[CycleNumber]]&lt;3,"",IF(טבלה135[[#This Row],[CycleNumber]]=3,MIN(D952:D954),IF(I953=3,MIN(D951:D953),E953)))</f>
        <v/>
      </c>
      <c r="F954" t="str">
        <f>IF(טבלה135[[#This Row],[CycleNumber]]&lt;3,"",IF(טבלה135[[#This Row],[CycleNumber]]=3,MAX(D952:D954),IF(I953=3,MAX(D951:D953),F953)))</f>
        <v/>
      </c>
      <c r="G954" t="str">
        <f>IF(OR(טבלה135[[#This Row],[CycleNumber]]&gt;B955,B955=""),IF(טבלה135[[#This Row],[מספר סטייה]]=3,MIN(D952:D954),טבלה135[[#This Row],[מינ קבוע]]),טבלה135[[#This Row],[מינ קבוע]])</f>
        <v/>
      </c>
      <c r="H954" t="str">
        <f>IF(OR(טבלה135[[#This Row],[CycleNumber]]&gt;B955,B955=""),IF(טבלה135[[#This Row],[מספר סטייה]]=3,MAX(D952:D954),טבלה135[[#This Row],[מקס קבוע]]),טבלה135[[#This Row],[מקס קבוע]])</f>
        <v/>
      </c>
      <c r="I95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קבוע]]&lt;&gt;E953,1,I953+1),0))</f>
        <v/>
      </c>
      <c r="J954" t="str">
        <f>IF(AND(טבלה135[[#This Row],[CycleNumber]]&lt;B955,טבלה135[[#This Row],[מקס קבוע]]&lt;&gt;""),IF(OR(טבלה135[[#This Row],[מספר סטייה]]&lt;I955,AND(טבלה135[[#This Row],[מספר סטייה]]=3,I955=1)),0,1),"")</f>
        <v/>
      </c>
      <c r="K954" t="str">
        <f>IF(טבלה135[[#This Row],[מקס קבוע]]&lt;&gt;"",טבלה135[[#This Row],[מקסימום]]-טבלה135[[#This Row],[מינימום]],"")</f>
        <v/>
      </c>
      <c r="L954">
        <f>IF(IFERROR(LOOKUP(טבלה135[[#This Row],[ClientID]],פיבוט!$A$4:$A$121),FALSE)=טבלה135[[#This Row],[ClientID]],1,0)</f>
        <v>1</v>
      </c>
      <c r="M954" t="str">
        <f>IF(OR(טבלה135[[#This Row],[ClientID]]=A955),"",1)</f>
        <v/>
      </c>
      <c r="N954" s="3" t="str">
        <f>IF(טבלה135[[#This Row],[טווח]]&lt;&gt;K953,טבלה135[[#This Row],[טווח]],"")</f>
        <v/>
      </c>
      <c r="O954" s="3" t="str">
        <f>IF(טבלה135[[#This Row],[מניית טווחים]]&lt;&gt;"",IF(OR(30&gt;טבלה135[[#This Row],[מקסימום]],30&lt;טבלה135[[#This Row],[מינימום]]),0,1),"")</f>
        <v/>
      </c>
    </row>
    <row r="955" spans="1:15" x14ac:dyDescent="0.25">
      <c r="A955" t="s">
        <v>94</v>
      </c>
      <c r="B955">
        <v>3</v>
      </c>
      <c r="C955">
        <v>30</v>
      </c>
      <c r="D955">
        <f>טבלה135[[#This Row],[LengthofCycle]]+1</f>
        <v>31</v>
      </c>
      <c r="E955">
        <f>IF(טבלה135[[#This Row],[CycleNumber]]&lt;3,"",IF(טבלה135[[#This Row],[CycleNumber]]=3,MIN(D953:D955),IF(I954=3,MIN(D952:D954),E954)))</f>
        <v>29</v>
      </c>
      <c r="F955">
        <f>IF(טבלה135[[#This Row],[CycleNumber]]&lt;3,"",IF(טבלה135[[#This Row],[CycleNumber]]=3,MAX(D953:D955),IF(I954=3,MAX(D952:D954),F954)))</f>
        <v>35</v>
      </c>
      <c r="G955">
        <f>IF(OR(טבלה135[[#This Row],[CycleNumber]]&gt;B956,B956=""),IF(טבלה135[[#This Row],[מספר סטייה]]=3,MIN(D953:D955),טבלה135[[#This Row],[מינ קבוע]]),טבלה135[[#This Row],[מינ קבוע]])</f>
        <v>29</v>
      </c>
      <c r="H955">
        <f>IF(OR(טבלה135[[#This Row],[CycleNumber]]&gt;B956,B956=""),IF(טבלה135[[#This Row],[מספר סטייה]]=3,MAX(D953:D955),טבלה135[[#This Row],[מקס קבוע]]),טבלה135[[#This Row],[מקס קבוע]])</f>
        <v>35</v>
      </c>
      <c r="I95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קבוע]]&lt;&gt;E954,1,I954+1),0))</f>
        <v>0</v>
      </c>
      <c r="J955">
        <f>IF(AND(טבלה135[[#This Row],[CycleNumber]]&lt;B956,טבלה135[[#This Row],[מקס קבוע]]&lt;&gt;""),IF(OR(טבלה135[[#This Row],[מספר סטייה]]&lt;I956,AND(טבלה135[[#This Row],[מספר סטייה]]=3,I956=1)),0,1),"")</f>
        <v>0</v>
      </c>
      <c r="K955">
        <f>IF(טבלה135[[#This Row],[מקס קבוע]]&lt;&gt;"",טבלה135[[#This Row],[מקסימום]]-טבלה135[[#This Row],[מינימום]],"")</f>
        <v>6</v>
      </c>
      <c r="L955">
        <f>IF(IFERROR(LOOKUP(טבלה135[[#This Row],[ClientID]],פיבוט!$A$4:$A$121),FALSE)=טבלה135[[#This Row],[ClientID]],1,0)</f>
        <v>1</v>
      </c>
      <c r="M955" t="str">
        <f>IF(OR(טבלה135[[#This Row],[ClientID]]=A956),"",1)</f>
        <v/>
      </c>
      <c r="N955" s="3">
        <f>IF(טבלה135[[#This Row],[טווח]]&lt;&gt;K954,טבלה135[[#This Row],[טווח]],"")</f>
        <v>6</v>
      </c>
      <c r="O955" s="3">
        <f>IF(טבלה135[[#This Row],[מניית טווחים]]&lt;&gt;"",IF(OR(30&gt;טבלה135[[#This Row],[מקסימום]],30&lt;טבלה135[[#This Row],[מינימום]]),0,1),"")</f>
        <v>1</v>
      </c>
    </row>
    <row r="956" spans="1:15" x14ac:dyDescent="0.25">
      <c r="A956" t="s">
        <v>94</v>
      </c>
      <c r="B956">
        <v>4</v>
      </c>
      <c r="C956">
        <v>36</v>
      </c>
      <c r="D956">
        <f>טבלה135[[#This Row],[LengthofCycle]]+1</f>
        <v>37</v>
      </c>
      <c r="E956">
        <f>IF(טבלה135[[#This Row],[CycleNumber]]&lt;3,"",IF(טבלה135[[#This Row],[CycleNumber]]=3,MIN(D954:D956),IF(I955=3,MIN(D953:D955),E955)))</f>
        <v>29</v>
      </c>
      <c r="F956">
        <f>IF(טבלה135[[#This Row],[CycleNumber]]&lt;3,"",IF(טבלה135[[#This Row],[CycleNumber]]=3,MAX(D954:D956),IF(I955=3,MAX(D953:D955),F955)))</f>
        <v>35</v>
      </c>
      <c r="G956">
        <f>IF(OR(טבלה135[[#This Row],[CycleNumber]]&gt;B957,B957=""),IF(טבלה135[[#This Row],[מספר סטייה]]=3,MIN(D954:D956),טבלה135[[#This Row],[מינ קבוע]]),טבלה135[[#This Row],[מינ קבוע]])</f>
        <v>29</v>
      </c>
      <c r="H956">
        <f>IF(OR(טבלה135[[#This Row],[CycleNumber]]&gt;B957,B957=""),IF(טבלה135[[#This Row],[מספר סטייה]]=3,MAX(D954:D956),טבלה135[[#This Row],[מקס קבוע]]),טבלה135[[#This Row],[מקס קבוע]])</f>
        <v>35</v>
      </c>
      <c r="I95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קבוע]]&lt;&gt;E955,1,I955+1),0))</f>
        <v>1</v>
      </c>
      <c r="J956">
        <f>IF(AND(טבלה135[[#This Row],[CycleNumber]]&lt;B957,טבלה135[[#This Row],[מקס קבוע]]&lt;&gt;""),IF(OR(טבלה135[[#This Row],[מספר סטייה]]&lt;I957,AND(טבלה135[[#This Row],[מספר סטייה]]=3,I957=1)),0,1),"")</f>
        <v>1</v>
      </c>
      <c r="K956">
        <f>IF(טבלה135[[#This Row],[מקס קבוע]]&lt;&gt;"",טבלה135[[#This Row],[מקסימום]]-טבלה135[[#This Row],[מינימום]],"")</f>
        <v>6</v>
      </c>
      <c r="L956">
        <f>IF(IFERROR(LOOKUP(טבלה135[[#This Row],[ClientID]],פיבוט!$A$4:$A$121),FALSE)=טבלה135[[#This Row],[ClientID]],1,0)</f>
        <v>1</v>
      </c>
      <c r="M956" t="str">
        <f>IF(OR(טבלה135[[#This Row],[ClientID]]=A957),"",1)</f>
        <v/>
      </c>
      <c r="N956" s="3" t="str">
        <f>IF(טבלה135[[#This Row],[טווח]]&lt;&gt;K955,טבלה135[[#This Row],[טווח]],"")</f>
        <v/>
      </c>
      <c r="O956" s="3" t="str">
        <f>IF(טבלה135[[#This Row],[מניית טווחים]]&lt;&gt;"",IF(OR(30&gt;טבלה135[[#This Row],[מקסימום]],30&lt;טבלה135[[#This Row],[מינימום]]),0,1),"")</f>
        <v/>
      </c>
    </row>
    <row r="957" spans="1:15" x14ac:dyDescent="0.25">
      <c r="A957" t="s">
        <v>94</v>
      </c>
      <c r="B957">
        <v>5</v>
      </c>
      <c r="C957">
        <v>28</v>
      </c>
      <c r="D957">
        <f>טבלה135[[#This Row],[LengthofCycle]]+1</f>
        <v>29</v>
      </c>
      <c r="E957">
        <f>IF(טבלה135[[#This Row],[CycleNumber]]&lt;3,"",IF(טבלה135[[#This Row],[CycleNumber]]=3,MIN(D955:D957),IF(I956=3,MIN(D954:D956),E956)))</f>
        <v>29</v>
      </c>
      <c r="F957">
        <f>IF(טבלה135[[#This Row],[CycleNumber]]&lt;3,"",IF(טבלה135[[#This Row],[CycleNumber]]=3,MAX(D955:D957),IF(I956=3,MAX(D954:D956),F956)))</f>
        <v>35</v>
      </c>
      <c r="G957">
        <f>IF(OR(טבלה135[[#This Row],[CycleNumber]]&gt;B958,B958=""),IF(טבלה135[[#This Row],[מספר סטייה]]=3,MIN(D955:D957),טבלה135[[#This Row],[מינ קבוע]]),טבלה135[[#This Row],[מינ קבוע]])</f>
        <v>29</v>
      </c>
      <c r="H957">
        <f>IF(OR(טבלה135[[#This Row],[CycleNumber]]&gt;B958,B958=""),IF(טבלה135[[#This Row],[מספר סטייה]]=3,MAX(D955:D957),טבלה135[[#This Row],[מקס קבוע]]),טבלה135[[#This Row],[מקס קבוע]])</f>
        <v>35</v>
      </c>
      <c r="I95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קבוע]]&lt;&gt;E956,1,I956+1),0))</f>
        <v>0</v>
      </c>
      <c r="J957">
        <f>IF(AND(טבלה135[[#This Row],[CycleNumber]]&lt;B958,טבלה135[[#This Row],[מקס קבוע]]&lt;&gt;""),IF(OR(טבלה135[[#This Row],[מספר סטייה]]&lt;I958,AND(טבלה135[[#This Row],[מספר סטייה]]=3,I958=1)),0,1),"")</f>
        <v>1</v>
      </c>
      <c r="K957">
        <f>IF(טבלה135[[#This Row],[מקס קבוע]]&lt;&gt;"",טבלה135[[#This Row],[מקסימום]]-טבלה135[[#This Row],[מינימום]],"")</f>
        <v>6</v>
      </c>
      <c r="L957">
        <f>IF(IFERROR(LOOKUP(טבלה135[[#This Row],[ClientID]],פיבוט!$A$4:$A$121),FALSE)=טבלה135[[#This Row],[ClientID]],1,0)</f>
        <v>1</v>
      </c>
      <c r="M957" t="str">
        <f>IF(OR(טבלה135[[#This Row],[ClientID]]=A958),"",1)</f>
        <v/>
      </c>
      <c r="N957" s="3" t="str">
        <f>IF(טבלה135[[#This Row],[טווח]]&lt;&gt;K956,טבלה135[[#This Row],[טווח]],"")</f>
        <v/>
      </c>
      <c r="O957" s="3" t="str">
        <f>IF(טבלה135[[#This Row],[מניית טווחים]]&lt;&gt;"",IF(OR(30&gt;טבלה135[[#This Row],[מקסימום]],30&lt;טבלה135[[#This Row],[מינימום]]),0,1),"")</f>
        <v/>
      </c>
    </row>
    <row r="958" spans="1:15" x14ac:dyDescent="0.25">
      <c r="A958" t="s">
        <v>94</v>
      </c>
      <c r="B958">
        <v>6</v>
      </c>
      <c r="C958">
        <v>32</v>
      </c>
      <c r="D958">
        <f>טבלה135[[#This Row],[LengthofCycle]]+1</f>
        <v>33</v>
      </c>
      <c r="E958">
        <f>IF(טבלה135[[#This Row],[CycleNumber]]&lt;3,"",IF(טבלה135[[#This Row],[CycleNumber]]=3,MIN(D956:D958),IF(I957=3,MIN(D955:D957),E957)))</f>
        <v>29</v>
      </c>
      <c r="F958">
        <f>IF(טבלה135[[#This Row],[CycleNumber]]&lt;3,"",IF(טבלה135[[#This Row],[CycleNumber]]=3,MAX(D956:D958),IF(I957=3,MAX(D955:D957),F957)))</f>
        <v>35</v>
      </c>
      <c r="G958">
        <f>IF(OR(טבלה135[[#This Row],[CycleNumber]]&gt;B959,B959=""),IF(טבלה135[[#This Row],[מספר סטייה]]=3,MIN(D956:D958),טבלה135[[#This Row],[מינ קבוע]]),טבלה135[[#This Row],[מינ קבוע]])</f>
        <v>29</v>
      </c>
      <c r="H958">
        <f>IF(OR(טבלה135[[#This Row],[CycleNumber]]&gt;B959,B959=""),IF(טבלה135[[#This Row],[מספר סטייה]]=3,MAX(D956:D958),טבלה135[[#This Row],[מקס קבוע]]),טבלה135[[#This Row],[מקס קבוע]])</f>
        <v>35</v>
      </c>
      <c r="I95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קבוע]]&lt;&gt;E957,1,I957+1),0))</f>
        <v>0</v>
      </c>
      <c r="J958">
        <f>IF(AND(טבלה135[[#This Row],[CycleNumber]]&lt;B959,טבלה135[[#This Row],[מקס קבוע]]&lt;&gt;""),IF(OR(טבלה135[[#This Row],[מספר סטייה]]&lt;I959,AND(טבלה135[[#This Row],[מספר סטייה]]=3,I959=1)),0,1),"")</f>
        <v>1</v>
      </c>
      <c r="K958">
        <f>IF(טבלה135[[#This Row],[מקס קבוע]]&lt;&gt;"",טבלה135[[#This Row],[מקסימום]]-טבלה135[[#This Row],[מינימום]],"")</f>
        <v>6</v>
      </c>
      <c r="L958">
        <f>IF(IFERROR(LOOKUP(טבלה135[[#This Row],[ClientID]],פיבוט!$A$4:$A$121),FALSE)=טבלה135[[#This Row],[ClientID]],1,0)</f>
        <v>1</v>
      </c>
      <c r="M958" t="str">
        <f>IF(OR(טבלה135[[#This Row],[ClientID]]=A959),"",1)</f>
        <v/>
      </c>
      <c r="N958" s="3" t="str">
        <f>IF(טבלה135[[#This Row],[טווח]]&lt;&gt;K957,טבלה135[[#This Row],[טווח]],"")</f>
        <v/>
      </c>
      <c r="O958" s="3" t="str">
        <f>IF(טבלה135[[#This Row],[מניית טווחים]]&lt;&gt;"",IF(OR(30&gt;טבלה135[[#This Row],[מקסימום]],30&lt;טבלה135[[#This Row],[מינימום]]),0,1),"")</f>
        <v/>
      </c>
    </row>
    <row r="959" spans="1:15" x14ac:dyDescent="0.25">
      <c r="A959" t="s">
        <v>94</v>
      </c>
      <c r="B959">
        <v>7</v>
      </c>
      <c r="C959">
        <v>30</v>
      </c>
      <c r="D959">
        <f>טבלה135[[#This Row],[LengthofCycle]]+1</f>
        <v>31</v>
      </c>
      <c r="E959">
        <f>IF(טבלה135[[#This Row],[CycleNumber]]&lt;3,"",IF(טבלה135[[#This Row],[CycleNumber]]=3,MIN(D957:D959),IF(I958=3,MIN(D956:D958),E958)))</f>
        <v>29</v>
      </c>
      <c r="F959">
        <f>IF(טבלה135[[#This Row],[CycleNumber]]&lt;3,"",IF(טבלה135[[#This Row],[CycleNumber]]=3,MAX(D957:D959),IF(I958=3,MAX(D956:D958),F958)))</f>
        <v>35</v>
      </c>
      <c r="G959">
        <f>IF(OR(טבלה135[[#This Row],[CycleNumber]]&gt;B960,B960=""),IF(טבלה135[[#This Row],[מספר סטייה]]=3,MIN(D957:D959),טבלה135[[#This Row],[מינ קבוע]]),טבלה135[[#This Row],[מינ קבוע]])</f>
        <v>29</v>
      </c>
      <c r="H959">
        <f>IF(OR(טבלה135[[#This Row],[CycleNumber]]&gt;B960,B960=""),IF(טבלה135[[#This Row],[מספר סטייה]]=3,MAX(D957:D959),טבלה135[[#This Row],[מקס קבוע]]),טבלה135[[#This Row],[מקס קבוע]])</f>
        <v>35</v>
      </c>
      <c r="I95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קבוע]]&lt;&gt;E958,1,I958+1),0))</f>
        <v>0</v>
      </c>
      <c r="J959" t="str">
        <f>IF(AND(טבלה135[[#This Row],[CycleNumber]]&lt;B960,טבלה135[[#This Row],[מקס קבוע]]&lt;&gt;""),IF(OR(טבלה135[[#This Row],[מספר סטייה]]&lt;I960,AND(טבלה135[[#This Row],[מספר סטייה]]=3,I960=1)),0,1),"")</f>
        <v/>
      </c>
      <c r="K959">
        <f>IF(טבלה135[[#This Row],[מקס קבוע]]&lt;&gt;"",טבלה135[[#This Row],[מקסימום]]-טבלה135[[#This Row],[מינימום]],"")</f>
        <v>6</v>
      </c>
      <c r="L959">
        <f>IF(IFERROR(LOOKUP(טבלה135[[#This Row],[ClientID]],פיבוט!$A$4:$A$121),FALSE)=טבלה135[[#This Row],[ClientID]],1,0)</f>
        <v>1</v>
      </c>
      <c r="M959">
        <f>IF(OR(טבלה135[[#This Row],[ClientID]]=A960),"",1)</f>
        <v>1</v>
      </c>
      <c r="N959" s="3" t="str">
        <f>IF(טבלה135[[#This Row],[טווח]]&lt;&gt;K958,טבלה135[[#This Row],[טווח]],"")</f>
        <v/>
      </c>
      <c r="O959" s="3" t="str">
        <f>IF(טבלה135[[#This Row],[מניית טווחים]]&lt;&gt;"",IF(OR(30&gt;טבלה135[[#This Row],[מקסימום]],30&lt;טבלה135[[#This Row],[מינימום]]),0,1),"")</f>
        <v/>
      </c>
    </row>
    <row r="960" spans="1:15" x14ac:dyDescent="0.25">
      <c r="A960" t="s">
        <v>95</v>
      </c>
      <c r="B960">
        <v>1</v>
      </c>
      <c r="C960">
        <v>32</v>
      </c>
      <c r="D960">
        <f>טבלה135[[#This Row],[LengthofCycle]]+1</f>
        <v>33</v>
      </c>
      <c r="E960" t="str">
        <f>IF(טבלה135[[#This Row],[CycleNumber]]&lt;3,"",IF(טבלה135[[#This Row],[CycleNumber]]=3,MIN(D958:D960),IF(I959=3,MIN(D957:D959),E959)))</f>
        <v/>
      </c>
      <c r="F960" t="str">
        <f>IF(טבלה135[[#This Row],[CycleNumber]]&lt;3,"",IF(טבלה135[[#This Row],[CycleNumber]]=3,MAX(D958:D960),IF(I959=3,MAX(D957:D959),F959)))</f>
        <v/>
      </c>
      <c r="G960" t="str">
        <f>IF(OR(טבלה135[[#This Row],[CycleNumber]]&gt;B961,B961=""),IF(טבלה135[[#This Row],[מספר סטייה]]=3,MIN(D958:D960),טבלה135[[#This Row],[מינ קבוע]]),טבלה135[[#This Row],[מינ קבוע]])</f>
        <v/>
      </c>
      <c r="H960" t="str">
        <f>IF(OR(טבלה135[[#This Row],[CycleNumber]]&gt;B961,B961=""),IF(טבלה135[[#This Row],[מספר סטייה]]=3,MAX(D958:D960),טבלה135[[#This Row],[מקס קבוע]]),טבלה135[[#This Row],[מקס קבוע]])</f>
        <v/>
      </c>
      <c r="I96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קבוע]]&lt;&gt;E959,1,I959+1),0))</f>
        <v/>
      </c>
      <c r="J960" t="str">
        <f>IF(AND(טבלה135[[#This Row],[CycleNumber]]&lt;B961,טבלה135[[#This Row],[מקס קבוע]]&lt;&gt;""),IF(OR(טבלה135[[#This Row],[מספר סטייה]]&lt;I961,AND(טבלה135[[#This Row],[מספר סטייה]]=3,I961=1)),0,1),"")</f>
        <v/>
      </c>
      <c r="K960" t="str">
        <f>IF(טבלה135[[#This Row],[מקס קבוע]]&lt;&gt;"",טבלה135[[#This Row],[מקסימום]]-טבלה135[[#This Row],[מינימום]],"")</f>
        <v/>
      </c>
      <c r="L960">
        <f>IF(IFERROR(LOOKUP(טבלה135[[#This Row],[ClientID]],פיבוט!$A$4:$A$121),FALSE)=טבלה135[[#This Row],[ClientID]],1,0)</f>
        <v>1</v>
      </c>
      <c r="M960" t="str">
        <f>IF(OR(טבלה135[[#This Row],[ClientID]]=A961),"",1)</f>
        <v/>
      </c>
      <c r="N960" s="3" t="str">
        <f>IF(טבלה135[[#This Row],[טווח]]&lt;&gt;K959,טבלה135[[#This Row],[טווח]],"")</f>
        <v/>
      </c>
      <c r="O960" s="3" t="str">
        <f>IF(טבלה135[[#This Row],[מניית טווחים]]&lt;&gt;"",IF(OR(30&gt;טבלה135[[#This Row],[מקסימום]],30&lt;טבלה135[[#This Row],[מינימום]]),0,1),"")</f>
        <v/>
      </c>
    </row>
    <row r="961" spans="1:15" x14ac:dyDescent="0.25">
      <c r="A961" t="s">
        <v>95</v>
      </c>
      <c r="B961">
        <v>2</v>
      </c>
      <c r="C961">
        <v>27</v>
      </c>
      <c r="D961">
        <f>טבלה135[[#This Row],[LengthofCycle]]+1</f>
        <v>28</v>
      </c>
      <c r="E961" t="str">
        <f>IF(טבלה135[[#This Row],[CycleNumber]]&lt;3,"",IF(טבלה135[[#This Row],[CycleNumber]]=3,MIN(D959:D961),IF(I960=3,MIN(D958:D960),E960)))</f>
        <v/>
      </c>
      <c r="F961" t="str">
        <f>IF(טבלה135[[#This Row],[CycleNumber]]&lt;3,"",IF(טבלה135[[#This Row],[CycleNumber]]=3,MAX(D959:D961),IF(I960=3,MAX(D958:D960),F960)))</f>
        <v/>
      </c>
      <c r="G961" t="str">
        <f>IF(OR(טבלה135[[#This Row],[CycleNumber]]&gt;B962,B962=""),IF(טבלה135[[#This Row],[מספר סטייה]]=3,MIN(D959:D961),טבלה135[[#This Row],[מינ קבוע]]),טבלה135[[#This Row],[מינ קבוע]])</f>
        <v/>
      </c>
      <c r="H961" t="str">
        <f>IF(OR(טבלה135[[#This Row],[CycleNumber]]&gt;B962,B962=""),IF(טבלה135[[#This Row],[מספר סטייה]]=3,MAX(D959:D961),טבלה135[[#This Row],[מקס קבוע]]),טבלה135[[#This Row],[מקס קבוע]])</f>
        <v/>
      </c>
      <c r="I96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קבוע]]&lt;&gt;E960,1,I960+1),0))</f>
        <v/>
      </c>
      <c r="J961" t="str">
        <f>IF(AND(טבלה135[[#This Row],[CycleNumber]]&lt;B962,טבלה135[[#This Row],[מקס קבוע]]&lt;&gt;""),IF(OR(טבלה135[[#This Row],[מספר סטייה]]&lt;I962,AND(טבלה135[[#This Row],[מספר סטייה]]=3,I962=1)),0,1),"")</f>
        <v/>
      </c>
      <c r="K961" t="str">
        <f>IF(טבלה135[[#This Row],[מקס קבוע]]&lt;&gt;"",טבלה135[[#This Row],[מקסימום]]-טבלה135[[#This Row],[מינימום]],"")</f>
        <v/>
      </c>
      <c r="L961">
        <f>IF(IFERROR(LOOKUP(טבלה135[[#This Row],[ClientID]],פיבוט!$A$4:$A$121),FALSE)=טבלה135[[#This Row],[ClientID]],1,0)</f>
        <v>1</v>
      </c>
      <c r="M961" t="str">
        <f>IF(OR(טבלה135[[#This Row],[ClientID]]=A962),"",1)</f>
        <v/>
      </c>
      <c r="N961" s="3" t="str">
        <f>IF(טבלה135[[#This Row],[טווח]]&lt;&gt;K960,טבלה135[[#This Row],[טווח]],"")</f>
        <v/>
      </c>
      <c r="O961" s="3" t="str">
        <f>IF(טבלה135[[#This Row],[מניית טווחים]]&lt;&gt;"",IF(OR(30&gt;טבלה135[[#This Row],[מקסימום]],30&lt;טבלה135[[#This Row],[מינימום]]),0,1),"")</f>
        <v/>
      </c>
    </row>
    <row r="962" spans="1:15" x14ac:dyDescent="0.25">
      <c r="A962" t="s">
        <v>95</v>
      </c>
      <c r="B962">
        <v>3</v>
      </c>
      <c r="C962">
        <v>30</v>
      </c>
      <c r="D962">
        <f>טבלה135[[#This Row],[LengthofCycle]]+1</f>
        <v>31</v>
      </c>
      <c r="E962">
        <f>IF(טבלה135[[#This Row],[CycleNumber]]&lt;3,"",IF(טבלה135[[#This Row],[CycleNumber]]=3,MIN(D960:D962),IF(I961=3,MIN(D959:D961),E961)))</f>
        <v>28</v>
      </c>
      <c r="F962">
        <f>IF(טבלה135[[#This Row],[CycleNumber]]&lt;3,"",IF(טבלה135[[#This Row],[CycleNumber]]=3,MAX(D960:D962),IF(I961=3,MAX(D959:D961),F961)))</f>
        <v>33</v>
      </c>
      <c r="G962">
        <f>IF(OR(טבלה135[[#This Row],[CycleNumber]]&gt;B963,B963=""),IF(טבלה135[[#This Row],[מספר סטייה]]=3,MIN(D960:D962),טבלה135[[#This Row],[מינ קבוע]]),טבלה135[[#This Row],[מינ קבוע]])</f>
        <v>28</v>
      </c>
      <c r="H962">
        <f>IF(OR(טבלה135[[#This Row],[CycleNumber]]&gt;B963,B963=""),IF(טבלה135[[#This Row],[מספר סטייה]]=3,MAX(D960:D962),טבלה135[[#This Row],[מקס קבוע]]),טבלה135[[#This Row],[מקס קבוע]])</f>
        <v>33</v>
      </c>
      <c r="I96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קבוע]]&lt;&gt;E961,1,I961+1),0))</f>
        <v>0</v>
      </c>
      <c r="J962">
        <f>IF(AND(טבלה135[[#This Row],[CycleNumber]]&lt;B963,טבלה135[[#This Row],[מקס קבוע]]&lt;&gt;""),IF(OR(טבלה135[[#This Row],[מספר סטייה]]&lt;I963,AND(טבלה135[[#This Row],[מספר סטייה]]=3,I963=1)),0,1),"")</f>
        <v>0</v>
      </c>
      <c r="K962">
        <f>IF(טבלה135[[#This Row],[מקס קבוע]]&lt;&gt;"",טבלה135[[#This Row],[מקסימום]]-טבלה135[[#This Row],[מינימום]],"")</f>
        <v>5</v>
      </c>
      <c r="L962">
        <f>IF(IFERROR(LOOKUP(טבלה135[[#This Row],[ClientID]],פיבוט!$A$4:$A$121),FALSE)=טבלה135[[#This Row],[ClientID]],1,0)</f>
        <v>1</v>
      </c>
      <c r="M962" t="str">
        <f>IF(OR(טבלה135[[#This Row],[ClientID]]=A963),"",1)</f>
        <v/>
      </c>
      <c r="N962" s="3">
        <f>IF(טבלה135[[#This Row],[טווח]]&lt;&gt;K961,טבלה135[[#This Row],[טווח]],"")</f>
        <v>5</v>
      </c>
      <c r="O962" s="3">
        <f>IF(טבלה135[[#This Row],[מניית טווחים]]&lt;&gt;"",IF(OR(30&gt;טבלה135[[#This Row],[מקסימום]],30&lt;טבלה135[[#This Row],[מינימום]]),0,1),"")</f>
        <v>1</v>
      </c>
    </row>
    <row r="963" spans="1:15" x14ac:dyDescent="0.25">
      <c r="A963" t="s">
        <v>95</v>
      </c>
      <c r="B963">
        <v>4</v>
      </c>
      <c r="C963">
        <v>34</v>
      </c>
      <c r="D963">
        <f>טבלה135[[#This Row],[LengthofCycle]]+1</f>
        <v>35</v>
      </c>
      <c r="E963">
        <f>IF(טבלה135[[#This Row],[CycleNumber]]&lt;3,"",IF(טבלה135[[#This Row],[CycleNumber]]=3,MIN(D961:D963),IF(I962=3,MIN(D960:D962),E962)))</f>
        <v>28</v>
      </c>
      <c r="F963">
        <f>IF(טבלה135[[#This Row],[CycleNumber]]&lt;3,"",IF(טבלה135[[#This Row],[CycleNumber]]=3,MAX(D961:D963),IF(I962=3,MAX(D960:D962),F962)))</f>
        <v>33</v>
      </c>
      <c r="G963">
        <f>IF(OR(טבלה135[[#This Row],[CycleNumber]]&gt;B964,B964=""),IF(טבלה135[[#This Row],[מספר סטייה]]=3,MIN(D961:D963),טבלה135[[#This Row],[מינ קבוע]]),טבלה135[[#This Row],[מינ קבוע]])</f>
        <v>28</v>
      </c>
      <c r="H963">
        <f>IF(OR(טבלה135[[#This Row],[CycleNumber]]&gt;B964,B964=""),IF(טבלה135[[#This Row],[מספר סטייה]]=3,MAX(D961:D963),טבלה135[[#This Row],[מקס קבוע]]),טבלה135[[#This Row],[מקס קבוע]])</f>
        <v>33</v>
      </c>
      <c r="I96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קבוע]]&lt;&gt;E962,1,I962+1),0))</f>
        <v>1</v>
      </c>
      <c r="J963">
        <f>IF(AND(טבלה135[[#This Row],[CycleNumber]]&lt;B964,טבלה135[[#This Row],[מקס קבוע]]&lt;&gt;""),IF(OR(טבלה135[[#This Row],[מספר סטייה]]&lt;I964,AND(טבלה135[[#This Row],[מספר סטייה]]=3,I964=1)),0,1),"")</f>
        <v>0</v>
      </c>
      <c r="K963">
        <f>IF(טבלה135[[#This Row],[מקס קבוע]]&lt;&gt;"",טבלה135[[#This Row],[מקסימום]]-טבלה135[[#This Row],[מינימום]],"")</f>
        <v>5</v>
      </c>
      <c r="L963">
        <f>IF(IFERROR(LOOKUP(טבלה135[[#This Row],[ClientID]],פיבוט!$A$4:$A$121),FALSE)=טבלה135[[#This Row],[ClientID]],1,0)</f>
        <v>1</v>
      </c>
      <c r="M963" t="str">
        <f>IF(OR(טבלה135[[#This Row],[ClientID]]=A964),"",1)</f>
        <v/>
      </c>
      <c r="N963" s="3" t="str">
        <f>IF(טבלה135[[#This Row],[טווח]]&lt;&gt;K962,טבלה135[[#This Row],[טווח]],"")</f>
        <v/>
      </c>
      <c r="O963" s="3" t="str">
        <f>IF(טבלה135[[#This Row],[מניית טווחים]]&lt;&gt;"",IF(OR(30&gt;טבלה135[[#This Row],[מקסימום]],30&lt;טבלה135[[#This Row],[מינימום]]),0,1),"")</f>
        <v/>
      </c>
    </row>
    <row r="964" spans="1:15" x14ac:dyDescent="0.25">
      <c r="A964" t="s">
        <v>95</v>
      </c>
      <c r="B964">
        <v>5</v>
      </c>
      <c r="C964">
        <v>42</v>
      </c>
      <c r="D964">
        <f>טבלה135[[#This Row],[LengthofCycle]]+1</f>
        <v>43</v>
      </c>
      <c r="E964">
        <f>IF(טבלה135[[#This Row],[CycleNumber]]&lt;3,"",IF(טבלה135[[#This Row],[CycleNumber]]=3,MIN(D962:D964),IF(I963=3,MIN(D961:D963),E963)))</f>
        <v>28</v>
      </c>
      <c r="F964">
        <f>IF(טבלה135[[#This Row],[CycleNumber]]&lt;3,"",IF(טבלה135[[#This Row],[CycleNumber]]=3,MAX(D962:D964),IF(I963=3,MAX(D961:D963),F963)))</f>
        <v>33</v>
      </c>
      <c r="G964">
        <f>IF(OR(טבלה135[[#This Row],[CycleNumber]]&gt;B965,B965=""),IF(טבלה135[[#This Row],[מספר סטייה]]=3,MIN(D962:D964),טבלה135[[#This Row],[מינ קבוע]]),טבלה135[[#This Row],[מינ קבוע]])</f>
        <v>28</v>
      </c>
      <c r="H964">
        <f>IF(OR(טבלה135[[#This Row],[CycleNumber]]&gt;B965,B965=""),IF(טבלה135[[#This Row],[מספר סטייה]]=3,MAX(D962:D964),טבלה135[[#This Row],[מקס קבוע]]),טבלה135[[#This Row],[מקס קבוע]])</f>
        <v>33</v>
      </c>
      <c r="I96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קבוע]]&lt;&gt;E963,1,I963+1),0))</f>
        <v>2</v>
      </c>
      <c r="J964">
        <f>IF(AND(טבלה135[[#This Row],[CycleNumber]]&lt;B965,טבלה135[[#This Row],[מקס קבוע]]&lt;&gt;""),IF(OR(טבלה135[[#This Row],[מספר סטייה]]&lt;I965,AND(טבלה135[[#This Row],[מספר סטייה]]=3,I965=1)),0,1),"")</f>
        <v>1</v>
      </c>
      <c r="K964">
        <f>IF(טבלה135[[#This Row],[מקס קבוע]]&lt;&gt;"",טבלה135[[#This Row],[מקסימום]]-טבלה135[[#This Row],[מינימום]],"")</f>
        <v>5</v>
      </c>
      <c r="L964">
        <f>IF(IFERROR(LOOKUP(טבלה135[[#This Row],[ClientID]],פיבוט!$A$4:$A$121),FALSE)=טבלה135[[#This Row],[ClientID]],1,0)</f>
        <v>1</v>
      </c>
      <c r="M964" t="str">
        <f>IF(OR(טבלה135[[#This Row],[ClientID]]=A965),"",1)</f>
        <v/>
      </c>
      <c r="N964" s="3" t="str">
        <f>IF(טבלה135[[#This Row],[טווח]]&lt;&gt;K963,טבלה135[[#This Row],[טווח]],"")</f>
        <v/>
      </c>
      <c r="O964" s="3" t="str">
        <f>IF(טבלה135[[#This Row],[מניית טווחים]]&lt;&gt;"",IF(OR(30&gt;טבלה135[[#This Row],[מקסימום]],30&lt;טבלה135[[#This Row],[מינימום]]),0,1),"")</f>
        <v/>
      </c>
    </row>
    <row r="965" spans="1:15" x14ac:dyDescent="0.25">
      <c r="A965" t="s">
        <v>95</v>
      </c>
      <c r="B965">
        <v>6</v>
      </c>
      <c r="C965">
        <v>30</v>
      </c>
      <c r="D965">
        <f>טבלה135[[#This Row],[LengthofCycle]]+1</f>
        <v>31</v>
      </c>
      <c r="E965">
        <f>IF(טבלה135[[#This Row],[CycleNumber]]&lt;3,"",IF(טבלה135[[#This Row],[CycleNumber]]=3,MIN(D963:D965),IF(I964=3,MIN(D962:D964),E964)))</f>
        <v>28</v>
      </c>
      <c r="F965">
        <f>IF(טבלה135[[#This Row],[CycleNumber]]&lt;3,"",IF(טבלה135[[#This Row],[CycleNumber]]=3,MAX(D963:D965),IF(I964=3,MAX(D962:D964),F964)))</f>
        <v>33</v>
      </c>
      <c r="G965">
        <f>IF(OR(טבלה135[[#This Row],[CycleNumber]]&gt;B966,B966=""),IF(טבלה135[[#This Row],[מספר סטייה]]=3,MIN(D963:D965),טבלה135[[#This Row],[מינ קבוע]]),טבלה135[[#This Row],[מינ קבוע]])</f>
        <v>28</v>
      </c>
      <c r="H965">
        <f>IF(OR(טבלה135[[#This Row],[CycleNumber]]&gt;B966,B966=""),IF(טבלה135[[#This Row],[מספר סטייה]]=3,MAX(D963:D965),טבלה135[[#This Row],[מקס קבוע]]),טבלה135[[#This Row],[מקס קבוע]])</f>
        <v>33</v>
      </c>
      <c r="I96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קבוע]]&lt;&gt;E964,1,I964+1),0))</f>
        <v>0</v>
      </c>
      <c r="J965">
        <f>IF(AND(טבלה135[[#This Row],[CycleNumber]]&lt;B966,טבלה135[[#This Row],[מקס קבוע]]&lt;&gt;""),IF(OR(טבלה135[[#This Row],[מספר סטייה]]&lt;I966,AND(טבלה135[[#This Row],[מספר סטייה]]=3,I966=1)),0,1),"")</f>
        <v>0</v>
      </c>
      <c r="K965">
        <f>IF(טבלה135[[#This Row],[מקס קבוע]]&lt;&gt;"",טבלה135[[#This Row],[מקסימום]]-טבלה135[[#This Row],[מינימום]],"")</f>
        <v>5</v>
      </c>
      <c r="L965">
        <f>IF(IFERROR(LOOKUP(טבלה135[[#This Row],[ClientID]],פיבוט!$A$4:$A$121),FALSE)=טבלה135[[#This Row],[ClientID]],1,0)</f>
        <v>1</v>
      </c>
      <c r="M965" t="str">
        <f>IF(OR(טבלה135[[#This Row],[ClientID]]=A966),"",1)</f>
        <v/>
      </c>
      <c r="N965" s="3" t="str">
        <f>IF(טבלה135[[#This Row],[טווח]]&lt;&gt;K964,טבלה135[[#This Row],[טווח]],"")</f>
        <v/>
      </c>
      <c r="O965" s="3" t="str">
        <f>IF(טבלה135[[#This Row],[מניית טווחים]]&lt;&gt;"",IF(OR(30&gt;טבלה135[[#This Row],[מקסימום]],30&lt;טבלה135[[#This Row],[מינימום]]),0,1),"")</f>
        <v/>
      </c>
    </row>
    <row r="966" spans="1:15" x14ac:dyDescent="0.25">
      <c r="A966" t="s">
        <v>95</v>
      </c>
      <c r="B966">
        <v>7</v>
      </c>
      <c r="C966">
        <v>38</v>
      </c>
      <c r="D966">
        <f>טבלה135[[#This Row],[LengthofCycle]]+1</f>
        <v>39</v>
      </c>
      <c r="E966">
        <f>IF(טבלה135[[#This Row],[CycleNumber]]&lt;3,"",IF(טבלה135[[#This Row],[CycleNumber]]=3,MIN(D964:D966),IF(I965=3,MIN(D963:D965),E965)))</f>
        <v>28</v>
      </c>
      <c r="F966">
        <f>IF(טבלה135[[#This Row],[CycleNumber]]&lt;3,"",IF(טבלה135[[#This Row],[CycleNumber]]=3,MAX(D964:D966),IF(I965=3,MAX(D963:D965),F965)))</f>
        <v>33</v>
      </c>
      <c r="G966">
        <f>IF(OR(טבלה135[[#This Row],[CycleNumber]]&gt;B967,B967=""),IF(טבלה135[[#This Row],[מספר סטייה]]=3,MIN(D964:D966),טבלה135[[#This Row],[מינ קבוע]]),טבלה135[[#This Row],[מינ קבוע]])</f>
        <v>28</v>
      </c>
      <c r="H966">
        <f>IF(OR(טבלה135[[#This Row],[CycleNumber]]&gt;B967,B967=""),IF(טבלה135[[#This Row],[מספר סטייה]]=3,MAX(D964:D966),טבלה135[[#This Row],[מקס קבוע]]),טבלה135[[#This Row],[מקס קבוע]])</f>
        <v>33</v>
      </c>
      <c r="I96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קבוע]]&lt;&gt;E965,1,I965+1),0))</f>
        <v>1</v>
      </c>
      <c r="J966">
        <f>IF(AND(טבלה135[[#This Row],[CycleNumber]]&lt;B967,טבלה135[[#This Row],[מקס קבוע]]&lt;&gt;""),IF(OR(טבלה135[[#This Row],[מספר סטייה]]&lt;I967,AND(טבלה135[[#This Row],[מספר סטייה]]=3,I967=1)),0,1),"")</f>
        <v>1</v>
      </c>
      <c r="K966">
        <f>IF(טבלה135[[#This Row],[מקס קבוע]]&lt;&gt;"",טבלה135[[#This Row],[מקסימום]]-טבלה135[[#This Row],[מינימום]],"")</f>
        <v>5</v>
      </c>
      <c r="L966">
        <f>IF(IFERROR(LOOKUP(טבלה135[[#This Row],[ClientID]],פיבוט!$A$4:$A$121),FALSE)=טבלה135[[#This Row],[ClientID]],1,0)</f>
        <v>1</v>
      </c>
      <c r="M966" t="str">
        <f>IF(OR(טבלה135[[#This Row],[ClientID]]=A967),"",1)</f>
        <v/>
      </c>
      <c r="N966" s="3" t="str">
        <f>IF(טבלה135[[#This Row],[טווח]]&lt;&gt;K965,טבלה135[[#This Row],[טווח]],"")</f>
        <v/>
      </c>
      <c r="O966" s="3" t="str">
        <f>IF(טבלה135[[#This Row],[מניית טווחים]]&lt;&gt;"",IF(OR(30&gt;טבלה135[[#This Row],[מקסימום]],30&lt;טבלה135[[#This Row],[מינימום]]),0,1),"")</f>
        <v/>
      </c>
    </row>
    <row r="967" spans="1:15" x14ac:dyDescent="0.25">
      <c r="A967" t="s">
        <v>95</v>
      </c>
      <c r="B967">
        <v>8</v>
      </c>
      <c r="C967">
        <v>32</v>
      </c>
      <c r="D967">
        <f>טבלה135[[#This Row],[LengthofCycle]]+1</f>
        <v>33</v>
      </c>
      <c r="E967">
        <f>IF(טבלה135[[#This Row],[CycleNumber]]&lt;3,"",IF(טבלה135[[#This Row],[CycleNumber]]=3,MIN(D965:D967),IF(I966=3,MIN(D964:D966),E966)))</f>
        <v>28</v>
      </c>
      <c r="F967">
        <f>IF(טבלה135[[#This Row],[CycleNumber]]&lt;3,"",IF(טבלה135[[#This Row],[CycleNumber]]=3,MAX(D965:D967),IF(I966=3,MAX(D964:D966),F966)))</f>
        <v>33</v>
      </c>
      <c r="G967">
        <f>IF(OR(טבלה135[[#This Row],[CycleNumber]]&gt;B968,B968=""),IF(טבלה135[[#This Row],[מספר סטייה]]=3,MIN(D965:D967),טבלה135[[#This Row],[מינ קבוע]]),טבלה135[[#This Row],[מינ קבוע]])</f>
        <v>28</v>
      </c>
      <c r="H967">
        <f>IF(OR(טבלה135[[#This Row],[CycleNumber]]&gt;B968,B968=""),IF(טבלה135[[#This Row],[מספר סטייה]]=3,MAX(D965:D967),טבלה135[[#This Row],[מקס קבוע]]),טבלה135[[#This Row],[מקס קבוע]])</f>
        <v>33</v>
      </c>
      <c r="I96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קבוע]]&lt;&gt;E966,1,I966+1),0))</f>
        <v>0</v>
      </c>
      <c r="J967">
        <f>IF(AND(טבלה135[[#This Row],[CycleNumber]]&lt;B968,טבלה135[[#This Row],[מקס קבוע]]&lt;&gt;""),IF(OR(טבלה135[[#This Row],[מספר סטייה]]&lt;I968,AND(טבלה135[[#This Row],[מספר סטייה]]=3,I968=1)),0,1),"")</f>
        <v>1</v>
      </c>
      <c r="K967">
        <f>IF(טבלה135[[#This Row],[מקס קבוע]]&lt;&gt;"",טבלה135[[#This Row],[מקסימום]]-טבלה135[[#This Row],[מינימום]],"")</f>
        <v>5</v>
      </c>
      <c r="L967">
        <f>IF(IFERROR(LOOKUP(טבלה135[[#This Row],[ClientID]],פיבוט!$A$4:$A$121),FALSE)=טבלה135[[#This Row],[ClientID]],1,0)</f>
        <v>1</v>
      </c>
      <c r="M967" t="str">
        <f>IF(OR(טבלה135[[#This Row],[ClientID]]=A968),"",1)</f>
        <v/>
      </c>
      <c r="N967" s="3" t="str">
        <f>IF(טבלה135[[#This Row],[טווח]]&lt;&gt;K966,טבלה135[[#This Row],[טווח]],"")</f>
        <v/>
      </c>
      <c r="O967" s="3" t="str">
        <f>IF(טבלה135[[#This Row],[מניית טווחים]]&lt;&gt;"",IF(OR(30&gt;טבלה135[[#This Row],[מקסימום]],30&lt;טבלה135[[#This Row],[מינימום]]),0,1),"")</f>
        <v/>
      </c>
    </row>
    <row r="968" spans="1:15" x14ac:dyDescent="0.25">
      <c r="A968" t="s">
        <v>95</v>
      </c>
      <c r="B968">
        <v>9</v>
      </c>
      <c r="C968">
        <v>32</v>
      </c>
      <c r="D968">
        <f>טבלה135[[#This Row],[LengthofCycle]]+1</f>
        <v>33</v>
      </c>
      <c r="E968">
        <f>IF(טבלה135[[#This Row],[CycleNumber]]&lt;3,"",IF(טבלה135[[#This Row],[CycleNumber]]=3,MIN(D966:D968),IF(I967=3,MIN(D965:D967),E967)))</f>
        <v>28</v>
      </c>
      <c r="F968">
        <f>IF(טבלה135[[#This Row],[CycleNumber]]&lt;3,"",IF(טבלה135[[#This Row],[CycleNumber]]=3,MAX(D966:D968),IF(I967=3,MAX(D965:D967),F967)))</f>
        <v>33</v>
      </c>
      <c r="G968">
        <f>IF(OR(טבלה135[[#This Row],[CycleNumber]]&gt;B969,B969=""),IF(טבלה135[[#This Row],[מספר סטייה]]=3,MIN(D966:D968),טבלה135[[#This Row],[מינ קבוע]]),טבלה135[[#This Row],[מינ קבוע]])</f>
        <v>28</v>
      </c>
      <c r="H968">
        <f>IF(OR(טבלה135[[#This Row],[CycleNumber]]&gt;B969,B969=""),IF(טבלה135[[#This Row],[מספר סטייה]]=3,MAX(D966:D968),טבלה135[[#This Row],[מקס קבוע]]),טבלה135[[#This Row],[מקס קבוע]])</f>
        <v>33</v>
      </c>
      <c r="I96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קבוע]]&lt;&gt;E967,1,I967+1),0))</f>
        <v>0</v>
      </c>
      <c r="J968">
        <f>IF(AND(טבלה135[[#This Row],[CycleNumber]]&lt;B969,טבלה135[[#This Row],[מקס קבוע]]&lt;&gt;""),IF(OR(טבלה135[[#This Row],[מספר סטייה]]&lt;I969,AND(טבלה135[[#This Row],[מספר סטייה]]=3,I969=1)),0,1),"")</f>
        <v>1</v>
      </c>
      <c r="K968">
        <f>IF(טבלה135[[#This Row],[מקס קבוע]]&lt;&gt;"",טבלה135[[#This Row],[מקסימום]]-טבלה135[[#This Row],[מינימום]],"")</f>
        <v>5</v>
      </c>
      <c r="L968">
        <f>IF(IFERROR(LOOKUP(טבלה135[[#This Row],[ClientID]],פיבוט!$A$4:$A$121),FALSE)=טבלה135[[#This Row],[ClientID]],1,0)</f>
        <v>1</v>
      </c>
      <c r="M968" t="str">
        <f>IF(OR(טבלה135[[#This Row],[ClientID]]=A969),"",1)</f>
        <v/>
      </c>
      <c r="N968" s="3" t="str">
        <f>IF(טבלה135[[#This Row],[טווח]]&lt;&gt;K967,טבלה135[[#This Row],[טווח]],"")</f>
        <v/>
      </c>
      <c r="O968" s="3" t="str">
        <f>IF(טבלה135[[#This Row],[מניית טווחים]]&lt;&gt;"",IF(OR(30&gt;טבלה135[[#This Row],[מקסימום]],30&lt;טבלה135[[#This Row],[מינימום]]),0,1),"")</f>
        <v/>
      </c>
    </row>
    <row r="969" spans="1:15" x14ac:dyDescent="0.25">
      <c r="A969" t="s">
        <v>95</v>
      </c>
      <c r="B969">
        <v>10</v>
      </c>
      <c r="C969">
        <v>30</v>
      </c>
      <c r="D969">
        <f>טבלה135[[#This Row],[LengthofCycle]]+1</f>
        <v>31</v>
      </c>
      <c r="E969">
        <f>IF(טבלה135[[#This Row],[CycleNumber]]&lt;3,"",IF(טבלה135[[#This Row],[CycleNumber]]=3,MIN(D967:D969),IF(I968=3,MIN(D966:D968),E968)))</f>
        <v>28</v>
      </c>
      <c r="F969">
        <f>IF(טבלה135[[#This Row],[CycleNumber]]&lt;3,"",IF(טבלה135[[#This Row],[CycleNumber]]=3,MAX(D967:D969),IF(I968=3,MAX(D966:D968),F968)))</f>
        <v>33</v>
      </c>
      <c r="G969">
        <f>IF(OR(טבלה135[[#This Row],[CycleNumber]]&gt;B970,B970=""),IF(טבלה135[[#This Row],[מספר סטייה]]=3,MIN(D967:D969),טבלה135[[#This Row],[מינ קבוע]]),טבלה135[[#This Row],[מינ קבוע]])</f>
        <v>28</v>
      </c>
      <c r="H969">
        <f>IF(OR(טבלה135[[#This Row],[CycleNumber]]&gt;B970,B970=""),IF(טבלה135[[#This Row],[מספר סטייה]]=3,MAX(D967:D969),טבלה135[[#This Row],[מקס קבוע]]),טבלה135[[#This Row],[מקס קבוע]])</f>
        <v>33</v>
      </c>
      <c r="I96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קבוע]]&lt;&gt;E968,1,I968+1),0))</f>
        <v>0</v>
      </c>
      <c r="J969">
        <f>IF(AND(טבלה135[[#This Row],[CycleNumber]]&lt;B970,טבלה135[[#This Row],[מקס קבוע]]&lt;&gt;""),IF(OR(טבלה135[[#This Row],[מספר סטייה]]&lt;I970,AND(טבלה135[[#This Row],[מספר סטייה]]=3,I970=1)),0,1),"")</f>
        <v>0</v>
      </c>
      <c r="K969">
        <f>IF(טבלה135[[#This Row],[מקס קבוע]]&lt;&gt;"",טבלה135[[#This Row],[מקסימום]]-טבלה135[[#This Row],[מינימום]],"")</f>
        <v>5</v>
      </c>
      <c r="L969">
        <f>IF(IFERROR(LOOKUP(טבלה135[[#This Row],[ClientID]],פיבוט!$A$4:$A$121),FALSE)=טבלה135[[#This Row],[ClientID]],1,0)</f>
        <v>1</v>
      </c>
      <c r="M969" t="str">
        <f>IF(OR(טבלה135[[#This Row],[ClientID]]=A970),"",1)</f>
        <v/>
      </c>
      <c r="N969" s="3" t="str">
        <f>IF(טבלה135[[#This Row],[טווח]]&lt;&gt;K968,טבלה135[[#This Row],[טווח]],"")</f>
        <v/>
      </c>
      <c r="O969" s="3" t="str">
        <f>IF(טבלה135[[#This Row],[מניית טווחים]]&lt;&gt;"",IF(OR(30&gt;טבלה135[[#This Row],[מקסימום]],30&lt;טבלה135[[#This Row],[מינימום]]),0,1),"")</f>
        <v/>
      </c>
    </row>
    <row r="970" spans="1:15" x14ac:dyDescent="0.25">
      <c r="A970" t="s">
        <v>95</v>
      </c>
      <c r="B970">
        <v>11</v>
      </c>
      <c r="C970">
        <v>35</v>
      </c>
      <c r="D970">
        <f>טבלה135[[#This Row],[LengthofCycle]]+1</f>
        <v>36</v>
      </c>
      <c r="E970">
        <f>IF(טבלה135[[#This Row],[CycleNumber]]&lt;3,"",IF(טבלה135[[#This Row],[CycleNumber]]=3,MIN(D968:D970),IF(I969=3,MIN(D967:D969),E969)))</f>
        <v>28</v>
      </c>
      <c r="F970">
        <f>IF(טבלה135[[#This Row],[CycleNumber]]&lt;3,"",IF(טבלה135[[#This Row],[CycleNumber]]=3,MAX(D968:D970),IF(I969=3,MAX(D967:D969),F969)))</f>
        <v>33</v>
      </c>
      <c r="G970">
        <f>IF(OR(טבלה135[[#This Row],[CycleNumber]]&gt;B971,B971=""),IF(טבלה135[[#This Row],[מספר סטייה]]=3,MIN(D968:D970),טבלה135[[#This Row],[מינ קבוע]]),טבלה135[[#This Row],[מינ קבוע]])</f>
        <v>28</v>
      </c>
      <c r="H970">
        <f>IF(OR(טבלה135[[#This Row],[CycleNumber]]&gt;B971,B971=""),IF(טבלה135[[#This Row],[מספר סטייה]]=3,MAX(D968:D970),טבלה135[[#This Row],[מקס קבוע]]),טבלה135[[#This Row],[מקס קבוע]])</f>
        <v>33</v>
      </c>
      <c r="I97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קבוע]]&lt;&gt;E969,1,I969+1),0))</f>
        <v>1</v>
      </c>
      <c r="J970">
        <f>IF(AND(טבלה135[[#This Row],[CycleNumber]]&lt;B971,טבלה135[[#This Row],[מקס קבוע]]&lt;&gt;""),IF(OR(טבלה135[[#This Row],[מספר סטייה]]&lt;I971,AND(טבלה135[[#This Row],[מספר סטייה]]=3,I971=1)),0,1),"")</f>
        <v>0</v>
      </c>
      <c r="K970">
        <f>IF(טבלה135[[#This Row],[מקס קבוע]]&lt;&gt;"",טבלה135[[#This Row],[מקסימום]]-טבלה135[[#This Row],[מינימום]],"")</f>
        <v>5</v>
      </c>
      <c r="L970">
        <f>IF(IFERROR(LOOKUP(טבלה135[[#This Row],[ClientID]],פיבוט!$A$4:$A$121),FALSE)=טבלה135[[#This Row],[ClientID]],1,0)</f>
        <v>1</v>
      </c>
      <c r="M970" t="str">
        <f>IF(OR(טבלה135[[#This Row],[ClientID]]=A971),"",1)</f>
        <v/>
      </c>
      <c r="N970" s="3" t="str">
        <f>IF(טבלה135[[#This Row],[טווח]]&lt;&gt;K969,טבלה135[[#This Row],[טווח]],"")</f>
        <v/>
      </c>
      <c r="O970" s="3" t="str">
        <f>IF(טבלה135[[#This Row],[מניית טווחים]]&lt;&gt;"",IF(OR(30&gt;טבלה135[[#This Row],[מקסימום]],30&lt;טבלה135[[#This Row],[מינימום]]),0,1),"")</f>
        <v/>
      </c>
    </row>
    <row r="971" spans="1:15" x14ac:dyDescent="0.25">
      <c r="A971" t="s">
        <v>95</v>
      </c>
      <c r="B971">
        <v>12</v>
      </c>
      <c r="C971">
        <v>36</v>
      </c>
      <c r="D971">
        <f>טבלה135[[#This Row],[LengthofCycle]]+1</f>
        <v>37</v>
      </c>
      <c r="E971">
        <f>IF(טבלה135[[#This Row],[CycleNumber]]&lt;3,"",IF(טבלה135[[#This Row],[CycleNumber]]=3,MIN(D969:D971),IF(I970=3,MIN(D968:D970),E970)))</f>
        <v>28</v>
      </c>
      <c r="F971">
        <f>IF(טבלה135[[#This Row],[CycleNumber]]&lt;3,"",IF(טבלה135[[#This Row],[CycleNumber]]=3,MAX(D969:D971),IF(I970=3,MAX(D968:D970),F970)))</f>
        <v>33</v>
      </c>
      <c r="G971">
        <f>IF(OR(טבלה135[[#This Row],[CycleNumber]]&gt;B972,B972=""),IF(טבלה135[[#This Row],[מספר סטייה]]=3,MIN(D969:D971),טבלה135[[#This Row],[מינ קבוע]]),טבלה135[[#This Row],[מינ קבוע]])</f>
        <v>28</v>
      </c>
      <c r="H971">
        <f>IF(OR(טבלה135[[#This Row],[CycleNumber]]&gt;B972,B972=""),IF(טבלה135[[#This Row],[מספר סטייה]]=3,MAX(D969:D971),טבלה135[[#This Row],[מקס קבוע]]),טבלה135[[#This Row],[מקס קבוע]])</f>
        <v>33</v>
      </c>
      <c r="I97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קבוע]]&lt;&gt;E970,1,I970+1),0))</f>
        <v>2</v>
      </c>
      <c r="J971" t="str">
        <f>IF(AND(טבלה135[[#This Row],[CycleNumber]]&lt;B972,טבלה135[[#This Row],[מקס קבוע]]&lt;&gt;""),IF(OR(טבלה135[[#This Row],[מספר סטייה]]&lt;I972,AND(טבלה135[[#This Row],[מספר סטייה]]=3,I972=1)),0,1),"")</f>
        <v/>
      </c>
      <c r="K971">
        <f>IF(טבלה135[[#This Row],[מקס קבוע]]&lt;&gt;"",טבלה135[[#This Row],[מקסימום]]-טבלה135[[#This Row],[מינימום]],"")</f>
        <v>5</v>
      </c>
      <c r="L971">
        <f>IF(IFERROR(LOOKUP(טבלה135[[#This Row],[ClientID]],פיבוט!$A$4:$A$121),FALSE)=טבלה135[[#This Row],[ClientID]],1,0)</f>
        <v>1</v>
      </c>
      <c r="M971">
        <f>IF(OR(טבלה135[[#This Row],[ClientID]]=A972),"",1)</f>
        <v>1</v>
      </c>
      <c r="N971" s="3" t="str">
        <f>IF(טבלה135[[#This Row],[טווח]]&lt;&gt;K970,טבלה135[[#This Row],[טווח]],"")</f>
        <v/>
      </c>
      <c r="O971" s="3" t="str">
        <f>IF(טבלה135[[#This Row],[מניית טווחים]]&lt;&gt;"",IF(OR(30&gt;טבלה135[[#This Row],[מקסימום]],30&lt;טבלה135[[#This Row],[מינימום]]),0,1),"")</f>
        <v/>
      </c>
    </row>
    <row r="972" spans="1:15" x14ac:dyDescent="0.25">
      <c r="A972" t="s">
        <v>97</v>
      </c>
      <c r="B972">
        <v>1</v>
      </c>
      <c r="C972">
        <v>28</v>
      </c>
      <c r="D972">
        <f>טבלה135[[#This Row],[LengthofCycle]]+1</f>
        <v>29</v>
      </c>
      <c r="E972" t="str">
        <f>IF(טבלה135[[#This Row],[CycleNumber]]&lt;3,"",IF(טבלה135[[#This Row],[CycleNumber]]=3,MIN(D970:D972),IF(I971=3,MIN(D969:D971),E971)))</f>
        <v/>
      </c>
      <c r="F972" t="str">
        <f>IF(טבלה135[[#This Row],[CycleNumber]]&lt;3,"",IF(טבלה135[[#This Row],[CycleNumber]]=3,MAX(D970:D972),IF(I971=3,MAX(D969:D971),F971)))</f>
        <v/>
      </c>
      <c r="G972" t="str">
        <f>IF(OR(טבלה135[[#This Row],[CycleNumber]]&gt;B973,B973=""),IF(טבלה135[[#This Row],[מספר סטייה]]=3,MIN(D970:D972),טבלה135[[#This Row],[מינ קבוע]]),טבלה135[[#This Row],[מינ קבוע]])</f>
        <v/>
      </c>
      <c r="H972" t="str">
        <f>IF(OR(טבלה135[[#This Row],[CycleNumber]]&gt;B973,B973=""),IF(טבלה135[[#This Row],[מספר סטייה]]=3,MAX(D970:D972),טבלה135[[#This Row],[מקס קבוע]]),טבלה135[[#This Row],[מקס קבוע]])</f>
        <v/>
      </c>
      <c r="I972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קבוע]]&lt;&gt;E971,1,I971+1),0))</f>
        <v/>
      </c>
      <c r="J972" t="str">
        <f>IF(AND(טבלה135[[#This Row],[CycleNumber]]&lt;B973,טבלה135[[#This Row],[מקס קבוע]]&lt;&gt;""),IF(OR(טבלה135[[#This Row],[מספר סטייה]]&lt;I973,AND(טבלה135[[#This Row],[מספר סטייה]]=3,I973=1)),0,1),"")</f>
        <v/>
      </c>
      <c r="K972" t="str">
        <f>IF(טבלה135[[#This Row],[מקס קבוע]]&lt;&gt;"",טבלה135[[#This Row],[מקסימום]]-טבלה135[[#This Row],[מינימום]],"")</f>
        <v/>
      </c>
      <c r="L972">
        <f>IF(IFERROR(LOOKUP(טבלה135[[#This Row],[ClientID]],פיבוט!$A$4:$A$121),FALSE)=טבלה135[[#This Row],[ClientID]],1,0)</f>
        <v>1</v>
      </c>
      <c r="M972" t="str">
        <f>IF(OR(טבלה135[[#This Row],[ClientID]]=A973),"",1)</f>
        <v/>
      </c>
      <c r="N972" s="3" t="str">
        <f>IF(טבלה135[[#This Row],[טווח]]&lt;&gt;K971,טבלה135[[#This Row],[טווח]],"")</f>
        <v/>
      </c>
      <c r="O972" s="3" t="str">
        <f>IF(טבלה135[[#This Row],[מניית טווחים]]&lt;&gt;"",IF(OR(30&gt;טבלה135[[#This Row],[מקסימום]],30&lt;טבלה135[[#This Row],[מינימום]]),0,1),"")</f>
        <v/>
      </c>
    </row>
    <row r="973" spans="1:15" x14ac:dyDescent="0.25">
      <c r="A973" t="s">
        <v>97</v>
      </c>
      <c r="B973">
        <v>2</v>
      </c>
      <c r="C973">
        <v>31</v>
      </c>
      <c r="D973">
        <f>טבלה135[[#This Row],[LengthofCycle]]+1</f>
        <v>32</v>
      </c>
      <c r="E973" t="str">
        <f>IF(טבלה135[[#This Row],[CycleNumber]]&lt;3,"",IF(טבלה135[[#This Row],[CycleNumber]]=3,MIN(D971:D973),IF(I972=3,MIN(D970:D972),E972)))</f>
        <v/>
      </c>
      <c r="F973" t="str">
        <f>IF(טבלה135[[#This Row],[CycleNumber]]&lt;3,"",IF(טבלה135[[#This Row],[CycleNumber]]=3,MAX(D971:D973),IF(I972=3,MAX(D970:D972),F972)))</f>
        <v/>
      </c>
      <c r="G973" t="str">
        <f>IF(OR(טבלה135[[#This Row],[CycleNumber]]&gt;B974,B974=""),IF(טבלה135[[#This Row],[מספר סטייה]]=3,MIN(D971:D973),טבלה135[[#This Row],[מינ קבוע]]),טבלה135[[#This Row],[מינ קבוע]])</f>
        <v/>
      </c>
      <c r="H973" t="str">
        <f>IF(OR(טבלה135[[#This Row],[CycleNumber]]&gt;B974,B974=""),IF(טבלה135[[#This Row],[מספר סטייה]]=3,MAX(D971:D973),טבלה135[[#This Row],[מקס קבוע]]),טבלה135[[#This Row],[מקס קבוע]])</f>
        <v/>
      </c>
      <c r="I97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קבוע]]&lt;&gt;E972,1,I972+1),0))</f>
        <v/>
      </c>
      <c r="J973" t="str">
        <f>IF(AND(טבלה135[[#This Row],[CycleNumber]]&lt;B974,טבלה135[[#This Row],[מקס קבוע]]&lt;&gt;""),IF(OR(טבלה135[[#This Row],[מספר סטייה]]&lt;I974,AND(טבלה135[[#This Row],[מספר סטייה]]=3,I974=1)),0,1),"")</f>
        <v/>
      </c>
      <c r="K973" t="str">
        <f>IF(טבלה135[[#This Row],[מקס קבוע]]&lt;&gt;"",טבלה135[[#This Row],[מקסימום]]-טבלה135[[#This Row],[מינימום]],"")</f>
        <v/>
      </c>
      <c r="L973">
        <f>IF(IFERROR(LOOKUP(טבלה135[[#This Row],[ClientID]],פיבוט!$A$4:$A$121),FALSE)=טבלה135[[#This Row],[ClientID]],1,0)</f>
        <v>1</v>
      </c>
      <c r="M973" t="str">
        <f>IF(OR(טבלה135[[#This Row],[ClientID]]=A974),"",1)</f>
        <v/>
      </c>
      <c r="N973" s="3" t="str">
        <f>IF(טבלה135[[#This Row],[טווח]]&lt;&gt;K972,טבלה135[[#This Row],[טווח]],"")</f>
        <v/>
      </c>
      <c r="O973" s="3" t="str">
        <f>IF(טבלה135[[#This Row],[מניית טווחים]]&lt;&gt;"",IF(OR(30&gt;טבלה135[[#This Row],[מקסימום]],30&lt;טבלה135[[#This Row],[מינימום]]),0,1),"")</f>
        <v/>
      </c>
    </row>
    <row r="974" spans="1:15" x14ac:dyDescent="0.25">
      <c r="A974" t="s">
        <v>97</v>
      </c>
      <c r="B974">
        <v>3</v>
      </c>
      <c r="C974">
        <v>28</v>
      </c>
      <c r="D974">
        <f>טבלה135[[#This Row],[LengthofCycle]]+1</f>
        <v>29</v>
      </c>
      <c r="E974">
        <f>IF(טבלה135[[#This Row],[CycleNumber]]&lt;3,"",IF(טבלה135[[#This Row],[CycleNumber]]=3,MIN(D972:D974),IF(I973=3,MIN(D971:D973),E973)))</f>
        <v>29</v>
      </c>
      <c r="F974">
        <f>IF(טבלה135[[#This Row],[CycleNumber]]&lt;3,"",IF(טבלה135[[#This Row],[CycleNumber]]=3,MAX(D972:D974),IF(I973=3,MAX(D971:D973),F973)))</f>
        <v>32</v>
      </c>
      <c r="G974">
        <f>IF(OR(טבלה135[[#This Row],[CycleNumber]]&gt;B975,B975=""),IF(טבלה135[[#This Row],[מספר סטייה]]=3,MIN(D972:D974),טבלה135[[#This Row],[מינ קבוע]]),טבלה135[[#This Row],[מינ קבוע]])</f>
        <v>29</v>
      </c>
      <c r="H974">
        <f>IF(OR(טבלה135[[#This Row],[CycleNumber]]&gt;B975,B975=""),IF(טבלה135[[#This Row],[מספר סטייה]]=3,MAX(D972:D974),טבלה135[[#This Row],[מקס קבוע]]),טבלה135[[#This Row],[מקס קבוע]])</f>
        <v>32</v>
      </c>
      <c r="I97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קבוע]]&lt;&gt;E973,1,I973+1),0))</f>
        <v>0</v>
      </c>
      <c r="J974">
        <f>IF(AND(טבלה135[[#This Row],[CycleNumber]]&lt;B975,טבלה135[[#This Row],[מקס קבוע]]&lt;&gt;""),IF(OR(טבלה135[[#This Row],[מספר סטייה]]&lt;I975,AND(טבלה135[[#This Row],[מספר סטייה]]=3,I975=1)),0,1),"")</f>
        <v>1</v>
      </c>
      <c r="K974">
        <f>IF(טבלה135[[#This Row],[מקס קבוע]]&lt;&gt;"",טבלה135[[#This Row],[מקסימום]]-טבלה135[[#This Row],[מינימום]],"")</f>
        <v>3</v>
      </c>
      <c r="L974">
        <f>IF(IFERROR(LOOKUP(טבלה135[[#This Row],[ClientID]],פיבוט!$A$4:$A$121),FALSE)=טבלה135[[#This Row],[ClientID]],1,0)</f>
        <v>1</v>
      </c>
      <c r="M974" t="str">
        <f>IF(OR(טבלה135[[#This Row],[ClientID]]=A975),"",1)</f>
        <v/>
      </c>
      <c r="N974" s="3">
        <f>IF(טבלה135[[#This Row],[טווח]]&lt;&gt;K973,טבלה135[[#This Row],[טווח]],"")</f>
        <v>3</v>
      </c>
      <c r="O974" s="3">
        <f>IF(טבלה135[[#This Row],[מניית טווחים]]&lt;&gt;"",IF(OR(30&gt;טבלה135[[#This Row],[מקסימום]],30&lt;טבלה135[[#This Row],[מינימום]]),0,1),"")</f>
        <v>1</v>
      </c>
    </row>
    <row r="975" spans="1:15" x14ac:dyDescent="0.25">
      <c r="A975" t="s">
        <v>97</v>
      </c>
      <c r="B975">
        <v>4</v>
      </c>
      <c r="C975">
        <v>29</v>
      </c>
      <c r="D975">
        <f>טבלה135[[#This Row],[LengthofCycle]]+1</f>
        <v>30</v>
      </c>
      <c r="E975">
        <f>IF(טבלה135[[#This Row],[CycleNumber]]&lt;3,"",IF(טבלה135[[#This Row],[CycleNumber]]=3,MIN(D973:D975),IF(I974=3,MIN(D972:D974),E974)))</f>
        <v>29</v>
      </c>
      <c r="F975">
        <f>IF(טבלה135[[#This Row],[CycleNumber]]&lt;3,"",IF(טבלה135[[#This Row],[CycleNumber]]=3,MAX(D973:D975),IF(I974=3,MAX(D972:D974),F974)))</f>
        <v>32</v>
      </c>
      <c r="G975">
        <f>IF(OR(טבלה135[[#This Row],[CycleNumber]]&gt;B976,B976=""),IF(טבלה135[[#This Row],[מספר סטייה]]=3,MIN(D973:D975),טבלה135[[#This Row],[מינ קבוע]]),טבלה135[[#This Row],[מינ קבוע]])</f>
        <v>29</v>
      </c>
      <c r="H975">
        <f>IF(OR(טבלה135[[#This Row],[CycleNumber]]&gt;B976,B976=""),IF(טבלה135[[#This Row],[מספר סטייה]]=3,MAX(D973:D975),טבלה135[[#This Row],[מקס קבוע]]),טבלה135[[#This Row],[מקס קבוע]])</f>
        <v>32</v>
      </c>
      <c r="I97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קבוע]]&lt;&gt;E974,1,I974+1),0))</f>
        <v>0</v>
      </c>
      <c r="J975">
        <f>IF(AND(טבלה135[[#This Row],[CycleNumber]]&lt;B976,טבלה135[[#This Row],[מקס קבוע]]&lt;&gt;""),IF(OR(טבלה135[[#This Row],[מספר סטייה]]&lt;I976,AND(טבלה135[[#This Row],[מספר סטייה]]=3,I976=1)),0,1),"")</f>
        <v>1</v>
      </c>
      <c r="K975">
        <f>IF(טבלה135[[#This Row],[מקס קבוע]]&lt;&gt;"",טבלה135[[#This Row],[מקסימום]]-טבלה135[[#This Row],[מינימום]],"")</f>
        <v>3</v>
      </c>
      <c r="L975">
        <f>IF(IFERROR(LOOKUP(טבלה135[[#This Row],[ClientID]],פיבוט!$A$4:$A$121),FALSE)=טבלה135[[#This Row],[ClientID]],1,0)</f>
        <v>1</v>
      </c>
      <c r="M975" t="str">
        <f>IF(OR(טבלה135[[#This Row],[ClientID]]=A976),"",1)</f>
        <v/>
      </c>
      <c r="N975" s="3" t="str">
        <f>IF(טבלה135[[#This Row],[טווח]]&lt;&gt;K974,טבלה135[[#This Row],[טווח]],"")</f>
        <v/>
      </c>
      <c r="O975" s="3" t="str">
        <f>IF(טבלה135[[#This Row],[מניית טווחים]]&lt;&gt;"",IF(OR(30&gt;טבלה135[[#This Row],[מקסימום]],30&lt;טבלה135[[#This Row],[מינימום]]),0,1),"")</f>
        <v/>
      </c>
    </row>
    <row r="976" spans="1:15" x14ac:dyDescent="0.25">
      <c r="A976" t="s">
        <v>97</v>
      </c>
      <c r="B976">
        <v>5</v>
      </c>
      <c r="C976">
        <v>30</v>
      </c>
      <c r="D976">
        <f>טבלה135[[#This Row],[LengthofCycle]]+1</f>
        <v>31</v>
      </c>
      <c r="E976">
        <f>IF(טבלה135[[#This Row],[CycleNumber]]&lt;3,"",IF(טבלה135[[#This Row],[CycleNumber]]=3,MIN(D974:D976),IF(I975=3,MIN(D973:D975),E975)))</f>
        <v>29</v>
      </c>
      <c r="F976">
        <f>IF(טבלה135[[#This Row],[CycleNumber]]&lt;3,"",IF(טבלה135[[#This Row],[CycleNumber]]=3,MAX(D974:D976),IF(I975=3,MAX(D973:D975),F975)))</f>
        <v>32</v>
      </c>
      <c r="G976">
        <f>IF(OR(טבלה135[[#This Row],[CycleNumber]]&gt;B977,B977=""),IF(טבלה135[[#This Row],[מספר סטייה]]=3,MIN(D974:D976),טבלה135[[#This Row],[מינ קבוע]]),טבלה135[[#This Row],[מינ קבוע]])</f>
        <v>29</v>
      </c>
      <c r="H976">
        <f>IF(OR(טבלה135[[#This Row],[CycleNumber]]&gt;B977,B977=""),IF(טבלה135[[#This Row],[מספר סטייה]]=3,MAX(D974:D976),טבלה135[[#This Row],[מקס קבוע]]),טבלה135[[#This Row],[מקס קבוע]])</f>
        <v>32</v>
      </c>
      <c r="I97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קבוע]]&lt;&gt;E975,1,I975+1),0))</f>
        <v>0</v>
      </c>
      <c r="J976">
        <f>IF(AND(טבלה135[[#This Row],[CycleNumber]]&lt;B977,טבלה135[[#This Row],[מקס קבוע]]&lt;&gt;""),IF(OR(טבלה135[[#This Row],[מספר סטייה]]&lt;I977,AND(טבלה135[[#This Row],[מספר סטייה]]=3,I977=1)),0,1),"")</f>
        <v>1</v>
      </c>
      <c r="K976">
        <f>IF(טבלה135[[#This Row],[מקס קבוע]]&lt;&gt;"",טבלה135[[#This Row],[מקסימום]]-טבלה135[[#This Row],[מינימום]],"")</f>
        <v>3</v>
      </c>
      <c r="L976">
        <f>IF(IFERROR(LOOKUP(טבלה135[[#This Row],[ClientID]],פיבוט!$A$4:$A$121),FALSE)=טבלה135[[#This Row],[ClientID]],1,0)</f>
        <v>1</v>
      </c>
      <c r="M976" t="str">
        <f>IF(OR(טבלה135[[#This Row],[ClientID]]=A977),"",1)</f>
        <v/>
      </c>
      <c r="N976" s="3" t="str">
        <f>IF(טבלה135[[#This Row],[טווח]]&lt;&gt;K975,טבלה135[[#This Row],[טווח]],"")</f>
        <v/>
      </c>
      <c r="O976" s="3" t="str">
        <f>IF(טבלה135[[#This Row],[מניית טווחים]]&lt;&gt;"",IF(OR(30&gt;טבלה135[[#This Row],[מקסימום]],30&lt;טבלה135[[#This Row],[מינימום]]),0,1),"")</f>
        <v/>
      </c>
    </row>
    <row r="977" spans="1:15" x14ac:dyDescent="0.25">
      <c r="A977" t="s">
        <v>97</v>
      </c>
      <c r="B977">
        <v>6</v>
      </c>
      <c r="C977">
        <v>28</v>
      </c>
      <c r="D977">
        <f>טבלה135[[#This Row],[LengthofCycle]]+1</f>
        <v>29</v>
      </c>
      <c r="E977">
        <f>IF(טבלה135[[#This Row],[CycleNumber]]&lt;3,"",IF(טבלה135[[#This Row],[CycleNumber]]=3,MIN(D975:D977),IF(I976=3,MIN(D974:D976),E976)))</f>
        <v>29</v>
      </c>
      <c r="F977">
        <f>IF(טבלה135[[#This Row],[CycleNumber]]&lt;3,"",IF(טבלה135[[#This Row],[CycleNumber]]=3,MAX(D975:D977),IF(I976=3,MAX(D974:D976),F976)))</f>
        <v>32</v>
      </c>
      <c r="G977">
        <f>IF(OR(טבלה135[[#This Row],[CycleNumber]]&gt;B978,B978=""),IF(טבלה135[[#This Row],[מספר סטייה]]=3,MIN(D975:D977),טבלה135[[#This Row],[מינ קבוע]]),טבלה135[[#This Row],[מינ קבוע]])</f>
        <v>29</v>
      </c>
      <c r="H977">
        <f>IF(OR(טבלה135[[#This Row],[CycleNumber]]&gt;B978,B978=""),IF(טבלה135[[#This Row],[מספר סטייה]]=3,MAX(D975:D977),טבלה135[[#This Row],[מקס קבוע]]),טבלה135[[#This Row],[מקס קבוע]])</f>
        <v>32</v>
      </c>
      <c r="I97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קבוע]]&lt;&gt;E976,1,I976+1),0))</f>
        <v>0</v>
      </c>
      <c r="J977" t="str">
        <f>IF(AND(טבלה135[[#This Row],[CycleNumber]]&lt;B978,טבלה135[[#This Row],[מקס קבוע]]&lt;&gt;""),IF(OR(טבלה135[[#This Row],[מספר סטייה]]&lt;I978,AND(טבלה135[[#This Row],[מספר סטייה]]=3,I978=1)),0,1),"")</f>
        <v/>
      </c>
      <c r="K977">
        <f>IF(טבלה135[[#This Row],[מקס קבוע]]&lt;&gt;"",טבלה135[[#This Row],[מקסימום]]-טבלה135[[#This Row],[מינימום]],"")</f>
        <v>3</v>
      </c>
      <c r="L977">
        <f>IF(IFERROR(LOOKUP(טבלה135[[#This Row],[ClientID]],פיבוט!$A$4:$A$121),FALSE)=טבלה135[[#This Row],[ClientID]],1,0)</f>
        <v>1</v>
      </c>
      <c r="M977">
        <f>IF(OR(טבלה135[[#This Row],[ClientID]]=A978),"",1)</f>
        <v>1</v>
      </c>
      <c r="N977" s="3" t="str">
        <f>IF(טבלה135[[#This Row],[טווח]]&lt;&gt;K976,טבלה135[[#This Row],[טווח]],"")</f>
        <v/>
      </c>
      <c r="O977" s="3" t="str">
        <f>IF(טבלה135[[#This Row],[מניית טווחים]]&lt;&gt;"",IF(OR(30&gt;טבלה135[[#This Row],[מקסימום]],30&lt;טבלה135[[#This Row],[מינימום]]),0,1),"")</f>
        <v/>
      </c>
    </row>
    <row r="978" spans="1:15" x14ac:dyDescent="0.25">
      <c r="A978" t="s">
        <v>98</v>
      </c>
      <c r="B978">
        <v>1</v>
      </c>
      <c r="C978">
        <v>28</v>
      </c>
      <c r="D978">
        <f>טבלה135[[#This Row],[LengthofCycle]]+1</f>
        <v>29</v>
      </c>
      <c r="E978" t="str">
        <f>IF(טבלה135[[#This Row],[CycleNumber]]&lt;3,"",IF(טבלה135[[#This Row],[CycleNumber]]=3,MIN(D976:D978),IF(I977=3,MIN(D975:D977),E977)))</f>
        <v/>
      </c>
      <c r="F978" t="str">
        <f>IF(טבלה135[[#This Row],[CycleNumber]]&lt;3,"",IF(טבלה135[[#This Row],[CycleNumber]]=3,MAX(D976:D978),IF(I977=3,MAX(D975:D977),F977)))</f>
        <v/>
      </c>
      <c r="G978" t="str">
        <f>IF(OR(טבלה135[[#This Row],[CycleNumber]]&gt;B979,B979=""),IF(טבלה135[[#This Row],[מספר סטייה]]=3,MIN(D976:D978),טבלה135[[#This Row],[מינ קבוע]]),טבלה135[[#This Row],[מינ קבוע]])</f>
        <v/>
      </c>
      <c r="H978" t="str">
        <f>IF(OR(טבלה135[[#This Row],[CycleNumber]]&gt;B979,B979=""),IF(טבלה135[[#This Row],[מספר סטייה]]=3,MAX(D976:D978),טבלה135[[#This Row],[מקס קבוע]]),טבלה135[[#This Row],[מקס קבוע]])</f>
        <v/>
      </c>
      <c r="I97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קבוע]]&lt;&gt;E977,1,I977+1),0))</f>
        <v/>
      </c>
      <c r="J978" t="str">
        <f>IF(AND(טבלה135[[#This Row],[CycleNumber]]&lt;B979,טבלה135[[#This Row],[מקס קבוע]]&lt;&gt;""),IF(OR(טבלה135[[#This Row],[מספר סטייה]]&lt;I979,AND(טבלה135[[#This Row],[מספר סטייה]]=3,I979=1)),0,1),"")</f>
        <v/>
      </c>
      <c r="K978" t="str">
        <f>IF(טבלה135[[#This Row],[מקס קבוע]]&lt;&gt;"",טבלה135[[#This Row],[מקסימום]]-טבלה135[[#This Row],[מינימום]],"")</f>
        <v/>
      </c>
      <c r="L978">
        <f>IF(IFERROR(LOOKUP(טבלה135[[#This Row],[ClientID]],פיבוט!$A$4:$A$121),FALSE)=טבלה135[[#This Row],[ClientID]],1,0)</f>
        <v>1</v>
      </c>
      <c r="M978" t="str">
        <f>IF(OR(טבלה135[[#This Row],[ClientID]]=A979),"",1)</f>
        <v/>
      </c>
      <c r="N978" s="3" t="str">
        <f>IF(טבלה135[[#This Row],[טווח]]&lt;&gt;K977,טבלה135[[#This Row],[טווח]],"")</f>
        <v/>
      </c>
      <c r="O978" s="3" t="str">
        <f>IF(טבלה135[[#This Row],[מניית טווחים]]&lt;&gt;"",IF(OR(30&gt;טבלה135[[#This Row],[מקסימום]],30&lt;טבלה135[[#This Row],[מינימום]]),0,1),"")</f>
        <v/>
      </c>
    </row>
    <row r="979" spans="1:15" x14ac:dyDescent="0.25">
      <c r="A979" t="s">
        <v>98</v>
      </c>
      <c r="B979">
        <v>2</v>
      </c>
      <c r="C979">
        <v>31</v>
      </c>
      <c r="D979">
        <f>טבלה135[[#This Row],[LengthofCycle]]+1</f>
        <v>32</v>
      </c>
      <c r="E979" t="str">
        <f>IF(טבלה135[[#This Row],[CycleNumber]]&lt;3,"",IF(טבלה135[[#This Row],[CycleNumber]]=3,MIN(D977:D979),IF(I978=3,MIN(D976:D978),E978)))</f>
        <v/>
      </c>
      <c r="F979" t="str">
        <f>IF(טבלה135[[#This Row],[CycleNumber]]&lt;3,"",IF(טבלה135[[#This Row],[CycleNumber]]=3,MAX(D977:D979),IF(I978=3,MAX(D976:D978),F978)))</f>
        <v/>
      </c>
      <c r="G979" t="str">
        <f>IF(OR(טבלה135[[#This Row],[CycleNumber]]&gt;B980,B980=""),IF(טבלה135[[#This Row],[מספר סטייה]]=3,MIN(D977:D979),טבלה135[[#This Row],[מינ קבוע]]),טבלה135[[#This Row],[מינ קבוע]])</f>
        <v/>
      </c>
      <c r="H979" t="str">
        <f>IF(OR(טבלה135[[#This Row],[CycleNumber]]&gt;B980,B980=""),IF(טבלה135[[#This Row],[מספר סטייה]]=3,MAX(D977:D979),טבלה135[[#This Row],[מקס קבוע]]),טבלה135[[#This Row],[מקס קבוע]])</f>
        <v/>
      </c>
      <c r="I97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קבוע]]&lt;&gt;E978,1,I978+1),0))</f>
        <v/>
      </c>
      <c r="J979" t="str">
        <f>IF(AND(טבלה135[[#This Row],[CycleNumber]]&lt;B980,טבלה135[[#This Row],[מקס קבוע]]&lt;&gt;""),IF(OR(טבלה135[[#This Row],[מספר סטייה]]&lt;I980,AND(טבלה135[[#This Row],[מספר סטייה]]=3,I980=1)),0,1),"")</f>
        <v/>
      </c>
      <c r="K979" t="str">
        <f>IF(טבלה135[[#This Row],[מקס קבוע]]&lt;&gt;"",טבלה135[[#This Row],[מקסימום]]-טבלה135[[#This Row],[מינימום]],"")</f>
        <v/>
      </c>
      <c r="L979">
        <f>IF(IFERROR(LOOKUP(טבלה135[[#This Row],[ClientID]],פיבוט!$A$4:$A$121),FALSE)=טבלה135[[#This Row],[ClientID]],1,0)</f>
        <v>1</v>
      </c>
      <c r="M979" t="str">
        <f>IF(OR(טבלה135[[#This Row],[ClientID]]=A980),"",1)</f>
        <v/>
      </c>
      <c r="N979" s="3" t="str">
        <f>IF(טבלה135[[#This Row],[טווח]]&lt;&gt;K978,טבלה135[[#This Row],[טווח]],"")</f>
        <v/>
      </c>
      <c r="O979" s="3" t="str">
        <f>IF(טבלה135[[#This Row],[מניית טווחים]]&lt;&gt;"",IF(OR(30&gt;טבלה135[[#This Row],[מקסימום]],30&lt;טבלה135[[#This Row],[מינימום]]),0,1),"")</f>
        <v/>
      </c>
    </row>
    <row r="980" spans="1:15" x14ac:dyDescent="0.25">
      <c r="A980" t="s">
        <v>98</v>
      </c>
      <c r="B980">
        <v>3</v>
      </c>
      <c r="C980">
        <v>29</v>
      </c>
      <c r="D980">
        <f>טבלה135[[#This Row],[LengthofCycle]]+1</f>
        <v>30</v>
      </c>
      <c r="E980">
        <f>IF(טבלה135[[#This Row],[CycleNumber]]&lt;3,"",IF(טבלה135[[#This Row],[CycleNumber]]=3,MIN(D978:D980),IF(I979=3,MIN(D977:D979),E979)))</f>
        <v>29</v>
      </c>
      <c r="F980">
        <f>IF(טבלה135[[#This Row],[CycleNumber]]&lt;3,"",IF(טבלה135[[#This Row],[CycleNumber]]=3,MAX(D978:D980),IF(I979=3,MAX(D977:D979),F979)))</f>
        <v>32</v>
      </c>
      <c r="G980">
        <f>IF(OR(טבלה135[[#This Row],[CycleNumber]]&gt;B981,B981=""),IF(טבלה135[[#This Row],[מספר סטייה]]=3,MIN(D978:D980),טבלה135[[#This Row],[מינ קבוע]]),טבלה135[[#This Row],[מינ קבוע]])</f>
        <v>29</v>
      </c>
      <c r="H980">
        <f>IF(OR(טבלה135[[#This Row],[CycleNumber]]&gt;B981,B981=""),IF(טבלה135[[#This Row],[מספר סטייה]]=3,MAX(D978:D980),טבלה135[[#This Row],[מקס קבוע]]),טבלה135[[#This Row],[מקס קבוע]])</f>
        <v>32</v>
      </c>
      <c r="I98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קבוע]]&lt;&gt;E979,1,I979+1),0))</f>
        <v>0</v>
      </c>
      <c r="J980">
        <f>IF(AND(טבלה135[[#This Row],[CycleNumber]]&lt;B981,טבלה135[[#This Row],[מקס קבוע]]&lt;&gt;""),IF(OR(טבלה135[[#This Row],[מספר סטייה]]&lt;I981,AND(טבלה135[[#This Row],[מספר סטייה]]=3,I981=1)),0,1),"")</f>
        <v>1</v>
      </c>
      <c r="K980">
        <f>IF(טבלה135[[#This Row],[מקס קבוע]]&lt;&gt;"",טבלה135[[#This Row],[מקסימום]]-טבלה135[[#This Row],[מינימום]],"")</f>
        <v>3</v>
      </c>
      <c r="L980">
        <f>IF(IFERROR(LOOKUP(טבלה135[[#This Row],[ClientID]],פיבוט!$A$4:$A$121),FALSE)=טבלה135[[#This Row],[ClientID]],1,0)</f>
        <v>1</v>
      </c>
      <c r="M980" t="str">
        <f>IF(OR(טבלה135[[#This Row],[ClientID]]=A981),"",1)</f>
        <v/>
      </c>
      <c r="N980" s="3">
        <f>IF(טבלה135[[#This Row],[טווח]]&lt;&gt;K979,טבלה135[[#This Row],[טווח]],"")</f>
        <v>3</v>
      </c>
      <c r="O980" s="3">
        <f>IF(טבלה135[[#This Row],[מניית טווחים]]&lt;&gt;"",IF(OR(30&gt;טבלה135[[#This Row],[מקסימום]],30&lt;טבלה135[[#This Row],[מינימום]]),0,1),"")</f>
        <v>1</v>
      </c>
    </row>
    <row r="981" spans="1:15" x14ac:dyDescent="0.25">
      <c r="A981" t="s">
        <v>98</v>
      </c>
      <c r="B981">
        <v>4</v>
      </c>
      <c r="C981">
        <v>29</v>
      </c>
      <c r="D981">
        <f>טבלה135[[#This Row],[LengthofCycle]]+1</f>
        <v>30</v>
      </c>
      <c r="E981">
        <f>IF(טבלה135[[#This Row],[CycleNumber]]&lt;3,"",IF(טבלה135[[#This Row],[CycleNumber]]=3,MIN(D979:D981),IF(I980=3,MIN(D978:D980),E980)))</f>
        <v>29</v>
      </c>
      <c r="F981">
        <f>IF(טבלה135[[#This Row],[CycleNumber]]&lt;3,"",IF(טבלה135[[#This Row],[CycleNumber]]=3,MAX(D979:D981),IF(I980=3,MAX(D978:D980),F980)))</f>
        <v>32</v>
      </c>
      <c r="G981">
        <f>IF(OR(טבלה135[[#This Row],[CycleNumber]]&gt;B982,B982=""),IF(טבלה135[[#This Row],[מספר סטייה]]=3,MIN(D979:D981),טבלה135[[#This Row],[מינ קבוע]]),טבלה135[[#This Row],[מינ קבוע]])</f>
        <v>29</v>
      </c>
      <c r="H981">
        <f>IF(OR(טבלה135[[#This Row],[CycleNumber]]&gt;B982,B982=""),IF(טבלה135[[#This Row],[מספר סטייה]]=3,MAX(D979:D981),טבלה135[[#This Row],[מקס קבוע]]),טבלה135[[#This Row],[מקס קבוע]])</f>
        <v>32</v>
      </c>
      <c r="I98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קבוע]]&lt;&gt;E980,1,I980+1),0))</f>
        <v>0</v>
      </c>
      <c r="J981">
        <f>IF(AND(טבלה135[[#This Row],[CycleNumber]]&lt;B982,טבלה135[[#This Row],[מקס קבוע]]&lt;&gt;""),IF(OR(טבלה135[[#This Row],[מספר סטייה]]&lt;I982,AND(טבלה135[[#This Row],[מספר סטייה]]=3,I982=1)),0,1),"")</f>
        <v>1</v>
      </c>
      <c r="K981">
        <f>IF(טבלה135[[#This Row],[מקס קבוע]]&lt;&gt;"",טבלה135[[#This Row],[מקסימום]]-טבלה135[[#This Row],[מינימום]],"")</f>
        <v>3</v>
      </c>
      <c r="L981">
        <f>IF(IFERROR(LOOKUP(טבלה135[[#This Row],[ClientID]],פיבוט!$A$4:$A$121),FALSE)=טבלה135[[#This Row],[ClientID]],1,0)</f>
        <v>1</v>
      </c>
      <c r="M981" t="str">
        <f>IF(OR(טבלה135[[#This Row],[ClientID]]=A982),"",1)</f>
        <v/>
      </c>
      <c r="N981" s="3" t="str">
        <f>IF(טבלה135[[#This Row],[טווח]]&lt;&gt;K980,טבלה135[[#This Row],[טווח]],"")</f>
        <v/>
      </c>
      <c r="O981" s="3" t="str">
        <f>IF(טבלה135[[#This Row],[מניית טווחים]]&lt;&gt;"",IF(OR(30&gt;טבלה135[[#This Row],[מקסימום]],30&lt;טבלה135[[#This Row],[מינימום]]),0,1),"")</f>
        <v/>
      </c>
    </row>
    <row r="982" spans="1:15" x14ac:dyDescent="0.25">
      <c r="A982" t="s">
        <v>98</v>
      </c>
      <c r="B982">
        <v>5</v>
      </c>
      <c r="C982">
        <v>30</v>
      </c>
      <c r="D982">
        <f>טבלה135[[#This Row],[LengthofCycle]]+1</f>
        <v>31</v>
      </c>
      <c r="E982">
        <f>IF(טבלה135[[#This Row],[CycleNumber]]&lt;3,"",IF(טבלה135[[#This Row],[CycleNumber]]=3,MIN(D980:D982),IF(I981=3,MIN(D979:D981),E981)))</f>
        <v>29</v>
      </c>
      <c r="F982">
        <f>IF(טבלה135[[#This Row],[CycleNumber]]&lt;3,"",IF(טבלה135[[#This Row],[CycleNumber]]=3,MAX(D980:D982),IF(I981=3,MAX(D979:D981),F981)))</f>
        <v>32</v>
      </c>
      <c r="G982">
        <f>IF(OR(טבלה135[[#This Row],[CycleNumber]]&gt;B983,B983=""),IF(טבלה135[[#This Row],[מספר סטייה]]=3,MIN(D980:D982),טבלה135[[#This Row],[מינ קבוע]]),טבלה135[[#This Row],[מינ קבוע]])</f>
        <v>29</v>
      </c>
      <c r="H982">
        <f>IF(OR(טבלה135[[#This Row],[CycleNumber]]&gt;B983,B983=""),IF(טבלה135[[#This Row],[מספר סטייה]]=3,MAX(D980:D982),טבלה135[[#This Row],[מקס קבוע]]),טבלה135[[#This Row],[מקס קבוע]])</f>
        <v>32</v>
      </c>
      <c r="I98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קבוע]]&lt;&gt;E981,1,I981+1),0))</f>
        <v>0</v>
      </c>
      <c r="J982">
        <f>IF(AND(טבלה135[[#This Row],[CycleNumber]]&lt;B983,טבלה135[[#This Row],[מקס קבוע]]&lt;&gt;""),IF(OR(טבלה135[[#This Row],[מספר סטייה]]&lt;I983,AND(טבלה135[[#This Row],[מספר סטייה]]=3,I983=1)),0,1),"")</f>
        <v>1</v>
      </c>
      <c r="K982">
        <f>IF(טבלה135[[#This Row],[מקס קבוע]]&lt;&gt;"",טבלה135[[#This Row],[מקסימום]]-טבלה135[[#This Row],[מינימום]],"")</f>
        <v>3</v>
      </c>
      <c r="L982">
        <f>IF(IFERROR(LOOKUP(טבלה135[[#This Row],[ClientID]],פיבוט!$A$4:$A$121),FALSE)=טבלה135[[#This Row],[ClientID]],1,0)</f>
        <v>1</v>
      </c>
      <c r="M982" t="str">
        <f>IF(OR(טבלה135[[#This Row],[ClientID]]=A983),"",1)</f>
        <v/>
      </c>
      <c r="N982" s="3" t="str">
        <f>IF(טבלה135[[#This Row],[טווח]]&lt;&gt;K981,טבלה135[[#This Row],[טווח]],"")</f>
        <v/>
      </c>
      <c r="O982" s="3" t="str">
        <f>IF(טבלה135[[#This Row],[מניית טווחים]]&lt;&gt;"",IF(OR(30&gt;טבלה135[[#This Row],[מקסימום]],30&lt;טבלה135[[#This Row],[מינימום]]),0,1),"")</f>
        <v/>
      </c>
    </row>
    <row r="983" spans="1:15" x14ac:dyDescent="0.25">
      <c r="A983" t="s">
        <v>98</v>
      </c>
      <c r="B983">
        <v>6</v>
      </c>
      <c r="C983">
        <v>29</v>
      </c>
      <c r="D983">
        <f>טבלה135[[#This Row],[LengthofCycle]]+1</f>
        <v>30</v>
      </c>
      <c r="E983">
        <f>IF(טבלה135[[#This Row],[CycleNumber]]&lt;3,"",IF(טבלה135[[#This Row],[CycleNumber]]=3,MIN(D981:D983),IF(I982=3,MIN(D980:D982),E982)))</f>
        <v>29</v>
      </c>
      <c r="F983">
        <f>IF(טבלה135[[#This Row],[CycleNumber]]&lt;3,"",IF(טבלה135[[#This Row],[CycleNumber]]=3,MAX(D981:D983),IF(I982=3,MAX(D980:D982),F982)))</f>
        <v>32</v>
      </c>
      <c r="G983">
        <f>IF(OR(טבלה135[[#This Row],[CycleNumber]]&gt;B984,B984=""),IF(טבלה135[[#This Row],[מספר סטייה]]=3,MIN(D981:D983),טבלה135[[#This Row],[מינ קבוע]]),טבלה135[[#This Row],[מינ קבוע]])</f>
        <v>29</v>
      </c>
      <c r="H983">
        <f>IF(OR(טבלה135[[#This Row],[CycleNumber]]&gt;B984,B984=""),IF(טבלה135[[#This Row],[מספר סטייה]]=3,MAX(D981:D983),טבלה135[[#This Row],[מקס קבוע]]),טבלה135[[#This Row],[מקס קבוע]])</f>
        <v>32</v>
      </c>
      <c r="I98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קבוע]]&lt;&gt;E982,1,I982+1),0))</f>
        <v>0</v>
      </c>
      <c r="J983">
        <f>IF(AND(טבלה135[[#This Row],[CycleNumber]]&lt;B984,טבלה135[[#This Row],[מקס קבוע]]&lt;&gt;""),IF(OR(טבלה135[[#This Row],[מספר סטייה]]&lt;I984,AND(טבלה135[[#This Row],[מספר סטייה]]=3,I984=1)),0,1),"")</f>
        <v>1</v>
      </c>
      <c r="K983">
        <f>IF(טבלה135[[#This Row],[מקס קבוע]]&lt;&gt;"",טבלה135[[#This Row],[מקסימום]]-טבלה135[[#This Row],[מינימום]],"")</f>
        <v>3</v>
      </c>
      <c r="L983">
        <f>IF(IFERROR(LOOKUP(טבלה135[[#This Row],[ClientID]],פיבוט!$A$4:$A$121),FALSE)=טבלה135[[#This Row],[ClientID]],1,0)</f>
        <v>1</v>
      </c>
      <c r="M983" t="str">
        <f>IF(OR(טבלה135[[#This Row],[ClientID]]=A984),"",1)</f>
        <v/>
      </c>
      <c r="N983" s="3" t="str">
        <f>IF(טבלה135[[#This Row],[טווח]]&lt;&gt;K982,טבלה135[[#This Row],[טווח]],"")</f>
        <v/>
      </c>
      <c r="O983" s="3" t="str">
        <f>IF(טבלה135[[#This Row],[מניית טווחים]]&lt;&gt;"",IF(OR(30&gt;טבלה135[[#This Row],[מקסימום]],30&lt;טבלה135[[#This Row],[מינימום]]),0,1),"")</f>
        <v/>
      </c>
    </row>
    <row r="984" spans="1:15" x14ac:dyDescent="0.25">
      <c r="A984" t="s">
        <v>98</v>
      </c>
      <c r="B984">
        <v>7</v>
      </c>
      <c r="C984">
        <v>30</v>
      </c>
      <c r="D984">
        <f>טבלה135[[#This Row],[LengthofCycle]]+1</f>
        <v>31</v>
      </c>
      <c r="E984">
        <f>IF(טבלה135[[#This Row],[CycleNumber]]&lt;3,"",IF(טבלה135[[#This Row],[CycleNumber]]=3,MIN(D982:D984),IF(I983=3,MIN(D981:D983),E983)))</f>
        <v>29</v>
      </c>
      <c r="F984">
        <f>IF(טבלה135[[#This Row],[CycleNumber]]&lt;3,"",IF(טבלה135[[#This Row],[CycleNumber]]=3,MAX(D982:D984),IF(I983=3,MAX(D981:D983),F983)))</f>
        <v>32</v>
      </c>
      <c r="G984">
        <f>IF(OR(טבלה135[[#This Row],[CycleNumber]]&gt;B985,B985=""),IF(טבלה135[[#This Row],[מספר סטייה]]=3,MIN(D982:D984),טבלה135[[#This Row],[מינ קבוע]]),טבלה135[[#This Row],[מינ קבוע]])</f>
        <v>29</v>
      </c>
      <c r="H984">
        <f>IF(OR(טבלה135[[#This Row],[CycleNumber]]&gt;B985,B985=""),IF(טבלה135[[#This Row],[מספר סטייה]]=3,MAX(D982:D984),טבלה135[[#This Row],[מקס קבוע]]),טבלה135[[#This Row],[מקס קבוע]])</f>
        <v>32</v>
      </c>
      <c r="I98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קבוע]]&lt;&gt;E983,1,I983+1),0))</f>
        <v>0</v>
      </c>
      <c r="J984">
        <f>IF(AND(טבלה135[[#This Row],[CycleNumber]]&lt;B985,טבלה135[[#This Row],[מקס קבוע]]&lt;&gt;""),IF(OR(טבלה135[[#This Row],[מספר סטייה]]&lt;I985,AND(טבלה135[[#This Row],[מספר סטייה]]=3,I985=1)),0,1),"")</f>
        <v>1</v>
      </c>
      <c r="K984">
        <f>IF(טבלה135[[#This Row],[מקס קבוע]]&lt;&gt;"",טבלה135[[#This Row],[מקסימום]]-טבלה135[[#This Row],[מינימום]],"")</f>
        <v>3</v>
      </c>
      <c r="L984">
        <f>IF(IFERROR(LOOKUP(טבלה135[[#This Row],[ClientID]],פיבוט!$A$4:$A$121),FALSE)=טבלה135[[#This Row],[ClientID]],1,0)</f>
        <v>1</v>
      </c>
      <c r="M984" t="str">
        <f>IF(OR(טבלה135[[#This Row],[ClientID]]=A985),"",1)</f>
        <v/>
      </c>
      <c r="N984" s="3" t="str">
        <f>IF(טבלה135[[#This Row],[טווח]]&lt;&gt;K983,טבלה135[[#This Row],[טווח]],"")</f>
        <v/>
      </c>
      <c r="O984" s="3" t="str">
        <f>IF(טבלה135[[#This Row],[מניית טווחים]]&lt;&gt;"",IF(OR(30&gt;טבלה135[[#This Row],[מקסימום]],30&lt;טבלה135[[#This Row],[מינימום]]),0,1),"")</f>
        <v/>
      </c>
    </row>
    <row r="985" spans="1:15" x14ac:dyDescent="0.25">
      <c r="A985" t="s">
        <v>98</v>
      </c>
      <c r="B985">
        <v>8</v>
      </c>
      <c r="C985">
        <v>28</v>
      </c>
      <c r="D985">
        <f>טבלה135[[#This Row],[LengthofCycle]]+1</f>
        <v>29</v>
      </c>
      <c r="E985">
        <f>IF(טבלה135[[#This Row],[CycleNumber]]&lt;3,"",IF(טבלה135[[#This Row],[CycleNumber]]=3,MIN(D983:D985),IF(I984=3,MIN(D982:D984),E984)))</f>
        <v>29</v>
      </c>
      <c r="F985">
        <f>IF(טבלה135[[#This Row],[CycleNumber]]&lt;3,"",IF(טבלה135[[#This Row],[CycleNumber]]=3,MAX(D983:D985),IF(I984=3,MAX(D982:D984),F984)))</f>
        <v>32</v>
      </c>
      <c r="G985">
        <f>IF(OR(טבלה135[[#This Row],[CycleNumber]]&gt;B986,B986=""),IF(טבלה135[[#This Row],[מספר סטייה]]=3,MIN(D983:D985),טבלה135[[#This Row],[מינ קבוע]]),טבלה135[[#This Row],[מינ קבוע]])</f>
        <v>29</v>
      </c>
      <c r="H985">
        <f>IF(OR(טבלה135[[#This Row],[CycleNumber]]&gt;B986,B986=""),IF(טבלה135[[#This Row],[מספר סטייה]]=3,MAX(D983:D985),טבלה135[[#This Row],[מקס קבוע]]),טבלה135[[#This Row],[מקס קבוע]])</f>
        <v>32</v>
      </c>
      <c r="I98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קבוע]]&lt;&gt;E984,1,I984+1),0))</f>
        <v>0</v>
      </c>
      <c r="J985">
        <f>IF(AND(טבלה135[[#This Row],[CycleNumber]]&lt;B986,טבלה135[[#This Row],[מקס קבוע]]&lt;&gt;""),IF(OR(טבלה135[[#This Row],[מספר סטייה]]&lt;I986,AND(טבלה135[[#This Row],[מספר סטייה]]=3,I986=1)),0,1),"")</f>
        <v>1</v>
      </c>
      <c r="K985">
        <f>IF(טבלה135[[#This Row],[מקס קבוע]]&lt;&gt;"",טבלה135[[#This Row],[מקסימום]]-טבלה135[[#This Row],[מינימום]],"")</f>
        <v>3</v>
      </c>
      <c r="L985">
        <f>IF(IFERROR(LOOKUP(טבלה135[[#This Row],[ClientID]],פיבוט!$A$4:$A$121),FALSE)=טבלה135[[#This Row],[ClientID]],1,0)</f>
        <v>1</v>
      </c>
      <c r="M985" t="str">
        <f>IF(OR(טבלה135[[#This Row],[ClientID]]=A986),"",1)</f>
        <v/>
      </c>
      <c r="N985" s="3" t="str">
        <f>IF(טבלה135[[#This Row],[טווח]]&lt;&gt;K984,טבלה135[[#This Row],[טווח]],"")</f>
        <v/>
      </c>
      <c r="O985" s="3" t="str">
        <f>IF(טבלה135[[#This Row],[מניית טווחים]]&lt;&gt;"",IF(OR(30&gt;טבלה135[[#This Row],[מקסימום]],30&lt;טבלה135[[#This Row],[מינימום]]),0,1),"")</f>
        <v/>
      </c>
    </row>
    <row r="986" spans="1:15" x14ac:dyDescent="0.25">
      <c r="A986" t="s">
        <v>98</v>
      </c>
      <c r="B986">
        <v>9</v>
      </c>
      <c r="C986">
        <v>28</v>
      </c>
      <c r="D986">
        <f>טבלה135[[#This Row],[LengthofCycle]]+1</f>
        <v>29</v>
      </c>
      <c r="E986">
        <f>IF(טבלה135[[#This Row],[CycleNumber]]&lt;3,"",IF(טבלה135[[#This Row],[CycleNumber]]=3,MIN(D984:D986),IF(I985=3,MIN(D983:D985),E985)))</f>
        <v>29</v>
      </c>
      <c r="F986">
        <f>IF(טבלה135[[#This Row],[CycleNumber]]&lt;3,"",IF(טבלה135[[#This Row],[CycleNumber]]=3,MAX(D984:D986),IF(I985=3,MAX(D983:D985),F985)))</f>
        <v>32</v>
      </c>
      <c r="G986">
        <f>IF(OR(טבלה135[[#This Row],[CycleNumber]]&gt;B987,B987=""),IF(טבלה135[[#This Row],[מספר סטייה]]=3,MIN(D984:D986),טבלה135[[#This Row],[מינ קבוע]]),טבלה135[[#This Row],[מינ קבוע]])</f>
        <v>29</v>
      </c>
      <c r="H986">
        <f>IF(OR(טבלה135[[#This Row],[CycleNumber]]&gt;B987,B987=""),IF(טבלה135[[#This Row],[מספר סטייה]]=3,MAX(D984:D986),טבלה135[[#This Row],[מקס קבוע]]),טבלה135[[#This Row],[מקס קבוע]])</f>
        <v>32</v>
      </c>
      <c r="I98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קבוע]]&lt;&gt;E985,1,I985+1),0))</f>
        <v>0</v>
      </c>
      <c r="J986">
        <f>IF(AND(טבלה135[[#This Row],[CycleNumber]]&lt;B987,טבלה135[[#This Row],[מקס קבוע]]&lt;&gt;""),IF(OR(טבלה135[[#This Row],[מספר סטייה]]&lt;I987,AND(טבלה135[[#This Row],[מספר סטייה]]=3,I987=1)),0,1),"")</f>
        <v>1</v>
      </c>
      <c r="K986">
        <f>IF(טבלה135[[#This Row],[מקס קבוע]]&lt;&gt;"",טבלה135[[#This Row],[מקסימום]]-טבלה135[[#This Row],[מינימום]],"")</f>
        <v>3</v>
      </c>
      <c r="L986">
        <f>IF(IFERROR(LOOKUP(טבלה135[[#This Row],[ClientID]],פיבוט!$A$4:$A$121),FALSE)=טבלה135[[#This Row],[ClientID]],1,0)</f>
        <v>1</v>
      </c>
      <c r="M986" t="str">
        <f>IF(OR(טבלה135[[#This Row],[ClientID]]=A987),"",1)</f>
        <v/>
      </c>
      <c r="N986" s="3" t="str">
        <f>IF(טבלה135[[#This Row],[טווח]]&lt;&gt;K985,טבלה135[[#This Row],[טווח]],"")</f>
        <v/>
      </c>
      <c r="O986" s="3" t="str">
        <f>IF(טבלה135[[#This Row],[מניית טווחים]]&lt;&gt;"",IF(OR(30&gt;טבלה135[[#This Row],[מקסימום]],30&lt;טבלה135[[#This Row],[מינימום]]),0,1),"")</f>
        <v/>
      </c>
    </row>
    <row r="987" spans="1:15" x14ac:dyDescent="0.25">
      <c r="A987" t="s">
        <v>98</v>
      </c>
      <c r="B987">
        <v>10</v>
      </c>
      <c r="C987">
        <v>29</v>
      </c>
      <c r="D987">
        <f>טבלה135[[#This Row],[LengthofCycle]]+1</f>
        <v>30</v>
      </c>
      <c r="E987">
        <f>IF(טבלה135[[#This Row],[CycleNumber]]&lt;3,"",IF(טבלה135[[#This Row],[CycleNumber]]=3,MIN(D985:D987),IF(I986=3,MIN(D984:D986),E986)))</f>
        <v>29</v>
      </c>
      <c r="F987">
        <f>IF(טבלה135[[#This Row],[CycleNumber]]&lt;3,"",IF(טבלה135[[#This Row],[CycleNumber]]=3,MAX(D985:D987),IF(I986=3,MAX(D984:D986),F986)))</f>
        <v>32</v>
      </c>
      <c r="G987">
        <f>IF(OR(טבלה135[[#This Row],[CycleNumber]]&gt;B988,B988=""),IF(טבלה135[[#This Row],[מספר סטייה]]=3,MIN(D985:D987),טבלה135[[#This Row],[מינ קבוע]]),טבלה135[[#This Row],[מינ קבוע]])</f>
        <v>29</v>
      </c>
      <c r="H987">
        <f>IF(OR(טבלה135[[#This Row],[CycleNumber]]&gt;B988,B988=""),IF(טבלה135[[#This Row],[מספר סטייה]]=3,MAX(D985:D987),טבלה135[[#This Row],[מקס קבוע]]),טבלה135[[#This Row],[מקס קבוע]])</f>
        <v>32</v>
      </c>
      <c r="I98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קבוע]]&lt;&gt;E986,1,I986+1),0))</f>
        <v>0</v>
      </c>
      <c r="J987" t="str">
        <f>IF(AND(טבלה135[[#This Row],[CycleNumber]]&lt;B988,טבלה135[[#This Row],[מקס קבוע]]&lt;&gt;""),IF(OR(טבלה135[[#This Row],[מספר סטייה]]&lt;I988,AND(טבלה135[[#This Row],[מספר סטייה]]=3,I988=1)),0,1),"")</f>
        <v/>
      </c>
      <c r="K987">
        <f>IF(טבלה135[[#This Row],[מקס קבוע]]&lt;&gt;"",טבלה135[[#This Row],[מקסימום]]-טבלה135[[#This Row],[מינימום]],"")</f>
        <v>3</v>
      </c>
      <c r="L987">
        <f>IF(IFERROR(LOOKUP(טבלה135[[#This Row],[ClientID]],פיבוט!$A$4:$A$121),FALSE)=טבלה135[[#This Row],[ClientID]],1,0)</f>
        <v>1</v>
      </c>
      <c r="M987">
        <f>IF(OR(טבלה135[[#This Row],[ClientID]]=A988),"",1)</f>
        <v>1</v>
      </c>
      <c r="N987" s="3" t="str">
        <f>IF(טבלה135[[#This Row],[טווח]]&lt;&gt;K986,טבלה135[[#This Row],[טווח]],"")</f>
        <v/>
      </c>
      <c r="O987" s="3" t="str">
        <f>IF(טבלה135[[#This Row],[מניית טווחים]]&lt;&gt;"",IF(OR(30&gt;טבלה135[[#This Row],[מקסימום]],30&lt;טבלה135[[#This Row],[מינימום]]),0,1),"")</f>
        <v/>
      </c>
    </row>
    <row r="988" spans="1:15" x14ac:dyDescent="0.25">
      <c r="A988" t="s">
        <v>100</v>
      </c>
      <c r="B988">
        <v>1</v>
      </c>
      <c r="C988">
        <v>26</v>
      </c>
      <c r="D988">
        <f>טבלה135[[#This Row],[LengthofCycle]]+1</f>
        <v>27</v>
      </c>
      <c r="E988" t="str">
        <f>IF(טבלה135[[#This Row],[CycleNumber]]&lt;3,"",IF(טבלה135[[#This Row],[CycleNumber]]=3,MIN(D986:D988),IF(I987=3,MIN(D985:D987),E987)))</f>
        <v/>
      </c>
      <c r="F988" t="str">
        <f>IF(טבלה135[[#This Row],[CycleNumber]]&lt;3,"",IF(טבלה135[[#This Row],[CycleNumber]]=3,MAX(D986:D988),IF(I987=3,MAX(D985:D987),F987)))</f>
        <v/>
      </c>
      <c r="G988" t="str">
        <f>IF(OR(טבלה135[[#This Row],[CycleNumber]]&gt;B989,B989=""),IF(טבלה135[[#This Row],[מספר סטייה]]=3,MIN(D986:D988),טבלה135[[#This Row],[מינ קבוע]]),טבלה135[[#This Row],[מינ קבוע]])</f>
        <v/>
      </c>
      <c r="H988" t="str">
        <f>IF(OR(טבלה135[[#This Row],[CycleNumber]]&gt;B989,B989=""),IF(טבלה135[[#This Row],[מספר סטייה]]=3,MAX(D986:D988),טבלה135[[#This Row],[מקס קבוע]]),טבלה135[[#This Row],[מקס קבוע]])</f>
        <v/>
      </c>
      <c r="I98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קבוע]]&lt;&gt;E987,1,I987+1),0))</f>
        <v/>
      </c>
      <c r="J988" t="str">
        <f>IF(AND(טבלה135[[#This Row],[CycleNumber]]&lt;B989,טבלה135[[#This Row],[מקס קבוע]]&lt;&gt;""),IF(OR(טבלה135[[#This Row],[מספר סטייה]]&lt;I989,AND(טבלה135[[#This Row],[מספר סטייה]]=3,I989=1)),0,1),"")</f>
        <v/>
      </c>
      <c r="K988" t="str">
        <f>IF(טבלה135[[#This Row],[מקס קבוע]]&lt;&gt;"",טבלה135[[#This Row],[מקסימום]]-טבלה135[[#This Row],[מינימום]],"")</f>
        <v/>
      </c>
      <c r="L988">
        <f>IF(IFERROR(LOOKUP(טבלה135[[#This Row],[ClientID]],פיבוט!$A$4:$A$121),FALSE)=טבלה135[[#This Row],[ClientID]],1,0)</f>
        <v>1</v>
      </c>
      <c r="M988" t="str">
        <f>IF(OR(טבלה135[[#This Row],[ClientID]]=A989),"",1)</f>
        <v/>
      </c>
      <c r="N988" s="3" t="str">
        <f>IF(טבלה135[[#This Row],[טווח]]&lt;&gt;K987,טבלה135[[#This Row],[טווח]],"")</f>
        <v/>
      </c>
      <c r="O988" s="3" t="str">
        <f>IF(טבלה135[[#This Row],[מניית טווחים]]&lt;&gt;"",IF(OR(30&gt;טבלה135[[#This Row],[מקסימום]],30&lt;טבלה135[[#This Row],[מינימום]]),0,1),"")</f>
        <v/>
      </c>
    </row>
    <row r="989" spans="1:15" x14ac:dyDescent="0.25">
      <c r="A989" t="s">
        <v>100</v>
      </c>
      <c r="B989">
        <v>2</v>
      </c>
      <c r="C989">
        <v>26</v>
      </c>
      <c r="D989">
        <f>טבלה135[[#This Row],[LengthofCycle]]+1</f>
        <v>27</v>
      </c>
      <c r="E989" t="str">
        <f>IF(טבלה135[[#This Row],[CycleNumber]]&lt;3,"",IF(טבלה135[[#This Row],[CycleNumber]]=3,MIN(D987:D989),IF(I988=3,MIN(D986:D988),E988)))</f>
        <v/>
      </c>
      <c r="F989" t="str">
        <f>IF(טבלה135[[#This Row],[CycleNumber]]&lt;3,"",IF(טבלה135[[#This Row],[CycleNumber]]=3,MAX(D987:D989),IF(I988=3,MAX(D986:D988),F988)))</f>
        <v/>
      </c>
      <c r="G989" t="str">
        <f>IF(OR(טבלה135[[#This Row],[CycleNumber]]&gt;B990,B990=""),IF(טבלה135[[#This Row],[מספר סטייה]]=3,MIN(D987:D989),טבלה135[[#This Row],[מינ קבוע]]),טבלה135[[#This Row],[מינ קבוע]])</f>
        <v/>
      </c>
      <c r="H989" t="str">
        <f>IF(OR(טבלה135[[#This Row],[CycleNumber]]&gt;B990,B990=""),IF(טבלה135[[#This Row],[מספר סטייה]]=3,MAX(D987:D989),טבלה135[[#This Row],[מקס קבוע]]),טבלה135[[#This Row],[מקס קבוע]])</f>
        <v/>
      </c>
      <c r="I98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קבוע]]&lt;&gt;E988,1,I988+1),0))</f>
        <v/>
      </c>
      <c r="J989" t="str">
        <f>IF(AND(טבלה135[[#This Row],[CycleNumber]]&lt;B990,טבלה135[[#This Row],[מקס קבוע]]&lt;&gt;""),IF(OR(טבלה135[[#This Row],[מספר סטייה]]&lt;I990,AND(טבלה135[[#This Row],[מספר סטייה]]=3,I990=1)),0,1),"")</f>
        <v/>
      </c>
      <c r="K989" t="str">
        <f>IF(טבלה135[[#This Row],[מקס קבוע]]&lt;&gt;"",טבלה135[[#This Row],[מקסימום]]-טבלה135[[#This Row],[מינימום]],"")</f>
        <v/>
      </c>
      <c r="L989">
        <f>IF(IFERROR(LOOKUP(טבלה135[[#This Row],[ClientID]],פיבוט!$A$4:$A$121),FALSE)=טבלה135[[#This Row],[ClientID]],1,0)</f>
        <v>1</v>
      </c>
      <c r="M989" t="str">
        <f>IF(OR(טבלה135[[#This Row],[ClientID]]=A990),"",1)</f>
        <v/>
      </c>
      <c r="N989" s="3" t="str">
        <f>IF(טבלה135[[#This Row],[טווח]]&lt;&gt;K988,טבלה135[[#This Row],[טווח]],"")</f>
        <v/>
      </c>
      <c r="O989" s="3" t="str">
        <f>IF(טבלה135[[#This Row],[מניית טווחים]]&lt;&gt;"",IF(OR(30&gt;טבלה135[[#This Row],[מקסימום]],30&lt;טבלה135[[#This Row],[מינימום]]),0,1),"")</f>
        <v/>
      </c>
    </row>
    <row r="990" spans="1:15" x14ac:dyDescent="0.25">
      <c r="A990" t="s">
        <v>100</v>
      </c>
      <c r="B990">
        <v>3</v>
      </c>
      <c r="C990">
        <v>27</v>
      </c>
      <c r="D990">
        <f>טבלה135[[#This Row],[LengthofCycle]]+1</f>
        <v>28</v>
      </c>
      <c r="E990">
        <f>IF(טבלה135[[#This Row],[CycleNumber]]&lt;3,"",IF(טבלה135[[#This Row],[CycleNumber]]=3,MIN(D988:D990),IF(I989=3,MIN(D987:D989),E989)))</f>
        <v>27</v>
      </c>
      <c r="F990">
        <f>IF(טבלה135[[#This Row],[CycleNumber]]&lt;3,"",IF(טבלה135[[#This Row],[CycleNumber]]=3,MAX(D988:D990),IF(I989=3,MAX(D987:D989),F989)))</f>
        <v>28</v>
      </c>
      <c r="G990">
        <f>IF(OR(טבלה135[[#This Row],[CycleNumber]]&gt;B991,B991=""),IF(טבלה135[[#This Row],[מספר סטייה]]=3,MIN(D988:D990),טבלה135[[#This Row],[מינ קבוע]]),טבלה135[[#This Row],[מינ קבוע]])</f>
        <v>27</v>
      </c>
      <c r="H990">
        <f>IF(OR(טבלה135[[#This Row],[CycleNumber]]&gt;B991,B991=""),IF(טבלה135[[#This Row],[מספר סטייה]]=3,MAX(D988:D990),טבלה135[[#This Row],[מקס קבוע]]),טבלה135[[#This Row],[מקס קבוע]])</f>
        <v>28</v>
      </c>
      <c r="I99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קבוע]]&lt;&gt;E989,1,I989+1),0))</f>
        <v>0</v>
      </c>
      <c r="J990">
        <f>IF(AND(טבלה135[[#This Row],[CycleNumber]]&lt;B991,טבלה135[[#This Row],[מקס קבוע]]&lt;&gt;""),IF(OR(טבלה135[[#This Row],[מספר סטייה]]&lt;I991,AND(טבלה135[[#This Row],[מספר סטייה]]=3,I991=1)),0,1),"")</f>
        <v>1</v>
      </c>
      <c r="K990">
        <f>IF(טבלה135[[#This Row],[מקס קבוע]]&lt;&gt;"",טבלה135[[#This Row],[מקסימום]]-טבלה135[[#This Row],[מינימום]],"")</f>
        <v>1</v>
      </c>
      <c r="L990">
        <f>IF(IFERROR(LOOKUP(טבלה135[[#This Row],[ClientID]],פיבוט!$A$4:$A$121),FALSE)=טבלה135[[#This Row],[ClientID]],1,0)</f>
        <v>1</v>
      </c>
      <c r="M990" t="str">
        <f>IF(OR(טבלה135[[#This Row],[ClientID]]=A991),"",1)</f>
        <v/>
      </c>
      <c r="N990" s="3">
        <f>IF(טבלה135[[#This Row],[טווח]]&lt;&gt;K989,טבלה135[[#This Row],[טווח]],"")</f>
        <v>1</v>
      </c>
      <c r="O990" s="3">
        <f>IF(טבלה135[[#This Row],[מניית טווחים]]&lt;&gt;"",IF(OR(30&gt;טבלה135[[#This Row],[מקסימום]],30&lt;טבלה135[[#This Row],[מינימום]]),0,1),"")</f>
        <v>0</v>
      </c>
    </row>
    <row r="991" spans="1:15" x14ac:dyDescent="0.25">
      <c r="A991" t="s">
        <v>100</v>
      </c>
      <c r="B991">
        <v>4</v>
      </c>
      <c r="C991">
        <v>26</v>
      </c>
      <c r="D991">
        <f>טבלה135[[#This Row],[LengthofCycle]]+1</f>
        <v>27</v>
      </c>
      <c r="E991">
        <f>IF(טבלה135[[#This Row],[CycleNumber]]&lt;3,"",IF(טבלה135[[#This Row],[CycleNumber]]=3,MIN(D989:D991),IF(I990=3,MIN(D988:D990),E990)))</f>
        <v>27</v>
      </c>
      <c r="F991">
        <f>IF(טבלה135[[#This Row],[CycleNumber]]&lt;3,"",IF(טבלה135[[#This Row],[CycleNumber]]=3,MAX(D989:D991),IF(I990=3,MAX(D988:D990),F990)))</f>
        <v>28</v>
      </c>
      <c r="G991">
        <f>IF(OR(טבלה135[[#This Row],[CycleNumber]]&gt;B992,B992=""),IF(טבלה135[[#This Row],[מספר סטייה]]=3,MIN(D989:D991),טבלה135[[#This Row],[מינ קבוע]]),טבלה135[[#This Row],[מינ קבוע]])</f>
        <v>27</v>
      </c>
      <c r="H991">
        <f>IF(OR(טבלה135[[#This Row],[CycleNumber]]&gt;B992,B992=""),IF(טבלה135[[#This Row],[מספר סטייה]]=3,MAX(D989:D991),טבלה135[[#This Row],[מקס קבוע]]),טבלה135[[#This Row],[מקס קבוע]])</f>
        <v>28</v>
      </c>
      <c r="I99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קבוע]]&lt;&gt;E990,1,I990+1),0))</f>
        <v>0</v>
      </c>
      <c r="J991">
        <f>IF(AND(טבלה135[[#This Row],[CycleNumber]]&lt;B992,טבלה135[[#This Row],[מקס קבוע]]&lt;&gt;""),IF(OR(טבלה135[[#This Row],[מספר סטייה]]&lt;I992,AND(טבלה135[[#This Row],[מספר סטייה]]=3,I992=1)),0,1),"")</f>
        <v>1</v>
      </c>
      <c r="K991">
        <f>IF(טבלה135[[#This Row],[מקס קבוע]]&lt;&gt;"",טבלה135[[#This Row],[מקסימום]]-טבלה135[[#This Row],[מינימום]],"")</f>
        <v>1</v>
      </c>
      <c r="L991">
        <f>IF(IFERROR(LOOKUP(טבלה135[[#This Row],[ClientID]],פיבוט!$A$4:$A$121),FALSE)=טבלה135[[#This Row],[ClientID]],1,0)</f>
        <v>1</v>
      </c>
      <c r="M991" t="str">
        <f>IF(OR(טבלה135[[#This Row],[ClientID]]=A992),"",1)</f>
        <v/>
      </c>
      <c r="N991" s="3" t="str">
        <f>IF(טבלה135[[#This Row],[טווח]]&lt;&gt;K990,טבלה135[[#This Row],[טווח]],"")</f>
        <v/>
      </c>
      <c r="O991" s="3" t="str">
        <f>IF(טבלה135[[#This Row],[מניית טווחים]]&lt;&gt;"",IF(OR(30&gt;טבלה135[[#This Row],[מקסימום]],30&lt;טבלה135[[#This Row],[מינימום]]),0,1),"")</f>
        <v/>
      </c>
    </row>
    <row r="992" spans="1:15" x14ac:dyDescent="0.25">
      <c r="A992" t="s">
        <v>100</v>
      </c>
      <c r="B992">
        <v>5</v>
      </c>
      <c r="C992">
        <v>26</v>
      </c>
      <c r="D992">
        <f>טבלה135[[#This Row],[LengthofCycle]]+1</f>
        <v>27</v>
      </c>
      <c r="E992">
        <f>IF(טבלה135[[#This Row],[CycleNumber]]&lt;3,"",IF(טבלה135[[#This Row],[CycleNumber]]=3,MIN(D990:D992),IF(I991=3,MIN(D989:D991),E991)))</f>
        <v>27</v>
      </c>
      <c r="F992">
        <f>IF(טבלה135[[#This Row],[CycleNumber]]&lt;3,"",IF(טבלה135[[#This Row],[CycleNumber]]=3,MAX(D990:D992),IF(I991=3,MAX(D989:D991),F991)))</f>
        <v>28</v>
      </c>
      <c r="G992">
        <f>IF(OR(טבלה135[[#This Row],[CycleNumber]]&gt;B993,B993=""),IF(טבלה135[[#This Row],[מספר סטייה]]=3,MIN(D990:D992),טבלה135[[#This Row],[מינ קבוע]]),טבלה135[[#This Row],[מינ קבוע]])</f>
        <v>27</v>
      </c>
      <c r="H992">
        <f>IF(OR(טבלה135[[#This Row],[CycleNumber]]&gt;B993,B993=""),IF(טבלה135[[#This Row],[מספר סטייה]]=3,MAX(D990:D992),טבלה135[[#This Row],[מקס קבוע]]),טבלה135[[#This Row],[מקס קבוע]])</f>
        <v>28</v>
      </c>
      <c r="I99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קבוע]]&lt;&gt;E991,1,I991+1),0))</f>
        <v>0</v>
      </c>
      <c r="J992">
        <f>IF(AND(טבלה135[[#This Row],[CycleNumber]]&lt;B993,טבלה135[[#This Row],[מקס קבוע]]&lt;&gt;""),IF(OR(טבלה135[[#This Row],[מספר סטייה]]&lt;I993,AND(טבלה135[[#This Row],[מספר סטייה]]=3,I993=1)),0,1),"")</f>
        <v>0</v>
      </c>
      <c r="K992">
        <f>IF(טבלה135[[#This Row],[מקס קבוע]]&lt;&gt;"",טבלה135[[#This Row],[מקסימום]]-טבלה135[[#This Row],[מינימום]],"")</f>
        <v>1</v>
      </c>
      <c r="L992">
        <f>IF(IFERROR(LOOKUP(טבלה135[[#This Row],[ClientID]],פיבוט!$A$4:$A$121),FALSE)=טבלה135[[#This Row],[ClientID]],1,0)</f>
        <v>1</v>
      </c>
      <c r="M992" t="str">
        <f>IF(OR(טבלה135[[#This Row],[ClientID]]=A993),"",1)</f>
        <v/>
      </c>
      <c r="N992" s="3" t="str">
        <f>IF(טבלה135[[#This Row],[טווח]]&lt;&gt;K991,טבלה135[[#This Row],[טווח]],"")</f>
        <v/>
      </c>
      <c r="O992" s="3" t="str">
        <f>IF(טבלה135[[#This Row],[מניית טווחים]]&lt;&gt;"",IF(OR(30&gt;טבלה135[[#This Row],[מקסימום]],30&lt;טבלה135[[#This Row],[מינימום]]),0,1),"")</f>
        <v/>
      </c>
    </row>
    <row r="993" spans="1:15" x14ac:dyDescent="0.25">
      <c r="A993" t="s">
        <v>100</v>
      </c>
      <c r="B993">
        <v>6</v>
      </c>
      <c r="C993">
        <v>28</v>
      </c>
      <c r="D993">
        <f>טבלה135[[#This Row],[LengthofCycle]]+1</f>
        <v>29</v>
      </c>
      <c r="E993">
        <f>IF(טבלה135[[#This Row],[CycleNumber]]&lt;3,"",IF(טבלה135[[#This Row],[CycleNumber]]=3,MIN(D991:D993),IF(I992=3,MIN(D990:D992),E992)))</f>
        <v>27</v>
      </c>
      <c r="F993">
        <f>IF(טבלה135[[#This Row],[CycleNumber]]&lt;3,"",IF(טבלה135[[#This Row],[CycleNumber]]=3,MAX(D991:D993),IF(I992=3,MAX(D990:D992),F992)))</f>
        <v>28</v>
      </c>
      <c r="G993">
        <f>IF(OR(טבלה135[[#This Row],[CycleNumber]]&gt;B994,B994=""),IF(טבלה135[[#This Row],[מספר סטייה]]=3,MIN(D991:D993),טבלה135[[#This Row],[מינ קבוע]]),טבלה135[[#This Row],[מינ קבוע]])</f>
        <v>27</v>
      </c>
      <c r="H993">
        <f>IF(OR(טבלה135[[#This Row],[CycleNumber]]&gt;B994,B994=""),IF(טבלה135[[#This Row],[מספר סטייה]]=3,MAX(D991:D993),טבלה135[[#This Row],[מקס קבוע]]),טבלה135[[#This Row],[מקס קבוע]])</f>
        <v>28</v>
      </c>
      <c r="I99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קבוע]]&lt;&gt;E992,1,I992+1),0))</f>
        <v>1</v>
      </c>
      <c r="J993">
        <f>IF(AND(טבלה135[[#This Row],[CycleNumber]]&lt;B994,טבלה135[[#This Row],[מקס קבוע]]&lt;&gt;""),IF(OR(טבלה135[[#This Row],[מספר סטייה]]&lt;I994,AND(טבלה135[[#This Row],[מספר סטייה]]=3,I994=1)),0,1),"")</f>
        <v>1</v>
      </c>
      <c r="K993">
        <f>IF(טבלה135[[#This Row],[מקס קבוע]]&lt;&gt;"",טבלה135[[#This Row],[מקסימום]]-טבלה135[[#This Row],[מינימום]],"")</f>
        <v>1</v>
      </c>
      <c r="L993">
        <f>IF(IFERROR(LOOKUP(טבלה135[[#This Row],[ClientID]],פיבוט!$A$4:$A$121),FALSE)=טבלה135[[#This Row],[ClientID]],1,0)</f>
        <v>1</v>
      </c>
      <c r="M993" t="str">
        <f>IF(OR(טבלה135[[#This Row],[ClientID]]=A994),"",1)</f>
        <v/>
      </c>
      <c r="N993" s="3" t="str">
        <f>IF(טבלה135[[#This Row],[טווח]]&lt;&gt;K992,טבלה135[[#This Row],[טווח]],"")</f>
        <v/>
      </c>
      <c r="O993" s="3" t="str">
        <f>IF(טבלה135[[#This Row],[מניית טווחים]]&lt;&gt;"",IF(OR(30&gt;טבלה135[[#This Row],[מקסימום]],30&lt;טבלה135[[#This Row],[מינימום]]),0,1),"")</f>
        <v/>
      </c>
    </row>
    <row r="994" spans="1:15" x14ac:dyDescent="0.25">
      <c r="A994" t="s">
        <v>100</v>
      </c>
      <c r="B994">
        <v>7</v>
      </c>
      <c r="C994">
        <v>27</v>
      </c>
      <c r="D994">
        <f>טבלה135[[#This Row],[LengthofCycle]]+1</f>
        <v>28</v>
      </c>
      <c r="E994">
        <f>IF(טבלה135[[#This Row],[CycleNumber]]&lt;3,"",IF(טבלה135[[#This Row],[CycleNumber]]=3,MIN(D992:D994),IF(I993=3,MIN(D991:D993),E993)))</f>
        <v>27</v>
      </c>
      <c r="F994">
        <f>IF(טבלה135[[#This Row],[CycleNumber]]&lt;3,"",IF(טבלה135[[#This Row],[CycleNumber]]=3,MAX(D992:D994),IF(I993=3,MAX(D991:D993),F993)))</f>
        <v>28</v>
      </c>
      <c r="G994">
        <f>IF(OR(טבלה135[[#This Row],[CycleNumber]]&gt;B995,B995=""),IF(טבלה135[[#This Row],[מספר סטייה]]=3,MIN(D992:D994),טבלה135[[#This Row],[מינ קבוע]]),טבלה135[[#This Row],[מינ קבוע]])</f>
        <v>27</v>
      </c>
      <c r="H994">
        <f>IF(OR(טבלה135[[#This Row],[CycleNumber]]&gt;B995,B995=""),IF(טבלה135[[#This Row],[מספר סטייה]]=3,MAX(D992:D994),טבלה135[[#This Row],[מקס קבוע]]),טבלה135[[#This Row],[מקס קבוע]])</f>
        <v>28</v>
      </c>
      <c r="I99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קבוע]]&lt;&gt;E993,1,I993+1),0))</f>
        <v>0</v>
      </c>
      <c r="J994">
        <f>IF(AND(טבלה135[[#This Row],[CycleNumber]]&lt;B995,טבלה135[[#This Row],[מקס קבוע]]&lt;&gt;""),IF(OR(טבלה135[[#This Row],[מספר סטייה]]&lt;I995,AND(טבלה135[[#This Row],[מספר סטייה]]=3,I995=1)),0,1),"")</f>
        <v>0</v>
      </c>
      <c r="K994">
        <f>IF(טבלה135[[#This Row],[מקס קבוע]]&lt;&gt;"",טבלה135[[#This Row],[מקסימום]]-טבלה135[[#This Row],[מינימום]],"")</f>
        <v>1</v>
      </c>
      <c r="L994">
        <f>IF(IFERROR(LOOKUP(טבלה135[[#This Row],[ClientID]],פיבוט!$A$4:$A$121),FALSE)=טבלה135[[#This Row],[ClientID]],1,0)</f>
        <v>1</v>
      </c>
      <c r="M994" t="str">
        <f>IF(OR(טבלה135[[#This Row],[ClientID]]=A995),"",1)</f>
        <v/>
      </c>
      <c r="N994" s="3" t="str">
        <f>IF(טבלה135[[#This Row],[טווח]]&lt;&gt;K993,טבלה135[[#This Row],[טווח]],"")</f>
        <v/>
      </c>
      <c r="O994" s="3" t="str">
        <f>IF(טבלה135[[#This Row],[מניית טווחים]]&lt;&gt;"",IF(OR(30&gt;טבלה135[[#This Row],[מקסימום]],30&lt;טבלה135[[#This Row],[מינימום]]),0,1),"")</f>
        <v/>
      </c>
    </row>
    <row r="995" spans="1:15" x14ac:dyDescent="0.25">
      <c r="A995" t="s">
        <v>100</v>
      </c>
      <c r="B995">
        <v>8</v>
      </c>
      <c r="C995">
        <v>28</v>
      </c>
      <c r="D995">
        <f>טבלה135[[#This Row],[LengthofCycle]]+1</f>
        <v>29</v>
      </c>
      <c r="E995">
        <f>IF(טבלה135[[#This Row],[CycleNumber]]&lt;3,"",IF(טבלה135[[#This Row],[CycleNumber]]=3,MIN(D993:D995),IF(I994=3,MIN(D992:D994),E994)))</f>
        <v>27</v>
      </c>
      <c r="F995">
        <f>IF(טבלה135[[#This Row],[CycleNumber]]&lt;3,"",IF(טבלה135[[#This Row],[CycleNumber]]=3,MAX(D993:D995),IF(I994=3,MAX(D992:D994),F994)))</f>
        <v>28</v>
      </c>
      <c r="G995">
        <f>IF(OR(טבלה135[[#This Row],[CycleNumber]]&gt;B996,B996=""),IF(טבלה135[[#This Row],[מספר סטייה]]=3,MIN(D993:D995),טבלה135[[#This Row],[מינ קבוע]]),טבלה135[[#This Row],[מינ קבוע]])</f>
        <v>27</v>
      </c>
      <c r="H995">
        <f>IF(OR(טבלה135[[#This Row],[CycleNumber]]&gt;B996,B996=""),IF(טבלה135[[#This Row],[מספר סטייה]]=3,MAX(D993:D995),טבלה135[[#This Row],[מקס קבוע]]),טבלה135[[#This Row],[מקס קבוע]])</f>
        <v>28</v>
      </c>
      <c r="I99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קבוע]]&lt;&gt;E994,1,I994+1),0))</f>
        <v>1</v>
      </c>
      <c r="J995">
        <f>IF(AND(טבלה135[[#This Row],[CycleNumber]]&lt;B996,טבלה135[[#This Row],[מקס קבוע]]&lt;&gt;""),IF(OR(טבלה135[[#This Row],[מספר סטייה]]&lt;I996,AND(טבלה135[[#This Row],[מספר סטייה]]=3,I996=1)),0,1),"")</f>
        <v>1</v>
      </c>
      <c r="K995">
        <f>IF(טבלה135[[#This Row],[מקס קבוע]]&lt;&gt;"",טבלה135[[#This Row],[מקסימום]]-טבלה135[[#This Row],[מינימום]],"")</f>
        <v>1</v>
      </c>
      <c r="L995">
        <f>IF(IFERROR(LOOKUP(טבלה135[[#This Row],[ClientID]],פיבוט!$A$4:$A$121),FALSE)=טבלה135[[#This Row],[ClientID]],1,0)</f>
        <v>1</v>
      </c>
      <c r="M995" t="str">
        <f>IF(OR(טבלה135[[#This Row],[ClientID]]=A996),"",1)</f>
        <v/>
      </c>
      <c r="N995" s="3" t="str">
        <f>IF(טבלה135[[#This Row],[טווח]]&lt;&gt;K994,טבלה135[[#This Row],[טווח]],"")</f>
        <v/>
      </c>
      <c r="O995" s="3" t="str">
        <f>IF(טבלה135[[#This Row],[מניית טווחים]]&lt;&gt;"",IF(OR(30&gt;טבלה135[[#This Row],[מקסימום]],30&lt;טבלה135[[#This Row],[מינימום]]),0,1),"")</f>
        <v/>
      </c>
    </row>
    <row r="996" spans="1:15" x14ac:dyDescent="0.25">
      <c r="A996" t="s">
        <v>100</v>
      </c>
      <c r="B996">
        <v>9</v>
      </c>
      <c r="C996">
        <v>27</v>
      </c>
      <c r="D996">
        <f>טבלה135[[#This Row],[LengthofCycle]]+1</f>
        <v>28</v>
      </c>
      <c r="E996">
        <f>IF(טבלה135[[#This Row],[CycleNumber]]&lt;3,"",IF(טבלה135[[#This Row],[CycleNumber]]=3,MIN(D994:D996),IF(I995=3,MIN(D993:D995),E995)))</f>
        <v>27</v>
      </c>
      <c r="F996">
        <f>IF(טבלה135[[#This Row],[CycleNumber]]&lt;3,"",IF(טבלה135[[#This Row],[CycleNumber]]=3,MAX(D994:D996),IF(I995=3,MAX(D993:D995),F995)))</f>
        <v>28</v>
      </c>
      <c r="G996">
        <f>IF(OR(טבלה135[[#This Row],[CycleNumber]]&gt;B997,B997=""),IF(טבלה135[[#This Row],[מספר סטייה]]=3,MIN(D994:D996),טבלה135[[#This Row],[מינ קבוע]]),טבלה135[[#This Row],[מינ קבוע]])</f>
        <v>27</v>
      </c>
      <c r="H996">
        <f>IF(OR(טבלה135[[#This Row],[CycleNumber]]&gt;B997,B997=""),IF(טבלה135[[#This Row],[מספר סטייה]]=3,MAX(D994:D996),טבלה135[[#This Row],[מקס קבוע]]),טבלה135[[#This Row],[מקס קבוע]])</f>
        <v>28</v>
      </c>
      <c r="I99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קבוע]]&lt;&gt;E995,1,I995+1),0))</f>
        <v>0</v>
      </c>
      <c r="J996" t="str">
        <f>IF(AND(טבלה135[[#This Row],[CycleNumber]]&lt;B997,טבלה135[[#This Row],[מקס קבוע]]&lt;&gt;""),IF(OR(טבלה135[[#This Row],[מספר סטייה]]&lt;I997,AND(טבלה135[[#This Row],[מספר סטייה]]=3,I997=1)),0,1),"")</f>
        <v/>
      </c>
      <c r="K996">
        <f>IF(טבלה135[[#This Row],[מקס קבוע]]&lt;&gt;"",טבלה135[[#This Row],[מקסימום]]-טבלה135[[#This Row],[מינימום]],"")</f>
        <v>1</v>
      </c>
      <c r="L996">
        <f>IF(IFERROR(LOOKUP(טבלה135[[#This Row],[ClientID]],פיבוט!$A$4:$A$121),FALSE)=טבלה135[[#This Row],[ClientID]],1,0)</f>
        <v>1</v>
      </c>
      <c r="M996">
        <f>IF(OR(טבלה135[[#This Row],[ClientID]]=A997),"",1)</f>
        <v>1</v>
      </c>
      <c r="N996" s="3" t="str">
        <f>IF(טבלה135[[#This Row],[טווח]]&lt;&gt;K995,טבלה135[[#This Row],[טווח]],"")</f>
        <v/>
      </c>
      <c r="O996" s="3" t="str">
        <f>IF(טבלה135[[#This Row],[מניית טווחים]]&lt;&gt;"",IF(OR(30&gt;טבלה135[[#This Row],[מקסימום]],30&lt;טבלה135[[#This Row],[מינימום]]),0,1),"")</f>
        <v/>
      </c>
    </row>
    <row r="997" spans="1:15" x14ac:dyDescent="0.25">
      <c r="A997" t="s">
        <v>104</v>
      </c>
      <c r="B997">
        <v>1</v>
      </c>
      <c r="C997">
        <v>28</v>
      </c>
      <c r="D997">
        <f>טבלה135[[#This Row],[LengthofCycle]]+1</f>
        <v>29</v>
      </c>
      <c r="E997" t="str">
        <f>IF(טבלה135[[#This Row],[CycleNumber]]&lt;3,"",IF(טבלה135[[#This Row],[CycleNumber]]=3,MIN(D995:D997),IF(I996=3,MIN(D994:D996),E996)))</f>
        <v/>
      </c>
      <c r="F997" t="str">
        <f>IF(טבלה135[[#This Row],[CycleNumber]]&lt;3,"",IF(טבלה135[[#This Row],[CycleNumber]]=3,MAX(D995:D997),IF(I996=3,MAX(D994:D996),F996)))</f>
        <v/>
      </c>
      <c r="G997" t="str">
        <f>IF(OR(טבלה135[[#This Row],[CycleNumber]]&gt;B998,B998=""),IF(טבלה135[[#This Row],[מספר סטייה]]=3,MIN(D995:D997),טבלה135[[#This Row],[מינ קבוע]]),טבלה135[[#This Row],[מינ קבוע]])</f>
        <v/>
      </c>
      <c r="H997" t="str">
        <f>IF(OR(טבלה135[[#This Row],[CycleNumber]]&gt;B998,B998=""),IF(טבלה135[[#This Row],[מספר סטייה]]=3,MAX(D995:D997),טבלה135[[#This Row],[מקס קבוע]]),טבלה135[[#This Row],[מקס קבוע]])</f>
        <v/>
      </c>
      <c r="I99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קבוע]]&lt;&gt;E996,1,I996+1),0))</f>
        <v/>
      </c>
      <c r="J997" t="str">
        <f>IF(AND(טבלה135[[#This Row],[CycleNumber]]&lt;B998,טבלה135[[#This Row],[מקס קבוע]]&lt;&gt;""),IF(OR(טבלה135[[#This Row],[מספר סטייה]]&lt;I998,AND(טבלה135[[#This Row],[מספר סטייה]]=3,I998=1)),0,1),"")</f>
        <v/>
      </c>
      <c r="K997" t="str">
        <f>IF(טבלה135[[#This Row],[מקס קבוע]]&lt;&gt;"",טבלה135[[#This Row],[מקסימום]]-טבלה135[[#This Row],[מינימום]],"")</f>
        <v/>
      </c>
      <c r="L997">
        <f>IF(IFERROR(LOOKUP(טבלה135[[#This Row],[ClientID]],פיבוט!$A$4:$A$121),FALSE)=טבלה135[[#This Row],[ClientID]],1,0)</f>
        <v>1</v>
      </c>
      <c r="M997" t="str">
        <f>IF(OR(טבלה135[[#This Row],[ClientID]]=A998),"",1)</f>
        <v/>
      </c>
      <c r="N997" s="3" t="str">
        <f>IF(טבלה135[[#This Row],[טווח]]&lt;&gt;K996,טבלה135[[#This Row],[טווח]],"")</f>
        <v/>
      </c>
      <c r="O997" s="3" t="str">
        <f>IF(טבלה135[[#This Row],[מניית טווחים]]&lt;&gt;"",IF(OR(30&gt;טבלה135[[#This Row],[מקסימום]],30&lt;טבלה135[[#This Row],[מינימום]]),0,1),"")</f>
        <v/>
      </c>
    </row>
    <row r="998" spans="1:15" x14ac:dyDescent="0.25">
      <c r="A998" t="s">
        <v>104</v>
      </c>
      <c r="B998">
        <v>2</v>
      </c>
      <c r="C998">
        <v>27</v>
      </c>
      <c r="D998">
        <f>טבלה135[[#This Row],[LengthofCycle]]+1</f>
        <v>28</v>
      </c>
      <c r="E998" t="str">
        <f>IF(טבלה135[[#This Row],[CycleNumber]]&lt;3,"",IF(טבלה135[[#This Row],[CycleNumber]]=3,MIN(D996:D998),IF(I997=3,MIN(D995:D997),E997)))</f>
        <v/>
      </c>
      <c r="F998" t="str">
        <f>IF(טבלה135[[#This Row],[CycleNumber]]&lt;3,"",IF(טבלה135[[#This Row],[CycleNumber]]=3,MAX(D996:D998),IF(I997=3,MAX(D995:D997),F997)))</f>
        <v/>
      </c>
      <c r="G998" t="str">
        <f>IF(OR(טבלה135[[#This Row],[CycleNumber]]&gt;B999,B999=""),IF(טבלה135[[#This Row],[מספר סטייה]]=3,MIN(D996:D998),טבלה135[[#This Row],[מינ קבוע]]),טבלה135[[#This Row],[מינ קבוע]])</f>
        <v/>
      </c>
      <c r="H998" t="str">
        <f>IF(OR(טבלה135[[#This Row],[CycleNumber]]&gt;B999,B999=""),IF(טבלה135[[#This Row],[מספר סטייה]]=3,MAX(D996:D998),טבלה135[[#This Row],[מקס קבוע]]),טבלה135[[#This Row],[מקס קבוע]])</f>
        <v/>
      </c>
      <c r="I99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קבוע]]&lt;&gt;E997,1,I997+1),0))</f>
        <v/>
      </c>
      <c r="J998" t="str">
        <f>IF(AND(טבלה135[[#This Row],[CycleNumber]]&lt;B999,טבלה135[[#This Row],[מקס קבוע]]&lt;&gt;""),IF(OR(טבלה135[[#This Row],[מספר סטייה]]&lt;I999,AND(טבלה135[[#This Row],[מספר סטייה]]=3,I999=1)),0,1),"")</f>
        <v/>
      </c>
      <c r="K998" t="str">
        <f>IF(טבלה135[[#This Row],[מקס קבוע]]&lt;&gt;"",טבלה135[[#This Row],[מקסימום]]-טבלה135[[#This Row],[מינימום]],"")</f>
        <v/>
      </c>
      <c r="L998">
        <f>IF(IFERROR(LOOKUP(טבלה135[[#This Row],[ClientID]],פיבוט!$A$4:$A$121),FALSE)=טבלה135[[#This Row],[ClientID]],1,0)</f>
        <v>1</v>
      </c>
      <c r="M998" t="str">
        <f>IF(OR(טבלה135[[#This Row],[ClientID]]=A999),"",1)</f>
        <v/>
      </c>
      <c r="N998" s="3" t="str">
        <f>IF(טבלה135[[#This Row],[טווח]]&lt;&gt;K997,טבלה135[[#This Row],[טווח]],"")</f>
        <v/>
      </c>
      <c r="O998" s="3" t="str">
        <f>IF(טבלה135[[#This Row],[מניית טווחים]]&lt;&gt;"",IF(OR(30&gt;טבלה135[[#This Row],[מקסימום]],30&lt;טבלה135[[#This Row],[מינימום]]),0,1),"")</f>
        <v/>
      </c>
    </row>
    <row r="999" spans="1:15" x14ac:dyDescent="0.25">
      <c r="A999" t="s">
        <v>104</v>
      </c>
      <c r="B999">
        <v>3</v>
      </c>
      <c r="C999">
        <v>26</v>
      </c>
      <c r="D999">
        <f>טבלה135[[#This Row],[LengthofCycle]]+1</f>
        <v>27</v>
      </c>
      <c r="E999">
        <f>IF(טבלה135[[#This Row],[CycleNumber]]&lt;3,"",IF(טבלה135[[#This Row],[CycleNumber]]=3,MIN(D997:D999),IF(I998=3,MIN(D996:D998),E998)))</f>
        <v>27</v>
      </c>
      <c r="F999">
        <f>IF(טבלה135[[#This Row],[CycleNumber]]&lt;3,"",IF(טבלה135[[#This Row],[CycleNumber]]=3,MAX(D997:D999),IF(I998=3,MAX(D996:D998),F998)))</f>
        <v>29</v>
      </c>
      <c r="G999">
        <f>IF(OR(טבלה135[[#This Row],[CycleNumber]]&gt;B1000,B1000=""),IF(טבלה135[[#This Row],[מספר סטייה]]=3,MIN(D997:D999),טבלה135[[#This Row],[מינ קבוע]]),טבלה135[[#This Row],[מינ קבוע]])</f>
        <v>27</v>
      </c>
      <c r="H999">
        <f>IF(OR(טבלה135[[#This Row],[CycleNumber]]&gt;B1000,B1000=""),IF(טבלה135[[#This Row],[מספר סטייה]]=3,MAX(D997:D999),טבלה135[[#This Row],[מקס קבוע]]),טבלה135[[#This Row],[מקס קבוע]])</f>
        <v>29</v>
      </c>
      <c r="I99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קבוע]]&lt;&gt;E998,1,I998+1),0))</f>
        <v>0</v>
      </c>
      <c r="J999">
        <f>IF(AND(טבלה135[[#This Row],[CycleNumber]]&lt;B1000,טבלה135[[#This Row],[מקס קבוע]]&lt;&gt;""),IF(OR(טבלה135[[#This Row],[מספר סטייה]]&lt;I1000,AND(טבלה135[[#This Row],[מספר סטייה]]=3,I1000=1)),0,1),"")</f>
        <v>1</v>
      </c>
      <c r="K999">
        <f>IF(טבלה135[[#This Row],[מקס קבוע]]&lt;&gt;"",טבלה135[[#This Row],[מקסימום]]-טבלה135[[#This Row],[מינימום]],"")</f>
        <v>2</v>
      </c>
      <c r="L999">
        <f>IF(IFERROR(LOOKUP(טבלה135[[#This Row],[ClientID]],פיבוט!$A$4:$A$121),FALSE)=טבלה135[[#This Row],[ClientID]],1,0)</f>
        <v>1</v>
      </c>
      <c r="M999" t="str">
        <f>IF(OR(טבלה135[[#This Row],[ClientID]]=A1000),"",1)</f>
        <v/>
      </c>
      <c r="N999" s="3">
        <f>IF(טבלה135[[#This Row],[טווח]]&lt;&gt;K998,טבלה135[[#This Row],[טווח]],"")</f>
        <v>2</v>
      </c>
      <c r="O999" s="3">
        <f>IF(טבלה135[[#This Row],[מניית טווחים]]&lt;&gt;"",IF(OR(30&gt;טבלה135[[#This Row],[מקסימום]],30&lt;טבלה135[[#This Row],[מינימום]]),0,1),"")</f>
        <v>0</v>
      </c>
    </row>
    <row r="1000" spans="1:15" x14ac:dyDescent="0.25">
      <c r="A1000" t="s">
        <v>104</v>
      </c>
      <c r="B1000">
        <v>4</v>
      </c>
      <c r="C1000">
        <v>26</v>
      </c>
      <c r="D1000">
        <f>טבלה135[[#This Row],[LengthofCycle]]+1</f>
        <v>27</v>
      </c>
      <c r="E1000">
        <f>IF(טבלה135[[#This Row],[CycleNumber]]&lt;3,"",IF(טבלה135[[#This Row],[CycleNumber]]=3,MIN(D998:D1000),IF(I999=3,MIN(D997:D999),E999)))</f>
        <v>27</v>
      </c>
      <c r="F1000">
        <f>IF(טבלה135[[#This Row],[CycleNumber]]&lt;3,"",IF(טבלה135[[#This Row],[CycleNumber]]=3,MAX(D998:D1000),IF(I999=3,MAX(D997:D999),F999)))</f>
        <v>29</v>
      </c>
      <c r="G1000">
        <f>IF(OR(טבלה135[[#This Row],[CycleNumber]]&gt;B1001,B1001=""),IF(טבלה135[[#This Row],[מספר סטייה]]=3,MIN(D998:D1000),טבלה135[[#This Row],[מינ קבוע]]),טבלה135[[#This Row],[מינ קבוע]])</f>
        <v>27</v>
      </c>
      <c r="H1000">
        <f>IF(OR(טבלה135[[#This Row],[CycleNumber]]&gt;B1001,B1001=""),IF(טבלה135[[#This Row],[מספר סטייה]]=3,MAX(D998:D1000),טבלה135[[#This Row],[מקס קבוע]]),טבלה135[[#This Row],[מקס קבוע]])</f>
        <v>29</v>
      </c>
      <c r="I100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קבוע]]&lt;&gt;E999,1,I999+1),0))</f>
        <v>0</v>
      </c>
      <c r="J1000">
        <f>IF(AND(טבלה135[[#This Row],[CycleNumber]]&lt;B1001,טבלה135[[#This Row],[מקס קבוע]]&lt;&gt;""),IF(OR(טבלה135[[#This Row],[מספר סטייה]]&lt;I1001,AND(טבלה135[[#This Row],[מספר סטייה]]=3,I1001=1)),0,1),"")</f>
        <v>0</v>
      </c>
      <c r="K1000">
        <f>IF(טבלה135[[#This Row],[מקס קבוע]]&lt;&gt;"",טבלה135[[#This Row],[מקסימום]]-טבלה135[[#This Row],[מינימום]],"")</f>
        <v>2</v>
      </c>
      <c r="L1000">
        <f>IF(IFERROR(LOOKUP(טבלה135[[#This Row],[ClientID]],פיבוט!$A$4:$A$121),FALSE)=טבלה135[[#This Row],[ClientID]],1,0)</f>
        <v>1</v>
      </c>
      <c r="M1000" t="str">
        <f>IF(OR(טבלה135[[#This Row],[ClientID]]=A1001),"",1)</f>
        <v/>
      </c>
      <c r="N1000" s="3" t="str">
        <f>IF(טבלה135[[#This Row],[טווח]]&lt;&gt;K999,טבלה135[[#This Row],[טווח]],"")</f>
        <v/>
      </c>
      <c r="O1000" s="3" t="str">
        <f>IF(טבלה135[[#This Row],[מניית טווחים]]&lt;&gt;"",IF(OR(30&gt;טבלה135[[#This Row],[מקסימום]],30&lt;טבלה135[[#This Row],[מינימום]]),0,1),"")</f>
        <v/>
      </c>
    </row>
    <row r="1001" spans="1:15" x14ac:dyDescent="0.25">
      <c r="A1001" t="s">
        <v>104</v>
      </c>
      <c r="B1001">
        <v>5</v>
      </c>
      <c r="C1001">
        <v>25</v>
      </c>
      <c r="D1001">
        <f>טבלה135[[#This Row],[LengthofCycle]]+1</f>
        <v>26</v>
      </c>
      <c r="E1001">
        <f>IF(טבלה135[[#This Row],[CycleNumber]]&lt;3,"",IF(טבלה135[[#This Row],[CycleNumber]]=3,MIN(D999:D1001),IF(I1000=3,MIN(D998:D1000),E1000)))</f>
        <v>27</v>
      </c>
      <c r="F1001">
        <f>IF(טבלה135[[#This Row],[CycleNumber]]&lt;3,"",IF(טבלה135[[#This Row],[CycleNumber]]=3,MAX(D999:D1001),IF(I1000=3,MAX(D998:D1000),F1000)))</f>
        <v>29</v>
      </c>
      <c r="G1001">
        <f>IF(OR(טבלה135[[#This Row],[CycleNumber]]&gt;B1002,B1002=""),IF(טבלה135[[#This Row],[מספר סטייה]]=3,MIN(D999:D1001),טבלה135[[#This Row],[מינ קבוע]]),טבלה135[[#This Row],[מינ קבוע]])</f>
        <v>27</v>
      </c>
      <c r="H1001">
        <f>IF(OR(טבלה135[[#This Row],[CycleNumber]]&gt;B1002,B1002=""),IF(טבלה135[[#This Row],[מספר סטייה]]=3,MAX(D999:D1001),טבלה135[[#This Row],[מקס קבוע]]),טבלה135[[#This Row],[מקס קבוע]])</f>
        <v>29</v>
      </c>
      <c r="I100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קבוע]]&lt;&gt;E1000,1,I1000+1),0))</f>
        <v>1</v>
      </c>
      <c r="J1001">
        <f>IF(AND(טבלה135[[#This Row],[CycleNumber]]&lt;B1002,טבלה135[[#This Row],[מקס קבוע]]&lt;&gt;""),IF(OR(טבלה135[[#This Row],[מספר סטייה]]&lt;I1002,AND(טבלה135[[#This Row],[מספר סטייה]]=3,I1002=1)),0,1),"")</f>
        <v>0</v>
      </c>
      <c r="K1001">
        <f>IF(טבלה135[[#This Row],[מקס קבוע]]&lt;&gt;"",טבלה135[[#This Row],[מקסימום]]-טבלה135[[#This Row],[מינימום]],"")</f>
        <v>2</v>
      </c>
      <c r="L1001">
        <f>IF(IFERROR(LOOKUP(טבלה135[[#This Row],[ClientID]],פיבוט!$A$4:$A$121),FALSE)=טבלה135[[#This Row],[ClientID]],1,0)</f>
        <v>1</v>
      </c>
      <c r="M1001" t="str">
        <f>IF(OR(טבלה135[[#This Row],[ClientID]]=A1002),"",1)</f>
        <v/>
      </c>
      <c r="N1001" s="3" t="str">
        <f>IF(טבלה135[[#This Row],[טווח]]&lt;&gt;K1000,טבלה135[[#This Row],[טווח]],"")</f>
        <v/>
      </c>
      <c r="O1001" s="3" t="str">
        <f>IF(טבלה135[[#This Row],[מניית טווחים]]&lt;&gt;"",IF(OR(30&gt;טבלה135[[#This Row],[מקסימום]],30&lt;טבלה135[[#This Row],[מינימום]]),0,1),"")</f>
        <v/>
      </c>
    </row>
    <row r="1002" spans="1:15" x14ac:dyDescent="0.25">
      <c r="A1002" t="s">
        <v>104</v>
      </c>
      <c r="B1002">
        <v>6</v>
      </c>
      <c r="C1002">
        <v>25</v>
      </c>
      <c r="D1002">
        <f>טבלה135[[#This Row],[LengthofCycle]]+1</f>
        <v>26</v>
      </c>
      <c r="E1002">
        <f>IF(טבלה135[[#This Row],[CycleNumber]]&lt;3,"",IF(טבלה135[[#This Row],[CycleNumber]]=3,MIN(D1000:D1002),IF(I1001=3,MIN(D999:D1001),E1001)))</f>
        <v>27</v>
      </c>
      <c r="F1002">
        <f>IF(טבלה135[[#This Row],[CycleNumber]]&lt;3,"",IF(טבלה135[[#This Row],[CycleNumber]]=3,MAX(D1000:D1002),IF(I1001=3,MAX(D999:D1001),F1001)))</f>
        <v>29</v>
      </c>
      <c r="G1002">
        <f>IF(OR(טבלה135[[#This Row],[CycleNumber]]&gt;B1003,B1003=""),IF(טבלה135[[#This Row],[מספר סטייה]]=3,MIN(D1000:D1002),טבלה135[[#This Row],[מינ קבוע]]),טבלה135[[#This Row],[מינ קבוע]])</f>
        <v>27</v>
      </c>
      <c r="H1002">
        <f>IF(OR(טבלה135[[#This Row],[CycleNumber]]&gt;B1003,B1003=""),IF(טבלה135[[#This Row],[מספר סטייה]]=3,MAX(D1000:D1002),טבלה135[[#This Row],[מקס קבוע]]),טבלה135[[#This Row],[מקס קבוע]])</f>
        <v>29</v>
      </c>
      <c r="I100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קבוע]]&lt;&gt;E1001,1,I1001+1),0))</f>
        <v>2</v>
      </c>
      <c r="J1002">
        <f>IF(AND(טבלה135[[#This Row],[CycleNumber]]&lt;B1003,טבלה135[[#This Row],[מקס קבוע]]&lt;&gt;""),IF(OR(טבלה135[[#This Row],[מספר סטייה]]&lt;I1003,AND(טבלה135[[#This Row],[מספר סטייה]]=3,I1003=1)),0,1),"")</f>
        <v>1</v>
      </c>
      <c r="K1002">
        <f>IF(טבלה135[[#This Row],[מקס קבוע]]&lt;&gt;"",טבלה135[[#This Row],[מקסימום]]-טבלה135[[#This Row],[מינימום]],"")</f>
        <v>2</v>
      </c>
      <c r="L1002">
        <f>IF(IFERROR(LOOKUP(טבלה135[[#This Row],[ClientID]],פיבוט!$A$4:$A$121),FALSE)=טבלה135[[#This Row],[ClientID]],1,0)</f>
        <v>1</v>
      </c>
      <c r="M1002" t="str">
        <f>IF(OR(טבלה135[[#This Row],[ClientID]]=A1003),"",1)</f>
        <v/>
      </c>
      <c r="N1002" s="3" t="str">
        <f>IF(טבלה135[[#This Row],[טווח]]&lt;&gt;K1001,טבלה135[[#This Row],[טווח]],"")</f>
        <v/>
      </c>
      <c r="O1002" s="3" t="str">
        <f>IF(טבלה135[[#This Row],[מניית טווחים]]&lt;&gt;"",IF(OR(30&gt;טבלה135[[#This Row],[מקסימום]],30&lt;טבלה135[[#This Row],[מינימום]]),0,1),"")</f>
        <v/>
      </c>
    </row>
    <row r="1003" spans="1:15" x14ac:dyDescent="0.25">
      <c r="A1003" t="s">
        <v>104</v>
      </c>
      <c r="B1003">
        <v>7</v>
      </c>
      <c r="C1003">
        <v>28</v>
      </c>
      <c r="D1003">
        <f>טבלה135[[#This Row],[LengthofCycle]]+1</f>
        <v>29</v>
      </c>
      <c r="E1003">
        <f>IF(טבלה135[[#This Row],[CycleNumber]]&lt;3,"",IF(טבלה135[[#This Row],[CycleNumber]]=3,MIN(D1001:D1003),IF(I1002=3,MIN(D1000:D1002),E1002)))</f>
        <v>27</v>
      </c>
      <c r="F1003">
        <f>IF(טבלה135[[#This Row],[CycleNumber]]&lt;3,"",IF(טבלה135[[#This Row],[CycleNumber]]=3,MAX(D1001:D1003),IF(I1002=3,MAX(D1000:D1002),F1002)))</f>
        <v>29</v>
      </c>
      <c r="G1003">
        <f>IF(OR(טבלה135[[#This Row],[CycleNumber]]&gt;B1004,B1004=""),IF(טבלה135[[#This Row],[מספר סטייה]]=3,MIN(D1001:D1003),טבלה135[[#This Row],[מינ קבוע]]),טבלה135[[#This Row],[מינ קבוע]])</f>
        <v>27</v>
      </c>
      <c r="H1003">
        <f>IF(OR(טבלה135[[#This Row],[CycleNumber]]&gt;B1004,B1004=""),IF(טבלה135[[#This Row],[מספר סטייה]]=3,MAX(D1001:D1003),טבלה135[[#This Row],[מקס קבוע]]),טבלה135[[#This Row],[מקס קבוע]])</f>
        <v>29</v>
      </c>
      <c r="I100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קבוע]]&lt;&gt;E1002,1,I1002+1),0))</f>
        <v>0</v>
      </c>
      <c r="J1003">
        <f>IF(AND(טבלה135[[#This Row],[CycleNumber]]&lt;B1004,טבלה135[[#This Row],[מקס קבוע]]&lt;&gt;""),IF(OR(טבלה135[[#This Row],[מספר סטייה]]&lt;I1004,AND(טבלה135[[#This Row],[מספר סטייה]]=3,I1004=1)),0,1),"")</f>
        <v>1</v>
      </c>
      <c r="K1003">
        <f>IF(טבלה135[[#This Row],[מקס קבוע]]&lt;&gt;"",טבלה135[[#This Row],[מקסימום]]-טבלה135[[#This Row],[מינימום]],"")</f>
        <v>2</v>
      </c>
      <c r="L1003">
        <f>IF(IFERROR(LOOKUP(טבלה135[[#This Row],[ClientID]],פיבוט!$A$4:$A$121),FALSE)=טבלה135[[#This Row],[ClientID]],1,0)</f>
        <v>1</v>
      </c>
      <c r="M1003" t="str">
        <f>IF(OR(טבלה135[[#This Row],[ClientID]]=A1004),"",1)</f>
        <v/>
      </c>
      <c r="N1003" s="3" t="str">
        <f>IF(טבלה135[[#This Row],[טווח]]&lt;&gt;K1002,טבלה135[[#This Row],[טווח]],"")</f>
        <v/>
      </c>
      <c r="O1003" s="3" t="str">
        <f>IF(טבלה135[[#This Row],[מניית טווחים]]&lt;&gt;"",IF(OR(30&gt;טבלה135[[#This Row],[מקסימום]],30&lt;טבלה135[[#This Row],[מינימום]]),0,1),"")</f>
        <v/>
      </c>
    </row>
    <row r="1004" spans="1:15" x14ac:dyDescent="0.25">
      <c r="A1004" t="s">
        <v>104</v>
      </c>
      <c r="B1004">
        <v>8</v>
      </c>
      <c r="C1004">
        <v>27</v>
      </c>
      <c r="D1004">
        <f>טבלה135[[#This Row],[LengthofCycle]]+1</f>
        <v>28</v>
      </c>
      <c r="E1004">
        <f>IF(טבלה135[[#This Row],[CycleNumber]]&lt;3,"",IF(טבלה135[[#This Row],[CycleNumber]]=3,MIN(D1002:D1004),IF(I1003=3,MIN(D1001:D1003),E1003)))</f>
        <v>27</v>
      </c>
      <c r="F1004">
        <f>IF(טבלה135[[#This Row],[CycleNumber]]&lt;3,"",IF(טבלה135[[#This Row],[CycleNumber]]=3,MAX(D1002:D1004),IF(I1003=3,MAX(D1001:D1003),F1003)))</f>
        <v>29</v>
      </c>
      <c r="G1004">
        <f>IF(OR(טבלה135[[#This Row],[CycleNumber]]&gt;B1005,B1005=""),IF(טבלה135[[#This Row],[מספר סטייה]]=3,MIN(D1002:D1004),טבלה135[[#This Row],[מינ קבוע]]),טבלה135[[#This Row],[מינ קבוע]])</f>
        <v>27</v>
      </c>
      <c r="H1004">
        <f>IF(OR(טבלה135[[#This Row],[CycleNumber]]&gt;B1005,B1005=""),IF(טבלה135[[#This Row],[מספר סטייה]]=3,MAX(D1002:D1004),טבלה135[[#This Row],[מקס קבוע]]),טבלה135[[#This Row],[מקס קבוע]])</f>
        <v>29</v>
      </c>
      <c r="I100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קבוע]]&lt;&gt;E1003,1,I1003+1),0))</f>
        <v>0</v>
      </c>
      <c r="J1004">
        <f>IF(AND(טבלה135[[#This Row],[CycleNumber]]&lt;B1005,טבלה135[[#This Row],[מקס קבוע]]&lt;&gt;""),IF(OR(טבלה135[[#This Row],[מספר סטייה]]&lt;I1005,AND(טבלה135[[#This Row],[מספר סטייה]]=3,I1005=1)),0,1),"")</f>
        <v>1</v>
      </c>
      <c r="K1004">
        <f>IF(טבלה135[[#This Row],[מקס קבוע]]&lt;&gt;"",טבלה135[[#This Row],[מקסימום]]-טבלה135[[#This Row],[מינימום]],"")</f>
        <v>2</v>
      </c>
      <c r="L1004">
        <f>IF(IFERROR(LOOKUP(טבלה135[[#This Row],[ClientID]],פיבוט!$A$4:$A$121),FALSE)=טבלה135[[#This Row],[ClientID]],1,0)</f>
        <v>1</v>
      </c>
      <c r="M1004" t="str">
        <f>IF(OR(טבלה135[[#This Row],[ClientID]]=A1005),"",1)</f>
        <v/>
      </c>
      <c r="N1004" s="3" t="str">
        <f>IF(טבלה135[[#This Row],[טווח]]&lt;&gt;K1003,טבלה135[[#This Row],[טווח]],"")</f>
        <v/>
      </c>
      <c r="O1004" s="3" t="str">
        <f>IF(טבלה135[[#This Row],[מניית טווחים]]&lt;&gt;"",IF(OR(30&gt;טבלה135[[#This Row],[מקסימום]],30&lt;טבלה135[[#This Row],[מינימום]]),0,1),"")</f>
        <v/>
      </c>
    </row>
    <row r="1005" spans="1:15" x14ac:dyDescent="0.25">
      <c r="A1005" t="s">
        <v>104</v>
      </c>
      <c r="B1005">
        <v>9</v>
      </c>
      <c r="C1005">
        <v>28</v>
      </c>
      <c r="D1005">
        <f>טבלה135[[#This Row],[LengthofCycle]]+1</f>
        <v>29</v>
      </c>
      <c r="E1005">
        <f>IF(טבלה135[[#This Row],[CycleNumber]]&lt;3,"",IF(טבלה135[[#This Row],[CycleNumber]]=3,MIN(D1003:D1005),IF(I1004=3,MIN(D1002:D1004),E1004)))</f>
        <v>27</v>
      </c>
      <c r="F1005">
        <f>IF(טבלה135[[#This Row],[CycleNumber]]&lt;3,"",IF(טבלה135[[#This Row],[CycleNumber]]=3,MAX(D1003:D1005),IF(I1004=3,MAX(D1002:D1004),F1004)))</f>
        <v>29</v>
      </c>
      <c r="G1005">
        <f>IF(OR(טבלה135[[#This Row],[CycleNumber]]&gt;B1006,B1006=""),IF(טבלה135[[#This Row],[מספר סטייה]]=3,MIN(D1003:D1005),טבלה135[[#This Row],[מינ קבוע]]),טבלה135[[#This Row],[מינ קבוע]])</f>
        <v>27</v>
      </c>
      <c r="H1005">
        <f>IF(OR(טבלה135[[#This Row],[CycleNumber]]&gt;B1006,B1006=""),IF(טבלה135[[#This Row],[מספר סטייה]]=3,MAX(D1003:D1005),טבלה135[[#This Row],[מקס קבוע]]),טבלה135[[#This Row],[מקס קבוע]])</f>
        <v>29</v>
      </c>
      <c r="I100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קבוע]]&lt;&gt;E1004,1,I1004+1),0))</f>
        <v>0</v>
      </c>
      <c r="J1005">
        <f>IF(AND(טבלה135[[#This Row],[CycleNumber]]&lt;B1006,טבלה135[[#This Row],[מקס קבוע]]&lt;&gt;""),IF(OR(טבלה135[[#This Row],[מספר סטייה]]&lt;I1006,AND(טבלה135[[#This Row],[מספר סטייה]]=3,I1006=1)),0,1),"")</f>
        <v>1</v>
      </c>
      <c r="K1005">
        <f>IF(טבלה135[[#This Row],[מקס קבוע]]&lt;&gt;"",טבלה135[[#This Row],[מקסימום]]-טבלה135[[#This Row],[מינימום]],"")</f>
        <v>2</v>
      </c>
      <c r="L1005">
        <f>IF(IFERROR(LOOKUP(טבלה135[[#This Row],[ClientID]],פיבוט!$A$4:$A$121),FALSE)=טבלה135[[#This Row],[ClientID]],1,0)</f>
        <v>1</v>
      </c>
      <c r="M1005" t="str">
        <f>IF(OR(טבלה135[[#This Row],[ClientID]]=A1006),"",1)</f>
        <v/>
      </c>
      <c r="N1005" s="3" t="str">
        <f>IF(טבלה135[[#This Row],[טווח]]&lt;&gt;K1004,טבלה135[[#This Row],[טווח]],"")</f>
        <v/>
      </c>
      <c r="O1005" s="3" t="str">
        <f>IF(טבלה135[[#This Row],[מניית טווחים]]&lt;&gt;"",IF(OR(30&gt;טבלה135[[#This Row],[מקסימום]],30&lt;טבלה135[[#This Row],[מינימום]]),0,1),"")</f>
        <v/>
      </c>
    </row>
    <row r="1006" spans="1:15" x14ac:dyDescent="0.25">
      <c r="A1006" t="s">
        <v>104</v>
      </c>
      <c r="B1006">
        <v>10</v>
      </c>
      <c r="C1006">
        <v>27</v>
      </c>
      <c r="D1006">
        <f>טבלה135[[#This Row],[LengthofCycle]]+1</f>
        <v>28</v>
      </c>
      <c r="E1006">
        <f>IF(טבלה135[[#This Row],[CycleNumber]]&lt;3,"",IF(טבלה135[[#This Row],[CycleNumber]]=3,MIN(D1004:D1006),IF(I1005=3,MIN(D1003:D1005),E1005)))</f>
        <v>27</v>
      </c>
      <c r="F1006">
        <f>IF(טבלה135[[#This Row],[CycleNumber]]&lt;3,"",IF(טבלה135[[#This Row],[CycleNumber]]=3,MAX(D1004:D1006),IF(I1005=3,MAX(D1003:D1005),F1005)))</f>
        <v>29</v>
      </c>
      <c r="G1006">
        <f>IF(OR(טבלה135[[#This Row],[CycleNumber]]&gt;B1007,B1007=""),IF(טבלה135[[#This Row],[מספר סטייה]]=3,MIN(D1004:D1006),טבלה135[[#This Row],[מינ קבוע]]),טבלה135[[#This Row],[מינ קבוע]])</f>
        <v>27</v>
      </c>
      <c r="H1006">
        <f>IF(OR(טבלה135[[#This Row],[CycleNumber]]&gt;B1007,B1007=""),IF(טבלה135[[#This Row],[מספר סטייה]]=3,MAX(D1004:D1006),טבלה135[[#This Row],[מקס קבוע]]),טבלה135[[#This Row],[מקס קבוע]])</f>
        <v>29</v>
      </c>
      <c r="I100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קבוע]]&lt;&gt;E1005,1,I1005+1),0))</f>
        <v>0</v>
      </c>
      <c r="J1006">
        <f>IF(AND(טבלה135[[#This Row],[CycleNumber]]&lt;B1007,טבלה135[[#This Row],[מקס קבוע]]&lt;&gt;""),IF(OR(טבלה135[[#This Row],[מספר סטייה]]&lt;I1007,AND(טבלה135[[#This Row],[מספר סטייה]]=3,I1007=1)),0,1),"")</f>
        <v>1</v>
      </c>
      <c r="K1006">
        <f>IF(טבלה135[[#This Row],[מקס קבוע]]&lt;&gt;"",טבלה135[[#This Row],[מקסימום]]-טבלה135[[#This Row],[מינימום]],"")</f>
        <v>2</v>
      </c>
      <c r="L1006">
        <f>IF(IFERROR(LOOKUP(טבלה135[[#This Row],[ClientID]],פיבוט!$A$4:$A$121),FALSE)=טבלה135[[#This Row],[ClientID]],1,0)</f>
        <v>1</v>
      </c>
      <c r="M1006" t="str">
        <f>IF(OR(טבלה135[[#This Row],[ClientID]]=A1007),"",1)</f>
        <v/>
      </c>
      <c r="N1006" s="3" t="str">
        <f>IF(טבלה135[[#This Row],[טווח]]&lt;&gt;K1005,טבלה135[[#This Row],[טווח]],"")</f>
        <v/>
      </c>
      <c r="O1006" s="3" t="str">
        <f>IF(טבלה135[[#This Row],[מניית טווחים]]&lt;&gt;"",IF(OR(30&gt;טבלה135[[#This Row],[מקסימום]],30&lt;טבלה135[[#This Row],[מינימום]]),0,1),"")</f>
        <v/>
      </c>
    </row>
    <row r="1007" spans="1:15" x14ac:dyDescent="0.25">
      <c r="A1007" t="s">
        <v>104</v>
      </c>
      <c r="B1007">
        <v>11</v>
      </c>
      <c r="C1007">
        <v>26</v>
      </c>
      <c r="D1007">
        <f>טבלה135[[#This Row],[LengthofCycle]]+1</f>
        <v>27</v>
      </c>
      <c r="E1007">
        <f>IF(טבלה135[[#This Row],[CycleNumber]]&lt;3,"",IF(טבלה135[[#This Row],[CycleNumber]]=3,MIN(D1005:D1007),IF(I1006=3,MIN(D1004:D1006),E1006)))</f>
        <v>27</v>
      </c>
      <c r="F1007">
        <f>IF(טבלה135[[#This Row],[CycleNumber]]&lt;3,"",IF(טבלה135[[#This Row],[CycleNumber]]=3,MAX(D1005:D1007),IF(I1006=3,MAX(D1004:D1006),F1006)))</f>
        <v>29</v>
      </c>
      <c r="G1007">
        <f>IF(OR(טבלה135[[#This Row],[CycleNumber]]&gt;B1008,B1008=""),IF(טבלה135[[#This Row],[מספר סטייה]]=3,MIN(D1005:D1007),טבלה135[[#This Row],[מינ קבוע]]),טבלה135[[#This Row],[מינ קבוע]])</f>
        <v>27</v>
      </c>
      <c r="H1007">
        <f>IF(OR(טבלה135[[#This Row],[CycleNumber]]&gt;B1008,B1008=""),IF(טבלה135[[#This Row],[מספר סטייה]]=3,MAX(D1005:D1007),טבלה135[[#This Row],[מקס קבוע]]),טבלה135[[#This Row],[מקס קבוע]])</f>
        <v>29</v>
      </c>
      <c r="I100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קבוע]]&lt;&gt;E1006,1,I1006+1),0))</f>
        <v>0</v>
      </c>
      <c r="J1007">
        <f>IF(AND(טבלה135[[#This Row],[CycleNumber]]&lt;B1008,טבלה135[[#This Row],[מקס קבוע]]&lt;&gt;""),IF(OR(טבלה135[[#This Row],[מספר סטייה]]&lt;I1008,AND(טבלה135[[#This Row],[מספר סטייה]]=3,I1008=1)),0,1),"")</f>
        <v>1</v>
      </c>
      <c r="K1007">
        <f>IF(טבלה135[[#This Row],[מקס קבוע]]&lt;&gt;"",טבלה135[[#This Row],[מקסימום]]-טבלה135[[#This Row],[מינימום]],"")</f>
        <v>2</v>
      </c>
      <c r="L1007">
        <f>IF(IFERROR(LOOKUP(טבלה135[[#This Row],[ClientID]],פיבוט!$A$4:$A$121),FALSE)=טבלה135[[#This Row],[ClientID]],1,0)</f>
        <v>1</v>
      </c>
      <c r="M1007" t="str">
        <f>IF(OR(טבלה135[[#This Row],[ClientID]]=A1008),"",1)</f>
        <v/>
      </c>
      <c r="N1007" s="3" t="str">
        <f>IF(טבלה135[[#This Row],[טווח]]&lt;&gt;K1006,טבלה135[[#This Row],[טווח]],"")</f>
        <v/>
      </c>
      <c r="O1007" s="3" t="str">
        <f>IF(טבלה135[[#This Row],[מניית טווחים]]&lt;&gt;"",IF(OR(30&gt;טבלה135[[#This Row],[מקסימום]],30&lt;טבלה135[[#This Row],[מינימום]]),0,1),"")</f>
        <v/>
      </c>
    </row>
    <row r="1008" spans="1:15" x14ac:dyDescent="0.25">
      <c r="A1008" t="s">
        <v>104</v>
      </c>
      <c r="B1008">
        <v>12</v>
      </c>
      <c r="C1008">
        <v>28</v>
      </c>
      <c r="D1008">
        <f>טבלה135[[#This Row],[LengthofCycle]]+1</f>
        <v>29</v>
      </c>
      <c r="E1008">
        <f>IF(טבלה135[[#This Row],[CycleNumber]]&lt;3,"",IF(טבלה135[[#This Row],[CycleNumber]]=3,MIN(D1006:D1008),IF(I1007=3,MIN(D1005:D1007),E1007)))</f>
        <v>27</v>
      </c>
      <c r="F1008">
        <f>IF(טבלה135[[#This Row],[CycleNumber]]&lt;3,"",IF(טבלה135[[#This Row],[CycleNumber]]=3,MAX(D1006:D1008),IF(I1007=3,MAX(D1005:D1007),F1007)))</f>
        <v>29</v>
      </c>
      <c r="G1008">
        <f>IF(OR(טבלה135[[#This Row],[CycleNumber]]&gt;B1009,B1009=""),IF(טבלה135[[#This Row],[מספר סטייה]]=3,MIN(D1006:D1008),טבלה135[[#This Row],[מינ קבוע]]),טבלה135[[#This Row],[מינ קבוע]])</f>
        <v>27</v>
      </c>
      <c r="H1008">
        <f>IF(OR(טבלה135[[#This Row],[CycleNumber]]&gt;B1009,B1009=""),IF(טבלה135[[#This Row],[מספר סטייה]]=3,MAX(D1006:D1008),טבלה135[[#This Row],[מקס קבוע]]),טבלה135[[#This Row],[מקס קבוע]])</f>
        <v>29</v>
      </c>
      <c r="I100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קבוע]]&lt;&gt;E1007,1,I1007+1),0))</f>
        <v>0</v>
      </c>
      <c r="J1008">
        <f>IF(AND(טבלה135[[#This Row],[CycleNumber]]&lt;B1009,טבלה135[[#This Row],[מקס קבוע]]&lt;&gt;""),IF(OR(טבלה135[[#This Row],[מספר סטייה]]&lt;I1009,AND(טבלה135[[#This Row],[מספר סטייה]]=3,I1009=1)),0,1),"")</f>
        <v>1</v>
      </c>
      <c r="K1008">
        <f>IF(טבלה135[[#This Row],[מקס קבוע]]&lt;&gt;"",טבלה135[[#This Row],[מקסימום]]-טבלה135[[#This Row],[מינימום]],"")</f>
        <v>2</v>
      </c>
      <c r="L1008">
        <f>IF(IFERROR(LOOKUP(טבלה135[[#This Row],[ClientID]],פיבוט!$A$4:$A$121),FALSE)=טבלה135[[#This Row],[ClientID]],1,0)</f>
        <v>1</v>
      </c>
      <c r="M1008" t="str">
        <f>IF(OR(טבלה135[[#This Row],[ClientID]]=A1009),"",1)</f>
        <v/>
      </c>
      <c r="N1008" s="3" t="str">
        <f>IF(טבלה135[[#This Row],[טווח]]&lt;&gt;K1007,טבלה135[[#This Row],[טווח]],"")</f>
        <v/>
      </c>
      <c r="O1008" s="3" t="str">
        <f>IF(טבלה135[[#This Row],[מניית טווחים]]&lt;&gt;"",IF(OR(30&gt;טבלה135[[#This Row],[מקסימום]],30&lt;טבלה135[[#This Row],[מינימום]]),0,1),"")</f>
        <v/>
      </c>
    </row>
    <row r="1009" spans="1:15" x14ac:dyDescent="0.25">
      <c r="A1009" t="s">
        <v>104</v>
      </c>
      <c r="B1009">
        <v>13</v>
      </c>
      <c r="C1009">
        <v>28</v>
      </c>
      <c r="D1009">
        <f>טבלה135[[#This Row],[LengthofCycle]]+1</f>
        <v>29</v>
      </c>
      <c r="E1009">
        <f>IF(טבלה135[[#This Row],[CycleNumber]]&lt;3,"",IF(טבלה135[[#This Row],[CycleNumber]]=3,MIN(D1007:D1009),IF(I1008=3,MIN(D1006:D1008),E1008)))</f>
        <v>27</v>
      </c>
      <c r="F1009">
        <f>IF(טבלה135[[#This Row],[CycleNumber]]&lt;3,"",IF(טבלה135[[#This Row],[CycleNumber]]=3,MAX(D1007:D1009),IF(I1008=3,MAX(D1006:D1008),F1008)))</f>
        <v>29</v>
      </c>
      <c r="G1009">
        <f>IF(OR(טבלה135[[#This Row],[CycleNumber]]&gt;B1010,B1010=""),IF(טבלה135[[#This Row],[מספר סטייה]]=3,MIN(D1007:D1009),טבלה135[[#This Row],[מינ קבוע]]),טבלה135[[#This Row],[מינ קבוע]])</f>
        <v>27</v>
      </c>
      <c r="H1009">
        <f>IF(OR(טבלה135[[#This Row],[CycleNumber]]&gt;B1010,B1010=""),IF(טבלה135[[#This Row],[מספר סטייה]]=3,MAX(D1007:D1009),טבלה135[[#This Row],[מקס קבוע]]),טבלה135[[#This Row],[מקס קבוע]])</f>
        <v>29</v>
      </c>
      <c r="I100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קבוע]]&lt;&gt;E1008,1,I1008+1),0))</f>
        <v>0</v>
      </c>
      <c r="J1009" t="str">
        <f>IF(AND(טבלה135[[#This Row],[CycleNumber]]&lt;B1010,טבלה135[[#This Row],[מקס קבוע]]&lt;&gt;""),IF(OR(טבלה135[[#This Row],[מספר סטייה]]&lt;I1010,AND(טבלה135[[#This Row],[מספר סטייה]]=3,I1010=1)),0,1),"")</f>
        <v/>
      </c>
      <c r="K1009">
        <f>IF(טבלה135[[#This Row],[מקס קבוע]]&lt;&gt;"",טבלה135[[#This Row],[מקסימום]]-טבלה135[[#This Row],[מינימום]],"")</f>
        <v>2</v>
      </c>
      <c r="L1009">
        <f>IF(IFERROR(LOOKUP(טבלה135[[#This Row],[ClientID]],פיבוט!$A$4:$A$121),FALSE)=טבלה135[[#This Row],[ClientID]],1,0)</f>
        <v>1</v>
      </c>
      <c r="M1009">
        <f>IF(OR(טבלה135[[#This Row],[ClientID]]=A1010),"",1)</f>
        <v>1</v>
      </c>
      <c r="N1009" s="3" t="str">
        <f>IF(טבלה135[[#This Row],[טווח]]&lt;&gt;K1008,טבלה135[[#This Row],[טווח]],"")</f>
        <v/>
      </c>
      <c r="O1009" s="3" t="str">
        <f>IF(טבלה135[[#This Row],[מניית טווחים]]&lt;&gt;"",IF(OR(30&gt;טבלה135[[#This Row],[מקסימום]],30&lt;טבלה135[[#This Row],[מינימום]]),0,1),"")</f>
        <v/>
      </c>
    </row>
    <row r="1010" spans="1:15" x14ac:dyDescent="0.25">
      <c r="A1010" t="s">
        <v>105</v>
      </c>
      <c r="B1010">
        <v>1</v>
      </c>
      <c r="C1010">
        <v>38</v>
      </c>
      <c r="D1010">
        <f>טבלה135[[#This Row],[LengthofCycle]]+1</f>
        <v>39</v>
      </c>
      <c r="E1010" t="str">
        <f>IF(טבלה135[[#This Row],[CycleNumber]]&lt;3,"",IF(טבלה135[[#This Row],[CycleNumber]]=3,MIN(D1008:D1010),IF(I1009=3,MIN(D1007:D1009),E1009)))</f>
        <v/>
      </c>
      <c r="F1010" t="str">
        <f>IF(טבלה135[[#This Row],[CycleNumber]]&lt;3,"",IF(טבלה135[[#This Row],[CycleNumber]]=3,MAX(D1008:D1010),IF(I1009=3,MAX(D1007:D1009),F1009)))</f>
        <v/>
      </c>
      <c r="G1010" t="str">
        <f>IF(OR(טבלה135[[#This Row],[CycleNumber]]&gt;B1011,B1011=""),IF(טבלה135[[#This Row],[מספר סטייה]]=3,MIN(D1008:D1010),טבלה135[[#This Row],[מינ קבוע]]),טבלה135[[#This Row],[מינ קבוע]])</f>
        <v/>
      </c>
      <c r="H1010" t="str">
        <f>IF(OR(טבלה135[[#This Row],[CycleNumber]]&gt;B1011,B1011=""),IF(טבלה135[[#This Row],[מספר סטייה]]=3,MAX(D1008:D1010),טבלה135[[#This Row],[מקס קבוע]]),טבלה135[[#This Row],[מקס קבוע]])</f>
        <v/>
      </c>
      <c r="I101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קבוע]]&lt;&gt;E1009,1,I1009+1),0))</f>
        <v/>
      </c>
      <c r="J1010" t="str">
        <f>IF(AND(טבלה135[[#This Row],[CycleNumber]]&lt;B1011,טבלה135[[#This Row],[מקס קבוע]]&lt;&gt;""),IF(OR(טבלה135[[#This Row],[מספר סטייה]]&lt;I1011,AND(טבלה135[[#This Row],[מספר סטייה]]=3,I1011=1)),0,1),"")</f>
        <v/>
      </c>
      <c r="K1010" t="str">
        <f>IF(טבלה135[[#This Row],[מקס קבוע]]&lt;&gt;"",טבלה135[[#This Row],[מקסימום]]-טבלה135[[#This Row],[מינימום]],"")</f>
        <v/>
      </c>
      <c r="L1010">
        <f>IF(IFERROR(LOOKUP(טבלה135[[#This Row],[ClientID]],פיבוט!$A$4:$A$121),FALSE)=טבלה135[[#This Row],[ClientID]],1,0)</f>
        <v>1</v>
      </c>
      <c r="M1010" t="str">
        <f>IF(OR(טבלה135[[#This Row],[ClientID]]=A1011),"",1)</f>
        <v/>
      </c>
      <c r="N1010" s="3" t="str">
        <f>IF(טבלה135[[#This Row],[טווח]]&lt;&gt;K1009,טבלה135[[#This Row],[טווח]],"")</f>
        <v/>
      </c>
      <c r="O1010" s="3" t="str">
        <f>IF(טבלה135[[#This Row],[מניית טווחים]]&lt;&gt;"",IF(OR(30&gt;טבלה135[[#This Row],[מקסימום]],30&lt;טבלה135[[#This Row],[מינימום]]),0,1),"")</f>
        <v/>
      </c>
    </row>
    <row r="1011" spans="1:15" x14ac:dyDescent="0.25">
      <c r="A1011" t="s">
        <v>105</v>
      </c>
      <c r="B1011">
        <v>2</v>
      </c>
      <c r="C1011">
        <v>32</v>
      </c>
      <c r="D1011">
        <f>טבלה135[[#This Row],[LengthofCycle]]+1</f>
        <v>33</v>
      </c>
      <c r="E1011" t="str">
        <f>IF(טבלה135[[#This Row],[CycleNumber]]&lt;3,"",IF(טבלה135[[#This Row],[CycleNumber]]=3,MIN(D1009:D1011),IF(I1010=3,MIN(D1008:D1010),E1010)))</f>
        <v/>
      </c>
      <c r="F1011" t="str">
        <f>IF(טבלה135[[#This Row],[CycleNumber]]&lt;3,"",IF(טבלה135[[#This Row],[CycleNumber]]=3,MAX(D1009:D1011),IF(I1010=3,MAX(D1008:D1010),F1010)))</f>
        <v/>
      </c>
      <c r="G1011" t="str">
        <f>IF(OR(טבלה135[[#This Row],[CycleNumber]]&gt;B1012,B1012=""),IF(טבלה135[[#This Row],[מספר סטייה]]=3,MIN(D1009:D1011),טבלה135[[#This Row],[מינ קבוע]]),טבלה135[[#This Row],[מינ קבוע]])</f>
        <v/>
      </c>
      <c r="H1011" t="str">
        <f>IF(OR(טבלה135[[#This Row],[CycleNumber]]&gt;B1012,B1012=""),IF(טבלה135[[#This Row],[מספר סטייה]]=3,MAX(D1009:D1011),טבלה135[[#This Row],[מקס קבוע]]),טבלה135[[#This Row],[מקס קבוע]])</f>
        <v/>
      </c>
      <c r="I101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קבוע]]&lt;&gt;E1010,1,I1010+1),0))</f>
        <v/>
      </c>
      <c r="J1011" t="str">
        <f>IF(AND(טבלה135[[#This Row],[CycleNumber]]&lt;B1012,טבלה135[[#This Row],[מקס קבוע]]&lt;&gt;""),IF(OR(טבלה135[[#This Row],[מספר סטייה]]&lt;I1012,AND(טבלה135[[#This Row],[מספר סטייה]]=3,I1012=1)),0,1),"")</f>
        <v/>
      </c>
      <c r="K1011" t="str">
        <f>IF(טבלה135[[#This Row],[מקס קבוע]]&lt;&gt;"",טבלה135[[#This Row],[מקסימום]]-טבלה135[[#This Row],[מינימום]],"")</f>
        <v/>
      </c>
      <c r="L1011">
        <f>IF(IFERROR(LOOKUP(טבלה135[[#This Row],[ClientID]],פיבוט!$A$4:$A$121),FALSE)=טבלה135[[#This Row],[ClientID]],1,0)</f>
        <v>1</v>
      </c>
      <c r="M1011" t="str">
        <f>IF(OR(טבלה135[[#This Row],[ClientID]]=A1012),"",1)</f>
        <v/>
      </c>
      <c r="N1011" s="3" t="str">
        <f>IF(טבלה135[[#This Row],[טווח]]&lt;&gt;K1010,טבלה135[[#This Row],[טווח]],"")</f>
        <v/>
      </c>
      <c r="O1011" s="3" t="str">
        <f>IF(טבלה135[[#This Row],[מניית טווחים]]&lt;&gt;"",IF(OR(30&gt;טבלה135[[#This Row],[מקסימום]],30&lt;טבלה135[[#This Row],[מינימום]]),0,1),"")</f>
        <v/>
      </c>
    </row>
    <row r="1012" spans="1:15" x14ac:dyDescent="0.25">
      <c r="A1012" t="s">
        <v>105</v>
      </c>
      <c r="B1012">
        <v>3</v>
      </c>
      <c r="C1012">
        <v>38</v>
      </c>
      <c r="D1012">
        <f>טבלה135[[#This Row],[LengthofCycle]]+1</f>
        <v>39</v>
      </c>
      <c r="E1012">
        <f>IF(טבלה135[[#This Row],[CycleNumber]]&lt;3,"",IF(טבלה135[[#This Row],[CycleNumber]]=3,MIN(D1010:D1012),IF(I1011=3,MIN(D1009:D1011),E1011)))</f>
        <v>33</v>
      </c>
      <c r="F1012">
        <f>IF(טבלה135[[#This Row],[CycleNumber]]&lt;3,"",IF(טבלה135[[#This Row],[CycleNumber]]=3,MAX(D1010:D1012),IF(I1011=3,MAX(D1009:D1011),F1011)))</f>
        <v>39</v>
      </c>
      <c r="G1012">
        <f>IF(OR(טבלה135[[#This Row],[CycleNumber]]&gt;B1013,B1013=""),IF(טבלה135[[#This Row],[מספר סטייה]]=3,MIN(D1010:D1012),טבלה135[[#This Row],[מינ קבוע]]),טבלה135[[#This Row],[מינ קבוע]])</f>
        <v>33</v>
      </c>
      <c r="H1012">
        <f>IF(OR(טבלה135[[#This Row],[CycleNumber]]&gt;B1013,B1013=""),IF(טבלה135[[#This Row],[מספר סטייה]]=3,MAX(D1010:D1012),טבלה135[[#This Row],[מקס קבוע]]),טבלה135[[#This Row],[מקס קבוע]])</f>
        <v>39</v>
      </c>
      <c r="I101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קבוע]]&lt;&gt;E1011,1,I1011+1),0))</f>
        <v>0</v>
      </c>
      <c r="J1012">
        <f>IF(AND(טבלה135[[#This Row],[CycleNumber]]&lt;B1013,טבלה135[[#This Row],[מקס קבוע]]&lt;&gt;""),IF(OR(טבלה135[[#This Row],[מספר סטייה]]&lt;I1013,AND(טבלה135[[#This Row],[מספר סטייה]]=3,I1013=1)),0,1),"")</f>
        <v>1</v>
      </c>
      <c r="K1012">
        <f>IF(טבלה135[[#This Row],[מקס קבוע]]&lt;&gt;"",טבלה135[[#This Row],[מקסימום]]-טבלה135[[#This Row],[מינימום]],"")</f>
        <v>6</v>
      </c>
      <c r="L1012">
        <f>IF(IFERROR(LOOKUP(טבלה135[[#This Row],[ClientID]],פיבוט!$A$4:$A$121),FALSE)=טבלה135[[#This Row],[ClientID]],1,0)</f>
        <v>1</v>
      </c>
      <c r="M1012" t="str">
        <f>IF(OR(טבלה135[[#This Row],[ClientID]]=A1013),"",1)</f>
        <v/>
      </c>
      <c r="N1012" s="3">
        <f>IF(טבלה135[[#This Row],[טווח]]&lt;&gt;K1011,טבלה135[[#This Row],[טווח]],"")</f>
        <v>6</v>
      </c>
      <c r="O1012" s="3">
        <f>IF(טבלה135[[#This Row],[מניית טווחים]]&lt;&gt;"",IF(OR(30&gt;טבלה135[[#This Row],[מקסימום]],30&lt;טבלה135[[#This Row],[מינימום]]),0,1),"")</f>
        <v>0</v>
      </c>
    </row>
    <row r="1013" spans="1:15" x14ac:dyDescent="0.25">
      <c r="A1013" t="s">
        <v>105</v>
      </c>
      <c r="B1013">
        <v>4</v>
      </c>
      <c r="C1013">
        <v>38</v>
      </c>
      <c r="D1013">
        <f>טבלה135[[#This Row],[LengthofCycle]]+1</f>
        <v>39</v>
      </c>
      <c r="E1013">
        <f>IF(טבלה135[[#This Row],[CycleNumber]]&lt;3,"",IF(טבלה135[[#This Row],[CycleNumber]]=3,MIN(D1011:D1013),IF(I1012=3,MIN(D1010:D1012),E1012)))</f>
        <v>33</v>
      </c>
      <c r="F1013">
        <f>IF(טבלה135[[#This Row],[CycleNumber]]&lt;3,"",IF(טבלה135[[#This Row],[CycleNumber]]=3,MAX(D1011:D1013),IF(I1012=3,MAX(D1010:D1012),F1012)))</f>
        <v>39</v>
      </c>
      <c r="G1013">
        <f>IF(OR(טבלה135[[#This Row],[CycleNumber]]&gt;B1014,B1014=""),IF(טבלה135[[#This Row],[מספר סטייה]]=3,MIN(D1011:D1013),טבלה135[[#This Row],[מינ קבוע]]),טבלה135[[#This Row],[מינ קבוע]])</f>
        <v>33</v>
      </c>
      <c r="H1013">
        <f>IF(OR(טבלה135[[#This Row],[CycleNumber]]&gt;B1014,B1014=""),IF(טבלה135[[#This Row],[מספר סטייה]]=3,MAX(D1011:D1013),טבלה135[[#This Row],[מקס קבוע]]),טבלה135[[#This Row],[מקס קבוע]])</f>
        <v>39</v>
      </c>
      <c r="I101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קבוע]]&lt;&gt;E1012,1,I1012+1),0))</f>
        <v>0</v>
      </c>
      <c r="J1013">
        <f>IF(AND(טבלה135[[#This Row],[CycleNumber]]&lt;B1014,טבלה135[[#This Row],[מקס קבוע]]&lt;&gt;""),IF(OR(טבלה135[[#This Row],[מספר סטייה]]&lt;I1014,AND(טבלה135[[#This Row],[מספר סטייה]]=3,I1014=1)),0,1),"")</f>
        <v>0</v>
      </c>
      <c r="K1013">
        <f>IF(טבלה135[[#This Row],[מקס קבוע]]&lt;&gt;"",טבלה135[[#This Row],[מקסימום]]-טבלה135[[#This Row],[מינימום]],"")</f>
        <v>6</v>
      </c>
      <c r="L1013">
        <f>IF(IFERROR(LOOKUP(טבלה135[[#This Row],[ClientID]],פיבוט!$A$4:$A$121),FALSE)=טבלה135[[#This Row],[ClientID]],1,0)</f>
        <v>1</v>
      </c>
      <c r="M1013" t="str">
        <f>IF(OR(טבלה135[[#This Row],[ClientID]]=A1014),"",1)</f>
        <v/>
      </c>
      <c r="N1013" s="3" t="str">
        <f>IF(טבלה135[[#This Row],[טווח]]&lt;&gt;K1012,טבלה135[[#This Row],[טווח]],"")</f>
        <v/>
      </c>
      <c r="O1013" s="3" t="str">
        <f>IF(טבלה135[[#This Row],[מניית טווחים]]&lt;&gt;"",IF(OR(30&gt;טבלה135[[#This Row],[מקסימום]],30&lt;טבלה135[[#This Row],[מינימום]]),0,1),"")</f>
        <v/>
      </c>
    </row>
    <row r="1014" spans="1:15" x14ac:dyDescent="0.25">
      <c r="A1014" t="s">
        <v>105</v>
      </c>
      <c r="B1014">
        <v>5</v>
      </c>
      <c r="C1014">
        <v>39</v>
      </c>
      <c r="D1014">
        <f>טבלה135[[#This Row],[LengthofCycle]]+1</f>
        <v>40</v>
      </c>
      <c r="E1014">
        <f>IF(טבלה135[[#This Row],[CycleNumber]]&lt;3,"",IF(טבלה135[[#This Row],[CycleNumber]]=3,MIN(D1012:D1014),IF(I1013=3,MIN(D1011:D1013),E1013)))</f>
        <v>33</v>
      </c>
      <c r="F1014">
        <f>IF(טבלה135[[#This Row],[CycleNumber]]&lt;3,"",IF(טבלה135[[#This Row],[CycleNumber]]=3,MAX(D1012:D1014),IF(I1013=3,MAX(D1011:D1013),F1013)))</f>
        <v>39</v>
      </c>
      <c r="G1014">
        <f>IF(OR(טבלה135[[#This Row],[CycleNumber]]&gt;B1015,B1015=""),IF(טבלה135[[#This Row],[מספר סטייה]]=3,MIN(D1012:D1014),טבלה135[[#This Row],[מינ קבוע]]),טבלה135[[#This Row],[מינ קבוע]])</f>
        <v>33</v>
      </c>
      <c r="H1014">
        <f>IF(OR(טבלה135[[#This Row],[CycleNumber]]&gt;B1015,B1015=""),IF(טבלה135[[#This Row],[מספר סטייה]]=3,MAX(D1012:D1014),טבלה135[[#This Row],[מקס קבוע]]),טבלה135[[#This Row],[מקס קבוע]])</f>
        <v>39</v>
      </c>
      <c r="I101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קבוע]]&lt;&gt;E1013,1,I1013+1),0))</f>
        <v>1</v>
      </c>
      <c r="J1014">
        <f>IF(AND(טבלה135[[#This Row],[CycleNumber]]&lt;B1015,טבלה135[[#This Row],[מקס קבוע]]&lt;&gt;""),IF(OR(טבלה135[[#This Row],[מספר סטייה]]&lt;I1015,AND(טבלה135[[#This Row],[מספר סטייה]]=3,I1015=1)),0,1),"")</f>
        <v>1</v>
      </c>
      <c r="K1014">
        <f>IF(טבלה135[[#This Row],[מקס קבוע]]&lt;&gt;"",טבלה135[[#This Row],[מקסימום]]-טבלה135[[#This Row],[מינימום]],"")</f>
        <v>6</v>
      </c>
      <c r="L1014">
        <f>IF(IFERROR(LOOKUP(טבלה135[[#This Row],[ClientID]],פיבוט!$A$4:$A$121),FALSE)=טבלה135[[#This Row],[ClientID]],1,0)</f>
        <v>1</v>
      </c>
      <c r="M1014" t="str">
        <f>IF(OR(טבלה135[[#This Row],[ClientID]]=A1015),"",1)</f>
        <v/>
      </c>
      <c r="N1014" s="3" t="str">
        <f>IF(טבלה135[[#This Row],[טווח]]&lt;&gt;K1013,טבלה135[[#This Row],[טווח]],"")</f>
        <v/>
      </c>
      <c r="O1014" s="3" t="str">
        <f>IF(טבלה135[[#This Row],[מניית טווחים]]&lt;&gt;"",IF(OR(30&gt;טבלה135[[#This Row],[מקסימום]],30&lt;טבלה135[[#This Row],[מינימום]]),0,1),"")</f>
        <v/>
      </c>
    </row>
    <row r="1015" spans="1:15" x14ac:dyDescent="0.25">
      <c r="A1015" t="s">
        <v>105</v>
      </c>
      <c r="B1015">
        <v>6</v>
      </c>
      <c r="C1015">
        <v>38</v>
      </c>
      <c r="D1015">
        <f>טבלה135[[#This Row],[LengthofCycle]]+1</f>
        <v>39</v>
      </c>
      <c r="E1015">
        <f>IF(טבלה135[[#This Row],[CycleNumber]]&lt;3,"",IF(טבלה135[[#This Row],[CycleNumber]]=3,MIN(D1013:D1015),IF(I1014=3,MIN(D1012:D1014),E1014)))</f>
        <v>33</v>
      </c>
      <c r="F1015">
        <f>IF(טבלה135[[#This Row],[CycleNumber]]&lt;3,"",IF(טבלה135[[#This Row],[CycleNumber]]=3,MAX(D1013:D1015),IF(I1014=3,MAX(D1012:D1014),F1014)))</f>
        <v>39</v>
      </c>
      <c r="G1015">
        <f>IF(OR(טבלה135[[#This Row],[CycleNumber]]&gt;B1016,B1016=""),IF(טבלה135[[#This Row],[מספר סטייה]]=3,MIN(D1013:D1015),טבלה135[[#This Row],[מינ קבוע]]),טבלה135[[#This Row],[מינ קבוע]])</f>
        <v>33</v>
      </c>
      <c r="H1015">
        <f>IF(OR(טבלה135[[#This Row],[CycleNumber]]&gt;B1016,B1016=""),IF(טבלה135[[#This Row],[מספר סטייה]]=3,MAX(D1013:D1015),טבלה135[[#This Row],[מקס קבוע]]),טבלה135[[#This Row],[מקס קבוע]])</f>
        <v>39</v>
      </c>
      <c r="I101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קבוע]]&lt;&gt;E1014,1,I1014+1),0))</f>
        <v>0</v>
      </c>
      <c r="J1015">
        <f>IF(AND(טבלה135[[#This Row],[CycleNumber]]&lt;B1016,טבלה135[[#This Row],[מקס קבוע]]&lt;&gt;""),IF(OR(טבלה135[[#This Row],[מספר סטייה]]&lt;I1016,AND(טבלה135[[#This Row],[מספר סטייה]]=3,I1016=1)),0,1),"")</f>
        <v>0</v>
      </c>
      <c r="K1015">
        <f>IF(טבלה135[[#This Row],[מקס קבוע]]&lt;&gt;"",טבלה135[[#This Row],[מקסימום]]-טבלה135[[#This Row],[מינימום]],"")</f>
        <v>6</v>
      </c>
      <c r="L1015">
        <f>IF(IFERROR(LOOKUP(טבלה135[[#This Row],[ClientID]],פיבוט!$A$4:$A$121),FALSE)=טבלה135[[#This Row],[ClientID]],1,0)</f>
        <v>1</v>
      </c>
      <c r="M1015" t="str">
        <f>IF(OR(טבלה135[[#This Row],[ClientID]]=A1016),"",1)</f>
        <v/>
      </c>
      <c r="N1015" s="3" t="str">
        <f>IF(טבלה135[[#This Row],[טווח]]&lt;&gt;K1014,טבלה135[[#This Row],[טווח]],"")</f>
        <v/>
      </c>
      <c r="O1015" s="3" t="str">
        <f>IF(טבלה135[[#This Row],[מניית טווחים]]&lt;&gt;"",IF(OR(30&gt;טבלה135[[#This Row],[מקסימום]],30&lt;טבלה135[[#This Row],[מינימום]]),0,1),"")</f>
        <v/>
      </c>
    </row>
    <row r="1016" spans="1:15" x14ac:dyDescent="0.25">
      <c r="A1016" t="s">
        <v>105</v>
      </c>
      <c r="B1016">
        <v>7</v>
      </c>
      <c r="C1016">
        <v>31</v>
      </c>
      <c r="D1016">
        <f>טבלה135[[#This Row],[LengthofCycle]]+1</f>
        <v>32</v>
      </c>
      <c r="E1016">
        <f>IF(טבלה135[[#This Row],[CycleNumber]]&lt;3,"",IF(טבלה135[[#This Row],[CycleNumber]]=3,MIN(D1014:D1016),IF(I1015=3,MIN(D1013:D1015),E1015)))</f>
        <v>33</v>
      </c>
      <c r="F1016">
        <f>IF(טבלה135[[#This Row],[CycleNumber]]&lt;3,"",IF(טבלה135[[#This Row],[CycleNumber]]=3,MAX(D1014:D1016),IF(I1015=3,MAX(D1013:D1015),F1015)))</f>
        <v>39</v>
      </c>
      <c r="G1016">
        <f>IF(OR(טבלה135[[#This Row],[CycleNumber]]&gt;B1017,B1017=""),IF(טבלה135[[#This Row],[מספר סטייה]]=3,MIN(D1014:D1016),טבלה135[[#This Row],[מינ קבוע]]),טבלה135[[#This Row],[מינ קבוע]])</f>
        <v>33</v>
      </c>
      <c r="H1016">
        <f>IF(OR(טבלה135[[#This Row],[CycleNumber]]&gt;B1017,B1017=""),IF(טבלה135[[#This Row],[מספר סטייה]]=3,MAX(D1014:D1016),טבלה135[[#This Row],[מקס קבוע]]),טבלה135[[#This Row],[מקס קבוע]])</f>
        <v>39</v>
      </c>
      <c r="I101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קבוע]]&lt;&gt;E1015,1,I1015+1),0))</f>
        <v>1</v>
      </c>
      <c r="J1016">
        <f>IF(AND(טבלה135[[#This Row],[CycleNumber]]&lt;B1017,טבלה135[[#This Row],[מקס קבוע]]&lt;&gt;""),IF(OR(טבלה135[[#This Row],[מספר סטייה]]&lt;I1017,AND(טבלה135[[#This Row],[מספר סטייה]]=3,I1017=1)),0,1),"")</f>
        <v>1</v>
      </c>
      <c r="K1016">
        <f>IF(טבלה135[[#This Row],[מקס קבוע]]&lt;&gt;"",טבלה135[[#This Row],[מקסימום]]-טבלה135[[#This Row],[מינימום]],"")</f>
        <v>6</v>
      </c>
      <c r="L1016">
        <f>IF(IFERROR(LOOKUP(טבלה135[[#This Row],[ClientID]],פיבוט!$A$4:$A$121),FALSE)=טבלה135[[#This Row],[ClientID]],1,0)</f>
        <v>1</v>
      </c>
      <c r="M1016" t="str">
        <f>IF(OR(טבלה135[[#This Row],[ClientID]]=A1017),"",1)</f>
        <v/>
      </c>
      <c r="N1016" s="3" t="str">
        <f>IF(טבלה135[[#This Row],[טווח]]&lt;&gt;K1015,טבלה135[[#This Row],[טווח]],"")</f>
        <v/>
      </c>
      <c r="O1016" s="3" t="str">
        <f>IF(טבלה135[[#This Row],[מניית טווחים]]&lt;&gt;"",IF(OR(30&gt;טבלה135[[#This Row],[מקסימום]],30&lt;טבלה135[[#This Row],[מינימום]]),0,1),"")</f>
        <v/>
      </c>
    </row>
    <row r="1017" spans="1:15" x14ac:dyDescent="0.25">
      <c r="A1017" t="s">
        <v>105</v>
      </c>
      <c r="B1017">
        <v>8</v>
      </c>
      <c r="C1017">
        <v>35</v>
      </c>
      <c r="D1017">
        <f>טבלה135[[#This Row],[LengthofCycle]]+1</f>
        <v>36</v>
      </c>
      <c r="E1017">
        <f>IF(טבלה135[[#This Row],[CycleNumber]]&lt;3,"",IF(טבלה135[[#This Row],[CycleNumber]]=3,MIN(D1015:D1017),IF(I1016=3,MIN(D1014:D1016),E1016)))</f>
        <v>33</v>
      </c>
      <c r="F1017">
        <f>IF(טבלה135[[#This Row],[CycleNumber]]&lt;3,"",IF(טבלה135[[#This Row],[CycleNumber]]=3,MAX(D1015:D1017),IF(I1016=3,MAX(D1014:D1016),F1016)))</f>
        <v>39</v>
      </c>
      <c r="G1017">
        <f>IF(OR(טבלה135[[#This Row],[CycleNumber]]&gt;B1018,B1018=""),IF(טבלה135[[#This Row],[מספר סטייה]]=3,MIN(D1015:D1017),טבלה135[[#This Row],[מינ קבוע]]),טבלה135[[#This Row],[מינ קבוע]])</f>
        <v>33</v>
      </c>
      <c r="H1017">
        <f>IF(OR(טבלה135[[#This Row],[CycleNumber]]&gt;B1018,B1018=""),IF(טבלה135[[#This Row],[מספר סטייה]]=3,MAX(D1015:D1017),טבלה135[[#This Row],[מקס קבוע]]),טבלה135[[#This Row],[מקס קבוע]])</f>
        <v>39</v>
      </c>
      <c r="I101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קבוע]]&lt;&gt;E1016,1,I1016+1),0))</f>
        <v>0</v>
      </c>
      <c r="J1017">
        <f>IF(AND(טבלה135[[#This Row],[CycleNumber]]&lt;B1018,טבלה135[[#This Row],[מקס קבוע]]&lt;&gt;""),IF(OR(טבלה135[[#This Row],[מספר סטייה]]&lt;I1018,AND(טבלה135[[#This Row],[מספר סטייה]]=3,I1018=1)),0,1),"")</f>
        <v>1</v>
      </c>
      <c r="K1017">
        <f>IF(טבלה135[[#This Row],[מקס קבוע]]&lt;&gt;"",טבלה135[[#This Row],[מקסימום]]-טבלה135[[#This Row],[מינימום]],"")</f>
        <v>6</v>
      </c>
      <c r="L1017">
        <f>IF(IFERROR(LOOKUP(טבלה135[[#This Row],[ClientID]],פיבוט!$A$4:$A$121),FALSE)=טבלה135[[#This Row],[ClientID]],1,0)</f>
        <v>1</v>
      </c>
      <c r="M1017" t="str">
        <f>IF(OR(טבלה135[[#This Row],[ClientID]]=A1018),"",1)</f>
        <v/>
      </c>
      <c r="N1017" s="3" t="str">
        <f>IF(טבלה135[[#This Row],[טווח]]&lt;&gt;K1016,טבלה135[[#This Row],[טווח]],"")</f>
        <v/>
      </c>
      <c r="O1017" s="3" t="str">
        <f>IF(טבלה135[[#This Row],[מניית טווחים]]&lt;&gt;"",IF(OR(30&gt;טבלה135[[#This Row],[מקסימום]],30&lt;טבלה135[[#This Row],[מינימום]]),0,1),"")</f>
        <v/>
      </c>
    </row>
    <row r="1018" spans="1:15" x14ac:dyDescent="0.25">
      <c r="A1018" t="s">
        <v>105</v>
      </c>
      <c r="B1018">
        <v>9</v>
      </c>
      <c r="C1018">
        <v>35</v>
      </c>
      <c r="D1018">
        <f>טבלה135[[#This Row],[LengthofCycle]]+1</f>
        <v>36</v>
      </c>
      <c r="E1018">
        <f>IF(טבלה135[[#This Row],[CycleNumber]]&lt;3,"",IF(טבלה135[[#This Row],[CycleNumber]]=3,MIN(D1016:D1018),IF(I1017=3,MIN(D1015:D1017),E1017)))</f>
        <v>33</v>
      </c>
      <c r="F1018">
        <f>IF(טבלה135[[#This Row],[CycleNumber]]&lt;3,"",IF(טבלה135[[#This Row],[CycleNumber]]=3,MAX(D1016:D1018),IF(I1017=3,MAX(D1015:D1017),F1017)))</f>
        <v>39</v>
      </c>
      <c r="G1018">
        <f>IF(OR(טבלה135[[#This Row],[CycleNumber]]&gt;B1019,B1019=""),IF(טבלה135[[#This Row],[מספר סטייה]]=3,MIN(D1016:D1018),טבלה135[[#This Row],[מינ קבוע]]),טבלה135[[#This Row],[מינ קבוע]])</f>
        <v>33</v>
      </c>
      <c r="H1018">
        <f>IF(OR(טבלה135[[#This Row],[CycleNumber]]&gt;B1019,B1019=""),IF(טבלה135[[#This Row],[מספר סטייה]]=3,MAX(D1016:D1018),טבלה135[[#This Row],[מקס קבוע]]),טבלה135[[#This Row],[מקס קבוע]])</f>
        <v>39</v>
      </c>
      <c r="I101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קבוע]]&lt;&gt;E1017,1,I1017+1),0))</f>
        <v>0</v>
      </c>
      <c r="J1018">
        <f>IF(AND(טבלה135[[#This Row],[CycleNumber]]&lt;B1019,טבלה135[[#This Row],[מקס קבוע]]&lt;&gt;""),IF(OR(טבלה135[[#This Row],[מספר סטייה]]&lt;I1019,AND(טבלה135[[#This Row],[מספר סטייה]]=3,I1019=1)),0,1),"")</f>
        <v>1</v>
      </c>
      <c r="K1018">
        <f>IF(טבלה135[[#This Row],[מקס קבוע]]&lt;&gt;"",טבלה135[[#This Row],[מקסימום]]-טבלה135[[#This Row],[מינימום]],"")</f>
        <v>6</v>
      </c>
      <c r="L1018">
        <f>IF(IFERROR(LOOKUP(טבלה135[[#This Row],[ClientID]],פיבוט!$A$4:$A$121),FALSE)=טבלה135[[#This Row],[ClientID]],1,0)</f>
        <v>1</v>
      </c>
      <c r="M1018" t="str">
        <f>IF(OR(טבלה135[[#This Row],[ClientID]]=A1019),"",1)</f>
        <v/>
      </c>
      <c r="N1018" s="3" t="str">
        <f>IF(טבלה135[[#This Row],[טווח]]&lt;&gt;K1017,טבלה135[[#This Row],[טווח]],"")</f>
        <v/>
      </c>
      <c r="O1018" s="3" t="str">
        <f>IF(טבלה135[[#This Row],[מניית טווחים]]&lt;&gt;"",IF(OR(30&gt;טבלה135[[#This Row],[מקסימום]],30&lt;טבלה135[[#This Row],[מינימום]]),0,1),"")</f>
        <v/>
      </c>
    </row>
    <row r="1019" spans="1:15" x14ac:dyDescent="0.25">
      <c r="A1019" t="s">
        <v>105</v>
      </c>
      <c r="B1019">
        <v>10</v>
      </c>
      <c r="C1019">
        <v>32</v>
      </c>
      <c r="D1019">
        <f>טבלה135[[#This Row],[LengthofCycle]]+1</f>
        <v>33</v>
      </c>
      <c r="E1019">
        <f>IF(טבלה135[[#This Row],[CycleNumber]]&lt;3,"",IF(טבלה135[[#This Row],[CycleNumber]]=3,MIN(D1017:D1019),IF(I1018=3,MIN(D1016:D1018),E1018)))</f>
        <v>33</v>
      </c>
      <c r="F1019">
        <f>IF(טבלה135[[#This Row],[CycleNumber]]&lt;3,"",IF(טבלה135[[#This Row],[CycleNumber]]=3,MAX(D1017:D1019),IF(I1018=3,MAX(D1016:D1018),F1018)))</f>
        <v>39</v>
      </c>
      <c r="G1019">
        <f>IF(OR(טבלה135[[#This Row],[CycleNumber]]&gt;B1020,B1020=""),IF(טבלה135[[#This Row],[מספר סטייה]]=3,MIN(D1017:D1019),טבלה135[[#This Row],[מינ קבוע]]),טבלה135[[#This Row],[מינ קבוע]])</f>
        <v>33</v>
      </c>
      <c r="H1019">
        <f>IF(OR(טבלה135[[#This Row],[CycleNumber]]&gt;B1020,B1020=""),IF(טבלה135[[#This Row],[מספר סטייה]]=3,MAX(D1017:D1019),טבלה135[[#This Row],[מקס קבוע]]),טבלה135[[#This Row],[מקס קבוע]])</f>
        <v>39</v>
      </c>
      <c r="I101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קבוע]]&lt;&gt;E1018,1,I1018+1),0))</f>
        <v>0</v>
      </c>
      <c r="J1019">
        <f>IF(AND(טבלה135[[#This Row],[CycleNumber]]&lt;B1020,טבלה135[[#This Row],[מקס קבוע]]&lt;&gt;""),IF(OR(טבלה135[[#This Row],[מספר סטייה]]&lt;I1020,AND(טבלה135[[#This Row],[מספר סטייה]]=3,I1020=1)),0,1),"")</f>
        <v>1</v>
      </c>
      <c r="K1019">
        <f>IF(טבלה135[[#This Row],[מקס קבוע]]&lt;&gt;"",טבלה135[[#This Row],[מקסימום]]-טבלה135[[#This Row],[מינימום]],"")</f>
        <v>6</v>
      </c>
      <c r="L1019">
        <f>IF(IFERROR(LOOKUP(טבלה135[[#This Row],[ClientID]],פיבוט!$A$4:$A$121),FALSE)=טבלה135[[#This Row],[ClientID]],1,0)</f>
        <v>1</v>
      </c>
      <c r="M1019" t="str">
        <f>IF(OR(טבלה135[[#This Row],[ClientID]]=A1020),"",1)</f>
        <v/>
      </c>
      <c r="N1019" s="3" t="str">
        <f>IF(טבלה135[[#This Row],[טווח]]&lt;&gt;K1018,טבלה135[[#This Row],[טווח]],"")</f>
        <v/>
      </c>
      <c r="O1019" s="3" t="str">
        <f>IF(טבלה135[[#This Row],[מניית טווחים]]&lt;&gt;"",IF(OR(30&gt;טבלה135[[#This Row],[מקסימום]],30&lt;טבלה135[[#This Row],[מינימום]]),0,1),"")</f>
        <v/>
      </c>
    </row>
    <row r="1020" spans="1:15" x14ac:dyDescent="0.25">
      <c r="A1020" t="s">
        <v>105</v>
      </c>
      <c r="B1020">
        <v>11</v>
      </c>
      <c r="C1020">
        <v>38</v>
      </c>
      <c r="D1020">
        <f>טבלה135[[#This Row],[LengthofCycle]]+1</f>
        <v>39</v>
      </c>
      <c r="E1020">
        <f>IF(טבלה135[[#This Row],[CycleNumber]]&lt;3,"",IF(טבלה135[[#This Row],[CycleNumber]]=3,MIN(D1018:D1020),IF(I1019=3,MIN(D1017:D1019),E1019)))</f>
        <v>33</v>
      </c>
      <c r="F1020">
        <f>IF(טבלה135[[#This Row],[CycleNumber]]&lt;3,"",IF(טבלה135[[#This Row],[CycleNumber]]=3,MAX(D1018:D1020),IF(I1019=3,MAX(D1017:D1019),F1019)))</f>
        <v>39</v>
      </c>
      <c r="G1020">
        <f>IF(OR(טבלה135[[#This Row],[CycleNumber]]&gt;B1021,B1021=""),IF(טבלה135[[#This Row],[מספר סטייה]]=3,MIN(D1018:D1020),טבלה135[[#This Row],[מינ קבוע]]),טבלה135[[#This Row],[מינ קבוע]])</f>
        <v>33</v>
      </c>
      <c r="H1020">
        <f>IF(OR(טבלה135[[#This Row],[CycleNumber]]&gt;B1021,B1021=""),IF(טבלה135[[#This Row],[מספר סטייה]]=3,MAX(D1018:D1020),טבלה135[[#This Row],[מקס קבוע]]),טבלה135[[#This Row],[מקס קבוע]])</f>
        <v>39</v>
      </c>
      <c r="I102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קבוע]]&lt;&gt;E1019,1,I1019+1),0))</f>
        <v>0</v>
      </c>
      <c r="J1020">
        <f>IF(AND(טבלה135[[#This Row],[CycleNumber]]&lt;B1021,טבלה135[[#This Row],[מקס קבוע]]&lt;&gt;""),IF(OR(טבלה135[[#This Row],[מספר סטייה]]&lt;I1021,AND(טבלה135[[#This Row],[מספר סטייה]]=3,I1021=1)),0,1),"")</f>
        <v>0</v>
      </c>
      <c r="K1020">
        <f>IF(טבלה135[[#This Row],[מקס קבוע]]&lt;&gt;"",טבלה135[[#This Row],[מקסימום]]-טבלה135[[#This Row],[מינימום]],"")</f>
        <v>6</v>
      </c>
      <c r="L1020">
        <f>IF(IFERROR(LOOKUP(טבלה135[[#This Row],[ClientID]],פיבוט!$A$4:$A$121),FALSE)=טבלה135[[#This Row],[ClientID]],1,0)</f>
        <v>1</v>
      </c>
      <c r="M1020" t="str">
        <f>IF(OR(טבלה135[[#This Row],[ClientID]]=A1021),"",1)</f>
        <v/>
      </c>
      <c r="N1020" s="3" t="str">
        <f>IF(טבלה135[[#This Row],[טווח]]&lt;&gt;K1019,טבלה135[[#This Row],[טווח]],"")</f>
        <v/>
      </c>
      <c r="O1020" s="3" t="str">
        <f>IF(טבלה135[[#This Row],[מניית טווחים]]&lt;&gt;"",IF(OR(30&gt;טבלה135[[#This Row],[מקסימום]],30&lt;טבלה135[[#This Row],[מינימום]]),0,1),"")</f>
        <v/>
      </c>
    </row>
    <row r="1021" spans="1:15" x14ac:dyDescent="0.25">
      <c r="A1021" t="s">
        <v>105</v>
      </c>
      <c r="B1021">
        <v>12</v>
      </c>
      <c r="C1021">
        <v>42</v>
      </c>
      <c r="D1021">
        <f>טבלה135[[#This Row],[LengthofCycle]]+1</f>
        <v>43</v>
      </c>
      <c r="E1021">
        <f>IF(טבלה135[[#This Row],[CycleNumber]]&lt;3,"",IF(טבלה135[[#This Row],[CycleNumber]]=3,MIN(D1019:D1021),IF(I1020=3,MIN(D1018:D1020),E1020)))</f>
        <v>33</v>
      </c>
      <c r="F1021">
        <f>IF(טבלה135[[#This Row],[CycleNumber]]&lt;3,"",IF(טבלה135[[#This Row],[CycleNumber]]=3,MAX(D1019:D1021),IF(I1020=3,MAX(D1018:D1020),F1020)))</f>
        <v>39</v>
      </c>
      <c r="G1021">
        <f>IF(OR(טבלה135[[#This Row],[CycleNumber]]&gt;B1022,B1022=""),IF(טבלה135[[#This Row],[מספר סטייה]]=3,MIN(D1019:D1021),טבלה135[[#This Row],[מינ קבוע]]),טבלה135[[#This Row],[מינ קבוע]])</f>
        <v>33</v>
      </c>
      <c r="H1021">
        <f>IF(OR(טבלה135[[#This Row],[CycleNumber]]&gt;B1022,B1022=""),IF(טבלה135[[#This Row],[מספר סטייה]]=3,MAX(D1019:D1021),טבלה135[[#This Row],[מקס קבוע]]),טבלה135[[#This Row],[מקס קבוע]])</f>
        <v>39</v>
      </c>
      <c r="I102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קבוע]]&lt;&gt;E1020,1,I1020+1),0))</f>
        <v>1</v>
      </c>
      <c r="J1021" t="str">
        <f>IF(AND(טבלה135[[#This Row],[CycleNumber]]&lt;B1022,טבלה135[[#This Row],[מקס קבוע]]&lt;&gt;""),IF(OR(טבלה135[[#This Row],[מספר סטייה]]&lt;I1022,AND(טבלה135[[#This Row],[מספר סטייה]]=3,I1022=1)),0,1),"")</f>
        <v/>
      </c>
      <c r="K1021">
        <f>IF(טבלה135[[#This Row],[מקס קבוע]]&lt;&gt;"",טבלה135[[#This Row],[מקסימום]]-טבלה135[[#This Row],[מינימום]],"")</f>
        <v>6</v>
      </c>
      <c r="L1021">
        <f>IF(IFERROR(LOOKUP(טבלה135[[#This Row],[ClientID]],פיבוט!$A$4:$A$121),FALSE)=טבלה135[[#This Row],[ClientID]],1,0)</f>
        <v>1</v>
      </c>
      <c r="M1021">
        <f>IF(OR(טבלה135[[#This Row],[ClientID]]=A1022),"",1)</f>
        <v>1</v>
      </c>
      <c r="N1021" s="3" t="str">
        <f>IF(טבלה135[[#This Row],[טווח]]&lt;&gt;K1020,טבלה135[[#This Row],[טווח]],"")</f>
        <v/>
      </c>
      <c r="O1021" s="3" t="str">
        <f>IF(טבלה135[[#This Row],[מניית טווחים]]&lt;&gt;"",IF(OR(30&gt;טבלה135[[#This Row],[מקסימום]],30&lt;טבלה135[[#This Row],[מינימום]]),0,1),"")</f>
        <v/>
      </c>
    </row>
    <row r="1022" spans="1:15" x14ac:dyDescent="0.25">
      <c r="A1022" t="s">
        <v>107</v>
      </c>
      <c r="B1022">
        <v>1</v>
      </c>
      <c r="C1022">
        <v>29</v>
      </c>
      <c r="D1022">
        <f>טבלה135[[#This Row],[LengthofCycle]]+1</f>
        <v>30</v>
      </c>
      <c r="E1022" t="str">
        <f>IF(טבלה135[[#This Row],[CycleNumber]]&lt;3,"",IF(טבלה135[[#This Row],[CycleNumber]]=3,MIN(D1020:D1022),IF(I1021=3,MIN(D1019:D1021),E1021)))</f>
        <v/>
      </c>
      <c r="F1022" t="str">
        <f>IF(טבלה135[[#This Row],[CycleNumber]]&lt;3,"",IF(טבלה135[[#This Row],[CycleNumber]]=3,MAX(D1020:D1022),IF(I1021=3,MAX(D1019:D1021),F1021)))</f>
        <v/>
      </c>
      <c r="G1022" t="str">
        <f>IF(OR(טבלה135[[#This Row],[CycleNumber]]&gt;B1023,B1023=""),IF(טבלה135[[#This Row],[מספר סטייה]]=3,MIN(D1020:D1022),טבלה135[[#This Row],[מינ קבוע]]),טבלה135[[#This Row],[מינ קבוע]])</f>
        <v/>
      </c>
      <c r="H1022" t="str">
        <f>IF(OR(טבלה135[[#This Row],[CycleNumber]]&gt;B1023,B1023=""),IF(טבלה135[[#This Row],[מספר סטייה]]=3,MAX(D1020:D1022),טבלה135[[#This Row],[מקס קבוע]]),טבלה135[[#This Row],[מקס קבוע]])</f>
        <v/>
      </c>
      <c r="I1022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קבוע]]&lt;&gt;E1021,1,I1021+1),0))</f>
        <v/>
      </c>
      <c r="J1022" t="str">
        <f>IF(AND(טבלה135[[#This Row],[CycleNumber]]&lt;B1023,טבלה135[[#This Row],[מקס קבוע]]&lt;&gt;""),IF(OR(טבלה135[[#This Row],[מספר סטייה]]&lt;I1023,AND(טבלה135[[#This Row],[מספר סטייה]]=3,I1023=1)),0,1),"")</f>
        <v/>
      </c>
      <c r="K1022" t="str">
        <f>IF(טבלה135[[#This Row],[מקס קבוע]]&lt;&gt;"",טבלה135[[#This Row],[מקסימום]]-טבלה135[[#This Row],[מינימום]],"")</f>
        <v/>
      </c>
      <c r="L1022">
        <f>IF(IFERROR(LOOKUP(טבלה135[[#This Row],[ClientID]],פיבוט!$A$4:$A$121),FALSE)=טבלה135[[#This Row],[ClientID]],1,0)</f>
        <v>1</v>
      </c>
      <c r="M1022" t="str">
        <f>IF(OR(טבלה135[[#This Row],[ClientID]]=A1023),"",1)</f>
        <v/>
      </c>
      <c r="N1022" s="3" t="str">
        <f>IF(טבלה135[[#This Row],[טווח]]&lt;&gt;K1021,טבלה135[[#This Row],[טווח]],"")</f>
        <v/>
      </c>
      <c r="O1022" s="3" t="str">
        <f>IF(טבלה135[[#This Row],[מניית טווחים]]&lt;&gt;"",IF(OR(30&gt;טבלה135[[#This Row],[מקסימום]],30&lt;טבלה135[[#This Row],[מינימום]]),0,1),"")</f>
        <v/>
      </c>
    </row>
    <row r="1023" spans="1:15" x14ac:dyDescent="0.25">
      <c r="A1023" t="s">
        <v>107</v>
      </c>
      <c r="B1023">
        <v>2</v>
      </c>
      <c r="C1023">
        <v>25</v>
      </c>
      <c r="D1023">
        <f>טבלה135[[#This Row],[LengthofCycle]]+1</f>
        <v>26</v>
      </c>
      <c r="E1023" t="str">
        <f>IF(טבלה135[[#This Row],[CycleNumber]]&lt;3,"",IF(טבלה135[[#This Row],[CycleNumber]]=3,MIN(D1021:D1023),IF(I1022=3,MIN(D1020:D1022),E1022)))</f>
        <v/>
      </c>
      <c r="F1023" t="str">
        <f>IF(טבלה135[[#This Row],[CycleNumber]]&lt;3,"",IF(טבלה135[[#This Row],[CycleNumber]]=3,MAX(D1021:D1023),IF(I1022=3,MAX(D1020:D1022),F1022)))</f>
        <v/>
      </c>
      <c r="G1023" t="str">
        <f>IF(OR(טבלה135[[#This Row],[CycleNumber]]&gt;B1024,B1024=""),IF(טבלה135[[#This Row],[מספר סטייה]]=3,MIN(D1021:D1023),טבלה135[[#This Row],[מינ קבוע]]),טבלה135[[#This Row],[מינ קבוע]])</f>
        <v/>
      </c>
      <c r="H1023" t="str">
        <f>IF(OR(טבלה135[[#This Row],[CycleNumber]]&gt;B1024,B1024=""),IF(טבלה135[[#This Row],[מספר סטייה]]=3,MAX(D1021:D1023),טבלה135[[#This Row],[מקס קבוע]]),טבלה135[[#This Row],[מקס קבוע]])</f>
        <v/>
      </c>
      <c r="I102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קבוע]]&lt;&gt;E1022,1,I1022+1),0))</f>
        <v/>
      </c>
      <c r="J1023" t="str">
        <f>IF(AND(טבלה135[[#This Row],[CycleNumber]]&lt;B1024,טבלה135[[#This Row],[מקס קבוע]]&lt;&gt;""),IF(OR(טבלה135[[#This Row],[מספר סטייה]]&lt;I1024,AND(טבלה135[[#This Row],[מספר סטייה]]=3,I1024=1)),0,1),"")</f>
        <v/>
      </c>
      <c r="K1023" t="str">
        <f>IF(טבלה135[[#This Row],[מקס קבוע]]&lt;&gt;"",טבלה135[[#This Row],[מקסימום]]-טבלה135[[#This Row],[מינימום]],"")</f>
        <v/>
      </c>
      <c r="L1023">
        <f>IF(IFERROR(LOOKUP(טבלה135[[#This Row],[ClientID]],פיבוט!$A$4:$A$121),FALSE)=טבלה135[[#This Row],[ClientID]],1,0)</f>
        <v>1</v>
      </c>
      <c r="M1023" t="str">
        <f>IF(OR(טבלה135[[#This Row],[ClientID]]=A1024),"",1)</f>
        <v/>
      </c>
      <c r="N1023" s="3" t="str">
        <f>IF(טבלה135[[#This Row],[טווח]]&lt;&gt;K1022,טבלה135[[#This Row],[טווח]],"")</f>
        <v/>
      </c>
      <c r="O1023" s="3" t="str">
        <f>IF(טבלה135[[#This Row],[מניית טווחים]]&lt;&gt;"",IF(OR(30&gt;טבלה135[[#This Row],[מקסימום]],30&lt;טבלה135[[#This Row],[מינימום]]),0,1),"")</f>
        <v/>
      </c>
    </row>
    <row r="1024" spans="1:15" x14ac:dyDescent="0.25">
      <c r="A1024" t="s">
        <v>107</v>
      </c>
      <c r="B1024">
        <v>3</v>
      </c>
      <c r="C1024">
        <v>26</v>
      </c>
      <c r="D1024">
        <f>טבלה135[[#This Row],[LengthofCycle]]+1</f>
        <v>27</v>
      </c>
      <c r="E1024">
        <f>IF(טבלה135[[#This Row],[CycleNumber]]&lt;3,"",IF(טבלה135[[#This Row],[CycleNumber]]=3,MIN(D1022:D1024),IF(I1023=3,MIN(D1021:D1023),E1023)))</f>
        <v>26</v>
      </c>
      <c r="F1024">
        <f>IF(טבלה135[[#This Row],[CycleNumber]]&lt;3,"",IF(טבלה135[[#This Row],[CycleNumber]]=3,MAX(D1022:D1024),IF(I1023=3,MAX(D1021:D1023),F1023)))</f>
        <v>30</v>
      </c>
      <c r="G1024">
        <f>IF(OR(טבלה135[[#This Row],[CycleNumber]]&gt;B1025,B1025=""),IF(טבלה135[[#This Row],[מספר סטייה]]=3,MIN(D1022:D1024),טבלה135[[#This Row],[מינ קבוע]]),טבלה135[[#This Row],[מינ קבוע]])</f>
        <v>26</v>
      </c>
      <c r="H1024">
        <f>IF(OR(טבלה135[[#This Row],[CycleNumber]]&gt;B1025,B1025=""),IF(טבלה135[[#This Row],[מספר סטייה]]=3,MAX(D1022:D1024),טבלה135[[#This Row],[מקס קבוע]]),טבלה135[[#This Row],[מקס קבוע]])</f>
        <v>30</v>
      </c>
      <c r="I102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קבוע]]&lt;&gt;E1023,1,I1023+1),0))</f>
        <v>0</v>
      </c>
      <c r="J1024">
        <f>IF(AND(טבלה135[[#This Row],[CycleNumber]]&lt;B1025,טבלה135[[#This Row],[מקס קבוע]]&lt;&gt;""),IF(OR(טבלה135[[#This Row],[מספר סטייה]]&lt;I1025,AND(טבלה135[[#This Row],[מספר סטייה]]=3,I1025=1)),0,1),"")</f>
        <v>1</v>
      </c>
      <c r="K1024">
        <f>IF(טבלה135[[#This Row],[מקס קבוע]]&lt;&gt;"",טבלה135[[#This Row],[מקסימום]]-טבלה135[[#This Row],[מינימום]],"")</f>
        <v>4</v>
      </c>
      <c r="L1024">
        <f>IF(IFERROR(LOOKUP(טבלה135[[#This Row],[ClientID]],פיבוט!$A$4:$A$121),FALSE)=טבלה135[[#This Row],[ClientID]],1,0)</f>
        <v>1</v>
      </c>
      <c r="M1024" t="str">
        <f>IF(OR(טבלה135[[#This Row],[ClientID]]=A1025),"",1)</f>
        <v/>
      </c>
      <c r="N1024" s="3">
        <f>IF(טבלה135[[#This Row],[טווח]]&lt;&gt;K1023,טבלה135[[#This Row],[טווח]],"")</f>
        <v>4</v>
      </c>
      <c r="O1024" s="3">
        <f>IF(טבלה135[[#This Row],[מניית טווחים]]&lt;&gt;"",IF(OR(30&gt;טבלה135[[#This Row],[מקסימום]],30&lt;טבלה135[[#This Row],[מינימום]]),0,1),"")</f>
        <v>1</v>
      </c>
    </row>
    <row r="1025" spans="1:15" x14ac:dyDescent="0.25">
      <c r="A1025" t="s">
        <v>107</v>
      </c>
      <c r="B1025">
        <v>4</v>
      </c>
      <c r="C1025">
        <v>25</v>
      </c>
      <c r="D1025">
        <f>טבלה135[[#This Row],[LengthofCycle]]+1</f>
        <v>26</v>
      </c>
      <c r="E1025">
        <f>IF(טבלה135[[#This Row],[CycleNumber]]&lt;3,"",IF(טבלה135[[#This Row],[CycleNumber]]=3,MIN(D1023:D1025),IF(I1024=3,MIN(D1022:D1024),E1024)))</f>
        <v>26</v>
      </c>
      <c r="F1025">
        <f>IF(טבלה135[[#This Row],[CycleNumber]]&lt;3,"",IF(טבלה135[[#This Row],[CycleNumber]]=3,MAX(D1023:D1025),IF(I1024=3,MAX(D1022:D1024),F1024)))</f>
        <v>30</v>
      </c>
      <c r="G1025">
        <f>IF(OR(טבלה135[[#This Row],[CycleNumber]]&gt;B1026,B1026=""),IF(טבלה135[[#This Row],[מספר סטייה]]=3,MIN(D1023:D1025),טבלה135[[#This Row],[מינ קבוע]]),טבלה135[[#This Row],[מינ קבוע]])</f>
        <v>26</v>
      </c>
      <c r="H1025">
        <f>IF(OR(טבלה135[[#This Row],[CycleNumber]]&gt;B1026,B1026=""),IF(טבלה135[[#This Row],[מספר סטייה]]=3,MAX(D1023:D1025),טבלה135[[#This Row],[מקס קבוע]]),טבלה135[[#This Row],[מקס קבוע]])</f>
        <v>30</v>
      </c>
      <c r="I102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קבוע]]&lt;&gt;E1024,1,I1024+1),0))</f>
        <v>0</v>
      </c>
      <c r="J1025">
        <f>IF(AND(טבלה135[[#This Row],[CycleNumber]]&lt;B1026,טבלה135[[#This Row],[מקס קבוע]]&lt;&gt;""),IF(OR(טבלה135[[#This Row],[מספר סטייה]]&lt;I1026,AND(טבלה135[[#This Row],[מספר סטייה]]=3,I1026=1)),0,1),"")</f>
        <v>1</v>
      </c>
      <c r="K1025">
        <f>IF(טבלה135[[#This Row],[מקס קבוע]]&lt;&gt;"",טבלה135[[#This Row],[מקסימום]]-טבלה135[[#This Row],[מינימום]],"")</f>
        <v>4</v>
      </c>
      <c r="L1025">
        <f>IF(IFERROR(LOOKUP(טבלה135[[#This Row],[ClientID]],פיבוט!$A$4:$A$121),FALSE)=טבלה135[[#This Row],[ClientID]],1,0)</f>
        <v>1</v>
      </c>
      <c r="M1025" t="str">
        <f>IF(OR(טבלה135[[#This Row],[ClientID]]=A1026),"",1)</f>
        <v/>
      </c>
      <c r="N1025" s="3" t="str">
        <f>IF(טבלה135[[#This Row],[טווח]]&lt;&gt;K1024,טבלה135[[#This Row],[טווח]],"")</f>
        <v/>
      </c>
      <c r="O1025" s="3" t="str">
        <f>IF(טבלה135[[#This Row],[מניית טווחים]]&lt;&gt;"",IF(OR(30&gt;טבלה135[[#This Row],[מקסימום]],30&lt;טבלה135[[#This Row],[מינימום]]),0,1),"")</f>
        <v/>
      </c>
    </row>
    <row r="1026" spans="1:15" x14ac:dyDescent="0.25">
      <c r="A1026" t="s">
        <v>107</v>
      </c>
      <c r="B1026">
        <v>5</v>
      </c>
      <c r="C1026">
        <v>26</v>
      </c>
      <c r="D1026">
        <f>טבלה135[[#This Row],[LengthofCycle]]+1</f>
        <v>27</v>
      </c>
      <c r="E1026">
        <f>IF(טבלה135[[#This Row],[CycleNumber]]&lt;3,"",IF(טבלה135[[#This Row],[CycleNumber]]=3,MIN(D1024:D1026),IF(I1025=3,MIN(D1023:D1025),E1025)))</f>
        <v>26</v>
      </c>
      <c r="F1026">
        <f>IF(טבלה135[[#This Row],[CycleNumber]]&lt;3,"",IF(טבלה135[[#This Row],[CycleNumber]]=3,MAX(D1024:D1026),IF(I1025=3,MAX(D1023:D1025),F1025)))</f>
        <v>30</v>
      </c>
      <c r="G1026">
        <f>IF(OR(טבלה135[[#This Row],[CycleNumber]]&gt;B1027,B1027=""),IF(טבלה135[[#This Row],[מספר סטייה]]=3,MIN(D1024:D1026),טבלה135[[#This Row],[מינ קבוע]]),טבלה135[[#This Row],[מינ קבוע]])</f>
        <v>26</v>
      </c>
      <c r="H1026">
        <f>IF(OR(טבלה135[[#This Row],[CycleNumber]]&gt;B1027,B1027=""),IF(טבלה135[[#This Row],[מספר סטייה]]=3,MAX(D1024:D1026),טבלה135[[#This Row],[מקס קבוע]]),טבלה135[[#This Row],[מקס קבוע]])</f>
        <v>30</v>
      </c>
      <c r="I102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קבוע]]&lt;&gt;E1025,1,I1025+1),0))</f>
        <v>0</v>
      </c>
      <c r="J1026">
        <f>IF(AND(טבלה135[[#This Row],[CycleNumber]]&lt;B1027,טבלה135[[#This Row],[מקס קבוע]]&lt;&gt;""),IF(OR(טבלה135[[#This Row],[מספר סטייה]]&lt;I1027,AND(טבלה135[[#This Row],[מספר סטייה]]=3,I1027=1)),0,1),"")</f>
        <v>1</v>
      </c>
      <c r="K1026">
        <f>IF(טבלה135[[#This Row],[מקס קבוע]]&lt;&gt;"",טבלה135[[#This Row],[מקסימום]]-טבלה135[[#This Row],[מינימום]],"")</f>
        <v>4</v>
      </c>
      <c r="L1026">
        <f>IF(IFERROR(LOOKUP(טבלה135[[#This Row],[ClientID]],פיבוט!$A$4:$A$121),FALSE)=טבלה135[[#This Row],[ClientID]],1,0)</f>
        <v>1</v>
      </c>
      <c r="M1026" t="str">
        <f>IF(OR(טבלה135[[#This Row],[ClientID]]=A1027),"",1)</f>
        <v/>
      </c>
      <c r="N1026" s="3" t="str">
        <f>IF(טבלה135[[#This Row],[טווח]]&lt;&gt;K1025,טבלה135[[#This Row],[טווח]],"")</f>
        <v/>
      </c>
      <c r="O1026" s="3" t="str">
        <f>IF(טבלה135[[#This Row],[מניית טווחים]]&lt;&gt;"",IF(OR(30&gt;טבלה135[[#This Row],[מקסימום]],30&lt;טבלה135[[#This Row],[מינימום]]),0,1),"")</f>
        <v/>
      </c>
    </row>
    <row r="1027" spans="1:15" x14ac:dyDescent="0.25">
      <c r="A1027" t="s">
        <v>107</v>
      </c>
      <c r="B1027">
        <v>6</v>
      </c>
      <c r="C1027">
        <v>27</v>
      </c>
      <c r="D1027">
        <f>טבלה135[[#This Row],[LengthofCycle]]+1</f>
        <v>28</v>
      </c>
      <c r="E1027">
        <f>IF(טבלה135[[#This Row],[CycleNumber]]&lt;3,"",IF(טבלה135[[#This Row],[CycleNumber]]=3,MIN(D1025:D1027),IF(I1026=3,MIN(D1024:D1026),E1026)))</f>
        <v>26</v>
      </c>
      <c r="F1027">
        <f>IF(טבלה135[[#This Row],[CycleNumber]]&lt;3,"",IF(טבלה135[[#This Row],[CycleNumber]]=3,MAX(D1025:D1027),IF(I1026=3,MAX(D1024:D1026),F1026)))</f>
        <v>30</v>
      </c>
      <c r="G1027">
        <f>IF(OR(טבלה135[[#This Row],[CycleNumber]]&gt;B1028,B1028=""),IF(טבלה135[[#This Row],[מספר סטייה]]=3,MIN(D1025:D1027),טבלה135[[#This Row],[מינ קבוע]]),טבלה135[[#This Row],[מינ קבוע]])</f>
        <v>26</v>
      </c>
      <c r="H1027">
        <f>IF(OR(טבלה135[[#This Row],[CycleNumber]]&gt;B1028,B1028=""),IF(טבלה135[[#This Row],[מספר סטייה]]=3,MAX(D1025:D1027),טבלה135[[#This Row],[מקס קבוע]]),טבלה135[[#This Row],[מקס קבוע]])</f>
        <v>30</v>
      </c>
      <c r="I102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קבוע]]&lt;&gt;E1026,1,I1026+1),0))</f>
        <v>0</v>
      </c>
      <c r="J1027">
        <f>IF(AND(טבלה135[[#This Row],[CycleNumber]]&lt;B1028,טבלה135[[#This Row],[מקס קבוע]]&lt;&gt;""),IF(OR(טבלה135[[#This Row],[מספר סטייה]]&lt;I1028,AND(טבלה135[[#This Row],[מספר סטייה]]=3,I1028=1)),0,1),"")</f>
        <v>1</v>
      </c>
      <c r="K1027">
        <f>IF(טבלה135[[#This Row],[מקס קבוע]]&lt;&gt;"",טבלה135[[#This Row],[מקסימום]]-טבלה135[[#This Row],[מינימום]],"")</f>
        <v>4</v>
      </c>
      <c r="L1027">
        <f>IF(IFERROR(LOOKUP(טבלה135[[#This Row],[ClientID]],פיבוט!$A$4:$A$121),FALSE)=טבלה135[[#This Row],[ClientID]],1,0)</f>
        <v>1</v>
      </c>
      <c r="M1027" t="str">
        <f>IF(OR(טבלה135[[#This Row],[ClientID]]=A1028),"",1)</f>
        <v/>
      </c>
      <c r="N1027" s="3" t="str">
        <f>IF(טבלה135[[#This Row],[טווח]]&lt;&gt;K1026,טבלה135[[#This Row],[טווח]],"")</f>
        <v/>
      </c>
      <c r="O1027" s="3" t="str">
        <f>IF(טבלה135[[#This Row],[מניית טווחים]]&lt;&gt;"",IF(OR(30&gt;טבלה135[[#This Row],[מקסימום]],30&lt;טבלה135[[#This Row],[מינימום]]),0,1),"")</f>
        <v/>
      </c>
    </row>
    <row r="1028" spans="1:15" x14ac:dyDescent="0.25">
      <c r="A1028" t="s">
        <v>107</v>
      </c>
      <c r="B1028">
        <v>7</v>
      </c>
      <c r="C1028">
        <v>25</v>
      </c>
      <c r="D1028">
        <f>טבלה135[[#This Row],[LengthofCycle]]+1</f>
        <v>26</v>
      </c>
      <c r="E1028">
        <f>IF(טבלה135[[#This Row],[CycleNumber]]&lt;3,"",IF(טבלה135[[#This Row],[CycleNumber]]=3,MIN(D1026:D1028),IF(I1027=3,MIN(D1025:D1027),E1027)))</f>
        <v>26</v>
      </c>
      <c r="F1028">
        <f>IF(טבלה135[[#This Row],[CycleNumber]]&lt;3,"",IF(טבלה135[[#This Row],[CycleNumber]]=3,MAX(D1026:D1028),IF(I1027=3,MAX(D1025:D1027),F1027)))</f>
        <v>30</v>
      </c>
      <c r="G1028">
        <f>IF(OR(טבלה135[[#This Row],[CycleNumber]]&gt;B1029,B1029=""),IF(טבלה135[[#This Row],[מספר סטייה]]=3,MIN(D1026:D1028),טבלה135[[#This Row],[מינ קבוע]]),טבלה135[[#This Row],[מינ קבוע]])</f>
        <v>26</v>
      </c>
      <c r="H1028">
        <f>IF(OR(טבלה135[[#This Row],[CycleNumber]]&gt;B1029,B1029=""),IF(טבלה135[[#This Row],[מספר סטייה]]=3,MAX(D1026:D1028),טבלה135[[#This Row],[מקס קבוע]]),טבלה135[[#This Row],[מקס קבוע]])</f>
        <v>30</v>
      </c>
      <c r="I102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קבוע]]&lt;&gt;E1027,1,I1027+1),0))</f>
        <v>0</v>
      </c>
      <c r="J1028">
        <f>IF(AND(טבלה135[[#This Row],[CycleNumber]]&lt;B1029,טבלה135[[#This Row],[מקס קבוע]]&lt;&gt;""),IF(OR(טבלה135[[#This Row],[מספר סטייה]]&lt;I1029,AND(טבלה135[[#This Row],[מספר סטייה]]=3,I1029=1)),0,1),"")</f>
        <v>1</v>
      </c>
      <c r="K1028">
        <f>IF(טבלה135[[#This Row],[מקס קבוע]]&lt;&gt;"",טבלה135[[#This Row],[מקסימום]]-טבלה135[[#This Row],[מינימום]],"")</f>
        <v>4</v>
      </c>
      <c r="L1028">
        <f>IF(IFERROR(LOOKUP(טבלה135[[#This Row],[ClientID]],פיבוט!$A$4:$A$121),FALSE)=טבלה135[[#This Row],[ClientID]],1,0)</f>
        <v>1</v>
      </c>
      <c r="M1028" t="str">
        <f>IF(OR(טבלה135[[#This Row],[ClientID]]=A1029),"",1)</f>
        <v/>
      </c>
      <c r="N1028" s="3" t="str">
        <f>IF(טבלה135[[#This Row],[טווח]]&lt;&gt;K1027,טבלה135[[#This Row],[טווח]],"")</f>
        <v/>
      </c>
      <c r="O1028" s="3" t="str">
        <f>IF(טבלה135[[#This Row],[מניית טווחים]]&lt;&gt;"",IF(OR(30&gt;טבלה135[[#This Row],[מקסימום]],30&lt;טבלה135[[#This Row],[מינימום]]),0,1),"")</f>
        <v/>
      </c>
    </row>
    <row r="1029" spans="1:15" x14ac:dyDescent="0.25">
      <c r="A1029" t="s">
        <v>107</v>
      </c>
      <c r="B1029">
        <v>8</v>
      </c>
      <c r="C1029">
        <v>27</v>
      </c>
      <c r="D1029">
        <f>טבלה135[[#This Row],[LengthofCycle]]+1</f>
        <v>28</v>
      </c>
      <c r="E1029">
        <f>IF(טבלה135[[#This Row],[CycleNumber]]&lt;3,"",IF(טבלה135[[#This Row],[CycleNumber]]=3,MIN(D1027:D1029),IF(I1028=3,MIN(D1026:D1028),E1028)))</f>
        <v>26</v>
      </c>
      <c r="F1029">
        <f>IF(טבלה135[[#This Row],[CycleNumber]]&lt;3,"",IF(טבלה135[[#This Row],[CycleNumber]]=3,MAX(D1027:D1029),IF(I1028=3,MAX(D1026:D1028),F1028)))</f>
        <v>30</v>
      </c>
      <c r="G1029">
        <f>IF(OR(טבלה135[[#This Row],[CycleNumber]]&gt;B1030,B1030=""),IF(טבלה135[[#This Row],[מספר סטייה]]=3,MIN(D1027:D1029),טבלה135[[#This Row],[מינ קבוע]]),טבלה135[[#This Row],[מינ קבוע]])</f>
        <v>26</v>
      </c>
      <c r="H1029">
        <f>IF(OR(טבלה135[[#This Row],[CycleNumber]]&gt;B1030,B1030=""),IF(טבלה135[[#This Row],[מספר סטייה]]=3,MAX(D1027:D1029),טבלה135[[#This Row],[מקס קבוע]]),טבלה135[[#This Row],[מקס קבוע]])</f>
        <v>30</v>
      </c>
      <c r="I102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קבוע]]&lt;&gt;E1028,1,I1028+1),0))</f>
        <v>0</v>
      </c>
      <c r="J1029">
        <f>IF(AND(טבלה135[[#This Row],[CycleNumber]]&lt;B1030,טבלה135[[#This Row],[מקס קבוע]]&lt;&gt;""),IF(OR(טבלה135[[#This Row],[מספר סטייה]]&lt;I1030,AND(טבלה135[[#This Row],[מספר סטייה]]=3,I1030=1)),0,1),"")</f>
        <v>1</v>
      </c>
      <c r="K1029">
        <f>IF(טבלה135[[#This Row],[מקס קבוע]]&lt;&gt;"",טבלה135[[#This Row],[מקסימום]]-טבלה135[[#This Row],[מינימום]],"")</f>
        <v>4</v>
      </c>
      <c r="L1029">
        <f>IF(IFERROR(LOOKUP(טבלה135[[#This Row],[ClientID]],פיבוט!$A$4:$A$121),FALSE)=טבלה135[[#This Row],[ClientID]],1,0)</f>
        <v>1</v>
      </c>
      <c r="M1029" t="str">
        <f>IF(OR(טבלה135[[#This Row],[ClientID]]=A1030),"",1)</f>
        <v/>
      </c>
      <c r="N1029" s="3" t="str">
        <f>IF(טבלה135[[#This Row],[טווח]]&lt;&gt;K1028,טבלה135[[#This Row],[טווח]],"")</f>
        <v/>
      </c>
      <c r="O1029" s="3" t="str">
        <f>IF(טבלה135[[#This Row],[מניית טווחים]]&lt;&gt;"",IF(OR(30&gt;טבלה135[[#This Row],[מקסימום]],30&lt;טבלה135[[#This Row],[מינימום]]),0,1),"")</f>
        <v/>
      </c>
    </row>
    <row r="1030" spans="1:15" x14ac:dyDescent="0.25">
      <c r="A1030" t="s">
        <v>107</v>
      </c>
      <c r="B1030">
        <v>9</v>
      </c>
      <c r="C1030">
        <v>26</v>
      </c>
      <c r="D1030">
        <f>טבלה135[[#This Row],[LengthofCycle]]+1</f>
        <v>27</v>
      </c>
      <c r="E1030">
        <f>IF(טבלה135[[#This Row],[CycleNumber]]&lt;3,"",IF(טבלה135[[#This Row],[CycleNumber]]=3,MIN(D1028:D1030),IF(I1029=3,MIN(D1027:D1029),E1029)))</f>
        <v>26</v>
      </c>
      <c r="F1030">
        <f>IF(טבלה135[[#This Row],[CycleNumber]]&lt;3,"",IF(טבלה135[[#This Row],[CycleNumber]]=3,MAX(D1028:D1030),IF(I1029=3,MAX(D1027:D1029),F1029)))</f>
        <v>30</v>
      </c>
      <c r="G1030">
        <f>IF(OR(טבלה135[[#This Row],[CycleNumber]]&gt;B1031,B1031=""),IF(טבלה135[[#This Row],[מספר סטייה]]=3,MIN(D1028:D1030),טבלה135[[#This Row],[מינ קבוע]]),טבלה135[[#This Row],[מינ קבוע]])</f>
        <v>26</v>
      </c>
      <c r="H1030">
        <f>IF(OR(טבלה135[[#This Row],[CycleNumber]]&gt;B1031,B1031=""),IF(טבלה135[[#This Row],[מספר סטייה]]=3,MAX(D1028:D1030),טבלה135[[#This Row],[מקס קבוע]]),טבלה135[[#This Row],[מקס קבוע]])</f>
        <v>30</v>
      </c>
      <c r="I103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קבוע]]&lt;&gt;E1029,1,I1029+1),0))</f>
        <v>0</v>
      </c>
      <c r="J1030">
        <f>IF(AND(טבלה135[[#This Row],[CycleNumber]]&lt;B1031,טבלה135[[#This Row],[מקס קבוע]]&lt;&gt;""),IF(OR(טבלה135[[#This Row],[מספר סטייה]]&lt;I1031,AND(טבלה135[[#This Row],[מספר סטייה]]=3,I1031=1)),0,1),"")</f>
        <v>1</v>
      </c>
      <c r="K1030">
        <f>IF(טבלה135[[#This Row],[מקס קבוע]]&lt;&gt;"",טבלה135[[#This Row],[מקסימום]]-טבלה135[[#This Row],[מינימום]],"")</f>
        <v>4</v>
      </c>
      <c r="L1030">
        <f>IF(IFERROR(LOOKUP(טבלה135[[#This Row],[ClientID]],פיבוט!$A$4:$A$121),FALSE)=טבלה135[[#This Row],[ClientID]],1,0)</f>
        <v>1</v>
      </c>
      <c r="M1030" t="str">
        <f>IF(OR(טבלה135[[#This Row],[ClientID]]=A1031),"",1)</f>
        <v/>
      </c>
      <c r="N1030" s="3" t="str">
        <f>IF(טבלה135[[#This Row],[טווח]]&lt;&gt;K1029,טבלה135[[#This Row],[טווח]],"")</f>
        <v/>
      </c>
      <c r="O1030" s="3" t="str">
        <f>IF(טבלה135[[#This Row],[מניית טווחים]]&lt;&gt;"",IF(OR(30&gt;טבלה135[[#This Row],[מקסימום]],30&lt;טבלה135[[#This Row],[מינימום]]),0,1),"")</f>
        <v/>
      </c>
    </row>
    <row r="1031" spans="1:15" x14ac:dyDescent="0.25">
      <c r="A1031" t="s">
        <v>107</v>
      </c>
      <c r="B1031">
        <v>10</v>
      </c>
      <c r="C1031">
        <v>25</v>
      </c>
      <c r="D1031">
        <f>טבלה135[[#This Row],[LengthofCycle]]+1</f>
        <v>26</v>
      </c>
      <c r="E1031">
        <f>IF(טבלה135[[#This Row],[CycleNumber]]&lt;3,"",IF(טבלה135[[#This Row],[CycleNumber]]=3,MIN(D1029:D1031),IF(I1030=3,MIN(D1028:D1030),E1030)))</f>
        <v>26</v>
      </c>
      <c r="F1031">
        <f>IF(טבלה135[[#This Row],[CycleNumber]]&lt;3,"",IF(טבלה135[[#This Row],[CycleNumber]]=3,MAX(D1029:D1031),IF(I1030=3,MAX(D1028:D1030),F1030)))</f>
        <v>30</v>
      </c>
      <c r="G1031">
        <f>IF(OR(טבלה135[[#This Row],[CycleNumber]]&gt;B1032,B1032=""),IF(טבלה135[[#This Row],[מספר סטייה]]=3,MIN(D1029:D1031),טבלה135[[#This Row],[מינ קבוע]]),טבלה135[[#This Row],[מינ קבוע]])</f>
        <v>26</v>
      </c>
      <c r="H1031">
        <f>IF(OR(טבלה135[[#This Row],[CycleNumber]]&gt;B1032,B1032=""),IF(טבלה135[[#This Row],[מספר סטייה]]=3,MAX(D1029:D1031),טבלה135[[#This Row],[מקס קבוע]]),טבלה135[[#This Row],[מקס קבוע]])</f>
        <v>30</v>
      </c>
      <c r="I103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קבוע]]&lt;&gt;E1030,1,I1030+1),0))</f>
        <v>0</v>
      </c>
      <c r="J1031">
        <f>IF(AND(טבלה135[[#This Row],[CycleNumber]]&lt;B1032,טבלה135[[#This Row],[מקס קבוע]]&lt;&gt;""),IF(OR(טבלה135[[#This Row],[מספר סטייה]]&lt;I1032,AND(טבלה135[[#This Row],[מספר סטייה]]=3,I1032=1)),0,1),"")</f>
        <v>1</v>
      </c>
      <c r="K1031">
        <f>IF(טבלה135[[#This Row],[מקס קבוע]]&lt;&gt;"",טבלה135[[#This Row],[מקסימום]]-טבלה135[[#This Row],[מינימום]],"")</f>
        <v>4</v>
      </c>
      <c r="L1031">
        <f>IF(IFERROR(LOOKUP(טבלה135[[#This Row],[ClientID]],פיבוט!$A$4:$A$121),FALSE)=טבלה135[[#This Row],[ClientID]],1,0)</f>
        <v>1</v>
      </c>
      <c r="M1031" t="str">
        <f>IF(OR(טבלה135[[#This Row],[ClientID]]=A1032),"",1)</f>
        <v/>
      </c>
      <c r="N1031" s="3" t="str">
        <f>IF(טבלה135[[#This Row],[טווח]]&lt;&gt;K1030,טבלה135[[#This Row],[טווח]],"")</f>
        <v/>
      </c>
      <c r="O1031" s="3" t="str">
        <f>IF(טבלה135[[#This Row],[מניית טווחים]]&lt;&gt;"",IF(OR(30&gt;טבלה135[[#This Row],[מקסימום]],30&lt;טבלה135[[#This Row],[מינימום]]),0,1),"")</f>
        <v/>
      </c>
    </row>
    <row r="1032" spans="1:15" x14ac:dyDescent="0.25">
      <c r="A1032" t="s">
        <v>107</v>
      </c>
      <c r="B1032">
        <v>11</v>
      </c>
      <c r="C1032">
        <v>26</v>
      </c>
      <c r="D1032">
        <f>טבלה135[[#This Row],[LengthofCycle]]+1</f>
        <v>27</v>
      </c>
      <c r="E1032">
        <f>IF(טבלה135[[#This Row],[CycleNumber]]&lt;3,"",IF(טבלה135[[#This Row],[CycleNumber]]=3,MIN(D1030:D1032),IF(I1031=3,MIN(D1029:D1031),E1031)))</f>
        <v>26</v>
      </c>
      <c r="F1032">
        <f>IF(טבלה135[[#This Row],[CycleNumber]]&lt;3,"",IF(טבלה135[[#This Row],[CycleNumber]]=3,MAX(D1030:D1032),IF(I1031=3,MAX(D1029:D1031),F1031)))</f>
        <v>30</v>
      </c>
      <c r="G1032">
        <f>IF(OR(טבלה135[[#This Row],[CycleNumber]]&gt;B1033,B1033=""),IF(טבלה135[[#This Row],[מספר סטייה]]=3,MIN(D1030:D1032),טבלה135[[#This Row],[מינ קבוע]]),טבלה135[[#This Row],[מינ קבוע]])</f>
        <v>26</v>
      </c>
      <c r="H1032">
        <f>IF(OR(טבלה135[[#This Row],[CycleNumber]]&gt;B1033,B1033=""),IF(טבלה135[[#This Row],[מספר סטייה]]=3,MAX(D1030:D1032),טבלה135[[#This Row],[מקס קבוע]]),טבלה135[[#This Row],[מקס קבוע]])</f>
        <v>30</v>
      </c>
      <c r="I103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קבוע]]&lt;&gt;E1031,1,I1031+1),0))</f>
        <v>0</v>
      </c>
      <c r="J1032">
        <f>IF(AND(טבלה135[[#This Row],[CycleNumber]]&lt;B1033,טבלה135[[#This Row],[מקס קבוע]]&lt;&gt;""),IF(OR(טבלה135[[#This Row],[מספר סטייה]]&lt;I1033,AND(טבלה135[[#This Row],[מספר סטייה]]=3,I1033=1)),0,1),"")</f>
        <v>1</v>
      </c>
      <c r="K1032">
        <f>IF(טבלה135[[#This Row],[מקס קבוע]]&lt;&gt;"",טבלה135[[#This Row],[מקסימום]]-טבלה135[[#This Row],[מינימום]],"")</f>
        <v>4</v>
      </c>
      <c r="L1032">
        <f>IF(IFERROR(LOOKUP(טבלה135[[#This Row],[ClientID]],פיבוט!$A$4:$A$121),FALSE)=טבלה135[[#This Row],[ClientID]],1,0)</f>
        <v>1</v>
      </c>
      <c r="M1032" t="str">
        <f>IF(OR(טבלה135[[#This Row],[ClientID]]=A1033),"",1)</f>
        <v/>
      </c>
      <c r="N1032" s="3" t="str">
        <f>IF(טבלה135[[#This Row],[טווח]]&lt;&gt;K1031,טבלה135[[#This Row],[טווח]],"")</f>
        <v/>
      </c>
      <c r="O1032" s="3" t="str">
        <f>IF(טבלה135[[#This Row],[מניית טווחים]]&lt;&gt;"",IF(OR(30&gt;טבלה135[[#This Row],[מקסימום]],30&lt;טבלה135[[#This Row],[מינימום]]),0,1),"")</f>
        <v/>
      </c>
    </row>
    <row r="1033" spans="1:15" x14ac:dyDescent="0.25">
      <c r="A1033" t="s">
        <v>107</v>
      </c>
      <c r="B1033">
        <v>12</v>
      </c>
      <c r="C1033">
        <v>26</v>
      </c>
      <c r="D1033">
        <f>טבלה135[[#This Row],[LengthofCycle]]+1</f>
        <v>27</v>
      </c>
      <c r="E1033">
        <f>IF(טבלה135[[#This Row],[CycleNumber]]&lt;3,"",IF(טבלה135[[#This Row],[CycleNumber]]=3,MIN(D1031:D1033),IF(I1032=3,MIN(D1030:D1032),E1032)))</f>
        <v>26</v>
      </c>
      <c r="F1033">
        <f>IF(טבלה135[[#This Row],[CycleNumber]]&lt;3,"",IF(טבלה135[[#This Row],[CycleNumber]]=3,MAX(D1031:D1033),IF(I1032=3,MAX(D1030:D1032),F1032)))</f>
        <v>30</v>
      </c>
      <c r="G1033">
        <f>IF(OR(טבלה135[[#This Row],[CycleNumber]]&gt;B1034,B1034=""),IF(טבלה135[[#This Row],[מספר סטייה]]=3,MIN(D1031:D1033),טבלה135[[#This Row],[מינ קבוע]]),טבלה135[[#This Row],[מינ קבוע]])</f>
        <v>26</v>
      </c>
      <c r="H1033">
        <f>IF(OR(טבלה135[[#This Row],[CycleNumber]]&gt;B1034,B1034=""),IF(טבלה135[[#This Row],[מספר סטייה]]=3,MAX(D1031:D1033),טבלה135[[#This Row],[מקס קבוע]]),טבלה135[[#This Row],[מקס קבוע]])</f>
        <v>30</v>
      </c>
      <c r="I103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קבוע]]&lt;&gt;E1032,1,I1032+1),0))</f>
        <v>0</v>
      </c>
      <c r="J1033">
        <f>IF(AND(טבלה135[[#This Row],[CycleNumber]]&lt;B1034,טבלה135[[#This Row],[מקס קבוע]]&lt;&gt;""),IF(OR(טבלה135[[#This Row],[מספר סטייה]]&lt;I1034,AND(טבלה135[[#This Row],[מספר סטייה]]=3,I1034=1)),0,1),"")</f>
        <v>0</v>
      </c>
      <c r="K1033">
        <f>IF(טבלה135[[#This Row],[מקס קבוע]]&lt;&gt;"",טבלה135[[#This Row],[מקסימום]]-טבלה135[[#This Row],[מינימום]],"")</f>
        <v>4</v>
      </c>
      <c r="L1033">
        <f>IF(IFERROR(LOOKUP(טבלה135[[#This Row],[ClientID]],פיבוט!$A$4:$A$121),FALSE)=טבלה135[[#This Row],[ClientID]],1,0)</f>
        <v>1</v>
      </c>
      <c r="M1033" t="str">
        <f>IF(OR(טבלה135[[#This Row],[ClientID]]=A1034),"",1)</f>
        <v/>
      </c>
      <c r="N1033" s="3" t="str">
        <f>IF(טבלה135[[#This Row],[טווח]]&lt;&gt;K1032,טבלה135[[#This Row],[טווח]],"")</f>
        <v/>
      </c>
      <c r="O1033" s="3" t="str">
        <f>IF(טבלה135[[#This Row],[מניית טווחים]]&lt;&gt;"",IF(OR(30&gt;טבלה135[[#This Row],[מקסימום]],30&lt;טבלה135[[#This Row],[מינימום]]),0,1),"")</f>
        <v/>
      </c>
    </row>
    <row r="1034" spans="1:15" x14ac:dyDescent="0.25">
      <c r="A1034" t="s">
        <v>107</v>
      </c>
      <c r="B1034">
        <v>13</v>
      </c>
      <c r="C1034">
        <v>24</v>
      </c>
      <c r="D1034">
        <f>טבלה135[[#This Row],[LengthofCycle]]+1</f>
        <v>25</v>
      </c>
      <c r="E1034">
        <f>IF(טבלה135[[#This Row],[CycleNumber]]&lt;3,"",IF(טבלה135[[#This Row],[CycleNumber]]=3,MIN(D1032:D1034),IF(I1033=3,MIN(D1031:D1033),E1033)))</f>
        <v>26</v>
      </c>
      <c r="F1034">
        <f>IF(טבלה135[[#This Row],[CycleNumber]]&lt;3,"",IF(טבלה135[[#This Row],[CycleNumber]]=3,MAX(D1032:D1034),IF(I1033=3,MAX(D1031:D1033),F1033)))</f>
        <v>30</v>
      </c>
      <c r="G1034">
        <f>IF(OR(טבלה135[[#This Row],[CycleNumber]]&gt;B1035,B1035=""),IF(טבלה135[[#This Row],[מספר סטייה]]=3,MIN(D1032:D1034),טבלה135[[#This Row],[מינ קבוע]]),טבלה135[[#This Row],[מינ קבוע]])</f>
        <v>26</v>
      </c>
      <c r="H1034">
        <f>IF(OR(טבלה135[[#This Row],[CycleNumber]]&gt;B1035,B1035=""),IF(טבלה135[[#This Row],[מספר סטייה]]=3,MAX(D1032:D1034),טבלה135[[#This Row],[מקס קבוע]]),טבלה135[[#This Row],[מקס קבוע]])</f>
        <v>30</v>
      </c>
      <c r="I103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קבוע]]&lt;&gt;E1033,1,I1033+1),0))</f>
        <v>1</v>
      </c>
      <c r="J1034">
        <f>IF(AND(טבלה135[[#This Row],[CycleNumber]]&lt;B1035,טבלה135[[#This Row],[מקס קבוע]]&lt;&gt;""),IF(OR(טבלה135[[#This Row],[מספר סטייה]]&lt;I1035,AND(טבלה135[[#This Row],[מספר סטייה]]=3,I1035=1)),0,1),"")</f>
        <v>1</v>
      </c>
      <c r="K1034">
        <f>IF(טבלה135[[#This Row],[מקס קבוע]]&lt;&gt;"",טבלה135[[#This Row],[מקסימום]]-טבלה135[[#This Row],[מינימום]],"")</f>
        <v>4</v>
      </c>
      <c r="L1034">
        <f>IF(IFERROR(LOOKUP(טבלה135[[#This Row],[ClientID]],פיבוט!$A$4:$A$121),FALSE)=טבלה135[[#This Row],[ClientID]],1,0)</f>
        <v>1</v>
      </c>
      <c r="M1034" t="str">
        <f>IF(OR(טבלה135[[#This Row],[ClientID]]=A1035),"",1)</f>
        <v/>
      </c>
      <c r="N1034" s="3" t="str">
        <f>IF(טבלה135[[#This Row],[טווח]]&lt;&gt;K1033,טבלה135[[#This Row],[טווח]],"")</f>
        <v/>
      </c>
      <c r="O1034" s="3" t="str">
        <f>IF(טבלה135[[#This Row],[מניית טווחים]]&lt;&gt;"",IF(OR(30&gt;טבלה135[[#This Row],[מקסימום]],30&lt;טבלה135[[#This Row],[מינימום]]),0,1),"")</f>
        <v/>
      </c>
    </row>
    <row r="1035" spans="1:15" x14ac:dyDescent="0.25">
      <c r="A1035" t="s">
        <v>107</v>
      </c>
      <c r="B1035">
        <v>14</v>
      </c>
      <c r="C1035">
        <v>25</v>
      </c>
      <c r="D1035">
        <f>טבלה135[[#This Row],[LengthofCycle]]+1</f>
        <v>26</v>
      </c>
      <c r="E1035">
        <f>IF(טבלה135[[#This Row],[CycleNumber]]&lt;3,"",IF(טבלה135[[#This Row],[CycleNumber]]=3,MIN(D1033:D1035),IF(I1034=3,MIN(D1032:D1034),E1034)))</f>
        <v>26</v>
      </c>
      <c r="F1035">
        <f>IF(טבלה135[[#This Row],[CycleNumber]]&lt;3,"",IF(טבלה135[[#This Row],[CycleNumber]]=3,MAX(D1033:D1035),IF(I1034=3,MAX(D1032:D1034),F1034)))</f>
        <v>30</v>
      </c>
      <c r="G1035">
        <f>IF(OR(טבלה135[[#This Row],[CycleNumber]]&gt;B1036,B1036=""),IF(טבלה135[[#This Row],[מספר סטייה]]=3,MIN(D1033:D1035),טבלה135[[#This Row],[מינ קבוע]]),טבלה135[[#This Row],[מינ קבוע]])</f>
        <v>26</v>
      </c>
      <c r="H1035">
        <f>IF(OR(טבלה135[[#This Row],[CycleNumber]]&gt;B1036,B1036=""),IF(טבלה135[[#This Row],[מספר סטייה]]=3,MAX(D1033:D1035),טבלה135[[#This Row],[מקס קבוע]]),טבלה135[[#This Row],[מקס קבוע]])</f>
        <v>30</v>
      </c>
      <c r="I103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קבוע]]&lt;&gt;E1034,1,I1034+1),0))</f>
        <v>0</v>
      </c>
      <c r="J1035">
        <f>IF(AND(טבלה135[[#This Row],[CycleNumber]]&lt;B1036,טבלה135[[#This Row],[מקס קבוע]]&lt;&gt;""),IF(OR(טבלה135[[#This Row],[מספר סטייה]]&lt;I1036,AND(טבלה135[[#This Row],[מספר סטייה]]=3,I1036=1)),0,1),"")</f>
        <v>1</v>
      </c>
      <c r="K1035">
        <f>IF(טבלה135[[#This Row],[מקס קבוע]]&lt;&gt;"",טבלה135[[#This Row],[מקסימום]]-טבלה135[[#This Row],[מינימום]],"")</f>
        <v>4</v>
      </c>
      <c r="L1035">
        <f>IF(IFERROR(LOOKUP(טבלה135[[#This Row],[ClientID]],פיבוט!$A$4:$A$121),FALSE)=טבלה135[[#This Row],[ClientID]],1,0)</f>
        <v>1</v>
      </c>
      <c r="M1035" t="str">
        <f>IF(OR(טבלה135[[#This Row],[ClientID]]=A1036),"",1)</f>
        <v/>
      </c>
      <c r="N1035" s="3" t="str">
        <f>IF(טבלה135[[#This Row],[טווח]]&lt;&gt;K1034,טבלה135[[#This Row],[טווח]],"")</f>
        <v/>
      </c>
      <c r="O1035" s="3" t="str">
        <f>IF(טבלה135[[#This Row],[מניית טווחים]]&lt;&gt;"",IF(OR(30&gt;טבלה135[[#This Row],[מקסימום]],30&lt;טבלה135[[#This Row],[מינימום]]),0,1),"")</f>
        <v/>
      </c>
    </row>
    <row r="1036" spans="1:15" x14ac:dyDescent="0.25">
      <c r="A1036" t="s">
        <v>107</v>
      </c>
      <c r="B1036">
        <v>15</v>
      </c>
      <c r="C1036">
        <v>25</v>
      </c>
      <c r="D1036">
        <f>טבלה135[[#This Row],[LengthofCycle]]+1</f>
        <v>26</v>
      </c>
      <c r="E1036">
        <f>IF(טבלה135[[#This Row],[CycleNumber]]&lt;3,"",IF(טבלה135[[#This Row],[CycleNumber]]=3,MIN(D1034:D1036),IF(I1035=3,MIN(D1033:D1035),E1035)))</f>
        <v>26</v>
      </c>
      <c r="F1036">
        <f>IF(טבלה135[[#This Row],[CycleNumber]]&lt;3,"",IF(טבלה135[[#This Row],[CycleNumber]]=3,MAX(D1034:D1036),IF(I1035=3,MAX(D1033:D1035),F1035)))</f>
        <v>30</v>
      </c>
      <c r="G1036">
        <f>IF(OR(טבלה135[[#This Row],[CycleNumber]]&gt;B1037,B1037=""),IF(טבלה135[[#This Row],[מספר סטייה]]=3,MIN(D1034:D1036),טבלה135[[#This Row],[מינ קבוע]]),טבלה135[[#This Row],[מינ קבוע]])</f>
        <v>26</v>
      </c>
      <c r="H1036">
        <f>IF(OR(טבלה135[[#This Row],[CycleNumber]]&gt;B1037,B1037=""),IF(טבלה135[[#This Row],[מספר סטייה]]=3,MAX(D1034:D1036),טבלה135[[#This Row],[מקס קבוע]]),טבלה135[[#This Row],[מקס קבוע]])</f>
        <v>30</v>
      </c>
      <c r="I103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קבוע]]&lt;&gt;E1035,1,I1035+1),0))</f>
        <v>0</v>
      </c>
      <c r="J1036">
        <f>IF(AND(טבלה135[[#This Row],[CycleNumber]]&lt;B1037,טבלה135[[#This Row],[מקס קבוע]]&lt;&gt;""),IF(OR(טבלה135[[#This Row],[מספר סטייה]]&lt;I1037,AND(טבלה135[[#This Row],[מספר סטייה]]=3,I1037=1)),0,1),"")</f>
        <v>1</v>
      </c>
      <c r="K1036">
        <f>IF(טבלה135[[#This Row],[מקס קבוע]]&lt;&gt;"",טבלה135[[#This Row],[מקסימום]]-טבלה135[[#This Row],[מינימום]],"")</f>
        <v>4</v>
      </c>
      <c r="L1036">
        <f>IF(IFERROR(LOOKUP(טבלה135[[#This Row],[ClientID]],פיבוט!$A$4:$A$121),FALSE)=טבלה135[[#This Row],[ClientID]],1,0)</f>
        <v>1</v>
      </c>
      <c r="M1036" t="str">
        <f>IF(OR(טבלה135[[#This Row],[ClientID]]=A1037),"",1)</f>
        <v/>
      </c>
      <c r="N1036" s="3" t="str">
        <f>IF(טבלה135[[#This Row],[טווח]]&lt;&gt;K1035,טבלה135[[#This Row],[טווח]],"")</f>
        <v/>
      </c>
      <c r="O1036" s="3" t="str">
        <f>IF(טבלה135[[#This Row],[מניית טווחים]]&lt;&gt;"",IF(OR(30&gt;טבלה135[[#This Row],[מקסימום]],30&lt;טבלה135[[#This Row],[מינימום]]),0,1),"")</f>
        <v/>
      </c>
    </row>
    <row r="1037" spans="1:15" x14ac:dyDescent="0.25">
      <c r="A1037" t="s">
        <v>107</v>
      </c>
      <c r="B1037">
        <v>16</v>
      </c>
      <c r="C1037">
        <v>27</v>
      </c>
      <c r="D1037">
        <f>טבלה135[[#This Row],[LengthofCycle]]+1</f>
        <v>28</v>
      </c>
      <c r="E1037">
        <f>IF(טבלה135[[#This Row],[CycleNumber]]&lt;3,"",IF(טבלה135[[#This Row],[CycleNumber]]=3,MIN(D1035:D1037),IF(I1036=3,MIN(D1034:D1036),E1036)))</f>
        <v>26</v>
      </c>
      <c r="F1037">
        <f>IF(טבלה135[[#This Row],[CycleNumber]]&lt;3,"",IF(טבלה135[[#This Row],[CycleNumber]]=3,MAX(D1035:D1037),IF(I1036=3,MAX(D1034:D1036),F1036)))</f>
        <v>30</v>
      </c>
      <c r="G1037">
        <f>IF(OR(טבלה135[[#This Row],[CycleNumber]]&gt;B1038,B1038=""),IF(טבלה135[[#This Row],[מספר סטייה]]=3,MIN(D1035:D1037),טבלה135[[#This Row],[מינ קבוע]]),טבלה135[[#This Row],[מינ קבוע]])</f>
        <v>26</v>
      </c>
      <c r="H1037">
        <f>IF(OR(טבלה135[[#This Row],[CycleNumber]]&gt;B1038,B1038=""),IF(טבלה135[[#This Row],[מספר סטייה]]=3,MAX(D1035:D1037),טבלה135[[#This Row],[מקס קבוע]]),טבלה135[[#This Row],[מקס קבוע]])</f>
        <v>30</v>
      </c>
      <c r="I103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קבוע]]&lt;&gt;E1036,1,I1036+1),0))</f>
        <v>0</v>
      </c>
      <c r="J1037">
        <f>IF(AND(טבלה135[[#This Row],[CycleNumber]]&lt;B1038,טבלה135[[#This Row],[מקס קבוע]]&lt;&gt;""),IF(OR(טבלה135[[#This Row],[מספר סטייה]]&lt;I1038,AND(טבלה135[[#This Row],[מספר סטייה]]=3,I1038=1)),0,1),"")</f>
        <v>0</v>
      </c>
      <c r="K1037">
        <f>IF(טבלה135[[#This Row],[מקס קבוע]]&lt;&gt;"",טבלה135[[#This Row],[מקסימום]]-טבלה135[[#This Row],[מינימום]],"")</f>
        <v>4</v>
      </c>
      <c r="L1037">
        <f>IF(IFERROR(LOOKUP(טבלה135[[#This Row],[ClientID]],פיבוט!$A$4:$A$121),FALSE)=טבלה135[[#This Row],[ClientID]],1,0)</f>
        <v>1</v>
      </c>
      <c r="M1037" t="str">
        <f>IF(OR(טבלה135[[#This Row],[ClientID]]=A1038),"",1)</f>
        <v/>
      </c>
      <c r="N1037" s="3" t="str">
        <f>IF(טבלה135[[#This Row],[טווח]]&lt;&gt;K1036,טבלה135[[#This Row],[טווח]],"")</f>
        <v/>
      </c>
      <c r="O1037" s="3" t="str">
        <f>IF(טבלה135[[#This Row],[מניית טווחים]]&lt;&gt;"",IF(OR(30&gt;טבלה135[[#This Row],[מקסימום]],30&lt;טבלה135[[#This Row],[מינימום]]),0,1),"")</f>
        <v/>
      </c>
    </row>
    <row r="1038" spans="1:15" x14ac:dyDescent="0.25">
      <c r="A1038" t="s">
        <v>107</v>
      </c>
      <c r="B1038">
        <v>17</v>
      </c>
      <c r="C1038">
        <v>24</v>
      </c>
      <c r="D1038">
        <f>טבלה135[[#This Row],[LengthofCycle]]+1</f>
        <v>25</v>
      </c>
      <c r="E1038">
        <f>IF(טבלה135[[#This Row],[CycleNumber]]&lt;3,"",IF(טבלה135[[#This Row],[CycleNumber]]=3,MIN(D1036:D1038),IF(I1037=3,MIN(D1035:D1037),E1037)))</f>
        <v>26</v>
      </c>
      <c r="F1038">
        <f>IF(טבלה135[[#This Row],[CycleNumber]]&lt;3,"",IF(טבלה135[[#This Row],[CycleNumber]]=3,MAX(D1036:D1038),IF(I1037=3,MAX(D1035:D1037),F1037)))</f>
        <v>30</v>
      </c>
      <c r="G1038">
        <f>IF(OR(טבלה135[[#This Row],[CycleNumber]]&gt;B1039,B1039=""),IF(טבלה135[[#This Row],[מספר סטייה]]=3,MIN(D1036:D1038),טבלה135[[#This Row],[מינ קבוע]]),טבלה135[[#This Row],[מינ קבוע]])</f>
        <v>26</v>
      </c>
      <c r="H1038">
        <f>IF(OR(טבלה135[[#This Row],[CycleNumber]]&gt;B1039,B1039=""),IF(טבלה135[[#This Row],[מספר סטייה]]=3,MAX(D1036:D1038),טבלה135[[#This Row],[מקס קבוע]]),טבלה135[[#This Row],[מקס קבוע]])</f>
        <v>30</v>
      </c>
      <c r="I103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קבוע]]&lt;&gt;E1037,1,I1037+1),0))</f>
        <v>1</v>
      </c>
      <c r="J1038">
        <f>IF(AND(טבלה135[[#This Row],[CycleNumber]]&lt;B1039,טבלה135[[#This Row],[מקס קבוע]]&lt;&gt;""),IF(OR(טבלה135[[#This Row],[מספר סטייה]]&lt;I1039,AND(טבלה135[[#This Row],[מספר סטייה]]=3,I1039=1)),0,1),"")</f>
        <v>1</v>
      </c>
      <c r="K1038">
        <f>IF(טבלה135[[#This Row],[מקס קבוע]]&lt;&gt;"",טבלה135[[#This Row],[מקסימום]]-טבלה135[[#This Row],[מינימום]],"")</f>
        <v>4</v>
      </c>
      <c r="L1038">
        <f>IF(IFERROR(LOOKUP(טבלה135[[#This Row],[ClientID]],פיבוט!$A$4:$A$121),FALSE)=טבלה135[[#This Row],[ClientID]],1,0)</f>
        <v>1</v>
      </c>
      <c r="M1038" t="str">
        <f>IF(OR(טבלה135[[#This Row],[ClientID]]=A1039),"",1)</f>
        <v/>
      </c>
      <c r="N1038" s="3" t="str">
        <f>IF(טבלה135[[#This Row],[טווח]]&lt;&gt;K1037,טבלה135[[#This Row],[טווח]],"")</f>
        <v/>
      </c>
      <c r="O1038" s="3" t="str">
        <f>IF(טבלה135[[#This Row],[מניית טווחים]]&lt;&gt;"",IF(OR(30&gt;טבלה135[[#This Row],[מקסימום]],30&lt;טבלה135[[#This Row],[מינימום]]),0,1),"")</f>
        <v/>
      </c>
    </row>
    <row r="1039" spans="1:15" x14ac:dyDescent="0.25">
      <c r="A1039" t="s">
        <v>107</v>
      </c>
      <c r="B1039">
        <v>18</v>
      </c>
      <c r="C1039">
        <v>25</v>
      </c>
      <c r="D1039">
        <f>טבלה135[[#This Row],[LengthofCycle]]+1</f>
        <v>26</v>
      </c>
      <c r="E1039">
        <f>IF(טבלה135[[#This Row],[CycleNumber]]&lt;3,"",IF(טבלה135[[#This Row],[CycleNumber]]=3,MIN(D1037:D1039),IF(I1038=3,MIN(D1036:D1038),E1038)))</f>
        <v>26</v>
      </c>
      <c r="F1039">
        <f>IF(טבלה135[[#This Row],[CycleNumber]]&lt;3,"",IF(טבלה135[[#This Row],[CycleNumber]]=3,MAX(D1037:D1039),IF(I1038=3,MAX(D1036:D1038),F1038)))</f>
        <v>30</v>
      </c>
      <c r="G1039">
        <f>IF(OR(טבלה135[[#This Row],[CycleNumber]]&gt;B1040,B1040=""),IF(טבלה135[[#This Row],[מספר סטייה]]=3,MIN(D1037:D1039),טבלה135[[#This Row],[מינ קבוע]]),טבלה135[[#This Row],[מינ קבוע]])</f>
        <v>26</v>
      </c>
      <c r="H1039">
        <f>IF(OR(טבלה135[[#This Row],[CycleNumber]]&gt;B1040,B1040=""),IF(טבלה135[[#This Row],[מספר סטייה]]=3,MAX(D1037:D1039),טבלה135[[#This Row],[מקס קבוע]]),טבלה135[[#This Row],[מקס קבוע]])</f>
        <v>30</v>
      </c>
      <c r="I103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קבוע]]&lt;&gt;E1038,1,I1038+1),0))</f>
        <v>0</v>
      </c>
      <c r="J1039">
        <f>IF(AND(טבלה135[[#This Row],[CycleNumber]]&lt;B1040,טבלה135[[#This Row],[מקס קבוע]]&lt;&gt;""),IF(OR(טבלה135[[#This Row],[מספר סטייה]]&lt;I1040,AND(טבלה135[[#This Row],[מספר סטייה]]=3,I1040=1)),0,1),"")</f>
        <v>1</v>
      </c>
      <c r="K1039">
        <f>IF(טבלה135[[#This Row],[מקס קבוע]]&lt;&gt;"",טבלה135[[#This Row],[מקסימום]]-טבלה135[[#This Row],[מינימום]],"")</f>
        <v>4</v>
      </c>
      <c r="L1039">
        <f>IF(IFERROR(LOOKUP(טבלה135[[#This Row],[ClientID]],פיבוט!$A$4:$A$121),FALSE)=טבלה135[[#This Row],[ClientID]],1,0)</f>
        <v>1</v>
      </c>
      <c r="M1039" t="str">
        <f>IF(OR(טבלה135[[#This Row],[ClientID]]=A1040),"",1)</f>
        <v/>
      </c>
      <c r="N1039" s="3" t="str">
        <f>IF(טבלה135[[#This Row],[טווח]]&lt;&gt;K1038,טבלה135[[#This Row],[טווח]],"")</f>
        <v/>
      </c>
      <c r="O1039" s="3" t="str">
        <f>IF(טבלה135[[#This Row],[מניית טווחים]]&lt;&gt;"",IF(OR(30&gt;טבלה135[[#This Row],[מקסימום]],30&lt;טבלה135[[#This Row],[מינימום]]),0,1),"")</f>
        <v/>
      </c>
    </row>
    <row r="1040" spans="1:15" x14ac:dyDescent="0.25">
      <c r="A1040" t="s">
        <v>107</v>
      </c>
      <c r="B1040">
        <v>19</v>
      </c>
      <c r="C1040">
        <v>25</v>
      </c>
      <c r="D1040">
        <f>טבלה135[[#This Row],[LengthofCycle]]+1</f>
        <v>26</v>
      </c>
      <c r="E1040">
        <f>IF(טבלה135[[#This Row],[CycleNumber]]&lt;3,"",IF(טבלה135[[#This Row],[CycleNumber]]=3,MIN(D1038:D1040),IF(I1039=3,MIN(D1037:D1039),E1039)))</f>
        <v>26</v>
      </c>
      <c r="F1040">
        <f>IF(טבלה135[[#This Row],[CycleNumber]]&lt;3,"",IF(טבלה135[[#This Row],[CycleNumber]]=3,MAX(D1038:D1040),IF(I1039=3,MAX(D1037:D1039),F1039)))</f>
        <v>30</v>
      </c>
      <c r="G1040">
        <f>IF(OR(טבלה135[[#This Row],[CycleNumber]]&gt;B1041,B1041=""),IF(טבלה135[[#This Row],[מספר סטייה]]=3,MIN(D1038:D1040),טבלה135[[#This Row],[מינ קבוע]]),טבלה135[[#This Row],[מינ קבוע]])</f>
        <v>26</v>
      </c>
      <c r="H1040">
        <f>IF(OR(טבלה135[[#This Row],[CycleNumber]]&gt;B1041,B1041=""),IF(טבלה135[[#This Row],[מספר סטייה]]=3,MAX(D1038:D1040),טבלה135[[#This Row],[מקס קבוע]]),טבלה135[[#This Row],[מקס קבוע]])</f>
        <v>30</v>
      </c>
      <c r="I104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קבוע]]&lt;&gt;E1039,1,I1039+1),0))</f>
        <v>0</v>
      </c>
      <c r="J1040">
        <f>IF(AND(טבלה135[[#This Row],[CycleNumber]]&lt;B1041,טבלה135[[#This Row],[מקס קבוע]]&lt;&gt;""),IF(OR(טבלה135[[#This Row],[מספר סטייה]]&lt;I1041,AND(טבלה135[[#This Row],[מספר סטייה]]=3,I1041=1)),0,1),"")</f>
        <v>1</v>
      </c>
      <c r="K1040">
        <f>IF(טבלה135[[#This Row],[מקס קבוע]]&lt;&gt;"",טבלה135[[#This Row],[מקסימום]]-טבלה135[[#This Row],[מינימום]],"")</f>
        <v>4</v>
      </c>
      <c r="L1040">
        <f>IF(IFERROR(LOOKUP(טבלה135[[#This Row],[ClientID]],פיבוט!$A$4:$A$121),FALSE)=טבלה135[[#This Row],[ClientID]],1,0)</f>
        <v>1</v>
      </c>
      <c r="M1040" t="str">
        <f>IF(OR(טבלה135[[#This Row],[ClientID]]=A1041),"",1)</f>
        <v/>
      </c>
      <c r="N1040" s="3" t="str">
        <f>IF(טבלה135[[#This Row],[טווח]]&lt;&gt;K1039,טבלה135[[#This Row],[טווח]],"")</f>
        <v/>
      </c>
      <c r="O1040" s="3" t="str">
        <f>IF(טבלה135[[#This Row],[מניית טווחים]]&lt;&gt;"",IF(OR(30&gt;טבלה135[[#This Row],[מקסימום]],30&lt;טבלה135[[#This Row],[מינימום]]),0,1),"")</f>
        <v/>
      </c>
    </row>
    <row r="1041" spans="1:15" x14ac:dyDescent="0.25">
      <c r="A1041" t="s">
        <v>107</v>
      </c>
      <c r="B1041">
        <v>20</v>
      </c>
      <c r="C1041">
        <v>29</v>
      </c>
      <c r="D1041">
        <f>טבלה135[[#This Row],[LengthofCycle]]+1</f>
        <v>30</v>
      </c>
      <c r="E1041">
        <f>IF(טבלה135[[#This Row],[CycleNumber]]&lt;3,"",IF(טבלה135[[#This Row],[CycleNumber]]=3,MIN(D1039:D1041),IF(I1040=3,MIN(D1038:D1040),E1040)))</f>
        <v>26</v>
      </c>
      <c r="F1041">
        <f>IF(טבלה135[[#This Row],[CycleNumber]]&lt;3,"",IF(טבלה135[[#This Row],[CycleNumber]]=3,MAX(D1039:D1041),IF(I1040=3,MAX(D1038:D1040),F1040)))</f>
        <v>30</v>
      </c>
      <c r="G1041">
        <f>IF(OR(טבלה135[[#This Row],[CycleNumber]]&gt;B1042,B1042=""),IF(טבלה135[[#This Row],[מספר סטייה]]=3,MIN(D1039:D1041),טבלה135[[#This Row],[מינ קבוע]]),טבלה135[[#This Row],[מינ קבוע]])</f>
        <v>26</v>
      </c>
      <c r="H1041">
        <f>IF(OR(טבלה135[[#This Row],[CycleNumber]]&gt;B1042,B1042=""),IF(טבלה135[[#This Row],[מספר סטייה]]=3,MAX(D1039:D1041),טבלה135[[#This Row],[מקס קבוע]]),טבלה135[[#This Row],[מקס קבוע]])</f>
        <v>30</v>
      </c>
      <c r="I104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קבוע]]&lt;&gt;E1040,1,I1040+1),0))</f>
        <v>0</v>
      </c>
      <c r="J1041" t="str">
        <f>IF(AND(טבלה135[[#This Row],[CycleNumber]]&lt;B1042,טבלה135[[#This Row],[מקס קבוע]]&lt;&gt;""),IF(OR(טבלה135[[#This Row],[מספר סטייה]]&lt;I1042,AND(טבלה135[[#This Row],[מספר סטייה]]=3,I1042=1)),0,1),"")</f>
        <v/>
      </c>
      <c r="K1041">
        <f>IF(טבלה135[[#This Row],[מקס קבוע]]&lt;&gt;"",טבלה135[[#This Row],[מקסימום]]-טבלה135[[#This Row],[מינימום]],"")</f>
        <v>4</v>
      </c>
      <c r="L1041">
        <f>IF(IFERROR(LOOKUP(טבלה135[[#This Row],[ClientID]],פיבוט!$A$4:$A$121),FALSE)=טבלה135[[#This Row],[ClientID]],1,0)</f>
        <v>1</v>
      </c>
      <c r="M1041">
        <f>IF(OR(טבלה135[[#This Row],[ClientID]]=A1042),"",1)</f>
        <v>1</v>
      </c>
      <c r="N1041" s="3" t="str">
        <f>IF(טבלה135[[#This Row],[טווח]]&lt;&gt;K1040,טבלה135[[#This Row],[טווח]],"")</f>
        <v/>
      </c>
      <c r="O1041" s="3" t="str">
        <f>IF(טבלה135[[#This Row],[מניית טווחים]]&lt;&gt;"",IF(OR(30&gt;טבלה135[[#This Row],[מקסימום]],30&lt;טבלה135[[#This Row],[מינימום]]),0,1),"")</f>
        <v/>
      </c>
    </row>
    <row r="1042" spans="1:15" x14ac:dyDescent="0.25">
      <c r="A1042" t="s">
        <v>108</v>
      </c>
      <c r="B1042">
        <v>1</v>
      </c>
      <c r="C1042">
        <v>39</v>
      </c>
      <c r="D1042">
        <f>טבלה135[[#This Row],[LengthofCycle]]+1</f>
        <v>40</v>
      </c>
      <c r="E1042" t="str">
        <f>IF(טבלה135[[#This Row],[CycleNumber]]&lt;3,"",IF(טבלה135[[#This Row],[CycleNumber]]=3,MIN(D1040:D1042),IF(I1041=3,MIN(D1039:D1041),E1041)))</f>
        <v/>
      </c>
      <c r="F1042" t="str">
        <f>IF(טבלה135[[#This Row],[CycleNumber]]&lt;3,"",IF(טבלה135[[#This Row],[CycleNumber]]=3,MAX(D1040:D1042),IF(I1041=3,MAX(D1039:D1041),F1041)))</f>
        <v/>
      </c>
      <c r="G1042" t="str">
        <f>IF(OR(טבלה135[[#This Row],[CycleNumber]]&gt;B1043,B1043=""),IF(טבלה135[[#This Row],[מספר סטייה]]=3,MIN(D1040:D1042),טבלה135[[#This Row],[מינ קבוע]]),טבלה135[[#This Row],[מינ קבוע]])</f>
        <v/>
      </c>
      <c r="H1042" t="str">
        <f>IF(OR(טבלה135[[#This Row],[CycleNumber]]&gt;B1043,B1043=""),IF(טבלה135[[#This Row],[מספר סטייה]]=3,MAX(D1040:D1042),טבלה135[[#This Row],[מקס קבוע]]),טבלה135[[#This Row],[מקס קבוע]])</f>
        <v/>
      </c>
      <c r="I1042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קבוע]]&lt;&gt;E1041,1,I1041+1),0))</f>
        <v/>
      </c>
      <c r="J1042" t="str">
        <f>IF(AND(טבלה135[[#This Row],[CycleNumber]]&lt;B1043,טבלה135[[#This Row],[מקס קבוע]]&lt;&gt;""),IF(OR(טבלה135[[#This Row],[מספר סטייה]]&lt;I1043,AND(טבלה135[[#This Row],[מספר סטייה]]=3,I1043=1)),0,1),"")</f>
        <v/>
      </c>
      <c r="K1042" t="str">
        <f>IF(טבלה135[[#This Row],[מקס קבוע]]&lt;&gt;"",טבלה135[[#This Row],[מקסימום]]-טבלה135[[#This Row],[מינימום]],"")</f>
        <v/>
      </c>
      <c r="L1042">
        <f>IF(IFERROR(LOOKUP(טבלה135[[#This Row],[ClientID]],פיבוט!$A$4:$A$121),FALSE)=טבלה135[[#This Row],[ClientID]],1,0)</f>
        <v>1</v>
      </c>
      <c r="M1042" t="str">
        <f>IF(OR(טבלה135[[#This Row],[ClientID]]=A1043),"",1)</f>
        <v/>
      </c>
      <c r="N1042" s="3" t="str">
        <f>IF(טבלה135[[#This Row],[טווח]]&lt;&gt;K1041,טבלה135[[#This Row],[טווח]],"")</f>
        <v/>
      </c>
      <c r="O1042" s="3" t="str">
        <f>IF(טבלה135[[#This Row],[מניית טווחים]]&lt;&gt;"",IF(OR(30&gt;טבלה135[[#This Row],[מקסימום]],30&lt;טבלה135[[#This Row],[מינימום]]),0,1),"")</f>
        <v/>
      </c>
    </row>
    <row r="1043" spans="1:15" x14ac:dyDescent="0.25">
      <c r="A1043" t="s">
        <v>108</v>
      </c>
      <c r="B1043">
        <v>2</v>
      </c>
      <c r="C1043">
        <v>23</v>
      </c>
      <c r="D1043">
        <f>טבלה135[[#This Row],[LengthofCycle]]+1</f>
        <v>24</v>
      </c>
      <c r="E1043" t="str">
        <f>IF(טבלה135[[#This Row],[CycleNumber]]&lt;3,"",IF(טבלה135[[#This Row],[CycleNumber]]=3,MIN(D1041:D1043),IF(I1042=3,MIN(D1040:D1042),E1042)))</f>
        <v/>
      </c>
      <c r="F1043" t="str">
        <f>IF(טבלה135[[#This Row],[CycleNumber]]&lt;3,"",IF(טבלה135[[#This Row],[CycleNumber]]=3,MAX(D1041:D1043),IF(I1042=3,MAX(D1040:D1042),F1042)))</f>
        <v/>
      </c>
      <c r="G1043" t="str">
        <f>IF(OR(טבלה135[[#This Row],[CycleNumber]]&gt;B1044,B1044=""),IF(טבלה135[[#This Row],[מספר סטייה]]=3,MIN(D1041:D1043),טבלה135[[#This Row],[מינ קבוע]]),טבלה135[[#This Row],[מינ קבוע]])</f>
        <v/>
      </c>
      <c r="H1043" t="str">
        <f>IF(OR(טבלה135[[#This Row],[CycleNumber]]&gt;B1044,B1044=""),IF(טבלה135[[#This Row],[מספר סטייה]]=3,MAX(D1041:D1043),טבלה135[[#This Row],[מקס קבוע]]),טבלה135[[#This Row],[מקס קבוע]])</f>
        <v/>
      </c>
      <c r="I104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קבוע]]&lt;&gt;E1042,1,I1042+1),0))</f>
        <v/>
      </c>
      <c r="J1043" t="str">
        <f>IF(AND(טבלה135[[#This Row],[CycleNumber]]&lt;B1044,טבלה135[[#This Row],[מקס קבוע]]&lt;&gt;""),IF(OR(טבלה135[[#This Row],[מספר סטייה]]&lt;I1044,AND(טבלה135[[#This Row],[מספר סטייה]]=3,I1044=1)),0,1),"")</f>
        <v/>
      </c>
      <c r="K1043" t="str">
        <f>IF(טבלה135[[#This Row],[מקס קבוע]]&lt;&gt;"",טבלה135[[#This Row],[מקסימום]]-טבלה135[[#This Row],[מינימום]],"")</f>
        <v/>
      </c>
      <c r="L1043">
        <f>IF(IFERROR(LOOKUP(טבלה135[[#This Row],[ClientID]],פיבוט!$A$4:$A$121),FALSE)=טבלה135[[#This Row],[ClientID]],1,0)</f>
        <v>1</v>
      </c>
      <c r="M1043" t="str">
        <f>IF(OR(טבלה135[[#This Row],[ClientID]]=A1044),"",1)</f>
        <v/>
      </c>
      <c r="N1043" s="3" t="str">
        <f>IF(טבלה135[[#This Row],[טווח]]&lt;&gt;K1042,טבלה135[[#This Row],[טווח]],"")</f>
        <v/>
      </c>
      <c r="O1043" s="3" t="str">
        <f>IF(טבלה135[[#This Row],[מניית טווחים]]&lt;&gt;"",IF(OR(30&gt;טבלה135[[#This Row],[מקסימום]],30&lt;טבלה135[[#This Row],[מינימום]]),0,1),"")</f>
        <v/>
      </c>
    </row>
    <row r="1044" spans="1:15" x14ac:dyDescent="0.25">
      <c r="A1044" t="s">
        <v>108</v>
      </c>
      <c r="B1044">
        <v>3</v>
      </c>
      <c r="C1044">
        <v>30</v>
      </c>
      <c r="D1044">
        <f>טבלה135[[#This Row],[LengthofCycle]]+1</f>
        <v>31</v>
      </c>
      <c r="E1044">
        <f>IF(טבלה135[[#This Row],[CycleNumber]]&lt;3,"",IF(טבלה135[[#This Row],[CycleNumber]]=3,MIN(D1042:D1044),IF(I1043=3,MIN(D1041:D1043),E1043)))</f>
        <v>24</v>
      </c>
      <c r="F1044">
        <f>IF(טבלה135[[#This Row],[CycleNumber]]&lt;3,"",IF(טבלה135[[#This Row],[CycleNumber]]=3,MAX(D1042:D1044),IF(I1043=3,MAX(D1041:D1043),F1043)))</f>
        <v>40</v>
      </c>
      <c r="G1044">
        <f>IF(OR(טבלה135[[#This Row],[CycleNumber]]&gt;B1045,B1045=""),IF(טבלה135[[#This Row],[מספר סטייה]]=3,MIN(D1042:D1044),טבלה135[[#This Row],[מינ קבוע]]),טבלה135[[#This Row],[מינ קבוע]])</f>
        <v>24</v>
      </c>
      <c r="H1044">
        <f>IF(OR(טבלה135[[#This Row],[CycleNumber]]&gt;B1045,B1045=""),IF(טבלה135[[#This Row],[מספר סטייה]]=3,MAX(D1042:D1044),טבלה135[[#This Row],[מקס קבוע]]),טבלה135[[#This Row],[מקס קבוע]])</f>
        <v>40</v>
      </c>
      <c r="I104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קבוע]]&lt;&gt;E1043,1,I1043+1),0))</f>
        <v>0</v>
      </c>
      <c r="J1044">
        <f>IF(AND(טבלה135[[#This Row],[CycleNumber]]&lt;B1045,טבלה135[[#This Row],[מקס קבוע]]&lt;&gt;""),IF(OR(טבלה135[[#This Row],[מספר סטייה]]&lt;I1045,AND(טבלה135[[#This Row],[מספר סטייה]]=3,I1045=1)),0,1),"")</f>
        <v>1</v>
      </c>
      <c r="K1044">
        <f>IF(טבלה135[[#This Row],[מקס קבוע]]&lt;&gt;"",טבלה135[[#This Row],[מקסימום]]-טבלה135[[#This Row],[מינימום]],"")</f>
        <v>16</v>
      </c>
      <c r="L1044">
        <f>IF(IFERROR(LOOKUP(טבלה135[[#This Row],[ClientID]],פיבוט!$A$4:$A$121),FALSE)=טבלה135[[#This Row],[ClientID]],1,0)</f>
        <v>1</v>
      </c>
      <c r="M1044" t="str">
        <f>IF(OR(טבלה135[[#This Row],[ClientID]]=A1045),"",1)</f>
        <v/>
      </c>
      <c r="N1044" s="3">
        <f>IF(טבלה135[[#This Row],[טווח]]&lt;&gt;K1043,טבלה135[[#This Row],[טווח]],"")</f>
        <v>16</v>
      </c>
      <c r="O1044" s="3">
        <f>IF(טבלה135[[#This Row],[מניית טווחים]]&lt;&gt;"",IF(OR(30&gt;טבלה135[[#This Row],[מקסימום]],30&lt;טבלה135[[#This Row],[מינימום]]),0,1),"")</f>
        <v>1</v>
      </c>
    </row>
    <row r="1045" spans="1:15" x14ac:dyDescent="0.25">
      <c r="A1045" t="s">
        <v>108</v>
      </c>
      <c r="B1045">
        <v>4</v>
      </c>
      <c r="C1045">
        <v>34</v>
      </c>
      <c r="D1045">
        <f>טבלה135[[#This Row],[LengthofCycle]]+1</f>
        <v>35</v>
      </c>
      <c r="E1045">
        <f>IF(טבלה135[[#This Row],[CycleNumber]]&lt;3,"",IF(טבלה135[[#This Row],[CycleNumber]]=3,MIN(D1043:D1045),IF(I1044=3,MIN(D1042:D1044),E1044)))</f>
        <v>24</v>
      </c>
      <c r="F1045">
        <f>IF(טבלה135[[#This Row],[CycleNumber]]&lt;3,"",IF(טבלה135[[#This Row],[CycleNumber]]=3,MAX(D1043:D1045),IF(I1044=3,MAX(D1042:D1044),F1044)))</f>
        <v>40</v>
      </c>
      <c r="G1045">
        <f>IF(OR(טבלה135[[#This Row],[CycleNumber]]&gt;B1046,B1046=""),IF(טבלה135[[#This Row],[מספר סטייה]]=3,MIN(D1043:D1045),טבלה135[[#This Row],[מינ קבוע]]),טבלה135[[#This Row],[מינ קבוע]])</f>
        <v>24</v>
      </c>
      <c r="H1045">
        <f>IF(OR(טבלה135[[#This Row],[CycleNumber]]&gt;B1046,B1046=""),IF(טבלה135[[#This Row],[מספר סטייה]]=3,MAX(D1043:D1045),טבלה135[[#This Row],[מקס קבוע]]),טבלה135[[#This Row],[מקס קבוע]])</f>
        <v>40</v>
      </c>
      <c r="I104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קבוע]]&lt;&gt;E1044,1,I1044+1),0))</f>
        <v>0</v>
      </c>
      <c r="J1045">
        <f>IF(AND(טבלה135[[#This Row],[CycleNumber]]&lt;B1046,טבלה135[[#This Row],[מקס קבוע]]&lt;&gt;""),IF(OR(טבלה135[[#This Row],[מספר סטייה]]&lt;I1046,AND(טבלה135[[#This Row],[מספר סטייה]]=3,I1046=1)),0,1),"")</f>
        <v>1</v>
      </c>
      <c r="K1045">
        <f>IF(טבלה135[[#This Row],[מקס קבוע]]&lt;&gt;"",טבלה135[[#This Row],[מקסימום]]-טבלה135[[#This Row],[מינימום]],"")</f>
        <v>16</v>
      </c>
      <c r="L1045">
        <f>IF(IFERROR(LOOKUP(טבלה135[[#This Row],[ClientID]],פיבוט!$A$4:$A$121),FALSE)=טבלה135[[#This Row],[ClientID]],1,0)</f>
        <v>1</v>
      </c>
      <c r="M1045" t="str">
        <f>IF(OR(טבלה135[[#This Row],[ClientID]]=A1046),"",1)</f>
        <v/>
      </c>
      <c r="N1045" s="3" t="str">
        <f>IF(טבלה135[[#This Row],[טווח]]&lt;&gt;K1044,טבלה135[[#This Row],[טווח]],"")</f>
        <v/>
      </c>
      <c r="O1045" s="3" t="str">
        <f>IF(טבלה135[[#This Row],[מניית טווחים]]&lt;&gt;"",IF(OR(30&gt;טבלה135[[#This Row],[מקסימום]],30&lt;טבלה135[[#This Row],[מינימום]]),0,1),"")</f>
        <v/>
      </c>
    </row>
    <row r="1046" spans="1:15" x14ac:dyDescent="0.25">
      <c r="A1046" t="s">
        <v>108</v>
      </c>
      <c r="B1046">
        <v>5</v>
      </c>
      <c r="C1046">
        <v>32</v>
      </c>
      <c r="D1046">
        <f>טבלה135[[#This Row],[LengthofCycle]]+1</f>
        <v>33</v>
      </c>
      <c r="E1046">
        <f>IF(טבלה135[[#This Row],[CycleNumber]]&lt;3,"",IF(טבלה135[[#This Row],[CycleNumber]]=3,MIN(D1044:D1046),IF(I1045=3,MIN(D1043:D1045),E1045)))</f>
        <v>24</v>
      </c>
      <c r="F1046">
        <f>IF(טבלה135[[#This Row],[CycleNumber]]&lt;3,"",IF(טבלה135[[#This Row],[CycleNumber]]=3,MAX(D1044:D1046),IF(I1045=3,MAX(D1043:D1045),F1045)))</f>
        <v>40</v>
      </c>
      <c r="G1046">
        <f>IF(OR(טבלה135[[#This Row],[CycleNumber]]&gt;B1047,B1047=""),IF(טבלה135[[#This Row],[מספר סטייה]]=3,MIN(D1044:D1046),טבלה135[[#This Row],[מינ קבוע]]),טבלה135[[#This Row],[מינ קבוע]])</f>
        <v>24</v>
      </c>
      <c r="H1046">
        <f>IF(OR(טבלה135[[#This Row],[CycleNumber]]&gt;B1047,B1047=""),IF(טבלה135[[#This Row],[מספר סטייה]]=3,MAX(D1044:D1046),טבלה135[[#This Row],[מקס קבוע]]),טבלה135[[#This Row],[מקס קבוע]])</f>
        <v>40</v>
      </c>
      <c r="I104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קבוע]]&lt;&gt;E1045,1,I1045+1),0))</f>
        <v>0</v>
      </c>
      <c r="J1046" t="str">
        <f>IF(AND(טבלה135[[#This Row],[CycleNumber]]&lt;B1047,טבלה135[[#This Row],[מקס קבוע]]&lt;&gt;""),IF(OR(טבלה135[[#This Row],[מספר סטייה]]&lt;I1047,AND(טבלה135[[#This Row],[מספר סטייה]]=3,I1047=1)),0,1),"")</f>
        <v/>
      </c>
      <c r="K1046">
        <f>IF(טבלה135[[#This Row],[מקס קבוע]]&lt;&gt;"",טבלה135[[#This Row],[מקסימום]]-טבלה135[[#This Row],[מינימום]],"")</f>
        <v>16</v>
      </c>
      <c r="L1046">
        <f>IF(IFERROR(LOOKUP(טבלה135[[#This Row],[ClientID]],פיבוט!$A$4:$A$121),FALSE)=טבלה135[[#This Row],[ClientID]],1,0)</f>
        <v>1</v>
      </c>
      <c r="M1046">
        <f>IF(OR(טבלה135[[#This Row],[ClientID]]=A1047),"",1)</f>
        <v>1</v>
      </c>
      <c r="N1046" s="3" t="str">
        <f>IF(טבלה135[[#This Row],[טווח]]&lt;&gt;K1045,טבלה135[[#This Row],[טווח]],"")</f>
        <v/>
      </c>
      <c r="O1046" s="3" t="str">
        <f>IF(טבלה135[[#This Row],[מניית טווחים]]&lt;&gt;"",IF(OR(30&gt;טבלה135[[#This Row],[מקסימום]],30&lt;טבלה135[[#This Row],[מינימום]]),0,1),"")</f>
        <v/>
      </c>
    </row>
    <row r="1047" spans="1:15" x14ac:dyDescent="0.25">
      <c r="A1047" t="s">
        <v>109</v>
      </c>
      <c r="B1047">
        <v>1</v>
      </c>
      <c r="C1047">
        <v>25</v>
      </c>
      <c r="D1047">
        <f>טבלה135[[#This Row],[LengthofCycle]]+1</f>
        <v>26</v>
      </c>
      <c r="E1047" t="str">
        <f>IF(טבלה135[[#This Row],[CycleNumber]]&lt;3,"",IF(טבלה135[[#This Row],[CycleNumber]]=3,MIN(D1045:D1047),IF(I1046=3,MIN(D1044:D1046),E1046)))</f>
        <v/>
      </c>
      <c r="F1047" t="str">
        <f>IF(טבלה135[[#This Row],[CycleNumber]]&lt;3,"",IF(טבלה135[[#This Row],[CycleNumber]]=3,MAX(D1045:D1047),IF(I1046=3,MAX(D1044:D1046),F1046)))</f>
        <v/>
      </c>
      <c r="G1047" t="str">
        <f>IF(OR(טבלה135[[#This Row],[CycleNumber]]&gt;B1048,B1048=""),IF(טבלה135[[#This Row],[מספר סטייה]]=3,MIN(D1045:D1047),טבלה135[[#This Row],[מינ קבוע]]),טבלה135[[#This Row],[מינ קבוע]])</f>
        <v/>
      </c>
      <c r="H1047" t="str">
        <f>IF(OR(טבלה135[[#This Row],[CycleNumber]]&gt;B1048,B1048=""),IF(טבלה135[[#This Row],[מספר סטייה]]=3,MAX(D1045:D1047),טבלה135[[#This Row],[מקס קבוע]]),טבלה135[[#This Row],[מקס קבוע]])</f>
        <v/>
      </c>
      <c r="I104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קבוע]]&lt;&gt;E1046,1,I1046+1),0))</f>
        <v/>
      </c>
      <c r="J1047" t="str">
        <f>IF(AND(טבלה135[[#This Row],[CycleNumber]]&lt;B1048,טבלה135[[#This Row],[מקס קבוע]]&lt;&gt;""),IF(OR(טבלה135[[#This Row],[מספר סטייה]]&lt;I1048,AND(טבלה135[[#This Row],[מספר סטייה]]=3,I1048=1)),0,1),"")</f>
        <v/>
      </c>
      <c r="K1047" t="str">
        <f>IF(טבלה135[[#This Row],[מקס קבוע]]&lt;&gt;"",טבלה135[[#This Row],[מקסימום]]-טבלה135[[#This Row],[מינימום]],"")</f>
        <v/>
      </c>
      <c r="L1047">
        <f>IF(IFERROR(LOOKUP(טבלה135[[#This Row],[ClientID]],פיבוט!$A$4:$A$121),FALSE)=טבלה135[[#This Row],[ClientID]],1,0)</f>
        <v>1</v>
      </c>
      <c r="M1047" t="str">
        <f>IF(OR(טבלה135[[#This Row],[ClientID]]=A1048),"",1)</f>
        <v/>
      </c>
      <c r="N1047" s="3" t="str">
        <f>IF(טבלה135[[#This Row],[טווח]]&lt;&gt;K1046,טבלה135[[#This Row],[טווח]],"")</f>
        <v/>
      </c>
      <c r="O1047" s="3" t="str">
        <f>IF(טבלה135[[#This Row],[מניית טווחים]]&lt;&gt;"",IF(OR(30&gt;טבלה135[[#This Row],[מקסימום]],30&lt;טבלה135[[#This Row],[מינימום]]),0,1),"")</f>
        <v/>
      </c>
    </row>
    <row r="1048" spans="1:15" x14ac:dyDescent="0.25">
      <c r="A1048" t="s">
        <v>109</v>
      </c>
      <c r="B1048">
        <v>2</v>
      </c>
      <c r="C1048">
        <v>28</v>
      </c>
      <c r="D1048">
        <f>טבלה135[[#This Row],[LengthofCycle]]+1</f>
        <v>29</v>
      </c>
      <c r="E1048" t="str">
        <f>IF(טבלה135[[#This Row],[CycleNumber]]&lt;3,"",IF(טבלה135[[#This Row],[CycleNumber]]=3,MIN(D1046:D1048),IF(I1047=3,MIN(D1045:D1047),E1047)))</f>
        <v/>
      </c>
      <c r="F1048" t="str">
        <f>IF(טבלה135[[#This Row],[CycleNumber]]&lt;3,"",IF(טבלה135[[#This Row],[CycleNumber]]=3,MAX(D1046:D1048),IF(I1047=3,MAX(D1045:D1047),F1047)))</f>
        <v/>
      </c>
      <c r="G1048" t="str">
        <f>IF(OR(טבלה135[[#This Row],[CycleNumber]]&gt;B1049,B1049=""),IF(טבלה135[[#This Row],[מספר סטייה]]=3,MIN(D1046:D1048),טבלה135[[#This Row],[מינ קבוע]]),טבלה135[[#This Row],[מינ קבוע]])</f>
        <v/>
      </c>
      <c r="H1048" t="str">
        <f>IF(OR(טבלה135[[#This Row],[CycleNumber]]&gt;B1049,B1049=""),IF(טבלה135[[#This Row],[מספר סטייה]]=3,MAX(D1046:D1048),טבלה135[[#This Row],[מקס קבוע]]),טבלה135[[#This Row],[מקס קבוע]])</f>
        <v/>
      </c>
      <c r="I104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קבוע]]&lt;&gt;E1047,1,I1047+1),0))</f>
        <v/>
      </c>
      <c r="J1048" t="str">
        <f>IF(AND(טבלה135[[#This Row],[CycleNumber]]&lt;B1049,טבלה135[[#This Row],[מקס קבוע]]&lt;&gt;""),IF(OR(טבלה135[[#This Row],[מספר סטייה]]&lt;I1049,AND(טבלה135[[#This Row],[מספר סטייה]]=3,I1049=1)),0,1),"")</f>
        <v/>
      </c>
      <c r="K1048" t="str">
        <f>IF(טבלה135[[#This Row],[מקס קבוע]]&lt;&gt;"",טבלה135[[#This Row],[מקסימום]]-טבלה135[[#This Row],[מינימום]],"")</f>
        <v/>
      </c>
      <c r="L1048">
        <f>IF(IFERROR(LOOKUP(טבלה135[[#This Row],[ClientID]],פיבוט!$A$4:$A$121),FALSE)=טבלה135[[#This Row],[ClientID]],1,0)</f>
        <v>1</v>
      </c>
      <c r="M1048" t="str">
        <f>IF(OR(טבלה135[[#This Row],[ClientID]]=A1049),"",1)</f>
        <v/>
      </c>
      <c r="N1048" s="3" t="str">
        <f>IF(טבלה135[[#This Row],[טווח]]&lt;&gt;K1047,טבלה135[[#This Row],[טווח]],"")</f>
        <v/>
      </c>
      <c r="O1048" s="3" t="str">
        <f>IF(טבלה135[[#This Row],[מניית טווחים]]&lt;&gt;"",IF(OR(30&gt;טבלה135[[#This Row],[מקסימום]],30&lt;טבלה135[[#This Row],[מינימום]]),0,1),"")</f>
        <v/>
      </c>
    </row>
    <row r="1049" spans="1:15" x14ac:dyDescent="0.25">
      <c r="A1049" t="s">
        <v>109</v>
      </c>
      <c r="B1049">
        <v>3</v>
      </c>
      <c r="C1049">
        <v>25</v>
      </c>
      <c r="D1049">
        <f>טבלה135[[#This Row],[LengthofCycle]]+1</f>
        <v>26</v>
      </c>
      <c r="E1049">
        <f>IF(טבלה135[[#This Row],[CycleNumber]]&lt;3,"",IF(טבלה135[[#This Row],[CycleNumber]]=3,MIN(D1047:D1049),IF(I1048=3,MIN(D1046:D1048),E1048)))</f>
        <v>26</v>
      </c>
      <c r="F1049">
        <f>IF(טבלה135[[#This Row],[CycleNumber]]&lt;3,"",IF(טבלה135[[#This Row],[CycleNumber]]=3,MAX(D1047:D1049),IF(I1048=3,MAX(D1046:D1048),F1048)))</f>
        <v>29</v>
      </c>
      <c r="G1049">
        <f>IF(OR(טבלה135[[#This Row],[CycleNumber]]&gt;B1050,B1050=""),IF(טבלה135[[#This Row],[מספר סטייה]]=3,MIN(D1047:D1049),טבלה135[[#This Row],[מינ קבוע]]),טבלה135[[#This Row],[מינ קבוע]])</f>
        <v>26</v>
      </c>
      <c r="H1049">
        <f>IF(OR(טבלה135[[#This Row],[CycleNumber]]&gt;B1050,B1050=""),IF(טבלה135[[#This Row],[מספר סטייה]]=3,MAX(D1047:D1049),טבלה135[[#This Row],[מקס קבוע]]),טבלה135[[#This Row],[מקס קבוע]])</f>
        <v>29</v>
      </c>
      <c r="I104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קבוע]]&lt;&gt;E1048,1,I1048+1),0))</f>
        <v>0</v>
      </c>
      <c r="J1049">
        <f>IF(AND(טבלה135[[#This Row],[CycleNumber]]&lt;B1050,טבלה135[[#This Row],[מקס קבוע]]&lt;&gt;""),IF(OR(טבלה135[[#This Row],[מספר סטייה]]&lt;I1050,AND(טבלה135[[#This Row],[מספר סטייה]]=3,I1050=1)),0,1),"")</f>
        <v>1</v>
      </c>
      <c r="K1049">
        <f>IF(טבלה135[[#This Row],[מקס קבוע]]&lt;&gt;"",טבלה135[[#This Row],[מקסימום]]-טבלה135[[#This Row],[מינימום]],"")</f>
        <v>3</v>
      </c>
      <c r="L1049">
        <f>IF(IFERROR(LOOKUP(טבלה135[[#This Row],[ClientID]],פיבוט!$A$4:$A$121),FALSE)=טבלה135[[#This Row],[ClientID]],1,0)</f>
        <v>1</v>
      </c>
      <c r="M1049" t="str">
        <f>IF(OR(טבלה135[[#This Row],[ClientID]]=A1050),"",1)</f>
        <v/>
      </c>
      <c r="N1049" s="3">
        <f>IF(טבלה135[[#This Row],[טווח]]&lt;&gt;K1048,טבלה135[[#This Row],[טווח]],"")</f>
        <v>3</v>
      </c>
      <c r="O1049" s="3">
        <f>IF(טבלה135[[#This Row],[מניית טווחים]]&lt;&gt;"",IF(OR(30&gt;טבלה135[[#This Row],[מקסימום]],30&lt;טבלה135[[#This Row],[מינימום]]),0,1),"")</f>
        <v>0</v>
      </c>
    </row>
    <row r="1050" spans="1:15" x14ac:dyDescent="0.25">
      <c r="A1050" t="s">
        <v>109</v>
      </c>
      <c r="B1050">
        <v>4</v>
      </c>
      <c r="C1050">
        <v>25</v>
      </c>
      <c r="D1050">
        <f>טבלה135[[#This Row],[LengthofCycle]]+1</f>
        <v>26</v>
      </c>
      <c r="E1050">
        <f>IF(טבלה135[[#This Row],[CycleNumber]]&lt;3,"",IF(טבלה135[[#This Row],[CycleNumber]]=3,MIN(D1048:D1050),IF(I1049=3,MIN(D1047:D1049),E1049)))</f>
        <v>26</v>
      </c>
      <c r="F1050">
        <f>IF(טבלה135[[#This Row],[CycleNumber]]&lt;3,"",IF(טבלה135[[#This Row],[CycleNumber]]=3,MAX(D1048:D1050),IF(I1049=3,MAX(D1047:D1049),F1049)))</f>
        <v>29</v>
      </c>
      <c r="G1050">
        <f>IF(OR(טבלה135[[#This Row],[CycleNumber]]&gt;B1051,B1051=""),IF(טבלה135[[#This Row],[מספר סטייה]]=3,MIN(D1048:D1050),טבלה135[[#This Row],[מינ קבוע]]),טבלה135[[#This Row],[מינ קבוע]])</f>
        <v>26</v>
      </c>
      <c r="H1050">
        <f>IF(OR(טבלה135[[#This Row],[CycleNumber]]&gt;B1051,B1051=""),IF(טבלה135[[#This Row],[מספר סטייה]]=3,MAX(D1048:D1050),טבלה135[[#This Row],[מקס קבוע]]),טבלה135[[#This Row],[מקס קבוע]])</f>
        <v>29</v>
      </c>
      <c r="I105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קבוע]]&lt;&gt;E1049,1,I1049+1),0))</f>
        <v>0</v>
      </c>
      <c r="J1050">
        <f>IF(AND(טבלה135[[#This Row],[CycleNumber]]&lt;B1051,טבלה135[[#This Row],[מקס קבוע]]&lt;&gt;""),IF(OR(טבלה135[[#This Row],[מספר סטייה]]&lt;I1051,AND(טבלה135[[#This Row],[מספר סטייה]]=3,I1051=1)),0,1),"")</f>
        <v>1</v>
      </c>
      <c r="K1050">
        <f>IF(טבלה135[[#This Row],[מקס קבוע]]&lt;&gt;"",טבלה135[[#This Row],[מקסימום]]-טבלה135[[#This Row],[מינימום]],"")</f>
        <v>3</v>
      </c>
      <c r="L1050">
        <f>IF(IFERROR(LOOKUP(טבלה135[[#This Row],[ClientID]],פיבוט!$A$4:$A$121),FALSE)=טבלה135[[#This Row],[ClientID]],1,0)</f>
        <v>1</v>
      </c>
      <c r="M1050" t="str">
        <f>IF(OR(טבלה135[[#This Row],[ClientID]]=A1051),"",1)</f>
        <v/>
      </c>
      <c r="N1050" s="3" t="str">
        <f>IF(טבלה135[[#This Row],[טווח]]&lt;&gt;K1049,טבלה135[[#This Row],[טווח]],"")</f>
        <v/>
      </c>
      <c r="O1050" s="3" t="str">
        <f>IF(טבלה135[[#This Row],[מניית טווחים]]&lt;&gt;"",IF(OR(30&gt;טבלה135[[#This Row],[מקסימום]],30&lt;טבלה135[[#This Row],[מינימום]]),0,1),"")</f>
        <v/>
      </c>
    </row>
    <row r="1051" spans="1:15" x14ac:dyDescent="0.25">
      <c r="A1051" t="s">
        <v>109</v>
      </c>
      <c r="B1051">
        <v>5</v>
      </c>
      <c r="C1051">
        <v>27</v>
      </c>
      <c r="D1051">
        <f>טבלה135[[#This Row],[LengthofCycle]]+1</f>
        <v>28</v>
      </c>
      <c r="E1051">
        <f>IF(טבלה135[[#This Row],[CycleNumber]]&lt;3,"",IF(טבלה135[[#This Row],[CycleNumber]]=3,MIN(D1049:D1051),IF(I1050=3,MIN(D1048:D1050),E1050)))</f>
        <v>26</v>
      </c>
      <c r="F1051">
        <f>IF(טבלה135[[#This Row],[CycleNumber]]&lt;3,"",IF(טבלה135[[#This Row],[CycleNumber]]=3,MAX(D1049:D1051),IF(I1050=3,MAX(D1048:D1050),F1050)))</f>
        <v>29</v>
      </c>
      <c r="G1051">
        <f>IF(OR(טבלה135[[#This Row],[CycleNumber]]&gt;B1052,B1052=""),IF(טבלה135[[#This Row],[מספר סטייה]]=3,MIN(D1049:D1051),טבלה135[[#This Row],[מינ קבוע]]),טבלה135[[#This Row],[מינ קבוע]])</f>
        <v>26</v>
      </c>
      <c r="H1051">
        <f>IF(OR(טבלה135[[#This Row],[CycleNumber]]&gt;B1052,B1052=""),IF(טבלה135[[#This Row],[מספר סטייה]]=3,MAX(D1049:D1051),טבלה135[[#This Row],[מקס קבוע]]),טבלה135[[#This Row],[מקס קבוע]])</f>
        <v>29</v>
      </c>
      <c r="I105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קבוע]]&lt;&gt;E1050,1,I1050+1),0))</f>
        <v>0</v>
      </c>
      <c r="J1051">
        <f>IF(AND(טבלה135[[#This Row],[CycleNumber]]&lt;B1052,טבלה135[[#This Row],[מקס קבוע]]&lt;&gt;""),IF(OR(טבלה135[[#This Row],[מספר סטייה]]&lt;I1052,AND(טבלה135[[#This Row],[מספר סטייה]]=3,I1052=1)),0,1),"")</f>
        <v>1</v>
      </c>
      <c r="K1051">
        <f>IF(טבלה135[[#This Row],[מקס קבוע]]&lt;&gt;"",טבלה135[[#This Row],[מקסימום]]-טבלה135[[#This Row],[מינימום]],"")</f>
        <v>3</v>
      </c>
      <c r="L1051">
        <f>IF(IFERROR(LOOKUP(טבלה135[[#This Row],[ClientID]],פיבוט!$A$4:$A$121),FALSE)=טבלה135[[#This Row],[ClientID]],1,0)</f>
        <v>1</v>
      </c>
      <c r="M1051" t="str">
        <f>IF(OR(טבלה135[[#This Row],[ClientID]]=A1052),"",1)</f>
        <v/>
      </c>
      <c r="N1051" s="3" t="str">
        <f>IF(טבלה135[[#This Row],[טווח]]&lt;&gt;K1050,טבלה135[[#This Row],[טווח]],"")</f>
        <v/>
      </c>
      <c r="O1051" s="3" t="str">
        <f>IF(טבלה135[[#This Row],[מניית טווחים]]&lt;&gt;"",IF(OR(30&gt;טבלה135[[#This Row],[מקסימום]],30&lt;טבלה135[[#This Row],[מינימום]]),0,1),"")</f>
        <v/>
      </c>
    </row>
    <row r="1052" spans="1:15" x14ac:dyDescent="0.25">
      <c r="A1052" t="s">
        <v>109</v>
      </c>
      <c r="B1052">
        <v>6</v>
      </c>
      <c r="C1052">
        <v>27</v>
      </c>
      <c r="D1052">
        <f>טבלה135[[#This Row],[LengthofCycle]]+1</f>
        <v>28</v>
      </c>
      <c r="E1052">
        <f>IF(טבלה135[[#This Row],[CycleNumber]]&lt;3,"",IF(טבלה135[[#This Row],[CycleNumber]]=3,MIN(D1050:D1052),IF(I1051=3,MIN(D1049:D1051),E1051)))</f>
        <v>26</v>
      </c>
      <c r="F1052">
        <f>IF(טבלה135[[#This Row],[CycleNumber]]&lt;3,"",IF(טבלה135[[#This Row],[CycleNumber]]=3,MAX(D1050:D1052),IF(I1051=3,MAX(D1049:D1051),F1051)))</f>
        <v>29</v>
      </c>
      <c r="G1052">
        <f>IF(OR(טבלה135[[#This Row],[CycleNumber]]&gt;B1053,B1053=""),IF(טבלה135[[#This Row],[מספר סטייה]]=3,MIN(D1050:D1052),טבלה135[[#This Row],[מינ קבוע]]),טבלה135[[#This Row],[מינ קבוע]])</f>
        <v>26</v>
      </c>
      <c r="H1052">
        <f>IF(OR(טבלה135[[#This Row],[CycleNumber]]&gt;B1053,B1053=""),IF(טבלה135[[#This Row],[מספר סטייה]]=3,MAX(D1050:D1052),טבלה135[[#This Row],[מקס קבוע]]),טבלה135[[#This Row],[מקס קבוע]])</f>
        <v>29</v>
      </c>
      <c r="I105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קבוע]]&lt;&gt;E1051,1,I1051+1),0))</f>
        <v>0</v>
      </c>
      <c r="J1052">
        <f>IF(AND(טבלה135[[#This Row],[CycleNumber]]&lt;B1053,טבלה135[[#This Row],[מקס קבוע]]&lt;&gt;""),IF(OR(טבלה135[[#This Row],[מספר סטייה]]&lt;I1053,AND(טבלה135[[#This Row],[מספר סטייה]]=3,I1053=1)),0,1),"")</f>
        <v>1</v>
      </c>
      <c r="K1052">
        <f>IF(טבלה135[[#This Row],[מקס קבוע]]&lt;&gt;"",טבלה135[[#This Row],[מקסימום]]-טבלה135[[#This Row],[מינימום]],"")</f>
        <v>3</v>
      </c>
      <c r="L1052">
        <f>IF(IFERROR(LOOKUP(טבלה135[[#This Row],[ClientID]],פיבוט!$A$4:$A$121),FALSE)=טבלה135[[#This Row],[ClientID]],1,0)</f>
        <v>1</v>
      </c>
      <c r="M1052" t="str">
        <f>IF(OR(טבלה135[[#This Row],[ClientID]]=A1053),"",1)</f>
        <v/>
      </c>
      <c r="N1052" s="3" t="str">
        <f>IF(טבלה135[[#This Row],[טווח]]&lt;&gt;K1051,טבלה135[[#This Row],[טווח]],"")</f>
        <v/>
      </c>
      <c r="O1052" s="3" t="str">
        <f>IF(טבלה135[[#This Row],[מניית טווחים]]&lt;&gt;"",IF(OR(30&gt;טבלה135[[#This Row],[מקסימום]],30&lt;טבלה135[[#This Row],[מינימום]]),0,1),"")</f>
        <v/>
      </c>
    </row>
    <row r="1053" spans="1:15" x14ac:dyDescent="0.25">
      <c r="A1053" t="s">
        <v>109</v>
      </c>
      <c r="B1053">
        <v>7</v>
      </c>
      <c r="C1053">
        <v>26</v>
      </c>
      <c r="D1053">
        <f>טבלה135[[#This Row],[LengthofCycle]]+1</f>
        <v>27</v>
      </c>
      <c r="E1053">
        <f>IF(טבלה135[[#This Row],[CycleNumber]]&lt;3,"",IF(טבלה135[[#This Row],[CycleNumber]]=3,MIN(D1051:D1053),IF(I1052=3,MIN(D1050:D1052),E1052)))</f>
        <v>26</v>
      </c>
      <c r="F1053">
        <f>IF(טבלה135[[#This Row],[CycleNumber]]&lt;3,"",IF(טבלה135[[#This Row],[CycleNumber]]=3,MAX(D1051:D1053),IF(I1052=3,MAX(D1050:D1052),F1052)))</f>
        <v>29</v>
      </c>
      <c r="G1053">
        <f>IF(OR(טבלה135[[#This Row],[CycleNumber]]&gt;B1054,B1054=""),IF(טבלה135[[#This Row],[מספר סטייה]]=3,MIN(D1051:D1053),טבלה135[[#This Row],[מינ קבוע]]),טבלה135[[#This Row],[מינ קבוע]])</f>
        <v>26</v>
      </c>
      <c r="H1053">
        <f>IF(OR(טבלה135[[#This Row],[CycleNumber]]&gt;B1054,B1054=""),IF(טבלה135[[#This Row],[מספר סטייה]]=3,MAX(D1051:D1053),טבלה135[[#This Row],[מקס קבוע]]),טבלה135[[#This Row],[מקס קבוע]])</f>
        <v>29</v>
      </c>
      <c r="I105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קבוע]]&lt;&gt;E1052,1,I1052+1),0))</f>
        <v>0</v>
      </c>
      <c r="J1053">
        <f>IF(AND(טבלה135[[#This Row],[CycleNumber]]&lt;B1054,טבלה135[[#This Row],[מקס קבוע]]&lt;&gt;""),IF(OR(טבלה135[[#This Row],[מספר סטייה]]&lt;I1054,AND(טבלה135[[#This Row],[מספר סטייה]]=3,I1054=1)),0,1),"")</f>
        <v>1</v>
      </c>
      <c r="K1053">
        <f>IF(טבלה135[[#This Row],[מקס קבוע]]&lt;&gt;"",טבלה135[[#This Row],[מקסימום]]-טבלה135[[#This Row],[מינימום]],"")</f>
        <v>3</v>
      </c>
      <c r="L1053">
        <f>IF(IFERROR(LOOKUP(טבלה135[[#This Row],[ClientID]],פיבוט!$A$4:$A$121),FALSE)=טבלה135[[#This Row],[ClientID]],1,0)</f>
        <v>1</v>
      </c>
      <c r="M1053" t="str">
        <f>IF(OR(טבלה135[[#This Row],[ClientID]]=A1054),"",1)</f>
        <v/>
      </c>
      <c r="N1053" s="3" t="str">
        <f>IF(טבלה135[[#This Row],[טווח]]&lt;&gt;K1052,טבלה135[[#This Row],[טווח]],"")</f>
        <v/>
      </c>
      <c r="O1053" s="3" t="str">
        <f>IF(טבלה135[[#This Row],[מניית טווחים]]&lt;&gt;"",IF(OR(30&gt;טבלה135[[#This Row],[מקסימום]],30&lt;טבלה135[[#This Row],[מינימום]]),0,1),"")</f>
        <v/>
      </c>
    </row>
    <row r="1054" spans="1:15" x14ac:dyDescent="0.25">
      <c r="A1054" t="s">
        <v>109</v>
      </c>
      <c r="B1054">
        <v>8</v>
      </c>
      <c r="C1054">
        <v>26</v>
      </c>
      <c r="D1054">
        <f>טבלה135[[#This Row],[LengthofCycle]]+1</f>
        <v>27</v>
      </c>
      <c r="E1054">
        <f>IF(טבלה135[[#This Row],[CycleNumber]]&lt;3,"",IF(טבלה135[[#This Row],[CycleNumber]]=3,MIN(D1052:D1054),IF(I1053=3,MIN(D1051:D1053),E1053)))</f>
        <v>26</v>
      </c>
      <c r="F1054">
        <f>IF(טבלה135[[#This Row],[CycleNumber]]&lt;3,"",IF(טבלה135[[#This Row],[CycleNumber]]=3,MAX(D1052:D1054),IF(I1053=3,MAX(D1051:D1053),F1053)))</f>
        <v>29</v>
      </c>
      <c r="G1054">
        <f>IF(OR(טבלה135[[#This Row],[CycleNumber]]&gt;B1055,B1055=""),IF(טבלה135[[#This Row],[מספר סטייה]]=3,MIN(D1052:D1054),טבלה135[[#This Row],[מינ קבוע]]),טבלה135[[#This Row],[מינ קבוע]])</f>
        <v>26</v>
      </c>
      <c r="H1054">
        <f>IF(OR(טבלה135[[#This Row],[CycleNumber]]&gt;B1055,B1055=""),IF(טבלה135[[#This Row],[מספר סטייה]]=3,MAX(D1052:D1054),טבלה135[[#This Row],[מקס קבוע]]),טבלה135[[#This Row],[מקס קבוע]])</f>
        <v>29</v>
      </c>
      <c r="I105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קבוע]]&lt;&gt;E1053,1,I1053+1),0))</f>
        <v>0</v>
      </c>
      <c r="J1054">
        <f>IF(AND(טבלה135[[#This Row],[CycleNumber]]&lt;B1055,טבלה135[[#This Row],[מקס קבוע]]&lt;&gt;""),IF(OR(טבלה135[[#This Row],[מספר סטייה]]&lt;I1055,AND(טבלה135[[#This Row],[מספר סטייה]]=3,I1055=1)),0,1),"")</f>
        <v>1</v>
      </c>
      <c r="K1054">
        <f>IF(טבלה135[[#This Row],[מקס קבוע]]&lt;&gt;"",טבלה135[[#This Row],[מקסימום]]-טבלה135[[#This Row],[מינימום]],"")</f>
        <v>3</v>
      </c>
      <c r="L1054">
        <f>IF(IFERROR(LOOKUP(טבלה135[[#This Row],[ClientID]],פיבוט!$A$4:$A$121),FALSE)=טבלה135[[#This Row],[ClientID]],1,0)</f>
        <v>1</v>
      </c>
      <c r="M1054" t="str">
        <f>IF(OR(טבלה135[[#This Row],[ClientID]]=A1055),"",1)</f>
        <v/>
      </c>
      <c r="N1054" s="3" t="str">
        <f>IF(טבלה135[[#This Row],[טווח]]&lt;&gt;K1053,טבלה135[[#This Row],[טווח]],"")</f>
        <v/>
      </c>
      <c r="O1054" s="3" t="str">
        <f>IF(טבלה135[[#This Row],[מניית טווחים]]&lt;&gt;"",IF(OR(30&gt;טבלה135[[#This Row],[מקסימום]],30&lt;טבלה135[[#This Row],[מינימום]]),0,1),"")</f>
        <v/>
      </c>
    </row>
    <row r="1055" spans="1:15" x14ac:dyDescent="0.25">
      <c r="A1055" t="s">
        <v>109</v>
      </c>
      <c r="B1055">
        <v>9</v>
      </c>
      <c r="C1055">
        <v>25</v>
      </c>
      <c r="D1055">
        <f>טבלה135[[#This Row],[LengthofCycle]]+1</f>
        <v>26</v>
      </c>
      <c r="E1055">
        <f>IF(טבלה135[[#This Row],[CycleNumber]]&lt;3,"",IF(טבלה135[[#This Row],[CycleNumber]]=3,MIN(D1053:D1055),IF(I1054=3,MIN(D1052:D1054),E1054)))</f>
        <v>26</v>
      </c>
      <c r="F1055">
        <f>IF(טבלה135[[#This Row],[CycleNumber]]&lt;3,"",IF(טבלה135[[#This Row],[CycleNumber]]=3,MAX(D1053:D1055),IF(I1054=3,MAX(D1052:D1054),F1054)))</f>
        <v>29</v>
      </c>
      <c r="G1055">
        <f>IF(OR(טבלה135[[#This Row],[CycleNumber]]&gt;B1056,B1056=""),IF(טבלה135[[#This Row],[מספר סטייה]]=3,MIN(D1053:D1055),טבלה135[[#This Row],[מינ קבוע]]),טבלה135[[#This Row],[מינ קבוע]])</f>
        <v>26</v>
      </c>
      <c r="H1055">
        <f>IF(OR(טבלה135[[#This Row],[CycleNumber]]&gt;B1056,B1056=""),IF(טבלה135[[#This Row],[מספר סטייה]]=3,MAX(D1053:D1055),טבלה135[[#This Row],[מקס קבוע]]),טבלה135[[#This Row],[מקס קבוע]])</f>
        <v>29</v>
      </c>
      <c r="I105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קבוע]]&lt;&gt;E1054,1,I1054+1),0))</f>
        <v>0</v>
      </c>
      <c r="J1055">
        <f>IF(AND(טבלה135[[#This Row],[CycleNumber]]&lt;B1056,טבלה135[[#This Row],[מקס קבוע]]&lt;&gt;""),IF(OR(טבלה135[[#This Row],[מספר סטייה]]&lt;I1056,AND(טבלה135[[#This Row],[מספר סטייה]]=3,I1056=1)),0,1),"")</f>
        <v>1</v>
      </c>
      <c r="K1055">
        <f>IF(טבלה135[[#This Row],[מקס קבוע]]&lt;&gt;"",טבלה135[[#This Row],[מקסימום]]-טבלה135[[#This Row],[מינימום]],"")</f>
        <v>3</v>
      </c>
      <c r="L1055">
        <f>IF(IFERROR(LOOKUP(טבלה135[[#This Row],[ClientID]],פיבוט!$A$4:$A$121),FALSE)=טבלה135[[#This Row],[ClientID]],1,0)</f>
        <v>1</v>
      </c>
      <c r="M1055" t="str">
        <f>IF(OR(טבלה135[[#This Row],[ClientID]]=A1056),"",1)</f>
        <v/>
      </c>
      <c r="N1055" s="3" t="str">
        <f>IF(טבלה135[[#This Row],[טווח]]&lt;&gt;K1054,טבלה135[[#This Row],[טווח]],"")</f>
        <v/>
      </c>
      <c r="O1055" s="3" t="str">
        <f>IF(טבלה135[[#This Row],[מניית טווחים]]&lt;&gt;"",IF(OR(30&gt;טבלה135[[#This Row],[מקסימום]],30&lt;טבלה135[[#This Row],[מינימום]]),0,1),"")</f>
        <v/>
      </c>
    </row>
    <row r="1056" spans="1:15" x14ac:dyDescent="0.25">
      <c r="A1056" t="s">
        <v>109</v>
      </c>
      <c r="B1056">
        <v>10</v>
      </c>
      <c r="C1056">
        <v>25</v>
      </c>
      <c r="D1056">
        <f>טבלה135[[#This Row],[LengthofCycle]]+1</f>
        <v>26</v>
      </c>
      <c r="E1056">
        <f>IF(טבלה135[[#This Row],[CycleNumber]]&lt;3,"",IF(טבלה135[[#This Row],[CycleNumber]]=3,MIN(D1054:D1056),IF(I1055=3,MIN(D1053:D1055),E1055)))</f>
        <v>26</v>
      </c>
      <c r="F1056">
        <f>IF(טבלה135[[#This Row],[CycleNumber]]&lt;3,"",IF(טבלה135[[#This Row],[CycleNumber]]=3,MAX(D1054:D1056),IF(I1055=3,MAX(D1053:D1055),F1055)))</f>
        <v>29</v>
      </c>
      <c r="G1056">
        <f>IF(OR(טבלה135[[#This Row],[CycleNumber]]&gt;B1057,B1057=""),IF(טבלה135[[#This Row],[מספר סטייה]]=3,MIN(D1054:D1056),טבלה135[[#This Row],[מינ קבוע]]),טבלה135[[#This Row],[מינ קבוע]])</f>
        <v>26</v>
      </c>
      <c r="H1056">
        <f>IF(OR(טבלה135[[#This Row],[CycleNumber]]&gt;B1057,B1057=""),IF(טבלה135[[#This Row],[מספר סטייה]]=3,MAX(D1054:D1056),טבלה135[[#This Row],[מקס קבוע]]),טבלה135[[#This Row],[מקס קבוע]])</f>
        <v>29</v>
      </c>
      <c r="I105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קבוע]]&lt;&gt;E1055,1,I1055+1),0))</f>
        <v>0</v>
      </c>
      <c r="J1056">
        <f>IF(AND(טבלה135[[#This Row],[CycleNumber]]&lt;B1057,טבלה135[[#This Row],[מקס קבוע]]&lt;&gt;""),IF(OR(טבלה135[[#This Row],[מספר סטייה]]&lt;I1057,AND(טבלה135[[#This Row],[מספר סטייה]]=3,I1057=1)),0,1),"")</f>
        <v>1</v>
      </c>
      <c r="K1056">
        <f>IF(טבלה135[[#This Row],[מקס קבוע]]&lt;&gt;"",טבלה135[[#This Row],[מקסימום]]-טבלה135[[#This Row],[מינימום]],"")</f>
        <v>3</v>
      </c>
      <c r="L1056">
        <f>IF(IFERROR(LOOKUP(טבלה135[[#This Row],[ClientID]],פיבוט!$A$4:$A$121),FALSE)=טבלה135[[#This Row],[ClientID]],1,0)</f>
        <v>1</v>
      </c>
      <c r="M1056" t="str">
        <f>IF(OR(טבלה135[[#This Row],[ClientID]]=A1057),"",1)</f>
        <v/>
      </c>
      <c r="N1056" s="3" t="str">
        <f>IF(טבלה135[[#This Row],[טווח]]&lt;&gt;K1055,טבלה135[[#This Row],[טווח]],"")</f>
        <v/>
      </c>
      <c r="O1056" s="3" t="str">
        <f>IF(טבלה135[[#This Row],[מניית טווחים]]&lt;&gt;"",IF(OR(30&gt;טבלה135[[#This Row],[מקסימום]],30&lt;טבלה135[[#This Row],[מינימום]]),0,1),"")</f>
        <v/>
      </c>
    </row>
    <row r="1057" spans="1:15" x14ac:dyDescent="0.25">
      <c r="A1057" t="s">
        <v>109</v>
      </c>
      <c r="B1057">
        <v>11</v>
      </c>
      <c r="C1057">
        <v>27</v>
      </c>
      <c r="D1057">
        <f>טבלה135[[#This Row],[LengthofCycle]]+1</f>
        <v>28</v>
      </c>
      <c r="E1057">
        <f>IF(טבלה135[[#This Row],[CycleNumber]]&lt;3,"",IF(טבלה135[[#This Row],[CycleNumber]]=3,MIN(D1055:D1057),IF(I1056=3,MIN(D1054:D1056),E1056)))</f>
        <v>26</v>
      </c>
      <c r="F1057">
        <f>IF(טבלה135[[#This Row],[CycleNumber]]&lt;3,"",IF(טבלה135[[#This Row],[CycleNumber]]=3,MAX(D1055:D1057),IF(I1056=3,MAX(D1054:D1056),F1056)))</f>
        <v>29</v>
      </c>
      <c r="G1057">
        <f>IF(OR(טבלה135[[#This Row],[CycleNumber]]&gt;B1058,B1058=""),IF(טבלה135[[#This Row],[מספר סטייה]]=3,MIN(D1055:D1057),טבלה135[[#This Row],[מינ קבוע]]),טבלה135[[#This Row],[מינ קבוע]])</f>
        <v>26</v>
      </c>
      <c r="H1057">
        <f>IF(OR(טבלה135[[#This Row],[CycleNumber]]&gt;B1058,B1058=""),IF(טבלה135[[#This Row],[מספר סטייה]]=3,MAX(D1055:D1057),טבלה135[[#This Row],[מקס קבוע]]),טבלה135[[#This Row],[מקס קבוע]])</f>
        <v>29</v>
      </c>
      <c r="I105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קבוע]]&lt;&gt;E1056,1,I1056+1),0))</f>
        <v>0</v>
      </c>
      <c r="J1057">
        <f>IF(AND(טבלה135[[#This Row],[CycleNumber]]&lt;B1058,טבלה135[[#This Row],[מקס קבוע]]&lt;&gt;""),IF(OR(טבלה135[[#This Row],[מספר סטייה]]&lt;I1058,AND(טבלה135[[#This Row],[מספר סטייה]]=3,I1058=1)),0,1),"")</f>
        <v>1</v>
      </c>
      <c r="K1057">
        <f>IF(טבלה135[[#This Row],[מקס קבוע]]&lt;&gt;"",טבלה135[[#This Row],[מקסימום]]-טבלה135[[#This Row],[מינימום]],"")</f>
        <v>3</v>
      </c>
      <c r="L1057">
        <f>IF(IFERROR(LOOKUP(טבלה135[[#This Row],[ClientID]],פיבוט!$A$4:$A$121),FALSE)=טבלה135[[#This Row],[ClientID]],1,0)</f>
        <v>1</v>
      </c>
      <c r="M1057" t="str">
        <f>IF(OR(טבלה135[[#This Row],[ClientID]]=A1058),"",1)</f>
        <v/>
      </c>
      <c r="N1057" s="3" t="str">
        <f>IF(טבלה135[[#This Row],[טווח]]&lt;&gt;K1056,טבלה135[[#This Row],[טווח]],"")</f>
        <v/>
      </c>
      <c r="O1057" s="3" t="str">
        <f>IF(טבלה135[[#This Row],[מניית טווחים]]&lt;&gt;"",IF(OR(30&gt;טבלה135[[#This Row],[מקסימום]],30&lt;טבלה135[[#This Row],[מינימום]]),0,1),"")</f>
        <v/>
      </c>
    </row>
    <row r="1058" spans="1:15" x14ac:dyDescent="0.25">
      <c r="A1058" t="s">
        <v>109</v>
      </c>
      <c r="B1058">
        <v>12</v>
      </c>
      <c r="C1058">
        <v>26</v>
      </c>
      <c r="D1058">
        <f>טבלה135[[#This Row],[LengthofCycle]]+1</f>
        <v>27</v>
      </c>
      <c r="E1058">
        <f>IF(טבלה135[[#This Row],[CycleNumber]]&lt;3,"",IF(טבלה135[[#This Row],[CycleNumber]]=3,MIN(D1056:D1058),IF(I1057=3,MIN(D1055:D1057),E1057)))</f>
        <v>26</v>
      </c>
      <c r="F1058">
        <f>IF(טבלה135[[#This Row],[CycleNumber]]&lt;3,"",IF(טבלה135[[#This Row],[CycleNumber]]=3,MAX(D1056:D1058),IF(I1057=3,MAX(D1055:D1057),F1057)))</f>
        <v>29</v>
      </c>
      <c r="G1058">
        <f>IF(OR(טבלה135[[#This Row],[CycleNumber]]&gt;B1059,B1059=""),IF(טבלה135[[#This Row],[מספר סטייה]]=3,MIN(D1056:D1058),טבלה135[[#This Row],[מינ קבוע]]),טבלה135[[#This Row],[מינ קבוע]])</f>
        <v>26</v>
      </c>
      <c r="H1058">
        <f>IF(OR(טבלה135[[#This Row],[CycleNumber]]&gt;B1059,B1059=""),IF(טבלה135[[#This Row],[מספר סטייה]]=3,MAX(D1056:D1058),טבלה135[[#This Row],[מקס קבוע]]),טבלה135[[#This Row],[מקס קבוע]])</f>
        <v>29</v>
      </c>
      <c r="I105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קבוע]]&lt;&gt;E1057,1,I1057+1),0))</f>
        <v>0</v>
      </c>
      <c r="J1058">
        <f>IF(AND(טבלה135[[#This Row],[CycleNumber]]&lt;B1059,טבלה135[[#This Row],[מקס קבוע]]&lt;&gt;""),IF(OR(טבלה135[[#This Row],[מספר סטייה]]&lt;I1059,AND(טבלה135[[#This Row],[מספר סטייה]]=3,I1059=1)),0,1),"")</f>
        <v>1</v>
      </c>
      <c r="K1058">
        <f>IF(טבלה135[[#This Row],[מקס קבוע]]&lt;&gt;"",טבלה135[[#This Row],[מקסימום]]-טבלה135[[#This Row],[מינימום]],"")</f>
        <v>3</v>
      </c>
      <c r="L1058">
        <f>IF(IFERROR(LOOKUP(טבלה135[[#This Row],[ClientID]],פיבוט!$A$4:$A$121),FALSE)=טבלה135[[#This Row],[ClientID]],1,0)</f>
        <v>1</v>
      </c>
      <c r="M1058" t="str">
        <f>IF(OR(טבלה135[[#This Row],[ClientID]]=A1059),"",1)</f>
        <v/>
      </c>
      <c r="N1058" s="3" t="str">
        <f>IF(טבלה135[[#This Row],[טווח]]&lt;&gt;K1057,טבלה135[[#This Row],[טווח]],"")</f>
        <v/>
      </c>
      <c r="O1058" s="3" t="str">
        <f>IF(טבלה135[[#This Row],[מניית טווחים]]&lt;&gt;"",IF(OR(30&gt;טבלה135[[#This Row],[מקסימום]],30&lt;טבלה135[[#This Row],[מינימום]]),0,1),"")</f>
        <v/>
      </c>
    </row>
    <row r="1059" spans="1:15" x14ac:dyDescent="0.25">
      <c r="A1059" t="s">
        <v>109</v>
      </c>
      <c r="B1059">
        <v>13</v>
      </c>
      <c r="C1059">
        <v>27</v>
      </c>
      <c r="D1059">
        <f>טבלה135[[#This Row],[LengthofCycle]]+1</f>
        <v>28</v>
      </c>
      <c r="E1059">
        <f>IF(טבלה135[[#This Row],[CycleNumber]]&lt;3,"",IF(טבלה135[[#This Row],[CycleNumber]]=3,MIN(D1057:D1059),IF(I1058=3,MIN(D1056:D1058),E1058)))</f>
        <v>26</v>
      </c>
      <c r="F1059">
        <f>IF(טבלה135[[#This Row],[CycleNumber]]&lt;3,"",IF(טבלה135[[#This Row],[CycleNumber]]=3,MAX(D1057:D1059),IF(I1058=3,MAX(D1056:D1058),F1058)))</f>
        <v>29</v>
      </c>
      <c r="G1059">
        <f>IF(OR(טבלה135[[#This Row],[CycleNumber]]&gt;B1060,B1060=""),IF(טבלה135[[#This Row],[מספר סטייה]]=3,MIN(D1057:D1059),טבלה135[[#This Row],[מינ קבוע]]),טבלה135[[#This Row],[מינ קבוע]])</f>
        <v>26</v>
      </c>
      <c r="H1059">
        <f>IF(OR(טבלה135[[#This Row],[CycleNumber]]&gt;B1060,B1060=""),IF(טבלה135[[#This Row],[מספר סטייה]]=3,MAX(D1057:D1059),טבלה135[[#This Row],[מקס קבוע]]),טבלה135[[#This Row],[מקס קבוע]])</f>
        <v>29</v>
      </c>
      <c r="I105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קבוע]]&lt;&gt;E1058,1,I1058+1),0))</f>
        <v>0</v>
      </c>
      <c r="J1059">
        <f>IF(AND(טבלה135[[#This Row],[CycleNumber]]&lt;B1060,טבלה135[[#This Row],[מקס קבוע]]&lt;&gt;""),IF(OR(טבלה135[[#This Row],[מספר סטייה]]&lt;I1060,AND(טבלה135[[#This Row],[מספר סטייה]]=3,I1060=1)),0,1),"")</f>
        <v>1</v>
      </c>
      <c r="K1059">
        <f>IF(טבלה135[[#This Row],[מקס קבוע]]&lt;&gt;"",טבלה135[[#This Row],[מקסימום]]-טבלה135[[#This Row],[מינימום]],"")</f>
        <v>3</v>
      </c>
      <c r="L1059">
        <f>IF(IFERROR(LOOKUP(טבלה135[[#This Row],[ClientID]],פיבוט!$A$4:$A$121),FALSE)=טבלה135[[#This Row],[ClientID]],1,0)</f>
        <v>1</v>
      </c>
      <c r="M1059" t="str">
        <f>IF(OR(טבלה135[[#This Row],[ClientID]]=A1060),"",1)</f>
        <v/>
      </c>
      <c r="N1059" s="3" t="str">
        <f>IF(טבלה135[[#This Row],[טווח]]&lt;&gt;K1058,טבלה135[[#This Row],[טווח]],"")</f>
        <v/>
      </c>
      <c r="O1059" s="3" t="str">
        <f>IF(טבלה135[[#This Row],[מניית טווחים]]&lt;&gt;"",IF(OR(30&gt;טבלה135[[#This Row],[מקסימום]],30&lt;טבלה135[[#This Row],[מינימום]]),0,1),"")</f>
        <v/>
      </c>
    </row>
    <row r="1060" spans="1:15" x14ac:dyDescent="0.25">
      <c r="A1060" t="s">
        <v>109</v>
      </c>
      <c r="B1060">
        <v>14</v>
      </c>
      <c r="C1060">
        <v>26</v>
      </c>
      <c r="D1060">
        <f>טבלה135[[#This Row],[LengthofCycle]]+1</f>
        <v>27</v>
      </c>
      <c r="E1060">
        <f>IF(טבלה135[[#This Row],[CycleNumber]]&lt;3,"",IF(טבלה135[[#This Row],[CycleNumber]]=3,MIN(D1058:D1060),IF(I1059=3,MIN(D1057:D1059),E1059)))</f>
        <v>26</v>
      </c>
      <c r="F1060">
        <f>IF(טבלה135[[#This Row],[CycleNumber]]&lt;3,"",IF(טבלה135[[#This Row],[CycleNumber]]=3,MAX(D1058:D1060),IF(I1059=3,MAX(D1057:D1059),F1059)))</f>
        <v>29</v>
      </c>
      <c r="G1060">
        <f>IF(OR(טבלה135[[#This Row],[CycleNumber]]&gt;B1061,B1061=""),IF(טבלה135[[#This Row],[מספר סטייה]]=3,MIN(D1058:D1060),טבלה135[[#This Row],[מינ קבוע]]),טבלה135[[#This Row],[מינ קבוע]])</f>
        <v>26</v>
      </c>
      <c r="H1060">
        <f>IF(OR(טבלה135[[#This Row],[CycleNumber]]&gt;B1061,B1061=""),IF(טבלה135[[#This Row],[מספר סטייה]]=3,MAX(D1058:D1060),טבלה135[[#This Row],[מקס קבוע]]),טבלה135[[#This Row],[מקס קבוע]])</f>
        <v>29</v>
      </c>
      <c r="I106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קבוע]]&lt;&gt;E1059,1,I1059+1),0))</f>
        <v>0</v>
      </c>
      <c r="J1060">
        <f>IF(AND(טבלה135[[#This Row],[CycleNumber]]&lt;B1061,טבלה135[[#This Row],[מקס קבוע]]&lt;&gt;""),IF(OR(טבלה135[[#This Row],[מספר סטייה]]&lt;I1061,AND(טבלה135[[#This Row],[מספר סטייה]]=3,I1061=1)),0,1),"")</f>
        <v>1</v>
      </c>
      <c r="K1060">
        <f>IF(טבלה135[[#This Row],[מקס קבוע]]&lt;&gt;"",טבלה135[[#This Row],[מקסימום]]-טבלה135[[#This Row],[מינימום]],"")</f>
        <v>3</v>
      </c>
      <c r="L1060">
        <f>IF(IFERROR(LOOKUP(טבלה135[[#This Row],[ClientID]],פיבוט!$A$4:$A$121),FALSE)=טבלה135[[#This Row],[ClientID]],1,0)</f>
        <v>1</v>
      </c>
      <c r="M1060" t="str">
        <f>IF(OR(טבלה135[[#This Row],[ClientID]]=A1061),"",1)</f>
        <v/>
      </c>
      <c r="N1060" s="3" t="str">
        <f>IF(טבלה135[[#This Row],[טווח]]&lt;&gt;K1059,טבלה135[[#This Row],[טווח]],"")</f>
        <v/>
      </c>
      <c r="O1060" s="3" t="str">
        <f>IF(טבלה135[[#This Row],[מניית טווחים]]&lt;&gt;"",IF(OR(30&gt;טבלה135[[#This Row],[מקסימום]],30&lt;טבלה135[[#This Row],[מינימום]]),0,1),"")</f>
        <v/>
      </c>
    </row>
    <row r="1061" spans="1:15" x14ac:dyDescent="0.25">
      <c r="A1061" t="s">
        <v>109</v>
      </c>
      <c r="B1061">
        <v>15</v>
      </c>
      <c r="C1061">
        <v>27</v>
      </c>
      <c r="D1061">
        <f>טבלה135[[#This Row],[LengthofCycle]]+1</f>
        <v>28</v>
      </c>
      <c r="E1061">
        <f>IF(טבלה135[[#This Row],[CycleNumber]]&lt;3,"",IF(טבלה135[[#This Row],[CycleNumber]]=3,MIN(D1059:D1061),IF(I1060=3,MIN(D1058:D1060),E1060)))</f>
        <v>26</v>
      </c>
      <c r="F1061">
        <f>IF(טבלה135[[#This Row],[CycleNumber]]&lt;3,"",IF(טבלה135[[#This Row],[CycleNumber]]=3,MAX(D1059:D1061),IF(I1060=3,MAX(D1058:D1060),F1060)))</f>
        <v>29</v>
      </c>
      <c r="G1061">
        <f>IF(OR(טבלה135[[#This Row],[CycleNumber]]&gt;B1062,B1062=""),IF(טבלה135[[#This Row],[מספר סטייה]]=3,MIN(D1059:D1061),טבלה135[[#This Row],[מינ קבוע]]),טבלה135[[#This Row],[מינ קבוע]])</f>
        <v>26</v>
      </c>
      <c r="H1061">
        <f>IF(OR(טבלה135[[#This Row],[CycleNumber]]&gt;B1062,B1062=""),IF(טבלה135[[#This Row],[מספר סטייה]]=3,MAX(D1059:D1061),טבלה135[[#This Row],[מקס קבוע]]),טבלה135[[#This Row],[מקס קבוע]])</f>
        <v>29</v>
      </c>
      <c r="I106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קבוע]]&lt;&gt;E1060,1,I1060+1),0))</f>
        <v>0</v>
      </c>
      <c r="J1061">
        <f>IF(AND(טבלה135[[#This Row],[CycleNumber]]&lt;B1062,טבלה135[[#This Row],[מקס קבוע]]&lt;&gt;""),IF(OR(טבלה135[[#This Row],[מספר סטייה]]&lt;I1062,AND(טבלה135[[#This Row],[מספר סטייה]]=3,I1062=1)),0,1),"")</f>
        <v>0</v>
      </c>
      <c r="K1061">
        <f>IF(טבלה135[[#This Row],[מקס קבוע]]&lt;&gt;"",טבלה135[[#This Row],[מקסימום]]-טבלה135[[#This Row],[מינימום]],"")</f>
        <v>3</v>
      </c>
      <c r="L1061">
        <f>IF(IFERROR(LOOKUP(טבלה135[[#This Row],[ClientID]],פיבוט!$A$4:$A$121),FALSE)=טבלה135[[#This Row],[ClientID]],1,0)</f>
        <v>1</v>
      </c>
      <c r="M1061" t="str">
        <f>IF(OR(טבלה135[[#This Row],[ClientID]]=A1062),"",1)</f>
        <v/>
      </c>
      <c r="N1061" s="3" t="str">
        <f>IF(טבלה135[[#This Row],[טווח]]&lt;&gt;K1060,טבלה135[[#This Row],[טווח]],"")</f>
        <v/>
      </c>
      <c r="O1061" s="3" t="str">
        <f>IF(טבלה135[[#This Row],[מניית טווחים]]&lt;&gt;"",IF(OR(30&gt;טבלה135[[#This Row],[מקסימום]],30&lt;טבלה135[[#This Row],[מינימום]]),0,1),"")</f>
        <v/>
      </c>
    </row>
    <row r="1062" spans="1:15" x14ac:dyDescent="0.25">
      <c r="A1062" t="s">
        <v>109</v>
      </c>
      <c r="B1062">
        <v>16</v>
      </c>
      <c r="C1062">
        <v>29</v>
      </c>
      <c r="D1062">
        <f>טבלה135[[#This Row],[LengthofCycle]]+1</f>
        <v>30</v>
      </c>
      <c r="E1062">
        <f>IF(טבלה135[[#This Row],[CycleNumber]]&lt;3,"",IF(טבלה135[[#This Row],[CycleNumber]]=3,MIN(D1060:D1062),IF(I1061=3,MIN(D1059:D1061),E1061)))</f>
        <v>26</v>
      </c>
      <c r="F1062">
        <f>IF(טבלה135[[#This Row],[CycleNumber]]&lt;3,"",IF(טבלה135[[#This Row],[CycleNumber]]=3,MAX(D1060:D1062),IF(I1061=3,MAX(D1059:D1061),F1061)))</f>
        <v>29</v>
      </c>
      <c r="G1062">
        <f>IF(OR(טבלה135[[#This Row],[CycleNumber]]&gt;B1063,B1063=""),IF(טבלה135[[#This Row],[מספר סטייה]]=3,MIN(D1060:D1062),טבלה135[[#This Row],[מינ קבוע]]),טבלה135[[#This Row],[מינ קבוע]])</f>
        <v>26</v>
      </c>
      <c r="H1062">
        <f>IF(OR(טבלה135[[#This Row],[CycleNumber]]&gt;B1063,B1063=""),IF(טבלה135[[#This Row],[מספר סטייה]]=3,MAX(D1060:D1062),טבלה135[[#This Row],[מקס קבוע]]),טבלה135[[#This Row],[מקס קבוע]])</f>
        <v>29</v>
      </c>
      <c r="I106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קבוע]]&lt;&gt;E1061,1,I1061+1),0))</f>
        <v>1</v>
      </c>
      <c r="J1062" t="str">
        <f>IF(AND(טבלה135[[#This Row],[CycleNumber]]&lt;B1063,טבלה135[[#This Row],[מקס קבוע]]&lt;&gt;""),IF(OR(טבלה135[[#This Row],[מספר סטייה]]&lt;I1063,AND(טבלה135[[#This Row],[מספר סטייה]]=3,I1063=1)),0,1),"")</f>
        <v/>
      </c>
      <c r="K1062">
        <f>IF(טבלה135[[#This Row],[מקס קבוע]]&lt;&gt;"",טבלה135[[#This Row],[מקסימום]]-טבלה135[[#This Row],[מינימום]],"")</f>
        <v>3</v>
      </c>
      <c r="L1062">
        <f>IF(IFERROR(LOOKUP(טבלה135[[#This Row],[ClientID]],פיבוט!$A$4:$A$121),FALSE)=טבלה135[[#This Row],[ClientID]],1,0)</f>
        <v>1</v>
      </c>
      <c r="M1062">
        <f>IF(OR(טבלה135[[#This Row],[ClientID]]=A1063),"",1)</f>
        <v>1</v>
      </c>
      <c r="N1062" s="3" t="str">
        <f>IF(טבלה135[[#This Row],[טווח]]&lt;&gt;K1061,טבלה135[[#This Row],[טווח]],"")</f>
        <v/>
      </c>
      <c r="O1062" s="3" t="str">
        <f>IF(טבלה135[[#This Row],[מניית טווחים]]&lt;&gt;"",IF(OR(30&gt;טבלה135[[#This Row],[מקסימום]],30&lt;טבלה135[[#This Row],[מינימום]]),0,1),"")</f>
        <v/>
      </c>
    </row>
    <row r="1063" spans="1:15" x14ac:dyDescent="0.25">
      <c r="A1063" t="s">
        <v>110</v>
      </c>
      <c r="B1063">
        <v>1</v>
      </c>
      <c r="C1063">
        <v>33</v>
      </c>
      <c r="D1063">
        <f>טבלה135[[#This Row],[LengthofCycle]]+1</f>
        <v>34</v>
      </c>
      <c r="E1063" t="str">
        <f>IF(טבלה135[[#This Row],[CycleNumber]]&lt;3,"",IF(טבלה135[[#This Row],[CycleNumber]]=3,MIN(D1061:D1063),IF(I1062=3,MIN(D1060:D1062),E1062)))</f>
        <v/>
      </c>
      <c r="F1063" t="str">
        <f>IF(טבלה135[[#This Row],[CycleNumber]]&lt;3,"",IF(טבלה135[[#This Row],[CycleNumber]]=3,MAX(D1061:D1063),IF(I1062=3,MAX(D1060:D1062),F1062)))</f>
        <v/>
      </c>
      <c r="G1063" t="str">
        <f>IF(OR(טבלה135[[#This Row],[CycleNumber]]&gt;B1064,B1064=""),IF(טבלה135[[#This Row],[מספר סטייה]]=3,MIN(D1061:D1063),טבלה135[[#This Row],[מינ קבוע]]),טבלה135[[#This Row],[מינ קבוע]])</f>
        <v/>
      </c>
      <c r="H1063" t="str">
        <f>IF(OR(טבלה135[[#This Row],[CycleNumber]]&gt;B1064,B1064=""),IF(טבלה135[[#This Row],[מספר סטייה]]=3,MAX(D1061:D1063),טבלה135[[#This Row],[מקס קבוע]]),טבלה135[[#This Row],[מקס קבוע]])</f>
        <v/>
      </c>
      <c r="I106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קבוע]]&lt;&gt;E1062,1,I1062+1),0))</f>
        <v/>
      </c>
      <c r="J1063" t="str">
        <f>IF(AND(טבלה135[[#This Row],[CycleNumber]]&lt;B1064,טבלה135[[#This Row],[מקס קבוע]]&lt;&gt;""),IF(OR(טבלה135[[#This Row],[מספר סטייה]]&lt;I1064,AND(טבלה135[[#This Row],[מספר סטייה]]=3,I1064=1)),0,1),"")</f>
        <v/>
      </c>
      <c r="K1063" t="str">
        <f>IF(טבלה135[[#This Row],[מקס קבוע]]&lt;&gt;"",טבלה135[[#This Row],[מקסימום]]-טבלה135[[#This Row],[מינימום]],"")</f>
        <v/>
      </c>
      <c r="L1063">
        <f>IF(IFERROR(LOOKUP(טבלה135[[#This Row],[ClientID]],פיבוט!$A$4:$A$121),FALSE)=טבלה135[[#This Row],[ClientID]],1,0)</f>
        <v>1</v>
      </c>
      <c r="M1063" t="str">
        <f>IF(OR(טבלה135[[#This Row],[ClientID]]=A1064),"",1)</f>
        <v/>
      </c>
      <c r="N1063" s="3" t="str">
        <f>IF(טבלה135[[#This Row],[טווח]]&lt;&gt;K1062,טבלה135[[#This Row],[טווח]],"")</f>
        <v/>
      </c>
      <c r="O1063" s="3" t="str">
        <f>IF(טבלה135[[#This Row],[מניית טווחים]]&lt;&gt;"",IF(OR(30&gt;טבלה135[[#This Row],[מקסימום]],30&lt;טבלה135[[#This Row],[מינימום]]),0,1),"")</f>
        <v/>
      </c>
    </row>
    <row r="1064" spans="1:15" x14ac:dyDescent="0.25">
      <c r="A1064" t="s">
        <v>110</v>
      </c>
      <c r="B1064">
        <v>2</v>
      </c>
      <c r="C1064">
        <v>34</v>
      </c>
      <c r="D1064">
        <f>טבלה135[[#This Row],[LengthofCycle]]+1</f>
        <v>35</v>
      </c>
      <c r="E1064" t="str">
        <f>IF(טבלה135[[#This Row],[CycleNumber]]&lt;3,"",IF(טבלה135[[#This Row],[CycleNumber]]=3,MIN(D1062:D1064),IF(I1063=3,MIN(D1061:D1063),E1063)))</f>
        <v/>
      </c>
      <c r="F1064" t="str">
        <f>IF(טבלה135[[#This Row],[CycleNumber]]&lt;3,"",IF(טבלה135[[#This Row],[CycleNumber]]=3,MAX(D1062:D1064),IF(I1063=3,MAX(D1061:D1063),F1063)))</f>
        <v/>
      </c>
      <c r="G1064" t="str">
        <f>IF(OR(טבלה135[[#This Row],[CycleNumber]]&gt;B1065,B1065=""),IF(טבלה135[[#This Row],[מספר סטייה]]=3,MIN(D1062:D1064),טבלה135[[#This Row],[מינ קבוע]]),טבלה135[[#This Row],[מינ קבוע]])</f>
        <v/>
      </c>
      <c r="H1064" t="str">
        <f>IF(OR(טבלה135[[#This Row],[CycleNumber]]&gt;B1065,B1065=""),IF(טבלה135[[#This Row],[מספר סטייה]]=3,MAX(D1062:D1064),טבלה135[[#This Row],[מקס קבוע]]),טבלה135[[#This Row],[מקס קבוע]])</f>
        <v/>
      </c>
      <c r="I106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קבוע]]&lt;&gt;E1063,1,I1063+1),0))</f>
        <v/>
      </c>
      <c r="J1064" t="str">
        <f>IF(AND(טבלה135[[#This Row],[CycleNumber]]&lt;B1065,טבלה135[[#This Row],[מקס קבוע]]&lt;&gt;""),IF(OR(טבלה135[[#This Row],[מספר סטייה]]&lt;I1065,AND(טבלה135[[#This Row],[מספר סטייה]]=3,I1065=1)),0,1),"")</f>
        <v/>
      </c>
      <c r="K1064" t="str">
        <f>IF(טבלה135[[#This Row],[מקס קבוע]]&lt;&gt;"",טבלה135[[#This Row],[מקסימום]]-טבלה135[[#This Row],[מינימום]],"")</f>
        <v/>
      </c>
      <c r="L1064">
        <f>IF(IFERROR(LOOKUP(טבלה135[[#This Row],[ClientID]],פיבוט!$A$4:$A$121),FALSE)=טבלה135[[#This Row],[ClientID]],1,0)</f>
        <v>1</v>
      </c>
      <c r="M1064" t="str">
        <f>IF(OR(טבלה135[[#This Row],[ClientID]]=A1065),"",1)</f>
        <v/>
      </c>
      <c r="N1064" s="3" t="str">
        <f>IF(טבלה135[[#This Row],[טווח]]&lt;&gt;K1063,טבלה135[[#This Row],[טווח]],"")</f>
        <v/>
      </c>
      <c r="O1064" s="3" t="str">
        <f>IF(טבלה135[[#This Row],[מניית טווחים]]&lt;&gt;"",IF(OR(30&gt;טבלה135[[#This Row],[מקסימום]],30&lt;טבלה135[[#This Row],[מינימום]]),0,1),"")</f>
        <v/>
      </c>
    </row>
    <row r="1065" spans="1:15" x14ac:dyDescent="0.25">
      <c r="A1065" t="s">
        <v>110</v>
      </c>
      <c r="B1065">
        <v>3</v>
      </c>
      <c r="C1065">
        <v>30</v>
      </c>
      <c r="D1065">
        <f>טבלה135[[#This Row],[LengthofCycle]]+1</f>
        <v>31</v>
      </c>
      <c r="E1065">
        <f>IF(טבלה135[[#This Row],[CycleNumber]]&lt;3,"",IF(טבלה135[[#This Row],[CycleNumber]]=3,MIN(D1063:D1065),IF(I1064=3,MIN(D1062:D1064),E1064)))</f>
        <v>31</v>
      </c>
      <c r="F1065">
        <f>IF(טבלה135[[#This Row],[CycleNumber]]&lt;3,"",IF(טבלה135[[#This Row],[CycleNumber]]=3,MAX(D1063:D1065),IF(I1064=3,MAX(D1062:D1064),F1064)))</f>
        <v>35</v>
      </c>
      <c r="G1065">
        <f>IF(OR(טבלה135[[#This Row],[CycleNumber]]&gt;B1066,B1066=""),IF(טבלה135[[#This Row],[מספר סטייה]]=3,MIN(D1063:D1065),טבלה135[[#This Row],[מינ קבוע]]),טבלה135[[#This Row],[מינ קבוע]])</f>
        <v>31</v>
      </c>
      <c r="H1065">
        <f>IF(OR(טבלה135[[#This Row],[CycleNumber]]&gt;B1066,B1066=""),IF(טבלה135[[#This Row],[מספר סטייה]]=3,MAX(D1063:D1065),טבלה135[[#This Row],[מקס קבוע]]),טבלה135[[#This Row],[מקס קבוע]])</f>
        <v>35</v>
      </c>
      <c r="I106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קבוע]]&lt;&gt;E1064,1,I1064+1),0))</f>
        <v>0</v>
      </c>
      <c r="J1065">
        <f>IF(AND(טבלה135[[#This Row],[CycleNumber]]&lt;B1066,טבלה135[[#This Row],[מקס קבוע]]&lt;&gt;""),IF(OR(טבלה135[[#This Row],[מספר סטייה]]&lt;I1066,AND(טבלה135[[#This Row],[מספר סטייה]]=3,I1066=1)),0,1),"")</f>
        <v>1</v>
      </c>
      <c r="K1065">
        <f>IF(טבלה135[[#This Row],[מקס קבוע]]&lt;&gt;"",טבלה135[[#This Row],[מקסימום]]-טבלה135[[#This Row],[מינימום]],"")</f>
        <v>4</v>
      </c>
      <c r="L1065">
        <f>IF(IFERROR(LOOKUP(טבלה135[[#This Row],[ClientID]],פיבוט!$A$4:$A$121),FALSE)=טבלה135[[#This Row],[ClientID]],1,0)</f>
        <v>1</v>
      </c>
      <c r="M1065" t="str">
        <f>IF(OR(טבלה135[[#This Row],[ClientID]]=A1066),"",1)</f>
        <v/>
      </c>
      <c r="N1065" s="3">
        <f>IF(טבלה135[[#This Row],[טווח]]&lt;&gt;K1064,טבלה135[[#This Row],[טווח]],"")</f>
        <v>4</v>
      </c>
      <c r="O1065" s="3">
        <f>IF(טבלה135[[#This Row],[מניית טווחים]]&lt;&gt;"",IF(OR(30&gt;טבלה135[[#This Row],[מקסימום]],30&lt;טבלה135[[#This Row],[מינימום]]),0,1),"")</f>
        <v>0</v>
      </c>
    </row>
    <row r="1066" spans="1:15" x14ac:dyDescent="0.25">
      <c r="A1066" t="s">
        <v>110</v>
      </c>
      <c r="B1066">
        <v>4</v>
      </c>
      <c r="C1066">
        <v>32</v>
      </c>
      <c r="D1066">
        <f>טבלה135[[#This Row],[LengthofCycle]]+1</f>
        <v>33</v>
      </c>
      <c r="E1066">
        <f>IF(טבלה135[[#This Row],[CycleNumber]]&lt;3,"",IF(טבלה135[[#This Row],[CycleNumber]]=3,MIN(D1064:D1066),IF(I1065=3,MIN(D1063:D1065),E1065)))</f>
        <v>31</v>
      </c>
      <c r="F1066">
        <f>IF(טבלה135[[#This Row],[CycleNumber]]&lt;3,"",IF(טבלה135[[#This Row],[CycleNumber]]=3,MAX(D1064:D1066),IF(I1065=3,MAX(D1063:D1065),F1065)))</f>
        <v>35</v>
      </c>
      <c r="G1066">
        <f>IF(OR(טבלה135[[#This Row],[CycleNumber]]&gt;B1067,B1067=""),IF(טבלה135[[#This Row],[מספר סטייה]]=3,MIN(D1064:D1066),טבלה135[[#This Row],[מינ קבוע]]),טבלה135[[#This Row],[מינ קבוע]])</f>
        <v>31</v>
      </c>
      <c r="H1066">
        <f>IF(OR(טבלה135[[#This Row],[CycleNumber]]&gt;B1067,B1067=""),IF(טבלה135[[#This Row],[מספר סטייה]]=3,MAX(D1064:D1066),טבלה135[[#This Row],[מקס קבוע]]),טבלה135[[#This Row],[מקס קבוע]])</f>
        <v>35</v>
      </c>
      <c r="I106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קבוע]]&lt;&gt;E1065,1,I1065+1),0))</f>
        <v>0</v>
      </c>
      <c r="J1066">
        <f>IF(AND(טבלה135[[#This Row],[CycleNumber]]&lt;B1067,טבלה135[[#This Row],[מקס קבוע]]&lt;&gt;""),IF(OR(טבלה135[[#This Row],[מספר סטייה]]&lt;I1067,AND(טבלה135[[#This Row],[מספר סטייה]]=3,I1067=1)),0,1),"")</f>
        <v>1</v>
      </c>
      <c r="K1066">
        <f>IF(טבלה135[[#This Row],[מקס קבוע]]&lt;&gt;"",טבלה135[[#This Row],[מקסימום]]-טבלה135[[#This Row],[מינימום]],"")</f>
        <v>4</v>
      </c>
      <c r="L1066">
        <f>IF(IFERROR(LOOKUP(טבלה135[[#This Row],[ClientID]],פיבוט!$A$4:$A$121),FALSE)=טבלה135[[#This Row],[ClientID]],1,0)</f>
        <v>1</v>
      </c>
      <c r="M1066" t="str">
        <f>IF(OR(טבלה135[[#This Row],[ClientID]]=A1067),"",1)</f>
        <v/>
      </c>
      <c r="N1066" s="3" t="str">
        <f>IF(טבלה135[[#This Row],[טווח]]&lt;&gt;K1065,טבלה135[[#This Row],[טווח]],"")</f>
        <v/>
      </c>
      <c r="O1066" s="3" t="str">
        <f>IF(טבלה135[[#This Row],[מניית טווחים]]&lt;&gt;"",IF(OR(30&gt;טבלה135[[#This Row],[מקסימום]],30&lt;טבלה135[[#This Row],[מינימום]]),0,1),"")</f>
        <v/>
      </c>
    </row>
    <row r="1067" spans="1:15" x14ac:dyDescent="0.25">
      <c r="A1067" t="s">
        <v>110</v>
      </c>
      <c r="B1067">
        <v>5</v>
      </c>
      <c r="C1067">
        <v>31</v>
      </c>
      <c r="D1067">
        <f>טבלה135[[#This Row],[LengthofCycle]]+1</f>
        <v>32</v>
      </c>
      <c r="E1067">
        <f>IF(טבלה135[[#This Row],[CycleNumber]]&lt;3,"",IF(טבלה135[[#This Row],[CycleNumber]]=3,MIN(D1065:D1067),IF(I1066=3,MIN(D1064:D1066),E1066)))</f>
        <v>31</v>
      </c>
      <c r="F1067">
        <f>IF(טבלה135[[#This Row],[CycleNumber]]&lt;3,"",IF(טבלה135[[#This Row],[CycleNumber]]=3,MAX(D1065:D1067),IF(I1066=3,MAX(D1064:D1066),F1066)))</f>
        <v>35</v>
      </c>
      <c r="G1067">
        <f>IF(OR(טבלה135[[#This Row],[CycleNumber]]&gt;B1068,B1068=""),IF(טבלה135[[#This Row],[מספר סטייה]]=3,MIN(D1065:D1067),טבלה135[[#This Row],[מינ קבוע]]),טבלה135[[#This Row],[מינ קבוע]])</f>
        <v>31</v>
      </c>
      <c r="H1067">
        <f>IF(OR(טבלה135[[#This Row],[CycleNumber]]&gt;B1068,B1068=""),IF(טבלה135[[#This Row],[מספר סטייה]]=3,MAX(D1065:D1067),טבלה135[[#This Row],[מקס קבוע]]),טבלה135[[#This Row],[מקס קבוע]])</f>
        <v>35</v>
      </c>
      <c r="I106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קבוע]]&lt;&gt;E1066,1,I1066+1),0))</f>
        <v>0</v>
      </c>
      <c r="J1067">
        <f>IF(AND(טבלה135[[#This Row],[CycleNumber]]&lt;B1068,טבלה135[[#This Row],[מקס קבוע]]&lt;&gt;""),IF(OR(טבלה135[[#This Row],[מספר סטייה]]&lt;I1068,AND(טבלה135[[#This Row],[מספר סטייה]]=3,I1068=1)),0,1),"")</f>
        <v>0</v>
      </c>
      <c r="K1067">
        <f>IF(טבלה135[[#This Row],[מקס קבוע]]&lt;&gt;"",טבלה135[[#This Row],[מקסימום]]-טבלה135[[#This Row],[מינימום]],"")</f>
        <v>4</v>
      </c>
      <c r="L1067">
        <f>IF(IFERROR(LOOKUP(טבלה135[[#This Row],[ClientID]],פיבוט!$A$4:$A$121),FALSE)=טבלה135[[#This Row],[ClientID]],1,0)</f>
        <v>1</v>
      </c>
      <c r="M1067" t="str">
        <f>IF(OR(טבלה135[[#This Row],[ClientID]]=A1068),"",1)</f>
        <v/>
      </c>
      <c r="N1067" s="3" t="str">
        <f>IF(טבלה135[[#This Row],[טווח]]&lt;&gt;K1066,טבלה135[[#This Row],[טווח]],"")</f>
        <v/>
      </c>
      <c r="O1067" s="3" t="str">
        <f>IF(טבלה135[[#This Row],[מניית טווחים]]&lt;&gt;"",IF(OR(30&gt;טבלה135[[#This Row],[מקסימום]],30&lt;טבלה135[[#This Row],[מינימום]]),0,1),"")</f>
        <v/>
      </c>
    </row>
    <row r="1068" spans="1:15" x14ac:dyDescent="0.25">
      <c r="A1068" t="s">
        <v>110</v>
      </c>
      <c r="B1068">
        <v>6</v>
      </c>
      <c r="C1068">
        <v>36</v>
      </c>
      <c r="D1068">
        <f>טבלה135[[#This Row],[LengthofCycle]]+1</f>
        <v>37</v>
      </c>
      <c r="E1068">
        <f>IF(טבלה135[[#This Row],[CycleNumber]]&lt;3,"",IF(טבלה135[[#This Row],[CycleNumber]]=3,MIN(D1066:D1068),IF(I1067=3,MIN(D1065:D1067),E1067)))</f>
        <v>31</v>
      </c>
      <c r="F1068">
        <f>IF(טבלה135[[#This Row],[CycleNumber]]&lt;3,"",IF(טבלה135[[#This Row],[CycleNumber]]=3,MAX(D1066:D1068),IF(I1067=3,MAX(D1065:D1067),F1067)))</f>
        <v>35</v>
      </c>
      <c r="G1068">
        <f>IF(OR(טבלה135[[#This Row],[CycleNumber]]&gt;B1069,B1069=""),IF(טבלה135[[#This Row],[מספר סטייה]]=3,MIN(D1066:D1068),טבלה135[[#This Row],[מינ קבוע]]),טבלה135[[#This Row],[מינ קבוע]])</f>
        <v>31</v>
      </c>
      <c r="H1068">
        <f>IF(OR(טבלה135[[#This Row],[CycleNumber]]&gt;B1069,B1069=""),IF(טבלה135[[#This Row],[מספר סטייה]]=3,MAX(D1066:D1068),טבלה135[[#This Row],[מקס קבוע]]),טבלה135[[#This Row],[מקס קבוע]])</f>
        <v>35</v>
      </c>
      <c r="I106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קבוע]]&lt;&gt;E1067,1,I1067+1),0))</f>
        <v>1</v>
      </c>
      <c r="J1068">
        <f>IF(AND(טבלה135[[#This Row],[CycleNumber]]&lt;B1069,טבלה135[[#This Row],[מקס קבוע]]&lt;&gt;""),IF(OR(טבלה135[[#This Row],[מספר סטייה]]&lt;I1069,AND(טבלה135[[#This Row],[מספר סטייה]]=3,I1069=1)),0,1),"")</f>
        <v>0</v>
      </c>
      <c r="K1068">
        <f>IF(טבלה135[[#This Row],[מקס קבוע]]&lt;&gt;"",טבלה135[[#This Row],[מקסימום]]-טבלה135[[#This Row],[מינימום]],"")</f>
        <v>4</v>
      </c>
      <c r="L1068">
        <f>IF(IFERROR(LOOKUP(טבלה135[[#This Row],[ClientID]],פיבוט!$A$4:$A$121),FALSE)=טבלה135[[#This Row],[ClientID]],1,0)</f>
        <v>1</v>
      </c>
      <c r="M1068" t="str">
        <f>IF(OR(טבלה135[[#This Row],[ClientID]]=A1069),"",1)</f>
        <v/>
      </c>
      <c r="N1068" s="3" t="str">
        <f>IF(טבלה135[[#This Row],[טווח]]&lt;&gt;K1067,טבלה135[[#This Row],[טווח]],"")</f>
        <v/>
      </c>
      <c r="O1068" s="3" t="str">
        <f>IF(טבלה135[[#This Row],[מניית טווחים]]&lt;&gt;"",IF(OR(30&gt;טבלה135[[#This Row],[מקסימום]],30&lt;טבלה135[[#This Row],[מינימום]]),0,1),"")</f>
        <v/>
      </c>
    </row>
    <row r="1069" spans="1:15" x14ac:dyDescent="0.25">
      <c r="A1069" t="s">
        <v>110</v>
      </c>
      <c r="B1069">
        <v>7</v>
      </c>
      <c r="C1069">
        <v>21</v>
      </c>
      <c r="D1069">
        <f>טבלה135[[#This Row],[LengthofCycle]]+1</f>
        <v>22</v>
      </c>
      <c r="E1069">
        <f>IF(טבלה135[[#This Row],[CycleNumber]]&lt;3,"",IF(טבלה135[[#This Row],[CycleNumber]]=3,MIN(D1067:D1069),IF(I1068=3,MIN(D1066:D1068),E1068)))</f>
        <v>31</v>
      </c>
      <c r="F1069">
        <f>IF(טבלה135[[#This Row],[CycleNumber]]&lt;3,"",IF(טבלה135[[#This Row],[CycleNumber]]=3,MAX(D1067:D1069),IF(I1068=3,MAX(D1066:D1068),F1068)))</f>
        <v>35</v>
      </c>
      <c r="G1069">
        <f>IF(OR(טבלה135[[#This Row],[CycleNumber]]&gt;B1070,B1070=""),IF(טבלה135[[#This Row],[מספר סטייה]]=3,MIN(D1067:D1069),טבלה135[[#This Row],[מינ קבוע]]),טבלה135[[#This Row],[מינ קבוע]])</f>
        <v>31</v>
      </c>
      <c r="H1069">
        <f>IF(OR(טבלה135[[#This Row],[CycleNumber]]&gt;B1070,B1070=""),IF(טבלה135[[#This Row],[מספר סטייה]]=3,MAX(D1067:D1069),טבלה135[[#This Row],[מקס קבוע]]),טבלה135[[#This Row],[מקס קבוע]])</f>
        <v>35</v>
      </c>
      <c r="I106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קבוע]]&lt;&gt;E1068,1,I1068+1),0))</f>
        <v>2</v>
      </c>
      <c r="J1069">
        <f>IF(AND(טבלה135[[#This Row],[CycleNumber]]&lt;B1070,טבלה135[[#This Row],[מקס קבוע]]&lt;&gt;""),IF(OR(טבלה135[[#This Row],[מספר סטייה]]&lt;I1070,AND(טבלה135[[#This Row],[מספר סטייה]]=3,I1070=1)),0,1),"")</f>
        <v>0</v>
      </c>
      <c r="K1069">
        <f>IF(טבלה135[[#This Row],[מקס קבוע]]&lt;&gt;"",טבלה135[[#This Row],[מקסימום]]-טבלה135[[#This Row],[מינימום]],"")</f>
        <v>4</v>
      </c>
      <c r="L1069">
        <f>IF(IFERROR(LOOKUP(טבלה135[[#This Row],[ClientID]],פיבוט!$A$4:$A$121),FALSE)=טבלה135[[#This Row],[ClientID]],1,0)</f>
        <v>1</v>
      </c>
      <c r="M1069" t="str">
        <f>IF(OR(טבלה135[[#This Row],[ClientID]]=A1070),"",1)</f>
        <v/>
      </c>
      <c r="N1069" s="3" t="str">
        <f>IF(טבלה135[[#This Row],[טווח]]&lt;&gt;K1068,טבלה135[[#This Row],[טווח]],"")</f>
        <v/>
      </c>
      <c r="O1069" s="3" t="str">
        <f>IF(טבלה135[[#This Row],[מניית טווחים]]&lt;&gt;"",IF(OR(30&gt;טבלה135[[#This Row],[מקסימום]],30&lt;טבלה135[[#This Row],[מינימום]]),0,1),"")</f>
        <v/>
      </c>
    </row>
    <row r="1070" spans="1:15" x14ac:dyDescent="0.25">
      <c r="A1070" t="s">
        <v>110</v>
      </c>
      <c r="B1070">
        <v>8</v>
      </c>
      <c r="C1070">
        <v>35</v>
      </c>
      <c r="D1070">
        <f>טבלה135[[#This Row],[LengthofCycle]]+1</f>
        <v>36</v>
      </c>
      <c r="E1070">
        <f>IF(טבלה135[[#This Row],[CycleNumber]]&lt;3,"",IF(טבלה135[[#This Row],[CycleNumber]]=3,MIN(D1068:D1070),IF(I1069=3,MIN(D1067:D1069),E1069)))</f>
        <v>31</v>
      </c>
      <c r="F1070">
        <f>IF(טבלה135[[#This Row],[CycleNumber]]&lt;3,"",IF(טבלה135[[#This Row],[CycleNumber]]=3,MAX(D1068:D1070),IF(I1069=3,MAX(D1067:D1069),F1069)))</f>
        <v>35</v>
      </c>
      <c r="G1070">
        <f>IF(OR(טבלה135[[#This Row],[CycleNumber]]&gt;B1071,B1071=""),IF(טבלה135[[#This Row],[מספר סטייה]]=3,MIN(D1068:D1070),טבלה135[[#This Row],[מינ קבוע]]),טבלה135[[#This Row],[מינ קבוע]])</f>
        <v>31</v>
      </c>
      <c r="H1070">
        <f>IF(OR(טבלה135[[#This Row],[CycleNumber]]&gt;B1071,B1071=""),IF(טבלה135[[#This Row],[מספר סטייה]]=3,MAX(D1068:D1070),טבלה135[[#This Row],[מקס קבוע]]),טבלה135[[#This Row],[מקס קבוע]])</f>
        <v>35</v>
      </c>
      <c r="I107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קבוע]]&lt;&gt;E1069,1,I1069+1),0))</f>
        <v>3</v>
      </c>
      <c r="J1070">
        <f>IF(AND(טבלה135[[#This Row],[CycleNumber]]&lt;B1071,טבלה135[[#This Row],[מקס קבוע]]&lt;&gt;""),IF(OR(טבלה135[[#This Row],[מספר סטייה]]&lt;I1071,AND(טבלה135[[#This Row],[מספר סטייה]]=3,I1071=1)),0,1),"")</f>
        <v>1</v>
      </c>
      <c r="K1070">
        <f>IF(טבלה135[[#This Row],[מקס קבוע]]&lt;&gt;"",טבלה135[[#This Row],[מקסימום]]-טבלה135[[#This Row],[מינימום]],"")</f>
        <v>4</v>
      </c>
      <c r="L1070">
        <f>IF(IFERROR(LOOKUP(טבלה135[[#This Row],[ClientID]],פיבוט!$A$4:$A$121),FALSE)=טבלה135[[#This Row],[ClientID]],1,0)</f>
        <v>1</v>
      </c>
      <c r="M1070" t="str">
        <f>IF(OR(טבלה135[[#This Row],[ClientID]]=A1071),"",1)</f>
        <v/>
      </c>
      <c r="N1070" s="3" t="str">
        <f>IF(טבלה135[[#This Row],[טווח]]&lt;&gt;K1069,טבלה135[[#This Row],[טווח]],"")</f>
        <v/>
      </c>
      <c r="O1070" s="3" t="str">
        <f>IF(טבלה135[[#This Row],[מניית טווחים]]&lt;&gt;"",IF(OR(30&gt;טבלה135[[#This Row],[מקסימום]],30&lt;טבלה135[[#This Row],[מינימום]]),0,1),"")</f>
        <v/>
      </c>
    </row>
    <row r="1071" spans="1:15" x14ac:dyDescent="0.25">
      <c r="A1071" t="s">
        <v>110</v>
      </c>
      <c r="B1071">
        <v>9</v>
      </c>
      <c r="C1071">
        <v>28</v>
      </c>
      <c r="D1071">
        <f>טבלה135[[#This Row],[LengthofCycle]]+1</f>
        <v>29</v>
      </c>
      <c r="E1071">
        <f>IF(טבלה135[[#This Row],[CycleNumber]]&lt;3,"",IF(טבלה135[[#This Row],[CycleNumber]]=3,MIN(D1069:D1071),IF(I1070=3,MIN(D1068:D1070),E1070)))</f>
        <v>22</v>
      </c>
      <c r="F1071">
        <f>IF(טבלה135[[#This Row],[CycleNumber]]&lt;3,"",IF(טבלה135[[#This Row],[CycleNumber]]=3,MAX(D1069:D1071),IF(I1070=3,MAX(D1068:D1070),F1070)))</f>
        <v>37</v>
      </c>
      <c r="G1071">
        <f>IF(OR(טבלה135[[#This Row],[CycleNumber]]&gt;B1072,B1072=""),IF(טבלה135[[#This Row],[מספר סטייה]]=3,MIN(D1069:D1071),טבלה135[[#This Row],[מינ קבוע]]),טבלה135[[#This Row],[מינ קבוע]])</f>
        <v>22</v>
      </c>
      <c r="H1071">
        <f>IF(OR(טבלה135[[#This Row],[CycleNumber]]&gt;B1072,B1072=""),IF(טבלה135[[#This Row],[מספר סטייה]]=3,MAX(D1069:D1071),טבלה135[[#This Row],[מקס קבוע]]),טבלה135[[#This Row],[מקס קבוע]])</f>
        <v>37</v>
      </c>
      <c r="I107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קבוע]]&lt;&gt;E1070,1,I1070+1),0))</f>
        <v>0</v>
      </c>
      <c r="J1071">
        <f>IF(AND(טבלה135[[#This Row],[CycleNumber]]&lt;B1072,טבלה135[[#This Row],[מקס קבוע]]&lt;&gt;""),IF(OR(טבלה135[[#This Row],[מספר סטייה]]&lt;I1072,AND(טבלה135[[#This Row],[מספר סטייה]]=3,I1072=1)),0,1),"")</f>
        <v>1</v>
      </c>
      <c r="K1071">
        <f>IF(טבלה135[[#This Row],[מקס קבוע]]&lt;&gt;"",טבלה135[[#This Row],[מקסימום]]-טבלה135[[#This Row],[מינימום]],"")</f>
        <v>15</v>
      </c>
      <c r="L1071">
        <f>IF(IFERROR(LOOKUP(טבלה135[[#This Row],[ClientID]],פיבוט!$A$4:$A$121),FALSE)=טבלה135[[#This Row],[ClientID]],1,0)</f>
        <v>1</v>
      </c>
      <c r="M1071" t="str">
        <f>IF(OR(טבלה135[[#This Row],[ClientID]]=A1072),"",1)</f>
        <v/>
      </c>
      <c r="N1071" s="3">
        <f>IF(טבלה135[[#This Row],[טווח]]&lt;&gt;K1070,טבלה135[[#This Row],[טווח]],"")</f>
        <v>15</v>
      </c>
      <c r="O1071" s="3">
        <f>IF(טבלה135[[#This Row],[מניית טווחים]]&lt;&gt;"",IF(OR(30&gt;טבלה135[[#This Row],[מקסימום]],30&lt;טבלה135[[#This Row],[מינימום]]),0,1),"")</f>
        <v>1</v>
      </c>
    </row>
    <row r="1072" spans="1:15" x14ac:dyDescent="0.25">
      <c r="A1072" t="s">
        <v>110</v>
      </c>
      <c r="B1072">
        <v>10</v>
      </c>
      <c r="C1072">
        <v>28</v>
      </c>
      <c r="D1072">
        <f>טבלה135[[#This Row],[LengthofCycle]]+1</f>
        <v>29</v>
      </c>
      <c r="E1072">
        <f>IF(טבלה135[[#This Row],[CycleNumber]]&lt;3,"",IF(טבלה135[[#This Row],[CycleNumber]]=3,MIN(D1070:D1072),IF(I1071=3,MIN(D1069:D1071),E1071)))</f>
        <v>22</v>
      </c>
      <c r="F1072">
        <f>IF(טבלה135[[#This Row],[CycleNumber]]&lt;3,"",IF(טבלה135[[#This Row],[CycleNumber]]=3,MAX(D1070:D1072),IF(I1071=3,MAX(D1069:D1071),F1071)))</f>
        <v>37</v>
      </c>
      <c r="G1072">
        <f>IF(OR(טבלה135[[#This Row],[CycleNumber]]&gt;B1073,B1073=""),IF(טבלה135[[#This Row],[מספר סטייה]]=3,MIN(D1070:D1072),טבלה135[[#This Row],[מינ קבוע]]),טבלה135[[#This Row],[מינ קבוע]])</f>
        <v>22</v>
      </c>
      <c r="H1072">
        <f>IF(OR(טבלה135[[#This Row],[CycleNumber]]&gt;B1073,B1073=""),IF(טבלה135[[#This Row],[מספר סטייה]]=3,MAX(D1070:D1072),טבלה135[[#This Row],[מקס קבוע]]),טבלה135[[#This Row],[מקס קבוע]])</f>
        <v>37</v>
      </c>
      <c r="I107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קבוע]]&lt;&gt;E1071,1,I1071+1),0))</f>
        <v>0</v>
      </c>
      <c r="J1072">
        <f>IF(AND(טבלה135[[#This Row],[CycleNumber]]&lt;B1073,טבלה135[[#This Row],[מקס קבוע]]&lt;&gt;""),IF(OR(טבלה135[[#This Row],[מספר סטייה]]&lt;I1073,AND(טבלה135[[#This Row],[מספר סטייה]]=3,I1073=1)),0,1),"")</f>
        <v>1</v>
      </c>
      <c r="K1072">
        <f>IF(טבלה135[[#This Row],[מקס קבוע]]&lt;&gt;"",טבלה135[[#This Row],[מקסימום]]-טבלה135[[#This Row],[מינימום]],"")</f>
        <v>15</v>
      </c>
      <c r="L1072">
        <f>IF(IFERROR(LOOKUP(טבלה135[[#This Row],[ClientID]],פיבוט!$A$4:$A$121),FALSE)=טבלה135[[#This Row],[ClientID]],1,0)</f>
        <v>1</v>
      </c>
      <c r="M1072" t="str">
        <f>IF(OR(טבלה135[[#This Row],[ClientID]]=A1073),"",1)</f>
        <v/>
      </c>
      <c r="N1072" s="3" t="str">
        <f>IF(טבלה135[[#This Row],[טווח]]&lt;&gt;K1071,טבלה135[[#This Row],[טווח]],"")</f>
        <v/>
      </c>
      <c r="O1072" s="3" t="str">
        <f>IF(טבלה135[[#This Row],[מניית טווחים]]&lt;&gt;"",IF(OR(30&gt;טבלה135[[#This Row],[מקסימום]],30&lt;טבלה135[[#This Row],[מינימום]]),0,1),"")</f>
        <v/>
      </c>
    </row>
    <row r="1073" spans="1:15" x14ac:dyDescent="0.25">
      <c r="A1073" t="s">
        <v>110</v>
      </c>
      <c r="B1073">
        <v>11</v>
      </c>
      <c r="C1073">
        <v>26</v>
      </c>
      <c r="D1073">
        <f>טבלה135[[#This Row],[LengthofCycle]]+1</f>
        <v>27</v>
      </c>
      <c r="E1073">
        <f>IF(טבלה135[[#This Row],[CycleNumber]]&lt;3,"",IF(טבלה135[[#This Row],[CycleNumber]]=3,MIN(D1071:D1073),IF(I1072=3,MIN(D1070:D1072),E1072)))</f>
        <v>22</v>
      </c>
      <c r="F1073">
        <f>IF(טבלה135[[#This Row],[CycleNumber]]&lt;3,"",IF(טבלה135[[#This Row],[CycleNumber]]=3,MAX(D1071:D1073),IF(I1072=3,MAX(D1070:D1072),F1072)))</f>
        <v>37</v>
      </c>
      <c r="G1073">
        <f>IF(OR(טבלה135[[#This Row],[CycleNumber]]&gt;B1074,B1074=""),IF(טבלה135[[#This Row],[מספר סטייה]]=3,MIN(D1071:D1073),טבלה135[[#This Row],[מינ קבוע]]),טבלה135[[#This Row],[מינ קבוע]])</f>
        <v>22</v>
      </c>
      <c r="H1073">
        <f>IF(OR(טבלה135[[#This Row],[CycleNumber]]&gt;B1074,B1074=""),IF(טבלה135[[#This Row],[מספר סטייה]]=3,MAX(D1071:D1073),טבלה135[[#This Row],[מקס קבוע]]),טבלה135[[#This Row],[מקס קבוע]])</f>
        <v>37</v>
      </c>
      <c r="I107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קבוע]]&lt;&gt;E1072,1,I1072+1),0))</f>
        <v>0</v>
      </c>
      <c r="J1073">
        <f>IF(AND(טבלה135[[#This Row],[CycleNumber]]&lt;B1074,טבלה135[[#This Row],[מקס קבוע]]&lt;&gt;""),IF(OR(טבלה135[[#This Row],[מספר סטייה]]&lt;I1074,AND(טבלה135[[#This Row],[מספר סטייה]]=3,I1074=1)),0,1),"")</f>
        <v>1</v>
      </c>
      <c r="K1073">
        <f>IF(טבלה135[[#This Row],[מקס קבוע]]&lt;&gt;"",טבלה135[[#This Row],[מקסימום]]-טבלה135[[#This Row],[מינימום]],"")</f>
        <v>15</v>
      </c>
      <c r="L1073">
        <f>IF(IFERROR(LOOKUP(טבלה135[[#This Row],[ClientID]],פיבוט!$A$4:$A$121),FALSE)=טבלה135[[#This Row],[ClientID]],1,0)</f>
        <v>1</v>
      </c>
      <c r="M1073" t="str">
        <f>IF(OR(טבלה135[[#This Row],[ClientID]]=A1074),"",1)</f>
        <v/>
      </c>
      <c r="N1073" s="3" t="str">
        <f>IF(טבלה135[[#This Row],[טווח]]&lt;&gt;K1072,טבלה135[[#This Row],[טווח]],"")</f>
        <v/>
      </c>
      <c r="O1073" s="3" t="str">
        <f>IF(טבלה135[[#This Row],[מניית טווחים]]&lt;&gt;"",IF(OR(30&gt;טבלה135[[#This Row],[מקסימום]],30&lt;טבלה135[[#This Row],[מינימום]]),0,1),"")</f>
        <v/>
      </c>
    </row>
    <row r="1074" spans="1:15" x14ac:dyDescent="0.25">
      <c r="A1074" t="s">
        <v>110</v>
      </c>
      <c r="B1074">
        <v>12</v>
      </c>
      <c r="C1074">
        <v>25</v>
      </c>
      <c r="D1074">
        <f>טבלה135[[#This Row],[LengthofCycle]]+1</f>
        <v>26</v>
      </c>
      <c r="E1074">
        <f>IF(טבלה135[[#This Row],[CycleNumber]]&lt;3,"",IF(טבלה135[[#This Row],[CycleNumber]]=3,MIN(D1072:D1074),IF(I1073=3,MIN(D1071:D1073),E1073)))</f>
        <v>22</v>
      </c>
      <c r="F1074">
        <f>IF(טבלה135[[#This Row],[CycleNumber]]&lt;3,"",IF(טבלה135[[#This Row],[CycleNumber]]=3,MAX(D1072:D1074),IF(I1073=3,MAX(D1071:D1073),F1073)))</f>
        <v>37</v>
      </c>
      <c r="G1074">
        <f>IF(OR(טבלה135[[#This Row],[CycleNumber]]&gt;B1075,B1075=""),IF(טבלה135[[#This Row],[מספר סטייה]]=3,MIN(D1072:D1074),טבלה135[[#This Row],[מינ קבוע]]),טבלה135[[#This Row],[מינ קבוע]])</f>
        <v>22</v>
      </c>
      <c r="H1074">
        <f>IF(OR(טבלה135[[#This Row],[CycleNumber]]&gt;B1075,B1075=""),IF(טבלה135[[#This Row],[מספר סטייה]]=3,MAX(D1072:D1074),טבלה135[[#This Row],[מקס קבוע]]),טבלה135[[#This Row],[מקס קבוע]])</f>
        <v>37</v>
      </c>
      <c r="I107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קבוע]]&lt;&gt;E1073,1,I1073+1),0))</f>
        <v>0</v>
      </c>
      <c r="J1074">
        <f>IF(AND(טבלה135[[#This Row],[CycleNumber]]&lt;B1075,טבלה135[[#This Row],[מקס קבוע]]&lt;&gt;""),IF(OR(טבלה135[[#This Row],[מספר סטייה]]&lt;I1075,AND(טבלה135[[#This Row],[מספר סטייה]]=3,I1075=1)),0,1),"")</f>
        <v>1</v>
      </c>
      <c r="K1074">
        <f>IF(טבלה135[[#This Row],[מקס קבוע]]&lt;&gt;"",טבלה135[[#This Row],[מקסימום]]-טבלה135[[#This Row],[מינימום]],"")</f>
        <v>15</v>
      </c>
      <c r="L1074">
        <f>IF(IFERROR(LOOKUP(טבלה135[[#This Row],[ClientID]],פיבוט!$A$4:$A$121),FALSE)=טבלה135[[#This Row],[ClientID]],1,0)</f>
        <v>1</v>
      </c>
      <c r="M1074" t="str">
        <f>IF(OR(טבלה135[[#This Row],[ClientID]]=A1075),"",1)</f>
        <v/>
      </c>
      <c r="N1074" s="3" t="str">
        <f>IF(טבלה135[[#This Row],[טווח]]&lt;&gt;K1073,טבלה135[[#This Row],[טווח]],"")</f>
        <v/>
      </c>
      <c r="O1074" s="3" t="str">
        <f>IF(טבלה135[[#This Row],[מניית טווחים]]&lt;&gt;"",IF(OR(30&gt;טבלה135[[#This Row],[מקסימום]],30&lt;טבלה135[[#This Row],[מינימום]]),0,1),"")</f>
        <v/>
      </c>
    </row>
    <row r="1075" spans="1:15" x14ac:dyDescent="0.25">
      <c r="A1075" t="s">
        <v>110</v>
      </c>
      <c r="B1075">
        <v>13</v>
      </c>
      <c r="C1075">
        <v>26</v>
      </c>
      <c r="D1075">
        <f>טבלה135[[#This Row],[LengthofCycle]]+1</f>
        <v>27</v>
      </c>
      <c r="E1075">
        <f>IF(טבלה135[[#This Row],[CycleNumber]]&lt;3,"",IF(טבלה135[[#This Row],[CycleNumber]]=3,MIN(D1073:D1075),IF(I1074=3,MIN(D1072:D1074),E1074)))</f>
        <v>22</v>
      </c>
      <c r="F1075">
        <f>IF(טבלה135[[#This Row],[CycleNumber]]&lt;3,"",IF(טבלה135[[#This Row],[CycleNumber]]=3,MAX(D1073:D1075),IF(I1074=3,MAX(D1072:D1074),F1074)))</f>
        <v>37</v>
      </c>
      <c r="G1075">
        <f>IF(OR(טבלה135[[#This Row],[CycleNumber]]&gt;B1076,B1076=""),IF(טבלה135[[#This Row],[מספר סטייה]]=3,MIN(D1073:D1075),טבלה135[[#This Row],[מינ קבוע]]),טבלה135[[#This Row],[מינ קבוע]])</f>
        <v>22</v>
      </c>
      <c r="H1075">
        <f>IF(OR(טבלה135[[#This Row],[CycleNumber]]&gt;B1076,B1076=""),IF(טבלה135[[#This Row],[מספר סטייה]]=3,MAX(D1073:D1075),טבלה135[[#This Row],[מקס קבוע]]),טבלה135[[#This Row],[מקס קבוע]])</f>
        <v>37</v>
      </c>
      <c r="I107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קבוע]]&lt;&gt;E1074,1,I1074+1),0))</f>
        <v>0</v>
      </c>
      <c r="J1075" t="str">
        <f>IF(AND(טבלה135[[#This Row],[CycleNumber]]&lt;B1076,טבלה135[[#This Row],[מקס קבוע]]&lt;&gt;""),IF(OR(טבלה135[[#This Row],[מספר סטייה]]&lt;I1076,AND(טבלה135[[#This Row],[מספר סטייה]]=3,I1076=1)),0,1),"")</f>
        <v/>
      </c>
      <c r="K1075">
        <f>IF(טבלה135[[#This Row],[מקס קבוע]]&lt;&gt;"",טבלה135[[#This Row],[מקסימום]]-טבלה135[[#This Row],[מינימום]],"")</f>
        <v>15</v>
      </c>
      <c r="L1075">
        <f>IF(IFERROR(LOOKUP(טבלה135[[#This Row],[ClientID]],פיבוט!$A$4:$A$121),FALSE)=טבלה135[[#This Row],[ClientID]],1,0)</f>
        <v>1</v>
      </c>
      <c r="M1075">
        <f>IF(OR(טבלה135[[#This Row],[ClientID]]=A1076),"",1)</f>
        <v>1</v>
      </c>
      <c r="N1075" s="3" t="str">
        <f>IF(טבלה135[[#This Row],[טווח]]&lt;&gt;K1074,טבלה135[[#This Row],[טווח]],"")</f>
        <v/>
      </c>
      <c r="O1075" s="3" t="str">
        <f>IF(טבלה135[[#This Row],[מניית טווחים]]&lt;&gt;"",IF(OR(30&gt;טבלה135[[#This Row],[מקסימום]],30&lt;טבלה135[[#This Row],[מינימום]]),0,1),"")</f>
        <v/>
      </c>
    </row>
    <row r="1076" spans="1:15" x14ac:dyDescent="0.25">
      <c r="A1076" t="s">
        <v>115</v>
      </c>
      <c r="B1076">
        <v>1</v>
      </c>
      <c r="C1076">
        <v>30</v>
      </c>
      <c r="D1076">
        <f>טבלה135[[#This Row],[LengthofCycle]]+1</f>
        <v>31</v>
      </c>
      <c r="E1076" t="str">
        <f>IF(טבלה135[[#This Row],[CycleNumber]]&lt;3,"",IF(טבלה135[[#This Row],[CycleNumber]]=3,MIN(D1074:D1076),IF(I1075=3,MIN(D1073:D1075),E1075)))</f>
        <v/>
      </c>
      <c r="F1076" t="str">
        <f>IF(טבלה135[[#This Row],[CycleNumber]]&lt;3,"",IF(טבלה135[[#This Row],[CycleNumber]]=3,MAX(D1074:D1076),IF(I1075=3,MAX(D1073:D1075),F1075)))</f>
        <v/>
      </c>
      <c r="G1076" t="str">
        <f>IF(OR(טבלה135[[#This Row],[CycleNumber]]&gt;B1077,B1077=""),IF(טבלה135[[#This Row],[מספר סטייה]]=3,MIN(D1074:D1076),טבלה135[[#This Row],[מינ קבוע]]),טבלה135[[#This Row],[מינ קבוע]])</f>
        <v/>
      </c>
      <c r="H1076" t="str">
        <f>IF(OR(טבלה135[[#This Row],[CycleNumber]]&gt;B1077,B1077=""),IF(טבלה135[[#This Row],[מספר סטייה]]=3,MAX(D1074:D1076),טבלה135[[#This Row],[מקס קבוע]]),טבלה135[[#This Row],[מקס קבוע]])</f>
        <v/>
      </c>
      <c r="I107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קבוע]]&lt;&gt;E1075,1,I1075+1),0))</f>
        <v/>
      </c>
      <c r="J1076" t="str">
        <f>IF(AND(טבלה135[[#This Row],[CycleNumber]]&lt;B1077,טבלה135[[#This Row],[מקס קבוע]]&lt;&gt;""),IF(OR(טבלה135[[#This Row],[מספר סטייה]]&lt;I1077,AND(טבלה135[[#This Row],[מספר סטייה]]=3,I1077=1)),0,1),"")</f>
        <v/>
      </c>
      <c r="K1076" t="str">
        <f>IF(טבלה135[[#This Row],[מקס קבוע]]&lt;&gt;"",טבלה135[[#This Row],[מקסימום]]-טבלה135[[#This Row],[מינימום]],"")</f>
        <v/>
      </c>
      <c r="L1076">
        <f>IF(IFERROR(LOOKUP(טבלה135[[#This Row],[ClientID]],פיבוט!$A$4:$A$121),FALSE)=טבלה135[[#This Row],[ClientID]],1,0)</f>
        <v>1</v>
      </c>
      <c r="M1076" t="str">
        <f>IF(OR(טבלה135[[#This Row],[ClientID]]=A1077),"",1)</f>
        <v/>
      </c>
      <c r="N1076" s="3" t="str">
        <f>IF(טבלה135[[#This Row],[טווח]]&lt;&gt;K1075,טבלה135[[#This Row],[טווח]],"")</f>
        <v/>
      </c>
      <c r="O1076" s="3" t="str">
        <f>IF(טבלה135[[#This Row],[מניית טווחים]]&lt;&gt;"",IF(OR(30&gt;טבלה135[[#This Row],[מקסימום]],30&lt;טבלה135[[#This Row],[מינימום]]),0,1),"")</f>
        <v/>
      </c>
    </row>
    <row r="1077" spans="1:15" x14ac:dyDescent="0.25">
      <c r="A1077" t="s">
        <v>115</v>
      </c>
      <c r="B1077">
        <v>2</v>
      </c>
      <c r="C1077">
        <v>28</v>
      </c>
      <c r="D1077">
        <f>טבלה135[[#This Row],[LengthofCycle]]+1</f>
        <v>29</v>
      </c>
      <c r="E1077" t="str">
        <f>IF(טבלה135[[#This Row],[CycleNumber]]&lt;3,"",IF(טבלה135[[#This Row],[CycleNumber]]=3,MIN(D1075:D1077),IF(I1076=3,MIN(D1074:D1076),E1076)))</f>
        <v/>
      </c>
      <c r="F1077" t="str">
        <f>IF(טבלה135[[#This Row],[CycleNumber]]&lt;3,"",IF(טבלה135[[#This Row],[CycleNumber]]=3,MAX(D1075:D1077),IF(I1076=3,MAX(D1074:D1076),F1076)))</f>
        <v/>
      </c>
      <c r="G1077" t="str">
        <f>IF(OR(טבלה135[[#This Row],[CycleNumber]]&gt;B1078,B1078=""),IF(טבלה135[[#This Row],[מספר סטייה]]=3,MIN(D1075:D1077),טבלה135[[#This Row],[מינ קבוע]]),טבלה135[[#This Row],[מינ קבוע]])</f>
        <v/>
      </c>
      <c r="H1077" t="str">
        <f>IF(OR(טבלה135[[#This Row],[CycleNumber]]&gt;B1078,B1078=""),IF(טבלה135[[#This Row],[מספר סטייה]]=3,MAX(D1075:D1077),טבלה135[[#This Row],[מקס קבוע]]),טבלה135[[#This Row],[מקס קבוע]])</f>
        <v/>
      </c>
      <c r="I107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קבוע]]&lt;&gt;E1076,1,I1076+1),0))</f>
        <v/>
      </c>
      <c r="J1077" t="str">
        <f>IF(AND(טבלה135[[#This Row],[CycleNumber]]&lt;B1078,טבלה135[[#This Row],[מקס קבוע]]&lt;&gt;""),IF(OR(טבלה135[[#This Row],[מספר סטייה]]&lt;I1078,AND(טבלה135[[#This Row],[מספר סטייה]]=3,I1078=1)),0,1),"")</f>
        <v/>
      </c>
      <c r="K1077" t="str">
        <f>IF(טבלה135[[#This Row],[מקס קבוע]]&lt;&gt;"",טבלה135[[#This Row],[מקסימום]]-טבלה135[[#This Row],[מינימום]],"")</f>
        <v/>
      </c>
      <c r="L1077">
        <f>IF(IFERROR(LOOKUP(טבלה135[[#This Row],[ClientID]],פיבוט!$A$4:$A$121),FALSE)=טבלה135[[#This Row],[ClientID]],1,0)</f>
        <v>1</v>
      </c>
      <c r="M1077" t="str">
        <f>IF(OR(טבלה135[[#This Row],[ClientID]]=A1078),"",1)</f>
        <v/>
      </c>
      <c r="N1077" s="3" t="str">
        <f>IF(טבלה135[[#This Row],[טווח]]&lt;&gt;K1076,טבלה135[[#This Row],[טווח]],"")</f>
        <v/>
      </c>
      <c r="O1077" s="3" t="str">
        <f>IF(טבלה135[[#This Row],[מניית טווחים]]&lt;&gt;"",IF(OR(30&gt;טבלה135[[#This Row],[מקסימום]],30&lt;טבלה135[[#This Row],[מינימום]]),0,1),"")</f>
        <v/>
      </c>
    </row>
    <row r="1078" spans="1:15" x14ac:dyDescent="0.25">
      <c r="A1078" t="s">
        <v>115</v>
      </c>
      <c r="B1078">
        <v>3</v>
      </c>
      <c r="C1078">
        <v>31</v>
      </c>
      <c r="D1078">
        <f>טבלה135[[#This Row],[LengthofCycle]]+1</f>
        <v>32</v>
      </c>
      <c r="E1078">
        <f>IF(טבלה135[[#This Row],[CycleNumber]]&lt;3,"",IF(טבלה135[[#This Row],[CycleNumber]]=3,MIN(D1076:D1078),IF(I1077=3,MIN(D1075:D1077),E1077)))</f>
        <v>29</v>
      </c>
      <c r="F1078">
        <f>IF(טבלה135[[#This Row],[CycleNumber]]&lt;3,"",IF(טבלה135[[#This Row],[CycleNumber]]=3,MAX(D1076:D1078),IF(I1077=3,MAX(D1075:D1077),F1077)))</f>
        <v>32</v>
      </c>
      <c r="G1078">
        <f>IF(OR(טבלה135[[#This Row],[CycleNumber]]&gt;B1079,B1079=""),IF(טבלה135[[#This Row],[מספר סטייה]]=3,MIN(D1076:D1078),טבלה135[[#This Row],[מינ קבוע]]),טבלה135[[#This Row],[מינ קבוע]])</f>
        <v>29</v>
      </c>
      <c r="H1078">
        <f>IF(OR(טבלה135[[#This Row],[CycleNumber]]&gt;B1079,B1079=""),IF(טבלה135[[#This Row],[מספר סטייה]]=3,MAX(D1076:D1078),טבלה135[[#This Row],[מקס קבוע]]),טבלה135[[#This Row],[מקס קבוע]])</f>
        <v>32</v>
      </c>
      <c r="I107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קבוע]]&lt;&gt;E1077,1,I1077+1),0))</f>
        <v>0</v>
      </c>
      <c r="J1078">
        <f>IF(AND(טבלה135[[#This Row],[CycleNumber]]&lt;B1079,טבלה135[[#This Row],[מקס קבוע]]&lt;&gt;""),IF(OR(טבלה135[[#This Row],[מספר סטייה]]&lt;I1079,AND(טבלה135[[#This Row],[מספר סטייה]]=3,I1079=1)),0,1),"")</f>
        <v>0</v>
      </c>
      <c r="K1078">
        <f>IF(טבלה135[[#This Row],[מקס קבוע]]&lt;&gt;"",טבלה135[[#This Row],[מקסימום]]-טבלה135[[#This Row],[מינימום]],"")</f>
        <v>3</v>
      </c>
      <c r="L1078">
        <f>IF(IFERROR(LOOKUP(טבלה135[[#This Row],[ClientID]],פיבוט!$A$4:$A$121),FALSE)=טבלה135[[#This Row],[ClientID]],1,0)</f>
        <v>1</v>
      </c>
      <c r="M1078" t="str">
        <f>IF(OR(טבלה135[[#This Row],[ClientID]]=A1079),"",1)</f>
        <v/>
      </c>
      <c r="N1078" s="3">
        <f>IF(טבלה135[[#This Row],[טווח]]&lt;&gt;K1077,טבלה135[[#This Row],[טווח]],"")</f>
        <v>3</v>
      </c>
      <c r="O1078" s="3">
        <f>IF(טבלה135[[#This Row],[מניית טווחים]]&lt;&gt;"",IF(OR(30&gt;טבלה135[[#This Row],[מקסימום]],30&lt;טבלה135[[#This Row],[מינימום]]),0,1),"")</f>
        <v>1</v>
      </c>
    </row>
    <row r="1079" spans="1:15" x14ac:dyDescent="0.25">
      <c r="A1079" t="s">
        <v>115</v>
      </c>
      <c r="B1079">
        <v>4</v>
      </c>
      <c r="C1079">
        <v>32</v>
      </c>
      <c r="D1079">
        <f>טבלה135[[#This Row],[LengthofCycle]]+1</f>
        <v>33</v>
      </c>
      <c r="E1079">
        <f>IF(טבלה135[[#This Row],[CycleNumber]]&lt;3,"",IF(טבלה135[[#This Row],[CycleNumber]]=3,MIN(D1077:D1079),IF(I1078=3,MIN(D1076:D1078),E1078)))</f>
        <v>29</v>
      </c>
      <c r="F1079">
        <f>IF(טבלה135[[#This Row],[CycleNumber]]&lt;3,"",IF(טבלה135[[#This Row],[CycleNumber]]=3,MAX(D1077:D1079),IF(I1078=3,MAX(D1076:D1078),F1078)))</f>
        <v>32</v>
      </c>
      <c r="G1079">
        <f>IF(OR(טבלה135[[#This Row],[CycleNumber]]&gt;B1080,B1080=""),IF(טבלה135[[#This Row],[מספר סטייה]]=3,MIN(D1077:D1079),טבלה135[[#This Row],[מינ קבוע]]),טבלה135[[#This Row],[מינ קבוע]])</f>
        <v>29</v>
      </c>
      <c r="H1079">
        <f>IF(OR(טבלה135[[#This Row],[CycleNumber]]&gt;B1080,B1080=""),IF(טבלה135[[#This Row],[מספר סטייה]]=3,MAX(D1077:D1079),טבלה135[[#This Row],[מקס קבוע]]),טבלה135[[#This Row],[מקס קבוע]])</f>
        <v>32</v>
      </c>
      <c r="I107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קבוע]]&lt;&gt;E1078,1,I1078+1),0))</f>
        <v>1</v>
      </c>
      <c r="J1079">
        <f>IF(AND(טבלה135[[#This Row],[CycleNumber]]&lt;B1080,טבלה135[[#This Row],[מקס קבוע]]&lt;&gt;""),IF(OR(טבלה135[[#This Row],[מספר סטייה]]&lt;I1080,AND(טבלה135[[#This Row],[מספר סטייה]]=3,I1080=1)),0,1),"")</f>
        <v>0</v>
      </c>
      <c r="K1079">
        <f>IF(טבלה135[[#This Row],[מקס קבוע]]&lt;&gt;"",טבלה135[[#This Row],[מקסימום]]-טבלה135[[#This Row],[מינימום]],"")</f>
        <v>3</v>
      </c>
      <c r="L1079">
        <f>IF(IFERROR(LOOKUP(טבלה135[[#This Row],[ClientID]],פיבוט!$A$4:$A$121),FALSE)=טבלה135[[#This Row],[ClientID]],1,0)</f>
        <v>1</v>
      </c>
      <c r="M1079" t="str">
        <f>IF(OR(טבלה135[[#This Row],[ClientID]]=A1080),"",1)</f>
        <v/>
      </c>
      <c r="N1079" s="3" t="str">
        <f>IF(טבלה135[[#This Row],[טווח]]&lt;&gt;K1078,טבלה135[[#This Row],[טווח]],"")</f>
        <v/>
      </c>
      <c r="O1079" s="3" t="str">
        <f>IF(טבלה135[[#This Row],[מניית טווחים]]&lt;&gt;"",IF(OR(30&gt;טבלה135[[#This Row],[מקסימום]],30&lt;טבלה135[[#This Row],[מינימום]]),0,1),"")</f>
        <v/>
      </c>
    </row>
    <row r="1080" spans="1:15" x14ac:dyDescent="0.25">
      <c r="A1080" t="s">
        <v>115</v>
      </c>
      <c r="B1080">
        <v>5</v>
      </c>
      <c r="C1080">
        <v>26</v>
      </c>
      <c r="D1080">
        <f>טבלה135[[#This Row],[LengthofCycle]]+1</f>
        <v>27</v>
      </c>
      <c r="E1080">
        <f>IF(טבלה135[[#This Row],[CycleNumber]]&lt;3,"",IF(טבלה135[[#This Row],[CycleNumber]]=3,MIN(D1078:D1080),IF(I1079=3,MIN(D1077:D1079),E1079)))</f>
        <v>29</v>
      </c>
      <c r="F1080">
        <f>IF(טבלה135[[#This Row],[CycleNumber]]&lt;3,"",IF(טבלה135[[#This Row],[CycleNumber]]=3,MAX(D1078:D1080),IF(I1079=3,MAX(D1077:D1079),F1079)))</f>
        <v>32</v>
      </c>
      <c r="G1080">
        <f>IF(OR(טבלה135[[#This Row],[CycleNumber]]&gt;B1081,B1081=""),IF(טבלה135[[#This Row],[מספר סטייה]]=3,MIN(D1078:D1080),טבלה135[[#This Row],[מינ קבוע]]),טבלה135[[#This Row],[מינ קבוע]])</f>
        <v>29</v>
      </c>
      <c r="H1080">
        <f>IF(OR(טבלה135[[#This Row],[CycleNumber]]&gt;B1081,B1081=""),IF(טבלה135[[#This Row],[מספר סטייה]]=3,MAX(D1078:D1080),טבלה135[[#This Row],[מקס קבוע]]),טבלה135[[#This Row],[מקס קבוע]])</f>
        <v>32</v>
      </c>
      <c r="I108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קבוע]]&lt;&gt;E1079,1,I1079+1),0))</f>
        <v>2</v>
      </c>
      <c r="J1080">
        <f>IF(AND(טבלה135[[#This Row],[CycleNumber]]&lt;B1081,טבלה135[[#This Row],[מקס קבוע]]&lt;&gt;""),IF(OR(טבלה135[[#This Row],[מספר סטייה]]&lt;I1081,AND(טבלה135[[#This Row],[מספר סטייה]]=3,I1081=1)),0,1),"")</f>
        <v>1</v>
      </c>
      <c r="K1080">
        <f>IF(טבלה135[[#This Row],[מקס קבוע]]&lt;&gt;"",טבלה135[[#This Row],[מקסימום]]-טבלה135[[#This Row],[מינימום]],"")</f>
        <v>3</v>
      </c>
      <c r="L1080">
        <f>IF(IFERROR(LOOKUP(טבלה135[[#This Row],[ClientID]],פיבוט!$A$4:$A$121),FALSE)=טבלה135[[#This Row],[ClientID]],1,0)</f>
        <v>1</v>
      </c>
      <c r="M1080" t="str">
        <f>IF(OR(טבלה135[[#This Row],[ClientID]]=A1081),"",1)</f>
        <v/>
      </c>
      <c r="N1080" s="3" t="str">
        <f>IF(טבלה135[[#This Row],[טווח]]&lt;&gt;K1079,טבלה135[[#This Row],[טווח]],"")</f>
        <v/>
      </c>
      <c r="O1080" s="3" t="str">
        <f>IF(טבלה135[[#This Row],[מניית טווחים]]&lt;&gt;"",IF(OR(30&gt;טבלה135[[#This Row],[מקסימום]],30&lt;טבלה135[[#This Row],[מינימום]]),0,1),"")</f>
        <v/>
      </c>
    </row>
    <row r="1081" spans="1:15" x14ac:dyDescent="0.25">
      <c r="A1081" t="s">
        <v>115</v>
      </c>
      <c r="B1081">
        <v>6</v>
      </c>
      <c r="C1081">
        <v>30</v>
      </c>
      <c r="D1081">
        <f>טבלה135[[#This Row],[LengthofCycle]]+1</f>
        <v>31</v>
      </c>
      <c r="E1081">
        <f>IF(טבלה135[[#This Row],[CycleNumber]]&lt;3,"",IF(טבלה135[[#This Row],[CycleNumber]]=3,MIN(D1079:D1081),IF(I1080=3,MIN(D1078:D1080),E1080)))</f>
        <v>29</v>
      </c>
      <c r="F1081">
        <f>IF(טבלה135[[#This Row],[CycleNumber]]&lt;3,"",IF(טבלה135[[#This Row],[CycleNumber]]=3,MAX(D1079:D1081),IF(I1080=3,MAX(D1078:D1080),F1080)))</f>
        <v>32</v>
      </c>
      <c r="G1081">
        <f>IF(OR(טבלה135[[#This Row],[CycleNumber]]&gt;B1082,B1082=""),IF(טבלה135[[#This Row],[מספר סטייה]]=3,MIN(D1079:D1081),טבלה135[[#This Row],[מינ קבוע]]),טבלה135[[#This Row],[מינ קבוע]])</f>
        <v>29</v>
      </c>
      <c r="H1081">
        <f>IF(OR(טבלה135[[#This Row],[CycleNumber]]&gt;B1082,B1082=""),IF(טבלה135[[#This Row],[מספר סטייה]]=3,MAX(D1079:D1081),טבלה135[[#This Row],[מקס קבוע]]),טבלה135[[#This Row],[מקס קבוע]])</f>
        <v>32</v>
      </c>
      <c r="I108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קבוע]]&lt;&gt;E1080,1,I1080+1),0))</f>
        <v>0</v>
      </c>
      <c r="J1081">
        <f>IF(AND(טבלה135[[#This Row],[CycleNumber]]&lt;B1082,טבלה135[[#This Row],[מקס קבוע]]&lt;&gt;""),IF(OR(טבלה135[[#This Row],[מספר סטייה]]&lt;I1082,AND(טבלה135[[#This Row],[מספר סטייה]]=3,I1082=1)),0,1),"")</f>
        <v>0</v>
      </c>
      <c r="K1081">
        <f>IF(טבלה135[[#This Row],[מקס קבוע]]&lt;&gt;"",טבלה135[[#This Row],[מקסימום]]-טבלה135[[#This Row],[מינימום]],"")</f>
        <v>3</v>
      </c>
      <c r="L1081">
        <f>IF(IFERROR(LOOKUP(טבלה135[[#This Row],[ClientID]],פיבוט!$A$4:$A$121),FALSE)=טבלה135[[#This Row],[ClientID]],1,0)</f>
        <v>1</v>
      </c>
      <c r="M1081" t="str">
        <f>IF(OR(טבלה135[[#This Row],[ClientID]]=A1082),"",1)</f>
        <v/>
      </c>
      <c r="N1081" s="3" t="str">
        <f>IF(טבלה135[[#This Row],[טווח]]&lt;&gt;K1080,טבלה135[[#This Row],[טווח]],"")</f>
        <v/>
      </c>
      <c r="O1081" s="3" t="str">
        <f>IF(טבלה135[[#This Row],[מניית טווחים]]&lt;&gt;"",IF(OR(30&gt;טבלה135[[#This Row],[מקסימום]],30&lt;טבלה135[[#This Row],[מינימום]]),0,1),"")</f>
        <v/>
      </c>
    </row>
    <row r="1082" spans="1:15" x14ac:dyDescent="0.25">
      <c r="A1082" t="s">
        <v>115</v>
      </c>
      <c r="B1082">
        <v>7</v>
      </c>
      <c r="C1082">
        <v>26</v>
      </c>
      <c r="D1082">
        <f>טבלה135[[#This Row],[LengthofCycle]]+1</f>
        <v>27</v>
      </c>
      <c r="E1082">
        <f>IF(טבלה135[[#This Row],[CycleNumber]]&lt;3,"",IF(טבלה135[[#This Row],[CycleNumber]]=3,MIN(D1080:D1082),IF(I1081=3,MIN(D1079:D1081),E1081)))</f>
        <v>29</v>
      </c>
      <c r="F1082">
        <f>IF(טבלה135[[#This Row],[CycleNumber]]&lt;3,"",IF(טבלה135[[#This Row],[CycleNumber]]=3,MAX(D1080:D1082),IF(I1081=3,MAX(D1079:D1081),F1081)))</f>
        <v>32</v>
      </c>
      <c r="G1082">
        <f>IF(OR(טבלה135[[#This Row],[CycleNumber]]&gt;B1083,B1083=""),IF(טבלה135[[#This Row],[מספר סטייה]]=3,MIN(D1080:D1082),טבלה135[[#This Row],[מינ קבוע]]),טבלה135[[#This Row],[מינ קבוע]])</f>
        <v>29</v>
      </c>
      <c r="H1082">
        <f>IF(OR(טבלה135[[#This Row],[CycleNumber]]&gt;B1083,B1083=""),IF(טבלה135[[#This Row],[מספר סטייה]]=3,MAX(D1080:D1082),טבלה135[[#This Row],[מקס קבוע]]),טבלה135[[#This Row],[מקס קבוע]])</f>
        <v>32</v>
      </c>
      <c r="I108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קבוע]]&lt;&gt;E1081,1,I1081+1),0))</f>
        <v>1</v>
      </c>
      <c r="J1082">
        <f>IF(AND(טבלה135[[#This Row],[CycleNumber]]&lt;B1083,טבלה135[[#This Row],[מקס קבוע]]&lt;&gt;""),IF(OR(טבלה135[[#This Row],[מספר סטייה]]&lt;I1083,AND(טבלה135[[#This Row],[מספר סטייה]]=3,I1083=1)),0,1),"")</f>
        <v>1</v>
      </c>
      <c r="K1082">
        <f>IF(טבלה135[[#This Row],[מקס קבוע]]&lt;&gt;"",טבלה135[[#This Row],[מקסימום]]-טבלה135[[#This Row],[מינימום]],"")</f>
        <v>3</v>
      </c>
      <c r="L1082">
        <f>IF(IFERROR(LOOKUP(טבלה135[[#This Row],[ClientID]],פיבוט!$A$4:$A$121),FALSE)=טבלה135[[#This Row],[ClientID]],1,0)</f>
        <v>1</v>
      </c>
      <c r="M1082" t="str">
        <f>IF(OR(טבלה135[[#This Row],[ClientID]]=A1083),"",1)</f>
        <v/>
      </c>
      <c r="N1082" s="3" t="str">
        <f>IF(טבלה135[[#This Row],[טווח]]&lt;&gt;K1081,טבלה135[[#This Row],[טווח]],"")</f>
        <v/>
      </c>
      <c r="O1082" s="3" t="str">
        <f>IF(טבלה135[[#This Row],[מניית טווחים]]&lt;&gt;"",IF(OR(30&gt;טבלה135[[#This Row],[מקסימום]],30&lt;טבלה135[[#This Row],[מינימום]]),0,1),"")</f>
        <v/>
      </c>
    </row>
    <row r="1083" spans="1:15" x14ac:dyDescent="0.25">
      <c r="A1083" t="s">
        <v>115</v>
      </c>
      <c r="B1083">
        <v>8</v>
      </c>
      <c r="C1083">
        <v>28</v>
      </c>
      <c r="D1083">
        <f>טבלה135[[#This Row],[LengthofCycle]]+1</f>
        <v>29</v>
      </c>
      <c r="E1083">
        <f>IF(טבלה135[[#This Row],[CycleNumber]]&lt;3,"",IF(טבלה135[[#This Row],[CycleNumber]]=3,MIN(D1081:D1083),IF(I1082=3,MIN(D1080:D1082),E1082)))</f>
        <v>29</v>
      </c>
      <c r="F1083">
        <f>IF(טבלה135[[#This Row],[CycleNumber]]&lt;3,"",IF(טבלה135[[#This Row],[CycleNumber]]=3,MAX(D1081:D1083),IF(I1082=3,MAX(D1080:D1082),F1082)))</f>
        <v>32</v>
      </c>
      <c r="G1083">
        <f>IF(OR(טבלה135[[#This Row],[CycleNumber]]&gt;B1084,B1084=""),IF(טבלה135[[#This Row],[מספר סטייה]]=3,MIN(D1081:D1083),טבלה135[[#This Row],[מינ קבוע]]),טבלה135[[#This Row],[מינ קבוע]])</f>
        <v>29</v>
      </c>
      <c r="H1083">
        <f>IF(OR(טבלה135[[#This Row],[CycleNumber]]&gt;B1084,B1084=""),IF(טבלה135[[#This Row],[מספר סטייה]]=3,MAX(D1081:D1083),טבלה135[[#This Row],[מקס קבוע]]),טבלה135[[#This Row],[מקס קבוע]])</f>
        <v>32</v>
      </c>
      <c r="I108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קבוע]]&lt;&gt;E1082,1,I1082+1),0))</f>
        <v>0</v>
      </c>
      <c r="J1083">
        <f>IF(AND(טבלה135[[#This Row],[CycleNumber]]&lt;B1084,טבלה135[[#This Row],[מקס קבוע]]&lt;&gt;""),IF(OR(טבלה135[[#This Row],[מספר סטייה]]&lt;I1084,AND(טבלה135[[#This Row],[מספר סטייה]]=3,I1084=1)),0,1),"")</f>
        <v>0</v>
      </c>
      <c r="K1083">
        <f>IF(טבלה135[[#This Row],[מקס קבוע]]&lt;&gt;"",טבלה135[[#This Row],[מקסימום]]-טבלה135[[#This Row],[מינימום]],"")</f>
        <v>3</v>
      </c>
      <c r="L1083">
        <f>IF(IFERROR(LOOKUP(טבלה135[[#This Row],[ClientID]],פיבוט!$A$4:$A$121),FALSE)=טבלה135[[#This Row],[ClientID]],1,0)</f>
        <v>1</v>
      </c>
      <c r="M1083" t="str">
        <f>IF(OR(טבלה135[[#This Row],[ClientID]]=A1084),"",1)</f>
        <v/>
      </c>
      <c r="N1083" s="3" t="str">
        <f>IF(טבלה135[[#This Row],[טווח]]&lt;&gt;K1082,טבלה135[[#This Row],[טווח]],"")</f>
        <v/>
      </c>
      <c r="O1083" s="3" t="str">
        <f>IF(טבלה135[[#This Row],[מניית טווחים]]&lt;&gt;"",IF(OR(30&gt;טבלה135[[#This Row],[מקסימום]],30&lt;טבלה135[[#This Row],[מינימום]]),0,1),"")</f>
        <v/>
      </c>
    </row>
    <row r="1084" spans="1:15" x14ac:dyDescent="0.25">
      <c r="A1084" t="s">
        <v>115</v>
      </c>
      <c r="B1084">
        <v>9</v>
      </c>
      <c r="C1084">
        <v>21</v>
      </c>
      <c r="D1084">
        <f>טבלה135[[#This Row],[LengthofCycle]]+1</f>
        <v>22</v>
      </c>
      <c r="E1084">
        <f>IF(טבלה135[[#This Row],[CycleNumber]]&lt;3,"",IF(טבלה135[[#This Row],[CycleNumber]]=3,MIN(D1082:D1084),IF(I1083=3,MIN(D1081:D1083),E1083)))</f>
        <v>29</v>
      </c>
      <c r="F1084">
        <f>IF(טבלה135[[#This Row],[CycleNumber]]&lt;3,"",IF(טבלה135[[#This Row],[CycleNumber]]=3,MAX(D1082:D1084),IF(I1083=3,MAX(D1081:D1083),F1083)))</f>
        <v>32</v>
      </c>
      <c r="G1084">
        <f>IF(OR(טבלה135[[#This Row],[CycleNumber]]&gt;B1085,B1085=""),IF(טבלה135[[#This Row],[מספר סטייה]]=3,MIN(D1082:D1084),טבלה135[[#This Row],[מינ קבוע]]),טבלה135[[#This Row],[מינ קבוע]])</f>
        <v>29</v>
      </c>
      <c r="H1084">
        <f>IF(OR(טבלה135[[#This Row],[CycleNumber]]&gt;B1085,B1085=""),IF(טבלה135[[#This Row],[מספר סטייה]]=3,MAX(D1082:D1084),טבלה135[[#This Row],[מקס קבוע]]),טבלה135[[#This Row],[מקס קבוע]])</f>
        <v>32</v>
      </c>
      <c r="I108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קבוע]]&lt;&gt;E1083,1,I1083+1),0))</f>
        <v>1</v>
      </c>
      <c r="J1084">
        <f>IF(AND(טבלה135[[#This Row],[CycleNumber]]&lt;B1085,טבלה135[[#This Row],[מקס קבוע]]&lt;&gt;""),IF(OR(טבלה135[[#This Row],[מספר סטייה]]&lt;I1085,AND(טבלה135[[#This Row],[מספר סטייה]]=3,I1085=1)),0,1),"")</f>
        <v>0</v>
      </c>
      <c r="K1084">
        <f>IF(טבלה135[[#This Row],[מקס קבוע]]&lt;&gt;"",טבלה135[[#This Row],[מקסימום]]-טבלה135[[#This Row],[מינימום]],"")</f>
        <v>3</v>
      </c>
      <c r="L1084">
        <f>IF(IFERROR(LOOKUP(טבלה135[[#This Row],[ClientID]],פיבוט!$A$4:$A$121),FALSE)=טבלה135[[#This Row],[ClientID]],1,0)</f>
        <v>1</v>
      </c>
      <c r="M1084" t="str">
        <f>IF(OR(טבלה135[[#This Row],[ClientID]]=A1085),"",1)</f>
        <v/>
      </c>
      <c r="N1084" s="3" t="str">
        <f>IF(טבלה135[[#This Row],[טווח]]&lt;&gt;K1083,טבלה135[[#This Row],[טווח]],"")</f>
        <v/>
      </c>
      <c r="O1084" s="3" t="str">
        <f>IF(טבלה135[[#This Row],[מניית טווחים]]&lt;&gt;"",IF(OR(30&gt;טבלה135[[#This Row],[מקסימום]],30&lt;טבלה135[[#This Row],[מינימום]]),0,1),"")</f>
        <v/>
      </c>
    </row>
    <row r="1085" spans="1:15" x14ac:dyDescent="0.25">
      <c r="A1085" t="s">
        <v>115</v>
      </c>
      <c r="B1085">
        <v>10</v>
      </c>
      <c r="C1085">
        <v>39</v>
      </c>
      <c r="D1085">
        <f>טבלה135[[#This Row],[LengthofCycle]]+1</f>
        <v>40</v>
      </c>
      <c r="E1085">
        <f>IF(טבלה135[[#This Row],[CycleNumber]]&lt;3,"",IF(טבלה135[[#This Row],[CycleNumber]]=3,MIN(D1083:D1085),IF(I1084=3,MIN(D1082:D1084),E1084)))</f>
        <v>29</v>
      </c>
      <c r="F1085">
        <f>IF(טבלה135[[#This Row],[CycleNumber]]&lt;3,"",IF(טבלה135[[#This Row],[CycleNumber]]=3,MAX(D1083:D1085),IF(I1084=3,MAX(D1082:D1084),F1084)))</f>
        <v>32</v>
      </c>
      <c r="G1085">
        <f>IF(OR(טבלה135[[#This Row],[CycleNumber]]&gt;B1086,B1086=""),IF(טבלה135[[#This Row],[מספר סטייה]]=3,MIN(D1083:D1085),טבלה135[[#This Row],[מינ קבוע]]),טבלה135[[#This Row],[מינ קבוע]])</f>
        <v>29</v>
      </c>
      <c r="H1085">
        <f>IF(OR(טבלה135[[#This Row],[CycleNumber]]&gt;B1086,B1086=""),IF(טבלה135[[#This Row],[מספר סטייה]]=3,MAX(D1083:D1085),טבלה135[[#This Row],[מקס קבוע]]),טבלה135[[#This Row],[מקס קבוע]])</f>
        <v>32</v>
      </c>
      <c r="I108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קבוע]]&lt;&gt;E1084,1,I1084+1),0))</f>
        <v>2</v>
      </c>
      <c r="J1085">
        <f>IF(AND(טבלה135[[#This Row],[CycleNumber]]&lt;B1086,טבלה135[[#This Row],[מקס קבוע]]&lt;&gt;""),IF(OR(טבלה135[[#This Row],[מספר סטייה]]&lt;I1086,AND(טבלה135[[#This Row],[מספר סטייה]]=3,I1086=1)),0,1),"")</f>
        <v>1</v>
      </c>
      <c r="K1085">
        <f>IF(טבלה135[[#This Row],[מקס קבוע]]&lt;&gt;"",טבלה135[[#This Row],[מקסימום]]-טבלה135[[#This Row],[מינימום]],"")</f>
        <v>3</v>
      </c>
      <c r="L1085">
        <f>IF(IFERROR(LOOKUP(טבלה135[[#This Row],[ClientID]],פיבוט!$A$4:$A$121),FALSE)=טבלה135[[#This Row],[ClientID]],1,0)</f>
        <v>1</v>
      </c>
      <c r="M1085" t="str">
        <f>IF(OR(טבלה135[[#This Row],[ClientID]]=A1086),"",1)</f>
        <v/>
      </c>
      <c r="N1085" s="3" t="str">
        <f>IF(טבלה135[[#This Row],[טווח]]&lt;&gt;K1084,טבלה135[[#This Row],[טווח]],"")</f>
        <v/>
      </c>
      <c r="O1085" s="3" t="str">
        <f>IF(טבלה135[[#This Row],[מניית טווחים]]&lt;&gt;"",IF(OR(30&gt;טבלה135[[#This Row],[מקסימום]],30&lt;טבלה135[[#This Row],[מינימום]]),0,1),"")</f>
        <v/>
      </c>
    </row>
    <row r="1086" spans="1:15" x14ac:dyDescent="0.25">
      <c r="A1086" t="s">
        <v>115</v>
      </c>
      <c r="B1086">
        <v>11</v>
      </c>
      <c r="C1086">
        <v>29</v>
      </c>
      <c r="D1086">
        <f>טבלה135[[#This Row],[LengthofCycle]]+1</f>
        <v>30</v>
      </c>
      <c r="E1086">
        <f>IF(טבלה135[[#This Row],[CycleNumber]]&lt;3,"",IF(טבלה135[[#This Row],[CycleNumber]]=3,MIN(D1084:D1086),IF(I1085=3,MIN(D1083:D1085),E1085)))</f>
        <v>29</v>
      </c>
      <c r="F1086">
        <f>IF(טבלה135[[#This Row],[CycleNumber]]&lt;3,"",IF(טבלה135[[#This Row],[CycleNumber]]=3,MAX(D1084:D1086),IF(I1085=3,MAX(D1083:D1085),F1085)))</f>
        <v>32</v>
      </c>
      <c r="G1086">
        <f>IF(OR(טבלה135[[#This Row],[CycleNumber]]&gt;B1087,B1087=""),IF(טבלה135[[#This Row],[מספר סטייה]]=3,MIN(D1084:D1086),טבלה135[[#This Row],[מינ קבוע]]),טבלה135[[#This Row],[מינ קבוע]])</f>
        <v>29</v>
      </c>
      <c r="H1086">
        <f>IF(OR(טבלה135[[#This Row],[CycleNumber]]&gt;B1087,B1087=""),IF(טבלה135[[#This Row],[מספר סטייה]]=3,MAX(D1084:D1086),טבלה135[[#This Row],[מקס קבוע]]),טבלה135[[#This Row],[מקס קבוע]])</f>
        <v>32</v>
      </c>
      <c r="I108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קבוע]]&lt;&gt;E1085,1,I1085+1),0))</f>
        <v>0</v>
      </c>
      <c r="J1086">
        <f>IF(AND(טבלה135[[#This Row],[CycleNumber]]&lt;B1087,טבלה135[[#This Row],[מקס קבוע]]&lt;&gt;""),IF(OR(טבלה135[[#This Row],[מספר סטייה]]&lt;I1087,AND(טבלה135[[#This Row],[מספר סטייה]]=3,I1087=1)),0,1),"")</f>
        <v>1</v>
      </c>
      <c r="K1086">
        <f>IF(טבלה135[[#This Row],[מקס קבוע]]&lt;&gt;"",טבלה135[[#This Row],[מקסימום]]-טבלה135[[#This Row],[מינימום]],"")</f>
        <v>3</v>
      </c>
      <c r="L1086">
        <f>IF(IFERROR(LOOKUP(טבלה135[[#This Row],[ClientID]],פיבוט!$A$4:$A$121),FALSE)=טבלה135[[#This Row],[ClientID]],1,0)</f>
        <v>1</v>
      </c>
      <c r="M1086" t="str">
        <f>IF(OR(טבלה135[[#This Row],[ClientID]]=A1087),"",1)</f>
        <v/>
      </c>
      <c r="N1086" s="3" t="str">
        <f>IF(טבלה135[[#This Row],[טווח]]&lt;&gt;K1085,טבלה135[[#This Row],[טווח]],"")</f>
        <v/>
      </c>
      <c r="O1086" s="3" t="str">
        <f>IF(טבלה135[[#This Row],[מניית טווחים]]&lt;&gt;"",IF(OR(30&gt;טבלה135[[#This Row],[מקסימום]],30&lt;טבלה135[[#This Row],[מינימום]]),0,1),"")</f>
        <v/>
      </c>
    </row>
    <row r="1087" spans="1:15" x14ac:dyDescent="0.25">
      <c r="A1087" t="s">
        <v>115</v>
      </c>
      <c r="B1087">
        <v>12</v>
      </c>
      <c r="C1087">
        <v>29</v>
      </c>
      <c r="D1087">
        <f>טבלה135[[#This Row],[LengthofCycle]]+1</f>
        <v>30</v>
      </c>
      <c r="E1087">
        <f>IF(טבלה135[[#This Row],[CycleNumber]]&lt;3,"",IF(טבלה135[[#This Row],[CycleNumber]]=3,MIN(D1085:D1087),IF(I1086=3,MIN(D1084:D1086),E1086)))</f>
        <v>29</v>
      </c>
      <c r="F1087">
        <f>IF(טבלה135[[#This Row],[CycleNumber]]&lt;3,"",IF(טבלה135[[#This Row],[CycleNumber]]=3,MAX(D1085:D1087),IF(I1086=3,MAX(D1084:D1086),F1086)))</f>
        <v>32</v>
      </c>
      <c r="G1087">
        <f>IF(OR(טבלה135[[#This Row],[CycleNumber]]&gt;B1088,B1088=""),IF(טבלה135[[#This Row],[מספר סטייה]]=3,MIN(D1085:D1087),טבלה135[[#This Row],[מינ קבוע]]),טבלה135[[#This Row],[מינ קבוע]])</f>
        <v>29</v>
      </c>
      <c r="H1087">
        <f>IF(OR(טבלה135[[#This Row],[CycleNumber]]&gt;B1088,B1088=""),IF(טבלה135[[#This Row],[מספר סטייה]]=3,MAX(D1085:D1087),טבלה135[[#This Row],[מקס קבוע]]),טבלה135[[#This Row],[מקס קבוע]])</f>
        <v>32</v>
      </c>
      <c r="I108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קבוע]]&lt;&gt;E1086,1,I1086+1),0))</f>
        <v>0</v>
      </c>
      <c r="J1087">
        <f>IF(AND(טבלה135[[#This Row],[CycleNumber]]&lt;B1088,טבלה135[[#This Row],[מקס קבוע]]&lt;&gt;""),IF(OR(טבלה135[[#This Row],[מספר סטייה]]&lt;I1088,AND(טבלה135[[#This Row],[מספר סטייה]]=3,I1088=1)),0,1),"")</f>
        <v>0</v>
      </c>
      <c r="K1087">
        <f>IF(טבלה135[[#This Row],[מקס קבוע]]&lt;&gt;"",טבלה135[[#This Row],[מקסימום]]-טבלה135[[#This Row],[מינימום]],"")</f>
        <v>3</v>
      </c>
      <c r="L1087">
        <f>IF(IFERROR(LOOKUP(טבלה135[[#This Row],[ClientID]],פיבוט!$A$4:$A$121),FALSE)=טבלה135[[#This Row],[ClientID]],1,0)</f>
        <v>1</v>
      </c>
      <c r="M1087" t="str">
        <f>IF(OR(טבלה135[[#This Row],[ClientID]]=A1088),"",1)</f>
        <v/>
      </c>
      <c r="N1087" s="3" t="str">
        <f>IF(טבלה135[[#This Row],[טווח]]&lt;&gt;K1086,טבלה135[[#This Row],[טווח]],"")</f>
        <v/>
      </c>
      <c r="O1087" s="3" t="str">
        <f>IF(טבלה135[[#This Row],[מניית טווחים]]&lt;&gt;"",IF(OR(30&gt;טבלה135[[#This Row],[מקסימום]],30&lt;טבלה135[[#This Row],[מינימום]]),0,1),"")</f>
        <v/>
      </c>
    </row>
    <row r="1088" spans="1:15" x14ac:dyDescent="0.25">
      <c r="A1088" t="s">
        <v>115</v>
      </c>
      <c r="B1088">
        <v>13</v>
      </c>
      <c r="C1088">
        <v>33</v>
      </c>
      <c r="D1088">
        <f>טבלה135[[#This Row],[LengthofCycle]]+1</f>
        <v>34</v>
      </c>
      <c r="E1088">
        <f>IF(טבלה135[[#This Row],[CycleNumber]]&lt;3,"",IF(טבלה135[[#This Row],[CycleNumber]]=3,MIN(D1086:D1088),IF(I1087=3,MIN(D1085:D1087),E1087)))</f>
        <v>29</v>
      </c>
      <c r="F1088">
        <f>IF(טבלה135[[#This Row],[CycleNumber]]&lt;3,"",IF(טבלה135[[#This Row],[CycleNumber]]=3,MAX(D1086:D1088),IF(I1087=3,MAX(D1085:D1087),F1087)))</f>
        <v>32</v>
      </c>
      <c r="G1088">
        <f>IF(OR(טבלה135[[#This Row],[CycleNumber]]&gt;B1089,B1089=""),IF(טבלה135[[#This Row],[מספר סטייה]]=3,MIN(D1086:D1088),טבלה135[[#This Row],[מינ קבוע]]),טבלה135[[#This Row],[מינ קבוע]])</f>
        <v>29</v>
      </c>
      <c r="H1088">
        <f>IF(OR(טבלה135[[#This Row],[CycleNumber]]&gt;B1089,B1089=""),IF(טבלה135[[#This Row],[מספר סטייה]]=3,MAX(D1086:D1088),טבלה135[[#This Row],[מקס קבוע]]),טבלה135[[#This Row],[מקס קבוע]])</f>
        <v>32</v>
      </c>
      <c r="I108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קבוע]]&lt;&gt;E1087,1,I1087+1),0))</f>
        <v>1</v>
      </c>
      <c r="J1088" t="str">
        <f>IF(AND(טבלה135[[#This Row],[CycleNumber]]&lt;B1089,טבלה135[[#This Row],[מקס קבוע]]&lt;&gt;""),IF(OR(טבלה135[[#This Row],[מספר סטייה]]&lt;I1089,AND(טבלה135[[#This Row],[מספר סטייה]]=3,I1089=1)),0,1),"")</f>
        <v/>
      </c>
      <c r="K1088">
        <f>IF(טבלה135[[#This Row],[מקס קבוע]]&lt;&gt;"",טבלה135[[#This Row],[מקסימום]]-טבלה135[[#This Row],[מינימום]],"")</f>
        <v>3</v>
      </c>
      <c r="L1088">
        <f>IF(IFERROR(LOOKUP(טבלה135[[#This Row],[ClientID]],פיבוט!$A$4:$A$121),FALSE)=טבלה135[[#This Row],[ClientID]],1,0)</f>
        <v>1</v>
      </c>
      <c r="M1088">
        <f>IF(OR(טבלה135[[#This Row],[ClientID]]=A1089),"",1)</f>
        <v>1</v>
      </c>
      <c r="N1088" s="3" t="str">
        <f>IF(טבלה135[[#This Row],[טווח]]&lt;&gt;K1087,טבלה135[[#This Row],[טווח]],"")</f>
        <v/>
      </c>
      <c r="O1088" s="3" t="str">
        <f>IF(טבלה135[[#This Row],[מניית טווחים]]&lt;&gt;"",IF(OR(30&gt;טבלה135[[#This Row],[מקסימום]],30&lt;טבלה135[[#This Row],[מינימום]]),0,1),"")</f>
        <v/>
      </c>
    </row>
    <row r="1089" spans="1:15" x14ac:dyDescent="0.25">
      <c r="A1089" t="s">
        <v>119</v>
      </c>
      <c r="B1089">
        <v>1</v>
      </c>
      <c r="C1089">
        <v>32</v>
      </c>
      <c r="D1089">
        <f>טבלה135[[#This Row],[LengthofCycle]]+1</f>
        <v>33</v>
      </c>
      <c r="E1089" t="str">
        <f>IF(טבלה135[[#This Row],[CycleNumber]]&lt;3,"",IF(טבלה135[[#This Row],[CycleNumber]]=3,MIN(D1087:D1089),IF(I1088=3,MIN(D1086:D1088),E1088)))</f>
        <v/>
      </c>
      <c r="F1089" t="str">
        <f>IF(טבלה135[[#This Row],[CycleNumber]]&lt;3,"",IF(טבלה135[[#This Row],[CycleNumber]]=3,MAX(D1087:D1089),IF(I1088=3,MAX(D1086:D1088),F1088)))</f>
        <v/>
      </c>
      <c r="G1089" t="str">
        <f>IF(OR(טבלה135[[#This Row],[CycleNumber]]&gt;B1090,B1090=""),IF(טבלה135[[#This Row],[מספר סטייה]]=3,MIN(D1087:D1089),טבלה135[[#This Row],[מינ קבוע]]),טבלה135[[#This Row],[מינ קבוע]])</f>
        <v/>
      </c>
      <c r="H1089" t="str">
        <f>IF(OR(טבלה135[[#This Row],[CycleNumber]]&gt;B1090,B1090=""),IF(טבלה135[[#This Row],[מספר סטייה]]=3,MAX(D1087:D1089),טבלה135[[#This Row],[מקס קבוע]]),טבלה135[[#This Row],[מקס קבוע]])</f>
        <v/>
      </c>
      <c r="I108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קבוע]]&lt;&gt;E1088,1,I1088+1),0))</f>
        <v/>
      </c>
      <c r="J1089" t="str">
        <f>IF(AND(טבלה135[[#This Row],[CycleNumber]]&lt;B1090,טבלה135[[#This Row],[מקס קבוע]]&lt;&gt;""),IF(OR(טבלה135[[#This Row],[מספר סטייה]]&lt;I1090,AND(טבלה135[[#This Row],[מספר סטייה]]=3,I1090=1)),0,1),"")</f>
        <v/>
      </c>
      <c r="K1089" t="str">
        <f>IF(טבלה135[[#This Row],[מקס קבוע]]&lt;&gt;"",טבלה135[[#This Row],[מקסימום]]-טבלה135[[#This Row],[מינימום]],"")</f>
        <v/>
      </c>
      <c r="L1089">
        <f>IF(IFERROR(LOOKUP(טבלה135[[#This Row],[ClientID]],פיבוט!$A$4:$A$121),FALSE)=טבלה135[[#This Row],[ClientID]],1,0)</f>
        <v>1</v>
      </c>
      <c r="M1089" t="str">
        <f>IF(OR(טבלה135[[#This Row],[ClientID]]=A1090),"",1)</f>
        <v/>
      </c>
      <c r="N1089" s="3" t="str">
        <f>IF(טבלה135[[#This Row],[טווח]]&lt;&gt;K1088,טבלה135[[#This Row],[טווח]],"")</f>
        <v/>
      </c>
      <c r="O1089" s="3" t="str">
        <f>IF(טבלה135[[#This Row],[מניית טווחים]]&lt;&gt;"",IF(OR(30&gt;טבלה135[[#This Row],[מקסימום]],30&lt;טבלה135[[#This Row],[מינימום]]),0,1),"")</f>
        <v/>
      </c>
    </row>
    <row r="1090" spans="1:15" x14ac:dyDescent="0.25">
      <c r="A1090" t="s">
        <v>119</v>
      </c>
      <c r="B1090">
        <v>2</v>
      </c>
      <c r="C1090">
        <v>30</v>
      </c>
      <c r="D1090">
        <f>טבלה135[[#This Row],[LengthofCycle]]+1</f>
        <v>31</v>
      </c>
      <c r="E1090" t="str">
        <f>IF(טבלה135[[#This Row],[CycleNumber]]&lt;3,"",IF(טבלה135[[#This Row],[CycleNumber]]=3,MIN(D1088:D1090),IF(I1089=3,MIN(D1087:D1089),E1089)))</f>
        <v/>
      </c>
      <c r="F1090" t="str">
        <f>IF(טבלה135[[#This Row],[CycleNumber]]&lt;3,"",IF(טבלה135[[#This Row],[CycleNumber]]=3,MAX(D1088:D1090),IF(I1089=3,MAX(D1087:D1089),F1089)))</f>
        <v/>
      </c>
      <c r="G1090" t="str">
        <f>IF(OR(טבלה135[[#This Row],[CycleNumber]]&gt;B1091,B1091=""),IF(טבלה135[[#This Row],[מספר סטייה]]=3,MIN(D1088:D1090),טבלה135[[#This Row],[מינ קבוע]]),טבלה135[[#This Row],[מינ קבוע]])</f>
        <v/>
      </c>
      <c r="H1090" t="str">
        <f>IF(OR(טבלה135[[#This Row],[CycleNumber]]&gt;B1091,B1091=""),IF(טבלה135[[#This Row],[מספר סטייה]]=3,MAX(D1088:D1090),טבלה135[[#This Row],[מקס קבוע]]),טבלה135[[#This Row],[מקס קבוע]])</f>
        <v/>
      </c>
      <c r="I109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קבוע]]&lt;&gt;E1089,1,I1089+1),0))</f>
        <v/>
      </c>
      <c r="J1090" t="str">
        <f>IF(AND(טבלה135[[#This Row],[CycleNumber]]&lt;B1091,טבלה135[[#This Row],[מקס קבוע]]&lt;&gt;""),IF(OR(טבלה135[[#This Row],[מספר סטייה]]&lt;I1091,AND(טבלה135[[#This Row],[מספר סטייה]]=3,I1091=1)),0,1),"")</f>
        <v/>
      </c>
      <c r="K1090" t="str">
        <f>IF(טבלה135[[#This Row],[מקס קבוע]]&lt;&gt;"",טבלה135[[#This Row],[מקסימום]]-טבלה135[[#This Row],[מינימום]],"")</f>
        <v/>
      </c>
      <c r="L1090">
        <f>IF(IFERROR(LOOKUP(טבלה135[[#This Row],[ClientID]],פיבוט!$A$4:$A$121),FALSE)=טבלה135[[#This Row],[ClientID]],1,0)</f>
        <v>1</v>
      </c>
      <c r="M1090" t="str">
        <f>IF(OR(טבלה135[[#This Row],[ClientID]]=A1091),"",1)</f>
        <v/>
      </c>
      <c r="N1090" s="3" t="str">
        <f>IF(טבלה135[[#This Row],[טווח]]&lt;&gt;K1089,טבלה135[[#This Row],[טווח]],"")</f>
        <v/>
      </c>
      <c r="O1090" s="3" t="str">
        <f>IF(טבלה135[[#This Row],[מניית טווחים]]&lt;&gt;"",IF(OR(30&gt;טבלה135[[#This Row],[מקסימום]],30&lt;טבלה135[[#This Row],[מינימום]]),0,1),"")</f>
        <v/>
      </c>
    </row>
    <row r="1091" spans="1:15" x14ac:dyDescent="0.25">
      <c r="A1091" t="s">
        <v>119</v>
      </c>
      <c r="B1091">
        <v>3</v>
      </c>
      <c r="C1091">
        <v>33</v>
      </c>
      <c r="D1091">
        <f>טבלה135[[#This Row],[LengthofCycle]]+1</f>
        <v>34</v>
      </c>
      <c r="E1091">
        <f>IF(טבלה135[[#This Row],[CycleNumber]]&lt;3,"",IF(טבלה135[[#This Row],[CycleNumber]]=3,MIN(D1089:D1091),IF(I1090=3,MIN(D1088:D1090),E1090)))</f>
        <v>31</v>
      </c>
      <c r="F1091">
        <f>IF(טבלה135[[#This Row],[CycleNumber]]&lt;3,"",IF(טבלה135[[#This Row],[CycleNumber]]=3,MAX(D1089:D1091),IF(I1090=3,MAX(D1088:D1090),F1090)))</f>
        <v>34</v>
      </c>
      <c r="G1091">
        <f>IF(OR(טבלה135[[#This Row],[CycleNumber]]&gt;B1092,B1092=""),IF(טבלה135[[#This Row],[מספר סטייה]]=3,MIN(D1089:D1091),טבלה135[[#This Row],[מינ קבוע]]),טבלה135[[#This Row],[מינ קבוע]])</f>
        <v>31</v>
      </c>
      <c r="H1091">
        <f>IF(OR(טבלה135[[#This Row],[CycleNumber]]&gt;B1092,B1092=""),IF(טבלה135[[#This Row],[מספר סטייה]]=3,MAX(D1089:D1091),טבלה135[[#This Row],[מקס קבוע]]),טבלה135[[#This Row],[מקס קבוע]])</f>
        <v>34</v>
      </c>
      <c r="I109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קבוע]]&lt;&gt;E1090,1,I1090+1),0))</f>
        <v>0</v>
      </c>
      <c r="J1091">
        <f>IF(AND(טבלה135[[#This Row],[CycleNumber]]&lt;B1092,טבלה135[[#This Row],[מקס קבוע]]&lt;&gt;""),IF(OR(טבלה135[[#This Row],[מספר סטייה]]&lt;I1092,AND(טבלה135[[#This Row],[מספר סטייה]]=3,I1092=1)),0,1),"")</f>
        <v>0</v>
      </c>
      <c r="K1091">
        <f>IF(טבלה135[[#This Row],[מקס קבוע]]&lt;&gt;"",טבלה135[[#This Row],[מקסימום]]-טבלה135[[#This Row],[מינימום]],"")</f>
        <v>3</v>
      </c>
      <c r="L1091">
        <f>IF(IFERROR(LOOKUP(טבלה135[[#This Row],[ClientID]],פיבוט!$A$4:$A$121),FALSE)=טבלה135[[#This Row],[ClientID]],1,0)</f>
        <v>1</v>
      </c>
      <c r="M1091" t="str">
        <f>IF(OR(טבלה135[[#This Row],[ClientID]]=A1092),"",1)</f>
        <v/>
      </c>
      <c r="N1091" s="3">
        <f>IF(טבלה135[[#This Row],[טווח]]&lt;&gt;K1090,טבלה135[[#This Row],[טווח]],"")</f>
        <v>3</v>
      </c>
      <c r="O1091" s="3">
        <f>IF(טבלה135[[#This Row],[מניית טווחים]]&lt;&gt;"",IF(OR(30&gt;טבלה135[[#This Row],[מקסימום]],30&lt;טבלה135[[#This Row],[מינימום]]),0,1),"")</f>
        <v>0</v>
      </c>
    </row>
    <row r="1092" spans="1:15" x14ac:dyDescent="0.25">
      <c r="A1092" t="s">
        <v>119</v>
      </c>
      <c r="B1092">
        <v>4</v>
      </c>
      <c r="C1092">
        <v>40</v>
      </c>
      <c r="D1092">
        <f>טבלה135[[#This Row],[LengthofCycle]]+1</f>
        <v>41</v>
      </c>
      <c r="E1092">
        <f>IF(טבלה135[[#This Row],[CycleNumber]]&lt;3,"",IF(טבלה135[[#This Row],[CycleNumber]]=3,MIN(D1090:D1092),IF(I1091=3,MIN(D1089:D1091),E1091)))</f>
        <v>31</v>
      </c>
      <c r="F1092">
        <f>IF(טבלה135[[#This Row],[CycleNumber]]&lt;3,"",IF(טבלה135[[#This Row],[CycleNumber]]=3,MAX(D1090:D1092),IF(I1091=3,MAX(D1089:D1091),F1091)))</f>
        <v>34</v>
      </c>
      <c r="G1092">
        <f>IF(OR(טבלה135[[#This Row],[CycleNumber]]&gt;B1093,B1093=""),IF(טבלה135[[#This Row],[מספר סטייה]]=3,MIN(D1090:D1092),טבלה135[[#This Row],[מינ קבוע]]),טבלה135[[#This Row],[מינ קבוע]])</f>
        <v>31</v>
      </c>
      <c r="H1092">
        <f>IF(OR(טבלה135[[#This Row],[CycleNumber]]&gt;B1093,B1093=""),IF(טבלה135[[#This Row],[מספר סטייה]]=3,MAX(D1090:D1092),טבלה135[[#This Row],[מקס קבוע]]),טבלה135[[#This Row],[מקס קבוע]])</f>
        <v>34</v>
      </c>
      <c r="I109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קבוע]]&lt;&gt;E1091,1,I1091+1),0))</f>
        <v>1</v>
      </c>
      <c r="J1092">
        <f>IF(AND(טבלה135[[#This Row],[CycleNumber]]&lt;B1093,טבלה135[[#This Row],[מקס קבוע]]&lt;&gt;""),IF(OR(טבלה135[[#This Row],[מספר סטייה]]&lt;I1093,AND(טבלה135[[#This Row],[מספר סטייה]]=3,I1093=1)),0,1),"")</f>
        <v>0</v>
      </c>
      <c r="K1092">
        <f>IF(טבלה135[[#This Row],[מקס קבוע]]&lt;&gt;"",טבלה135[[#This Row],[מקסימום]]-טבלה135[[#This Row],[מינימום]],"")</f>
        <v>3</v>
      </c>
      <c r="L1092">
        <f>IF(IFERROR(LOOKUP(טבלה135[[#This Row],[ClientID]],פיבוט!$A$4:$A$121),FALSE)=טבלה135[[#This Row],[ClientID]],1,0)</f>
        <v>1</v>
      </c>
      <c r="M1092" t="str">
        <f>IF(OR(טבלה135[[#This Row],[ClientID]]=A1093),"",1)</f>
        <v/>
      </c>
      <c r="N1092" s="3" t="str">
        <f>IF(טבלה135[[#This Row],[טווח]]&lt;&gt;K1091,טבלה135[[#This Row],[טווח]],"")</f>
        <v/>
      </c>
      <c r="O1092" s="3" t="str">
        <f>IF(טבלה135[[#This Row],[מניית טווחים]]&lt;&gt;"",IF(OR(30&gt;טבלה135[[#This Row],[מקסימום]],30&lt;טבלה135[[#This Row],[מינימום]]),0,1),"")</f>
        <v/>
      </c>
    </row>
    <row r="1093" spans="1:15" x14ac:dyDescent="0.25">
      <c r="A1093" t="s">
        <v>119</v>
      </c>
      <c r="B1093">
        <v>5</v>
      </c>
      <c r="C1093">
        <v>29</v>
      </c>
      <c r="D1093">
        <f>טבלה135[[#This Row],[LengthofCycle]]+1</f>
        <v>30</v>
      </c>
      <c r="E1093">
        <f>IF(טבלה135[[#This Row],[CycleNumber]]&lt;3,"",IF(טבלה135[[#This Row],[CycleNumber]]=3,MIN(D1091:D1093),IF(I1092=3,MIN(D1090:D1092),E1092)))</f>
        <v>31</v>
      </c>
      <c r="F1093">
        <f>IF(טבלה135[[#This Row],[CycleNumber]]&lt;3,"",IF(טבלה135[[#This Row],[CycleNumber]]=3,MAX(D1091:D1093),IF(I1092=3,MAX(D1090:D1092),F1092)))</f>
        <v>34</v>
      </c>
      <c r="G1093">
        <f>IF(OR(טבלה135[[#This Row],[CycleNumber]]&gt;B1094,B1094=""),IF(טבלה135[[#This Row],[מספר סטייה]]=3,MIN(D1091:D1093),טבלה135[[#This Row],[מינ קבוע]]),טבלה135[[#This Row],[מינ קבוע]])</f>
        <v>31</v>
      </c>
      <c r="H1093">
        <f>IF(OR(טבלה135[[#This Row],[CycleNumber]]&gt;B1094,B1094=""),IF(טבלה135[[#This Row],[מספר סטייה]]=3,MAX(D1091:D1093),טבלה135[[#This Row],[מקס קבוע]]),טבלה135[[#This Row],[מקס קבוע]])</f>
        <v>34</v>
      </c>
      <c r="I109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קבוע]]&lt;&gt;E1092,1,I1092+1),0))</f>
        <v>2</v>
      </c>
      <c r="J1093">
        <f>IF(AND(טבלה135[[#This Row],[CycleNumber]]&lt;B1094,טבלה135[[#This Row],[מקס קבוע]]&lt;&gt;""),IF(OR(טבלה135[[#This Row],[מספר סטייה]]&lt;I1094,AND(טבלה135[[#This Row],[מספר סטייה]]=3,I1094=1)),0,1),"")</f>
        <v>0</v>
      </c>
      <c r="K1093">
        <f>IF(טבלה135[[#This Row],[מקס קבוע]]&lt;&gt;"",טבלה135[[#This Row],[מקסימום]]-טבלה135[[#This Row],[מינימום]],"")</f>
        <v>3</v>
      </c>
      <c r="L1093">
        <f>IF(IFERROR(LOOKUP(טבלה135[[#This Row],[ClientID]],פיבוט!$A$4:$A$121),FALSE)=טבלה135[[#This Row],[ClientID]],1,0)</f>
        <v>1</v>
      </c>
      <c r="M1093" t="str">
        <f>IF(OR(טבלה135[[#This Row],[ClientID]]=A1094),"",1)</f>
        <v/>
      </c>
      <c r="N1093" s="3" t="str">
        <f>IF(טבלה135[[#This Row],[טווח]]&lt;&gt;K1092,טבלה135[[#This Row],[טווח]],"")</f>
        <v/>
      </c>
      <c r="O1093" s="3" t="str">
        <f>IF(טבלה135[[#This Row],[מניית טווחים]]&lt;&gt;"",IF(OR(30&gt;טבלה135[[#This Row],[מקסימום]],30&lt;טבלה135[[#This Row],[מינימום]]),0,1),"")</f>
        <v/>
      </c>
    </row>
    <row r="1094" spans="1:15" x14ac:dyDescent="0.25">
      <c r="A1094" t="s">
        <v>119</v>
      </c>
      <c r="B1094">
        <v>6</v>
      </c>
      <c r="C1094">
        <v>29</v>
      </c>
      <c r="D1094">
        <f>טבלה135[[#This Row],[LengthofCycle]]+1</f>
        <v>30</v>
      </c>
      <c r="E1094">
        <f>IF(טבלה135[[#This Row],[CycleNumber]]&lt;3,"",IF(טבלה135[[#This Row],[CycleNumber]]=3,MIN(D1092:D1094),IF(I1093=3,MIN(D1091:D1093),E1093)))</f>
        <v>31</v>
      </c>
      <c r="F1094">
        <f>IF(טבלה135[[#This Row],[CycleNumber]]&lt;3,"",IF(טבלה135[[#This Row],[CycleNumber]]=3,MAX(D1092:D1094),IF(I1093=3,MAX(D1091:D1093),F1093)))</f>
        <v>34</v>
      </c>
      <c r="G1094">
        <f>IF(OR(טבלה135[[#This Row],[CycleNumber]]&gt;B1095,B1095=""),IF(טבלה135[[#This Row],[מספר סטייה]]=3,MIN(D1092:D1094),טבלה135[[#This Row],[מינ קבוע]]),טבלה135[[#This Row],[מינ קבוע]])</f>
        <v>31</v>
      </c>
      <c r="H1094">
        <f>IF(OR(טבלה135[[#This Row],[CycleNumber]]&gt;B1095,B1095=""),IF(טבלה135[[#This Row],[מספר סטייה]]=3,MAX(D1092:D1094),טבלה135[[#This Row],[מקס קבוע]]),טבלה135[[#This Row],[מקס קבוע]])</f>
        <v>34</v>
      </c>
      <c r="I109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קבוע]]&lt;&gt;E1093,1,I1093+1),0))</f>
        <v>3</v>
      </c>
      <c r="J1094">
        <f>IF(AND(טבלה135[[#This Row],[CycleNumber]]&lt;B1095,טבלה135[[#This Row],[מקס קבוע]]&lt;&gt;""),IF(OR(טבלה135[[#This Row],[מספר סטייה]]&lt;I1095,AND(טבלה135[[#This Row],[מספר סטייה]]=3,I1095=1)),0,1),"")</f>
        <v>0</v>
      </c>
      <c r="K1094">
        <f>IF(טבלה135[[#This Row],[מקס קבוע]]&lt;&gt;"",טבלה135[[#This Row],[מקסימום]]-טבלה135[[#This Row],[מינימום]],"")</f>
        <v>3</v>
      </c>
      <c r="L1094">
        <f>IF(IFERROR(LOOKUP(טבלה135[[#This Row],[ClientID]],פיבוט!$A$4:$A$121),FALSE)=טבלה135[[#This Row],[ClientID]],1,0)</f>
        <v>1</v>
      </c>
      <c r="M1094" t="str">
        <f>IF(OR(טבלה135[[#This Row],[ClientID]]=A1095),"",1)</f>
        <v/>
      </c>
      <c r="N1094" s="3" t="str">
        <f>IF(טבלה135[[#This Row],[טווח]]&lt;&gt;K1093,טבלה135[[#This Row],[טווח]],"")</f>
        <v/>
      </c>
      <c r="O1094" s="3" t="str">
        <f>IF(טבלה135[[#This Row],[מניית טווחים]]&lt;&gt;"",IF(OR(30&gt;טבלה135[[#This Row],[מקסימום]],30&lt;טבלה135[[#This Row],[מינימום]]),0,1),"")</f>
        <v/>
      </c>
    </row>
    <row r="1095" spans="1:15" x14ac:dyDescent="0.25">
      <c r="A1095" t="s">
        <v>119</v>
      </c>
      <c r="B1095">
        <v>7</v>
      </c>
      <c r="C1095">
        <v>28</v>
      </c>
      <c r="D1095">
        <f>טבלה135[[#This Row],[LengthofCycle]]+1</f>
        <v>29</v>
      </c>
      <c r="E1095">
        <f>IF(טבלה135[[#This Row],[CycleNumber]]&lt;3,"",IF(טבלה135[[#This Row],[CycleNumber]]=3,MIN(D1093:D1095),IF(I1094=3,MIN(D1092:D1094),E1094)))</f>
        <v>30</v>
      </c>
      <c r="F1095">
        <f>IF(טבלה135[[#This Row],[CycleNumber]]&lt;3,"",IF(טבלה135[[#This Row],[CycleNumber]]=3,MAX(D1093:D1095),IF(I1094=3,MAX(D1092:D1094),F1094)))</f>
        <v>41</v>
      </c>
      <c r="G1095">
        <f>IF(OR(טבלה135[[#This Row],[CycleNumber]]&gt;B1096,B1096=""),IF(טבלה135[[#This Row],[מספר סטייה]]=3,MIN(D1093:D1095),טבלה135[[#This Row],[מינ קבוע]]),טבלה135[[#This Row],[מינ קבוע]])</f>
        <v>30</v>
      </c>
      <c r="H1095">
        <f>IF(OR(טבלה135[[#This Row],[CycleNumber]]&gt;B1096,B1096=""),IF(טבלה135[[#This Row],[מספר סטייה]]=3,MAX(D1093:D1095),טבלה135[[#This Row],[מקס קבוע]]),טבלה135[[#This Row],[מקס קבוע]])</f>
        <v>41</v>
      </c>
      <c r="I109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קבוע]]&lt;&gt;E1094,1,I1094+1),0))</f>
        <v>1</v>
      </c>
      <c r="J1095">
        <f>IF(AND(טבלה135[[#This Row],[CycleNumber]]&lt;B1096,טבלה135[[#This Row],[מקס קבוע]]&lt;&gt;""),IF(OR(טבלה135[[#This Row],[מספר סטייה]]&lt;I1096,AND(טבלה135[[#This Row],[מספר סטייה]]=3,I1096=1)),0,1),"")</f>
        <v>0</v>
      </c>
      <c r="K1095">
        <f>IF(טבלה135[[#This Row],[מקס קבוע]]&lt;&gt;"",טבלה135[[#This Row],[מקסימום]]-טבלה135[[#This Row],[מינימום]],"")</f>
        <v>11</v>
      </c>
      <c r="L1095">
        <f>IF(IFERROR(LOOKUP(טבלה135[[#This Row],[ClientID]],פיבוט!$A$4:$A$121),FALSE)=טבלה135[[#This Row],[ClientID]],1,0)</f>
        <v>1</v>
      </c>
      <c r="M1095" t="str">
        <f>IF(OR(טבלה135[[#This Row],[ClientID]]=A1096),"",1)</f>
        <v/>
      </c>
      <c r="N1095" s="3">
        <f>IF(טבלה135[[#This Row],[טווח]]&lt;&gt;K1094,טבלה135[[#This Row],[טווח]],"")</f>
        <v>11</v>
      </c>
      <c r="O1095" s="3">
        <f>IF(טבלה135[[#This Row],[מניית טווחים]]&lt;&gt;"",IF(OR(30&gt;טבלה135[[#This Row],[מקסימום]],30&lt;טבלה135[[#This Row],[מינימום]]),0,1),"")</f>
        <v>1</v>
      </c>
    </row>
    <row r="1096" spans="1:15" x14ac:dyDescent="0.25">
      <c r="A1096" t="s">
        <v>119</v>
      </c>
      <c r="B1096">
        <v>8</v>
      </c>
      <c r="C1096">
        <v>28</v>
      </c>
      <c r="D1096">
        <f>טבלה135[[#This Row],[LengthofCycle]]+1</f>
        <v>29</v>
      </c>
      <c r="E1096">
        <f>IF(טבלה135[[#This Row],[CycleNumber]]&lt;3,"",IF(טבלה135[[#This Row],[CycleNumber]]=3,MIN(D1094:D1096),IF(I1095=3,MIN(D1093:D1095),E1095)))</f>
        <v>30</v>
      </c>
      <c r="F1096">
        <f>IF(טבלה135[[#This Row],[CycleNumber]]&lt;3,"",IF(טבלה135[[#This Row],[CycleNumber]]=3,MAX(D1094:D1096),IF(I1095=3,MAX(D1093:D1095),F1095)))</f>
        <v>41</v>
      </c>
      <c r="G1096">
        <f>IF(OR(טבלה135[[#This Row],[CycleNumber]]&gt;B1097,B1097=""),IF(טבלה135[[#This Row],[מספר סטייה]]=3,MIN(D1094:D1096),טבלה135[[#This Row],[מינ קבוע]]),טבלה135[[#This Row],[מינ קבוע]])</f>
        <v>30</v>
      </c>
      <c r="H1096">
        <f>IF(OR(טבלה135[[#This Row],[CycleNumber]]&gt;B1097,B1097=""),IF(טבלה135[[#This Row],[מספר סטייה]]=3,MAX(D1094:D1096),טבלה135[[#This Row],[מקס קבוע]]),טבלה135[[#This Row],[מקס קבוע]])</f>
        <v>41</v>
      </c>
      <c r="I109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קבוע]]&lt;&gt;E1095,1,I1095+1),0))</f>
        <v>2</v>
      </c>
      <c r="J1096">
        <f>IF(AND(טבלה135[[#This Row],[CycleNumber]]&lt;B1097,טבלה135[[#This Row],[מקס קבוע]]&lt;&gt;""),IF(OR(טבלה135[[#This Row],[מספר סטייה]]&lt;I1097,AND(טבלה135[[#This Row],[מספר סטייה]]=3,I1097=1)),0,1),"")</f>
        <v>1</v>
      </c>
      <c r="K1096">
        <f>IF(טבלה135[[#This Row],[מקס קבוע]]&lt;&gt;"",טבלה135[[#This Row],[מקסימום]]-טבלה135[[#This Row],[מינימום]],"")</f>
        <v>11</v>
      </c>
      <c r="L1096">
        <f>IF(IFERROR(LOOKUP(טבלה135[[#This Row],[ClientID]],פיבוט!$A$4:$A$121),FALSE)=טבלה135[[#This Row],[ClientID]],1,0)</f>
        <v>1</v>
      </c>
      <c r="M1096" t="str">
        <f>IF(OR(טבלה135[[#This Row],[ClientID]]=A1097),"",1)</f>
        <v/>
      </c>
      <c r="N1096" s="3" t="str">
        <f>IF(טבלה135[[#This Row],[טווח]]&lt;&gt;K1095,טבלה135[[#This Row],[טווח]],"")</f>
        <v/>
      </c>
      <c r="O1096" s="3" t="str">
        <f>IF(טבלה135[[#This Row],[מניית טווחים]]&lt;&gt;"",IF(OR(30&gt;טבלה135[[#This Row],[מקסימום]],30&lt;טבלה135[[#This Row],[מינימום]]),0,1),"")</f>
        <v/>
      </c>
    </row>
    <row r="1097" spans="1:15" x14ac:dyDescent="0.25">
      <c r="A1097" t="s">
        <v>119</v>
      </c>
      <c r="B1097">
        <v>9</v>
      </c>
      <c r="C1097">
        <v>34</v>
      </c>
      <c r="D1097">
        <f>טבלה135[[#This Row],[LengthofCycle]]+1</f>
        <v>35</v>
      </c>
      <c r="E1097">
        <f>IF(טבלה135[[#This Row],[CycleNumber]]&lt;3,"",IF(טבלה135[[#This Row],[CycleNumber]]=3,MIN(D1095:D1097),IF(I1096=3,MIN(D1094:D1096),E1096)))</f>
        <v>30</v>
      </c>
      <c r="F1097">
        <f>IF(טבלה135[[#This Row],[CycleNumber]]&lt;3,"",IF(טבלה135[[#This Row],[CycleNumber]]=3,MAX(D1095:D1097),IF(I1096=3,MAX(D1094:D1096),F1096)))</f>
        <v>41</v>
      </c>
      <c r="G1097">
        <f>IF(OR(טבלה135[[#This Row],[CycleNumber]]&gt;B1098,B1098=""),IF(טבלה135[[#This Row],[מספר סטייה]]=3,MIN(D1095:D1097),טבלה135[[#This Row],[מינ קבוע]]),טבלה135[[#This Row],[מינ קבוע]])</f>
        <v>30</v>
      </c>
      <c r="H1097">
        <f>IF(OR(טבלה135[[#This Row],[CycleNumber]]&gt;B1098,B1098=""),IF(טבלה135[[#This Row],[מספר סטייה]]=3,MAX(D1095:D1097),טבלה135[[#This Row],[מקס קבוע]]),טבלה135[[#This Row],[מקס קבוע]])</f>
        <v>41</v>
      </c>
      <c r="I109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קבוע]]&lt;&gt;E1096,1,I1096+1),0))</f>
        <v>0</v>
      </c>
      <c r="J1097">
        <f>IF(AND(טבלה135[[#This Row],[CycleNumber]]&lt;B1098,טבלה135[[#This Row],[מקס קבוע]]&lt;&gt;""),IF(OR(טבלה135[[#This Row],[מספר סטייה]]&lt;I1098,AND(טבלה135[[#This Row],[מספר סטייה]]=3,I1098=1)),0,1),"")</f>
        <v>1</v>
      </c>
      <c r="K1097">
        <f>IF(טבלה135[[#This Row],[מקס קבוע]]&lt;&gt;"",טבלה135[[#This Row],[מקסימום]]-טבלה135[[#This Row],[מינימום]],"")</f>
        <v>11</v>
      </c>
      <c r="L1097">
        <f>IF(IFERROR(LOOKUP(טבלה135[[#This Row],[ClientID]],פיבוט!$A$4:$A$121),FALSE)=טבלה135[[#This Row],[ClientID]],1,0)</f>
        <v>1</v>
      </c>
      <c r="M1097" t="str">
        <f>IF(OR(טבלה135[[#This Row],[ClientID]]=A1098),"",1)</f>
        <v/>
      </c>
      <c r="N1097" s="3" t="str">
        <f>IF(טבלה135[[#This Row],[טווח]]&lt;&gt;K1096,טבלה135[[#This Row],[טווח]],"")</f>
        <v/>
      </c>
      <c r="O1097" s="3" t="str">
        <f>IF(טבלה135[[#This Row],[מניית טווחים]]&lt;&gt;"",IF(OR(30&gt;טבלה135[[#This Row],[מקסימום]],30&lt;טבלה135[[#This Row],[מינימום]]),0,1),"")</f>
        <v/>
      </c>
    </row>
    <row r="1098" spans="1:15" x14ac:dyDescent="0.25">
      <c r="A1098" t="s">
        <v>119</v>
      </c>
      <c r="B1098">
        <v>10</v>
      </c>
      <c r="C1098">
        <v>32</v>
      </c>
      <c r="D1098">
        <f>טבלה135[[#This Row],[LengthofCycle]]+1</f>
        <v>33</v>
      </c>
      <c r="E1098">
        <f>IF(טבלה135[[#This Row],[CycleNumber]]&lt;3,"",IF(טבלה135[[#This Row],[CycleNumber]]=3,MIN(D1096:D1098),IF(I1097=3,MIN(D1095:D1097),E1097)))</f>
        <v>30</v>
      </c>
      <c r="F1098">
        <f>IF(טבלה135[[#This Row],[CycleNumber]]&lt;3,"",IF(טבלה135[[#This Row],[CycleNumber]]=3,MAX(D1096:D1098),IF(I1097=3,MAX(D1095:D1097),F1097)))</f>
        <v>41</v>
      </c>
      <c r="G1098">
        <f>IF(OR(טבלה135[[#This Row],[CycleNumber]]&gt;B1099,B1099=""),IF(טבלה135[[#This Row],[מספר סטייה]]=3,MIN(D1096:D1098),טבלה135[[#This Row],[מינ קבוע]]),טבלה135[[#This Row],[מינ קבוע]])</f>
        <v>30</v>
      </c>
      <c r="H1098">
        <f>IF(OR(טבלה135[[#This Row],[CycleNumber]]&gt;B1099,B1099=""),IF(טבלה135[[#This Row],[מספר סטייה]]=3,MAX(D1096:D1098),טבלה135[[#This Row],[מקס קבוע]]),טבלה135[[#This Row],[מקס קבוע]])</f>
        <v>41</v>
      </c>
      <c r="I109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קבוע]]&lt;&gt;E1097,1,I1097+1),0))</f>
        <v>0</v>
      </c>
      <c r="J1098">
        <f>IF(AND(טבלה135[[#This Row],[CycleNumber]]&lt;B1099,טבלה135[[#This Row],[מקס קבוע]]&lt;&gt;""),IF(OR(טבלה135[[#This Row],[מספר סטייה]]&lt;I1099,AND(טבלה135[[#This Row],[מספר סטייה]]=3,I1099=1)),0,1),"")</f>
        <v>1</v>
      </c>
      <c r="K1098">
        <f>IF(טבלה135[[#This Row],[מקס קבוע]]&lt;&gt;"",טבלה135[[#This Row],[מקסימום]]-טבלה135[[#This Row],[מינימום]],"")</f>
        <v>11</v>
      </c>
      <c r="L1098">
        <f>IF(IFERROR(LOOKUP(טבלה135[[#This Row],[ClientID]],פיבוט!$A$4:$A$121),FALSE)=טבלה135[[#This Row],[ClientID]],1,0)</f>
        <v>1</v>
      </c>
      <c r="M1098" t="str">
        <f>IF(OR(טבלה135[[#This Row],[ClientID]]=A1099),"",1)</f>
        <v/>
      </c>
      <c r="N1098" s="3" t="str">
        <f>IF(טבלה135[[#This Row],[טווח]]&lt;&gt;K1097,טבלה135[[#This Row],[טווח]],"")</f>
        <v/>
      </c>
      <c r="O1098" s="3" t="str">
        <f>IF(טבלה135[[#This Row],[מניית טווחים]]&lt;&gt;"",IF(OR(30&gt;טבלה135[[#This Row],[מקסימום]],30&lt;טבלה135[[#This Row],[מינימום]]),0,1),"")</f>
        <v/>
      </c>
    </row>
    <row r="1099" spans="1:15" x14ac:dyDescent="0.25">
      <c r="A1099" t="s">
        <v>119</v>
      </c>
      <c r="B1099">
        <v>11</v>
      </c>
      <c r="C1099">
        <v>29</v>
      </c>
      <c r="D1099">
        <f>טבלה135[[#This Row],[LengthofCycle]]+1</f>
        <v>30</v>
      </c>
      <c r="E1099">
        <f>IF(טבלה135[[#This Row],[CycleNumber]]&lt;3,"",IF(טבלה135[[#This Row],[CycleNumber]]=3,MIN(D1097:D1099),IF(I1098=3,MIN(D1096:D1098),E1098)))</f>
        <v>30</v>
      </c>
      <c r="F1099">
        <f>IF(טבלה135[[#This Row],[CycleNumber]]&lt;3,"",IF(טבלה135[[#This Row],[CycleNumber]]=3,MAX(D1097:D1099),IF(I1098=3,MAX(D1096:D1098),F1098)))</f>
        <v>41</v>
      </c>
      <c r="G1099">
        <f>IF(OR(טבלה135[[#This Row],[CycleNumber]]&gt;B1100,B1100=""),IF(טבלה135[[#This Row],[מספר סטייה]]=3,MIN(D1097:D1099),טבלה135[[#This Row],[מינ קבוע]]),טבלה135[[#This Row],[מינ קבוע]])</f>
        <v>30</v>
      </c>
      <c r="H1099">
        <f>IF(OR(טבלה135[[#This Row],[CycleNumber]]&gt;B1100,B1100=""),IF(טבלה135[[#This Row],[מספר סטייה]]=3,MAX(D1097:D1099),טבלה135[[#This Row],[מקס קבוע]]),טבלה135[[#This Row],[מקס קבוע]])</f>
        <v>41</v>
      </c>
      <c r="I109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קבוע]]&lt;&gt;E1098,1,I1098+1),0))</f>
        <v>0</v>
      </c>
      <c r="J1099">
        <f>IF(AND(טבלה135[[#This Row],[CycleNumber]]&lt;B1100,טבלה135[[#This Row],[מקס קבוע]]&lt;&gt;""),IF(OR(טבלה135[[#This Row],[מספר סטייה]]&lt;I1100,AND(טבלה135[[#This Row],[מספר סטייה]]=3,I1100=1)),0,1),"")</f>
        <v>0</v>
      </c>
      <c r="K1099">
        <f>IF(טבלה135[[#This Row],[מקס קבוע]]&lt;&gt;"",טבלה135[[#This Row],[מקסימום]]-טבלה135[[#This Row],[מינימום]],"")</f>
        <v>11</v>
      </c>
      <c r="L1099">
        <f>IF(IFERROR(LOOKUP(טבלה135[[#This Row],[ClientID]],פיבוט!$A$4:$A$121),FALSE)=טבלה135[[#This Row],[ClientID]],1,0)</f>
        <v>1</v>
      </c>
      <c r="M1099" t="str">
        <f>IF(OR(טבלה135[[#This Row],[ClientID]]=A1100),"",1)</f>
        <v/>
      </c>
      <c r="N1099" s="3" t="str">
        <f>IF(טבלה135[[#This Row],[טווח]]&lt;&gt;K1098,טבלה135[[#This Row],[טווח]],"")</f>
        <v/>
      </c>
      <c r="O1099" s="3" t="str">
        <f>IF(טבלה135[[#This Row],[מניית טווחים]]&lt;&gt;"",IF(OR(30&gt;טבלה135[[#This Row],[מקסימום]],30&lt;טבלה135[[#This Row],[מינימום]]),0,1),"")</f>
        <v/>
      </c>
    </row>
    <row r="1100" spans="1:15" x14ac:dyDescent="0.25">
      <c r="A1100" t="s">
        <v>119</v>
      </c>
      <c r="B1100">
        <v>12</v>
      </c>
      <c r="C1100">
        <v>28</v>
      </c>
      <c r="D1100">
        <f>טבלה135[[#This Row],[LengthofCycle]]+1</f>
        <v>29</v>
      </c>
      <c r="E1100">
        <f>IF(טבלה135[[#This Row],[CycleNumber]]&lt;3,"",IF(טבלה135[[#This Row],[CycleNumber]]=3,MIN(D1098:D1100),IF(I1099=3,MIN(D1097:D1099),E1099)))</f>
        <v>30</v>
      </c>
      <c r="F1100">
        <f>IF(טבלה135[[#This Row],[CycleNumber]]&lt;3,"",IF(טבלה135[[#This Row],[CycleNumber]]=3,MAX(D1098:D1100),IF(I1099=3,MAX(D1097:D1099),F1099)))</f>
        <v>41</v>
      </c>
      <c r="G1100">
        <f>IF(OR(טבלה135[[#This Row],[CycleNumber]]&gt;B1101,B1101=""),IF(טבלה135[[#This Row],[מספר סטייה]]=3,MIN(D1098:D1100),טבלה135[[#This Row],[מינ קבוע]]),טבלה135[[#This Row],[מינ קבוע]])</f>
        <v>30</v>
      </c>
      <c r="H1100">
        <f>IF(OR(טבלה135[[#This Row],[CycleNumber]]&gt;B1101,B1101=""),IF(טבלה135[[#This Row],[מספר סטייה]]=3,MAX(D1098:D1100),טבלה135[[#This Row],[מקס קבוע]]),טבלה135[[#This Row],[מקס קבוע]])</f>
        <v>41</v>
      </c>
      <c r="I110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קבוע]]&lt;&gt;E1099,1,I1099+1),0))</f>
        <v>1</v>
      </c>
      <c r="J1100" t="str">
        <f>IF(AND(טבלה135[[#This Row],[CycleNumber]]&lt;B1101,טבלה135[[#This Row],[מקס קבוע]]&lt;&gt;""),IF(OR(טבלה135[[#This Row],[מספר סטייה]]&lt;I1101,AND(טבלה135[[#This Row],[מספר סטייה]]=3,I1101=1)),0,1),"")</f>
        <v/>
      </c>
      <c r="K1100">
        <f>IF(טבלה135[[#This Row],[מקס קבוע]]&lt;&gt;"",טבלה135[[#This Row],[מקסימום]]-טבלה135[[#This Row],[מינימום]],"")</f>
        <v>11</v>
      </c>
      <c r="L1100">
        <f>IF(IFERROR(LOOKUP(טבלה135[[#This Row],[ClientID]],פיבוט!$A$4:$A$121),FALSE)=טבלה135[[#This Row],[ClientID]],1,0)</f>
        <v>1</v>
      </c>
      <c r="M1100">
        <f>IF(OR(טבלה135[[#This Row],[ClientID]]=A1101),"",1)</f>
        <v>1</v>
      </c>
      <c r="N1100" s="3" t="str">
        <f>IF(טבלה135[[#This Row],[טווח]]&lt;&gt;K1099,טבלה135[[#This Row],[טווח]],"")</f>
        <v/>
      </c>
      <c r="O1100" s="3" t="str">
        <f>IF(טבלה135[[#This Row],[מניית טווחים]]&lt;&gt;"",IF(OR(30&gt;טבלה135[[#This Row],[מקסימום]],30&lt;טבלה135[[#This Row],[מינימום]]),0,1),"")</f>
        <v/>
      </c>
    </row>
    <row r="1101" spans="1:15" x14ac:dyDescent="0.25">
      <c r="A1101" t="s">
        <v>120</v>
      </c>
      <c r="B1101">
        <v>1</v>
      </c>
      <c r="C1101">
        <v>34</v>
      </c>
      <c r="D1101">
        <f>טבלה135[[#This Row],[LengthofCycle]]+1</f>
        <v>35</v>
      </c>
      <c r="E1101" t="str">
        <f>IF(טבלה135[[#This Row],[CycleNumber]]&lt;3,"",IF(טבלה135[[#This Row],[CycleNumber]]=3,MIN(D1099:D1101),IF(I1100=3,MIN(D1098:D1100),E1100)))</f>
        <v/>
      </c>
      <c r="F1101" t="str">
        <f>IF(טבלה135[[#This Row],[CycleNumber]]&lt;3,"",IF(טבלה135[[#This Row],[CycleNumber]]=3,MAX(D1099:D1101),IF(I1100=3,MAX(D1098:D1100),F1100)))</f>
        <v/>
      </c>
      <c r="G1101" t="str">
        <f>IF(OR(טבלה135[[#This Row],[CycleNumber]]&gt;B1102,B1102=""),IF(טבלה135[[#This Row],[מספר סטייה]]=3,MIN(D1099:D1101),טבלה135[[#This Row],[מינ קבוע]]),טבלה135[[#This Row],[מינ קבוע]])</f>
        <v/>
      </c>
      <c r="H1101" t="str">
        <f>IF(OR(טבלה135[[#This Row],[CycleNumber]]&gt;B1102,B1102=""),IF(טבלה135[[#This Row],[מספר סטייה]]=3,MAX(D1099:D1101),טבלה135[[#This Row],[מקס קבוע]]),טבלה135[[#This Row],[מקס קבוע]])</f>
        <v/>
      </c>
      <c r="I110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קבוע]]&lt;&gt;E1100,1,I1100+1),0))</f>
        <v/>
      </c>
      <c r="J1101" t="str">
        <f>IF(AND(טבלה135[[#This Row],[CycleNumber]]&lt;B1102,טבלה135[[#This Row],[מקס קבוע]]&lt;&gt;""),IF(OR(טבלה135[[#This Row],[מספר סטייה]]&lt;I1102,AND(טבלה135[[#This Row],[מספר סטייה]]=3,I1102=1)),0,1),"")</f>
        <v/>
      </c>
      <c r="K1101" t="str">
        <f>IF(טבלה135[[#This Row],[מקס קבוע]]&lt;&gt;"",טבלה135[[#This Row],[מקסימום]]-טבלה135[[#This Row],[מינימום]],"")</f>
        <v/>
      </c>
      <c r="L1101">
        <f>IF(IFERROR(LOOKUP(טבלה135[[#This Row],[ClientID]],פיבוט!$A$4:$A$121),FALSE)=טבלה135[[#This Row],[ClientID]],1,0)</f>
        <v>1</v>
      </c>
      <c r="M1101" t="str">
        <f>IF(OR(טבלה135[[#This Row],[ClientID]]=A1102),"",1)</f>
        <v/>
      </c>
      <c r="N1101" s="3" t="str">
        <f>IF(טבלה135[[#This Row],[טווח]]&lt;&gt;K1100,טבלה135[[#This Row],[טווח]],"")</f>
        <v/>
      </c>
      <c r="O1101" s="3" t="str">
        <f>IF(טבלה135[[#This Row],[מניית טווחים]]&lt;&gt;"",IF(OR(30&gt;טבלה135[[#This Row],[מקסימום]],30&lt;טבלה135[[#This Row],[מינימום]]),0,1),"")</f>
        <v/>
      </c>
    </row>
    <row r="1102" spans="1:15" x14ac:dyDescent="0.25">
      <c r="A1102" t="s">
        <v>120</v>
      </c>
      <c r="B1102">
        <v>2</v>
      </c>
      <c r="C1102">
        <v>33</v>
      </c>
      <c r="D1102">
        <f>טבלה135[[#This Row],[LengthofCycle]]+1</f>
        <v>34</v>
      </c>
      <c r="E1102" t="str">
        <f>IF(טבלה135[[#This Row],[CycleNumber]]&lt;3,"",IF(טבלה135[[#This Row],[CycleNumber]]=3,MIN(D1100:D1102),IF(I1101=3,MIN(D1099:D1101),E1101)))</f>
        <v/>
      </c>
      <c r="F1102" t="str">
        <f>IF(טבלה135[[#This Row],[CycleNumber]]&lt;3,"",IF(טבלה135[[#This Row],[CycleNumber]]=3,MAX(D1100:D1102),IF(I1101=3,MAX(D1099:D1101),F1101)))</f>
        <v/>
      </c>
      <c r="G1102" t="str">
        <f>IF(OR(טבלה135[[#This Row],[CycleNumber]]&gt;B1103,B1103=""),IF(טבלה135[[#This Row],[מספר סטייה]]=3,MIN(D1100:D1102),טבלה135[[#This Row],[מינ קבוע]]),טבלה135[[#This Row],[מינ קבוע]])</f>
        <v/>
      </c>
      <c r="H1102" t="str">
        <f>IF(OR(טבלה135[[#This Row],[CycleNumber]]&gt;B1103,B1103=""),IF(טבלה135[[#This Row],[מספר סטייה]]=3,MAX(D1100:D1102),טבלה135[[#This Row],[מקס קבוע]]),טבלה135[[#This Row],[מקס קבוע]])</f>
        <v/>
      </c>
      <c r="I1102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קבוע]]&lt;&gt;E1101,1,I1101+1),0))</f>
        <v/>
      </c>
      <c r="J1102" t="str">
        <f>IF(AND(טבלה135[[#This Row],[CycleNumber]]&lt;B1103,טבלה135[[#This Row],[מקס קבוע]]&lt;&gt;""),IF(OR(טבלה135[[#This Row],[מספר סטייה]]&lt;I1103,AND(טבלה135[[#This Row],[מספר סטייה]]=3,I1103=1)),0,1),"")</f>
        <v/>
      </c>
      <c r="K1102" t="str">
        <f>IF(טבלה135[[#This Row],[מקס קבוע]]&lt;&gt;"",טבלה135[[#This Row],[מקסימום]]-טבלה135[[#This Row],[מינימום]],"")</f>
        <v/>
      </c>
      <c r="L1102">
        <f>IF(IFERROR(LOOKUP(טבלה135[[#This Row],[ClientID]],פיבוט!$A$4:$A$121),FALSE)=טבלה135[[#This Row],[ClientID]],1,0)</f>
        <v>1</v>
      </c>
      <c r="M1102" t="str">
        <f>IF(OR(טבלה135[[#This Row],[ClientID]]=A1103),"",1)</f>
        <v/>
      </c>
      <c r="N1102" s="3" t="str">
        <f>IF(טבלה135[[#This Row],[טווח]]&lt;&gt;K1101,טבלה135[[#This Row],[טווח]],"")</f>
        <v/>
      </c>
      <c r="O1102" s="3" t="str">
        <f>IF(טבלה135[[#This Row],[מניית טווחים]]&lt;&gt;"",IF(OR(30&gt;טבלה135[[#This Row],[מקסימום]],30&lt;טבלה135[[#This Row],[מינימום]]),0,1),"")</f>
        <v/>
      </c>
    </row>
    <row r="1103" spans="1:15" x14ac:dyDescent="0.25">
      <c r="A1103" t="s">
        <v>120</v>
      </c>
      <c r="B1103">
        <v>3</v>
      </c>
      <c r="C1103">
        <v>31</v>
      </c>
      <c r="D1103">
        <f>טבלה135[[#This Row],[LengthofCycle]]+1</f>
        <v>32</v>
      </c>
      <c r="E1103">
        <f>IF(טבלה135[[#This Row],[CycleNumber]]&lt;3,"",IF(טבלה135[[#This Row],[CycleNumber]]=3,MIN(D1101:D1103),IF(I1102=3,MIN(D1100:D1102),E1102)))</f>
        <v>32</v>
      </c>
      <c r="F1103">
        <f>IF(טבלה135[[#This Row],[CycleNumber]]&lt;3,"",IF(טבלה135[[#This Row],[CycleNumber]]=3,MAX(D1101:D1103),IF(I1102=3,MAX(D1100:D1102),F1102)))</f>
        <v>35</v>
      </c>
      <c r="G1103">
        <f>IF(OR(טבלה135[[#This Row],[CycleNumber]]&gt;B1104,B1104=""),IF(טבלה135[[#This Row],[מספר סטייה]]=3,MIN(D1101:D1103),טבלה135[[#This Row],[מינ קבוע]]),טבלה135[[#This Row],[מינ קבוע]])</f>
        <v>32</v>
      </c>
      <c r="H1103">
        <f>IF(OR(טבלה135[[#This Row],[CycleNumber]]&gt;B1104,B1104=""),IF(טבלה135[[#This Row],[מספר סטייה]]=3,MAX(D1101:D1103),טבלה135[[#This Row],[מקס קבוע]]),טבלה135[[#This Row],[מקס קבוע]])</f>
        <v>35</v>
      </c>
      <c r="I110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קבוע]]&lt;&gt;E1102,1,I1102+1),0))</f>
        <v>0</v>
      </c>
      <c r="J1103">
        <f>IF(AND(טבלה135[[#This Row],[CycleNumber]]&lt;B1104,טבלה135[[#This Row],[מקס קבוע]]&lt;&gt;""),IF(OR(טבלה135[[#This Row],[מספר סטייה]]&lt;I1104,AND(טבלה135[[#This Row],[מספר סטייה]]=3,I1104=1)),0,1),"")</f>
        <v>0</v>
      </c>
      <c r="K1103">
        <f>IF(טבלה135[[#This Row],[מקס קבוע]]&lt;&gt;"",טבלה135[[#This Row],[מקסימום]]-טבלה135[[#This Row],[מינימום]],"")</f>
        <v>3</v>
      </c>
      <c r="L1103">
        <f>IF(IFERROR(LOOKUP(טבלה135[[#This Row],[ClientID]],פיבוט!$A$4:$A$121),FALSE)=טבלה135[[#This Row],[ClientID]],1,0)</f>
        <v>1</v>
      </c>
      <c r="M1103" t="str">
        <f>IF(OR(טבלה135[[#This Row],[ClientID]]=A1104),"",1)</f>
        <v/>
      </c>
      <c r="N1103" s="3">
        <f>IF(טבלה135[[#This Row],[טווח]]&lt;&gt;K1102,טבלה135[[#This Row],[טווח]],"")</f>
        <v>3</v>
      </c>
      <c r="O1103" s="3">
        <f>IF(טבלה135[[#This Row],[מניית טווחים]]&lt;&gt;"",IF(OR(30&gt;טבלה135[[#This Row],[מקסימום]],30&lt;טבלה135[[#This Row],[מינימום]]),0,1),"")</f>
        <v>0</v>
      </c>
    </row>
    <row r="1104" spans="1:15" x14ac:dyDescent="0.25">
      <c r="A1104" t="s">
        <v>120</v>
      </c>
      <c r="B1104">
        <v>4</v>
      </c>
      <c r="C1104">
        <v>30</v>
      </c>
      <c r="D1104">
        <f>טבלה135[[#This Row],[LengthofCycle]]+1</f>
        <v>31</v>
      </c>
      <c r="E1104">
        <f>IF(טבלה135[[#This Row],[CycleNumber]]&lt;3,"",IF(טבלה135[[#This Row],[CycleNumber]]=3,MIN(D1102:D1104),IF(I1103=3,MIN(D1101:D1103),E1103)))</f>
        <v>32</v>
      </c>
      <c r="F1104">
        <f>IF(טבלה135[[#This Row],[CycleNumber]]&lt;3,"",IF(טבלה135[[#This Row],[CycleNumber]]=3,MAX(D1102:D1104),IF(I1103=3,MAX(D1101:D1103),F1103)))</f>
        <v>35</v>
      </c>
      <c r="G1104">
        <f>IF(OR(טבלה135[[#This Row],[CycleNumber]]&gt;B1105,B1105=""),IF(טבלה135[[#This Row],[מספר סטייה]]=3,MIN(D1102:D1104),טבלה135[[#This Row],[מינ קבוע]]),טבלה135[[#This Row],[מינ קבוע]])</f>
        <v>32</v>
      </c>
      <c r="H1104">
        <f>IF(OR(טבלה135[[#This Row],[CycleNumber]]&gt;B1105,B1105=""),IF(טבלה135[[#This Row],[מספר סטייה]]=3,MAX(D1102:D1104),טבלה135[[#This Row],[מקס קבוע]]),טבלה135[[#This Row],[מקס קבוע]])</f>
        <v>35</v>
      </c>
      <c r="I110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קבוע]]&lt;&gt;E1103,1,I1103+1),0))</f>
        <v>1</v>
      </c>
      <c r="J1104">
        <f>IF(AND(טבלה135[[#This Row],[CycleNumber]]&lt;B1105,טבלה135[[#This Row],[מקס קבוע]]&lt;&gt;""),IF(OR(טבלה135[[#This Row],[מספר סטייה]]&lt;I1105,AND(טבלה135[[#This Row],[מספר סטייה]]=3,I1105=1)),0,1),"")</f>
        <v>1</v>
      </c>
      <c r="K1104">
        <f>IF(טבלה135[[#This Row],[מקס קבוע]]&lt;&gt;"",טבלה135[[#This Row],[מקסימום]]-טבלה135[[#This Row],[מינימום]],"")</f>
        <v>3</v>
      </c>
      <c r="L1104">
        <f>IF(IFERROR(LOOKUP(טבלה135[[#This Row],[ClientID]],פיבוט!$A$4:$A$121),FALSE)=טבלה135[[#This Row],[ClientID]],1,0)</f>
        <v>1</v>
      </c>
      <c r="M1104" t="str">
        <f>IF(OR(טבלה135[[#This Row],[ClientID]]=A1105),"",1)</f>
        <v/>
      </c>
      <c r="N1104" s="3" t="str">
        <f>IF(טבלה135[[#This Row],[טווח]]&lt;&gt;K1103,טבלה135[[#This Row],[טווח]],"")</f>
        <v/>
      </c>
      <c r="O1104" s="3" t="str">
        <f>IF(טבלה135[[#This Row],[מניית טווחים]]&lt;&gt;"",IF(OR(30&gt;טבלה135[[#This Row],[מקסימום]],30&lt;טבלה135[[#This Row],[מינימום]]),0,1),"")</f>
        <v/>
      </c>
    </row>
    <row r="1105" spans="1:15" x14ac:dyDescent="0.25">
      <c r="A1105" t="s">
        <v>120</v>
      </c>
      <c r="B1105">
        <v>5</v>
      </c>
      <c r="C1105">
        <v>33</v>
      </c>
      <c r="D1105">
        <f>טבלה135[[#This Row],[LengthofCycle]]+1</f>
        <v>34</v>
      </c>
      <c r="E1105">
        <f>IF(טבלה135[[#This Row],[CycleNumber]]&lt;3,"",IF(טבלה135[[#This Row],[CycleNumber]]=3,MIN(D1103:D1105),IF(I1104=3,MIN(D1102:D1104),E1104)))</f>
        <v>32</v>
      </c>
      <c r="F1105">
        <f>IF(טבלה135[[#This Row],[CycleNumber]]&lt;3,"",IF(טבלה135[[#This Row],[CycleNumber]]=3,MAX(D1103:D1105),IF(I1104=3,MAX(D1102:D1104),F1104)))</f>
        <v>35</v>
      </c>
      <c r="G1105">
        <f>IF(OR(טבלה135[[#This Row],[CycleNumber]]&gt;B1106,B1106=""),IF(טבלה135[[#This Row],[מספר סטייה]]=3,MIN(D1103:D1105),טבלה135[[#This Row],[מינ קבוע]]),טבלה135[[#This Row],[מינ קבוע]])</f>
        <v>32</v>
      </c>
      <c r="H1105">
        <f>IF(OR(טבלה135[[#This Row],[CycleNumber]]&gt;B1106,B1106=""),IF(טבלה135[[#This Row],[מספר סטייה]]=3,MAX(D1103:D1105),טבלה135[[#This Row],[מקס קבוע]]),טבלה135[[#This Row],[מקס קבוע]])</f>
        <v>35</v>
      </c>
      <c r="I110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קבוע]]&lt;&gt;E1104,1,I1104+1),0))</f>
        <v>0</v>
      </c>
      <c r="J1105">
        <f>IF(AND(טבלה135[[#This Row],[CycleNumber]]&lt;B1106,טבלה135[[#This Row],[מקס קבוע]]&lt;&gt;""),IF(OR(טבלה135[[#This Row],[מספר סטייה]]&lt;I1106,AND(טבלה135[[#This Row],[מספר סטייה]]=3,I1106=1)),0,1),"")</f>
        <v>1</v>
      </c>
      <c r="K1105">
        <f>IF(טבלה135[[#This Row],[מקס קבוע]]&lt;&gt;"",טבלה135[[#This Row],[מקסימום]]-טבלה135[[#This Row],[מינימום]],"")</f>
        <v>3</v>
      </c>
      <c r="L1105">
        <f>IF(IFERROR(LOOKUP(טבלה135[[#This Row],[ClientID]],פיבוט!$A$4:$A$121),FALSE)=טבלה135[[#This Row],[ClientID]],1,0)</f>
        <v>1</v>
      </c>
      <c r="M1105" t="str">
        <f>IF(OR(טבלה135[[#This Row],[ClientID]]=A1106),"",1)</f>
        <v/>
      </c>
      <c r="N1105" s="3" t="str">
        <f>IF(טבלה135[[#This Row],[טווח]]&lt;&gt;K1104,טבלה135[[#This Row],[טווח]],"")</f>
        <v/>
      </c>
      <c r="O1105" s="3" t="str">
        <f>IF(טבלה135[[#This Row],[מניית טווחים]]&lt;&gt;"",IF(OR(30&gt;טבלה135[[#This Row],[מקסימום]],30&lt;טבלה135[[#This Row],[מינימום]]),0,1),"")</f>
        <v/>
      </c>
    </row>
    <row r="1106" spans="1:15" x14ac:dyDescent="0.25">
      <c r="A1106" t="s">
        <v>120</v>
      </c>
      <c r="B1106">
        <v>6</v>
      </c>
      <c r="C1106">
        <v>34</v>
      </c>
      <c r="D1106">
        <f>טבלה135[[#This Row],[LengthofCycle]]+1</f>
        <v>35</v>
      </c>
      <c r="E1106">
        <f>IF(טבלה135[[#This Row],[CycleNumber]]&lt;3,"",IF(טבלה135[[#This Row],[CycleNumber]]=3,MIN(D1104:D1106),IF(I1105=3,MIN(D1103:D1105),E1105)))</f>
        <v>32</v>
      </c>
      <c r="F1106">
        <f>IF(טבלה135[[#This Row],[CycleNumber]]&lt;3,"",IF(טבלה135[[#This Row],[CycleNumber]]=3,MAX(D1104:D1106),IF(I1105=3,MAX(D1103:D1105),F1105)))</f>
        <v>35</v>
      </c>
      <c r="G1106">
        <f>IF(OR(טבלה135[[#This Row],[CycleNumber]]&gt;B1107,B1107=""),IF(טבלה135[[#This Row],[מספר סטייה]]=3,MIN(D1104:D1106),טבלה135[[#This Row],[מינ קבוע]]),טבלה135[[#This Row],[מינ קבוע]])</f>
        <v>32</v>
      </c>
      <c r="H1106">
        <f>IF(OR(טבלה135[[#This Row],[CycleNumber]]&gt;B1107,B1107=""),IF(טבלה135[[#This Row],[מספר סטייה]]=3,MAX(D1104:D1106),טבלה135[[#This Row],[מקס קבוע]]),טבלה135[[#This Row],[מקס קבוע]])</f>
        <v>35</v>
      </c>
      <c r="I110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קבוע]]&lt;&gt;E1105,1,I1105+1),0))</f>
        <v>0</v>
      </c>
      <c r="J1106">
        <f>IF(AND(טבלה135[[#This Row],[CycleNumber]]&lt;B1107,טבלה135[[#This Row],[מקס קבוע]]&lt;&gt;""),IF(OR(טבלה135[[#This Row],[מספר סטייה]]&lt;I1107,AND(טבלה135[[#This Row],[מספר סטייה]]=3,I1107=1)),0,1),"")</f>
        <v>0</v>
      </c>
      <c r="K1106">
        <f>IF(טבלה135[[#This Row],[מקס קבוע]]&lt;&gt;"",טבלה135[[#This Row],[מקסימום]]-טבלה135[[#This Row],[מינימום]],"")</f>
        <v>3</v>
      </c>
      <c r="L1106">
        <f>IF(IFERROR(LOOKUP(טבלה135[[#This Row],[ClientID]],פיבוט!$A$4:$A$121),FALSE)=טבלה135[[#This Row],[ClientID]],1,0)</f>
        <v>1</v>
      </c>
      <c r="M1106" t="str">
        <f>IF(OR(טבלה135[[#This Row],[ClientID]]=A1107),"",1)</f>
        <v/>
      </c>
      <c r="N1106" s="3" t="str">
        <f>IF(טבלה135[[#This Row],[טווח]]&lt;&gt;K1105,טבלה135[[#This Row],[טווח]],"")</f>
        <v/>
      </c>
      <c r="O1106" s="3" t="str">
        <f>IF(טבלה135[[#This Row],[מניית טווחים]]&lt;&gt;"",IF(OR(30&gt;טבלה135[[#This Row],[מקסימום]],30&lt;טבלה135[[#This Row],[מינימום]]),0,1),"")</f>
        <v/>
      </c>
    </row>
    <row r="1107" spans="1:15" x14ac:dyDescent="0.25">
      <c r="A1107" t="s">
        <v>120</v>
      </c>
      <c r="B1107">
        <v>7</v>
      </c>
      <c r="C1107">
        <v>30</v>
      </c>
      <c r="D1107">
        <f>טבלה135[[#This Row],[LengthofCycle]]+1</f>
        <v>31</v>
      </c>
      <c r="E1107">
        <f>IF(טבלה135[[#This Row],[CycleNumber]]&lt;3,"",IF(טבלה135[[#This Row],[CycleNumber]]=3,MIN(D1105:D1107),IF(I1106=3,MIN(D1104:D1106),E1106)))</f>
        <v>32</v>
      </c>
      <c r="F1107">
        <f>IF(טבלה135[[#This Row],[CycleNumber]]&lt;3,"",IF(טבלה135[[#This Row],[CycleNumber]]=3,MAX(D1105:D1107),IF(I1106=3,MAX(D1104:D1106),F1106)))</f>
        <v>35</v>
      </c>
      <c r="G1107">
        <f>IF(OR(טבלה135[[#This Row],[CycleNumber]]&gt;B1108,B1108=""),IF(טבלה135[[#This Row],[מספר סטייה]]=3,MIN(D1105:D1107),טבלה135[[#This Row],[מינ קבוע]]),טבלה135[[#This Row],[מינ קבוע]])</f>
        <v>32</v>
      </c>
      <c r="H1107">
        <f>IF(OR(טבלה135[[#This Row],[CycleNumber]]&gt;B1108,B1108=""),IF(טבלה135[[#This Row],[מספר סטייה]]=3,MAX(D1105:D1107),טבלה135[[#This Row],[מקס קבוע]]),טבלה135[[#This Row],[מקס קבוע]])</f>
        <v>35</v>
      </c>
      <c r="I110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קבוע]]&lt;&gt;E1106,1,I1106+1),0))</f>
        <v>1</v>
      </c>
      <c r="J1107">
        <f>IF(AND(טבלה135[[#This Row],[CycleNumber]]&lt;B1108,טבלה135[[#This Row],[מקס קבוע]]&lt;&gt;""),IF(OR(טבלה135[[#This Row],[מספר סטייה]]&lt;I1108,AND(טבלה135[[#This Row],[מספר סטייה]]=3,I1108=1)),0,1),"")</f>
        <v>1</v>
      </c>
      <c r="K1107">
        <f>IF(טבלה135[[#This Row],[מקס קבוע]]&lt;&gt;"",טבלה135[[#This Row],[מקסימום]]-טבלה135[[#This Row],[מינימום]],"")</f>
        <v>3</v>
      </c>
      <c r="L1107">
        <f>IF(IFERROR(LOOKUP(טבלה135[[#This Row],[ClientID]],פיבוט!$A$4:$A$121),FALSE)=טבלה135[[#This Row],[ClientID]],1,0)</f>
        <v>1</v>
      </c>
      <c r="M1107" t="str">
        <f>IF(OR(טבלה135[[#This Row],[ClientID]]=A1108),"",1)</f>
        <v/>
      </c>
      <c r="N1107" s="3" t="str">
        <f>IF(טבלה135[[#This Row],[טווח]]&lt;&gt;K1106,טבלה135[[#This Row],[טווח]],"")</f>
        <v/>
      </c>
      <c r="O1107" s="3" t="str">
        <f>IF(טבלה135[[#This Row],[מניית טווחים]]&lt;&gt;"",IF(OR(30&gt;טבלה135[[#This Row],[מקסימום]],30&lt;טבלה135[[#This Row],[מינימום]]),0,1),"")</f>
        <v/>
      </c>
    </row>
    <row r="1108" spans="1:15" x14ac:dyDescent="0.25">
      <c r="A1108" t="s">
        <v>120</v>
      </c>
      <c r="B1108">
        <v>8</v>
      </c>
      <c r="C1108">
        <v>32</v>
      </c>
      <c r="D1108">
        <f>טבלה135[[#This Row],[LengthofCycle]]+1</f>
        <v>33</v>
      </c>
      <c r="E1108">
        <f>IF(טבלה135[[#This Row],[CycleNumber]]&lt;3,"",IF(טבלה135[[#This Row],[CycleNumber]]=3,MIN(D1106:D1108),IF(I1107=3,MIN(D1105:D1107),E1107)))</f>
        <v>32</v>
      </c>
      <c r="F1108">
        <f>IF(טבלה135[[#This Row],[CycleNumber]]&lt;3,"",IF(טבלה135[[#This Row],[CycleNumber]]=3,MAX(D1106:D1108),IF(I1107=3,MAX(D1105:D1107),F1107)))</f>
        <v>35</v>
      </c>
      <c r="G1108">
        <f>IF(OR(טבלה135[[#This Row],[CycleNumber]]&gt;B1109,B1109=""),IF(טבלה135[[#This Row],[מספר סטייה]]=3,MIN(D1106:D1108),טבלה135[[#This Row],[מינ קבוע]]),טבלה135[[#This Row],[מינ קבוע]])</f>
        <v>32</v>
      </c>
      <c r="H1108">
        <f>IF(OR(טבלה135[[#This Row],[CycleNumber]]&gt;B1109,B1109=""),IF(טבלה135[[#This Row],[מספר סטייה]]=3,MAX(D1106:D1108),טבלה135[[#This Row],[מקס קבוע]]),טבלה135[[#This Row],[מקס קבוע]])</f>
        <v>35</v>
      </c>
      <c r="I110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קבוע]]&lt;&gt;E1107,1,I1107+1),0))</f>
        <v>0</v>
      </c>
      <c r="J1108">
        <f>IF(AND(טבלה135[[#This Row],[CycleNumber]]&lt;B1109,טבלה135[[#This Row],[מקס קבוע]]&lt;&gt;""),IF(OR(טבלה135[[#This Row],[מספר סטייה]]&lt;I1109,AND(טבלה135[[#This Row],[מספר סטייה]]=3,I1109=1)),0,1),"")</f>
        <v>0</v>
      </c>
      <c r="K1108">
        <f>IF(טבלה135[[#This Row],[מקס קבוע]]&lt;&gt;"",טבלה135[[#This Row],[מקסימום]]-טבלה135[[#This Row],[מינימום]],"")</f>
        <v>3</v>
      </c>
      <c r="L1108">
        <f>IF(IFERROR(LOOKUP(טבלה135[[#This Row],[ClientID]],פיבוט!$A$4:$A$121),FALSE)=טבלה135[[#This Row],[ClientID]],1,0)</f>
        <v>1</v>
      </c>
      <c r="M1108" t="str">
        <f>IF(OR(טבלה135[[#This Row],[ClientID]]=A1109),"",1)</f>
        <v/>
      </c>
      <c r="N1108" s="3" t="str">
        <f>IF(טבלה135[[#This Row],[טווח]]&lt;&gt;K1107,טבלה135[[#This Row],[טווח]],"")</f>
        <v/>
      </c>
      <c r="O1108" s="3" t="str">
        <f>IF(טבלה135[[#This Row],[מניית טווחים]]&lt;&gt;"",IF(OR(30&gt;טבלה135[[#This Row],[מקסימום]],30&lt;טבלה135[[#This Row],[מינימום]]),0,1),"")</f>
        <v/>
      </c>
    </row>
    <row r="1109" spans="1:15" x14ac:dyDescent="0.25">
      <c r="A1109" t="s">
        <v>120</v>
      </c>
      <c r="B1109">
        <v>9</v>
      </c>
      <c r="C1109">
        <v>30</v>
      </c>
      <c r="D1109">
        <f>טבלה135[[#This Row],[LengthofCycle]]+1</f>
        <v>31</v>
      </c>
      <c r="E1109">
        <f>IF(טבלה135[[#This Row],[CycleNumber]]&lt;3,"",IF(טבלה135[[#This Row],[CycleNumber]]=3,MIN(D1107:D1109),IF(I1108=3,MIN(D1106:D1108),E1108)))</f>
        <v>32</v>
      </c>
      <c r="F1109">
        <f>IF(טבלה135[[#This Row],[CycleNumber]]&lt;3,"",IF(טבלה135[[#This Row],[CycleNumber]]=3,MAX(D1107:D1109),IF(I1108=3,MAX(D1106:D1108),F1108)))</f>
        <v>35</v>
      </c>
      <c r="G1109">
        <f>IF(OR(טבלה135[[#This Row],[CycleNumber]]&gt;B1110,B1110=""),IF(טבלה135[[#This Row],[מספר סטייה]]=3,MIN(D1107:D1109),טבלה135[[#This Row],[מינ קבוע]]),טבלה135[[#This Row],[מינ קבוע]])</f>
        <v>32</v>
      </c>
      <c r="H1109">
        <f>IF(OR(טבלה135[[#This Row],[CycleNumber]]&gt;B1110,B1110=""),IF(טבלה135[[#This Row],[מספר סטייה]]=3,MAX(D1107:D1109),טבלה135[[#This Row],[מקס קבוע]]),טבלה135[[#This Row],[מקס קבוע]])</f>
        <v>35</v>
      </c>
      <c r="I110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קבוע]]&lt;&gt;E1108,1,I1108+1),0))</f>
        <v>1</v>
      </c>
      <c r="J1109">
        <f>IF(AND(טבלה135[[#This Row],[CycleNumber]]&lt;B1110,טבלה135[[#This Row],[מקס קבוע]]&lt;&gt;""),IF(OR(טבלה135[[#This Row],[מספר סטייה]]&lt;I1110,AND(טבלה135[[#This Row],[מספר סטייה]]=3,I1110=1)),0,1),"")</f>
        <v>1</v>
      </c>
      <c r="K1109">
        <f>IF(טבלה135[[#This Row],[מקס קבוע]]&lt;&gt;"",טבלה135[[#This Row],[מקסימום]]-טבלה135[[#This Row],[מינימום]],"")</f>
        <v>3</v>
      </c>
      <c r="L1109">
        <f>IF(IFERROR(LOOKUP(טבלה135[[#This Row],[ClientID]],פיבוט!$A$4:$A$121),FALSE)=טבלה135[[#This Row],[ClientID]],1,0)</f>
        <v>1</v>
      </c>
      <c r="M1109" t="str">
        <f>IF(OR(טבלה135[[#This Row],[ClientID]]=A1110),"",1)</f>
        <v/>
      </c>
      <c r="N1109" s="3" t="str">
        <f>IF(טבלה135[[#This Row],[טווח]]&lt;&gt;K1108,טבלה135[[#This Row],[טווח]],"")</f>
        <v/>
      </c>
      <c r="O1109" s="3" t="str">
        <f>IF(טבלה135[[#This Row],[מניית טווחים]]&lt;&gt;"",IF(OR(30&gt;טבלה135[[#This Row],[מקסימום]],30&lt;טבלה135[[#This Row],[מינימום]]),0,1),"")</f>
        <v/>
      </c>
    </row>
    <row r="1110" spans="1:15" x14ac:dyDescent="0.25">
      <c r="A1110" t="s">
        <v>120</v>
      </c>
      <c r="B1110">
        <v>10</v>
      </c>
      <c r="C1110">
        <v>32</v>
      </c>
      <c r="D1110">
        <f>טבלה135[[#This Row],[LengthofCycle]]+1</f>
        <v>33</v>
      </c>
      <c r="E1110">
        <f>IF(טבלה135[[#This Row],[CycleNumber]]&lt;3,"",IF(טבלה135[[#This Row],[CycleNumber]]=3,MIN(D1108:D1110),IF(I1109=3,MIN(D1107:D1109),E1109)))</f>
        <v>32</v>
      </c>
      <c r="F1110">
        <f>IF(טבלה135[[#This Row],[CycleNumber]]&lt;3,"",IF(טבלה135[[#This Row],[CycleNumber]]=3,MAX(D1108:D1110),IF(I1109=3,MAX(D1107:D1109),F1109)))</f>
        <v>35</v>
      </c>
      <c r="G1110">
        <f>IF(OR(טבלה135[[#This Row],[CycleNumber]]&gt;B1111,B1111=""),IF(טבלה135[[#This Row],[מספר סטייה]]=3,MIN(D1108:D1110),טבלה135[[#This Row],[מינ קבוע]]),טבלה135[[#This Row],[מינ קבוע]])</f>
        <v>32</v>
      </c>
      <c r="H1110">
        <f>IF(OR(טבלה135[[#This Row],[CycleNumber]]&gt;B1111,B1111=""),IF(טבלה135[[#This Row],[מספר סטייה]]=3,MAX(D1108:D1110),טבלה135[[#This Row],[מקס קבוע]]),טבלה135[[#This Row],[מקס קבוע]])</f>
        <v>35</v>
      </c>
      <c r="I111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קבוע]]&lt;&gt;E1109,1,I1109+1),0))</f>
        <v>0</v>
      </c>
      <c r="J1110">
        <f>IF(AND(טבלה135[[#This Row],[CycleNumber]]&lt;B1111,טבלה135[[#This Row],[מקס קבוע]]&lt;&gt;""),IF(OR(טבלה135[[#This Row],[מספר סטייה]]&lt;I1111,AND(טבלה135[[#This Row],[מספר סטייה]]=3,I1111=1)),0,1),"")</f>
        <v>1</v>
      </c>
      <c r="K1110">
        <f>IF(טבלה135[[#This Row],[מקס קבוע]]&lt;&gt;"",טבלה135[[#This Row],[מקסימום]]-טבלה135[[#This Row],[מינימום]],"")</f>
        <v>3</v>
      </c>
      <c r="L1110">
        <f>IF(IFERROR(LOOKUP(טבלה135[[#This Row],[ClientID]],פיבוט!$A$4:$A$121),FALSE)=טבלה135[[#This Row],[ClientID]],1,0)</f>
        <v>1</v>
      </c>
      <c r="M1110" t="str">
        <f>IF(OR(טבלה135[[#This Row],[ClientID]]=A1111),"",1)</f>
        <v/>
      </c>
      <c r="N1110" s="3" t="str">
        <f>IF(טבלה135[[#This Row],[טווח]]&lt;&gt;K1109,טבלה135[[#This Row],[טווח]],"")</f>
        <v/>
      </c>
      <c r="O1110" s="3" t="str">
        <f>IF(טבלה135[[#This Row],[מניית טווחים]]&lt;&gt;"",IF(OR(30&gt;טבלה135[[#This Row],[מקסימום]],30&lt;טבלה135[[#This Row],[מינימום]]),0,1),"")</f>
        <v/>
      </c>
    </row>
    <row r="1111" spans="1:15" x14ac:dyDescent="0.25">
      <c r="A1111" t="s">
        <v>120</v>
      </c>
      <c r="B1111">
        <v>11</v>
      </c>
      <c r="C1111">
        <v>32</v>
      </c>
      <c r="D1111">
        <f>טבלה135[[#This Row],[LengthofCycle]]+1</f>
        <v>33</v>
      </c>
      <c r="E1111">
        <f>IF(טבלה135[[#This Row],[CycleNumber]]&lt;3,"",IF(טבלה135[[#This Row],[CycleNumber]]=3,MIN(D1109:D1111),IF(I1110=3,MIN(D1108:D1110),E1110)))</f>
        <v>32</v>
      </c>
      <c r="F1111">
        <f>IF(טבלה135[[#This Row],[CycleNumber]]&lt;3,"",IF(טבלה135[[#This Row],[CycleNumber]]=3,MAX(D1109:D1111),IF(I1110=3,MAX(D1108:D1110),F1110)))</f>
        <v>35</v>
      </c>
      <c r="G1111">
        <f>IF(OR(טבלה135[[#This Row],[CycleNumber]]&gt;B1112,B1112=""),IF(טבלה135[[#This Row],[מספר סטייה]]=3,MIN(D1109:D1111),טבלה135[[#This Row],[מינ קבוע]]),טבלה135[[#This Row],[מינ קבוע]])</f>
        <v>32</v>
      </c>
      <c r="H1111">
        <f>IF(OR(טבלה135[[#This Row],[CycleNumber]]&gt;B1112,B1112=""),IF(טבלה135[[#This Row],[מספר סטייה]]=3,MAX(D1109:D1111),טבלה135[[#This Row],[מקס קבוע]]),טבלה135[[#This Row],[מקס קבוע]])</f>
        <v>35</v>
      </c>
      <c r="I111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קבוע]]&lt;&gt;E1110,1,I1110+1),0))</f>
        <v>0</v>
      </c>
      <c r="J1111">
        <f>IF(AND(טבלה135[[#This Row],[CycleNumber]]&lt;B1112,טבלה135[[#This Row],[מקס קבוע]]&lt;&gt;""),IF(OR(טבלה135[[#This Row],[מספר סטייה]]&lt;I1112,AND(טבלה135[[#This Row],[מספר סטייה]]=3,I1112=1)),0,1),"")</f>
        <v>1</v>
      </c>
      <c r="K1111">
        <f>IF(טבלה135[[#This Row],[מקס קבוע]]&lt;&gt;"",טבלה135[[#This Row],[מקסימום]]-טבלה135[[#This Row],[מינימום]],"")</f>
        <v>3</v>
      </c>
      <c r="L1111">
        <f>IF(IFERROR(LOOKUP(טבלה135[[#This Row],[ClientID]],פיבוט!$A$4:$A$121),FALSE)=טבלה135[[#This Row],[ClientID]],1,0)</f>
        <v>1</v>
      </c>
      <c r="M1111" t="str">
        <f>IF(OR(טבלה135[[#This Row],[ClientID]]=A1112),"",1)</f>
        <v/>
      </c>
      <c r="N1111" s="3" t="str">
        <f>IF(טבלה135[[#This Row],[טווח]]&lt;&gt;K1110,טבלה135[[#This Row],[טווח]],"")</f>
        <v/>
      </c>
      <c r="O1111" s="3" t="str">
        <f>IF(טבלה135[[#This Row],[מניית טווחים]]&lt;&gt;"",IF(OR(30&gt;טבלה135[[#This Row],[מקסימום]],30&lt;טבלה135[[#This Row],[מינימום]]),0,1),"")</f>
        <v/>
      </c>
    </row>
    <row r="1112" spans="1:15" x14ac:dyDescent="0.25">
      <c r="A1112" t="s">
        <v>120</v>
      </c>
      <c r="B1112">
        <v>12</v>
      </c>
      <c r="C1112">
        <v>31</v>
      </c>
      <c r="D1112">
        <f>טבלה135[[#This Row],[LengthofCycle]]+1</f>
        <v>32</v>
      </c>
      <c r="E1112">
        <f>IF(טבלה135[[#This Row],[CycleNumber]]&lt;3,"",IF(טבלה135[[#This Row],[CycleNumber]]=3,MIN(D1110:D1112),IF(I1111=3,MIN(D1109:D1111),E1111)))</f>
        <v>32</v>
      </c>
      <c r="F1112">
        <f>IF(טבלה135[[#This Row],[CycleNumber]]&lt;3,"",IF(טבלה135[[#This Row],[CycleNumber]]=3,MAX(D1110:D1112),IF(I1111=3,MAX(D1109:D1111),F1111)))</f>
        <v>35</v>
      </c>
      <c r="G1112">
        <f>IF(OR(טבלה135[[#This Row],[CycleNumber]]&gt;B1113,B1113=""),IF(טבלה135[[#This Row],[מספר סטייה]]=3,MIN(D1110:D1112),טבלה135[[#This Row],[מינ קבוע]]),טבלה135[[#This Row],[מינ קבוע]])</f>
        <v>32</v>
      </c>
      <c r="H1112">
        <f>IF(OR(טבלה135[[#This Row],[CycleNumber]]&gt;B1113,B1113=""),IF(טבלה135[[#This Row],[מספר סטייה]]=3,MAX(D1110:D1112),טבלה135[[#This Row],[מקס קבוע]]),טבלה135[[#This Row],[מקס קבוע]])</f>
        <v>35</v>
      </c>
      <c r="I111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קבוע]]&lt;&gt;E1111,1,I1111+1),0))</f>
        <v>0</v>
      </c>
      <c r="J1112">
        <f>IF(AND(טבלה135[[#This Row],[CycleNumber]]&lt;B1113,טבלה135[[#This Row],[מקס קבוע]]&lt;&gt;""),IF(OR(טבלה135[[#This Row],[מספר סטייה]]&lt;I1113,AND(טבלה135[[#This Row],[מספר סטייה]]=3,I1113=1)),0,1),"")</f>
        <v>0</v>
      </c>
      <c r="K1112">
        <f>IF(טבלה135[[#This Row],[מקס קבוע]]&lt;&gt;"",טבלה135[[#This Row],[מקסימום]]-טבלה135[[#This Row],[מינימום]],"")</f>
        <v>3</v>
      </c>
      <c r="L1112">
        <f>IF(IFERROR(LOOKUP(טבלה135[[#This Row],[ClientID]],פיבוט!$A$4:$A$121),FALSE)=טבלה135[[#This Row],[ClientID]],1,0)</f>
        <v>1</v>
      </c>
      <c r="M1112" t="str">
        <f>IF(OR(טבלה135[[#This Row],[ClientID]]=A1113),"",1)</f>
        <v/>
      </c>
      <c r="N1112" s="3" t="str">
        <f>IF(טבלה135[[#This Row],[טווח]]&lt;&gt;K1111,טבלה135[[#This Row],[טווח]],"")</f>
        <v/>
      </c>
      <c r="O1112" s="3" t="str">
        <f>IF(טבלה135[[#This Row],[מניית טווחים]]&lt;&gt;"",IF(OR(30&gt;טבלה135[[#This Row],[מקסימום]],30&lt;טבלה135[[#This Row],[מינימום]]),0,1),"")</f>
        <v/>
      </c>
    </row>
    <row r="1113" spans="1:15" x14ac:dyDescent="0.25">
      <c r="A1113" t="s">
        <v>120</v>
      </c>
      <c r="B1113">
        <v>13</v>
      </c>
      <c r="C1113">
        <v>30</v>
      </c>
      <c r="D1113">
        <f>טבלה135[[#This Row],[LengthofCycle]]+1</f>
        <v>31</v>
      </c>
      <c r="E1113">
        <f>IF(טבלה135[[#This Row],[CycleNumber]]&lt;3,"",IF(טבלה135[[#This Row],[CycleNumber]]=3,MIN(D1111:D1113),IF(I1112=3,MIN(D1110:D1112),E1112)))</f>
        <v>32</v>
      </c>
      <c r="F1113">
        <f>IF(טבלה135[[#This Row],[CycleNumber]]&lt;3,"",IF(טבלה135[[#This Row],[CycleNumber]]=3,MAX(D1111:D1113),IF(I1112=3,MAX(D1110:D1112),F1112)))</f>
        <v>35</v>
      </c>
      <c r="G1113">
        <f>IF(OR(טבלה135[[#This Row],[CycleNumber]]&gt;B1114,B1114=""),IF(טבלה135[[#This Row],[מספר סטייה]]=3,MIN(D1111:D1113),טבלה135[[#This Row],[מינ קבוע]]),טבלה135[[#This Row],[מינ קבוע]])</f>
        <v>32</v>
      </c>
      <c r="H1113">
        <f>IF(OR(טבלה135[[#This Row],[CycleNumber]]&gt;B1114,B1114=""),IF(טבלה135[[#This Row],[מספר סטייה]]=3,MAX(D1111:D1113),טבלה135[[#This Row],[מקס קבוע]]),טבלה135[[#This Row],[מקס קבוע]])</f>
        <v>35</v>
      </c>
      <c r="I111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קבוע]]&lt;&gt;E1112,1,I1112+1),0))</f>
        <v>1</v>
      </c>
      <c r="J1113">
        <f>IF(AND(טבלה135[[#This Row],[CycleNumber]]&lt;B1114,טבלה135[[#This Row],[מקס קבוע]]&lt;&gt;""),IF(OR(טבלה135[[#This Row],[מספר סטייה]]&lt;I1114,AND(טבלה135[[#This Row],[מספר סטייה]]=3,I1114=1)),0,1),"")</f>
        <v>0</v>
      </c>
      <c r="K1113">
        <f>IF(טבלה135[[#This Row],[מקס קבוע]]&lt;&gt;"",טבלה135[[#This Row],[מקסימום]]-טבלה135[[#This Row],[מינימום]],"")</f>
        <v>3</v>
      </c>
      <c r="L1113">
        <f>IF(IFERROR(LOOKUP(טבלה135[[#This Row],[ClientID]],פיבוט!$A$4:$A$121),FALSE)=טבלה135[[#This Row],[ClientID]],1,0)</f>
        <v>1</v>
      </c>
      <c r="M1113" t="str">
        <f>IF(OR(טבלה135[[#This Row],[ClientID]]=A1114),"",1)</f>
        <v/>
      </c>
      <c r="N1113" s="3" t="str">
        <f>IF(טבלה135[[#This Row],[טווח]]&lt;&gt;K1112,טבלה135[[#This Row],[טווח]],"")</f>
        <v/>
      </c>
      <c r="O1113" s="3" t="str">
        <f>IF(טבלה135[[#This Row],[מניית טווחים]]&lt;&gt;"",IF(OR(30&gt;טבלה135[[#This Row],[מקסימום]],30&lt;טבלה135[[#This Row],[מינימום]]),0,1),"")</f>
        <v/>
      </c>
    </row>
    <row r="1114" spans="1:15" x14ac:dyDescent="0.25">
      <c r="A1114" t="s">
        <v>120</v>
      </c>
      <c r="B1114">
        <v>14</v>
      </c>
      <c r="C1114">
        <v>30</v>
      </c>
      <c r="D1114">
        <f>טבלה135[[#This Row],[LengthofCycle]]+1</f>
        <v>31</v>
      </c>
      <c r="E1114">
        <f>IF(טבלה135[[#This Row],[CycleNumber]]&lt;3,"",IF(טבלה135[[#This Row],[CycleNumber]]=3,MIN(D1112:D1114),IF(I1113=3,MIN(D1111:D1113),E1113)))</f>
        <v>32</v>
      </c>
      <c r="F1114">
        <f>IF(טבלה135[[#This Row],[CycleNumber]]&lt;3,"",IF(טבלה135[[#This Row],[CycleNumber]]=3,MAX(D1112:D1114),IF(I1113=3,MAX(D1111:D1113),F1113)))</f>
        <v>35</v>
      </c>
      <c r="G1114">
        <f>IF(OR(טבלה135[[#This Row],[CycleNumber]]&gt;B1115,B1115=""),IF(טבלה135[[#This Row],[מספר סטייה]]=3,MIN(D1112:D1114),טבלה135[[#This Row],[מינ קבוע]]),טבלה135[[#This Row],[מינ קבוע]])</f>
        <v>32</v>
      </c>
      <c r="H1114">
        <f>IF(OR(טבלה135[[#This Row],[CycleNumber]]&gt;B1115,B1115=""),IF(טבלה135[[#This Row],[מספר סטייה]]=3,MAX(D1112:D1114),טבלה135[[#This Row],[מקס קבוע]]),טבלה135[[#This Row],[מקס קבוע]])</f>
        <v>35</v>
      </c>
      <c r="I111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קבוע]]&lt;&gt;E1113,1,I1113+1),0))</f>
        <v>2</v>
      </c>
      <c r="J1114">
        <f>IF(AND(טבלה135[[#This Row],[CycleNumber]]&lt;B1115,טבלה135[[#This Row],[מקס קבוע]]&lt;&gt;""),IF(OR(טבלה135[[#This Row],[מספר סטייה]]&lt;I1115,AND(טבלה135[[#This Row],[מספר סטייה]]=3,I1115=1)),0,1),"")</f>
        <v>0</v>
      </c>
      <c r="K1114">
        <f>IF(טבלה135[[#This Row],[מקס קבוע]]&lt;&gt;"",טבלה135[[#This Row],[מקסימום]]-טבלה135[[#This Row],[מינימום]],"")</f>
        <v>3</v>
      </c>
      <c r="L1114">
        <f>IF(IFERROR(LOOKUP(טבלה135[[#This Row],[ClientID]],פיבוט!$A$4:$A$121),FALSE)=טבלה135[[#This Row],[ClientID]],1,0)</f>
        <v>1</v>
      </c>
      <c r="M1114" t="str">
        <f>IF(OR(טבלה135[[#This Row],[ClientID]]=A1115),"",1)</f>
        <v/>
      </c>
      <c r="N1114" s="3" t="str">
        <f>IF(טבלה135[[#This Row],[טווח]]&lt;&gt;K1113,טבלה135[[#This Row],[טווח]],"")</f>
        <v/>
      </c>
      <c r="O1114" s="3" t="str">
        <f>IF(טבלה135[[#This Row],[מניית טווחים]]&lt;&gt;"",IF(OR(30&gt;טבלה135[[#This Row],[מקסימום]],30&lt;טבלה135[[#This Row],[מינימום]]),0,1),"")</f>
        <v/>
      </c>
    </row>
    <row r="1115" spans="1:15" x14ac:dyDescent="0.25">
      <c r="A1115" t="s">
        <v>120</v>
      </c>
      <c r="B1115">
        <v>15</v>
      </c>
      <c r="C1115">
        <v>30</v>
      </c>
      <c r="D1115">
        <f>טבלה135[[#This Row],[LengthofCycle]]+1</f>
        <v>31</v>
      </c>
      <c r="E1115">
        <f>IF(טבלה135[[#This Row],[CycleNumber]]&lt;3,"",IF(טבלה135[[#This Row],[CycleNumber]]=3,MIN(D1113:D1115),IF(I1114=3,MIN(D1112:D1114),E1114)))</f>
        <v>32</v>
      </c>
      <c r="F1115">
        <f>IF(טבלה135[[#This Row],[CycleNumber]]&lt;3,"",IF(טבלה135[[#This Row],[CycleNumber]]=3,MAX(D1113:D1115),IF(I1114=3,MAX(D1112:D1114),F1114)))</f>
        <v>35</v>
      </c>
      <c r="G1115">
        <f>IF(OR(טבלה135[[#This Row],[CycleNumber]]&gt;B1116,B1116=""),IF(טבלה135[[#This Row],[מספר סטייה]]=3,MIN(D1113:D1115),טבלה135[[#This Row],[מינ קבוע]]),טבלה135[[#This Row],[מינ קבוע]])</f>
        <v>32</v>
      </c>
      <c r="H1115">
        <f>IF(OR(טבלה135[[#This Row],[CycleNumber]]&gt;B1116,B1116=""),IF(טבלה135[[#This Row],[מספר סטייה]]=3,MAX(D1113:D1115),טבלה135[[#This Row],[מקס קבוע]]),טבלה135[[#This Row],[מקס קבוע]])</f>
        <v>35</v>
      </c>
      <c r="I111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קבוע]]&lt;&gt;E1114,1,I1114+1),0))</f>
        <v>3</v>
      </c>
      <c r="J1115">
        <f>IF(AND(טבלה135[[#This Row],[CycleNumber]]&lt;B1116,טבלה135[[#This Row],[מקס קבוע]]&lt;&gt;""),IF(OR(טבלה135[[#This Row],[מספר סטייה]]&lt;I1116,AND(טבלה135[[#This Row],[מספר סטייה]]=3,I1116=1)),0,1),"")</f>
        <v>0</v>
      </c>
      <c r="K1115">
        <f>IF(טבלה135[[#This Row],[מקס קבוע]]&lt;&gt;"",טבלה135[[#This Row],[מקסימום]]-טבלה135[[#This Row],[מינימום]],"")</f>
        <v>3</v>
      </c>
      <c r="L1115">
        <f>IF(IFERROR(LOOKUP(טבלה135[[#This Row],[ClientID]],פיבוט!$A$4:$A$121),FALSE)=טבלה135[[#This Row],[ClientID]],1,0)</f>
        <v>1</v>
      </c>
      <c r="M1115" t="str">
        <f>IF(OR(טבלה135[[#This Row],[ClientID]]=A1116),"",1)</f>
        <v/>
      </c>
      <c r="N1115" s="3" t="str">
        <f>IF(טבלה135[[#This Row],[טווח]]&lt;&gt;K1114,טבלה135[[#This Row],[טווח]],"")</f>
        <v/>
      </c>
      <c r="O1115" s="3" t="str">
        <f>IF(טבלה135[[#This Row],[מניית טווחים]]&lt;&gt;"",IF(OR(30&gt;טבלה135[[#This Row],[מקסימום]],30&lt;טבלה135[[#This Row],[מינימום]]),0,1),"")</f>
        <v/>
      </c>
    </row>
    <row r="1116" spans="1:15" x14ac:dyDescent="0.25">
      <c r="A1116" t="s">
        <v>120</v>
      </c>
      <c r="B1116">
        <v>16</v>
      </c>
      <c r="C1116">
        <v>32</v>
      </c>
      <c r="D1116">
        <f>טבלה135[[#This Row],[LengthofCycle]]+1</f>
        <v>33</v>
      </c>
      <c r="E1116">
        <f>IF(טבלה135[[#This Row],[CycleNumber]]&lt;3,"",IF(טבלה135[[#This Row],[CycleNumber]]=3,MIN(D1114:D1116),IF(I1115=3,MIN(D1113:D1115),E1115)))</f>
        <v>31</v>
      </c>
      <c r="F1116">
        <f>IF(טבלה135[[#This Row],[CycleNumber]]&lt;3,"",IF(טבלה135[[#This Row],[CycleNumber]]=3,MAX(D1114:D1116),IF(I1115=3,MAX(D1113:D1115),F1115)))</f>
        <v>31</v>
      </c>
      <c r="G1116">
        <f>IF(OR(טבלה135[[#This Row],[CycleNumber]]&gt;B1117,B1117=""),IF(טבלה135[[#This Row],[מספר סטייה]]=3,MIN(D1114:D1116),טבלה135[[#This Row],[מינ קבוע]]),טבלה135[[#This Row],[מינ קבוע]])</f>
        <v>31</v>
      </c>
      <c r="H1116">
        <f>IF(OR(טבלה135[[#This Row],[CycleNumber]]&gt;B1117,B1117=""),IF(טבלה135[[#This Row],[מספר סטייה]]=3,MAX(D1114:D1116),טבלה135[[#This Row],[מקס קבוע]]),טבלה135[[#This Row],[מקס קבוע]])</f>
        <v>31</v>
      </c>
      <c r="I111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קבוע]]&lt;&gt;E1115,1,I1115+1),0))</f>
        <v>1</v>
      </c>
      <c r="J1116">
        <f>IF(AND(טבלה135[[#This Row],[CycleNumber]]&lt;B1117,טבלה135[[#This Row],[מקס קבוע]]&lt;&gt;""),IF(OR(טבלה135[[#This Row],[מספר סטייה]]&lt;I1117,AND(טבלה135[[#This Row],[מספר סטייה]]=3,I1117=1)),0,1),"")</f>
        <v>0</v>
      </c>
      <c r="K1116">
        <f>IF(טבלה135[[#This Row],[מקס קבוע]]&lt;&gt;"",טבלה135[[#This Row],[מקסימום]]-טבלה135[[#This Row],[מינימום]],"")</f>
        <v>0</v>
      </c>
      <c r="L1116">
        <f>IF(IFERROR(LOOKUP(טבלה135[[#This Row],[ClientID]],פיבוט!$A$4:$A$121),FALSE)=טבלה135[[#This Row],[ClientID]],1,0)</f>
        <v>1</v>
      </c>
      <c r="M1116" t="str">
        <f>IF(OR(טבלה135[[#This Row],[ClientID]]=A1117),"",1)</f>
        <v/>
      </c>
      <c r="N1116" s="3">
        <f>IF(טבלה135[[#This Row],[טווח]]&lt;&gt;K1115,טבלה135[[#This Row],[טווח]],"")</f>
        <v>0</v>
      </c>
      <c r="O1116" s="3">
        <f>IF(טבלה135[[#This Row],[מניית טווחים]]&lt;&gt;"",IF(OR(30&gt;טבלה135[[#This Row],[מקסימום]],30&lt;טבלה135[[#This Row],[מינימום]]),0,1),"")</f>
        <v>0</v>
      </c>
    </row>
    <row r="1117" spans="1:15" x14ac:dyDescent="0.25">
      <c r="A1117" t="s">
        <v>120</v>
      </c>
      <c r="B1117">
        <v>17</v>
      </c>
      <c r="C1117">
        <v>29</v>
      </c>
      <c r="D1117">
        <f>טבלה135[[#This Row],[LengthofCycle]]+1</f>
        <v>30</v>
      </c>
      <c r="E1117">
        <f>IF(טבלה135[[#This Row],[CycleNumber]]&lt;3,"",IF(טבלה135[[#This Row],[CycleNumber]]=3,MIN(D1115:D1117),IF(I1116=3,MIN(D1114:D1116),E1116)))</f>
        <v>31</v>
      </c>
      <c r="F1117">
        <f>IF(טבלה135[[#This Row],[CycleNumber]]&lt;3,"",IF(טבלה135[[#This Row],[CycleNumber]]=3,MAX(D1115:D1117),IF(I1116=3,MAX(D1114:D1116),F1116)))</f>
        <v>31</v>
      </c>
      <c r="G1117">
        <f>IF(OR(טבלה135[[#This Row],[CycleNumber]]&gt;B1118,B1118=""),IF(טבלה135[[#This Row],[מספר סטייה]]=3,MIN(D1115:D1117),טבלה135[[#This Row],[מינ קבוע]]),טבלה135[[#This Row],[מינ קבוע]])</f>
        <v>31</v>
      </c>
      <c r="H1117">
        <f>IF(OR(טבלה135[[#This Row],[CycleNumber]]&gt;B1118,B1118=""),IF(טבלה135[[#This Row],[מספר סטייה]]=3,MAX(D1115:D1117),טבלה135[[#This Row],[מקס קבוע]]),טבלה135[[#This Row],[מקס קבוע]])</f>
        <v>31</v>
      </c>
      <c r="I111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קבוע]]&lt;&gt;E1116,1,I1116+1),0))</f>
        <v>2</v>
      </c>
      <c r="J1117">
        <f>IF(AND(טבלה135[[#This Row],[CycleNumber]]&lt;B1118,טבלה135[[#This Row],[מקס קבוע]]&lt;&gt;""),IF(OR(טבלה135[[#This Row],[מספר סטייה]]&lt;I1118,AND(טבלה135[[#This Row],[מספר סטייה]]=3,I1118=1)),0,1),"")</f>
        <v>0</v>
      </c>
      <c r="K1117">
        <f>IF(טבלה135[[#This Row],[מקס קבוע]]&lt;&gt;"",טבלה135[[#This Row],[מקסימום]]-טבלה135[[#This Row],[מינימום]],"")</f>
        <v>0</v>
      </c>
      <c r="L1117">
        <f>IF(IFERROR(LOOKUP(טבלה135[[#This Row],[ClientID]],פיבוט!$A$4:$A$121),FALSE)=טבלה135[[#This Row],[ClientID]],1,0)</f>
        <v>1</v>
      </c>
      <c r="M1117" t="str">
        <f>IF(OR(טבלה135[[#This Row],[ClientID]]=A1118),"",1)</f>
        <v/>
      </c>
      <c r="N1117" s="3" t="str">
        <f>IF(טבלה135[[#This Row],[טווח]]&lt;&gt;K1116,טבלה135[[#This Row],[טווח]],"")</f>
        <v/>
      </c>
      <c r="O1117" s="3" t="str">
        <f>IF(טבלה135[[#This Row],[מניית טווחים]]&lt;&gt;"",IF(OR(30&gt;טבלה135[[#This Row],[מקסימום]],30&lt;טבלה135[[#This Row],[מינימום]]),0,1),"")</f>
        <v/>
      </c>
    </row>
    <row r="1118" spans="1:15" x14ac:dyDescent="0.25">
      <c r="A1118" t="s">
        <v>120</v>
      </c>
      <c r="B1118">
        <v>18</v>
      </c>
      <c r="C1118">
        <v>33</v>
      </c>
      <c r="D1118">
        <f>טבלה135[[#This Row],[LengthofCycle]]+1</f>
        <v>34</v>
      </c>
      <c r="E1118">
        <f>IF(טבלה135[[#This Row],[CycleNumber]]&lt;3,"",IF(טבלה135[[#This Row],[CycleNumber]]=3,MIN(D1116:D1118),IF(I1117=3,MIN(D1115:D1117),E1117)))</f>
        <v>31</v>
      </c>
      <c r="F1118">
        <f>IF(טבלה135[[#This Row],[CycleNumber]]&lt;3,"",IF(טבלה135[[#This Row],[CycleNumber]]=3,MAX(D1116:D1118),IF(I1117=3,MAX(D1115:D1117),F1117)))</f>
        <v>31</v>
      </c>
      <c r="G1118">
        <f>IF(OR(טבלה135[[#This Row],[CycleNumber]]&gt;B1119,B1119=""),IF(טבלה135[[#This Row],[מספר סטייה]]=3,MIN(D1116:D1118),טבלה135[[#This Row],[מינ קבוע]]),טבלה135[[#This Row],[מינ קבוע]])</f>
        <v>31</v>
      </c>
      <c r="H1118">
        <f>IF(OR(טבלה135[[#This Row],[CycleNumber]]&gt;B1119,B1119=""),IF(טבלה135[[#This Row],[מספר סטייה]]=3,MAX(D1116:D1118),טבלה135[[#This Row],[מקס קבוע]]),טבלה135[[#This Row],[מקס קבוע]])</f>
        <v>31</v>
      </c>
      <c r="I111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קבוע]]&lt;&gt;E1117,1,I1117+1),0))</f>
        <v>3</v>
      </c>
      <c r="J1118">
        <f>IF(AND(טבלה135[[#This Row],[CycleNumber]]&lt;B1119,טבלה135[[#This Row],[מקס קבוע]]&lt;&gt;""),IF(OR(טבלה135[[#This Row],[מספר סטייה]]&lt;I1119,AND(טבלה135[[#This Row],[מספר סטייה]]=3,I1119=1)),0,1),"")</f>
        <v>1</v>
      </c>
      <c r="K1118">
        <f>IF(טבלה135[[#This Row],[מקס קבוע]]&lt;&gt;"",טבלה135[[#This Row],[מקסימום]]-טבלה135[[#This Row],[מינימום]],"")</f>
        <v>0</v>
      </c>
      <c r="L1118">
        <f>IF(IFERROR(LOOKUP(טבלה135[[#This Row],[ClientID]],פיבוט!$A$4:$A$121),FALSE)=טבלה135[[#This Row],[ClientID]],1,0)</f>
        <v>1</v>
      </c>
      <c r="M1118" t="str">
        <f>IF(OR(טבלה135[[#This Row],[ClientID]]=A1119),"",1)</f>
        <v/>
      </c>
      <c r="N1118" s="3" t="str">
        <f>IF(טבלה135[[#This Row],[טווח]]&lt;&gt;K1117,טבלה135[[#This Row],[טווח]],"")</f>
        <v/>
      </c>
      <c r="O1118" s="3" t="str">
        <f>IF(טבלה135[[#This Row],[מניית טווחים]]&lt;&gt;"",IF(OR(30&gt;טבלה135[[#This Row],[מקסימום]],30&lt;טבלה135[[#This Row],[מינימום]]),0,1),"")</f>
        <v/>
      </c>
    </row>
    <row r="1119" spans="1:15" x14ac:dyDescent="0.25">
      <c r="A1119" t="s">
        <v>120</v>
      </c>
      <c r="B1119">
        <v>19</v>
      </c>
      <c r="C1119">
        <v>31</v>
      </c>
      <c r="D1119">
        <f>טבלה135[[#This Row],[LengthofCycle]]+1</f>
        <v>32</v>
      </c>
      <c r="E1119">
        <f>IF(טבלה135[[#This Row],[CycleNumber]]&lt;3,"",IF(טבלה135[[#This Row],[CycleNumber]]=3,MIN(D1117:D1119),IF(I1118=3,MIN(D1116:D1118),E1118)))</f>
        <v>30</v>
      </c>
      <c r="F1119">
        <f>IF(טבלה135[[#This Row],[CycleNumber]]&lt;3,"",IF(טבלה135[[#This Row],[CycleNumber]]=3,MAX(D1117:D1119),IF(I1118=3,MAX(D1116:D1118),F1118)))</f>
        <v>34</v>
      </c>
      <c r="G1119">
        <f>IF(OR(טבלה135[[#This Row],[CycleNumber]]&gt;B1120,B1120=""),IF(טבלה135[[#This Row],[מספר סטייה]]=3,MIN(D1117:D1119),טבלה135[[#This Row],[מינ קבוע]]),טבלה135[[#This Row],[מינ קבוע]])</f>
        <v>30</v>
      </c>
      <c r="H1119">
        <f>IF(OR(טבלה135[[#This Row],[CycleNumber]]&gt;B1120,B1120=""),IF(טבלה135[[#This Row],[מספר סטייה]]=3,MAX(D1117:D1119),טבלה135[[#This Row],[מקס קבוע]]),טבלה135[[#This Row],[מקס קבוע]])</f>
        <v>34</v>
      </c>
      <c r="I111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קבוע]]&lt;&gt;E1118,1,I1118+1),0))</f>
        <v>0</v>
      </c>
      <c r="J1119">
        <f>IF(AND(טבלה135[[#This Row],[CycleNumber]]&lt;B1120,טבלה135[[#This Row],[מקס קבוע]]&lt;&gt;""),IF(OR(טבלה135[[#This Row],[מספר סטייה]]&lt;I1120,AND(טבלה135[[#This Row],[מספר סטייה]]=3,I1120=1)),0,1),"")</f>
        <v>1</v>
      </c>
      <c r="K1119">
        <f>IF(טבלה135[[#This Row],[מקס קבוע]]&lt;&gt;"",טבלה135[[#This Row],[מקסימום]]-טבלה135[[#This Row],[מינימום]],"")</f>
        <v>4</v>
      </c>
      <c r="L1119">
        <f>IF(IFERROR(LOOKUP(טבלה135[[#This Row],[ClientID]],פיבוט!$A$4:$A$121),FALSE)=טבלה135[[#This Row],[ClientID]],1,0)</f>
        <v>1</v>
      </c>
      <c r="M1119" t="str">
        <f>IF(OR(טבלה135[[#This Row],[ClientID]]=A1120),"",1)</f>
        <v/>
      </c>
      <c r="N1119" s="3">
        <f>IF(טבלה135[[#This Row],[טווח]]&lt;&gt;K1118,טבלה135[[#This Row],[טווח]],"")</f>
        <v>4</v>
      </c>
      <c r="O1119" s="3">
        <f>IF(טבלה135[[#This Row],[מניית טווחים]]&lt;&gt;"",IF(OR(30&gt;טבלה135[[#This Row],[מקסימום]],30&lt;טבלה135[[#This Row],[מינימום]]),0,1),"")</f>
        <v>1</v>
      </c>
    </row>
    <row r="1120" spans="1:15" x14ac:dyDescent="0.25">
      <c r="A1120" t="s">
        <v>120</v>
      </c>
      <c r="B1120">
        <v>20</v>
      </c>
      <c r="C1120">
        <v>33</v>
      </c>
      <c r="D1120">
        <f>טבלה135[[#This Row],[LengthofCycle]]+1</f>
        <v>34</v>
      </c>
      <c r="E1120">
        <f>IF(טבלה135[[#This Row],[CycleNumber]]&lt;3,"",IF(טבלה135[[#This Row],[CycleNumber]]=3,MIN(D1118:D1120),IF(I1119=3,MIN(D1117:D1119),E1119)))</f>
        <v>30</v>
      </c>
      <c r="F1120">
        <f>IF(טבלה135[[#This Row],[CycleNumber]]&lt;3,"",IF(טבלה135[[#This Row],[CycleNumber]]=3,MAX(D1118:D1120),IF(I1119=3,MAX(D1117:D1119),F1119)))</f>
        <v>34</v>
      </c>
      <c r="G1120">
        <f>IF(OR(טבלה135[[#This Row],[CycleNumber]]&gt;B1121,B1121=""),IF(טבלה135[[#This Row],[מספר סטייה]]=3,MIN(D1118:D1120),טבלה135[[#This Row],[מינ קבוע]]),טבלה135[[#This Row],[מינ קבוע]])</f>
        <v>30</v>
      </c>
      <c r="H1120">
        <f>IF(OR(טבלה135[[#This Row],[CycleNumber]]&gt;B1121,B1121=""),IF(טבלה135[[#This Row],[מספר סטייה]]=3,MAX(D1118:D1120),טבלה135[[#This Row],[מקס קבוע]]),טבלה135[[#This Row],[מקס קבוע]])</f>
        <v>34</v>
      </c>
      <c r="I112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קבוע]]&lt;&gt;E1119,1,I1119+1),0))</f>
        <v>0</v>
      </c>
      <c r="J1120">
        <f>IF(AND(טבלה135[[#This Row],[CycleNumber]]&lt;B1121,טבלה135[[#This Row],[מקס קבוע]]&lt;&gt;""),IF(OR(טבלה135[[#This Row],[מספר סטייה]]&lt;I1121,AND(טבלה135[[#This Row],[מספר סטייה]]=3,I1121=1)),0,1),"")</f>
        <v>1</v>
      </c>
      <c r="K1120">
        <f>IF(טבלה135[[#This Row],[מקס קבוע]]&lt;&gt;"",טבלה135[[#This Row],[מקסימום]]-טבלה135[[#This Row],[מינימום]],"")</f>
        <v>4</v>
      </c>
      <c r="L1120">
        <f>IF(IFERROR(LOOKUP(טבלה135[[#This Row],[ClientID]],פיבוט!$A$4:$A$121),FALSE)=טבלה135[[#This Row],[ClientID]],1,0)</f>
        <v>1</v>
      </c>
      <c r="M1120" t="str">
        <f>IF(OR(טבלה135[[#This Row],[ClientID]]=A1121),"",1)</f>
        <v/>
      </c>
      <c r="N1120" s="3" t="str">
        <f>IF(טבלה135[[#This Row],[טווח]]&lt;&gt;K1119,טבלה135[[#This Row],[טווח]],"")</f>
        <v/>
      </c>
      <c r="O1120" s="3" t="str">
        <f>IF(טבלה135[[#This Row],[מניית טווחים]]&lt;&gt;"",IF(OR(30&gt;טבלה135[[#This Row],[מקסימום]],30&lt;טבלה135[[#This Row],[מינימום]]),0,1),"")</f>
        <v/>
      </c>
    </row>
    <row r="1121" spans="1:15" x14ac:dyDescent="0.25">
      <c r="A1121" t="s">
        <v>120</v>
      </c>
      <c r="B1121">
        <v>21</v>
      </c>
      <c r="C1121">
        <v>32</v>
      </c>
      <c r="D1121">
        <f>טבלה135[[#This Row],[LengthofCycle]]+1</f>
        <v>33</v>
      </c>
      <c r="E1121">
        <f>IF(טבלה135[[#This Row],[CycleNumber]]&lt;3,"",IF(טבלה135[[#This Row],[CycleNumber]]=3,MIN(D1119:D1121),IF(I1120=3,MIN(D1118:D1120),E1120)))</f>
        <v>30</v>
      </c>
      <c r="F1121">
        <f>IF(טבלה135[[#This Row],[CycleNumber]]&lt;3,"",IF(טבלה135[[#This Row],[CycleNumber]]=3,MAX(D1119:D1121),IF(I1120=3,MAX(D1118:D1120),F1120)))</f>
        <v>34</v>
      </c>
      <c r="G1121">
        <f>IF(OR(טבלה135[[#This Row],[CycleNumber]]&gt;B1122,B1122=""),IF(טבלה135[[#This Row],[מספר סטייה]]=3,MIN(D1119:D1121),טבלה135[[#This Row],[מינ קבוע]]),טבלה135[[#This Row],[מינ קבוע]])</f>
        <v>30</v>
      </c>
      <c r="H1121">
        <f>IF(OR(טבלה135[[#This Row],[CycleNumber]]&gt;B1122,B1122=""),IF(טבלה135[[#This Row],[מספר סטייה]]=3,MAX(D1119:D1121),טבלה135[[#This Row],[מקס קבוע]]),טבלה135[[#This Row],[מקס קבוע]])</f>
        <v>34</v>
      </c>
      <c r="I112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קבוע]]&lt;&gt;E1120,1,I1120+1),0))</f>
        <v>0</v>
      </c>
      <c r="J1121">
        <f>IF(AND(טבלה135[[#This Row],[CycleNumber]]&lt;B1122,טבלה135[[#This Row],[מקס קבוע]]&lt;&gt;""),IF(OR(טבלה135[[#This Row],[מספר סטייה]]&lt;I1122,AND(טבלה135[[#This Row],[מספר סטייה]]=3,I1122=1)),0,1),"")</f>
        <v>1</v>
      </c>
      <c r="K1121">
        <f>IF(טבלה135[[#This Row],[מקס קבוע]]&lt;&gt;"",טבלה135[[#This Row],[מקסימום]]-טבלה135[[#This Row],[מינימום]],"")</f>
        <v>4</v>
      </c>
      <c r="L1121">
        <f>IF(IFERROR(LOOKUP(טבלה135[[#This Row],[ClientID]],פיבוט!$A$4:$A$121),FALSE)=טבלה135[[#This Row],[ClientID]],1,0)</f>
        <v>1</v>
      </c>
      <c r="M1121" t="str">
        <f>IF(OR(טבלה135[[#This Row],[ClientID]]=A1122),"",1)</f>
        <v/>
      </c>
      <c r="N1121" s="3" t="str">
        <f>IF(טבלה135[[#This Row],[טווח]]&lt;&gt;K1120,טבלה135[[#This Row],[טווח]],"")</f>
        <v/>
      </c>
      <c r="O1121" s="3" t="str">
        <f>IF(טבלה135[[#This Row],[מניית טווחים]]&lt;&gt;"",IF(OR(30&gt;טבלה135[[#This Row],[מקסימום]],30&lt;טבלה135[[#This Row],[מינימום]]),0,1),"")</f>
        <v/>
      </c>
    </row>
    <row r="1122" spans="1:15" x14ac:dyDescent="0.25">
      <c r="A1122" t="s">
        <v>120</v>
      </c>
      <c r="B1122">
        <v>22</v>
      </c>
      <c r="C1122">
        <v>30</v>
      </c>
      <c r="D1122">
        <f>טבלה135[[#This Row],[LengthofCycle]]+1</f>
        <v>31</v>
      </c>
      <c r="E1122">
        <f>IF(טבלה135[[#This Row],[CycleNumber]]&lt;3,"",IF(טבלה135[[#This Row],[CycleNumber]]=3,MIN(D1120:D1122),IF(I1121=3,MIN(D1119:D1121),E1121)))</f>
        <v>30</v>
      </c>
      <c r="F1122">
        <f>IF(טבלה135[[#This Row],[CycleNumber]]&lt;3,"",IF(טבלה135[[#This Row],[CycleNumber]]=3,MAX(D1120:D1122),IF(I1121=3,MAX(D1119:D1121),F1121)))</f>
        <v>34</v>
      </c>
      <c r="G1122">
        <f>IF(OR(טבלה135[[#This Row],[CycleNumber]]&gt;B1123,B1123=""),IF(טבלה135[[#This Row],[מספר סטייה]]=3,MIN(D1120:D1122),טבלה135[[#This Row],[מינ קבוע]]),טבלה135[[#This Row],[מינ קבוע]])</f>
        <v>30</v>
      </c>
      <c r="H1122">
        <f>IF(OR(טבלה135[[#This Row],[CycleNumber]]&gt;B1123,B1123=""),IF(טבלה135[[#This Row],[מספר סטייה]]=3,MAX(D1120:D1122),טבלה135[[#This Row],[מקס קבוע]]),טבלה135[[#This Row],[מקס קבוע]])</f>
        <v>34</v>
      </c>
      <c r="I112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קבוע]]&lt;&gt;E1121,1,I1121+1),0))</f>
        <v>0</v>
      </c>
      <c r="J1122" t="str">
        <f>IF(AND(טבלה135[[#This Row],[CycleNumber]]&lt;B1123,טבלה135[[#This Row],[מקס קבוע]]&lt;&gt;""),IF(OR(טבלה135[[#This Row],[מספר סטייה]]&lt;I1123,AND(טבלה135[[#This Row],[מספר סטייה]]=3,I1123=1)),0,1),"")</f>
        <v/>
      </c>
      <c r="K1122">
        <f>IF(טבלה135[[#This Row],[מקס קבוע]]&lt;&gt;"",טבלה135[[#This Row],[מקסימום]]-טבלה135[[#This Row],[מינימום]],"")</f>
        <v>4</v>
      </c>
      <c r="L1122">
        <f>IF(IFERROR(LOOKUP(טבלה135[[#This Row],[ClientID]],פיבוט!$A$4:$A$121),FALSE)=טבלה135[[#This Row],[ClientID]],1,0)</f>
        <v>1</v>
      </c>
      <c r="M1122">
        <f>IF(OR(טבלה135[[#This Row],[ClientID]]=A1123),"",1)</f>
        <v>1</v>
      </c>
      <c r="N1122" s="3" t="str">
        <f>IF(טבלה135[[#This Row],[טווח]]&lt;&gt;K1121,טבלה135[[#This Row],[טווח]],"")</f>
        <v/>
      </c>
      <c r="O1122" s="3" t="str">
        <f>IF(טבלה135[[#This Row],[מניית טווחים]]&lt;&gt;"",IF(OR(30&gt;טבלה135[[#This Row],[מקסימום]],30&lt;טבלה135[[#This Row],[מינימום]]),0,1),"")</f>
        <v/>
      </c>
    </row>
    <row r="1123" spans="1:15" x14ac:dyDescent="0.25">
      <c r="A1123" t="s">
        <v>121</v>
      </c>
      <c r="B1123">
        <v>1</v>
      </c>
      <c r="C1123">
        <v>35</v>
      </c>
      <c r="D1123">
        <f>טבלה135[[#This Row],[LengthofCycle]]+1</f>
        <v>36</v>
      </c>
      <c r="E1123" t="str">
        <f>IF(טבלה135[[#This Row],[CycleNumber]]&lt;3,"",IF(טבלה135[[#This Row],[CycleNumber]]=3,MIN(D1121:D1123),IF(I1122=3,MIN(D1120:D1122),E1122)))</f>
        <v/>
      </c>
      <c r="F1123" t="str">
        <f>IF(טבלה135[[#This Row],[CycleNumber]]&lt;3,"",IF(טבלה135[[#This Row],[CycleNumber]]=3,MAX(D1121:D1123),IF(I1122=3,MAX(D1120:D1122),F1122)))</f>
        <v/>
      </c>
      <c r="G1123" t="str">
        <f>IF(OR(טבלה135[[#This Row],[CycleNumber]]&gt;B1124,B1124=""),IF(טבלה135[[#This Row],[מספר סטייה]]=3,MIN(D1121:D1123),טבלה135[[#This Row],[מינ קבוע]]),טבלה135[[#This Row],[מינ קבוע]])</f>
        <v/>
      </c>
      <c r="H1123" t="str">
        <f>IF(OR(טבלה135[[#This Row],[CycleNumber]]&gt;B1124,B1124=""),IF(טבלה135[[#This Row],[מספר סטייה]]=3,MAX(D1121:D1123),טבלה135[[#This Row],[מקס קבוע]]),טבלה135[[#This Row],[מקס קבוע]])</f>
        <v/>
      </c>
      <c r="I112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קבוע]]&lt;&gt;E1122,1,I1122+1),0))</f>
        <v/>
      </c>
      <c r="J1123" t="str">
        <f>IF(AND(טבלה135[[#This Row],[CycleNumber]]&lt;B1124,טבלה135[[#This Row],[מקס קבוע]]&lt;&gt;""),IF(OR(טבלה135[[#This Row],[מספר סטייה]]&lt;I1124,AND(טבלה135[[#This Row],[מספר סטייה]]=3,I1124=1)),0,1),"")</f>
        <v/>
      </c>
      <c r="K1123" t="str">
        <f>IF(טבלה135[[#This Row],[מקס קבוע]]&lt;&gt;"",טבלה135[[#This Row],[מקסימום]]-טבלה135[[#This Row],[מינימום]],"")</f>
        <v/>
      </c>
      <c r="L1123">
        <f>IF(IFERROR(LOOKUP(טבלה135[[#This Row],[ClientID]],פיבוט!$A$4:$A$121),FALSE)=טבלה135[[#This Row],[ClientID]],1,0)</f>
        <v>1</v>
      </c>
      <c r="M1123" t="str">
        <f>IF(OR(טבלה135[[#This Row],[ClientID]]=A1124),"",1)</f>
        <v/>
      </c>
      <c r="N1123" s="3" t="str">
        <f>IF(טבלה135[[#This Row],[טווח]]&lt;&gt;K1122,טבלה135[[#This Row],[טווח]],"")</f>
        <v/>
      </c>
      <c r="O1123" s="3" t="str">
        <f>IF(טבלה135[[#This Row],[מניית טווחים]]&lt;&gt;"",IF(OR(30&gt;טבלה135[[#This Row],[מקסימום]],30&lt;טבלה135[[#This Row],[מינימום]]),0,1),"")</f>
        <v/>
      </c>
    </row>
    <row r="1124" spans="1:15" x14ac:dyDescent="0.25">
      <c r="A1124" t="s">
        <v>121</v>
      </c>
      <c r="B1124">
        <v>2</v>
      </c>
      <c r="C1124">
        <v>33</v>
      </c>
      <c r="D1124">
        <f>טבלה135[[#This Row],[LengthofCycle]]+1</f>
        <v>34</v>
      </c>
      <c r="E1124" t="str">
        <f>IF(טבלה135[[#This Row],[CycleNumber]]&lt;3,"",IF(טבלה135[[#This Row],[CycleNumber]]=3,MIN(D1122:D1124),IF(I1123=3,MIN(D1121:D1123),E1123)))</f>
        <v/>
      </c>
      <c r="F1124" t="str">
        <f>IF(טבלה135[[#This Row],[CycleNumber]]&lt;3,"",IF(טבלה135[[#This Row],[CycleNumber]]=3,MAX(D1122:D1124),IF(I1123=3,MAX(D1121:D1123),F1123)))</f>
        <v/>
      </c>
      <c r="G1124" t="str">
        <f>IF(OR(טבלה135[[#This Row],[CycleNumber]]&gt;B1125,B1125=""),IF(טבלה135[[#This Row],[מספר סטייה]]=3,MIN(D1122:D1124),טבלה135[[#This Row],[מינ קבוע]]),טבלה135[[#This Row],[מינ קבוע]])</f>
        <v/>
      </c>
      <c r="H1124" t="str">
        <f>IF(OR(טבלה135[[#This Row],[CycleNumber]]&gt;B1125,B1125=""),IF(טבלה135[[#This Row],[מספר סטייה]]=3,MAX(D1122:D1124),טבלה135[[#This Row],[מקס קבוע]]),טבלה135[[#This Row],[מקס קבוע]])</f>
        <v/>
      </c>
      <c r="I112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קבוע]]&lt;&gt;E1123,1,I1123+1),0))</f>
        <v/>
      </c>
      <c r="J1124" t="str">
        <f>IF(AND(טבלה135[[#This Row],[CycleNumber]]&lt;B1125,טבלה135[[#This Row],[מקס קבוע]]&lt;&gt;""),IF(OR(טבלה135[[#This Row],[מספר סטייה]]&lt;I1125,AND(טבלה135[[#This Row],[מספר סטייה]]=3,I1125=1)),0,1),"")</f>
        <v/>
      </c>
      <c r="K1124" t="str">
        <f>IF(טבלה135[[#This Row],[מקס קבוע]]&lt;&gt;"",טבלה135[[#This Row],[מקסימום]]-טבלה135[[#This Row],[מינימום]],"")</f>
        <v/>
      </c>
      <c r="L1124">
        <f>IF(IFERROR(LOOKUP(טבלה135[[#This Row],[ClientID]],פיבוט!$A$4:$A$121),FALSE)=טבלה135[[#This Row],[ClientID]],1,0)</f>
        <v>1</v>
      </c>
      <c r="M1124" t="str">
        <f>IF(OR(טבלה135[[#This Row],[ClientID]]=A1125),"",1)</f>
        <v/>
      </c>
      <c r="N1124" s="3" t="str">
        <f>IF(טבלה135[[#This Row],[טווח]]&lt;&gt;K1123,טבלה135[[#This Row],[טווח]],"")</f>
        <v/>
      </c>
      <c r="O1124" s="3" t="str">
        <f>IF(טבלה135[[#This Row],[מניית טווחים]]&lt;&gt;"",IF(OR(30&gt;טבלה135[[#This Row],[מקסימום]],30&lt;טבלה135[[#This Row],[מינימום]]),0,1),"")</f>
        <v/>
      </c>
    </row>
    <row r="1125" spans="1:15" x14ac:dyDescent="0.25">
      <c r="A1125" t="s">
        <v>121</v>
      </c>
      <c r="B1125">
        <v>3</v>
      </c>
      <c r="C1125">
        <v>32</v>
      </c>
      <c r="D1125">
        <f>טבלה135[[#This Row],[LengthofCycle]]+1</f>
        <v>33</v>
      </c>
      <c r="E1125">
        <f>IF(טבלה135[[#This Row],[CycleNumber]]&lt;3,"",IF(טבלה135[[#This Row],[CycleNumber]]=3,MIN(D1123:D1125),IF(I1124=3,MIN(D1122:D1124),E1124)))</f>
        <v>33</v>
      </c>
      <c r="F1125">
        <f>IF(טבלה135[[#This Row],[CycleNumber]]&lt;3,"",IF(טבלה135[[#This Row],[CycleNumber]]=3,MAX(D1123:D1125),IF(I1124=3,MAX(D1122:D1124),F1124)))</f>
        <v>36</v>
      </c>
      <c r="G1125">
        <f>IF(OR(טבלה135[[#This Row],[CycleNumber]]&gt;B1126,B1126=""),IF(טבלה135[[#This Row],[מספר סטייה]]=3,MIN(D1123:D1125),טבלה135[[#This Row],[מינ קבוע]]),טבלה135[[#This Row],[מינ קבוע]])</f>
        <v>33</v>
      </c>
      <c r="H1125">
        <f>IF(OR(טבלה135[[#This Row],[CycleNumber]]&gt;B1126,B1126=""),IF(טבלה135[[#This Row],[מספר סטייה]]=3,MAX(D1123:D1125),טבלה135[[#This Row],[מקס קבוע]]),טבלה135[[#This Row],[מקס קבוע]])</f>
        <v>36</v>
      </c>
      <c r="I112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קבוע]]&lt;&gt;E1124,1,I1124+1),0))</f>
        <v>0</v>
      </c>
      <c r="J1125">
        <f>IF(AND(טבלה135[[#This Row],[CycleNumber]]&lt;B1126,טבלה135[[#This Row],[מקס קבוע]]&lt;&gt;""),IF(OR(טבלה135[[#This Row],[מספר סטייה]]&lt;I1126,AND(טבלה135[[#This Row],[מספר סטייה]]=3,I1126=1)),0,1),"")</f>
        <v>1</v>
      </c>
      <c r="K1125">
        <f>IF(טבלה135[[#This Row],[מקס קבוע]]&lt;&gt;"",טבלה135[[#This Row],[מקסימום]]-טבלה135[[#This Row],[מינימום]],"")</f>
        <v>3</v>
      </c>
      <c r="L1125">
        <f>IF(IFERROR(LOOKUP(טבלה135[[#This Row],[ClientID]],פיבוט!$A$4:$A$121),FALSE)=טבלה135[[#This Row],[ClientID]],1,0)</f>
        <v>1</v>
      </c>
      <c r="M1125" t="str">
        <f>IF(OR(טבלה135[[#This Row],[ClientID]]=A1126),"",1)</f>
        <v/>
      </c>
      <c r="N1125" s="3">
        <f>IF(טבלה135[[#This Row],[טווח]]&lt;&gt;K1124,טבלה135[[#This Row],[טווח]],"")</f>
        <v>3</v>
      </c>
      <c r="O1125" s="3">
        <f>IF(טבלה135[[#This Row],[מניית טווחים]]&lt;&gt;"",IF(OR(30&gt;טבלה135[[#This Row],[מקסימום]],30&lt;טבלה135[[#This Row],[מינימום]]),0,1),"")</f>
        <v>0</v>
      </c>
    </row>
    <row r="1126" spans="1:15" x14ac:dyDescent="0.25">
      <c r="A1126" t="s">
        <v>121</v>
      </c>
      <c r="B1126">
        <v>4</v>
      </c>
      <c r="C1126">
        <v>32</v>
      </c>
      <c r="D1126">
        <f>טבלה135[[#This Row],[LengthofCycle]]+1</f>
        <v>33</v>
      </c>
      <c r="E1126">
        <f>IF(טבלה135[[#This Row],[CycleNumber]]&lt;3,"",IF(טבלה135[[#This Row],[CycleNumber]]=3,MIN(D1124:D1126),IF(I1125=3,MIN(D1123:D1125),E1125)))</f>
        <v>33</v>
      </c>
      <c r="F1126">
        <f>IF(טבלה135[[#This Row],[CycleNumber]]&lt;3,"",IF(טבלה135[[#This Row],[CycleNumber]]=3,MAX(D1124:D1126),IF(I1125=3,MAX(D1123:D1125),F1125)))</f>
        <v>36</v>
      </c>
      <c r="G1126">
        <f>IF(OR(טבלה135[[#This Row],[CycleNumber]]&gt;B1127,B1127=""),IF(טבלה135[[#This Row],[מספר סטייה]]=3,MIN(D1124:D1126),טבלה135[[#This Row],[מינ קבוע]]),טבלה135[[#This Row],[מינ קבוע]])</f>
        <v>33</v>
      </c>
      <c r="H1126">
        <f>IF(OR(טבלה135[[#This Row],[CycleNumber]]&gt;B1127,B1127=""),IF(טבלה135[[#This Row],[מספר סטייה]]=3,MAX(D1124:D1126),טבלה135[[#This Row],[מקס קבוע]]),טבלה135[[#This Row],[מקס קבוע]])</f>
        <v>36</v>
      </c>
      <c r="I112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קבוע]]&lt;&gt;E1125,1,I1125+1),0))</f>
        <v>0</v>
      </c>
      <c r="J1126">
        <f>IF(AND(טבלה135[[#This Row],[CycleNumber]]&lt;B1127,טבלה135[[#This Row],[מקס קבוע]]&lt;&gt;""),IF(OR(טבלה135[[#This Row],[מספר סטייה]]&lt;I1127,AND(טבלה135[[#This Row],[מספר סטייה]]=3,I1127=1)),0,1),"")</f>
        <v>0</v>
      </c>
      <c r="K1126">
        <f>IF(טבלה135[[#This Row],[מקס קבוע]]&lt;&gt;"",טבלה135[[#This Row],[מקסימום]]-טבלה135[[#This Row],[מינימום]],"")</f>
        <v>3</v>
      </c>
      <c r="L1126">
        <f>IF(IFERROR(LOOKUP(טבלה135[[#This Row],[ClientID]],פיבוט!$A$4:$A$121),FALSE)=טבלה135[[#This Row],[ClientID]],1,0)</f>
        <v>1</v>
      </c>
      <c r="M1126" t="str">
        <f>IF(OR(טבלה135[[#This Row],[ClientID]]=A1127),"",1)</f>
        <v/>
      </c>
      <c r="N1126" s="3" t="str">
        <f>IF(טבלה135[[#This Row],[טווח]]&lt;&gt;K1125,טבלה135[[#This Row],[טווח]],"")</f>
        <v/>
      </c>
      <c r="O1126" s="3" t="str">
        <f>IF(טבלה135[[#This Row],[מניית טווחים]]&lt;&gt;"",IF(OR(30&gt;טבלה135[[#This Row],[מקסימום]],30&lt;טבלה135[[#This Row],[מינימום]]),0,1),"")</f>
        <v/>
      </c>
    </row>
    <row r="1127" spans="1:15" x14ac:dyDescent="0.25">
      <c r="A1127" t="s">
        <v>121</v>
      </c>
      <c r="B1127">
        <v>5</v>
      </c>
      <c r="C1127">
        <v>36</v>
      </c>
      <c r="D1127">
        <f>טבלה135[[#This Row],[LengthofCycle]]+1</f>
        <v>37</v>
      </c>
      <c r="E1127">
        <f>IF(טבלה135[[#This Row],[CycleNumber]]&lt;3,"",IF(טבלה135[[#This Row],[CycleNumber]]=3,MIN(D1125:D1127),IF(I1126=3,MIN(D1124:D1126),E1126)))</f>
        <v>33</v>
      </c>
      <c r="F1127">
        <f>IF(טבלה135[[#This Row],[CycleNumber]]&lt;3,"",IF(טבלה135[[#This Row],[CycleNumber]]=3,MAX(D1125:D1127),IF(I1126=3,MAX(D1124:D1126),F1126)))</f>
        <v>36</v>
      </c>
      <c r="G1127">
        <f>IF(OR(טבלה135[[#This Row],[CycleNumber]]&gt;B1128,B1128=""),IF(טבלה135[[#This Row],[מספר סטייה]]=3,MIN(D1125:D1127),טבלה135[[#This Row],[מינ קבוע]]),טבלה135[[#This Row],[מינ קבוע]])</f>
        <v>33</v>
      </c>
      <c r="H1127">
        <f>IF(OR(טבלה135[[#This Row],[CycleNumber]]&gt;B1128,B1128=""),IF(טבלה135[[#This Row],[מספר סטייה]]=3,MAX(D1125:D1127),טבלה135[[#This Row],[מקס קבוע]]),טבלה135[[#This Row],[מקס קבוע]])</f>
        <v>36</v>
      </c>
      <c r="I112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קבוע]]&lt;&gt;E1126,1,I1126+1),0))</f>
        <v>1</v>
      </c>
      <c r="J1127">
        <f>IF(AND(טבלה135[[#This Row],[CycleNumber]]&lt;B1128,טבלה135[[#This Row],[מקס קבוע]]&lt;&gt;""),IF(OR(טבלה135[[#This Row],[מספר סטייה]]&lt;I1128,AND(טבלה135[[#This Row],[מספר סטייה]]=3,I1128=1)),0,1),"")</f>
        <v>0</v>
      </c>
      <c r="K1127">
        <f>IF(טבלה135[[#This Row],[מקס קבוע]]&lt;&gt;"",טבלה135[[#This Row],[מקסימום]]-טבלה135[[#This Row],[מינימום]],"")</f>
        <v>3</v>
      </c>
      <c r="L1127">
        <f>IF(IFERROR(LOOKUP(טבלה135[[#This Row],[ClientID]],פיבוט!$A$4:$A$121),FALSE)=טבלה135[[#This Row],[ClientID]],1,0)</f>
        <v>1</v>
      </c>
      <c r="M1127" t="str">
        <f>IF(OR(טבלה135[[#This Row],[ClientID]]=A1128),"",1)</f>
        <v/>
      </c>
      <c r="N1127" s="3" t="str">
        <f>IF(טבלה135[[#This Row],[טווח]]&lt;&gt;K1126,טבלה135[[#This Row],[טווח]],"")</f>
        <v/>
      </c>
      <c r="O1127" s="3" t="str">
        <f>IF(טבלה135[[#This Row],[מניית טווחים]]&lt;&gt;"",IF(OR(30&gt;טבלה135[[#This Row],[מקסימום]],30&lt;טבלה135[[#This Row],[מינימום]]),0,1),"")</f>
        <v/>
      </c>
    </row>
    <row r="1128" spans="1:15" x14ac:dyDescent="0.25">
      <c r="A1128" t="s">
        <v>121</v>
      </c>
      <c r="B1128">
        <v>6</v>
      </c>
      <c r="C1128">
        <v>31</v>
      </c>
      <c r="D1128">
        <f>טבלה135[[#This Row],[LengthofCycle]]+1</f>
        <v>32</v>
      </c>
      <c r="E1128">
        <f>IF(טבלה135[[#This Row],[CycleNumber]]&lt;3,"",IF(טבלה135[[#This Row],[CycleNumber]]=3,MIN(D1126:D1128),IF(I1127=3,MIN(D1125:D1127),E1127)))</f>
        <v>33</v>
      </c>
      <c r="F1128">
        <f>IF(טבלה135[[#This Row],[CycleNumber]]&lt;3,"",IF(טבלה135[[#This Row],[CycleNumber]]=3,MAX(D1126:D1128),IF(I1127=3,MAX(D1125:D1127),F1127)))</f>
        <v>36</v>
      </c>
      <c r="G1128">
        <f>IF(OR(טבלה135[[#This Row],[CycleNumber]]&gt;B1129,B1129=""),IF(טבלה135[[#This Row],[מספר סטייה]]=3,MIN(D1126:D1128),טבלה135[[#This Row],[מינ קבוע]]),טבלה135[[#This Row],[מינ קבוע]])</f>
        <v>33</v>
      </c>
      <c r="H1128">
        <f>IF(OR(טבלה135[[#This Row],[CycleNumber]]&gt;B1129,B1129=""),IF(טבלה135[[#This Row],[מספר סטייה]]=3,MAX(D1126:D1128),טבלה135[[#This Row],[מקס קבוע]]),טבלה135[[#This Row],[מקס קבוע]])</f>
        <v>36</v>
      </c>
      <c r="I112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קבוע]]&lt;&gt;E1127,1,I1127+1),0))</f>
        <v>2</v>
      </c>
      <c r="J1128">
        <f>IF(AND(טבלה135[[#This Row],[CycleNumber]]&lt;B1129,טבלה135[[#This Row],[מקס קבוע]]&lt;&gt;""),IF(OR(טבלה135[[#This Row],[מספר סטייה]]&lt;I1129,AND(טבלה135[[#This Row],[מספר סטייה]]=3,I1129=1)),0,1),"")</f>
        <v>0</v>
      </c>
      <c r="K1128">
        <f>IF(טבלה135[[#This Row],[מקס קבוע]]&lt;&gt;"",טבלה135[[#This Row],[מקסימום]]-טבלה135[[#This Row],[מינימום]],"")</f>
        <v>3</v>
      </c>
      <c r="L1128">
        <f>IF(IFERROR(LOOKUP(טבלה135[[#This Row],[ClientID]],פיבוט!$A$4:$A$121),FALSE)=טבלה135[[#This Row],[ClientID]],1,0)</f>
        <v>1</v>
      </c>
      <c r="M1128" t="str">
        <f>IF(OR(טבלה135[[#This Row],[ClientID]]=A1129),"",1)</f>
        <v/>
      </c>
      <c r="N1128" s="3" t="str">
        <f>IF(טבלה135[[#This Row],[טווח]]&lt;&gt;K1127,טבלה135[[#This Row],[טווח]],"")</f>
        <v/>
      </c>
      <c r="O1128" s="3" t="str">
        <f>IF(טבלה135[[#This Row],[מניית טווחים]]&lt;&gt;"",IF(OR(30&gt;טבלה135[[#This Row],[מקסימום]],30&lt;טבלה135[[#This Row],[מינימום]]),0,1),"")</f>
        <v/>
      </c>
    </row>
    <row r="1129" spans="1:15" x14ac:dyDescent="0.25">
      <c r="A1129" t="s">
        <v>121</v>
      </c>
      <c r="B1129">
        <v>7</v>
      </c>
      <c r="C1129">
        <v>42</v>
      </c>
      <c r="D1129">
        <f>טבלה135[[#This Row],[LengthofCycle]]+1</f>
        <v>43</v>
      </c>
      <c r="E1129">
        <f>IF(טבלה135[[#This Row],[CycleNumber]]&lt;3,"",IF(טבלה135[[#This Row],[CycleNumber]]=3,MIN(D1127:D1129),IF(I1128=3,MIN(D1126:D1128),E1128)))</f>
        <v>33</v>
      </c>
      <c r="F1129">
        <f>IF(טבלה135[[#This Row],[CycleNumber]]&lt;3,"",IF(טבלה135[[#This Row],[CycleNumber]]=3,MAX(D1127:D1129),IF(I1128=3,MAX(D1126:D1128),F1128)))</f>
        <v>36</v>
      </c>
      <c r="G1129">
        <f>IF(OR(טבלה135[[#This Row],[CycleNumber]]&gt;B1130,B1130=""),IF(טבלה135[[#This Row],[מספר סטייה]]=3,MIN(D1127:D1129),טבלה135[[#This Row],[מינ קבוע]]),טבלה135[[#This Row],[מינ קבוע]])</f>
        <v>33</v>
      </c>
      <c r="H1129">
        <f>IF(OR(טבלה135[[#This Row],[CycleNumber]]&gt;B1130,B1130=""),IF(טבלה135[[#This Row],[מספר סטייה]]=3,MAX(D1127:D1129),טבלה135[[#This Row],[מקס קבוע]]),טבלה135[[#This Row],[מקס קבוע]])</f>
        <v>36</v>
      </c>
      <c r="I112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קבוע]]&lt;&gt;E1128,1,I1128+1),0))</f>
        <v>3</v>
      </c>
      <c r="J1129">
        <f>IF(AND(טבלה135[[#This Row],[CycleNumber]]&lt;B1130,טבלה135[[#This Row],[מקס קבוע]]&lt;&gt;""),IF(OR(טבלה135[[#This Row],[מספר סטייה]]&lt;I1130,AND(טבלה135[[#This Row],[מספר סטייה]]=3,I1130=1)),0,1),"")</f>
        <v>1</v>
      </c>
      <c r="K1129">
        <f>IF(טבלה135[[#This Row],[מקס קבוע]]&lt;&gt;"",טבלה135[[#This Row],[מקסימום]]-טבלה135[[#This Row],[מינימום]],"")</f>
        <v>3</v>
      </c>
      <c r="L1129">
        <f>IF(IFERROR(LOOKUP(טבלה135[[#This Row],[ClientID]],פיבוט!$A$4:$A$121),FALSE)=טבלה135[[#This Row],[ClientID]],1,0)</f>
        <v>1</v>
      </c>
      <c r="M1129" t="str">
        <f>IF(OR(טבלה135[[#This Row],[ClientID]]=A1130),"",1)</f>
        <v/>
      </c>
      <c r="N1129" s="3" t="str">
        <f>IF(טבלה135[[#This Row],[טווח]]&lt;&gt;K1128,טבלה135[[#This Row],[טווח]],"")</f>
        <v/>
      </c>
      <c r="O1129" s="3" t="str">
        <f>IF(טבלה135[[#This Row],[מניית טווחים]]&lt;&gt;"",IF(OR(30&gt;טבלה135[[#This Row],[מקסימום]],30&lt;טבלה135[[#This Row],[מינימום]]),0,1),"")</f>
        <v/>
      </c>
    </row>
    <row r="1130" spans="1:15" x14ac:dyDescent="0.25">
      <c r="A1130" t="s">
        <v>121</v>
      </c>
      <c r="B1130">
        <v>8</v>
      </c>
      <c r="C1130">
        <v>34</v>
      </c>
      <c r="D1130">
        <f>טבלה135[[#This Row],[LengthofCycle]]+1</f>
        <v>35</v>
      </c>
      <c r="E1130">
        <f>IF(טבלה135[[#This Row],[CycleNumber]]&lt;3,"",IF(טבלה135[[#This Row],[CycleNumber]]=3,MIN(D1128:D1130),IF(I1129=3,MIN(D1127:D1129),E1129)))</f>
        <v>32</v>
      </c>
      <c r="F1130">
        <f>IF(טבלה135[[#This Row],[CycleNumber]]&lt;3,"",IF(טבלה135[[#This Row],[CycleNumber]]=3,MAX(D1128:D1130),IF(I1129=3,MAX(D1127:D1129),F1129)))</f>
        <v>43</v>
      </c>
      <c r="G1130">
        <f>IF(OR(טבלה135[[#This Row],[CycleNumber]]&gt;B1131,B1131=""),IF(טבלה135[[#This Row],[מספר סטייה]]=3,MIN(D1128:D1130),טבלה135[[#This Row],[מינ קבוע]]),טבלה135[[#This Row],[מינ קבוע]])</f>
        <v>32</v>
      </c>
      <c r="H1130">
        <f>IF(OR(טבלה135[[#This Row],[CycleNumber]]&gt;B1131,B1131=""),IF(טבלה135[[#This Row],[מספר סטייה]]=3,MAX(D1128:D1130),טבלה135[[#This Row],[מקס קבוע]]),טבלה135[[#This Row],[מקס קבוע]])</f>
        <v>43</v>
      </c>
      <c r="I113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קבוע]]&lt;&gt;E1129,1,I1129+1),0))</f>
        <v>0</v>
      </c>
      <c r="J1130">
        <f>IF(AND(טבלה135[[#This Row],[CycleNumber]]&lt;B1131,טבלה135[[#This Row],[מקס קבוע]]&lt;&gt;""),IF(OR(טבלה135[[#This Row],[מספר סטייה]]&lt;I1131,AND(טבלה135[[#This Row],[מספר סטייה]]=3,I1131=1)),0,1),"")</f>
        <v>1</v>
      </c>
      <c r="K1130">
        <f>IF(טבלה135[[#This Row],[מקס קבוע]]&lt;&gt;"",טבלה135[[#This Row],[מקסימום]]-טבלה135[[#This Row],[מינימום]],"")</f>
        <v>11</v>
      </c>
      <c r="L1130">
        <f>IF(IFERROR(LOOKUP(טבלה135[[#This Row],[ClientID]],פיבוט!$A$4:$A$121),FALSE)=טבלה135[[#This Row],[ClientID]],1,0)</f>
        <v>1</v>
      </c>
      <c r="M1130" t="str">
        <f>IF(OR(טבלה135[[#This Row],[ClientID]]=A1131),"",1)</f>
        <v/>
      </c>
      <c r="N1130" s="3">
        <f>IF(טבלה135[[#This Row],[טווח]]&lt;&gt;K1129,טבלה135[[#This Row],[טווח]],"")</f>
        <v>11</v>
      </c>
      <c r="O1130" s="3">
        <f>IF(טבלה135[[#This Row],[מניית טווחים]]&lt;&gt;"",IF(OR(30&gt;טבלה135[[#This Row],[מקסימום]],30&lt;טבלה135[[#This Row],[מינימום]]),0,1),"")</f>
        <v>0</v>
      </c>
    </row>
    <row r="1131" spans="1:15" x14ac:dyDescent="0.25">
      <c r="A1131" t="s">
        <v>121</v>
      </c>
      <c r="B1131">
        <v>9</v>
      </c>
      <c r="C1131">
        <v>35</v>
      </c>
      <c r="D1131">
        <f>טבלה135[[#This Row],[LengthofCycle]]+1</f>
        <v>36</v>
      </c>
      <c r="E1131">
        <f>IF(טבלה135[[#This Row],[CycleNumber]]&lt;3,"",IF(טבלה135[[#This Row],[CycleNumber]]=3,MIN(D1129:D1131),IF(I1130=3,MIN(D1128:D1130),E1130)))</f>
        <v>32</v>
      </c>
      <c r="F1131">
        <f>IF(טבלה135[[#This Row],[CycleNumber]]&lt;3,"",IF(טבלה135[[#This Row],[CycleNumber]]=3,MAX(D1129:D1131),IF(I1130=3,MAX(D1128:D1130),F1130)))</f>
        <v>43</v>
      </c>
      <c r="G1131">
        <f>IF(OR(טבלה135[[#This Row],[CycleNumber]]&gt;B1132,B1132=""),IF(טבלה135[[#This Row],[מספר סטייה]]=3,MIN(D1129:D1131),טבלה135[[#This Row],[מינ קבוע]]),טבלה135[[#This Row],[מינ קבוע]])</f>
        <v>32</v>
      </c>
      <c r="H1131">
        <f>IF(OR(טבלה135[[#This Row],[CycleNumber]]&gt;B1132,B1132=""),IF(טבלה135[[#This Row],[מספר סטייה]]=3,MAX(D1129:D1131),טבלה135[[#This Row],[מקס קבוע]]),טבלה135[[#This Row],[מקס קבוע]])</f>
        <v>43</v>
      </c>
      <c r="I113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קבוע]]&lt;&gt;E1130,1,I1130+1),0))</f>
        <v>0</v>
      </c>
      <c r="J1131">
        <f>IF(AND(טבלה135[[#This Row],[CycleNumber]]&lt;B1132,טבלה135[[#This Row],[מקס קבוע]]&lt;&gt;""),IF(OR(טבלה135[[#This Row],[מספר סטייה]]&lt;I1132,AND(טבלה135[[#This Row],[מספר סטייה]]=3,I1132=1)),0,1),"")</f>
        <v>1</v>
      </c>
      <c r="K1131">
        <f>IF(טבלה135[[#This Row],[מקס קבוע]]&lt;&gt;"",טבלה135[[#This Row],[מקסימום]]-טבלה135[[#This Row],[מינימום]],"")</f>
        <v>11</v>
      </c>
      <c r="L1131">
        <f>IF(IFERROR(LOOKUP(טבלה135[[#This Row],[ClientID]],פיבוט!$A$4:$A$121),FALSE)=טבלה135[[#This Row],[ClientID]],1,0)</f>
        <v>1</v>
      </c>
      <c r="M1131" t="str">
        <f>IF(OR(טבלה135[[#This Row],[ClientID]]=A1132),"",1)</f>
        <v/>
      </c>
      <c r="N1131" s="3" t="str">
        <f>IF(טבלה135[[#This Row],[טווח]]&lt;&gt;K1130,טבלה135[[#This Row],[טווח]],"")</f>
        <v/>
      </c>
      <c r="O1131" s="3" t="str">
        <f>IF(טבלה135[[#This Row],[מניית טווחים]]&lt;&gt;"",IF(OR(30&gt;טבלה135[[#This Row],[מקסימום]],30&lt;טבלה135[[#This Row],[מינימום]]),0,1),"")</f>
        <v/>
      </c>
    </row>
    <row r="1132" spans="1:15" x14ac:dyDescent="0.25">
      <c r="A1132" t="s">
        <v>121</v>
      </c>
      <c r="B1132">
        <v>10</v>
      </c>
      <c r="C1132">
        <v>40</v>
      </c>
      <c r="D1132">
        <f>טבלה135[[#This Row],[LengthofCycle]]+1</f>
        <v>41</v>
      </c>
      <c r="E1132">
        <f>IF(טבלה135[[#This Row],[CycleNumber]]&lt;3,"",IF(טבלה135[[#This Row],[CycleNumber]]=3,MIN(D1130:D1132),IF(I1131=3,MIN(D1129:D1131),E1131)))</f>
        <v>32</v>
      </c>
      <c r="F1132">
        <f>IF(טבלה135[[#This Row],[CycleNumber]]&lt;3,"",IF(טבלה135[[#This Row],[CycleNumber]]=3,MAX(D1130:D1132),IF(I1131=3,MAX(D1129:D1131),F1131)))</f>
        <v>43</v>
      </c>
      <c r="G1132">
        <f>IF(OR(טבלה135[[#This Row],[CycleNumber]]&gt;B1133,B1133=""),IF(טבלה135[[#This Row],[מספר סטייה]]=3,MIN(D1130:D1132),טבלה135[[#This Row],[מינ קבוע]]),טבלה135[[#This Row],[מינ קבוע]])</f>
        <v>32</v>
      </c>
      <c r="H1132">
        <f>IF(OR(טבלה135[[#This Row],[CycleNumber]]&gt;B1133,B1133=""),IF(טבלה135[[#This Row],[מספר סטייה]]=3,MAX(D1130:D1132),טבלה135[[#This Row],[מקס קבוע]]),טבלה135[[#This Row],[מקס קבוע]])</f>
        <v>43</v>
      </c>
      <c r="I113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קבוע]]&lt;&gt;E1131,1,I1131+1),0))</f>
        <v>0</v>
      </c>
      <c r="J1132">
        <f>IF(AND(טבלה135[[#This Row],[CycleNumber]]&lt;B1133,טבלה135[[#This Row],[מקס קבוע]]&lt;&gt;""),IF(OR(טבלה135[[#This Row],[מספר סטייה]]&lt;I1133,AND(טבלה135[[#This Row],[מספר סטייה]]=3,I1133=1)),0,1),"")</f>
        <v>0</v>
      </c>
      <c r="K1132">
        <f>IF(טבלה135[[#This Row],[מקס קבוע]]&lt;&gt;"",טבלה135[[#This Row],[מקסימום]]-טבלה135[[#This Row],[מינימום]],"")</f>
        <v>11</v>
      </c>
      <c r="L1132">
        <f>IF(IFERROR(LOOKUP(טבלה135[[#This Row],[ClientID]],פיבוט!$A$4:$A$121),FALSE)=טבלה135[[#This Row],[ClientID]],1,0)</f>
        <v>1</v>
      </c>
      <c r="M1132" t="str">
        <f>IF(OR(טבלה135[[#This Row],[ClientID]]=A1133),"",1)</f>
        <v/>
      </c>
      <c r="N1132" s="3" t="str">
        <f>IF(טבלה135[[#This Row],[טווח]]&lt;&gt;K1131,טבלה135[[#This Row],[טווח]],"")</f>
        <v/>
      </c>
      <c r="O1132" s="3" t="str">
        <f>IF(טבלה135[[#This Row],[מניית טווחים]]&lt;&gt;"",IF(OR(30&gt;טבלה135[[#This Row],[מקסימום]],30&lt;טבלה135[[#This Row],[מינימום]]),0,1),"")</f>
        <v/>
      </c>
    </row>
    <row r="1133" spans="1:15" x14ac:dyDescent="0.25">
      <c r="A1133" t="s">
        <v>121</v>
      </c>
      <c r="B1133">
        <v>11</v>
      </c>
      <c r="C1133">
        <v>28</v>
      </c>
      <c r="D1133">
        <f>טבלה135[[#This Row],[LengthofCycle]]+1</f>
        <v>29</v>
      </c>
      <c r="E1133">
        <f>IF(טבלה135[[#This Row],[CycleNumber]]&lt;3,"",IF(טבלה135[[#This Row],[CycleNumber]]=3,MIN(D1131:D1133),IF(I1132=3,MIN(D1130:D1132),E1132)))</f>
        <v>32</v>
      </c>
      <c r="F1133">
        <f>IF(טבלה135[[#This Row],[CycleNumber]]&lt;3,"",IF(טבלה135[[#This Row],[CycleNumber]]=3,MAX(D1131:D1133),IF(I1132=3,MAX(D1130:D1132),F1132)))</f>
        <v>43</v>
      </c>
      <c r="G1133">
        <f>IF(OR(טבלה135[[#This Row],[CycleNumber]]&gt;B1134,B1134=""),IF(טבלה135[[#This Row],[מספר סטייה]]=3,MIN(D1131:D1133),טבלה135[[#This Row],[מינ קבוע]]),טבלה135[[#This Row],[מינ קבוע]])</f>
        <v>32</v>
      </c>
      <c r="H1133">
        <f>IF(OR(טבלה135[[#This Row],[CycleNumber]]&gt;B1134,B1134=""),IF(טבלה135[[#This Row],[מספר סטייה]]=3,MAX(D1131:D1133),טבלה135[[#This Row],[מקס קבוע]]),טבלה135[[#This Row],[מקס קבוע]])</f>
        <v>43</v>
      </c>
      <c r="I113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קבוע]]&lt;&gt;E1132,1,I1132+1),0))</f>
        <v>1</v>
      </c>
      <c r="J1133">
        <f>IF(AND(טבלה135[[#This Row],[CycleNumber]]&lt;B1134,טבלה135[[#This Row],[מקס קבוע]]&lt;&gt;""),IF(OR(טבלה135[[#This Row],[מספר סטייה]]&lt;I1134,AND(טבלה135[[#This Row],[מספר סטייה]]=3,I1134=1)),0,1),"")</f>
        <v>1</v>
      </c>
      <c r="K1133">
        <f>IF(טבלה135[[#This Row],[מקס קבוע]]&lt;&gt;"",טבלה135[[#This Row],[מקסימום]]-טבלה135[[#This Row],[מינימום]],"")</f>
        <v>11</v>
      </c>
      <c r="L1133">
        <f>IF(IFERROR(LOOKUP(טבלה135[[#This Row],[ClientID]],פיבוט!$A$4:$A$121),FALSE)=טבלה135[[#This Row],[ClientID]],1,0)</f>
        <v>1</v>
      </c>
      <c r="M1133" t="str">
        <f>IF(OR(טבלה135[[#This Row],[ClientID]]=A1134),"",1)</f>
        <v/>
      </c>
      <c r="N1133" s="3" t="str">
        <f>IF(טבלה135[[#This Row],[טווח]]&lt;&gt;K1132,טבלה135[[#This Row],[טווח]],"")</f>
        <v/>
      </c>
      <c r="O1133" s="3" t="str">
        <f>IF(טבלה135[[#This Row],[מניית טווחים]]&lt;&gt;"",IF(OR(30&gt;טבלה135[[#This Row],[מקסימום]],30&lt;טבלה135[[#This Row],[מינימום]]),0,1),"")</f>
        <v/>
      </c>
    </row>
    <row r="1134" spans="1:15" x14ac:dyDescent="0.25">
      <c r="A1134" t="s">
        <v>121</v>
      </c>
      <c r="B1134">
        <v>12</v>
      </c>
      <c r="C1134">
        <v>35</v>
      </c>
      <c r="D1134">
        <f>טבלה135[[#This Row],[LengthofCycle]]+1</f>
        <v>36</v>
      </c>
      <c r="E1134">
        <f>IF(טבלה135[[#This Row],[CycleNumber]]&lt;3,"",IF(טבלה135[[#This Row],[CycleNumber]]=3,MIN(D1132:D1134),IF(I1133=3,MIN(D1131:D1133),E1133)))</f>
        <v>32</v>
      </c>
      <c r="F1134">
        <f>IF(טבלה135[[#This Row],[CycleNumber]]&lt;3,"",IF(טבלה135[[#This Row],[CycleNumber]]=3,MAX(D1132:D1134),IF(I1133=3,MAX(D1131:D1133),F1133)))</f>
        <v>43</v>
      </c>
      <c r="G1134">
        <f>IF(OR(טבלה135[[#This Row],[CycleNumber]]&gt;B1135,B1135=""),IF(טבלה135[[#This Row],[מספר סטייה]]=3,MIN(D1132:D1134),טבלה135[[#This Row],[מינ קבוע]]),טבלה135[[#This Row],[מינ קבוע]])</f>
        <v>32</v>
      </c>
      <c r="H1134">
        <f>IF(OR(טבלה135[[#This Row],[CycleNumber]]&gt;B1135,B1135=""),IF(טבלה135[[#This Row],[מספר סטייה]]=3,MAX(D1132:D1134),טבלה135[[#This Row],[מקס קבוע]]),טבלה135[[#This Row],[מקס קבוע]])</f>
        <v>43</v>
      </c>
      <c r="I113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קבוע]]&lt;&gt;E1133,1,I1133+1),0))</f>
        <v>0</v>
      </c>
      <c r="J1134">
        <f>IF(AND(טבלה135[[#This Row],[CycleNumber]]&lt;B1135,טבלה135[[#This Row],[מקס קבוע]]&lt;&gt;""),IF(OR(טבלה135[[#This Row],[מספר סטייה]]&lt;I1135,AND(טבלה135[[#This Row],[מספר סטייה]]=3,I1135=1)),0,1),"")</f>
        <v>1</v>
      </c>
      <c r="K1134">
        <f>IF(טבלה135[[#This Row],[מקס קבוע]]&lt;&gt;"",טבלה135[[#This Row],[מקסימום]]-טבלה135[[#This Row],[מינימום]],"")</f>
        <v>11</v>
      </c>
      <c r="L1134">
        <f>IF(IFERROR(LOOKUP(טבלה135[[#This Row],[ClientID]],פיבוט!$A$4:$A$121),FALSE)=טבלה135[[#This Row],[ClientID]],1,0)</f>
        <v>1</v>
      </c>
      <c r="M1134" t="str">
        <f>IF(OR(טבלה135[[#This Row],[ClientID]]=A1135),"",1)</f>
        <v/>
      </c>
      <c r="N1134" s="3" t="str">
        <f>IF(טבלה135[[#This Row],[טווח]]&lt;&gt;K1133,טבלה135[[#This Row],[טווח]],"")</f>
        <v/>
      </c>
      <c r="O1134" s="3" t="str">
        <f>IF(טבלה135[[#This Row],[מניית טווחים]]&lt;&gt;"",IF(OR(30&gt;טבלה135[[#This Row],[מקסימום]],30&lt;טבלה135[[#This Row],[מינימום]]),0,1),"")</f>
        <v/>
      </c>
    </row>
    <row r="1135" spans="1:15" x14ac:dyDescent="0.25">
      <c r="A1135" t="s">
        <v>121</v>
      </c>
      <c r="B1135">
        <v>13</v>
      </c>
      <c r="C1135">
        <v>31</v>
      </c>
      <c r="D1135">
        <f>טבלה135[[#This Row],[LengthofCycle]]+1</f>
        <v>32</v>
      </c>
      <c r="E1135">
        <f>IF(טבלה135[[#This Row],[CycleNumber]]&lt;3,"",IF(טבלה135[[#This Row],[CycleNumber]]=3,MIN(D1133:D1135),IF(I1134=3,MIN(D1132:D1134),E1134)))</f>
        <v>32</v>
      </c>
      <c r="F1135">
        <f>IF(טבלה135[[#This Row],[CycleNumber]]&lt;3,"",IF(טבלה135[[#This Row],[CycleNumber]]=3,MAX(D1133:D1135),IF(I1134=3,MAX(D1132:D1134),F1134)))</f>
        <v>43</v>
      </c>
      <c r="G1135">
        <f>IF(OR(טבלה135[[#This Row],[CycleNumber]]&gt;B1136,B1136=""),IF(טבלה135[[#This Row],[מספר סטייה]]=3,MIN(D1133:D1135),טבלה135[[#This Row],[מינ קבוע]]),טבלה135[[#This Row],[מינ קבוע]])</f>
        <v>32</v>
      </c>
      <c r="H1135">
        <f>IF(OR(טבלה135[[#This Row],[CycleNumber]]&gt;B1136,B1136=""),IF(טבלה135[[#This Row],[מספר סטייה]]=3,MAX(D1133:D1135),טבלה135[[#This Row],[מקס קבוע]]),טבלה135[[#This Row],[מקס קבוע]])</f>
        <v>43</v>
      </c>
      <c r="I113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קבוע]]&lt;&gt;E1134,1,I1134+1),0))</f>
        <v>0</v>
      </c>
      <c r="J1135">
        <f>IF(AND(טבלה135[[#This Row],[CycleNumber]]&lt;B1136,טבלה135[[#This Row],[מקס קבוע]]&lt;&gt;""),IF(OR(טבלה135[[#This Row],[מספר סטייה]]&lt;I1136,AND(טבלה135[[#This Row],[מספר סטייה]]=3,I1136=1)),0,1),"")</f>
        <v>0</v>
      </c>
      <c r="K1135">
        <f>IF(טבלה135[[#This Row],[מקס קבוע]]&lt;&gt;"",טבלה135[[#This Row],[מקסימום]]-טבלה135[[#This Row],[מינימום]],"")</f>
        <v>11</v>
      </c>
      <c r="L1135">
        <f>IF(IFERROR(LOOKUP(טבלה135[[#This Row],[ClientID]],פיבוט!$A$4:$A$121),FALSE)=טבלה135[[#This Row],[ClientID]],1,0)</f>
        <v>1</v>
      </c>
      <c r="M1135" t="str">
        <f>IF(OR(טבלה135[[#This Row],[ClientID]]=A1136),"",1)</f>
        <v/>
      </c>
      <c r="N1135" s="3" t="str">
        <f>IF(טבלה135[[#This Row],[טווח]]&lt;&gt;K1134,טבלה135[[#This Row],[טווח]],"")</f>
        <v/>
      </c>
      <c r="O1135" s="3" t="str">
        <f>IF(טבלה135[[#This Row],[מניית טווחים]]&lt;&gt;"",IF(OR(30&gt;טבלה135[[#This Row],[מקסימום]],30&lt;טבלה135[[#This Row],[מינימום]]),0,1),"")</f>
        <v/>
      </c>
    </row>
    <row r="1136" spans="1:15" x14ac:dyDescent="0.25">
      <c r="A1136" t="s">
        <v>121</v>
      </c>
      <c r="B1136">
        <v>14</v>
      </c>
      <c r="C1136">
        <v>30</v>
      </c>
      <c r="D1136">
        <f>טבלה135[[#This Row],[LengthofCycle]]+1</f>
        <v>31</v>
      </c>
      <c r="E1136">
        <f>IF(טבלה135[[#This Row],[CycleNumber]]&lt;3,"",IF(טבלה135[[#This Row],[CycleNumber]]=3,MIN(D1134:D1136),IF(I1135=3,MIN(D1133:D1135),E1135)))</f>
        <v>32</v>
      </c>
      <c r="F1136">
        <f>IF(טבלה135[[#This Row],[CycleNumber]]&lt;3,"",IF(טבלה135[[#This Row],[CycleNumber]]=3,MAX(D1134:D1136),IF(I1135=3,MAX(D1133:D1135),F1135)))</f>
        <v>43</v>
      </c>
      <c r="G1136">
        <f>IF(OR(טבלה135[[#This Row],[CycleNumber]]&gt;B1137,B1137=""),IF(טבלה135[[#This Row],[מספר סטייה]]=3,MIN(D1134:D1136),טבלה135[[#This Row],[מינ קבוע]]),טבלה135[[#This Row],[מינ קבוע]])</f>
        <v>32</v>
      </c>
      <c r="H1136">
        <f>IF(OR(טבלה135[[#This Row],[CycleNumber]]&gt;B1137,B1137=""),IF(טבלה135[[#This Row],[מספר סטייה]]=3,MAX(D1134:D1136),טבלה135[[#This Row],[מקס קבוע]]),טבלה135[[#This Row],[מקס קבוע]])</f>
        <v>43</v>
      </c>
      <c r="I113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קבוע]]&lt;&gt;E1135,1,I1135+1),0))</f>
        <v>1</v>
      </c>
      <c r="J1136">
        <f>IF(AND(טבלה135[[#This Row],[CycleNumber]]&lt;B1137,טבלה135[[#This Row],[מקס קבוע]]&lt;&gt;""),IF(OR(טבלה135[[#This Row],[מספר סטייה]]&lt;I1137,AND(טבלה135[[#This Row],[מספר סטייה]]=3,I1137=1)),0,1),"")</f>
        <v>0</v>
      </c>
      <c r="K1136">
        <f>IF(טבלה135[[#This Row],[מקס קבוע]]&lt;&gt;"",טבלה135[[#This Row],[מקסימום]]-טבלה135[[#This Row],[מינימום]],"")</f>
        <v>11</v>
      </c>
      <c r="L1136">
        <f>IF(IFERROR(LOOKUP(טבלה135[[#This Row],[ClientID]],פיבוט!$A$4:$A$121),FALSE)=טבלה135[[#This Row],[ClientID]],1,0)</f>
        <v>1</v>
      </c>
      <c r="M1136" t="str">
        <f>IF(OR(טבלה135[[#This Row],[ClientID]]=A1137),"",1)</f>
        <v/>
      </c>
      <c r="N1136" s="3" t="str">
        <f>IF(טבלה135[[#This Row],[טווח]]&lt;&gt;K1135,טבלה135[[#This Row],[טווח]],"")</f>
        <v/>
      </c>
      <c r="O1136" s="3" t="str">
        <f>IF(טבלה135[[#This Row],[מניית טווחים]]&lt;&gt;"",IF(OR(30&gt;טבלה135[[#This Row],[מקסימום]],30&lt;טבלה135[[#This Row],[מינימום]]),0,1),"")</f>
        <v/>
      </c>
    </row>
    <row r="1137" spans="1:15" x14ac:dyDescent="0.25">
      <c r="A1137" t="s">
        <v>121</v>
      </c>
      <c r="B1137">
        <v>15</v>
      </c>
      <c r="C1137">
        <v>28</v>
      </c>
      <c r="D1137">
        <f>טבלה135[[#This Row],[LengthofCycle]]+1</f>
        <v>29</v>
      </c>
      <c r="E1137">
        <f>IF(טבלה135[[#This Row],[CycleNumber]]&lt;3,"",IF(טבלה135[[#This Row],[CycleNumber]]=3,MIN(D1135:D1137),IF(I1136=3,MIN(D1134:D1136),E1136)))</f>
        <v>32</v>
      </c>
      <c r="F1137">
        <f>IF(טבלה135[[#This Row],[CycleNumber]]&lt;3,"",IF(טבלה135[[#This Row],[CycleNumber]]=3,MAX(D1135:D1137),IF(I1136=3,MAX(D1134:D1136),F1136)))</f>
        <v>43</v>
      </c>
      <c r="G1137">
        <f>IF(OR(טבלה135[[#This Row],[CycleNumber]]&gt;B1138,B1138=""),IF(טבלה135[[#This Row],[מספר סטייה]]=3,MIN(D1135:D1137),טבלה135[[#This Row],[מינ קבוע]]),טבלה135[[#This Row],[מינ קבוע]])</f>
        <v>32</v>
      </c>
      <c r="H1137">
        <f>IF(OR(טבלה135[[#This Row],[CycleNumber]]&gt;B1138,B1138=""),IF(טבלה135[[#This Row],[מספר סטייה]]=3,MAX(D1135:D1137),טבלה135[[#This Row],[מקס קבוע]]),טבלה135[[#This Row],[מקס קבוע]])</f>
        <v>43</v>
      </c>
      <c r="I113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קבוע]]&lt;&gt;E1136,1,I1136+1),0))</f>
        <v>2</v>
      </c>
      <c r="J1137" t="str">
        <f>IF(AND(טבלה135[[#This Row],[CycleNumber]]&lt;B1138,טבלה135[[#This Row],[מקס קבוע]]&lt;&gt;""),IF(OR(טבלה135[[#This Row],[מספר סטייה]]&lt;I1138,AND(טבלה135[[#This Row],[מספר סטייה]]=3,I1138=1)),0,1),"")</f>
        <v/>
      </c>
      <c r="K1137">
        <f>IF(טבלה135[[#This Row],[מקס קבוע]]&lt;&gt;"",טבלה135[[#This Row],[מקסימום]]-טבלה135[[#This Row],[מינימום]],"")</f>
        <v>11</v>
      </c>
      <c r="L1137">
        <f>IF(IFERROR(LOOKUP(טבלה135[[#This Row],[ClientID]],פיבוט!$A$4:$A$121),FALSE)=טבלה135[[#This Row],[ClientID]],1,0)</f>
        <v>1</v>
      </c>
      <c r="M1137">
        <f>IF(OR(טבלה135[[#This Row],[ClientID]]=A1138),"",1)</f>
        <v>1</v>
      </c>
      <c r="N1137" s="3" t="str">
        <f>IF(טבלה135[[#This Row],[טווח]]&lt;&gt;K1136,טבלה135[[#This Row],[טווח]],"")</f>
        <v/>
      </c>
      <c r="O1137" s="3" t="str">
        <f>IF(טבלה135[[#This Row],[מניית טווחים]]&lt;&gt;"",IF(OR(30&gt;טבלה135[[#This Row],[מקסימום]],30&lt;טבלה135[[#This Row],[מינימום]]),0,1),"")</f>
        <v/>
      </c>
    </row>
    <row r="1138" spans="1:15" x14ac:dyDescent="0.25">
      <c r="A1138" t="s">
        <v>122</v>
      </c>
      <c r="B1138">
        <v>1</v>
      </c>
      <c r="C1138">
        <v>29</v>
      </c>
      <c r="D1138">
        <f>טבלה135[[#This Row],[LengthofCycle]]+1</f>
        <v>30</v>
      </c>
      <c r="E1138" t="str">
        <f>IF(טבלה135[[#This Row],[CycleNumber]]&lt;3,"",IF(טבלה135[[#This Row],[CycleNumber]]=3,MIN(D1136:D1138),IF(I1137=3,MIN(D1135:D1137),E1137)))</f>
        <v/>
      </c>
      <c r="F1138" t="str">
        <f>IF(טבלה135[[#This Row],[CycleNumber]]&lt;3,"",IF(טבלה135[[#This Row],[CycleNumber]]=3,MAX(D1136:D1138),IF(I1137=3,MAX(D1135:D1137),F1137)))</f>
        <v/>
      </c>
      <c r="G1138" t="str">
        <f>IF(OR(טבלה135[[#This Row],[CycleNumber]]&gt;B1139,B1139=""),IF(טבלה135[[#This Row],[מספר סטייה]]=3,MIN(D1136:D1138),טבלה135[[#This Row],[מינ קבוע]]),טבלה135[[#This Row],[מינ קבוע]])</f>
        <v/>
      </c>
      <c r="H1138" t="str">
        <f>IF(OR(טבלה135[[#This Row],[CycleNumber]]&gt;B1139,B1139=""),IF(טבלה135[[#This Row],[מספר סטייה]]=3,MAX(D1136:D1138),טבלה135[[#This Row],[מקס קבוע]]),טבלה135[[#This Row],[מקס קבוע]])</f>
        <v/>
      </c>
      <c r="I113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קבוע]]&lt;&gt;E1137,1,I1137+1),0))</f>
        <v/>
      </c>
      <c r="J1138" t="str">
        <f>IF(AND(טבלה135[[#This Row],[CycleNumber]]&lt;B1139,טבלה135[[#This Row],[מקס קבוע]]&lt;&gt;""),IF(OR(טבלה135[[#This Row],[מספר סטייה]]&lt;I1139,AND(טבלה135[[#This Row],[מספר סטייה]]=3,I1139=1)),0,1),"")</f>
        <v/>
      </c>
      <c r="K1138" t="str">
        <f>IF(טבלה135[[#This Row],[מקס קבוע]]&lt;&gt;"",טבלה135[[#This Row],[מקסימום]]-טבלה135[[#This Row],[מינימום]],"")</f>
        <v/>
      </c>
      <c r="L1138">
        <f>IF(IFERROR(LOOKUP(טבלה135[[#This Row],[ClientID]],פיבוט!$A$4:$A$121),FALSE)=טבלה135[[#This Row],[ClientID]],1,0)</f>
        <v>1</v>
      </c>
      <c r="M1138" t="str">
        <f>IF(OR(טבלה135[[#This Row],[ClientID]]=A1139),"",1)</f>
        <v/>
      </c>
      <c r="N1138" s="3" t="str">
        <f>IF(טבלה135[[#This Row],[טווח]]&lt;&gt;K1137,טבלה135[[#This Row],[טווח]],"")</f>
        <v/>
      </c>
      <c r="O1138" s="3" t="str">
        <f>IF(טבלה135[[#This Row],[מניית טווחים]]&lt;&gt;"",IF(OR(30&gt;טבלה135[[#This Row],[מקסימום]],30&lt;טבלה135[[#This Row],[מינימום]]),0,1),"")</f>
        <v/>
      </c>
    </row>
    <row r="1139" spans="1:15" x14ac:dyDescent="0.25">
      <c r="A1139" t="s">
        <v>122</v>
      </c>
      <c r="B1139">
        <v>2</v>
      </c>
      <c r="C1139">
        <v>29</v>
      </c>
      <c r="D1139">
        <f>טבלה135[[#This Row],[LengthofCycle]]+1</f>
        <v>30</v>
      </c>
      <c r="E1139" t="str">
        <f>IF(טבלה135[[#This Row],[CycleNumber]]&lt;3,"",IF(טבלה135[[#This Row],[CycleNumber]]=3,MIN(D1137:D1139),IF(I1138=3,MIN(D1136:D1138),E1138)))</f>
        <v/>
      </c>
      <c r="F1139" t="str">
        <f>IF(טבלה135[[#This Row],[CycleNumber]]&lt;3,"",IF(טבלה135[[#This Row],[CycleNumber]]=3,MAX(D1137:D1139),IF(I1138=3,MAX(D1136:D1138),F1138)))</f>
        <v/>
      </c>
      <c r="G1139" t="str">
        <f>IF(OR(טבלה135[[#This Row],[CycleNumber]]&gt;B1140,B1140=""),IF(טבלה135[[#This Row],[מספר סטייה]]=3,MIN(D1137:D1139),טבלה135[[#This Row],[מינ קבוע]]),טבלה135[[#This Row],[מינ קבוע]])</f>
        <v/>
      </c>
      <c r="H1139" t="str">
        <f>IF(OR(טבלה135[[#This Row],[CycleNumber]]&gt;B1140,B1140=""),IF(טבלה135[[#This Row],[מספר סטייה]]=3,MAX(D1137:D1139),טבלה135[[#This Row],[מקס קבוע]]),טבלה135[[#This Row],[מקס קבוע]])</f>
        <v/>
      </c>
      <c r="I113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קבוע]]&lt;&gt;E1138,1,I1138+1),0))</f>
        <v/>
      </c>
      <c r="J1139" t="str">
        <f>IF(AND(טבלה135[[#This Row],[CycleNumber]]&lt;B1140,טבלה135[[#This Row],[מקס קבוע]]&lt;&gt;""),IF(OR(טבלה135[[#This Row],[מספר סטייה]]&lt;I1140,AND(טבלה135[[#This Row],[מספר סטייה]]=3,I1140=1)),0,1),"")</f>
        <v/>
      </c>
      <c r="K1139" t="str">
        <f>IF(טבלה135[[#This Row],[מקס קבוע]]&lt;&gt;"",טבלה135[[#This Row],[מקסימום]]-טבלה135[[#This Row],[מינימום]],"")</f>
        <v/>
      </c>
      <c r="L1139">
        <f>IF(IFERROR(LOOKUP(טבלה135[[#This Row],[ClientID]],פיבוט!$A$4:$A$121),FALSE)=טבלה135[[#This Row],[ClientID]],1,0)</f>
        <v>1</v>
      </c>
      <c r="M1139" t="str">
        <f>IF(OR(טבלה135[[#This Row],[ClientID]]=A1140),"",1)</f>
        <v/>
      </c>
      <c r="N1139" s="3" t="str">
        <f>IF(טבלה135[[#This Row],[טווח]]&lt;&gt;K1138,טבלה135[[#This Row],[טווח]],"")</f>
        <v/>
      </c>
      <c r="O1139" s="3" t="str">
        <f>IF(טבלה135[[#This Row],[מניית טווחים]]&lt;&gt;"",IF(OR(30&gt;טבלה135[[#This Row],[מקסימום]],30&lt;טבלה135[[#This Row],[מינימום]]),0,1),"")</f>
        <v/>
      </c>
    </row>
    <row r="1140" spans="1:15" x14ac:dyDescent="0.25">
      <c r="A1140" t="s">
        <v>122</v>
      </c>
      <c r="B1140">
        <v>3</v>
      </c>
      <c r="C1140">
        <v>28</v>
      </c>
      <c r="D1140">
        <f>טבלה135[[#This Row],[LengthofCycle]]+1</f>
        <v>29</v>
      </c>
      <c r="E1140">
        <f>IF(טבלה135[[#This Row],[CycleNumber]]&lt;3,"",IF(טבלה135[[#This Row],[CycleNumber]]=3,MIN(D1138:D1140),IF(I1139=3,MIN(D1137:D1139),E1139)))</f>
        <v>29</v>
      </c>
      <c r="F1140">
        <f>IF(טבלה135[[#This Row],[CycleNumber]]&lt;3,"",IF(טבלה135[[#This Row],[CycleNumber]]=3,MAX(D1138:D1140),IF(I1139=3,MAX(D1137:D1139),F1139)))</f>
        <v>30</v>
      </c>
      <c r="G1140">
        <f>IF(OR(טבלה135[[#This Row],[CycleNumber]]&gt;B1141,B1141=""),IF(טבלה135[[#This Row],[מספר סטייה]]=3,MIN(D1138:D1140),טבלה135[[#This Row],[מינ קבוע]]),טבלה135[[#This Row],[מינ קבוע]])</f>
        <v>29</v>
      </c>
      <c r="H1140">
        <f>IF(OR(טבלה135[[#This Row],[CycleNumber]]&gt;B1141,B1141=""),IF(טבלה135[[#This Row],[מספר סטייה]]=3,MAX(D1138:D1140),טבלה135[[#This Row],[מקס קבוע]]),טבלה135[[#This Row],[מקס קבוע]])</f>
        <v>30</v>
      </c>
      <c r="I114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קבוע]]&lt;&gt;E1139,1,I1139+1),0))</f>
        <v>0</v>
      </c>
      <c r="J1140">
        <f>IF(AND(טבלה135[[#This Row],[CycleNumber]]&lt;B1141,טבלה135[[#This Row],[מקס קבוע]]&lt;&gt;""),IF(OR(טבלה135[[#This Row],[מספר סטייה]]&lt;I1141,AND(טבלה135[[#This Row],[מספר סטייה]]=3,I1141=1)),0,1),"")</f>
        <v>0</v>
      </c>
      <c r="K1140">
        <f>IF(טבלה135[[#This Row],[מקס קבוע]]&lt;&gt;"",טבלה135[[#This Row],[מקסימום]]-טבלה135[[#This Row],[מינימום]],"")</f>
        <v>1</v>
      </c>
      <c r="L1140">
        <f>IF(IFERROR(LOOKUP(טבלה135[[#This Row],[ClientID]],פיבוט!$A$4:$A$121),FALSE)=טבלה135[[#This Row],[ClientID]],1,0)</f>
        <v>1</v>
      </c>
      <c r="M1140" t="str">
        <f>IF(OR(טבלה135[[#This Row],[ClientID]]=A1141),"",1)</f>
        <v/>
      </c>
      <c r="N1140" s="3">
        <f>IF(טבלה135[[#This Row],[טווח]]&lt;&gt;K1139,טבלה135[[#This Row],[טווח]],"")</f>
        <v>1</v>
      </c>
      <c r="O1140" s="3">
        <f>IF(טבלה135[[#This Row],[מניית טווחים]]&lt;&gt;"",IF(OR(30&gt;טבלה135[[#This Row],[מקסימום]],30&lt;טבלה135[[#This Row],[מינימום]]),0,1),"")</f>
        <v>1</v>
      </c>
    </row>
    <row r="1141" spans="1:15" x14ac:dyDescent="0.25">
      <c r="A1141" t="s">
        <v>122</v>
      </c>
      <c r="B1141">
        <v>4</v>
      </c>
      <c r="C1141">
        <v>27</v>
      </c>
      <c r="D1141">
        <f>טבלה135[[#This Row],[LengthofCycle]]+1</f>
        <v>28</v>
      </c>
      <c r="E1141">
        <f>IF(טבלה135[[#This Row],[CycleNumber]]&lt;3,"",IF(טבלה135[[#This Row],[CycleNumber]]=3,MIN(D1139:D1141),IF(I1140=3,MIN(D1138:D1140),E1140)))</f>
        <v>29</v>
      </c>
      <c r="F1141">
        <f>IF(טבלה135[[#This Row],[CycleNumber]]&lt;3,"",IF(טבלה135[[#This Row],[CycleNumber]]=3,MAX(D1139:D1141),IF(I1140=3,MAX(D1138:D1140),F1140)))</f>
        <v>30</v>
      </c>
      <c r="G1141">
        <f>IF(OR(טבלה135[[#This Row],[CycleNumber]]&gt;B1142,B1142=""),IF(טבלה135[[#This Row],[מספר סטייה]]=3,MIN(D1139:D1141),טבלה135[[#This Row],[מינ קבוע]]),טבלה135[[#This Row],[מינ קבוע]])</f>
        <v>29</v>
      </c>
      <c r="H1141">
        <f>IF(OR(טבלה135[[#This Row],[CycleNumber]]&gt;B1142,B1142=""),IF(טבלה135[[#This Row],[מספר סטייה]]=3,MAX(D1139:D1141),טבלה135[[#This Row],[מקס קבוע]]),טבלה135[[#This Row],[מקס קבוע]])</f>
        <v>30</v>
      </c>
      <c r="I114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קבוע]]&lt;&gt;E1140,1,I1140+1),0))</f>
        <v>1</v>
      </c>
      <c r="J1141">
        <f>IF(AND(טבלה135[[#This Row],[CycleNumber]]&lt;B1142,טבלה135[[#This Row],[מקס קבוע]]&lt;&gt;""),IF(OR(טבלה135[[#This Row],[מספר סטייה]]&lt;I1142,AND(טבלה135[[#This Row],[מספר סטייה]]=3,I1142=1)),0,1),"")</f>
        <v>1</v>
      </c>
      <c r="K1141">
        <f>IF(טבלה135[[#This Row],[מקס קבוע]]&lt;&gt;"",טבלה135[[#This Row],[מקסימום]]-טבלה135[[#This Row],[מינימום]],"")</f>
        <v>1</v>
      </c>
      <c r="L1141">
        <f>IF(IFERROR(LOOKUP(טבלה135[[#This Row],[ClientID]],פיבוט!$A$4:$A$121),FALSE)=טבלה135[[#This Row],[ClientID]],1,0)</f>
        <v>1</v>
      </c>
      <c r="M1141" t="str">
        <f>IF(OR(טבלה135[[#This Row],[ClientID]]=A1142),"",1)</f>
        <v/>
      </c>
      <c r="N1141" s="3" t="str">
        <f>IF(טבלה135[[#This Row],[טווח]]&lt;&gt;K1140,טבלה135[[#This Row],[טווח]],"")</f>
        <v/>
      </c>
      <c r="O1141" s="3" t="str">
        <f>IF(טבלה135[[#This Row],[מניית טווחים]]&lt;&gt;"",IF(OR(30&gt;טבלה135[[#This Row],[מקסימום]],30&lt;טבלה135[[#This Row],[מינימום]]),0,1),"")</f>
        <v/>
      </c>
    </row>
    <row r="1142" spans="1:15" x14ac:dyDescent="0.25">
      <c r="A1142" t="s">
        <v>122</v>
      </c>
      <c r="B1142">
        <v>5</v>
      </c>
      <c r="C1142">
        <v>29</v>
      </c>
      <c r="D1142">
        <f>טבלה135[[#This Row],[LengthofCycle]]+1</f>
        <v>30</v>
      </c>
      <c r="E1142">
        <f>IF(טבלה135[[#This Row],[CycleNumber]]&lt;3,"",IF(טבלה135[[#This Row],[CycleNumber]]=3,MIN(D1140:D1142),IF(I1141=3,MIN(D1139:D1141),E1141)))</f>
        <v>29</v>
      </c>
      <c r="F1142">
        <f>IF(טבלה135[[#This Row],[CycleNumber]]&lt;3,"",IF(טבלה135[[#This Row],[CycleNumber]]=3,MAX(D1140:D1142),IF(I1141=3,MAX(D1139:D1141),F1141)))</f>
        <v>30</v>
      </c>
      <c r="G1142">
        <f>IF(OR(טבלה135[[#This Row],[CycleNumber]]&gt;B1143,B1143=""),IF(טבלה135[[#This Row],[מספר סטייה]]=3,MIN(D1140:D1142),טבלה135[[#This Row],[מינ קבוע]]),טבלה135[[#This Row],[מינ קבוע]])</f>
        <v>29</v>
      </c>
      <c r="H1142">
        <f>IF(OR(טבלה135[[#This Row],[CycleNumber]]&gt;B1143,B1143=""),IF(טבלה135[[#This Row],[מספר סטייה]]=3,MAX(D1140:D1142),טבלה135[[#This Row],[מקס קבוע]]),טבלה135[[#This Row],[מקס קבוע]])</f>
        <v>30</v>
      </c>
      <c r="I114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קבוע]]&lt;&gt;E1141,1,I1141+1),0))</f>
        <v>0</v>
      </c>
      <c r="J1142">
        <f>IF(AND(טבלה135[[#This Row],[CycleNumber]]&lt;B1143,טבלה135[[#This Row],[מקס קבוע]]&lt;&gt;""),IF(OR(טבלה135[[#This Row],[מספר סטייה]]&lt;I1143,AND(טבלה135[[#This Row],[מספר סטייה]]=3,I1143=1)),0,1),"")</f>
        <v>1</v>
      </c>
      <c r="K1142">
        <f>IF(טבלה135[[#This Row],[מקס קבוע]]&lt;&gt;"",טבלה135[[#This Row],[מקסימום]]-טבלה135[[#This Row],[מינימום]],"")</f>
        <v>1</v>
      </c>
      <c r="L1142">
        <f>IF(IFERROR(LOOKUP(טבלה135[[#This Row],[ClientID]],פיבוט!$A$4:$A$121),FALSE)=טבלה135[[#This Row],[ClientID]],1,0)</f>
        <v>1</v>
      </c>
      <c r="M1142" t="str">
        <f>IF(OR(טבלה135[[#This Row],[ClientID]]=A1143),"",1)</f>
        <v/>
      </c>
      <c r="N1142" s="3" t="str">
        <f>IF(טבלה135[[#This Row],[טווח]]&lt;&gt;K1141,טבלה135[[#This Row],[טווח]],"")</f>
        <v/>
      </c>
      <c r="O1142" s="3" t="str">
        <f>IF(טבלה135[[#This Row],[מניית טווחים]]&lt;&gt;"",IF(OR(30&gt;טבלה135[[#This Row],[מקסימום]],30&lt;טבלה135[[#This Row],[מינימום]]),0,1),"")</f>
        <v/>
      </c>
    </row>
    <row r="1143" spans="1:15" x14ac:dyDescent="0.25">
      <c r="A1143" t="s">
        <v>122</v>
      </c>
      <c r="B1143">
        <v>6</v>
      </c>
      <c r="C1143">
        <v>28</v>
      </c>
      <c r="D1143">
        <f>טבלה135[[#This Row],[LengthofCycle]]+1</f>
        <v>29</v>
      </c>
      <c r="E1143">
        <f>IF(טבלה135[[#This Row],[CycleNumber]]&lt;3,"",IF(טבלה135[[#This Row],[CycleNumber]]=3,MIN(D1141:D1143),IF(I1142=3,MIN(D1140:D1142),E1142)))</f>
        <v>29</v>
      </c>
      <c r="F1143">
        <f>IF(טבלה135[[#This Row],[CycleNumber]]&lt;3,"",IF(טבלה135[[#This Row],[CycleNumber]]=3,MAX(D1141:D1143),IF(I1142=3,MAX(D1140:D1142),F1142)))</f>
        <v>30</v>
      </c>
      <c r="G1143">
        <f>IF(OR(טבלה135[[#This Row],[CycleNumber]]&gt;B1144,B1144=""),IF(טבלה135[[#This Row],[מספר סטייה]]=3,MIN(D1141:D1143),טבלה135[[#This Row],[מינ קבוע]]),טבלה135[[#This Row],[מינ קבוע]])</f>
        <v>29</v>
      </c>
      <c r="H1143">
        <f>IF(OR(טבלה135[[#This Row],[CycleNumber]]&gt;B1144,B1144=""),IF(טבלה135[[#This Row],[מספר סטייה]]=3,MAX(D1141:D1143),טבלה135[[#This Row],[מקס קבוע]]),טבלה135[[#This Row],[מקס קבוע]])</f>
        <v>30</v>
      </c>
      <c r="I114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קבוע]]&lt;&gt;E1142,1,I1142+1),0))</f>
        <v>0</v>
      </c>
      <c r="J1143">
        <f>IF(AND(טבלה135[[#This Row],[CycleNumber]]&lt;B1144,טבלה135[[#This Row],[מקס קבוע]]&lt;&gt;""),IF(OR(טבלה135[[#This Row],[מספר סטייה]]&lt;I1144,AND(טבלה135[[#This Row],[מספר סטייה]]=3,I1144=1)),0,1),"")</f>
        <v>0</v>
      </c>
      <c r="K1143">
        <f>IF(טבלה135[[#This Row],[מקס קבוע]]&lt;&gt;"",טבלה135[[#This Row],[מקסימום]]-טבלה135[[#This Row],[מינימום]],"")</f>
        <v>1</v>
      </c>
      <c r="L1143">
        <f>IF(IFERROR(LOOKUP(טבלה135[[#This Row],[ClientID]],פיבוט!$A$4:$A$121),FALSE)=טבלה135[[#This Row],[ClientID]],1,0)</f>
        <v>1</v>
      </c>
      <c r="M1143" t="str">
        <f>IF(OR(טבלה135[[#This Row],[ClientID]]=A1144),"",1)</f>
        <v/>
      </c>
      <c r="N1143" s="3" t="str">
        <f>IF(טבלה135[[#This Row],[טווח]]&lt;&gt;K1142,טבלה135[[#This Row],[טווח]],"")</f>
        <v/>
      </c>
      <c r="O1143" s="3" t="str">
        <f>IF(טבלה135[[#This Row],[מניית טווחים]]&lt;&gt;"",IF(OR(30&gt;טבלה135[[#This Row],[מקסימום]],30&lt;טבלה135[[#This Row],[מינימום]]),0,1),"")</f>
        <v/>
      </c>
    </row>
    <row r="1144" spans="1:15" x14ac:dyDescent="0.25">
      <c r="A1144" t="s">
        <v>122</v>
      </c>
      <c r="B1144">
        <v>7</v>
      </c>
      <c r="C1144">
        <v>26</v>
      </c>
      <c r="D1144">
        <f>טבלה135[[#This Row],[LengthofCycle]]+1</f>
        <v>27</v>
      </c>
      <c r="E1144">
        <f>IF(טבלה135[[#This Row],[CycleNumber]]&lt;3,"",IF(טבלה135[[#This Row],[CycleNumber]]=3,MIN(D1142:D1144),IF(I1143=3,MIN(D1141:D1143),E1143)))</f>
        <v>29</v>
      </c>
      <c r="F1144">
        <f>IF(טבלה135[[#This Row],[CycleNumber]]&lt;3,"",IF(טבלה135[[#This Row],[CycleNumber]]=3,MAX(D1142:D1144),IF(I1143=3,MAX(D1141:D1143),F1143)))</f>
        <v>30</v>
      </c>
      <c r="G1144">
        <f>IF(OR(טבלה135[[#This Row],[CycleNumber]]&gt;B1145,B1145=""),IF(טבלה135[[#This Row],[מספר סטייה]]=3,MIN(D1142:D1144),טבלה135[[#This Row],[מינ קבוע]]),טבלה135[[#This Row],[מינ קבוע]])</f>
        <v>29</v>
      </c>
      <c r="H1144">
        <f>IF(OR(טבלה135[[#This Row],[CycleNumber]]&gt;B1145,B1145=""),IF(טבלה135[[#This Row],[מספר סטייה]]=3,MAX(D1142:D1144),טבלה135[[#This Row],[מקס קבוע]]),טבלה135[[#This Row],[מקס קבוע]])</f>
        <v>30</v>
      </c>
      <c r="I114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קבוע]]&lt;&gt;E1143,1,I1143+1),0))</f>
        <v>1</v>
      </c>
      <c r="J1144">
        <f>IF(AND(טבלה135[[#This Row],[CycleNumber]]&lt;B1145,טבלה135[[#This Row],[מקס קבוע]]&lt;&gt;""),IF(OR(טבלה135[[#This Row],[מספר סטייה]]&lt;I1145,AND(טבלה135[[#This Row],[מספר סטייה]]=3,I1145=1)),0,1),"")</f>
        <v>0</v>
      </c>
      <c r="K1144">
        <f>IF(טבלה135[[#This Row],[מקס קבוע]]&lt;&gt;"",טבלה135[[#This Row],[מקסימום]]-טבלה135[[#This Row],[מינימום]],"")</f>
        <v>1</v>
      </c>
      <c r="L1144">
        <f>IF(IFERROR(LOOKUP(טבלה135[[#This Row],[ClientID]],פיבוט!$A$4:$A$121),FALSE)=טבלה135[[#This Row],[ClientID]],1,0)</f>
        <v>1</v>
      </c>
      <c r="M1144" t="str">
        <f>IF(OR(טבלה135[[#This Row],[ClientID]]=A1145),"",1)</f>
        <v/>
      </c>
      <c r="N1144" s="3" t="str">
        <f>IF(טבלה135[[#This Row],[טווח]]&lt;&gt;K1143,טבלה135[[#This Row],[טווח]],"")</f>
        <v/>
      </c>
      <c r="O1144" s="3" t="str">
        <f>IF(טבלה135[[#This Row],[מניית טווחים]]&lt;&gt;"",IF(OR(30&gt;טבלה135[[#This Row],[מקסימום]],30&lt;טבלה135[[#This Row],[מינימום]]),0,1),"")</f>
        <v/>
      </c>
    </row>
    <row r="1145" spans="1:15" x14ac:dyDescent="0.25">
      <c r="A1145" t="s">
        <v>122</v>
      </c>
      <c r="B1145">
        <v>8</v>
      </c>
      <c r="C1145">
        <v>27</v>
      </c>
      <c r="D1145">
        <f>טבלה135[[#This Row],[LengthofCycle]]+1</f>
        <v>28</v>
      </c>
      <c r="E1145">
        <f>IF(טבלה135[[#This Row],[CycleNumber]]&lt;3,"",IF(טבלה135[[#This Row],[CycleNumber]]=3,MIN(D1143:D1145),IF(I1144=3,MIN(D1142:D1144),E1144)))</f>
        <v>29</v>
      </c>
      <c r="F1145">
        <f>IF(טבלה135[[#This Row],[CycleNumber]]&lt;3,"",IF(טבלה135[[#This Row],[CycleNumber]]=3,MAX(D1143:D1145),IF(I1144=3,MAX(D1142:D1144),F1144)))</f>
        <v>30</v>
      </c>
      <c r="G1145">
        <f>IF(OR(טבלה135[[#This Row],[CycleNumber]]&gt;B1146,B1146=""),IF(טבלה135[[#This Row],[מספר סטייה]]=3,MIN(D1143:D1145),טבלה135[[#This Row],[מינ קבוע]]),טבלה135[[#This Row],[מינ קבוע]])</f>
        <v>29</v>
      </c>
      <c r="H1145">
        <f>IF(OR(טבלה135[[#This Row],[CycleNumber]]&gt;B1146,B1146=""),IF(טבלה135[[#This Row],[מספר סטייה]]=3,MAX(D1143:D1145),טבלה135[[#This Row],[מקס קבוע]]),טבלה135[[#This Row],[מקס קבוע]])</f>
        <v>30</v>
      </c>
      <c r="I114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קבוע]]&lt;&gt;E1144,1,I1144+1),0))</f>
        <v>2</v>
      </c>
      <c r="J1145">
        <f>IF(AND(טבלה135[[#This Row],[CycleNumber]]&lt;B1146,טבלה135[[#This Row],[מקס קבוע]]&lt;&gt;""),IF(OR(טבלה135[[#This Row],[מספר סטייה]]&lt;I1146,AND(טבלה135[[#This Row],[מספר סטייה]]=3,I1146=1)),0,1),"")</f>
        <v>1</v>
      </c>
      <c r="K1145">
        <f>IF(טבלה135[[#This Row],[מקס קבוע]]&lt;&gt;"",טבלה135[[#This Row],[מקסימום]]-טבלה135[[#This Row],[מינימום]],"")</f>
        <v>1</v>
      </c>
      <c r="L1145">
        <f>IF(IFERROR(LOOKUP(טבלה135[[#This Row],[ClientID]],פיבוט!$A$4:$A$121),FALSE)=טבלה135[[#This Row],[ClientID]],1,0)</f>
        <v>1</v>
      </c>
      <c r="M1145" t="str">
        <f>IF(OR(טבלה135[[#This Row],[ClientID]]=A1146),"",1)</f>
        <v/>
      </c>
      <c r="N1145" s="3" t="str">
        <f>IF(טבלה135[[#This Row],[טווח]]&lt;&gt;K1144,טבלה135[[#This Row],[טווח]],"")</f>
        <v/>
      </c>
      <c r="O1145" s="3" t="str">
        <f>IF(טבלה135[[#This Row],[מניית טווחים]]&lt;&gt;"",IF(OR(30&gt;טבלה135[[#This Row],[מקסימום]],30&lt;טבלה135[[#This Row],[מינימום]]),0,1),"")</f>
        <v/>
      </c>
    </row>
    <row r="1146" spans="1:15" x14ac:dyDescent="0.25">
      <c r="A1146" t="s">
        <v>122</v>
      </c>
      <c r="B1146">
        <v>9</v>
      </c>
      <c r="C1146">
        <v>28</v>
      </c>
      <c r="D1146">
        <f>טבלה135[[#This Row],[LengthofCycle]]+1</f>
        <v>29</v>
      </c>
      <c r="E1146">
        <f>IF(טבלה135[[#This Row],[CycleNumber]]&lt;3,"",IF(טבלה135[[#This Row],[CycleNumber]]=3,MIN(D1144:D1146),IF(I1145=3,MIN(D1143:D1145),E1145)))</f>
        <v>29</v>
      </c>
      <c r="F1146">
        <f>IF(טבלה135[[#This Row],[CycleNumber]]&lt;3,"",IF(טבלה135[[#This Row],[CycleNumber]]=3,MAX(D1144:D1146),IF(I1145=3,MAX(D1143:D1145),F1145)))</f>
        <v>30</v>
      </c>
      <c r="G1146">
        <f>IF(OR(טבלה135[[#This Row],[CycleNumber]]&gt;B1147,B1147=""),IF(טבלה135[[#This Row],[מספר סטייה]]=3,MIN(D1144:D1146),טבלה135[[#This Row],[מינ קבוע]]),טבלה135[[#This Row],[מינ קבוע]])</f>
        <v>29</v>
      </c>
      <c r="H1146">
        <f>IF(OR(טבלה135[[#This Row],[CycleNumber]]&gt;B1147,B1147=""),IF(טבלה135[[#This Row],[מספר סטייה]]=3,MAX(D1144:D1146),טבלה135[[#This Row],[מקס קבוע]]),טבלה135[[#This Row],[מקס קבוע]])</f>
        <v>30</v>
      </c>
      <c r="I114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קבוע]]&lt;&gt;E1145,1,I1145+1),0))</f>
        <v>0</v>
      </c>
      <c r="J1146">
        <f>IF(AND(טבלה135[[#This Row],[CycleNumber]]&lt;B1147,טבלה135[[#This Row],[מקס קבוע]]&lt;&gt;""),IF(OR(טבלה135[[#This Row],[מספר סטייה]]&lt;I1147,AND(טבלה135[[#This Row],[מספר סטייה]]=3,I1147=1)),0,1),"")</f>
        <v>1</v>
      </c>
      <c r="K1146">
        <f>IF(טבלה135[[#This Row],[מקס קבוע]]&lt;&gt;"",טבלה135[[#This Row],[מקסימום]]-טבלה135[[#This Row],[מינימום]],"")</f>
        <v>1</v>
      </c>
      <c r="L1146">
        <f>IF(IFERROR(LOOKUP(טבלה135[[#This Row],[ClientID]],פיבוט!$A$4:$A$121),FALSE)=טבלה135[[#This Row],[ClientID]],1,0)</f>
        <v>1</v>
      </c>
      <c r="M1146" t="str">
        <f>IF(OR(טבלה135[[#This Row],[ClientID]]=A1147),"",1)</f>
        <v/>
      </c>
      <c r="N1146" s="3" t="str">
        <f>IF(טבלה135[[#This Row],[טווח]]&lt;&gt;K1145,טבלה135[[#This Row],[טווח]],"")</f>
        <v/>
      </c>
      <c r="O1146" s="3" t="str">
        <f>IF(טבלה135[[#This Row],[מניית טווחים]]&lt;&gt;"",IF(OR(30&gt;טבלה135[[#This Row],[מקסימום]],30&lt;טבלה135[[#This Row],[מינימום]]),0,1),"")</f>
        <v/>
      </c>
    </row>
    <row r="1147" spans="1:15" x14ac:dyDescent="0.25">
      <c r="A1147" t="s">
        <v>122</v>
      </c>
      <c r="B1147">
        <v>10</v>
      </c>
      <c r="C1147">
        <v>28</v>
      </c>
      <c r="D1147">
        <f>טבלה135[[#This Row],[LengthofCycle]]+1</f>
        <v>29</v>
      </c>
      <c r="E1147">
        <f>IF(טבלה135[[#This Row],[CycleNumber]]&lt;3,"",IF(טבלה135[[#This Row],[CycleNumber]]=3,MIN(D1145:D1147),IF(I1146=3,MIN(D1144:D1146),E1146)))</f>
        <v>29</v>
      </c>
      <c r="F1147">
        <f>IF(טבלה135[[#This Row],[CycleNumber]]&lt;3,"",IF(טבלה135[[#This Row],[CycleNumber]]=3,MAX(D1145:D1147),IF(I1146=3,MAX(D1144:D1146),F1146)))</f>
        <v>30</v>
      </c>
      <c r="G1147">
        <f>IF(OR(טבלה135[[#This Row],[CycleNumber]]&gt;B1148,B1148=""),IF(טבלה135[[#This Row],[מספר סטייה]]=3,MIN(D1145:D1147),טבלה135[[#This Row],[מינ קבוע]]),טבלה135[[#This Row],[מינ קבוע]])</f>
        <v>29</v>
      </c>
      <c r="H1147">
        <f>IF(OR(טבלה135[[#This Row],[CycleNumber]]&gt;B1148,B1148=""),IF(טבלה135[[#This Row],[מספר סטייה]]=3,MAX(D1145:D1147),טבלה135[[#This Row],[מקס קבוע]]),טבלה135[[#This Row],[מקס קבוע]])</f>
        <v>30</v>
      </c>
      <c r="I114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קבוע]]&lt;&gt;E1146,1,I1146+1),0))</f>
        <v>0</v>
      </c>
      <c r="J1147">
        <f>IF(AND(טבלה135[[#This Row],[CycleNumber]]&lt;B1148,טבלה135[[#This Row],[מקס קבוע]]&lt;&gt;""),IF(OR(טבלה135[[#This Row],[מספר סטייה]]&lt;I1148,AND(טבלה135[[#This Row],[מספר סטייה]]=3,I1148=1)),0,1),"")</f>
        <v>1</v>
      </c>
      <c r="K1147">
        <f>IF(טבלה135[[#This Row],[מקס קבוע]]&lt;&gt;"",טבלה135[[#This Row],[מקסימום]]-טבלה135[[#This Row],[מינימום]],"")</f>
        <v>1</v>
      </c>
      <c r="L1147">
        <f>IF(IFERROR(LOOKUP(טבלה135[[#This Row],[ClientID]],פיבוט!$A$4:$A$121),FALSE)=טבלה135[[#This Row],[ClientID]],1,0)</f>
        <v>1</v>
      </c>
      <c r="M1147" t="str">
        <f>IF(OR(טבלה135[[#This Row],[ClientID]]=A1148),"",1)</f>
        <v/>
      </c>
      <c r="N1147" s="3" t="str">
        <f>IF(טבלה135[[#This Row],[טווח]]&lt;&gt;K1146,טבלה135[[#This Row],[טווח]],"")</f>
        <v/>
      </c>
      <c r="O1147" s="3" t="str">
        <f>IF(טבלה135[[#This Row],[מניית טווחים]]&lt;&gt;"",IF(OR(30&gt;טבלה135[[#This Row],[מקסימום]],30&lt;טבלה135[[#This Row],[מינימום]]),0,1),"")</f>
        <v/>
      </c>
    </row>
    <row r="1148" spans="1:15" x14ac:dyDescent="0.25">
      <c r="A1148" t="s">
        <v>122</v>
      </c>
      <c r="B1148">
        <v>11</v>
      </c>
      <c r="C1148">
        <v>28</v>
      </c>
      <c r="D1148">
        <f>טבלה135[[#This Row],[LengthofCycle]]+1</f>
        <v>29</v>
      </c>
      <c r="E1148">
        <f>IF(טבלה135[[#This Row],[CycleNumber]]&lt;3,"",IF(טבלה135[[#This Row],[CycleNumber]]=3,MIN(D1146:D1148),IF(I1147=3,MIN(D1145:D1147),E1147)))</f>
        <v>29</v>
      </c>
      <c r="F1148">
        <f>IF(טבלה135[[#This Row],[CycleNumber]]&lt;3,"",IF(טבלה135[[#This Row],[CycleNumber]]=3,MAX(D1146:D1148),IF(I1147=3,MAX(D1145:D1147),F1147)))</f>
        <v>30</v>
      </c>
      <c r="G1148">
        <f>IF(OR(טבלה135[[#This Row],[CycleNumber]]&gt;B1149,B1149=""),IF(טבלה135[[#This Row],[מספר סטייה]]=3,MIN(D1146:D1148),טבלה135[[#This Row],[מינ קבוע]]),טבלה135[[#This Row],[מינ קבוע]])</f>
        <v>29</v>
      </c>
      <c r="H1148">
        <f>IF(OR(טבלה135[[#This Row],[CycleNumber]]&gt;B1149,B1149=""),IF(טבלה135[[#This Row],[מספר סטייה]]=3,MAX(D1146:D1148),טבלה135[[#This Row],[מקס קבוע]]),טבלה135[[#This Row],[מקס קבוע]])</f>
        <v>30</v>
      </c>
      <c r="I114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קבוע]]&lt;&gt;E1147,1,I1147+1),0))</f>
        <v>0</v>
      </c>
      <c r="J1148">
        <f>IF(AND(טבלה135[[#This Row],[CycleNumber]]&lt;B1149,טבלה135[[#This Row],[מקס קבוע]]&lt;&gt;""),IF(OR(טבלה135[[#This Row],[מספר סטייה]]&lt;I1149,AND(טבלה135[[#This Row],[מספר סטייה]]=3,I1149=1)),0,1),"")</f>
        <v>1</v>
      </c>
      <c r="K1148">
        <f>IF(טבלה135[[#This Row],[מקס קבוע]]&lt;&gt;"",טבלה135[[#This Row],[מקסימום]]-טבלה135[[#This Row],[מינימום]],"")</f>
        <v>1</v>
      </c>
      <c r="L1148">
        <f>IF(IFERROR(LOOKUP(טבלה135[[#This Row],[ClientID]],פיבוט!$A$4:$A$121),FALSE)=טבלה135[[#This Row],[ClientID]],1,0)</f>
        <v>1</v>
      </c>
      <c r="M1148" t="str">
        <f>IF(OR(טבלה135[[#This Row],[ClientID]]=A1149),"",1)</f>
        <v/>
      </c>
      <c r="N1148" s="3" t="str">
        <f>IF(טבלה135[[#This Row],[טווח]]&lt;&gt;K1147,טבלה135[[#This Row],[טווח]],"")</f>
        <v/>
      </c>
      <c r="O1148" s="3" t="str">
        <f>IF(טבלה135[[#This Row],[מניית טווחים]]&lt;&gt;"",IF(OR(30&gt;טבלה135[[#This Row],[מקסימום]],30&lt;טבלה135[[#This Row],[מינימום]]),0,1),"")</f>
        <v/>
      </c>
    </row>
    <row r="1149" spans="1:15" x14ac:dyDescent="0.25">
      <c r="A1149" t="s">
        <v>122</v>
      </c>
      <c r="B1149">
        <v>12</v>
      </c>
      <c r="C1149">
        <v>28</v>
      </c>
      <c r="D1149">
        <f>טבלה135[[#This Row],[LengthofCycle]]+1</f>
        <v>29</v>
      </c>
      <c r="E1149">
        <f>IF(טבלה135[[#This Row],[CycleNumber]]&lt;3,"",IF(טבלה135[[#This Row],[CycleNumber]]=3,MIN(D1147:D1149),IF(I1148=3,MIN(D1146:D1148),E1148)))</f>
        <v>29</v>
      </c>
      <c r="F1149">
        <f>IF(טבלה135[[#This Row],[CycleNumber]]&lt;3,"",IF(טבלה135[[#This Row],[CycleNumber]]=3,MAX(D1147:D1149),IF(I1148=3,MAX(D1146:D1148),F1148)))</f>
        <v>30</v>
      </c>
      <c r="G1149">
        <f>IF(OR(טבלה135[[#This Row],[CycleNumber]]&gt;B1150,B1150=""),IF(טבלה135[[#This Row],[מספר סטייה]]=3,MIN(D1147:D1149),טבלה135[[#This Row],[מינ קבוע]]),טבלה135[[#This Row],[מינ קבוע]])</f>
        <v>29</v>
      </c>
      <c r="H1149">
        <f>IF(OR(טבלה135[[#This Row],[CycleNumber]]&gt;B1150,B1150=""),IF(טבלה135[[#This Row],[מספר סטייה]]=3,MAX(D1147:D1149),טבלה135[[#This Row],[מקס קבוע]]),טבלה135[[#This Row],[מקס קבוע]])</f>
        <v>30</v>
      </c>
      <c r="I114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קבוע]]&lt;&gt;E1148,1,I1148+1),0))</f>
        <v>0</v>
      </c>
      <c r="J1149">
        <f>IF(AND(טבלה135[[#This Row],[CycleNumber]]&lt;B1150,טבלה135[[#This Row],[מקס קבוע]]&lt;&gt;""),IF(OR(טבלה135[[#This Row],[מספר סטייה]]&lt;I1150,AND(טבלה135[[#This Row],[מספר סטייה]]=3,I1150=1)),0,1),"")</f>
        <v>1</v>
      </c>
      <c r="K1149">
        <f>IF(טבלה135[[#This Row],[מקס קבוע]]&lt;&gt;"",טבלה135[[#This Row],[מקסימום]]-טבלה135[[#This Row],[מינימום]],"")</f>
        <v>1</v>
      </c>
      <c r="L1149">
        <f>IF(IFERROR(LOOKUP(טבלה135[[#This Row],[ClientID]],פיבוט!$A$4:$A$121),FALSE)=טבלה135[[#This Row],[ClientID]],1,0)</f>
        <v>1</v>
      </c>
      <c r="M1149" t="str">
        <f>IF(OR(טבלה135[[#This Row],[ClientID]]=A1150),"",1)</f>
        <v/>
      </c>
      <c r="N1149" s="3" t="str">
        <f>IF(טבלה135[[#This Row],[טווח]]&lt;&gt;K1148,טבלה135[[#This Row],[טווח]],"")</f>
        <v/>
      </c>
      <c r="O1149" s="3" t="str">
        <f>IF(טבלה135[[#This Row],[מניית טווחים]]&lt;&gt;"",IF(OR(30&gt;טבלה135[[#This Row],[מקסימום]],30&lt;טבלה135[[#This Row],[מינימום]]),0,1),"")</f>
        <v/>
      </c>
    </row>
    <row r="1150" spans="1:15" x14ac:dyDescent="0.25">
      <c r="A1150" t="s">
        <v>122</v>
      </c>
      <c r="B1150">
        <v>13</v>
      </c>
      <c r="C1150">
        <v>28</v>
      </c>
      <c r="D1150">
        <f>טבלה135[[#This Row],[LengthofCycle]]+1</f>
        <v>29</v>
      </c>
      <c r="E1150">
        <f>IF(טבלה135[[#This Row],[CycleNumber]]&lt;3,"",IF(טבלה135[[#This Row],[CycleNumber]]=3,MIN(D1148:D1150),IF(I1149=3,MIN(D1147:D1149),E1149)))</f>
        <v>29</v>
      </c>
      <c r="F1150">
        <f>IF(טבלה135[[#This Row],[CycleNumber]]&lt;3,"",IF(טבלה135[[#This Row],[CycleNumber]]=3,MAX(D1148:D1150),IF(I1149=3,MAX(D1147:D1149),F1149)))</f>
        <v>30</v>
      </c>
      <c r="G1150">
        <f>IF(OR(טבלה135[[#This Row],[CycleNumber]]&gt;B1151,B1151=""),IF(טבלה135[[#This Row],[מספר סטייה]]=3,MIN(D1148:D1150),טבלה135[[#This Row],[מינ קבוע]]),טבלה135[[#This Row],[מינ קבוע]])</f>
        <v>29</v>
      </c>
      <c r="H1150">
        <f>IF(OR(טבלה135[[#This Row],[CycleNumber]]&gt;B1151,B1151=""),IF(טבלה135[[#This Row],[מספר סטייה]]=3,MAX(D1148:D1150),טבלה135[[#This Row],[מקס קבוע]]),טבלה135[[#This Row],[מקס קבוע]])</f>
        <v>30</v>
      </c>
      <c r="I115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קבוע]]&lt;&gt;E1149,1,I1149+1),0))</f>
        <v>0</v>
      </c>
      <c r="J1150" t="str">
        <f>IF(AND(טבלה135[[#This Row],[CycleNumber]]&lt;B1151,טבלה135[[#This Row],[מקס קבוע]]&lt;&gt;""),IF(OR(טבלה135[[#This Row],[מספר סטייה]]&lt;I1151,AND(טבלה135[[#This Row],[מספר סטייה]]=3,I1151=1)),0,1),"")</f>
        <v/>
      </c>
      <c r="K1150">
        <f>IF(טבלה135[[#This Row],[מקס קבוע]]&lt;&gt;"",טבלה135[[#This Row],[מקסימום]]-טבלה135[[#This Row],[מינימום]],"")</f>
        <v>1</v>
      </c>
      <c r="L1150">
        <f>IF(IFERROR(LOOKUP(טבלה135[[#This Row],[ClientID]],פיבוט!$A$4:$A$121),FALSE)=טבלה135[[#This Row],[ClientID]],1,0)</f>
        <v>1</v>
      </c>
      <c r="M1150">
        <f>IF(OR(טבלה135[[#This Row],[ClientID]]=A1151),"",1)</f>
        <v>1</v>
      </c>
      <c r="N1150" s="3" t="str">
        <f>IF(טבלה135[[#This Row],[טווח]]&lt;&gt;K1149,טבלה135[[#This Row],[טווח]],"")</f>
        <v/>
      </c>
      <c r="O1150" s="3" t="str">
        <f>IF(טבלה135[[#This Row],[מניית טווחים]]&lt;&gt;"",IF(OR(30&gt;טבלה135[[#This Row],[מקסימום]],30&lt;טבלה135[[#This Row],[מינימום]]),0,1),"")</f>
        <v/>
      </c>
    </row>
    <row r="1151" spans="1:15" x14ac:dyDescent="0.25">
      <c r="A1151" t="s">
        <v>123</v>
      </c>
      <c r="B1151">
        <v>1</v>
      </c>
      <c r="C1151">
        <v>31</v>
      </c>
      <c r="D1151">
        <f>טבלה135[[#This Row],[LengthofCycle]]+1</f>
        <v>32</v>
      </c>
      <c r="E1151" t="str">
        <f>IF(טבלה135[[#This Row],[CycleNumber]]&lt;3,"",IF(טבלה135[[#This Row],[CycleNumber]]=3,MIN(D1149:D1151),IF(I1150=3,MIN(D1148:D1150),E1150)))</f>
        <v/>
      </c>
      <c r="F1151" t="str">
        <f>IF(טבלה135[[#This Row],[CycleNumber]]&lt;3,"",IF(טבלה135[[#This Row],[CycleNumber]]=3,MAX(D1149:D1151),IF(I1150=3,MAX(D1148:D1150),F1150)))</f>
        <v/>
      </c>
      <c r="G1151" t="str">
        <f>IF(OR(טבלה135[[#This Row],[CycleNumber]]&gt;B1152,B1152=""),IF(טבלה135[[#This Row],[מספר סטייה]]=3,MIN(D1149:D1151),טבלה135[[#This Row],[מינ קבוע]]),טבלה135[[#This Row],[מינ קבוע]])</f>
        <v/>
      </c>
      <c r="H1151" t="str">
        <f>IF(OR(טבלה135[[#This Row],[CycleNumber]]&gt;B1152,B1152=""),IF(טבלה135[[#This Row],[מספר סטייה]]=3,MAX(D1149:D1151),טבלה135[[#This Row],[מקס קבוע]]),טבלה135[[#This Row],[מקס קבוע]])</f>
        <v/>
      </c>
      <c r="I115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קבוע]]&lt;&gt;E1150,1,I1150+1),0))</f>
        <v/>
      </c>
      <c r="J1151" t="str">
        <f>IF(AND(טבלה135[[#This Row],[CycleNumber]]&lt;B1152,טבלה135[[#This Row],[מקס קבוע]]&lt;&gt;""),IF(OR(טבלה135[[#This Row],[מספר סטייה]]&lt;I1152,AND(טבלה135[[#This Row],[מספר סטייה]]=3,I1152=1)),0,1),"")</f>
        <v/>
      </c>
      <c r="K1151" t="str">
        <f>IF(טבלה135[[#This Row],[מקס קבוע]]&lt;&gt;"",טבלה135[[#This Row],[מקסימום]]-טבלה135[[#This Row],[מינימום]],"")</f>
        <v/>
      </c>
      <c r="L1151">
        <f>IF(IFERROR(LOOKUP(טבלה135[[#This Row],[ClientID]],פיבוט!$A$4:$A$121),FALSE)=טבלה135[[#This Row],[ClientID]],1,0)</f>
        <v>1</v>
      </c>
      <c r="M1151" t="str">
        <f>IF(OR(טבלה135[[#This Row],[ClientID]]=A1152),"",1)</f>
        <v/>
      </c>
      <c r="N1151" s="3" t="str">
        <f>IF(טבלה135[[#This Row],[טווח]]&lt;&gt;K1150,טבלה135[[#This Row],[טווח]],"")</f>
        <v/>
      </c>
      <c r="O1151" s="3" t="str">
        <f>IF(טבלה135[[#This Row],[מניית טווחים]]&lt;&gt;"",IF(OR(30&gt;טבלה135[[#This Row],[מקסימום]],30&lt;טבלה135[[#This Row],[מינימום]]),0,1),"")</f>
        <v/>
      </c>
    </row>
    <row r="1152" spans="1:15" x14ac:dyDescent="0.25">
      <c r="A1152" t="s">
        <v>123</v>
      </c>
      <c r="B1152">
        <v>2</v>
      </c>
      <c r="C1152">
        <v>28</v>
      </c>
      <c r="D1152">
        <f>טבלה135[[#This Row],[LengthofCycle]]+1</f>
        <v>29</v>
      </c>
      <c r="E1152" t="str">
        <f>IF(טבלה135[[#This Row],[CycleNumber]]&lt;3,"",IF(טבלה135[[#This Row],[CycleNumber]]=3,MIN(D1150:D1152),IF(I1151=3,MIN(D1149:D1151),E1151)))</f>
        <v/>
      </c>
      <c r="F1152" t="str">
        <f>IF(טבלה135[[#This Row],[CycleNumber]]&lt;3,"",IF(טבלה135[[#This Row],[CycleNumber]]=3,MAX(D1150:D1152),IF(I1151=3,MAX(D1149:D1151),F1151)))</f>
        <v/>
      </c>
      <c r="G1152" t="str">
        <f>IF(OR(טבלה135[[#This Row],[CycleNumber]]&gt;B1153,B1153=""),IF(טבלה135[[#This Row],[מספר סטייה]]=3,MIN(D1150:D1152),טבלה135[[#This Row],[מינ קבוע]]),טבלה135[[#This Row],[מינ קבוע]])</f>
        <v/>
      </c>
      <c r="H1152" t="str">
        <f>IF(OR(טבלה135[[#This Row],[CycleNumber]]&gt;B1153,B1153=""),IF(טבלה135[[#This Row],[מספר סטייה]]=3,MAX(D1150:D1152),טבלה135[[#This Row],[מקס קבוע]]),טבלה135[[#This Row],[מקס קבוע]])</f>
        <v/>
      </c>
      <c r="I1152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קבוע]]&lt;&gt;E1151,1,I1151+1),0))</f>
        <v/>
      </c>
      <c r="J1152" t="str">
        <f>IF(AND(טבלה135[[#This Row],[CycleNumber]]&lt;B1153,טבלה135[[#This Row],[מקס קבוע]]&lt;&gt;""),IF(OR(טבלה135[[#This Row],[מספר סטייה]]&lt;I1153,AND(טבלה135[[#This Row],[מספר סטייה]]=3,I1153=1)),0,1),"")</f>
        <v/>
      </c>
      <c r="K1152" t="str">
        <f>IF(טבלה135[[#This Row],[מקס קבוע]]&lt;&gt;"",טבלה135[[#This Row],[מקסימום]]-טבלה135[[#This Row],[מינימום]],"")</f>
        <v/>
      </c>
      <c r="L1152">
        <f>IF(IFERROR(LOOKUP(טבלה135[[#This Row],[ClientID]],פיבוט!$A$4:$A$121),FALSE)=טבלה135[[#This Row],[ClientID]],1,0)</f>
        <v>1</v>
      </c>
      <c r="M1152" t="str">
        <f>IF(OR(טבלה135[[#This Row],[ClientID]]=A1153),"",1)</f>
        <v/>
      </c>
      <c r="N1152" s="3" t="str">
        <f>IF(טבלה135[[#This Row],[טווח]]&lt;&gt;K1151,טבלה135[[#This Row],[טווח]],"")</f>
        <v/>
      </c>
      <c r="O1152" s="3" t="str">
        <f>IF(טבלה135[[#This Row],[מניית טווחים]]&lt;&gt;"",IF(OR(30&gt;טבלה135[[#This Row],[מקסימום]],30&lt;טבלה135[[#This Row],[מינימום]]),0,1),"")</f>
        <v/>
      </c>
    </row>
    <row r="1153" spans="1:15" x14ac:dyDescent="0.25">
      <c r="A1153" t="s">
        <v>123</v>
      </c>
      <c r="B1153">
        <v>3</v>
      </c>
      <c r="C1153">
        <v>31</v>
      </c>
      <c r="D1153">
        <f>טבלה135[[#This Row],[LengthofCycle]]+1</f>
        <v>32</v>
      </c>
      <c r="E1153">
        <f>IF(טבלה135[[#This Row],[CycleNumber]]&lt;3,"",IF(טבלה135[[#This Row],[CycleNumber]]=3,MIN(D1151:D1153),IF(I1152=3,MIN(D1150:D1152),E1152)))</f>
        <v>29</v>
      </c>
      <c r="F1153">
        <f>IF(טבלה135[[#This Row],[CycleNumber]]&lt;3,"",IF(טבלה135[[#This Row],[CycleNumber]]=3,MAX(D1151:D1153),IF(I1152=3,MAX(D1150:D1152),F1152)))</f>
        <v>32</v>
      </c>
      <c r="G1153">
        <f>IF(OR(טבלה135[[#This Row],[CycleNumber]]&gt;B1154,B1154=""),IF(טבלה135[[#This Row],[מספר סטייה]]=3,MIN(D1151:D1153),טבלה135[[#This Row],[מינ קבוע]]),טבלה135[[#This Row],[מינ קבוע]])</f>
        <v>29</v>
      </c>
      <c r="H1153">
        <f>IF(OR(טבלה135[[#This Row],[CycleNumber]]&gt;B1154,B1154=""),IF(טבלה135[[#This Row],[מספר סטייה]]=3,MAX(D1151:D1153),טבלה135[[#This Row],[מקס קבוע]]),טבלה135[[#This Row],[מקס קבוע]])</f>
        <v>32</v>
      </c>
      <c r="I115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קבוע]]&lt;&gt;E1152,1,I1152+1),0))</f>
        <v>0</v>
      </c>
      <c r="J1153">
        <f>IF(AND(טבלה135[[#This Row],[CycleNumber]]&lt;B1154,טבלה135[[#This Row],[מקס קבוע]]&lt;&gt;""),IF(OR(טבלה135[[#This Row],[מספר סטייה]]&lt;I1154,AND(טבלה135[[#This Row],[מספר סטייה]]=3,I1154=1)),0,1),"")</f>
        <v>1</v>
      </c>
      <c r="K1153">
        <f>IF(טבלה135[[#This Row],[מקס קבוע]]&lt;&gt;"",טבלה135[[#This Row],[מקסימום]]-טבלה135[[#This Row],[מינימום]],"")</f>
        <v>3</v>
      </c>
      <c r="L1153">
        <f>IF(IFERROR(LOOKUP(טבלה135[[#This Row],[ClientID]],פיבוט!$A$4:$A$121),FALSE)=טבלה135[[#This Row],[ClientID]],1,0)</f>
        <v>1</v>
      </c>
      <c r="M1153" t="str">
        <f>IF(OR(טבלה135[[#This Row],[ClientID]]=A1154),"",1)</f>
        <v/>
      </c>
      <c r="N1153" s="3">
        <f>IF(טבלה135[[#This Row],[טווח]]&lt;&gt;K1152,טבלה135[[#This Row],[טווח]],"")</f>
        <v>3</v>
      </c>
      <c r="O1153" s="3">
        <f>IF(טבלה135[[#This Row],[מניית טווחים]]&lt;&gt;"",IF(OR(30&gt;טבלה135[[#This Row],[מקסימום]],30&lt;טבלה135[[#This Row],[מינימום]]),0,1),"")</f>
        <v>1</v>
      </c>
    </row>
    <row r="1154" spans="1:15" x14ac:dyDescent="0.25">
      <c r="A1154" t="s">
        <v>123</v>
      </c>
      <c r="B1154">
        <v>4</v>
      </c>
      <c r="C1154">
        <v>28</v>
      </c>
      <c r="D1154">
        <f>טבלה135[[#This Row],[LengthofCycle]]+1</f>
        <v>29</v>
      </c>
      <c r="E1154">
        <f>IF(טבלה135[[#This Row],[CycleNumber]]&lt;3,"",IF(טבלה135[[#This Row],[CycleNumber]]=3,MIN(D1152:D1154),IF(I1153=3,MIN(D1151:D1153),E1153)))</f>
        <v>29</v>
      </c>
      <c r="F1154">
        <f>IF(טבלה135[[#This Row],[CycleNumber]]&lt;3,"",IF(טבלה135[[#This Row],[CycleNumber]]=3,MAX(D1152:D1154),IF(I1153=3,MAX(D1151:D1153),F1153)))</f>
        <v>32</v>
      </c>
      <c r="G1154">
        <f>IF(OR(טבלה135[[#This Row],[CycleNumber]]&gt;B1155,B1155=""),IF(טבלה135[[#This Row],[מספר סטייה]]=3,MIN(D1152:D1154),טבלה135[[#This Row],[מינ קבוע]]),טבלה135[[#This Row],[מינ קבוע]])</f>
        <v>29</v>
      </c>
      <c r="H1154">
        <f>IF(OR(טבלה135[[#This Row],[CycleNumber]]&gt;B1155,B1155=""),IF(טבלה135[[#This Row],[מספר סטייה]]=3,MAX(D1152:D1154),טבלה135[[#This Row],[מקס קבוע]]),טבלה135[[#This Row],[מקס קבוע]])</f>
        <v>32</v>
      </c>
      <c r="I115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קבוע]]&lt;&gt;E1153,1,I1153+1),0))</f>
        <v>0</v>
      </c>
      <c r="J1154">
        <f>IF(AND(טבלה135[[#This Row],[CycleNumber]]&lt;B1155,טבלה135[[#This Row],[מקס קבוע]]&lt;&gt;""),IF(OR(טבלה135[[#This Row],[מספר סטייה]]&lt;I1155,AND(טבלה135[[#This Row],[מספר סטייה]]=3,I1155=1)),0,1),"")</f>
        <v>1</v>
      </c>
      <c r="K1154">
        <f>IF(טבלה135[[#This Row],[מקס קבוע]]&lt;&gt;"",טבלה135[[#This Row],[מקסימום]]-טבלה135[[#This Row],[מינימום]],"")</f>
        <v>3</v>
      </c>
      <c r="L1154">
        <f>IF(IFERROR(LOOKUP(טבלה135[[#This Row],[ClientID]],פיבוט!$A$4:$A$121),FALSE)=טבלה135[[#This Row],[ClientID]],1,0)</f>
        <v>1</v>
      </c>
      <c r="M1154" t="str">
        <f>IF(OR(טבלה135[[#This Row],[ClientID]]=A1155),"",1)</f>
        <v/>
      </c>
      <c r="N1154" s="3" t="str">
        <f>IF(טבלה135[[#This Row],[טווח]]&lt;&gt;K1153,טבלה135[[#This Row],[טווח]],"")</f>
        <v/>
      </c>
      <c r="O1154" s="3" t="str">
        <f>IF(טבלה135[[#This Row],[מניית טווחים]]&lt;&gt;"",IF(OR(30&gt;טבלה135[[#This Row],[מקסימום]],30&lt;טבלה135[[#This Row],[מינימום]]),0,1),"")</f>
        <v/>
      </c>
    </row>
    <row r="1155" spans="1:15" x14ac:dyDescent="0.25">
      <c r="A1155" t="s">
        <v>123</v>
      </c>
      <c r="B1155">
        <v>5</v>
      </c>
      <c r="C1155">
        <v>29</v>
      </c>
      <c r="D1155">
        <f>טבלה135[[#This Row],[LengthofCycle]]+1</f>
        <v>30</v>
      </c>
      <c r="E1155">
        <f>IF(טבלה135[[#This Row],[CycleNumber]]&lt;3,"",IF(טבלה135[[#This Row],[CycleNumber]]=3,MIN(D1153:D1155),IF(I1154=3,MIN(D1152:D1154),E1154)))</f>
        <v>29</v>
      </c>
      <c r="F1155">
        <f>IF(טבלה135[[#This Row],[CycleNumber]]&lt;3,"",IF(טבלה135[[#This Row],[CycleNumber]]=3,MAX(D1153:D1155),IF(I1154=3,MAX(D1152:D1154),F1154)))</f>
        <v>32</v>
      </c>
      <c r="G1155">
        <f>IF(OR(טבלה135[[#This Row],[CycleNumber]]&gt;B1156,B1156=""),IF(טבלה135[[#This Row],[מספר סטייה]]=3,MIN(D1153:D1155),טבלה135[[#This Row],[מינ קבוע]]),טבלה135[[#This Row],[מינ קבוע]])</f>
        <v>29</v>
      </c>
      <c r="H1155">
        <f>IF(OR(טבלה135[[#This Row],[CycleNumber]]&gt;B1156,B1156=""),IF(טבלה135[[#This Row],[מספר סטייה]]=3,MAX(D1153:D1155),טבלה135[[#This Row],[מקס קבוע]]),טבלה135[[#This Row],[מקס קבוע]])</f>
        <v>32</v>
      </c>
      <c r="I115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קבוע]]&lt;&gt;E1154,1,I1154+1),0))</f>
        <v>0</v>
      </c>
      <c r="J1155">
        <f>IF(AND(טבלה135[[#This Row],[CycleNumber]]&lt;B1156,טבלה135[[#This Row],[מקס קבוע]]&lt;&gt;""),IF(OR(טבלה135[[#This Row],[מספר סטייה]]&lt;I1156,AND(טבלה135[[#This Row],[מספר סטייה]]=3,I1156=1)),0,1),"")</f>
        <v>0</v>
      </c>
      <c r="K1155">
        <f>IF(טבלה135[[#This Row],[מקס קבוע]]&lt;&gt;"",טבלה135[[#This Row],[מקסימום]]-טבלה135[[#This Row],[מינימום]],"")</f>
        <v>3</v>
      </c>
      <c r="L1155">
        <f>IF(IFERROR(LOOKUP(טבלה135[[#This Row],[ClientID]],פיבוט!$A$4:$A$121),FALSE)=טבלה135[[#This Row],[ClientID]],1,0)</f>
        <v>1</v>
      </c>
      <c r="M1155" t="str">
        <f>IF(OR(טבלה135[[#This Row],[ClientID]]=A1156),"",1)</f>
        <v/>
      </c>
      <c r="N1155" s="3" t="str">
        <f>IF(טבלה135[[#This Row],[טווח]]&lt;&gt;K1154,טבלה135[[#This Row],[טווח]],"")</f>
        <v/>
      </c>
      <c r="O1155" s="3" t="str">
        <f>IF(טבלה135[[#This Row],[מניית טווחים]]&lt;&gt;"",IF(OR(30&gt;טבלה135[[#This Row],[מקסימום]],30&lt;טבלה135[[#This Row],[מינימום]]),0,1),"")</f>
        <v/>
      </c>
    </row>
    <row r="1156" spans="1:15" x14ac:dyDescent="0.25">
      <c r="A1156" t="s">
        <v>123</v>
      </c>
      <c r="B1156">
        <v>6</v>
      </c>
      <c r="C1156">
        <v>26</v>
      </c>
      <c r="D1156">
        <f>טבלה135[[#This Row],[LengthofCycle]]+1</f>
        <v>27</v>
      </c>
      <c r="E1156">
        <f>IF(טבלה135[[#This Row],[CycleNumber]]&lt;3,"",IF(טבלה135[[#This Row],[CycleNumber]]=3,MIN(D1154:D1156),IF(I1155=3,MIN(D1153:D1155),E1155)))</f>
        <v>29</v>
      </c>
      <c r="F1156">
        <f>IF(טבלה135[[#This Row],[CycleNumber]]&lt;3,"",IF(טבלה135[[#This Row],[CycleNumber]]=3,MAX(D1154:D1156),IF(I1155=3,MAX(D1153:D1155),F1155)))</f>
        <v>32</v>
      </c>
      <c r="G1156">
        <f>IF(OR(טבלה135[[#This Row],[CycleNumber]]&gt;B1157,B1157=""),IF(טבלה135[[#This Row],[מספר סטייה]]=3,MIN(D1154:D1156),טבלה135[[#This Row],[מינ קבוע]]),טבלה135[[#This Row],[מינ קבוע]])</f>
        <v>29</v>
      </c>
      <c r="H1156">
        <f>IF(OR(טבלה135[[#This Row],[CycleNumber]]&gt;B1157,B1157=""),IF(טבלה135[[#This Row],[מספר סטייה]]=3,MAX(D1154:D1156),טבלה135[[#This Row],[מקס קבוע]]),טבלה135[[#This Row],[מקס קבוע]])</f>
        <v>32</v>
      </c>
      <c r="I115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קבוע]]&lt;&gt;E1155,1,I1155+1),0))</f>
        <v>1</v>
      </c>
      <c r="J1156">
        <f>IF(AND(טבלה135[[#This Row],[CycleNumber]]&lt;B1157,טבלה135[[#This Row],[מקס קבוע]]&lt;&gt;""),IF(OR(טבלה135[[#This Row],[מספר סטייה]]&lt;I1157,AND(טבלה135[[#This Row],[מספר סטייה]]=3,I1157=1)),0,1),"")</f>
        <v>1</v>
      </c>
      <c r="K1156">
        <f>IF(טבלה135[[#This Row],[מקס קבוע]]&lt;&gt;"",טבלה135[[#This Row],[מקסימום]]-טבלה135[[#This Row],[מינימום]],"")</f>
        <v>3</v>
      </c>
      <c r="L1156">
        <f>IF(IFERROR(LOOKUP(טבלה135[[#This Row],[ClientID]],פיבוט!$A$4:$A$121),FALSE)=טבלה135[[#This Row],[ClientID]],1,0)</f>
        <v>1</v>
      </c>
      <c r="M1156" t="str">
        <f>IF(OR(טבלה135[[#This Row],[ClientID]]=A1157),"",1)</f>
        <v/>
      </c>
      <c r="N1156" s="3" t="str">
        <f>IF(טבלה135[[#This Row],[טווח]]&lt;&gt;K1155,טבלה135[[#This Row],[טווח]],"")</f>
        <v/>
      </c>
      <c r="O1156" s="3" t="str">
        <f>IF(טבלה135[[#This Row],[מניית טווחים]]&lt;&gt;"",IF(OR(30&gt;טבלה135[[#This Row],[מקסימום]],30&lt;טבלה135[[#This Row],[מינימום]]),0,1),"")</f>
        <v/>
      </c>
    </row>
    <row r="1157" spans="1:15" x14ac:dyDescent="0.25">
      <c r="A1157" t="s">
        <v>123</v>
      </c>
      <c r="B1157">
        <v>7</v>
      </c>
      <c r="C1157">
        <v>28</v>
      </c>
      <c r="D1157">
        <f>טבלה135[[#This Row],[LengthofCycle]]+1</f>
        <v>29</v>
      </c>
      <c r="E1157">
        <f>IF(טבלה135[[#This Row],[CycleNumber]]&lt;3,"",IF(טבלה135[[#This Row],[CycleNumber]]=3,MIN(D1155:D1157),IF(I1156=3,MIN(D1154:D1156),E1156)))</f>
        <v>29</v>
      </c>
      <c r="F1157">
        <f>IF(טבלה135[[#This Row],[CycleNumber]]&lt;3,"",IF(טבלה135[[#This Row],[CycleNumber]]=3,MAX(D1155:D1157),IF(I1156=3,MAX(D1154:D1156),F1156)))</f>
        <v>32</v>
      </c>
      <c r="G1157">
        <f>IF(OR(טבלה135[[#This Row],[CycleNumber]]&gt;B1158,B1158=""),IF(טבלה135[[#This Row],[מספר סטייה]]=3,MIN(D1155:D1157),טבלה135[[#This Row],[מינ קבוע]]),טבלה135[[#This Row],[מינ קבוע]])</f>
        <v>29</v>
      </c>
      <c r="H1157">
        <f>IF(OR(טבלה135[[#This Row],[CycleNumber]]&gt;B1158,B1158=""),IF(טבלה135[[#This Row],[מספר סטייה]]=3,MAX(D1155:D1157),טבלה135[[#This Row],[מקס קבוע]]),טבלה135[[#This Row],[מקס קבוע]])</f>
        <v>32</v>
      </c>
      <c r="I115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קבוע]]&lt;&gt;E1156,1,I1156+1),0))</f>
        <v>0</v>
      </c>
      <c r="J1157">
        <f>IF(AND(טבלה135[[#This Row],[CycleNumber]]&lt;B1158,טבלה135[[#This Row],[מקס קבוע]]&lt;&gt;""),IF(OR(טבלה135[[#This Row],[מספר סטייה]]&lt;I1158,AND(טבלה135[[#This Row],[מספר סטייה]]=3,I1158=1)),0,1),"")</f>
        <v>0</v>
      </c>
      <c r="K1157">
        <f>IF(טבלה135[[#This Row],[מקס קבוע]]&lt;&gt;"",טבלה135[[#This Row],[מקסימום]]-טבלה135[[#This Row],[מינימום]],"")</f>
        <v>3</v>
      </c>
      <c r="L1157">
        <f>IF(IFERROR(LOOKUP(טבלה135[[#This Row],[ClientID]],פיבוט!$A$4:$A$121),FALSE)=טבלה135[[#This Row],[ClientID]],1,0)</f>
        <v>1</v>
      </c>
      <c r="M1157" t="str">
        <f>IF(OR(טבלה135[[#This Row],[ClientID]]=A1158),"",1)</f>
        <v/>
      </c>
      <c r="N1157" s="3" t="str">
        <f>IF(טבלה135[[#This Row],[טווח]]&lt;&gt;K1156,טבלה135[[#This Row],[טווח]],"")</f>
        <v/>
      </c>
      <c r="O1157" s="3" t="str">
        <f>IF(טבלה135[[#This Row],[מניית טווחים]]&lt;&gt;"",IF(OR(30&gt;טבלה135[[#This Row],[מקסימום]],30&lt;טבלה135[[#This Row],[מינימום]]),0,1),"")</f>
        <v/>
      </c>
    </row>
    <row r="1158" spans="1:15" x14ac:dyDescent="0.25">
      <c r="A1158" t="s">
        <v>123</v>
      </c>
      <c r="B1158">
        <v>8</v>
      </c>
      <c r="C1158">
        <v>27</v>
      </c>
      <c r="D1158">
        <f>טבלה135[[#This Row],[LengthofCycle]]+1</f>
        <v>28</v>
      </c>
      <c r="E1158">
        <f>IF(טבלה135[[#This Row],[CycleNumber]]&lt;3,"",IF(טבלה135[[#This Row],[CycleNumber]]=3,MIN(D1156:D1158),IF(I1157=3,MIN(D1155:D1157),E1157)))</f>
        <v>29</v>
      </c>
      <c r="F1158">
        <f>IF(טבלה135[[#This Row],[CycleNumber]]&lt;3,"",IF(טבלה135[[#This Row],[CycleNumber]]=3,MAX(D1156:D1158),IF(I1157=3,MAX(D1155:D1157),F1157)))</f>
        <v>32</v>
      </c>
      <c r="G1158">
        <f>IF(OR(טבלה135[[#This Row],[CycleNumber]]&gt;B1159,B1159=""),IF(טבלה135[[#This Row],[מספר סטייה]]=3,MIN(D1156:D1158),טבלה135[[#This Row],[מינ קבוע]]),טבלה135[[#This Row],[מינ קבוע]])</f>
        <v>29</v>
      </c>
      <c r="H1158">
        <f>IF(OR(טבלה135[[#This Row],[CycleNumber]]&gt;B1159,B1159=""),IF(טבלה135[[#This Row],[מספר סטייה]]=3,MAX(D1156:D1158),טבלה135[[#This Row],[מקס קבוע]]),טבלה135[[#This Row],[מקס קבוע]])</f>
        <v>32</v>
      </c>
      <c r="I115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קבוע]]&lt;&gt;E1157,1,I1157+1),0))</f>
        <v>1</v>
      </c>
      <c r="J1158">
        <f>IF(AND(טבלה135[[#This Row],[CycleNumber]]&lt;B1159,טבלה135[[#This Row],[מקס קבוע]]&lt;&gt;""),IF(OR(טבלה135[[#This Row],[מספר סטייה]]&lt;I1159,AND(טבלה135[[#This Row],[מספר סטייה]]=3,I1159=1)),0,1),"")</f>
        <v>0</v>
      </c>
      <c r="K1158">
        <f>IF(טבלה135[[#This Row],[מקס קבוע]]&lt;&gt;"",טבלה135[[#This Row],[מקסימום]]-טבלה135[[#This Row],[מינימום]],"")</f>
        <v>3</v>
      </c>
      <c r="L1158">
        <f>IF(IFERROR(LOOKUP(טבלה135[[#This Row],[ClientID]],פיבוט!$A$4:$A$121),FALSE)=טבלה135[[#This Row],[ClientID]],1,0)</f>
        <v>1</v>
      </c>
      <c r="M1158" t="str">
        <f>IF(OR(טבלה135[[#This Row],[ClientID]]=A1159),"",1)</f>
        <v/>
      </c>
      <c r="N1158" s="3" t="str">
        <f>IF(טבלה135[[#This Row],[טווח]]&lt;&gt;K1157,טבלה135[[#This Row],[טווח]],"")</f>
        <v/>
      </c>
      <c r="O1158" s="3" t="str">
        <f>IF(טבלה135[[#This Row],[מניית טווחים]]&lt;&gt;"",IF(OR(30&gt;טבלה135[[#This Row],[מקסימום]],30&lt;טבלה135[[#This Row],[מינימום]]),0,1),"")</f>
        <v/>
      </c>
    </row>
    <row r="1159" spans="1:15" x14ac:dyDescent="0.25">
      <c r="A1159" t="s">
        <v>123</v>
      </c>
      <c r="B1159">
        <v>9</v>
      </c>
      <c r="C1159">
        <v>26</v>
      </c>
      <c r="D1159">
        <f>טבלה135[[#This Row],[LengthofCycle]]+1</f>
        <v>27</v>
      </c>
      <c r="E1159">
        <f>IF(טבלה135[[#This Row],[CycleNumber]]&lt;3,"",IF(טבלה135[[#This Row],[CycleNumber]]=3,MIN(D1157:D1159),IF(I1158=3,MIN(D1156:D1158),E1158)))</f>
        <v>29</v>
      </c>
      <c r="F1159">
        <f>IF(טבלה135[[#This Row],[CycleNumber]]&lt;3,"",IF(טבלה135[[#This Row],[CycleNumber]]=3,MAX(D1157:D1159),IF(I1158=3,MAX(D1156:D1158),F1158)))</f>
        <v>32</v>
      </c>
      <c r="G1159">
        <f>IF(OR(טבלה135[[#This Row],[CycleNumber]]&gt;B1160,B1160=""),IF(טבלה135[[#This Row],[מספר סטייה]]=3,MIN(D1157:D1159),טבלה135[[#This Row],[מינ קבוע]]),טבלה135[[#This Row],[מינ קבוע]])</f>
        <v>29</v>
      </c>
      <c r="H1159">
        <f>IF(OR(טבלה135[[#This Row],[CycleNumber]]&gt;B1160,B1160=""),IF(טבלה135[[#This Row],[מספר סטייה]]=3,MAX(D1157:D1159),טבלה135[[#This Row],[מקס קבוע]]),טבלה135[[#This Row],[מקס קבוע]])</f>
        <v>32</v>
      </c>
      <c r="I115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קבוע]]&lt;&gt;E1158,1,I1158+1),0))</f>
        <v>2</v>
      </c>
      <c r="J1159">
        <f>IF(AND(טבלה135[[#This Row],[CycleNumber]]&lt;B1160,טבלה135[[#This Row],[מקס קבוע]]&lt;&gt;""),IF(OR(טבלה135[[#This Row],[מספר סטייה]]&lt;I1160,AND(טבלה135[[#This Row],[מספר סטייה]]=3,I1160=1)),0,1),"")</f>
        <v>0</v>
      </c>
      <c r="K1159">
        <f>IF(טבלה135[[#This Row],[מקס קבוע]]&lt;&gt;"",טבלה135[[#This Row],[מקסימום]]-טבלה135[[#This Row],[מינימום]],"")</f>
        <v>3</v>
      </c>
      <c r="L1159">
        <f>IF(IFERROR(LOOKUP(טבלה135[[#This Row],[ClientID]],פיבוט!$A$4:$A$121),FALSE)=טבלה135[[#This Row],[ClientID]],1,0)</f>
        <v>1</v>
      </c>
      <c r="M1159" t="str">
        <f>IF(OR(טבלה135[[#This Row],[ClientID]]=A1160),"",1)</f>
        <v/>
      </c>
      <c r="N1159" s="3" t="str">
        <f>IF(טבלה135[[#This Row],[טווח]]&lt;&gt;K1158,טבלה135[[#This Row],[טווח]],"")</f>
        <v/>
      </c>
      <c r="O1159" s="3" t="str">
        <f>IF(טבלה135[[#This Row],[מניית טווחים]]&lt;&gt;"",IF(OR(30&gt;טבלה135[[#This Row],[מקסימום]],30&lt;טבלה135[[#This Row],[מינימום]]),0,1),"")</f>
        <v/>
      </c>
    </row>
    <row r="1160" spans="1:15" x14ac:dyDescent="0.25">
      <c r="A1160" t="s">
        <v>123</v>
      </c>
      <c r="B1160">
        <v>10</v>
      </c>
      <c r="C1160">
        <v>25</v>
      </c>
      <c r="D1160">
        <f>טבלה135[[#This Row],[LengthofCycle]]+1</f>
        <v>26</v>
      </c>
      <c r="E1160">
        <f>IF(טבלה135[[#This Row],[CycleNumber]]&lt;3,"",IF(טבלה135[[#This Row],[CycleNumber]]=3,MIN(D1158:D1160),IF(I1159=3,MIN(D1157:D1159),E1159)))</f>
        <v>29</v>
      </c>
      <c r="F1160">
        <f>IF(טבלה135[[#This Row],[CycleNumber]]&lt;3,"",IF(טבלה135[[#This Row],[CycleNumber]]=3,MAX(D1158:D1160),IF(I1159=3,MAX(D1157:D1159),F1159)))</f>
        <v>32</v>
      </c>
      <c r="G1160">
        <f>IF(OR(טבלה135[[#This Row],[CycleNumber]]&gt;B1161,B1161=""),IF(טבלה135[[#This Row],[מספר סטייה]]=3,MIN(D1158:D1160),טבלה135[[#This Row],[מינ קבוע]]),טבלה135[[#This Row],[מינ קבוע]])</f>
        <v>26</v>
      </c>
      <c r="H1160">
        <f>IF(OR(טבלה135[[#This Row],[CycleNumber]]&gt;B1161,B1161=""),IF(טבלה135[[#This Row],[מספר סטייה]]=3,MAX(D1158:D1160),טבלה135[[#This Row],[מקס קבוע]]),טבלה135[[#This Row],[מקס קבוע]])</f>
        <v>28</v>
      </c>
      <c r="I116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קבוע]]&lt;&gt;E1159,1,I1159+1),0))</f>
        <v>3</v>
      </c>
      <c r="J1160" t="str">
        <f>IF(AND(טבלה135[[#This Row],[CycleNumber]]&lt;B1161,טבלה135[[#This Row],[מקס קבוע]]&lt;&gt;""),IF(OR(טבלה135[[#This Row],[מספר סטייה]]&lt;I1161,AND(טבלה135[[#This Row],[מספר סטייה]]=3,I1161=1)),0,1),"")</f>
        <v/>
      </c>
      <c r="K1160">
        <f>IF(טבלה135[[#This Row],[מקס קבוע]]&lt;&gt;"",טבלה135[[#This Row],[מקסימום]]-טבלה135[[#This Row],[מינימום]],"")</f>
        <v>2</v>
      </c>
      <c r="L1160">
        <f>IF(IFERROR(LOOKUP(טבלה135[[#This Row],[ClientID]],פיבוט!$A$4:$A$121),FALSE)=טבלה135[[#This Row],[ClientID]],1,0)</f>
        <v>1</v>
      </c>
      <c r="M1160">
        <f>IF(OR(טבלה135[[#This Row],[ClientID]]=A1161),"",1)</f>
        <v>1</v>
      </c>
      <c r="N1160" s="3">
        <f>IF(טבלה135[[#This Row],[טווח]]&lt;&gt;K1159,טבלה135[[#This Row],[טווח]],"")</f>
        <v>2</v>
      </c>
      <c r="O1160" s="3">
        <f>IF(טבלה135[[#This Row],[מניית טווחים]]&lt;&gt;"",IF(OR(30&gt;טבלה135[[#This Row],[מקסימום]],30&lt;טבלה135[[#This Row],[מינימום]]),0,1),"")</f>
        <v>0</v>
      </c>
    </row>
    <row r="1161" spans="1:15" x14ac:dyDescent="0.25">
      <c r="A1161" t="s">
        <v>124</v>
      </c>
      <c r="B1161">
        <v>1</v>
      </c>
      <c r="C1161">
        <v>34</v>
      </c>
      <c r="D1161">
        <f>טבלה135[[#This Row],[LengthofCycle]]+1</f>
        <v>35</v>
      </c>
      <c r="E1161" t="str">
        <f>IF(טבלה135[[#This Row],[CycleNumber]]&lt;3,"",IF(טבלה135[[#This Row],[CycleNumber]]=3,MIN(D1159:D1161),IF(I1160=3,MIN(D1158:D1160),E1160)))</f>
        <v/>
      </c>
      <c r="F1161" t="str">
        <f>IF(טבלה135[[#This Row],[CycleNumber]]&lt;3,"",IF(טבלה135[[#This Row],[CycleNumber]]=3,MAX(D1159:D1161),IF(I1160=3,MAX(D1158:D1160),F1160)))</f>
        <v/>
      </c>
      <c r="G1161" t="str">
        <f>IF(OR(טבלה135[[#This Row],[CycleNumber]]&gt;B1162,B1162=""),IF(טבלה135[[#This Row],[מספר סטייה]]=3,MIN(D1159:D1161),טבלה135[[#This Row],[מינ קבוע]]),טבלה135[[#This Row],[מינ קבוע]])</f>
        <v/>
      </c>
      <c r="H1161" t="str">
        <f>IF(OR(טבלה135[[#This Row],[CycleNumber]]&gt;B1162,B1162=""),IF(טבלה135[[#This Row],[מספר סטייה]]=3,MAX(D1159:D1161),טבלה135[[#This Row],[מקס קבוע]]),טבלה135[[#This Row],[מקס קבוע]])</f>
        <v/>
      </c>
      <c r="I116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קבוע]]&lt;&gt;E1160,1,I1160+1),0))</f>
        <v/>
      </c>
      <c r="J1161" t="str">
        <f>IF(AND(טבלה135[[#This Row],[CycleNumber]]&lt;B1162,טבלה135[[#This Row],[מקס קבוע]]&lt;&gt;""),IF(OR(טבלה135[[#This Row],[מספר סטייה]]&lt;I1162,AND(טבלה135[[#This Row],[מספר סטייה]]=3,I1162=1)),0,1),"")</f>
        <v/>
      </c>
      <c r="K1161" t="str">
        <f>IF(טבלה135[[#This Row],[מקס קבוע]]&lt;&gt;"",טבלה135[[#This Row],[מקסימום]]-טבלה135[[#This Row],[מינימום]],"")</f>
        <v/>
      </c>
      <c r="L1161">
        <f>IF(IFERROR(LOOKUP(טבלה135[[#This Row],[ClientID]],פיבוט!$A$4:$A$121),FALSE)=טבלה135[[#This Row],[ClientID]],1,0)</f>
        <v>1</v>
      </c>
      <c r="M1161" t="str">
        <f>IF(OR(טבלה135[[#This Row],[ClientID]]=A1162),"",1)</f>
        <v/>
      </c>
      <c r="N1161" s="3" t="str">
        <f>IF(טבלה135[[#This Row],[טווח]]&lt;&gt;K1160,טבלה135[[#This Row],[טווח]],"")</f>
        <v/>
      </c>
      <c r="O1161" s="3" t="str">
        <f>IF(טבלה135[[#This Row],[מניית טווחים]]&lt;&gt;"",IF(OR(30&gt;טבלה135[[#This Row],[מקסימום]],30&lt;טבלה135[[#This Row],[מינימום]]),0,1),"")</f>
        <v/>
      </c>
    </row>
    <row r="1162" spans="1:15" x14ac:dyDescent="0.25">
      <c r="A1162" t="s">
        <v>124</v>
      </c>
      <c r="B1162">
        <v>2</v>
      </c>
      <c r="C1162">
        <v>30</v>
      </c>
      <c r="D1162">
        <f>טבלה135[[#This Row],[LengthofCycle]]+1</f>
        <v>31</v>
      </c>
      <c r="E1162" t="str">
        <f>IF(טבלה135[[#This Row],[CycleNumber]]&lt;3,"",IF(טבלה135[[#This Row],[CycleNumber]]=3,MIN(D1160:D1162),IF(I1161=3,MIN(D1159:D1161),E1161)))</f>
        <v/>
      </c>
      <c r="F1162" t="str">
        <f>IF(טבלה135[[#This Row],[CycleNumber]]&lt;3,"",IF(טבלה135[[#This Row],[CycleNumber]]=3,MAX(D1160:D1162),IF(I1161=3,MAX(D1159:D1161),F1161)))</f>
        <v/>
      </c>
      <c r="G1162" t="str">
        <f>IF(OR(טבלה135[[#This Row],[CycleNumber]]&gt;B1163,B1163=""),IF(טבלה135[[#This Row],[מספר סטייה]]=3,MIN(D1160:D1162),טבלה135[[#This Row],[מינ קבוע]]),טבלה135[[#This Row],[מינ קבוע]])</f>
        <v/>
      </c>
      <c r="H1162" t="str">
        <f>IF(OR(טבלה135[[#This Row],[CycleNumber]]&gt;B1163,B1163=""),IF(טבלה135[[#This Row],[מספר סטייה]]=3,MAX(D1160:D1162),טבלה135[[#This Row],[מקס קבוע]]),טבלה135[[#This Row],[מקס קבוע]])</f>
        <v/>
      </c>
      <c r="I1162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קבוע]]&lt;&gt;E1161,1,I1161+1),0))</f>
        <v/>
      </c>
      <c r="J1162" t="str">
        <f>IF(AND(טבלה135[[#This Row],[CycleNumber]]&lt;B1163,טבלה135[[#This Row],[מקס קבוע]]&lt;&gt;""),IF(OR(טבלה135[[#This Row],[מספר סטייה]]&lt;I1163,AND(טבלה135[[#This Row],[מספר סטייה]]=3,I1163=1)),0,1),"")</f>
        <v/>
      </c>
      <c r="K1162" t="str">
        <f>IF(טבלה135[[#This Row],[מקס קבוע]]&lt;&gt;"",טבלה135[[#This Row],[מקסימום]]-טבלה135[[#This Row],[מינימום]],"")</f>
        <v/>
      </c>
      <c r="L1162">
        <f>IF(IFERROR(LOOKUP(טבלה135[[#This Row],[ClientID]],פיבוט!$A$4:$A$121),FALSE)=טבלה135[[#This Row],[ClientID]],1,0)</f>
        <v>1</v>
      </c>
      <c r="M1162" t="str">
        <f>IF(OR(טבלה135[[#This Row],[ClientID]]=A1163),"",1)</f>
        <v/>
      </c>
      <c r="N1162" s="3" t="str">
        <f>IF(טבלה135[[#This Row],[טווח]]&lt;&gt;K1161,טבלה135[[#This Row],[טווח]],"")</f>
        <v/>
      </c>
      <c r="O1162" s="3" t="str">
        <f>IF(טבלה135[[#This Row],[מניית טווחים]]&lt;&gt;"",IF(OR(30&gt;טבלה135[[#This Row],[מקסימום]],30&lt;טבלה135[[#This Row],[מינימום]]),0,1),"")</f>
        <v/>
      </c>
    </row>
    <row r="1163" spans="1:15" x14ac:dyDescent="0.25">
      <c r="A1163" t="s">
        <v>124</v>
      </c>
      <c r="B1163">
        <v>3</v>
      </c>
      <c r="C1163">
        <v>35</v>
      </c>
      <c r="D1163">
        <f>טבלה135[[#This Row],[LengthofCycle]]+1</f>
        <v>36</v>
      </c>
      <c r="E1163">
        <f>IF(טבלה135[[#This Row],[CycleNumber]]&lt;3,"",IF(טבלה135[[#This Row],[CycleNumber]]=3,MIN(D1161:D1163),IF(I1162=3,MIN(D1160:D1162),E1162)))</f>
        <v>31</v>
      </c>
      <c r="F1163">
        <f>IF(טבלה135[[#This Row],[CycleNumber]]&lt;3,"",IF(טבלה135[[#This Row],[CycleNumber]]=3,MAX(D1161:D1163),IF(I1162=3,MAX(D1160:D1162),F1162)))</f>
        <v>36</v>
      </c>
      <c r="G1163">
        <f>IF(OR(טבלה135[[#This Row],[CycleNumber]]&gt;B1164,B1164=""),IF(טבלה135[[#This Row],[מספר סטייה]]=3,MIN(D1161:D1163),טבלה135[[#This Row],[מינ קבוע]]),טבלה135[[#This Row],[מינ קבוע]])</f>
        <v>31</v>
      </c>
      <c r="H1163">
        <f>IF(OR(טבלה135[[#This Row],[CycleNumber]]&gt;B1164,B1164=""),IF(טבלה135[[#This Row],[מספר סטייה]]=3,MAX(D1161:D1163),טבלה135[[#This Row],[מקס קבוע]]),טבלה135[[#This Row],[מקס קבוע]])</f>
        <v>36</v>
      </c>
      <c r="I116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קבוע]]&lt;&gt;E1162,1,I1162+1),0))</f>
        <v>0</v>
      </c>
      <c r="J1163">
        <f>IF(AND(טבלה135[[#This Row],[CycleNumber]]&lt;B1164,טבלה135[[#This Row],[מקס קבוע]]&lt;&gt;""),IF(OR(טבלה135[[#This Row],[מספר סטייה]]&lt;I1164,AND(טבלה135[[#This Row],[מספר סטייה]]=3,I1164=1)),0,1),"")</f>
        <v>0</v>
      </c>
      <c r="K1163">
        <f>IF(טבלה135[[#This Row],[מקס קבוע]]&lt;&gt;"",טבלה135[[#This Row],[מקסימום]]-טבלה135[[#This Row],[מינימום]],"")</f>
        <v>5</v>
      </c>
      <c r="L1163">
        <f>IF(IFERROR(LOOKUP(טבלה135[[#This Row],[ClientID]],פיבוט!$A$4:$A$121),FALSE)=טבלה135[[#This Row],[ClientID]],1,0)</f>
        <v>1</v>
      </c>
      <c r="M1163" t="str">
        <f>IF(OR(טבלה135[[#This Row],[ClientID]]=A1164),"",1)</f>
        <v/>
      </c>
      <c r="N1163" s="3">
        <f>IF(טבלה135[[#This Row],[טווח]]&lt;&gt;K1162,טבלה135[[#This Row],[טווח]],"")</f>
        <v>5</v>
      </c>
      <c r="O1163" s="3">
        <f>IF(טבלה135[[#This Row],[מניית טווחים]]&lt;&gt;"",IF(OR(30&gt;טבלה135[[#This Row],[מקסימום]],30&lt;טבלה135[[#This Row],[מינימום]]),0,1),"")</f>
        <v>0</v>
      </c>
    </row>
    <row r="1164" spans="1:15" x14ac:dyDescent="0.25">
      <c r="A1164" t="s">
        <v>124</v>
      </c>
      <c r="B1164">
        <v>4</v>
      </c>
      <c r="C1164">
        <v>28</v>
      </c>
      <c r="D1164">
        <f>טבלה135[[#This Row],[LengthofCycle]]+1</f>
        <v>29</v>
      </c>
      <c r="E1164">
        <f>IF(טבלה135[[#This Row],[CycleNumber]]&lt;3,"",IF(טבלה135[[#This Row],[CycleNumber]]=3,MIN(D1162:D1164),IF(I1163=3,MIN(D1161:D1163),E1163)))</f>
        <v>31</v>
      </c>
      <c r="F1164">
        <f>IF(טבלה135[[#This Row],[CycleNumber]]&lt;3,"",IF(טבלה135[[#This Row],[CycleNumber]]=3,MAX(D1162:D1164),IF(I1163=3,MAX(D1161:D1163),F1163)))</f>
        <v>36</v>
      </c>
      <c r="G1164">
        <f>IF(OR(טבלה135[[#This Row],[CycleNumber]]&gt;B1165,B1165=""),IF(טבלה135[[#This Row],[מספר סטייה]]=3,MIN(D1162:D1164),טבלה135[[#This Row],[מינ קבוע]]),טבלה135[[#This Row],[מינ קבוע]])</f>
        <v>31</v>
      </c>
      <c r="H1164">
        <f>IF(OR(טבלה135[[#This Row],[CycleNumber]]&gt;B1165,B1165=""),IF(טבלה135[[#This Row],[מספר סטייה]]=3,MAX(D1162:D1164),טבלה135[[#This Row],[מקס קבוע]]),טבלה135[[#This Row],[מקס קבוע]])</f>
        <v>36</v>
      </c>
      <c r="I116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קבוע]]&lt;&gt;E1163,1,I1163+1),0))</f>
        <v>1</v>
      </c>
      <c r="J1164">
        <f>IF(AND(טבלה135[[#This Row],[CycleNumber]]&lt;B1165,טבלה135[[#This Row],[מקס קבוע]]&lt;&gt;""),IF(OR(טבלה135[[#This Row],[מספר סטייה]]&lt;I1165,AND(טבלה135[[#This Row],[מספר סטייה]]=3,I1165=1)),0,1),"")</f>
        <v>1</v>
      </c>
      <c r="K1164">
        <f>IF(טבלה135[[#This Row],[מקס קבוע]]&lt;&gt;"",טבלה135[[#This Row],[מקסימום]]-טבלה135[[#This Row],[מינימום]],"")</f>
        <v>5</v>
      </c>
      <c r="L1164">
        <f>IF(IFERROR(LOOKUP(טבלה135[[#This Row],[ClientID]],פיבוט!$A$4:$A$121),FALSE)=טבלה135[[#This Row],[ClientID]],1,0)</f>
        <v>1</v>
      </c>
      <c r="M1164" t="str">
        <f>IF(OR(טבלה135[[#This Row],[ClientID]]=A1165),"",1)</f>
        <v/>
      </c>
      <c r="N1164" s="3" t="str">
        <f>IF(טבלה135[[#This Row],[טווח]]&lt;&gt;K1163,טבלה135[[#This Row],[טווח]],"")</f>
        <v/>
      </c>
      <c r="O1164" s="3" t="str">
        <f>IF(טבלה135[[#This Row],[מניית טווחים]]&lt;&gt;"",IF(OR(30&gt;טבלה135[[#This Row],[מקסימום]],30&lt;טבלה135[[#This Row],[מינימום]]),0,1),"")</f>
        <v/>
      </c>
    </row>
    <row r="1165" spans="1:15" x14ac:dyDescent="0.25">
      <c r="A1165" t="s">
        <v>124</v>
      </c>
      <c r="B1165">
        <v>5</v>
      </c>
      <c r="C1165">
        <v>30</v>
      </c>
      <c r="D1165">
        <f>טבלה135[[#This Row],[LengthofCycle]]+1</f>
        <v>31</v>
      </c>
      <c r="E1165">
        <f>IF(טבלה135[[#This Row],[CycleNumber]]&lt;3,"",IF(טבלה135[[#This Row],[CycleNumber]]=3,MIN(D1163:D1165),IF(I1164=3,MIN(D1162:D1164),E1164)))</f>
        <v>31</v>
      </c>
      <c r="F1165">
        <f>IF(טבלה135[[#This Row],[CycleNumber]]&lt;3,"",IF(טבלה135[[#This Row],[CycleNumber]]=3,MAX(D1163:D1165),IF(I1164=3,MAX(D1162:D1164),F1164)))</f>
        <v>36</v>
      </c>
      <c r="G1165">
        <f>IF(OR(טבלה135[[#This Row],[CycleNumber]]&gt;B1166,B1166=""),IF(טבלה135[[#This Row],[מספר סטייה]]=3,MIN(D1163:D1165),טבלה135[[#This Row],[מינ קבוע]]),טבלה135[[#This Row],[מינ קבוע]])</f>
        <v>31</v>
      </c>
      <c r="H1165">
        <f>IF(OR(טבלה135[[#This Row],[CycleNumber]]&gt;B1166,B1166=""),IF(טבלה135[[#This Row],[מספר סטייה]]=3,MAX(D1163:D1165),טבלה135[[#This Row],[מקס קבוע]]),טבלה135[[#This Row],[מקס קבוע]])</f>
        <v>36</v>
      </c>
      <c r="I116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קבוע]]&lt;&gt;E1164,1,I1164+1),0))</f>
        <v>0</v>
      </c>
      <c r="J1165">
        <f>IF(AND(טבלה135[[#This Row],[CycleNumber]]&lt;B1166,טבלה135[[#This Row],[מקס קבוע]]&lt;&gt;""),IF(OR(טבלה135[[#This Row],[מספר סטייה]]&lt;I1166,AND(טבלה135[[#This Row],[מספר סטייה]]=3,I1166=1)),0,1),"")</f>
        <v>1</v>
      </c>
      <c r="K1165">
        <f>IF(טבלה135[[#This Row],[מקס קבוע]]&lt;&gt;"",טבלה135[[#This Row],[מקסימום]]-טבלה135[[#This Row],[מינימום]],"")</f>
        <v>5</v>
      </c>
      <c r="L1165">
        <f>IF(IFERROR(LOOKUP(טבלה135[[#This Row],[ClientID]],פיבוט!$A$4:$A$121),FALSE)=טבלה135[[#This Row],[ClientID]],1,0)</f>
        <v>1</v>
      </c>
      <c r="M1165" t="str">
        <f>IF(OR(טבלה135[[#This Row],[ClientID]]=A1166),"",1)</f>
        <v/>
      </c>
      <c r="N1165" s="3" t="str">
        <f>IF(טבלה135[[#This Row],[טווח]]&lt;&gt;K1164,טבלה135[[#This Row],[טווח]],"")</f>
        <v/>
      </c>
      <c r="O1165" s="3" t="str">
        <f>IF(טבלה135[[#This Row],[מניית טווחים]]&lt;&gt;"",IF(OR(30&gt;טבלה135[[#This Row],[מקסימום]],30&lt;טבלה135[[#This Row],[מינימום]]),0,1),"")</f>
        <v/>
      </c>
    </row>
    <row r="1166" spans="1:15" x14ac:dyDescent="0.25">
      <c r="A1166" t="s">
        <v>124</v>
      </c>
      <c r="B1166">
        <v>6</v>
      </c>
      <c r="C1166">
        <v>33</v>
      </c>
      <c r="D1166">
        <f>טבלה135[[#This Row],[LengthofCycle]]+1</f>
        <v>34</v>
      </c>
      <c r="E1166">
        <f>IF(טבלה135[[#This Row],[CycleNumber]]&lt;3,"",IF(טבלה135[[#This Row],[CycleNumber]]=3,MIN(D1164:D1166),IF(I1165=3,MIN(D1163:D1165),E1165)))</f>
        <v>31</v>
      </c>
      <c r="F1166">
        <f>IF(טבלה135[[#This Row],[CycleNumber]]&lt;3,"",IF(טבלה135[[#This Row],[CycleNumber]]=3,MAX(D1164:D1166),IF(I1165=3,MAX(D1163:D1165),F1165)))</f>
        <v>36</v>
      </c>
      <c r="G1166">
        <f>IF(OR(טבלה135[[#This Row],[CycleNumber]]&gt;B1167,B1167=""),IF(טבלה135[[#This Row],[מספר סטייה]]=3,MIN(D1164:D1166),טבלה135[[#This Row],[מינ קבוע]]),טבלה135[[#This Row],[מינ קבוע]])</f>
        <v>31</v>
      </c>
      <c r="H1166">
        <f>IF(OR(טבלה135[[#This Row],[CycleNumber]]&gt;B1167,B1167=""),IF(טבלה135[[#This Row],[מספר סטייה]]=3,MAX(D1164:D1166),טבלה135[[#This Row],[מקס קבוע]]),טבלה135[[#This Row],[מקס קבוע]])</f>
        <v>36</v>
      </c>
      <c r="I116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קבוע]]&lt;&gt;E1165,1,I1165+1),0))</f>
        <v>0</v>
      </c>
      <c r="J1166">
        <f>IF(AND(טבלה135[[#This Row],[CycleNumber]]&lt;B1167,טבלה135[[#This Row],[מקס קבוע]]&lt;&gt;""),IF(OR(טבלה135[[#This Row],[מספר סטייה]]&lt;I1167,AND(טבלה135[[#This Row],[מספר סטייה]]=3,I1167=1)),0,1),"")</f>
        <v>0</v>
      </c>
      <c r="K1166">
        <f>IF(טבלה135[[#This Row],[מקס קבוע]]&lt;&gt;"",טבלה135[[#This Row],[מקסימום]]-טבלה135[[#This Row],[מינימום]],"")</f>
        <v>5</v>
      </c>
      <c r="L1166">
        <f>IF(IFERROR(LOOKUP(טבלה135[[#This Row],[ClientID]],פיבוט!$A$4:$A$121),FALSE)=טבלה135[[#This Row],[ClientID]],1,0)</f>
        <v>1</v>
      </c>
      <c r="M1166" t="str">
        <f>IF(OR(טבלה135[[#This Row],[ClientID]]=A1167),"",1)</f>
        <v/>
      </c>
      <c r="N1166" s="3" t="str">
        <f>IF(טבלה135[[#This Row],[טווח]]&lt;&gt;K1165,טבלה135[[#This Row],[טווח]],"")</f>
        <v/>
      </c>
      <c r="O1166" s="3" t="str">
        <f>IF(טבלה135[[#This Row],[מניית טווחים]]&lt;&gt;"",IF(OR(30&gt;טבלה135[[#This Row],[מקסימום]],30&lt;טבלה135[[#This Row],[מינימום]]),0,1),"")</f>
        <v/>
      </c>
    </row>
    <row r="1167" spans="1:15" x14ac:dyDescent="0.25">
      <c r="A1167" t="s">
        <v>124</v>
      </c>
      <c r="B1167">
        <v>7</v>
      </c>
      <c r="C1167">
        <v>27</v>
      </c>
      <c r="D1167">
        <f>טבלה135[[#This Row],[LengthofCycle]]+1</f>
        <v>28</v>
      </c>
      <c r="E1167">
        <f>IF(טבלה135[[#This Row],[CycleNumber]]&lt;3,"",IF(טבלה135[[#This Row],[CycleNumber]]=3,MIN(D1165:D1167),IF(I1166=3,MIN(D1164:D1166),E1166)))</f>
        <v>31</v>
      </c>
      <c r="F1167">
        <f>IF(טבלה135[[#This Row],[CycleNumber]]&lt;3,"",IF(טבלה135[[#This Row],[CycleNumber]]=3,MAX(D1165:D1167),IF(I1166=3,MAX(D1164:D1166),F1166)))</f>
        <v>36</v>
      </c>
      <c r="G1167">
        <f>IF(OR(טבלה135[[#This Row],[CycleNumber]]&gt;B1168,B1168=""),IF(טבלה135[[#This Row],[מספר סטייה]]=3,MIN(D1165:D1167),טבלה135[[#This Row],[מינ קבוע]]),טבלה135[[#This Row],[מינ קבוע]])</f>
        <v>31</v>
      </c>
      <c r="H1167">
        <f>IF(OR(טבלה135[[#This Row],[CycleNumber]]&gt;B1168,B1168=""),IF(טבלה135[[#This Row],[מספר סטייה]]=3,MAX(D1165:D1167),טבלה135[[#This Row],[מקס קבוע]]),טבלה135[[#This Row],[מקס קבוע]])</f>
        <v>36</v>
      </c>
      <c r="I116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קבוע]]&lt;&gt;E1166,1,I1166+1),0))</f>
        <v>1</v>
      </c>
      <c r="J1167">
        <f>IF(AND(טבלה135[[#This Row],[CycleNumber]]&lt;B1168,טבלה135[[#This Row],[מקס קבוע]]&lt;&gt;""),IF(OR(טבלה135[[#This Row],[מספר סטייה]]&lt;I1168,AND(טבלה135[[#This Row],[מספר סטייה]]=3,I1168=1)),0,1),"")</f>
        <v>0</v>
      </c>
      <c r="K1167">
        <f>IF(טבלה135[[#This Row],[מקס קבוע]]&lt;&gt;"",טבלה135[[#This Row],[מקסימום]]-טבלה135[[#This Row],[מינימום]],"")</f>
        <v>5</v>
      </c>
      <c r="L1167">
        <f>IF(IFERROR(LOOKUP(טבלה135[[#This Row],[ClientID]],פיבוט!$A$4:$A$121),FALSE)=טבלה135[[#This Row],[ClientID]],1,0)</f>
        <v>1</v>
      </c>
      <c r="M1167" t="str">
        <f>IF(OR(טבלה135[[#This Row],[ClientID]]=A1168),"",1)</f>
        <v/>
      </c>
      <c r="N1167" s="3" t="str">
        <f>IF(טבלה135[[#This Row],[טווח]]&lt;&gt;K1166,טבלה135[[#This Row],[טווח]],"")</f>
        <v/>
      </c>
      <c r="O1167" s="3" t="str">
        <f>IF(טבלה135[[#This Row],[מניית טווחים]]&lt;&gt;"",IF(OR(30&gt;טבלה135[[#This Row],[מקסימום]],30&lt;טבלה135[[#This Row],[מינימום]]),0,1),"")</f>
        <v/>
      </c>
    </row>
    <row r="1168" spans="1:15" x14ac:dyDescent="0.25">
      <c r="A1168" t="s">
        <v>124</v>
      </c>
      <c r="B1168">
        <v>8</v>
      </c>
      <c r="C1168">
        <v>28</v>
      </c>
      <c r="D1168">
        <f>טבלה135[[#This Row],[LengthofCycle]]+1</f>
        <v>29</v>
      </c>
      <c r="E1168">
        <f>IF(טבלה135[[#This Row],[CycleNumber]]&lt;3,"",IF(טבלה135[[#This Row],[CycleNumber]]=3,MIN(D1166:D1168),IF(I1167=3,MIN(D1165:D1167),E1167)))</f>
        <v>31</v>
      </c>
      <c r="F1168">
        <f>IF(טבלה135[[#This Row],[CycleNumber]]&lt;3,"",IF(טבלה135[[#This Row],[CycleNumber]]=3,MAX(D1166:D1168),IF(I1167=3,MAX(D1165:D1167),F1167)))</f>
        <v>36</v>
      </c>
      <c r="G1168">
        <f>IF(OR(טבלה135[[#This Row],[CycleNumber]]&gt;B1169,B1169=""),IF(טבלה135[[#This Row],[מספר סטייה]]=3,MIN(D1166:D1168),טבלה135[[#This Row],[מינ קבוע]]),טבלה135[[#This Row],[מינ קבוע]])</f>
        <v>31</v>
      </c>
      <c r="H1168">
        <f>IF(OR(טבלה135[[#This Row],[CycleNumber]]&gt;B1169,B1169=""),IF(טבלה135[[#This Row],[מספר סטייה]]=3,MAX(D1166:D1168),טבלה135[[#This Row],[מקס קבוע]]),טבלה135[[#This Row],[מקס קבוע]])</f>
        <v>36</v>
      </c>
      <c r="I116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קבוע]]&lt;&gt;E1167,1,I1167+1),0))</f>
        <v>2</v>
      </c>
      <c r="J1168">
        <f>IF(AND(טבלה135[[#This Row],[CycleNumber]]&lt;B1169,טבלה135[[#This Row],[מקס קבוע]]&lt;&gt;""),IF(OR(טבלה135[[#This Row],[מספר סטייה]]&lt;I1169,AND(טבלה135[[#This Row],[מספר סטייה]]=3,I1169=1)),0,1),"")</f>
        <v>1</v>
      </c>
      <c r="K1168">
        <f>IF(טבלה135[[#This Row],[מקס קבוע]]&lt;&gt;"",טבלה135[[#This Row],[מקסימום]]-טבלה135[[#This Row],[מינימום]],"")</f>
        <v>5</v>
      </c>
      <c r="L1168">
        <f>IF(IFERROR(LOOKUP(טבלה135[[#This Row],[ClientID]],פיבוט!$A$4:$A$121),FALSE)=טבלה135[[#This Row],[ClientID]],1,0)</f>
        <v>1</v>
      </c>
      <c r="M1168" t="str">
        <f>IF(OR(טבלה135[[#This Row],[ClientID]]=A1169),"",1)</f>
        <v/>
      </c>
      <c r="N1168" s="3" t="str">
        <f>IF(טבלה135[[#This Row],[טווח]]&lt;&gt;K1167,טבלה135[[#This Row],[טווח]],"")</f>
        <v/>
      </c>
      <c r="O1168" s="3" t="str">
        <f>IF(טבלה135[[#This Row],[מניית טווחים]]&lt;&gt;"",IF(OR(30&gt;טבלה135[[#This Row],[מקסימום]],30&lt;טבלה135[[#This Row],[מינימום]]),0,1),"")</f>
        <v/>
      </c>
    </row>
    <row r="1169" spans="1:15" x14ac:dyDescent="0.25">
      <c r="A1169" t="s">
        <v>124</v>
      </c>
      <c r="B1169">
        <v>9</v>
      </c>
      <c r="C1169">
        <v>30</v>
      </c>
      <c r="D1169">
        <f>טבלה135[[#This Row],[LengthofCycle]]+1</f>
        <v>31</v>
      </c>
      <c r="E1169">
        <f>IF(טבלה135[[#This Row],[CycleNumber]]&lt;3,"",IF(טבלה135[[#This Row],[CycleNumber]]=3,MIN(D1167:D1169),IF(I1168=3,MIN(D1166:D1168),E1168)))</f>
        <v>31</v>
      </c>
      <c r="F1169">
        <f>IF(טבלה135[[#This Row],[CycleNumber]]&lt;3,"",IF(טבלה135[[#This Row],[CycleNumber]]=3,MAX(D1167:D1169),IF(I1168=3,MAX(D1166:D1168),F1168)))</f>
        <v>36</v>
      </c>
      <c r="G1169">
        <f>IF(OR(טבלה135[[#This Row],[CycleNumber]]&gt;B1170,B1170=""),IF(טבלה135[[#This Row],[מספר סטייה]]=3,MIN(D1167:D1169),טבלה135[[#This Row],[מינ קבוע]]),טבלה135[[#This Row],[מינ קבוע]])</f>
        <v>31</v>
      </c>
      <c r="H1169">
        <f>IF(OR(טבלה135[[#This Row],[CycleNumber]]&gt;B1170,B1170=""),IF(טבלה135[[#This Row],[מספר סטייה]]=3,MAX(D1167:D1169),טבלה135[[#This Row],[מקס קבוע]]),טבלה135[[#This Row],[מקס קבוע]])</f>
        <v>36</v>
      </c>
      <c r="I116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קבוע]]&lt;&gt;E1168,1,I1168+1),0))</f>
        <v>0</v>
      </c>
      <c r="J1169">
        <f>IF(AND(טבלה135[[#This Row],[CycleNumber]]&lt;B1170,טבלה135[[#This Row],[מקס קבוע]]&lt;&gt;""),IF(OR(טבלה135[[#This Row],[מספר סטייה]]&lt;I1170,AND(טבלה135[[#This Row],[מספר סטייה]]=3,I1170=1)),0,1),"")</f>
        <v>1</v>
      </c>
      <c r="K1169">
        <f>IF(טבלה135[[#This Row],[מקס קבוע]]&lt;&gt;"",טבלה135[[#This Row],[מקסימום]]-טבלה135[[#This Row],[מינימום]],"")</f>
        <v>5</v>
      </c>
      <c r="L1169">
        <f>IF(IFERROR(LOOKUP(טבלה135[[#This Row],[ClientID]],פיבוט!$A$4:$A$121),FALSE)=טבלה135[[#This Row],[ClientID]],1,0)</f>
        <v>1</v>
      </c>
      <c r="M1169" t="str">
        <f>IF(OR(טבלה135[[#This Row],[ClientID]]=A1170),"",1)</f>
        <v/>
      </c>
      <c r="N1169" s="3" t="str">
        <f>IF(טבלה135[[#This Row],[טווח]]&lt;&gt;K1168,טבלה135[[#This Row],[טווח]],"")</f>
        <v/>
      </c>
      <c r="O1169" s="3" t="str">
        <f>IF(טבלה135[[#This Row],[מניית טווחים]]&lt;&gt;"",IF(OR(30&gt;טבלה135[[#This Row],[מקסימום]],30&lt;טבלה135[[#This Row],[מינימום]]),0,1),"")</f>
        <v/>
      </c>
    </row>
    <row r="1170" spans="1:15" x14ac:dyDescent="0.25">
      <c r="A1170" t="s">
        <v>124</v>
      </c>
      <c r="B1170">
        <v>10</v>
      </c>
      <c r="C1170">
        <v>34</v>
      </c>
      <c r="D1170">
        <f>טבלה135[[#This Row],[LengthofCycle]]+1</f>
        <v>35</v>
      </c>
      <c r="E1170">
        <f>IF(טבלה135[[#This Row],[CycleNumber]]&lt;3,"",IF(טבלה135[[#This Row],[CycleNumber]]=3,MIN(D1168:D1170),IF(I1169=3,MIN(D1167:D1169),E1169)))</f>
        <v>31</v>
      </c>
      <c r="F1170">
        <f>IF(טבלה135[[#This Row],[CycleNumber]]&lt;3,"",IF(טבלה135[[#This Row],[CycleNumber]]=3,MAX(D1168:D1170),IF(I1169=3,MAX(D1167:D1169),F1169)))</f>
        <v>36</v>
      </c>
      <c r="G1170">
        <f>IF(OR(טבלה135[[#This Row],[CycleNumber]]&gt;B1171,B1171=""),IF(טבלה135[[#This Row],[מספר סטייה]]=3,MIN(D1168:D1170),טבלה135[[#This Row],[מינ קבוע]]),טבלה135[[#This Row],[מינ קבוע]])</f>
        <v>31</v>
      </c>
      <c r="H1170">
        <f>IF(OR(טבלה135[[#This Row],[CycleNumber]]&gt;B1171,B1171=""),IF(טבלה135[[#This Row],[מספר סטייה]]=3,MAX(D1168:D1170),טבלה135[[#This Row],[מקס קבוע]]),טבלה135[[#This Row],[מקס קבוע]])</f>
        <v>36</v>
      </c>
      <c r="I117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קבוע]]&lt;&gt;E1169,1,I1169+1),0))</f>
        <v>0</v>
      </c>
      <c r="J1170">
        <f>IF(AND(טבלה135[[#This Row],[CycleNumber]]&lt;B1171,טבלה135[[#This Row],[מקס קבוע]]&lt;&gt;""),IF(OR(טבלה135[[#This Row],[מספר סטייה]]&lt;I1171,AND(טבלה135[[#This Row],[מספר סטייה]]=3,I1171=1)),0,1),"")</f>
        <v>1</v>
      </c>
      <c r="K1170">
        <f>IF(טבלה135[[#This Row],[מקס קבוע]]&lt;&gt;"",טבלה135[[#This Row],[מקסימום]]-טבלה135[[#This Row],[מינימום]],"")</f>
        <v>5</v>
      </c>
      <c r="L1170">
        <f>IF(IFERROR(LOOKUP(טבלה135[[#This Row],[ClientID]],פיבוט!$A$4:$A$121),FALSE)=טבלה135[[#This Row],[ClientID]],1,0)</f>
        <v>1</v>
      </c>
      <c r="M1170" t="str">
        <f>IF(OR(טבלה135[[#This Row],[ClientID]]=A1171),"",1)</f>
        <v/>
      </c>
      <c r="N1170" s="3" t="str">
        <f>IF(טבלה135[[#This Row],[טווח]]&lt;&gt;K1169,טבלה135[[#This Row],[טווח]],"")</f>
        <v/>
      </c>
      <c r="O1170" s="3" t="str">
        <f>IF(טבלה135[[#This Row],[מניית טווחים]]&lt;&gt;"",IF(OR(30&gt;טבלה135[[#This Row],[מקסימום]],30&lt;טבלה135[[#This Row],[מינימום]]),0,1),"")</f>
        <v/>
      </c>
    </row>
    <row r="1171" spans="1:15" x14ac:dyDescent="0.25">
      <c r="A1171" t="s">
        <v>124</v>
      </c>
      <c r="B1171">
        <v>11</v>
      </c>
      <c r="C1171">
        <v>33</v>
      </c>
      <c r="D1171">
        <f>טבלה135[[#This Row],[LengthofCycle]]+1</f>
        <v>34</v>
      </c>
      <c r="E1171">
        <f>IF(טבלה135[[#This Row],[CycleNumber]]&lt;3,"",IF(טבלה135[[#This Row],[CycleNumber]]=3,MIN(D1169:D1171),IF(I1170=3,MIN(D1168:D1170),E1170)))</f>
        <v>31</v>
      </c>
      <c r="F1171">
        <f>IF(טבלה135[[#This Row],[CycleNumber]]&lt;3,"",IF(טבלה135[[#This Row],[CycleNumber]]=3,MAX(D1169:D1171),IF(I1170=3,MAX(D1168:D1170),F1170)))</f>
        <v>36</v>
      </c>
      <c r="G1171">
        <f>IF(OR(טבלה135[[#This Row],[CycleNumber]]&gt;B1172,B1172=""),IF(טבלה135[[#This Row],[מספר סטייה]]=3,MIN(D1169:D1171),טבלה135[[#This Row],[מינ קבוע]]),טבלה135[[#This Row],[מינ קבוע]])</f>
        <v>31</v>
      </c>
      <c r="H1171">
        <f>IF(OR(טבלה135[[#This Row],[CycleNumber]]&gt;B1172,B1172=""),IF(טבלה135[[#This Row],[מספר סטייה]]=3,MAX(D1169:D1171),טבלה135[[#This Row],[מקס קבוע]]),טבלה135[[#This Row],[מקס קבוע]])</f>
        <v>36</v>
      </c>
      <c r="I117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קבוע]]&lt;&gt;E1170,1,I1170+1),0))</f>
        <v>0</v>
      </c>
      <c r="J1171">
        <f>IF(AND(טבלה135[[#This Row],[CycleNumber]]&lt;B1172,טבלה135[[#This Row],[מקס קבוע]]&lt;&gt;""),IF(OR(טבלה135[[#This Row],[מספר סטייה]]&lt;I1172,AND(טבלה135[[#This Row],[מספר סטייה]]=3,I1172=1)),0,1),"")</f>
        <v>1</v>
      </c>
      <c r="K1171">
        <f>IF(טבלה135[[#This Row],[מקס קבוע]]&lt;&gt;"",טבלה135[[#This Row],[מקסימום]]-טבלה135[[#This Row],[מינימום]],"")</f>
        <v>5</v>
      </c>
      <c r="L1171">
        <f>IF(IFERROR(LOOKUP(טבלה135[[#This Row],[ClientID]],פיבוט!$A$4:$A$121),FALSE)=טבלה135[[#This Row],[ClientID]],1,0)</f>
        <v>1</v>
      </c>
      <c r="M1171" t="str">
        <f>IF(OR(טבלה135[[#This Row],[ClientID]]=A1172),"",1)</f>
        <v/>
      </c>
      <c r="N1171" s="3" t="str">
        <f>IF(טבלה135[[#This Row],[טווח]]&lt;&gt;K1170,טבלה135[[#This Row],[טווח]],"")</f>
        <v/>
      </c>
      <c r="O1171" s="3" t="str">
        <f>IF(טבלה135[[#This Row],[מניית טווחים]]&lt;&gt;"",IF(OR(30&gt;טבלה135[[#This Row],[מקסימום]],30&lt;טבלה135[[#This Row],[מינימום]]),0,1),"")</f>
        <v/>
      </c>
    </row>
    <row r="1172" spans="1:15" x14ac:dyDescent="0.25">
      <c r="A1172" t="s">
        <v>124</v>
      </c>
      <c r="B1172">
        <v>12</v>
      </c>
      <c r="C1172">
        <v>32</v>
      </c>
      <c r="D1172">
        <f>טבלה135[[#This Row],[LengthofCycle]]+1</f>
        <v>33</v>
      </c>
      <c r="E1172">
        <f>IF(טבלה135[[#This Row],[CycleNumber]]&lt;3,"",IF(טבלה135[[#This Row],[CycleNumber]]=3,MIN(D1170:D1172),IF(I1171=3,MIN(D1169:D1171),E1171)))</f>
        <v>31</v>
      </c>
      <c r="F1172">
        <f>IF(טבלה135[[#This Row],[CycleNumber]]&lt;3,"",IF(טבלה135[[#This Row],[CycleNumber]]=3,MAX(D1170:D1172),IF(I1171=3,MAX(D1169:D1171),F1171)))</f>
        <v>36</v>
      </c>
      <c r="G1172">
        <f>IF(OR(טבלה135[[#This Row],[CycleNumber]]&gt;B1173,B1173=""),IF(טבלה135[[#This Row],[מספר סטייה]]=3,MIN(D1170:D1172),טבלה135[[#This Row],[מינ קבוע]]),טבלה135[[#This Row],[מינ קבוע]])</f>
        <v>31</v>
      </c>
      <c r="H1172">
        <f>IF(OR(טבלה135[[#This Row],[CycleNumber]]&gt;B1173,B1173=""),IF(טבלה135[[#This Row],[מספר סטייה]]=3,MAX(D1170:D1172),טבלה135[[#This Row],[מקס קבוע]]),טבלה135[[#This Row],[מקס קבוע]])</f>
        <v>36</v>
      </c>
      <c r="I117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קבוע]]&lt;&gt;E1171,1,I1171+1),0))</f>
        <v>0</v>
      </c>
      <c r="J1172" t="str">
        <f>IF(AND(טבלה135[[#This Row],[CycleNumber]]&lt;B1173,טבלה135[[#This Row],[מקס קבוע]]&lt;&gt;""),IF(OR(טבלה135[[#This Row],[מספר סטייה]]&lt;I1173,AND(טבלה135[[#This Row],[מספר סטייה]]=3,I1173=1)),0,1),"")</f>
        <v/>
      </c>
      <c r="K1172">
        <f>IF(טבלה135[[#This Row],[מקס קבוע]]&lt;&gt;"",טבלה135[[#This Row],[מקסימום]]-טבלה135[[#This Row],[מינימום]],"")</f>
        <v>5</v>
      </c>
      <c r="L1172">
        <f>IF(IFERROR(LOOKUP(טבלה135[[#This Row],[ClientID]],פיבוט!$A$4:$A$121),FALSE)=טבלה135[[#This Row],[ClientID]],1,0)</f>
        <v>1</v>
      </c>
      <c r="M1172">
        <f>IF(OR(טבלה135[[#This Row],[ClientID]]=A1173),"",1)</f>
        <v>1</v>
      </c>
      <c r="N1172" s="3" t="str">
        <f>IF(טבלה135[[#This Row],[טווח]]&lt;&gt;K1171,טבלה135[[#This Row],[טווח]],"")</f>
        <v/>
      </c>
      <c r="O1172" s="3" t="str">
        <f>IF(טבלה135[[#This Row],[מניית טווחים]]&lt;&gt;"",IF(OR(30&gt;טבלה135[[#This Row],[מקסימום]],30&lt;טבלה135[[#This Row],[מינימום]]),0,1),"")</f>
        <v/>
      </c>
    </row>
    <row r="1173" spans="1:15" x14ac:dyDescent="0.25">
      <c r="A1173" t="s">
        <v>125</v>
      </c>
      <c r="B1173">
        <v>1</v>
      </c>
      <c r="C1173">
        <v>31</v>
      </c>
      <c r="D1173">
        <f>טבלה135[[#This Row],[LengthofCycle]]+1</f>
        <v>32</v>
      </c>
      <c r="E1173" t="str">
        <f>IF(טבלה135[[#This Row],[CycleNumber]]&lt;3,"",IF(טבלה135[[#This Row],[CycleNumber]]=3,MIN(D1171:D1173),IF(I1172=3,MIN(D1170:D1172),E1172)))</f>
        <v/>
      </c>
      <c r="F1173" t="str">
        <f>IF(טבלה135[[#This Row],[CycleNumber]]&lt;3,"",IF(טבלה135[[#This Row],[CycleNumber]]=3,MAX(D1171:D1173),IF(I1172=3,MAX(D1170:D1172),F1172)))</f>
        <v/>
      </c>
      <c r="G1173" t="str">
        <f>IF(OR(טבלה135[[#This Row],[CycleNumber]]&gt;B1174,B1174=""),IF(טבלה135[[#This Row],[מספר סטייה]]=3,MIN(D1171:D1173),טבלה135[[#This Row],[מינ קבוע]]),טבלה135[[#This Row],[מינ קבוע]])</f>
        <v/>
      </c>
      <c r="H1173" t="str">
        <f>IF(OR(טבלה135[[#This Row],[CycleNumber]]&gt;B1174,B1174=""),IF(טבלה135[[#This Row],[מספר סטייה]]=3,MAX(D1171:D1173),טבלה135[[#This Row],[מקס קבוע]]),טבלה135[[#This Row],[מקס קבוע]])</f>
        <v/>
      </c>
      <c r="I117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קבוע]]&lt;&gt;E1172,1,I1172+1),0))</f>
        <v/>
      </c>
      <c r="J1173" t="str">
        <f>IF(AND(טבלה135[[#This Row],[CycleNumber]]&lt;B1174,טבלה135[[#This Row],[מקס קבוע]]&lt;&gt;""),IF(OR(טבלה135[[#This Row],[מספר סטייה]]&lt;I1174,AND(טבלה135[[#This Row],[מספר סטייה]]=3,I1174=1)),0,1),"")</f>
        <v/>
      </c>
      <c r="K1173" t="str">
        <f>IF(טבלה135[[#This Row],[מקס קבוע]]&lt;&gt;"",טבלה135[[#This Row],[מקסימום]]-טבלה135[[#This Row],[מינימום]],"")</f>
        <v/>
      </c>
      <c r="L1173">
        <f>IF(IFERROR(LOOKUP(טבלה135[[#This Row],[ClientID]],פיבוט!$A$4:$A$121),FALSE)=טבלה135[[#This Row],[ClientID]],1,0)</f>
        <v>1</v>
      </c>
      <c r="M1173" t="str">
        <f>IF(OR(טבלה135[[#This Row],[ClientID]]=A1174),"",1)</f>
        <v/>
      </c>
      <c r="N1173" s="3" t="str">
        <f>IF(טבלה135[[#This Row],[טווח]]&lt;&gt;K1172,טבלה135[[#This Row],[טווח]],"")</f>
        <v/>
      </c>
      <c r="O1173" s="3" t="str">
        <f>IF(טבלה135[[#This Row],[מניית טווחים]]&lt;&gt;"",IF(OR(30&gt;טבלה135[[#This Row],[מקסימום]],30&lt;טבלה135[[#This Row],[מינימום]]),0,1),"")</f>
        <v/>
      </c>
    </row>
    <row r="1174" spans="1:15" x14ac:dyDescent="0.25">
      <c r="A1174" t="s">
        <v>125</v>
      </c>
      <c r="B1174">
        <v>2</v>
      </c>
      <c r="C1174">
        <v>32</v>
      </c>
      <c r="D1174">
        <f>טבלה135[[#This Row],[LengthofCycle]]+1</f>
        <v>33</v>
      </c>
      <c r="E1174" t="str">
        <f>IF(טבלה135[[#This Row],[CycleNumber]]&lt;3,"",IF(טבלה135[[#This Row],[CycleNumber]]=3,MIN(D1172:D1174),IF(I1173=3,MIN(D1171:D1173),E1173)))</f>
        <v/>
      </c>
      <c r="F1174" t="str">
        <f>IF(טבלה135[[#This Row],[CycleNumber]]&lt;3,"",IF(טבלה135[[#This Row],[CycleNumber]]=3,MAX(D1172:D1174),IF(I1173=3,MAX(D1171:D1173),F1173)))</f>
        <v/>
      </c>
      <c r="G1174" t="str">
        <f>IF(OR(טבלה135[[#This Row],[CycleNumber]]&gt;B1175,B1175=""),IF(טבלה135[[#This Row],[מספר סטייה]]=3,MIN(D1172:D1174),טבלה135[[#This Row],[מינ קבוע]]),טבלה135[[#This Row],[מינ קבוע]])</f>
        <v/>
      </c>
      <c r="H1174" t="str">
        <f>IF(OR(טבלה135[[#This Row],[CycleNumber]]&gt;B1175,B1175=""),IF(טבלה135[[#This Row],[מספר סטייה]]=3,MAX(D1172:D1174),טבלה135[[#This Row],[מקס קבוע]]),טבלה135[[#This Row],[מקס קבוע]])</f>
        <v/>
      </c>
      <c r="I117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קבוע]]&lt;&gt;E1173,1,I1173+1),0))</f>
        <v/>
      </c>
      <c r="J1174" t="str">
        <f>IF(AND(טבלה135[[#This Row],[CycleNumber]]&lt;B1175,טבלה135[[#This Row],[מקס קבוע]]&lt;&gt;""),IF(OR(טבלה135[[#This Row],[מספר סטייה]]&lt;I1175,AND(טבלה135[[#This Row],[מספר סטייה]]=3,I1175=1)),0,1),"")</f>
        <v/>
      </c>
      <c r="K1174" t="str">
        <f>IF(טבלה135[[#This Row],[מקס קבוע]]&lt;&gt;"",טבלה135[[#This Row],[מקסימום]]-טבלה135[[#This Row],[מינימום]],"")</f>
        <v/>
      </c>
      <c r="L1174">
        <f>IF(IFERROR(LOOKUP(טבלה135[[#This Row],[ClientID]],פיבוט!$A$4:$A$121),FALSE)=טבלה135[[#This Row],[ClientID]],1,0)</f>
        <v>1</v>
      </c>
      <c r="M1174" t="str">
        <f>IF(OR(טבלה135[[#This Row],[ClientID]]=A1175),"",1)</f>
        <v/>
      </c>
      <c r="N1174" s="3" t="str">
        <f>IF(טבלה135[[#This Row],[טווח]]&lt;&gt;K1173,טבלה135[[#This Row],[טווח]],"")</f>
        <v/>
      </c>
      <c r="O1174" s="3" t="str">
        <f>IF(טבלה135[[#This Row],[מניית טווחים]]&lt;&gt;"",IF(OR(30&gt;טבלה135[[#This Row],[מקסימום]],30&lt;טבלה135[[#This Row],[מינימום]]),0,1),"")</f>
        <v/>
      </c>
    </row>
    <row r="1175" spans="1:15" x14ac:dyDescent="0.25">
      <c r="A1175" t="s">
        <v>125</v>
      </c>
      <c r="B1175">
        <v>3</v>
      </c>
      <c r="C1175">
        <v>31</v>
      </c>
      <c r="D1175">
        <f>טבלה135[[#This Row],[LengthofCycle]]+1</f>
        <v>32</v>
      </c>
      <c r="E1175">
        <f>IF(טבלה135[[#This Row],[CycleNumber]]&lt;3,"",IF(טבלה135[[#This Row],[CycleNumber]]=3,MIN(D1173:D1175),IF(I1174=3,MIN(D1172:D1174),E1174)))</f>
        <v>32</v>
      </c>
      <c r="F1175">
        <f>IF(טבלה135[[#This Row],[CycleNumber]]&lt;3,"",IF(טבלה135[[#This Row],[CycleNumber]]=3,MAX(D1173:D1175),IF(I1174=3,MAX(D1172:D1174),F1174)))</f>
        <v>33</v>
      </c>
      <c r="G1175">
        <f>IF(OR(טבלה135[[#This Row],[CycleNumber]]&gt;B1176,B1176=""),IF(טבלה135[[#This Row],[מספר סטייה]]=3,MIN(D1173:D1175),טבלה135[[#This Row],[מינ קבוע]]),טבלה135[[#This Row],[מינ קבוע]])</f>
        <v>32</v>
      </c>
      <c r="H1175">
        <f>IF(OR(טבלה135[[#This Row],[CycleNumber]]&gt;B1176,B1176=""),IF(טבלה135[[#This Row],[מספר סטייה]]=3,MAX(D1173:D1175),טבלה135[[#This Row],[מקס קבוע]]),טבלה135[[#This Row],[מקס קבוע]])</f>
        <v>33</v>
      </c>
      <c r="I117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קבוע]]&lt;&gt;E1174,1,I1174+1),0))</f>
        <v>0</v>
      </c>
      <c r="J1175">
        <f>IF(AND(טבלה135[[#This Row],[CycleNumber]]&lt;B1176,טבלה135[[#This Row],[מקס קבוע]]&lt;&gt;""),IF(OR(טבלה135[[#This Row],[מספר סטייה]]&lt;I1176,AND(טבלה135[[#This Row],[מספר סטייה]]=3,I1176=1)),0,1),"")</f>
        <v>1</v>
      </c>
      <c r="K1175">
        <f>IF(טבלה135[[#This Row],[מקס קבוע]]&lt;&gt;"",טבלה135[[#This Row],[מקסימום]]-טבלה135[[#This Row],[מינימום]],"")</f>
        <v>1</v>
      </c>
      <c r="L1175">
        <f>IF(IFERROR(LOOKUP(טבלה135[[#This Row],[ClientID]],פיבוט!$A$4:$A$121),FALSE)=טבלה135[[#This Row],[ClientID]],1,0)</f>
        <v>1</v>
      </c>
      <c r="M1175" t="str">
        <f>IF(OR(טבלה135[[#This Row],[ClientID]]=A1176),"",1)</f>
        <v/>
      </c>
      <c r="N1175" s="3">
        <f>IF(טבלה135[[#This Row],[טווח]]&lt;&gt;K1174,טבלה135[[#This Row],[טווח]],"")</f>
        <v>1</v>
      </c>
      <c r="O1175" s="3">
        <f>IF(טבלה135[[#This Row],[מניית טווחים]]&lt;&gt;"",IF(OR(30&gt;טבלה135[[#This Row],[מקסימום]],30&lt;טבלה135[[#This Row],[מינימום]]),0,1),"")</f>
        <v>0</v>
      </c>
    </row>
    <row r="1176" spans="1:15" x14ac:dyDescent="0.25">
      <c r="A1176" t="s">
        <v>125</v>
      </c>
      <c r="B1176">
        <v>4</v>
      </c>
      <c r="C1176">
        <v>32</v>
      </c>
      <c r="D1176">
        <f>טבלה135[[#This Row],[LengthofCycle]]+1</f>
        <v>33</v>
      </c>
      <c r="E1176">
        <f>IF(טבלה135[[#This Row],[CycleNumber]]&lt;3,"",IF(טבלה135[[#This Row],[CycleNumber]]=3,MIN(D1174:D1176),IF(I1175=3,MIN(D1173:D1175),E1175)))</f>
        <v>32</v>
      </c>
      <c r="F1176">
        <f>IF(טבלה135[[#This Row],[CycleNumber]]&lt;3,"",IF(טבלה135[[#This Row],[CycleNumber]]=3,MAX(D1174:D1176),IF(I1175=3,MAX(D1173:D1175),F1175)))</f>
        <v>33</v>
      </c>
      <c r="G1176">
        <f>IF(OR(טבלה135[[#This Row],[CycleNumber]]&gt;B1177,B1177=""),IF(טבלה135[[#This Row],[מספר סטייה]]=3,MIN(D1174:D1176),טבלה135[[#This Row],[מינ קבוע]]),טבלה135[[#This Row],[מינ קבוע]])</f>
        <v>32</v>
      </c>
      <c r="H1176">
        <f>IF(OR(טבלה135[[#This Row],[CycleNumber]]&gt;B1177,B1177=""),IF(טבלה135[[#This Row],[מספר סטייה]]=3,MAX(D1174:D1176),טבלה135[[#This Row],[מקס קבוע]]),טבלה135[[#This Row],[מקס קבוע]])</f>
        <v>33</v>
      </c>
      <c r="I117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קבוע]]&lt;&gt;E1175,1,I1175+1),0))</f>
        <v>0</v>
      </c>
      <c r="J1176">
        <f>IF(AND(טבלה135[[#This Row],[CycleNumber]]&lt;B1177,טבלה135[[#This Row],[מקס קבוע]]&lt;&gt;""),IF(OR(טבלה135[[#This Row],[מספר סטייה]]&lt;I1177,AND(טבלה135[[#This Row],[מספר סטייה]]=3,I1177=1)),0,1),"")</f>
        <v>1</v>
      </c>
      <c r="K1176">
        <f>IF(טבלה135[[#This Row],[מקס קבוע]]&lt;&gt;"",טבלה135[[#This Row],[מקסימום]]-טבלה135[[#This Row],[מינימום]],"")</f>
        <v>1</v>
      </c>
      <c r="L1176">
        <f>IF(IFERROR(LOOKUP(טבלה135[[#This Row],[ClientID]],פיבוט!$A$4:$A$121),FALSE)=טבלה135[[#This Row],[ClientID]],1,0)</f>
        <v>1</v>
      </c>
      <c r="M1176" t="str">
        <f>IF(OR(טבלה135[[#This Row],[ClientID]]=A1177),"",1)</f>
        <v/>
      </c>
      <c r="N1176" s="3" t="str">
        <f>IF(טבלה135[[#This Row],[טווח]]&lt;&gt;K1175,טבלה135[[#This Row],[טווח]],"")</f>
        <v/>
      </c>
      <c r="O1176" s="3" t="str">
        <f>IF(טבלה135[[#This Row],[מניית טווחים]]&lt;&gt;"",IF(OR(30&gt;טבלה135[[#This Row],[מקסימום]],30&lt;טבלה135[[#This Row],[מינימום]]),0,1),"")</f>
        <v/>
      </c>
    </row>
    <row r="1177" spans="1:15" x14ac:dyDescent="0.25">
      <c r="A1177" t="s">
        <v>125</v>
      </c>
      <c r="B1177">
        <v>5</v>
      </c>
      <c r="C1177">
        <v>32</v>
      </c>
      <c r="D1177">
        <f>טבלה135[[#This Row],[LengthofCycle]]+1</f>
        <v>33</v>
      </c>
      <c r="E1177">
        <f>IF(טבלה135[[#This Row],[CycleNumber]]&lt;3,"",IF(טבלה135[[#This Row],[CycleNumber]]=3,MIN(D1175:D1177),IF(I1176=3,MIN(D1174:D1176),E1176)))</f>
        <v>32</v>
      </c>
      <c r="F1177">
        <f>IF(טבלה135[[#This Row],[CycleNumber]]&lt;3,"",IF(טבלה135[[#This Row],[CycleNumber]]=3,MAX(D1175:D1177),IF(I1176=3,MAX(D1174:D1176),F1176)))</f>
        <v>33</v>
      </c>
      <c r="G1177">
        <f>IF(OR(טבלה135[[#This Row],[CycleNumber]]&gt;B1178,B1178=""),IF(טבלה135[[#This Row],[מספר סטייה]]=3,MIN(D1175:D1177),טבלה135[[#This Row],[מינ קבוע]]),טבלה135[[#This Row],[מינ קבוע]])</f>
        <v>32</v>
      </c>
      <c r="H1177">
        <f>IF(OR(טבלה135[[#This Row],[CycleNumber]]&gt;B1178,B1178=""),IF(טבלה135[[#This Row],[מספר סטייה]]=3,MAX(D1175:D1177),טבלה135[[#This Row],[מקס קבוע]]),טבלה135[[#This Row],[מקס קבוע]])</f>
        <v>33</v>
      </c>
      <c r="I117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קבוע]]&lt;&gt;E1176,1,I1176+1),0))</f>
        <v>0</v>
      </c>
      <c r="J1177">
        <f>IF(AND(טבלה135[[#This Row],[CycleNumber]]&lt;B1178,טבלה135[[#This Row],[מקס קבוע]]&lt;&gt;""),IF(OR(טבלה135[[#This Row],[מספר סטייה]]&lt;I1178,AND(טבלה135[[#This Row],[מספר סטייה]]=3,I1178=1)),0,1),"")</f>
        <v>0</v>
      </c>
      <c r="K1177">
        <f>IF(טבלה135[[#This Row],[מקס קבוע]]&lt;&gt;"",טבלה135[[#This Row],[מקסימום]]-טבלה135[[#This Row],[מינימום]],"")</f>
        <v>1</v>
      </c>
      <c r="L1177">
        <f>IF(IFERROR(LOOKUP(טבלה135[[#This Row],[ClientID]],פיבוט!$A$4:$A$121),FALSE)=טבלה135[[#This Row],[ClientID]],1,0)</f>
        <v>1</v>
      </c>
      <c r="M1177" t="str">
        <f>IF(OR(טבלה135[[#This Row],[ClientID]]=A1178),"",1)</f>
        <v/>
      </c>
      <c r="N1177" s="3" t="str">
        <f>IF(טבלה135[[#This Row],[טווח]]&lt;&gt;K1176,טבלה135[[#This Row],[טווח]],"")</f>
        <v/>
      </c>
      <c r="O1177" s="3" t="str">
        <f>IF(טבלה135[[#This Row],[מניית טווחים]]&lt;&gt;"",IF(OR(30&gt;טבלה135[[#This Row],[מקסימום]],30&lt;טבלה135[[#This Row],[מינימום]]),0,1),"")</f>
        <v/>
      </c>
    </row>
    <row r="1178" spans="1:15" x14ac:dyDescent="0.25">
      <c r="A1178" t="s">
        <v>125</v>
      </c>
      <c r="B1178">
        <v>6</v>
      </c>
      <c r="C1178">
        <v>30</v>
      </c>
      <c r="D1178">
        <f>טבלה135[[#This Row],[LengthofCycle]]+1</f>
        <v>31</v>
      </c>
      <c r="E1178">
        <f>IF(טבלה135[[#This Row],[CycleNumber]]&lt;3,"",IF(טבלה135[[#This Row],[CycleNumber]]=3,MIN(D1176:D1178),IF(I1177=3,MIN(D1175:D1177),E1177)))</f>
        <v>32</v>
      </c>
      <c r="F1178">
        <f>IF(טבלה135[[#This Row],[CycleNumber]]&lt;3,"",IF(טבלה135[[#This Row],[CycleNumber]]=3,MAX(D1176:D1178),IF(I1177=3,MAX(D1175:D1177),F1177)))</f>
        <v>33</v>
      </c>
      <c r="G1178">
        <f>IF(OR(טבלה135[[#This Row],[CycleNumber]]&gt;B1179,B1179=""),IF(טבלה135[[#This Row],[מספר סטייה]]=3,MIN(D1176:D1178),טבלה135[[#This Row],[מינ קבוע]]),טבלה135[[#This Row],[מינ קבוע]])</f>
        <v>32</v>
      </c>
      <c r="H1178">
        <f>IF(OR(טבלה135[[#This Row],[CycleNumber]]&gt;B1179,B1179=""),IF(טבלה135[[#This Row],[מספר סטייה]]=3,MAX(D1176:D1178),טבלה135[[#This Row],[מקס קבוע]]),טבלה135[[#This Row],[מקס קבוע]])</f>
        <v>33</v>
      </c>
      <c r="I117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קבוע]]&lt;&gt;E1177,1,I1177+1),0))</f>
        <v>1</v>
      </c>
      <c r="J1178">
        <f>IF(AND(טבלה135[[#This Row],[CycleNumber]]&lt;B1179,טבלה135[[#This Row],[מקס קבוע]]&lt;&gt;""),IF(OR(טבלה135[[#This Row],[מספר סטייה]]&lt;I1179,AND(טבלה135[[#This Row],[מספר סטייה]]=3,I1179=1)),0,1),"")</f>
        <v>0</v>
      </c>
      <c r="K1178">
        <f>IF(טבלה135[[#This Row],[מקס קבוע]]&lt;&gt;"",טבלה135[[#This Row],[מקסימום]]-טבלה135[[#This Row],[מינימום]],"")</f>
        <v>1</v>
      </c>
      <c r="L1178">
        <f>IF(IFERROR(LOOKUP(טבלה135[[#This Row],[ClientID]],פיבוט!$A$4:$A$121),FALSE)=טבלה135[[#This Row],[ClientID]],1,0)</f>
        <v>1</v>
      </c>
      <c r="M1178" t="str">
        <f>IF(OR(טבלה135[[#This Row],[ClientID]]=A1179),"",1)</f>
        <v/>
      </c>
      <c r="N1178" s="3" t="str">
        <f>IF(טבלה135[[#This Row],[טווח]]&lt;&gt;K1177,טבלה135[[#This Row],[טווח]],"")</f>
        <v/>
      </c>
      <c r="O1178" s="3" t="str">
        <f>IF(טבלה135[[#This Row],[מניית טווחים]]&lt;&gt;"",IF(OR(30&gt;טבלה135[[#This Row],[מקסימום]],30&lt;טבלה135[[#This Row],[מינימום]]),0,1),"")</f>
        <v/>
      </c>
    </row>
    <row r="1179" spans="1:15" x14ac:dyDescent="0.25">
      <c r="A1179" t="s">
        <v>125</v>
      </c>
      <c r="B1179">
        <v>7</v>
      </c>
      <c r="C1179">
        <v>28</v>
      </c>
      <c r="D1179">
        <f>טבלה135[[#This Row],[LengthofCycle]]+1</f>
        <v>29</v>
      </c>
      <c r="E1179">
        <f>IF(טבלה135[[#This Row],[CycleNumber]]&lt;3,"",IF(טבלה135[[#This Row],[CycleNumber]]=3,MIN(D1177:D1179),IF(I1178=3,MIN(D1176:D1178),E1178)))</f>
        <v>32</v>
      </c>
      <c r="F1179">
        <f>IF(טבלה135[[#This Row],[CycleNumber]]&lt;3,"",IF(טבלה135[[#This Row],[CycleNumber]]=3,MAX(D1177:D1179),IF(I1178=3,MAX(D1176:D1178),F1178)))</f>
        <v>33</v>
      </c>
      <c r="G1179">
        <f>IF(OR(טבלה135[[#This Row],[CycleNumber]]&gt;B1180,B1180=""),IF(טבלה135[[#This Row],[מספר סטייה]]=3,MIN(D1177:D1179),טבלה135[[#This Row],[מינ קבוע]]),טבלה135[[#This Row],[מינ קבוע]])</f>
        <v>32</v>
      </c>
      <c r="H1179">
        <f>IF(OR(טבלה135[[#This Row],[CycleNumber]]&gt;B1180,B1180=""),IF(טבלה135[[#This Row],[מספר סטייה]]=3,MAX(D1177:D1179),טבלה135[[#This Row],[מקס קבוע]]),טבלה135[[#This Row],[מקס קבוע]])</f>
        <v>33</v>
      </c>
      <c r="I117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קבוע]]&lt;&gt;E1178,1,I1178+1),0))</f>
        <v>2</v>
      </c>
      <c r="J1179">
        <f>IF(AND(טבלה135[[#This Row],[CycleNumber]]&lt;B1180,טבלה135[[#This Row],[מקס קבוע]]&lt;&gt;""),IF(OR(טבלה135[[#This Row],[מספר סטייה]]&lt;I1180,AND(טבלה135[[#This Row],[מספר סטייה]]=3,I1180=1)),0,1),"")</f>
        <v>0</v>
      </c>
      <c r="K1179">
        <f>IF(טבלה135[[#This Row],[מקס קבוע]]&lt;&gt;"",טבלה135[[#This Row],[מקסימום]]-טבלה135[[#This Row],[מינימום]],"")</f>
        <v>1</v>
      </c>
      <c r="L1179">
        <f>IF(IFERROR(LOOKUP(טבלה135[[#This Row],[ClientID]],פיבוט!$A$4:$A$121),FALSE)=טבלה135[[#This Row],[ClientID]],1,0)</f>
        <v>1</v>
      </c>
      <c r="M1179" t="str">
        <f>IF(OR(טבלה135[[#This Row],[ClientID]]=A1180),"",1)</f>
        <v/>
      </c>
      <c r="N1179" s="3" t="str">
        <f>IF(טבלה135[[#This Row],[טווח]]&lt;&gt;K1178,טבלה135[[#This Row],[טווח]],"")</f>
        <v/>
      </c>
      <c r="O1179" s="3" t="str">
        <f>IF(טבלה135[[#This Row],[מניית טווחים]]&lt;&gt;"",IF(OR(30&gt;טבלה135[[#This Row],[מקסימום]],30&lt;טבלה135[[#This Row],[מינימום]]),0,1),"")</f>
        <v/>
      </c>
    </row>
    <row r="1180" spans="1:15" x14ac:dyDescent="0.25">
      <c r="A1180" t="s">
        <v>125</v>
      </c>
      <c r="B1180">
        <v>8</v>
      </c>
      <c r="C1180">
        <v>33</v>
      </c>
      <c r="D1180">
        <f>טבלה135[[#This Row],[LengthofCycle]]+1</f>
        <v>34</v>
      </c>
      <c r="E1180">
        <f>IF(טבלה135[[#This Row],[CycleNumber]]&lt;3,"",IF(טבלה135[[#This Row],[CycleNumber]]=3,MIN(D1178:D1180),IF(I1179=3,MIN(D1177:D1179),E1179)))</f>
        <v>32</v>
      </c>
      <c r="F1180">
        <f>IF(טבלה135[[#This Row],[CycleNumber]]&lt;3,"",IF(טבלה135[[#This Row],[CycleNumber]]=3,MAX(D1178:D1180),IF(I1179=3,MAX(D1177:D1179),F1179)))</f>
        <v>33</v>
      </c>
      <c r="G1180">
        <f>IF(OR(טבלה135[[#This Row],[CycleNumber]]&gt;B1181,B1181=""),IF(טבלה135[[#This Row],[מספר סטייה]]=3,MIN(D1178:D1180),טבלה135[[#This Row],[מינ קבוע]]),טבלה135[[#This Row],[מינ קבוע]])</f>
        <v>32</v>
      </c>
      <c r="H1180">
        <f>IF(OR(טבלה135[[#This Row],[CycleNumber]]&gt;B1181,B1181=""),IF(טבלה135[[#This Row],[מספר סטייה]]=3,MAX(D1178:D1180),טבלה135[[#This Row],[מקס קבוע]]),טבלה135[[#This Row],[מקס קבוע]])</f>
        <v>33</v>
      </c>
      <c r="I118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קבוע]]&lt;&gt;E1179,1,I1179+1),0))</f>
        <v>3</v>
      </c>
      <c r="J1180">
        <f>IF(AND(טבלה135[[#This Row],[CycleNumber]]&lt;B1181,טבלה135[[#This Row],[מקס קבוע]]&lt;&gt;""),IF(OR(טבלה135[[#This Row],[מספר סטייה]]&lt;I1181,AND(טבלה135[[#This Row],[מספר סטייה]]=3,I1181=1)),0,1),"")</f>
        <v>1</v>
      </c>
      <c r="K1180">
        <f>IF(טבלה135[[#This Row],[מקס קבוע]]&lt;&gt;"",טבלה135[[#This Row],[מקסימום]]-טבלה135[[#This Row],[מינימום]],"")</f>
        <v>1</v>
      </c>
      <c r="L1180">
        <f>IF(IFERROR(LOOKUP(טבלה135[[#This Row],[ClientID]],פיבוט!$A$4:$A$121),FALSE)=טבלה135[[#This Row],[ClientID]],1,0)</f>
        <v>1</v>
      </c>
      <c r="M1180" t="str">
        <f>IF(OR(טבלה135[[#This Row],[ClientID]]=A1181),"",1)</f>
        <v/>
      </c>
      <c r="N1180" s="3" t="str">
        <f>IF(טבלה135[[#This Row],[טווח]]&lt;&gt;K1179,טבלה135[[#This Row],[טווח]],"")</f>
        <v/>
      </c>
      <c r="O1180" s="3" t="str">
        <f>IF(טבלה135[[#This Row],[מניית טווחים]]&lt;&gt;"",IF(OR(30&gt;טבלה135[[#This Row],[מקסימום]],30&lt;טבלה135[[#This Row],[מינימום]]),0,1),"")</f>
        <v/>
      </c>
    </row>
    <row r="1181" spans="1:15" x14ac:dyDescent="0.25">
      <c r="A1181" t="s">
        <v>125</v>
      </c>
      <c r="B1181">
        <v>9</v>
      </c>
      <c r="C1181">
        <v>32</v>
      </c>
      <c r="D1181">
        <f>טבלה135[[#This Row],[LengthofCycle]]+1</f>
        <v>33</v>
      </c>
      <c r="E1181">
        <f>IF(טבלה135[[#This Row],[CycleNumber]]&lt;3,"",IF(טבלה135[[#This Row],[CycleNumber]]=3,MIN(D1179:D1181),IF(I1180=3,MIN(D1178:D1180),E1180)))</f>
        <v>29</v>
      </c>
      <c r="F1181">
        <f>IF(טבלה135[[#This Row],[CycleNumber]]&lt;3,"",IF(טבלה135[[#This Row],[CycleNumber]]=3,MAX(D1179:D1181),IF(I1180=3,MAX(D1178:D1180),F1180)))</f>
        <v>34</v>
      </c>
      <c r="G1181">
        <f>IF(OR(טבלה135[[#This Row],[CycleNumber]]&gt;B1182,B1182=""),IF(טבלה135[[#This Row],[מספר סטייה]]=3,MIN(D1179:D1181),טבלה135[[#This Row],[מינ קבוע]]),טבלה135[[#This Row],[מינ קבוע]])</f>
        <v>29</v>
      </c>
      <c r="H1181">
        <f>IF(OR(טבלה135[[#This Row],[CycleNumber]]&gt;B1182,B1182=""),IF(טבלה135[[#This Row],[מספר סטייה]]=3,MAX(D1179:D1181),טבלה135[[#This Row],[מקס קבוע]]),טבלה135[[#This Row],[מקס קבוע]])</f>
        <v>34</v>
      </c>
      <c r="I118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קבוע]]&lt;&gt;E1180,1,I1180+1),0))</f>
        <v>0</v>
      </c>
      <c r="J1181">
        <f>IF(AND(טבלה135[[#This Row],[CycleNumber]]&lt;B1182,טבלה135[[#This Row],[מקס קבוע]]&lt;&gt;""),IF(OR(טבלה135[[#This Row],[מספר סטייה]]&lt;I1182,AND(טבלה135[[#This Row],[מספר סטייה]]=3,I1182=1)),0,1),"")</f>
        <v>0</v>
      </c>
      <c r="K1181">
        <f>IF(טבלה135[[#This Row],[מקס קבוע]]&lt;&gt;"",טבלה135[[#This Row],[מקסימום]]-טבלה135[[#This Row],[מינימום]],"")</f>
        <v>5</v>
      </c>
      <c r="L1181">
        <f>IF(IFERROR(LOOKUP(טבלה135[[#This Row],[ClientID]],פיבוט!$A$4:$A$121),FALSE)=טבלה135[[#This Row],[ClientID]],1,0)</f>
        <v>1</v>
      </c>
      <c r="M1181" t="str">
        <f>IF(OR(טבלה135[[#This Row],[ClientID]]=A1182),"",1)</f>
        <v/>
      </c>
      <c r="N1181" s="3">
        <f>IF(טבלה135[[#This Row],[טווח]]&lt;&gt;K1180,טבלה135[[#This Row],[טווח]],"")</f>
        <v>5</v>
      </c>
      <c r="O1181" s="3">
        <f>IF(טבלה135[[#This Row],[מניית טווחים]]&lt;&gt;"",IF(OR(30&gt;טבלה135[[#This Row],[מקסימום]],30&lt;טבלה135[[#This Row],[מינימום]]),0,1),"")</f>
        <v>1</v>
      </c>
    </row>
    <row r="1182" spans="1:15" x14ac:dyDescent="0.25">
      <c r="A1182" t="s">
        <v>125</v>
      </c>
      <c r="B1182">
        <v>10</v>
      </c>
      <c r="C1182">
        <v>27</v>
      </c>
      <c r="D1182">
        <f>טבלה135[[#This Row],[LengthofCycle]]+1</f>
        <v>28</v>
      </c>
      <c r="E1182">
        <f>IF(טבלה135[[#This Row],[CycleNumber]]&lt;3,"",IF(טבלה135[[#This Row],[CycleNumber]]=3,MIN(D1180:D1182),IF(I1181=3,MIN(D1179:D1181),E1181)))</f>
        <v>29</v>
      </c>
      <c r="F1182">
        <f>IF(טבלה135[[#This Row],[CycleNumber]]&lt;3,"",IF(טבלה135[[#This Row],[CycleNumber]]=3,MAX(D1180:D1182),IF(I1181=3,MAX(D1179:D1181),F1181)))</f>
        <v>34</v>
      </c>
      <c r="G1182">
        <f>IF(OR(טבלה135[[#This Row],[CycleNumber]]&gt;B1183,B1183=""),IF(טבלה135[[#This Row],[מספר סטייה]]=3,MIN(D1180:D1182),טבלה135[[#This Row],[מינ קבוע]]),טבלה135[[#This Row],[מינ קבוע]])</f>
        <v>29</v>
      </c>
      <c r="H1182">
        <f>IF(OR(טבלה135[[#This Row],[CycleNumber]]&gt;B1183,B1183=""),IF(טבלה135[[#This Row],[מספר סטייה]]=3,MAX(D1180:D1182),טבלה135[[#This Row],[מקס קבוע]]),טבלה135[[#This Row],[מקס קבוע]])</f>
        <v>34</v>
      </c>
      <c r="I118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קבוע]]&lt;&gt;E1181,1,I1181+1),0))</f>
        <v>1</v>
      </c>
      <c r="J1182">
        <f>IF(AND(טבלה135[[#This Row],[CycleNumber]]&lt;B1183,טבלה135[[#This Row],[מקס קבוע]]&lt;&gt;""),IF(OR(טבלה135[[#This Row],[מספר סטייה]]&lt;I1183,AND(טבלה135[[#This Row],[מספר סטייה]]=3,I1183=1)),0,1),"")</f>
        <v>1</v>
      </c>
      <c r="K1182">
        <f>IF(טבלה135[[#This Row],[מקס קבוע]]&lt;&gt;"",טבלה135[[#This Row],[מקסימום]]-טבלה135[[#This Row],[מינימום]],"")</f>
        <v>5</v>
      </c>
      <c r="L1182">
        <f>IF(IFERROR(LOOKUP(טבלה135[[#This Row],[ClientID]],פיבוט!$A$4:$A$121),FALSE)=טבלה135[[#This Row],[ClientID]],1,0)</f>
        <v>1</v>
      </c>
      <c r="M1182" t="str">
        <f>IF(OR(טבלה135[[#This Row],[ClientID]]=A1183),"",1)</f>
        <v/>
      </c>
      <c r="N1182" s="3" t="str">
        <f>IF(טבלה135[[#This Row],[טווח]]&lt;&gt;K1181,טבלה135[[#This Row],[טווח]],"")</f>
        <v/>
      </c>
      <c r="O1182" s="3" t="str">
        <f>IF(טבלה135[[#This Row],[מניית טווחים]]&lt;&gt;"",IF(OR(30&gt;טבלה135[[#This Row],[מקסימום]],30&lt;טבלה135[[#This Row],[מינימום]]),0,1),"")</f>
        <v/>
      </c>
    </row>
    <row r="1183" spans="1:15" x14ac:dyDescent="0.25">
      <c r="A1183" t="s">
        <v>125</v>
      </c>
      <c r="B1183">
        <v>11</v>
      </c>
      <c r="C1183">
        <v>33</v>
      </c>
      <c r="D1183">
        <f>טבלה135[[#This Row],[LengthofCycle]]+1</f>
        <v>34</v>
      </c>
      <c r="E1183">
        <f>IF(טבלה135[[#This Row],[CycleNumber]]&lt;3,"",IF(טבלה135[[#This Row],[CycleNumber]]=3,MIN(D1181:D1183),IF(I1182=3,MIN(D1180:D1182),E1182)))</f>
        <v>29</v>
      </c>
      <c r="F1183">
        <f>IF(טבלה135[[#This Row],[CycleNumber]]&lt;3,"",IF(טבלה135[[#This Row],[CycleNumber]]=3,MAX(D1181:D1183),IF(I1182=3,MAX(D1180:D1182),F1182)))</f>
        <v>34</v>
      </c>
      <c r="G1183">
        <f>IF(OR(טבלה135[[#This Row],[CycleNumber]]&gt;B1184,B1184=""),IF(טבלה135[[#This Row],[מספר סטייה]]=3,MIN(D1181:D1183),טבלה135[[#This Row],[מינ קבוע]]),טבלה135[[#This Row],[מינ קבוע]])</f>
        <v>29</v>
      </c>
      <c r="H1183">
        <f>IF(OR(טבלה135[[#This Row],[CycleNumber]]&gt;B1184,B1184=""),IF(טבלה135[[#This Row],[מספר סטייה]]=3,MAX(D1181:D1183),טבלה135[[#This Row],[מקס קבוע]]),טבלה135[[#This Row],[מקס קבוע]])</f>
        <v>34</v>
      </c>
      <c r="I118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קבוע]]&lt;&gt;E1182,1,I1182+1),0))</f>
        <v>0</v>
      </c>
      <c r="J1183">
        <f>IF(AND(טבלה135[[#This Row],[CycleNumber]]&lt;B1184,טבלה135[[#This Row],[מקס קבוע]]&lt;&gt;""),IF(OR(טבלה135[[#This Row],[מספר סטייה]]&lt;I1184,AND(טבלה135[[#This Row],[מספר סטייה]]=3,I1184=1)),0,1),"")</f>
        <v>1</v>
      </c>
      <c r="K1183">
        <f>IF(טבלה135[[#This Row],[מקס קבוע]]&lt;&gt;"",טבלה135[[#This Row],[מקסימום]]-טבלה135[[#This Row],[מינימום]],"")</f>
        <v>5</v>
      </c>
      <c r="L1183">
        <f>IF(IFERROR(LOOKUP(טבלה135[[#This Row],[ClientID]],פיבוט!$A$4:$A$121),FALSE)=טבלה135[[#This Row],[ClientID]],1,0)</f>
        <v>1</v>
      </c>
      <c r="M1183" t="str">
        <f>IF(OR(טבלה135[[#This Row],[ClientID]]=A1184),"",1)</f>
        <v/>
      </c>
      <c r="N1183" s="3" t="str">
        <f>IF(טבלה135[[#This Row],[טווח]]&lt;&gt;K1182,טבלה135[[#This Row],[טווח]],"")</f>
        <v/>
      </c>
      <c r="O1183" s="3" t="str">
        <f>IF(טבלה135[[#This Row],[מניית טווחים]]&lt;&gt;"",IF(OR(30&gt;טבלה135[[#This Row],[מקסימום]],30&lt;טבלה135[[#This Row],[מינימום]]),0,1),"")</f>
        <v/>
      </c>
    </row>
    <row r="1184" spans="1:15" x14ac:dyDescent="0.25">
      <c r="A1184" t="s">
        <v>125</v>
      </c>
      <c r="B1184">
        <v>12</v>
      </c>
      <c r="C1184">
        <v>31</v>
      </c>
      <c r="D1184">
        <f>טבלה135[[#This Row],[LengthofCycle]]+1</f>
        <v>32</v>
      </c>
      <c r="E1184">
        <f>IF(טבלה135[[#This Row],[CycleNumber]]&lt;3,"",IF(טבלה135[[#This Row],[CycleNumber]]=3,MIN(D1182:D1184),IF(I1183=3,MIN(D1181:D1183),E1183)))</f>
        <v>29</v>
      </c>
      <c r="F1184">
        <f>IF(טבלה135[[#This Row],[CycleNumber]]&lt;3,"",IF(טבלה135[[#This Row],[CycleNumber]]=3,MAX(D1182:D1184),IF(I1183=3,MAX(D1181:D1183),F1183)))</f>
        <v>34</v>
      </c>
      <c r="G1184">
        <f>IF(OR(טבלה135[[#This Row],[CycleNumber]]&gt;B1185,B1185=""),IF(טבלה135[[#This Row],[מספר סטייה]]=3,MIN(D1182:D1184),טבלה135[[#This Row],[מינ קבוע]]),טבלה135[[#This Row],[מינ קבוע]])</f>
        <v>29</v>
      </c>
      <c r="H1184">
        <f>IF(OR(טבלה135[[#This Row],[CycleNumber]]&gt;B1185,B1185=""),IF(טבלה135[[#This Row],[מספר סטייה]]=3,MAX(D1182:D1184),טבלה135[[#This Row],[מקס קבוע]]),טבלה135[[#This Row],[מקס קבוע]])</f>
        <v>34</v>
      </c>
      <c r="I118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קבוע]]&lt;&gt;E1183,1,I1183+1),0))</f>
        <v>0</v>
      </c>
      <c r="J1184" t="str">
        <f>IF(AND(טבלה135[[#This Row],[CycleNumber]]&lt;B1185,טבלה135[[#This Row],[מקס קבוע]]&lt;&gt;""),IF(OR(טבלה135[[#This Row],[מספר סטייה]]&lt;I1185,AND(טבלה135[[#This Row],[מספר סטייה]]=3,I1185=1)),0,1),"")</f>
        <v/>
      </c>
      <c r="K1184">
        <f>IF(טבלה135[[#This Row],[מקס קבוע]]&lt;&gt;"",טבלה135[[#This Row],[מקסימום]]-טבלה135[[#This Row],[מינימום]],"")</f>
        <v>5</v>
      </c>
      <c r="L1184">
        <f>IF(IFERROR(LOOKUP(טבלה135[[#This Row],[ClientID]],פיבוט!$A$4:$A$121),FALSE)=טבלה135[[#This Row],[ClientID]],1,0)</f>
        <v>1</v>
      </c>
      <c r="M1184">
        <f>IF(OR(טבלה135[[#This Row],[ClientID]]=A1185),"",1)</f>
        <v>1</v>
      </c>
      <c r="N1184" s="3" t="str">
        <f>IF(טבלה135[[#This Row],[טווח]]&lt;&gt;K1183,טבלה135[[#This Row],[טווח]],"")</f>
        <v/>
      </c>
      <c r="O1184" s="3" t="str">
        <f>IF(טבלה135[[#This Row],[מניית טווחים]]&lt;&gt;"",IF(OR(30&gt;טבלה135[[#This Row],[מקסימום]],30&lt;טבלה135[[#This Row],[מינימום]]),0,1),"")</f>
        <v/>
      </c>
    </row>
    <row r="1185" spans="1:15" x14ac:dyDescent="0.25">
      <c r="A1185" t="s">
        <v>126</v>
      </c>
      <c r="B1185">
        <v>1</v>
      </c>
      <c r="C1185">
        <v>31</v>
      </c>
      <c r="D1185">
        <f>טבלה135[[#This Row],[LengthofCycle]]+1</f>
        <v>32</v>
      </c>
      <c r="E1185" t="str">
        <f>IF(טבלה135[[#This Row],[CycleNumber]]&lt;3,"",IF(טבלה135[[#This Row],[CycleNumber]]=3,MIN(D1183:D1185),IF(I1184=3,MIN(D1182:D1184),E1184)))</f>
        <v/>
      </c>
      <c r="F1185" t="str">
        <f>IF(טבלה135[[#This Row],[CycleNumber]]&lt;3,"",IF(טבלה135[[#This Row],[CycleNumber]]=3,MAX(D1183:D1185),IF(I1184=3,MAX(D1182:D1184),F1184)))</f>
        <v/>
      </c>
      <c r="G1185" t="str">
        <f>IF(OR(טבלה135[[#This Row],[CycleNumber]]&gt;B1186,B1186=""),IF(טבלה135[[#This Row],[מספר סטייה]]=3,MIN(D1183:D1185),טבלה135[[#This Row],[מינ קבוע]]),טבלה135[[#This Row],[מינ קבוע]])</f>
        <v/>
      </c>
      <c r="H1185" t="str">
        <f>IF(OR(טבלה135[[#This Row],[CycleNumber]]&gt;B1186,B1186=""),IF(טבלה135[[#This Row],[מספר סטייה]]=3,MAX(D1183:D1185),טבלה135[[#This Row],[מקס קבוע]]),טבלה135[[#This Row],[מקס קבוע]])</f>
        <v/>
      </c>
      <c r="I118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קבוע]]&lt;&gt;E1184,1,I1184+1),0))</f>
        <v/>
      </c>
      <c r="J1185" t="str">
        <f>IF(AND(טבלה135[[#This Row],[CycleNumber]]&lt;B1186,טבלה135[[#This Row],[מקס קבוע]]&lt;&gt;""),IF(OR(טבלה135[[#This Row],[מספר סטייה]]&lt;I1186,AND(טבלה135[[#This Row],[מספר סטייה]]=3,I1186=1)),0,1),"")</f>
        <v/>
      </c>
      <c r="K1185" t="str">
        <f>IF(טבלה135[[#This Row],[מקס קבוע]]&lt;&gt;"",טבלה135[[#This Row],[מקסימום]]-טבלה135[[#This Row],[מינימום]],"")</f>
        <v/>
      </c>
      <c r="L1185">
        <f>IF(IFERROR(LOOKUP(טבלה135[[#This Row],[ClientID]],פיבוט!$A$4:$A$121),FALSE)=טבלה135[[#This Row],[ClientID]],1,0)</f>
        <v>1</v>
      </c>
      <c r="M1185" t="str">
        <f>IF(OR(טבלה135[[#This Row],[ClientID]]=A1186),"",1)</f>
        <v/>
      </c>
      <c r="N1185" s="3" t="str">
        <f>IF(טבלה135[[#This Row],[טווח]]&lt;&gt;K1184,טבלה135[[#This Row],[טווח]],"")</f>
        <v/>
      </c>
      <c r="O1185" s="3" t="str">
        <f>IF(טבלה135[[#This Row],[מניית טווחים]]&lt;&gt;"",IF(OR(30&gt;טבלה135[[#This Row],[מקסימום]],30&lt;טבלה135[[#This Row],[מינימום]]),0,1),"")</f>
        <v/>
      </c>
    </row>
    <row r="1186" spans="1:15" x14ac:dyDescent="0.25">
      <c r="A1186" t="s">
        <v>126</v>
      </c>
      <c r="B1186">
        <v>2</v>
      </c>
      <c r="C1186">
        <v>31</v>
      </c>
      <c r="D1186">
        <f>טבלה135[[#This Row],[LengthofCycle]]+1</f>
        <v>32</v>
      </c>
      <c r="E1186" t="str">
        <f>IF(טבלה135[[#This Row],[CycleNumber]]&lt;3,"",IF(טבלה135[[#This Row],[CycleNumber]]=3,MIN(D1184:D1186),IF(I1185=3,MIN(D1183:D1185),E1185)))</f>
        <v/>
      </c>
      <c r="F1186" t="str">
        <f>IF(טבלה135[[#This Row],[CycleNumber]]&lt;3,"",IF(טבלה135[[#This Row],[CycleNumber]]=3,MAX(D1184:D1186),IF(I1185=3,MAX(D1183:D1185),F1185)))</f>
        <v/>
      </c>
      <c r="G1186" t="str">
        <f>IF(OR(טבלה135[[#This Row],[CycleNumber]]&gt;B1187,B1187=""),IF(טבלה135[[#This Row],[מספר סטייה]]=3,MIN(D1184:D1186),טבלה135[[#This Row],[מינ קבוע]]),טבלה135[[#This Row],[מינ קבוע]])</f>
        <v/>
      </c>
      <c r="H1186" t="str">
        <f>IF(OR(טבלה135[[#This Row],[CycleNumber]]&gt;B1187,B1187=""),IF(טבלה135[[#This Row],[מספר סטייה]]=3,MAX(D1184:D1186),טבלה135[[#This Row],[מקס קבוע]]),טבלה135[[#This Row],[מקס קבוע]])</f>
        <v/>
      </c>
      <c r="I118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קבוע]]&lt;&gt;E1185,1,I1185+1),0))</f>
        <v/>
      </c>
      <c r="J1186" t="str">
        <f>IF(AND(טבלה135[[#This Row],[CycleNumber]]&lt;B1187,טבלה135[[#This Row],[מקס קבוע]]&lt;&gt;""),IF(OR(טבלה135[[#This Row],[מספר סטייה]]&lt;I1187,AND(טבלה135[[#This Row],[מספר סטייה]]=3,I1187=1)),0,1),"")</f>
        <v/>
      </c>
      <c r="K1186" t="str">
        <f>IF(טבלה135[[#This Row],[מקס קבוע]]&lt;&gt;"",טבלה135[[#This Row],[מקסימום]]-טבלה135[[#This Row],[מינימום]],"")</f>
        <v/>
      </c>
      <c r="L1186">
        <f>IF(IFERROR(LOOKUP(טבלה135[[#This Row],[ClientID]],פיבוט!$A$4:$A$121),FALSE)=טבלה135[[#This Row],[ClientID]],1,0)</f>
        <v>1</v>
      </c>
      <c r="M1186" t="str">
        <f>IF(OR(טבלה135[[#This Row],[ClientID]]=A1187),"",1)</f>
        <v/>
      </c>
      <c r="N1186" s="3" t="str">
        <f>IF(טבלה135[[#This Row],[טווח]]&lt;&gt;K1185,טבלה135[[#This Row],[טווח]],"")</f>
        <v/>
      </c>
      <c r="O1186" s="3" t="str">
        <f>IF(טבלה135[[#This Row],[מניית טווחים]]&lt;&gt;"",IF(OR(30&gt;טבלה135[[#This Row],[מקסימום]],30&lt;טבלה135[[#This Row],[מינימום]]),0,1),"")</f>
        <v/>
      </c>
    </row>
    <row r="1187" spans="1:15" x14ac:dyDescent="0.25">
      <c r="A1187" t="s">
        <v>126</v>
      </c>
      <c r="B1187">
        <v>3</v>
      </c>
      <c r="C1187">
        <v>31</v>
      </c>
      <c r="D1187">
        <f>טבלה135[[#This Row],[LengthofCycle]]+1</f>
        <v>32</v>
      </c>
      <c r="E1187">
        <f>IF(טבלה135[[#This Row],[CycleNumber]]&lt;3,"",IF(טבלה135[[#This Row],[CycleNumber]]=3,MIN(D1185:D1187),IF(I1186=3,MIN(D1184:D1186),E1186)))</f>
        <v>32</v>
      </c>
      <c r="F1187">
        <f>IF(טבלה135[[#This Row],[CycleNumber]]&lt;3,"",IF(טבלה135[[#This Row],[CycleNumber]]=3,MAX(D1185:D1187),IF(I1186=3,MAX(D1184:D1186),F1186)))</f>
        <v>32</v>
      </c>
      <c r="G1187">
        <f>IF(OR(טבלה135[[#This Row],[CycleNumber]]&gt;B1188,B1188=""),IF(טבלה135[[#This Row],[מספר סטייה]]=3,MIN(D1185:D1187),טבלה135[[#This Row],[מינ קבוע]]),טבלה135[[#This Row],[מינ קבוע]])</f>
        <v>32</v>
      </c>
      <c r="H1187">
        <f>IF(OR(טבלה135[[#This Row],[CycleNumber]]&gt;B1188,B1188=""),IF(טבלה135[[#This Row],[מספר סטייה]]=3,MAX(D1185:D1187),טבלה135[[#This Row],[מקס קבוע]]),טבלה135[[#This Row],[מקס קבוע]])</f>
        <v>32</v>
      </c>
      <c r="I118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קבוע]]&lt;&gt;E1186,1,I1186+1),0))</f>
        <v>0</v>
      </c>
      <c r="J1187">
        <f>IF(AND(טבלה135[[#This Row],[CycleNumber]]&lt;B1188,טבלה135[[#This Row],[מקס קבוע]]&lt;&gt;""),IF(OR(טבלה135[[#This Row],[מספר סטייה]]&lt;I1188,AND(טבלה135[[#This Row],[מספר סטייה]]=3,I1188=1)),0,1),"")</f>
        <v>0</v>
      </c>
      <c r="K1187">
        <f>IF(טבלה135[[#This Row],[מקס קבוע]]&lt;&gt;"",טבלה135[[#This Row],[מקסימום]]-טבלה135[[#This Row],[מינימום]],"")</f>
        <v>0</v>
      </c>
      <c r="L1187">
        <f>IF(IFERROR(LOOKUP(טבלה135[[#This Row],[ClientID]],פיבוט!$A$4:$A$121),FALSE)=טבלה135[[#This Row],[ClientID]],1,0)</f>
        <v>1</v>
      </c>
      <c r="M1187" t="str">
        <f>IF(OR(טבלה135[[#This Row],[ClientID]]=A1188),"",1)</f>
        <v/>
      </c>
      <c r="N1187" s="3">
        <f>IF(טבלה135[[#This Row],[טווח]]&lt;&gt;K1186,טבלה135[[#This Row],[טווח]],"")</f>
        <v>0</v>
      </c>
      <c r="O1187" s="3">
        <f>IF(טבלה135[[#This Row],[מניית טווחים]]&lt;&gt;"",IF(OR(30&gt;טבלה135[[#This Row],[מקסימום]],30&lt;טבלה135[[#This Row],[מינימום]]),0,1),"")</f>
        <v>0</v>
      </c>
    </row>
    <row r="1188" spans="1:15" x14ac:dyDescent="0.25">
      <c r="A1188" t="s">
        <v>126</v>
      </c>
      <c r="B1188">
        <v>4</v>
      </c>
      <c r="C1188">
        <v>30</v>
      </c>
      <c r="D1188">
        <f>טבלה135[[#This Row],[LengthofCycle]]+1</f>
        <v>31</v>
      </c>
      <c r="E1188">
        <f>IF(טבלה135[[#This Row],[CycleNumber]]&lt;3,"",IF(טבלה135[[#This Row],[CycleNumber]]=3,MIN(D1186:D1188),IF(I1187=3,MIN(D1185:D1187),E1187)))</f>
        <v>32</v>
      </c>
      <c r="F1188">
        <f>IF(טבלה135[[#This Row],[CycleNumber]]&lt;3,"",IF(טבלה135[[#This Row],[CycleNumber]]=3,MAX(D1186:D1188),IF(I1187=3,MAX(D1185:D1187),F1187)))</f>
        <v>32</v>
      </c>
      <c r="G1188">
        <f>IF(OR(טבלה135[[#This Row],[CycleNumber]]&gt;B1189,B1189=""),IF(טבלה135[[#This Row],[מספר סטייה]]=3,MIN(D1186:D1188),טבלה135[[#This Row],[מינ קבוע]]),טבלה135[[#This Row],[מינ קבוע]])</f>
        <v>32</v>
      </c>
      <c r="H1188">
        <f>IF(OR(טבלה135[[#This Row],[CycleNumber]]&gt;B1189,B1189=""),IF(טבלה135[[#This Row],[מספר סטייה]]=3,MAX(D1186:D1188),טבלה135[[#This Row],[מקס קבוע]]),טבלה135[[#This Row],[מקס קבוע]])</f>
        <v>32</v>
      </c>
      <c r="I118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קבוע]]&lt;&gt;E1187,1,I1187+1),0))</f>
        <v>1</v>
      </c>
      <c r="J1188">
        <f>IF(AND(טבלה135[[#This Row],[CycleNumber]]&lt;B1189,טבלה135[[#This Row],[מקס קבוע]]&lt;&gt;""),IF(OR(טבלה135[[#This Row],[מספר סטייה]]&lt;I1189,AND(טבלה135[[#This Row],[מספר סטייה]]=3,I1189=1)),0,1),"")</f>
        <v>0</v>
      </c>
      <c r="K1188">
        <f>IF(טבלה135[[#This Row],[מקס קבוע]]&lt;&gt;"",טבלה135[[#This Row],[מקסימום]]-טבלה135[[#This Row],[מינימום]],"")</f>
        <v>0</v>
      </c>
      <c r="L1188">
        <f>IF(IFERROR(LOOKUP(טבלה135[[#This Row],[ClientID]],פיבוט!$A$4:$A$121),FALSE)=טבלה135[[#This Row],[ClientID]],1,0)</f>
        <v>1</v>
      </c>
      <c r="M1188" t="str">
        <f>IF(OR(טבלה135[[#This Row],[ClientID]]=A1189),"",1)</f>
        <v/>
      </c>
      <c r="N1188" s="3" t="str">
        <f>IF(טבלה135[[#This Row],[טווח]]&lt;&gt;K1187,טבלה135[[#This Row],[טווח]],"")</f>
        <v/>
      </c>
      <c r="O1188" s="3" t="str">
        <f>IF(טבלה135[[#This Row],[מניית טווחים]]&lt;&gt;"",IF(OR(30&gt;טבלה135[[#This Row],[מקסימום]],30&lt;טבלה135[[#This Row],[מינימום]]),0,1),"")</f>
        <v/>
      </c>
    </row>
    <row r="1189" spans="1:15" x14ac:dyDescent="0.25">
      <c r="A1189" t="s">
        <v>126</v>
      </c>
      <c r="B1189">
        <v>5</v>
      </c>
      <c r="C1189">
        <v>32</v>
      </c>
      <c r="D1189">
        <f>טבלה135[[#This Row],[LengthofCycle]]+1</f>
        <v>33</v>
      </c>
      <c r="E1189">
        <f>IF(טבלה135[[#This Row],[CycleNumber]]&lt;3,"",IF(טבלה135[[#This Row],[CycleNumber]]=3,MIN(D1187:D1189),IF(I1188=3,MIN(D1186:D1188),E1188)))</f>
        <v>32</v>
      </c>
      <c r="F1189">
        <f>IF(טבלה135[[#This Row],[CycleNumber]]&lt;3,"",IF(טבלה135[[#This Row],[CycleNumber]]=3,MAX(D1187:D1189),IF(I1188=3,MAX(D1186:D1188),F1188)))</f>
        <v>32</v>
      </c>
      <c r="G1189">
        <f>IF(OR(טבלה135[[#This Row],[CycleNumber]]&gt;B1190,B1190=""),IF(טבלה135[[#This Row],[מספר סטייה]]=3,MIN(D1187:D1189),טבלה135[[#This Row],[מינ קבוע]]),טבלה135[[#This Row],[מינ קבוע]])</f>
        <v>32</v>
      </c>
      <c r="H1189">
        <f>IF(OR(טבלה135[[#This Row],[CycleNumber]]&gt;B1190,B1190=""),IF(טבלה135[[#This Row],[מספר סטייה]]=3,MAX(D1187:D1189),טבלה135[[#This Row],[מקס קבוע]]),טבלה135[[#This Row],[מקס קבוע]])</f>
        <v>32</v>
      </c>
      <c r="I118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קבוע]]&lt;&gt;E1188,1,I1188+1),0))</f>
        <v>2</v>
      </c>
      <c r="J1189">
        <f>IF(AND(טבלה135[[#This Row],[CycleNumber]]&lt;B1190,טבלה135[[#This Row],[מקס קבוע]]&lt;&gt;""),IF(OR(טבלה135[[#This Row],[מספר סטייה]]&lt;I1190,AND(טבלה135[[#This Row],[מספר סטייה]]=3,I1190=1)),0,1),"")</f>
        <v>1</v>
      </c>
      <c r="K1189">
        <f>IF(טבלה135[[#This Row],[מקס קבוע]]&lt;&gt;"",טבלה135[[#This Row],[מקסימום]]-טבלה135[[#This Row],[מינימום]],"")</f>
        <v>0</v>
      </c>
      <c r="L1189">
        <f>IF(IFERROR(LOOKUP(טבלה135[[#This Row],[ClientID]],פיבוט!$A$4:$A$121),FALSE)=טבלה135[[#This Row],[ClientID]],1,0)</f>
        <v>1</v>
      </c>
      <c r="M1189" t="str">
        <f>IF(OR(טבלה135[[#This Row],[ClientID]]=A1190),"",1)</f>
        <v/>
      </c>
      <c r="N1189" s="3" t="str">
        <f>IF(טבלה135[[#This Row],[טווח]]&lt;&gt;K1188,טבלה135[[#This Row],[טווח]],"")</f>
        <v/>
      </c>
      <c r="O1189" s="3" t="str">
        <f>IF(טבלה135[[#This Row],[מניית טווחים]]&lt;&gt;"",IF(OR(30&gt;טבלה135[[#This Row],[מקסימום]],30&lt;טבלה135[[#This Row],[מינימום]]),0,1),"")</f>
        <v/>
      </c>
    </row>
    <row r="1190" spans="1:15" x14ac:dyDescent="0.25">
      <c r="A1190" t="s">
        <v>126</v>
      </c>
      <c r="B1190">
        <v>6</v>
      </c>
      <c r="C1190">
        <v>31</v>
      </c>
      <c r="D1190">
        <f>טבלה135[[#This Row],[LengthofCycle]]+1</f>
        <v>32</v>
      </c>
      <c r="E1190">
        <f>IF(טבלה135[[#This Row],[CycleNumber]]&lt;3,"",IF(טבלה135[[#This Row],[CycleNumber]]=3,MIN(D1188:D1190),IF(I1189=3,MIN(D1187:D1189),E1189)))</f>
        <v>32</v>
      </c>
      <c r="F1190">
        <f>IF(טבלה135[[#This Row],[CycleNumber]]&lt;3,"",IF(טבלה135[[#This Row],[CycleNumber]]=3,MAX(D1188:D1190),IF(I1189=3,MAX(D1187:D1189),F1189)))</f>
        <v>32</v>
      </c>
      <c r="G1190">
        <f>IF(OR(טבלה135[[#This Row],[CycleNumber]]&gt;B1191,B1191=""),IF(טבלה135[[#This Row],[מספר סטייה]]=3,MIN(D1188:D1190),טבלה135[[#This Row],[מינ קבוע]]),טבלה135[[#This Row],[מינ קבוע]])</f>
        <v>32</v>
      </c>
      <c r="H1190">
        <f>IF(OR(טבלה135[[#This Row],[CycleNumber]]&gt;B1191,B1191=""),IF(טבלה135[[#This Row],[מספר סטייה]]=3,MAX(D1188:D1190),טבלה135[[#This Row],[מקס קבוע]]),טבלה135[[#This Row],[מקס קבוע]])</f>
        <v>32</v>
      </c>
      <c r="I119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קבוע]]&lt;&gt;E1189,1,I1189+1),0))</f>
        <v>0</v>
      </c>
      <c r="J1190">
        <f>IF(AND(טבלה135[[#This Row],[CycleNumber]]&lt;B1191,טבלה135[[#This Row],[מקס קבוע]]&lt;&gt;""),IF(OR(טבלה135[[#This Row],[מספר סטייה]]&lt;I1191,AND(טבלה135[[#This Row],[מספר סטייה]]=3,I1191=1)),0,1),"")</f>
        <v>1</v>
      </c>
      <c r="K1190">
        <f>IF(טבלה135[[#This Row],[מקס קבוע]]&lt;&gt;"",טבלה135[[#This Row],[מקסימום]]-טבלה135[[#This Row],[מינימום]],"")</f>
        <v>0</v>
      </c>
      <c r="L1190">
        <f>IF(IFERROR(LOOKUP(טבלה135[[#This Row],[ClientID]],פיבוט!$A$4:$A$121),FALSE)=טבלה135[[#This Row],[ClientID]],1,0)</f>
        <v>1</v>
      </c>
      <c r="M1190" t="str">
        <f>IF(OR(טבלה135[[#This Row],[ClientID]]=A1191),"",1)</f>
        <v/>
      </c>
      <c r="N1190" s="3" t="str">
        <f>IF(טבלה135[[#This Row],[טווח]]&lt;&gt;K1189,טבלה135[[#This Row],[טווח]],"")</f>
        <v/>
      </c>
      <c r="O1190" s="3" t="str">
        <f>IF(טבלה135[[#This Row],[מניית טווחים]]&lt;&gt;"",IF(OR(30&gt;טבלה135[[#This Row],[מקסימום]],30&lt;טבלה135[[#This Row],[מינימום]]),0,1),"")</f>
        <v/>
      </c>
    </row>
    <row r="1191" spans="1:15" x14ac:dyDescent="0.25">
      <c r="A1191" t="s">
        <v>126</v>
      </c>
      <c r="B1191">
        <v>7</v>
      </c>
      <c r="C1191">
        <v>31</v>
      </c>
      <c r="D1191">
        <f>טבלה135[[#This Row],[LengthofCycle]]+1</f>
        <v>32</v>
      </c>
      <c r="E1191">
        <f>IF(טבלה135[[#This Row],[CycleNumber]]&lt;3,"",IF(טבלה135[[#This Row],[CycleNumber]]=3,MIN(D1189:D1191),IF(I1190=3,MIN(D1188:D1190),E1190)))</f>
        <v>32</v>
      </c>
      <c r="F1191">
        <f>IF(טבלה135[[#This Row],[CycleNumber]]&lt;3,"",IF(טבלה135[[#This Row],[CycleNumber]]=3,MAX(D1189:D1191),IF(I1190=3,MAX(D1188:D1190),F1190)))</f>
        <v>32</v>
      </c>
      <c r="G1191">
        <f>IF(OR(טבלה135[[#This Row],[CycleNumber]]&gt;B1192,B1192=""),IF(טבלה135[[#This Row],[מספר סטייה]]=3,MIN(D1189:D1191),טבלה135[[#This Row],[מינ קבוע]]),טבלה135[[#This Row],[מינ קבוע]])</f>
        <v>32</v>
      </c>
      <c r="H1191">
        <f>IF(OR(טבלה135[[#This Row],[CycleNumber]]&gt;B1192,B1192=""),IF(טבלה135[[#This Row],[מספר סטייה]]=3,MAX(D1189:D1191),טבלה135[[#This Row],[מקס קבוע]]),טבלה135[[#This Row],[מקס קבוע]])</f>
        <v>32</v>
      </c>
      <c r="I119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קבוע]]&lt;&gt;E1190,1,I1190+1),0))</f>
        <v>0</v>
      </c>
      <c r="J1191">
        <f>IF(AND(טבלה135[[#This Row],[CycleNumber]]&lt;B1192,טבלה135[[#This Row],[מקס קבוע]]&lt;&gt;""),IF(OR(טבלה135[[#This Row],[מספר סטייה]]&lt;I1192,AND(טבלה135[[#This Row],[מספר סטייה]]=3,I1192=1)),0,1),"")</f>
        <v>0</v>
      </c>
      <c r="K1191">
        <f>IF(טבלה135[[#This Row],[מקס קבוע]]&lt;&gt;"",טבלה135[[#This Row],[מקסימום]]-טבלה135[[#This Row],[מינימום]],"")</f>
        <v>0</v>
      </c>
      <c r="L1191">
        <f>IF(IFERROR(LOOKUP(טבלה135[[#This Row],[ClientID]],פיבוט!$A$4:$A$121),FALSE)=טבלה135[[#This Row],[ClientID]],1,0)</f>
        <v>1</v>
      </c>
      <c r="M1191" t="str">
        <f>IF(OR(טבלה135[[#This Row],[ClientID]]=A1192),"",1)</f>
        <v/>
      </c>
      <c r="N1191" s="3" t="str">
        <f>IF(טבלה135[[#This Row],[טווח]]&lt;&gt;K1190,טבלה135[[#This Row],[טווח]],"")</f>
        <v/>
      </c>
      <c r="O1191" s="3" t="str">
        <f>IF(טבלה135[[#This Row],[מניית טווחים]]&lt;&gt;"",IF(OR(30&gt;טבלה135[[#This Row],[מקסימום]],30&lt;טבלה135[[#This Row],[מינימום]]),0,1),"")</f>
        <v/>
      </c>
    </row>
    <row r="1192" spans="1:15" x14ac:dyDescent="0.25">
      <c r="A1192" t="s">
        <v>126</v>
      </c>
      <c r="B1192">
        <v>8</v>
      </c>
      <c r="C1192">
        <v>32</v>
      </c>
      <c r="D1192">
        <f>טבלה135[[#This Row],[LengthofCycle]]+1</f>
        <v>33</v>
      </c>
      <c r="E1192">
        <f>IF(טבלה135[[#This Row],[CycleNumber]]&lt;3,"",IF(טבלה135[[#This Row],[CycleNumber]]=3,MIN(D1190:D1192),IF(I1191=3,MIN(D1189:D1191),E1191)))</f>
        <v>32</v>
      </c>
      <c r="F1192">
        <f>IF(טבלה135[[#This Row],[CycleNumber]]&lt;3,"",IF(טבלה135[[#This Row],[CycleNumber]]=3,MAX(D1190:D1192),IF(I1191=3,MAX(D1189:D1191),F1191)))</f>
        <v>32</v>
      </c>
      <c r="G1192">
        <f>IF(OR(טבלה135[[#This Row],[CycleNumber]]&gt;B1193,B1193=""),IF(טבלה135[[#This Row],[מספר סטייה]]=3,MIN(D1190:D1192),טבלה135[[#This Row],[מינ קבוע]]),טבלה135[[#This Row],[מינ קבוע]])</f>
        <v>32</v>
      </c>
      <c r="H1192">
        <f>IF(OR(טבלה135[[#This Row],[CycleNumber]]&gt;B1193,B1193=""),IF(טבלה135[[#This Row],[מספר סטייה]]=3,MAX(D1190:D1192),טבלה135[[#This Row],[מקס קבוע]]),טבלה135[[#This Row],[מקס קבוע]])</f>
        <v>32</v>
      </c>
      <c r="I119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קבוע]]&lt;&gt;E1191,1,I1191+1),0))</f>
        <v>1</v>
      </c>
      <c r="J1192">
        <f>IF(AND(טבלה135[[#This Row],[CycleNumber]]&lt;B1193,טבלה135[[#This Row],[מקס קבוע]]&lt;&gt;""),IF(OR(טבלה135[[#This Row],[מספר סטייה]]&lt;I1193,AND(טבלה135[[#This Row],[מספר סטייה]]=3,I1193=1)),0,1),"")</f>
        <v>0</v>
      </c>
      <c r="K1192">
        <f>IF(טבלה135[[#This Row],[מקס קבוע]]&lt;&gt;"",טבלה135[[#This Row],[מקסימום]]-טבלה135[[#This Row],[מינימום]],"")</f>
        <v>0</v>
      </c>
      <c r="L1192">
        <f>IF(IFERROR(LOOKUP(טבלה135[[#This Row],[ClientID]],פיבוט!$A$4:$A$121),FALSE)=טבלה135[[#This Row],[ClientID]],1,0)</f>
        <v>1</v>
      </c>
      <c r="M1192" t="str">
        <f>IF(OR(טבלה135[[#This Row],[ClientID]]=A1193),"",1)</f>
        <v/>
      </c>
      <c r="N1192" s="3" t="str">
        <f>IF(טבלה135[[#This Row],[טווח]]&lt;&gt;K1191,טבלה135[[#This Row],[טווח]],"")</f>
        <v/>
      </c>
      <c r="O1192" s="3" t="str">
        <f>IF(טבלה135[[#This Row],[מניית טווחים]]&lt;&gt;"",IF(OR(30&gt;טבלה135[[#This Row],[מקסימום]],30&lt;טבלה135[[#This Row],[מינימום]]),0,1),"")</f>
        <v/>
      </c>
    </row>
    <row r="1193" spans="1:15" x14ac:dyDescent="0.25">
      <c r="A1193" t="s">
        <v>126</v>
      </c>
      <c r="B1193">
        <v>9</v>
      </c>
      <c r="C1193">
        <v>30</v>
      </c>
      <c r="D1193">
        <f>טבלה135[[#This Row],[LengthofCycle]]+1</f>
        <v>31</v>
      </c>
      <c r="E1193">
        <f>IF(טבלה135[[#This Row],[CycleNumber]]&lt;3,"",IF(טבלה135[[#This Row],[CycleNumber]]=3,MIN(D1191:D1193),IF(I1192=3,MIN(D1190:D1192),E1192)))</f>
        <v>32</v>
      </c>
      <c r="F1193">
        <f>IF(טבלה135[[#This Row],[CycleNumber]]&lt;3,"",IF(טבלה135[[#This Row],[CycleNumber]]=3,MAX(D1191:D1193),IF(I1192=3,MAX(D1190:D1192),F1192)))</f>
        <v>32</v>
      </c>
      <c r="G1193">
        <f>IF(OR(טבלה135[[#This Row],[CycleNumber]]&gt;B1194,B1194=""),IF(טבלה135[[#This Row],[מספר סטייה]]=3,MIN(D1191:D1193),טבלה135[[#This Row],[מינ קבוע]]),טבלה135[[#This Row],[מינ קבוע]])</f>
        <v>32</v>
      </c>
      <c r="H1193">
        <f>IF(OR(טבלה135[[#This Row],[CycleNumber]]&gt;B1194,B1194=""),IF(טבלה135[[#This Row],[מספר סטייה]]=3,MAX(D1191:D1193),טבלה135[[#This Row],[מקס קבוע]]),טבלה135[[#This Row],[מקס קבוע]])</f>
        <v>32</v>
      </c>
      <c r="I119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קבוע]]&lt;&gt;E1192,1,I1192+1),0))</f>
        <v>2</v>
      </c>
      <c r="J1193">
        <f>IF(AND(טבלה135[[#This Row],[CycleNumber]]&lt;B1194,טבלה135[[#This Row],[מקס קבוע]]&lt;&gt;""),IF(OR(טבלה135[[#This Row],[מספר סטייה]]&lt;I1194,AND(טבלה135[[#This Row],[מספר סטייה]]=3,I1194=1)),0,1),"")</f>
        <v>0</v>
      </c>
      <c r="K1193">
        <f>IF(טבלה135[[#This Row],[מקס קבוע]]&lt;&gt;"",טבלה135[[#This Row],[מקסימום]]-טבלה135[[#This Row],[מינימום]],"")</f>
        <v>0</v>
      </c>
      <c r="L1193">
        <f>IF(IFERROR(LOOKUP(טבלה135[[#This Row],[ClientID]],פיבוט!$A$4:$A$121),FALSE)=טבלה135[[#This Row],[ClientID]],1,0)</f>
        <v>1</v>
      </c>
      <c r="M1193" t="str">
        <f>IF(OR(טבלה135[[#This Row],[ClientID]]=A1194),"",1)</f>
        <v/>
      </c>
      <c r="N1193" s="3" t="str">
        <f>IF(טבלה135[[#This Row],[טווח]]&lt;&gt;K1192,טבלה135[[#This Row],[טווח]],"")</f>
        <v/>
      </c>
      <c r="O1193" s="3" t="str">
        <f>IF(טבלה135[[#This Row],[מניית טווחים]]&lt;&gt;"",IF(OR(30&gt;טבלה135[[#This Row],[מקסימום]],30&lt;טבלה135[[#This Row],[מינימום]]),0,1),"")</f>
        <v/>
      </c>
    </row>
    <row r="1194" spans="1:15" x14ac:dyDescent="0.25">
      <c r="A1194" t="s">
        <v>126</v>
      </c>
      <c r="B1194">
        <v>10</v>
      </c>
      <c r="C1194">
        <v>30</v>
      </c>
      <c r="D1194">
        <f>טבלה135[[#This Row],[LengthofCycle]]+1</f>
        <v>31</v>
      </c>
      <c r="E1194">
        <f>IF(טבלה135[[#This Row],[CycleNumber]]&lt;3,"",IF(טבלה135[[#This Row],[CycleNumber]]=3,MIN(D1192:D1194),IF(I1193=3,MIN(D1191:D1193),E1193)))</f>
        <v>32</v>
      </c>
      <c r="F1194">
        <f>IF(טבלה135[[#This Row],[CycleNumber]]&lt;3,"",IF(טבלה135[[#This Row],[CycleNumber]]=3,MAX(D1192:D1194),IF(I1193=3,MAX(D1191:D1193),F1193)))</f>
        <v>32</v>
      </c>
      <c r="G1194">
        <f>IF(OR(טבלה135[[#This Row],[CycleNumber]]&gt;B1195,B1195=""),IF(טבלה135[[#This Row],[מספר סטייה]]=3,MIN(D1192:D1194),טבלה135[[#This Row],[מינ קבוע]]),טבלה135[[#This Row],[מינ קבוע]])</f>
        <v>32</v>
      </c>
      <c r="H1194">
        <f>IF(OR(טבלה135[[#This Row],[CycleNumber]]&gt;B1195,B1195=""),IF(טבלה135[[#This Row],[מספר סטייה]]=3,MAX(D1192:D1194),טבלה135[[#This Row],[מקס קבוע]]),טבלה135[[#This Row],[מקס קבוע]])</f>
        <v>32</v>
      </c>
      <c r="I119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קבוע]]&lt;&gt;E1193,1,I1193+1),0))</f>
        <v>3</v>
      </c>
      <c r="J1194">
        <f>IF(AND(טבלה135[[#This Row],[CycleNumber]]&lt;B1195,טבלה135[[#This Row],[מקס קבוע]]&lt;&gt;""),IF(OR(טבלה135[[#This Row],[מספר סטייה]]&lt;I1195,AND(טבלה135[[#This Row],[מספר סטייה]]=3,I1195=1)),0,1),"")</f>
        <v>0</v>
      </c>
      <c r="K1194">
        <f>IF(טבלה135[[#This Row],[מקס קבוע]]&lt;&gt;"",טבלה135[[#This Row],[מקסימום]]-טבלה135[[#This Row],[מינימום]],"")</f>
        <v>0</v>
      </c>
      <c r="L1194">
        <f>IF(IFERROR(LOOKUP(טבלה135[[#This Row],[ClientID]],פיבוט!$A$4:$A$121),FALSE)=טבלה135[[#This Row],[ClientID]],1,0)</f>
        <v>1</v>
      </c>
      <c r="M1194" t="str">
        <f>IF(OR(טבלה135[[#This Row],[ClientID]]=A1195),"",1)</f>
        <v/>
      </c>
      <c r="N1194" s="3" t="str">
        <f>IF(טבלה135[[#This Row],[טווח]]&lt;&gt;K1193,טבלה135[[#This Row],[טווח]],"")</f>
        <v/>
      </c>
      <c r="O1194" s="3" t="str">
        <f>IF(טבלה135[[#This Row],[מניית טווחים]]&lt;&gt;"",IF(OR(30&gt;טבלה135[[#This Row],[מקסימום]],30&lt;טבלה135[[#This Row],[מינימום]]),0,1),"")</f>
        <v/>
      </c>
    </row>
    <row r="1195" spans="1:15" x14ac:dyDescent="0.25">
      <c r="A1195" t="s">
        <v>126</v>
      </c>
      <c r="B1195">
        <v>11</v>
      </c>
      <c r="C1195">
        <v>27</v>
      </c>
      <c r="D1195">
        <f>טבלה135[[#This Row],[LengthofCycle]]+1</f>
        <v>28</v>
      </c>
      <c r="E1195">
        <f>IF(טבלה135[[#This Row],[CycleNumber]]&lt;3,"",IF(טבלה135[[#This Row],[CycleNumber]]=3,MIN(D1193:D1195),IF(I1194=3,MIN(D1192:D1194),E1194)))</f>
        <v>31</v>
      </c>
      <c r="F1195">
        <f>IF(טבלה135[[#This Row],[CycleNumber]]&lt;3,"",IF(טבלה135[[#This Row],[CycleNumber]]=3,MAX(D1193:D1195),IF(I1194=3,MAX(D1192:D1194),F1194)))</f>
        <v>33</v>
      </c>
      <c r="G1195">
        <f>IF(OR(טבלה135[[#This Row],[CycleNumber]]&gt;B1196,B1196=""),IF(טבלה135[[#This Row],[מספר סטייה]]=3,MIN(D1193:D1195),טבלה135[[#This Row],[מינ קבוע]]),טבלה135[[#This Row],[מינ קבוע]])</f>
        <v>31</v>
      </c>
      <c r="H1195">
        <f>IF(OR(טבלה135[[#This Row],[CycleNumber]]&gt;B1196,B1196=""),IF(טבלה135[[#This Row],[מספר סטייה]]=3,MAX(D1193:D1195),טבלה135[[#This Row],[מקס קבוע]]),טבלה135[[#This Row],[מקס קבוע]])</f>
        <v>33</v>
      </c>
      <c r="I119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קבוע]]&lt;&gt;E1194,1,I1194+1),0))</f>
        <v>1</v>
      </c>
      <c r="J1195">
        <f>IF(AND(טבלה135[[#This Row],[CycleNumber]]&lt;B1196,טבלה135[[#This Row],[מקס קבוע]]&lt;&gt;""),IF(OR(טבלה135[[#This Row],[מספר סטייה]]&lt;I1196,AND(טבלה135[[#This Row],[מספר סטייה]]=3,I1196=1)),0,1),"")</f>
        <v>0</v>
      </c>
      <c r="K1195">
        <f>IF(טבלה135[[#This Row],[מקס קבוע]]&lt;&gt;"",טבלה135[[#This Row],[מקסימום]]-טבלה135[[#This Row],[מינימום]],"")</f>
        <v>2</v>
      </c>
      <c r="L1195">
        <f>IF(IFERROR(LOOKUP(טבלה135[[#This Row],[ClientID]],פיבוט!$A$4:$A$121),FALSE)=טבלה135[[#This Row],[ClientID]],1,0)</f>
        <v>1</v>
      </c>
      <c r="M1195" t="str">
        <f>IF(OR(טבלה135[[#This Row],[ClientID]]=A1196),"",1)</f>
        <v/>
      </c>
      <c r="N1195" s="3">
        <f>IF(טבלה135[[#This Row],[טווח]]&lt;&gt;K1194,טבלה135[[#This Row],[טווח]],"")</f>
        <v>2</v>
      </c>
      <c r="O1195" s="3">
        <f>IF(טבלה135[[#This Row],[מניית טווחים]]&lt;&gt;"",IF(OR(30&gt;טבלה135[[#This Row],[מקסימום]],30&lt;טבלה135[[#This Row],[מינימום]]),0,1),"")</f>
        <v>0</v>
      </c>
    </row>
    <row r="1196" spans="1:15" x14ac:dyDescent="0.25">
      <c r="A1196" t="s">
        <v>126</v>
      </c>
      <c r="B1196">
        <v>12</v>
      </c>
      <c r="C1196">
        <v>34</v>
      </c>
      <c r="D1196">
        <f>טבלה135[[#This Row],[LengthofCycle]]+1</f>
        <v>35</v>
      </c>
      <c r="E1196">
        <f>IF(טבלה135[[#This Row],[CycleNumber]]&lt;3,"",IF(טבלה135[[#This Row],[CycleNumber]]=3,MIN(D1194:D1196),IF(I1195=3,MIN(D1193:D1195),E1195)))</f>
        <v>31</v>
      </c>
      <c r="F1196">
        <f>IF(טבלה135[[#This Row],[CycleNumber]]&lt;3,"",IF(טבלה135[[#This Row],[CycleNumber]]=3,MAX(D1194:D1196),IF(I1195=3,MAX(D1193:D1195),F1195)))</f>
        <v>33</v>
      </c>
      <c r="G1196">
        <f>IF(OR(טבלה135[[#This Row],[CycleNumber]]&gt;B1197,B1197=""),IF(טבלה135[[#This Row],[מספר סטייה]]=3,MIN(D1194:D1196),טבלה135[[#This Row],[מינ קבוע]]),טבלה135[[#This Row],[מינ קבוע]])</f>
        <v>31</v>
      </c>
      <c r="H1196">
        <f>IF(OR(טבלה135[[#This Row],[CycleNumber]]&gt;B1197,B1197=""),IF(טבלה135[[#This Row],[מספר סטייה]]=3,MAX(D1194:D1196),טבלה135[[#This Row],[מקס קבוע]]),טבלה135[[#This Row],[מקס קבוע]])</f>
        <v>33</v>
      </c>
      <c r="I119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קבוע]]&lt;&gt;E1195,1,I1195+1),0))</f>
        <v>2</v>
      </c>
      <c r="J1196">
        <f>IF(AND(טבלה135[[#This Row],[CycleNumber]]&lt;B1197,טבלה135[[#This Row],[מקס קבוע]]&lt;&gt;""),IF(OR(טבלה135[[#This Row],[מספר סטייה]]&lt;I1197,AND(טבלה135[[#This Row],[מספר סטייה]]=3,I1197=1)),0,1),"")</f>
        <v>1</v>
      </c>
      <c r="K1196">
        <f>IF(טבלה135[[#This Row],[מקס קבוע]]&lt;&gt;"",טבלה135[[#This Row],[מקסימום]]-טבלה135[[#This Row],[מינימום]],"")</f>
        <v>2</v>
      </c>
      <c r="L1196">
        <f>IF(IFERROR(LOOKUP(טבלה135[[#This Row],[ClientID]],פיבוט!$A$4:$A$121),FALSE)=טבלה135[[#This Row],[ClientID]],1,0)</f>
        <v>1</v>
      </c>
      <c r="M1196" t="str">
        <f>IF(OR(טבלה135[[#This Row],[ClientID]]=A1197),"",1)</f>
        <v/>
      </c>
      <c r="N1196" s="3" t="str">
        <f>IF(טבלה135[[#This Row],[טווח]]&lt;&gt;K1195,טבלה135[[#This Row],[טווח]],"")</f>
        <v/>
      </c>
      <c r="O1196" s="3" t="str">
        <f>IF(טבלה135[[#This Row],[מניית טווחים]]&lt;&gt;"",IF(OR(30&gt;טבלה135[[#This Row],[מקסימום]],30&lt;טבלה135[[#This Row],[מינימום]]),0,1),"")</f>
        <v/>
      </c>
    </row>
    <row r="1197" spans="1:15" x14ac:dyDescent="0.25">
      <c r="A1197" t="s">
        <v>126</v>
      </c>
      <c r="B1197">
        <v>13</v>
      </c>
      <c r="C1197">
        <v>32</v>
      </c>
      <c r="D1197">
        <f>טבלה135[[#This Row],[LengthofCycle]]+1</f>
        <v>33</v>
      </c>
      <c r="E1197">
        <f>IF(טבלה135[[#This Row],[CycleNumber]]&lt;3,"",IF(טבלה135[[#This Row],[CycleNumber]]=3,MIN(D1195:D1197),IF(I1196=3,MIN(D1194:D1196),E1196)))</f>
        <v>31</v>
      </c>
      <c r="F1197">
        <f>IF(טבלה135[[#This Row],[CycleNumber]]&lt;3,"",IF(טבלה135[[#This Row],[CycleNumber]]=3,MAX(D1195:D1197),IF(I1196=3,MAX(D1194:D1196),F1196)))</f>
        <v>33</v>
      </c>
      <c r="G1197">
        <f>IF(OR(טבלה135[[#This Row],[CycleNumber]]&gt;B1198,B1198=""),IF(טבלה135[[#This Row],[מספר סטייה]]=3,MIN(D1195:D1197),טבלה135[[#This Row],[מינ קבוע]]),טבלה135[[#This Row],[מינ קבוע]])</f>
        <v>31</v>
      </c>
      <c r="H1197">
        <f>IF(OR(טבלה135[[#This Row],[CycleNumber]]&gt;B1198,B1198=""),IF(טבלה135[[#This Row],[מספר סטייה]]=3,MAX(D1195:D1197),טבלה135[[#This Row],[מקס קבוע]]),טבלה135[[#This Row],[מקס קבוע]])</f>
        <v>33</v>
      </c>
      <c r="I119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קבוע]]&lt;&gt;E1196,1,I1196+1),0))</f>
        <v>0</v>
      </c>
      <c r="J1197" t="str">
        <f>IF(AND(טבלה135[[#This Row],[CycleNumber]]&lt;B1198,טבלה135[[#This Row],[מקס קבוע]]&lt;&gt;""),IF(OR(טבלה135[[#This Row],[מספר סטייה]]&lt;I1198,AND(טבלה135[[#This Row],[מספר סטייה]]=3,I1198=1)),0,1),"")</f>
        <v/>
      </c>
      <c r="K1197">
        <f>IF(טבלה135[[#This Row],[מקס קבוע]]&lt;&gt;"",טבלה135[[#This Row],[מקסימום]]-טבלה135[[#This Row],[מינימום]],"")</f>
        <v>2</v>
      </c>
      <c r="L1197">
        <f>IF(IFERROR(LOOKUP(טבלה135[[#This Row],[ClientID]],פיבוט!$A$4:$A$121),FALSE)=טבלה135[[#This Row],[ClientID]],1,0)</f>
        <v>1</v>
      </c>
      <c r="M1197">
        <f>IF(OR(טבלה135[[#This Row],[ClientID]]=A1198),"",1)</f>
        <v>1</v>
      </c>
      <c r="N1197" s="3" t="str">
        <f>IF(טבלה135[[#This Row],[טווח]]&lt;&gt;K1196,טבלה135[[#This Row],[טווח]],"")</f>
        <v/>
      </c>
      <c r="O1197" s="3" t="str">
        <f>IF(טבלה135[[#This Row],[מניית טווחים]]&lt;&gt;"",IF(OR(30&gt;טבלה135[[#This Row],[מקסימום]],30&lt;טבלה135[[#This Row],[מינימום]]),0,1),"")</f>
        <v/>
      </c>
    </row>
    <row r="1198" spans="1:15" x14ac:dyDescent="0.25">
      <c r="A1198" t="s">
        <v>127</v>
      </c>
      <c r="B1198">
        <v>1</v>
      </c>
      <c r="C1198">
        <v>29</v>
      </c>
      <c r="D1198">
        <f>טבלה135[[#This Row],[LengthofCycle]]+1</f>
        <v>30</v>
      </c>
      <c r="E1198" t="str">
        <f>IF(טבלה135[[#This Row],[CycleNumber]]&lt;3,"",IF(טבלה135[[#This Row],[CycleNumber]]=3,MIN(D1196:D1198),IF(I1197=3,MIN(D1195:D1197),E1197)))</f>
        <v/>
      </c>
      <c r="F1198" t="str">
        <f>IF(טבלה135[[#This Row],[CycleNumber]]&lt;3,"",IF(טבלה135[[#This Row],[CycleNumber]]=3,MAX(D1196:D1198),IF(I1197=3,MAX(D1195:D1197),F1197)))</f>
        <v/>
      </c>
      <c r="G1198" t="str">
        <f>IF(OR(טבלה135[[#This Row],[CycleNumber]]&gt;B1199,B1199=""),IF(טבלה135[[#This Row],[מספר סטייה]]=3,MIN(D1196:D1198),טבלה135[[#This Row],[מינ קבוע]]),טבלה135[[#This Row],[מינ קבוע]])</f>
        <v/>
      </c>
      <c r="H1198" t="str">
        <f>IF(OR(טבלה135[[#This Row],[CycleNumber]]&gt;B1199,B1199=""),IF(טבלה135[[#This Row],[מספר סטייה]]=3,MAX(D1196:D1198),טבלה135[[#This Row],[מקס קבוע]]),טבלה135[[#This Row],[מקס קבוע]])</f>
        <v/>
      </c>
      <c r="I119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קבוע]]&lt;&gt;E1197,1,I1197+1),0))</f>
        <v/>
      </c>
      <c r="J1198" t="str">
        <f>IF(AND(טבלה135[[#This Row],[CycleNumber]]&lt;B1199,טבלה135[[#This Row],[מקס קבוע]]&lt;&gt;""),IF(OR(טבלה135[[#This Row],[מספר סטייה]]&lt;I1199,AND(טבלה135[[#This Row],[מספר סטייה]]=3,I1199=1)),0,1),"")</f>
        <v/>
      </c>
      <c r="K1198" t="str">
        <f>IF(טבלה135[[#This Row],[מקס קבוע]]&lt;&gt;"",טבלה135[[#This Row],[מקסימום]]-טבלה135[[#This Row],[מינימום]],"")</f>
        <v/>
      </c>
      <c r="L1198">
        <f>IF(IFERROR(LOOKUP(טבלה135[[#This Row],[ClientID]],פיבוט!$A$4:$A$121),FALSE)=טבלה135[[#This Row],[ClientID]],1,0)</f>
        <v>1</v>
      </c>
      <c r="M1198" t="str">
        <f>IF(OR(טבלה135[[#This Row],[ClientID]]=A1199),"",1)</f>
        <v/>
      </c>
      <c r="N1198" s="3" t="str">
        <f>IF(טבלה135[[#This Row],[טווח]]&lt;&gt;K1197,טבלה135[[#This Row],[טווח]],"")</f>
        <v/>
      </c>
      <c r="O1198" s="3" t="str">
        <f>IF(טבלה135[[#This Row],[מניית טווחים]]&lt;&gt;"",IF(OR(30&gt;טבלה135[[#This Row],[מקסימום]],30&lt;טבלה135[[#This Row],[מינימום]]),0,1),"")</f>
        <v/>
      </c>
    </row>
    <row r="1199" spans="1:15" x14ac:dyDescent="0.25">
      <c r="A1199" t="s">
        <v>127</v>
      </c>
      <c r="B1199">
        <v>2</v>
      </c>
      <c r="C1199">
        <v>33</v>
      </c>
      <c r="D1199">
        <f>טבלה135[[#This Row],[LengthofCycle]]+1</f>
        <v>34</v>
      </c>
      <c r="E1199" t="str">
        <f>IF(טבלה135[[#This Row],[CycleNumber]]&lt;3,"",IF(טבלה135[[#This Row],[CycleNumber]]=3,MIN(D1197:D1199),IF(I1198=3,MIN(D1196:D1198),E1198)))</f>
        <v/>
      </c>
      <c r="F1199" t="str">
        <f>IF(טבלה135[[#This Row],[CycleNumber]]&lt;3,"",IF(טבלה135[[#This Row],[CycleNumber]]=3,MAX(D1197:D1199),IF(I1198=3,MAX(D1196:D1198),F1198)))</f>
        <v/>
      </c>
      <c r="G1199" t="str">
        <f>IF(OR(טבלה135[[#This Row],[CycleNumber]]&gt;B1200,B1200=""),IF(טבלה135[[#This Row],[מספר סטייה]]=3,MIN(D1197:D1199),טבלה135[[#This Row],[מינ קבוע]]),טבלה135[[#This Row],[מינ קבוע]])</f>
        <v/>
      </c>
      <c r="H1199" t="str">
        <f>IF(OR(טבלה135[[#This Row],[CycleNumber]]&gt;B1200,B1200=""),IF(טבלה135[[#This Row],[מספר סטייה]]=3,MAX(D1197:D1199),טבלה135[[#This Row],[מקס קבוע]]),טבלה135[[#This Row],[מקס קבוע]])</f>
        <v/>
      </c>
      <c r="I119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קבוע]]&lt;&gt;E1198,1,I1198+1),0))</f>
        <v/>
      </c>
      <c r="J1199" t="str">
        <f>IF(AND(טבלה135[[#This Row],[CycleNumber]]&lt;B1200,טבלה135[[#This Row],[מקס קבוע]]&lt;&gt;""),IF(OR(טבלה135[[#This Row],[מספר סטייה]]&lt;I1200,AND(טבלה135[[#This Row],[מספר סטייה]]=3,I1200=1)),0,1),"")</f>
        <v/>
      </c>
      <c r="K1199" t="str">
        <f>IF(טבלה135[[#This Row],[מקס קבוע]]&lt;&gt;"",טבלה135[[#This Row],[מקסימום]]-טבלה135[[#This Row],[מינימום]],"")</f>
        <v/>
      </c>
      <c r="L1199">
        <f>IF(IFERROR(LOOKUP(טבלה135[[#This Row],[ClientID]],פיבוט!$A$4:$A$121),FALSE)=טבלה135[[#This Row],[ClientID]],1,0)</f>
        <v>1</v>
      </c>
      <c r="M1199" t="str">
        <f>IF(OR(טבלה135[[#This Row],[ClientID]]=A1200),"",1)</f>
        <v/>
      </c>
      <c r="N1199" s="3" t="str">
        <f>IF(טבלה135[[#This Row],[טווח]]&lt;&gt;K1198,טבלה135[[#This Row],[טווח]],"")</f>
        <v/>
      </c>
      <c r="O1199" s="3" t="str">
        <f>IF(טבלה135[[#This Row],[מניית טווחים]]&lt;&gt;"",IF(OR(30&gt;טבלה135[[#This Row],[מקסימום]],30&lt;טבלה135[[#This Row],[מינימום]]),0,1),"")</f>
        <v/>
      </c>
    </row>
    <row r="1200" spans="1:15" x14ac:dyDescent="0.25">
      <c r="A1200" t="s">
        <v>127</v>
      </c>
      <c r="B1200">
        <v>3</v>
      </c>
      <c r="C1200">
        <v>33</v>
      </c>
      <c r="D1200">
        <f>טבלה135[[#This Row],[LengthofCycle]]+1</f>
        <v>34</v>
      </c>
      <c r="E1200">
        <f>IF(טבלה135[[#This Row],[CycleNumber]]&lt;3,"",IF(טבלה135[[#This Row],[CycleNumber]]=3,MIN(D1198:D1200),IF(I1199=3,MIN(D1197:D1199),E1199)))</f>
        <v>30</v>
      </c>
      <c r="F1200">
        <f>IF(טבלה135[[#This Row],[CycleNumber]]&lt;3,"",IF(טבלה135[[#This Row],[CycleNumber]]=3,MAX(D1198:D1200),IF(I1199=3,MAX(D1197:D1199),F1199)))</f>
        <v>34</v>
      </c>
      <c r="G1200">
        <f>IF(OR(טבלה135[[#This Row],[CycleNumber]]&gt;B1201,B1201=""),IF(טבלה135[[#This Row],[מספר סטייה]]=3,MIN(D1198:D1200),טבלה135[[#This Row],[מינ קבוע]]),טבלה135[[#This Row],[מינ קבוע]])</f>
        <v>30</v>
      </c>
      <c r="H1200">
        <f>IF(OR(טבלה135[[#This Row],[CycleNumber]]&gt;B1201,B1201=""),IF(טבלה135[[#This Row],[מספר סטייה]]=3,MAX(D1198:D1200),טבלה135[[#This Row],[מקס קבוע]]),טבלה135[[#This Row],[מקס קבוע]])</f>
        <v>34</v>
      </c>
      <c r="I120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קבוע]]&lt;&gt;E1199,1,I1199+1),0))</f>
        <v>0</v>
      </c>
      <c r="J1200">
        <f>IF(AND(טבלה135[[#This Row],[CycleNumber]]&lt;B1201,טבלה135[[#This Row],[מקס קבוע]]&lt;&gt;""),IF(OR(טבלה135[[#This Row],[מספר סטייה]]&lt;I1201,AND(טבלה135[[#This Row],[מספר סטייה]]=3,I1201=1)),0,1),"")</f>
        <v>0</v>
      </c>
      <c r="K1200">
        <f>IF(טבלה135[[#This Row],[מקס קבוע]]&lt;&gt;"",טבלה135[[#This Row],[מקסימום]]-טבלה135[[#This Row],[מינימום]],"")</f>
        <v>4</v>
      </c>
      <c r="L1200">
        <f>IF(IFERROR(LOOKUP(טבלה135[[#This Row],[ClientID]],פיבוט!$A$4:$A$121),FALSE)=טבלה135[[#This Row],[ClientID]],1,0)</f>
        <v>1</v>
      </c>
      <c r="M1200" t="str">
        <f>IF(OR(טבלה135[[#This Row],[ClientID]]=A1201),"",1)</f>
        <v/>
      </c>
      <c r="N1200" s="3">
        <f>IF(טבלה135[[#This Row],[טווח]]&lt;&gt;K1199,טבלה135[[#This Row],[טווח]],"")</f>
        <v>4</v>
      </c>
      <c r="O1200" s="3">
        <f>IF(טבלה135[[#This Row],[מניית טווחים]]&lt;&gt;"",IF(OR(30&gt;טבלה135[[#This Row],[מקסימום]],30&lt;טבלה135[[#This Row],[מינימום]]),0,1),"")</f>
        <v>1</v>
      </c>
    </row>
    <row r="1201" spans="1:15" x14ac:dyDescent="0.25">
      <c r="A1201" t="s">
        <v>127</v>
      </c>
      <c r="B1201">
        <v>4</v>
      </c>
      <c r="C1201">
        <v>26</v>
      </c>
      <c r="D1201">
        <f>טבלה135[[#This Row],[LengthofCycle]]+1</f>
        <v>27</v>
      </c>
      <c r="E1201">
        <f>IF(טבלה135[[#This Row],[CycleNumber]]&lt;3,"",IF(טבלה135[[#This Row],[CycleNumber]]=3,MIN(D1199:D1201),IF(I1200=3,MIN(D1198:D1200),E1200)))</f>
        <v>30</v>
      </c>
      <c r="F1201">
        <f>IF(טבלה135[[#This Row],[CycleNumber]]&lt;3,"",IF(טבלה135[[#This Row],[CycleNumber]]=3,MAX(D1199:D1201),IF(I1200=3,MAX(D1198:D1200),F1200)))</f>
        <v>34</v>
      </c>
      <c r="G1201">
        <f>IF(OR(טבלה135[[#This Row],[CycleNumber]]&gt;B1202,B1202=""),IF(טבלה135[[#This Row],[מספר סטייה]]=3,MIN(D1199:D1201),טבלה135[[#This Row],[מינ קבוע]]),טבלה135[[#This Row],[מינ קבוע]])</f>
        <v>30</v>
      </c>
      <c r="H1201">
        <f>IF(OR(טבלה135[[#This Row],[CycleNumber]]&gt;B1202,B1202=""),IF(טבלה135[[#This Row],[מספר סטייה]]=3,MAX(D1199:D1201),טבלה135[[#This Row],[מקס קבוע]]),טבלה135[[#This Row],[מקס קבוע]])</f>
        <v>34</v>
      </c>
      <c r="I120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קבוע]]&lt;&gt;E1200,1,I1200+1),0))</f>
        <v>1</v>
      </c>
      <c r="J1201">
        <f>IF(AND(טבלה135[[#This Row],[CycleNumber]]&lt;B1202,טבלה135[[#This Row],[מקס קבוע]]&lt;&gt;""),IF(OR(טבלה135[[#This Row],[מספר סטייה]]&lt;I1202,AND(טבלה135[[#This Row],[מספר סטייה]]=3,I1202=1)),0,1),"")</f>
        <v>1</v>
      </c>
      <c r="K1201">
        <f>IF(טבלה135[[#This Row],[מקס קבוע]]&lt;&gt;"",טבלה135[[#This Row],[מקסימום]]-טבלה135[[#This Row],[מינימום]],"")</f>
        <v>4</v>
      </c>
      <c r="L1201">
        <f>IF(IFERROR(LOOKUP(טבלה135[[#This Row],[ClientID]],פיבוט!$A$4:$A$121),FALSE)=טבלה135[[#This Row],[ClientID]],1,0)</f>
        <v>1</v>
      </c>
      <c r="M1201" t="str">
        <f>IF(OR(טבלה135[[#This Row],[ClientID]]=A1202),"",1)</f>
        <v/>
      </c>
      <c r="N1201" s="3" t="str">
        <f>IF(טבלה135[[#This Row],[טווח]]&lt;&gt;K1200,טבלה135[[#This Row],[טווח]],"")</f>
        <v/>
      </c>
      <c r="O1201" s="3" t="str">
        <f>IF(טבלה135[[#This Row],[מניית טווחים]]&lt;&gt;"",IF(OR(30&gt;טבלה135[[#This Row],[מקסימום]],30&lt;טבלה135[[#This Row],[מינימום]]),0,1),"")</f>
        <v/>
      </c>
    </row>
    <row r="1202" spans="1:15" x14ac:dyDescent="0.25">
      <c r="A1202" t="s">
        <v>127</v>
      </c>
      <c r="B1202">
        <v>5</v>
      </c>
      <c r="C1202">
        <v>31</v>
      </c>
      <c r="D1202">
        <f>טבלה135[[#This Row],[LengthofCycle]]+1</f>
        <v>32</v>
      </c>
      <c r="E1202">
        <f>IF(טבלה135[[#This Row],[CycleNumber]]&lt;3,"",IF(טבלה135[[#This Row],[CycleNumber]]=3,MIN(D1200:D1202),IF(I1201=3,MIN(D1199:D1201),E1201)))</f>
        <v>30</v>
      </c>
      <c r="F1202">
        <f>IF(טבלה135[[#This Row],[CycleNumber]]&lt;3,"",IF(טבלה135[[#This Row],[CycleNumber]]=3,MAX(D1200:D1202),IF(I1201=3,MAX(D1199:D1201),F1201)))</f>
        <v>34</v>
      </c>
      <c r="G1202">
        <f>IF(OR(טבלה135[[#This Row],[CycleNumber]]&gt;B1203,B1203=""),IF(טבלה135[[#This Row],[מספר סטייה]]=3,MIN(D1200:D1202),טבלה135[[#This Row],[מינ קבוע]]),טבלה135[[#This Row],[מינ קבוע]])</f>
        <v>30</v>
      </c>
      <c r="H1202">
        <f>IF(OR(טבלה135[[#This Row],[CycleNumber]]&gt;B1203,B1203=""),IF(טבלה135[[#This Row],[מספר סטייה]]=3,MAX(D1200:D1202),טבלה135[[#This Row],[מקס קבוע]]),טבלה135[[#This Row],[מקס קבוע]])</f>
        <v>34</v>
      </c>
      <c r="I120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קבוע]]&lt;&gt;E1201,1,I1201+1),0))</f>
        <v>0</v>
      </c>
      <c r="J1202">
        <f>IF(AND(טבלה135[[#This Row],[CycleNumber]]&lt;B1203,טבלה135[[#This Row],[מקס קבוע]]&lt;&gt;""),IF(OR(טבלה135[[#This Row],[מספר סטייה]]&lt;I1203,AND(טבלה135[[#This Row],[מספר סטייה]]=3,I1203=1)),0,1),"")</f>
        <v>1</v>
      </c>
      <c r="K1202">
        <f>IF(טבלה135[[#This Row],[מקס קבוע]]&lt;&gt;"",טבלה135[[#This Row],[מקסימום]]-טבלה135[[#This Row],[מינימום]],"")</f>
        <v>4</v>
      </c>
      <c r="L1202">
        <f>IF(IFERROR(LOOKUP(טבלה135[[#This Row],[ClientID]],פיבוט!$A$4:$A$121),FALSE)=טבלה135[[#This Row],[ClientID]],1,0)</f>
        <v>1</v>
      </c>
      <c r="M1202" t="str">
        <f>IF(OR(טבלה135[[#This Row],[ClientID]]=A1203),"",1)</f>
        <v/>
      </c>
      <c r="N1202" s="3" t="str">
        <f>IF(טבלה135[[#This Row],[טווח]]&lt;&gt;K1201,טבלה135[[#This Row],[טווח]],"")</f>
        <v/>
      </c>
      <c r="O1202" s="3" t="str">
        <f>IF(טבלה135[[#This Row],[מניית טווחים]]&lt;&gt;"",IF(OR(30&gt;טבלה135[[#This Row],[מקסימום]],30&lt;טבלה135[[#This Row],[מינימום]]),0,1),"")</f>
        <v/>
      </c>
    </row>
    <row r="1203" spans="1:15" x14ac:dyDescent="0.25">
      <c r="A1203" t="s">
        <v>127</v>
      </c>
      <c r="B1203">
        <v>6</v>
      </c>
      <c r="C1203">
        <v>33</v>
      </c>
      <c r="D1203">
        <f>טבלה135[[#This Row],[LengthofCycle]]+1</f>
        <v>34</v>
      </c>
      <c r="E1203">
        <f>IF(טבלה135[[#This Row],[CycleNumber]]&lt;3,"",IF(טבלה135[[#This Row],[CycleNumber]]=3,MIN(D1201:D1203),IF(I1202=3,MIN(D1200:D1202),E1202)))</f>
        <v>30</v>
      </c>
      <c r="F1203">
        <f>IF(טבלה135[[#This Row],[CycleNumber]]&lt;3,"",IF(טבלה135[[#This Row],[CycleNumber]]=3,MAX(D1201:D1203),IF(I1202=3,MAX(D1200:D1202),F1202)))</f>
        <v>34</v>
      </c>
      <c r="G1203">
        <f>IF(OR(טבלה135[[#This Row],[CycleNumber]]&gt;B1204,B1204=""),IF(טבלה135[[#This Row],[מספר סטייה]]=3,MIN(D1201:D1203),טבלה135[[#This Row],[מינ קבוע]]),טבלה135[[#This Row],[מינ קבוע]])</f>
        <v>30</v>
      </c>
      <c r="H1203">
        <f>IF(OR(טבלה135[[#This Row],[CycleNumber]]&gt;B1204,B1204=""),IF(טבלה135[[#This Row],[מספר סטייה]]=3,MAX(D1201:D1203),טבלה135[[#This Row],[מקס קבוע]]),טבלה135[[#This Row],[מקס קבוע]])</f>
        <v>34</v>
      </c>
      <c r="I120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קבוע]]&lt;&gt;E1202,1,I1202+1),0))</f>
        <v>0</v>
      </c>
      <c r="J1203" t="str">
        <f>IF(AND(טבלה135[[#This Row],[CycleNumber]]&lt;B1204,טבלה135[[#This Row],[מקס קבוע]]&lt;&gt;""),IF(OR(טבלה135[[#This Row],[מספר סטייה]]&lt;I1204,AND(טבלה135[[#This Row],[מספר סטייה]]=3,I1204=1)),0,1),"")</f>
        <v/>
      </c>
      <c r="K1203">
        <f>IF(טבלה135[[#This Row],[מקס קבוע]]&lt;&gt;"",טבלה135[[#This Row],[מקסימום]]-טבלה135[[#This Row],[מינימום]],"")</f>
        <v>4</v>
      </c>
      <c r="L1203">
        <f>IF(IFERROR(LOOKUP(טבלה135[[#This Row],[ClientID]],פיבוט!$A$4:$A$121),FALSE)=טבלה135[[#This Row],[ClientID]],1,0)</f>
        <v>1</v>
      </c>
      <c r="M1203">
        <f>IF(OR(טבלה135[[#This Row],[ClientID]]=A1204),"",1)</f>
        <v>1</v>
      </c>
      <c r="N1203" s="3" t="str">
        <f>IF(טבלה135[[#This Row],[טווח]]&lt;&gt;K1202,טבלה135[[#This Row],[טווח]],"")</f>
        <v/>
      </c>
      <c r="O1203" s="3" t="str">
        <f>IF(טבלה135[[#This Row],[מניית טווחים]]&lt;&gt;"",IF(OR(30&gt;טבלה135[[#This Row],[מקסימום]],30&lt;טבלה135[[#This Row],[מינימום]]),0,1),"")</f>
        <v/>
      </c>
    </row>
    <row r="1204" spans="1:15" x14ac:dyDescent="0.25">
      <c r="A1204" t="s">
        <v>129</v>
      </c>
      <c r="B1204">
        <v>1</v>
      </c>
      <c r="C1204">
        <v>26</v>
      </c>
      <c r="D1204">
        <f>טבלה135[[#This Row],[LengthofCycle]]+1</f>
        <v>27</v>
      </c>
      <c r="E1204" t="str">
        <f>IF(טבלה135[[#This Row],[CycleNumber]]&lt;3,"",IF(טבלה135[[#This Row],[CycleNumber]]=3,MIN(D1202:D1204),IF(I1203=3,MIN(D1201:D1203),E1203)))</f>
        <v/>
      </c>
      <c r="F1204" t="str">
        <f>IF(טבלה135[[#This Row],[CycleNumber]]&lt;3,"",IF(טבלה135[[#This Row],[CycleNumber]]=3,MAX(D1202:D1204),IF(I1203=3,MAX(D1201:D1203),F1203)))</f>
        <v/>
      </c>
      <c r="G1204" t="str">
        <f>IF(OR(טבלה135[[#This Row],[CycleNumber]]&gt;B1205,B1205=""),IF(טבלה135[[#This Row],[מספר סטייה]]=3,MIN(D1202:D1204),טבלה135[[#This Row],[מינ קבוע]]),טבלה135[[#This Row],[מינ קבוע]])</f>
        <v/>
      </c>
      <c r="H1204" t="str">
        <f>IF(OR(טבלה135[[#This Row],[CycleNumber]]&gt;B1205,B1205=""),IF(טבלה135[[#This Row],[מספר סטייה]]=3,MAX(D1202:D1204),טבלה135[[#This Row],[מקס קבוע]]),טבלה135[[#This Row],[מקס קבוע]])</f>
        <v/>
      </c>
      <c r="I120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קבוע]]&lt;&gt;E1203,1,I1203+1),0))</f>
        <v/>
      </c>
      <c r="J1204" t="str">
        <f>IF(AND(טבלה135[[#This Row],[CycleNumber]]&lt;B1205,טבלה135[[#This Row],[מקס קבוע]]&lt;&gt;""),IF(OR(טבלה135[[#This Row],[מספר סטייה]]&lt;I1205,AND(טבלה135[[#This Row],[מספר סטייה]]=3,I1205=1)),0,1),"")</f>
        <v/>
      </c>
      <c r="K1204" t="str">
        <f>IF(טבלה135[[#This Row],[מקס קבוע]]&lt;&gt;"",טבלה135[[#This Row],[מקסימום]]-טבלה135[[#This Row],[מינימום]],"")</f>
        <v/>
      </c>
      <c r="L1204">
        <f>IF(IFERROR(LOOKUP(טבלה135[[#This Row],[ClientID]],פיבוט!$A$4:$A$121),FALSE)=טבלה135[[#This Row],[ClientID]],1,0)</f>
        <v>1</v>
      </c>
      <c r="M1204" t="str">
        <f>IF(OR(טבלה135[[#This Row],[ClientID]]=A1205),"",1)</f>
        <v/>
      </c>
      <c r="N1204" s="3" t="str">
        <f>IF(טבלה135[[#This Row],[טווח]]&lt;&gt;K1203,טבלה135[[#This Row],[טווח]],"")</f>
        <v/>
      </c>
      <c r="O1204" s="3" t="str">
        <f>IF(טבלה135[[#This Row],[מניית טווחים]]&lt;&gt;"",IF(OR(30&gt;טבלה135[[#This Row],[מקסימום]],30&lt;טבלה135[[#This Row],[מינימום]]),0,1),"")</f>
        <v/>
      </c>
    </row>
    <row r="1205" spans="1:15" x14ac:dyDescent="0.25">
      <c r="A1205" t="s">
        <v>129</v>
      </c>
      <c r="B1205">
        <v>2</v>
      </c>
      <c r="C1205">
        <v>28</v>
      </c>
      <c r="D1205">
        <f>טבלה135[[#This Row],[LengthofCycle]]+1</f>
        <v>29</v>
      </c>
      <c r="E1205" t="str">
        <f>IF(טבלה135[[#This Row],[CycleNumber]]&lt;3,"",IF(טבלה135[[#This Row],[CycleNumber]]=3,MIN(D1203:D1205),IF(I1204=3,MIN(D1202:D1204),E1204)))</f>
        <v/>
      </c>
      <c r="F1205" t="str">
        <f>IF(טבלה135[[#This Row],[CycleNumber]]&lt;3,"",IF(טבלה135[[#This Row],[CycleNumber]]=3,MAX(D1203:D1205),IF(I1204=3,MAX(D1202:D1204),F1204)))</f>
        <v/>
      </c>
      <c r="G1205" t="str">
        <f>IF(OR(טבלה135[[#This Row],[CycleNumber]]&gt;B1206,B1206=""),IF(טבלה135[[#This Row],[מספר סטייה]]=3,MIN(D1203:D1205),טבלה135[[#This Row],[מינ קבוע]]),טבלה135[[#This Row],[מינ קבוע]])</f>
        <v/>
      </c>
      <c r="H1205" t="str">
        <f>IF(OR(טבלה135[[#This Row],[CycleNumber]]&gt;B1206,B1206=""),IF(טבלה135[[#This Row],[מספר סטייה]]=3,MAX(D1203:D1205),טבלה135[[#This Row],[מקס קבוע]]),טבלה135[[#This Row],[מקס קבוע]])</f>
        <v/>
      </c>
      <c r="I120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קבוע]]&lt;&gt;E1204,1,I1204+1),0))</f>
        <v/>
      </c>
      <c r="J1205" t="str">
        <f>IF(AND(טבלה135[[#This Row],[CycleNumber]]&lt;B1206,טבלה135[[#This Row],[מקס קבוע]]&lt;&gt;""),IF(OR(טבלה135[[#This Row],[מספר סטייה]]&lt;I1206,AND(טבלה135[[#This Row],[מספר סטייה]]=3,I1206=1)),0,1),"")</f>
        <v/>
      </c>
      <c r="K1205" t="str">
        <f>IF(טבלה135[[#This Row],[מקס קבוע]]&lt;&gt;"",טבלה135[[#This Row],[מקסימום]]-טבלה135[[#This Row],[מינימום]],"")</f>
        <v/>
      </c>
      <c r="L1205">
        <f>IF(IFERROR(LOOKUP(טבלה135[[#This Row],[ClientID]],פיבוט!$A$4:$A$121),FALSE)=טבלה135[[#This Row],[ClientID]],1,0)</f>
        <v>1</v>
      </c>
      <c r="M1205" t="str">
        <f>IF(OR(טבלה135[[#This Row],[ClientID]]=A1206),"",1)</f>
        <v/>
      </c>
      <c r="N1205" s="3" t="str">
        <f>IF(טבלה135[[#This Row],[טווח]]&lt;&gt;K1204,טבלה135[[#This Row],[טווח]],"")</f>
        <v/>
      </c>
      <c r="O1205" s="3" t="str">
        <f>IF(טבלה135[[#This Row],[מניית טווחים]]&lt;&gt;"",IF(OR(30&gt;טבלה135[[#This Row],[מקסימום]],30&lt;טבלה135[[#This Row],[מינימום]]),0,1),"")</f>
        <v/>
      </c>
    </row>
    <row r="1206" spans="1:15" x14ac:dyDescent="0.25">
      <c r="A1206" t="s">
        <v>129</v>
      </c>
      <c r="B1206">
        <v>3</v>
      </c>
      <c r="C1206">
        <v>28</v>
      </c>
      <c r="D1206">
        <f>טבלה135[[#This Row],[LengthofCycle]]+1</f>
        <v>29</v>
      </c>
      <c r="E1206">
        <f>IF(טבלה135[[#This Row],[CycleNumber]]&lt;3,"",IF(טבלה135[[#This Row],[CycleNumber]]=3,MIN(D1204:D1206),IF(I1205=3,MIN(D1203:D1205),E1205)))</f>
        <v>27</v>
      </c>
      <c r="F1206">
        <f>IF(טבלה135[[#This Row],[CycleNumber]]&lt;3,"",IF(טבלה135[[#This Row],[CycleNumber]]=3,MAX(D1204:D1206),IF(I1205=3,MAX(D1203:D1205),F1205)))</f>
        <v>29</v>
      </c>
      <c r="G1206">
        <f>IF(OR(טבלה135[[#This Row],[CycleNumber]]&gt;B1207,B1207=""),IF(טבלה135[[#This Row],[מספר סטייה]]=3,MIN(D1204:D1206),טבלה135[[#This Row],[מינ קבוע]]),טבלה135[[#This Row],[מינ קבוע]])</f>
        <v>27</v>
      </c>
      <c r="H1206">
        <f>IF(OR(טבלה135[[#This Row],[CycleNumber]]&gt;B1207,B1207=""),IF(טבלה135[[#This Row],[מספר סטייה]]=3,MAX(D1204:D1206),טבלה135[[#This Row],[מקס קבוע]]),טבלה135[[#This Row],[מקס קבוע]])</f>
        <v>29</v>
      </c>
      <c r="I120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קבוע]]&lt;&gt;E1205,1,I1205+1),0))</f>
        <v>0</v>
      </c>
      <c r="J1206">
        <f>IF(AND(טבלה135[[#This Row],[CycleNumber]]&lt;B1207,טבלה135[[#This Row],[מקס קבוע]]&lt;&gt;""),IF(OR(טבלה135[[#This Row],[מספר סטייה]]&lt;I1207,AND(טבלה135[[#This Row],[מספר סטייה]]=3,I1207=1)),0,1),"")</f>
        <v>0</v>
      </c>
      <c r="K1206">
        <f>IF(טבלה135[[#This Row],[מקס קבוע]]&lt;&gt;"",טבלה135[[#This Row],[מקסימום]]-טבלה135[[#This Row],[מינימום]],"")</f>
        <v>2</v>
      </c>
      <c r="L1206">
        <f>IF(IFERROR(LOOKUP(טבלה135[[#This Row],[ClientID]],פיבוט!$A$4:$A$121),FALSE)=טבלה135[[#This Row],[ClientID]],1,0)</f>
        <v>1</v>
      </c>
      <c r="M1206" t="str">
        <f>IF(OR(טבלה135[[#This Row],[ClientID]]=A1207),"",1)</f>
        <v/>
      </c>
      <c r="N1206" s="3">
        <f>IF(טבלה135[[#This Row],[טווח]]&lt;&gt;K1205,טבלה135[[#This Row],[טווח]],"")</f>
        <v>2</v>
      </c>
      <c r="O1206" s="3">
        <f>IF(טבלה135[[#This Row],[מניית טווחים]]&lt;&gt;"",IF(OR(30&gt;טבלה135[[#This Row],[מקסימום]],30&lt;טבלה135[[#This Row],[מינימום]]),0,1),"")</f>
        <v>0</v>
      </c>
    </row>
    <row r="1207" spans="1:15" x14ac:dyDescent="0.25">
      <c r="A1207" t="s">
        <v>129</v>
      </c>
      <c r="B1207">
        <v>4</v>
      </c>
      <c r="C1207">
        <v>25</v>
      </c>
      <c r="D1207">
        <f>טבלה135[[#This Row],[LengthofCycle]]+1</f>
        <v>26</v>
      </c>
      <c r="E1207">
        <f>IF(טבלה135[[#This Row],[CycleNumber]]&lt;3,"",IF(טבלה135[[#This Row],[CycleNumber]]=3,MIN(D1205:D1207),IF(I1206=3,MIN(D1204:D1206),E1206)))</f>
        <v>27</v>
      </c>
      <c r="F1207">
        <f>IF(טבלה135[[#This Row],[CycleNumber]]&lt;3,"",IF(טבלה135[[#This Row],[CycleNumber]]=3,MAX(D1205:D1207),IF(I1206=3,MAX(D1204:D1206),F1206)))</f>
        <v>29</v>
      </c>
      <c r="G1207">
        <f>IF(OR(טבלה135[[#This Row],[CycleNumber]]&gt;B1208,B1208=""),IF(טבלה135[[#This Row],[מספר סטייה]]=3,MIN(D1205:D1207),טבלה135[[#This Row],[מינ קבוע]]),טבלה135[[#This Row],[מינ קבוע]])</f>
        <v>27</v>
      </c>
      <c r="H1207">
        <f>IF(OR(טבלה135[[#This Row],[CycleNumber]]&gt;B1208,B1208=""),IF(טבלה135[[#This Row],[מספר סטייה]]=3,MAX(D1205:D1207),טבלה135[[#This Row],[מקס קבוע]]),טבלה135[[#This Row],[מקס קבוע]])</f>
        <v>29</v>
      </c>
      <c r="I120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קבוע]]&lt;&gt;E1206,1,I1206+1),0))</f>
        <v>1</v>
      </c>
      <c r="J1207">
        <f>IF(AND(טבלה135[[#This Row],[CycleNumber]]&lt;B1208,טבלה135[[#This Row],[מקס קבוע]]&lt;&gt;""),IF(OR(טבלה135[[#This Row],[מספר סטייה]]&lt;I1208,AND(טבלה135[[#This Row],[מספר סטייה]]=3,I1208=1)),0,1),"")</f>
        <v>1</v>
      </c>
      <c r="K1207">
        <f>IF(טבלה135[[#This Row],[מקס קבוע]]&lt;&gt;"",טבלה135[[#This Row],[מקסימום]]-טבלה135[[#This Row],[מינימום]],"")</f>
        <v>2</v>
      </c>
      <c r="L1207">
        <f>IF(IFERROR(LOOKUP(טבלה135[[#This Row],[ClientID]],פיבוט!$A$4:$A$121),FALSE)=טבלה135[[#This Row],[ClientID]],1,0)</f>
        <v>1</v>
      </c>
      <c r="M1207" t="str">
        <f>IF(OR(טבלה135[[#This Row],[ClientID]]=A1208),"",1)</f>
        <v/>
      </c>
      <c r="N1207" s="3" t="str">
        <f>IF(טבלה135[[#This Row],[טווח]]&lt;&gt;K1206,טבלה135[[#This Row],[טווח]],"")</f>
        <v/>
      </c>
      <c r="O1207" s="3" t="str">
        <f>IF(טבלה135[[#This Row],[מניית טווחים]]&lt;&gt;"",IF(OR(30&gt;טבלה135[[#This Row],[מקסימום]],30&lt;טבלה135[[#This Row],[מינימום]]),0,1),"")</f>
        <v/>
      </c>
    </row>
    <row r="1208" spans="1:15" x14ac:dyDescent="0.25">
      <c r="A1208" t="s">
        <v>129</v>
      </c>
      <c r="B1208">
        <v>5</v>
      </c>
      <c r="C1208">
        <v>27</v>
      </c>
      <c r="D1208">
        <f>טבלה135[[#This Row],[LengthofCycle]]+1</f>
        <v>28</v>
      </c>
      <c r="E1208">
        <f>IF(טבלה135[[#This Row],[CycleNumber]]&lt;3,"",IF(טבלה135[[#This Row],[CycleNumber]]=3,MIN(D1206:D1208),IF(I1207=3,MIN(D1205:D1207),E1207)))</f>
        <v>27</v>
      </c>
      <c r="F1208">
        <f>IF(טבלה135[[#This Row],[CycleNumber]]&lt;3,"",IF(טבלה135[[#This Row],[CycleNumber]]=3,MAX(D1206:D1208),IF(I1207=3,MAX(D1205:D1207),F1207)))</f>
        <v>29</v>
      </c>
      <c r="G1208">
        <f>IF(OR(טבלה135[[#This Row],[CycleNumber]]&gt;B1209,B1209=""),IF(טבלה135[[#This Row],[מספר סטייה]]=3,MIN(D1206:D1208),טבלה135[[#This Row],[מינ קבוע]]),טבלה135[[#This Row],[מינ קבוע]])</f>
        <v>27</v>
      </c>
      <c r="H1208">
        <f>IF(OR(טבלה135[[#This Row],[CycleNumber]]&gt;B1209,B1209=""),IF(טבלה135[[#This Row],[מספר סטייה]]=3,MAX(D1206:D1208),טבלה135[[#This Row],[מקס קבוע]]),טבלה135[[#This Row],[מקס קבוע]])</f>
        <v>29</v>
      </c>
      <c r="I120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קבוע]]&lt;&gt;E1207,1,I1207+1),0))</f>
        <v>0</v>
      </c>
      <c r="J1208">
        <f>IF(AND(טבלה135[[#This Row],[CycleNumber]]&lt;B1209,טבלה135[[#This Row],[מקס קבוע]]&lt;&gt;""),IF(OR(טבלה135[[#This Row],[מספר סטייה]]&lt;I1209,AND(טבלה135[[#This Row],[מספר סטייה]]=3,I1209=1)),0,1),"")</f>
        <v>0</v>
      </c>
      <c r="K1208">
        <f>IF(טבלה135[[#This Row],[מקס קבוע]]&lt;&gt;"",טבלה135[[#This Row],[מקסימום]]-טבלה135[[#This Row],[מינימום]],"")</f>
        <v>2</v>
      </c>
      <c r="L1208">
        <f>IF(IFERROR(LOOKUP(טבלה135[[#This Row],[ClientID]],פיבוט!$A$4:$A$121),FALSE)=טבלה135[[#This Row],[ClientID]],1,0)</f>
        <v>1</v>
      </c>
      <c r="M1208" t="str">
        <f>IF(OR(טבלה135[[#This Row],[ClientID]]=A1209),"",1)</f>
        <v/>
      </c>
      <c r="N1208" s="3" t="str">
        <f>IF(טבלה135[[#This Row],[טווח]]&lt;&gt;K1207,טבלה135[[#This Row],[טווח]],"")</f>
        <v/>
      </c>
      <c r="O1208" s="3" t="str">
        <f>IF(טבלה135[[#This Row],[מניית טווחים]]&lt;&gt;"",IF(OR(30&gt;טבלה135[[#This Row],[מקסימום]],30&lt;טבלה135[[#This Row],[מינימום]]),0,1),"")</f>
        <v/>
      </c>
    </row>
    <row r="1209" spans="1:15" x14ac:dyDescent="0.25">
      <c r="A1209" t="s">
        <v>129</v>
      </c>
      <c r="B1209">
        <v>6</v>
      </c>
      <c r="C1209">
        <v>29</v>
      </c>
      <c r="D1209">
        <f>טבלה135[[#This Row],[LengthofCycle]]+1</f>
        <v>30</v>
      </c>
      <c r="E1209">
        <f>IF(טבלה135[[#This Row],[CycleNumber]]&lt;3,"",IF(טבלה135[[#This Row],[CycleNumber]]=3,MIN(D1207:D1209),IF(I1208=3,MIN(D1206:D1208),E1208)))</f>
        <v>27</v>
      </c>
      <c r="F1209">
        <f>IF(טבלה135[[#This Row],[CycleNumber]]&lt;3,"",IF(טבלה135[[#This Row],[CycleNumber]]=3,MAX(D1207:D1209),IF(I1208=3,MAX(D1206:D1208),F1208)))</f>
        <v>29</v>
      </c>
      <c r="G1209">
        <f>IF(OR(טבלה135[[#This Row],[CycleNumber]]&gt;B1210,B1210=""),IF(טבלה135[[#This Row],[מספר סטייה]]=3,MIN(D1207:D1209),טבלה135[[#This Row],[מינ קבוע]]),טבלה135[[#This Row],[מינ קבוע]])</f>
        <v>27</v>
      </c>
      <c r="H1209">
        <f>IF(OR(טבלה135[[#This Row],[CycleNumber]]&gt;B1210,B1210=""),IF(טבלה135[[#This Row],[מספר סטייה]]=3,MAX(D1207:D1209),טבלה135[[#This Row],[מקס קבוע]]),טבלה135[[#This Row],[מקס קבוע]])</f>
        <v>29</v>
      </c>
      <c r="I120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קבוע]]&lt;&gt;E1208,1,I1208+1),0))</f>
        <v>1</v>
      </c>
      <c r="J1209">
        <f>IF(AND(טבלה135[[#This Row],[CycleNumber]]&lt;B1210,טבלה135[[#This Row],[מקס קבוע]]&lt;&gt;""),IF(OR(טבלה135[[#This Row],[מספר סטייה]]&lt;I1210,AND(טבלה135[[#This Row],[מספר סטייה]]=3,I1210=1)),0,1),"")</f>
        <v>1</v>
      </c>
      <c r="K1209">
        <f>IF(טבלה135[[#This Row],[מקס קבוע]]&lt;&gt;"",טבלה135[[#This Row],[מקסימום]]-טבלה135[[#This Row],[מינימום]],"")</f>
        <v>2</v>
      </c>
      <c r="L1209">
        <f>IF(IFERROR(LOOKUP(טבלה135[[#This Row],[ClientID]],פיבוט!$A$4:$A$121),FALSE)=טבלה135[[#This Row],[ClientID]],1,0)</f>
        <v>1</v>
      </c>
      <c r="M1209" t="str">
        <f>IF(OR(טבלה135[[#This Row],[ClientID]]=A1210),"",1)</f>
        <v/>
      </c>
      <c r="N1209" s="3" t="str">
        <f>IF(טבלה135[[#This Row],[טווח]]&lt;&gt;K1208,טבלה135[[#This Row],[טווח]],"")</f>
        <v/>
      </c>
      <c r="O1209" s="3" t="str">
        <f>IF(טבלה135[[#This Row],[מניית טווחים]]&lt;&gt;"",IF(OR(30&gt;טבלה135[[#This Row],[מקסימום]],30&lt;טבלה135[[#This Row],[מינימום]]),0,1),"")</f>
        <v/>
      </c>
    </row>
    <row r="1210" spans="1:15" x14ac:dyDescent="0.25">
      <c r="A1210" t="s">
        <v>129</v>
      </c>
      <c r="B1210">
        <v>7</v>
      </c>
      <c r="C1210">
        <v>26</v>
      </c>
      <c r="D1210">
        <f>טבלה135[[#This Row],[LengthofCycle]]+1</f>
        <v>27</v>
      </c>
      <c r="E1210">
        <f>IF(טבלה135[[#This Row],[CycleNumber]]&lt;3,"",IF(טבלה135[[#This Row],[CycleNumber]]=3,MIN(D1208:D1210),IF(I1209=3,MIN(D1207:D1209),E1209)))</f>
        <v>27</v>
      </c>
      <c r="F1210">
        <f>IF(טבלה135[[#This Row],[CycleNumber]]&lt;3,"",IF(טבלה135[[#This Row],[CycleNumber]]=3,MAX(D1208:D1210),IF(I1209=3,MAX(D1207:D1209),F1209)))</f>
        <v>29</v>
      </c>
      <c r="G1210">
        <f>IF(OR(טבלה135[[#This Row],[CycleNumber]]&gt;B1211,B1211=""),IF(טבלה135[[#This Row],[מספר סטייה]]=3,MIN(D1208:D1210),טבלה135[[#This Row],[מינ קבוע]]),טבלה135[[#This Row],[מינ קבוע]])</f>
        <v>27</v>
      </c>
      <c r="H1210">
        <f>IF(OR(טבלה135[[#This Row],[CycleNumber]]&gt;B1211,B1211=""),IF(טבלה135[[#This Row],[מספר סטייה]]=3,MAX(D1208:D1210),טבלה135[[#This Row],[מקס קבוע]]),טבלה135[[#This Row],[מקס קבוע]])</f>
        <v>29</v>
      </c>
      <c r="I121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קבוע]]&lt;&gt;E1209,1,I1209+1),0))</f>
        <v>0</v>
      </c>
      <c r="J1210">
        <f>IF(AND(טבלה135[[#This Row],[CycleNumber]]&lt;B1211,טבלה135[[#This Row],[מקס קבוע]]&lt;&gt;""),IF(OR(טבלה135[[#This Row],[מספר סטייה]]&lt;I1211,AND(טבלה135[[#This Row],[מספר סטייה]]=3,I1211=1)),0,1),"")</f>
        <v>1</v>
      </c>
      <c r="K1210">
        <f>IF(טבלה135[[#This Row],[מקס קבוע]]&lt;&gt;"",טבלה135[[#This Row],[מקסימום]]-טבלה135[[#This Row],[מינימום]],"")</f>
        <v>2</v>
      </c>
      <c r="L1210">
        <f>IF(IFERROR(LOOKUP(טבלה135[[#This Row],[ClientID]],פיבוט!$A$4:$A$121),FALSE)=טבלה135[[#This Row],[ClientID]],1,0)</f>
        <v>1</v>
      </c>
      <c r="M1210" t="str">
        <f>IF(OR(טבלה135[[#This Row],[ClientID]]=A1211),"",1)</f>
        <v/>
      </c>
      <c r="N1210" s="3" t="str">
        <f>IF(טבלה135[[#This Row],[טווח]]&lt;&gt;K1209,טבלה135[[#This Row],[טווח]],"")</f>
        <v/>
      </c>
      <c r="O1210" s="3" t="str">
        <f>IF(טבלה135[[#This Row],[מניית טווחים]]&lt;&gt;"",IF(OR(30&gt;טבלה135[[#This Row],[מקסימום]],30&lt;טבלה135[[#This Row],[מינימום]]),0,1),"")</f>
        <v/>
      </c>
    </row>
    <row r="1211" spans="1:15" x14ac:dyDescent="0.25">
      <c r="A1211" t="s">
        <v>129</v>
      </c>
      <c r="B1211">
        <v>8</v>
      </c>
      <c r="C1211">
        <v>27</v>
      </c>
      <c r="D1211">
        <f>טבלה135[[#This Row],[LengthofCycle]]+1</f>
        <v>28</v>
      </c>
      <c r="E1211">
        <f>IF(טבלה135[[#This Row],[CycleNumber]]&lt;3,"",IF(טבלה135[[#This Row],[CycleNumber]]=3,MIN(D1209:D1211),IF(I1210=3,MIN(D1208:D1210),E1210)))</f>
        <v>27</v>
      </c>
      <c r="F1211">
        <f>IF(טבלה135[[#This Row],[CycleNumber]]&lt;3,"",IF(טבלה135[[#This Row],[CycleNumber]]=3,MAX(D1209:D1211),IF(I1210=3,MAX(D1208:D1210),F1210)))</f>
        <v>29</v>
      </c>
      <c r="G1211">
        <f>IF(OR(טבלה135[[#This Row],[CycleNumber]]&gt;B1212,B1212=""),IF(טבלה135[[#This Row],[מספר סטייה]]=3,MIN(D1209:D1211),טבלה135[[#This Row],[מינ קבוע]]),טבלה135[[#This Row],[מינ קבוע]])</f>
        <v>27</v>
      </c>
      <c r="H1211">
        <f>IF(OR(טבלה135[[#This Row],[CycleNumber]]&gt;B1212,B1212=""),IF(טבלה135[[#This Row],[מספר סטייה]]=3,MAX(D1209:D1211),טבלה135[[#This Row],[מקס קבוע]]),טבלה135[[#This Row],[מקס קבוע]])</f>
        <v>29</v>
      </c>
      <c r="I121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קבוע]]&lt;&gt;E1210,1,I1210+1),0))</f>
        <v>0</v>
      </c>
      <c r="J1211">
        <f>IF(AND(טבלה135[[#This Row],[CycleNumber]]&lt;B1212,טבלה135[[#This Row],[מקס קבוע]]&lt;&gt;""),IF(OR(טבלה135[[#This Row],[מספר סטייה]]&lt;I1212,AND(טבלה135[[#This Row],[מספר סטייה]]=3,I1212=1)),0,1),"")</f>
        <v>0</v>
      </c>
      <c r="K1211">
        <f>IF(טבלה135[[#This Row],[מקס קבוע]]&lt;&gt;"",טבלה135[[#This Row],[מקסימום]]-טבלה135[[#This Row],[מינימום]],"")</f>
        <v>2</v>
      </c>
      <c r="L1211">
        <f>IF(IFERROR(LOOKUP(טבלה135[[#This Row],[ClientID]],פיבוט!$A$4:$A$121),FALSE)=טבלה135[[#This Row],[ClientID]],1,0)</f>
        <v>1</v>
      </c>
      <c r="M1211" t="str">
        <f>IF(OR(טבלה135[[#This Row],[ClientID]]=A1212),"",1)</f>
        <v/>
      </c>
      <c r="N1211" s="3" t="str">
        <f>IF(טבלה135[[#This Row],[טווח]]&lt;&gt;K1210,טבלה135[[#This Row],[טווח]],"")</f>
        <v/>
      </c>
      <c r="O1211" s="3" t="str">
        <f>IF(טבלה135[[#This Row],[מניית טווחים]]&lt;&gt;"",IF(OR(30&gt;טבלה135[[#This Row],[מקסימום]],30&lt;טבלה135[[#This Row],[מינימום]]),0,1),"")</f>
        <v/>
      </c>
    </row>
    <row r="1212" spans="1:15" x14ac:dyDescent="0.25">
      <c r="A1212" t="s">
        <v>129</v>
      </c>
      <c r="B1212">
        <v>9</v>
      </c>
      <c r="C1212">
        <v>23</v>
      </c>
      <c r="D1212">
        <f>טבלה135[[#This Row],[LengthofCycle]]+1</f>
        <v>24</v>
      </c>
      <c r="E1212">
        <f>IF(טבלה135[[#This Row],[CycleNumber]]&lt;3,"",IF(טבלה135[[#This Row],[CycleNumber]]=3,MIN(D1210:D1212),IF(I1211=3,MIN(D1209:D1211),E1211)))</f>
        <v>27</v>
      </c>
      <c r="F1212">
        <f>IF(טבלה135[[#This Row],[CycleNumber]]&lt;3,"",IF(טבלה135[[#This Row],[CycleNumber]]=3,MAX(D1210:D1212),IF(I1211=3,MAX(D1209:D1211),F1211)))</f>
        <v>29</v>
      </c>
      <c r="G1212">
        <f>IF(OR(טבלה135[[#This Row],[CycleNumber]]&gt;B1213,B1213=""),IF(טבלה135[[#This Row],[מספר סטייה]]=3,MIN(D1210:D1212),טבלה135[[#This Row],[מינ קבוע]]),טבלה135[[#This Row],[מינ קבוע]])</f>
        <v>27</v>
      </c>
      <c r="H1212">
        <f>IF(OR(טבלה135[[#This Row],[CycleNumber]]&gt;B1213,B1213=""),IF(טבלה135[[#This Row],[מספר סטייה]]=3,MAX(D1210:D1212),טבלה135[[#This Row],[מקס קבוע]]),טבלה135[[#This Row],[מקס קבוע]])</f>
        <v>29</v>
      </c>
      <c r="I121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קבוע]]&lt;&gt;E1211,1,I1211+1),0))</f>
        <v>1</v>
      </c>
      <c r="J1212">
        <f>IF(AND(טבלה135[[#This Row],[CycleNumber]]&lt;B1213,טבלה135[[#This Row],[מקס קבוע]]&lt;&gt;""),IF(OR(טבלה135[[#This Row],[מספר סטייה]]&lt;I1213,AND(טבלה135[[#This Row],[מספר סטייה]]=3,I1213=1)),0,1),"")</f>
        <v>1</v>
      </c>
      <c r="K1212">
        <f>IF(טבלה135[[#This Row],[מקס קבוע]]&lt;&gt;"",טבלה135[[#This Row],[מקסימום]]-טבלה135[[#This Row],[מינימום]],"")</f>
        <v>2</v>
      </c>
      <c r="L1212">
        <f>IF(IFERROR(LOOKUP(טבלה135[[#This Row],[ClientID]],פיבוט!$A$4:$A$121),FALSE)=טבלה135[[#This Row],[ClientID]],1,0)</f>
        <v>1</v>
      </c>
      <c r="M1212" t="str">
        <f>IF(OR(טבלה135[[#This Row],[ClientID]]=A1213),"",1)</f>
        <v/>
      </c>
      <c r="N1212" s="3" t="str">
        <f>IF(טבלה135[[#This Row],[טווח]]&lt;&gt;K1211,טבלה135[[#This Row],[טווח]],"")</f>
        <v/>
      </c>
      <c r="O1212" s="3" t="str">
        <f>IF(טבלה135[[#This Row],[מניית טווחים]]&lt;&gt;"",IF(OR(30&gt;טבלה135[[#This Row],[מקסימום]],30&lt;טבלה135[[#This Row],[מינימום]]),0,1),"")</f>
        <v/>
      </c>
    </row>
    <row r="1213" spans="1:15" x14ac:dyDescent="0.25">
      <c r="A1213" t="s">
        <v>129</v>
      </c>
      <c r="B1213">
        <v>10</v>
      </c>
      <c r="C1213">
        <v>27</v>
      </c>
      <c r="D1213">
        <f>טבלה135[[#This Row],[LengthofCycle]]+1</f>
        <v>28</v>
      </c>
      <c r="E1213">
        <f>IF(טבלה135[[#This Row],[CycleNumber]]&lt;3,"",IF(טבלה135[[#This Row],[CycleNumber]]=3,MIN(D1211:D1213),IF(I1212=3,MIN(D1210:D1212),E1212)))</f>
        <v>27</v>
      </c>
      <c r="F1213">
        <f>IF(טבלה135[[#This Row],[CycleNumber]]&lt;3,"",IF(טבלה135[[#This Row],[CycleNumber]]=3,MAX(D1211:D1213),IF(I1212=3,MAX(D1210:D1212),F1212)))</f>
        <v>29</v>
      </c>
      <c r="G1213">
        <f>IF(OR(טבלה135[[#This Row],[CycleNumber]]&gt;B1214,B1214=""),IF(טבלה135[[#This Row],[מספר סטייה]]=3,MIN(D1211:D1213),טבלה135[[#This Row],[מינ קבוע]]),טבלה135[[#This Row],[מינ קבוע]])</f>
        <v>27</v>
      </c>
      <c r="H1213">
        <f>IF(OR(טבלה135[[#This Row],[CycleNumber]]&gt;B1214,B1214=""),IF(טבלה135[[#This Row],[מספר סטייה]]=3,MAX(D1211:D1213),טבלה135[[#This Row],[מקס קבוע]]),טבלה135[[#This Row],[מקס קבוע]])</f>
        <v>29</v>
      </c>
      <c r="I121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קבוע]]&lt;&gt;E1212,1,I1212+1),0))</f>
        <v>0</v>
      </c>
      <c r="J1213">
        <f>IF(AND(טבלה135[[#This Row],[CycleNumber]]&lt;B1214,טבלה135[[#This Row],[מקס קבוע]]&lt;&gt;""),IF(OR(טבלה135[[#This Row],[מספר סטייה]]&lt;I1214,AND(טבלה135[[#This Row],[מספר סטייה]]=3,I1214=1)),0,1),"")</f>
        <v>1</v>
      </c>
      <c r="K1213">
        <f>IF(טבלה135[[#This Row],[מקס קבוע]]&lt;&gt;"",טבלה135[[#This Row],[מקסימום]]-טבלה135[[#This Row],[מינימום]],"")</f>
        <v>2</v>
      </c>
      <c r="L1213">
        <f>IF(IFERROR(LOOKUP(טבלה135[[#This Row],[ClientID]],פיבוט!$A$4:$A$121),FALSE)=טבלה135[[#This Row],[ClientID]],1,0)</f>
        <v>1</v>
      </c>
      <c r="M1213" t="str">
        <f>IF(OR(טבלה135[[#This Row],[ClientID]]=A1214),"",1)</f>
        <v/>
      </c>
      <c r="N1213" s="3" t="str">
        <f>IF(טבלה135[[#This Row],[טווח]]&lt;&gt;K1212,טבלה135[[#This Row],[טווח]],"")</f>
        <v/>
      </c>
      <c r="O1213" s="3" t="str">
        <f>IF(טבלה135[[#This Row],[מניית טווחים]]&lt;&gt;"",IF(OR(30&gt;טבלה135[[#This Row],[מקסימום]],30&lt;טבלה135[[#This Row],[מינימום]]),0,1),"")</f>
        <v/>
      </c>
    </row>
    <row r="1214" spans="1:15" x14ac:dyDescent="0.25">
      <c r="A1214" t="s">
        <v>129</v>
      </c>
      <c r="B1214">
        <v>11</v>
      </c>
      <c r="C1214">
        <v>26</v>
      </c>
      <c r="D1214">
        <f>טבלה135[[#This Row],[LengthofCycle]]+1</f>
        <v>27</v>
      </c>
      <c r="E1214">
        <f>IF(טבלה135[[#This Row],[CycleNumber]]&lt;3,"",IF(טבלה135[[#This Row],[CycleNumber]]=3,MIN(D1212:D1214),IF(I1213=3,MIN(D1211:D1213),E1213)))</f>
        <v>27</v>
      </c>
      <c r="F1214">
        <f>IF(טבלה135[[#This Row],[CycleNumber]]&lt;3,"",IF(טבלה135[[#This Row],[CycleNumber]]=3,MAX(D1212:D1214),IF(I1213=3,MAX(D1211:D1213),F1213)))</f>
        <v>29</v>
      </c>
      <c r="G1214">
        <f>IF(OR(טבלה135[[#This Row],[CycleNumber]]&gt;B1215,B1215=""),IF(טבלה135[[#This Row],[מספר סטייה]]=3,MIN(D1212:D1214),טבלה135[[#This Row],[מינ קבוע]]),טבלה135[[#This Row],[מינ קבוע]])</f>
        <v>27</v>
      </c>
      <c r="H1214">
        <f>IF(OR(טבלה135[[#This Row],[CycleNumber]]&gt;B1215,B1215=""),IF(טבלה135[[#This Row],[מספר סטייה]]=3,MAX(D1212:D1214),טבלה135[[#This Row],[מקס קבוע]]),טבלה135[[#This Row],[מקס קבוע]])</f>
        <v>29</v>
      </c>
      <c r="I121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קבוע]]&lt;&gt;E1213,1,I1213+1),0))</f>
        <v>0</v>
      </c>
      <c r="J1214">
        <f>IF(AND(טבלה135[[#This Row],[CycleNumber]]&lt;B1215,טבלה135[[#This Row],[מקס קבוע]]&lt;&gt;""),IF(OR(טבלה135[[#This Row],[מספר סטייה]]&lt;I1215,AND(טבלה135[[#This Row],[מספר סטייה]]=3,I1215=1)),0,1),"")</f>
        <v>1</v>
      </c>
      <c r="K1214">
        <f>IF(טבלה135[[#This Row],[מקס קבוע]]&lt;&gt;"",טבלה135[[#This Row],[מקסימום]]-טבלה135[[#This Row],[מינימום]],"")</f>
        <v>2</v>
      </c>
      <c r="L1214">
        <f>IF(IFERROR(LOOKUP(טבלה135[[#This Row],[ClientID]],פיבוט!$A$4:$A$121),FALSE)=טבלה135[[#This Row],[ClientID]],1,0)</f>
        <v>1</v>
      </c>
      <c r="M1214" t="str">
        <f>IF(OR(טבלה135[[#This Row],[ClientID]]=A1215),"",1)</f>
        <v/>
      </c>
      <c r="N1214" s="3" t="str">
        <f>IF(טבלה135[[#This Row],[טווח]]&lt;&gt;K1213,טבלה135[[#This Row],[טווח]],"")</f>
        <v/>
      </c>
      <c r="O1214" s="3" t="str">
        <f>IF(טבלה135[[#This Row],[מניית טווחים]]&lt;&gt;"",IF(OR(30&gt;טבלה135[[#This Row],[מקסימום]],30&lt;טבלה135[[#This Row],[מינימום]]),0,1),"")</f>
        <v/>
      </c>
    </row>
    <row r="1215" spans="1:15" x14ac:dyDescent="0.25">
      <c r="A1215" t="s">
        <v>129</v>
      </c>
      <c r="B1215">
        <v>12</v>
      </c>
      <c r="C1215">
        <v>27</v>
      </c>
      <c r="D1215">
        <f>טבלה135[[#This Row],[LengthofCycle]]+1</f>
        <v>28</v>
      </c>
      <c r="E1215">
        <f>IF(טבלה135[[#This Row],[CycleNumber]]&lt;3,"",IF(טבלה135[[#This Row],[CycleNumber]]=3,MIN(D1213:D1215),IF(I1214=3,MIN(D1212:D1214),E1214)))</f>
        <v>27</v>
      </c>
      <c r="F1215">
        <f>IF(טבלה135[[#This Row],[CycleNumber]]&lt;3,"",IF(טבלה135[[#This Row],[CycleNumber]]=3,MAX(D1213:D1215),IF(I1214=3,MAX(D1212:D1214),F1214)))</f>
        <v>29</v>
      </c>
      <c r="G1215">
        <f>IF(OR(טבלה135[[#This Row],[CycleNumber]]&gt;B1216,B1216=""),IF(טבלה135[[#This Row],[מספר סטייה]]=3,MIN(D1213:D1215),טבלה135[[#This Row],[מינ קבוע]]),טבלה135[[#This Row],[מינ קבוע]])</f>
        <v>27</v>
      </c>
      <c r="H1215">
        <f>IF(OR(טבלה135[[#This Row],[CycleNumber]]&gt;B1216,B1216=""),IF(טבלה135[[#This Row],[מספר סטייה]]=3,MAX(D1213:D1215),טבלה135[[#This Row],[מקס קבוע]]),טבלה135[[#This Row],[מקס קבוע]])</f>
        <v>29</v>
      </c>
      <c r="I121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קבוע]]&lt;&gt;E1214,1,I1214+1),0))</f>
        <v>0</v>
      </c>
      <c r="J1215" t="str">
        <f>IF(AND(טבלה135[[#This Row],[CycleNumber]]&lt;B1216,טבלה135[[#This Row],[מקס קבוע]]&lt;&gt;""),IF(OR(טבלה135[[#This Row],[מספר סטייה]]&lt;I1216,AND(טבלה135[[#This Row],[מספר סטייה]]=3,I1216=1)),0,1),"")</f>
        <v/>
      </c>
      <c r="K1215">
        <f>IF(טבלה135[[#This Row],[מקס קבוע]]&lt;&gt;"",טבלה135[[#This Row],[מקסימום]]-טבלה135[[#This Row],[מינימום]],"")</f>
        <v>2</v>
      </c>
      <c r="L1215">
        <f>IF(IFERROR(LOOKUP(טבלה135[[#This Row],[ClientID]],פיבוט!$A$4:$A$121),FALSE)=טבלה135[[#This Row],[ClientID]],1,0)</f>
        <v>1</v>
      </c>
      <c r="M1215">
        <f>IF(OR(טבלה135[[#This Row],[ClientID]]=A1216),"",1)</f>
        <v>1</v>
      </c>
      <c r="N1215" s="3" t="str">
        <f>IF(טבלה135[[#This Row],[טווח]]&lt;&gt;K1214,טבלה135[[#This Row],[טווח]],"")</f>
        <v/>
      </c>
      <c r="O1215" s="3" t="str">
        <f>IF(טבלה135[[#This Row],[מניית טווחים]]&lt;&gt;"",IF(OR(30&gt;טבלה135[[#This Row],[מקסימום]],30&lt;טבלה135[[#This Row],[מינימום]]),0,1),"")</f>
        <v/>
      </c>
    </row>
    <row r="1216" spans="1:15" x14ac:dyDescent="0.25">
      <c r="A1216" t="s">
        <v>130</v>
      </c>
      <c r="B1216">
        <v>1</v>
      </c>
      <c r="C1216">
        <v>27</v>
      </c>
      <c r="D1216">
        <f>טבלה135[[#This Row],[LengthofCycle]]+1</f>
        <v>28</v>
      </c>
      <c r="E1216" t="str">
        <f>IF(טבלה135[[#This Row],[CycleNumber]]&lt;3,"",IF(טבלה135[[#This Row],[CycleNumber]]=3,MIN(D1214:D1216),IF(I1215=3,MIN(D1213:D1215),E1215)))</f>
        <v/>
      </c>
      <c r="F1216" t="str">
        <f>IF(טבלה135[[#This Row],[CycleNumber]]&lt;3,"",IF(טבלה135[[#This Row],[CycleNumber]]=3,MAX(D1214:D1216),IF(I1215=3,MAX(D1213:D1215),F1215)))</f>
        <v/>
      </c>
      <c r="G1216" t="str">
        <f>IF(OR(טבלה135[[#This Row],[CycleNumber]]&gt;B1217,B1217=""),IF(טבלה135[[#This Row],[מספר סטייה]]=3,MIN(D1214:D1216),טבלה135[[#This Row],[מינ קבוע]]),טבלה135[[#This Row],[מינ קבוע]])</f>
        <v/>
      </c>
      <c r="H1216" t="str">
        <f>IF(OR(טבלה135[[#This Row],[CycleNumber]]&gt;B1217,B1217=""),IF(טבלה135[[#This Row],[מספר סטייה]]=3,MAX(D1214:D1216),טבלה135[[#This Row],[מקס קבוע]]),טבלה135[[#This Row],[מקס קבוע]])</f>
        <v/>
      </c>
      <c r="I121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קבוע]]&lt;&gt;E1215,1,I1215+1),0))</f>
        <v/>
      </c>
      <c r="J1216" t="str">
        <f>IF(AND(טבלה135[[#This Row],[CycleNumber]]&lt;B1217,טבלה135[[#This Row],[מקס קבוע]]&lt;&gt;""),IF(OR(טבלה135[[#This Row],[מספר סטייה]]&lt;I1217,AND(טבלה135[[#This Row],[מספר סטייה]]=3,I1217=1)),0,1),"")</f>
        <v/>
      </c>
      <c r="K1216" t="str">
        <f>IF(טבלה135[[#This Row],[מקס קבוע]]&lt;&gt;"",טבלה135[[#This Row],[מקסימום]]-טבלה135[[#This Row],[מינימום]],"")</f>
        <v/>
      </c>
      <c r="L1216">
        <f>IF(IFERROR(LOOKUP(טבלה135[[#This Row],[ClientID]],פיבוט!$A$4:$A$121),FALSE)=טבלה135[[#This Row],[ClientID]],1,0)</f>
        <v>1</v>
      </c>
      <c r="M1216" t="str">
        <f>IF(OR(טבלה135[[#This Row],[ClientID]]=A1217),"",1)</f>
        <v/>
      </c>
      <c r="N1216" s="3" t="str">
        <f>IF(טבלה135[[#This Row],[טווח]]&lt;&gt;K1215,טבלה135[[#This Row],[טווח]],"")</f>
        <v/>
      </c>
      <c r="O1216" s="3" t="str">
        <f>IF(טבלה135[[#This Row],[מניית טווחים]]&lt;&gt;"",IF(OR(30&gt;טבלה135[[#This Row],[מקסימום]],30&lt;טבלה135[[#This Row],[מינימום]]),0,1),"")</f>
        <v/>
      </c>
    </row>
    <row r="1217" spans="1:15" x14ac:dyDescent="0.25">
      <c r="A1217" t="s">
        <v>130</v>
      </c>
      <c r="B1217">
        <v>2</v>
      </c>
      <c r="C1217">
        <v>27</v>
      </c>
      <c r="D1217">
        <f>טבלה135[[#This Row],[LengthofCycle]]+1</f>
        <v>28</v>
      </c>
      <c r="E1217" t="str">
        <f>IF(טבלה135[[#This Row],[CycleNumber]]&lt;3,"",IF(טבלה135[[#This Row],[CycleNumber]]=3,MIN(D1215:D1217),IF(I1216=3,MIN(D1214:D1216),E1216)))</f>
        <v/>
      </c>
      <c r="F1217" t="str">
        <f>IF(טבלה135[[#This Row],[CycleNumber]]&lt;3,"",IF(טבלה135[[#This Row],[CycleNumber]]=3,MAX(D1215:D1217),IF(I1216=3,MAX(D1214:D1216),F1216)))</f>
        <v/>
      </c>
      <c r="G1217" t="str">
        <f>IF(OR(טבלה135[[#This Row],[CycleNumber]]&gt;B1218,B1218=""),IF(טבלה135[[#This Row],[מספר סטייה]]=3,MIN(D1215:D1217),טבלה135[[#This Row],[מינ קבוע]]),טבלה135[[#This Row],[מינ קבוע]])</f>
        <v/>
      </c>
      <c r="H1217" t="str">
        <f>IF(OR(טבלה135[[#This Row],[CycleNumber]]&gt;B1218,B1218=""),IF(טבלה135[[#This Row],[מספר סטייה]]=3,MAX(D1215:D1217),טבלה135[[#This Row],[מקס קבוע]]),טבלה135[[#This Row],[מקס קבוע]])</f>
        <v/>
      </c>
      <c r="I121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קבוע]]&lt;&gt;E1216,1,I1216+1),0))</f>
        <v/>
      </c>
      <c r="J1217" t="str">
        <f>IF(AND(טבלה135[[#This Row],[CycleNumber]]&lt;B1218,טבלה135[[#This Row],[מקס קבוע]]&lt;&gt;""),IF(OR(טבלה135[[#This Row],[מספר סטייה]]&lt;I1218,AND(טבלה135[[#This Row],[מספר סטייה]]=3,I1218=1)),0,1),"")</f>
        <v/>
      </c>
      <c r="K1217" t="str">
        <f>IF(טבלה135[[#This Row],[מקס קבוע]]&lt;&gt;"",טבלה135[[#This Row],[מקסימום]]-טבלה135[[#This Row],[מינימום]],"")</f>
        <v/>
      </c>
      <c r="L1217">
        <f>IF(IFERROR(LOOKUP(טבלה135[[#This Row],[ClientID]],פיבוט!$A$4:$A$121),FALSE)=טבלה135[[#This Row],[ClientID]],1,0)</f>
        <v>1</v>
      </c>
      <c r="M1217" t="str">
        <f>IF(OR(טבלה135[[#This Row],[ClientID]]=A1218),"",1)</f>
        <v/>
      </c>
      <c r="N1217" s="3" t="str">
        <f>IF(טבלה135[[#This Row],[טווח]]&lt;&gt;K1216,טבלה135[[#This Row],[טווח]],"")</f>
        <v/>
      </c>
      <c r="O1217" s="3" t="str">
        <f>IF(טבלה135[[#This Row],[מניית טווחים]]&lt;&gt;"",IF(OR(30&gt;טבלה135[[#This Row],[מקסימום]],30&lt;טבלה135[[#This Row],[מינימום]]),0,1),"")</f>
        <v/>
      </c>
    </row>
    <row r="1218" spans="1:15" x14ac:dyDescent="0.25">
      <c r="A1218" t="s">
        <v>130</v>
      </c>
      <c r="B1218">
        <v>3</v>
      </c>
      <c r="C1218">
        <v>26</v>
      </c>
      <c r="D1218">
        <f>טבלה135[[#This Row],[LengthofCycle]]+1</f>
        <v>27</v>
      </c>
      <c r="E1218">
        <f>IF(טבלה135[[#This Row],[CycleNumber]]&lt;3,"",IF(טבלה135[[#This Row],[CycleNumber]]=3,MIN(D1216:D1218),IF(I1217=3,MIN(D1215:D1217),E1217)))</f>
        <v>27</v>
      </c>
      <c r="F1218">
        <f>IF(טבלה135[[#This Row],[CycleNumber]]&lt;3,"",IF(טבלה135[[#This Row],[CycleNumber]]=3,MAX(D1216:D1218),IF(I1217=3,MAX(D1215:D1217),F1217)))</f>
        <v>28</v>
      </c>
      <c r="G1218">
        <f>IF(OR(טבלה135[[#This Row],[CycleNumber]]&gt;B1219,B1219=""),IF(טבלה135[[#This Row],[מספר סטייה]]=3,MIN(D1216:D1218),טבלה135[[#This Row],[מינ קבוע]]),טבלה135[[#This Row],[מינ קבוע]])</f>
        <v>27</v>
      </c>
      <c r="H1218">
        <f>IF(OR(טבלה135[[#This Row],[CycleNumber]]&gt;B1219,B1219=""),IF(טבלה135[[#This Row],[מספר סטייה]]=3,MAX(D1216:D1218),טבלה135[[#This Row],[מקס קבוע]]),טבלה135[[#This Row],[מקס קבוע]])</f>
        <v>28</v>
      </c>
      <c r="I121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קבוע]]&lt;&gt;E1217,1,I1217+1),0))</f>
        <v>0</v>
      </c>
      <c r="J1218">
        <f>IF(AND(טבלה135[[#This Row],[CycleNumber]]&lt;B1219,טבלה135[[#This Row],[מקס קבוע]]&lt;&gt;""),IF(OR(טבלה135[[#This Row],[מספר סטייה]]&lt;I1219,AND(טבלה135[[#This Row],[מספר סטייה]]=3,I1219=1)),0,1),"")</f>
        <v>1</v>
      </c>
      <c r="K1218">
        <f>IF(טבלה135[[#This Row],[מקס קבוע]]&lt;&gt;"",טבלה135[[#This Row],[מקסימום]]-טבלה135[[#This Row],[מינימום]],"")</f>
        <v>1</v>
      </c>
      <c r="L1218">
        <f>IF(IFERROR(LOOKUP(טבלה135[[#This Row],[ClientID]],פיבוט!$A$4:$A$121),FALSE)=טבלה135[[#This Row],[ClientID]],1,0)</f>
        <v>1</v>
      </c>
      <c r="M1218" t="str">
        <f>IF(OR(טבלה135[[#This Row],[ClientID]]=A1219),"",1)</f>
        <v/>
      </c>
      <c r="N1218" s="3">
        <f>IF(טבלה135[[#This Row],[טווח]]&lt;&gt;K1217,טבלה135[[#This Row],[טווח]],"")</f>
        <v>1</v>
      </c>
      <c r="O1218" s="3">
        <f>IF(טבלה135[[#This Row],[מניית טווחים]]&lt;&gt;"",IF(OR(30&gt;טבלה135[[#This Row],[מקסימום]],30&lt;טבלה135[[#This Row],[מינימום]]),0,1),"")</f>
        <v>0</v>
      </c>
    </row>
    <row r="1219" spans="1:15" x14ac:dyDescent="0.25">
      <c r="A1219" t="s">
        <v>130</v>
      </c>
      <c r="B1219">
        <v>4</v>
      </c>
      <c r="C1219">
        <v>27</v>
      </c>
      <c r="D1219">
        <f>טבלה135[[#This Row],[LengthofCycle]]+1</f>
        <v>28</v>
      </c>
      <c r="E1219">
        <f>IF(טבלה135[[#This Row],[CycleNumber]]&lt;3,"",IF(טבלה135[[#This Row],[CycleNumber]]=3,MIN(D1217:D1219),IF(I1218=3,MIN(D1216:D1218),E1218)))</f>
        <v>27</v>
      </c>
      <c r="F1219">
        <f>IF(טבלה135[[#This Row],[CycleNumber]]&lt;3,"",IF(טבלה135[[#This Row],[CycleNumber]]=3,MAX(D1217:D1219),IF(I1218=3,MAX(D1216:D1218),F1218)))</f>
        <v>28</v>
      </c>
      <c r="G1219">
        <f>IF(OR(טבלה135[[#This Row],[CycleNumber]]&gt;B1220,B1220=""),IF(טבלה135[[#This Row],[מספר סטייה]]=3,MIN(D1217:D1219),טבלה135[[#This Row],[מינ קבוע]]),טבלה135[[#This Row],[מינ קבוע]])</f>
        <v>27</v>
      </c>
      <c r="H1219">
        <f>IF(OR(טבלה135[[#This Row],[CycleNumber]]&gt;B1220,B1220=""),IF(טבלה135[[#This Row],[מספר סטייה]]=3,MAX(D1217:D1219),טבלה135[[#This Row],[מקס קבוע]]),טבלה135[[#This Row],[מקס קבוע]])</f>
        <v>28</v>
      </c>
      <c r="I121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קבוע]]&lt;&gt;E1218,1,I1218+1),0))</f>
        <v>0</v>
      </c>
      <c r="J1219">
        <f>IF(AND(טבלה135[[#This Row],[CycleNumber]]&lt;B1220,טבלה135[[#This Row],[מקס קבוע]]&lt;&gt;""),IF(OR(טבלה135[[#This Row],[מספר סטייה]]&lt;I1220,AND(טבלה135[[#This Row],[מספר סטייה]]=3,I1220=1)),0,1),"")</f>
        <v>1</v>
      </c>
      <c r="K1219">
        <f>IF(טבלה135[[#This Row],[מקס קבוע]]&lt;&gt;"",טבלה135[[#This Row],[מקסימום]]-טבלה135[[#This Row],[מינימום]],"")</f>
        <v>1</v>
      </c>
      <c r="L1219">
        <f>IF(IFERROR(LOOKUP(טבלה135[[#This Row],[ClientID]],פיבוט!$A$4:$A$121),FALSE)=טבלה135[[#This Row],[ClientID]],1,0)</f>
        <v>1</v>
      </c>
      <c r="M1219" t="str">
        <f>IF(OR(טבלה135[[#This Row],[ClientID]]=A1220),"",1)</f>
        <v/>
      </c>
      <c r="N1219" s="3" t="str">
        <f>IF(טבלה135[[#This Row],[טווח]]&lt;&gt;K1218,טבלה135[[#This Row],[טווח]],"")</f>
        <v/>
      </c>
      <c r="O1219" s="3" t="str">
        <f>IF(טבלה135[[#This Row],[מניית טווחים]]&lt;&gt;"",IF(OR(30&gt;טבלה135[[#This Row],[מקסימום]],30&lt;טבלה135[[#This Row],[מינימום]]),0,1),"")</f>
        <v/>
      </c>
    </row>
    <row r="1220" spans="1:15" x14ac:dyDescent="0.25">
      <c r="A1220" t="s">
        <v>130</v>
      </c>
      <c r="B1220">
        <v>5</v>
      </c>
      <c r="C1220">
        <v>26</v>
      </c>
      <c r="D1220">
        <f>טבלה135[[#This Row],[LengthofCycle]]+1</f>
        <v>27</v>
      </c>
      <c r="E1220">
        <f>IF(טבלה135[[#This Row],[CycleNumber]]&lt;3,"",IF(טבלה135[[#This Row],[CycleNumber]]=3,MIN(D1218:D1220),IF(I1219=3,MIN(D1217:D1219),E1219)))</f>
        <v>27</v>
      </c>
      <c r="F1220">
        <f>IF(טבלה135[[#This Row],[CycleNumber]]&lt;3,"",IF(טבלה135[[#This Row],[CycleNumber]]=3,MAX(D1218:D1220),IF(I1219=3,MAX(D1217:D1219),F1219)))</f>
        <v>28</v>
      </c>
      <c r="G1220">
        <f>IF(OR(טבלה135[[#This Row],[CycleNumber]]&gt;B1221,B1221=""),IF(טבלה135[[#This Row],[מספר סטייה]]=3,MIN(D1218:D1220),טבלה135[[#This Row],[מינ קבוע]]),טבלה135[[#This Row],[מינ קבוע]])</f>
        <v>27</v>
      </c>
      <c r="H1220">
        <f>IF(OR(טבלה135[[#This Row],[CycleNumber]]&gt;B1221,B1221=""),IF(טבלה135[[#This Row],[מספר סטייה]]=3,MAX(D1218:D1220),טבלה135[[#This Row],[מקס קבוע]]),טבלה135[[#This Row],[מקס קבוע]])</f>
        <v>28</v>
      </c>
      <c r="I122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קבוע]]&lt;&gt;E1219,1,I1219+1),0))</f>
        <v>0</v>
      </c>
      <c r="J1220">
        <f>IF(AND(טבלה135[[#This Row],[CycleNumber]]&lt;B1221,טבלה135[[#This Row],[מקס קבוע]]&lt;&gt;""),IF(OR(טבלה135[[#This Row],[מספר סטייה]]&lt;I1221,AND(טבלה135[[#This Row],[מספר סטייה]]=3,I1221=1)),0,1),"")</f>
        <v>1</v>
      </c>
      <c r="K1220">
        <f>IF(טבלה135[[#This Row],[מקס קבוע]]&lt;&gt;"",טבלה135[[#This Row],[מקסימום]]-טבלה135[[#This Row],[מינימום]],"")</f>
        <v>1</v>
      </c>
      <c r="L1220">
        <f>IF(IFERROR(LOOKUP(טבלה135[[#This Row],[ClientID]],פיבוט!$A$4:$A$121),FALSE)=טבלה135[[#This Row],[ClientID]],1,0)</f>
        <v>1</v>
      </c>
      <c r="M1220" t="str">
        <f>IF(OR(טבלה135[[#This Row],[ClientID]]=A1221),"",1)</f>
        <v/>
      </c>
      <c r="N1220" s="3" t="str">
        <f>IF(טבלה135[[#This Row],[טווח]]&lt;&gt;K1219,טבלה135[[#This Row],[טווח]],"")</f>
        <v/>
      </c>
      <c r="O1220" s="3" t="str">
        <f>IF(טבלה135[[#This Row],[מניית טווחים]]&lt;&gt;"",IF(OR(30&gt;טבלה135[[#This Row],[מקסימום]],30&lt;טבלה135[[#This Row],[מינימום]]),0,1),"")</f>
        <v/>
      </c>
    </row>
    <row r="1221" spans="1:15" x14ac:dyDescent="0.25">
      <c r="A1221" t="s">
        <v>130</v>
      </c>
      <c r="B1221">
        <v>6</v>
      </c>
      <c r="C1221">
        <v>26</v>
      </c>
      <c r="D1221">
        <f>טבלה135[[#This Row],[LengthofCycle]]+1</f>
        <v>27</v>
      </c>
      <c r="E1221">
        <f>IF(טבלה135[[#This Row],[CycleNumber]]&lt;3,"",IF(טבלה135[[#This Row],[CycleNumber]]=3,MIN(D1219:D1221),IF(I1220=3,MIN(D1218:D1220),E1220)))</f>
        <v>27</v>
      </c>
      <c r="F1221">
        <f>IF(טבלה135[[#This Row],[CycleNumber]]&lt;3,"",IF(טבלה135[[#This Row],[CycleNumber]]=3,MAX(D1219:D1221),IF(I1220=3,MAX(D1218:D1220),F1220)))</f>
        <v>28</v>
      </c>
      <c r="G1221">
        <f>IF(OR(טבלה135[[#This Row],[CycleNumber]]&gt;B1222,B1222=""),IF(טבלה135[[#This Row],[מספר סטייה]]=3,MIN(D1219:D1221),טבלה135[[#This Row],[מינ קבוע]]),טבלה135[[#This Row],[מינ קבוע]])</f>
        <v>27</v>
      </c>
      <c r="H1221">
        <f>IF(OR(טבלה135[[#This Row],[CycleNumber]]&gt;B1222,B1222=""),IF(טבלה135[[#This Row],[מספר סטייה]]=3,MAX(D1219:D1221),טבלה135[[#This Row],[מקס קבוע]]),טבלה135[[#This Row],[מקס קבוע]])</f>
        <v>28</v>
      </c>
      <c r="I122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קבוע]]&lt;&gt;E1220,1,I1220+1),0))</f>
        <v>0</v>
      </c>
      <c r="J1221">
        <f>IF(AND(טבלה135[[#This Row],[CycleNumber]]&lt;B1222,טבלה135[[#This Row],[מקס קבוע]]&lt;&gt;""),IF(OR(טבלה135[[#This Row],[מספר סטייה]]&lt;I1222,AND(טבלה135[[#This Row],[מספר סטייה]]=3,I1222=1)),0,1),"")</f>
        <v>1</v>
      </c>
      <c r="K1221">
        <f>IF(טבלה135[[#This Row],[מקס קבוע]]&lt;&gt;"",טבלה135[[#This Row],[מקסימום]]-טבלה135[[#This Row],[מינימום]],"")</f>
        <v>1</v>
      </c>
      <c r="L1221">
        <f>IF(IFERROR(LOOKUP(טבלה135[[#This Row],[ClientID]],פיבוט!$A$4:$A$121),FALSE)=טבלה135[[#This Row],[ClientID]],1,0)</f>
        <v>1</v>
      </c>
      <c r="M1221" t="str">
        <f>IF(OR(טבלה135[[#This Row],[ClientID]]=A1222),"",1)</f>
        <v/>
      </c>
      <c r="N1221" s="3" t="str">
        <f>IF(טבלה135[[#This Row],[טווח]]&lt;&gt;K1220,טבלה135[[#This Row],[טווח]],"")</f>
        <v/>
      </c>
      <c r="O1221" s="3" t="str">
        <f>IF(טבלה135[[#This Row],[מניית טווחים]]&lt;&gt;"",IF(OR(30&gt;טבלה135[[#This Row],[מקסימום]],30&lt;טבלה135[[#This Row],[מינימום]]),0,1),"")</f>
        <v/>
      </c>
    </row>
    <row r="1222" spans="1:15" x14ac:dyDescent="0.25">
      <c r="A1222" t="s">
        <v>130</v>
      </c>
      <c r="B1222">
        <v>7</v>
      </c>
      <c r="C1222">
        <v>27</v>
      </c>
      <c r="D1222">
        <f>טבלה135[[#This Row],[LengthofCycle]]+1</f>
        <v>28</v>
      </c>
      <c r="E1222">
        <f>IF(טבלה135[[#This Row],[CycleNumber]]&lt;3,"",IF(טבלה135[[#This Row],[CycleNumber]]=3,MIN(D1220:D1222),IF(I1221=3,MIN(D1219:D1221),E1221)))</f>
        <v>27</v>
      </c>
      <c r="F1222">
        <f>IF(טבלה135[[#This Row],[CycleNumber]]&lt;3,"",IF(טבלה135[[#This Row],[CycleNumber]]=3,MAX(D1220:D1222),IF(I1221=3,MAX(D1219:D1221),F1221)))</f>
        <v>28</v>
      </c>
      <c r="G1222">
        <f>IF(OR(טבלה135[[#This Row],[CycleNumber]]&gt;B1223,B1223=""),IF(טבלה135[[#This Row],[מספר סטייה]]=3,MIN(D1220:D1222),טבלה135[[#This Row],[מינ קבוע]]),טבלה135[[#This Row],[מינ קבוע]])</f>
        <v>27</v>
      </c>
      <c r="H1222">
        <f>IF(OR(טבלה135[[#This Row],[CycleNumber]]&gt;B1223,B1223=""),IF(טבלה135[[#This Row],[מספר סטייה]]=3,MAX(D1220:D1222),טבלה135[[#This Row],[מקס קבוע]]),טבלה135[[#This Row],[מקס קבוע]])</f>
        <v>28</v>
      </c>
      <c r="I122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קבוע]]&lt;&gt;E1221,1,I1221+1),0))</f>
        <v>0</v>
      </c>
      <c r="J1222">
        <f>IF(AND(טבלה135[[#This Row],[CycleNumber]]&lt;B1223,טבלה135[[#This Row],[מקס קבוע]]&lt;&gt;""),IF(OR(טבלה135[[#This Row],[מספר סטייה]]&lt;I1223,AND(טבלה135[[#This Row],[מספר סטייה]]=3,I1223=1)),0,1),"")</f>
        <v>0</v>
      </c>
      <c r="K1222">
        <f>IF(טבלה135[[#This Row],[מקס קבוע]]&lt;&gt;"",טבלה135[[#This Row],[מקסימום]]-טבלה135[[#This Row],[מינימום]],"")</f>
        <v>1</v>
      </c>
      <c r="L1222">
        <f>IF(IFERROR(LOOKUP(טבלה135[[#This Row],[ClientID]],פיבוט!$A$4:$A$121),FALSE)=טבלה135[[#This Row],[ClientID]],1,0)</f>
        <v>1</v>
      </c>
      <c r="M1222" t="str">
        <f>IF(OR(טבלה135[[#This Row],[ClientID]]=A1223),"",1)</f>
        <v/>
      </c>
      <c r="N1222" s="3" t="str">
        <f>IF(טבלה135[[#This Row],[טווח]]&lt;&gt;K1221,טבלה135[[#This Row],[טווח]],"")</f>
        <v/>
      </c>
      <c r="O1222" s="3" t="str">
        <f>IF(טבלה135[[#This Row],[מניית טווחים]]&lt;&gt;"",IF(OR(30&gt;טבלה135[[#This Row],[מקסימום]],30&lt;טבלה135[[#This Row],[מינימום]]),0,1),"")</f>
        <v/>
      </c>
    </row>
    <row r="1223" spans="1:15" x14ac:dyDescent="0.25">
      <c r="A1223" t="s">
        <v>130</v>
      </c>
      <c r="B1223">
        <v>8</v>
      </c>
      <c r="C1223">
        <v>28</v>
      </c>
      <c r="D1223">
        <f>טבלה135[[#This Row],[LengthofCycle]]+1</f>
        <v>29</v>
      </c>
      <c r="E1223">
        <f>IF(טבלה135[[#This Row],[CycleNumber]]&lt;3,"",IF(טבלה135[[#This Row],[CycleNumber]]=3,MIN(D1221:D1223),IF(I1222=3,MIN(D1220:D1222),E1222)))</f>
        <v>27</v>
      </c>
      <c r="F1223">
        <f>IF(טבלה135[[#This Row],[CycleNumber]]&lt;3,"",IF(טבלה135[[#This Row],[CycleNumber]]=3,MAX(D1221:D1223),IF(I1222=3,MAX(D1220:D1222),F1222)))</f>
        <v>28</v>
      </c>
      <c r="G1223">
        <f>IF(OR(טבלה135[[#This Row],[CycleNumber]]&gt;B1224,B1224=""),IF(טבלה135[[#This Row],[מספר סטייה]]=3,MIN(D1221:D1223),טבלה135[[#This Row],[מינ קבוע]]),טבלה135[[#This Row],[מינ קבוע]])</f>
        <v>27</v>
      </c>
      <c r="H1223">
        <f>IF(OR(טבלה135[[#This Row],[CycleNumber]]&gt;B1224,B1224=""),IF(טבלה135[[#This Row],[מספר סטייה]]=3,MAX(D1221:D1223),טבלה135[[#This Row],[מקס קבוע]]),טבלה135[[#This Row],[מקס קבוע]])</f>
        <v>28</v>
      </c>
      <c r="I122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קבוע]]&lt;&gt;E1222,1,I1222+1),0))</f>
        <v>1</v>
      </c>
      <c r="J1223">
        <f>IF(AND(טבלה135[[#This Row],[CycleNumber]]&lt;B1224,טבלה135[[#This Row],[מקס קבוע]]&lt;&gt;""),IF(OR(טבלה135[[#This Row],[מספר סטייה]]&lt;I1224,AND(טבלה135[[#This Row],[מספר סטייה]]=3,I1224=1)),0,1),"")</f>
        <v>1</v>
      </c>
      <c r="K1223">
        <f>IF(טבלה135[[#This Row],[מקס קבוע]]&lt;&gt;"",טבלה135[[#This Row],[מקסימום]]-טבלה135[[#This Row],[מינימום]],"")</f>
        <v>1</v>
      </c>
      <c r="L1223">
        <f>IF(IFERROR(LOOKUP(טבלה135[[#This Row],[ClientID]],פיבוט!$A$4:$A$121),FALSE)=טבלה135[[#This Row],[ClientID]],1,0)</f>
        <v>1</v>
      </c>
      <c r="M1223" t="str">
        <f>IF(OR(טבלה135[[#This Row],[ClientID]]=A1224),"",1)</f>
        <v/>
      </c>
      <c r="N1223" s="3" t="str">
        <f>IF(טבלה135[[#This Row],[טווח]]&lt;&gt;K1222,טבלה135[[#This Row],[טווח]],"")</f>
        <v/>
      </c>
      <c r="O1223" s="3" t="str">
        <f>IF(טבלה135[[#This Row],[מניית טווחים]]&lt;&gt;"",IF(OR(30&gt;טבלה135[[#This Row],[מקסימום]],30&lt;טבלה135[[#This Row],[מינימום]]),0,1),"")</f>
        <v/>
      </c>
    </row>
    <row r="1224" spans="1:15" x14ac:dyDescent="0.25">
      <c r="A1224" t="s">
        <v>130</v>
      </c>
      <c r="B1224">
        <v>9</v>
      </c>
      <c r="C1224">
        <v>26</v>
      </c>
      <c r="D1224">
        <f>טבלה135[[#This Row],[LengthofCycle]]+1</f>
        <v>27</v>
      </c>
      <c r="E1224">
        <f>IF(טבלה135[[#This Row],[CycleNumber]]&lt;3,"",IF(טבלה135[[#This Row],[CycleNumber]]=3,MIN(D1222:D1224),IF(I1223=3,MIN(D1221:D1223),E1223)))</f>
        <v>27</v>
      </c>
      <c r="F1224">
        <f>IF(טבלה135[[#This Row],[CycleNumber]]&lt;3,"",IF(טבלה135[[#This Row],[CycleNumber]]=3,MAX(D1222:D1224),IF(I1223=3,MAX(D1221:D1223),F1223)))</f>
        <v>28</v>
      </c>
      <c r="G1224">
        <f>IF(OR(טבלה135[[#This Row],[CycleNumber]]&gt;B1225,B1225=""),IF(טבלה135[[#This Row],[מספר סטייה]]=3,MIN(D1222:D1224),טבלה135[[#This Row],[מינ קבוע]]),טבלה135[[#This Row],[מינ קבוע]])</f>
        <v>27</v>
      </c>
      <c r="H1224">
        <f>IF(OR(טבלה135[[#This Row],[CycleNumber]]&gt;B1225,B1225=""),IF(טבלה135[[#This Row],[מספר סטייה]]=3,MAX(D1222:D1224),טבלה135[[#This Row],[מקס קבוע]]),טבלה135[[#This Row],[מקס קבוע]])</f>
        <v>28</v>
      </c>
      <c r="I122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קבוע]]&lt;&gt;E1223,1,I1223+1),0))</f>
        <v>0</v>
      </c>
      <c r="J1224">
        <f>IF(AND(טבלה135[[#This Row],[CycleNumber]]&lt;B1225,טבלה135[[#This Row],[מקס קבוע]]&lt;&gt;""),IF(OR(טבלה135[[#This Row],[מספר סטייה]]&lt;I1225,AND(טבלה135[[#This Row],[מספר סטייה]]=3,I1225=1)),0,1),"")</f>
        <v>0</v>
      </c>
      <c r="K1224">
        <f>IF(טבלה135[[#This Row],[מקס קבוע]]&lt;&gt;"",טבלה135[[#This Row],[מקסימום]]-טבלה135[[#This Row],[מינימום]],"")</f>
        <v>1</v>
      </c>
      <c r="L1224">
        <f>IF(IFERROR(LOOKUP(טבלה135[[#This Row],[ClientID]],פיבוט!$A$4:$A$121),FALSE)=טבלה135[[#This Row],[ClientID]],1,0)</f>
        <v>1</v>
      </c>
      <c r="M1224" t="str">
        <f>IF(OR(טבלה135[[#This Row],[ClientID]]=A1225),"",1)</f>
        <v/>
      </c>
      <c r="N1224" s="3" t="str">
        <f>IF(טבלה135[[#This Row],[טווח]]&lt;&gt;K1223,טבלה135[[#This Row],[טווח]],"")</f>
        <v/>
      </c>
      <c r="O1224" s="3" t="str">
        <f>IF(טבלה135[[#This Row],[מניית טווחים]]&lt;&gt;"",IF(OR(30&gt;טבלה135[[#This Row],[מקסימום]],30&lt;טבלה135[[#This Row],[מינימום]]),0,1),"")</f>
        <v/>
      </c>
    </row>
    <row r="1225" spans="1:15" x14ac:dyDescent="0.25">
      <c r="A1225" t="s">
        <v>130</v>
      </c>
      <c r="B1225">
        <v>10</v>
      </c>
      <c r="C1225">
        <v>28</v>
      </c>
      <c r="D1225">
        <f>טבלה135[[#This Row],[LengthofCycle]]+1</f>
        <v>29</v>
      </c>
      <c r="E1225">
        <f>IF(טבלה135[[#This Row],[CycleNumber]]&lt;3,"",IF(טבלה135[[#This Row],[CycleNumber]]=3,MIN(D1223:D1225),IF(I1224=3,MIN(D1222:D1224),E1224)))</f>
        <v>27</v>
      </c>
      <c r="F1225">
        <f>IF(טבלה135[[#This Row],[CycleNumber]]&lt;3,"",IF(טבלה135[[#This Row],[CycleNumber]]=3,MAX(D1223:D1225),IF(I1224=3,MAX(D1222:D1224),F1224)))</f>
        <v>28</v>
      </c>
      <c r="G1225">
        <f>IF(OR(טבלה135[[#This Row],[CycleNumber]]&gt;B1226,B1226=""),IF(טבלה135[[#This Row],[מספר סטייה]]=3,MIN(D1223:D1225),טבלה135[[#This Row],[מינ קבוע]]),טבלה135[[#This Row],[מינ קבוע]])</f>
        <v>27</v>
      </c>
      <c r="H1225">
        <f>IF(OR(טבלה135[[#This Row],[CycleNumber]]&gt;B1226,B1226=""),IF(טבלה135[[#This Row],[מספר סטייה]]=3,MAX(D1223:D1225),טבלה135[[#This Row],[מקס קבוע]]),טבלה135[[#This Row],[מקס קבוע]])</f>
        <v>28</v>
      </c>
      <c r="I122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קבוע]]&lt;&gt;E1224,1,I1224+1),0))</f>
        <v>1</v>
      </c>
      <c r="J1225">
        <f>IF(AND(טבלה135[[#This Row],[CycleNumber]]&lt;B1226,טבלה135[[#This Row],[מקס קבוע]]&lt;&gt;""),IF(OR(טבלה135[[#This Row],[מספר סטייה]]&lt;I1226,AND(טבלה135[[#This Row],[מספר סטייה]]=3,I1226=1)),0,1),"")</f>
        <v>0</v>
      </c>
      <c r="K1225">
        <f>IF(טבלה135[[#This Row],[מקס קבוע]]&lt;&gt;"",טבלה135[[#This Row],[מקסימום]]-טבלה135[[#This Row],[מינימום]],"")</f>
        <v>1</v>
      </c>
      <c r="L1225">
        <f>IF(IFERROR(LOOKUP(טבלה135[[#This Row],[ClientID]],פיבוט!$A$4:$A$121),FALSE)=טבלה135[[#This Row],[ClientID]],1,0)</f>
        <v>1</v>
      </c>
      <c r="M1225" t="str">
        <f>IF(OR(טבלה135[[#This Row],[ClientID]]=A1226),"",1)</f>
        <v/>
      </c>
      <c r="N1225" s="3" t="str">
        <f>IF(טבלה135[[#This Row],[טווח]]&lt;&gt;K1224,טבלה135[[#This Row],[טווח]],"")</f>
        <v/>
      </c>
      <c r="O1225" s="3" t="str">
        <f>IF(טבלה135[[#This Row],[מניית טווחים]]&lt;&gt;"",IF(OR(30&gt;טבלה135[[#This Row],[מקסימום]],30&lt;טבלה135[[#This Row],[מינימום]]),0,1),"")</f>
        <v/>
      </c>
    </row>
    <row r="1226" spans="1:15" x14ac:dyDescent="0.25">
      <c r="A1226" t="s">
        <v>130</v>
      </c>
      <c r="B1226">
        <v>11</v>
      </c>
      <c r="C1226">
        <v>28</v>
      </c>
      <c r="D1226">
        <f>טבלה135[[#This Row],[LengthofCycle]]+1</f>
        <v>29</v>
      </c>
      <c r="E1226">
        <f>IF(טבלה135[[#This Row],[CycleNumber]]&lt;3,"",IF(טבלה135[[#This Row],[CycleNumber]]=3,MIN(D1224:D1226),IF(I1225=3,MIN(D1223:D1225),E1225)))</f>
        <v>27</v>
      </c>
      <c r="F1226">
        <f>IF(טבלה135[[#This Row],[CycleNumber]]&lt;3,"",IF(טבלה135[[#This Row],[CycleNumber]]=3,MAX(D1224:D1226),IF(I1225=3,MAX(D1223:D1225),F1225)))</f>
        <v>28</v>
      </c>
      <c r="G1226">
        <f>IF(OR(טבלה135[[#This Row],[CycleNumber]]&gt;B1227,B1227=""),IF(טבלה135[[#This Row],[מספר סטייה]]=3,MIN(D1224:D1226),טבלה135[[#This Row],[מינ קבוע]]),טבלה135[[#This Row],[מינ קבוע]])</f>
        <v>27</v>
      </c>
      <c r="H1226">
        <f>IF(OR(טבלה135[[#This Row],[CycleNumber]]&gt;B1227,B1227=""),IF(טבלה135[[#This Row],[מספר סטייה]]=3,MAX(D1224:D1226),טבלה135[[#This Row],[מקס קבוע]]),טבלה135[[#This Row],[מקס קבוע]])</f>
        <v>28</v>
      </c>
      <c r="I122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קבוע]]&lt;&gt;E1225,1,I1225+1),0))</f>
        <v>2</v>
      </c>
      <c r="J1226">
        <f>IF(AND(טבלה135[[#This Row],[CycleNumber]]&lt;B1227,טבלה135[[#This Row],[מקס קבוע]]&lt;&gt;""),IF(OR(טבלה135[[#This Row],[מספר סטייה]]&lt;I1227,AND(טבלה135[[#This Row],[מספר סטייה]]=3,I1227=1)),0,1),"")</f>
        <v>0</v>
      </c>
      <c r="K1226">
        <f>IF(טבלה135[[#This Row],[מקס קבוע]]&lt;&gt;"",טבלה135[[#This Row],[מקסימום]]-טבלה135[[#This Row],[מינימום]],"")</f>
        <v>1</v>
      </c>
      <c r="L1226">
        <f>IF(IFERROR(LOOKUP(טבלה135[[#This Row],[ClientID]],פיבוט!$A$4:$A$121),FALSE)=טבלה135[[#This Row],[ClientID]],1,0)</f>
        <v>1</v>
      </c>
      <c r="M1226" t="str">
        <f>IF(OR(טבלה135[[#This Row],[ClientID]]=A1227),"",1)</f>
        <v/>
      </c>
      <c r="N1226" s="3" t="str">
        <f>IF(טבלה135[[#This Row],[טווח]]&lt;&gt;K1225,טבלה135[[#This Row],[טווח]],"")</f>
        <v/>
      </c>
      <c r="O1226" s="3" t="str">
        <f>IF(טבלה135[[#This Row],[מניית טווחים]]&lt;&gt;"",IF(OR(30&gt;טבלה135[[#This Row],[מקסימום]],30&lt;טבלה135[[#This Row],[מינימום]]),0,1),"")</f>
        <v/>
      </c>
    </row>
    <row r="1227" spans="1:15" x14ac:dyDescent="0.25">
      <c r="A1227" t="s">
        <v>130</v>
      </c>
      <c r="B1227">
        <v>12</v>
      </c>
      <c r="C1227">
        <v>28</v>
      </c>
      <c r="D1227">
        <f>טבלה135[[#This Row],[LengthofCycle]]+1</f>
        <v>29</v>
      </c>
      <c r="E1227">
        <f>IF(טבלה135[[#This Row],[CycleNumber]]&lt;3,"",IF(טבלה135[[#This Row],[CycleNumber]]=3,MIN(D1225:D1227),IF(I1226=3,MIN(D1224:D1226),E1226)))</f>
        <v>27</v>
      </c>
      <c r="F1227">
        <f>IF(טבלה135[[#This Row],[CycleNumber]]&lt;3,"",IF(טבלה135[[#This Row],[CycleNumber]]=3,MAX(D1225:D1227),IF(I1226=3,MAX(D1224:D1226),F1226)))</f>
        <v>28</v>
      </c>
      <c r="G1227">
        <f>IF(OR(טבלה135[[#This Row],[CycleNumber]]&gt;B1228,B1228=""),IF(טבלה135[[#This Row],[מספר סטייה]]=3,MIN(D1225:D1227),טבלה135[[#This Row],[מינ קבוע]]),טבלה135[[#This Row],[מינ קבוע]])</f>
        <v>29</v>
      </c>
      <c r="H1227">
        <f>IF(OR(טבלה135[[#This Row],[CycleNumber]]&gt;B1228,B1228=""),IF(טבלה135[[#This Row],[מספר סטייה]]=3,MAX(D1225:D1227),טבלה135[[#This Row],[מקס קבוע]]),טבלה135[[#This Row],[מקס קבוע]])</f>
        <v>29</v>
      </c>
      <c r="I122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קבוע]]&lt;&gt;E1226,1,I1226+1),0))</f>
        <v>3</v>
      </c>
      <c r="J1227" t="str">
        <f>IF(AND(טבלה135[[#This Row],[CycleNumber]]&lt;B1228,טבלה135[[#This Row],[מקס קבוע]]&lt;&gt;""),IF(OR(טבלה135[[#This Row],[מספר סטייה]]&lt;I1228,AND(טבלה135[[#This Row],[מספר סטייה]]=3,I1228=1)),0,1),"")</f>
        <v/>
      </c>
      <c r="K1227">
        <f>IF(טבלה135[[#This Row],[מקס קבוע]]&lt;&gt;"",טבלה135[[#This Row],[מקסימום]]-טבלה135[[#This Row],[מינימום]],"")</f>
        <v>0</v>
      </c>
      <c r="L1227">
        <f>IF(IFERROR(LOOKUP(טבלה135[[#This Row],[ClientID]],פיבוט!$A$4:$A$121),FALSE)=טבלה135[[#This Row],[ClientID]],1,0)</f>
        <v>1</v>
      </c>
      <c r="M1227">
        <f>IF(OR(טבלה135[[#This Row],[ClientID]]=A1228),"",1)</f>
        <v>1</v>
      </c>
      <c r="N1227" s="3">
        <f>IF(טבלה135[[#This Row],[טווח]]&lt;&gt;K1226,טבלה135[[#This Row],[טווח]],"")</f>
        <v>0</v>
      </c>
      <c r="O1227" s="3">
        <f>IF(טבלה135[[#This Row],[מניית טווחים]]&lt;&gt;"",IF(OR(30&gt;טבלה135[[#This Row],[מקסימום]],30&lt;טבלה135[[#This Row],[מינימום]]),0,1),"")</f>
        <v>0</v>
      </c>
    </row>
    <row r="1228" spans="1:15" x14ac:dyDescent="0.25">
      <c r="A1228" t="s">
        <v>131</v>
      </c>
      <c r="B1228">
        <v>1</v>
      </c>
      <c r="C1228">
        <v>28</v>
      </c>
      <c r="D1228">
        <f>טבלה135[[#This Row],[LengthofCycle]]+1</f>
        <v>29</v>
      </c>
      <c r="E1228" t="str">
        <f>IF(טבלה135[[#This Row],[CycleNumber]]&lt;3,"",IF(טבלה135[[#This Row],[CycleNumber]]=3,MIN(D1226:D1228),IF(I1227=3,MIN(D1225:D1227),E1227)))</f>
        <v/>
      </c>
      <c r="F1228" t="str">
        <f>IF(טבלה135[[#This Row],[CycleNumber]]&lt;3,"",IF(טבלה135[[#This Row],[CycleNumber]]=3,MAX(D1226:D1228),IF(I1227=3,MAX(D1225:D1227),F1227)))</f>
        <v/>
      </c>
      <c r="G1228" t="str">
        <f>IF(OR(טבלה135[[#This Row],[CycleNumber]]&gt;B1229,B1229=""),IF(טבלה135[[#This Row],[מספר סטייה]]=3,MIN(D1226:D1228),טבלה135[[#This Row],[מינ קבוע]]),טבלה135[[#This Row],[מינ קבוע]])</f>
        <v/>
      </c>
      <c r="H1228" t="str">
        <f>IF(OR(טבלה135[[#This Row],[CycleNumber]]&gt;B1229,B1229=""),IF(טבלה135[[#This Row],[מספר סטייה]]=3,MAX(D1226:D1228),טבלה135[[#This Row],[מקס קבוע]]),טבלה135[[#This Row],[מקס קבוע]])</f>
        <v/>
      </c>
      <c r="I122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קבוע]]&lt;&gt;E1227,1,I1227+1),0))</f>
        <v/>
      </c>
      <c r="J1228" t="str">
        <f>IF(AND(טבלה135[[#This Row],[CycleNumber]]&lt;B1229,טבלה135[[#This Row],[מקס קבוע]]&lt;&gt;""),IF(OR(טבלה135[[#This Row],[מספר סטייה]]&lt;I1229,AND(טבלה135[[#This Row],[מספר סטייה]]=3,I1229=1)),0,1),"")</f>
        <v/>
      </c>
      <c r="K1228" t="str">
        <f>IF(טבלה135[[#This Row],[מקס קבוע]]&lt;&gt;"",טבלה135[[#This Row],[מקסימום]]-טבלה135[[#This Row],[מינימום]],"")</f>
        <v/>
      </c>
      <c r="L1228">
        <f>IF(IFERROR(LOOKUP(טבלה135[[#This Row],[ClientID]],פיבוט!$A$4:$A$121),FALSE)=טבלה135[[#This Row],[ClientID]],1,0)</f>
        <v>1</v>
      </c>
      <c r="M1228" t="str">
        <f>IF(OR(טבלה135[[#This Row],[ClientID]]=A1229),"",1)</f>
        <v/>
      </c>
      <c r="N1228" s="3" t="str">
        <f>IF(טבלה135[[#This Row],[טווח]]&lt;&gt;K1227,טבלה135[[#This Row],[טווח]],"")</f>
        <v/>
      </c>
      <c r="O1228" s="3" t="str">
        <f>IF(טבלה135[[#This Row],[מניית טווחים]]&lt;&gt;"",IF(OR(30&gt;טבלה135[[#This Row],[מקסימום]],30&lt;טבלה135[[#This Row],[מינימום]]),0,1),"")</f>
        <v/>
      </c>
    </row>
    <row r="1229" spans="1:15" x14ac:dyDescent="0.25">
      <c r="A1229" t="s">
        <v>131</v>
      </c>
      <c r="B1229">
        <v>2</v>
      </c>
      <c r="C1229">
        <v>28</v>
      </c>
      <c r="D1229">
        <f>טבלה135[[#This Row],[LengthofCycle]]+1</f>
        <v>29</v>
      </c>
      <c r="E1229" t="str">
        <f>IF(טבלה135[[#This Row],[CycleNumber]]&lt;3,"",IF(טבלה135[[#This Row],[CycleNumber]]=3,MIN(D1227:D1229),IF(I1228=3,MIN(D1226:D1228),E1228)))</f>
        <v/>
      </c>
      <c r="F1229" t="str">
        <f>IF(טבלה135[[#This Row],[CycleNumber]]&lt;3,"",IF(טבלה135[[#This Row],[CycleNumber]]=3,MAX(D1227:D1229),IF(I1228=3,MAX(D1226:D1228),F1228)))</f>
        <v/>
      </c>
      <c r="G1229" t="str">
        <f>IF(OR(טבלה135[[#This Row],[CycleNumber]]&gt;B1230,B1230=""),IF(טבלה135[[#This Row],[מספר סטייה]]=3,MIN(D1227:D1229),טבלה135[[#This Row],[מינ קבוע]]),טבלה135[[#This Row],[מינ קבוע]])</f>
        <v/>
      </c>
      <c r="H1229" t="str">
        <f>IF(OR(טבלה135[[#This Row],[CycleNumber]]&gt;B1230,B1230=""),IF(טבלה135[[#This Row],[מספר סטייה]]=3,MAX(D1227:D1229),טבלה135[[#This Row],[מקס קבוע]]),טבלה135[[#This Row],[מקס קבוע]])</f>
        <v/>
      </c>
      <c r="I122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קבוע]]&lt;&gt;E1228,1,I1228+1),0))</f>
        <v/>
      </c>
      <c r="J1229" t="str">
        <f>IF(AND(טבלה135[[#This Row],[CycleNumber]]&lt;B1230,טבלה135[[#This Row],[מקס קבוע]]&lt;&gt;""),IF(OR(טבלה135[[#This Row],[מספר סטייה]]&lt;I1230,AND(טבלה135[[#This Row],[מספר סטייה]]=3,I1230=1)),0,1),"")</f>
        <v/>
      </c>
      <c r="K1229" t="str">
        <f>IF(טבלה135[[#This Row],[מקס קבוע]]&lt;&gt;"",טבלה135[[#This Row],[מקסימום]]-טבלה135[[#This Row],[מינימום]],"")</f>
        <v/>
      </c>
      <c r="L1229">
        <f>IF(IFERROR(LOOKUP(טבלה135[[#This Row],[ClientID]],פיבוט!$A$4:$A$121),FALSE)=טבלה135[[#This Row],[ClientID]],1,0)</f>
        <v>1</v>
      </c>
      <c r="M1229" t="str">
        <f>IF(OR(טבלה135[[#This Row],[ClientID]]=A1230),"",1)</f>
        <v/>
      </c>
      <c r="N1229" s="3" t="str">
        <f>IF(טבלה135[[#This Row],[טווח]]&lt;&gt;K1228,טבלה135[[#This Row],[טווח]],"")</f>
        <v/>
      </c>
      <c r="O1229" s="3" t="str">
        <f>IF(טבלה135[[#This Row],[מניית טווחים]]&lt;&gt;"",IF(OR(30&gt;טבלה135[[#This Row],[מקסימום]],30&lt;טבלה135[[#This Row],[מינימום]]),0,1),"")</f>
        <v/>
      </c>
    </row>
    <row r="1230" spans="1:15" x14ac:dyDescent="0.25">
      <c r="A1230" t="s">
        <v>131</v>
      </c>
      <c r="B1230">
        <v>3</v>
      </c>
      <c r="C1230">
        <v>30</v>
      </c>
      <c r="D1230">
        <f>טבלה135[[#This Row],[LengthofCycle]]+1</f>
        <v>31</v>
      </c>
      <c r="E1230">
        <f>IF(טבלה135[[#This Row],[CycleNumber]]&lt;3,"",IF(טבלה135[[#This Row],[CycleNumber]]=3,MIN(D1228:D1230),IF(I1229=3,MIN(D1227:D1229),E1229)))</f>
        <v>29</v>
      </c>
      <c r="F1230">
        <f>IF(טבלה135[[#This Row],[CycleNumber]]&lt;3,"",IF(טבלה135[[#This Row],[CycleNumber]]=3,MAX(D1228:D1230),IF(I1229=3,MAX(D1227:D1229),F1229)))</f>
        <v>31</v>
      </c>
      <c r="G1230">
        <f>IF(OR(טבלה135[[#This Row],[CycleNumber]]&gt;B1231,B1231=""),IF(טבלה135[[#This Row],[מספר סטייה]]=3,MIN(D1228:D1230),טבלה135[[#This Row],[מינ קבוע]]),טבלה135[[#This Row],[מינ קבוע]])</f>
        <v>29</v>
      </c>
      <c r="H1230">
        <f>IF(OR(טבלה135[[#This Row],[CycleNumber]]&gt;B1231,B1231=""),IF(טבלה135[[#This Row],[מספר סטייה]]=3,MAX(D1228:D1230),טבלה135[[#This Row],[מקס קבוע]]),טבלה135[[#This Row],[מקס קבוע]])</f>
        <v>31</v>
      </c>
      <c r="I123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קבוע]]&lt;&gt;E1229,1,I1229+1),0))</f>
        <v>0</v>
      </c>
      <c r="J1230">
        <f>IF(AND(טבלה135[[#This Row],[CycleNumber]]&lt;B1231,טבלה135[[#This Row],[מקס קבוע]]&lt;&gt;""),IF(OR(טבלה135[[#This Row],[מספר סטייה]]&lt;I1231,AND(טבלה135[[#This Row],[מספר סטייה]]=3,I1231=1)),0,1),"")</f>
        <v>0</v>
      </c>
      <c r="K1230">
        <f>IF(טבלה135[[#This Row],[מקס קבוע]]&lt;&gt;"",טבלה135[[#This Row],[מקסימום]]-טבלה135[[#This Row],[מינימום]],"")</f>
        <v>2</v>
      </c>
      <c r="L1230">
        <f>IF(IFERROR(LOOKUP(טבלה135[[#This Row],[ClientID]],פיבוט!$A$4:$A$121),FALSE)=טבלה135[[#This Row],[ClientID]],1,0)</f>
        <v>1</v>
      </c>
      <c r="M1230" t="str">
        <f>IF(OR(טבלה135[[#This Row],[ClientID]]=A1231),"",1)</f>
        <v/>
      </c>
      <c r="N1230" s="3">
        <f>IF(טבלה135[[#This Row],[טווח]]&lt;&gt;K1229,טבלה135[[#This Row],[טווח]],"")</f>
        <v>2</v>
      </c>
      <c r="O1230" s="3">
        <f>IF(טבלה135[[#This Row],[מניית טווחים]]&lt;&gt;"",IF(OR(30&gt;טבלה135[[#This Row],[מקסימום]],30&lt;טבלה135[[#This Row],[מינימום]]),0,1),"")</f>
        <v>1</v>
      </c>
    </row>
    <row r="1231" spans="1:15" x14ac:dyDescent="0.25">
      <c r="A1231" t="s">
        <v>131</v>
      </c>
      <c r="B1231">
        <v>4</v>
      </c>
      <c r="C1231">
        <v>33</v>
      </c>
      <c r="D1231">
        <f>טבלה135[[#This Row],[LengthofCycle]]+1</f>
        <v>34</v>
      </c>
      <c r="E1231">
        <f>IF(טבלה135[[#This Row],[CycleNumber]]&lt;3,"",IF(טבלה135[[#This Row],[CycleNumber]]=3,MIN(D1229:D1231),IF(I1230=3,MIN(D1228:D1230),E1230)))</f>
        <v>29</v>
      </c>
      <c r="F1231">
        <f>IF(טבלה135[[#This Row],[CycleNumber]]&lt;3,"",IF(טבלה135[[#This Row],[CycleNumber]]=3,MAX(D1229:D1231),IF(I1230=3,MAX(D1228:D1230),F1230)))</f>
        <v>31</v>
      </c>
      <c r="G1231">
        <f>IF(OR(טבלה135[[#This Row],[CycleNumber]]&gt;B1232,B1232=""),IF(טבלה135[[#This Row],[מספר סטייה]]=3,MIN(D1229:D1231),טבלה135[[#This Row],[מינ קבוע]]),טבלה135[[#This Row],[מינ קבוע]])</f>
        <v>29</v>
      </c>
      <c r="H1231">
        <f>IF(OR(טבלה135[[#This Row],[CycleNumber]]&gt;B1232,B1232=""),IF(טבלה135[[#This Row],[מספר סטייה]]=3,MAX(D1229:D1231),טבלה135[[#This Row],[מקס קבוע]]),טבלה135[[#This Row],[מקס קבוע]])</f>
        <v>31</v>
      </c>
      <c r="I123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קבוע]]&lt;&gt;E1230,1,I1230+1),0))</f>
        <v>1</v>
      </c>
      <c r="J1231">
        <f>IF(AND(טבלה135[[#This Row],[CycleNumber]]&lt;B1232,טבלה135[[#This Row],[מקס קבוע]]&lt;&gt;""),IF(OR(טבלה135[[#This Row],[מספר סטייה]]&lt;I1232,AND(טבלה135[[#This Row],[מספר סטייה]]=3,I1232=1)),0,1),"")</f>
        <v>0</v>
      </c>
      <c r="K1231">
        <f>IF(טבלה135[[#This Row],[מקס קבוע]]&lt;&gt;"",טבלה135[[#This Row],[מקסימום]]-טבלה135[[#This Row],[מינימום]],"")</f>
        <v>2</v>
      </c>
      <c r="L1231">
        <f>IF(IFERROR(LOOKUP(טבלה135[[#This Row],[ClientID]],פיבוט!$A$4:$A$121),FALSE)=טבלה135[[#This Row],[ClientID]],1,0)</f>
        <v>1</v>
      </c>
      <c r="M1231" t="str">
        <f>IF(OR(טבלה135[[#This Row],[ClientID]]=A1232),"",1)</f>
        <v/>
      </c>
      <c r="N1231" s="3" t="str">
        <f>IF(טבלה135[[#This Row],[טווח]]&lt;&gt;K1230,טבלה135[[#This Row],[טווח]],"")</f>
        <v/>
      </c>
      <c r="O1231" s="3" t="str">
        <f>IF(טבלה135[[#This Row],[מניית טווחים]]&lt;&gt;"",IF(OR(30&gt;טבלה135[[#This Row],[מקסימום]],30&lt;טבלה135[[#This Row],[מינימום]]),0,1),"")</f>
        <v/>
      </c>
    </row>
    <row r="1232" spans="1:15" x14ac:dyDescent="0.25">
      <c r="A1232" t="s">
        <v>131</v>
      </c>
      <c r="B1232">
        <v>5</v>
      </c>
      <c r="C1232">
        <v>33</v>
      </c>
      <c r="D1232">
        <f>טבלה135[[#This Row],[LengthofCycle]]+1</f>
        <v>34</v>
      </c>
      <c r="E1232">
        <f>IF(טבלה135[[#This Row],[CycleNumber]]&lt;3,"",IF(טבלה135[[#This Row],[CycleNumber]]=3,MIN(D1230:D1232),IF(I1231=3,MIN(D1229:D1231),E1231)))</f>
        <v>29</v>
      </c>
      <c r="F1232">
        <f>IF(טבלה135[[#This Row],[CycleNumber]]&lt;3,"",IF(טבלה135[[#This Row],[CycleNumber]]=3,MAX(D1230:D1232),IF(I1231=3,MAX(D1229:D1231),F1231)))</f>
        <v>31</v>
      </c>
      <c r="G1232">
        <f>IF(OR(טבלה135[[#This Row],[CycleNumber]]&gt;B1233,B1233=""),IF(טבלה135[[#This Row],[מספר סטייה]]=3,MIN(D1230:D1232),טבלה135[[#This Row],[מינ קבוע]]),טבלה135[[#This Row],[מינ קבוע]])</f>
        <v>29</v>
      </c>
      <c r="H1232">
        <f>IF(OR(טבלה135[[#This Row],[CycleNumber]]&gt;B1233,B1233=""),IF(טבלה135[[#This Row],[מספר סטייה]]=3,MAX(D1230:D1232),טבלה135[[#This Row],[מקס קבוע]]),טבלה135[[#This Row],[מקס קבוע]])</f>
        <v>31</v>
      </c>
      <c r="I123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קבוע]]&lt;&gt;E1231,1,I1231+1),0))</f>
        <v>2</v>
      </c>
      <c r="J1232">
        <f>IF(AND(טבלה135[[#This Row],[CycleNumber]]&lt;B1233,טבלה135[[#This Row],[מקס קבוע]]&lt;&gt;""),IF(OR(טבלה135[[#This Row],[מספר סטייה]]&lt;I1233,AND(טבלה135[[#This Row],[מספר סטייה]]=3,I1233=1)),0,1),"")</f>
        <v>0</v>
      </c>
      <c r="K1232">
        <f>IF(טבלה135[[#This Row],[מקס קבוע]]&lt;&gt;"",טבלה135[[#This Row],[מקסימום]]-טבלה135[[#This Row],[מינימום]],"")</f>
        <v>2</v>
      </c>
      <c r="L1232">
        <f>IF(IFERROR(LOOKUP(טבלה135[[#This Row],[ClientID]],פיבוט!$A$4:$A$121),FALSE)=טבלה135[[#This Row],[ClientID]],1,0)</f>
        <v>1</v>
      </c>
      <c r="M1232" t="str">
        <f>IF(OR(טבלה135[[#This Row],[ClientID]]=A1233),"",1)</f>
        <v/>
      </c>
      <c r="N1232" s="3" t="str">
        <f>IF(טבלה135[[#This Row],[טווח]]&lt;&gt;K1231,טבלה135[[#This Row],[טווח]],"")</f>
        <v/>
      </c>
      <c r="O1232" s="3" t="str">
        <f>IF(טבלה135[[#This Row],[מניית טווחים]]&lt;&gt;"",IF(OR(30&gt;טבלה135[[#This Row],[מקסימום]],30&lt;טבלה135[[#This Row],[מינימום]]),0,1),"")</f>
        <v/>
      </c>
    </row>
    <row r="1233" spans="1:15" x14ac:dyDescent="0.25">
      <c r="A1233" t="s">
        <v>131</v>
      </c>
      <c r="B1233">
        <v>6</v>
      </c>
      <c r="C1233">
        <v>32</v>
      </c>
      <c r="D1233">
        <f>טבלה135[[#This Row],[LengthofCycle]]+1</f>
        <v>33</v>
      </c>
      <c r="E1233">
        <f>IF(טבלה135[[#This Row],[CycleNumber]]&lt;3,"",IF(טבלה135[[#This Row],[CycleNumber]]=3,MIN(D1231:D1233),IF(I1232=3,MIN(D1230:D1232),E1232)))</f>
        <v>29</v>
      </c>
      <c r="F1233">
        <f>IF(טבלה135[[#This Row],[CycleNumber]]&lt;3,"",IF(טבלה135[[#This Row],[CycleNumber]]=3,MAX(D1231:D1233),IF(I1232=3,MAX(D1230:D1232),F1232)))</f>
        <v>31</v>
      </c>
      <c r="G1233">
        <f>IF(OR(טבלה135[[#This Row],[CycleNumber]]&gt;B1234,B1234=""),IF(טבלה135[[#This Row],[מספר סטייה]]=3,MIN(D1231:D1233),טבלה135[[#This Row],[מינ קבוע]]),טבלה135[[#This Row],[מינ קבוע]])</f>
        <v>29</v>
      </c>
      <c r="H1233">
        <f>IF(OR(טבלה135[[#This Row],[CycleNumber]]&gt;B1234,B1234=""),IF(טבלה135[[#This Row],[מספר סטייה]]=3,MAX(D1231:D1233),טבלה135[[#This Row],[מקס קבוע]]),טבלה135[[#This Row],[מקס קבוע]])</f>
        <v>31</v>
      </c>
      <c r="I123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קבוע]]&lt;&gt;E1232,1,I1232+1),0))</f>
        <v>3</v>
      </c>
      <c r="J1233">
        <f>IF(AND(טבלה135[[#This Row],[CycleNumber]]&lt;B1234,טבלה135[[#This Row],[מקס קבוע]]&lt;&gt;""),IF(OR(טבלה135[[#This Row],[מספר סטייה]]&lt;I1234,AND(טבלה135[[#This Row],[מספר סטייה]]=3,I1234=1)),0,1),"")</f>
        <v>0</v>
      </c>
      <c r="K1233">
        <f>IF(טבלה135[[#This Row],[מקס קבוע]]&lt;&gt;"",טבלה135[[#This Row],[מקסימום]]-טבלה135[[#This Row],[מינימום]],"")</f>
        <v>2</v>
      </c>
      <c r="L1233">
        <f>IF(IFERROR(LOOKUP(טבלה135[[#This Row],[ClientID]],פיבוט!$A$4:$A$121),FALSE)=טבלה135[[#This Row],[ClientID]],1,0)</f>
        <v>1</v>
      </c>
      <c r="M1233" t="str">
        <f>IF(OR(טבלה135[[#This Row],[ClientID]]=A1234),"",1)</f>
        <v/>
      </c>
      <c r="N1233" s="3" t="str">
        <f>IF(טבלה135[[#This Row],[טווח]]&lt;&gt;K1232,טבלה135[[#This Row],[טווח]],"")</f>
        <v/>
      </c>
      <c r="O1233" s="3" t="str">
        <f>IF(טבלה135[[#This Row],[מניית טווחים]]&lt;&gt;"",IF(OR(30&gt;טבלה135[[#This Row],[מקסימום]],30&lt;טבלה135[[#This Row],[מינימום]]),0,1),"")</f>
        <v/>
      </c>
    </row>
    <row r="1234" spans="1:15" x14ac:dyDescent="0.25">
      <c r="A1234" t="s">
        <v>131</v>
      </c>
      <c r="B1234">
        <v>7</v>
      </c>
      <c r="C1234">
        <v>30</v>
      </c>
      <c r="D1234">
        <f>טבלה135[[#This Row],[LengthofCycle]]+1</f>
        <v>31</v>
      </c>
      <c r="E1234">
        <f>IF(טבלה135[[#This Row],[CycleNumber]]&lt;3,"",IF(טבלה135[[#This Row],[CycleNumber]]=3,MIN(D1232:D1234),IF(I1233=3,MIN(D1231:D1233),E1233)))</f>
        <v>33</v>
      </c>
      <c r="F1234">
        <f>IF(טבלה135[[#This Row],[CycleNumber]]&lt;3,"",IF(טבלה135[[#This Row],[CycleNumber]]=3,MAX(D1232:D1234),IF(I1233=3,MAX(D1231:D1233),F1233)))</f>
        <v>34</v>
      </c>
      <c r="G1234">
        <f>IF(OR(טבלה135[[#This Row],[CycleNumber]]&gt;B1235,B1235=""),IF(טבלה135[[#This Row],[מספר סטייה]]=3,MIN(D1232:D1234),טבלה135[[#This Row],[מינ קבוע]]),טבלה135[[#This Row],[מינ קבוע]])</f>
        <v>33</v>
      </c>
      <c r="H1234">
        <f>IF(OR(טבלה135[[#This Row],[CycleNumber]]&gt;B1235,B1235=""),IF(טבלה135[[#This Row],[מספר סטייה]]=3,MAX(D1232:D1234),טבלה135[[#This Row],[מקס קבוע]]),טבלה135[[#This Row],[מקס קבוע]])</f>
        <v>34</v>
      </c>
      <c r="I123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קבוע]]&lt;&gt;E1233,1,I1233+1),0))</f>
        <v>1</v>
      </c>
      <c r="J1234">
        <f>IF(AND(טבלה135[[#This Row],[CycleNumber]]&lt;B1235,טבלה135[[#This Row],[מקס קבוע]]&lt;&gt;""),IF(OR(טבלה135[[#This Row],[מספר סטייה]]&lt;I1235,AND(טבלה135[[#This Row],[מספר סטייה]]=3,I1235=1)),0,1),"")</f>
        <v>0</v>
      </c>
      <c r="K1234">
        <f>IF(טבלה135[[#This Row],[מקס קבוע]]&lt;&gt;"",טבלה135[[#This Row],[מקסימום]]-טבלה135[[#This Row],[מינימום]],"")</f>
        <v>1</v>
      </c>
      <c r="L1234">
        <f>IF(IFERROR(LOOKUP(טבלה135[[#This Row],[ClientID]],פיבוט!$A$4:$A$121),FALSE)=טבלה135[[#This Row],[ClientID]],1,0)</f>
        <v>1</v>
      </c>
      <c r="M1234" t="str">
        <f>IF(OR(טבלה135[[#This Row],[ClientID]]=A1235),"",1)</f>
        <v/>
      </c>
      <c r="N1234" s="3">
        <f>IF(טבלה135[[#This Row],[טווח]]&lt;&gt;K1233,טבלה135[[#This Row],[טווח]],"")</f>
        <v>1</v>
      </c>
      <c r="O1234" s="3">
        <f>IF(טבלה135[[#This Row],[מניית טווחים]]&lt;&gt;"",IF(OR(30&gt;טבלה135[[#This Row],[מקסימום]],30&lt;טבלה135[[#This Row],[מינימום]]),0,1),"")</f>
        <v>0</v>
      </c>
    </row>
    <row r="1235" spans="1:15" x14ac:dyDescent="0.25">
      <c r="A1235" t="s">
        <v>131</v>
      </c>
      <c r="B1235">
        <v>8</v>
      </c>
      <c r="C1235">
        <v>34</v>
      </c>
      <c r="D1235">
        <f>טבלה135[[#This Row],[LengthofCycle]]+1</f>
        <v>35</v>
      </c>
      <c r="E1235">
        <f>IF(טבלה135[[#This Row],[CycleNumber]]&lt;3,"",IF(טבלה135[[#This Row],[CycleNumber]]=3,MIN(D1233:D1235),IF(I1234=3,MIN(D1232:D1234),E1234)))</f>
        <v>33</v>
      </c>
      <c r="F1235">
        <f>IF(טבלה135[[#This Row],[CycleNumber]]&lt;3,"",IF(טבלה135[[#This Row],[CycleNumber]]=3,MAX(D1233:D1235),IF(I1234=3,MAX(D1232:D1234),F1234)))</f>
        <v>34</v>
      </c>
      <c r="G1235">
        <f>IF(OR(טבלה135[[#This Row],[CycleNumber]]&gt;B1236,B1236=""),IF(טבלה135[[#This Row],[מספר סטייה]]=3,MIN(D1233:D1235),טבלה135[[#This Row],[מינ קבוע]]),טבלה135[[#This Row],[מינ קבוע]])</f>
        <v>33</v>
      </c>
      <c r="H1235">
        <f>IF(OR(טבלה135[[#This Row],[CycleNumber]]&gt;B1236,B1236=""),IF(טבלה135[[#This Row],[מספר סטייה]]=3,MAX(D1233:D1235),טבלה135[[#This Row],[מקס קבוע]]),טבלה135[[#This Row],[מקס קבוע]])</f>
        <v>34</v>
      </c>
      <c r="I123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קבוע]]&lt;&gt;E1234,1,I1234+1),0))</f>
        <v>2</v>
      </c>
      <c r="J1235">
        <f>IF(AND(טבלה135[[#This Row],[CycleNumber]]&lt;B1236,טבלה135[[#This Row],[מקס קבוע]]&lt;&gt;""),IF(OR(טבלה135[[#This Row],[מספר סטייה]]&lt;I1236,AND(טבלה135[[#This Row],[מספר סטייה]]=3,I1236=1)),0,1),"")</f>
        <v>1</v>
      </c>
      <c r="K1235">
        <f>IF(טבלה135[[#This Row],[מקס קבוע]]&lt;&gt;"",טבלה135[[#This Row],[מקסימום]]-טבלה135[[#This Row],[מינימום]],"")</f>
        <v>1</v>
      </c>
      <c r="L1235">
        <f>IF(IFERROR(LOOKUP(טבלה135[[#This Row],[ClientID]],פיבוט!$A$4:$A$121),FALSE)=טבלה135[[#This Row],[ClientID]],1,0)</f>
        <v>1</v>
      </c>
      <c r="M1235" t="str">
        <f>IF(OR(טבלה135[[#This Row],[ClientID]]=A1236),"",1)</f>
        <v/>
      </c>
      <c r="N1235" s="3" t="str">
        <f>IF(טבלה135[[#This Row],[טווח]]&lt;&gt;K1234,טבלה135[[#This Row],[טווח]],"")</f>
        <v/>
      </c>
      <c r="O1235" s="3" t="str">
        <f>IF(טבלה135[[#This Row],[מניית טווחים]]&lt;&gt;"",IF(OR(30&gt;טבלה135[[#This Row],[מקסימום]],30&lt;טבלה135[[#This Row],[מינימום]]),0,1),"")</f>
        <v/>
      </c>
    </row>
    <row r="1236" spans="1:15" x14ac:dyDescent="0.25">
      <c r="A1236" t="s">
        <v>131</v>
      </c>
      <c r="B1236">
        <v>9</v>
      </c>
      <c r="C1236">
        <v>32</v>
      </c>
      <c r="D1236">
        <f>טבלה135[[#This Row],[LengthofCycle]]+1</f>
        <v>33</v>
      </c>
      <c r="E1236">
        <f>IF(טבלה135[[#This Row],[CycleNumber]]&lt;3,"",IF(טבלה135[[#This Row],[CycleNumber]]=3,MIN(D1234:D1236),IF(I1235=3,MIN(D1233:D1235),E1235)))</f>
        <v>33</v>
      </c>
      <c r="F1236">
        <f>IF(טבלה135[[#This Row],[CycleNumber]]&lt;3,"",IF(טבלה135[[#This Row],[CycleNumber]]=3,MAX(D1234:D1236),IF(I1235=3,MAX(D1233:D1235),F1235)))</f>
        <v>34</v>
      </c>
      <c r="G1236">
        <f>IF(OR(טבלה135[[#This Row],[CycleNumber]]&gt;B1237,B1237=""),IF(טבלה135[[#This Row],[מספר סטייה]]=3,MIN(D1234:D1236),טבלה135[[#This Row],[מינ קבוע]]),טבלה135[[#This Row],[מינ קבוע]])</f>
        <v>33</v>
      </c>
      <c r="H1236">
        <f>IF(OR(טבלה135[[#This Row],[CycleNumber]]&gt;B1237,B1237=""),IF(טבלה135[[#This Row],[מספר סטייה]]=3,MAX(D1234:D1236),טבלה135[[#This Row],[מקס קבוע]]),טבלה135[[#This Row],[מקס קבוע]])</f>
        <v>34</v>
      </c>
      <c r="I123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קבוע]]&lt;&gt;E1235,1,I1235+1),0))</f>
        <v>0</v>
      </c>
      <c r="J1236">
        <f>IF(AND(טבלה135[[#This Row],[CycleNumber]]&lt;B1237,טבלה135[[#This Row],[מקס קבוע]]&lt;&gt;""),IF(OR(טבלה135[[#This Row],[מספר סטייה]]&lt;I1237,AND(טבלה135[[#This Row],[מספר סטייה]]=3,I1237=1)),0,1),"")</f>
        <v>0</v>
      </c>
      <c r="K1236">
        <f>IF(טבלה135[[#This Row],[מקס קבוע]]&lt;&gt;"",טבלה135[[#This Row],[מקסימום]]-טבלה135[[#This Row],[מינימום]],"")</f>
        <v>1</v>
      </c>
      <c r="L1236">
        <f>IF(IFERROR(LOOKUP(טבלה135[[#This Row],[ClientID]],פיבוט!$A$4:$A$121),FALSE)=טבלה135[[#This Row],[ClientID]],1,0)</f>
        <v>1</v>
      </c>
      <c r="M1236" t="str">
        <f>IF(OR(טבלה135[[#This Row],[ClientID]]=A1237),"",1)</f>
        <v/>
      </c>
      <c r="N1236" s="3" t="str">
        <f>IF(טבלה135[[#This Row],[טווח]]&lt;&gt;K1235,טבלה135[[#This Row],[טווח]],"")</f>
        <v/>
      </c>
      <c r="O1236" s="3" t="str">
        <f>IF(טבלה135[[#This Row],[מניית טווחים]]&lt;&gt;"",IF(OR(30&gt;טבלה135[[#This Row],[מקסימום]],30&lt;טבלה135[[#This Row],[מינימום]]),0,1),"")</f>
        <v/>
      </c>
    </row>
    <row r="1237" spans="1:15" x14ac:dyDescent="0.25">
      <c r="A1237" t="s">
        <v>131</v>
      </c>
      <c r="B1237">
        <v>10</v>
      </c>
      <c r="C1237">
        <v>29</v>
      </c>
      <c r="D1237">
        <f>טבלה135[[#This Row],[LengthofCycle]]+1</f>
        <v>30</v>
      </c>
      <c r="E1237">
        <f>IF(טבלה135[[#This Row],[CycleNumber]]&lt;3,"",IF(טבלה135[[#This Row],[CycleNumber]]=3,MIN(D1235:D1237),IF(I1236=3,MIN(D1234:D1236),E1236)))</f>
        <v>33</v>
      </c>
      <c r="F1237">
        <f>IF(טבלה135[[#This Row],[CycleNumber]]&lt;3,"",IF(טבלה135[[#This Row],[CycleNumber]]=3,MAX(D1235:D1237),IF(I1236=3,MAX(D1234:D1236),F1236)))</f>
        <v>34</v>
      </c>
      <c r="G1237">
        <f>IF(OR(טבלה135[[#This Row],[CycleNumber]]&gt;B1238,B1238=""),IF(טבלה135[[#This Row],[מספר סטייה]]=3,MIN(D1235:D1237),טבלה135[[#This Row],[מינ קבוע]]),טבלה135[[#This Row],[מינ קבוע]])</f>
        <v>33</v>
      </c>
      <c r="H1237">
        <f>IF(OR(טבלה135[[#This Row],[CycleNumber]]&gt;B1238,B1238=""),IF(טבלה135[[#This Row],[מספר סטייה]]=3,MAX(D1235:D1237),טבלה135[[#This Row],[מקס קבוע]]),טבלה135[[#This Row],[מקס קבוע]])</f>
        <v>34</v>
      </c>
      <c r="I123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קבוע]]&lt;&gt;E1236,1,I1236+1),0))</f>
        <v>1</v>
      </c>
      <c r="J1237">
        <f>IF(AND(טבלה135[[#This Row],[CycleNumber]]&lt;B1238,טבלה135[[#This Row],[מקס קבוע]]&lt;&gt;""),IF(OR(טבלה135[[#This Row],[מספר סטייה]]&lt;I1238,AND(טבלה135[[#This Row],[מספר סטייה]]=3,I1238=1)),0,1),"")</f>
        <v>0</v>
      </c>
      <c r="K1237">
        <f>IF(טבלה135[[#This Row],[מקס קבוע]]&lt;&gt;"",טבלה135[[#This Row],[מקסימום]]-טבלה135[[#This Row],[מינימום]],"")</f>
        <v>1</v>
      </c>
      <c r="L1237">
        <f>IF(IFERROR(LOOKUP(טבלה135[[#This Row],[ClientID]],פיבוט!$A$4:$A$121),FALSE)=טבלה135[[#This Row],[ClientID]],1,0)</f>
        <v>1</v>
      </c>
      <c r="M1237" t="str">
        <f>IF(OR(טבלה135[[#This Row],[ClientID]]=A1238),"",1)</f>
        <v/>
      </c>
      <c r="N1237" s="3" t="str">
        <f>IF(טבלה135[[#This Row],[טווח]]&lt;&gt;K1236,טבלה135[[#This Row],[טווח]],"")</f>
        <v/>
      </c>
      <c r="O1237" s="3" t="str">
        <f>IF(טבלה135[[#This Row],[מניית טווחים]]&lt;&gt;"",IF(OR(30&gt;טבלה135[[#This Row],[מקסימום]],30&lt;טבלה135[[#This Row],[מינימום]]),0,1),"")</f>
        <v/>
      </c>
    </row>
    <row r="1238" spans="1:15" x14ac:dyDescent="0.25">
      <c r="A1238" t="s">
        <v>131</v>
      </c>
      <c r="B1238">
        <v>11</v>
      </c>
      <c r="C1238">
        <v>30</v>
      </c>
      <c r="D1238">
        <f>טבלה135[[#This Row],[LengthofCycle]]+1</f>
        <v>31</v>
      </c>
      <c r="E1238">
        <f>IF(טבלה135[[#This Row],[CycleNumber]]&lt;3,"",IF(טבלה135[[#This Row],[CycleNumber]]=3,MIN(D1236:D1238),IF(I1237=3,MIN(D1235:D1237),E1237)))</f>
        <v>33</v>
      </c>
      <c r="F1238">
        <f>IF(טבלה135[[#This Row],[CycleNumber]]&lt;3,"",IF(טבלה135[[#This Row],[CycleNumber]]=3,MAX(D1236:D1238),IF(I1237=3,MAX(D1235:D1237),F1237)))</f>
        <v>34</v>
      </c>
      <c r="G1238">
        <f>IF(OR(טבלה135[[#This Row],[CycleNumber]]&gt;B1239,B1239=""),IF(טבלה135[[#This Row],[מספר סטייה]]=3,MIN(D1236:D1238),טבלה135[[#This Row],[מינ קבוע]]),טבלה135[[#This Row],[מינ קבוע]])</f>
        <v>33</v>
      </c>
      <c r="H1238">
        <f>IF(OR(טבלה135[[#This Row],[CycleNumber]]&gt;B1239,B1239=""),IF(טבלה135[[#This Row],[מספר סטייה]]=3,MAX(D1236:D1238),טבלה135[[#This Row],[מקס קבוע]]),טבלה135[[#This Row],[מקס קבוע]])</f>
        <v>34</v>
      </c>
      <c r="I123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קבוע]]&lt;&gt;E1237,1,I1237+1),0))</f>
        <v>2</v>
      </c>
      <c r="J1238">
        <f>IF(AND(טבלה135[[#This Row],[CycleNumber]]&lt;B1239,טבלה135[[#This Row],[מקס קבוע]]&lt;&gt;""),IF(OR(טבלה135[[#This Row],[מספר סטייה]]&lt;I1239,AND(טבלה135[[#This Row],[מספר סטייה]]=3,I1239=1)),0,1),"")</f>
        <v>0</v>
      </c>
      <c r="K1238">
        <f>IF(טבלה135[[#This Row],[מקס קבוע]]&lt;&gt;"",טבלה135[[#This Row],[מקסימום]]-טבלה135[[#This Row],[מינימום]],"")</f>
        <v>1</v>
      </c>
      <c r="L1238">
        <f>IF(IFERROR(LOOKUP(טבלה135[[#This Row],[ClientID]],פיבוט!$A$4:$A$121),FALSE)=טבלה135[[#This Row],[ClientID]],1,0)</f>
        <v>1</v>
      </c>
      <c r="M1238" t="str">
        <f>IF(OR(טבלה135[[#This Row],[ClientID]]=A1239),"",1)</f>
        <v/>
      </c>
      <c r="N1238" s="3" t="str">
        <f>IF(טבלה135[[#This Row],[טווח]]&lt;&gt;K1237,טבלה135[[#This Row],[טווח]],"")</f>
        <v/>
      </c>
      <c r="O1238" s="3" t="str">
        <f>IF(טבלה135[[#This Row],[מניית טווחים]]&lt;&gt;"",IF(OR(30&gt;טבלה135[[#This Row],[מקסימום]],30&lt;טבלה135[[#This Row],[מינימום]]),0,1),"")</f>
        <v/>
      </c>
    </row>
    <row r="1239" spans="1:15" x14ac:dyDescent="0.25">
      <c r="A1239" t="s">
        <v>131</v>
      </c>
      <c r="B1239">
        <v>12</v>
      </c>
      <c r="C1239">
        <v>26</v>
      </c>
      <c r="D1239">
        <f>טבלה135[[#This Row],[LengthofCycle]]+1</f>
        <v>27</v>
      </c>
      <c r="E1239">
        <f>IF(טבלה135[[#This Row],[CycleNumber]]&lt;3,"",IF(טבלה135[[#This Row],[CycleNumber]]=3,MIN(D1237:D1239),IF(I1238=3,MIN(D1236:D1238),E1238)))</f>
        <v>33</v>
      </c>
      <c r="F1239">
        <f>IF(טבלה135[[#This Row],[CycleNumber]]&lt;3,"",IF(טבלה135[[#This Row],[CycleNumber]]=3,MAX(D1237:D1239),IF(I1238=3,MAX(D1236:D1238),F1238)))</f>
        <v>34</v>
      </c>
      <c r="G1239">
        <f>IF(OR(טבלה135[[#This Row],[CycleNumber]]&gt;B1240,B1240=""),IF(טבלה135[[#This Row],[מספר סטייה]]=3,MIN(D1237:D1239),טבלה135[[#This Row],[מינ קבוע]]),טבלה135[[#This Row],[מינ קבוע]])</f>
        <v>27</v>
      </c>
      <c r="H1239">
        <f>IF(OR(טבלה135[[#This Row],[CycleNumber]]&gt;B1240,B1240=""),IF(טבלה135[[#This Row],[מספר סטייה]]=3,MAX(D1237:D1239),טבלה135[[#This Row],[מקס קבוע]]),טבלה135[[#This Row],[מקס קבוע]])</f>
        <v>31</v>
      </c>
      <c r="I123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קבוע]]&lt;&gt;E1238,1,I1238+1),0))</f>
        <v>3</v>
      </c>
      <c r="J1239" t="str">
        <f>IF(AND(טבלה135[[#This Row],[CycleNumber]]&lt;B1240,טבלה135[[#This Row],[מקס קבוע]]&lt;&gt;""),IF(OR(טבלה135[[#This Row],[מספר סטייה]]&lt;I1240,AND(טבלה135[[#This Row],[מספר סטייה]]=3,I1240=1)),0,1),"")</f>
        <v/>
      </c>
      <c r="K1239">
        <f>IF(טבלה135[[#This Row],[מקס קבוע]]&lt;&gt;"",טבלה135[[#This Row],[מקסימום]]-טבלה135[[#This Row],[מינימום]],"")</f>
        <v>4</v>
      </c>
      <c r="L1239">
        <f>IF(IFERROR(LOOKUP(טבלה135[[#This Row],[ClientID]],פיבוט!$A$4:$A$121),FALSE)=טבלה135[[#This Row],[ClientID]],1,0)</f>
        <v>1</v>
      </c>
      <c r="M1239">
        <f>IF(OR(טבלה135[[#This Row],[ClientID]]=A1240),"",1)</f>
        <v>1</v>
      </c>
      <c r="N1239" s="3">
        <f>IF(טבלה135[[#This Row],[טווח]]&lt;&gt;K1238,טבלה135[[#This Row],[טווח]],"")</f>
        <v>4</v>
      </c>
      <c r="O1239" s="3">
        <f>IF(טבלה135[[#This Row],[מניית טווחים]]&lt;&gt;"",IF(OR(30&gt;טבלה135[[#This Row],[מקסימום]],30&lt;טבלה135[[#This Row],[מינימום]]),0,1),"")</f>
        <v>1</v>
      </c>
    </row>
    <row r="1240" spans="1:15" x14ac:dyDescent="0.25">
      <c r="A1240" t="s">
        <v>133</v>
      </c>
      <c r="B1240">
        <v>1</v>
      </c>
      <c r="C1240">
        <v>36</v>
      </c>
      <c r="D1240">
        <f>טבלה135[[#This Row],[LengthofCycle]]+1</f>
        <v>37</v>
      </c>
      <c r="E1240" t="str">
        <f>IF(טבלה135[[#This Row],[CycleNumber]]&lt;3,"",IF(טבלה135[[#This Row],[CycleNumber]]=3,MIN(D1238:D1240),IF(I1239=3,MIN(D1237:D1239),E1239)))</f>
        <v/>
      </c>
      <c r="F1240" t="str">
        <f>IF(טבלה135[[#This Row],[CycleNumber]]&lt;3,"",IF(טבלה135[[#This Row],[CycleNumber]]=3,MAX(D1238:D1240),IF(I1239=3,MAX(D1237:D1239),F1239)))</f>
        <v/>
      </c>
      <c r="G1240" t="str">
        <f>IF(OR(טבלה135[[#This Row],[CycleNumber]]&gt;B1241,B1241=""),IF(טבלה135[[#This Row],[מספר סטייה]]=3,MIN(D1238:D1240),טבלה135[[#This Row],[מינ קבוע]]),טבלה135[[#This Row],[מינ קבוע]])</f>
        <v/>
      </c>
      <c r="H1240" t="str">
        <f>IF(OR(טבלה135[[#This Row],[CycleNumber]]&gt;B1241,B1241=""),IF(טבלה135[[#This Row],[מספר סטייה]]=3,MAX(D1238:D1240),טבלה135[[#This Row],[מקס קבוע]]),טבלה135[[#This Row],[מקס קבוע]])</f>
        <v/>
      </c>
      <c r="I124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קבוע]]&lt;&gt;E1239,1,I1239+1),0))</f>
        <v/>
      </c>
      <c r="J1240" t="str">
        <f>IF(AND(טבלה135[[#This Row],[CycleNumber]]&lt;B1241,טבלה135[[#This Row],[מקס קבוע]]&lt;&gt;""),IF(OR(טבלה135[[#This Row],[מספר סטייה]]&lt;I1241,AND(טבלה135[[#This Row],[מספר סטייה]]=3,I1241=1)),0,1),"")</f>
        <v/>
      </c>
      <c r="K1240" t="str">
        <f>IF(טבלה135[[#This Row],[מקס קבוע]]&lt;&gt;"",טבלה135[[#This Row],[מקסימום]]-טבלה135[[#This Row],[מינימום]],"")</f>
        <v/>
      </c>
      <c r="L1240">
        <f>IF(IFERROR(LOOKUP(טבלה135[[#This Row],[ClientID]],פיבוט!$A$4:$A$121),FALSE)=טבלה135[[#This Row],[ClientID]],1,0)</f>
        <v>1</v>
      </c>
      <c r="M1240" t="str">
        <f>IF(OR(טבלה135[[#This Row],[ClientID]]=A1241),"",1)</f>
        <v/>
      </c>
      <c r="N1240" s="3" t="str">
        <f>IF(טבלה135[[#This Row],[טווח]]&lt;&gt;K1239,טבלה135[[#This Row],[טווח]],"")</f>
        <v/>
      </c>
      <c r="O1240" s="3" t="str">
        <f>IF(טבלה135[[#This Row],[מניית טווחים]]&lt;&gt;"",IF(OR(30&gt;טבלה135[[#This Row],[מקסימום]],30&lt;טבלה135[[#This Row],[מינימום]]),0,1),"")</f>
        <v/>
      </c>
    </row>
    <row r="1241" spans="1:15" x14ac:dyDescent="0.25">
      <c r="A1241" t="s">
        <v>133</v>
      </c>
      <c r="B1241">
        <v>2</v>
      </c>
      <c r="C1241">
        <v>29</v>
      </c>
      <c r="D1241">
        <f>טבלה135[[#This Row],[LengthofCycle]]+1</f>
        <v>30</v>
      </c>
      <c r="E1241" t="str">
        <f>IF(טבלה135[[#This Row],[CycleNumber]]&lt;3,"",IF(טבלה135[[#This Row],[CycleNumber]]=3,MIN(D1239:D1241),IF(I1240=3,MIN(D1238:D1240),E1240)))</f>
        <v/>
      </c>
      <c r="F1241" t="str">
        <f>IF(טבלה135[[#This Row],[CycleNumber]]&lt;3,"",IF(טבלה135[[#This Row],[CycleNumber]]=3,MAX(D1239:D1241),IF(I1240=3,MAX(D1238:D1240),F1240)))</f>
        <v/>
      </c>
      <c r="G1241" t="str">
        <f>IF(OR(טבלה135[[#This Row],[CycleNumber]]&gt;B1242,B1242=""),IF(טבלה135[[#This Row],[מספר סטייה]]=3,MIN(D1239:D1241),טבלה135[[#This Row],[מינ קבוע]]),טבלה135[[#This Row],[מינ קבוע]])</f>
        <v/>
      </c>
      <c r="H1241" t="str">
        <f>IF(OR(טבלה135[[#This Row],[CycleNumber]]&gt;B1242,B1242=""),IF(טבלה135[[#This Row],[מספר סטייה]]=3,MAX(D1239:D1241),טבלה135[[#This Row],[מקס קבוע]]),טבלה135[[#This Row],[מקס קבוע]])</f>
        <v/>
      </c>
      <c r="I124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קבוע]]&lt;&gt;E1240,1,I1240+1),0))</f>
        <v/>
      </c>
      <c r="J1241" t="str">
        <f>IF(AND(טבלה135[[#This Row],[CycleNumber]]&lt;B1242,טבלה135[[#This Row],[מקס קבוע]]&lt;&gt;""),IF(OR(טבלה135[[#This Row],[מספר סטייה]]&lt;I1242,AND(טבלה135[[#This Row],[מספר סטייה]]=3,I1242=1)),0,1),"")</f>
        <v/>
      </c>
      <c r="K1241" t="str">
        <f>IF(טבלה135[[#This Row],[מקס קבוע]]&lt;&gt;"",טבלה135[[#This Row],[מקסימום]]-טבלה135[[#This Row],[מינימום]],"")</f>
        <v/>
      </c>
      <c r="L1241">
        <f>IF(IFERROR(LOOKUP(טבלה135[[#This Row],[ClientID]],פיבוט!$A$4:$A$121),FALSE)=טבלה135[[#This Row],[ClientID]],1,0)</f>
        <v>1</v>
      </c>
      <c r="M1241" t="str">
        <f>IF(OR(טבלה135[[#This Row],[ClientID]]=A1242),"",1)</f>
        <v/>
      </c>
      <c r="N1241" s="3" t="str">
        <f>IF(טבלה135[[#This Row],[טווח]]&lt;&gt;K1240,טבלה135[[#This Row],[טווח]],"")</f>
        <v/>
      </c>
      <c r="O1241" s="3" t="str">
        <f>IF(טבלה135[[#This Row],[מניית טווחים]]&lt;&gt;"",IF(OR(30&gt;טבלה135[[#This Row],[מקסימום]],30&lt;טבלה135[[#This Row],[מינימום]]),0,1),"")</f>
        <v/>
      </c>
    </row>
    <row r="1242" spans="1:15" x14ac:dyDescent="0.25">
      <c r="A1242" t="s">
        <v>133</v>
      </c>
      <c r="B1242">
        <v>3</v>
      </c>
      <c r="C1242">
        <v>38</v>
      </c>
      <c r="D1242">
        <f>טבלה135[[#This Row],[LengthofCycle]]+1</f>
        <v>39</v>
      </c>
      <c r="E1242">
        <f>IF(טבלה135[[#This Row],[CycleNumber]]&lt;3,"",IF(טבלה135[[#This Row],[CycleNumber]]=3,MIN(D1240:D1242),IF(I1241=3,MIN(D1239:D1241),E1241)))</f>
        <v>30</v>
      </c>
      <c r="F1242">
        <f>IF(טבלה135[[#This Row],[CycleNumber]]&lt;3,"",IF(טבלה135[[#This Row],[CycleNumber]]=3,MAX(D1240:D1242),IF(I1241=3,MAX(D1239:D1241),F1241)))</f>
        <v>39</v>
      </c>
      <c r="G1242">
        <f>IF(OR(טבלה135[[#This Row],[CycleNumber]]&gt;B1243,B1243=""),IF(טבלה135[[#This Row],[מספר סטייה]]=3,MIN(D1240:D1242),טבלה135[[#This Row],[מינ קבוע]]),טבלה135[[#This Row],[מינ קבוע]])</f>
        <v>30</v>
      </c>
      <c r="H1242">
        <f>IF(OR(טבלה135[[#This Row],[CycleNumber]]&gt;B1243,B1243=""),IF(טבלה135[[#This Row],[מספר סטייה]]=3,MAX(D1240:D1242),טבלה135[[#This Row],[מקס קבוע]]),טבלה135[[#This Row],[מקס קבוע]])</f>
        <v>39</v>
      </c>
      <c r="I124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קבוע]]&lt;&gt;E1241,1,I1241+1),0))</f>
        <v>0</v>
      </c>
      <c r="J1242">
        <f>IF(AND(טבלה135[[#This Row],[CycleNumber]]&lt;B1243,טבלה135[[#This Row],[מקס קבוע]]&lt;&gt;""),IF(OR(טבלה135[[#This Row],[מספר סטייה]]&lt;I1243,AND(טבלה135[[#This Row],[מספר סטייה]]=3,I1243=1)),0,1),"")</f>
        <v>1</v>
      </c>
      <c r="K1242">
        <f>IF(טבלה135[[#This Row],[מקס קבוע]]&lt;&gt;"",טבלה135[[#This Row],[מקסימום]]-טבלה135[[#This Row],[מינימום]],"")</f>
        <v>9</v>
      </c>
      <c r="L1242">
        <f>IF(IFERROR(LOOKUP(טבלה135[[#This Row],[ClientID]],פיבוט!$A$4:$A$121),FALSE)=טבלה135[[#This Row],[ClientID]],1,0)</f>
        <v>1</v>
      </c>
      <c r="M1242" t="str">
        <f>IF(OR(טבלה135[[#This Row],[ClientID]]=A1243),"",1)</f>
        <v/>
      </c>
      <c r="N1242" s="3">
        <f>IF(טבלה135[[#This Row],[טווח]]&lt;&gt;K1241,טבלה135[[#This Row],[טווח]],"")</f>
        <v>9</v>
      </c>
      <c r="O1242" s="3">
        <f>IF(טבלה135[[#This Row],[מניית טווחים]]&lt;&gt;"",IF(OR(30&gt;טבלה135[[#This Row],[מקסימום]],30&lt;טבלה135[[#This Row],[מינימום]]),0,1),"")</f>
        <v>1</v>
      </c>
    </row>
    <row r="1243" spans="1:15" x14ac:dyDescent="0.25">
      <c r="A1243" t="s">
        <v>133</v>
      </c>
      <c r="B1243">
        <v>4</v>
      </c>
      <c r="C1243">
        <v>34</v>
      </c>
      <c r="D1243">
        <f>טבלה135[[#This Row],[LengthofCycle]]+1</f>
        <v>35</v>
      </c>
      <c r="E1243">
        <f>IF(טבלה135[[#This Row],[CycleNumber]]&lt;3,"",IF(טבלה135[[#This Row],[CycleNumber]]=3,MIN(D1241:D1243),IF(I1242=3,MIN(D1240:D1242),E1242)))</f>
        <v>30</v>
      </c>
      <c r="F1243">
        <f>IF(טבלה135[[#This Row],[CycleNumber]]&lt;3,"",IF(טבלה135[[#This Row],[CycleNumber]]=3,MAX(D1241:D1243),IF(I1242=3,MAX(D1240:D1242),F1242)))</f>
        <v>39</v>
      </c>
      <c r="G1243">
        <f>IF(OR(טבלה135[[#This Row],[CycleNumber]]&gt;B1244,B1244=""),IF(טבלה135[[#This Row],[מספר סטייה]]=3,MIN(D1241:D1243),טבלה135[[#This Row],[מינ קבוע]]),טבלה135[[#This Row],[מינ קבוע]])</f>
        <v>30</v>
      </c>
      <c r="H1243">
        <f>IF(OR(טבלה135[[#This Row],[CycleNumber]]&gt;B1244,B1244=""),IF(טבלה135[[#This Row],[מספר סטייה]]=3,MAX(D1241:D1243),טבלה135[[#This Row],[מקס קבוע]]),טבלה135[[#This Row],[מקס קבוע]])</f>
        <v>39</v>
      </c>
      <c r="I124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קבוע]]&lt;&gt;E1242,1,I1242+1),0))</f>
        <v>0</v>
      </c>
      <c r="J1243">
        <f>IF(AND(טבלה135[[#This Row],[CycleNumber]]&lt;B1244,טבלה135[[#This Row],[מקס קבוע]]&lt;&gt;""),IF(OR(טבלה135[[#This Row],[מספר סטייה]]&lt;I1244,AND(טבלה135[[#This Row],[מספר סטייה]]=3,I1244=1)),0,1),"")</f>
        <v>1</v>
      </c>
      <c r="K1243">
        <f>IF(טבלה135[[#This Row],[מקס קבוע]]&lt;&gt;"",טבלה135[[#This Row],[מקסימום]]-טבלה135[[#This Row],[מינימום]],"")</f>
        <v>9</v>
      </c>
      <c r="L1243">
        <f>IF(IFERROR(LOOKUP(טבלה135[[#This Row],[ClientID]],פיבוט!$A$4:$A$121),FALSE)=טבלה135[[#This Row],[ClientID]],1,0)</f>
        <v>1</v>
      </c>
      <c r="M1243" t="str">
        <f>IF(OR(טבלה135[[#This Row],[ClientID]]=A1244),"",1)</f>
        <v/>
      </c>
      <c r="N1243" s="3" t="str">
        <f>IF(טבלה135[[#This Row],[טווח]]&lt;&gt;K1242,טבלה135[[#This Row],[טווח]],"")</f>
        <v/>
      </c>
      <c r="O1243" s="3" t="str">
        <f>IF(טבלה135[[#This Row],[מניית טווחים]]&lt;&gt;"",IF(OR(30&gt;טבלה135[[#This Row],[מקסימום]],30&lt;טבלה135[[#This Row],[מינימום]]),0,1),"")</f>
        <v/>
      </c>
    </row>
    <row r="1244" spans="1:15" x14ac:dyDescent="0.25">
      <c r="A1244" t="s">
        <v>133</v>
      </c>
      <c r="B1244">
        <v>5</v>
      </c>
      <c r="C1244">
        <v>31</v>
      </c>
      <c r="D1244">
        <f>טבלה135[[#This Row],[LengthofCycle]]+1</f>
        <v>32</v>
      </c>
      <c r="E1244">
        <f>IF(טבלה135[[#This Row],[CycleNumber]]&lt;3,"",IF(טבלה135[[#This Row],[CycleNumber]]=3,MIN(D1242:D1244),IF(I1243=3,MIN(D1241:D1243),E1243)))</f>
        <v>30</v>
      </c>
      <c r="F1244">
        <f>IF(טבלה135[[#This Row],[CycleNumber]]&lt;3,"",IF(טבלה135[[#This Row],[CycleNumber]]=3,MAX(D1242:D1244),IF(I1243=3,MAX(D1241:D1243),F1243)))</f>
        <v>39</v>
      </c>
      <c r="G1244">
        <f>IF(OR(טבלה135[[#This Row],[CycleNumber]]&gt;B1245,B1245=""),IF(טבלה135[[#This Row],[מספר סטייה]]=3,MIN(D1242:D1244),טבלה135[[#This Row],[מינ קבוע]]),טבלה135[[#This Row],[מינ קבוע]])</f>
        <v>30</v>
      </c>
      <c r="H1244">
        <f>IF(OR(טבלה135[[#This Row],[CycleNumber]]&gt;B1245,B1245=""),IF(טבלה135[[#This Row],[מספר סטייה]]=3,MAX(D1242:D1244),טבלה135[[#This Row],[מקס קבוע]]),טבלה135[[#This Row],[מקס קבוע]])</f>
        <v>39</v>
      </c>
      <c r="I124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קבוע]]&lt;&gt;E1243,1,I1243+1),0))</f>
        <v>0</v>
      </c>
      <c r="J1244">
        <f>IF(AND(טבלה135[[#This Row],[CycleNumber]]&lt;B1245,טבלה135[[#This Row],[מקס קבוע]]&lt;&gt;""),IF(OR(טבלה135[[#This Row],[מספר סטייה]]&lt;I1245,AND(טבלה135[[#This Row],[מספר סטייה]]=3,I1245=1)),0,1),"")</f>
        <v>0</v>
      </c>
      <c r="K1244">
        <f>IF(טבלה135[[#This Row],[מקס קבוע]]&lt;&gt;"",טבלה135[[#This Row],[מקסימום]]-טבלה135[[#This Row],[מינימום]],"")</f>
        <v>9</v>
      </c>
      <c r="L1244">
        <f>IF(IFERROR(LOOKUP(טבלה135[[#This Row],[ClientID]],פיבוט!$A$4:$A$121),FALSE)=טבלה135[[#This Row],[ClientID]],1,0)</f>
        <v>1</v>
      </c>
      <c r="M1244" t="str">
        <f>IF(OR(טבלה135[[#This Row],[ClientID]]=A1245),"",1)</f>
        <v/>
      </c>
      <c r="N1244" s="3" t="str">
        <f>IF(טבלה135[[#This Row],[טווח]]&lt;&gt;K1243,טבלה135[[#This Row],[טווח]],"")</f>
        <v/>
      </c>
      <c r="O1244" s="3" t="str">
        <f>IF(טבלה135[[#This Row],[מניית טווחים]]&lt;&gt;"",IF(OR(30&gt;טבלה135[[#This Row],[מקסימום]],30&lt;טבלה135[[#This Row],[מינימום]]),0,1),"")</f>
        <v/>
      </c>
    </row>
    <row r="1245" spans="1:15" x14ac:dyDescent="0.25">
      <c r="A1245" t="s">
        <v>133</v>
      </c>
      <c r="B1245">
        <v>6</v>
      </c>
      <c r="C1245">
        <v>28</v>
      </c>
      <c r="D1245">
        <f>טבלה135[[#This Row],[LengthofCycle]]+1</f>
        <v>29</v>
      </c>
      <c r="E1245">
        <f>IF(טבלה135[[#This Row],[CycleNumber]]&lt;3,"",IF(טבלה135[[#This Row],[CycleNumber]]=3,MIN(D1243:D1245),IF(I1244=3,MIN(D1242:D1244),E1244)))</f>
        <v>30</v>
      </c>
      <c r="F1245">
        <f>IF(טבלה135[[#This Row],[CycleNumber]]&lt;3,"",IF(טבלה135[[#This Row],[CycleNumber]]=3,MAX(D1243:D1245),IF(I1244=3,MAX(D1242:D1244),F1244)))</f>
        <v>39</v>
      </c>
      <c r="G1245">
        <f>IF(OR(טבלה135[[#This Row],[CycleNumber]]&gt;B1246,B1246=""),IF(טבלה135[[#This Row],[מספר סטייה]]=3,MIN(D1243:D1245),טבלה135[[#This Row],[מינ קבוע]]),טבלה135[[#This Row],[מינ קבוע]])</f>
        <v>30</v>
      </c>
      <c r="H1245">
        <f>IF(OR(טבלה135[[#This Row],[CycleNumber]]&gt;B1246,B1246=""),IF(טבלה135[[#This Row],[מספר סטייה]]=3,MAX(D1243:D1245),טבלה135[[#This Row],[מקס קבוע]]),טבלה135[[#This Row],[מקס קבוע]])</f>
        <v>39</v>
      </c>
      <c r="I124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קבוע]]&lt;&gt;E1244,1,I1244+1),0))</f>
        <v>1</v>
      </c>
      <c r="J1245">
        <f>IF(AND(טבלה135[[#This Row],[CycleNumber]]&lt;B1246,טבלה135[[#This Row],[מקס קבוע]]&lt;&gt;""),IF(OR(טבלה135[[#This Row],[מספר סטייה]]&lt;I1246,AND(טבלה135[[#This Row],[מספר סטייה]]=3,I1246=1)),0,1),"")</f>
        <v>1</v>
      </c>
      <c r="K1245">
        <f>IF(טבלה135[[#This Row],[מקס קבוע]]&lt;&gt;"",טבלה135[[#This Row],[מקסימום]]-טבלה135[[#This Row],[מינימום]],"")</f>
        <v>9</v>
      </c>
      <c r="L1245">
        <f>IF(IFERROR(LOOKUP(טבלה135[[#This Row],[ClientID]],פיבוט!$A$4:$A$121),FALSE)=טבלה135[[#This Row],[ClientID]],1,0)</f>
        <v>1</v>
      </c>
      <c r="M1245" t="str">
        <f>IF(OR(טבלה135[[#This Row],[ClientID]]=A1246),"",1)</f>
        <v/>
      </c>
      <c r="N1245" s="3" t="str">
        <f>IF(טבלה135[[#This Row],[טווח]]&lt;&gt;K1244,טבלה135[[#This Row],[טווח]],"")</f>
        <v/>
      </c>
      <c r="O1245" s="3" t="str">
        <f>IF(טבלה135[[#This Row],[מניית טווחים]]&lt;&gt;"",IF(OR(30&gt;טבלה135[[#This Row],[מקסימום]],30&lt;טבלה135[[#This Row],[מינימום]]),0,1),"")</f>
        <v/>
      </c>
    </row>
    <row r="1246" spans="1:15" x14ac:dyDescent="0.25">
      <c r="A1246" t="s">
        <v>133</v>
      </c>
      <c r="B1246">
        <v>7</v>
      </c>
      <c r="C1246">
        <v>29</v>
      </c>
      <c r="D1246">
        <f>טבלה135[[#This Row],[LengthofCycle]]+1</f>
        <v>30</v>
      </c>
      <c r="E1246">
        <f>IF(טבלה135[[#This Row],[CycleNumber]]&lt;3,"",IF(טבלה135[[#This Row],[CycleNumber]]=3,MIN(D1244:D1246),IF(I1245=3,MIN(D1243:D1245),E1245)))</f>
        <v>30</v>
      </c>
      <c r="F1246">
        <f>IF(טבלה135[[#This Row],[CycleNumber]]&lt;3,"",IF(טבלה135[[#This Row],[CycleNumber]]=3,MAX(D1244:D1246),IF(I1245=3,MAX(D1243:D1245),F1245)))</f>
        <v>39</v>
      </c>
      <c r="G1246">
        <f>IF(OR(טבלה135[[#This Row],[CycleNumber]]&gt;B1247,B1247=""),IF(טבלה135[[#This Row],[מספר סטייה]]=3,MIN(D1244:D1246),טבלה135[[#This Row],[מינ קבוע]]),טבלה135[[#This Row],[מינ קבוע]])</f>
        <v>30</v>
      </c>
      <c r="H1246">
        <f>IF(OR(טבלה135[[#This Row],[CycleNumber]]&gt;B1247,B1247=""),IF(טבלה135[[#This Row],[מספר סטייה]]=3,MAX(D1244:D1246),טבלה135[[#This Row],[מקס קבוע]]),טבלה135[[#This Row],[מקס קבוע]])</f>
        <v>39</v>
      </c>
      <c r="I124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קבוע]]&lt;&gt;E1245,1,I1245+1),0))</f>
        <v>0</v>
      </c>
      <c r="J1246">
        <f>IF(AND(טבלה135[[#This Row],[CycleNumber]]&lt;B1247,טבלה135[[#This Row],[מקס קבוע]]&lt;&gt;""),IF(OR(טבלה135[[#This Row],[מספר סטייה]]&lt;I1247,AND(טבלה135[[#This Row],[מספר סטייה]]=3,I1247=1)),0,1),"")</f>
        <v>1</v>
      </c>
      <c r="K1246">
        <f>IF(טבלה135[[#This Row],[מקס קבוע]]&lt;&gt;"",טבלה135[[#This Row],[מקסימום]]-טבלה135[[#This Row],[מינימום]],"")</f>
        <v>9</v>
      </c>
      <c r="L1246">
        <f>IF(IFERROR(LOOKUP(טבלה135[[#This Row],[ClientID]],פיבוט!$A$4:$A$121),FALSE)=טבלה135[[#This Row],[ClientID]],1,0)</f>
        <v>1</v>
      </c>
      <c r="M1246" t="str">
        <f>IF(OR(טבלה135[[#This Row],[ClientID]]=A1247),"",1)</f>
        <v/>
      </c>
      <c r="N1246" s="3" t="str">
        <f>IF(טבלה135[[#This Row],[טווח]]&lt;&gt;K1245,טבלה135[[#This Row],[טווח]],"")</f>
        <v/>
      </c>
      <c r="O1246" s="3" t="str">
        <f>IF(טבלה135[[#This Row],[מניית טווחים]]&lt;&gt;"",IF(OR(30&gt;טבלה135[[#This Row],[מקסימום]],30&lt;טבלה135[[#This Row],[מינימום]]),0,1),"")</f>
        <v/>
      </c>
    </row>
    <row r="1247" spans="1:15" x14ac:dyDescent="0.25">
      <c r="A1247" t="s">
        <v>133</v>
      </c>
      <c r="B1247">
        <v>8</v>
      </c>
      <c r="C1247">
        <v>32</v>
      </c>
      <c r="D1247">
        <f>טבלה135[[#This Row],[LengthofCycle]]+1</f>
        <v>33</v>
      </c>
      <c r="E1247">
        <f>IF(טבלה135[[#This Row],[CycleNumber]]&lt;3,"",IF(טבלה135[[#This Row],[CycleNumber]]=3,MIN(D1245:D1247),IF(I1246=3,MIN(D1244:D1246),E1246)))</f>
        <v>30</v>
      </c>
      <c r="F1247">
        <f>IF(טבלה135[[#This Row],[CycleNumber]]&lt;3,"",IF(טבלה135[[#This Row],[CycleNumber]]=3,MAX(D1245:D1247),IF(I1246=3,MAX(D1244:D1246),F1246)))</f>
        <v>39</v>
      </c>
      <c r="G1247">
        <f>IF(OR(טבלה135[[#This Row],[CycleNumber]]&gt;B1248,B1248=""),IF(טבלה135[[#This Row],[מספר סטייה]]=3,MIN(D1245:D1247),טבלה135[[#This Row],[מינ קבוע]]),טבלה135[[#This Row],[מינ קבוע]])</f>
        <v>30</v>
      </c>
      <c r="H1247">
        <f>IF(OR(טבלה135[[#This Row],[CycleNumber]]&gt;B1248,B1248=""),IF(טבלה135[[#This Row],[מספר סטייה]]=3,MAX(D1245:D1247),טבלה135[[#This Row],[מקס קבוע]]),טבלה135[[#This Row],[מקס קבוע]])</f>
        <v>39</v>
      </c>
      <c r="I124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קבוע]]&lt;&gt;E1246,1,I1246+1),0))</f>
        <v>0</v>
      </c>
      <c r="J1247">
        <f>IF(AND(טבלה135[[#This Row],[CycleNumber]]&lt;B1248,טבלה135[[#This Row],[מקס קבוע]]&lt;&gt;""),IF(OR(טבלה135[[#This Row],[מספר סטייה]]&lt;I1248,AND(טבלה135[[#This Row],[מספר סטייה]]=3,I1248=1)),0,1),"")</f>
        <v>1</v>
      </c>
      <c r="K1247">
        <f>IF(טבלה135[[#This Row],[מקס קבוע]]&lt;&gt;"",טבלה135[[#This Row],[מקסימום]]-טבלה135[[#This Row],[מינימום]],"")</f>
        <v>9</v>
      </c>
      <c r="L1247">
        <f>IF(IFERROR(LOOKUP(טבלה135[[#This Row],[ClientID]],פיבוט!$A$4:$A$121),FALSE)=טבלה135[[#This Row],[ClientID]],1,0)</f>
        <v>1</v>
      </c>
      <c r="M1247" t="str">
        <f>IF(OR(טבלה135[[#This Row],[ClientID]]=A1248),"",1)</f>
        <v/>
      </c>
      <c r="N1247" s="3" t="str">
        <f>IF(טבלה135[[#This Row],[טווח]]&lt;&gt;K1246,טבלה135[[#This Row],[טווח]],"")</f>
        <v/>
      </c>
      <c r="O1247" s="3" t="str">
        <f>IF(טבלה135[[#This Row],[מניית טווחים]]&lt;&gt;"",IF(OR(30&gt;טבלה135[[#This Row],[מקסימום]],30&lt;טבלה135[[#This Row],[מינימום]]),0,1),"")</f>
        <v/>
      </c>
    </row>
    <row r="1248" spans="1:15" x14ac:dyDescent="0.25">
      <c r="A1248" t="s">
        <v>133</v>
      </c>
      <c r="B1248">
        <v>9</v>
      </c>
      <c r="C1248">
        <v>32</v>
      </c>
      <c r="D1248">
        <f>טבלה135[[#This Row],[LengthofCycle]]+1</f>
        <v>33</v>
      </c>
      <c r="E1248">
        <f>IF(טבלה135[[#This Row],[CycleNumber]]&lt;3,"",IF(טבלה135[[#This Row],[CycleNumber]]=3,MIN(D1246:D1248),IF(I1247=3,MIN(D1245:D1247),E1247)))</f>
        <v>30</v>
      </c>
      <c r="F1248">
        <f>IF(טבלה135[[#This Row],[CycleNumber]]&lt;3,"",IF(טבלה135[[#This Row],[CycleNumber]]=3,MAX(D1246:D1248),IF(I1247=3,MAX(D1245:D1247),F1247)))</f>
        <v>39</v>
      </c>
      <c r="G1248">
        <f>IF(OR(טבלה135[[#This Row],[CycleNumber]]&gt;B1249,B1249=""),IF(טבלה135[[#This Row],[מספר סטייה]]=3,MIN(D1246:D1248),טבלה135[[#This Row],[מינ קבוע]]),טבלה135[[#This Row],[מינ קבוע]])</f>
        <v>30</v>
      </c>
      <c r="H1248">
        <f>IF(OR(טבלה135[[#This Row],[CycleNumber]]&gt;B1249,B1249=""),IF(טבלה135[[#This Row],[מספר סטייה]]=3,MAX(D1246:D1248),טבלה135[[#This Row],[מקס קבוע]]),טבלה135[[#This Row],[מקס קבוע]])</f>
        <v>39</v>
      </c>
      <c r="I124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קבוע]]&lt;&gt;E1247,1,I1247+1),0))</f>
        <v>0</v>
      </c>
      <c r="J1248">
        <f>IF(AND(טבלה135[[#This Row],[CycleNumber]]&lt;B1249,טבלה135[[#This Row],[מקס קבוע]]&lt;&gt;""),IF(OR(טבלה135[[#This Row],[מספר סטייה]]&lt;I1249,AND(טבלה135[[#This Row],[מספר סטייה]]=3,I1249=1)),0,1),"")</f>
        <v>1</v>
      </c>
      <c r="K1248">
        <f>IF(טבלה135[[#This Row],[מקס קבוע]]&lt;&gt;"",טבלה135[[#This Row],[מקסימום]]-טבלה135[[#This Row],[מינימום]],"")</f>
        <v>9</v>
      </c>
      <c r="L1248">
        <f>IF(IFERROR(LOOKUP(טבלה135[[#This Row],[ClientID]],פיבוט!$A$4:$A$121),FALSE)=טבלה135[[#This Row],[ClientID]],1,0)</f>
        <v>1</v>
      </c>
      <c r="M1248" t="str">
        <f>IF(OR(טבלה135[[#This Row],[ClientID]]=A1249),"",1)</f>
        <v/>
      </c>
      <c r="N1248" s="3" t="str">
        <f>IF(טבלה135[[#This Row],[טווח]]&lt;&gt;K1247,טבלה135[[#This Row],[טווח]],"")</f>
        <v/>
      </c>
      <c r="O1248" s="3" t="str">
        <f>IF(טבלה135[[#This Row],[מניית טווחים]]&lt;&gt;"",IF(OR(30&gt;טבלה135[[#This Row],[מקסימום]],30&lt;טבלה135[[#This Row],[מינימום]]),0,1),"")</f>
        <v/>
      </c>
    </row>
    <row r="1249" spans="1:15" x14ac:dyDescent="0.25">
      <c r="A1249" t="s">
        <v>133</v>
      </c>
      <c r="B1249">
        <v>10</v>
      </c>
      <c r="C1249">
        <v>33</v>
      </c>
      <c r="D1249">
        <f>טבלה135[[#This Row],[LengthofCycle]]+1</f>
        <v>34</v>
      </c>
      <c r="E1249">
        <f>IF(טבלה135[[#This Row],[CycleNumber]]&lt;3,"",IF(טבלה135[[#This Row],[CycleNumber]]=3,MIN(D1247:D1249),IF(I1248=3,MIN(D1246:D1248),E1248)))</f>
        <v>30</v>
      </c>
      <c r="F1249">
        <f>IF(טבלה135[[#This Row],[CycleNumber]]&lt;3,"",IF(טבלה135[[#This Row],[CycleNumber]]=3,MAX(D1247:D1249),IF(I1248=3,MAX(D1246:D1248),F1248)))</f>
        <v>39</v>
      </c>
      <c r="G1249">
        <f>IF(OR(טבלה135[[#This Row],[CycleNumber]]&gt;B1250,B1250=""),IF(טבלה135[[#This Row],[מספר סטייה]]=3,MIN(D1247:D1249),טבלה135[[#This Row],[מינ קבוע]]),טבלה135[[#This Row],[מינ קבוע]])</f>
        <v>30</v>
      </c>
      <c r="H1249">
        <f>IF(OR(טבלה135[[#This Row],[CycleNumber]]&gt;B1250,B1250=""),IF(טבלה135[[#This Row],[מספר סטייה]]=3,MAX(D1247:D1249),טבלה135[[#This Row],[מקס קבוע]]),טבלה135[[#This Row],[מקס קבוע]])</f>
        <v>39</v>
      </c>
      <c r="I124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קבוע]]&lt;&gt;E1248,1,I1248+1),0))</f>
        <v>0</v>
      </c>
      <c r="J1249">
        <f>IF(AND(טבלה135[[#This Row],[CycleNumber]]&lt;B1250,טבלה135[[#This Row],[מקס קבוע]]&lt;&gt;""),IF(OR(טבלה135[[#This Row],[מספר סטייה]]&lt;I1250,AND(טבלה135[[#This Row],[מספר סטייה]]=3,I1250=1)),0,1),"")</f>
        <v>1</v>
      </c>
      <c r="K1249">
        <f>IF(טבלה135[[#This Row],[מקס קבוע]]&lt;&gt;"",טבלה135[[#This Row],[מקסימום]]-טבלה135[[#This Row],[מינימום]],"")</f>
        <v>9</v>
      </c>
      <c r="L1249">
        <f>IF(IFERROR(LOOKUP(טבלה135[[#This Row],[ClientID]],פיבוט!$A$4:$A$121),FALSE)=טבלה135[[#This Row],[ClientID]],1,0)</f>
        <v>1</v>
      </c>
      <c r="M1249" t="str">
        <f>IF(OR(טבלה135[[#This Row],[ClientID]]=A1250),"",1)</f>
        <v/>
      </c>
      <c r="N1249" s="3" t="str">
        <f>IF(טבלה135[[#This Row],[טווח]]&lt;&gt;K1248,טבלה135[[#This Row],[טווח]],"")</f>
        <v/>
      </c>
      <c r="O1249" s="3" t="str">
        <f>IF(טבלה135[[#This Row],[מניית טווחים]]&lt;&gt;"",IF(OR(30&gt;טבלה135[[#This Row],[מקסימום]],30&lt;טבלה135[[#This Row],[מינימום]]),0,1),"")</f>
        <v/>
      </c>
    </row>
    <row r="1250" spans="1:15" x14ac:dyDescent="0.25">
      <c r="A1250" t="s">
        <v>133</v>
      </c>
      <c r="B1250">
        <v>11</v>
      </c>
      <c r="C1250">
        <v>31</v>
      </c>
      <c r="D1250">
        <f>טבלה135[[#This Row],[LengthofCycle]]+1</f>
        <v>32</v>
      </c>
      <c r="E1250">
        <f>IF(טבלה135[[#This Row],[CycleNumber]]&lt;3,"",IF(טבלה135[[#This Row],[CycleNumber]]=3,MIN(D1248:D1250),IF(I1249=3,MIN(D1247:D1249),E1249)))</f>
        <v>30</v>
      </c>
      <c r="F1250">
        <f>IF(טבלה135[[#This Row],[CycleNumber]]&lt;3,"",IF(טבלה135[[#This Row],[CycleNumber]]=3,MAX(D1248:D1250),IF(I1249=3,MAX(D1247:D1249),F1249)))</f>
        <v>39</v>
      </c>
      <c r="G1250">
        <f>IF(OR(טבלה135[[#This Row],[CycleNumber]]&gt;B1251,B1251=""),IF(טבלה135[[#This Row],[מספר סטייה]]=3,MIN(D1248:D1250),טבלה135[[#This Row],[מינ קבוע]]),טבלה135[[#This Row],[מינ קבוע]])</f>
        <v>30</v>
      </c>
      <c r="H1250">
        <f>IF(OR(טבלה135[[#This Row],[CycleNumber]]&gt;B1251,B1251=""),IF(טבלה135[[#This Row],[מספר סטייה]]=3,MAX(D1248:D1250),טבלה135[[#This Row],[מקס קבוע]]),טבלה135[[#This Row],[מקס קבוע]])</f>
        <v>39</v>
      </c>
      <c r="I125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קבוע]]&lt;&gt;E1249,1,I1249+1),0))</f>
        <v>0</v>
      </c>
      <c r="J1250">
        <f>IF(AND(טבלה135[[#This Row],[CycleNumber]]&lt;B1251,טבלה135[[#This Row],[מקס קבוע]]&lt;&gt;""),IF(OR(טבלה135[[#This Row],[מספר סטייה]]&lt;I1251,AND(טבלה135[[#This Row],[מספר סטייה]]=3,I1251=1)),0,1),"")</f>
        <v>1</v>
      </c>
      <c r="K1250">
        <f>IF(טבלה135[[#This Row],[מקס קבוע]]&lt;&gt;"",טבלה135[[#This Row],[מקסימום]]-טבלה135[[#This Row],[מינימום]],"")</f>
        <v>9</v>
      </c>
      <c r="L1250">
        <f>IF(IFERROR(LOOKUP(טבלה135[[#This Row],[ClientID]],פיבוט!$A$4:$A$121),FALSE)=טבלה135[[#This Row],[ClientID]],1,0)</f>
        <v>1</v>
      </c>
      <c r="M1250" t="str">
        <f>IF(OR(טבלה135[[#This Row],[ClientID]]=A1251),"",1)</f>
        <v/>
      </c>
      <c r="N1250" s="3" t="str">
        <f>IF(טבלה135[[#This Row],[טווח]]&lt;&gt;K1249,טבלה135[[#This Row],[טווח]],"")</f>
        <v/>
      </c>
      <c r="O1250" s="3" t="str">
        <f>IF(טבלה135[[#This Row],[מניית טווחים]]&lt;&gt;"",IF(OR(30&gt;טבלה135[[#This Row],[מקסימום]],30&lt;טבלה135[[#This Row],[מינימום]]),0,1),"")</f>
        <v/>
      </c>
    </row>
    <row r="1251" spans="1:15" x14ac:dyDescent="0.25">
      <c r="A1251" t="s">
        <v>133</v>
      </c>
      <c r="B1251">
        <v>12</v>
      </c>
      <c r="C1251">
        <v>32</v>
      </c>
      <c r="D1251">
        <f>טבלה135[[#This Row],[LengthofCycle]]+1</f>
        <v>33</v>
      </c>
      <c r="E1251">
        <f>IF(טבלה135[[#This Row],[CycleNumber]]&lt;3,"",IF(טבלה135[[#This Row],[CycleNumber]]=3,MIN(D1249:D1251),IF(I1250=3,MIN(D1248:D1250),E1250)))</f>
        <v>30</v>
      </c>
      <c r="F1251">
        <f>IF(טבלה135[[#This Row],[CycleNumber]]&lt;3,"",IF(טבלה135[[#This Row],[CycleNumber]]=3,MAX(D1249:D1251),IF(I1250=3,MAX(D1248:D1250),F1250)))</f>
        <v>39</v>
      </c>
      <c r="G1251">
        <f>IF(OR(טבלה135[[#This Row],[CycleNumber]]&gt;B1252,B1252=""),IF(טבלה135[[#This Row],[מספר סטייה]]=3,MIN(D1249:D1251),טבלה135[[#This Row],[מינ קבוע]]),טבלה135[[#This Row],[מינ קבוע]])</f>
        <v>30</v>
      </c>
      <c r="H1251">
        <f>IF(OR(טבלה135[[#This Row],[CycleNumber]]&gt;B1252,B1252=""),IF(טבלה135[[#This Row],[מספר סטייה]]=3,MAX(D1249:D1251),טבלה135[[#This Row],[מקס קבוע]]),טבלה135[[#This Row],[מקס קבוע]])</f>
        <v>39</v>
      </c>
      <c r="I125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קבוע]]&lt;&gt;E1250,1,I1250+1),0))</f>
        <v>0</v>
      </c>
      <c r="J1251">
        <f>IF(AND(טבלה135[[#This Row],[CycleNumber]]&lt;B1252,טבלה135[[#This Row],[מקס קבוע]]&lt;&gt;""),IF(OR(טבלה135[[#This Row],[מספר סטייה]]&lt;I1252,AND(טבלה135[[#This Row],[מספר סטייה]]=3,I1252=1)),0,1),"")</f>
        <v>1</v>
      </c>
      <c r="K1251">
        <f>IF(טבלה135[[#This Row],[מקס קבוע]]&lt;&gt;"",טבלה135[[#This Row],[מקסימום]]-טבלה135[[#This Row],[מינימום]],"")</f>
        <v>9</v>
      </c>
      <c r="L1251">
        <f>IF(IFERROR(LOOKUP(טבלה135[[#This Row],[ClientID]],פיבוט!$A$4:$A$121),FALSE)=טבלה135[[#This Row],[ClientID]],1,0)</f>
        <v>1</v>
      </c>
      <c r="M1251" t="str">
        <f>IF(OR(טבלה135[[#This Row],[ClientID]]=A1252),"",1)</f>
        <v/>
      </c>
      <c r="N1251" s="3" t="str">
        <f>IF(טבלה135[[#This Row],[טווח]]&lt;&gt;K1250,טבלה135[[#This Row],[טווח]],"")</f>
        <v/>
      </c>
      <c r="O1251" s="3" t="str">
        <f>IF(טבלה135[[#This Row],[מניית טווחים]]&lt;&gt;"",IF(OR(30&gt;טבלה135[[#This Row],[מקסימום]],30&lt;טבלה135[[#This Row],[מינימום]]),0,1),"")</f>
        <v/>
      </c>
    </row>
    <row r="1252" spans="1:15" x14ac:dyDescent="0.25">
      <c r="A1252" t="s">
        <v>133</v>
      </c>
      <c r="B1252">
        <v>13</v>
      </c>
      <c r="C1252">
        <v>37</v>
      </c>
      <c r="D1252">
        <f>טבלה135[[#This Row],[LengthofCycle]]+1</f>
        <v>38</v>
      </c>
      <c r="E1252">
        <f>IF(טבלה135[[#This Row],[CycleNumber]]&lt;3,"",IF(טבלה135[[#This Row],[CycleNumber]]=3,MIN(D1250:D1252),IF(I1251=3,MIN(D1249:D1251),E1251)))</f>
        <v>30</v>
      </c>
      <c r="F1252">
        <f>IF(טבלה135[[#This Row],[CycleNumber]]&lt;3,"",IF(טבלה135[[#This Row],[CycleNumber]]=3,MAX(D1250:D1252),IF(I1251=3,MAX(D1249:D1251),F1251)))</f>
        <v>39</v>
      </c>
      <c r="G1252">
        <f>IF(OR(טבלה135[[#This Row],[CycleNumber]]&gt;B1253,B1253=""),IF(טבלה135[[#This Row],[מספר סטייה]]=3,MIN(D1250:D1252),טבלה135[[#This Row],[מינ קבוע]]),טבלה135[[#This Row],[מינ קבוע]])</f>
        <v>30</v>
      </c>
      <c r="H1252">
        <f>IF(OR(טבלה135[[#This Row],[CycleNumber]]&gt;B1253,B1253=""),IF(טבלה135[[#This Row],[מספר סטייה]]=3,MAX(D1250:D1252),טבלה135[[#This Row],[מקס קבוע]]),טבלה135[[#This Row],[מקס קבוע]])</f>
        <v>39</v>
      </c>
      <c r="I125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קבוע]]&lt;&gt;E1251,1,I1251+1),0))</f>
        <v>0</v>
      </c>
      <c r="J1252">
        <f>IF(AND(טבלה135[[#This Row],[CycleNumber]]&lt;B1253,טבלה135[[#This Row],[מקס קבוע]]&lt;&gt;""),IF(OR(טבלה135[[#This Row],[מספר סטייה]]&lt;I1253,AND(טבלה135[[#This Row],[מספר סטייה]]=3,I1253=1)),0,1),"")</f>
        <v>1</v>
      </c>
      <c r="K1252">
        <f>IF(טבלה135[[#This Row],[מקס קבוע]]&lt;&gt;"",טבלה135[[#This Row],[מקסימום]]-טבלה135[[#This Row],[מינימום]],"")</f>
        <v>9</v>
      </c>
      <c r="L1252">
        <f>IF(IFERROR(LOOKUP(טבלה135[[#This Row],[ClientID]],פיבוט!$A$4:$A$121),FALSE)=טבלה135[[#This Row],[ClientID]],1,0)</f>
        <v>1</v>
      </c>
      <c r="M1252" t="str">
        <f>IF(OR(טבלה135[[#This Row],[ClientID]]=A1253),"",1)</f>
        <v/>
      </c>
      <c r="N1252" s="3" t="str">
        <f>IF(טבלה135[[#This Row],[טווח]]&lt;&gt;K1251,טבלה135[[#This Row],[טווח]],"")</f>
        <v/>
      </c>
      <c r="O1252" s="3" t="str">
        <f>IF(טבלה135[[#This Row],[מניית טווחים]]&lt;&gt;"",IF(OR(30&gt;טבלה135[[#This Row],[מקסימום]],30&lt;טבלה135[[#This Row],[מינימום]]),0,1),"")</f>
        <v/>
      </c>
    </row>
    <row r="1253" spans="1:15" x14ac:dyDescent="0.25">
      <c r="A1253" t="s">
        <v>133</v>
      </c>
      <c r="B1253">
        <v>14</v>
      </c>
      <c r="C1253">
        <v>29</v>
      </c>
      <c r="D1253">
        <f>טבלה135[[#This Row],[LengthofCycle]]+1</f>
        <v>30</v>
      </c>
      <c r="E1253">
        <f>IF(טבלה135[[#This Row],[CycleNumber]]&lt;3,"",IF(טבלה135[[#This Row],[CycleNumber]]=3,MIN(D1251:D1253),IF(I1252=3,MIN(D1250:D1252),E1252)))</f>
        <v>30</v>
      </c>
      <c r="F1253">
        <f>IF(טבלה135[[#This Row],[CycleNumber]]&lt;3,"",IF(טבלה135[[#This Row],[CycleNumber]]=3,MAX(D1251:D1253),IF(I1252=3,MAX(D1250:D1252),F1252)))</f>
        <v>39</v>
      </c>
      <c r="G1253">
        <f>IF(OR(טבלה135[[#This Row],[CycleNumber]]&gt;B1254,B1254=""),IF(טבלה135[[#This Row],[מספר סטייה]]=3,MIN(D1251:D1253),טבלה135[[#This Row],[מינ קבוע]]),טבלה135[[#This Row],[מינ קבוע]])</f>
        <v>30</v>
      </c>
      <c r="H1253">
        <f>IF(OR(טבלה135[[#This Row],[CycleNumber]]&gt;B1254,B1254=""),IF(טבלה135[[#This Row],[מספר סטייה]]=3,MAX(D1251:D1253),טבלה135[[#This Row],[מקס קבוע]]),טבלה135[[#This Row],[מקס קבוע]])</f>
        <v>39</v>
      </c>
      <c r="I125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קבוע]]&lt;&gt;E1252,1,I1252+1),0))</f>
        <v>0</v>
      </c>
      <c r="J1253">
        <f>IF(AND(טבלה135[[#This Row],[CycleNumber]]&lt;B1254,טבלה135[[#This Row],[מקס קבוע]]&lt;&gt;""),IF(OR(טבלה135[[#This Row],[מספר סטייה]]&lt;I1254,AND(טבלה135[[#This Row],[מספר סטייה]]=3,I1254=1)),0,1),"")</f>
        <v>1</v>
      </c>
      <c r="K1253">
        <f>IF(טבלה135[[#This Row],[מקס קבוע]]&lt;&gt;"",טבלה135[[#This Row],[מקסימום]]-טבלה135[[#This Row],[מינימום]],"")</f>
        <v>9</v>
      </c>
      <c r="L1253">
        <f>IF(IFERROR(LOOKUP(טבלה135[[#This Row],[ClientID]],פיבוט!$A$4:$A$121),FALSE)=טבלה135[[#This Row],[ClientID]],1,0)</f>
        <v>1</v>
      </c>
      <c r="M1253" t="str">
        <f>IF(OR(טבלה135[[#This Row],[ClientID]]=A1254),"",1)</f>
        <v/>
      </c>
      <c r="N1253" s="3" t="str">
        <f>IF(טבלה135[[#This Row],[טווח]]&lt;&gt;K1252,טבלה135[[#This Row],[טווח]],"")</f>
        <v/>
      </c>
      <c r="O1253" s="3" t="str">
        <f>IF(טבלה135[[#This Row],[מניית טווחים]]&lt;&gt;"",IF(OR(30&gt;טבלה135[[#This Row],[מקסימום]],30&lt;טבלה135[[#This Row],[מינימום]]),0,1),"")</f>
        <v/>
      </c>
    </row>
    <row r="1254" spans="1:15" x14ac:dyDescent="0.25">
      <c r="A1254" t="s">
        <v>133</v>
      </c>
      <c r="B1254">
        <v>15</v>
      </c>
      <c r="C1254">
        <v>30</v>
      </c>
      <c r="D1254">
        <f>טבלה135[[#This Row],[LengthofCycle]]+1</f>
        <v>31</v>
      </c>
      <c r="E1254">
        <f>IF(טבלה135[[#This Row],[CycleNumber]]&lt;3,"",IF(טבלה135[[#This Row],[CycleNumber]]=3,MIN(D1252:D1254),IF(I1253=3,MIN(D1251:D1253),E1253)))</f>
        <v>30</v>
      </c>
      <c r="F1254">
        <f>IF(טבלה135[[#This Row],[CycleNumber]]&lt;3,"",IF(טבלה135[[#This Row],[CycleNumber]]=3,MAX(D1252:D1254),IF(I1253=3,MAX(D1251:D1253),F1253)))</f>
        <v>39</v>
      </c>
      <c r="G1254">
        <f>IF(OR(טבלה135[[#This Row],[CycleNumber]]&gt;B1255,B1255=""),IF(טבלה135[[#This Row],[מספר סטייה]]=3,MIN(D1252:D1254),טבלה135[[#This Row],[מינ קבוע]]),טבלה135[[#This Row],[מינ קבוע]])</f>
        <v>30</v>
      </c>
      <c r="H1254">
        <f>IF(OR(טבלה135[[#This Row],[CycleNumber]]&gt;B1255,B1255=""),IF(טבלה135[[#This Row],[מספר סטייה]]=3,MAX(D1252:D1254),טבלה135[[#This Row],[מקס קבוע]]),טבלה135[[#This Row],[מקס קבוע]])</f>
        <v>39</v>
      </c>
      <c r="I125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קבוע]]&lt;&gt;E1253,1,I1253+1),0))</f>
        <v>0</v>
      </c>
      <c r="J1254" t="str">
        <f>IF(AND(טבלה135[[#This Row],[CycleNumber]]&lt;B1255,טבלה135[[#This Row],[מקס קבוע]]&lt;&gt;""),IF(OR(טבלה135[[#This Row],[מספר סטייה]]&lt;I1255,AND(טבלה135[[#This Row],[מספר סטייה]]=3,I1255=1)),0,1),"")</f>
        <v/>
      </c>
      <c r="K1254">
        <f>IF(טבלה135[[#This Row],[מקס קבוע]]&lt;&gt;"",טבלה135[[#This Row],[מקסימום]]-טבלה135[[#This Row],[מינימום]],"")</f>
        <v>9</v>
      </c>
      <c r="L1254">
        <f>IF(IFERROR(LOOKUP(טבלה135[[#This Row],[ClientID]],פיבוט!$A$4:$A$121),FALSE)=טבלה135[[#This Row],[ClientID]],1,0)</f>
        <v>1</v>
      </c>
      <c r="M1254">
        <f>IF(OR(טבלה135[[#This Row],[ClientID]]=A1255),"",1)</f>
        <v>1</v>
      </c>
      <c r="N1254" s="3" t="str">
        <f>IF(טבלה135[[#This Row],[טווח]]&lt;&gt;K1253,טבלה135[[#This Row],[טווח]],"")</f>
        <v/>
      </c>
      <c r="O1254" s="3" t="str">
        <f>IF(טבלה135[[#This Row],[מניית טווחים]]&lt;&gt;"",IF(OR(30&gt;טבלה135[[#This Row],[מקסימום]],30&lt;טבלה135[[#This Row],[מינימום]]),0,1),"")</f>
        <v/>
      </c>
    </row>
    <row r="1255" spans="1:15" x14ac:dyDescent="0.25">
      <c r="A1255" t="s">
        <v>137</v>
      </c>
      <c r="B1255">
        <v>1</v>
      </c>
      <c r="C1255">
        <v>28</v>
      </c>
      <c r="D1255">
        <f>טבלה135[[#This Row],[LengthofCycle]]+1</f>
        <v>29</v>
      </c>
      <c r="E1255" t="str">
        <f>IF(טבלה135[[#This Row],[CycleNumber]]&lt;3,"",IF(טבלה135[[#This Row],[CycleNumber]]=3,MIN(D1253:D1255),IF(I1254=3,MIN(D1252:D1254),E1254)))</f>
        <v/>
      </c>
      <c r="F1255" t="str">
        <f>IF(טבלה135[[#This Row],[CycleNumber]]&lt;3,"",IF(טבלה135[[#This Row],[CycleNumber]]=3,MAX(D1253:D1255),IF(I1254=3,MAX(D1252:D1254),F1254)))</f>
        <v/>
      </c>
      <c r="G1255" t="str">
        <f>IF(OR(טבלה135[[#This Row],[CycleNumber]]&gt;B1256,B1256=""),IF(טבלה135[[#This Row],[מספר סטייה]]=3,MIN(D1253:D1255),טבלה135[[#This Row],[מינ קבוע]]),טבלה135[[#This Row],[מינ קבוע]])</f>
        <v/>
      </c>
      <c r="H1255" t="str">
        <f>IF(OR(טבלה135[[#This Row],[CycleNumber]]&gt;B1256,B1256=""),IF(טבלה135[[#This Row],[מספר סטייה]]=3,MAX(D1253:D1255),טבלה135[[#This Row],[מקס קבוע]]),טבלה135[[#This Row],[מקס קבוע]])</f>
        <v/>
      </c>
      <c r="I125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קבוע]]&lt;&gt;E1254,1,I1254+1),0))</f>
        <v/>
      </c>
      <c r="J1255" t="str">
        <f>IF(AND(טבלה135[[#This Row],[CycleNumber]]&lt;B1256,טבלה135[[#This Row],[מקס קבוע]]&lt;&gt;""),IF(OR(טבלה135[[#This Row],[מספר סטייה]]&lt;I1256,AND(טבלה135[[#This Row],[מספר סטייה]]=3,I1256=1)),0,1),"")</f>
        <v/>
      </c>
      <c r="K1255" t="str">
        <f>IF(טבלה135[[#This Row],[מקס קבוע]]&lt;&gt;"",טבלה135[[#This Row],[מקסימום]]-טבלה135[[#This Row],[מינימום]],"")</f>
        <v/>
      </c>
      <c r="L1255">
        <f>IF(IFERROR(LOOKUP(טבלה135[[#This Row],[ClientID]],פיבוט!$A$4:$A$121),FALSE)=טבלה135[[#This Row],[ClientID]],1,0)</f>
        <v>1</v>
      </c>
      <c r="M1255" t="str">
        <f>IF(OR(טבלה135[[#This Row],[ClientID]]=A1256),"",1)</f>
        <v/>
      </c>
      <c r="N1255" s="3" t="str">
        <f>IF(טבלה135[[#This Row],[טווח]]&lt;&gt;K1254,טבלה135[[#This Row],[טווח]],"")</f>
        <v/>
      </c>
      <c r="O1255" s="3" t="str">
        <f>IF(טבלה135[[#This Row],[מניית טווחים]]&lt;&gt;"",IF(OR(30&gt;טבלה135[[#This Row],[מקסימום]],30&lt;טבלה135[[#This Row],[מינימום]]),0,1),"")</f>
        <v/>
      </c>
    </row>
    <row r="1256" spans="1:15" x14ac:dyDescent="0.25">
      <c r="A1256" t="s">
        <v>137</v>
      </c>
      <c r="B1256">
        <v>2</v>
      </c>
      <c r="C1256">
        <v>24</v>
      </c>
      <c r="D1256">
        <f>טבלה135[[#This Row],[LengthofCycle]]+1</f>
        <v>25</v>
      </c>
      <c r="E1256" t="str">
        <f>IF(טבלה135[[#This Row],[CycleNumber]]&lt;3,"",IF(טבלה135[[#This Row],[CycleNumber]]=3,MIN(D1254:D1256),IF(I1255=3,MIN(D1253:D1255),E1255)))</f>
        <v/>
      </c>
      <c r="F1256" t="str">
        <f>IF(טבלה135[[#This Row],[CycleNumber]]&lt;3,"",IF(טבלה135[[#This Row],[CycleNumber]]=3,MAX(D1254:D1256),IF(I1255=3,MAX(D1253:D1255),F1255)))</f>
        <v/>
      </c>
      <c r="G1256" t="str">
        <f>IF(OR(טבלה135[[#This Row],[CycleNumber]]&gt;B1257,B1257=""),IF(טבלה135[[#This Row],[מספר סטייה]]=3,MIN(D1254:D1256),טבלה135[[#This Row],[מינ קבוע]]),טבלה135[[#This Row],[מינ קבוע]])</f>
        <v/>
      </c>
      <c r="H1256" t="str">
        <f>IF(OR(טבלה135[[#This Row],[CycleNumber]]&gt;B1257,B1257=""),IF(טבלה135[[#This Row],[מספר סטייה]]=3,MAX(D1254:D1256),טבלה135[[#This Row],[מקס קבוע]]),טבלה135[[#This Row],[מקס קבוע]])</f>
        <v/>
      </c>
      <c r="I125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קבוע]]&lt;&gt;E1255,1,I1255+1),0))</f>
        <v/>
      </c>
      <c r="J1256" t="str">
        <f>IF(AND(טבלה135[[#This Row],[CycleNumber]]&lt;B1257,טבלה135[[#This Row],[מקס קבוע]]&lt;&gt;""),IF(OR(טבלה135[[#This Row],[מספר סטייה]]&lt;I1257,AND(טבלה135[[#This Row],[מספר סטייה]]=3,I1257=1)),0,1),"")</f>
        <v/>
      </c>
      <c r="K1256" t="str">
        <f>IF(טבלה135[[#This Row],[מקס קבוע]]&lt;&gt;"",טבלה135[[#This Row],[מקסימום]]-טבלה135[[#This Row],[מינימום]],"")</f>
        <v/>
      </c>
      <c r="L1256">
        <f>IF(IFERROR(LOOKUP(טבלה135[[#This Row],[ClientID]],פיבוט!$A$4:$A$121),FALSE)=טבלה135[[#This Row],[ClientID]],1,0)</f>
        <v>1</v>
      </c>
      <c r="M1256" t="str">
        <f>IF(OR(טבלה135[[#This Row],[ClientID]]=A1257),"",1)</f>
        <v/>
      </c>
      <c r="N1256" s="3" t="str">
        <f>IF(טבלה135[[#This Row],[טווח]]&lt;&gt;K1255,טבלה135[[#This Row],[טווח]],"")</f>
        <v/>
      </c>
      <c r="O1256" s="3" t="str">
        <f>IF(טבלה135[[#This Row],[מניית טווחים]]&lt;&gt;"",IF(OR(30&gt;טבלה135[[#This Row],[מקסימום]],30&lt;טבלה135[[#This Row],[מינימום]]),0,1),"")</f>
        <v/>
      </c>
    </row>
    <row r="1257" spans="1:15" x14ac:dyDescent="0.25">
      <c r="A1257" t="s">
        <v>137</v>
      </c>
      <c r="B1257">
        <v>3</v>
      </c>
      <c r="C1257">
        <v>28</v>
      </c>
      <c r="D1257">
        <f>טבלה135[[#This Row],[LengthofCycle]]+1</f>
        <v>29</v>
      </c>
      <c r="E1257">
        <f>IF(טבלה135[[#This Row],[CycleNumber]]&lt;3,"",IF(טבלה135[[#This Row],[CycleNumber]]=3,MIN(D1255:D1257),IF(I1256=3,MIN(D1254:D1256),E1256)))</f>
        <v>25</v>
      </c>
      <c r="F1257">
        <f>IF(טבלה135[[#This Row],[CycleNumber]]&lt;3,"",IF(טבלה135[[#This Row],[CycleNumber]]=3,MAX(D1255:D1257),IF(I1256=3,MAX(D1254:D1256),F1256)))</f>
        <v>29</v>
      </c>
      <c r="G1257">
        <f>IF(OR(טבלה135[[#This Row],[CycleNumber]]&gt;B1258,B1258=""),IF(טבלה135[[#This Row],[מספר סטייה]]=3,MIN(D1255:D1257),טבלה135[[#This Row],[מינ קבוע]]),טבלה135[[#This Row],[מינ קבוע]])</f>
        <v>25</v>
      </c>
      <c r="H1257">
        <f>IF(OR(טבלה135[[#This Row],[CycleNumber]]&gt;B1258,B1258=""),IF(טבלה135[[#This Row],[מספר סטייה]]=3,MAX(D1255:D1257),טבלה135[[#This Row],[מקס קבוע]]),טבלה135[[#This Row],[מקס קבוע]])</f>
        <v>29</v>
      </c>
      <c r="I125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קבוע]]&lt;&gt;E1256,1,I1256+1),0))</f>
        <v>0</v>
      </c>
      <c r="J1257">
        <f>IF(AND(טבלה135[[#This Row],[CycleNumber]]&lt;B1258,טבלה135[[#This Row],[מקס קבוע]]&lt;&gt;""),IF(OR(טבלה135[[#This Row],[מספר סטייה]]&lt;I1258,AND(טבלה135[[#This Row],[מספר סטייה]]=3,I1258=1)),0,1),"")</f>
        <v>1</v>
      </c>
      <c r="K1257">
        <f>IF(טבלה135[[#This Row],[מקס קבוע]]&lt;&gt;"",טבלה135[[#This Row],[מקסימום]]-טבלה135[[#This Row],[מינימום]],"")</f>
        <v>4</v>
      </c>
      <c r="L1257">
        <f>IF(IFERROR(LOOKUP(טבלה135[[#This Row],[ClientID]],פיבוט!$A$4:$A$121),FALSE)=טבלה135[[#This Row],[ClientID]],1,0)</f>
        <v>1</v>
      </c>
      <c r="M1257" t="str">
        <f>IF(OR(טבלה135[[#This Row],[ClientID]]=A1258),"",1)</f>
        <v/>
      </c>
      <c r="N1257" s="3">
        <f>IF(טבלה135[[#This Row],[טווח]]&lt;&gt;K1256,טבלה135[[#This Row],[טווח]],"")</f>
        <v>4</v>
      </c>
      <c r="O1257" s="3">
        <f>IF(טבלה135[[#This Row],[מניית טווחים]]&lt;&gt;"",IF(OR(30&gt;טבלה135[[#This Row],[מקסימום]],30&lt;טבלה135[[#This Row],[מינימום]]),0,1),"")</f>
        <v>0</v>
      </c>
    </row>
    <row r="1258" spans="1:15" x14ac:dyDescent="0.25">
      <c r="A1258" t="s">
        <v>137</v>
      </c>
      <c r="B1258">
        <v>4</v>
      </c>
      <c r="C1258">
        <v>25</v>
      </c>
      <c r="D1258">
        <f>טבלה135[[#This Row],[LengthofCycle]]+1</f>
        <v>26</v>
      </c>
      <c r="E1258">
        <f>IF(טבלה135[[#This Row],[CycleNumber]]&lt;3,"",IF(טבלה135[[#This Row],[CycleNumber]]=3,MIN(D1256:D1258),IF(I1257=3,MIN(D1255:D1257),E1257)))</f>
        <v>25</v>
      </c>
      <c r="F1258">
        <f>IF(טבלה135[[#This Row],[CycleNumber]]&lt;3,"",IF(טבלה135[[#This Row],[CycleNumber]]=3,MAX(D1256:D1258),IF(I1257=3,MAX(D1255:D1257),F1257)))</f>
        <v>29</v>
      </c>
      <c r="G1258">
        <f>IF(OR(טבלה135[[#This Row],[CycleNumber]]&gt;B1259,B1259=""),IF(טבלה135[[#This Row],[מספר סטייה]]=3,MIN(D1256:D1258),טבלה135[[#This Row],[מינ קבוע]]),טבלה135[[#This Row],[מינ קבוע]])</f>
        <v>25</v>
      </c>
      <c r="H1258">
        <f>IF(OR(טבלה135[[#This Row],[CycleNumber]]&gt;B1259,B1259=""),IF(טבלה135[[#This Row],[מספר סטייה]]=3,MAX(D1256:D1258),טבלה135[[#This Row],[מקס קבוע]]),טבלה135[[#This Row],[מקס קבוע]])</f>
        <v>29</v>
      </c>
      <c r="I125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קבוע]]&lt;&gt;E1257,1,I1257+1),0))</f>
        <v>0</v>
      </c>
      <c r="J1258">
        <f>IF(AND(טבלה135[[#This Row],[CycleNumber]]&lt;B1259,טבלה135[[#This Row],[מקס קבוע]]&lt;&gt;""),IF(OR(טבלה135[[#This Row],[מספר סטייה]]&lt;I1259,AND(טבלה135[[#This Row],[מספר סטייה]]=3,I1259=1)),0,1),"")</f>
        <v>1</v>
      </c>
      <c r="K1258">
        <f>IF(טבלה135[[#This Row],[מקס קבוע]]&lt;&gt;"",טבלה135[[#This Row],[מקסימום]]-טבלה135[[#This Row],[מינימום]],"")</f>
        <v>4</v>
      </c>
      <c r="L1258">
        <f>IF(IFERROR(LOOKUP(טבלה135[[#This Row],[ClientID]],פיבוט!$A$4:$A$121),FALSE)=טבלה135[[#This Row],[ClientID]],1,0)</f>
        <v>1</v>
      </c>
      <c r="M1258" t="str">
        <f>IF(OR(טבלה135[[#This Row],[ClientID]]=A1259),"",1)</f>
        <v/>
      </c>
      <c r="N1258" s="3" t="str">
        <f>IF(טבלה135[[#This Row],[טווח]]&lt;&gt;K1257,טבלה135[[#This Row],[טווח]],"")</f>
        <v/>
      </c>
      <c r="O1258" s="3" t="str">
        <f>IF(טבלה135[[#This Row],[מניית טווחים]]&lt;&gt;"",IF(OR(30&gt;טבלה135[[#This Row],[מקסימום]],30&lt;טבלה135[[#This Row],[מינימום]]),0,1),"")</f>
        <v/>
      </c>
    </row>
    <row r="1259" spans="1:15" x14ac:dyDescent="0.25">
      <c r="A1259" t="s">
        <v>137</v>
      </c>
      <c r="B1259">
        <v>5</v>
      </c>
      <c r="C1259">
        <v>27</v>
      </c>
      <c r="D1259">
        <f>טבלה135[[#This Row],[LengthofCycle]]+1</f>
        <v>28</v>
      </c>
      <c r="E1259">
        <f>IF(טבלה135[[#This Row],[CycleNumber]]&lt;3,"",IF(טבלה135[[#This Row],[CycleNumber]]=3,MIN(D1257:D1259),IF(I1258=3,MIN(D1256:D1258),E1258)))</f>
        <v>25</v>
      </c>
      <c r="F1259">
        <f>IF(טבלה135[[#This Row],[CycleNumber]]&lt;3,"",IF(טבלה135[[#This Row],[CycleNumber]]=3,MAX(D1257:D1259),IF(I1258=3,MAX(D1256:D1258),F1258)))</f>
        <v>29</v>
      </c>
      <c r="G1259">
        <f>IF(OR(טבלה135[[#This Row],[CycleNumber]]&gt;B1260,B1260=""),IF(טבלה135[[#This Row],[מספר סטייה]]=3,MIN(D1257:D1259),טבלה135[[#This Row],[מינ קבוע]]),טבלה135[[#This Row],[מינ קבוע]])</f>
        <v>25</v>
      </c>
      <c r="H1259">
        <f>IF(OR(טבלה135[[#This Row],[CycleNumber]]&gt;B1260,B1260=""),IF(טבלה135[[#This Row],[מספר סטייה]]=3,MAX(D1257:D1259),טבלה135[[#This Row],[מקס קבוע]]),טבלה135[[#This Row],[מקס קבוע]])</f>
        <v>29</v>
      </c>
      <c r="I125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קבוע]]&lt;&gt;E1258,1,I1258+1),0))</f>
        <v>0</v>
      </c>
      <c r="J1259">
        <f>IF(AND(טבלה135[[#This Row],[CycleNumber]]&lt;B1260,טבלה135[[#This Row],[מקס קבוע]]&lt;&gt;""),IF(OR(טבלה135[[#This Row],[מספר סטייה]]&lt;I1260,AND(טבלה135[[#This Row],[מספר סטייה]]=3,I1260=1)),0,1),"")</f>
        <v>0</v>
      </c>
      <c r="K1259">
        <f>IF(טבלה135[[#This Row],[מקס קבוע]]&lt;&gt;"",טבלה135[[#This Row],[מקסימום]]-טבלה135[[#This Row],[מינימום]],"")</f>
        <v>4</v>
      </c>
      <c r="L1259">
        <f>IF(IFERROR(LOOKUP(טבלה135[[#This Row],[ClientID]],פיבוט!$A$4:$A$121),FALSE)=טבלה135[[#This Row],[ClientID]],1,0)</f>
        <v>1</v>
      </c>
      <c r="M1259" t="str">
        <f>IF(OR(טבלה135[[#This Row],[ClientID]]=A1260),"",1)</f>
        <v/>
      </c>
      <c r="N1259" s="3" t="str">
        <f>IF(טבלה135[[#This Row],[טווח]]&lt;&gt;K1258,טבלה135[[#This Row],[טווח]],"")</f>
        <v/>
      </c>
      <c r="O1259" s="3" t="str">
        <f>IF(טבלה135[[#This Row],[מניית טווחים]]&lt;&gt;"",IF(OR(30&gt;טבלה135[[#This Row],[מקסימום]],30&lt;טבלה135[[#This Row],[מינימום]]),0,1),"")</f>
        <v/>
      </c>
    </row>
    <row r="1260" spans="1:15" x14ac:dyDescent="0.25">
      <c r="A1260" t="s">
        <v>137</v>
      </c>
      <c r="B1260">
        <v>6</v>
      </c>
      <c r="C1260">
        <v>29</v>
      </c>
      <c r="D1260">
        <f>טבלה135[[#This Row],[LengthofCycle]]+1</f>
        <v>30</v>
      </c>
      <c r="E1260">
        <f>IF(טבלה135[[#This Row],[CycleNumber]]&lt;3,"",IF(טבלה135[[#This Row],[CycleNumber]]=3,MIN(D1258:D1260),IF(I1259=3,MIN(D1257:D1259),E1259)))</f>
        <v>25</v>
      </c>
      <c r="F1260">
        <f>IF(טבלה135[[#This Row],[CycleNumber]]&lt;3,"",IF(טבלה135[[#This Row],[CycleNumber]]=3,MAX(D1258:D1260),IF(I1259=3,MAX(D1257:D1259),F1259)))</f>
        <v>29</v>
      </c>
      <c r="G1260">
        <f>IF(OR(טבלה135[[#This Row],[CycleNumber]]&gt;B1261,B1261=""),IF(טבלה135[[#This Row],[מספר סטייה]]=3,MIN(D1258:D1260),טבלה135[[#This Row],[מינ קבוע]]),טבלה135[[#This Row],[מינ קבוע]])</f>
        <v>25</v>
      </c>
      <c r="H1260">
        <f>IF(OR(טבלה135[[#This Row],[CycleNumber]]&gt;B1261,B1261=""),IF(טבלה135[[#This Row],[מספר סטייה]]=3,MAX(D1258:D1260),טבלה135[[#This Row],[מקס קבוע]]),טבלה135[[#This Row],[מקס קבוע]])</f>
        <v>29</v>
      </c>
      <c r="I126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קבוע]]&lt;&gt;E1259,1,I1259+1),0))</f>
        <v>1</v>
      </c>
      <c r="J1260">
        <f>IF(AND(טבלה135[[#This Row],[CycleNumber]]&lt;B1261,טבלה135[[#This Row],[מקס קבוע]]&lt;&gt;""),IF(OR(טבלה135[[#This Row],[מספר סטייה]]&lt;I1261,AND(טבלה135[[#This Row],[מספר סטייה]]=3,I1261=1)),0,1),"")</f>
        <v>1</v>
      </c>
      <c r="K1260">
        <f>IF(טבלה135[[#This Row],[מקס קבוע]]&lt;&gt;"",טבלה135[[#This Row],[מקסימום]]-טבלה135[[#This Row],[מינימום]],"")</f>
        <v>4</v>
      </c>
      <c r="L1260">
        <f>IF(IFERROR(LOOKUP(טבלה135[[#This Row],[ClientID]],פיבוט!$A$4:$A$121),FALSE)=טבלה135[[#This Row],[ClientID]],1,0)</f>
        <v>1</v>
      </c>
      <c r="M1260" t="str">
        <f>IF(OR(טבלה135[[#This Row],[ClientID]]=A1261),"",1)</f>
        <v/>
      </c>
      <c r="N1260" s="3" t="str">
        <f>IF(טבלה135[[#This Row],[טווח]]&lt;&gt;K1259,טבלה135[[#This Row],[טווח]],"")</f>
        <v/>
      </c>
      <c r="O1260" s="3" t="str">
        <f>IF(טבלה135[[#This Row],[מניית טווחים]]&lt;&gt;"",IF(OR(30&gt;טבלה135[[#This Row],[מקסימום]],30&lt;טבלה135[[#This Row],[מינימום]]),0,1),"")</f>
        <v/>
      </c>
    </row>
    <row r="1261" spans="1:15" x14ac:dyDescent="0.25">
      <c r="A1261" t="s">
        <v>137</v>
      </c>
      <c r="B1261">
        <v>7</v>
      </c>
      <c r="C1261">
        <v>28</v>
      </c>
      <c r="D1261">
        <f>טבלה135[[#This Row],[LengthofCycle]]+1</f>
        <v>29</v>
      </c>
      <c r="E1261">
        <f>IF(טבלה135[[#This Row],[CycleNumber]]&lt;3,"",IF(טבלה135[[#This Row],[CycleNumber]]=3,MIN(D1259:D1261),IF(I1260=3,MIN(D1258:D1260),E1260)))</f>
        <v>25</v>
      </c>
      <c r="F1261">
        <f>IF(טבלה135[[#This Row],[CycleNumber]]&lt;3,"",IF(טבלה135[[#This Row],[CycleNumber]]=3,MAX(D1259:D1261),IF(I1260=3,MAX(D1258:D1260),F1260)))</f>
        <v>29</v>
      </c>
      <c r="G1261">
        <f>IF(OR(טבלה135[[#This Row],[CycleNumber]]&gt;B1262,B1262=""),IF(טבלה135[[#This Row],[מספר סטייה]]=3,MIN(D1259:D1261),טבלה135[[#This Row],[מינ קבוע]]),טבלה135[[#This Row],[מינ קבוע]])</f>
        <v>25</v>
      </c>
      <c r="H1261">
        <f>IF(OR(טבלה135[[#This Row],[CycleNumber]]&gt;B1262,B1262=""),IF(טבלה135[[#This Row],[מספר סטייה]]=3,MAX(D1259:D1261),טבלה135[[#This Row],[מקס קבוע]]),טבלה135[[#This Row],[מקס קבוע]])</f>
        <v>29</v>
      </c>
      <c r="I126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קבוע]]&lt;&gt;E1260,1,I1260+1),0))</f>
        <v>0</v>
      </c>
      <c r="J1261">
        <f>IF(AND(טבלה135[[#This Row],[CycleNumber]]&lt;B1262,טבלה135[[#This Row],[מקס קבוע]]&lt;&gt;""),IF(OR(טבלה135[[#This Row],[מספר סטייה]]&lt;I1262,AND(טבלה135[[#This Row],[מספר סטייה]]=3,I1262=1)),0,1),"")</f>
        <v>1</v>
      </c>
      <c r="K1261">
        <f>IF(טבלה135[[#This Row],[מקס קבוע]]&lt;&gt;"",טבלה135[[#This Row],[מקסימום]]-טבלה135[[#This Row],[מינימום]],"")</f>
        <v>4</v>
      </c>
      <c r="L1261">
        <f>IF(IFERROR(LOOKUP(טבלה135[[#This Row],[ClientID]],פיבוט!$A$4:$A$121),FALSE)=טבלה135[[#This Row],[ClientID]],1,0)</f>
        <v>1</v>
      </c>
      <c r="M1261" t="str">
        <f>IF(OR(טבלה135[[#This Row],[ClientID]]=A1262),"",1)</f>
        <v/>
      </c>
      <c r="N1261" s="3" t="str">
        <f>IF(טבלה135[[#This Row],[טווח]]&lt;&gt;K1260,טבלה135[[#This Row],[טווח]],"")</f>
        <v/>
      </c>
      <c r="O1261" s="3" t="str">
        <f>IF(טבלה135[[#This Row],[מניית טווחים]]&lt;&gt;"",IF(OR(30&gt;טבלה135[[#This Row],[מקסימום]],30&lt;טבלה135[[#This Row],[מינימום]]),0,1),"")</f>
        <v/>
      </c>
    </row>
    <row r="1262" spans="1:15" x14ac:dyDescent="0.25">
      <c r="A1262" t="s">
        <v>137</v>
      </c>
      <c r="B1262">
        <v>8</v>
      </c>
      <c r="C1262">
        <v>26</v>
      </c>
      <c r="D1262">
        <f>טבלה135[[#This Row],[LengthofCycle]]+1</f>
        <v>27</v>
      </c>
      <c r="E1262">
        <f>IF(טבלה135[[#This Row],[CycleNumber]]&lt;3,"",IF(טבלה135[[#This Row],[CycleNumber]]=3,MIN(D1260:D1262),IF(I1261=3,MIN(D1259:D1261),E1261)))</f>
        <v>25</v>
      </c>
      <c r="F1262">
        <f>IF(טבלה135[[#This Row],[CycleNumber]]&lt;3,"",IF(טבלה135[[#This Row],[CycleNumber]]=3,MAX(D1260:D1262),IF(I1261=3,MAX(D1259:D1261),F1261)))</f>
        <v>29</v>
      </c>
      <c r="G1262">
        <f>IF(OR(טבלה135[[#This Row],[CycleNumber]]&gt;B1263,B1263=""),IF(טבלה135[[#This Row],[מספר סטייה]]=3,MIN(D1260:D1262),טבלה135[[#This Row],[מינ קבוע]]),טבלה135[[#This Row],[מינ קבוע]])</f>
        <v>25</v>
      </c>
      <c r="H1262">
        <f>IF(OR(טבלה135[[#This Row],[CycleNumber]]&gt;B1263,B1263=""),IF(טבלה135[[#This Row],[מספר סטייה]]=3,MAX(D1260:D1262),טבלה135[[#This Row],[מקס קבוע]]),טבלה135[[#This Row],[מקס קבוע]])</f>
        <v>29</v>
      </c>
      <c r="I126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קבוע]]&lt;&gt;E1261,1,I1261+1),0))</f>
        <v>0</v>
      </c>
      <c r="J1262">
        <f>IF(AND(טבלה135[[#This Row],[CycleNumber]]&lt;B1263,טבלה135[[#This Row],[מקס קבוע]]&lt;&gt;""),IF(OR(טבלה135[[#This Row],[מספר סטייה]]&lt;I1263,AND(טבלה135[[#This Row],[מספר סטייה]]=3,I1263=1)),0,1),"")</f>
        <v>0</v>
      </c>
      <c r="K1262">
        <f>IF(טבלה135[[#This Row],[מקס קבוע]]&lt;&gt;"",טבלה135[[#This Row],[מקסימום]]-טבלה135[[#This Row],[מינימום]],"")</f>
        <v>4</v>
      </c>
      <c r="L1262">
        <f>IF(IFERROR(LOOKUP(טבלה135[[#This Row],[ClientID]],פיבוט!$A$4:$A$121),FALSE)=טבלה135[[#This Row],[ClientID]],1,0)</f>
        <v>1</v>
      </c>
      <c r="M1262" t="str">
        <f>IF(OR(טבלה135[[#This Row],[ClientID]]=A1263),"",1)</f>
        <v/>
      </c>
      <c r="N1262" s="3" t="str">
        <f>IF(טבלה135[[#This Row],[טווח]]&lt;&gt;K1261,טבלה135[[#This Row],[טווח]],"")</f>
        <v/>
      </c>
      <c r="O1262" s="3" t="str">
        <f>IF(טבלה135[[#This Row],[מניית טווחים]]&lt;&gt;"",IF(OR(30&gt;טבלה135[[#This Row],[מקסימום]],30&lt;טבלה135[[#This Row],[מינימום]]),0,1),"")</f>
        <v/>
      </c>
    </row>
    <row r="1263" spans="1:15" x14ac:dyDescent="0.25">
      <c r="A1263" t="s">
        <v>137</v>
      </c>
      <c r="B1263">
        <v>9</v>
      </c>
      <c r="C1263">
        <v>29</v>
      </c>
      <c r="D1263">
        <f>טבלה135[[#This Row],[LengthofCycle]]+1</f>
        <v>30</v>
      </c>
      <c r="E1263">
        <f>IF(טבלה135[[#This Row],[CycleNumber]]&lt;3,"",IF(טבלה135[[#This Row],[CycleNumber]]=3,MIN(D1261:D1263),IF(I1262=3,MIN(D1260:D1262),E1262)))</f>
        <v>25</v>
      </c>
      <c r="F1263">
        <f>IF(טבלה135[[#This Row],[CycleNumber]]&lt;3,"",IF(טבלה135[[#This Row],[CycleNumber]]=3,MAX(D1261:D1263),IF(I1262=3,MAX(D1260:D1262),F1262)))</f>
        <v>29</v>
      </c>
      <c r="G1263">
        <f>IF(OR(טבלה135[[#This Row],[CycleNumber]]&gt;B1264,B1264=""),IF(טבלה135[[#This Row],[מספר סטייה]]=3,MIN(D1261:D1263),טבלה135[[#This Row],[מינ קבוע]]),טבלה135[[#This Row],[מינ קבוע]])</f>
        <v>25</v>
      </c>
      <c r="H1263">
        <f>IF(OR(טבלה135[[#This Row],[CycleNumber]]&gt;B1264,B1264=""),IF(טבלה135[[#This Row],[מספר סטייה]]=3,MAX(D1261:D1263),טבלה135[[#This Row],[מקס קבוע]]),טבלה135[[#This Row],[מקס קבוע]])</f>
        <v>29</v>
      </c>
      <c r="I126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קבוע]]&lt;&gt;E1262,1,I1262+1),0))</f>
        <v>1</v>
      </c>
      <c r="J1263">
        <f>IF(AND(טבלה135[[#This Row],[CycleNumber]]&lt;B1264,טבלה135[[#This Row],[מקס קבוע]]&lt;&gt;""),IF(OR(טבלה135[[#This Row],[מספר סטייה]]&lt;I1264,AND(טבלה135[[#This Row],[מספר סטייה]]=3,I1264=1)),0,1),"")</f>
        <v>1</v>
      </c>
      <c r="K1263">
        <f>IF(טבלה135[[#This Row],[מקס קבוע]]&lt;&gt;"",טבלה135[[#This Row],[מקסימום]]-טבלה135[[#This Row],[מינימום]],"")</f>
        <v>4</v>
      </c>
      <c r="L1263">
        <f>IF(IFERROR(LOOKUP(טבלה135[[#This Row],[ClientID]],פיבוט!$A$4:$A$121),FALSE)=טבלה135[[#This Row],[ClientID]],1,0)</f>
        <v>1</v>
      </c>
      <c r="M1263" t="str">
        <f>IF(OR(טבלה135[[#This Row],[ClientID]]=A1264),"",1)</f>
        <v/>
      </c>
      <c r="N1263" s="3" t="str">
        <f>IF(טבלה135[[#This Row],[טווח]]&lt;&gt;K1262,טבלה135[[#This Row],[טווח]],"")</f>
        <v/>
      </c>
      <c r="O1263" s="3" t="str">
        <f>IF(טבלה135[[#This Row],[מניית טווחים]]&lt;&gt;"",IF(OR(30&gt;טבלה135[[#This Row],[מקסימום]],30&lt;טבלה135[[#This Row],[מינימום]]),0,1),"")</f>
        <v/>
      </c>
    </row>
    <row r="1264" spans="1:15" x14ac:dyDescent="0.25">
      <c r="A1264" t="s">
        <v>137</v>
      </c>
      <c r="B1264">
        <v>10</v>
      </c>
      <c r="C1264">
        <v>28</v>
      </c>
      <c r="D1264">
        <f>טבלה135[[#This Row],[LengthofCycle]]+1</f>
        <v>29</v>
      </c>
      <c r="E1264">
        <f>IF(טבלה135[[#This Row],[CycleNumber]]&lt;3,"",IF(טבלה135[[#This Row],[CycleNumber]]=3,MIN(D1262:D1264),IF(I1263=3,MIN(D1261:D1263),E1263)))</f>
        <v>25</v>
      </c>
      <c r="F1264">
        <f>IF(טבלה135[[#This Row],[CycleNumber]]&lt;3,"",IF(טבלה135[[#This Row],[CycleNumber]]=3,MAX(D1262:D1264),IF(I1263=3,MAX(D1261:D1263),F1263)))</f>
        <v>29</v>
      </c>
      <c r="G1264">
        <f>IF(OR(טבלה135[[#This Row],[CycleNumber]]&gt;B1265,B1265=""),IF(טבלה135[[#This Row],[מספר סטייה]]=3,MIN(D1262:D1264),טבלה135[[#This Row],[מינ קבוע]]),טבלה135[[#This Row],[מינ קבוע]])</f>
        <v>25</v>
      </c>
      <c r="H1264">
        <f>IF(OR(טבלה135[[#This Row],[CycleNumber]]&gt;B1265,B1265=""),IF(טבלה135[[#This Row],[מספר סטייה]]=3,MAX(D1262:D1264),טבלה135[[#This Row],[מקס קבוע]]),טבלה135[[#This Row],[מקס קבוע]])</f>
        <v>29</v>
      </c>
      <c r="I126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קבוע]]&lt;&gt;E1263,1,I1263+1),0))</f>
        <v>0</v>
      </c>
      <c r="J1264">
        <f>IF(AND(טבלה135[[#This Row],[CycleNumber]]&lt;B1265,טבלה135[[#This Row],[מקס קבוע]]&lt;&gt;""),IF(OR(טבלה135[[#This Row],[מספר סטייה]]&lt;I1265,AND(טבלה135[[#This Row],[מספר סטייה]]=3,I1265=1)),0,1),"")</f>
        <v>1</v>
      </c>
      <c r="K1264">
        <f>IF(טבלה135[[#This Row],[מקס קבוע]]&lt;&gt;"",טבלה135[[#This Row],[מקסימום]]-טבלה135[[#This Row],[מינימום]],"")</f>
        <v>4</v>
      </c>
      <c r="L1264">
        <f>IF(IFERROR(LOOKUP(טבלה135[[#This Row],[ClientID]],פיבוט!$A$4:$A$121),FALSE)=טבלה135[[#This Row],[ClientID]],1,0)</f>
        <v>1</v>
      </c>
      <c r="M1264" t="str">
        <f>IF(OR(טבלה135[[#This Row],[ClientID]]=A1265),"",1)</f>
        <v/>
      </c>
      <c r="N1264" s="3" t="str">
        <f>IF(טבלה135[[#This Row],[טווח]]&lt;&gt;K1263,טבלה135[[#This Row],[טווח]],"")</f>
        <v/>
      </c>
      <c r="O1264" s="3" t="str">
        <f>IF(טבלה135[[#This Row],[מניית טווחים]]&lt;&gt;"",IF(OR(30&gt;טבלה135[[#This Row],[מקסימום]],30&lt;טבלה135[[#This Row],[מינימום]]),0,1),"")</f>
        <v/>
      </c>
    </row>
    <row r="1265" spans="1:15" x14ac:dyDescent="0.25">
      <c r="A1265" t="s">
        <v>137</v>
      </c>
      <c r="B1265">
        <v>11</v>
      </c>
      <c r="C1265">
        <v>27</v>
      </c>
      <c r="D1265">
        <f>טבלה135[[#This Row],[LengthofCycle]]+1</f>
        <v>28</v>
      </c>
      <c r="E1265">
        <f>IF(טבלה135[[#This Row],[CycleNumber]]&lt;3,"",IF(טבלה135[[#This Row],[CycleNumber]]=3,MIN(D1263:D1265),IF(I1264=3,MIN(D1262:D1264),E1264)))</f>
        <v>25</v>
      </c>
      <c r="F1265">
        <f>IF(טבלה135[[#This Row],[CycleNumber]]&lt;3,"",IF(טבלה135[[#This Row],[CycleNumber]]=3,MAX(D1263:D1265),IF(I1264=3,MAX(D1262:D1264),F1264)))</f>
        <v>29</v>
      </c>
      <c r="G1265">
        <f>IF(OR(טבלה135[[#This Row],[CycleNumber]]&gt;B1266,B1266=""),IF(טבלה135[[#This Row],[מספר סטייה]]=3,MIN(D1263:D1265),טבלה135[[#This Row],[מינ קבוע]]),טבלה135[[#This Row],[מינ קבוע]])</f>
        <v>25</v>
      </c>
      <c r="H1265">
        <f>IF(OR(טבלה135[[#This Row],[CycleNumber]]&gt;B1266,B1266=""),IF(טבלה135[[#This Row],[מספר סטייה]]=3,MAX(D1263:D1265),טבלה135[[#This Row],[מקס קבוע]]),טבלה135[[#This Row],[מקס קבוע]])</f>
        <v>29</v>
      </c>
      <c r="I126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קבוע]]&lt;&gt;E1264,1,I1264+1),0))</f>
        <v>0</v>
      </c>
      <c r="J1265">
        <f>IF(AND(טבלה135[[#This Row],[CycleNumber]]&lt;B1266,טבלה135[[#This Row],[מקס קבוע]]&lt;&gt;""),IF(OR(טבלה135[[#This Row],[מספר סטייה]]&lt;I1266,AND(טבלה135[[#This Row],[מספר סטייה]]=3,I1266=1)),0,1),"")</f>
        <v>1</v>
      </c>
      <c r="K1265">
        <f>IF(טבלה135[[#This Row],[מקס קבוע]]&lt;&gt;"",טבלה135[[#This Row],[מקסימום]]-טבלה135[[#This Row],[מינימום]],"")</f>
        <v>4</v>
      </c>
      <c r="L1265">
        <f>IF(IFERROR(LOOKUP(טבלה135[[#This Row],[ClientID]],פיבוט!$A$4:$A$121),FALSE)=טבלה135[[#This Row],[ClientID]],1,0)</f>
        <v>1</v>
      </c>
      <c r="M1265" t="str">
        <f>IF(OR(טבלה135[[#This Row],[ClientID]]=A1266),"",1)</f>
        <v/>
      </c>
      <c r="N1265" s="3" t="str">
        <f>IF(טבלה135[[#This Row],[טווח]]&lt;&gt;K1264,טבלה135[[#This Row],[טווח]],"")</f>
        <v/>
      </c>
      <c r="O1265" s="3" t="str">
        <f>IF(טבלה135[[#This Row],[מניית טווחים]]&lt;&gt;"",IF(OR(30&gt;טבלה135[[#This Row],[מקסימום]],30&lt;טבלה135[[#This Row],[מינימום]]),0,1),"")</f>
        <v/>
      </c>
    </row>
    <row r="1266" spans="1:15" x14ac:dyDescent="0.25">
      <c r="A1266" t="s">
        <v>137</v>
      </c>
      <c r="B1266">
        <v>12</v>
      </c>
      <c r="C1266">
        <v>27</v>
      </c>
      <c r="D1266">
        <f>טבלה135[[#This Row],[LengthofCycle]]+1</f>
        <v>28</v>
      </c>
      <c r="E1266">
        <f>IF(טבלה135[[#This Row],[CycleNumber]]&lt;3,"",IF(טבלה135[[#This Row],[CycleNumber]]=3,MIN(D1264:D1266),IF(I1265=3,MIN(D1263:D1265),E1265)))</f>
        <v>25</v>
      </c>
      <c r="F1266">
        <f>IF(טבלה135[[#This Row],[CycleNumber]]&lt;3,"",IF(טבלה135[[#This Row],[CycleNumber]]=3,MAX(D1264:D1266),IF(I1265=3,MAX(D1263:D1265),F1265)))</f>
        <v>29</v>
      </c>
      <c r="G1266">
        <f>IF(OR(טבלה135[[#This Row],[CycleNumber]]&gt;B1267,B1267=""),IF(טבלה135[[#This Row],[מספר סטייה]]=3,MIN(D1264:D1266),טבלה135[[#This Row],[מינ קבוע]]),טבלה135[[#This Row],[מינ קבוע]])</f>
        <v>25</v>
      </c>
      <c r="H1266">
        <f>IF(OR(טבלה135[[#This Row],[CycleNumber]]&gt;B1267,B1267=""),IF(טבלה135[[#This Row],[מספר סטייה]]=3,MAX(D1264:D1266),טבלה135[[#This Row],[מקס קבוע]]),טבלה135[[#This Row],[מקס קבוע]])</f>
        <v>29</v>
      </c>
      <c r="I126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קבוע]]&lt;&gt;E1265,1,I1265+1),0))</f>
        <v>0</v>
      </c>
      <c r="J1266">
        <f>IF(AND(טבלה135[[#This Row],[CycleNumber]]&lt;B1267,טבלה135[[#This Row],[מקס קבוע]]&lt;&gt;""),IF(OR(טבלה135[[#This Row],[מספר סטייה]]&lt;I1267,AND(טבלה135[[#This Row],[מספר סטייה]]=3,I1267=1)),0,1),"")</f>
        <v>1</v>
      </c>
      <c r="K1266">
        <f>IF(טבלה135[[#This Row],[מקס קבוע]]&lt;&gt;"",טבלה135[[#This Row],[מקסימום]]-טבלה135[[#This Row],[מינימום]],"")</f>
        <v>4</v>
      </c>
      <c r="L1266">
        <f>IF(IFERROR(LOOKUP(טבלה135[[#This Row],[ClientID]],פיבוט!$A$4:$A$121),FALSE)=טבלה135[[#This Row],[ClientID]],1,0)</f>
        <v>1</v>
      </c>
      <c r="M1266" t="str">
        <f>IF(OR(טבלה135[[#This Row],[ClientID]]=A1267),"",1)</f>
        <v/>
      </c>
      <c r="N1266" s="3" t="str">
        <f>IF(טבלה135[[#This Row],[טווח]]&lt;&gt;K1265,טבלה135[[#This Row],[טווח]],"")</f>
        <v/>
      </c>
      <c r="O1266" s="3" t="str">
        <f>IF(טבלה135[[#This Row],[מניית טווחים]]&lt;&gt;"",IF(OR(30&gt;טבלה135[[#This Row],[מקסימום]],30&lt;טבלה135[[#This Row],[מינימום]]),0,1),"")</f>
        <v/>
      </c>
    </row>
    <row r="1267" spans="1:15" x14ac:dyDescent="0.25">
      <c r="A1267" t="s">
        <v>137</v>
      </c>
      <c r="B1267">
        <v>13</v>
      </c>
      <c r="C1267">
        <v>27</v>
      </c>
      <c r="D1267">
        <f>טבלה135[[#This Row],[LengthofCycle]]+1</f>
        <v>28</v>
      </c>
      <c r="E1267">
        <f>IF(טבלה135[[#This Row],[CycleNumber]]&lt;3,"",IF(טבלה135[[#This Row],[CycleNumber]]=3,MIN(D1265:D1267),IF(I1266=3,MIN(D1264:D1266),E1266)))</f>
        <v>25</v>
      </c>
      <c r="F1267">
        <f>IF(טבלה135[[#This Row],[CycleNumber]]&lt;3,"",IF(טבלה135[[#This Row],[CycleNumber]]=3,MAX(D1265:D1267),IF(I1266=3,MAX(D1264:D1266),F1266)))</f>
        <v>29</v>
      </c>
      <c r="G1267">
        <f>IF(OR(טבלה135[[#This Row],[CycleNumber]]&gt;B1268,B1268=""),IF(טבלה135[[#This Row],[מספר סטייה]]=3,MIN(D1265:D1267),טבלה135[[#This Row],[מינ קבוע]]),טבלה135[[#This Row],[מינ קבוע]])</f>
        <v>25</v>
      </c>
      <c r="H1267">
        <f>IF(OR(טבלה135[[#This Row],[CycleNumber]]&gt;B1268,B1268=""),IF(טבלה135[[#This Row],[מספר סטייה]]=3,MAX(D1265:D1267),טבלה135[[#This Row],[מקס קבוע]]),טבלה135[[#This Row],[מקס קבוע]])</f>
        <v>29</v>
      </c>
      <c r="I126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קבוע]]&lt;&gt;E1266,1,I1266+1),0))</f>
        <v>0</v>
      </c>
      <c r="J1267">
        <f>IF(AND(טבלה135[[#This Row],[CycleNumber]]&lt;B1268,טבלה135[[#This Row],[מקס קבוע]]&lt;&gt;""),IF(OR(טבלה135[[#This Row],[מספר סטייה]]&lt;I1268,AND(טבלה135[[#This Row],[מספר סטייה]]=3,I1268=1)),0,1),"")</f>
        <v>1</v>
      </c>
      <c r="K1267">
        <f>IF(טבלה135[[#This Row],[מקס קבוע]]&lt;&gt;"",טבלה135[[#This Row],[מקסימום]]-טבלה135[[#This Row],[מינימום]],"")</f>
        <v>4</v>
      </c>
      <c r="L1267">
        <f>IF(IFERROR(LOOKUP(טבלה135[[#This Row],[ClientID]],פיבוט!$A$4:$A$121),FALSE)=טבלה135[[#This Row],[ClientID]],1,0)</f>
        <v>1</v>
      </c>
      <c r="M1267" t="str">
        <f>IF(OR(טבלה135[[#This Row],[ClientID]]=A1268),"",1)</f>
        <v/>
      </c>
      <c r="N1267" s="3" t="str">
        <f>IF(טבלה135[[#This Row],[טווח]]&lt;&gt;K1266,טבלה135[[#This Row],[טווח]],"")</f>
        <v/>
      </c>
      <c r="O1267" s="3" t="str">
        <f>IF(טבלה135[[#This Row],[מניית טווחים]]&lt;&gt;"",IF(OR(30&gt;טבלה135[[#This Row],[מקסימום]],30&lt;טבלה135[[#This Row],[מינימום]]),0,1),"")</f>
        <v/>
      </c>
    </row>
    <row r="1268" spans="1:15" x14ac:dyDescent="0.25">
      <c r="A1268" t="s">
        <v>137</v>
      </c>
      <c r="B1268">
        <v>14</v>
      </c>
      <c r="C1268">
        <v>26</v>
      </c>
      <c r="D1268">
        <f>טבלה135[[#This Row],[LengthofCycle]]+1</f>
        <v>27</v>
      </c>
      <c r="E1268">
        <f>IF(טבלה135[[#This Row],[CycleNumber]]&lt;3,"",IF(טבלה135[[#This Row],[CycleNumber]]=3,MIN(D1266:D1268),IF(I1267=3,MIN(D1265:D1267),E1267)))</f>
        <v>25</v>
      </c>
      <c r="F1268">
        <f>IF(טבלה135[[#This Row],[CycleNumber]]&lt;3,"",IF(טבלה135[[#This Row],[CycleNumber]]=3,MAX(D1266:D1268),IF(I1267=3,MAX(D1265:D1267),F1267)))</f>
        <v>29</v>
      </c>
      <c r="G1268">
        <f>IF(OR(טבלה135[[#This Row],[CycleNumber]]&gt;B1269,B1269=""),IF(טבלה135[[#This Row],[מספר סטייה]]=3,MIN(D1266:D1268),טבלה135[[#This Row],[מינ קבוע]]),טבלה135[[#This Row],[מינ קבוע]])</f>
        <v>25</v>
      </c>
      <c r="H1268">
        <f>IF(OR(טבלה135[[#This Row],[CycleNumber]]&gt;B1269,B1269=""),IF(טבלה135[[#This Row],[מספר סטייה]]=3,MAX(D1266:D1268),טבלה135[[#This Row],[מקס קבוע]]),טבלה135[[#This Row],[מקס קבוע]])</f>
        <v>29</v>
      </c>
      <c r="I126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קבוע]]&lt;&gt;E1267,1,I1267+1),0))</f>
        <v>0</v>
      </c>
      <c r="J1268">
        <f>IF(AND(טבלה135[[#This Row],[CycleNumber]]&lt;B1269,טבלה135[[#This Row],[מקס קבוע]]&lt;&gt;""),IF(OR(טבלה135[[#This Row],[מספר סטייה]]&lt;I1269,AND(טבלה135[[#This Row],[מספר סטייה]]=3,I1269=1)),0,1),"")</f>
        <v>1</v>
      </c>
      <c r="K1268">
        <f>IF(טבלה135[[#This Row],[מקס קבוע]]&lt;&gt;"",טבלה135[[#This Row],[מקסימום]]-טבלה135[[#This Row],[מינימום]],"")</f>
        <v>4</v>
      </c>
      <c r="L1268">
        <f>IF(IFERROR(LOOKUP(טבלה135[[#This Row],[ClientID]],פיבוט!$A$4:$A$121),FALSE)=טבלה135[[#This Row],[ClientID]],1,0)</f>
        <v>1</v>
      </c>
      <c r="M1268" t="str">
        <f>IF(OR(טבלה135[[#This Row],[ClientID]]=A1269),"",1)</f>
        <v/>
      </c>
      <c r="N1268" s="3" t="str">
        <f>IF(טבלה135[[#This Row],[טווח]]&lt;&gt;K1267,טבלה135[[#This Row],[טווח]],"")</f>
        <v/>
      </c>
      <c r="O1268" s="3" t="str">
        <f>IF(טבלה135[[#This Row],[מניית טווחים]]&lt;&gt;"",IF(OR(30&gt;טבלה135[[#This Row],[מקסימום]],30&lt;טבלה135[[#This Row],[מינימום]]),0,1),"")</f>
        <v/>
      </c>
    </row>
    <row r="1269" spans="1:15" x14ac:dyDescent="0.25">
      <c r="A1269" t="s">
        <v>137</v>
      </c>
      <c r="B1269">
        <v>15</v>
      </c>
      <c r="C1269">
        <v>26</v>
      </c>
      <c r="D1269">
        <f>טבלה135[[#This Row],[LengthofCycle]]+1</f>
        <v>27</v>
      </c>
      <c r="E1269">
        <f>IF(טבלה135[[#This Row],[CycleNumber]]&lt;3,"",IF(טבלה135[[#This Row],[CycleNumber]]=3,MIN(D1267:D1269),IF(I1268=3,MIN(D1266:D1268),E1268)))</f>
        <v>25</v>
      </c>
      <c r="F1269">
        <f>IF(טבלה135[[#This Row],[CycleNumber]]&lt;3,"",IF(טבלה135[[#This Row],[CycleNumber]]=3,MAX(D1267:D1269),IF(I1268=3,MAX(D1266:D1268),F1268)))</f>
        <v>29</v>
      </c>
      <c r="G1269">
        <f>IF(OR(טבלה135[[#This Row],[CycleNumber]]&gt;B1270,B1270=""),IF(טבלה135[[#This Row],[מספר סטייה]]=3,MIN(D1267:D1269),טבלה135[[#This Row],[מינ קבוע]]),טבלה135[[#This Row],[מינ קבוע]])</f>
        <v>25</v>
      </c>
      <c r="H1269">
        <f>IF(OR(טבלה135[[#This Row],[CycleNumber]]&gt;B1270,B1270=""),IF(טבלה135[[#This Row],[מספר סטייה]]=3,MAX(D1267:D1269),טבלה135[[#This Row],[מקס קבוע]]),טבלה135[[#This Row],[מקס קבוע]])</f>
        <v>29</v>
      </c>
      <c r="I126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קבוע]]&lt;&gt;E1268,1,I1268+1),0))</f>
        <v>0</v>
      </c>
      <c r="J1269">
        <f>IF(AND(טבלה135[[#This Row],[CycleNumber]]&lt;B1270,טבלה135[[#This Row],[מקס קבוע]]&lt;&gt;""),IF(OR(טבלה135[[#This Row],[מספר סטייה]]&lt;I1270,AND(טבלה135[[#This Row],[מספר סטייה]]=3,I1270=1)),0,1),"")</f>
        <v>1</v>
      </c>
      <c r="K1269">
        <f>IF(טבלה135[[#This Row],[מקס קבוע]]&lt;&gt;"",טבלה135[[#This Row],[מקסימום]]-טבלה135[[#This Row],[מינימום]],"")</f>
        <v>4</v>
      </c>
      <c r="L1269">
        <f>IF(IFERROR(LOOKUP(טבלה135[[#This Row],[ClientID]],פיבוט!$A$4:$A$121),FALSE)=טבלה135[[#This Row],[ClientID]],1,0)</f>
        <v>1</v>
      </c>
      <c r="M1269" t="str">
        <f>IF(OR(טבלה135[[#This Row],[ClientID]]=A1270),"",1)</f>
        <v/>
      </c>
      <c r="N1269" s="3" t="str">
        <f>IF(טבלה135[[#This Row],[טווח]]&lt;&gt;K1268,טבלה135[[#This Row],[טווח]],"")</f>
        <v/>
      </c>
      <c r="O1269" s="3" t="str">
        <f>IF(טבלה135[[#This Row],[מניית טווחים]]&lt;&gt;"",IF(OR(30&gt;טבלה135[[#This Row],[מקסימום]],30&lt;טבלה135[[#This Row],[מינימום]]),0,1),"")</f>
        <v/>
      </c>
    </row>
    <row r="1270" spans="1:15" x14ac:dyDescent="0.25">
      <c r="A1270" t="s">
        <v>137</v>
      </c>
      <c r="B1270">
        <v>16</v>
      </c>
      <c r="C1270">
        <v>27</v>
      </c>
      <c r="D1270">
        <f>טבלה135[[#This Row],[LengthofCycle]]+1</f>
        <v>28</v>
      </c>
      <c r="E1270">
        <f>IF(טבלה135[[#This Row],[CycleNumber]]&lt;3,"",IF(טבלה135[[#This Row],[CycleNumber]]=3,MIN(D1268:D1270),IF(I1269=3,MIN(D1267:D1269),E1269)))</f>
        <v>25</v>
      </c>
      <c r="F1270">
        <f>IF(טבלה135[[#This Row],[CycleNumber]]&lt;3,"",IF(טבלה135[[#This Row],[CycleNumber]]=3,MAX(D1268:D1270),IF(I1269=3,MAX(D1267:D1269),F1269)))</f>
        <v>29</v>
      </c>
      <c r="G1270">
        <f>IF(OR(טבלה135[[#This Row],[CycleNumber]]&gt;B1271,B1271=""),IF(טבלה135[[#This Row],[מספר סטייה]]=3,MIN(D1268:D1270),טבלה135[[#This Row],[מינ קבוע]]),טבלה135[[#This Row],[מינ קבוע]])</f>
        <v>25</v>
      </c>
      <c r="H1270">
        <f>IF(OR(טבלה135[[#This Row],[CycleNumber]]&gt;B1271,B1271=""),IF(טבלה135[[#This Row],[מספר סטייה]]=3,MAX(D1268:D1270),טבלה135[[#This Row],[מקס קבוע]]),טבלה135[[#This Row],[מקס קבוע]])</f>
        <v>29</v>
      </c>
      <c r="I127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קבוע]]&lt;&gt;E1269,1,I1269+1),0))</f>
        <v>0</v>
      </c>
      <c r="J1270">
        <f>IF(AND(טבלה135[[#This Row],[CycleNumber]]&lt;B1271,טבלה135[[#This Row],[מקס קבוע]]&lt;&gt;""),IF(OR(טבלה135[[#This Row],[מספר סטייה]]&lt;I1271,AND(טבלה135[[#This Row],[מספר סטייה]]=3,I1271=1)),0,1),"")</f>
        <v>1</v>
      </c>
      <c r="K1270">
        <f>IF(טבלה135[[#This Row],[מקס קבוע]]&lt;&gt;"",טבלה135[[#This Row],[מקסימום]]-טבלה135[[#This Row],[מינימום]],"")</f>
        <v>4</v>
      </c>
      <c r="L1270">
        <f>IF(IFERROR(LOOKUP(טבלה135[[#This Row],[ClientID]],פיבוט!$A$4:$A$121),FALSE)=טבלה135[[#This Row],[ClientID]],1,0)</f>
        <v>1</v>
      </c>
      <c r="M1270" t="str">
        <f>IF(OR(טבלה135[[#This Row],[ClientID]]=A1271),"",1)</f>
        <v/>
      </c>
      <c r="N1270" s="3" t="str">
        <f>IF(טבלה135[[#This Row],[טווח]]&lt;&gt;K1269,טבלה135[[#This Row],[טווח]],"")</f>
        <v/>
      </c>
      <c r="O1270" s="3" t="str">
        <f>IF(טבלה135[[#This Row],[מניית טווחים]]&lt;&gt;"",IF(OR(30&gt;טבלה135[[#This Row],[מקסימום]],30&lt;טבלה135[[#This Row],[מינימום]]),0,1),"")</f>
        <v/>
      </c>
    </row>
    <row r="1271" spans="1:15" x14ac:dyDescent="0.25">
      <c r="A1271" t="s">
        <v>137</v>
      </c>
      <c r="B1271">
        <v>17</v>
      </c>
      <c r="C1271">
        <v>27</v>
      </c>
      <c r="D1271">
        <f>טבלה135[[#This Row],[LengthofCycle]]+1</f>
        <v>28</v>
      </c>
      <c r="E1271">
        <f>IF(טבלה135[[#This Row],[CycleNumber]]&lt;3,"",IF(טבלה135[[#This Row],[CycleNumber]]=3,MIN(D1269:D1271),IF(I1270=3,MIN(D1268:D1270),E1270)))</f>
        <v>25</v>
      </c>
      <c r="F1271">
        <f>IF(טבלה135[[#This Row],[CycleNumber]]&lt;3,"",IF(טבלה135[[#This Row],[CycleNumber]]=3,MAX(D1269:D1271),IF(I1270=3,MAX(D1268:D1270),F1270)))</f>
        <v>29</v>
      </c>
      <c r="G1271">
        <f>IF(OR(טבלה135[[#This Row],[CycleNumber]]&gt;B1272,B1272=""),IF(טבלה135[[#This Row],[מספר סטייה]]=3,MIN(D1269:D1271),טבלה135[[#This Row],[מינ קבוע]]),טבלה135[[#This Row],[מינ קבוע]])</f>
        <v>25</v>
      </c>
      <c r="H1271">
        <f>IF(OR(טבלה135[[#This Row],[CycleNumber]]&gt;B1272,B1272=""),IF(טבלה135[[#This Row],[מספר סטייה]]=3,MAX(D1269:D1271),טבלה135[[#This Row],[מקס קבוע]]),טבלה135[[#This Row],[מקס קבוע]])</f>
        <v>29</v>
      </c>
      <c r="I127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קבוע]]&lt;&gt;E1270,1,I1270+1),0))</f>
        <v>0</v>
      </c>
      <c r="J1271">
        <f>IF(AND(טבלה135[[#This Row],[CycleNumber]]&lt;B1272,טבלה135[[#This Row],[מקס קבוע]]&lt;&gt;""),IF(OR(טבלה135[[#This Row],[מספר סטייה]]&lt;I1272,AND(טבלה135[[#This Row],[מספר סטייה]]=3,I1272=1)),0,1),"")</f>
        <v>0</v>
      </c>
      <c r="K1271">
        <f>IF(טבלה135[[#This Row],[מקס קבוע]]&lt;&gt;"",טבלה135[[#This Row],[מקסימום]]-טבלה135[[#This Row],[מינימום]],"")</f>
        <v>4</v>
      </c>
      <c r="L1271">
        <f>IF(IFERROR(LOOKUP(טבלה135[[#This Row],[ClientID]],פיבוט!$A$4:$A$121),FALSE)=טבלה135[[#This Row],[ClientID]],1,0)</f>
        <v>1</v>
      </c>
      <c r="M1271" t="str">
        <f>IF(OR(טבלה135[[#This Row],[ClientID]]=A1272),"",1)</f>
        <v/>
      </c>
      <c r="N1271" s="3" t="str">
        <f>IF(טבלה135[[#This Row],[טווח]]&lt;&gt;K1270,טבלה135[[#This Row],[טווח]],"")</f>
        <v/>
      </c>
      <c r="O1271" s="3" t="str">
        <f>IF(טבלה135[[#This Row],[מניית טווחים]]&lt;&gt;"",IF(OR(30&gt;טבלה135[[#This Row],[מקסימום]],30&lt;טבלה135[[#This Row],[מינימום]]),0,1),"")</f>
        <v/>
      </c>
    </row>
    <row r="1272" spans="1:15" x14ac:dyDescent="0.25">
      <c r="A1272" t="s">
        <v>137</v>
      </c>
      <c r="B1272">
        <v>18</v>
      </c>
      <c r="C1272">
        <v>29</v>
      </c>
      <c r="D1272">
        <f>טבלה135[[#This Row],[LengthofCycle]]+1</f>
        <v>30</v>
      </c>
      <c r="E1272">
        <f>IF(טבלה135[[#This Row],[CycleNumber]]&lt;3,"",IF(טבלה135[[#This Row],[CycleNumber]]=3,MIN(D1270:D1272),IF(I1271=3,MIN(D1269:D1271),E1271)))</f>
        <v>25</v>
      </c>
      <c r="F1272">
        <f>IF(טבלה135[[#This Row],[CycleNumber]]&lt;3,"",IF(טבלה135[[#This Row],[CycleNumber]]=3,MAX(D1270:D1272),IF(I1271=3,MAX(D1269:D1271),F1271)))</f>
        <v>29</v>
      </c>
      <c r="G1272">
        <f>IF(OR(טבלה135[[#This Row],[CycleNumber]]&gt;B1273,B1273=""),IF(טבלה135[[#This Row],[מספר סטייה]]=3,MIN(D1270:D1272),טבלה135[[#This Row],[מינ קבוע]]),טבלה135[[#This Row],[מינ קבוע]])</f>
        <v>25</v>
      </c>
      <c r="H1272">
        <f>IF(OR(טבלה135[[#This Row],[CycleNumber]]&gt;B1273,B1273=""),IF(טבלה135[[#This Row],[מספר סטייה]]=3,MAX(D1270:D1272),טבלה135[[#This Row],[מקס קבוע]]),טבלה135[[#This Row],[מקס קבוע]])</f>
        <v>29</v>
      </c>
      <c r="I127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קבוע]]&lt;&gt;E1271,1,I1271+1),0))</f>
        <v>1</v>
      </c>
      <c r="J1272">
        <f>IF(AND(טבלה135[[#This Row],[CycleNumber]]&lt;B1273,טבלה135[[#This Row],[מקס קבוע]]&lt;&gt;""),IF(OR(טבלה135[[#This Row],[מספר סטייה]]&lt;I1273,AND(טבלה135[[#This Row],[מספר סטייה]]=3,I1273=1)),0,1),"")</f>
        <v>1</v>
      </c>
      <c r="K1272">
        <f>IF(טבלה135[[#This Row],[מקס קבוע]]&lt;&gt;"",טבלה135[[#This Row],[מקסימום]]-טבלה135[[#This Row],[מינימום]],"")</f>
        <v>4</v>
      </c>
      <c r="L1272">
        <f>IF(IFERROR(LOOKUP(טבלה135[[#This Row],[ClientID]],פיבוט!$A$4:$A$121),FALSE)=טבלה135[[#This Row],[ClientID]],1,0)</f>
        <v>1</v>
      </c>
      <c r="M1272" t="str">
        <f>IF(OR(טבלה135[[#This Row],[ClientID]]=A1273),"",1)</f>
        <v/>
      </c>
      <c r="N1272" s="3" t="str">
        <f>IF(טבלה135[[#This Row],[טווח]]&lt;&gt;K1271,טבלה135[[#This Row],[טווח]],"")</f>
        <v/>
      </c>
      <c r="O1272" s="3" t="str">
        <f>IF(טבלה135[[#This Row],[מניית טווחים]]&lt;&gt;"",IF(OR(30&gt;טבלה135[[#This Row],[מקסימום]],30&lt;טבלה135[[#This Row],[מינימום]]),0,1),"")</f>
        <v/>
      </c>
    </row>
    <row r="1273" spans="1:15" x14ac:dyDescent="0.25">
      <c r="A1273" t="s">
        <v>137</v>
      </c>
      <c r="B1273">
        <v>19</v>
      </c>
      <c r="C1273">
        <v>27</v>
      </c>
      <c r="D1273">
        <f>טבלה135[[#This Row],[LengthofCycle]]+1</f>
        <v>28</v>
      </c>
      <c r="E1273">
        <f>IF(טבלה135[[#This Row],[CycleNumber]]&lt;3,"",IF(טבלה135[[#This Row],[CycleNumber]]=3,MIN(D1271:D1273),IF(I1272=3,MIN(D1270:D1272),E1272)))</f>
        <v>25</v>
      </c>
      <c r="F1273">
        <f>IF(טבלה135[[#This Row],[CycleNumber]]&lt;3,"",IF(טבלה135[[#This Row],[CycleNumber]]=3,MAX(D1271:D1273),IF(I1272=3,MAX(D1270:D1272),F1272)))</f>
        <v>29</v>
      </c>
      <c r="G1273">
        <f>IF(OR(טבלה135[[#This Row],[CycleNumber]]&gt;B1274,B1274=""),IF(טבלה135[[#This Row],[מספר סטייה]]=3,MIN(D1271:D1273),טבלה135[[#This Row],[מינ קבוע]]),טבלה135[[#This Row],[מינ קבוע]])</f>
        <v>25</v>
      </c>
      <c r="H1273">
        <f>IF(OR(טבלה135[[#This Row],[CycleNumber]]&gt;B1274,B1274=""),IF(טבלה135[[#This Row],[מספר סטייה]]=3,MAX(D1271:D1273),טבלה135[[#This Row],[מקס קבוע]]),טבלה135[[#This Row],[מקס קבוע]])</f>
        <v>29</v>
      </c>
      <c r="I127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קבוע]]&lt;&gt;E1272,1,I1272+1),0))</f>
        <v>0</v>
      </c>
      <c r="J1273">
        <f>IF(AND(טבלה135[[#This Row],[CycleNumber]]&lt;B1274,טבלה135[[#This Row],[מקס קבוע]]&lt;&gt;""),IF(OR(טבלה135[[#This Row],[מספר סטייה]]&lt;I1274,AND(טבלה135[[#This Row],[מספר סטייה]]=3,I1274=1)),0,1),"")</f>
        <v>1</v>
      </c>
      <c r="K1273">
        <f>IF(טבלה135[[#This Row],[מקס קבוע]]&lt;&gt;"",טבלה135[[#This Row],[מקסימום]]-טבלה135[[#This Row],[מינימום]],"")</f>
        <v>4</v>
      </c>
      <c r="L1273">
        <f>IF(IFERROR(LOOKUP(טבלה135[[#This Row],[ClientID]],פיבוט!$A$4:$A$121),FALSE)=טבלה135[[#This Row],[ClientID]],1,0)</f>
        <v>1</v>
      </c>
      <c r="M1273" t="str">
        <f>IF(OR(טבלה135[[#This Row],[ClientID]]=A1274),"",1)</f>
        <v/>
      </c>
      <c r="N1273" s="3" t="str">
        <f>IF(טבלה135[[#This Row],[טווח]]&lt;&gt;K1272,טבלה135[[#This Row],[טווח]],"")</f>
        <v/>
      </c>
      <c r="O1273" s="3" t="str">
        <f>IF(טבלה135[[#This Row],[מניית טווחים]]&lt;&gt;"",IF(OR(30&gt;טבלה135[[#This Row],[מקסימום]],30&lt;טבלה135[[#This Row],[מינימום]]),0,1),"")</f>
        <v/>
      </c>
    </row>
    <row r="1274" spans="1:15" x14ac:dyDescent="0.25">
      <c r="A1274" t="s">
        <v>137</v>
      </c>
      <c r="B1274">
        <v>20</v>
      </c>
      <c r="C1274">
        <v>27</v>
      </c>
      <c r="D1274">
        <f>טבלה135[[#This Row],[LengthofCycle]]+1</f>
        <v>28</v>
      </c>
      <c r="E1274">
        <f>IF(טבלה135[[#This Row],[CycleNumber]]&lt;3,"",IF(טבלה135[[#This Row],[CycleNumber]]=3,MIN(D1272:D1274),IF(I1273=3,MIN(D1271:D1273),E1273)))</f>
        <v>25</v>
      </c>
      <c r="F1274">
        <f>IF(טבלה135[[#This Row],[CycleNumber]]&lt;3,"",IF(טבלה135[[#This Row],[CycleNumber]]=3,MAX(D1272:D1274),IF(I1273=3,MAX(D1271:D1273),F1273)))</f>
        <v>29</v>
      </c>
      <c r="G1274">
        <f>IF(OR(טבלה135[[#This Row],[CycleNumber]]&gt;B1275,B1275=""),IF(טבלה135[[#This Row],[מספר סטייה]]=3,MIN(D1272:D1274),טבלה135[[#This Row],[מינ קבוע]]),טבלה135[[#This Row],[מינ קבוע]])</f>
        <v>25</v>
      </c>
      <c r="H1274">
        <f>IF(OR(טבלה135[[#This Row],[CycleNumber]]&gt;B1275,B1275=""),IF(טבלה135[[#This Row],[מספר סטייה]]=3,MAX(D1272:D1274),טבלה135[[#This Row],[מקס קבוע]]),טבלה135[[#This Row],[מקס קבוע]])</f>
        <v>29</v>
      </c>
      <c r="I127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קבוע]]&lt;&gt;E1273,1,I1273+1),0))</f>
        <v>0</v>
      </c>
      <c r="J1274">
        <f>IF(AND(טבלה135[[#This Row],[CycleNumber]]&lt;B1275,טבלה135[[#This Row],[מקס קבוע]]&lt;&gt;""),IF(OR(טבלה135[[#This Row],[מספר סטייה]]&lt;I1275,AND(טבלה135[[#This Row],[מספר סטייה]]=3,I1275=1)),0,1),"")</f>
        <v>1</v>
      </c>
      <c r="K1274">
        <f>IF(טבלה135[[#This Row],[מקס קבוע]]&lt;&gt;"",טבלה135[[#This Row],[מקסימום]]-טבלה135[[#This Row],[מינימום]],"")</f>
        <v>4</v>
      </c>
      <c r="L1274">
        <f>IF(IFERROR(LOOKUP(טבלה135[[#This Row],[ClientID]],פיבוט!$A$4:$A$121),FALSE)=טבלה135[[#This Row],[ClientID]],1,0)</f>
        <v>1</v>
      </c>
      <c r="M1274" t="str">
        <f>IF(OR(טבלה135[[#This Row],[ClientID]]=A1275),"",1)</f>
        <v/>
      </c>
      <c r="N1274" s="3" t="str">
        <f>IF(טבלה135[[#This Row],[טווח]]&lt;&gt;K1273,טבלה135[[#This Row],[טווח]],"")</f>
        <v/>
      </c>
      <c r="O1274" s="3" t="str">
        <f>IF(טבלה135[[#This Row],[מניית טווחים]]&lt;&gt;"",IF(OR(30&gt;טבלה135[[#This Row],[מקסימום]],30&lt;טבלה135[[#This Row],[מינימום]]),0,1),"")</f>
        <v/>
      </c>
    </row>
    <row r="1275" spans="1:15" x14ac:dyDescent="0.25">
      <c r="A1275" t="s">
        <v>137</v>
      </c>
      <c r="B1275">
        <v>21</v>
      </c>
      <c r="C1275">
        <v>26</v>
      </c>
      <c r="D1275">
        <f>טבלה135[[#This Row],[LengthofCycle]]+1</f>
        <v>27</v>
      </c>
      <c r="E1275">
        <f>IF(טבלה135[[#This Row],[CycleNumber]]&lt;3,"",IF(טבלה135[[#This Row],[CycleNumber]]=3,MIN(D1273:D1275),IF(I1274=3,MIN(D1272:D1274),E1274)))</f>
        <v>25</v>
      </c>
      <c r="F1275">
        <f>IF(טבלה135[[#This Row],[CycleNumber]]&lt;3,"",IF(טבלה135[[#This Row],[CycleNumber]]=3,MAX(D1273:D1275),IF(I1274=3,MAX(D1272:D1274),F1274)))</f>
        <v>29</v>
      </c>
      <c r="G1275">
        <f>IF(OR(טבלה135[[#This Row],[CycleNumber]]&gt;B1276,B1276=""),IF(טבלה135[[#This Row],[מספר סטייה]]=3,MIN(D1273:D1275),טבלה135[[#This Row],[מינ קבוע]]),טבלה135[[#This Row],[מינ קבוע]])</f>
        <v>25</v>
      </c>
      <c r="H1275">
        <f>IF(OR(טבלה135[[#This Row],[CycleNumber]]&gt;B1276,B1276=""),IF(טבלה135[[#This Row],[מספר סטייה]]=3,MAX(D1273:D1275),טבלה135[[#This Row],[מקס קבוע]]),טבלה135[[#This Row],[מקס קבוע]])</f>
        <v>29</v>
      </c>
      <c r="I127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קבוע]]&lt;&gt;E1274,1,I1274+1),0))</f>
        <v>0</v>
      </c>
      <c r="J1275">
        <f>IF(AND(טבלה135[[#This Row],[CycleNumber]]&lt;B1276,טבלה135[[#This Row],[מקס קבוע]]&lt;&gt;""),IF(OR(טבלה135[[#This Row],[מספר סטייה]]&lt;I1276,AND(טבלה135[[#This Row],[מספר סטייה]]=3,I1276=1)),0,1),"")</f>
        <v>1</v>
      </c>
      <c r="K1275">
        <f>IF(טבלה135[[#This Row],[מקס קבוע]]&lt;&gt;"",טבלה135[[#This Row],[מקסימום]]-טבלה135[[#This Row],[מינימום]],"")</f>
        <v>4</v>
      </c>
      <c r="L1275">
        <f>IF(IFERROR(LOOKUP(טבלה135[[#This Row],[ClientID]],פיבוט!$A$4:$A$121),FALSE)=טבלה135[[#This Row],[ClientID]],1,0)</f>
        <v>1</v>
      </c>
      <c r="M1275" t="str">
        <f>IF(OR(טבלה135[[#This Row],[ClientID]]=A1276),"",1)</f>
        <v/>
      </c>
      <c r="N1275" s="3" t="str">
        <f>IF(טבלה135[[#This Row],[טווח]]&lt;&gt;K1274,טבלה135[[#This Row],[טווח]],"")</f>
        <v/>
      </c>
      <c r="O1275" s="3" t="str">
        <f>IF(טבלה135[[#This Row],[מניית טווחים]]&lt;&gt;"",IF(OR(30&gt;טבלה135[[#This Row],[מקסימום]],30&lt;טבלה135[[#This Row],[מינימום]]),0,1),"")</f>
        <v/>
      </c>
    </row>
    <row r="1276" spans="1:15" x14ac:dyDescent="0.25">
      <c r="A1276" t="s">
        <v>137</v>
      </c>
      <c r="B1276">
        <v>22</v>
      </c>
      <c r="C1276">
        <v>26</v>
      </c>
      <c r="D1276">
        <f>טבלה135[[#This Row],[LengthofCycle]]+1</f>
        <v>27</v>
      </c>
      <c r="E1276">
        <f>IF(טבלה135[[#This Row],[CycleNumber]]&lt;3,"",IF(טבלה135[[#This Row],[CycleNumber]]=3,MIN(D1274:D1276),IF(I1275=3,MIN(D1273:D1275),E1275)))</f>
        <v>25</v>
      </c>
      <c r="F1276">
        <f>IF(טבלה135[[#This Row],[CycleNumber]]&lt;3,"",IF(טבלה135[[#This Row],[CycleNumber]]=3,MAX(D1274:D1276),IF(I1275=3,MAX(D1273:D1275),F1275)))</f>
        <v>29</v>
      </c>
      <c r="G1276">
        <f>IF(OR(טבלה135[[#This Row],[CycleNumber]]&gt;B1277,B1277=""),IF(טבלה135[[#This Row],[מספר סטייה]]=3,MIN(D1274:D1276),טבלה135[[#This Row],[מינ קבוע]]),טבלה135[[#This Row],[מינ קבוע]])</f>
        <v>25</v>
      </c>
      <c r="H1276">
        <f>IF(OR(טבלה135[[#This Row],[CycleNumber]]&gt;B1277,B1277=""),IF(טבלה135[[#This Row],[מספר סטייה]]=3,MAX(D1274:D1276),טבלה135[[#This Row],[מקס קבוע]]),טבלה135[[#This Row],[מקס קבוע]])</f>
        <v>29</v>
      </c>
      <c r="I127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קבוע]]&lt;&gt;E1275,1,I1275+1),0))</f>
        <v>0</v>
      </c>
      <c r="J1276">
        <f>IF(AND(טבלה135[[#This Row],[CycleNumber]]&lt;B1277,טבלה135[[#This Row],[מקס קבוע]]&lt;&gt;""),IF(OR(טבלה135[[#This Row],[מספר סטייה]]&lt;I1277,AND(טבלה135[[#This Row],[מספר סטייה]]=3,I1277=1)),0,1),"")</f>
        <v>1</v>
      </c>
      <c r="K1276">
        <f>IF(טבלה135[[#This Row],[מקס קבוע]]&lt;&gt;"",טבלה135[[#This Row],[מקסימום]]-טבלה135[[#This Row],[מינימום]],"")</f>
        <v>4</v>
      </c>
      <c r="L1276">
        <f>IF(IFERROR(LOOKUP(טבלה135[[#This Row],[ClientID]],פיבוט!$A$4:$A$121),FALSE)=טבלה135[[#This Row],[ClientID]],1,0)</f>
        <v>1</v>
      </c>
      <c r="M1276" t="str">
        <f>IF(OR(טבלה135[[#This Row],[ClientID]]=A1277),"",1)</f>
        <v/>
      </c>
      <c r="N1276" s="3" t="str">
        <f>IF(טבלה135[[#This Row],[טווח]]&lt;&gt;K1275,טבלה135[[#This Row],[טווח]],"")</f>
        <v/>
      </c>
      <c r="O1276" s="3" t="str">
        <f>IF(טבלה135[[#This Row],[מניית טווחים]]&lt;&gt;"",IF(OR(30&gt;טבלה135[[#This Row],[מקסימום]],30&lt;טבלה135[[#This Row],[מינימום]]),0,1),"")</f>
        <v/>
      </c>
    </row>
    <row r="1277" spans="1:15" x14ac:dyDescent="0.25">
      <c r="A1277" t="s">
        <v>137</v>
      </c>
      <c r="B1277">
        <v>23</v>
      </c>
      <c r="C1277">
        <v>27</v>
      </c>
      <c r="D1277">
        <f>טבלה135[[#This Row],[LengthofCycle]]+1</f>
        <v>28</v>
      </c>
      <c r="E1277">
        <f>IF(טבלה135[[#This Row],[CycleNumber]]&lt;3,"",IF(טבלה135[[#This Row],[CycleNumber]]=3,MIN(D1275:D1277),IF(I1276=3,MIN(D1274:D1276),E1276)))</f>
        <v>25</v>
      </c>
      <c r="F1277">
        <f>IF(טבלה135[[#This Row],[CycleNumber]]&lt;3,"",IF(טבלה135[[#This Row],[CycleNumber]]=3,MAX(D1275:D1277),IF(I1276=3,MAX(D1274:D1276),F1276)))</f>
        <v>29</v>
      </c>
      <c r="G1277">
        <f>IF(OR(טבלה135[[#This Row],[CycleNumber]]&gt;B1278,B1278=""),IF(טבלה135[[#This Row],[מספר סטייה]]=3,MIN(D1275:D1277),טבלה135[[#This Row],[מינ קבוע]]),טבלה135[[#This Row],[מינ קבוע]])</f>
        <v>25</v>
      </c>
      <c r="H1277">
        <f>IF(OR(טבלה135[[#This Row],[CycleNumber]]&gt;B1278,B1278=""),IF(טבלה135[[#This Row],[מספר סטייה]]=3,MAX(D1275:D1277),טבלה135[[#This Row],[מקס קבוע]]),טבלה135[[#This Row],[מקס קבוע]])</f>
        <v>29</v>
      </c>
      <c r="I127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קבוע]]&lt;&gt;E1276,1,I1276+1),0))</f>
        <v>0</v>
      </c>
      <c r="J1277">
        <f>IF(AND(טבלה135[[#This Row],[CycleNumber]]&lt;B1278,טבלה135[[#This Row],[מקס קבוע]]&lt;&gt;""),IF(OR(טבלה135[[#This Row],[מספר סטייה]]&lt;I1278,AND(טבלה135[[#This Row],[מספר סטייה]]=3,I1278=1)),0,1),"")</f>
        <v>1</v>
      </c>
      <c r="K1277">
        <f>IF(טבלה135[[#This Row],[מקס קבוע]]&lt;&gt;"",טבלה135[[#This Row],[מקסימום]]-טבלה135[[#This Row],[מינימום]],"")</f>
        <v>4</v>
      </c>
      <c r="L1277">
        <f>IF(IFERROR(LOOKUP(טבלה135[[#This Row],[ClientID]],פיבוט!$A$4:$A$121),FALSE)=טבלה135[[#This Row],[ClientID]],1,0)</f>
        <v>1</v>
      </c>
      <c r="M1277" t="str">
        <f>IF(OR(טבלה135[[#This Row],[ClientID]]=A1278),"",1)</f>
        <v/>
      </c>
      <c r="N1277" s="3" t="str">
        <f>IF(טבלה135[[#This Row],[טווח]]&lt;&gt;K1276,טבלה135[[#This Row],[טווח]],"")</f>
        <v/>
      </c>
      <c r="O1277" s="3" t="str">
        <f>IF(טבלה135[[#This Row],[מניית טווחים]]&lt;&gt;"",IF(OR(30&gt;טבלה135[[#This Row],[מקסימום]],30&lt;טבלה135[[#This Row],[מינימום]]),0,1),"")</f>
        <v/>
      </c>
    </row>
    <row r="1278" spans="1:15" x14ac:dyDescent="0.25">
      <c r="A1278" t="s">
        <v>137</v>
      </c>
      <c r="B1278">
        <v>24</v>
      </c>
      <c r="C1278">
        <v>27</v>
      </c>
      <c r="D1278">
        <f>טבלה135[[#This Row],[LengthofCycle]]+1</f>
        <v>28</v>
      </c>
      <c r="E1278">
        <f>IF(טבלה135[[#This Row],[CycleNumber]]&lt;3,"",IF(טבלה135[[#This Row],[CycleNumber]]=3,MIN(D1276:D1278),IF(I1277=3,MIN(D1275:D1277),E1277)))</f>
        <v>25</v>
      </c>
      <c r="F1278">
        <f>IF(טבלה135[[#This Row],[CycleNumber]]&lt;3,"",IF(טבלה135[[#This Row],[CycleNumber]]=3,MAX(D1276:D1278),IF(I1277=3,MAX(D1275:D1277),F1277)))</f>
        <v>29</v>
      </c>
      <c r="G1278">
        <f>IF(OR(טבלה135[[#This Row],[CycleNumber]]&gt;B1279,B1279=""),IF(טבלה135[[#This Row],[מספר סטייה]]=3,MIN(D1276:D1278),טבלה135[[#This Row],[מינ קבוע]]),טבלה135[[#This Row],[מינ קבוע]])</f>
        <v>25</v>
      </c>
      <c r="H1278">
        <f>IF(OR(טבלה135[[#This Row],[CycleNumber]]&gt;B1279,B1279=""),IF(טבלה135[[#This Row],[מספר סטייה]]=3,MAX(D1276:D1278),טבלה135[[#This Row],[מקס קבוע]]),טבלה135[[#This Row],[מקס קבוע]])</f>
        <v>29</v>
      </c>
      <c r="I127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קבוע]]&lt;&gt;E1277,1,I1277+1),0))</f>
        <v>0</v>
      </c>
      <c r="J1278">
        <f>IF(AND(טבלה135[[#This Row],[CycleNumber]]&lt;B1279,טבלה135[[#This Row],[מקס קבוע]]&lt;&gt;""),IF(OR(טבלה135[[#This Row],[מספר סטייה]]&lt;I1279,AND(טבלה135[[#This Row],[מספר סטייה]]=3,I1279=1)),0,1),"")</f>
        <v>1</v>
      </c>
      <c r="K1278">
        <f>IF(טבלה135[[#This Row],[מקס קבוע]]&lt;&gt;"",טבלה135[[#This Row],[מקסימום]]-טבלה135[[#This Row],[מינימום]],"")</f>
        <v>4</v>
      </c>
      <c r="L1278">
        <f>IF(IFERROR(LOOKUP(טבלה135[[#This Row],[ClientID]],פיבוט!$A$4:$A$121),FALSE)=טבלה135[[#This Row],[ClientID]],1,0)</f>
        <v>1</v>
      </c>
      <c r="M1278" t="str">
        <f>IF(OR(טבלה135[[#This Row],[ClientID]]=A1279),"",1)</f>
        <v/>
      </c>
      <c r="N1278" s="3" t="str">
        <f>IF(טבלה135[[#This Row],[טווח]]&lt;&gt;K1277,טבלה135[[#This Row],[טווח]],"")</f>
        <v/>
      </c>
      <c r="O1278" s="3" t="str">
        <f>IF(טבלה135[[#This Row],[מניית טווחים]]&lt;&gt;"",IF(OR(30&gt;טבלה135[[#This Row],[מקסימום]],30&lt;טבלה135[[#This Row],[מינימום]]),0,1),"")</f>
        <v/>
      </c>
    </row>
    <row r="1279" spans="1:15" x14ac:dyDescent="0.25">
      <c r="A1279" t="s">
        <v>137</v>
      </c>
      <c r="B1279">
        <v>25</v>
      </c>
      <c r="C1279">
        <v>27</v>
      </c>
      <c r="D1279">
        <f>טבלה135[[#This Row],[LengthofCycle]]+1</f>
        <v>28</v>
      </c>
      <c r="E1279">
        <f>IF(טבלה135[[#This Row],[CycleNumber]]&lt;3,"",IF(טבלה135[[#This Row],[CycleNumber]]=3,MIN(D1277:D1279),IF(I1278=3,MIN(D1276:D1278),E1278)))</f>
        <v>25</v>
      </c>
      <c r="F1279">
        <f>IF(טבלה135[[#This Row],[CycleNumber]]&lt;3,"",IF(טבלה135[[#This Row],[CycleNumber]]=3,MAX(D1277:D1279),IF(I1278=3,MAX(D1276:D1278),F1278)))</f>
        <v>29</v>
      </c>
      <c r="G1279">
        <f>IF(OR(טבלה135[[#This Row],[CycleNumber]]&gt;B1280,B1280=""),IF(טבלה135[[#This Row],[מספר סטייה]]=3,MIN(D1277:D1279),טבלה135[[#This Row],[מינ קבוע]]),טבלה135[[#This Row],[מינ קבוע]])</f>
        <v>25</v>
      </c>
      <c r="H1279">
        <f>IF(OR(טבלה135[[#This Row],[CycleNumber]]&gt;B1280,B1280=""),IF(טבלה135[[#This Row],[מספר סטייה]]=3,MAX(D1277:D1279),טבלה135[[#This Row],[מקס קבוע]]),טבלה135[[#This Row],[מקס קבוע]])</f>
        <v>29</v>
      </c>
      <c r="I127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קבוע]]&lt;&gt;E1278,1,I1278+1),0))</f>
        <v>0</v>
      </c>
      <c r="J1279">
        <f>IF(AND(טבלה135[[#This Row],[CycleNumber]]&lt;B1280,טבלה135[[#This Row],[מקס קבוע]]&lt;&gt;""),IF(OR(טבלה135[[#This Row],[מספר סטייה]]&lt;I1280,AND(טבלה135[[#This Row],[מספר סטייה]]=3,I1280=1)),0,1),"")</f>
        <v>1</v>
      </c>
      <c r="K1279">
        <f>IF(טבלה135[[#This Row],[מקס קבוע]]&lt;&gt;"",טבלה135[[#This Row],[מקסימום]]-טבלה135[[#This Row],[מינימום]],"")</f>
        <v>4</v>
      </c>
      <c r="L1279">
        <f>IF(IFERROR(LOOKUP(טבלה135[[#This Row],[ClientID]],פיבוט!$A$4:$A$121),FALSE)=טבלה135[[#This Row],[ClientID]],1,0)</f>
        <v>1</v>
      </c>
      <c r="M1279" t="str">
        <f>IF(OR(טבלה135[[#This Row],[ClientID]]=A1280),"",1)</f>
        <v/>
      </c>
      <c r="N1279" s="3" t="str">
        <f>IF(טבלה135[[#This Row],[טווח]]&lt;&gt;K1278,טבלה135[[#This Row],[טווח]],"")</f>
        <v/>
      </c>
      <c r="O1279" s="3" t="str">
        <f>IF(טבלה135[[#This Row],[מניית טווחים]]&lt;&gt;"",IF(OR(30&gt;טבלה135[[#This Row],[מקסימום]],30&lt;טבלה135[[#This Row],[מינימום]]),0,1),"")</f>
        <v/>
      </c>
    </row>
    <row r="1280" spans="1:15" x14ac:dyDescent="0.25">
      <c r="A1280" t="s">
        <v>137</v>
      </c>
      <c r="B1280">
        <v>26</v>
      </c>
      <c r="C1280">
        <v>28</v>
      </c>
      <c r="D1280">
        <f>טבלה135[[#This Row],[LengthofCycle]]+1</f>
        <v>29</v>
      </c>
      <c r="E1280">
        <f>IF(טבלה135[[#This Row],[CycleNumber]]&lt;3,"",IF(טבלה135[[#This Row],[CycleNumber]]=3,MIN(D1278:D1280),IF(I1279=3,MIN(D1277:D1279),E1279)))</f>
        <v>25</v>
      </c>
      <c r="F1280">
        <f>IF(טבלה135[[#This Row],[CycleNumber]]&lt;3,"",IF(טבלה135[[#This Row],[CycleNumber]]=3,MAX(D1278:D1280),IF(I1279=3,MAX(D1277:D1279),F1279)))</f>
        <v>29</v>
      </c>
      <c r="G1280">
        <f>IF(OR(טבלה135[[#This Row],[CycleNumber]]&gt;B1281,B1281=""),IF(טבלה135[[#This Row],[מספר סטייה]]=3,MIN(D1278:D1280),טבלה135[[#This Row],[מינ קבוע]]),טבלה135[[#This Row],[מינ קבוע]])</f>
        <v>25</v>
      </c>
      <c r="H1280">
        <f>IF(OR(טבלה135[[#This Row],[CycleNumber]]&gt;B1281,B1281=""),IF(טבלה135[[#This Row],[מספר סטייה]]=3,MAX(D1278:D1280),טבלה135[[#This Row],[מקס קבוע]]),טבלה135[[#This Row],[מקס קבוע]])</f>
        <v>29</v>
      </c>
      <c r="I128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קבוע]]&lt;&gt;E1279,1,I1279+1),0))</f>
        <v>0</v>
      </c>
      <c r="J1280">
        <f>IF(AND(טבלה135[[#This Row],[CycleNumber]]&lt;B1281,טבלה135[[#This Row],[מקס קבוע]]&lt;&gt;""),IF(OR(טבלה135[[#This Row],[מספר סטייה]]&lt;I1281,AND(טבלה135[[#This Row],[מספר סטייה]]=3,I1281=1)),0,1),"")</f>
        <v>1</v>
      </c>
      <c r="K1280">
        <f>IF(טבלה135[[#This Row],[מקס קבוע]]&lt;&gt;"",טבלה135[[#This Row],[מקסימום]]-טבלה135[[#This Row],[מינימום]],"")</f>
        <v>4</v>
      </c>
      <c r="L1280">
        <f>IF(IFERROR(LOOKUP(טבלה135[[#This Row],[ClientID]],פיבוט!$A$4:$A$121),FALSE)=טבלה135[[#This Row],[ClientID]],1,0)</f>
        <v>1</v>
      </c>
      <c r="M1280" t="str">
        <f>IF(OR(טבלה135[[#This Row],[ClientID]]=A1281),"",1)</f>
        <v/>
      </c>
      <c r="N1280" s="3" t="str">
        <f>IF(טבלה135[[#This Row],[טווח]]&lt;&gt;K1279,טבלה135[[#This Row],[טווח]],"")</f>
        <v/>
      </c>
      <c r="O1280" s="3" t="str">
        <f>IF(טבלה135[[#This Row],[מניית טווחים]]&lt;&gt;"",IF(OR(30&gt;טבלה135[[#This Row],[מקסימום]],30&lt;טבלה135[[#This Row],[מינימום]]),0,1),"")</f>
        <v/>
      </c>
    </row>
    <row r="1281" spans="1:15" x14ac:dyDescent="0.25">
      <c r="A1281" t="s">
        <v>137</v>
      </c>
      <c r="B1281">
        <v>27</v>
      </c>
      <c r="C1281">
        <v>28</v>
      </c>
      <c r="D1281">
        <f>טבלה135[[#This Row],[LengthofCycle]]+1</f>
        <v>29</v>
      </c>
      <c r="E1281">
        <f>IF(טבלה135[[#This Row],[CycleNumber]]&lt;3,"",IF(טבלה135[[#This Row],[CycleNumber]]=3,MIN(D1279:D1281),IF(I1280=3,MIN(D1278:D1280),E1280)))</f>
        <v>25</v>
      </c>
      <c r="F1281">
        <f>IF(טבלה135[[#This Row],[CycleNumber]]&lt;3,"",IF(טבלה135[[#This Row],[CycleNumber]]=3,MAX(D1279:D1281),IF(I1280=3,MAX(D1278:D1280),F1280)))</f>
        <v>29</v>
      </c>
      <c r="G1281">
        <f>IF(OR(טבלה135[[#This Row],[CycleNumber]]&gt;B1282,B1282=""),IF(טבלה135[[#This Row],[מספר סטייה]]=3,MIN(D1279:D1281),טבלה135[[#This Row],[מינ קבוע]]),טבלה135[[#This Row],[מינ קבוע]])</f>
        <v>25</v>
      </c>
      <c r="H1281">
        <f>IF(OR(טבלה135[[#This Row],[CycleNumber]]&gt;B1282,B1282=""),IF(טבלה135[[#This Row],[מספר סטייה]]=3,MAX(D1279:D1281),טבלה135[[#This Row],[מקס קבוע]]),טבלה135[[#This Row],[מקס קבוע]])</f>
        <v>29</v>
      </c>
      <c r="I128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קבוע]]&lt;&gt;E1280,1,I1280+1),0))</f>
        <v>0</v>
      </c>
      <c r="J1281">
        <f>IF(AND(טבלה135[[#This Row],[CycleNumber]]&lt;B1282,טבלה135[[#This Row],[מקס קבוע]]&lt;&gt;""),IF(OR(טבלה135[[#This Row],[מספר סטייה]]&lt;I1282,AND(טבלה135[[#This Row],[מספר סטייה]]=3,I1282=1)),0,1),"")</f>
        <v>1</v>
      </c>
      <c r="K1281">
        <f>IF(טבלה135[[#This Row],[מקס קבוע]]&lt;&gt;"",טבלה135[[#This Row],[מקסימום]]-טבלה135[[#This Row],[מינימום]],"")</f>
        <v>4</v>
      </c>
      <c r="L1281">
        <f>IF(IFERROR(LOOKUP(טבלה135[[#This Row],[ClientID]],פיבוט!$A$4:$A$121),FALSE)=טבלה135[[#This Row],[ClientID]],1,0)</f>
        <v>1</v>
      </c>
      <c r="M1281" t="str">
        <f>IF(OR(טבלה135[[#This Row],[ClientID]]=A1282),"",1)</f>
        <v/>
      </c>
      <c r="N1281" s="3" t="str">
        <f>IF(טבלה135[[#This Row],[טווח]]&lt;&gt;K1280,טבלה135[[#This Row],[טווח]],"")</f>
        <v/>
      </c>
      <c r="O1281" s="3" t="str">
        <f>IF(טבלה135[[#This Row],[מניית טווחים]]&lt;&gt;"",IF(OR(30&gt;טבלה135[[#This Row],[מקסימום]],30&lt;טבלה135[[#This Row],[מינימום]]),0,1),"")</f>
        <v/>
      </c>
    </row>
    <row r="1282" spans="1:15" x14ac:dyDescent="0.25">
      <c r="A1282" t="s">
        <v>137</v>
      </c>
      <c r="B1282">
        <v>28</v>
      </c>
      <c r="C1282">
        <v>27</v>
      </c>
      <c r="D1282">
        <f>טבלה135[[#This Row],[LengthofCycle]]+1</f>
        <v>28</v>
      </c>
      <c r="E1282">
        <f>IF(טבלה135[[#This Row],[CycleNumber]]&lt;3,"",IF(טבלה135[[#This Row],[CycleNumber]]=3,MIN(D1280:D1282),IF(I1281=3,MIN(D1279:D1281),E1281)))</f>
        <v>25</v>
      </c>
      <c r="F1282">
        <f>IF(טבלה135[[#This Row],[CycleNumber]]&lt;3,"",IF(טבלה135[[#This Row],[CycleNumber]]=3,MAX(D1280:D1282),IF(I1281=3,MAX(D1279:D1281),F1281)))</f>
        <v>29</v>
      </c>
      <c r="G1282">
        <f>IF(OR(טבלה135[[#This Row],[CycleNumber]]&gt;B1283,B1283=""),IF(טבלה135[[#This Row],[מספר סטייה]]=3,MIN(D1280:D1282),טבלה135[[#This Row],[מינ קבוע]]),טבלה135[[#This Row],[מינ קבוע]])</f>
        <v>25</v>
      </c>
      <c r="H1282">
        <f>IF(OR(טבלה135[[#This Row],[CycleNumber]]&gt;B1283,B1283=""),IF(טבלה135[[#This Row],[מספר סטייה]]=3,MAX(D1280:D1282),טבלה135[[#This Row],[מקס קבוע]]),טבלה135[[#This Row],[מקס קבוע]])</f>
        <v>29</v>
      </c>
      <c r="I128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קבוע]]&lt;&gt;E1281,1,I1281+1),0))</f>
        <v>0</v>
      </c>
      <c r="J1282">
        <f>IF(AND(טבלה135[[#This Row],[CycleNumber]]&lt;B1283,טבלה135[[#This Row],[מקס קבוע]]&lt;&gt;""),IF(OR(טבלה135[[#This Row],[מספר סטייה]]&lt;I1283,AND(טבלה135[[#This Row],[מספר סטייה]]=3,I1283=1)),0,1),"")</f>
        <v>1</v>
      </c>
      <c r="K1282">
        <f>IF(טבלה135[[#This Row],[מקס קבוע]]&lt;&gt;"",טבלה135[[#This Row],[מקסימום]]-טבלה135[[#This Row],[מינימום]],"")</f>
        <v>4</v>
      </c>
      <c r="L1282">
        <f>IF(IFERROR(LOOKUP(טבלה135[[#This Row],[ClientID]],פיבוט!$A$4:$A$121),FALSE)=טבלה135[[#This Row],[ClientID]],1,0)</f>
        <v>1</v>
      </c>
      <c r="M1282" t="str">
        <f>IF(OR(טבלה135[[#This Row],[ClientID]]=A1283),"",1)</f>
        <v/>
      </c>
      <c r="N1282" s="3" t="str">
        <f>IF(טבלה135[[#This Row],[טווח]]&lt;&gt;K1281,טבלה135[[#This Row],[טווח]],"")</f>
        <v/>
      </c>
      <c r="O1282" s="3" t="str">
        <f>IF(טבלה135[[#This Row],[מניית טווחים]]&lt;&gt;"",IF(OR(30&gt;טבלה135[[#This Row],[מקסימום]],30&lt;טבלה135[[#This Row],[מינימום]]),0,1),"")</f>
        <v/>
      </c>
    </row>
    <row r="1283" spans="1:15" x14ac:dyDescent="0.25">
      <c r="A1283" t="s">
        <v>137</v>
      </c>
      <c r="B1283">
        <v>29</v>
      </c>
      <c r="C1283">
        <v>24</v>
      </c>
      <c r="D1283">
        <f>טבלה135[[#This Row],[LengthofCycle]]+1</f>
        <v>25</v>
      </c>
      <c r="E1283">
        <f>IF(טבלה135[[#This Row],[CycleNumber]]&lt;3,"",IF(טבלה135[[#This Row],[CycleNumber]]=3,MIN(D1281:D1283),IF(I1282=3,MIN(D1280:D1282),E1282)))</f>
        <v>25</v>
      </c>
      <c r="F1283">
        <f>IF(טבלה135[[#This Row],[CycleNumber]]&lt;3,"",IF(טבלה135[[#This Row],[CycleNumber]]=3,MAX(D1281:D1283),IF(I1282=3,MAX(D1280:D1282),F1282)))</f>
        <v>29</v>
      </c>
      <c r="G1283">
        <f>IF(OR(טבלה135[[#This Row],[CycleNumber]]&gt;B1284,B1284=""),IF(טבלה135[[#This Row],[מספר סטייה]]=3,MIN(D1281:D1283),טבלה135[[#This Row],[מינ קבוע]]),טבלה135[[#This Row],[מינ קבוע]])</f>
        <v>25</v>
      </c>
      <c r="H1283">
        <f>IF(OR(טבלה135[[#This Row],[CycleNumber]]&gt;B1284,B1284=""),IF(טבלה135[[#This Row],[מספר סטייה]]=3,MAX(D1281:D1283),טבלה135[[#This Row],[מקס קבוע]]),טבלה135[[#This Row],[מקס קבוע]])</f>
        <v>29</v>
      </c>
      <c r="I128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קבוע]]&lt;&gt;E1282,1,I1282+1),0))</f>
        <v>0</v>
      </c>
      <c r="J1283">
        <f>IF(AND(טבלה135[[#This Row],[CycleNumber]]&lt;B1284,טבלה135[[#This Row],[מקס קבוע]]&lt;&gt;""),IF(OR(טבלה135[[#This Row],[מספר סטייה]]&lt;I1284,AND(טבלה135[[#This Row],[מספר סטייה]]=3,I1284=1)),0,1),"")</f>
        <v>0</v>
      </c>
      <c r="K1283">
        <f>IF(טבלה135[[#This Row],[מקס קבוע]]&lt;&gt;"",טבלה135[[#This Row],[מקסימום]]-טבלה135[[#This Row],[מינימום]],"")</f>
        <v>4</v>
      </c>
      <c r="L1283">
        <f>IF(IFERROR(LOOKUP(טבלה135[[#This Row],[ClientID]],פיבוט!$A$4:$A$121),FALSE)=טבלה135[[#This Row],[ClientID]],1,0)</f>
        <v>1</v>
      </c>
      <c r="M1283" t="str">
        <f>IF(OR(טבלה135[[#This Row],[ClientID]]=A1284),"",1)</f>
        <v/>
      </c>
      <c r="N1283" s="3" t="str">
        <f>IF(טבלה135[[#This Row],[טווח]]&lt;&gt;K1282,טבלה135[[#This Row],[טווח]],"")</f>
        <v/>
      </c>
      <c r="O1283" s="3" t="str">
        <f>IF(טבלה135[[#This Row],[מניית טווחים]]&lt;&gt;"",IF(OR(30&gt;טבלה135[[#This Row],[מקסימום]],30&lt;טבלה135[[#This Row],[מינימום]]),0,1),"")</f>
        <v/>
      </c>
    </row>
    <row r="1284" spans="1:15" x14ac:dyDescent="0.25">
      <c r="A1284" t="s">
        <v>137</v>
      </c>
      <c r="B1284">
        <v>30</v>
      </c>
      <c r="C1284">
        <v>29</v>
      </c>
      <c r="D1284">
        <f>טבלה135[[#This Row],[LengthofCycle]]+1</f>
        <v>30</v>
      </c>
      <c r="E1284">
        <f>IF(טבלה135[[#This Row],[CycleNumber]]&lt;3,"",IF(טבלה135[[#This Row],[CycleNumber]]=3,MIN(D1282:D1284),IF(I1283=3,MIN(D1281:D1283),E1283)))</f>
        <v>25</v>
      </c>
      <c r="F1284">
        <f>IF(טבלה135[[#This Row],[CycleNumber]]&lt;3,"",IF(טבלה135[[#This Row],[CycleNumber]]=3,MAX(D1282:D1284),IF(I1283=3,MAX(D1281:D1283),F1283)))</f>
        <v>29</v>
      </c>
      <c r="G1284">
        <f>IF(OR(טבלה135[[#This Row],[CycleNumber]]&gt;B1285,B1285=""),IF(טבלה135[[#This Row],[מספר סטייה]]=3,MIN(D1282:D1284),טבלה135[[#This Row],[מינ קבוע]]),טבלה135[[#This Row],[מינ קבוע]])</f>
        <v>25</v>
      </c>
      <c r="H1284">
        <f>IF(OR(טבלה135[[#This Row],[CycleNumber]]&gt;B1285,B1285=""),IF(טבלה135[[#This Row],[מספר סטייה]]=3,MAX(D1282:D1284),טבלה135[[#This Row],[מקס קבוע]]),טבלה135[[#This Row],[מקס קבוע]])</f>
        <v>29</v>
      </c>
      <c r="I128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קבוע]]&lt;&gt;E1283,1,I1283+1),0))</f>
        <v>1</v>
      </c>
      <c r="J1284">
        <f>IF(AND(טבלה135[[#This Row],[CycleNumber]]&lt;B1285,טבלה135[[#This Row],[מקס קבוע]]&lt;&gt;""),IF(OR(טבלה135[[#This Row],[מספר סטייה]]&lt;I1285,AND(טבלה135[[#This Row],[מספר סטייה]]=3,I1285=1)),0,1),"")</f>
        <v>1</v>
      </c>
      <c r="K1284">
        <f>IF(טבלה135[[#This Row],[מקס קבוע]]&lt;&gt;"",טבלה135[[#This Row],[מקסימום]]-טבלה135[[#This Row],[מינימום]],"")</f>
        <v>4</v>
      </c>
      <c r="L1284">
        <f>IF(IFERROR(LOOKUP(טבלה135[[#This Row],[ClientID]],פיבוט!$A$4:$A$121),FALSE)=טבלה135[[#This Row],[ClientID]],1,0)</f>
        <v>1</v>
      </c>
      <c r="M1284" t="str">
        <f>IF(OR(טבלה135[[#This Row],[ClientID]]=A1285),"",1)</f>
        <v/>
      </c>
      <c r="N1284" s="3" t="str">
        <f>IF(טבלה135[[#This Row],[טווח]]&lt;&gt;K1283,טבלה135[[#This Row],[טווח]],"")</f>
        <v/>
      </c>
      <c r="O1284" s="3" t="str">
        <f>IF(טבלה135[[#This Row],[מניית טווחים]]&lt;&gt;"",IF(OR(30&gt;טבלה135[[#This Row],[מקסימום]],30&lt;טבלה135[[#This Row],[מינימום]]),0,1),"")</f>
        <v/>
      </c>
    </row>
    <row r="1285" spans="1:15" x14ac:dyDescent="0.25">
      <c r="A1285" t="s">
        <v>137</v>
      </c>
      <c r="B1285">
        <v>31</v>
      </c>
      <c r="C1285">
        <v>24</v>
      </c>
      <c r="D1285">
        <f>טבלה135[[#This Row],[LengthofCycle]]+1</f>
        <v>25</v>
      </c>
      <c r="E1285">
        <f>IF(טבלה135[[#This Row],[CycleNumber]]&lt;3,"",IF(טבלה135[[#This Row],[CycleNumber]]=3,MIN(D1283:D1285),IF(I1284=3,MIN(D1282:D1284),E1284)))</f>
        <v>25</v>
      </c>
      <c r="F1285">
        <f>IF(טבלה135[[#This Row],[CycleNumber]]&lt;3,"",IF(טבלה135[[#This Row],[CycleNumber]]=3,MAX(D1283:D1285),IF(I1284=3,MAX(D1282:D1284),F1284)))</f>
        <v>29</v>
      </c>
      <c r="G1285">
        <f>IF(OR(טבלה135[[#This Row],[CycleNumber]]&gt;B1286,B1286=""),IF(טבלה135[[#This Row],[מספר סטייה]]=3,MIN(D1283:D1285),טבלה135[[#This Row],[מינ קבוע]]),טבלה135[[#This Row],[מינ קבוע]])</f>
        <v>25</v>
      </c>
      <c r="H1285">
        <f>IF(OR(טבלה135[[#This Row],[CycleNumber]]&gt;B1286,B1286=""),IF(טבלה135[[#This Row],[מספר סטייה]]=3,MAX(D1283:D1285),טבלה135[[#This Row],[מקס קבוע]]),טבלה135[[#This Row],[מקס קבוע]])</f>
        <v>29</v>
      </c>
      <c r="I128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קבוע]]&lt;&gt;E1284,1,I1284+1),0))</f>
        <v>0</v>
      </c>
      <c r="J1285">
        <f>IF(AND(טבלה135[[#This Row],[CycleNumber]]&lt;B1286,טבלה135[[#This Row],[מקס קבוע]]&lt;&gt;""),IF(OR(טבלה135[[#This Row],[מספר סטייה]]&lt;I1286,AND(טבלה135[[#This Row],[מספר סטייה]]=3,I1286=1)),0,1),"")</f>
        <v>1</v>
      </c>
      <c r="K1285">
        <f>IF(טבלה135[[#This Row],[מקס קבוע]]&lt;&gt;"",טבלה135[[#This Row],[מקסימום]]-טבלה135[[#This Row],[מינימום]],"")</f>
        <v>4</v>
      </c>
      <c r="L1285">
        <f>IF(IFERROR(LOOKUP(טבלה135[[#This Row],[ClientID]],פיבוט!$A$4:$A$121),FALSE)=טבלה135[[#This Row],[ClientID]],1,0)</f>
        <v>1</v>
      </c>
      <c r="M1285" t="str">
        <f>IF(OR(טבלה135[[#This Row],[ClientID]]=A1286),"",1)</f>
        <v/>
      </c>
      <c r="N1285" s="3" t="str">
        <f>IF(טבלה135[[#This Row],[טווח]]&lt;&gt;K1284,טבלה135[[#This Row],[טווח]],"")</f>
        <v/>
      </c>
      <c r="O1285" s="3" t="str">
        <f>IF(טבלה135[[#This Row],[מניית טווחים]]&lt;&gt;"",IF(OR(30&gt;טבלה135[[#This Row],[מקסימום]],30&lt;טבלה135[[#This Row],[מינימום]]),0,1),"")</f>
        <v/>
      </c>
    </row>
    <row r="1286" spans="1:15" x14ac:dyDescent="0.25">
      <c r="A1286" t="s">
        <v>137</v>
      </c>
      <c r="B1286">
        <v>32</v>
      </c>
      <c r="C1286">
        <v>27</v>
      </c>
      <c r="D1286">
        <f>טבלה135[[#This Row],[LengthofCycle]]+1</f>
        <v>28</v>
      </c>
      <c r="E1286">
        <f>IF(טבלה135[[#This Row],[CycleNumber]]&lt;3,"",IF(טבלה135[[#This Row],[CycleNumber]]=3,MIN(D1284:D1286),IF(I1285=3,MIN(D1283:D1285),E1285)))</f>
        <v>25</v>
      </c>
      <c r="F1286">
        <f>IF(טבלה135[[#This Row],[CycleNumber]]&lt;3,"",IF(טבלה135[[#This Row],[CycleNumber]]=3,MAX(D1284:D1286),IF(I1285=3,MAX(D1283:D1285),F1285)))</f>
        <v>29</v>
      </c>
      <c r="G1286">
        <f>IF(OR(טבלה135[[#This Row],[CycleNumber]]&gt;B1287,B1287=""),IF(טבלה135[[#This Row],[מספר סטייה]]=3,MIN(D1284:D1286),טבלה135[[#This Row],[מינ קבוע]]),טבלה135[[#This Row],[מינ קבוע]])</f>
        <v>25</v>
      </c>
      <c r="H1286">
        <f>IF(OR(טבלה135[[#This Row],[CycleNumber]]&gt;B1287,B1287=""),IF(טבלה135[[#This Row],[מספר סטייה]]=3,MAX(D1284:D1286),טבלה135[[#This Row],[מקס קבוע]]),טבלה135[[#This Row],[מקס קבוע]])</f>
        <v>29</v>
      </c>
      <c r="I128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קבוע]]&lt;&gt;E1285,1,I1285+1),0))</f>
        <v>0</v>
      </c>
      <c r="J1286" t="str">
        <f>IF(AND(טבלה135[[#This Row],[CycleNumber]]&lt;B1287,טבלה135[[#This Row],[מקס קבוע]]&lt;&gt;""),IF(OR(טבלה135[[#This Row],[מספר סטייה]]&lt;I1287,AND(טבלה135[[#This Row],[מספר סטייה]]=3,I1287=1)),0,1),"")</f>
        <v/>
      </c>
      <c r="K1286">
        <f>IF(טבלה135[[#This Row],[מקס קבוע]]&lt;&gt;"",טבלה135[[#This Row],[מקסימום]]-טבלה135[[#This Row],[מינימום]],"")</f>
        <v>4</v>
      </c>
      <c r="L1286">
        <f>IF(IFERROR(LOOKUP(טבלה135[[#This Row],[ClientID]],פיבוט!$A$4:$A$121),FALSE)=טבלה135[[#This Row],[ClientID]],1,0)</f>
        <v>1</v>
      </c>
      <c r="M1286">
        <f>IF(OR(טבלה135[[#This Row],[ClientID]]=A1287),"",1)</f>
        <v>1</v>
      </c>
      <c r="N1286" s="3" t="str">
        <f>IF(טבלה135[[#This Row],[טווח]]&lt;&gt;K1285,טבלה135[[#This Row],[טווח]],"")</f>
        <v/>
      </c>
      <c r="O1286" s="3" t="str">
        <f>IF(טבלה135[[#This Row],[מניית טווחים]]&lt;&gt;"",IF(OR(30&gt;טבלה135[[#This Row],[מקסימום]],30&lt;טבלה135[[#This Row],[מינימום]]),0,1),"")</f>
        <v/>
      </c>
    </row>
    <row r="1287" spans="1:15" x14ac:dyDescent="0.25">
      <c r="A1287" t="s">
        <v>138</v>
      </c>
      <c r="B1287">
        <v>1</v>
      </c>
      <c r="C1287">
        <v>26</v>
      </c>
      <c r="D1287">
        <f>טבלה135[[#This Row],[LengthofCycle]]+1</f>
        <v>27</v>
      </c>
      <c r="E1287" t="str">
        <f>IF(טבלה135[[#This Row],[CycleNumber]]&lt;3,"",IF(טבלה135[[#This Row],[CycleNumber]]=3,MIN(D1285:D1287),IF(I1286=3,MIN(D1284:D1286),E1286)))</f>
        <v/>
      </c>
      <c r="F1287" t="str">
        <f>IF(טבלה135[[#This Row],[CycleNumber]]&lt;3,"",IF(טבלה135[[#This Row],[CycleNumber]]=3,MAX(D1285:D1287),IF(I1286=3,MAX(D1284:D1286),F1286)))</f>
        <v/>
      </c>
      <c r="G1287" t="str">
        <f>IF(OR(טבלה135[[#This Row],[CycleNumber]]&gt;B1288,B1288=""),IF(טבלה135[[#This Row],[מספר סטייה]]=3,MIN(D1285:D1287),טבלה135[[#This Row],[מינ קבוע]]),טבלה135[[#This Row],[מינ קבוע]])</f>
        <v/>
      </c>
      <c r="H1287" t="str">
        <f>IF(OR(טבלה135[[#This Row],[CycleNumber]]&gt;B1288,B1288=""),IF(טבלה135[[#This Row],[מספר סטייה]]=3,MAX(D1285:D1287),טבלה135[[#This Row],[מקס קבוע]]),טבלה135[[#This Row],[מקס קבוע]])</f>
        <v/>
      </c>
      <c r="I128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קבוע]]&lt;&gt;E1286,1,I1286+1),0))</f>
        <v/>
      </c>
      <c r="J1287" t="str">
        <f>IF(AND(טבלה135[[#This Row],[CycleNumber]]&lt;B1288,טבלה135[[#This Row],[מקס קבוע]]&lt;&gt;""),IF(OR(טבלה135[[#This Row],[מספר סטייה]]&lt;I1288,AND(טבלה135[[#This Row],[מספר סטייה]]=3,I1288=1)),0,1),"")</f>
        <v/>
      </c>
      <c r="K1287" t="str">
        <f>IF(טבלה135[[#This Row],[מקס קבוע]]&lt;&gt;"",טבלה135[[#This Row],[מקסימום]]-טבלה135[[#This Row],[מינימום]],"")</f>
        <v/>
      </c>
      <c r="L1287">
        <f>IF(IFERROR(LOOKUP(טבלה135[[#This Row],[ClientID]],פיבוט!$A$4:$A$121),FALSE)=טבלה135[[#This Row],[ClientID]],1,0)</f>
        <v>1</v>
      </c>
      <c r="M1287" t="str">
        <f>IF(OR(טבלה135[[#This Row],[ClientID]]=A1288),"",1)</f>
        <v/>
      </c>
      <c r="N1287" s="3" t="str">
        <f>IF(טבלה135[[#This Row],[טווח]]&lt;&gt;K1286,טבלה135[[#This Row],[טווח]],"")</f>
        <v/>
      </c>
      <c r="O1287" s="3" t="str">
        <f>IF(טבלה135[[#This Row],[מניית טווחים]]&lt;&gt;"",IF(OR(30&gt;טבלה135[[#This Row],[מקסימום]],30&lt;טבלה135[[#This Row],[מינימום]]),0,1),"")</f>
        <v/>
      </c>
    </row>
    <row r="1288" spans="1:15" x14ac:dyDescent="0.25">
      <c r="A1288" t="s">
        <v>138</v>
      </c>
      <c r="B1288">
        <v>2</v>
      </c>
      <c r="C1288">
        <v>27</v>
      </c>
      <c r="D1288">
        <f>טבלה135[[#This Row],[LengthofCycle]]+1</f>
        <v>28</v>
      </c>
      <c r="E1288" t="str">
        <f>IF(טבלה135[[#This Row],[CycleNumber]]&lt;3,"",IF(טבלה135[[#This Row],[CycleNumber]]=3,MIN(D1286:D1288),IF(I1287=3,MIN(D1285:D1287),E1287)))</f>
        <v/>
      </c>
      <c r="F1288" t="str">
        <f>IF(טבלה135[[#This Row],[CycleNumber]]&lt;3,"",IF(טבלה135[[#This Row],[CycleNumber]]=3,MAX(D1286:D1288),IF(I1287=3,MAX(D1285:D1287),F1287)))</f>
        <v/>
      </c>
      <c r="G1288" t="str">
        <f>IF(OR(טבלה135[[#This Row],[CycleNumber]]&gt;B1289,B1289=""),IF(טבלה135[[#This Row],[מספר סטייה]]=3,MIN(D1286:D1288),טבלה135[[#This Row],[מינ קבוע]]),טבלה135[[#This Row],[מינ קבוע]])</f>
        <v/>
      </c>
      <c r="H1288" t="str">
        <f>IF(OR(טבלה135[[#This Row],[CycleNumber]]&gt;B1289,B1289=""),IF(טבלה135[[#This Row],[מספר סטייה]]=3,MAX(D1286:D1288),טבלה135[[#This Row],[מקס קבוע]]),טבלה135[[#This Row],[מקס קבוע]])</f>
        <v/>
      </c>
      <c r="I128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קבוע]]&lt;&gt;E1287,1,I1287+1),0))</f>
        <v/>
      </c>
      <c r="J1288" t="str">
        <f>IF(AND(טבלה135[[#This Row],[CycleNumber]]&lt;B1289,טבלה135[[#This Row],[מקס קבוע]]&lt;&gt;""),IF(OR(טבלה135[[#This Row],[מספר סטייה]]&lt;I1289,AND(טבלה135[[#This Row],[מספר סטייה]]=3,I1289=1)),0,1),"")</f>
        <v/>
      </c>
      <c r="K1288" t="str">
        <f>IF(טבלה135[[#This Row],[מקס קבוע]]&lt;&gt;"",טבלה135[[#This Row],[מקסימום]]-טבלה135[[#This Row],[מינימום]],"")</f>
        <v/>
      </c>
      <c r="L1288">
        <f>IF(IFERROR(LOOKUP(טבלה135[[#This Row],[ClientID]],פיבוט!$A$4:$A$121),FALSE)=טבלה135[[#This Row],[ClientID]],1,0)</f>
        <v>1</v>
      </c>
      <c r="M1288" t="str">
        <f>IF(OR(טבלה135[[#This Row],[ClientID]]=A1289),"",1)</f>
        <v/>
      </c>
      <c r="N1288" s="3" t="str">
        <f>IF(טבלה135[[#This Row],[טווח]]&lt;&gt;K1287,טבלה135[[#This Row],[טווח]],"")</f>
        <v/>
      </c>
      <c r="O1288" s="3" t="str">
        <f>IF(טבלה135[[#This Row],[מניית טווחים]]&lt;&gt;"",IF(OR(30&gt;טבלה135[[#This Row],[מקסימום]],30&lt;טבלה135[[#This Row],[מינימום]]),0,1),"")</f>
        <v/>
      </c>
    </row>
    <row r="1289" spans="1:15" x14ac:dyDescent="0.25">
      <c r="A1289" t="s">
        <v>138</v>
      </c>
      <c r="B1289">
        <v>3</v>
      </c>
      <c r="C1289">
        <v>31</v>
      </c>
      <c r="D1289">
        <f>טבלה135[[#This Row],[LengthofCycle]]+1</f>
        <v>32</v>
      </c>
      <c r="E1289">
        <f>IF(טבלה135[[#This Row],[CycleNumber]]&lt;3,"",IF(טבלה135[[#This Row],[CycleNumber]]=3,MIN(D1287:D1289),IF(I1288=3,MIN(D1286:D1288),E1288)))</f>
        <v>27</v>
      </c>
      <c r="F1289">
        <f>IF(טבלה135[[#This Row],[CycleNumber]]&lt;3,"",IF(טבלה135[[#This Row],[CycleNumber]]=3,MAX(D1287:D1289),IF(I1288=3,MAX(D1286:D1288),F1288)))</f>
        <v>32</v>
      </c>
      <c r="G1289">
        <f>IF(OR(טבלה135[[#This Row],[CycleNumber]]&gt;B1290,B1290=""),IF(טבלה135[[#This Row],[מספר סטייה]]=3,MIN(D1287:D1289),טבלה135[[#This Row],[מינ קבוע]]),טבלה135[[#This Row],[מינ קבוע]])</f>
        <v>27</v>
      </c>
      <c r="H1289">
        <f>IF(OR(טבלה135[[#This Row],[CycleNumber]]&gt;B1290,B1290=""),IF(טבלה135[[#This Row],[מספר סטייה]]=3,MAX(D1287:D1289),טבלה135[[#This Row],[מקס קבוע]]),טבלה135[[#This Row],[מקס קבוע]])</f>
        <v>32</v>
      </c>
      <c r="I128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קבוע]]&lt;&gt;E1288,1,I1288+1),0))</f>
        <v>0</v>
      </c>
      <c r="J1289">
        <f>IF(AND(טבלה135[[#This Row],[CycleNumber]]&lt;B1290,טבלה135[[#This Row],[מקס קבוע]]&lt;&gt;""),IF(OR(טבלה135[[#This Row],[מספר סטייה]]&lt;I1290,AND(טבלה135[[#This Row],[מספר סטייה]]=3,I1290=1)),0,1),"")</f>
        <v>1</v>
      </c>
      <c r="K1289">
        <f>IF(טבלה135[[#This Row],[מקס קבוע]]&lt;&gt;"",טבלה135[[#This Row],[מקסימום]]-טבלה135[[#This Row],[מינימום]],"")</f>
        <v>5</v>
      </c>
      <c r="L1289">
        <f>IF(IFERROR(LOOKUP(טבלה135[[#This Row],[ClientID]],פיבוט!$A$4:$A$121),FALSE)=טבלה135[[#This Row],[ClientID]],1,0)</f>
        <v>1</v>
      </c>
      <c r="M1289" t="str">
        <f>IF(OR(טבלה135[[#This Row],[ClientID]]=A1290),"",1)</f>
        <v/>
      </c>
      <c r="N1289" s="3">
        <f>IF(טבלה135[[#This Row],[טווח]]&lt;&gt;K1288,טבלה135[[#This Row],[טווח]],"")</f>
        <v>5</v>
      </c>
      <c r="O1289" s="3">
        <f>IF(טבלה135[[#This Row],[מניית טווחים]]&lt;&gt;"",IF(OR(30&gt;טבלה135[[#This Row],[מקסימום]],30&lt;טבלה135[[#This Row],[מינימום]]),0,1),"")</f>
        <v>1</v>
      </c>
    </row>
    <row r="1290" spans="1:15" x14ac:dyDescent="0.25">
      <c r="A1290" t="s">
        <v>138</v>
      </c>
      <c r="B1290">
        <v>4</v>
      </c>
      <c r="C1290">
        <v>28</v>
      </c>
      <c r="D1290">
        <f>טבלה135[[#This Row],[LengthofCycle]]+1</f>
        <v>29</v>
      </c>
      <c r="E1290">
        <f>IF(טבלה135[[#This Row],[CycleNumber]]&lt;3,"",IF(טבלה135[[#This Row],[CycleNumber]]=3,MIN(D1288:D1290),IF(I1289=3,MIN(D1287:D1289),E1289)))</f>
        <v>27</v>
      </c>
      <c r="F1290">
        <f>IF(טבלה135[[#This Row],[CycleNumber]]&lt;3,"",IF(טבלה135[[#This Row],[CycleNumber]]=3,MAX(D1288:D1290),IF(I1289=3,MAX(D1287:D1289),F1289)))</f>
        <v>32</v>
      </c>
      <c r="G1290">
        <f>IF(OR(טבלה135[[#This Row],[CycleNumber]]&gt;B1291,B1291=""),IF(טבלה135[[#This Row],[מספר סטייה]]=3,MIN(D1288:D1290),טבלה135[[#This Row],[מינ קבוע]]),טבלה135[[#This Row],[מינ קבוע]])</f>
        <v>27</v>
      </c>
      <c r="H1290">
        <f>IF(OR(טבלה135[[#This Row],[CycleNumber]]&gt;B1291,B1291=""),IF(טבלה135[[#This Row],[מספר סטייה]]=3,MAX(D1288:D1290),טבלה135[[#This Row],[מקס קבוע]]),טבלה135[[#This Row],[מקס קבוע]])</f>
        <v>32</v>
      </c>
      <c r="I129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קבוע]]&lt;&gt;E1289,1,I1289+1),0))</f>
        <v>0</v>
      </c>
      <c r="J1290">
        <f>IF(AND(טבלה135[[#This Row],[CycleNumber]]&lt;B1291,טבלה135[[#This Row],[מקס קבוע]]&lt;&gt;""),IF(OR(טבלה135[[#This Row],[מספר סטייה]]&lt;I1291,AND(טבלה135[[#This Row],[מספר סטייה]]=3,I1291=1)),0,1),"")</f>
        <v>1</v>
      </c>
      <c r="K1290">
        <f>IF(טבלה135[[#This Row],[מקס קבוע]]&lt;&gt;"",טבלה135[[#This Row],[מקסימום]]-טבלה135[[#This Row],[מינימום]],"")</f>
        <v>5</v>
      </c>
      <c r="L1290">
        <f>IF(IFERROR(LOOKUP(טבלה135[[#This Row],[ClientID]],פיבוט!$A$4:$A$121),FALSE)=טבלה135[[#This Row],[ClientID]],1,0)</f>
        <v>1</v>
      </c>
      <c r="M1290" t="str">
        <f>IF(OR(טבלה135[[#This Row],[ClientID]]=A1291),"",1)</f>
        <v/>
      </c>
      <c r="N1290" s="3" t="str">
        <f>IF(טבלה135[[#This Row],[טווח]]&lt;&gt;K1289,טבלה135[[#This Row],[טווח]],"")</f>
        <v/>
      </c>
      <c r="O1290" s="3" t="str">
        <f>IF(טבלה135[[#This Row],[מניית טווחים]]&lt;&gt;"",IF(OR(30&gt;טבלה135[[#This Row],[מקסימום]],30&lt;טבלה135[[#This Row],[מינימום]]),0,1),"")</f>
        <v/>
      </c>
    </row>
    <row r="1291" spans="1:15" x14ac:dyDescent="0.25">
      <c r="A1291" t="s">
        <v>138</v>
      </c>
      <c r="B1291">
        <v>5</v>
      </c>
      <c r="C1291">
        <v>27</v>
      </c>
      <c r="D1291">
        <f>טבלה135[[#This Row],[LengthofCycle]]+1</f>
        <v>28</v>
      </c>
      <c r="E1291">
        <f>IF(טבלה135[[#This Row],[CycleNumber]]&lt;3,"",IF(טבלה135[[#This Row],[CycleNumber]]=3,MIN(D1289:D1291),IF(I1290=3,MIN(D1288:D1290),E1290)))</f>
        <v>27</v>
      </c>
      <c r="F1291">
        <f>IF(טבלה135[[#This Row],[CycleNumber]]&lt;3,"",IF(טבלה135[[#This Row],[CycleNumber]]=3,MAX(D1289:D1291),IF(I1290=3,MAX(D1288:D1290),F1290)))</f>
        <v>32</v>
      </c>
      <c r="G1291">
        <f>IF(OR(טבלה135[[#This Row],[CycleNumber]]&gt;B1292,B1292=""),IF(טבלה135[[#This Row],[מספר סטייה]]=3,MIN(D1289:D1291),טבלה135[[#This Row],[מינ קבוע]]),טבלה135[[#This Row],[מינ קבוע]])</f>
        <v>27</v>
      </c>
      <c r="H1291">
        <f>IF(OR(טבלה135[[#This Row],[CycleNumber]]&gt;B1292,B1292=""),IF(טבלה135[[#This Row],[מספר סטייה]]=3,MAX(D1289:D1291),טבלה135[[#This Row],[מקס קבוע]]),טבלה135[[#This Row],[מקס קבוע]])</f>
        <v>32</v>
      </c>
      <c r="I129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קבוע]]&lt;&gt;E1290,1,I1290+1),0))</f>
        <v>0</v>
      </c>
      <c r="J1291">
        <f>IF(AND(טבלה135[[#This Row],[CycleNumber]]&lt;B1292,טבלה135[[#This Row],[מקס קבוע]]&lt;&gt;""),IF(OR(טבלה135[[#This Row],[מספר סטייה]]&lt;I1292,AND(טבלה135[[#This Row],[מספר סטייה]]=3,I1292=1)),0,1),"")</f>
        <v>1</v>
      </c>
      <c r="K1291">
        <f>IF(טבלה135[[#This Row],[מקס קבוע]]&lt;&gt;"",טבלה135[[#This Row],[מקסימום]]-טבלה135[[#This Row],[מינימום]],"")</f>
        <v>5</v>
      </c>
      <c r="L1291">
        <f>IF(IFERROR(LOOKUP(טבלה135[[#This Row],[ClientID]],פיבוט!$A$4:$A$121),FALSE)=טבלה135[[#This Row],[ClientID]],1,0)</f>
        <v>1</v>
      </c>
      <c r="M1291" t="str">
        <f>IF(OR(טבלה135[[#This Row],[ClientID]]=A1292),"",1)</f>
        <v/>
      </c>
      <c r="N1291" s="3" t="str">
        <f>IF(טבלה135[[#This Row],[טווח]]&lt;&gt;K1290,טבלה135[[#This Row],[טווח]],"")</f>
        <v/>
      </c>
      <c r="O1291" s="3" t="str">
        <f>IF(טבלה135[[#This Row],[מניית טווחים]]&lt;&gt;"",IF(OR(30&gt;טבלה135[[#This Row],[מקסימום]],30&lt;טבלה135[[#This Row],[מינימום]]),0,1),"")</f>
        <v/>
      </c>
    </row>
    <row r="1292" spans="1:15" x14ac:dyDescent="0.25">
      <c r="A1292" t="s">
        <v>138</v>
      </c>
      <c r="B1292">
        <v>6</v>
      </c>
      <c r="C1292">
        <v>26</v>
      </c>
      <c r="D1292">
        <f>טבלה135[[#This Row],[LengthofCycle]]+1</f>
        <v>27</v>
      </c>
      <c r="E1292">
        <f>IF(טבלה135[[#This Row],[CycleNumber]]&lt;3,"",IF(טבלה135[[#This Row],[CycleNumber]]=3,MIN(D1290:D1292),IF(I1291=3,MIN(D1289:D1291),E1291)))</f>
        <v>27</v>
      </c>
      <c r="F1292">
        <f>IF(טבלה135[[#This Row],[CycleNumber]]&lt;3,"",IF(טבלה135[[#This Row],[CycleNumber]]=3,MAX(D1290:D1292),IF(I1291=3,MAX(D1289:D1291),F1291)))</f>
        <v>32</v>
      </c>
      <c r="G1292">
        <f>IF(OR(טבלה135[[#This Row],[CycleNumber]]&gt;B1293,B1293=""),IF(טבלה135[[#This Row],[מספר סטייה]]=3,MIN(D1290:D1292),טבלה135[[#This Row],[מינ קבוע]]),טבלה135[[#This Row],[מינ קבוע]])</f>
        <v>27</v>
      </c>
      <c r="H1292">
        <f>IF(OR(טבלה135[[#This Row],[CycleNumber]]&gt;B1293,B1293=""),IF(טבלה135[[#This Row],[מספר סטייה]]=3,MAX(D1290:D1292),טבלה135[[#This Row],[מקס קבוע]]),טבלה135[[#This Row],[מקס קבוע]])</f>
        <v>32</v>
      </c>
      <c r="I129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קבוע]]&lt;&gt;E1291,1,I1291+1),0))</f>
        <v>0</v>
      </c>
      <c r="J1292">
        <f>IF(AND(טבלה135[[#This Row],[CycleNumber]]&lt;B1293,טבלה135[[#This Row],[מקס קבוע]]&lt;&gt;""),IF(OR(טבלה135[[#This Row],[מספר סטייה]]&lt;I1293,AND(טבלה135[[#This Row],[מספר סטייה]]=3,I1293=1)),0,1),"")</f>
        <v>1</v>
      </c>
      <c r="K1292">
        <f>IF(טבלה135[[#This Row],[מקס קבוע]]&lt;&gt;"",טבלה135[[#This Row],[מקסימום]]-טבלה135[[#This Row],[מינימום]],"")</f>
        <v>5</v>
      </c>
      <c r="L1292">
        <f>IF(IFERROR(LOOKUP(טבלה135[[#This Row],[ClientID]],פיבוט!$A$4:$A$121),FALSE)=טבלה135[[#This Row],[ClientID]],1,0)</f>
        <v>1</v>
      </c>
      <c r="M1292" t="str">
        <f>IF(OR(טבלה135[[#This Row],[ClientID]]=A1293),"",1)</f>
        <v/>
      </c>
      <c r="N1292" s="3" t="str">
        <f>IF(טבלה135[[#This Row],[טווח]]&lt;&gt;K1291,טבלה135[[#This Row],[טווח]],"")</f>
        <v/>
      </c>
      <c r="O1292" s="3" t="str">
        <f>IF(טבלה135[[#This Row],[מניית טווחים]]&lt;&gt;"",IF(OR(30&gt;טבלה135[[#This Row],[מקסימום]],30&lt;טבלה135[[#This Row],[מינימום]]),0,1),"")</f>
        <v/>
      </c>
    </row>
    <row r="1293" spans="1:15" x14ac:dyDescent="0.25">
      <c r="A1293" t="s">
        <v>138</v>
      </c>
      <c r="B1293">
        <v>7</v>
      </c>
      <c r="C1293">
        <v>27</v>
      </c>
      <c r="D1293">
        <f>טבלה135[[#This Row],[LengthofCycle]]+1</f>
        <v>28</v>
      </c>
      <c r="E1293">
        <f>IF(טבלה135[[#This Row],[CycleNumber]]&lt;3,"",IF(טבלה135[[#This Row],[CycleNumber]]=3,MIN(D1291:D1293),IF(I1292=3,MIN(D1290:D1292),E1292)))</f>
        <v>27</v>
      </c>
      <c r="F1293">
        <f>IF(טבלה135[[#This Row],[CycleNumber]]&lt;3,"",IF(טבלה135[[#This Row],[CycleNumber]]=3,MAX(D1291:D1293),IF(I1292=3,MAX(D1290:D1292),F1292)))</f>
        <v>32</v>
      </c>
      <c r="G1293">
        <f>IF(OR(טבלה135[[#This Row],[CycleNumber]]&gt;B1294,B1294=""),IF(טבלה135[[#This Row],[מספר סטייה]]=3,MIN(D1291:D1293),טבלה135[[#This Row],[מינ קבוע]]),טבלה135[[#This Row],[מינ קבוע]])</f>
        <v>27</v>
      </c>
      <c r="H1293">
        <f>IF(OR(טבלה135[[#This Row],[CycleNumber]]&gt;B1294,B1294=""),IF(טבלה135[[#This Row],[מספר סטייה]]=3,MAX(D1291:D1293),טבלה135[[#This Row],[מקס קבוע]]),טבלה135[[#This Row],[מקס קבוע]])</f>
        <v>32</v>
      </c>
      <c r="I129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קבוע]]&lt;&gt;E1292,1,I1292+1),0))</f>
        <v>0</v>
      </c>
      <c r="J1293">
        <f>IF(AND(טבלה135[[#This Row],[CycleNumber]]&lt;B1294,טבלה135[[#This Row],[מקס קבוע]]&lt;&gt;""),IF(OR(טבלה135[[#This Row],[מספר סטייה]]&lt;I1294,AND(טבלה135[[#This Row],[מספר סטייה]]=3,I1294=1)),0,1),"")</f>
        <v>1</v>
      </c>
      <c r="K1293">
        <f>IF(טבלה135[[#This Row],[מקס קבוע]]&lt;&gt;"",טבלה135[[#This Row],[מקסימום]]-טבלה135[[#This Row],[מינימום]],"")</f>
        <v>5</v>
      </c>
      <c r="L1293">
        <f>IF(IFERROR(LOOKUP(טבלה135[[#This Row],[ClientID]],פיבוט!$A$4:$A$121),FALSE)=טבלה135[[#This Row],[ClientID]],1,0)</f>
        <v>1</v>
      </c>
      <c r="M1293" t="str">
        <f>IF(OR(טבלה135[[#This Row],[ClientID]]=A1294),"",1)</f>
        <v/>
      </c>
      <c r="N1293" s="3" t="str">
        <f>IF(טבלה135[[#This Row],[טווח]]&lt;&gt;K1292,טבלה135[[#This Row],[טווח]],"")</f>
        <v/>
      </c>
      <c r="O1293" s="3" t="str">
        <f>IF(טבלה135[[#This Row],[מניית טווחים]]&lt;&gt;"",IF(OR(30&gt;טבלה135[[#This Row],[מקסימום]],30&lt;טבלה135[[#This Row],[מינימום]]),0,1),"")</f>
        <v/>
      </c>
    </row>
    <row r="1294" spans="1:15" x14ac:dyDescent="0.25">
      <c r="A1294" t="s">
        <v>138</v>
      </c>
      <c r="B1294">
        <v>8</v>
      </c>
      <c r="C1294">
        <v>31</v>
      </c>
      <c r="D1294">
        <f>טבלה135[[#This Row],[LengthofCycle]]+1</f>
        <v>32</v>
      </c>
      <c r="E1294">
        <f>IF(טבלה135[[#This Row],[CycleNumber]]&lt;3,"",IF(טבלה135[[#This Row],[CycleNumber]]=3,MIN(D1292:D1294),IF(I1293=3,MIN(D1291:D1293),E1293)))</f>
        <v>27</v>
      </c>
      <c r="F1294">
        <f>IF(טבלה135[[#This Row],[CycleNumber]]&lt;3,"",IF(טבלה135[[#This Row],[CycleNumber]]=3,MAX(D1292:D1294),IF(I1293=3,MAX(D1291:D1293),F1293)))</f>
        <v>32</v>
      </c>
      <c r="G1294">
        <f>IF(OR(טבלה135[[#This Row],[CycleNumber]]&gt;B1295,B1295=""),IF(טבלה135[[#This Row],[מספר סטייה]]=3,MIN(D1292:D1294),טבלה135[[#This Row],[מינ קבוע]]),טבלה135[[#This Row],[מינ קבוע]])</f>
        <v>27</v>
      </c>
      <c r="H1294">
        <f>IF(OR(טבלה135[[#This Row],[CycleNumber]]&gt;B1295,B1295=""),IF(טבלה135[[#This Row],[מספר סטייה]]=3,MAX(D1292:D1294),טבלה135[[#This Row],[מקס קבוע]]),טבלה135[[#This Row],[מקס קבוע]])</f>
        <v>32</v>
      </c>
      <c r="I129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קבוע]]&lt;&gt;E1293,1,I1293+1),0))</f>
        <v>0</v>
      </c>
      <c r="J1294">
        <f>IF(AND(טבלה135[[#This Row],[CycleNumber]]&lt;B1295,טבלה135[[#This Row],[מקס קבוע]]&lt;&gt;""),IF(OR(טבלה135[[#This Row],[מספר סטייה]]&lt;I1295,AND(טבלה135[[#This Row],[מספר סטייה]]=3,I1295=1)),0,1),"")</f>
        <v>1</v>
      </c>
      <c r="K1294">
        <f>IF(טבלה135[[#This Row],[מקס קבוע]]&lt;&gt;"",טבלה135[[#This Row],[מקסימום]]-טבלה135[[#This Row],[מינימום]],"")</f>
        <v>5</v>
      </c>
      <c r="L1294">
        <f>IF(IFERROR(LOOKUP(טבלה135[[#This Row],[ClientID]],פיבוט!$A$4:$A$121),FALSE)=טבלה135[[#This Row],[ClientID]],1,0)</f>
        <v>1</v>
      </c>
      <c r="M1294" t="str">
        <f>IF(OR(טבלה135[[#This Row],[ClientID]]=A1295),"",1)</f>
        <v/>
      </c>
      <c r="N1294" s="3" t="str">
        <f>IF(טבלה135[[#This Row],[טווח]]&lt;&gt;K1293,טבלה135[[#This Row],[טווח]],"")</f>
        <v/>
      </c>
      <c r="O1294" s="3" t="str">
        <f>IF(טבלה135[[#This Row],[מניית טווחים]]&lt;&gt;"",IF(OR(30&gt;טבלה135[[#This Row],[מקסימום]],30&lt;טבלה135[[#This Row],[מינימום]]),0,1),"")</f>
        <v/>
      </c>
    </row>
    <row r="1295" spans="1:15" x14ac:dyDescent="0.25">
      <c r="A1295" t="s">
        <v>138</v>
      </c>
      <c r="B1295">
        <v>9</v>
      </c>
      <c r="C1295">
        <v>27</v>
      </c>
      <c r="D1295">
        <f>טבלה135[[#This Row],[LengthofCycle]]+1</f>
        <v>28</v>
      </c>
      <c r="E1295">
        <f>IF(טבלה135[[#This Row],[CycleNumber]]&lt;3,"",IF(טבלה135[[#This Row],[CycleNumber]]=3,MIN(D1293:D1295),IF(I1294=3,MIN(D1292:D1294),E1294)))</f>
        <v>27</v>
      </c>
      <c r="F1295">
        <f>IF(טבלה135[[#This Row],[CycleNumber]]&lt;3,"",IF(טבלה135[[#This Row],[CycleNumber]]=3,MAX(D1293:D1295),IF(I1294=3,MAX(D1292:D1294),F1294)))</f>
        <v>32</v>
      </c>
      <c r="G1295">
        <f>IF(OR(טבלה135[[#This Row],[CycleNumber]]&gt;B1296,B1296=""),IF(טבלה135[[#This Row],[מספר סטייה]]=3,MIN(D1293:D1295),טבלה135[[#This Row],[מינ קבוע]]),טבלה135[[#This Row],[מינ קבוע]])</f>
        <v>27</v>
      </c>
      <c r="H1295">
        <f>IF(OR(טבלה135[[#This Row],[CycleNumber]]&gt;B1296,B1296=""),IF(טבלה135[[#This Row],[מספר סטייה]]=3,MAX(D1293:D1295),טבלה135[[#This Row],[מקס קבוע]]),טבלה135[[#This Row],[מקס קבוע]])</f>
        <v>32</v>
      </c>
      <c r="I129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קבוע]]&lt;&gt;E1294,1,I1294+1),0))</f>
        <v>0</v>
      </c>
      <c r="J1295">
        <f>IF(AND(טבלה135[[#This Row],[CycleNumber]]&lt;B1296,טבלה135[[#This Row],[מקס קבוע]]&lt;&gt;""),IF(OR(טבלה135[[#This Row],[מספר סטייה]]&lt;I1296,AND(טבלה135[[#This Row],[מספר סטייה]]=3,I1296=1)),0,1),"")</f>
        <v>1</v>
      </c>
      <c r="K1295">
        <f>IF(טבלה135[[#This Row],[מקס קבוע]]&lt;&gt;"",טבלה135[[#This Row],[מקסימום]]-טבלה135[[#This Row],[מינימום]],"")</f>
        <v>5</v>
      </c>
      <c r="L1295">
        <f>IF(IFERROR(LOOKUP(טבלה135[[#This Row],[ClientID]],פיבוט!$A$4:$A$121),FALSE)=טבלה135[[#This Row],[ClientID]],1,0)</f>
        <v>1</v>
      </c>
      <c r="M1295" t="str">
        <f>IF(OR(טבלה135[[#This Row],[ClientID]]=A1296),"",1)</f>
        <v/>
      </c>
      <c r="N1295" s="3" t="str">
        <f>IF(טבלה135[[#This Row],[טווח]]&lt;&gt;K1294,טבלה135[[#This Row],[טווח]],"")</f>
        <v/>
      </c>
      <c r="O1295" s="3" t="str">
        <f>IF(טבלה135[[#This Row],[מניית טווחים]]&lt;&gt;"",IF(OR(30&gt;טבלה135[[#This Row],[מקסימום]],30&lt;טבלה135[[#This Row],[מינימום]]),0,1),"")</f>
        <v/>
      </c>
    </row>
    <row r="1296" spans="1:15" x14ac:dyDescent="0.25">
      <c r="A1296" t="s">
        <v>138</v>
      </c>
      <c r="B1296">
        <v>10</v>
      </c>
      <c r="C1296">
        <v>26</v>
      </c>
      <c r="D1296">
        <f>טבלה135[[#This Row],[LengthofCycle]]+1</f>
        <v>27</v>
      </c>
      <c r="E1296">
        <f>IF(טבלה135[[#This Row],[CycleNumber]]&lt;3,"",IF(טבלה135[[#This Row],[CycleNumber]]=3,MIN(D1294:D1296),IF(I1295=3,MIN(D1293:D1295),E1295)))</f>
        <v>27</v>
      </c>
      <c r="F1296">
        <f>IF(טבלה135[[#This Row],[CycleNumber]]&lt;3,"",IF(טבלה135[[#This Row],[CycleNumber]]=3,MAX(D1294:D1296),IF(I1295=3,MAX(D1293:D1295),F1295)))</f>
        <v>32</v>
      </c>
      <c r="G1296">
        <f>IF(OR(טבלה135[[#This Row],[CycleNumber]]&gt;B1297,B1297=""),IF(טבלה135[[#This Row],[מספר סטייה]]=3,MIN(D1294:D1296),טבלה135[[#This Row],[מינ קבוע]]),טבלה135[[#This Row],[מינ קבוע]])</f>
        <v>27</v>
      </c>
      <c r="H1296">
        <f>IF(OR(טבלה135[[#This Row],[CycleNumber]]&gt;B1297,B1297=""),IF(טבלה135[[#This Row],[מספר סטייה]]=3,MAX(D1294:D1296),טבלה135[[#This Row],[מקס קבוע]]),טבלה135[[#This Row],[מקס קבוע]])</f>
        <v>32</v>
      </c>
      <c r="I129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קבוע]]&lt;&gt;E1295,1,I1295+1),0))</f>
        <v>0</v>
      </c>
      <c r="J1296">
        <f>IF(AND(טבלה135[[#This Row],[CycleNumber]]&lt;B1297,טבלה135[[#This Row],[מקס קבוע]]&lt;&gt;""),IF(OR(טבלה135[[#This Row],[מספר סטייה]]&lt;I1297,AND(טבלה135[[#This Row],[מספר סטייה]]=3,I1297=1)),0,1),"")</f>
        <v>1</v>
      </c>
      <c r="K1296">
        <f>IF(טבלה135[[#This Row],[מקס קבוע]]&lt;&gt;"",טבלה135[[#This Row],[מקסימום]]-טבלה135[[#This Row],[מינימום]],"")</f>
        <v>5</v>
      </c>
      <c r="L1296">
        <f>IF(IFERROR(LOOKUP(טבלה135[[#This Row],[ClientID]],פיבוט!$A$4:$A$121),FALSE)=טבלה135[[#This Row],[ClientID]],1,0)</f>
        <v>1</v>
      </c>
      <c r="M1296" t="str">
        <f>IF(OR(טבלה135[[#This Row],[ClientID]]=A1297),"",1)</f>
        <v/>
      </c>
      <c r="N1296" s="3" t="str">
        <f>IF(טבלה135[[#This Row],[טווח]]&lt;&gt;K1295,טבלה135[[#This Row],[טווח]],"")</f>
        <v/>
      </c>
      <c r="O1296" s="3" t="str">
        <f>IF(טבלה135[[#This Row],[מניית טווחים]]&lt;&gt;"",IF(OR(30&gt;טבלה135[[#This Row],[מקסימום]],30&lt;טבלה135[[#This Row],[מינימום]]),0,1),"")</f>
        <v/>
      </c>
    </row>
    <row r="1297" spans="1:15" x14ac:dyDescent="0.25">
      <c r="A1297" t="s">
        <v>138</v>
      </c>
      <c r="B1297">
        <v>11</v>
      </c>
      <c r="C1297">
        <v>27</v>
      </c>
      <c r="D1297">
        <f>טבלה135[[#This Row],[LengthofCycle]]+1</f>
        <v>28</v>
      </c>
      <c r="E1297">
        <f>IF(טבלה135[[#This Row],[CycleNumber]]&lt;3,"",IF(טבלה135[[#This Row],[CycleNumber]]=3,MIN(D1295:D1297),IF(I1296=3,MIN(D1294:D1296),E1296)))</f>
        <v>27</v>
      </c>
      <c r="F1297">
        <f>IF(טבלה135[[#This Row],[CycleNumber]]&lt;3,"",IF(טבלה135[[#This Row],[CycleNumber]]=3,MAX(D1295:D1297),IF(I1296=3,MAX(D1294:D1296),F1296)))</f>
        <v>32</v>
      </c>
      <c r="G1297">
        <f>IF(OR(טבלה135[[#This Row],[CycleNumber]]&gt;B1298,B1298=""),IF(טבלה135[[#This Row],[מספר סטייה]]=3,MIN(D1295:D1297),טבלה135[[#This Row],[מינ קבוע]]),טבלה135[[#This Row],[מינ קבוע]])</f>
        <v>27</v>
      </c>
      <c r="H1297">
        <f>IF(OR(טבלה135[[#This Row],[CycleNumber]]&gt;B1298,B1298=""),IF(טבלה135[[#This Row],[מספר סטייה]]=3,MAX(D1295:D1297),טבלה135[[#This Row],[מקס קבוע]]),טבלה135[[#This Row],[מקס קבוע]])</f>
        <v>32</v>
      </c>
      <c r="I129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קבוע]]&lt;&gt;E1296,1,I1296+1),0))</f>
        <v>0</v>
      </c>
      <c r="J1297">
        <f>IF(AND(טבלה135[[#This Row],[CycleNumber]]&lt;B1298,טבלה135[[#This Row],[מקס קבוע]]&lt;&gt;""),IF(OR(טבלה135[[#This Row],[מספר סטייה]]&lt;I1298,AND(טבלה135[[#This Row],[מספר סטייה]]=3,I1298=1)),0,1),"")</f>
        <v>0</v>
      </c>
      <c r="K1297">
        <f>IF(טבלה135[[#This Row],[מקס קבוע]]&lt;&gt;"",טבלה135[[#This Row],[מקסימום]]-טבלה135[[#This Row],[מינימום]],"")</f>
        <v>5</v>
      </c>
      <c r="L1297">
        <f>IF(IFERROR(LOOKUP(טבלה135[[#This Row],[ClientID]],פיבוט!$A$4:$A$121),FALSE)=טבלה135[[#This Row],[ClientID]],1,0)</f>
        <v>1</v>
      </c>
      <c r="M1297" t="str">
        <f>IF(OR(טבלה135[[#This Row],[ClientID]]=A1298),"",1)</f>
        <v/>
      </c>
      <c r="N1297" s="3" t="str">
        <f>IF(טבלה135[[#This Row],[טווח]]&lt;&gt;K1296,טבלה135[[#This Row],[טווח]],"")</f>
        <v/>
      </c>
      <c r="O1297" s="3" t="str">
        <f>IF(טבלה135[[#This Row],[מניית טווחים]]&lt;&gt;"",IF(OR(30&gt;טבלה135[[#This Row],[מקסימום]],30&lt;טבלה135[[#This Row],[מינימום]]),0,1),"")</f>
        <v/>
      </c>
    </row>
    <row r="1298" spans="1:15" x14ac:dyDescent="0.25">
      <c r="A1298" t="s">
        <v>138</v>
      </c>
      <c r="B1298">
        <v>12</v>
      </c>
      <c r="C1298">
        <v>40</v>
      </c>
      <c r="D1298">
        <f>טבלה135[[#This Row],[LengthofCycle]]+1</f>
        <v>41</v>
      </c>
      <c r="E1298">
        <f>IF(טבלה135[[#This Row],[CycleNumber]]&lt;3,"",IF(טבלה135[[#This Row],[CycleNumber]]=3,MIN(D1296:D1298),IF(I1297=3,MIN(D1295:D1297),E1297)))</f>
        <v>27</v>
      </c>
      <c r="F1298">
        <f>IF(טבלה135[[#This Row],[CycleNumber]]&lt;3,"",IF(טבלה135[[#This Row],[CycleNumber]]=3,MAX(D1296:D1298),IF(I1297=3,MAX(D1295:D1297),F1297)))</f>
        <v>32</v>
      </c>
      <c r="G1298">
        <f>IF(OR(טבלה135[[#This Row],[CycleNumber]]&gt;B1299,B1299=""),IF(טבלה135[[#This Row],[מספר סטייה]]=3,MIN(D1296:D1298),טבלה135[[#This Row],[מינ קבוע]]),טבלה135[[#This Row],[מינ קבוע]])</f>
        <v>27</v>
      </c>
      <c r="H1298">
        <f>IF(OR(טבלה135[[#This Row],[CycleNumber]]&gt;B1299,B1299=""),IF(טבלה135[[#This Row],[מספר סטייה]]=3,MAX(D1296:D1298),טבלה135[[#This Row],[מקס קבוע]]),טבלה135[[#This Row],[מקס קבוע]])</f>
        <v>32</v>
      </c>
      <c r="I129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קבוע]]&lt;&gt;E1297,1,I1297+1),0))</f>
        <v>1</v>
      </c>
      <c r="J1298">
        <f>IF(AND(טבלה135[[#This Row],[CycleNumber]]&lt;B1299,טבלה135[[#This Row],[מקס קבוע]]&lt;&gt;""),IF(OR(טבלה135[[#This Row],[מספר סטייה]]&lt;I1299,AND(טבלה135[[#This Row],[מספר סטייה]]=3,I1299=1)),0,1),"")</f>
        <v>1</v>
      </c>
      <c r="K1298">
        <f>IF(טבלה135[[#This Row],[מקס קבוע]]&lt;&gt;"",טבלה135[[#This Row],[מקסימום]]-טבלה135[[#This Row],[מינימום]],"")</f>
        <v>5</v>
      </c>
      <c r="L1298">
        <f>IF(IFERROR(LOOKUP(טבלה135[[#This Row],[ClientID]],פיבוט!$A$4:$A$121),FALSE)=טבלה135[[#This Row],[ClientID]],1,0)</f>
        <v>1</v>
      </c>
      <c r="M1298" t="str">
        <f>IF(OR(טבלה135[[#This Row],[ClientID]]=A1299),"",1)</f>
        <v/>
      </c>
      <c r="N1298" s="3" t="str">
        <f>IF(טבלה135[[#This Row],[טווח]]&lt;&gt;K1297,טבלה135[[#This Row],[טווח]],"")</f>
        <v/>
      </c>
      <c r="O1298" s="3" t="str">
        <f>IF(טבלה135[[#This Row],[מניית טווחים]]&lt;&gt;"",IF(OR(30&gt;טבלה135[[#This Row],[מקסימום]],30&lt;טבלה135[[#This Row],[מינימום]]),0,1),"")</f>
        <v/>
      </c>
    </row>
    <row r="1299" spans="1:15" x14ac:dyDescent="0.25">
      <c r="A1299" t="s">
        <v>138</v>
      </c>
      <c r="B1299">
        <v>13</v>
      </c>
      <c r="C1299">
        <v>28</v>
      </c>
      <c r="D1299">
        <f>טבלה135[[#This Row],[LengthofCycle]]+1</f>
        <v>29</v>
      </c>
      <c r="E1299">
        <f>IF(טבלה135[[#This Row],[CycleNumber]]&lt;3,"",IF(טבלה135[[#This Row],[CycleNumber]]=3,MIN(D1297:D1299),IF(I1298=3,MIN(D1296:D1298),E1298)))</f>
        <v>27</v>
      </c>
      <c r="F1299">
        <f>IF(טבלה135[[#This Row],[CycleNumber]]&lt;3,"",IF(טבלה135[[#This Row],[CycleNumber]]=3,MAX(D1297:D1299),IF(I1298=3,MAX(D1296:D1298),F1298)))</f>
        <v>32</v>
      </c>
      <c r="G1299">
        <f>IF(OR(טבלה135[[#This Row],[CycleNumber]]&gt;B1300,B1300=""),IF(טבלה135[[#This Row],[מספר סטייה]]=3,MIN(D1297:D1299),טבלה135[[#This Row],[מינ קבוע]]),טבלה135[[#This Row],[מינ קבוע]])</f>
        <v>27</v>
      </c>
      <c r="H1299">
        <f>IF(OR(טבלה135[[#This Row],[CycleNumber]]&gt;B1300,B1300=""),IF(טבלה135[[#This Row],[מספר סטייה]]=3,MAX(D1297:D1299),טבלה135[[#This Row],[מקס קבוע]]),טבלה135[[#This Row],[מקס קבוע]])</f>
        <v>32</v>
      </c>
      <c r="I129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קבוע]]&lt;&gt;E1298,1,I1298+1),0))</f>
        <v>0</v>
      </c>
      <c r="J1299" t="str">
        <f>IF(AND(טבלה135[[#This Row],[CycleNumber]]&lt;B1300,טבלה135[[#This Row],[מקס קבוע]]&lt;&gt;""),IF(OR(טבלה135[[#This Row],[מספר סטייה]]&lt;I1300,AND(טבלה135[[#This Row],[מספר סטייה]]=3,I1300=1)),0,1),"")</f>
        <v/>
      </c>
      <c r="K1299">
        <f>IF(טבלה135[[#This Row],[מקס קבוע]]&lt;&gt;"",טבלה135[[#This Row],[מקסימום]]-טבלה135[[#This Row],[מינימום]],"")</f>
        <v>5</v>
      </c>
      <c r="L1299">
        <f>IF(IFERROR(LOOKUP(טבלה135[[#This Row],[ClientID]],פיבוט!$A$4:$A$121),FALSE)=טבלה135[[#This Row],[ClientID]],1,0)</f>
        <v>1</v>
      </c>
      <c r="M1299">
        <f>IF(OR(טבלה135[[#This Row],[ClientID]]=A1300),"",1)</f>
        <v>1</v>
      </c>
      <c r="N1299" s="3" t="str">
        <f>IF(טבלה135[[#This Row],[טווח]]&lt;&gt;K1298,טבלה135[[#This Row],[טווח]],"")</f>
        <v/>
      </c>
      <c r="O1299" s="3" t="str">
        <f>IF(טבלה135[[#This Row],[מניית טווחים]]&lt;&gt;"",IF(OR(30&gt;טבלה135[[#This Row],[מקסימום]],30&lt;טבלה135[[#This Row],[מינימום]]),0,1),"")</f>
        <v/>
      </c>
    </row>
    <row r="1300" spans="1:15" x14ac:dyDescent="0.25">
      <c r="A1300" t="s">
        <v>139</v>
      </c>
      <c r="B1300">
        <v>1</v>
      </c>
      <c r="C1300">
        <v>30</v>
      </c>
      <c r="D1300">
        <f>טבלה135[[#This Row],[LengthofCycle]]+1</f>
        <v>31</v>
      </c>
      <c r="E1300" t="str">
        <f>IF(טבלה135[[#This Row],[CycleNumber]]&lt;3,"",IF(טבלה135[[#This Row],[CycleNumber]]=3,MIN(D1298:D1300),IF(I1299=3,MIN(D1297:D1299),E1299)))</f>
        <v/>
      </c>
      <c r="F1300" t="str">
        <f>IF(טבלה135[[#This Row],[CycleNumber]]&lt;3,"",IF(טבלה135[[#This Row],[CycleNumber]]=3,MAX(D1298:D1300),IF(I1299=3,MAX(D1297:D1299),F1299)))</f>
        <v/>
      </c>
      <c r="G1300" t="str">
        <f>IF(OR(טבלה135[[#This Row],[CycleNumber]]&gt;B1301,B1301=""),IF(טבלה135[[#This Row],[מספר סטייה]]=3,MIN(D1298:D1300),טבלה135[[#This Row],[מינ קבוע]]),טבלה135[[#This Row],[מינ קבוע]])</f>
        <v/>
      </c>
      <c r="H1300" t="str">
        <f>IF(OR(טבלה135[[#This Row],[CycleNumber]]&gt;B1301,B1301=""),IF(טבלה135[[#This Row],[מספר סטייה]]=3,MAX(D1298:D1300),טבלה135[[#This Row],[מקס קבוע]]),טבלה135[[#This Row],[מקס קבוע]])</f>
        <v/>
      </c>
      <c r="I130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קבוע]]&lt;&gt;E1299,1,I1299+1),0))</f>
        <v/>
      </c>
      <c r="J1300" t="str">
        <f>IF(AND(טבלה135[[#This Row],[CycleNumber]]&lt;B1301,טבלה135[[#This Row],[מקס קבוע]]&lt;&gt;""),IF(OR(טבלה135[[#This Row],[מספר סטייה]]&lt;I1301,AND(טבלה135[[#This Row],[מספר סטייה]]=3,I1301=1)),0,1),"")</f>
        <v/>
      </c>
      <c r="K1300" t="str">
        <f>IF(טבלה135[[#This Row],[מקס קבוע]]&lt;&gt;"",טבלה135[[#This Row],[מקסימום]]-טבלה135[[#This Row],[מינימום]],"")</f>
        <v/>
      </c>
      <c r="L1300">
        <f>IF(IFERROR(LOOKUP(טבלה135[[#This Row],[ClientID]],פיבוט!$A$4:$A$121),FALSE)=טבלה135[[#This Row],[ClientID]],1,0)</f>
        <v>1</v>
      </c>
      <c r="M1300" t="str">
        <f>IF(OR(טבלה135[[#This Row],[ClientID]]=A1301),"",1)</f>
        <v/>
      </c>
      <c r="N1300" s="3" t="str">
        <f>IF(טבלה135[[#This Row],[טווח]]&lt;&gt;K1299,טבלה135[[#This Row],[טווח]],"")</f>
        <v/>
      </c>
      <c r="O1300" s="3" t="str">
        <f>IF(טבלה135[[#This Row],[מניית טווחים]]&lt;&gt;"",IF(OR(30&gt;טבלה135[[#This Row],[מקסימום]],30&lt;טבלה135[[#This Row],[מינימום]]),0,1),"")</f>
        <v/>
      </c>
    </row>
    <row r="1301" spans="1:15" x14ac:dyDescent="0.25">
      <c r="A1301" t="s">
        <v>139</v>
      </c>
      <c r="B1301">
        <v>2</v>
      </c>
      <c r="C1301">
        <v>27</v>
      </c>
      <c r="D1301">
        <f>טבלה135[[#This Row],[LengthofCycle]]+1</f>
        <v>28</v>
      </c>
      <c r="E1301" t="str">
        <f>IF(טבלה135[[#This Row],[CycleNumber]]&lt;3,"",IF(טבלה135[[#This Row],[CycleNumber]]=3,MIN(D1299:D1301),IF(I1300=3,MIN(D1298:D1300),E1300)))</f>
        <v/>
      </c>
      <c r="F1301" t="str">
        <f>IF(טבלה135[[#This Row],[CycleNumber]]&lt;3,"",IF(טבלה135[[#This Row],[CycleNumber]]=3,MAX(D1299:D1301),IF(I1300=3,MAX(D1298:D1300),F1300)))</f>
        <v/>
      </c>
      <c r="G1301" t="str">
        <f>IF(OR(טבלה135[[#This Row],[CycleNumber]]&gt;B1302,B1302=""),IF(טבלה135[[#This Row],[מספר סטייה]]=3,MIN(D1299:D1301),טבלה135[[#This Row],[מינ קבוע]]),טבלה135[[#This Row],[מינ קבוע]])</f>
        <v/>
      </c>
      <c r="H1301" t="str">
        <f>IF(OR(טבלה135[[#This Row],[CycleNumber]]&gt;B1302,B1302=""),IF(טבלה135[[#This Row],[מספר סטייה]]=3,MAX(D1299:D1301),טבלה135[[#This Row],[מקס קבוע]]),טבלה135[[#This Row],[מקס קבוע]])</f>
        <v/>
      </c>
      <c r="I130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קבוע]]&lt;&gt;E1300,1,I1300+1),0))</f>
        <v/>
      </c>
      <c r="J1301" t="str">
        <f>IF(AND(טבלה135[[#This Row],[CycleNumber]]&lt;B1302,טבלה135[[#This Row],[מקס קבוע]]&lt;&gt;""),IF(OR(טבלה135[[#This Row],[מספר סטייה]]&lt;I1302,AND(טבלה135[[#This Row],[מספר סטייה]]=3,I1302=1)),0,1),"")</f>
        <v/>
      </c>
      <c r="K1301" t="str">
        <f>IF(טבלה135[[#This Row],[מקס קבוע]]&lt;&gt;"",טבלה135[[#This Row],[מקסימום]]-טבלה135[[#This Row],[מינימום]],"")</f>
        <v/>
      </c>
      <c r="L1301">
        <f>IF(IFERROR(LOOKUP(טבלה135[[#This Row],[ClientID]],פיבוט!$A$4:$A$121),FALSE)=טבלה135[[#This Row],[ClientID]],1,0)</f>
        <v>1</v>
      </c>
      <c r="M1301" t="str">
        <f>IF(OR(טבלה135[[#This Row],[ClientID]]=A1302),"",1)</f>
        <v/>
      </c>
      <c r="N1301" s="3" t="str">
        <f>IF(טבלה135[[#This Row],[טווח]]&lt;&gt;K1300,טבלה135[[#This Row],[טווח]],"")</f>
        <v/>
      </c>
      <c r="O1301" s="3" t="str">
        <f>IF(טבלה135[[#This Row],[מניית טווחים]]&lt;&gt;"",IF(OR(30&gt;טבלה135[[#This Row],[מקסימום]],30&lt;טבלה135[[#This Row],[מינימום]]),0,1),"")</f>
        <v/>
      </c>
    </row>
    <row r="1302" spans="1:15" x14ac:dyDescent="0.25">
      <c r="A1302" t="s">
        <v>139</v>
      </c>
      <c r="B1302">
        <v>3</v>
      </c>
      <c r="C1302">
        <v>29</v>
      </c>
      <c r="D1302">
        <f>טבלה135[[#This Row],[LengthofCycle]]+1</f>
        <v>30</v>
      </c>
      <c r="E1302">
        <f>IF(טבלה135[[#This Row],[CycleNumber]]&lt;3,"",IF(טבלה135[[#This Row],[CycleNumber]]=3,MIN(D1300:D1302),IF(I1301=3,MIN(D1299:D1301),E1301)))</f>
        <v>28</v>
      </c>
      <c r="F1302">
        <f>IF(טבלה135[[#This Row],[CycleNumber]]&lt;3,"",IF(טבלה135[[#This Row],[CycleNumber]]=3,MAX(D1300:D1302),IF(I1301=3,MAX(D1299:D1301),F1301)))</f>
        <v>31</v>
      </c>
      <c r="G1302">
        <f>IF(OR(טבלה135[[#This Row],[CycleNumber]]&gt;B1303,B1303=""),IF(טבלה135[[#This Row],[מספר סטייה]]=3,MIN(D1300:D1302),טבלה135[[#This Row],[מינ קבוע]]),טבלה135[[#This Row],[מינ קבוע]])</f>
        <v>28</v>
      </c>
      <c r="H1302">
        <f>IF(OR(טבלה135[[#This Row],[CycleNumber]]&gt;B1303,B1303=""),IF(טבלה135[[#This Row],[מספר סטייה]]=3,MAX(D1300:D1302),טבלה135[[#This Row],[מקס קבוע]]),טבלה135[[#This Row],[מקס קבוע]])</f>
        <v>31</v>
      </c>
      <c r="I130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קבוע]]&lt;&gt;E1301,1,I1301+1),0))</f>
        <v>0</v>
      </c>
      <c r="J1302">
        <f>IF(AND(טבלה135[[#This Row],[CycleNumber]]&lt;B1303,טבלה135[[#This Row],[מקס קבוע]]&lt;&gt;""),IF(OR(טבלה135[[#This Row],[מספר סטייה]]&lt;I1303,AND(טבלה135[[#This Row],[מספר סטייה]]=3,I1303=1)),0,1),"")</f>
        <v>0</v>
      </c>
      <c r="K1302">
        <f>IF(טבלה135[[#This Row],[מקס קבוע]]&lt;&gt;"",טבלה135[[#This Row],[מקסימום]]-טבלה135[[#This Row],[מינימום]],"")</f>
        <v>3</v>
      </c>
      <c r="L1302">
        <f>IF(IFERROR(LOOKUP(טבלה135[[#This Row],[ClientID]],פיבוט!$A$4:$A$121),FALSE)=טבלה135[[#This Row],[ClientID]],1,0)</f>
        <v>1</v>
      </c>
      <c r="M1302" t="str">
        <f>IF(OR(טבלה135[[#This Row],[ClientID]]=A1303),"",1)</f>
        <v/>
      </c>
      <c r="N1302" s="3">
        <f>IF(טבלה135[[#This Row],[טווח]]&lt;&gt;K1301,טבלה135[[#This Row],[טווח]],"")</f>
        <v>3</v>
      </c>
      <c r="O1302" s="3">
        <f>IF(טבלה135[[#This Row],[מניית טווחים]]&lt;&gt;"",IF(OR(30&gt;טבלה135[[#This Row],[מקסימום]],30&lt;טבלה135[[#This Row],[מינימום]]),0,1),"")</f>
        <v>1</v>
      </c>
    </row>
    <row r="1303" spans="1:15" x14ac:dyDescent="0.25">
      <c r="A1303" t="s">
        <v>139</v>
      </c>
      <c r="B1303">
        <v>4</v>
      </c>
      <c r="C1303">
        <v>32</v>
      </c>
      <c r="D1303">
        <f>טבלה135[[#This Row],[LengthofCycle]]+1</f>
        <v>33</v>
      </c>
      <c r="E1303">
        <f>IF(טבלה135[[#This Row],[CycleNumber]]&lt;3,"",IF(טבלה135[[#This Row],[CycleNumber]]=3,MIN(D1301:D1303),IF(I1302=3,MIN(D1300:D1302),E1302)))</f>
        <v>28</v>
      </c>
      <c r="F1303">
        <f>IF(טבלה135[[#This Row],[CycleNumber]]&lt;3,"",IF(טבלה135[[#This Row],[CycleNumber]]=3,MAX(D1301:D1303),IF(I1302=3,MAX(D1300:D1302),F1302)))</f>
        <v>31</v>
      </c>
      <c r="G1303">
        <f>IF(OR(טבלה135[[#This Row],[CycleNumber]]&gt;B1304,B1304=""),IF(טבלה135[[#This Row],[מספר סטייה]]=3,MIN(D1301:D1303),טבלה135[[#This Row],[מינ קבוע]]),טבלה135[[#This Row],[מינ קבוע]])</f>
        <v>28</v>
      </c>
      <c r="H1303">
        <f>IF(OR(טבלה135[[#This Row],[CycleNumber]]&gt;B1304,B1304=""),IF(טבלה135[[#This Row],[מספר סטייה]]=3,MAX(D1301:D1303),טבלה135[[#This Row],[מקס קבוע]]),טבלה135[[#This Row],[מקס קבוע]])</f>
        <v>31</v>
      </c>
      <c r="I130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קבוע]]&lt;&gt;E1302,1,I1302+1),0))</f>
        <v>1</v>
      </c>
      <c r="J1303">
        <f>IF(AND(טבלה135[[#This Row],[CycleNumber]]&lt;B1304,טבלה135[[#This Row],[מקס קבוע]]&lt;&gt;""),IF(OR(טבלה135[[#This Row],[מספר סטייה]]&lt;I1304,AND(טבלה135[[#This Row],[מספר סטייה]]=3,I1304=1)),0,1),"")</f>
        <v>1</v>
      </c>
      <c r="K1303">
        <f>IF(טבלה135[[#This Row],[מקס קבוע]]&lt;&gt;"",טבלה135[[#This Row],[מקסימום]]-טבלה135[[#This Row],[מינימום]],"")</f>
        <v>3</v>
      </c>
      <c r="L1303">
        <f>IF(IFERROR(LOOKUP(טבלה135[[#This Row],[ClientID]],פיבוט!$A$4:$A$121),FALSE)=טבלה135[[#This Row],[ClientID]],1,0)</f>
        <v>1</v>
      </c>
      <c r="M1303" t="str">
        <f>IF(OR(טבלה135[[#This Row],[ClientID]]=A1304),"",1)</f>
        <v/>
      </c>
      <c r="N1303" s="3" t="str">
        <f>IF(טבלה135[[#This Row],[טווח]]&lt;&gt;K1302,טבלה135[[#This Row],[טווח]],"")</f>
        <v/>
      </c>
      <c r="O1303" s="3" t="str">
        <f>IF(טבלה135[[#This Row],[מניית טווחים]]&lt;&gt;"",IF(OR(30&gt;טבלה135[[#This Row],[מקסימום]],30&lt;טבלה135[[#This Row],[מינימום]]),0,1),"")</f>
        <v/>
      </c>
    </row>
    <row r="1304" spans="1:15" x14ac:dyDescent="0.25">
      <c r="A1304" t="s">
        <v>139</v>
      </c>
      <c r="B1304">
        <v>5</v>
      </c>
      <c r="C1304">
        <v>28</v>
      </c>
      <c r="D1304">
        <f>טבלה135[[#This Row],[LengthofCycle]]+1</f>
        <v>29</v>
      </c>
      <c r="E1304">
        <f>IF(טבלה135[[#This Row],[CycleNumber]]&lt;3,"",IF(טבלה135[[#This Row],[CycleNumber]]=3,MIN(D1302:D1304),IF(I1303=3,MIN(D1301:D1303),E1303)))</f>
        <v>28</v>
      </c>
      <c r="F1304">
        <f>IF(טבלה135[[#This Row],[CycleNumber]]&lt;3,"",IF(טבלה135[[#This Row],[CycleNumber]]=3,MAX(D1302:D1304),IF(I1303=3,MAX(D1301:D1303),F1303)))</f>
        <v>31</v>
      </c>
      <c r="G1304">
        <f>IF(OR(טבלה135[[#This Row],[CycleNumber]]&gt;B1305,B1305=""),IF(טבלה135[[#This Row],[מספר סטייה]]=3,MIN(D1302:D1304),טבלה135[[#This Row],[מינ קבוע]]),טבלה135[[#This Row],[מינ קבוע]])</f>
        <v>28</v>
      </c>
      <c r="H1304">
        <f>IF(OR(טבלה135[[#This Row],[CycleNumber]]&gt;B1305,B1305=""),IF(טבלה135[[#This Row],[מספר סטייה]]=3,MAX(D1302:D1304),טבלה135[[#This Row],[מקס קבוע]]),טבלה135[[#This Row],[מקס קבוע]])</f>
        <v>31</v>
      </c>
      <c r="I130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קבוע]]&lt;&gt;E1303,1,I1303+1),0))</f>
        <v>0</v>
      </c>
      <c r="J1304">
        <f>IF(AND(טבלה135[[#This Row],[CycleNumber]]&lt;B1305,טבלה135[[#This Row],[מקס קבוע]]&lt;&gt;""),IF(OR(טבלה135[[#This Row],[מספר סטייה]]&lt;I1305,AND(טבלה135[[#This Row],[מספר סטייה]]=3,I1305=1)),0,1),"")</f>
        <v>0</v>
      </c>
      <c r="K1304">
        <f>IF(טבלה135[[#This Row],[מקס קבוע]]&lt;&gt;"",טבלה135[[#This Row],[מקסימום]]-טבלה135[[#This Row],[מינימום]],"")</f>
        <v>3</v>
      </c>
      <c r="L1304">
        <f>IF(IFERROR(LOOKUP(טבלה135[[#This Row],[ClientID]],פיבוט!$A$4:$A$121),FALSE)=טבלה135[[#This Row],[ClientID]],1,0)</f>
        <v>1</v>
      </c>
      <c r="M1304" t="str">
        <f>IF(OR(טבלה135[[#This Row],[ClientID]]=A1305),"",1)</f>
        <v/>
      </c>
      <c r="N1304" s="3" t="str">
        <f>IF(טבלה135[[#This Row],[טווח]]&lt;&gt;K1303,טבלה135[[#This Row],[טווח]],"")</f>
        <v/>
      </c>
      <c r="O1304" s="3" t="str">
        <f>IF(טבלה135[[#This Row],[מניית טווחים]]&lt;&gt;"",IF(OR(30&gt;טבלה135[[#This Row],[מקסימום]],30&lt;טבלה135[[#This Row],[מינימום]]),0,1),"")</f>
        <v/>
      </c>
    </row>
    <row r="1305" spans="1:15" x14ac:dyDescent="0.25">
      <c r="A1305" t="s">
        <v>139</v>
      </c>
      <c r="B1305">
        <v>6</v>
      </c>
      <c r="C1305">
        <v>26</v>
      </c>
      <c r="D1305">
        <f>טבלה135[[#This Row],[LengthofCycle]]+1</f>
        <v>27</v>
      </c>
      <c r="E1305">
        <f>IF(טבלה135[[#This Row],[CycleNumber]]&lt;3,"",IF(טבלה135[[#This Row],[CycleNumber]]=3,MIN(D1303:D1305),IF(I1304=3,MIN(D1302:D1304),E1304)))</f>
        <v>28</v>
      </c>
      <c r="F1305">
        <f>IF(טבלה135[[#This Row],[CycleNumber]]&lt;3,"",IF(טבלה135[[#This Row],[CycleNumber]]=3,MAX(D1303:D1305),IF(I1304=3,MAX(D1302:D1304),F1304)))</f>
        <v>31</v>
      </c>
      <c r="G1305">
        <f>IF(OR(טבלה135[[#This Row],[CycleNumber]]&gt;B1306,B1306=""),IF(טבלה135[[#This Row],[מספר סטייה]]=3,MIN(D1303:D1305),טבלה135[[#This Row],[מינ קבוע]]),טבלה135[[#This Row],[מינ קבוע]])</f>
        <v>28</v>
      </c>
      <c r="H1305">
        <f>IF(OR(טבלה135[[#This Row],[CycleNumber]]&gt;B1306,B1306=""),IF(טבלה135[[#This Row],[מספר סטייה]]=3,MAX(D1303:D1305),טבלה135[[#This Row],[מקס קבוע]]),טבלה135[[#This Row],[מקס קבוע]])</f>
        <v>31</v>
      </c>
      <c r="I130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קבוע]]&lt;&gt;E1304,1,I1304+1),0))</f>
        <v>1</v>
      </c>
      <c r="J1305">
        <f>IF(AND(טבלה135[[#This Row],[CycleNumber]]&lt;B1306,טבלה135[[#This Row],[מקס קבוע]]&lt;&gt;""),IF(OR(טבלה135[[#This Row],[מספר סטייה]]&lt;I1306,AND(טבלה135[[#This Row],[מספר סטייה]]=3,I1306=1)),0,1),"")</f>
        <v>0</v>
      </c>
      <c r="K1305">
        <f>IF(טבלה135[[#This Row],[מקס קבוע]]&lt;&gt;"",טבלה135[[#This Row],[מקסימום]]-טבלה135[[#This Row],[מינימום]],"")</f>
        <v>3</v>
      </c>
      <c r="L1305">
        <f>IF(IFERROR(LOOKUP(טבלה135[[#This Row],[ClientID]],פיבוט!$A$4:$A$121),FALSE)=טבלה135[[#This Row],[ClientID]],1,0)</f>
        <v>1</v>
      </c>
      <c r="M1305" t="str">
        <f>IF(OR(טבלה135[[#This Row],[ClientID]]=A1306),"",1)</f>
        <v/>
      </c>
      <c r="N1305" s="3" t="str">
        <f>IF(טבלה135[[#This Row],[טווח]]&lt;&gt;K1304,טבלה135[[#This Row],[טווח]],"")</f>
        <v/>
      </c>
      <c r="O1305" s="3" t="str">
        <f>IF(טבלה135[[#This Row],[מניית טווחים]]&lt;&gt;"",IF(OR(30&gt;טבלה135[[#This Row],[מקסימום]],30&lt;טבלה135[[#This Row],[מינימום]]),0,1),"")</f>
        <v/>
      </c>
    </row>
    <row r="1306" spans="1:15" x14ac:dyDescent="0.25">
      <c r="A1306" t="s">
        <v>139</v>
      </c>
      <c r="B1306">
        <v>7</v>
      </c>
      <c r="C1306">
        <v>31</v>
      </c>
      <c r="D1306">
        <f>טבלה135[[#This Row],[LengthofCycle]]+1</f>
        <v>32</v>
      </c>
      <c r="E1306">
        <f>IF(טבלה135[[#This Row],[CycleNumber]]&lt;3,"",IF(טבלה135[[#This Row],[CycleNumber]]=3,MIN(D1304:D1306),IF(I1305=3,MIN(D1303:D1305),E1305)))</f>
        <v>28</v>
      </c>
      <c r="F1306">
        <f>IF(טבלה135[[#This Row],[CycleNumber]]&lt;3,"",IF(טבלה135[[#This Row],[CycleNumber]]=3,MAX(D1304:D1306),IF(I1305=3,MAX(D1303:D1305),F1305)))</f>
        <v>31</v>
      </c>
      <c r="G1306">
        <f>IF(OR(טבלה135[[#This Row],[CycleNumber]]&gt;B1307,B1307=""),IF(טבלה135[[#This Row],[מספר סטייה]]=3,MIN(D1304:D1306),טבלה135[[#This Row],[מינ קבוע]]),טבלה135[[#This Row],[מינ קבוע]])</f>
        <v>28</v>
      </c>
      <c r="H1306">
        <f>IF(OR(טבלה135[[#This Row],[CycleNumber]]&gt;B1307,B1307=""),IF(טבלה135[[#This Row],[מספר סטייה]]=3,MAX(D1304:D1306),טבלה135[[#This Row],[מקס קבוע]]),טבלה135[[#This Row],[מקס קבוע]])</f>
        <v>31</v>
      </c>
      <c r="I130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קבוע]]&lt;&gt;E1305,1,I1305+1),0))</f>
        <v>2</v>
      </c>
      <c r="J1306">
        <f>IF(AND(טבלה135[[#This Row],[CycleNumber]]&lt;B1307,טבלה135[[#This Row],[מקס קבוע]]&lt;&gt;""),IF(OR(טבלה135[[#This Row],[מספר סטייה]]&lt;I1307,AND(טבלה135[[#This Row],[מספר סטייה]]=3,I1307=1)),0,1),"")</f>
        <v>1</v>
      </c>
      <c r="K1306">
        <f>IF(טבלה135[[#This Row],[מקס קבוע]]&lt;&gt;"",טבלה135[[#This Row],[מקסימום]]-טבלה135[[#This Row],[מינימום]],"")</f>
        <v>3</v>
      </c>
      <c r="L1306">
        <f>IF(IFERROR(LOOKUP(טבלה135[[#This Row],[ClientID]],פיבוט!$A$4:$A$121),FALSE)=טבלה135[[#This Row],[ClientID]],1,0)</f>
        <v>1</v>
      </c>
      <c r="M1306" t="str">
        <f>IF(OR(טבלה135[[#This Row],[ClientID]]=A1307),"",1)</f>
        <v/>
      </c>
      <c r="N1306" s="3" t="str">
        <f>IF(טבלה135[[#This Row],[טווח]]&lt;&gt;K1305,טבלה135[[#This Row],[טווח]],"")</f>
        <v/>
      </c>
      <c r="O1306" s="3" t="str">
        <f>IF(טבלה135[[#This Row],[מניית טווחים]]&lt;&gt;"",IF(OR(30&gt;טבלה135[[#This Row],[מקסימום]],30&lt;טבלה135[[#This Row],[מינימום]]),0,1),"")</f>
        <v/>
      </c>
    </row>
    <row r="1307" spans="1:15" x14ac:dyDescent="0.25">
      <c r="A1307" t="s">
        <v>139</v>
      </c>
      <c r="B1307">
        <v>8</v>
      </c>
      <c r="C1307">
        <v>29</v>
      </c>
      <c r="D1307">
        <f>טבלה135[[#This Row],[LengthofCycle]]+1</f>
        <v>30</v>
      </c>
      <c r="E1307">
        <f>IF(טבלה135[[#This Row],[CycleNumber]]&lt;3,"",IF(טבלה135[[#This Row],[CycleNumber]]=3,MIN(D1305:D1307),IF(I1306=3,MIN(D1304:D1306),E1306)))</f>
        <v>28</v>
      </c>
      <c r="F1307">
        <f>IF(טבלה135[[#This Row],[CycleNumber]]&lt;3,"",IF(טבלה135[[#This Row],[CycleNumber]]=3,MAX(D1305:D1307),IF(I1306=3,MAX(D1304:D1306),F1306)))</f>
        <v>31</v>
      </c>
      <c r="G1307">
        <f>IF(OR(טבלה135[[#This Row],[CycleNumber]]&gt;B1308,B1308=""),IF(טבלה135[[#This Row],[מספר סטייה]]=3,MIN(D1305:D1307),טבלה135[[#This Row],[מינ קבוע]]),טבלה135[[#This Row],[מינ קבוע]])</f>
        <v>28</v>
      </c>
      <c r="H1307">
        <f>IF(OR(טבלה135[[#This Row],[CycleNumber]]&gt;B1308,B1308=""),IF(טבלה135[[#This Row],[מספר סטייה]]=3,MAX(D1305:D1307),טבלה135[[#This Row],[מקס קבוע]]),טבלה135[[#This Row],[מקס קבוע]])</f>
        <v>31</v>
      </c>
      <c r="I130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קבוע]]&lt;&gt;E1306,1,I1306+1),0))</f>
        <v>0</v>
      </c>
      <c r="J1307">
        <f>IF(AND(טבלה135[[#This Row],[CycleNumber]]&lt;B1308,טבלה135[[#This Row],[מקס קבוע]]&lt;&gt;""),IF(OR(טבלה135[[#This Row],[מספר סטייה]]&lt;I1308,AND(טבלה135[[#This Row],[מספר סטייה]]=3,I1308=1)),0,1),"")</f>
        <v>0</v>
      </c>
      <c r="K1307">
        <f>IF(טבלה135[[#This Row],[מקס קבוע]]&lt;&gt;"",טבלה135[[#This Row],[מקסימום]]-טבלה135[[#This Row],[מינימום]],"")</f>
        <v>3</v>
      </c>
      <c r="L1307">
        <f>IF(IFERROR(LOOKUP(טבלה135[[#This Row],[ClientID]],פיבוט!$A$4:$A$121),FALSE)=טבלה135[[#This Row],[ClientID]],1,0)</f>
        <v>1</v>
      </c>
      <c r="M1307" t="str">
        <f>IF(OR(טבלה135[[#This Row],[ClientID]]=A1308),"",1)</f>
        <v/>
      </c>
      <c r="N1307" s="3" t="str">
        <f>IF(טבלה135[[#This Row],[טווח]]&lt;&gt;K1306,טבלה135[[#This Row],[טווח]],"")</f>
        <v/>
      </c>
      <c r="O1307" s="3" t="str">
        <f>IF(טבלה135[[#This Row],[מניית טווחים]]&lt;&gt;"",IF(OR(30&gt;טבלה135[[#This Row],[מקסימום]],30&lt;טבלה135[[#This Row],[מינימום]]),0,1),"")</f>
        <v/>
      </c>
    </row>
    <row r="1308" spans="1:15" x14ac:dyDescent="0.25">
      <c r="A1308" t="s">
        <v>139</v>
      </c>
      <c r="B1308">
        <v>9</v>
      </c>
      <c r="C1308">
        <v>25</v>
      </c>
      <c r="D1308">
        <f>טבלה135[[#This Row],[LengthofCycle]]+1</f>
        <v>26</v>
      </c>
      <c r="E1308">
        <f>IF(טבלה135[[#This Row],[CycleNumber]]&lt;3,"",IF(טבלה135[[#This Row],[CycleNumber]]=3,MIN(D1306:D1308),IF(I1307=3,MIN(D1305:D1307),E1307)))</f>
        <v>28</v>
      </c>
      <c r="F1308">
        <f>IF(טבלה135[[#This Row],[CycleNumber]]&lt;3,"",IF(טבלה135[[#This Row],[CycleNumber]]=3,MAX(D1306:D1308),IF(I1307=3,MAX(D1305:D1307),F1307)))</f>
        <v>31</v>
      </c>
      <c r="G1308">
        <f>IF(OR(טבלה135[[#This Row],[CycleNumber]]&gt;B1309,B1309=""),IF(טבלה135[[#This Row],[מספר סטייה]]=3,MIN(D1306:D1308),טבלה135[[#This Row],[מינ קבוע]]),טבלה135[[#This Row],[מינ קבוע]])</f>
        <v>28</v>
      </c>
      <c r="H1308">
        <f>IF(OR(טבלה135[[#This Row],[CycleNumber]]&gt;B1309,B1309=""),IF(טבלה135[[#This Row],[מספר סטייה]]=3,MAX(D1306:D1308),טבלה135[[#This Row],[מקס קבוע]]),טבלה135[[#This Row],[מקס קבוע]])</f>
        <v>31</v>
      </c>
      <c r="I130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קבוע]]&lt;&gt;E1307,1,I1307+1),0))</f>
        <v>1</v>
      </c>
      <c r="J1308">
        <f>IF(AND(טבלה135[[#This Row],[CycleNumber]]&lt;B1309,טבלה135[[#This Row],[מקס קבוע]]&lt;&gt;""),IF(OR(טבלה135[[#This Row],[מספר סטייה]]&lt;I1309,AND(טבלה135[[#This Row],[מספר סטייה]]=3,I1309=1)),0,1),"")</f>
        <v>1</v>
      </c>
      <c r="K1308">
        <f>IF(טבלה135[[#This Row],[מקס קבוע]]&lt;&gt;"",טבלה135[[#This Row],[מקסימום]]-טבלה135[[#This Row],[מינימום]],"")</f>
        <v>3</v>
      </c>
      <c r="L1308">
        <f>IF(IFERROR(LOOKUP(טבלה135[[#This Row],[ClientID]],פיבוט!$A$4:$A$121),FALSE)=טבלה135[[#This Row],[ClientID]],1,0)</f>
        <v>1</v>
      </c>
      <c r="M1308" t="str">
        <f>IF(OR(טבלה135[[#This Row],[ClientID]]=A1309),"",1)</f>
        <v/>
      </c>
      <c r="N1308" s="3" t="str">
        <f>IF(טבלה135[[#This Row],[טווח]]&lt;&gt;K1307,טבלה135[[#This Row],[טווח]],"")</f>
        <v/>
      </c>
      <c r="O1308" s="3" t="str">
        <f>IF(טבלה135[[#This Row],[מניית טווחים]]&lt;&gt;"",IF(OR(30&gt;טבלה135[[#This Row],[מקסימום]],30&lt;טבלה135[[#This Row],[מינימום]]),0,1),"")</f>
        <v/>
      </c>
    </row>
    <row r="1309" spans="1:15" x14ac:dyDescent="0.25">
      <c r="A1309" t="s">
        <v>139</v>
      </c>
      <c r="B1309">
        <v>10</v>
      </c>
      <c r="C1309">
        <v>28</v>
      </c>
      <c r="D1309">
        <f>טבלה135[[#This Row],[LengthofCycle]]+1</f>
        <v>29</v>
      </c>
      <c r="E1309">
        <f>IF(טבלה135[[#This Row],[CycleNumber]]&lt;3,"",IF(טבלה135[[#This Row],[CycleNumber]]=3,MIN(D1307:D1309),IF(I1308=3,MIN(D1306:D1308),E1308)))</f>
        <v>28</v>
      </c>
      <c r="F1309">
        <f>IF(טבלה135[[#This Row],[CycleNumber]]&lt;3,"",IF(טבלה135[[#This Row],[CycleNumber]]=3,MAX(D1307:D1309),IF(I1308=3,MAX(D1306:D1308),F1308)))</f>
        <v>31</v>
      </c>
      <c r="G1309">
        <f>IF(OR(טבלה135[[#This Row],[CycleNumber]]&gt;B1310,B1310=""),IF(טבלה135[[#This Row],[מספר סטייה]]=3,MIN(D1307:D1309),טבלה135[[#This Row],[מינ קבוע]]),טבלה135[[#This Row],[מינ קבוע]])</f>
        <v>28</v>
      </c>
      <c r="H1309">
        <f>IF(OR(טבלה135[[#This Row],[CycleNumber]]&gt;B1310,B1310=""),IF(טבלה135[[#This Row],[מספר סטייה]]=3,MAX(D1307:D1309),טבלה135[[#This Row],[מקס קבוע]]),טבלה135[[#This Row],[מקס קבוע]])</f>
        <v>31</v>
      </c>
      <c r="I130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קבוע]]&lt;&gt;E1308,1,I1308+1),0))</f>
        <v>0</v>
      </c>
      <c r="J1309">
        <f>IF(AND(טבלה135[[#This Row],[CycleNumber]]&lt;B1310,טבלה135[[#This Row],[מקס קבוע]]&lt;&gt;""),IF(OR(טבלה135[[#This Row],[מספר סטייה]]&lt;I1310,AND(טבלה135[[#This Row],[מספר סטייה]]=3,I1310=1)),0,1),"")</f>
        <v>0</v>
      </c>
      <c r="K1309">
        <f>IF(טבלה135[[#This Row],[מקס קבוע]]&lt;&gt;"",טבלה135[[#This Row],[מקסימום]]-טבלה135[[#This Row],[מינימום]],"")</f>
        <v>3</v>
      </c>
      <c r="L1309">
        <f>IF(IFERROR(LOOKUP(טבלה135[[#This Row],[ClientID]],פיבוט!$A$4:$A$121),FALSE)=טבלה135[[#This Row],[ClientID]],1,0)</f>
        <v>1</v>
      </c>
      <c r="M1309" t="str">
        <f>IF(OR(טבלה135[[#This Row],[ClientID]]=A1310),"",1)</f>
        <v/>
      </c>
      <c r="N1309" s="3" t="str">
        <f>IF(טבלה135[[#This Row],[טווח]]&lt;&gt;K1308,טבלה135[[#This Row],[טווח]],"")</f>
        <v/>
      </c>
      <c r="O1309" s="3" t="str">
        <f>IF(טבלה135[[#This Row],[מניית טווחים]]&lt;&gt;"",IF(OR(30&gt;טבלה135[[#This Row],[מקסימום]],30&lt;טבלה135[[#This Row],[מינימום]]),0,1),"")</f>
        <v/>
      </c>
    </row>
    <row r="1310" spans="1:15" x14ac:dyDescent="0.25">
      <c r="A1310" t="s">
        <v>139</v>
      </c>
      <c r="B1310">
        <v>11</v>
      </c>
      <c r="C1310">
        <v>26</v>
      </c>
      <c r="D1310">
        <f>טבלה135[[#This Row],[LengthofCycle]]+1</f>
        <v>27</v>
      </c>
      <c r="E1310">
        <f>IF(טבלה135[[#This Row],[CycleNumber]]&lt;3,"",IF(טבלה135[[#This Row],[CycleNumber]]=3,MIN(D1308:D1310),IF(I1309=3,MIN(D1307:D1309),E1309)))</f>
        <v>28</v>
      </c>
      <c r="F1310">
        <f>IF(טבלה135[[#This Row],[CycleNumber]]&lt;3,"",IF(טבלה135[[#This Row],[CycleNumber]]=3,MAX(D1308:D1310),IF(I1309=3,MAX(D1307:D1309),F1309)))</f>
        <v>31</v>
      </c>
      <c r="G1310">
        <f>IF(OR(טבלה135[[#This Row],[CycleNumber]]&gt;B1311,B1311=""),IF(טבלה135[[#This Row],[מספר סטייה]]=3,MIN(D1308:D1310),טבלה135[[#This Row],[מינ קבוע]]),טבלה135[[#This Row],[מינ קבוע]])</f>
        <v>28</v>
      </c>
      <c r="H1310">
        <f>IF(OR(טבלה135[[#This Row],[CycleNumber]]&gt;B1311,B1311=""),IF(טבלה135[[#This Row],[מספר סטייה]]=3,MAX(D1308:D1310),טבלה135[[#This Row],[מקס קבוע]]),טבלה135[[#This Row],[מקס קבוע]])</f>
        <v>31</v>
      </c>
      <c r="I131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קבוע]]&lt;&gt;E1309,1,I1309+1),0))</f>
        <v>1</v>
      </c>
      <c r="J1310">
        <f>IF(AND(טבלה135[[#This Row],[CycleNumber]]&lt;B1311,טבלה135[[#This Row],[מקס קבוע]]&lt;&gt;""),IF(OR(טבלה135[[#This Row],[מספר סטייה]]&lt;I1311,AND(טבלה135[[#This Row],[מספר סטייה]]=3,I1311=1)),0,1),"")</f>
        <v>0</v>
      </c>
      <c r="K1310">
        <f>IF(טבלה135[[#This Row],[מקס קבוע]]&lt;&gt;"",טבלה135[[#This Row],[מקסימום]]-טבלה135[[#This Row],[מינימום]],"")</f>
        <v>3</v>
      </c>
      <c r="L1310">
        <f>IF(IFERROR(LOOKUP(טבלה135[[#This Row],[ClientID]],פיבוט!$A$4:$A$121),FALSE)=טבלה135[[#This Row],[ClientID]],1,0)</f>
        <v>1</v>
      </c>
      <c r="M1310" t="str">
        <f>IF(OR(טבלה135[[#This Row],[ClientID]]=A1311),"",1)</f>
        <v/>
      </c>
      <c r="N1310" s="3" t="str">
        <f>IF(טבלה135[[#This Row],[טווח]]&lt;&gt;K1309,טבלה135[[#This Row],[טווח]],"")</f>
        <v/>
      </c>
      <c r="O1310" s="3" t="str">
        <f>IF(טבלה135[[#This Row],[מניית טווחים]]&lt;&gt;"",IF(OR(30&gt;טבלה135[[#This Row],[מקסימום]],30&lt;טבלה135[[#This Row],[מינימום]]),0,1),"")</f>
        <v/>
      </c>
    </row>
    <row r="1311" spans="1:15" x14ac:dyDescent="0.25">
      <c r="A1311" t="s">
        <v>139</v>
      </c>
      <c r="B1311">
        <v>12</v>
      </c>
      <c r="C1311">
        <v>31</v>
      </c>
      <c r="D1311">
        <f>טבלה135[[#This Row],[LengthofCycle]]+1</f>
        <v>32</v>
      </c>
      <c r="E1311">
        <f>IF(טבלה135[[#This Row],[CycleNumber]]&lt;3,"",IF(טבלה135[[#This Row],[CycleNumber]]=3,MIN(D1309:D1311),IF(I1310=3,MIN(D1308:D1310),E1310)))</f>
        <v>28</v>
      </c>
      <c r="F1311">
        <f>IF(טבלה135[[#This Row],[CycleNumber]]&lt;3,"",IF(טבלה135[[#This Row],[CycleNumber]]=3,MAX(D1309:D1311),IF(I1310=3,MAX(D1308:D1310),F1310)))</f>
        <v>31</v>
      </c>
      <c r="G1311">
        <f>IF(OR(טבלה135[[#This Row],[CycleNumber]]&gt;B1312,B1312=""),IF(טבלה135[[#This Row],[מספר סטייה]]=3,MIN(D1309:D1311),טבלה135[[#This Row],[מינ קבוע]]),טבלה135[[#This Row],[מינ קבוע]])</f>
        <v>28</v>
      </c>
      <c r="H1311">
        <f>IF(OR(טבלה135[[#This Row],[CycleNumber]]&gt;B1312,B1312=""),IF(טבלה135[[#This Row],[מספר סטייה]]=3,MAX(D1309:D1311),טבלה135[[#This Row],[מקס קבוע]]),טבלה135[[#This Row],[מקס קבוע]])</f>
        <v>31</v>
      </c>
      <c r="I131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קבוע]]&lt;&gt;E1310,1,I1310+1),0))</f>
        <v>2</v>
      </c>
      <c r="J1311">
        <f>IF(AND(טבלה135[[#This Row],[CycleNumber]]&lt;B1312,טבלה135[[#This Row],[מקס קבוע]]&lt;&gt;""),IF(OR(טבלה135[[#This Row],[מספר סטייה]]&lt;I1312,AND(טבלה135[[#This Row],[מספר סטייה]]=3,I1312=1)),0,1),"")</f>
        <v>1</v>
      </c>
      <c r="K1311">
        <f>IF(טבלה135[[#This Row],[מקס קבוע]]&lt;&gt;"",טבלה135[[#This Row],[מקסימום]]-טבלה135[[#This Row],[מינימום]],"")</f>
        <v>3</v>
      </c>
      <c r="L1311">
        <f>IF(IFERROR(LOOKUP(טבלה135[[#This Row],[ClientID]],פיבוט!$A$4:$A$121),FALSE)=טבלה135[[#This Row],[ClientID]],1,0)</f>
        <v>1</v>
      </c>
      <c r="M1311" t="str">
        <f>IF(OR(טבלה135[[#This Row],[ClientID]]=A1312),"",1)</f>
        <v/>
      </c>
      <c r="N1311" s="3" t="str">
        <f>IF(טבלה135[[#This Row],[טווח]]&lt;&gt;K1310,טבלה135[[#This Row],[טווח]],"")</f>
        <v/>
      </c>
      <c r="O1311" s="3" t="str">
        <f>IF(טבלה135[[#This Row],[מניית טווחים]]&lt;&gt;"",IF(OR(30&gt;טבלה135[[#This Row],[מקסימום]],30&lt;טבלה135[[#This Row],[מינימום]]),0,1),"")</f>
        <v/>
      </c>
    </row>
    <row r="1312" spans="1:15" x14ac:dyDescent="0.25">
      <c r="A1312" t="s">
        <v>139</v>
      </c>
      <c r="B1312">
        <v>13</v>
      </c>
      <c r="C1312">
        <v>29</v>
      </c>
      <c r="D1312">
        <f>טבלה135[[#This Row],[LengthofCycle]]+1</f>
        <v>30</v>
      </c>
      <c r="E1312">
        <f>IF(טבלה135[[#This Row],[CycleNumber]]&lt;3,"",IF(טבלה135[[#This Row],[CycleNumber]]=3,MIN(D1310:D1312),IF(I1311=3,MIN(D1309:D1311),E1311)))</f>
        <v>28</v>
      </c>
      <c r="F1312">
        <f>IF(טבלה135[[#This Row],[CycleNumber]]&lt;3,"",IF(טבלה135[[#This Row],[CycleNumber]]=3,MAX(D1310:D1312),IF(I1311=3,MAX(D1309:D1311),F1311)))</f>
        <v>31</v>
      </c>
      <c r="G1312">
        <f>IF(OR(טבלה135[[#This Row],[CycleNumber]]&gt;B1313,B1313=""),IF(טבלה135[[#This Row],[מספר סטייה]]=3,MIN(D1310:D1312),טבלה135[[#This Row],[מינ קבוע]]),טבלה135[[#This Row],[מינ קבוע]])</f>
        <v>28</v>
      </c>
      <c r="H1312">
        <f>IF(OR(טבלה135[[#This Row],[CycleNumber]]&gt;B1313,B1313=""),IF(טבלה135[[#This Row],[מספר סטייה]]=3,MAX(D1310:D1312),טבלה135[[#This Row],[מקס קבוע]]),טבלה135[[#This Row],[מקס קבוע]])</f>
        <v>31</v>
      </c>
      <c r="I131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קבוע]]&lt;&gt;E1311,1,I1311+1),0))</f>
        <v>0</v>
      </c>
      <c r="J1312" t="str">
        <f>IF(AND(טבלה135[[#This Row],[CycleNumber]]&lt;B1313,טבלה135[[#This Row],[מקס קבוע]]&lt;&gt;""),IF(OR(טבלה135[[#This Row],[מספר סטייה]]&lt;I1313,AND(טבלה135[[#This Row],[מספר סטייה]]=3,I1313=1)),0,1),"")</f>
        <v/>
      </c>
      <c r="K1312">
        <f>IF(טבלה135[[#This Row],[מקס קבוע]]&lt;&gt;"",טבלה135[[#This Row],[מקסימום]]-טבלה135[[#This Row],[מינימום]],"")</f>
        <v>3</v>
      </c>
      <c r="L1312">
        <f>IF(IFERROR(LOOKUP(טבלה135[[#This Row],[ClientID]],פיבוט!$A$4:$A$121),FALSE)=טבלה135[[#This Row],[ClientID]],1,0)</f>
        <v>1</v>
      </c>
      <c r="M1312">
        <f>IF(OR(טבלה135[[#This Row],[ClientID]]=A1313),"",1)</f>
        <v>1</v>
      </c>
      <c r="N1312" s="3" t="str">
        <f>IF(טבלה135[[#This Row],[טווח]]&lt;&gt;K1311,טבלה135[[#This Row],[טווח]],"")</f>
        <v/>
      </c>
      <c r="O1312" s="3" t="str">
        <f>IF(טבלה135[[#This Row],[מניית טווחים]]&lt;&gt;"",IF(OR(30&gt;טבלה135[[#This Row],[מקסימום]],30&lt;טבלה135[[#This Row],[מינימום]]),0,1),"")</f>
        <v/>
      </c>
    </row>
    <row r="1313" spans="1:15" x14ac:dyDescent="0.25">
      <c r="A1313" t="s">
        <v>141</v>
      </c>
      <c r="B1313">
        <v>1</v>
      </c>
      <c r="C1313">
        <v>37</v>
      </c>
      <c r="D1313">
        <f>טבלה135[[#This Row],[LengthofCycle]]+1</f>
        <v>38</v>
      </c>
      <c r="E1313" t="str">
        <f>IF(טבלה135[[#This Row],[CycleNumber]]&lt;3,"",IF(טבלה135[[#This Row],[CycleNumber]]=3,MIN(D1311:D1313),IF(I1312=3,MIN(D1310:D1312),E1312)))</f>
        <v/>
      </c>
      <c r="F1313" t="str">
        <f>IF(טבלה135[[#This Row],[CycleNumber]]&lt;3,"",IF(טבלה135[[#This Row],[CycleNumber]]=3,MAX(D1311:D1313),IF(I1312=3,MAX(D1310:D1312),F1312)))</f>
        <v/>
      </c>
      <c r="G1313" t="str">
        <f>IF(OR(טבלה135[[#This Row],[CycleNumber]]&gt;B1314,B1314=""),IF(טבלה135[[#This Row],[מספר סטייה]]=3,MIN(D1311:D1313),טבלה135[[#This Row],[מינ קבוע]]),טבלה135[[#This Row],[מינ קבוע]])</f>
        <v/>
      </c>
      <c r="H1313" t="str">
        <f>IF(OR(טבלה135[[#This Row],[CycleNumber]]&gt;B1314,B1314=""),IF(טבלה135[[#This Row],[מספר סטייה]]=3,MAX(D1311:D1313),טבלה135[[#This Row],[מקס קבוע]]),טבלה135[[#This Row],[מקס קבוע]])</f>
        <v/>
      </c>
      <c r="I131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קבוע]]&lt;&gt;E1312,1,I1312+1),0))</f>
        <v/>
      </c>
      <c r="J1313" t="str">
        <f>IF(AND(טבלה135[[#This Row],[CycleNumber]]&lt;B1314,טבלה135[[#This Row],[מקס קבוע]]&lt;&gt;""),IF(OR(טבלה135[[#This Row],[מספר סטייה]]&lt;I1314,AND(טבלה135[[#This Row],[מספר סטייה]]=3,I1314=1)),0,1),"")</f>
        <v/>
      </c>
      <c r="K1313" t="str">
        <f>IF(טבלה135[[#This Row],[מקס קבוע]]&lt;&gt;"",טבלה135[[#This Row],[מקסימום]]-טבלה135[[#This Row],[מינימום]],"")</f>
        <v/>
      </c>
      <c r="L1313">
        <f>IF(IFERROR(LOOKUP(טבלה135[[#This Row],[ClientID]],פיבוט!$A$4:$A$121),FALSE)=טבלה135[[#This Row],[ClientID]],1,0)</f>
        <v>1</v>
      </c>
      <c r="M1313" t="str">
        <f>IF(OR(טבלה135[[#This Row],[ClientID]]=A1314),"",1)</f>
        <v/>
      </c>
      <c r="N1313" s="3" t="str">
        <f>IF(טבלה135[[#This Row],[טווח]]&lt;&gt;K1312,טבלה135[[#This Row],[טווח]],"")</f>
        <v/>
      </c>
      <c r="O1313" s="3" t="str">
        <f>IF(טבלה135[[#This Row],[מניית טווחים]]&lt;&gt;"",IF(OR(30&gt;טבלה135[[#This Row],[מקסימום]],30&lt;טבלה135[[#This Row],[מינימום]]),0,1),"")</f>
        <v/>
      </c>
    </row>
    <row r="1314" spans="1:15" x14ac:dyDescent="0.25">
      <c r="A1314" t="s">
        <v>141</v>
      </c>
      <c r="B1314">
        <v>2</v>
      </c>
      <c r="C1314">
        <v>40</v>
      </c>
      <c r="D1314">
        <f>טבלה135[[#This Row],[LengthofCycle]]+1</f>
        <v>41</v>
      </c>
      <c r="E1314" t="str">
        <f>IF(טבלה135[[#This Row],[CycleNumber]]&lt;3,"",IF(טבלה135[[#This Row],[CycleNumber]]=3,MIN(D1312:D1314),IF(I1313=3,MIN(D1311:D1313),E1313)))</f>
        <v/>
      </c>
      <c r="F1314" t="str">
        <f>IF(טבלה135[[#This Row],[CycleNumber]]&lt;3,"",IF(טבלה135[[#This Row],[CycleNumber]]=3,MAX(D1312:D1314),IF(I1313=3,MAX(D1311:D1313),F1313)))</f>
        <v/>
      </c>
      <c r="G1314" t="str">
        <f>IF(OR(טבלה135[[#This Row],[CycleNumber]]&gt;B1315,B1315=""),IF(טבלה135[[#This Row],[מספר סטייה]]=3,MIN(D1312:D1314),טבלה135[[#This Row],[מינ קבוע]]),טבלה135[[#This Row],[מינ קבוע]])</f>
        <v/>
      </c>
      <c r="H1314" t="str">
        <f>IF(OR(טבלה135[[#This Row],[CycleNumber]]&gt;B1315,B1315=""),IF(טבלה135[[#This Row],[מספר סטייה]]=3,MAX(D1312:D1314),טבלה135[[#This Row],[מקס קבוע]]),טבלה135[[#This Row],[מקס קבוע]])</f>
        <v/>
      </c>
      <c r="I131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קבוע]]&lt;&gt;E1313,1,I1313+1),0))</f>
        <v/>
      </c>
      <c r="J1314" t="str">
        <f>IF(AND(טבלה135[[#This Row],[CycleNumber]]&lt;B1315,טבלה135[[#This Row],[מקס קבוע]]&lt;&gt;""),IF(OR(טבלה135[[#This Row],[מספר סטייה]]&lt;I1315,AND(טבלה135[[#This Row],[מספר סטייה]]=3,I1315=1)),0,1),"")</f>
        <v/>
      </c>
      <c r="K1314" t="str">
        <f>IF(טבלה135[[#This Row],[מקס קבוע]]&lt;&gt;"",טבלה135[[#This Row],[מקסימום]]-טבלה135[[#This Row],[מינימום]],"")</f>
        <v/>
      </c>
      <c r="L1314">
        <f>IF(IFERROR(LOOKUP(טבלה135[[#This Row],[ClientID]],פיבוט!$A$4:$A$121),FALSE)=טבלה135[[#This Row],[ClientID]],1,0)</f>
        <v>1</v>
      </c>
      <c r="M1314" t="str">
        <f>IF(OR(טבלה135[[#This Row],[ClientID]]=A1315),"",1)</f>
        <v/>
      </c>
      <c r="N1314" s="3" t="str">
        <f>IF(טבלה135[[#This Row],[טווח]]&lt;&gt;K1313,טבלה135[[#This Row],[טווח]],"")</f>
        <v/>
      </c>
      <c r="O1314" s="3" t="str">
        <f>IF(טבלה135[[#This Row],[מניית טווחים]]&lt;&gt;"",IF(OR(30&gt;טבלה135[[#This Row],[מקסימום]],30&lt;טבלה135[[#This Row],[מינימום]]),0,1),"")</f>
        <v/>
      </c>
    </row>
    <row r="1315" spans="1:15" x14ac:dyDescent="0.25">
      <c r="A1315" t="s">
        <v>141</v>
      </c>
      <c r="B1315">
        <v>3</v>
      </c>
      <c r="C1315">
        <v>39</v>
      </c>
      <c r="D1315">
        <f>טבלה135[[#This Row],[LengthofCycle]]+1</f>
        <v>40</v>
      </c>
      <c r="E1315">
        <f>IF(טבלה135[[#This Row],[CycleNumber]]&lt;3,"",IF(טבלה135[[#This Row],[CycleNumber]]=3,MIN(D1313:D1315),IF(I1314=3,MIN(D1312:D1314),E1314)))</f>
        <v>38</v>
      </c>
      <c r="F1315">
        <f>IF(טבלה135[[#This Row],[CycleNumber]]&lt;3,"",IF(טבלה135[[#This Row],[CycleNumber]]=3,MAX(D1313:D1315),IF(I1314=3,MAX(D1312:D1314),F1314)))</f>
        <v>41</v>
      </c>
      <c r="G1315">
        <f>IF(OR(טבלה135[[#This Row],[CycleNumber]]&gt;B1316,B1316=""),IF(טבלה135[[#This Row],[מספר סטייה]]=3,MIN(D1313:D1315),טבלה135[[#This Row],[מינ קבוע]]),טבלה135[[#This Row],[מינ קבוע]])</f>
        <v>38</v>
      </c>
      <c r="H1315">
        <f>IF(OR(טבלה135[[#This Row],[CycleNumber]]&gt;B1316,B1316=""),IF(טבלה135[[#This Row],[מספר סטייה]]=3,MAX(D1313:D1315),טבלה135[[#This Row],[מקס קבוע]]),טבלה135[[#This Row],[מקס קבוע]])</f>
        <v>41</v>
      </c>
      <c r="I131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קבוע]]&lt;&gt;E1314,1,I1314+1),0))</f>
        <v>0</v>
      </c>
      <c r="J1315">
        <f>IF(AND(טבלה135[[#This Row],[CycleNumber]]&lt;B1316,טבלה135[[#This Row],[מקס קבוע]]&lt;&gt;""),IF(OR(טבלה135[[#This Row],[מספר סטייה]]&lt;I1316,AND(טבלה135[[#This Row],[מספר סטייה]]=3,I1316=1)),0,1),"")</f>
        <v>0</v>
      </c>
      <c r="K1315">
        <f>IF(טבלה135[[#This Row],[מקס קבוע]]&lt;&gt;"",טבלה135[[#This Row],[מקסימום]]-טבלה135[[#This Row],[מינימום]],"")</f>
        <v>3</v>
      </c>
      <c r="L1315">
        <f>IF(IFERROR(LOOKUP(טבלה135[[#This Row],[ClientID]],פיבוט!$A$4:$A$121),FALSE)=טבלה135[[#This Row],[ClientID]],1,0)</f>
        <v>1</v>
      </c>
      <c r="M1315" t="str">
        <f>IF(OR(טבלה135[[#This Row],[ClientID]]=A1316),"",1)</f>
        <v/>
      </c>
      <c r="N1315" s="3">
        <f>IF(טבלה135[[#This Row],[טווח]]&lt;&gt;K1314,טבלה135[[#This Row],[טווח]],"")</f>
        <v>3</v>
      </c>
      <c r="O1315" s="3">
        <f>IF(טבלה135[[#This Row],[מניית טווחים]]&lt;&gt;"",IF(OR(30&gt;טבלה135[[#This Row],[מקסימום]],30&lt;טבלה135[[#This Row],[מינימום]]),0,1),"")</f>
        <v>0</v>
      </c>
    </row>
    <row r="1316" spans="1:15" x14ac:dyDescent="0.25">
      <c r="A1316" t="s">
        <v>141</v>
      </c>
      <c r="B1316">
        <v>4</v>
      </c>
      <c r="C1316">
        <v>30</v>
      </c>
      <c r="D1316">
        <f>טבלה135[[#This Row],[LengthofCycle]]+1</f>
        <v>31</v>
      </c>
      <c r="E1316">
        <f>IF(טבלה135[[#This Row],[CycleNumber]]&lt;3,"",IF(טבלה135[[#This Row],[CycleNumber]]=3,MIN(D1314:D1316),IF(I1315=3,MIN(D1313:D1315),E1315)))</f>
        <v>38</v>
      </c>
      <c r="F1316">
        <f>IF(טבלה135[[#This Row],[CycleNumber]]&lt;3,"",IF(טבלה135[[#This Row],[CycleNumber]]=3,MAX(D1314:D1316),IF(I1315=3,MAX(D1313:D1315),F1315)))</f>
        <v>41</v>
      </c>
      <c r="G1316">
        <f>IF(OR(טבלה135[[#This Row],[CycleNumber]]&gt;B1317,B1317=""),IF(טבלה135[[#This Row],[מספר סטייה]]=3,MIN(D1314:D1316),טבלה135[[#This Row],[מינ קבוע]]),טבלה135[[#This Row],[מינ קבוע]])</f>
        <v>38</v>
      </c>
      <c r="H1316">
        <f>IF(OR(טבלה135[[#This Row],[CycleNumber]]&gt;B1317,B1317=""),IF(טבלה135[[#This Row],[מספר סטייה]]=3,MAX(D1314:D1316),טבלה135[[#This Row],[מקס קבוע]]),טבלה135[[#This Row],[מקס קבוע]])</f>
        <v>41</v>
      </c>
      <c r="I131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קבוע]]&lt;&gt;E1315,1,I1315+1),0))</f>
        <v>1</v>
      </c>
      <c r="J1316">
        <f>IF(AND(טבלה135[[#This Row],[CycleNumber]]&lt;B1317,טבלה135[[#This Row],[מקס קבוע]]&lt;&gt;""),IF(OR(טבלה135[[#This Row],[מספר סטייה]]&lt;I1317,AND(טבלה135[[#This Row],[מספר סטייה]]=3,I1317=1)),0,1),"")</f>
        <v>0</v>
      </c>
      <c r="K1316">
        <f>IF(טבלה135[[#This Row],[מקס קבוע]]&lt;&gt;"",טבלה135[[#This Row],[מקסימום]]-טבלה135[[#This Row],[מינימום]],"")</f>
        <v>3</v>
      </c>
      <c r="L1316">
        <f>IF(IFERROR(LOOKUP(טבלה135[[#This Row],[ClientID]],פיבוט!$A$4:$A$121),FALSE)=טבלה135[[#This Row],[ClientID]],1,0)</f>
        <v>1</v>
      </c>
      <c r="M1316" t="str">
        <f>IF(OR(טבלה135[[#This Row],[ClientID]]=A1317),"",1)</f>
        <v/>
      </c>
      <c r="N1316" s="3" t="str">
        <f>IF(טבלה135[[#This Row],[טווח]]&lt;&gt;K1315,טבלה135[[#This Row],[טווח]],"")</f>
        <v/>
      </c>
      <c r="O1316" s="3" t="str">
        <f>IF(טבלה135[[#This Row],[מניית טווחים]]&lt;&gt;"",IF(OR(30&gt;טבלה135[[#This Row],[מקסימום]],30&lt;טבלה135[[#This Row],[מינימום]]),0,1),"")</f>
        <v/>
      </c>
    </row>
    <row r="1317" spans="1:15" x14ac:dyDescent="0.25">
      <c r="A1317" t="s">
        <v>141</v>
      </c>
      <c r="B1317">
        <v>5</v>
      </c>
      <c r="C1317">
        <v>29</v>
      </c>
      <c r="D1317">
        <f>טבלה135[[#This Row],[LengthofCycle]]+1</f>
        <v>30</v>
      </c>
      <c r="E1317">
        <f>IF(טבלה135[[#This Row],[CycleNumber]]&lt;3,"",IF(טבלה135[[#This Row],[CycleNumber]]=3,MIN(D1315:D1317),IF(I1316=3,MIN(D1314:D1316),E1316)))</f>
        <v>38</v>
      </c>
      <c r="F1317">
        <f>IF(טבלה135[[#This Row],[CycleNumber]]&lt;3,"",IF(טבלה135[[#This Row],[CycleNumber]]=3,MAX(D1315:D1317),IF(I1316=3,MAX(D1314:D1316),F1316)))</f>
        <v>41</v>
      </c>
      <c r="G1317">
        <f>IF(OR(טבלה135[[#This Row],[CycleNumber]]&gt;B1318,B1318=""),IF(טבלה135[[#This Row],[מספר סטייה]]=3,MIN(D1315:D1317),טבלה135[[#This Row],[מינ קבוע]]),טבלה135[[#This Row],[מינ קבוע]])</f>
        <v>38</v>
      </c>
      <c r="H1317">
        <f>IF(OR(טבלה135[[#This Row],[CycleNumber]]&gt;B1318,B1318=""),IF(טבלה135[[#This Row],[מספר סטייה]]=3,MAX(D1315:D1317),טבלה135[[#This Row],[מקס קבוע]]),טבלה135[[#This Row],[מקס קבוע]])</f>
        <v>41</v>
      </c>
      <c r="I131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קבוע]]&lt;&gt;E1316,1,I1316+1),0))</f>
        <v>2</v>
      </c>
      <c r="J1317">
        <f>IF(AND(טבלה135[[#This Row],[CycleNumber]]&lt;B1318,טבלה135[[#This Row],[מקס קבוע]]&lt;&gt;""),IF(OR(טבלה135[[#This Row],[מספר סטייה]]&lt;I1318,AND(טבלה135[[#This Row],[מספר סטייה]]=3,I1318=1)),0,1),"")</f>
        <v>0</v>
      </c>
      <c r="K1317">
        <f>IF(טבלה135[[#This Row],[מקס קבוע]]&lt;&gt;"",טבלה135[[#This Row],[מקסימום]]-טבלה135[[#This Row],[מינימום]],"")</f>
        <v>3</v>
      </c>
      <c r="L1317">
        <f>IF(IFERROR(LOOKUP(טבלה135[[#This Row],[ClientID]],פיבוט!$A$4:$A$121),FALSE)=טבלה135[[#This Row],[ClientID]],1,0)</f>
        <v>1</v>
      </c>
      <c r="M1317" t="str">
        <f>IF(OR(טבלה135[[#This Row],[ClientID]]=A1318),"",1)</f>
        <v/>
      </c>
      <c r="N1317" s="3" t="str">
        <f>IF(טבלה135[[#This Row],[טווח]]&lt;&gt;K1316,טבלה135[[#This Row],[טווח]],"")</f>
        <v/>
      </c>
      <c r="O1317" s="3" t="str">
        <f>IF(טבלה135[[#This Row],[מניית טווחים]]&lt;&gt;"",IF(OR(30&gt;טבלה135[[#This Row],[מקסימום]],30&lt;טבלה135[[#This Row],[מינימום]]),0,1),"")</f>
        <v/>
      </c>
    </row>
    <row r="1318" spans="1:15" x14ac:dyDescent="0.25">
      <c r="A1318" t="s">
        <v>141</v>
      </c>
      <c r="B1318">
        <v>6</v>
      </c>
      <c r="C1318">
        <v>35</v>
      </c>
      <c r="D1318">
        <f>טבלה135[[#This Row],[LengthofCycle]]+1</f>
        <v>36</v>
      </c>
      <c r="E1318">
        <f>IF(טבלה135[[#This Row],[CycleNumber]]&lt;3,"",IF(טבלה135[[#This Row],[CycleNumber]]=3,MIN(D1316:D1318),IF(I1317=3,MIN(D1315:D1317),E1317)))</f>
        <v>38</v>
      </c>
      <c r="F1318">
        <f>IF(טבלה135[[#This Row],[CycleNumber]]&lt;3,"",IF(טבלה135[[#This Row],[CycleNumber]]=3,MAX(D1316:D1318),IF(I1317=3,MAX(D1315:D1317),F1317)))</f>
        <v>41</v>
      </c>
      <c r="G1318">
        <f>IF(OR(טבלה135[[#This Row],[CycleNumber]]&gt;B1319,B1319=""),IF(טבלה135[[#This Row],[מספר סטייה]]=3,MIN(D1316:D1318),טבלה135[[#This Row],[מינ קבוע]]),טבלה135[[#This Row],[מינ קבוע]])</f>
        <v>38</v>
      </c>
      <c r="H1318">
        <f>IF(OR(טבלה135[[#This Row],[CycleNumber]]&gt;B1319,B1319=""),IF(טבלה135[[#This Row],[מספר סטייה]]=3,MAX(D1316:D1318),טבלה135[[#This Row],[מקס קבוע]]),טבלה135[[#This Row],[מקס קבוע]])</f>
        <v>41</v>
      </c>
      <c r="I131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קבוע]]&lt;&gt;E1317,1,I1317+1),0))</f>
        <v>3</v>
      </c>
      <c r="J1318">
        <f>IF(AND(טבלה135[[#This Row],[CycleNumber]]&lt;B1319,טבלה135[[#This Row],[מקס קבוע]]&lt;&gt;""),IF(OR(טבלה135[[#This Row],[מספר סטייה]]&lt;I1319,AND(טבלה135[[#This Row],[מספר סטייה]]=3,I1319=1)),0,1),"")</f>
        <v>1</v>
      </c>
      <c r="K1318">
        <f>IF(טבלה135[[#This Row],[מקס קבוע]]&lt;&gt;"",טבלה135[[#This Row],[מקסימום]]-טבלה135[[#This Row],[מינימום]],"")</f>
        <v>3</v>
      </c>
      <c r="L1318">
        <f>IF(IFERROR(LOOKUP(טבלה135[[#This Row],[ClientID]],פיבוט!$A$4:$A$121),FALSE)=טבלה135[[#This Row],[ClientID]],1,0)</f>
        <v>1</v>
      </c>
      <c r="M1318" t="str">
        <f>IF(OR(טבלה135[[#This Row],[ClientID]]=A1319),"",1)</f>
        <v/>
      </c>
      <c r="N1318" s="3" t="str">
        <f>IF(טבלה135[[#This Row],[טווח]]&lt;&gt;K1317,טבלה135[[#This Row],[טווח]],"")</f>
        <v/>
      </c>
      <c r="O1318" s="3" t="str">
        <f>IF(טבלה135[[#This Row],[מניית טווחים]]&lt;&gt;"",IF(OR(30&gt;טבלה135[[#This Row],[מקסימום]],30&lt;טבלה135[[#This Row],[מינימום]]),0,1),"")</f>
        <v/>
      </c>
    </row>
    <row r="1319" spans="1:15" x14ac:dyDescent="0.25">
      <c r="A1319" t="s">
        <v>141</v>
      </c>
      <c r="B1319">
        <v>7</v>
      </c>
      <c r="C1319">
        <v>29</v>
      </c>
      <c r="D1319">
        <f>טבלה135[[#This Row],[LengthofCycle]]+1</f>
        <v>30</v>
      </c>
      <c r="E1319">
        <f>IF(טבלה135[[#This Row],[CycleNumber]]&lt;3,"",IF(טבלה135[[#This Row],[CycleNumber]]=3,MIN(D1317:D1319),IF(I1318=3,MIN(D1316:D1318),E1318)))</f>
        <v>30</v>
      </c>
      <c r="F1319">
        <f>IF(טבלה135[[#This Row],[CycleNumber]]&lt;3,"",IF(טבלה135[[#This Row],[CycleNumber]]=3,MAX(D1317:D1319),IF(I1318=3,MAX(D1316:D1318),F1318)))</f>
        <v>36</v>
      </c>
      <c r="G1319">
        <f>IF(OR(טבלה135[[#This Row],[CycleNumber]]&gt;B1320,B1320=""),IF(טבלה135[[#This Row],[מספר סטייה]]=3,MIN(D1317:D1319),טבלה135[[#This Row],[מינ קבוע]]),טבלה135[[#This Row],[מינ קבוע]])</f>
        <v>30</v>
      </c>
      <c r="H1319">
        <f>IF(OR(טבלה135[[#This Row],[CycleNumber]]&gt;B1320,B1320=""),IF(טבלה135[[#This Row],[מספר סטייה]]=3,MAX(D1317:D1319),טבלה135[[#This Row],[מקס קבוע]]),טבלה135[[#This Row],[מקס קבוע]])</f>
        <v>36</v>
      </c>
      <c r="I131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קבוע]]&lt;&gt;E1318,1,I1318+1),0))</f>
        <v>0</v>
      </c>
      <c r="J1319">
        <f>IF(AND(טבלה135[[#This Row],[CycleNumber]]&lt;B1320,טבלה135[[#This Row],[מקס קבוע]]&lt;&gt;""),IF(OR(טבלה135[[#This Row],[מספר סטייה]]&lt;I1320,AND(טבלה135[[#This Row],[מספר סטייה]]=3,I1320=1)),0,1),"")</f>
        <v>1</v>
      </c>
      <c r="K1319">
        <f>IF(טבלה135[[#This Row],[מקס קבוע]]&lt;&gt;"",טבלה135[[#This Row],[מקסימום]]-טבלה135[[#This Row],[מינימום]],"")</f>
        <v>6</v>
      </c>
      <c r="L1319">
        <f>IF(IFERROR(LOOKUP(טבלה135[[#This Row],[ClientID]],פיבוט!$A$4:$A$121),FALSE)=טבלה135[[#This Row],[ClientID]],1,0)</f>
        <v>1</v>
      </c>
      <c r="M1319" t="str">
        <f>IF(OR(טבלה135[[#This Row],[ClientID]]=A1320),"",1)</f>
        <v/>
      </c>
      <c r="N1319" s="3">
        <f>IF(טבלה135[[#This Row],[טווח]]&lt;&gt;K1318,טבלה135[[#This Row],[טווח]],"")</f>
        <v>6</v>
      </c>
      <c r="O1319" s="3">
        <f>IF(טבלה135[[#This Row],[מניית טווחים]]&lt;&gt;"",IF(OR(30&gt;טבלה135[[#This Row],[מקסימום]],30&lt;טבלה135[[#This Row],[מינימום]]),0,1),"")</f>
        <v>1</v>
      </c>
    </row>
    <row r="1320" spans="1:15" x14ac:dyDescent="0.25">
      <c r="A1320" t="s">
        <v>141</v>
      </c>
      <c r="B1320">
        <v>8</v>
      </c>
      <c r="C1320">
        <v>33</v>
      </c>
      <c r="D1320">
        <f>טבלה135[[#This Row],[LengthofCycle]]+1</f>
        <v>34</v>
      </c>
      <c r="E1320">
        <f>IF(טבלה135[[#This Row],[CycleNumber]]&lt;3,"",IF(טבלה135[[#This Row],[CycleNumber]]=3,MIN(D1318:D1320),IF(I1319=3,MIN(D1317:D1319),E1319)))</f>
        <v>30</v>
      </c>
      <c r="F1320">
        <f>IF(טבלה135[[#This Row],[CycleNumber]]&lt;3,"",IF(טבלה135[[#This Row],[CycleNumber]]=3,MAX(D1318:D1320),IF(I1319=3,MAX(D1317:D1319),F1319)))</f>
        <v>36</v>
      </c>
      <c r="G1320">
        <f>IF(OR(טבלה135[[#This Row],[CycleNumber]]&gt;B1321,B1321=""),IF(טבלה135[[#This Row],[מספר סטייה]]=3,MIN(D1318:D1320),טבלה135[[#This Row],[מינ קבוע]]),טבלה135[[#This Row],[מינ קבוע]])</f>
        <v>30</v>
      </c>
      <c r="H1320">
        <f>IF(OR(טבלה135[[#This Row],[CycleNumber]]&gt;B1321,B1321=""),IF(טבלה135[[#This Row],[מספר סטייה]]=3,MAX(D1318:D1320),טבלה135[[#This Row],[מקס קבוע]]),טבלה135[[#This Row],[מקס קבוע]])</f>
        <v>36</v>
      </c>
      <c r="I132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קבוע]]&lt;&gt;E1319,1,I1319+1),0))</f>
        <v>0</v>
      </c>
      <c r="J1320">
        <f>IF(AND(טבלה135[[#This Row],[CycleNumber]]&lt;B1321,טבלה135[[#This Row],[מקס קבוע]]&lt;&gt;""),IF(OR(טבלה135[[#This Row],[מספר סטייה]]&lt;I1321,AND(טבלה135[[#This Row],[מספר סטייה]]=3,I1321=1)),0,1),"")</f>
        <v>1</v>
      </c>
      <c r="K1320">
        <f>IF(טבלה135[[#This Row],[מקס קבוע]]&lt;&gt;"",טבלה135[[#This Row],[מקסימום]]-טבלה135[[#This Row],[מינימום]],"")</f>
        <v>6</v>
      </c>
      <c r="L1320">
        <f>IF(IFERROR(LOOKUP(טבלה135[[#This Row],[ClientID]],פיבוט!$A$4:$A$121),FALSE)=טבלה135[[#This Row],[ClientID]],1,0)</f>
        <v>1</v>
      </c>
      <c r="M1320" t="str">
        <f>IF(OR(טבלה135[[#This Row],[ClientID]]=A1321),"",1)</f>
        <v/>
      </c>
      <c r="N1320" s="3" t="str">
        <f>IF(טבלה135[[#This Row],[טווח]]&lt;&gt;K1319,טבלה135[[#This Row],[טווח]],"")</f>
        <v/>
      </c>
      <c r="O1320" s="3" t="str">
        <f>IF(טבלה135[[#This Row],[מניית טווחים]]&lt;&gt;"",IF(OR(30&gt;טבלה135[[#This Row],[מקסימום]],30&lt;טבלה135[[#This Row],[מינימום]]),0,1),"")</f>
        <v/>
      </c>
    </row>
    <row r="1321" spans="1:15" x14ac:dyDescent="0.25">
      <c r="A1321" t="s">
        <v>141</v>
      </c>
      <c r="B1321">
        <v>9</v>
      </c>
      <c r="C1321">
        <v>32</v>
      </c>
      <c r="D1321">
        <f>טבלה135[[#This Row],[LengthofCycle]]+1</f>
        <v>33</v>
      </c>
      <c r="E1321">
        <f>IF(טבלה135[[#This Row],[CycleNumber]]&lt;3,"",IF(טבלה135[[#This Row],[CycleNumber]]=3,MIN(D1319:D1321),IF(I1320=3,MIN(D1318:D1320),E1320)))</f>
        <v>30</v>
      </c>
      <c r="F1321">
        <f>IF(טבלה135[[#This Row],[CycleNumber]]&lt;3,"",IF(טבלה135[[#This Row],[CycleNumber]]=3,MAX(D1319:D1321),IF(I1320=3,MAX(D1318:D1320),F1320)))</f>
        <v>36</v>
      </c>
      <c r="G1321">
        <f>IF(OR(טבלה135[[#This Row],[CycleNumber]]&gt;B1322,B1322=""),IF(טבלה135[[#This Row],[מספר סטייה]]=3,MIN(D1319:D1321),טבלה135[[#This Row],[מינ קבוע]]),טבלה135[[#This Row],[מינ קבוע]])</f>
        <v>30</v>
      </c>
      <c r="H1321">
        <f>IF(OR(טבלה135[[#This Row],[CycleNumber]]&gt;B1322,B1322=""),IF(טבלה135[[#This Row],[מספר סטייה]]=3,MAX(D1319:D1321),טבלה135[[#This Row],[מקס קבוע]]),טבלה135[[#This Row],[מקס קבוע]])</f>
        <v>36</v>
      </c>
      <c r="I132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קבוע]]&lt;&gt;E1320,1,I1320+1),0))</f>
        <v>0</v>
      </c>
      <c r="J1321">
        <f>IF(AND(טבלה135[[#This Row],[CycleNumber]]&lt;B1322,טבלה135[[#This Row],[מקס קבוע]]&lt;&gt;""),IF(OR(טבלה135[[#This Row],[מספר סטייה]]&lt;I1322,AND(טבלה135[[#This Row],[מספר סטייה]]=3,I1322=1)),0,1),"")</f>
        <v>1</v>
      </c>
      <c r="K1321">
        <f>IF(טבלה135[[#This Row],[מקס קבוע]]&lt;&gt;"",טבלה135[[#This Row],[מקסימום]]-טבלה135[[#This Row],[מינימום]],"")</f>
        <v>6</v>
      </c>
      <c r="L1321">
        <f>IF(IFERROR(LOOKUP(טבלה135[[#This Row],[ClientID]],פיבוט!$A$4:$A$121),FALSE)=טבלה135[[#This Row],[ClientID]],1,0)</f>
        <v>1</v>
      </c>
      <c r="M1321" t="str">
        <f>IF(OR(טבלה135[[#This Row],[ClientID]]=A1322),"",1)</f>
        <v/>
      </c>
      <c r="N1321" s="3" t="str">
        <f>IF(טבלה135[[#This Row],[טווח]]&lt;&gt;K1320,טבלה135[[#This Row],[טווח]],"")</f>
        <v/>
      </c>
      <c r="O1321" s="3" t="str">
        <f>IF(טבלה135[[#This Row],[מניית טווחים]]&lt;&gt;"",IF(OR(30&gt;טבלה135[[#This Row],[מקסימום]],30&lt;טבלה135[[#This Row],[מינימום]]),0,1),"")</f>
        <v/>
      </c>
    </row>
    <row r="1322" spans="1:15" x14ac:dyDescent="0.25">
      <c r="A1322" t="s">
        <v>141</v>
      </c>
      <c r="B1322">
        <v>10</v>
      </c>
      <c r="C1322">
        <v>29</v>
      </c>
      <c r="D1322">
        <f>טבלה135[[#This Row],[LengthofCycle]]+1</f>
        <v>30</v>
      </c>
      <c r="E1322">
        <f>IF(טבלה135[[#This Row],[CycleNumber]]&lt;3,"",IF(טבלה135[[#This Row],[CycleNumber]]=3,MIN(D1320:D1322),IF(I1321=3,MIN(D1319:D1321),E1321)))</f>
        <v>30</v>
      </c>
      <c r="F1322">
        <f>IF(טבלה135[[#This Row],[CycleNumber]]&lt;3,"",IF(טבלה135[[#This Row],[CycleNumber]]=3,MAX(D1320:D1322),IF(I1321=3,MAX(D1319:D1321),F1321)))</f>
        <v>36</v>
      </c>
      <c r="G1322">
        <f>IF(OR(טבלה135[[#This Row],[CycleNumber]]&gt;B1323,B1323=""),IF(טבלה135[[#This Row],[מספר סטייה]]=3,MIN(D1320:D1322),טבלה135[[#This Row],[מינ קבוע]]),טבלה135[[#This Row],[מינ קבוע]])</f>
        <v>30</v>
      </c>
      <c r="H1322">
        <f>IF(OR(טבלה135[[#This Row],[CycleNumber]]&gt;B1323,B1323=""),IF(טבלה135[[#This Row],[מספר סטייה]]=3,MAX(D1320:D1322),טבלה135[[#This Row],[מקס קבוע]]),טבלה135[[#This Row],[מקס קבוע]])</f>
        <v>36</v>
      </c>
      <c r="I132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קבוע]]&lt;&gt;E1321,1,I1321+1),0))</f>
        <v>0</v>
      </c>
      <c r="J1322">
        <f>IF(AND(טבלה135[[#This Row],[CycleNumber]]&lt;B1323,טבלה135[[#This Row],[מקס קבוע]]&lt;&gt;""),IF(OR(טבלה135[[#This Row],[מספר סטייה]]&lt;I1323,AND(טבלה135[[#This Row],[מספר סטייה]]=3,I1323=1)),0,1),"")</f>
        <v>1</v>
      </c>
      <c r="K1322">
        <f>IF(טבלה135[[#This Row],[מקס קבוע]]&lt;&gt;"",טבלה135[[#This Row],[מקסימום]]-טבלה135[[#This Row],[מינימום]],"")</f>
        <v>6</v>
      </c>
      <c r="L1322">
        <f>IF(IFERROR(LOOKUP(טבלה135[[#This Row],[ClientID]],פיבוט!$A$4:$A$121),FALSE)=טבלה135[[#This Row],[ClientID]],1,0)</f>
        <v>1</v>
      </c>
      <c r="M1322" t="str">
        <f>IF(OR(טבלה135[[#This Row],[ClientID]]=A1323),"",1)</f>
        <v/>
      </c>
      <c r="N1322" s="3" t="str">
        <f>IF(טבלה135[[#This Row],[טווח]]&lt;&gt;K1321,טבלה135[[#This Row],[טווח]],"")</f>
        <v/>
      </c>
      <c r="O1322" s="3" t="str">
        <f>IF(טבלה135[[#This Row],[מניית טווחים]]&lt;&gt;"",IF(OR(30&gt;טבלה135[[#This Row],[מקסימום]],30&lt;טבלה135[[#This Row],[מינימום]]),0,1),"")</f>
        <v/>
      </c>
    </row>
    <row r="1323" spans="1:15" x14ac:dyDescent="0.25">
      <c r="A1323" t="s">
        <v>141</v>
      </c>
      <c r="B1323">
        <v>11</v>
      </c>
      <c r="C1323">
        <v>31</v>
      </c>
      <c r="D1323">
        <f>טבלה135[[#This Row],[LengthofCycle]]+1</f>
        <v>32</v>
      </c>
      <c r="E1323">
        <f>IF(טבלה135[[#This Row],[CycleNumber]]&lt;3,"",IF(טבלה135[[#This Row],[CycleNumber]]=3,MIN(D1321:D1323),IF(I1322=3,MIN(D1320:D1322),E1322)))</f>
        <v>30</v>
      </c>
      <c r="F1323">
        <f>IF(טבלה135[[#This Row],[CycleNumber]]&lt;3,"",IF(טבלה135[[#This Row],[CycleNumber]]=3,MAX(D1321:D1323),IF(I1322=3,MAX(D1320:D1322),F1322)))</f>
        <v>36</v>
      </c>
      <c r="G1323">
        <f>IF(OR(טבלה135[[#This Row],[CycleNumber]]&gt;B1324,B1324=""),IF(טבלה135[[#This Row],[מספר סטייה]]=3,MIN(D1321:D1323),טבלה135[[#This Row],[מינ קבוע]]),טבלה135[[#This Row],[מינ קבוע]])</f>
        <v>30</v>
      </c>
      <c r="H1323">
        <f>IF(OR(טבלה135[[#This Row],[CycleNumber]]&gt;B1324,B1324=""),IF(טבלה135[[#This Row],[מספר סטייה]]=3,MAX(D1321:D1323),טבלה135[[#This Row],[מקס קבוע]]),טבלה135[[#This Row],[מקס קבוע]])</f>
        <v>36</v>
      </c>
      <c r="I132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קבוע]]&lt;&gt;E1322,1,I1322+1),0))</f>
        <v>0</v>
      </c>
      <c r="J1323">
        <f>IF(AND(טבלה135[[#This Row],[CycleNumber]]&lt;B1324,טבלה135[[#This Row],[מקס קבוע]]&lt;&gt;""),IF(OR(טבלה135[[#This Row],[מספר סטייה]]&lt;I1324,AND(טבלה135[[#This Row],[מספר סטייה]]=3,I1324=1)),0,1),"")</f>
        <v>1</v>
      </c>
      <c r="K1323">
        <f>IF(טבלה135[[#This Row],[מקס קבוע]]&lt;&gt;"",טבלה135[[#This Row],[מקסימום]]-טבלה135[[#This Row],[מינימום]],"")</f>
        <v>6</v>
      </c>
      <c r="L1323">
        <f>IF(IFERROR(LOOKUP(טבלה135[[#This Row],[ClientID]],פיבוט!$A$4:$A$121),FALSE)=טבלה135[[#This Row],[ClientID]],1,0)</f>
        <v>1</v>
      </c>
      <c r="M1323" t="str">
        <f>IF(OR(טבלה135[[#This Row],[ClientID]]=A1324),"",1)</f>
        <v/>
      </c>
      <c r="N1323" s="3" t="str">
        <f>IF(טבלה135[[#This Row],[טווח]]&lt;&gt;K1322,טבלה135[[#This Row],[טווח]],"")</f>
        <v/>
      </c>
      <c r="O1323" s="3" t="str">
        <f>IF(טבלה135[[#This Row],[מניית טווחים]]&lt;&gt;"",IF(OR(30&gt;טבלה135[[#This Row],[מקסימום]],30&lt;טבלה135[[#This Row],[מינימום]]),0,1),"")</f>
        <v/>
      </c>
    </row>
    <row r="1324" spans="1:15" x14ac:dyDescent="0.25">
      <c r="A1324" t="s">
        <v>141</v>
      </c>
      <c r="B1324">
        <v>12</v>
      </c>
      <c r="C1324">
        <v>32</v>
      </c>
      <c r="D1324">
        <f>טבלה135[[#This Row],[LengthofCycle]]+1</f>
        <v>33</v>
      </c>
      <c r="E1324">
        <f>IF(טבלה135[[#This Row],[CycleNumber]]&lt;3,"",IF(טבלה135[[#This Row],[CycleNumber]]=3,MIN(D1322:D1324),IF(I1323=3,MIN(D1321:D1323),E1323)))</f>
        <v>30</v>
      </c>
      <c r="F1324">
        <f>IF(טבלה135[[#This Row],[CycleNumber]]&lt;3,"",IF(טבלה135[[#This Row],[CycleNumber]]=3,MAX(D1322:D1324),IF(I1323=3,MAX(D1321:D1323),F1323)))</f>
        <v>36</v>
      </c>
      <c r="G1324">
        <f>IF(OR(טבלה135[[#This Row],[CycleNumber]]&gt;B1325,B1325=""),IF(טבלה135[[#This Row],[מספר סטייה]]=3,MIN(D1322:D1324),טבלה135[[#This Row],[מינ קבוע]]),טבלה135[[#This Row],[מינ קבוע]])</f>
        <v>30</v>
      </c>
      <c r="H1324">
        <f>IF(OR(טבלה135[[#This Row],[CycleNumber]]&gt;B1325,B1325=""),IF(טבלה135[[#This Row],[מספר סטייה]]=3,MAX(D1322:D1324),טבלה135[[#This Row],[מקס קבוע]]),טבלה135[[#This Row],[מקס קבוע]])</f>
        <v>36</v>
      </c>
      <c r="I132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קבוע]]&lt;&gt;E1323,1,I1323+1),0))</f>
        <v>0</v>
      </c>
      <c r="J1324" t="str">
        <f>IF(AND(טבלה135[[#This Row],[CycleNumber]]&lt;B1325,טבלה135[[#This Row],[מקס קבוע]]&lt;&gt;""),IF(OR(טבלה135[[#This Row],[מספר סטייה]]&lt;I1325,AND(טבלה135[[#This Row],[מספר סטייה]]=3,I1325=1)),0,1),"")</f>
        <v/>
      </c>
      <c r="K1324">
        <f>IF(טבלה135[[#This Row],[מקס קבוע]]&lt;&gt;"",טבלה135[[#This Row],[מקסימום]]-טבלה135[[#This Row],[מינימום]],"")</f>
        <v>6</v>
      </c>
      <c r="L1324">
        <f>IF(IFERROR(LOOKUP(טבלה135[[#This Row],[ClientID]],פיבוט!$A$4:$A$121),FALSE)=טבלה135[[#This Row],[ClientID]],1,0)</f>
        <v>1</v>
      </c>
      <c r="M1324">
        <f>IF(OR(טבלה135[[#This Row],[ClientID]]=A1325),"",1)</f>
        <v>1</v>
      </c>
      <c r="N1324" s="3" t="str">
        <f>IF(טבלה135[[#This Row],[טווח]]&lt;&gt;K1323,טבלה135[[#This Row],[טווח]],"")</f>
        <v/>
      </c>
      <c r="O1324" s="3" t="str">
        <f>IF(טבלה135[[#This Row],[מניית טווחים]]&lt;&gt;"",IF(OR(30&gt;טבלה135[[#This Row],[מקסימום]],30&lt;טבלה135[[#This Row],[מינימום]]),0,1),"")</f>
        <v/>
      </c>
    </row>
    <row r="1325" spans="1:15" x14ac:dyDescent="0.25">
      <c r="A1325" t="s">
        <v>142</v>
      </c>
      <c r="B1325">
        <v>1</v>
      </c>
      <c r="C1325">
        <v>33</v>
      </c>
      <c r="D1325">
        <f>טבלה135[[#This Row],[LengthofCycle]]+1</f>
        <v>34</v>
      </c>
      <c r="E1325" t="str">
        <f>IF(טבלה135[[#This Row],[CycleNumber]]&lt;3,"",IF(טבלה135[[#This Row],[CycleNumber]]=3,MIN(D1323:D1325),IF(I1324=3,MIN(D1322:D1324),E1324)))</f>
        <v/>
      </c>
      <c r="F1325" t="str">
        <f>IF(טבלה135[[#This Row],[CycleNumber]]&lt;3,"",IF(טבלה135[[#This Row],[CycleNumber]]=3,MAX(D1323:D1325),IF(I1324=3,MAX(D1322:D1324),F1324)))</f>
        <v/>
      </c>
      <c r="G1325" t="str">
        <f>IF(OR(טבלה135[[#This Row],[CycleNumber]]&gt;B1326,B1326=""),IF(טבלה135[[#This Row],[מספר סטייה]]=3,MIN(D1323:D1325),טבלה135[[#This Row],[מינ קבוע]]),טבלה135[[#This Row],[מינ קבוע]])</f>
        <v/>
      </c>
      <c r="H1325" t="str">
        <f>IF(OR(טבלה135[[#This Row],[CycleNumber]]&gt;B1326,B1326=""),IF(טבלה135[[#This Row],[מספר סטייה]]=3,MAX(D1323:D1325),טבלה135[[#This Row],[מקס קבוע]]),טבלה135[[#This Row],[מקס קבוע]])</f>
        <v/>
      </c>
      <c r="I132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קבוע]]&lt;&gt;E1324,1,I1324+1),0))</f>
        <v/>
      </c>
      <c r="J1325" t="str">
        <f>IF(AND(טבלה135[[#This Row],[CycleNumber]]&lt;B1326,טבלה135[[#This Row],[מקס קבוע]]&lt;&gt;""),IF(OR(טבלה135[[#This Row],[מספר סטייה]]&lt;I1326,AND(טבלה135[[#This Row],[מספר סטייה]]=3,I1326=1)),0,1),"")</f>
        <v/>
      </c>
      <c r="K1325" t="str">
        <f>IF(טבלה135[[#This Row],[מקס קבוע]]&lt;&gt;"",טבלה135[[#This Row],[מקסימום]]-טבלה135[[#This Row],[מינימום]],"")</f>
        <v/>
      </c>
      <c r="L1325">
        <f>IF(IFERROR(LOOKUP(טבלה135[[#This Row],[ClientID]],פיבוט!$A$4:$A$121),FALSE)=טבלה135[[#This Row],[ClientID]],1,0)</f>
        <v>1</v>
      </c>
      <c r="M1325" t="str">
        <f>IF(OR(טבלה135[[#This Row],[ClientID]]=A1326),"",1)</f>
        <v/>
      </c>
      <c r="N1325" s="3" t="str">
        <f>IF(טבלה135[[#This Row],[טווח]]&lt;&gt;K1324,טבלה135[[#This Row],[טווח]],"")</f>
        <v/>
      </c>
      <c r="O1325" s="3" t="str">
        <f>IF(טבלה135[[#This Row],[מניית טווחים]]&lt;&gt;"",IF(OR(30&gt;טבלה135[[#This Row],[מקסימום]],30&lt;טבלה135[[#This Row],[מינימום]]),0,1),"")</f>
        <v/>
      </c>
    </row>
    <row r="1326" spans="1:15" x14ac:dyDescent="0.25">
      <c r="A1326" t="s">
        <v>142</v>
      </c>
      <c r="B1326">
        <v>2</v>
      </c>
      <c r="C1326">
        <v>32</v>
      </c>
      <c r="D1326">
        <f>טבלה135[[#This Row],[LengthofCycle]]+1</f>
        <v>33</v>
      </c>
      <c r="E1326" t="str">
        <f>IF(טבלה135[[#This Row],[CycleNumber]]&lt;3,"",IF(טבלה135[[#This Row],[CycleNumber]]=3,MIN(D1324:D1326),IF(I1325=3,MIN(D1323:D1325),E1325)))</f>
        <v/>
      </c>
      <c r="F1326" t="str">
        <f>IF(טבלה135[[#This Row],[CycleNumber]]&lt;3,"",IF(טבלה135[[#This Row],[CycleNumber]]=3,MAX(D1324:D1326),IF(I1325=3,MAX(D1323:D1325),F1325)))</f>
        <v/>
      </c>
      <c r="G1326" t="str">
        <f>IF(OR(טבלה135[[#This Row],[CycleNumber]]&gt;B1327,B1327=""),IF(טבלה135[[#This Row],[מספר סטייה]]=3,MIN(D1324:D1326),טבלה135[[#This Row],[מינ קבוע]]),טבלה135[[#This Row],[מינ קבוע]])</f>
        <v/>
      </c>
      <c r="H1326" t="str">
        <f>IF(OR(טבלה135[[#This Row],[CycleNumber]]&gt;B1327,B1327=""),IF(טבלה135[[#This Row],[מספר סטייה]]=3,MAX(D1324:D1326),טבלה135[[#This Row],[מקס קבוע]]),טבלה135[[#This Row],[מקס קבוע]])</f>
        <v/>
      </c>
      <c r="I132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קבוע]]&lt;&gt;E1325,1,I1325+1),0))</f>
        <v/>
      </c>
      <c r="J1326" t="str">
        <f>IF(AND(טבלה135[[#This Row],[CycleNumber]]&lt;B1327,טבלה135[[#This Row],[מקס קבוע]]&lt;&gt;""),IF(OR(טבלה135[[#This Row],[מספר סטייה]]&lt;I1327,AND(טבלה135[[#This Row],[מספר סטייה]]=3,I1327=1)),0,1),"")</f>
        <v/>
      </c>
      <c r="K1326" t="str">
        <f>IF(טבלה135[[#This Row],[מקס קבוע]]&lt;&gt;"",טבלה135[[#This Row],[מקסימום]]-טבלה135[[#This Row],[מינימום]],"")</f>
        <v/>
      </c>
      <c r="L1326">
        <f>IF(IFERROR(LOOKUP(טבלה135[[#This Row],[ClientID]],פיבוט!$A$4:$A$121),FALSE)=טבלה135[[#This Row],[ClientID]],1,0)</f>
        <v>1</v>
      </c>
      <c r="M1326" t="str">
        <f>IF(OR(טבלה135[[#This Row],[ClientID]]=A1327),"",1)</f>
        <v/>
      </c>
      <c r="N1326" s="3" t="str">
        <f>IF(טבלה135[[#This Row],[טווח]]&lt;&gt;K1325,טבלה135[[#This Row],[טווח]],"")</f>
        <v/>
      </c>
      <c r="O1326" s="3" t="str">
        <f>IF(טבלה135[[#This Row],[מניית טווחים]]&lt;&gt;"",IF(OR(30&gt;טבלה135[[#This Row],[מקסימום]],30&lt;טבלה135[[#This Row],[מינימום]]),0,1),"")</f>
        <v/>
      </c>
    </row>
    <row r="1327" spans="1:15" x14ac:dyDescent="0.25">
      <c r="A1327" t="s">
        <v>142</v>
      </c>
      <c r="B1327">
        <v>3</v>
      </c>
      <c r="C1327">
        <v>32</v>
      </c>
      <c r="D1327">
        <f>טבלה135[[#This Row],[LengthofCycle]]+1</f>
        <v>33</v>
      </c>
      <c r="E1327">
        <f>IF(טבלה135[[#This Row],[CycleNumber]]&lt;3,"",IF(טבלה135[[#This Row],[CycleNumber]]=3,MIN(D1325:D1327),IF(I1326=3,MIN(D1324:D1326),E1326)))</f>
        <v>33</v>
      </c>
      <c r="F1327">
        <f>IF(טבלה135[[#This Row],[CycleNumber]]&lt;3,"",IF(טבלה135[[#This Row],[CycleNumber]]=3,MAX(D1325:D1327),IF(I1326=3,MAX(D1324:D1326),F1326)))</f>
        <v>34</v>
      </c>
      <c r="G1327">
        <f>IF(OR(טבלה135[[#This Row],[CycleNumber]]&gt;B1328,B1328=""),IF(טבלה135[[#This Row],[מספר סטייה]]=3,MIN(D1325:D1327),טבלה135[[#This Row],[מינ קבוע]]),טבלה135[[#This Row],[מינ קבוע]])</f>
        <v>33</v>
      </c>
      <c r="H1327">
        <f>IF(OR(טבלה135[[#This Row],[CycleNumber]]&gt;B1328,B1328=""),IF(טבלה135[[#This Row],[מספר סטייה]]=3,MAX(D1325:D1327),טבלה135[[#This Row],[מקס קבוע]]),טבלה135[[#This Row],[מקס קבוע]])</f>
        <v>34</v>
      </c>
      <c r="I132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קבוע]]&lt;&gt;E1326,1,I1326+1),0))</f>
        <v>0</v>
      </c>
      <c r="J1327">
        <f>IF(AND(טבלה135[[#This Row],[CycleNumber]]&lt;B1328,טבלה135[[#This Row],[מקס קבוע]]&lt;&gt;""),IF(OR(טבלה135[[#This Row],[מספר סטייה]]&lt;I1328,AND(טבלה135[[#This Row],[מספר סטייה]]=3,I1328=1)),0,1),"")</f>
        <v>0</v>
      </c>
      <c r="K1327">
        <f>IF(טבלה135[[#This Row],[מקס קבוע]]&lt;&gt;"",טבלה135[[#This Row],[מקסימום]]-טבלה135[[#This Row],[מינימום]],"")</f>
        <v>1</v>
      </c>
      <c r="L1327">
        <f>IF(IFERROR(LOOKUP(טבלה135[[#This Row],[ClientID]],פיבוט!$A$4:$A$121),FALSE)=טבלה135[[#This Row],[ClientID]],1,0)</f>
        <v>1</v>
      </c>
      <c r="M1327" t="str">
        <f>IF(OR(טבלה135[[#This Row],[ClientID]]=A1328),"",1)</f>
        <v/>
      </c>
      <c r="N1327" s="3">
        <f>IF(טבלה135[[#This Row],[טווח]]&lt;&gt;K1326,טבלה135[[#This Row],[טווח]],"")</f>
        <v>1</v>
      </c>
      <c r="O1327" s="3">
        <f>IF(טבלה135[[#This Row],[מניית טווחים]]&lt;&gt;"",IF(OR(30&gt;טבלה135[[#This Row],[מקסימום]],30&lt;טבלה135[[#This Row],[מינימום]]),0,1),"")</f>
        <v>0</v>
      </c>
    </row>
    <row r="1328" spans="1:15" x14ac:dyDescent="0.25">
      <c r="A1328" t="s">
        <v>142</v>
      </c>
      <c r="B1328">
        <v>4</v>
      </c>
      <c r="C1328">
        <v>28</v>
      </c>
      <c r="D1328">
        <f>טבלה135[[#This Row],[LengthofCycle]]+1</f>
        <v>29</v>
      </c>
      <c r="E1328">
        <f>IF(טבלה135[[#This Row],[CycleNumber]]&lt;3,"",IF(טבלה135[[#This Row],[CycleNumber]]=3,MIN(D1326:D1328),IF(I1327=3,MIN(D1325:D1327),E1327)))</f>
        <v>33</v>
      </c>
      <c r="F1328">
        <f>IF(טבלה135[[#This Row],[CycleNumber]]&lt;3,"",IF(טבלה135[[#This Row],[CycleNumber]]=3,MAX(D1326:D1328),IF(I1327=3,MAX(D1325:D1327),F1327)))</f>
        <v>34</v>
      </c>
      <c r="G1328">
        <f>IF(OR(טבלה135[[#This Row],[CycleNumber]]&gt;B1329,B1329=""),IF(טבלה135[[#This Row],[מספר סטייה]]=3,MIN(D1326:D1328),טבלה135[[#This Row],[מינ קבוע]]),טבלה135[[#This Row],[מינ קבוע]])</f>
        <v>33</v>
      </c>
      <c r="H1328">
        <f>IF(OR(טבלה135[[#This Row],[CycleNumber]]&gt;B1329,B1329=""),IF(טבלה135[[#This Row],[מספר סטייה]]=3,MAX(D1326:D1328),טבלה135[[#This Row],[מקס קבוע]]),טבלה135[[#This Row],[מקס קבוע]])</f>
        <v>34</v>
      </c>
      <c r="I132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קבוע]]&lt;&gt;E1327,1,I1327+1),0))</f>
        <v>1</v>
      </c>
      <c r="J1328">
        <f>IF(AND(טבלה135[[#This Row],[CycleNumber]]&lt;B1329,טבלה135[[#This Row],[מקס קבוע]]&lt;&gt;""),IF(OR(טבלה135[[#This Row],[מספר סטייה]]&lt;I1329,AND(טבלה135[[#This Row],[מספר סטייה]]=3,I1329=1)),0,1),"")</f>
        <v>1</v>
      </c>
      <c r="K1328">
        <f>IF(טבלה135[[#This Row],[מקס קבוע]]&lt;&gt;"",טבלה135[[#This Row],[מקסימום]]-טבלה135[[#This Row],[מינימום]],"")</f>
        <v>1</v>
      </c>
      <c r="L1328">
        <f>IF(IFERROR(LOOKUP(טבלה135[[#This Row],[ClientID]],פיבוט!$A$4:$A$121),FALSE)=טבלה135[[#This Row],[ClientID]],1,0)</f>
        <v>1</v>
      </c>
      <c r="M1328" t="str">
        <f>IF(OR(טבלה135[[#This Row],[ClientID]]=A1329),"",1)</f>
        <v/>
      </c>
      <c r="N1328" s="3" t="str">
        <f>IF(טבלה135[[#This Row],[טווח]]&lt;&gt;K1327,טבלה135[[#This Row],[טווח]],"")</f>
        <v/>
      </c>
      <c r="O1328" s="3" t="str">
        <f>IF(טבלה135[[#This Row],[מניית טווחים]]&lt;&gt;"",IF(OR(30&gt;טבלה135[[#This Row],[מקסימום]],30&lt;טבלה135[[#This Row],[מינימום]]),0,1),"")</f>
        <v/>
      </c>
    </row>
    <row r="1329" spans="1:15" x14ac:dyDescent="0.25">
      <c r="A1329" t="s">
        <v>142</v>
      </c>
      <c r="B1329">
        <v>5</v>
      </c>
      <c r="C1329">
        <v>32</v>
      </c>
      <c r="D1329">
        <f>טבלה135[[#This Row],[LengthofCycle]]+1</f>
        <v>33</v>
      </c>
      <c r="E1329">
        <f>IF(טבלה135[[#This Row],[CycleNumber]]&lt;3,"",IF(טבלה135[[#This Row],[CycleNumber]]=3,MIN(D1327:D1329),IF(I1328=3,MIN(D1326:D1328),E1328)))</f>
        <v>33</v>
      </c>
      <c r="F1329">
        <f>IF(טבלה135[[#This Row],[CycleNumber]]&lt;3,"",IF(טבלה135[[#This Row],[CycleNumber]]=3,MAX(D1327:D1329),IF(I1328=3,MAX(D1326:D1328),F1328)))</f>
        <v>34</v>
      </c>
      <c r="G1329">
        <f>IF(OR(טבלה135[[#This Row],[CycleNumber]]&gt;B1330,B1330=""),IF(טבלה135[[#This Row],[מספר סטייה]]=3,MIN(D1327:D1329),טבלה135[[#This Row],[מינ קבוע]]),טבלה135[[#This Row],[מינ קבוע]])</f>
        <v>33</v>
      </c>
      <c r="H1329">
        <f>IF(OR(טבלה135[[#This Row],[CycleNumber]]&gt;B1330,B1330=""),IF(טבלה135[[#This Row],[מספר סטייה]]=3,MAX(D1327:D1329),טבלה135[[#This Row],[מקס קבוע]]),טבלה135[[#This Row],[מקס קבוע]])</f>
        <v>34</v>
      </c>
      <c r="I132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קבוע]]&lt;&gt;E1328,1,I1328+1),0))</f>
        <v>0</v>
      </c>
      <c r="J1329">
        <f>IF(AND(טבלה135[[#This Row],[CycleNumber]]&lt;B1330,טבלה135[[#This Row],[מקס קבוע]]&lt;&gt;""),IF(OR(טבלה135[[#This Row],[מספר סטייה]]&lt;I1330,AND(טבלה135[[#This Row],[מספר סטייה]]=3,I1330=1)),0,1),"")</f>
        <v>0</v>
      </c>
      <c r="K1329">
        <f>IF(טבלה135[[#This Row],[מקס קבוע]]&lt;&gt;"",טבלה135[[#This Row],[מקסימום]]-טבלה135[[#This Row],[מינימום]],"")</f>
        <v>1</v>
      </c>
      <c r="L1329">
        <f>IF(IFERROR(LOOKUP(טבלה135[[#This Row],[ClientID]],פיבוט!$A$4:$A$121),FALSE)=טבלה135[[#This Row],[ClientID]],1,0)</f>
        <v>1</v>
      </c>
      <c r="M1329" t="str">
        <f>IF(OR(טבלה135[[#This Row],[ClientID]]=A1330),"",1)</f>
        <v/>
      </c>
      <c r="N1329" s="3" t="str">
        <f>IF(טבלה135[[#This Row],[טווח]]&lt;&gt;K1328,טבלה135[[#This Row],[טווח]],"")</f>
        <v/>
      </c>
      <c r="O1329" s="3" t="str">
        <f>IF(טבלה135[[#This Row],[מניית טווחים]]&lt;&gt;"",IF(OR(30&gt;טבלה135[[#This Row],[מקסימום]],30&lt;טבלה135[[#This Row],[מינימום]]),0,1),"")</f>
        <v/>
      </c>
    </row>
    <row r="1330" spans="1:15" x14ac:dyDescent="0.25">
      <c r="A1330" t="s">
        <v>142</v>
      </c>
      <c r="B1330">
        <v>6</v>
      </c>
      <c r="C1330">
        <v>35</v>
      </c>
      <c r="D1330">
        <f>טבלה135[[#This Row],[LengthofCycle]]+1</f>
        <v>36</v>
      </c>
      <c r="E1330">
        <f>IF(טבלה135[[#This Row],[CycleNumber]]&lt;3,"",IF(טבלה135[[#This Row],[CycleNumber]]=3,MIN(D1328:D1330),IF(I1329=3,MIN(D1327:D1329),E1329)))</f>
        <v>33</v>
      </c>
      <c r="F1330">
        <f>IF(טבלה135[[#This Row],[CycleNumber]]&lt;3,"",IF(טבלה135[[#This Row],[CycleNumber]]=3,MAX(D1328:D1330),IF(I1329=3,MAX(D1327:D1329),F1329)))</f>
        <v>34</v>
      </c>
      <c r="G1330">
        <f>IF(OR(טבלה135[[#This Row],[CycleNumber]]&gt;B1331,B1331=""),IF(טבלה135[[#This Row],[מספר סטייה]]=3,MIN(D1328:D1330),טבלה135[[#This Row],[מינ קבוע]]),טבלה135[[#This Row],[מינ קבוע]])</f>
        <v>33</v>
      </c>
      <c r="H1330">
        <f>IF(OR(טבלה135[[#This Row],[CycleNumber]]&gt;B1331,B1331=""),IF(טבלה135[[#This Row],[מספר סטייה]]=3,MAX(D1328:D1330),טבלה135[[#This Row],[מקס קבוע]]),טבלה135[[#This Row],[מקס קבוע]])</f>
        <v>34</v>
      </c>
      <c r="I133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קבוע]]&lt;&gt;E1329,1,I1329+1),0))</f>
        <v>1</v>
      </c>
      <c r="J1330">
        <f>IF(AND(טבלה135[[#This Row],[CycleNumber]]&lt;B1331,טבלה135[[#This Row],[מקס קבוע]]&lt;&gt;""),IF(OR(טבלה135[[#This Row],[מספר סטייה]]&lt;I1331,AND(טבלה135[[#This Row],[מספר סטייה]]=3,I1331=1)),0,1),"")</f>
        <v>0</v>
      </c>
      <c r="K1330">
        <f>IF(טבלה135[[#This Row],[מקס קבוע]]&lt;&gt;"",טבלה135[[#This Row],[מקסימום]]-טבלה135[[#This Row],[מינימום]],"")</f>
        <v>1</v>
      </c>
      <c r="L1330">
        <f>IF(IFERROR(LOOKUP(טבלה135[[#This Row],[ClientID]],פיבוט!$A$4:$A$121),FALSE)=טבלה135[[#This Row],[ClientID]],1,0)</f>
        <v>1</v>
      </c>
      <c r="M1330" t="str">
        <f>IF(OR(טבלה135[[#This Row],[ClientID]]=A1331),"",1)</f>
        <v/>
      </c>
      <c r="N1330" s="3" t="str">
        <f>IF(טבלה135[[#This Row],[טווח]]&lt;&gt;K1329,טבלה135[[#This Row],[טווח]],"")</f>
        <v/>
      </c>
      <c r="O1330" s="3" t="str">
        <f>IF(טבלה135[[#This Row],[מניית טווחים]]&lt;&gt;"",IF(OR(30&gt;טבלה135[[#This Row],[מקסימום]],30&lt;טבלה135[[#This Row],[מינימום]]),0,1),"")</f>
        <v/>
      </c>
    </row>
    <row r="1331" spans="1:15" x14ac:dyDescent="0.25">
      <c r="A1331" t="s">
        <v>142</v>
      </c>
      <c r="B1331">
        <v>7</v>
      </c>
      <c r="C1331">
        <v>30</v>
      </c>
      <c r="D1331">
        <f>טבלה135[[#This Row],[LengthofCycle]]+1</f>
        <v>31</v>
      </c>
      <c r="E1331">
        <f>IF(טבלה135[[#This Row],[CycleNumber]]&lt;3,"",IF(טבלה135[[#This Row],[CycleNumber]]=3,MIN(D1329:D1331),IF(I1330=3,MIN(D1328:D1330),E1330)))</f>
        <v>33</v>
      </c>
      <c r="F1331">
        <f>IF(טבלה135[[#This Row],[CycleNumber]]&lt;3,"",IF(טבלה135[[#This Row],[CycleNumber]]=3,MAX(D1329:D1331),IF(I1330=3,MAX(D1328:D1330),F1330)))</f>
        <v>34</v>
      </c>
      <c r="G1331">
        <f>IF(OR(טבלה135[[#This Row],[CycleNumber]]&gt;B1332,B1332=""),IF(טבלה135[[#This Row],[מספר סטייה]]=3,MIN(D1329:D1331),טבלה135[[#This Row],[מינ קבוע]]),טבלה135[[#This Row],[מינ קבוע]])</f>
        <v>33</v>
      </c>
      <c r="H1331">
        <f>IF(OR(טבלה135[[#This Row],[CycleNumber]]&gt;B1332,B1332=""),IF(טבלה135[[#This Row],[מספר סטייה]]=3,MAX(D1329:D1331),טבלה135[[#This Row],[מקס קבוע]]),טבלה135[[#This Row],[מקס קבוע]])</f>
        <v>34</v>
      </c>
      <c r="I133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קבוע]]&lt;&gt;E1330,1,I1330+1),0))</f>
        <v>2</v>
      </c>
      <c r="J1331">
        <f>IF(AND(טבלה135[[#This Row],[CycleNumber]]&lt;B1332,טבלה135[[#This Row],[מקס קבוע]]&lt;&gt;""),IF(OR(טבלה135[[#This Row],[מספר סטייה]]&lt;I1332,AND(טבלה135[[#This Row],[מספר סטייה]]=3,I1332=1)),0,1),"")</f>
        <v>0</v>
      </c>
      <c r="K1331">
        <f>IF(טבלה135[[#This Row],[מקס קבוע]]&lt;&gt;"",טבלה135[[#This Row],[מקסימום]]-טבלה135[[#This Row],[מינימום]],"")</f>
        <v>1</v>
      </c>
      <c r="L1331">
        <f>IF(IFERROR(LOOKUP(טבלה135[[#This Row],[ClientID]],פיבוט!$A$4:$A$121),FALSE)=טבלה135[[#This Row],[ClientID]],1,0)</f>
        <v>1</v>
      </c>
      <c r="M1331" t="str">
        <f>IF(OR(טבלה135[[#This Row],[ClientID]]=A1332),"",1)</f>
        <v/>
      </c>
      <c r="N1331" s="3" t="str">
        <f>IF(טבלה135[[#This Row],[טווח]]&lt;&gt;K1330,טבלה135[[#This Row],[טווח]],"")</f>
        <v/>
      </c>
      <c r="O1331" s="3" t="str">
        <f>IF(טבלה135[[#This Row],[מניית טווחים]]&lt;&gt;"",IF(OR(30&gt;טבלה135[[#This Row],[מקסימום]],30&lt;טבלה135[[#This Row],[מינימום]]),0,1),"")</f>
        <v/>
      </c>
    </row>
    <row r="1332" spans="1:15" x14ac:dyDescent="0.25">
      <c r="A1332" t="s">
        <v>142</v>
      </c>
      <c r="B1332">
        <v>8</v>
      </c>
      <c r="C1332">
        <v>30</v>
      </c>
      <c r="D1332">
        <f>טבלה135[[#This Row],[LengthofCycle]]+1</f>
        <v>31</v>
      </c>
      <c r="E1332">
        <f>IF(טבלה135[[#This Row],[CycleNumber]]&lt;3,"",IF(טבלה135[[#This Row],[CycleNumber]]=3,MIN(D1330:D1332),IF(I1331=3,MIN(D1329:D1331),E1331)))</f>
        <v>33</v>
      </c>
      <c r="F1332">
        <f>IF(טבלה135[[#This Row],[CycleNumber]]&lt;3,"",IF(טבלה135[[#This Row],[CycleNumber]]=3,MAX(D1330:D1332),IF(I1331=3,MAX(D1329:D1331),F1331)))</f>
        <v>34</v>
      </c>
      <c r="G1332">
        <f>IF(OR(טבלה135[[#This Row],[CycleNumber]]&gt;B1333,B1333=""),IF(טבלה135[[#This Row],[מספר סטייה]]=3,MIN(D1330:D1332),טבלה135[[#This Row],[מינ קבוע]]),טבלה135[[#This Row],[מינ קבוע]])</f>
        <v>33</v>
      </c>
      <c r="H1332">
        <f>IF(OR(טבלה135[[#This Row],[CycleNumber]]&gt;B1333,B1333=""),IF(טבלה135[[#This Row],[מספר סטייה]]=3,MAX(D1330:D1332),טבלה135[[#This Row],[מקס קבוע]]),טבלה135[[#This Row],[מקס קבוע]])</f>
        <v>34</v>
      </c>
      <c r="I133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קבוע]]&lt;&gt;E1331,1,I1331+1),0))</f>
        <v>3</v>
      </c>
      <c r="J1332">
        <f>IF(AND(טבלה135[[#This Row],[CycleNumber]]&lt;B1333,טבלה135[[#This Row],[מקס קבוע]]&lt;&gt;""),IF(OR(טבלה135[[#This Row],[מספר סטייה]]&lt;I1333,AND(טבלה135[[#This Row],[מספר סטייה]]=3,I1333=1)),0,1),"")</f>
        <v>1</v>
      </c>
      <c r="K1332">
        <f>IF(טבלה135[[#This Row],[מקס קבוע]]&lt;&gt;"",טבלה135[[#This Row],[מקסימום]]-טבלה135[[#This Row],[מינימום]],"")</f>
        <v>1</v>
      </c>
      <c r="L1332">
        <f>IF(IFERROR(LOOKUP(טבלה135[[#This Row],[ClientID]],פיבוט!$A$4:$A$121),FALSE)=טבלה135[[#This Row],[ClientID]],1,0)</f>
        <v>1</v>
      </c>
      <c r="M1332" t="str">
        <f>IF(OR(טבלה135[[#This Row],[ClientID]]=A1333),"",1)</f>
        <v/>
      </c>
      <c r="N1332" s="3" t="str">
        <f>IF(טבלה135[[#This Row],[טווח]]&lt;&gt;K1331,טבלה135[[#This Row],[טווח]],"")</f>
        <v/>
      </c>
      <c r="O1332" s="3" t="str">
        <f>IF(טבלה135[[#This Row],[מניית טווחים]]&lt;&gt;"",IF(OR(30&gt;טבלה135[[#This Row],[מקסימום]],30&lt;טבלה135[[#This Row],[מינימום]]),0,1),"")</f>
        <v/>
      </c>
    </row>
    <row r="1333" spans="1:15" x14ac:dyDescent="0.25">
      <c r="A1333" t="s">
        <v>142</v>
      </c>
      <c r="B1333">
        <v>9</v>
      </c>
      <c r="C1333">
        <v>31</v>
      </c>
      <c r="D1333">
        <f>טבלה135[[#This Row],[LengthofCycle]]+1</f>
        <v>32</v>
      </c>
      <c r="E1333">
        <f>IF(טבלה135[[#This Row],[CycleNumber]]&lt;3,"",IF(טבלה135[[#This Row],[CycleNumber]]=3,MIN(D1331:D1333),IF(I1332=3,MIN(D1330:D1332),E1332)))</f>
        <v>31</v>
      </c>
      <c r="F1333">
        <f>IF(טבלה135[[#This Row],[CycleNumber]]&lt;3,"",IF(טבלה135[[#This Row],[CycleNumber]]=3,MAX(D1331:D1333),IF(I1332=3,MAX(D1330:D1332),F1332)))</f>
        <v>36</v>
      </c>
      <c r="G1333">
        <f>IF(OR(טבלה135[[#This Row],[CycleNumber]]&gt;B1334,B1334=""),IF(טבלה135[[#This Row],[מספר סטייה]]=3,MIN(D1331:D1333),טבלה135[[#This Row],[מינ קבוע]]),טבלה135[[#This Row],[מינ קבוע]])</f>
        <v>31</v>
      </c>
      <c r="H1333">
        <f>IF(OR(טבלה135[[#This Row],[CycleNumber]]&gt;B1334,B1334=""),IF(טבלה135[[#This Row],[מספר סטייה]]=3,MAX(D1331:D1333),טבלה135[[#This Row],[מקס קבוע]]),טבלה135[[#This Row],[מקס קבוע]])</f>
        <v>36</v>
      </c>
      <c r="I133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קבוע]]&lt;&gt;E1332,1,I1332+1),0))</f>
        <v>0</v>
      </c>
      <c r="J1333">
        <f>IF(AND(טבלה135[[#This Row],[CycleNumber]]&lt;B1334,טבלה135[[#This Row],[מקס קבוע]]&lt;&gt;""),IF(OR(טבלה135[[#This Row],[מספר סטייה]]&lt;I1334,AND(טבלה135[[#This Row],[מספר סטייה]]=3,I1334=1)),0,1),"")</f>
        <v>0</v>
      </c>
      <c r="K1333">
        <f>IF(טבלה135[[#This Row],[מקס קבוע]]&lt;&gt;"",טבלה135[[#This Row],[מקסימום]]-טבלה135[[#This Row],[מינימום]],"")</f>
        <v>5</v>
      </c>
      <c r="L1333">
        <f>IF(IFERROR(LOOKUP(טבלה135[[#This Row],[ClientID]],פיבוט!$A$4:$A$121),FALSE)=טבלה135[[#This Row],[ClientID]],1,0)</f>
        <v>1</v>
      </c>
      <c r="M1333" t="str">
        <f>IF(OR(טבלה135[[#This Row],[ClientID]]=A1334),"",1)</f>
        <v/>
      </c>
      <c r="N1333" s="3">
        <f>IF(טבלה135[[#This Row],[טווח]]&lt;&gt;K1332,טבלה135[[#This Row],[טווח]],"")</f>
        <v>5</v>
      </c>
      <c r="O1333" s="3">
        <f>IF(טבלה135[[#This Row],[מניית טווחים]]&lt;&gt;"",IF(OR(30&gt;טבלה135[[#This Row],[מקסימום]],30&lt;טבלה135[[#This Row],[מינימום]]),0,1),"")</f>
        <v>0</v>
      </c>
    </row>
    <row r="1334" spans="1:15" x14ac:dyDescent="0.25">
      <c r="A1334" t="s">
        <v>142</v>
      </c>
      <c r="B1334">
        <v>10</v>
      </c>
      <c r="C1334">
        <v>29</v>
      </c>
      <c r="D1334">
        <f>טבלה135[[#This Row],[LengthofCycle]]+1</f>
        <v>30</v>
      </c>
      <c r="E1334">
        <f>IF(טבלה135[[#This Row],[CycleNumber]]&lt;3,"",IF(טבלה135[[#This Row],[CycleNumber]]=3,MIN(D1332:D1334),IF(I1333=3,MIN(D1331:D1333),E1333)))</f>
        <v>31</v>
      </c>
      <c r="F1334">
        <f>IF(טבלה135[[#This Row],[CycleNumber]]&lt;3,"",IF(טבלה135[[#This Row],[CycleNumber]]=3,MAX(D1332:D1334),IF(I1333=3,MAX(D1331:D1333),F1333)))</f>
        <v>36</v>
      </c>
      <c r="G1334">
        <f>IF(OR(טבלה135[[#This Row],[CycleNumber]]&gt;B1335,B1335=""),IF(טבלה135[[#This Row],[מספר סטייה]]=3,MIN(D1332:D1334),טבלה135[[#This Row],[מינ קבוע]]),טבלה135[[#This Row],[מינ קבוע]])</f>
        <v>31</v>
      </c>
      <c r="H1334">
        <f>IF(OR(טבלה135[[#This Row],[CycleNumber]]&gt;B1335,B1335=""),IF(טבלה135[[#This Row],[מספר סטייה]]=3,MAX(D1332:D1334),טבלה135[[#This Row],[מקס קבוע]]),טבלה135[[#This Row],[מקס קבוע]])</f>
        <v>36</v>
      </c>
      <c r="I133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קבוע]]&lt;&gt;E1333,1,I1333+1),0))</f>
        <v>1</v>
      </c>
      <c r="J1334">
        <f>IF(AND(טבלה135[[#This Row],[CycleNumber]]&lt;B1335,טבלה135[[#This Row],[מקס קבוע]]&lt;&gt;""),IF(OR(טבלה135[[#This Row],[מספר סטייה]]&lt;I1335,AND(טבלה135[[#This Row],[מספר סטייה]]=3,I1335=1)),0,1),"")</f>
        <v>0</v>
      </c>
      <c r="K1334">
        <f>IF(טבלה135[[#This Row],[מקס קבוע]]&lt;&gt;"",טבלה135[[#This Row],[מקסימום]]-טבלה135[[#This Row],[מינימום]],"")</f>
        <v>5</v>
      </c>
      <c r="L1334">
        <f>IF(IFERROR(LOOKUP(טבלה135[[#This Row],[ClientID]],פיבוט!$A$4:$A$121),FALSE)=טבלה135[[#This Row],[ClientID]],1,0)</f>
        <v>1</v>
      </c>
      <c r="M1334" t="str">
        <f>IF(OR(טבלה135[[#This Row],[ClientID]]=A1335),"",1)</f>
        <v/>
      </c>
      <c r="N1334" s="3" t="str">
        <f>IF(טבלה135[[#This Row],[טווח]]&lt;&gt;K1333,טבלה135[[#This Row],[טווח]],"")</f>
        <v/>
      </c>
      <c r="O1334" s="3" t="str">
        <f>IF(טבלה135[[#This Row],[מניית טווחים]]&lt;&gt;"",IF(OR(30&gt;טבלה135[[#This Row],[מקסימום]],30&lt;טבלה135[[#This Row],[מינימום]]),0,1),"")</f>
        <v/>
      </c>
    </row>
    <row r="1335" spans="1:15" x14ac:dyDescent="0.25">
      <c r="A1335" t="s">
        <v>142</v>
      </c>
      <c r="B1335">
        <v>11</v>
      </c>
      <c r="C1335">
        <v>27</v>
      </c>
      <c r="D1335">
        <f>טבלה135[[#This Row],[LengthofCycle]]+1</f>
        <v>28</v>
      </c>
      <c r="E1335">
        <f>IF(טבלה135[[#This Row],[CycleNumber]]&lt;3,"",IF(טבלה135[[#This Row],[CycleNumber]]=3,MIN(D1333:D1335),IF(I1334=3,MIN(D1332:D1334),E1334)))</f>
        <v>31</v>
      </c>
      <c r="F1335">
        <f>IF(טבלה135[[#This Row],[CycleNumber]]&lt;3,"",IF(טבלה135[[#This Row],[CycleNumber]]=3,MAX(D1333:D1335),IF(I1334=3,MAX(D1332:D1334),F1334)))</f>
        <v>36</v>
      </c>
      <c r="G1335">
        <f>IF(OR(טבלה135[[#This Row],[CycleNumber]]&gt;B1336,B1336=""),IF(טבלה135[[#This Row],[מספר סטייה]]=3,MIN(D1333:D1335),טבלה135[[#This Row],[מינ קבוע]]),טבלה135[[#This Row],[מינ קבוע]])</f>
        <v>31</v>
      </c>
      <c r="H1335">
        <f>IF(OR(טבלה135[[#This Row],[CycleNumber]]&gt;B1336,B1336=""),IF(טבלה135[[#This Row],[מספר סטייה]]=3,MAX(D1333:D1335),טבלה135[[#This Row],[מקס קבוע]]),טבלה135[[#This Row],[מקס קבוע]])</f>
        <v>36</v>
      </c>
      <c r="I133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קבוע]]&lt;&gt;E1334,1,I1334+1),0))</f>
        <v>2</v>
      </c>
      <c r="J1335" t="str">
        <f>IF(AND(טבלה135[[#This Row],[CycleNumber]]&lt;B1336,טבלה135[[#This Row],[מקס קבוע]]&lt;&gt;""),IF(OR(טבלה135[[#This Row],[מספר סטייה]]&lt;I1336,AND(טבלה135[[#This Row],[מספר סטייה]]=3,I1336=1)),0,1),"")</f>
        <v/>
      </c>
      <c r="K1335">
        <f>IF(טבלה135[[#This Row],[מקס קבוע]]&lt;&gt;"",טבלה135[[#This Row],[מקסימום]]-טבלה135[[#This Row],[מינימום]],"")</f>
        <v>5</v>
      </c>
      <c r="L1335">
        <f>IF(IFERROR(LOOKUP(טבלה135[[#This Row],[ClientID]],פיבוט!$A$4:$A$121),FALSE)=טבלה135[[#This Row],[ClientID]],1,0)</f>
        <v>1</v>
      </c>
      <c r="M1335">
        <f>IF(OR(טבלה135[[#This Row],[ClientID]]=A1336),"",1)</f>
        <v>1</v>
      </c>
      <c r="N1335" s="3" t="str">
        <f>IF(טבלה135[[#This Row],[טווח]]&lt;&gt;K1334,טבלה135[[#This Row],[טווח]],"")</f>
        <v/>
      </c>
      <c r="O1335" s="3" t="str">
        <f>IF(טבלה135[[#This Row],[מניית טווחים]]&lt;&gt;"",IF(OR(30&gt;טבלה135[[#This Row],[מקסימום]],30&lt;טבלה135[[#This Row],[מינימום]]),0,1),"")</f>
        <v/>
      </c>
    </row>
    <row r="1336" spans="1:15" x14ac:dyDescent="0.25">
      <c r="A1336" t="s">
        <v>143</v>
      </c>
      <c r="B1336">
        <v>1</v>
      </c>
      <c r="C1336">
        <v>27</v>
      </c>
      <c r="D1336">
        <f>טבלה135[[#This Row],[LengthofCycle]]+1</f>
        <v>28</v>
      </c>
      <c r="E1336" t="str">
        <f>IF(טבלה135[[#This Row],[CycleNumber]]&lt;3,"",IF(טבלה135[[#This Row],[CycleNumber]]=3,MIN(D1334:D1336),IF(I1335=3,MIN(D1333:D1335),E1335)))</f>
        <v/>
      </c>
      <c r="F1336" t="str">
        <f>IF(טבלה135[[#This Row],[CycleNumber]]&lt;3,"",IF(טבלה135[[#This Row],[CycleNumber]]=3,MAX(D1334:D1336),IF(I1335=3,MAX(D1333:D1335),F1335)))</f>
        <v/>
      </c>
      <c r="G1336" t="str">
        <f>IF(OR(טבלה135[[#This Row],[CycleNumber]]&gt;B1337,B1337=""),IF(טבלה135[[#This Row],[מספר סטייה]]=3,MIN(D1334:D1336),טבלה135[[#This Row],[מינ קבוע]]),טבלה135[[#This Row],[מינ קבוע]])</f>
        <v/>
      </c>
      <c r="H1336" t="str">
        <f>IF(OR(טבלה135[[#This Row],[CycleNumber]]&gt;B1337,B1337=""),IF(טבלה135[[#This Row],[מספר סטייה]]=3,MAX(D1334:D1336),טבלה135[[#This Row],[מקס קבוע]]),טבלה135[[#This Row],[מקס קבוע]])</f>
        <v/>
      </c>
      <c r="I133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קבוע]]&lt;&gt;E1335,1,I1335+1),0))</f>
        <v/>
      </c>
      <c r="J1336" t="str">
        <f>IF(AND(טבלה135[[#This Row],[CycleNumber]]&lt;B1337,טבלה135[[#This Row],[מקס קבוע]]&lt;&gt;""),IF(OR(טבלה135[[#This Row],[מספר סטייה]]&lt;I1337,AND(טבלה135[[#This Row],[מספר סטייה]]=3,I1337=1)),0,1),"")</f>
        <v/>
      </c>
      <c r="K1336" t="str">
        <f>IF(טבלה135[[#This Row],[מקס קבוע]]&lt;&gt;"",טבלה135[[#This Row],[מקסימום]]-טבלה135[[#This Row],[מינימום]],"")</f>
        <v/>
      </c>
      <c r="L1336">
        <f>IF(IFERROR(LOOKUP(טבלה135[[#This Row],[ClientID]],פיבוט!$A$4:$A$121),FALSE)=טבלה135[[#This Row],[ClientID]],1,0)</f>
        <v>1</v>
      </c>
      <c r="M1336" t="str">
        <f>IF(OR(טבלה135[[#This Row],[ClientID]]=A1337),"",1)</f>
        <v/>
      </c>
      <c r="N1336" s="3" t="str">
        <f>IF(טבלה135[[#This Row],[טווח]]&lt;&gt;K1335,טבלה135[[#This Row],[טווח]],"")</f>
        <v/>
      </c>
      <c r="O1336" s="3" t="str">
        <f>IF(טבלה135[[#This Row],[מניית טווחים]]&lt;&gt;"",IF(OR(30&gt;טבלה135[[#This Row],[מקסימום]],30&lt;טבלה135[[#This Row],[מינימום]]),0,1),"")</f>
        <v/>
      </c>
    </row>
    <row r="1337" spans="1:15" x14ac:dyDescent="0.25">
      <c r="A1337" t="s">
        <v>143</v>
      </c>
      <c r="B1337">
        <v>2</v>
      </c>
      <c r="C1337">
        <v>34</v>
      </c>
      <c r="D1337">
        <f>טבלה135[[#This Row],[LengthofCycle]]+1</f>
        <v>35</v>
      </c>
      <c r="E1337" t="str">
        <f>IF(טבלה135[[#This Row],[CycleNumber]]&lt;3,"",IF(טבלה135[[#This Row],[CycleNumber]]=3,MIN(D1335:D1337),IF(I1336=3,MIN(D1334:D1336),E1336)))</f>
        <v/>
      </c>
      <c r="F1337" t="str">
        <f>IF(טבלה135[[#This Row],[CycleNumber]]&lt;3,"",IF(טבלה135[[#This Row],[CycleNumber]]=3,MAX(D1335:D1337),IF(I1336=3,MAX(D1334:D1336),F1336)))</f>
        <v/>
      </c>
      <c r="G1337" t="str">
        <f>IF(OR(טבלה135[[#This Row],[CycleNumber]]&gt;B1338,B1338=""),IF(טבלה135[[#This Row],[מספר סטייה]]=3,MIN(D1335:D1337),טבלה135[[#This Row],[מינ קבוע]]),טבלה135[[#This Row],[מינ קבוע]])</f>
        <v/>
      </c>
      <c r="H1337" t="str">
        <f>IF(OR(טבלה135[[#This Row],[CycleNumber]]&gt;B1338,B1338=""),IF(טבלה135[[#This Row],[מספר סטייה]]=3,MAX(D1335:D1337),טבלה135[[#This Row],[מקס קבוע]]),טבלה135[[#This Row],[מקס קבוע]])</f>
        <v/>
      </c>
      <c r="I133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קבוע]]&lt;&gt;E1336,1,I1336+1),0))</f>
        <v/>
      </c>
      <c r="J1337" t="str">
        <f>IF(AND(טבלה135[[#This Row],[CycleNumber]]&lt;B1338,טבלה135[[#This Row],[מקס קבוע]]&lt;&gt;""),IF(OR(טבלה135[[#This Row],[מספר סטייה]]&lt;I1338,AND(טבלה135[[#This Row],[מספר סטייה]]=3,I1338=1)),0,1),"")</f>
        <v/>
      </c>
      <c r="K1337" t="str">
        <f>IF(טבלה135[[#This Row],[מקס קבוע]]&lt;&gt;"",טבלה135[[#This Row],[מקסימום]]-טבלה135[[#This Row],[מינימום]],"")</f>
        <v/>
      </c>
      <c r="L1337">
        <f>IF(IFERROR(LOOKUP(טבלה135[[#This Row],[ClientID]],פיבוט!$A$4:$A$121),FALSE)=טבלה135[[#This Row],[ClientID]],1,0)</f>
        <v>1</v>
      </c>
      <c r="M1337" t="str">
        <f>IF(OR(טבלה135[[#This Row],[ClientID]]=A1338),"",1)</f>
        <v/>
      </c>
      <c r="N1337" s="3" t="str">
        <f>IF(טבלה135[[#This Row],[טווח]]&lt;&gt;K1336,טבלה135[[#This Row],[טווח]],"")</f>
        <v/>
      </c>
      <c r="O1337" s="3" t="str">
        <f>IF(טבלה135[[#This Row],[מניית טווחים]]&lt;&gt;"",IF(OR(30&gt;טבלה135[[#This Row],[מקסימום]],30&lt;טבלה135[[#This Row],[מינימום]]),0,1),"")</f>
        <v/>
      </c>
    </row>
    <row r="1338" spans="1:15" x14ac:dyDescent="0.25">
      <c r="A1338" t="s">
        <v>143</v>
      </c>
      <c r="B1338">
        <v>3</v>
      </c>
      <c r="C1338">
        <v>29</v>
      </c>
      <c r="D1338">
        <f>טבלה135[[#This Row],[LengthofCycle]]+1</f>
        <v>30</v>
      </c>
      <c r="E1338">
        <f>IF(טבלה135[[#This Row],[CycleNumber]]&lt;3,"",IF(טבלה135[[#This Row],[CycleNumber]]=3,MIN(D1336:D1338),IF(I1337=3,MIN(D1335:D1337),E1337)))</f>
        <v>28</v>
      </c>
      <c r="F1338">
        <f>IF(טבלה135[[#This Row],[CycleNumber]]&lt;3,"",IF(טבלה135[[#This Row],[CycleNumber]]=3,MAX(D1336:D1338),IF(I1337=3,MAX(D1335:D1337),F1337)))</f>
        <v>35</v>
      </c>
      <c r="G1338">
        <f>IF(OR(טבלה135[[#This Row],[CycleNumber]]&gt;B1339,B1339=""),IF(טבלה135[[#This Row],[מספר סטייה]]=3,MIN(D1336:D1338),טבלה135[[#This Row],[מינ קבוע]]),טבלה135[[#This Row],[מינ קבוע]])</f>
        <v>28</v>
      </c>
      <c r="H1338">
        <f>IF(OR(טבלה135[[#This Row],[CycleNumber]]&gt;B1339,B1339=""),IF(טבלה135[[#This Row],[מספר סטייה]]=3,MAX(D1336:D1338),טבלה135[[#This Row],[מקס קבוע]]),טבלה135[[#This Row],[מקס קבוע]])</f>
        <v>35</v>
      </c>
      <c r="I133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קבוע]]&lt;&gt;E1337,1,I1337+1),0))</f>
        <v>0</v>
      </c>
      <c r="J1338">
        <f>IF(AND(טבלה135[[#This Row],[CycleNumber]]&lt;B1339,טבלה135[[#This Row],[מקס קבוע]]&lt;&gt;""),IF(OR(טבלה135[[#This Row],[מספר סטייה]]&lt;I1339,AND(טבלה135[[#This Row],[מספר סטייה]]=3,I1339=1)),0,1),"")</f>
        <v>0</v>
      </c>
      <c r="K1338">
        <f>IF(טבלה135[[#This Row],[מקס קבוע]]&lt;&gt;"",טבלה135[[#This Row],[מקסימום]]-טבלה135[[#This Row],[מינימום]],"")</f>
        <v>7</v>
      </c>
      <c r="L1338">
        <f>IF(IFERROR(LOOKUP(טבלה135[[#This Row],[ClientID]],פיבוט!$A$4:$A$121),FALSE)=טבלה135[[#This Row],[ClientID]],1,0)</f>
        <v>1</v>
      </c>
      <c r="M1338" t="str">
        <f>IF(OR(טבלה135[[#This Row],[ClientID]]=A1339),"",1)</f>
        <v/>
      </c>
      <c r="N1338" s="3">
        <f>IF(טבלה135[[#This Row],[טווח]]&lt;&gt;K1337,טבלה135[[#This Row],[טווח]],"")</f>
        <v>7</v>
      </c>
      <c r="O1338" s="3">
        <f>IF(טבלה135[[#This Row],[מניית טווחים]]&lt;&gt;"",IF(OR(30&gt;טבלה135[[#This Row],[מקסימום]],30&lt;טבלה135[[#This Row],[מינימום]]),0,1),"")</f>
        <v>1</v>
      </c>
    </row>
    <row r="1339" spans="1:15" x14ac:dyDescent="0.25">
      <c r="A1339" t="s">
        <v>143</v>
      </c>
      <c r="B1339">
        <v>4</v>
      </c>
      <c r="C1339">
        <v>35</v>
      </c>
      <c r="D1339">
        <f>טבלה135[[#This Row],[LengthofCycle]]+1</f>
        <v>36</v>
      </c>
      <c r="E1339">
        <f>IF(טבלה135[[#This Row],[CycleNumber]]&lt;3,"",IF(טבלה135[[#This Row],[CycleNumber]]=3,MIN(D1337:D1339),IF(I1338=3,MIN(D1336:D1338),E1338)))</f>
        <v>28</v>
      </c>
      <c r="F1339">
        <f>IF(טבלה135[[#This Row],[CycleNumber]]&lt;3,"",IF(טבלה135[[#This Row],[CycleNumber]]=3,MAX(D1337:D1339),IF(I1338=3,MAX(D1336:D1338),F1338)))</f>
        <v>35</v>
      </c>
      <c r="G1339">
        <f>IF(OR(טבלה135[[#This Row],[CycleNumber]]&gt;B1340,B1340=""),IF(טבלה135[[#This Row],[מספר סטייה]]=3,MIN(D1337:D1339),טבלה135[[#This Row],[מינ קבוע]]),טבלה135[[#This Row],[מינ קבוע]])</f>
        <v>28</v>
      </c>
      <c r="H1339">
        <f>IF(OR(טבלה135[[#This Row],[CycleNumber]]&gt;B1340,B1340=""),IF(טבלה135[[#This Row],[מספר סטייה]]=3,MAX(D1337:D1339),טבלה135[[#This Row],[מקס קבוע]]),טבלה135[[#This Row],[מקס קבוע]])</f>
        <v>35</v>
      </c>
      <c r="I133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קבוע]]&lt;&gt;E1338,1,I1338+1),0))</f>
        <v>1</v>
      </c>
      <c r="J1339">
        <f>IF(AND(טבלה135[[#This Row],[CycleNumber]]&lt;B1340,טבלה135[[#This Row],[מקס קבוע]]&lt;&gt;""),IF(OR(טבלה135[[#This Row],[מספר סטייה]]&lt;I1340,AND(טבלה135[[#This Row],[מספר סטייה]]=3,I1340=1)),0,1),"")</f>
        <v>1</v>
      </c>
      <c r="K1339">
        <f>IF(טבלה135[[#This Row],[מקס קבוע]]&lt;&gt;"",טבלה135[[#This Row],[מקסימום]]-טבלה135[[#This Row],[מינימום]],"")</f>
        <v>7</v>
      </c>
      <c r="L1339">
        <f>IF(IFERROR(LOOKUP(טבלה135[[#This Row],[ClientID]],פיבוט!$A$4:$A$121),FALSE)=טבלה135[[#This Row],[ClientID]],1,0)</f>
        <v>1</v>
      </c>
      <c r="M1339" t="str">
        <f>IF(OR(טבלה135[[#This Row],[ClientID]]=A1340),"",1)</f>
        <v/>
      </c>
      <c r="N1339" s="3" t="str">
        <f>IF(טבלה135[[#This Row],[טווח]]&lt;&gt;K1338,טבלה135[[#This Row],[טווח]],"")</f>
        <v/>
      </c>
      <c r="O1339" s="3" t="str">
        <f>IF(טבלה135[[#This Row],[מניית טווחים]]&lt;&gt;"",IF(OR(30&gt;טבלה135[[#This Row],[מקסימום]],30&lt;טבלה135[[#This Row],[מינימום]]),0,1),"")</f>
        <v/>
      </c>
    </row>
    <row r="1340" spans="1:15" x14ac:dyDescent="0.25">
      <c r="A1340" t="s">
        <v>143</v>
      </c>
      <c r="B1340">
        <v>5</v>
      </c>
      <c r="C1340">
        <v>28</v>
      </c>
      <c r="D1340">
        <f>טבלה135[[#This Row],[LengthofCycle]]+1</f>
        <v>29</v>
      </c>
      <c r="E1340">
        <f>IF(טבלה135[[#This Row],[CycleNumber]]&lt;3,"",IF(טבלה135[[#This Row],[CycleNumber]]=3,MIN(D1338:D1340),IF(I1339=3,MIN(D1337:D1339),E1339)))</f>
        <v>28</v>
      </c>
      <c r="F1340">
        <f>IF(טבלה135[[#This Row],[CycleNumber]]&lt;3,"",IF(טבלה135[[#This Row],[CycleNumber]]=3,MAX(D1338:D1340),IF(I1339=3,MAX(D1337:D1339),F1339)))</f>
        <v>35</v>
      </c>
      <c r="G1340">
        <f>IF(OR(טבלה135[[#This Row],[CycleNumber]]&gt;B1341,B1341=""),IF(טבלה135[[#This Row],[מספר סטייה]]=3,MIN(D1338:D1340),טבלה135[[#This Row],[מינ קבוע]]),טבלה135[[#This Row],[מינ קבוע]])</f>
        <v>28</v>
      </c>
      <c r="H1340">
        <f>IF(OR(טבלה135[[#This Row],[CycleNumber]]&gt;B1341,B1341=""),IF(טבלה135[[#This Row],[מספר סטייה]]=3,MAX(D1338:D1340),טבלה135[[#This Row],[מקס קבוע]]),טבלה135[[#This Row],[מקס קבוע]])</f>
        <v>35</v>
      </c>
      <c r="I134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קבוע]]&lt;&gt;E1339,1,I1339+1),0))</f>
        <v>0</v>
      </c>
      <c r="J1340">
        <f>IF(AND(טבלה135[[#This Row],[CycleNumber]]&lt;B1341,טבלה135[[#This Row],[מקס קבוע]]&lt;&gt;""),IF(OR(טבלה135[[#This Row],[מספר סטייה]]&lt;I1341,AND(טבלה135[[#This Row],[מספר סטייה]]=3,I1341=1)),0,1),"")</f>
        <v>0</v>
      </c>
      <c r="K1340">
        <f>IF(טבלה135[[#This Row],[מקס קבוע]]&lt;&gt;"",טבלה135[[#This Row],[מקסימום]]-טבלה135[[#This Row],[מינימום]],"")</f>
        <v>7</v>
      </c>
      <c r="L1340">
        <f>IF(IFERROR(LOOKUP(טבלה135[[#This Row],[ClientID]],פיבוט!$A$4:$A$121),FALSE)=טבלה135[[#This Row],[ClientID]],1,0)</f>
        <v>1</v>
      </c>
      <c r="M1340" t="str">
        <f>IF(OR(טבלה135[[#This Row],[ClientID]]=A1341),"",1)</f>
        <v/>
      </c>
      <c r="N1340" s="3" t="str">
        <f>IF(טבלה135[[#This Row],[טווח]]&lt;&gt;K1339,טבלה135[[#This Row],[טווח]],"")</f>
        <v/>
      </c>
      <c r="O1340" s="3" t="str">
        <f>IF(טבלה135[[#This Row],[מניית טווחים]]&lt;&gt;"",IF(OR(30&gt;טבלה135[[#This Row],[מקסימום]],30&lt;טבלה135[[#This Row],[מינימום]]),0,1),"")</f>
        <v/>
      </c>
    </row>
    <row r="1341" spans="1:15" x14ac:dyDescent="0.25">
      <c r="A1341" t="s">
        <v>143</v>
      </c>
      <c r="B1341">
        <v>6</v>
      </c>
      <c r="C1341">
        <v>44</v>
      </c>
      <c r="D1341">
        <f>טבלה135[[#This Row],[LengthofCycle]]+1</f>
        <v>45</v>
      </c>
      <c r="E1341">
        <f>IF(טבלה135[[#This Row],[CycleNumber]]&lt;3,"",IF(טבלה135[[#This Row],[CycleNumber]]=3,MIN(D1339:D1341),IF(I1340=3,MIN(D1338:D1340),E1340)))</f>
        <v>28</v>
      </c>
      <c r="F1341">
        <f>IF(טבלה135[[#This Row],[CycleNumber]]&lt;3,"",IF(טבלה135[[#This Row],[CycleNumber]]=3,MAX(D1339:D1341),IF(I1340=3,MAX(D1338:D1340),F1340)))</f>
        <v>35</v>
      </c>
      <c r="G1341">
        <f>IF(OR(טבלה135[[#This Row],[CycleNumber]]&gt;B1342,B1342=""),IF(טבלה135[[#This Row],[מספר סטייה]]=3,MIN(D1339:D1341),טבלה135[[#This Row],[מינ קבוע]]),טבלה135[[#This Row],[מינ קבוע]])</f>
        <v>28</v>
      </c>
      <c r="H1341">
        <f>IF(OR(טבלה135[[#This Row],[CycleNumber]]&gt;B1342,B1342=""),IF(טבלה135[[#This Row],[מספר סטייה]]=3,MAX(D1339:D1341),טבלה135[[#This Row],[מקס קבוע]]),טבלה135[[#This Row],[מקס קבוע]])</f>
        <v>35</v>
      </c>
      <c r="I134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קבוע]]&lt;&gt;E1340,1,I1340+1),0))</f>
        <v>1</v>
      </c>
      <c r="J1341">
        <f>IF(AND(טבלה135[[#This Row],[CycleNumber]]&lt;B1342,טבלה135[[#This Row],[מקס קבוע]]&lt;&gt;""),IF(OR(טבלה135[[#This Row],[מספר סטייה]]&lt;I1342,AND(טבלה135[[#This Row],[מספר סטייה]]=3,I1342=1)),0,1),"")</f>
        <v>1</v>
      </c>
      <c r="K1341">
        <f>IF(טבלה135[[#This Row],[מקס קבוע]]&lt;&gt;"",טבלה135[[#This Row],[מקסימום]]-טבלה135[[#This Row],[מינימום]],"")</f>
        <v>7</v>
      </c>
      <c r="L1341">
        <f>IF(IFERROR(LOOKUP(טבלה135[[#This Row],[ClientID]],פיבוט!$A$4:$A$121),FALSE)=טבלה135[[#This Row],[ClientID]],1,0)</f>
        <v>1</v>
      </c>
      <c r="M1341" t="str">
        <f>IF(OR(טבלה135[[#This Row],[ClientID]]=A1342),"",1)</f>
        <v/>
      </c>
      <c r="N1341" s="3" t="str">
        <f>IF(טבלה135[[#This Row],[טווח]]&lt;&gt;K1340,טבלה135[[#This Row],[טווח]],"")</f>
        <v/>
      </c>
      <c r="O1341" s="3" t="str">
        <f>IF(טבלה135[[#This Row],[מניית טווחים]]&lt;&gt;"",IF(OR(30&gt;טבלה135[[#This Row],[מקסימום]],30&lt;טבלה135[[#This Row],[מינימום]]),0,1),"")</f>
        <v/>
      </c>
    </row>
    <row r="1342" spans="1:15" x14ac:dyDescent="0.25">
      <c r="A1342" t="s">
        <v>143</v>
      </c>
      <c r="B1342">
        <v>7</v>
      </c>
      <c r="C1342">
        <v>29</v>
      </c>
      <c r="D1342">
        <f>טבלה135[[#This Row],[LengthofCycle]]+1</f>
        <v>30</v>
      </c>
      <c r="E1342">
        <f>IF(טבלה135[[#This Row],[CycleNumber]]&lt;3,"",IF(טבלה135[[#This Row],[CycleNumber]]=3,MIN(D1340:D1342),IF(I1341=3,MIN(D1339:D1341),E1341)))</f>
        <v>28</v>
      </c>
      <c r="F1342">
        <f>IF(טבלה135[[#This Row],[CycleNumber]]&lt;3,"",IF(טבלה135[[#This Row],[CycleNumber]]=3,MAX(D1340:D1342),IF(I1341=3,MAX(D1339:D1341),F1341)))</f>
        <v>35</v>
      </c>
      <c r="G1342">
        <f>IF(OR(טבלה135[[#This Row],[CycleNumber]]&gt;B1343,B1343=""),IF(טבלה135[[#This Row],[מספר סטייה]]=3,MIN(D1340:D1342),טבלה135[[#This Row],[מינ קבוע]]),טבלה135[[#This Row],[מינ קבוע]])</f>
        <v>28</v>
      </c>
      <c r="H1342">
        <f>IF(OR(טבלה135[[#This Row],[CycleNumber]]&gt;B1343,B1343=""),IF(טבלה135[[#This Row],[מספר סטייה]]=3,MAX(D1340:D1342),טבלה135[[#This Row],[מקס קבוע]]),טבלה135[[#This Row],[מקס קבוע]])</f>
        <v>35</v>
      </c>
      <c r="I134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קבוע]]&lt;&gt;E1341,1,I1341+1),0))</f>
        <v>0</v>
      </c>
      <c r="J1342">
        <f>IF(AND(טבלה135[[#This Row],[CycleNumber]]&lt;B1343,טבלה135[[#This Row],[מקס קבוע]]&lt;&gt;""),IF(OR(טבלה135[[#This Row],[מספר סטייה]]&lt;I1343,AND(טבלה135[[#This Row],[מספר סטייה]]=3,I1343=1)),0,1),"")</f>
        <v>1</v>
      </c>
      <c r="K1342">
        <f>IF(טבלה135[[#This Row],[מקס קבוע]]&lt;&gt;"",טבלה135[[#This Row],[מקסימום]]-טבלה135[[#This Row],[מינימום]],"")</f>
        <v>7</v>
      </c>
      <c r="L1342">
        <f>IF(IFERROR(LOOKUP(טבלה135[[#This Row],[ClientID]],פיבוט!$A$4:$A$121),FALSE)=טבלה135[[#This Row],[ClientID]],1,0)</f>
        <v>1</v>
      </c>
      <c r="M1342" t="str">
        <f>IF(OR(טבלה135[[#This Row],[ClientID]]=A1343),"",1)</f>
        <v/>
      </c>
      <c r="N1342" s="3" t="str">
        <f>IF(טבלה135[[#This Row],[טווח]]&lt;&gt;K1341,טבלה135[[#This Row],[טווח]],"")</f>
        <v/>
      </c>
      <c r="O1342" s="3" t="str">
        <f>IF(טבלה135[[#This Row],[מניית טווחים]]&lt;&gt;"",IF(OR(30&gt;טבלה135[[#This Row],[מקסימום]],30&lt;טבלה135[[#This Row],[מינימום]]),0,1),"")</f>
        <v/>
      </c>
    </row>
    <row r="1343" spans="1:15" x14ac:dyDescent="0.25">
      <c r="A1343" t="s">
        <v>143</v>
      </c>
      <c r="B1343">
        <v>8</v>
      </c>
      <c r="C1343">
        <v>29</v>
      </c>
      <c r="D1343">
        <f>טבלה135[[#This Row],[LengthofCycle]]+1</f>
        <v>30</v>
      </c>
      <c r="E1343">
        <f>IF(טבלה135[[#This Row],[CycleNumber]]&lt;3,"",IF(טבלה135[[#This Row],[CycleNumber]]=3,MIN(D1341:D1343),IF(I1342=3,MIN(D1340:D1342),E1342)))</f>
        <v>28</v>
      </c>
      <c r="F1343">
        <f>IF(טבלה135[[#This Row],[CycleNumber]]&lt;3,"",IF(טבלה135[[#This Row],[CycleNumber]]=3,MAX(D1341:D1343),IF(I1342=3,MAX(D1340:D1342),F1342)))</f>
        <v>35</v>
      </c>
      <c r="G1343">
        <f>IF(OR(טבלה135[[#This Row],[CycleNumber]]&gt;B1344,B1344=""),IF(טבלה135[[#This Row],[מספר סטייה]]=3,MIN(D1341:D1343),טבלה135[[#This Row],[מינ קבוע]]),טבלה135[[#This Row],[מינ קבוע]])</f>
        <v>28</v>
      </c>
      <c r="H1343">
        <f>IF(OR(טבלה135[[#This Row],[CycleNumber]]&gt;B1344,B1344=""),IF(טבלה135[[#This Row],[מספר סטייה]]=3,MAX(D1341:D1343),טבלה135[[#This Row],[מקס קבוע]]),טבלה135[[#This Row],[מקס קבוע]])</f>
        <v>35</v>
      </c>
      <c r="I134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קבוע]]&lt;&gt;E1342,1,I1342+1),0))</f>
        <v>0</v>
      </c>
      <c r="J1343">
        <f>IF(AND(טבלה135[[#This Row],[CycleNumber]]&lt;B1344,טבלה135[[#This Row],[מקס קבוע]]&lt;&gt;""),IF(OR(טבלה135[[#This Row],[מספר סטייה]]&lt;I1344,AND(טבלה135[[#This Row],[מספר סטייה]]=3,I1344=1)),0,1),"")</f>
        <v>0</v>
      </c>
      <c r="K1343">
        <f>IF(טבלה135[[#This Row],[מקס קבוע]]&lt;&gt;"",טבלה135[[#This Row],[מקסימום]]-טבלה135[[#This Row],[מינימום]],"")</f>
        <v>7</v>
      </c>
      <c r="L1343">
        <f>IF(IFERROR(LOOKUP(טבלה135[[#This Row],[ClientID]],פיבוט!$A$4:$A$121),FALSE)=טבלה135[[#This Row],[ClientID]],1,0)</f>
        <v>1</v>
      </c>
      <c r="M1343" t="str">
        <f>IF(OR(טבלה135[[#This Row],[ClientID]]=A1344),"",1)</f>
        <v/>
      </c>
      <c r="N1343" s="3" t="str">
        <f>IF(טבלה135[[#This Row],[טווח]]&lt;&gt;K1342,טבלה135[[#This Row],[טווח]],"")</f>
        <v/>
      </c>
      <c r="O1343" s="3" t="str">
        <f>IF(טבלה135[[#This Row],[מניית טווחים]]&lt;&gt;"",IF(OR(30&gt;טבלה135[[#This Row],[מקסימום]],30&lt;טבלה135[[#This Row],[מינימום]]),0,1),"")</f>
        <v/>
      </c>
    </row>
    <row r="1344" spans="1:15" x14ac:dyDescent="0.25">
      <c r="A1344" t="s">
        <v>143</v>
      </c>
      <c r="B1344">
        <v>9</v>
      </c>
      <c r="C1344">
        <v>48</v>
      </c>
      <c r="D1344">
        <f>טבלה135[[#This Row],[LengthofCycle]]+1</f>
        <v>49</v>
      </c>
      <c r="E1344">
        <f>IF(טבלה135[[#This Row],[CycleNumber]]&lt;3,"",IF(טבלה135[[#This Row],[CycleNumber]]=3,MIN(D1342:D1344),IF(I1343=3,MIN(D1341:D1343),E1343)))</f>
        <v>28</v>
      </c>
      <c r="F1344">
        <f>IF(טבלה135[[#This Row],[CycleNumber]]&lt;3,"",IF(טבלה135[[#This Row],[CycleNumber]]=3,MAX(D1342:D1344),IF(I1343=3,MAX(D1341:D1343),F1343)))</f>
        <v>35</v>
      </c>
      <c r="G1344">
        <f>IF(OR(טבלה135[[#This Row],[CycleNumber]]&gt;B1345,B1345=""),IF(טבלה135[[#This Row],[מספר סטייה]]=3,MIN(D1342:D1344),טבלה135[[#This Row],[מינ קבוע]]),טבלה135[[#This Row],[מינ קבוע]])</f>
        <v>28</v>
      </c>
      <c r="H1344">
        <f>IF(OR(טבלה135[[#This Row],[CycleNumber]]&gt;B1345,B1345=""),IF(טבלה135[[#This Row],[מספר סטייה]]=3,MAX(D1342:D1344),טבלה135[[#This Row],[מקס קבוע]]),טבלה135[[#This Row],[מקס קבוע]])</f>
        <v>35</v>
      </c>
      <c r="I134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קבוע]]&lt;&gt;E1343,1,I1343+1),0))</f>
        <v>1</v>
      </c>
      <c r="J1344">
        <f>IF(AND(טבלה135[[#This Row],[CycleNumber]]&lt;B1345,טבלה135[[#This Row],[מקס קבוע]]&lt;&gt;""),IF(OR(טבלה135[[#This Row],[מספר סטייה]]&lt;I1345,AND(טבלה135[[#This Row],[מספר סטייה]]=3,I1345=1)),0,1),"")</f>
        <v>1</v>
      </c>
      <c r="K1344">
        <f>IF(טבלה135[[#This Row],[מקס קבוע]]&lt;&gt;"",טבלה135[[#This Row],[מקסימום]]-טבלה135[[#This Row],[מינימום]],"")</f>
        <v>7</v>
      </c>
      <c r="L1344">
        <f>IF(IFERROR(LOOKUP(טבלה135[[#This Row],[ClientID]],פיבוט!$A$4:$A$121),FALSE)=טבלה135[[#This Row],[ClientID]],1,0)</f>
        <v>1</v>
      </c>
      <c r="M1344" t="str">
        <f>IF(OR(טבלה135[[#This Row],[ClientID]]=A1345),"",1)</f>
        <v/>
      </c>
      <c r="N1344" s="3" t="str">
        <f>IF(טבלה135[[#This Row],[טווח]]&lt;&gt;K1343,טבלה135[[#This Row],[טווח]],"")</f>
        <v/>
      </c>
      <c r="O1344" s="3" t="str">
        <f>IF(טבלה135[[#This Row],[מניית טווחים]]&lt;&gt;"",IF(OR(30&gt;טבלה135[[#This Row],[מקסימום]],30&lt;טבלה135[[#This Row],[מינימום]]),0,1),"")</f>
        <v/>
      </c>
    </row>
    <row r="1345" spans="1:15" x14ac:dyDescent="0.25">
      <c r="A1345" t="s">
        <v>143</v>
      </c>
      <c r="B1345">
        <v>10</v>
      </c>
      <c r="C1345">
        <v>34</v>
      </c>
      <c r="D1345">
        <f>טבלה135[[#This Row],[LengthofCycle]]+1</f>
        <v>35</v>
      </c>
      <c r="E1345">
        <f>IF(טבלה135[[#This Row],[CycleNumber]]&lt;3,"",IF(טבלה135[[#This Row],[CycleNumber]]=3,MIN(D1343:D1345),IF(I1344=3,MIN(D1342:D1344),E1344)))</f>
        <v>28</v>
      </c>
      <c r="F1345">
        <f>IF(טבלה135[[#This Row],[CycleNumber]]&lt;3,"",IF(טבלה135[[#This Row],[CycleNumber]]=3,MAX(D1343:D1345),IF(I1344=3,MAX(D1342:D1344),F1344)))</f>
        <v>35</v>
      </c>
      <c r="G1345">
        <f>IF(OR(טבלה135[[#This Row],[CycleNumber]]&gt;B1346,B1346=""),IF(טבלה135[[#This Row],[מספר סטייה]]=3,MIN(D1343:D1345),טבלה135[[#This Row],[מינ קבוע]]),טבלה135[[#This Row],[מינ קבוע]])</f>
        <v>28</v>
      </c>
      <c r="H1345">
        <f>IF(OR(טבלה135[[#This Row],[CycleNumber]]&gt;B1346,B1346=""),IF(טבלה135[[#This Row],[מספר סטייה]]=3,MAX(D1343:D1345),טבלה135[[#This Row],[מקס קבוע]]),טבלה135[[#This Row],[מקס קבוע]])</f>
        <v>35</v>
      </c>
      <c r="I134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קבוע]]&lt;&gt;E1344,1,I1344+1),0))</f>
        <v>0</v>
      </c>
      <c r="J1345">
        <f>IF(AND(טבלה135[[#This Row],[CycleNumber]]&lt;B1346,טבלה135[[#This Row],[מקס קבוע]]&lt;&gt;""),IF(OR(טבלה135[[#This Row],[מספר סטייה]]&lt;I1346,AND(טבלה135[[#This Row],[מספר סטייה]]=3,I1346=1)),0,1),"")</f>
        <v>0</v>
      </c>
      <c r="K1345">
        <f>IF(טבלה135[[#This Row],[מקס קבוע]]&lt;&gt;"",טבלה135[[#This Row],[מקסימום]]-טבלה135[[#This Row],[מינימום]],"")</f>
        <v>7</v>
      </c>
      <c r="L1345">
        <f>IF(IFERROR(LOOKUP(טבלה135[[#This Row],[ClientID]],פיבוט!$A$4:$A$121),FALSE)=טבלה135[[#This Row],[ClientID]],1,0)</f>
        <v>1</v>
      </c>
      <c r="M1345" t="str">
        <f>IF(OR(טבלה135[[#This Row],[ClientID]]=A1346),"",1)</f>
        <v/>
      </c>
      <c r="N1345" s="3" t="str">
        <f>IF(טבלה135[[#This Row],[טווח]]&lt;&gt;K1344,טבלה135[[#This Row],[טווח]],"")</f>
        <v/>
      </c>
      <c r="O1345" s="3" t="str">
        <f>IF(טבלה135[[#This Row],[מניית טווחים]]&lt;&gt;"",IF(OR(30&gt;טבלה135[[#This Row],[מקסימום]],30&lt;טבלה135[[#This Row],[מינימום]]),0,1),"")</f>
        <v/>
      </c>
    </row>
    <row r="1346" spans="1:15" x14ac:dyDescent="0.25">
      <c r="A1346" t="s">
        <v>143</v>
      </c>
      <c r="B1346">
        <v>11</v>
      </c>
      <c r="C1346">
        <v>26</v>
      </c>
      <c r="D1346">
        <f>טבלה135[[#This Row],[LengthofCycle]]+1</f>
        <v>27</v>
      </c>
      <c r="E1346">
        <f>IF(טבלה135[[#This Row],[CycleNumber]]&lt;3,"",IF(טבלה135[[#This Row],[CycleNumber]]=3,MIN(D1344:D1346),IF(I1345=3,MIN(D1343:D1345),E1345)))</f>
        <v>28</v>
      </c>
      <c r="F1346">
        <f>IF(טבלה135[[#This Row],[CycleNumber]]&lt;3,"",IF(טבלה135[[#This Row],[CycleNumber]]=3,MAX(D1344:D1346),IF(I1345=3,MAX(D1343:D1345),F1345)))</f>
        <v>35</v>
      </c>
      <c r="G1346">
        <f>IF(OR(טבלה135[[#This Row],[CycleNumber]]&gt;B1347,B1347=""),IF(טבלה135[[#This Row],[מספר סטייה]]=3,MIN(D1344:D1346),טבלה135[[#This Row],[מינ קבוע]]),טבלה135[[#This Row],[מינ קבוע]])</f>
        <v>28</v>
      </c>
      <c r="H1346">
        <f>IF(OR(טבלה135[[#This Row],[CycleNumber]]&gt;B1347,B1347=""),IF(טבלה135[[#This Row],[מספר סטייה]]=3,MAX(D1344:D1346),טבלה135[[#This Row],[מקס קבוע]]),טבלה135[[#This Row],[מקס קבוע]])</f>
        <v>35</v>
      </c>
      <c r="I134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קבוע]]&lt;&gt;E1345,1,I1345+1),0))</f>
        <v>1</v>
      </c>
      <c r="J1346" t="str">
        <f>IF(AND(טבלה135[[#This Row],[CycleNumber]]&lt;B1347,טבלה135[[#This Row],[מקס קבוע]]&lt;&gt;""),IF(OR(טבלה135[[#This Row],[מספר סטייה]]&lt;I1347,AND(טבלה135[[#This Row],[מספר סטייה]]=3,I1347=1)),0,1),"")</f>
        <v/>
      </c>
      <c r="K1346">
        <f>IF(טבלה135[[#This Row],[מקס קבוע]]&lt;&gt;"",טבלה135[[#This Row],[מקסימום]]-טבלה135[[#This Row],[מינימום]],"")</f>
        <v>7</v>
      </c>
      <c r="L1346">
        <f>IF(IFERROR(LOOKUP(טבלה135[[#This Row],[ClientID]],פיבוט!$A$4:$A$121),FALSE)=טבלה135[[#This Row],[ClientID]],1,0)</f>
        <v>1</v>
      </c>
      <c r="M1346">
        <f>IF(OR(טבלה135[[#This Row],[ClientID]]=A1347),"",1)</f>
        <v>1</v>
      </c>
      <c r="N1346" s="3" t="str">
        <f>IF(טבלה135[[#This Row],[טווח]]&lt;&gt;K1345,טבלה135[[#This Row],[טווח]],"")</f>
        <v/>
      </c>
      <c r="O1346" s="3" t="str">
        <f>IF(טבלה135[[#This Row],[מניית טווחים]]&lt;&gt;"",IF(OR(30&gt;טבלה135[[#This Row],[מקסימום]],30&lt;טבלה135[[#This Row],[מינימום]]),0,1),"")</f>
        <v/>
      </c>
    </row>
    <row r="1347" spans="1:15" x14ac:dyDescent="0.25">
      <c r="A1347" t="s">
        <v>144</v>
      </c>
      <c r="B1347">
        <v>1</v>
      </c>
      <c r="C1347">
        <v>28</v>
      </c>
      <c r="D1347">
        <f>טבלה135[[#This Row],[LengthofCycle]]+1</f>
        <v>29</v>
      </c>
      <c r="E1347" t="str">
        <f>IF(טבלה135[[#This Row],[CycleNumber]]&lt;3,"",IF(טבלה135[[#This Row],[CycleNumber]]=3,MIN(D1345:D1347),IF(I1346=3,MIN(D1344:D1346),E1346)))</f>
        <v/>
      </c>
      <c r="F1347" t="str">
        <f>IF(טבלה135[[#This Row],[CycleNumber]]&lt;3,"",IF(טבלה135[[#This Row],[CycleNumber]]=3,MAX(D1345:D1347),IF(I1346=3,MAX(D1344:D1346),F1346)))</f>
        <v/>
      </c>
      <c r="G1347" t="str">
        <f>IF(OR(טבלה135[[#This Row],[CycleNumber]]&gt;B1348,B1348=""),IF(טבלה135[[#This Row],[מספר סטייה]]=3,MIN(D1345:D1347),טבלה135[[#This Row],[מינ קבוע]]),טבלה135[[#This Row],[מינ קבוע]])</f>
        <v/>
      </c>
      <c r="H1347" t="str">
        <f>IF(OR(טבלה135[[#This Row],[CycleNumber]]&gt;B1348,B1348=""),IF(טבלה135[[#This Row],[מספר סטייה]]=3,MAX(D1345:D1347),טבלה135[[#This Row],[מקס קבוע]]),טבלה135[[#This Row],[מקס קבוע]])</f>
        <v/>
      </c>
      <c r="I1347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קבוע]]&lt;&gt;E1346,1,I1346+1),0))</f>
        <v/>
      </c>
      <c r="J1347" t="str">
        <f>IF(AND(טבלה135[[#This Row],[CycleNumber]]&lt;B1348,טבלה135[[#This Row],[מקס קבוע]]&lt;&gt;""),IF(OR(טבלה135[[#This Row],[מספר סטייה]]&lt;I1348,AND(טבלה135[[#This Row],[מספר סטייה]]=3,I1348=1)),0,1),"")</f>
        <v/>
      </c>
      <c r="K1347" t="str">
        <f>IF(טבלה135[[#This Row],[מקס קבוע]]&lt;&gt;"",טבלה135[[#This Row],[מקסימום]]-טבלה135[[#This Row],[מינימום]],"")</f>
        <v/>
      </c>
      <c r="L1347">
        <f>IF(IFERROR(LOOKUP(טבלה135[[#This Row],[ClientID]],פיבוט!$A$4:$A$121),FALSE)=טבלה135[[#This Row],[ClientID]],1,0)</f>
        <v>1</v>
      </c>
      <c r="M1347" t="str">
        <f>IF(OR(טבלה135[[#This Row],[ClientID]]=A1348),"",1)</f>
        <v/>
      </c>
      <c r="N1347" s="3" t="str">
        <f>IF(טבלה135[[#This Row],[טווח]]&lt;&gt;K1346,טבלה135[[#This Row],[טווח]],"")</f>
        <v/>
      </c>
      <c r="O1347" s="3" t="str">
        <f>IF(טבלה135[[#This Row],[מניית טווחים]]&lt;&gt;"",IF(OR(30&gt;טבלה135[[#This Row],[מקסימום]],30&lt;טבלה135[[#This Row],[מינימום]]),0,1),"")</f>
        <v/>
      </c>
    </row>
    <row r="1348" spans="1:15" x14ac:dyDescent="0.25">
      <c r="A1348" t="s">
        <v>144</v>
      </c>
      <c r="B1348">
        <v>2</v>
      </c>
      <c r="C1348">
        <v>26</v>
      </c>
      <c r="D1348">
        <f>טבלה135[[#This Row],[LengthofCycle]]+1</f>
        <v>27</v>
      </c>
      <c r="E1348" t="str">
        <f>IF(טבלה135[[#This Row],[CycleNumber]]&lt;3,"",IF(טבלה135[[#This Row],[CycleNumber]]=3,MIN(D1346:D1348),IF(I1347=3,MIN(D1345:D1347),E1347)))</f>
        <v/>
      </c>
      <c r="F1348" t="str">
        <f>IF(טבלה135[[#This Row],[CycleNumber]]&lt;3,"",IF(טבלה135[[#This Row],[CycleNumber]]=3,MAX(D1346:D1348),IF(I1347=3,MAX(D1345:D1347),F1347)))</f>
        <v/>
      </c>
      <c r="G1348" t="str">
        <f>IF(OR(טבלה135[[#This Row],[CycleNumber]]&gt;B1349,B1349=""),IF(טבלה135[[#This Row],[מספר סטייה]]=3,MIN(D1346:D1348),טבלה135[[#This Row],[מינ קבוע]]),טבלה135[[#This Row],[מינ קבוע]])</f>
        <v/>
      </c>
      <c r="H1348" t="str">
        <f>IF(OR(טבלה135[[#This Row],[CycleNumber]]&gt;B1349,B1349=""),IF(טבלה135[[#This Row],[מספר סטייה]]=3,MAX(D1346:D1348),טבלה135[[#This Row],[מקס קבוע]]),טבלה135[[#This Row],[מקס קבוע]])</f>
        <v/>
      </c>
      <c r="I134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קבוע]]&lt;&gt;E1347,1,I1347+1),0))</f>
        <v/>
      </c>
      <c r="J1348" t="str">
        <f>IF(AND(טבלה135[[#This Row],[CycleNumber]]&lt;B1349,טבלה135[[#This Row],[מקס קבוע]]&lt;&gt;""),IF(OR(טבלה135[[#This Row],[מספר סטייה]]&lt;I1349,AND(טבלה135[[#This Row],[מספר סטייה]]=3,I1349=1)),0,1),"")</f>
        <v/>
      </c>
      <c r="K1348" t="str">
        <f>IF(טבלה135[[#This Row],[מקס קבוע]]&lt;&gt;"",טבלה135[[#This Row],[מקסימום]]-טבלה135[[#This Row],[מינימום]],"")</f>
        <v/>
      </c>
      <c r="L1348">
        <f>IF(IFERROR(LOOKUP(טבלה135[[#This Row],[ClientID]],פיבוט!$A$4:$A$121),FALSE)=טבלה135[[#This Row],[ClientID]],1,0)</f>
        <v>1</v>
      </c>
      <c r="M1348" t="str">
        <f>IF(OR(טבלה135[[#This Row],[ClientID]]=A1349),"",1)</f>
        <v/>
      </c>
      <c r="N1348" s="3" t="str">
        <f>IF(טבלה135[[#This Row],[טווח]]&lt;&gt;K1347,טבלה135[[#This Row],[טווח]],"")</f>
        <v/>
      </c>
      <c r="O1348" s="3" t="str">
        <f>IF(טבלה135[[#This Row],[מניית טווחים]]&lt;&gt;"",IF(OR(30&gt;טבלה135[[#This Row],[מקסימום]],30&lt;טבלה135[[#This Row],[מינימום]]),0,1),"")</f>
        <v/>
      </c>
    </row>
    <row r="1349" spans="1:15" x14ac:dyDescent="0.25">
      <c r="A1349" t="s">
        <v>144</v>
      </c>
      <c r="B1349">
        <v>3</v>
      </c>
      <c r="C1349">
        <v>25</v>
      </c>
      <c r="D1349">
        <f>טבלה135[[#This Row],[LengthofCycle]]+1</f>
        <v>26</v>
      </c>
      <c r="E1349">
        <f>IF(טבלה135[[#This Row],[CycleNumber]]&lt;3,"",IF(טבלה135[[#This Row],[CycleNumber]]=3,MIN(D1347:D1349),IF(I1348=3,MIN(D1346:D1348),E1348)))</f>
        <v>26</v>
      </c>
      <c r="F1349">
        <f>IF(טבלה135[[#This Row],[CycleNumber]]&lt;3,"",IF(טבלה135[[#This Row],[CycleNumber]]=3,MAX(D1347:D1349),IF(I1348=3,MAX(D1346:D1348),F1348)))</f>
        <v>29</v>
      </c>
      <c r="G1349">
        <f>IF(OR(טבלה135[[#This Row],[CycleNumber]]&gt;B1350,B1350=""),IF(טבלה135[[#This Row],[מספר סטייה]]=3,MIN(D1347:D1349),טבלה135[[#This Row],[מינ קבוע]]),טבלה135[[#This Row],[מינ קבוע]])</f>
        <v>26</v>
      </c>
      <c r="H1349">
        <f>IF(OR(טבלה135[[#This Row],[CycleNumber]]&gt;B1350,B1350=""),IF(טבלה135[[#This Row],[מספר סטייה]]=3,MAX(D1347:D1349),טבלה135[[#This Row],[מקס קבוע]]),טבלה135[[#This Row],[מקס קבוע]])</f>
        <v>29</v>
      </c>
      <c r="I134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קבוע]]&lt;&gt;E1348,1,I1348+1),0))</f>
        <v>0</v>
      </c>
      <c r="J1349">
        <f>IF(AND(טבלה135[[#This Row],[CycleNumber]]&lt;B1350,טבלה135[[#This Row],[מקס קבוע]]&lt;&gt;""),IF(OR(טבלה135[[#This Row],[מספר סטייה]]&lt;I1350,AND(טבלה135[[#This Row],[מספר סטייה]]=3,I1350=1)),0,1),"")</f>
        <v>1</v>
      </c>
      <c r="K1349">
        <f>IF(טבלה135[[#This Row],[מקס קבוע]]&lt;&gt;"",טבלה135[[#This Row],[מקסימום]]-טבלה135[[#This Row],[מינימום]],"")</f>
        <v>3</v>
      </c>
      <c r="L1349">
        <f>IF(IFERROR(LOOKUP(טבלה135[[#This Row],[ClientID]],פיבוט!$A$4:$A$121),FALSE)=טבלה135[[#This Row],[ClientID]],1,0)</f>
        <v>1</v>
      </c>
      <c r="M1349" t="str">
        <f>IF(OR(טבלה135[[#This Row],[ClientID]]=A1350),"",1)</f>
        <v/>
      </c>
      <c r="N1349" s="3">
        <f>IF(טבלה135[[#This Row],[טווח]]&lt;&gt;K1348,טבלה135[[#This Row],[טווח]],"")</f>
        <v>3</v>
      </c>
      <c r="O1349" s="3">
        <f>IF(טבלה135[[#This Row],[מניית טווחים]]&lt;&gt;"",IF(OR(30&gt;טבלה135[[#This Row],[מקסימום]],30&lt;טבלה135[[#This Row],[מינימום]]),0,1),"")</f>
        <v>0</v>
      </c>
    </row>
    <row r="1350" spans="1:15" x14ac:dyDescent="0.25">
      <c r="A1350" t="s">
        <v>144</v>
      </c>
      <c r="B1350">
        <v>4</v>
      </c>
      <c r="C1350">
        <v>25</v>
      </c>
      <c r="D1350">
        <f>טבלה135[[#This Row],[LengthofCycle]]+1</f>
        <v>26</v>
      </c>
      <c r="E1350">
        <f>IF(טבלה135[[#This Row],[CycleNumber]]&lt;3,"",IF(טבלה135[[#This Row],[CycleNumber]]=3,MIN(D1348:D1350),IF(I1349=3,MIN(D1347:D1349),E1349)))</f>
        <v>26</v>
      </c>
      <c r="F1350">
        <f>IF(טבלה135[[#This Row],[CycleNumber]]&lt;3,"",IF(טבלה135[[#This Row],[CycleNumber]]=3,MAX(D1348:D1350),IF(I1349=3,MAX(D1347:D1349),F1349)))</f>
        <v>29</v>
      </c>
      <c r="G1350">
        <f>IF(OR(טבלה135[[#This Row],[CycleNumber]]&gt;B1351,B1351=""),IF(טבלה135[[#This Row],[מספר סטייה]]=3,MIN(D1348:D1350),טבלה135[[#This Row],[מינ קבוע]]),טבלה135[[#This Row],[מינ קבוע]])</f>
        <v>26</v>
      </c>
      <c r="H1350">
        <f>IF(OR(טבלה135[[#This Row],[CycleNumber]]&gt;B1351,B1351=""),IF(טבלה135[[#This Row],[מספר סטייה]]=3,MAX(D1348:D1350),טבלה135[[#This Row],[מקס קבוע]]),טבלה135[[#This Row],[מקס קבוע]])</f>
        <v>29</v>
      </c>
      <c r="I135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קבוע]]&lt;&gt;E1349,1,I1349+1),0))</f>
        <v>0</v>
      </c>
      <c r="J1350">
        <f>IF(AND(טבלה135[[#This Row],[CycleNumber]]&lt;B1351,טבלה135[[#This Row],[מקס קבוע]]&lt;&gt;""),IF(OR(טבלה135[[#This Row],[מספר סטייה]]&lt;I1351,AND(טבלה135[[#This Row],[מספר סטייה]]=3,I1351=1)),0,1),"")</f>
        <v>1</v>
      </c>
      <c r="K1350">
        <f>IF(טבלה135[[#This Row],[מקס קבוע]]&lt;&gt;"",טבלה135[[#This Row],[מקסימום]]-טבלה135[[#This Row],[מינימום]],"")</f>
        <v>3</v>
      </c>
      <c r="L1350">
        <f>IF(IFERROR(LOOKUP(טבלה135[[#This Row],[ClientID]],פיבוט!$A$4:$A$121),FALSE)=טבלה135[[#This Row],[ClientID]],1,0)</f>
        <v>1</v>
      </c>
      <c r="M1350" t="str">
        <f>IF(OR(טבלה135[[#This Row],[ClientID]]=A1351),"",1)</f>
        <v/>
      </c>
      <c r="N1350" s="3" t="str">
        <f>IF(טבלה135[[#This Row],[טווח]]&lt;&gt;K1349,טבלה135[[#This Row],[טווח]],"")</f>
        <v/>
      </c>
      <c r="O1350" s="3" t="str">
        <f>IF(טבלה135[[#This Row],[מניית טווחים]]&lt;&gt;"",IF(OR(30&gt;טבלה135[[#This Row],[מקסימום]],30&lt;טבלה135[[#This Row],[מינימום]]),0,1),"")</f>
        <v/>
      </c>
    </row>
    <row r="1351" spans="1:15" x14ac:dyDescent="0.25">
      <c r="A1351" t="s">
        <v>144</v>
      </c>
      <c r="B1351">
        <v>5</v>
      </c>
      <c r="C1351">
        <v>27</v>
      </c>
      <c r="D1351">
        <f>טבלה135[[#This Row],[LengthofCycle]]+1</f>
        <v>28</v>
      </c>
      <c r="E1351">
        <f>IF(טבלה135[[#This Row],[CycleNumber]]&lt;3,"",IF(טבלה135[[#This Row],[CycleNumber]]=3,MIN(D1349:D1351),IF(I1350=3,MIN(D1348:D1350),E1350)))</f>
        <v>26</v>
      </c>
      <c r="F1351">
        <f>IF(טבלה135[[#This Row],[CycleNumber]]&lt;3,"",IF(טבלה135[[#This Row],[CycleNumber]]=3,MAX(D1349:D1351),IF(I1350=3,MAX(D1348:D1350),F1350)))</f>
        <v>29</v>
      </c>
      <c r="G1351">
        <f>IF(OR(טבלה135[[#This Row],[CycleNumber]]&gt;B1352,B1352=""),IF(טבלה135[[#This Row],[מספר סטייה]]=3,MIN(D1349:D1351),טבלה135[[#This Row],[מינ קבוע]]),טבלה135[[#This Row],[מינ קבוע]])</f>
        <v>26</v>
      </c>
      <c r="H1351">
        <f>IF(OR(טבלה135[[#This Row],[CycleNumber]]&gt;B1352,B1352=""),IF(טבלה135[[#This Row],[מספר סטייה]]=3,MAX(D1349:D1351),טבלה135[[#This Row],[מקס קבוע]]),טבלה135[[#This Row],[מקס קבוע]])</f>
        <v>29</v>
      </c>
      <c r="I135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קבוע]]&lt;&gt;E1350,1,I1350+1),0))</f>
        <v>0</v>
      </c>
      <c r="J1351">
        <f>IF(AND(טבלה135[[#This Row],[CycleNumber]]&lt;B1352,טבלה135[[#This Row],[מקס קבוע]]&lt;&gt;""),IF(OR(טבלה135[[#This Row],[מספר סטייה]]&lt;I1352,AND(טבלה135[[#This Row],[מספר סטייה]]=3,I1352=1)),0,1),"")</f>
        <v>0</v>
      </c>
      <c r="K1351">
        <f>IF(טבלה135[[#This Row],[מקס קבוע]]&lt;&gt;"",טבלה135[[#This Row],[מקסימום]]-טבלה135[[#This Row],[מינימום]],"")</f>
        <v>3</v>
      </c>
      <c r="L1351">
        <f>IF(IFERROR(LOOKUP(טבלה135[[#This Row],[ClientID]],פיבוט!$A$4:$A$121),FALSE)=טבלה135[[#This Row],[ClientID]],1,0)</f>
        <v>1</v>
      </c>
      <c r="M1351" t="str">
        <f>IF(OR(טבלה135[[#This Row],[ClientID]]=A1352),"",1)</f>
        <v/>
      </c>
      <c r="N1351" s="3" t="str">
        <f>IF(טבלה135[[#This Row],[טווח]]&lt;&gt;K1350,טבלה135[[#This Row],[טווח]],"")</f>
        <v/>
      </c>
      <c r="O1351" s="3" t="str">
        <f>IF(טבלה135[[#This Row],[מניית טווחים]]&lt;&gt;"",IF(OR(30&gt;טבלה135[[#This Row],[מקסימום]],30&lt;טבלה135[[#This Row],[מינימום]]),0,1),"")</f>
        <v/>
      </c>
    </row>
    <row r="1352" spans="1:15" x14ac:dyDescent="0.25">
      <c r="A1352" t="s">
        <v>144</v>
      </c>
      <c r="B1352">
        <v>6</v>
      </c>
      <c r="C1352">
        <v>21</v>
      </c>
      <c r="D1352">
        <f>טבלה135[[#This Row],[LengthofCycle]]+1</f>
        <v>22</v>
      </c>
      <c r="E1352">
        <f>IF(טבלה135[[#This Row],[CycleNumber]]&lt;3,"",IF(טבלה135[[#This Row],[CycleNumber]]=3,MIN(D1350:D1352),IF(I1351=3,MIN(D1349:D1351),E1351)))</f>
        <v>26</v>
      </c>
      <c r="F1352">
        <f>IF(טבלה135[[#This Row],[CycleNumber]]&lt;3,"",IF(טבלה135[[#This Row],[CycleNumber]]=3,MAX(D1350:D1352),IF(I1351=3,MAX(D1349:D1351),F1351)))</f>
        <v>29</v>
      </c>
      <c r="G1352">
        <f>IF(OR(טבלה135[[#This Row],[CycleNumber]]&gt;B1353,B1353=""),IF(טבלה135[[#This Row],[מספר סטייה]]=3,MIN(D1350:D1352),טבלה135[[#This Row],[מינ קבוע]]),טבלה135[[#This Row],[מינ קבוע]])</f>
        <v>26</v>
      </c>
      <c r="H1352">
        <f>IF(OR(טבלה135[[#This Row],[CycleNumber]]&gt;B1353,B1353=""),IF(טבלה135[[#This Row],[מספר סטייה]]=3,MAX(D1350:D1352),טבלה135[[#This Row],[מקס קבוע]]),טבלה135[[#This Row],[מקס קבוע]])</f>
        <v>29</v>
      </c>
      <c r="I135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קבוע]]&lt;&gt;E1351,1,I1351+1),0))</f>
        <v>1</v>
      </c>
      <c r="J1352">
        <f>IF(AND(טבלה135[[#This Row],[CycleNumber]]&lt;B1353,טבלה135[[#This Row],[מקס קבוע]]&lt;&gt;""),IF(OR(טבלה135[[#This Row],[מספר סטייה]]&lt;I1353,AND(טבלה135[[#This Row],[מספר סטייה]]=3,I1353=1)),0,1),"")</f>
        <v>0</v>
      </c>
      <c r="K1352">
        <f>IF(טבלה135[[#This Row],[מקס קבוע]]&lt;&gt;"",טבלה135[[#This Row],[מקסימום]]-טבלה135[[#This Row],[מינימום]],"")</f>
        <v>3</v>
      </c>
      <c r="L1352">
        <f>IF(IFERROR(LOOKUP(טבלה135[[#This Row],[ClientID]],פיבוט!$A$4:$A$121),FALSE)=טבלה135[[#This Row],[ClientID]],1,0)</f>
        <v>1</v>
      </c>
      <c r="M1352" t="str">
        <f>IF(OR(טבלה135[[#This Row],[ClientID]]=A1353),"",1)</f>
        <v/>
      </c>
      <c r="N1352" s="3" t="str">
        <f>IF(טבלה135[[#This Row],[טווח]]&lt;&gt;K1351,טבלה135[[#This Row],[טווח]],"")</f>
        <v/>
      </c>
      <c r="O1352" s="3" t="str">
        <f>IF(טבלה135[[#This Row],[מניית טווחים]]&lt;&gt;"",IF(OR(30&gt;טבלה135[[#This Row],[מקסימום]],30&lt;טבלה135[[#This Row],[מינימום]]),0,1),"")</f>
        <v/>
      </c>
    </row>
    <row r="1353" spans="1:15" x14ac:dyDescent="0.25">
      <c r="A1353" t="s">
        <v>144</v>
      </c>
      <c r="B1353">
        <v>7</v>
      </c>
      <c r="C1353">
        <v>24</v>
      </c>
      <c r="D1353">
        <f>טבלה135[[#This Row],[LengthofCycle]]+1</f>
        <v>25</v>
      </c>
      <c r="E1353">
        <f>IF(טבלה135[[#This Row],[CycleNumber]]&lt;3,"",IF(טבלה135[[#This Row],[CycleNumber]]=3,MIN(D1351:D1353),IF(I1352=3,MIN(D1350:D1352),E1352)))</f>
        <v>26</v>
      </c>
      <c r="F1353">
        <f>IF(טבלה135[[#This Row],[CycleNumber]]&lt;3,"",IF(טבלה135[[#This Row],[CycleNumber]]=3,MAX(D1351:D1353),IF(I1352=3,MAX(D1350:D1352),F1352)))</f>
        <v>29</v>
      </c>
      <c r="G1353">
        <f>IF(OR(טבלה135[[#This Row],[CycleNumber]]&gt;B1354,B1354=""),IF(טבלה135[[#This Row],[מספר סטייה]]=3,MIN(D1351:D1353),טבלה135[[#This Row],[מינ קבוע]]),טבלה135[[#This Row],[מינ קבוע]])</f>
        <v>26</v>
      </c>
      <c r="H1353">
        <f>IF(OR(טבלה135[[#This Row],[CycleNumber]]&gt;B1354,B1354=""),IF(טבלה135[[#This Row],[מספר סטייה]]=3,MAX(D1351:D1353),טבלה135[[#This Row],[מקס קבוע]]),טבלה135[[#This Row],[מקס קבוע]])</f>
        <v>29</v>
      </c>
      <c r="I135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קבוע]]&lt;&gt;E1352,1,I1352+1),0))</f>
        <v>2</v>
      </c>
      <c r="J1353">
        <f>IF(AND(טבלה135[[#This Row],[CycleNumber]]&lt;B1354,טבלה135[[#This Row],[מקס קבוע]]&lt;&gt;""),IF(OR(טבלה135[[#This Row],[מספר סטייה]]&lt;I1354,AND(טבלה135[[#This Row],[מספר סטייה]]=3,I1354=1)),0,1),"")</f>
        <v>0</v>
      </c>
      <c r="K1353">
        <f>IF(טבלה135[[#This Row],[מקס קבוע]]&lt;&gt;"",טבלה135[[#This Row],[מקסימום]]-טבלה135[[#This Row],[מינימום]],"")</f>
        <v>3</v>
      </c>
      <c r="L1353">
        <f>IF(IFERROR(LOOKUP(טבלה135[[#This Row],[ClientID]],פיבוט!$A$4:$A$121),FALSE)=טבלה135[[#This Row],[ClientID]],1,0)</f>
        <v>1</v>
      </c>
      <c r="M1353" t="str">
        <f>IF(OR(טבלה135[[#This Row],[ClientID]]=A1354),"",1)</f>
        <v/>
      </c>
      <c r="N1353" s="3" t="str">
        <f>IF(טבלה135[[#This Row],[טווח]]&lt;&gt;K1352,טבלה135[[#This Row],[טווח]],"")</f>
        <v/>
      </c>
      <c r="O1353" s="3" t="str">
        <f>IF(טבלה135[[#This Row],[מניית טווחים]]&lt;&gt;"",IF(OR(30&gt;טבלה135[[#This Row],[מקסימום]],30&lt;טבלה135[[#This Row],[מינימום]]),0,1),"")</f>
        <v/>
      </c>
    </row>
    <row r="1354" spans="1:15" x14ac:dyDescent="0.25">
      <c r="A1354" t="s">
        <v>144</v>
      </c>
      <c r="B1354">
        <v>8</v>
      </c>
      <c r="C1354">
        <v>29</v>
      </c>
      <c r="D1354">
        <f>טבלה135[[#This Row],[LengthofCycle]]+1</f>
        <v>30</v>
      </c>
      <c r="E1354">
        <f>IF(טבלה135[[#This Row],[CycleNumber]]&lt;3,"",IF(טבלה135[[#This Row],[CycleNumber]]=3,MIN(D1352:D1354),IF(I1353=3,MIN(D1351:D1353),E1353)))</f>
        <v>26</v>
      </c>
      <c r="F1354">
        <f>IF(טבלה135[[#This Row],[CycleNumber]]&lt;3,"",IF(טבלה135[[#This Row],[CycleNumber]]=3,MAX(D1352:D1354),IF(I1353=3,MAX(D1351:D1353),F1353)))</f>
        <v>29</v>
      </c>
      <c r="G1354">
        <f>IF(OR(טבלה135[[#This Row],[CycleNumber]]&gt;B1355,B1355=""),IF(טבלה135[[#This Row],[מספר סטייה]]=3,MIN(D1352:D1354),טבלה135[[#This Row],[מינ קבוע]]),טבלה135[[#This Row],[מינ קבוע]])</f>
        <v>26</v>
      </c>
      <c r="H1354">
        <f>IF(OR(טבלה135[[#This Row],[CycleNumber]]&gt;B1355,B1355=""),IF(טבלה135[[#This Row],[מספר סטייה]]=3,MAX(D1352:D1354),טבלה135[[#This Row],[מקס קבוע]]),טבלה135[[#This Row],[מקס קבוע]])</f>
        <v>29</v>
      </c>
      <c r="I135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קבוע]]&lt;&gt;E1353,1,I1353+1),0))</f>
        <v>3</v>
      </c>
      <c r="J1354">
        <f>IF(AND(טבלה135[[#This Row],[CycleNumber]]&lt;B1355,טבלה135[[#This Row],[מקס קבוע]]&lt;&gt;""),IF(OR(טבלה135[[#This Row],[מספר סטייה]]&lt;I1355,AND(טבלה135[[#This Row],[מספר סטייה]]=3,I1355=1)),0,1),"")</f>
        <v>1</v>
      </c>
      <c r="K1354">
        <f>IF(טבלה135[[#This Row],[מקס קבוע]]&lt;&gt;"",טבלה135[[#This Row],[מקסימום]]-טבלה135[[#This Row],[מינימום]],"")</f>
        <v>3</v>
      </c>
      <c r="L1354">
        <f>IF(IFERROR(LOOKUP(טבלה135[[#This Row],[ClientID]],פיבוט!$A$4:$A$121),FALSE)=טבלה135[[#This Row],[ClientID]],1,0)</f>
        <v>1</v>
      </c>
      <c r="M1354" t="str">
        <f>IF(OR(טבלה135[[#This Row],[ClientID]]=A1355),"",1)</f>
        <v/>
      </c>
      <c r="N1354" s="3" t="str">
        <f>IF(טבלה135[[#This Row],[טווח]]&lt;&gt;K1353,טבלה135[[#This Row],[טווח]],"")</f>
        <v/>
      </c>
      <c r="O1354" s="3" t="str">
        <f>IF(טבלה135[[#This Row],[מניית טווחים]]&lt;&gt;"",IF(OR(30&gt;טבלה135[[#This Row],[מקסימום]],30&lt;טבלה135[[#This Row],[מינימום]]),0,1),"")</f>
        <v/>
      </c>
    </row>
    <row r="1355" spans="1:15" x14ac:dyDescent="0.25">
      <c r="A1355" t="s">
        <v>144</v>
      </c>
      <c r="B1355">
        <v>9</v>
      </c>
      <c r="C1355">
        <v>25</v>
      </c>
      <c r="D1355">
        <f>טבלה135[[#This Row],[LengthofCycle]]+1</f>
        <v>26</v>
      </c>
      <c r="E1355">
        <f>IF(טבלה135[[#This Row],[CycleNumber]]&lt;3,"",IF(טבלה135[[#This Row],[CycleNumber]]=3,MIN(D1353:D1355),IF(I1354=3,MIN(D1352:D1354),E1354)))</f>
        <v>22</v>
      </c>
      <c r="F1355">
        <f>IF(טבלה135[[#This Row],[CycleNumber]]&lt;3,"",IF(טבלה135[[#This Row],[CycleNumber]]=3,MAX(D1353:D1355),IF(I1354=3,MAX(D1352:D1354),F1354)))</f>
        <v>30</v>
      </c>
      <c r="G1355">
        <f>IF(OR(טבלה135[[#This Row],[CycleNumber]]&gt;B1356,B1356=""),IF(טבלה135[[#This Row],[מספר סטייה]]=3,MIN(D1353:D1355),טבלה135[[#This Row],[מינ קבוע]]),טבלה135[[#This Row],[מינ קבוע]])</f>
        <v>22</v>
      </c>
      <c r="H1355">
        <f>IF(OR(טבלה135[[#This Row],[CycleNumber]]&gt;B1356,B1356=""),IF(טבלה135[[#This Row],[מספר סטייה]]=3,MAX(D1353:D1355),טבלה135[[#This Row],[מקס קבוע]]),טבלה135[[#This Row],[מקס קבוע]])</f>
        <v>30</v>
      </c>
      <c r="I135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קבוע]]&lt;&gt;E1354,1,I1354+1),0))</f>
        <v>0</v>
      </c>
      <c r="J1355">
        <f>IF(AND(טבלה135[[#This Row],[CycleNumber]]&lt;B1356,טבלה135[[#This Row],[מקס קבוע]]&lt;&gt;""),IF(OR(טבלה135[[#This Row],[מספר סטייה]]&lt;I1356,AND(טבלה135[[#This Row],[מספר סטייה]]=3,I1356=1)),0,1),"")</f>
        <v>1</v>
      </c>
      <c r="K1355">
        <f>IF(טבלה135[[#This Row],[מקס קבוע]]&lt;&gt;"",טבלה135[[#This Row],[מקסימום]]-טבלה135[[#This Row],[מינימום]],"")</f>
        <v>8</v>
      </c>
      <c r="L1355">
        <f>IF(IFERROR(LOOKUP(טבלה135[[#This Row],[ClientID]],פיבוט!$A$4:$A$121),FALSE)=טבלה135[[#This Row],[ClientID]],1,0)</f>
        <v>1</v>
      </c>
      <c r="M1355" t="str">
        <f>IF(OR(טבלה135[[#This Row],[ClientID]]=A1356),"",1)</f>
        <v/>
      </c>
      <c r="N1355" s="3">
        <f>IF(טבלה135[[#This Row],[טווח]]&lt;&gt;K1354,טבלה135[[#This Row],[טווח]],"")</f>
        <v>8</v>
      </c>
      <c r="O1355" s="3">
        <f>IF(טבלה135[[#This Row],[מניית טווחים]]&lt;&gt;"",IF(OR(30&gt;טבלה135[[#This Row],[מקסימום]],30&lt;טבלה135[[#This Row],[מינימום]]),0,1),"")</f>
        <v>1</v>
      </c>
    </row>
    <row r="1356" spans="1:15" x14ac:dyDescent="0.25">
      <c r="A1356" t="s">
        <v>144</v>
      </c>
      <c r="B1356">
        <v>10</v>
      </c>
      <c r="C1356">
        <v>24</v>
      </c>
      <c r="D1356">
        <f>טבלה135[[#This Row],[LengthofCycle]]+1</f>
        <v>25</v>
      </c>
      <c r="E1356">
        <f>IF(טבלה135[[#This Row],[CycleNumber]]&lt;3,"",IF(טבלה135[[#This Row],[CycleNumber]]=3,MIN(D1354:D1356),IF(I1355=3,MIN(D1353:D1355),E1355)))</f>
        <v>22</v>
      </c>
      <c r="F1356">
        <f>IF(טבלה135[[#This Row],[CycleNumber]]&lt;3,"",IF(טבלה135[[#This Row],[CycleNumber]]=3,MAX(D1354:D1356),IF(I1355=3,MAX(D1353:D1355),F1355)))</f>
        <v>30</v>
      </c>
      <c r="G1356">
        <f>IF(OR(טבלה135[[#This Row],[CycleNumber]]&gt;B1357,B1357=""),IF(טבלה135[[#This Row],[מספר סטייה]]=3,MIN(D1354:D1356),טבלה135[[#This Row],[מינ קבוע]]),טבלה135[[#This Row],[מינ קבוע]])</f>
        <v>22</v>
      </c>
      <c r="H1356">
        <f>IF(OR(טבלה135[[#This Row],[CycleNumber]]&gt;B1357,B1357=""),IF(טבלה135[[#This Row],[מספר סטייה]]=3,MAX(D1354:D1356),טבלה135[[#This Row],[מקס קבוע]]),טבלה135[[#This Row],[מקס קבוע]])</f>
        <v>30</v>
      </c>
      <c r="I135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קבוע]]&lt;&gt;E1355,1,I1355+1),0))</f>
        <v>0</v>
      </c>
      <c r="J1356">
        <f>IF(AND(טבלה135[[#This Row],[CycleNumber]]&lt;B1357,טבלה135[[#This Row],[מקס קבוע]]&lt;&gt;""),IF(OR(טבלה135[[#This Row],[מספר סטייה]]&lt;I1357,AND(טבלה135[[#This Row],[מספר סטייה]]=3,I1357=1)),0,1),"")</f>
        <v>1</v>
      </c>
      <c r="K1356">
        <f>IF(טבלה135[[#This Row],[מקס קבוע]]&lt;&gt;"",טבלה135[[#This Row],[מקסימום]]-טבלה135[[#This Row],[מינימום]],"")</f>
        <v>8</v>
      </c>
      <c r="L1356">
        <f>IF(IFERROR(LOOKUP(טבלה135[[#This Row],[ClientID]],פיבוט!$A$4:$A$121),FALSE)=טבלה135[[#This Row],[ClientID]],1,0)</f>
        <v>1</v>
      </c>
      <c r="M1356" t="str">
        <f>IF(OR(טבלה135[[#This Row],[ClientID]]=A1357),"",1)</f>
        <v/>
      </c>
      <c r="N1356" s="3" t="str">
        <f>IF(טבלה135[[#This Row],[טווח]]&lt;&gt;K1355,טבלה135[[#This Row],[טווח]],"")</f>
        <v/>
      </c>
      <c r="O1356" s="3" t="str">
        <f>IF(טבלה135[[#This Row],[מניית טווחים]]&lt;&gt;"",IF(OR(30&gt;טבלה135[[#This Row],[מקסימום]],30&lt;טבלה135[[#This Row],[מינימום]]),0,1),"")</f>
        <v/>
      </c>
    </row>
    <row r="1357" spans="1:15" x14ac:dyDescent="0.25">
      <c r="A1357" t="s">
        <v>144</v>
      </c>
      <c r="B1357">
        <v>11</v>
      </c>
      <c r="C1357">
        <v>26</v>
      </c>
      <c r="D1357">
        <f>טבלה135[[#This Row],[LengthofCycle]]+1</f>
        <v>27</v>
      </c>
      <c r="E1357">
        <f>IF(טבלה135[[#This Row],[CycleNumber]]&lt;3,"",IF(טבלה135[[#This Row],[CycleNumber]]=3,MIN(D1355:D1357),IF(I1356=3,MIN(D1354:D1356),E1356)))</f>
        <v>22</v>
      </c>
      <c r="F1357">
        <f>IF(טבלה135[[#This Row],[CycleNumber]]&lt;3,"",IF(טבלה135[[#This Row],[CycleNumber]]=3,MAX(D1355:D1357),IF(I1356=3,MAX(D1354:D1356),F1356)))</f>
        <v>30</v>
      </c>
      <c r="G1357">
        <f>IF(OR(טבלה135[[#This Row],[CycleNumber]]&gt;B1358,B1358=""),IF(טבלה135[[#This Row],[מספר סטייה]]=3,MIN(D1355:D1357),טבלה135[[#This Row],[מינ קבוע]]),טבלה135[[#This Row],[מינ קבוע]])</f>
        <v>22</v>
      </c>
      <c r="H1357">
        <f>IF(OR(טבלה135[[#This Row],[CycleNumber]]&gt;B1358,B1358=""),IF(טבלה135[[#This Row],[מספר סטייה]]=3,MAX(D1355:D1357),טבלה135[[#This Row],[מקס קבוע]]),טבלה135[[#This Row],[מקס קבוע]])</f>
        <v>30</v>
      </c>
      <c r="I135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קבוע]]&lt;&gt;E1356,1,I1356+1),0))</f>
        <v>0</v>
      </c>
      <c r="J1357">
        <f>IF(AND(טבלה135[[#This Row],[CycleNumber]]&lt;B1358,טבלה135[[#This Row],[מקס קבוע]]&lt;&gt;""),IF(OR(טבלה135[[#This Row],[מספר סטייה]]&lt;I1358,AND(טבלה135[[#This Row],[מספר סטייה]]=3,I1358=1)),0,1),"")</f>
        <v>0</v>
      </c>
      <c r="K1357">
        <f>IF(טבלה135[[#This Row],[מקס קבוע]]&lt;&gt;"",טבלה135[[#This Row],[מקסימום]]-טבלה135[[#This Row],[מינימום]],"")</f>
        <v>8</v>
      </c>
      <c r="L1357">
        <f>IF(IFERROR(LOOKUP(טבלה135[[#This Row],[ClientID]],פיבוט!$A$4:$A$121),FALSE)=טבלה135[[#This Row],[ClientID]],1,0)</f>
        <v>1</v>
      </c>
      <c r="M1357" t="str">
        <f>IF(OR(טבלה135[[#This Row],[ClientID]]=A1358),"",1)</f>
        <v/>
      </c>
      <c r="N1357" s="3" t="str">
        <f>IF(טבלה135[[#This Row],[טווח]]&lt;&gt;K1356,טבלה135[[#This Row],[טווח]],"")</f>
        <v/>
      </c>
      <c r="O1357" s="3" t="str">
        <f>IF(טבלה135[[#This Row],[מניית טווחים]]&lt;&gt;"",IF(OR(30&gt;טבלה135[[#This Row],[מקסימום]],30&lt;טבלה135[[#This Row],[מינימום]]),0,1),"")</f>
        <v/>
      </c>
    </row>
    <row r="1358" spans="1:15" x14ac:dyDescent="0.25">
      <c r="A1358" t="s">
        <v>144</v>
      </c>
      <c r="B1358">
        <v>12</v>
      </c>
      <c r="C1358">
        <v>33</v>
      </c>
      <c r="D1358">
        <f>טבלה135[[#This Row],[LengthofCycle]]+1</f>
        <v>34</v>
      </c>
      <c r="E1358">
        <f>IF(טבלה135[[#This Row],[CycleNumber]]&lt;3,"",IF(טבלה135[[#This Row],[CycleNumber]]=3,MIN(D1356:D1358),IF(I1357=3,MIN(D1355:D1357),E1357)))</f>
        <v>22</v>
      </c>
      <c r="F1358">
        <f>IF(טבלה135[[#This Row],[CycleNumber]]&lt;3,"",IF(טבלה135[[#This Row],[CycleNumber]]=3,MAX(D1356:D1358),IF(I1357=3,MAX(D1355:D1357),F1357)))</f>
        <v>30</v>
      </c>
      <c r="G1358">
        <f>IF(OR(טבלה135[[#This Row],[CycleNumber]]&gt;B1359,B1359=""),IF(טבלה135[[#This Row],[מספר סטייה]]=3,MIN(D1356:D1358),טבלה135[[#This Row],[מינ קבוע]]),טבלה135[[#This Row],[מינ קבוע]])</f>
        <v>22</v>
      </c>
      <c r="H1358">
        <f>IF(OR(טבלה135[[#This Row],[CycleNumber]]&gt;B1359,B1359=""),IF(טבלה135[[#This Row],[מספר סטייה]]=3,MAX(D1356:D1358),טבלה135[[#This Row],[מקס קבוע]]),טבלה135[[#This Row],[מקס קבוע]])</f>
        <v>30</v>
      </c>
      <c r="I135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קבוע]]&lt;&gt;E1357,1,I1357+1),0))</f>
        <v>1</v>
      </c>
      <c r="J1358">
        <f>IF(AND(טבלה135[[#This Row],[CycleNumber]]&lt;B1359,טבלה135[[#This Row],[מקס קבוע]]&lt;&gt;""),IF(OR(טבלה135[[#This Row],[מספר סטייה]]&lt;I1359,AND(טבלה135[[#This Row],[מספר סטייה]]=3,I1359=1)),0,1),"")</f>
        <v>0</v>
      </c>
      <c r="K1358">
        <f>IF(טבלה135[[#This Row],[מקס קבוע]]&lt;&gt;"",טבלה135[[#This Row],[מקסימום]]-טבלה135[[#This Row],[מינימום]],"")</f>
        <v>8</v>
      </c>
      <c r="L1358">
        <f>IF(IFERROR(LOOKUP(טבלה135[[#This Row],[ClientID]],פיבוט!$A$4:$A$121),FALSE)=טבלה135[[#This Row],[ClientID]],1,0)</f>
        <v>1</v>
      </c>
      <c r="M1358" t="str">
        <f>IF(OR(טבלה135[[#This Row],[ClientID]]=A1359),"",1)</f>
        <v/>
      </c>
      <c r="N1358" s="3" t="str">
        <f>IF(טבלה135[[#This Row],[טווח]]&lt;&gt;K1357,טבלה135[[#This Row],[טווח]],"")</f>
        <v/>
      </c>
      <c r="O1358" s="3" t="str">
        <f>IF(טבלה135[[#This Row],[מניית טווחים]]&lt;&gt;"",IF(OR(30&gt;טבלה135[[#This Row],[מקסימום]],30&lt;טבלה135[[#This Row],[מינימום]]),0,1),"")</f>
        <v/>
      </c>
    </row>
    <row r="1359" spans="1:15" x14ac:dyDescent="0.25">
      <c r="A1359" t="s">
        <v>144</v>
      </c>
      <c r="B1359">
        <v>13</v>
      </c>
      <c r="C1359">
        <v>18</v>
      </c>
      <c r="D1359">
        <f>טבלה135[[#This Row],[LengthofCycle]]+1</f>
        <v>19</v>
      </c>
      <c r="E1359">
        <f>IF(טבלה135[[#This Row],[CycleNumber]]&lt;3,"",IF(טבלה135[[#This Row],[CycleNumber]]=3,MIN(D1357:D1359),IF(I1358=3,MIN(D1356:D1358),E1358)))</f>
        <v>22</v>
      </c>
      <c r="F1359">
        <f>IF(טבלה135[[#This Row],[CycleNumber]]&lt;3,"",IF(טבלה135[[#This Row],[CycleNumber]]=3,MAX(D1357:D1359),IF(I1358=3,MAX(D1356:D1358),F1358)))</f>
        <v>30</v>
      </c>
      <c r="G1359">
        <f>IF(OR(טבלה135[[#This Row],[CycleNumber]]&gt;B1360,B1360=""),IF(טבלה135[[#This Row],[מספר סטייה]]=3,MIN(D1357:D1359),טבלה135[[#This Row],[מינ קבוע]]),טבלה135[[#This Row],[מינ קבוע]])</f>
        <v>22</v>
      </c>
      <c r="H1359">
        <f>IF(OR(טבלה135[[#This Row],[CycleNumber]]&gt;B1360,B1360=""),IF(טבלה135[[#This Row],[מספר סטייה]]=3,MAX(D1357:D1359),טבלה135[[#This Row],[מקס קבוע]]),טבלה135[[#This Row],[מקס קבוע]])</f>
        <v>30</v>
      </c>
      <c r="I135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קבוע]]&lt;&gt;E1358,1,I1358+1),0))</f>
        <v>2</v>
      </c>
      <c r="J1359">
        <f>IF(AND(טבלה135[[#This Row],[CycleNumber]]&lt;B1360,טבלה135[[#This Row],[מקס קבוע]]&lt;&gt;""),IF(OR(טבלה135[[#This Row],[מספר סטייה]]&lt;I1360,AND(טבלה135[[#This Row],[מספר סטייה]]=3,I1360=1)),0,1),"")</f>
        <v>1</v>
      </c>
      <c r="K1359">
        <f>IF(טבלה135[[#This Row],[מקס קבוע]]&lt;&gt;"",טבלה135[[#This Row],[מקסימום]]-טבלה135[[#This Row],[מינימום]],"")</f>
        <v>8</v>
      </c>
      <c r="L1359">
        <f>IF(IFERROR(LOOKUP(טבלה135[[#This Row],[ClientID]],פיבוט!$A$4:$A$121),FALSE)=טבלה135[[#This Row],[ClientID]],1,0)</f>
        <v>1</v>
      </c>
      <c r="M1359" t="str">
        <f>IF(OR(טבלה135[[#This Row],[ClientID]]=A1360),"",1)</f>
        <v/>
      </c>
      <c r="N1359" s="3" t="str">
        <f>IF(טבלה135[[#This Row],[טווח]]&lt;&gt;K1358,טבלה135[[#This Row],[טווח]],"")</f>
        <v/>
      </c>
      <c r="O1359" s="3" t="str">
        <f>IF(טבלה135[[#This Row],[מניית טווחים]]&lt;&gt;"",IF(OR(30&gt;טבלה135[[#This Row],[מקסימום]],30&lt;טבלה135[[#This Row],[מינימום]]),0,1),"")</f>
        <v/>
      </c>
    </row>
    <row r="1360" spans="1:15" x14ac:dyDescent="0.25">
      <c r="A1360" t="s">
        <v>144</v>
      </c>
      <c r="B1360">
        <v>14</v>
      </c>
      <c r="C1360">
        <v>27</v>
      </c>
      <c r="D1360">
        <f>טבלה135[[#This Row],[LengthofCycle]]+1</f>
        <v>28</v>
      </c>
      <c r="E1360">
        <f>IF(טבלה135[[#This Row],[CycleNumber]]&lt;3,"",IF(טבלה135[[#This Row],[CycleNumber]]=3,MIN(D1358:D1360),IF(I1359=3,MIN(D1357:D1359),E1359)))</f>
        <v>22</v>
      </c>
      <c r="F1360">
        <f>IF(טבלה135[[#This Row],[CycleNumber]]&lt;3,"",IF(טבלה135[[#This Row],[CycleNumber]]=3,MAX(D1358:D1360),IF(I1359=3,MAX(D1357:D1359),F1359)))</f>
        <v>30</v>
      </c>
      <c r="G1360">
        <f>IF(OR(טבלה135[[#This Row],[CycleNumber]]&gt;B1361,B1361=""),IF(טבלה135[[#This Row],[מספר סטייה]]=3,MIN(D1358:D1360),טבלה135[[#This Row],[מינ קבוע]]),טבלה135[[#This Row],[מינ קבוע]])</f>
        <v>22</v>
      </c>
      <c r="H1360">
        <f>IF(OR(טבלה135[[#This Row],[CycleNumber]]&gt;B1361,B1361=""),IF(טבלה135[[#This Row],[מספר סטייה]]=3,MAX(D1358:D1360),טבלה135[[#This Row],[מקס קבוע]]),טבלה135[[#This Row],[מקס קבוע]])</f>
        <v>30</v>
      </c>
      <c r="I136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קבוע]]&lt;&gt;E1359,1,I1359+1),0))</f>
        <v>0</v>
      </c>
      <c r="J1360">
        <f>IF(AND(טבלה135[[#This Row],[CycleNumber]]&lt;B1361,טבלה135[[#This Row],[מקס קבוע]]&lt;&gt;""),IF(OR(טבלה135[[#This Row],[מספר סטייה]]&lt;I1361,AND(טבלה135[[#This Row],[מספר סטייה]]=3,I1361=1)),0,1),"")</f>
        <v>1</v>
      </c>
      <c r="K1360">
        <f>IF(טבלה135[[#This Row],[מקס קבוע]]&lt;&gt;"",טבלה135[[#This Row],[מקסימום]]-טבלה135[[#This Row],[מינימום]],"")</f>
        <v>8</v>
      </c>
      <c r="L1360">
        <f>IF(IFERROR(LOOKUP(טבלה135[[#This Row],[ClientID]],פיבוט!$A$4:$A$121),FALSE)=טבלה135[[#This Row],[ClientID]],1,0)</f>
        <v>1</v>
      </c>
      <c r="M1360" t="str">
        <f>IF(OR(טבלה135[[#This Row],[ClientID]]=A1361),"",1)</f>
        <v/>
      </c>
      <c r="N1360" s="3" t="str">
        <f>IF(טבלה135[[#This Row],[טווח]]&lt;&gt;K1359,טבלה135[[#This Row],[טווח]],"")</f>
        <v/>
      </c>
      <c r="O1360" s="3" t="str">
        <f>IF(טבלה135[[#This Row],[מניית טווחים]]&lt;&gt;"",IF(OR(30&gt;טבלה135[[#This Row],[מקסימום]],30&lt;טבלה135[[#This Row],[מינימום]]),0,1),"")</f>
        <v/>
      </c>
    </row>
    <row r="1361" spans="1:15" x14ac:dyDescent="0.25">
      <c r="A1361" t="s">
        <v>144</v>
      </c>
      <c r="B1361">
        <v>15</v>
      </c>
      <c r="C1361">
        <v>26</v>
      </c>
      <c r="D1361">
        <f>טבלה135[[#This Row],[LengthofCycle]]+1</f>
        <v>27</v>
      </c>
      <c r="E1361">
        <f>IF(טבלה135[[#This Row],[CycleNumber]]&lt;3,"",IF(טבלה135[[#This Row],[CycleNumber]]=3,MIN(D1359:D1361),IF(I1360=3,MIN(D1358:D1360),E1360)))</f>
        <v>22</v>
      </c>
      <c r="F1361">
        <f>IF(טבלה135[[#This Row],[CycleNumber]]&lt;3,"",IF(טבלה135[[#This Row],[CycleNumber]]=3,MAX(D1359:D1361),IF(I1360=3,MAX(D1358:D1360),F1360)))</f>
        <v>30</v>
      </c>
      <c r="G1361">
        <f>IF(OR(טבלה135[[#This Row],[CycleNumber]]&gt;B1362,B1362=""),IF(טבלה135[[#This Row],[מספר סטייה]]=3,MIN(D1359:D1361),טבלה135[[#This Row],[מינ קבוע]]),טבלה135[[#This Row],[מינ קבוע]])</f>
        <v>22</v>
      </c>
      <c r="H1361">
        <f>IF(OR(טבלה135[[#This Row],[CycleNumber]]&gt;B1362,B1362=""),IF(טבלה135[[#This Row],[מספר סטייה]]=3,MAX(D1359:D1361),טבלה135[[#This Row],[מקס קבוע]]),טבלה135[[#This Row],[מקס קבוע]])</f>
        <v>30</v>
      </c>
      <c r="I136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קבוע]]&lt;&gt;E1360,1,I1360+1),0))</f>
        <v>0</v>
      </c>
      <c r="J1361">
        <f>IF(AND(טבלה135[[#This Row],[CycleNumber]]&lt;B1362,טבלה135[[#This Row],[מקס קבוע]]&lt;&gt;""),IF(OR(טבלה135[[#This Row],[מספר סטייה]]&lt;I1362,AND(טבלה135[[#This Row],[מספר סטייה]]=3,I1362=1)),0,1),"")</f>
        <v>1</v>
      </c>
      <c r="K1361">
        <f>IF(טבלה135[[#This Row],[מקס קבוע]]&lt;&gt;"",טבלה135[[#This Row],[מקסימום]]-טבלה135[[#This Row],[מינימום]],"")</f>
        <v>8</v>
      </c>
      <c r="L1361">
        <f>IF(IFERROR(LOOKUP(טבלה135[[#This Row],[ClientID]],פיבוט!$A$4:$A$121),FALSE)=טבלה135[[#This Row],[ClientID]],1,0)</f>
        <v>1</v>
      </c>
      <c r="M1361" t="str">
        <f>IF(OR(טבלה135[[#This Row],[ClientID]]=A1362),"",1)</f>
        <v/>
      </c>
      <c r="N1361" s="3" t="str">
        <f>IF(טבלה135[[#This Row],[טווח]]&lt;&gt;K1360,טבלה135[[#This Row],[טווח]],"")</f>
        <v/>
      </c>
      <c r="O1361" s="3" t="str">
        <f>IF(טבלה135[[#This Row],[מניית טווחים]]&lt;&gt;"",IF(OR(30&gt;טבלה135[[#This Row],[מקסימום]],30&lt;טבלה135[[#This Row],[מינימום]]),0,1),"")</f>
        <v/>
      </c>
    </row>
    <row r="1362" spans="1:15" x14ac:dyDescent="0.25">
      <c r="A1362" t="s">
        <v>144</v>
      </c>
      <c r="B1362">
        <v>16</v>
      </c>
      <c r="C1362">
        <v>25</v>
      </c>
      <c r="D1362">
        <f>טבלה135[[#This Row],[LengthofCycle]]+1</f>
        <v>26</v>
      </c>
      <c r="E1362">
        <f>IF(טבלה135[[#This Row],[CycleNumber]]&lt;3,"",IF(טבלה135[[#This Row],[CycleNumber]]=3,MIN(D1360:D1362),IF(I1361=3,MIN(D1359:D1361),E1361)))</f>
        <v>22</v>
      </c>
      <c r="F1362">
        <f>IF(טבלה135[[#This Row],[CycleNumber]]&lt;3,"",IF(טבלה135[[#This Row],[CycleNumber]]=3,MAX(D1360:D1362),IF(I1361=3,MAX(D1359:D1361),F1361)))</f>
        <v>30</v>
      </c>
      <c r="G1362">
        <f>IF(OR(טבלה135[[#This Row],[CycleNumber]]&gt;B1363,B1363=""),IF(טבלה135[[#This Row],[מספר סטייה]]=3,MIN(D1360:D1362),טבלה135[[#This Row],[מינ קבוע]]),טבלה135[[#This Row],[מינ קבוע]])</f>
        <v>22</v>
      </c>
      <c r="H1362">
        <f>IF(OR(טבלה135[[#This Row],[CycleNumber]]&gt;B1363,B1363=""),IF(טבלה135[[#This Row],[מספר סטייה]]=3,MAX(D1360:D1362),טבלה135[[#This Row],[מקס קבוע]]),טבלה135[[#This Row],[מקס קבוע]])</f>
        <v>30</v>
      </c>
      <c r="I136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קבוע]]&lt;&gt;E1361,1,I1361+1),0))</f>
        <v>0</v>
      </c>
      <c r="J1362" t="str">
        <f>IF(AND(טבלה135[[#This Row],[CycleNumber]]&lt;B1363,טבלה135[[#This Row],[מקס קבוע]]&lt;&gt;""),IF(OR(טבלה135[[#This Row],[מספר סטייה]]&lt;I1363,AND(טבלה135[[#This Row],[מספר סטייה]]=3,I1363=1)),0,1),"")</f>
        <v/>
      </c>
      <c r="K1362">
        <f>IF(טבלה135[[#This Row],[מקס קבוע]]&lt;&gt;"",טבלה135[[#This Row],[מקסימום]]-טבלה135[[#This Row],[מינימום]],"")</f>
        <v>8</v>
      </c>
      <c r="L1362">
        <f>IF(IFERROR(LOOKUP(טבלה135[[#This Row],[ClientID]],פיבוט!$A$4:$A$121),FALSE)=טבלה135[[#This Row],[ClientID]],1,0)</f>
        <v>1</v>
      </c>
      <c r="M1362">
        <f>IF(OR(טבלה135[[#This Row],[ClientID]]=A1363),"",1)</f>
        <v>1</v>
      </c>
      <c r="N1362" s="3" t="str">
        <f>IF(טבלה135[[#This Row],[טווח]]&lt;&gt;K1361,טבלה135[[#This Row],[טווח]],"")</f>
        <v/>
      </c>
      <c r="O1362" s="3" t="str">
        <f>IF(טבלה135[[#This Row],[מניית טווחים]]&lt;&gt;"",IF(OR(30&gt;טבלה135[[#This Row],[מקסימום]],30&lt;טבלה135[[#This Row],[מינימום]]),0,1),"")</f>
        <v/>
      </c>
    </row>
    <row r="1363" spans="1:15" x14ac:dyDescent="0.25">
      <c r="A1363" t="s">
        <v>146</v>
      </c>
      <c r="B1363">
        <v>1</v>
      </c>
      <c r="C1363">
        <v>28</v>
      </c>
      <c r="D1363">
        <f>טבלה135[[#This Row],[LengthofCycle]]+1</f>
        <v>29</v>
      </c>
      <c r="E1363" t="str">
        <f>IF(טבלה135[[#This Row],[CycleNumber]]&lt;3,"",IF(טבלה135[[#This Row],[CycleNumber]]=3,MIN(D1361:D1363),IF(I1362=3,MIN(D1360:D1362),E1362)))</f>
        <v/>
      </c>
      <c r="F1363" t="str">
        <f>IF(טבלה135[[#This Row],[CycleNumber]]&lt;3,"",IF(טבלה135[[#This Row],[CycleNumber]]=3,MAX(D1361:D1363),IF(I1362=3,MAX(D1360:D1362),F1362)))</f>
        <v/>
      </c>
      <c r="G1363" t="str">
        <f>IF(OR(טבלה135[[#This Row],[CycleNumber]]&gt;B1364,B1364=""),IF(טבלה135[[#This Row],[מספר סטייה]]=3,MIN(D1361:D1363),טבלה135[[#This Row],[מינ קבוע]]),טבלה135[[#This Row],[מינ קבוע]])</f>
        <v/>
      </c>
      <c r="H1363" t="str">
        <f>IF(OR(טבלה135[[#This Row],[CycleNumber]]&gt;B1364,B1364=""),IF(טבלה135[[#This Row],[מספר סטייה]]=3,MAX(D1361:D1363),טבלה135[[#This Row],[מקס קבוע]]),טבלה135[[#This Row],[מקס קבוע]])</f>
        <v/>
      </c>
      <c r="I136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קבוע]]&lt;&gt;E1362,1,I1362+1),0))</f>
        <v/>
      </c>
      <c r="J1363" t="str">
        <f>IF(AND(טבלה135[[#This Row],[CycleNumber]]&lt;B1364,טבלה135[[#This Row],[מקס קבוע]]&lt;&gt;""),IF(OR(טבלה135[[#This Row],[מספר סטייה]]&lt;I1364,AND(טבלה135[[#This Row],[מספר סטייה]]=3,I1364=1)),0,1),"")</f>
        <v/>
      </c>
      <c r="K1363" t="str">
        <f>IF(טבלה135[[#This Row],[מקס קבוע]]&lt;&gt;"",טבלה135[[#This Row],[מקסימום]]-טבלה135[[#This Row],[מינימום]],"")</f>
        <v/>
      </c>
      <c r="L1363">
        <f>IF(IFERROR(LOOKUP(טבלה135[[#This Row],[ClientID]],פיבוט!$A$4:$A$121),FALSE)=טבלה135[[#This Row],[ClientID]],1,0)</f>
        <v>1</v>
      </c>
      <c r="M1363" t="str">
        <f>IF(OR(טבלה135[[#This Row],[ClientID]]=A1364),"",1)</f>
        <v/>
      </c>
      <c r="N1363" s="3" t="str">
        <f>IF(טבלה135[[#This Row],[טווח]]&lt;&gt;K1362,טבלה135[[#This Row],[טווח]],"")</f>
        <v/>
      </c>
      <c r="O1363" s="3" t="str">
        <f>IF(טבלה135[[#This Row],[מניית טווחים]]&lt;&gt;"",IF(OR(30&gt;טבלה135[[#This Row],[מקסימום]],30&lt;טבלה135[[#This Row],[מינימום]]),0,1),"")</f>
        <v/>
      </c>
    </row>
    <row r="1364" spans="1:15" x14ac:dyDescent="0.25">
      <c r="A1364" t="s">
        <v>146</v>
      </c>
      <c r="B1364">
        <v>2</v>
      </c>
      <c r="C1364">
        <v>28</v>
      </c>
      <c r="D1364">
        <f>טבלה135[[#This Row],[LengthofCycle]]+1</f>
        <v>29</v>
      </c>
      <c r="E1364" t="str">
        <f>IF(טבלה135[[#This Row],[CycleNumber]]&lt;3,"",IF(טבלה135[[#This Row],[CycleNumber]]=3,MIN(D1362:D1364),IF(I1363=3,MIN(D1361:D1363),E1363)))</f>
        <v/>
      </c>
      <c r="F1364" t="str">
        <f>IF(טבלה135[[#This Row],[CycleNumber]]&lt;3,"",IF(טבלה135[[#This Row],[CycleNumber]]=3,MAX(D1362:D1364),IF(I1363=3,MAX(D1361:D1363),F1363)))</f>
        <v/>
      </c>
      <c r="G1364" t="str">
        <f>IF(OR(טבלה135[[#This Row],[CycleNumber]]&gt;B1365,B1365=""),IF(טבלה135[[#This Row],[מספר סטייה]]=3,MIN(D1362:D1364),טבלה135[[#This Row],[מינ קבוע]]),טבלה135[[#This Row],[מינ קבוע]])</f>
        <v/>
      </c>
      <c r="H1364" t="str">
        <f>IF(OR(טבלה135[[#This Row],[CycleNumber]]&gt;B1365,B1365=""),IF(טבלה135[[#This Row],[מספר סטייה]]=3,MAX(D1362:D1364),טבלה135[[#This Row],[מקס קבוע]]),טבלה135[[#This Row],[מקס קבוע]])</f>
        <v/>
      </c>
      <c r="I136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קבוע]]&lt;&gt;E1363,1,I1363+1),0))</f>
        <v/>
      </c>
      <c r="J1364" t="str">
        <f>IF(AND(טבלה135[[#This Row],[CycleNumber]]&lt;B1365,טבלה135[[#This Row],[מקס קבוע]]&lt;&gt;""),IF(OR(טבלה135[[#This Row],[מספר סטייה]]&lt;I1365,AND(טבלה135[[#This Row],[מספר סטייה]]=3,I1365=1)),0,1),"")</f>
        <v/>
      </c>
      <c r="K1364" t="str">
        <f>IF(טבלה135[[#This Row],[מקס קבוע]]&lt;&gt;"",טבלה135[[#This Row],[מקסימום]]-טבלה135[[#This Row],[מינימום]],"")</f>
        <v/>
      </c>
      <c r="L1364">
        <f>IF(IFERROR(LOOKUP(טבלה135[[#This Row],[ClientID]],פיבוט!$A$4:$A$121),FALSE)=טבלה135[[#This Row],[ClientID]],1,0)</f>
        <v>1</v>
      </c>
      <c r="M1364" t="str">
        <f>IF(OR(טבלה135[[#This Row],[ClientID]]=A1365),"",1)</f>
        <v/>
      </c>
      <c r="N1364" s="3" t="str">
        <f>IF(טבלה135[[#This Row],[טווח]]&lt;&gt;K1363,טבלה135[[#This Row],[טווח]],"")</f>
        <v/>
      </c>
      <c r="O1364" s="3" t="str">
        <f>IF(טבלה135[[#This Row],[מניית טווחים]]&lt;&gt;"",IF(OR(30&gt;טבלה135[[#This Row],[מקסימום]],30&lt;טבלה135[[#This Row],[מינימום]]),0,1),"")</f>
        <v/>
      </c>
    </row>
    <row r="1365" spans="1:15" x14ac:dyDescent="0.25">
      <c r="A1365" t="s">
        <v>146</v>
      </c>
      <c r="B1365">
        <v>3</v>
      </c>
      <c r="C1365">
        <v>30</v>
      </c>
      <c r="D1365">
        <f>טבלה135[[#This Row],[LengthofCycle]]+1</f>
        <v>31</v>
      </c>
      <c r="E1365">
        <f>IF(טבלה135[[#This Row],[CycleNumber]]&lt;3,"",IF(טבלה135[[#This Row],[CycleNumber]]=3,MIN(D1363:D1365),IF(I1364=3,MIN(D1362:D1364),E1364)))</f>
        <v>29</v>
      </c>
      <c r="F1365">
        <f>IF(טבלה135[[#This Row],[CycleNumber]]&lt;3,"",IF(טבלה135[[#This Row],[CycleNumber]]=3,MAX(D1363:D1365),IF(I1364=3,MAX(D1362:D1364),F1364)))</f>
        <v>31</v>
      </c>
      <c r="G1365">
        <f>IF(OR(טבלה135[[#This Row],[CycleNumber]]&gt;B1366,B1366=""),IF(טבלה135[[#This Row],[מספר סטייה]]=3,MIN(D1363:D1365),טבלה135[[#This Row],[מינ קבוע]]),טבלה135[[#This Row],[מינ קבוע]])</f>
        <v>29</v>
      </c>
      <c r="H1365">
        <f>IF(OR(טבלה135[[#This Row],[CycleNumber]]&gt;B1366,B1366=""),IF(טבלה135[[#This Row],[מספר סטייה]]=3,MAX(D1363:D1365),טבלה135[[#This Row],[מקס קבוע]]),טבלה135[[#This Row],[מקס קבוע]])</f>
        <v>31</v>
      </c>
      <c r="I136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קבוע]]&lt;&gt;E1364,1,I1364+1),0))</f>
        <v>0</v>
      </c>
      <c r="J1365">
        <f>IF(AND(טבלה135[[#This Row],[CycleNumber]]&lt;B1366,טבלה135[[#This Row],[מקס קבוע]]&lt;&gt;""),IF(OR(טבלה135[[#This Row],[מספר סטייה]]&lt;I1366,AND(טבלה135[[#This Row],[מספר סטייה]]=3,I1366=1)),0,1),"")</f>
        <v>0</v>
      </c>
      <c r="K1365">
        <f>IF(טבלה135[[#This Row],[מקס קבוע]]&lt;&gt;"",טבלה135[[#This Row],[מקסימום]]-טבלה135[[#This Row],[מינימום]],"")</f>
        <v>2</v>
      </c>
      <c r="L1365">
        <f>IF(IFERROR(LOOKUP(טבלה135[[#This Row],[ClientID]],פיבוט!$A$4:$A$121),FALSE)=טבלה135[[#This Row],[ClientID]],1,0)</f>
        <v>1</v>
      </c>
      <c r="M1365" t="str">
        <f>IF(OR(טבלה135[[#This Row],[ClientID]]=A1366),"",1)</f>
        <v/>
      </c>
      <c r="N1365" s="3">
        <f>IF(טבלה135[[#This Row],[טווח]]&lt;&gt;K1364,טבלה135[[#This Row],[טווח]],"")</f>
        <v>2</v>
      </c>
      <c r="O1365" s="3">
        <f>IF(טבלה135[[#This Row],[מניית טווחים]]&lt;&gt;"",IF(OR(30&gt;טבלה135[[#This Row],[מקסימום]],30&lt;טבלה135[[#This Row],[מינימום]]),0,1),"")</f>
        <v>1</v>
      </c>
    </row>
    <row r="1366" spans="1:15" x14ac:dyDescent="0.25">
      <c r="A1366" t="s">
        <v>146</v>
      </c>
      <c r="B1366">
        <v>4</v>
      </c>
      <c r="C1366">
        <v>26</v>
      </c>
      <c r="D1366">
        <f>טבלה135[[#This Row],[LengthofCycle]]+1</f>
        <v>27</v>
      </c>
      <c r="E1366">
        <f>IF(טבלה135[[#This Row],[CycleNumber]]&lt;3,"",IF(טבלה135[[#This Row],[CycleNumber]]=3,MIN(D1364:D1366),IF(I1365=3,MIN(D1363:D1365),E1365)))</f>
        <v>29</v>
      </c>
      <c r="F1366">
        <f>IF(טבלה135[[#This Row],[CycleNumber]]&lt;3,"",IF(טבלה135[[#This Row],[CycleNumber]]=3,MAX(D1364:D1366),IF(I1365=3,MAX(D1363:D1365),F1365)))</f>
        <v>31</v>
      </c>
      <c r="G1366">
        <f>IF(OR(טבלה135[[#This Row],[CycleNumber]]&gt;B1367,B1367=""),IF(טבלה135[[#This Row],[מספר סטייה]]=3,MIN(D1364:D1366),טבלה135[[#This Row],[מינ קבוע]]),טבלה135[[#This Row],[מינ קבוע]])</f>
        <v>29</v>
      </c>
      <c r="H1366">
        <f>IF(OR(טבלה135[[#This Row],[CycleNumber]]&gt;B1367,B1367=""),IF(טבלה135[[#This Row],[מספר סטייה]]=3,MAX(D1364:D1366),טבלה135[[#This Row],[מקס קבוע]]),טבלה135[[#This Row],[מקס קבוע]])</f>
        <v>31</v>
      </c>
      <c r="I136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קבוע]]&lt;&gt;E1365,1,I1365+1),0))</f>
        <v>1</v>
      </c>
      <c r="J1366">
        <f>IF(AND(טבלה135[[#This Row],[CycleNumber]]&lt;B1367,טבלה135[[#This Row],[מקס קבוע]]&lt;&gt;""),IF(OR(טבלה135[[#This Row],[מספר סטייה]]&lt;I1367,AND(טבלה135[[#This Row],[מספר סטייה]]=3,I1367=1)),0,1),"")</f>
        <v>0</v>
      </c>
      <c r="K1366">
        <f>IF(טבלה135[[#This Row],[מקס קבוע]]&lt;&gt;"",טבלה135[[#This Row],[מקסימום]]-טבלה135[[#This Row],[מינימום]],"")</f>
        <v>2</v>
      </c>
      <c r="L1366">
        <f>IF(IFERROR(LOOKUP(טבלה135[[#This Row],[ClientID]],פיבוט!$A$4:$A$121),FALSE)=טבלה135[[#This Row],[ClientID]],1,0)</f>
        <v>1</v>
      </c>
      <c r="M1366" t="str">
        <f>IF(OR(טבלה135[[#This Row],[ClientID]]=A1367),"",1)</f>
        <v/>
      </c>
      <c r="N1366" s="3" t="str">
        <f>IF(טבלה135[[#This Row],[טווח]]&lt;&gt;K1365,טבלה135[[#This Row],[טווח]],"")</f>
        <v/>
      </c>
      <c r="O1366" s="3" t="str">
        <f>IF(טבלה135[[#This Row],[מניית טווחים]]&lt;&gt;"",IF(OR(30&gt;טבלה135[[#This Row],[מקסימום]],30&lt;טבלה135[[#This Row],[מינימום]]),0,1),"")</f>
        <v/>
      </c>
    </row>
    <row r="1367" spans="1:15" x14ac:dyDescent="0.25">
      <c r="A1367" t="s">
        <v>146</v>
      </c>
      <c r="B1367">
        <v>5</v>
      </c>
      <c r="C1367">
        <v>32</v>
      </c>
      <c r="D1367">
        <f>טבלה135[[#This Row],[LengthofCycle]]+1</f>
        <v>33</v>
      </c>
      <c r="E1367">
        <f>IF(טבלה135[[#This Row],[CycleNumber]]&lt;3,"",IF(טבלה135[[#This Row],[CycleNumber]]=3,MIN(D1365:D1367),IF(I1366=3,MIN(D1364:D1366),E1366)))</f>
        <v>29</v>
      </c>
      <c r="F1367">
        <f>IF(טבלה135[[#This Row],[CycleNumber]]&lt;3,"",IF(טבלה135[[#This Row],[CycleNumber]]=3,MAX(D1365:D1367),IF(I1366=3,MAX(D1364:D1366),F1366)))</f>
        <v>31</v>
      </c>
      <c r="G1367">
        <f>IF(OR(טבלה135[[#This Row],[CycleNumber]]&gt;B1368,B1368=""),IF(טבלה135[[#This Row],[מספר סטייה]]=3,MIN(D1365:D1367),טבלה135[[#This Row],[מינ קבוע]]),טבלה135[[#This Row],[מינ קבוע]])</f>
        <v>29</v>
      </c>
      <c r="H1367">
        <f>IF(OR(טבלה135[[#This Row],[CycleNumber]]&gt;B1368,B1368=""),IF(טבלה135[[#This Row],[מספר סטייה]]=3,MAX(D1365:D1367),טבלה135[[#This Row],[מקס קבוע]]),טבלה135[[#This Row],[מקס קבוע]])</f>
        <v>31</v>
      </c>
      <c r="I136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קבוע]]&lt;&gt;E1366,1,I1366+1),0))</f>
        <v>2</v>
      </c>
      <c r="J1367" t="str">
        <f>IF(AND(טבלה135[[#This Row],[CycleNumber]]&lt;B1368,טבלה135[[#This Row],[מקס קבוע]]&lt;&gt;""),IF(OR(טבלה135[[#This Row],[מספר סטייה]]&lt;I1368,AND(טבלה135[[#This Row],[מספר סטייה]]=3,I1368=1)),0,1),"")</f>
        <v/>
      </c>
      <c r="K1367">
        <f>IF(טבלה135[[#This Row],[מקס קבוע]]&lt;&gt;"",טבלה135[[#This Row],[מקסימום]]-טבלה135[[#This Row],[מינימום]],"")</f>
        <v>2</v>
      </c>
      <c r="L1367">
        <f>IF(IFERROR(LOOKUP(טבלה135[[#This Row],[ClientID]],פיבוט!$A$4:$A$121),FALSE)=טבלה135[[#This Row],[ClientID]],1,0)</f>
        <v>1</v>
      </c>
      <c r="M1367">
        <f>IF(OR(טבלה135[[#This Row],[ClientID]]=A1368),"",1)</f>
        <v>1</v>
      </c>
      <c r="N1367" s="3" t="str">
        <f>IF(טבלה135[[#This Row],[טווח]]&lt;&gt;K1366,טבלה135[[#This Row],[טווח]],"")</f>
        <v/>
      </c>
      <c r="O1367" s="3" t="str">
        <f>IF(טבלה135[[#This Row],[מניית טווחים]]&lt;&gt;"",IF(OR(30&gt;טבלה135[[#This Row],[מקסימום]],30&lt;טבלה135[[#This Row],[מינימום]]),0,1),"")</f>
        <v/>
      </c>
    </row>
    <row r="1368" spans="1:15" x14ac:dyDescent="0.25">
      <c r="A1368" t="s">
        <v>147</v>
      </c>
      <c r="B1368">
        <v>1</v>
      </c>
      <c r="C1368">
        <v>31</v>
      </c>
      <c r="D1368">
        <f>טבלה135[[#This Row],[LengthofCycle]]+1</f>
        <v>32</v>
      </c>
      <c r="E1368" t="str">
        <f>IF(טבלה135[[#This Row],[CycleNumber]]&lt;3,"",IF(טבלה135[[#This Row],[CycleNumber]]=3,MIN(D1366:D1368),IF(I1367=3,MIN(D1365:D1367),E1367)))</f>
        <v/>
      </c>
      <c r="F1368" t="str">
        <f>IF(טבלה135[[#This Row],[CycleNumber]]&lt;3,"",IF(טבלה135[[#This Row],[CycleNumber]]=3,MAX(D1366:D1368),IF(I1367=3,MAX(D1365:D1367),F1367)))</f>
        <v/>
      </c>
      <c r="G1368" t="str">
        <f>IF(OR(טבלה135[[#This Row],[CycleNumber]]&gt;B1369,B1369=""),IF(טבלה135[[#This Row],[מספר סטייה]]=3,MIN(D1366:D1368),טבלה135[[#This Row],[מינ קבוע]]),טבלה135[[#This Row],[מינ קבוע]])</f>
        <v/>
      </c>
      <c r="H1368" t="str">
        <f>IF(OR(טבלה135[[#This Row],[CycleNumber]]&gt;B1369,B1369=""),IF(טבלה135[[#This Row],[מספר סטייה]]=3,MAX(D1366:D1368),טבלה135[[#This Row],[מקס קבוע]]),טבלה135[[#This Row],[מקס קבוע]])</f>
        <v/>
      </c>
      <c r="I136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קבוע]]&lt;&gt;E1367,1,I1367+1),0))</f>
        <v/>
      </c>
      <c r="J1368" t="str">
        <f>IF(AND(טבלה135[[#This Row],[CycleNumber]]&lt;B1369,טבלה135[[#This Row],[מקס קבוע]]&lt;&gt;""),IF(OR(טבלה135[[#This Row],[מספר סטייה]]&lt;I1369,AND(טבלה135[[#This Row],[מספר סטייה]]=3,I1369=1)),0,1),"")</f>
        <v/>
      </c>
      <c r="K1368" t="str">
        <f>IF(טבלה135[[#This Row],[מקס קבוע]]&lt;&gt;"",טבלה135[[#This Row],[מקסימום]]-טבלה135[[#This Row],[מינימום]],"")</f>
        <v/>
      </c>
      <c r="L1368">
        <f>IF(IFERROR(LOOKUP(טבלה135[[#This Row],[ClientID]],פיבוט!$A$4:$A$121),FALSE)=טבלה135[[#This Row],[ClientID]],1,0)</f>
        <v>1</v>
      </c>
      <c r="M1368" t="str">
        <f>IF(OR(טבלה135[[#This Row],[ClientID]]=A1369),"",1)</f>
        <v/>
      </c>
      <c r="N1368" s="3" t="str">
        <f>IF(טבלה135[[#This Row],[טווח]]&lt;&gt;K1367,טבלה135[[#This Row],[טווח]],"")</f>
        <v/>
      </c>
      <c r="O1368" s="3" t="str">
        <f>IF(טבלה135[[#This Row],[מניית טווחים]]&lt;&gt;"",IF(OR(30&gt;טבלה135[[#This Row],[מקסימום]],30&lt;טבלה135[[#This Row],[מינימום]]),0,1),"")</f>
        <v/>
      </c>
    </row>
    <row r="1369" spans="1:15" x14ac:dyDescent="0.25">
      <c r="A1369" t="s">
        <v>147</v>
      </c>
      <c r="B1369">
        <v>2</v>
      </c>
      <c r="C1369">
        <v>29</v>
      </c>
      <c r="D1369">
        <f>טבלה135[[#This Row],[LengthofCycle]]+1</f>
        <v>30</v>
      </c>
      <c r="E1369" t="str">
        <f>IF(טבלה135[[#This Row],[CycleNumber]]&lt;3,"",IF(טבלה135[[#This Row],[CycleNumber]]=3,MIN(D1367:D1369),IF(I1368=3,MIN(D1366:D1368),E1368)))</f>
        <v/>
      </c>
      <c r="F1369" t="str">
        <f>IF(טבלה135[[#This Row],[CycleNumber]]&lt;3,"",IF(טבלה135[[#This Row],[CycleNumber]]=3,MAX(D1367:D1369),IF(I1368=3,MAX(D1366:D1368),F1368)))</f>
        <v/>
      </c>
      <c r="G1369" t="str">
        <f>IF(OR(טבלה135[[#This Row],[CycleNumber]]&gt;B1370,B1370=""),IF(טבלה135[[#This Row],[מספר סטייה]]=3,MIN(D1367:D1369),טבלה135[[#This Row],[מינ קבוע]]),טבלה135[[#This Row],[מינ קבוע]])</f>
        <v/>
      </c>
      <c r="H1369" t="str">
        <f>IF(OR(טבלה135[[#This Row],[CycleNumber]]&gt;B1370,B1370=""),IF(טבלה135[[#This Row],[מספר סטייה]]=3,MAX(D1367:D1369),טבלה135[[#This Row],[מקס קבוע]]),טבלה135[[#This Row],[מקס קבוע]])</f>
        <v/>
      </c>
      <c r="I136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קבוע]]&lt;&gt;E1368,1,I1368+1),0))</f>
        <v/>
      </c>
      <c r="J1369" t="str">
        <f>IF(AND(טבלה135[[#This Row],[CycleNumber]]&lt;B1370,טבלה135[[#This Row],[מקס קבוע]]&lt;&gt;""),IF(OR(טבלה135[[#This Row],[מספר סטייה]]&lt;I1370,AND(טבלה135[[#This Row],[מספר סטייה]]=3,I1370=1)),0,1),"")</f>
        <v/>
      </c>
      <c r="K1369" t="str">
        <f>IF(טבלה135[[#This Row],[מקס קבוע]]&lt;&gt;"",טבלה135[[#This Row],[מקסימום]]-טבלה135[[#This Row],[מינימום]],"")</f>
        <v/>
      </c>
      <c r="L1369">
        <f>IF(IFERROR(LOOKUP(טבלה135[[#This Row],[ClientID]],פיבוט!$A$4:$A$121),FALSE)=טבלה135[[#This Row],[ClientID]],1,0)</f>
        <v>1</v>
      </c>
      <c r="M1369" t="str">
        <f>IF(OR(טבלה135[[#This Row],[ClientID]]=A1370),"",1)</f>
        <v/>
      </c>
      <c r="N1369" s="3" t="str">
        <f>IF(טבלה135[[#This Row],[טווח]]&lt;&gt;K1368,טבלה135[[#This Row],[טווח]],"")</f>
        <v/>
      </c>
      <c r="O1369" s="3" t="str">
        <f>IF(טבלה135[[#This Row],[מניית טווחים]]&lt;&gt;"",IF(OR(30&gt;טבלה135[[#This Row],[מקסימום]],30&lt;טבלה135[[#This Row],[מינימום]]),0,1),"")</f>
        <v/>
      </c>
    </row>
    <row r="1370" spans="1:15" x14ac:dyDescent="0.25">
      <c r="A1370" t="s">
        <v>147</v>
      </c>
      <c r="B1370">
        <v>3</v>
      </c>
      <c r="C1370">
        <v>37</v>
      </c>
      <c r="D1370">
        <f>טבלה135[[#This Row],[LengthofCycle]]+1</f>
        <v>38</v>
      </c>
      <c r="E1370">
        <f>IF(טבלה135[[#This Row],[CycleNumber]]&lt;3,"",IF(טבלה135[[#This Row],[CycleNumber]]=3,MIN(D1368:D1370),IF(I1369=3,MIN(D1367:D1369),E1369)))</f>
        <v>30</v>
      </c>
      <c r="F1370">
        <f>IF(טבלה135[[#This Row],[CycleNumber]]&lt;3,"",IF(טבלה135[[#This Row],[CycleNumber]]=3,MAX(D1368:D1370),IF(I1369=3,MAX(D1367:D1369),F1369)))</f>
        <v>38</v>
      </c>
      <c r="G1370">
        <f>IF(OR(טבלה135[[#This Row],[CycleNumber]]&gt;B1371,B1371=""),IF(טבלה135[[#This Row],[מספר סטייה]]=3,MIN(D1368:D1370),טבלה135[[#This Row],[מינ קבוע]]),טבלה135[[#This Row],[מינ קבוע]])</f>
        <v>30</v>
      </c>
      <c r="H1370">
        <f>IF(OR(טבלה135[[#This Row],[CycleNumber]]&gt;B1371,B1371=""),IF(טבלה135[[#This Row],[מספר סטייה]]=3,MAX(D1368:D1370),טבלה135[[#This Row],[מקס קבוע]]),טבלה135[[#This Row],[מקס קבוע]])</f>
        <v>38</v>
      </c>
      <c r="I137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קבוע]]&lt;&gt;E1369,1,I1369+1),0))</f>
        <v>0</v>
      </c>
      <c r="J1370">
        <f>IF(AND(טבלה135[[#This Row],[CycleNumber]]&lt;B1371,טבלה135[[#This Row],[מקס קבוע]]&lt;&gt;""),IF(OR(טבלה135[[#This Row],[מספר סטייה]]&lt;I1371,AND(טבלה135[[#This Row],[מספר סטייה]]=3,I1371=1)),0,1),"")</f>
        <v>1</v>
      </c>
      <c r="K1370">
        <f>IF(טבלה135[[#This Row],[מקס קבוע]]&lt;&gt;"",טבלה135[[#This Row],[מקסימום]]-טבלה135[[#This Row],[מינימום]],"")</f>
        <v>8</v>
      </c>
      <c r="L1370">
        <f>IF(IFERROR(LOOKUP(טבלה135[[#This Row],[ClientID]],פיבוט!$A$4:$A$121),FALSE)=טבלה135[[#This Row],[ClientID]],1,0)</f>
        <v>1</v>
      </c>
      <c r="M1370" t="str">
        <f>IF(OR(טבלה135[[#This Row],[ClientID]]=A1371),"",1)</f>
        <v/>
      </c>
      <c r="N1370" s="3">
        <f>IF(טבלה135[[#This Row],[טווח]]&lt;&gt;K1369,טבלה135[[#This Row],[טווח]],"")</f>
        <v>8</v>
      </c>
      <c r="O1370" s="3">
        <f>IF(טבלה135[[#This Row],[מניית טווחים]]&lt;&gt;"",IF(OR(30&gt;טבלה135[[#This Row],[מקסימום]],30&lt;טבלה135[[#This Row],[מינימום]]),0,1),"")</f>
        <v>1</v>
      </c>
    </row>
    <row r="1371" spans="1:15" x14ac:dyDescent="0.25">
      <c r="A1371" t="s">
        <v>147</v>
      </c>
      <c r="B1371">
        <v>4</v>
      </c>
      <c r="C1371">
        <v>30</v>
      </c>
      <c r="D1371">
        <f>טבלה135[[#This Row],[LengthofCycle]]+1</f>
        <v>31</v>
      </c>
      <c r="E1371">
        <f>IF(טבלה135[[#This Row],[CycleNumber]]&lt;3,"",IF(טבלה135[[#This Row],[CycleNumber]]=3,MIN(D1369:D1371),IF(I1370=3,MIN(D1368:D1370),E1370)))</f>
        <v>30</v>
      </c>
      <c r="F1371">
        <f>IF(טבלה135[[#This Row],[CycleNumber]]&lt;3,"",IF(טבלה135[[#This Row],[CycleNumber]]=3,MAX(D1369:D1371),IF(I1370=3,MAX(D1368:D1370),F1370)))</f>
        <v>38</v>
      </c>
      <c r="G1371">
        <f>IF(OR(טבלה135[[#This Row],[CycleNumber]]&gt;B1372,B1372=""),IF(טבלה135[[#This Row],[מספר סטייה]]=3,MIN(D1369:D1371),טבלה135[[#This Row],[מינ קבוע]]),טבלה135[[#This Row],[מינ קבוע]])</f>
        <v>30</v>
      </c>
      <c r="H1371">
        <f>IF(OR(טבלה135[[#This Row],[CycleNumber]]&gt;B1372,B1372=""),IF(טבלה135[[#This Row],[מספר סטייה]]=3,MAX(D1369:D1371),טבלה135[[#This Row],[מקס קבוע]]),טבלה135[[#This Row],[מקס קבוע]])</f>
        <v>38</v>
      </c>
      <c r="I137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קבוע]]&lt;&gt;E1370,1,I1370+1),0))</f>
        <v>0</v>
      </c>
      <c r="J1371">
        <f>IF(AND(טבלה135[[#This Row],[CycleNumber]]&lt;B1372,טבלה135[[#This Row],[מקס קבוע]]&lt;&gt;""),IF(OR(טבלה135[[#This Row],[מספר סטייה]]&lt;I1372,AND(טבלה135[[#This Row],[מספר סטייה]]=3,I1372=1)),0,1),"")</f>
        <v>1</v>
      </c>
      <c r="K1371">
        <f>IF(טבלה135[[#This Row],[מקס קבוע]]&lt;&gt;"",טבלה135[[#This Row],[מקסימום]]-טבלה135[[#This Row],[מינימום]],"")</f>
        <v>8</v>
      </c>
      <c r="L1371">
        <f>IF(IFERROR(LOOKUP(טבלה135[[#This Row],[ClientID]],פיבוט!$A$4:$A$121),FALSE)=טבלה135[[#This Row],[ClientID]],1,0)</f>
        <v>1</v>
      </c>
      <c r="M1371" t="str">
        <f>IF(OR(טבלה135[[#This Row],[ClientID]]=A1372),"",1)</f>
        <v/>
      </c>
      <c r="N1371" s="3" t="str">
        <f>IF(טבלה135[[#This Row],[טווח]]&lt;&gt;K1370,טבלה135[[#This Row],[טווח]],"")</f>
        <v/>
      </c>
      <c r="O1371" s="3" t="str">
        <f>IF(טבלה135[[#This Row],[מניית טווחים]]&lt;&gt;"",IF(OR(30&gt;טבלה135[[#This Row],[מקסימום]],30&lt;טבלה135[[#This Row],[מינימום]]),0,1),"")</f>
        <v/>
      </c>
    </row>
    <row r="1372" spans="1:15" x14ac:dyDescent="0.25">
      <c r="A1372" t="s">
        <v>147</v>
      </c>
      <c r="B1372">
        <v>5</v>
      </c>
      <c r="C1372">
        <v>33</v>
      </c>
      <c r="D1372">
        <f>טבלה135[[#This Row],[LengthofCycle]]+1</f>
        <v>34</v>
      </c>
      <c r="E1372">
        <f>IF(טבלה135[[#This Row],[CycleNumber]]&lt;3,"",IF(טבלה135[[#This Row],[CycleNumber]]=3,MIN(D1370:D1372),IF(I1371=3,MIN(D1369:D1371),E1371)))</f>
        <v>30</v>
      </c>
      <c r="F1372">
        <f>IF(טבלה135[[#This Row],[CycleNumber]]&lt;3,"",IF(טבלה135[[#This Row],[CycleNumber]]=3,MAX(D1370:D1372),IF(I1371=3,MAX(D1369:D1371),F1371)))</f>
        <v>38</v>
      </c>
      <c r="G1372">
        <f>IF(OR(טבלה135[[#This Row],[CycleNumber]]&gt;B1373,B1373=""),IF(טבלה135[[#This Row],[מספר סטייה]]=3,MIN(D1370:D1372),טבלה135[[#This Row],[מינ קבוע]]),טבלה135[[#This Row],[מינ קבוע]])</f>
        <v>30</v>
      </c>
      <c r="H1372">
        <f>IF(OR(טבלה135[[#This Row],[CycleNumber]]&gt;B1373,B1373=""),IF(טבלה135[[#This Row],[מספר סטייה]]=3,MAX(D1370:D1372),טבלה135[[#This Row],[מקס קבוע]]),טבלה135[[#This Row],[מקס קבוע]])</f>
        <v>38</v>
      </c>
      <c r="I137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קבוע]]&lt;&gt;E1371,1,I1371+1),0))</f>
        <v>0</v>
      </c>
      <c r="J1372">
        <f>IF(AND(טבלה135[[#This Row],[CycleNumber]]&lt;B1373,טבלה135[[#This Row],[מקס קבוע]]&lt;&gt;""),IF(OR(טבלה135[[#This Row],[מספר סטייה]]&lt;I1373,AND(טבלה135[[#This Row],[מספר סטייה]]=3,I1373=1)),0,1),"")</f>
        <v>0</v>
      </c>
      <c r="K1372">
        <f>IF(טבלה135[[#This Row],[מקס קבוע]]&lt;&gt;"",טבלה135[[#This Row],[מקסימום]]-טבלה135[[#This Row],[מינימום]],"")</f>
        <v>8</v>
      </c>
      <c r="L1372">
        <f>IF(IFERROR(LOOKUP(טבלה135[[#This Row],[ClientID]],פיבוט!$A$4:$A$121),FALSE)=טבלה135[[#This Row],[ClientID]],1,0)</f>
        <v>1</v>
      </c>
      <c r="M1372" t="str">
        <f>IF(OR(טבלה135[[#This Row],[ClientID]]=A1373),"",1)</f>
        <v/>
      </c>
      <c r="N1372" s="3" t="str">
        <f>IF(טבלה135[[#This Row],[טווח]]&lt;&gt;K1371,טבלה135[[#This Row],[טווח]],"")</f>
        <v/>
      </c>
      <c r="O1372" s="3" t="str">
        <f>IF(טבלה135[[#This Row],[מניית טווחים]]&lt;&gt;"",IF(OR(30&gt;טבלה135[[#This Row],[מקסימום]],30&lt;טבלה135[[#This Row],[מינימום]]),0,1),"")</f>
        <v/>
      </c>
    </row>
    <row r="1373" spans="1:15" x14ac:dyDescent="0.25">
      <c r="A1373" t="s">
        <v>147</v>
      </c>
      <c r="B1373">
        <v>6</v>
      </c>
      <c r="C1373">
        <v>28</v>
      </c>
      <c r="D1373">
        <f>טבלה135[[#This Row],[LengthofCycle]]+1</f>
        <v>29</v>
      </c>
      <c r="E1373">
        <f>IF(טבלה135[[#This Row],[CycleNumber]]&lt;3,"",IF(טבלה135[[#This Row],[CycleNumber]]=3,MIN(D1371:D1373),IF(I1372=3,MIN(D1370:D1372),E1372)))</f>
        <v>30</v>
      </c>
      <c r="F1373">
        <f>IF(טבלה135[[#This Row],[CycleNumber]]&lt;3,"",IF(טבלה135[[#This Row],[CycleNumber]]=3,MAX(D1371:D1373),IF(I1372=3,MAX(D1370:D1372),F1372)))</f>
        <v>38</v>
      </c>
      <c r="G1373">
        <f>IF(OR(טבלה135[[#This Row],[CycleNumber]]&gt;B1374,B1374=""),IF(טבלה135[[#This Row],[מספר סטייה]]=3,MIN(D1371:D1373),טבלה135[[#This Row],[מינ קבוע]]),טבלה135[[#This Row],[מינ קבוע]])</f>
        <v>30</v>
      </c>
      <c r="H1373">
        <f>IF(OR(טבלה135[[#This Row],[CycleNumber]]&gt;B1374,B1374=""),IF(טבלה135[[#This Row],[מספר סטייה]]=3,MAX(D1371:D1373),טבלה135[[#This Row],[מקס קבוע]]),טבלה135[[#This Row],[מקס קבוע]])</f>
        <v>38</v>
      </c>
      <c r="I137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קבוע]]&lt;&gt;E1372,1,I1372+1),0))</f>
        <v>1</v>
      </c>
      <c r="J1373">
        <f>IF(AND(טבלה135[[#This Row],[CycleNumber]]&lt;B1374,טבלה135[[#This Row],[מקס קבוע]]&lt;&gt;""),IF(OR(טבלה135[[#This Row],[מספר סטייה]]&lt;I1374,AND(טבלה135[[#This Row],[מספר סטייה]]=3,I1374=1)),0,1),"")</f>
        <v>1</v>
      </c>
      <c r="K1373">
        <f>IF(טבלה135[[#This Row],[מקס קבוע]]&lt;&gt;"",טבלה135[[#This Row],[מקסימום]]-טבלה135[[#This Row],[מינימום]],"")</f>
        <v>8</v>
      </c>
      <c r="L1373">
        <f>IF(IFERROR(LOOKUP(טבלה135[[#This Row],[ClientID]],פיבוט!$A$4:$A$121),FALSE)=טבלה135[[#This Row],[ClientID]],1,0)</f>
        <v>1</v>
      </c>
      <c r="M1373" t="str">
        <f>IF(OR(טבלה135[[#This Row],[ClientID]]=A1374),"",1)</f>
        <v/>
      </c>
      <c r="N1373" s="3" t="str">
        <f>IF(טבלה135[[#This Row],[טווח]]&lt;&gt;K1372,טבלה135[[#This Row],[טווח]],"")</f>
        <v/>
      </c>
      <c r="O1373" s="3" t="str">
        <f>IF(טבלה135[[#This Row],[מניית טווחים]]&lt;&gt;"",IF(OR(30&gt;טבלה135[[#This Row],[מקסימום]],30&lt;טבלה135[[#This Row],[מינימום]]),0,1),"")</f>
        <v/>
      </c>
    </row>
    <row r="1374" spans="1:15" x14ac:dyDescent="0.25">
      <c r="A1374" t="s">
        <v>147</v>
      </c>
      <c r="B1374">
        <v>7</v>
      </c>
      <c r="C1374">
        <v>34</v>
      </c>
      <c r="D1374">
        <f>טבלה135[[#This Row],[LengthofCycle]]+1</f>
        <v>35</v>
      </c>
      <c r="E1374">
        <f>IF(טבלה135[[#This Row],[CycleNumber]]&lt;3,"",IF(טבלה135[[#This Row],[CycleNumber]]=3,MIN(D1372:D1374),IF(I1373=3,MIN(D1371:D1373),E1373)))</f>
        <v>30</v>
      </c>
      <c r="F1374">
        <f>IF(טבלה135[[#This Row],[CycleNumber]]&lt;3,"",IF(טבלה135[[#This Row],[CycleNumber]]=3,MAX(D1372:D1374),IF(I1373=3,MAX(D1371:D1373),F1373)))</f>
        <v>38</v>
      </c>
      <c r="G1374">
        <f>IF(OR(טבלה135[[#This Row],[CycleNumber]]&gt;B1375,B1375=""),IF(טבלה135[[#This Row],[מספר סטייה]]=3,MIN(D1372:D1374),טבלה135[[#This Row],[מינ קבוע]]),טבלה135[[#This Row],[מינ קבוע]])</f>
        <v>30</v>
      </c>
      <c r="H1374">
        <f>IF(OR(טבלה135[[#This Row],[CycleNumber]]&gt;B1375,B1375=""),IF(טבלה135[[#This Row],[מספר סטייה]]=3,MAX(D1372:D1374),טבלה135[[#This Row],[מקס קבוע]]),טבלה135[[#This Row],[מקס קבוע]])</f>
        <v>38</v>
      </c>
      <c r="I137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קבוע]]&lt;&gt;E1373,1,I1373+1),0))</f>
        <v>0</v>
      </c>
      <c r="J1374">
        <f>IF(AND(טבלה135[[#This Row],[CycleNumber]]&lt;B1375,טבלה135[[#This Row],[מקס קבוע]]&lt;&gt;""),IF(OR(טבלה135[[#This Row],[מספר סטייה]]&lt;I1375,AND(טבלה135[[#This Row],[מספר סטייה]]=3,I1375=1)),0,1),"")</f>
        <v>1</v>
      </c>
      <c r="K1374">
        <f>IF(טבלה135[[#This Row],[מקס קבוע]]&lt;&gt;"",טבלה135[[#This Row],[מקסימום]]-טבלה135[[#This Row],[מינימום]],"")</f>
        <v>8</v>
      </c>
      <c r="L1374">
        <f>IF(IFERROR(LOOKUP(טבלה135[[#This Row],[ClientID]],פיבוט!$A$4:$A$121),FALSE)=טבלה135[[#This Row],[ClientID]],1,0)</f>
        <v>1</v>
      </c>
      <c r="M1374" t="str">
        <f>IF(OR(טבלה135[[#This Row],[ClientID]]=A1375),"",1)</f>
        <v/>
      </c>
      <c r="N1374" s="3" t="str">
        <f>IF(טבלה135[[#This Row],[טווח]]&lt;&gt;K1373,טבלה135[[#This Row],[טווח]],"")</f>
        <v/>
      </c>
      <c r="O1374" s="3" t="str">
        <f>IF(טבלה135[[#This Row],[מניית טווחים]]&lt;&gt;"",IF(OR(30&gt;טבלה135[[#This Row],[מקסימום]],30&lt;טבלה135[[#This Row],[מינימום]]),0,1),"")</f>
        <v/>
      </c>
    </row>
    <row r="1375" spans="1:15" x14ac:dyDescent="0.25">
      <c r="A1375" t="s">
        <v>147</v>
      </c>
      <c r="B1375">
        <v>8</v>
      </c>
      <c r="C1375">
        <v>29</v>
      </c>
      <c r="D1375">
        <f>טבלה135[[#This Row],[LengthofCycle]]+1</f>
        <v>30</v>
      </c>
      <c r="E1375">
        <f>IF(טבלה135[[#This Row],[CycleNumber]]&lt;3,"",IF(טבלה135[[#This Row],[CycleNumber]]=3,MIN(D1373:D1375),IF(I1374=3,MIN(D1372:D1374),E1374)))</f>
        <v>30</v>
      </c>
      <c r="F1375">
        <f>IF(טבלה135[[#This Row],[CycleNumber]]&lt;3,"",IF(טבלה135[[#This Row],[CycleNumber]]=3,MAX(D1373:D1375),IF(I1374=3,MAX(D1372:D1374),F1374)))</f>
        <v>38</v>
      </c>
      <c r="G1375">
        <f>IF(OR(טבלה135[[#This Row],[CycleNumber]]&gt;B1376,B1376=""),IF(טבלה135[[#This Row],[מספר סטייה]]=3,MIN(D1373:D1375),טבלה135[[#This Row],[מינ קבוע]]),טבלה135[[#This Row],[מינ קבוע]])</f>
        <v>30</v>
      </c>
      <c r="H1375">
        <f>IF(OR(טבלה135[[#This Row],[CycleNumber]]&gt;B1376,B1376=""),IF(טבלה135[[#This Row],[מספר סטייה]]=3,MAX(D1373:D1375),טבלה135[[#This Row],[מקס קבוע]]),טבלה135[[#This Row],[מקס קבוע]])</f>
        <v>38</v>
      </c>
      <c r="I137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קבוע]]&lt;&gt;E1374,1,I1374+1),0))</f>
        <v>0</v>
      </c>
      <c r="J1375">
        <f>IF(AND(טבלה135[[#This Row],[CycleNumber]]&lt;B1376,טבלה135[[#This Row],[מקס קבוע]]&lt;&gt;""),IF(OR(טבלה135[[#This Row],[מספר סטייה]]&lt;I1376,AND(טבלה135[[#This Row],[מספר סטייה]]=3,I1376=1)),0,1),"")</f>
        <v>1</v>
      </c>
      <c r="K1375">
        <f>IF(טבלה135[[#This Row],[מקס קבוע]]&lt;&gt;"",טבלה135[[#This Row],[מקסימום]]-טבלה135[[#This Row],[מינימום]],"")</f>
        <v>8</v>
      </c>
      <c r="L1375">
        <f>IF(IFERROR(LOOKUP(טבלה135[[#This Row],[ClientID]],פיבוט!$A$4:$A$121),FALSE)=טבלה135[[#This Row],[ClientID]],1,0)</f>
        <v>1</v>
      </c>
      <c r="M1375" t="str">
        <f>IF(OR(טבלה135[[#This Row],[ClientID]]=A1376),"",1)</f>
        <v/>
      </c>
      <c r="N1375" s="3" t="str">
        <f>IF(טבלה135[[#This Row],[טווח]]&lt;&gt;K1374,טבלה135[[#This Row],[טווח]],"")</f>
        <v/>
      </c>
      <c r="O1375" s="3" t="str">
        <f>IF(טבלה135[[#This Row],[מניית טווחים]]&lt;&gt;"",IF(OR(30&gt;טבלה135[[#This Row],[מקסימום]],30&lt;טבלה135[[#This Row],[מינימום]]),0,1),"")</f>
        <v/>
      </c>
    </row>
    <row r="1376" spans="1:15" x14ac:dyDescent="0.25">
      <c r="A1376" t="s">
        <v>147</v>
      </c>
      <c r="B1376">
        <v>9</v>
      </c>
      <c r="C1376">
        <v>33</v>
      </c>
      <c r="D1376">
        <f>טבלה135[[#This Row],[LengthofCycle]]+1</f>
        <v>34</v>
      </c>
      <c r="E1376">
        <f>IF(טבלה135[[#This Row],[CycleNumber]]&lt;3,"",IF(טבלה135[[#This Row],[CycleNumber]]=3,MIN(D1374:D1376),IF(I1375=3,MIN(D1373:D1375),E1375)))</f>
        <v>30</v>
      </c>
      <c r="F1376">
        <f>IF(טבלה135[[#This Row],[CycleNumber]]&lt;3,"",IF(טבלה135[[#This Row],[CycleNumber]]=3,MAX(D1374:D1376),IF(I1375=3,MAX(D1373:D1375),F1375)))</f>
        <v>38</v>
      </c>
      <c r="G1376">
        <f>IF(OR(טבלה135[[#This Row],[CycleNumber]]&gt;B1377,B1377=""),IF(טבלה135[[#This Row],[מספר סטייה]]=3,MIN(D1374:D1376),טבלה135[[#This Row],[מינ קבוע]]),טבלה135[[#This Row],[מינ קבוע]])</f>
        <v>30</v>
      </c>
      <c r="H1376">
        <f>IF(OR(טבלה135[[#This Row],[CycleNumber]]&gt;B1377,B1377=""),IF(טבלה135[[#This Row],[מספר סטייה]]=3,MAX(D1374:D1376),טבלה135[[#This Row],[מקס קבוע]]),טבלה135[[#This Row],[מקס קבוע]])</f>
        <v>38</v>
      </c>
      <c r="I137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קבוע]]&lt;&gt;E1375,1,I1375+1),0))</f>
        <v>0</v>
      </c>
      <c r="J1376">
        <f>IF(AND(טבלה135[[#This Row],[CycleNumber]]&lt;B1377,טבלה135[[#This Row],[מקס קבוע]]&lt;&gt;""),IF(OR(טבלה135[[#This Row],[מספר סטייה]]&lt;I1377,AND(טבלה135[[#This Row],[מספר סטייה]]=3,I1377=1)),0,1),"")</f>
        <v>1</v>
      </c>
      <c r="K1376">
        <f>IF(טבלה135[[#This Row],[מקס קבוע]]&lt;&gt;"",טבלה135[[#This Row],[מקסימום]]-טבלה135[[#This Row],[מינימום]],"")</f>
        <v>8</v>
      </c>
      <c r="L1376">
        <f>IF(IFERROR(LOOKUP(טבלה135[[#This Row],[ClientID]],פיבוט!$A$4:$A$121),FALSE)=טבלה135[[#This Row],[ClientID]],1,0)</f>
        <v>1</v>
      </c>
      <c r="M1376" t="str">
        <f>IF(OR(טבלה135[[#This Row],[ClientID]]=A1377),"",1)</f>
        <v/>
      </c>
      <c r="N1376" s="3" t="str">
        <f>IF(טבלה135[[#This Row],[טווח]]&lt;&gt;K1375,טבלה135[[#This Row],[טווח]],"")</f>
        <v/>
      </c>
      <c r="O1376" s="3" t="str">
        <f>IF(טבלה135[[#This Row],[מניית טווחים]]&lt;&gt;"",IF(OR(30&gt;טבלה135[[#This Row],[מקסימום]],30&lt;טבלה135[[#This Row],[מינימום]]),0,1),"")</f>
        <v/>
      </c>
    </row>
    <row r="1377" spans="1:15" x14ac:dyDescent="0.25">
      <c r="A1377" t="s">
        <v>147</v>
      </c>
      <c r="B1377">
        <v>10</v>
      </c>
      <c r="C1377">
        <v>32</v>
      </c>
      <c r="D1377">
        <f>טבלה135[[#This Row],[LengthofCycle]]+1</f>
        <v>33</v>
      </c>
      <c r="E1377">
        <f>IF(טבלה135[[#This Row],[CycleNumber]]&lt;3,"",IF(טבלה135[[#This Row],[CycleNumber]]=3,MIN(D1375:D1377),IF(I1376=3,MIN(D1374:D1376),E1376)))</f>
        <v>30</v>
      </c>
      <c r="F1377">
        <f>IF(טבלה135[[#This Row],[CycleNumber]]&lt;3,"",IF(טבלה135[[#This Row],[CycleNumber]]=3,MAX(D1375:D1377),IF(I1376=3,MAX(D1374:D1376),F1376)))</f>
        <v>38</v>
      </c>
      <c r="G1377">
        <f>IF(OR(טבלה135[[#This Row],[CycleNumber]]&gt;B1378,B1378=""),IF(טבלה135[[#This Row],[מספר סטייה]]=3,MIN(D1375:D1377),טבלה135[[#This Row],[מינ קבוע]]),טבלה135[[#This Row],[מינ קבוע]])</f>
        <v>30</v>
      </c>
      <c r="H1377">
        <f>IF(OR(טבלה135[[#This Row],[CycleNumber]]&gt;B1378,B1378=""),IF(טבלה135[[#This Row],[מספר סטייה]]=3,MAX(D1375:D1377),טבלה135[[#This Row],[מקס קבוע]]),טבלה135[[#This Row],[מקס קבוע]])</f>
        <v>38</v>
      </c>
      <c r="I137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קבוע]]&lt;&gt;E1376,1,I1376+1),0))</f>
        <v>0</v>
      </c>
      <c r="J1377">
        <f>IF(AND(טבלה135[[#This Row],[CycleNumber]]&lt;B1378,טבלה135[[#This Row],[מקס קבוע]]&lt;&gt;""),IF(OR(טבלה135[[#This Row],[מספר סטייה]]&lt;I1378,AND(טבלה135[[#This Row],[מספר סטייה]]=3,I1378=1)),0,1),"")</f>
        <v>1</v>
      </c>
      <c r="K1377">
        <f>IF(טבלה135[[#This Row],[מקס קבוע]]&lt;&gt;"",טבלה135[[#This Row],[מקסימום]]-טבלה135[[#This Row],[מינימום]],"")</f>
        <v>8</v>
      </c>
      <c r="L1377">
        <f>IF(IFERROR(LOOKUP(טבלה135[[#This Row],[ClientID]],פיבוט!$A$4:$A$121),FALSE)=טבלה135[[#This Row],[ClientID]],1,0)</f>
        <v>1</v>
      </c>
      <c r="M1377" t="str">
        <f>IF(OR(טבלה135[[#This Row],[ClientID]]=A1378),"",1)</f>
        <v/>
      </c>
      <c r="N1377" s="3" t="str">
        <f>IF(טבלה135[[#This Row],[טווח]]&lt;&gt;K1376,טבלה135[[#This Row],[טווח]],"")</f>
        <v/>
      </c>
      <c r="O1377" s="3" t="str">
        <f>IF(טבלה135[[#This Row],[מניית טווחים]]&lt;&gt;"",IF(OR(30&gt;טבלה135[[#This Row],[מקסימום]],30&lt;טבלה135[[#This Row],[מינימום]]),0,1),"")</f>
        <v/>
      </c>
    </row>
    <row r="1378" spans="1:15" x14ac:dyDescent="0.25">
      <c r="A1378" t="s">
        <v>147</v>
      </c>
      <c r="B1378">
        <v>11</v>
      </c>
      <c r="C1378">
        <v>33</v>
      </c>
      <c r="D1378">
        <f>טבלה135[[#This Row],[LengthofCycle]]+1</f>
        <v>34</v>
      </c>
      <c r="E1378">
        <f>IF(טבלה135[[#This Row],[CycleNumber]]&lt;3,"",IF(טבלה135[[#This Row],[CycleNumber]]=3,MIN(D1376:D1378),IF(I1377=3,MIN(D1375:D1377),E1377)))</f>
        <v>30</v>
      </c>
      <c r="F1378">
        <f>IF(טבלה135[[#This Row],[CycleNumber]]&lt;3,"",IF(טבלה135[[#This Row],[CycleNumber]]=3,MAX(D1376:D1378),IF(I1377=3,MAX(D1375:D1377),F1377)))</f>
        <v>38</v>
      </c>
      <c r="G1378">
        <f>IF(OR(טבלה135[[#This Row],[CycleNumber]]&gt;B1379,B1379=""),IF(טבלה135[[#This Row],[מספר סטייה]]=3,MIN(D1376:D1378),טבלה135[[#This Row],[מינ קבוע]]),טבלה135[[#This Row],[מינ קבוע]])</f>
        <v>30</v>
      </c>
      <c r="H1378">
        <f>IF(OR(טבלה135[[#This Row],[CycleNumber]]&gt;B1379,B1379=""),IF(טבלה135[[#This Row],[מספר סטייה]]=3,MAX(D1376:D1378),טבלה135[[#This Row],[מקס קבוע]]),טבלה135[[#This Row],[מקס קבוע]])</f>
        <v>38</v>
      </c>
      <c r="I137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קבוע]]&lt;&gt;E1377,1,I1377+1),0))</f>
        <v>0</v>
      </c>
      <c r="J1378">
        <f>IF(AND(טבלה135[[#This Row],[CycleNumber]]&lt;B1379,טבלה135[[#This Row],[מקס קבוע]]&lt;&gt;""),IF(OR(טבלה135[[#This Row],[מספר סטייה]]&lt;I1379,AND(טבלה135[[#This Row],[מספר סטייה]]=3,I1379=1)),0,1),"")</f>
        <v>0</v>
      </c>
      <c r="K1378">
        <f>IF(טבלה135[[#This Row],[מקס קבוע]]&lt;&gt;"",טבלה135[[#This Row],[מקסימום]]-טבלה135[[#This Row],[מינימום]],"")</f>
        <v>8</v>
      </c>
      <c r="L1378">
        <f>IF(IFERROR(LOOKUP(טבלה135[[#This Row],[ClientID]],פיבוט!$A$4:$A$121),FALSE)=טבלה135[[#This Row],[ClientID]],1,0)</f>
        <v>1</v>
      </c>
      <c r="M1378" t="str">
        <f>IF(OR(טבלה135[[#This Row],[ClientID]]=A1379),"",1)</f>
        <v/>
      </c>
      <c r="N1378" s="3" t="str">
        <f>IF(טבלה135[[#This Row],[טווח]]&lt;&gt;K1377,טבלה135[[#This Row],[טווח]],"")</f>
        <v/>
      </c>
      <c r="O1378" s="3" t="str">
        <f>IF(טבלה135[[#This Row],[מניית טווחים]]&lt;&gt;"",IF(OR(30&gt;טבלה135[[#This Row],[מקסימום]],30&lt;טבלה135[[#This Row],[מינימום]]),0,1),"")</f>
        <v/>
      </c>
    </row>
    <row r="1379" spans="1:15" x14ac:dyDescent="0.25">
      <c r="A1379" t="s">
        <v>147</v>
      </c>
      <c r="B1379">
        <v>12</v>
      </c>
      <c r="C1379">
        <v>28</v>
      </c>
      <c r="D1379">
        <f>טבלה135[[#This Row],[LengthofCycle]]+1</f>
        <v>29</v>
      </c>
      <c r="E1379">
        <f>IF(טבלה135[[#This Row],[CycleNumber]]&lt;3,"",IF(טבלה135[[#This Row],[CycleNumber]]=3,MIN(D1377:D1379),IF(I1378=3,MIN(D1376:D1378),E1378)))</f>
        <v>30</v>
      </c>
      <c r="F1379">
        <f>IF(טבלה135[[#This Row],[CycleNumber]]&lt;3,"",IF(טבלה135[[#This Row],[CycleNumber]]=3,MAX(D1377:D1379),IF(I1378=3,MAX(D1376:D1378),F1378)))</f>
        <v>38</v>
      </c>
      <c r="G1379">
        <f>IF(OR(טבלה135[[#This Row],[CycleNumber]]&gt;B1380,B1380=""),IF(טבלה135[[#This Row],[מספר סטייה]]=3,MIN(D1377:D1379),טבלה135[[#This Row],[מינ קבוע]]),טבלה135[[#This Row],[מינ קבוע]])</f>
        <v>30</v>
      </c>
      <c r="H1379">
        <f>IF(OR(טבלה135[[#This Row],[CycleNumber]]&gt;B1380,B1380=""),IF(טבלה135[[#This Row],[מספר סטייה]]=3,MAX(D1377:D1379),טבלה135[[#This Row],[מקס קבוע]]),טבלה135[[#This Row],[מקס קבוע]])</f>
        <v>38</v>
      </c>
      <c r="I137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קבוע]]&lt;&gt;E1378,1,I1378+1),0))</f>
        <v>1</v>
      </c>
      <c r="J1379" t="str">
        <f>IF(AND(טבלה135[[#This Row],[CycleNumber]]&lt;B1380,טבלה135[[#This Row],[מקס קבוע]]&lt;&gt;""),IF(OR(טבלה135[[#This Row],[מספר סטייה]]&lt;I1380,AND(טבלה135[[#This Row],[מספר סטייה]]=3,I1380=1)),0,1),"")</f>
        <v/>
      </c>
      <c r="K1379">
        <f>IF(טבלה135[[#This Row],[מקס קבוע]]&lt;&gt;"",טבלה135[[#This Row],[מקסימום]]-טבלה135[[#This Row],[מינימום]],"")</f>
        <v>8</v>
      </c>
      <c r="L1379">
        <f>IF(IFERROR(LOOKUP(טבלה135[[#This Row],[ClientID]],פיבוט!$A$4:$A$121),FALSE)=טבלה135[[#This Row],[ClientID]],1,0)</f>
        <v>1</v>
      </c>
      <c r="M1379">
        <f>IF(OR(טבלה135[[#This Row],[ClientID]]=A1380),"",1)</f>
        <v>1</v>
      </c>
      <c r="N1379" s="3" t="str">
        <f>IF(טבלה135[[#This Row],[טווח]]&lt;&gt;K1378,טבלה135[[#This Row],[טווח]],"")</f>
        <v/>
      </c>
      <c r="O1379" s="3" t="str">
        <f>IF(טבלה135[[#This Row],[מניית טווחים]]&lt;&gt;"",IF(OR(30&gt;טבלה135[[#This Row],[מקסימום]],30&lt;טבלה135[[#This Row],[מינימום]]),0,1),"")</f>
        <v/>
      </c>
    </row>
    <row r="1380" spans="1:15" x14ac:dyDescent="0.25">
      <c r="A1380" t="s">
        <v>148</v>
      </c>
      <c r="B1380">
        <v>1</v>
      </c>
      <c r="C1380">
        <v>30</v>
      </c>
      <c r="D1380">
        <f>טבלה135[[#This Row],[LengthofCycle]]+1</f>
        <v>31</v>
      </c>
      <c r="E1380" t="str">
        <f>IF(טבלה135[[#This Row],[CycleNumber]]&lt;3,"",IF(טבלה135[[#This Row],[CycleNumber]]=3,MIN(D1378:D1380),IF(I1379=3,MIN(D1377:D1379),E1379)))</f>
        <v/>
      </c>
      <c r="F1380" t="str">
        <f>IF(טבלה135[[#This Row],[CycleNumber]]&lt;3,"",IF(טבלה135[[#This Row],[CycleNumber]]=3,MAX(D1378:D1380),IF(I1379=3,MAX(D1377:D1379),F1379)))</f>
        <v/>
      </c>
      <c r="G1380" t="str">
        <f>IF(OR(טבלה135[[#This Row],[CycleNumber]]&gt;B1381,B1381=""),IF(טבלה135[[#This Row],[מספר סטייה]]=3,MIN(D1378:D1380),טבלה135[[#This Row],[מינ קבוע]]),טבלה135[[#This Row],[מינ קבוע]])</f>
        <v/>
      </c>
      <c r="H1380" t="str">
        <f>IF(OR(טבלה135[[#This Row],[CycleNumber]]&gt;B1381,B1381=""),IF(טבלה135[[#This Row],[מספר סטייה]]=3,MAX(D1378:D1380),טבלה135[[#This Row],[מקס קבוע]]),טבלה135[[#This Row],[מקס קבוע]])</f>
        <v/>
      </c>
      <c r="I138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קבוע]]&lt;&gt;E1379,1,I1379+1),0))</f>
        <v/>
      </c>
      <c r="J1380" t="str">
        <f>IF(AND(טבלה135[[#This Row],[CycleNumber]]&lt;B1381,טבלה135[[#This Row],[מקס קבוע]]&lt;&gt;""),IF(OR(טבלה135[[#This Row],[מספר סטייה]]&lt;I1381,AND(טבלה135[[#This Row],[מספר סטייה]]=3,I1381=1)),0,1),"")</f>
        <v/>
      </c>
      <c r="K1380" t="str">
        <f>IF(טבלה135[[#This Row],[מקס קבוע]]&lt;&gt;"",טבלה135[[#This Row],[מקסימום]]-טבלה135[[#This Row],[מינימום]],"")</f>
        <v/>
      </c>
      <c r="L1380">
        <f>IF(IFERROR(LOOKUP(טבלה135[[#This Row],[ClientID]],פיבוט!$A$4:$A$121),FALSE)=טבלה135[[#This Row],[ClientID]],1,0)</f>
        <v>1</v>
      </c>
      <c r="M1380" t="str">
        <f>IF(OR(טבלה135[[#This Row],[ClientID]]=A1381),"",1)</f>
        <v/>
      </c>
      <c r="N1380" s="3" t="str">
        <f>IF(טבלה135[[#This Row],[טווח]]&lt;&gt;K1379,טבלה135[[#This Row],[טווח]],"")</f>
        <v/>
      </c>
      <c r="O1380" s="3" t="str">
        <f>IF(טבלה135[[#This Row],[מניית טווחים]]&lt;&gt;"",IF(OR(30&gt;טבלה135[[#This Row],[מקסימום]],30&lt;טבלה135[[#This Row],[מינימום]]),0,1),"")</f>
        <v/>
      </c>
    </row>
    <row r="1381" spans="1:15" x14ac:dyDescent="0.25">
      <c r="A1381" t="s">
        <v>148</v>
      </c>
      <c r="B1381">
        <v>2</v>
      </c>
      <c r="C1381">
        <v>28</v>
      </c>
      <c r="D1381">
        <f>טבלה135[[#This Row],[LengthofCycle]]+1</f>
        <v>29</v>
      </c>
      <c r="E1381" t="str">
        <f>IF(טבלה135[[#This Row],[CycleNumber]]&lt;3,"",IF(טבלה135[[#This Row],[CycleNumber]]=3,MIN(D1379:D1381),IF(I1380=3,MIN(D1378:D1380),E1380)))</f>
        <v/>
      </c>
      <c r="F1381" t="str">
        <f>IF(טבלה135[[#This Row],[CycleNumber]]&lt;3,"",IF(טבלה135[[#This Row],[CycleNumber]]=3,MAX(D1379:D1381),IF(I1380=3,MAX(D1378:D1380),F1380)))</f>
        <v/>
      </c>
      <c r="G1381" t="str">
        <f>IF(OR(טבלה135[[#This Row],[CycleNumber]]&gt;B1382,B1382=""),IF(טבלה135[[#This Row],[מספר סטייה]]=3,MIN(D1379:D1381),טבלה135[[#This Row],[מינ קבוע]]),טבלה135[[#This Row],[מינ קבוע]])</f>
        <v/>
      </c>
      <c r="H1381" t="str">
        <f>IF(OR(טבלה135[[#This Row],[CycleNumber]]&gt;B1382,B1382=""),IF(טבלה135[[#This Row],[מספר סטייה]]=3,MAX(D1379:D1381),טבלה135[[#This Row],[מקס קבוע]]),טבלה135[[#This Row],[מקס קבוע]])</f>
        <v/>
      </c>
      <c r="I138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קבוע]]&lt;&gt;E1380,1,I1380+1),0))</f>
        <v/>
      </c>
      <c r="J1381" t="str">
        <f>IF(AND(טבלה135[[#This Row],[CycleNumber]]&lt;B1382,טבלה135[[#This Row],[מקס קבוע]]&lt;&gt;""),IF(OR(טבלה135[[#This Row],[מספר סטייה]]&lt;I1382,AND(טבלה135[[#This Row],[מספר סטייה]]=3,I1382=1)),0,1),"")</f>
        <v/>
      </c>
      <c r="K1381" t="str">
        <f>IF(טבלה135[[#This Row],[מקס קבוע]]&lt;&gt;"",טבלה135[[#This Row],[מקסימום]]-טבלה135[[#This Row],[מינימום]],"")</f>
        <v/>
      </c>
      <c r="L1381">
        <f>IF(IFERROR(LOOKUP(טבלה135[[#This Row],[ClientID]],פיבוט!$A$4:$A$121),FALSE)=טבלה135[[#This Row],[ClientID]],1,0)</f>
        <v>1</v>
      </c>
      <c r="M1381" t="str">
        <f>IF(OR(טבלה135[[#This Row],[ClientID]]=A1382),"",1)</f>
        <v/>
      </c>
      <c r="N1381" s="3" t="str">
        <f>IF(טבלה135[[#This Row],[טווח]]&lt;&gt;K1380,טבלה135[[#This Row],[טווח]],"")</f>
        <v/>
      </c>
      <c r="O1381" s="3" t="str">
        <f>IF(טבלה135[[#This Row],[מניית טווחים]]&lt;&gt;"",IF(OR(30&gt;טבלה135[[#This Row],[מקסימום]],30&lt;טבלה135[[#This Row],[מינימום]]),0,1),"")</f>
        <v/>
      </c>
    </row>
    <row r="1382" spans="1:15" x14ac:dyDescent="0.25">
      <c r="A1382" t="s">
        <v>148</v>
      </c>
      <c r="B1382">
        <v>3</v>
      </c>
      <c r="C1382">
        <v>28</v>
      </c>
      <c r="D1382">
        <f>טבלה135[[#This Row],[LengthofCycle]]+1</f>
        <v>29</v>
      </c>
      <c r="E1382">
        <f>IF(טבלה135[[#This Row],[CycleNumber]]&lt;3,"",IF(טבלה135[[#This Row],[CycleNumber]]=3,MIN(D1380:D1382),IF(I1381=3,MIN(D1379:D1381),E1381)))</f>
        <v>29</v>
      </c>
      <c r="F1382">
        <f>IF(טבלה135[[#This Row],[CycleNumber]]&lt;3,"",IF(טבלה135[[#This Row],[CycleNumber]]=3,MAX(D1380:D1382),IF(I1381=3,MAX(D1379:D1381),F1381)))</f>
        <v>31</v>
      </c>
      <c r="G1382">
        <f>IF(OR(טבלה135[[#This Row],[CycleNumber]]&gt;B1383,B1383=""),IF(טבלה135[[#This Row],[מספר סטייה]]=3,MIN(D1380:D1382),טבלה135[[#This Row],[מינ קבוע]]),טבלה135[[#This Row],[מינ קבוע]])</f>
        <v>29</v>
      </c>
      <c r="H1382">
        <f>IF(OR(טבלה135[[#This Row],[CycleNumber]]&gt;B1383,B1383=""),IF(טבלה135[[#This Row],[מספר סטייה]]=3,MAX(D1380:D1382),טבלה135[[#This Row],[מקס קבוע]]),טבלה135[[#This Row],[מקס קבוע]])</f>
        <v>31</v>
      </c>
      <c r="I138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קבוע]]&lt;&gt;E1381,1,I1381+1),0))</f>
        <v>0</v>
      </c>
      <c r="J1382">
        <f>IF(AND(טבלה135[[#This Row],[CycleNumber]]&lt;B1383,טבלה135[[#This Row],[מקס קבוע]]&lt;&gt;""),IF(OR(טבלה135[[#This Row],[מספר סטייה]]&lt;I1383,AND(טבלה135[[#This Row],[מספר סטייה]]=3,I1383=1)),0,1),"")</f>
        <v>0</v>
      </c>
      <c r="K1382">
        <f>IF(טבלה135[[#This Row],[מקס קבוע]]&lt;&gt;"",טבלה135[[#This Row],[מקסימום]]-טבלה135[[#This Row],[מינימום]],"")</f>
        <v>2</v>
      </c>
      <c r="L1382">
        <f>IF(IFERROR(LOOKUP(טבלה135[[#This Row],[ClientID]],פיבוט!$A$4:$A$121),FALSE)=טבלה135[[#This Row],[ClientID]],1,0)</f>
        <v>1</v>
      </c>
      <c r="M1382" t="str">
        <f>IF(OR(טבלה135[[#This Row],[ClientID]]=A1383),"",1)</f>
        <v/>
      </c>
      <c r="N1382" s="3">
        <f>IF(טבלה135[[#This Row],[טווח]]&lt;&gt;K1381,טבלה135[[#This Row],[טווח]],"")</f>
        <v>2</v>
      </c>
      <c r="O1382" s="3">
        <f>IF(טבלה135[[#This Row],[מניית טווחים]]&lt;&gt;"",IF(OR(30&gt;טבלה135[[#This Row],[מקסימום]],30&lt;טבלה135[[#This Row],[מינימום]]),0,1),"")</f>
        <v>1</v>
      </c>
    </row>
    <row r="1383" spans="1:15" x14ac:dyDescent="0.25">
      <c r="A1383" t="s">
        <v>148</v>
      </c>
      <c r="B1383">
        <v>4</v>
      </c>
      <c r="C1383">
        <v>32</v>
      </c>
      <c r="D1383">
        <f>טבלה135[[#This Row],[LengthofCycle]]+1</f>
        <v>33</v>
      </c>
      <c r="E1383">
        <f>IF(טבלה135[[#This Row],[CycleNumber]]&lt;3,"",IF(טבלה135[[#This Row],[CycleNumber]]=3,MIN(D1381:D1383),IF(I1382=3,MIN(D1380:D1382),E1382)))</f>
        <v>29</v>
      </c>
      <c r="F1383">
        <f>IF(טבלה135[[#This Row],[CycleNumber]]&lt;3,"",IF(טבלה135[[#This Row],[CycleNumber]]=3,MAX(D1381:D1383),IF(I1382=3,MAX(D1380:D1382),F1382)))</f>
        <v>31</v>
      </c>
      <c r="G1383">
        <f>IF(OR(טבלה135[[#This Row],[CycleNumber]]&gt;B1384,B1384=""),IF(טבלה135[[#This Row],[מספר סטייה]]=3,MIN(D1381:D1383),טבלה135[[#This Row],[מינ קבוע]]),טבלה135[[#This Row],[מינ קבוע]])</f>
        <v>29</v>
      </c>
      <c r="H1383">
        <f>IF(OR(טבלה135[[#This Row],[CycleNumber]]&gt;B1384,B1384=""),IF(טבלה135[[#This Row],[מספר סטייה]]=3,MAX(D1381:D1383),טבלה135[[#This Row],[מקס קבוע]]),טבלה135[[#This Row],[מקס קבוע]])</f>
        <v>31</v>
      </c>
      <c r="I138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קבוע]]&lt;&gt;E1382,1,I1382+1),0))</f>
        <v>1</v>
      </c>
      <c r="J1383">
        <f>IF(AND(טבלה135[[#This Row],[CycleNumber]]&lt;B1384,טבלה135[[#This Row],[מקס קבוע]]&lt;&gt;""),IF(OR(טבלה135[[#This Row],[מספר סטייה]]&lt;I1384,AND(טבלה135[[#This Row],[מספר סטייה]]=3,I1384=1)),0,1),"")</f>
        <v>1</v>
      </c>
      <c r="K1383">
        <f>IF(טבלה135[[#This Row],[מקס קבוע]]&lt;&gt;"",טבלה135[[#This Row],[מקסימום]]-טבלה135[[#This Row],[מינימום]],"")</f>
        <v>2</v>
      </c>
      <c r="L1383">
        <f>IF(IFERROR(LOOKUP(טבלה135[[#This Row],[ClientID]],פיבוט!$A$4:$A$121),FALSE)=טבלה135[[#This Row],[ClientID]],1,0)</f>
        <v>1</v>
      </c>
      <c r="M1383" t="str">
        <f>IF(OR(טבלה135[[#This Row],[ClientID]]=A1384),"",1)</f>
        <v/>
      </c>
      <c r="N1383" s="3" t="str">
        <f>IF(טבלה135[[#This Row],[טווח]]&lt;&gt;K1382,טבלה135[[#This Row],[טווח]],"")</f>
        <v/>
      </c>
      <c r="O1383" s="3" t="str">
        <f>IF(טבלה135[[#This Row],[מניית טווחים]]&lt;&gt;"",IF(OR(30&gt;טבלה135[[#This Row],[מקסימום]],30&lt;טבלה135[[#This Row],[מינימום]]),0,1),"")</f>
        <v/>
      </c>
    </row>
    <row r="1384" spans="1:15" x14ac:dyDescent="0.25">
      <c r="A1384" t="s">
        <v>148</v>
      </c>
      <c r="B1384">
        <v>5</v>
      </c>
      <c r="C1384">
        <v>30</v>
      </c>
      <c r="D1384">
        <f>טבלה135[[#This Row],[LengthofCycle]]+1</f>
        <v>31</v>
      </c>
      <c r="E1384">
        <f>IF(טבלה135[[#This Row],[CycleNumber]]&lt;3,"",IF(טבלה135[[#This Row],[CycleNumber]]=3,MIN(D1382:D1384),IF(I1383=3,MIN(D1381:D1383),E1383)))</f>
        <v>29</v>
      </c>
      <c r="F1384">
        <f>IF(טבלה135[[#This Row],[CycleNumber]]&lt;3,"",IF(טבלה135[[#This Row],[CycleNumber]]=3,MAX(D1382:D1384),IF(I1383=3,MAX(D1381:D1383),F1383)))</f>
        <v>31</v>
      </c>
      <c r="G1384">
        <f>IF(OR(טבלה135[[#This Row],[CycleNumber]]&gt;B1385,B1385=""),IF(טבלה135[[#This Row],[מספר סטייה]]=3,MIN(D1382:D1384),טבלה135[[#This Row],[מינ קבוע]]),טבלה135[[#This Row],[מינ קבוע]])</f>
        <v>29</v>
      </c>
      <c r="H1384">
        <f>IF(OR(טבלה135[[#This Row],[CycleNumber]]&gt;B1385,B1385=""),IF(טבלה135[[#This Row],[מספר סטייה]]=3,MAX(D1382:D1384),טבלה135[[#This Row],[מקס קבוע]]),טבלה135[[#This Row],[מקס קבוע]])</f>
        <v>31</v>
      </c>
      <c r="I138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קבוע]]&lt;&gt;E1383,1,I1383+1),0))</f>
        <v>0</v>
      </c>
      <c r="J1384">
        <f>IF(AND(טבלה135[[#This Row],[CycleNumber]]&lt;B1385,טבלה135[[#This Row],[מקס קבוע]]&lt;&gt;""),IF(OR(טבלה135[[#This Row],[מספר סטייה]]&lt;I1385,AND(טבלה135[[#This Row],[מספר סטייה]]=3,I1385=1)),0,1),"")</f>
        <v>1</v>
      </c>
      <c r="K1384">
        <f>IF(טבלה135[[#This Row],[מקס קבוע]]&lt;&gt;"",טבלה135[[#This Row],[מקסימום]]-טבלה135[[#This Row],[מינימום]],"")</f>
        <v>2</v>
      </c>
      <c r="L1384">
        <f>IF(IFERROR(LOOKUP(טבלה135[[#This Row],[ClientID]],פיבוט!$A$4:$A$121),FALSE)=טבלה135[[#This Row],[ClientID]],1,0)</f>
        <v>1</v>
      </c>
      <c r="M1384" t="str">
        <f>IF(OR(טבלה135[[#This Row],[ClientID]]=A1385),"",1)</f>
        <v/>
      </c>
      <c r="N1384" s="3" t="str">
        <f>IF(טבלה135[[#This Row],[טווח]]&lt;&gt;K1383,טבלה135[[#This Row],[טווח]],"")</f>
        <v/>
      </c>
      <c r="O1384" s="3" t="str">
        <f>IF(טבלה135[[#This Row],[מניית טווחים]]&lt;&gt;"",IF(OR(30&gt;טבלה135[[#This Row],[מקסימום]],30&lt;טבלה135[[#This Row],[מינימום]]),0,1),"")</f>
        <v/>
      </c>
    </row>
    <row r="1385" spans="1:15" x14ac:dyDescent="0.25">
      <c r="A1385" t="s">
        <v>148</v>
      </c>
      <c r="B1385">
        <v>6</v>
      </c>
      <c r="C1385">
        <v>28</v>
      </c>
      <c r="D1385">
        <f>טבלה135[[#This Row],[LengthofCycle]]+1</f>
        <v>29</v>
      </c>
      <c r="E1385">
        <f>IF(טבלה135[[#This Row],[CycleNumber]]&lt;3,"",IF(טבלה135[[#This Row],[CycleNumber]]=3,MIN(D1383:D1385),IF(I1384=3,MIN(D1382:D1384),E1384)))</f>
        <v>29</v>
      </c>
      <c r="F1385">
        <f>IF(טבלה135[[#This Row],[CycleNumber]]&lt;3,"",IF(טבלה135[[#This Row],[CycleNumber]]=3,MAX(D1383:D1385),IF(I1384=3,MAX(D1382:D1384),F1384)))</f>
        <v>31</v>
      </c>
      <c r="G1385">
        <f>IF(OR(טבלה135[[#This Row],[CycleNumber]]&gt;B1386,B1386=""),IF(טבלה135[[#This Row],[מספר סטייה]]=3,MIN(D1383:D1385),טבלה135[[#This Row],[מינ קבוע]]),טבלה135[[#This Row],[מינ קבוע]])</f>
        <v>29</v>
      </c>
      <c r="H1385">
        <f>IF(OR(טבלה135[[#This Row],[CycleNumber]]&gt;B1386,B1386=""),IF(טבלה135[[#This Row],[מספר סטייה]]=3,MAX(D1383:D1385),טבלה135[[#This Row],[מקס קבוע]]),טבלה135[[#This Row],[מקס קבוע]])</f>
        <v>31</v>
      </c>
      <c r="I138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קבוע]]&lt;&gt;E1384,1,I1384+1),0))</f>
        <v>0</v>
      </c>
      <c r="J1385">
        <f>IF(AND(טבלה135[[#This Row],[CycleNumber]]&lt;B1386,טבלה135[[#This Row],[מקס קבוע]]&lt;&gt;""),IF(OR(טבלה135[[#This Row],[מספר סטייה]]&lt;I1386,AND(טבלה135[[#This Row],[מספר סטייה]]=3,I1386=1)),0,1),"")</f>
        <v>0</v>
      </c>
      <c r="K1385">
        <f>IF(טבלה135[[#This Row],[מקס קבוע]]&lt;&gt;"",טבלה135[[#This Row],[מקסימום]]-טבלה135[[#This Row],[מינימום]],"")</f>
        <v>2</v>
      </c>
      <c r="L1385">
        <f>IF(IFERROR(LOOKUP(טבלה135[[#This Row],[ClientID]],פיבוט!$A$4:$A$121),FALSE)=טבלה135[[#This Row],[ClientID]],1,0)</f>
        <v>1</v>
      </c>
      <c r="M1385" t="str">
        <f>IF(OR(טבלה135[[#This Row],[ClientID]]=A1386),"",1)</f>
        <v/>
      </c>
      <c r="N1385" s="3" t="str">
        <f>IF(טבלה135[[#This Row],[טווח]]&lt;&gt;K1384,טבלה135[[#This Row],[טווח]],"")</f>
        <v/>
      </c>
      <c r="O1385" s="3" t="str">
        <f>IF(טבלה135[[#This Row],[מניית טווחים]]&lt;&gt;"",IF(OR(30&gt;טבלה135[[#This Row],[מקסימום]],30&lt;טבלה135[[#This Row],[מינימום]]),0,1),"")</f>
        <v/>
      </c>
    </row>
    <row r="1386" spans="1:15" x14ac:dyDescent="0.25">
      <c r="A1386" t="s">
        <v>148</v>
      </c>
      <c r="B1386">
        <v>7</v>
      </c>
      <c r="C1386">
        <v>26</v>
      </c>
      <c r="D1386">
        <f>טבלה135[[#This Row],[LengthofCycle]]+1</f>
        <v>27</v>
      </c>
      <c r="E1386">
        <f>IF(טבלה135[[#This Row],[CycleNumber]]&lt;3,"",IF(טבלה135[[#This Row],[CycleNumber]]=3,MIN(D1384:D1386),IF(I1385=3,MIN(D1383:D1385),E1385)))</f>
        <v>29</v>
      </c>
      <c r="F1386">
        <f>IF(טבלה135[[#This Row],[CycleNumber]]&lt;3,"",IF(טבלה135[[#This Row],[CycleNumber]]=3,MAX(D1384:D1386),IF(I1385=3,MAX(D1383:D1385),F1385)))</f>
        <v>31</v>
      </c>
      <c r="G1386">
        <f>IF(OR(טבלה135[[#This Row],[CycleNumber]]&gt;B1387,B1387=""),IF(טבלה135[[#This Row],[מספר סטייה]]=3,MIN(D1384:D1386),טבלה135[[#This Row],[מינ קבוע]]),טבלה135[[#This Row],[מינ קבוע]])</f>
        <v>29</v>
      </c>
      <c r="H1386">
        <f>IF(OR(טבלה135[[#This Row],[CycleNumber]]&gt;B1387,B1387=""),IF(טבלה135[[#This Row],[מספר סטייה]]=3,MAX(D1384:D1386),טבלה135[[#This Row],[מקס קבוע]]),טבלה135[[#This Row],[מקס קבוע]])</f>
        <v>31</v>
      </c>
      <c r="I138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קבוע]]&lt;&gt;E1385,1,I1385+1),0))</f>
        <v>1</v>
      </c>
      <c r="J1386">
        <f>IF(AND(טבלה135[[#This Row],[CycleNumber]]&lt;B1387,טבלה135[[#This Row],[מקס קבוע]]&lt;&gt;""),IF(OR(טבלה135[[#This Row],[מספר סטייה]]&lt;I1387,AND(טבלה135[[#This Row],[מספר סטייה]]=3,I1387=1)),0,1),"")</f>
        <v>0</v>
      </c>
      <c r="K1386">
        <f>IF(טבלה135[[#This Row],[מקס קבוע]]&lt;&gt;"",טבלה135[[#This Row],[מקסימום]]-טבלה135[[#This Row],[מינימום]],"")</f>
        <v>2</v>
      </c>
      <c r="L1386">
        <f>IF(IFERROR(LOOKUP(טבלה135[[#This Row],[ClientID]],פיבוט!$A$4:$A$121),FALSE)=טבלה135[[#This Row],[ClientID]],1,0)</f>
        <v>1</v>
      </c>
      <c r="M1386" t="str">
        <f>IF(OR(טבלה135[[#This Row],[ClientID]]=A1387),"",1)</f>
        <v/>
      </c>
      <c r="N1386" s="3" t="str">
        <f>IF(טבלה135[[#This Row],[טווח]]&lt;&gt;K1385,טבלה135[[#This Row],[טווח]],"")</f>
        <v/>
      </c>
      <c r="O1386" s="3" t="str">
        <f>IF(טבלה135[[#This Row],[מניית טווחים]]&lt;&gt;"",IF(OR(30&gt;טבלה135[[#This Row],[מקסימום]],30&lt;טבלה135[[#This Row],[מינימום]]),0,1),"")</f>
        <v/>
      </c>
    </row>
    <row r="1387" spans="1:15" x14ac:dyDescent="0.25">
      <c r="A1387" t="s">
        <v>148</v>
      </c>
      <c r="B1387">
        <v>8</v>
      </c>
      <c r="C1387">
        <v>32</v>
      </c>
      <c r="D1387">
        <f>טבלה135[[#This Row],[LengthofCycle]]+1</f>
        <v>33</v>
      </c>
      <c r="E1387">
        <f>IF(טבלה135[[#This Row],[CycleNumber]]&lt;3,"",IF(טבלה135[[#This Row],[CycleNumber]]=3,MIN(D1385:D1387),IF(I1386=3,MIN(D1384:D1386),E1386)))</f>
        <v>29</v>
      </c>
      <c r="F1387">
        <f>IF(טבלה135[[#This Row],[CycleNumber]]&lt;3,"",IF(טבלה135[[#This Row],[CycleNumber]]=3,MAX(D1385:D1387),IF(I1386=3,MAX(D1384:D1386),F1386)))</f>
        <v>31</v>
      </c>
      <c r="G1387">
        <f>IF(OR(טבלה135[[#This Row],[CycleNumber]]&gt;B1388,B1388=""),IF(טבלה135[[#This Row],[מספר סטייה]]=3,MIN(D1385:D1387),טבלה135[[#This Row],[מינ קבוע]]),טבלה135[[#This Row],[מינ קבוע]])</f>
        <v>29</v>
      </c>
      <c r="H1387">
        <f>IF(OR(טבלה135[[#This Row],[CycleNumber]]&gt;B1388,B1388=""),IF(טבלה135[[#This Row],[מספר סטייה]]=3,MAX(D1385:D1387),טבלה135[[#This Row],[מקס קבוע]]),טבלה135[[#This Row],[מקס קבוע]])</f>
        <v>31</v>
      </c>
      <c r="I138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קבוע]]&lt;&gt;E1386,1,I1386+1),0))</f>
        <v>2</v>
      </c>
      <c r="J1387">
        <f>IF(AND(טבלה135[[#This Row],[CycleNumber]]&lt;B1388,טבלה135[[#This Row],[מקס קבוע]]&lt;&gt;""),IF(OR(טבלה135[[#This Row],[מספר סטייה]]&lt;I1388,AND(טבלה135[[#This Row],[מספר סטייה]]=3,I1388=1)),0,1),"")</f>
        <v>1</v>
      </c>
      <c r="K1387">
        <f>IF(טבלה135[[#This Row],[מקס קבוע]]&lt;&gt;"",טבלה135[[#This Row],[מקסימום]]-טבלה135[[#This Row],[מינימום]],"")</f>
        <v>2</v>
      </c>
      <c r="L1387">
        <f>IF(IFERROR(LOOKUP(טבלה135[[#This Row],[ClientID]],פיבוט!$A$4:$A$121),FALSE)=טבלה135[[#This Row],[ClientID]],1,0)</f>
        <v>1</v>
      </c>
      <c r="M1387" t="str">
        <f>IF(OR(טבלה135[[#This Row],[ClientID]]=A1388),"",1)</f>
        <v/>
      </c>
      <c r="N1387" s="3" t="str">
        <f>IF(טבלה135[[#This Row],[טווח]]&lt;&gt;K1386,טבלה135[[#This Row],[טווח]],"")</f>
        <v/>
      </c>
      <c r="O1387" s="3" t="str">
        <f>IF(טבלה135[[#This Row],[מניית טווחים]]&lt;&gt;"",IF(OR(30&gt;טבלה135[[#This Row],[מקסימום]],30&lt;טבלה135[[#This Row],[מינימום]]),0,1),"")</f>
        <v/>
      </c>
    </row>
    <row r="1388" spans="1:15" x14ac:dyDescent="0.25">
      <c r="A1388" t="s">
        <v>148</v>
      </c>
      <c r="B1388">
        <v>9</v>
      </c>
      <c r="C1388">
        <v>30</v>
      </c>
      <c r="D1388">
        <f>טבלה135[[#This Row],[LengthofCycle]]+1</f>
        <v>31</v>
      </c>
      <c r="E1388">
        <f>IF(טבלה135[[#This Row],[CycleNumber]]&lt;3,"",IF(טבלה135[[#This Row],[CycleNumber]]=3,MIN(D1386:D1388),IF(I1387=3,MIN(D1385:D1387),E1387)))</f>
        <v>29</v>
      </c>
      <c r="F1388">
        <f>IF(טבלה135[[#This Row],[CycleNumber]]&lt;3,"",IF(טבלה135[[#This Row],[CycleNumber]]=3,MAX(D1386:D1388),IF(I1387=3,MAX(D1385:D1387),F1387)))</f>
        <v>31</v>
      </c>
      <c r="G1388">
        <f>IF(OR(טבלה135[[#This Row],[CycleNumber]]&gt;B1389,B1389=""),IF(טבלה135[[#This Row],[מספר סטייה]]=3,MIN(D1386:D1388),טבלה135[[#This Row],[מינ קבוע]]),טבלה135[[#This Row],[מינ קבוע]])</f>
        <v>29</v>
      </c>
      <c r="H1388">
        <f>IF(OR(טבלה135[[#This Row],[CycleNumber]]&gt;B1389,B1389=""),IF(טבלה135[[#This Row],[מספר סטייה]]=3,MAX(D1386:D1388),טבלה135[[#This Row],[מקס קבוע]]),טבלה135[[#This Row],[מקס קבוע]])</f>
        <v>31</v>
      </c>
      <c r="I138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קבוע]]&lt;&gt;E1387,1,I1387+1),0))</f>
        <v>0</v>
      </c>
      <c r="J1388">
        <f>IF(AND(טבלה135[[#This Row],[CycleNumber]]&lt;B1389,טבלה135[[#This Row],[מקס קבוע]]&lt;&gt;""),IF(OR(טבלה135[[#This Row],[מספר סטייה]]&lt;I1389,AND(טבלה135[[#This Row],[מספר סטייה]]=3,I1389=1)),0,1),"")</f>
        <v>0</v>
      </c>
      <c r="K1388">
        <f>IF(טבלה135[[#This Row],[מקס קבוע]]&lt;&gt;"",טבלה135[[#This Row],[מקסימום]]-טבלה135[[#This Row],[מינימום]],"")</f>
        <v>2</v>
      </c>
      <c r="L1388">
        <f>IF(IFERROR(LOOKUP(טבלה135[[#This Row],[ClientID]],פיבוט!$A$4:$A$121),FALSE)=טבלה135[[#This Row],[ClientID]],1,0)</f>
        <v>1</v>
      </c>
      <c r="M1388" t="str">
        <f>IF(OR(טבלה135[[#This Row],[ClientID]]=A1389),"",1)</f>
        <v/>
      </c>
      <c r="N1388" s="3" t="str">
        <f>IF(טבלה135[[#This Row],[טווח]]&lt;&gt;K1387,טבלה135[[#This Row],[טווח]],"")</f>
        <v/>
      </c>
      <c r="O1388" s="3" t="str">
        <f>IF(טבלה135[[#This Row],[מניית טווחים]]&lt;&gt;"",IF(OR(30&gt;טבלה135[[#This Row],[מקסימום]],30&lt;טבלה135[[#This Row],[מינימום]]),0,1),"")</f>
        <v/>
      </c>
    </row>
    <row r="1389" spans="1:15" x14ac:dyDescent="0.25">
      <c r="A1389" t="s">
        <v>148</v>
      </c>
      <c r="B1389">
        <v>10</v>
      </c>
      <c r="C1389">
        <v>31</v>
      </c>
      <c r="D1389">
        <f>טבלה135[[#This Row],[LengthofCycle]]+1</f>
        <v>32</v>
      </c>
      <c r="E1389">
        <f>IF(טבלה135[[#This Row],[CycleNumber]]&lt;3,"",IF(טבלה135[[#This Row],[CycleNumber]]=3,MIN(D1387:D1389),IF(I1388=3,MIN(D1386:D1388),E1388)))</f>
        <v>29</v>
      </c>
      <c r="F1389">
        <f>IF(טבלה135[[#This Row],[CycleNumber]]&lt;3,"",IF(טבלה135[[#This Row],[CycleNumber]]=3,MAX(D1387:D1389),IF(I1388=3,MAX(D1386:D1388),F1388)))</f>
        <v>31</v>
      </c>
      <c r="G1389">
        <f>IF(OR(טבלה135[[#This Row],[CycleNumber]]&gt;B1390,B1390=""),IF(טבלה135[[#This Row],[מספר סטייה]]=3,MIN(D1387:D1389),טבלה135[[#This Row],[מינ קבוע]]),טבלה135[[#This Row],[מינ קבוע]])</f>
        <v>29</v>
      </c>
      <c r="H1389">
        <f>IF(OR(טבלה135[[#This Row],[CycleNumber]]&gt;B1390,B1390=""),IF(טבלה135[[#This Row],[מספר סטייה]]=3,MAX(D1387:D1389),טבלה135[[#This Row],[מקס קבוע]]),טבלה135[[#This Row],[מקס קבוע]])</f>
        <v>31</v>
      </c>
      <c r="I138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קבוע]]&lt;&gt;E1388,1,I1388+1),0))</f>
        <v>1</v>
      </c>
      <c r="J1389">
        <f>IF(AND(טבלה135[[#This Row],[CycleNumber]]&lt;B1390,טבלה135[[#This Row],[מקס קבוע]]&lt;&gt;""),IF(OR(טבלה135[[#This Row],[מספר סטייה]]&lt;I1390,AND(טבלה135[[#This Row],[מספר סטייה]]=3,I1390=1)),0,1),"")</f>
        <v>0</v>
      </c>
      <c r="K1389">
        <f>IF(טבלה135[[#This Row],[מקס קבוע]]&lt;&gt;"",טבלה135[[#This Row],[מקסימום]]-טבלה135[[#This Row],[מינימום]],"")</f>
        <v>2</v>
      </c>
      <c r="L1389">
        <f>IF(IFERROR(LOOKUP(טבלה135[[#This Row],[ClientID]],פיבוט!$A$4:$A$121),FALSE)=טבלה135[[#This Row],[ClientID]],1,0)</f>
        <v>1</v>
      </c>
      <c r="M1389" t="str">
        <f>IF(OR(טבלה135[[#This Row],[ClientID]]=A1390),"",1)</f>
        <v/>
      </c>
      <c r="N1389" s="3" t="str">
        <f>IF(טבלה135[[#This Row],[טווח]]&lt;&gt;K1388,טבלה135[[#This Row],[טווח]],"")</f>
        <v/>
      </c>
      <c r="O1389" s="3" t="str">
        <f>IF(טבלה135[[#This Row],[מניית טווחים]]&lt;&gt;"",IF(OR(30&gt;טבלה135[[#This Row],[מקסימום]],30&lt;טבלה135[[#This Row],[מינימום]]),0,1),"")</f>
        <v/>
      </c>
    </row>
    <row r="1390" spans="1:15" x14ac:dyDescent="0.25">
      <c r="A1390" t="s">
        <v>148</v>
      </c>
      <c r="B1390">
        <v>11</v>
      </c>
      <c r="C1390">
        <v>31</v>
      </c>
      <c r="D1390">
        <f>טבלה135[[#This Row],[LengthofCycle]]+1</f>
        <v>32</v>
      </c>
      <c r="E1390">
        <f>IF(טבלה135[[#This Row],[CycleNumber]]&lt;3,"",IF(טבלה135[[#This Row],[CycleNumber]]=3,MIN(D1388:D1390),IF(I1389=3,MIN(D1387:D1389),E1389)))</f>
        <v>29</v>
      </c>
      <c r="F1390">
        <f>IF(טבלה135[[#This Row],[CycleNumber]]&lt;3,"",IF(טבלה135[[#This Row],[CycleNumber]]=3,MAX(D1388:D1390),IF(I1389=3,MAX(D1387:D1389),F1389)))</f>
        <v>31</v>
      </c>
      <c r="G1390">
        <f>IF(OR(טבלה135[[#This Row],[CycleNumber]]&gt;B1391,B1391=""),IF(טבלה135[[#This Row],[מספר סטייה]]=3,MIN(D1388:D1390),טבלה135[[#This Row],[מינ קבוע]]),טבלה135[[#This Row],[מינ קבוע]])</f>
        <v>29</v>
      </c>
      <c r="H1390">
        <f>IF(OR(טבלה135[[#This Row],[CycleNumber]]&gt;B1391,B1391=""),IF(טבלה135[[#This Row],[מספר סטייה]]=3,MAX(D1388:D1390),טבלה135[[#This Row],[מקס קבוע]]),טבלה135[[#This Row],[מקס קבוע]])</f>
        <v>31</v>
      </c>
      <c r="I139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קבוע]]&lt;&gt;E1389,1,I1389+1),0))</f>
        <v>2</v>
      </c>
      <c r="J1390">
        <f>IF(AND(טבלה135[[#This Row],[CycleNumber]]&lt;B1391,טבלה135[[#This Row],[מקס קבוע]]&lt;&gt;""),IF(OR(טבלה135[[#This Row],[מספר סטייה]]&lt;I1391,AND(טבלה135[[#This Row],[מספר סטייה]]=3,I1391=1)),0,1),"")</f>
        <v>0</v>
      </c>
      <c r="K1390">
        <f>IF(טבלה135[[#This Row],[מקס קבוע]]&lt;&gt;"",טבלה135[[#This Row],[מקסימום]]-טבלה135[[#This Row],[מינימום]],"")</f>
        <v>2</v>
      </c>
      <c r="L1390">
        <f>IF(IFERROR(LOOKUP(טבלה135[[#This Row],[ClientID]],פיבוט!$A$4:$A$121),FALSE)=טבלה135[[#This Row],[ClientID]],1,0)</f>
        <v>1</v>
      </c>
      <c r="M1390" t="str">
        <f>IF(OR(טבלה135[[#This Row],[ClientID]]=A1391),"",1)</f>
        <v/>
      </c>
      <c r="N1390" s="3" t="str">
        <f>IF(טבלה135[[#This Row],[טווח]]&lt;&gt;K1389,טבלה135[[#This Row],[טווח]],"")</f>
        <v/>
      </c>
      <c r="O1390" s="3" t="str">
        <f>IF(טבלה135[[#This Row],[מניית טווחים]]&lt;&gt;"",IF(OR(30&gt;טבלה135[[#This Row],[מקסימום]],30&lt;טבלה135[[#This Row],[מינימום]]),0,1),"")</f>
        <v/>
      </c>
    </row>
    <row r="1391" spans="1:15" x14ac:dyDescent="0.25">
      <c r="A1391" t="s">
        <v>148</v>
      </c>
      <c r="B1391">
        <v>12</v>
      </c>
      <c r="C1391">
        <v>27</v>
      </c>
      <c r="D1391">
        <f>טבלה135[[#This Row],[LengthofCycle]]+1</f>
        <v>28</v>
      </c>
      <c r="E1391">
        <f>IF(טבלה135[[#This Row],[CycleNumber]]&lt;3,"",IF(טבלה135[[#This Row],[CycleNumber]]=3,MIN(D1389:D1391),IF(I1390=3,MIN(D1388:D1390),E1390)))</f>
        <v>29</v>
      </c>
      <c r="F1391">
        <f>IF(טבלה135[[#This Row],[CycleNumber]]&lt;3,"",IF(טבלה135[[#This Row],[CycleNumber]]=3,MAX(D1389:D1391),IF(I1390=3,MAX(D1388:D1390),F1390)))</f>
        <v>31</v>
      </c>
      <c r="G1391">
        <f>IF(OR(טבלה135[[#This Row],[CycleNumber]]&gt;B1392,B1392=""),IF(טבלה135[[#This Row],[מספר סטייה]]=3,MIN(D1389:D1391),טבלה135[[#This Row],[מינ קבוע]]),טבלה135[[#This Row],[מינ קבוע]])</f>
        <v>28</v>
      </c>
      <c r="H1391">
        <f>IF(OR(טבלה135[[#This Row],[CycleNumber]]&gt;B1392,B1392=""),IF(טבלה135[[#This Row],[מספר סטייה]]=3,MAX(D1389:D1391),טבלה135[[#This Row],[מקס קבוע]]),טבלה135[[#This Row],[מקס קבוע]])</f>
        <v>32</v>
      </c>
      <c r="I139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קבוע]]&lt;&gt;E1390,1,I1390+1),0))</f>
        <v>3</v>
      </c>
      <c r="J1391" t="str">
        <f>IF(AND(טבלה135[[#This Row],[CycleNumber]]&lt;B1392,טבלה135[[#This Row],[מקס קבוע]]&lt;&gt;""),IF(OR(טבלה135[[#This Row],[מספר סטייה]]&lt;I1392,AND(טבלה135[[#This Row],[מספר סטייה]]=3,I1392=1)),0,1),"")</f>
        <v/>
      </c>
      <c r="K1391">
        <f>IF(טבלה135[[#This Row],[מקס קבוע]]&lt;&gt;"",טבלה135[[#This Row],[מקסימום]]-טבלה135[[#This Row],[מינימום]],"")</f>
        <v>4</v>
      </c>
      <c r="L1391">
        <f>IF(IFERROR(LOOKUP(טבלה135[[#This Row],[ClientID]],פיבוט!$A$4:$A$121),FALSE)=טבלה135[[#This Row],[ClientID]],1,0)</f>
        <v>1</v>
      </c>
      <c r="M1391">
        <f>IF(OR(טבלה135[[#This Row],[ClientID]]=A1392),"",1)</f>
        <v>1</v>
      </c>
      <c r="N1391" s="3">
        <f>IF(טבלה135[[#This Row],[טווח]]&lt;&gt;K1390,טבלה135[[#This Row],[טווח]],"")</f>
        <v>4</v>
      </c>
      <c r="O1391" s="3">
        <f>IF(טבלה135[[#This Row],[מניית טווחים]]&lt;&gt;"",IF(OR(30&gt;טבלה135[[#This Row],[מקסימום]],30&lt;טבלה135[[#This Row],[מינימום]]),0,1),"")</f>
        <v>1</v>
      </c>
    </row>
    <row r="1392" spans="1:15" x14ac:dyDescent="0.25">
      <c r="A1392" t="s">
        <v>149</v>
      </c>
      <c r="B1392">
        <v>1</v>
      </c>
      <c r="C1392">
        <v>29</v>
      </c>
      <c r="D1392">
        <f>טבלה135[[#This Row],[LengthofCycle]]+1</f>
        <v>30</v>
      </c>
      <c r="E1392" t="str">
        <f>IF(טבלה135[[#This Row],[CycleNumber]]&lt;3,"",IF(טבלה135[[#This Row],[CycleNumber]]=3,MIN(D1390:D1392),IF(I1391=3,MIN(D1389:D1391),E1391)))</f>
        <v/>
      </c>
      <c r="F1392" t="str">
        <f>IF(טבלה135[[#This Row],[CycleNumber]]&lt;3,"",IF(טבלה135[[#This Row],[CycleNumber]]=3,MAX(D1390:D1392),IF(I1391=3,MAX(D1389:D1391),F1391)))</f>
        <v/>
      </c>
      <c r="G1392" t="str">
        <f>IF(OR(טבלה135[[#This Row],[CycleNumber]]&gt;B1393,B1393=""),IF(טבלה135[[#This Row],[מספר סטייה]]=3,MIN(D1390:D1392),טבלה135[[#This Row],[מינ קבוע]]),טבלה135[[#This Row],[מינ קבוע]])</f>
        <v/>
      </c>
      <c r="H1392" t="str">
        <f>IF(OR(טבלה135[[#This Row],[CycleNumber]]&gt;B1393,B1393=""),IF(טבלה135[[#This Row],[מספר סטייה]]=3,MAX(D1390:D1392),טבלה135[[#This Row],[מקס קבוע]]),טבלה135[[#This Row],[מקס קבוע]])</f>
        <v/>
      </c>
      <c r="I1392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קבוע]]&lt;&gt;E1391,1,I1391+1),0))</f>
        <v/>
      </c>
      <c r="J1392" t="str">
        <f>IF(AND(טבלה135[[#This Row],[CycleNumber]]&lt;B1393,טבלה135[[#This Row],[מקס קבוע]]&lt;&gt;""),IF(OR(טבלה135[[#This Row],[מספר סטייה]]&lt;I1393,AND(טבלה135[[#This Row],[מספר סטייה]]=3,I1393=1)),0,1),"")</f>
        <v/>
      </c>
      <c r="K1392" t="str">
        <f>IF(טבלה135[[#This Row],[מקס קבוע]]&lt;&gt;"",טבלה135[[#This Row],[מקסימום]]-טבלה135[[#This Row],[מינימום]],"")</f>
        <v/>
      </c>
      <c r="L1392">
        <f>IF(IFERROR(LOOKUP(טבלה135[[#This Row],[ClientID]],פיבוט!$A$4:$A$121),FALSE)=טבלה135[[#This Row],[ClientID]],1,0)</f>
        <v>1</v>
      </c>
      <c r="M1392" t="str">
        <f>IF(OR(טבלה135[[#This Row],[ClientID]]=A1393),"",1)</f>
        <v/>
      </c>
      <c r="N1392" s="3" t="str">
        <f>IF(טבלה135[[#This Row],[טווח]]&lt;&gt;K1391,טבלה135[[#This Row],[טווח]],"")</f>
        <v/>
      </c>
      <c r="O1392" s="3" t="str">
        <f>IF(טבלה135[[#This Row],[מניית טווחים]]&lt;&gt;"",IF(OR(30&gt;טבלה135[[#This Row],[מקסימום]],30&lt;טבלה135[[#This Row],[מינימום]]),0,1),"")</f>
        <v/>
      </c>
    </row>
    <row r="1393" spans="1:15" x14ac:dyDescent="0.25">
      <c r="A1393" t="s">
        <v>149</v>
      </c>
      <c r="B1393">
        <v>2</v>
      </c>
      <c r="C1393">
        <v>26</v>
      </c>
      <c r="D1393">
        <f>טבלה135[[#This Row],[LengthofCycle]]+1</f>
        <v>27</v>
      </c>
      <c r="E1393" t="str">
        <f>IF(טבלה135[[#This Row],[CycleNumber]]&lt;3,"",IF(טבלה135[[#This Row],[CycleNumber]]=3,MIN(D1391:D1393),IF(I1392=3,MIN(D1390:D1392),E1392)))</f>
        <v/>
      </c>
      <c r="F1393" t="str">
        <f>IF(טבלה135[[#This Row],[CycleNumber]]&lt;3,"",IF(טבלה135[[#This Row],[CycleNumber]]=3,MAX(D1391:D1393),IF(I1392=3,MAX(D1390:D1392),F1392)))</f>
        <v/>
      </c>
      <c r="G1393" t="str">
        <f>IF(OR(טבלה135[[#This Row],[CycleNumber]]&gt;B1394,B1394=""),IF(טבלה135[[#This Row],[מספר סטייה]]=3,MIN(D1391:D1393),טבלה135[[#This Row],[מינ קבוע]]),טבלה135[[#This Row],[מינ קבוע]])</f>
        <v/>
      </c>
      <c r="H1393" t="str">
        <f>IF(OR(טבלה135[[#This Row],[CycleNumber]]&gt;B1394,B1394=""),IF(טבלה135[[#This Row],[מספר סטייה]]=3,MAX(D1391:D1393),טבלה135[[#This Row],[מקס קבוע]]),טבלה135[[#This Row],[מקס קבוע]])</f>
        <v/>
      </c>
      <c r="I139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קבוע]]&lt;&gt;E1392,1,I1392+1),0))</f>
        <v/>
      </c>
      <c r="J1393" t="str">
        <f>IF(AND(טבלה135[[#This Row],[CycleNumber]]&lt;B1394,טבלה135[[#This Row],[מקס קבוע]]&lt;&gt;""),IF(OR(טבלה135[[#This Row],[מספר סטייה]]&lt;I1394,AND(טבלה135[[#This Row],[מספר סטייה]]=3,I1394=1)),0,1),"")</f>
        <v/>
      </c>
      <c r="K1393" t="str">
        <f>IF(טבלה135[[#This Row],[מקס קבוע]]&lt;&gt;"",טבלה135[[#This Row],[מקסימום]]-טבלה135[[#This Row],[מינימום]],"")</f>
        <v/>
      </c>
      <c r="L1393">
        <f>IF(IFERROR(LOOKUP(טבלה135[[#This Row],[ClientID]],פיבוט!$A$4:$A$121),FALSE)=טבלה135[[#This Row],[ClientID]],1,0)</f>
        <v>1</v>
      </c>
      <c r="M1393" t="str">
        <f>IF(OR(טבלה135[[#This Row],[ClientID]]=A1394),"",1)</f>
        <v/>
      </c>
      <c r="N1393" s="3" t="str">
        <f>IF(טבלה135[[#This Row],[טווח]]&lt;&gt;K1392,טבלה135[[#This Row],[טווח]],"")</f>
        <v/>
      </c>
      <c r="O1393" s="3" t="str">
        <f>IF(טבלה135[[#This Row],[מניית טווחים]]&lt;&gt;"",IF(OR(30&gt;טבלה135[[#This Row],[מקסימום]],30&lt;טבלה135[[#This Row],[מינימום]]),0,1),"")</f>
        <v/>
      </c>
    </row>
    <row r="1394" spans="1:15" x14ac:dyDescent="0.25">
      <c r="A1394" t="s">
        <v>149</v>
      </c>
      <c r="B1394">
        <v>3</v>
      </c>
      <c r="C1394">
        <v>28</v>
      </c>
      <c r="D1394">
        <f>טבלה135[[#This Row],[LengthofCycle]]+1</f>
        <v>29</v>
      </c>
      <c r="E1394">
        <f>IF(טבלה135[[#This Row],[CycleNumber]]&lt;3,"",IF(טבלה135[[#This Row],[CycleNumber]]=3,MIN(D1392:D1394),IF(I1393=3,MIN(D1391:D1393),E1393)))</f>
        <v>27</v>
      </c>
      <c r="F1394">
        <f>IF(טבלה135[[#This Row],[CycleNumber]]&lt;3,"",IF(טבלה135[[#This Row],[CycleNumber]]=3,MAX(D1392:D1394),IF(I1393=3,MAX(D1391:D1393),F1393)))</f>
        <v>30</v>
      </c>
      <c r="G1394">
        <f>IF(OR(טבלה135[[#This Row],[CycleNumber]]&gt;B1395,B1395=""),IF(טבלה135[[#This Row],[מספר סטייה]]=3,MIN(D1392:D1394),טבלה135[[#This Row],[מינ קבוע]]),טבלה135[[#This Row],[מינ קבוע]])</f>
        <v>27</v>
      </c>
      <c r="H1394">
        <f>IF(OR(טבלה135[[#This Row],[CycleNumber]]&gt;B1395,B1395=""),IF(טבלה135[[#This Row],[מספר סטייה]]=3,MAX(D1392:D1394),טבלה135[[#This Row],[מקס קבוע]]),טבלה135[[#This Row],[מקס קבוע]])</f>
        <v>30</v>
      </c>
      <c r="I139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קבוע]]&lt;&gt;E1393,1,I1393+1),0))</f>
        <v>0</v>
      </c>
      <c r="J1394">
        <f>IF(AND(טבלה135[[#This Row],[CycleNumber]]&lt;B1395,טבלה135[[#This Row],[מקס קבוע]]&lt;&gt;""),IF(OR(טבלה135[[#This Row],[מספר סטייה]]&lt;I1395,AND(טבלה135[[#This Row],[מספר סטייה]]=3,I1395=1)),0,1),"")</f>
        <v>1</v>
      </c>
      <c r="K1394">
        <f>IF(טבלה135[[#This Row],[מקס קבוע]]&lt;&gt;"",טבלה135[[#This Row],[מקסימום]]-טבלה135[[#This Row],[מינימום]],"")</f>
        <v>3</v>
      </c>
      <c r="L1394">
        <f>IF(IFERROR(LOOKUP(טבלה135[[#This Row],[ClientID]],פיבוט!$A$4:$A$121),FALSE)=טבלה135[[#This Row],[ClientID]],1,0)</f>
        <v>1</v>
      </c>
      <c r="M1394" t="str">
        <f>IF(OR(טבלה135[[#This Row],[ClientID]]=A1395),"",1)</f>
        <v/>
      </c>
      <c r="N1394" s="3">
        <f>IF(טבלה135[[#This Row],[טווח]]&lt;&gt;K1393,טבלה135[[#This Row],[טווח]],"")</f>
        <v>3</v>
      </c>
      <c r="O1394" s="3">
        <f>IF(טבלה135[[#This Row],[מניית טווחים]]&lt;&gt;"",IF(OR(30&gt;טבלה135[[#This Row],[מקסימום]],30&lt;טבלה135[[#This Row],[מינימום]]),0,1),"")</f>
        <v>1</v>
      </c>
    </row>
    <row r="1395" spans="1:15" x14ac:dyDescent="0.25">
      <c r="A1395" t="s">
        <v>149</v>
      </c>
      <c r="B1395">
        <v>4</v>
      </c>
      <c r="C1395">
        <v>29</v>
      </c>
      <c r="D1395">
        <f>טבלה135[[#This Row],[LengthofCycle]]+1</f>
        <v>30</v>
      </c>
      <c r="E1395">
        <f>IF(טבלה135[[#This Row],[CycleNumber]]&lt;3,"",IF(טבלה135[[#This Row],[CycleNumber]]=3,MIN(D1393:D1395),IF(I1394=3,MIN(D1392:D1394),E1394)))</f>
        <v>27</v>
      </c>
      <c r="F1395">
        <f>IF(טבלה135[[#This Row],[CycleNumber]]&lt;3,"",IF(טבלה135[[#This Row],[CycleNumber]]=3,MAX(D1393:D1395),IF(I1394=3,MAX(D1392:D1394),F1394)))</f>
        <v>30</v>
      </c>
      <c r="G1395">
        <f>IF(OR(טבלה135[[#This Row],[CycleNumber]]&gt;B1396,B1396=""),IF(טבלה135[[#This Row],[מספר סטייה]]=3,MIN(D1393:D1395),טבלה135[[#This Row],[מינ קבוע]]),טבלה135[[#This Row],[מינ קבוע]])</f>
        <v>27</v>
      </c>
      <c r="H1395">
        <f>IF(OR(טבלה135[[#This Row],[CycleNumber]]&gt;B1396,B1396=""),IF(טבלה135[[#This Row],[מספר סטייה]]=3,MAX(D1393:D1395),טבלה135[[#This Row],[מקס קבוע]]),טבלה135[[#This Row],[מקס קבוע]])</f>
        <v>30</v>
      </c>
      <c r="I139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קבוע]]&lt;&gt;E1394,1,I1394+1),0))</f>
        <v>0</v>
      </c>
      <c r="J1395">
        <f>IF(AND(טבלה135[[#This Row],[CycleNumber]]&lt;B1396,טבלה135[[#This Row],[מקס קבוע]]&lt;&gt;""),IF(OR(טבלה135[[#This Row],[מספר סטייה]]&lt;I1396,AND(טבלה135[[#This Row],[מספר סטייה]]=3,I1396=1)),0,1),"")</f>
        <v>1</v>
      </c>
      <c r="K1395">
        <f>IF(טבלה135[[#This Row],[מקס קבוע]]&lt;&gt;"",טבלה135[[#This Row],[מקסימום]]-טבלה135[[#This Row],[מינימום]],"")</f>
        <v>3</v>
      </c>
      <c r="L1395">
        <f>IF(IFERROR(LOOKUP(טבלה135[[#This Row],[ClientID]],פיבוט!$A$4:$A$121),FALSE)=טבלה135[[#This Row],[ClientID]],1,0)</f>
        <v>1</v>
      </c>
      <c r="M1395" t="str">
        <f>IF(OR(טבלה135[[#This Row],[ClientID]]=A1396),"",1)</f>
        <v/>
      </c>
      <c r="N1395" s="3" t="str">
        <f>IF(טבלה135[[#This Row],[טווח]]&lt;&gt;K1394,טבלה135[[#This Row],[טווח]],"")</f>
        <v/>
      </c>
      <c r="O1395" s="3" t="str">
        <f>IF(טבלה135[[#This Row],[מניית טווחים]]&lt;&gt;"",IF(OR(30&gt;טבלה135[[#This Row],[מקסימום]],30&lt;טבלה135[[#This Row],[מינימום]]),0,1),"")</f>
        <v/>
      </c>
    </row>
    <row r="1396" spans="1:15" x14ac:dyDescent="0.25">
      <c r="A1396" t="s">
        <v>149</v>
      </c>
      <c r="B1396">
        <v>5</v>
      </c>
      <c r="C1396">
        <v>29</v>
      </c>
      <c r="D1396">
        <f>טבלה135[[#This Row],[LengthofCycle]]+1</f>
        <v>30</v>
      </c>
      <c r="E1396">
        <f>IF(טבלה135[[#This Row],[CycleNumber]]&lt;3,"",IF(טבלה135[[#This Row],[CycleNumber]]=3,MIN(D1394:D1396),IF(I1395=3,MIN(D1393:D1395),E1395)))</f>
        <v>27</v>
      </c>
      <c r="F1396">
        <f>IF(טבלה135[[#This Row],[CycleNumber]]&lt;3,"",IF(טבלה135[[#This Row],[CycleNumber]]=3,MAX(D1394:D1396),IF(I1395=3,MAX(D1393:D1395),F1395)))</f>
        <v>30</v>
      </c>
      <c r="G1396">
        <f>IF(OR(טבלה135[[#This Row],[CycleNumber]]&gt;B1397,B1397=""),IF(טבלה135[[#This Row],[מספר סטייה]]=3,MIN(D1394:D1396),טבלה135[[#This Row],[מינ קבוע]]),טבלה135[[#This Row],[מינ קבוע]])</f>
        <v>27</v>
      </c>
      <c r="H1396">
        <f>IF(OR(טבלה135[[#This Row],[CycleNumber]]&gt;B1397,B1397=""),IF(טבלה135[[#This Row],[מספר סטייה]]=3,MAX(D1394:D1396),טבלה135[[#This Row],[מקס קבוע]]),טבלה135[[#This Row],[מקס קבוע]])</f>
        <v>30</v>
      </c>
      <c r="I139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קבוע]]&lt;&gt;E1395,1,I1395+1),0))</f>
        <v>0</v>
      </c>
      <c r="J1396">
        <f>IF(AND(טבלה135[[#This Row],[CycleNumber]]&lt;B1397,טבלה135[[#This Row],[מקס קבוע]]&lt;&gt;""),IF(OR(טבלה135[[#This Row],[מספר סטייה]]&lt;I1397,AND(טבלה135[[#This Row],[מספר סטייה]]=3,I1397=1)),0,1),"")</f>
        <v>1</v>
      </c>
      <c r="K1396">
        <f>IF(טבלה135[[#This Row],[מקס קבוע]]&lt;&gt;"",טבלה135[[#This Row],[מקסימום]]-טבלה135[[#This Row],[מינימום]],"")</f>
        <v>3</v>
      </c>
      <c r="L1396">
        <f>IF(IFERROR(LOOKUP(טבלה135[[#This Row],[ClientID]],פיבוט!$A$4:$A$121),FALSE)=טבלה135[[#This Row],[ClientID]],1,0)</f>
        <v>1</v>
      </c>
      <c r="M1396" t="str">
        <f>IF(OR(טבלה135[[#This Row],[ClientID]]=A1397),"",1)</f>
        <v/>
      </c>
      <c r="N1396" s="3" t="str">
        <f>IF(טבלה135[[#This Row],[טווח]]&lt;&gt;K1395,טבלה135[[#This Row],[טווח]],"")</f>
        <v/>
      </c>
      <c r="O1396" s="3" t="str">
        <f>IF(טבלה135[[#This Row],[מניית טווחים]]&lt;&gt;"",IF(OR(30&gt;טבלה135[[#This Row],[מקסימום]],30&lt;טבלה135[[#This Row],[מינימום]]),0,1),"")</f>
        <v/>
      </c>
    </row>
    <row r="1397" spans="1:15" x14ac:dyDescent="0.25">
      <c r="A1397" t="s">
        <v>149</v>
      </c>
      <c r="B1397">
        <v>6</v>
      </c>
      <c r="C1397">
        <v>29</v>
      </c>
      <c r="D1397">
        <f>טבלה135[[#This Row],[LengthofCycle]]+1</f>
        <v>30</v>
      </c>
      <c r="E1397">
        <f>IF(טבלה135[[#This Row],[CycleNumber]]&lt;3,"",IF(טבלה135[[#This Row],[CycleNumber]]=3,MIN(D1395:D1397),IF(I1396=3,MIN(D1394:D1396),E1396)))</f>
        <v>27</v>
      </c>
      <c r="F1397">
        <f>IF(טבלה135[[#This Row],[CycleNumber]]&lt;3,"",IF(טבלה135[[#This Row],[CycleNumber]]=3,MAX(D1395:D1397),IF(I1396=3,MAX(D1394:D1396),F1396)))</f>
        <v>30</v>
      </c>
      <c r="G1397">
        <f>IF(OR(טבלה135[[#This Row],[CycleNumber]]&gt;B1398,B1398=""),IF(טבלה135[[#This Row],[מספר סטייה]]=3,MIN(D1395:D1397),טבלה135[[#This Row],[מינ קבוע]]),טבלה135[[#This Row],[מינ קבוע]])</f>
        <v>27</v>
      </c>
      <c r="H1397">
        <f>IF(OR(טבלה135[[#This Row],[CycleNumber]]&gt;B1398,B1398=""),IF(טבלה135[[#This Row],[מספר סטייה]]=3,MAX(D1395:D1397),טבלה135[[#This Row],[מקס קבוע]]),טבלה135[[#This Row],[מקס קבוע]])</f>
        <v>30</v>
      </c>
      <c r="I139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קבוע]]&lt;&gt;E1396,1,I1396+1),0))</f>
        <v>0</v>
      </c>
      <c r="J1397">
        <f>IF(AND(טבלה135[[#This Row],[CycleNumber]]&lt;B1398,טבלה135[[#This Row],[מקס קבוע]]&lt;&gt;""),IF(OR(טבלה135[[#This Row],[מספר סטייה]]&lt;I1398,AND(טבלה135[[#This Row],[מספר סטייה]]=3,I1398=1)),0,1),"")</f>
        <v>1</v>
      </c>
      <c r="K1397">
        <f>IF(טבלה135[[#This Row],[מקס קבוע]]&lt;&gt;"",טבלה135[[#This Row],[מקסימום]]-טבלה135[[#This Row],[מינימום]],"")</f>
        <v>3</v>
      </c>
      <c r="L1397">
        <f>IF(IFERROR(LOOKUP(טבלה135[[#This Row],[ClientID]],פיבוט!$A$4:$A$121),FALSE)=טבלה135[[#This Row],[ClientID]],1,0)</f>
        <v>1</v>
      </c>
      <c r="M1397" t="str">
        <f>IF(OR(טבלה135[[#This Row],[ClientID]]=A1398),"",1)</f>
        <v/>
      </c>
      <c r="N1397" s="3" t="str">
        <f>IF(טבלה135[[#This Row],[טווח]]&lt;&gt;K1396,טבלה135[[#This Row],[טווח]],"")</f>
        <v/>
      </c>
      <c r="O1397" s="3" t="str">
        <f>IF(טבלה135[[#This Row],[מניית טווחים]]&lt;&gt;"",IF(OR(30&gt;טבלה135[[#This Row],[מקסימום]],30&lt;טבלה135[[#This Row],[מינימום]]),0,1),"")</f>
        <v/>
      </c>
    </row>
    <row r="1398" spans="1:15" x14ac:dyDescent="0.25">
      <c r="A1398" t="s">
        <v>149</v>
      </c>
      <c r="B1398">
        <v>7</v>
      </c>
      <c r="C1398">
        <v>29</v>
      </c>
      <c r="D1398">
        <f>טבלה135[[#This Row],[LengthofCycle]]+1</f>
        <v>30</v>
      </c>
      <c r="E1398">
        <f>IF(טבלה135[[#This Row],[CycleNumber]]&lt;3,"",IF(טבלה135[[#This Row],[CycleNumber]]=3,MIN(D1396:D1398),IF(I1397=3,MIN(D1395:D1397),E1397)))</f>
        <v>27</v>
      </c>
      <c r="F1398">
        <f>IF(טבלה135[[#This Row],[CycleNumber]]&lt;3,"",IF(טבלה135[[#This Row],[CycleNumber]]=3,MAX(D1396:D1398),IF(I1397=3,MAX(D1395:D1397),F1397)))</f>
        <v>30</v>
      </c>
      <c r="G1398">
        <f>IF(OR(טבלה135[[#This Row],[CycleNumber]]&gt;B1399,B1399=""),IF(טבלה135[[#This Row],[מספר סטייה]]=3,MIN(D1396:D1398),טבלה135[[#This Row],[מינ קבוע]]),טבלה135[[#This Row],[מינ קבוע]])</f>
        <v>27</v>
      </c>
      <c r="H1398">
        <f>IF(OR(טבלה135[[#This Row],[CycleNumber]]&gt;B1399,B1399=""),IF(טבלה135[[#This Row],[מספר סטייה]]=3,MAX(D1396:D1398),טבלה135[[#This Row],[מקס קבוע]]),טבלה135[[#This Row],[מקס קבוע]])</f>
        <v>30</v>
      </c>
      <c r="I139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קבוע]]&lt;&gt;E1397,1,I1397+1),0))</f>
        <v>0</v>
      </c>
      <c r="J1398">
        <f>IF(AND(טבלה135[[#This Row],[CycleNumber]]&lt;B1399,טבלה135[[#This Row],[מקס קבוע]]&lt;&gt;""),IF(OR(טבלה135[[#This Row],[מספר סטייה]]&lt;I1399,AND(טבלה135[[#This Row],[מספר סטייה]]=3,I1399=1)),0,1),"")</f>
        <v>1</v>
      </c>
      <c r="K1398">
        <f>IF(טבלה135[[#This Row],[מקס קבוע]]&lt;&gt;"",טבלה135[[#This Row],[מקסימום]]-טבלה135[[#This Row],[מינימום]],"")</f>
        <v>3</v>
      </c>
      <c r="L1398">
        <f>IF(IFERROR(LOOKUP(טבלה135[[#This Row],[ClientID]],פיבוט!$A$4:$A$121),FALSE)=טבלה135[[#This Row],[ClientID]],1,0)</f>
        <v>1</v>
      </c>
      <c r="M1398" t="str">
        <f>IF(OR(טבלה135[[#This Row],[ClientID]]=A1399),"",1)</f>
        <v/>
      </c>
      <c r="N1398" s="3" t="str">
        <f>IF(טבלה135[[#This Row],[טווח]]&lt;&gt;K1397,טבלה135[[#This Row],[טווח]],"")</f>
        <v/>
      </c>
      <c r="O1398" s="3" t="str">
        <f>IF(טבלה135[[#This Row],[מניית טווחים]]&lt;&gt;"",IF(OR(30&gt;טבלה135[[#This Row],[מקסימום]],30&lt;טבלה135[[#This Row],[מינימום]]),0,1),"")</f>
        <v/>
      </c>
    </row>
    <row r="1399" spans="1:15" x14ac:dyDescent="0.25">
      <c r="A1399" t="s">
        <v>149</v>
      </c>
      <c r="B1399">
        <v>8</v>
      </c>
      <c r="C1399">
        <v>28</v>
      </c>
      <c r="D1399">
        <f>טבלה135[[#This Row],[LengthofCycle]]+1</f>
        <v>29</v>
      </c>
      <c r="E1399">
        <f>IF(טבלה135[[#This Row],[CycleNumber]]&lt;3,"",IF(טבלה135[[#This Row],[CycleNumber]]=3,MIN(D1397:D1399),IF(I1398=3,MIN(D1396:D1398),E1398)))</f>
        <v>27</v>
      </c>
      <c r="F1399">
        <f>IF(טבלה135[[#This Row],[CycleNumber]]&lt;3,"",IF(טבלה135[[#This Row],[CycleNumber]]=3,MAX(D1397:D1399),IF(I1398=3,MAX(D1396:D1398),F1398)))</f>
        <v>30</v>
      </c>
      <c r="G1399">
        <f>IF(OR(טבלה135[[#This Row],[CycleNumber]]&gt;B1400,B1400=""),IF(טבלה135[[#This Row],[מספר סטייה]]=3,MIN(D1397:D1399),טבלה135[[#This Row],[מינ קבוע]]),טבלה135[[#This Row],[מינ קבוע]])</f>
        <v>27</v>
      </c>
      <c r="H1399">
        <f>IF(OR(טבלה135[[#This Row],[CycleNumber]]&gt;B1400,B1400=""),IF(טבלה135[[#This Row],[מספר סטייה]]=3,MAX(D1397:D1399),טבלה135[[#This Row],[מקס קבוע]]),טבלה135[[#This Row],[מקס קבוע]])</f>
        <v>30</v>
      </c>
      <c r="I139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קבוע]]&lt;&gt;E1398,1,I1398+1),0))</f>
        <v>0</v>
      </c>
      <c r="J1399">
        <f>IF(AND(טבלה135[[#This Row],[CycleNumber]]&lt;B1400,טבלה135[[#This Row],[מקס קבוע]]&lt;&gt;""),IF(OR(טבלה135[[#This Row],[מספר סטייה]]&lt;I1400,AND(טבלה135[[#This Row],[מספר סטייה]]=3,I1400=1)),0,1),"")</f>
        <v>1</v>
      </c>
      <c r="K1399">
        <f>IF(טבלה135[[#This Row],[מקס קבוע]]&lt;&gt;"",טבלה135[[#This Row],[מקסימום]]-טבלה135[[#This Row],[מינימום]],"")</f>
        <v>3</v>
      </c>
      <c r="L1399">
        <f>IF(IFERROR(LOOKUP(טבלה135[[#This Row],[ClientID]],פיבוט!$A$4:$A$121),FALSE)=טבלה135[[#This Row],[ClientID]],1,0)</f>
        <v>1</v>
      </c>
      <c r="M1399" t="str">
        <f>IF(OR(טבלה135[[#This Row],[ClientID]]=A1400),"",1)</f>
        <v/>
      </c>
      <c r="N1399" s="3" t="str">
        <f>IF(טבלה135[[#This Row],[טווח]]&lt;&gt;K1398,טבלה135[[#This Row],[טווח]],"")</f>
        <v/>
      </c>
      <c r="O1399" s="3" t="str">
        <f>IF(טבלה135[[#This Row],[מניית טווחים]]&lt;&gt;"",IF(OR(30&gt;טבלה135[[#This Row],[מקסימום]],30&lt;טבלה135[[#This Row],[מינימום]]),0,1),"")</f>
        <v/>
      </c>
    </row>
    <row r="1400" spans="1:15" x14ac:dyDescent="0.25">
      <c r="A1400" t="s">
        <v>149</v>
      </c>
      <c r="B1400">
        <v>9</v>
      </c>
      <c r="C1400">
        <v>29</v>
      </c>
      <c r="D1400">
        <f>טבלה135[[#This Row],[LengthofCycle]]+1</f>
        <v>30</v>
      </c>
      <c r="E1400">
        <f>IF(טבלה135[[#This Row],[CycleNumber]]&lt;3,"",IF(טבלה135[[#This Row],[CycleNumber]]=3,MIN(D1398:D1400),IF(I1399=3,MIN(D1397:D1399),E1399)))</f>
        <v>27</v>
      </c>
      <c r="F1400">
        <f>IF(טבלה135[[#This Row],[CycleNumber]]&lt;3,"",IF(טבלה135[[#This Row],[CycleNumber]]=3,MAX(D1398:D1400),IF(I1399=3,MAX(D1397:D1399),F1399)))</f>
        <v>30</v>
      </c>
      <c r="G1400">
        <f>IF(OR(טבלה135[[#This Row],[CycleNumber]]&gt;B1401,B1401=""),IF(טבלה135[[#This Row],[מספר סטייה]]=3,MIN(D1398:D1400),טבלה135[[#This Row],[מינ קבוע]]),טבלה135[[#This Row],[מינ קבוע]])</f>
        <v>27</v>
      </c>
      <c r="H1400">
        <f>IF(OR(טבלה135[[#This Row],[CycleNumber]]&gt;B1401,B1401=""),IF(טבלה135[[#This Row],[מספר סטייה]]=3,MAX(D1398:D1400),טבלה135[[#This Row],[מקס קבוע]]),טבלה135[[#This Row],[מקס קבוע]])</f>
        <v>30</v>
      </c>
      <c r="I140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קבוע]]&lt;&gt;E1399,1,I1399+1),0))</f>
        <v>0</v>
      </c>
      <c r="J1400">
        <f>IF(AND(טבלה135[[#This Row],[CycleNumber]]&lt;B1401,טבלה135[[#This Row],[מקס קבוע]]&lt;&gt;""),IF(OR(טבלה135[[#This Row],[מספר סטייה]]&lt;I1401,AND(טבלה135[[#This Row],[מספר סטייה]]=3,I1401=1)),0,1),"")</f>
        <v>1</v>
      </c>
      <c r="K1400">
        <f>IF(טבלה135[[#This Row],[מקס קבוע]]&lt;&gt;"",טבלה135[[#This Row],[מקסימום]]-טבלה135[[#This Row],[מינימום]],"")</f>
        <v>3</v>
      </c>
      <c r="L1400">
        <f>IF(IFERROR(LOOKUP(טבלה135[[#This Row],[ClientID]],פיבוט!$A$4:$A$121),FALSE)=טבלה135[[#This Row],[ClientID]],1,0)</f>
        <v>1</v>
      </c>
      <c r="M1400" t="str">
        <f>IF(OR(טבלה135[[#This Row],[ClientID]]=A1401),"",1)</f>
        <v/>
      </c>
      <c r="N1400" s="3" t="str">
        <f>IF(טבלה135[[#This Row],[טווח]]&lt;&gt;K1399,טבלה135[[#This Row],[טווח]],"")</f>
        <v/>
      </c>
      <c r="O1400" s="3" t="str">
        <f>IF(טבלה135[[#This Row],[מניית טווחים]]&lt;&gt;"",IF(OR(30&gt;טבלה135[[#This Row],[מקסימום]],30&lt;טבלה135[[#This Row],[מינימום]]),0,1),"")</f>
        <v/>
      </c>
    </row>
    <row r="1401" spans="1:15" x14ac:dyDescent="0.25">
      <c r="A1401" t="s">
        <v>149</v>
      </c>
      <c r="B1401">
        <v>10</v>
      </c>
      <c r="C1401">
        <v>28</v>
      </c>
      <c r="D1401">
        <f>טבלה135[[#This Row],[LengthofCycle]]+1</f>
        <v>29</v>
      </c>
      <c r="E1401">
        <f>IF(טבלה135[[#This Row],[CycleNumber]]&lt;3,"",IF(טבלה135[[#This Row],[CycleNumber]]=3,MIN(D1399:D1401),IF(I1400=3,MIN(D1398:D1400),E1400)))</f>
        <v>27</v>
      </c>
      <c r="F1401">
        <f>IF(טבלה135[[#This Row],[CycleNumber]]&lt;3,"",IF(טבלה135[[#This Row],[CycleNumber]]=3,MAX(D1399:D1401),IF(I1400=3,MAX(D1398:D1400),F1400)))</f>
        <v>30</v>
      </c>
      <c r="G1401">
        <f>IF(OR(טבלה135[[#This Row],[CycleNumber]]&gt;B1402,B1402=""),IF(טבלה135[[#This Row],[מספר סטייה]]=3,MIN(D1399:D1401),טבלה135[[#This Row],[מינ קבוע]]),טבלה135[[#This Row],[מינ קבוע]])</f>
        <v>27</v>
      </c>
      <c r="H1401">
        <f>IF(OR(טבלה135[[#This Row],[CycleNumber]]&gt;B1402,B1402=""),IF(טבלה135[[#This Row],[מספר סטייה]]=3,MAX(D1399:D1401),טבלה135[[#This Row],[מקס קבוע]]),טבלה135[[#This Row],[מקס קבוע]])</f>
        <v>30</v>
      </c>
      <c r="I140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קבוע]]&lt;&gt;E1400,1,I1400+1),0))</f>
        <v>0</v>
      </c>
      <c r="J1401">
        <f>IF(AND(טבלה135[[#This Row],[CycleNumber]]&lt;B1402,טבלה135[[#This Row],[מקס קבוע]]&lt;&gt;""),IF(OR(טבלה135[[#This Row],[מספר סטייה]]&lt;I1402,AND(טבלה135[[#This Row],[מספר סטייה]]=3,I1402=1)),0,1),"")</f>
        <v>1</v>
      </c>
      <c r="K1401">
        <f>IF(טבלה135[[#This Row],[מקס קבוע]]&lt;&gt;"",טבלה135[[#This Row],[מקסימום]]-טבלה135[[#This Row],[מינימום]],"")</f>
        <v>3</v>
      </c>
      <c r="L1401">
        <f>IF(IFERROR(LOOKUP(טבלה135[[#This Row],[ClientID]],פיבוט!$A$4:$A$121),FALSE)=טבלה135[[#This Row],[ClientID]],1,0)</f>
        <v>1</v>
      </c>
      <c r="M1401" t="str">
        <f>IF(OR(טבלה135[[#This Row],[ClientID]]=A1402),"",1)</f>
        <v/>
      </c>
      <c r="N1401" s="3" t="str">
        <f>IF(טבלה135[[#This Row],[טווח]]&lt;&gt;K1400,טבלה135[[#This Row],[טווח]],"")</f>
        <v/>
      </c>
      <c r="O1401" s="3" t="str">
        <f>IF(טבלה135[[#This Row],[מניית טווחים]]&lt;&gt;"",IF(OR(30&gt;טבלה135[[#This Row],[מקסימום]],30&lt;טבלה135[[#This Row],[מינימום]]),0,1),"")</f>
        <v/>
      </c>
    </row>
    <row r="1402" spans="1:15" x14ac:dyDescent="0.25">
      <c r="A1402" t="s">
        <v>149</v>
      </c>
      <c r="B1402">
        <v>11</v>
      </c>
      <c r="C1402">
        <v>29</v>
      </c>
      <c r="D1402">
        <f>טבלה135[[#This Row],[LengthofCycle]]+1</f>
        <v>30</v>
      </c>
      <c r="E1402">
        <f>IF(טבלה135[[#This Row],[CycleNumber]]&lt;3,"",IF(טבלה135[[#This Row],[CycleNumber]]=3,MIN(D1400:D1402),IF(I1401=3,MIN(D1399:D1401),E1401)))</f>
        <v>27</v>
      </c>
      <c r="F1402">
        <f>IF(טבלה135[[#This Row],[CycleNumber]]&lt;3,"",IF(טבלה135[[#This Row],[CycleNumber]]=3,MAX(D1400:D1402),IF(I1401=3,MAX(D1399:D1401),F1401)))</f>
        <v>30</v>
      </c>
      <c r="G1402">
        <f>IF(OR(טבלה135[[#This Row],[CycleNumber]]&gt;B1403,B1403=""),IF(טבלה135[[#This Row],[מספר סטייה]]=3,MIN(D1400:D1402),טבלה135[[#This Row],[מינ קבוע]]),טבלה135[[#This Row],[מינ קבוע]])</f>
        <v>27</v>
      </c>
      <c r="H1402">
        <f>IF(OR(טבלה135[[#This Row],[CycleNumber]]&gt;B1403,B1403=""),IF(טבלה135[[#This Row],[מספר סטייה]]=3,MAX(D1400:D1402),טבלה135[[#This Row],[מקס קבוע]]),טבלה135[[#This Row],[מקס קבוע]])</f>
        <v>30</v>
      </c>
      <c r="I140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קבוע]]&lt;&gt;E1401,1,I1401+1),0))</f>
        <v>0</v>
      </c>
      <c r="J1402">
        <f>IF(AND(טבלה135[[#This Row],[CycleNumber]]&lt;B1403,טבלה135[[#This Row],[מקס קבוע]]&lt;&gt;""),IF(OR(טבלה135[[#This Row],[מספר סטייה]]&lt;I1403,AND(טבלה135[[#This Row],[מספר סטייה]]=3,I1403=1)),0,1),"")</f>
        <v>1</v>
      </c>
      <c r="K1402">
        <f>IF(טבלה135[[#This Row],[מקס קבוע]]&lt;&gt;"",טבלה135[[#This Row],[מקסימום]]-טבלה135[[#This Row],[מינימום]],"")</f>
        <v>3</v>
      </c>
      <c r="L1402">
        <f>IF(IFERROR(LOOKUP(טבלה135[[#This Row],[ClientID]],פיבוט!$A$4:$A$121),FALSE)=טבלה135[[#This Row],[ClientID]],1,0)</f>
        <v>1</v>
      </c>
      <c r="M1402" t="str">
        <f>IF(OR(טבלה135[[#This Row],[ClientID]]=A1403),"",1)</f>
        <v/>
      </c>
      <c r="N1402" s="3" t="str">
        <f>IF(טבלה135[[#This Row],[טווח]]&lt;&gt;K1401,טבלה135[[#This Row],[טווח]],"")</f>
        <v/>
      </c>
      <c r="O1402" s="3" t="str">
        <f>IF(טבלה135[[#This Row],[מניית טווחים]]&lt;&gt;"",IF(OR(30&gt;טבלה135[[#This Row],[מקסימום]],30&lt;טבלה135[[#This Row],[מינימום]]),0,1),"")</f>
        <v/>
      </c>
    </row>
    <row r="1403" spans="1:15" x14ac:dyDescent="0.25">
      <c r="A1403" t="s">
        <v>149</v>
      </c>
      <c r="B1403">
        <v>12</v>
      </c>
      <c r="C1403">
        <v>28</v>
      </c>
      <c r="D1403">
        <f>טבלה135[[#This Row],[LengthofCycle]]+1</f>
        <v>29</v>
      </c>
      <c r="E1403">
        <f>IF(טבלה135[[#This Row],[CycleNumber]]&lt;3,"",IF(טבלה135[[#This Row],[CycleNumber]]=3,MIN(D1401:D1403),IF(I1402=3,MIN(D1400:D1402),E1402)))</f>
        <v>27</v>
      </c>
      <c r="F1403">
        <f>IF(טבלה135[[#This Row],[CycleNumber]]&lt;3,"",IF(טבלה135[[#This Row],[CycleNumber]]=3,MAX(D1401:D1403),IF(I1402=3,MAX(D1400:D1402),F1402)))</f>
        <v>30</v>
      </c>
      <c r="G1403">
        <f>IF(OR(טבלה135[[#This Row],[CycleNumber]]&gt;B1404,B1404=""),IF(טבלה135[[#This Row],[מספר סטייה]]=3,MIN(D1401:D1403),טבלה135[[#This Row],[מינ קבוע]]),טבלה135[[#This Row],[מינ קבוע]])</f>
        <v>27</v>
      </c>
      <c r="H1403">
        <f>IF(OR(טבלה135[[#This Row],[CycleNumber]]&gt;B1404,B1404=""),IF(טבלה135[[#This Row],[מספר סטייה]]=3,MAX(D1401:D1403),טבלה135[[#This Row],[מקס קבוע]]),טבלה135[[#This Row],[מקס קבוע]])</f>
        <v>30</v>
      </c>
      <c r="I140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קבוע]]&lt;&gt;E1402,1,I1402+1),0))</f>
        <v>0</v>
      </c>
      <c r="J1403">
        <f>IF(AND(טבלה135[[#This Row],[CycleNumber]]&lt;B1404,טבלה135[[#This Row],[מקס קבוע]]&lt;&gt;""),IF(OR(טבלה135[[#This Row],[מספר סטייה]]&lt;I1404,AND(טבלה135[[#This Row],[מספר סטייה]]=3,I1404=1)),0,1),"")</f>
        <v>1</v>
      </c>
      <c r="K1403">
        <f>IF(טבלה135[[#This Row],[מקס קבוע]]&lt;&gt;"",טבלה135[[#This Row],[מקסימום]]-טבלה135[[#This Row],[מינימום]],"")</f>
        <v>3</v>
      </c>
      <c r="L1403">
        <f>IF(IFERROR(LOOKUP(טבלה135[[#This Row],[ClientID]],פיבוט!$A$4:$A$121),FALSE)=טבלה135[[#This Row],[ClientID]],1,0)</f>
        <v>1</v>
      </c>
      <c r="M1403" t="str">
        <f>IF(OR(טבלה135[[#This Row],[ClientID]]=A1404),"",1)</f>
        <v/>
      </c>
      <c r="N1403" s="3" t="str">
        <f>IF(טבלה135[[#This Row],[טווח]]&lt;&gt;K1402,טבלה135[[#This Row],[טווח]],"")</f>
        <v/>
      </c>
      <c r="O1403" s="3" t="str">
        <f>IF(טבלה135[[#This Row],[מניית טווחים]]&lt;&gt;"",IF(OR(30&gt;טבלה135[[#This Row],[מקסימום]],30&lt;טבלה135[[#This Row],[מינימום]]),0,1),"")</f>
        <v/>
      </c>
    </row>
    <row r="1404" spans="1:15" x14ac:dyDescent="0.25">
      <c r="A1404" t="s">
        <v>149</v>
      </c>
      <c r="B1404">
        <v>13</v>
      </c>
      <c r="C1404">
        <v>27</v>
      </c>
      <c r="D1404">
        <f>טבלה135[[#This Row],[LengthofCycle]]+1</f>
        <v>28</v>
      </c>
      <c r="E1404">
        <f>IF(טבלה135[[#This Row],[CycleNumber]]&lt;3,"",IF(טבלה135[[#This Row],[CycleNumber]]=3,MIN(D1402:D1404),IF(I1403=3,MIN(D1401:D1403),E1403)))</f>
        <v>27</v>
      </c>
      <c r="F1404">
        <f>IF(טבלה135[[#This Row],[CycleNumber]]&lt;3,"",IF(טבלה135[[#This Row],[CycleNumber]]=3,MAX(D1402:D1404),IF(I1403=3,MAX(D1401:D1403),F1403)))</f>
        <v>30</v>
      </c>
      <c r="G1404">
        <f>IF(OR(טבלה135[[#This Row],[CycleNumber]]&gt;B1405,B1405=""),IF(טבלה135[[#This Row],[מספר סטייה]]=3,MIN(D1402:D1404),טבלה135[[#This Row],[מינ קבוע]]),טבלה135[[#This Row],[מינ קבוע]])</f>
        <v>27</v>
      </c>
      <c r="H1404">
        <f>IF(OR(טבלה135[[#This Row],[CycleNumber]]&gt;B1405,B1405=""),IF(טבלה135[[#This Row],[מספר סטייה]]=3,MAX(D1402:D1404),טבלה135[[#This Row],[מקס קבוע]]),טבלה135[[#This Row],[מקס קבוע]])</f>
        <v>30</v>
      </c>
      <c r="I140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קבוע]]&lt;&gt;E1403,1,I1403+1),0))</f>
        <v>0</v>
      </c>
      <c r="J1404" t="str">
        <f>IF(AND(טבלה135[[#This Row],[CycleNumber]]&lt;B1405,טבלה135[[#This Row],[מקס קבוע]]&lt;&gt;""),IF(OR(טבלה135[[#This Row],[מספר סטייה]]&lt;I1405,AND(טבלה135[[#This Row],[מספר סטייה]]=3,I1405=1)),0,1),"")</f>
        <v/>
      </c>
      <c r="K1404">
        <f>IF(טבלה135[[#This Row],[מקס קבוע]]&lt;&gt;"",טבלה135[[#This Row],[מקסימום]]-טבלה135[[#This Row],[מינימום]],"")</f>
        <v>3</v>
      </c>
      <c r="L1404">
        <f>IF(IFERROR(LOOKUP(טבלה135[[#This Row],[ClientID]],פיבוט!$A$4:$A$121),FALSE)=טבלה135[[#This Row],[ClientID]],1,0)</f>
        <v>1</v>
      </c>
      <c r="M1404">
        <f>IF(OR(טבלה135[[#This Row],[ClientID]]=A1405),"",1)</f>
        <v>1</v>
      </c>
      <c r="N1404" s="3" t="str">
        <f>IF(טבלה135[[#This Row],[טווח]]&lt;&gt;K1403,טבלה135[[#This Row],[טווח]],"")</f>
        <v/>
      </c>
      <c r="O1404" s="3" t="str">
        <f>IF(טבלה135[[#This Row],[מניית טווחים]]&lt;&gt;"",IF(OR(30&gt;טבלה135[[#This Row],[מקסימום]],30&lt;טבלה135[[#This Row],[מינימום]]),0,1),"")</f>
        <v/>
      </c>
    </row>
    <row r="1405" spans="1:15" x14ac:dyDescent="0.25">
      <c r="A1405" t="s">
        <v>150</v>
      </c>
      <c r="B1405">
        <v>1</v>
      </c>
      <c r="C1405">
        <v>24</v>
      </c>
      <c r="D1405">
        <f>טבלה135[[#This Row],[LengthofCycle]]+1</f>
        <v>25</v>
      </c>
      <c r="E1405" t="str">
        <f>IF(טבלה135[[#This Row],[CycleNumber]]&lt;3,"",IF(טבלה135[[#This Row],[CycleNumber]]=3,MIN(D1403:D1405),IF(I1404=3,MIN(D1402:D1404),E1404)))</f>
        <v/>
      </c>
      <c r="F1405" t="str">
        <f>IF(טבלה135[[#This Row],[CycleNumber]]&lt;3,"",IF(טבלה135[[#This Row],[CycleNumber]]=3,MAX(D1403:D1405),IF(I1404=3,MAX(D1402:D1404),F1404)))</f>
        <v/>
      </c>
      <c r="G1405" t="str">
        <f>IF(OR(טבלה135[[#This Row],[CycleNumber]]&gt;B1406,B1406=""),IF(טבלה135[[#This Row],[מספר סטייה]]=3,MIN(D1403:D1405),טבלה135[[#This Row],[מינ קבוע]]),טבלה135[[#This Row],[מינ קבוע]])</f>
        <v/>
      </c>
      <c r="H1405" t="str">
        <f>IF(OR(טבלה135[[#This Row],[CycleNumber]]&gt;B1406,B1406=""),IF(טבלה135[[#This Row],[מספר סטייה]]=3,MAX(D1403:D1405),טבלה135[[#This Row],[מקס קבוע]]),טבלה135[[#This Row],[מקס קבוע]])</f>
        <v/>
      </c>
      <c r="I140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קבוע]]&lt;&gt;E1404,1,I1404+1),0))</f>
        <v/>
      </c>
      <c r="J1405" t="str">
        <f>IF(AND(טבלה135[[#This Row],[CycleNumber]]&lt;B1406,טבלה135[[#This Row],[מקס קבוע]]&lt;&gt;""),IF(OR(טבלה135[[#This Row],[מספר סטייה]]&lt;I1406,AND(טבלה135[[#This Row],[מספר סטייה]]=3,I1406=1)),0,1),"")</f>
        <v/>
      </c>
      <c r="K1405" t="str">
        <f>IF(טבלה135[[#This Row],[מקס קבוע]]&lt;&gt;"",טבלה135[[#This Row],[מקסימום]]-טבלה135[[#This Row],[מינימום]],"")</f>
        <v/>
      </c>
      <c r="L1405">
        <f>IF(IFERROR(LOOKUP(טבלה135[[#This Row],[ClientID]],פיבוט!$A$4:$A$121),FALSE)=טבלה135[[#This Row],[ClientID]],1,0)</f>
        <v>1</v>
      </c>
      <c r="M1405" t="str">
        <f>IF(OR(טבלה135[[#This Row],[ClientID]]=A1406),"",1)</f>
        <v/>
      </c>
      <c r="N1405" s="3" t="str">
        <f>IF(טבלה135[[#This Row],[טווח]]&lt;&gt;K1404,טבלה135[[#This Row],[טווח]],"")</f>
        <v/>
      </c>
      <c r="O1405" s="3" t="str">
        <f>IF(טבלה135[[#This Row],[מניית טווחים]]&lt;&gt;"",IF(OR(30&gt;טבלה135[[#This Row],[מקסימום]],30&lt;טבלה135[[#This Row],[מינימום]]),0,1),"")</f>
        <v/>
      </c>
    </row>
    <row r="1406" spans="1:15" x14ac:dyDescent="0.25">
      <c r="A1406" t="s">
        <v>150</v>
      </c>
      <c r="B1406">
        <v>2</v>
      </c>
      <c r="C1406">
        <v>29</v>
      </c>
      <c r="D1406">
        <f>טבלה135[[#This Row],[LengthofCycle]]+1</f>
        <v>30</v>
      </c>
      <c r="E1406" t="str">
        <f>IF(טבלה135[[#This Row],[CycleNumber]]&lt;3,"",IF(טבלה135[[#This Row],[CycleNumber]]=3,MIN(D1404:D1406),IF(I1405=3,MIN(D1403:D1405),E1405)))</f>
        <v/>
      </c>
      <c r="F1406" t="str">
        <f>IF(טבלה135[[#This Row],[CycleNumber]]&lt;3,"",IF(טבלה135[[#This Row],[CycleNumber]]=3,MAX(D1404:D1406),IF(I1405=3,MAX(D1403:D1405),F1405)))</f>
        <v/>
      </c>
      <c r="G1406" t="str">
        <f>IF(OR(טבלה135[[#This Row],[CycleNumber]]&gt;B1407,B1407=""),IF(טבלה135[[#This Row],[מספר סטייה]]=3,MIN(D1404:D1406),טבלה135[[#This Row],[מינ קבוע]]),טבלה135[[#This Row],[מינ קבוע]])</f>
        <v/>
      </c>
      <c r="H1406" t="str">
        <f>IF(OR(טבלה135[[#This Row],[CycleNumber]]&gt;B1407,B1407=""),IF(טבלה135[[#This Row],[מספר סטייה]]=3,MAX(D1404:D1406),טבלה135[[#This Row],[מקס קבוע]]),טבלה135[[#This Row],[מקס קבוע]])</f>
        <v/>
      </c>
      <c r="I140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קבוע]]&lt;&gt;E1405,1,I1405+1),0))</f>
        <v/>
      </c>
      <c r="J1406" t="str">
        <f>IF(AND(טבלה135[[#This Row],[CycleNumber]]&lt;B1407,טבלה135[[#This Row],[מקס קבוע]]&lt;&gt;""),IF(OR(טבלה135[[#This Row],[מספר סטייה]]&lt;I1407,AND(טבלה135[[#This Row],[מספר סטייה]]=3,I1407=1)),0,1),"")</f>
        <v/>
      </c>
      <c r="K1406" t="str">
        <f>IF(טבלה135[[#This Row],[מקס קבוע]]&lt;&gt;"",טבלה135[[#This Row],[מקסימום]]-טבלה135[[#This Row],[מינימום]],"")</f>
        <v/>
      </c>
      <c r="L1406">
        <f>IF(IFERROR(LOOKUP(טבלה135[[#This Row],[ClientID]],פיבוט!$A$4:$A$121),FALSE)=טבלה135[[#This Row],[ClientID]],1,0)</f>
        <v>1</v>
      </c>
      <c r="M1406" t="str">
        <f>IF(OR(טבלה135[[#This Row],[ClientID]]=A1407),"",1)</f>
        <v/>
      </c>
      <c r="N1406" s="3" t="str">
        <f>IF(טבלה135[[#This Row],[טווח]]&lt;&gt;K1405,טבלה135[[#This Row],[טווח]],"")</f>
        <v/>
      </c>
      <c r="O1406" s="3" t="str">
        <f>IF(טבלה135[[#This Row],[מניית טווחים]]&lt;&gt;"",IF(OR(30&gt;טבלה135[[#This Row],[מקסימום]],30&lt;טבלה135[[#This Row],[מינימום]]),0,1),"")</f>
        <v/>
      </c>
    </row>
    <row r="1407" spans="1:15" x14ac:dyDescent="0.25">
      <c r="A1407" t="s">
        <v>150</v>
      </c>
      <c r="B1407">
        <v>3</v>
      </c>
      <c r="C1407">
        <v>26</v>
      </c>
      <c r="D1407">
        <f>טבלה135[[#This Row],[LengthofCycle]]+1</f>
        <v>27</v>
      </c>
      <c r="E1407">
        <f>IF(טבלה135[[#This Row],[CycleNumber]]&lt;3,"",IF(טבלה135[[#This Row],[CycleNumber]]=3,MIN(D1405:D1407),IF(I1406=3,MIN(D1404:D1406),E1406)))</f>
        <v>25</v>
      </c>
      <c r="F1407">
        <f>IF(טבלה135[[#This Row],[CycleNumber]]&lt;3,"",IF(טבלה135[[#This Row],[CycleNumber]]=3,MAX(D1405:D1407),IF(I1406=3,MAX(D1404:D1406),F1406)))</f>
        <v>30</v>
      </c>
      <c r="G1407">
        <f>IF(OR(טבלה135[[#This Row],[CycleNumber]]&gt;B1408,B1408=""),IF(טבלה135[[#This Row],[מספר סטייה]]=3,MIN(D1405:D1407),טבלה135[[#This Row],[מינ קבוע]]),טבלה135[[#This Row],[מינ קבוע]])</f>
        <v>25</v>
      </c>
      <c r="H1407">
        <f>IF(OR(טבלה135[[#This Row],[CycleNumber]]&gt;B1408,B1408=""),IF(טבלה135[[#This Row],[מספר סטייה]]=3,MAX(D1405:D1407),טבלה135[[#This Row],[מקס קבוע]]),טבלה135[[#This Row],[מקס קבוע]])</f>
        <v>30</v>
      </c>
      <c r="I140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קבוע]]&lt;&gt;E1406,1,I1406+1),0))</f>
        <v>0</v>
      </c>
      <c r="J1407">
        <f>IF(AND(טבלה135[[#This Row],[CycleNumber]]&lt;B1408,טבלה135[[#This Row],[מקס קבוע]]&lt;&gt;""),IF(OR(טבלה135[[#This Row],[מספר סטייה]]&lt;I1408,AND(טבלה135[[#This Row],[מספר סטייה]]=3,I1408=1)),0,1),"")</f>
        <v>1</v>
      </c>
      <c r="K1407">
        <f>IF(טבלה135[[#This Row],[מקס קבוע]]&lt;&gt;"",טבלה135[[#This Row],[מקסימום]]-טבלה135[[#This Row],[מינימום]],"")</f>
        <v>5</v>
      </c>
      <c r="L1407">
        <f>IF(IFERROR(LOOKUP(טבלה135[[#This Row],[ClientID]],פיבוט!$A$4:$A$121),FALSE)=טבלה135[[#This Row],[ClientID]],1,0)</f>
        <v>1</v>
      </c>
      <c r="M1407" t="str">
        <f>IF(OR(טבלה135[[#This Row],[ClientID]]=A1408),"",1)</f>
        <v/>
      </c>
      <c r="N1407" s="3">
        <f>IF(טבלה135[[#This Row],[טווח]]&lt;&gt;K1406,טבלה135[[#This Row],[טווח]],"")</f>
        <v>5</v>
      </c>
      <c r="O1407" s="3">
        <f>IF(טבלה135[[#This Row],[מניית טווחים]]&lt;&gt;"",IF(OR(30&gt;טבלה135[[#This Row],[מקסימום]],30&lt;טבלה135[[#This Row],[מינימום]]),0,1),"")</f>
        <v>1</v>
      </c>
    </row>
    <row r="1408" spans="1:15" x14ac:dyDescent="0.25">
      <c r="A1408" t="s">
        <v>150</v>
      </c>
      <c r="B1408">
        <v>4</v>
      </c>
      <c r="C1408">
        <v>25</v>
      </c>
      <c r="D1408">
        <f>טבלה135[[#This Row],[LengthofCycle]]+1</f>
        <v>26</v>
      </c>
      <c r="E1408">
        <f>IF(טבלה135[[#This Row],[CycleNumber]]&lt;3,"",IF(טבלה135[[#This Row],[CycleNumber]]=3,MIN(D1406:D1408),IF(I1407=3,MIN(D1405:D1407),E1407)))</f>
        <v>25</v>
      </c>
      <c r="F1408">
        <f>IF(טבלה135[[#This Row],[CycleNumber]]&lt;3,"",IF(טבלה135[[#This Row],[CycleNumber]]=3,MAX(D1406:D1408),IF(I1407=3,MAX(D1405:D1407),F1407)))</f>
        <v>30</v>
      </c>
      <c r="G1408">
        <f>IF(OR(טבלה135[[#This Row],[CycleNumber]]&gt;B1409,B1409=""),IF(טבלה135[[#This Row],[מספר סטייה]]=3,MIN(D1406:D1408),טבלה135[[#This Row],[מינ קבוע]]),טבלה135[[#This Row],[מינ קבוע]])</f>
        <v>25</v>
      </c>
      <c r="H1408">
        <f>IF(OR(טבלה135[[#This Row],[CycleNumber]]&gt;B1409,B1409=""),IF(טבלה135[[#This Row],[מספר סטייה]]=3,MAX(D1406:D1408),טבלה135[[#This Row],[מקס קבוע]]),טבלה135[[#This Row],[מקס קבוע]])</f>
        <v>30</v>
      </c>
      <c r="I140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קבוע]]&lt;&gt;E1407,1,I1407+1),0))</f>
        <v>0</v>
      </c>
      <c r="J1408">
        <f>IF(AND(טבלה135[[#This Row],[CycleNumber]]&lt;B1409,טבלה135[[#This Row],[מקס קבוע]]&lt;&gt;""),IF(OR(טבלה135[[#This Row],[מספר סטייה]]&lt;I1409,AND(טבלה135[[#This Row],[מספר סטייה]]=3,I1409=1)),0,1),"")</f>
        <v>0</v>
      </c>
      <c r="K1408">
        <f>IF(טבלה135[[#This Row],[מקס קבוע]]&lt;&gt;"",טבלה135[[#This Row],[מקסימום]]-טבלה135[[#This Row],[מינימום]],"")</f>
        <v>5</v>
      </c>
      <c r="L1408">
        <f>IF(IFERROR(LOOKUP(טבלה135[[#This Row],[ClientID]],פיבוט!$A$4:$A$121),FALSE)=טבלה135[[#This Row],[ClientID]],1,0)</f>
        <v>1</v>
      </c>
      <c r="M1408" t="str">
        <f>IF(OR(טבלה135[[#This Row],[ClientID]]=A1409),"",1)</f>
        <v/>
      </c>
      <c r="N1408" s="3" t="str">
        <f>IF(טבלה135[[#This Row],[טווח]]&lt;&gt;K1407,טבלה135[[#This Row],[טווח]],"")</f>
        <v/>
      </c>
      <c r="O1408" s="3" t="str">
        <f>IF(טבלה135[[#This Row],[מניית טווחים]]&lt;&gt;"",IF(OR(30&gt;טבלה135[[#This Row],[מקסימום]],30&lt;טבלה135[[#This Row],[מינימום]]),0,1),"")</f>
        <v/>
      </c>
    </row>
    <row r="1409" spans="1:15" x14ac:dyDescent="0.25">
      <c r="A1409" t="s">
        <v>150</v>
      </c>
      <c r="B1409">
        <v>5</v>
      </c>
      <c r="C1409">
        <v>31</v>
      </c>
      <c r="D1409">
        <f>טבלה135[[#This Row],[LengthofCycle]]+1</f>
        <v>32</v>
      </c>
      <c r="E1409">
        <f>IF(טבלה135[[#This Row],[CycleNumber]]&lt;3,"",IF(טבלה135[[#This Row],[CycleNumber]]=3,MIN(D1407:D1409),IF(I1408=3,MIN(D1406:D1408),E1408)))</f>
        <v>25</v>
      </c>
      <c r="F1409">
        <f>IF(טבלה135[[#This Row],[CycleNumber]]&lt;3,"",IF(טבלה135[[#This Row],[CycleNumber]]=3,MAX(D1407:D1409),IF(I1408=3,MAX(D1406:D1408),F1408)))</f>
        <v>30</v>
      </c>
      <c r="G1409">
        <f>IF(OR(טבלה135[[#This Row],[CycleNumber]]&gt;B1410,B1410=""),IF(טבלה135[[#This Row],[מספר סטייה]]=3,MIN(D1407:D1409),טבלה135[[#This Row],[מינ קבוע]]),טבלה135[[#This Row],[מינ קבוע]])</f>
        <v>25</v>
      </c>
      <c r="H1409">
        <f>IF(OR(טבלה135[[#This Row],[CycleNumber]]&gt;B1410,B1410=""),IF(טבלה135[[#This Row],[מספר סטייה]]=3,MAX(D1407:D1409),טבלה135[[#This Row],[מקס קבוע]]),טבלה135[[#This Row],[מקס קבוע]])</f>
        <v>30</v>
      </c>
      <c r="I140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קבוע]]&lt;&gt;E1408,1,I1408+1),0))</f>
        <v>1</v>
      </c>
      <c r="J1409">
        <f>IF(AND(טבלה135[[#This Row],[CycleNumber]]&lt;B1410,טבלה135[[#This Row],[מקס קבוע]]&lt;&gt;""),IF(OR(טבלה135[[#This Row],[מספר סטייה]]&lt;I1410,AND(טבלה135[[#This Row],[מספר סטייה]]=3,I1410=1)),0,1),"")</f>
        <v>1</v>
      </c>
      <c r="K1409">
        <f>IF(טבלה135[[#This Row],[מקס קבוע]]&lt;&gt;"",טבלה135[[#This Row],[מקסימום]]-טבלה135[[#This Row],[מינימום]],"")</f>
        <v>5</v>
      </c>
      <c r="L1409">
        <f>IF(IFERROR(LOOKUP(טבלה135[[#This Row],[ClientID]],פיבוט!$A$4:$A$121),FALSE)=טבלה135[[#This Row],[ClientID]],1,0)</f>
        <v>1</v>
      </c>
      <c r="M1409" t="str">
        <f>IF(OR(טבלה135[[#This Row],[ClientID]]=A1410),"",1)</f>
        <v/>
      </c>
      <c r="N1409" s="3" t="str">
        <f>IF(טבלה135[[#This Row],[טווח]]&lt;&gt;K1408,טבלה135[[#This Row],[טווח]],"")</f>
        <v/>
      </c>
      <c r="O1409" s="3" t="str">
        <f>IF(טבלה135[[#This Row],[מניית טווחים]]&lt;&gt;"",IF(OR(30&gt;טבלה135[[#This Row],[מקסימום]],30&lt;טבלה135[[#This Row],[מינימום]]),0,1),"")</f>
        <v/>
      </c>
    </row>
    <row r="1410" spans="1:15" x14ac:dyDescent="0.25">
      <c r="A1410" t="s">
        <v>150</v>
      </c>
      <c r="B1410">
        <v>6</v>
      </c>
      <c r="C1410">
        <v>25</v>
      </c>
      <c r="D1410">
        <f>טבלה135[[#This Row],[LengthofCycle]]+1</f>
        <v>26</v>
      </c>
      <c r="E1410">
        <f>IF(טבלה135[[#This Row],[CycleNumber]]&lt;3,"",IF(טבלה135[[#This Row],[CycleNumber]]=3,MIN(D1408:D1410),IF(I1409=3,MIN(D1407:D1409),E1409)))</f>
        <v>25</v>
      </c>
      <c r="F1410">
        <f>IF(טבלה135[[#This Row],[CycleNumber]]&lt;3,"",IF(טבלה135[[#This Row],[CycleNumber]]=3,MAX(D1408:D1410),IF(I1409=3,MAX(D1407:D1409),F1409)))</f>
        <v>30</v>
      </c>
      <c r="G1410">
        <f>IF(OR(טבלה135[[#This Row],[CycleNumber]]&gt;B1411,B1411=""),IF(טבלה135[[#This Row],[מספר סטייה]]=3,MIN(D1408:D1410),טבלה135[[#This Row],[מינ קבוע]]),טבלה135[[#This Row],[מינ קבוע]])</f>
        <v>25</v>
      </c>
      <c r="H1410">
        <f>IF(OR(טבלה135[[#This Row],[CycleNumber]]&gt;B1411,B1411=""),IF(טבלה135[[#This Row],[מספר סטייה]]=3,MAX(D1408:D1410),טבלה135[[#This Row],[מקס קבוע]]),טבלה135[[#This Row],[מקס קבוע]])</f>
        <v>30</v>
      </c>
      <c r="I141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קבוע]]&lt;&gt;E1409,1,I1409+1),0))</f>
        <v>0</v>
      </c>
      <c r="J1410">
        <f>IF(AND(טבלה135[[#This Row],[CycleNumber]]&lt;B1411,טבלה135[[#This Row],[מקס קבוע]]&lt;&gt;""),IF(OR(טבלה135[[#This Row],[מספר סטייה]]&lt;I1411,AND(טבלה135[[#This Row],[מספר סטייה]]=3,I1411=1)),0,1),"")</f>
        <v>1</v>
      </c>
      <c r="K1410">
        <f>IF(טבלה135[[#This Row],[מקס קבוע]]&lt;&gt;"",טבלה135[[#This Row],[מקסימום]]-טבלה135[[#This Row],[מינימום]],"")</f>
        <v>5</v>
      </c>
      <c r="L1410">
        <f>IF(IFERROR(LOOKUP(טבלה135[[#This Row],[ClientID]],פיבוט!$A$4:$A$121),FALSE)=טבלה135[[#This Row],[ClientID]],1,0)</f>
        <v>1</v>
      </c>
      <c r="M1410" t="str">
        <f>IF(OR(טבלה135[[#This Row],[ClientID]]=A1411),"",1)</f>
        <v/>
      </c>
      <c r="N1410" s="3" t="str">
        <f>IF(טבלה135[[#This Row],[טווח]]&lt;&gt;K1409,טבלה135[[#This Row],[טווח]],"")</f>
        <v/>
      </c>
      <c r="O1410" s="3" t="str">
        <f>IF(טבלה135[[#This Row],[מניית טווחים]]&lt;&gt;"",IF(OR(30&gt;טבלה135[[#This Row],[מקסימום]],30&lt;טבלה135[[#This Row],[מינימום]]),0,1),"")</f>
        <v/>
      </c>
    </row>
    <row r="1411" spans="1:15" x14ac:dyDescent="0.25">
      <c r="A1411" t="s">
        <v>150</v>
      </c>
      <c r="B1411">
        <v>7</v>
      </c>
      <c r="C1411">
        <v>26</v>
      </c>
      <c r="D1411">
        <f>טבלה135[[#This Row],[LengthofCycle]]+1</f>
        <v>27</v>
      </c>
      <c r="E1411">
        <f>IF(טבלה135[[#This Row],[CycleNumber]]&lt;3,"",IF(טבלה135[[#This Row],[CycleNumber]]=3,MIN(D1409:D1411),IF(I1410=3,MIN(D1408:D1410),E1410)))</f>
        <v>25</v>
      </c>
      <c r="F1411">
        <f>IF(טבלה135[[#This Row],[CycleNumber]]&lt;3,"",IF(טבלה135[[#This Row],[CycleNumber]]=3,MAX(D1409:D1411),IF(I1410=3,MAX(D1408:D1410),F1410)))</f>
        <v>30</v>
      </c>
      <c r="G1411">
        <f>IF(OR(טבלה135[[#This Row],[CycleNumber]]&gt;B1412,B1412=""),IF(טבלה135[[#This Row],[מספר סטייה]]=3,MIN(D1409:D1411),טבלה135[[#This Row],[מינ קבוע]]),טבלה135[[#This Row],[מינ קבוע]])</f>
        <v>25</v>
      </c>
      <c r="H1411">
        <f>IF(OR(טבלה135[[#This Row],[CycleNumber]]&gt;B1412,B1412=""),IF(טבלה135[[#This Row],[מספר סטייה]]=3,MAX(D1409:D1411),טבלה135[[#This Row],[מקס קבוע]]),טבלה135[[#This Row],[מקס קבוע]])</f>
        <v>30</v>
      </c>
      <c r="I141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קבוע]]&lt;&gt;E1410,1,I1410+1),0))</f>
        <v>0</v>
      </c>
      <c r="J1411">
        <f>IF(AND(טבלה135[[#This Row],[CycleNumber]]&lt;B1412,טבלה135[[#This Row],[מקס קבוע]]&lt;&gt;""),IF(OR(טבלה135[[#This Row],[מספר סטייה]]&lt;I1412,AND(טבלה135[[#This Row],[מספר סטייה]]=3,I1412=1)),0,1),"")</f>
        <v>1</v>
      </c>
      <c r="K1411">
        <f>IF(טבלה135[[#This Row],[מקס קבוע]]&lt;&gt;"",טבלה135[[#This Row],[מקסימום]]-טבלה135[[#This Row],[מינימום]],"")</f>
        <v>5</v>
      </c>
      <c r="L1411">
        <f>IF(IFERROR(LOOKUP(טבלה135[[#This Row],[ClientID]],פיבוט!$A$4:$A$121),FALSE)=טבלה135[[#This Row],[ClientID]],1,0)</f>
        <v>1</v>
      </c>
      <c r="M1411" t="str">
        <f>IF(OR(טבלה135[[#This Row],[ClientID]]=A1412),"",1)</f>
        <v/>
      </c>
      <c r="N1411" s="3" t="str">
        <f>IF(טבלה135[[#This Row],[טווח]]&lt;&gt;K1410,טבלה135[[#This Row],[טווח]],"")</f>
        <v/>
      </c>
      <c r="O1411" s="3" t="str">
        <f>IF(טבלה135[[#This Row],[מניית טווחים]]&lt;&gt;"",IF(OR(30&gt;טבלה135[[#This Row],[מקסימום]],30&lt;טבלה135[[#This Row],[מינימום]]),0,1),"")</f>
        <v/>
      </c>
    </row>
    <row r="1412" spans="1:15" x14ac:dyDescent="0.25">
      <c r="A1412" t="s">
        <v>150</v>
      </c>
      <c r="B1412">
        <v>8</v>
      </c>
      <c r="C1412">
        <v>27</v>
      </c>
      <c r="D1412">
        <f>טבלה135[[#This Row],[LengthofCycle]]+1</f>
        <v>28</v>
      </c>
      <c r="E1412">
        <f>IF(טבלה135[[#This Row],[CycleNumber]]&lt;3,"",IF(טבלה135[[#This Row],[CycleNumber]]=3,MIN(D1410:D1412),IF(I1411=3,MIN(D1409:D1411),E1411)))</f>
        <v>25</v>
      </c>
      <c r="F1412">
        <f>IF(טבלה135[[#This Row],[CycleNumber]]&lt;3,"",IF(טבלה135[[#This Row],[CycleNumber]]=3,MAX(D1410:D1412),IF(I1411=3,MAX(D1409:D1411),F1411)))</f>
        <v>30</v>
      </c>
      <c r="G1412">
        <f>IF(OR(טבלה135[[#This Row],[CycleNumber]]&gt;B1413,B1413=""),IF(טבלה135[[#This Row],[מספר סטייה]]=3,MIN(D1410:D1412),טבלה135[[#This Row],[מינ קבוע]]),טבלה135[[#This Row],[מינ קבוע]])</f>
        <v>25</v>
      </c>
      <c r="H1412">
        <f>IF(OR(טבלה135[[#This Row],[CycleNumber]]&gt;B1413,B1413=""),IF(טבלה135[[#This Row],[מספר סטייה]]=3,MAX(D1410:D1412),טבלה135[[#This Row],[מקס קבוע]]),טבלה135[[#This Row],[מקס קבוע]])</f>
        <v>30</v>
      </c>
      <c r="I141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קבוע]]&lt;&gt;E1411,1,I1411+1),0))</f>
        <v>0</v>
      </c>
      <c r="J1412">
        <f>IF(AND(טבלה135[[#This Row],[CycleNumber]]&lt;B1413,טבלה135[[#This Row],[מקס קבוע]]&lt;&gt;""),IF(OR(טבלה135[[#This Row],[מספר סטייה]]&lt;I1413,AND(טבלה135[[#This Row],[מספר סטייה]]=3,I1413=1)),0,1),"")</f>
        <v>1</v>
      </c>
      <c r="K1412">
        <f>IF(טבלה135[[#This Row],[מקס קבוע]]&lt;&gt;"",טבלה135[[#This Row],[מקסימום]]-טבלה135[[#This Row],[מינימום]],"")</f>
        <v>5</v>
      </c>
      <c r="L1412">
        <f>IF(IFERROR(LOOKUP(טבלה135[[#This Row],[ClientID]],פיבוט!$A$4:$A$121),FALSE)=טבלה135[[#This Row],[ClientID]],1,0)</f>
        <v>1</v>
      </c>
      <c r="M1412" t="str">
        <f>IF(OR(טבלה135[[#This Row],[ClientID]]=A1413),"",1)</f>
        <v/>
      </c>
      <c r="N1412" s="3" t="str">
        <f>IF(טבלה135[[#This Row],[טווח]]&lt;&gt;K1411,טבלה135[[#This Row],[טווח]],"")</f>
        <v/>
      </c>
      <c r="O1412" s="3" t="str">
        <f>IF(טבלה135[[#This Row],[מניית טווחים]]&lt;&gt;"",IF(OR(30&gt;טבלה135[[#This Row],[מקסימום]],30&lt;טבלה135[[#This Row],[מינימום]]),0,1),"")</f>
        <v/>
      </c>
    </row>
    <row r="1413" spans="1:15" x14ac:dyDescent="0.25">
      <c r="A1413" t="s">
        <v>150</v>
      </c>
      <c r="B1413">
        <v>9</v>
      </c>
      <c r="C1413">
        <v>26</v>
      </c>
      <c r="D1413">
        <f>טבלה135[[#This Row],[LengthofCycle]]+1</f>
        <v>27</v>
      </c>
      <c r="E1413">
        <f>IF(טבלה135[[#This Row],[CycleNumber]]&lt;3,"",IF(טבלה135[[#This Row],[CycleNumber]]=3,MIN(D1411:D1413),IF(I1412=3,MIN(D1410:D1412),E1412)))</f>
        <v>25</v>
      </c>
      <c r="F1413">
        <f>IF(טבלה135[[#This Row],[CycleNumber]]&lt;3,"",IF(טבלה135[[#This Row],[CycleNumber]]=3,MAX(D1411:D1413),IF(I1412=3,MAX(D1410:D1412),F1412)))</f>
        <v>30</v>
      </c>
      <c r="G1413">
        <f>IF(OR(טבלה135[[#This Row],[CycleNumber]]&gt;B1414,B1414=""),IF(טבלה135[[#This Row],[מספר סטייה]]=3,MIN(D1411:D1413),טבלה135[[#This Row],[מינ קבוע]]),טבלה135[[#This Row],[מינ קבוע]])</f>
        <v>25</v>
      </c>
      <c r="H1413">
        <f>IF(OR(טבלה135[[#This Row],[CycleNumber]]&gt;B1414,B1414=""),IF(טבלה135[[#This Row],[מספר סטייה]]=3,MAX(D1411:D1413),טבלה135[[#This Row],[מקס קבוע]]),טבלה135[[#This Row],[מקס קבוע]])</f>
        <v>30</v>
      </c>
      <c r="I141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קבוע]]&lt;&gt;E1412,1,I1412+1),0))</f>
        <v>0</v>
      </c>
      <c r="J1413">
        <f>IF(AND(טבלה135[[#This Row],[CycleNumber]]&lt;B1414,טבלה135[[#This Row],[מקס קבוע]]&lt;&gt;""),IF(OR(טבלה135[[#This Row],[מספר סטייה]]&lt;I1414,AND(טבלה135[[#This Row],[מספר סטייה]]=3,I1414=1)),0,1),"")</f>
        <v>1</v>
      </c>
      <c r="K1413">
        <f>IF(טבלה135[[#This Row],[מקס קבוע]]&lt;&gt;"",טבלה135[[#This Row],[מקסימום]]-טבלה135[[#This Row],[מינימום]],"")</f>
        <v>5</v>
      </c>
      <c r="L1413">
        <f>IF(IFERROR(LOOKUP(טבלה135[[#This Row],[ClientID]],פיבוט!$A$4:$A$121),FALSE)=טבלה135[[#This Row],[ClientID]],1,0)</f>
        <v>1</v>
      </c>
      <c r="M1413" t="str">
        <f>IF(OR(טבלה135[[#This Row],[ClientID]]=A1414),"",1)</f>
        <v/>
      </c>
      <c r="N1413" s="3" t="str">
        <f>IF(טבלה135[[#This Row],[טווח]]&lt;&gt;K1412,טבלה135[[#This Row],[טווח]],"")</f>
        <v/>
      </c>
      <c r="O1413" s="3" t="str">
        <f>IF(טבלה135[[#This Row],[מניית טווחים]]&lt;&gt;"",IF(OR(30&gt;טבלה135[[#This Row],[מקסימום]],30&lt;טבלה135[[#This Row],[מינימום]]),0,1),"")</f>
        <v/>
      </c>
    </row>
    <row r="1414" spans="1:15" x14ac:dyDescent="0.25">
      <c r="A1414" t="s">
        <v>150</v>
      </c>
      <c r="B1414">
        <v>10</v>
      </c>
      <c r="C1414">
        <v>26</v>
      </c>
      <c r="D1414">
        <f>טבלה135[[#This Row],[LengthofCycle]]+1</f>
        <v>27</v>
      </c>
      <c r="E1414">
        <f>IF(טבלה135[[#This Row],[CycleNumber]]&lt;3,"",IF(טבלה135[[#This Row],[CycleNumber]]=3,MIN(D1412:D1414),IF(I1413=3,MIN(D1411:D1413),E1413)))</f>
        <v>25</v>
      </c>
      <c r="F1414">
        <f>IF(טבלה135[[#This Row],[CycleNumber]]&lt;3,"",IF(טבלה135[[#This Row],[CycleNumber]]=3,MAX(D1412:D1414),IF(I1413=3,MAX(D1411:D1413),F1413)))</f>
        <v>30</v>
      </c>
      <c r="G1414">
        <f>IF(OR(טבלה135[[#This Row],[CycleNumber]]&gt;B1415,B1415=""),IF(טבלה135[[#This Row],[מספר סטייה]]=3,MIN(D1412:D1414),טבלה135[[#This Row],[מינ קבוע]]),טבלה135[[#This Row],[מינ קבוע]])</f>
        <v>25</v>
      </c>
      <c r="H1414">
        <f>IF(OR(טבלה135[[#This Row],[CycleNumber]]&gt;B1415,B1415=""),IF(טבלה135[[#This Row],[מספר סטייה]]=3,MAX(D1412:D1414),טבלה135[[#This Row],[מקס קבוע]]),טבלה135[[#This Row],[מקס קבוע]])</f>
        <v>30</v>
      </c>
      <c r="I141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קבוע]]&lt;&gt;E1413,1,I1413+1),0))</f>
        <v>0</v>
      </c>
      <c r="J1414">
        <f>IF(AND(טבלה135[[#This Row],[CycleNumber]]&lt;B1415,טבלה135[[#This Row],[מקס קבוע]]&lt;&gt;""),IF(OR(טבלה135[[#This Row],[מספר סטייה]]&lt;I1415,AND(טבלה135[[#This Row],[מספר סטייה]]=3,I1415=1)),0,1),"")</f>
        <v>1</v>
      </c>
      <c r="K1414">
        <f>IF(טבלה135[[#This Row],[מקס קבוע]]&lt;&gt;"",טבלה135[[#This Row],[מקסימום]]-טבלה135[[#This Row],[מינימום]],"")</f>
        <v>5</v>
      </c>
      <c r="L1414">
        <f>IF(IFERROR(LOOKUP(טבלה135[[#This Row],[ClientID]],פיבוט!$A$4:$A$121),FALSE)=טבלה135[[#This Row],[ClientID]],1,0)</f>
        <v>1</v>
      </c>
      <c r="M1414" t="str">
        <f>IF(OR(טבלה135[[#This Row],[ClientID]]=A1415),"",1)</f>
        <v/>
      </c>
      <c r="N1414" s="3" t="str">
        <f>IF(טבלה135[[#This Row],[טווח]]&lt;&gt;K1413,טבלה135[[#This Row],[טווח]],"")</f>
        <v/>
      </c>
      <c r="O1414" s="3" t="str">
        <f>IF(טבלה135[[#This Row],[מניית טווחים]]&lt;&gt;"",IF(OR(30&gt;טבלה135[[#This Row],[מקסימום]],30&lt;טבלה135[[#This Row],[מינימום]]),0,1),"")</f>
        <v/>
      </c>
    </row>
    <row r="1415" spans="1:15" x14ac:dyDescent="0.25">
      <c r="A1415" t="s">
        <v>150</v>
      </c>
      <c r="B1415">
        <v>11</v>
      </c>
      <c r="C1415">
        <v>24</v>
      </c>
      <c r="D1415">
        <f>טבלה135[[#This Row],[LengthofCycle]]+1</f>
        <v>25</v>
      </c>
      <c r="E1415">
        <f>IF(טבלה135[[#This Row],[CycleNumber]]&lt;3,"",IF(טבלה135[[#This Row],[CycleNumber]]=3,MIN(D1413:D1415),IF(I1414=3,MIN(D1412:D1414),E1414)))</f>
        <v>25</v>
      </c>
      <c r="F1415">
        <f>IF(טבלה135[[#This Row],[CycleNumber]]&lt;3,"",IF(טבלה135[[#This Row],[CycleNumber]]=3,MAX(D1413:D1415),IF(I1414=3,MAX(D1412:D1414),F1414)))</f>
        <v>30</v>
      </c>
      <c r="G1415">
        <f>IF(OR(טבלה135[[#This Row],[CycleNumber]]&gt;B1416,B1416=""),IF(טבלה135[[#This Row],[מספר סטייה]]=3,MIN(D1413:D1415),טבלה135[[#This Row],[מינ קבוע]]),טבלה135[[#This Row],[מינ קבוע]])</f>
        <v>25</v>
      </c>
      <c r="H1415">
        <f>IF(OR(טבלה135[[#This Row],[CycleNumber]]&gt;B1416,B1416=""),IF(טבלה135[[#This Row],[מספר סטייה]]=3,MAX(D1413:D1415),טבלה135[[#This Row],[מקס קבוע]]),טבלה135[[#This Row],[מקס קבוע]])</f>
        <v>30</v>
      </c>
      <c r="I141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קבוע]]&lt;&gt;E1414,1,I1414+1),0))</f>
        <v>0</v>
      </c>
      <c r="J1415">
        <f>IF(AND(טבלה135[[#This Row],[CycleNumber]]&lt;B1416,טבלה135[[#This Row],[מקס קבוע]]&lt;&gt;""),IF(OR(טבלה135[[#This Row],[מספר סטייה]]&lt;I1416,AND(טבלה135[[#This Row],[מספר סטייה]]=3,I1416=1)),0,1),"")</f>
        <v>1</v>
      </c>
      <c r="K1415">
        <f>IF(טבלה135[[#This Row],[מקס קבוע]]&lt;&gt;"",טבלה135[[#This Row],[מקסימום]]-טבלה135[[#This Row],[מינימום]],"")</f>
        <v>5</v>
      </c>
      <c r="L1415">
        <f>IF(IFERROR(LOOKUP(טבלה135[[#This Row],[ClientID]],פיבוט!$A$4:$A$121),FALSE)=טבלה135[[#This Row],[ClientID]],1,0)</f>
        <v>1</v>
      </c>
      <c r="M1415" t="str">
        <f>IF(OR(טבלה135[[#This Row],[ClientID]]=A1416),"",1)</f>
        <v/>
      </c>
      <c r="N1415" s="3" t="str">
        <f>IF(טבלה135[[#This Row],[טווח]]&lt;&gt;K1414,טבלה135[[#This Row],[טווח]],"")</f>
        <v/>
      </c>
      <c r="O1415" s="3" t="str">
        <f>IF(טבלה135[[#This Row],[מניית טווחים]]&lt;&gt;"",IF(OR(30&gt;טבלה135[[#This Row],[מקסימום]],30&lt;טבלה135[[#This Row],[מינימום]]),0,1),"")</f>
        <v/>
      </c>
    </row>
    <row r="1416" spans="1:15" x14ac:dyDescent="0.25">
      <c r="A1416" t="s">
        <v>150</v>
      </c>
      <c r="B1416">
        <v>12</v>
      </c>
      <c r="C1416">
        <v>26</v>
      </c>
      <c r="D1416">
        <f>טבלה135[[#This Row],[LengthofCycle]]+1</f>
        <v>27</v>
      </c>
      <c r="E1416">
        <f>IF(טבלה135[[#This Row],[CycleNumber]]&lt;3,"",IF(טבלה135[[#This Row],[CycleNumber]]=3,MIN(D1414:D1416),IF(I1415=3,MIN(D1413:D1415),E1415)))</f>
        <v>25</v>
      </c>
      <c r="F1416">
        <f>IF(טבלה135[[#This Row],[CycleNumber]]&lt;3,"",IF(טבלה135[[#This Row],[CycleNumber]]=3,MAX(D1414:D1416),IF(I1415=3,MAX(D1413:D1415),F1415)))</f>
        <v>30</v>
      </c>
      <c r="G1416">
        <f>IF(OR(טבלה135[[#This Row],[CycleNumber]]&gt;B1417,B1417=""),IF(טבלה135[[#This Row],[מספר סטייה]]=3,MIN(D1414:D1416),טבלה135[[#This Row],[מינ קבוע]]),טבלה135[[#This Row],[מינ קבוע]])</f>
        <v>25</v>
      </c>
      <c r="H1416">
        <f>IF(OR(טבלה135[[#This Row],[CycleNumber]]&gt;B1417,B1417=""),IF(טבלה135[[#This Row],[מספר סטייה]]=3,MAX(D1414:D1416),טבלה135[[#This Row],[מקס קבוע]]),טבלה135[[#This Row],[מקס קבוע]])</f>
        <v>30</v>
      </c>
      <c r="I141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קבוע]]&lt;&gt;E1415,1,I1415+1),0))</f>
        <v>0</v>
      </c>
      <c r="J1416">
        <f>IF(AND(טבלה135[[#This Row],[CycleNumber]]&lt;B1417,טבלה135[[#This Row],[מקס קבוע]]&lt;&gt;""),IF(OR(טבלה135[[#This Row],[מספר סטייה]]&lt;I1417,AND(טבלה135[[#This Row],[מספר סטייה]]=3,I1417=1)),0,1),"")</f>
        <v>1</v>
      </c>
      <c r="K1416">
        <f>IF(טבלה135[[#This Row],[מקס קבוע]]&lt;&gt;"",טבלה135[[#This Row],[מקסימום]]-טבלה135[[#This Row],[מינימום]],"")</f>
        <v>5</v>
      </c>
      <c r="L1416">
        <f>IF(IFERROR(LOOKUP(טבלה135[[#This Row],[ClientID]],פיבוט!$A$4:$A$121),FALSE)=טבלה135[[#This Row],[ClientID]],1,0)</f>
        <v>1</v>
      </c>
      <c r="M1416" t="str">
        <f>IF(OR(טבלה135[[#This Row],[ClientID]]=A1417),"",1)</f>
        <v/>
      </c>
      <c r="N1416" s="3" t="str">
        <f>IF(טבלה135[[#This Row],[טווח]]&lt;&gt;K1415,טבלה135[[#This Row],[טווח]],"")</f>
        <v/>
      </c>
      <c r="O1416" s="3" t="str">
        <f>IF(טבלה135[[#This Row],[מניית טווחים]]&lt;&gt;"",IF(OR(30&gt;טבלה135[[#This Row],[מקסימום]],30&lt;טבלה135[[#This Row],[מינימום]]),0,1),"")</f>
        <v/>
      </c>
    </row>
    <row r="1417" spans="1:15" x14ac:dyDescent="0.25">
      <c r="A1417" t="s">
        <v>150</v>
      </c>
      <c r="B1417">
        <v>13</v>
      </c>
      <c r="C1417">
        <v>29</v>
      </c>
      <c r="D1417">
        <f>טבלה135[[#This Row],[LengthofCycle]]+1</f>
        <v>30</v>
      </c>
      <c r="E1417">
        <f>IF(טבלה135[[#This Row],[CycleNumber]]&lt;3,"",IF(טבלה135[[#This Row],[CycleNumber]]=3,MIN(D1415:D1417),IF(I1416=3,MIN(D1414:D1416),E1416)))</f>
        <v>25</v>
      </c>
      <c r="F1417">
        <f>IF(טבלה135[[#This Row],[CycleNumber]]&lt;3,"",IF(טבלה135[[#This Row],[CycleNumber]]=3,MAX(D1415:D1417),IF(I1416=3,MAX(D1414:D1416),F1416)))</f>
        <v>30</v>
      </c>
      <c r="G1417">
        <f>IF(OR(טבלה135[[#This Row],[CycleNumber]]&gt;B1418,B1418=""),IF(טבלה135[[#This Row],[מספר סטייה]]=3,MIN(D1415:D1417),טבלה135[[#This Row],[מינ קבוע]]),טבלה135[[#This Row],[מינ קבוע]])</f>
        <v>25</v>
      </c>
      <c r="H1417">
        <f>IF(OR(טבלה135[[#This Row],[CycleNumber]]&gt;B1418,B1418=""),IF(טבלה135[[#This Row],[מספר סטייה]]=3,MAX(D1415:D1417),טבלה135[[#This Row],[מקס קבוע]]),טבלה135[[#This Row],[מקס קבוע]])</f>
        <v>30</v>
      </c>
      <c r="I141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קבוע]]&lt;&gt;E1416,1,I1416+1),0))</f>
        <v>0</v>
      </c>
      <c r="J1417">
        <f>IF(AND(טבלה135[[#This Row],[CycleNumber]]&lt;B1418,טבלה135[[#This Row],[מקס קבוע]]&lt;&gt;""),IF(OR(טבלה135[[#This Row],[מספר סטייה]]&lt;I1418,AND(טבלה135[[#This Row],[מספר סטייה]]=3,I1418=1)),0,1),"")</f>
        <v>1</v>
      </c>
      <c r="K1417">
        <f>IF(טבלה135[[#This Row],[מקס קבוע]]&lt;&gt;"",טבלה135[[#This Row],[מקסימום]]-טבלה135[[#This Row],[מינימום]],"")</f>
        <v>5</v>
      </c>
      <c r="L1417">
        <f>IF(IFERROR(LOOKUP(טבלה135[[#This Row],[ClientID]],פיבוט!$A$4:$A$121),FALSE)=טבלה135[[#This Row],[ClientID]],1,0)</f>
        <v>1</v>
      </c>
      <c r="M1417" t="str">
        <f>IF(OR(טבלה135[[#This Row],[ClientID]]=A1418),"",1)</f>
        <v/>
      </c>
      <c r="N1417" s="3" t="str">
        <f>IF(טבלה135[[#This Row],[טווח]]&lt;&gt;K1416,טבלה135[[#This Row],[טווח]],"")</f>
        <v/>
      </c>
      <c r="O1417" s="3" t="str">
        <f>IF(טבלה135[[#This Row],[מניית טווחים]]&lt;&gt;"",IF(OR(30&gt;טבלה135[[#This Row],[מקסימום]],30&lt;טבלה135[[#This Row],[מינימום]]),0,1),"")</f>
        <v/>
      </c>
    </row>
    <row r="1418" spans="1:15" x14ac:dyDescent="0.25">
      <c r="A1418" t="s">
        <v>150</v>
      </c>
      <c r="B1418">
        <v>14</v>
      </c>
      <c r="C1418">
        <v>25</v>
      </c>
      <c r="D1418">
        <f>טבלה135[[#This Row],[LengthofCycle]]+1</f>
        <v>26</v>
      </c>
      <c r="E1418">
        <f>IF(טבלה135[[#This Row],[CycleNumber]]&lt;3,"",IF(טבלה135[[#This Row],[CycleNumber]]=3,MIN(D1416:D1418),IF(I1417=3,MIN(D1415:D1417),E1417)))</f>
        <v>25</v>
      </c>
      <c r="F1418">
        <f>IF(טבלה135[[#This Row],[CycleNumber]]&lt;3,"",IF(טבלה135[[#This Row],[CycleNumber]]=3,MAX(D1416:D1418),IF(I1417=3,MAX(D1415:D1417),F1417)))</f>
        <v>30</v>
      </c>
      <c r="G1418">
        <f>IF(OR(טבלה135[[#This Row],[CycleNumber]]&gt;B1419,B1419=""),IF(טבלה135[[#This Row],[מספר סטייה]]=3,MIN(D1416:D1418),טבלה135[[#This Row],[מינ קבוע]]),טבלה135[[#This Row],[מינ קבוע]])</f>
        <v>25</v>
      </c>
      <c r="H1418">
        <f>IF(OR(טבלה135[[#This Row],[CycleNumber]]&gt;B1419,B1419=""),IF(טבלה135[[#This Row],[מספר סטייה]]=3,MAX(D1416:D1418),טבלה135[[#This Row],[מקס קבוע]]),טבלה135[[#This Row],[מקס קבוע]])</f>
        <v>30</v>
      </c>
      <c r="I141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קבוע]]&lt;&gt;E1417,1,I1417+1),0))</f>
        <v>0</v>
      </c>
      <c r="J1418">
        <f>IF(AND(טבלה135[[#This Row],[CycleNumber]]&lt;B1419,טבלה135[[#This Row],[מקס קבוע]]&lt;&gt;""),IF(OR(טבלה135[[#This Row],[מספר סטייה]]&lt;I1419,AND(טבלה135[[#This Row],[מספר סטייה]]=3,I1419=1)),0,1),"")</f>
        <v>1</v>
      </c>
      <c r="K1418">
        <f>IF(טבלה135[[#This Row],[מקס קבוע]]&lt;&gt;"",טבלה135[[#This Row],[מקסימום]]-טבלה135[[#This Row],[מינימום]],"")</f>
        <v>5</v>
      </c>
      <c r="L1418">
        <f>IF(IFERROR(LOOKUP(טבלה135[[#This Row],[ClientID]],פיבוט!$A$4:$A$121),FALSE)=טבלה135[[#This Row],[ClientID]],1,0)</f>
        <v>1</v>
      </c>
      <c r="M1418" t="str">
        <f>IF(OR(טבלה135[[#This Row],[ClientID]]=A1419),"",1)</f>
        <v/>
      </c>
      <c r="N1418" s="3" t="str">
        <f>IF(טבלה135[[#This Row],[טווח]]&lt;&gt;K1417,טבלה135[[#This Row],[טווח]],"")</f>
        <v/>
      </c>
      <c r="O1418" s="3" t="str">
        <f>IF(טבלה135[[#This Row],[מניית טווחים]]&lt;&gt;"",IF(OR(30&gt;טבלה135[[#This Row],[מקסימום]],30&lt;טבלה135[[#This Row],[מינימום]]),0,1),"")</f>
        <v/>
      </c>
    </row>
    <row r="1419" spans="1:15" x14ac:dyDescent="0.25">
      <c r="A1419" t="s">
        <v>150</v>
      </c>
      <c r="B1419">
        <v>15</v>
      </c>
      <c r="C1419">
        <v>26</v>
      </c>
      <c r="D1419">
        <f>טבלה135[[#This Row],[LengthofCycle]]+1</f>
        <v>27</v>
      </c>
      <c r="E1419">
        <f>IF(טבלה135[[#This Row],[CycleNumber]]&lt;3,"",IF(טבלה135[[#This Row],[CycleNumber]]=3,MIN(D1417:D1419),IF(I1418=3,MIN(D1416:D1418),E1418)))</f>
        <v>25</v>
      </c>
      <c r="F1419">
        <f>IF(טבלה135[[#This Row],[CycleNumber]]&lt;3,"",IF(טבלה135[[#This Row],[CycleNumber]]=3,MAX(D1417:D1419),IF(I1418=3,MAX(D1416:D1418),F1418)))</f>
        <v>30</v>
      </c>
      <c r="G1419">
        <f>IF(OR(טבלה135[[#This Row],[CycleNumber]]&gt;B1420,B1420=""),IF(טבלה135[[#This Row],[מספר סטייה]]=3,MIN(D1417:D1419),טבלה135[[#This Row],[מינ קבוע]]),טבלה135[[#This Row],[מינ קבוע]])</f>
        <v>25</v>
      </c>
      <c r="H1419">
        <f>IF(OR(טבלה135[[#This Row],[CycleNumber]]&gt;B1420,B1420=""),IF(טבלה135[[#This Row],[מספר סטייה]]=3,MAX(D1417:D1419),טבלה135[[#This Row],[מקס קבוע]]),טבלה135[[#This Row],[מקס קבוע]])</f>
        <v>30</v>
      </c>
      <c r="I141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קבוע]]&lt;&gt;E1418,1,I1418+1),0))</f>
        <v>0</v>
      </c>
      <c r="J1419">
        <f>IF(AND(טבלה135[[#This Row],[CycleNumber]]&lt;B1420,טבלה135[[#This Row],[מקס קבוע]]&lt;&gt;""),IF(OR(טבלה135[[#This Row],[מספר סטייה]]&lt;I1420,AND(טבלה135[[#This Row],[מספר סטייה]]=3,I1420=1)),0,1),"")</f>
        <v>1</v>
      </c>
      <c r="K1419">
        <f>IF(טבלה135[[#This Row],[מקס קבוע]]&lt;&gt;"",טבלה135[[#This Row],[מקסימום]]-טבלה135[[#This Row],[מינימום]],"")</f>
        <v>5</v>
      </c>
      <c r="L1419">
        <f>IF(IFERROR(LOOKUP(טבלה135[[#This Row],[ClientID]],פיבוט!$A$4:$A$121),FALSE)=טבלה135[[#This Row],[ClientID]],1,0)</f>
        <v>1</v>
      </c>
      <c r="M1419" t="str">
        <f>IF(OR(טבלה135[[#This Row],[ClientID]]=A1420),"",1)</f>
        <v/>
      </c>
      <c r="N1419" s="3" t="str">
        <f>IF(טבלה135[[#This Row],[טווח]]&lt;&gt;K1418,טבלה135[[#This Row],[טווח]],"")</f>
        <v/>
      </c>
      <c r="O1419" s="3" t="str">
        <f>IF(טבלה135[[#This Row],[מניית טווחים]]&lt;&gt;"",IF(OR(30&gt;טבלה135[[#This Row],[מקסימום]],30&lt;טבלה135[[#This Row],[מינימום]]),0,1),"")</f>
        <v/>
      </c>
    </row>
    <row r="1420" spans="1:15" x14ac:dyDescent="0.25">
      <c r="A1420" t="s">
        <v>150</v>
      </c>
      <c r="B1420">
        <v>16</v>
      </c>
      <c r="C1420">
        <v>27</v>
      </c>
      <c r="D1420">
        <f>טבלה135[[#This Row],[LengthofCycle]]+1</f>
        <v>28</v>
      </c>
      <c r="E1420">
        <f>IF(טבלה135[[#This Row],[CycleNumber]]&lt;3,"",IF(טבלה135[[#This Row],[CycleNumber]]=3,MIN(D1418:D1420),IF(I1419=3,MIN(D1417:D1419),E1419)))</f>
        <v>25</v>
      </c>
      <c r="F1420">
        <f>IF(טבלה135[[#This Row],[CycleNumber]]&lt;3,"",IF(טבלה135[[#This Row],[CycleNumber]]=3,MAX(D1418:D1420),IF(I1419=3,MAX(D1417:D1419),F1419)))</f>
        <v>30</v>
      </c>
      <c r="G1420">
        <f>IF(OR(טבלה135[[#This Row],[CycleNumber]]&gt;B1421,B1421=""),IF(טבלה135[[#This Row],[מספר סטייה]]=3,MIN(D1418:D1420),טבלה135[[#This Row],[מינ קבוע]]),טבלה135[[#This Row],[מינ קבוע]])</f>
        <v>25</v>
      </c>
      <c r="H1420">
        <f>IF(OR(טבלה135[[#This Row],[CycleNumber]]&gt;B1421,B1421=""),IF(טבלה135[[#This Row],[מספר סטייה]]=3,MAX(D1418:D1420),טבלה135[[#This Row],[מקס קבוע]]),טבלה135[[#This Row],[מקס קבוע]])</f>
        <v>30</v>
      </c>
      <c r="I142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קבוע]]&lt;&gt;E1419,1,I1419+1),0))</f>
        <v>0</v>
      </c>
      <c r="J1420" t="str">
        <f>IF(AND(טבלה135[[#This Row],[CycleNumber]]&lt;B1421,טבלה135[[#This Row],[מקס קבוע]]&lt;&gt;""),IF(OR(טבלה135[[#This Row],[מספר סטייה]]&lt;I1421,AND(טבלה135[[#This Row],[מספר סטייה]]=3,I1421=1)),0,1),"")</f>
        <v/>
      </c>
      <c r="K1420">
        <f>IF(טבלה135[[#This Row],[מקס קבוע]]&lt;&gt;"",טבלה135[[#This Row],[מקסימום]]-טבלה135[[#This Row],[מינימום]],"")</f>
        <v>5</v>
      </c>
      <c r="L1420">
        <f>IF(IFERROR(LOOKUP(טבלה135[[#This Row],[ClientID]],פיבוט!$A$4:$A$121),FALSE)=טבלה135[[#This Row],[ClientID]],1,0)</f>
        <v>1</v>
      </c>
      <c r="M1420">
        <f>IF(OR(טבלה135[[#This Row],[ClientID]]=A1421),"",1)</f>
        <v>1</v>
      </c>
      <c r="N1420" s="3" t="str">
        <f>IF(טבלה135[[#This Row],[טווח]]&lt;&gt;K1419,טבלה135[[#This Row],[טווח]],"")</f>
        <v/>
      </c>
      <c r="O1420" s="3" t="str">
        <f>IF(טבלה135[[#This Row],[מניית טווחים]]&lt;&gt;"",IF(OR(30&gt;טבלה135[[#This Row],[מקסימום]],30&lt;טבלה135[[#This Row],[מינימום]]),0,1),"")</f>
        <v/>
      </c>
    </row>
    <row r="1421" spans="1:15" x14ac:dyDescent="0.25">
      <c r="A1421" t="s">
        <v>151</v>
      </c>
      <c r="B1421">
        <v>1</v>
      </c>
      <c r="C1421">
        <v>26</v>
      </c>
      <c r="D1421">
        <f>טבלה135[[#This Row],[LengthofCycle]]+1</f>
        <v>27</v>
      </c>
      <c r="E1421" t="str">
        <f>IF(טבלה135[[#This Row],[CycleNumber]]&lt;3,"",IF(טבלה135[[#This Row],[CycleNumber]]=3,MIN(D1419:D1421),IF(I1420=3,MIN(D1418:D1420),E1420)))</f>
        <v/>
      </c>
      <c r="F1421" t="str">
        <f>IF(טבלה135[[#This Row],[CycleNumber]]&lt;3,"",IF(טבלה135[[#This Row],[CycleNumber]]=3,MAX(D1419:D1421),IF(I1420=3,MAX(D1418:D1420),F1420)))</f>
        <v/>
      </c>
      <c r="G1421" t="str">
        <f>IF(OR(טבלה135[[#This Row],[CycleNumber]]&gt;B1422,B1422=""),IF(טבלה135[[#This Row],[מספר סטייה]]=3,MIN(D1419:D1421),טבלה135[[#This Row],[מינ קבוע]]),טבלה135[[#This Row],[מינ קבוע]])</f>
        <v/>
      </c>
      <c r="H1421" t="str">
        <f>IF(OR(טבלה135[[#This Row],[CycleNumber]]&gt;B1422,B1422=""),IF(טבלה135[[#This Row],[מספר סטייה]]=3,MAX(D1419:D1421),טבלה135[[#This Row],[מקס קבוע]]),טבלה135[[#This Row],[מקס קבוע]])</f>
        <v/>
      </c>
      <c r="I142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קבוע]]&lt;&gt;E1420,1,I1420+1),0))</f>
        <v/>
      </c>
      <c r="J1421" t="str">
        <f>IF(AND(טבלה135[[#This Row],[CycleNumber]]&lt;B1422,טבלה135[[#This Row],[מקס קבוע]]&lt;&gt;""),IF(OR(טבלה135[[#This Row],[מספר סטייה]]&lt;I1422,AND(טבלה135[[#This Row],[מספר סטייה]]=3,I1422=1)),0,1),"")</f>
        <v/>
      </c>
      <c r="K1421" t="str">
        <f>IF(טבלה135[[#This Row],[מקס קבוע]]&lt;&gt;"",טבלה135[[#This Row],[מקסימום]]-טבלה135[[#This Row],[מינימום]],"")</f>
        <v/>
      </c>
      <c r="L1421">
        <f>IF(IFERROR(LOOKUP(טבלה135[[#This Row],[ClientID]],פיבוט!$A$4:$A$121),FALSE)=טבלה135[[#This Row],[ClientID]],1,0)</f>
        <v>1</v>
      </c>
      <c r="M1421" t="str">
        <f>IF(OR(טבלה135[[#This Row],[ClientID]]=A1422),"",1)</f>
        <v/>
      </c>
      <c r="N1421" s="3" t="str">
        <f>IF(טבלה135[[#This Row],[טווח]]&lt;&gt;K1420,טבלה135[[#This Row],[טווח]],"")</f>
        <v/>
      </c>
      <c r="O1421" s="3" t="str">
        <f>IF(טבלה135[[#This Row],[מניית טווחים]]&lt;&gt;"",IF(OR(30&gt;טבלה135[[#This Row],[מקסימום]],30&lt;טבלה135[[#This Row],[מינימום]]),0,1),"")</f>
        <v/>
      </c>
    </row>
    <row r="1422" spans="1:15" x14ac:dyDescent="0.25">
      <c r="A1422" t="s">
        <v>151</v>
      </c>
      <c r="B1422">
        <v>2</v>
      </c>
      <c r="C1422">
        <v>25</v>
      </c>
      <c r="D1422">
        <f>טבלה135[[#This Row],[LengthofCycle]]+1</f>
        <v>26</v>
      </c>
      <c r="E1422" t="str">
        <f>IF(טבלה135[[#This Row],[CycleNumber]]&lt;3,"",IF(טבלה135[[#This Row],[CycleNumber]]=3,MIN(D1420:D1422),IF(I1421=3,MIN(D1419:D1421),E1421)))</f>
        <v/>
      </c>
      <c r="F1422" t="str">
        <f>IF(טבלה135[[#This Row],[CycleNumber]]&lt;3,"",IF(טבלה135[[#This Row],[CycleNumber]]=3,MAX(D1420:D1422),IF(I1421=3,MAX(D1419:D1421),F1421)))</f>
        <v/>
      </c>
      <c r="G1422" t="str">
        <f>IF(OR(טבלה135[[#This Row],[CycleNumber]]&gt;B1423,B1423=""),IF(טבלה135[[#This Row],[מספר סטייה]]=3,MIN(D1420:D1422),טבלה135[[#This Row],[מינ קבוע]]),טבלה135[[#This Row],[מינ קבוע]])</f>
        <v/>
      </c>
      <c r="H1422" t="str">
        <f>IF(OR(טבלה135[[#This Row],[CycleNumber]]&gt;B1423,B1423=""),IF(טבלה135[[#This Row],[מספר סטייה]]=3,MAX(D1420:D1422),טבלה135[[#This Row],[מקס קבוע]]),טבלה135[[#This Row],[מקס קבוע]])</f>
        <v/>
      </c>
      <c r="I1422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קבוע]]&lt;&gt;E1421,1,I1421+1),0))</f>
        <v/>
      </c>
      <c r="J1422" t="str">
        <f>IF(AND(טבלה135[[#This Row],[CycleNumber]]&lt;B1423,טבלה135[[#This Row],[מקס קבוע]]&lt;&gt;""),IF(OR(טבלה135[[#This Row],[מספר סטייה]]&lt;I1423,AND(טבלה135[[#This Row],[מספר סטייה]]=3,I1423=1)),0,1),"")</f>
        <v/>
      </c>
      <c r="K1422" t="str">
        <f>IF(טבלה135[[#This Row],[מקס קבוע]]&lt;&gt;"",טבלה135[[#This Row],[מקסימום]]-טבלה135[[#This Row],[מינימום]],"")</f>
        <v/>
      </c>
      <c r="L1422">
        <f>IF(IFERROR(LOOKUP(טבלה135[[#This Row],[ClientID]],פיבוט!$A$4:$A$121),FALSE)=טבלה135[[#This Row],[ClientID]],1,0)</f>
        <v>1</v>
      </c>
      <c r="M1422" t="str">
        <f>IF(OR(טבלה135[[#This Row],[ClientID]]=A1423),"",1)</f>
        <v/>
      </c>
      <c r="N1422" s="3" t="str">
        <f>IF(טבלה135[[#This Row],[טווח]]&lt;&gt;K1421,טבלה135[[#This Row],[טווח]],"")</f>
        <v/>
      </c>
      <c r="O1422" s="3" t="str">
        <f>IF(טבלה135[[#This Row],[מניית טווחים]]&lt;&gt;"",IF(OR(30&gt;טבלה135[[#This Row],[מקסימום]],30&lt;טבלה135[[#This Row],[מינימום]]),0,1),"")</f>
        <v/>
      </c>
    </row>
    <row r="1423" spans="1:15" x14ac:dyDescent="0.25">
      <c r="A1423" t="s">
        <v>151</v>
      </c>
      <c r="B1423">
        <v>3</v>
      </c>
      <c r="C1423">
        <v>27</v>
      </c>
      <c r="D1423">
        <f>טבלה135[[#This Row],[LengthofCycle]]+1</f>
        <v>28</v>
      </c>
      <c r="E1423">
        <f>IF(טבלה135[[#This Row],[CycleNumber]]&lt;3,"",IF(טבלה135[[#This Row],[CycleNumber]]=3,MIN(D1421:D1423),IF(I1422=3,MIN(D1420:D1422),E1422)))</f>
        <v>26</v>
      </c>
      <c r="F1423">
        <f>IF(טבלה135[[#This Row],[CycleNumber]]&lt;3,"",IF(טבלה135[[#This Row],[CycleNumber]]=3,MAX(D1421:D1423),IF(I1422=3,MAX(D1420:D1422),F1422)))</f>
        <v>28</v>
      </c>
      <c r="G1423">
        <f>IF(OR(טבלה135[[#This Row],[CycleNumber]]&gt;B1424,B1424=""),IF(טבלה135[[#This Row],[מספר סטייה]]=3,MIN(D1421:D1423),טבלה135[[#This Row],[מינ קבוע]]),טבלה135[[#This Row],[מינ קבוע]])</f>
        <v>26</v>
      </c>
      <c r="H1423">
        <f>IF(OR(טבלה135[[#This Row],[CycleNumber]]&gt;B1424,B1424=""),IF(טבלה135[[#This Row],[מספר סטייה]]=3,MAX(D1421:D1423),טבלה135[[#This Row],[מקס קבוע]]),טבלה135[[#This Row],[מקס קבוע]])</f>
        <v>28</v>
      </c>
      <c r="I142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קבוע]]&lt;&gt;E1422,1,I1422+1),0))</f>
        <v>0</v>
      </c>
      <c r="J1423">
        <f>IF(AND(טבלה135[[#This Row],[CycleNumber]]&lt;B1424,טבלה135[[#This Row],[מקס קבוע]]&lt;&gt;""),IF(OR(טבלה135[[#This Row],[מספר סטייה]]&lt;I1424,AND(טבלה135[[#This Row],[מספר סטייה]]=3,I1424=1)),0,1),"")</f>
        <v>1</v>
      </c>
      <c r="K1423">
        <f>IF(טבלה135[[#This Row],[מקס קבוע]]&lt;&gt;"",טבלה135[[#This Row],[מקסימום]]-טבלה135[[#This Row],[מינימום]],"")</f>
        <v>2</v>
      </c>
      <c r="L1423">
        <f>IF(IFERROR(LOOKUP(טבלה135[[#This Row],[ClientID]],פיבוט!$A$4:$A$121),FALSE)=טבלה135[[#This Row],[ClientID]],1,0)</f>
        <v>1</v>
      </c>
      <c r="M1423" t="str">
        <f>IF(OR(טבלה135[[#This Row],[ClientID]]=A1424),"",1)</f>
        <v/>
      </c>
      <c r="N1423" s="3">
        <f>IF(טבלה135[[#This Row],[טווח]]&lt;&gt;K1422,טבלה135[[#This Row],[טווח]],"")</f>
        <v>2</v>
      </c>
      <c r="O1423" s="3">
        <f>IF(טבלה135[[#This Row],[מניית טווחים]]&lt;&gt;"",IF(OR(30&gt;טבלה135[[#This Row],[מקסימום]],30&lt;טבלה135[[#This Row],[מינימום]]),0,1),"")</f>
        <v>0</v>
      </c>
    </row>
    <row r="1424" spans="1:15" x14ac:dyDescent="0.25">
      <c r="A1424" t="s">
        <v>151</v>
      </c>
      <c r="B1424">
        <v>4</v>
      </c>
      <c r="C1424">
        <v>25</v>
      </c>
      <c r="D1424">
        <f>טבלה135[[#This Row],[LengthofCycle]]+1</f>
        <v>26</v>
      </c>
      <c r="E1424">
        <f>IF(טבלה135[[#This Row],[CycleNumber]]&lt;3,"",IF(טבלה135[[#This Row],[CycleNumber]]=3,MIN(D1422:D1424),IF(I1423=3,MIN(D1421:D1423),E1423)))</f>
        <v>26</v>
      </c>
      <c r="F1424">
        <f>IF(טבלה135[[#This Row],[CycleNumber]]&lt;3,"",IF(טבלה135[[#This Row],[CycleNumber]]=3,MAX(D1422:D1424),IF(I1423=3,MAX(D1421:D1423),F1423)))</f>
        <v>28</v>
      </c>
      <c r="G1424">
        <f>IF(OR(טבלה135[[#This Row],[CycleNumber]]&gt;B1425,B1425=""),IF(טבלה135[[#This Row],[מספר סטייה]]=3,MIN(D1422:D1424),טבלה135[[#This Row],[מינ קבוע]]),טבלה135[[#This Row],[מינ קבוע]])</f>
        <v>26</v>
      </c>
      <c r="H1424">
        <f>IF(OR(טבלה135[[#This Row],[CycleNumber]]&gt;B1425,B1425=""),IF(טבלה135[[#This Row],[מספר סטייה]]=3,MAX(D1422:D1424),טבלה135[[#This Row],[מקס קבוע]]),טבלה135[[#This Row],[מקס קבוע]])</f>
        <v>28</v>
      </c>
      <c r="I142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קבוע]]&lt;&gt;E1423,1,I1423+1),0))</f>
        <v>0</v>
      </c>
      <c r="J1424">
        <f>IF(AND(טבלה135[[#This Row],[CycleNumber]]&lt;B1425,טבלה135[[#This Row],[מקס קבוע]]&lt;&gt;""),IF(OR(טבלה135[[#This Row],[מספר סטייה]]&lt;I1425,AND(טבלה135[[#This Row],[מספר סטייה]]=3,I1425=1)),0,1),"")</f>
        <v>1</v>
      </c>
      <c r="K1424">
        <f>IF(טבלה135[[#This Row],[מקס קבוע]]&lt;&gt;"",טבלה135[[#This Row],[מקסימום]]-טבלה135[[#This Row],[מינימום]],"")</f>
        <v>2</v>
      </c>
      <c r="L1424">
        <f>IF(IFERROR(LOOKUP(טבלה135[[#This Row],[ClientID]],פיבוט!$A$4:$A$121),FALSE)=טבלה135[[#This Row],[ClientID]],1,0)</f>
        <v>1</v>
      </c>
      <c r="M1424" t="str">
        <f>IF(OR(טבלה135[[#This Row],[ClientID]]=A1425),"",1)</f>
        <v/>
      </c>
      <c r="N1424" s="3" t="str">
        <f>IF(טבלה135[[#This Row],[טווח]]&lt;&gt;K1423,טבלה135[[#This Row],[טווח]],"")</f>
        <v/>
      </c>
      <c r="O1424" s="3" t="str">
        <f>IF(טבלה135[[#This Row],[מניית טווחים]]&lt;&gt;"",IF(OR(30&gt;טבלה135[[#This Row],[מקסימום]],30&lt;טבלה135[[#This Row],[מינימום]]),0,1),"")</f>
        <v/>
      </c>
    </row>
    <row r="1425" spans="1:15" x14ac:dyDescent="0.25">
      <c r="A1425" t="s">
        <v>151</v>
      </c>
      <c r="B1425">
        <v>5</v>
      </c>
      <c r="C1425">
        <v>26</v>
      </c>
      <c r="D1425">
        <f>טבלה135[[#This Row],[LengthofCycle]]+1</f>
        <v>27</v>
      </c>
      <c r="E1425">
        <f>IF(טבלה135[[#This Row],[CycleNumber]]&lt;3,"",IF(טבלה135[[#This Row],[CycleNumber]]=3,MIN(D1423:D1425),IF(I1424=3,MIN(D1422:D1424),E1424)))</f>
        <v>26</v>
      </c>
      <c r="F1425">
        <f>IF(טבלה135[[#This Row],[CycleNumber]]&lt;3,"",IF(טבלה135[[#This Row],[CycleNumber]]=3,MAX(D1423:D1425),IF(I1424=3,MAX(D1422:D1424),F1424)))</f>
        <v>28</v>
      </c>
      <c r="G1425">
        <f>IF(OR(טבלה135[[#This Row],[CycleNumber]]&gt;B1426,B1426=""),IF(טבלה135[[#This Row],[מספר סטייה]]=3,MIN(D1423:D1425),טבלה135[[#This Row],[מינ קבוע]]),טבלה135[[#This Row],[מינ קבוע]])</f>
        <v>26</v>
      </c>
      <c r="H1425">
        <f>IF(OR(טבלה135[[#This Row],[CycleNumber]]&gt;B1426,B1426=""),IF(טבלה135[[#This Row],[מספר סטייה]]=3,MAX(D1423:D1425),טבלה135[[#This Row],[מקס קבוע]]),טבלה135[[#This Row],[מקס קבוע]])</f>
        <v>28</v>
      </c>
      <c r="I142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קבוע]]&lt;&gt;E1424,1,I1424+1),0))</f>
        <v>0</v>
      </c>
      <c r="J1425">
        <f>IF(AND(טבלה135[[#This Row],[CycleNumber]]&lt;B1426,טבלה135[[#This Row],[מקס קבוע]]&lt;&gt;""),IF(OR(טבלה135[[#This Row],[מספר סטייה]]&lt;I1426,AND(טבלה135[[#This Row],[מספר סטייה]]=3,I1426=1)),0,1),"")</f>
        <v>1</v>
      </c>
      <c r="K1425">
        <f>IF(טבלה135[[#This Row],[מקס קבוע]]&lt;&gt;"",טבלה135[[#This Row],[מקסימום]]-טבלה135[[#This Row],[מינימום]],"")</f>
        <v>2</v>
      </c>
      <c r="L1425">
        <f>IF(IFERROR(LOOKUP(טבלה135[[#This Row],[ClientID]],פיבוט!$A$4:$A$121),FALSE)=טבלה135[[#This Row],[ClientID]],1,0)</f>
        <v>1</v>
      </c>
      <c r="M1425" t="str">
        <f>IF(OR(טבלה135[[#This Row],[ClientID]]=A1426),"",1)</f>
        <v/>
      </c>
      <c r="N1425" s="3" t="str">
        <f>IF(טבלה135[[#This Row],[טווח]]&lt;&gt;K1424,טבלה135[[#This Row],[טווח]],"")</f>
        <v/>
      </c>
      <c r="O1425" s="3" t="str">
        <f>IF(טבלה135[[#This Row],[מניית טווחים]]&lt;&gt;"",IF(OR(30&gt;טבלה135[[#This Row],[מקסימום]],30&lt;טבלה135[[#This Row],[מינימום]]),0,1),"")</f>
        <v/>
      </c>
    </row>
    <row r="1426" spans="1:15" x14ac:dyDescent="0.25">
      <c r="A1426" t="s">
        <v>151</v>
      </c>
      <c r="B1426">
        <v>6</v>
      </c>
      <c r="C1426">
        <v>27</v>
      </c>
      <c r="D1426">
        <f>טבלה135[[#This Row],[LengthofCycle]]+1</f>
        <v>28</v>
      </c>
      <c r="E1426">
        <f>IF(טבלה135[[#This Row],[CycleNumber]]&lt;3,"",IF(טבלה135[[#This Row],[CycleNumber]]=3,MIN(D1424:D1426),IF(I1425=3,MIN(D1423:D1425),E1425)))</f>
        <v>26</v>
      </c>
      <c r="F1426">
        <f>IF(טבלה135[[#This Row],[CycleNumber]]&lt;3,"",IF(טבלה135[[#This Row],[CycleNumber]]=3,MAX(D1424:D1426),IF(I1425=3,MAX(D1423:D1425),F1425)))</f>
        <v>28</v>
      </c>
      <c r="G1426">
        <f>IF(OR(טבלה135[[#This Row],[CycleNumber]]&gt;B1427,B1427=""),IF(טבלה135[[#This Row],[מספר סטייה]]=3,MIN(D1424:D1426),טבלה135[[#This Row],[מינ קבוע]]),טבלה135[[#This Row],[מינ קבוע]])</f>
        <v>26</v>
      </c>
      <c r="H1426">
        <f>IF(OR(טבלה135[[#This Row],[CycleNumber]]&gt;B1427,B1427=""),IF(טבלה135[[#This Row],[מספר סטייה]]=3,MAX(D1424:D1426),טבלה135[[#This Row],[מקס קבוע]]),טבלה135[[#This Row],[מקס קבוע]])</f>
        <v>28</v>
      </c>
      <c r="I142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קבוע]]&lt;&gt;E1425,1,I1425+1),0))</f>
        <v>0</v>
      </c>
      <c r="J1426">
        <f>IF(AND(טבלה135[[#This Row],[CycleNumber]]&lt;B1427,טבלה135[[#This Row],[מקס קבוע]]&lt;&gt;""),IF(OR(טבלה135[[#This Row],[מספר סטייה]]&lt;I1427,AND(טבלה135[[#This Row],[מספר סטייה]]=3,I1427=1)),0,1),"")</f>
        <v>1</v>
      </c>
      <c r="K1426">
        <f>IF(טבלה135[[#This Row],[מקס קבוע]]&lt;&gt;"",טבלה135[[#This Row],[מקסימום]]-טבלה135[[#This Row],[מינימום]],"")</f>
        <v>2</v>
      </c>
      <c r="L1426">
        <f>IF(IFERROR(LOOKUP(טבלה135[[#This Row],[ClientID]],פיבוט!$A$4:$A$121),FALSE)=טבלה135[[#This Row],[ClientID]],1,0)</f>
        <v>1</v>
      </c>
      <c r="M1426" t="str">
        <f>IF(OR(טבלה135[[#This Row],[ClientID]]=A1427),"",1)</f>
        <v/>
      </c>
      <c r="N1426" s="3" t="str">
        <f>IF(טבלה135[[#This Row],[טווח]]&lt;&gt;K1425,טבלה135[[#This Row],[טווח]],"")</f>
        <v/>
      </c>
      <c r="O1426" s="3" t="str">
        <f>IF(טבלה135[[#This Row],[מניית טווחים]]&lt;&gt;"",IF(OR(30&gt;טבלה135[[#This Row],[מקסימום]],30&lt;טבלה135[[#This Row],[מינימום]]),0,1),"")</f>
        <v/>
      </c>
    </row>
    <row r="1427" spans="1:15" x14ac:dyDescent="0.25">
      <c r="A1427" t="s">
        <v>151</v>
      </c>
      <c r="B1427">
        <v>7</v>
      </c>
      <c r="C1427">
        <v>25</v>
      </c>
      <c r="D1427">
        <f>טבלה135[[#This Row],[LengthofCycle]]+1</f>
        <v>26</v>
      </c>
      <c r="E1427">
        <f>IF(טבלה135[[#This Row],[CycleNumber]]&lt;3,"",IF(טבלה135[[#This Row],[CycleNumber]]=3,MIN(D1425:D1427),IF(I1426=3,MIN(D1424:D1426),E1426)))</f>
        <v>26</v>
      </c>
      <c r="F1427">
        <f>IF(טבלה135[[#This Row],[CycleNumber]]&lt;3,"",IF(טבלה135[[#This Row],[CycleNumber]]=3,MAX(D1425:D1427),IF(I1426=3,MAX(D1424:D1426),F1426)))</f>
        <v>28</v>
      </c>
      <c r="G1427">
        <f>IF(OR(טבלה135[[#This Row],[CycleNumber]]&gt;B1428,B1428=""),IF(טבלה135[[#This Row],[מספר סטייה]]=3,MIN(D1425:D1427),טבלה135[[#This Row],[מינ קבוע]]),טבלה135[[#This Row],[מינ קבוע]])</f>
        <v>26</v>
      </c>
      <c r="H1427">
        <f>IF(OR(טבלה135[[#This Row],[CycleNumber]]&gt;B1428,B1428=""),IF(טבלה135[[#This Row],[מספר סטייה]]=3,MAX(D1425:D1427),טבלה135[[#This Row],[מקס קבוע]]),טבלה135[[#This Row],[מקס קבוע]])</f>
        <v>28</v>
      </c>
      <c r="I142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קבוע]]&lt;&gt;E1426,1,I1426+1),0))</f>
        <v>0</v>
      </c>
      <c r="J1427">
        <f>IF(AND(טבלה135[[#This Row],[CycleNumber]]&lt;B1428,טבלה135[[#This Row],[מקס קבוע]]&lt;&gt;""),IF(OR(טבלה135[[#This Row],[מספר סטייה]]&lt;I1428,AND(טבלה135[[#This Row],[מספר סטייה]]=3,I1428=1)),0,1),"")</f>
        <v>1</v>
      </c>
      <c r="K1427">
        <f>IF(טבלה135[[#This Row],[מקס קבוע]]&lt;&gt;"",טבלה135[[#This Row],[מקסימום]]-טבלה135[[#This Row],[מינימום]],"")</f>
        <v>2</v>
      </c>
      <c r="L1427">
        <f>IF(IFERROR(LOOKUP(טבלה135[[#This Row],[ClientID]],פיבוט!$A$4:$A$121),FALSE)=טבלה135[[#This Row],[ClientID]],1,0)</f>
        <v>1</v>
      </c>
      <c r="M1427" t="str">
        <f>IF(OR(טבלה135[[#This Row],[ClientID]]=A1428),"",1)</f>
        <v/>
      </c>
      <c r="N1427" s="3" t="str">
        <f>IF(טבלה135[[#This Row],[טווח]]&lt;&gt;K1426,טבלה135[[#This Row],[טווח]],"")</f>
        <v/>
      </c>
      <c r="O1427" s="3" t="str">
        <f>IF(טבלה135[[#This Row],[מניית טווחים]]&lt;&gt;"",IF(OR(30&gt;טבלה135[[#This Row],[מקסימום]],30&lt;טבלה135[[#This Row],[מינימום]]),0,1),"")</f>
        <v/>
      </c>
    </row>
    <row r="1428" spans="1:15" x14ac:dyDescent="0.25">
      <c r="A1428" t="s">
        <v>151</v>
      </c>
      <c r="B1428">
        <v>8</v>
      </c>
      <c r="C1428">
        <v>26</v>
      </c>
      <c r="D1428">
        <f>טבלה135[[#This Row],[LengthofCycle]]+1</f>
        <v>27</v>
      </c>
      <c r="E1428">
        <f>IF(טבלה135[[#This Row],[CycleNumber]]&lt;3,"",IF(טבלה135[[#This Row],[CycleNumber]]=3,MIN(D1426:D1428),IF(I1427=3,MIN(D1425:D1427),E1427)))</f>
        <v>26</v>
      </c>
      <c r="F1428">
        <f>IF(טבלה135[[#This Row],[CycleNumber]]&lt;3,"",IF(טבלה135[[#This Row],[CycleNumber]]=3,MAX(D1426:D1428),IF(I1427=3,MAX(D1425:D1427),F1427)))</f>
        <v>28</v>
      </c>
      <c r="G1428">
        <f>IF(OR(טבלה135[[#This Row],[CycleNumber]]&gt;B1429,B1429=""),IF(טבלה135[[#This Row],[מספר סטייה]]=3,MIN(D1426:D1428),טבלה135[[#This Row],[מינ קבוע]]),טבלה135[[#This Row],[מינ קבוע]])</f>
        <v>26</v>
      </c>
      <c r="H1428">
        <f>IF(OR(טבלה135[[#This Row],[CycleNumber]]&gt;B1429,B1429=""),IF(טבלה135[[#This Row],[מספר סטייה]]=3,MAX(D1426:D1428),טבלה135[[#This Row],[מקס קבוע]]),טבלה135[[#This Row],[מקס קבוע]])</f>
        <v>28</v>
      </c>
      <c r="I142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קבוע]]&lt;&gt;E1427,1,I1427+1),0))</f>
        <v>0</v>
      </c>
      <c r="J1428">
        <f>IF(AND(טבלה135[[#This Row],[CycleNumber]]&lt;B1429,טבלה135[[#This Row],[מקס קבוע]]&lt;&gt;""),IF(OR(טבלה135[[#This Row],[מספר סטייה]]&lt;I1429,AND(טבלה135[[#This Row],[מספר סטייה]]=3,I1429=1)),0,1),"")</f>
        <v>0</v>
      </c>
      <c r="K1428">
        <f>IF(טבלה135[[#This Row],[מקס קבוע]]&lt;&gt;"",טבלה135[[#This Row],[מקסימום]]-טבלה135[[#This Row],[מינימום]],"")</f>
        <v>2</v>
      </c>
      <c r="L1428">
        <f>IF(IFERROR(LOOKUP(טבלה135[[#This Row],[ClientID]],פיבוט!$A$4:$A$121),FALSE)=טבלה135[[#This Row],[ClientID]],1,0)</f>
        <v>1</v>
      </c>
      <c r="M1428" t="str">
        <f>IF(OR(טבלה135[[#This Row],[ClientID]]=A1429),"",1)</f>
        <v/>
      </c>
      <c r="N1428" s="3" t="str">
        <f>IF(טבלה135[[#This Row],[טווח]]&lt;&gt;K1427,טבלה135[[#This Row],[טווח]],"")</f>
        <v/>
      </c>
      <c r="O1428" s="3" t="str">
        <f>IF(טבלה135[[#This Row],[מניית טווחים]]&lt;&gt;"",IF(OR(30&gt;טבלה135[[#This Row],[מקסימום]],30&lt;טבלה135[[#This Row],[מינימום]]),0,1),"")</f>
        <v/>
      </c>
    </row>
    <row r="1429" spans="1:15" x14ac:dyDescent="0.25">
      <c r="A1429" t="s">
        <v>151</v>
      </c>
      <c r="B1429">
        <v>9</v>
      </c>
      <c r="C1429">
        <v>23</v>
      </c>
      <c r="D1429">
        <f>טבלה135[[#This Row],[LengthofCycle]]+1</f>
        <v>24</v>
      </c>
      <c r="E1429">
        <f>IF(טבלה135[[#This Row],[CycleNumber]]&lt;3,"",IF(טבלה135[[#This Row],[CycleNumber]]=3,MIN(D1427:D1429),IF(I1428=3,MIN(D1426:D1428),E1428)))</f>
        <v>26</v>
      </c>
      <c r="F1429">
        <f>IF(טבלה135[[#This Row],[CycleNumber]]&lt;3,"",IF(טבלה135[[#This Row],[CycleNumber]]=3,MAX(D1427:D1429),IF(I1428=3,MAX(D1426:D1428),F1428)))</f>
        <v>28</v>
      </c>
      <c r="G1429">
        <f>IF(OR(טבלה135[[#This Row],[CycleNumber]]&gt;B1430,B1430=""),IF(טבלה135[[#This Row],[מספר סטייה]]=3,MIN(D1427:D1429),טבלה135[[#This Row],[מינ קבוע]]),טבלה135[[#This Row],[מינ קבוע]])</f>
        <v>26</v>
      </c>
      <c r="H1429">
        <f>IF(OR(טבלה135[[#This Row],[CycleNumber]]&gt;B1430,B1430=""),IF(טבלה135[[#This Row],[מספר סטייה]]=3,MAX(D1427:D1429),טבלה135[[#This Row],[מקס קבוע]]),טבלה135[[#This Row],[מקס קבוע]])</f>
        <v>28</v>
      </c>
      <c r="I142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קבוע]]&lt;&gt;E1428,1,I1428+1),0))</f>
        <v>1</v>
      </c>
      <c r="J1429">
        <f>IF(AND(טבלה135[[#This Row],[CycleNumber]]&lt;B1430,טבלה135[[#This Row],[מקס קבוע]]&lt;&gt;""),IF(OR(טבלה135[[#This Row],[מספר סטייה]]&lt;I1430,AND(טבלה135[[#This Row],[מספר סטייה]]=3,I1430=1)),0,1),"")</f>
        <v>1</v>
      </c>
      <c r="K1429">
        <f>IF(טבלה135[[#This Row],[מקס קבוע]]&lt;&gt;"",טבלה135[[#This Row],[מקסימום]]-טבלה135[[#This Row],[מינימום]],"")</f>
        <v>2</v>
      </c>
      <c r="L1429">
        <f>IF(IFERROR(LOOKUP(טבלה135[[#This Row],[ClientID]],פיבוט!$A$4:$A$121),FALSE)=טבלה135[[#This Row],[ClientID]],1,0)</f>
        <v>1</v>
      </c>
      <c r="M1429" t="str">
        <f>IF(OR(טבלה135[[#This Row],[ClientID]]=A1430),"",1)</f>
        <v/>
      </c>
      <c r="N1429" s="3" t="str">
        <f>IF(טבלה135[[#This Row],[טווח]]&lt;&gt;K1428,טבלה135[[#This Row],[טווח]],"")</f>
        <v/>
      </c>
      <c r="O1429" s="3" t="str">
        <f>IF(טבלה135[[#This Row],[מניית טווחים]]&lt;&gt;"",IF(OR(30&gt;טבלה135[[#This Row],[מקסימום]],30&lt;טבלה135[[#This Row],[מינימום]]),0,1),"")</f>
        <v/>
      </c>
    </row>
    <row r="1430" spans="1:15" x14ac:dyDescent="0.25">
      <c r="A1430" t="s">
        <v>151</v>
      </c>
      <c r="B1430">
        <v>10</v>
      </c>
      <c r="C1430">
        <v>25</v>
      </c>
      <c r="D1430">
        <f>טבלה135[[#This Row],[LengthofCycle]]+1</f>
        <v>26</v>
      </c>
      <c r="E1430">
        <f>IF(טבלה135[[#This Row],[CycleNumber]]&lt;3,"",IF(טבלה135[[#This Row],[CycleNumber]]=3,MIN(D1428:D1430),IF(I1429=3,MIN(D1427:D1429),E1429)))</f>
        <v>26</v>
      </c>
      <c r="F1430">
        <f>IF(טבלה135[[#This Row],[CycleNumber]]&lt;3,"",IF(טבלה135[[#This Row],[CycleNumber]]=3,MAX(D1428:D1430),IF(I1429=3,MAX(D1427:D1429),F1429)))</f>
        <v>28</v>
      </c>
      <c r="G1430">
        <f>IF(OR(טבלה135[[#This Row],[CycleNumber]]&gt;B1431,B1431=""),IF(טבלה135[[#This Row],[מספר סטייה]]=3,MIN(D1428:D1430),טבלה135[[#This Row],[מינ קבוע]]),טבלה135[[#This Row],[מינ קבוע]])</f>
        <v>26</v>
      </c>
      <c r="H1430">
        <f>IF(OR(טבלה135[[#This Row],[CycleNumber]]&gt;B1431,B1431=""),IF(טבלה135[[#This Row],[מספר סטייה]]=3,MAX(D1428:D1430),טבלה135[[#This Row],[מקס קבוע]]),טבלה135[[#This Row],[מקס קבוע]])</f>
        <v>28</v>
      </c>
      <c r="I143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קבוע]]&lt;&gt;E1429,1,I1429+1),0))</f>
        <v>0</v>
      </c>
      <c r="J1430">
        <f>IF(AND(טבלה135[[#This Row],[CycleNumber]]&lt;B1431,טבלה135[[#This Row],[מקס קבוע]]&lt;&gt;""),IF(OR(טבלה135[[#This Row],[מספר סטייה]]&lt;I1431,AND(טבלה135[[#This Row],[מספר סטייה]]=3,I1431=1)),0,1),"")</f>
        <v>1</v>
      </c>
      <c r="K1430">
        <f>IF(טבלה135[[#This Row],[מקס קבוע]]&lt;&gt;"",טבלה135[[#This Row],[מקסימום]]-טבלה135[[#This Row],[מינימום]],"")</f>
        <v>2</v>
      </c>
      <c r="L1430">
        <f>IF(IFERROR(LOOKUP(טבלה135[[#This Row],[ClientID]],פיבוט!$A$4:$A$121),FALSE)=טבלה135[[#This Row],[ClientID]],1,0)</f>
        <v>1</v>
      </c>
      <c r="M1430" t="str">
        <f>IF(OR(טבלה135[[#This Row],[ClientID]]=A1431),"",1)</f>
        <v/>
      </c>
      <c r="N1430" s="3" t="str">
        <f>IF(טבלה135[[#This Row],[טווח]]&lt;&gt;K1429,טבלה135[[#This Row],[טווח]],"")</f>
        <v/>
      </c>
      <c r="O1430" s="3" t="str">
        <f>IF(טבלה135[[#This Row],[מניית טווחים]]&lt;&gt;"",IF(OR(30&gt;טבלה135[[#This Row],[מקסימום]],30&lt;טבלה135[[#This Row],[מינימום]]),0,1),"")</f>
        <v/>
      </c>
    </row>
    <row r="1431" spans="1:15" x14ac:dyDescent="0.25">
      <c r="A1431" t="s">
        <v>151</v>
      </c>
      <c r="B1431">
        <v>11</v>
      </c>
      <c r="C1431">
        <v>26</v>
      </c>
      <c r="D1431">
        <f>טבלה135[[#This Row],[LengthofCycle]]+1</f>
        <v>27</v>
      </c>
      <c r="E1431">
        <f>IF(טבלה135[[#This Row],[CycleNumber]]&lt;3,"",IF(טבלה135[[#This Row],[CycleNumber]]=3,MIN(D1429:D1431),IF(I1430=3,MIN(D1428:D1430),E1430)))</f>
        <v>26</v>
      </c>
      <c r="F1431">
        <f>IF(טבלה135[[#This Row],[CycleNumber]]&lt;3,"",IF(טבלה135[[#This Row],[CycleNumber]]=3,MAX(D1429:D1431),IF(I1430=3,MAX(D1428:D1430),F1430)))</f>
        <v>28</v>
      </c>
      <c r="G1431">
        <f>IF(OR(טבלה135[[#This Row],[CycleNumber]]&gt;B1432,B1432=""),IF(טבלה135[[#This Row],[מספר סטייה]]=3,MIN(D1429:D1431),טבלה135[[#This Row],[מינ קבוע]]),טבלה135[[#This Row],[מינ קבוע]])</f>
        <v>26</v>
      </c>
      <c r="H1431">
        <f>IF(OR(טבלה135[[#This Row],[CycleNumber]]&gt;B1432,B1432=""),IF(טבלה135[[#This Row],[מספר סטייה]]=3,MAX(D1429:D1431),טבלה135[[#This Row],[מקס קבוע]]),טבלה135[[#This Row],[מקס קבוע]])</f>
        <v>28</v>
      </c>
      <c r="I143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קבוע]]&lt;&gt;E1430,1,I1430+1),0))</f>
        <v>0</v>
      </c>
      <c r="J1431">
        <f>IF(AND(טבלה135[[#This Row],[CycleNumber]]&lt;B1432,טבלה135[[#This Row],[מקס קבוע]]&lt;&gt;""),IF(OR(טבלה135[[#This Row],[מספר סטייה]]&lt;I1432,AND(טבלה135[[#This Row],[מספר סטייה]]=3,I1432=1)),0,1),"")</f>
        <v>1</v>
      </c>
      <c r="K1431">
        <f>IF(טבלה135[[#This Row],[מקס קבוע]]&lt;&gt;"",טבלה135[[#This Row],[מקסימום]]-טבלה135[[#This Row],[מינימום]],"")</f>
        <v>2</v>
      </c>
      <c r="L1431">
        <f>IF(IFERROR(LOOKUP(טבלה135[[#This Row],[ClientID]],פיבוט!$A$4:$A$121),FALSE)=טבלה135[[#This Row],[ClientID]],1,0)</f>
        <v>1</v>
      </c>
      <c r="M1431" t="str">
        <f>IF(OR(טבלה135[[#This Row],[ClientID]]=A1432),"",1)</f>
        <v/>
      </c>
      <c r="N1431" s="3" t="str">
        <f>IF(טבלה135[[#This Row],[טווח]]&lt;&gt;K1430,טבלה135[[#This Row],[טווח]],"")</f>
        <v/>
      </c>
      <c r="O1431" s="3" t="str">
        <f>IF(טבלה135[[#This Row],[מניית טווחים]]&lt;&gt;"",IF(OR(30&gt;טבלה135[[#This Row],[מקסימום]],30&lt;טבלה135[[#This Row],[מינימום]]),0,1),"")</f>
        <v/>
      </c>
    </row>
    <row r="1432" spans="1:15" x14ac:dyDescent="0.25">
      <c r="A1432" t="s">
        <v>151</v>
      </c>
      <c r="B1432">
        <v>12</v>
      </c>
      <c r="C1432">
        <v>25</v>
      </c>
      <c r="D1432">
        <f>טבלה135[[#This Row],[LengthofCycle]]+1</f>
        <v>26</v>
      </c>
      <c r="E1432">
        <f>IF(טבלה135[[#This Row],[CycleNumber]]&lt;3,"",IF(טבלה135[[#This Row],[CycleNumber]]=3,MIN(D1430:D1432),IF(I1431=3,MIN(D1429:D1431),E1431)))</f>
        <v>26</v>
      </c>
      <c r="F1432">
        <f>IF(טבלה135[[#This Row],[CycleNumber]]&lt;3,"",IF(טבלה135[[#This Row],[CycleNumber]]=3,MAX(D1430:D1432),IF(I1431=3,MAX(D1429:D1431),F1431)))</f>
        <v>28</v>
      </c>
      <c r="G1432">
        <f>IF(OR(טבלה135[[#This Row],[CycleNumber]]&gt;B1433,B1433=""),IF(טבלה135[[#This Row],[מספר סטייה]]=3,MIN(D1430:D1432),טבלה135[[#This Row],[מינ קבוע]]),טבלה135[[#This Row],[מינ קבוע]])</f>
        <v>26</v>
      </c>
      <c r="H1432">
        <f>IF(OR(טבלה135[[#This Row],[CycleNumber]]&gt;B1433,B1433=""),IF(טבלה135[[#This Row],[מספר סטייה]]=3,MAX(D1430:D1432),טבלה135[[#This Row],[מקס קבוע]]),טבלה135[[#This Row],[מקס קבוע]])</f>
        <v>28</v>
      </c>
      <c r="I143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קבוע]]&lt;&gt;E1431,1,I1431+1),0))</f>
        <v>0</v>
      </c>
      <c r="J1432">
        <f>IF(AND(טבלה135[[#This Row],[CycleNumber]]&lt;B1433,טבלה135[[#This Row],[מקס קבוע]]&lt;&gt;""),IF(OR(טבלה135[[#This Row],[מספר סטייה]]&lt;I1433,AND(טבלה135[[#This Row],[מספר סטייה]]=3,I1433=1)),0,1),"")</f>
        <v>1</v>
      </c>
      <c r="K1432">
        <f>IF(טבלה135[[#This Row],[מקס קבוע]]&lt;&gt;"",טבלה135[[#This Row],[מקסימום]]-טבלה135[[#This Row],[מינימום]],"")</f>
        <v>2</v>
      </c>
      <c r="L1432">
        <f>IF(IFERROR(LOOKUP(טבלה135[[#This Row],[ClientID]],פיבוט!$A$4:$A$121),FALSE)=טבלה135[[#This Row],[ClientID]],1,0)</f>
        <v>1</v>
      </c>
      <c r="M1432" t="str">
        <f>IF(OR(טבלה135[[#This Row],[ClientID]]=A1433),"",1)</f>
        <v/>
      </c>
      <c r="N1432" s="3" t="str">
        <f>IF(טבלה135[[#This Row],[טווח]]&lt;&gt;K1431,טבלה135[[#This Row],[טווח]],"")</f>
        <v/>
      </c>
      <c r="O1432" s="3" t="str">
        <f>IF(טבלה135[[#This Row],[מניית טווחים]]&lt;&gt;"",IF(OR(30&gt;טבלה135[[#This Row],[מקסימום]],30&lt;טבלה135[[#This Row],[מינימום]]),0,1),"")</f>
        <v/>
      </c>
    </row>
    <row r="1433" spans="1:15" x14ac:dyDescent="0.25">
      <c r="A1433" t="s">
        <v>151</v>
      </c>
      <c r="B1433">
        <v>13</v>
      </c>
      <c r="C1433">
        <v>25</v>
      </c>
      <c r="D1433">
        <f>טבלה135[[#This Row],[LengthofCycle]]+1</f>
        <v>26</v>
      </c>
      <c r="E1433">
        <f>IF(טבלה135[[#This Row],[CycleNumber]]&lt;3,"",IF(טבלה135[[#This Row],[CycleNumber]]=3,MIN(D1431:D1433),IF(I1432=3,MIN(D1430:D1432),E1432)))</f>
        <v>26</v>
      </c>
      <c r="F1433">
        <f>IF(טבלה135[[#This Row],[CycleNumber]]&lt;3,"",IF(טבלה135[[#This Row],[CycleNumber]]=3,MAX(D1431:D1433),IF(I1432=3,MAX(D1430:D1432),F1432)))</f>
        <v>28</v>
      </c>
      <c r="G1433">
        <f>IF(OR(טבלה135[[#This Row],[CycleNumber]]&gt;B1434,B1434=""),IF(טבלה135[[#This Row],[מספר סטייה]]=3,MIN(D1431:D1433),טבלה135[[#This Row],[מינ קבוע]]),טבלה135[[#This Row],[מינ קבוע]])</f>
        <v>26</v>
      </c>
      <c r="H1433">
        <f>IF(OR(טבלה135[[#This Row],[CycleNumber]]&gt;B1434,B1434=""),IF(טבלה135[[#This Row],[מספר סטייה]]=3,MAX(D1431:D1433),טבלה135[[#This Row],[מקס קבוע]]),טבלה135[[#This Row],[מקס קבוע]])</f>
        <v>28</v>
      </c>
      <c r="I143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קבוע]]&lt;&gt;E1432,1,I1432+1),0))</f>
        <v>0</v>
      </c>
      <c r="J1433">
        <f>IF(AND(טבלה135[[#This Row],[CycleNumber]]&lt;B1434,טבלה135[[#This Row],[מקס קבוע]]&lt;&gt;""),IF(OR(טבלה135[[#This Row],[מספר סטייה]]&lt;I1434,AND(טבלה135[[#This Row],[מספר סטייה]]=3,I1434=1)),0,1),"")</f>
        <v>1</v>
      </c>
      <c r="K1433">
        <f>IF(טבלה135[[#This Row],[מקס קבוע]]&lt;&gt;"",טבלה135[[#This Row],[מקסימום]]-טבלה135[[#This Row],[מינימום]],"")</f>
        <v>2</v>
      </c>
      <c r="L1433">
        <f>IF(IFERROR(LOOKUP(טבלה135[[#This Row],[ClientID]],פיבוט!$A$4:$A$121),FALSE)=טבלה135[[#This Row],[ClientID]],1,0)</f>
        <v>1</v>
      </c>
      <c r="M1433" t="str">
        <f>IF(OR(טבלה135[[#This Row],[ClientID]]=A1434),"",1)</f>
        <v/>
      </c>
      <c r="N1433" s="3" t="str">
        <f>IF(טבלה135[[#This Row],[טווח]]&lt;&gt;K1432,טבלה135[[#This Row],[טווח]],"")</f>
        <v/>
      </c>
      <c r="O1433" s="3" t="str">
        <f>IF(טבלה135[[#This Row],[מניית טווחים]]&lt;&gt;"",IF(OR(30&gt;טבלה135[[#This Row],[מקסימום]],30&lt;טבלה135[[#This Row],[מינימום]]),0,1),"")</f>
        <v/>
      </c>
    </row>
    <row r="1434" spans="1:15" x14ac:dyDescent="0.25">
      <c r="A1434" t="s">
        <v>151</v>
      </c>
      <c r="B1434">
        <v>14</v>
      </c>
      <c r="C1434">
        <v>25</v>
      </c>
      <c r="D1434">
        <f>טבלה135[[#This Row],[LengthofCycle]]+1</f>
        <v>26</v>
      </c>
      <c r="E1434">
        <f>IF(טבלה135[[#This Row],[CycleNumber]]&lt;3,"",IF(טבלה135[[#This Row],[CycleNumber]]=3,MIN(D1432:D1434),IF(I1433=3,MIN(D1431:D1433),E1433)))</f>
        <v>26</v>
      </c>
      <c r="F1434">
        <f>IF(טבלה135[[#This Row],[CycleNumber]]&lt;3,"",IF(טבלה135[[#This Row],[CycleNumber]]=3,MAX(D1432:D1434),IF(I1433=3,MAX(D1431:D1433),F1433)))</f>
        <v>28</v>
      </c>
      <c r="G1434">
        <f>IF(OR(טבלה135[[#This Row],[CycleNumber]]&gt;B1435,B1435=""),IF(טבלה135[[#This Row],[מספר סטייה]]=3,MIN(D1432:D1434),טבלה135[[#This Row],[מינ קבוע]]),טבלה135[[#This Row],[מינ קבוע]])</f>
        <v>26</v>
      </c>
      <c r="H1434">
        <f>IF(OR(טבלה135[[#This Row],[CycleNumber]]&gt;B1435,B1435=""),IF(טבלה135[[#This Row],[מספר סטייה]]=3,MAX(D1432:D1434),טבלה135[[#This Row],[מקס קבוע]]),טבלה135[[#This Row],[מקס קבוע]])</f>
        <v>28</v>
      </c>
      <c r="I143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קבוע]]&lt;&gt;E1433,1,I1433+1),0))</f>
        <v>0</v>
      </c>
      <c r="J1434" t="str">
        <f>IF(AND(טבלה135[[#This Row],[CycleNumber]]&lt;B1435,טבלה135[[#This Row],[מקס קבוע]]&lt;&gt;""),IF(OR(טבלה135[[#This Row],[מספר סטייה]]&lt;I1435,AND(טבלה135[[#This Row],[מספר סטייה]]=3,I1435=1)),0,1),"")</f>
        <v/>
      </c>
      <c r="K1434">
        <f>IF(טבלה135[[#This Row],[מקס קבוע]]&lt;&gt;"",טבלה135[[#This Row],[מקסימום]]-טבלה135[[#This Row],[מינימום]],"")</f>
        <v>2</v>
      </c>
      <c r="L1434">
        <f>IF(IFERROR(LOOKUP(טבלה135[[#This Row],[ClientID]],פיבוט!$A$4:$A$121),FALSE)=טבלה135[[#This Row],[ClientID]],1,0)</f>
        <v>1</v>
      </c>
      <c r="M1434">
        <f>IF(OR(טבלה135[[#This Row],[ClientID]]=A1435),"",1)</f>
        <v>1</v>
      </c>
      <c r="N1434" s="3" t="str">
        <f>IF(טבלה135[[#This Row],[טווח]]&lt;&gt;K1433,טבלה135[[#This Row],[טווח]],"")</f>
        <v/>
      </c>
      <c r="O1434" s="3" t="str">
        <f>IF(טבלה135[[#This Row],[מניית טווחים]]&lt;&gt;"",IF(OR(30&gt;טבלה135[[#This Row],[מקסימום]],30&lt;טבלה135[[#This Row],[מינימום]]),0,1),"")</f>
        <v/>
      </c>
    </row>
    <row r="1435" spans="1:15" x14ac:dyDescent="0.25">
      <c r="A1435" t="s">
        <v>152</v>
      </c>
      <c r="B1435">
        <v>1</v>
      </c>
      <c r="C1435">
        <v>32</v>
      </c>
      <c r="D1435">
        <f>טבלה135[[#This Row],[LengthofCycle]]+1</f>
        <v>33</v>
      </c>
      <c r="E1435" t="str">
        <f>IF(טבלה135[[#This Row],[CycleNumber]]&lt;3,"",IF(טבלה135[[#This Row],[CycleNumber]]=3,MIN(D1433:D1435),IF(I1434=3,MIN(D1432:D1434),E1434)))</f>
        <v/>
      </c>
      <c r="F1435" t="str">
        <f>IF(טבלה135[[#This Row],[CycleNumber]]&lt;3,"",IF(טבלה135[[#This Row],[CycleNumber]]=3,MAX(D1433:D1435),IF(I1434=3,MAX(D1432:D1434),F1434)))</f>
        <v/>
      </c>
      <c r="G1435" t="str">
        <f>IF(OR(טבלה135[[#This Row],[CycleNumber]]&gt;B1436,B1436=""),IF(טבלה135[[#This Row],[מספר סטייה]]=3,MIN(D1433:D1435),טבלה135[[#This Row],[מינ קבוע]]),טבלה135[[#This Row],[מינ קבוע]])</f>
        <v/>
      </c>
      <c r="H1435" t="str">
        <f>IF(OR(טבלה135[[#This Row],[CycleNumber]]&gt;B1436,B1436=""),IF(טבלה135[[#This Row],[מספר סטייה]]=3,MAX(D1433:D1435),טבלה135[[#This Row],[מקס קבוע]]),טבלה135[[#This Row],[מקס קבוע]])</f>
        <v/>
      </c>
      <c r="I143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קבוע]]&lt;&gt;E1434,1,I1434+1),0))</f>
        <v/>
      </c>
      <c r="J1435" t="str">
        <f>IF(AND(טבלה135[[#This Row],[CycleNumber]]&lt;B1436,טבלה135[[#This Row],[מקס קבוע]]&lt;&gt;""),IF(OR(טבלה135[[#This Row],[מספר סטייה]]&lt;I1436,AND(טבלה135[[#This Row],[מספר סטייה]]=3,I1436=1)),0,1),"")</f>
        <v/>
      </c>
      <c r="K1435" t="str">
        <f>IF(טבלה135[[#This Row],[מקס קבוע]]&lt;&gt;"",טבלה135[[#This Row],[מקסימום]]-טבלה135[[#This Row],[מינימום]],"")</f>
        <v/>
      </c>
      <c r="L1435">
        <f>IF(IFERROR(LOOKUP(טבלה135[[#This Row],[ClientID]],פיבוט!$A$4:$A$121),FALSE)=טבלה135[[#This Row],[ClientID]],1,0)</f>
        <v>1</v>
      </c>
      <c r="M1435" t="str">
        <f>IF(OR(טבלה135[[#This Row],[ClientID]]=A1436),"",1)</f>
        <v/>
      </c>
      <c r="N1435" s="3" t="str">
        <f>IF(טבלה135[[#This Row],[טווח]]&lt;&gt;K1434,טבלה135[[#This Row],[טווח]],"")</f>
        <v/>
      </c>
      <c r="O1435" s="3" t="str">
        <f>IF(טבלה135[[#This Row],[מניית טווחים]]&lt;&gt;"",IF(OR(30&gt;טבלה135[[#This Row],[מקסימום]],30&lt;טבלה135[[#This Row],[מינימום]]),0,1),"")</f>
        <v/>
      </c>
    </row>
    <row r="1436" spans="1:15" x14ac:dyDescent="0.25">
      <c r="A1436" t="s">
        <v>152</v>
      </c>
      <c r="B1436">
        <v>2</v>
      </c>
      <c r="C1436">
        <v>37</v>
      </c>
      <c r="D1436">
        <f>טבלה135[[#This Row],[LengthofCycle]]+1</f>
        <v>38</v>
      </c>
      <c r="E1436" t="str">
        <f>IF(טבלה135[[#This Row],[CycleNumber]]&lt;3,"",IF(טבלה135[[#This Row],[CycleNumber]]=3,MIN(D1434:D1436),IF(I1435=3,MIN(D1433:D1435),E1435)))</f>
        <v/>
      </c>
      <c r="F1436" t="str">
        <f>IF(טבלה135[[#This Row],[CycleNumber]]&lt;3,"",IF(טבלה135[[#This Row],[CycleNumber]]=3,MAX(D1434:D1436),IF(I1435=3,MAX(D1433:D1435),F1435)))</f>
        <v/>
      </c>
      <c r="G1436" t="str">
        <f>IF(OR(טבלה135[[#This Row],[CycleNumber]]&gt;B1437,B1437=""),IF(טבלה135[[#This Row],[מספר סטייה]]=3,MIN(D1434:D1436),טבלה135[[#This Row],[מינ קבוע]]),טבלה135[[#This Row],[מינ קבוע]])</f>
        <v/>
      </c>
      <c r="H1436" t="str">
        <f>IF(OR(טבלה135[[#This Row],[CycleNumber]]&gt;B1437,B1437=""),IF(טבלה135[[#This Row],[מספר סטייה]]=3,MAX(D1434:D1436),טבלה135[[#This Row],[מקס קבוע]]),טבלה135[[#This Row],[מקס קבוע]])</f>
        <v/>
      </c>
      <c r="I143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קבוע]]&lt;&gt;E1435,1,I1435+1),0))</f>
        <v/>
      </c>
      <c r="J1436" t="str">
        <f>IF(AND(טבלה135[[#This Row],[CycleNumber]]&lt;B1437,טבלה135[[#This Row],[מקס קבוע]]&lt;&gt;""),IF(OR(טבלה135[[#This Row],[מספר סטייה]]&lt;I1437,AND(טבלה135[[#This Row],[מספר סטייה]]=3,I1437=1)),0,1),"")</f>
        <v/>
      </c>
      <c r="K1436" t="str">
        <f>IF(טבלה135[[#This Row],[מקס קבוע]]&lt;&gt;"",טבלה135[[#This Row],[מקסימום]]-טבלה135[[#This Row],[מינימום]],"")</f>
        <v/>
      </c>
      <c r="L1436">
        <f>IF(IFERROR(LOOKUP(טבלה135[[#This Row],[ClientID]],פיבוט!$A$4:$A$121),FALSE)=טבלה135[[#This Row],[ClientID]],1,0)</f>
        <v>1</v>
      </c>
      <c r="M1436" t="str">
        <f>IF(OR(טבלה135[[#This Row],[ClientID]]=A1437),"",1)</f>
        <v/>
      </c>
      <c r="N1436" s="3" t="str">
        <f>IF(טבלה135[[#This Row],[טווח]]&lt;&gt;K1435,טבלה135[[#This Row],[טווח]],"")</f>
        <v/>
      </c>
      <c r="O1436" s="3" t="str">
        <f>IF(טבלה135[[#This Row],[מניית טווחים]]&lt;&gt;"",IF(OR(30&gt;טבלה135[[#This Row],[מקסימום]],30&lt;טבלה135[[#This Row],[מינימום]]),0,1),"")</f>
        <v/>
      </c>
    </row>
    <row r="1437" spans="1:15" x14ac:dyDescent="0.25">
      <c r="A1437" t="s">
        <v>152</v>
      </c>
      <c r="B1437">
        <v>3</v>
      </c>
      <c r="C1437">
        <v>30</v>
      </c>
      <c r="D1437">
        <f>טבלה135[[#This Row],[LengthofCycle]]+1</f>
        <v>31</v>
      </c>
      <c r="E1437">
        <f>IF(טבלה135[[#This Row],[CycleNumber]]&lt;3,"",IF(טבלה135[[#This Row],[CycleNumber]]=3,MIN(D1435:D1437),IF(I1436=3,MIN(D1434:D1436),E1436)))</f>
        <v>31</v>
      </c>
      <c r="F1437">
        <f>IF(טבלה135[[#This Row],[CycleNumber]]&lt;3,"",IF(טבלה135[[#This Row],[CycleNumber]]=3,MAX(D1435:D1437),IF(I1436=3,MAX(D1434:D1436),F1436)))</f>
        <v>38</v>
      </c>
      <c r="G1437">
        <f>IF(OR(טבלה135[[#This Row],[CycleNumber]]&gt;B1438,B1438=""),IF(טבלה135[[#This Row],[מספר סטייה]]=3,MIN(D1435:D1437),טבלה135[[#This Row],[מינ קבוע]]),טבלה135[[#This Row],[מינ קבוע]])</f>
        <v>31</v>
      </c>
      <c r="H1437">
        <f>IF(OR(טבלה135[[#This Row],[CycleNumber]]&gt;B1438,B1438=""),IF(טבלה135[[#This Row],[מספר סטייה]]=3,MAX(D1435:D1437),טבלה135[[#This Row],[מקס קבוע]]),טבלה135[[#This Row],[מקס קבוע]])</f>
        <v>38</v>
      </c>
      <c r="I143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קבוע]]&lt;&gt;E1436,1,I1436+1),0))</f>
        <v>0</v>
      </c>
      <c r="J1437">
        <f>IF(AND(טבלה135[[#This Row],[CycleNumber]]&lt;B1438,טבלה135[[#This Row],[מקס קבוע]]&lt;&gt;""),IF(OR(טבלה135[[#This Row],[מספר סטייה]]&lt;I1438,AND(טבלה135[[#This Row],[מספר סטייה]]=3,I1438=1)),0,1),"")</f>
        <v>1</v>
      </c>
      <c r="K1437">
        <f>IF(טבלה135[[#This Row],[מקס קבוע]]&lt;&gt;"",טבלה135[[#This Row],[מקסימום]]-טבלה135[[#This Row],[מינימום]],"")</f>
        <v>7</v>
      </c>
      <c r="L1437">
        <f>IF(IFERROR(LOOKUP(טבלה135[[#This Row],[ClientID]],פיבוט!$A$4:$A$121),FALSE)=טבלה135[[#This Row],[ClientID]],1,0)</f>
        <v>1</v>
      </c>
      <c r="M1437" t="str">
        <f>IF(OR(טבלה135[[#This Row],[ClientID]]=A1438),"",1)</f>
        <v/>
      </c>
      <c r="N1437" s="3">
        <f>IF(טבלה135[[#This Row],[טווח]]&lt;&gt;K1436,טבלה135[[#This Row],[טווח]],"")</f>
        <v>7</v>
      </c>
      <c r="O1437" s="3">
        <f>IF(טבלה135[[#This Row],[מניית טווחים]]&lt;&gt;"",IF(OR(30&gt;טבלה135[[#This Row],[מקסימום]],30&lt;טבלה135[[#This Row],[מינימום]]),0,1),"")</f>
        <v>0</v>
      </c>
    </row>
    <row r="1438" spans="1:15" x14ac:dyDescent="0.25">
      <c r="A1438" t="s">
        <v>152</v>
      </c>
      <c r="B1438">
        <v>4</v>
      </c>
      <c r="C1438">
        <v>35</v>
      </c>
      <c r="D1438">
        <f>טבלה135[[#This Row],[LengthofCycle]]+1</f>
        <v>36</v>
      </c>
      <c r="E1438">
        <f>IF(טבלה135[[#This Row],[CycleNumber]]&lt;3,"",IF(טבלה135[[#This Row],[CycleNumber]]=3,MIN(D1436:D1438),IF(I1437=3,MIN(D1435:D1437),E1437)))</f>
        <v>31</v>
      </c>
      <c r="F1438">
        <f>IF(טבלה135[[#This Row],[CycleNumber]]&lt;3,"",IF(טבלה135[[#This Row],[CycleNumber]]=3,MAX(D1436:D1438),IF(I1437=3,MAX(D1435:D1437),F1437)))</f>
        <v>38</v>
      </c>
      <c r="G1438">
        <f>IF(OR(טבלה135[[#This Row],[CycleNumber]]&gt;B1439,B1439=""),IF(טבלה135[[#This Row],[מספר סטייה]]=3,MIN(D1436:D1438),טבלה135[[#This Row],[מינ קבוע]]),טבלה135[[#This Row],[מינ קבוע]])</f>
        <v>31</v>
      </c>
      <c r="H1438">
        <f>IF(OR(טבלה135[[#This Row],[CycleNumber]]&gt;B1439,B1439=""),IF(טבלה135[[#This Row],[מספר סטייה]]=3,MAX(D1436:D1438),טבלה135[[#This Row],[מקס קבוע]]),טבלה135[[#This Row],[מקס קבוע]])</f>
        <v>38</v>
      </c>
      <c r="I143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קבוע]]&lt;&gt;E1437,1,I1437+1),0))</f>
        <v>0</v>
      </c>
      <c r="J1438">
        <f>IF(AND(טבלה135[[#This Row],[CycleNumber]]&lt;B1439,טבלה135[[#This Row],[מקס קבוע]]&lt;&gt;""),IF(OR(טבלה135[[#This Row],[מספר סטייה]]&lt;I1439,AND(טבלה135[[#This Row],[מספר סטייה]]=3,I1439=1)),0,1),"")</f>
        <v>0</v>
      </c>
      <c r="K1438">
        <f>IF(טבלה135[[#This Row],[מקס קבוע]]&lt;&gt;"",טבלה135[[#This Row],[מקסימום]]-טבלה135[[#This Row],[מינימום]],"")</f>
        <v>7</v>
      </c>
      <c r="L1438">
        <f>IF(IFERROR(LOOKUP(טבלה135[[#This Row],[ClientID]],פיבוט!$A$4:$A$121),FALSE)=טבלה135[[#This Row],[ClientID]],1,0)</f>
        <v>1</v>
      </c>
      <c r="M1438" t="str">
        <f>IF(OR(טבלה135[[#This Row],[ClientID]]=A1439),"",1)</f>
        <v/>
      </c>
      <c r="N1438" s="3" t="str">
        <f>IF(טבלה135[[#This Row],[טווח]]&lt;&gt;K1437,טבלה135[[#This Row],[טווח]],"")</f>
        <v/>
      </c>
      <c r="O1438" s="3" t="str">
        <f>IF(טבלה135[[#This Row],[מניית טווחים]]&lt;&gt;"",IF(OR(30&gt;טבלה135[[#This Row],[מקסימום]],30&lt;טבלה135[[#This Row],[מינימום]]),0,1),"")</f>
        <v/>
      </c>
    </row>
    <row r="1439" spans="1:15" x14ac:dyDescent="0.25">
      <c r="A1439" t="s">
        <v>152</v>
      </c>
      <c r="B1439">
        <v>5</v>
      </c>
      <c r="C1439">
        <v>29</v>
      </c>
      <c r="D1439">
        <f>טבלה135[[#This Row],[LengthofCycle]]+1</f>
        <v>30</v>
      </c>
      <c r="E1439">
        <f>IF(טבלה135[[#This Row],[CycleNumber]]&lt;3,"",IF(טבלה135[[#This Row],[CycleNumber]]=3,MIN(D1437:D1439),IF(I1438=3,MIN(D1436:D1438),E1438)))</f>
        <v>31</v>
      </c>
      <c r="F1439">
        <f>IF(טבלה135[[#This Row],[CycleNumber]]&lt;3,"",IF(טבלה135[[#This Row],[CycleNumber]]=3,MAX(D1437:D1439),IF(I1438=3,MAX(D1436:D1438),F1438)))</f>
        <v>38</v>
      </c>
      <c r="G1439">
        <f>IF(OR(טבלה135[[#This Row],[CycleNumber]]&gt;B1440,B1440=""),IF(טבלה135[[#This Row],[מספר סטייה]]=3,MIN(D1437:D1439),טבלה135[[#This Row],[מינ קבוע]]),טבלה135[[#This Row],[מינ קבוע]])</f>
        <v>31</v>
      </c>
      <c r="H1439">
        <f>IF(OR(טבלה135[[#This Row],[CycleNumber]]&gt;B1440,B1440=""),IF(טבלה135[[#This Row],[מספר סטייה]]=3,MAX(D1437:D1439),טבלה135[[#This Row],[מקס קבוע]]),טבלה135[[#This Row],[מקס קבוע]])</f>
        <v>38</v>
      </c>
      <c r="I143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קבוע]]&lt;&gt;E1438,1,I1438+1),0))</f>
        <v>1</v>
      </c>
      <c r="J1439" t="str">
        <f>IF(AND(טבלה135[[#This Row],[CycleNumber]]&lt;B1440,טבלה135[[#This Row],[מקס קבוע]]&lt;&gt;""),IF(OR(טבלה135[[#This Row],[מספר סטייה]]&lt;I1440,AND(טבלה135[[#This Row],[מספר סטייה]]=3,I1440=1)),0,1),"")</f>
        <v/>
      </c>
      <c r="K1439">
        <f>IF(טבלה135[[#This Row],[מקס קבוע]]&lt;&gt;"",טבלה135[[#This Row],[מקסימום]]-טבלה135[[#This Row],[מינימום]],"")</f>
        <v>7</v>
      </c>
      <c r="L1439">
        <f>IF(IFERROR(LOOKUP(טבלה135[[#This Row],[ClientID]],פיבוט!$A$4:$A$121),FALSE)=טבלה135[[#This Row],[ClientID]],1,0)</f>
        <v>1</v>
      </c>
      <c r="M1439">
        <f>IF(OR(טבלה135[[#This Row],[ClientID]]=A1440),"",1)</f>
        <v>1</v>
      </c>
      <c r="N1439" s="3" t="str">
        <f>IF(טבלה135[[#This Row],[טווח]]&lt;&gt;K1438,טבלה135[[#This Row],[טווח]],"")</f>
        <v/>
      </c>
      <c r="O1439" s="3" t="str">
        <f>IF(טבלה135[[#This Row],[מניית טווחים]]&lt;&gt;"",IF(OR(30&gt;טבלה135[[#This Row],[מקסימום]],30&lt;טבלה135[[#This Row],[מינימום]]),0,1),"")</f>
        <v/>
      </c>
    </row>
    <row r="1440" spans="1:15" x14ac:dyDescent="0.25">
      <c r="A1440" t="s">
        <v>153</v>
      </c>
      <c r="B1440">
        <v>1</v>
      </c>
      <c r="C1440">
        <v>25</v>
      </c>
      <c r="D1440">
        <f>טבלה135[[#This Row],[LengthofCycle]]+1</f>
        <v>26</v>
      </c>
      <c r="E1440" t="str">
        <f>IF(טבלה135[[#This Row],[CycleNumber]]&lt;3,"",IF(טבלה135[[#This Row],[CycleNumber]]=3,MIN(D1438:D1440),IF(I1439=3,MIN(D1437:D1439),E1439)))</f>
        <v/>
      </c>
      <c r="F1440" t="str">
        <f>IF(טבלה135[[#This Row],[CycleNumber]]&lt;3,"",IF(טבלה135[[#This Row],[CycleNumber]]=3,MAX(D1438:D1440),IF(I1439=3,MAX(D1437:D1439),F1439)))</f>
        <v/>
      </c>
      <c r="G1440" t="str">
        <f>IF(OR(טבלה135[[#This Row],[CycleNumber]]&gt;B1441,B1441=""),IF(טבלה135[[#This Row],[מספר סטייה]]=3,MIN(D1438:D1440),טבלה135[[#This Row],[מינ קבוע]]),טבלה135[[#This Row],[מינ קבוע]])</f>
        <v/>
      </c>
      <c r="H1440" t="str">
        <f>IF(OR(טבלה135[[#This Row],[CycleNumber]]&gt;B1441,B1441=""),IF(טבלה135[[#This Row],[מספר סטייה]]=3,MAX(D1438:D1440),טבלה135[[#This Row],[מקס קבוע]]),טבלה135[[#This Row],[מקס קבוע]])</f>
        <v/>
      </c>
      <c r="I144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קבוע]]&lt;&gt;E1439,1,I1439+1),0))</f>
        <v/>
      </c>
      <c r="J1440" t="str">
        <f>IF(AND(טבלה135[[#This Row],[CycleNumber]]&lt;B1441,טבלה135[[#This Row],[מקס קבוע]]&lt;&gt;""),IF(OR(טבלה135[[#This Row],[מספר סטייה]]&lt;I1441,AND(טבלה135[[#This Row],[מספר סטייה]]=3,I1441=1)),0,1),"")</f>
        <v/>
      </c>
      <c r="K1440" t="str">
        <f>IF(טבלה135[[#This Row],[מקס קבוע]]&lt;&gt;"",טבלה135[[#This Row],[מקסימום]]-טבלה135[[#This Row],[מינימום]],"")</f>
        <v/>
      </c>
      <c r="L1440">
        <f>IF(IFERROR(LOOKUP(טבלה135[[#This Row],[ClientID]],פיבוט!$A$4:$A$121),FALSE)=טבלה135[[#This Row],[ClientID]],1,0)</f>
        <v>1</v>
      </c>
      <c r="M1440" t="str">
        <f>IF(OR(טבלה135[[#This Row],[ClientID]]=A1441),"",1)</f>
        <v/>
      </c>
      <c r="N1440" s="3" t="str">
        <f>IF(טבלה135[[#This Row],[טווח]]&lt;&gt;K1439,טבלה135[[#This Row],[טווח]],"")</f>
        <v/>
      </c>
      <c r="O1440" s="3" t="str">
        <f>IF(טבלה135[[#This Row],[מניית טווחים]]&lt;&gt;"",IF(OR(30&gt;טבלה135[[#This Row],[מקסימום]],30&lt;טבלה135[[#This Row],[מינימום]]),0,1),"")</f>
        <v/>
      </c>
    </row>
    <row r="1441" spans="1:15" x14ac:dyDescent="0.25">
      <c r="A1441" t="s">
        <v>153</v>
      </c>
      <c r="B1441">
        <v>2</v>
      </c>
      <c r="C1441">
        <v>26</v>
      </c>
      <c r="D1441">
        <f>טבלה135[[#This Row],[LengthofCycle]]+1</f>
        <v>27</v>
      </c>
      <c r="E1441" t="str">
        <f>IF(טבלה135[[#This Row],[CycleNumber]]&lt;3,"",IF(טבלה135[[#This Row],[CycleNumber]]=3,MIN(D1439:D1441),IF(I1440=3,MIN(D1438:D1440),E1440)))</f>
        <v/>
      </c>
      <c r="F1441" t="str">
        <f>IF(טבלה135[[#This Row],[CycleNumber]]&lt;3,"",IF(טבלה135[[#This Row],[CycleNumber]]=3,MAX(D1439:D1441),IF(I1440=3,MAX(D1438:D1440),F1440)))</f>
        <v/>
      </c>
      <c r="G1441" t="str">
        <f>IF(OR(טבלה135[[#This Row],[CycleNumber]]&gt;B1442,B1442=""),IF(טבלה135[[#This Row],[מספר סטייה]]=3,MIN(D1439:D1441),טבלה135[[#This Row],[מינ קבוע]]),טבלה135[[#This Row],[מינ קבוע]])</f>
        <v/>
      </c>
      <c r="H1441" t="str">
        <f>IF(OR(טבלה135[[#This Row],[CycleNumber]]&gt;B1442,B1442=""),IF(טבלה135[[#This Row],[מספר סטייה]]=3,MAX(D1439:D1441),טבלה135[[#This Row],[מקס קבוע]]),טבלה135[[#This Row],[מקס קבוע]])</f>
        <v/>
      </c>
      <c r="I144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קבוע]]&lt;&gt;E1440,1,I1440+1),0))</f>
        <v/>
      </c>
      <c r="J1441" t="str">
        <f>IF(AND(טבלה135[[#This Row],[CycleNumber]]&lt;B1442,טבלה135[[#This Row],[מקס קבוע]]&lt;&gt;""),IF(OR(טבלה135[[#This Row],[מספר סטייה]]&lt;I1442,AND(טבלה135[[#This Row],[מספר סטייה]]=3,I1442=1)),0,1),"")</f>
        <v/>
      </c>
      <c r="K1441" t="str">
        <f>IF(טבלה135[[#This Row],[מקס קבוע]]&lt;&gt;"",טבלה135[[#This Row],[מקסימום]]-טבלה135[[#This Row],[מינימום]],"")</f>
        <v/>
      </c>
      <c r="L1441">
        <f>IF(IFERROR(LOOKUP(טבלה135[[#This Row],[ClientID]],פיבוט!$A$4:$A$121),FALSE)=טבלה135[[#This Row],[ClientID]],1,0)</f>
        <v>1</v>
      </c>
      <c r="M1441" t="str">
        <f>IF(OR(טבלה135[[#This Row],[ClientID]]=A1442),"",1)</f>
        <v/>
      </c>
      <c r="N1441" s="3" t="str">
        <f>IF(טבלה135[[#This Row],[טווח]]&lt;&gt;K1440,טבלה135[[#This Row],[טווח]],"")</f>
        <v/>
      </c>
      <c r="O1441" s="3" t="str">
        <f>IF(טבלה135[[#This Row],[מניית טווחים]]&lt;&gt;"",IF(OR(30&gt;טבלה135[[#This Row],[מקסימום]],30&lt;טבלה135[[#This Row],[מינימום]]),0,1),"")</f>
        <v/>
      </c>
    </row>
    <row r="1442" spans="1:15" x14ac:dyDescent="0.25">
      <c r="A1442" t="s">
        <v>153</v>
      </c>
      <c r="B1442">
        <v>3</v>
      </c>
      <c r="C1442">
        <v>26</v>
      </c>
      <c r="D1442">
        <f>טבלה135[[#This Row],[LengthofCycle]]+1</f>
        <v>27</v>
      </c>
      <c r="E1442">
        <f>IF(טבלה135[[#This Row],[CycleNumber]]&lt;3,"",IF(טבלה135[[#This Row],[CycleNumber]]=3,MIN(D1440:D1442),IF(I1441=3,MIN(D1439:D1441),E1441)))</f>
        <v>26</v>
      </c>
      <c r="F1442">
        <f>IF(טבלה135[[#This Row],[CycleNumber]]&lt;3,"",IF(טבלה135[[#This Row],[CycleNumber]]=3,MAX(D1440:D1442),IF(I1441=3,MAX(D1439:D1441),F1441)))</f>
        <v>27</v>
      </c>
      <c r="G1442">
        <f>IF(OR(טבלה135[[#This Row],[CycleNumber]]&gt;B1443,B1443=""),IF(טבלה135[[#This Row],[מספר סטייה]]=3,MIN(D1440:D1442),טבלה135[[#This Row],[מינ קבוע]]),טבלה135[[#This Row],[מינ קבוע]])</f>
        <v>26</v>
      </c>
      <c r="H1442">
        <f>IF(OR(טבלה135[[#This Row],[CycleNumber]]&gt;B1443,B1443=""),IF(טבלה135[[#This Row],[מספר סטייה]]=3,MAX(D1440:D1442),טבלה135[[#This Row],[מקס קבוע]]),טבלה135[[#This Row],[מקס קבוע]])</f>
        <v>27</v>
      </c>
      <c r="I144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קבוע]]&lt;&gt;E1441,1,I1441+1),0))</f>
        <v>0</v>
      </c>
      <c r="J1442">
        <f>IF(AND(טבלה135[[#This Row],[CycleNumber]]&lt;B1443,טבלה135[[#This Row],[מקס קבוע]]&lt;&gt;""),IF(OR(טבלה135[[#This Row],[מספר סטייה]]&lt;I1443,AND(טבלה135[[#This Row],[מספר סטייה]]=3,I1443=1)),0,1),"")</f>
        <v>0</v>
      </c>
      <c r="K1442">
        <f>IF(טבלה135[[#This Row],[מקס קבוע]]&lt;&gt;"",טבלה135[[#This Row],[מקסימום]]-טבלה135[[#This Row],[מינימום]],"")</f>
        <v>1</v>
      </c>
      <c r="L1442">
        <f>IF(IFERROR(LOOKUP(טבלה135[[#This Row],[ClientID]],פיבוט!$A$4:$A$121),FALSE)=טבלה135[[#This Row],[ClientID]],1,0)</f>
        <v>1</v>
      </c>
      <c r="M1442" t="str">
        <f>IF(OR(טבלה135[[#This Row],[ClientID]]=A1443),"",1)</f>
        <v/>
      </c>
      <c r="N1442" s="3">
        <f>IF(טבלה135[[#This Row],[טווח]]&lt;&gt;K1441,טבלה135[[#This Row],[טווח]],"")</f>
        <v>1</v>
      </c>
      <c r="O1442" s="3">
        <f>IF(טבלה135[[#This Row],[מניית טווחים]]&lt;&gt;"",IF(OR(30&gt;טבלה135[[#This Row],[מקסימום]],30&lt;טבלה135[[#This Row],[מינימום]]),0,1),"")</f>
        <v>0</v>
      </c>
    </row>
    <row r="1443" spans="1:15" x14ac:dyDescent="0.25">
      <c r="A1443" t="s">
        <v>153</v>
      </c>
      <c r="B1443">
        <v>4</v>
      </c>
      <c r="C1443">
        <v>28</v>
      </c>
      <c r="D1443">
        <f>טבלה135[[#This Row],[LengthofCycle]]+1</f>
        <v>29</v>
      </c>
      <c r="E1443">
        <f>IF(טבלה135[[#This Row],[CycleNumber]]&lt;3,"",IF(טבלה135[[#This Row],[CycleNumber]]=3,MIN(D1441:D1443),IF(I1442=3,MIN(D1440:D1442),E1442)))</f>
        <v>26</v>
      </c>
      <c r="F1443">
        <f>IF(טבלה135[[#This Row],[CycleNumber]]&lt;3,"",IF(טבלה135[[#This Row],[CycleNumber]]=3,MAX(D1441:D1443),IF(I1442=3,MAX(D1440:D1442),F1442)))</f>
        <v>27</v>
      </c>
      <c r="G1443">
        <f>IF(OR(טבלה135[[#This Row],[CycleNumber]]&gt;B1444,B1444=""),IF(טבלה135[[#This Row],[מספר סטייה]]=3,MIN(D1441:D1443),טבלה135[[#This Row],[מינ קבוע]]),טבלה135[[#This Row],[מינ קבוע]])</f>
        <v>26</v>
      </c>
      <c r="H1443">
        <f>IF(OR(טבלה135[[#This Row],[CycleNumber]]&gt;B1444,B1444=""),IF(טבלה135[[#This Row],[מספר סטייה]]=3,MAX(D1441:D1443),טבלה135[[#This Row],[מקס קבוע]]),טבלה135[[#This Row],[מקס קבוע]])</f>
        <v>27</v>
      </c>
      <c r="I144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קבוע]]&lt;&gt;E1442,1,I1442+1),0))</f>
        <v>1</v>
      </c>
      <c r="J1443">
        <f>IF(AND(טבלה135[[#This Row],[CycleNumber]]&lt;B1444,טבלה135[[#This Row],[מקס קבוע]]&lt;&gt;""),IF(OR(טבלה135[[#This Row],[מספר סטייה]]&lt;I1444,AND(טבלה135[[#This Row],[מספר סטייה]]=3,I1444=1)),0,1),"")</f>
        <v>0</v>
      </c>
      <c r="K1443">
        <f>IF(טבלה135[[#This Row],[מקס קבוע]]&lt;&gt;"",טבלה135[[#This Row],[מקסימום]]-טבלה135[[#This Row],[מינימום]],"")</f>
        <v>1</v>
      </c>
      <c r="L1443">
        <f>IF(IFERROR(LOOKUP(טבלה135[[#This Row],[ClientID]],פיבוט!$A$4:$A$121),FALSE)=טבלה135[[#This Row],[ClientID]],1,0)</f>
        <v>1</v>
      </c>
      <c r="M1443" t="str">
        <f>IF(OR(טבלה135[[#This Row],[ClientID]]=A1444),"",1)</f>
        <v/>
      </c>
      <c r="N1443" s="3" t="str">
        <f>IF(טבלה135[[#This Row],[טווח]]&lt;&gt;K1442,טבלה135[[#This Row],[טווח]],"")</f>
        <v/>
      </c>
      <c r="O1443" s="3" t="str">
        <f>IF(טבלה135[[#This Row],[מניית טווחים]]&lt;&gt;"",IF(OR(30&gt;טבלה135[[#This Row],[מקסימום]],30&lt;טבלה135[[#This Row],[מינימום]]),0,1),"")</f>
        <v/>
      </c>
    </row>
    <row r="1444" spans="1:15" x14ac:dyDescent="0.25">
      <c r="A1444" t="s">
        <v>153</v>
      </c>
      <c r="B1444">
        <v>5</v>
      </c>
      <c r="C1444">
        <v>29</v>
      </c>
      <c r="D1444">
        <f>טבלה135[[#This Row],[LengthofCycle]]+1</f>
        <v>30</v>
      </c>
      <c r="E1444">
        <f>IF(טבלה135[[#This Row],[CycleNumber]]&lt;3,"",IF(טבלה135[[#This Row],[CycleNumber]]=3,MIN(D1442:D1444),IF(I1443=3,MIN(D1441:D1443),E1443)))</f>
        <v>26</v>
      </c>
      <c r="F1444">
        <f>IF(טבלה135[[#This Row],[CycleNumber]]&lt;3,"",IF(טבלה135[[#This Row],[CycleNumber]]=3,MAX(D1442:D1444),IF(I1443=3,MAX(D1441:D1443),F1443)))</f>
        <v>27</v>
      </c>
      <c r="G1444">
        <f>IF(OR(טבלה135[[#This Row],[CycleNumber]]&gt;B1445,B1445=""),IF(טבלה135[[#This Row],[מספר סטייה]]=3,MIN(D1442:D1444),טבלה135[[#This Row],[מינ קבוע]]),טבלה135[[#This Row],[מינ קבוע]])</f>
        <v>26</v>
      </c>
      <c r="H1444">
        <f>IF(OR(טבלה135[[#This Row],[CycleNumber]]&gt;B1445,B1445=""),IF(טבלה135[[#This Row],[מספר סטייה]]=3,MAX(D1442:D1444),טבלה135[[#This Row],[מקס קבוע]]),טבלה135[[#This Row],[מקס קבוע]])</f>
        <v>27</v>
      </c>
      <c r="I144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קבוע]]&lt;&gt;E1443,1,I1443+1),0))</f>
        <v>2</v>
      </c>
      <c r="J1444">
        <f>IF(AND(טבלה135[[#This Row],[CycleNumber]]&lt;B1445,טבלה135[[#This Row],[מקס קבוע]]&lt;&gt;""),IF(OR(טבלה135[[#This Row],[מספר סטייה]]&lt;I1445,AND(טבלה135[[#This Row],[מספר סטייה]]=3,I1445=1)),0,1),"")</f>
        <v>0</v>
      </c>
      <c r="K1444">
        <f>IF(טבלה135[[#This Row],[מקס קבוע]]&lt;&gt;"",טבלה135[[#This Row],[מקסימום]]-טבלה135[[#This Row],[מינימום]],"")</f>
        <v>1</v>
      </c>
      <c r="L1444">
        <f>IF(IFERROR(LOOKUP(טבלה135[[#This Row],[ClientID]],פיבוט!$A$4:$A$121),FALSE)=טבלה135[[#This Row],[ClientID]],1,0)</f>
        <v>1</v>
      </c>
      <c r="M1444" t="str">
        <f>IF(OR(טבלה135[[#This Row],[ClientID]]=A1445),"",1)</f>
        <v/>
      </c>
      <c r="N1444" s="3" t="str">
        <f>IF(טבלה135[[#This Row],[טווח]]&lt;&gt;K1443,טבלה135[[#This Row],[טווח]],"")</f>
        <v/>
      </c>
      <c r="O1444" s="3" t="str">
        <f>IF(טבלה135[[#This Row],[מניית טווחים]]&lt;&gt;"",IF(OR(30&gt;טבלה135[[#This Row],[מקסימום]],30&lt;טבלה135[[#This Row],[מינימום]]),0,1),"")</f>
        <v/>
      </c>
    </row>
    <row r="1445" spans="1:15" x14ac:dyDescent="0.25">
      <c r="A1445" t="s">
        <v>153</v>
      </c>
      <c r="B1445">
        <v>6</v>
      </c>
      <c r="C1445">
        <v>28</v>
      </c>
      <c r="D1445">
        <f>טבלה135[[#This Row],[LengthofCycle]]+1</f>
        <v>29</v>
      </c>
      <c r="E1445">
        <f>IF(טבלה135[[#This Row],[CycleNumber]]&lt;3,"",IF(טבלה135[[#This Row],[CycleNumber]]=3,MIN(D1443:D1445),IF(I1444=3,MIN(D1442:D1444),E1444)))</f>
        <v>26</v>
      </c>
      <c r="F1445">
        <f>IF(טבלה135[[#This Row],[CycleNumber]]&lt;3,"",IF(טבלה135[[#This Row],[CycleNumber]]=3,MAX(D1443:D1445),IF(I1444=3,MAX(D1442:D1444),F1444)))</f>
        <v>27</v>
      </c>
      <c r="G1445">
        <f>IF(OR(טבלה135[[#This Row],[CycleNumber]]&gt;B1446,B1446=""),IF(טבלה135[[#This Row],[מספר סטייה]]=3,MIN(D1443:D1445),טבלה135[[#This Row],[מינ קבוע]]),טבלה135[[#This Row],[מינ קבוע]])</f>
        <v>26</v>
      </c>
      <c r="H1445">
        <f>IF(OR(טבלה135[[#This Row],[CycleNumber]]&gt;B1446,B1446=""),IF(טבלה135[[#This Row],[מספר סטייה]]=3,MAX(D1443:D1445),טבלה135[[#This Row],[מקס קבוע]]),טבלה135[[#This Row],[מקס קבוע]])</f>
        <v>27</v>
      </c>
      <c r="I144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קבוע]]&lt;&gt;E1444,1,I1444+1),0))</f>
        <v>3</v>
      </c>
      <c r="J1445">
        <f>IF(AND(טבלה135[[#This Row],[CycleNumber]]&lt;B1446,טבלה135[[#This Row],[מקס קבוע]]&lt;&gt;""),IF(OR(טבלה135[[#This Row],[מספר סטייה]]&lt;I1446,AND(טבלה135[[#This Row],[מספר סטייה]]=3,I1446=1)),0,1),"")</f>
        <v>0</v>
      </c>
      <c r="K1445">
        <f>IF(טבלה135[[#This Row],[מקס קבוע]]&lt;&gt;"",טבלה135[[#This Row],[מקסימום]]-טבלה135[[#This Row],[מינימום]],"")</f>
        <v>1</v>
      </c>
      <c r="L1445">
        <f>IF(IFERROR(LOOKUP(טבלה135[[#This Row],[ClientID]],פיבוט!$A$4:$A$121),FALSE)=טבלה135[[#This Row],[ClientID]],1,0)</f>
        <v>1</v>
      </c>
      <c r="M1445" t="str">
        <f>IF(OR(טבלה135[[#This Row],[ClientID]]=A1446),"",1)</f>
        <v/>
      </c>
      <c r="N1445" s="3" t="str">
        <f>IF(טבלה135[[#This Row],[טווח]]&lt;&gt;K1444,טבלה135[[#This Row],[טווח]],"")</f>
        <v/>
      </c>
      <c r="O1445" s="3" t="str">
        <f>IF(טבלה135[[#This Row],[מניית טווחים]]&lt;&gt;"",IF(OR(30&gt;טבלה135[[#This Row],[מקסימום]],30&lt;טבלה135[[#This Row],[מינימום]]),0,1),"")</f>
        <v/>
      </c>
    </row>
    <row r="1446" spans="1:15" x14ac:dyDescent="0.25">
      <c r="A1446" t="s">
        <v>153</v>
      </c>
      <c r="B1446">
        <v>7</v>
      </c>
      <c r="C1446">
        <v>27</v>
      </c>
      <c r="D1446">
        <f>טבלה135[[#This Row],[LengthofCycle]]+1</f>
        <v>28</v>
      </c>
      <c r="E1446">
        <f>IF(טבלה135[[#This Row],[CycleNumber]]&lt;3,"",IF(טבלה135[[#This Row],[CycleNumber]]=3,MIN(D1444:D1446),IF(I1445=3,MIN(D1443:D1445),E1445)))</f>
        <v>29</v>
      </c>
      <c r="F1446">
        <f>IF(טבלה135[[#This Row],[CycleNumber]]&lt;3,"",IF(טבלה135[[#This Row],[CycleNumber]]=3,MAX(D1444:D1446),IF(I1445=3,MAX(D1443:D1445),F1445)))</f>
        <v>30</v>
      </c>
      <c r="G1446">
        <f>IF(OR(טבלה135[[#This Row],[CycleNumber]]&gt;B1447,B1447=""),IF(טבלה135[[#This Row],[מספר סטייה]]=3,MIN(D1444:D1446),טבלה135[[#This Row],[מינ קבוע]]),טבלה135[[#This Row],[מינ קבוע]])</f>
        <v>29</v>
      </c>
      <c r="H1446">
        <f>IF(OR(טבלה135[[#This Row],[CycleNumber]]&gt;B1447,B1447=""),IF(טבלה135[[#This Row],[מספר סטייה]]=3,MAX(D1444:D1446),טבלה135[[#This Row],[מקס קבוע]]),טבלה135[[#This Row],[מקס קבוע]])</f>
        <v>30</v>
      </c>
      <c r="I144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קבוע]]&lt;&gt;E1445,1,I1445+1),0))</f>
        <v>1</v>
      </c>
      <c r="J1446">
        <f>IF(AND(טבלה135[[#This Row],[CycleNumber]]&lt;B1447,טבלה135[[#This Row],[מקס קבוע]]&lt;&gt;""),IF(OR(טבלה135[[#This Row],[מספר סטייה]]&lt;I1447,AND(טבלה135[[#This Row],[מספר סטייה]]=3,I1447=1)),0,1),"")</f>
        <v>1</v>
      </c>
      <c r="K1446">
        <f>IF(טבלה135[[#This Row],[מקס קבוע]]&lt;&gt;"",טבלה135[[#This Row],[מקסימום]]-טבלה135[[#This Row],[מינימום]],"")</f>
        <v>1</v>
      </c>
      <c r="L1446">
        <f>IF(IFERROR(LOOKUP(טבלה135[[#This Row],[ClientID]],פיבוט!$A$4:$A$121),FALSE)=טבלה135[[#This Row],[ClientID]],1,0)</f>
        <v>1</v>
      </c>
      <c r="M1446" t="str">
        <f>IF(OR(טבלה135[[#This Row],[ClientID]]=A1447),"",1)</f>
        <v/>
      </c>
      <c r="N1446" s="3" t="str">
        <f>IF(טבלה135[[#This Row],[טווח]]&lt;&gt;K1445,טבלה135[[#This Row],[טווח]],"")</f>
        <v/>
      </c>
      <c r="O1446" s="3" t="str">
        <f>IF(טבלה135[[#This Row],[מניית טווחים]]&lt;&gt;"",IF(OR(30&gt;טבלה135[[#This Row],[מקסימום]],30&lt;טבלה135[[#This Row],[מינימום]]),0,1),"")</f>
        <v/>
      </c>
    </row>
    <row r="1447" spans="1:15" x14ac:dyDescent="0.25">
      <c r="A1447" t="s">
        <v>153</v>
      </c>
      <c r="B1447">
        <v>8</v>
      </c>
      <c r="C1447">
        <v>28</v>
      </c>
      <c r="D1447">
        <f>טבלה135[[#This Row],[LengthofCycle]]+1</f>
        <v>29</v>
      </c>
      <c r="E1447">
        <f>IF(טבלה135[[#This Row],[CycleNumber]]&lt;3,"",IF(טבלה135[[#This Row],[CycleNumber]]=3,MIN(D1445:D1447),IF(I1446=3,MIN(D1444:D1446),E1446)))</f>
        <v>29</v>
      </c>
      <c r="F1447">
        <f>IF(טבלה135[[#This Row],[CycleNumber]]&lt;3,"",IF(טבלה135[[#This Row],[CycleNumber]]=3,MAX(D1445:D1447),IF(I1446=3,MAX(D1444:D1446),F1446)))</f>
        <v>30</v>
      </c>
      <c r="G1447">
        <f>IF(OR(טבלה135[[#This Row],[CycleNumber]]&gt;B1448,B1448=""),IF(טבלה135[[#This Row],[מספר סטייה]]=3,MIN(D1445:D1447),טבלה135[[#This Row],[מינ קבוע]]),טבלה135[[#This Row],[מינ קבוע]])</f>
        <v>29</v>
      </c>
      <c r="H1447">
        <f>IF(OR(טבלה135[[#This Row],[CycleNumber]]&gt;B1448,B1448=""),IF(טבלה135[[#This Row],[מספר סטייה]]=3,MAX(D1445:D1447),טבלה135[[#This Row],[מקס קבוע]]),טבלה135[[#This Row],[מקס קבוע]])</f>
        <v>30</v>
      </c>
      <c r="I144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קבוע]]&lt;&gt;E1446,1,I1446+1),0))</f>
        <v>0</v>
      </c>
      <c r="J1447">
        <f>IF(AND(טבלה135[[#This Row],[CycleNumber]]&lt;B1448,טבלה135[[#This Row],[מקס קבוע]]&lt;&gt;""),IF(OR(טבלה135[[#This Row],[מספר סטייה]]&lt;I1448,AND(טבלה135[[#This Row],[מספר סטייה]]=3,I1448=1)),0,1),"")</f>
        <v>0</v>
      </c>
      <c r="K1447">
        <f>IF(טבלה135[[#This Row],[מקס קבוע]]&lt;&gt;"",טבלה135[[#This Row],[מקסימום]]-טבלה135[[#This Row],[מינימום]],"")</f>
        <v>1</v>
      </c>
      <c r="L1447">
        <f>IF(IFERROR(LOOKUP(טבלה135[[#This Row],[ClientID]],פיבוט!$A$4:$A$121),FALSE)=טבלה135[[#This Row],[ClientID]],1,0)</f>
        <v>1</v>
      </c>
      <c r="M1447" t="str">
        <f>IF(OR(טבלה135[[#This Row],[ClientID]]=A1448),"",1)</f>
        <v/>
      </c>
      <c r="N1447" s="3" t="str">
        <f>IF(טבלה135[[#This Row],[טווח]]&lt;&gt;K1446,טבלה135[[#This Row],[טווח]],"")</f>
        <v/>
      </c>
      <c r="O1447" s="3" t="str">
        <f>IF(טבלה135[[#This Row],[מניית טווחים]]&lt;&gt;"",IF(OR(30&gt;טבלה135[[#This Row],[מקסימום]],30&lt;טבלה135[[#This Row],[מינימום]]),0,1),"")</f>
        <v/>
      </c>
    </row>
    <row r="1448" spans="1:15" x14ac:dyDescent="0.25">
      <c r="A1448" t="s">
        <v>153</v>
      </c>
      <c r="B1448">
        <v>9</v>
      </c>
      <c r="C1448">
        <v>27</v>
      </c>
      <c r="D1448">
        <f>טבלה135[[#This Row],[LengthofCycle]]+1</f>
        <v>28</v>
      </c>
      <c r="E1448">
        <f>IF(טבלה135[[#This Row],[CycleNumber]]&lt;3,"",IF(טבלה135[[#This Row],[CycleNumber]]=3,MIN(D1446:D1448),IF(I1447=3,MIN(D1445:D1447),E1447)))</f>
        <v>29</v>
      </c>
      <c r="F1448">
        <f>IF(טבלה135[[#This Row],[CycleNumber]]&lt;3,"",IF(טבלה135[[#This Row],[CycleNumber]]=3,MAX(D1446:D1448),IF(I1447=3,MAX(D1445:D1447),F1447)))</f>
        <v>30</v>
      </c>
      <c r="G1448">
        <f>IF(OR(טבלה135[[#This Row],[CycleNumber]]&gt;B1449,B1449=""),IF(טבלה135[[#This Row],[מספר סטייה]]=3,MIN(D1446:D1448),טבלה135[[#This Row],[מינ קבוע]]),טבלה135[[#This Row],[מינ קבוע]])</f>
        <v>29</v>
      </c>
      <c r="H1448">
        <f>IF(OR(טבלה135[[#This Row],[CycleNumber]]&gt;B1449,B1449=""),IF(טבלה135[[#This Row],[מספר סטייה]]=3,MAX(D1446:D1448),טבלה135[[#This Row],[מקס קבוע]]),טבלה135[[#This Row],[מקס קבוע]])</f>
        <v>30</v>
      </c>
      <c r="I144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קבוע]]&lt;&gt;E1447,1,I1447+1),0))</f>
        <v>1</v>
      </c>
      <c r="J1448">
        <f>IF(AND(טבלה135[[#This Row],[CycleNumber]]&lt;B1449,טבלה135[[#This Row],[מקס קבוע]]&lt;&gt;""),IF(OR(טבלה135[[#This Row],[מספר סטייה]]&lt;I1449,AND(טבלה135[[#This Row],[מספר סטייה]]=3,I1449=1)),0,1),"")</f>
        <v>0</v>
      </c>
      <c r="K1448">
        <f>IF(טבלה135[[#This Row],[מקס קבוע]]&lt;&gt;"",טבלה135[[#This Row],[מקסימום]]-טבלה135[[#This Row],[מינימום]],"")</f>
        <v>1</v>
      </c>
      <c r="L1448">
        <f>IF(IFERROR(LOOKUP(טבלה135[[#This Row],[ClientID]],פיבוט!$A$4:$A$121),FALSE)=טבלה135[[#This Row],[ClientID]],1,0)</f>
        <v>1</v>
      </c>
      <c r="M1448" t="str">
        <f>IF(OR(טבלה135[[#This Row],[ClientID]]=A1449),"",1)</f>
        <v/>
      </c>
      <c r="N1448" s="3" t="str">
        <f>IF(טבלה135[[#This Row],[טווח]]&lt;&gt;K1447,טבלה135[[#This Row],[טווח]],"")</f>
        <v/>
      </c>
      <c r="O1448" s="3" t="str">
        <f>IF(טבלה135[[#This Row],[מניית טווחים]]&lt;&gt;"",IF(OR(30&gt;טבלה135[[#This Row],[מקסימום]],30&lt;טבלה135[[#This Row],[מינימום]]),0,1),"")</f>
        <v/>
      </c>
    </row>
    <row r="1449" spans="1:15" x14ac:dyDescent="0.25">
      <c r="A1449" t="s">
        <v>153</v>
      </c>
      <c r="B1449">
        <v>10</v>
      </c>
      <c r="C1449">
        <v>30</v>
      </c>
      <c r="D1449">
        <f>טבלה135[[#This Row],[LengthofCycle]]+1</f>
        <v>31</v>
      </c>
      <c r="E1449">
        <f>IF(טבלה135[[#This Row],[CycleNumber]]&lt;3,"",IF(טבלה135[[#This Row],[CycleNumber]]=3,MIN(D1447:D1449),IF(I1448=3,MIN(D1446:D1448),E1448)))</f>
        <v>29</v>
      </c>
      <c r="F1449">
        <f>IF(טבלה135[[#This Row],[CycleNumber]]&lt;3,"",IF(טבלה135[[#This Row],[CycleNumber]]=3,MAX(D1447:D1449),IF(I1448=3,MAX(D1446:D1448),F1448)))</f>
        <v>30</v>
      </c>
      <c r="G1449">
        <f>IF(OR(טבלה135[[#This Row],[CycleNumber]]&gt;B1450,B1450=""),IF(טבלה135[[#This Row],[מספר סטייה]]=3,MIN(D1447:D1449),טבלה135[[#This Row],[מינ קבוע]]),טבלה135[[#This Row],[מינ קבוע]])</f>
        <v>29</v>
      </c>
      <c r="H1449">
        <f>IF(OR(טבלה135[[#This Row],[CycleNumber]]&gt;B1450,B1450=""),IF(טבלה135[[#This Row],[מספר סטייה]]=3,MAX(D1447:D1449),טבלה135[[#This Row],[מקס קבוע]]),טבלה135[[#This Row],[מקס קבוע]])</f>
        <v>30</v>
      </c>
      <c r="I144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קבוע]]&lt;&gt;E1448,1,I1448+1),0))</f>
        <v>2</v>
      </c>
      <c r="J1449">
        <f>IF(AND(טבלה135[[#This Row],[CycleNumber]]&lt;B1450,טבלה135[[#This Row],[מקס קבוע]]&lt;&gt;""),IF(OR(טבלה135[[#This Row],[מספר סטייה]]&lt;I1450,AND(טבלה135[[#This Row],[מספר סטייה]]=3,I1450=1)),0,1),"")</f>
        <v>0</v>
      </c>
      <c r="K1449">
        <f>IF(טבלה135[[#This Row],[מקס קבוע]]&lt;&gt;"",טבלה135[[#This Row],[מקסימום]]-טבלה135[[#This Row],[מינימום]],"")</f>
        <v>1</v>
      </c>
      <c r="L1449">
        <f>IF(IFERROR(LOOKUP(טבלה135[[#This Row],[ClientID]],פיבוט!$A$4:$A$121),FALSE)=טבלה135[[#This Row],[ClientID]],1,0)</f>
        <v>1</v>
      </c>
      <c r="M1449" t="str">
        <f>IF(OR(טבלה135[[#This Row],[ClientID]]=A1450),"",1)</f>
        <v/>
      </c>
      <c r="N1449" s="3" t="str">
        <f>IF(טבלה135[[#This Row],[טווח]]&lt;&gt;K1448,טבלה135[[#This Row],[טווח]],"")</f>
        <v/>
      </c>
      <c r="O1449" s="3" t="str">
        <f>IF(טבלה135[[#This Row],[מניית טווחים]]&lt;&gt;"",IF(OR(30&gt;טבלה135[[#This Row],[מקסימום]],30&lt;טבלה135[[#This Row],[מינימום]]),0,1),"")</f>
        <v/>
      </c>
    </row>
    <row r="1450" spans="1:15" x14ac:dyDescent="0.25">
      <c r="A1450" t="s">
        <v>153</v>
      </c>
      <c r="B1450">
        <v>11</v>
      </c>
      <c r="C1450">
        <v>27</v>
      </c>
      <c r="D1450">
        <f>טבלה135[[#This Row],[LengthofCycle]]+1</f>
        <v>28</v>
      </c>
      <c r="E1450">
        <f>IF(טבלה135[[#This Row],[CycleNumber]]&lt;3,"",IF(טבלה135[[#This Row],[CycleNumber]]=3,MIN(D1448:D1450),IF(I1449=3,MIN(D1447:D1449),E1449)))</f>
        <v>29</v>
      </c>
      <c r="F1450">
        <f>IF(טבלה135[[#This Row],[CycleNumber]]&lt;3,"",IF(טבלה135[[#This Row],[CycleNumber]]=3,MAX(D1448:D1450),IF(I1449=3,MAX(D1447:D1449),F1449)))</f>
        <v>30</v>
      </c>
      <c r="G1450">
        <f>IF(OR(טבלה135[[#This Row],[CycleNumber]]&gt;B1451,B1451=""),IF(טבלה135[[#This Row],[מספר סטייה]]=3,MIN(D1448:D1450),טבלה135[[#This Row],[מינ קבוע]]),טבלה135[[#This Row],[מינ קבוע]])</f>
        <v>29</v>
      </c>
      <c r="H1450">
        <f>IF(OR(טבלה135[[#This Row],[CycleNumber]]&gt;B1451,B1451=""),IF(טבלה135[[#This Row],[מספר סטייה]]=3,MAX(D1448:D1450),טבלה135[[#This Row],[מקס קבוע]]),טבלה135[[#This Row],[מקס קבוע]])</f>
        <v>30</v>
      </c>
      <c r="I145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קבוע]]&lt;&gt;E1449,1,I1449+1),0))</f>
        <v>3</v>
      </c>
      <c r="J1450">
        <f>IF(AND(טבלה135[[#This Row],[CycleNumber]]&lt;B1451,טבלה135[[#This Row],[מקס קבוע]]&lt;&gt;""),IF(OR(טבלה135[[#This Row],[מספר סטייה]]&lt;I1451,AND(טבלה135[[#This Row],[מספר סטייה]]=3,I1451=1)),0,1),"")</f>
        <v>1</v>
      </c>
      <c r="K1450">
        <f>IF(טבלה135[[#This Row],[מקס קבוע]]&lt;&gt;"",טבלה135[[#This Row],[מקסימום]]-טבלה135[[#This Row],[מינימום]],"")</f>
        <v>1</v>
      </c>
      <c r="L1450">
        <f>IF(IFERROR(LOOKUP(טבלה135[[#This Row],[ClientID]],פיבוט!$A$4:$A$121),FALSE)=טבלה135[[#This Row],[ClientID]],1,0)</f>
        <v>1</v>
      </c>
      <c r="M1450" t="str">
        <f>IF(OR(טבלה135[[#This Row],[ClientID]]=A1451),"",1)</f>
        <v/>
      </c>
      <c r="N1450" s="3" t="str">
        <f>IF(טבלה135[[#This Row],[טווח]]&lt;&gt;K1449,טבלה135[[#This Row],[טווח]],"")</f>
        <v/>
      </c>
      <c r="O1450" s="3" t="str">
        <f>IF(טבלה135[[#This Row],[מניית טווחים]]&lt;&gt;"",IF(OR(30&gt;טבלה135[[#This Row],[מקסימום]],30&lt;טבלה135[[#This Row],[מינימום]]),0,1),"")</f>
        <v/>
      </c>
    </row>
    <row r="1451" spans="1:15" x14ac:dyDescent="0.25">
      <c r="A1451" t="s">
        <v>153</v>
      </c>
      <c r="B1451">
        <v>12</v>
      </c>
      <c r="C1451">
        <v>28</v>
      </c>
      <c r="D1451">
        <f>טבלה135[[#This Row],[LengthofCycle]]+1</f>
        <v>29</v>
      </c>
      <c r="E1451">
        <f>IF(טבלה135[[#This Row],[CycleNumber]]&lt;3,"",IF(טבלה135[[#This Row],[CycleNumber]]=3,MIN(D1449:D1451),IF(I1450=3,MIN(D1448:D1450),E1450)))</f>
        <v>28</v>
      </c>
      <c r="F1451">
        <f>IF(טבלה135[[#This Row],[CycleNumber]]&lt;3,"",IF(טבלה135[[#This Row],[CycleNumber]]=3,MAX(D1449:D1451),IF(I1450=3,MAX(D1448:D1450),F1450)))</f>
        <v>31</v>
      </c>
      <c r="G1451">
        <f>IF(OR(טבלה135[[#This Row],[CycleNumber]]&gt;B1452,B1452=""),IF(טבלה135[[#This Row],[מספר סטייה]]=3,MIN(D1449:D1451),טבלה135[[#This Row],[מינ קבוע]]),טבלה135[[#This Row],[מינ קבוע]])</f>
        <v>28</v>
      </c>
      <c r="H1451">
        <f>IF(OR(טבלה135[[#This Row],[CycleNumber]]&gt;B1452,B1452=""),IF(טבלה135[[#This Row],[מספר סטייה]]=3,MAX(D1449:D1451),טבלה135[[#This Row],[מקס קבוע]]),טבלה135[[#This Row],[מקס קבוע]])</f>
        <v>31</v>
      </c>
      <c r="I145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קבוע]]&lt;&gt;E1450,1,I1450+1),0))</f>
        <v>0</v>
      </c>
      <c r="J1451">
        <f>IF(AND(טבלה135[[#This Row],[CycleNumber]]&lt;B1452,טבלה135[[#This Row],[מקס קבוע]]&lt;&gt;""),IF(OR(טבלה135[[#This Row],[מספר סטייה]]&lt;I1452,AND(טבלה135[[#This Row],[מספר סטייה]]=3,I1452=1)),0,1),"")</f>
        <v>0</v>
      </c>
      <c r="K1451">
        <f>IF(טבלה135[[#This Row],[מקס קבוע]]&lt;&gt;"",טבלה135[[#This Row],[מקסימום]]-טבלה135[[#This Row],[מינימום]],"")</f>
        <v>3</v>
      </c>
      <c r="L1451">
        <f>IF(IFERROR(LOOKUP(טבלה135[[#This Row],[ClientID]],פיבוט!$A$4:$A$121),FALSE)=טבלה135[[#This Row],[ClientID]],1,0)</f>
        <v>1</v>
      </c>
      <c r="M1451" t="str">
        <f>IF(OR(טבלה135[[#This Row],[ClientID]]=A1452),"",1)</f>
        <v/>
      </c>
      <c r="N1451" s="3">
        <f>IF(טבלה135[[#This Row],[טווח]]&lt;&gt;K1450,טבלה135[[#This Row],[טווח]],"")</f>
        <v>3</v>
      </c>
      <c r="O1451" s="3">
        <f>IF(טבלה135[[#This Row],[מניית טווחים]]&lt;&gt;"",IF(OR(30&gt;טבלה135[[#This Row],[מקסימום]],30&lt;טבלה135[[#This Row],[מינימום]]),0,1),"")</f>
        <v>1</v>
      </c>
    </row>
    <row r="1452" spans="1:15" x14ac:dyDescent="0.25">
      <c r="A1452" t="s">
        <v>153</v>
      </c>
      <c r="B1452">
        <v>13</v>
      </c>
      <c r="C1452">
        <v>26</v>
      </c>
      <c r="D1452">
        <f>טבלה135[[#This Row],[LengthofCycle]]+1</f>
        <v>27</v>
      </c>
      <c r="E1452">
        <f>IF(טבלה135[[#This Row],[CycleNumber]]&lt;3,"",IF(טבלה135[[#This Row],[CycleNumber]]=3,MIN(D1450:D1452),IF(I1451=3,MIN(D1449:D1451),E1451)))</f>
        <v>28</v>
      </c>
      <c r="F1452">
        <f>IF(טבלה135[[#This Row],[CycleNumber]]&lt;3,"",IF(טבלה135[[#This Row],[CycleNumber]]=3,MAX(D1450:D1452),IF(I1451=3,MAX(D1449:D1451),F1451)))</f>
        <v>31</v>
      </c>
      <c r="G1452">
        <f>IF(OR(טבלה135[[#This Row],[CycleNumber]]&gt;B1453,B1453=""),IF(טבלה135[[#This Row],[מספר סטייה]]=3,MIN(D1450:D1452),טבלה135[[#This Row],[מינ קבוע]]),טבלה135[[#This Row],[מינ קבוע]])</f>
        <v>28</v>
      </c>
      <c r="H1452">
        <f>IF(OR(טבלה135[[#This Row],[CycleNumber]]&gt;B1453,B1453=""),IF(טבלה135[[#This Row],[מספר סטייה]]=3,MAX(D1450:D1452),טבלה135[[#This Row],[מקס קבוע]]),טבלה135[[#This Row],[מקס קבוע]])</f>
        <v>31</v>
      </c>
      <c r="I145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קבוע]]&lt;&gt;E1451,1,I1451+1),0))</f>
        <v>1</v>
      </c>
      <c r="J1452">
        <f>IF(AND(טבלה135[[#This Row],[CycleNumber]]&lt;B1453,טבלה135[[#This Row],[מקס קבוע]]&lt;&gt;""),IF(OR(טבלה135[[#This Row],[מספר סטייה]]&lt;I1453,AND(טבלה135[[#This Row],[מספר סטייה]]=3,I1453=1)),0,1),"")</f>
        <v>1</v>
      </c>
      <c r="K1452">
        <f>IF(טבלה135[[#This Row],[מקס קבוע]]&lt;&gt;"",טבלה135[[#This Row],[מקסימום]]-טבלה135[[#This Row],[מינימום]],"")</f>
        <v>3</v>
      </c>
      <c r="L1452">
        <f>IF(IFERROR(LOOKUP(טבלה135[[#This Row],[ClientID]],פיבוט!$A$4:$A$121),FALSE)=טבלה135[[#This Row],[ClientID]],1,0)</f>
        <v>1</v>
      </c>
      <c r="M1452" t="str">
        <f>IF(OR(טבלה135[[#This Row],[ClientID]]=A1453),"",1)</f>
        <v/>
      </c>
      <c r="N1452" s="3" t="str">
        <f>IF(טבלה135[[#This Row],[טווח]]&lt;&gt;K1451,טבלה135[[#This Row],[טווח]],"")</f>
        <v/>
      </c>
      <c r="O1452" s="3" t="str">
        <f>IF(טבלה135[[#This Row],[מניית טווחים]]&lt;&gt;"",IF(OR(30&gt;טבלה135[[#This Row],[מקסימום]],30&lt;טבלה135[[#This Row],[מינימום]]),0,1),"")</f>
        <v/>
      </c>
    </row>
    <row r="1453" spans="1:15" x14ac:dyDescent="0.25">
      <c r="A1453" t="s">
        <v>153</v>
      </c>
      <c r="B1453">
        <v>14</v>
      </c>
      <c r="C1453">
        <v>28</v>
      </c>
      <c r="D1453">
        <f>טבלה135[[#This Row],[LengthofCycle]]+1</f>
        <v>29</v>
      </c>
      <c r="E1453">
        <f>IF(טבלה135[[#This Row],[CycleNumber]]&lt;3,"",IF(טבלה135[[#This Row],[CycleNumber]]=3,MIN(D1451:D1453),IF(I1452=3,MIN(D1450:D1452),E1452)))</f>
        <v>28</v>
      </c>
      <c r="F1453">
        <f>IF(טבלה135[[#This Row],[CycleNumber]]&lt;3,"",IF(טבלה135[[#This Row],[CycleNumber]]=3,MAX(D1451:D1453),IF(I1452=3,MAX(D1450:D1452),F1452)))</f>
        <v>31</v>
      </c>
      <c r="G1453">
        <f>IF(OR(טבלה135[[#This Row],[CycleNumber]]&gt;B1454,B1454=""),IF(טבלה135[[#This Row],[מספר סטייה]]=3,MIN(D1451:D1453),טבלה135[[#This Row],[מינ קבוע]]),טבלה135[[#This Row],[מינ קבוע]])</f>
        <v>28</v>
      </c>
      <c r="H1453">
        <f>IF(OR(טבלה135[[#This Row],[CycleNumber]]&gt;B1454,B1454=""),IF(טבלה135[[#This Row],[מספר סטייה]]=3,MAX(D1451:D1453),טבלה135[[#This Row],[מקס קבוע]]),טבלה135[[#This Row],[מקס קבוע]])</f>
        <v>31</v>
      </c>
      <c r="I145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קבוע]]&lt;&gt;E1452,1,I1452+1),0))</f>
        <v>0</v>
      </c>
      <c r="J1453">
        <f>IF(AND(טבלה135[[#This Row],[CycleNumber]]&lt;B1454,טבלה135[[#This Row],[מקס קבוע]]&lt;&gt;""),IF(OR(טבלה135[[#This Row],[מספר סטייה]]&lt;I1454,AND(טבלה135[[#This Row],[מספר סטייה]]=3,I1454=1)),0,1),"")</f>
        <v>0</v>
      </c>
      <c r="K1453">
        <f>IF(טבלה135[[#This Row],[מקס קבוע]]&lt;&gt;"",טבלה135[[#This Row],[מקסימום]]-טבלה135[[#This Row],[מינימום]],"")</f>
        <v>3</v>
      </c>
      <c r="L1453">
        <f>IF(IFERROR(LOOKUP(טבלה135[[#This Row],[ClientID]],פיבוט!$A$4:$A$121),FALSE)=טבלה135[[#This Row],[ClientID]],1,0)</f>
        <v>1</v>
      </c>
      <c r="M1453" t="str">
        <f>IF(OR(טבלה135[[#This Row],[ClientID]]=A1454),"",1)</f>
        <v/>
      </c>
      <c r="N1453" s="3" t="str">
        <f>IF(טבלה135[[#This Row],[טווח]]&lt;&gt;K1452,טבלה135[[#This Row],[טווח]],"")</f>
        <v/>
      </c>
      <c r="O1453" s="3" t="str">
        <f>IF(טבלה135[[#This Row],[מניית טווחים]]&lt;&gt;"",IF(OR(30&gt;טבלה135[[#This Row],[מקסימום]],30&lt;טבלה135[[#This Row],[מינימום]]),0,1),"")</f>
        <v/>
      </c>
    </row>
    <row r="1454" spans="1:15" x14ac:dyDescent="0.25">
      <c r="A1454" t="s">
        <v>153</v>
      </c>
      <c r="B1454">
        <v>15</v>
      </c>
      <c r="C1454">
        <v>35</v>
      </c>
      <c r="D1454">
        <f>טבלה135[[#This Row],[LengthofCycle]]+1</f>
        <v>36</v>
      </c>
      <c r="E1454">
        <f>IF(טבלה135[[#This Row],[CycleNumber]]&lt;3,"",IF(טבלה135[[#This Row],[CycleNumber]]=3,MIN(D1452:D1454),IF(I1453=3,MIN(D1451:D1453),E1453)))</f>
        <v>28</v>
      </c>
      <c r="F1454">
        <f>IF(טבלה135[[#This Row],[CycleNumber]]&lt;3,"",IF(טבלה135[[#This Row],[CycleNumber]]=3,MAX(D1452:D1454),IF(I1453=3,MAX(D1451:D1453),F1453)))</f>
        <v>31</v>
      </c>
      <c r="G1454">
        <f>IF(OR(טבלה135[[#This Row],[CycleNumber]]&gt;B1455,B1455=""),IF(טבלה135[[#This Row],[מספר סטייה]]=3,MIN(D1452:D1454),טבלה135[[#This Row],[מינ קבוע]]),טבלה135[[#This Row],[מינ קבוע]])</f>
        <v>28</v>
      </c>
      <c r="H1454">
        <f>IF(OR(טבלה135[[#This Row],[CycleNumber]]&gt;B1455,B1455=""),IF(טבלה135[[#This Row],[מספר סטייה]]=3,MAX(D1452:D1454),טבלה135[[#This Row],[מקס קבוע]]),טבלה135[[#This Row],[מקס קבוע]])</f>
        <v>31</v>
      </c>
      <c r="I145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קבוע]]&lt;&gt;E1453,1,I1453+1),0))</f>
        <v>1</v>
      </c>
      <c r="J1454">
        <f>IF(AND(טבלה135[[#This Row],[CycleNumber]]&lt;B1455,טבלה135[[#This Row],[מקס קבוע]]&lt;&gt;""),IF(OR(טבלה135[[#This Row],[מספר סטייה]]&lt;I1455,AND(טבלה135[[#This Row],[מספר סטייה]]=3,I1455=1)),0,1),"")</f>
        <v>1</v>
      </c>
      <c r="K1454">
        <f>IF(טבלה135[[#This Row],[מקס קבוע]]&lt;&gt;"",טבלה135[[#This Row],[מקסימום]]-טבלה135[[#This Row],[מינימום]],"")</f>
        <v>3</v>
      </c>
      <c r="L1454">
        <f>IF(IFERROR(LOOKUP(טבלה135[[#This Row],[ClientID]],פיבוט!$A$4:$A$121),FALSE)=טבלה135[[#This Row],[ClientID]],1,0)</f>
        <v>1</v>
      </c>
      <c r="M1454" t="str">
        <f>IF(OR(טבלה135[[#This Row],[ClientID]]=A1455),"",1)</f>
        <v/>
      </c>
      <c r="N1454" s="3" t="str">
        <f>IF(טבלה135[[#This Row],[טווח]]&lt;&gt;K1453,טבלה135[[#This Row],[טווח]],"")</f>
        <v/>
      </c>
      <c r="O1454" s="3" t="str">
        <f>IF(טבלה135[[#This Row],[מניית טווחים]]&lt;&gt;"",IF(OR(30&gt;טבלה135[[#This Row],[מקסימום]],30&lt;טבלה135[[#This Row],[מינימום]]),0,1),"")</f>
        <v/>
      </c>
    </row>
    <row r="1455" spans="1:15" x14ac:dyDescent="0.25">
      <c r="A1455" t="s">
        <v>153</v>
      </c>
      <c r="B1455">
        <v>16</v>
      </c>
      <c r="C1455">
        <v>29</v>
      </c>
      <c r="D1455">
        <f>טבלה135[[#This Row],[LengthofCycle]]+1</f>
        <v>30</v>
      </c>
      <c r="E1455">
        <f>IF(טבלה135[[#This Row],[CycleNumber]]&lt;3,"",IF(טבלה135[[#This Row],[CycleNumber]]=3,MIN(D1453:D1455),IF(I1454=3,MIN(D1452:D1454),E1454)))</f>
        <v>28</v>
      </c>
      <c r="F1455">
        <f>IF(טבלה135[[#This Row],[CycleNumber]]&lt;3,"",IF(טבלה135[[#This Row],[CycleNumber]]=3,MAX(D1453:D1455),IF(I1454=3,MAX(D1452:D1454),F1454)))</f>
        <v>31</v>
      </c>
      <c r="G1455">
        <f>IF(OR(טבלה135[[#This Row],[CycleNumber]]&gt;B1456,B1456=""),IF(טבלה135[[#This Row],[מספר סטייה]]=3,MIN(D1453:D1455),טבלה135[[#This Row],[מינ קבוע]]),טבלה135[[#This Row],[מינ קבוע]])</f>
        <v>28</v>
      </c>
      <c r="H1455">
        <f>IF(OR(טבלה135[[#This Row],[CycleNumber]]&gt;B1456,B1456=""),IF(טבלה135[[#This Row],[מספר סטייה]]=3,MAX(D1453:D1455),טבלה135[[#This Row],[מקס קבוע]]),טבלה135[[#This Row],[מקס קבוע]])</f>
        <v>31</v>
      </c>
      <c r="I145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קבוע]]&lt;&gt;E1454,1,I1454+1),0))</f>
        <v>0</v>
      </c>
      <c r="J1455">
        <f>IF(AND(טבלה135[[#This Row],[CycleNumber]]&lt;B1456,טבלה135[[#This Row],[מקס קבוע]]&lt;&gt;""),IF(OR(טבלה135[[#This Row],[מספר סטייה]]&lt;I1456,AND(טבלה135[[#This Row],[מספר סטייה]]=3,I1456=1)),0,1),"")</f>
        <v>0</v>
      </c>
      <c r="K1455">
        <f>IF(טבלה135[[#This Row],[מקס קבוע]]&lt;&gt;"",טבלה135[[#This Row],[מקסימום]]-טבלה135[[#This Row],[מינימום]],"")</f>
        <v>3</v>
      </c>
      <c r="L1455">
        <f>IF(IFERROR(LOOKUP(טבלה135[[#This Row],[ClientID]],פיבוט!$A$4:$A$121),FALSE)=טבלה135[[#This Row],[ClientID]],1,0)</f>
        <v>1</v>
      </c>
      <c r="M1455" t="str">
        <f>IF(OR(טבלה135[[#This Row],[ClientID]]=A1456),"",1)</f>
        <v/>
      </c>
      <c r="N1455" s="3" t="str">
        <f>IF(טבלה135[[#This Row],[טווח]]&lt;&gt;K1454,טבלה135[[#This Row],[טווח]],"")</f>
        <v/>
      </c>
      <c r="O1455" s="3" t="str">
        <f>IF(טבלה135[[#This Row],[מניית טווחים]]&lt;&gt;"",IF(OR(30&gt;טבלה135[[#This Row],[מקסימום]],30&lt;טבלה135[[#This Row],[מינימום]]),0,1),"")</f>
        <v/>
      </c>
    </row>
    <row r="1456" spans="1:15" x14ac:dyDescent="0.25">
      <c r="A1456" t="s">
        <v>153</v>
      </c>
      <c r="B1456">
        <v>17</v>
      </c>
      <c r="C1456">
        <v>31</v>
      </c>
      <c r="D1456">
        <f>טבלה135[[#This Row],[LengthofCycle]]+1</f>
        <v>32</v>
      </c>
      <c r="E1456">
        <f>IF(טבלה135[[#This Row],[CycleNumber]]&lt;3,"",IF(טבלה135[[#This Row],[CycleNumber]]=3,MIN(D1454:D1456),IF(I1455=3,MIN(D1453:D1455),E1455)))</f>
        <v>28</v>
      </c>
      <c r="F1456">
        <f>IF(טבלה135[[#This Row],[CycleNumber]]&lt;3,"",IF(טבלה135[[#This Row],[CycleNumber]]=3,MAX(D1454:D1456),IF(I1455=3,MAX(D1453:D1455),F1455)))</f>
        <v>31</v>
      </c>
      <c r="G1456">
        <f>IF(OR(טבלה135[[#This Row],[CycleNumber]]&gt;B1457,B1457=""),IF(טבלה135[[#This Row],[מספר סטייה]]=3,MIN(D1454:D1456),טבלה135[[#This Row],[מינ קבוע]]),טבלה135[[#This Row],[מינ קבוע]])</f>
        <v>28</v>
      </c>
      <c r="H1456">
        <f>IF(OR(טבלה135[[#This Row],[CycleNumber]]&gt;B1457,B1457=""),IF(טבלה135[[#This Row],[מספר סטייה]]=3,MAX(D1454:D1456),טבלה135[[#This Row],[מקס קבוע]]),טבלה135[[#This Row],[מקס קבוע]])</f>
        <v>31</v>
      </c>
      <c r="I145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קבוע]]&lt;&gt;E1455,1,I1455+1),0))</f>
        <v>1</v>
      </c>
      <c r="J1456">
        <f>IF(AND(טבלה135[[#This Row],[CycleNumber]]&lt;B1457,טבלה135[[#This Row],[מקס קבוע]]&lt;&gt;""),IF(OR(טבלה135[[#This Row],[מספר סטייה]]&lt;I1457,AND(טבלה135[[#This Row],[מספר סטייה]]=3,I1457=1)),0,1),"")</f>
        <v>1</v>
      </c>
      <c r="K1456">
        <f>IF(טבלה135[[#This Row],[מקס קבוע]]&lt;&gt;"",טבלה135[[#This Row],[מקסימום]]-טבלה135[[#This Row],[מינימום]],"")</f>
        <v>3</v>
      </c>
      <c r="L1456">
        <f>IF(IFERROR(LOOKUP(טבלה135[[#This Row],[ClientID]],פיבוט!$A$4:$A$121),FALSE)=טבלה135[[#This Row],[ClientID]],1,0)</f>
        <v>1</v>
      </c>
      <c r="M1456" t="str">
        <f>IF(OR(טבלה135[[#This Row],[ClientID]]=A1457),"",1)</f>
        <v/>
      </c>
      <c r="N1456" s="3" t="str">
        <f>IF(טבלה135[[#This Row],[טווח]]&lt;&gt;K1455,טבלה135[[#This Row],[טווח]],"")</f>
        <v/>
      </c>
      <c r="O1456" s="3" t="str">
        <f>IF(טבלה135[[#This Row],[מניית טווחים]]&lt;&gt;"",IF(OR(30&gt;טבלה135[[#This Row],[מקסימום]],30&lt;טבלה135[[#This Row],[מינימום]]),0,1),"")</f>
        <v/>
      </c>
    </row>
    <row r="1457" spans="1:15" x14ac:dyDescent="0.25">
      <c r="A1457" t="s">
        <v>153</v>
      </c>
      <c r="B1457">
        <v>18</v>
      </c>
      <c r="C1457">
        <v>30</v>
      </c>
      <c r="D1457">
        <f>טבלה135[[#This Row],[LengthofCycle]]+1</f>
        <v>31</v>
      </c>
      <c r="E1457">
        <f>IF(טבלה135[[#This Row],[CycleNumber]]&lt;3,"",IF(טבלה135[[#This Row],[CycleNumber]]=3,MIN(D1455:D1457),IF(I1456=3,MIN(D1454:D1456),E1456)))</f>
        <v>28</v>
      </c>
      <c r="F1457">
        <f>IF(טבלה135[[#This Row],[CycleNumber]]&lt;3,"",IF(טבלה135[[#This Row],[CycleNumber]]=3,MAX(D1455:D1457),IF(I1456=3,MAX(D1454:D1456),F1456)))</f>
        <v>31</v>
      </c>
      <c r="G1457">
        <f>IF(OR(טבלה135[[#This Row],[CycleNumber]]&gt;B1458,B1458=""),IF(טבלה135[[#This Row],[מספר סטייה]]=3,MIN(D1455:D1457),טבלה135[[#This Row],[מינ קבוע]]),טבלה135[[#This Row],[מינ קבוע]])</f>
        <v>28</v>
      </c>
      <c r="H1457">
        <f>IF(OR(טבלה135[[#This Row],[CycleNumber]]&gt;B1458,B1458=""),IF(טבלה135[[#This Row],[מספר סטייה]]=3,MAX(D1455:D1457),טבלה135[[#This Row],[מקס קבוע]]),טבלה135[[#This Row],[מקס קבוע]])</f>
        <v>31</v>
      </c>
      <c r="I145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קבוע]]&lt;&gt;E1456,1,I1456+1),0))</f>
        <v>0</v>
      </c>
      <c r="J1457" t="str">
        <f>IF(AND(טבלה135[[#This Row],[CycleNumber]]&lt;B1458,טבלה135[[#This Row],[מקס קבוע]]&lt;&gt;""),IF(OR(טבלה135[[#This Row],[מספר סטייה]]&lt;I1458,AND(טבלה135[[#This Row],[מספר סטייה]]=3,I1458=1)),0,1),"")</f>
        <v/>
      </c>
      <c r="K1457">
        <f>IF(טבלה135[[#This Row],[מקס קבוע]]&lt;&gt;"",טבלה135[[#This Row],[מקסימום]]-טבלה135[[#This Row],[מינימום]],"")</f>
        <v>3</v>
      </c>
      <c r="L1457">
        <f>IF(IFERROR(LOOKUP(טבלה135[[#This Row],[ClientID]],פיבוט!$A$4:$A$121),FALSE)=טבלה135[[#This Row],[ClientID]],1,0)</f>
        <v>1</v>
      </c>
      <c r="M1457">
        <f>IF(OR(טבלה135[[#This Row],[ClientID]]=A1458),"",1)</f>
        <v>1</v>
      </c>
      <c r="N1457" s="3" t="str">
        <f>IF(טבלה135[[#This Row],[טווח]]&lt;&gt;K1456,טבלה135[[#This Row],[טווח]],"")</f>
        <v/>
      </c>
      <c r="O1457" s="3" t="str">
        <f>IF(טבלה135[[#This Row],[מניית טווחים]]&lt;&gt;"",IF(OR(30&gt;טבלה135[[#This Row],[מקסימום]],30&lt;טבלה135[[#This Row],[מינימום]]),0,1),"")</f>
        <v/>
      </c>
    </row>
    <row r="1458" spans="1:15" x14ac:dyDescent="0.25">
      <c r="A1458" t="s">
        <v>154</v>
      </c>
      <c r="B1458">
        <v>1</v>
      </c>
      <c r="C1458">
        <v>32</v>
      </c>
      <c r="D1458">
        <f>טבלה135[[#This Row],[LengthofCycle]]+1</f>
        <v>33</v>
      </c>
      <c r="E1458" t="str">
        <f>IF(טבלה135[[#This Row],[CycleNumber]]&lt;3,"",IF(טבלה135[[#This Row],[CycleNumber]]=3,MIN(D1456:D1458),IF(I1457=3,MIN(D1455:D1457),E1457)))</f>
        <v/>
      </c>
      <c r="F1458" t="str">
        <f>IF(טבלה135[[#This Row],[CycleNumber]]&lt;3,"",IF(טבלה135[[#This Row],[CycleNumber]]=3,MAX(D1456:D1458),IF(I1457=3,MAX(D1455:D1457),F1457)))</f>
        <v/>
      </c>
      <c r="G1458" t="str">
        <f>IF(OR(טבלה135[[#This Row],[CycleNumber]]&gt;B1459,B1459=""),IF(טבלה135[[#This Row],[מספר סטייה]]=3,MIN(D1456:D1458),טבלה135[[#This Row],[מינ קבוע]]),טבלה135[[#This Row],[מינ קבוע]])</f>
        <v/>
      </c>
      <c r="H1458" t="str">
        <f>IF(OR(טבלה135[[#This Row],[CycleNumber]]&gt;B1459,B1459=""),IF(טבלה135[[#This Row],[מספר סטייה]]=3,MAX(D1456:D1458),טבלה135[[#This Row],[מקס קבוע]]),טבלה135[[#This Row],[מקס קבוע]])</f>
        <v/>
      </c>
      <c r="I145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קבוע]]&lt;&gt;E1457,1,I1457+1),0))</f>
        <v/>
      </c>
      <c r="J1458" t="str">
        <f>IF(AND(טבלה135[[#This Row],[CycleNumber]]&lt;B1459,טבלה135[[#This Row],[מקס קבוע]]&lt;&gt;""),IF(OR(טבלה135[[#This Row],[מספר סטייה]]&lt;I1459,AND(טבלה135[[#This Row],[מספר סטייה]]=3,I1459=1)),0,1),"")</f>
        <v/>
      </c>
      <c r="K1458" t="str">
        <f>IF(טבלה135[[#This Row],[מקס קבוע]]&lt;&gt;"",טבלה135[[#This Row],[מקסימום]]-טבלה135[[#This Row],[מינימום]],"")</f>
        <v/>
      </c>
      <c r="L1458">
        <f>IF(IFERROR(LOOKUP(טבלה135[[#This Row],[ClientID]],פיבוט!$A$4:$A$121),FALSE)=טבלה135[[#This Row],[ClientID]],1,0)</f>
        <v>1</v>
      </c>
      <c r="M1458" t="str">
        <f>IF(OR(טבלה135[[#This Row],[ClientID]]=A1459),"",1)</f>
        <v/>
      </c>
      <c r="N1458" s="3" t="str">
        <f>IF(טבלה135[[#This Row],[טווח]]&lt;&gt;K1457,טבלה135[[#This Row],[טווח]],"")</f>
        <v/>
      </c>
      <c r="O1458" s="3" t="str">
        <f>IF(טבלה135[[#This Row],[מניית טווחים]]&lt;&gt;"",IF(OR(30&gt;טבלה135[[#This Row],[מקסימום]],30&lt;טבלה135[[#This Row],[מינימום]]),0,1),"")</f>
        <v/>
      </c>
    </row>
    <row r="1459" spans="1:15" x14ac:dyDescent="0.25">
      <c r="A1459" t="s">
        <v>154</v>
      </c>
      <c r="B1459">
        <v>2</v>
      </c>
      <c r="C1459">
        <v>31</v>
      </c>
      <c r="D1459">
        <f>טבלה135[[#This Row],[LengthofCycle]]+1</f>
        <v>32</v>
      </c>
      <c r="E1459" t="str">
        <f>IF(טבלה135[[#This Row],[CycleNumber]]&lt;3,"",IF(טבלה135[[#This Row],[CycleNumber]]=3,MIN(D1457:D1459),IF(I1458=3,MIN(D1456:D1458),E1458)))</f>
        <v/>
      </c>
      <c r="F1459" t="str">
        <f>IF(טבלה135[[#This Row],[CycleNumber]]&lt;3,"",IF(טבלה135[[#This Row],[CycleNumber]]=3,MAX(D1457:D1459),IF(I1458=3,MAX(D1456:D1458),F1458)))</f>
        <v/>
      </c>
      <c r="G1459" t="str">
        <f>IF(OR(טבלה135[[#This Row],[CycleNumber]]&gt;B1460,B1460=""),IF(טבלה135[[#This Row],[מספר סטייה]]=3,MIN(D1457:D1459),טבלה135[[#This Row],[מינ קבוע]]),טבלה135[[#This Row],[מינ קבוע]])</f>
        <v/>
      </c>
      <c r="H1459" t="str">
        <f>IF(OR(טבלה135[[#This Row],[CycleNumber]]&gt;B1460,B1460=""),IF(טבלה135[[#This Row],[מספר סטייה]]=3,MAX(D1457:D1459),טבלה135[[#This Row],[מקס קבוע]]),טבלה135[[#This Row],[מקס קבוע]])</f>
        <v/>
      </c>
      <c r="I145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קבוע]]&lt;&gt;E1458,1,I1458+1),0))</f>
        <v/>
      </c>
      <c r="J1459" t="str">
        <f>IF(AND(טבלה135[[#This Row],[CycleNumber]]&lt;B1460,טבלה135[[#This Row],[מקס קבוע]]&lt;&gt;""),IF(OR(טבלה135[[#This Row],[מספר סטייה]]&lt;I1460,AND(טבלה135[[#This Row],[מספר סטייה]]=3,I1460=1)),0,1),"")</f>
        <v/>
      </c>
      <c r="K1459" t="str">
        <f>IF(טבלה135[[#This Row],[מקס קבוע]]&lt;&gt;"",טבלה135[[#This Row],[מקסימום]]-טבלה135[[#This Row],[מינימום]],"")</f>
        <v/>
      </c>
      <c r="L1459">
        <f>IF(IFERROR(LOOKUP(טבלה135[[#This Row],[ClientID]],פיבוט!$A$4:$A$121),FALSE)=טבלה135[[#This Row],[ClientID]],1,0)</f>
        <v>1</v>
      </c>
      <c r="M1459" t="str">
        <f>IF(OR(טבלה135[[#This Row],[ClientID]]=A1460),"",1)</f>
        <v/>
      </c>
      <c r="N1459" s="3" t="str">
        <f>IF(טבלה135[[#This Row],[טווח]]&lt;&gt;K1458,טבלה135[[#This Row],[טווח]],"")</f>
        <v/>
      </c>
      <c r="O1459" s="3" t="str">
        <f>IF(טבלה135[[#This Row],[מניית טווחים]]&lt;&gt;"",IF(OR(30&gt;טבלה135[[#This Row],[מקסימום]],30&lt;טבלה135[[#This Row],[מינימום]]),0,1),"")</f>
        <v/>
      </c>
    </row>
    <row r="1460" spans="1:15" x14ac:dyDescent="0.25">
      <c r="A1460" t="s">
        <v>154</v>
      </c>
      <c r="B1460">
        <v>3</v>
      </c>
      <c r="C1460">
        <v>32</v>
      </c>
      <c r="D1460">
        <f>טבלה135[[#This Row],[LengthofCycle]]+1</f>
        <v>33</v>
      </c>
      <c r="E1460">
        <f>IF(טבלה135[[#This Row],[CycleNumber]]&lt;3,"",IF(טבלה135[[#This Row],[CycleNumber]]=3,MIN(D1458:D1460),IF(I1459=3,MIN(D1457:D1459),E1459)))</f>
        <v>32</v>
      </c>
      <c r="F1460">
        <f>IF(טבלה135[[#This Row],[CycleNumber]]&lt;3,"",IF(טבלה135[[#This Row],[CycleNumber]]=3,MAX(D1458:D1460),IF(I1459=3,MAX(D1457:D1459),F1459)))</f>
        <v>33</v>
      </c>
      <c r="G1460">
        <f>IF(OR(טבלה135[[#This Row],[CycleNumber]]&gt;B1461,B1461=""),IF(טבלה135[[#This Row],[מספר סטייה]]=3,MIN(D1458:D1460),טבלה135[[#This Row],[מינ קבוע]]),טבלה135[[#This Row],[מינ קבוע]])</f>
        <v>32</v>
      </c>
      <c r="H1460">
        <f>IF(OR(טבלה135[[#This Row],[CycleNumber]]&gt;B1461,B1461=""),IF(טבלה135[[#This Row],[מספר סטייה]]=3,MAX(D1458:D1460),טבלה135[[#This Row],[מקס קבוע]]),טבלה135[[#This Row],[מקס קבוע]])</f>
        <v>33</v>
      </c>
      <c r="I146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קבוע]]&lt;&gt;E1459,1,I1459+1),0))</f>
        <v>0</v>
      </c>
      <c r="J1460">
        <f>IF(AND(טבלה135[[#This Row],[CycleNumber]]&lt;B1461,טבלה135[[#This Row],[מקס קבוע]]&lt;&gt;""),IF(OR(טבלה135[[#This Row],[מספר סטייה]]&lt;I1461,AND(טבלה135[[#This Row],[מספר סטייה]]=3,I1461=1)),0,1),"")</f>
        <v>1</v>
      </c>
      <c r="K1460">
        <f>IF(טבלה135[[#This Row],[מקס קבוע]]&lt;&gt;"",טבלה135[[#This Row],[מקסימום]]-טבלה135[[#This Row],[מינימום]],"")</f>
        <v>1</v>
      </c>
      <c r="L1460">
        <f>IF(IFERROR(LOOKUP(טבלה135[[#This Row],[ClientID]],פיבוט!$A$4:$A$121),FALSE)=טבלה135[[#This Row],[ClientID]],1,0)</f>
        <v>1</v>
      </c>
      <c r="M1460" t="str">
        <f>IF(OR(טבלה135[[#This Row],[ClientID]]=A1461),"",1)</f>
        <v/>
      </c>
      <c r="N1460" s="3">
        <f>IF(טבלה135[[#This Row],[טווח]]&lt;&gt;K1459,טבלה135[[#This Row],[טווח]],"")</f>
        <v>1</v>
      </c>
      <c r="O1460" s="3">
        <f>IF(טבלה135[[#This Row],[מניית טווחים]]&lt;&gt;"",IF(OR(30&gt;טבלה135[[#This Row],[מקסימום]],30&lt;טבלה135[[#This Row],[מינימום]]),0,1),"")</f>
        <v>0</v>
      </c>
    </row>
    <row r="1461" spans="1:15" x14ac:dyDescent="0.25">
      <c r="A1461" t="s">
        <v>154</v>
      </c>
      <c r="B1461">
        <v>4</v>
      </c>
      <c r="C1461">
        <v>32</v>
      </c>
      <c r="D1461">
        <f>טבלה135[[#This Row],[LengthofCycle]]+1</f>
        <v>33</v>
      </c>
      <c r="E1461">
        <f>IF(טבלה135[[#This Row],[CycleNumber]]&lt;3,"",IF(טבלה135[[#This Row],[CycleNumber]]=3,MIN(D1459:D1461),IF(I1460=3,MIN(D1458:D1460),E1460)))</f>
        <v>32</v>
      </c>
      <c r="F1461">
        <f>IF(טבלה135[[#This Row],[CycleNumber]]&lt;3,"",IF(טבלה135[[#This Row],[CycleNumber]]=3,MAX(D1459:D1461),IF(I1460=3,MAX(D1458:D1460),F1460)))</f>
        <v>33</v>
      </c>
      <c r="G1461">
        <f>IF(OR(טבלה135[[#This Row],[CycleNumber]]&gt;B1462,B1462=""),IF(טבלה135[[#This Row],[מספר סטייה]]=3,MIN(D1459:D1461),טבלה135[[#This Row],[מינ קבוע]]),טבלה135[[#This Row],[מינ קבוע]])</f>
        <v>32</v>
      </c>
      <c r="H1461">
        <f>IF(OR(טבלה135[[#This Row],[CycleNumber]]&gt;B1462,B1462=""),IF(טבלה135[[#This Row],[מספר סטייה]]=3,MAX(D1459:D1461),טבלה135[[#This Row],[מקס קבוע]]),טבלה135[[#This Row],[מקס קבוע]])</f>
        <v>33</v>
      </c>
      <c r="I146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קבוע]]&lt;&gt;E1460,1,I1460+1),0))</f>
        <v>0</v>
      </c>
      <c r="J1461">
        <f>IF(AND(טבלה135[[#This Row],[CycleNumber]]&lt;B1462,טבלה135[[#This Row],[מקס קבוע]]&lt;&gt;""),IF(OR(טבלה135[[#This Row],[מספר סטייה]]&lt;I1462,AND(טבלה135[[#This Row],[מספר סטייה]]=3,I1462=1)),0,1),"")</f>
        <v>0</v>
      </c>
      <c r="K1461">
        <f>IF(טבלה135[[#This Row],[מקס קבוע]]&lt;&gt;"",טבלה135[[#This Row],[מקסימום]]-טבלה135[[#This Row],[מינימום]],"")</f>
        <v>1</v>
      </c>
      <c r="L1461">
        <f>IF(IFERROR(LOOKUP(טבלה135[[#This Row],[ClientID]],פיבוט!$A$4:$A$121),FALSE)=טבלה135[[#This Row],[ClientID]],1,0)</f>
        <v>1</v>
      </c>
      <c r="M1461" t="str">
        <f>IF(OR(טבלה135[[#This Row],[ClientID]]=A1462),"",1)</f>
        <v/>
      </c>
      <c r="N1461" s="3" t="str">
        <f>IF(טבלה135[[#This Row],[טווח]]&lt;&gt;K1460,טבלה135[[#This Row],[טווח]],"")</f>
        <v/>
      </c>
      <c r="O1461" s="3" t="str">
        <f>IF(טבלה135[[#This Row],[מניית טווחים]]&lt;&gt;"",IF(OR(30&gt;טבלה135[[#This Row],[מקסימום]],30&lt;טבלה135[[#This Row],[מינימום]]),0,1),"")</f>
        <v/>
      </c>
    </row>
    <row r="1462" spans="1:15" x14ac:dyDescent="0.25">
      <c r="A1462" t="s">
        <v>154</v>
      </c>
      <c r="B1462">
        <v>5</v>
      </c>
      <c r="C1462">
        <v>33</v>
      </c>
      <c r="D1462">
        <f>טבלה135[[#This Row],[LengthofCycle]]+1</f>
        <v>34</v>
      </c>
      <c r="E1462">
        <f>IF(טבלה135[[#This Row],[CycleNumber]]&lt;3,"",IF(טבלה135[[#This Row],[CycleNumber]]=3,MIN(D1460:D1462),IF(I1461=3,MIN(D1459:D1461),E1461)))</f>
        <v>32</v>
      </c>
      <c r="F1462">
        <f>IF(טבלה135[[#This Row],[CycleNumber]]&lt;3,"",IF(טבלה135[[#This Row],[CycleNumber]]=3,MAX(D1460:D1462),IF(I1461=3,MAX(D1459:D1461),F1461)))</f>
        <v>33</v>
      </c>
      <c r="G1462">
        <f>IF(OR(טבלה135[[#This Row],[CycleNumber]]&gt;B1463,B1463=""),IF(טבלה135[[#This Row],[מספר סטייה]]=3,MIN(D1460:D1462),טבלה135[[#This Row],[מינ קבוע]]),טבלה135[[#This Row],[מינ קבוע]])</f>
        <v>32</v>
      </c>
      <c r="H1462">
        <f>IF(OR(טבלה135[[#This Row],[CycleNumber]]&gt;B1463,B1463=""),IF(טבלה135[[#This Row],[מספר סטייה]]=3,MAX(D1460:D1462),טבלה135[[#This Row],[מקס קבוע]]),טבלה135[[#This Row],[מקס קבוע]])</f>
        <v>33</v>
      </c>
      <c r="I146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קבוע]]&lt;&gt;E1461,1,I1461+1),0))</f>
        <v>1</v>
      </c>
      <c r="J1462" t="str">
        <f>IF(AND(טבלה135[[#This Row],[CycleNumber]]&lt;B1463,טבלה135[[#This Row],[מקס קבוע]]&lt;&gt;""),IF(OR(טבלה135[[#This Row],[מספר סטייה]]&lt;I1463,AND(טבלה135[[#This Row],[מספר סטייה]]=3,I1463=1)),0,1),"")</f>
        <v/>
      </c>
      <c r="K1462">
        <f>IF(טבלה135[[#This Row],[מקס קבוע]]&lt;&gt;"",טבלה135[[#This Row],[מקסימום]]-טבלה135[[#This Row],[מינימום]],"")</f>
        <v>1</v>
      </c>
      <c r="L1462">
        <f>IF(IFERROR(LOOKUP(טבלה135[[#This Row],[ClientID]],פיבוט!$A$4:$A$121),FALSE)=טבלה135[[#This Row],[ClientID]],1,0)</f>
        <v>1</v>
      </c>
      <c r="M1462">
        <f>IF(OR(טבלה135[[#This Row],[ClientID]]=A1463),"",1)</f>
        <v>1</v>
      </c>
      <c r="N1462" s="3" t="str">
        <f>IF(טבלה135[[#This Row],[טווח]]&lt;&gt;K1461,טבלה135[[#This Row],[טווח]],"")</f>
        <v/>
      </c>
      <c r="O1462" s="3" t="str">
        <f>IF(טבלה135[[#This Row],[מניית טווחים]]&lt;&gt;"",IF(OR(30&gt;טבלה135[[#This Row],[מקסימום]],30&lt;טבלה135[[#This Row],[מינימום]]),0,1),"")</f>
        <v/>
      </c>
    </row>
    <row r="1463" spans="1:15" x14ac:dyDescent="0.25">
      <c r="A1463" t="s">
        <v>156</v>
      </c>
      <c r="B1463">
        <v>1</v>
      </c>
      <c r="C1463">
        <v>38</v>
      </c>
      <c r="D1463">
        <f>טבלה135[[#This Row],[LengthofCycle]]+1</f>
        <v>39</v>
      </c>
      <c r="E1463" t="str">
        <f>IF(טבלה135[[#This Row],[CycleNumber]]&lt;3,"",IF(טבלה135[[#This Row],[CycleNumber]]=3,MIN(D1461:D1463),IF(I1462=3,MIN(D1460:D1462),E1462)))</f>
        <v/>
      </c>
      <c r="F1463" t="str">
        <f>IF(טבלה135[[#This Row],[CycleNumber]]&lt;3,"",IF(טבלה135[[#This Row],[CycleNumber]]=3,MAX(D1461:D1463),IF(I1462=3,MAX(D1460:D1462),F1462)))</f>
        <v/>
      </c>
      <c r="G1463" t="str">
        <f>IF(OR(טבלה135[[#This Row],[CycleNumber]]&gt;B1464,B1464=""),IF(טבלה135[[#This Row],[מספר סטייה]]=3,MIN(D1461:D1463),טבלה135[[#This Row],[מינ קבוע]]),טבלה135[[#This Row],[מינ קבוע]])</f>
        <v/>
      </c>
      <c r="H1463" t="str">
        <f>IF(OR(טבלה135[[#This Row],[CycleNumber]]&gt;B1464,B1464=""),IF(טבלה135[[#This Row],[מספר סטייה]]=3,MAX(D1461:D1463),טבלה135[[#This Row],[מקס קבוע]]),טבלה135[[#This Row],[מקס קבוע]])</f>
        <v/>
      </c>
      <c r="I146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קבוע]]&lt;&gt;E1462,1,I1462+1),0))</f>
        <v/>
      </c>
      <c r="J1463" t="str">
        <f>IF(AND(טבלה135[[#This Row],[CycleNumber]]&lt;B1464,טבלה135[[#This Row],[מקס קבוע]]&lt;&gt;""),IF(OR(טבלה135[[#This Row],[מספר סטייה]]&lt;I1464,AND(טבלה135[[#This Row],[מספר סטייה]]=3,I1464=1)),0,1),"")</f>
        <v/>
      </c>
      <c r="K1463" t="str">
        <f>IF(טבלה135[[#This Row],[מקס קבוע]]&lt;&gt;"",טבלה135[[#This Row],[מקסימום]]-טבלה135[[#This Row],[מינימום]],"")</f>
        <v/>
      </c>
      <c r="L1463">
        <f>IF(IFERROR(LOOKUP(טבלה135[[#This Row],[ClientID]],פיבוט!$A$4:$A$121),FALSE)=טבלה135[[#This Row],[ClientID]],1,0)</f>
        <v>1</v>
      </c>
      <c r="M1463" t="str">
        <f>IF(OR(טבלה135[[#This Row],[ClientID]]=A1464),"",1)</f>
        <v/>
      </c>
      <c r="N1463" s="3" t="str">
        <f>IF(טבלה135[[#This Row],[טווח]]&lt;&gt;K1462,טבלה135[[#This Row],[טווח]],"")</f>
        <v/>
      </c>
      <c r="O1463" s="3" t="str">
        <f>IF(טבלה135[[#This Row],[מניית טווחים]]&lt;&gt;"",IF(OR(30&gt;טבלה135[[#This Row],[מקסימום]],30&lt;טבלה135[[#This Row],[מינימום]]),0,1),"")</f>
        <v/>
      </c>
    </row>
    <row r="1464" spans="1:15" x14ac:dyDescent="0.25">
      <c r="A1464" t="s">
        <v>156</v>
      </c>
      <c r="B1464">
        <v>2</v>
      </c>
      <c r="C1464">
        <v>32</v>
      </c>
      <c r="D1464">
        <f>טבלה135[[#This Row],[LengthofCycle]]+1</f>
        <v>33</v>
      </c>
      <c r="E1464" t="str">
        <f>IF(טבלה135[[#This Row],[CycleNumber]]&lt;3,"",IF(טבלה135[[#This Row],[CycleNumber]]=3,MIN(D1462:D1464),IF(I1463=3,MIN(D1461:D1463),E1463)))</f>
        <v/>
      </c>
      <c r="F1464" t="str">
        <f>IF(טבלה135[[#This Row],[CycleNumber]]&lt;3,"",IF(טבלה135[[#This Row],[CycleNumber]]=3,MAX(D1462:D1464),IF(I1463=3,MAX(D1461:D1463),F1463)))</f>
        <v/>
      </c>
      <c r="G1464" t="str">
        <f>IF(OR(טבלה135[[#This Row],[CycleNumber]]&gt;B1465,B1465=""),IF(טבלה135[[#This Row],[מספר סטייה]]=3,MIN(D1462:D1464),טבלה135[[#This Row],[מינ קבוע]]),טבלה135[[#This Row],[מינ קבוע]])</f>
        <v/>
      </c>
      <c r="H1464" t="str">
        <f>IF(OR(טבלה135[[#This Row],[CycleNumber]]&gt;B1465,B1465=""),IF(טבלה135[[#This Row],[מספר סטייה]]=3,MAX(D1462:D1464),טבלה135[[#This Row],[מקס קבוע]]),טבלה135[[#This Row],[מקס קבוע]])</f>
        <v/>
      </c>
      <c r="I146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קבוע]]&lt;&gt;E1463,1,I1463+1),0))</f>
        <v/>
      </c>
      <c r="J1464" t="str">
        <f>IF(AND(טבלה135[[#This Row],[CycleNumber]]&lt;B1465,טבלה135[[#This Row],[מקס קבוע]]&lt;&gt;""),IF(OR(טבלה135[[#This Row],[מספר סטייה]]&lt;I1465,AND(טבלה135[[#This Row],[מספר סטייה]]=3,I1465=1)),0,1),"")</f>
        <v/>
      </c>
      <c r="K1464" t="str">
        <f>IF(טבלה135[[#This Row],[מקס קבוע]]&lt;&gt;"",טבלה135[[#This Row],[מקסימום]]-טבלה135[[#This Row],[מינימום]],"")</f>
        <v/>
      </c>
      <c r="L1464">
        <f>IF(IFERROR(LOOKUP(טבלה135[[#This Row],[ClientID]],פיבוט!$A$4:$A$121),FALSE)=טבלה135[[#This Row],[ClientID]],1,0)</f>
        <v>1</v>
      </c>
      <c r="M1464" t="str">
        <f>IF(OR(טבלה135[[#This Row],[ClientID]]=A1465),"",1)</f>
        <v/>
      </c>
      <c r="N1464" s="3" t="str">
        <f>IF(טבלה135[[#This Row],[טווח]]&lt;&gt;K1463,טבלה135[[#This Row],[טווח]],"")</f>
        <v/>
      </c>
      <c r="O1464" s="3" t="str">
        <f>IF(טבלה135[[#This Row],[מניית טווחים]]&lt;&gt;"",IF(OR(30&gt;טבלה135[[#This Row],[מקסימום]],30&lt;טבלה135[[#This Row],[מינימום]]),0,1),"")</f>
        <v/>
      </c>
    </row>
    <row r="1465" spans="1:15" x14ac:dyDescent="0.25">
      <c r="A1465" t="s">
        <v>156</v>
      </c>
      <c r="B1465">
        <v>3</v>
      </c>
      <c r="C1465">
        <v>31</v>
      </c>
      <c r="D1465">
        <f>טבלה135[[#This Row],[LengthofCycle]]+1</f>
        <v>32</v>
      </c>
      <c r="E1465">
        <f>IF(טבלה135[[#This Row],[CycleNumber]]&lt;3,"",IF(טבלה135[[#This Row],[CycleNumber]]=3,MIN(D1463:D1465),IF(I1464=3,MIN(D1462:D1464),E1464)))</f>
        <v>32</v>
      </c>
      <c r="F1465">
        <f>IF(טבלה135[[#This Row],[CycleNumber]]&lt;3,"",IF(טבלה135[[#This Row],[CycleNumber]]=3,MAX(D1463:D1465),IF(I1464=3,MAX(D1462:D1464),F1464)))</f>
        <v>39</v>
      </c>
      <c r="G1465">
        <f>IF(OR(טבלה135[[#This Row],[CycleNumber]]&gt;B1466,B1466=""),IF(טבלה135[[#This Row],[מספר סטייה]]=3,MIN(D1463:D1465),טבלה135[[#This Row],[מינ קבוע]]),טבלה135[[#This Row],[מינ קבוע]])</f>
        <v>32</v>
      </c>
      <c r="H1465">
        <f>IF(OR(טבלה135[[#This Row],[CycleNumber]]&gt;B1466,B1466=""),IF(טבלה135[[#This Row],[מספר סטייה]]=3,MAX(D1463:D1465),טבלה135[[#This Row],[מקס קבוע]]),טבלה135[[#This Row],[מקס קבוע]])</f>
        <v>39</v>
      </c>
      <c r="I146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קבוע]]&lt;&gt;E1464,1,I1464+1),0))</f>
        <v>0</v>
      </c>
      <c r="J1465">
        <f>IF(AND(טבלה135[[#This Row],[CycleNumber]]&lt;B1466,טבלה135[[#This Row],[מקס קבוע]]&lt;&gt;""),IF(OR(טבלה135[[#This Row],[מספר סטייה]]&lt;I1466,AND(טבלה135[[#This Row],[מספר סטייה]]=3,I1466=1)),0,1),"")</f>
        <v>1</v>
      </c>
      <c r="K1465">
        <f>IF(טבלה135[[#This Row],[מקס קבוע]]&lt;&gt;"",טבלה135[[#This Row],[מקסימום]]-טבלה135[[#This Row],[מינימום]],"")</f>
        <v>7</v>
      </c>
      <c r="L1465">
        <f>IF(IFERROR(LOOKUP(טבלה135[[#This Row],[ClientID]],פיבוט!$A$4:$A$121),FALSE)=טבלה135[[#This Row],[ClientID]],1,0)</f>
        <v>1</v>
      </c>
      <c r="M1465" t="str">
        <f>IF(OR(טבלה135[[#This Row],[ClientID]]=A1466),"",1)</f>
        <v/>
      </c>
      <c r="N1465" s="3">
        <f>IF(טבלה135[[#This Row],[טווח]]&lt;&gt;K1464,טבלה135[[#This Row],[טווח]],"")</f>
        <v>7</v>
      </c>
      <c r="O1465" s="3">
        <f>IF(טבלה135[[#This Row],[מניית טווחים]]&lt;&gt;"",IF(OR(30&gt;טבלה135[[#This Row],[מקסימום]],30&lt;טבלה135[[#This Row],[מינימום]]),0,1),"")</f>
        <v>0</v>
      </c>
    </row>
    <row r="1466" spans="1:15" x14ac:dyDescent="0.25">
      <c r="A1466" t="s">
        <v>156</v>
      </c>
      <c r="B1466">
        <v>4</v>
      </c>
      <c r="C1466">
        <v>38</v>
      </c>
      <c r="D1466">
        <f>טבלה135[[#This Row],[LengthofCycle]]+1</f>
        <v>39</v>
      </c>
      <c r="E1466">
        <f>IF(טבלה135[[#This Row],[CycleNumber]]&lt;3,"",IF(טבלה135[[#This Row],[CycleNumber]]=3,MIN(D1464:D1466),IF(I1465=3,MIN(D1463:D1465),E1465)))</f>
        <v>32</v>
      </c>
      <c r="F1466">
        <f>IF(טבלה135[[#This Row],[CycleNumber]]&lt;3,"",IF(טבלה135[[#This Row],[CycleNumber]]=3,MAX(D1464:D1466),IF(I1465=3,MAX(D1463:D1465),F1465)))</f>
        <v>39</v>
      </c>
      <c r="G1466">
        <f>IF(OR(טבלה135[[#This Row],[CycleNumber]]&gt;B1467,B1467=""),IF(טבלה135[[#This Row],[מספר סטייה]]=3,MIN(D1464:D1466),טבלה135[[#This Row],[מינ קבוע]]),טבלה135[[#This Row],[מינ קבוע]])</f>
        <v>32</v>
      </c>
      <c r="H1466">
        <f>IF(OR(טבלה135[[#This Row],[CycleNumber]]&gt;B1467,B1467=""),IF(טבלה135[[#This Row],[מספר סטייה]]=3,MAX(D1464:D1466),טבלה135[[#This Row],[מקס קבוע]]),טבלה135[[#This Row],[מקס קבוע]])</f>
        <v>39</v>
      </c>
      <c r="I146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קבוע]]&lt;&gt;E1465,1,I1465+1),0))</f>
        <v>0</v>
      </c>
      <c r="J1466">
        <f>IF(AND(טבלה135[[#This Row],[CycleNumber]]&lt;B1467,טבלה135[[#This Row],[מקס קבוע]]&lt;&gt;""),IF(OR(טבלה135[[#This Row],[מספר סטייה]]&lt;I1467,AND(טבלה135[[#This Row],[מספר סטייה]]=3,I1467=1)),0,1),"")</f>
        <v>1</v>
      </c>
      <c r="K1466">
        <f>IF(טבלה135[[#This Row],[מקס קבוע]]&lt;&gt;"",טבלה135[[#This Row],[מקסימום]]-טבלה135[[#This Row],[מינימום]],"")</f>
        <v>7</v>
      </c>
      <c r="L1466">
        <f>IF(IFERROR(LOOKUP(טבלה135[[#This Row],[ClientID]],פיבוט!$A$4:$A$121),FALSE)=טבלה135[[#This Row],[ClientID]],1,0)</f>
        <v>1</v>
      </c>
      <c r="M1466" t="str">
        <f>IF(OR(טבלה135[[#This Row],[ClientID]]=A1467),"",1)</f>
        <v/>
      </c>
      <c r="N1466" s="3" t="str">
        <f>IF(טבלה135[[#This Row],[טווח]]&lt;&gt;K1465,טבלה135[[#This Row],[טווח]],"")</f>
        <v/>
      </c>
      <c r="O1466" s="3" t="str">
        <f>IF(טבלה135[[#This Row],[מניית טווחים]]&lt;&gt;"",IF(OR(30&gt;טבלה135[[#This Row],[מקסימום]],30&lt;טבלה135[[#This Row],[מינימום]]),0,1),"")</f>
        <v/>
      </c>
    </row>
    <row r="1467" spans="1:15" x14ac:dyDescent="0.25">
      <c r="A1467" t="s">
        <v>156</v>
      </c>
      <c r="B1467">
        <v>5</v>
      </c>
      <c r="C1467">
        <v>33</v>
      </c>
      <c r="D1467">
        <f>טבלה135[[#This Row],[LengthofCycle]]+1</f>
        <v>34</v>
      </c>
      <c r="E1467">
        <f>IF(טבלה135[[#This Row],[CycleNumber]]&lt;3,"",IF(טבלה135[[#This Row],[CycleNumber]]=3,MIN(D1465:D1467),IF(I1466=3,MIN(D1464:D1466),E1466)))</f>
        <v>32</v>
      </c>
      <c r="F1467">
        <f>IF(טבלה135[[#This Row],[CycleNumber]]&lt;3,"",IF(טבלה135[[#This Row],[CycleNumber]]=3,MAX(D1465:D1467),IF(I1466=3,MAX(D1464:D1466),F1466)))</f>
        <v>39</v>
      </c>
      <c r="G1467">
        <f>IF(OR(טבלה135[[#This Row],[CycleNumber]]&gt;B1468,B1468=""),IF(טבלה135[[#This Row],[מספר סטייה]]=3,MIN(D1465:D1467),טבלה135[[#This Row],[מינ קבוע]]),טבלה135[[#This Row],[מינ קבוע]])</f>
        <v>32</v>
      </c>
      <c r="H1467">
        <f>IF(OR(טבלה135[[#This Row],[CycleNumber]]&gt;B1468,B1468=""),IF(טבלה135[[#This Row],[מספר סטייה]]=3,MAX(D1465:D1467),טבלה135[[#This Row],[מקס קבוע]]),טבלה135[[#This Row],[מקס קבוע]])</f>
        <v>39</v>
      </c>
      <c r="I146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קבוע]]&lt;&gt;E1466,1,I1466+1),0))</f>
        <v>0</v>
      </c>
      <c r="J1467">
        <f>IF(AND(טבלה135[[#This Row],[CycleNumber]]&lt;B1468,טבלה135[[#This Row],[מקס קבוע]]&lt;&gt;""),IF(OR(טבלה135[[#This Row],[מספר סטייה]]&lt;I1468,AND(טבלה135[[#This Row],[מספר סטייה]]=3,I1468=1)),0,1),"")</f>
        <v>1</v>
      </c>
      <c r="K1467">
        <f>IF(טבלה135[[#This Row],[מקס קבוע]]&lt;&gt;"",טבלה135[[#This Row],[מקסימום]]-טבלה135[[#This Row],[מינימום]],"")</f>
        <v>7</v>
      </c>
      <c r="L1467">
        <f>IF(IFERROR(LOOKUP(טבלה135[[#This Row],[ClientID]],פיבוט!$A$4:$A$121),FALSE)=טבלה135[[#This Row],[ClientID]],1,0)</f>
        <v>1</v>
      </c>
      <c r="M1467" t="str">
        <f>IF(OR(טבלה135[[#This Row],[ClientID]]=A1468),"",1)</f>
        <v/>
      </c>
      <c r="N1467" s="3" t="str">
        <f>IF(טבלה135[[#This Row],[טווח]]&lt;&gt;K1466,טבלה135[[#This Row],[טווח]],"")</f>
        <v/>
      </c>
      <c r="O1467" s="3" t="str">
        <f>IF(טבלה135[[#This Row],[מניית טווחים]]&lt;&gt;"",IF(OR(30&gt;טבלה135[[#This Row],[מקסימום]],30&lt;טבלה135[[#This Row],[מינימום]]),0,1),"")</f>
        <v/>
      </c>
    </row>
    <row r="1468" spans="1:15" x14ac:dyDescent="0.25">
      <c r="A1468" t="s">
        <v>156</v>
      </c>
      <c r="B1468">
        <v>6</v>
      </c>
      <c r="C1468">
        <v>35</v>
      </c>
      <c r="D1468">
        <f>טבלה135[[#This Row],[LengthofCycle]]+1</f>
        <v>36</v>
      </c>
      <c r="E1468">
        <f>IF(טבלה135[[#This Row],[CycleNumber]]&lt;3,"",IF(טבלה135[[#This Row],[CycleNumber]]=3,MIN(D1466:D1468),IF(I1467=3,MIN(D1465:D1467),E1467)))</f>
        <v>32</v>
      </c>
      <c r="F1468">
        <f>IF(טבלה135[[#This Row],[CycleNumber]]&lt;3,"",IF(טבלה135[[#This Row],[CycleNumber]]=3,MAX(D1466:D1468),IF(I1467=3,MAX(D1465:D1467),F1467)))</f>
        <v>39</v>
      </c>
      <c r="G1468">
        <f>IF(OR(טבלה135[[#This Row],[CycleNumber]]&gt;B1469,B1469=""),IF(טבלה135[[#This Row],[מספר סטייה]]=3,MIN(D1466:D1468),טבלה135[[#This Row],[מינ קבוע]]),טבלה135[[#This Row],[מינ קבוע]])</f>
        <v>32</v>
      </c>
      <c r="H1468">
        <f>IF(OR(טבלה135[[#This Row],[CycleNumber]]&gt;B1469,B1469=""),IF(טבלה135[[#This Row],[מספר סטייה]]=3,MAX(D1466:D1468),טבלה135[[#This Row],[מקס קבוע]]),טבלה135[[#This Row],[מקס קבוע]])</f>
        <v>39</v>
      </c>
      <c r="I146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קבוע]]&lt;&gt;E1467,1,I1467+1),0))</f>
        <v>0</v>
      </c>
      <c r="J1468">
        <f>IF(AND(טבלה135[[#This Row],[CycleNumber]]&lt;B1469,טבלה135[[#This Row],[מקס קבוע]]&lt;&gt;""),IF(OR(טבלה135[[#This Row],[מספר סטייה]]&lt;I1469,AND(טבלה135[[#This Row],[מספר סטייה]]=3,I1469=1)),0,1),"")</f>
        <v>1</v>
      </c>
      <c r="K1468">
        <f>IF(טבלה135[[#This Row],[מקס קבוע]]&lt;&gt;"",טבלה135[[#This Row],[מקסימום]]-טבלה135[[#This Row],[מינימום]],"")</f>
        <v>7</v>
      </c>
      <c r="L1468">
        <f>IF(IFERROR(LOOKUP(טבלה135[[#This Row],[ClientID]],פיבוט!$A$4:$A$121),FALSE)=טבלה135[[#This Row],[ClientID]],1,0)</f>
        <v>1</v>
      </c>
      <c r="M1468" t="str">
        <f>IF(OR(טבלה135[[#This Row],[ClientID]]=A1469),"",1)</f>
        <v/>
      </c>
      <c r="N1468" s="3" t="str">
        <f>IF(טבלה135[[#This Row],[טווח]]&lt;&gt;K1467,טבלה135[[#This Row],[טווח]],"")</f>
        <v/>
      </c>
      <c r="O1468" s="3" t="str">
        <f>IF(טבלה135[[#This Row],[מניית טווחים]]&lt;&gt;"",IF(OR(30&gt;טבלה135[[#This Row],[מקסימום]],30&lt;טבלה135[[#This Row],[מינימום]]),0,1),"")</f>
        <v/>
      </c>
    </row>
    <row r="1469" spans="1:15" x14ac:dyDescent="0.25">
      <c r="A1469" t="s">
        <v>156</v>
      </c>
      <c r="B1469">
        <v>7</v>
      </c>
      <c r="C1469">
        <v>32</v>
      </c>
      <c r="D1469">
        <f>טבלה135[[#This Row],[LengthofCycle]]+1</f>
        <v>33</v>
      </c>
      <c r="E1469">
        <f>IF(טבלה135[[#This Row],[CycleNumber]]&lt;3,"",IF(טבלה135[[#This Row],[CycleNumber]]=3,MIN(D1467:D1469),IF(I1468=3,MIN(D1466:D1468),E1468)))</f>
        <v>32</v>
      </c>
      <c r="F1469">
        <f>IF(טבלה135[[#This Row],[CycleNumber]]&lt;3,"",IF(טבלה135[[#This Row],[CycleNumber]]=3,MAX(D1467:D1469),IF(I1468=3,MAX(D1466:D1468),F1468)))</f>
        <v>39</v>
      </c>
      <c r="G1469">
        <f>IF(OR(טבלה135[[#This Row],[CycleNumber]]&gt;B1470,B1470=""),IF(טבלה135[[#This Row],[מספר סטייה]]=3,MIN(D1467:D1469),טבלה135[[#This Row],[מינ קבוע]]),טבלה135[[#This Row],[מינ קבוע]])</f>
        <v>32</v>
      </c>
      <c r="H1469">
        <f>IF(OR(טבלה135[[#This Row],[CycleNumber]]&gt;B1470,B1470=""),IF(טבלה135[[#This Row],[מספר סטייה]]=3,MAX(D1467:D1469),טבלה135[[#This Row],[מקס קבוע]]),טבלה135[[#This Row],[מקס קבוע]])</f>
        <v>39</v>
      </c>
      <c r="I146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קבוע]]&lt;&gt;E1468,1,I1468+1),0))</f>
        <v>0</v>
      </c>
      <c r="J1469">
        <f>IF(AND(טבלה135[[#This Row],[CycleNumber]]&lt;B1470,טבלה135[[#This Row],[מקס קבוע]]&lt;&gt;""),IF(OR(טבלה135[[#This Row],[מספר סטייה]]&lt;I1470,AND(טבלה135[[#This Row],[מספר סטייה]]=3,I1470=1)),0,1),"")</f>
        <v>1</v>
      </c>
      <c r="K1469">
        <f>IF(טבלה135[[#This Row],[מקס קבוע]]&lt;&gt;"",טבלה135[[#This Row],[מקסימום]]-טבלה135[[#This Row],[מינימום]],"")</f>
        <v>7</v>
      </c>
      <c r="L1469">
        <f>IF(IFERROR(LOOKUP(טבלה135[[#This Row],[ClientID]],פיבוט!$A$4:$A$121),FALSE)=טבלה135[[#This Row],[ClientID]],1,0)</f>
        <v>1</v>
      </c>
      <c r="M1469" t="str">
        <f>IF(OR(טבלה135[[#This Row],[ClientID]]=A1470),"",1)</f>
        <v/>
      </c>
      <c r="N1469" s="3" t="str">
        <f>IF(טבלה135[[#This Row],[טווח]]&lt;&gt;K1468,טבלה135[[#This Row],[טווח]],"")</f>
        <v/>
      </c>
      <c r="O1469" s="3" t="str">
        <f>IF(טבלה135[[#This Row],[מניית טווחים]]&lt;&gt;"",IF(OR(30&gt;טבלה135[[#This Row],[מקסימום]],30&lt;טבלה135[[#This Row],[מינימום]]),0,1),"")</f>
        <v/>
      </c>
    </row>
    <row r="1470" spans="1:15" x14ac:dyDescent="0.25">
      <c r="A1470" t="s">
        <v>156</v>
      </c>
      <c r="B1470">
        <v>8</v>
      </c>
      <c r="C1470">
        <v>36</v>
      </c>
      <c r="D1470">
        <f>טבלה135[[#This Row],[LengthofCycle]]+1</f>
        <v>37</v>
      </c>
      <c r="E1470">
        <f>IF(טבלה135[[#This Row],[CycleNumber]]&lt;3,"",IF(טבלה135[[#This Row],[CycleNumber]]=3,MIN(D1468:D1470),IF(I1469=3,MIN(D1467:D1469),E1469)))</f>
        <v>32</v>
      </c>
      <c r="F1470">
        <f>IF(טבלה135[[#This Row],[CycleNumber]]&lt;3,"",IF(טבלה135[[#This Row],[CycleNumber]]=3,MAX(D1468:D1470),IF(I1469=3,MAX(D1467:D1469),F1469)))</f>
        <v>39</v>
      </c>
      <c r="G1470">
        <f>IF(OR(טבלה135[[#This Row],[CycleNumber]]&gt;B1471,B1471=""),IF(טבלה135[[#This Row],[מספר סטייה]]=3,MIN(D1468:D1470),טבלה135[[#This Row],[מינ קבוע]]),טבלה135[[#This Row],[מינ קבוע]])</f>
        <v>32</v>
      </c>
      <c r="H1470">
        <f>IF(OR(טבלה135[[#This Row],[CycleNumber]]&gt;B1471,B1471=""),IF(טבלה135[[#This Row],[מספר סטייה]]=3,MAX(D1468:D1470),טבלה135[[#This Row],[מקס קבוע]]),טבלה135[[#This Row],[מקס קבוע]])</f>
        <v>39</v>
      </c>
      <c r="I147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קבוע]]&lt;&gt;E1469,1,I1469+1),0))</f>
        <v>0</v>
      </c>
      <c r="J1470">
        <f>IF(AND(טבלה135[[#This Row],[CycleNumber]]&lt;B1471,טבלה135[[#This Row],[מקס קבוע]]&lt;&gt;""),IF(OR(טבלה135[[#This Row],[מספר סטייה]]&lt;I1471,AND(טבלה135[[#This Row],[מספר סטייה]]=3,I1471=1)),0,1),"")</f>
        <v>0</v>
      </c>
      <c r="K1470">
        <f>IF(טבלה135[[#This Row],[מקס קבוע]]&lt;&gt;"",טבלה135[[#This Row],[מקסימום]]-טבלה135[[#This Row],[מינימום]],"")</f>
        <v>7</v>
      </c>
      <c r="L1470">
        <f>IF(IFERROR(LOOKUP(טבלה135[[#This Row],[ClientID]],פיבוט!$A$4:$A$121),FALSE)=טבלה135[[#This Row],[ClientID]],1,0)</f>
        <v>1</v>
      </c>
      <c r="M1470" t="str">
        <f>IF(OR(טבלה135[[#This Row],[ClientID]]=A1471),"",1)</f>
        <v/>
      </c>
      <c r="N1470" s="3" t="str">
        <f>IF(טבלה135[[#This Row],[טווח]]&lt;&gt;K1469,טבלה135[[#This Row],[טווח]],"")</f>
        <v/>
      </c>
      <c r="O1470" s="3" t="str">
        <f>IF(טבלה135[[#This Row],[מניית טווחים]]&lt;&gt;"",IF(OR(30&gt;טבלה135[[#This Row],[מקסימום]],30&lt;טבלה135[[#This Row],[מינימום]]),0,1),"")</f>
        <v/>
      </c>
    </row>
    <row r="1471" spans="1:15" x14ac:dyDescent="0.25">
      <c r="A1471" t="s">
        <v>156</v>
      </c>
      <c r="B1471">
        <v>9</v>
      </c>
      <c r="C1471">
        <v>45</v>
      </c>
      <c r="D1471">
        <f>טבלה135[[#This Row],[LengthofCycle]]+1</f>
        <v>46</v>
      </c>
      <c r="E1471">
        <f>IF(טבלה135[[#This Row],[CycleNumber]]&lt;3,"",IF(טבלה135[[#This Row],[CycleNumber]]=3,MIN(D1469:D1471),IF(I1470=3,MIN(D1468:D1470),E1470)))</f>
        <v>32</v>
      </c>
      <c r="F1471">
        <f>IF(טבלה135[[#This Row],[CycleNumber]]&lt;3,"",IF(טבלה135[[#This Row],[CycleNumber]]=3,MAX(D1469:D1471),IF(I1470=3,MAX(D1468:D1470),F1470)))</f>
        <v>39</v>
      </c>
      <c r="G1471">
        <f>IF(OR(טבלה135[[#This Row],[CycleNumber]]&gt;B1472,B1472=""),IF(טבלה135[[#This Row],[מספר סטייה]]=3,MIN(D1469:D1471),טבלה135[[#This Row],[מינ קבוע]]),טבלה135[[#This Row],[מינ קבוע]])</f>
        <v>32</v>
      </c>
      <c r="H1471">
        <f>IF(OR(טבלה135[[#This Row],[CycleNumber]]&gt;B1472,B1472=""),IF(טבלה135[[#This Row],[מספר סטייה]]=3,MAX(D1469:D1471),טבלה135[[#This Row],[מקס קבוע]]),טבלה135[[#This Row],[מקס קבוע]])</f>
        <v>39</v>
      </c>
      <c r="I147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קבוע]]&lt;&gt;E1470,1,I1470+1),0))</f>
        <v>1</v>
      </c>
      <c r="J1471">
        <f>IF(AND(טבלה135[[#This Row],[CycleNumber]]&lt;B1472,טבלה135[[#This Row],[מקס קבוע]]&lt;&gt;""),IF(OR(טבלה135[[#This Row],[מספר סטייה]]&lt;I1472,AND(טבלה135[[#This Row],[מספר סטייה]]=3,I1472=1)),0,1),"")</f>
        <v>0</v>
      </c>
      <c r="K1471">
        <f>IF(טבלה135[[#This Row],[מקס קבוע]]&lt;&gt;"",טבלה135[[#This Row],[מקסימום]]-טבלה135[[#This Row],[מינימום]],"")</f>
        <v>7</v>
      </c>
      <c r="L1471">
        <f>IF(IFERROR(LOOKUP(טבלה135[[#This Row],[ClientID]],פיבוט!$A$4:$A$121),FALSE)=טבלה135[[#This Row],[ClientID]],1,0)</f>
        <v>1</v>
      </c>
      <c r="M1471" t="str">
        <f>IF(OR(טבלה135[[#This Row],[ClientID]]=A1472),"",1)</f>
        <v/>
      </c>
      <c r="N1471" s="3" t="str">
        <f>IF(טבלה135[[#This Row],[טווח]]&lt;&gt;K1470,טבלה135[[#This Row],[טווח]],"")</f>
        <v/>
      </c>
      <c r="O1471" s="3" t="str">
        <f>IF(טבלה135[[#This Row],[מניית טווחים]]&lt;&gt;"",IF(OR(30&gt;טבלה135[[#This Row],[מקסימום]],30&lt;טבלה135[[#This Row],[מינימום]]),0,1),"")</f>
        <v/>
      </c>
    </row>
    <row r="1472" spans="1:15" x14ac:dyDescent="0.25">
      <c r="A1472" t="s">
        <v>156</v>
      </c>
      <c r="B1472">
        <v>10</v>
      </c>
      <c r="C1472">
        <v>42</v>
      </c>
      <c r="D1472">
        <f>טבלה135[[#This Row],[LengthofCycle]]+1</f>
        <v>43</v>
      </c>
      <c r="E1472">
        <f>IF(טבלה135[[#This Row],[CycleNumber]]&lt;3,"",IF(טבלה135[[#This Row],[CycleNumber]]=3,MIN(D1470:D1472),IF(I1471=3,MIN(D1469:D1471),E1471)))</f>
        <v>32</v>
      </c>
      <c r="F1472">
        <f>IF(טבלה135[[#This Row],[CycleNumber]]&lt;3,"",IF(טבלה135[[#This Row],[CycleNumber]]=3,MAX(D1470:D1472),IF(I1471=3,MAX(D1469:D1471),F1471)))</f>
        <v>39</v>
      </c>
      <c r="G1472">
        <f>IF(OR(טבלה135[[#This Row],[CycleNumber]]&gt;B1473,B1473=""),IF(טבלה135[[#This Row],[מספר סטייה]]=3,MIN(D1470:D1472),טבלה135[[#This Row],[מינ קבוע]]),טבלה135[[#This Row],[מינ קבוע]])</f>
        <v>32</v>
      </c>
      <c r="H1472">
        <f>IF(OR(טבלה135[[#This Row],[CycleNumber]]&gt;B1473,B1473=""),IF(טבלה135[[#This Row],[מספר סטייה]]=3,MAX(D1470:D1472),טבלה135[[#This Row],[מקס קבוע]]),טבלה135[[#This Row],[מקס קבוע]])</f>
        <v>39</v>
      </c>
      <c r="I147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קבוע]]&lt;&gt;E1471,1,I1471+1),0))</f>
        <v>2</v>
      </c>
      <c r="J1472">
        <f>IF(AND(טבלה135[[#This Row],[CycleNumber]]&lt;B1473,טבלה135[[#This Row],[מקס קבוע]]&lt;&gt;""),IF(OR(טבלה135[[#This Row],[מספר סטייה]]&lt;I1473,AND(טבלה135[[#This Row],[מספר סטייה]]=3,I1473=1)),0,1),"")</f>
        <v>0</v>
      </c>
      <c r="K1472">
        <f>IF(טבלה135[[#This Row],[מקס קבוע]]&lt;&gt;"",טבלה135[[#This Row],[מקסימום]]-טבלה135[[#This Row],[מינימום]],"")</f>
        <v>7</v>
      </c>
      <c r="L1472">
        <f>IF(IFERROR(LOOKUP(טבלה135[[#This Row],[ClientID]],פיבוט!$A$4:$A$121),FALSE)=טבלה135[[#This Row],[ClientID]],1,0)</f>
        <v>1</v>
      </c>
      <c r="M1472" t="str">
        <f>IF(OR(טבלה135[[#This Row],[ClientID]]=A1473),"",1)</f>
        <v/>
      </c>
      <c r="N1472" s="3" t="str">
        <f>IF(טבלה135[[#This Row],[טווח]]&lt;&gt;K1471,טבלה135[[#This Row],[טווח]],"")</f>
        <v/>
      </c>
      <c r="O1472" s="3" t="str">
        <f>IF(טבלה135[[#This Row],[מניית טווחים]]&lt;&gt;"",IF(OR(30&gt;טבלה135[[#This Row],[מקסימום]],30&lt;טבלה135[[#This Row],[מינימום]]),0,1),"")</f>
        <v/>
      </c>
    </row>
    <row r="1473" spans="1:15" x14ac:dyDescent="0.25">
      <c r="A1473" t="s">
        <v>156</v>
      </c>
      <c r="B1473">
        <v>11</v>
      </c>
      <c r="C1473">
        <v>49</v>
      </c>
      <c r="D1473">
        <f>טבלה135[[#This Row],[LengthofCycle]]+1</f>
        <v>50</v>
      </c>
      <c r="E1473">
        <f>IF(טבלה135[[#This Row],[CycleNumber]]&lt;3,"",IF(טבלה135[[#This Row],[CycleNumber]]=3,MIN(D1471:D1473),IF(I1472=3,MIN(D1470:D1472),E1472)))</f>
        <v>32</v>
      </c>
      <c r="F1473">
        <f>IF(טבלה135[[#This Row],[CycleNumber]]&lt;3,"",IF(טבלה135[[#This Row],[CycleNumber]]=3,MAX(D1471:D1473),IF(I1472=3,MAX(D1470:D1472),F1472)))</f>
        <v>39</v>
      </c>
      <c r="G1473">
        <f>IF(OR(טבלה135[[#This Row],[CycleNumber]]&gt;B1474,B1474=""),IF(טבלה135[[#This Row],[מספר סטייה]]=3,MIN(D1471:D1473),טבלה135[[#This Row],[מינ קבוע]]),טבלה135[[#This Row],[מינ קבוע]])</f>
        <v>32</v>
      </c>
      <c r="H1473">
        <f>IF(OR(טבלה135[[#This Row],[CycleNumber]]&gt;B1474,B1474=""),IF(טבלה135[[#This Row],[מספר סטייה]]=3,MAX(D1471:D1473),טבלה135[[#This Row],[מקס קבוע]]),טבלה135[[#This Row],[מקס קבוע]])</f>
        <v>39</v>
      </c>
      <c r="I147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קבוע]]&lt;&gt;E1472,1,I1472+1),0))</f>
        <v>3</v>
      </c>
      <c r="J1473">
        <f>IF(AND(טבלה135[[#This Row],[CycleNumber]]&lt;B1474,טבלה135[[#This Row],[מקס קבוע]]&lt;&gt;""),IF(OR(טבלה135[[#This Row],[מספר סטייה]]&lt;I1474,AND(טבלה135[[#This Row],[מספר סטייה]]=3,I1474=1)),0,1),"")</f>
        <v>0</v>
      </c>
      <c r="K1473">
        <f>IF(טבלה135[[#This Row],[מקס קבוע]]&lt;&gt;"",טבלה135[[#This Row],[מקסימום]]-טבלה135[[#This Row],[מינימום]],"")</f>
        <v>7</v>
      </c>
      <c r="L1473">
        <f>IF(IFERROR(LOOKUP(טבלה135[[#This Row],[ClientID]],פיבוט!$A$4:$A$121),FALSE)=טבלה135[[#This Row],[ClientID]],1,0)</f>
        <v>1</v>
      </c>
      <c r="M1473" t="str">
        <f>IF(OR(טבלה135[[#This Row],[ClientID]]=A1474),"",1)</f>
        <v/>
      </c>
      <c r="N1473" s="3" t="str">
        <f>IF(טבלה135[[#This Row],[טווח]]&lt;&gt;K1472,טבלה135[[#This Row],[טווח]],"")</f>
        <v/>
      </c>
      <c r="O1473" s="3" t="str">
        <f>IF(טבלה135[[#This Row],[מניית טווחים]]&lt;&gt;"",IF(OR(30&gt;טבלה135[[#This Row],[מקסימום]],30&lt;טבלה135[[#This Row],[מינימום]]),0,1),"")</f>
        <v/>
      </c>
    </row>
    <row r="1474" spans="1:15" x14ac:dyDescent="0.25">
      <c r="A1474" t="s">
        <v>156</v>
      </c>
      <c r="B1474">
        <v>12</v>
      </c>
      <c r="C1474">
        <v>34</v>
      </c>
      <c r="D1474">
        <f>טבלה135[[#This Row],[LengthofCycle]]+1</f>
        <v>35</v>
      </c>
      <c r="E1474">
        <f>IF(טבלה135[[#This Row],[CycleNumber]]&lt;3,"",IF(טבלה135[[#This Row],[CycleNumber]]=3,MIN(D1472:D1474),IF(I1473=3,MIN(D1471:D1473),E1473)))</f>
        <v>43</v>
      </c>
      <c r="F1474">
        <f>IF(טבלה135[[#This Row],[CycleNumber]]&lt;3,"",IF(טבלה135[[#This Row],[CycleNumber]]=3,MAX(D1472:D1474),IF(I1473=3,MAX(D1471:D1473),F1473)))</f>
        <v>50</v>
      </c>
      <c r="G1474">
        <f>IF(OR(טבלה135[[#This Row],[CycleNumber]]&gt;B1475,B1475=""),IF(טבלה135[[#This Row],[מספר סטייה]]=3,MIN(D1472:D1474),טבלה135[[#This Row],[מינ קבוע]]),טבלה135[[#This Row],[מינ קבוע]])</f>
        <v>43</v>
      </c>
      <c r="H1474">
        <f>IF(OR(טבלה135[[#This Row],[CycleNumber]]&gt;B1475,B1475=""),IF(טבלה135[[#This Row],[מספר סטייה]]=3,MAX(D1472:D1474),טבלה135[[#This Row],[מקס קבוע]]),טבלה135[[#This Row],[מקס קבוע]])</f>
        <v>50</v>
      </c>
      <c r="I147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קבוע]]&lt;&gt;E1473,1,I1473+1),0))</f>
        <v>1</v>
      </c>
      <c r="J1474" t="str">
        <f>IF(AND(טבלה135[[#This Row],[CycleNumber]]&lt;B1475,טבלה135[[#This Row],[מקס קבוע]]&lt;&gt;""),IF(OR(טבלה135[[#This Row],[מספר סטייה]]&lt;I1475,AND(טבלה135[[#This Row],[מספר סטייה]]=3,I1475=1)),0,1),"")</f>
        <v/>
      </c>
      <c r="K1474">
        <f>IF(טבלה135[[#This Row],[מקס קבוע]]&lt;&gt;"",טבלה135[[#This Row],[מקסימום]]-טבלה135[[#This Row],[מינימום]],"")</f>
        <v>7</v>
      </c>
      <c r="L1474">
        <f>IF(IFERROR(LOOKUP(טבלה135[[#This Row],[ClientID]],פיבוט!$A$4:$A$121),FALSE)=טבלה135[[#This Row],[ClientID]],1,0)</f>
        <v>1</v>
      </c>
      <c r="M1474">
        <f>IF(OR(טבלה135[[#This Row],[ClientID]]=A1475),"",1)</f>
        <v>1</v>
      </c>
      <c r="N1474" s="3" t="str">
        <f>IF(טבלה135[[#This Row],[טווח]]&lt;&gt;K1473,טבלה135[[#This Row],[טווח]],"")</f>
        <v/>
      </c>
      <c r="O1474" s="3" t="str">
        <f>IF(טבלה135[[#This Row],[מניית טווחים]]&lt;&gt;"",IF(OR(30&gt;טבלה135[[#This Row],[מקסימום]],30&lt;טבלה135[[#This Row],[מינימום]]),0,1),"")</f>
        <v/>
      </c>
    </row>
    <row r="1475" spans="1:15" x14ac:dyDescent="0.25">
      <c r="A1475" t="s">
        <v>157</v>
      </c>
      <c r="B1475">
        <v>1</v>
      </c>
      <c r="C1475">
        <v>34</v>
      </c>
      <c r="D1475">
        <f>טבלה135[[#This Row],[LengthofCycle]]+1</f>
        <v>35</v>
      </c>
      <c r="E1475" t="str">
        <f>IF(טבלה135[[#This Row],[CycleNumber]]&lt;3,"",IF(טבלה135[[#This Row],[CycleNumber]]=3,MIN(D1473:D1475),IF(I1474=3,MIN(D1472:D1474),E1474)))</f>
        <v/>
      </c>
      <c r="F1475" t="str">
        <f>IF(טבלה135[[#This Row],[CycleNumber]]&lt;3,"",IF(טבלה135[[#This Row],[CycleNumber]]=3,MAX(D1473:D1475),IF(I1474=3,MAX(D1472:D1474),F1474)))</f>
        <v/>
      </c>
      <c r="G1475" t="str">
        <f>IF(OR(טבלה135[[#This Row],[CycleNumber]]&gt;B1476,B1476=""),IF(טבלה135[[#This Row],[מספר סטייה]]=3,MIN(D1473:D1475),טבלה135[[#This Row],[מינ קבוע]]),טבלה135[[#This Row],[מינ קבוע]])</f>
        <v/>
      </c>
      <c r="H1475" t="str">
        <f>IF(OR(טבלה135[[#This Row],[CycleNumber]]&gt;B1476,B1476=""),IF(טבלה135[[#This Row],[מספר סטייה]]=3,MAX(D1473:D1475),טבלה135[[#This Row],[מקס קבוע]]),טבלה135[[#This Row],[מקס קבוע]])</f>
        <v/>
      </c>
      <c r="I1475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קבוע]]&lt;&gt;E1474,1,I1474+1),0))</f>
        <v/>
      </c>
      <c r="J1475" t="str">
        <f>IF(AND(טבלה135[[#This Row],[CycleNumber]]&lt;B1476,טבלה135[[#This Row],[מקס קבוע]]&lt;&gt;""),IF(OR(טבלה135[[#This Row],[מספר סטייה]]&lt;I1476,AND(טבלה135[[#This Row],[מספר סטייה]]=3,I1476=1)),0,1),"")</f>
        <v/>
      </c>
      <c r="K1475" t="str">
        <f>IF(טבלה135[[#This Row],[מקס קבוע]]&lt;&gt;"",טבלה135[[#This Row],[מקסימום]]-טבלה135[[#This Row],[מינימום]],"")</f>
        <v/>
      </c>
      <c r="L1475">
        <f>IF(IFERROR(LOOKUP(טבלה135[[#This Row],[ClientID]],פיבוט!$A$4:$A$121),FALSE)=טבלה135[[#This Row],[ClientID]],1,0)</f>
        <v>1</v>
      </c>
      <c r="M1475" t="str">
        <f>IF(OR(טבלה135[[#This Row],[ClientID]]=A1476),"",1)</f>
        <v/>
      </c>
      <c r="N1475" s="3" t="str">
        <f>IF(טבלה135[[#This Row],[טווח]]&lt;&gt;K1474,טבלה135[[#This Row],[טווח]],"")</f>
        <v/>
      </c>
      <c r="O1475" s="3" t="str">
        <f>IF(טבלה135[[#This Row],[מניית טווחים]]&lt;&gt;"",IF(OR(30&gt;טבלה135[[#This Row],[מקסימום]],30&lt;טבלה135[[#This Row],[מינימום]]),0,1),"")</f>
        <v/>
      </c>
    </row>
    <row r="1476" spans="1:15" x14ac:dyDescent="0.25">
      <c r="A1476" t="s">
        <v>157</v>
      </c>
      <c r="B1476">
        <v>2</v>
      </c>
      <c r="C1476">
        <v>32</v>
      </c>
      <c r="D1476">
        <f>טבלה135[[#This Row],[LengthofCycle]]+1</f>
        <v>33</v>
      </c>
      <c r="E1476" t="str">
        <f>IF(טבלה135[[#This Row],[CycleNumber]]&lt;3,"",IF(טבלה135[[#This Row],[CycleNumber]]=3,MIN(D1474:D1476),IF(I1475=3,MIN(D1473:D1475),E1475)))</f>
        <v/>
      </c>
      <c r="F1476" t="str">
        <f>IF(טבלה135[[#This Row],[CycleNumber]]&lt;3,"",IF(טבלה135[[#This Row],[CycleNumber]]=3,MAX(D1474:D1476),IF(I1475=3,MAX(D1473:D1475),F1475)))</f>
        <v/>
      </c>
      <c r="G1476" t="str">
        <f>IF(OR(טבלה135[[#This Row],[CycleNumber]]&gt;B1477,B1477=""),IF(טבלה135[[#This Row],[מספר סטייה]]=3,MIN(D1474:D1476),טבלה135[[#This Row],[מינ קבוע]]),טבלה135[[#This Row],[מינ קבוע]])</f>
        <v/>
      </c>
      <c r="H1476" t="str">
        <f>IF(OR(טבלה135[[#This Row],[CycleNumber]]&gt;B1477,B1477=""),IF(טבלה135[[#This Row],[מספר סטייה]]=3,MAX(D1474:D1476),טבלה135[[#This Row],[מקס קבוע]]),טבלה135[[#This Row],[מקס קבוע]])</f>
        <v/>
      </c>
      <c r="I1476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קבוע]]&lt;&gt;E1475,1,I1475+1),0))</f>
        <v/>
      </c>
      <c r="J1476" t="str">
        <f>IF(AND(טבלה135[[#This Row],[CycleNumber]]&lt;B1477,טבלה135[[#This Row],[מקס קבוע]]&lt;&gt;""),IF(OR(טבלה135[[#This Row],[מספר סטייה]]&lt;I1477,AND(טבלה135[[#This Row],[מספר סטייה]]=3,I1477=1)),0,1),"")</f>
        <v/>
      </c>
      <c r="K1476" t="str">
        <f>IF(טבלה135[[#This Row],[מקס קבוע]]&lt;&gt;"",טבלה135[[#This Row],[מקסימום]]-טבלה135[[#This Row],[מינימום]],"")</f>
        <v/>
      </c>
      <c r="L1476">
        <f>IF(IFERROR(LOOKUP(טבלה135[[#This Row],[ClientID]],פיבוט!$A$4:$A$121),FALSE)=טבלה135[[#This Row],[ClientID]],1,0)</f>
        <v>1</v>
      </c>
      <c r="M1476" t="str">
        <f>IF(OR(טבלה135[[#This Row],[ClientID]]=A1477),"",1)</f>
        <v/>
      </c>
      <c r="N1476" s="3" t="str">
        <f>IF(טבלה135[[#This Row],[טווח]]&lt;&gt;K1475,טבלה135[[#This Row],[טווח]],"")</f>
        <v/>
      </c>
      <c r="O1476" s="3" t="str">
        <f>IF(טבלה135[[#This Row],[מניית טווחים]]&lt;&gt;"",IF(OR(30&gt;טבלה135[[#This Row],[מקסימום]],30&lt;טבלה135[[#This Row],[מינימום]]),0,1),"")</f>
        <v/>
      </c>
    </row>
    <row r="1477" spans="1:15" x14ac:dyDescent="0.25">
      <c r="A1477" t="s">
        <v>157</v>
      </c>
      <c r="B1477">
        <v>3</v>
      </c>
      <c r="C1477">
        <v>35</v>
      </c>
      <c r="D1477">
        <f>טבלה135[[#This Row],[LengthofCycle]]+1</f>
        <v>36</v>
      </c>
      <c r="E1477">
        <f>IF(טבלה135[[#This Row],[CycleNumber]]&lt;3,"",IF(טבלה135[[#This Row],[CycleNumber]]=3,MIN(D1475:D1477),IF(I1476=3,MIN(D1474:D1476),E1476)))</f>
        <v>33</v>
      </c>
      <c r="F1477">
        <f>IF(טבלה135[[#This Row],[CycleNumber]]&lt;3,"",IF(טבלה135[[#This Row],[CycleNumber]]=3,MAX(D1475:D1477),IF(I1476=3,MAX(D1474:D1476),F1476)))</f>
        <v>36</v>
      </c>
      <c r="G1477">
        <f>IF(OR(טבלה135[[#This Row],[CycleNumber]]&gt;B1478,B1478=""),IF(טבלה135[[#This Row],[מספר סטייה]]=3,MIN(D1475:D1477),טבלה135[[#This Row],[מינ קבוע]]),טבלה135[[#This Row],[מינ קבוע]])</f>
        <v>33</v>
      </c>
      <c r="H1477">
        <f>IF(OR(טבלה135[[#This Row],[CycleNumber]]&gt;B1478,B1478=""),IF(טבלה135[[#This Row],[מספר סטייה]]=3,MAX(D1475:D1477),טבלה135[[#This Row],[מקס קבוע]]),טבלה135[[#This Row],[מקס קבוע]])</f>
        <v>36</v>
      </c>
      <c r="I147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קבוע]]&lt;&gt;E1476,1,I1476+1),0))</f>
        <v>0</v>
      </c>
      <c r="J1477">
        <f>IF(AND(טבלה135[[#This Row],[CycleNumber]]&lt;B1478,טבלה135[[#This Row],[מקס קבוע]]&lt;&gt;""),IF(OR(טבלה135[[#This Row],[מספר סטייה]]&lt;I1478,AND(טבלה135[[#This Row],[מספר סטייה]]=3,I1478=1)),0,1),"")</f>
        <v>0</v>
      </c>
      <c r="K1477">
        <f>IF(טבלה135[[#This Row],[מקס קבוע]]&lt;&gt;"",טבלה135[[#This Row],[מקסימום]]-טבלה135[[#This Row],[מינימום]],"")</f>
        <v>3</v>
      </c>
      <c r="L1477">
        <f>IF(IFERROR(LOOKUP(טבלה135[[#This Row],[ClientID]],פיבוט!$A$4:$A$121),FALSE)=טבלה135[[#This Row],[ClientID]],1,0)</f>
        <v>1</v>
      </c>
      <c r="M1477" t="str">
        <f>IF(OR(טבלה135[[#This Row],[ClientID]]=A1478),"",1)</f>
        <v/>
      </c>
      <c r="N1477" s="3">
        <f>IF(טבלה135[[#This Row],[טווח]]&lt;&gt;K1476,טבלה135[[#This Row],[טווח]],"")</f>
        <v>3</v>
      </c>
      <c r="O1477" s="3">
        <f>IF(טבלה135[[#This Row],[מניית טווחים]]&lt;&gt;"",IF(OR(30&gt;טבלה135[[#This Row],[מקסימום]],30&lt;טבלה135[[#This Row],[מינימום]]),0,1),"")</f>
        <v>0</v>
      </c>
    </row>
    <row r="1478" spans="1:15" x14ac:dyDescent="0.25">
      <c r="A1478" t="s">
        <v>157</v>
      </c>
      <c r="B1478">
        <v>4</v>
      </c>
      <c r="C1478">
        <v>29</v>
      </c>
      <c r="D1478">
        <f>טבלה135[[#This Row],[LengthofCycle]]+1</f>
        <v>30</v>
      </c>
      <c r="E1478">
        <f>IF(טבלה135[[#This Row],[CycleNumber]]&lt;3,"",IF(טבלה135[[#This Row],[CycleNumber]]=3,MIN(D1476:D1478),IF(I1477=3,MIN(D1475:D1477),E1477)))</f>
        <v>33</v>
      </c>
      <c r="F1478">
        <f>IF(טבלה135[[#This Row],[CycleNumber]]&lt;3,"",IF(טבלה135[[#This Row],[CycleNumber]]=3,MAX(D1476:D1478),IF(I1477=3,MAX(D1475:D1477),F1477)))</f>
        <v>36</v>
      </c>
      <c r="G1478">
        <f>IF(OR(טבלה135[[#This Row],[CycleNumber]]&gt;B1479,B1479=""),IF(טבלה135[[#This Row],[מספר סטייה]]=3,MIN(D1476:D1478),טבלה135[[#This Row],[מינ קבוע]]),טבלה135[[#This Row],[מינ קבוע]])</f>
        <v>33</v>
      </c>
      <c r="H1478">
        <f>IF(OR(טבלה135[[#This Row],[CycleNumber]]&gt;B1479,B1479=""),IF(טבלה135[[#This Row],[מספר סטייה]]=3,MAX(D1476:D1478),טבלה135[[#This Row],[מקס קבוע]]),טבלה135[[#This Row],[מקס קבוע]])</f>
        <v>36</v>
      </c>
      <c r="I147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קבוע]]&lt;&gt;E1477,1,I1477+1),0))</f>
        <v>1</v>
      </c>
      <c r="J1478">
        <f>IF(AND(טבלה135[[#This Row],[CycleNumber]]&lt;B1479,טבלה135[[#This Row],[מקס קבוע]]&lt;&gt;""),IF(OR(טבלה135[[#This Row],[מספר סטייה]]&lt;I1479,AND(טבלה135[[#This Row],[מספר סטייה]]=3,I1479=1)),0,1),"")</f>
        <v>0</v>
      </c>
      <c r="K1478">
        <f>IF(טבלה135[[#This Row],[מקס קבוע]]&lt;&gt;"",טבלה135[[#This Row],[מקסימום]]-טבלה135[[#This Row],[מינימום]],"")</f>
        <v>3</v>
      </c>
      <c r="L1478">
        <f>IF(IFERROR(LOOKUP(טבלה135[[#This Row],[ClientID]],פיבוט!$A$4:$A$121),FALSE)=טבלה135[[#This Row],[ClientID]],1,0)</f>
        <v>1</v>
      </c>
      <c r="M1478" t="str">
        <f>IF(OR(טבלה135[[#This Row],[ClientID]]=A1479),"",1)</f>
        <v/>
      </c>
      <c r="N1478" s="3" t="str">
        <f>IF(טבלה135[[#This Row],[טווח]]&lt;&gt;K1477,טבלה135[[#This Row],[טווח]],"")</f>
        <v/>
      </c>
      <c r="O1478" s="3" t="str">
        <f>IF(טבלה135[[#This Row],[מניית טווחים]]&lt;&gt;"",IF(OR(30&gt;טבלה135[[#This Row],[מקסימום]],30&lt;טבלה135[[#This Row],[מינימום]]),0,1),"")</f>
        <v/>
      </c>
    </row>
    <row r="1479" spans="1:15" x14ac:dyDescent="0.25">
      <c r="A1479" t="s">
        <v>157</v>
      </c>
      <c r="B1479">
        <v>5</v>
      </c>
      <c r="C1479">
        <v>36</v>
      </c>
      <c r="D1479">
        <f>טבלה135[[#This Row],[LengthofCycle]]+1</f>
        <v>37</v>
      </c>
      <c r="E1479">
        <f>IF(טבלה135[[#This Row],[CycleNumber]]&lt;3,"",IF(טבלה135[[#This Row],[CycleNumber]]=3,MIN(D1477:D1479),IF(I1478=3,MIN(D1476:D1478),E1478)))</f>
        <v>33</v>
      </c>
      <c r="F1479">
        <f>IF(טבלה135[[#This Row],[CycleNumber]]&lt;3,"",IF(טבלה135[[#This Row],[CycleNumber]]=3,MAX(D1477:D1479),IF(I1478=3,MAX(D1476:D1478),F1478)))</f>
        <v>36</v>
      </c>
      <c r="G1479">
        <f>IF(OR(טבלה135[[#This Row],[CycleNumber]]&gt;B1480,B1480=""),IF(טבלה135[[#This Row],[מספר סטייה]]=3,MIN(D1477:D1479),טבלה135[[#This Row],[מינ קבוע]]),טבלה135[[#This Row],[מינ קבוע]])</f>
        <v>33</v>
      </c>
      <c r="H1479">
        <f>IF(OR(טבלה135[[#This Row],[CycleNumber]]&gt;B1480,B1480=""),IF(טבלה135[[#This Row],[מספר סטייה]]=3,MAX(D1477:D1479),טבלה135[[#This Row],[מקס קבוע]]),טבלה135[[#This Row],[מקס קבוע]])</f>
        <v>36</v>
      </c>
      <c r="I147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קבוע]]&lt;&gt;E1478,1,I1478+1),0))</f>
        <v>2</v>
      </c>
      <c r="J1479">
        <f>IF(AND(טבלה135[[#This Row],[CycleNumber]]&lt;B1480,טבלה135[[#This Row],[מקס קבוע]]&lt;&gt;""),IF(OR(טבלה135[[#This Row],[מספר סטייה]]&lt;I1480,AND(טבלה135[[#This Row],[מספר סטייה]]=3,I1480=1)),0,1),"")</f>
        <v>0</v>
      </c>
      <c r="K1479">
        <f>IF(טבלה135[[#This Row],[מקס קבוע]]&lt;&gt;"",טבלה135[[#This Row],[מקסימום]]-טבלה135[[#This Row],[מינימום]],"")</f>
        <v>3</v>
      </c>
      <c r="L1479">
        <f>IF(IFERROR(LOOKUP(טבלה135[[#This Row],[ClientID]],פיבוט!$A$4:$A$121),FALSE)=טבלה135[[#This Row],[ClientID]],1,0)</f>
        <v>1</v>
      </c>
      <c r="M1479" t="str">
        <f>IF(OR(טבלה135[[#This Row],[ClientID]]=A1480),"",1)</f>
        <v/>
      </c>
      <c r="N1479" s="3" t="str">
        <f>IF(טבלה135[[#This Row],[טווח]]&lt;&gt;K1478,טבלה135[[#This Row],[טווח]],"")</f>
        <v/>
      </c>
      <c r="O1479" s="3" t="str">
        <f>IF(טבלה135[[#This Row],[מניית טווחים]]&lt;&gt;"",IF(OR(30&gt;טבלה135[[#This Row],[מקסימום]],30&lt;טבלה135[[#This Row],[מינימום]]),0,1),"")</f>
        <v/>
      </c>
    </row>
    <row r="1480" spans="1:15" x14ac:dyDescent="0.25">
      <c r="A1480" t="s">
        <v>157</v>
      </c>
      <c r="B1480">
        <v>6</v>
      </c>
      <c r="C1480">
        <v>29</v>
      </c>
      <c r="D1480">
        <f>טבלה135[[#This Row],[LengthofCycle]]+1</f>
        <v>30</v>
      </c>
      <c r="E1480">
        <f>IF(טבלה135[[#This Row],[CycleNumber]]&lt;3,"",IF(טבלה135[[#This Row],[CycleNumber]]=3,MIN(D1478:D1480),IF(I1479=3,MIN(D1477:D1479),E1479)))</f>
        <v>33</v>
      </c>
      <c r="F1480">
        <f>IF(טבלה135[[#This Row],[CycleNumber]]&lt;3,"",IF(טבלה135[[#This Row],[CycleNumber]]=3,MAX(D1478:D1480),IF(I1479=3,MAX(D1477:D1479),F1479)))</f>
        <v>36</v>
      </c>
      <c r="G1480">
        <f>IF(OR(טבלה135[[#This Row],[CycleNumber]]&gt;B1481,B1481=""),IF(טבלה135[[#This Row],[מספר סטייה]]=3,MIN(D1478:D1480),טבלה135[[#This Row],[מינ קבוע]]),טבלה135[[#This Row],[מינ קבוע]])</f>
        <v>33</v>
      </c>
      <c r="H1480">
        <f>IF(OR(טבלה135[[#This Row],[CycleNumber]]&gt;B1481,B1481=""),IF(טבלה135[[#This Row],[מספר סטייה]]=3,MAX(D1478:D1480),טבלה135[[#This Row],[מקס קבוע]]),טבלה135[[#This Row],[מקס קבוע]])</f>
        <v>36</v>
      </c>
      <c r="I148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קבוע]]&lt;&gt;E1479,1,I1479+1),0))</f>
        <v>3</v>
      </c>
      <c r="J1480">
        <f>IF(AND(טבלה135[[#This Row],[CycleNumber]]&lt;B1481,טבלה135[[#This Row],[מקס קבוע]]&lt;&gt;""),IF(OR(טבלה135[[#This Row],[מספר סטייה]]&lt;I1481,AND(טבלה135[[#This Row],[מספר סטייה]]=3,I1481=1)),0,1),"")</f>
        <v>1</v>
      </c>
      <c r="K1480">
        <f>IF(טבלה135[[#This Row],[מקס קבוע]]&lt;&gt;"",טבלה135[[#This Row],[מקסימום]]-טבלה135[[#This Row],[מינימום]],"")</f>
        <v>3</v>
      </c>
      <c r="L1480">
        <f>IF(IFERROR(LOOKUP(טבלה135[[#This Row],[ClientID]],פיבוט!$A$4:$A$121),FALSE)=טבלה135[[#This Row],[ClientID]],1,0)</f>
        <v>1</v>
      </c>
      <c r="M1480" t="str">
        <f>IF(OR(טבלה135[[#This Row],[ClientID]]=A1481),"",1)</f>
        <v/>
      </c>
      <c r="N1480" s="3" t="str">
        <f>IF(טבלה135[[#This Row],[טווח]]&lt;&gt;K1479,טבלה135[[#This Row],[טווח]],"")</f>
        <v/>
      </c>
      <c r="O1480" s="3" t="str">
        <f>IF(טבלה135[[#This Row],[מניית טווחים]]&lt;&gt;"",IF(OR(30&gt;טבלה135[[#This Row],[מקסימום]],30&lt;טבלה135[[#This Row],[מינימום]]),0,1),"")</f>
        <v/>
      </c>
    </row>
    <row r="1481" spans="1:15" x14ac:dyDescent="0.25">
      <c r="A1481" t="s">
        <v>157</v>
      </c>
      <c r="B1481">
        <v>7</v>
      </c>
      <c r="C1481">
        <v>34</v>
      </c>
      <c r="D1481">
        <f>טבלה135[[#This Row],[LengthofCycle]]+1</f>
        <v>35</v>
      </c>
      <c r="E1481">
        <f>IF(טבלה135[[#This Row],[CycleNumber]]&lt;3,"",IF(טבלה135[[#This Row],[CycleNumber]]=3,MIN(D1479:D1481),IF(I1480=3,MIN(D1478:D1480),E1480)))</f>
        <v>30</v>
      </c>
      <c r="F1481">
        <f>IF(טבלה135[[#This Row],[CycleNumber]]&lt;3,"",IF(טבלה135[[#This Row],[CycleNumber]]=3,MAX(D1479:D1481),IF(I1480=3,MAX(D1478:D1480),F1480)))</f>
        <v>37</v>
      </c>
      <c r="G1481">
        <f>IF(OR(טבלה135[[#This Row],[CycleNumber]]&gt;B1482,B1482=""),IF(טבלה135[[#This Row],[מספר סטייה]]=3,MIN(D1479:D1481),טבלה135[[#This Row],[מינ קבוע]]),טבלה135[[#This Row],[מינ קבוע]])</f>
        <v>30</v>
      </c>
      <c r="H1481">
        <f>IF(OR(טבלה135[[#This Row],[CycleNumber]]&gt;B1482,B1482=""),IF(טבלה135[[#This Row],[מספר סטייה]]=3,MAX(D1479:D1481),טבלה135[[#This Row],[מקס קבוע]]),טבלה135[[#This Row],[מקס קבוע]])</f>
        <v>37</v>
      </c>
      <c r="I148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קבוע]]&lt;&gt;E1480,1,I1480+1),0))</f>
        <v>0</v>
      </c>
      <c r="J1481">
        <f>IF(AND(טבלה135[[#This Row],[CycleNumber]]&lt;B1482,טבלה135[[#This Row],[מקס קבוע]]&lt;&gt;""),IF(OR(טבלה135[[#This Row],[מספר סטייה]]&lt;I1482,AND(טבלה135[[#This Row],[מספר סטייה]]=3,I1482=1)),0,1),"")</f>
        <v>1</v>
      </c>
      <c r="K1481">
        <f>IF(טבלה135[[#This Row],[מקס קבוע]]&lt;&gt;"",טבלה135[[#This Row],[מקסימום]]-טבלה135[[#This Row],[מינימום]],"")</f>
        <v>7</v>
      </c>
      <c r="L1481">
        <f>IF(IFERROR(LOOKUP(טבלה135[[#This Row],[ClientID]],פיבוט!$A$4:$A$121),FALSE)=טבלה135[[#This Row],[ClientID]],1,0)</f>
        <v>1</v>
      </c>
      <c r="M1481" t="str">
        <f>IF(OR(טבלה135[[#This Row],[ClientID]]=A1482),"",1)</f>
        <v/>
      </c>
      <c r="N1481" s="3">
        <f>IF(טבלה135[[#This Row],[טווח]]&lt;&gt;K1480,טבלה135[[#This Row],[טווח]],"")</f>
        <v>7</v>
      </c>
      <c r="O1481" s="3">
        <f>IF(טבלה135[[#This Row],[מניית טווחים]]&lt;&gt;"",IF(OR(30&gt;טבלה135[[#This Row],[מקסימום]],30&lt;טבלה135[[#This Row],[מינימום]]),0,1),"")</f>
        <v>1</v>
      </c>
    </row>
    <row r="1482" spans="1:15" x14ac:dyDescent="0.25">
      <c r="A1482" t="s">
        <v>157</v>
      </c>
      <c r="B1482">
        <v>8</v>
      </c>
      <c r="C1482">
        <v>29</v>
      </c>
      <c r="D1482">
        <f>טבלה135[[#This Row],[LengthofCycle]]+1</f>
        <v>30</v>
      </c>
      <c r="E1482">
        <f>IF(טבלה135[[#This Row],[CycleNumber]]&lt;3,"",IF(טבלה135[[#This Row],[CycleNumber]]=3,MIN(D1480:D1482),IF(I1481=3,MIN(D1479:D1481),E1481)))</f>
        <v>30</v>
      </c>
      <c r="F1482">
        <f>IF(טבלה135[[#This Row],[CycleNumber]]&lt;3,"",IF(טבלה135[[#This Row],[CycleNumber]]=3,MAX(D1480:D1482),IF(I1481=3,MAX(D1479:D1481),F1481)))</f>
        <v>37</v>
      </c>
      <c r="G1482">
        <f>IF(OR(טבלה135[[#This Row],[CycleNumber]]&gt;B1483,B1483=""),IF(טבלה135[[#This Row],[מספר סטייה]]=3,MIN(D1480:D1482),טבלה135[[#This Row],[מינ קבוע]]),טבלה135[[#This Row],[מינ קבוע]])</f>
        <v>30</v>
      </c>
      <c r="H1482">
        <f>IF(OR(טבלה135[[#This Row],[CycleNumber]]&gt;B1483,B1483=""),IF(טבלה135[[#This Row],[מספר סטייה]]=3,MAX(D1480:D1482),טבלה135[[#This Row],[מקס קבוע]]),טבלה135[[#This Row],[מקס קבוע]])</f>
        <v>37</v>
      </c>
      <c r="I148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קבוע]]&lt;&gt;E1481,1,I1481+1),0))</f>
        <v>0</v>
      </c>
      <c r="J1482">
        <f>IF(AND(טבלה135[[#This Row],[CycleNumber]]&lt;B1483,טבלה135[[#This Row],[מקס קבוע]]&lt;&gt;""),IF(OR(טבלה135[[#This Row],[מספר סטייה]]&lt;I1483,AND(טבלה135[[#This Row],[מספר סטייה]]=3,I1483=1)),0,1),"")</f>
        <v>0</v>
      </c>
      <c r="K1482">
        <f>IF(טבלה135[[#This Row],[מקס קבוע]]&lt;&gt;"",טבלה135[[#This Row],[מקסימום]]-טבלה135[[#This Row],[מינימום]],"")</f>
        <v>7</v>
      </c>
      <c r="L1482">
        <f>IF(IFERROR(LOOKUP(טבלה135[[#This Row],[ClientID]],פיבוט!$A$4:$A$121),FALSE)=טבלה135[[#This Row],[ClientID]],1,0)</f>
        <v>1</v>
      </c>
      <c r="M1482" t="str">
        <f>IF(OR(טבלה135[[#This Row],[ClientID]]=A1483),"",1)</f>
        <v/>
      </c>
      <c r="N1482" s="3" t="str">
        <f>IF(טבלה135[[#This Row],[טווח]]&lt;&gt;K1481,טבלה135[[#This Row],[טווח]],"")</f>
        <v/>
      </c>
      <c r="O1482" s="3" t="str">
        <f>IF(טבלה135[[#This Row],[מניית טווחים]]&lt;&gt;"",IF(OR(30&gt;טבלה135[[#This Row],[מקסימום]],30&lt;טבלה135[[#This Row],[מינימום]]),0,1),"")</f>
        <v/>
      </c>
    </row>
    <row r="1483" spans="1:15" x14ac:dyDescent="0.25">
      <c r="A1483" t="s">
        <v>157</v>
      </c>
      <c r="B1483">
        <v>9</v>
      </c>
      <c r="C1483">
        <v>27</v>
      </c>
      <c r="D1483">
        <f>טבלה135[[#This Row],[LengthofCycle]]+1</f>
        <v>28</v>
      </c>
      <c r="E1483">
        <f>IF(טבלה135[[#This Row],[CycleNumber]]&lt;3,"",IF(טבלה135[[#This Row],[CycleNumber]]=3,MIN(D1481:D1483),IF(I1482=3,MIN(D1480:D1482),E1482)))</f>
        <v>30</v>
      </c>
      <c r="F1483">
        <f>IF(טבלה135[[#This Row],[CycleNumber]]&lt;3,"",IF(טבלה135[[#This Row],[CycleNumber]]=3,MAX(D1481:D1483),IF(I1482=3,MAX(D1480:D1482),F1482)))</f>
        <v>37</v>
      </c>
      <c r="G1483">
        <f>IF(OR(טבלה135[[#This Row],[CycleNumber]]&gt;B1484,B1484=""),IF(טבלה135[[#This Row],[מספר סטייה]]=3,MIN(D1481:D1483),טבלה135[[#This Row],[מינ קבוע]]),טבלה135[[#This Row],[מינ קבוע]])</f>
        <v>30</v>
      </c>
      <c r="H1483">
        <f>IF(OR(טבלה135[[#This Row],[CycleNumber]]&gt;B1484,B1484=""),IF(טבלה135[[#This Row],[מספר סטייה]]=3,MAX(D1481:D1483),טבלה135[[#This Row],[מקס קבוע]]),טבלה135[[#This Row],[מקס קבוע]])</f>
        <v>37</v>
      </c>
      <c r="I148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קבוע]]&lt;&gt;E1482,1,I1482+1),0))</f>
        <v>1</v>
      </c>
      <c r="J1483">
        <f>IF(AND(טבלה135[[#This Row],[CycleNumber]]&lt;B1484,טבלה135[[#This Row],[מקס קבוע]]&lt;&gt;""),IF(OR(טבלה135[[#This Row],[מספר סטייה]]&lt;I1484,AND(טבלה135[[#This Row],[מספר סטייה]]=3,I1484=1)),0,1),"")</f>
        <v>1</v>
      </c>
      <c r="K1483">
        <f>IF(טבלה135[[#This Row],[מקס קבוע]]&lt;&gt;"",טבלה135[[#This Row],[מקסימום]]-טבלה135[[#This Row],[מינימום]],"")</f>
        <v>7</v>
      </c>
      <c r="L1483">
        <f>IF(IFERROR(LOOKUP(טבלה135[[#This Row],[ClientID]],פיבוט!$A$4:$A$121),FALSE)=טבלה135[[#This Row],[ClientID]],1,0)</f>
        <v>1</v>
      </c>
      <c r="M1483" t="str">
        <f>IF(OR(טבלה135[[#This Row],[ClientID]]=A1484),"",1)</f>
        <v/>
      </c>
      <c r="N1483" s="3" t="str">
        <f>IF(טבלה135[[#This Row],[טווח]]&lt;&gt;K1482,טבלה135[[#This Row],[טווח]],"")</f>
        <v/>
      </c>
      <c r="O1483" s="3" t="str">
        <f>IF(טבלה135[[#This Row],[מניית טווחים]]&lt;&gt;"",IF(OR(30&gt;טבלה135[[#This Row],[מקסימום]],30&lt;טבלה135[[#This Row],[מינימום]]),0,1),"")</f>
        <v/>
      </c>
    </row>
    <row r="1484" spans="1:15" x14ac:dyDescent="0.25">
      <c r="A1484" t="s">
        <v>157</v>
      </c>
      <c r="B1484">
        <v>10</v>
      </c>
      <c r="C1484">
        <v>35</v>
      </c>
      <c r="D1484">
        <f>טבלה135[[#This Row],[LengthofCycle]]+1</f>
        <v>36</v>
      </c>
      <c r="E1484">
        <f>IF(טבלה135[[#This Row],[CycleNumber]]&lt;3,"",IF(טבלה135[[#This Row],[CycleNumber]]=3,MIN(D1482:D1484),IF(I1483=3,MIN(D1481:D1483),E1483)))</f>
        <v>30</v>
      </c>
      <c r="F1484">
        <f>IF(טבלה135[[#This Row],[CycleNumber]]&lt;3,"",IF(טבלה135[[#This Row],[CycleNumber]]=3,MAX(D1482:D1484),IF(I1483=3,MAX(D1481:D1483),F1483)))</f>
        <v>37</v>
      </c>
      <c r="G1484">
        <f>IF(OR(טבלה135[[#This Row],[CycleNumber]]&gt;B1485,B1485=""),IF(טבלה135[[#This Row],[מספר סטייה]]=3,MIN(D1482:D1484),טבלה135[[#This Row],[מינ קבוע]]),טבלה135[[#This Row],[מינ קבוע]])</f>
        <v>30</v>
      </c>
      <c r="H1484">
        <f>IF(OR(טבלה135[[#This Row],[CycleNumber]]&gt;B1485,B1485=""),IF(טבלה135[[#This Row],[מספר סטייה]]=3,MAX(D1482:D1484),טבלה135[[#This Row],[מקס קבוע]]),טבלה135[[#This Row],[מקס קבוע]])</f>
        <v>37</v>
      </c>
      <c r="I148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קבוע]]&lt;&gt;E1483,1,I1483+1),0))</f>
        <v>0</v>
      </c>
      <c r="J1484">
        <f>IF(AND(טבלה135[[#This Row],[CycleNumber]]&lt;B1485,טבלה135[[#This Row],[מקס קבוע]]&lt;&gt;""),IF(OR(טבלה135[[#This Row],[מספר סטייה]]&lt;I1485,AND(טבלה135[[#This Row],[מספר סטייה]]=3,I1485=1)),0,1),"")</f>
        <v>0</v>
      </c>
      <c r="K1484">
        <f>IF(טבלה135[[#This Row],[מקס קבוע]]&lt;&gt;"",טבלה135[[#This Row],[מקסימום]]-טבלה135[[#This Row],[מינימום]],"")</f>
        <v>7</v>
      </c>
      <c r="L1484">
        <f>IF(IFERROR(LOOKUP(טבלה135[[#This Row],[ClientID]],פיבוט!$A$4:$A$121),FALSE)=טבלה135[[#This Row],[ClientID]],1,0)</f>
        <v>1</v>
      </c>
      <c r="M1484" t="str">
        <f>IF(OR(טבלה135[[#This Row],[ClientID]]=A1485),"",1)</f>
        <v/>
      </c>
      <c r="N1484" s="3" t="str">
        <f>IF(טבלה135[[#This Row],[טווח]]&lt;&gt;K1483,טבלה135[[#This Row],[טווח]],"")</f>
        <v/>
      </c>
      <c r="O1484" s="3" t="str">
        <f>IF(טבלה135[[#This Row],[מניית טווחים]]&lt;&gt;"",IF(OR(30&gt;טבלה135[[#This Row],[מקסימום]],30&lt;טבלה135[[#This Row],[מינימום]]),0,1),"")</f>
        <v/>
      </c>
    </row>
    <row r="1485" spans="1:15" x14ac:dyDescent="0.25">
      <c r="A1485" t="s">
        <v>157</v>
      </c>
      <c r="B1485">
        <v>11</v>
      </c>
      <c r="C1485">
        <v>38</v>
      </c>
      <c r="D1485">
        <f>טבלה135[[#This Row],[LengthofCycle]]+1</f>
        <v>39</v>
      </c>
      <c r="E1485">
        <f>IF(טבלה135[[#This Row],[CycleNumber]]&lt;3,"",IF(טבלה135[[#This Row],[CycleNumber]]=3,MIN(D1483:D1485),IF(I1484=3,MIN(D1482:D1484),E1484)))</f>
        <v>30</v>
      </c>
      <c r="F1485">
        <f>IF(טבלה135[[#This Row],[CycleNumber]]&lt;3,"",IF(טבלה135[[#This Row],[CycleNumber]]=3,MAX(D1483:D1485),IF(I1484=3,MAX(D1482:D1484),F1484)))</f>
        <v>37</v>
      </c>
      <c r="G1485">
        <f>IF(OR(טבלה135[[#This Row],[CycleNumber]]&gt;B1486,B1486=""),IF(טבלה135[[#This Row],[מספר סטייה]]=3,MIN(D1483:D1485),טבלה135[[#This Row],[מינ קבוע]]),טבלה135[[#This Row],[מינ קבוע]])</f>
        <v>30</v>
      </c>
      <c r="H1485">
        <f>IF(OR(טבלה135[[#This Row],[CycleNumber]]&gt;B1486,B1486=""),IF(טבלה135[[#This Row],[מספר סטייה]]=3,MAX(D1483:D1485),טבלה135[[#This Row],[מקס קבוע]]),טבלה135[[#This Row],[מקס קבוע]])</f>
        <v>37</v>
      </c>
      <c r="I148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קבוע]]&lt;&gt;E1484,1,I1484+1),0))</f>
        <v>1</v>
      </c>
      <c r="J1485">
        <f>IF(AND(טבלה135[[#This Row],[CycleNumber]]&lt;B1486,טבלה135[[#This Row],[מקס קבוע]]&lt;&gt;""),IF(OR(טבלה135[[#This Row],[מספר סטייה]]&lt;I1486,AND(טבלה135[[#This Row],[מספר סטייה]]=3,I1486=1)),0,1),"")</f>
        <v>0</v>
      </c>
      <c r="K1485">
        <f>IF(טבלה135[[#This Row],[מקס קבוע]]&lt;&gt;"",טבלה135[[#This Row],[מקסימום]]-טבלה135[[#This Row],[מינימום]],"")</f>
        <v>7</v>
      </c>
      <c r="L1485">
        <f>IF(IFERROR(LOOKUP(טבלה135[[#This Row],[ClientID]],פיבוט!$A$4:$A$121),FALSE)=טבלה135[[#This Row],[ClientID]],1,0)</f>
        <v>1</v>
      </c>
      <c r="M1485" t="str">
        <f>IF(OR(טבלה135[[#This Row],[ClientID]]=A1486),"",1)</f>
        <v/>
      </c>
      <c r="N1485" s="3" t="str">
        <f>IF(טבלה135[[#This Row],[טווח]]&lt;&gt;K1484,טבלה135[[#This Row],[טווח]],"")</f>
        <v/>
      </c>
      <c r="O1485" s="3" t="str">
        <f>IF(טבלה135[[#This Row],[מניית טווחים]]&lt;&gt;"",IF(OR(30&gt;טבלה135[[#This Row],[מקסימום]],30&lt;טבלה135[[#This Row],[מינימום]]),0,1),"")</f>
        <v/>
      </c>
    </row>
    <row r="1486" spans="1:15" x14ac:dyDescent="0.25">
      <c r="A1486" t="s">
        <v>157</v>
      </c>
      <c r="B1486">
        <v>12</v>
      </c>
      <c r="C1486">
        <v>28</v>
      </c>
      <c r="D1486">
        <f>טבלה135[[#This Row],[LengthofCycle]]+1</f>
        <v>29</v>
      </c>
      <c r="E1486">
        <f>IF(טבלה135[[#This Row],[CycleNumber]]&lt;3,"",IF(טבלה135[[#This Row],[CycleNumber]]=3,MIN(D1484:D1486),IF(I1485=3,MIN(D1483:D1485),E1485)))</f>
        <v>30</v>
      </c>
      <c r="F1486">
        <f>IF(טבלה135[[#This Row],[CycleNumber]]&lt;3,"",IF(טבלה135[[#This Row],[CycleNumber]]=3,MAX(D1484:D1486),IF(I1485=3,MAX(D1483:D1485),F1485)))</f>
        <v>37</v>
      </c>
      <c r="G1486">
        <f>IF(OR(טבלה135[[#This Row],[CycleNumber]]&gt;B1487,B1487=""),IF(טבלה135[[#This Row],[מספר סטייה]]=3,MIN(D1484:D1486),טבלה135[[#This Row],[מינ קבוע]]),טבלה135[[#This Row],[מינ קבוע]])</f>
        <v>30</v>
      </c>
      <c r="H1486">
        <f>IF(OR(טבלה135[[#This Row],[CycleNumber]]&gt;B1487,B1487=""),IF(טבלה135[[#This Row],[מספר סטייה]]=3,MAX(D1484:D1486),טבלה135[[#This Row],[מקס קבוע]]),טבלה135[[#This Row],[מקס קבוע]])</f>
        <v>37</v>
      </c>
      <c r="I148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קבוע]]&lt;&gt;E1485,1,I1485+1),0))</f>
        <v>2</v>
      </c>
      <c r="J1486">
        <f>IF(AND(טבלה135[[#This Row],[CycleNumber]]&lt;B1487,טבלה135[[#This Row],[מקס קבוע]]&lt;&gt;""),IF(OR(טבלה135[[#This Row],[מספר סטייה]]&lt;I1487,AND(טבלה135[[#This Row],[מספר סטייה]]=3,I1487=1)),0,1),"")</f>
        <v>1</v>
      </c>
      <c r="K1486">
        <f>IF(טבלה135[[#This Row],[מקס קבוע]]&lt;&gt;"",טבלה135[[#This Row],[מקסימום]]-טבלה135[[#This Row],[מינימום]],"")</f>
        <v>7</v>
      </c>
      <c r="L1486">
        <f>IF(IFERROR(LOOKUP(טבלה135[[#This Row],[ClientID]],פיבוט!$A$4:$A$121),FALSE)=טבלה135[[#This Row],[ClientID]],1,0)</f>
        <v>1</v>
      </c>
      <c r="M1486" t="str">
        <f>IF(OR(טבלה135[[#This Row],[ClientID]]=A1487),"",1)</f>
        <v/>
      </c>
      <c r="N1486" s="3" t="str">
        <f>IF(טבלה135[[#This Row],[טווח]]&lt;&gt;K1485,טבלה135[[#This Row],[טווח]],"")</f>
        <v/>
      </c>
      <c r="O1486" s="3" t="str">
        <f>IF(טבלה135[[#This Row],[מניית טווחים]]&lt;&gt;"",IF(OR(30&gt;טבלה135[[#This Row],[מקסימום]],30&lt;טבלה135[[#This Row],[מינימום]]),0,1),"")</f>
        <v/>
      </c>
    </row>
    <row r="1487" spans="1:15" x14ac:dyDescent="0.25">
      <c r="A1487" t="s">
        <v>157</v>
      </c>
      <c r="B1487">
        <v>13</v>
      </c>
      <c r="C1487">
        <v>30</v>
      </c>
      <c r="D1487">
        <f>טבלה135[[#This Row],[LengthofCycle]]+1</f>
        <v>31</v>
      </c>
      <c r="E1487">
        <f>IF(טבלה135[[#This Row],[CycleNumber]]&lt;3,"",IF(טבלה135[[#This Row],[CycleNumber]]=3,MIN(D1485:D1487),IF(I1486=3,MIN(D1484:D1486),E1486)))</f>
        <v>30</v>
      </c>
      <c r="F1487">
        <f>IF(טבלה135[[#This Row],[CycleNumber]]&lt;3,"",IF(טבלה135[[#This Row],[CycleNumber]]=3,MAX(D1485:D1487),IF(I1486=3,MAX(D1484:D1486),F1486)))</f>
        <v>37</v>
      </c>
      <c r="G1487">
        <f>IF(OR(טבלה135[[#This Row],[CycleNumber]]&gt;B1488,B1488=""),IF(טבלה135[[#This Row],[מספר סטייה]]=3,MIN(D1485:D1487),טבלה135[[#This Row],[מינ קבוע]]),טבלה135[[#This Row],[מינ קבוע]])</f>
        <v>30</v>
      </c>
      <c r="H1487">
        <f>IF(OR(טבלה135[[#This Row],[CycleNumber]]&gt;B1488,B1488=""),IF(טבלה135[[#This Row],[מספר סטייה]]=3,MAX(D1485:D1487),טבלה135[[#This Row],[מקס קבוע]]),טבלה135[[#This Row],[מקס קבוע]])</f>
        <v>37</v>
      </c>
      <c r="I148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קבוע]]&lt;&gt;E1486,1,I1486+1),0))</f>
        <v>0</v>
      </c>
      <c r="J1487">
        <f>IF(AND(טבלה135[[#This Row],[CycleNumber]]&lt;B1488,טבלה135[[#This Row],[מקס קבוע]]&lt;&gt;""),IF(OR(טבלה135[[#This Row],[מספר סטייה]]&lt;I1488,AND(טבלה135[[#This Row],[מספר סטייה]]=3,I1488=1)),0,1),"")</f>
        <v>1</v>
      </c>
      <c r="K1487">
        <f>IF(טבלה135[[#This Row],[מקס קבוע]]&lt;&gt;"",טבלה135[[#This Row],[מקסימום]]-טבלה135[[#This Row],[מינימום]],"")</f>
        <v>7</v>
      </c>
      <c r="L1487">
        <f>IF(IFERROR(LOOKUP(טבלה135[[#This Row],[ClientID]],פיבוט!$A$4:$A$121),FALSE)=טבלה135[[#This Row],[ClientID]],1,0)</f>
        <v>1</v>
      </c>
      <c r="M1487" t="str">
        <f>IF(OR(טבלה135[[#This Row],[ClientID]]=A1488),"",1)</f>
        <v/>
      </c>
      <c r="N1487" s="3" t="str">
        <f>IF(טבלה135[[#This Row],[טווח]]&lt;&gt;K1486,טבלה135[[#This Row],[טווח]],"")</f>
        <v/>
      </c>
      <c r="O1487" s="3" t="str">
        <f>IF(טבלה135[[#This Row],[מניית טווחים]]&lt;&gt;"",IF(OR(30&gt;טבלה135[[#This Row],[מקסימום]],30&lt;טבלה135[[#This Row],[מינימום]]),0,1),"")</f>
        <v/>
      </c>
    </row>
    <row r="1488" spans="1:15" x14ac:dyDescent="0.25">
      <c r="A1488" t="s">
        <v>157</v>
      </c>
      <c r="B1488">
        <v>14</v>
      </c>
      <c r="C1488">
        <v>31</v>
      </c>
      <c r="D1488">
        <f>טבלה135[[#This Row],[LengthofCycle]]+1</f>
        <v>32</v>
      </c>
      <c r="E1488">
        <f>IF(טבלה135[[#This Row],[CycleNumber]]&lt;3,"",IF(טבלה135[[#This Row],[CycleNumber]]=3,MIN(D1486:D1488),IF(I1487=3,MIN(D1485:D1487),E1487)))</f>
        <v>30</v>
      </c>
      <c r="F1488">
        <f>IF(טבלה135[[#This Row],[CycleNumber]]&lt;3,"",IF(טבלה135[[#This Row],[CycleNumber]]=3,MAX(D1486:D1488),IF(I1487=3,MAX(D1485:D1487),F1487)))</f>
        <v>37</v>
      </c>
      <c r="G1488">
        <f>IF(OR(טבלה135[[#This Row],[CycleNumber]]&gt;B1489,B1489=""),IF(טבלה135[[#This Row],[מספר סטייה]]=3,MIN(D1486:D1488),טבלה135[[#This Row],[מינ קבוע]]),טבלה135[[#This Row],[מינ קבוע]])</f>
        <v>30</v>
      </c>
      <c r="H1488">
        <f>IF(OR(טבלה135[[#This Row],[CycleNumber]]&gt;B1489,B1489=""),IF(טבלה135[[#This Row],[מספר סטייה]]=3,MAX(D1486:D1488),טבלה135[[#This Row],[מקס קבוע]]),טבלה135[[#This Row],[מקס קבוע]])</f>
        <v>37</v>
      </c>
      <c r="I148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קבוע]]&lt;&gt;E1487,1,I1487+1),0))</f>
        <v>0</v>
      </c>
      <c r="J1488">
        <f>IF(AND(טבלה135[[#This Row],[CycleNumber]]&lt;B1489,טבלה135[[#This Row],[מקס קבוע]]&lt;&gt;""),IF(OR(טבלה135[[#This Row],[מספר סטייה]]&lt;I1489,AND(טבלה135[[#This Row],[מספר סטייה]]=3,I1489=1)),0,1),"")</f>
        <v>0</v>
      </c>
      <c r="K1488">
        <f>IF(טבלה135[[#This Row],[מקס קבוע]]&lt;&gt;"",טבלה135[[#This Row],[מקסימום]]-טבלה135[[#This Row],[מינימום]],"")</f>
        <v>7</v>
      </c>
      <c r="L1488">
        <f>IF(IFERROR(LOOKUP(טבלה135[[#This Row],[ClientID]],פיבוט!$A$4:$A$121),FALSE)=טבלה135[[#This Row],[ClientID]],1,0)</f>
        <v>1</v>
      </c>
      <c r="M1488" t="str">
        <f>IF(OR(טבלה135[[#This Row],[ClientID]]=A1489),"",1)</f>
        <v/>
      </c>
      <c r="N1488" s="3" t="str">
        <f>IF(טבלה135[[#This Row],[טווח]]&lt;&gt;K1487,טבלה135[[#This Row],[טווח]],"")</f>
        <v/>
      </c>
      <c r="O1488" s="3" t="str">
        <f>IF(טבלה135[[#This Row],[מניית טווחים]]&lt;&gt;"",IF(OR(30&gt;טבלה135[[#This Row],[מקסימום]],30&lt;טבלה135[[#This Row],[מינימום]]),0,1),"")</f>
        <v/>
      </c>
    </row>
    <row r="1489" spans="1:15" x14ac:dyDescent="0.25">
      <c r="A1489" t="s">
        <v>157</v>
      </c>
      <c r="B1489">
        <v>15</v>
      </c>
      <c r="C1489">
        <v>27</v>
      </c>
      <c r="D1489">
        <f>טבלה135[[#This Row],[LengthofCycle]]+1</f>
        <v>28</v>
      </c>
      <c r="E1489">
        <f>IF(טבלה135[[#This Row],[CycleNumber]]&lt;3,"",IF(טבלה135[[#This Row],[CycleNumber]]=3,MIN(D1487:D1489),IF(I1488=3,MIN(D1486:D1488),E1488)))</f>
        <v>30</v>
      </c>
      <c r="F1489">
        <f>IF(טבלה135[[#This Row],[CycleNumber]]&lt;3,"",IF(טבלה135[[#This Row],[CycleNumber]]=3,MAX(D1487:D1489),IF(I1488=3,MAX(D1486:D1488),F1488)))</f>
        <v>37</v>
      </c>
      <c r="G1489">
        <f>IF(OR(טבלה135[[#This Row],[CycleNumber]]&gt;B1490,B1490=""),IF(טבלה135[[#This Row],[מספר סטייה]]=3,MIN(D1487:D1489),טבלה135[[#This Row],[מינ קבוע]]),טבלה135[[#This Row],[מינ קבוע]])</f>
        <v>30</v>
      </c>
      <c r="H1489">
        <f>IF(OR(טבלה135[[#This Row],[CycleNumber]]&gt;B1490,B1490=""),IF(טבלה135[[#This Row],[מספר סטייה]]=3,MAX(D1487:D1489),טבלה135[[#This Row],[מקס קבוע]]),טבלה135[[#This Row],[מקס קבוע]])</f>
        <v>37</v>
      </c>
      <c r="I148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קבוע]]&lt;&gt;E1488,1,I1488+1),0))</f>
        <v>1</v>
      </c>
      <c r="J1489">
        <f>IF(AND(טבלה135[[#This Row],[CycleNumber]]&lt;B1490,טבלה135[[#This Row],[מקס קבוע]]&lt;&gt;""),IF(OR(טבלה135[[#This Row],[מספר סטייה]]&lt;I1490,AND(טבלה135[[#This Row],[מספר סטייה]]=3,I1490=1)),0,1),"")</f>
        <v>1</v>
      </c>
      <c r="K1489">
        <f>IF(טבלה135[[#This Row],[מקס קבוע]]&lt;&gt;"",טבלה135[[#This Row],[מקסימום]]-טבלה135[[#This Row],[מינימום]],"")</f>
        <v>7</v>
      </c>
      <c r="L1489">
        <f>IF(IFERROR(LOOKUP(טבלה135[[#This Row],[ClientID]],פיבוט!$A$4:$A$121),FALSE)=טבלה135[[#This Row],[ClientID]],1,0)</f>
        <v>1</v>
      </c>
      <c r="M1489" t="str">
        <f>IF(OR(טבלה135[[#This Row],[ClientID]]=A1490),"",1)</f>
        <v/>
      </c>
      <c r="N1489" s="3" t="str">
        <f>IF(טבלה135[[#This Row],[טווח]]&lt;&gt;K1488,טבלה135[[#This Row],[טווח]],"")</f>
        <v/>
      </c>
      <c r="O1489" s="3" t="str">
        <f>IF(טבלה135[[#This Row],[מניית טווחים]]&lt;&gt;"",IF(OR(30&gt;טבלה135[[#This Row],[מקסימום]],30&lt;טבלה135[[#This Row],[מינימום]]),0,1),"")</f>
        <v/>
      </c>
    </row>
    <row r="1490" spans="1:15" x14ac:dyDescent="0.25">
      <c r="A1490" t="s">
        <v>157</v>
      </c>
      <c r="B1490">
        <v>16</v>
      </c>
      <c r="C1490">
        <v>33</v>
      </c>
      <c r="D1490">
        <f>טבלה135[[#This Row],[LengthofCycle]]+1</f>
        <v>34</v>
      </c>
      <c r="E1490">
        <f>IF(טבלה135[[#This Row],[CycleNumber]]&lt;3,"",IF(טבלה135[[#This Row],[CycleNumber]]=3,MIN(D1488:D1490),IF(I1489=3,MIN(D1487:D1489),E1489)))</f>
        <v>30</v>
      </c>
      <c r="F1490">
        <f>IF(טבלה135[[#This Row],[CycleNumber]]&lt;3,"",IF(טבלה135[[#This Row],[CycleNumber]]=3,MAX(D1488:D1490),IF(I1489=3,MAX(D1487:D1489),F1489)))</f>
        <v>37</v>
      </c>
      <c r="G1490">
        <f>IF(OR(טבלה135[[#This Row],[CycleNumber]]&gt;B1491,B1491=""),IF(טבלה135[[#This Row],[מספר סטייה]]=3,MIN(D1488:D1490),טבלה135[[#This Row],[מינ קבוע]]),טבלה135[[#This Row],[מינ קבוע]])</f>
        <v>30</v>
      </c>
      <c r="H1490">
        <f>IF(OR(טבלה135[[#This Row],[CycleNumber]]&gt;B1491,B1491=""),IF(טבלה135[[#This Row],[מספר סטייה]]=3,MAX(D1488:D1490),טבלה135[[#This Row],[מקס קבוע]]),טבלה135[[#This Row],[מקס קבוע]])</f>
        <v>37</v>
      </c>
      <c r="I149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קבוע]]&lt;&gt;E1489,1,I1489+1),0))</f>
        <v>0</v>
      </c>
      <c r="J1490">
        <f>IF(AND(טבלה135[[#This Row],[CycleNumber]]&lt;B1491,טבלה135[[#This Row],[מקס קבוע]]&lt;&gt;""),IF(OR(טבלה135[[#This Row],[מספר סטייה]]&lt;I1491,AND(טבלה135[[#This Row],[מספר סטייה]]=3,I1491=1)),0,1),"")</f>
        <v>0</v>
      </c>
      <c r="K1490">
        <f>IF(טבלה135[[#This Row],[מקס קבוע]]&lt;&gt;"",טבלה135[[#This Row],[מקסימום]]-טבלה135[[#This Row],[מינימום]],"")</f>
        <v>7</v>
      </c>
      <c r="L1490">
        <f>IF(IFERROR(LOOKUP(טבלה135[[#This Row],[ClientID]],פיבוט!$A$4:$A$121),FALSE)=טבלה135[[#This Row],[ClientID]],1,0)</f>
        <v>1</v>
      </c>
      <c r="M1490" t="str">
        <f>IF(OR(טבלה135[[#This Row],[ClientID]]=A1491),"",1)</f>
        <v/>
      </c>
      <c r="N1490" s="3" t="str">
        <f>IF(טבלה135[[#This Row],[טווח]]&lt;&gt;K1489,טבלה135[[#This Row],[טווח]],"")</f>
        <v/>
      </c>
      <c r="O1490" s="3" t="str">
        <f>IF(טבלה135[[#This Row],[מניית טווחים]]&lt;&gt;"",IF(OR(30&gt;טבלה135[[#This Row],[מקסימום]],30&lt;טבלה135[[#This Row],[מינימום]]),0,1),"")</f>
        <v/>
      </c>
    </row>
    <row r="1491" spans="1:15" x14ac:dyDescent="0.25">
      <c r="A1491" t="s">
        <v>157</v>
      </c>
      <c r="B1491">
        <v>17</v>
      </c>
      <c r="C1491">
        <v>28</v>
      </c>
      <c r="D1491">
        <f>טבלה135[[#This Row],[LengthofCycle]]+1</f>
        <v>29</v>
      </c>
      <c r="E1491">
        <f>IF(טבלה135[[#This Row],[CycleNumber]]&lt;3,"",IF(טבלה135[[#This Row],[CycleNumber]]=3,MIN(D1489:D1491),IF(I1490=3,MIN(D1488:D1490),E1490)))</f>
        <v>30</v>
      </c>
      <c r="F1491">
        <f>IF(טבלה135[[#This Row],[CycleNumber]]&lt;3,"",IF(טבלה135[[#This Row],[CycleNumber]]=3,MAX(D1489:D1491),IF(I1490=3,MAX(D1488:D1490),F1490)))</f>
        <v>37</v>
      </c>
      <c r="G1491">
        <f>IF(OR(טבלה135[[#This Row],[CycleNumber]]&gt;B1492,B1492=""),IF(טבלה135[[#This Row],[מספר סטייה]]=3,MIN(D1489:D1491),טבלה135[[#This Row],[מינ קבוע]]),טבלה135[[#This Row],[מינ קבוע]])</f>
        <v>30</v>
      </c>
      <c r="H1491">
        <f>IF(OR(טבלה135[[#This Row],[CycleNumber]]&gt;B1492,B1492=""),IF(טבלה135[[#This Row],[מספר סטייה]]=3,MAX(D1489:D1491),טבלה135[[#This Row],[מקס קבוע]]),טבלה135[[#This Row],[מקס קבוע]])</f>
        <v>37</v>
      </c>
      <c r="I149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קבוע]]&lt;&gt;E1490,1,I1490+1),0))</f>
        <v>1</v>
      </c>
      <c r="J1491">
        <f>IF(AND(טבלה135[[#This Row],[CycleNumber]]&lt;B1492,טבלה135[[#This Row],[מקס קבוע]]&lt;&gt;""),IF(OR(טבלה135[[#This Row],[מספר סטייה]]&lt;I1492,AND(טבלה135[[#This Row],[מספר סטייה]]=3,I1492=1)),0,1),"")</f>
        <v>1</v>
      </c>
      <c r="K1491">
        <f>IF(טבלה135[[#This Row],[מקס קבוע]]&lt;&gt;"",טבלה135[[#This Row],[מקסימום]]-טבלה135[[#This Row],[מינימום]],"")</f>
        <v>7</v>
      </c>
      <c r="L1491">
        <f>IF(IFERROR(LOOKUP(טבלה135[[#This Row],[ClientID]],פיבוט!$A$4:$A$121),FALSE)=טבלה135[[#This Row],[ClientID]],1,0)</f>
        <v>1</v>
      </c>
      <c r="M1491" t="str">
        <f>IF(OR(טבלה135[[#This Row],[ClientID]]=A1492),"",1)</f>
        <v/>
      </c>
      <c r="N1491" s="3" t="str">
        <f>IF(טבלה135[[#This Row],[טווח]]&lt;&gt;K1490,טבלה135[[#This Row],[טווח]],"")</f>
        <v/>
      </c>
      <c r="O1491" s="3" t="str">
        <f>IF(טבלה135[[#This Row],[מניית טווחים]]&lt;&gt;"",IF(OR(30&gt;טבלה135[[#This Row],[מקסימום]],30&lt;טבלה135[[#This Row],[מינימום]]),0,1),"")</f>
        <v/>
      </c>
    </row>
    <row r="1492" spans="1:15" x14ac:dyDescent="0.25">
      <c r="A1492" t="s">
        <v>157</v>
      </c>
      <c r="B1492">
        <v>18</v>
      </c>
      <c r="C1492">
        <v>29</v>
      </c>
      <c r="D1492">
        <f>טבלה135[[#This Row],[LengthofCycle]]+1</f>
        <v>30</v>
      </c>
      <c r="E1492">
        <f>IF(טבלה135[[#This Row],[CycleNumber]]&lt;3,"",IF(טבלה135[[#This Row],[CycleNumber]]=3,MIN(D1490:D1492),IF(I1491=3,MIN(D1489:D1491),E1491)))</f>
        <v>30</v>
      </c>
      <c r="F1492">
        <f>IF(טבלה135[[#This Row],[CycleNumber]]&lt;3,"",IF(טבלה135[[#This Row],[CycleNumber]]=3,MAX(D1490:D1492),IF(I1491=3,MAX(D1489:D1491),F1491)))</f>
        <v>37</v>
      </c>
      <c r="G1492">
        <f>IF(OR(טבלה135[[#This Row],[CycleNumber]]&gt;B1493,B1493=""),IF(טבלה135[[#This Row],[מספר סטייה]]=3,MIN(D1490:D1492),טבלה135[[#This Row],[מינ קבוע]]),טבלה135[[#This Row],[מינ קבוע]])</f>
        <v>30</v>
      </c>
      <c r="H1492">
        <f>IF(OR(טבלה135[[#This Row],[CycleNumber]]&gt;B1493,B1493=""),IF(טבלה135[[#This Row],[מספר סטייה]]=3,MAX(D1490:D1492),טבלה135[[#This Row],[מקס קבוע]]),טבלה135[[#This Row],[מקס קבוע]])</f>
        <v>37</v>
      </c>
      <c r="I149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קבוע]]&lt;&gt;E1491,1,I1491+1),0))</f>
        <v>0</v>
      </c>
      <c r="J1492">
        <f>IF(AND(טבלה135[[#This Row],[CycleNumber]]&lt;B1493,טבלה135[[#This Row],[מקס קבוע]]&lt;&gt;""),IF(OR(טבלה135[[#This Row],[מספר סטייה]]&lt;I1493,AND(טבלה135[[#This Row],[מספר סטייה]]=3,I1493=1)),0,1),"")</f>
        <v>0</v>
      </c>
      <c r="K1492">
        <f>IF(טבלה135[[#This Row],[מקס קבוע]]&lt;&gt;"",טבלה135[[#This Row],[מקסימום]]-טבלה135[[#This Row],[מינימום]],"")</f>
        <v>7</v>
      </c>
      <c r="L1492">
        <f>IF(IFERROR(LOOKUP(טבלה135[[#This Row],[ClientID]],פיבוט!$A$4:$A$121),FALSE)=טבלה135[[#This Row],[ClientID]],1,0)</f>
        <v>1</v>
      </c>
      <c r="M1492" t="str">
        <f>IF(OR(טבלה135[[#This Row],[ClientID]]=A1493),"",1)</f>
        <v/>
      </c>
      <c r="N1492" s="3" t="str">
        <f>IF(טבלה135[[#This Row],[טווח]]&lt;&gt;K1491,טבלה135[[#This Row],[טווח]],"")</f>
        <v/>
      </c>
      <c r="O1492" s="3" t="str">
        <f>IF(טבלה135[[#This Row],[מניית טווחים]]&lt;&gt;"",IF(OR(30&gt;טבלה135[[#This Row],[מקסימום]],30&lt;טבלה135[[#This Row],[מינימום]]),0,1),"")</f>
        <v/>
      </c>
    </row>
    <row r="1493" spans="1:15" x14ac:dyDescent="0.25">
      <c r="A1493" t="s">
        <v>157</v>
      </c>
      <c r="B1493">
        <v>19</v>
      </c>
      <c r="C1493">
        <v>27</v>
      </c>
      <c r="D1493">
        <f>טבלה135[[#This Row],[LengthofCycle]]+1</f>
        <v>28</v>
      </c>
      <c r="E1493">
        <f>IF(טבלה135[[#This Row],[CycleNumber]]&lt;3,"",IF(טבלה135[[#This Row],[CycleNumber]]=3,MIN(D1491:D1493),IF(I1492=3,MIN(D1490:D1492),E1492)))</f>
        <v>30</v>
      </c>
      <c r="F1493">
        <f>IF(טבלה135[[#This Row],[CycleNumber]]&lt;3,"",IF(טבלה135[[#This Row],[CycleNumber]]=3,MAX(D1491:D1493),IF(I1492=3,MAX(D1490:D1492),F1492)))</f>
        <v>37</v>
      </c>
      <c r="G1493">
        <f>IF(OR(טבלה135[[#This Row],[CycleNumber]]&gt;B1494,B1494=""),IF(טבלה135[[#This Row],[מספר סטייה]]=3,MIN(D1491:D1493),טבלה135[[#This Row],[מינ קבוע]]),טבלה135[[#This Row],[מינ קבוע]])</f>
        <v>30</v>
      </c>
      <c r="H1493">
        <f>IF(OR(טבלה135[[#This Row],[CycleNumber]]&gt;B1494,B1494=""),IF(טבלה135[[#This Row],[מספר סטייה]]=3,MAX(D1491:D1493),טבלה135[[#This Row],[מקס קבוע]]),טבלה135[[#This Row],[מקס קבוע]])</f>
        <v>37</v>
      </c>
      <c r="I149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קבוע]]&lt;&gt;E1492,1,I1492+1),0))</f>
        <v>1</v>
      </c>
      <c r="J1493">
        <f>IF(AND(טבלה135[[#This Row],[CycleNumber]]&lt;B1494,טבלה135[[#This Row],[מקס קבוע]]&lt;&gt;""),IF(OR(טבלה135[[#This Row],[מספר סטייה]]&lt;I1494,AND(טבלה135[[#This Row],[מספר סטייה]]=3,I1494=1)),0,1),"")</f>
        <v>0</v>
      </c>
      <c r="K1493">
        <f>IF(טבלה135[[#This Row],[מקס קבוע]]&lt;&gt;"",טבלה135[[#This Row],[מקסימום]]-טבלה135[[#This Row],[מינימום]],"")</f>
        <v>7</v>
      </c>
      <c r="L1493">
        <f>IF(IFERROR(LOOKUP(טבלה135[[#This Row],[ClientID]],פיבוט!$A$4:$A$121),FALSE)=טבלה135[[#This Row],[ClientID]],1,0)</f>
        <v>1</v>
      </c>
      <c r="M1493" t="str">
        <f>IF(OR(טבלה135[[#This Row],[ClientID]]=A1494),"",1)</f>
        <v/>
      </c>
      <c r="N1493" s="3" t="str">
        <f>IF(טבלה135[[#This Row],[טווח]]&lt;&gt;K1492,טבלה135[[#This Row],[טווח]],"")</f>
        <v/>
      </c>
      <c r="O1493" s="3" t="str">
        <f>IF(טבלה135[[#This Row],[מניית טווחים]]&lt;&gt;"",IF(OR(30&gt;טבלה135[[#This Row],[מקסימום]],30&lt;טבלה135[[#This Row],[מינימום]]),0,1),"")</f>
        <v/>
      </c>
    </row>
    <row r="1494" spans="1:15" x14ac:dyDescent="0.25">
      <c r="A1494" t="s">
        <v>157</v>
      </c>
      <c r="B1494">
        <v>20</v>
      </c>
      <c r="C1494">
        <v>28</v>
      </c>
      <c r="D1494">
        <f>טבלה135[[#This Row],[LengthofCycle]]+1</f>
        <v>29</v>
      </c>
      <c r="E1494">
        <f>IF(טבלה135[[#This Row],[CycleNumber]]&lt;3,"",IF(טבלה135[[#This Row],[CycleNumber]]=3,MIN(D1492:D1494),IF(I1493=3,MIN(D1491:D1493),E1493)))</f>
        <v>30</v>
      </c>
      <c r="F1494">
        <f>IF(טבלה135[[#This Row],[CycleNumber]]&lt;3,"",IF(טבלה135[[#This Row],[CycleNumber]]=3,MAX(D1492:D1494),IF(I1493=3,MAX(D1491:D1493),F1493)))</f>
        <v>37</v>
      </c>
      <c r="G1494">
        <f>IF(OR(טבלה135[[#This Row],[CycleNumber]]&gt;B1495,B1495=""),IF(טבלה135[[#This Row],[מספר סטייה]]=3,MIN(D1492:D1494),טבלה135[[#This Row],[מינ קבוע]]),טבלה135[[#This Row],[מינ קבוע]])</f>
        <v>30</v>
      </c>
      <c r="H1494">
        <f>IF(OR(טבלה135[[#This Row],[CycleNumber]]&gt;B1495,B1495=""),IF(טבלה135[[#This Row],[מספר סטייה]]=3,MAX(D1492:D1494),טבלה135[[#This Row],[מקס קבוע]]),טבלה135[[#This Row],[מקס קבוע]])</f>
        <v>37</v>
      </c>
      <c r="I149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קבוע]]&lt;&gt;E1493,1,I1493+1),0))</f>
        <v>2</v>
      </c>
      <c r="J1494">
        <f>IF(AND(טבלה135[[#This Row],[CycleNumber]]&lt;B1495,טבלה135[[#This Row],[מקס קבוע]]&lt;&gt;""),IF(OR(טבלה135[[#This Row],[מספר סטייה]]&lt;I1495,AND(טבלה135[[#This Row],[מספר סטייה]]=3,I1495=1)),0,1),"")</f>
        <v>1</v>
      </c>
      <c r="K1494">
        <f>IF(טבלה135[[#This Row],[מקס קבוע]]&lt;&gt;"",טבלה135[[#This Row],[מקסימום]]-טבלה135[[#This Row],[מינימום]],"")</f>
        <v>7</v>
      </c>
      <c r="L1494">
        <f>IF(IFERROR(LOOKUP(טבלה135[[#This Row],[ClientID]],פיבוט!$A$4:$A$121),FALSE)=טבלה135[[#This Row],[ClientID]],1,0)</f>
        <v>1</v>
      </c>
      <c r="M1494" t="str">
        <f>IF(OR(טבלה135[[#This Row],[ClientID]]=A1495),"",1)</f>
        <v/>
      </c>
      <c r="N1494" s="3" t="str">
        <f>IF(טבלה135[[#This Row],[טווח]]&lt;&gt;K1493,טבלה135[[#This Row],[טווח]],"")</f>
        <v/>
      </c>
      <c r="O1494" s="3" t="str">
        <f>IF(טבלה135[[#This Row],[מניית טווחים]]&lt;&gt;"",IF(OR(30&gt;טבלה135[[#This Row],[מקסימום]],30&lt;טבלה135[[#This Row],[מינימום]]),0,1),"")</f>
        <v/>
      </c>
    </row>
    <row r="1495" spans="1:15" x14ac:dyDescent="0.25">
      <c r="A1495" t="s">
        <v>157</v>
      </c>
      <c r="B1495">
        <v>21</v>
      </c>
      <c r="C1495">
        <v>29</v>
      </c>
      <c r="D1495">
        <f>טבלה135[[#This Row],[LengthofCycle]]+1</f>
        <v>30</v>
      </c>
      <c r="E1495">
        <f>IF(טבלה135[[#This Row],[CycleNumber]]&lt;3,"",IF(טבלה135[[#This Row],[CycleNumber]]=3,MIN(D1493:D1495),IF(I1494=3,MIN(D1492:D1494),E1494)))</f>
        <v>30</v>
      </c>
      <c r="F1495">
        <f>IF(טבלה135[[#This Row],[CycleNumber]]&lt;3,"",IF(טבלה135[[#This Row],[CycleNumber]]=3,MAX(D1493:D1495),IF(I1494=3,MAX(D1492:D1494),F1494)))</f>
        <v>37</v>
      </c>
      <c r="G1495">
        <f>IF(OR(טבלה135[[#This Row],[CycleNumber]]&gt;B1496,B1496=""),IF(טבלה135[[#This Row],[מספר סטייה]]=3,MIN(D1493:D1495),טבלה135[[#This Row],[מינ קבוע]]),טבלה135[[#This Row],[מינ קבוע]])</f>
        <v>30</v>
      </c>
      <c r="H1495">
        <f>IF(OR(טבלה135[[#This Row],[CycleNumber]]&gt;B1496,B1496=""),IF(טבלה135[[#This Row],[מספר סטייה]]=3,MAX(D1493:D1495),טבלה135[[#This Row],[מקס קבוע]]),טבלה135[[#This Row],[מקס קבוע]])</f>
        <v>37</v>
      </c>
      <c r="I149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קבוע]]&lt;&gt;E1494,1,I1494+1),0))</f>
        <v>0</v>
      </c>
      <c r="J1495">
        <f>IF(AND(טבלה135[[#This Row],[CycleNumber]]&lt;B1496,טבלה135[[#This Row],[מקס קבוע]]&lt;&gt;""),IF(OR(טבלה135[[#This Row],[מספר סטייה]]&lt;I1496,AND(טבלה135[[#This Row],[מספר סטייה]]=3,I1496=1)),0,1),"")</f>
        <v>0</v>
      </c>
      <c r="K1495">
        <f>IF(טבלה135[[#This Row],[מקס קבוע]]&lt;&gt;"",טבלה135[[#This Row],[מקסימום]]-טבלה135[[#This Row],[מינימום]],"")</f>
        <v>7</v>
      </c>
      <c r="L1495">
        <f>IF(IFERROR(LOOKUP(טבלה135[[#This Row],[ClientID]],פיבוט!$A$4:$A$121),FALSE)=טבלה135[[#This Row],[ClientID]],1,0)</f>
        <v>1</v>
      </c>
      <c r="M1495" t="str">
        <f>IF(OR(טבלה135[[#This Row],[ClientID]]=A1496),"",1)</f>
        <v/>
      </c>
      <c r="N1495" s="3" t="str">
        <f>IF(טבלה135[[#This Row],[טווח]]&lt;&gt;K1494,טבלה135[[#This Row],[טווח]],"")</f>
        <v/>
      </c>
      <c r="O1495" s="3" t="str">
        <f>IF(טבלה135[[#This Row],[מניית טווחים]]&lt;&gt;"",IF(OR(30&gt;טבלה135[[#This Row],[מקסימום]],30&lt;טבלה135[[#This Row],[מינימום]]),0,1),"")</f>
        <v/>
      </c>
    </row>
    <row r="1496" spans="1:15" x14ac:dyDescent="0.25">
      <c r="A1496" t="s">
        <v>157</v>
      </c>
      <c r="B1496">
        <v>22</v>
      </c>
      <c r="C1496">
        <v>27</v>
      </c>
      <c r="D1496">
        <f>טבלה135[[#This Row],[LengthofCycle]]+1</f>
        <v>28</v>
      </c>
      <c r="E1496">
        <f>IF(טבלה135[[#This Row],[CycleNumber]]&lt;3,"",IF(טבלה135[[#This Row],[CycleNumber]]=3,MIN(D1494:D1496),IF(I1495=3,MIN(D1493:D1495),E1495)))</f>
        <v>30</v>
      </c>
      <c r="F1496">
        <f>IF(טבלה135[[#This Row],[CycleNumber]]&lt;3,"",IF(טבלה135[[#This Row],[CycleNumber]]=3,MAX(D1494:D1496),IF(I1495=3,MAX(D1493:D1495),F1495)))</f>
        <v>37</v>
      </c>
      <c r="G1496">
        <f>IF(OR(טבלה135[[#This Row],[CycleNumber]]&gt;B1497,B1497=""),IF(טבלה135[[#This Row],[מספר סטייה]]=3,MIN(D1494:D1496),טבלה135[[#This Row],[מינ קבוע]]),טבלה135[[#This Row],[מינ קבוע]])</f>
        <v>30</v>
      </c>
      <c r="H1496">
        <f>IF(OR(טבלה135[[#This Row],[CycleNumber]]&gt;B1497,B1497=""),IF(טבלה135[[#This Row],[מספר סטייה]]=3,MAX(D1494:D1496),טבלה135[[#This Row],[מקס קבוע]]),טבלה135[[#This Row],[מקס קבוע]])</f>
        <v>37</v>
      </c>
      <c r="I149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קבוע]]&lt;&gt;E1495,1,I1495+1),0))</f>
        <v>1</v>
      </c>
      <c r="J1496">
        <f>IF(AND(טבלה135[[#This Row],[CycleNumber]]&lt;B1497,טבלה135[[#This Row],[מקס קבוע]]&lt;&gt;""),IF(OR(טבלה135[[#This Row],[מספר סטייה]]&lt;I1497,AND(טבלה135[[#This Row],[מספר סטייה]]=3,I1497=1)),0,1),"")</f>
        <v>1</v>
      </c>
      <c r="K1496">
        <f>IF(טבלה135[[#This Row],[מקס קבוע]]&lt;&gt;"",טבלה135[[#This Row],[מקסימום]]-טבלה135[[#This Row],[מינימום]],"")</f>
        <v>7</v>
      </c>
      <c r="L1496">
        <f>IF(IFERROR(LOOKUP(טבלה135[[#This Row],[ClientID]],פיבוט!$A$4:$A$121),FALSE)=טבלה135[[#This Row],[ClientID]],1,0)</f>
        <v>1</v>
      </c>
      <c r="M1496" t="str">
        <f>IF(OR(טבלה135[[#This Row],[ClientID]]=A1497),"",1)</f>
        <v/>
      </c>
      <c r="N1496" s="3" t="str">
        <f>IF(טבלה135[[#This Row],[טווח]]&lt;&gt;K1495,טבלה135[[#This Row],[טווח]],"")</f>
        <v/>
      </c>
      <c r="O1496" s="3" t="str">
        <f>IF(טבלה135[[#This Row],[מניית טווחים]]&lt;&gt;"",IF(OR(30&gt;טבלה135[[#This Row],[מקסימום]],30&lt;טבלה135[[#This Row],[מינימום]]),0,1),"")</f>
        <v/>
      </c>
    </row>
    <row r="1497" spans="1:15" x14ac:dyDescent="0.25">
      <c r="A1497" t="s">
        <v>157</v>
      </c>
      <c r="B1497">
        <v>23</v>
      </c>
      <c r="C1497">
        <v>35</v>
      </c>
      <c r="D1497">
        <f>טבלה135[[#This Row],[LengthofCycle]]+1</f>
        <v>36</v>
      </c>
      <c r="E1497">
        <f>IF(טבלה135[[#This Row],[CycleNumber]]&lt;3,"",IF(טבלה135[[#This Row],[CycleNumber]]=3,MIN(D1495:D1497),IF(I1496=3,MIN(D1494:D1496),E1496)))</f>
        <v>30</v>
      </c>
      <c r="F1497">
        <f>IF(טבלה135[[#This Row],[CycleNumber]]&lt;3,"",IF(טבלה135[[#This Row],[CycleNumber]]=3,MAX(D1495:D1497),IF(I1496=3,MAX(D1494:D1496),F1496)))</f>
        <v>37</v>
      </c>
      <c r="G1497">
        <f>IF(OR(טבלה135[[#This Row],[CycleNumber]]&gt;B1498,B1498=""),IF(טבלה135[[#This Row],[מספר סטייה]]=3,MIN(D1495:D1497),טבלה135[[#This Row],[מינ קבוע]]),טבלה135[[#This Row],[מינ קבוע]])</f>
        <v>30</v>
      </c>
      <c r="H1497">
        <f>IF(OR(טבלה135[[#This Row],[CycleNumber]]&gt;B1498,B1498=""),IF(טבלה135[[#This Row],[מספר סטייה]]=3,MAX(D1495:D1497),טבלה135[[#This Row],[מקס קבוע]]),טבלה135[[#This Row],[מקס קבוע]])</f>
        <v>37</v>
      </c>
      <c r="I149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קבוע]]&lt;&gt;E1496,1,I1496+1),0))</f>
        <v>0</v>
      </c>
      <c r="J1497">
        <f>IF(AND(טבלה135[[#This Row],[CycleNumber]]&lt;B1498,טבלה135[[#This Row],[מקס קבוע]]&lt;&gt;""),IF(OR(טבלה135[[#This Row],[מספר סטייה]]&lt;I1498,AND(טבלה135[[#This Row],[מספר סטייה]]=3,I1498=1)),0,1),"")</f>
        <v>0</v>
      </c>
      <c r="K1497">
        <f>IF(טבלה135[[#This Row],[מקס קבוע]]&lt;&gt;"",טבלה135[[#This Row],[מקסימום]]-טבלה135[[#This Row],[מינימום]],"")</f>
        <v>7</v>
      </c>
      <c r="L1497">
        <f>IF(IFERROR(LOOKUP(טבלה135[[#This Row],[ClientID]],פיבוט!$A$4:$A$121),FALSE)=טבלה135[[#This Row],[ClientID]],1,0)</f>
        <v>1</v>
      </c>
      <c r="M1497" t="str">
        <f>IF(OR(טבלה135[[#This Row],[ClientID]]=A1498),"",1)</f>
        <v/>
      </c>
      <c r="N1497" s="3" t="str">
        <f>IF(טבלה135[[#This Row],[טווח]]&lt;&gt;K1496,טבלה135[[#This Row],[טווח]],"")</f>
        <v/>
      </c>
      <c r="O1497" s="3" t="str">
        <f>IF(טבלה135[[#This Row],[מניית טווחים]]&lt;&gt;"",IF(OR(30&gt;טבלה135[[#This Row],[מקסימום]],30&lt;טבלה135[[#This Row],[מינימום]]),0,1),"")</f>
        <v/>
      </c>
    </row>
    <row r="1498" spans="1:15" x14ac:dyDescent="0.25">
      <c r="A1498" t="s">
        <v>157</v>
      </c>
      <c r="B1498">
        <v>24</v>
      </c>
      <c r="C1498">
        <v>28</v>
      </c>
      <c r="D1498">
        <f>טבלה135[[#This Row],[LengthofCycle]]+1</f>
        <v>29</v>
      </c>
      <c r="E1498">
        <f>IF(טבלה135[[#This Row],[CycleNumber]]&lt;3,"",IF(טבלה135[[#This Row],[CycleNumber]]=3,MIN(D1496:D1498),IF(I1497=3,MIN(D1495:D1497),E1497)))</f>
        <v>30</v>
      </c>
      <c r="F1498">
        <f>IF(טבלה135[[#This Row],[CycleNumber]]&lt;3,"",IF(טבלה135[[#This Row],[CycleNumber]]=3,MAX(D1496:D1498),IF(I1497=3,MAX(D1495:D1497),F1497)))</f>
        <v>37</v>
      </c>
      <c r="G1498">
        <f>IF(OR(טבלה135[[#This Row],[CycleNumber]]&gt;B1499,B1499=""),IF(טבלה135[[#This Row],[מספר סטייה]]=3,MIN(D1496:D1498),טבלה135[[#This Row],[מינ קבוע]]),טבלה135[[#This Row],[מינ קבוע]])</f>
        <v>30</v>
      </c>
      <c r="H1498">
        <f>IF(OR(טבלה135[[#This Row],[CycleNumber]]&gt;B1499,B1499=""),IF(טבלה135[[#This Row],[מספר סטייה]]=3,MAX(D1496:D1498),טבלה135[[#This Row],[מקס קבוע]]),טבלה135[[#This Row],[מקס קבוע]])</f>
        <v>37</v>
      </c>
      <c r="I149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קבוע]]&lt;&gt;E1497,1,I1497+1),0))</f>
        <v>1</v>
      </c>
      <c r="J1498">
        <f>IF(AND(טבלה135[[#This Row],[CycleNumber]]&lt;B1499,טבלה135[[#This Row],[מקס קבוע]]&lt;&gt;""),IF(OR(טבלה135[[#This Row],[מספר סטייה]]&lt;I1499,AND(טבלה135[[#This Row],[מספר סטייה]]=3,I1499=1)),0,1),"")</f>
        <v>1</v>
      </c>
      <c r="K1498">
        <f>IF(טבלה135[[#This Row],[מקס קבוע]]&lt;&gt;"",טבלה135[[#This Row],[מקסימום]]-טבלה135[[#This Row],[מינימום]],"")</f>
        <v>7</v>
      </c>
      <c r="L1498">
        <f>IF(IFERROR(LOOKUP(טבלה135[[#This Row],[ClientID]],פיבוט!$A$4:$A$121),FALSE)=טבלה135[[#This Row],[ClientID]],1,0)</f>
        <v>1</v>
      </c>
      <c r="M1498" t="str">
        <f>IF(OR(טבלה135[[#This Row],[ClientID]]=A1499),"",1)</f>
        <v/>
      </c>
      <c r="N1498" s="3" t="str">
        <f>IF(טבלה135[[#This Row],[טווח]]&lt;&gt;K1497,טבלה135[[#This Row],[טווח]],"")</f>
        <v/>
      </c>
      <c r="O1498" s="3" t="str">
        <f>IF(טבלה135[[#This Row],[מניית טווחים]]&lt;&gt;"",IF(OR(30&gt;טבלה135[[#This Row],[מקסימום]],30&lt;טבלה135[[#This Row],[מינימום]]),0,1),"")</f>
        <v/>
      </c>
    </row>
    <row r="1499" spans="1:15" x14ac:dyDescent="0.25">
      <c r="A1499" t="s">
        <v>157</v>
      </c>
      <c r="B1499">
        <v>25</v>
      </c>
      <c r="C1499">
        <v>31</v>
      </c>
      <c r="D1499">
        <f>טבלה135[[#This Row],[LengthofCycle]]+1</f>
        <v>32</v>
      </c>
      <c r="E1499">
        <f>IF(טבלה135[[#This Row],[CycleNumber]]&lt;3,"",IF(טבלה135[[#This Row],[CycleNumber]]=3,MIN(D1497:D1499),IF(I1498=3,MIN(D1496:D1498),E1498)))</f>
        <v>30</v>
      </c>
      <c r="F1499">
        <f>IF(טבלה135[[#This Row],[CycleNumber]]&lt;3,"",IF(טבלה135[[#This Row],[CycleNumber]]=3,MAX(D1497:D1499),IF(I1498=3,MAX(D1496:D1498),F1498)))</f>
        <v>37</v>
      </c>
      <c r="G1499">
        <f>IF(OR(טבלה135[[#This Row],[CycleNumber]]&gt;B1500,B1500=""),IF(טבלה135[[#This Row],[מספר סטייה]]=3,MIN(D1497:D1499),טבלה135[[#This Row],[מינ קבוע]]),טבלה135[[#This Row],[מינ קבוע]])</f>
        <v>30</v>
      </c>
      <c r="H1499">
        <f>IF(OR(טבלה135[[#This Row],[CycleNumber]]&gt;B1500,B1500=""),IF(טבלה135[[#This Row],[מספר סטייה]]=3,MAX(D1497:D1499),טבלה135[[#This Row],[מקס קבוע]]),טבלה135[[#This Row],[מקס קבוע]])</f>
        <v>37</v>
      </c>
      <c r="I149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קבוע]]&lt;&gt;E1498,1,I1498+1),0))</f>
        <v>0</v>
      </c>
      <c r="J1499">
        <f>IF(AND(טבלה135[[#This Row],[CycleNumber]]&lt;B1500,טבלה135[[#This Row],[מקס קבוע]]&lt;&gt;""),IF(OR(טבלה135[[#This Row],[מספר סטייה]]&lt;I1500,AND(טבלה135[[#This Row],[מספר סטייה]]=3,I1500=1)),0,1),"")</f>
        <v>1</v>
      </c>
      <c r="K1499">
        <f>IF(טבלה135[[#This Row],[מקס קבוע]]&lt;&gt;"",טבלה135[[#This Row],[מקסימום]]-טבלה135[[#This Row],[מינימום]],"")</f>
        <v>7</v>
      </c>
      <c r="L1499">
        <f>IF(IFERROR(LOOKUP(טבלה135[[#This Row],[ClientID]],פיבוט!$A$4:$A$121),FALSE)=טבלה135[[#This Row],[ClientID]],1,0)</f>
        <v>1</v>
      </c>
      <c r="M1499" t="str">
        <f>IF(OR(טבלה135[[#This Row],[ClientID]]=A1500),"",1)</f>
        <v/>
      </c>
      <c r="N1499" s="3" t="str">
        <f>IF(טבלה135[[#This Row],[טווח]]&lt;&gt;K1498,טבלה135[[#This Row],[טווח]],"")</f>
        <v/>
      </c>
      <c r="O1499" s="3" t="str">
        <f>IF(טבלה135[[#This Row],[מניית טווחים]]&lt;&gt;"",IF(OR(30&gt;טבלה135[[#This Row],[מקסימום]],30&lt;טבלה135[[#This Row],[מינימום]]),0,1),"")</f>
        <v/>
      </c>
    </row>
    <row r="1500" spans="1:15" x14ac:dyDescent="0.25">
      <c r="A1500" t="s">
        <v>157</v>
      </c>
      <c r="B1500">
        <v>26</v>
      </c>
      <c r="C1500">
        <v>36</v>
      </c>
      <c r="D1500">
        <f>טבלה135[[#This Row],[LengthofCycle]]+1</f>
        <v>37</v>
      </c>
      <c r="E1500">
        <f>IF(טבלה135[[#This Row],[CycleNumber]]&lt;3,"",IF(טבלה135[[#This Row],[CycleNumber]]=3,MIN(D1498:D1500),IF(I1499=3,MIN(D1497:D1499),E1499)))</f>
        <v>30</v>
      </c>
      <c r="F1500">
        <f>IF(טבלה135[[#This Row],[CycleNumber]]&lt;3,"",IF(טבלה135[[#This Row],[CycleNumber]]=3,MAX(D1498:D1500),IF(I1499=3,MAX(D1497:D1499),F1499)))</f>
        <v>37</v>
      </c>
      <c r="G1500">
        <f>IF(OR(טבלה135[[#This Row],[CycleNumber]]&gt;B1501,B1501=""),IF(טבלה135[[#This Row],[מספר סטייה]]=3,MIN(D1498:D1500),טבלה135[[#This Row],[מינ קבוע]]),טבלה135[[#This Row],[מינ קבוע]])</f>
        <v>30</v>
      </c>
      <c r="H1500">
        <f>IF(OR(טבלה135[[#This Row],[CycleNumber]]&gt;B1501,B1501=""),IF(טבלה135[[#This Row],[מספר סטייה]]=3,MAX(D1498:D1500),טבלה135[[#This Row],[מקס קבוע]]),טבלה135[[#This Row],[מקס קבוע]])</f>
        <v>37</v>
      </c>
      <c r="I150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קבוע]]&lt;&gt;E1499,1,I1499+1),0))</f>
        <v>0</v>
      </c>
      <c r="J1500">
        <f>IF(AND(טבלה135[[#This Row],[CycleNumber]]&lt;B1501,טבלה135[[#This Row],[מקס קבוע]]&lt;&gt;""),IF(OR(טבלה135[[#This Row],[מספר סטייה]]&lt;I1501,AND(טבלה135[[#This Row],[מספר סטייה]]=3,I1501=1)),0,1),"")</f>
        <v>1</v>
      </c>
      <c r="K1500">
        <f>IF(טבלה135[[#This Row],[מקס קבוע]]&lt;&gt;"",טבלה135[[#This Row],[מקסימום]]-טבלה135[[#This Row],[מינימום]],"")</f>
        <v>7</v>
      </c>
      <c r="L1500">
        <f>IF(IFERROR(LOOKUP(טבלה135[[#This Row],[ClientID]],פיבוט!$A$4:$A$121),FALSE)=טבלה135[[#This Row],[ClientID]],1,0)</f>
        <v>1</v>
      </c>
      <c r="M1500" t="str">
        <f>IF(OR(טבלה135[[#This Row],[ClientID]]=A1501),"",1)</f>
        <v/>
      </c>
      <c r="N1500" s="3" t="str">
        <f>IF(טבלה135[[#This Row],[טווח]]&lt;&gt;K1499,טבלה135[[#This Row],[טווח]],"")</f>
        <v/>
      </c>
      <c r="O1500" s="3" t="str">
        <f>IF(טבלה135[[#This Row],[מניית טווחים]]&lt;&gt;"",IF(OR(30&gt;טבלה135[[#This Row],[מקסימום]],30&lt;טבלה135[[#This Row],[מינימום]]),0,1),"")</f>
        <v/>
      </c>
    </row>
    <row r="1501" spans="1:15" x14ac:dyDescent="0.25">
      <c r="A1501" t="s">
        <v>157</v>
      </c>
      <c r="B1501">
        <v>27</v>
      </c>
      <c r="C1501">
        <v>29</v>
      </c>
      <c r="D1501">
        <f>טבלה135[[#This Row],[LengthofCycle]]+1</f>
        <v>30</v>
      </c>
      <c r="E1501">
        <f>IF(טבלה135[[#This Row],[CycleNumber]]&lt;3,"",IF(טבלה135[[#This Row],[CycleNumber]]=3,MIN(D1499:D1501),IF(I1500=3,MIN(D1498:D1500),E1500)))</f>
        <v>30</v>
      </c>
      <c r="F1501">
        <f>IF(טבלה135[[#This Row],[CycleNumber]]&lt;3,"",IF(טבלה135[[#This Row],[CycleNumber]]=3,MAX(D1499:D1501),IF(I1500=3,MAX(D1498:D1500),F1500)))</f>
        <v>37</v>
      </c>
      <c r="G1501">
        <f>IF(OR(טבלה135[[#This Row],[CycleNumber]]&gt;B1502,B1502=""),IF(טבלה135[[#This Row],[מספר סטייה]]=3,MIN(D1499:D1501),טבלה135[[#This Row],[מינ קבוע]]),טבלה135[[#This Row],[מינ קבוע]])</f>
        <v>30</v>
      </c>
      <c r="H1501">
        <f>IF(OR(טבלה135[[#This Row],[CycleNumber]]&gt;B1502,B1502=""),IF(טבלה135[[#This Row],[מספר סטייה]]=3,MAX(D1499:D1501),טבלה135[[#This Row],[מקס קבוע]]),טבלה135[[#This Row],[מקס קבוע]])</f>
        <v>37</v>
      </c>
      <c r="I150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קבוע]]&lt;&gt;E1500,1,I1500+1),0))</f>
        <v>0</v>
      </c>
      <c r="J1501">
        <f>IF(AND(טבלה135[[#This Row],[CycleNumber]]&lt;B1502,טבלה135[[#This Row],[מקס קבוע]]&lt;&gt;""),IF(OR(טבלה135[[#This Row],[מספר סטייה]]&lt;I1502,AND(טבלה135[[#This Row],[מספר סטייה]]=3,I1502=1)),0,1),"")</f>
        <v>1</v>
      </c>
      <c r="K1501">
        <f>IF(טבלה135[[#This Row],[מקס קבוע]]&lt;&gt;"",טבלה135[[#This Row],[מקסימום]]-טבלה135[[#This Row],[מינימום]],"")</f>
        <v>7</v>
      </c>
      <c r="L1501">
        <f>IF(IFERROR(LOOKUP(טבלה135[[#This Row],[ClientID]],פיבוט!$A$4:$A$121),FALSE)=טבלה135[[#This Row],[ClientID]],1,0)</f>
        <v>1</v>
      </c>
      <c r="M1501" t="str">
        <f>IF(OR(טבלה135[[#This Row],[ClientID]]=A1502),"",1)</f>
        <v/>
      </c>
      <c r="N1501" s="3" t="str">
        <f>IF(טבלה135[[#This Row],[טווח]]&lt;&gt;K1500,טבלה135[[#This Row],[טווח]],"")</f>
        <v/>
      </c>
      <c r="O1501" s="3" t="str">
        <f>IF(טבלה135[[#This Row],[מניית טווחים]]&lt;&gt;"",IF(OR(30&gt;טבלה135[[#This Row],[מקסימום]],30&lt;טבלה135[[#This Row],[מינימום]]),0,1),"")</f>
        <v/>
      </c>
    </row>
    <row r="1502" spans="1:15" x14ac:dyDescent="0.25">
      <c r="A1502" t="s">
        <v>157</v>
      </c>
      <c r="B1502">
        <v>28</v>
      </c>
      <c r="C1502">
        <v>33</v>
      </c>
      <c r="D1502">
        <f>טבלה135[[#This Row],[LengthofCycle]]+1</f>
        <v>34</v>
      </c>
      <c r="E1502">
        <f>IF(טבלה135[[#This Row],[CycleNumber]]&lt;3,"",IF(טבלה135[[#This Row],[CycleNumber]]=3,MIN(D1500:D1502),IF(I1501=3,MIN(D1499:D1501),E1501)))</f>
        <v>30</v>
      </c>
      <c r="F1502">
        <f>IF(טבלה135[[#This Row],[CycleNumber]]&lt;3,"",IF(טבלה135[[#This Row],[CycleNumber]]=3,MAX(D1500:D1502),IF(I1501=3,MAX(D1499:D1501),F1501)))</f>
        <v>37</v>
      </c>
      <c r="G1502">
        <f>IF(OR(טבלה135[[#This Row],[CycleNumber]]&gt;B1503,B1503=""),IF(טבלה135[[#This Row],[מספר סטייה]]=3,MIN(D1500:D1502),טבלה135[[#This Row],[מינ קבוע]]),טבלה135[[#This Row],[מינ קבוע]])</f>
        <v>30</v>
      </c>
      <c r="H1502">
        <f>IF(OR(טבלה135[[#This Row],[CycleNumber]]&gt;B1503,B1503=""),IF(טבלה135[[#This Row],[מספר סטייה]]=3,MAX(D1500:D1502),טבלה135[[#This Row],[מקס קבוע]]),טבלה135[[#This Row],[מקס קבוע]])</f>
        <v>37</v>
      </c>
      <c r="I150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קבוע]]&lt;&gt;E1501,1,I1501+1),0))</f>
        <v>0</v>
      </c>
      <c r="J1502">
        <f>IF(AND(טבלה135[[#This Row],[CycleNumber]]&lt;B1503,טבלה135[[#This Row],[מקס קבוע]]&lt;&gt;""),IF(OR(טבלה135[[#This Row],[מספר סטייה]]&lt;I1503,AND(טבלה135[[#This Row],[מספר סטייה]]=3,I1503=1)),0,1),"")</f>
        <v>0</v>
      </c>
      <c r="K1502">
        <f>IF(טבלה135[[#This Row],[מקס קבוע]]&lt;&gt;"",טבלה135[[#This Row],[מקסימום]]-טבלה135[[#This Row],[מינימום]],"")</f>
        <v>7</v>
      </c>
      <c r="L1502">
        <f>IF(IFERROR(LOOKUP(טבלה135[[#This Row],[ClientID]],פיבוט!$A$4:$A$121),FALSE)=טבלה135[[#This Row],[ClientID]],1,0)</f>
        <v>1</v>
      </c>
      <c r="M1502" t="str">
        <f>IF(OR(טבלה135[[#This Row],[ClientID]]=A1503),"",1)</f>
        <v/>
      </c>
      <c r="N1502" s="3" t="str">
        <f>IF(טבלה135[[#This Row],[טווח]]&lt;&gt;K1501,טבלה135[[#This Row],[טווח]],"")</f>
        <v/>
      </c>
      <c r="O1502" s="3" t="str">
        <f>IF(טבלה135[[#This Row],[מניית טווחים]]&lt;&gt;"",IF(OR(30&gt;טבלה135[[#This Row],[מקסימום]],30&lt;טבלה135[[#This Row],[מינימום]]),0,1),"")</f>
        <v/>
      </c>
    </row>
    <row r="1503" spans="1:15" x14ac:dyDescent="0.25">
      <c r="A1503" t="s">
        <v>157</v>
      </c>
      <c r="B1503">
        <v>29</v>
      </c>
      <c r="C1503">
        <v>26</v>
      </c>
      <c r="D1503">
        <f>טבלה135[[#This Row],[LengthofCycle]]+1</f>
        <v>27</v>
      </c>
      <c r="E1503">
        <f>IF(טבלה135[[#This Row],[CycleNumber]]&lt;3,"",IF(טבלה135[[#This Row],[CycleNumber]]=3,MIN(D1501:D1503),IF(I1502=3,MIN(D1500:D1502),E1502)))</f>
        <v>30</v>
      </c>
      <c r="F1503">
        <f>IF(טבלה135[[#This Row],[CycleNumber]]&lt;3,"",IF(טבלה135[[#This Row],[CycleNumber]]=3,MAX(D1501:D1503),IF(I1502=3,MAX(D1500:D1502),F1502)))</f>
        <v>37</v>
      </c>
      <c r="G1503">
        <f>IF(OR(טבלה135[[#This Row],[CycleNumber]]&gt;B1504,B1504=""),IF(טבלה135[[#This Row],[מספר סטייה]]=3,MIN(D1501:D1503),טבלה135[[#This Row],[מינ קבוע]]),טבלה135[[#This Row],[מינ קבוע]])</f>
        <v>30</v>
      </c>
      <c r="H1503">
        <f>IF(OR(טבלה135[[#This Row],[CycleNumber]]&gt;B1504,B1504=""),IF(טבלה135[[#This Row],[מספר סטייה]]=3,MAX(D1501:D1503),טבלה135[[#This Row],[מקס קבוע]]),טבלה135[[#This Row],[מקס קבוע]])</f>
        <v>37</v>
      </c>
      <c r="I150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קבוע]]&lt;&gt;E1502,1,I1502+1),0))</f>
        <v>1</v>
      </c>
      <c r="J1503">
        <f>IF(AND(טבלה135[[#This Row],[CycleNumber]]&lt;B1504,טבלה135[[#This Row],[מקס קבוע]]&lt;&gt;""),IF(OR(טבלה135[[#This Row],[מספר סטייה]]&lt;I1504,AND(טבלה135[[#This Row],[מספר סטייה]]=3,I1504=1)),0,1),"")</f>
        <v>0</v>
      </c>
      <c r="K1503">
        <f>IF(טבלה135[[#This Row],[מקס קבוע]]&lt;&gt;"",טבלה135[[#This Row],[מקסימום]]-טבלה135[[#This Row],[מינימום]],"")</f>
        <v>7</v>
      </c>
      <c r="L1503">
        <f>IF(IFERROR(LOOKUP(טבלה135[[#This Row],[ClientID]],פיבוט!$A$4:$A$121),FALSE)=טבלה135[[#This Row],[ClientID]],1,0)</f>
        <v>1</v>
      </c>
      <c r="M1503" t="str">
        <f>IF(OR(טבלה135[[#This Row],[ClientID]]=A1504),"",1)</f>
        <v/>
      </c>
      <c r="N1503" s="3" t="str">
        <f>IF(טבלה135[[#This Row],[טווח]]&lt;&gt;K1502,טבלה135[[#This Row],[טווח]],"")</f>
        <v/>
      </c>
      <c r="O1503" s="3" t="str">
        <f>IF(טבלה135[[#This Row],[מניית טווחים]]&lt;&gt;"",IF(OR(30&gt;טבלה135[[#This Row],[מקסימום]],30&lt;טבלה135[[#This Row],[מינימום]]),0,1),"")</f>
        <v/>
      </c>
    </row>
    <row r="1504" spans="1:15" x14ac:dyDescent="0.25">
      <c r="A1504" t="s">
        <v>157</v>
      </c>
      <c r="B1504">
        <v>30</v>
      </c>
      <c r="C1504">
        <v>28</v>
      </c>
      <c r="D1504">
        <f>טבלה135[[#This Row],[LengthofCycle]]+1</f>
        <v>29</v>
      </c>
      <c r="E1504">
        <f>IF(טבלה135[[#This Row],[CycleNumber]]&lt;3,"",IF(טבלה135[[#This Row],[CycleNumber]]=3,MIN(D1502:D1504),IF(I1503=3,MIN(D1501:D1503),E1503)))</f>
        <v>30</v>
      </c>
      <c r="F1504">
        <f>IF(טבלה135[[#This Row],[CycleNumber]]&lt;3,"",IF(טבלה135[[#This Row],[CycleNumber]]=3,MAX(D1502:D1504),IF(I1503=3,MAX(D1501:D1503),F1503)))</f>
        <v>37</v>
      </c>
      <c r="G1504">
        <f>IF(OR(טבלה135[[#This Row],[CycleNumber]]&gt;B1505,B1505=""),IF(טבלה135[[#This Row],[מספר סטייה]]=3,MIN(D1502:D1504),טבלה135[[#This Row],[מינ קבוע]]),טבלה135[[#This Row],[מינ קבוע]])</f>
        <v>30</v>
      </c>
      <c r="H1504">
        <f>IF(OR(טבלה135[[#This Row],[CycleNumber]]&gt;B1505,B1505=""),IF(טבלה135[[#This Row],[מספר סטייה]]=3,MAX(D1502:D1504),טבלה135[[#This Row],[מקס קבוע]]),טבלה135[[#This Row],[מקס קבוע]])</f>
        <v>37</v>
      </c>
      <c r="I150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קבוע]]&lt;&gt;E1503,1,I1503+1),0))</f>
        <v>2</v>
      </c>
      <c r="J1504">
        <f>IF(AND(טבלה135[[#This Row],[CycleNumber]]&lt;B1505,טבלה135[[#This Row],[מקס קבוע]]&lt;&gt;""),IF(OR(טבלה135[[#This Row],[מספר סטייה]]&lt;I1505,AND(טבלה135[[#This Row],[מספר סטייה]]=3,I1505=1)),0,1),"")</f>
        <v>0</v>
      </c>
      <c r="K1504">
        <f>IF(טבלה135[[#This Row],[מקס קבוע]]&lt;&gt;"",טבלה135[[#This Row],[מקסימום]]-טבלה135[[#This Row],[מינימום]],"")</f>
        <v>7</v>
      </c>
      <c r="L1504">
        <f>IF(IFERROR(LOOKUP(טבלה135[[#This Row],[ClientID]],פיבוט!$A$4:$A$121),FALSE)=טבלה135[[#This Row],[ClientID]],1,0)</f>
        <v>1</v>
      </c>
      <c r="M1504" t="str">
        <f>IF(OR(טבלה135[[#This Row],[ClientID]]=A1505),"",1)</f>
        <v/>
      </c>
      <c r="N1504" s="3" t="str">
        <f>IF(טבלה135[[#This Row],[טווח]]&lt;&gt;K1503,טבלה135[[#This Row],[טווח]],"")</f>
        <v/>
      </c>
      <c r="O1504" s="3" t="str">
        <f>IF(טבלה135[[#This Row],[מניית טווחים]]&lt;&gt;"",IF(OR(30&gt;טבלה135[[#This Row],[מקסימום]],30&lt;טבלה135[[#This Row],[מינימום]]),0,1),"")</f>
        <v/>
      </c>
    </row>
    <row r="1505" spans="1:15" x14ac:dyDescent="0.25">
      <c r="A1505" t="s">
        <v>157</v>
      </c>
      <c r="B1505">
        <v>31</v>
      </c>
      <c r="C1505">
        <v>28</v>
      </c>
      <c r="D1505">
        <f>טבלה135[[#This Row],[LengthofCycle]]+1</f>
        <v>29</v>
      </c>
      <c r="E1505">
        <f>IF(טבלה135[[#This Row],[CycleNumber]]&lt;3,"",IF(טבלה135[[#This Row],[CycleNumber]]=3,MIN(D1503:D1505),IF(I1504=3,MIN(D1502:D1504),E1504)))</f>
        <v>30</v>
      </c>
      <c r="F1505">
        <f>IF(טבלה135[[#This Row],[CycleNumber]]&lt;3,"",IF(טבלה135[[#This Row],[CycleNumber]]=3,MAX(D1503:D1505),IF(I1504=3,MAX(D1502:D1504),F1504)))</f>
        <v>37</v>
      </c>
      <c r="G1505">
        <f>IF(OR(טבלה135[[#This Row],[CycleNumber]]&gt;B1506,B1506=""),IF(טבלה135[[#This Row],[מספר סטייה]]=3,MIN(D1503:D1505),טבלה135[[#This Row],[מינ קבוע]]),טבלה135[[#This Row],[מינ קבוע]])</f>
        <v>30</v>
      </c>
      <c r="H1505">
        <f>IF(OR(טבלה135[[#This Row],[CycleNumber]]&gt;B1506,B1506=""),IF(טבלה135[[#This Row],[מספר סטייה]]=3,MAX(D1503:D1505),טבלה135[[#This Row],[מקס קבוע]]),טבלה135[[#This Row],[מקס קבוע]])</f>
        <v>37</v>
      </c>
      <c r="I150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קבוע]]&lt;&gt;E1504,1,I1504+1),0))</f>
        <v>3</v>
      </c>
      <c r="J1505">
        <f>IF(AND(טבלה135[[#This Row],[CycleNumber]]&lt;B1506,טבלה135[[#This Row],[מקס קבוע]]&lt;&gt;""),IF(OR(טבלה135[[#This Row],[מספר סטייה]]&lt;I1506,AND(טבלה135[[#This Row],[מספר סטייה]]=3,I1506=1)),0,1),"")</f>
        <v>0</v>
      </c>
      <c r="K1505">
        <f>IF(טבלה135[[#This Row],[מקס קבוע]]&lt;&gt;"",טבלה135[[#This Row],[מקסימום]]-טבלה135[[#This Row],[מינימום]],"")</f>
        <v>7</v>
      </c>
      <c r="L1505">
        <f>IF(IFERROR(LOOKUP(טבלה135[[#This Row],[ClientID]],פיבוט!$A$4:$A$121),FALSE)=טבלה135[[#This Row],[ClientID]],1,0)</f>
        <v>1</v>
      </c>
      <c r="M1505" t="str">
        <f>IF(OR(טבלה135[[#This Row],[ClientID]]=A1506),"",1)</f>
        <v/>
      </c>
      <c r="N1505" s="3" t="str">
        <f>IF(טבלה135[[#This Row],[טווח]]&lt;&gt;K1504,טבלה135[[#This Row],[טווח]],"")</f>
        <v/>
      </c>
      <c r="O1505" s="3" t="str">
        <f>IF(טבלה135[[#This Row],[מניית טווחים]]&lt;&gt;"",IF(OR(30&gt;טבלה135[[#This Row],[מקסימום]],30&lt;טבלה135[[#This Row],[מינימום]]),0,1),"")</f>
        <v/>
      </c>
    </row>
    <row r="1506" spans="1:15" x14ac:dyDescent="0.25">
      <c r="A1506" t="s">
        <v>157</v>
      </c>
      <c r="B1506">
        <v>32</v>
      </c>
      <c r="C1506">
        <v>29</v>
      </c>
      <c r="D1506">
        <f>טבלה135[[#This Row],[LengthofCycle]]+1</f>
        <v>30</v>
      </c>
      <c r="E1506">
        <f>IF(טבלה135[[#This Row],[CycleNumber]]&lt;3,"",IF(טבלה135[[#This Row],[CycleNumber]]=3,MIN(D1504:D1506),IF(I1505=3,MIN(D1503:D1505),E1505)))</f>
        <v>27</v>
      </c>
      <c r="F1506">
        <f>IF(טבלה135[[#This Row],[CycleNumber]]&lt;3,"",IF(טבלה135[[#This Row],[CycleNumber]]=3,MAX(D1504:D1506),IF(I1505=3,MAX(D1503:D1505),F1505)))</f>
        <v>29</v>
      </c>
      <c r="G1506">
        <f>IF(OR(טבלה135[[#This Row],[CycleNumber]]&gt;B1507,B1507=""),IF(טבלה135[[#This Row],[מספר סטייה]]=3,MIN(D1504:D1506),טבלה135[[#This Row],[מינ קבוע]]),טבלה135[[#This Row],[מינ קבוע]])</f>
        <v>27</v>
      </c>
      <c r="H1506">
        <f>IF(OR(טבלה135[[#This Row],[CycleNumber]]&gt;B1507,B1507=""),IF(טבלה135[[#This Row],[מספר סטייה]]=3,MAX(D1504:D1506),טבלה135[[#This Row],[מקס קבוע]]),טבלה135[[#This Row],[מקס קבוע]])</f>
        <v>29</v>
      </c>
      <c r="I150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קבוע]]&lt;&gt;E1505,1,I1505+1),0))</f>
        <v>1</v>
      </c>
      <c r="J1506">
        <f>IF(AND(טבלה135[[#This Row],[CycleNumber]]&lt;B1507,טבלה135[[#This Row],[מקס קבוע]]&lt;&gt;""),IF(OR(טבלה135[[#This Row],[מספר סטייה]]&lt;I1507,AND(טבלה135[[#This Row],[מספר סטייה]]=3,I1507=1)),0,1),"")</f>
        <v>1</v>
      </c>
      <c r="K1506">
        <f>IF(טבלה135[[#This Row],[מקס קבוע]]&lt;&gt;"",טבלה135[[#This Row],[מקסימום]]-טבלה135[[#This Row],[מינימום]],"")</f>
        <v>2</v>
      </c>
      <c r="L1506">
        <f>IF(IFERROR(LOOKUP(טבלה135[[#This Row],[ClientID]],פיבוט!$A$4:$A$121),FALSE)=טבלה135[[#This Row],[ClientID]],1,0)</f>
        <v>1</v>
      </c>
      <c r="M1506" t="str">
        <f>IF(OR(טבלה135[[#This Row],[ClientID]]=A1507),"",1)</f>
        <v/>
      </c>
      <c r="N1506" s="3">
        <f>IF(טבלה135[[#This Row],[טווח]]&lt;&gt;K1505,טבלה135[[#This Row],[טווח]],"")</f>
        <v>2</v>
      </c>
      <c r="O1506" s="3">
        <f>IF(טבלה135[[#This Row],[מניית טווחים]]&lt;&gt;"",IF(OR(30&gt;טבלה135[[#This Row],[מקסימום]],30&lt;טבלה135[[#This Row],[מינימום]]),0,1),"")</f>
        <v>0</v>
      </c>
    </row>
    <row r="1507" spans="1:15" x14ac:dyDescent="0.25">
      <c r="A1507" t="s">
        <v>157</v>
      </c>
      <c r="B1507">
        <v>33</v>
      </c>
      <c r="C1507">
        <v>26</v>
      </c>
      <c r="D1507">
        <f>טבלה135[[#This Row],[LengthofCycle]]+1</f>
        <v>27</v>
      </c>
      <c r="E1507">
        <f>IF(טבלה135[[#This Row],[CycleNumber]]&lt;3,"",IF(טבלה135[[#This Row],[CycleNumber]]=3,MIN(D1505:D1507),IF(I1506=3,MIN(D1504:D1506),E1506)))</f>
        <v>27</v>
      </c>
      <c r="F1507">
        <f>IF(טבלה135[[#This Row],[CycleNumber]]&lt;3,"",IF(טבלה135[[#This Row],[CycleNumber]]=3,MAX(D1505:D1507),IF(I1506=3,MAX(D1504:D1506),F1506)))</f>
        <v>29</v>
      </c>
      <c r="G1507">
        <f>IF(OR(טבלה135[[#This Row],[CycleNumber]]&gt;B1508,B1508=""),IF(טבלה135[[#This Row],[מספר סטייה]]=3,MIN(D1505:D1507),טבלה135[[#This Row],[מינ קבוע]]),טבלה135[[#This Row],[מינ קבוע]])</f>
        <v>27</v>
      </c>
      <c r="H1507">
        <f>IF(OR(טבלה135[[#This Row],[CycleNumber]]&gt;B1508,B1508=""),IF(טבלה135[[#This Row],[מספר סטייה]]=3,MAX(D1505:D1507),טבלה135[[#This Row],[מקס קבוע]]),טבלה135[[#This Row],[מקס קבוע]])</f>
        <v>29</v>
      </c>
      <c r="I150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קבוע]]&lt;&gt;E1506,1,I1506+1),0))</f>
        <v>0</v>
      </c>
      <c r="J1507" t="str">
        <f>IF(AND(טבלה135[[#This Row],[CycleNumber]]&lt;B1508,טבלה135[[#This Row],[מקס קבוע]]&lt;&gt;""),IF(OR(טבלה135[[#This Row],[מספר סטייה]]&lt;I1508,AND(טבלה135[[#This Row],[מספר סטייה]]=3,I1508=1)),0,1),"")</f>
        <v/>
      </c>
      <c r="K1507">
        <f>IF(טבלה135[[#This Row],[מקס קבוע]]&lt;&gt;"",טבלה135[[#This Row],[מקסימום]]-טבלה135[[#This Row],[מינימום]],"")</f>
        <v>2</v>
      </c>
      <c r="L1507">
        <f>IF(IFERROR(LOOKUP(טבלה135[[#This Row],[ClientID]],פיבוט!$A$4:$A$121),FALSE)=טבלה135[[#This Row],[ClientID]],1,0)</f>
        <v>1</v>
      </c>
      <c r="M1507">
        <f>IF(OR(טבלה135[[#This Row],[ClientID]]=A1508),"",1)</f>
        <v>1</v>
      </c>
      <c r="N1507" s="3" t="str">
        <f>IF(טבלה135[[#This Row],[טווח]]&lt;&gt;K1506,טבלה135[[#This Row],[טווח]],"")</f>
        <v/>
      </c>
      <c r="O1507" s="3" t="str">
        <f>IF(טבלה135[[#This Row],[מניית טווחים]]&lt;&gt;"",IF(OR(30&gt;טבלה135[[#This Row],[מקסימום]],30&lt;טבלה135[[#This Row],[מינימום]]),0,1),"")</f>
        <v/>
      </c>
    </row>
    <row r="1508" spans="1:15" x14ac:dyDescent="0.25">
      <c r="A1508" t="s">
        <v>158</v>
      </c>
      <c r="B1508">
        <v>1</v>
      </c>
      <c r="C1508">
        <v>30</v>
      </c>
      <c r="D1508">
        <f>טבלה135[[#This Row],[LengthofCycle]]+1</f>
        <v>31</v>
      </c>
      <c r="E1508" t="str">
        <f>IF(טבלה135[[#This Row],[CycleNumber]]&lt;3,"",IF(טבלה135[[#This Row],[CycleNumber]]=3,MIN(D1506:D1508),IF(I1507=3,MIN(D1505:D1507),E1507)))</f>
        <v/>
      </c>
      <c r="F1508" t="str">
        <f>IF(טבלה135[[#This Row],[CycleNumber]]&lt;3,"",IF(טבלה135[[#This Row],[CycleNumber]]=3,MAX(D1506:D1508),IF(I1507=3,MAX(D1505:D1507),F1507)))</f>
        <v/>
      </c>
      <c r="G1508" t="str">
        <f>IF(OR(טבלה135[[#This Row],[CycleNumber]]&gt;B1509,B1509=""),IF(טבלה135[[#This Row],[מספר סטייה]]=3,MIN(D1506:D1508),טבלה135[[#This Row],[מינ קבוע]]),טבלה135[[#This Row],[מינ קבוע]])</f>
        <v/>
      </c>
      <c r="H1508" t="str">
        <f>IF(OR(טבלה135[[#This Row],[CycleNumber]]&gt;B1509,B1509=""),IF(טבלה135[[#This Row],[מספר סטייה]]=3,MAX(D1506:D1508),טבלה135[[#This Row],[מקס קבוע]]),טבלה135[[#This Row],[מקס קבוע]])</f>
        <v/>
      </c>
      <c r="I1508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קבוע]]&lt;&gt;E1507,1,I1507+1),0))</f>
        <v/>
      </c>
      <c r="J1508" t="str">
        <f>IF(AND(טבלה135[[#This Row],[CycleNumber]]&lt;B1509,טבלה135[[#This Row],[מקס קבוע]]&lt;&gt;""),IF(OR(טבלה135[[#This Row],[מספר סטייה]]&lt;I1509,AND(טבלה135[[#This Row],[מספר סטייה]]=3,I1509=1)),0,1),"")</f>
        <v/>
      </c>
      <c r="K1508" t="str">
        <f>IF(טבלה135[[#This Row],[מקס קבוע]]&lt;&gt;"",טבלה135[[#This Row],[מקסימום]]-טבלה135[[#This Row],[מינימום]],"")</f>
        <v/>
      </c>
      <c r="L1508">
        <f>IF(IFERROR(LOOKUP(טבלה135[[#This Row],[ClientID]],פיבוט!$A$4:$A$121),FALSE)=טבלה135[[#This Row],[ClientID]],1,0)</f>
        <v>1</v>
      </c>
      <c r="M1508" t="str">
        <f>IF(OR(טבלה135[[#This Row],[ClientID]]=A1509),"",1)</f>
        <v/>
      </c>
      <c r="N1508" s="3" t="str">
        <f>IF(טבלה135[[#This Row],[טווח]]&lt;&gt;K1507,טבלה135[[#This Row],[טווח]],"")</f>
        <v/>
      </c>
      <c r="O1508" s="3" t="str">
        <f>IF(טבלה135[[#This Row],[מניית טווחים]]&lt;&gt;"",IF(OR(30&gt;טבלה135[[#This Row],[מקסימום]],30&lt;טבלה135[[#This Row],[מינימום]]),0,1),"")</f>
        <v/>
      </c>
    </row>
    <row r="1509" spans="1:15" x14ac:dyDescent="0.25">
      <c r="A1509" t="s">
        <v>158</v>
      </c>
      <c r="B1509">
        <v>2</v>
      </c>
      <c r="C1509">
        <v>23</v>
      </c>
      <c r="D1509">
        <f>טבלה135[[#This Row],[LengthofCycle]]+1</f>
        <v>24</v>
      </c>
      <c r="E1509" t="str">
        <f>IF(טבלה135[[#This Row],[CycleNumber]]&lt;3,"",IF(טבלה135[[#This Row],[CycleNumber]]=3,MIN(D1507:D1509),IF(I1508=3,MIN(D1506:D1508),E1508)))</f>
        <v/>
      </c>
      <c r="F1509" t="str">
        <f>IF(טבלה135[[#This Row],[CycleNumber]]&lt;3,"",IF(טבלה135[[#This Row],[CycleNumber]]=3,MAX(D1507:D1509),IF(I1508=3,MAX(D1506:D1508),F1508)))</f>
        <v/>
      </c>
      <c r="G1509" t="str">
        <f>IF(OR(טבלה135[[#This Row],[CycleNumber]]&gt;B1510,B1510=""),IF(טבלה135[[#This Row],[מספר סטייה]]=3,MIN(D1507:D1509),טבלה135[[#This Row],[מינ קבוע]]),טבלה135[[#This Row],[מינ קבוע]])</f>
        <v/>
      </c>
      <c r="H1509" t="str">
        <f>IF(OR(טבלה135[[#This Row],[CycleNumber]]&gt;B1510,B1510=""),IF(טבלה135[[#This Row],[מספר סטייה]]=3,MAX(D1507:D1509),טבלה135[[#This Row],[מקס קבוע]]),טבלה135[[#This Row],[מקס קבוע]])</f>
        <v/>
      </c>
      <c r="I1509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קבוע]]&lt;&gt;E1508,1,I1508+1),0))</f>
        <v/>
      </c>
      <c r="J1509" t="str">
        <f>IF(AND(טבלה135[[#This Row],[CycleNumber]]&lt;B1510,טבלה135[[#This Row],[מקס קבוע]]&lt;&gt;""),IF(OR(טבלה135[[#This Row],[מספר סטייה]]&lt;I1510,AND(טבלה135[[#This Row],[מספר סטייה]]=3,I1510=1)),0,1),"")</f>
        <v/>
      </c>
      <c r="K1509" t="str">
        <f>IF(טבלה135[[#This Row],[מקס קבוע]]&lt;&gt;"",טבלה135[[#This Row],[מקסימום]]-טבלה135[[#This Row],[מינימום]],"")</f>
        <v/>
      </c>
      <c r="L1509">
        <f>IF(IFERROR(LOOKUP(טבלה135[[#This Row],[ClientID]],פיבוט!$A$4:$A$121),FALSE)=טבלה135[[#This Row],[ClientID]],1,0)</f>
        <v>1</v>
      </c>
      <c r="M1509" t="str">
        <f>IF(OR(טבלה135[[#This Row],[ClientID]]=A1510),"",1)</f>
        <v/>
      </c>
      <c r="N1509" s="3" t="str">
        <f>IF(טבלה135[[#This Row],[טווח]]&lt;&gt;K1508,טבלה135[[#This Row],[טווח]],"")</f>
        <v/>
      </c>
      <c r="O1509" s="3" t="str">
        <f>IF(טבלה135[[#This Row],[מניית טווחים]]&lt;&gt;"",IF(OR(30&gt;טבלה135[[#This Row],[מקסימום]],30&lt;טבלה135[[#This Row],[מינימום]]),0,1),"")</f>
        <v/>
      </c>
    </row>
    <row r="1510" spans="1:15" x14ac:dyDescent="0.25">
      <c r="A1510" t="s">
        <v>158</v>
      </c>
      <c r="B1510">
        <v>3</v>
      </c>
      <c r="C1510">
        <v>19</v>
      </c>
      <c r="D1510">
        <f>טבלה135[[#This Row],[LengthofCycle]]+1</f>
        <v>20</v>
      </c>
      <c r="E1510">
        <f>IF(טבלה135[[#This Row],[CycleNumber]]&lt;3,"",IF(טבלה135[[#This Row],[CycleNumber]]=3,MIN(D1508:D1510),IF(I1509=3,MIN(D1507:D1509),E1509)))</f>
        <v>20</v>
      </c>
      <c r="F1510">
        <f>IF(טבלה135[[#This Row],[CycleNumber]]&lt;3,"",IF(טבלה135[[#This Row],[CycleNumber]]=3,MAX(D1508:D1510),IF(I1509=3,MAX(D1507:D1509),F1509)))</f>
        <v>31</v>
      </c>
      <c r="G1510">
        <f>IF(OR(טבלה135[[#This Row],[CycleNumber]]&gt;B1511,B1511=""),IF(טבלה135[[#This Row],[מספר סטייה]]=3,MIN(D1508:D1510),טבלה135[[#This Row],[מינ קבוע]]),טבלה135[[#This Row],[מינ קבוע]])</f>
        <v>20</v>
      </c>
      <c r="H1510">
        <f>IF(OR(טבלה135[[#This Row],[CycleNumber]]&gt;B1511,B1511=""),IF(טבלה135[[#This Row],[מספר סטייה]]=3,MAX(D1508:D1510),טבלה135[[#This Row],[מקס קבוע]]),טבלה135[[#This Row],[מקס קבוע]])</f>
        <v>31</v>
      </c>
      <c r="I151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קבוע]]&lt;&gt;E1509,1,I1509+1),0))</f>
        <v>0</v>
      </c>
      <c r="J1510">
        <f>IF(AND(טבלה135[[#This Row],[CycleNumber]]&lt;B1511,טבלה135[[#This Row],[מקס קבוע]]&lt;&gt;""),IF(OR(טבלה135[[#This Row],[מספר סטייה]]&lt;I1511,AND(טבלה135[[#This Row],[מספר סטייה]]=3,I1511=1)),0,1),"")</f>
        <v>0</v>
      </c>
      <c r="K1510">
        <f>IF(טבלה135[[#This Row],[מקס קבוע]]&lt;&gt;"",טבלה135[[#This Row],[מקסימום]]-טבלה135[[#This Row],[מינימום]],"")</f>
        <v>11</v>
      </c>
      <c r="L1510">
        <f>IF(IFERROR(LOOKUP(טבלה135[[#This Row],[ClientID]],פיבוט!$A$4:$A$121),FALSE)=טבלה135[[#This Row],[ClientID]],1,0)</f>
        <v>1</v>
      </c>
      <c r="M1510" t="str">
        <f>IF(OR(טבלה135[[#This Row],[ClientID]]=A1511),"",1)</f>
        <v/>
      </c>
      <c r="N1510" s="3">
        <f>IF(טבלה135[[#This Row],[טווח]]&lt;&gt;K1509,טבלה135[[#This Row],[טווח]],"")</f>
        <v>11</v>
      </c>
      <c r="O1510" s="3">
        <f>IF(טבלה135[[#This Row],[מניית טווחים]]&lt;&gt;"",IF(OR(30&gt;טבלה135[[#This Row],[מקסימום]],30&lt;טבלה135[[#This Row],[מינימום]]),0,1),"")</f>
        <v>1</v>
      </c>
    </row>
    <row r="1511" spans="1:15" x14ac:dyDescent="0.25">
      <c r="A1511" t="s">
        <v>158</v>
      </c>
      <c r="B1511">
        <v>4</v>
      </c>
      <c r="C1511">
        <v>32</v>
      </c>
      <c r="D1511">
        <f>טבלה135[[#This Row],[LengthofCycle]]+1</f>
        <v>33</v>
      </c>
      <c r="E1511">
        <f>IF(טבלה135[[#This Row],[CycleNumber]]&lt;3,"",IF(טבלה135[[#This Row],[CycleNumber]]=3,MIN(D1509:D1511),IF(I1510=3,MIN(D1508:D1510),E1510)))</f>
        <v>20</v>
      </c>
      <c r="F1511">
        <f>IF(טבלה135[[#This Row],[CycleNumber]]&lt;3,"",IF(טבלה135[[#This Row],[CycleNumber]]=3,MAX(D1509:D1511),IF(I1510=3,MAX(D1508:D1510),F1510)))</f>
        <v>31</v>
      </c>
      <c r="G1511">
        <f>IF(OR(טבלה135[[#This Row],[CycleNumber]]&gt;B1512,B1512=""),IF(טבלה135[[#This Row],[מספר סטייה]]=3,MIN(D1509:D1511),טבלה135[[#This Row],[מינ קבוע]]),טבלה135[[#This Row],[מינ קבוע]])</f>
        <v>20</v>
      </c>
      <c r="H1511">
        <f>IF(OR(טבלה135[[#This Row],[CycleNumber]]&gt;B1512,B1512=""),IF(טבלה135[[#This Row],[מספר סטייה]]=3,MAX(D1509:D1511),טבלה135[[#This Row],[מקס קבוע]]),טבלה135[[#This Row],[מקס קבוע]])</f>
        <v>31</v>
      </c>
      <c r="I151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קבוע]]&lt;&gt;E1510,1,I1510+1),0))</f>
        <v>1</v>
      </c>
      <c r="J1511">
        <f>IF(AND(טבלה135[[#This Row],[CycleNumber]]&lt;B1512,טבלה135[[#This Row],[מקס קבוע]]&lt;&gt;""),IF(OR(טבלה135[[#This Row],[מספר סטייה]]&lt;I1512,AND(טבלה135[[#This Row],[מספר סטייה]]=3,I1512=1)),0,1),"")</f>
        <v>0</v>
      </c>
      <c r="K1511">
        <f>IF(טבלה135[[#This Row],[מקס קבוע]]&lt;&gt;"",טבלה135[[#This Row],[מקסימום]]-טבלה135[[#This Row],[מינימום]],"")</f>
        <v>11</v>
      </c>
      <c r="L1511">
        <f>IF(IFERROR(LOOKUP(טבלה135[[#This Row],[ClientID]],פיבוט!$A$4:$A$121),FALSE)=טבלה135[[#This Row],[ClientID]],1,0)</f>
        <v>1</v>
      </c>
      <c r="M1511" t="str">
        <f>IF(OR(טבלה135[[#This Row],[ClientID]]=A1512),"",1)</f>
        <v/>
      </c>
      <c r="N1511" s="3" t="str">
        <f>IF(טבלה135[[#This Row],[טווח]]&lt;&gt;K1510,טבלה135[[#This Row],[טווח]],"")</f>
        <v/>
      </c>
      <c r="O1511" s="3" t="str">
        <f>IF(טבלה135[[#This Row],[מניית טווחים]]&lt;&gt;"",IF(OR(30&gt;טבלה135[[#This Row],[מקסימום]],30&lt;טבלה135[[#This Row],[מינימום]]),0,1),"")</f>
        <v/>
      </c>
    </row>
    <row r="1512" spans="1:15" x14ac:dyDescent="0.25">
      <c r="A1512" t="s">
        <v>158</v>
      </c>
      <c r="B1512">
        <v>5</v>
      </c>
      <c r="C1512">
        <v>37</v>
      </c>
      <c r="D1512">
        <f>טבלה135[[#This Row],[LengthofCycle]]+1</f>
        <v>38</v>
      </c>
      <c r="E1512">
        <f>IF(טבלה135[[#This Row],[CycleNumber]]&lt;3,"",IF(טבלה135[[#This Row],[CycleNumber]]=3,MIN(D1510:D1512),IF(I1511=3,MIN(D1509:D1511),E1511)))</f>
        <v>20</v>
      </c>
      <c r="F1512">
        <f>IF(טבלה135[[#This Row],[CycleNumber]]&lt;3,"",IF(טבלה135[[#This Row],[CycleNumber]]=3,MAX(D1510:D1512),IF(I1511=3,MAX(D1509:D1511),F1511)))</f>
        <v>31</v>
      </c>
      <c r="G1512">
        <f>IF(OR(טבלה135[[#This Row],[CycleNumber]]&gt;B1513,B1513=""),IF(טבלה135[[#This Row],[מספר סטייה]]=3,MIN(D1510:D1512),טבלה135[[#This Row],[מינ קבוע]]),טבלה135[[#This Row],[מינ קבוע]])</f>
        <v>20</v>
      </c>
      <c r="H1512">
        <f>IF(OR(טבלה135[[#This Row],[CycleNumber]]&gt;B1513,B1513=""),IF(טבלה135[[#This Row],[מספר סטייה]]=3,MAX(D1510:D1512),טבלה135[[#This Row],[מקס קבוע]]),טבלה135[[#This Row],[מקס קבוע]])</f>
        <v>31</v>
      </c>
      <c r="I151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קבוע]]&lt;&gt;E1511,1,I1511+1),0))</f>
        <v>2</v>
      </c>
      <c r="J1512">
        <f>IF(AND(טבלה135[[#This Row],[CycleNumber]]&lt;B1513,טבלה135[[#This Row],[מקס קבוע]]&lt;&gt;""),IF(OR(טבלה135[[#This Row],[מספר סטייה]]&lt;I1513,AND(טבלה135[[#This Row],[מספר סטייה]]=3,I1513=1)),0,1),"")</f>
        <v>0</v>
      </c>
      <c r="K1512">
        <f>IF(טבלה135[[#This Row],[מקס קבוע]]&lt;&gt;"",טבלה135[[#This Row],[מקסימום]]-טבלה135[[#This Row],[מינימום]],"")</f>
        <v>11</v>
      </c>
      <c r="L1512">
        <f>IF(IFERROR(LOOKUP(טבלה135[[#This Row],[ClientID]],פיבוט!$A$4:$A$121),FALSE)=טבלה135[[#This Row],[ClientID]],1,0)</f>
        <v>1</v>
      </c>
      <c r="M1512" t="str">
        <f>IF(OR(טבלה135[[#This Row],[ClientID]]=A1513),"",1)</f>
        <v/>
      </c>
      <c r="N1512" s="3" t="str">
        <f>IF(טבלה135[[#This Row],[טווח]]&lt;&gt;K1511,טבלה135[[#This Row],[טווח]],"")</f>
        <v/>
      </c>
      <c r="O1512" s="3" t="str">
        <f>IF(טבלה135[[#This Row],[מניית טווחים]]&lt;&gt;"",IF(OR(30&gt;טבלה135[[#This Row],[מקסימום]],30&lt;טבלה135[[#This Row],[מינימום]]),0,1),"")</f>
        <v/>
      </c>
    </row>
    <row r="1513" spans="1:15" x14ac:dyDescent="0.25">
      <c r="A1513" t="s">
        <v>158</v>
      </c>
      <c r="B1513">
        <v>6</v>
      </c>
      <c r="C1513">
        <v>36</v>
      </c>
      <c r="D1513">
        <f>טבלה135[[#This Row],[LengthofCycle]]+1</f>
        <v>37</v>
      </c>
      <c r="E1513">
        <f>IF(טבלה135[[#This Row],[CycleNumber]]&lt;3,"",IF(טבלה135[[#This Row],[CycleNumber]]=3,MIN(D1511:D1513),IF(I1512=3,MIN(D1510:D1512),E1512)))</f>
        <v>20</v>
      </c>
      <c r="F1513">
        <f>IF(טבלה135[[#This Row],[CycleNumber]]&lt;3,"",IF(טבלה135[[#This Row],[CycleNumber]]=3,MAX(D1511:D1513),IF(I1512=3,MAX(D1510:D1512),F1512)))</f>
        <v>31</v>
      </c>
      <c r="G1513">
        <f>IF(OR(טבלה135[[#This Row],[CycleNumber]]&gt;B1514,B1514=""),IF(טבלה135[[#This Row],[מספר סטייה]]=3,MIN(D1511:D1513),טבלה135[[#This Row],[מינ קבוע]]),טבלה135[[#This Row],[מינ קבוע]])</f>
        <v>20</v>
      </c>
      <c r="H1513">
        <f>IF(OR(טבלה135[[#This Row],[CycleNumber]]&gt;B1514,B1514=""),IF(טבלה135[[#This Row],[מספר סטייה]]=3,MAX(D1511:D1513),טבלה135[[#This Row],[מקס קבוע]]),טבלה135[[#This Row],[מקס קבוע]])</f>
        <v>31</v>
      </c>
      <c r="I151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קבוע]]&lt;&gt;E1512,1,I1512+1),0))</f>
        <v>3</v>
      </c>
      <c r="J1513">
        <f>IF(AND(טבלה135[[#This Row],[CycleNumber]]&lt;B1514,טבלה135[[#This Row],[מקס קבוע]]&lt;&gt;""),IF(OR(טבלה135[[#This Row],[מספר סטייה]]&lt;I1514,AND(טבלה135[[#This Row],[מספר סטייה]]=3,I1514=1)),0,1),"")</f>
        <v>0</v>
      </c>
      <c r="K1513">
        <f>IF(טבלה135[[#This Row],[מקס קבוע]]&lt;&gt;"",טבלה135[[#This Row],[מקסימום]]-טבלה135[[#This Row],[מינימום]],"")</f>
        <v>11</v>
      </c>
      <c r="L1513">
        <f>IF(IFERROR(LOOKUP(טבלה135[[#This Row],[ClientID]],פיבוט!$A$4:$A$121),FALSE)=טבלה135[[#This Row],[ClientID]],1,0)</f>
        <v>1</v>
      </c>
      <c r="M1513" t="str">
        <f>IF(OR(טבלה135[[#This Row],[ClientID]]=A1514),"",1)</f>
        <v/>
      </c>
      <c r="N1513" s="3" t="str">
        <f>IF(טבלה135[[#This Row],[טווח]]&lt;&gt;K1512,טבלה135[[#This Row],[טווח]],"")</f>
        <v/>
      </c>
      <c r="O1513" s="3" t="str">
        <f>IF(טבלה135[[#This Row],[מניית טווחים]]&lt;&gt;"",IF(OR(30&gt;טבלה135[[#This Row],[מקסימום]],30&lt;טבלה135[[#This Row],[מינימום]]),0,1),"")</f>
        <v/>
      </c>
    </row>
    <row r="1514" spans="1:15" x14ac:dyDescent="0.25">
      <c r="A1514" t="s">
        <v>158</v>
      </c>
      <c r="B1514">
        <v>7</v>
      </c>
      <c r="C1514">
        <v>51</v>
      </c>
      <c r="D1514">
        <f>טבלה135[[#This Row],[LengthofCycle]]+1</f>
        <v>52</v>
      </c>
      <c r="E1514">
        <f>IF(טבלה135[[#This Row],[CycleNumber]]&lt;3,"",IF(טבלה135[[#This Row],[CycleNumber]]=3,MIN(D1512:D1514),IF(I1513=3,MIN(D1511:D1513),E1513)))</f>
        <v>33</v>
      </c>
      <c r="F1514">
        <f>IF(טבלה135[[#This Row],[CycleNumber]]&lt;3,"",IF(טבלה135[[#This Row],[CycleNumber]]=3,MAX(D1512:D1514),IF(I1513=3,MAX(D1511:D1513),F1513)))</f>
        <v>38</v>
      </c>
      <c r="G1514">
        <f>IF(OR(טבלה135[[#This Row],[CycleNumber]]&gt;B1515,B1515=""),IF(טבלה135[[#This Row],[מספר סטייה]]=3,MIN(D1512:D1514),טבלה135[[#This Row],[מינ קבוע]]),טבלה135[[#This Row],[מינ קבוע]])</f>
        <v>33</v>
      </c>
      <c r="H1514">
        <f>IF(OR(טבלה135[[#This Row],[CycleNumber]]&gt;B1515,B1515=""),IF(טבלה135[[#This Row],[מספר סטייה]]=3,MAX(D1512:D1514),טבלה135[[#This Row],[מקס קבוע]]),טבלה135[[#This Row],[מקס קבוע]])</f>
        <v>38</v>
      </c>
      <c r="I151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קבוע]]&lt;&gt;E1513,1,I1513+1),0))</f>
        <v>1</v>
      </c>
      <c r="J1514">
        <f>IF(AND(טבלה135[[#This Row],[CycleNumber]]&lt;B1515,טבלה135[[#This Row],[מקס קבוע]]&lt;&gt;""),IF(OR(טבלה135[[#This Row],[מספר סטייה]]&lt;I1515,AND(טבלה135[[#This Row],[מספר סטייה]]=3,I1515=1)),0,1),"")</f>
        <v>0</v>
      </c>
      <c r="K1514">
        <f>IF(טבלה135[[#This Row],[מקס קבוע]]&lt;&gt;"",טבלה135[[#This Row],[מקסימום]]-טבלה135[[#This Row],[מינימום]],"")</f>
        <v>5</v>
      </c>
      <c r="L1514">
        <f>IF(IFERROR(LOOKUP(טבלה135[[#This Row],[ClientID]],פיבוט!$A$4:$A$121),FALSE)=טבלה135[[#This Row],[ClientID]],1,0)</f>
        <v>1</v>
      </c>
      <c r="M1514" t="str">
        <f>IF(OR(טבלה135[[#This Row],[ClientID]]=A1515),"",1)</f>
        <v/>
      </c>
      <c r="N1514" s="3">
        <f>IF(טבלה135[[#This Row],[טווח]]&lt;&gt;K1513,טבלה135[[#This Row],[טווח]],"")</f>
        <v>5</v>
      </c>
      <c r="O1514" s="3">
        <f>IF(טבלה135[[#This Row],[מניית טווחים]]&lt;&gt;"",IF(OR(30&gt;טבלה135[[#This Row],[מקסימום]],30&lt;טבלה135[[#This Row],[מינימום]]),0,1),"")</f>
        <v>0</v>
      </c>
    </row>
    <row r="1515" spans="1:15" x14ac:dyDescent="0.25">
      <c r="A1515" t="s">
        <v>158</v>
      </c>
      <c r="B1515">
        <v>8</v>
      </c>
      <c r="C1515">
        <v>30</v>
      </c>
      <c r="D1515">
        <f>טבלה135[[#This Row],[LengthofCycle]]+1</f>
        <v>31</v>
      </c>
      <c r="E1515">
        <f>IF(טבלה135[[#This Row],[CycleNumber]]&lt;3,"",IF(טבלה135[[#This Row],[CycleNumber]]=3,MIN(D1513:D1515),IF(I1514=3,MIN(D1512:D1514),E1514)))</f>
        <v>33</v>
      </c>
      <c r="F1515">
        <f>IF(טבלה135[[#This Row],[CycleNumber]]&lt;3,"",IF(טבלה135[[#This Row],[CycleNumber]]=3,MAX(D1513:D1515),IF(I1514=3,MAX(D1512:D1514),F1514)))</f>
        <v>38</v>
      </c>
      <c r="G1515">
        <f>IF(OR(טבלה135[[#This Row],[CycleNumber]]&gt;B1516,B1516=""),IF(טבלה135[[#This Row],[מספר סטייה]]=3,MIN(D1513:D1515),טבלה135[[#This Row],[מינ קבוע]]),טבלה135[[#This Row],[מינ קבוע]])</f>
        <v>33</v>
      </c>
      <c r="H1515">
        <f>IF(OR(טבלה135[[#This Row],[CycleNumber]]&gt;B1516,B1516=""),IF(טבלה135[[#This Row],[מספר סטייה]]=3,MAX(D1513:D1515),טבלה135[[#This Row],[מקס קבוע]]),טבלה135[[#This Row],[מקס קבוע]])</f>
        <v>38</v>
      </c>
      <c r="I151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קבוע]]&lt;&gt;E1514,1,I1514+1),0))</f>
        <v>2</v>
      </c>
      <c r="J1515">
        <f>IF(AND(טבלה135[[#This Row],[CycleNumber]]&lt;B1516,טבלה135[[#This Row],[מקס קבוע]]&lt;&gt;""),IF(OR(טבלה135[[#This Row],[מספר סטייה]]&lt;I1516,AND(טבלה135[[#This Row],[מספר סטייה]]=3,I1516=1)),0,1),"")</f>
        <v>0</v>
      </c>
      <c r="K1515">
        <f>IF(טבלה135[[#This Row],[מקס קבוע]]&lt;&gt;"",טבלה135[[#This Row],[מקסימום]]-טבלה135[[#This Row],[מינימום]],"")</f>
        <v>5</v>
      </c>
      <c r="L1515">
        <f>IF(IFERROR(LOOKUP(טבלה135[[#This Row],[ClientID]],פיבוט!$A$4:$A$121),FALSE)=טבלה135[[#This Row],[ClientID]],1,0)</f>
        <v>1</v>
      </c>
      <c r="M1515" t="str">
        <f>IF(OR(טבלה135[[#This Row],[ClientID]]=A1516),"",1)</f>
        <v/>
      </c>
      <c r="N1515" s="3" t="str">
        <f>IF(טבלה135[[#This Row],[טווח]]&lt;&gt;K1514,טבלה135[[#This Row],[טווח]],"")</f>
        <v/>
      </c>
      <c r="O1515" s="3" t="str">
        <f>IF(טבלה135[[#This Row],[מניית טווחים]]&lt;&gt;"",IF(OR(30&gt;טבלה135[[#This Row],[מקסימום]],30&lt;טבלה135[[#This Row],[מינימום]]),0,1),"")</f>
        <v/>
      </c>
    </row>
    <row r="1516" spans="1:15" x14ac:dyDescent="0.25">
      <c r="A1516" t="s">
        <v>158</v>
      </c>
      <c r="B1516">
        <v>9</v>
      </c>
      <c r="C1516">
        <v>26</v>
      </c>
      <c r="D1516">
        <f>טבלה135[[#This Row],[LengthofCycle]]+1</f>
        <v>27</v>
      </c>
      <c r="E1516">
        <f>IF(טבלה135[[#This Row],[CycleNumber]]&lt;3,"",IF(טבלה135[[#This Row],[CycleNumber]]=3,MIN(D1514:D1516),IF(I1515=3,MIN(D1513:D1515),E1515)))</f>
        <v>33</v>
      </c>
      <c r="F1516">
        <f>IF(טבלה135[[#This Row],[CycleNumber]]&lt;3,"",IF(טבלה135[[#This Row],[CycleNumber]]=3,MAX(D1514:D1516),IF(I1515=3,MAX(D1513:D1515),F1515)))</f>
        <v>38</v>
      </c>
      <c r="G1516">
        <f>IF(OR(טבלה135[[#This Row],[CycleNumber]]&gt;B1517,B1517=""),IF(טבלה135[[#This Row],[מספר סטייה]]=3,MIN(D1514:D1516),טבלה135[[#This Row],[מינ קבוע]]),טבלה135[[#This Row],[מינ קבוע]])</f>
        <v>33</v>
      </c>
      <c r="H1516">
        <f>IF(OR(טבלה135[[#This Row],[CycleNumber]]&gt;B1517,B1517=""),IF(טבלה135[[#This Row],[מספר סטייה]]=3,MAX(D1514:D1516),טבלה135[[#This Row],[מקס קבוע]]),טבלה135[[#This Row],[מקס קבוע]])</f>
        <v>38</v>
      </c>
      <c r="I151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קבוע]]&lt;&gt;E1515,1,I1515+1),0))</f>
        <v>3</v>
      </c>
      <c r="J1516">
        <f>IF(AND(טבלה135[[#This Row],[CycleNumber]]&lt;B1517,טבלה135[[#This Row],[מקס קבוע]]&lt;&gt;""),IF(OR(טבלה135[[#This Row],[מספר סטייה]]&lt;I1517,AND(טבלה135[[#This Row],[מספר סטייה]]=3,I1517=1)),0,1),"")</f>
        <v>1</v>
      </c>
      <c r="K1516">
        <f>IF(טבלה135[[#This Row],[מקס קבוע]]&lt;&gt;"",טבלה135[[#This Row],[מקסימום]]-טבלה135[[#This Row],[מינימום]],"")</f>
        <v>5</v>
      </c>
      <c r="L1516">
        <f>IF(IFERROR(LOOKUP(טבלה135[[#This Row],[ClientID]],פיבוט!$A$4:$A$121),FALSE)=טבלה135[[#This Row],[ClientID]],1,0)</f>
        <v>1</v>
      </c>
      <c r="M1516" t="str">
        <f>IF(OR(טבלה135[[#This Row],[ClientID]]=A1517),"",1)</f>
        <v/>
      </c>
      <c r="N1516" s="3" t="str">
        <f>IF(טבלה135[[#This Row],[טווח]]&lt;&gt;K1515,טבלה135[[#This Row],[טווח]],"")</f>
        <v/>
      </c>
      <c r="O1516" s="3" t="str">
        <f>IF(טבלה135[[#This Row],[מניית טווחים]]&lt;&gt;"",IF(OR(30&gt;טבלה135[[#This Row],[מקסימום]],30&lt;טבלה135[[#This Row],[מינימום]]),0,1),"")</f>
        <v/>
      </c>
    </row>
    <row r="1517" spans="1:15" x14ac:dyDescent="0.25">
      <c r="A1517" t="s">
        <v>158</v>
      </c>
      <c r="B1517">
        <v>10</v>
      </c>
      <c r="C1517">
        <v>43</v>
      </c>
      <c r="D1517">
        <f>טבלה135[[#This Row],[LengthofCycle]]+1</f>
        <v>44</v>
      </c>
      <c r="E1517">
        <f>IF(טבלה135[[#This Row],[CycleNumber]]&lt;3,"",IF(טבלה135[[#This Row],[CycleNumber]]=3,MIN(D1515:D1517),IF(I1516=3,MIN(D1514:D1516),E1516)))</f>
        <v>27</v>
      </c>
      <c r="F1517">
        <f>IF(טבלה135[[#This Row],[CycleNumber]]&lt;3,"",IF(טבלה135[[#This Row],[CycleNumber]]=3,MAX(D1515:D1517),IF(I1516=3,MAX(D1514:D1516),F1516)))</f>
        <v>52</v>
      </c>
      <c r="G1517">
        <f>IF(OR(טבלה135[[#This Row],[CycleNumber]]&gt;B1518,B1518=""),IF(טבלה135[[#This Row],[מספר סטייה]]=3,MIN(D1515:D1517),טבלה135[[#This Row],[מינ קבוע]]),טבלה135[[#This Row],[מינ קבוע]])</f>
        <v>27</v>
      </c>
      <c r="H1517">
        <f>IF(OR(טבלה135[[#This Row],[CycleNumber]]&gt;B1518,B1518=""),IF(טבלה135[[#This Row],[מספר סטייה]]=3,MAX(D1515:D1517),טבלה135[[#This Row],[מקס קבוע]]),טבלה135[[#This Row],[מקס קבוע]])</f>
        <v>52</v>
      </c>
      <c r="I151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קבוע]]&lt;&gt;E1516,1,I1516+1),0))</f>
        <v>0</v>
      </c>
      <c r="J1517">
        <f>IF(AND(טבלה135[[#This Row],[CycleNumber]]&lt;B1518,טבלה135[[#This Row],[מקס קבוע]]&lt;&gt;""),IF(OR(טבלה135[[#This Row],[מספר סטייה]]&lt;I1518,AND(טבלה135[[#This Row],[מספר סטייה]]=3,I1518=1)),0,1),"")</f>
        <v>1</v>
      </c>
      <c r="K1517">
        <f>IF(טבלה135[[#This Row],[מקס קבוע]]&lt;&gt;"",טבלה135[[#This Row],[מקסימום]]-טבלה135[[#This Row],[מינימום]],"")</f>
        <v>25</v>
      </c>
      <c r="L1517">
        <f>IF(IFERROR(LOOKUP(טבלה135[[#This Row],[ClientID]],פיבוט!$A$4:$A$121),FALSE)=טבלה135[[#This Row],[ClientID]],1,0)</f>
        <v>1</v>
      </c>
      <c r="M1517" t="str">
        <f>IF(OR(טבלה135[[#This Row],[ClientID]]=A1518),"",1)</f>
        <v/>
      </c>
      <c r="N1517" s="3">
        <f>IF(טבלה135[[#This Row],[טווח]]&lt;&gt;K1516,טבלה135[[#This Row],[טווח]],"")</f>
        <v>25</v>
      </c>
      <c r="O1517" s="3">
        <f>IF(טבלה135[[#This Row],[מניית טווחים]]&lt;&gt;"",IF(OR(30&gt;טבלה135[[#This Row],[מקסימום]],30&lt;טבלה135[[#This Row],[מינימום]]),0,1),"")</f>
        <v>1</v>
      </c>
    </row>
    <row r="1518" spans="1:15" x14ac:dyDescent="0.25">
      <c r="A1518" t="s">
        <v>158</v>
      </c>
      <c r="B1518">
        <v>11</v>
      </c>
      <c r="C1518">
        <v>36</v>
      </c>
      <c r="D1518">
        <f>טבלה135[[#This Row],[LengthofCycle]]+1</f>
        <v>37</v>
      </c>
      <c r="E1518">
        <f>IF(טבלה135[[#This Row],[CycleNumber]]&lt;3,"",IF(טבלה135[[#This Row],[CycleNumber]]=3,MIN(D1516:D1518),IF(I1517=3,MIN(D1515:D1517),E1517)))</f>
        <v>27</v>
      </c>
      <c r="F1518">
        <f>IF(טבלה135[[#This Row],[CycleNumber]]&lt;3,"",IF(טבלה135[[#This Row],[CycleNumber]]=3,MAX(D1516:D1518),IF(I1517=3,MAX(D1515:D1517),F1517)))</f>
        <v>52</v>
      </c>
      <c r="G1518">
        <f>IF(OR(טבלה135[[#This Row],[CycleNumber]]&gt;B1519,B1519=""),IF(טבלה135[[#This Row],[מספר סטייה]]=3,MIN(D1516:D1518),טבלה135[[#This Row],[מינ קבוע]]),טבלה135[[#This Row],[מינ קבוע]])</f>
        <v>27</v>
      </c>
      <c r="H1518">
        <f>IF(OR(טבלה135[[#This Row],[CycleNumber]]&gt;B1519,B1519=""),IF(טבלה135[[#This Row],[מספר סטייה]]=3,MAX(D1516:D1518),טבלה135[[#This Row],[מקס קבוע]]),טבלה135[[#This Row],[מקס קבוע]])</f>
        <v>52</v>
      </c>
      <c r="I151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קבוע]]&lt;&gt;E1517,1,I1517+1),0))</f>
        <v>0</v>
      </c>
      <c r="J1518">
        <f>IF(AND(טבלה135[[#This Row],[CycleNumber]]&lt;B1519,טבלה135[[#This Row],[מקס קבוע]]&lt;&gt;""),IF(OR(טבלה135[[#This Row],[מספר סטייה]]&lt;I1519,AND(טבלה135[[#This Row],[מספר סטייה]]=3,I1519=1)),0,1),"")</f>
        <v>1</v>
      </c>
      <c r="K1518">
        <f>IF(טבלה135[[#This Row],[מקס קבוע]]&lt;&gt;"",טבלה135[[#This Row],[מקסימום]]-טבלה135[[#This Row],[מינימום]],"")</f>
        <v>25</v>
      </c>
      <c r="L1518">
        <f>IF(IFERROR(LOOKUP(טבלה135[[#This Row],[ClientID]],פיבוט!$A$4:$A$121),FALSE)=טבלה135[[#This Row],[ClientID]],1,0)</f>
        <v>1</v>
      </c>
      <c r="M1518" t="str">
        <f>IF(OR(טבלה135[[#This Row],[ClientID]]=A1519),"",1)</f>
        <v/>
      </c>
      <c r="N1518" s="3" t="str">
        <f>IF(טבלה135[[#This Row],[טווח]]&lt;&gt;K1517,טבלה135[[#This Row],[טווח]],"")</f>
        <v/>
      </c>
      <c r="O1518" s="3" t="str">
        <f>IF(טבלה135[[#This Row],[מניית טווחים]]&lt;&gt;"",IF(OR(30&gt;טבלה135[[#This Row],[מקסימום]],30&lt;טבלה135[[#This Row],[מינימום]]),0,1),"")</f>
        <v/>
      </c>
    </row>
    <row r="1519" spans="1:15" x14ac:dyDescent="0.25">
      <c r="A1519" t="s">
        <v>158</v>
      </c>
      <c r="B1519">
        <v>12</v>
      </c>
      <c r="C1519">
        <v>35</v>
      </c>
      <c r="D1519">
        <f>טבלה135[[#This Row],[LengthofCycle]]+1</f>
        <v>36</v>
      </c>
      <c r="E1519">
        <f>IF(טבלה135[[#This Row],[CycleNumber]]&lt;3,"",IF(טבלה135[[#This Row],[CycleNumber]]=3,MIN(D1517:D1519),IF(I1518=3,MIN(D1516:D1518),E1518)))</f>
        <v>27</v>
      </c>
      <c r="F1519">
        <f>IF(טבלה135[[#This Row],[CycleNumber]]&lt;3,"",IF(טבלה135[[#This Row],[CycleNumber]]=3,MAX(D1517:D1519),IF(I1518=3,MAX(D1516:D1518),F1518)))</f>
        <v>52</v>
      </c>
      <c r="G1519">
        <f>IF(OR(טבלה135[[#This Row],[CycleNumber]]&gt;B1520,B1520=""),IF(טבלה135[[#This Row],[מספר סטייה]]=3,MIN(D1517:D1519),טבלה135[[#This Row],[מינ קבוע]]),טבלה135[[#This Row],[מינ קבוע]])</f>
        <v>27</v>
      </c>
      <c r="H1519">
        <f>IF(OR(טבלה135[[#This Row],[CycleNumber]]&gt;B1520,B1520=""),IF(טבלה135[[#This Row],[מספר סטייה]]=3,MAX(D1517:D1519),טבלה135[[#This Row],[מקס קבוע]]),טבלה135[[#This Row],[מקס קבוע]])</f>
        <v>52</v>
      </c>
      <c r="I151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קבוע]]&lt;&gt;E1518,1,I1518+1),0))</f>
        <v>0</v>
      </c>
      <c r="J1519" t="str">
        <f>IF(AND(טבלה135[[#This Row],[CycleNumber]]&lt;B1520,טבלה135[[#This Row],[מקס קבוע]]&lt;&gt;""),IF(OR(טבלה135[[#This Row],[מספר סטייה]]&lt;I1520,AND(טבלה135[[#This Row],[מספר סטייה]]=3,I1520=1)),0,1),"")</f>
        <v/>
      </c>
      <c r="K1519">
        <f>IF(טבלה135[[#This Row],[מקס קבוע]]&lt;&gt;"",טבלה135[[#This Row],[מקסימום]]-טבלה135[[#This Row],[מינימום]],"")</f>
        <v>25</v>
      </c>
      <c r="L1519">
        <f>IF(IFERROR(LOOKUP(טבלה135[[#This Row],[ClientID]],פיבוט!$A$4:$A$121),FALSE)=טבלה135[[#This Row],[ClientID]],1,0)</f>
        <v>1</v>
      </c>
      <c r="M1519">
        <f>IF(OR(טבלה135[[#This Row],[ClientID]]=A1520),"",1)</f>
        <v>1</v>
      </c>
      <c r="N1519" s="3" t="str">
        <f>IF(טבלה135[[#This Row],[טווח]]&lt;&gt;K1518,טבלה135[[#This Row],[טווח]],"")</f>
        <v/>
      </c>
      <c r="O1519" s="3" t="str">
        <f>IF(טבלה135[[#This Row],[מניית טווחים]]&lt;&gt;"",IF(OR(30&gt;טבלה135[[#This Row],[מקסימום]],30&lt;טבלה135[[#This Row],[מינימום]]),0,1),"")</f>
        <v/>
      </c>
    </row>
    <row r="1520" spans="1:15" x14ac:dyDescent="0.25">
      <c r="A1520" t="s">
        <v>159</v>
      </c>
      <c r="B1520">
        <v>1</v>
      </c>
      <c r="C1520">
        <v>35</v>
      </c>
      <c r="D1520">
        <f>טבלה135[[#This Row],[LengthofCycle]]+1</f>
        <v>36</v>
      </c>
      <c r="E1520" t="str">
        <f>IF(טבלה135[[#This Row],[CycleNumber]]&lt;3,"",IF(טבלה135[[#This Row],[CycleNumber]]=3,MIN(D1518:D1520),IF(I1519=3,MIN(D1517:D1519),E1519)))</f>
        <v/>
      </c>
      <c r="F1520" t="str">
        <f>IF(טבלה135[[#This Row],[CycleNumber]]&lt;3,"",IF(טבלה135[[#This Row],[CycleNumber]]=3,MAX(D1518:D1520),IF(I1519=3,MAX(D1517:D1519),F1519)))</f>
        <v/>
      </c>
      <c r="G1520" t="str">
        <f>IF(OR(טבלה135[[#This Row],[CycleNumber]]&gt;B1521,B1521=""),IF(טבלה135[[#This Row],[מספר סטייה]]=3,MIN(D1518:D1520),טבלה135[[#This Row],[מינ קבוע]]),טבלה135[[#This Row],[מינ קבוע]])</f>
        <v/>
      </c>
      <c r="H1520" t="str">
        <f>IF(OR(טבלה135[[#This Row],[CycleNumber]]&gt;B1521,B1521=""),IF(טבלה135[[#This Row],[מספר סטייה]]=3,MAX(D1518:D1520),טבלה135[[#This Row],[מקס קבוע]]),טבלה135[[#This Row],[מקס קבוע]])</f>
        <v/>
      </c>
      <c r="I1520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קבוע]]&lt;&gt;E1519,1,I1519+1),0))</f>
        <v/>
      </c>
      <c r="J1520" t="str">
        <f>IF(AND(טבלה135[[#This Row],[CycleNumber]]&lt;B1521,טבלה135[[#This Row],[מקס קבוע]]&lt;&gt;""),IF(OR(טבלה135[[#This Row],[מספר סטייה]]&lt;I1521,AND(טבלה135[[#This Row],[מספר סטייה]]=3,I1521=1)),0,1),"")</f>
        <v/>
      </c>
      <c r="K1520" t="str">
        <f>IF(טבלה135[[#This Row],[מקס קבוע]]&lt;&gt;"",טבלה135[[#This Row],[מקסימום]]-טבלה135[[#This Row],[מינימום]],"")</f>
        <v/>
      </c>
      <c r="L1520">
        <f>IF(IFERROR(LOOKUP(טבלה135[[#This Row],[ClientID]],פיבוט!$A$4:$A$121),FALSE)=טבלה135[[#This Row],[ClientID]],1,0)</f>
        <v>1</v>
      </c>
      <c r="M1520" t="str">
        <f>IF(OR(טבלה135[[#This Row],[ClientID]]=A1521),"",1)</f>
        <v/>
      </c>
      <c r="N1520" s="3" t="str">
        <f>IF(טבלה135[[#This Row],[טווח]]&lt;&gt;K1519,טבלה135[[#This Row],[טווח]],"")</f>
        <v/>
      </c>
      <c r="O1520" s="3" t="str">
        <f>IF(טבלה135[[#This Row],[מניית טווחים]]&lt;&gt;"",IF(OR(30&gt;טבלה135[[#This Row],[מקסימום]],30&lt;טבלה135[[#This Row],[מינימום]]),0,1),"")</f>
        <v/>
      </c>
    </row>
    <row r="1521" spans="1:15" x14ac:dyDescent="0.25">
      <c r="A1521" t="s">
        <v>159</v>
      </c>
      <c r="B1521">
        <v>2</v>
      </c>
      <c r="C1521">
        <v>34</v>
      </c>
      <c r="D1521">
        <f>טבלה135[[#This Row],[LengthofCycle]]+1</f>
        <v>35</v>
      </c>
      <c r="E1521" t="str">
        <f>IF(טבלה135[[#This Row],[CycleNumber]]&lt;3,"",IF(טבלה135[[#This Row],[CycleNumber]]=3,MIN(D1519:D1521),IF(I1520=3,MIN(D1518:D1520),E1520)))</f>
        <v/>
      </c>
      <c r="F1521" t="str">
        <f>IF(טבלה135[[#This Row],[CycleNumber]]&lt;3,"",IF(טבלה135[[#This Row],[CycleNumber]]=3,MAX(D1519:D1521),IF(I1520=3,MAX(D1518:D1520),F1520)))</f>
        <v/>
      </c>
      <c r="G1521" t="str">
        <f>IF(OR(טבלה135[[#This Row],[CycleNumber]]&gt;B1522,B1522=""),IF(טבלה135[[#This Row],[מספר סטייה]]=3,MIN(D1519:D1521),טבלה135[[#This Row],[מינ קבוע]]),טבלה135[[#This Row],[מינ קבוע]])</f>
        <v/>
      </c>
      <c r="H1521" t="str">
        <f>IF(OR(טבלה135[[#This Row],[CycleNumber]]&gt;B1522,B1522=""),IF(טבלה135[[#This Row],[מספר סטייה]]=3,MAX(D1519:D1521),טבלה135[[#This Row],[מקס קבוע]]),טבלה135[[#This Row],[מקס קבוע]])</f>
        <v/>
      </c>
      <c r="I1521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קבוע]]&lt;&gt;E1520,1,I1520+1),0))</f>
        <v/>
      </c>
      <c r="J1521" t="str">
        <f>IF(AND(טבלה135[[#This Row],[CycleNumber]]&lt;B1522,טבלה135[[#This Row],[מקס קבוע]]&lt;&gt;""),IF(OR(טבלה135[[#This Row],[מספר סטייה]]&lt;I1522,AND(טבלה135[[#This Row],[מספר סטייה]]=3,I1522=1)),0,1),"")</f>
        <v/>
      </c>
      <c r="K1521" t="str">
        <f>IF(טבלה135[[#This Row],[מקס קבוע]]&lt;&gt;"",טבלה135[[#This Row],[מקסימום]]-טבלה135[[#This Row],[מינימום]],"")</f>
        <v/>
      </c>
      <c r="L1521">
        <f>IF(IFERROR(LOOKUP(טבלה135[[#This Row],[ClientID]],פיבוט!$A$4:$A$121),FALSE)=טבלה135[[#This Row],[ClientID]],1,0)</f>
        <v>1</v>
      </c>
      <c r="M1521" t="str">
        <f>IF(OR(טבלה135[[#This Row],[ClientID]]=A1522),"",1)</f>
        <v/>
      </c>
      <c r="N1521" s="3" t="str">
        <f>IF(טבלה135[[#This Row],[טווח]]&lt;&gt;K1520,טבלה135[[#This Row],[טווח]],"")</f>
        <v/>
      </c>
      <c r="O1521" s="3" t="str">
        <f>IF(טבלה135[[#This Row],[מניית טווחים]]&lt;&gt;"",IF(OR(30&gt;טבלה135[[#This Row],[מקסימום]],30&lt;טבלה135[[#This Row],[מינימום]]),0,1),"")</f>
        <v/>
      </c>
    </row>
    <row r="1522" spans="1:15" x14ac:dyDescent="0.25">
      <c r="A1522" t="s">
        <v>159</v>
      </c>
      <c r="B1522">
        <v>3</v>
      </c>
      <c r="C1522">
        <v>32</v>
      </c>
      <c r="D1522">
        <f>טבלה135[[#This Row],[LengthofCycle]]+1</f>
        <v>33</v>
      </c>
      <c r="E1522">
        <f>IF(טבלה135[[#This Row],[CycleNumber]]&lt;3,"",IF(טבלה135[[#This Row],[CycleNumber]]=3,MIN(D1520:D1522),IF(I1521=3,MIN(D1519:D1521),E1521)))</f>
        <v>33</v>
      </c>
      <c r="F1522">
        <f>IF(טבלה135[[#This Row],[CycleNumber]]&lt;3,"",IF(טבלה135[[#This Row],[CycleNumber]]=3,MAX(D1520:D1522),IF(I1521=3,MAX(D1519:D1521),F1521)))</f>
        <v>36</v>
      </c>
      <c r="G1522">
        <f>IF(OR(טבלה135[[#This Row],[CycleNumber]]&gt;B1523,B1523=""),IF(טבלה135[[#This Row],[מספר סטייה]]=3,MIN(D1520:D1522),טבלה135[[#This Row],[מינ קבוע]]),טבלה135[[#This Row],[מינ קבוע]])</f>
        <v>33</v>
      </c>
      <c r="H1522">
        <f>IF(OR(טבלה135[[#This Row],[CycleNumber]]&gt;B1523,B1523=""),IF(טבלה135[[#This Row],[מספר סטייה]]=3,MAX(D1520:D1522),טבלה135[[#This Row],[מקס קבוע]]),טבלה135[[#This Row],[מקס קבוע]])</f>
        <v>36</v>
      </c>
      <c r="I152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קבוע]]&lt;&gt;E1521,1,I1521+1),0))</f>
        <v>0</v>
      </c>
      <c r="J1522">
        <f>IF(AND(טבלה135[[#This Row],[CycleNumber]]&lt;B1523,טבלה135[[#This Row],[מקס קבוע]]&lt;&gt;""),IF(OR(טבלה135[[#This Row],[מספר סטייה]]&lt;I1523,AND(טבלה135[[#This Row],[מספר סטייה]]=3,I1523=1)),0,1),"")</f>
        <v>0</v>
      </c>
      <c r="K1522">
        <f>IF(טבלה135[[#This Row],[מקס קבוע]]&lt;&gt;"",טבלה135[[#This Row],[מקסימום]]-טבלה135[[#This Row],[מינימום]],"")</f>
        <v>3</v>
      </c>
      <c r="L1522">
        <f>IF(IFERROR(LOOKUP(טבלה135[[#This Row],[ClientID]],פיבוט!$A$4:$A$121),FALSE)=טבלה135[[#This Row],[ClientID]],1,0)</f>
        <v>1</v>
      </c>
      <c r="M1522" t="str">
        <f>IF(OR(טבלה135[[#This Row],[ClientID]]=A1523),"",1)</f>
        <v/>
      </c>
      <c r="N1522" s="3">
        <f>IF(טבלה135[[#This Row],[טווח]]&lt;&gt;K1521,טבלה135[[#This Row],[טווח]],"")</f>
        <v>3</v>
      </c>
      <c r="O1522" s="3">
        <f>IF(טבלה135[[#This Row],[מניית טווחים]]&lt;&gt;"",IF(OR(30&gt;טבלה135[[#This Row],[מקסימום]],30&lt;טבלה135[[#This Row],[מינימום]]),0,1),"")</f>
        <v>0</v>
      </c>
    </row>
    <row r="1523" spans="1:15" x14ac:dyDescent="0.25">
      <c r="A1523" t="s">
        <v>159</v>
      </c>
      <c r="B1523">
        <v>4</v>
      </c>
      <c r="C1523">
        <v>29</v>
      </c>
      <c r="D1523">
        <f>טבלה135[[#This Row],[LengthofCycle]]+1</f>
        <v>30</v>
      </c>
      <c r="E1523">
        <f>IF(טבלה135[[#This Row],[CycleNumber]]&lt;3,"",IF(טבלה135[[#This Row],[CycleNumber]]=3,MIN(D1521:D1523),IF(I1522=3,MIN(D1520:D1522),E1522)))</f>
        <v>33</v>
      </c>
      <c r="F1523">
        <f>IF(טבלה135[[#This Row],[CycleNumber]]&lt;3,"",IF(טבלה135[[#This Row],[CycleNumber]]=3,MAX(D1521:D1523),IF(I1522=3,MAX(D1520:D1522),F1522)))</f>
        <v>36</v>
      </c>
      <c r="G1523">
        <f>IF(OR(טבלה135[[#This Row],[CycleNumber]]&gt;B1524,B1524=""),IF(טבלה135[[#This Row],[מספר סטייה]]=3,MIN(D1521:D1523),טבלה135[[#This Row],[מינ קבוע]]),טבלה135[[#This Row],[מינ קבוע]])</f>
        <v>33</v>
      </c>
      <c r="H1523">
        <f>IF(OR(טבלה135[[#This Row],[CycleNumber]]&gt;B1524,B1524=""),IF(טבלה135[[#This Row],[מספר סטייה]]=3,MAX(D1521:D1523),טבלה135[[#This Row],[מקס קבוע]]),טבלה135[[#This Row],[מקס קבוע]])</f>
        <v>36</v>
      </c>
      <c r="I152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קבוע]]&lt;&gt;E1522,1,I1522+1),0))</f>
        <v>1</v>
      </c>
      <c r="J1523">
        <f>IF(AND(טבלה135[[#This Row],[CycleNumber]]&lt;B1524,טבלה135[[#This Row],[מקס קבוע]]&lt;&gt;""),IF(OR(טבלה135[[#This Row],[מספר סטייה]]&lt;I1524,AND(טבלה135[[#This Row],[מספר סטייה]]=3,I1524=1)),0,1),"")</f>
        <v>0</v>
      </c>
      <c r="K1523">
        <f>IF(טבלה135[[#This Row],[מקס קבוע]]&lt;&gt;"",טבלה135[[#This Row],[מקסימום]]-טבלה135[[#This Row],[מינימום]],"")</f>
        <v>3</v>
      </c>
      <c r="L1523">
        <f>IF(IFERROR(LOOKUP(טבלה135[[#This Row],[ClientID]],פיבוט!$A$4:$A$121),FALSE)=טבלה135[[#This Row],[ClientID]],1,0)</f>
        <v>1</v>
      </c>
      <c r="M1523" t="str">
        <f>IF(OR(טבלה135[[#This Row],[ClientID]]=A1524),"",1)</f>
        <v/>
      </c>
      <c r="N1523" s="3" t="str">
        <f>IF(טבלה135[[#This Row],[טווח]]&lt;&gt;K1522,טבלה135[[#This Row],[טווח]],"")</f>
        <v/>
      </c>
      <c r="O1523" s="3" t="str">
        <f>IF(טבלה135[[#This Row],[מניית טווחים]]&lt;&gt;"",IF(OR(30&gt;טבלה135[[#This Row],[מקסימום]],30&lt;טבלה135[[#This Row],[מינימום]]),0,1),"")</f>
        <v/>
      </c>
    </row>
    <row r="1524" spans="1:15" x14ac:dyDescent="0.25">
      <c r="A1524" t="s">
        <v>159</v>
      </c>
      <c r="B1524">
        <v>5</v>
      </c>
      <c r="C1524">
        <v>31</v>
      </c>
      <c r="D1524">
        <f>טבלה135[[#This Row],[LengthofCycle]]+1</f>
        <v>32</v>
      </c>
      <c r="E1524">
        <f>IF(טבלה135[[#This Row],[CycleNumber]]&lt;3,"",IF(טבלה135[[#This Row],[CycleNumber]]=3,MIN(D1522:D1524),IF(I1523=3,MIN(D1521:D1523),E1523)))</f>
        <v>33</v>
      </c>
      <c r="F1524">
        <f>IF(טבלה135[[#This Row],[CycleNumber]]&lt;3,"",IF(טבלה135[[#This Row],[CycleNumber]]=3,MAX(D1522:D1524),IF(I1523=3,MAX(D1521:D1523),F1523)))</f>
        <v>36</v>
      </c>
      <c r="G1524">
        <f>IF(OR(טבלה135[[#This Row],[CycleNumber]]&gt;B1525,B1525=""),IF(טבלה135[[#This Row],[מספר סטייה]]=3,MIN(D1522:D1524),טבלה135[[#This Row],[מינ קבוע]]),טבלה135[[#This Row],[מינ קבוע]])</f>
        <v>33</v>
      </c>
      <c r="H1524">
        <f>IF(OR(טבלה135[[#This Row],[CycleNumber]]&gt;B1525,B1525=""),IF(טבלה135[[#This Row],[מספר סטייה]]=3,MAX(D1522:D1524),טבלה135[[#This Row],[מקס קבוע]]),טבלה135[[#This Row],[מקס קבוע]])</f>
        <v>36</v>
      </c>
      <c r="I152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קבוע]]&lt;&gt;E1523,1,I1523+1),0))</f>
        <v>2</v>
      </c>
      <c r="J1524">
        <f>IF(AND(טבלה135[[#This Row],[CycleNumber]]&lt;B1525,טבלה135[[#This Row],[מקס קבוע]]&lt;&gt;""),IF(OR(טבלה135[[#This Row],[מספר סטייה]]&lt;I1525,AND(טבלה135[[#This Row],[מספר סטייה]]=3,I1525=1)),0,1),"")</f>
        <v>1</v>
      </c>
      <c r="K1524">
        <f>IF(טבלה135[[#This Row],[מקס קבוע]]&lt;&gt;"",טבלה135[[#This Row],[מקסימום]]-טבלה135[[#This Row],[מינימום]],"")</f>
        <v>3</v>
      </c>
      <c r="L1524">
        <f>IF(IFERROR(LOOKUP(טבלה135[[#This Row],[ClientID]],פיבוט!$A$4:$A$121),FALSE)=טבלה135[[#This Row],[ClientID]],1,0)</f>
        <v>1</v>
      </c>
      <c r="M1524" t="str">
        <f>IF(OR(טבלה135[[#This Row],[ClientID]]=A1525),"",1)</f>
        <v/>
      </c>
      <c r="N1524" s="3" t="str">
        <f>IF(טבלה135[[#This Row],[טווח]]&lt;&gt;K1523,טבלה135[[#This Row],[טווח]],"")</f>
        <v/>
      </c>
      <c r="O1524" s="3" t="str">
        <f>IF(טבלה135[[#This Row],[מניית טווחים]]&lt;&gt;"",IF(OR(30&gt;טבלה135[[#This Row],[מקסימום]],30&lt;טבלה135[[#This Row],[מינימום]]),0,1),"")</f>
        <v/>
      </c>
    </row>
    <row r="1525" spans="1:15" x14ac:dyDescent="0.25">
      <c r="A1525" t="s">
        <v>159</v>
      </c>
      <c r="B1525">
        <v>6</v>
      </c>
      <c r="C1525">
        <v>32</v>
      </c>
      <c r="D1525">
        <f>טבלה135[[#This Row],[LengthofCycle]]+1</f>
        <v>33</v>
      </c>
      <c r="E1525">
        <f>IF(טבלה135[[#This Row],[CycleNumber]]&lt;3,"",IF(טבלה135[[#This Row],[CycleNumber]]=3,MIN(D1523:D1525),IF(I1524=3,MIN(D1522:D1524),E1524)))</f>
        <v>33</v>
      </c>
      <c r="F1525">
        <f>IF(טבלה135[[#This Row],[CycleNumber]]&lt;3,"",IF(טבלה135[[#This Row],[CycleNumber]]=3,MAX(D1523:D1525),IF(I1524=3,MAX(D1522:D1524),F1524)))</f>
        <v>36</v>
      </c>
      <c r="G1525">
        <f>IF(OR(טבלה135[[#This Row],[CycleNumber]]&gt;B1526,B1526=""),IF(טבלה135[[#This Row],[מספר סטייה]]=3,MIN(D1523:D1525),טבלה135[[#This Row],[מינ קבוע]]),טבלה135[[#This Row],[מינ קבוע]])</f>
        <v>33</v>
      </c>
      <c r="H1525">
        <f>IF(OR(טבלה135[[#This Row],[CycleNumber]]&gt;B1526,B1526=""),IF(טבלה135[[#This Row],[מספר סטייה]]=3,MAX(D1523:D1525),טבלה135[[#This Row],[מקס קבוע]]),טבלה135[[#This Row],[מקס קבוע]])</f>
        <v>36</v>
      </c>
      <c r="I152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קבוע]]&lt;&gt;E1524,1,I1524+1),0))</f>
        <v>0</v>
      </c>
      <c r="J1525">
        <f>IF(AND(טבלה135[[#This Row],[CycleNumber]]&lt;B1526,טבלה135[[#This Row],[מקס קבוע]]&lt;&gt;""),IF(OR(טבלה135[[#This Row],[מספר סטייה]]&lt;I1526,AND(טבלה135[[#This Row],[מספר סטייה]]=3,I1526=1)),0,1),"")</f>
        <v>0</v>
      </c>
      <c r="K1525">
        <f>IF(טבלה135[[#This Row],[מקס קבוע]]&lt;&gt;"",טבלה135[[#This Row],[מקסימום]]-טבלה135[[#This Row],[מינימום]],"")</f>
        <v>3</v>
      </c>
      <c r="L1525">
        <f>IF(IFERROR(LOOKUP(טבלה135[[#This Row],[ClientID]],פיבוט!$A$4:$A$121),FALSE)=טבלה135[[#This Row],[ClientID]],1,0)</f>
        <v>1</v>
      </c>
      <c r="M1525" t="str">
        <f>IF(OR(טבלה135[[#This Row],[ClientID]]=A1526),"",1)</f>
        <v/>
      </c>
      <c r="N1525" s="3" t="str">
        <f>IF(טבלה135[[#This Row],[טווח]]&lt;&gt;K1524,טבלה135[[#This Row],[טווח]],"")</f>
        <v/>
      </c>
      <c r="O1525" s="3" t="str">
        <f>IF(טבלה135[[#This Row],[מניית טווחים]]&lt;&gt;"",IF(OR(30&gt;טבלה135[[#This Row],[מקסימום]],30&lt;טבלה135[[#This Row],[מינימום]]),0,1),"")</f>
        <v/>
      </c>
    </row>
    <row r="1526" spans="1:15" x14ac:dyDescent="0.25">
      <c r="A1526" t="s">
        <v>159</v>
      </c>
      <c r="B1526">
        <v>7</v>
      </c>
      <c r="C1526">
        <v>30</v>
      </c>
      <c r="D1526">
        <f>טבלה135[[#This Row],[LengthofCycle]]+1</f>
        <v>31</v>
      </c>
      <c r="E1526">
        <f>IF(טבלה135[[#This Row],[CycleNumber]]&lt;3,"",IF(טבלה135[[#This Row],[CycleNumber]]=3,MIN(D1524:D1526),IF(I1525=3,MIN(D1523:D1525),E1525)))</f>
        <v>33</v>
      </c>
      <c r="F1526">
        <f>IF(טבלה135[[#This Row],[CycleNumber]]&lt;3,"",IF(טבלה135[[#This Row],[CycleNumber]]=3,MAX(D1524:D1526),IF(I1525=3,MAX(D1523:D1525),F1525)))</f>
        <v>36</v>
      </c>
      <c r="G1526">
        <f>IF(OR(טבלה135[[#This Row],[CycleNumber]]&gt;B1527,B1527=""),IF(טבלה135[[#This Row],[מספר סטייה]]=3,MIN(D1524:D1526),טבלה135[[#This Row],[מינ קבוע]]),טבלה135[[#This Row],[מינ קבוע]])</f>
        <v>33</v>
      </c>
      <c r="H1526">
        <f>IF(OR(טבלה135[[#This Row],[CycleNumber]]&gt;B1527,B1527=""),IF(טבלה135[[#This Row],[מספר סטייה]]=3,MAX(D1524:D1526),טבלה135[[#This Row],[מקס קבוע]]),טבלה135[[#This Row],[מקס קבוע]])</f>
        <v>36</v>
      </c>
      <c r="I152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קבוע]]&lt;&gt;E1525,1,I1525+1),0))</f>
        <v>1</v>
      </c>
      <c r="J1526">
        <f>IF(AND(טבלה135[[#This Row],[CycleNumber]]&lt;B1527,טבלה135[[#This Row],[מקס קבוע]]&lt;&gt;""),IF(OR(טבלה135[[#This Row],[מספר סטייה]]&lt;I1527,AND(טבלה135[[#This Row],[מספר סטייה]]=3,I1527=1)),0,1),"")</f>
        <v>0</v>
      </c>
      <c r="K1526">
        <f>IF(טבלה135[[#This Row],[מקס קבוע]]&lt;&gt;"",טבלה135[[#This Row],[מקסימום]]-טבלה135[[#This Row],[מינימום]],"")</f>
        <v>3</v>
      </c>
      <c r="L1526">
        <f>IF(IFERROR(LOOKUP(טבלה135[[#This Row],[ClientID]],פיבוט!$A$4:$A$121),FALSE)=טבלה135[[#This Row],[ClientID]],1,0)</f>
        <v>1</v>
      </c>
      <c r="M1526" t="str">
        <f>IF(OR(טבלה135[[#This Row],[ClientID]]=A1527),"",1)</f>
        <v/>
      </c>
      <c r="N1526" s="3" t="str">
        <f>IF(טבלה135[[#This Row],[טווח]]&lt;&gt;K1525,טבלה135[[#This Row],[טווח]],"")</f>
        <v/>
      </c>
      <c r="O1526" s="3" t="str">
        <f>IF(טבלה135[[#This Row],[מניית טווחים]]&lt;&gt;"",IF(OR(30&gt;טבלה135[[#This Row],[מקסימום]],30&lt;טבלה135[[#This Row],[מינימום]]),0,1),"")</f>
        <v/>
      </c>
    </row>
    <row r="1527" spans="1:15" x14ac:dyDescent="0.25">
      <c r="A1527" t="s">
        <v>159</v>
      </c>
      <c r="B1527">
        <v>8</v>
      </c>
      <c r="C1527">
        <v>31</v>
      </c>
      <c r="D1527">
        <f>טבלה135[[#This Row],[LengthofCycle]]+1</f>
        <v>32</v>
      </c>
      <c r="E1527">
        <f>IF(טבלה135[[#This Row],[CycleNumber]]&lt;3,"",IF(טבלה135[[#This Row],[CycleNumber]]=3,MIN(D1525:D1527),IF(I1526=3,MIN(D1524:D1526),E1526)))</f>
        <v>33</v>
      </c>
      <c r="F1527">
        <f>IF(טבלה135[[#This Row],[CycleNumber]]&lt;3,"",IF(טבלה135[[#This Row],[CycleNumber]]=3,MAX(D1525:D1527),IF(I1526=3,MAX(D1524:D1526),F1526)))</f>
        <v>36</v>
      </c>
      <c r="G1527">
        <f>IF(OR(טבלה135[[#This Row],[CycleNumber]]&gt;B1528,B1528=""),IF(טבלה135[[#This Row],[מספר סטייה]]=3,MIN(D1525:D1527),טבלה135[[#This Row],[מינ קבוע]]),טבלה135[[#This Row],[מינ קבוע]])</f>
        <v>33</v>
      </c>
      <c r="H1527">
        <f>IF(OR(טבלה135[[#This Row],[CycleNumber]]&gt;B1528,B1528=""),IF(טבלה135[[#This Row],[מספר סטייה]]=3,MAX(D1525:D1527),טבלה135[[#This Row],[מקס קבוע]]),טבלה135[[#This Row],[מקס קבוע]])</f>
        <v>36</v>
      </c>
      <c r="I152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קבוע]]&lt;&gt;E1526,1,I1526+1),0))</f>
        <v>2</v>
      </c>
      <c r="J1527">
        <f>IF(AND(טבלה135[[#This Row],[CycleNumber]]&lt;B1528,טבלה135[[#This Row],[מקס קבוע]]&lt;&gt;""),IF(OR(טבלה135[[#This Row],[מספר סטייה]]&lt;I1528,AND(טבלה135[[#This Row],[מספר סטייה]]=3,I1528=1)),0,1),"")</f>
        <v>0</v>
      </c>
      <c r="K1527">
        <f>IF(טבלה135[[#This Row],[מקס קבוע]]&lt;&gt;"",טבלה135[[#This Row],[מקסימום]]-טבלה135[[#This Row],[מינימום]],"")</f>
        <v>3</v>
      </c>
      <c r="L1527">
        <f>IF(IFERROR(LOOKUP(טבלה135[[#This Row],[ClientID]],פיבוט!$A$4:$A$121),FALSE)=טבלה135[[#This Row],[ClientID]],1,0)</f>
        <v>1</v>
      </c>
      <c r="M1527" t="str">
        <f>IF(OR(טבלה135[[#This Row],[ClientID]]=A1528),"",1)</f>
        <v/>
      </c>
      <c r="N1527" s="3" t="str">
        <f>IF(טבלה135[[#This Row],[טווח]]&lt;&gt;K1526,טבלה135[[#This Row],[טווח]],"")</f>
        <v/>
      </c>
      <c r="O1527" s="3" t="str">
        <f>IF(טבלה135[[#This Row],[מניית טווחים]]&lt;&gt;"",IF(OR(30&gt;טבלה135[[#This Row],[מקסימום]],30&lt;טבלה135[[#This Row],[מינימום]]),0,1),"")</f>
        <v/>
      </c>
    </row>
    <row r="1528" spans="1:15" x14ac:dyDescent="0.25">
      <c r="A1528" t="s">
        <v>159</v>
      </c>
      <c r="B1528">
        <v>9</v>
      </c>
      <c r="C1528">
        <v>28</v>
      </c>
      <c r="D1528">
        <f>טבלה135[[#This Row],[LengthofCycle]]+1</f>
        <v>29</v>
      </c>
      <c r="E1528">
        <f>IF(טבלה135[[#This Row],[CycleNumber]]&lt;3,"",IF(טבלה135[[#This Row],[CycleNumber]]=3,MIN(D1526:D1528),IF(I1527=3,MIN(D1525:D1527),E1527)))</f>
        <v>33</v>
      </c>
      <c r="F1528">
        <f>IF(טבלה135[[#This Row],[CycleNumber]]&lt;3,"",IF(טבלה135[[#This Row],[CycleNumber]]=3,MAX(D1526:D1528),IF(I1527=3,MAX(D1525:D1527),F1527)))</f>
        <v>36</v>
      </c>
      <c r="G1528">
        <f>IF(OR(טבלה135[[#This Row],[CycleNumber]]&gt;B1529,B1529=""),IF(טבלה135[[#This Row],[מספר סטייה]]=3,MIN(D1526:D1528),טבלה135[[#This Row],[מינ קבוע]]),טבלה135[[#This Row],[מינ קבוע]])</f>
        <v>33</v>
      </c>
      <c r="H1528">
        <f>IF(OR(טבלה135[[#This Row],[CycleNumber]]&gt;B1529,B1529=""),IF(טבלה135[[#This Row],[מספר סטייה]]=3,MAX(D1526:D1528),טבלה135[[#This Row],[מקס קבוע]]),טבלה135[[#This Row],[מקס קבוע]])</f>
        <v>36</v>
      </c>
      <c r="I152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קבוע]]&lt;&gt;E1527,1,I1527+1),0))</f>
        <v>3</v>
      </c>
      <c r="J1528">
        <f>IF(AND(טבלה135[[#This Row],[CycleNumber]]&lt;B1529,טבלה135[[#This Row],[מקס קבוע]]&lt;&gt;""),IF(OR(טבלה135[[#This Row],[מספר סטייה]]&lt;I1529,AND(טבלה135[[#This Row],[מספר סטייה]]=3,I1529=1)),0,1),"")</f>
        <v>0</v>
      </c>
      <c r="K1528">
        <f>IF(טבלה135[[#This Row],[מקס קבוע]]&lt;&gt;"",טבלה135[[#This Row],[מקסימום]]-טבלה135[[#This Row],[מינימום]],"")</f>
        <v>3</v>
      </c>
      <c r="L1528">
        <f>IF(IFERROR(LOOKUP(טבלה135[[#This Row],[ClientID]],פיבוט!$A$4:$A$121),FALSE)=טבלה135[[#This Row],[ClientID]],1,0)</f>
        <v>1</v>
      </c>
      <c r="M1528" t="str">
        <f>IF(OR(טבלה135[[#This Row],[ClientID]]=A1529),"",1)</f>
        <v/>
      </c>
      <c r="N1528" s="3" t="str">
        <f>IF(טבלה135[[#This Row],[טווח]]&lt;&gt;K1527,טבלה135[[#This Row],[טווח]],"")</f>
        <v/>
      </c>
      <c r="O1528" s="3" t="str">
        <f>IF(טבלה135[[#This Row],[מניית טווחים]]&lt;&gt;"",IF(OR(30&gt;טבלה135[[#This Row],[מקסימום]],30&lt;טבלה135[[#This Row],[מינימום]]),0,1),"")</f>
        <v/>
      </c>
    </row>
    <row r="1529" spans="1:15" x14ac:dyDescent="0.25">
      <c r="A1529" t="s">
        <v>159</v>
      </c>
      <c r="B1529">
        <v>10</v>
      </c>
      <c r="C1529">
        <v>36</v>
      </c>
      <c r="D1529">
        <f>טבלה135[[#This Row],[LengthofCycle]]+1</f>
        <v>37</v>
      </c>
      <c r="E1529">
        <f>IF(טבלה135[[#This Row],[CycleNumber]]&lt;3,"",IF(טבלה135[[#This Row],[CycleNumber]]=3,MIN(D1527:D1529),IF(I1528=3,MIN(D1526:D1528),E1528)))</f>
        <v>29</v>
      </c>
      <c r="F1529">
        <f>IF(טבלה135[[#This Row],[CycleNumber]]&lt;3,"",IF(טבלה135[[#This Row],[CycleNumber]]=3,MAX(D1527:D1529),IF(I1528=3,MAX(D1526:D1528),F1528)))</f>
        <v>32</v>
      </c>
      <c r="G1529">
        <f>IF(OR(טבלה135[[#This Row],[CycleNumber]]&gt;B1530,B1530=""),IF(טבלה135[[#This Row],[מספר סטייה]]=3,MIN(D1527:D1529),טבלה135[[#This Row],[מינ קבוע]]),טבלה135[[#This Row],[מינ קבוע]])</f>
        <v>29</v>
      </c>
      <c r="H1529">
        <f>IF(OR(טבלה135[[#This Row],[CycleNumber]]&gt;B1530,B1530=""),IF(טבלה135[[#This Row],[מספר סטייה]]=3,MAX(D1527:D1529),טבלה135[[#This Row],[מקס קבוע]]),טבלה135[[#This Row],[מקס קבוע]])</f>
        <v>32</v>
      </c>
      <c r="I152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קבוע]]&lt;&gt;E1528,1,I1528+1),0))</f>
        <v>1</v>
      </c>
      <c r="J1529">
        <f>IF(AND(טבלה135[[#This Row],[CycleNumber]]&lt;B1530,טבלה135[[#This Row],[מקס קבוע]]&lt;&gt;""),IF(OR(טבלה135[[#This Row],[מספר סטייה]]&lt;I1530,AND(טבלה135[[#This Row],[מספר סטייה]]=3,I1530=1)),0,1),"")</f>
        <v>1</v>
      </c>
      <c r="K1529">
        <f>IF(טבלה135[[#This Row],[מקס קבוע]]&lt;&gt;"",טבלה135[[#This Row],[מקסימום]]-טבלה135[[#This Row],[מינימום]],"")</f>
        <v>3</v>
      </c>
      <c r="L1529">
        <f>IF(IFERROR(LOOKUP(טבלה135[[#This Row],[ClientID]],פיבוט!$A$4:$A$121),FALSE)=טבלה135[[#This Row],[ClientID]],1,0)</f>
        <v>1</v>
      </c>
      <c r="M1529" t="str">
        <f>IF(OR(טבלה135[[#This Row],[ClientID]]=A1530),"",1)</f>
        <v/>
      </c>
      <c r="N1529" s="3" t="str">
        <f>IF(טבלה135[[#This Row],[טווח]]&lt;&gt;K1528,טבלה135[[#This Row],[טווח]],"")</f>
        <v/>
      </c>
      <c r="O1529" s="3" t="str">
        <f>IF(טבלה135[[#This Row],[מניית טווחים]]&lt;&gt;"",IF(OR(30&gt;טבלה135[[#This Row],[מקסימום]],30&lt;טבלה135[[#This Row],[מינימום]]),0,1),"")</f>
        <v/>
      </c>
    </row>
    <row r="1530" spans="1:15" x14ac:dyDescent="0.25">
      <c r="A1530" t="s">
        <v>159</v>
      </c>
      <c r="B1530">
        <v>11</v>
      </c>
      <c r="C1530">
        <v>30</v>
      </c>
      <c r="D1530">
        <f>טבלה135[[#This Row],[LengthofCycle]]+1</f>
        <v>31</v>
      </c>
      <c r="E1530">
        <f>IF(טבלה135[[#This Row],[CycleNumber]]&lt;3,"",IF(טבלה135[[#This Row],[CycleNumber]]=3,MIN(D1528:D1530),IF(I1529=3,MIN(D1527:D1529),E1529)))</f>
        <v>29</v>
      </c>
      <c r="F1530">
        <f>IF(טבלה135[[#This Row],[CycleNumber]]&lt;3,"",IF(טבלה135[[#This Row],[CycleNumber]]=3,MAX(D1528:D1530),IF(I1529=3,MAX(D1527:D1529),F1529)))</f>
        <v>32</v>
      </c>
      <c r="G1530">
        <f>IF(OR(טבלה135[[#This Row],[CycleNumber]]&gt;B1531,B1531=""),IF(טבלה135[[#This Row],[מספר סטייה]]=3,MIN(D1528:D1530),טבלה135[[#This Row],[מינ קבוע]]),טבלה135[[#This Row],[מינ קבוע]])</f>
        <v>29</v>
      </c>
      <c r="H1530">
        <f>IF(OR(טבלה135[[#This Row],[CycleNumber]]&gt;B1531,B1531=""),IF(טבלה135[[#This Row],[מספר סטייה]]=3,MAX(D1528:D1530),טבלה135[[#This Row],[מקס קבוע]]),טבלה135[[#This Row],[מקס קבוע]])</f>
        <v>32</v>
      </c>
      <c r="I153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קבוע]]&lt;&gt;E1529,1,I1529+1),0))</f>
        <v>0</v>
      </c>
      <c r="J1530">
        <f>IF(AND(טבלה135[[#This Row],[CycleNumber]]&lt;B1531,טבלה135[[#This Row],[מקס קבוע]]&lt;&gt;""),IF(OR(טבלה135[[#This Row],[מספר סטייה]]&lt;I1531,AND(טבלה135[[#This Row],[מספר סטייה]]=3,I1531=1)),0,1),"")</f>
        <v>0</v>
      </c>
      <c r="K1530">
        <f>IF(טבלה135[[#This Row],[מקס קבוע]]&lt;&gt;"",טבלה135[[#This Row],[מקסימום]]-טבלה135[[#This Row],[מינימום]],"")</f>
        <v>3</v>
      </c>
      <c r="L1530">
        <f>IF(IFERROR(LOOKUP(טבלה135[[#This Row],[ClientID]],פיבוט!$A$4:$A$121),FALSE)=טבלה135[[#This Row],[ClientID]],1,0)</f>
        <v>1</v>
      </c>
      <c r="M1530" t="str">
        <f>IF(OR(טבלה135[[#This Row],[ClientID]]=A1531),"",1)</f>
        <v/>
      </c>
      <c r="N1530" s="3" t="str">
        <f>IF(טבלה135[[#This Row],[טווח]]&lt;&gt;K1529,טבלה135[[#This Row],[טווח]],"")</f>
        <v/>
      </c>
      <c r="O1530" s="3" t="str">
        <f>IF(טבלה135[[#This Row],[מניית טווחים]]&lt;&gt;"",IF(OR(30&gt;טבלה135[[#This Row],[מקסימום]],30&lt;טבלה135[[#This Row],[מינימום]]),0,1),"")</f>
        <v/>
      </c>
    </row>
    <row r="1531" spans="1:15" x14ac:dyDescent="0.25">
      <c r="A1531" t="s">
        <v>159</v>
      </c>
      <c r="B1531">
        <v>12</v>
      </c>
      <c r="C1531">
        <v>32</v>
      </c>
      <c r="D1531">
        <f>טבלה135[[#This Row],[LengthofCycle]]+1</f>
        <v>33</v>
      </c>
      <c r="E1531">
        <f>IF(טבלה135[[#This Row],[CycleNumber]]&lt;3,"",IF(טבלה135[[#This Row],[CycleNumber]]=3,MIN(D1529:D1531),IF(I1530=3,MIN(D1528:D1530),E1530)))</f>
        <v>29</v>
      </c>
      <c r="F1531">
        <f>IF(טבלה135[[#This Row],[CycleNumber]]&lt;3,"",IF(טבלה135[[#This Row],[CycleNumber]]=3,MAX(D1529:D1531),IF(I1530=3,MAX(D1528:D1530),F1530)))</f>
        <v>32</v>
      </c>
      <c r="G1531">
        <f>IF(OR(טבלה135[[#This Row],[CycleNumber]]&gt;B1532,B1532=""),IF(טבלה135[[#This Row],[מספר סטייה]]=3,MIN(D1529:D1531),טבלה135[[#This Row],[מינ קבוע]]),טבלה135[[#This Row],[מינ קבוע]])</f>
        <v>29</v>
      </c>
      <c r="H1531">
        <f>IF(OR(טבלה135[[#This Row],[CycleNumber]]&gt;B1532,B1532=""),IF(טבלה135[[#This Row],[מספר סטייה]]=3,MAX(D1529:D1531),טבלה135[[#This Row],[מקס קבוע]]),טבלה135[[#This Row],[מקס קבוע]])</f>
        <v>32</v>
      </c>
      <c r="I153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קבוע]]&lt;&gt;E1530,1,I1530+1),0))</f>
        <v>1</v>
      </c>
      <c r="J1531">
        <f>IF(AND(טבלה135[[#This Row],[CycleNumber]]&lt;B1532,טבלה135[[#This Row],[מקס קבוע]]&lt;&gt;""),IF(OR(טבלה135[[#This Row],[מספר סטייה]]&lt;I1532,AND(טבלה135[[#This Row],[מספר סטייה]]=3,I1532=1)),0,1),"")</f>
        <v>0</v>
      </c>
      <c r="K1531">
        <f>IF(טבלה135[[#This Row],[מקס קבוע]]&lt;&gt;"",טבלה135[[#This Row],[מקסימום]]-טבלה135[[#This Row],[מינימום]],"")</f>
        <v>3</v>
      </c>
      <c r="L1531">
        <f>IF(IFERROR(LOOKUP(טבלה135[[#This Row],[ClientID]],פיבוט!$A$4:$A$121),FALSE)=טבלה135[[#This Row],[ClientID]],1,0)</f>
        <v>1</v>
      </c>
      <c r="M1531" t="str">
        <f>IF(OR(טבלה135[[#This Row],[ClientID]]=A1532),"",1)</f>
        <v/>
      </c>
      <c r="N1531" s="3" t="str">
        <f>IF(טבלה135[[#This Row],[טווח]]&lt;&gt;K1530,טבלה135[[#This Row],[טווח]],"")</f>
        <v/>
      </c>
      <c r="O1531" s="3" t="str">
        <f>IF(טבלה135[[#This Row],[מניית טווחים]]&lt;&gt;"",IF(OR(30&gt;טבלה135[[#This Row],[מקסימום]],30&lt;טבלה135[[#This Row],[מינימום]]),0,1),"")</f>
        <v/>
      </c>
    </row>
    <row r="1532" spans="1:15" x14ac:dyDescent="0.25">
      <c r="A1532" t="s">
        <v>159</v>
      </c>
      <c r="B1532">
        <v>13</v>
      </c>
      <c r="C1532">
        <v>35</v>
      </c>
      <c r="D1532">
        <f>טבלה135[[#This Row],[LengthofCycle]]+1</f>
        <v>36</v>
      </c>
      <c r="E1532">
        <f>IF(טבלה135[[#This Row],[CycleNumber]]&lt;3,"",IF(טבלה135[[#This Row],[CycleNumber]]=3,MIN(D1530:D1532),IF(I1531=3,MIN(D1529:D1531),E1531)))</f>
        <v>29</v>
      </c>
      <c r="F1532">
        <f>IF(טבלה135[[#This Row],[CycleNumber]]&lt;3,"",IF(טבלה135[[#This Row],[CycleNumber]]=3,MAX(D1530:D1532),IF(I1531=3,MAX(D1529:D1531),F1531)))</f>
        <v>32</v>
      </c>
      <c r="G1532">
        <f>IF(OR(טבלה135[[#This Row],[CycleNumber]]&gt;B1533,B1533=""),IF(טבלה135[[#This Row],[מספר סטייה]]=3,MIN(D1530:D1532),טבלה135[[#This Row],[מינ קבוע]]),טבלה135[[#This Row],[מינ קבוע]])</f>
        <v>29</v>
      </c>
      <c r="H1532">
        <f>IF(OR(טבלה135[[#This Row],[CycleNumber]]&gt;B1533,B1533=""),IF(טבלה135[[#This Row],[מספר סטייה]]=3,MAX(D1530:D1532),טבלה135[[#This Row],[מקס קבוע]]),טבלה135[[#This Row],[מקס קבוע]])</f>
        <v>32</v>
      </c>
      <c r="I153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קבוע]]&lt;&gt;E1531,1,I1531+1),0))</f>
        <v>2</v>
      </c>
      <c r="J1532">
        <f>IF(AND(טבלה135[[#This Row],[CycleNumber]]&lt;B1533,טבלה135[[#This Row],[מקס קבוע]]&lt;&gt;""),IF(OR(טבלה135[[#This Row],[מספר סטייה]]&lt;I1533,AND(טבלה135[[#This Row],[מספר סטייה]]=3,I1533=1)),0,1),"")</f>
        <v>1</v>
      </c>
      <c r="K1532">
        <f>IF(טבלה135[[#This Row],[מקס קבוע]]&lt;&gt;"",טבלה135[[#This Row],[מקסימום]]-טבלה135[[#This Row],[מינימום]],"")</f>
        <v>3</v>
      </c>
      <c r="L1532">
        <f>IF(IFERROR(LOOKUP(טבלה135[[#This Row],[ClientID]],פיבוט!$A$4:$A$121),FALSE)=טבלה135[[#This Row],[ClientID]],1,0)</f>
        <v>1</v>
      </c>
      <c r="M1532" t="str">
        <f>IF(OR(טבלה135[[#This Row],[ClientID]]=A1533),"",1)</f>
        <v/>
      </c>
      <c r="N1532" s="3" t="str">
        <f>IF(טבלה135[[#This Row],[טווח]]&lt;&gt;K1531,טבלה135[[#This Row],[טווח]],"")</f>
        <v/>
      </c>
      <c r="O1532" s="3" t="str">
        <f>IF(טבלה135[[#This Row],[מניית טווחים]]&lt;&gt;"",IF(OR(30&gt;טבלה135[[#This Row],[מקסימום]],30&lt;טבלה135[[#This Row],[מינימום]]),0,1),"")</f>
        <v/>
      </c>
    </row>
    <row r="1533" spans="1:15" x14ac:dyDescent="0.25">
      <c r="A1533" t="s">
        <v>159</v>
      </c>
      <c r="B1533">
        <v>14</v>
      </c>
      <c r="C1533">
        <v>28</v>
      </c>
      <c r="D1533">
        <f>טבלה135[[#This Row],[LengthofCycle]]+1</f>
        <v>29</v>
      </c>
      <c r="E1533">
        <f>IF(טבלה135[[#This Row],[CycleNumber]]&lt;3,"",IF(טבלה135[[#This Row],[CycleNumber]]=3,MIN(D1531:D1533),IF(I1532=3,MIN(D1530:D1532),E1532)))</f>
        <v>29</v>
      </c>
      <c r="F1533">
        <f>IF(טבלה135[[#This Row],[CycleNumber]]&lt;3,"",IF(טבלה135[[#This Row],[CycleNumber]]=3,MAX(D1531:D1533),IF(I1532=3,MAX(D1530:D1532),F1532)))</f>
        <v>32</v>
      </c>
      <c r="G1533">
        <f>IF(OR(טבלה135[[#This Row],[CycleNumber]]&gt;B1534,B1534=""),IF(טבלה135[[#This Row],[מספר סטייה]]=3,MIN(D1531:D1533),טבלה135[[#This Row],[מינ קבוע]]),טבלה135[[#This Row],[מינ קבוע]])</f>
        <v>29</v>
      </c>
      <c r="H1533">
        <f>IF(OR(טבלה135[[#This Row],[CycleNumber]]&gt;B1534,B1534=""),IF(טבלה135[[#This Row],[מספר סטייה]]=3,MAX(D1531:D1533),טבלה135[[#This Row],[מקס קבוע]]),טבלה135[[#This Row],[מקס קבוע]])</f>
        <v>32</v>
      </c>
      <c r="I153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קבוע]]&lt;&gt;E1532,1,I1532+1),0))</f>
        <v>0</v>
      </c>
      <c r="J1533">
        <f>IF(AND(טבלה135[[#This Row],[CycleNumber]]&lt;B1534,טבלה135[[#This Row],[מקס קבוע]]&lt;&gt;""),IF(OR(טבלה135[[#This Row],[מספר סטייה]]&lt;I1534,AND(טבלה135[[#This Row],[מספר סטייה]]=3,I1534=1)),0,1),"")</f>
        <v>1</v>
      </c>
      <c r="K1533">
        <f>IF(טבלה135[[#This Row],[מקס קבוע]]&lt;&gt;"",טבלה135[[#This Row],[מקסימום]]-טבלה135[[#This Row],[מינימום]],"")</f>
        <v>3</v>
      </c>
      <c r="L1533">
        <f>IF(IFERROR(LOOKUP(טבלה135[[#This Row],[ClientID]],פיבוט!$A$4:$A$121),FALSE)=טבלה135[[#This Row],[ClientID]],1,0)</f>
        <v>1</v>
      </c>
      <c r="M1533" t="str">
        <f>IF(OR(טבלה135[[#This Row],[ClientID]]=A1534),"",1)</f>
        <v/>
      </c>
      <c r="N1533" s="3" t="str">
        <f>IF(טבלה135[[#This Row],[טווח]]&lt;&gt;K1532,טבלה135[[#This Row],[טווח]],"")</f>
        <v/>
      </c>
      <c r="O1533" s="3" t="str">
        <f>IF(טבלה135[[#This Row],[מניית טווחים]]&lt;&gt;"",IF(OR(30&gt;טבלה135[[#This Row],[מקסימום]],30&lt;טבלה135[[#This Row],[מינימום]]),0,1),"")</f>
        <v/>
      </c>
    </row>
    <row r="1534" spans="1:15" x14ac:dyDescent="0.25">
      <c r="A1534" t="s">
        <v>159</v>
      </c>
      <c r="B1534">
        <v>15</v>
      </c>
      <c r="C1534">
        <v>31</v>
      </c>
      <c r="D1534">
        <f>טבלה135[[#This Row],[LengthofCycle]]+1</f>
        <v>32</v>
      </c>
      <c r="E1534">
        <f>IF(טבלה135[[#This Row],[CycleNumber]]&lt;3,"",IF(טבלה135[[#This Row],[CycleNumber]]=3,MIN(D1532:D1534),IF(I1533=3,MIN(D1531:D1533),E1533)))</f>
        <v>29</v>
      </c>
      <c r="F1534">
        <f>IF(טבלה135[[#This Row],[CycleNumber]]&lt;3,"",IF(טבלה135[[#This Row],[CycleNumber]]=3,MAX(D1532:D1534),IF(I1533=3,MAX(D1531:D1533),F1533)))</f>
        <v>32</v>
      </c>
      <c r="G1534">
        <f>IF(OR(טבלה135[[#This Row],[CycleNumber]]&gt;B1535,B1535=""),IF(טבלה135[[#This Row],[מספר סטייה]]=3,MIN(D1532:D1534),טבלה135[[#This Row],[מינ קבוע]]),טבלה135[[#This Row],[מינ קבוע]])</f>
        <v>29</v>
      </c>
      <c r="H1534">
        <f>IF(OR(טבלה135[[#This Row],[CycleNumber]]&gt;B1535,B1535=""),IF(טבלה135[[#This Row],[מספר סטייה]]=3,MAX(D1532:D1534),טבלה135[[#This Row],[מקס קבוע]]),טבלה135[[#This Row],[מקס קבוע]])</f>
        <v>32</v>
      </c>
      <c r="I153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קבוע]]&lt;&gt;E1533,1,I1533+1),0))</f>
        <v>0</v>
      </c>
      <c r="J1534">
        <f>IF(AND(טבלה135[[#This Row],[CycleNumber]]&lt;B1535,טבלה135[[#This Row],[מקס קבוע]]&lt;&gt;""),IF(OR(טבלה135[[#This Row],[מספר סטייה]]&lt;I1535,AND(טבלה135[[#This Row],[מספר סטייה]]=3,I1535=1)),0,1),"")</f>
        <v>0</v>
      </c>
      <c r="K1534">
        <f>IF(טבלה135[[#This Row],[מקס קבוע]]&lt;&gt;"",טבלה135[[#This Row],[מקסימום]]-טבלה135[[#This Row],[מינימום]],"")</f>
        <v>3</v>
      </c>
      <c r="L1534">
        <f>IF(IFERROR(LOOKUP(טבלה135[[#This Row],[ClientID]],פיבוט!$A$4:$A$121),FALSE)=טבלה135[[#This Row],[ClientID]],1,0)</f>
        <v>1</v>
      </c>
      <c r="M1534" t="str">
        <f>IF(OR(טבלה135[[#This Row],[ClientID]]=A1535),"",1)</f>
        <v/>
      </c>
      <c r="N1534" s="3" t="str">
        <f>IF(טבלה135[[#This Row],[טווח]]&lt;&gt;K1533,טבלה135[[#This Row],[טווח]],"")</f>
        <v/>
      </c>
      <c r="O1534" s="3" t="str">
        <f>IF(טבלה135[[#This Row],[מניית טווחים]]&lt;&gt;"",IF(OR(30&gt;טבלה135[[#This Row],[מקסימום]],30&lt;טבלה135[[#This Row],[מינימום]]),0,1),"")</f>
        <v/>
      </c>
    </row>
    <row r="1535" spans="1:15" x14ac:dyDescent="0.25">
      <c r="A1535" t="s">
        <v>159</v>
      </c>
      <c r="B1535">
        <v>16</v>
      </c>
      <c r="C1535">
        <v>35</v>
      </c>
      <c r="D1535">
        <f>טבלה135[[#This Row],[LengthofCycle]]+1</f>
        <v>36</v>
      </c>
      <c r="E1535">
        <f>IF(טבלה135[[#This Row],[CycleNumber]]&lt;3,"",IF(טבלה135[[#This Row],[CycleNumber]]=3,MIN(D1533:D1535),IF(I1534=3,MIN(D1532:D1534),E1534)))</f>
        <v>29</v>
      </c>
      <c r="F1535">
        <f>IF(טבלה135[[#This Row],[CycleNumber]]&lt;3,"",IF(טבלה135[[#This Row],[CycleNumber]]=3,MAX(D1533:D1535),IF(I1534=3,MAX(D1532:D1534),F1534)))</f>
        <v>32</v>
      </c>
      <c r="G1535">
        <f>IF(OR(טבלה135[[#This Row],[CycleNumber]]&gt;B1536,B1536=""),IF(טבלה135[[#This Row],[מספר סטייה]]=3,MIN(D1533:D1535),טבלה135[[#This Row],[מינ קבוע]]),טבלה135[[#This Row],[מינ קבוע]])</f>
        <v>29</v>
      </c>
      <c r="H1535">
        <f>IF(OR(טבלה135[[#This Row],[CycleNumber]]&gt;B1536,B1536=""),IF(טבלה135[[#This Row],[מספר סטייה]]=3,MAX(D1533:D1535),טבלה135[[#This Row],[מקס קבוע]]),טבלה135[[#This Row],[מקס קבוע]])</f>
        <v>32</v>
      </c>
      <c r="I153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קבוע]]&lt;&gt;E1534,1,I1534+1),0))</f>
        <v>1</v>
      </c>
      <c r="J1535">
        <f>IF(AND(טבלה135[[#This Row],[CycleNumber]]&lt;B1536,טבלה135[[#This Row],[מקס קבוע]]&lt;&gt;""),IF(OR(טבלה135[[#This Row],[מספר סטייה]]&lt;I1536,AND(טבלה135[[#This Row],[מספר סטייה]]=3,I1536=1)),0,1),"")</f>
        <v>1</v>
      </c>
      <c r="K1535">
        <f>IF(טבלה135[[#This Row],[מקס קבוע]]&lt;&gt;"",טבלה135[[#This Row],[מקסימום]]-טבלה135[[#This Row],[מינימום]],"")</f>
        <v>3</v>
      </c>
      <c r="L1535">
        <f>IF(IFERROR(LOOKUP(טבלה135[[#This Row],[ClientID]],פיבוט!$A$4:$A$121),FALSE)=טבלה135[[#This Row],[ClientID]],1,0)</f>
        <v>1</v>
      </c>
      <c r="M1535" t="str">
        <f>IF(OR(טבלה135[[#This Row],[ClientID]]=A1536),"",1)</f>
        <v/>
      </c>
      <c r="N1535" s="3" t="str">
        <f>IF(טבלה135[[#This Row],[טווח]]&lt;&gt;K1534,טבלה135[[#This Row],[טווח]],"")</f>
        <v/>
      </c>
      <c r="O1535" s="3" t="str">
        <f>IF(טבלה135[[#This Row],[מניית טווחים]]&lt;&gt;"",IF(OR(30&gt;טבלה135[[#This Row],[מקסימום]],30&lt;טבלה135[[#This Row],[מינימום]]),0,1),"")</f>
        <v/>
      </c>
    </row>
    <row r="1536" spans="1:15" x14ac:dyDescent="0.25">
      <c r="A1536" t="s">
        <v>159</v>
      </c>
      <c r="B1536">
        <v>17</v>
      </c>
      <c r="C1536">
        <v>28</v>
      </c>
      <c r="D1536">
        <f>טבלה135[[#This Row],[LengthofCycle]]+1</f>
        <v>29</v>
      </c>
      <c r="E1536">
        <f>IF(טבלה135[[#This Row],[CycleNumber]]&lt;3,"",IF(טבלה135[[#This Row],[CycleNumber]]=3,MIN(D1534:D1536),IF(I1535=3,MIN(D1533:D1535),E1535)))</f>
        <v>29</v>
      </c>
      <c r="F1536">
        <f>IF(טבלה135[[#This Row],[CycleNumber]]&lt;3,"",IF(טבלה135[[#This Row],[CycleNumber]]=3,MAX(D1534:D1536),IF(I1535=3,MAX(D1533:D1535),F1535)))</f>
        <v>32</v>
      </c>
      <c r="G1536">
        <f>IF(OR(טבלה135[[#This Row],[CycleNumber]]&gt;B1537,B1537=""),IF(טבלה135[[#This Row],[מספר סטייה]]=3,MIN(D1534:D1536),טבלה135[[#This Row],[מינ קבוע]]),טבלה135[[#This Row],[מינ קבוע]])</f>
        <v>29</v>
      </c>
      <c r="H1536">
        <f>IF(OR(טבלה135[[#This Row],[CycleNumber]]&gt;B1537,B1537=""),IF(טבלה135[[#This Row],[מספר סטייה]]=3,MAX(D1534:D1536),טבלה135[[#This Row],[מקס קבוע]]),טבלה135[[#This Row],[מקס קבוע]])</f>
        <v>32</v>
      </c>
      <c r="I153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קבוע]]&lt;&gt;E1535,1,I1535+1),0))</f>
        <v>0</v>
      </c>
      <c r="J1536">
        <f>IF(AND(טבלה135[[#This Row],[CycleNumber]]&lt;B1537,טבלה135[[#This Row],[מקס קבוע]]&lt;&gt;""),IF(OR(טבלה135[[#This Row],[מספר סטייה]]&lt;I1537,AND(טבלה135[[#This Row],[מספר סטייה]]=3,I1537=1)),0,1),"")</f>
        <v>0</v>
      </c>
      <c r="K1536">
        <f>IF(טבלה135[[#This Row],[מקס קבוע]]&lt;&gt;"",טבלה135[[#This Row],[מקסימום]]-טבלה135[[#This Row],[מינימום]],"")</f>
        <v>3</v>
      </c>
      <c r="L1536">
        <f>IF(IFERROR(LOOKUP(טבלה135[[#This Row],[ClientID]],פיבוט!$A$4:$A$121),FALSE)=טבלה135[[#This Row],[ClientID]],1,0)</f>
        <v>1</v>
      </c>
      <c r="M1536" t="str">
        <f>IF(OR(טבלה135[[#This Row],[ClientID]]=A1537),"",1)</f>
        <v/>
      </c>
      <c r="N1536" s="3" t="str">
        <f>IF(טבלה135[[#This Row],[טווח]]&lt;&gt;K1535,טבלה135[[#This Row],[טווח]],"")</f>
        <v/>
      </c>
      <c r="O1536" s="3" t="str">
        <f>IF(טבלה135[[#This Row],[מניית טווחים]]&lt;&gt;"",IF(OR(30&gt;טבלה135[[#This Row],[מקסימום]],30&lt;טבלה135[[#This Row],[מינימום]]),0,1),"")</f>
        <v/>
      </c>
    </row>
    <row r="1537" spans="1:15" x14ac:dyDescent="0.25">
      <c r="A1537" t="s">
        <v>159</v>
      </c>
      <c r="B1537">
        <v>18</v>
      </c>
      <c r="C1537">
        <v>32</v>
      </c>
      <c r="D1537">
        <f>טבלה135[[#This Row],[LengthofCycle]]+1</f>
        <v>33</v>
      </c>
      <c r="E1537">
        <f>IF(טבלה135[[#This Row],[CycleNumber]]&lt;3,"",IF(טבלה135[[#This Row],[CycleNumber]]=3,MIN(D1535:D1537),IF(I1536=3,MIN(D1534:D1536),E1536)))</f>
        <v>29</v>
      </c>
      <c r="F1537">
        <f>IF(טבלה135[[#This Row],[CycleNumber]]&lt;3,"",IF(טבלה135[[#This Row],[CycleNumber]]=3,MAX(D1535:D1537),IF(I1536=3,MAX(D1534:D1536),F1536)))</f>
        <v>32</v>
      </c>
      <c r="G1537">
        <f>IF(OR(טבלה135[[#This Row],[CycleNumber]]&gt;B1538,B1538=""),IF(טבלה135[[#This Row],[מספר סטייה]]=3,MIN(D1535:D1537),טבלה135[[#This Row],[מינ קבוע]]),טבלה135[[#This Row],[מינ קבוע]])</f>
        <v>29</v>
      </c>
      <c r="H1537">
        <f>IF(OR(טבלה135[[#This Row],[CycleNumber]]&gt;B1538,B1538=""),IF(טבלה135[[#This Row],[מספר סטייה]]=3,MAX(D1535:D1537),טבלה135[[#This Row],[מקס קבוע]]),טבלה135[[#This Row],[מקס קבוע]])</f>
        <v>32</v>
      </c>
      <c r="I153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קבוע]]&lt;&gt;E1536,1,I1536+1),0))</f>
        <v>1</v>
      </c>
      <c r="J1537">
        <f>IF(AND(טבלה135[[#This Row],[CycleNumber]]&lt;B1538,טבלה135[[#This Row],[מקס קבוע]]&lt;&gt;""),IF(OR(טבלה135[[#This Row],[מספר סטייה]]&lt;I1538,AND(טבלה135[[#This Row],[מספר סטייה]]=3,I1538=1)),0,1),"")</f>
        <v>1</v>
      </c>
      <c r="K1537">
        <f>IF(טבלה135[[#This Row],[מקס קבוע]]&lt;&gt;"",טבלה135[[#This Row],[מקסימום]]-טבלה135[[#This Row],[מינימום]],"")</f>
        <v>3</v>
      </c>
      <c r="L1537">
        <f>IF(IFERROR(LOOKUP(טבלה135[[#This Row],[ClientID]],פיבוט!$A$4:$A$121),FALSE)=טבלה135[[#This Row],[ClientID]],1,0)</f>
        <v>1</v>
      </c>
      <c r="M1537" t="str">
        <f>IF(OR(טבלה135[[#This Row],[ClientID]]=A1538),"",1)</f>
        <v/>
      </c>
      <c r="N1537" s="3" t="str">
        <f>IF(טבלה135[[#This Row],[טווח]]&lt;&gt;K1536,טבלה135[[#This Row],[טווח]],"")</f>
        <v/>
      </c>
      <c r="O1537" s="3" t="str">
        <f>IF(טבלה135[[#This Row],[מניית טווחים]]&lt;&gt;"",IF(OR(30&gt;טבלה135[[#This Row],[מקסימום]],30&lt;טבלה135[[#This Row],[מינימום]]),0,1),"")</f>
        <v/>
      </c>
    </row>
    <row r="1538" spans="1:15" x14ac:dyDescent="0.25">
      <c r="A1538" t="s">
        <v>159</v>
      </c>
      <c r="B1538">
        <v>19</v>
      </c>
      <c r="C1538">
        <v>29</v>
      </c>
      <c r="D1538">
        <f>טבלה135[[#This Row],[LengthofCycle]]+1</f>
        <v>30</v>
      </c>
      <c r="E1538">
        <f>IF(טבלה135[[#This Row],[CycleNumber]]&lt;3,"",IF(טבלה135[[#This Row],[CycleNumber]]=3,MIN(D1536:D1538),IF(I1537=3,MIN(D1535:D1537),E1537)))</f>
        <v>29</v>
      </c>
      <c r="F1538">
        <f>IF(טבלה135[[#This Row],[CycleNumber]]&lt;3,"",IF(טבלה135[[#This Row],[CycleNumber]]=3,MAX(D1536:D1538),IF(I1537=3,MAX(D1535:D1537),F1537)))</f>
        <v>32</v>
      </c>
      <c r="G1538">
        <f>IF(OR(טבלה135[[#This Row],[CycleNumber]]&gt;B1539,B1539=""),IF(טבלה135[[#This Row],[מספר סטייה]]=3,MIN(D1536:D1538),טבלה135[[#This Row],[מינ קבוע]]),טבלה135[[#This Row],[מינ קבוע]])</f>
        <v>29</v>
      </c>
      <c r="H1538">
        <f>IF(OR(טבלה135[[#This Row],[CycleNumber]]&gt;B1539,B1539=""),IF(טבלה135[[#This Row],[מספר סטייה]]=3,MAX(D1536:D1538),טבלה135[[#This Row],[מקס קבוע]]),טבלה135[[#This Row],[מקס קבוע]])</f>
        <v>32</v>
      </c>
      <c r="I153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קבוע]]&lt;&gt;E1537,1,I1537+1),0))</f>
        <v>0</v>
      </c>
      <c r="J1538">
        <f>IF(AND(טבלה135[[#This Row],[CycleNumber]]&lt;B1539,טבלה135[[#This Row],[מקס קבוע]]&lt;&gt;""),IF(OR(טבלה135[[#This Row],[מספר סטייה]]&lt;I1539,AND(טבלה135[[#This Row],[מספר סטייה]]=3,I1539=1)),0,1),"")</f>
        <v>1</v>
      </c>
      <c r="K1538">
        <f>IF(טבלה135[[#This Row],[מקס קבוע]]&lt;&gt;"",טבלה135[[#This Row],[מקסימום]]-טבלה135[[#This Row],[מינימום]],"")</f>
        <v>3</v>
      </c>
      <c r="L1538">
        <f>IF(IFERROR(LOOKUP(טבלה135[[#This Row],[ClientID]],פיבוט!$A$4:$A$121),FALSE)=טבלה135[[#This Row],[ClientID]],1,0)</f>
        <v>1</v>
      </c>
      <c r="M1538" t="str">
        <f>IF(OR(טבלה135[[#This Row],[ClientID]]=A1539),"",1)</f>
        <v/>
      </c>
      <c r="N1538" s="3" t="str">
        <f>IF(טבלה135[[#This Row],[טווח]]&lt;&gt;K1537,טבלה135[[#This Row],[טווח]],"")</f>
        <v/>
      </c>
      <c r="O1538" s="3" t="str">
        <f>IF(טבלה135[[#This Row],[מניית טווחים]]&lt;&gt;"",IF(OR(30&gt;טבלה135[[#This Row],[מקסימום]],30&lt;טבלה135[[#This Row],[מינימום]]),0,1),"")</f>
        <v/>
      </c>
    </row>
    <row r="1539" spans="1:15" x14ac:dyDescent="0.25">
      <c r="A1539" t="s">
        <v>159</v>
      </c>
      <c r="B1539">
        <v>20</v>
      </c>
      <c r="C1539">
        <v>30</v>
      </c>
      <c r="D1539">
        <f>טבלה135[[#This Row],[LengthofCycle]]+1</f>
        <v>31</v>
      </c>
      <c r="E1539">
        <f>IF(טבלה135[[#This Row],[CycleNumber]]&lt;3,"",IF(טבלה135[[#This Row],[CycleNumber]]=3,MIN(D1537:D1539),IF(I1538=3,MIN(D1536:D1538),E1538)))</f>
        <v>29</v>
      </c>
      <c r="F1539">
        <f>IF(טבלה135[[#This Row],[CycleNumber]]&lt;3,"",IF(טבלה135[[#This Row],[CycleNumber]]=3,MAX(D1537:D1539),IF(I1538=3,MAX(D1536:D1538),F1538)))</f>
        <v>32</v>
      </c>
      <c r="G1539">
        <f>IF(OR(טבלה135[[#This Row],[CycleNumber]]&gt;B1540,B1540=""),IF(טבלה135[[#This Row],[מספר סטייה]]=3,MIN(D1537:D1539),טבלה135[[#This Row],[מינ קבוע]]),טבלה135[[#This Row],[מינ קבוע]])</f>
        <v>29</v>
      </c>
      <c r="H1539">
        <f>IF(OR(טבלה135[[#This Row],[CycleNumber]]&gt;B1540,B1540=""),IF(טבלה135[[#This Row],[מספר סטייה]]=3,MAX(D1537:D1539),טבלה135[[#This Row],[מקס קבוע]]),טבלה135[[#This Row],[מקס קבוע]])</f>
        <v>32</v>
      </c>
      <c r="I153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קבוע]]&lt;&gt;E1538,1,I1538+1),0))</f>
        <v>0</v>
      </c>
      <c r="J1539">
        <f>IF(AND(טבלה135[[#This Row],[CycleNumber]]&lt;B1540,טבלה135[[#This Row],[מקס קבוע]]&lt;&gt;""),IF(OR(טבלה135[[#This Row],[מספר סטייה]]&lt;I1540,AND(טבלה135[[#This Row],[מספר סטייה]]=3,I1540=1)),0,1),"")</f>
        <v>1</v>
      </c>
      <c r="K1539">
        <f>IF(טבלה135[[#This Row],[מקס קבוע]]&lt;&gt;"",טבלה135[[#This Row],[מקסימום]]-טבלה135[[#This Row],[מינימום]],"")</f>
        <v>3</v>
      </c>
      <c r="L1539">
        <f>IF(IFERROR(LOOKUP(טבלה135[[#This Row],[ClientID]],פיבוט!$A$4:$A$121),FALSE)=טבלה135[[#This Row],[ClientID]],1,0)</f>
        <v>1</v>
      </c>
      <c r="M1539" t="str">
        <f>IF(OR(טבלה135[[#This Row],[ClientID]]=A1540),"",1)</f>
        <v/>
      </c>
      <c r="N1539" s="3" t="str">
        <f>IF(טבלה135[[#This Row],[טווח]]&lt;&gt;K1538,טבלה135[[#This Row],[טווח]],"")</f>
        <v/>
      </c>
      <c r="O1539" s="3" t="str">
        <f>IF(טבלה135[[#This Row],[מניית טווחים]]&lt;&gt;"",IF(OR(30&gt;טבלה135[[#This Row],[מקסימום]],30&lt;טבלה135[[#This Row],[מינימום]]),0,1),"")</f>
        <v/>
      </c>
    </row>
    <row r="1540" spans="1:15" x14ac:dyDescent="0.25">
      <c r="A1540" t="s">
        <v>159</v>
      </c>
      <c r="B1540">
        <v>21</v>
      </c>
      <c r="C1540">
        <v>30</v>
      </c>
      <c r="D1540">
        <f>טבלה135[[#This Row],[LengthofCycle]]+1</f>
        <v>31</v>
      </c>
      <c r="E1540">
        <f>IF(טבלה135[[#This Row],[CycleNumber]]&lt;3,"",IF(טבלה135[[#This Row],[CycleNumber]]=3,MIN(D1538:D1540),IF(I1539=3,MIN(D1537:D1539),E1539)))</f>
        <v>29</v>
      </c>
      <c r="F1540">
        <f>IF(טבלה135[[#This Row],[CycleNumber]]&lt;3,"",IF(טבלה135[[#This Row],[CycleNumber]]=3,MAX(D1538:D1540),IF(I1539=3,MAX(D1537:D1539),F1539)))</f>
        <v>32</v>
      </c>
      <c r="G1540">
        <f>IF(OR(טבלה135[[#This Row],[CycleNumber]]&gt;B1541,B1541=""),IF(טבלה135[[#This Row],[מספר סטייה]]=3,MIN(D1538:D1540),טבלה135[[#This Row],[מינ קבוע]]),טבלה135[[#This Row],[מינ קבוע]])</f>
        <v>29</v>
      </c>
      <c r="H1540">
        <f>IF(OR(טבלה135[[#This Row],[CycleNumber]]&gt;B1541,B1541=""),IF(טבלה135[[#This Row],[מספר סטייה]]=3,MAX(D1538:D1540),טבלה135[[#This Row],[מקס קבוע]]),טבלה135[[#This Row],[מקס קבוע]])</f>
        <v>32</v>
      </c>
      <c r="I154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קבוע]]&lt;&gt;E1539,1,I1539+1),0))</f>
        <v>0</v>
      </c>
      <c r="J1540">
        <f>IF(AND(טבלה135[[#This Row],[CycleNumber]]&lt;B1541,טבלה135[[#This Row],[מקס קבוע]]&lt;&gt;""),IF(OR(טבלה135[[#This Row],[מספר סטייה]]&lt;I1541,AND(טבלה135[[#This Row],[מספר סטייה]]=3,I1541=1)),0,1),"")</f>
        <v>1</v>
      </c>
      <c r="K1540">
        <f>IF(טבלה135[[#This Row],[מקס קבוע]]&lt;&gt;"",טבלה135[[#This Row],[מקסימום]]-טבלה135[[#This Row],[מינימום]],"")</f>
        <v>3</v>
      </c>
      <c r="L1540">
        <f>IF(IFERROR(LOOKUP(טבלה135[[#This Row],[ClientID]],פיבוט!$A$4:$A$121),FALSE)=טבלה135[[#This Row],[ClientID]],1,0)</f>
        <v>1</v>
      </c>
      <c r="M1540" t="str">
        <f>IF(OR(טבלה135[[#This Row],[ClientID]]=A1541),"",1)</f>
        <v/>
      </c>
      <c r="N1540" s="3" t="str">
        <f>IF(טבלה135[[#This Row],[טווח]]&lt;&gt;K1539,טבלה135[[#This Row],[טווח]],"")</f>
        <v/>
      </c>
      <c r="O1540" s="3" t="str">
        <f>IF(טבלה135[[#This Row],[מניית טווחים]]&lt;&gt;"",IF(OR(30&gt;טבלה135[[#This Row],[מקסימום]],30&lt;טבלה135[[#This Row],[מינימום]]),0,1),"")</f>
        <v/>
      </c>
    </row>
    <row r="1541" spans="1:15" x14ac:dyDescent="0.25">
      <c r="A1541" t="s">
        <v>159</v>
      </c>
      <c r="B1541">
        <v>22</v>
      </c>
      <c r="C1541">
        <v>30</v>
      </c>
      <c r="D1541">
        <f>טבלה135[[#This Row],[LengthofCycle]]+1</f>
        <v>31</v>
      </c>
      <c r="E1541">
        <f>IF(טבלה135[[#This Row],[CycleNumber]]&lt;3,"",IF(טבלה135[[#This Row],[CycleNumber]]=3,MIN(D1539:D1541),IF(I1540=3,MIN(D1538:D1540),E1540)))</f>
        <v>29</v>
      </c>
      <c r="F1541">
        <f>IF(טבלה135[[#This Row],[CycleNumber]]&lt;3,"",IF(טבלה135[[#This Row],[CycleNumber]]=3,MAX(D1539:D1541),IF(I1540=3,MAX(D1538:D1540),F1540)))</f>
        <v>32</v>
      </c>
      <c r="G1541">
        <f>IF(OR(טבלה135[[#This Row],[CycleNumber]]&gt;B1542,B1542=""),IF(טבלה135[[#This Row],[מספר סטייה]]=3,MIN(D1539:D1541),טבלה135[[#This Row],[מינ קבוע]]),טבלה135[[#This Row],[מינ קבוע]])</f>
        <v>29</v>
      </c>
      <c r="H1541">
        <f>IF(OR(טבלה135[[#This Row],[CycleNumber]]&gt;B1542,B1542=""),IF(טבלה135[[#This Row],[מספר סטייה]]=3,MAX(D1539:D1541),טבלה135[[#This Row],[מקס קבוע]]),טבלה135[[#This Row],[מקס קבוע]])</f>
        <v>32</v>
      </c>
      <c r="I154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קבוע]]&lt;&gt;E1540,1,I1540+1),0))</f>
        <v>0</v>
      </c>
      <c r="J1541">
        <f>IF(AND(טבלה135[[#This Row],[CycleNumber]]&lt;B1542,טבלה135[[#This Row],[מקס קבוע]]&lt;&gt;""),IF(OR(טבלה135[[#This Row],[מספר סטייה]]&lt;I1542,AND(טבלה135[[#This Row],[מספר סטייה]]=3,I1542=1)),0,1),"")</f>
        <v>0</v>
      </c>
      <c r="K1541">
        <f>IF(טבלה135[[#This Row],[מקס קבוע]]&lt;&gt;"",טבלה135[[#This Row],[מקסימום]]-טבלה135[[#This Row],[מינימום]],"")</f>
        <v>3</v>
      </c>
      <c r="L1541">
        <f>IF(IFERROR(LOOKUP(טבלה135[[#This Row],[ClientID]],פיבוט!$A$4:$A$121),FALSE)=טבלה135[[#This Row],[ClientID]],1,0)</f>
        <v>1</v>
      </c>
      <c r="M1541" t="str">
        <f>IF(OR(טבלה135[[#This Row],[ClientID]]=A1542),"",1)</f>
        <v/>
      </c>
      <c r="N1541" s="3" t="str">
        <f>IF(טבלה135[[#This Row],[טווח]]&lt;&gt;K1540,טבלה135[[#This Row],[טווח]],"")</f>
        <v/>
      </c>
      <c r="O1541" s="3" t="str">
        <f>IF(טבלה135[[#This Row],[מניית טווחים]]&lt;&gt;"",IF(OR(30&gt;טבלה135[[#This Row],[מקסימום]],30&lt;טבלה135[[#This Row],[מינימום]]),0,1),"")</f>
        <v/>
      </c>
    </row>
    <row r="1542" spans="1:15" x14ac:dyDescent="0.25">
      <c r="A1542" t="s">
        <v>159</v>
      </c>
      <c r="B1542">
        <v>23</v>
      </c>
      <c r="C1542">
        <v>23</v>
      </c>
      <c r="D1542">
        <f>טבלה135[[#This Row],[LengthofCycle]]+1</f>
        <v>24</v>
      </c>
      <c r="E1542">
        <f>IF(טבלה135[[#This Row],[CycleNumber]]&lt;3,"",IF(טבלה135[[#This Row],[CycleNumber]]=3,MIN(D1540:D1542),IF(I1541=3,MIN(D1539:D1541),E1541)))</f>
        <v>29</v>
      </c>
      <c r="F1542">
        <f>IF(טבלה135[[#This Row],[CycleNumber]]&lt;3,"",IF(טבלה135[[#This Row],[CycleNumber]]=3,MAX(D1540:D1542),IF(I1541=3,MAX(D1539:D1541),F1541)))</f>
        <v>32</v>
      </c>
      <c r="G1542">
        <f>IF(OR(טבלה135[[#This Row],[CycleNumber]]&gt;B1543,B1543=""),IF(טבלה135[[#This Row],[מספר סטייה]]=3,MIN(D1540:D1542),טבלה135[[#This Row],[מינ קבוע]]),טבלה135[[#This Row],[מינ קבוע]])</f>
        <v>29</v>
      </c>
      <c r="H1542">
        <f>IF(OR(טבלה135[[#This Row],[CycleNumber]]&gt;B1543,B1543=""),IF(טבלה135[[#This Row],[מספר סטייה]]=3,MAX(D1540:D1542),טבלה135[[#This Row],[מקס קבוע]]),טבלה135[[#This Row],[מקס קבוע]])</f>
        <v>32</v>
      </c>
      <c r="I154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קבוע]]&lt;&gt;E1541,1,I1541+1),0))</f>
        <v>1</v>
      </c>
      <c r="J1542">
        <f>IF(AND(טבלה135[[#This Row],[CycleNumber]]&lt;B1543,טבלה135[[#This Row],[מקס קבוע]]&lt;&gt;""),IF(OR(טבלה135[[#This Row],[מספר סטייה]]&lt;I1543,AND(טבלה135[[#This Row],[מספר סטייה]]=3,I1543=1)),0,1),"")</f>
        <v>1</v>
      </c>
      <c r="K1542">
        <f>IF(טבלה135[[#This Row],[מקס קבוע]]&lt;&gt;"",טבלה135[[#This Row],[מקסימום]]-טבלה135[[#This Row],[מינימום]],"")</f>
        <v>3</v>
      </c>
      <c r="L1542">
        <f>IF(IFERROR(LOOKUP(טבלה135[[#This Row],[ClientID]],פיבוט!$A$4:$A$121),FALSE)=טבלה135[[#This Row],[ClientID]],1,0)</f>
        <v>1</v>
      </c>
      <c r="M1542" t="str">
        <f>IF(OR(טבלה135[[#This Row],[ClientID]]=A1543),"",1)</f>
        <v/>
      </c>
      <c r="N1542" s="3" t="str">
        <f>IF(טבלה135[[#This Row],[טווח]]&lt;&gt;K1541,טבלה135[[#This Row],[טווח]],"")</f>
        <v/>
      </c>
      <c r="O1542" s="3" t="str">
        <f>IF(טבלה135[[#This Row],[מניית טווחים]]&lt;&gt;"",IF(OR(30&gt;טבלה135[[#This Row],[מקסימום]],30&lt;טבלה135[[#This Row],[מינימום]]),0,1),"")</f>
        <v/>
      </c>
    </row>
    <row r="1543" spans="1:15" x14ac:dyDescent="0.25">
      <c r="A1543" t="s">
        <v>159</v>
      </c>
      <c r="B1543">
        <v>24</v>
      </c>
      <c r="C1543">
        <v>28</v>
      </c>
      <c r="D1543">
        <f>טבלה135[[#This Row],[LengthofCycle]]+1</f>
        <v>29</v>
      </c>
      <c r="E1543">
        <f>IF(טבלה135[[#This Row],[CycleNumber]]&lt;3,"",IF(טבלה135[[#This Row],[CycleNumber]]=3,MIN(D1541:D1543),IF(I1542=3,MIN(D1540:D1542),E1542)))</f>
        <v>29</v>
      </c>
      <c r="F1543">
        <f>IF(טבלה135[[#This Row],[CycleNumber]]&lt;3,"",IF(טבלה135[[#This Row],[CycleNumber]]=3,MAX(D1541:D1543),IF(I1542=3,MAX(D1540:D1542),F1542)))</f>
        <v>32</v>
      </c>
      <c r="G1543">
        <f>IF(OR(טבלה135[[#This Row],[CycleNumber]]&gt;B1544,B1544=""),IF(טבלה135[[#This Row],[מספר סטייה]]=3,MIN(D1541:D1543),טבלה135[[#This Row],[מינ קבוע]]),טבלה135[[#This Row],[מינ קבוע]])</f>
        <v>29</v>
      </c>
      <c r="H1543">
        <f>IF(OR(טבלה135[[#This Row],[CycleNumber]]&gt;B1544,B1544=""),IF(טבלה135[[#This Row],[מספר סטייה]]=3,MAX(D1541:D1543),טבלה135[[#This Row],[מקס קבוע]]),טבלה135[[#This Row],[מקס קבוע]])</f>
        <v>32</v>
      </c>
      <c r="I154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קבוע]]&lt;&gt;E1542,1,I1542+1),0))</f>
        <v>0</v>
      </c>
      <c r="J1543">
        <f>IF(AND(טבלה135[[#This Row],[CycleNumber]]&lt;B1544,טבלה135[[#This Row],[מקס קבוע]]&lt;&gt;""),IF(OR(טבלה135[[#This Row],[מספר סטייה]]&lt;I1544,AND(טבלה135[[#This Row],[מספר סטייה]]=3,I1544=1)),0,1),"")</f>
        <v>1</v>
      </c>
      <c r="K1543">
        <f>IF(טבלה135[[#This Row],[מקס קבוע]]&lt;&gt;"",טבלה135[[#This Row],[מקסימום]]-טבלה135[[#This Row],[מינימום]],"")</f>
        <v>3</v>
      </c>
      <c r="L1543">
        <f>IF(IFERROR(LOOKUP(טבלה135[[#This Row],[ClientID]],פיבוט!$A$4:$A$121),FALSE)=טבלה135[[#This Row],[ClientID]],1,0)</f>
        <v>1</v>
      </c>
      <c r="M1543" t="str">
        <f>IF(OR(טבלה135[[#This Row],[ClientID]]=A1544),"",1)</f>
        <v/>
      </c>
      <c r="N1543" s="3" t="str">
        <f>IF(טבלה135[[#This Row],[טווח]]&lt;&gt;K1542,טבלה135[[#This Row],[טווח]],"")</f>
        <v/>
      </c>
      <c r="O1543" s="3" t="str">
        <f>IF(טבלה135[[#This Row],[מניית טווחים]]&lt;&gt;"",IF(OR(30&gt;טבלה135[[#This Row],[מקסימום]],30&lt;טבלה135[[#This Row],[מינימום]]),0,1),"")</f>
        <v/>
      </c>
    </row>
    <row r="1544" spans="1:15" x14ac:dyDescent="0.25">
      <c r="A1544" t="s">
        <v>159</v>
      </c>
      <c r="B1544">
        <v>25</v>
      </c>
      <c r="C1544">
        <v>29</v>
      </c>
      <c r="D1544">
        <f>טבלה135[[#This Row],[LengthofCycle]]+1</f>
        <v>30</v>
      </c>
      <c r="E1544">
        <f>IF(טבלה135[[#This Row],[CycleNumber]]&lt;3,"",IF(טבלה135[[#This Row],[CycleNumber]]=3,MIN(D1542:D1544),IF(I1543=3,MIN(D1541:D1543),E1543)))</f>
        <v>29</v>
      </c>
      <c r="F1544">
        <f>IF(טבלה135[[#This Row],[CycleNumber]]&lt;3,"",IF(טבלה135[[#This Row],[CycleNumber]]=3,MAX(D1542:D1544),IF(I1543=3,MAX(D1541:D1543),F1543)))</f>
        <v>32</v>
      </c>
      <c r="G1544">
        <f>IF(OR(טבלה135[[#This Row],[CycleNumber]]&gt;B1545,B1545=""),IF(טבלה135[[#This Row],[מספר סטייה]]=3,MIN(D1542:D1544),טבלה135[[#This Row],[מינ קבוע]]),טבלה135[[#This Row],[מינ קבוע]])</f>
        <v>29</v>
      </c>
      <c r="H1544">
        <f>IF(OR(טבלה135[[#This Row],[CycleNumber]]&gt;B1545,B1545=""),IF(טבלה135[[#This Row],[מספר סטייה]]=3,MAX(D1542:D1544),טבלה135[[#This Row],[מקס קבוע]]),טבלה135[[#This Row],[מקס קבוע]])</f>
        <v>32</v>
      </c>
      <c r="I1544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קבוע]]&lt;&gt;E1543,1,I1543+1),0))</f>
        <v>0</v>
      </c>
      <c r="J1544">
        <f>IF(AND(טבלה135[[#This Row],[CycleNumber]]&lt;B1545,טבלה135[[#This Row],[מקס קבוע]]&lt;&gt;""),IF(OR(טבלה135[[#This Row],[מספר סטייה]]&lt;I1545,AND(טבלה135[[#This Row],[מספר סטייה]]=3,I1545=1)),0,1),"")</f>
        <v>0</v>
      </c>
      <c r="K1544">
        <f>IF(טבלה135[[#This Row],[מקס קבוע]]&lt;&gt;"",טבלה135[[#This Row],[מקסימום]]-טבלה135[[#This Row],[מינימום]],"")</f>
        <v>3</v>
      </c>
      <c r="L1544">
        <f>IF(IFERROR(LOOKUP(טבלה135[[#This Row],[ClientID]],פיבוט!$A$4:$A$121),FALSE)=טבלה135[[#This Row],[ClientID]],1,0)</f>
        <v>1</v>
      </c>
      <c r="M1544" t="str">
        <f>IF(OR(טבלה135[[#This Row],[ClientID]]=A1545),"",1)</f>
        <v/>
      </c>
      <c r="N1544" s="3" t="str">
        <f>IF(טבלה135[[#This Row],[טווח]]&lt;&gt;K1543,טבלה135[[#This Row],[טווח]],"")</f>
        <v/>
      </c>
      <c r="O1544" s="3" t="str">
        <f>IF(טבלה135[[#This Row],[מניית טווחים]]&lt;&gt;"",IF(OR(30&gt;טבלה135[[#This Row],[מקסימום]],30&lt;טבלה135[[#This Row],[מינימום]]),0,1),"")</f>
        <v/>
      </c>
    </row>
    <row r="1545" spans="1:15" x14ac:dyDescent="0.25">
      <c r="A1545" t="s">
        <v>159</v>
      </c>
      <c r="B1545">
        <v>26</v>
      </c>
      <c r="C1545">
        <v>32</v>
      </c>
      <c r="D1545">
        <f>טבלה135[[#This Row],[LengthofCycle]]+1</f>
        <v>33</v>
      </c>
      <c r="E1545">
        <f>IF(טבלה135[[#This Row],[CycleNumber]]&lt;3,"",IF(טבלה135[[#This Row],[CycleNumber]]=3,MIN(D1543:D1545),IF(I1544=3,MIN(D1542:D1544),E1544)))</f>
        <v>29</v>
      </c>
      <c r="F1545">
        <f>IF(טבלה135[[#This Row],[CycleNumber]]&lt;3,"",IF(טבלה135[[#This Row],[CycleNumber]]=3,MAX(D1543:D1545),IF(I1544=3,MAX(D1542:D1544),F1544)))</f>
        <v>32</v>
      </c>
      <c r="G1545">
        <f>IF(OR(טבלה135[[#This Row],[CycleNumber]]&gt;B1546,B1546=""),IF(טבלה135[[#This Row],[מספר סטייה]]=3,MIN(D1543:D1545),טבלה135[[#This Row],[מינ קבוע]]),טבלה135[[#This Row],[מינ קבוע]])</f>
        <v>29</v>
      </c>
      <c r="H1545">
        <f>IF(OR(טבלה135[[#This Row],[CycleNumber]]&gt;B1546,B1546=""),IF(טבלה135[[#This Row],[מספר סטייה]]=3,MAX(D1543:D1545),טבלה135[[#This Row],[מקס קבוע]]),טבלה135[[#This Row],[מקס קבוע]])</f>
        <v>32</v>
      </c>
      <c r="I154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קבוע]]&lt;&gt;E1544,1,I1544+1),0))</f>
        <v>1</v>
      </c>
      <c r="J1545">
        <f>IF(AND(טבלה135[[#This Row],[CycleNumber]]&lt;B1546,טבלה135[[#This Row],[מקס קבוע]]&lt;&gt;""),IF(OR(טבלה135[[#This Row],[מספר סטייה]]&lt;I1546,AND(טבלה135[[#This Row],[מספר סטייה]]=3,I1546=1)),0,1),"")</f>
        <v>1</v>
      </c>
      <c r="K1545">
        <f>IF(טבלה135[[#This Row],[מקס קבוע]]&lt;&gt;"",טבלה135[[#This Row],[מקסימום]]-טבלה135[[#This Row],[מינימום]],"")</f>
        <v>3</v>
      </c>
      <c r="L1545">
        <f>IF(IFERROR(LOOKUP(טבלה135[[#This Row],[ClientID]],פיבוט!$A$4:$A$121),FALSE)=טבלה135[[#This Row],[ClientID]],1,0)</f>
        <v>1</v>
      </c>
      <c r="M1545" t="str">
        <f>IF(OR(טבלה135[[#This Row],[ClientID]]=A1546),"",1)</f>
        <v/>
      </c>
      <c r="N1545" s="3" t="str">
        <f>IF(טבלה135[[#This Row],[טווח]]&lt;&gt;K1544,טבלה135[[#This Row],[טווח]],"")</f>
        <v/>
      </c>
      <c r="O1545" s="3" t="str">
        <f>IF(טבלה135[[#This Row],[מניית טווחים]]&lt;&gt;"",IF(OR(30&gt;טבלה135[[#This Row],[מקסימום]],30&lt;טבלה135[[#This Row],[מינימום]]),0,1),"")</f>
        <v/>
      </c>
    </row>
    <row r="1546" spans="1:15" x14ac:dyDescent="0.25">
      <c r="A1546" t="s">
        <v>159</v>
      </c>
      <c r="B1546">
        <v>27</v>
      </c>
      <c r="C1546">
        <v>29</v>
      </c>
      <c r="D1546">
        <f>טבלה135[[#This Row],[LengthofCycle]]+1</f>
        <v>30</v>
      </c>
      <c r="E1546">
        <f>IF(טבלה135[[#This Row],[CycleNumber]]&lt;3,"",IF(טבלה135[[#This Row],[CycleNumber]]=3,MIN(D1544:D1546),IF(I1545=3,MIN(D1543:D1545),E1545)))</f>
        <v>29</v>
      </c>
      <c r="F1546">
        <f>IF(טבלה135[[#This Row],[CycleNumber]]&lt;3,"",IF(טבלה135[[#This Row],[CycleNumber]]=3,MAX(D1544:D1546),IF(I1545=3,MAX(D1543:D1545),F1545)))</f>
        <v>32</v>
      </c>
      <c r="G1546">
        <f>IF(OR(טבלה135[[#This Row],[CycleNumber]]&gt;B1547,B1547=""),IF(טבלה135[[#This Row],[מספר סטייה]]=3,MIN(D1544:D1546),טבלה135[[#This Row],[מינ קבוע]]),טבלה135[[#This Row],[מינ קבוע]])</f>
        <v>29</v>
      </c>
      <c r="H1546">
        <f>IF(OR(טבלה135[[#This Row],[CycleNumber]]&gt;B1547,B1547=""),IF(טבלה135[[#This Row],[מספר סטייה]]=3,MAX(D1544:D1546),טבלה135[[#This Row],[מקס קבוע]]),טבלה135[[#This Row],[מקס קבוע]])</f>
        <v>32</v>
      </c>
      <c r="I154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קבוע]]&lt;&gt;E1545,1,I1545+1),0))</f>
        <v>0</v>
      </c>
      <c r="J1546">
        <f>IF(AND(טבלה135[[#This Row],[CycleNumber]]&lt;B1547,טבלה135[[#This Row],[מקס קבוע]]&lt;&gt;""),IF(OR(טבלה135[[#This Row],[מספר סטייה]]&lt;I1547,AND(טבלה135[[#This Row],[מספר סטייה]]=3,I1547=1)),0,1),"")</f>
        <v>1</v>
      </c>
      <c r="K1546">
        <f>IF(טבלה135[[#This Row],[מקס קבוע]]&lt;&gt;"",טבלה135[[#This Row],[מקסימום]]-טבלה135[[#This Row],[מינימום]],"")</f>
        <v>3</v>
      </c>
      <c r="L1546">
        <f>IF(IFERROR(LOOKUP(טבלה135[[#This Row],[ClientID]],פיבוט!$A$4:$A$121),FALSE)=טבלה135[[#This Row],[ClientID]],1,0)</f>
        <v>1</v>
      </c>
      <c r="M1546" t="str">
        <f>IF(OR(טבלה135[[#This Row],[ClientID]]=A1547),"",1)</f>
        <v/>
      </c>
      <c r="N1546" s="3" t="str">
        <f>IF(טבלה135[[#This Row],[טווח]]&lt;&gt;K1545,טבלה135[[#This Row],[טווח]],"")</f>
        <v/>
      </c>
      <c r="O1546" s="3" t="str">
        <f>IF(טבלה135[[#This Row],[מניית טווחים]]&lt;&gt;"",IF(OR(30&gt;טבלה135[[#This Row],[מקסימום]],30&lt;טבלה135[[#This Row],[מינימום]]),0,1),"")</f>
        <v/>
      </c>
    </row>
    <row r="1547" spans="1:15" x14ac:dyDescent="0.25">
      <c r="A1547" t="s">
        <v>159</v>
      </c>
      <c r="B1547">
        <v>28</v>
      </c>
      <c r="C1547">
        <v>29</v>
      </c>
      <c r="D1547">
        <f>טבלה135[[#This Row],[LengthofCycle]]+1</f>
        <v>30</v>
      </c>
      <c r="E1547">
        <f>IF(טבלה135[[#This Row],[CycleNumber]]&lt;3,"",IF(טבלה135[[#This Row],[CycleNumber]]=3,MIN(D1545:D1547),IF(I1546=3,MIN(D1544:D1546),E1546)))</f>
        <v>29</v>
      </c>
      <c r="F1547">
        <f>IF(טבלה135[[#This Row],[CycleNumber]]&lt;3,"",IF(טבלה135[[#This Row],[CycleNumber]]=3,MAX(D1545:D1547),IF(I1546=3,MAX(D1544:D1546),F1546)))</f>
        <v>32</v>
      </c>
      <c r="G1547">
        <f>IF(OR(טבלה135[[#This Row],[CycleNumber]]&gt;B1548,B1548=""),IF(טבלה135[[#This Row],[מספר סטייה]]=3,MIN(D1545:D1547),טבלה135[[#This Row],[מינ קבוע]]),טבלה135[[#This Row],[מינ קבוע]])</f>
        <v>29</v>
      </c>
      <c r="H1547">
        <f>IF(OR(טבלה135[[#This Row],[CycleNumber]]&gt;B1548,B1548=""),IF(טבלה135[[#This Row],[מספר סטייה]]=3,MAX(D1545:D1547),טבלה135[[#This Row],[מקס קבוע]]),טבלה135[[#This Row],[מקס קבוע]])</f>
        <v>32</v>
      </c>
      <c r="I154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קבוע]]&lt;&gt;E1546,1,I1546+1),0))</f>
        <v>0</v>
      </c>
      <c r="J1547">
        <f>IF(AND(טבלה135[[#This Row],[CycleNumber]]&lt;B1548,טבלה135[[#This Row],[מקס קבוע]]&lt;&gt;""),IF(OR(טבלה135[[#This Row],[מספר סטייה]]&lt;I1548,AND(טבלה135[[#This Row],[מספר סטייה]]=3,I1548=1)),0,1),"")</f>
        <v>1</v>
      </c>
      <c r="K1547">
        <f>IF(טבלה135[[#This Row],[מקס קבוע]]&lt;&gt;"",טבלה135[[#This Row],[מקסימום]]-טבלה135[[#This Row],[מינימום]],"")</f>
        <v>3</v>
      </c>
      <c r="L1547">
        <f>IF(IFERROR(LOOKUP(טבלה135[[#This Row],[ClientID]],פיבוט!$A$4:$A$121),FALSE)=טבלה135[[#This Row],[ClientID]],1,0)</f>
        <v>1</v>
      </c>
      <c r="M1547" t="str">
        <f>IF(OR(טבלה135[[#This Row],[ClientID]]=A1548),"",1)</f>
        <v/>
      </c>
      <c r="N1547" s="3" t="str">
        <f>IF(טבלה135[[#This Row],[טווח]]&lt;&gt;K1546,טבלה135[[#This Row],[טווח]],"")</f>
        <v/>
      </c>
      <c r="O1547" s="3" t="str">
        <f>IF(טבלה135[[#This Row],[מניית טווחים]]&lt;&gt;"",IF(OR(30&gt;טבלה135[[#This Row],[מקסימום]],30&lt;טבלה135[[#This Row],[מינימום]]),0,1),"")</f>
        <v/>
      </c>
    </row>
    <row r="1548" spans="1:15" x14ac:dyDescent="0.25">
      <c r="A1548" t="s">
        <v>159</v>
      </c>
      <c r="B1548">
        <v>29</v>
      </c>
      <c r="C1548">
        <v>30</v>
      </c>
      <c r="D1548">
        <f>טבלה135[[#This Row],[LengthofCycle]]+1</f>
        <v>31</v>
      </c>
      <c r="E1548">
        <f>IF(טבלה135[[#This Row],[CycleNumber]]&lt;3,"",IF(טבלה135[[#This Row],[CycleNumber]]=3,MIN(D1546:D1548),IF(I1547=3,MIN(D1545:D1547),E1547)))</f>
        <v>29</v>
      </c>
      <c r="F1548">
        <f>IF(טבלה135[[#This Row],[CycleNumber]]&lt;3,"",IF(טבלה135[[#This Row],[CycleNumber]]=3,MAX(D1546:D1548),IF(I1547=3,MAX(D1545:D1547),F1547)))</f>
        <v>32</v>
      </c>
      <c r="G1548">
        <f>IF(OR(טבלה135[[#This Row],[CycleNumber]]&gt;B1549,B1549=""),IF(טבלה135[[#This Row],[מספר סטייה]]=3,MIN(D1546:D1548),טבלה135[[#This Row],[מינ קבוע]]),טבלה135[[#This Row],[מינ קבוע]])</f>
        <v>29</v>
      </c>
      <c r="H1548">
        <f>IF(OR(טבלה135[[#This Row],[CycleNumber]]&gt;B1549,B1549=""),IF(טבלה135[[#This Row],[מספר סטייה]]=3,MAX(D1546:D1548),טבלה135[[#This Row],[מקס קבוע]]),טבלה135[[#This Row],[מקס קבוע]])</f>
        <v>32</v>
      </c>
      <c r="I154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קבוע]]&lt;&gt;E1547,1,I1547+1),0))</f>
        <v>0</v>
      </c>
      <c r="J1548">
        <f>IF(AND(טבלה135[[#This Row],[CycleNumber]]&lt;B1549,טבלה135[[#This Row],[מקס קבוע]]&lt;&gt;""),IF(OR(טבלה135[[#This Row],[מספר סטייה]]&lt;I1549,AND(טבלה135[[#This Row],[מספר סטייה]]=3,I1549=1)),0,1),"")</f>
        <v>1</v>
      </c>
      <c r="K1548">
        <f>IF(טבלה135[[#This Row],[מקס קבוע]]&lt;&gt;"",טבלה135[[#This Row],[מקסימום]]-טבלה135[[#This Row],[מינימום]],"")</f>
        <v>3</v>
      </c>
      <c r="L1548">
        <f>IF(IFERROR(LOOKUP(טבלה135[[#This Row],[ClientID]],פיבוט!$A$4:$A$121),FALSE)=טבלה135[[#This Row],[ClientID]],1,0)</f>
        <v>1</v>
      </c>
      <c r="M1548" t="str">
        <f>IF(OR(טבלה135[[#This Row],[ClientID]]=A1549),"",1)</f>
        <v/>
      </c>
      <c r="N1548" s="3" t="str">
        <f>IF(טבלה135[[#This Row],[טווח]]&lt;&gt;K1547,טבלה135[[#This Row],[טווח]],"")</f>
        <v/>
      </c>
      <c r="O1548" s="3" t="str">
        <f>IF(טבלה135[[#This Row],[מניית טווחים]]&lt;&gt;"",IF(OR(30&gt;טבלה135[[#This Row],[מקסימום]],30&lt;טבלה135[[#This Row],[מינימום]]),0,1),"")</f>
        <v/>
      </c>
    </row>
    <row r="1549" spans="1:15" x14ac:dyDescent="0.25">
      <c r="A1549" t="s">
        <v>159</v>
      </c>
      <c r="B1549">
        <v>30</v>
      </c>
      <c r="C1549">
        <v>28</v>
      </c>
      <c r="D1549">
        <f>טבלה135[[#This Row],[LengthofCycle]]+1</f>
        <v>29</v>
      </c>
      <c r="E1549">
        <f>IF(טבלה135[[#This Row],[CycleNumber]]&lt;3,"",IF(טבלה135[[#This Row],[CycleNumber]]=3,MIN(D1547:D1549),IF(I1548=3,MIN(D1546:D1548),E1548)))</f>
        <v>29</v>
      </c>
      <c r="F1549">
        <f>IF(טבלה135[[#This Row],[CycleNumber]]&lt;3,"",IF(טבלה135[[#This Row],[CycleNumber]]=3,MAX(D1547:D1549),IF(I1548=3,MAX(D1546:D1548),F1548)))</f>
        <v>32</v>
      </c>
      <c r="G1549">
        <f>IF(OR(טבלה135[[#This Row],[CycleNumber]]&gt;B1550,B1550=""),IF(טבלה135[[#This Row],[מספר סטייה]]=3,MIN(D1547:D1549),טבלה135[[#This Row],[מינ קבוע]]),טבלה135[[#This Row],[מינ קבוע]])</f>
        <v>29</v>
      </c>
      <c r="H1549">
        <f>IF(OR(טבלה135[[#This Row],[CycleNumber]]&gt;B1550,B1550=""),IF(טבלה135[[#This Row],[מספר סטייה]]=3,MAX(D1547:D1549),טבלה135[[#This Row],[מקס קבוע]]),טבלה135[[#This Row],[מקס קבוע]])</f>
        <v>32</v>
      </c>
      <c r="I154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קבוע]]&lt;&gt;E1548,1,I1548+1),0))</f>
        <v>0</v>
      </c>
      <c r="J1549">
        <f>IF(AND(טבלה135[[#This Row],[CycleNumber]]&lt;B1550,טבלה135[[#This Row],[מקס קבוע]]&lt;&gt;""),IF(OR(טבלה135[[#This Row],[מספר סטייה]]&lt;I1550,AND(טבלה135[[#This Row],[מספר סטייה]]=3,I1550=1)),0,1),"")</f>
        <v>1</v>
      </c>
      <c r="K1549">
        <f>IF(טבלה135[[#This Row],[מקס קבוע]]&lt;&gt;"",טבלה135[[#This Row],[מקסימום]]-טבלה135[[#This Row],[מינימום]],"")</f>
        <v>3</v>
      </c>
      <c r="L1549">
        <f>IF(IFERROR(LOOKUP(טבלה135[[#This Row],[ClientID]],פיבוט!$A$4:$A$121),FALSE)=טבלה135[[#This Row],[ClientID]],1,0)</f>
        <v>1</v>
      </c>
      <c r="M1549" t="str">
        <f>IF(OR(טבלה135[[#This Row],[ClientID]]=A1550),"",1)</f>
        <v/>
      </c>
      <c r="N1549" s="3" t="str">
        <f>IF(טבלה135[[#This Row],[טווח]]&lt;&gt;K1548,טבלה135[[#This Row],[טווח]],"")</f>
        <v/>
      </c>
      <c r="O1549" s="3" t="str">
        <f>IF(טבלה135[[#This Row],[מניית טווחים]]&lt;&gt;"",IF(OR(30&gt;טבלה135[[#This Row],[מקסימום]],30&lt;טבלה135[[#This Row],[מינימום]]),0,1),"")</f>
        <v/>
      </c>
    </row>
    <row r="1550" spans="1:15" x14ac:dyDescent="0.25">
      <c r="A1550" t="s">
        <v>159</v>
      </c>
      <c r="B1550">
        <v>31</v>
      </c>
      <c r="C1550">
        <v>29</v>
      </c>
      <c r="D1550">
        <f>טבלה135[[#This Row],[LengthofCycle]]+1</f>
        <v>30</v>
      </c>
      <c r="E1550">
        <f>IF(טבלה135[[#This Row],[CycleNumber]]&lt;3,"",IF(טבלה135[[#This Row],[CycleNumber]]=3,MIN(D1548:D1550),IF(I1549=3,MIN(D1547:D1549),E1549)))</f>
        <v>29</v>
      </c>
      <c r="F1550">
        <f>IF(טבלה135[[#This Row],[CycleNumber]]&lt;3,"",IF(טבלה135[[#This Row],[CycleNumber]]=3,MAX(D1548:D1550),IF(I1549=3,MAX(D1547:D1549),F1549)))</f>
        <v>32</v>
      </c>
      <c r="G1550">
        <f>IF(OR(טבלה135[[#This Row],[CycleNumber]]&gt;B1551,B1551=""),IF(טבלה135[[#This Row],[מספר סטייה]]=3,MIN(D1548:D1550),טבלה135[[#This Row],[מינ קבוע]]),טבלה135[[#This Row],[מינ קבוע]])</f>
        <v>29</v>
      </c>
      <c r="H1550">
        <f>IF(OR(טבלה135[[#This Row],[CycleNumber]]&gt;B1551,B1551=""),IF(טבלה135[[#This Row],[מספר סטייה]]=3,MAX(D1548:D1550),טבלה135[[#This Row],[מקס קבוע]]),טבלה135[[#This Row],[מקס קבוע]])</f>
        <v>32</v>
      </c>
      <c r="I155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קבוע]]&lt;&gt;E1549,1,I1549+1),0))</f>
        <v>0</v>
      </c>
      <c r="J1550">
        <f>IF(AND(טבלה135[[#This Row],[CycleNumber]]&lt;B1551,טבלה135[[#This Row],[מקס קבוע]]&lt;&gt;""),IF(OR(טבלה135[[#This Row],[מספר סטייה]]&lt;I1551,AND(טבלה135[[#This Row],[מספר סטייה]]=3,I1551=1)),0,1),"")</f>
        <v>1</v>
      </c>
      <c r="K1550">
        <f>IF(טבלה135[[#This Row],[מקס קבוע]]&lt;&gt;"",טבלה135[[#This Row],[מקסימום]]-טבלה135[[#This Row],[מינימום]],"")</f>
        <v>3</v>
      </c>
      <c r="L1550">
        <f>IF(IFERROR(LOOKUP(טבלה135[[#This Row],[ClientID]],פיבוט!$A$4:$A$121),FALSE)=טבלה135[[#This Row],[ClientID]],1,0)</f>
        <v>1</v>
      </c>
      <c r="M1550" t="str">
        <f>IF(OR(טבלה135[[#This Row],[ClientID]]=A1551),"",1)</f>
        <v/>
      </c>
      <c r="N1550" s="3" t="str">
        <f>IF(טבלה135[[#This Row],[טווח]]&lt;&gt;K1549,טבלה135[[#This Row],[טווח]],"")</f>
        <v/>
      </c>
      <c r="O1550" s="3" t="str">
        <f>IF(טבלה135[[#This Row],[מניית טווחים]]&lt;&gt;"",IF(OR(30&gt;טבלה135[[#This Row],[מקסימום]],30&lt;טבלה135[[#This Row],[מינימום]]),0,1),"")</f>
        <v/>
      </c>
    </row>
    <row r="1551" spans="1:15" x14ac:dyDescent="0.25">
      <c r="A1551" t="s">
        <v>159</v>
      </c>
      <c r="B1551">
        <v>32</v>
      </c>
      <c r="C1551">
        <v>31</v>
      </c>
      <c r="D1551">
        <f>טבלה135[[#This Row],[LengthofCycle]]+1</f>
        <v>32</v>
      </c>
      <c r="E1551">
        <f>IF(טבלה135[[#This Row],[CycleNumber]]&lt;3,"",IF(טבלה135[[#This Row],[CycleNumber]]=3,MIN(D1549:D1551),IF(I1550=3,MIN(D1548:D1550),E1550)))</f>
        <v>29</v>
      </c>
      <c r="F1551">
        <f>IF(טבלה135[[#This Row],[CycleNumber]]&lt;3,"",IF(טבלה135[[#This Row],[CycleNumber]]=3,MAX(D1549:D1551),IF(I1550=3,MAX(D1548:D1550),F1550)))</f>
        <v>32</v>
      </c>
      <c r="G1551">
        <f>IF(OR(טבלה135[[#This Row],[CycleNumber]]&gt;B1552,B1552=""),IF(טבלה135[[#This Row],[מספר סטייה]]=3,MIN(D1549:D1551),טבלה135[[#This Row],[מינ קבוע]]),טבלה135[[#This Row],[מינ קבוע]])</f>
        <v>29</v>
      </c>
      <c r="H1551">
        <f>IF(OR(טבלה135[[#This Row],[CycleNumber]]&gt;B1552,B1552=""),IF(טבלה135[[#This Row],[מספר סטייה]]=3,MAX(D1549:D1551),טבלה135[[#This Row],[מקס קבוע]]),טבלה135[[#This Row],[מקס קבוע]])</f>
        <v>32</v>
      </c>
      <c r="I155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קבוע]]&lt;&gt;E1550,1,I1550+1),0))</f>
        <v>0</v>
      </c>
      <c r="J1551">
        <f>IF(AND(טבלה135[[#This Row],[CycleNumber]]&lt;B1552,טבלה135[[#This Row],[מקס קבוע]]&lt;&gt;""),IF(OR(טבלה135[[#This Row],[מספר סטייה]]&lt;I1552,AND(טבלה135[[#This Row],[מספר סטייה]]=3,I1552=1)),0,1),"")</f>
        <v>1</v>
      </c>
      <c r="K1551">
        <f>IF(טבלה135[[#This Row],[מקס קבוע]]&lt;&gt;"",טבלה135[[#This Row],[מקסימום]]-טבלה135[[#This Row],[מינימום]],"")</f>
        <v>3</v>
      </c>
      <c r="L1551">
        <f>IF(IFERROR(LOOKUP(טבלה135[[#This Row],[ClientID]],פיבוט!$A$4:$A$121),FALSE)=טבלה135[[#This Row],[ClientID]],1,0)</f>
        <v>1</v>
      </c>
      <c r="M1551" t="str">
        <f>IF(OR(טבלה135[[#This Row],[ClientID]]=A1552),"",1)</f>
        <v/>
      </c>
      <c r="N1551" s="3" t="str">
        <f>IF(טבלה135[[#This Row],[טווח]]&lt;&gt;K1550,טבלה135[[#This Row],[טווח]],"")</f>
        <v/>
      </c>
      <c r="O1551" s="3" t="str">
        <f>IF(טבלה135[[#This Row],[מניית טווחים]]&lt;&gt;"",IF(OR(30&gt;טבלה135[[#This Row],[מקסימום]],30&lt;טבלה135[[#This Row],[מינימום]]),0,1),"")</f>
        <v/>
      </c>
    </row>
    <row r="1552" spans="1:15" x14ac:dyDescent="0.25">
      <c r="A1552" t="s">
        <v>159</v>
      </c>
      <c r="B1552">
        <v>33</v>
      </c>
      <c r="C1552">
        <v>30</v>
      </c>
      <c r="D1552">
        <f>טבלה135[[#This Row],[LengthofCycle]]+1</f>
        <v>31</v>
      </c>
      <c r="E1552">
        <f>IF(טבלה135[[#This Row],[CycleNumber]]&lt;3,"",IF(טבלה135[[#This Row],[CycleNumber]]=3,MIN(D1550:D1552),IF(I1551=3,MIN(D1549:D1551),E1551)))</f>
        <v>29</v>
      </c>
      <c r="F1552">
        <f>IF(טבלה135[[#This Row],[CycleNumber]]&lt;3,"",IF(טבלה135[[#This Row],[CycleNumber]]=3,MAX(D1550:D1552),IF(I1551=3,MAX(D1549:D1551),F1551)))</f>
        <v>32</v>
      </c>
      <c r="G1552">
        <f>IF(OR(טבלה135[[#This Row],[CycleNumber]]&gt;B1553,B1553=""),IF(טבלה135[[#This Row],[מספר סטייה]]=3,MIN(D1550:D1552),טבלה135[[#This Row],[מינ קבוע]]),טבלה135[[#This Row],[מינ קבוע]])</f>
        <v>29</v>
      </c>
      <c r="H1552">
        <f>IF(OR(טבלה135[[#This Row],[CycleNumber]]&gt;B1553,B1553=""),IF(טבלה135[[#This Row],[מספר סטייה]]=3,MAX(D1550:D1552),טבלה135[[#This Row],[מקס קבוע]]),טבלה135[[#This Row],[מקס קבוע]])</f>
        <v>32</v>
      </c>
      <c r="I155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קבוע]]&lt;&gt;E1551,1,I1551+1),0))</f>
        <v>0</v>
      </c>
      <c r="J1552" t="str">
        <f>IF(AND(טבלה135[[#This Row],[CycleNumber]]&lt;B1553,טבלה135[[#This Row],[מקס קבוע]]&lt;&gt;""),IF(OR(טבלה135[[#This Row],[מספר סטייה]]&lt;I1553,AND(טבלה135[[#This Row],[מספר סטייה]]=3,I1553=1)),0,1),"")</f>
        <v/>
      </c>
      <c r="K1552">
        <f>IF(טבלה135[[#This Row],[מקס קבוע]]&lt;&gt;"",טבלה135[[#This Row],[מקסימום]]-טבלה135[[#This Row],[מינימום]],"")</f>
        <v>3</v>
      </c>
      <c r="L1552">
        <f>IF(IFERROR(LOOKUP(טבלה135[[#This Row],[ClientID]],פיבוט!$A$4:$A$121),FALSE)=טבלה135[[#This Row],[ClientID]],1,0)</f>
        <v>1</v>
      </c>
      <c r="M1552">
        <f>IF(OR(טבלה135[[#This Row],[ClientID]]=A1553),"",1)</f>
        <v>1</v>
      </c>
      <c r="N1552" s="3" t="str">
        <f>IF(טבלה135[[#This Row],[טווח]]&lt;&gt;K1551,טבלה135[[#This Row],[טווח]],"")</f>
        <v/>
      </c>
      <c r="O1552" s="3" t="str">
        <f>IF(טבלה135[[#This Row],[מניית טווחים]]&lt;&gt;"",IF(OR(30&gt;טבלה135[[#This Row],[מקסימום]],30&lt;טבלה135[[#This Row],[מינימום]]),0,1),"")</f>
        <v/>
      </c>
    </row>
    <row r="1553" spans="1:15" x14ac:dyDescent="0.25">
      <c r="A1553" t="s">
        <v>160</v>
      </c>
      <c r="B1553">
        <v>1</v>
      </c>
      <c r="C1553">
        <v>28</v>
      </c>
      <c r="D1553">
        <f>טבלה135[[#This Row],[LengthofCycle]]+1</f>
        <v>29</v>
      </c>
      <c r="E1553" t="str">
        <f>IF(טבלה135[[#This Row],[CycleNumber]]&lt;3,"",IF(טבלה135[[#This Row],[CycleNumber]]=3,MIN(D1551:D1553),IF(I1552=3,MIN(D1550:D1552),E1552)))</f>
        <v/>
      </c>
      <c r="F1553" t="str">
        <f>IF(טבלה135[[#This Row],[CycleNumber]]&lt;3,"",IF(טבלה135[[#This Row],[CycleNumber]]=3,MAX(D1551:D1553),IF(I1552=3,MAX(D1550:D1552),F1552)))</f>
        <v/>
      </c>
      <c r="G1553" t="str">
        <f>IF(OR(טבלה135[[#This Row],[CycleNumber]]&gt;B1554,B1554=""),IF(טבלה135[[#This Row],[מספר סטייה]]=3,MIN(D1551:D1553),טבלה135[[#This Row],[מינ קבוע]]),טבלה135[[#This Row],[מינ קבוע]])</f>
        <v/>
      </c>
      <c r="H1553" t="str">
        <f>IF(OR(טבלה135[[#This Row],[CycleNumber]]&gt;B1554,B1554=""),IF(טבלה135[[#This Row],[מספר סטייה]]=3,MAX(D1551:D1553),טבלה135[[#This Row],[מקס קבוע]]),טבלה135[[#This Row],[מקס קבוע]])</f>
        <v/>
      </c>
      <c r="I1553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קבוע]]&lt;&gt;E1552,1,I1552+1),0))</f>
        <v/>
      </c>
      <c r="J1553" t="str">
        <f>IF(AND(טבלה135[[#This Row],[CycleNumber]]&lt;B1554,טבלה135[[#This Row],[מקס קבוע]]&lt;&gt;""),IF(OR(טבלה135[[#This Row],[מספר סטייה]]&lt;I1554,AND(טבלה135[[#This Row],[מספר סטייה]]=3,I1554=1)),0,1),"")</f>
        <v/>
      </c>
      <c r="K1553" t="str">
        <f>IF(טבלה135[[#This Row],[מקס קבוע]]&lt;&gt;"",טבלה135[[#This Row],[מקסימום]]-טבלה135[[#This Row],[מינימום]],"")</f>
        <v/>
      </c>
      <c r="L1553">
        <f>IF(IFERROR(LOOKUP(טבלה135[[#This Row],[ClientID]],פיבוט!$A$4:$A$121),FALSE)=טבלה135[[#This Row],[ClientID]],1,0)</f>
        <v>1</v>
      </c>
      <c r="M1553" t="str">
        <f>IF(OR(טבלה135[[#This Row],[ClientID]]=A1554),"",1)</f>
        <v/>
      </c>
      <c r="N1553" s="3" t="str">
        <f>IF(טבלה135[[#This Row],[טווח]]&lt;&gt;K1552,טבלה135[[#This Row],[טווח]],"")</f>
        <v/>
      </c>
      <c r="O1553" s="3" t="str">
        <f>IF(טבלה135[[#This Row],[מניית טווחים]]&lt;&gt;"",IF(OR(30&gt;טבלה135[[#This Row],[מקסימום]],30&lt;טבלה135[[#This Row],[מינימום]]),0,1),"")</f>
        <v/>
      </c>
    </row>
    <row r="1554" spans="1:15" x14ac:dyDescent="0.25">
      <c r="A1554" t="s">
        <v>160</v>
      </c>
      <c r="B1554">
        <v>2</v>
      </c>
      <c r="C1554">
        <v>28</v>
      </c>
      <c r="D1554">
        <f>טבלה135[[#This Row],[LengthofCycle]]+1</f>
        <v>29</v>
      </c>
      <c r="E1554" t="str">
        <f>IF(טבלה135[[#This Row],[CycleNumber]]&lt;3,"",IF(טבלה135[[#This Row],[CycleNumber]]=3,MIN(D1552:D1554),IF(I1553=3,MIN(D1551:D1553),E1553)))</f>
        <v/>
      </c>
      <c r="F1554" t="str">
        <f>IF(טבלה135[[#This Row],[CycleNumber]]&lt;3,"",IF(טבלה135[[#This Row],[CycleNumber]]=3,MAX(D1552:D1554),IF(I1553=3,MAX(D1551:D1553),F1553)))</f>
        <v/>
      </c>
      <c r="G1554" t="str">
        <f>IF(OR(טבלה135[[#This Row],[CycleNumber]]&gt;B1555,B1555=""),IF(טבלה135[[#This Row],[מספר סטייה]]=3,MIN(D1552:D1554),טבלה135[[#This Row],[מינ קבוע]]),טבלה135[[#This Row],[מינ קבוע]])</f>
        <v/>
      </c>
      <c r="H1554" t="str">
        <f>IF(OR(טבלה135[[#This Row],[CycleNumber]]&gt;B1555,B1555=""),IF(טבלה135[[#This Row],[מספר סטייה]]=3,MAX(D1552:D1554),טבלה135[[#This Row],[מקס קבוע]]),טבלה135[[#This Row],[מקס קבוע]])</f>
        <v/>
      </c>
      <c r="I1554" t="str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קבוע]]&lt;&gt;E1553,1,I1553+1),0))</f>
        <v/>
      </c>
      <c r="J1554" t="str">
        <f>IF(AND(טבלה135[[#This Row],[CycleNumber]]&lt;B1555,טבלה135[[#This Row],[מקס קבוע]]&lt;&gt;""),IF(OR(טבלה135[[#This Row],[מספר סטייה]]&lt;I1555,AND(טבלה135[[#This Row],[מספר סטייה]]=3,I1555=1)),0,1),"")</f>
        <v/>
      </c>
      <c r="K1554" t="str">
        <f>IF(טבלה135[[#This Row],[מקס קבוע]]&lt;&gt;"",טבלה135[[#This Row],[מקסימום]]-טבלה135[[#This Row],[מינימום]],"")</f>
        <v/>
      </c>
      <c r="L1554">
        <f>IF(IFERROR(LOOKUP(טבלה135[[#This Row],[ClientID]],פיבוט!$A$4:$A$121),FALSE)=טבלה135[[#This Row],[ClientID]],1,0)</f>
        <v>1</v>
      </c>
      <c r="M1554" t="str">
        <f>IF(OR(טבלה135[[#This Row],[ClientID]]=A1555),"",1)</f>
        <v/>
      </c>
      <c r="N1554" s="3" t="str">
        <f>IF(טבלה135[[#This Row],[טווח]]&lt;&gt;K1553,טבלה135[[#This Row],[טווח]],"")</f>
        <v/>
      </c>
      <c r="O1554" s="3" t="str">
        <f>IF(טבלה135[[#This Row],[מניית טווחים]]&lt;&gt;"",IF(OR(30&gt;טבלה135[[#This Row],[מקסימום]],30&lt;טבלה135[[#This Row],[מינימום]]),0,1),"")</f>
        <v/>
      </c>
    </row>
    <row r="1555" spans="1:15" x14ac:dyDescent="0.25">
      <c r="A1555" t="s">
        <v>160</v>
      </c>
      <c r="B1555">
        <v>3</v>
      </c>
      <c r="C1555">
        <v>29</v>
      </c>
      <c r="D1555">
        <f>טבלה135[[#This Row],[LengthofCycle]]+1</f>
        <v>30</v>
      </c>
      <c r="E1555">
        <f>IF(טבלה135[[#This Row],[CycleNumber]]&lt;3,"",IF(טבלה135[[#This Row],[CycleNumber]]=3,MIN(D1553:D1555),IF(I1554=3,MIN(D1552:D1554),E1554)))</f>
        <v>29</v>
      </c>
      <c r="F1555">
        <f>IF(טבלה135[[#This Row],[CycleNumber]]&lt;3,"",IF(טבלה135[[#This Row],[CycleNumber]]=3,MAX(D1553:D1555),IF(I1554=3,MAX(D1552:D1554),F1554)))</f>
        <v>30</v>
      </c>
      <c r="G1555">
        <f>IF(OR(טבלה135[[#This Row],[CycleNumber]]&gt;B1556,B1556=""),IF(טבלה135[[#This Row],[מספר סטייה]]=3,MIN(D1553:D1555),טבלה135[[#This Row],[מינ קבוע]]),טבלה135[[#This Row],[מינ קבוע]])</f>
        <v>29</v>
      </c>
      <c r="H1555">
        <f>IF(OR(טבלה135[[#This Row],[CycleNumber]]&gt;B1556,B1556=""),IF(טבלה135[[#This Row],[מספר סטייה]]=3,MAX(D1553:D1555),טבלה135[[#This Row],[מקס קבוע]]),טבלה135[[#This Row],[מקס קבוע]])</f>
        <v>30</v>
      </c>
      <c r="I1555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קבוע]]&lt;&gt;E1554,1,I1554+1),0))</f>
        <v>0</v>
      </c>
      <c r="J1555">
        <f>IF(AND(טבלה135[[#This Row],[CycleNumber]]&lt;B1556,טבלה135[[#This Row],[מקס קבוע]]&lt;&gt;""),IF(OR(טבלה135[[#This Row],[מספר סטייה]]&lt;I1556,AND(טבלה135[[#This Row],[מספר סטייה]]=3,I1556=1)),0,1),"")</f>
        <v>0</v>
      </c>
      <c r="K1555">
        <f>IF(טבלה135[[#This Row],[מקס קבוע]]&lt;&gt;"",טבלה135[[#This Row],[מקסימום]]-טבלה135[[#This Row],[מינימום]],"")</f>
        <v>1</v>
      </c>
      <c r="L1555">
        <f>IF(IFERROR(LOOKUP(טבלה135[[#This Row],[ClientID]],פיבוט!$A$4:$A$121),FALSE)=טבלה135[[#This Row],[ClientID]],1,0)</f>
        <v>1</v>
      </c>
      <c r="M1555" t="str">
        <f>IF(OR(טבלה135[[#This Row],[ClientID]]=A1556),"",1)</f>
        <v/>
      </c>
      <c r="N1555" s="3">
        <f>IF(טבלה135[[#This Row],[טווח]]&lt;&gt;K1554,טבלה135[[#This Row],[טווח]],"")</f>
        <v>1</v>
      </c>
      <c r="O1555" s="3">
        <f>IF(טבלה135[[#This Row],[מניית טווחים]]&lt;&gt;"",IF(OR(30&gt;טבלה135[[#This Row],[מקסימום]],30&lt;טבלה135[[#This Row],[מינימום]]),0,1),"")</f>
        <v>1</v>
      </c>
    </row>
    <row r="1556" spans="1:15" x14ac:dyDescent="0.25">
      <c r="A1556" t="s">
        <v>160</v>
      </c>
      <c r="B1556">
        <v>4</v>
      </c>
      <c r="C1556">
        <v>30</v>
      </c>
      <c r="D1556">
        <f>טבלה135[[#This Row],[LengthofCycle]]+1</f>
        <v>31</v>
      </c>
      <c r="E1556">
        <f>IF(טבלה135[[#This Row],[CycleNumber]]&lt;3,"",IF(טבלה135[[#This Row],[CycleNumber]]=3,MIN(D1554:D1556),IF(I1555=3,MIN(D1553:D1555),E1555)))</f>
        <v>29</v>
      </c>
      <c r="F1556">
        <f>IF(טבלה135[[#This Row],[CycleNumber]]&lt;3,"",IF(טבלה135[[#This Row],[CycleNumber]]=3,MAX(D1554:D1556),IF(I1555=3,MAX(D1553:D1555),F1555)))</f>
        <v>30</v>
      </c>
      <c r="G1556">
        <f>IF(OR(טבלה135[[#This Row],[CycleNumber]]&gt;B1557,B1557=""),IF(טבלה135[[#This Row],[מספר סטייה]]=3,MIN(D1554:D1556),טבלה135[[#This Row],[מינ קבוע]]),טבלה135[[#This Row],[מינ קבוע]])</f>
        <v>29</v>
      </c>
      <c r="H1556">
        <f>IF(OR(טבלה135[[#This Row],[CycleNumber]]&gt;B1557,B1557=""),IF(טבלה135[[#This Row],[מספר סטייה]]=3,MAX(D1554:D1556),טבלה135[[#This Row],[מקס קבוע]]),טבלה135[[#This Row],[מקס קבוע]])</f>
        <v>30</v>
      </c>
      <c r="I1556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קבוע]]&lt;&gt;E1555,1,I1555+1),0))</f>
        <v>1</v>
      </c>
      <c r="J1556">
        <f>IF(AND(טבלה135[[#This Row],[CycleNumber]]&lt;B1557,טבלה135[[#This Row],[מקס קבוע]]&lt;&gt;""),IF(OR(טבלה135[[#This Row],[מספר סטייה]]&lt;I1557,AND(טבלה135[[#This Row],[מספר סטייה]]=3,I1557=1)),0,1),"")</f>
        <v>0</v>
      </c>
      <c r="K1556">
        <f>IF(טבלה135[[#This Row],[מקס קבוע]]&lt;&gt;"",טבלה135[[#This Row],[מקסימום]]-טבלה135[[#This Row],[מינימום]],"")</f>
        <v>1</v>
      </c>
      <c r="L1556">
        <f>IF(IFERROR(LOOKUP(טבלה135[[#This Row],[ClientID]],פיבוט!$A$4:$A$121),FALSE)=טבלה135[[#This Row],[ClientID]],1,0)</f>
        <v>1</v>
      </c>
      <c r="M1556" t="str">
        <f>IF(OR(טבלה135[[#This Row],[ClientID]]=A1557),"",1)</f>
        <v/>
      </c>
      <c r="N1556" s="3" t="str">
        <f>IF(טבלה135[[#This Row],[טווח]]&lt;&gt;K1555,טבלה135[[#This Row],[טווח]],"")</f>
        <v/>
      </c>
      <c r="O1556" s="3" t="str">
        <f>IF(טבלה135[[#This Row],[מניית טווחים]]&lt;&gt;"",IF(OR(30&gt;טבלה135[[#This Row],[מקסימום]],30&lt;טבלה135[[#This Row],[מינימום]]),0,1),"")</f>
        <v/>
      </c>
    </row>
    <row r="1557" spans="1:15" x14ac:dyDescent="0.25">
      <c r="A1557" t="s">
        <v>160</v>
      </c>
      <c r="B1557">
        <v>5</v>
      </c>
      <c r="C1557">
        <v>30</v>
      </c>
      <c r="D1557">
        <f>טבלה135[[#This Row],[LengthofCycle]]+1</f>
        <v>31</v>
      </c>
      <c r="E1557">
        <f>IF(טבלה135[[#This Row],[CycleNumber]]&lt;3,"",IF(טבלה135[[#This Row],[CycleNumber]]=3,MIN(D1555:D1557),IF(I1556=3,MIN(D1554:D1556),E1556)))</f>
        <v>29</v>
      </c>
      <c r="F1557">
        <f>IF(טבלה135[[#This Row],[CycleNumber]]&lt;3,"",IF(טבלה135[[#This Row],[CycleNumber]]=3,MAX(D1555:D1557),IF(I1556=3,MAX(D1554:D1556),F1556)))</f>
        <v>30</v>
      </c>
      <c r="G1557">
        <f>IF(OR(טבלה135[[#This Row],[CycleNumber]]&gt;B1558,B1558=""),IF(טבלה135[[#This Row],[מספר סטייה]]=3,MIN(D1555:D1557),טבלה135[[#This Row],[מינ קבוע]]),טבלה135[[#This Row],[מינ קבוע]])</f>
        <v>29</v>
      </c>
      <c r="H1557">
        <f>IF(OR(טבלה135[[#This Row],[CycleNumber]]&gt;B1558,B1558=""),IF(טבלה135[[#This Row],[מספר סטייה]]=3,MAX(D1555:D1557),טבלה135[[#This Row],[מקס קבוע]]),טבלה135[[#This Row],[מקס קבוע]])</f>
        <v>30</v>
      </c>
      <c r="I1557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קבוע]]&lt;&gt;E1556,1,I1556+1),0))</f>
        <v>2</v>
      </c>
      <c r="J1557">
        <f>IF(AND(טבלה135[[#This Row],[CycleNumber]]&lt;B1558,טבלה135[[#This Row],[מקס קבוע]]&lt;&gt;""),IF(OR(טבלה135[[#This Row],[מספר סטייה]]&lt;I1558,AND(טבלה135[[#This Row],[מספר סטייה]]=3,I1558=1)),0,1),"")</f>
        <v>0</v>
      </c>
      <c r="K1557">
        <f>IF(טבלה135[[#This Row],[מקס קבוע]]&lt;&gt;"",טבלה135[[#This Row],[מקסימום]]-טבלה135[[#This Row],[מינימום]],"")</f>
        <v>1</v>
      </c>
      <c r="L1557">
        <f>IF(IFERROR(LOOKUP(טבלה135[[#This Row],[ClientID]],פיבוט!$A$4:$A$121),FALSE)=טבלה135[[#This Row],[ClientID]],1,0)</f>
        <v>1</v>
      </c>
      <c r="M1557" t="str">
        <f>IF(OR(טבלה135[[#This Row],[ClientID]]=A1558),"",1)</f>
        <v/>
      </c>
      <c r="N1557" s="3" t="str">
        <f>IF(טבלה135[[#This Row],[טווח]]&lt;&gt;K1556,טבלה135[[#This Row],[טווח]],"")</f>
        <v/>
      </c>
      <c r="O1557" s="3" t="str">
        <f>IF(טבלה135[[#This Row],[מניית טווחים]]&lt;&gt;"",IF(OR(30&gt;טבלה135[[#This Row],[מקסימום]],30&lt;טבלה135[[#This Row],[מינימום]]),0,1),"")</f>
        <v/>
      </c>
    </row>
    <row r="1558" spans="1:15" x14ac:dyDescent="0.25">
      <c r="A1558" t="s">
        <v>160</v>
      </c>
      <c r="B1558">
        <v>6</v>
      </c>
      <c r="C1558">
        <v>32</v>
      </c>
      <c r="D1558">
        <f>טבלה135[[#This Row],[LengthofCycle]]+1</f>
        <v>33</v>
      </c>
      <c r="E1558">
        <f>IF(טבלה135[[#This Row],[CycleNumber]]&lt;3,"",IF(טבלה135[[#This Row],[CycleNumber]]=3,MIN(D1556:D1558),IF(I1557=3,MIN(D1555:D1557),E1557)))</f>
        <v>29</v>
      </c>
      <c r="F1558">
        <f>IF(טבלה135[[#This Row],[CycleNumber]]&lt;3,"",IF(טבלה135[[#This Row],[CycleNumber]]=3,MAX(D1556:D1558),IF(I1557=3,MAX(D1555:D1557),F1557)))</f>
        <v>30</v>
      </c>
      <c r="G1558">
        <f>IF(OR(טבלה135[[#This Row],[CycleNumber]]&gt;B1559,B1559=""),IF(טבלה135[[#This Row],[מספר סטייה]]=3,MIN(D1556:D1558),טבלה135[[#This Row],[מינ קבוע]]),טבלה135[[#This Row],[מינ קבוע]])</f>
        <v>29</v>
      </c>
      <c r="H1558">
        <f>IF(OR(טבלה135[[#This Row],[CycleNumber]]&gt;B1559,B1559=""),IF(טבלה135[[#This Row],[מספר סטייה]]=3,MAX(D1556:D1558),טבלה135[[#This Row],[מקס קבוע]]),טבלה135[[#This Row],[מקס קבוע]])</f>
        <v>30</v>
      </c>
      <c r="I1558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קבוע]]&lt;&gt;E1557,1,I1557+1),0))</f>
        <v>3</v>
      </c>
      <c r="J1558">
        <f>IF(AND(טבלה135[[#This Row],[CycleNumber]]&lt;B1559,טבלה135[[#This Row],[מקס קבוע]]&lt;&gt;""),IF(OR(טבלה135[[#This Row],[מספר סטייה]]&lt;I1559,AND(טבלה135[[#This Row],[מספר סטייה]]=3,I1559=1)),0,1),"")</f>
        <v>0</v>
      </c>
      <c r="K1558">
        <f>IF(טבלה135[[#This Row],[מקס קבוע]]&lt;&gt;"",טבלה135[[#This Row],[מקסימום]]-טבלה135[[#This Row],[מינימום]],"")</f>
        <v>1</v>
      </c>
      <c r="L1558">
        <f>IF(IFERROR(LOOKUP(טבלה135[[#This Row],[ClientID]],פיבוט!$A$4:$A$121),FALSE)=טבלה135[[#This Row],[ClientID]],1,0)</f>
        <v>1</v>
      </c>
      <c r="M1558" t="str">
        <f>IF(OR(טבלה135[[#This Row],[ClientID]]=A1559),"",1)</f>
        <v/>
      </c>
      <c r="N1558" s="3" t="str">
        <f>IF(טבלה135[[#This Row],[טווח]]&lt;&gt;K1557,טבלה135[[#This Row],[טווח]],"")</f>
        <v/>
      </c>
      <c r="O1558" s="3" t="str">
        <f>IF(טבלה135[[#This Row],[מניית טווחים]]&lt;&gt;"",IF(OR(30&gt;טבלה135[[#This Row],[מקסימום]],30&lt;טבלה135[[#This Row],[מינימום]]),0,1),"")</f>
        <v/>
      </c>
    </row>
    <row r="1559" spans="1:15" x14ac:dyDescent="0.25">
      <c r="A1559" t="s">
        <v>160</v>
      </c>
      <c r="B1559">
        <v>7</v>
      </c>
      <c r="C1559">
        <v>29</v>
      </c>
      <c r="D1559">
        <f>טבלה135[[#This Row],[LengthofCycle]]+1</f>
        <v>30</v>
      </c>
      <c r="E1559">
        <f>IF(טבלה135[[#This Row],[CycleNumber]]&lt;3,"",IF(טבלה135[[#This Row],[CycleNumber]]=3,MIN(D1557:D1559),IF(I1558=3,MIN(D1556:D1558),E1558)))</f>
        <v>31</v>
      </c>
      <c r="F1559">
        <f>IF(טבלה135[[#This Row],[CycleNumber]]&lt;3,"",IF(טבלה135[[#This Row],[CycleNumber]]=3,MAX(D1557:D1559),IF(I1558=3,MAX(D1556:D1558),F1558)))</f>
        <v>33</v>
      </c>
      <c r="G1559">
        <f>IF(OR(טבלה135[[#This Row],[CycleNumber]]&gt;B1560,B1560=""),IF(טבלה135[[#This Row],[מספר סטייה]]=3,MIN(D1557:D1559),טבלה135[[#This Row],[מינ קבוע]]),טבלה135[[#This Row],[מינ קבוע]])</f>
        <v>31</v>
      </c>
      <c r="H1559">
        <f>IF(OR(טבלה135[[#This Row],[CycleNumber]]&gt;B1560,B1560=""),IF(טבלה135[[#This Row],[מספר סטייה]]=3,MAX(D1557:D1559),טבלה135[[#This Row],[מקס קבוע]]),טבלה135[[#This Row],[מקס קבוע]])</f>
        <v>33</v>
      </c>
      <c r="I1559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קבוע]]&lt;&gt;E1558,1,I1558+1),0))</f>
        <v>1</v>
      </c>
      <c r="J1559">
        <f>IF(AND(טבלה135[[#This Row],[CycleNumber]]&lt;B1560,טבלה135[[#This Row],[מקס קבוע]]&lt;&gt;""),IF(OR(טבלה135[[#This Row],[מספר סטייה]]&lt;I1560,AND(טבלה135[[#This Row],[מספר סטייה]]=3,I1560=1)),0,1),"")</f>
        <v>0</v>
      </c>
      <c r="K1559">
        <f>IF(טבלה135[[#This Row],[מקס קבוע]]&lt;&gt;"",טבלה135[[#This Row],[מקסימום]]-טבלה135[[#This Row],[מינימום]],"")</f>
        <v>2</v>
      </c>
      <c r="L1559">
        <f>IF(IFERROR(LOOKUP(טבלה135[[#This Row],[ClientID]],פיבוט!$A$4:$A$121),FALSE)=טבלה135[[#This Row],[ClientID]],1,0)</f>
        <v>1</v>
      </c>
      <c r="M1559" t="str">
        <f>IF(OR(טבלה135[[#This Row],[ClientID]]=A1560),"",1)</f>
        <v/>
      </c>
      <c r="N1559" s="3">
        <f>IF(טבלה135[[#This Row],[טווח]]&lt;&gt;K1558,טבלה135[[#This Row],[טווח]],"")</f>
        <v>2</v>
      </c>
      <c r="O1559" s="3">
        <f>IF(טבלה135[[#This Row],[מניית טווחים]]&lt;&gt;"",IF(OR(30&gt;טבלה135[[#This Row],[מקסימום]],30&lt;טבלה135[[#This Row],[מינימום]]),0,1),"")</f>
        <v>0</v>
      </c>
    </row>
    <row r="1560" spans="1:15" x14ac:dyDescent="0.25">
      <c r="A1560" t="s">
        <v>160</v>
      </c>
      <c r="B1560">
        <v>8</v>
      </c>
      <c r="C1560">
        <v>28</v>
      </c>
      <c r="D1560">
        <f>טבלה135[[#This Row],[LengthofCycle]]+1</f>
        <v>29</v>
      </c>
      <c r="E1560">
        <f>IF(טבלה135[[#This Row],[CycleNumber]]&lt;3,"",IF(טבלה135[[#This Row],[CycleNumber]]=3,MIN(D1558:D1560),IF(I1559=3,MIN(D1557:D1559),E1559)))</f>
        <v>31</v>
      </c>
      <c r="F1560">
        <f>IF(טבלה135[[#This Row],[CycleNumber]]&lt;3,"",IF(טבלה135[[#This Row],[CycleNumber]]=3,MAX(D1558:D1560),IF(I1559=3,MAX(D1557:D1559),F1559)))</f>
        <v>33</v>
      </c>
      <c r="G1560">
        <f>IF(OR(טבלה135[[#This Row],[CycleNumber]]&gt;B1561,B1561=""),IF(טבלה135[[#This Row],[מספר סטייה]]=3,MIN(D1558:D1560),טבלה135[[#This Row],[מינ קבוע]]),טבלה135[[#This Row],[מינ קבוע]])</f>
        <v>31</v>
      </c>
      <c r="H1560">
        <f>IF(OR(טבלה135[[#This Row],[CycleNumber]]&gt;B1561,B1561=""),IF(טבלה135[[#This Row],[מספר סטייה]]=3,MAX(D1558:D1560),טבלה135[[#This Row],[מקס קבוע]]),טבלה135[[#This Row],[מקס קבוע]])</f>
        <v>33</v>
      </c>
      <c r="I1560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קבוע]]&lt;&gt;E1559,1,I1559+1),0))</f>
        <v>2</v>
      </c>
      <c r="J1560">
        <f>IF(AND(טבלה135[[#This Row],[CycleNumber]]&lt;B1561,טבלה135[[#This Row],[מקס קבוע]]&lt;&gt;""),IF(OR(טבלה135[[#This Row],[מספר סטייה]]&lt;I1561,AND(טבלה135[[#This Row],[מספר סטייה]]=3,I1561=1)),0,1),"")</f>
        <v>0</v>
      </c>
      <c r="K1560">
        <f>IF(טבלה135[[#This Row],[מקס קבוע]]&lt;&gt;"",טבלה135[[#This Row],[מקסימום]]-טבלה135[[#This Row],[מינימום]],"")</f>
        <v>2</v>
      </c>
      <c r="L1560">
        <f>IF(IFERROR(LOOKUP(טבלה135[[#This Row],[ClientID]],פיבוט!$A$4:$A$121),FALSE)=טבלה135[[#This Row],[ClientID]],1,0)</f>
        <v>1</v>
      </c>
      <c r="M1560" t="str">
        <f>IF(OR(טבלה135[[#This Row],[ClientID]]=A1561),"",1)</f>
        <v/>
      </c>
      <c r="N1560" s="3" t="str">
        <f>IF(טבלה135[[#This Row],[טווח]]&lt;&gt;K1559,טבלה135[[#This Row],[טווח]],"")</f>
        <v/>
      </c>
      <c r="O1560" s="3" t="str">
        <f>IF(טבלה135[[#This Row],[מניית טווחים]]&lt;&gt;"",IF(OR(30&gt;טבלה135[[#This Row],[מקסימום]],30&lt;טבלה135[[#This Row],[מינימום]]),0,1),"")</f>
        <v/>
      </c>
    </row>
    <row r="1561" spans="1:15" x14ac:dyDescent="0.25">
      <c r="A1561" t="s">
        <v>160</v>
      </c>
      <c r="B1561">
        <v>9</v>
      </c>
      <c r="C1561">
        <v>28</v>
      </c>
      <c r="D1561">
        <f>טבלה135[[#This Row],[LengthofCycle]]+1</f>
        <v>29</v>
      </c>
      <c r="E1561">
        <f>IF(טבלה135[[#This Row],[CycleNumber]]&lt;3,"",IF(טבלה135[[#This Row],[CycleNumber]]=3,MIN(D1559:D1561),IF(I1560=3,MIN(D1558:D1560),E1560)))</f>
        <v>31</v>
      </c>
      <c r="F1561">
        <f>IF(טבלה135[[#This Row],[CycleNumber]]&lt;3,"",IF(טבלה135[[#This Row],[CycleNumber]]=3,MAX(D1559:D1561),IF(I1560=3,MAX(D1558:D1560),F1560)))</f>
        <v>33</v>
      </c>
      <c r="G1561">
        <f>IF(OR(טבלה135[[#This Row],[CycleNumber]]&gt;B1562,B1562=""),IF(טבלה135[[#This Row],[מספר סטייה]]=3,MIN(D1559:D1561),טבלה135[[#This Row],[מינ קבוע]]),טבלה135[[#This Row],[מינ קבוע]])</f>
        <v>31</v>
      </c>
      <c r="H1561">
        <f>IF(OR(טבלה135[[#This Row],[CycleNumber]]&gt;B1562,B1562=""),IF(טבלה135[[#This Row],[מספר סטייה]]=3,MAX(D1559:D1561),טבלה135[[#This Row],[מקס קבוע]]),טבלה135[[#This Row],[מקס קבוע]])</f>
        <v>33</v>
      </c>
      <c r="I1561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קבוע]]&lt;&gt;E1560,1,I1560+1),0))</f>
        <v>3</v>
      </c>
      <c r="J1561">
        <f>IF(AND(טבלה135[[#This Row],[CycleNumber]]&lt;B1562,טבלה135[[#This Row],[מקס קבוע]]&lt;&gt;""),IF(OR(טבלה135[[#This Row],[מספר סטייה]]&lt;I1562,AND(טבלה135[[#This Row],[מספר סטייה]]=3,I1562=1)),0,1),"")</f>
        <v>0</v>
      </c>
      <c r="K1561">
        <f>IF(טבלה135[[#This Row],[מקס קבוע]]&lt;&gt;"",טבלה135[[#This Row],[מקסימום]]-טבלה135[[#This Row],[מינימום]],"")</f>
        <v>2</v>
      </c>
      <c r="L1561">
        <f>IF(IFERROR(LOOKUP(טבלה135[[#This Row],[ClientID]],פיבוט!$A$4:$A$121),FALSE)=טבלה135[[#This Row],[ClientID]],1,0)</f>
        <v>1</v>
      </c>
      <c r="M1561" t="str">
        <f>IF(OR(טבלה135[[#This Row],[ClientID]]=A1562),"",1)</f>
        <v/>
      </c>
      <c r="N1561" s="3" t="str">
        <f>IF(טבלה135[[#This Row],[טווח]]&lt;&gt;K1560,טבלה135[[#This Row],[טווח]],"")</f>
        <v/>
      </c>
      <c r="O1561" s="3" t="str">
        <f>IF(טבלה135[[#This Row],[מניית טווחים]]&lt;&gt;"",IF(OR(30&gt;טבלה135[[#This Row],[מקסימום]],30&lt;טבלה135[[#This Row],[מינימום]]),0,1),"")</f>
        <v/>
      </c>
    </row>
    <row r="1562" spans="1:15" x14ac:dyDescent="0.25">
      <c r="A1562" t="s">
        <v>160</v>
      </c>
      <c r="B1562">
        <v>10</v>
      </c>
      <c r="C1562">
        <v>40</v>
      </c>
      <c r="D1562">
        <f>טבלה135[[#This Row],[LengthofCycle]]+1</f>
        <v>41</v>
      </c>
      <c r="E1562">
        <f>IF(טבלה135[[#This Row],[CycleNumber]]&lt;3,"",IF(טבלה135[[#This Row],[CycleNumber]]=3,MIN(D1560:D1562),IF(I1561=3,MIN(D1559:D1561),E1561)))</f>
        <v>29</v>
      </c>
      <c r="F1562">
        <f>IF(טבלה135[[#This Row],[CycleNumber]]&lt;3,"",IF(טבלה135[[#This Row],[CycleNumber]]=3,MAX(D1560:D1562),IF(I1561=3,MAX(D1559:D1561),F1561)))</f>
        <v>30</v>
      </c>
      <c r="G1562">
        <f>IF(OR(טבלה135[[#This Row],[CycleNumber]]&gt;B1563,B1563=""),IF(טבלה135[[#This Row],[מספר סטייה]]=3,MIN(D1560:D1562),טבלה135[[#This Row],[מינ קבוע]]),טבלה135[[#This Row],[מינ קבוע]])</f>
        <v>29</v>
      </c>
      <c r="H1562">
        <f>IF(OR(טבלה135[[#This Row],[CycleNumber]]&gt;B1563,B1563=""),IF(טבלה135[[#This Row],[מספר סטייה]]=3,MAX(D1560:D1562),טבלה135[[#This Row],[מקס קבוע]]),טבלה135[[#This Row],[מקס קבוע]])</f>
        <v>30</v>
      </c>
      <c r="I1562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קבוע]]&lt;&gt;E1561,1,I1561+1),0))</f>
        <v>1</v>
      </c>
      <c r="J1562">
        <f>IF(AND(טבלה135[[#This Row],[CycleNumber]]&lt;B1563,טבלה135[[#This Row],[מקס קבוע]]&lt;&gt;""),IF(OR(טבלה135[[#This Row],[מספר סטייה]]&lt;I1563,AND(טבלה135[[#This Row],[מספר סטייה]]=3,I1563=1)),0,1),"")</f>
        <v>0</v>
      </c>
      <c r="K1562">
        <f>IF(טבלה135[[#This Row],[מקס קבוע]]&lt;&gt;"",טבלה135[[#This Row],[מקסימום]]-טבלה135[[#This Row],[מינימום]],"")</f>
        <v>1</v>
      </c>
      <c r="L1562">
        <f>IF(IFERROR(LOOKUP(טבלה135[[#This Row],[ClientID]],פיבוט!$A$4:$A$121),FALSE)=טבלה135[[#This Row],[ClientID]],1,0)</f>
        <v>1</v>
      </c>
      <c r="M1562" t="str">
        <f>IF(OR(טבלה135[[#This Row],[ClientID]]=A1563),"",1)</f>
        <v/>
      </c>
      <c r="N1562" s="3">
        <f>IF(טבלה135[[#This Row],[טווח]]&lt;&gt;K1561,טבלה135[[#This Row],[טווח]],"")</f>
        <v>1</v>
      </c>
      <c r="O1562" s="3">
        <f>IF(טבלה135[[#This Row],[מניית טווחים]]&lt;&gt;"",IF(OR(30&gt;טבלה135[[#This Row],[מקסימום]],30&lt;טבלה135[[#This Row],[מינימום]]),0,1),"")</f>
        <v>1</v>
      </c>
    </row>
    <row r="1563" spans="1:15" x14ac:dyDescent="0.25">
      <c r="A1563" t="s">
        <v>160</v>
      </c>
      <c r="B1563">
        <v>11</v>
      </c>
      <c r="C1563">
        <v>24</v>
      </c>
      <c r="D1563">
        <f>טבלה135[[#This Row],[LengthofCycle]]+1</f>
        <v>25</v>
      </c>
      <c r="E1563">
        <f>IF(טבלה135[[#This Row],[CycleNumber]]&lt;3,"",IF(טבלה135[[#This Row],[CycleNumber]]=3,MIN(D1561:D1563),IF(I1562=3,MIN(D1560:D1562),E1562)))</f>
        <v>29</v>
      </c>
      <c r="F1563">
        <f>IF(טבלה135[[#This Row],[CycleNumber]]&lt;3,"",IF(טבלה135[[#This Row],[CycleNumber]]=3,MAX(D1561:D1563),IF(I1562=3,MAX(D1560:D1562),F1562)))</f>
        <v>30</v>
      </c>
      <c r="G1563">
        <f>IF(OR(טבלה135[[#This Row],[CycleNumber]]&gt;B1564,B1564=""),IF(טבלה135[[#This Row],[מספר סטייה]]=3,MIN(D1561:D1563),טבלה135[[#This Row],[מינ קבוע]]),טבלה135[[#This Row],[מינ קבוע]])</f>
        <v>29</v>
      </c>
      <c r="H1563">
        <f>IF(OR(טבלה135[[#This Row],[CycleNumber]]&gt;B1564,B1564=""),IF(טבלה135[[#This Row],[מספר סטייה]]=3,MAX(D1561:D1563),טבלה135[[#This Row],[מקס קבוע]]),טבלה135[[#This Row],[מקס קבוע]])</f>
        <v>30</v>
      </c>
      <c r="I1563">
        <f>IF(טבלה135[[#This Row],[מקס קבוע]]="","",IF(OR(טבלה135[[#This Row],[עד ועד]]&gt;טבלה135[[#This Row],[מקס קבוע]],טבלה135[[#This Row],[עד ועד]]&lt;טבלה135[[#This Row],[מינ קבוע]]),IF(טבלה135[[#This Row],[מינ קבוע]]&lt;&gt;E1562,1,I1562+1),0))</f>
        <v>2</v>
      </c>
      <c r="J1563" t="str">
        <f>IF(AND(טבלה135[[#This Row],[CycleNumber]]&lt;B1564,טבלה135[[#This Row],[מקס קבוע]]&lt;&gt;""),IF(OR(טבלה135[[#This Row],[מספר סטייה]]&lt;G1564,AND(טבלה135[[#This Row],[מספר סטייה]]=3,G1564=1)),0,1),"")</f>
        <v/>
      </c>
      <c r="K1563">
        <f>IF(טבלה135[[#This Row],[מקס קבוע]]&lt;&gt;"",טבלה135[[#This Row],[מקסימום]]-טבלה135[[#This Row],[מינימום]],"")</f>
        <v>1</v>
      </c>
      <c r="L1563">
        <f>IF(IFERROR(LOOKUP(טבלה135[[#This Row],[ClientID]],פיבוט!$A$4:$A$121),FALSE)=טבלה135[[#This Row],[ClientID]],1,0)</f>
        <v>1</v>
      </c>
      <c r="M1563">
        <f>IF(OR(טבלה135[[#This Row],[ClientID]]=A1564),"",1)</f>
        <v>1</v>
      </c>
      <c r="N1563" s="3" t="str">
        <f>IF(טבלה135[[#This Row],[טווח]]&lt;&gt;K1562,טבלה135[[#This Row],[טווח]],"")</f>
        <v/>
      </c>
      <c r="O1563" s="3" t="str">
        <f>IF(טבלה135[[#This Row],[מניית טווחים]]&lt;&gt;"",IF(OR(30&gt;טבלה135[[#This Row],[מקסימום]],30&lt;טבלה135[[#This Row],[מינימום]]),0,1),"")</f>
        <v/>
      </c>
    </row>
    <row r="1565" spans="1:15" x14ac:dyDescent="0.25">
      <c r="A1565" t="s">
        <v>161</v>
      </c>
      <c r="B1565" t="s">
        <v>161</v>
      </c>
      <c r="C1565" t="s">
        <v>161</v>
      </c>
    </row>
    <row r="1566" spans="1:15" x14ac:dyDescent="0.25">
      <c r="A1566" t="s">
        <v>161</v>
      </c>
      <c r="B1566" t="s">
        <v>161</v>
      </c>
    </row>
    <row r="1567" spans="1:15" x14ac:dyDescent="0.25">
      <c r="A1567" t="s">
        <v>161</v>
      </c>
      <c r="B1567" t="s">
        <v>161</v>
      </c>
      <c r="C1567" t="s">
        <v>161</v>
      </c>
    </row>
    <row r="1568" spans="1:15" x14ac:dyDescent="0.25">
      <c r="A1568" t="s">
        <v>161</v>
      </c>
      <c r="B1568" t="s">
        <v>161</v>
      </c>
      <c r="C1568" t="s">
        <v>161</v>
      </c>
    </row>
    <row r="1569" spans="1:3" x14ac:dyDescent="0.25">
      <c r="A1569" t="s">
        <v>161</v>
      </c>
      <c r="B1569" t="s">
        <v>161</v>
      </c>
      <c r="C1569" t="s">
        <v>161</v>
      </c>
    </row>
    <row r="1570" spans="1:3" x14ac:dyDescent="0.25">
      <c r="A1570" t="s">
        <v>161</v>
      </c>
      <c r="B1570" t="s">
        <v>161</v>
      </c>
      <c r="C1570" t="s">
        <v>161</v>
      </c>
    </row>
    <row r="1571" spans="1:3" x14ac:dyDescent="0.25">
      <c r="A1571" t="s">
        <v>161</v>
      </c>
      <c r="B1571" t="s">
        <v>161</v>
      </c>
      <c r="C1571" t="s">
        <v>161</v>
      </c>
    </row>
    <row r="1572" spans="1:3" x14ac:dyDescent="0.25">
      <c r="A1572" t="s">
        <v>161</v>
      </c>
      <c r="B1572" t="s">
        <v>161</v>
      </c>
      <c r="C1572" t="s">
        <v>161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C9C3A-2EB1-451E-8B4B-1744F626D3A8}">
  <dimension ref="A3:K104"/>
  <sheetViews>
    <sheetView rightToLeft="1" workbookViewId="0">
      <selection activeCell="B7" sqref="B7:B25"/>
    </sheetView>
  </sheetViews>
  <sheetFormatPr defaultRowHeight="13.8" x14ac:dyDescent="0.25"/>
  <cols>
    <col min="1" max="1" width="11.59765625" bestFit="1" customWidth="1"/>
    <col min="2" max="2" width="16.796875" bestFit="1" customWidth="1"/>
    <col min="3" max="4" width="12.5" bestFit="1" customWidth="1"/>
  </cols>
  <sheetData>
    <row r="3" spans="1:11" x14ac:dyDescent="0.25">
      <c r="A3" s="1" t="s">
        <v>196</v>
      </c>
      <c r="B3" s="2"/>
    </row>
    <row r="4" spans="1:11" x14ac:dyDescent="0.25">
      <c r="A4" s="1" t="s">
        <v>257</v>
      </c>
      <c r="B4" s="2">
        <v>1</v>
      </c>
      <c r="K4">
        <f>SUM(B4:B101)</f>
        <v>66.82612442998969</v>
      </c>
    </row>
    <row r="6" spans="1:11" x14ac:dyDescent="0.25">
      <c r="A6" s="1" t="s">
        <v>163</v>
      </c>
      <c r="B6" t="s">
        <v>258</v>
      </c>
    </row>
    <row r="7" spans="1:11" x14ac:dyDescent="0.25">
      <c r="A7" s="2" t="s">
        <v>14</v>
      </c>
      <c r="B7" s="3">
        <v>1.3564659966250536</v>
      </c>
      <c r="H7">
        <f>IF(SUM(B7:D7)=2,1,0)</f>
        <v>0</v>
      </c>
    </row>
    <row r="8" spans="1:11" x14ac:dyDescent="0.25">
      <c r="A8" s="2" t="s">
        <v>34</v>
      </c>
      <c r="B8" s="3">
        <v>3.3050672289312213</v>
      </c>
      <c r="H8">
        <f t="shared" ref="H8:H71" si="0">IF(SUM(B8:D8)=2,1,0)</f>
        <v>0</v>
      </c>
    </row>
    <row r="9" spans="1:11" x14ac:dyDescent="0.25">
      <c r="A9" s="2" t="s">
        <v>42</v>
      </c>
      <c r="B9" s="3">
        <v>3.6260073075054384</v>
      </c>
      <c r="H9">
        <f t="shared" si="0"/>
        <v>0</v>
      </c>
    </row>
    <row r="10" spans="1:11" x14ac:dyDescent="0.25">
      <c r="A10" s="2" t="s">
        <v>52</v>
      </c>
      <c r="B10" s="3">
        <v>2.0949675149960894</v>
      </c>
      <c r="H10">
        <f t="shared" si="0"/>
        <v>0</v>
      </c>
    </row>
    <row r="11" spans="1:11" x14ac:dyDescent="0.25">
      <c r="A11" s="2" t="s">
        <v>53</v>
      </c>
      <c r="B11" s="3">
        <v>3.793485540288601</v>
      </c>
      <c r="H11">
        <f t="shared" si="0"/>
        <v>0</v>
      </c>
    </row>
    <row r="12" spans="1:11" x14ac:dyDescent="0.25">
      <c r="A12" s="2" t="s">
        <v>66</v>
      </c>
      <c r="B12" s="3">
        <v>3.5784850922639815</v>
      </c>
      <c r="H12">
        <f t="shared" si="0"/>
        <v>0</v>
      </c>
    </row>
    <row r="13" spans="1:11" x14ac:dyDescent="0.25">
      <c r="A13" s="2" t="s">
        <v>67</v>
      </c>
      <c r="B13" s="3">
        <v>2.0749832663314551</v>
      </c>
      <c r="H13">
        <f t="shared" si="0"/>
        <v>0</v>
      </c>
    </row>
    <row r="14" spans="1:11" x14ac:dyDescent="0.25">
      <c r="A14" s="2" t="s">
        <v>68</v>
      </c>
      <c r="B14" s="3">
        <v>3.8693955887479663</v>
      </c>
      <c r="H14">
        <f t="shared" si="0"/>
        <v>0</v>
      </c>
    </row>
    <row r="15" spans="1:11" x14ac:dyDescent="0.25">
      <c r="A15" s="2" t="s">
        <v>71</v>
      </c>
      <c r="B15" s="3">
        <v>4.7799058568135004</v>
      </c>
      <c r="H15">
        <f t="shared" si="0"/>
        <v>0</v>
      </c>
    </row>
    <row r="16" spans="1:11" x14ac:dyDescent="0.25">
      <c r="A16" s="2" t="s">
        <v>78</v>
      </c>
      <c r="B16" s="3">
        <v>2.28126110937239</v>
      </c>
      <c r="H16">
        <f t="shared" si="0"/>
        <v>0</v>
      </c>
    </row>
    <row r="17" spans="1:8" x14ac:dyDescent="0.25">
      <c r="A17" s="2" t="s">
        <v>121</v>
      </c>
      <c r="B17" s="3">
        <v>3.8099285499278799</v>
      </c>
      <c r="H17">
        <f t="shared" si="0"/>
        <v>0</v>
      </c>
    </row>
    <row r="18" spans="1:8" x14ac:dyDescent="0.25">
      <c r="A18" s="2" t="s">
        <v>124</v>
      </c>
      <c r="B18" s="3">
        <v>2.5766041389567178</v>
      </c>
      <c r="H18">
        <f t="shared" si="0"/>
        <v>0</v>
      </c>
    </row>
    <row r="19" spans="1:8" x14ac:dyDescent="0.25">
      <c r="A19" s="2" t="s">
        <v>125</v>
      </c>
      <c r="B19" s="3">
        <v>1.7795130420052185</v>
      </c>
      <c r="H19">
        <f t="shared" si="0"/>
        <v>0</v>
      </c>
    </row>
    <row r="20" spans="1:8" x14ac:dyDescent="0.25">
      <c r="A20" s="2" t="s">
        <v>131</v>
      </c>
      <c r="B20" s="3">
        <v>2.3258809561588105</v>
      </c>
      <c r="H20">
        <f t="shared" si="0"/>
        <v>0</v>
      </c>
    </row>
    <row r="21" spans="1:8" x14ac:dyDescent="0.25">
      <c r="A21" s="2" t="s">
        <v>133</v>
      </c>
      <c r="B21" s="3">
        <v>2.9544693074880453</v>
      </c>
      <c r="H21">
        <f t="shared" si="0"/>
        <v>0</v>
      </c>
    </row>
    <row r="22" spans="1:8" x14ac:dyDescent="0.25">
      <c r="A22" s="2" t="s">
        <v>141</v>
      </c>
      <c r="B22" s="3">
        <v>3.7416573867739413</v>
      </c>
      <c r="H22">
        <f t="shared" si="0"/>
        <v>0</v>
      </c>
    </row>
    <row r="23" spans="1:8" x14ac:dyDescent="0.25">
      <c r="A23" s="2" t="s">
        <v>142</v>
      </c>
      <c r="B23" s="3">
        <v>2.2081741457256583</v>
      </c>
      <c r="H23">
        <f t="shared" si="0"/>
        <v>0</v>
      </c>
    </row>
    <row r="24" spans="1:8" x14ac:dyDescent="0.25">
      <c r="A24" s="2" t="s">
        <v>157</v>
      </c>
      <c r="B24" s="3">
        <v>3.3031693048316493</v>
      </c>
      <c r="H24">
        <f t="shared" si="0"/>
        <v>0</v>
      </c>
    </row>
    <row r="25" spans="1:8" x14ac:dyDescent="0.25">
      <c r="A25" s="2" t="s">
        <v>158</v>
      </c>
      <c r="B25" s="3">
        <v>8.2949114254195351</v>
      </c>
      <c r="H25">
        <f t="shared" si="0"/>
        <v>0</v>
      </c>
    </row>
    <row r="26" spans="1:8" x14ac:dyDescent="0.25">
      <c r="A26" s="2" t="s">
        <v>164</v>
      </c>
      <c r="B26" s="3">
        <v>4.0717916708265349</v>
      </c>
      <c r="H26">
        <f t="shared" si="0"/>
        <v>0</v>
      </c>
    </row>
    <row r="27" spans="1:8" x14ac:dyDescent="0.25">
      <c r="H27">
        <f t="shared" si="0"/>
        <v>0</v>
      </c>
    </row>
    <row r="28" spans="1:8" x14ac:dyDescent="0.25">
      <c r="H28">
        <f t="shared" si="0"/>
        <v>0</v>
      </c>
    </row>
    <row r="29" spans="1:8" x14ac:dyDescent="0.25">
      <c r="H29">
        <f t="shared" si="0"/>
        <v>0</v>
      </c>
    </row>
    <row r="30" spans="1:8" x14ac:dyDescent="0.25">
      <c r="H30">
        <f t="shared" si="0"/>
        <v>0</v>
      </c>
    </row>
    <row r="31" spans="1:8" x14ac:dyDescent="0.25">
      <c r="H31">
        <f t="shared" si="0"/>
        <v>0</v>
      </c>
    </row>
    <row r="32" spans="1:8" x14ac:dyDescent="0.25">
      <c r="H32">
        <f t="shared" si="0"/>
        <v>0</v>
      </c>
    </row>
    <row r="33" spans="8:8" x14ac:dyDescent="0.25">
      <c r="H33">
        <f t="shared" si="0"/>
        <v>0</v>
      </c>
    </row>
    <row r="34" spans="8:8" x14ac:dyDescent="0.25">
      <c r="H34">
        <f t="shared" si="0"/>
        <v>0</v>
      </c>
    </row>
    <row r="35" spans="8:8" x14ac:dyDescent="0.25">
      <c r="H35">
        <f t="shared" si="0"/>
        <v>0</v>
      </c>
    </row>
    <row r="36" spans="8:8" x14ac:dyDescent="0.25">
      <c r="H36">
        <f t="shared" si="0"/>
        <v>0</v>
      </c>
    </row>
    <row r="37" spans="8:8" x14ac:dyDescent="0.25">
      <c r="H37">
        <f t="shared" si="0"/>
        <v>0</v>
      </c>
    </row>
    <row r="38" spans="8:8" x14ac:dyDescent="0.25">
      <c r="H38">
        <f t="shared" si="0"/>
        <v>0</v>
      </c>
    </row>
    <row r="39" spans="8:8" x14ac:dyDescent="0.25">
      <c r="H39">
        <f t="shared" si="0"/>
        <v>0</v>
      </c>
    </row>
    <row r="40" spans="8:8" x14ac:dyDescent="0.25">
      <c r="H40">
        <f t="shared" si="0"/>
        <v>0</v>
      </c>
    </row>
    <row r="41" spans="8:8" x14ac:dyDescent="0.25">
      <c r="H41">
        <f t="shared" si="0"/>
        <v>0</v>
      </c>
    </row>
    <row r="42" spans="8:8" x14ac:dyDescent="0.25">
      <c r="H42">
        <f t="shared" si="0"/>
        <v>0</v>
      </c>
    </row>
    <row r="43" spans="8:8" x14ac:dyDescent="0.25">
      <c r="H43">
        <f t="shared" si="0"/>
        <v>0</v>
      </c>
    </row>
    <row r="44" spans="8:8" x14ac:dyDescent="0.25">
      <c r="H44">
        <f t="shared" si="0"/>
        <v>0</v>
      </c>
    </row>
    <row r="45" spans="8:8" x14ac:dyDescent="0.25">
      <c r="H45">
        <f t="shared" si="0"/>
        <v>0</v>
      </c>
    </row>
    <row r="46" spans="8:8" x14ac:dyDescent="0.25">
      <c r="H46">
        <f t="shared" si="0"/>
        <v>0</v>
      </c>
    </row>
    <row r="47" spans="8:8" x14ac:dyDescent="0.25">
      <c r="H47">
        <f t="shared" si="0"/>
        <v>0</v>
      </c>
    </row>
    <row r="48" spans="8:8" x14ac:dyDescent="0.25">
      <c r="H48">
        <f t="shared" si="0"/>
        <v>0</v>
      </c>
    </row>
    <row r="49" spans="8:8" x14ac:dyDescent="0.25">
      <c r="H49">
        <f t="shared" si="0"/>
        <v>0</v>
      </c>
    </row>
    <row r="50" spans="8:8" x14ac:dyDescent="0.25">
      <c r="H50">
        <f t="shared" si="0"/>
        <v>0</v>
      </c>
    </row>
    <row r="51" spans="8:8" x14ac:dyDescent="0.25">
      <c r="H51">
        <f t="shared" si="0"/>
        <v>0</v>
      </c>
    </row>
    <row r="52" spans="8:8" x14ac:dyDescent="0.25">
      <c r="H52">
        <f t="shared" si="0"/>
        <v>0</v>
      </c>
    </row>
    <row r="53" spans="8:8" x14ac:dyDescent="0.25">
      <c r="H53">
        <f t="shared" si="0"/>
        <v>0</v>
      </c>
    </row>
    <row r="54" spans="8:8" x14ac:dyDescent="0.25">
      <c r="H54">
        <f t="shared" si="0"/>
        <v>0</v>
      </c>
    </row>
    <row r="55" spans="8:8" x14ac:dyDescent="0.25">
      <c r="H55">
        <f t="shared" si="0"/>
        <v>0</v>
      </c>
    </row>
    <row r="56" spans="8:8" x14ac:dyDescent="0.25">
      <c r="H56">
        <f t="shared" si="0"/>
        <v>0</v>
      </c>
    </row>
    <row r="57" spans="8:8" x14ac:dyDescent="0.25">
      <c r="H57">
        <f t="shared" si="0"/>
        <v>0</v>
      </c>
    </row>
    <row r="58" spans="8:8" x14ac:dyDescent="0.25">
      <c r="H58">
        <f t="shared" si="0"/>
        <v>0</v>
      </c>
    </row>
    <row r="59" spans="8:8" x14ac:dyDescent="0.25">
      <c r="H59">
        <f t="shared" si="0"/>
        <v>0</v>
      </c>
    </row>
    <row r="60" spans="8:8" x14ac:dyDescent="0.25">
      <c r="H60">
        <f t="shared" si="0"/>
        <v>0</v>
      </c>
    </row>
    <row r="61" spans="8:8" x14ac:dyDescent="0.25">
      <c r="H61">
        <f t="shared" si="0"/>
        <v>0</v>
      </c>
    </row>
    <row r="62" spans="8:8" x14ac:dyDescent="0.25">
      <c r="H62">
        <f t="shared" si="0"/>
        <v>0</v>
      </c>
    </row>
    <row r="63" spans="8:8" x14ac:dyDescent="0.25">
      <c r="H63">
        <f t="shared" si="0"/>
        <v>0</v>
      </c>
    </row>
    <row r="64" spans="8:8" x14ac:dyDescent="0.25">
      <c r="H64">
        <f t="shared" si="0"/>
        <v>0</v>
      </c>
    </row>
    <row r="65" spans="8:8" x14ac:dyDescent="0.25">
      <c r="H65">
        <f t="shared" si="0"/>
        <v>0</v>
      </c>
    </row>
    <row r="66" spans="8:8" x14ac:dyDescent="0.25">
      <c r="H66">
        <f t="shared" si="0"/>
        <v>0</v>
      </c>
    </row>
    <row r="67" spans="8:8" x14ac:dyDescent="0.25">
      <c r="H67">
        <f t="shared" si="0"/>
        <v>0</v>
      </c>
    </row>
    <row r="68" spans="8:8" x14ac:dyDescent="0.25">
      <c r="H68">
        <f t="shared" si="0"/>
        <v>0</v>
      </c>
    </row>
    <row r="69" spans="8:8" x14ac:dyDescent="0.25">
      <c r="H69">
        <f t="shared" si="0"/>
        <v>0</v>
      </c>
    </row>
    <row r="70" spans="8:8" x14ac:dyDescent="0.25">
      <c r="H70">
        <f t="shared" si="0"/>
        <v>0</v>
      </c>
    </row>
    <row r="71" spans="8:8" x14ac:dyDescent="0.25">
      <c r="H71">
        <f t="shared" si="0"/>
        <v>0</v>
      </c>
    </row>
    <row r="72" spans="8:8" x14ac:dyDescent="0.25">
      <c r="H72">
        <f t="shared" ref="H72:H104" si="1">IF(SUM(B72:D72)=2,1,0)</f>
        <v>0</v>
      </c>
    </row>
    <row r="73" spans="8:8" x14ac:dyDescent="0.25">
      <c r="H73">
        <f t="shared" si="1"/>
        <v>0</v>
      </c>
    </row>
    <row r="74" spans="8:8" x14ac:dyDescent="0.25">
      <c r="H74">
        <f t="shared" si="1"/>
        <v>0</v>
      </c>
    </row>
    <row r="75" spans="8:8" x14ac:dyDescent="0.25">
      <c r="H75">
        <f t="shared" si="1"/>
        <v>0</v>
      </c>
    </row>
    <row r="76" spans="8:8" x14ac:dyDescent="0.25">
      <c r="H76">
        <f t="shared" si="1"/>
        <v>0</v>
      </c>
    </row>
    <row r="77" spans="8:8" x14ac:dyDescent="0.25">
      <c r="H77">
        <f t="shared" si="1"/>
        <v>0</v>
      </c>
    </row>
    <row r="78" spans="8:8" x14ac:dyDescent="0.25">
      <c r="H78">
        <f t="shared" si="1"/>
        <v>0</v>
      </c>
    </row>
    <row r="79" spans="8:8" x14ac:dyDescent="0.25">
      <c r="H79">
        <f t="shared" si="1"/>
        <v>0</v>
      </c>
    </row>
    <row r="80" spans="8:8" x14ac:dyDescent="0.25">
      <c r="H80">
        <f t="shared" si="1"/>
        <v>0</v>
      </c>
    </row>
    <row r="81" spans="8:8" x14ac:dyDescent="0.25">
      <c r="H81">
        <f t="shared" si="1"/>
        <v>0</v>
      </c>
    </row>
    <row r="82" spans="8:8" x14ac:dyDescent="0.25">
      <c r="H82">
        <f t="shared" si="1"/>
        <v>0</v>
      </c>
    </row>
    <row r="83" spans="8:8" x14ac:dyDescent="0.25">
      <c r="H83">
        <f t="shared" si="1"/>
        <v>0</v>
      </c>
    </row>
    <row r="84" spans="8:8" x14ac:dyDescent="0.25">
      <c r="H84">
        <f t="shared" si="1"/>
        <v>0</v>
      </c>
    </row>
    <row r="85" spans="8:8" x14ac:dyDescent="0.25">
      <c r="H85">
        <f t="shared" si="1"/>
        <v>0</v>
      </c>
    </row>
    <row r="86" spans="8:8" x14ac:dyDescent="0.25">
      <c r="H86">
        <f t="shared" si="1"/>
        <v>0</v>
      </c>
    </row>
    <row r="87" spans="8:8" x14ac:dyDescent="0.25">
      <c r="H87">
        <f t="shared" si="1"/>
        <v>0</v>
      </c>
    </row>
    <row r="88" spans="8:8" x14ac:dyDescent="0.25">
      <c r="H88">
        <f t="shared" si="1"/>
        <v>0</v>
      </c>
    </row>
    <row r="89" spans="8:8" x14ac:dyDescent="0.25">
      <c r="H89">
        <f t="shared" si="1"/>
        <v>0</v>
      </c>
    </row>
    <row r="90" spans="8:8" x14ac:dyDescent="0.25">
      <c r="H90">
        <f t="shared" si="1"/>
        <v>0</v>
      </c>
    </row>
    <row r="91" spans="8:8" x14ac:dyDescent="0.25">
      <c r="H91">
        <f t="shared" si="1"/>
        <v>0</v>
      </c>
    </row>
    <row r="92" spans="8:8" x14ac:dyDescent="0.25">
      <c r="H92">
        <f t="shared" si="1"/>
        <v>0</v>
      </c>
    </row>
    <row r="93" spans="8:8" x14ac:dyDescent="0.25">
      <c r="H93">
        <f t="shared" si="1"/>
        <v>0</v>
      </c>
    </row>
    <row r="94" spans="8:8" x14ac:dyDescent="0.25">
      <c r="H94">
        <f t="shared" si="1"/>
        <v>0</v>
      </c>
    </row>
    <row r="95" spans="8:8" x14ac:dyDescent="0.25">
      <c r="H95">
        <f t="shared" si="1"/>
        <v>0</v>
      </c>
    </row>
    <row r="96" spans="8:8" x14ac:dyDescent="0.25">
      <c r="H96">
        <f t="shared" si="1"/>
        <v>0</v>
      </c>
    </row>
    <row r="97" spans="8:8" x14ac:dyDescent="0.25">
      <c r="H97">
        <f t="shared" si="1"/>
        <v>0</v>
      </c>
    </row>
    <row r="98" spans="8:8" x14ac:dyDescent="0.25">
      <c r="H98">
        <f t="shared" si="1"/>
        <v>0</v>
      </c>
    </row>
    <row r="99" spans="8:8" x14ac:dyDescent="0.25">
      <c r="H99">
        <f t="shared" si="1"/>
        <v>0</v>
      </c>
    </row>
    <row r="100" spans="8:8" x14ac:dyDescent="0.25">
      <c r="H100">
        <f t="shared" si="1"/>
        <v>0</v>
      </c>
    </row>
    <row r="101" spans="8:8" x14ac:dyDescent="0.25">
      <c r="H101">
        <f t="shared" si="1"/>
        <v>0</v>
      </c>
    </row>
    <row r="102" spans="8:8" x14ac:dyDescent="0.25">
      <c r="H102">
        <f t="shared" si="1"/>
        <v>0</v>
      </c>
    </row>
    <row r="103" spans="8:8" x14ac:dyDescent="0.25">
      <c r="H103">
        <f t="shared" si="1"/>
        <v>0</v>
      </c>
    </row>
    <row r="104" spans="8:8" x14ac:dyDescent="0.25">
      <c r="H104">
        <f t="shared" si="1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891BF-391A-4702-9CF2-4F9A0EBBCD0A}">
  <dimension ref="A1:AC119"/>
  <sheetViews>
    <sheetView rightToLeft="1" topLeftCell="K40" workbookViewId="0">
      <selection activeCell="Y57" sqref="Y57:AC60"/>
    </sheetView>
  </sheetViews>
  <sheetFormatPr defaultRowHeight="13.8" x14ac:dyDescent="0.25"/>
  <cols>
    <col min="6" max="6" width="13.296875" customWidth="1"/>
    <col min="8" max="8" width="18.796875" customWidth="1"/>
    <col min="10" max="10" width="9.09765625" customWidth="1"/>
    <col min="25" max="25" width="14.5" bestFit="1" customWidth="1"/>
    <col min="28" max="28" width="9.09765625" customWidth="1"/>
  </cols>
  <sheetData>
    <row r="1" spans="1:28" ht="15.6" x14ac:dyDescent="0.25">
      <c r="A1" s="19" t="s">
        <v>244</v>
      </c>
      <c r="B1" s="19" t="s">
        <v>245</v>
      </c>
      <c r="C1" s="19" t="s">
        <v>246</v>
      </c>
      <c r="D1" s="19" t="s">
        <v>255</v>
      </c>
      <c r="G1" s="19" t="s">
        <v>244</v>
      </c>
      <c r="H1" s="19" t="s">
        <v>245</v>
      </c>
      <c r="I1" s="19" t="s">
        <v>246</v>
      </c>
      <c r="J1" s="19" t="s">
        <v>255</v>
      </c>
      <c r="M1" s="29" t="s">
        <v>244</v>
      </c>
      <c r="N1" s="30" t="s">
        <v>245</v>
      </c>
      <c r="O1" s="30" t="s">
        <v>246</v>
      </c>
      <c r="P1" s="31" t="s">
        <v>255</v>
      </c>
      <c r="S1" s="19" t="s">
        <v>244</v>
      </c>
      <c r="T1" s="19" t="s">
        <v>245</v>
      </c>
      <c r="U1" s="19" t="s">
        <v>246</v>
      </c>
      <c r="V1" s="19" t="s">
        <v>255</v>
      </c>
      <c r="Y1" s="29" t="s">
        <v>244</v>
      </c>
      <c r="Z1" s="30" t="s">
        <v>245</v>
      </c>
      <c r="AA1" s="30" t="s">
        <v>246</v>
      </c>
      <c r="AB1" s="31" t="s">
        <v>255</v>
      </c>
    </row>
    <row r="2" spans="1:28" ht="15.6" x14ac:dyDescent="0.25">
      <c r="A2" s="32" t="s">
        <v>18</v>
      </c>
      <c r="B2" s="19" t="s">
        <v>7</v>
      </c>
      <c r="C2" s="19" t="s">
        <v>59</v>
      </c>
      <c r="D2" s="19" t="s">
        <v>14</v>
      </c>
      <c r="G2" s="3">
        <v>28.583333333333332</v>
      </c>
      <c r="H2" s="3">
        <v>29.75</v>
      </c>
      <c r="I2" s="3">
        <v>39.81818181818182</v>
      </c>
      <c r="J2" s="3">
        <v>33.6</v>
      </c>
      <c r="M2">
        <f>AVERAGE(G2:G59)</f>
        <v>27.446924371924371</v>
      </c>
      <c r="N2">
        <f>AVERAGE(H2:H59)</f>
        <v>30.222510064966958</v>
      </c>
      <c r="O2">
        <f>AVERAGE(I2:I59)</f>
        <v>36.613636363636367</v>
      </c>
      <c r="P2">
        <f>AVERAGE(J2:J59)</f>
        <v>33.409389887718056</v>
      </c>
      <c r="S2" s="3">
        <v>2.609713789020935</v>
      </c>
      <c r="T2" s="3">
        <v>2.179449471770337</v>
      </c>
      <c r="U2" s="3">
        <v>6.6905632321678565</v>
      </c>
      <c r="V2" s="3">
        <v>1.5165750888102951</v>
      </c>
      <c r="Y2">
        <f>AVERAGE(S2:S59)</f>
        <v>1.6147336484787784</v>
      </c>
      <c r="Z2">
        <f>AVERAGE(T2:T59)</f>
        <v>2.7103084546052121</v>
      </c>
      <c r="AA2">
        <f>AVERAGE(U2:U59)</f>
        <v>3.7736956971721995</v>
      </c>
      <c r="AB2">
        <f>AVERAGE(V2:V59)</f>
        <v>3.3928592287136818</v>
      </c>
    </row>
    <row r="3" spans="1:28" ht="15.6" x14ac:dyDescent="0.25">
      <c r="A3" s="33" t="s">
        <v>20</v>
      </c>
      <c r="B3" s="19" t="s">
        <v>9</v>
      </c>
      <c r="C3" s="19" t="s">
        <v>83</v>
      </c>
      <c r="D3" s="19" t="s">
        <v>34</v>
      </c>
      <c r="G3" s="3">
        <v>26.153846153846153</v>
      </c>
      <c r="H3" s="3">
        <v>28.666666666666668</v>
      </c>
      <c r="I3" s="3">
        <v>34.833333333333336</v>
      </c>
      <c r="J3" s="3">
        <v>35.071428571428569</v>
      </c>
      <c r="S3" s="3">
        <v>1.5730095277394363</v>
      </c>
      <c r="T3" s="3">
        <v>2.0655911179772746</v>
      </c>
      <c r="U3" s="3">
        <v>2.4832774042918775</v>
      </c>
      <c r="V3" s="3">
        <v>3.4298303549499858</v>
      </c>
    </row>
    <row r="4" spans="1:28" ht="15.6" x14ac:dyDescent="0.25">
      <c r="A4" s="32" t="s">
        <v>30</v>
      </c>
      <c r="B4" s="19" t="s">
        <v>10</v>
      </c>
      <c r="C4" s="19" t="s">
        <v>105</v>
      </c>
      <c r="D4" s="19" t="s">
        <v>42</v>
      </c>
      <c r="G4" s="3">
        <v>26.8</v>
      </c>
      <c r="H4" s="3">
        <v>27.75</v>
      </c>
      <c r="I4" s="3">
        <v>37.333333333333336</v>
      </c>
      <c r="J4" s="3">
        <v>34.92307692307692</v>
      </c>
      <c r="S4" s="3">
        <v>1.6431676725155122</v>
      </c>
      <c r="T4" s="3">
        <v>2.4899799195977463</v>
      </c>
      <c r="U4" s="3">
        <v>3.3393884397469042</v>
      </c>
      <c r="V4" s="3">
        <v>3.774068062924897</v>
      </c>
    </row>
    <row r="5" spans="1:28" ht="15.6" x14ac:dyDescent="0.25">
      <c r="A5" s="33" t="s">
        <v>45</v>
      </c>
      <c r="B5" s="19" t="s">
        <v>11</v>
      </c>
      <c r="C5" s="19" t="s">
        <v>154</v>
      </c>
      <c r="D5" s="19" t="s">
        <v>52</v>
      </c>
      <c r="G5" s="3">
        <v>27.384615384615383</v>
      </c>
      <c r="H5" s="3">
        <v>28.166666666666668</v>
      </c>
      <c r="I5" s="3">
        <v>33</v>
      </c>
      <c r="J5" s="3">
        <v>32.333333333333336</v>
      </c>
      <c r="S5" s="3">
        <v>1.4455945454184753</v>
      </c>
      <c r="T5" s="3">
        <v>1.0298573010888477</v>
      </c>
      <c r="U5" s="3">
        <v>0.70710678118654757</v>
      </c>
      <c r="V5" s="3">
        <v>2.188122205883102</v>
      </c>
    </row>
    <row r="6" spans="1:28" ht="15.6" x14ac:dyDescent="0.25">
      <c r="A6" s="32" t="s">
        <v>47</v>
      </c>
      <c r="B6" s="19" t="s">
        <v>12</v>
      </c>
      <c r="C6" s="19" t="s">
        <v>156</v>
      </c>
      <c r="D6" s="19" t="s">
        <v>53</v>
      </c>
      <c r="G6" s="3">
        <v>27.416666666666668</v>
      </c>
      <c r="H6" s="3">
        <v>33.833333333333336</v>
      </c>
      <c r="I6" s="3">
        <v>38.083333333333336</v>
      </c>
      <c r="J6" s="3">
        <v>34.384615384615387</v>
      </c>
      <c r="S6" s="3">
        <v>1.2401124093721234</v>
      </c>
      <c r="T6" s="3">
        <v>3.7132033054868856</v>
      </c>
      <c r="U6" s="3">
        <v>5.6481426284678102</v>
      </c>
      <c r="V6" s="3">
        <v>3.9483849343426036</v>
      </c>
    </row>
    <row r="7" spans="1:28" ht="15.6" x14ac:dyDescent="0.25">
      <c r="A7" s="33" t="s">
        <v>2</v>
      </c>
      <c r="B7" s="19" t="s">
        <v>15</v>
      </c>
      <c r="C7" s="19"/>
      <c r="D7" s="19" t="s">
        <v>66</v>
      </c>
      <c r="G7" s="3">
        <v>28.333333333333332</v>
      </c>
      <c r="H7" s="3">
        <v>30</v>
      </c>
      <c r="I7" s="19"/>
      <c r="J7" s="3">
        <v>38.166666666666664</v>
      </c>
      <c r="S7" s="3">
        <v>1.6236882817719773</v>
      </c>
      <c r="T7" s="3">
        <v>0.7559289460184544</v>
      </c>
      <c r="U7" s="19"/>
      <c r="V7" s="3">
        <v>3.9200340134578919</v>
      </c>
    </row>
    <row r="8" spans="1:28" ht="15.6" x14ac:dyDescent="0.25">
      <c r="A8" s="32" t="s">
        <v>58</v>
      </c>
      <c r="B8" s="19" t="s">
        <v>16</v>
      </c>
      <c r="C8" s="19"/>
      <c r="D8" s="19" t="s">
        <v>67</v>
      </c>
      <c r="G8" s="3">
        <v>27.76923076923077</v>
      </c>
      <c r="H8" s="3">
        <v>31.363636363636363</v>
      </c>
      <c r="I8" s="19"/>
      <c r="J8" s="3">
        <v>31.833333333333332</v>
      </c>
      <c r="S8" s="3">
        <v>1.2351684199496664</v>
      </c>
      <c r="T8" s="3">
        <v>1.8586407545691568</v>
      </c>
      <c r="U8" s="19"/>
      <c r="V8" s="3">
        <v>2.1672493389016507</v>
      </c>
    </row>
    <row r="9" spans="1:28" ht="15.6" x14ac:dyDescent="0.25">
      <c r="A9" s="33" t="s">
        <v>64</v>
      </c>
      <c r="B9" s="19" t="s">
        <v>17</v>
      </c>
      <c r="C9" s="19"/>
      <c r="D9" s="19" t="s">
        <v>68</v>
      </c>
      <c r="G9" s="3">
        <v>26.703703703703702</v>
      </c>
      <c r="H9" s="3">
        <v>32.333333333333336</v>
      </c>
      <c r="I9" s="19"/>
      <c r="J9" s="3">
        <v>32.166666666666664</v>
      </c>
      <c r="S9" s="3">
        <v>1.6364787435413712</v>
      </c>
      <c r="T9" s="3">
        <v>3.4728383291777356</v>
      </c>
      <c r="U9" s="19"/>
      <c r="V9" s="3">
        <v>4.0414518843273735</v>
      </c>
    </row>
    <row r="10" spans="1:28" ht="15.6" x14ac:dyDescent="0.25">
      <c r="A10" s="32" t="s">
        <v>70</v>
      </c>
      <c r="B10" s="19" t="s">
        <v>24</v>
      </c>
      <c r="C10" s="19"/>
      <c r="D10" s="19" t="s">
        <v>71</v>
      </c>
      <c r="G10" s="3">
        <v>28.4</v>
      </c>
      <c r="H10" s="3">
        <v>30.4</v>
      </c>
      <c r="I10" s="19"/>
      <c r="J10" s="3">
        <v>36.950000000000003</v>
      </c>
      <c r="S10" s="3">
        <v>3.2041639575194378</v>
      </c>
      <c r="T10" s="3">
        <v>2.0110804171997709</v>
      </c>
      <c r="U10" s="19"/>
      <c r="V10" s="3">
        <v>4.9040799340956953</v>
      </c>
    </row>
    <row r="11" spans="1:28" ht="15.6" x14ac:dyDescent="0.25">
      <c r="A11" s="33" t="s">
        <v>75</v>
      </c>
      <c r="B11" s="19" t="s">
        <v>25</v>
      </c>
      <c r="C11" s="19"/>
      <c r="D11" s="19" t="s">
        <v>78</v>
      </c>
      <c r="G11" s="3">
        <v>26.4</v>
      </c>
      <c r="H11" s="3">
        <v>28.428571428571427</v>
      </c>
      <c r="I11" s="19"/>
      <c r="J11" s="3">
        <v>30.823529411764707</v>
      </c>
      <c r="S11" s="3">
        <v>1.3522468075656362</v>
      </c>
      <c r="T11" s="3">
        <v>3.1547394428670152</v>
      </c>
      <c r="U11" s="19"/>
      <c r="V11" s="3">
        <v>2.3514701283890163</v>
      </c>
    </row>
    <row r="12" spans="1:28" ht="15.6" x14ac:dyDescent="0.25">
      <c r="A12" s="32" t="s">
        <v>85</v>
      </c>
      <c r="B12" s="19" t="s">
        <v>26</v>
      </c>
      <c r="C12" s="19"/>
      <c r="D12" s="19" t="s">
        <v>121</v>
      </c>
      <c r="G12" s="3">
        <v>26.5</v>
      </c>
      <c r="H12" s="3">
        <v>29.76923076923077</v>
      </c>
      <c r="I12" s="19"/>
      <c r="J12" s="3">
        <v>34.466666666666669</v>
      </c>
      <c r="S12" s="3">
        <v>1.0690449676496976</v>
      </c>
      <c r="T12" s="3">
        <v>1.012739367083632</v>
      </c>
      <c r="U12" s="19"/>
      <c r="V12" s="3">
        <v>3.9436507137905825</v>
      </c>
    </row>
    <row r="13" spans="1:28" ht="15.6" x14ac:dyDescent="0.25">
      <c r="A13" s="33" t="s">
        <v>86</v>
      </c>
      <c r="B13" s="19" t="s">
        <v>27</v>
      </c>
      <c r="C13" s="19"/>
      <c r="D13" s="19" t="s">
        <v>124</v>
      </c>
      <c r="G13" s="3">
        <v>27.272727272727273</v>
      </c>
      <c r="H13" s="3">
        <v>28.615384615384617</v>
      </c>
      <c r="I13" s="19"/>
      <c r="J13" s="3">
        <v>32.166666666666664</v>
      </c>
      <c r="S13" s="3">
        <v>1.1037127426018971</v>
      </c>
      <c r="T13" s="3">
        <v>2.1423686866978913</v>
      </c>
      <c r="U13" s="19"/>
      <c r="V13" s="3">
        <v>2.691175253011997</v>
      </c>
    </row>
    <row r="14" spans="1:28" ht="15.6" x14ac:dyDescent="0.25">
      <c r="A14" s="32" t="s">
        <v>100</v>
      </c>
      <c r="B14" s="19" t="s">
        <v>35</v>
      </c>
      <c r="C14" s="19"/>
      <c r="D14" s="19" t="s">
        <v>125</v>
      </c>
      <c r="G14" s="3">
        <v>27.777777777777779</v>
      </c>
      <c r="H14" s="3">
        <v>31.923076923076923</v>
      </c>
      <c r="I14" s="19"/>
      <c r="J14" s="3">
        <v>32</v>
      </c>
      <c r="S14" s="3">
        <v>0.83333333333334092</v>
      </c>
      <c r="T14" s="3">
        <v>3.5930845258992101</v>
      </c>
      <c r="U14" s="19"/>
      <c r="V14" s="3">
        <v>1.8586407545691703</v>
      </c>
    </row>
    <row r="15" spans="1:28" ht="15.6" x14ac:dyDescent="0.25">
      <c r="A15" s="33" t="s">
        <v>107</v>
      </c>
      <c r="B15" s="19" t="s">
        <v>37</v>
      </c>
      <c r="C15" s="19"/>
      <c r="D15" s="19" t="s">
        <v>131</v>
      </c>
      <c r="G15" s="3">
        <v>26.85</v>
      </c>
      <c r="H15" s="3">
        <v>31.25</v>
      </c>
      <c r="I15" s="19"/>
      <c r="J15" s="3">
        <v>31.416666666666668</v>
      </c>
      <c r="S15" s="3">
        <v>1.3869694338831975</v>
      </c>
      <c r="T15" s="3">
        <v>4.0028399009612254</v>
      </c>
      <c r="U15" s="19"/>
      <c r="V15" s="3">
        <v>2.4293034292807261</v>
      </c>
    </row>
    <row r="16" spans="1:28" ht="15.6" x14ac:dyDescent="0.25">
      <c r="A16" s="32" t="s">
        <v>129</v>
      </c>
      <c r="B16" s="19" t="s">
        <v>39</v>
      </c>
      <c r="C16" s="19"/>
      <c r="D16" s="19" t="s">
        <v>133</v>
      </c>
      <c r="G16" s="3">
        <v>27.583333333333332</v>
      </c>
      <c r="H16" s="3">
        <v>29.46153846153846</v>
      </c>
      <c r="I16" s="19"/>
      <c r="J16" s="3">
        <v>33.06666666666667</v>
      </c>
      <c r="S16" s="3">
        <v>1.5642792899510118</v>
      </c>
      <c r="T16" s="3">
        <v>1.8980421761815847</v>
      </c>
      <c r="U16" s="19"/>
      <c r="V16" s="3">
        <v>3.0581662728473451</v>
      </c>
    </row>
    <row r="17" spans="1:22" ht="15.6" x14ac:dyDescent="0.25">
      <c r="A17" s="33" t="s">
        <v>153</v>
      </c>
      <c r="B17" s="19" t="s">
        <v>40</v>
      </c>
      <c r="C17" s="19"/>
      <c r="D17" s="19" t="s">
        <v>141</v>
      </c>
      <c r="G17" s="3">
        <v>29.222222222222221</v>
      </c>
      <c r="H17" s="3">
        <v>29.066666666666666</v>
      </c>
      <c r="I17" s="19"/>
      <c r="J17" s="3">
        <v>34</v>
      </c>
      <c r="S17" s="3">
        <v>2.3150544538267384</v>
      </c>
      <c r="T17" s="3">
        <v>2.0517124090680325</v>
      </c>
      <c r="U17" s="19"/>
      <c r="V17" s="3">
        <v>3.9080336836735778</v>
      </c>
    </row>
    <row r="18" spans="1:22" ht="15.6" x14ac:dyDescent="0.25">
      <c r="A18" s="33"/>
      <c r="B18" s="19" t="s">
        <v>43</v>
      </c>
      <c r="C18" s="19"/>
      <c r="D18" s="19" t="s">
        <v>142</v>
      </c>
      <c r="G18" s="33"/>
      <c r="H18" s="3">
        <v>28.46153846153846</v>
      </c>
      <c r="I18" s="19"/>
      <c r="J18" s="3">
        <v>31.818181818181817</v>
      </c>
      <c r="S18" s="33"/>
      <c r="T18" s="3">
        <v>1.9414506867883079</v>
      </c>
      <c r="U18" s="19"/>
      <c r="V18" s="3">
        <v>2.3159525823376428</v>
      </c>
    </row>
    <row r="19" spans="1:22" ht="15.6" x14ac:dyDescent="0.25">
      <c r="A19" s="33"/>
      <c r="B19" s="19" t="s">
        <v>44</v>
      </c>
      <c r="C19" s="19"/>
      <c r="D19" s="19" t="s">
        <v>157</v>
      </c>
      <c r="G19" s="33"/>
      <c r="H19" s="3">
        <v>28.46153846153846</v>
      </c>
      <c r="I19" s="19"/>
      <c r="J19" s="3">
        <v>31.424242424242426</v>
      </c>
      <c r="S19" s="33"/>
      <c r="T19" s="3">
        <v>2.5695455050580689</v>
      </c>
      <c r="U19" s="19"/>
      <c r="V19" s="3">
        <v>3.3543842861833815</v>
      </c>
    </row>
    <row r="20" spans="1:22" ht="15.6" x14ac:dyDescent="0.25">
      <c r="A20" s="34"/>
      <c r="B20" s="19" t="s">
        <v>5</v>
      </c>
      <c r="C20" s="35"/>
      <c r="D20" s="35" t="s">
        <v>158</v>
      </c>
      <c r="G20" s="34"/>
      <c r="H20" s="3">
        <v>27.75</v>
      </c>
      <c r="I20" s="35"/>
      <c r="J20" s="3">
        <v>34.166666666666664</v>
      </c>
      <c r="S20" s="34"/>
      <c r="T20" s="3">
        <v>1.9820624179302297</v>
      </c>
      <c r="U20" s="35"/>
      <c r="V20" s="3">
        <v>8.663752423783011</v>
      </c>
    </row>
    <row r="21" spans="1:22" ht="15.6" x14ac:dyDescent="0.25">
      <c r="A21" s="33"/>
      <c r="B21" s="19" t="s">
        <v>50</v>
      </c>
      <c r="C21" s="19"/>
      <c r="D21" s="19"/>
      <c r="G21" s="33"/>
      <c r="H21" s="3">
        <v>32.75</v>
      </c>
      <c r="I21" s="19"/>
      <c r="J21" s="19"/>
      <c r="S21" s="33"/>
      <c r="T21" s="3">
        <v>4.4746762198763914</v>
      </c>
      <c r="U21" s="19"/>
      <c r="V21" s="19"/>
    </row>
    <row r="22" spans="1:22" ht="15.6" x14ac:dyDescent="0.25">
      <c r="A22" s="33"/>
      <c r="B22" s="19" t="s">
        <v>51</v>
      </c>
      <c r="C22" s="19"/>
      <c r="D22" s="19"/>
      <c r="G22" s="33"/>
      <c r="H22" s="3">
        <v>29.384615384615383</v>
      </c>
      <c r="I22" s="19"/>
      <c r="J22" s="19"/>
      <c r="S22" s="33"/>
      <c r="T22" s="3">
        <v>1.3867504905630939</v>
      </c>
      <c r="U22" s="19"/>
      <c r="V22" s="19"/>
    </row>
    <row r="23" spans="1:22" ht="15.6" x14ac:dyDescent="0.25">
      <c r="A23" s="33"/>
      <c r="B23" s="19" t="s">
        <v>54</v>
      </c>
      <c r="C23" s="19"/>
      <c r="D23" s="19"/>
      <c r="G23" s="33"/>
      <c r="H23" s="3">
        <v>31.153846153846153</v>
      </c>
      <c r="I23" s="19"/>
      <c r="J23" s="19"/>
      <c r="S23" s="33"/>
      <c r="T23" s="3">
        <v>2.8532482613725905</v>
      </c>
      <c r="U23" s="19"/>
      <c r="V23" s="19"/>
    </row>
    <row r="24" spans="1:22" ht="15.6" x14ac:dyDescent="0.25">
      <c r="A24" s="33"/>
      <c r="B24" s="19" t="s">
        <v>55</v>
      </c>
      <c r="C24" s="19"/>
      <c r="D24" s="19"/>
      <c r="G24" s="33"/>
      <c r="H24" s="3">
        <v>27.25</v>
      </c>
      <c r="I24" s="19"/>
      <c r="J24" s="19"/>
      <c r="S24" s="33"/>
      <c r="T24" s="3">
        <v>2.6328346286499236</v>
      </c>
      <c r="U24" s="19"/>
      <c r="V24" s="19"/>
    </row>
    <row r="25" spans="1:22" ht="15.6" x14ac:dyDescent="0.25">
      <c r="A25" s="33"/>
      <c r="B25" s="19" t="s">
        <v>57</v>
      </c>
      <c r="C25" s="19"/>
      <c r="D25" s="19"/>
      <c r="G25" s="33"/>
      <c r="H25" s="3">
        <v>28.666666666666668</v>
      </c>
      <c r="I25" s="19"/>
      <c r="J25" s="19"/>
      <c r="S25" s="33"/>
      <c r="T25" s="3">
        <v>1.3706888336846637</v>
      </c>
      <c r="U25" s="19"/>
      <c r="V25" s="19"/>
    </row>
    <row r="26" spans="1:22" ht="15.6" x14ac:dyDescent="0.25">
      <c r="A26" s="33"/>
      <c r="B26" s="19" t="s">
        <v>61</v>
      </c>
      <c r="C26" s="19"/>
      <c r="D26" s="19"/>
      <c r="G26" s="33"/>
      <c r="H26" s="3">
        <v>32.4</v>
      </c>
      <c r="I26" s="19"/>
      <c r="J26" s="19"/>
      <c r="S26" s="33"/>
      <c r="T26" s="3">
        <v>4.0373258476372644</v>
      </c>
      <c r="U26" s="19"/>
      <c r="V26" s="19"/>
    </row>
    <row r="27" spans="1:22" ht="15.6" x14ac:dyDescent="0.25">
      <c r="A27" s="33"/>
      <c r="B27" s="19" t="s">
        <v>62</v>
      </c>
      <c r="C27" s="19"/>
      <c r="D27" s="19"/>
      <c r="G27" s="33"/>
      <c r="H27" s="3">
        <v>31.583333333333332</v>
      </c>
      <c r="I27" s="19"/>
      <c r="J27" s="19"/>
      <c r="S27" s="33"/>
      <c r="T27" s="3">
        <v>2.8109633849474269</v>
      </c>
      <c r="U27" s="19"/>
      <c r="V27" s="19"/>
    </row>
    <row r="28" spans="1:22" ht="15.6" x14ac:dyDescent="0.25">
      <c r="A28" s="33"/>
      <c r="B28" s="19" t="s">
        <v>63</v>
      </c>
      <c r="C28" s="19"/>
      <c r="D28" s="19"/>
      <c r="G28" s="33"/>
      <c r="H28" s="3">
        <v>28.357142857142858</v>
      </c>
      <c r="I28" s="19"/>
      <c r="J28" s="19"/>
      <c r="S28" s="33"/>
      <c r="T28" s="3">
        <v>3.2488374928495722</v>
      </c>
      <c r="U28" s="19"/>
      <c r="V28" s="19"/>
    </row>
    <row r="29" spans="1:22" ht="15.6" x14ac:dyDescent="0.25">
      <c r="A29" s="33"/>
      <c r="B29" s="19" t="s">
        <v>65</v>
      </c>
      <c r="C29" s="19"/>
      <c r="D29" s="19"/>
      <c r="G29" s="33"/>
      <c r="H29" s="3">
        <v>32.545454545454547</v>
      </c>
      <c r="I29" s="19"/>
      <c r="J29" s="19"/>
      <c r="S29" s="33"/>
      <c r="T29" s="3">
        <v>2.5045413298101527</v>
      </c>
      <c r="U29" s="19"/>
      <c r="V29" s="19"/>
    </row>
    <row r="30" spans="1:22" ht="15.6" x14ac:dyDescent="0.25">
      <c r="A30" s="33"/>
      <c r="B30" s="19" t="s">
        <v>69</v>
      </c>
      <c r="C30" s="19"/>
      <c r="D30" s="19"/>
      <c r="G30" s="33"/>
      <c r="H30" s="3">
        <v>28.153846153846153</v>
      </c>
      <c r="I30" s="19"/>
      <c r="J30" s="19"/>
      <c r="S30" s="33"/>
      <c r="T30" s="3">
        <v>3.2364114346539816</v>
      </c>
      <c r="U30" s="19"/>
      <c r="V30" s="19"/>
    </row>
    <row r="31" spans="1:22" ht="15.6" x14ac:dyDescent="0.25">
      <c r="A31" s="33"/>
      <c r="B31" s="19" t="s">
        <v>72</v>
      </c>
      <c r="C31" s="19"/>
      <c r="D31" s="19"/>
      <c r="G31" s="33"/>
      <c r="H31" s="3">
        <v>32.25925925925926</v>
      </c>
      <c r="I31" s="19"/>
      <c r="J31" s="19"/>
      <c r="S31" s="33"/>
      <c r="T31" s="3">
        <v>2.5052651109919113</v>
      </c>
      <c r="U31" s="19"/>
      <c r="V31" s="19"/>
    </row>
    <row r="32" spans="1:22" ht="15.6" x14ac:dyDescent="0.25">
      <c r="A32" s="33"/>
      <c r="B32" s="19" t="s">
        <v>74</v>
      </c>
      <c r="C32" s="19"/>
      <c r="D32" s="19"/>
      <c r="G32" s="33"/>
      <c r="H32" s="3">
        <v>31.928571428571427</v>
      </c>
      <c r="I32" s="19"/>
      <c r="J32" s="19"/>
      <c r="S32" s="33"/>
      <c r="T32" s="3">
        <v>3.5183974873684778</v>
      </c>
      <c r="U32" s="19"/>
      <c r="V32" s="19"/>
    </row>
    <row r="33" spans="1:22" ht="15.6" x14ac:dyDescent="0.25">
      <c r="A33" s="33"/>
      <c r="B33" s="19" t="s">
        <v>77</v>
      </c>
      <c r="C33" s="19"/>
      <c r="D33" s="19"/>
      <c r="G33" s="33"/>
      <c r="H33" s="3">
        <v>32</v>
      </c>
      <c r="I33" s="19"/>
      <c r="J33" s="19"/>
      <c r="S33" s="33"/>
      <c r="T33" s="3">
        <v>2.8919952219248848</v>
      </c>
      <c r="U33" s="19"/>
      <c r="V33" s="19"/>
    </row>
    <row r="34" spans="1:22" ht="15.6" x14ac:dyDescent="0.25">
      <c r="A34" s="33"/>
      <c r="B34" s="19" t="s">
        <v>80</v>
      </c>
      <c r="C34" s="19"/>
      <c r="D34" s="19"/>
      <c r="G34" s="33"/>
      <c r="H34" s="3">
        <v>27.846153846153847</v>
      </c>
      <c r="I34" s="19"/>
      <c r="J34" s="19"/>
      <c r="S34" s="33"/>
      <c r="T34" s="3">
        <v>1.9081471748860754</v>
      </c>
      <c r="U34" s="19"/>
      <c r="V34" s="19"/>
    </row>
    <row r="35" spans="1:22" ht="15.6" x14ac:dyDescent="0.25">
      <c r="A35" s="33"/>
      <c r="B35" s="19" t="s">
        <v>81</v>
      </c>
      <c r="C35" s="19"/>
      <c r="D35" s="19"/>
      <c r="G35" s="33"/>
      <c r="H35" s="3">
        <v>31.9375</v>
      </c>
      <c r="I35" s="19"/>
      <c r="J35" s="19"/>
      <c r="S35" s="33"/>
      <c r="T35" s="3">
        <v>2.5421447637772325</v>
      </c>
      <c r="U35" s="19"/>
      <c r="V35" s="19"/>
    </row>
    <row r="36" spans="1:22" ht="15.6" x14ac:dyDescent="0.25">
      <c r="A36" s="33"/>
      <c r="B36" s="19" t="s">
        <v>87</v>
      </c>
      <c r="C36" s="19"/>
      <c r="D36" s="19"/>
      <c r="G36" s="33"/>
      <c r="H36" s="3">
        <v>29.166666666666668</v>
      </c>
      <c r="I36" s="19"/>
      <c r="J36" s="19"/>
      <c r="S36" s="33"/>
      <c r="T36" s="3">
        <v>2.6227443411030027</v>
      </c>
      <c r="U36" s="19"/>
      <c r="V36" s="19"/>
    </row>
    <row r="37" spans="1:22" ht="15.6" x14ac:dyDescent="0.25">
      <c r="A37" s="33"/>
      <c r="B37" s="19" t="s">
        <v>88</v>
      </c>
      <c r="C37" s="19"/>
      <c r="D37" s="19"/>
      <c r="G37" s="33"/>
      <c r="H37" s="3">
        <v>28.285714285714285</v>
      </c>
      <c r="I37" s="19"/>
      <c r="J37" s="19"/>
      <c r="S37" s="33"/>
      <c r="T37" s="3">
        <v>1.4960264830861985</v>
      </c>
      <c r="U37" s="19"/>
      <c r="V37" s="19"/>
    </row>
    <row r="38" spans="1:22" ht="15.6" x14ac:dyDescent="0.25">
      <c r="A38" s="33"/>
      <c r="B38" s="19" t="s">
        <v>94</v>
      </c>
      <c r="C38" s="19"/>
      <c r="D38" s="19"/>
      <c r="G38" s="33"/>
      <c r="H38" s="3">
        <v>32.142857142857146</v>
      </c>
      <c r="I38" s="19"/>
      <c r="J38" s="19"/>
      <c r="S38" s="33"/>
      <c r="T38" s="3">
        <v>3.0237157840738251</v>
      </c>
      <c r="U38" s="19"/>
      <c r="V38" s="19"/>
    </row>
    <row r="39" spans="1:22" ht="15.6" x14ac:dyDescent="0.25">
      <c r="A39" s="33"/>
      <c r="B39" s="19" t="s">
        <v>95</v>
      </c>
      <c r="C39" s="19"/>
      <c r="D39" s="19"/>
      <c r="G39" s="33"/>
      <c r="H39" s="3">
        <v>34.166666666666664</v>
      </c>
      <c r="I39" s="19"/>
      <c r="J39" s="19"/>
      <c r="S39" s="33"/>
      <c r="T39" s="3">
        <v>4.1083802013430821</v>
      </c>
      <c r="U39" s="19"/>
      <c r="V39" s="19"/>
    </row>
    <row r="40" spans="1:22" ht="15.6" x14ac:dyDescent="0.25">
      <c r="A40" s="33"/>
      <c r="B40" s="19" t="s">
        <v>97</v>
      </c>
      <c r="C40" s="19"/>
      <c r="D40" s="19"/>
      <c r="G40" s="33"/>
      <c r="H40" s="3">
        <v>30</v>
      </c>
      <c r="I40" s="19"/>
      <c r="J40" s="19"/>
      <c r="S40" s="33"/>
      <c r="T40" s="3">
        <v>1.2649110640673518</v>
      </c>
      <c r="U40" s="19"/>
      <c r="V40" s="19"/>
    </row>
    <row r="41" spans="1:22" ht="15.6" x14ac:dyDescent="0.25">
      <c r="A41" s="33"/>
      <c r="B41" s="19" t="s">
        <v>98</v>
      </c>
      <c r="C41" s="19"/>
      <c r="D41" s="19"/>
      <c r="G41" s="33"/>
      <c r="H41" s="3">
        <v>30.1</v>
      </c>
      <c r="I41" s="19"/>
      <c r="J41" s="19"/>
      <c r="S41" s="33"/>
      <c r="T41" s="3">
        <v>0.99442892601173294</v>
      </c>
      <c r="U41" s="19"/>
      <c r="V41" s="19"/>
    </row>
    <row r="42" spans="1:22" ht="15.6" x14ac:dyDescent="0.25">
      <c r="A42" s="33"/>
      <c r="B42" s="19" t="s">
        <v>104</v>
      </c>
      <c r="C42" s="19"/>
      <c r="D42" s="19"/>
      <c r="G42" s="33"/>
      <c r="H42" s="3">
        <v>27.846153846153847</v>
      </c>
      <c r="I42" s="19"/>
      <c r="J42" s="19"/>
      <c r="S42" s="33"/>
      <c r="T42" s="3">
        <v>1.1435437497937617</v>
      </c>
      <c r="U42" s="19"/>
      <c r="V42" s="19"/>
    </row>
    <row r="43" spans="1:22" ht="15.6" x14ac:dyDescent="0.25">
      <c r="A43" s="33"/>
      <c r="B43" s="19" t="s">
        <v>108</v>
      </c>
      <c r="C43" s="19"/>
      <c r="D43" s="19"/>
      <c r="G43" s="33"/>
      <c r="H43" s="3">
        <v>32.6</v>
      </c>
      <c r="I43" s="19"/>
      <c r="J43" s="19"/>
      <c r="S43" s="33"/>
      <c r="T43" s="3">
        <v>5.8566201857385254</v>
      </c>
      <c r="U43" s="19"/>
      <c r="V43" s="19"/>
    </row>
    <row r="44" spans="1:22" ht="15.6" x14ac:dyDescent="0.25">
      <c r="A44" s="33"/>
      <c r="B44" s="19" t="s">
        <v>109</v>
      </c>
      <c r="C44" s="19"/>
      <c r="D44" s="19"/>
      <c r="G44" s="33"/>
      <c r="H44" s="3">
        <v>27.3125</v>
      </c>
      <c r="I44" s="19"/>
      <c r="J44" s="19"/>
      <c r="S44" s="33"/>
      <c r="T44" s="3">
        <v>1.1954775893619531</v>
      </c>
      <c r="U44" s="19"/>
      <c r="V44" s="19"/>
    </row>
    <row r="45" spans="1:22" ht="15.6" x14ac:dyDescent="0.25">
      <c r="A45" s="33"/>
      <c r="B45" s="19" t="s">
        <v>110</v>
      </c>
      <c r="C45" s="19"/>
      <c r="D45" s="19"/>
      <c r="G45" s="33"/>
      <c r="H45" s="3">
        <v>30.615384615384617</v>
      </c>
      <c r="I45" s="19"/>
      <c r="J45" s="19"/>
      <c r="S45" s="33"/>
      <c r="T45" s="3">
        <v>4.4260302291945148</v>
      </c>
      <c r="U45" s="19"/>
      <c r="V45" s="19"/>
    </row>
    <row r="46" spans="1:22" ht="15.6" x14ac:dyDescent="0.25">
      <c r="A46" s="33"/>
      <c r="B46" s="19" t="s">
        <v>115</v>
      </c>
      <c r="C46" s="19"/>
      <c r="D46" s="19"/>
      <c r="G46" s="33"/>
      <c r="H46" s="3">
        <v>30.384615384615383</v>
      </c>
      <c r="I46" s="19"/>
      <c r="J46" s="19"/>
      <c r="S46" s="33"/>
      <c r="T46" s="3">
        <v>4.2138355753885692</v>
      </c>
      <c r="U46" s="19"/>
      <c r="V46" s="19"/>
    </row>
    <row r="47" spans="1:22" ht="15.6" x14ac:dyDescent="0.25">
      <c r="A47" s="33"/>
      <c r="B47" s="19" t="s">
        <v>119</v>
      </c>
      <c r="C47" s="19"/>
      <c r="D47" s="19"/>
      <c r="G47" s="33"/>
      <c r="H47" s="3">
        <v>32</v>
      </c>
      <c r="I47" s="19"/>
      <c r="J47" s="19"/>
      <c r="S47" s="33"/>
      <c r="T47" s="3">
        <v>3.5161962919661303</v>
      </c>
      <c r="U47" s="19"/>
      <c r="V47" s="19"/>
    </row>
    <row r="48" spans="1:22" ht="15.6" x14ac:dyDescent="0.25">
      <c r="A48" s="33"/>
      <c r="B48" s="19" t="s">
        <v>123</v>
      </c>
      <c r="C48" s="19"/>
      <c r="D48" s="19"/>
      <c r="G48" s="33"/>
      <c r="H48" s="3">
        <v>28.9</v>
      </c>
      <c r="I48" s="19"/>
      <c r="J48" s="19"/>
      <c r="S48" s="33"/>
      <c r="T48" s="3">
        <v>2.0248456731316486</v>
      </c>
      <c r="U48" s="19"/>
      <c r="V48" s="19"/>
    </row>
    <row r="49" spans="1:29" ht="15.6" x14ac:dyDescent="0.25">
      <c r="A49" s="33"/>
      <c r="B49" s="19" t="s">
        <v>127</v>
      </c>
      <c r="C49" s="19"/>
      <c r="D49" s="19"/>
      <c r="G49" s="33"/>
      <c r="H49" s="3">
        <v>31.833333333333332</v>
      </c>
      <c r="I49" s="19"/>
      <c r="J49" s="19"/>
      <c r="S49" s="33"/>
      <c r="T49" s="3">
        <v>2.8577380332470304</v>
      </c>
      <c r="U49" s="19"/>
      <c r="V49" s="19"/>
    </row>
    <row r="50" spans="1:29" ht="15.6" x14ac:dyDescent="0.25">
      <c r="A50" s="33"/>
      <c r="B50" s="19" t="s">
        <v>138</v>
      </c>
      <c r="C50" s="19"/>
      <c r="D50" s="19"/>
      <c r="G50" s="33"/>
      <c r="H50" s="3">
        <v>29.53846153846154</v>
      </c>
      <c r="I50" s="19"/>
      <c r="J50" s="19"/>
      <c r="S50" s="33"/>
      <c r="T50" s="3">
        <v>3.821330148333709</v>
      </c>
      <c r="U50" s="19"/>
      <c r="V50" s="19"/>
    </row>
    <row r="51" spans="1:29" ht="15.6" x14ac:dyDescent="0.25">
      <c r="A51" s="33"/>
      <c r="B51" s="19" t="s">
        <v>139</v>
      </c>
      <c r="C51" s="19"/>
      <c r="D51" s="19"/>
      <c r="G51" s="33"/>
      <c r="H51" s="3">
        <v>29.53846153846154</v>
      </c>
      <c r="I51" s="19"/>
      <c r="J51" s="19"/>
      <c r="S51" s="33"/>
      <c r="T51" s="3">
        <v>2.1453587351685792</v>
      </c>
      <c r="U51" s="19"/>
      <c r="V51" s="19"/>
    </row>
    <row r="52" spans="1:29" ht="15.6" x14ac:dyDescent="0.25">
      <c r="A52" s="33"/>
      <c r="B52" s="19" t="s">
        <v>143</v>
      </c>
      <c r="C52" s="19"/>
      <c r="D52" s="19"/>
      <c r="G52" s="33"/>
      <c r="H52" s="3">
        <v>34</v>
      </c>
      <c r="I52" s="19"/>
      <c r="J52" s="19"/>
      <c r="S52" s="33"/>
      <c r="T52" s="3">
        <v>7.1414284285428504</v>
      </c>
      <c r="U52" s="19"/>
      <c r="V52" s="19"/>
    </row>
    <row r="53" spans="1:29" ht="15.6" x14ac:dyDescent="0.25">
      <c r="A53" s="33"/>
      <c r="B53" s="19" t="s">
        <v>144</v>
      </c>
      <c r="C53" s="19"/>
      <c r="D53" s="19"/>
      <c r="G53" s="33"/>
      <c r="H53" s="3">
        <v>26.5625</v>
      </c>
      <c r="I53" s="19"/>
      <c r="J53" s="19"/>
      <c r="S53" s="33"/>
      <c r="T53" s="3">
        <v>3.2857013457302129</v>
      </c>
      <c r="U53" s="19"/>
      <c r="V53" s="19"/>
    </row>
    <row r="54" spans="1:29" ht="15.6" x14ac:dyDescent="0.25">
      <c r="A54" s="33"/>
      <c r="B54" s="19" t="s">
        <v>146</v>
      </c>
      <c r="C54" s="19"/>
      <c r="D54" s="19"/>
      <c r="G54" s="33"/>
      <c r="H54" s="3">
        <v>29.8</v>
      </c>
      <c r="I54" s="19"/>
      <c r="J54" s="19"/>
      <c r="S54" s="33"/>
      <c r="T54" s="3">
        <v>2.2803508501982859</v>
      </c>
      <c r="U54" s="19"/>
      <c r="V54" s="19"/>
    </row>
    <row r="55" spans="1:29" ht="15.6" x14ac:dyDescent="0.25">
      <c r="A55" s="33"/>
      <c r="B55" s="19" t="s">
        <v>147</v>
      </c>
      <c r="C55" s="19"/>
      <c r="D55" s="19"/>
      <c r="G55" s="33"/>
      <c r="H55" s="3">
        <v>32.416666666666664</v>
      </c>
      <c r="I55" s="19"/>
      <c r="J55" s="19"/>
      <c r="S55" s="33"/>
      <c r="T55" s="3">
        <v>2.7455197664338047</v>
      </c>
      <c r="U55" s="19"/>
      <c r="V55" s="19"/>
    </row>
    <row r="56" spans="1:29" ht="15.6" x14ac:dyDescent="0.25">
      <c r="A56" s="33"/>
      <c r="B56" s="19" t="s">
        <v>148</v>
      </c>
      <c r="C56" s="19"/>
      <c r="D56" s="19"/>
      <c r="G56" s="33"/>
      <c r="H56" s="3">
        <v>30.416666666666668</v>
      </c>
      <c r="I56" s="19"/>
      <c r="J56" s="19"/>
      <c r="S56" s="33"/>
      <c r="T56" s="3">
        <v>1.9752253419585057</v>
      </c>
      <c r="U56" s="19"/>
      <c r="V56" s="19"/>
    </row>
    <row r="57" spans="1:29" ht="15.6" x14ac:dyDescent="0.25">
      <c r="A57" s="33"/>
      <c r="B57" s="19" t="s">
        <v>150</v>
      </c>
      <c r="C57" s="19"/>
      <c r="D57" s="19"/>
      <c r="G57" s="33"/>
      <c r="H57" s="3">
        <v>27.375</v>
      </c>
      <c r="I57" s="19"/>
      <c r="J57" s="19"/>
      <c r="S57" s="33"/>
      <c r="T57" s="3">
        <v>1.8929694486000912</v>
      </c>
      <c r="U57" s="19"/>
      <c r="V57" s="19"/>
      <c r="Y57" s="19" t="s">
        <v>260</v>
      </c>
      <c r="Z57" s="19" t="s">
        <v>244</v>
      </c>
      <c r="AA57" s="19" t="s">
        <v>245</v>
      </c>
      <c r="AB57" s="19" t="s">
        <v>246</v>
      </c>
      <c r="AC57" s="19" t="s">
        <v>255</v>
      </c>
    </row>
    <row r="58" spans="1:29" ht="15.6" x14ac:dyDescent="0.25">
      <c r="A58" s="33"/>
      <c r="B58" s="19" t="s">
        <v>152</v>
      </c>
      <c r="C58" s="19"/>
      <c r="D58" s="19"/>
      <c r="G58" s="33"/>
      <c r="H58" s="3">
        <v>33.6</v>
      </c>
      <c r="I58" s="19"/>
      <c r="J58" s="19"/>
      <c r="S58" s="33"/>
      <c r="T58" s="3">
        <v>3.3615472627943155</v>
      </c>
      <c r="U58" s="19"/>
      <c r="V58" s="19"/>
      <c r="Y58" s="19"/>
      <c r="Z58" s="21">
        <v>16</v>
      </c>
      <c r="AA58" s="21">
        <v>58</v>
      </c>
      <c r="AB58" s="21">
        <v>5</v>
      </c>
      <c r="AC58" s="21">
        <v>19</v>
      </c>
    </row>
    <row r="59" spans="1:29" ht="15.6" x14ac:dyDescent="0.25">
      <c r="A59" s="33"/>
      <c r="B59" s="19" t="s">
        <v>160</v>
      </c>
      <c r="C59" s="19"/>
      <c r="D59" s="19"/>
      <c r="G59" s="33"/>
      <c r="H59" s="3">
        <v>30.636363636363637</v>
      </c>
      <c r="I59" s="19"/>
      <c r="J59" s="19"/>
      <c r="S59" s="33"/>
      <c r="T59" s="3">
        <v>3.9565825474196044</v>
      </c>
      <c r="U59" s="19"/>
      <c r="V59" s="19"/>
      <c r="Y59" s="19" t="s">
        <v>261</v>
      </c>
      <c r="Z59" s="37">
        <v>27.446924371924371</v>
      </c>
      <c r="AA59" s="37">
        <v>30.222510064966958</v>
      </c>
      <c r="AB59" s="37">
        <v>36.613636363636367</v>
      </c>
      <c r="AC59" s="37">
        <v>33.409389887718056</v>
      </c>
    </row>
    <row r="60" spans="1:29" ht="15.6" x14ac:dyDescent="0.25">
      <c r="Y60" s="19" t="s">
        <v>262</v>
      </c>
      <c r="Z60" s="37">
        <v>1.5460915439321554</v>
      </c>
      <c r="AA60" s="37">
        <v>2.5726521747872639</v>
      </c>
      <c r="AB60" s="37">
        <v>3.5766949805709451</v>
      </c>
      <c r="AC60" s="37">
        <v>3.2502280399559553</v>
      </c>
    </row>
    <row r="61" spans="1:29" ht="15.6" x14ac:dyDescent="0.25">
      <c r="Q61" t="s">
        <v>269</v>
      </c>
      <c r="S61" s="19" t="s">
        <v>244</v>
      </c>
      <c r="T61" s="19" t="s">
        <v>245</v>
      </c>
      <c r="U61" s="19" t="s">
        <v>246</v>
      </c>
      <c r="V61" s="19" t="s">
        <v>255</v>
      </c>
    </row>
    <row r="62" spans="1:29" ht="15.6" x14ac:dyDescent="0.25">
      <c r="F62" s="19" t="s">
        <v>260</v>
      </c>
      <c r="G62" s="19" t="s">
        <v>244</v>
      </c>
      <c r="H62" s="19" t="s">
        <v>245</v>
      </c>
      <c r="I62" s="19" t="s">
        <v>246</v>
      </c>
      <c r="J62" s="19" t="s">
        <v>255</v>
      </c>
      <c r="S62" s="3">
        <v>2.4986107250941583</v>
      </c>
      <c r="T62" s="3">
        <v>2.0866640042581523</v>
      </c>
      <c r="U62" s="3">
        <v>6.3792017428541214</v>
      </c>
      <c r="V62" s="3">
        <v>1.3564659966250536</v>
      </c>
      <c r="Y62" s="29" t="s">
        <v>244</v>
      </c>
      <c r="Z62" s="30" t="s">
        <v>245</v>
      </c>
      <c r="AA62" s="30" t="s">
        <v>246</v>
      </c>
      <c r="AB62" s="31" t="s">
        <v>255</v>
      </c>
    </row>
    <row r="63" spans="1:29" ht="15.6" x14ac:dyDescent="0.25">
      <c r="F63" s="19" t="s">
        <v>261</v>
      </c>
      <c r="G63" s="19">
        <v>27.446924371924371</v>
      </c>
      <c r="H63" s="19">
        <v>30.222510064966958</v>
      </c>
      <c r="I63" s="19">
        <v>36.613636363636367</v>
      </c>
      <c r="J63" s="19">
        <v>33.409389887718056</v>
      </c>
      <c r="S63" s="3">
        <v>1.5112986695683461</v>
      </c>
      <c r="T63" s="3">
        <v>1.8856180831641267</v>
      </c>
      <c r="U63" s="3">
        <v>2.2669117514559072</v>
      </c>
      <c r="V63" s="3">
        <v>3.3050672289312213</v>
      </c>
      <c r="Y63">
        <f>AVERAGE(S62:S119)</f>
        <v>1.5460915439321554</v>
      </c>
      <c r="Z63">
        <f>AVERAGE(T62:T119)</f>
        <v>2.5726521747872639</v>
      </c>
      <c r="AA63">
        <f>AVERAGE(U62:U119)</f>
        <v>3.5766949805709451</v>
      </c>
      <c r="AB63">
        <f>AVERAGE(V62:V119)</f>
        <v>3.2502280399559553</v>
      </c>
    </row>
    <row r="64" spans="1:29" ht="15.6" x14ac:dyDescent="0.25">
      <c r="F64" s="19" t="s">
        <v>262</v>
      </c>
      <c r="G64" s="19">
        <v>1.6147336484787784</v>
      </c>
      <c r="H64" s="19">
        <v>2.7103084546052121</v>
      </c>
      <c r="I64" s="19">
        <v>3.7736956971721995</v>
      </c>
      <c r="J64" s="19">
        <v>3.3928592287136818</v>
      </c>
      <c r="S64" s="3">
        <v>1.4696938456699069</v>
      </c>
      <c r="T64" s="3">
        <v>2.4109126902482387</v>
      </c>
      <c r="U64" s="3">
        <v>3.197221015541813</v>
      </c>
      <c r="V64" s="3">
        <v>3.6260073075054384</v>
      </c>
    </row>
    <row r="65" spans="6:22" x14ac:dyDescent="0.25">
      <c r="S65" s="3">
        <v>1.3888823142513684</v>
      </c>
      <c r="T65" s="3">
        <v>0.98601329718326935</v>
      </c>
      <c r="U65" s="3">
        <v>0.63245553203367588</v>
      </c>
      <c r="V65" s="3">
        <v>2.0949675149960894</v>
      </c>
    </row>
    <row r="66" spans="6:22" x14ac:dyDescent="0.25">
      <c r="S66" s="3">
        <v>1.1873172373979173</v>
      </c>
      <c r="T66" s="3">
        <v>3.5551215012835904</v>
      </c>
      <c r="U66" s="3">
        <v>5.4076848609692076</v>
      </c>
      <c r="V66" s="3">
        <v>3.793485540288601</v>
      </c>
    </row>
    <row r="67" spans="6:22" ht="15.6" x14ac:dyDescent="0.25">
      <c r="F67" s="19" t="s">
        <v>263</v>
      </c>
      <c r="G67" s="19" t="s">
        <v>256</v>
      </c>
      <c r="H67" s="19" t="s">
        <v>265</v>
      </c>
      <c r="I67" s="19" t="s">
        <v>268</v>
      </c>
      <c r="S67" s="3">
        <v>1.6055459438389728</v>
      </c>
      <c r="T67" s="3">
        <v>0.70710678118654757</v>
      </c>
      <c r="U67" s="19"/>
      <c r="V67" s="3">
        <v>3.5784850922639815</v>
      </c>
    </row>
    <row r="68" spans="6:22" ht="15.6" x14ac:dyDescent="0.25">
      <c r="F68" s="19" t="s">
        <v>244</v>
      </c>
      <c r="G68" s="19" t="s">
        <v>245</v>
      </c>
      <c r="H68" s="19" t="s">
        <v>266</v>
      </c>
      <c r="I68" s="19">
        <v>3.0000000000000001E-3</v>
      </c>
      <c r="S68" s="3">
        <v>1.1867114323493471</v>
      </c>
      <c r="T68" s="3">
        <v>1.7721444263289026</v>
      </c>
      <c r="U68" s="19"/>
      <c r="V68" s="3">
        <v>2.0749832663314551</v>
      </c>
    </row>
    <row r="69" spans="6:22" ht="15.6" x14ac:dyDescent="0.25">
      <c r="F69" s="19" t="s">
        <v>244</v>
      </c>
      <c r="G69" s="19" t="s">
        <v>246</v>
      </c>
      <c r="H69" s="19" t="s">
        <v>266</v>
      </c>
      <c r="I69" s="19">
        <v>4.7E-2</v>
      </c>
      <c r="S69" s="3">
        <v>1.6058876584206518</v>
      </c>
      <c r="T69" s="3">
        <v>3.3249895572100003</v>
      </c>
      <c r="U69" s="19"/>
      <c r="V69" s="3">
        <v>3.8693955887479663</v>
      </c>
    </row>
    <row r="70" spans="6:22" ht="15.6" x14ac:dyDescent="0.25">
      <c r="F70" s="19" t="s">
        <v>244</v>
      </c>
      <c r="G70" s="19" t="s">
        <v>264</v>
      </c>
      <c r="H70" s="19" t="s">
        <v>266</v>
      </c>
      <c r="I70" s="19">
        <v>1E-4</v>
      </c>
      <c r="S70" s="3">
        <v>3.0397368307141326</v>
      </c>
      <c r="T70" s="3">
        <v>1.9078784028338913</v>
      </c>
      <c r="U70" s="19"/>
      <c r="V70" s="3">
        <v>4.7799058568135004</v>
      </c>
    </row>
    <row r="71" spans="6:22" ht="15.6" x14ac:dyDescent="0.25">
      <c r="F71" s="19" t="s">
        <v>245</v>
      </c>
      <c r="G71" s="19" t="s">
        <v>246</v>
      </c>
      <c r="H71" s="19" t="s">
        <v>267</v>
      </c>
      <c r="I71" s="19">
        <v>1</v>
      </c>
      <c r="S71" s="3">
        <v>1.3063945294843617</v>
      </c>
      <c r="T71" s="3">
        <v>2.9207211857515532</v>
      </c>
      <c r="U71" s="19"/>
      <c r="V71" s="3">
        <v>2.28126110937239</v>
      </c>
    </row>
    <row r="72" spans="6:22" ht="15.6" x14ac:dyDescent="0.25">
      <c r="F72" s="19" t="s">
        <v>245</v>
      </c>
      <c r="G72" s="19" t="s">
        <v>264</v>
      </c>
      <c r="H72" s="19" t="s">
        <v>267</v>
      </c>
      <c r="I72" s="19">
        <v>0.46600000000000003</v>
      </c>
      <c r="S72" s="3">
        <v>1</v>
      </c>
      <c r="T72" s="3">
        <v>0.97300851082103978</v>
      </c>
      <c r="U72" s="19"/>
      <c r="V72" s="3">
        <v>3.8099285499278799</v>
      </c>
    </row>
    <row r="73" spans="6:22" ht="15.6" x14ac:dyDescent="0.25">
      <c r="F73" s="19" t="s">
        <v>246</v>
      </c>
      <c r="G73" s="19" t="s">
        <v>264</v>
      </c>
      <c r="H73" s="19" t="s">
        <v>267</v>
      </c>
      <c r="I73" s="19">
        <v>1</v>
      </c>
      <c r="S73" s="3">
        <v>1.0523488093445661</v>
      </c>
      <c r="T73" s="3">
        <v>2.0583212554245618</v>
      </c>
      <c r="U73" s="19"/>
      <c r="V73" s="3">
        <v>2.5766041389567178</v>
      </c>
    </row>
    <row r="74" spans="6:22" ht="15.6" x14ac:dyDescent="0.25">
      <c r="S74" s="3">
        <v>0.78567420131838617</v>
      </c>
      <c r="T74" s="3">
        <v>3.4521239495872118</v>
      </c>
      <c r="U74" s="19"/>
      <c r="V74" s="3">
        <v>1.7795130420052185</v>
      </c>
    </row>
    <row r="75" spans="6:22" ht="15.6" x14ac:dyDescent="0.25">
      <c r="S75" s="3">
        <v>1.3518505834595773</v>
      </c>
      <c r="T75" s="3">
        <v>3.8324274291889728</v>
      </c>
      <c r="U75" s="19"/>
      <c r="V75" s="3">
        <v>2.3258809561588105</v>
      </c>
    </row>
    <row r="76" spans="6:22" ht="15.6" x14ac:dyDescent="0.25">
      <c r="S76" s="3">
        <v>1.4976833963009524</v>
      </c>
      <c r="T76" s="3">
        <v>1.8235799370968766</v>
      </c>
      <c r="U76" s="19"/>
      <c r="V76" s="3">
        <v>2.9544693074880453</v>
      </c>
    </row>
    <row r="77" spans="6:22" ht="15.6" x14ac:dyDescent="0.25">
      <c r="S77" s="3">
        <v>2.2498285257018429</v>
      </c>
      <c r="T77" s="3">
        <v>1.9821424996424675</v>
      </c>
      <c r="U77" s="19"/>
      <c r="V77" s="3">
        <v>3.7416573867739413</v>
      </c>
    </row>
    <row r="78" spans="6:22" ht="15.6" x14ac:dyDescent="0.25">
      <c r="S78" s="33"/>
      <c r="T78" s="3">
        <v>1.8652854850741756</v>
      </c>
      <c r="U78" s="19"/>
      <c r="V78" s="3">
        <v>2.2081741457256583</v>
      </c>
    </row>
    <row r="79" spans="6:22" ht="15.6" x14ac:dyDescent="0.25">
      <c r="S79" s="33"/>
      <c r="T79" s="3">
        <v>2.468739467058648</v>
      </c>
      <c r="U79" s="19"/>
      <c r="V79" s="3">
        <v>3.3031693048316493</v>
      </c>
    </row>
    <row r="80" spans="6:22" ht="15.6" x14ac:dyDescent="0.25">
      <c r="S80" s="34"/>
      <c r="T80" s="3">
        <v>1.8540496217739157</v>
      </c>
      <c r="U80" s="35"/>
      <c r="V80" s="3">
        <v>8.2949114254195351</v>
      </c>
    </row>
    <row r="81" spans="19:22" ht="15.6" x14ac:dyDescent="0.25">
      <c r="S81" s="33"/>
      <c r="T81" s="3">
        <v>4.2841763113423177</v>
      </c>
      <c r="U81" s="19"/>
      <c r="V81" s="19"/>
    </row>
    <row r="82" spans="19:22" ht="15.6" x14ac:dyDescent="0.25">
      <c r="S82" s="33"/>
      <c r="T82" s="3">
        <v>1.3323467750529825</v>
      </c>
      <c r="U82" s="19"/>
      <c r="V82" s="19"/>
    </row>
    <row r="83" spans="19:22" ht="15.6" x14ac:dyDescent="0.25">
      <c r="S83" s="33"/>
      <c r="T83" s="3">
        <v>2.7413122586469938</v>
      </c>
      <c r="U83" s="19"/>
      <c r="V83" s="19"/>
    </row>
    <row r="84" spans="19:22" ht="15.6" x14ac:dyDescent="0.25">
      <c r="S84" s="33"/>
      <c r="T84" s="3">
        <v>2.520747243709029</v>
      </c>
      <c r="U84" s="19"/>
      <c r="V84" s="19"/>
    </row>
    <row r="85" spans="19:22" ht="15.6" x14ac:dyDescent="0.25">
      <c r="S85" s="33"/>
      <c r="T85" s="3">
        <v>1.3123346456686351</v>
      </c>
      <c r="U85" s="19"/>
      <c r="V85" s="19"/>
    </row>
    <row r="86" spans="19:22" ht="15.6" x14ac:dyDescent="0.25">
      <c r="S86" s="33"/>
      <c r="T86" s="3">
        <v>3.6110940170535577</v>
      </c>
      <c r="U86" s="19"/>
      <c r="V86" s="19"/>
    </row>
    <row r="87" spans="19:22" ht="15.6" x14ac:dyDescent="0.25">
      <c r="S87" s="33"/>
      <c r="T87" s="3">
        <v>2.6912925436591904</v>
      </c>
      <c r="U87" s="19"/>
      <c r="V87" s="19"/>
    </row>
    <row r="88" spans="19:22" ht="15.6" x14ac:dyDescent="0.25">
      <c r="S88" s="33"/>
      <c r="T88" s="3">
        <v>3.1306581429730183</v>
      </c>
      <c r="U88" s="19"/>
      <c r="V88" s="19"/>
    </row>
    <row r="89" spans="19:22" ht="15.6" x14ac:dyDescent="0.25">
      <c r="S89" s="33"/>
      <c r="T89" s="3">
        <v>2.3879864611933996</v>
      </c>
      <c r="U89" s="19"/>
      <c r="V89" s="19"/>
    </row>
    <row r="90" spans="19:22" ht="15.6" x14ac:dyDescent="0.25">
      <c r="S90" s="33"/>
      <c r="T90" s="3">
        <v>3.1094435279088826</v>
      </c>
      <c r="U90" s="19"/>
      <c r="V90" s="19"/>
    </row>
    <row r="91" spans="19:22" ht="15.6" x14ac:dyDescent="0.25">
      <c r="S91" s="33"/>
      <c r="T91" s="3">
        <v>2.4584335963371986</v>
      </c>
      <c r="U91" s="19"/>
      <c r="V91" s="19"/>
    </row>
    <row r="92" spans="19:22" ht="15.6" x14ac:dyDescent="0.25">
      <c r="S92" s="33"/>
      <c r="T92" s="3">
        <v>3.3904126532302339</v>
      </c>
      <c r="U92" s="19"/>
      <c r="V92" s="19"/>
    </row>
    <row r="93" spans="19:22" ht="15.6" x14ac:dyDescent="0.25">
      <c r="S93" s="33"/>
      <c r="T93" s="3">
        <v>2.7688746209726918</v>
      </c>
      <c r="U93" s="19"/>
      <c r="V93" s="19"/>
    </row>
    <row r="94" spans="19:22" ht="15.6" x14ac:dyDescent="0.25">
      <c r="S94" s="33"/>
      <c r="T94" s="3">
        <v>1.8332885058173822</v>
      </c>
      <c r="U94" s="19"/>
      <c r="V94" s="19"/>
    </row>
    <row r="95" spans="19:22" ht="15.6" x14ac:dyDescent="0.25">
      <c r="S95" s="33"/>
      <c r="T95" s="3">
        <v>2.4614210834394021</v>
      </c>
      <c r="U95" s="19"/>
      <c r="V95" s="19"/>
    </row>
    <row r="96" spans="19:22" ht="15.6" x14ac:dyDescent="0.25">
      <c r="S96" s="33"/>
      <c r="T96" s="3">
        <v>2.5110865288865605</v>
      </c>
      <c r="U96" s="19"/>
      <c r="V96" s="19"/>
    </row>
    <row r="97" spans="19:22" ht="15.6" x14ac:dyDescent="0.25">
      <c r="S97" s="33"/>
      <c r="T97" s="3">
        <v>1.3850513878332369</v>
      </c>
      <c r="U97" s="19"/>
      <c r="V97" s="19"/>
    </row>
    <row r="98" spans="19:22" ht="15.6" x14ac:dyDescent="0.25">
      <c r="S98" s="33"/>
      <c r="T98" s="3">
        <v>2.7994168488950608</v>
      </c>
      <c r="U98" s="19"/>
      <c r="V98" s="19"/>
    </row>
    <row r="99" spans="19:22" ht="15.6" x14ac:dyDescent="0.25">
      <c r="S99" s="33"/>
      <c r="T99" s="3">
        <v>3.9334745737353156</v>
      </c>
      <c r="U99" s="19"/>
      <c r="V99" s="19"/>
    </row>
    <row r="100" spans="19:22" ht="15.6" x14ac:dyDescent="0.25">
      <c r="S100" s="33"/>
      <c r="T100" s="3">
        <v>1.1547005383792515</v>
      </c>
      <c r="U100" s="19"/>
      <c r="V100" s="19"/>
    </row>
    <row r="101" spans="19:22" ht="15.6" x14ac:dyDescent="0.25">
      <c r="S101" s="33"/>
      <c r="T101" s="3">
        <v>0.94339811320566036</v>
      </c>
      <c r="U101" s="19"/>
      <c r="V101" s="19"/>
    </row>
    <row r="102" spans="19:22" ht="15.6" x14ac:dyDescent="0.25">
      <c r="S102" s="33"/>
      <c r="T102" s="3">
        <v>1.0986812966988999</v>
      </c>
      <c r="U102" s="19"/>
      <c r="V102" s="19"/>
    </row>
    <row r="103" spans="19:22" ht="15.6" x14ac:dyDescent="0.25">
      <c r="S103" s="33"/>
      <c r="T103" s="3">
        <v>5.2383203414835178</v>
      </c>
      <c r="U103" s="19"/>
      <c r="V103" s="19"/>
    </row>
    <row r="104" spans="19:22" ht="15.6" x14ac:dyDescent="0.25">
      <c r="S104" s="33"/>
      <c r="T104" s="3">
        <v>1.1575161985907585</v>
      </c>
      <c r="U104" s="19"/>
      <c r="V104" s="19"/>
    </row>
    <row r="105" spans="19:22" ht="15.6" x14ac:dyDescent="0.25">
      <c r="S105" s="33"/>
      <c r="T105" s="3">
        <v>4.2523922957185398</v>
      </c>
      <c r="U105" s="19"/>
      <c r="V105" s="19"/>
    </row>
    <row r="106" spans="19:22" ht="15.6" x14ac:dyDescent="0.25">
      <c r="S106" s="33"/>
      <c r="T106" s="3">
        <v>4.0485222667510055</v>
      </c>
      <c r="U106" s="19"/>
      <c r="V106" s="19"/>
    </row>
    <row r="107" spans="19:22" ht="15.6" x14ac:dyDescent="0.25">
      <c r="S107" s="33"/>
      <c r="T107" s="3">
        <v>3.3665016461206929</v>
      </c>
      <c r="U107" s="19"/>
      <c r="V107" s="19"/>
    </row>
    <row r="108" spans="19:22" ht="15.6" x14ac:dyDescent="0.25">
      <c r="S108" s="33"/>
      <c r="T108" s="3">
        <v>1.9209372712298547</v>
      </c>
      <c r="U108" s="19"/>
      <c r="V108" s="19"/>
    </row>
    <row r="109" spans="19:22" ht="15.6" x14ac:dyDescent="0.25">
      <c r="S109" s="33"/>
      <c r="T109" s="3">
        <v>2.6087459737497545</v>
      </c>
      <c r="U109" s="19"/>
      <c r="V109" s="19"/>
    </row>
    <row r="110" spans="19:22" ht="15.6" x14ac:dyDescent="0.25">
      <c r="S110" s="33"/>
      <c r="T110" s="3">
        <v>3.6714152503943764</v>
      </c>
      <c r="U110" s="19"/>
      <c r="V110" s="19"/>
    </row>
    <row r="111" spans="19:22" ht="15.6" x14ac:dyDescent="0.25">
      <c r="S111" s="33"/>
      <c r="T111" s="3">
        <v>2.0611940010729635</v>
      </c>
      <c r="U111" s="19"/>
      <c r="V111" s="19"/>
    </row>
    <row r="112" spans="19:22" ht="15.6" x14ac:dyDescent="0.25">
      <c r="S112" s="33"/>
      <c r="T112" s="3">
        <v>6.8090848403905477</v>
      </c>
      <c r="U112" s="19"/>
      <c r="V112" s="19"/>
    </row>
    <row r="113" spans="19:22" ht="15.6" x14ac:dyDescent="0.25">
      <c r="S113" s="33"/>
      <c r="T113" s="3">
        <v>3.1813666481561031</v>
      </c>
      <c r="U113" s="19"/>
      <c r="V113" s="19"/>
    </row>
    <row r="114" spans="19:22" ht="15.6" x14ac:dyDescent="0.25">
      <c r="S114" s="33"/>
      <c r="T114" s="3">
        <v>2.0396078054371141</v>
      </c>
      <c r="U114" s="19"/>
      <c r="V114" s="19"/>
    </row>
    <row r="115" spans="19:22" ht="15.6" x14ac:dyDescent="0.25">
      <c r="S115" s="33"/>
      <c r="T115" s="3">
        <v>2.628635049264584</v>
      </c>
      <c r="U115" s="19"/>
      <c r="V115" s="19"/>
    </row>
    <row r="116" spans="19:22" ht="15.6" x14ac:dyDescent="0.25">
      <c r="S116" s="33"/>
      <c r="T116" s="3">
        <v>1.8911342863183696</v>
      </c>
      <c r="U116" s="19"/>
      <c r="V116" s="19"/>
    </row>
    <row r="117" spans="19:22" ht="15.6" x14ac:dyDescent="0.25">
      <c r="S117" s="33"/>
      <c r="T117" s="3">
        <v>1.8328597873268975</v>
      </c>
      <c r="U117" s="19"/>
      <c r="V117" s="19"/>
    </row>
    <row r="118" spans="19:22" ht="15.6" x14ac:dyDescent="0.25">
      <c r="S118" s="33"/>
      <c r="T118" s="3">
        <v>3.0066592756745814</v>
      </c>
      <c r="U118" s="19"/>
      <c r="V118" s="19"/>
    </row>
    <row r="119" spans="19:22" ht="15.6" x14ac:dyDescent="0.25">
      <c r="S119" s="33"/>
      <c r="T119" s="3">
        <v>3.7724534402266232</v>
      </c>
      <c r="U119" s="19"/>
      <c r="V119" s="19"/>
    </row>
  </sheetData>
  <pageMargins left="0.7" right="0.7" top="0.75" bottom="0.75" header="0.3" footer="0.3"/>
  <tableParts count="7">
    <tablePart r:id="rId1"/>
    <tablePart r:id="rId2"/>
    <tablePart r:id="rId3"/>
    <tablePart r:id="rId4"/>
    <tablePart r:id="rId5"/>
    <tablePart r:id="rId6"/>
    <tablePart r:id="rId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6EC97-56C5-4CBE-AD6A-D8546847E15F}">
  <dimension ref="A1:L97"/>
  <sheetViews>
    <sheetView rightToLeft="1" workbookViewId="0">
      <selection activeCell="I1" sqref="I1:L59"/>
    </sheetView>
  </sheetViews>
  <sheetFormatPr defaultRowHeight="13.8" x14ac:dyDescent="0.25"/>
  <cols>
    <col min="4" max="4" width="10.296875" customWidth="1"/>
    <col min="12" max="12" width="9.09765625" customWidth="1"/>
  </cols>
  <sheetData>
    <row r="1" spans="1:12" ht="15.6" x14ac:dyDescent="0.25">
      <c r="A1" s="19" t="s">
        <v>244</v>
      </c>
      <c r="B1" s="19" t="s">
        <v>254</v>
      </c>
      <c r="C1" s="19" t="s">
        <v>246</v>
      </c>
      <c r="D1" s="19" t="s">
        <v>252</v>
      </c>
      <c r="E1" s="19" t="s">
        <v>253</v>
      </c>
      <c r="F1" s="19" t="s">
        <v>245</v>
      </c>
      <c r="I1" s="19" t="s">
        <v>244</v>
      </c>
      <c r="J1" s="19" t="s">
        <v>245</v>
      </c>
      <c r="K1" s="19" t="s">
        <v>246</v>
      </c>
      <c r="L1" s="19" t="s">
        <v>255</v>
      </c>
    </row>
    <row r="2" spans="1:12" ht="15.6" x14ac:dyDescent="0.25">
      <c r="A2" s="19" t="s">
        <v>18</v>
      </c>
      <c r="B2" s="19" t="s">
        <v>7</v>
      </c>
      <c r="C2" s="19" t="s">
        <v>14</v>
      </c>
      <c r="D2" s="19" t="str">
        <f>IF(טבלה8[[#This Row],[S31]]="","",IF(LOOKUP(טבלה8[[#This Row],[S31]],טבלה8[S32U])=טבלה8[[#This Row],[S31]],טבלה8[[#This Row],[S31]],""))</f>
        <v>nfp8043</v>
      </c>
      <c r="E2" s="19" t="str">
        <f>IF(טבלה8[[#This Row],[S33]]="","",IF(LOOKUP(טבלה8[[#This Row],[S33]],טבלה8[S32U])=טבלה8[[#This Row],[S33]],טבלה8[[#This Row],[S33]],""))</f>
        <v>nfp8036</v>
      </c>
      <c r="F2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2" s="32" t="s">
        <v>18</v>
      </c>
      <c r="J2" s="19" t="s">
        <v>7</v>
      </c>
      <c r="K2" s="19" t="s">
        <v>59</v>
      </c>
      <c r="L2" s="19" t="s">
        <v>14</v>
      </c>
    </row>
    <row r="3" spans="1:12" ht="15.6" x14ac:dyDescent="0.25">
      <c r="A3" s="19" t="s">
        <v>20</v>
      </c>
      <c r="B3" s="19" t="s">
        <v>9</v>
      </c>
      <c r="C3" s="19" t="s">
        <v>34</v>
      </c>
      <c r="D3" s="19" t="str">
        <f>IF(טבלה8[[#This Row],[S31]]="","",IF(LOOKUP(טבלה8[[#This Row],[S31]],טבלה8[S32U])=טבלה8[[#This Row],[S31]],טבלה8[[#This Row],[S31]],""))</f>
        <v>nfp8046</v>
      </c>
      <c r="E3" s="19" t="str">
        <f>IF(טבלה8[[#This Row],[S33]]="","",IF(LOOKUP(טבלה8[[#This Row],[S33]],טבלה8[S32U])=טבלה8[[#This Row],[S33]],טבלה8[[#This Row],[S33]],""))</f>
        <v>nfp8072</v>
      </c>
      <c r="F3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3" s="33" t="s">
        <v>20</v>
      </c>
      <c r="J3" s="19" t="s">
        <v>9</v>
      </c>
      <c r="K3" s="19" t="s">
        <v>83</v>
      </c>
      <c r="L3" s="19" t="s">
        <v>34</v>
      </c>
    </row>
    <row r="4" spans="1:12" ht="15.6" x14ac:dyDescent="0.25">
      <c r="A4" s="19" t="s">
        <v>30</v>
      </c>
      <c r="B4" s="19" t="s">
        <v>10</v>
      </c>
      <c r="C4" s="19" t="s">
        <v>42</v>
      </c>
      <c r="D4" s="19" t="str">
        <f>IF(טבלה8[[#This Row],[S31]]="","",IF(LOOKUP(טבלה8[[#This Row],[S31]],טבלה8[S32U])=טבלה8[[#This Row],[S31]],טבלה8[[#This Row],[S31]],""))</f>
        <v>nfp8064</v>
      </c>
      <c r="E4" s="19" t="str">
        <f>IF(טבלה8[[#This Row],[S33]]="","",IF(LOOKUP(טבלה8[[#This Row],[S33]],טבלה8[S32U])=טבלה8[[#This Row],[S33]],טבלה8[[#This Row],[S33]],""))</f>
        <v>nfp8087</v>
      </c>
      <c r="F4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4" s="32" t="s">
        <v>30</v>
      </c>
      <c r="J4" s="19" t="s">
        <v>10</v>
      </c>
      <c r="K4" s="19" t="s">
        <v>105</v>
      </c>
      <c r="L4" s="19" t="s">
        <v>42</v>
      </c>
    </row>
    <row r="5" spans="1:12" ht="15.6" x14ac:dyDescent="0.25">
      <c r="A5" s="19" t="s">
        <v>45</v>
      </c>
      <c r="B5" s="19" t="s">
        <v>11</v>
      </c>
      <c r="C5" s="19" t="s">
        <v>52</v>
      </c>
      <c r="D5" s="19" t="str">
        <f>IF(טבלה8[[#This Row],[S31]]="","",IF(LOOKUP(טבלה8[[#This Row],[S31]],טבלה8[S32U])=טבלה8[[#This Row],[S31]],טבלה8[[#This Row],[S31]],""))</f>
        <v>nfp8099</v>
      </c>
      <c r="E5" s="19" t="str">
        <f>IF(טבלה8[[#This Row],[S33]]="","",IF(LOOKUP(טבלה8[[#This Row],[S33]],טבלה8[S32U])=טבלה8[[#This Row],[S33]],טבלה8[[#This Row],[S33]],""))</f>
        <v>nfp8123</v>
      </c>
      <c r="F5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5" s="33" t="s">
        <v>45</v>
      </c>
      <c r="J5" s="19" t="s">
        <v>11</v>
      </c>
      <c r="K5" s="19" t="s">
        <v>154</v>
      </c>
      <c r="L5" s="19" t="s">
        <v>52</v>
      </c>
    </row>
    <row r="6" spans="1:12" ht="15.6" x14ac:dyDescent="0.25">
      <c r="A6" s="19" t="s">
        <v>47</v>
      </c>
      <c r="B6" s="19" t="s">
        <v>12</v>
      </c>
      <c r="C6" s="19" t="s">
        <v>53</v>
      </c>
      <c r="D6" s="19" t="str">
        <f>IF(טבלה8[[#This Row],[S31]]="","",IF(LOOKUP(טבלה8[[#This Row],[S31]],טבלה8[S32U])=טבלה8[[#This Row],[S31]],טבלה8[[#This Row],[S31]],""))</f>
        <v>nfp8101</v>
      </c>
      <c r="E6" s="19" t="str">
        <f>IF(טבלה8[[#This Row],[S33]]="","",IF(LOOKUP(טבלה8[[#This Row],[S33]],טבלה8[S32U])=טבלה8[[#This Row],[S33]],טבלה8[[#This Row],[S33]],""))</f>
        <v>nfp8124</v>
      </c>
      <c r="F6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6" s="32" t="s">
        <v>47</v>
      </c>
      <c r="J6" s="19" t="s">
        <v>12</v>
      </c>
      <c r="K6" s="19" t="s">
        <v>156</v>
      </c>
      <c r="L6" s="19" t="s">
        <v>53</v>
      </c>
    </row>
    <row r="7" spans="1:12" ht="15.6" x14ac:dyDescent="0.25">
      <c r="A7" s="19" t="s">
        <v>2</v>
      </c>
      <c r="B7" s="19" t="s">
        <v>14</v>
      </c>
      <c r="C7" s="19" t="s">
        <v>59</v>
      </c>
      <c r="D7" s="19" t="str">
        <f>IF(טבלה8[[#This Row],[S31]]="","",IF(LOOKUP(טבלה8[[#This Row],[S31]],טבלה8[S32U])=טבלה8[[#This Row],[S31]],טבלה8[[#This Row],[S31]],""))</f>
        <v>nfp8122</v>
      </c>
      <c r="E7" s="19" t="str">
        <f>IF(טבלה8[[#This Row],[S33]]="","",IF(LOOKUP(טבלה8[[#This Row],[S33]],טבלה8[S32U])=טבלה8[[#This Row],[S33]],טבלה8[[#This Row],[S33]],""))</f>
        <v/>
      </c>
      <c r="F7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7" s="33" t="s">
        <v>2</v>
      </c>
      <c r="J7" s="19" t="s">
        <v>15</v>
      </c>
      <c r="K7" s="19"/>
      <c r="L7" s="19" t="s">
        <v>66</v>
      </c>
    </row>
    <row r="8" spans="1:12" ht="15.6" x14ac:dyDescent="0.25">
      <c r="A8" s="19" t="s">
        <v>58</v>
      </c>
      <c r="B8" s="19" t="s">
        <v>15</v>
      </c>
      <c r="C8" s="19" t="s">
        <v>66</v>
      </c>
      <c r="D8" s="19" t="str">
        <f>IF(טבלה8[[#This Row],[S31]]="","",IF(LOOKUP(טבלה8[[#This Row],[S31]],טבלה8[S32U])=טבלה8[[#This Row],[S31]],טבלה8[[#This Row],[S31]],""))</f>
        <v>nfp8140</v>
      </c>
      <c r="E8" s="19" t="str">
        <f>IF(טבלה8[[#This Row],[S33]]="","",IF(LOOKUP(טבלה8[[#This Row],[S33]],טבלה8[S32U])=טבלה8[[#This Row],[S33]],טבלה8[[#This Row],[S33]],""))</f>
        <v>nfp8159</v>
      </c>
      <c r="F8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8" s="32" t="s">
        <v>58</v>
      </c>
      <c r="J8" s="19" t="s">
        <v>16</v>
      </c>
      <c r="K8" s="19"/>
      <c r="L8" s="19" t="s">
        <v>67</v>
      </c>
    </row>
    <row r="9" spans="1:12" ht="15.6" x14ac:dyDescent="0.25">
      <c r="A9" s="19" t="s">
        <v>64</v>
      </c>
      <c r="B9" s="19" t="s">
        <v>16</v>
      </c>
      <c r="C9" s="19" t="s">
        <v>67</v>
      </c>
      <c r="D9" s="19" t="str">
        <f>IF(טבלה8[[#This Row],[S31]]="","",IF(LOOKUP(טבלה8[[#This Row],[S31]],טבלה8[S32U])=טבלה8[[#This Row],[S31]],טבלה8[[#This Row],[S31]],""))</f>
        <v>nfp8154</v>
      </c>
      <c r="E9" s="19" t="str">
        <f>IF(טבלה8[[#This Row],[S33]]="","",IF(LOOKUP(טבלה8[[#This Row],[S33]],טבלה8[S32U])=טבלה8[[#This Row],[S33]],טבלה8[[#This Row],[S33]],""))</f>
        <v>nfp8161</v>
      </c>
      <c r="F9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9" s="33" t="s">
        <v>64</v>
      </c>
      <c r="J9" s="19" t="s">
        <v>17</v>
      </c>
      <c r="K9" s="19"/>
      <c r="L9" s="19" t="s">
        <v>68</v>
      </c>
    </row>
    <row r="10" spans="1:12" ht="15.6" x14ac:dyDescent="0.25">
      <c r="A10" s="19" t="s">
        <v>70</v>
      </c>
      <c r="B10" s="19" t="s">
        <v>17</v>
      </c>
      <c r="C10" s="19" t="s">
        <v>68</v>
      </c>
      <c r="D10" s="19" t="str">
        <f>IF(טבלה8[[#This Row],[S31]]="","",IF(LOOKUP(טבלה8[[#This Row],[S31]],טבלה8[S32U])=טבלה8[[#This Row],[S31]],טבלה8[[#This Row],[S31]],""))</f>
        <v>nfp8168</v>
      </c>
      <c r="E10" s="19" t="str">
        <f>IF(טבלה8[[#This Row],[S33]]="","",IF(LOOKUP(טבלה8[[#This Row],[S33]],טבלה8[S32U])=טבלה8[[#This Row],[S33]],טבלה8[[#This Row],[S33]],""))</f>
        <v>nfp8164</v>
      </c>
      <c r="F10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10" s="32" t="s">
        <v>70</v>
      </c>
      <c r="J10" s="19" t="s">
        <v>24</v>
      </c>
      <c r="K10" s="19"/>
      <c r="L10" s="19" t="s">
        <v>71</v>
      </c>
    </row>
    <row r="11" spans="1:12" ht="15.6" x14ac:dyDescent="0.25">
      <c r="A11" s="19" t="s">
        <v>75</v>
      </c>
      <c r="B11" s="19" t="s">
        <v>18</v>
      </c>
      <c r="C11" s="19" t="s">
        <v>71</v>
      </c>
      <c r="D11" s="19" t="str">
        <f>IF(טבלה8[[#This Row],[S31]]="","",IF(LOOKUP(טבלה8[[#This Row],[S31]],טבלה8[S32U])=טבלה8[[#This Row],[S31]],טבלה8[[#This Row],[S31]],""))</f>
        <v>nfp8177</v>
      </c>
      <c r="E11" s="19" t="str">
        <f>IF(טבלה8[[#This Row],[S33]]="","",IF(LOOKUP(טבלה8[[#This Row],[S33]],טבלה8[S32U])=טבלה8[[#This Row],[S33]],טבלה8[[#This Row],[S33]],""))</f>
        <v>nfp8172</v>
      </c>
      <c r="F11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11" s="33" t="s">
        <v>75</v>
      </c>
      <c r="J11" s="19" t="s">
        <v>25</v>
      </c>
      <c r="K11" s="19"/>
      <c r="L11" s="19" t="s">
        <v>78</v>
      </c>
    </row>
    <row r="12" spans="1:12" ht="15.6" x14ac:dyDescent="0.25">
      <c r="A12" s="19" t="s">
        <v>85</v>
      </c>
      <c r="B12" s="19" t="s">
        <v>20</v>
      </c>
      <c r="C12" s="19" t="s">
        <v>78</v>
      </c>
      <c r="D12" s="19" t="str">
        <f>IF(טבלה8[[#This Row],[S31]]="","",IF(LOOKUP(טבלה8[[#This Row],[S31]],טבלה8[S32U])=טבלה8[[#This Row],[S31]],טבלה8[[#This Row],[S31]],""))</f>
        <v/>
      </c>
      <c r="E12" s="19" t="str">
        <f>IF(טבלה8[[#This Row],[S33]]="","",IF(LOOKUP(טבלה8[[#This Row],[S33]],טבלה8[S32U])=טבלה8[[#This Row],[S33]],טבלה8[[#This Row],[S33]],""))</f>
        <v>nfp8184</v>
      </c>
      <c r="F12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12" s="32" t="s">
        <v>85</v>
      </c>
      <c r="J12" s="19" t="s">
        <v>26</v>
      </c>
      <c r="K12" s="19"/>
      <c r="L12" s="19" t="s">
        <v>121</v>
      </c>
    </row>
    <row r="13" spans="1:12" ht="15.6" x14ac:dyDescent="0.25">
      <c r="A13" s="19" t="s">
        <v>86</v>
      </c>
      <c r="B13" s="19" t="s">
        <v>24</v>
      </c>
      <c r="C13" s="19" t="s">
        <v>83</v>
      </c>
      <c r="D13" s="19" t="str">
        <f>IF(טבלה8[[#This Row],[S31]]="","",IF(LOOKUP(טבלה8[[#This Row],[S31]],טבלה8[S32U])=טבלה8[[#This Row],[S31]],טבלה8[[#This Row],[S31]],""))</f>
        <v>nfp8195</v>
      </c>
      <c r="E13" s="19" t="str">
        <f>IF(טבלה8[[#This Row],[S33]]="","",IF(LOOKUP(טבלה8[[#This Row],[S33]],טבלה8[S32U])=טבלה8[[#This Row],[S33]],טבלה8[[#This Row],[S33]],""))</f>
        <v/>
      </c>
      <c r="F13" s="19" t="str">
        <f>IFERROR(IF(OR(LOOKUP(טבלה8[[#This Row],[S32U]],טבלה8[S31])=טבלה8[[#This Row],[S32U]],LOOKUP(טבלה8[[#This Row],[S32U]],טבלה8[S33])=טבלה8[[#This Row],[S32U]]),"",טבלה8[[#This Row],[S32U]]),"")</f>
        <v>nfp8051</v>
      </c>
      <c r="I13" s="33" t="s">
        <v>86</v>
      </c>
      <c r="J13" s="19" t="s">
        <v>27</v>
      </c>
      <c r="K13" s="19"/>
      <c r="L13" s="19" t="s">
        <v>124</v>
      </c>
    </row>
    <row r="14" spans="1:12" ht="15.6" x14ac:dyDescent="0.25">
      <c r="A14" s="19" t="s">
        <v>100</v>
      </c>
      <c r="B14" s="19" t="s">
        <v>25</v>
      </c>
      <c r="C14" s="19" t="s">
        <v>105</v>
      </c>
      <c r="D14" s="19" t="str">
        <f>IF(טבלה8[[#This Row],[S31]]="","",IF(LOOKUP(טבלה8[[#This Row],[S31]],טבלה8[S32U])=טבלה8[[#This Row],[S31]],טבלה8[[#This Row],[S31]],""))</f>
        <v>nfp8228</v>
      </c>
      <c r="E14" s="19" t="str">
        <f>IF(טבלה8[[#This Row],[S33]]="","",IF(LOOKUP(טבלה8[[#This Row],[S33]],טבלה8[S32U])=טבלה8[[#This Row],[S33]],טבלה8[[#This Row],[S33]],""))</f>
        <v/>
      </c>
      <c r="F14" s="19" t="str">
        <f>IFERROR(IF(OR(LOOKUP(טבלה8[[#This Row],[S32U]],טבלה8[S31])=טבלה8[[#This Row],[S32U]],LOOKUP(טבלה8[[#This Row],[S32U]],טבלה8[S33])=טבלה8[[#This Row],[S32U]]),"",טבלה8[[#This Row],[S32U]]),"")</f>
        <v>nfp8057</v>
      </c>
      <c r="I14" s="32" t="s">
        <v>100</v>
      </c>
      <c r="J14" s="19" t="s">
        <v>35</v>
      </c>
      <c r="K14" s="19"/>
      <c r="L14" s="19" t="s">
        <v>125</v>
      </c>
    </row>
    <row r="15" spans="1:12" ht="15.6" x14ac:dyDescent="0.25">
      <c r="A15" s="19" t="s">
        <v>107</v>
      </c>
      <c r="B15" s="19" t="s">
        <v>26</v>
      </c>
      <c r="C15" s="19" t="s">
        <v>121</v>
      </c>
      <c r="D15" s="19" t="str">
        <f>IF(טבלה8[[#This Row],[S31]]="","",IF(LOOKUP(טבלה8[[#This Row],[S31]],טבלה8[S32U])=טבלה8[[#This Row],[S31]],טבלה8[[#This Row],[S31]],""))</f>
        <v>nfp8237</v>
      </c>
      <c r="E15" s="19" t="str">
        <f>IF(טבלה8[[#This Row],[S33]]="","",IF(LOOKUP(טבלה8[[#This Row],[S33]],טבלה8[S32U])=טבלה8[[#This Row],[S33]],טבלה8[[#This Row],[S33]],""))</f>
        <v>nfp8263</v>
      </c>
      <c r="F15" s="19" t="str">
        <f>IFERROR(IF(OR(LOOKUP(טבלה8[[#This Row],[S32U]],טבלה8[S31])=טבלה8[[#This Row],[S32U]],LOOKUP(טבלה8[[#This Row],[S32U]],טבלה8[S33])=טבלה8[[#This Row],[S32U]]),"",טבלה8[[#This Row],[S32U]]),"")</f>
        <v>nfp8058</v>
      </c>
      <c r="I15" s="33" t="s">
        <v>107</v>
      </c>
      <c r="J15" s="19" t="s">
        <v>37</v>
      </c>
      <c r="K15" s="19"/>
      <c r="L15" s="19" t="s">
        <v>131</v>
      </c>
    </row>
    <row r="16" spans="1:12" ht="15.6" x14ac:dyDescent="0.25">
      <c r="A16" s="19" t="s">
        <v>129</v>
      </c>
      <c r="B16" s="19" t="s">
        <v>27</v>
      </c>
      <c r="C16" s="19" t="s">
        <v>124</v>
      </c>
      <c r="D16" s="19" t="str">
        <f>IF(טבלה8[[#This Row],[S31]]="","",IF(LOOKUP(טבלה8[[#This Row],[S31]],טבלה8[S32U])=טבלה8[[#This Row],[S31]],טבלה8[[#This Row],[S31]],""))</f>
        <v>nfp8276</v>
      </c>
      <c r="E16" s="19" t="str">
        <f>IF(טבלה8[[#This Row],[S33]]="","",IF(LOOKUP(טבלה8[[#This Row],[S33]],טבלה8[S32U])=טבלה8[[#This Row],[S33]],טבלה8[[#This Row],[S33]],""))</f>
        <v>nfp8268</v>
      </c>
      <c r="F16" s="19" t="str">
        <f>IFERROR(IF(OR(LOOKUP(טבלה8[[#This Row],[S32U]],טבלה8[S31])=טבלה8[[#This Row],[S32U]],LOOKUP(טבלה8[[#This Row],[S32U]],טבלה8[S33])=טבלה8[[#This Row],[S32U]]),"",טבלה8[[#This Row],[S32U]]),"")</f>
        <v>nfp8060</v>
      </c>
      <c r="I16" s="32" t="s">
        <v>129</v>
      </c>
      <c r="J16" s="19" t="s">
        <v>39</v>
      </c>
      <c r="K16" s="19"/>
      <c r="L16" s="19" t="s">
        <v>133</v>
      </c>
    </row>
    <row r="17" spans="1:12" ht="15.6" x14ac:dyDescent="0.25">
      <c r="A17" s="19" t="s">
        <v>153</v>
      </c>
      <c r="B17" s="19" t="s">
        <v>30</v>
      </c>
      <c r="C17" s="19" t="s">
        <v>125</v>
      </c>
      <c r="D17" s="19" t="str">
        <f>IF(טבלה8[[#This Row],[S31]]="","",IF(LOOKUP(טבלה8[[#This Row],[S31]],טבלה8[S32U])=טבלה8[[#This Row],[S31]],טבלה8[[#This Row],[S31]],""))</f>
        <v>nfp8312</v>
      </c>
      <c r="E17" s="19" t="str">
        <f>IF(טבלה8[[#This Row],[S33]]="","",IF(LOOKUP(טבלה8[[#This Row],[S33]],טבלה8[S32U])=טבלה8[[#This Row],[S33]],טבלה8[[#This Row],[S33]],""))</f>
        <v>nfp8269</v>
      </c>
      <c r="F17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17" s="33" t="s">
        <v>153</v>
      </c>
      <c r="J17" s="19" t="s">
        <v>40</v>
      </c>
      <c r="K17" s="19"/>
      <c r="L17" s="19" t="s">
        <v>141</v>
      </c>
    </row>
    <row r="18" spans="1:12" ht="15.6" x14ac:dyDescent="0.25">
      <c r="A18" s="19"/>
      <c r="B18" s="19" t="s">
        <v>34</v>
      </c>
      <c r="C18" s="19" t="s">
        <v>131</v>
      </c>
      <c r="D18" s="19" t="str">
        <f>IF(טבלה8[[#This Row],[S31]]="","",IF(LOOKUP(טבלה8[[#This Row],[S31]],טבלה8[S32U])=טבלה8[[#This Row],[S31]],טבלה8[[#This Row],[S31]],""))</f>
        <v/>
      </c>
      <c r="E18" s="19" t="str">
        <f>IF(טבלה8[[#This Row],[S33]]="","",IF(LOOKUP(טבלה8[[#This Row],[S33]],טבלה8[S32U])=טבלה8[[#This Row],[S33]],טבלה8[[#This Row],[S33]],""))</f>
        <v>nfp8279</v>
      </c>
      <c r="F18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18" s="33"/>
      <c r="J18" s="19" t="s">
        <v>43</v>
      </c>
      <c r="K18" s="19"/>
      <c r="L18" s="19" t="s">
        <v>142</v>
      </c>
    </row>
    <row r="19" spans="1:12" ht="15.6" x14ac:dyDescent="0.25">
      <c r="A19" s="19"/>
      <c r="B19" s="19" t="s">
        <v>35</v>
      </c>
      <c r="C19" s="19" t="s">
        <v>133</v>
      </c>
      <c r="D19" s="19" t="str">
        <f>IF(טבלה8[[#This Row],[S31]]="","",IF(LOOKUP(טבלה8[[#This Row],[S31]],טבלה8[S32U])=טבלה8[[#This Row],[S31]],טבלה8[[#This Row],[S31]],""))</f>
        <v/>
      </c>
      <c r="E19" s="19" t="str">
        <f>IF(טבלה8[[#This Row],[S33]]="","",IF(LOOKUP(טבלה8[[#This Row],[S33]],טבלה8[S32U])=טבלה8[[#This Row],[S33]],טבלה8[[#This Row],[S33]],""))</f>
        <v>nfp8282</v>
      </c>
      <c r="F19" s="19" t="str">
        <f>IFERROR(IF(OR(LOOKUP(טבלה8[[#This Row],[S32U]],טבלה8[S31])=טבלה8[[#This Row],[S32U]],LOOKUP(טבלה8[[#This Row],[S32U]],טבלה8[S33])=טבלה8[[#This Row],[S32U]]),"",טבלה8[[#This Row],[S32U]]),"")</f>
        <v>nfp8073</v>
      </c>
      <c r="I19" s="33"/>
      <c r="J19" s="19" t="s">
        <v>44</v>
      </c>
      <c r="K19" s="19"/>
      <c r="L19" s="19" t="s">
        <v>157</v>
      </c>
    </row>
    <row r="20" spans="1:12" ht="15.6" x14ac:dyDescent="0.25">
      <c r="A20" s="19"/>
      <c r="B20" s="19" t="s">
        <v>37</v>
      </c>
      <c r="C20" s="19" t="s">
        <v>141</v>
      </c>
      <c r="D20" s="19" t="str">
        <f>IF(טבלה8[[#This Row],[S31]]="","",IF(LOOKUP(טבלה8[[#This Row],[S31]],טבלה8[S32U])=טבלה8[[#This Row],[S31]],טבלה8[[#This Row],[S31]],""))</f>
        <v/>
      </c>
      <c r="E20" s="19" t="str">
        <f>IF(טבלה8[[#This Row],[S33]]="","",IF(LOOKUP(טבלה8[[#This Row],[S33]],טבלה8[S32U])=טבלה8[[#This Row],[S33]],טבלה8[[#This Row],[S33]],""))</f>
        <v>nfp8294</v>
      </c>
      <c r="F20" s="19" t="str">
        <f>IFERROR(IF(OR(LOOKUP(טבלה8[[#This Row],[S32U]],טבלה8[S31])=טבלה8[[#This Row],[S32U]],LOOKUP(טבלה8[[#This Row],[S32U]],טבלה8[S33])=טבלה8[[#This Row],[S32U]]),"",טבלה8[[#This Row],[S32U]]),"")</f>
        <v>nfp8076</v>
      </c>
      <c r="I20" s="34"/>
      <c r="J20" s="19" t="s">
        <v>5</v>
      </c>
      <c r="K20" s="35"/>
      <c r="L20" s="35" t="s">
        <v>158</v>
      </c>
    </row>
    <row r="21" spans="1:12" ht="15.6" x14ac:dyDescent="0.25">
      <c r="A21" s="19"/>
      <c r="B21" s="19" t="s">
        <v>39</v>
      </c>
      <c r="C21" s="19" t="s">
        <v>142</v>
      </c>
      <c r="D21" s="19" t="str">
        <f>IF(טבלה8[[#This Row],[S31]]="","",IF(LOOKUP(טבלה8[[#This Row],[S31]],טבלה8[S32U])=טבלה8[[#This Row],[S31]],טבלה8[[#This Row],[S31]],""))</f>
        <v/>
      </c>
      <c r="E21" s="19" t="str">
        <f>IF(טבלה8[[#This Row],[S33]]="","",IF(LOOKUP(טבלה8[[#This Row],[S33]],טבלה8[S32U])=טבלה8[[#This Row],[S33]],טבלה8[[#This Row],[S33]],""))</f>
        <v>nfp8296</v>
      </c>
      <c r="F21" s="19" t="str">
        <f>IFERROR(IF(OR(LOOKUP(טבלה8[[#This Row],[S32U]],טבלה8[S31])=טבלה8[[#This Row],[S32U]],LOOKUP(טבלה8[[#This Row],[S32U]],טבלה8[S33])=טבלה8[[#This Row],[S32U]]),"",טבלה8[[#This Row],[S32U]]),"")</f>
        <v>nfp8080</v>
      </c>
      <c r="I21" s="33"/>
      <c r="J21" s="19" t="s">
        <v>50</v>
      </c>
      <c r="K21" s="19"/>
      <c r="L21" s="19"/>
    </row>
    <row r="22" spans="1:12" ht="15.6" x14ac:dyDescent="0.25">
      <c r="A22" s="19"/>
      <c r="B22" s="19" t="s">
        <v>40</v>
      </c>
      <c r="C22" s="19" t="s">
        <v>154</v>
      </c>
      <c r="D22" s="19" t="str">
        <f>IF(טבלה8[[#This Row],[S31]]="","",IF(LOOKUP(טבלה8[[#This Row],[S31]],טבלה8[S32U])=טבלה8[[#This Row],[S31]],טבלה8[[#This Row],[S31]],""))</f>
        <v/>
      </c>
      <c r="E22" s="19" t="str">
        <f>IF(טבלה8[[#This Row],[S33]]="","",IF(LOOKUP(טבלה8[[#This Row],[S33]],טבלה8[S32U])=טבלה8[[#This Row],[S33]],טבלה8[[#This Row],[S33]],""))</f>
        <v/>
      </c>
      <c r="F22" s="19" t="str">
        <f>IFERROR(IF(OR(LOOKUP(טבלה8[[#This Row],[S32U]],טבלה8[S31])=טבלה8[[#This Row],[S32U]],LOOKUP(טבלה8[[#This Row],[S32U]],טבלה8[S33])=טבלה8[[#This Row],[S32U]]),"",טבלה8[[#This Row],[S32U]]),"")</f>
        <v>nfp8083</v>
      </c>
      <c r="I22" s="33"/>
      <c r="J22" s="19" t="s">
        <v>51</v>
      </c>
      <c r="K22" s="19"/>
      <c r="L22" s="19"/>
    </row>
    <row r="23" spans="1:12" ht="15.6" x14ac:dyDescent="0.25">
      <c r="A23" s="19"/>
      <c r="B23" s="19" t="s">
        <v>42</v>
      </c>
      <c r="C23" s="19" t="s">
        <v>156</v>
      </c>
      <c r="D23" s="19" t="str">
        <f>IF(טבלה8[[#This Row],[S31]]="","",IF(LOOKUP(טבלה8[[#This Row],[S31]],טבלה8[S32U])=טבלה8[[#This Row],[S31]],טבלה8[[#This Row],[S31]],""))</f>
        <v/>
      </c>
      <c r="E23" s="19" t="str">
        <f>IF(טבלה8[[#This Row],[S33]]="","",IF(LOOKUP(טבלה8[[#This Row],[S33]],טבלה8[S32U])=טבלה8[[#This Row],[S33]],טבלה8[[#This Row],[S33]],""))</f>
        <v/>
      </c>
      <c r="F23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23" s="33"/>
      <c r="J23" s="19" t="s">
        <v>54</v>
      </c>
      <c r="K23" s="19"/>
      <c r="L23" s="19"/>
    </row>
    <row r="24" spans="1:12" ht="15.6" x14ac:dyDescent="0.25">
      <c r="A24" s="19"/>
      <c r="B24" s="19" t="s">
        <v>43</v>
      </c>
      <c r="C24" s="19" t="s">
        <v>157</v>
      </c>
      <c r="D24" s="19" t="str">
        <f>IF(טבלה8[[#This Row],[S31]]="","",IF(LOOKUP(טבלה8[[#This Row],[S31]],טבלה8[S32U])=טבלה8[[#This Row],[S31]],טבלה8[[#This Row],[S31]],""))</f>
        <v/>
      </c>
      <c r="E24" s="19" t="str">
        <f>IF(טבלה8[[#This Row],[S33]]="","",IF(LOOKUP(טבלה8[[#This Row],[S33]],טבלה8[S32U])=טבלה8[[#This Row],[S33]],טבלה8[[#This Row],[S33]],""))</f>
        <v>nfp8323</v>
      </c>
      <c r="F24" s="19" t="str">
        <f>IFERROR(IF(OR(LOOKUP(טבלה8[[#This Row],[S32U]],טבלה8[S31])=טבלה8[[#This Row],[S32U]],LOOKUP(טבלה8[[#This Row],[S32U]],טבלה8[S33])=טבלה8[[#This Row],[S32U]]),"",טבלה8[[#This Row],[S32U]]),"")</f>
        <v>nfp8091</v>
      </c>
      <c r="I24" s="33"/>
      <c r="J24" s="19" t="s">
        <v>55</v>
      </c>
      <c r="K24" s="19"/>
      <c r="L24" s="19"/>
    </row>
    <row r="25" spans="1:12" ht="15.6" x14ac:dyDescent="0.25">
      <c r="A25" s="19"/>
      <c r="B25" s="19" t="s">
        <v>44</v>
      </c>
      <c r="C25" s="19" t="s">
        <v>158</v>
      </c>
      <c r="D25" s="19" t="str">
        <f>IF(טבלה8[[#This Row],[S31]]="","",IF(LOOKUP(טבלה8[[#This Row],[S31]],טבלה8[S32U])=טבלה8[[#This Row],[S31]],טבלה8[[#This Row],[S31]],""))</f>
        <v/>
      </c>
      <c r="E25" s="19" t="str">
        <f>IF(טבלה8[[#This Row],[S33]]="","",IF(LOOKUP(טבלה8[[#This Row],[S33]],טבלה8[S32U])=טבלה8[[#This Row],[S33]],טבלה8[[#This Row],[S33]],""))</f>
        <v>nfp8324</v>
      </c>
      <c r="F25" s="19" t="str">
        <f>IFERROR(IF(OR(LOOKUP(טבלה8[[#This Row],[S32U]],טבלה8[S31])=טבלה8[[#This Row],[S32U]],LOOKUP(טבלה8[[#This Row],[S32U]],טבלה8[S33])=טבלה8[[#This Row],[S32U]]),"",טבלה8[[#This Row],[S32U]]),"")</f>
        <v>nfp8094</v>
      </c>
      <c r="I25" s="33"/>
      <c r="J25" s="19" t="s">
        <v>57</v>
      </c>
      <c r="K25" s="19"/>
      <c r="L25" s="19"/>
    </row>
    <row r="26" spans="1:12" ht="15.6" x14ac:dyDescent="0.25">
      <c r="A26" s="19"/>
      <c r="B26" s="19" t="s">
        <v>45</v>
      </c>
      <c r="C26" s="19"/>
      <c r="D26" s="19" t="str">
        <f>IF(טבלה8[[#This Row],[S31]]="","",IF(LOOKUP(טבלה8[[#This Row],[S31]],טבלה8[S32U])=טבלה8[[#This Row],[S31]],טבלה8[[#This Row],[S31]],""))</f>
        <v/>
      </c>
      <c r="E26" s="19" t="str">
        <f>IF(טבלה8[[#This Row],[S33]]="","",IF(LOOKUP(טבלה8[[#This Row],[S33]],טבלה8[S32U])=טבלה8[[#This Row],[S33]],טבלה8[[#This Row],[S33]],""))</f>
        <v/>
      </c>
      <c r="F26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26" s="33"/>
      <c r="J26" s="19" t="s">
        <v>61</v>
      </c>
      <c r="K26" s="19"/>
      <c r="L26" s="19"/>
    </row>
    <row r="27" spans="1:12" ht="15.6" x14ac:dyDescent="0.25">
      <c r="A27" s="19"/>
      <c r="B27" s="19" t="s">
        <v>47</v>
      </c>
      <c r="C27" s="19"/>
      <c r="D27" s="19" t="str">
        <f>IF(טבלה8[[#This Row],[S31]]="","",IF(LOOKUP(טבלה8[[#This Row],[S31]],טבלה8[S32U])=טבלה8[[#This Row],[S31]],טבלה8[[#This Row],[S31]],""))</f>
        <v/>
      </c>
      <c r="E27" s="19" t="str">
        <f>IF(טבלה8[[#This Row],[S33]]="","",IF(LOOKUP(טבלה8[[#This Row],[S33]],טבלה8[S32U])=טבלה8[[#This Row],[S33]],טבלה8[[#This Row],[S33]],""))</f>
        <v/>
      </c>
      <c r="F27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27" s="33"/>
      <c r="J27" s="19" t="s">
        <v>62</v>
      </c>
      <c r="K27" s="19"/>
      <c r="L27" s="19"/>
    </row>
    <row r="28" spans="1:12" ht="15.6" x14ac:dyDescent="0.25">
      <c r="A28" s="19"/>
      <c r="B28" s="19" t="s">
        <v>5</v>
      </c>
      <c r="C28" s="19"/>
      <c r="D28" s="19" t="str">
        <f>IF(טבלה8[[#This Row],[S31]]="","",IF(LOOKUP(טבלה8[[#This Row],[S31]],טבלה8[S32U])=טבלה8[[#This Row],[S31]],טבלה8[[#This Row],[S31]],""))</f>
        <v/>
      </c>
      <c r="E28" s="19" t="str">
        <f>IF(טבלה8[[#This Row],[S33]]="","",IF(LOOKUP(טבלה8[[#This Row],[S33]],טבלה8[S32U])=טבלה8[[#This Row],[S33]],טבלה8[[#This Row],[S33]],""))</f>
        <v/>
      </c>
      <c r="F28" s="19" t="str">
        <f>IFERROR(IF(OR(LOOKUP(טבלה8[[#This Row],[S32U]],טבלה8[S31])=טבלה8[[#This Row],[S32U]],LOOKUP(טבלה8[[#This Row],[S32U]],טבלה8[S33])=טבלה8[[#This Row],[S32U]]),"",טבלה8[[#This Row],[S32U]]),"")</f>
        <v>nfp8107</v>
      </c>
      <c r="I28" s="33"/>
      <c r="J28" s="19" t="s">
        <v>63</v>
      </c>
      <c r="K28" s="19"/>
      <c r="L28" s="19"/>
    </row>
    <row r="29" spans="1:12" ht="15.6" x14ac:dyDescent="0.25">
      <c r="A29" s="19"/>
      <c r="B29" s="19" t="s">
        <v>50</v>
      </c>
      <c r="C29" s="19"/>
      <c r="D29" s="19" t="str">
        <f>IF(טבלה8[[#This Row],[S31]]="","",IF(LOOKUP(טבלה8[[#This Row],[S31]],טבלה8[S32U])=טבלה8[[#This Row],[S31]],טבלה8[[#This Row],[S31]],""))</f>
        <v/>
      </c>
      <c r="E29" s="19" t="str">
        <f>IF(טבלה8[[#This Row],[S33]]="","",IF(LOOKUP(טבלה8[[#This Row],[S33]],טבלה8[S32U])=טבלה8[[#This Row],[S33]],טבלה8[[#This Row],[S33]],""))</f>
        <v/>
      </c>
      <c r="F29" s="19" t="str">
        <f>IFERROR(IF(OR(LOOKUP(טבלה8[[#This Row],[S32U]],טבלה8[S31])=טבלה8[[#This Row],[S32U]],LOOKUP(טבלה8[[#This Row],[S32U]],טבלה8[S33])=טבלה8[[#This Row],[S32U]]),"",טבלה8[[#This Row],[S32U]]),"")</f>
        <v>nfp8113</v>
      </c>
      <c r="I29" s="33"/>
      <c r="J29" s="19" t="s">
        <v>65</v>
      </c>
      <c r="K29" s="19"/>
      <c r="L29" s="19"/>
    </row>
    <row r="30" spans="1:12" ht="15.6" x14ac:dyDescent="0.25">
      <c r="A30" s="19"/>
      <c r="B30" s="19" t="s">
        <v>51</v>
      </c>
      <c r="C30" s="19"/>
      <c r="D30" s="19" t="str">
        <f>IF(טבלה8[[#This Row],[S31]]="","",IF(LOOKUP(טבלה8[[#This Row],[S31]],טבלה8[S32U])=טבלה8[[#This Row],[S31]],טבלה8[[#This Row],[S31]],""))</f>
        <v/>
      </c>
      <c r="E30" s="19" t="str">
        <f>IF(טבלה8[[#This Row],[S33]]="","",IF(LOOKUP(טבלה8[[#This Row],[S33]],טבלה8[S32U])=טבלה8[[#This Row],[S33]],טבלה8[[#This Row],[S33]],""))</f>
        <v/>
      </c>
      <c r="F30" s="19" t="str">
        <f>IFERROR(IF(OR(LOOKUP(טבלה8[[#This Row],[S32U]],טבלה8[S31])=טבלה8[[#This Row],[S32U]],LOOKUP(טבלה8[[#This Row],[S32U]],טבלה8[S33])=טבלה8[[#This Row],[S32U]]),"",טבלה8[[#This Row],[S32U]]),"")</f>
        <v>nfp8116</v>
      </c>
      <c r="I30" s="33"/>
      <c r="J30" s="19" t="s">
        <v>69</v>
      </c>
      <c r="K30" s="19"/>
      <c r="L30" s="19"/>
    </row>
    <row r="31" spans="1:12" ht="15.6" x14ac:dyDescent="0.25">
      <c r="A31" s="19"/>
      <c r="B31" s="19" t="s">
        <v>2</v>
      </c>
      <c r="C31" s="19"/>
      <c r="D31" s="19" t="str">
        <f>IF(טבלה8[[#This Row],[S31]]="","",IF(LOOKUP(טבלה8[[#This Row],[S31]],טבלה8[S32U])=טבלה8[[#This Row],[S31]],טבלה8[[#This Row],[S31]],""))</f>
        <v/>
      </c>
      <c r="E31" s="19" t="str">
        <f>IF(טבלה8[[#This Row],[S33]]="","",IF(LOOKUP(טבלה8[[#This Row],[S33]],טבלה8[S32U])=טבלה8[[#This Row],[S33]],טבלה8[[#This Row],[S33]],""))</f>
        <v/>
      </c>
      <c r="F31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31" s="33"/>
      <c r="J31" s="19" t="s">
        <v>72</v>
      </c>
      <c r="K31" s="19"/>
      <c r="L31" s="19"/>
    </row>
    <row r="32" spans="1:12" ht="15.6" x14ac:dyDescent="0.25">
      <c r="A32" s="19"/>
      <c r="B32" s="19" t="s">
        <v>52</v>
      </c>
      <c r="C32" s="19"/>
      <c r="D32" s="19" t="str">
        <f>IF(טבלה8[[#This Row],[S31]]="","",IF(LOOKUP(טבלה8[[#This Row],[S31]],טבלה8[S32U])=טבלה8[[#This Row],[S31]],טבלה8[[#This Row],[S31]],""))</f>
        <v/>
      </c>
      <c r="E32" s="19" t="str">
        <f>IF(טבלה8[[#This Row],[S33]]="","",IF(LOOKUP(טבלה8[[#This Row],[S33]],טבלה8[S32U])=טבלה8[[#This Row],[S33]],טבלה8[[#This Row],[S33]],""))</f>
        <v/>
      </c>
      <c r="F32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32" s="33"/>
      <c r="J32" s="19" t="s">
        <v>74</v>
      </c>
      <c r="K32" s="19"/>
      <c r="L32" s="19"/>
    </row>
    <row r="33" spans="1:12" ht="15.6" x14ac:dyDescent="0.25">
      <c r="A33" s="19"/>
      <c r="B33" s="19" t="s">
        <v>53</v>
      </c>
      <c r="C33" s="19"/>
      <c r="D33" s="19" t="str">
        <f>IF(טבלה8[[#This Row],[S31]]="","",IF(LOOKUP(טבלה8[[#This Row],[S31]],טבלה8[S32U])=טבלה8[[#This Row],[S31]],טבלה8[[#This Row],[S31]],""))</f>
        <v/>
      </c>
      <c r="E33" s="19" t="str">
        <f>IF(טבלה8[[#This Row],[S33]]="","",IF(LOOKUP(טבלה8[[#This Row],[S33]],טבלה8[S32U])=טבלה8[[#This Row],[S33]],טבלה8[[#This Row],[S33]],""))</f>
        <v/>
      </c>
      <c r="F33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33" s="33"/>
      <c r="J33" s="19" t="s">
        <v>77</v>
      </c>
      <c r="K33" s="19"/>
      <c r="L33" s="19"/>
    </row>
    <row r="34" spans="1:12" ht="15.6" x14ac:dyDescent="0.25">
      <c r="A34" s="19"/>
      <c r="B34" s="19" t="s">
        <v>54</v>
      </c>
      <c r="C34" s="19"/>
      <c r="D34" s="19" t="str">
        <f>IF(טבלה8[[#This Row],[S31]]="","",IF(LOOKUP(טבלה8[[#This Row],[S31]],טבלה8[S32U])=טבלה8[[#This Row],[S31]],טבלה8[[#This Row],[S31]],""))</f>
        <v/>
      </c>
      <c r="E34" s="19" t="str">
        <f>IF(טבלה8[[#This Row],[S33]]="","",IF(LOOKUP(טבלה8[[#This Row],[S33]],טבלה8[S32U])=טבלה8[[#This Row],[S33]],טבלה8[[#This Row],[S33]],""))</f>
        <v/>
      </c>
      <c r="F34" s="19" t="str">
        <f>IFERROR(IF(OR(LOOKUP(טבלה8[[#This Row],[S32U]],טבלה8[S31])=טבלה8[[#This Row],[S32U]],LOOKUP(טבלה8[[#This Row],[S32U]],טבלה8[S33])=טבלה8[[#This Row],[S32U]]),"",טבלה8[[#This Row],[S32U]]),"")</f>
        <v>nfp8129</v>
      </c>
      <c r="I34" s="33"/>
      <c r="J34" s="19" t="s">
        <v>80</v>
      </c>
      <c r="K34" s="19"/>
      <c r="L34" s="19"/>
    </row>
    <row r="35" spans="1:12" ht="15.6" x14ac:dyDescent="0.25">
      <c r="A35" s="19"/>
      <c r="B35" s="19" t="s">
        <v>55</v>
      </c>
      <c r="C35" s="19"/>
      <c r="D35" s="19" t="str">
        <f>IF(טבלה8[[#This Row],[S31]]="","",IF(LOOKUP(טבלה8[[#This Row],[S31]],טבלה8[S32U])=טבלה8[[#This Row],[S31]],טבלה8[[#This Row],[S31]],""))</f>
        <v/>
      </c>
      <c r="E35" s="19" t="str">
        <f>IF(טבלה8[[#This Row],[S33]]="","",IF(LOOKUP(טבלה8[[#This Row],[S33]],טבלה8[S32U])=טבלה8[[#This Row],[S33]],טבלה8[[#This Row],[S33]],""))</f>
        <v/>
      </c>
      <c r="F35" s="19" t="str">
        <f>IFERROR(IF(OR(LOOKUP(טבלה8[[#This Row],[S32U]],טבלה8[S31])=טבלה8[[#This Row],[S32U]],LOOKUP(טבלה8[[#This Row],[S32U]],טבלה8[S33])=טבלה8[[#This Row],[S32U]]),"",טבלה8[[#This Row],[S32U]]),"")</f>
        <v>nfp8131</v>
      </c>
      <c r="I35" s="33"/>
      <c r="J35" s="19" t="s">
        <v>81</v>
      </c>
      <c r="K35" s="19"/>
      <c r="L35" s="19"/>
    </row>
    <row r="36" spans="1:12" ht="15.6" x14ac:dyDescent="0.25">
      <c r="A36" s="19"/>
      <c r="B36" s="19" t="s">
        <v>57</v>
      </c>
      <c r="C36" s="19"/>
      <c r="D36" s="19" t="str">
        <f>IF(טבלה8[[#This Row],[S31]]="","",IF(LOOKUP(טבלה8[[#This Row],[S31]],טבלה8[S32U])=טבלה8[[#This Row],[S31]],טבלה8[[#This Row],[S31]],""))</f>
        <v/>
      </c>
      <c r="E36" s="19" t="str">
        <f>IF(טבלה8[[#This Row],[S33]]="","",IF(LOOKUP(טבלה8[[#This Row],[S33]],טבלה8[S32U])=טבלה8[[#This Row],[S33]],טבלה8[[#This Row],[S33]],""))</f>
        <v/>
      </c>
      <c r="F36" s="19" t="str">
        <f>IFERROR(IF(OR(LOOKUP(טבלה8[[#This Row],[S32U]],טבלה8[S31])=טבלה8[[#This Row],[S32U]],LOOKUP(טבלה8[[#This Row],[S32U]],טבלה8[S33])=טבלה8[[#This Row],[S32U]]),"",טבלה8[[#This Row],[S32U]]),"")</f>
        <v>nfp8137</v>
      </c>
      <c r="I36" s="33"/>
      <c r="J36" s="19" t="s">
        <v>87</v>
      </c>
      <c r="K36" s="19"/>
      <c r="L36" s="19"/>
    </row>
    <row r="37" spans="1:12" ht="15.6" x14ac:dyDescent="0.25">
      <c r="A37" s="19"/>
      <c r="B37" s="19" t="s">
        <v>58</v>
      </c>
      <c r="C37" s="19"/>
      <c r="D37" s="19" t="str">
        <f>IF(טבלה8[[#This Row],[S31]]="","",IF(LOOKUP(טבלה8[[#This Row],[S31]],טבלה8[S32U])=טבלה8[[#This Row],[S31]],טבלה8[[#This Row],[S31]],""))</f>
        <v/>
      </c>
      <c r="E37" s="19" t="str">
        <f>IF(טבלה8[[#This Row],[S33]]="","",IF(LOOKUP(טבלה8[[#This Row],[S33]],טבלה8[S32U])=טבלה8[[#This Row],[S33]],טבלה8[[#This Row],[S33]],""))</f>
        <v/>
      </c>
      <c r="F37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37" s="33"/>
      <c r="J37" s="19" t="s">
        <v>88</v>
      </c>
      <c r="K37" s="19"/>
      <c r="L37" s="19"/>
    </row>
    <row r="38" spans="1:12" ht="15.6" x14ac:dyDescent="0.25">
      <c r="A38" s="19"/>
      <c r="B38" s="19" t="s">
        <v>61</v>
      </c>
      <c r="C38" s="19"/>
      <c r="D38" s="19" t="str">
        <f>IF(טבלה8[[#This Row],[S31]]="","",IF(LOOKUP(טבלה8[[#This Row],[S31]],טבלה8[S32U])=טבלה8[[#This Row],[S31]],טבלה8[[#This Row],[S31]],""))</f>
        <v/>
      </c>
      <c r="E38" s="19" t="str">
        <f>IF(טבלה8[[#This Row],[S33]]="","",IF(LOOKUP(טבלה8[[#This Row],[S33]],טבלה8[S32U])=טבלה8[[#This Row],[S33]],טבלה8[[#This Row],[S33]],""))</f>
        <v/>
      </c>
      <c r="F38" s="19" t="str">
        <f>IFERROR(IF(OR(LOOKUP(טבלה8[[#This Row],[S32U]],טבלה8[S31])=טבלה8[[#This Row],[S32U]],LOOKUP(טבלה8[[#This Row],[S32U]],טבלה8[S33])=טבלה8[[#This Row],[S32U]]),"",טבלה8[[#This Row],[S32U]]),"")</f>
        <v>nfp8149</v>
      </c>
      <c r="I38" s="33"/>
      <c r="J38" s="19" t="s">
        <v>94</v>
      </c>
      <c r="K38" s="19"/>
      <c r="L38" s="19"/>
    </row>
    <row r="39" spans="1:12" ht="15.6" x14ac:dyDescent="0.25">
      <c r="A39" s="19"/>
      <c r="B39" s="19" t="s">
        <v>62</v>
      </c>
      <c r="C39" s="19"/>
      <c r="D39" s="19" t="str">
        <f>IF(טבלה8[[#This Row],[S31]]="","",IF(LOOKUP(טבלה8[[#This Row],[S31]],טבלה8[S32U])=טבלה8[[#This Row],[S31]],טבלה8[[#This Row],[S31]],""))</f>
        <v/>
      </c>
      <c r="E39" s="19" t="str">
        <f>IF(טבלה8[[#This Row],[S33]]="","",IF(LOOKUP(טבלה8[[#This Row],[S33]],טבלה8[S32U])=טבלה8[[#This Row],[S33]],טבלה8[[#This Row],[S33]],""))</f>
        <v/>
      </c>
      <c r="F39" s="19" t="str">
        <f>IFERROR(IF(OR(LOOKUP(טבלה8[[#This Row],[S32U]],טבלה8[S31])=טבלה8[[#This Row],[S32U]],LOOKUP(טבלה8[[#This Row],[S32U]],טבלה8[S33])=טבלה8[[#This Row],[S32U]]),"",טבלה8[[#This Row],[S32U]]),"")</f>
        <v>nfp8150</v>
      </c>
      <c r="I39" s="33"/>
      <c r="J39" s="19" t="s">
        <v>95</v>
      </c>
      <c r="K39" s="19"/>
      <c r="L39" s="19"/>
    </row>
    <row r="40" spans="1:12" ht="15.6" x14ac:dyDescent="0.25">
      <c r="A40" s="19"/>
      <c r="B40" s="19" t="s">
        <v>63</v>
      </c>
      <c r="C40" s="19"/>
      <c r="D40" s="19" t="str">
        <f>IF(טבלה8[[#This Row],[S31]]="","",IF(LOOKUP(טבלה8[[#This Row],[S31]],טבלה8[S32U])=טבלה8[[#This Row],[S31]],טבלה8[[#This Row],[S31]],""))</f>
        <v/>
      </c>
      <c r="E40" s="19" t="str">
        <f>IF(טבלה8[[#This Row],[S33]]="","",IF(LOOKUP(טבלה8[[#This Row],[S33]],טבלה8[S32U])=טבלה8[[#This Row],[S33]],טבלה8[[#This Row],[S33]],""))</f>
        <v/>
      </c>
      <c r="F40" s="19" t="str">
        <f>IFERROR(IF(OR(LOOKUP(טבלה8[[#This Row],[S32U]],טבלה8[S31])=טבלה8[[#This Row],[S32U]],LOOKUP(טבלה8[[#This Row],[S32U]],טבלה8[S33])=טבלה8[[#This Row],[S32U]]),"",טבלה8[[#This Row],[S32U]]),"")</f>
        <v>nfp8152</v>
      </c>
      <c r="I40" s="33"/>
      <c r="J40" s="19" t="s">
        <v>97</v>
      </c>
      <c r="K40" s="19"/>
      <c r="L40" s="19"/>
    </row>
    <row r="41" spans="1:12" ht="15.6" x14ac:dyDescent="0.25">
      <c r="A41" s="19"/>
      <c r="B41" s="19" t="s">
        <v>64</v>
      </c>
      <c r="C41" s="19"/>
      <c r="D41" s="19" t="str">
        <f>IF(טבלה8[[#This Row],[S31]]="","",IF(LOOKUP(טבלה8[[#This Row],[S31]],טבלה8[S32U])=טבלה8[[#This Row],[S31]],טבלה8[[#This Row],[S31]],""))</f>
        <v/>
      </c>
      <c r="E41" s="19" t="str">
        <f>IF(טבלה8[[#This Row],[S33]]="","",IF(LOOKUP(טבלה8[[#This Row],[S33]],טבלה8[S32U])=טבלה8[[#This Row],[S33]],טבלה8[[#This Row],[S33]],""))</f>
        <v/>
      </c>
      <c r="F41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41" s="33"/>
      <c r="J41" s="19" t="s">
        <v>98</v>
      </c>
      <c r="K41" s="19"/>
      <c r="L41" s="19"/>
    </row>
    <row r="42" spans="1:12" ht="15.6" x14ac:dyDescent="0.25">
      <c r="A42" s="19"/>
      <c r="B42" s="19" t="s">
        <v>65</v>
      </c>
      <c r="C42" s="19"/>
      <c r="D42" s="19" t="str">
        <f>IF(טבלה8[[#This Row],[S31]]="","",IF(LOOKUP(טבלה8[[#This Row],[S31]],טבלה8[S32U])=טבלה8[[#This Row],[S31]],טבלה8[[#This Row],[S31]],""))</f>
        <v/>
      </c>
      <c r="E42" s="19" t="str">
        <f>IF(טבלה8[[#This Row],[S33]]="","",IF(LOOKUP(טבלה8[[#This Row],[S33]],טבלה8[S32U])=טבלה8[[#This Row],[S33]],טבלה8[[#This Row],[S33]],""))</f>
        <v/>
      </c>
      <c r="F42" s="19" t="str">
        <f>IFERROR(IF(OR(LOOKUP(טבלה8[[#This Row],[S32U]],טבלה8[S31])=טבלה8[[#This Row],[S32U]],LOOKUP(טבלה8[[#This Row],[S32U]],טבלה8[S33])=טבלה8[[#This Row],[S32U]]),"",טבלה8[[#This Row],[S32U]]),"")</f>
        <v>nfp8155</v>
      </c>
      <c r="I42" s="33"/>
      <c r="J42" s="19" t="s">
        <v>104</v>
      </c>
      <c r="K42" s="19"/>
      <c r="L42" s="19"/>
    </row>
    <row r="43" spans="1:12" ht="15.6" x14ac:dyDescent="0.25">
      <c r="A43" s="19"/>
      <c r="B43" s="19" t="s">
        <v>66</v>
      </c>
      <c r="C43" s="19"/>
      <c r="D43" s="19" t="str">
        <f>IF(טבלה8[[#This Row],[S31]]="","",IF(LOOKUP(טבלה8[[#This Row],[S31]],טבלה8[S32U])=טבלה8[[#This Row],[S31]],טבלה8[[#This Row],[S31]],""))</f>
        <v/>
      </c>
      <c r="E43" s="19" t="str">
        <f>IF(טבלה8[[#This Row],[S33]]="","",IF(LOOKUP(טבלה8[[#This Row],[S33]],טבלה8[S32U])=טבלה8[[#This Row],[S33]],טבלה8[[#This Row],[S33]],""))</f>
        <v/>
      </c>
      <c r="F43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43" s="33"/>
      <c r="J43" s="19" t="s">
        <v>108</v>
      </c>
      <c r="K43" s="19"/>
      <c r="L43" s="19"/>
    </row>
    <row r="44" spans="1:12" ht="15.6" x14ac:dyDescent="0.25">
      <c r="A44" s="19"/>
      <c r="B44" s="19" t="s">
        <v>67</v>
      </c>
      <c r="C44" s="19"/>
      <c r="D44" s="19" t="str">
        <f>IF(טבלה8[[#This Row],[S31]]="","",IF(LOOKUP(טבלה8[[#This Row],[S31]],טבלה8[S32U])=טבלה8[[#This Row],[S31]],טבלה8[[#This Row],[S31]],""))</f>
        <v/>
      </c>
      <c r="E44" s="19" t="str">
        <f>IF(טבלה8[[#This Row],[S33]]="","",IF(LOOKUP(טבלה8[[#This Row],[S33]],טבלה8[S32U])=טבלה8[[#This Row],[S33]],טבלה8[[#This Row],[S33]],""))</f>
        <v/>
      </c>
      <c r="F44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44" s="33"/>
      <c r="J44" s="19" t="s">
        <v>109</v>
      </c>
      <c r="K44" s="19"/>
      <c r="L44" s="19"/>
    </row>
    <row r="45" spans="1:12" ht="15.6" x14ac:dyDescent="0.25">
      <c r="A45" s="19"/>
      <c r="B45" s="19" t="s">
        <v>68</v>
      </c>
      <c r="C45" s="19"/>
      <c r="D45" s="19" t="str">
        <f>IF(טבלה8[[#This Row],[S31]]="","",IF(LOOKUP(טבלה8[[#This Row],[S31]],טבלה8[S32U])=טבלה8[[#This Row],[S31]],טבלה8[[#This Row],[S31]],""))</f>
        <v/>
      </c>
      <c r="E45" s="19" t="str">
        <f>IF(טבלה8[[#This Row],[S33]]="","",IF(LOOKUP(טבלה8[[#This Row],[S33]],טבלה8[S32U])=טבלה8[[#This Row],[S33]],טבלה8[[#This Row],[S33]],""))</f>
        <v/>
      </c>
      <c r="F45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45" s="33"/>
      <c r="J45" s="19" t="s">
        <v>110</v>
      </c>
      <c r="K45" s="19"/>
      <c r="L45" s="19"/>
    </row>
    <row r="46" spans="1:12" ht="15.6" x14ac:dyDescent="0.25">
      <c r="A46" s="19"/>
      <c r="B46" s="19" t="s">
        <v>69</v>
      </c>
      <c r="C46" s="19"/>
      <c r="D46" s="19" t="str">
        <f>IF(טבלה8[[#This Row],[S31]]="","",IF(LOOKUP(טבלה8[[#This Row],[S31]],טבלה8[S32U])=טבלה8[[#This Row],[S31]],טבלה8[[#This Row],[S31]],""))</f>
        <v/>
      </c>
      <c r="E46" s="19" t="str">
        <f>IF(טבלה8[[#This Row],[S33]]="","",IF(LOOKUP(טבלה8[[#This Row],[S33]],טבלה8[S32U])=טבלה8[[#This Row],[S33]],טבלה8[[#This Row],[S33]],""))</f>
        <v/>
      </c>
      <c r="F46" s="19" t="str">
        <f>IFERROR(IF(OR(LOOKUP(טבלה8[[#This Row],[S32U]],טבלה8[S31])=טבלה8[[#This Row],[S32U]],LOOKUP(טבלה8[[#This Row],[S32U]],טבלה8[S33])=טבלה8[[#This Row],[S32U]]),"",טבלה8[[#This Row],[S32U]]),"")</f>
        <v>nfp8165</v>
      </c>
      <c r="I46" s="33"/>
      <c r="J46" s="19" t="s">
        <v>115</v>
      </c>
      <c r="K46" s="19"/>
      <c r="L46" s="19"/>
    </row>
    <row r="47" spans="1:12" ht="15.6" x14ac:dyDescent="0.25">
      <c r="A47" s="19"/>
      <c r="B47" s="19" t="s">
        <v>70</v>
      </c>
      <c r="C47" s="19"/>
      <c r="D47" s="19" t="str">
        <f>IF(טבלה8[[#This Row],[S31]]="","",IF(LOOKUP(טבלה8[[#This Row],[S31]],טבלה8[S32U])=טבלה8[[#This Row],[S31]],טבלה8[[#This Row],[S31]],""))</f>
        <v/>
      </c>
      <c r="E47" s="19" t="str">
        <f>IF(טבלה8[[#This Row],[S33]]="","",IF(LOOKUP(טבלה8[[#This Row],[S33]],טבלה8[S32U])=טבלה8[[#This Row],[S33]],טבלה8[[#This Row],[S33]],""))</f>
        <v/>
      </c>
      <c r="F47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47" s="33"/>
      <c r="J47" s="19" t="s">
        <v>119</v>
      </c>
      <c r="K47" s="19"/>
      <c r="L47" s="19"/>
    </row>
    <row r="48" spans="1:12" ht="15.6" x14ac:dyDescent="0.25">
      <c r="A48" s="19"/>
      <c r="B48" s="19" t="s">
        <v>71</v>
      </c>
      <c r="C48" s="19"/>
      <c r="D48" s="19" t="str">
        <f>IF(טבלה8[[#This Row],[S31]]="","",IF(LOOKUP(טבלה8[[#This Row],[S31]],טבלה8[S32U])=טבלה8[[#This Row],[S31]],טבלה8[[#This Row],[S31]],""))</f>
        <v/>
      </c>
      <c r="E48" s="19" t="str">
        <f>IF(טבלה8[[#This Row],[S33]]="","",IF(LOOKUP(טבלה8[[#This Row],[S33]],טבלה8[S32U])=טבלה8[[#This Row],[S33]],טבלה8[[#This Row],[S33]],""))</f>
        <v/>
      </c>
      <c r="F48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48" s="33"/>
      <c r="J48" s="19" t="s">
        <v>123</v>
      </c>
      <c r="K48" s="19"/>
      <c r="L48" s="19"/>
    </row>
    <row r="49" spans="1:12" ht="15.6" x14ac:dyDescent="0.25">
      <c r="A49" s="19"/>
      <c r="B49" s="19" t="s">
        <v>72</v>
      </c>
      <c r="C49" s="19"/>
      <c r="D49" s="19" t="str">
        <f>IF(טבלה8[[#This Row],[S31]]="","",IF(LOOKUP(טבלה8[[#This Row],[S31]],טבלה8[S32U])=טבלה8[[#This Row],[S31]],טבלה8[[#This Row],[S31]],""))</f>
        <v/>
      </c>
      <c r="E49" s="19" t="str">
        <f>IF(טבלה8[[#This Row],[S33]]="","",IF(LOOKUP(טבלה8[[#This Row],[S33]],טבלה8[S32U])=טבלה8[[#This Row],[S33]],טבלה8[[#This Row],[S33]],""))</f>
        <v/>
      </c>
      <c r="F49" s="19" t="str">
        <f>IFERROR(IF(OR(LOOKUP(טבלה8[[#This Row],[S32U]],טבלה8[S31])=טבלה8[[#This Row],[S32U]],LOOKUP(טבלה8[[#This Row],[S32U]],טבלה8[S33])=טבלה8[[#This Row],[S32U]]),"",טבלה8[[#This Row],[S32U]]),"")</f>
        <v>nfp8173</v>
      </c>
      <c r="I49" s="33"/>
      <c r="J49" s="19" t="s">
        <v>127</v>
      </c>
      <c r="K49" s="19"/>
      <c r="L49" s="19"/>
    </row>
    <row r="50" spans="1:12" ht="15.6" x14ac:dyDescent="0.25">
      <c r="A50" s="19"/>
      <c r="B50" s="19" t="s">
        <v>74</v>
      </c>
      <c r="C50" s="19"/>
      <c r="D50" s="19" t="str">
        <f>IF(טבלה8[[#This Row],[S31]]="","",IF(LOOKUP(טבלה8[[#This Row],[S31]],טבלה8[S32U])=טבלה8[[#This Row],[S31]],טבלה8[[#This Row],[S31]],""))</f>
        <v/>
      </c>
      <c r="E50" s="19" t="str">
        <f>IF(טבלה8[[#This Row],[S33]]="","",IF(LOOKUP(טבלה8[[#This Row],[S33]],טבלה8[S32U])=טבלה8[[#This Row],[S33]],טבלה8[[#This Row],[S33]],""))</f>
        <v/>
      </c>
      <c r="F50" s="19" t="str">
        <f>IFERROR(IF(OR(LOOKUP(טבלה8[[#This Row],[S32U]],טבלה8[S31])=טבלה8[[#This Row],[S32U]],LOOKUP(טבלה8[[#This Row],[S32U]],טבלה8[S33])=טבלה8[[#This Row],[S32U]]),"",טבלה8[[#This Row],[S32U]]),"")</f>
        <v>nfp8176</v>
      </c>
      <c r="I50" s="33"/>
      <c r="J50" s="19" t="s">
        <v>138</v>
      </c>
      <c r="K50" s="19"/>
      <c r="L50" s="19"/>
    </row>
    <row r="51" spans="1:12" ht="15.6" x14ac:dyDescent="0.25">
      <c r="A51" s="19"/>
      <c r="B51" s="19" t="s">
        <v>75</v>
      </c>
      <c r="C51" s="19"/>
      <c r="D51" s="19" t="str">
        <f>IF(טבלה8[[#This Row],[S31]]="","",IF(LOOKUP(טבלה8[[#This Row],[S31]],טבלה8[S32U])=טבלה8[[#This Row],[S31]],טבלה8[[#This Row],[S31]],""))</f>
        <v/>
      </c>
      <c r="E51" s="19" t="str">
        <f>IF(טבלה8[[#This Row],[S33]]="","",IF(LOOKUP(טבלה8[[#This Row],[S33]],טבלה8[S32U])=טבלה8[[#This Row],[S33]],טבלה8[[#This Row],[S33]],""))</f>
        <v/>
      </c>
      <c r="F51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51" s="33"/>
      <c r="J51" s="19" t="s">
        <v>139</v>
      </c>
      <c r="K51" s="19"/>
      <c r="L51" s="19"/>
    </row>
    <row r="52" spans="1:12" ht="15.6" x14ac:dyDescent="0.25">
      <c r="A52" s="19"/>
      <c r="B52" s="19" t="s">
        <v>77</v>
      </c>
      <c r="C52" s="19"/>
      <c r="D52" s="19" t="str">
        <f>IF(טבלה8[[#This Row],[S31]]="","",IF(LOOKUP(טבלה8[[#This Row],[S31]],טבלה8[S32U])=טבלה8[[#This Row],[S31]],טבלה8[[#This Row],[S31]],""))</f>
        <v/>
      </c>
      <c r="E52" s="19" t="str">
        <f>IF(טבלה8[[#This Row],[S33]]="","",IF(LOOKUP(טבלה8[[#This Row],[S33]],טבלה8[S32U])=טבלה8[[#This Row],[S33]],טבלה8[[#This Row],[S33]],""))</f>
        <v/>
      </c>
      <c r="F52" s="19" t="str">
        <f>IFERROR(IF(OR(LOOKUP(טבלה8[[#This Row],[S32U]],טבלה8[S31])=טבלה8[[#This Row],[S32U]],LOOKUP(טבלה8[[#This Row],[S32U]],טבלה8[S33])=טבלה8[[#This Row],[S32U]]),"",טבלה8[[#This Row],[S32U]]),"")</f>
        <v>nfp8179</v>
      </c>
      <c r="I52" s="33"/>
      <c r="J52" s="19" t="s">
        <v>143</v>
      </c>
      <c r="K52" s="19"/>
      <c r="L52" s="19"/>
    </row>
    <row r="53" spans="1:12" ht="15.6" x14ac:dyDescent="0.25">
      <c r="A53" s="19"/>
      <c r="B53" s="19" t="s">
        <v>78</v>
      </c>
      <c r="C53" s="19"/>
      <c r="D53" s="19" t="str">
        <f>IF(טבלה8[[#This Row],[S31]]="","",IF(LOOKUP(טבלה8[[#This Row],[S31]],טבלה8[S32U])=טבלה8[[#This Row],[S31]],טבלה8[[#This Row],[S31]],""))</f>
        <v/>
      </c>
      <c r="E53" s="19" t="str">
        <f>IF(טבלה8[[#This Row],[S33]]="","",IF(LOOKUP(טבלה8[[#This Row],[S33]],טבלה8[S32U])=טבלה8[[#This Row],[S33]],טבלה8[[#This Row],[S33]],""))</f>
        <v/>
      </c>
      <c r="F53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53" s="33"/>
      <c r="J53" s="19" t="s">
        <v>144</v>
      </c>
      <c r="K53" s="19"/>
      <c r="L53" s="19"/>
    </row>
    <row r="54" spans="1:12" ht="15.6" x14ac:dyDescent="0.25">
      <c r="A54" s="19"/>
      <c r="B54" s="19" t="s">
        <v>80</v>
      </c>
      <c r="C54" s="19"/>
      <c r="D54" s="19" t="str">
        <f>IF(טבלה8[[#This Row],[S31]]="","",IF(LOOKUP(טבלה8[[#This Row],[S31]],טבלה8[S32U])=טבלה8[[#This Row],[S31]],טבלה8[[#This Row],[S31]],""))</f>
        <v/>
      </c>
      <c r="E54" s="19" t="str">
        <f>IF(טבלה8[[#This Row],[S33]]="","",IF(LOOKUP(טבלה8[[#This Row],[S33]],טבלה8[S32U])=טבלה8[[#This Row],[S33]],טבלה8[[#This Row],[S33]],""))</f>
        <v/>
      </c>
      <c r="F54" s="19" t="str">
        <f>IFERROR(IF(OR(LOOKUP(טבלה8[[#This Row],[S32U]],טבלה8[S31])=טבלה8[[#This Row],[S32U]],LOOKUP(טבלה8[[#This Row],[S32U]],טבלה8[S33])=טבלה8[[#This Row],[S32U]]),"",טבלה8[[#This Row],[S32U]]),"")</f>
        <v>nfp8187</v>
      </c>
      <c r="I54" s="33"/>
      <c r="J54" s="19" t="s">
        <v>146</v>
      </c>
      <c r="K54" s="19"/>
      <c r="L54" s="19"/>
    </row>
    <row r="55" spans="1:12" ht="15.6" x14ac:dyDescent="0.25">
      <c r="A55" s="19"/>
      <c r="B55" s="19" t="s">
        <v>81</v>
      </c>
      <c r="C55" s="19"/>
      <c r="D55" s="19" t="str">
        <f>IF(טבלה8[[#This Row],[S31]]="","",IF(LOOKUP(טבלה8[[#This Row],[S31]],טבלה8[S32U])=טבלה8[[#This Row],[S31]],טבלה8[[#This Row],[S31]],""))</f>
        <v/>
      </c>
      <c r="E55" s="19" t="str">
        <f>IF(טבלה8[[#This Row],[S33]]="","",IF(LOOKUP(טבלה8[[#This Row],[S33]],טבלה8[S32U])=טבלה8[[#This Row],[S33]],טבלה8[[#This Row],[S33]],""))</f>
        <v/>
      </c>
      <c r="F55" s="19" t="str">
        <f>IFERROR(IF(OR(LOOKUP(טבלה8[[#This Row],[S32U]],טבלה8[S31])=טבלה8[[#This Row],[S32U]],LOOKUP(טבלה8[[#This Row],[S32U]],טבלה8[S33])=טבלה8[[#This Row],[S32U]]),"",טבלה8[[#This Row],[S32U]]),"")</f>
        <v>nfp8188</v>
      </c>
      <c r="I55" s="33"/>
      <c r="J55" s="19" t="s">
        <v>147</v>
      </c>
      <c r="K55" s="19"/>
      <c r="L55" s="19"/>
    </row>
    <row r="56" spans="1:12" ht="15.6" x14ac:dyDescent="0.25">
      <c r="A56" s="19"/>
      <c r="B56" s="19" t="s">
        <v>86</v>
      </c>
      <c r="C56" s="19"/>
      <c r="D56" s="19" t="str">
        <f>IF(טבלה8[[#This Row],[S31]]="","",IF(LOOKUP(טבלה8[[#This Row],[S31]],טבלה8[S32U])=טבלה8[[#This Row],[S31]],טבלה8[[#This Row],[S31]],""))</f>
        <v/>
      </c>
      <c r="E56" s="19" t="str">
        <f>IF(טבלה8[[#This Row],[S33]]="","",IF(LOOKUP(טבלה8[[#This Row],[S33]],טבלה8[S32U])=טבלה8[[#This Row],[S33]],טבלה8[[#This Row],[S33]],""))</f>
        <v/>
      </c>
      <c r="F56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  <c r="I56" s="33"/>
      <c r="J56" s="19" t="s">
        <v>148</v>
      </c>
      <c r="K56" s="19"/>
      <c r="L56" s="19"/>
    </row>
    <row r="57" spans="1:12" ht="15.6" x14ac:dyDescent="0.25">
      <c r="A57" s="19"/>
      <c r="B57" s="19" t="s">
        <v>87</v>
      </c>
      <c r="C57" s="19"/>
      <c r="D57" s="19" t="str">
        <f>IF(טבלה8[[#This Row],[S31]]="","",IF(LOOKUP(טבלה8[[#This Row],[S31]],טבלה8[S32U])=טבלה8[[#This Row],[S31]],טבלה8[[#This Row],[S31]],""))</f>
        <v/>
      </c>
      <c r="E57" s="19" t="str">
        <f>IF(טבלה8[[#This Row],[S33]]="","",IF(LOOKUP(טבלה8[[#This Row],[S33]],טבלה8[S32U])=טבלה8[[#This Row],[S33]],טבלה8[[#This Row],[S33]],""))</f>
        <v/>
      </c>
      <c r="F57" s="19" t="str">
        <f>IFERROR(IF(OR(LOOKUP(טבלה8[[#This Row],[S32U]],טבלה8[S31])=טבלה8[[#This Row],[S32U]],LOOKUP(טבלה8[[#This Row],[S32U]],טבלה8[S33])=טבלה8[[#This Row],[S32U]]),"",טבלה8[[#This Row],[S32U]]),"")</f>
        <v>nfp8196</v>
      </c>
      <c r="I57" s="33"/>
      <c r="J57" s="19" t="s">
        <v>150</v>
      </c>
      <c r="K57" s="19"/>
      <c r="L57" s="19"/>
    </row>
    <row r="58" spans="1:12" ht="15.6" x14ac:dyDescent="0.25">
      <c r="A58" s="19"/>
      <c r="B58" s="19" t="s">
        <v>88</v>
      </c>
      <c r="C58" s="19"/>
      <c r="D58" s="19" t="str">
        <f>IF(טבלה8[[#This Row],[S31]]="","",IF(LOOKUP(טבלה8[[#This Row],[S31]],טבלה8[S32U])=טבלה8[[#This Row],[S31]],טבלה8[[#This Row],[S31]],""))</f>
        <v/>
      </c>
      <c r="E58" s="19" t="str">
        <f>IF(טבלה8[[#This Row],[S33]]="","",IF(LOOKUP(טבלה8[[#This Row],[S33]],טבלה8[S32U])=טבלה8[[#This Row],[S33]],טבלה8[[#This Row],[S33]],""))</f>
        <v/>
      </c>
      <c r="F58" s="19" t="str">
        <f>IFERROR(IF(OR(LOOKUP(טבלה8[[#This Row],[S32U]],טבלה8[S31])=טבלה8[[#This Row],[S32U]],LOOKUP(טבלה8[[#This Row],[S32U]],טבלה8[S33])=טבלה8[[#This Row],[S32U]]),"",טבלה8[[#This Row],[S32U]]),"")</f>
        <v>nfp8197</v>
      </c>
      <c r="I58" s="33"/>
      <c r="J58" s="19" t="s">
        <v>152</v>
      </c>
      <c r="K58" s="19"/>
      <c r="L58" s="19"/>
    </row>
    <row r="59" spans="1:12" ht="15.6" x14ac:dyDescent="0.25">
      <c r="A59" s="19"/>
      <c r="B59" s="19" t="s">
        <v>94</v>
      </c>
      <c r="C59" s="19"/>
      <c r="D59" s="19" t="str">
        <f>IF(טבלה8[[#This Row],[S31]]="","",IF(LOOKUP(טבלה8[[#This Row],[S31]],טבלה8[S32U])=טבלה8[[#This Row],[S31]],טבלה8[[#This Row],[S31]],""))</f>
        <v/>
      </c>
      <c r="E59" s="19" t="str">
        <f>IF(טבלה8[[#This Row],[S33]]="","",IF(LOOKUP(טבלה8[[#This Row],[S33]],טבלה8[S32U])=טבלה8[[#This Row],[S33]],טבלה8[[#This Row],[S33]],""))</f>
        <v/>
      </c>
      <c r="F59" s="19" t="str">
        <f>IFERROR(IF(OR(LOOKUP(טבלה8[[#This Row],[S32U]],טבלה8[S31])=טבלה8[[#This Row],[S32U]],LOOKUP(טבלה8[[#This Row],[S32U]],טבלה8[S33])=טבלה8[[#This Row],[S32U]]),"",טבלה8[[#This Row],[S32U]]),"")</f>
        <v>nfp8211</v>
      </c>
      <c r="I59" s="33"/>
      <c r="J59" s="19" t="s">
        <v>160</v>
      </c>
      <c r="K59" s="19"/>
      <c r="L59" s="19"/>
    </row>
    <row r="60" spans="1:12" ht="15.6" x14ac:dyDescent="0.25">
      <c r="A60" s="19"/>
      <c r="B60" s="19" t="s">
        <v>95</v>
      </c>
      <c r="C60" s="19"/>
      <c r="D60" s="19" t="str">
        <f>IF(טבלה8[[#This Row],[S31]]="","",IF(LOOKUP(טבלה8[[#This Row],[S31]],טבלה8[S32U])=טבלה8[[#This Row],[S31]],טבלה8[[#This Row],[S31]],""))</f>
        <v/>
      </c>
      <c r="E60" s="19" t="str">
        <f>IF(טבלה8[[#This Row],[S33]]="","",IF(LOOKUP(טבלה8[[#This Row],[S33]],טבלה8[S32U])=טבלה8[[#This Row],[S33]],טבלה8[[#This Row],[S33]],""))</f>
        <v/>
      </c>
      <c r="F60" s="19" t="str">
        <f>IFERROR(IF(OR(LOOKUP(טבלה8[[#This Row],[S32U]],טבלה8[S31])=טבלה8[[#This Row],[S32U]],LOOKUP(טבלה8[[#This Row],[S32U]],טבלה8[S33])=טבלה8[[#This Row],[S32U]]),"",טבלה8[[#This Row],[S32U]]),"")</f>
        <v>nfp8212</v>
      </c>
    </row>
    <row r="61" spans="1:12" ht="15.6" x14ac:dyDescent="0.25">
      <c r="A61" s="19"/>
      <c r="B61" s="19" t="s">
        <v>97</v>
      </c>
      <c r="C61" s="19"/>
      <c r="D61" s="19" t="str">
        <f>IF(טבלה8[[#This Row],[S31]]="","",IF(LOOKUP(טבלה8[[#This Row],[S31]],טבלה8[S32U])=טבלה8[[#This Row],[S31]],טבלה8[[#This Row],[S31]],""))</f>
        <v/>
      </c>
      <c r="E61" s="19" t="str">
        <f>IF(טבלה8[[#This Row],[S33]]="","",IF(LOOKUP(טבלה8[[#This Row],[S33]],טבלה8[S32U])=טבלה8[[#This Row],[S33]],טבלה8[[#This Row],[S33]],""))</f>
        <v/>
      </c>
      <c r="F61" s="19" t="str">
        <f>IFERROR(IF(OR(LOOKUP(טבלה8[[#This Row],[S32U]],טבלה8[S31])=טבלה8[[#This Row],[S32U]],LOOKUP(טבלה8[[#This Row],[S32U]],טבלה8[S33])=טבלה8[[#This Row],[S32U]]),"",טבלה8[[#This Row],[S32U]]),"")</f>
        <v>nfp8221</v>
      </c>
    </row>
    <row r="62" spans="1:12" ht="15.6" x14ac:dyDescent="0.25">
      <c r="A62" s="19"/>
      <c r="B62" s="19" t="s">
        <v>98</v>
      </c>
      <c r="C62" s="19"/>
      <c r="D62" s="19" t="str">
        <f>IF(טבלה8[[#This Row],[S31]]="","",IF(LOOKUP(טבלה8[[#This Row],[S31]],טבלה8[S32U])=טבלה8[[#This Row],[S31]],טבלה8[[#This Row],[S31]],""))</f>
        <v/>
      </c>
      <c r="E62" s="19" t="str">
        <f>IF(טבלה8[[#This Row],[S33]]="","",IF(LOOKUP(טבלה8[[#This Row],[S33]],טבלה8[S32U])=טבלה8[[#This Row],[S33]],טבלה8[[#This Row],[S33]],""))</f>
        <v/>
      </c>
      <c r="F62" s="19" t="str">
        <f>IFERROR(IF(OR(LOOKUP(טבלה8[[#This Row],[S32U]],טבלה8[S31])=טבלה8[[#This Row],[S32U]],LOOKUP(טבלה8[[#This Row],[S32U]],טבלה8[S33])=טבלה8[[#This Row],[S32U]]),"",טבלה8[[#This Row],[S32U]]),"")</f>
        <v>nfp8223</v>
      </c>
    </row>
    <row r="63" spans="1:12" ht="15.6" x14ac:dyDescent="0.25">
      <c r="A63" s="19"/>
      <c r="B63" s="19" t="s">
        <v>100</v>
      </c>
      <c r="C63" s="19"/>
      <c r="D63" s="19" t="str">
        <f>IF(טבלה8[[#This Row],[S31]]="","",IF(LOOKUP(טבלה8[[#This Row],[S31]],טבלה8[S32U])=טבלה8[[#This Row],[S31]],טבלה8[[#This Row],[S31]],""))</f>
        <v/>
      </c>
      <c r="E63" s="19" t="str">
        <f>IF(טבלה8[[#This Row],[S33]]="","",IF(LOOKUP(טבלה8[[#This Row],[S33]],טבלה8[S32U])=טבלה8[[#This Row],[S33]],טבלה8[[#This Row],[S33]],""))</f>
        <v/>
      </c>
      <c r="F63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</row>
    <row r="64" spans="1:12" ht="15.6" x14ac:dyDescent="0.25">
      <c r="A64" s="19"/>
      <c r="B64" s="19" t="s">
        <v>104</v>
      </c>
      <c r="C64" s="19"/>
      <c r="D64" s="19" t="str">
        <f>IF(טבלה8[[#This Row],[S31]]="","",IF(LOOKUP(טבלה8[[#This Row],[S31]],טבלה8[S32U])=טבלה8[[#This Row],[S31]],טבלה8[[#This Row],[S31]],""))</f>
        <v/>
      </c>
      <c r="E64" s="19" t="str">
        <f>IF(טבלה8[[#This Row],[S33]]="","",IF(LOOKUP(טבלה8[[#This Row],[S33]],טבלה8[S32U])=טבלה8[[#This Row],[S33]],טבלה8[[#This Row],[S33]],""))</f>
        <v/>
      </c>
      <c r="F64" s="19" t="str">
        <f>IFERROR(IF(OR(LOOKUP(טבלה8[[#This Row],[S32U]],טבלה8[S31])=טבלה8[[#This Row],[S32U]],LOOKUP(טבלה8[[#This Row],[S32U]],טבלה8[S33])=טבלה8[[#This Row],[S32U]]),"",טבלה8[[#This Row],[S32U]]),"")</f>
        <v>nfp8234</v>
      </c>
    </row>
    <row r="65" spans="1:6" ht="15.6" x14ac:dyDescent="0.25">
      <c r="A65" s="19"/>
      <c r="B65" s="19" t="s">
        <v>107</v>
      </c>
      <c r="C65" s="19"/>
      <c r="D65" s="19" t="str">
        <f>IF(טבלה8[[#This Row],[S31]]="","",IF(LOOKUP(טבלה8[[#This Row],[S31]],טבלה8[S32U])=טבלה8[[#This Row],[S31]],טבלה8[[#This Row],[S31]],""))</f>
        <v/>
      </c>
      <c r="E65" s="19" t="str">
        <f>IF(טבלה8[[#This Row],[S33]]="","",IF(LOOKUP(טבלה8[[#This Row],[S33]],טבלה8[S32U])=טבלה8[[#This Row],[S33]],טבלה8[[#This Row],[S33]],""))</f>
        <v/>
      </c>
      <c r="F65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</row>
    <row r="66" spans="1:6" ht="15.6" x14ac:dyDescent="0.25">
      <c r="A66" s="19"/>
      <c r="B66" s="19" t="s">
        <v>108</v>
      </c>
      <c r="C66" s="19"/>
      <c r="D66" s="19" t="str">
        <f>IF(טבלה8[[#This Row],[S31]]="","",IF(LOOKUP(טבלה8[[#This Row],[S31]],טבלה8[S32U])=טבלה8[[#This Row],[S31]],טבלה8[[#This Row],[S31]],""))</f>
        <v/>
      </c>
      <c r="E66" s="19" t="str">
        <f>IF(טבלה8[[#This Row],[S33]]="","",IF(LOOKUP(טבלה8[[#This Row],[S33]],טבלה8[S32U])=טבלה8[[#This Row],[S33]],טבלה8[[#This Row],[S33]],""))</f>
        <v/>
      </c>
      <c r="F66" s="19" t="str">
        <f>IFERROR(IF(OR(LOOKUP(טבלה8[[#This Row],[S32U]],טבלה8[S31])=טבלה8[[#This Row],[S32U]],LOOKUP(טבלה8[[#This Row],[S32U]],טבלה8[S33])=טבלה8[[#This Row],[S32U]]),"",טבלה8[[#This Row],[S32U]]),"")</f>
        <v>nfp8238</v>
      </c>
    </row>
    <row r="67" spans="1:6" ht="15.6" x14ac:dyDescent="0.25">
      <c r="A67" s="19"/>
      <c r="B67" s="19" t="s">
        <v>109</v>
      </c>
      <c r="C67" s="19"/>
      <c r="D67" s="19" t="str">
        <f>IF(טבלה8[[#This Row],[S31]]="","",IF(LOOKUP(טבלה8[[#This Row],[S31]],טבלה8[S32U])=טבלה8[[#This Row],[S31]],טבלה8[[#This Row],[S31]],""))</f>
        <v/>
      </c>
      <c r="E67" s="19" t="str">
        <f>IF(טבלה8[[#This Row],[S33]]="","",IF(LOOKUP(טבלה8[[#This Row],[S33]],טבלה8[S32U])=טבלה8[[#This Row],[S33]],טבלה8[[#This Row],[S33]],""))</f>
        <v/>
      </c>
      <c r="F67" s="19" t="str">
        <f>IFERROR(IF(OR(LOOKUP(טבלה8[[#This Row],[S32U]],טבלה8[S31])=טבלה8[[#This Row],[S32U]],LOOKUP(טבלה8[[#This Row],[S32U]],טבלה8[S33])=טבלה8[[#This Row],[S32U]]),"",טבלה8[[#This Row],[S32U]]),"")</f>
        <v>nfp8240</v>
      </c>
    </row>
    <row r="68" spans="1:6" ht="15.6" x14ac:dyDescent="0.25">
      <c r="A68" s="19"/>
      <c r="B68" s="19" t="s">
        <v>110</v>
      </c>
      <c r="C68" s="19"/>
      <c r="D68" s="19" t="str">
        <f>IF(טבלה8[[#This Row],[S31]]="","",IF(LOOKUP(טבלה8[[#This Row],[S31]],טבלה8[S32U])=טבלה8[[#This Row],[S31]],טבלה8[[#This Row],[S31]],""))</f>
        <v/>
      </c>
      <c r="E68" s="19" t="str">
        <f>IF(טבלה8[[#This Row],[S33]]="","",IF(LOOKUP(טבלה8[[#This Row],[S33]],טבלה8[S32U])=טבלה8[[#This Row],[S33]],טבלה8[[#This Row],[S33]],""))</f>
        <v/>
      </c>
      <c r="F68" s="19" t="str">
        <f>IFERROR(IF(OR(LOOKUP(טבלה8[[#This Row],[S32U]],טבלה8[S31])=טבלה8[[#This Row],[S32U]],LOOKUP(טבלה8[[#This Row],[S32U]],טבלה8[S33])=טבלה8[[#This Row],[S32U]]),"",טבלה8[[#This Row],[S32U]]),"")</f>
        <v>nfp8242</v>
      </c>
    </row>
    <row r="69" spans="1:6" ht="15.6" x14ac:dyDescent="0.25">
      <c r="A69" s="19"/>
      <c r="B69" s="19" t="s">
        <v>115</v>
      </c>
      <c r="C69" s="19"/>
      <c r="D69" s="19" t="str">
        <f>IF(טבלה8[[#This Row],[S31]]="","",IF(LOOKUP(טבלה8[[#This Row],[S31]],טבלה8[S32U])=טבלה8[[#This Row],[S31]],טבלה8[[#This Row],[S31]],""))</f>
        <v/>
      </c>
      <c r="E69" s="19" t="str">
        <f>IF(טבלה8[[#This Row],[S33]]="","",IF(LOOKUP(טבלה8[[#This Row],[S33]],טבלה8[S32U])=טבלה8[[#This Row],[S33]],טבלה8[[#This Row],[S33]],""))</f>
        <v/>
      </c>
      <c r="F69" s="19" t="str">
        <f>IFERROR(IF(OR(LOOKUP(טבלה8[[#This Row],[S32U]],טבלה8[S31])=טבלה8[[#This Row],[S32U]],LOOKUP(טבלה8[[#This Row],[S32U]],טבלה8[S33])=טבלה8[[#This Row],[S32U]]),"",טבלה8[[#This Row],[S32U]]),"")</f>
        <v>nfp8249</v>
      </c>
    </row>
    <row r="70" spans="1:6" ht="15.6" x14ac:dyDescent="0.25">
      <c r="A70" s="19"/>
      <c r="B70" s="19" t="s">
        <v>119</v>
      </c>
      <c r="C70" s="19"/>
      <c r="D70" s="19" t="str">
        <f>IF(טבלה8[[#This Row],[S31]]="","",IF(LOOKUP(טבלה8[[#This Row],[S31]],טבלה8[S32U])=טבלה8[[#This Row],[S31]],טבלה8[[#This Row],[S31]],""))</f>
        <v/>
      </c>
      <c r="E70" s="19" t="str">
        <f>IF(טבלה8[[#This Row],[S33]]="","",IF(LOOKUP(טבלה8[[#This Row],[S33]],טבלה8[S32U])=טבלה8[[#This Row],[S33]],טבלה8[[#This Row],[S33]],""))</f>
        <v/>
      </c>
      <c r="F70" s="19" t="str">
        <f>IFERROR(IF(OR(LOOKUP(טבלה8[[#This Row],[S32U]],טבלה8[S31])=טבלה8[[#This Row],[S32U]],LOOKUP(טבלה8[[#This Row],[S32U]],טבלה8[S33])=טבלה8[[#This Row],[S32U]]),"",טבלה8[[#This Row],[S32U]]),"")</f>
        <v>nfp8257</v>
      </c>
    </row>
    <row r="71" spans="1:6" ht="15.6" x14ac:dyDescent="0.25">
      <c r="A71" s="19"/>
      <c r="B71" s="19" t="s">
        <v>121</v>
      </c>
      <c r="C71" s="19"/>
      <c r="D71" s="19" t="str">
        <f>IF(טבלה8[[#This Row],[S31]]="","",IF(LOOKUP(טבלה8[[#This Row],[S31]],טבלה8[S32U])=טבלה8[[#This Row],[S31]],טבלה8[[#This Row],[S31]],""))</f>
        <v/>
      </c>
      <c r="E71" s="19" t="str">
        <f>IF(טבלה8[[#This Row],[S33]]="","",IF(LOOKUP(טבלה8[[#This Row],[S33]],טבלה8[S32U])=טבלה8[[#This Row],[S33]],טבלה8[[#This Row],[S33]],""))</f>
        <v/>
      </c>
      <c r="F71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</row>
    <row r="72" spans="1:6" ht="15.6" x14ac:dyDescent="0.25">
      <c r="A72" s="19"/>
      <c r="B72" s="19" t="s">
        <v>123</v>
      </c>
      <c r="C72" s="19"/>
      <c r="D72" s="19" t="str">
        <f>IF(טבלה8[[#This Row],[S31]]="","",IF(LOOKUP(טבלה8[[#This Row],[S31]],טבלה8[S32U])=טבלה8[[#This Row],[S31]],טבלה8[[#This Row],[S31]],""))</f>
        <v/>
      </c>
      <c r="E72" s="19" t="str">
        <f>IF(טבלה8[[#This Row],[S33]]="","",IF(LOOKUP(טבלה8[[#This Row],[S33]],טבלה8[S32U])=טבלה8[[#This Row],[S33]],טבלה8[[#This Row],[S33]],""))</f>
        <v/>
      </c>
      <c r="F72" s="19" t="str">
        <f>IFERROR(IF(OR(LOOKUP(טבלה8[[#This Row],[S32U]],טבלה8[S31])=טבלה8[[#This Row],[S32U]],LOOKUP(טבלה8[[#This Row],[S32U]],טבלה8[S33])=טבלה8[[#This Row],[S32U]]),"",טבלה8[[#This Row],[S32U]]),"")</f>
        <v>nfp8266</v>
      </c>
    </row>
    <row r="73" spans="1:6" ht="15.6" x14ac:dyDescent="0.25">
      <c r="A73" s="19"/>
      <c r="B73" s="19" t="s">
        <v>124</v>
      </c>
      <c r="C73" s="19"/>
      <c r="D73" s="19" t="str">
        <f>IF(טבלה8[[#This Row],[S31]]="","",IF(LOOKUP(טבלה8[[#This Row],[S31]],טבלה8[S32U])=טבלה8[[#This Row],[S31]],טבלה8[[#This Row],[S31]],""))</f>
        <v/>
      </c>
      <c r="E73" s="19" t="str">
        <f>IF(טבלה8[[#This Row],[S33]]="","",IF(LOOKUP(טבלה8[[#This Row],[S33]],טבלה8[S32U])=טבלה8[[#This Row],[S33]],טבלה8[[#This Row],[S33]],""))</f>
        <v/>
      </c>
      <c r="F73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</row>
    <row r="74" spans="1:6" ht="15.6" x14ac:dyDescent="0.25">
      <c r="A74" s="19"/>
      <c r="B74" s="19" t="s">
        <v>125</v>
      </c>
      <c r="C74" s="19"/>
      <c r="D74" s="19" t="str">
        <f>IF(טבלה8[[#This Row],[S31]]="","",IF(LOOKUP(טבלה8[[#This Row],[S31]],טבלה8[S32U])=טבלה8[[#This Row],[S31]],טבלה8[[#This Row],[S31]],""))</f>
        <v/>
      </c>
      <c r="E74" s="19" t="str">
        <f>IF(טבלה8[[#This Row],[S33]]="","",IF(LOOKUP(טבלה8[[#This Row],[S33]],טבלה8[S32U])=טבלה8[[#This Row],[S33]],טבלה8[[#This Row],[S33]],""))</f>
        <v/>
      </c>
      <c r="F74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</row>
    <row r="75" spans="1:6" ht="15.6" x14ac:dyDescent="0.25">
      <c r="A75" s="19"/>
      <c r="B75" s="19" t="s">
        <v>127</v>
      </c>
      <c r="C75" s="19"/>
      <c r="D75" s="19" t="str">
        <f>IF(טבלה8[[#This Row],[S31]]="","",IF(LOOKUP(טבלה8[[#This Row],[S31]],טבלה8[S32U])=טבלה8[[#This Row],[S31]],טבלה8[[#This Row],[S31]],""))</f>
        <v/>
      </c>
      <c r="E75" s="19" t="str">
        <f>IF(טבלה8[[#This Row],[S33]]="","",IF(LOOKUP(טבלה8[[#This Row],[S33]],טבלה8[S32U])=טבלה8[[#This Row],[S33]],טבלה8[[#This Row],[S33]],""))</f>
        <v/>
      </c>
      <c r="F75" s="19" t="str">
        <f>IFERROR(IF(OR(LOOKUP(טבלה8[[#This Row],[S32U]],טבלה8[S31])=טבלה8[[#This Row],[S32U]],LOOKUP(טבלה8[[#This Row],[S32U]],טבלה8[S33])=טבלה8[[#This Row],[S32U]]),"",טבלה8[[#This Row],[S32U]]),"")</f>
        <v>nfp8271</v>
      </c>
    </row>
    <row r="76" spans="1:6" ht="15.6" x14ac:dyDescent="0.25">
      <c r="A76" s="19"/>
      <c r="B76" s="19" t="s">
        <v>129</v>
      </c>
      <c r="C76" s="19"/>
      <c r="D76" s="19" t="str">
        <f>IF(טבלה8[[#This Row],[S31]]="","",IF(LOOKUP(טבלה8[[#This Row],[S31]],טבלה8[S32U])=טבלה8[[#This Row],[S31]],טבלה8[[#This Row],[S31]],""))</f>
        <v/>
      </c>
      <c r="E76" s="19" t="str">
        <f>IF(טבלה8[[#This Row],[S33]]="","",IF(LOOKUP(טבלה8[[#This Row],[S33]],טבלה8[S32U])=טבלה8[[#This Row],[S33]],טבלה8[[#This Row],[S33]],""))</f>
        <v/>
      </c>
      <c r="F76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</row>
    <row r="77" spans="1:6" ht="15.6" x14ac:dyDescent="0.25">
      <c r="A77" s="19"/>
      <c r="B77" s="19" t="s">
        <v>131</v>
      </c>
      <c r="C77" s="19"/>
      <c r="D77" s="19" t="str">
        <f>IF(טבלה8[[#This Row],[S31]]="","",IF(LOOKUP(טבלה8[[#This Row],[S31]],טבלה8[S32U])=טבלה8[[#This Row],[S31]],טבלה8[[#This Row],[S31]],""))</f>
        <v/>
      </c>
      <c r="E77" s="19" t="str">
        <f>IF(טבלה8[[#This Row],[S33]]="","",IF(LOOKUP(טבלה8[[#This Row],[S33]],טבלה8[S32U])=טבלה8[[#This Row],[S33]],טבלה8[[#This Row],[S33]],""))</f>
        <v/>
      </c>
      <c r="F77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</row>
    <row r="78" spans="1:6" ht="15.6" x14ac:dyDescent="0.25">
      <c r="A78" s="19"/>
      <c r="B78" s="19" t="s">
        <v>133</v>
      </c>
      <c r="C78" s="19"/>
      <c r="D78" s="19" t="str">
        <f>IF(טבלה8[[#This Row],[S31]]="","",IF(LOOKUP(טבלה8[[#This Row],[S31]],טבלה8[S32U])=טבלה8[[#This Row],[S31]],טבלה8[[#This Row],[S31]],""))</f>
        <v/>
      </c>
      <c r="E78" s="19" t="str">
        <f>IF(טבלה8[[#This Row],[S33]]="","",IF(LOOKUP(טבלה8[[#This Row],[S33]],טבלה8[S32U])=טבלה8[[#This Row],[S33]],טבלה8[[#This Row],[S33]],""))</f>
        <v/>
      </c>
      <c r="F78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</row>
    <row r="79" spans="1:6" ht="15.6" x14ac:dyDescent="0.25">
      <c r="A79" s="19"/>
      <c r="B79" s="19" t="s">
        <v>138</v>
      </c>
      <c r="C79" s="19"/>
      <c r="D79" s="19" t="str">
        <f>IF(טבלה8[[#This Row],[S31]]="","",IF(LOOKUP(טבלה8[[#This Row],[S31]],טבלה8[S32U])=טבלה8[[#This Row],[S31]],טבלה8[[#This Row],[S31]],""))</f>
        <v/>
      </c>
      <c r="E79" s="19" t="str">
        <f>IF(טבלה8[[#This Row],[S33]]="","",IF(LOOKUP(טבלה8[[#This Row],[S33]],טבלה8[S32U])=טבלה8[[#This Row],[S33]],טבלה8[[#This Row],[S33]],""))</f>
        <v/>
      </c>
      <c r="F79" s="19" t="str">
        <f>IFERROR(IF(OR(LOOKUP(טבלה8[[#This Row],[S32U]],טבלה8[S31])=טבלה8[[#This Row],[S32U]],LOOKUP(טבלה8[[#This Row],[S32U]],טבלה8[S33])=טבלה8[[#This Row],[S32U]]),"",טבלה8[[#This Row],[S32U]]),"")</f>
        <v>nfp8290</v>
      </c>
    </row>
    <row r="80" spans="1:6" ht="15.6" x14ac:dyDescent="0.25">
      <c r="A80" s="19"/>
      <c r="B80" s="19" t="s">
        <v>139</v>
      </c>
      <c r="C80" s="19"/>
      <c r="D80" s="19" t="str">
        <f>IF(טבלה8[[#This Row],[S31]]="","",IF(LOOKUP(טבלה8[[#This Row],[S31]],טבלה8[S32U])=טבלה8[[#This Row],[S31]],טבלה8[[#This Row],[S31]],""))</f>
        <v/>
      </c>
      <c r="E80" s="19" t="str">
        <f>IF(טבלה8[[#This Row],[S33]]="","",IF(LOOKUP(טבלה8[[#This Row],[S33]],טבלה8[S32U])=טבלה8[[#This Row],[S33]],טבלה8[[#This Row],[S33]],""))</f>
        <v/>
      </c>
      <c r="F80" s="19" t="str">
        <f>IFERROR(IF(OR(LOOKUP(טבלה8[[#This Row],[S32U]],טבלה8[S31])=טבלה8[[#This Row],[S32U]],LOOKUP(טבלה8[[#This Row],[S32U]],טבלה8[S33])=טבלה8[[#This Row],[S32U]]),"",טבלה8[[#This Row],[S32U]]),"")</f>
        <v>nfp8292</v>
      </c>
    </row>
    <row r="81" spans="1:6" ht="15.6" x14ac:dyDescent="0.25">
      <c r="A81" s="19"/>
      <c r="B81" s="19" t="s">
        <v>141</v>
      </c>
      <c r="C81" s="19"/>
      <c r="D81" s="19" t="str">
        <f>IF(טבלה8[[#This Row],[S31]]="","",IF(LOOKUP(טבלה8[[#This Row],[S31]],טבלה8[S32U])=טבלה8[[#This Row],[S31]],טבלה8[[#This Row],[S31]],""))</f>
        <v/>
      </c>
      <c r="E81" s="19" t="str">
        <f>IF(טבלה8[[#This Row],[S33]]="","",IF(LOOKUP(טבלה8[[#This Row],[S33]],טבלה8[S32U])=טבלה8[[#This Row],[S33]],טבלה8[[#This Row],[S33]],""))</f>
        <v/>
      </c>
      <c r="F81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</row>
    <row r="82" spans="1:6" ht="15.6" x14ac:dyDescent="0.25">
      <c r="A82" s="19"/>
      <c r="B82" s="19" t="s">
        <v>142</v>
      </c>
      <c r="C82" s="19"/>
      <c r="D82" s="19" t="str">
        <f>IF(טבלה8[[#This Row],[S31]]="","",IF(LOOKUP(טבלה8[[#This Row],[S31]],טבלה8[S32U])=טבלה8[[#This Row],[S31]],טבלה8[[#This Row],[S31]],""))</f>
        <v/>
      </c>
      <c r="E82" s="19" t="str">
        <f>IF(טבלה8[[#This Row],[S33]]="","",IF(LOOKUP(טבלה8[[#This Row],[S33]],טבלה8[S32U])=טבלה8[[#This Row],[S33]],טבלה8[[#This Row],[S33]],""))</f>
        <v/>
      </c>
      <c r="F82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</row>
    <row r="83" spans="1:6" ht="15.6" x14ac:dyDescent="0.25">
      <c r="A83" s="19"/>
      <c r="B83" s="19" t="s">
        <v>143</v>
      </c>
      <c r="C83" s="19"/>
      <c r="D83" s="19" t="str">
        <f>IF(טבלה8[[#This Row],[S31]]="","",IF(LOOKUP(טבלה8[[#This Row],[S31]],טבלה8[S32U])=טבלה8[[#This Row],[S31]],טבלה8[[#This Row],[S31]],""))</f>
        <v/>
      </c>
      <c r="E83" s="19" t="str">
        <f>IF(טבלה8[[#This Row],[S33]]="","",IF(LOOKUP(טבלה8[[#This Row],[S33]],טבלה8[S32U])=טבלה8[[#This Row],[S33]],טבלה8[[#This Row],[S33]],""))</f>
        <v/>
      </c>
      <c r="F83" s="19" t="str">
        <f>IFERROR(IF(OR(LOOKUP(טבלה8[[#This Row],[S32U]],טבלה8[S31])=טבלה8[[#This Row],[S32U]],LOOKUP(טבלה8[[#This Row],[S32U]],טבלה8[S33])=טבלה8[[#This Row],[S32U]]),"",טבלה8[[#This Row],[S32U]]),"")</f>
        <v>nfp8298</v>
      </c>
    </row>
    <row r="84" spans="1:6" ht="15.6" x14ac:dyDescent="0.25">
      <c r="A84" s="19"/>
      <c r="B84" s="19" t="s">
        <v>144</v>
      </c>
      <c r="C84" s="19"/>
      <c r="D84" s="19" t="str">
        <f>IF(טבלה8[[#This Row],[S31]]="","",IF(LOOKUP(טבלה8[[#This Row],[S31]],טבלה8[S32U])=טבלה8[[#This Row],[S31]],טבלה8[[#This Row],[S31]],""))</f>
        <v/>
      </c>
      <c r="E84" s="19" t="str">
        <f>IF(טבלה8[[#This Row],[S33]]="","",IF(LOOKUP(טבלה8[[#This Row],[S33]],טבלה8[S32U])=טבלה8[[#This Row],[S33]],טבלה8[[#This Row],[S33]],""))</f>
        <v/>
      </c>
      <c r="F84" s="19" t="str">
        <f>IFERROR(IF(OR(LOOKUP(טבלה8[[#This Row],[S32U]],טבלה8[S31])=טבלה8[[#This Row],[S32U]],LOOKUP(טבלה8[[#This Row],[S32U]],טבלה8[S33])=טבלה8[[#This Row],[S32U]]),"",טבלה8[[#This Row],[S32U]]),"")</f>
        <v>nfp8299</v>
      </c>
    </row>
    <row r="85" spans="1:6" ht="15.6" x14ac:dyDescent="0.25">
      <c r="A85" s="19"/>
      <c r="B85" s="19" t="s">
        <v>146</v>
      </c>
      <c r="C85" s="19"/>
      <c r="D85" s="19" t="str">
        <f>IF(טבלה8[[#This Row],[S31]]="","",IF(LOOKUP(טבלה8[[#This Row],[S31]],טבלה8[S32U])=טבלה8[[#This Row],[S31]],טבלה8[[#This Row],[S31]],""))</f>
        <v/>
      </c>
      <c r="E85" s="19" t="str">
        <f>IF(טבלה8[[#This Row],[S33]]="","",IF(LOOKUP(טבלה8[[#This Row],[S33]],טבלה8[S32U])=טבלה8[[#This Row],[S33]],טבלה8[[#This Row],[S33]],""))</f>
        <v/>
      </c>
      <c r="F85" s="19" t="str">
        <f>IFERROR(IF(OR(LOOKUP(טבלה8[[#This Row],[S32U]],טבלה8[S31])=טבלה8[[#This Row],[S32U]],LOOKUP(טבלה8[[#This Row],[S32U]],טבלה8[S33])=טבלה8[[#This Row],[S32U]]),"",טבלה8[[#This Row],[S32U]]),"")</f>
        <v>nfp8303</v>
      </c>
    </row>
    <row r="86" spans="1:6" ht="15.6" x14ac:dyDescent="0.25">
      <c r="A86" s="19"/>
      <c r="B86" s="19" t="s">
        <v>147</v>
      </c>
      <c r="C86" s="19"/>
      <c r="D86" s="19" t="str">
        <f>IF(טבלה8[[#This Row],[S31]]="","",IF(LOOKUP(טבלה8[[#This Row],[S31]],טבלה8[S32U])=טבלה8[[#This Row],[S31]],טבלה8[[#This Row],[S31]],""))</f>
        <v/>
      </c>
      <c r="E86" s="19" t="str">
        <f>IF(טבלה8[[#This Row],[S33]]="","",IF(LOOKUP(טבלה8[[#This Row],[S33]],טבלה8[S32U])=טבלה8[[#This Row],[S33]],טבלה8[[#This Row],[S33]],""))</f>
        <v/>
      </c>
      <c r="F86" s="19" t="str">
        <f>IFERROR(IF(OR(LOOKUP(טבלה8[[#This Row],[S32U]],טבלה8[S31])=טבלה8[[#This Row],[S32U]],LOOKUP(טבלה8[[#This Row],[S32U]],טבלה8[S33])=טבלה8[[#This Row],[S32U]]),"",טבלה8[[#This Row],[S32U]]),"")</f>
        <v>nfp8305</v>
      </c>
    </row>
    <row r="87" spans="1:6" ht="15.6" x14ac:dyDescent="0.25">
      <c r="A87" s="19"/>
      <c r="B87" s="19" t="s">
        <v>148</v>
      </c>
      <c r="C87" s="19"/>
      <c r="D87" s="19" t="str">
        <f>IF(טבלה8[[#This Row],[S31]]="","",IF(LOOKUP(טבלה8[[#This Row],[S31]],טבלה8[S32U])=טבלה8[[#This Row],[S31]],טבלה8[[#This Row],[S31]],""))</f>
        <v/>
      </c>
      <c r="E87" s="19" t="str">
        <f>IF(טבלה8[[#This Row],[S33]]="","",IF(LOOKUP(טבלה8[[#This Row],[S33]],טבלה8[S32U])=טבלה8[[#This Row],[S33]],טבלה8[[#This Row],[S33]],""))</f>
        <v/>
      </c>
      <c r="F87" s="19" t="str">
        <f>IFERROR(IF(OR(LOOKUP(טבלה8[[#This Row],[S32U]],טבלה8[S31])=טבלה8[[#This Row],[S32U]],LOOKUP(טבלה8[[#This Row],[S32U]],טבלה8[S33])=טבלה8[[#This Row],[S32U]]),"",טבלה8[[#This Row],[S32U]]),"")</f>
        <v>nfp8306</v>
      </c>
    </row>
    <row r="88" spans="1:6" ht="15.6" x14ac:dyDescent="0.25">
      <c r="A88" s="19"/>
      <c r="B88" s="19" t="s">
        <v>150</v>
      </c>
      <c r="C88" s="19"/>
      <c r="D88" s="19" t="str">
        <f>IF(טבלה8[[#This Row],[S31]]="","",IF(LOOKUP(טבלה8[[#This Row],[S31]],טבלה8[S32U])=טבלה8[[#This Row],[S31]],טבלה8[[#This Row],[S31]],""))</f>
        <v/>
      </c>
      <c r="E88" s="19" t="str">
        <f>IF(טבלה8[[#This Row],[S33]]="","",IF(LOOKUP(טבלה8[[#This Row],[S33]],טבלה8[S32U])=טבלה8[[#This Row],[S33]],טבלה8[[#This Row],[S33]],""))</f>
        <v/>
      </c>
      <c r="F88" s="19" t="str">
        <f>IFERROR(IF(OR(LOOKUP(טבלה8[[#This Row],[S32U]],טבלה8[S31])=טבלה8[[#This Row],[S32U]],LOOKUP(טבלה8[[#This Row],[S32U]],טבלה8[S33])=טבלה8[[#This Row],[S32U]]),"",טבלה8[[#This Row],[S32U]]),"")</f>
        <v>nfp8309</v>
      </c>
    </row>
    <row r="89" spans="1:6" ht="15.6" x14ac:dyDescent="0.25">
      <c r="A89" s="19"/>
      <c r="B89" s="19" t="s">
        <v>152</v>
      </c>
      <c r="C89" s="19"/>
      <c r="D89" s="19" t="str">
        <f>IF(טבלה8[[#This Row],[S31]]="","",IF(LOOKUP(טבלה8[[#This Row],[S31]],טבלה8[S32U])=טבלה8[[#This Row],[S31]],טבלה8[[#This Row],[S31]],""))</f>
        <v/>
      </c>
      <c r="E89" s="19" t="str">
        <f>IF(טבלה8[[#This Row],[S33]]="","",IF(LOOKUP(טבלה8[[#This Row],[S33]],טבלה8[S32U])=טבלה8[[#This Row],[S33]],טבלה8[[#This Row],[S33]],""))</f>
        <v/>
      </c>
      <c r="F89" s="19" t="str">
        <f>IFERROR(IF(OR(LOOKUP(טבלה8[[#This Row],[S32U]],טבלה8[S31])=טבלה8[[#This Row],[S32U]],LOOKUP(טבלה8[[#This Row],[S32U]],טבלה8[S33])=טבלה8[[#This Row],[S32U]]),"",טבלה8[[#This Row],[S32U]]),"")</f>
        <v>nfp8311</v>
      </c>
    </row>
    <row r="90" spans="1:6" ht="15.6" x14ac:dyDescent="0.25">
      <c r="A90" s="19"/>
      <c r="B90" s="19" t="s">
        <v>153</v>
      </c>
      <c r="C90" s="19"/>
      <c r="D90" s="19" t="str">
        <f>IF(טבלה8[[#This Row],[S31]]="","",IF(LOOKUP(טבלה8[[#This Row],[S31]],טבלה8[S32U])=טבלה8[[#This Row],[S31]],טבלה8[[#This Row],[S31]],""))</f>
        <v/>
      </c>
      <c r="E90" s="19" t="str">
        <f>IF(טבלה8[[#This Row],[S33]]="","",IF(LOOKUP(טבלה8[[#This Row],[S33]],טבלה8[S32U])=טבלה8[[#This Row],[S33]],טבלה8[[#This Row],[S33]],""))</f>
        <v/>
      </c>
      <c r="F90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</row>
    <row r="91" spans="1:6" ht="15.6" x14ac:dyDescent="0.25">
      <c r="A91" s="19"/>
      <c r="B91" s="19" t="s">
        <v>157</v>
      </c>
      <c r="C91" s="19"/>
      <c r="D91" s="19" t="str">
        <f>IF(טבלה8[[#This Row],[S31]]="","",IF(LOOKUP(טבלה8[[#This Row],[S31]],טבלה8[S32U])=טבלה8[[#This Row],[S31]],טבלה8[[#This Row],[S31]],""))</f>
        <v/>
      </c>
      <c r="E91" s="19" t="str">
        <f>IF(טבלה8[[#This Row],[S33]]="","",IF(LOOKUP(טבלה8[[#This Row],[S33]],טבלה8[S32U])=טבלה8[[#This Row],[S33]],טבלה8[[#This Row],[S33]],""))</f>
        <v/>
      </c>
      <c r="F91" s="19" t="str">
        <f>IFERROR(IF(OR(LOOKUP(טבלה8[[#This Row],[S32U]],טבלה8[S31])=טבלה8[[#This Row],[S32U]],LOOKUP(טבלה8[[#This Row],[S32U]],טבלה8[S33])=טבלה8[[#This Row],[S32U]]),"",טבלה8[[#This Row],[S32U]]),"")</f>
        <v/>
      </c>
    </row>
    <row r="92" spans="1:6" ht="15.6" x14ac:dyDescent="0.25">
      <c r="A92" s="19"/>
      <c r="B92" s="19" t="s">
        <v>158</v>
      </c>
      <c r="C92" s="19"/>
      <c r="D92" s="21" t="str">
        <f>IF(טבלה8[[#This Row],[S31]]="","",IF(LOOKUP(טבלה8[[#This Row],[S31]],טבלה8[S32U])=טבלה8[[#This Row],[S31]],טבלה8[[#This Row],[S31]],""))</f>
        <v/>
      </c>
      <c r="E92" s="21" t="str">
        <f>IF(טבלה8[[#This Row],[S33]]="","",IF(LOOKUP(טבלה8[[#This Row],[S33]],טבלה8[S32U])=טבלה8[[#This Row],[S33]],טבלה8[[#This Row],[S33]],""))</f>
        <v/>
      </c>
      <c r="F92" s="21" t="str">
        <f>IFERROR(IF(OR(LOOKUP(טבלה8[[#This Row],[S32U]],טבלה8[S31])=טבלה8[[#This Row],[S32U]],LOOKUP(טבלה8[[#This Row],[S32U]],טבלה8[S33])=טבלה8[[#This Row],[S32U]]),"",טבלה8[[#This Row],[S32U]]),"")</f>
        <v/>
      </c>
    </row>
    <row r="93" spans="1:6" ht="15.6" x14ac:dyDescent="0.25">
      <c r="A93" s="19"/>
      <c r="B93" s="19" t="s">
        <v>160</v>
      </c>
      <c r="C93" s="19"/>
      <c r="D93" s="21" t="str">
        <f>IF(טבלה8[[#This Row],[S31]]="","",IF(LOOKUP(טבלה8[[#This Row],[S31]],טבלה8[S32U])=טבלה8[[#This Row],[S31]],טבלה8[[#This Row],[S31]],""))</f>
        <v/>
      </c>
      <c r="E93" s="21" t="str">
        <f>IF(טבלה8[[#This Row],[S33]]="","",IF(LOOKUP(טבלה8[[#This Row],[S33]],טבלה8[S32U])=טבלה8[[#This Row],[S33]],טבלה8[[#This Row],[S33]],""))</f>
        <v/>
      </c>
      <c r="F93" s="21" t="str">
        <f>IFERROR(IF(OR(LOOKUP(טבלה8[[#This Row],[S32U]],טבלה8[S31])=טבלה8[[#This Row],[S32U]],LOOKUP(טבלה8[[#This Row],[S32U]],טבלה8[S33])=טבלה8[[#This Row],[S32U]]),"",טבלה8[[#This Row],[S32U]]),"")</f>
        <v>nfp8334</v>
      </c>
    </row>
    <row r="97" spans="6:6" x14ac:dyDescent="0.25">
      <c r="F97">
        <f>COUNTIF(טבלה8[S32],"")</f>
        <v>42</v>
      </c>
    </row>
  </sheetData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703AB-E147-4C93-9DE5-8BF2517A0679}">
  <dimension ref="A2:G103"/>
  <sheetViews>
    <sheetView rightToLeft="1" tabSelected="1" workbookViewId="0">
      <selection activeCell="G3" sqref="G3"/>
    </sheetView>
  </sheetViews>
  <sheetFormatPr defaultRowHeight="13.8" x14ac:dyDescent="0.25"/>
  <cols>
    <col min="1" max="1" width="11.59765625" bestFit="1" customWidth="1"/>
    <col min="2" max="2" width="22.796875" bestFit="1" customWidth="1"/>
  </cols>
  <sheetData>
    <row r="2" spans="1:7" x14ac:dyDescent="0.25">
      <c r="A2" s="1" t="s">
        <v>196</v>
      </c>
      <c r="B2" s="2"/>
    </row>
    <row r="4" spans="1:7" x14ac:dyDescent="0.25">
      <c r="A4" s="1" t="s">
        <v>163</v>
      </c>
      <c r="B4" t="s">
        <v>279</v>
      </c>
    </row>
    <row r="5" spans="1:7" x14ac:dyDescent="0.25">
      <c r="A5" s="2" t="s">
        <v>7</v>
      </c>
      <c r="B5" s="3">
        <v>12</v>
      </c>
      <c r="D5">
        <f>IF(B5&lt;10,1,0)</f>
        <v>0</v>
      </c>
      <c r="E5">
        <f>IF(B5&lt;11,1,0)</f>
        <v>0</v>
      </c>
      <c r="F5" s="26">
        <f>AVERAGE(D:D)</f>
        <v>0.19387755102040816</v>
      </c>
      <c r="G5" s="26">
        <f>AVERAGE(E:E)</f>
        <v>0.23469387755102042</v>
      </c>
    </row>
    <row r="6" spans="1:7" x14ac:dyDescent="0.25">
      <c r="A6" s="2" t="s">
        <v>9</v>
      </c>
      <c r="B6" s="3">
        <v>6</v>
      </c>
      <c r="D6">
        <f t="shared" ref="D6:D69" si="0">IF(B6&lt;10,1,0)</f>
        <v>1</v>
      </c>
      <c r="E6">
        <f t="shared" ref="E6:E69" si="1">IF(B6&lt;11,1,0)</f>
        <v>1</v>
      </c>
    </row>
    <row r="7" spans="1:7" x14ac:dyDescent="0.25">
      <c r="A7" s="2" t="s">
        <v>10</v>
      </c>
      <c r="B7" s="3">
        <v>16</v>
      </c>
      <c r="D7">
        <f t="shared" si="0"/>
        <v>0</v>
      </c>
      <c r="E7">
        <f t="shared" si="1"/>
        <v>0</v>
      </c>
    </row>
    <row r="8" spans="1:7" x14ac:dyDescent="0.25">
      <c r="A8" s="2" t="s">
        <v>11</v>
      </c>
      <c r="B8" s="3">
        <v>12</v>
      </c>
      <c r="D8">
        <f t="shared" si="0"/>
        <v>0</v>
      </c>
      <c r="E8">
        <f t="shared" si="1"/>
        <v>0</v>
      </c>
    </row>
    <row r="9" spans="1:7" x14ac:dyDescent="0.25">
      <c r="A9" s="2" t="s">
        <v>12</v>
      </c>
      <c r="B9" s="3">
        <v>12</v>
      </c>
      <c r="D9">
        <f t="shared" si="0"/>
        <v>0</v>
      </c>
      <c r="E9">
        <f t="shared" si="1"/>
        <v>0</v>
      </c>
    </row>
    <row r="10" spans="1:7" x14ac:dyDescent="0.25">
      <c r="A10" s="2" t="s">
        <v>14</v>
      </c>
      <c r="B10" s="3">
        <v>5</v>
      </c>
      <c r="D10">
        <f t="shared" si="0"/>
        <v>1</v>
      </c>
      <c r="E10">
        <f t="shared" si="1"/>
        <v>1</v>
      </c>
    </row>
    <row r="11" spans="1:7" x14ac:dyDescent="0.25">
      <c r="A11" s="2" t="s">
        <v>15</v>
      </c>
      <c r="B11" s="3">
        <v>8</v>
      </c>
      <c r="D11">
        <f t="shared" si="0"/>
        <v>1</v>
      </c>
      <c r="E11">
        <f t="shared" si="1"/>
        <v>1</v>
      </c>
    </row>
    <row r="12" spans="1:7" x14ac:dyDescent="0.25">
      <c r="A12" s="2" t="s">
        <v>16</v>
      </c>
      <c r="B12" s="3">
        <v>11</v>
      </c>
      <c r="D12">
        <f t="shared" si="0"/>
        <v>0</v>
      </c>
      <c r="E12">
        <f t="shared" si="1"/>
        <v>0</v>
      </c>
    </row>
    <row r="13" spans="1:7" x14ac:dyDescent="0.25">
      <c r="A13" s="2" t="s">
        <v>17</v>
      </c>
      <c r="B13" s="3">
        <v>12</v>
      </c>
      <c r="D13">
        <f t="shared" si="0"/>
        <v>0</v>
      </c>
      <c r="E13">
        <f t="shared" si="1"/>
        <v>0</v>
      </c>
    </row>
    <row r="14" spans="1:7" x14ac:dyDescent="0.25">
      <c r="A14" s="2" t="s">
        <v>18</v>
      </c>
      <c r="B14" s="3">
        <v>12</v>
      </c>
      <c r="D14">
        <f t="shared" si="0"/>
        <v>0</v>
      </c>
      <c r="E14">
        <f t="shared" si="1"/>
        <v>0</v>
      </c>
    </row>
    <row r="15" spans="1:7" x14ac:dyDescent="0.25">
      <c r="A15" s="2" t="s">
        <v>20</v>
      </c>
      <c r="B15" s="3">
        <v>13</v>
      </c>
      <c r="D15">
        <f t="shared" si="0"/>
        <v>0</v>
      </c>
      <c r="E15">
        <f t="shared" si="1"/>
        <v>0</v>
      </c>
    </row>
    <row r="16" spans="1:7" x14ac:dyDescent="0.25">
      <c r="A16" s="2" t="s">
        <v>24</v>
      </c>
      <c r="B16" s="3">
        <v>10</v>
      </c>
      <c r="D16">
        <f t="shared" si="0"/>
        <v>0</v>
      </c>
      <c r="E16">
        <f t="shared" si="1"/>
        <v>1</v>
      </c>
    </row>
    <row r="17" spans="1:5" x14ac:dyDescent="0.25">
      <c r="A17" s="2" t="s">
        <v>25</v>
      </c>
      <c r="B17" s="3">
        <v>7</v>
      </c>
      <c r="D17">
        <f t="shared" si="0"/>
        <v>1</v>
      </c>
      <c r="E17">
        <f t="shared" si="1"/>
        <v>1</v>
      </c>
    </row>
    <row r="18" spans="1:5" x14ac:dyDescent="0.25">
      <c r="A18" s="2" t="s">
        <v>26</v>
      </c>
      <c r="B18" s="3">
        <v>13</v>
      </c>
      <c r="D18">
        <f t="shared" si="0"/>
        <v>0</v>
      </c>
      <c r="E18">
        <f t="shared" si="1"/>
        <v>0</v>
      </c>
    </row>
    <row r="19" spans="1:5" x14ac:dyDescent="0.25">
      <c r="A19" s="2" t="s">
        <v>27</v>
      </c>
      <c r="B19" s="3">
        <v>13</v>
      </c>
      <c r="D19">
        <f t="shared" si="0"/>
        <v>0</v>
      </c>
      <c r="E19">
        <f t="shared" si="1"/>
        <v>0</v>
      </c>
    </row>
    <row r="20" spans="1:5" x14ac:dyDescent="0.25">
      <c r="A20" s="2" t="s">
        <v>30</v>
      </c>
      <c r="B20" s="3">
        <v>5</v>
      </c>
      <c r="D20">
        <f t="shared" si="0"/>
        <v>1</v>
      </c>
      <c r="E20">
        <f t="shared" si="1"/>
        <v>1</v>
      </c>
    </row>
    <row r="21" spans="1:5" x14ac:dyDescent="0.25">
      <c r="A21" s="2" t="s">
        <v>34</v>
      </c>
      <c r="B21" s="3">
        <v>14</v>
      </c>
      <c r="D21">
        <f t="shared" si="0"/>
        <v>0</v>
      </c>
      <c r="E21">
        <f t="shared" si="1"/>
        <v>0</v>
      </c>
    </row>
    <row r="22" spans="1:5" x14ac:dyDescent="0.25">
      <c r="A22" s="2" t="s">
        <v>35</v>
      </c>
      <c r="B22" s="3">
        <v>13</v>
      </c>
      <c r="D22">
        <f t="shared" si="0"/>
        <v>0</v>
      </c>
      <c r="E22">
        <f t="shared" si="1"/>
        <v>0</v>
      </c>
    </row>
    <row r="23" spans="1:5" x14ac:dyDescent="0.25">
      <c r="A23" s="2" t="s">
        <v>37</v>
      </c>
      <c r="B23" s="3">
        <v>12</v>
      </c>
      <c r="D23">
        <f t="shared" si="0"/>
        <v>0</v>
      </c>
      <c r="E23">
        <f t="shared" si="1"/>
        <v>0</v>
      </c>
    </row>
    <row r="24" spans="1:5" x14ac:dyDescent="0.25">
      <c r="A24" s="2" t="s">
        <v>39</v>
      </c>
      <c r="B24" s="3">
        <v>13</v>
      </c>
      <c r="D24">
        <f t="shared" si="0"/>
        <v>0</v>
      </c>
      <c r="E24">
        <f t="shared" si="1"/>
        <v>0</v>
      </c>
    </row>
    <row r="25" spans="1:5" x14ac:dyDescent="0.25">
      <c r="A25" s="2" t="s">
        <v>40</v>
      </c>
      <c r="B25" s="3">
        <v>15</v>
      </c>
      <c r="D25">
        <f t="shared" si="0"/>
        <v>0</v>
      </c>
      <c r="E25">
        <f t="shared" si="1"/>
        <v>0</v>
      </c>
    </row>
    <row r="26" spans="1:5" x14ac:dyDescent="0.25">
      <c r="A26" s="2" t="s">
        <v>42</v>
      </c>
      <c r="B26" s="3">
        <v>13</v>
      </c>
      <c r="D26">
        <f t="shared" si="0"/>
        <v>0</v>
      </c>
      <c r="E26">
        <f t="shared" si="1"/>
        <v>0</v>
      </c>
    </row>
    <row r="27" spans="1:5" x14ac:dyDescent="0.25">
      <c r="A27" s="2" t="s">
        <v>43</v>
      </c>
      <c r="B27" s="3">
        <v>13</v>
      </c>
      <c r="D27">
        <f t="shared" si="0"/>
        <v>0</v>
      </c>
      <c r="E27">
        <f t="shared" si="1"/>
        <v>0</v>
      </c>
    </row>
    <row r="28" spans="1:5" x14ac:dyDescent="0.25">
      <c r="A28" s="2" t="s">
        <v>44</v>
      </c>
      <c r="B28" s="3">
        <v>13</v>
      </c>
      <c r="D28">
        <f t="shared" si="0"/>
        <v>0</v>
      </c>
      <c r="E28">
        <f t="shared" si="1"/>
        <v>0</v>
      </c>
    </row>
    <row r="29" spans="1:5" x14ac:dyDescent="0.25">
      <c r="A29" s="2" t="s">
        <v>45</v>
      </c>
      <c r="B29" s="3">
        <v>13</v>
      </c>
      <c r="D29">
        <f t="shared" si="0"/>
        <v>0</v>
      </c>
      <c r="E29">
        <f t="shared" si="1"/>
        <v>0</v>
      </c>
    </row>
    <row r="30" spans="1:5" x14ac:dyDescent="0.25">
      <c r="A30" s="2" t="s">
        <v>47</v>
      </c>
      <c r="B30" s="3">
        <v>12</v>
      </c>
      <c r="D30">
        <f t="shared" si="0"/>
        <v>0</v>
      </c>
      <c r="E30">
        <f t="shared" si="1"/>
        <v>0</v>
      </c>
    </row>
    <row r="31" spans="1:5" x14ac:dyDescent="0.25">
      <c r="A31" s="2" t="s">
        <v>5</v>
      </c>
      <c r="B31" s="3">
        <v>8</v>
      </c>
      <c r="D31">
        <f t="shared" si="0"/>
        <v>1</v>
      </c>
      <c r="E31">
        <f t="shared" si="1"/>
        <v>1</v>
      </c>
    </row>
    <row r="32" spans="1:5" x14ac:dyDescent="0.25">
      <c r="A32" s="2" t="s">
        <v>50</v>
      </c>
      <c r="B32" s="3">
        <v>12</v>
      </c>
      <c r="D32">
        <f t="shared" si="0"/>
        <v>0</v>
      </c>
      <c r="E32">
        <f t="shared" si="1"/>
        <v>0</v>
      </c>
    </row>
    <row r="33" spans="1:5" x14ac:dyDescent="0.25">
      <c r="A33" s="2" t="s">
        <v>51</v>
      </c>
      <c r="B33" s="3">
        <v>13</v>
      </c>
      <c r="D33">
        <f t="shared" si="0"/>
        <v>0</v>
      </c>
      <c r="E33">
        <f t="shared" si="1"/>
        <v>0</v>
      </c>
    </row>
    <row r="34" spans="1:5" x14ac:dyDescent="0.25">
      <c r="A34" s="2" t="s">
        <v>2</v>
      </c>
      <c r="B34" s="3">
        <v>45</v>
      </c>
      <c r="D34">
        <f t="shared" si="0"/>
        <v>0</v>
      </c>
      <c r="E34">
        <f t="shared" si="1"/>
        <v>0</v>
      </c>
    </row>
    <row r="35" spans="1:5" x14ac:dyDescent="0.25">
      <c r="A35" s="2" t="s">
        <v>52</v>
      </c>
      <c r="B35" s="3">
        <v>12</v>
      </c>
      <c r="D35">
        <f t="shared" si="0"/>
        <v>0</v>
      </c>
      <c r="E35">
        <f t="shared" si="1"/>
        <v>0</v>
      </c>
    </row>
    <row r="36" spans="1:5" x14ac:dyDescent="0.25">
      <c r="A36" s="2" t="s">
        <v>53</v>
      </c>
      <c r="B36" s="3">
        <v>13</v>
      </c>
      <c r="D36">
        <f t="shared" si="0"/>
        <v>0</v>
      </c>
      <c r="E36">
        <f t="shared" si="1"/>
        <v>0</v>
      </c>
    </row>
    <row r="37" spans="1:5" x14ac:dyDescent="0.25">
      <c r="A37" s="2" t="s">
        <v>54</v>
      </c>
      <c r="B37" s="3">
        <v>13</v>
      </c>
      <c r="D37">
        <f t="shared" si="0"/>
        <v>0</v>
      </c>
      <c r="E37">
        <f t="shared" si="1"/>
        <v>0</v>
      </c>
    </row>
    <row r="38" spans="1:5" x14ac:dyDescent="0.25">
      <c r="A38" s="2" t="s">
        <v>55</v>
      </c>
      <c r="B38" s="3">
        <v>12</v>
      </c>
      <c r="D38">
        <f t="shared" si="0"/>
        <v>0</v>
      </c>
      <c r="E38">
        <f t="shared" si="1"/>
        <v>0</v>
      </c>
    </row>
    <row r="39" spans="1:5" x14ac:dyDescent="0.25">
      <c r="A39" s="2" t="s">
        <v>57</v>
      </c>
      <c r="B39" s="3">
        <v>12</v>
      </c>
      <c r="D39">
        <f t="shared" si="0"/>
        <v>0</v>
      </c>
      <c r="E39">
        <f t="shared" si="1"/>
        <v>0</v>
      </c>
    </row>
    <row r="40" spans="1:5" x14ac:dyDescent="0.25">
      <c r="A40" s="2" t="s">
        <v>58</v>
      </c>
      <c r="B40" s="3">
        <v>13</v>
      </c>
      <c r="D40">
        <f t="shared" si="0"/>
        <v>0</v>
      </c>
      <c r="E40">
        <f t="shared" si="1"/>
        <v>0</v>
      </c>
    </row>
    <row r="41" spans="1:5" x14ac:dyDescent="0.25">
      <c r="A41" s="2" t="s">
        <v>59</v>
      </c>
      <c r="B41" s="3">
        <v>11</v>
      </c>
      <c r="D41">
        <f t="shared" si="0"/>
        <v>0</v>
      </c>
      <c r="E41">
        <f t="shared" si="1"/>
        <v>0</v>
      </c>
    </row>
    <row r="42" spans="1:5" x14ac:dyDescent="0.25">
      <c r="A42" s="2" t="s">
        <v>61</v>
      </c>
      <c r="B42" s="3">
        <v>5</v>
      </c>
      <c r="D42">
        <f t="shared" si="0"/>
        <v>1</v>
      </c>
      <c r="E42">
        <f t="shared" si="1"/>
        <v>1</v>
      </c>
    </row>
    <row r="43" spans="1:5" x14ac:dyDescent="0.25">
      <c r="A43" s="2" t="s">
        <v>62</v>
      </c>
      <c r="B43" s="3">
        <v>12</v>
      </c>
      <c r="D43">
        <f t="shared" si="0"/>
        <v>0</v>
      </c>
      <c r="E43">
        <f t="shared" si="1"/>
        <v>0</v>
      </c>
    </row>
    <row r="44" spans="1:5" x14ac:dyDescent="0.25">
      <c r="A44" s="2" t="s">
        <v>63</v>
      </c>
      <c r="B44" s="3">
        <v>14</v>
      </c>
      <c r="D44">
        <f t="shared" si="0"/>
        <v>0</v>
      </c>
      <c r="E44">
        <f t="shared" si="1"/>
        <v>0</v>
      </c>
    </row>
    <row r="45" spans="1:5" x14ac:dyDescent="0.25">
      <c r="A45" s="2" t="s">
        <v>64</v>
      </c>
      <c r="B45" s="3">
        <v>27</v>
      </c>
      <c r="D45">
        <f t="shared" si="0"/>
        <v>0</v>
      </c>
      <c r="E45">
        <f t="shared" si="1"/>
        <v>0</v>
      </c>
    </row>
    <row r="46" spans="1:5" x14ac:dyDescent="0.25">
      <c r="A46" s="2" t="s">
        <v>65</v>
      </c>
      <c r="B46" s="3">
        <v>11</v>
      </c>
      <c r="D46">
        <f t="shared" si="0"/>
        <v>0</v>
      </c>
      <c r="E46">
        <f t="shared" si="1"/>
        <v>0</v>
      </c>
    </row>
    <row r="47" spans="1:5" x14ac:dyDescent="0.25">
      <c r="A47" s="2" t="s">
        <v>66</v>
      </c>
      <c r="B47" s="3">
        <v>6</v>
      </c>
      <c r="D47">
        <f t="shared" si="0"/>
        <v>1</v>
      </c>
      <c r="E47">
        <f t="shared" si="1"/>
        <v>1</v>
      </c>
    </row>
    <row r="48" spans="1:5" x14ac:dyDescent="0.25">
      <c r="A48" s="2" t="s">
        <v>67</v>
      </c>
      <c r="B48" s="3">
        <v>12</v>
      </c>
      <c r="D48">
        <f t="shared" si="0"/>
        <v>0</v>
      </c>
      <c r="E48">
        <f t="shared" si="1"/>
        <v>0</v>
      </c>
    </row>
    <row r="49" spans="1:5" x14ac:dyDescent="0.25">
      <c r="A49" s="2" t="s">
        <v>68</v>
      </c>
      <c r="B49" s="3">
        <v>12</v>
      </c>
      <c r="D49">
        <f t="shared" si="0"/>
        <v>0</v>
      </c>
      <c r="E49">
        <f t="shared" si="1"/>
        <v>0</v>
      </c>
    </row>
    <row r="50" spans="1:5" x14ac:dyDescent="0.25">
      <c r="A50" s="2" t="s">
        <v>69</v>
      </c>
      <c r="B50" s="3">
        <v>13</v>
      </c>
      <c r="D50">
        <f t="shared" si="0"/>
        <v>0</v>
      </c>
      <c r="E50">
        <f t="shared" si="1"/>
        <v>0</v>
      </c>
    </row>
    <row r="51" spans="1:5" x14ac:dyDescent="0.25">
      <c r="A51" s="2" t="s">
        <v>70</v>
      </c>
      <c r="B51" s="3">
        <v>10</v>
      </c>
      <c r="D51">
        <f t="shared" si="0"/>
        <v>0</v>
      </c>
      <c r="E51">
        <f t="shared" si="1"/>
        <v>1</v>
      </c>
    </row>
    <row r="52" spans="1:5" x14ac:dyDescent="0.25">
      <c r="A52" s="2" t="s">
        <v>71</v>
      </c>
      <c r="B52" s="3">
        <v>20</v>
      </c>
      <c r="D52">
        <f t="shared" si="0"/>
        <v>0</v>
      </c>
      <c r="E52">
        <f t="shared" si="1"/>
        <v>0</v>
      </c>
    </row>
    <row r="53" spans="1:5" x14ac:dyDescent="0.25">
      <c r="A53" s="2" t="s">
        <v>72</v>
      </c>
      <c r="B53" s="3">
        <v>27</v>
      </c>
      <c r="D53">
        <f t="shared" si="0"/>
        <v>0</v>
      </c>
      <c r="E53">
        <f t="shared" si="1"/>
        <v>0</v>
      </c>
    </row>
    <row r="54" spans="1:5" x14ac:dyDescent="0.25">
      <c r="A54" s="2" t="s">
        <v>74</v>
      </c>
      <c r="B54" s="3">
        <v>14</v>
      </c>
      <c r="D54">
        <f t="shared" si="0"/>
        <v>0</v>
      </c>
      <c r="E54">
        <f t="shared" si="1"/>
        <v>0</v>
      </c>
    </row>
    <row r="55" spans="1:5" x14ac:dyDescent="0.25">
      <c r="A55" s="2" t="s">
        <v>75</v>
      </c>
      <c r="B55" s="3">
        <v>15</v>
      </c>
      <c r="D55">
        <f t="shared" si="0"/>
        <v>0</v>
      </c>
      <c r="E55">
        <f t="shared" si="1"/>
        <v>0</v>
      </c>
    </row>
    <row r="56" spans="1:5" x14ac:dyDescent="0.25">
      <c r="A56" s="2" t="s">
        <v>77</v>
      </c>
      <c r="B56" s="3">
        <v>12</v>
      </c>
      <c r="D56">
        <f t="shared" si="0"/>
        <v>0</v>
      </c>
      <c r="E56">
        <f t="shared" si="1"/>
        <v>0</v>
      </c>
    </row>
    <row r="57" spans="1:5" x14ac:dyDescent="0.25">
      <c r="A57" s="2" t="s">
        <v>78</v>
      </c>
      <c r="B57" s="3">
        <v>17</v>
      </c>
      <c r="D57">
        <f t="shared" si="0"/>
        <v>0</v>
      </c>
      <c r="E57">
        <f t="shared" si="1"/>
        <v>0</v>
      </c>
    </row>
    <row r="58" spans="1:5" x14ac:dyDescent="0.25">
      <c r="A58" s="2" t="s">
        <v>80</v>
      </c>
      <c r="B58" s="3">
        <v>13</v>
      </c>
      <c r="D58">
        <f t="shared" si="0"/>
        <v>0</v>
      </c>
      <c r="E58">
        <f t="shared" si="1"/>
        <v>0</v>
      </c>
    </row>
    <row r="59" spans="1:5" x14ac:dyDescent="0.25">
      <c r="A59" s="2" t="s">
        <v>81</v>
      </c>
      <c r="B59" s="3">
        <v>16</v>
      </c>
      <c r="D59">
        <f t="shared" si="0"/>
        <v>0</v>
      </c>
      <c r="E59">
        <f t="shared" si="1"/>
        <v>0</v>
      </c>
    </row>
    <row r="60" spans="1:5" x14ac:dyDescent="0.25">
      <c r="A60" s="2" t="s">
        <v>83</v>
      </c>
      <c r="B60" s="3">
        <v>6</v>
      </c>
      <c r="D60">
        <f t="shared" si="0"/>
        <v>1</v>
      </c>
      <c r="E60">
        <f t="shared" si="1"/>
        <v>1</v>
      </c>
    </row>
    <row r="61" spans="1:5" x14ac:dyDescent="0.25">
      <c r="A61" s="2" t="s">
        <v>85</v>
      </c>
      <c r="B61" s="3">
        <v>8</v>
      </c>
      <c r="D61">
        <f t="shared" si="0"/>
        <v>1</v>
      </c>
      <c r="E61">
        <f t="shared" si="1"/>
        <v>1</v>
      </c>
    </row>
    <row r="62" spans="1:5" x14ac:dyDescent="0.25">
      <c r="A62" s="2" t="s">
        <v>86</v>
      </c>
      <c r="B62" s="3">
        <v>11</v>
      </c>
      <c r="D62">
        <f t="shared" si="0"/>
        <v>0</v>
      </c>
      <c r="E62">
        <f t="shared" si="1"/>
        <v>0</v>
      </c>
    </row>
    <row r="63" spans="1:5" x14ac:dyDescent="0.25">
      <c r="A63" s="2" t="s">
        <v>87</v>
      </c>
      <c r="B63" s="3">
        <v>12</v>
      </c>
      <c r="D63">
        <f t="shared" si="0"/>
        <v>0</v>
      </c>
      <c r="E63">
        <f t="shared" si="1"/>
        <v>0</v>
      </c>
    </row>
    <row r="64" spans="1:5" x14ac:dyDescent="0.25">
      <c r="A64" s="2" t="s">
        <v>88</v>
      </c>
      <c r="B64" s="3">
        <v>7</v>
      </c>
      <c r="D64">
        <f t="shared" si="0"/>
        <v>1</v>
      </c>
      <c r="E64">
        <f t="shared" si="1"/>
        <v>1</v>
      </c>
    </row>
    <row r="65" spans="1:5" x14ac:dyDescent="0.25">
      <c r="A65" s="2" t="s">
        <v>94</v>
      </c>
      <c r="B65" s="3">
        <v>7</v>
      </c>
      <c r="D65">
        <f t="shared" si="0"/>
        <v>1</v>
      </c>
      <c r="E65">
        <f t="shared" si="1"/>
        <v>1</v>
      </c>
    </row>
    <row r="66" spans="1:5" x14ac:dyDescent="0.25">
      <c r="A66" s="2" t="s">
        <v>95</v>
      </c>
      <c r="B66" s="3">
        <v>12</v>
      </c>
      <c r="D66">
        <f t="shared" si="0"/>
        <v>0</v>
      </c>
      <c r="E66">
        <f t="shared" si="1"/>
        <v>0</v>
      </c>
    </row>
    <row r="67" spans="1:5" x14ac:dyDescent="0.25">
      <c r="A67" s="2" t="s">
        <v>97</v>
      </c>
      <c r="B67" s="3">
        <v>6</v>
      </c>
      <c r="D67">
        <f t="shared" si="0"/>
        <v>1</v>
      </c>
      <c r="E67">
        <f t="shared" si="1"/>
        <v>1</v>
      </c>
    </row>
    <row r="68" spans="1:5" x14ac:dyDescent="0.25">
      <c r="A68" s="2" t="s">
        <v>98</v>
      </c>
      <c r="B68" s="3">
        <v>10</v>
      </c>
      <c r="D68">
        <f t="shared" si="0"/>
        <v>0</v>
      </c>
      <c r="E68">
        <f t="shared" si="1"/>
        <v>1</v>
      </c>
    </row>
    <row r="69" spans="1:5" x14ac:dyDescent="0.25">
      <c r="A69" s="2" t="s">
        <v>100</v>
      </c>
      <c r="B69" s="3">
        <v>9</v>
      </c>
      <c r="D69">
        <f t="shared" si="0"/>
        <v>1</v>
      </c>
      <c r="E69">
        <f t="shared" si="1"/>
        <v>1</v>
      </c>
    </row>
    <row r="70" spans="1:5" x14ac:dyDescent="0.25">
      <c r="A70" s="2" t="s">
        <v>104</v>
      </c>
      <c r="B70" s="3">
        <v>13</v>
      </c>
      <c r="D70">
        <f t="shared" ref="D70:D102" si="2">IF(B70&lt;10,1,0)</f>
        <v>0</v>
      </c>
      <c r="E70">
        <f t="shared" ref="E70:E102" si="3">IF(B70&lt;11,1,0)</f>
        <v>0</v>
      </c>
    </row>
    <row r="71" spans="1:5" x14ac:dyDescent="0.25">
      <c r="A71" s="2" t="s">
        <v>105</v>
      </c>
      <c r="B71" s="3">
        <v>12</v>
      </c>
      <c r="D71">
        <f t="shared" si="2"/>
        <v>0</v>
      </c>
      <c r="E71">
        <f t="shared" si="3"/>
        <v>0</v>
      </c>
    </row>
    <row r="72" spans="1:5" x14ac:dyDescent="0.25">
      <c r="A72" s="2" t="s">
        <v>107</v>
      </c>
      <c r="B72" s="3">
        <v>20</v>
      </c>
      <c r="D72">
        <f t="shared" si="2"/>
        <v>0</v>
      </c>
      <c r="E72">
        <f t="shared" si="3"/>
        <v>0</v>
      </c>
    </row>
    <row r="73" spans="1:5" x14ac:dyDescent="0.25">
      <c r="A73" s="2" t="s">
        <v>108</v>
      </c>
      <c r="B73" s="3">
        <v>5</v>
      </c>
      <c r="D73">
        <f t="shared" si="2"/>
        <v>1</v>
      </c>
      <c r="E73">
        <f t="shared" si="3"/>
        <v>1</v>
      </c>
    </row>
    <row r="74" spans="1:5" x14ac:dyDescent="0.25">
      <c r="A74" s="2" t="s">
        <v>109</v>
      </c>
      <c r="B74" s="3">
        <v>16</v>
      </c>
      <c r="D74">
        <f t="shared" si="2"/>
        <v>0</v>
      </c>
      <c r="E74">
        <f t="shared" si="3"/>
        <v>0</v>
      </c>
    </row>
    <row r="75" spans="1:5" x14ac:dyDescent="0.25">
      <c r="A75" s="2" t="s">
        <v>110</v>
      </c>
      <c r="B75" s="3">
        <v>13</v>
      </c>
      <c r="D75">
        <f t="shared" si="2"/>
        <v>0</v>
      </c>
      <c r="E75">
        <f t="shared" si="3"/>
        <v>0</v>
      </c>
    </row>
    <row r="76" spans="1:5" x14ac:dyDescent="0.25">
      <c r="A76" s="2" t="s">
        <v>115</v>
      </c>
      <c r="B76" s="3">
        <v>13</v>
      </c>
      <c r="D76">
        <f t="shared" si="2"/>
        <v>0</v>
      </c>
      <c r="E76">
        <f t="shared" si="3"/>
        <v>0</v>
      </c>
    </row>
    <row r="77" spans="1:5" x14ac:dyDescent="0.25">
      <c r="A77" s="2" t="s">
        <v>119</v>
      </c>
      <c r="B77" s="3">
        <v>12</v>
      </c>
      <c r="D77">
        <f t="shared" si="2"/>
        <v>0</v>
      </c>
      <c r="E77">
        <f t="shared" si="3"/>
        <v>0</v>
      </c>
    </row>
    <row r="78" spans="1:5" x14ac:dyDescent="0.25">
      <c r="A78" s="2" t="s">
        <v>121</v>
      </c>
      <c r="B78" s="3">
        <v>15</v>
      </c>
      <c r="D78">
        <f t="shared" si="2"/>
        <v>0</v>
      </c>
      <c r="E78">
        <f t="shared" si="3"/>
        <v>0</v>
      </c>
    </row>
    <row r="79" spans="1:5" x14ac:dyDescent="0.25">
      <c r="A79" s="2" t="s">
        <v>123</v>
      </c>
      <c r="B79" s="3">
        <v>10</v>
      </c>
      <c r="D79">
        <f t="shared" si="2"/>
        <v>0</v>
      </c>
      <c r="E79">
        <f t="shared" si="3"/>
        <v>1</v>
      </c>
    </row>
    <row r="80" spans="1:5" x14ac:dyDescent="0.25">
      <c r="A80" s="2" t="s">
        <v>124</v>
      </c>
      <c r="B80" s="3">
        <v>12</v>
      </c>
      <c r="D80">
        <f t="shared" si="2"/>
        <v>0</v>
      </c>
      <c r="E80">
        <f t="shared" si="3"/>
        <v>0</v>
      </c>
    </row>
    <row r="81" spans="1:5" x14ac:dyDescent="0.25">
      <c r="A81" s="2" t="s">
        <v>125</v>
      </c>
      <c r="B81" s="3">
        <v>12</v>
      </c>
      <c r="D81">
        <f t="shared" si="2"/>
        <v>0</v>
      </c>
      <c r="E81">
        <f t="shared" si="3"/>
        <v>0</v>
      </c>
    </row>
    <row r="82" spans="1:5" x14ac:dyDescent="0.25">
      <c r="A82" s="2" t="s">
        <v>127</v>
      </c>
      <c r="B82" s="3">
        <v>6</v>
      </c>
      <c r="D82">
        <f t="shared" si="2"/>
        <v>1</v>
      </c>
      <c r="E82">
        <f t="shared" si="3"/>
        <v>1</v>
      </c>
    </row>
    <row r="83" spans="1:5" x14ac:dyDescent="0.25">
      <c r="A83" s="2" t="s">
        <v>129</v>
      </c>
      <c r="B83" s="3">
        <v>12</v>
      </c>
      <c r="D83">
        <f t="shared" si="2"/>
        <v>0</v>
      </c>
      <c r="E83">
        <f t="shared" si="3"/>
        <v>0</v>
      </c>
    </row>
    <row r="84" spans="1:5" x14ac:dyDescent="0.25">
      <c r="A84" s="2" t="s">
        <v>131</v>
      </c>
      <c r="B84" s="3">
        <v>12</v>
      </c>
      <c r="D84">
        <f t="shared" si="2"/>
        <v>0</v>
      </c>
      <c r="E84">
        <f t="shared" si="3"/>
        <v>0</v>
      </c>
    </row>
    <row r="85" spans="1:5" x14ac:dyDescent="0.25">
      <c r="A85" s="2" t="s">
        <v>133</v>
      </c>
      <c r="B85" s="3">
        <v>15</v>
      </c>
      <c r="D85">
        <f t="shared" si="2"/>
        <v>0</v>
      </c>
      <c r="E85">
        <f t="shared" si="3"/>
        <v>0</v>
      </c>
    </row>
    <row r="86" spans="1:5" x14ac:dyDescent="0.25">
      <c r="A86" s="2" t="s">
        <v>138</v>
      </c>
      <c r="B86" s="3">
        <v>13</v>
      </c>
      <c r="D86">
        <f t="shared" si="2"/>
        <v>0</v>
      </c>
      <c r="E86">
        <f t="shared" si="3"/>
        <v>0</v>
      </c>
    </row>
    <row r="87" spans="1:5" x14ac:dyDescent="0.25">
      <c r="A87" s="2" t="s">
        <v>139</v>
      </c>
      <c r="B87" s="3">
        <v>13</v>
      </c>
      <c r="D87">
        <f t="shared" si="2"/>
        <v>0</v>
      </c>
      <c r="E87">
        <f t="shared" si="3"/>
        <v>0</v>
      </c>
    </row>
    <row r="88" spans="1:5" x14ac:dyDescent="0.25">
      <c r="A88" s="2" t="s">
        <v>141</v>
      </c>
      <c r="B88" s="3">
        <v>12</v>
      </c>
      <c r="D88">
        <f t="shared" si="2"/>
        <v>0</v>
      </c>
      <c r="E88">
        <f t="shared" si="3"/>
        <v>0</v>
      </c>
    </row>
    <row r="89" spans="1:5" x14ac:dyDescent="0.25">
      <c r="A89" s="2" t="s">
        <v>142</v>
      </c>
      <c r="B89" s="3">
        <v>11</v>
      </c>
      <c r="D89">
        <f t="shared" si="2"/>
        <v>0</v>
      </c>
      <c r="E89">
        <f t="shared" si="3"/>
        <v>0</v>
      </c>
    </row>
    <row r="90" spans="1:5" x14ac:dyDescent="0.25">
      <c r="A90" s="2" t="s">
        <v>143</v>
      </c>
      <c r="B90" s="3">
        <v>11</v>
      </c>
      <c r="D90">
        <f t="shared" si="2"/>
        <v>0</v>
      </c>
      <c r="E90">
        <f t="shared" si="3"/>
        <v>0</v>
      </c>
    </row>
    <row r="91" spans="1:5" x14ac:dyDescent="0.25">
      <c r="A91" s="2" t="s">
        <v>144</v>
      </c>
      <c r="B91" s="3">
        <v>16</v>
      </c>
      <c r="D91">
        <f t="shared" si="2"/>
        <v>0</v>
      </c>
      <c r="E91">
        <f t="shared" si="3"/>
        <v>0</v>
      </c>
    </row>
    <row r="92" spans="1:5" x14ac:dyDescent="0.25">
      <c r="A92" s="2" t="s">
        <v>146</v>
      </c>
      <c r="B92" s="3">
        <v>5</v>
      </c>
      <c r="D92">
        <f t="shared" si="2"/>
        <v>1</v>
      </c>
      <c r="E92">
        <f t="shared" si="3"/>
        <v>1</v>
      </c>
    </row>
    <row r="93" spans="1:5" x14ac:dyDescent="0.25">
      <c r="A93" s="2" t="s">
        <v>147</v>
      </c>
      <c r="B93" s="3">
        <v>12</v>
      </c>
      <c r="D93">
        <f t="shared" si="2"/>
        <v>0</v>
      </c>
      <c r="E93">
        <f t="shared" si="3"/>
        <v>0</v>
      </c>
    </row>
    <row r="94" spans="1:5" x14ac:dyDescent="0.25">
      <c r="A94" s="2" t="s">
        <v>148</v>
      </c>
      <c r="B94" s="3">
        <v>12</v>
      </c>
      <c r="D94">
        <f t="shared" si="2"/>
        <v>0</v>
      </c>
      <c r="E94">
        <f t="shared" si="3"/>
        <v>0</v>
      </c>
    </row>
    <row r="95" spans="1:5" x14ac:dyDescent="0.25">
      <c r="A95" s="2" t="s">
        <v>150</v>
      </c>
      <c r="B95" s="3">
        <v>16</v>
      </c>
      <c r="D95">
        <f t="shared" si="2"/>
        <v>0</v>
      </c>
      <c r="E95">
        <f t="shared" si="3"/>
        <v>0</v>
      </c>
    </row>
    <row r="96" spans="1:5" x14ac:dyDescent="0.25">
      <c r="A96" s="2" t="s">
        <v>152</v>
      </c>
      <c r="B96" s="3">
        <v>5</v>
      </c>
      <c r="D96">
        <f t="shared" si="2"/>
        <v>1</v>
      </c>
      <c r="E96">
        <f t="shared" si="3"/>
        <v>1</v>
      </c>
    </row>
    <row r="97" spans="1:5" x14ac:dyDescent="0.25">
      <c r="A97" s="2" t="s">
        <v>153</v>
      </c>
      <c r="B97" s="3">
        <v>18</v>
      </c>
      <c r="D97">
        <f t="shared" si="2"/>
        <v>0</v>
      </c>
      <c r="E97">
        <f t="shared" si="3"/>
        <v>0</v>
      </c>
    </row>
    <row r="98" spans="1:5" x14ac:dyDescent="0.25">
      <c r="A98" s="2" t="s">
        <v>154</v>
      </c>
      <c r="B98" s="3">
        <v>5</v>
      </c>
      <c r="D98">
        <f t="shared" si="2"/>
        <v>1</v>
      </c>
      <c r="E98">
        <f t="shared" si="3"/>
        <v>1</v>
      </c>
    </row>
    <row r="99" spans="1:5" x14ac:dyDescent="0.25">
      <c r="A99" s="2" t="s">
        <v>156</v>
      </c>
      <c r="B99" s="3">
        <v>12</v>
      </c>
      <c r="D99">
        <f t="shared" si="2"/>
        <v>0</v>
      </c>
      <c r="E99">
        <f t="shared" si="3"/>
        <v>0</v>
      </c>
    </row>
    <row r="100" spans="1:5" x14ac:dyDescent="0.25">
      <c r="A100" s="2" t="s">
        <v>157</v>
      </c>
      <c r="B100" s="3">
        <v>33</v>
      </c>
      <c r="D100">
        <f t="shared" si="2"/>
        <v>0</v>
      </c>
      <c r="E100">
        <f t="shared" si="3"/>
        <v>0</v>
      </c>
    </row>
    <row r="101" spans="1:5" x14ac:dyDescent="0.25">
      <c r="A101" s="2" t="s">
        <v>158</v>
      </c>
      <c r="B101" s="3">
        <v>12</v>
      </c>
      <c r="D101">
        <f t="shared" si="2"/>
        <v>0</v>
      </c>
      <c r="E101">
        <f t="shared" si="3"/>
        <v>0</v>
      </c>
    </row>
    <row r="102" spans="1:5" x14ac:dyDescent="0.25">
      <c r="A102" s="2" t="s">
        <v>160</v>
      </c>
      <c r="B102" s="3">
        <v>11</v>
      </c>
      <c r="D102">
        <f t="shared" si="2"/>
        <v>0</v>
      </c>
      <c r="E102">
        <f t="shared" si="3"/>
        <v>0</v>
      </c>
    </row>
    <row r="103" spans="1:5" x14ac:dyDescent="0.25">
      <c r="A103" s="2" t="s">
        <v>164</v>
      </c>
      <c r="B103" s="3">
        <v>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F2A92-CB9C-44BF-994F-570FE397921A}">
  <dimension ref="A1:AT1564"/>
  <sheetViews>
    <sheetView rightToLeft="1" topLeftCell="A2" workbookViewId="0">
      <selection activeCell="B6" sqref="A2:AT1555"/>
    </sheetView>
  </sheetViews>
  <sheetFormatPr defaultRowHeight="13.8" x14ac:dyDescent="0.25"/>
  <cols>
    <col min="1" max="1" width="9.5" customWidth="1"/>
    <col min="2" max="2" width="14.59765625" customWidth="1"/>
    <col min="3" max="3" width="15.3984375" hidden="1" customWidth="1"/>
    <col min="5" max="5" width="8.796875" customWidth="1"/>
  </cols>
  <sheetData>
    <row r="1" spans="1:46" ht="15.6" x14ac:dyDescent="0.25">
      <c r="A1" s="20" t="s">
        <v>0</v>
      </c>
      <c r="B1" s="19" t="s">
        <v>1</v>
      </c>
      <c r="C1" s="19" t="s">
        <v>162</v>
      </c>
      <c r="D1" s="19" t="s">
        <v>168</v>
      </c>
      <c r="E1" s="19" t="s">
        <v>196</v>
      </c>
      <c r="F1" s="19" t="s">
        <v>244</v>
      </c>
      <c r="G1" s="19" t="s">
        <v>245</v>
      </c>
      <c r="H1" s="19" t="s">
        <v>246</v>
      </c>
      <c r="I1" s="19" t="s">
        <v>257</v>
      </c>
      <c r="J1" s="19" t="s">
        <v>206</v>
      </c>
      <c r="K1" s="19" t="s">
        <v>207</v>
      </c>
      <c r="L1" s="19" t="s">
        <v>234</v>
      </c>
      <c r="M1" s="19" t="s">
        <v>235</v>
      </c>
      <c r="N1" s="19" t="s">
        <v>272</v>
      </c>
      <c r="O1" s="19" t="s">
        <v>197</v>
      </c>
      <c r="P1" s="19" t="s">
        <v>198</v>
      </c>
      <c r="Q1" s="19" t="s">
        <v>199</v>
      </c>
      <c r="R1" s="19" t="s">
        <v>200</v>
      </c>
      <c r="S1" s="19" t="s">
        <v>201</v>
      </c>
      <c r="T1" s="19" t="s">
        <v>202</v>
      </c>
      <c r="U1" s="19" t="s">
        <v>203</v>
      </c>
      <c r="V1" s="19" t="s">
        <v>204</v>
      </c>
      <c r="W1" s="19" t="s">
        <v>205</v>
      </c>
      <c r="X1" s="20" t="s">
        <v>210</v>
      </c>
      <c r="Y1" s="20" t="s">
        <v>211</v>
      </c>
      <c r="Z1" s="20" t="s">
        <v>212</v>
      </c>
      <c r="AA1" s="20" t="s">
        <v>213</v>
      </c>
      <c r="AB1" s="20" t="s">
        <v>214</v>
      </c>
      <c r="AC1" s="20" t="s">
        <v>215</v>
      </c>
      <c r="AD1" s="20" t="s">
        <v>216</v>
      </c>
      <c r="AE1" s="20" t="s">
        <v>217</v>
      </c>
      <c r="AF1" s="20" t="s">
        <v>218</v>
      </c>
      <c r="AG1" s="20" t="s">
        <v>219</v>
      </c>
      <c r="AH1" s="20" t="s">
        <v>220</v>
      </c>
      <c r="AI1" s="20" t="s">
        <v>229</v>
      </c>
      <c r="AJ1" s="20" t="s">
        <v>221</v>
      </c>
      <c r="AK1" s="20" t="s">
        <v>222</v>
      </c>
      <c r="AL1" s="20" t="s">
        <v>223</v>
      </c>
      <c r="AM1" s="20" t="s">
        <v>224</v>
      </c>
      <c r="AN1" s="20" t="s">
        <v>225</v>
      </c>
      <c r="AO1" s="20" t="s">
        <v>226</v>
      </c>
      <c r="AP1" s="20" t="s">
        <v>227</v>
      </c>
      <c r="AQ1" s="20" t="s">
        <v>228</v>
      </c>
      <c r="AR1" s="20" t="s">
        <v>232</v>
      </c>
      <c r="AS1" s="20" t="s">
        <v>233</v>
      </c>
      <c r="AT1" s="20" t="s">
        <v>208</v>
      </c>
    </row>
    <row r="2" spans="1:46" ht="15.6" x14ac:dyDescent="0.25">
      <c r="A2" s="19" t="s">
        <v>2</v>
      </c>
      <c r="B2" s="19">
        <v>1</v>
      </c>
      <c r="C2">
        <v>29</v>
      </c>
      <c r="D2" s="19">
        <f>מרקובחצי[[#This Row],[LengthofCycle]]+1</f>
        <v>30</v>
      </c>
      <c r="E2" t="str">
        <f>IF(IFERROR(LOOKUP(מרקובחצי[[#This Row],[ClientID]],קביעויות[הפלגה]),FALSE)=מרקובחצי[[#This Row],[ClientID]],1,"")</f>
        <v/>
      </c>
      <c r="F2">
        <f>IF(IFERROR(LOOKUP(מרקובחצי[[#This Row],[ClientID]],סוגחציקבוע[S31]),FALSE)=מרקובחצי[[#This Row],[ClientID]],1,"")</f>
        <v>1</v>
      </c>
      <c r="G2" t="str">
        <f>IF(IFERROR(LOOKUP(מרקובחצי[[#This Row],[ClientID]],סוגחציקבוע[S32]),FALSE)=מרקובחצי[[#This Row],[ClientID]],1,"")</f>
        <v/>
      </c>
      <c r="H2" t="str">
        <f>IF(IFERROR(LOOKUP(מרקובחצי[[#This Row],[ClientID]],סוגחציקבוע[S33]),FALSE)=מרקובחצי[[#This Row],[ClientID]],1,"")</f>
        <v/>
      </c>
      <c r="I2" t="str">
        <f>IF(IFERROR(LOOKUP(מרקובחצי[[#This Row],[ClientID]],סוגחציקבוע[S32&amp;33]),FALSE)=מרקובחצי[[#This Row],[ClientID]],1,"")</f>
        <v/>
      </c>
      <c r="J2" s="19">
        <f>IF(SUM(מרקובחצי[[#This Row],[11]:[13]])=1,מרקובחצי[[#This Row],[עד ועד]],IF(SUM(R1:T2)=1,IF(מרקובחצי[[#This Row],[עד ועד]]&lt;J1,מרקובחצי[[#This Row],[עד ועד]],J1),J1))</f>
        <v>30</v>
      </c>
      <c r="K2" s="19">
        <f>IF(SUM(מרקובחצי[[#This Row],[11]:[13]])=1,מרקובחצי[[#This Row],[עד ועד]],IF(SUM(R1:T2)=1,IF(מרקובחצי[[#This Row],[עד ועד]]&gt;K1,מרקובחצי[[#This Row],[עד ועד]],K1),K1))</f>
        <v>30</v>
      </c>
      <c r="L2" s="19" t="str">
        <f>IF(AND(SUM(מרקובחצי[[#This Row],[31]:[33]])=1,SUM(U1:W1)=0),מרקובחצי[[#This Row],[מקס]]-מרקובחצי[[#This Row],[מינ]],"")</f>
        <v/>
      </c>
      <c r="M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2" s="19" t="str">
        <f t="shared" ref="N2:N65" si="0">IF(ROW()&gt;2,M1,"")</f>
        <v/>
      </c>
      <c r="O2" s="19" t="str">
        <f>IF(מרקובחצי[[#This Row],[קבעה הפלגה?]]=1,"",IF(AND(מרקובחצי[[#This Row],[עד ועד]]&lt;29,OR(מרקובחצי[[#This Row],[CycleNumber]]=1,AND(U1=1,OR(מרקובחצי[[#This Row],[עד ועד]]&lt;J1,מרקובחצי[[#This Row],[עד ועד]]&gt;K1)),AND(V1=1,מרקובחצי[[#This Row],[עד ועד]]&lt;J1),W1=1)),1,""))</f>
        <v/>
      </c>
      <c r="P2" s="19">
        <f>IF(מרקובחצי[[#This Row],[קבעה הפלגה?]]=1,"",IF(AND(מרקובחצי[[#This Row],[עד ועד]]&gt;28,מרקובחצי[[#This Row],[עד ועד]]&lt;32,OR(מרקובחצי[[#This Row],[CycleNumber]]=1,AND(U1=1),AND(V1=1,OR(מרקובחצי[[#This Row],[עד ועד]]&lt;J1,מרקובחצי[[#This Row],[עד ועד]]&gt;K1)),W1=1)),1,""))</f>
        <v>1</v>
      </c>
      <c r="Q2" s="19" t="str">
        <f>IF(מרקובחצי[[#This Row],[קבעה הפלגה?]]=1,"",IF(AND(מרקובחצי[[#This Row],[עד ועד]]&gt;31,OR(מרקובחצי[[#This Row],[CycleNumber]]=1,AND(U1=1),AND(V1=1,מרקובחצי[[#This Row],[עד ועד]]&gt;K1),AND(W1=1,OR(מרקובחצי[[#This Row],[עד ועד]]&gt;K1,מרקובחצי[[#This Row],[עד ועד]]&lt;J1)))),1,""))</f>
        <v/>
      </c>
      <c r="R2" s="19" t="str">
        <f>IF(מרקובחצי[[#This Row],[CycleNumber]]&gt;1,IF(AND(O1=1,מרקובחצי[[#This Row],[עד ועד]]&lt;29),1,""),"")</f>
        <v/>
      </c>
      <c r="S2" s="19" t="str">
        <f>IF(מרקובחצי[[#This Row],[CycleNumber]]&gt;1,IF(OR(AND(O1=1,מרקובחצי[[#This Row],[עד ועד]]&gt;28),AND(P1=1),AND(Q1=1,מרקובחצי[[#This Row],[עד ועד]]&lt;32)),1,""),"")</f>
        <v/>
      </c>
      <c r="T2" s="19" t="str">
        <f>IF(מרקובחצי[[#This Row],[CycleNumber]]&gt;1,IF(AND(Q1=1,מרקובחצי[[#This Row],[עד ועד]]&gt;31),1,""),"")</f>
        <v/>
      </c>
      <c r="U2" s="19" t="str">
        <f>IF(מרקובחצי[[#This Row],[CycleNumber]]&gt;1,IF(AND(R1=1,מרקובחצי[[#This Row],[עד ועד]]&lt;29),1,IF(AND(U1=1,NOT(OR(מרקובחצי[[#This Row],[עד ועד]]&lt;J1,מרקובחצי[[#This Row],[עד ועד]]&gt;K1))),1,"")),"")</f>
        <v/>
      </c>
      <c r="V2" s="19" t="str">
        <f>IF(מרקובחצי[[#This Row],[CycleNumber]]&gt;1,IF(AND(SUM(R1:T1)=1,מרקובחצי[[#This Row],[עד ועד]]&gt;28,מרקובחצי[[#This Row],[עד ועד]]&lt;32),1,IF(OR(S1=1,AND(R1=1,מרקובחצי[[#This Row],[עד ועד]]&gt;28),AND(T1=1,מרקובחצי[[#This Row],[עד ועד]]&lt;32)),1,IF(AND(V1=1,NOT(OR(מרקובחצי[[#This Row],[עד ועד]]&lt;J1,מרקובחצי[[#This Row],[עד ועד]]&gt;K1))),1,""))),"")</f>
        <v/>
      </c>
      <c r="W2" s="19" t="str">
        <f>IF(מרקובחצי[[#This Row],[CycleNumber]]&gt;1,IF(AND(T1=1,מרקובחצי[[#This Row],[עד ועד]]&gt;31),1,IF(AND(W1=1,NOT(OR(מרקובחצי[[#This Row],[עד ועד]]&lt;J1,מרקובחצי[[#This Row],[עד ועד]]&gt;K1))),1,"")),"")</f>
        <v/>
      </c>
      <c r="X2" s="19" t="str">
        <f>IF(AND(מרקובחצי[[#This Row],[CycleNumber]]&lt;$B3,SUM(מרקובחצי[[#This Row],[11]],R3)=2),1,"")</f>
        <v/>
      </c>
      <c r="Y2" s="19" t="str">
        <f>IF(AND(מרקובחצי[[#This Row],[CycleNumber]]&lt;$B3,SUM(מרקובחצי[[#This Row],[11]],S3)=2),1,"")</f>
        <v/>
      </c>
      <c r="Z2" s="19" t="str">
        <f>IF(AND(מרקובחצי[[#This Row],[CycleNumber]]&lt;$B3,SUM(מרקובחצי[[#This Row],[13]],S3)=2),1,"")</f>
        <v/>
      </c>
      <c r="AA2" s="19" t="str">
        <f>IF(AND(מרקובחצי[[#This Row],[CycleNumber]]&lt;$B3,SUM(מרקובחצי[[#This Row],[13]],T3)=2),1,"")</f>
        <v/>
      </c>
      <c r="AB2" s="19" t="str">
        <f>IF(AND(מרקובחצי[[#This Row],[CycleNumber]]&lt;$B3,SUM(מרקובחצי[[#This Row],[21]],U3)=2),1,"")</f>
        <v/>
      </c>
      <c r="AC2" s="19" t="str">
        <f>IF(AND(מרקובחצי[[#This Row],[CycleNumber]]&lt;$B3,SUM(מרקובחצי[[#This Row],[21]],V3)=2),1,"")</f>
        <v/>
      </c>
      <c r="AD2" s="19" t="str">
        <f>IF(AND(מרקובחצי[[#This Row],[CycleNumber]]&lt;$B3,SUM(מרקובחצי[[#This Row],[23]],V3)=2),1,"")</f>
        <v/>
      </c>
      <c r="AE2" s="19" t="str">
        <f>IF(AND(מרקובחצי[[#This Row],[CycleNumber]]&lt;$B3,SUM(מרקובחצי[[#This Row],[23]],W3)=2),1,"")</f>
        <v/>
      </c>
      <c r="AF2" s="19" t="str">
        <f>IF(AND(מרקובחצי[[#This Row],[CycleNumber]]&lt;$B3,SUM(מרקובחצי[[#This Row],[31]],O3)=2),1,"")</f>
        <v/>
      </c>
      <c r="AG2" s="19" t="str">
        <f>IF(AND(מרקובחצי[[#This Row],[CycleNumber]]&lt;$B3,SUM(מרקובחצי[[#This Row],[31]],P3)=2),1,"")</f>
        <v/>
      </c>
      <c r="AH2" s="19" t="str">
        <f>IF(AND(מרקובחצי[[#This Row],[CycleNumber]]&lt;$B3,SUM(מרקובחצי[[#This Row],[31]],Q3)=2),1,"")</f>
        <v/>
      </c>
      <c r="AI2" s="19" t="str">
        <f>IF(AND(מרקובחצי[[#This Row],[CycleNumber]]&lt;$B3,SUM(U2:U3)=2),1,"")</f>
        <v/>
      </c>
      <c r="AJ2" s="19" t="str">
        <f>IF(AND(מרקובחצי[[#This Row],[CycleNumber]]&lt;$B3,SUM(מרקובחצי[[#This Row],[32]],O3)=2),1,"")</f>
        <v/>
      </c>
      <c r="AK2" s="19" t="str">
        <f>IF(AND(מרקובחצי[[#This Row],[CycleNumber]]&lt;$B3,SUM(מרקובחצי[[#This Row],[32]],P3)=2),1,"")</f>
        <v/>
      </c>
      <c r="AL2" s="19" t="str">
        <f>IF(AND(מרקובחצי[[#This Row],[CycleNumber]]&lt;$B3,SUM(מרקובחצי[[#This Row],[32]],Q3)=2),1,"")</f>
        <v/>
      </c>
      <c r="AM2" s="19" t="str">
        <f>IF(AND(מרקובחצי[[#This Row],[CycleNumber]]&lt;$B3,SUM(V2:V3)=2),1,"")</f>
        <v/>
      </c>
      <c r="AN2" s="19" t="str">
        <f>IF(AND(מרקובחצי[[#This Row],[CycleNumber]]&lt;$B3,SUM(מרקובחצי[[#This Row],[33]],O3)=2),1,"")</f>
        <v/>
      </c>
      <c r="AO2" s="19" t="str">
        <f>IF(AND(מרקובחצי[[#This Row],[CycleNumber]]&lt;$B3,SUM(מרקובחצי[[#This Row],[33]],P3)=2),1,"")</f>
        <v/>
      </c>
      <c r="AP2" s="19" t="str">
        <f>IF(AND(מרקובחצי[[#This Row],[CycleNumber]]&lt;$B3,SUM(מרקובחצי[[#This Row],[33]],Q3)=2),1,"")</f>
        <v/>
      </c>
      <c r="AQ2" s="19" t="str">
        <f>IF(AND(מרקובחצי[[#This Row],[CycleNumber]]&lt;$B3,SUM(W2:W3)=2),1,"")</f>
        <v/>
      </c>
      <c r="AR2" s="19">
        <f>IF(AND(מרקובחצי[[#This Row],[CycleNumber]]&lt;$B3,SUM(מרקובחצי[[#This Row],[12]],S3)=2),1,"")</f>
        <v>1</v>
      </c>
      <c r="AS2" s="19" t="str">
        <f>IF(AND(מרקובחצי[[#This Row],[CycleNumber]]&lt;$B3,SUM(מרקובחצי[[#This Row],[22]],V3)=2),1,"")</f>
        <v/>
      </c>
      <c r="AT2" s="21">
        <f>SUM(מרקובחצי[[#This Row],[11]:[33]])</f>
        <v>1</v>
      </c>
    </row>
    <row r="3" spans="1:46" ht="15.6" x14ac:dyDescent="0.25">
      <c r="A3" s="19" t="s">
        <v>2</v>
      </c>
      <c r="B3" s="19">
        <v>2</v>
      </c>
      <c r="C3">
        <v>27</v>
      </c>
      <c r="D3" s="19">
        <f>מרקובחצי[[#This Row],[LengthofCycle]]+1</f>
        <v>28</v>
      </c>
      <c r="E3" t="str">
        <f>IF(IFERROR(LOOKUP(מרקובחצי[[#This Row],[ClientID]],קביעויות[הפלגה]),FALSE)=מרקובחצי[[#This Row],[ClientID]],1,"")</f>
        <v/>
      </c>
      <c r="F3">
        <f>IF(IFERROR(LOOKUP(מרקובחצי[[#This Row],[ClientID]],סוגחציקבוע[S31]),FALSE)=מרקובחצי[[#This Row],[ClientID]],1,"")</f>
        <v>1</v>
      </c>
      <c r="G3" t="str">
        <f>IF(IFERROR(LOOKUP(מרקובחצי[[#This Row],[ClientID]],סוגחציקבוע[S32]),FALSE)=מרקובחצי[[#This Row],[ClientID]],1,"")</f>
        <v/>
      </c>
      <c r="H3" t="str">
        <f>IF(IFERROR(LOOKUP(מרקובחצי[[#This Row],[ClientID]],סוגחציקבוע[S33]),FALSE)=מרקובחצי[[#This Row],[ClientID]],1,"")</f>
        <v/>
      </c>
      <c r="I3" t="str">
        <f>IF(IFERROR(LOOKUP(מרקובחצי[[#This Row],[ClientID]],סוגחציקבוע[S32&amp;33]),FALSE)=מרקובחצי[[#This Row],[ClientID]],1,"")</f>
        <v/>
      </c>
      <c r="J3" s="19">
        <f>IF(SUM(מרקובחצי[[#This Row],[11]:[13]])=1,מרקובחצי[[#This Row],[עד ועד]],IF(SUM(R2:T3)=1,IF(מרקובחצי[[#This Row],[עד ועד]]&lt;J2,מרקובחצי[[#This Row],[עד ועד]],J2),J2))</f>
        <v>28</v>
      </c>
      <c r="K3" s="19">
        <f>IF(SUM(מרקובחצי[[#This Row],[11]:[13]])=1,מרקובחצי[[#This Row],[עד ועד]],IF(SUM(R2:T3)=1,IF(מרקובחצי[[#This Row],[עד ועד]]&gt;K2,מרקובחצי[[#This Row],[עד ועד]],K2),K2))</f>
        <v>30</v>
      </c>
      <c r="L3" s="19" t="str">
        <f>IF(AND(SUM(מרקובחצי[[#This Row],[31]:[33]])=1,SUM(U2:W2)=0),מרקובחצי[[#This Row],[מקס]]-מרקובחצי[[#This Row],[מינ]],"")</f>
        <v/>
      </c>
      <c r="M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3" s="19" t="str">
        <f t="shared" si="0"/>
        <v>S12</v>
      </c>
      <c r="O3" s="19" t="str">
        <f>IF(מרקובחצי[[#This Row],[קבעה הפלגה?]]=1,"",IF(AND(מרקובחצי[[#This Row],[עד ועד]]&lt;29,OR(מרקובחצי[[#This Row],[CycleNumber]]=1,AND(U2=1,OR(מרקובחצי[[#This Row],[עד ועד]]&lt;J2,מרקובחצי[[#This Row],[עד ועד]]&gt;K2)),AND(V2=1,מרקובחצי[[#This Row],[עד ועד]]&lt;J2),W2=1)),1,""))</f>
        <v/>
      </c>
      <c r="P3" s="19" t="str">
        <f>IF(מרקובחצי[[#This Row],[קבעה הפלגה?]]=1,"",IF(AND(מרקובחצי[[#This Row],[עד ועד]]&gt;28,מרקובחצי[[#This Row],[עד ועד]]&lt;32,OR(מרקובחצי[[#This Row],[CycleNumber]]=1,AND(U2=1),AND(V2=1,OR(מרקובחצי[[#This Row],[עד ועד]]&lt;J2,מרקובחצי[[#This Row],[עד ועד]]&gt;K2)),W2=1)),1,""))</f>
        <v/>
      </c>
      <c r="Q3" s="19" t="str">
        <f>IF(מרקובחצי[[#This Row],[קבעה הפלגה?]]=1,"",IF(AND(מרקובחצי[[#This Row],[עד ועד]]&gt;31,OR(מרקובחצי[[#This Row],[CycleNumber]]=1,AND(U2=1),AND(V2=1,מרקובחצי[[#This Row],[עד ועד]]&gt;K2),AND(W2=1,OR(מרקובחצי[[#This Row],[עד ועד]]&gt;K2,מרקובחצי[[#This Row],[עד ועד]]&lt;J2)))),1,""))</f>
        <v/>
      </c>
      <c r="R3" s="19" t="str">
        <f>IF(מרקובחצי[[#This Row],[CycleNumber]]&gt;1,IF(AND(O2=1,מרקובחצי[[#This Row],[עד ועד]]&lt;29),1,""),"")</f>
        <v/>
      </c>
      <c r="S3" s="19">
        <f>IF(מרקובחצי[[#This Row],[CycleNumber]]&gt;1,IF(OR(AND(O2=1,מרקובחצי[[#This Row],[עד ועד]]&gt;28),AND(P2=1),AND(Q2=1,מרקובחצי[[#This Row],[עד ועד]]&lt;32)),1,""),"")</f>
        <v>1</v>
      </c>
      <c r="T3" s="19" t="str">
        <f>IF(מרקובחצי[[#This Row],[CycleNumber]]&gt;1,IF(AND(Q2=1,מרקובחצי[[#This Row],[עד ועד]]&gt;31),1,""),"")</f>
        <v/>
      </c>
      <c r="U3" s="19" t="str">
        <f>IF(מרקובחצי[[#This Row],[CycleNumber]]&gt;1,IF(AND(R2=1,מרקובחצי[[#This Row],[עד ועד]]&lt;29),1,IF(AND(U2=1,NOT(OR(מרקובחצי[[#This Row],[עד ועד]]&lt;J2,מרקובחצי[[#This Row],[עד ועד]]&gt;K2))),1,"")),"")</f>
        <v/>
      </c>
      <c r="V3" s="19" t="str">
        <f>IF(מרקובחצי[[#This Row],[CycleNumber]]&gt;1,IF(AND(SUM(R2:T2)=1,מרקובחצי[[#This Row],[עד ועד]]&gt;28,מרקובחצי[[#This Row],[עד ועד]]&lt;32),1,IF(OR(S2=1,AND(R2=1,מרקובחצי[[#This Row],[עד ועד]]&gt;28),AND(T2=1,מרקובחצי[[#This Row],[עד ועד]]&lt;32)),1,IF(AND(V2=1,NOT(OR(מרקובחצי[[#This Row],[עד ועד]]&lt;J2,מרקובחצי[[#This Row],[עד ועד]]&gt;K2))),1,""))),"")</f>
        <v/>
      </c>
      <c r="W3" s="19" t="str">
        <f>IF(מרקובחצי[[#This Row],[CycleNumber]]&gt;1,IF(AND(T2=1,מרקובחצי[[#This Row],[עד ועד]]&gt;31),1,IF(AND(W2=1,NOT(OR(מרקובחצי[[#This Row],[עד ועד]]&lt;J2,מרקובחצי[[#This Row],[עד ועד]]&gt;K2))),1,"")),"")</f>
        <v/>
      </c>
      <c r="X3" s="19" t="str">
        <f>IF(AND(מרקובחצי[[#This Row],[CycleNumber]]&lt;$B4,SUM(מרקובחצי[[#This Row],[11]],R4)=2),1,"")</f>
        <v/>
      </c>
      <c r="Y3" s="19" t="str">
        <f>IF(AND(מרקובחצי[[#This Row],[CycleNumber]]&lt;$B4,SUM(מרקובחצי[[#This Row],[11]],S4)=2),1,"")</f>
        <v/>
      </c>
      <c r="Z3" s="19" t="str">
        <f>IF(AND(מרקובחצי[[#This Row],[CycleNumber]]&lt;$B4,SUM(מרקובחצי[[#This Row],[13]],S4)=2),1,"")</f>
        <v/>
      </c>
      <c r="AA3" s="19" t="str">
        <f>IF(AND(מרקובחצי[[#This Row],[CycleNumber]]&lt;$B4,SUM(מרקובחצי[[#This Row],[13]],T4)=2),1,"")</f>
        <v/>
      </c>
      <c r="AB3" s="19" t="str">
        <f>IF(AND(מרקובחצי[[#This Row],[CycleNumber]]&lt;$B4,SUM(מרקובחצי[[#This Row],[21]],U4)=2),1,"")</f>
        <v/>
      </c>
      <c r="AC3" s="19" t="str">
        <f>IF(AND(מרקובחצי[[#This Row],[CycleNumber]]&lt;$B4,SUM(מרקובחצי[[#This Row],[21]],V4)=2),1,"")</f>
        <v/>
      </c>
      <c r="AD3" s="19" t="str">
        <f>IF(AND(מרקובחצי[[#This Row],[CycleNumber]]&lt;$B4,SUM(מרקובחצי[[#This Row],[23]],V4)=2),1,"")</f>
        <v/>
      </c>
      <c r="AE3" s="19" t="str">
        <f>IF(AND(מרקובחצי[[#This Row],[CycleNumber]]&lt;$B4,SUM(מרקובחצי[[#This Row],[23]],W4)=2),1,"")</f>
        <v/>
      </c>
      <c r="AF3" s="19" t="str">
        <f>IF(AND(מרקובחצי[[#This Row],[CycleNumber]]&lt;$B4,SUM(מרקובחצי[[#This Row],[31]],O4)=2),1,"")</f>
        <v/>
      </c>
      <c r="AG3" s="19" t="str">
        <f>IF(AND(מרקובחצי[[#This Row],[CycleNumber]]&lt;$B4,SUM(מרקובחצי[[#This Row],[31]],P4)=2),1,"")</f>
        <v/>
      </c>
      <c r="AH3" s="19" t="str">
        <f>IF(AND(מרקובחצי[[#This Row],[CycleNumber]]&lt;$B4,SUM(מרקובחצי[[#This Row],[31]],Q4)=2),1,"")</f>
        <v/>
      </c>
      <c r="AI3" s="19" t="str">
        <f>IF(AND(מרקובחצי[[#This Row],[CycleNumber]]&lt;$B4,SUM(U3:U4)=2),1,"")</f>
        <v/>
      </c>
      <c r="AJ3" s="19" t="str">
        <f>IF(AND(מרקובחצי[[#This Row],[CycleNumber]]&lt;$B4,SUM(מרקובחצי[[#This Row],[32]],O4)=2),1,"")</f>
        <v/>
      </c>
      <c r="AK3" s="19" t="str">
        <f>IF(AND(מרקובחצי[[#This Row],[CycleNumber]]&lt;$B4,SUM(מרקובחצי[[#This Row],[32]],P4)=2),1,"")</f>
        <v/>
      </c>
      <c r="AL3" s="19" t="str">
        <f>IF(AND(מרקובחצי[[#This Row],[CycleNumber]]&lt;$B4,SUM(מרקובחצי[[#This Row],[32]],Q4)=2),1,"")</f>
        <v/>
      </c>
      <c r="AM3" s="19" t="str">
        <f>IF(AND(מרקובחצי[[#This Row],[CycleNumber]]&lt;$B4,SUM(V3:V4)=2),1,"")</f>
        <v/>
      </c>
      <c r="AN3" s="19" t="str">
        <f>IF(AND(מרקובחצי[[#This Row],[CycleNumber]]&lt;$B4,SUM(מרקובחצי[[#This Row],[33]],O4)=2),1,"")</f>
        <v/>
      </c>
      <c r="AO3" s="19" t="str">
        <f>IF(AND(מרקובחצי[[#This Row],[CycleNumber]]&lt;$B4,SUM(מרקובחצי[[#This Row],[33]],P4)=2),1,"")</f>
        <v/>
      </c>
      <c r="AP3" s="19" t="str">
        <f>IF(AND(מרקובחצי[[#This Row],[CycleNumber]]&lt;$B4,SUM(מרקובחצי[[#This Row],[33]],Q4)=2),1,"")</f>
        <v/>
      </c>
      <c r="AQ3" s="19" t="str">
        <f>IF(AND(מרקובחצי[[#This Row],[CycleNumber]]&lt;$B4,SUM(W3:W4)=2),1,"")</f>
        <v/>
      </c>
      <c r="AR3" s="19" t="str">
        <f>IF(AND(מרקובחצי[[#This Row],[CycleNumber]]&lt;$B4,SUM(מרקובחצי[[#This Row],[12]],S4)=2),1,"")</f>
        <v/>
      </c>
      <c r="AS3" s="19">
        <f>IF(AND(מרקובחצי[[#This Row],[CycleNumber]]&lt;$B4,SUM(מרקובחצי[[#This Row],[22]],V4)=2),1,"")</f>
        <v>1</v>
      </c>
      <c r="AT3" s="21">
        <f>SUM(מרקובחצי[[#This Row],[11]:[33]])</f>
        <v>1</v>
      </c>
    </row>
    <row r="4" spans="1:46" ht="15.6" x14ac:dyDescent="0.25">
      <c r="A4" s="19" t="s">
        <v>2</v>
      </c>
      <c r="B4" s="19">
        <v>3</v>
      </c>
      <c r="C4">
        <v>29</v>
      </c>
      <c r="D4" s="19">
        <f>מרקובחצי[[#This Row],[LengthofCycle]]+1</f>
        <v>30</v>
      </c>
      <c r="E4" t="str">
        <f>IF(IFERROR(LOOKUP(מרקובחצי[[#This Row],[ClientID]],קביעויות[הפלגה]),FALSE)=מרקובחצי[[#This Row],[ClientID]],1,"")</f>
        <v/>
      </c>
      <c r="F4">
        <f>IF(IFERROR(LOOKUP(מרקובחצי[[#This Row],[ClientID]],סוגחציקבוע[S31]),FALSE)=מרקובחצי[[#This Row],[ClientID]],1,"")</f>
        <v>1</v>
      </c>
      <c r="G4" t="str">
        <f>IF(IFERROR(LOOKUP(מרקובחצי[[#This Row],[ClientID]],סוגחציקבוע[S32]),FALSE)=מרקובחצי[[#This Row],[ClientID]],1,"")</f>
        <v/>
      </c>
      <c r="H4" t="str">
        <f>IF(IFERROR(LOOKUP(מרקובחצי[[#This Row],[ClientID]],סוגחציקבוע[S33]),FALSE)=מרקובחצי[[#This Row],[ClientID]],1,"")</f>
        <v/>
      </c>
      <c r="I4" t="str">
        <f>IF(IFERROR(LOOKUP(מרקובחצי[[#This Row],[ClientID]],סוגחציקבוע[S32&amp;33]),FALSE)=מרקובחצי[[#This Row],[ClientID]],1,"")</f>
        <v/>
      </c>
      <c r="J4" s="19">
        <f>IF(SUM(מרקובחצי[[#This Row],[11]:[13]])=1,מרקובחצי[[#This Row],[עד ועד]],IF(SUM(R3:T4)=1,IF(מרקובחצי[[#This Row],[עד ועד]]&lt;J3,מרקובחצי[[#This Row],[עד ועד]],J3),J3))</f>
        <v>28</v>
      </c>
      <c r="K4" s="19">
        <f>IF(SUM(מרקובחצי[[#This Row],[11]:[13]])=1,מרקובחצי[[#This Row],[עד ועד]],IF(SUM(R3:T4)=1,IF(מרקובחצי[[#This Row],[עד ועד]]&gt;K3,מרקובחצי[[#This Row],[עד ועד]],K3),K3))</f>
        <v>30</v>
      </c>
      <c r="L4" s="19">
        <f>IF(AND(SUM(מרקובחצי[[#This Row],[31]:[33]])=1,SUM(U3:W3)=0),מרקובחצי[[#This Row],[מקס]]-מרקובחצי[[#This Row],[מינ]],"")</f>
        <v>2</v>
      </c>
      <c r="M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" s="19" t="str">
        <f t="shared" si="0"/>
        <v>S22</v>
      </c>
      <c r="O4" s="19" t="str">
        <f>IF(מרקובחצי[[#This Row],[קבעה הפלגה?]]=1,"",IF(AND(מרקובחצי[[#This Row],[עד ועד]]&lt;29,OR(מרקובחצי[[#This Row],[CycleNumber]]=1,AND(U3=1,OR(מרקובחצי[[#This Row],[עד ועד]]&lt;J3,מרקובחצי[[#This Row],[עד ועד]]&gt;K3)),AND(V3=1,מרקובחצי[[#This Row],[עד ועד]]&lt;J3),W3=1)),1,""))</f>
        <v/>
      </c>
      <c r="P4" s="19" t="str">
        <f>IF(מרקובחצי[[#This Row],[קבעה הפלגה?]]=1,"",IF(AND(מרקובחצי[[#This Row],[עד ועד]]&gt;28,מרקובחצי[[#This Row],[עד ועד]]&lt;32,OR(מרקובחצי[[#This Row],[CycleNumber]]=1,AND(U3=1),AND(V3=1,OR(מרקובחצי[[#This Row],[עד ועד]]&lt;J3,מרקובחצי[[#This Row],[עד ועד]]&gt;K3)),W3=1)),1,""))</f>
        <v/>
      </c>
      <c r="Q4" s="19" t="str">
        <f>IF(מרקובחצי[[#This Row],[קבעה הפלגה?]]=1,"",IF(AND(מרקובחצי[[#This Row],[עד ועד]]&gt;31,OR(מרקובחצי[[#This Row],[CycleNumber]]=1,AND(U3=1),AND(V3=1,מרקובחצי[[#This Row],[עד ועד]]&gt;K3),AND(W3=1,OR(מרקובחצי[[#This Row],[עד ועד]]&gt;K3,מרקובחצי[[#This Row],[עד ועד]]&lt;J3)))),1,""))</f>
        <v/>
      </c>
      <c r="R4" s="19" t="str">
        <f>IF(מרקובחצי[[#This Row],[CycleNumber]]&gt;1,IF(AND(O3=1,מרקובחצי[[#This Row],[עד ועד]]&lt;29),1,""),"")</f>
        <v/>
      </c>
      <c r="S4" s="19" t="str">
        <f>IF(מרקובחצי[[#This Row],[CycleNumber]]&gt;1,IF(OR(AND(O3=1,מרקובחצי[[#This Row],[עד ועד]]&gt;28),AND(P3=1),AND(Q3=1,מרקובחצי[[#This Row],[עד ועד]]&lt;32)),1,""),"")</f>
        <v/>
      </c>
      <c r="T4" s="19" t="str">
        <f>IF(מרקובחצי[[#This Row],[CycleNumber]]&gt;1,IF(AND(Q3=1,מרקובחצי[[#This Row],[עד ועד]]&gt;31),1,""),"")</f>
        <v/>
      </c>
      <c r="U4" s="19" t="str">
        <f>IF(מרקובחצי[[#This Row],[CycleNumber]]&gt;1,IF(AND(R3=1,מרקובחצי[[#This Row],[עד ועד]]&lt;29),1,IF(AND(U3=1,NOT(OR(מרקובחצי[[#This Row],[עד ועד]]&lt;J3,מרקובחצי[[#This Row],[עד ועד]]&gt;K3))),1,"")),"")</f>
        <v/>
      </c>
      <c r="V4" s="19">
        <f>IF(מרקובחצי[[#This Row],[CycleNumber]]&gt;1,IF(AND(SUM(R3:T3)=1,מרקובחצי[[#This Row],[עד ועד]]&gt;28,מרקובחצי[[#This Row],[עד ועד]]&lt;32),1,IF(OR(S3=1,AND(R3=1,מרקובחצי[[#This Row],[עד ועד]]&gt;28),AND(T3=1,מרקובחצי[[#This Row],[עד ועד]]&lt;32)),1,IF(AND(V3=1,NOT(OR(מרקובחצי[[#This Row],[עד ועד]]&lt;J3,מרקובחצי[[#This Row],[עד ועד]]&gt;K3))),1,""))),"")</f>
        <v>1</v>
      </c>
      <c r="W4" s="19" t="str">
        <f>IF(מרקובחצי[[#This Row],[CycleNumber]]&gt;1,IF(AND(T3=1,מרקובחצי[[#This Row],[עד ועד]]&gt;31),1,IF(AND(W3=1,NOT(OR(מרקובחצי[[#This Row],[עד ועד]]&lt;J3,מרקובחצי[[#This Row],[עד ועד]]&gt;K3))),1,"")),"")</f>
        <v/>
      </c>
      <c r="X4" s="19" t="str">
        <f>IF(AND(מרקובחצי[[#This Row],[CycleNumber]]&lt;$B5,SUM(מרקובחצי[[#This Row],[11]],R5)=2),1,"")</f>
        <v/>
      </c>
      <c r="Y4" s="19" t="str">
        <f>IF(AND(מרקובחצי[[#This Row],[CycleNumber]]&lt;$B5,SUM(מרקובחצי[[#This Row],[11]],S5)=2),1,"")</f>
        <v/>
      </c>
      <c r="Z4" s="19" t="str">
        <f>IF(AND(מרקובחצי[[#This Row],[CycleNumber]]&lt;$B5,SUM(מרקובחצי[[#This Row],[13]],S5)=2),1,"")</f>
        <v/>
      </c>
      <c r="AA4" s="19" t="str">
        <f>IF(AND(מרקובחצי[[#This Row],[CycleNumber]]&lt;$B5,SUM(מרקובחצי[[#This Row],[13]],T5)=2),1,"")</f>
        <v/>
      </c>
      <c r="AB4" s="19" t="str">
        <f>IF(AND(מרקובחצי[[#This Row],[CycleNumber]]&lt;$B5,SUM(מרקובחצי[[#This Row],[21]],U5)=2),1,"")</f>
        <v/>
      </c>
      <c r="AC4" s="19" t="str">
        <f>IF(AND(מרקובחצי[[#This Row],[CycleNumber]]&lt;$B5,SUM(מרקובחצי[[#This Row],[21]],V5)=2),1,"")</f>
        <v/>
      </c>
      <c r="AD4" s="19" t="str">
        <f>IF(AND(מרקובחצי[[#This Row],[CycleNumber]]&lt;$B5,SUM(מרקובחצי[[#This Row],[23]],V5)=2),1,"")</f>
        <v/>
      </c>
      <c r="AE4" s="19" t="str">
        <f>IF(AND(מרקובחצי[[#This Row],[CycleNumber]]&lt;$B5,SUM(מרקובחצי[[#This Row],[23]],W5)=2),1,"")</f>
        <v/>
      </c>
      <c r="AF4" s="19" t="str">
        <f>IF(AND(מרקובחצי[[#This Row],[CycleNumber]]&lt;$B5,SUM(מרקובחצי[[#This Row],[31]],O5)=2),1,"")</f>
        <v/>
      </c>
      <c r="AG4" s="19" t="str">
        <f>IF(AND(מרקובחצי[[#This Row],[CycleNumber]]&lt;$B5,SUM(מרקובחצי[[#This Row],[31]],P5)=2),1,"")</f>
        <v/>
      </c>
      <c r="AH4" s="19" t="str">
        <f>IF(AND(מרקובחצי[[#This Row],[CycleNumber]]&lt;$B5,SUM(מרקובחצי[[#This Row],[31]],Q5)=2),1,"")</f>
        <v/>
      </c>
      <c r="AI4" s="19" t="str">
        <f>IF(AND(מרקובחצי[[#This Row],[CycleNumber]]&lt;$B5,SUM(U4:U5)=2),1,"")</f>
        <v/>
      </c>
      <c r="AJ4" s="19" t="str">
        <f>IF(AND(מרקובחצי[[#This Row],[CycleNumber]]&lt;$B5,SUM(מרקובחצי[[#This Row],[32]],O5)=2),1,"")</f>
        <v/>
      </c>
      <c r="AK4" s="19" t="str">
        <f>IF(AND(מרקובחצי[[#This Row],[CycleNumber]]&lt;$B5,SUM(מרקובחצי[[#This Row],[32]],P5)=2),1,"")</f>
        <v/>
      </c>
      <c r="AL4" s="19" t="str">
        <f>IF(AND(מרקובחצי[[#This Row],[CycleNumber]]&lt;$B5,SUM(מרקובחצי[[#This Row],[32]],Q5)=2),1,"")</f>
        <v/>
      </c>
      <c r="AM4" s="19">
        <f>IF(AND(מרקובחצי[[#This Row],[CycleNumber]]&lt;$B5,SUM(V4:V5)=2),1,"")</f>
        <v>1</v>
      </c>
      <c r="AN4" s="19" t="str">
        <f>IF(AND(מרקובחצי[[#This Row],[CycleNumber]]&lt;$B5,SUM(מרקובחצי[[#This Row],[33]],O5)=2),1,"")</f>
        <v/>
      </c>
      <c r="AO4" s="19" t="str">
        <f>IF(AND(מרקובחצי[[#This Row],[CycleNumber]]&lt;$B5,SUM(מרקובחצי[[#This Row],[33]],P5)=2),1,"")</f>
        <v/>
      </c>
      <c r="AP4" s="19" t="str">
        <f>IF(AND(מרקובחצי[[#This Row],[CycleNumber]]&lt;$B5,SUM(מרקובחצי[[#This Row],[33]],Q5)=2),1,"")</f>
        <v/>
      </c>
      <c r="AQ4" s="19" t="str">
        <f>IF(AND(מרקובחצי[[#This Row],[CycleNumber]]&lt;$B5,SUM(W4:W5)=2),1,"")</f>
        <v/>
      </c>
      <c r="AR4" s="19" t="str">
        <f>IF(AND(מרקובחצי[[#This Row],[CycleNumber]]&lt;$B5,SUM(מרקובחצי[[#This Row],[12]],S5)=2),1,"")</f>
        <v/>
      </c>
      <c r="AS4" s="19" t="str">
        <f>IF(AND(מרקובחצי[[#This Row],[CycleNumber]]&lt;$B5,SUM(מרקובחצי[[#This Row],[22]],V5)=2),1,"")</f>
        <v/>
      </c>
      <c r="AT4" s="21">
        <f>SUM(מרקובחצי[[#This Row],[11]:[33]])</f>
        <v>1</v>
      </c>
    </row>
    <row r="5" spans="1:46" ht="15.6" x14ac:dyDescent="0.25">
      <c r="A5" s="19" t="s">
        <v>2</v>
      </c>
      <c r="B5" s="19">
        <v>4</v>
      </c>
      <c r="C5">
        <v>27</v>
      </c>
      <c r="D5" s="19">
        <f>מרקובחצי[[#This Row],[LengthofCycle]]+1</f>
        <v>28</v>
      </c>
      <c r="E5" t="str">
        <f>IF(IFERROR(LOOKUP(מרקובחצי[[#This Row],[ClientID]],קביעויות[הפלגה]),FALSE)=מרקובחצי[[#This Row],[ClientID]],1,"")</f>
        <v/>
      </c>
      <c r="F5">
        <f>IF(IFERROR(LOOKUP(מרקובחצי[[#This Row],[ClientID]],סוגחציקבוע[S31]),FALSE)=מרקובחצי[[#This Row],[ClientID]],1,"")</f>
        <v>1</v>
      </c>
      <c r="G5" t="str">
        <f>IF(IFERROR(LOOKUP(מרקובחצי[[#This Row],[ClientID]],סוגחציקבוע[S32]),FALSE)=מרקובחצי[[#This Row],[ClientID]],1,"")</f>
        <v/>
      </c>
      <c r="H5" t="str">
        <f>IF(IFERROR(LOOKUP(מרקובחצי[[#This Row],[ClientID]],סוגחציקבוע[S33]),FALSE)=מרקובחצי[[#This Row],[ClientID]],1,"")</f>
        <v/>
      </c>
      <c r="I5" t="str">
        <f>IF(IFERROR(LOOKUP(מרקובחצי[[#This Row],[ClientID]],סוגחציקבוע[S32&amp;33]),FALSE)=מרקובחצי[[#This Row],[ClientID]],1,"")</f>
        <v/>
      </c>
      <c r="J5" s="19">
        <f>IF(SUM(מרקובחצי[[#This Row],[11]:[13]])=1,מרקובחצי[[#This Row],[עד ועד]],IF(SUM(R4:T5)=1,IF(מרקובחצי[[#This Row],[עד ועד]]&lt;J4,מרקובחצי[[#This Row],[עד ועד]],J4),J4))</f>
        <v>28</v>
      </c>
      <c r="K5" s="19">
        <f>IF(SUM(מרקובחצי[[#This Row],[11]:[13]])=1,מרקובחצי[[#This Row],[עד ועד]],IF(SUM(R4:T5)=1,IF(מרקובחצי[[#This Row],[עד ועד]]&gt;K4,מרקובחצי[[#This Row],[עד ועד]],K4),K4))</f>
        <v>30</v>
      </c>
      <c r="L5" s="19" t="str">
        <f>IF(AND(SUM(מרקובחצי[[#This Row],[31]:[33]])=1,SUM(U4:W4)=0),מרקובחצי[[#This Row],[מקס]]-מרקובחצי[[#This Row],[מינ]],"")</f>
        <v/>
      </c>
      <c r="M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" s="19" t="str">
        <f t="shared" si="0"/>
        <v>S32</v>
      </c>
      <c r="O5" s="19" t="str">
        <f>IF(מרקובחצי[[#This Row],[קבעה הפלגה?]]=1,"",IF(AND(מרקובחצי[[#This Row],[עד ועד]]&lt;29,OR(מרקובחצי[[#This Row],[CycleNumber]]=1,AND(U4=1,OR(מרקובחצי[[#This Row],[עד ועד]]&lt;J4,מרקובחצי[[#This Row],[עד ועד]]&gt;K4)),AND(V4=1,מרקובחצי[[#This Row],[עד ועד]]&lt;J4),W4=1)),1,""))</f>
        <v/>
      </c>
      <c r="P5" s="19" t="str">
        <f>IF(מרקובחצי[[#This Row],[קבעה הפלגה?]]=1,"",IF(AND(מרקובחצי[[#This Row],[עד ועד]]&gt;28,מרקובחצי[[#This Row],[עד ועד]]&lt;32,OR(מרקובחצי[[#This Row],[CycleNumber]]=1,AND(U4=1),AND(V4=1,OR(מרקובחצי[[#This Row],[עד ועד]]&lt;J4,מרקובחצי[[#This Row],[עד ועד]]&gt;K4)),W4=1)),1,""))</f>
        <v/>
      </c>
      <c r="Q5" s="19" t="str">
        <f>IF(מרקובחצי[[#This Row],[קבעה הפלגה?]]=1,"",IF(AND(מרקובחצי[[#This Row],[עד ועד]]&gt;31,OR(מרקובחצי[[#This Row],[CycleNumber]]=1,AND(U4=1),AND(V4=1,מרקובחצי[[#This Row],[עד ועד]]&gt;K4),AND(W4=1,OR(מרקובחצי[[#This Row],[עד ועד]]&gt;K4,מרקובחצי[[#This Row],[עד ועד]]&lt;J4)))),1,""))</f>
        <v/>
      </c>
      <c r="R5" s="19" t="str">
        <f>IF(מרקובחצי[[#This Row],[CycleNumber]]&gt;1,IF(AND(O4=1,מרקובחצי[[#This Row],[עד ועד]]&lt;29),1,""),"")</f>
        <v/>
      </c>
      <c r="S5" s="19" t="str">
        <f>IF(מרקובחצי[[#This Row],[CycleNumber]]&gt;1,IF(OR(AND(O4=1,מרקובחצי[[#This Row],[עד ועד]]&gt;28),AND(P4=1),AND(Q4=1,מרקובחצי[[#This Row],[עד ועד]]&lt;32)),1,""),"")</f>
        <v/>
      </c>
      <c r="T5" s="19" t="str">
        <f>IF(מרקובחצי[[#This Row],[CycleNumber]]&gt;1,IF(AND(Q4=1,מרקובחצי[[#This Row],[עד ועד]]&gt;31),1,""),"")</f>
        <v/>
      </c>
      <c r="U5" s="19" t="str">
        <f>IF(מרקובחצי[[#This Row],[CycleNumber]]&gt;1,IF(AND(R4=1,מרקובחצי[[#This Row],[עד ועד]]&lt;29),1,IF(AND(U4=1,NOT(OR(מרקובחצי[[#This Row],[עד ועד]]&lt;J4,מרקובחצי[[#This Row],[עד ועד]]&gt;K4))),1,"")),"")</f>
        <v/>
      </c>
      <c r="V5" s="19">
        <f>IF(מרקובחצי[[#This Row],[CycleNumber]]&gt;1,IF(AND(SUM(R4:T4)=1,מרקובחצי[[#This Row],[עד ועד]]&gt;28,מרקובחצי[[#This Row],[עד ועד]]&lt;32),1,IF(OR(S4=1,AND(R4=1,מרקובחצי[[#This Row],[עד ועד]]&gt;28),AND(T4=1,מרקובחצי[[#This Row],[עד ועד]]&lt;32)),1,IF(AND(V4=1,NOT(OR(מרקובחצי[[#This Row],[עד ועד]]&lt;J4,מרקובחצי[[#This Row],[עד ועד]]&gt;K4))),1,""))),"")</f>
        <v>1</v>
      </c>
      <c r="W5" s="19" t="str">
        <f>IF(מרקובחצי[[#This Row],[CycleNumber]]&gt;1,IF(AND(T4=1,מרקובחצי[[#This Row],[עד ועד]]&gt;31),1,IF(AND(W4=1,NOT(OR(מרקובחצי[[#This Row],[עד ועד]]&lt;J4,מרקובחצי[[#This Row],[עד ועד]]&gt;K4))),1,"")),"")</f>
        <v/>
      </c>
      <c r="X5" s="19" t="str">
        <f>IF(AND(מרקובחצי[[#This Row],[CycleNumber]]&lt;$B6,SUM(מרקובחצי[[#This Row],[11]],R6)=2),1,"")</f>
        <v/>
      </c>
      <c r="Y5" s="19" t="str">
        <f>IF(AND(מרקובחצי[[#This Row],[CycleNumber]]&lt;$B6,SUM(מרקובחצי[[#This Row],[11]],S6)=2),1,"")</f>
        <v/>
      </c>
      <c r="Z5" s="19" t="str">
        <f>IF(AND(מרקובחצי[[#This Row],[CycleNumber]]&lt;$B6,SUM(מרקובחצי[[#This Row],[13]],S6)=2),1,"")</f>
        <v/>
      </c>
      <c r="AA5" s="19" t="str">
        <f>IF(AND(מרקובחצי[[#This Row],[CycleNumber]]&lt;$B6,SUM(מרקובחצי[[#This Row],[13]],T6)=2),1,"")</f>
        <v/>
      </c>
      <c r="AB5" s="19" t="str">
        <f>IF(AND(מרקובחצי[[#This Row],[CycleNumber]]&lt;$B6,SUM(מרקובחצי[[#This Row],[21]],U6)=2),1,"")</f>
        <v/>
      </c>
      <c r="AC5" s="19" t="str">
        <f>IF(AND(מרקובחצי[[#This Row],[CycleNumber]]&lt;$B6,SUM(מרקובחצי[[#This Row],[21]],V6)=2),1,"")</f>
        <v/>
      </c>
      <c r="AD5" s="19" t="str">
        <f>IF(AND(מרקובחצי[[#This Row],[CycleNumber]]&lt;$B6,SUM(מרקובחצי[[#This Row],[23]],V6)=2),1,"")</f>
        <v/>
      </c>
      <c r="AE5" s="19" t="str">
        <f>IF(AND(מרקובחצי[[#This Row],[CycleNumber]]&lt;$B6,SUM(מרקובחצי[[#This Row],[23]],W6)=2),1,"")</f>
        <v/>
      </c>
      <c r="AF5" s="19" t="str">
        <f>IF(AND(מרקובחצי[[#This Row],[CycleNumber]]&lt;$B6,SUM(מרקובחצי[[#This Row],[31]],O6)=2),1,"")</f>
        <v/>
      </c>
      <c r="AG5" s="19" t="str">
        <f>IF(AND(מרקובחצי[[#This Row],[CycleNumber]]&lt;$B6,SUM(מרקובחצי[[#This Row],[31]],P6)=2),1,"")</f>
        <v/>
      </c>
      <c r="AH5" s="19" t="str">
        <f>IF(AND(מרקובחצי[[#This Row],[CycleNumber]]&lt;$B6,SUM(מרקובחצי[[#This Row],[31]],Q6)=2),1,"")</f>
        <v/>
      </c>
      <c r="AI5" s="19" t="str">
        <f>IF(AND(מרקובחצי[[#This Row],[CycleNumber]]&lt;$B6,SUM(U5:U6)=2),1,"")</f>
        <v/>
      </c>
      <c r="AJ5" s="19" t="str">
        <f>IF(AND(מרקובחצי[[#This Row],[CycleNumber]]&lt;$B6,SUM(מרקובחצי[[#This Row],[32]],O6)=2),1,"")</f>
        <v/>
      </c>
      <c r="AK5" s="19" t="str">
        <f>IF(AND(מרקובחצי[[#This Row],[CycleNumber]]&lt;$B6,SUM(מרקובחצי[[#This Row],[32]],P6)=2),1,"")</f>
        <v/>
      </c>
      <c r="AL5" s="19" t="str">
        <f>IF(AND(מרקובחצי[[#This Row],[CycleNumber]]&lt;$B6,SUM(מרקובחצי[[#This Row],[32]],Q6)=2),1,"")</f>
        <v/>
      </c>
      <c r="AM5" s="19">
        <f>IF(AND(מרקובחצי[[#This Row],[CycleNumber]]&lt;$B6,SUM(V5:V6)=2),1,"")</f>
        <v>1</v>
      </c>
      <c r="AN5" s="19" t="str">
        <f>IF(AND(מרקובחצי[[#This Row],[CycleNumber]]&lt;$B6,SUM(מרקובחצי[[#This Row],[33]],O6)=2),1,"")</f>
        <v/>
      </c>
      <c r="AO5" s="19" t="str">
        <f>IF(AND(מרקובחצי[[#This Row],[CycleNumber]]&lt;$B6,SUM(מרקובחצי[[#This Row],[33]],P6)=2),1,"")</f>
        <v/>
      </c>
      <c r="AP5" s="19" t="str">
        <f>IF(AND(מרקובחצי[[#This Row],[CycleNumber]]&lt;$B6,SUM(מרקובחצי[[#This Row],[33]],Q6)=2),1,"")</f>
        <v/>
      </c>
      <c r="AQ5" s="19" t="str">
        <f>IF(AND(מרקובחצי[[#This Row],[CycleNumber]]&lt;$B6,SUM(W5:W6)=2),1,"")</f>
        <v/>
      </c>
      <c r="AR5" s="19" t="str">
        <f>IF(AND(מרקובחצי[[#This Row],[CycleNumber]]&lt;$B6,SUM(מרקובחצי[[#This Row],[12]],S6)=2),1,"")</f>
        <v/>
      </c>
      <c r="AS5" s="19" t="str">
        <f>IF(AND(מרקובחצי[[#This Row],[CycleNumber]]&lt;$B6,SUM(מרקובחצי[[#This Row],[22]],V6)=2),1,"")</f>
        <v/>
      </c>
      <c r="AT5" s="21">
        <f>SUM(מרקובחצי[[#This Row],[11]:[33]])</f>
        <v>1</v>
      </c>
    </row>
    <row r="6" spans="1:46" ht="15.6" x14ac:dyDescent="0.25">
      <c r="A6" s="19" t="s">
        <v>2</v>
      </c>
      <c r="B6" s="19">
        <v>5</v>
      </c>
      <c r="C6">
        <v>28</v>
      </c>
      <c r="D6" s="19">
        <f>מרקובחצי[[#This Row],[LengthofCycle]]+1</f>
        <v>29</v>
      </c>
      <c r="E6" t="str">
        <f>IF(IFERROR(LOOKUP(מרקובחצי[[#This Row],[ClientID]],קביעויות[הפלגה]),FALSE)=מרקובחצי[[#This Row],[ClientID]],1,"")</f>
        <v/>
      </c>
      <c r="F6">
        <f>IF(IFERROR(LOOKUP(מרקובחצי[[#This Row],[ClientID]],סוגחציקבוע[S31]),FALSE)=מרקובחצי[[#This Row],[ClientID]],1,"")</f>
        <v>1</v>
      </c>
      <c r="G6" t="str">
        <f>IF(IFERROR(LOOKUP(מרקובחצי[[#This Row],[ClientID]],סוגחציקבוע[S32]),FALSE)=מרקובחצי[[#This Row],[ClientID]],1,"")</f>
        <v/>
      </c>
      <c r="H6" t="str">
        <f>IF(IFERROR(LOOKUP(מרקובחצי[[#This Row],[ClientID]],סוגחציקבוע[S33]),FALSE)=מרקובחצי[[#This Row],[ClientID]],1,"")</f>
        <v/>
      </c>
      <c r="I6" t="str">
        <f>IF(IFERROR(LOOKUP(מרקובחצי[[#This Row],[ClientID]],סוגחציקבוע[S32&amp;33]),FALSE)=מרקובחצי[[#This Row],[ClientID]],1,"")</f>
        <v/>
      </c>
      <c r="J6" s="19">
        <f>IF(SUM(מרקובחצי[[#This Row],[11]:[13]])=1,מרקובחצי[[#This Row],[עד ועד]],IF(SUM(R5:T6)=1,IF(מרקובחצי[[#This Row],[עד ועד]]&lt;J5,מרקובחצי[[#This Row],[עד ועד]],J5),J5))</f>
        <v>28</v>
      </c>
      <c r="K6" s="19">
        <f>IF(SUM(מרקובחצי[[#This Row],[11]:[13]])=1,מרקובחצי[[#This Row],[עד ועד]],IF(SUM(R5:T6)=1,IF(מרקובחצי[[#This Row],[עד ועד]]&gt;K5,מרקובחצי[[#This Row],[עד ועד]],K5),K5))</f>
        <v>30</v>
      </c>
      <c r="L6" s="19" t="str">
        <f>IF(AND(SUM(מרקובחצי[[#This Row],[31]:[33]])=1,SUM(U5:W5)=0),מרקובחצי[[#This Row],[מקס]]-מרקובחצי[[#This Row],[מינ]],"")</f>
        <v/>
      </c>
      <c r="M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" s="19" t="str">
        <f t="shared" si="0"/>
        <v>S32</v>
      </c>
      <c r="O6" s="19" t="str">
        <f>IF(מרקובחצי[[#This Row],[קבעה הפלגה?]]=1,"",IF(AND(מרקובחצי[[#This Row],[עד ועד]]&lt;29,OR(מרקובחצי[[#This Row],[CycleNumber]]=1,AND(U5=1,OR(מרקובחצי[[#This Row],[עד ועד]]&lt;J5,מרקובחצי[[#This Row],[עד ועד]]&gt;K5)),AND(V5=1,מרקובחצי[[#This Row],[עד ועד]]&lt;J5),W5=1)),1,""))</f>
        <v/>
      </c>
      <c r="P6" s="19" t="str">
        <f>IF(מרקובחצי[[#This Row],[קבעה הפלגה?]]=1,"",IF(AND(מרקובחצי[[#This Row],[עד ועד]]&gt;28,מרקובחצי[[#This Row],[עד ועד]]&lt;32,OR(מרקובחצי[[#This Row],[CycleNumber]]=1,AND(U5=1),AND(V5=1,OR(מרקובחצי[[#This Row],[עד ועד]]&lt;J5,מרקובחצי[[#This Row],[עד ועד]]&gt;K5)),W5=1)),1,""))</f>
        <v/>
      </c>
      <c r="Q6" s="19" t="str">
        <f>IF(מרקובחצי[[#This Row],[קבעה הפלגה?]]=1,"",IF(AND(מרקובחצי[[#This Row],[עד ועד]]&gt;31,OR(מרקובחצי[[#This Row],[CycleNumber]]=1,AND(U5=1),AND(V5=1,מרקובחצי[[#This Row],[עד ועד]]&gt;K5),AND(W5=1,OR(מרקובחצי[[#This Row],[עד ועד]]&gt;K5,מרקובחצי[[#This Row],[עד ועד]]&lt;J5)))),1,""))</f>
        <v/>
      </c>
      <c r="R6" s="19" t="str">
        <f>IF(מרקובחצי[[#This Row],[CycleNumber]]&gt;1,IF(AND(O5=1,מרקובחצי[[#This Row],[עד ועד]]&lt;29),1,""),"")</f>
        <v/>
      </c>
      <c r="S6" s="19" t="str">
        <f>IF(מרקובחצי[[#This Row],[CycleNumber]]&gt;1,IF(OR(AND(O5=1,מרקובחצי[[#This Row],[עד ועד]]&gt;28),AND(P5=1),AND(Q5=1,מרקובחצי[[#This Row],[עד ועד]]&lt;32)),1,""),"")</f>
        <v/>
      </c>
      <c r="T6" s="19" t="str">
        <f>IF(מרקובחצי[[#This Row],[CycleNumber]]&gt;1,IF(AND(Q5=1,מרקובחצי[[#This Row],[עד ועד]]&gt;31),1,""),"")</f>
        <v/>
      </c>
      <c r="U6" s="19" t="str">
        <f>IF(מרקובחצי[[#This Row],[CycleNumber]]&gt;1,IF(AND(R5=1,מרקובחצי[[#This Row],[עד ועד]]&lt;29),1,IF(AND(U5=1,NOT(OR(מרקובחצי[[#This Row],[עד ועד]]&lt;J5,מרקובחצי[[#This Row],[עד ועד]]&gt;K5))),1,"")),"")</f>
        <v/>
      </c>
      <c r="V6" s="19">
        <f>IF(מרקובחצי[[#This Row],[CycleNumber]]&gt;1,IF(AND(SUM(R5:T5)=1,מרקובחצי[[#This Row],[עד ועד]]&gt;28,מרקובחצי[[#This Row],[עד ועד]]&lt;32),1,IF(OR(S5=1,AND(R5=1,מרקובחצי[[#This Row],[עד ועד]]&gt;28),AND(T5=1,מרקובחצי[[#This Row],[עד ועד]]&lt;32)),1,IF(AND(V5=1,NOT(OR(מרקובחצי[[#This Row],[עד ועד]]&lt;J5,מרקובחצי[[#This Row],[עד ועד]]&gt;K5))),1,""))),"")</f>
        <v>1</v>
      </c>
      <c r="W6" s="19" t="str">
        <f>IF(מרקובחצי[[#This Row],[CycleNumber]]&gt;1,IF(AND(T5=1,מרקובחצי[[#This Row],[עד ועד]]&gt;31),1,IF(AND(W5=1,NOT(OR(מרקובחצי[[#This Row],[עד ועד]]&lt;J5,מרקובחצי[[#This Row],[עד ועד]]&gt;K5))),1,"")),"")</f>
        <v/>
      </c>
      <c r="X6" s="19" t="str">
        <f>IF(AND(מרקובחצי[[#This Row],[CycleNumber]]&lt;$B7,SUM(מרקובחצי[[#This Row],[11]],R7)=2),1,"")</f>
        <v/>
      </c>
      <c r="Y6" s="19" t="str">
        <f>IF(AND(מרקובחצי[[#This Row],[CycleNumber]]&lt;$B7,SUM(מרקובחצי[[#This Row],[11]],S7)=2),1,"")</f>
        <v/>
      </c>
      <c r="Z6" s="19" t="str">
        <f>IF(AND(מרקובחצי[[#This Row],[CycleNumber]]&lt;$B7,SUM(מרקובחצי[[#This Row],[13]],S7)=2),1,"")</f>
        <v/>
      </c>
      <c r="AA6" s="19" t="str">
        <f>IF(AND(מרקובחצי[[#This Row],[CycleNumber]]&lt;$B7,SUM(מרקובחצי[[#This Row],[13]],T7)=2),1,"")</f>
        <v/>
      </c>
      <c r="AB6" s="19" t="str">
        <f>IF(AND(מרקובחצי[[#This Row],[CycleNumber]]&lt;$B7,SUM(מרקובחצי[[#This Row],[21]],U7)=2),1,"")</f>
        <v/>
      </c>
      <c r="AC6" s="19" t="str">
        <f>IF(AND(מרקובחצי[[#This Row],[CycleNumber]]&lt;$B7,SUM(מרקובחצי[[#This Row],[21]],V7)=2),1,"")</f>
        <v/>
      </c>
      <c r="AD6" s="19" t="str">
        <f>IF(AND(מרקובחצי[[#This Row],[CycleNumber]]&lt;$B7,SUM(מרקובחצי[[#This Row],[23]],V7)=2),1,"")</f>
        <v/>
      </c>
      <c r="AE6" s="19" t="str">
        <f>IF(AND(מרקובחצי[[#This Row],[CycleNumber]]&lt;$B7,SUM(מרקובחצי[[#This Row],[23]],W7)=2),1,"")</f>
        <v/>
      </c>
      <c r="AF6" s="19" t="str">
        <f>IF(AND(מרקובחצי[[#This Row],[CycleNumber]]&lt;$B7,SUM(מרקובחצי[[#This Row],[31]],O7)=2),1,"")</f>
        <v/>
      </c>
      <c r="AG6" s="19" t="str">
        <f>IF(AND(מרקובחצי[[#This Row],[CycleNumber]]&lt;$B7,SUM(מרקובחצי[[#This Row],[31]],P7)=2),1,"")</f>
        <v/>
      </c>
      <c r="AH6" s="19" t="str">
        <f>IF(AND(מרקובחצי[[#This Row],[CycleNumber]]&lt;$B7,SUM(מרקובחצי[[#This Row],[31]],Q7)=2),1,"")</f>
        <v/>
      </c>
      <c r="AI6" s="19" t="str">
        <f>IF(AND(מרקובחצי[[#This Row],[CycleNumber]]&lt;$B7,SUM(U6:U7)=2),1,"")</f>
        <v/>
      </c>
      <c r="AJ6" s="19">
        <f>IF(AND(מרקובחצי[[#This Row],[CycleNumber]]&lt;$B7,SUM(מרקובחצי[[#This Row],[32]],O7)=2),1,"")</f>
        <v>1</v>
      </c>
      <c r="AK6" s="19" t="str">
        <f>IF(AND(מרקובחצי[[#This Row],[CycleNumber]]&lt;$B7,SUM(מרקובחצי[[#This Row],[32]],P7)=2),1,"")</f>
        <v/>
      </c>
      <c r="AL6" s="19" t="str">
        <f>IF(AND(מרקובחצי[[#This Row],[CycleNumber]]&lt;$B7,SUM(מרקובחצי[[#This Row],[32]],Q7)=2),1,"")</f>
        <v/>
      </c>
      <c r="AM6" s="19" t="str">
        <f>IF(AND(מרקובחצי[[#This Row],[CycleNumber]]&lt;$B7,SUM(V6:V7)=2),1,"")</f>
        <v/>
      </c>
      <c r="AN6" s="19" t="str">
        <f>IF(AND(מרקובחצי[[#This Row],[CycleNumber]]&lt;$B7,SUM(מרקובחצי[[#This Row],[33]],O7)=2),1,"")</f>
        <v/>
      </c>
      <c r="AO6" s="19" t="str">
        <f>IF(AND(מרקובחצי[[#This Row],[CycleNumber]]&lt;$B7,SUM(מרקובחצי[[#This Row],[33]],P7)=2),1,"")</f>
        <v/>
      </c>
      <c r="AP6" s="19" t="str">
        <f>IF(AND(מרקובחצי[[#This Row],[CycleNumber]]&lt;$B7,SUM(מרקובחצי[[#This Row],[33]],Q7)=2),1,"")</f>
        <v/>
      </c>
      <c r="AQ6" s="19" t="str">
        <f>IF(AND(מרקובחצי[[#This Row],[CycleNumber]]&lt;$B7,SUM(W6:W7)=2),1,"")</f>
        <v/>
      </c>
      <c r="AR6" s="19" t="str">
        <f>IF(AND(מרקובחצי[[#This Row],[CycleNumber]]&lt;$B7,SUM(מרקובחצי[[#This Row],[12]],S7)=2),1,"")</f>
        <v/>
      </c>
      <c r="AS6" s="19" t="str">
        <f>IF(AND(מרקובחצי[[#This Row],[CycleNumber]]&lt;$B7,SUM(מרקובחצי[[#This Row],[22]],V7)=2),1,"")</f>
        <v/>
      </c>
      <c r="AT6" s="21">
        <f>SUM(מרקובחצי[[#This Row],[11]:[33]])</f>
        <v>1</v>
      </c>
    </row>
    <row r="7" spans="1:46" ht="15.6" x14ac:dyDescent="0.25">
      <c r="A7" s="19" t="s">
        <v>2</v>
      </c>
      <c r="B7" s="19">
        <v>6</v>
      </c>
      <c r="C7">
        <v>26</v>
      </c>
      <c r="D7" s="19">
        <f>מרקובחצי[[#This Row],[LengthofCycle]]+1</f>
        <v>27</v>
      </c>
      <c r="E7" t="str">
        <f>IF(IFERROR(LOOKUP(מרקובחצי[[#This Row],[ClientID]],קביעויות[הפלגה]),FALSE)=מרקובחצי[[#This Row],[ClientID]],1,"")</f>
        <v/>
      </c>
      <c r="F7">
        <f>IF(IFERROR(LOOKUP(מרקובחצי[[#This Row],[ClientID]],סוגחציקבוע[S31]),FALSE)=מרקובחצי[[#This Row],[ClientID]],1,"")</f>
        <v>1</v>
      </c>
      <c r="G7" t="str">
        <f>IF(IFERROR(LOOKUP(מרקובחצי[[#This Row],[ClientID]],סוגחציקבוע[S32]),FALSE)=מרקובחצי[[#This Row],[ClientID]],1,"")</f>
        <v/>
      </c>
      <c r="H7" t="str">
        <f>IF(IFERROR(LOOKUP(מרקובחצי[[#This Row],[ClientID]],סוגחציקבוע[S33]),FALSE)=מרקובחצי[[#This Row],[ClientID]],1,"")</f>
        <v/>
      </c>
      <c r="I7" t="str">
        <f>IF(IFERROR(LOOKUP(מרקובחצי[[#This Row],[ClientID]],סוגחציקבוע[S32&amp;33]),FALSE)=מרקובחצי[[#This Row],[ClientID]],1,"")</f>
        <v/>
      </c>
      <c r="J7" s="19">
        <f>IF(SUM(מרקובחצי[[#This Row],[11]:[13]])=1,מרקובחצי[[#This Row],[עד ועד]],IF(SUM(R6:T7)=1,IF(מרקובחצי[[#This Row],[עד ועד]]&lt;J6,מרקובחצי[[#This Row],[עד ועד]],J6),J6))</f>
        <v>27</v>
      </c>
      <c r="K7" s="19">
        <f>IF(SUM(מרקובחצי[[#This Row],[11]:[13]])=1,מרקובחצי[[#This Row],[עד ועד]],IF(SUM(R6:T7)=1,IF(מרקובחצי[[#This Row],[עד ועד]]&gt;K6,מרקובחצי[[#This Row],[עד ועד]],K6),K6))</f>
        <v>27</v>
      </c>
      <c r="L7" s="19" t="str">
        <f>IF(AND(SUM(מרקובחצי[[#This Row],[31]:[33]])=1,SUM(U6:W6)=0),מרקובחצי[[#This Row],[מקס]]-מרקובחצי[[#This Row],[מינ]],"")</f>
        <v/>
      </c>
      <c r="M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7" s="19" t="str">
        <f t="shared" si="0"/>
        <v>S32</v>
      </c>
      <c r="O7" s="19">
        <f>IF(מרקובחצי[[#This Row],[קבעה הפלגה?]]=1,"",IF(AND(מרקובחצי[[#This Row],[עד ועד]]&lt;29,OR(מרקובחצי[[#This Row],[CycleNumber]]=1,AND(U6=1,OR(מרקובחצי[[#This Row],[עד ועד]]&lt;J6,מרקובחצי[[#This Row],[עד ועד]]&gt;K6)),AND(V6=1,מרקובחצי[[#This Row],[עד ועד]]&lt;J6),W6=1)),1,""))</f>
        <v>1</v>
      </c>
      <c r="P7" s="19" t="str">
        <f>IF(מרקובחצי[[#This Row],[קבעה הפלגה?]]=1,"",IF(AND(מרקובחצי[[#This Row],[עד ועד]]&gt;28,מרקובחצי[[#This Row],[עד ועד]]&lt;32,OR(מרקובחצי[[#This Row],[CycleNumber]]=1,AND(U6=1),AND(V6=1,OR(מרקובחצי[[#This Row],[עד ועד]]&lt;J6,מרקובחצי[[#This Row],[עד ועד]]&gt;K6)),W6=1)),1,""))</f>
        <v/>
      </c>
      <c r="Q7" s="19" t="str">
        <f>IF(מרקובחצי[[#This Row],[קבעה הפלגה?]]=1,"",IF(AND(מרקובחצי[[#This Row],[עד ועד]]&gt;31,OR(מרקובחצי[[#This Row],[CycleNumber]]=1,AND(U6=1),AND(V6=1,מרקובחצי[[#This Row],[עד ועד]]&gt;K6),AND(W6=1,OR(מרקובחצי[[#This Row],[עד ועד]]&gt;K6,מרקובחצי[[#This Row],[עד ועד]]&lt;J6)))),1,""))</f>
        <v/>
      </c>
      <c r="R7" s="19" t="str">
        <f>IF(מרקובחצי[[#This Row],[CycleNumber]]&gt;1,IF(AND(O6=1,מרקובחצי[[#This Row],[עד ועד]]&lt;29),1,""),"")</f>
        <v/>
      </c>
      <c r="S7" s="19" t="str">
        <f>IF(מרקובחצי[[#This Row],[CycleNumber]]&gt;1,IF(OR(AND(O6=1,מרקובחצי[[#This Row],[עד ועד]]&gt;28),AND(P6=1),AND(Q6=1,מרקובחצי[[#This Row],[עד ועד]]&lt;32)),1,""),"")</f>
        <v/>
      </c>
      <c r="T7" s="19" t="str">
        <f>IF(מרקובחצי[[#This Row],[CycleNumber]]&gt;1,IF(AND(Q6=1,מרקובחצי[[#This Row],[עד ועד]]&gt;31),1,""),"")</f>
        <v/>
      </c>
      <c r="U7" s="19" t="str">
        <f>IF(מרקובחצי[[#This Row],[CycleNumber]]&gt;1,IF(AND(R6=1,מרקובחצי[[#This Row],[עד ועד]]&lt;29),1,IF(AND(U6=1,NOT(OR(מרקובחצי[[#This Row],[עד ועד]]&lt;J6,מרקובחצי[[#This Row],[עד ועד]]&gt;K6))),1,"")),"")</f>
        <v/>
      </c>
      <c r="V7" s="19" t="str">
        <f>IF(מרקובחצי[[#This Row],[CycleNumber]]&gt;1,IF(AND(SUM(R6:T6)=1,מרקובחצי[[#This Row],[עד ועד]]&gt;28,מרקובחצי[[#This Row],[עד ועד]]&lt;32),1,IF(OR(S6=1,AND(R6=1,מרקובחצי[[#This Row],[עד ועד]]&gt;28),AND(T6=1,מרקובחצי[[#This Row],[עד ועד]]&lt;32)),1,IF(AND(V6=1,NOT(OR(מרקובחצי[[#This Row],[עד ועד]]&lt;J6,מרקובחצי[[#This Row],[עד ועד]]&gt;K6))),1,""))),"")</f>
        <v/>
      </c>
      <c r="W7" s="19" t="str">
        <f>IF(מרקובחצי[[#This Row],[CycleNumber]]&gt;1,IF(AND(T6=1,מרקובחצי[[#This Row],[עד ועד]]&gt;31),1,IF(AND(W6=1,NOT(OR(מרקובחצי[[#This Row],[עד ועד]]&lt;J6,מרקובחצי[[#This Row],[עד ועד]]&gt;K6))),1,"")),"")</f>
        <v/>
      </c>
      <c r="X7" s="19" t="str">
        <f>IF(AND(מרקובחצי[[#This Row],[CycleNumber]]&lt;$B8,SUM(מרקובחצי[[#This Row],[11]],R8)=2),1,"")</f>
        <v/>
      </c>
      <c r="Y7" s="19">
        <f>IF(AND(מרקובחצי[[#This Row],[CycleNumber]]&lt;$B8,SUM(מרקובחצי[[#This Row],[11]],S8)=2),1,"")</f>
        <v>1</v>
      </c>
      <c r="Z7" s="19" t="str">
        <f>IF(AND(מרקובחצי[[#This Row],[CycleNumber]]&lt;$B8,SUM(מרקובחצי[[#This Row],[13]],S8)=2),1,"")</f>
        <v/>
      </c>
      <c r="AA7" s="19" t="str">
        <f>IF(AND(מרקובחצי[[#This Row],[CycleNumber]]&lt;$B8,SUM(מרקובחצי[[#This Row],[13]],T8)=2),1,"")</f>
        <v/>
      </c>
      <c r="AB7" s="19" t="str">
        <f>IF(AND(מרקובחצי[[#This Row],[CycleNumber]]&lt;$B8,SUM(מרקובחצי[[#This Row],[21]],U8)=2),1,"")</f>
        <v/>
      </c>
      <c r="AC7" s="19" t="str">
        <f>IF(AND(מרקובחצי[[#This Row],[CycleNumber]]&lt;$B8,SUM(מרקובחצי[[#This Row],[21]],V8)=2),1,"")</f>
        <v/>
      </c>
      <c r="AD7" s="19" t="str">
        <f>IF(AND(מרקובחצי[[#This Row],[CycleNumber]]&lt;$B8,SUM(מרקובחצי[[#This Row],[23]],V8)=2),1,"")</f>
        <v/>
      </c>
      <c r="AE7" s="19" t="str">
        <f>IF(AND(מרקובחצי[[#This Row],[CycleNumber]]&lt;$B8,SUM(מרקובחצי[[#This Row],[23]],W8)=2),1,"")</f>
        <v/>
      </c>
      <c r="AF7" s="19" t="str">
        <f>IF(AND(מרקובחצי[[#This Row],[CycleNumber]]&lt;$B8,SUM(מרקובחצי[[#This Row],[31]],O8)=2),1,"")</f>
        <v/>
      </c>
      <c r="AG7" s="19" t="str">
        <f>IF(AND(מרקובחצי[[#This Row],[CycleNumber]]&lt;$B8,SUM(מרקובחצי[[#This Row],[31]],P8)=2),1,"")</f>
        <v/>
      </c>
      <c r="AH7" s="19" t="str">
        <f>IF(AND(מרקובחצי[[#This Row],[CycleNumber]]&lt;$B8,SUM(מרקובחצי[[#This Row],[31]],Q8)=2),1,"")</f>
        <v/>
      </c>
      <c r="AI7" s="19" t="str">
        <f>IF(AND(מרקובחצי[[#This Row],[CycleNumber]]&lt;$B8,SUM(U7:U8)=2),1,"")</f>
        <v/>
      </c>
      <c r="AJ7" s="19" t="str">
        <f>IF(AND(מרקובחצי[[#This Row],[CycleNumber]]&lt;$B8,SUM(מרקובחצי[[#This Row],[32]],O8)=2),1,"")</f>
        <v/>
      </c>
      <c r="AK7" s="19" t="str">
        <f>IF(AND(מרקובחצי[[#This Row],[CycleNumber]]&lt;$B8,SUM(מרקובחצי[[#This Row],[32]],P8)=2),1,"")</f>
        <v/>
      </c>
      <c r="AL7" s="19" t="str">
        <f>IF(AND(מרקובחצי[[#This Row],[CycleNumber]]&lt;$B8,SUM(מרקובחצי[[#This Row],[32]],Q8)=2),1,"")</f>
        <v/>
      </c>
      <c r="AM7" s="19" t="str">
        <f>IF(AND(מרקובחצי[[#This Row],[CycleNumber]]&lt;$B8,SUM(V7:V8)=2),1,"")</f>
        <v/>
      </c>
      <c r="AN7" s="19" t="str">
        <f>IF(AND(מרקובחצי[[#This Row],[CycleNumber]]&lt;$B8,SUM(מרקובחצי[[#This Row],[33]],O8)=2),1,"")</f>
        <v/>
      </c>
      <c r="AO7" s="19" t="str">
        <f>IF(AND(מרקובחצי[[#This Row],[CycleNumber]]&lt;$B8,SUM(מרקובחצי[[#This Row],[33]],P8)=2),1,"")</f>
        <v/>
      </c>
      <c r="AP7" s="19" t="str">
        <f>IF(AND(מרקובחצי[[#This Row],[CycleNumber]]&lt;$B8,SUM(מרקובחצי[[#This Row],[33]],Q8)=2),1,"")</f>
        <v/>
      </c>
      <c r="AQ7" s="19" t="str">
        <f>IF(AND(מרקובחצי[[#This Row],[CycleNumber]]&lt;$B8,SUM(W7:W8)=2),1,"")</f>
        <v/>
      </c>
      <c r="AR7" s="19" t="str">
        <f>IF(AND(מרקובחצי[[#This Row],[CycleNumber]]&lt;$B8,SUM(מרקובחצי[[#This Row],[12]],S8)=2),1,"")</f>
        <v/>
      </c>
      <c r="AS7" s="19" t="str">
        <f>IF(AND(מרקובחצי[[#This Row],[CycleNumber]]&lt;$B8,SUM(מרקובחצי[[#This Row],[22]],V8)=2),1,"")</f>
        <v/>
      </c>
      <c r="AT7" s="21">
        <f>SUM(מרקובחצי[[#This Row],[11]:[33]])</f>
        <v>1</v>
      </c>
    </row>
    <row r="8" spans="1:46" ht="15.6" x14ac:dyDescent="0.25">
      <c r="A8" s="19" t="s">
        <v>2</v>
      </c>
      <c r="B8" s="19">
        <v>7</v>
      </c>
      <c r="C8">
        <v>29</v>
      </c>
      <c r="D8" s="19">
        <f>מרקובחצי[[#This Row],[LengthofCycle]]+1</f>
        <v>30</v>
      </c>
      <c r="E8" t="str">
        <f>IF(IFERROR(LOOKUP(מרקובחצי[[#This Row],[ClientID]],קביעויות[הפלגה]),FALSE)=מרקובחצי[[#This Row],[ClientID]],1,"")</f>
        <v/>
      </c>
      <c r="F8">
        <f>IF(IFERROR(LOOKUP(מרקובחצי[[#This Row],[ClientID]],סוגחציקבוע[S31]),FALSE)=מרקובחצי[[#This Row],[ClientID]],1,"")</f>
        <v>1</v>
      </c>
      <c r="G8" t="str">
        <f>IF(IFERROR(LOOKUP(מרקובחצי[[#This Row],[ClientID]],סוגחציקבוע[S32]),FALSE)=מרקובחצי[[#This Row],[ClientID]],1,"")</f>
        <v/>
      </c>
      <c r="H8" t="str">
        <f>IF(IFERROR(LOOKUP(מרקובחצי[[#This Row],[ClientID]],סוגחציקבוע[S33]),FALSE)=מרקובחצי[[#This Row],[ClientID]],1,"")</f>
        <v/>
      </c>
      <c r="I8" t="str">
        <f>IF(IFERROR(LOOKUP(מרקובחצי[[#This Row],[ClientID]],סוגחציקבוע[S32&amp;33]),FALSE)=מרקובחצי[[#This Row],[ClientID]],1,"")</f>
        <v/>
      </c>
      <c r="J8" s="19">
        <f>IF(SUM(מרקובחצי[[#This Row],[11]:[13]])=1,מרקובחצי[[#This Row],[עד ועד]],IF(SUM(R7:T8)=1,IF(מרקובחצי[[#This Row],[עד ועד]]&lt;J7,מרקובחצי[[#This Row],[עד ועד]],J7),J7))</f>
        <v>27</v>
      </c>
      <c r="K8" s="19">
        <f>IF(SUM(מרקובחצי[[#This Row],[11]:[13]])=1,מרקובחצי[[#This Row],[עד ועד]],IF(SUM(R7:T8)=1,IF(מרקובחצי[[#This Row],[עד ועד]]&gt;K7,מרקובחצי[[#This Row],[עד ועד]],K7),K7))</f>
        <v>30</v>
      </c>
      <c r="L8" s="19" t="str">
        <f>IF(AND(SUM(מרקובחצי[[#This Row],[31]:[33]])=1,SUM(U7:W7)=0),מרקובחצי[[#This Row],[מקס]]-מרקובחצי[[#This Row],[מינ]],"")</f>
        <v/>
      </c>
      <c r="M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8" s="19" t="str">
        <f t="shared" si="0"/>
        <v>S11</v>
      </c>
      <c r="O8" s="19" t="str">
        <f>IF(מרקובחצי[[#This Row],[קבעה הפלגה?]]=1,"",IF(AND(מרקובחצי[[#This Row],[עד ועד]]&lt;29,OR(מרקובחצי[[#This Row],[CycleNumber]]=1,AND(U7=1,OR(מרקובחצי[[#This Row],[עד ועד]]&lt;J7,מרקובחצי[[#This Row],[עד ועד]]&gt;K7)),AND(V7=1,מרקובחצי[[#This Row],[עד ועד]]&lt;J7),W7=1)),1,""))</f>
        <v/>
      </c>
      <c r="P8" s="19" t="str">
        <f>IF(מרקובחצי[[#This Row],[קבעה הפלגה?]]=1,"",IF(AND(מרקובחצי[[#This Row],[עד ועד]]&gt;28,מרקובחצי[[#This Row],[עד ועד]]&lt;32,OR(מרקובחצי[[#This Row],[CycleNumber]]=1,AND(U7=1),AND(V7=1,OR(מרקובחצי[[#This Row],[עד ועד]]&lt;J7,מרקובחצי[[#This Row],[עד ועד]]&gt;K7)),W7=1)),1,""))</f>
        <v/>
      </c>
      <c r="Q8" s="19" t="str">
        <f>IF(מרקובחצי[[#This Row],[קבעה הפלגה?]]=1,"",IF(AND(מרקובחצי[[#This Row],[עד ועד]]&gt;31,OR(מרקובחצי[[#This Row],[CycleNumber]]=1,AND(U7=1),AND(V7=1,מרקובחצי[[#This Row],[עד ועד]]&gt;K7),AND(W7=1,OR(מרקובחצי[[#This Row],[עד ועד]]&gt;K7,מרקובחצי[[#This Row],[עד ועד]]&lt;J7)))),1,""))</f>
        <v/>
      </c>
      <c r="R8" s="19" t="str">
        <f>IF(מרקובחצי[[#This Row],[CycleNumber]]&gt;1,IF(AND(O7=1,מרקובחצי[[#This Row],[עד ועד]]&lt;29),1,""),"")</f>
        <v/>
      </c>
      <c r="S8" s="19">
        <f>IF(מרקובחצי[[#This Row],[CycleNumber]]&gt;1,IF(OR(AND(O7=1,מרקובחצי[[#This Row],[עד ועד]]&gt;28),AND(P7=1),AND(Q7=1,מרקובחצי[[#This Row],[עד ועד]]&lt;32)),1,""),"")</f>
        <v>1</v>
      </c>
      <c r="T8" s="19" t="str">
        <f>IF(מרקובחצי[[#This Row],[CycleNumber]]&gt;1,IF(AND(Q7=1,מרקובחצי[[#This Row],[עד ועד]]&gt;31),1,""),"")</f>
        <v/>
      </c>
      <c r="U8" s="19" t="str">
        <f>IF(מרקובחצי[[#This Row],[CycleNumber]]&gt;1,IF(AND(R7=1,מרקובחצי[[#This Row],[עד ועד]]&lt;29),1,IF(AND(U7=1,NOT(OR(מרקובחצי[[#This Row],[עד ועד]]&lt;J7,מרקובחצי[[#This Row],[עד ועד]]&gt;K7))),1,"")),"")</f>
        <v/>
      </c>
      <c r="V8" s="19" t="str">
        <f>IF(מרקובחצי[[#This Row],[CycleNumber]]&gt;1,IF(AND(SUM(R7:T7)=1,מרקובחצי[[#This Row],[עד ועד]]&gt;28,מרקובחצי[[#This Row],[עד ועד]]&lt;32),1,IF(OR(S7=1,AND(R7=1,מרקובחצי[[#This Row],[עד ועד]]&gt;28),AND(T7=1,מרקובחצי[[#This Row],[עד ועד]]&lt;32)),1,IF(AND(V7=1,NOT(OR(מרקובחצי[[#This Row],[עד ועד]]&lt;J7,מרקובחצי[[#This Row],[עד ועד]]&gt;K7))),1,""))),"")</f>
        <v/>
      </c>
      <c r="W8" s="19" t="str">
        <f>IF(מרקובחצי[[#This Row],[CycleNumber]]&gt;1,IF(AND(T7=1,מרקובחצי[[#This Row],[עד ועד]]&gt;31),1,IF(AND(W7=1,NOT(OR(מרקובחצי[[#This Row],[עד ועד]]&lt;J7,מרקובחצי[[#This Row],[עד ועד]]&gt;K7))),1,"")),"")</f>
        <v/>
      </c>
      <c r="X8" s="19" t="str">
        <f>IF(AND(מרקובחצי[[#This Row],[CycleNumber]]&lt;$B9,SUM(מרקובחצי[[#This Row],[11]],R9)=2),1,"")</f>
        <v/>
      </c>
      <c r="Y8" s="19" t="str">
        <f>IF(AND(מרקובחצי[[#This Row],[CycleNumber]]&lt;$B9,SUM(מרקובחצי[[#This Row],[11]],S9)=2),1,"")</f>
        <v/>
      </c>
      <c r="Z8" s="19" t="str">
        <f>IF(AND(מרקובחצי[[#This Row],[CycleNumber]]&lt;$B9,SUM(מרקובחצי[[#This Row],[13]],S9)=2),1,"")</f>
        <v/>
      </c>
      <c r="AA8" s="19" t="str">
        <f>IF(AND(מרקובחצי[[#This Row],[CycleNumber]]&lt;$B9,SUM(מרקובחצי[[#This Row],[13]],T9)=2),1,"")</f>
        <v/>
      </c>
      <c r="AB8" s="19" t="str">
        <f>IF(AND(מרקובחצי[[#This Row],[CycleNumber]]&lt;$B9,SUM(מרקובחצי[[#This Row],[21]],U9)=2),1,"")</f>
        <v/>
      </c>
      <c r="AC8" s="19" t="str">
        <f>IF(AND(מרקובחצי[[#This Row],[CycleNumber]]&lt;$B9,SUM(מרקובחצי[[#This Row],[21]],V9)=2),1,"")</f>
        <v/>
      </c>
      <c r="AD8" s="19" t="str">
        <f>IF(AND(מרקובחצי[[#This Row],[CycleNumber]]&lt;$B9,SUM(מרקובחצי[[#This Row],[23]],V9)=2),1,"")</f>
        <v/>
      </c>
      <c r="AE8" s="19" t="str">
        <f>IF(AND(מרקובחצי[[#This Row],[CycleNumber]]&lt;$B9,SUM(מרקובחצי[[#This Row],[23]],W9)=2),1,"")</f>
        <v/>
      </c>
      <c r="AF8" s="19" t="str">
        <f>IF(AND(מרקובחצי[[#This Row],[CycleNumber]]&lt;$B9,SUM(מרקובחצי[[#This Row],[31]],O9)=2),1,"")</f>
        <v/>
      </c>
      <c r="AG8" s="19" t="str">
        <f>IF(AND(מרקובחצי[[#This Row],[CycleNumber]]&lt;$B9,SUM(מרקובחצי[[#This Row],[31]],P9)=2),1,"")</f>
        <v/>
      </c>
      <c r="AH8" s="19" t="str">
        <f>IF(AND(מרקובחצי[[#This Row],[CycleNumber]]&lt;$B9,SUM(מרקובחצי[[#This Row],[31]],Q9)=2),1,"")</f>
        <v/>
      </c>
      <c r="AI8" s="19" t="str">
        <f>IF(AND(מרקובחצי[[#This Row],[CycleNumber]]&lt;$B9,SUM(U8:U9)=2),1,"")</f>
        <v/>
      </c>
      <c r="AJ8" s="19" t="str">
        <f>IF(AND(מרקובחצי[[#This Row],[CycleNumber]]&lt;$B9,SUM(מרקובחצי[[#This Row],[32]],O9)=2),1,"")</f>
        <v/>
      </c>
      <c r="AK8" s="19" t="str">
        <f>IF(AND(מרקובחצי[[#This Row],[CycleNumber]]&lt;$B9,SUM(מרקובחצי[[#This Row],[32]],P9)=2),1,"")</f>
        <v/>
      </c>
      <c r="AL8" s="19" t="str">
        <f>IF(AND(מרקובחצי[[#This Row],[CycleNumber]]&lt;$B9,SUM(מרקובחצי[[#This Row],[32]],Q9)=2),1,"")</f>
        <v/>
      </c>
      <c r="AM8" s="19" t="str">
        <f>IF(AND(מרקובחצי[[#This Row],[CycleNumber]]&lt;$B9,SUM(V8:V9)=2),1,"")</f>
        <v/>
      </c>
      <c r="AN8" s="19" t="str">
        <f>IF(AND(מרקובחצי[[#This Row],[CycleNumber]]&lt;$B9,SUM(מרקובחצי[[#This Row],[33]],O9)=2),1,"")</f>
        <v/>
      </c>
      <c r="AO8" s="19" t="str">
        <f>IF(AND(מרקובחצי[[#This Row],[CycleNumber]]&lt;$B9,SUM(מרקובחצי[[#This Row],[33]],P9)=2),1,"")</f>
        <v/>
      </c>
      <c r="AP8" s="19" t="str">
        <f>IF(AND(מרקובחצי[[#This Row],[CycleNumber]]&lt;$B9,SUM(מרקובחצי[[#This Row],[33]],Q9)=2),1,"")</f>
        <v/>
      </c>
      <c r="AQ8" s="19" t="str">
        <f>IF(AND(מרקובחצי[[#This Row],[CycleNumber]]&lt;$B9,SUM(W8:W9)=2),1,"")</f>
        <v/>
      </c>
      <c r="AR8" s="19" t="str">
        <f>IF(AND(מרקובחצי[[#This Row],[CycleNumber]]&lt;$B9,SUM(מרקובחצי[[#This Row],[12]],S9)=2),1,"")</f>
        <v/>
      </c>
      <c r="AS8" s="19">
        <f>IF(AND(מרקובחצי[[#This Row],[CycleNumber]]&lt;$B9,SUM(מרקובחצי[[#This Row],[22]],V9)=2),1,"")</f>
        <v>1</v>
      </c>
      <c r="AT8" s="21">
        <f>SUM(מרקובחצי[[#This Row],[11]:[33]])</f>
        <v>1</v>
      </c>
    </row>
    <row r="9" spans="1:46" ht="15.6" x14ac:dyDescent="0.25">
      <c r="A9" s="19" t="s">
        <v>2</v>
      </c>
      <c r="B9" s="19">
        <v>8</v>
      </c>
      <c r="C9">
        <v>24</v>
      </c>
      <c r="D9" s="19">
        <f>מרקובחצי[[#This Row],[LengthofCycle]]+1</f>
        <v>25</v>
      </c>
      <c r="E9" t="str">
        <f>IF(IFERROR(LOOKUP(מרקובחצי[[#This Row],[ClientID]],קביעויות[הפלגה]),FALSE)=מרקובחצי[[#This Row],[ClientID]],1,"")</f>
        <v/>
      </c>
      <c r="F9">
        <f>IF(IFERROR(LOOKUP(מרקובחצי[[#This Row],[ClientID]],סוגחציקבוע[S31]),FALSE)=מרקובחצי[[#This Row],[ClientID]],1,"")</f>
        <v>1</v>
      </c>
      <c r="G9" t="str">
        <f>IF(IFERROR(LOOKUP(מרקובחצי[[#This Row],[ClientID]],סוגחציקבוע[S32]),FALSE)=מרקובחצי[[#This Row],[ClientID]],1,"")</f>
        <v/>
      </c>
      <c r="H9" t="str">
        <f>IF(IFERROR(LOOKUP(מרקובחצי[[#This Row],[ClientID]],סוגחציקבוע[S33]),FALSE)=מרקובחצי[[#This Row],[ClientID]],1,"")</f>
        <v/>
      </c>
      <c r="I9" t="str">
        <f>IF(IFERROR(LOOKUP(מרקובחצי[[#This Row],[ClientID]],סוגחציקבוע[S32&amp;33]),FALSE)=מרקובחצי[[#This Row],[ClientID]],1,"")</f>
        <v/>
      </c>
      <c r="J9" s="19">
        <f>IF(SUM(מרקובחצי[[#This Row],[11]:[13]])=1,מרקובחצי[[#This Row],[עד ועד]],IF(SUM(R8:T9)=1,IF(מרקובחצי[[#This Row],[עד ועד]]&lt;J8,מרקובחצי[[#This Row],[עד ועד]],J8),J8))</f>
        <v>25</v>
      </c>
      <c r="K9" s="19">
        <f>IF(SUM(מרקובחצי[[#This Row],[11]:[13]])=1,מרקובחצי[[#This Row],[עד ועד]],IF(SUM(R8:T9)=1,IF(מרקובחצי[[#This Row],[עד ועד]]&gt;K8,מרקובחצי[[#This Row],[עד ועד]],K8),K8))</f>
        <v>30</v>
      </c>
      <c r="L9" s="19">
        <f>IF(AND(SUM(מרקובחצי[[#This Row],[31]:[33]])=1,SUM(U8:W8)=0),מרקובחצי[[#This Row],[מקס]]-מרקובחצי[[#This Row],[מינ]],"")</f>
        <v>5</v>
      </c>
      <c r="M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" s="19" t="str">
        <f t="shared" si="0"/>
        <v>S22</v>
      </c>
      <c r="O9" s="19" t="str">
        <f>IF(מרקובחצי[[#This Row],[קבעה הפלגה?]]=1,"",IF(AND(מרקובחצי[[#This Row],[עד ועד]]&lt;29,OR(מרקובחצי[[#This Row],[CycleNumber]]=1,AND(U8=1,OR(מרקובחצי[[#This Row],[עד ועד]]&lt;J8,מרקובחצי[[#This Row],[עד ועד]]&gt;K8)),AND(V8=1,מרקובחצי[[#This Row],[עד ועד]]&lt;J8),W8=1)),1,""))</f>
        <v/>
      </c>
      <c r="P9" s="19" t="str">
        <f>IF(מרקובחצי[[#This Row],[קבעה הפלגה?]]=1,"",IF(AND(מרקובחצי[[#This Row],[עד ועד]]&gt;28,מרקובחצי[[#This Row],[עד ועד]]&lt;32,OR(מרקובחצי[[#This Row],[CycleNumber]]=1,AND(U8=1),AND(V8=1,OR(מרקובחצי[[#This Row],[עד ועד]]&lt;J8,מרקובחצי[[#This Row],[עד ועד]]&gt;K8)),W8=1)),1,""))</f>
        <v/>
      </c>
      <c r="Q9" s="19" t="str">
        <f>IF(מרקובחצי[[#This Row],[קבעה הפלגה?]]=1,"",IF(AND(מרקובחצי[[#This Row],[עד ועד]]&gt;31,OR(מרקובחצי[[#This Row],[CycleNumber]]=1,AND(U8=1),AND(V8=1,מרקובחצי[[#This Row],[עד ועד]]&gt;K8),AND(W8=1,OR(מרקובחצי[[#This Row],[עד ועד]]&gt;K8,מרקובחצי[[#This Row],[עד ועד]]&lt;J8)))),1,""))</f>
        <v/>
      </c>
      <c r="R9" s="19" t="str">
        <f>IF(מרקובחצי[[#This Row],[CycleNumber]]&gt;1,IF(AND(O8=1,מרקובחצי[[#This Row],[עד ועד]]&lt;29),1,""),"")</f>
        <v/>
      </c>
      <c r="S9" s="19" t="str">
        <f>IF(מרקובחצי[[#This Row],[CycleNumber]]&gt;1,IF(OR(AND(O8=1,מרקובחצי[[#This Row],[עד ועד]]&gt;28),AND(P8=1),AND(Q8=1,מרקובחצי[[#This Row],[עד ועד]]&lt;32)),1,""),"")</f>
        <v/>
      </c>
      <c r="T9" s="19" t="str">
        <f>IF(מרקובחצי[[#This Row],[CycleNumber]]&gt;1,IF(AND(Q8=1,מרקובחצי[[#This Row],[עד ועד]]&gt;31),1,""),"")</f>
        <v/>
      </c>
      <c r="U9" s="19" t="str">
        <f>IF(מרקובחצי[[#This Row],[CycleNumber]]&gt;1,IF(AND(R8=1,מרקובחצי[[#This Row],[עד ועד]]&lt;29),1,IF(AND(U8=1,NOT(OR(מרקובחצי[[#This Row],[עד ועד]]&lt;J8,מרקובחצי[[#This Row],[עד ועד]]&gt;K8))),1,"")),"")</f>
        <v/>
      </c>
      <c r="V9" s="19">
        <f>IF(מרקובחצי[[#This Row],[CycleNumber]]&gt;1,IF(AND(SUM(R8:T8)=1,מרקובחצי[[#This Row],[עד ועד]]&gt;28,מרקובחצי[[#This Row],[עד ועד]]&lt;32),1,IF(OR(S8=1,AND(R8=1,מרקובחצי[[#This Row],[עד ועד]]&gt;28),AND(T8=1,מרקובחצי[[#This Row],[עד ועד]]&lt;32)),1,IF(AND(V8=1,NOT(OR(מרקובחצי[[#This Row],[עד ועד]]&lt;J8,מרקובחצי[[#This Row],[עד ועד]]&gt;K8))),1,""))),"")</f>
        <v>1</v>
      </c>
      <c r="W9" s="19" t="str">
        <f>IF(מרקובחצי[[#This Row],[CycleNumber]]&gt;1,IF(AND(T8=1,מרקובחצי[[#This Row],[עד ועד]]&gt;31),1,IF(AND(W8=1,NOT(OR(מרקובחצי[[#This Row],[עד ועד]]&lt;J8,מרקובחצי[[#This Row],[עד ועד]]&gt;K8))),1,"")),"")</f>
        <v/>
      </c>
      <c r="X9" s="19" t="str">
        <f>IF(AND(מרקובחצי[[#This Row],[CycleNumber]]&lt;$B10,SUM(מרקובחצי[[#This Row],[11]],R10)=2),1,"")</f>
        <v/>
      </c>
      <c r="Y9" s="19" t="str">
        <f>IF(AND(מרקובחצי[[#This Row],[CycleNumber]]&lt;$B10,SUM(מרקובחצי[[#This Row],[11]],S10)=2),1,"")</f>
        <v/>
      </c>
      <c r="Z9" s="19" t="str">
        <f>IF(AND(מרקובחצי[[#This Row],[CycleNumber]]&lt;$B10,SUM(מרקובחצי[[#This Row],[13]],S10)=2),1,"")</f>
        <v/>
      </c>
      <c r="AA9" s="19" t="str">
        <f>IF(AND(מרקובחצי[[#This Row],[CycleNumber]]&lt;$B10,SUM(מרקובחצי[[#This Row],[13]],T10)=2),1,"")</f>
        <v/>
      </c>
      <c r="AB9" s="19" t="str">
        <f>IF(AND(מרקובחצי[[#This Row],[CycleNumber]]&lt;$B10,SUM(מרקובחצי[[#This Row],[21]],U10)=2),1,"")</f>
        <v/>
      </c>
      <c r="AC9" s="19" t="str">
        <f>IF(AND(מרקובחצי[[#This Row],[CycleNumber]]&lt;$B10,SUM(מרקובחצי[[#This Row],[21]],V10)=2),1,"")</f>
        <v/>
      </c>
      <c r="AD9" s="19" t="str">
        <f>IF(AND(מרקובחצי[[#This Row],[CycleNumber]]&lt;$B10,SUM(מרקובחצי[[#This Row],[23]],V10)=2),1,"")</f>
        <v/>
      </c>
      <c r="AE9" s="19" t="str">
        <f>IF(AND(מרקובחצי[[#This Row],[CycleNumber]]&lt;$B10,SUM(מרקובחצי[[#This Row],[23]],W10)=2),1,"")</f>
        <v/>
      </c>
      <c r="AF9" s="19" t="str">
        <f>IF(AND(מרקובחצי[[#This Row],[CycleNumber]]&lt;$B10,SUM(מרקובחצי[[#This Row],[31]],O10)=2),1,"")</f>
        <v/>
      </c>
      <c r="AG9" s="19" t="str">
        <f>IF(AND(מרקובחצי[[#This Row],[CycleNumber]]&lt;$B10,SUM(מרקובחצי[[#This Row],[31]],P10)=2),1,"")</f>
        <v/>
      </c>
      <c r="AH9" s="19" t="str">
        <f>IF(AND(מרקובחצי[[#This Row],[CycleNumber]]&lt;$B10,SUM(מרקובחצי[[#This Row],[31]],Q10)=2),1,"")</f>
        <v/>
      </c>
      <c r="AI9" s="19" t="str">
        <f>IF(AND(מרקובחצי[[#This Row],[CycleNumber]]&lt;$B10,SUM(U9:U10)=2),1,"")</f>
        <v/>
      </c>
      <c r="AJ9" s="19" t="str">
        <f>IF(AND(מרקובחצי[[#This Row],[CycleNumber]]&lt;$B10,SUM(מרקובחצי[[#This Row],[32]],O10)=2),1,"")</f>
        <v/>
      </c>
      <c r="AK9" s="19" t="str">
        <f>IF(AND(מרקובחצי[[#This Row],[CycleNumber]]&lt;$B10,SUM(מרקובחצי[[#This Row],[32]],P10)=2),1,"")</f>
        <v/>
      </c>
      <c r="AL9" s="19" t="str">
        <f>IF(AND(מרקובחצי[[#This Row],[CycleNumber]]&lt;$B10,SUM(מרקובחצי[[#This Row],[32]],Q10)=2),1,"")</f>
        <v/>
      </c>
      <c r="AM9" s="19">
        <f>IF(AND(מרקובחצי[[#This Row],[CycleNumber]]&lt;$B10,SUM(V9:V10)=2),1,"")</f>
        <v>1</v>
      </c>
      <c r="AN9" s="19" t="str">
        <f>IF(AND(מרקובחצי[[#This Row],[CycleNumber]]&lt;$B10,SUM(מרקובחצי[[#This Row],[33]],O10)=2),1,"")</f>
        <v/>
      </c>
      <c r="AO9" s="19" t="str">
        <f>IF(AND(מרקובחצי[[#This Row],[CycleNumber]]&lt;$B10,SUM(מרקובחצי[[#This Row],[33]],P10)=2),1,"")</f>
        <v/>
      </c>
      <c r="AP9" s="19" t="str">
        <f>IF(AND(מרקובחצי[[#This Row],[CycleNumber]]&lt;$B10,SUM(מרקובחצי[[#This Row],[33]],Q10)=2),1,"")</f>
        <v/>
      </c>
      <c r="AQ9" s="19" t="str">
        <f>IF(AND(מרקובחצי[[#This Row],[CycleNumber]]&lt;$B10,SUM(W9:W10)=2),1,"")</f>
        <v/>
      </c>
      <c r="AR9" s="19" t="str">
        <f>IF(AND(מרקובחצי[[#This Row],[CycleNumber]]&lt;$B10,SUM(מרקובחצי[[#This Row],[12]],S10)=2),1,"")</f>
        <v/>
      </c>
      <c r="AS9" s="19" t="str">
        <f>IF(AND(מרקובחצי[[#This Row],[CycleNumber]]&lt;$B10,SUM(מרקובחצי[[#This Row],[22]],V10)=2),1,"")</f>
        <v/>
      </c>
      <c r="AT9" s="21">
        <f>SUM(מרקובחצי[[#This Row],[11]:[33]])</f>
        <v>1</v>
      </c>
    </row>
    <row r="10" spans="1:46" ht="15.6" x14ac:dyDescent="0.25">
      <c r="A10" s="19" t="s">
        <v>2</v>
      </c>
      <c r="B10" s="19">
        <v>9</v>
      </c>
      <c r="C10">
        <v>28</v>
      </c>
      <c r="D10" s="19">
        <f>מרקובחצי[[#This Row],[LengthofCycle]]+1</f>
        <v>29</v>
      </c>
      <c r="E10" t="str">
        <f>IF(IFERROR(LOOKUP(מרקובחצי[[#This Row],[ClientID]],קביעויות[הפלגה]),FALSE)=מרקובחצי[[#This Row],[ClientID]],1,"")</f>
        <v/>
      </c>
      <c r="F10">
        <f>IF(IFERROR(LOOKUP(מרקובחצי[[#This Row],[ClientID]],סוגחציקבוע[S31]),FALSE)=מרקובחצי[[#This Row],[ClientID]],1,"")</f>
        <v>1</v>
      </c>
      <c r="G10" t="str">
        <f>IF(IFERROR(LOOKUP(מרקובחצי[[#This Row],[ClientID]],סוגחציקבוע[S32]),FALSE)=מרקובחצי[[#This Row],[ClientID]],1,"")</f>
        <v/>
      </c>
      <c r="H10" t="str">
        <f>IF(IFERROR(LOOKUP(מרקובחצי[[#This Row],[ClientID]],סוגחציקבוע[S33]),FALSE)=מרקובחצי[[#This Row],[ClientID]],1,"")</f>
        <v/>
      </c>
      <c r="I10" t="str">
        <f>IF(IFERROR(LOOKUP(מרקובחצי[[#This Row],[ClientID]],סוגחציקבוע[S32&amp;33]),FALSE)=מרקובחצי[[#This Row],[ClientID]],1,"")</f>
        <v/>
      </c>
      <c r="J10" s="19">
        <f>IF(SUM(מרקובחצי[[#This Row],[11]:[13]])=1,מרקובחצי[[#This Row],[עד ועד]],IF(SUM(R9:T10)=1,IF(מרקובחצי[[#This Row],[עד ועד]]&lt;J9,מרקובחצי[[#This Row],[עד ועד]],J9),J9))</f>
        <v>25</v>
      </c>
      <c r="K10" s="19">
        <f>IF(SUM(מרקובחצי[[#This Row],[11]:[13]])=1,מרקובחצי[[#This Row],[עד ועד]],IF(SUM(R9:T10)=1,IF(מרקובחצי[[#This Row],[עד ועד]]&gt;K9,מרקובחצי[[#This Row],[עד ועד]],K9),K9))</f>
        <v>30</v>
      </c>
      <c r="L10" s="19" t="str">
        <f>IF(AND(SUM(מרקובחצי[[#This Row],[31]:[33]])=1,SUM(U9:W9)=0),מרקובחצי[[#This Row],[מקס]]-מרקובחצי[[#This Row],[מינ]],"")</f>
        <v/>
      </c>
      <c r="M1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" s="19" t="str">
        <f t="shared" si="0"/>
        <v>S32</v>
      </c>
      <c r="O10" s="19" t="str">
        <f>IF(מרקובחצי[[#This Row],[קבעה הפלגה?]]=1,"",IF(AND(מרקובחצי[[#This Row],[עד ועד]]&lt;29,OR(מרקובחצי[[#This Row],[CycleNumber]]=1,AND(U9=1,OR(מרקובחצי[[#This Row],[עד ועד]]&lt;J9,מרקובחצי[[#This Row],[עד ועד]]&gt;K9)),AND(V9=1,מרקובחצי[[#This Row],[עד ועד]]&lt;J9),W9=1)),1,""))</f>
        <v/>
      </c>
      <c r="P10" s="19" t="str">
        <f>IF(מרקובחצי[[#This Row],[קבעה הפלגה?]]=1,"",IF(AND(מרקובחצי[[#This Row],[עד ועד]]&gt;28,מרקובחצי[[#This Row],[עד ועד]]&lt;32,OR(מרקובחצי[[#This Row],[CycleNumber]]=1,AND(U9=1),AND(V9=1,OR(מרקובחצי[[#This Row],[עד ועד]]&lt;J9,מרקובחצי[[#This Row],[עד ועד]]&gt;K9)),W9=1)),1,""))</f>
        <v/>
      </c>
      <c r="Q10" s="19" t="str">
        <f>IF(מרקובחצי[[#This Row],[קבעה הפלגה?]]=1,"",IF(AND(מרקובחצי[[#This Row],[עד ועד]]&gt;31,OR(מרקובחצי[[#This Row],[CycleNumber]]=1,AND(U9=1),AND(V9=1,מרקובחצי[[#This Row],[עד ועד]]&gt;K9),AND(W9=1,OR(מרקובחצי[[#This Row],[עד ועד]]&gt;K9,מרקובחצי[[#This Row],[עד ועד]]&lt;J9)))),1,""))</f>
        <v/>
      </c>
      <c r="R10" s="19" t="str">
        <f>IF(מרקובחצי[[#This Row],[CycleNumber]]&gt;1,IF(AND(O9=1,מרקובחצי[[#This Row],[עד ועד]]&lt;29),1,""),"")</f>
        <v/>
      </c>
      <c r="S10" s="19" t="str">
        <f>IF(מרקובחצי[[#This Row],[CycleNumber]]&gt;1,IF(OR(AND(O9=1,מרקובחצי[[#This Row],[עד ועד]]&gt;28),AND(P9=1),AND(Q9=1,מרקובחצי[[#This Row],[עד ועד]]&lt;32)),1,""),"")</f>
        <v/>
      </c>
      <c r="T10" s="19" t="str">
        <f>IF(מרקובחצי[[#This Row],[CycleNumber]]&gt;1,IF(AND(Q9=1,מרקובחצי[[#This Row],[עד ועד]]&gt;31),1,""),"")</f>
        <v/>
      </c>
      <c r="U10" s="19" t="str">
        <f>IF(מרקובחצי[[#This Row],[CycleNumber]]&gt;1,IF(AND(R9=1,מרקובחצי[[#This Row],[עד ועד]]&lt;29),1,IF(AND(U9=1,NOT(OR(מרקובחצי[[#This Row],[עד ועד]]&lt;J9,מרקובחצי[[#This Row],[עד ועד]]&gt;K9))),1,"")),"")</f>
        <v/>
      </c>
      <c r="V10" s="19">
        <f>IF(מרקובחצי[[#This Row],[CycleNumber]]&gt;1,IF(AND(SUM(R9:T9)=1,מרקובחצי[[#This Row],[עד ועד]]&gt;28,מרקובחצי[[#This Row],[עד ועד]]&lt;32),1,IF(OR(S9=1,AND(R9=1,מרקובחצי[[#This Row],[עד ועד]]&gt;28),AND(T9=1,מרקובחצי[[#This Row],[עד ועד]]&lt;32)),1,IF(AND(V9=1,NOT(OR(מרקובחצי[[#This Row],[עד ועד]]&lt;J9,מרקובחצי[[#This Row],[עד ועד]]&gt;K9))),1,""))),"")</f>
        <v>1</v>
      </c>
      <c r="W10" s="19" t="str">
        <f>IF(מרקובחצי[[#This Row],[CycleNumber]]&gt;1,IF(AND(T9=1,מרקובחצי[[#This Row],[עד ועד]]&gt;31),1,IF(AND(W9=1,NOT(OR(מרקובחצי[[#This Row],[עד ועד]]&lt;J9,מרקובחצי[[#This Row],[עד ועד]]&gt;K9))),1,"")),"")</f>
        <v/>
      </c>
      <c r="X10" s="19" t="str">
        <f>IF(AND(מרקובחצי[[#This Row],[CycleNumber]]&lt;$B11,SUM(מרקובחצי[[#This Row],[11]],R11)=2),1,"")</f>
        <v/>
      </c>
      <c r="Y10" s="19" t="str">
        <f>IF(AND(מרקובחצי[[#This Row],[CycleNumber]]&lt;$B11,SUM(מרקובחצי[[#This Row],[11]],S11)=2),1,"")</f>
        <v/>
      </c>
      <c r="Z10" s="19" t="str">
        <f>IF(AND(מרקובחצי[[#This Row],[CycleNumber]]&lt;$B11,SUM(מרקובחצי[[#This Row],[13]],S11)=2),1,"")</f>
        <v/>
      </c>
      <c r="AA10" s="19" t="str">
        <f>IF(AND(מרקובחצי[[#This Row],[CycleNumber]]&lt;$B11,SUM(מרקובחצי[[#This Row],[13]],T11)=2),1,"")</f>
        <v/>
      </c>
      <c r="AB10" s="19" t="str">
        <f>IF(AND(מרקובחצי[[#This Row],[CycleNumber]]&lt;$B11,SUM(מרקובחצי[[#This Row],[21]],U11)=2),1,"")</f>
        <v/>
      </c>
      <c r="AC10" s="19" t="str">
        <f>IF(AND(מרקובחצי[[#This Row],[CycleNumber]]&lt;$B11,SUM(מרקובחצי[[#This Row],[21]],V11)=2),1,"")</f>
        <v/>
      </c>
      <c r="AD10" s="19" t="str">
        <f>IF(AND(מרקובחצי[[#This Row],[CycleNumber]]&lt;$B11,SUM(מרקובחצי[[#This Row],[23]],V11)=2),1,"")</f>
        <v/>
      </c>
      <c r="AE10" s="19" t="str">
        <f>IF(AND(מרקובחצי[[#This Row],[CycleNumber]]&lt;$B11,SUM(מרקובחצי[[#This Row],[23]],W11)=2),1,"")</f>
        <v/>
      </c>
      <c r="AF10" s="19" t="str">
        <f>IF(AND(מרקובחצי[[#This Row],[CycleNumber]]&lt;$B11,SUM(מרקובחצי[[#This Row],[31]],O11)=2),1,"")</f>
        <v/>
      </c>
      <c r="AG10" s="19" t="str">
        <f>IF(AND(מרקובחצי[[#This Row],[CycleNumber]]&lt;$B11,SUM(מרקובחצי[[#This Row],[31]],P11)=2),1,"")</f>
        <v/>
      </c>
      <c r="AH10" s="19" t="str">
        <f>IF(AND(מרקובחצי[[#This Row],[CycleNumber]]&lt;$B11,SUM(מרקובחצי[[#This Row],[31]],Q11)=2),1,"")</f>
        <v/>
      </c>
      <c r="AI10" s="19" t="str">
        <f>IF(AND(מרקובחצי[[#This Row],[CycleNumber]]&lt;$B11,SUM(U10:U11)=2),1,"")</f>
        <v/>
      </c>
      <c r="AJ10" s="19" t="str">
        <f>IF(AND(מרקובחצי[[#This Row],[CycleNumber]]&lt;$B11,SUM(מרקובחצי[[#This Row],[32]],O11)=2),1,"")</f>
        <v/>
      </c>
      <c r="AK10" s="19" t="str">
        <f>IF(AND(מרקובחצי[[#This Row],[CycleNumber]]&lt;$B11,SUM(מרקובחצי[[#This Row],[32]],P11)=2),1,"")</f>
        <v/>
      </c>
      <c r="AL10" s="19" t="str">
        <f>IF(AND(מרקובחצי[[#This Row],[CycleNumber]]&lt;$B11,SUM(מרקובחצי[[#This Row],[32]],Q11)=2),1,"")</f>
        <v/>
      </c>
      <c r="AM10" s="19">
        <f>IF(AND(מרקובחצי[[#This Row],[CycleNumber]]&lt;$B11,SUM(V10:V11)=2),1,"")</f>
        <v>1</v>
      </c>
      <c r="AN10" s="19" t="str">
        <f>IF(AND(מרקובחצי[[#This Row],[CycleNumber]]&lt;$B11,SUM(מרקובחצי[[#This Row],[33]],O11)=2),1,"")</f>
        <v/>
      </c>
      <c r="AO10" s="19" t="str">
        <f>IF(AND(מרקובחצי[[#This Row],[CycleNumber]]&lt;$B11,SUM(מרקובחצי[[#This Row],[33]],P11)=2),1,"")</f>
        <v/>
      </c>
      <c r="AP10" s="19" t="str">
        <f>IF(AND(מרקובחצי[[#This Row],[CycleNumber]]&lt;$B11,SUM(מרקובחצי[[#This Row],[33]],Q11)=2),1,"")</f>
        <v/>
      </c>
      <c r="AQ10" s="19" t="str">
        <f>IF(AND(מרקובחצי[[#This Row],[CycleNumber]]&lt;$B11,SUM(W10:W11)=2),1,"")</f>
        <v/>
      </c>
      <c r="AR10" s="19" t="str">
        <f>IF(AND(מרקובחצי[[#This Row],[CycleNumber]]&lt;$B11,SUM(מרקובחצי[[#This Row],[12]],S11)=2),1,"")</f>
        <v/>
      </c>
      <c r="AS10" s="19" t="str">
        <f>IF(AND(מרקובחצי[[#This Row],[CycleNumber]]&lt;$B11,SUM(מרקובחצי[[#This Row],[22]],V11)=2),1,"")</f>
        <v/>
      </c>
      <c r="AT10" s="21">
        <f>SUM(מרקובחצי[[#This Row],[11]:[33]])</f>
        <v>1</v>
      </c>
    </row>
    <row r="11" spans="1:46" ht="15.6" x14ac:dyDescent="0.25">
      <c r="A11" s="19" t="s">
        <v>2</v>
      </c>
      <c r="B11" s="19">
        <v>10</v>
      </c>
      <c r="C11">
        <v>28</v>
      </c>
      <c r="D11" s="19">
        <f>מרקובחצי[[#This Row],[LengthofCycle]]+1</f>
        <v>29</v>
      </c>
      <c r="E11" t="str">
        <f>IF(IFERROR(LOOKUP(מרקובחצי[[#This Row],[ClientID]],קביעויות[הפלגה]),FALSE)=מרקובחצי[[#This Row],[ClientID]],1,"")</f>
        <v/>
      </c>
      <c r="F11">
        <f>IF(IFERROR(LOOKUP(מרקובחצי[[#This Row],[ClientID]],סוגחציקבוע[S31]),FALSE)=מרקובחצי[[#This Row],[ClientID]],1,"")</f>
        <v>1</v>
      </c>
      <c r="G11" t="str">
        <f>IF(IFERROR(LOOKUP(מרקובחצי[[#This Row],[ClientID]],סוגחציקבוע[S32]),FALSE)=מרקובחצי[[#This Row],[ClientID]],1,"")</f>
        <v/>
      </c>
      <c r="H11" t="str">
        <f>IF(IFERROR(LOOKUP(מרקובחצי[[#This Row],[ClientID]],סוגחציקבוע[S33]),FALSE)=מרקובחצי[[#This Row],[ClientID]],1,"")</f>
        <v/>
      </c>
      <c r="I11" t="str">
        <f>IF(IFERROR(LOOKUP(מרקובחצי[[#This Row],[ClientID]],סוגחציקבוע[S32&amp;33]),FALSE)=מרקובחצי[[#This Row],[ClientID]],1,"")</f>
        <v/>
      </c>
      <c r="J11" s="19">
        <f>IF(SUM(מרקובחצי[[#This Row],[11]:[13]])=1,מרקובחצי[[#This Row],[עד ועד]],IF(SUM(R10:T11)=1,IF(מרקובחצי[[#This Row],[עד ועד]]&lt;J10,מרקובחצי[[#This Row],[עד ועד]],J10),J10))</f>
        <v>25</v>
      </c>
      <c r="K11" s="19">
        <f>IF(SUM(מרקובחצי[[#This Row],[11]:[13]])=1,מרקובחצי[[#This Row],[עד ועד]],IF(SUM(R10:T11)=1,IF(מרקובחצי[[#This Row],[עד ועד]]&gt;K10,מרקובחצי[[#This Row],[עד ועד]],K10),K10))</f>
        <v>30</v>
      </c>
      <c r="L11" s="19" t="str">
        <f>IF(AND(SUM(מרקובחצי[[#This Row],[31]:[33]])=1,SUM(U10:W10)=0),מרקובחצי[[#This Row],[מקס]]-מרקובחצי[[#This Row],[מינ]],"")</f>
        <v/>
      </c>
      <c r="M1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" s="19" t="str">
        <f t="shared" si="0"/>
        <v>S32</v>
      </c>
      <c r="O11" s="19" t="str">
        <f>IF(מרקובחצי[[#This Row],[קבעה הפלגה?]]=1,"",IF(AND(מרקובחצי[[#This Row],[עד ועד]]&lt;29,OR(מרקובחצי[[#This Row],[CycleNumber]]=1,AND(U10=1,OR(מרקובחצי[[#This Row],[עד ועד]]&lt;J10,מרקובחצי[[#This Row],[עד ועד]]&gt;K10)),AND(V10=1,מרקובחצי[[#This Row],[עד ועד]]&lt;J10),W10=1)),1,""))</f>
        <v/>
      </c>
      <c r="P11" s="19" t="str">
        <f>IF(מרקובחצי[[#This Row],[קבעה הפלגה?]]=1,"",IF(AND(מרקובחצי[[#This Row],[עד ועד]]&gt;28,מרקובחצי[[#This Row],[עד ועד]]&lt;32,OR(מרקובחצי[[#This Row],[CycleNumber]]=1,AND(U10=1),AND(V10=1,OR(מרקובחצי[[#This Row],[עד ועד]]&lt;J10,מרקובחצי[[#This Row],[עד ועד]]&gt;K10)),W10=1)),1,""))</f>
        <v/>
      </c>
      <c r="Q11" s="19" t="str">
        <f>IF(מרקובחצי[[#This Row],[קבעה הפלגה?]]=1,"",IF(AND(מרקובחצי[[#This Row],[עד ועד]]&gt;31,OR(מרקובחצי[[#This Row],[CycleNumber]]=1,AND(U10=1),AND(V10=1,מרקובחצי[[#This Row],[עד ועד]]&gt;K10),AND(W10=1,OR(מרקובחצי[[#This Row],[עד ועד]]&gt;K10,מרקובחצי[[#This Row],[עד ועד]]&lt;J10)))),1,""))</f>
        <v/>
      </c>
      <c r="R11" s="19" t="str">
        <f>IF(מרקובחצי[[#This Row],[CycleNumber]]&gt;1,IF(AND(O10=1,מרקובחצי[[#This Row],[עד ועד]]&lt;29),1,""),"")</f>
        <v/>
      </c>
      <c r="S11" s="19" t="str">
        <f>IF(מרקובחצי[[#This Row],[CycleNumber]]&gt;1,IF(OR(AND(O10=1,מרקובחצי[[#This Row],[עד ועד]]&gt;28),AND(P10=1),AND(Q10=1,מרקובחצי[[#This Row],[עד ועד]]&lt;32)),1,""),"")</f>
        <v/>
      </c>
      <c r="T11" s="19" t="str">
        <f>IF(מרקובחצי[[#This Row],[CycleNumber]]&gt;1,IF(AND(Q10=1,מרקובחצי[[#This Row],[עד ועד]]&gt;31),1,""),"")</f>
        <v/>
      </c>
      <c r="U11" s="19" t="str">
        <f>IF(מרקובחצי[[#This Row],[CycleNumber]]&gt;1,IF(AND(R10=1,מרקובחצי[[#This Row],[עד ועד]]&lt;29),1,IF(AND(U10=1,NOT(OR(מרקובחצי[[#This Row],[עד ועד]]&lt;J10,מרקובחצי[[#This Row],[עד ועד]]&gt;K10))),1,"")),"")</f>
        <v/>
      </c>
      <c r="V11" s="19">
        <f>IF(מרקובחצי[[#This Row],[CycleNumber]]&gt;1,IF(AND(SUM(R10:T10)=1,מרקובחצי[[#This Row],[עד ועד]]&gt;28,מרקובחצי[[#This Row],[עד ועד]]&lt;32),1,IF(OR(S10=1,AND(R10=1,מרקובחצי[[#This Row],[עד ועד]]&gt;28),AND(T10=1,מרקובחצי[[#This Row],[עד ועד]]&lt;32)),1,IF(AND(V10=1,NOT(OR(מרקובחצי[[#This Row],[עד ועד]]&lt;J10,מרקובחצי[[#This Row],[עד ועד]]&gt;K10))),1,""))),"")</f>
        <v>1</v>
      </c>
      <c r="W11" s="19" t="str">
        <f>IF(מרקובחצי[[#This Row],[CycleNumber]]&gt;1,IF(AND(T10=1,מרקובחצי[[#This Row],[עד ועד]]&gt;31),1,IF(AND(W10=1,NOT(OR(מרקובחצי[[#This Row],[עד ועד]]&lt;J10,מרקובחצי[[#This Row],[עד ועד]]&gt;K10))),1,"")),"")</f>
        <v/>
      </c>
      <c r="X11" s="19" t="str">
        <f>IF(AND(מרקובחצי[[#This Row],[CycleNumber]]&lt;$B12,SUM(מרקובחצי[[#This Row],[11]],R12)=2),1,"")</f>
        <v/>
      </c>
      <c r="Y11" s="19" t="str">
        <f>IF(AND(מרקובחצי[[#This Row],[CycleNumber]]&lt;$B12,SUM(מרקובחצי[[#This Row],[11]],S12)=2),1,"")</f>
        <v/>
      </c>
      <c r="Z11" s="19" t="str">
        <f>IF(AND(מרקובחצי[[#This Row],[CycleNumber]]&lt;$B12,SUM(מרקובחצי[[#This Row],[13]],S12)=2),1,"")</f>
        <v/>
      </c>
      <c r="AA11" s="19" t="str">
        <f>IF(AND(מרקובחצי[[#This Row],[CycleNumber]]&lt;$B12,SUM(מרקובחצי[[#This Row],[13]],T12)=2),1,"")</f>
        <v/>
      </c>
      <c r="AB11" s="19" t="str">
        <f>IF(AND(מרקובחצי[[#This Row],[CycleNumber]]&lt;$B12,SUM(מרקובחצי[[#This Row],[21]],U12)=2),1,"")</f>
        <v/>
      </c>
      <c r="AC11" s="19" t="str">
        <f>IF(AND(מרקובחצי[[#This Row],[CycleNumber]]&lt;$B12,SUM(מרקובחצי[[#This Row],[21]],V12)=2),1,"")</f>
        <v/>
      </c>
      <c r="AD11" s="19" t="str">
        <f>IF(AND(מרקובחצי[[#This Row],[CycleNumber]]&lt;$B12,SUM(מרקובחצי[[#This Row],[23]],V12)=2),1,"")</f>
        <v/>
      </c>
      <c r="AE11" s="19" t="str">
        <f>IF(AND(מרקובחצי[[#This Row],[CycleNumber]]&lt;$B12,SUM(מרקובחצי[[#This Row],[23]],W12)=2),1,"")</f>
        <v/>
      </c>
      <c r="AF11" s="19" t="str">
        <f>IF(AND(מרקובחצי[[#This Row],[CycleNumber]]&lt;$B12,SUM(מרקובחצי[[#This Row],[31]],O12)=2),1,"")</f>
        <v/>
      </c>
      <c r="AG11" s="19" t="str">
        <f>IF(AND(מרקובחצי[[#This Row],[CycleNumber]]&lt;$B12,SUM(מרקובחצי[[#This Row],[31]],P12)=2),1,"")</f>
        <v/>
      </c>
      <c r="AH11" s="19" t="str">
        <f>IF(AND(מרקובחצי[[#This Row],[CycleNumber]]&lt;$B12,SUM(מרקובחצי[[#This Row],[31]],Q12)=2),1,"")</f>
        <v/>
      </c>
      <c r="AI11" s="19" t="str">
        <f>IF(AND(מרקובחצי[[#This Row],[CycleNumber]]&lt;$B12,SUM(U11:U12)=2),1,"")</f>
        <v/>
      </c>
      <c r="AJ11" s="19" t="str">
        <f>IF(AND(מרקובחצי[[#This Row],[CycleNumber]]&lt;$B12,SUM(מרקובחצי[[#This Row],[32]],O12)=2),1,"")</f>
        <v/>
      </c>
      <c r="AK11" s="19" t="str">
        <f>IF(AND(מרקובחצי[[#This Row],[CycleNumber]]&lt;$B12,SUM(מרקובחצי[[#This Row],[32]],P12)=2),1,"")</f>
        <v/>
      </c>
      <c r="AL11" s="19" t="str">
        <f>IF(AND(מרקובחצי[[#This Row],[CycleNumber]]&lt;$B12,SUM(מרקובחצי[[#This Row],[32]],Q12)=2),1,"")</f>
        <v/>
      </c>
      <c r="AM11" s="19">
        <f>IF(AND(מרקובחצי[[#This Row],[CycleNumber]]&lt;$B12,SUM(V11:V12)=2),1,"")</f>
        <v>1</v>
      </c>
      <c r="AN11" s="19" t="str">
        <f>IF(AND(מרקובחצי[[#This Row],[CycleNumber]]&lt;$B12,SUM(מרקובחצי[[#This Row],[33]],O12)=2),1,"")</f>
        <v/>
      </c>
      <c r="AO11" s="19" t="str">
        <f>IF(AND(מרקובחצי[[#This Row],[CycleNumber]]&lt;$B12,SUM(מרקובחצי[[#This Row],[33]],P12)=2),1,"")</f>
        <v/>
      </c>
      <c r="AP11" s="19" t="str">
        <f>IF(AND(מרקובחצי[[#This Row],[CycleNumber]]&lt;$B12,SUM(מרקובחצי[[#This Row],[33]],Q12)=2),1,"")</f>
        <v/>
      </c>
      <c r="AQ11" s="19" t="str">
        <f>IF(AND(מרקובחצי[[#This Row],[CycleNumber]]&lt;$B12,SUM(W11:W12)=2),1,"")</f>
        <v/>
      </c>
      <c r="AR11" s="19" t="str">
        <f>IF(AND(מרקובחצי[[#This Row],[CycleNumber]]&lt;$B12,SUM(מרקובחצי[[#This Row],[12]],S12)=2),1,"")</f>
        <v/>
      </c>
      <c r="AS11" s="19" t="str">
        <f>IF(AND(מרקובחצי[[#This Row],[CycleNumber]]&lt;$B12,SUM(מרקובחצי[[#This Row],[22]],V12)=2),1,"")</f>
        <v/>
      </c>
      <c r="AT11" s="21">
        <f>SUM(מרקובחצי[[#This Row],[11]:[33]])</f>
        <v>1</v>
      </c>
    </row>
    <row r="12" spans="1:46" ht="15.6" x14ac:dyDescent="0.25">
      <c r="A12" s="19" t="s">
        <v>2</v>
      </c>
      <c r="B12" s="19">
        <v>11</v>
      </c>
      <c r="C12">
        <v>26</v>
      </c>
      <c r="D12" s="19">
        <f>מרקובחצי[[#This Row],[LengthofCycle]]+1</f>
        <v>27</v>
      </c>
      <c r="E12" t="str">
        <f>IF(IFERROR(LOOKUP(מרקובחצי[[#This Row],[ClientID]],קביעויות[הפלגה]),FALSE)=מרקובחצי[[#This Row],[ClientID]],1,"")</f>
        <v/>
      </c>
      <c r="F12">
        <f>IF(IFERROR(LOOKUP(מרקובחצי[[#This Row],[ClientID]],סוגחציקבוע[S31]),FALSE)=מרקובחצי[[#This Row],[ClientID]],1,"")</f>
        <v>1</v>
      </c>
      <c r="G12" t="str">
        <f>IF(IFERROR(LOOKUP(מרקובחצי[[#This Row],[ClientID]],סוגחציקבוע[S32]),FALSE)=מרקובחצי[[#This Row],[ClientID]],1,"")</f>
        <v/>
      </c>
      <c r="H12" t="str">
        <f>IF(IFERROR(LOOKUP(מרקובחצי[[#This Row],[ClientID]],סוגחציקבוע[S33]),FALSE)=מרקובחצי[[#This Row],[ClientID]],1,"")</f>
        <v/>
      </c>
      <c r="I12" t="str">
        <f>IF(IFERROR(LOOKUP(מרקובחצי[[#This Row],[ClientID]],סוגחציקבוע[S32&amp;33]),FALSE)=מרקובחצי[[#This Row],[ClientID]],1,"")</f>
        <v/>
      </c>
      <c r="J12" s="19">
        <f>IF(SUM(מרקובחצי[[#This Row],[11]:[13]])=1,מרקובחצי[[#This Row],[עד ועד]],IF(SUM(R11:T12)=1,IF(מרקובחצי[[#This Row],[עד ועד]]&lt;J11,מרקובחצי[[#This Row],[עד ועד]],J11),J11))</f>
        <v>25</v>
      </c>
      <c r="K12" s="19">
        <f>IF(SUM(מרקובחצי[[#This Row],[11]:[13]])=1,מרקובחצי[[#This Row],[עד ועד]],IF(SUM(R11:T12)=1,IF(מרקובחצי[[#This Row],[עד ועד]]&gt;K11,מרקובחצי[[#This Row],[עד ועד]],K11),K11))</f>
        <v>30</v>
      </c>
      <c r="L12" s="19" t="str">
        <f>IF(AND(SUM(מרקובחצי[[#This Row],[31]:[33]])=1,SUM(U11:W11)=0),מרקובחצי[[#This Row],[מקס]]-מרקובחצי[[#This Row],[מינ]],"")</f>
        <v/>
      </c>
      <c r="M1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" s="19" t="str">
        <f t="shared" si="0"/>
        <v>S32</v>
      </c>
      <c r="O12" s="19" t="str">
        <f>IF(מרקובחצי[[#This Row],[קבעה הפלגה?]]=1,"",IF(AND(מרקובחצי[[#This Row],[עד ועד]]&lt;29,OR(מרקובחצי[[#This Row],[CycleNumber]]=1,AND(U11=1,OR(מרקובחצי[[#This Row],[עד ועד]]&lt;J11,מרקובחצי[[#This Row],[עד ועד]]&gt;K11)),AND(V11=1,מרקובחצי[[#This Row],[עד ועד]]&lt;J11),W11=1)),1,""))</f>
        <v/>
      </c>
      <c r="P12" s="19" t="str">
        <f>IF(מרקובחצי[[#This Row],[קבעה הפלגה?]]=1,"",IF(AND(מרקובחצי[[#This Row],[עד ועד]]&gt;28,מרקובחצי[[#This Row],[עד ועד]]&lt;32,OR(מרקובחצי[[#This Row],[CycleNumber]]=1,AND(U11=1),AND(V11=1,OR(מרקובחצי[[#This Row],[עד ועד]]&lt;J11,מרקובחצי[[#This Row],[עד ועד]]&gt;K11)),W11=1)),1,""))</f>
        <v/>
      </c>
      <c r="Q12" s="19" t="str">
        <f>IF(מרקובחצי[[#This Row],[קבעה הפלגה?]]=1,"",IF(AND(מרקובחצי[[#This Row],[עד ועד]]&gt;31,OR(מרקובחצי[[#This Row],[CycleNumber]]=1,AND(U11=1),AND(V11=1,מרקובחצי[[#This Row],[עד ועד]]&gt;K11),AND(W11=1,OR(מרקובחצי[[#This Row],[עד ועד]]&gt;K11,מרקובחצי[[#This Row],[עד ועד]]&lt;J11)))),1,""))</f>
        <v/>
      </c>
      <c r="R12" s="19" t="str">
        <f>IF(מרקובחצי[[#This Row],[CycleNumber]]&gt;1,IF(AND(O11=1,מרקובחצי[[#This Row],[עד ועד]]&lt;29),1,""),"")</f>
        <v/>
      </c>
      <c r="S12" s="19" t="str">
        <f>IF(מרקובחצי[[#This Row],[CycleNumber]]&gt;1,IF(OR(AND(O11=1,מרקובחצי[[#This Row],[עד ועד]]&gt;28),AND(P11=1),AND(Q11=1,מרקובחצי[[#This Row],[עד ועד]]&lt;32)),1,""),"")</f>
        <v/>
      </c>
      <c r="T12" s="19" t="str">
        <f>IF(מרקובחצי[[#This Row],[CycleNumber]]&gt;1,IF(AND(Q11=1,מרקובחצי[[#This Row],[עד ועד]]&gt;31),1,""),"")</f>
        <v/>
      </c>
      <c r="U12" s="19" t="str">
        <f>IF(מרקובחצי[[#This Row],[CycleNumber]]&gt;1,IF(AND(R11=1,מרקובחצי[[#This Row],[עד ועד]]&lt;29),1,IF(AND(U11=1,NOT(OR(מרקובחצי[[#This Row],[עד ועד]]&lt;J11,מרקובחצי[[#This Row],[עד ועד]]&gt;K11))),1,"")),"")</f>
        <v/>
      </c>
      <c r="V12" s="19">
        <f>IF(מרקובחצי[[#This Row],[CycleNumber]]&gt;1,IF(AND(SUM(R11:T11)=1,מרקובחצי[[#This Row],[עד ועד]]&gt;28,מרקובחצי[[#This Row],[עד ועד]]&lt;32),1,IF(OR(S11=1,AND(R11=1,מרקובחצי[[#This Row],[עד ועד]]&gt;28),AND(T11=1,מרקובחצי[[#This Row],[עד ועד]]&lt;32)),1,IF(AND(V11=1,NOT(OR(מרקובחצי[[#This Row],[עד ועד]]&lt;J11,מרקובחצי[[#This Row],[עד ועד]]&gt;K11))),1,""))),"")</f>
        <v>1</v>
      </c>
      <c r="W12" s="19" t="str">
        <f>IF(מרקובחצי[[#This Row],[CycleNumber]]&gt;1,IF(AND(T11=1,מרקובחצי[[#This Row],[עד ועד]]&gt;31),1,IF(AND(W11=1,NOT(OR(מרקובחצי[[#This Row],[עד ועד]]&lt;J11,מרקובחצי[[#This Row],[עד ועד]]&gt;K11))),1,"")),"")</f>
        <v/>
      </c>
      <c r="X12" s="19" t="str">
        <f>IF(AND(מרקובחצי[[#This Row],[CycleNumber]]&lt;$B13,SUM(מרקובחצי[[#This Row],[11]],R13)=2),1,"")</f>
        <v/>
      </c>
      <c r="Y12" s="19" t="str">
        <f>IF(AND(מרקובחצי[[#This Row],[CycleNumber]]&lt;$B13,SUM(מרקובחצי[[#This Row],[11]],S13)=2),1,"")</f>
        <v/>
      </c>
      <c r="Z12" s="19" t="str">
        <f>IF(AND(מרקובחצי[[#This Row],[CycleNumber]]&lt;$B13,SUM(מרקובחצי[[#This Row],[13]],S13)=2),1,"")</f>
        <v/>
      </c>
      <c r="AA12" s="19" t="str">
        <f>IF(AND(מרקובחצי[[#This Row],[CycleNumber]]&lt;$B13,SUM(מרקובחצי[[#This Row],[13]],T13)=2),1,"")</f>
        <v/>
      </c>
      <c r="AB12" s="19" t="str">
        <f>IF(AND(מרקובחצי[[#This Row],[CycleNumber]]&lt;$B13,SUM(מרקובחצי[[#This Row],[21]],U13)=2),1,"")</f>
        <v/>
      </c>
      <c r="AC12" s="19" t="str">
        <f>IF(AND(מרקובחצי[[#This Row],[CycleNumber]]&lt;$B13,SUM(מרקובחצי[[#This Row],[21]],V13)=2),1,"")</f>
        <v/>
      </c>
      <c r="AD12" s="19" t="str">
        <f>IF(AND(מרקובחצי[[#This Row],[CycleNumber]]&lt;$B13,SUM(מרקובחצי[[#This Row],[23]],V13)=2),1,"")</f>
        <v/>
      </c>
      <c r="AE12" s="19" t="str">
        <f>IF(AND(מרקובחצי[[#This Row],[CycleNumber]]&lt;$B13,SUM(מרקובחצי[[#This Row],[23]],W13)=2),1,"")</f>
        <v/>
      </c>
      <c r="AF12" s="19" t="str">
        <f>IF(AND(מרקובחצי[[#This Row],[CycleNumber]]&lt;$B13,SUM(מרקובחצי[[#This Row],[31]],O13)=2),1,"")</f>
        <v/>
      </c>
      <c r="AG12" s="19" t="str">
        <f>IF(AND(מרקובחצי[[#This Row],[CycleNumber]]&lt;$B13,SUM(מרקובחצי[[#This Row],[31]],P13)=2),1,"")</f>
        <v/>
      </c>
      <c r="AH12" s="19" t="str">
        <f>IF(AND(מרקובחצי[[#This Row],[CycleNumber]]&lt;$B13,SUM(מרקובחצי[[#This Row],[31]],Q13)=2),1,"")</f>
        <v/>
      </c>
      <c r="AI12" s="19" t="str">
        <f>IF(AND(מרקובחצי[[#This Row],[CycleNumber]]&lt;$B13,SUM(U12:U13)=2),1,"")</f>
        <v/>
      </c>
      <c r="AJ12" s="19" t="str">
        <f>IF(AND(מרקובחצי[[#This Row],[CycleNumber]]&lt;$B13,SUM(מרקובחצי[[#This Row],[32]],O13)=2),1,"")</f>
        <v/>
      </c>
      <c r="AK12" s="19" t="str">
        <f>IF(AND(מרקובחצי[[#This Row],[CycleNumber]]&lt;$B13,SUM(מרקובחצי[[#This Row],[32]],P13)=2),1,"")</f>
        <v/>
      </c>
      <c r="AL12" s="19" t="str">
        <f>IF(AND(מרקובחצי[[#This Row],[CycleNumber]]&lt;$B13,SUM(מרקובחצי[[#This Row],[32]],Q13)=2),1,"")</f>
        <v/>
      </c>
      <c r="AM12" s="19">
        <f>IF(AND(מרקובחצי[[#This Row],[CycleNumber]]&lt;$B13,SUM(V12:V13)=2),1,"")</f>
        <v>1</v>
      </c>
      <c r="AN12" s="19" t="str">
        <f>IF(AND(מרקובחצי[[#This Row],[CycleNumber]]&lt;$B13,SUM(מרקובחצי[[#This Row],[33]],O13)=2),1,"")</f>
        <v/>
      </c>
      <c r="AO12" s="19" t="str">
        <f>IF(AND(מרקובחצי[[#This Row],[CycleNumber]]&lt;$B13,SUM(מרקובחצי[[#This Row],[33]],P13)=2),1,"")</f>
        <v/>
      </c>
      <c r="AP12" s="19" t="str">
        <f>IF(AND(מרקובחצי[[#This Row],[CycleNumber]]&lt;$B13,SUM(מרקובחצי[[#This Row],[33]],Q13)=2),1,"")</f>
        <v/>
      </c>
      <c r="AQ12" s="19" t="str">
        <f>IF(AND(מרקובחצי[[#This Row],[CycleNumber]]&lt;$B13,SUM(W12:W13)=2),1,"")</f>
        <v/>
      </c>
      <c r="AR12" s="19" t="str">
        <f>IF(AND(מרקובחצי[[#This Row],[CycleNumber]]&lt;$B13,SUM(מרקובחצי[[#This Row],[12]],S13)=2),1,"")</f>
        <v/>
      </c>
      <c r="AS12" s="19" t="str">
        <f>IF(AND(מרקובחצי[[#This Row],[CycleNumber]]&lt;$B13,SUM(מרקובחצי[[#This Row],[22]],V13)=2),1,"")</f>
        <v/>
      </c>
      <c r="AT12" s="21">
        <f>SUM(מרקובחצי[[#This Row],[11]:[33]])</f>
        <v>1</v>
      </c>
    </row>
    <row r="13" spans="1:46" ht="15.6" x14ac:dyDescent="0.25">
      <c r="A13" s="19" t="s">
        <v>2</v>
      </c>
      <c r="B13" s="19">
        <v>12</v>
      </c>
      <c r="C13">
        <v>29</v>
      </c>
      <c r="D13" s="19">
        <f>מרקובחצי[[#This Row],[LengthofCycle]]+1</f>
        <v>30</v>
      </c>
      <c r="E13" t="str">
        <f>IF(IFERROR(LOOKUP(מרקובחצי[[#This Row],[ClientID]],קביעויות[הפלגה]),FALSE)=מרקובחצי[[#This Row],[ClientID]],1,"")</f>
        <v/>
      </c>
      <c r="F13">
        <f>IF(IFERROR(LOOKUP(מרקובחצי[[#This Row],[ClientID]],סוגחציקבוע[S31]),FALSE)=מרקובחצי[[#This Row],[ClientID]],1,"")</f>
        <v>1</v>
      </c>
      <c r="G13" t="str">
        <f>IF(IFERROR(LOOKUP(מרקובחצי[[#This Row],[ClientID]],סוגחציקבוע[S32]),FALSE)=מרקובחצי[[#This Row],[ClientID]],1,"")</f>
        <v/>
      </c>
      <c r="H13" t="str">
        <f>IF(IFERROR(LOOKUP(מרקובחצי[[#This Row],[ClientID]],סוגחציקבוע[S33]),FALSE)=מרקובחצי[[#This Row],[ClientID]],1,"")</f>
        <v/>
      </c>
      <c r="I13" t="str">
        <f>IF(IFERROR(LOOKUP(מרקובחצי[[#This Row],[ClientID]],סוגחציקבוע[S32&amp;33]),FALSE)=מרקובחצי[[#This Row],[ClientID]],1,"")</f>
        <v/>
      </c>
      <c r="J13" s="19">
        <f>IF(SUM(מרקובחצי[[#This Row],[11]:[13]])=1,מרקובחצי[[#This Row],[עד ועד]],IF(SUM(R12:T13)=1,IF(מרקובחצי[[#This Row],[עד ועד]]&lt;J12,מרקובחצי[[#This Row],[עד ועד]],J12),J12))</f>
        <v>25</v>
      </c>
      <c r="K13" s="19">
        <f>IF(SUM(מרקובחצי[[#This Row],[11]:[13]])=1,מרקובחצי[[#This Row],[עד ועד]],IF(SUM(R12:T13)=1,IF(מרקובחצי[[#This Row],[עד ועד]]&gt;K12,מרקובחצי[[#This Row],[עד ועד]],K12),K12))</f>
        <v>30</v>
      </c>
      <c r="L13" s="19" t="str">
        <f>IF(AND(SUM(מרקובחצי[[#This Row],[31]:[33]])=1,SUM(U12:W12)=0),מרקובחצי[[#This Row],[מקס]]-מרקובחצי[[#This Row],[מינ]],"")</f>
        <v/>
      </c>
      <c r="M1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" s="19" t="str">
        <f t="shared" si="0"/>
        <v>S32</v>
      </c>
      <c r="O13" s="19" t="str">
        <f>IF(מרקובחצי[[#This Row],[קבעה הפלגה?]]=1,"",IF(AND(מרקובחצי[[#This Row],[עד ועד]]&lt;29,OR(מרקובחצי[[#This Row],[CycleNumber]]=1,AND(U12=1,OR(מרקובחצי[[#This Row],[עד ועד]]&lt;J12,מרקובחצי[[#This Row],[עד ועד]]&gt;K12)),AND(V12=1,מרקובחצי[[#This Row],[עד ועד]]&lt;J12),W12=1)),1,""))</f>
        <v/>
      </c>
      <c r="P13" s="19" t="str">
        <f>IF(מרקובחצי[[#This Row],[קבעה הפלגה?]]=1,"",IF(AND(מרקובחצי[[#This Row],[עד ועד]]&gt;28,מרקובחצי[[#This Row],[עד ועד]]&lt;32,OR(מרקובחצי[[#This Row],[CycleNumber]]=1,AND(U12=1),AND(V12=1,OR(מרקובחצי[[#This Row],[עד ועד]]&lt;J12,מרקובחצי[[#This Row],[עד ועד]]&gt;K12)),W12=1)),1,""))</f>
        <v/>
      </c>
      <c r="Q13" s="19" t="str">
        <f>IF(מרקובחצי[[#This Row],[קבעה הפלגה?]]=1,"",IF(AND(מרקובחצי[[#This Row],[עד ועד]]&gt;31,OR(מרקובחצי[[#This Row],[CycleNumber]]=1,AND(U12=1),AND(V12=1,מרקובחצי[[#This Row],[עד ועד]]&gt;K12),AND(W12=1,OR(מרקובחצי[[#This Row],[עד ועד]]&gt;K12,מרקובחצי[[#This Row],[עד ועד]]&lt;J12)))),1,""))</f>
        <v/>
      </c>
      <c r="R13" s="19" t="str">
        <f>IF(מרקובחצי[[#This Row],[CycleNumber]]&gt;1,IF(AND(O12=1,מרקובחצי[[#This Row],[עד ועד]]&lt;29),1,""),"")</f>
        <v/>
      </c>
      <c r="S13" s="19" t="str">
        <f>IF(מרקובחצי[[#This Row],[CycleNumber]]&gt;1,IF(OR(AND(O12=1,מרקובחצי[[#This Row],[עד ועד]]&gt;28),AND(P12=1),AND(Q12=1,מרקובחצי[[#This Row],[עד ועד]]&lt;32)),1,""),"")</f>
        <v/>
      </c>
      <c r="T13" s="19" t="str">
        <f>IF(מרקובחצי[[#This Row],[CycleNumber]]&gt;1,IF(AND(Q12=1,מרקובחצי[[#This Row],[עד ועד]]&gt;31),1,""),"")</f>
        <v/>
      </c>
      <c r="U13" s="19" t="str">
        <f>IF(מרקובחצי[[#This Row],[CycleNumber]]&gt;1,IF(AND(R12=1,מרקובחצי[[#This Row],[עד ועד]]&lt;29),1,IF(AND(U12=1,NOT(OR(מרקובחצי[[#This Row],[עד ועד]]&lt;J12,מרקובחצי[[#This Row],[עד ועד]]&gt;K12))),1,"")),"")</f>
        <v/>
      </c>
      <c r="V13" s="19">
        <f>IF(מרקובחצי[[#This Row],[CycleNumber]]&gt;1,IF(AND(SUM(R12:T12)=1,מרקובחצי[[#This Row],[עד ועד]]&gt;28,מרקובחצי[[#This Row],[עד ועד]]&lt;32),1,IF(OR(S12=1,AND(R12=1,מרקובחצי[[#This Row],[עד ועד]]&gt;28),AND(T12=1,מרקובחצי[[#This Row],[עד ועד]]&lt;32)),1,IF(AND(V12=1,NOT(OR(מרקובחצי[[#This Row],[עד ועד]]&lt;J12,מרקובחצי[[#This Row],[עד ועד]]&gt;K12))),1,""))),"")</f>
        <v>1</v>
      </c>
      <c r="W13" s="19" t="str">
        <f>IF(מרקובחצי[[#This Row],[CycleNumber]]&gt;1,IF(AND(T12=1,מרקובחצי[[#This Row],[עד ועד]]&gt;31),1,IF(AND(W12=1,NOT(OR(מרקובחצי[[#This Row],[עד ועד]]&lt;J12,מרקובחצי[[#This Row],[עד ועד]]&gt;K12))),1,"")),"")</f>
        <v/>
      </c>
      <c r="X13" s="19" t="str">
        <f>IF(AND(מרקובחצי[[#This Row],[CycleNumber]]&lt;$B14,SUM(מרקובחצי[[#This Row],[11]],R14)=2),1,"")</f>
        <v/>
      </c>
      <c r="Y13" s="19" t="str">
        <f>IF(AND(מרקובחצי[[#This Row],[CycleNumber]]&lt;$B14,SUM(מרקובחצי[[#This Row],[11]],S14)=2),1,"")</f>
        <v/>
      </c>
      <c r="Z13" s="19" t="str">
        <f>IF(AND(מרקובחצי[[#This Row],[CycleNumber]]&lt;$B14,SUM(מרקובחצי[[#This Row],[13]],S14)=2),1,"")</f>
        <v/>
      </c>
      <c r="AA13" s="19" t="str">
        <f>IF(AND(מרקובחצי[[#This Row],[CycleNumber]]&lt;$B14,SUM(מרקובחצי[[#This Row],[13]],T14)=2),1,"")</f>
        <v/>
      </c>
      <c r="AB13" s="19" t="str">
        <f>IF(AND(מרקובחצי[[#This Row],[CycleNumber]]&lt;$B14,SUM(מרקובחצי[[#This Row],[21]],U14)=2),1,"")</f>
        <v/>
      </c>
      <c r="AC13" s="19" t="str">
        <f>IF(AND(מרקובחצי[[#This Row],[CycleNumber]]&lt;$B14,SUM(מרקובחצי[[#This Row],[21]],V14)=2),1,"")</f>
        <v/>
      </c>
      <c r="AD13" s="19" t="str">
        <f>IF(AND(מרקובחצי[[#This Row],[CycleNumber]]&lt;$B14,SUM(מרקובחצי[[#This Row],[23]],V14)=2),1,"")</f>
        <v/>
      </c>
      <c r="AE13" s="19" t="str">
        <f>IF(AND(מרקובחצי[[#This Row],[CycleNumber]]&lt;$B14,SUM(מרקובחצי[[#This Row],[23]],W14)=2),1,"")</f>
        <v/>
      </c>
      <c r="AF13" s="19" t="str">
        <f>IF(AND(מרקובחצי[[#This Row],[CycleNumber]]&lt;$B14,SUM(מרקובחצי[[#This Row],[31]],O14)=2),1,"")</f>
        <v/>
      </c>
      <c r="AG13" s="19" t="str">
        <f>IF(AND(מרקובחצי[[#This Row],[CycleNumber]]&lt;$B14,SUM(מרקובחצי[[#This Row],[31]],P14)=2),1,"")</f>
        <v/>
      </c>
      <c r="AH13" s="19" t="str">
        <f>IF(AND(מרקובחצי[[#This Row],[CycleNumber]]&lt;$B14,SUM(מרקובחצי[[#This Row],[31]],Q14)=2),1,"")</f>
        <v/>
      </c>
      <c r="AI13" s="19" t="str">
        <f>IF(AND(מרקובחצי[[#This Row],[CycleNumber]]&lt;$B14,SUM(U13:U14)=2),1,"")</f>
        <v/>
      </c>
      <c r="AJ13" s="19" t="str">
        <f>IF(AND(מרקובחצי[[#This Row],[CycleNumber]]&lt;$B14,SUM(מרקובחצי[[#This Row],[32]],O14)=2),1,"")</f>
        <v/>
      </c>
      <c r="AK13" s="19" t="str">
        <f>IF(AND(מרקובחצי[[#This Row],[CycleNumber]]&lt;$B14,SUM(מרקובחצי[[#This Row],[32]],P14)=2),1,"")</f>
        <v/>
      </c>
      <c r="AL13" s="19" t="str">
        <f>IF(AND(מרקובחצי[[#This Row],[CycleNumber]]&lt;$B14,SUM(מרקובחצי[[#This Row],[32]],Q14)=2),1,"")</f>
        <v/>
      </c>
      <c r="AM13" s="19">
        <f>IF(AND(מרקובחצי[[#This Row],[CycleNumber]]&lt;$B14,SUM(V13:V14)=2),1,"")</f>
        <v>1</v>
      </c>
      <c r="AN13" s="19" t="str">
        <f>IF(AND(מרקובחצי[[#This Row],[CycleNumber]]&lt;$B14,SUM(מרקובחצי[[#This Row],[33]],O14)=2),1,"")</f>
        <v/>
      </c>
      <c r="AO13" s="19" t="str">
        <f>IF(AND(מרקובחצי[[#This Row],[CycleNumber]]&lt;$B14,SUM(מרקובחצי[[#This Row],[33]],P14)=2),1,"")</f>
        <v/>
      </c>
      <c r="AP13" s="19" t="str">
        <f>IF(AND(מרקובחצי[[#This Row],[CycleNumber]]&lt;$B14,SUM(מרקובחצי[[#This Row],[33]],Q14)=2),1,"")</f>
        <v/>
      </c>
      <c r="AQ13" s="19" t="str">
        <f>IF(AND(מרקובחצי[[#This Row],[CycleNumber]]&lt;$B14,SUM(W13:W14)=2),1,"")</f>
        <v/>
      </c>
      <c r="AR13" s="19" t="str">
        <f>IF(AND(מרקובחצי[[#This Row],[CycleNumber]]&lt;$B14,SUM(מרקובחצי[[#This Row],[12]],S14)=2),1,"")</f>
        <v/>
      </c>
      <c r="AS13" s="19" t="str">
        <f>IF(AND(מרקובחצי[[#This Row],[CycleNumber]]&lt;$B14,SUM(מרקובחצי[[#This Row],[22]],V14)=2),1,"")</f>
        <v/>
      </c>
      <c r="AT13" s="21">
        <f>SUM(מרקובחצי[[#This Row],[11]:[33]])</f>
        <v>1</v>
      </c>
    </row>
    <row r="14" spans="1:46" ht="15.6" x14ac:dyDescent="0.25">
      <c r="A14" s="19" t="s">
        <v>2</v>
      </c>
      <c r="B14" s="19">
        <v>13</v>
      </c>
      <c r="C14">
        <v>27</v>
      </c>
      <c r="D14" s="19">
        <f>מרקובחצי[[#This Row],[LengthofCycle]]+1</f>
        <v>28</v>
      </c>
      <c r="E14" t="str">
        <f>IF(IFERROR(LOOKUP(מרקובחצי[[#This Row],[ClientID]],קביעויות[הפלגה]),FALSE)=מרקובחצי[[#This Row],[ClientID]],1,"")</f>
        <v/>
      </c>
      <c r="F14">
        <f>IF(IFERROR(LOOKUP(מרקובחצי[[#This Row],[ClientID]],סוגחציקבוע[S31]),FALSE)=מרקובחצי[[#This Row],[ClientID]],1,"")</f>
        <v>1</v>
      </c>
      <c r="G14" t="str">
        <f>IF(IFERROR(LOOKUP(מרקובחצי[[#This Row],[ClientID]],סוגחציקבוע[S32]),FALSE)=מרקובחצי[[#This Row],[ClientID]],1,"")</f>
        <v/>
      </c>
      <c r="H14" t="str">
        <f>IF(IFERROR(LOOKUP(מרקובחצי[[#This Row],[ClientID]],סוגחציקבוע[S33]),FALSE)=מרקובחצי[[#This Row],[ClientID]],1,"")</f>
        <v/>
      </c>
      <c r="I14" t="str">
        <f>IF(IFERROR(LOOKUP(מרקובחצי[[#This Row],[ClientID]],סוגחציקבוע[S32&amp;33]),FALSE)=מרקובחצי[[#This Row],[ClientID]],1,"")</f>
        <v/>
      </c>
      <c r="J14" s="19">
        <f>IF(SUM(מרקובחצי[[#This Row],[11]:[13]])=1,מרקובחצי[[#This Row],[עד ועד]],IF(SUM(R13:T14)=1,IF(מרקובחצי[[#This Row],[עד ועד]]&lt;J13,מרקובחצי[[#This Row],[עד ועד]],J13),J13))</f>
        <v>25</v>
      </c>
      <c r="K14" s="19">
        <f>IF(SUM(מרקובחצי[[#This Row],[11]:[13]])=1,מרקובחצי[[#This Row],[עד ועד]],IF(SUM(R13:T14)=1,IF(מרקובחצי[[#This Row],[עד ועד]]&gt;K13,מרקובחצי[[#This Row],[עד ועד]],K13),K13))</f>
        <v>30</v>
      </c>
      <c r="L14" s="19" t="str">
        <f>IF(AND(SUM(מרקובחצי[[#This Row],[31]:[33]])=1,SUM(U13:W13)=0),מרקובחצי[[#This Row],[מקס]]-מרקובחצי[[#This Row],[מינ]],"")</f>
        <v/>
      </c>
      <c r="M1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" s="19" t="str">
        <f t="shared" si="0"/>
        <v>S32</v>
      </c>
      <c r="O14" s="19" t="str">
        <f>IF(מרקובחצי[[#This Row],[קבעה הפלגה?]]=1,"",IF(AND(מרקובחצי[[#This Row],[עד ועד]]&lt;29,OR(מרקובחצי[[#This Row],[CycleNumber]]=1,AND(U13=1,OR(מרקובחצי[[#This Row],[עד ועד]]&lt;J13,מרקובחצי[[#This Row],[עד ועד]]&gt;K13)),AND(V13=1,מרקובחצי[[#This Row],[עד ועד]]&lt;J13),W13=1)),1,""))</f>
        <v/>
      </c>
      <c r="P14" s="19" t="str">
        <f>IF(מרקובחצי[[#This Row],[קבעה הפלגה?]]=1,"",IF(AND(מרקובחצי[[#This Row],[עד ועד]]&gt;28,מרקובחצי[[#This Row],[עד ועד]]&lt;32,OR(מרקובחצי[[#This Row],[CycleNumber]]=1,AND(U13=1),AND(V13=1,OR(מרקובחצי[[#This Row],[עד ועד]]&lt;J13,מרקובחצי[[#This Row],[עד ועד]]&gt;K13)),W13=1)),1,""))</f>
        <v/>
      </c>
      <c r="Q14" s="19" t="str">
        <f>IF(מרקובחצי[[#This Row],[קבעה הפלגה?]]=1,"",IF(AND(מרקובחצי[[#This Row],[עד ועד]]&gt;31,OR(מרקובחצי[[#This Row],[CycleNumber]]=1,AND(U13=1),AND(V13=1,מרקובחצי[[#This Row],[עד ועד]]&gt;K13),AND(W13=1,OR(מרקובחצי[[#This Row],[עד ועד]]&gt;K13,מרקובחצי[[#This Row],[עד ועד]]&lt;J13)))),1,""))</f>
        <v/>
      </c>
      <c r="R14" s="19" t="str">
        <f>IF(מרקובחצי[[#This Row],[CycleNumber]]&gt;1,IF(AND(O13=1,מרקובחצי[[#This Row],[עד ועד]]&lt;29),1,""),"")</f>
        <v/>
      </c>
      <c r="S14" s="19" t="str">
        <f>IF(מרקובחצי[[#This Row],[CycleNumber]]&gt;1,IF(OR(AND(O13=1,מרקובחצי[[#This Row],[עד ועד]]&gt;28),AND(P13=1),AND(Q13=1,מרקובחצי[[#This Row],[עד ועד]]&lt;32)),1,""),"")</f>
        <v/>
      </c>
      <c r="T14" s="19" t="str">
        <f>IF(מרקובחצי[[#This Row],[CycleNumber]]&gt;1,IF(AND(Q13=1,מרקובחצי[[#This Row],[עד ועד]]&gt;31),1,""),"")</f>
        <v/>
      </c>
      <c r="U14" s="19" t="str">
        <f>IF(מרקובחצי[[#This Row],[CycleNumber]]&gt;1,IF(AND(R13=1,מרקובחצי[[#This Row],[עד ועד]]&lt;29),1,IF(AND(U13=1,NOT(OR(מרקובחצי[[#This Row],[עד ועד]]&lt;J13,מרקובחצי[[#This Row],[עד ועד]]&gt;K13))),1,"")),"")</f>
        <v/>
      </c>
      <c r="V14" s="19">
        <f>IF(מרקובחצי[[#This Row],[CycleNumber]]&gt;1,IF(AND(SUM(R13:T13)=1,מרקובחצי[[#This Row],[עד ועד]]&gt;28,מרקובחצי[[#This Row],[עד ועד]]&lt;32),1,IF(OR(S13=1,AND(R13=1,מרקובחצי[[#This Row],[עד ועד]]&gt;28),AND(T13=1,מרקובחצי[[#This Row],[עד ועד]]&lt;32)),1,IF(AND(V13=1,NOT(OR(מרקובחצי[[#This Row],[עד ועד]]&lt;J13,מרקובחצי[[#This Row],[עד ועד]]&gt;K13))),1,""))),"")</f>
        <v>1</v>
      </c>
      <c r="W14" s="19" t="str">
        <f>IF(מרקובחצי[[#This Row],[CycleNumber]]&gt;1,IF(AND(T13=1,מרקובחצי[[#This Row],[עד ועד]]&gt;31),1,IF(AND(W13=1,NOT(OR(מרקובחצי[[#This Row],[עד ועד]]&lt;J13,מרקובחצי[[#This Row],[עד ועד]]&gt;K13))),1,"")),"")</f>
        <v/>
      </c>
      <c r="X14" s="19" t="str">
        <f>IF(AND(מרקובחצי[[#This Row],[CycleNumber]]&lt;$B15,SUM(מרקובחצי[[#This Row],[11]],R15)=2),1,"")</f>
        <v/>
      </c>
      <c r="Y14" s="19" t="str">
        <f>IF(AND(מרקובחצי[[#This Row],[CycleNumber]]&lt;$B15,SUM(מרקובחצי[[#This Row],[11]],S15)=2),1,"")</f>
        <v/>
      </c>
      <c r="Z14" s="19" t="str">
        <f>IF(AND(מרקובחצי[[#This Row],[CycleNumber]]&lt;$B15,SUM(מרקובחצי[[#This Row],[13]],S15)=2),1,"")</f>
        <v/>
      </c>
      <c r="AA14" s="19" t="str">
        <f>IF(AND(מרקובחצי[[#This Row],[CycleNumber]]&lt;$B15,SUM(מרקובחצי[[#This Row],[13]],T15)=2),1,"")</f>
        <v/>
      </c>
      <c r="AB14" s="19" t="str">
        <f>IF(AND(מרקובחצי[[#This Row],[CycleNumber]]&lt;$B15,SUM(מרקובחצי[[#This Row],[21]],U15)=2),1,"")</f>
        <v/>
      </c>
      <c r="AC14" s="19" t="str">
        <f>IF(AND(מרקובחצי[[#This Row],[CycleNumber]]&lt;$B15,SUM(מרקובחצי[[#This Row],[21]],V15)=2),1,"")</f>
        <v/>
      </c>
      <c r="AD14" s="19" t="str">
        <f>IF(AND(מרקובחצי[[#This Row],[CycleNumber]]&lt;$B15,SUM(מרקובחצי[[#This Row],[23]],V15)=2),1,"")</f>
        <v/>
      </c>
      <c r="AE14" s="19" t="str">
        <f>IF(AND(מרקובחצי[[#This Row],[CycleNumber]]&lt;$B15,SUM(מרקובחצי[[#This Row],[23]],W15)=2),1,"")</f>
        <v/>
      </c>
      <c r="AF14" s="19" t="str">
        <f>IF(AND(מרקובחצי[[#This Row],[CycleNumber]]&lt;$B15,SUM(מרקובחצי[[#This Row],[31]],O15)=2),1,"")</f>
        <v/>
      </c>
      <c r="AG14" s="19" t="str">
        <f>IF(AND(מרקובחצי[[#This Row],[CycleNumber]]&lt;$B15,SUM(מרקובחצי[[#This Row],[31]],P15)=2),1,"")</f>
        <v/>
      </c>
      <c r="AH14" s="19" t="str">
        <f>IF(AND(מרקובחצי[[#This Row],[CycleNumber]]&lt;$B15,SUM(מרקובחצי[[#This Row],[31]],Q15)=2),1,"")</f>
        <v/>
      </c>
      <c r="AI14" s="19" t="str">
        <f>IF(AND(מרקובחצי[[#This Row],[CycleNumber]]&lt;$B15,SUM(U14:U15)=2),1,"")</f>
        <v/>
      </c>
      <c r="AJ14" s="19" t="str">
        <f>IF(AND(מרקובחצי[[#This Row],[CycleNumber]]&lt;$B15,SUM(מרקובחצי[[#This Row],[32]],O15)=2),1,"")</f>
        <v/>
      </c>
      <c r="AK14" s="19" t="str">
        <f>IF(AND(מרקובחצי[[#This Row],[CycleNumber]]&lt;$B15,SUM(מרקובחצי[[#This Row],[32]],P15)=2),1,"")</f>
        <v/>
      </c>
      <c r="AL14" s="19" t="str">
        <f>IF(AND(מרקובחצי[[#This Row],[CycleNumber]]&lt;$B15,SUM(מרקובחצי[[#This Row],[32]],Q15)=2),1,"")</f>
        <v/>
      </c>
      <c r="AM14" s="19">
        <f>IF(AND(מרקובחצי[[#This Row],[CycleNumber]]&lt;$B15,SUM(V14:V15)=2),1,"")</f>
        <v>1</v>
      </c>
      <c r="AN14" s="19" t="str">
        <f>IF(AND(מרקובחצי[[#This Row],[CycleNumber]]&lt;$B15,SUM(מרקובחצי[[#This Row],[33]],O15)=2),1,"")</f>
        <v/>
      </c>
      <c r="AO14" s="19" t="str">
        <f>IF(AND(מרקובחצי[[#This Row],[CycleNumber]]&lt;$B15,SUM(מרקובחצי[[#This Row],[33]],P15)=2),1,"")</f>
        <v/>
      </c>
      <c r="AP14" s="19" t="str">
        <f>IF(AND(מרקובחצי[[#This Row],[CycleNumber]]&lt;$B15,SUM(מרקובחצי[[#This Row],[33]],Q15)=2),1,"")</f>
        <v/>
      </c>
      <c r="AQ14" s="19" t="str">
        <f>IF(AND(מרקובחצי[[#This Row],[CycleNumber]]&lt;$B15,SUM(W14:W15)=2),1,"")</f>
        <v/>
      </c>
      <c r="AR14" s="19" t="str">
        <f>IF(AND(מרקובחצי[[#This Row],[CycleNumber]]&lt;$B15,SUM(מרקובחצי[[#This Row],[12]],S15)=2),1,"")</f>
        <v/>
      </c>
      <c r="AS14" s="19" t="str">
        <f>IF(AND(מרקובחצי[[#This Row],[CycleNumber]]&lt;$B15,SUM(מרקובחצי[[#This Row],[22]],V15)=2),1,"")</f>
        <v/>
      </c>
      <c r="AT14" s="21">
        <f>SUM(מרקובחצי[[#This Row],[11]:[33]])</f>
        <v>1</v>
      </c>
    </row>
    <row r="15" spans="1:46" ht="15.6" x14ac:dyDescent="0.25">
      <c r="A15" s="19" t="s">
        <v>2</v>
      </c>
      <c r="B15" s="19">
        <v>14</v>
      </c>
      <c r="C15">
        <v>28</v>
      </c>
      <c r="D15" s="19">
        <f>מרקובחצי[[#This Row],[LengthofCycle]]+1</f>
        <v>29</v>
      </c>
      <c r="E15" t="str">
        <f>IF(IFERROR(LOOKUP(מרקובחצי[[#This Row],[ClientID]],קביעויות[הפלגה]),FALSE)=מרקובחצי[[#This Row],[ClientID]],1,"")</f>
        <v/>
      </c>
      <c r="F15">
        <f>IF(IFERROR(LOOKUP(מרקובחצי[[#This Row],[ClientID]],סוגחציקבוע[S31]),FALSE)=מרקובחצי[[#This Row],[ClientID]],1,"")</f>
        <v>1</v>
      </c>
      <c r="G15" t="str">
        <f>IF(IFERROR(LOOKUP(מרקובחצי[[#This Row],[ClientID]],סוגחציקבוע[S32]),FALSE)=מרקובחצי[[#This Row],[ClientID]],1,"")</f>
        <v/>
      </c>
      <c r="H15" t="str">
        <f>IF(IFERROR(LOOKUP(מרקובחצי[[#This Row],[ClientID]],סוגחציקבוע[S33]),FALSE)=מרקובחצי[[#This Row],[ClientID]],1,"")</f>
        <v/>
      </c>
      <c r="I15" t="str">
        <f>IF(IFERROR(LOOKUP(מרקובחצי[[#This Row],[ClientID]],סוגחציקבוע[S32&amp;33]),FALSE)=מרקובחצי[[#This Row],[ClientID]],1,"")</f>
        <v/>
      </c>
      <c r="J15" s="19">
        <f>IF(SUM(מרקובחצי[[#This Row],[11]:[13]])=1,מרקובחצי[[#This Row],[עד ועד]],IF(SUM(R14:T15)=1,IF(מרקובחצי[[#This Row],[עד ועד]]&lt;J14,מרקובחצי[[#This Row],[עד ועד]],J14),J14))</f>
        <v>25</v>
      </c>
      <c r="K15" s="19">
        <f>IF(SUM(מרקובחצי[[#This Row],[11]:[13]])=1,מרקובחצי[[#This Row],[עד ועד]],IF(SUM(R14:T15)=1,IF(מרקובחצי[[#This Row],[עד ועד]]&gt;K14,מרקובחצי[[#This Row],[עד ועד]],K14),K14))</f>
        <v>30</v>
      </c>
      <c r="L15" s="19" t="str">
        <f>IF(AND(SUM(מרקובחצי[[#This Row],[31]:[33]])=1,SUM(U14:W14)=0),מרקובחצי[[#This Row],[מקס]]-מרקובחצי[[#This Row],[מינ]],"")</f>
        <v/>
      </c>
      <c r="M1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5" s="19" t="str">
        <f t="shared" si="0"/>
        <v>S32</v>
      </c>
      <c r="O15" s="19" t="str">
        <f>IF(מרקובחצי[[#This Row],[קבעה הפלגה?]]=1,"",IF(AND(מרקובחצי[[#This Row],[עד ועד]]&lt;29,OR(מרקובחצי[[#This Row],[CycleNumber]]=1,AND(U14=1,OR(מרקובחצי[[#This Row],[עד ועד]]&lt;J14,מרקובחצי[[#This Row],[עד ועד]]&gt;K14)),AND(V14=1,מרקובחצי[[#This Row],[עד ועד]]&lt;J14),W14=1)),1,""))</f>
        <v/>
      </c>
      <c r="P15" s="19" t="str">
        <f>IF(מרקובחצי[[#This Row],[קבעה הפלגה?]]=1,"",IF(AND(מרקובחצי[[#This Row],[עד ועד]]&gt;28,מרקובחצי[[#This Row],[עד ועד]]&lt;32,OR(מרקובחצי[[#This Row],[CycleNumber]]=1,AND(U14=1),AND(V14=1,OR(מרקובחצי[[#This Row],[עד ועד]]&lt;J14,מרקובחצי[[#This Row],[עד ועד]]&gt;K14)),W14=1)),1,""))</f>
        <v/>
      </c>
      <c r="Q15" s="19" t="str">
        <f>IF(מרקובחצי[[#This Row],[קבעה הפלגה?]]=1,"",IF(AND(מרקובחצי[[#This Row],[עד ועד]]&gt;31,OR(מרקובחצי[[#This Row],[CycleNumber]]=1,AND(U14=1),AND(V14=1,מרקובחצי[[#This Row],[עד ועד]]&gt;K14),AND(W14=1,OR(מרקובחצי[[#This Row],[עד ועד]]&gt;K14,מרקובחצי[[#This Row],[עד ועד]]&lt;J14)))),1,""))</f>
        <v/>
      </c>
      <c r="R15" s="19" t="str">
        <f>IF(מרקובחצי[[#This Row],[CycleNumber]]&gt;1,IF(AND(O14=1,מרקובחצי[[#This Row],[עד ועד]]&lt;29),1,""),"")</f>
        <v/>
      </c>
      <c r="S15" s="19" t="str">
        <f>IF(מרקובחצי[[#This Row],[CycleNumber]]&gt;1,IF(OR(AND(O14=1,מרקובחצי[[#This Row],[עד ועד]]&gt;28),AND(P14=1),AND(Q14=1,מרקובחצי[[#This Row],[עד ועד]]&lt;32)),1,""),"")</f>
        <v/>
      </c>
      <c r="T15" s="19" t="str">
        <f>IF(מרקובחצי[[#This Row],[CycleNumber]]&gt;1,IF(AND(Q14=1,מרקובחצי[[#This Row],[עד ועד]]&gt;31),1,""),"")</f>
        <v/>
      </c>
      <c r="U15" s="19" t="str">
        <f>IF(מרקובחצי[[#This Row],[CycleNumber]]&gt;1,IF(AND(R14=1,מרקובחצי[[#This Row],[עד ועד]]&lt;29),1,IF(AND(U14=1,NOT(OR(מרקובחצי[[#This Row],[עד ועד]]&lt;J14,מרקובחצי[[#This Row],[עד ועד]]&gt;K14))),1,"")),"")</f>
        <v/>
      </c>
      <c r="V15" s="19">
        <f>IF(מרקובחצי[[#This Row],[CycleNumber]]&gt;1,IF(AND(SUM(R14:T14)=1,מרקובחצי[[#This Row],[עד ועד]]&gt;28,מרקובחצי[[#This Row],[עד ועד]]&lt;32),1,IF(OR(S14=1,AND(R14=1,מרקובחצי[[#This Row],[עד ועד]]&gt;28),AND(T14=1,מרקובחצי[[#This Row],[עד ועד]]&lt;32)),1,IF(AND(V14=1,NOT(OR(מרקובחצי[[#This Row],[עד ועד]]&lt;J14,מרקובחצי[[#This Row],[עד ועד]]&gt;K14))),1,""))),"")</f>
        <v>1</v>
      </c>
      <c r="W15" s="19" t="str">
        <f>IF(מרקובחצי[[#This Row],[CycleNumber]]&gt;1,IF(AND(T14=1,מרקובחצי[[#This Row],[עד ועד]]&gt;31),1,IF(AND(W14=1,NOT(OR(מרקובחצי[[#This Row],[עד ועד]]&lt;J14,מרקובחצי[[#This Row],[עד ועד]]&gt;K14))),1,"")),"")</f>
        <v/>
      </c>
      <c r="X15" s="19" t="str">
        <f>IF(AND(מרקובחצי[[#This Row],[CycleNumber]]&lt;$B16,SUM(מרקובחצי[[#This Row],[11]],R16)=2),1,"")</f>
        <v/>
      </c>
      <c r="Y15" s="19" t="str">
        <f>IF(AND(מרקובחצי[[#This Row],[CycleNumber]]&lt;$B16,SUM(מרקובחצי[[#This Row],[11]],S16)=2),1,"")</f>
        <v/>
      </c>
      <c r="Z15" s="19" t="str">
        <f>IF(AND(מרקובחצי[[#This Row],[CycleNumber]]&lt;$B16,SUM(מרקובחצי[[#This Row],[13]],S16)=2),1,"")</f>
        <v/>
      </c>
      <c r="AA15" s="19" t="str">
        <f>IF(AND(מרקובחצי[[#This Row],[CycleNumber]]&lt;$B16,SUM(מרקובחצי[[#This Row],[13]],T16)=2),1,"")</f>
        <v/>
      </c>
      <c r="AB15" s="19" t="str">
        <f>IF(AND(מרקובחצי[[#This Row],[CycleNumber]]&lt;$B16,SUM(מרקובחצי[[#This Row],[21]],U16)=2),1,"")</f>
        <v/>
      </c>
      <c r="AC15" s="19" t="str">
        <f>IF(AND(מרקובחצי[[#This Row],[CycleNumber]]&lt;$B16,SUM(מרקובחצי[[#This Row],[21]],V16)=2),1,"")</f>
        <v/>
      </c>
      <c r="AD15" s="19" t="str">
        <f>IF(AND(מרקובחצי[[#This Row],[CycleNumber]]&lt;$B16,SUM(מרקובחצי[[#This Row],[23]],V16)=2),1,"")</f>
        <v/>
      </c>
      <c r="AE15" s="19" t="str">
        <f>IF(AND(מרקובחצי[[#This Row],[CycleNumber]]&lt;$B16,SUM(מרקובחצי[[#This Row],[23]],W16)=2),1,"")</f>
        <v/>
      </c>
      <c r="AF15" s="19" t="str">
        <f>IF(AND(מרקובחצי[[#This Row],[CycleNumber]]&lt;$B16,SUM(מרקובחצי[[#This Row],[31]],O16)=2),1,"")</f>
        <v/>
      </c>
      <c r="AG15" s="19" t="str">
        <f>IF(AND(מרקובחצי[[#This Row],[CycleNumber]]&lt;$B16,SUM(מרקובחצי[[#This Row],[31]],P16)=2),1,"")</f>
        <v/>
      </c>
      <c r="AH15" s="19" t="str">
        <f>IF(AND(מרקובחצי[[#This Row],[CycleNumber]]&lt;$B16,SUM(מרקובחצי[[#This Row],[31]],Q16)=2),1,"")</f>
        <v/>
      </c>
      <c r="AI15" s="19" t="str">
        <f>IF(AND(מרקובחצי[[#This Row],[CycleNumber]]&lt;$B16,SUM(U15:U16)=2),1,"")</f>
        <v/>
      </c>
      <c r="AJ15" s="19" t="str">
        <f>IF(AND(מרקובחצי[[#This Row],[CycleNumber]]&lt;$B16,SUM(מרקובחצי[[#This Row],[32]],O16)=2),1,"")</f>
        <v/>
      </c>
      <c r="AK15" s="19">
        <f>IF(AND(מרקובחצי[[#This Row],[CycleNumber]]&lt;$B16,SUM(מרקובחצי[[#This Row],[32]],P16)=2),1,"")</f>
        <v>1</v>
      </c>
      <c r="AL15" s="19" t="str">
        <f>IF(AND(מרקובחצי[[#This Row],[CycleNumber]]&lt;$B16,SUM(מרקובחצי[[#This Row],[32]],Q16)=2),1,"")</f>
        <v/>
      </c>
      <c r="AM15" s="19" t="str">
        <f>IF(AND(מרקובחצי[[#This Row],[CycleNumber]]&lt;$B16,SUM(V15:V16)=2),1,"")</f>
        <v/>
      </c>
      <c r="AN15" s="19" t="str">
        <f>IF(AND(מרקובחצי[[#This Row],[CycleNumber]]&lt;$B16,SUM(מרקובחצי[[#This Row],[33]],O16)=2),1,"")</f>
        <v/>
      </c>
      <c r="AO15" s="19" t="str">
        <f>IF(AND(מרקובחצי[[#This Row],[CycleNumber]]&lt;$B16,SUM(מרקובחצי[[#This Row],[33]],P16)=2),1,"")</f>
        <v/>
      </c>
      <c r="AP15" s="19" t="str">
        <f>IF(AND(מרקובחצי[[#This Row],[CycleNumber]]&lt;$B16,SUM(מרקובחצי[[#This Row],[33]],Q16)=2),1,"")</f>
        <v/>
      </c>
      <c r="AQ15" s="19" t="str">
        <f>IF(AND(מרקובחצי[[#This Row],[CycleNumber]]&lt;$B16,SUM(W15:W16)=2),1,"")</f>
        <v/>
      </c>
      <c r="AR15" s="19" t="str">
        <f>IF(AND(מרקובחצי[[#This Row],[CycleNumber]]&lt;$B16,SUM(מרקובחצי[[#This Row],[12]],S16)=2),1,"")</f>
        <v/>
      </c>
      <c r="AS15" s="19" t="str">
        <f>IF(AND(מרקובחצי[[#This Row],[CycleNumber]]&lt;$B16,SUM(מרקובחצי[[#This Row],[22]],V16)=2),1,"")</f>
        <v/>
      </c>
      <c r="AT15" s="21">
        <f>SUM(מרקובחצי[[#This Row],[11]:[33]])</f>
        <v>1</v>
      </c>
    </row>
    <row r="16" spans="1:46" ht="15.6" x14ac:dyDescent="0.25">
      <c r="A16" s="19" t="s">
        <v>2</v>
      </c>
      <c r="B16" s="19">
        <v>15</v>
      </c>
      <c r="C16">
        <v>30</v>
      </c>
      <c r="D16" s="19">
        <f>מרקובחצי[[#This Row],[LengthofCycle]]+1</f>
        <v>31</v>
      </c>
      <c r="E16" t="str">
        <f>IF(IFERROR(LOOKUP(מרקובחצי[[#This Row],[ClientID]],קביעויות[הפלגה]),FALSE)=מרקובחצי[[#This Row],[ClientID]],1,"")</f>
        <v/>
      </c>
      <c r="F16">
        <f>IF(IFERROR(LOOKUP(מרקובחצי[[#This Row],[ClientID]],סוגחציקבוע[S31]),FALSE)=מרקובחצי[[#This Row],[ClientID]],1,"")</f>
        <v>1</v>
      </c>
      <c r="G16" t="str">
        <f>IF(IFERROR(LOOKUP(מרקובחצי[[#This Row],[ClientID]],סוגחציקבוע[S32]),FALSE)=מרקובחצי[[#This Row],[ClientID]],1,"")</f>
        <v/>
      </c>
      <c r="H16" t="str">
        <f>IF(IFERROR(LOOKUP(מרקובחצי[[#This Row],[ClientID]],סוגחציקבוע[S33]),FALSE)=מרקובחצי[[#This Row],[ClientID]],1,"")</f>
        <v/>
      </c>
      <c r="I16" t="str">
        <f>IF(IFERROR(LOOKUP(מרקובחצי[[#This Row],[ClientID]],סוגחציקבוע[S32&amp;33]),FALSE)=מרקובחצי[[#This Row],[ClientID]],1,"")</f>
        <v/>
      </c>
      <c r="J16" s="19">
        <f>IF(SUM(מרקובחצי[[#This Row],[11]:[13]])=1,מרקובחצי[[#This Row],[עד ועד]],IF(SUM(R15:T16)=1,IF(מרקובחצי[[#This Row],[עד ועד]]&lt;J15,מרקובחצי[[#This Row],[עד ועד]],J15),J15))</f>
        <v>31</v>
      </c>
      <c r="K16" s="19">
        <f>IF(SUM(מרקובחצי[[#This Row],[11]:[13]])=1,מרקובחצי[[#This Row],[עד ועד]],IF(SUM(R15:T16)=1,IF(מרקובחצי[[#This Row],[עד ועד]]&gt;K15,מרקובחצי[[#This Row],[עד ועד]],K15),K15))</f>
        <v>31</v>
      </c>
      <c r="L16" s="19" t="str">
        <f>IF(AND(SUM(מרקובחצי[[#This Row],[31]:[33]])=1,SUM(U15:W15)=0),מרקובחצי[[#This Row],[מקס]]-מרקובחצי[[#This Row],[מינ]],"")</f>
        <v/>
      </c>
      <c r="M1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6" s="19" t="str">
        <f t="shared" si="0"/>
        <v>S32</v>
      </c>
      <c r="O16" s="19" t="str">
        <f>IF(מרקובחצי[[#This Row],[קבעה הפלגה?]]=1,"",IF(AND(מרקובחצי[[#This Row],[עד ועד]]&lt;29,OR(מרקובחצי[[#This Row],[CycleNumber]]=1,AND(U15=1,OR(מרקובחצי[[#This Row],[עד ועד]]&lt;J15,מרקובחצי[[#This Row],[עד ועד]]&gt;K15)),AND(V15=1,מרקובחצי[[#This Row],[עד ועד]]&lt;J15),W15=1)),1,""))</f>
        <v/>
      </c>
      <c r="P16" s="19">
        <f>IF(מרקובחצי[[#This Row],[קבעה הפלגה?]]=1,"",IF(AND(מרקובחצי[[#This Row],[עד ועד]]&gt;28,מרקובחצי[[#This Row],[עד ועד]]&lt;32,OR(מרקובחצי[[#This Row],[CycleNumber]]=1,AND(U15=1),AND(V15=1,OR(מרקובחצי[[#This Row],[עד ועד]]&lt;J15,מרקובחצי[[#This Row],[עד ועד]]&gt;K15)),W15=1)),1,""))</f>
        <v>1</v>
      </c>
      <c r="Q16" s="19" t="str">
        <f>IF(מרקובחצי[[#This Row],[קבעה הפלגה?]]=1,"",IF(AND(מרקובחצי[[#This Row],[עד ועד]]&gt;31,OR(מרקובחצי[[#This Row],[CycleNumber]]=1,AND(U15=1),AND(V15=1,מרקובחצי[[#This Row],[עד ועד]]&gt;K15),AND(W15=1,OR(מרקובחצי[[#This Row],[עד ועד]]&gt;K15,מרקובחצי[[#This Row],[עד ועד]]&lt;J15)))),1,""))</f>
        <v/>
      </c>
      <c r="R16" s="19" t="str">
        <f>IF(מרקובחצי[[#This Row],[CycleNumber]]&gt;1,IF(AND(O15=1,מרקובחצי[[#This Row],[עד ועד]]&lt;29),1,""),"")</f>
        <v/>
      </c>
      <c r="S16" s="19" t="str">
        <f>IF(מרקובחצי[[#This Row],[CycleNumber]]&gt;1,IF(OR(AND(O15=1,מרקובחצי[[#This Row],[עד ועד]]&gt;28),AND(P15=1),AND(Q15=1,מרקובחצי[[#This Row],[עד ועד]]&lt;32)),1,""),"")</f>
        <v/>
      </c>
      <c r="T16" s="19" t="str">
        <f>IF(מרקובחצי[[#This Row],[CycleNumber]]&gt;1,IF(AND(Q15=1,מרקובחצי[[#This Row],[עד ועד]]&gt;31),1,""),"")</f>
        <v/>
      </c>
      <c r="U16" s="19" t="str">
        <f>IF(מרקובחצי[[#This Row],[CycleNumber]]&gt;1,IF(AND(R15=1,מרקובחצי[[#This Row],[עד ועד]]&lt;29),1,IF(AND(U15=1,NOT(OR(מרקובחצי[[#This Row],[עד ועד]]&lt;J15,מרקובחצי[[#This Row],[עד ועד]]&gt;K15))),1,"")),"")</f>
        <v/>
      </c>
      <c r="V16" s="19" t="str">
        <f>IF(מרקובחצי[[#This Row],[CycleNumber]]&gt;1,IF(AND(SUM(R15:T15)=1,מרקובחצי[[#This Row],[עד ועד]]&gt;28,מרקובחצי[[#This Row],[עד ועד]]&lt;32),1,IF(OR(S15=1,AND(R15=1,מרקובחצי[[#This Row],[עד ועד]]&gt;28),AND(T15=1,מרקובחצי[[#This Row],[עד ועד]]&lt;32)),1,IF(AND(V15=1,NOT(OR(מרקובחצי[[#This Row],[עד ועד]]&lt;J15,מרקובחצי[[#This Row],[עד ועד]]&gt;K15))),1,""))),"")</f>
        <v/>
      </c>
      <c r="W16" s="19" t="str">
        <f>IF(מרקובחצי[[#This Row],[CycleNumber]]&gt;1,IF(AND(T15=1,מרקובחצי[[#This Row],[עד ועד]]&gt;31),1,IF(AND(W15=1,NOT(OR(מרקובחצי[[#This Row],[עד ועד]]&lt;J15,מרקובחצי[[#This Row],[עד ועד]]&gt;K15))),1,"")),"")</f>
        <v/>
      </c>
      <c r="X16" s="19" t="str">
        <f>IF(AND(מרקובחצי[[#This Row],[CycleNumber]]&lt;$B17,SUM(מרקובחצי[[#This Row],[11]],R17)=2),1,"")</f>
        <v/>
      </c>
      <c r="Y16" s="19" t="str">
        <f>IF(AND(מרקובחצי[[#This Row],[CycleNumber]]&lt;$B17,SUM(מרקובחצי[[#This Row],[11]],S17)=2),1,"")</f>
        <v/>
      </c>
      <c r="Z16" s="19" t="str">
        <f>IF(AND(מרקובחצי[[#This Row],[CycleNumber]]&lt;$B17,SUM(מרקובחצי[[#This Row],[13]],S17)=2),1,"")</f>
        <v/>
      </c>
      <c r="AA16" s="19" t="str">
        <f>IF(AND(מרקובחצי[[#This Row],[CycleNumber]]&lt;$B17,SUM(מרקובחצי[[#This Row],[13]],T17)=2),1,"")</f>
        <v/>
      </c>
      <c r="AB16" s="19" t="str">
        <f>IF(AND(מרקובחצי[[#This Row],[CycleNumber]]&lt;$B17,SUM(מרקובחצי[[#This Row],[21]],U17)=2),1,"")</f>
        <v/>
      </c>
      <c r="AC16" s="19" t="str">
        <f>IF(AND(מרקובחצי[[#This Row],[CycleNumber]]&lt;$B17,SUM(מרקובחצי[[#This Row],[21]],V17)=2),1,"")</f>
        <v/>
      </c>
      <c r="AD16" s="19" t="str">
        <f>IF(AND(מרקובחצי[[#This Row],[CycleNumber]]&lt;$B17,SUM(מרקובחצי[[#This Row],[23]],V17)=2),1,"")</f>
        <v/>
      </c>
      <c r="AE16" s="19" t="str">
        <f>IF(AND(מרקובחצי[[#This Row],[CycleNumber]]&lt;$B17,SUM(מרקובחצי[[#This Row],[23]],W17)=2),1,"")</f>
        <v/>
      </c>
      <c r="AF16" s="19" t="str">
        <f>IF(AND(מרקובחצי[[#This Row],[CycleNumber]]&lt;$B17,SUM(מרקובחצי[[#This Row],[31]],O17)=2),1,"")</f>
        <v/>
      </c>
      <c r="AG16" s="19" t="str">
        <f>IF(AND(מרקובחצי[[#This Row],[CycleNumber]]&lt;$B17,SUM(מרקובחצי[[#This Row],[31]],P17)=2),1,"")</f>
        <v/>
      </c>
      <c r="AH16" s="19" t="str">
        <f>IF(AND(מרקובחצי[[#This Row],[CycleNumber]]&lt;$B17,SUM(מרקובחצי[[#This Row],[31]],Q17)=2),1,"")</f>
        <v/>
      </c>
      <c r="AI16" s="19" t="str">
        <f>IF(AND(מרקובחצי[[#This Row],[CycleNumber]]&lt;$B17,SUM(U16:U17)=2),1,"")</f>
        <v/>
      </c>
      <c r="AJ16" s="19" t="str">
        <f>IF(AND(מרקובחצי[[#This Row],[CycleNumber]]&lt;$B17,SUM(מרקובחצי[[#This Row],[32]],O17)=2),1,"")</f>
        <v/>
      </c>
      <c r="AK16" s="19" t="str">
        <f>IF(AND(מרקובחצי[[#This Row],[CycleNumber]]&lt;$B17,SUM(מרקובחצי[[#This Row],[32]],P17)=2),1,"")</f>
        <v/>
      </c>
      <c r="AL16" s="19" t="str">
        <f>IF(AND(מרקובחצי[[#This Row],[CycleNumber]]&lt;$B17,SUM(מרקובחצי[[#This Row],[32]],Q17)=2),1,"")</f>
        <v/>
      </c>
      <c r="AM16" s="19" t="str">
        <f>IF(AND(מרקובחצי[[#This Row],[CycleNumber]]&lt;$B17,SUM(V16:V17)=2),1,"")</f>
        <v/>
      </c>
      <c r="AN16" s="19" t="str">
        <f>IF(AND(מרקובחצי[[#This Row],[CycleNumber]]&lt;$B17,SUM(מרקובחצי[[#This Row],[33]],O17)=2),1,"")</f>
        <v/>
      </c>
      <c r="AO16" s="19" t="str">
        <f>IF(AND(מרקובחצי[[#This Row],[CycleNumber]]&lt;$B17,SUM(מרקובחצי[[#This Row],[33]],P17)=2),1,"")</f>
        <v/>
      </c>
      <c r="AP16" s="19" t="str">
        <f>IF(AND(מרקובחצי[[#This Row],[CycleNumber]]&lt;$B17,SUM(מרקובחצי[[#This Row],[33]],Q17)=2),1,"")</f>
        <v/>
      </c>
      <c r="AQ16" s="19" t="str">
        <f>IF(AND(מרקובחצי[[#This Row],[CycleNumber]]&lt;$B17,SUM(W16:W17)=2),1,"")</f>
        <v/>
      </c>
      <c r="AR16" s="19">
        <f>IF(AND(מרקובחצי[[#This Row],[CycleNumber]]&lt;$B17,SUM(מרקובחצי[[#This Row],[12]],S17)=2),1,"")</f>
        <v>1</v>
      </c>
      <c r="AS16" s="19" t="str">
        <f>IF(AND(מרקובחצי[[#This Row],[CycleNumber]]&lt;$B17,SUM(מרקובחצי[[#This Row],[22]],V17)=2),1,"")</f>
        <v/>
      </c>
      <c r="AT16" s="21">
        <f>SUM(מרקובחצי[[#This Row],[11]:[33]])</f>
        <v>1</v>
      </c>
    </row>
    <row r="17" spans="1:46" ht="15.6" x14ac:dyDescent="0.25">
      <c r="A17" s="19" t="s">
        <v>2</v>
      </c>
      <c r="B17" s="19">
        <v>16</v>
      </c>
      <c r="C17">
        <v>28</v>
      </c>
      <c r="D17" s="19">
        <f>מרקובחצי[[#This Row],[LengthofCycle]]+1</f>
        <v>29</v>
      </c>
      <c r="E17" t="str">
        <f>IF(IFERROR(LOOKUP(מרקובחצי[[#This Row],[ClientID]],קביעויות[הפלגה]),FALSE)=מרקובחצי[[#This Row],[ClientID]],1,"")</f>
        <v/>
      </c>
      <c r="F17">
        <f>IF(IFERROR(LOOKUP(מרקובחצי[[#This Row],[ClientID]],סוגחציקבוע[S31]),FALSE)=מרקובחצי[[#This Row],[ClientID]],1,"")</f>
        <v>1</v>
      </c>
      <c r="G17" t="str">
        <f>IF(IFERROR(LOOKUP(מרקובחצי[[#This Row],[ClientID]],סוגחציקבוע[S32]),FALSE)=מרקובחצי[[#This Row],[ClientID]],1,"")</f>
        <v/>
      </c>
      <c r="H17" t="str">
        <f>IF(IFERROR(LOOKUP(מרקובחצי[[#This Row],[ClientID]],סוגחציקבוע[S33]),FALSE)=מרקובחצי[[#This Row],[ClientID]],1,"")</f>
        <v/>
      </c>
      <c r="I17" t="str">
        <f>IF(IFERROR(LOOKUP(מרקובחצי[[#This Row],[ClientID]],סוגחציקבוע[S32&amp;33]),FALSE)=מרקובחצי[[#This Row],[ClientID]],1,"")</f>
        <v/>
      </c>
      <c r="J17" s="19">
        <f>IF(SUM(מרקובחצי[[#This Row],[11]:[13]])=1,מרקובחצי[[#This Row],[עד ועד]],IF(SUM(R16:T17)=1,IF(מרקובחצי[[#This Row],[עד ועד]]&lt;J16,מרקובחצי[[#This Row],[עד ועד]],J16),J16))</f>
        <v>29</v>
      </c>
      <c r="K17" s="19">
        <f>IF(SUM(מרקובחצי[[#This Row],[11]:[13]])=1,מרקובחצי[[#This Row],[עד ועד]],IF(SUM(R16:T17)=1,IF(מרקובחצי[[#This Row],[עד ועד]]&gt;K16,מרקובחצי[[#This Row],[עד ועד]],K16),K16))</f>
        <v>31</v>
      </c>
      <c r="L17" s="19" t="str">
        <f>IF(AND(SUM(מרקובחצי[[#This Row],[31]:[33]])=1,SUM(U16:W16)=0),מרקובחצי[[#This Row],[מקס]]-מרקובחצי[[#This Row],[מינ]],"")</f>
        <v/>
      </c>
      <c r="M1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7" s="19" t="str">
        <f t="shared" si="0"/>
        <v>S12</v>
      </c>
      <c r="O17" s="19" t="str">
        <f>IF(מרקובחצי[[#This Row],[קבעה הפלגה?]]=1,"",IF(AND(מרקובחצי[[#This Row],[עד ועד]]&lt;29,OR(מרקובחצי[[#This Row],[CycleNumber]]=1,AND(U16=1,OR(מרקובחצי[[#This Row],[עד ועד]]&lt;J16,מרקובחצי[[#This Row],[עד ועד]]&gt;K16)),AND(V16=1,מרקובחצי[[#This Row],[עד ועד]]&lt;J16),W16=1)),1,""))</f>
        <v/>
      </c>
      <c r="P17" s="19" t="str">
        <f>IF(מרקובחצי[[#This Row],[קבעה הפלגה?]]=1,"",IF(AND(מרקובחצי[[#This Row],[עד ועד]]&gt;28,מרקובחצי[[#This Row],[עד ועד]]&lt;32,OR(מרקובחצי[[#This Row],[CycleNumber]]=1,AND(U16=1),AND(V16=1,OR(מרקובחצי[[#This Row],[עד ועד]]&lt;J16,מרקובחצי[[#This Row],[עד ועד]]&gt;K16)),W16=1)),1,""))</f>
        <v/>
      </c>
      <c r="Q17" s="19" t="str">
        <f>IF(מרקובחצי[[#This Row],[קבעה הפלגה?]]=1,"",IF(AND(מרקובחצי[[#This Row],[עד ועד]]&gt;31,OR(מרקובחצי[[#This Row],[CycleNumber]]=1,AND(U16=1),AND(V16=1,מרקובחצי[[#This Row],[עד ועד]]&gt;K16),AND(W16=1,OR(מרקובחצי[[#This Row],[עד ועד]]&gt;K16,מרקובחצי[[#This Row],[עד ועד]]&lt;J16)))),1,""))</f>
        <v/>
      </c>
      <c r="R17" s="19" t="str">
        <f>IF(מרקובחצי[[#This Row],[CycleNumber]]&gt;1,IF(AND(O16=1,מרקובחצי[[#This Row],[עד ועד]]&lt;29),1,""),"")</f>
        <v/>
      </c>
      <c r="S17" s="19">
        <f>IF(מרקובחצי[[#This Row],[CycleNumber]]&gt;1,IF(OR(AND(O16=1,מרקובחצי[[#This Row],[עד ועד]]&gt;28),AND(P16=1),AND(Q16=1,מרקובחצי[[#This Row],[עד ועד]]&lt;32)),1,""),"")</f>
        <v>1</v>
      </c>
      <c r="T17" s="19" t="str">
        <f>IF(מרקובחצי[[#This Row],[CycleNumber]]&gt;1,IF(AND(Q16=1,מרקובחצי[[#This Row],[עד ועד]]&gt;31),1,""),"")</f>
        <v/>
      </c>
      <c r="U17" s="19" t="str">
        <f>IF(מרקובחצי[[#This Row],[CycleNumber]]&gt;1,IF(AND(R16=1,מרקובחצי[[#This Row],[עד ועד]]&lt;29),1,IF(AND(U16=1,NOT(OR(מרקובחצי[[#This Row],[עד ועד]]&lt;J16,מרקובחצי[[#This Row],[עד ועד]]&gt;K16))),1,"")),"")</f>
        <v/>
      </c>
      <c r="V17" s="19" t="str">
        <f>IF(מרקובחצי[[#This Row],[CycleNumber]]&gt;1,IF(AND(SUM(R16:T16)=1,מרקובחצי[[#This Row],[עד ועד]]&gt;28,מרקובחצי[[#This Row],[עד ועד]]&lt;32),1,IF(OR(S16=1,AND(R16=1,מרקובחצי[[#This Row],[עד ועד]]&gt;28),AND(T16=1,מרקובחצי[[#This Row],[עד ועד]]&lt;32)),1,IF(AND(V16=1,NOT(OR(מרקובחצי[[#This Row],[עד ועד]]&lt;J16,מרקובחצי[[#This Row],[עד ועד]]&gt;K16))),1,""))),"")</f>
        <v/>
      </c>
      <c r="W17" s="19" t="str">
        <f>IF(מרקובחצי[[#This Row],[CycleNumber]]&gt;1,IF(AND(T16=1,מרקובחצי[[#This Row],[עד ועד]]&gt;31),1,IF(AND(W16=1,NOT(OR(מרקובחצי[[#This Row],[עד ועד]]&lt;J16,מרקובחצי[[#This Row],[עד ועד]]&gt;K16))),1,"")),"")</f>
        <v/>
      </c>
      <c r="X17" s="19" t="str">
        <f>IF(AND(מרקובחצי[[#This Row],[CycleNumber]]&lt;$B18,SUM(מרקובחצי[[#This Row],[11]],R18)=2),1,"")</f>
        <v/>
      </c>
      <c r="Y17" s="19" t="str">
        <f>IF(AND(מרקובחצי[[#This Row],[CycleNumber]]&lt;$B18,SUM(מרקובחצי[[#This Row],[11]],S18)=2),1,"")</f>
        <v/>
      </c>
      <c r="Z17" s="19" t="str">
        <f>IF(AND(מרקובחצי[[#This Row],[CycleNumber]]&lt;$B18,SUM(מרקובחצי[[#This Row],[13]],S18)=2),1,"")</f>
        <v/>
      </c>
      <c r="AA17" s="19" t="str">
        <f>IF(AND(מרקובחצי[[#This Row],[CycleNumber]]&lt;$B18,SUM(מרקובחצי[[#This Row],[13]],T18)=2),1,"")</f>
        <v/>
      </c>
      <c r="AB17" s="19" t="str">
        <f>IF(AND(מרקובחצי[[#This Row],[CycleNumber]]&lt;$B18,SUM(מרקובחצי[[#This Row],[21]],U18)=2),1,"")</f>
        <v/>
      </c>
      <c r="AC17" s="19" t="str">
        <f>IF(AND(מרקובחצי[[#This Row],[CycleNumber]]&lt;$B18,SUM(מרקובחצי[[#This Row],[21]],V18)=2),1,"")</f>
        <v/>
      </c>
      <c r="AD17" s="19" t="str">
        <f>IF(AND(מרקובחצי[[#This Row],[CycleNumber]]&lt;$B18,SUM(מרקובחצי[[#This Row],[23]],V18)=2),1,"")</f>
        <v/>
      </c>
      <c r="AE17" s="19" t="str">
        <f>IF(AND(מרקובחצי[[#This Row],[CycleNumber]]&lt;$B18,SUM(מרקובחצי[[#This Row],[23]],W18)=2),1,"")</f>
        <v/>
      </c>
      <c r="AF17" s="19" t="str">
        <f>IF(AND(מרקובחצי[[#This Row],[CycleNumber]]&lt;$B18,SUM(מרקובחצי[[#This Row],[31]],O18)=2),1,"")</f>
        <v/>
      </c>
      <c r="AG17" s="19" t="str">
        <f>IF(AND(מרקובחצי[[#This Row],[CycleNumber]]&lt;$B18,SUM(מרקובחצי[[#This Row],[31]],P18)=2),1,"")</f>
        <v/>
      </c>
      <c r="AH17" s="19" t="str">
        <f>IF(AND(מרקובחצי[[#This Row],[CycleNumber]]&lt;$B18,SUM(מרקובחצי[[#This Row],[31]],Q18)=2),1,"")</f>
        <v/>
      </c>
      <c r="AI17" s="19" t="str">
        <f>IF(AND(מרקובחצי[[#This Row],[CycleNumber]]&lt;$B18,SUM(U17:U18)=2),1,"")</f>
        <v/>
      </c>
      <c r="AJ17" s="19" t="str">
        <f>IF(AND(מרקובחצי[[#This Row],[CycleNumber]]&lt;$B18,SUM(מרקובחצי[[#This Row],[32]],O18)=2),1,"")</f>
        <v/>
      </c>
      <c r="AK17" s="19" t="str">
        <f>IF(AND(מרקובחצי[[#This Row],[CycleNumber]]&lt;$B18,SUM(מרקובחצי[[#This Row],[32]],P18)=2),1,"")</f>
        <v/>
      </c>
      <c r="AL17" s="19" t="str">
        <f>IF(AND(מרקובחצי[[#This Row],[CycleNumber]]&lt;$B18,SUM(מרקובחצי[[#This Row],[32]],Q18)=2),1,"")</f>
        <v/>
      </c>
      <c r="AM17" s="19" t="str">
        <f>IF(AND(מרקובחצי[[#This Row],[CycleNumber]]&lt;$B18,SUM(V17:V18)=2),1,"")</f>
        <v/>
      </c>
      <c r="AN17" s="19" t="str">
        <f>IF(AND(מרקובחצי[[#This Row],[CycleNumber]]&lt;$B18,SUM(מרקובחצי[[#This Row],[33]],O18)=2),1,"")</f>
        <v/>
      </c>
      <c r="AO17" s="19" t="str">
        <f>IF(AND(מרקובחצי[[#This Row],[CycleNumber]]&lt;$B18,SUM(מרקובחצי[[#This Row],[33]],P18)=2),1,"")</f>
        <v/>
      </c>
      <c r="AP17" s="19" t="str">
        <f>IF(AND(מרקובחצי[[#This Row],[CycleNumber]]&lt;$B18,SUM(מרקובחצי[[#This Row],[33]],Q18)=2),1,"")</f>
        <v/>
      </c>
      <c r="AQ17" s="19" t="str">
        <f>IF(AND(מרקובחצי[[#This Row],[CycleNumber]]&lt;$B18,SUM(W17:W18)=2),1,"")</f>
        <v/>
      </c>
      <c r="AR17" s="19" t="str">
        <f>IF(AND(מרקובחצי[[#This Row],[CycleNumber]]&lt;$B18,SUM(מרקובחצי[[#This Row],[12]],S18)=2),1,"")</f>
        <v/>
      </c>
      <c r="AS17" s="19">
        <f>IF(AND(מרקובחצי[[#This Row],[CycleNumber]]&lt;$B18,SUM(מרקובחצי[[#This Row],[22]],V18)=2),1,"")</f>
        <v>1</v>
      </c>
      <c r="AT17" s="21">
        <f>SUM(מרקובחצי[[#This Row],[11]:[33]])</f>
        <v>1</v>
      </c>
    </row>
    <row r="18" spans="1:46" ht="15.6" x14ac:dyDescent="0.25">
      <c r="A18" s="19" t="s">
        <v>2</v>
      </c>
      <c r="B18" s="19">
        <v>17</v>
      </c>
      <c r="C18">
        <v>26</v>
      </c>
      <c r="D18" s="19">
        <f>מרקובחצי[[#This Row],[LengthofCycle]]+1</f>
        <v>27</v>
      </c>
      <c r="E18" t="str">
        <f>IF(IFERROR(LOOKUP(מרקובחצי[[#This Row],[ClientID]],קביעויות[הפלגה]),FALSE)=מרקובחצי[[#This Row],[ClientID]],1,"")</f>
        <v/>
      </c>
      <c r="F18">
        <f>IF(IFERROR(LOOKUP(מרקובחצי[[#This Row],[ClientID]],סוגחציקבוע[S31]),FALSE)=מרקובחצי[[#This Row],[ClientID]],1,"")</f>
        <v>1</v>
      </c>
      <c r="G18" t="str">
        <f>IF(IFERROR(LOOKUP(מרקובחצי[[#This Row],[ClientID]],סוגחציקבוע[S32]),FALSE)=מרקובחצי[[#This Row],[ClientID]],1,"")</f>
        <v/>
      </c>
      <c r="H18" t="str">
        <f>IF(IFERROR(LOOKUP(מרקובחצי[[#This Row],[ClientID]],סוגחציקבוע[S33]),FALSE)=מרקובחצי[[#This Row],[ClientID]],1,"")</f>
        <v/>
      </c>
      <c r="I18" t="str">
        <f>IF(IFERROR(LOOKUP(מרקובחצי[[#This Row],[ClientID]],סוגחציקבוע[S32&amp;33]),FALSE)=מרקובחצי[[#This Row],[ClientID]],1,"")</f>
        <v/>
      </c>
      <c r="J18" s="19">
        <f>IF(SUM(מרקובחצי[[#This Row],[11]:[13]])=1,מרקובחצי[[#This Row],[עד ועד]],IF(SUM(R17:T18)=1,IF(מרקובחצי[[#This Row],[עד ועד]]&lt;J17,מרקובחצי[[#This Row],[עד ועד]],J17),J17))</f>
        <v>27</v>
      </c>
      <c r="K18" s="19">
        <f>IF(SUM(מרקובחצי[[#This Row],[11]:[13]])=1,מרקובחצי[[#This Row],[עד ועד]],IF(SUM(R17:T18)=1,IF(מרקובחצי[[#This Row],[עד ועד]]&gt;K17,מרקובחצי[[#This Row],[עד ועד]],K17),K17))</f>
        <v>31</v>
      </c>
      <c r="L18" s="19">
        <f>IF(AND(SUM(מרקובחצי[[#This Row],[31]:[33]])=1,SUM(U17:W17)=0),מרקובחצי[[#This Row],[מקס]]-מרקובחצי[[#This Row],[מינ]],"")</f>
        <v>4</v>
      </c>
      <c r="M1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8" s="19" t="str">
        <f t="shared" si="0"/>
        <v>S22</v>
      </c>
      <c r="O18" s="19" t="str">
        <f>IF(מרקובחצי[[#This Row],[קבעה הפלגה?]]=1,"",IF(AND(מרקובחצי[[#This Row],[עד ועד]]&lt;29,OR(מרקובחצי[[#This Row],[CycleNumber]]=1,AND(U17=1,OR(מרקובחצי[[#This Row],[עד ועד]]&lt;J17,מרקובחצי[[#This Row],[עד ועד]]&gt;K17)),AND(V17=1,מרקובחצי[[#This Row],[עד ועד]]&lt;J17),W17=1)),1,""))</f>
        <v/>
      </c>
      <c r="P18" s="19" t="str">
        <f>IF(מרקובחצי[[#This Row],[קבעה הפלגה?]]=1,"",IF(AND(מרקובחצי[[#This Row],[עד ועד]]&gt;28,מרקובחצי[[#This Row],[עד ועד]]&lt;32,OR(מרקובחצי[[#This Row],[CycleNumber]]=1,AND(U17=1),AND(V17=1,OR(מרקובחצי[[#This Row],[עד ועד]]&lt;J17,מרקובחצי[[#This Row],[עד ועד]]&gt;K17)),W17=1)),1,""))</f>
        <v/>
      </c>
      <c r="Q18" s="19" t="str">
        <f>IF(מרקובחצי[[#This Row],[קבעה הפלגה?]]=1,"",IF(AND(מרקובחצי[[#This Row],[עד ועד]]&gt;31,OR(מרקובחצי[[#This Row],[CycleNumber]]=1,AND(U17=1),AND(V17=1,מרקובחצי[[#This Row],[עד ועד]]&gt;K17),AND(W17=1,OR(מרקובחצי[[#This Row],[עד ועד]]&gt;K17,מרקובחצי[[#This Row],[עד ועד]]&lt;J17)))),1,""))</f>
        <v/>
      </c>
      <c r="R18" s="19" t="str">
        <f>IF(מרקובחצי[[#This Row],[CycleNumber]]&gt;1,IF(AND(O17=1,מרקובחצי[[#This Row],[עד ועד]]&lt;29),1,""),"")</f>
        <v/>
      </c>
      <c r="S18" s="19" t="str">
        <f>IF(מרקובחצי[[#This Row],[CycleNumber]]&gt;1,IF(OR(AND(O17=1,מרקובחצי[[#This Row],[עד ועד]]&gt;28),AND(P17=1),AND(Q17=1,מרקובחצי[[#This Row],[עד ועד]]&lt;32)),1,""),"")</f>
        <v/>
      </c>
      <c r="T18" s="19" t="str">
        <f>IF(מרקובחצי[[#This Row],[CycleNumber]]&gt;1,IF(AND(Q17=1,מרקובחצי[[#This Row],[עד ועד]]&gt;31),1,""),"")</f>
        <v/>
      </c>
      <c r="U18" s="19" t="str">
        <f>IF(מרקובחצי[[#This Row],[CycleNumber]]&gt;1,IF(AND(R17=1,מרקובחצי[[#This Row],[עד ועד]]&lt;29),1,IF(AND(U17=1,NOT(OR(מרקובחצי[[#This Row],[עד ועד]]&lt;J17,מרקובחצי[[#This Row],[עד ועד]]&gt;K17))),1,"")),"")</f>
        <v/>
      </c>
      <c r="V18" s="19">
        <f>IF(מרקובחצי[[#This Row],[CycleNumber]]&gt;1,IF(AND(SUM(R17:T17)=1,מרקובחצי[[#This Row],[עד ועד]]&gt;28,מרקובחצי[[#This Row],[עד ועד]]&lt;32),1,IF(OR(S17=1,AND(R17=1,מרקובחצי[[#This Row],[עד ועד]]&gt;28),AND(T17=1,מרקובחצי[[#This Row],[עד ועד]]&lt;32)),1,IF(AND(V17=1,NOT(OR(מרקובחצי[[#This Row],[עד ועד]]&lt;J17,מרקובחצי[[#This Row],[עד ועד]]&gt;K17))),1,""))),"")</f>
        <v>1</v>
      </c>
      <c r="W18" s="19" t="str">
        <f>IF(מרקובחצי[[#This Row],[CycleNumber]]&gt;1,IF(AND(T17=1,מרקובחצי[[#This Row],[עד ועד]]&gt;31),1,IF(AND(W17=1,NOT(OR(מרקובחצי[[#This Row],[עד ועד]]&lt;J17,מרקובחצי[[#This Row],[עד ועד]]&gt;K17))),1,"")),"")</f>
        <v/>
      </c>
      <c r="X18" s="19" t="str">
        <f>IF(AND(מרקובחצי[[#This Row],[CycleNumber]]&lt;$B19,SUM(מרקובחצי[[#This Row],[11]],R19)=2),1,"")</f>
        <v/>
      </c>
      <c r="Y18" s="19" t="str">
        <f>IF(AND(מרקובחצי[[#This Row],[CycleNumber]]&lt;$B19,SUM(מרקובחצי[[#This Row],[11]],S19)=2),1,"")</f>
        <v/>
      </c>
      <c r="Z18" s="19" t="str">
        <f>IF(AND(מרקובחצי[[#This Row],[CycleNumber]]&lt;$B19,SUM(מרקובחצי[[#This Row],[13]],S19)=2),1,"")</f>
        <v/>
      </c>
      <c r="AA18" s="19" t="str">
        <f>IF(AND(מרקובחצי[[#This Row],[CycleNumber]]&lt;$B19,SUM(מרקובחצי[[#This Row],[13]],T19)=2),1,"")</f>
        <v/>
      </c>
      <c r="AB18" s="19" t="str">
        <f>IF(AND(מרקובחצי[[#This Row],[CycleNumber]]&lt;$B19,SUM(מרקובחצי[[#This Row],[21]],U19)=2),1,"")</f>
        <v/>
      </c>
      <c r="AC18" s="19" t="str">
        <f>IF(AND(מרקובחצי[[#This Row],[CycleNumber]]&lt;$B19,SUM(מרקובחצי[[#This Row],[21]],V19)=2),1,"")</f>
        <v/>
      </c>
      <c r="AD18" s="19" t="str">
        <f>IF(AND(מרקובחצי[[#This Row],[CycleNumber]]&lt;$B19,SUM(מרקובחצי[[#This Row],[23]],V19)=2),1,"")</f>
        <v/>
      </c>
      <c r="AE18" s="19" t="str">
        <f>IF(AND(מרקובחצי[[#This Row],[CycleNumber]]&lt;$B19,SUM(מרקובחצי[[#This Row],[23]],W19)=2),1,"")</f>
        <v/>
      </c>
      <c r="AF18" s="19" t="str">
        <f>IF(AND(מרקובחצי[[#This Row],[CycleNumber]]&lt;$B19,SUM(מרקובחצי[[#This Row],[31]],O19)=2),1,"")</f>
        <v/>
      </c>
      <c r="AG18" s="19" t="str">
        <f>IF(AND(מרקובחצי[[#This Row],[CycleNumber]]&lt;$B19,SUM(מרקובחצי[[#This Row],[31]],P19)=2),1,"")</f>
        <v/>
      </c>
      <c r="AH18" s="19" t="str">
        <f>IF(AND(מרקובחצי[[#This Row],[CycleNumber]]&lt;$B19,SUM(מרקובחצי[[#This Row],[31]],Q19)=2),1,"")</f>
        <v/>
      </c>
      <c r="AI18" s="19" t="str">
        <f>IF(AND(מרקובחצי[[#This Row],[CycleNumber]]&lt;$B19,SUM(U18:U19)=2),1,"")</f>
        <v/>
      </c>
      <c r="AJ18" s="19" t="str">
        <f>IF(AND(מרקובחצי[[#This Row],[CycleNumber]]&lt;$B19,SUM(מרקובחצי[[#This Row],[32]],O19)=2),1,"")</f>
        <v/>
      </c>
      <c r="AK18" s="19" t="str">
        <f>IF(AND(מרקובחצי[[#This Row],[CycleNumber]]&lt;$B19,SUM(מרקובחצי[[#This Row],[32]],P19)=2),1,"")</f>
        <v/>
      </c>
      <c r="AL18" s="19" t="str">
        <f>IF(AND(מרקובחצי[[#This Row],[CycleNumber]]&lt;$B19,SUM(מרקובחצי[[#This Row],[32]],Q19)=2),1,"")</f>
        <v/>
      </c>
      <c r="AM18" s="19">
        <f>IF(AND(מרקובחצי[[#This Row],[CycleNumber]]&lt;$B19,SUM(V18:V19)=2),1,"")</f>
        <v>1</v>
      </c>
      <c r="AN18" s="19" t="str">
        <f>IF(AND(מרקובחצי[[#This Row],[CycleNumber]]&lt;$B19,SUM(מרקובחצי[[#This Row],[33]],O19)=2),1,"")</f>
        <v/>
      </c>
      <c r="AO18" s="19" t="str">
        <f>IF(AND(מרקובחצי[[#This Row],[CycleNumber]]&lt;$B19,SUM(מרקובחצי[[#This Row],[33]],P19)=2),1,"")</f>
        <v/>
      </c>
      <c r="AP18" s="19" t="str">
        <f>IF(AND(מרקובחצי[[#This Row],[CycleNumber]]&lt;$B19,SUM(מרקובחצי[[#This Row],[33]],Q19)=2),1,"")</f>
        <v/>
      </c>
      <c r="AQ18" s="19" t="str">
        <f>IF(AND(מרקובחצי[[#This Row],[CycleNumber]]&lt;$B19,SUM(W18:W19)=2),1,"")</f>
        <v/>
      </c>
      <c r="AR18" s="19" t="str">
        <f>IF(AND(מרקובחצי[[#This Row],[CycleNumber]]&lt;$B19,SUM(מרקובחצי[[#This Row],[12]],S19)=2),1,"")</f>
        <v/>
      </c>
      <c r="AS18" s="19" t="str">
        <f>IF(AND(מרקובחצי[[#This Row],[CycleNumber]]&lt;$B19,SUM(מרקובחצי[[#This Row],[22]],V19)=2),1,"")</f>
        <v/>
      </c>
      <c r="AT18" s="21">
        <f>SUM(מרקובחצי[[#This Row],[11]:[33]])</f>
        <v>1</v>
      </c>
    </row>
    <row r="19" spans="1:46" ht="15.6" x14ac:dyDescent="0.25">
      <c r="A19" s="19" t="s">
        <v>2</v>
      </c>
      <c r="B19" s="19">
        <v>18</v>
      </c>
      <c r="C19">
        <v>26</v>
      </c>
      <c r="D19" s="19">
        <f>מרקובחצי[[#This Row],[LengthofCycle]]+1</f>
        <v>27</v>
      </c>
      <c r="E19" t="str">
        <f>IF(IFERROR(LOOKUP(מרקובחצי[[#This Row],[ClientID]],קביעויות[הפלגה]),FALSE)=מרקובחצי[[#This Row],[ClientID]],1,"")</f>
        <v/>
      </c>
      <c r="F19">
        <f>IF(IFERROR(LOOKUP(מרקובחצי[[#This Row],[ClientID]],סוגחציקבוע[S31]),FALSE)=מרקובחצי[[#This Row],[ClientID]],1,"")</f>
        <v>1</v>
      </c>
      <c r="G19" t="str">
        <f>IF(IFERROR(LOOKUP(מרקובחצי[[#This Row],[ClientID]],סוגחציקבוע[S32]),FALSE)=מרקובחצי[[#This Row],[ClientID]],1,"")</f>
        <v/>
      </c>
      <c r="H19" t="str">
        <f>IF(IFERROR(LOOKUP(מרקובחצי[[#This Row],[ClientID]],סוגחציקבוע[S33]),FALSE)=מרקובחצי[[#This Row],[ClientID]],1,"")</f>
        <v/>
      </c>
      <c r="I19" t="str">
        <f>IF(IFERROR(LOOKUP(מרקובחצי[[#This Row],[ClientID]],סוגחציקבוע[S32&amp;33]),FALSE)=מרקובחצי[[#This Row],[ClientID]],1,"")</f>
        <v/>
      </c>
      <c r="J19" s="19">
        <f>IF(SUM(מרקובחצי[[#This Row],[11]:[13]])=1,מרקובחצי[[#This Row],[עד ועד]],IF(SUM(R18:T19)=1,IF(מרקובחצי[[#This Row],[עד ועד]]&lt;J18,מרקובחצי[[#This Row],[עד ועד]],J18),J18))</f>
        <v>27</v>
      </c>
      <c r="K19" s="19">
        <f>IF(SUM(מרקובחצי[[#This Row],[11]:[13]])=1,מרקובחצי[[#This Row],[עד ועד]],IF(SUM(R18:T19)=1,IF(מרקובחצי[[#This Row],[עד ועד]]&gt;K18,מרקובחצי[[#This Row],[עד ועד]],K18),K18))</f>
        <v>31</v>
      </c>
      <c r="L19" s="19" t="str">
        <f>IF(AND(SUM(מרקובחצי[[#This Row],[31]:[33]])=1,SUM(U18:W18)=0),מרקובחצי[[#This Row],[מקס]]-מרקובחצי[[#This Row],[מינ]],"")</f>
        <v/>
      </c>
      <c r="M1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9" s="19" t="str">
        <f t="shared" si="0"/>
        <v>S32</v>
      </c>
      <c r="O19" s="19" t="str">
        <f>IF(מרקובחצי[[#This Row],[קבעה הפלגה?]]=1,"",IF(AND(מרקובחצי[[#This Row],[עד ועד]]&lt;29,OR(מרקובחצי[[#This Row],[CycleNumber]]=1,AND(U18=1,OR(מרקובחצי[[#This Row],[עד ועד]]&lt;J18,מרקובחצי[[#This Row],[עד ועד]]&gt;K18)),AND(V18=1,מרקובחצי[[#This Row],[עד ועד]]&lt;J18),W18=1)),1,""))</f>
        <v/>
      </c>
      <c r="P19" s="19" t="str">
        <f>IF(מרקובחצי[[#This Row],[קבעה הפלגה?]]=1,"",IF(AND(מרקובחצי[[#This Row],[עד ועד]]&gt;28,מרקובחצי[[#This Row],[עד ועד]]&lt;32,OR(מרקובחצי[[#This Row],[CycleNumber]]=1,AND(U18=1),AND(V18=1,OR(מרקובחצי[[#This Row],[עד ועד]]&lt;J18,מרקובחצי[[#This Row],[עד ועד]]&gt;K18)),W18=1)),1,""))</f>
        <v/>
      </c>
      <c r="Q19" s="19" t="str">
        <f>IF(מרקובחצי[[#This Row],[קבעה הפלגה?]]=1,"",IF(AND(מרקובחצי[[#This Row],[עד ועד]]&gt;31,OR(מרקובחצי[[#This Row],[CycleNumber]]=1,AND(U18=1),AND(V18=1,מרקובחצי[[#This Row],[עד ועד]]&gt;K18),AND(W18=1,OR(מרקובחצי[[#This Row],[עד ועד]]&gt;K18,מרקובחצי[[#This Row],[עד ועד]]&lt;J18)))),1,""))</f>
        <v/>
      </c>
      <c r="R19" s="19" t="str">
        <f>IF(מרקובחצי[[#This Row],[CycleNumber]]&gt;1,IF(AND(O18=1,מרקובחצי[[#This Row],[עד ועד]]&lt;29),1,""),"")</f>
        <v/>
      </c>
      <c r="S19" s="19" t="str">
        <f>IF(מרקובחצי[[#This Row],[CycleNumber]]&gt;1,IF(OR(AND(O18=1,מרקובחצי[[#This Row],[עד ועד]]&gt;28),AND(P18=1),AND(Q18=1,מרקובחצי[[#This Row],[עד ועד]]&lt;32)),1,""),"")</f>
        <v/>
      </c>
      <c r="T19" s="19" t="str">
        <f>IF(מרקובחצי[[#This Row],[CycleNumber]]&gt;1,IF(AND(Q18=1,מרקובחצי[[#This Row],[עד ועד]]&gt;31),1,""),"")</f>
        <v/>
      </c>
      <c r="U19" s="19" t="str">
        <f>IF(מרקובחצי[[#This Row],[CycleNumber]]&gt;1,IF(AND(R18=1,מרקובחצי[[#This Row],[עד ועד]]&lt;29),1,IF(AND(U18=1,NOT(OR(מרקובחצי[[#This Row],[עד ועד]]&lt;J18,מרקובחצי[[#This Row],[עד ועד]]&gt;K18))),1,"")),"")</f>
        <v/>
      </c>
      <c r="V19" s="19">
        <f>IF(מרקובחצי[[#This Row],[CycleNumber]]&gt;1,IF(AND(SUM(R18:T18)=1,מרקובחצי[[#This Row],[עד ועד]]&gt;28,מרקובחצי[[#This Row],[עד ועד]]&lt;32),1,IF(OR(S18=1,AND(R18=1,מרקובחצי[[#This Row],[עד ועד]]&gt;28),AND(T18=1,מרקובחצי[[#This Row],[עד ועד]]&lt;32)),1,IF(AND(V18=1,NOT(OR(מרקובחצי[[#This Row],[עד ועד]]&lt;J18,מרקובחצי[[#This Row],[עד ועד]]&gt;K18))),1,""))),"")</f>
        <v>1</v>
      </c>
      <c r="W19" s="19" t="str">
        <f>IF(מרקובחצי[[#This Row],[CycleNumber]]&gt;1,IF(AND(T18=1,מרקובחצי[[#This Row],[עד ועד]]&gt;31),1,IF(AND(W18=1,NOT(OR(מרקובחצי[[#This Row],[עד ועד]]&lt;J18,מרקובחצי[[#This Row],[עד ועד]]&gt;K18))),1,"")),"")</f>
        <v/>
      </c>
      <c r="X19" s="19" t="str">
        <f>IF(AND(מרקובחצי[[#This Row],[CycleNumber]]&lt;$B20,SUM(מרקובחצי[[#This Row],[11]],R20)=2),1,"")</f>
        <v/>
      </c>
      <c r="Y19" s="19" t="str">
        <f>IF(AND(מרקובחצי[[#This Row],[CycleNumber]]&lt;$B20,SUM(מרקובחצי[[#This Row],[11]],S20)=2),1,"")</f>
        <v/>
      </c>
      <c r="Z19" s="19" t="str">
        <f>IF(AND(מרקובחצי[[#This Row],[CycleNumber]]&lt;$B20,SUM(מרקובחצי[[#This Row],[13]],S20)=2),1,"")</f>
        <v/>
      </c>
      <c r="AA19" s="19" t="str">
        <f>IF(AND(מרקובחצי[[#This Row],[CycleNumber]]&lt;$B20,SUM(מרקובחצי[[#This Row],[13]],T20)=2),1,"")</f>
        <v/>
      </c>
      <c r="AB19" s="19" t="str">
        <f>IF(AND(מרקובחצי[[#This Row],[CycleNumber]]&lt;$B20,SUM(מרקובחצי[[#This Row],[21]],U20)=2),1,"")</f>
        <v/>
      </c>
      <c r="AC19" s="19" t="str">
        <f>IF(AND(מרקובחצי[[#This Row],[CycleNumber]]&lt;$B20,SUM(מרקובחצי[[#This Row],[21]],V20)=2),1,"")</f>
        <v/>
      </c>
      <c r="AD19" s="19" t="str">
        <f>IF(AND(מרקובחצי[[#This Row],[CycleNumber]]&lt;$B20,SUM(מרקובחצי[[#This Row],[23]],V20)=2),1,"")</f>
        <v/>
      </c>
      <c r="AE19" s="19" t="str">
        <f>IF(AND(מרקובחצי[[#This Row],[CycleNumber]]&lt;$B20,SUM(מרקובחצי[[#This Row],[23]],W20)=2),1,"")</f>
        <v/>
      </c>
      <c r="AF19" s="19" t="str">
        <f>IF(AND(מרקובחצי[[#This Row],[CycleNumber]]&lt;$B20,SUM(מרקובחצי[[#This Row],[31]],O20)=2),1,"")</f>
        <v/>
      </c>
      <c r="AG19" s="19" t="str">
        <f>IF(AND(מרקובחצי[[#This Row],[CycleNumber]]&lt;$B20,SUM(מרקובחצי[[#This Row],[31]],P20)=2),1,"")</f>
        <v/>
      </c>
      <c r="AH19" s="19" t="str">
        <f>IF(AND(מרקובחצי[[#This Row],[CycleNumber]]&lt;$B20,SUM(מרקובחצי[[#This Row],[31]],Q20)=2),1,"")</f>
        <v/>
      </c>
      <c r="AI19" s="19" t="str">
        <f>IF(AND(מרקובחצי[[#This Row],[CycleNumber]]&lt;$B20,SUM(U19:U20)=2),1,"")</f>
        <v/>
      </c>
      <c r="AJ19" s="19">
        <f>IF(AND(מרקובחצי[[#This Row],[CycleNumber]]&lt;$B20,SUM(מרקובחצי[[#This Row],[32]],O20)=2),1,"")</f>
        <v>1</v>
      </c>
      <c r="AK19" s="19" t="str">
        <f>IF(AND(מרקובחצי[[#This Row],[CycleNumber]]&lt;$B20,SUM(מרקובחצי[[#This Row],[32]],P20)=2),1,"")</f>
        <v/>
      </c>
      <c r="AL19" s="19" t="str">
        <f>IF(AND(מרקובחצי[[#This Row],[CycleNumber]]&lt;$B20,SUM(מרקובחצי[[#This Row],[32]],Q20)=2),1,"")</f>
        <v/>
      </c>
      <c r="AM19" s="19" t="str">
        <f>IF(AND(מרקובחצי[[#This Row],[CycleNumber]]&lt;$B20,SUM(V19:V20)=2),1,"")</f>
        <v/>
      </c>
      <c r="AN19" s="19" t="str">
        <f>IF(AND(מרקובחצי[[#This Row],[CycleNumber]]&lt;$B20,SUM(מרקובחצי[[#This Row],[33]],O20)=2),1,"")</f>
        <v/>
      </c>
      <c r="AO19" s="19" t="str">
        <f>IF(AND(מרקובחצי[[#This Row],[CycleNumber]]&lt;$B20,SUM(מרקובחצי[[#This Row],[33]],P20)=2),1,"")</f>
        <v/>
      </c>
      <c r="AP19" s="19" t="str">
        <f>IF(AND(מרקובחצי[[#This Row],[CycleNumber]]&lt;$B20,SUM(מרקובחצי[[#This Row],[33]],Q20)=2),1,"")</f>
        <v/>
      </c>
      <c r="AQ19" s="19" t="str">
        <f>IF(AND(מרקובחצי[[#This Row],[CycleNumber]]&lt;$B20,SUM(W19:W20)=2),1,"")</f>
        <v/>
      </c>
      <c r="AR19" s="19" t="str">
        <f>IF(AND(מרקובחצי[[#This Row],[CycleNumber]]&lt;$B20,SUM(מרקובחצי[[#This Row],[12]],S20)=2),1,"")</f>
        <v/>
      </c>
      <c r="AS19" s="19" t="str">
        <f>IF(AND(מרקובחצי[[#This Row],[CycleNumber]]&lt;$B20,SUM(מרקובחצי[[#This Row],[22]],V20)=2),1,"")</f>
        <v/>
      </c>
      <c r="AT19" s="21">
        <f>SUM(מרקובחצי[[#This Row],[11]:[33]])</f>
        <v>1</v>
      </c>
    </row>
    <row r="20" spans="1:46" ht="15.6" x14ac:dyDescent="0.25">
      <c r="A20" s="19" t="s">
        <v>2</v>
      </c>
      <c r="B20" s="19">
        <v>19</v>
      </c>
      <c r="C20">
        <v>24</v>
      </c>
      <c r="D20" s="19">
        <f>מרקובחצי[[#This Row],[LengthofCycle]]+1</f>
        <v>25</v>
      </c>
      <c r="E20" t="str">
        <f>IF(IFERROR(LOOKUP(מרקובחצי[[#This Row],[ClientID]],קביעויות[הפלגה]),FALSE)=מרקובחצי[[#This Row],[ClientID]],1,"")</f>
        <v/>
      </c>
      <c r="F20">
        <f>IF(IFERROR(LOOKUP(מרקובחצי[[#This Row],[ClientID]],סוגחציקבוע[S31]),FALSE)=מרקובחצי[[#This Row],[ClientID]],1,"")</f>
        <v>1</v>
      </c>
      <c r="G20" t="str">
        <f>IF(IFERROR(LOOKUP(מרקובחצי[[#This Row],[ClientID]],סוגחציקבוע[S32]),FALSE)=מרקובחצי[[#This Row],[ClientID]],1,"")</f>
        <v/>
      </c>
      <c r="H20" t="str">
        <f>IF(IFERROR(LOOKUP(מרקובחצי[[#This Row],[ClientID]],סוגחציקבוע[S33]),FALSE)=מרקובחצי[[#This Row],[ClientID]],1,"")</f>
        <v/>
      </c>
      <c r="I20" t="str">
        <f>IF(IFERROR(LOOKUP(מרקובחצי[[#This Row],[ClientID]],סוגחציקבוע[S32&amp;33]),FALSE)=מרקובחצי[[#This Row],[ClientID]],1,"")</f>
        <v/>
      </c>
      <c r="J20" s="19">
        <f>IF(SUM(מרקובחצי[[#This Row],[11]:[13]])=1,מרקובחצי[[#This Row],[עד ועד]],IF(SUM(R19:T20)=1,IF(מרקובחצי[[#This Row],[עד ועד]]&lt;J19,מרקובחצי[[#This Row],[עד ועד]],J19),J19))</f>
        <v>25</v>
      </c>
      <c r="K20" s="19">
        <f>IF(SUM(מרקובחצי[[#This Row],[11]:[13]])=1,מרקובחצי[[#This Row],[עד ועד]],IF(SUM(R19:T20)=1,IF(מרקובחצי[[#This Row],[עד ועד]]&gt;K19,מרקובחצי[[#This Row],[עד ועד]],K19),K19))</f>
        <v>25</v>
      </c>
      <c r="L20" s="19" t="str">
        <f>IF(AND(SUM(מרקובחצי[[#This Row],[31]:[33]])=1,SUM(U19:W19)=0),מרקובחצי[[#This Row],[מקס]]-מרקובחצי[[#This Row],[מינ]],"")</f>
        <v/>
      </c>
      <c r="M2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20" s="19" t="str">
        <f t="shared" si="0"/>
        <v>S32</v>
      </c>
      <c r="O20" s="19">
        <f>IF(מרקובחצי[[#This Row],[קבעה הפלגה?]]=1,"",IF(AND(מרקובחצי[[#This Row],[עד ועד]]&lt;29,OR(מרקובחצי[[#This Row],[CycleNumber]]=1,AND(U19=1,OR(מרקובחצי[[#This Row],[עד ועד]]&lt;J19,מרקובחצי[[#This Row],[עד ועד]]&gt;K19)),AND(V19=1,מרקובחצי[[#This Row],[עד ועד]]&lt;J19),W19=1)),1,""))</f>
        <v>1</v>
      </c>
      <c r="P20" s="19" t="str">
        <f>IF(מרקובחצי[[#This Row],[קבעה הפלגה?]]=1,"",IF(AND(מרקובחצי[[#This Row],[עד ועד]]&gt;28,מרקובחצי[[#This Row],[עד ועד]]&lt;32,OR(מרקובחצי[[#This Row],[CycleNumber]]=1,AND(U19=1),AND(V19=1,OR(מרקובחצי[[#This Row],[עד ועד]]&lt;J19,מרקובחצי[[#This Row],[עד ועד]]&gt;K19)),W19=1)),1,""))</f>
        <v/>
      </c>
      <c r="Q20" s="19" t="str">
        <f>IF(מרקובחצי[[#This Row],[קבעה הפלגה?]]=1,"",IF(AND(מרקובחצי[[#This Row],[עד ועד]]&gt;31,OR(מרקובחצי[[#This Row],[CycleNumber]]=1,AND(U19=1),AND(V19=1,מרקובחצי[[#This Row],[עד ועד]]&gt;K19),AND(W19=1,OR(מרקובחצי[[#This Row],[עד ועד]]&gt;K19,מרקובחצי[[#This Row],[עד ועד]]&lt;J19)))),1,""))</f>
        <v/>
      </c>
      <c r="R20" s="19" t="str">
        <f>IF(מרקובחצי[[#This Row],[CycleNumber]]&gt;1,IF(AND(O19=1,מרקובחצי[[#This Row],[עד ועד]]&lt;29),1,""),"")</f>
        <v/>
      </c>
      <c r="S20" s="19" t="str">
        <f>IF(מרקובחצי[[#This Row],[CycleNumber]]&gt;1,IF(OR(AND(O19=1,מרקובחצי[[#This Row],[עד ועד]]&gt;28),AND(P19=1),AND(Q19=1,מרקובחצי[[#This Row],[עד ועד]]&lt;32)),1,""),"")</f>
        <v/>
      </c>
      <c r="T20" s="19" t="str">
        <f>IF(מרקובחצי[[#This Row],[CycleNumber]]&gt;1,IF(AND(Q19=1,מרקובחצי[[#This Row],[עד ועד]]&gt;31),1,""),"")</f>
        <v/>
      </c>
      <c r="U20" s="19" t="str">
        <f>IF(מרקובחצי[[#This Row],[CycleNumber]]&gt;1,IF(AND(R19=1,מרקובחצי[[#This Row],[עד ועד]]&lt;29),1,IF(AND(U19=1,NOT(OR(מרקובחצי[[#This Row],[עד ועד]]&lt;J19,מרקובחצי[[#This Row],[עד ועד]]&gt;K19))),1,"")),"")</f>
        <v/>
      </c>
      <c r="V20" s="19" t="str">
        <f>IF(מרקובחצי[[#This Row],[CycleNumber]]&gt;1,IF(AND(SUM(R19:T19)=1,מרקובחצי[[#This Row],[עד ועד]]&gt;28,מרקובחצי[[#This Row],[עד ועד]]&lt;32),1,IF(OR(S19=1,AND(R19=1,מרקובחצי[[#This Row],[עד ועד]]&gt;28),AND(T19=1,מרקובחצי[[#This Row],[עד ועד]]&lt;32)),1,IF(AND(V19=1,NOT(OR(מרקובחצי[[#This Row],[עד ועד]]&lt;J19,מרקובחצי[[#This Row],[עד ועד]]&gt;K19))),1,""))),"")</f>
        <v/>
      </c>
      <c r="W20" s="19" t="str">
        <f>IF(מרקובחצי[[#This Row],[CycleNumber]]&gt;1,IF(AND(T19=1,מרקובחצי[[#This Row],[עד ועד]]&gt;31),1,IF(AND(W19=1,NOT(OR(מרקובחצי[[#This Row],[עד ועד]]&lt;J19,מרקובחצי[[#This Row],[עד ועד]]&gt;K19))),1,"")),"")</f>
        <v/>
      </c>
      <c r="X20" s="19">
        <f>IF(AND(מרקובחצי[[#This Row],[CycleNumber]]&lt;$B21,SUM(מרקובחצי[[#This Row],[11]],R21)=2),1,"")</f>
        <v>1</v>
      </c>
      <c r="Y20" s="19" t="str">
        <f>IF(AND(מרקובחצי[[#This Row],[CycleNumber]]&lt;$B21,SUM(מרקובחצי[[#This Row],[11]],S21)=2),1,"")</f>
        <v/>
      </c>
      <c r="Z20" s="19" t="str">
        <f>IF(AND(מרקובחצי[[#This Row],[CycleNumber]]&lt;$B21,SUM(מרקובחצי[[#This Row],[13]],S21)=2),1,"")</f>
        <v/>
      </c>
      <c r="AA20" s="19" t="str">
        <f>IF(AND(מרקובחצי[[#This Row],[CycleNumber]]&lt;$B21,SUM(מרקובחצי[[#This Row],[13]],T21)=2),1,"")</f>
        <v/>
      </c>
      <c r="AB20" s="19" t="str">
        <f>IF(AND(מרקובחצי[[#This Row],[CycleNumber]]&lt;$B21,SUM(מרקובחצי[[#This Row],[21]],U21)=2),1,"")</f>
        <v/>
      </c>
      <c r="AC20" s="19" t="str">
        <f>IF(AND(מרקובחצי[[#This Row],[CycleNumber]]&lt;$B21,SUM(מרקובחצי[[#This Row],[21]],V21)=2),1,"")</f>
        <v/>
      </c>
      <c r="AD20" s="19" t="str">
        <f>IF(AND(מרקובחצי[[#This Row],[CycleNumber]]&lt;$B21,SUM(מרקובחצי[[#This Row],[23]],V21)=2),1,"")</f>
        <v/>
      </c>
      <c r="AE20" s="19" t="str">
        <f>IF(AND(מרקובחצי[[#This Row],[CycleNumber]]&lt;$B21,SUM(מרקובחצי[[#This Row],[23]],W21)=2),1,"")</f>
        <v/>
      </c>
      <c r="AF20" s="19" t="str">
        <f>IF(AND(מרקובחצי[[#This Row],[CycleNumber]]&lt;$B21,SUM(מרקובחצי[[#This Row],[31]],O21)=2),1,"")</f>
        <v/>
      </c>
      <c r="AG20" s="19" t="str">
        <f>IF(AND(מרקובחצי[[#This Row],[CycleNumber]]&lt;$B21,SUM(מרקובחצי[[#This Row],[31]],P21)=2),1,"")</f>
        <v/>
      </c>
      <c r="AH20" s="19" t="str">
        <f>IF(AND(מרקובחצי[[#This Row],[CycleNumber]]&lt;$B21,SUM(מרקובחצי[[#This Row],[31]],Q21)=2),1,"")</f>
        <v/>
      </c>
      <c r="AI20" s="19" t="str">
        <f>IF(AND(מרקובחצי[[#This Row],[CycleNumber]]&lt;$B21,SUM(U20:U21)=2),1,"")</f>
        <v/>
      </c>
      <c r="AJ20" s="19" t="str">
        <f>IF(AND(מרקובחצי[[#This Row],[CycleNumber]]&lt;$B21,SUM(מרקובחצי[[#This Row],[32]],O21)=2),1,"")</f>
        <v/>
      </c>
      <c r="AK20" s="19" t="str">
        <f>IF(AND(מרקובחצי[[#This Row],[CycleNumber]]&lt;$B21,SUM(מרקובחצי[[#This Row],[32]],P21)=2),1,"")</f>
        <v/>
      </c>
      <c r="AL20" s="19" t="str">
        <f>IF(AND(מרקובחצי[[#This Row],[CycleNumber]]&lt;$B21,SUM(מרקובחצי[[#This Row],[32]],Q21)=2),1,"")</f>
        <v/>
      </c>
      <c r="AM20" s="19" t="str">
        <f>IF(AND(מרקובחצי[[#This Row],[CycleNumber]]&lt;$B21,SUM(V20:V21)=2),1,"")</f>
        <v/>
      </c>
      <c r="AN20" s="19" t="str">
        <f>IF(AND(מרקובחצי[[#This Row],[CycleNumber]]&lt;$B21,SUM(מרקובחצי[[#This Row],[33]],O21)=2),1,"")</f>
        <v/>
      </c>
      <c r="AO20" s="19" t="str">
        <f>IF(AND(מרקובחצי[[#This Row],[CycleNumber]]&lt;$B21,SUM(מרקובחצי[[#This Row],[33]],P21)=2),1,"")</f>
        <v/>
      </c>
      <c r="AP20" s="19" t="str">
        <f>IF(AND(מרקובחצי[[#This Row],[CycleNumber]]&lt;$B21,SUM(מרקובחצי[[#This Row],[33]],Q21)=2),1,"")</f>
        <v/>
      </c>
      <c r="AQ20" s="19" t="str">
        <f>IF(AND(מרקובחצי[[#This Row],[CycleNumber]]&lt;$B21,SUM(W20:W21)=2),1,"")</f>
        <v/>
      </c>
      <c r="AR20" s="19" t="str">
        <f>IF(AND(מרקובחצי[[#This Row],[CycleNumber]]&lt;$B21,SUM(מרקובחצי[[#This Row],[12]],S21)=2),1,"")</f>
        <v/>
      </c>
      <c r="AS20" s="19" t="str">
        <f>IF(AND(מרקובחצי[[#This Row],[CycleNumber]]&lt;$B21,SUM(מרקובחצי[[#This Row],[22]],V21)=2),1,"")</f>
        <v/>
      </c>
      <c r="AT20" s="21">
        <f>SUM(מרקובחצי[[#This Row],[11]:[33]])</f>
        <v>1</v>
      </c>
    </row>
    <row r="21" spans="1:46" ht="15.6" x14ac:dyDescent="0.25">
      <c r="A21" s="19" t="s">
        <v>2</v>
      </c>
      <c r="B21" s="19">
        <v>20</v>
      </c>
      <c r="C21">
        <v>27</v>
      </c>
      <c r="D21" s="19">
        <f>מרקובחצי[[#This Row],[LengthofCycle]]+1</f>
        <v>28</v>
      </c>
      <c r="E21" t="str">
        <f>IF(IFERROR(LOOKUP(מרקובחצי[[#This Row],[ClientID]],קביעויות[הפלגה]),FALSE)=מרקובחצי[[#This Row],[ClientID]],1,"")</f>
        <v/>
      </c>
      <c r="F21">
        <f>IF(IFERROR(LOOKUP(מרקובחצי[[#This Row],[ClientID]],סוגחציקבוע[S31]),FALSE)=מרקובחצי[[#This Row],[ClientID]],1,"")</f>
        <v>1</v>
      </c>
      <c r="G21" t="str">
        <f>IF(IFERROR(LOOKUP(מרקובחצי[[#This Row],[ClientID]],סוגחציקבוע[S32]),FALSE)=מרקובחצי[[#This Row],[ClientID]],1,"")</f>
        <v/>
      </c>
      <c r="H21" t="str">
        <f>IF(IFERROR(LOOKUP(מרקובחצי[[#This Row],[ClientID]],סוגחציקבוע[S33]),FALSE)=מרקובחצי[[#This Row],[ClientID]],1,"")</f>
        <v/>
      </c>
      <c r="I21" t="str">
        <f>IF(IFERROR(LOOKUP(מרקובחצי[[#This Row],[ClientID]],סוגחציקבוע[S32&amp;33]),FALSE)=מרקובחצי[[#This Row],[ClientID]],1,"")</f>
        <v/>
      </c>
      <c r="J21" s="19">
        <f>IF(SUM(מרקובחצי[[#This Row],[11]:[13]])=1,מרקובחצי[[#This Row],[עד ועד]],IF(SUM(R20:T21)=1,IF(מרקובחצי[[#This Row],[עד ועד]]&lt;J20,מרקובחצי[[#This Row],[עד ועד]],J20),J20))</f>
        <v>25</v>
      </c>
      <c r="K21" s="19">
        <f>IF(SUM(מרקובחצי[[#This Row],[11]:[13]])=1,מרקובחצי[[#This Row],[עד ועד]],IF(SUM(R20:T21)=1,IF(מרקובחצי[[#This Row],[עד ועד]]&gt;K20,מרקובחצי[[#This Row],[עד ועד]],K20),K20))</f>
        <v>28</v>
      </c>
      <c r="L21" s="19" t="str">
        <f>IF(AND(SUM(מרקובחצי[[#This Row],[31]:[33]])=1,SUM(U20:W20)=0),מרקובחצי[[#This Row],[מקס]]-מרקובחצי[[#This Row],[מינ]],"")</f>
        <v/>
      </c>
      <c r="M2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21" s="19" t="str">
        <f t="shared" si="0"/>
        <v>S11</v>
      </c>
      <c r="O21" s="19" t="str">
        <f>IF(מרקובחצי[[#This Row],[קבעה הפלגה?]]=1,"",IF(AND(מרקובחצי[[#This Row],[עד ועד]]&lt;29,OR(מרקובחצי[[#This Row],[CycleNumber]]=1,AND(U20=1,OR(מרקובחצי[[#This Row],[עד ועד]]&lt;J20,מרקובחצי[[#This Row],[עד ועד]]&gt;K20)),AND(V20=1,מרקובחצי[[#This Row],[עד ועד]]&lt;J20),W20=1)),1,""))</f>
        <v/>
      </c>
      <c r="P21" s="19" t="str">
        <f>IF(מרקובחצי[[#This Row],[קבעה הפלגה?]]=1,"",IF(AND(מרקובחצי[[#This Row],[עד ועד]]&gt;28,מרקובחצי[[#This Row],[עד ועד]]&lt;32,OR(מרקובחצי[[#This Row],[CycleNumber]]=1,AND(U20=1),AND(V20=1,OR(מרקובחצי[[#This Row],[עד ועד]]&lt;J20,מרקובחצי[[#This Row],[עד ועד]]&gt;K20)),W20=1)),1,""))</f>
        <v/>
      </c>
      <c r="Q21" s="19" t="str">
        <f>IF(מרקובחצי[[#This Row],[קבעה הפלגה?]]=1,"",IF(AND(מרקובחצי[[#This Row],[עד ועד]]&gt;31,OR(מרקובחצי[[#This Row],[CycleNumber]]=1,AND(U20=1),AND(V20=1,מרקובחצי[[#This Row],[עד ועד]]&gt;K20),AND(W20=1,OR(מרקובחצי[[#This Row],[עד ועד]]&gt;K20,מרקובחצי[[#This Row],[עד ועד]]&lt;J20)))),1,""))</f>
        <v/>
      </c>
      <c r="R21" s="19">
        <f>IF(מרקובחצי[[#This Row],[CycleNumber]]&gt;1,IF(AND(O20=1,מרקובחצי[[#This Row],[עד ועד]]&lt;29),1,""),"")</f>
        <v>1</v>
      </c>
      <c r="S21" s="19" t="str">
        <f>IF(מרקובחצי[[#This Row],[CycleNumber]]&gt;1,IF(OR(AND(O20=1,מרקובחצי[[#This Row],[עד ועד]]&gt;28),AND(P20=1),AND(Q20=1,מרקובחצי[[#This Row],[עד ועד]]&lt;32)),1,""),"")</f>
        <v/>
      </c>
      <c r="T21" s="19" t="str">
        <f>IF(מרקובחצי[[#This Row],[CycleNumber]]&gt;1,IF(AND(Q20=1,מרקובחצי[[#This Row],[עד ועד]]&gt;31),1,""),"")</f>
        <v/>
      </c>
      <c r="U21" s="19" t="str">
        <f>IF(מרקובחצי[[#This Row],[CycleNumber]]&gt;1,IF(AND(R20=1,מרקובחצי[[#This Row],[עד ועד]]&lt;29),1,IF(AND(U20=1,NOT(OR(מרקובחצי[[#This Row],[עד ועד]]&lt;J20,מרקובחצי[[#This Row],[עד ועד]]&gt;K20))),1,"")),"")</f>
        <v/>
      </c>
      <c r="V21" s="19" t="str">
        <f>IF(מרקובחצי[[#This Row],[CycleNumber]]&gt;1,IF(AND(SUM(R20:T20)=1,מרקובחצי[[#This Row],[עד ועד]]&gt;28,מרקובחצי[[#This Row],[עד ועד]]&lt;32),1,IF(OR(S20=1,AND(R20=1,מרקובחצי[[#This Row],[עד ועד]]&gt;28),AND(T20=1,מרקובחצי[[#This Row],[עד ועד]]&lt;32)),1,IF(AND(V20=1,NOT(OR(מרקובחצי[[#This Row],[עד ועד]]&lt;J20,מרקובחצי[[#This Row],[עד ועד]]&gt;K20))),1,""))),"")</f>
        <v/>
      </c>
      <c r="W21" s="19" t="str">
        <f>IF(מרקובחצי[[#This Row],[CycleNumber]]&gt;1,IF(AND(T20=1,מרקובחצי[[#This Row],[עד ועד]]&gt;31),1,IF(AND(W20=1,NOT(OR(מרקובחצי[[#This Row],[עד ועד]]&lt;J20,מרקובחצי[[#This Row],[עד ועד]]&gt;K20))),1,"")),"")</f>
        <v/>
      </c>
      <c r="X21" s="19" t="str">
        <f>IF(AND(מרקובחצי[[#This Row],[CycleNumber]]&lt;$B22,SUM(מרקובחצי[[#This Row],[11]],R22)=2),1,"")</f>
        <v/>
      </c>
      <c r="Y21" s="19" t="str">
        <f>IF(AND(מרקובחצי[[#This Row],[CycleNumber]]&lt;$B22,SUM(מרקובחצי[[#This Row],[11]],S22)=2),1,"")</f>
        <v/>
      </c>
      <c r="Z21" s="19" t="str">
        <f>IF(AND(מרקובחצי[[#This Row],[CycleNumber]]&lt;$B22,SUM(מרקובחצי[[#This Row],[13]],S22)=2),1,"")</f>
        <v/>
      </c>
      <c r="AA21" s="19" t="str">
        <f>IF(AND(מרקובחצי[[#This Row],[CycleNumber]]&lt;$B22,SUM(מרקובחצי[[#This Row],[13]],T22)=2),1,"")</f>
        <v/>
      </c>
      <c r="AB21" s="19" t="str">
        <f>IF(AND(מרקובחצי[[#This Row],[CycleNumber]]&lt;$B22,SUM(מרקובחצי[[#This Row],[21]],U22)=2),1,"")</f>
        <v/>
      </c>
      <c r="AC21" s="19">
        <f>IF(AND(מרקובחצי[[#This Row],[CycleNumber]]&lt;$B22,SUM(מרקובחצי[[#This Row],[21]],V22)=2),1,"")</f>
        <v>1</v>
      </c>
      <c r="AD21" s="19" t="str">
        <f>IF(AND(מרקובחצי[[#This Row],[CycleNumber]]&lt;$B22,SUM(מרקובחצי[[#This Row],[23]],V22)=2),1,"")</f>
        <v/>
      </c>
      <c r="AE21" s="19" t="str">
        <f>IF(AND(מרקובחצי[[#This Row],[CycleNumber]]&lt;$B22,SUM(מרקובחצי[[#This Row],[23]],W22)=2),1,"")</f>
        <v/>
      </c>
      <c r="AF21" s="19" t="str">
        <f>IF(AND(מרקובחצי[[#This Row],[CycleNumber]]&lt;$B22,SUM(מרקובחצי[[#This Row],[31]],O22)=2),1,"")</f>
        <v/>
      </c>
      <c r="AG21" s="19" t="str">
        <f>IF(AND(מרקובחצי[[#This Row],[CycleNumber]]&lt;$B22,SUM(מרקובחצי[[#This Row],[31]],P22)=2),1,"")</f>
        <v/>
      </c>
      <c r="AH21" s="19" t="str">
        <f>IF(AND(מרקובחצי[[#This Row],[CycleNumber]]&lt;$B22,SUM(מרקובחצי[[#This Row],[31]],Q22)=2),1,"")</f>
        <v/>
      </c>
      <c r="AI21" s="19" t="str">
        <f>IF(AND(מרקובחצי[[#This Row],[CycleNumber]]&lt;$B22,SUM(U21:U22)=2),1,"")</f>
        <v/>
      </c>
      <c r="AJ21" s="19" t="str">
        <f>IF(AND(מרקובחצי[[#This Row],[CycleNumber]]&lt;$B22,SUM(מרקובחצי[[#This Row],[32]],O22)=2),1,"")</f>
        <v/>
      </c>
      <c r="AK21" s="19" t="str">
        <f>IF(AND(מרקובחצי[[#This Row],[CycleNumber]]&lt;$B22,SUM(מרקובחצי[[#This Row],[32]],P22)=2),1,"")</f>
        <v/>
      </c>
      <c r="AL21" s="19" t="str">
        <f>IF(AND(מרקובחצי[[#This Row],[CycleNumber]]&lt;$B22,SUM(מרקובחצי[[#This Row],[32]],Q22)=2),1,"")</f>
        <v/>
      </c>
      <c r="AM21" s="19" t="str">
        <f>IF(AND(מרקובחצי[[#This Row],[CycleNumber]]&lt;$B22,SUM(V21:V22)=2),1,"")</f>
        <v/>
      </c>
      <c r="AN21" s="19" t="str">
        <f>IF(AND(מרקובחצי[[#This Row],[CycleNumber]]&lt;$B22,SUM(מרקובחצי[[#This Row],[33]],O22)=2),1,"")</f>
        <v/>
      </c>
      <c r="AO21" s="19" t="str">
        <f>IF(AND(מרקובחצי[[#This Row],[CycleNumber]]&lt;$B22,SUM(מרקובחצי[[#This Row],[33]],P22)=2),1,"")</f>
        <v/>
      </c>
      <c r="AP21" s="19" t="str">
        <f>IF(AND(מרקובחצי[[#This Row],[CycleNumber]]&lt;$B22,SUM(מרקובחצי[[#This Row],[33]],Q22)=2),1,"")</f>
        <v/>
      </c>
      <c r="AQ21" s="19" t="str">
        <f>IF(AND(מרקובחצי[[#This Row],[CycleNumber]]&lt;$B22,SUM(W21:W22)=2),1,"")</f>
        <v/>
      </c>
      <c r="AR21" s="19" t="str">
        <f>IF(AND(מרקובחצי[[#This Row],[CycleNumber]]&lt;$B22,SUM(מרקובחצי[[#This Row],[12]],S22)=2),1,"")</f>
        <v/>
      </c>
      <c r="AS21" s="19" t="str">
        <f>IF(AND(מרקובחצי[[#This Row],[CycleNumber]]&lt;$B22,SUM(מרקובחצי[[#This Row],[22]],V22)=2),1,"")</f>
        <v/>
      </c>
      <c r="AT21" s="21">
        <f>SUM(מרקובחצי[[#This Row],[11]:[33]])</f>
        <v>1</v>
      </c>
    </row>
    <row r="22" spans="1:46" ht="15.6" x14ac:dyDescent="0.25">
      <c r="A22" s="19" t="s">
        <v>2</v>
      </c>
      <c r="B22" s="19">
        <v>21</v>
      </c>
      <c r="C22">
        <v>28</v>
      </c>
      <c r="D22" s="19">
        <f>מרקובחצי[[#This Row],[LengthofCycle]]+1</f>
        <v>29</v>
      </c>
      <c r="E22" t="str">
        <f>IF(IFERROR(LOOKUP(מרקובחצי[[#This Row],[ClientID]],קביעויות[הפלגה]),FALSE)=מרקובחצי[[#This Row],[ClientID]],1,"")</f>
        <v/>
      </c>
      <c r="F22">
        <f>IF(IFERROR(LOOKUP(מרקובחצי[[#This Row],[ClientID]],סוגחציקבוע[S31]),FALSE)=מרקובחצי[[#This Row],[ClientID]],1,"")</f>
        <v>1</v>
      </c>
      <c r="G22" t="str">
        <f>IF(IFERROR(LOOKUP(מרקובחצי[[#This Row],[ClientID]],סוגחציקבוע[S32]),FALSE)=מרקובחצי[[#This Row],[ClientID]],1,"")</f>
        <v/>
      </c>
      <c r="H22" t="str">
        <f>IF(IFERROR(LOOKUP(מרקובחצי[[#This Row],[ClientID]],סוגחציקבוע[S33]),FALSE)=מרקובחצי[[#This Row],[ClientID]],1,"")</f>
        <v/>
      </c>
      <c r="I22" t="str">
        <f>IF(IFERROR(LOOKUP(מרקובחצי[[#This Row],[ClientID]],סוגחציקבוע[S32&amp;33]),FALSE)=מרקובחצי[[#This Row],[ClientID]],1,"")</f>
        <v/>
      </c>
      <c r="J22" s="19">
        <f>IF(SUM(מרקובחצי[[#This Row],[11]:[13]])=1,מרקובחצי[[#This Row],[עד ועד]],IF(SUM(R21:T22)=1,IF(מרקובחצי[[#This Row],[עד ועד]]&lt;J21,מרקובחצי[[#This Row],[עד ועד]],J21),J21))</f>
        <v>25</v>
      </c>
      <c r="K22" s="19">
        <f>IF(SUM(מרקובחצי[[#This Row],[11]:[13]])=1,מרקובחצי[[#This Row],[עד ועד]],IF(SUM(R21:T22)=1,IF(מרקובחצי[[#This Row],[עד ועד]]&gt;K21,מרקובחצי[[#This Row],[עד ועד]],K21),K21))</f>
        <v>29</v>
      </c>
      <c r="L22" s="19">
        <f>IF(AND(SUM(מרקובחצי[[#This Row],[31]:[33]])=1,SUM(U21:W21)=0),מרקובחצי[[#This Row],[מקס]]-מרקובחצי[[#This Row],[מינ]],"")</f>
        <v>4</v>
      </c>
      <c r="M2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2" s="19" t="str">
        <f t="shared" si="0"/>
        <v>S21</v>
      </c>
      <c r="O22" s="19" t="str">
        <f>IF(מרקובחצי[[#This Row],[קבעה הפלגה?]]=1,"",IF(AND(מרקובחצי[[#This Row],[עד ועד]]&lt;29,OR(מרקובחצי[[#This Row],[CycleNumber]]=1,AND(U21=1,OR(מרקובחצי[[#This Row],[עד ועד]]&lt;J21,מרקובחצי[[#This Row],[עד ועד]]&gt;K21)),AND(V21=1,מרקובחצי[[#This Row],[עד ועד]]&lt;J21),W21=1)),1,""))</f>
        <v/>
      </c>
      <c r="P22" s="19" t="str">
        <f>IF(מרקובחצי[[#This Row],[קבעה הפלגה?]]=1,"",IF(AND(מרקובחצי[[#This Row],[עד ועד]]&gt;28,מרקובחצי[[#This Row],[עד ועד]]&lt;32,OR(מרקובחצי[[#This Row],[CycleNumber]]=1,AND(U21=1),AND(V21=1,OR(מרקובחצי[[#This Row],[עד ועד]]&lt;J21,מרקובחצי[[#This Row],[עד ועד]]&gt;K21)),W21=1)),1,""))</f>
        <v/>
      </c>
      <c r="Q22" s="19" t="str">
        <f>IF(מרקובחצי[[#This Row],[קבעה הפלגה?]]=1,"",IF(AND(מרקובחצי[[#This Row],[עד ועד]]&gt;31,OR(מרקובחצי[[#This Row],[CycleNumber]]=1,AND(U21=1),AND(V21=1,מרקובחצי[[#This Row],[עד ועד]]&gt;K21),AND(W21=1,OR(מרקובחצי[[#This Row],[עד ועד]]&gt;K21,מרקובחצי[[#This Row],[עד ועד]]&lt;J21)))),1,""))</f>
        <v/>
      </c>
      <c r="R22" s="19" t="str">
        <f>IF(מרקובחצי[[#This Row],[CycleNumber]]&gt;1,IF(AND(O21=1,מרקובחצי[[#This Row],[עד ועד]]&lt;29),1,""),"")</f>
        <v/>
      </c>
      <c r="S22" s="19" t="str">
        <f>IF(מרקובחצי[[#This Row],[CycleNumber]]&gt;1,IF(OR(AND(O21=1,מרקובחצי[[#This Row],[עד ועד]]&gt;28),AND(P21=1),AND(Q21=1,מרקובחצי[[#This Row],[עד ועד]]&lt;32)),1,""),"")</f>
        <v/>
      </c>
      <c r="T22" s="19" t="str">
        <f>IF(מרקובחצי[[#This Row],[CycleNumber]]&gt;1,IF(AND(Q21=1,מרקובחצי[[#This Row],[עד ועד]]&gt;31),1,""),"")</f>
        <v/>
      </c>
      <c r="U22" s="19" t="str">
        <f>IF(מרקובחצי[[#This Row],[CycleNumber]]&gt;1,IF(AND(R21=1,מרקובחצי[[#This Row],[עד ועד]]&lt;29),1,IF(AND(U21=1,NOT(OR(מרקובחצי[[#This Row],[עד ועד]]&lt;J21,מרקובחצי[[#This Row],[עד ועד]]&gt;K21))),1,"")),"")</f>
        <v/>
      </c>
      <c r="V22" s="19">
        <f>IF(מרקובחצי[[#This Row],[CycleNumber]]&gt;1,IF(AND(SUM(R21:T21)=1,מרקובחצי[[#This Row],[עד ועד]]&gt;28,מרקובחצי[[#This Row],[עד ועד]]&lt;32),1,IF(OR(S21=1,AND(R21=1,מרקובחצי[[#This Row],[עד ועד]]&gt;28),AND(T21=1,מרקובחצי[[#This Row],[עד ועד]]&lt;32)),1,IF(AND(V21=1,NOT(OR(מרקובחצי[[#This Row],[עד ועד]]&lt;J21,מרקובחצי[[#This Row],[עד ועד]]&gt;K21))),1,""))),"")</f>
        <v>1</v>
      </c>
      <c r="W22" s="19" t="str">
        <f>IF(מרקובחצי[[#This Row],[CycleNumber]]&gt;1,IF(AND(T21=1,מרקובחצי[[#This Row],[עד ועד]]&gt;31),1,IF(AND(W21=1,NOT(OR(מרקובחצי[[#This Row],[עד ועד]]&lt;J21,מרקובחצי[[#This Row],[עד ועד]]&gt;K21))),1,"")),"")</f>
        <v/>
      </c>
      <c r="X22" s="19" t="str">
        <f>IF(AND(מרקובחצי[[#This Row],[CycleNumber]]&lt;$B23,SUM(מרקובחצי[[#This Row],[11]],R23)=2),1,"")</f>
        <v/>
      </c>
      <c r="Y22" s="19" t="str">
        <f>IF(AND(מרקובחצי[[#This Row],[CycleNumber]]&lt;$B23,SUM(מרקובחצי[[#This Row],[11]],S23)=2),1,"")</f>
        <v/>
      </c>
      <c r="Z22" s="19" t="str">
        <f>IF(AND(מרקובחצי[[#This Row],[CycleNumber]]&lt;$B23,SUM(מרקובחצי[[#This Row],[13]],S23)=2),1,"")</f>
        <v/>
      </c>
      <c r="AA22" s="19" t="str">
        <f>IF(AND(מרקובחצי[[#This Row],[CycleNumber]]&lt;$B23,SUM(מרקובחצי[[#This Row],[13]],T23)=2),1,"")</f>
        <v/>
      </c>
      <c r="AB22" s="19" t="str">
        <f>IF(AND(מרקובחצי[[#This Row],[CycleNumber]]&lt;$B23,SUM(מרקובחצי[[#This Row],[21]],U23)=2),1,"")</f>
        <v/>
      </c>
      <c r="AC22" s="19" t="str">
        <f>IF(AND(מרקובחצי[[#This Row],[CycleNumber]]&lt;$B23,SUM(מרקובחצי[[#This Row],[21]],V23)=2),1,"")</f>
        <v/>
      </c>
      <c r="AD22" s="19" t="str">
        <f>IF(AND(מרקובחצי[[#This Row],[CycleNumber]]&lt;$B23,SUM(מרקובחצי[[#This Row],[23]],V23)=2),1,"")</f>
        <v/>
      </c>
      <c r="AE22" s="19" t="str">
        <f>IF(AND(מרקובחצי[[#This Row],[CycleNumber]]&lt;$B23,SUM(מרקובחצי[[#This Row],[23]],W23)=2),1,"")</f>
        <v/>
      </c>
      <c r="AF22" s="19" t="str">
        <f>IF(AND(מרקובחצי[[#This Row],[CycleNumber]]&lt;$B23,SUM(מרקובחצי[[#This Row],[31]],O23)=2),1,"")</f>
        <v/>
      </c>
      <c r="AG22" s="19" t="str">
        <f>IF(AND(מרקובחצי[[#This Row],[CycleNumber]]&lt;$B23,SUM(מרקובחצי[[#This Row],[31]],P23)=2),1,"")</f>
        <v/>
      </c>
      <c r="AH22" s="19" t="str">
        <f>IF(AND(מרקובחצי[[#This Row],[CycleNumber]]&lt;$B23,SUM(מרקובחצי[[#This Row],[31]],Q23)=2),1,"")</f>
        <v/>
      </c>
      <c r="AI22" s="19" t="str">
        <f>IF(AND(מרקובחצי[[#This Row],[CycleNumber]]&lt;$B23,SUM(U22:U23)=2),1,"")</f>
        <v/>
      </c>
      <c r="AJ22" s="19" t="str">
        <f>IF(AND(מרקובחצי[[#This Row],[CycleNumber]]&lt;$B23,SUM(מרקובחצי[[#This Row],[32]],O23)=2),1,"")</f>
        <v/>
      </c>
      <c r="AK22" s="19" t="str">
        <f>IF(AND(מרקובחצי[[#This Row],[CycleNumber]]&lt;$B23,SUM(מרקובחצי[[#This Row],[32]],P23)=2),1,"")</f>
        <v/>
      </c>
      <c r="AL22" s="19" t="str">
        <f>IF(AND(מרקובחצי[[#This Row],[CycleNumber]]&lt;$B23,SUM(מרקובחצי[[#This Row],[32]],Q23)=2),1,"")</f>
        <v/>
      </c>
      <c r="AM22" s="19">
        <f>IF(AND(מרקובחצי[[#This Row],[CycleNumber]]&lt;$B23,SUM(V22:V23)=2),1,"")</f>
        <v>1</v>
      </c>
      <c r="AN22" s="19" t="str">
        <f>IF(AND(מרקובחצי[[#This Row],[CycleNumber]]&lt;$B23,SUM(מרקובחצי[[#This Row],[33]],O23)=2),1,"")</f>
        <v/>
      </c>
      <c r="AO22" s="19" t="str">
        <f>IF(AND(מרקובחצי[[#This Row],[CycleNumber]]&lt;$B23,SUM(מרקובחצי[[#This Row],[33]],P23)=2),1,"")</f>
        <v/>
      </c>
      <c r="AP22" s="19" t="str">
        <f>IF(AND(מרקובחצי[[#This Row],[CycleNumber]]&lt;$B23,SUM(מרקובחצי[[#This Row],[33]],Q23)=2),1,"")</f>
        <v/>
      </c>
      <c r="AQ22" s="19" t="str">
        <f>IF(AND(מרקובחצי[[#This Row],[CycleNumber]]&lt;$B23,SUM(W22:W23)=2),1,"")</f>
        <v/>
      </c>
      <c r="AR22" s="19" t="str">
        <f>IF(AND(מרקובחצי[[#This Row],[CycleNumber]]&lt;$B23,SUM(מרקובחצי[[#This Row],[12]],S23)=2),1,"")</f>
        <v/>
      </c>
      <c r="AS22" s="19" t="str">
        <f>IF(AND(מרקובחצי[[#This Row],[CycleNumber]]&lt;$B23,SUM(מרקובחצי[[#This Row],[22]],V23)=2),1,"")</f>
        <v/>
      </c>
      <c r="AT22" s="21">
        <f>SUM(מרקובחצי[[#This Row],[11]:[33]])</f>
        <v>1</v>
      </c>
    </row>
    <row r="23" spans="1:46" ht="15.6" x14ac:dyDescent="0.25">
      <c r="A23" s="19" t="s">
        <v>2</v>
      </c>
      <c r="B23" s="19">
        <v>22</v>
      </c>
      <c r="C23">
        <v>26</v>
      </c>
      <c r="D23" s="19">
        <f>מרקובחצי[[#This Row],[LengthofCycle]]+1</f>
        <v>27</v>
      </c>
      <c r="E23" t="str">
        <f>IF(IFERROR(LOOKUP(מרקובחצי[[#This Row],[ClientID]],קביעויות[הפלגה]),FALSE)=מרקובחצי[[#This Row],[ClientID]],1,"")</f>
        <v/>
      </c>
      <c r="F23">
        <f>IF(IFERROR(LOOKUP(מרקובחצי[[#This Row],[ClientID]],סוגחציקבוע[S31]),FALSE)=מרקובחצי[[#This Row],[ClientID]],1,"")</f>
        <v>1</v>
      </c>
      <c r="G23" t="str">
        <f>IF(IFERROR(LOOKUP(מרקובחצי[[#This Row],[ClientID]],סוגחציקבוע[S32]),FALSE)=מרקובחצי[[#This Row],[ClientID]],1,"")</f>
        <v/>
      </c>
      <c r="H23" t="str">
        <f>IF(IFERROR(LOOKUP(מרקובחצי[[#This Row],[ClientID]],סוגחציקבוע[S33]),FALSE)=מרקובחצי[[#This Row],[ClientID]],1,"")</f>
        <v/>
      </c>
      <c r="I23" t="str">
        <f>IF(IFERROR(LOOKUP(מרקובחצי[[#This Row],[ClientID]],סוגחציקבוע[S32&amp;33]),FALSE)=מרקובחצי[[#This Row],[ClientID]],1,"")</f>
        <v/>
      </c>
      <c r="J23" s="19">
        <f>IF(SUM(מרקובחצי[[#This Row],[11]:[13]])=1,מרקובחצי[[#This Row],[עד ועד]],IF(SUM(R22:T23)=1,IF(מרקובחצי[[#This Row],[עד ועד]]&lt;J22,מרקובחצי[[#This Row],[עד ועד]],J22),J22))</f>
        <v>25</v>
      </c>
      <c r="K23" s="19">
        <f>IF(SUM(מרקובחצי[[#This Row],[11]:[13]])=1,מרקובחצי[[#This Row],[עד ועד]],IF(SUM(R22:T23)=1,IF(מרקובחצי[[#This Row],[עד ועד]]&gt;K22,מרקובחצי[[#This Row],[עד ועד]],K22),K22))</f>
        <v>29</v>
      </c>
      <c r="L23" s="19" t="str">
        <f>IF(AND(SUM(מרקובחצי[[#This Row],[31]:[33]])=1,SUM(U22:W22)=0),מרקובחצי[[#This Row],[מקס]]-מרקובחצי[[#This Row],[מינ]],"")</f>
        <v/>
      </c>
      <c r="M2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3" s="19" t="str">
        <f t="shared" si="0"/>
        <v>S32</v>
      </c>
      <c r="O23" s="19" t="str">
        <f>IF(מרקובחצי[[#This Row],[קבעה הפלגה?]]=1,"",IF(AND(מרקובחצי[[#This Row],[עד ועד]]&lt;29,OR(מרקובחצי[[#This Row],[CycleNumber]]=1,AND(U22=1,OR(מרקובחצי[[#This Row],[עד ועד]]&lt;J22,מרקובחצי[[#This Row],[עד ועד]]&gt;K22)),AND(V22=1,מרקובחצי[[#This Row],[עד ועד]]&lt;J22),W22=1)),1,""))</f>
        <v/>
      </c>
      <c r="P23" s="19" t="str">
        <f>IF(מרקובחצי[[#This Row],[קבעה הפלגה?]]=1,"",IF(AND(מרקובחצי[[#This Row],[עד ועד]]&gt;28,מרקובחצי[[#This Row],[עד ועד]]&lt;32,OR(מרקובחצי[[#This Row],[CycleNumber]]=1,AND(U22=1),AND(V22=1,OR(מרקובחצי[[#This Row],[עד ועד]]&lt;J22,מרקובחצי[[#This Row],[עד ועד]]&gt;K22)),W22=1)),1,""))</f>
        <v/>
      </c>
      <c r="Q23" s="19" t="str">
        <f>IF(מרקובחצי[[#This Row],[קבעה הפלגה?]]=1,"",IF(AND(מרקובחצי[[#This Row],[עד ועד]]&gt;31,OR(מרקובחצי[[#This Row],[CycleNumber]]=1,AND(U22=1),AND(V22=1,מרקובחצי[[#This Row],[עד ועד]]&gt;K22),AND(W22=1,OR(מרקובחצי[[#This Row],[עד ועד]]&gt;K22,מרקובחצי[[#This Row],[עד ועד]]&lt;J22)))),1,""))</f>
        <v/>
      </c>
      <c r="R23" s="19" t="str">
        <f>IF(מרקובחצי[[#This Row],[CycleNumber]]&gt;1,IF(AND(O22=1,מרקובחצי[[#This Row],[עד ועד]]&lt;29),1,""),"")</f>
        <v/>
      </c>
      <c r="S23" s="19" t="str">
        <f>IF(מרקובחצי[[#This Row],[CycleNumber]]&gt;1,IF(OR(AND(O22=1,מרקובחצי[[#This Row],[עד ועד]]&gt;28),AND(P22=1),AND(Q22=1,מרקובחצי[[#This Row],[עד ועד]]&lt;32)),1,""),"")</f>
        <v/>
      </c>
      <c r="T23" s="19" t="str">
        <f>IF(מרקובחצי[[#This Row],[CycleNumber]]&gt;1,IF(AND(Q22=1,מרקובחצי[[#This Row],[עד ועד]]&gt;31),1,""),"")</f>
        <v/>
      </c>
      <c r="U23" s="19" t="str">
        <f>IF(מרקובחצי[[#This Row],[CycleNumber]]&gt;1,IF(AND(R22=1,מרקובחצי[[#This Row],[עד ועד]]&lt;29),1,IF(AND(U22=1,NOT(OR(מרקובחצי[[#This Row],[עד ועד]]&lt;J22,מרקובחצי[[#This Row],[עד ועד]]&gt;K22))),1,"")),"")</f>
        <v/>
      </c>
      <c r="V23" s="19">
        <f>IF(מרקובחצי[[#This Row],[CycleNumber]]&gt;1,IF(AND(SUM(R22:T22)=1,מרקובחצי[[#This Row],[עד ועד]]&gt;28,מרקובחצי[[#This Row],[עד ועד]]&lt;32),1,IF(OR(S22=1,AND(R22=1,מרקובחצי[[#This Row],[עד ועד]]&gt;28),AND(T22=1,מרקובחצי[[#This Row],[עד ועד]]&lt;32)),1,IF(AND(V22=1,NOT(OR(מרקובחצי[[#This Row],[עד ועד]]&lt;J22,מרקובחצי[[#This Row],[עד ועד]]&gt;K22))),1,""))),"")</f>
        <v>1</v>
      </c>
      <c r="W23" s="19" t="str">
        <f>IF(מרקובחצי[[#This Row],[CycleNumber]]&gt;1,IF(AND(T22=1,מרקובחצי[[#This Row],[עד ועד]]&gt;31),1,IF(AND(W22=1,NOT(OR(מרקובחצי[[#This Row],[עד ועד]]&lt;J22,מרקובחצי[[#This Row],[עד ועד]]&gt;K22))),1,"")),"")</f>
        <v/>
      </c>
      <c r="X23" s="19" t="str">
        <f>IF(AND(מרקובחצי[[#This Row],[CycleNumber]]&lt;$B24,SUM(מרקובחצי[[#This Row],[11]],R24)=2),1,"")</f>
        <v/>
      </c>
      <c r="Y23" s="19" t="str">
        <f>IF(AND(מרקובחצי[[#This Row],[CycleNumber]]&lt;$B24,SUM(מרקובחצי[[#This Row],[11]],S24)=2),1,"")</f>
        <v/>
      </c>
      <c r="Z23" s="19" t="str">
        <f>IF(AND(מרקובחצי[[#This Row],[CycleNumber]]&lt;$B24,SUM(מרקובחצי[[#This Row],[13]],S24)=2),1,"")</f>
        <v/>
      </c>
      <c r="AA23" s="19" t="str">
        <f>IF(AND(מרקובחצי[[#This Row],[CycleNumber]]&lt;$B24,SUM(מרקובחצי[[#This Row],[13]],T24)=2),1,"")</f>
        <v/>
      </c>
      <c r="AB23" s="19" t="str">
        <f>IF(AND(מרקובחצי[[#This Row],[CycleNumber]]&lt;$B24,SUM(מרקובחצי[[#This Row],[21]],U24)=2),1,"")</f>
        <v/>
      </c>
      <c r="AC23" s="19" t="str">
        <f>IF(AND(מרקובחצי[[#This Row],[CycleNumber]]&lt;$B24,SUM(מרקובחצי[[#This Row],[21]],V24)=2),1,"")</f>
        <v/>
      </c>
      <c r="AD23" s="19" t="str">
        <f>IF(AND(מרקובחצי[[#This Row],[CycleNumber]]&lt;$B24,SUM(מרקובחצי[[#This Row],[23]],V24)=2),1,"")</f>
        <v/>
      </c>
      <c r="AE23" s="19" t="str">
        <f>IF(AND(מרקובחצי[[#This Row],[CycleNumber]]&lt;$B24,SUM(מרקובחצי[[#This Row],[23]],W24)=2),1,"")</f>
        <v/>
      </c>
      <c r="AF23" s="19" t="str">
        <f>IF(AND(מרקובחצי[[#This Row],[CycleNumber]]&lt;$B24,SUM(מרקובחצי[[#This Row],[31]],O24)=2),1,"")</f>
        <v/>
      </c>
      <c r="AG23" s="19" t="str">
        <f>IF(AND(מרקובחצי[[#This Row],[CycleNumber]]&lt;$B24,SUM(מרקובחצי[[#This Row],[31]],P24)=2),1,"")</f>
        <v/>
      </c>
      <c r="AH23" s="19" t="str">
        <f>IF(AND(מרקובחצי[[#This Row],[CycleNumber]]&lt;$B24,SUM(מרקובחצי[[#This Row],[31]],Q24)=2),1,"")</f>
        <v/>
      </c>
      <c r="AI23" s="19" t="str">
        <f>IF(AND(מרקובחצי[[#This Row],[CycleNumber]]&lt;$B24,SUM(U23:U24)=2),1,"")</f>
        <v/>
      </c>
      <c r="AJ23" s="19" t="str">
        <f>IF(AND(מרקובחצי[[#This Row],[CycleNumber]]&lt;$B24,SUM(מרקובחצי[[#This Row],[32]],O24)=2),1,"")</f>
        <v/>
      </c>
      <c r="AK23" s="19" t="str">
        <f>IF(AND(מרקובחצי[[#This Row],[CycleNumber]]&lt;$B24,SUM(מרקובחצי[[#This Row],[32]],P24)=2),1,"")</f>
        <v/>
      </c>
      <c r="AL23" s="19" t="str">
        <f>IF(AND(מרקובחצי[[#This Row],[CycleNumber]]&lt;$B24,SUM(מרקובחצי[[#This Row],[32]],Q24)=2),1,"")</f>
        <v/>
      </c>
      <c r="AM23" s="19">
        <f>IF(AND(מרקובחצי[[#This Row],[CycleNumber]]&lt;$B24,SUM(V23:V24)=2),1,"")</f>
        <v>1</v>
      </c>
      <c r="AN23" s="19" t="str">
        <f>IF(AND(מרקובחצי[[#This Row],[CycleNumber]]&lt;$B24,SUM(מרקובחצי[[#This Row],[33]],O24)=2),1,"")</f>
        <v/>
      </c>
      <c r="AO23" s="19" t="str">
        <f>IF(AND(מרקובחצי[[#This Row],[CycleNumber]]&lt;$B24,SUM(מרקובחצי[[#This Row],[33]],P24)=2),1,"")</f>
        <v/>
      </c>
      <c r="AP23" s="19" t="str">
        <f>IF(AND(מרקובחצי[[#This Row],[CycleNumber]]&lt;$B24,SUM(מרקובחצי[[#This Row],[33]],Q24)=2),1,"")</f>
        <v/>
      </c>
      <c r="AQ23" s="19" t="str">
        <f>IF(AND(מרקובחצי[[#This Row],[CycleNumber]]&lt;$B24,SUM(W23:W24)=2),1,"")</f>
        <v/>
      </c>
      <c r="AR23" s="19" t="str">
        <f>IF(AND(מרקובחצי[[#This Row],[CycleNumber]]&lt;$B24,SUM(מרקובחצי[[#This Row],[12]],S24)=2),1,"")</f>
        <v/>
      </c>
      <c r="AS23" s="19" t="str">
        <f>IF(AND(מרקובחצי[[#This Row],[CycleNumber]]&lt;$B24,SUM(מרקובחצי[[#This Row],[22]],V24)=2),1,"")</f>
        <v/>
      </c>
      <c r="AT23" s="21">
        <f>SUM(מרקובחצי[[#This Row],[11]:[33]])</f>
        <v>1</v>
      </c>
    </row>
    <row r="24" spans="1:46" ht="15.6" x14ac:dyDescent="0.25">
      <c r="A24" s="19" t="s">
        <v>2</v>
      </c>
      <c r="B24" s="19">
        <v>23</v>
      </c>
      <c r="C24">
        <v>27</v>
      </c>
      <c r="D24" s="19">
        <f>מרקובחצי[[#This Row],[LengthofCycle]]+1</f>
        <v>28</v>
      </c>
      <c r="E24" t="str">
        <f>IF(IFERROR(LOOKUP(מרקובחצי[[#This Row],[ClientID]],קביעויות[הפלגה]),FALSE)=מרקובחצי[[#This Row],[ClientID]],1,"")</f>
        <v/>
      </c>
      <c r="F24">
        <f>IF(IFERROR(LOOKUP(מרקובחצי[[#This Row],[ClientID]],סוגחציקבוע[S31]),FALSE)=מרקובחצי[[#This Row],[ClientID]],1,"")</f>
        <v>1</v>
      </c>
      <c r="G24" t="str">
        <f>IF(IFERROR(LOOKUP(מרקובחצי[[#This Row],[ClientID]],סוגחציקבוע[S32]),FALSE)=מרקובחצי[[#This Row],[ClientID]],1,"")</f>
        <v/>
      </c>
      <c r="H24" t="str">
        <f>IF(IFERROR(LOOKUP(מרקובחצי[[#This Row],[ClientID]],סוגחציקבוע[S33]),FALSE)=מרקובחצי[[#This Row],[ClientID]],1,"")</f>
        <v/>
      </c>
      <c r="I24" t="str">
        <f>IF(IFERROR(LOOKUP(מרקובחצי[[#This Row],[ClientID]],סוגחציקבוע[S32&amp;33]),FALSE)=מרקובחצי[[#This Row],[ClientID]],1,"")</f>
        <v/>
      </c>
      <c r="J24" s="19">
        <f>IF(SUM(מרקובחצי[[#This Row],[11]:[13]])=1,מרקובחצי[[#This Row],[עד ועד]],IF(SUM(R23:T24)=1,IF(מרקובחצי[[#This Row],[עד ועד]]&lt;J23,מרקובחצי[[#This Row],[עד ועד]],J23),J23))</f>
        <v>25</v>
      </c>
      <c r="K24" s="19">
        <f>IF(SUM(מרקובחצי[[#This Row],[11]:[13]])=1,מרקובחצי[[#This Row],[עד ועד]],IF(SUM(R23:T24)=1,IF(מרקובחצי[[#This Row],[עד ועד]]&gt;K23,מרקובחצי[[#This Row],[עד ועד]],K23),K23))</f>
        <v>29</v>
      </c>
      <c r="L24" s="19" t="str">
        <f>IF(AND(SUM(מרקובחצי[[#This Row],[31]:[33]])=1,SUM(U23:W23)=0),מרקובחצי[[#This Row],[מקס]]-מרקובחצי[[#This Row],[מינ]],"")</f>
        <v/>
      </c>
      <c r="M2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4" s="19" t="str">
        <f t="shared" si="0"/>
        <v>S32</v>
      </c>
      <c r="O24" s="19" t="str">
        <f>IF(מרקובחצי[[#This Row],[קבעה הפלגה?]]=1,"",IF(AND(מרקובחצי[[#This Row],[עד ועד]]&lt;29,OR(מרקובחצי[[#This Row],[CycleNumber]]=1,AND(U23=1,OR(מרקובחצי[[#This Row],[עד ועד]]&lt;J23,מרקובחצי[[#This Row],[עד ועד]]&gt;K23)),AND(V23=1,מרקובחצי[[#This Row],[עד ועד]]&lt;J23),W23=1)),1,""))</f>
        <v/>
      </c>
      <c r="P24" s="19" t="str">
        <f>IF(מרקובחצי[[#This Row],[קבעה הפלגה?]]=1,"",IF(AND(מרקובחצי[[#This Row],[עד ועד]]&gt;28,מרקובחצי[[#This Row],[עד ועד]]&lt;32,OR(מרקובחצי[[#This Row],[CycleNumber]]=1,AND(U23=1),AND(V23=1,OR(מרקובחצי[[#This Row],[עד ועד]]&lt;J23,מרקובחצי[[#This Row],[עד ועד]]&gt;K23)),W23=1)),1,""))</f>
        <v/>
      </c>
      <c r="Q24" s="19" t="str">
        <f>IF(מרקובחצי[[#This Row],[קבעה הפלגה?]]=1,"",IF(AND(מרקובחצי[[#This Row],[עד ועד]]&gt;31,OR(מרקובחצי[[#This Row],[CycleNumber]]=1,AND(U23=1),AND(V23=1,מרקובחצי[[#This Row],[עד ועד]]&gt;K23),AND(W23=1,OR(מרקובחצי[[#This Row],[עד ועד]]&gt;K23,מרקובחצי[[#This Row],[עד ועד]]&lt;J23)))),1,""))</f>
        <v/>
      </c>
      <c r="R24" s="19" t="str">
        <f>IF(מרקובחצי[[#This Row],[CycleNumber]]&gt;1,IF(AND(O23=1,מרקובחצי[[#This Row],[עד ועד]]&lt;29),1,""),"")</f>
        <v/>
      </c>
      <c r="S24" s="19" t="str">
        <f>IF(מרקובחצי[[#This Row],[CycleNumber]]&gt;1,IF(OR(AND(O23=1,מרקובחצי[[#This Row],[עד ועד]]&gt;28),AND(P23=1),AND(Q23=1,מרקובחצי[[#This Row],[עד ועד]]&lt;32)),1,""),"")</f>
        <v/>
      </c>
      <c r="T24" s="19" t="str">
        <f>IF(מרקובחצי[[#This Row],[CycleNumber]]&gt;1,IF(AND(Q23=1,מרקובחצי[[#This Row],[עד ועד]]&gt;31),1,""),"")</f>
        <v/>
      </c>
      <c r="U24" s="19" t="str">
        <f>IF(מרקובחצי[[#This Row],[CycleNumber]]&gt;1,IF(AND(R23=1,מרקובחצי[[#This Row],[עד ועד]]&lt;29),1,IF(AND(U23=1,NOT(OR(מרקובחצי[[#This Row],[עד ועד]]&lt;J23,מרקובחצי[[#This Row],[עד ועד]]&gt;K23))),1,"")),"")</f>
        <v/>
      </c>
      <c r="V24" s="19">
        <f>IF(מרקובחצי[[#This Row],[CycleNumber]]&gt;1,IF(AND(SUM(R23:T23)=1,מרקובחצי[[#This Row],[עד ועד]]&gt;28,מרקובחצי[[#This Row],[עד ועד]]&lt;32),1,IF(OR(S23=1,AND(R23=1,מרקובחצי[[#This Row],[עד ועד]]&gt;28),AND(T23=1,מרקובחצי[[#This Row],[עד ועד]]&lt;32)),1,IF(AND(V23=1,NOT(OR(מרקובחצי[[#This Row],[עד ועד]]&lt;J23,מרקובחצי[[#This Row],[עד ועד]]&gt;K23))),1,""))),"")</f>
        <v>1</v>
      </c>
      <c r="W24" s="19" t="str">
        <f>IF(מרקובחצי[[#This Row],[CycleNumber]]&gt;1,IF(AND(T23=1,מרקובחצי[[#This Row],[עד ועד]]&gt;31),1,IF(AND(W23=1,NOT(OR(מרקובחצי[[#This Row],[עד ועד]]&lt;J23,מרקובחצי[[#This Row],[עד ועד]]&gt;K23))),1,"")),"")</f>
        <v/>
      </c>
      <c r="X24" s="19" t="str">
        <f>IF(AND(מרקובחצי[[#This Row],[CycleNumber]]&lt;$B25,SUM(מרקובחצי[[#This Row],[11]],R25)=2),1,"")</f>
        <v/>
      </c>
      <c r="Y24" s="19" t="str">
        <f>IF(AND(מרקובחצי[[#This Row],[CycleNumber]]&lt;$B25,SUM(מרקובחצי[[#This Row],[11]],S25)=2),1,"")</f>
        <v/>
      </c>
      <c r="Z24" s="19" t="str">
        <f>IF(AND(מרקובחצי[[#This Row],[CycleNumber]]&lt;$B25,SUM(מרקובחצי[[#This Row],[13]],S25)=2),1,"")</f>
        <v/>
      </c>
      <c r="AA24" s="19" t="str">
        <f>IF(AND(מרקובחצי[[#This Row],[CycleNumber]]&lt;$B25,SUM(מרקובחצי[[#This Row],[13]],T25)=2),1,"")</f>
        <v/>
      </c>
      <c r="AB24" s="19" t="str">
        <f>IF(AND(מרקובחצי[[#This Row],[CycleNumber]]&lt;$B25,SUM(מרקובחצי[[#This Row],[21]],U25)=2),1,"")</f>
        <v/>
      </c>
      <c r="AC24" s="19" t="str">
        <f>IF(AND(מרקובחצי[[#This Row],[CycleNumber]]&lt;$B25,SUM(מרקובחצי[[#This Row],[21]],V25)=2),1,"")</f>
        <v/>
      </c>
      <c r="AD24" s="19" t="str">
        <f>IF(AND(מרקובחצי[[#This Row],[CycleNumber]]&lt;$B25,SUM(מרקובחצי[[#This Row],[23]],V25)=2),1,"")</f>
        <v/>
      </c>
      <c r="AE24" s="19" t="str">
        <f>IF(AND(מרקובחצי[[#This Row],[CycleNumber]]&lt;$B25,SUM(מרקובחצי[[#This Row],[23]],W25)=2),1,"")</f>
        <v/>
      </c>
      <c r="AF24" s="19" t="str">
        <f>IF(AND(מרקובחצי[[#This Row],[CycleNumber]]&lt;$B25,SUM(מרקובחצי[[#This Row],[31]],O25)=2),1,"")</f>
        <v/>
      </c>
      <c r="AG24" s="19" t="str">
        <f>IF(AND(מרקובחצי[[#This Row],[CycleNumber]]&lt;$B25,SUM(מרקובחצי[[#This Row],[31]],P25)=2),1,"")</f>
        <v/>
      </c>
      <c r="AH24" s="19" t="str">
        <f>IF(AND(מרקובחצי[[#This Row],[CycleNumber]]&lt;$B25,SUM(מרקובחצי[[#This Row],[31]],Q25)=2),1,"")</f>
        <v/>
      </c>
      <c r="AI24" s="19" t="str">
        <f>IF(AND(מרקובחצי[[#This Row],[CycleNumber]]&lt;$B25,SUM(U24:U25)=2),1,"")</f>
        <v/>
      </c>
      <c r="AJ24" s="19" t="str">
        <f>IF(AND(מרקובחצי[[#This Row],[CycleNumber]]&lt;$B25,SUM(מרקובחצי[[#This Row],[32]],O25)=2),1,"")</f>
        <v/>
      </c>
      <c r="AK24" s="19" t="str">
        <f>IF(AND(מרקובחצי[[#This Row],[CycleNumber]]&lt;$B25,SUM(מרקובחצי[[#This Row],[32]],P25)=2),1,"")</f>
        <v/>
      </c>
      <c r="AL24" s="19" t="str">
        <f>IF(AND(מרקובחצי[[#This Row],[CycleNumber]]&lt;$B25,SUM(מרקובחצי[[#This Row],[32]],Q25)=2),1,"")</f>
        <v/>
      </c>
      <c r="AM24" s="19">
        <f>IF(AND(מרקובחצי[[#This Row],[CycleNumber]]&lt;$B25,SUM(V24:V25)=2),1,"")</f>
        <v>1</v>
      </c>
      <c r="AN24" s="19" t="str">
        <f>IF(AND(מרקובחצי[[#This Row],[CycleNumber]]&lt;$B25,SUM(מרקובחצי[[#This Row],[33]],O25)=2),1,"")</f>
        <v/>
      </c>
      <c r="AO24" s="19" t="str">
        <f>IF(AND(מרקובחצי[[#This Row],[CycleNumber]]&lt;$B25,SUM(מרקובחצי[[#This Row],[33]],P25)=2),1,"")</f>
        <v/>
      </c>
      <c r="AP24" s="19" t="str">
        <f>IF(AND(מרקובחצי[[#This Row],[CycleNumber]]&lt;$B25,SUM(מרקובחצי[[#This Row],[33]],Q25)=2),1,"")</f>
        <v/>
      </c>
      <c r="AQ24" s="19" t="str">
        <f>IF(AND(מרקובחצי[[#This Row],[CycleNumber]]&lt;$B25,SUM(W24:W25)=2),1,"")</f>
        <v/>
      </c>
      <c r="AR24" s="19" t="str">
        <f>IF(AND(מרקובחצי[[#This Row],[CycleNumber]]&lt;$B25,SUM(מרקובחצי[[#This Row],[12]],S25)=2),1,"")</f>
        <v/>
      </c>
      <c r="AS24" s="19" t="str">
        <f>IF(AND(מרקובחצי[[#This Row],[CycleNumber]]&lt;$B25,SUM(מרקובחצי[[#This Row],[22]],V25)=2),1,"")</f>
        <v/>
      </c>
      <c r="AT24" s="21">
        <f>SUM(מרקובחצי[[#This Row],[11]:[33]])</f>
        <v>1</v>
      </c>
    </row>
    <row r="25" spans="1:46" ht="15.6" x14ac:dyDescent="0.25">
      <c r="A25" s="19" t="s">
        <v>2</v>
      </c>
      <c r="B25" s="19">
        <v>24</v>
      </c>
      <c r="C25">
        <v>27</v>
      </c>
      <c r="D25" s="19">
        <f>מרקובחצי[[#This Row],[LengthofCycle]]+1</f>
        <v>28</v>
      </c>
      <c r="E25" t="str">
        <f>IF(IFERROR(LOOKUP(מרקובחצי[[#This Row],[ClientID]],קביעויות[הפלגה]),FALSE)=מרקובחצי[[#This Row],[ClientID]],1,"")</f>
        <v/>
      </c>
      <c r="F25">
        <f>IF(IFERROR(LOOKUP(מרקובחצי[[#This Row],[ClientID]],סוגחציקבוע[S31]),FALSE)=מרקובחצי[[#This Row],[ClientID]],1,"")</f>
        <v>1</v>
      </c>
      <c r="G25" t="str">
        <f>IF(IFERROR(LOOKUP(מרקובחצי[[#This Row],[ClientID]],סוגחציקבוע[S32]),FALSE)=מרקובחצי[[#This Row],[ClientID]],1,"")</f>
        <v/>
      </c>
      <c r="H25" t="str">
        <f>IF(IFERROR(LOOKUP(מרקובחצי[[#This Row],[ClientID]],סוגחציקבוע[S33]),FALSE)=מרקובחצי[[#This Row],[ClientID]],1,"")</f>
        <v/>
      </c>
      <c r="I25" t="str">
        <f>IF(IFERROR(LOOKUP(מרקובחצי[[#This Row],[ClientID]],סוגחציקבוע[S32&amp;33]),FALSE)=מרקובחצי[[#This Row],[ClientID]],1,"")</f>
        <v/>
      </c>
      <c r="J25" s="19">
        <f>IF(SUM(מרקובחצי[[#This Row],[11]:[13]])=1,מרקובחצי[[#This Row],[עד ועד]],IF(SUM(R24:T25)=1,IF(מרקובחצי[[#This Row],[עד ועד]]&lt;J24,מרקובחצי[[#This Row],[עד ועד]],J24),J24))</f>
        <v>25</v>
      </c>
      <c r="K25" s="19">
        <f>IF(SUM(מרקובחצי[[#This Row],[11]:[13]])=1,מרקובחצי[[#This Row],[עד ועד]],IF(SUM(R24:T25)=1,IF(מרקובחצי[[#This Row],[עד ועד]]&gt;K24,מרקובחצי[[#This Row],[עד ועד]],K24),K24))</f>
        <v>29</v>
      </c>
      <c r="L25" s="19" t="str">
        <f>IF(AND(SUM(מרקובחצי[[#This Row],[31]:[33]])=1,SUM(U24:W24)=0),מרקובחצי[[#This Row],[מקס]]-מרקובחצי[[#This Row],[מינ]],"")</f>
        <v/>
      </c>
      <c r="M2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5" s="19" t="str">
        <f t="shared" si="0"/>
        <v>S32</v>
      </c>
      <c r="O25" s="19" t="str">
        <f>IF(מרקובחצי[[#This Row],[קבעה הפלגה?]]=1,"",IF(AND(מרקובחצי[[#This Row],[עד ועד]]&lt;29,OR(מרקובחצי[[#This Row],[CycleNumber]]=1,AND(U24=1,OR(מרקובחצי[[#This Row],[עד ועד]]&lt;J24,מרקובחצי[[#This Row],[עד ועד]]&gt;K24)),AND(V24=1,מרקובחצי[[#This Row],[עד ועד]]&lt;J24),W24=1)),1,""))</f>
        <v/>
      </c>
      <c r="P25" s="19" t="str">
        <f>IF(מרקובחצי[[#This Row],[קבעה הפלגה?]]=1,"",IF(AND(מרקובחצי[[#This Row],[עד ועד]]&gt;28,מרקובחצי[[#This Row],[עד ועד]]&lt;32,OR(מרקובחצי[[#This Row],[CycleNumber]]=1,AND(U24=1),AND(V24=1,OR(מרקובחצי[[#This Row],[עד ועד]]&lt;J24,מרקובחצי[[#This Row],[עד ועד]]&gt;K24)),W24=1)),1,""))</f>
        <v/>
      </c>
      <c r="Q25" s="19" t="str">
        <f>IF(מרקובחצי[[#This Row],[קבעה הפלגה?]]=1,"",IF(AND(מרקובחצי[[#This Row],[עד ועד]]&gt;31,OR(מרקובחצי[[#This Row],[CycleNumber]]=1,AND(U24=1),AND(V24=1,מרקובחצי[[#This Row],[עד ועד]]&gt;K24),AND(W24=1,OR(מרקובחצי[[#This Row],[עד ועד]]&gt;K24,מרקובחצי[[#This Row],[עד ועד]]&lt;J24)))),1,""))</f>
        <v/>
      </c>
      <c r="R25" s="19" t="str">
        <f>IF(מרקובחצי[[#This Row],[CycleNumber]]&gt;1,IF(AND(O24=1,מרקובחצי[[#This Row],[עד ועד]]&lt;29),1,""),"")</f>
        <v/>
      </c>
      <c r="S25" s="19" t="str">
        <f>IF(מרקובחצי[[#This Row],[CycleNumber]]&gt;1,IF(OR(AND(O24=1,מרקובחצי[[#This Row],[עד ועד]]&gt;28),AND(P24=1),AND(Q24=1,מרקובחצי[[#This Row],[עד ועד]]&lt;32)),1,""),"")</f>
        <v/>
      </c>
      <c r="T25" s="19" t="str">
        <f>IF(מרקובחצי[[#This Row],[CycleNumber]]&gt;1,IF(AND(Q24=1,מרקובחצי[[#This Row],[עד ועד]]&gt;31),1,""),"")</f>
        <v/>
      </c>
      <c r="U25" s="19" t="str">
        <f>IF(מרקובחצי[[#This Row],[CycleNumber]]&gt;1,IF(AND(R24=1,מרקובחצי[[#This Row],[עד ועד]]&lt;29),1,IF(AND(U24=1,NOT(OR(מרקובחצי[[#This Row],[עד ועד]]&lt;J24,מרקובחצי[[#This Row],[עד ועד]]&gt;K24))),1,"")),"")</f>
        <v/>
      </c>
      <c r="V25" s="19">
        <f>IF(מרקובחצי[[#This Row],[CycleNumber]]&gt;1,IF(AND(SUM(R24:T24)=1,מרקובחצי[[#This Row],[עד ועד]]&gt;28,מרקובחצי[[#This Row],[עד ועד]]&lt;32),1,IF(OR(S24=1,AND(R24=1,מרקובחצי[[#This Row],[עד ועד]]&gt;28),AND(T24=1,מרקובחצי[[#This Row],[עד ועד]]&lt;32)),1,IF(AND(V24=1,NOT(OR(מרקובחצי[[#This Row],[עד ועד]]&lt;J24,מרקובחצי[[#This Row],[עד ועד]]&gt;K24))),1,""))),"")</f>
        <v>1</v>
      </c>
      <c r="W25" s="19" t="str">
        <f>IF(מרקובחצי[[#This Row],[CycleNumber]]&gt;1,IF(AND(T24=1,מרקובחצי[[#This Row],[עד ועד]]&gt;31),1,IF(AND(W24=1,NOT(OR(מרקובחצי[[#This Row],[עד ועד]]&lt;J24,מרקובחצי[[#This Row],[עד ועד]]&gt;K24))),1,"")),"")</f>
        <v/>
      </c>
      <c r="X25" s="19" t="str">
        <f>IF(AND(מרקובחצי[[#This Row],[CycleNumber]]&lt;$B26,SUM(מרקובחצי[[#This Row],[11]],R26)=2),1,"")</f>
        <v/>
      </c>
      <c r="Y25" s="19" t="str">
        <f>IF(AND(מרקובחצי[[#This Row],[CycleNumber]]&lt;$B26,SUM(מרקובחצי[[#This Row],[11]],S26)=2),1,"")</f>
        <v/>
      </c>
      <c r="Z25" s="19" t="str">
        <f>IF(AND(מרקובחצי[[#This Row],[CycleNumber]]&lt;$B26,SUM(מרקובחצי[[#This Row],[13]],S26)=2),1,"")</f>
        <v/>
      </c>
      <c r="AA25" s="19" t="str">
        <f>IF(AND(מרקובחצי[[#This Row],[CycleNumber]]&lt;$B26,SUM(מרקובחצי[[#This Row],[13]],T26)=2),1,"")</f>
        <v/>
      </c>
      <c r="AB25" s="19" t="str">
        <f>IF(AND(מרקובחצי[[#This Row],[CycleNumber]]&lt;$B26,SUM(מרקובחצי[[#This Row],[21]],U26)=2),1,"")</f>
        <v/>
      </c>
      <c r="AC25" s="19" t="str">
        <f>IF(AND(מרקובחצי[[#This Row],[CycleNumber]]&lt;$B26,SUM(מרקובחצי[[#This Row],[21]],V26)=2),1,"")</f>
        <v/>
      </c>
      <c r="AD25" s="19" t="str">
        <f>IF(AND(מרקובחצי[[#This Row],[CycleNumber]]&lt;$B26,SUM(מרקובחצי[[#This Row],[23]],V26)=2),1,"")</f>
        <v/>
      </c>
      <c r="AE25" s="19" t="str">
        <f>IF(AND(מרקובחצי[[#This Row],[CycleNumber]]&lt;$B26,SUM(מרקובחצי[[#This Row],[23]],W26)=2),1,"")</f>
        <v/>
      </c>
      <c r="AF25" s="19" t="str">
        <f>IF(AND(מרקובחצי[[#This Row],[CycleNumber]]&lt;$B26,SUM(מרקובחצי[[#This Row],[31]],O26)=2),1,"")</f>
        <v/>
      </c>
      <c r="AG25" s="19" t="str">
        <f>IF(AND(מרקובחצי[[#This Row],[CycleNumber]]&lt;$B26,SUM(מרקובחצי[[#This Row],[31]],P26)=2),1,"")</f>
        <v/>
      </c>
      <c r="AH25" s="19" t="str">
        <f>IF(AND(מרקובחצי[[#This Row],[CycleNumber]]&lt;$B26,SUM(מרקובחצי[[#This Row],[31]],Q26)=2),1,"")</f>
        <v/>
      </c>
      <c r="AI25" s="19" t="str">
        <f>IF(AND(מרקובחצי[[#This Row],[CycleNumber]]&lt;$B26,SUM(U25:U26)=2),1,"")</f>
        <v/>
      </c>
      <c r="AJ25" s="19" t="str">
        <f>IF(AND(מרקובחצי[[#This Row],[CycleNumber]]&lt;$B26,SUM(מרקובחצי[[#This Row],[32]],O26)=2),1,"")</f>
        <v/>
      </c>
      <c r="AK25" s="19" t="str">
        <f>IF(AND(מרקובחצי[[#This Row],[CycleNumber]]&lt;$B26,SUM(מרקובחצי[[#This Row],[32]],P26)=2),1,"")</f>
        <v/>
      </c>
      <c r="AL25" s="19" t="str">
        <f>IF(AND(מרקובחצי[[#This Row],[CycleNumber]]&lt;$B26,SUM(מרקובחצי[[#This Row],[32]],Q26)=2),1,"")</f>
        <v/>
      </c>
      <c r="AM25" s="19">
        <f>IF(AND(מרקובחצי[[#This Row],[CycleNumber]]&lt;$B26,SUM(V25:V26)=2),1,"")</f>
        <v>1</v>
      </c>
      <c r="AN25" s="19" t="str">
        <f>IF(AND(מרקובחצי[[#This Row],[CycleNumber]]&lt;$B26,SUM(מרקובחצי[[#This Row],[33]],O26)=2),1,"")</f>
        <v/>
      </c>
      <c r="AO25" s="19" t="str">
        <f>IF(AND(מרקובחצי[[#This Row],[CycleNumber]]&lt;$B26,SUM(מרקובחצי[[#This Row],[33]],P26)=2),1,"")</f>
        <v/>
      </c>
      <c r="AP25" s="19" t="str">
        <f>IF(AND(מרקובחצי[[#This Row],[CycleNumber]]&lt;$B26,SUM(מרקובחצי[[#This Row],[33]],Q26)=2),1,"")</f>
        <v/>
      </c>
      <c r="AQ25" s="19" t="str">
        <f>IF(AND(מרקובחצי[[#This Row],[CycleNumber]]&lt;$B26,SUM(W25:W26)=2),1,"")</f>
        <v/>
      </c>
      <c r="AR25" s="19" t="str">
        <f>IF(AND(מרקובחצי[[#This Row],[CycleNumber]]&lt;$B26,SUM(מרקובחצי[[#This Row],[12]],S26)=2),1,"")</f>
        <v/>
      </c>
      <c r="AS25" s="19" t="str">
        <f>IF(AND(מרקובחצי[[#This Row],[CycleNumber]]&lt;$B26,SUM(מרקובחצי[[#This Row],[22]],V26)=2),1,"")</f>
        <v/>
      </c>
      <c r="AT25" s="21">
        <f>SUM(מרקובחצי[[#This Row],[11]:[33]])</f>
        <v>1</v>
      </c>
    </row>
    <row r="26" spans="1:46" ht="15.6" x14ac:dyDescent="0.25">
      <c r="A26" s="19" t="s">
        <v>2</v>
      </c>
      <c r="B26" s="19">
        <v>25</v>
      </c>
      <c r="C26">
        <v>25</v>
      </c>
      <c r="D26" s="19">
        <f>מרקובחצי[[#This Row],[LengthofCycle]]+1</f>
        <v>26</v>
      </c>
      <c r="E26" t="str">
        <f>IF(IFERROR(LOOKUP(מרקובחצי[[#This Row],[ClientID]],קביעויות[הפלגה]),FALSE)=מרקובחצי[[#This Row],[ClientID]],1,"")</f>
        <v/>
      </c>
      <c r="F26">
        <f>IF(IFERROR(LOOKUP(מרקובחצי[[#This Row],[ClientID]],סוגחציקבוע[S31]),FALSE)=מרקובחצי[[#This Row],[ClientID]],1,"")</f>
        <v>1</v>
      </c>
      <c r="G26" t="str">
        <f>IF(IFERROR(LOOKUP(מרקובחצי[[#This Row],[ClientID]],סוגחציקבוע[S32]),FALSE)=מרקובחצי[[#This Row],[ClientID]],1,"")</f>
        <v/>
      </c>
      <c r="H26" t="str">
        <f>IF(IFERROR(LOOKUP(מרקובחצי[[#This Row],[ClientID]],סוגחציקבוע[S33]),FALSE)=מרקובחצי[[#This Row],[ClientID]],1,"")</f>
        <v/>
      </c>
      <c r="I26" t="str">
        <f>IF(IFERROR(LOOKUP(מרקובחצי[[#This Row],[ClientID]],סוגחציקבוע[S32&amp;33]),FALSE)=מרקובחצי[[#This Row],[ClientID]],1,"")</f>
        <v/>
      </c>
      <c r="J26" s="19">
        <f>IF(SUM(מרקובחצי[[#This Row],[11]:[13]])=1,מרקובחצי[[#This Row],[עד ועד]],IF(SUM(R25:T26)=1,IF(מרקובחצי[[#This Row],[עד ועד]]&lt;J25,מרקובחצי[[#This Row],[עד ועד]],J25),J25))</f>
        <v>25</v>
      </c>
      <c r="K26" s="19">
        <f>IF(SUM(מרקובחצי[[#This Row],[11]:[13]])=1,מרקובחצי[[#This Row],[עד ועד]],IF(SUM(R25:T26)=1,IF(מרקובחצי[[#This Row],[עד ועד]]&gt;K25,מרקובחצי[[#This Row],[עד ועד]],K25),K25))</f>
        <v>29</v>
      </c>
      <c r="L26" s="19" t="str">
        <f>IF(AND(SUM(מרקובחצי[[#This Row],[31]:[33]])=1,SUM(U25:W25)=0),מרקובחצי[[#This Row],[מקס]]-מרקובחצי[[#This Row],[מינ]],"")</f>
        <v/>
      </c>
      <c r="M2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6" s="19" t="str">
        <f t="shared" si="0"/>
        <v>S32</v>
      </c>
      <c r="O26" s="19" t="str">
        <f>IF(מרקובחצי[[#This Row],[קבעה הפלגה?]]=1,"",IF(AND(מרקובחצי[[#This Row],[עד ועד]]&lt;29,OR(מרקובחצי[[#This Row],[CycleNumber]]=1,AND(U25=1,OR(מרקובחצי[[#This Row],[עד ועד]]&lt;J25,מרקובחצי[[#This Row],[עד ועד]]&gt;K25)),AND(V25=1,מרקובחצי[[#This Row],[עד ועד]]&lt;J25),W25=1)),1,""))</f>
        <v/>
      </c>
      <c r="P26" s="19" t="str">
        <f>IF(מרקובחצי[[#This Row],[קבעה הפלגה?]]=1,"",IF(AND(מרקובחצי[[#This Row],[עד ועד]]&gt;28,מרקובחצי[[#This Row],[עד ועד]]&lt;32,OR(מרקובחצי[[#This Row],[CycleNumber]]=1,AND(U25=1),AND(V25=1,OR(מרקובחצי[[#This Row],[עד ועד]]&lt;J25,מרקובחצי[[#This Row],[עד ועד]]&gt;K25)),W25=1)),1,""))</f>
        <v/>
      </c>
      <c r="Q26" s="19" t="str">
        <f>IF(מרקובחצי[[#This Row],[קבעה הפלגה?]]=1,"",IF(AND(מרקובחצי[[#This Row],[עד ועד]]&gt;31,OR(מרקובחצי[[#This Row],[CycleNumber]]=1,AND(U25=1),AND(V25=1,מרקובחצי[[#This Row],[עד ועד]]&gt;K25),AND(W25=1,OR(מרקובחצי[[#This Row],[עד ועד]]&gt;K25,מרקובחצי[[#This Row],[עד ועד]]&lt;J25)))),1,""))</f>
        <v/>
      </c>
      <c r="R26" s="19" t="str">
        <f>IF(מרקובחצי[[#This Row],[CycleNumber]]&gt;1,IF(AND(O25=1,מרקובחצי[[#This Row],[עד ועד]]&lt;29),1,""),"")</f>
        <v/>
      </c>
      <c r="S26" s="19" t="str">
        <f>IF(מרקובחצי[[#This Row],[CycleNumber]]&gt;1,IF(OR(AND(O25=1,מרקובחצי[[#This Row],[עד ועד]]&gt;28),AND(P25=1),AND(Q25=1,מרקובחצי[[#This Row],[עד ועד]]&lt;32)),1,""),"")</f>
        <v/>
      </c>
      <c r="T26" s="19" t="str">
        <f>IF(מרקובחצי[[#This Row],[CycleNumber]]&gt;1,IF(AND(Q25=1,מרקובחצי[[#This Row],[עד ועד]]&gt;31),1,""),"")</f>
        <v/>
      </c>
      <c r="U26" s="19" t="str">
        <f>IF(מרקובחצי[[#This Row],[CycleNumber]]&gt;1,IF(AND(R25=1,מרקובחצי[[#This Row],[עד ועד]]&lt;29),1,IF(AND(U25=1,NOT(OR(מרקובחצי[[#This Row],[עד ועד]]&lt;J25,מרקובחצי[[#This Row],[עד ועד]]&gt;K25))),1,"")),"")</f>
        <v/>
      </c>
      <c r="V26" s="19">
        <f>IF(מרקובחצי[[#This Row],[CycleNumber]]&gt;1,IF(AND(SUM(R25:T25)=1,מרקובחצי[[#This Row],[עד ועד]]&gt;28,מרקובחצי[[#This Row],[עד ועד]]&lt;32),1,IF(OR(S25=1,AND(R25=1,מרקובחצי[[#This Row],[עד ועד]]&gt;28),AND(T25=1,מרקובחצי[[#This Row],[עד ועד]]&lt;32)),1,IF(AND(V25=1,NOT(OR(מרקובחצי[[#This Row],[עד ועד]]&lt;J25,מרקובחצי[[#This Row],[עד ועד]]&gt;K25))),1,""))),"")</f>
        <v>1</v>
      </c>
      <c r="W26" s="19" t="str">
        <f>IF(מרקובחצי[[#This Row],[CycleNumber]]&gt;1,IF(AND(T25=1,מרקובחצי[[#This Row],[עד ועד]]&gt;31),1,IF(AND(W25=1,NOT(OR(מרקובחצי[[#This Row],[עד ועד]]&lt;J25,מרקובחצי[[#This Row],[עד ועד]]&gt;K25))),1,"")),"")</f>
        <v/>
      </c>
      <c r="X26" s="19" t="str">
        <f>IF(AND(מרקובחצי[[#This Row],[CycleNumber]]&lt;$B27,SUM(מרקובחצי[[#This Row],[11]],R27)=2),1,"")</f>
        <v/>
      </c>
      <c r="Y26" s="19" t="str">
        <f>IF(AND(מרקובחצי[[#This Row],[CycleNumber]]&lt;$B27,SUM(מרקובחצי[[#This Row],[11]],S27)=2),1,"")</f>
        <v/>
      </c>
      <c r="Z26" s="19" t="str">
        <f>IF(AND(מרקובחצי[[#This Row],[CycleNumber]]&lt;$B27,SUM(מרקובחצי[[#This Row],[13]],S27)=2),1,"")</f>
        <v/>
      </c>
      <c r="AA26" s="19" t="str">
        <f>IF(AND(מרקובחצי[[#This Row],[CycleNumber]]&lt;$B27,SUM(מרקובחצי[[#This Row],[13]],T27)=2),1,"")</f>
        <v/>
      </c>
      <c r="AB26" s="19" t="str">
        <f>IF(AND(מרקובחצי[[#This Row],[CycleNumber]]&lt;$B27,SUM(מרקובחצי[[#This Row],[21]],U27)=2),1,"")</f>
        <v/>
      </c>
      <c r="AC26" s="19" t="str">
        <f>IF(AND(מרקובחצי[[#This Row],[CycleNumber]]&lt;$B27,SUM(מרקובחצי[[#This Row],[21]],V27)=2),1,"")</f>
        <v/>
      </c>
      <c r="AD26" s="19" t="str">
        <f>IF(AND(מרקובחצי[[#This Row],[CycleNumber]]&lt;$B27,SUM(מרקובחצי[[#This Row],[23]],V27)=2),1,"")</f>
        <v/>
      </c>
      <c r="AE26" s="19" t="str">
        <f>IF(AND(מרקובחצי[[#This Row],[CycleNumber]]&lt;$B27,SUM(מרקובחצי[[#This Row],[23]],W27)=2),1,"")</f>
        <v/>
      </c>
      <c r="AF26" s="19" t="str">
        <f>IF(AND(מרקובחצי[[#This Row],[CycleNumber]]&lt;$B27,SUM(מרקובחצי[[#This Row],[31]],O27)=2),1,"")</f>
        <v/>
      </c>
      <c r="AG26" s="19" t="str">
        <f>IF(AND(מרקובחצי[[#This Row],[CycleNumber]]&lt;$B27,SUM(מרקובחצי[[#This Row],[31]],P27)=2),1,"")</f>
        <v/>
      </c>
      <c r="AH26" s="19" t="str">
        <f>IF(AND(מרקובחצי[[#This Row],[CycleNumber]]&lt;$B27,SUM(מרקובחצי[[#This Row],[31]],Q27)=2),1,"")</f>
        <v/>
      </c>
      <c r="AI26" s="19" t="str">
        <f>IF(AND(מרקובחצי[[#This Row],[CycleNumber]]&lt;$B27,SUM(U26:U27)=2),1,"")</f>
        <v/>
      </c>
      <c r="AJ26" s="19" t="str">
        <f>IF(AND(מרקובחצי[[#This Row],[CycleNumber]]&lt;$B27,SUM(מרקובחצי[[#This Row],[32]],O27)=2),1,"")</f>
        <v/>
      </c>
      <c r="AK26" s="19" t="str">
        <f>IF(AND(מרקובחצי[[#This Row],[CycleNumber]]&lt;$B27,SUM(מרקובחצי[[#This Row],[32]],P27)=2),1,"")</f>
        <v/>
      </c>
      <c r="AL26" s="19">
        <f>IF(AND(מרקובחצי[[#This Row],[CycleNumber]]&lt;$B27,SUM(מרקובחצי[[#This Row],[32]],Q27)=2),1,"")</f>
        <v>1</v>
      </c>
      <c r="AM26" s="19" t="str">
        <f>IF(AND(מרקובחצי[[#This Row],[CycleNumber]]&lt;$B27,SUM(V26:V27)=2),1,"")</f>
        <v/>
      </c>
      <c r="AN26" s="19" t="str">
        <f>IF(AND(מרקובחצי[[#This Row],[CycleNumber]]&lt;$B27,SUM(מרקובחצי[[#This Row],[33]],O27)=2),1,"")</f>
        <v/>
      </c>
      <c r="AO26" s="19" t="str">
        <f>IF(AND(מרקובחצי[[#This Row],[CycleNumber]]&lt;$B27,SUM(מרקובחצי[[#This Row],[33]],P27)=2),1,"")</f>
        <v/>
      </c>
      <c r="AP26" s="19" t="str">
        <f>IF(AND(מרקובחצי[[#This Row],[CycleNumber]]&lt;$B27,SUM(מרקובחצי[[#This Row],[33]],Q27)=2),1,"")</f>
        <v/>
      </c>
      <c r="AQ26" s="19" t="str">
        <f>IF(AND(מרקובחצי[[#This Row],[CycleNumber]]&lt;$B27,SUM(W26:W27)=2),1,"")</f>
        <v/>
      </c>
      <c r="AR26" s="19" t="str">
        <f>IF(AND(מרקובחצי[[#This Row],[CycleNumber]]&lt;$B27,SUM(מרקובחצי[[#This Row],[12]],S27)=2),1,"")</f>
        <v/>
      </c>
      <c r="AS26" s="19" t="str">
        <f>IF(AND(מרקובחצי[[#This Row],[CycleNumber]]&lt;$B27,SUM(מרקובחצי[[#This Row],[22]],V27)=2),1,"")</f>
        <v/>
      </c>
      <c r="AT26" s="21">
        <f>SUM(מרקובחצי[[#This Row],[11]:[33]])</f>
        <v>1</v>
      </c>
    </row>
    <row r="27" spans="1:46" ht="15.6" x14ac:dyDescent="0.25">
      <c r="A27" s="19" t="s">
        <v>2</v>
      </c>
      <c r="B27" s="19">
        <v>26</v>
      </c>
      <c r="C27">
        <v>32</v>
      </c>
      <c r="D27" s="19">
        <f>מרקובחצי[[#This Row],[LengthofCycle]]+1</f>
        <v>33</v>
      </c>
      <c r="E27" t="str">
        <f>IF(IFERROR(LOOKUP(מרקובחצי[[#This Row],[ClientID]],קביעויות[הפלגה]),FALSE)=מרקובחצי[[#This Row],[ClientID]],1,"")</f>
        <v/>
      </c>
      <c r="F27">
        <f>IF(IFERROR(LOOKUP(מרקובחצי[[#This Row],[ClientID]],סוגחציקבוע[S31]),FALSE)=מרקובחצי[[#This Row],[ClientID]],1,"")</f>
        <v>1</v>
      </c>
      <c r="G27" t="str">
        <f>IF(IFERROR(LOOKUP(מרקובחצי[[#This Row],[ClientID]],סוגחציקבוע[S32]),FALSE)=מרקובחצי[[#This Row],[ClientID]],1,"")</f>
        <v/>
      </c>
      <c r="H27" t="str">
        <f>IF(IFERROR(LOOKUP(מרקובחצי[[#This Row],[ClientID]],סוגחציקבוע[S33]),FALSE)=מרקובחצי[[#This Row],[ClientID]],1,"")</f>
        <v/>
      </c>
      <c r="I27" t="str">
        <f>IF(IFERROR(LOOKUP(מרקובחצי[[#This Row],[ClientID]],סוגחציקבוע[S32&amp;33]),FALSE)=מרקובחצי[[#This Row],[ClientID]],1,"")</f>
        <v/>
      </c>
      <c r="J27" s="19">
        <f>IF(SUM(מרקובחצי[[#This Row],[11]:[13]])=1,מרקובחצי[[#This Row],[עד ועד]],IF(SUM(R26:T27)=1,IF(מרקובחצי[[#This Row],[עד ועד]]&lt;J26,מרקובחצי[[#This Row],[עד ועד]],J26),J26))</f>
        <v>33</v>
      </c>
      <c r="K27" s="19">
        <f>IF(SUM(מרקובחצי[[#This Row],[11]:[13]])=1,מרקובחצי[[#This Row],[עד ועד]],IF(SUM(R26:T27)=1,IF(מרקובחצי[[#This Row],[עד ועד]]&gt;K26,מרקובחצי[[#This Row],[עד ועד]],K26),K26))</f>
        <v>33</v>
      </c>
      <c r="L27" s="19" t="str">
        <f>IF(AND(SUM(מרקובחצי[[#This Row],[31]:[33]])=1,SUM(U26:W26)=0),מרקובחצי[[#This Row],[מקס]]-מרקובחצי[[#This Row],[מינ]],"")</f>
        <v/>
      </c>
      <c r="M2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27" s="19" t="str">
        <f t="shared" si="0"/>
        <v>S32</v>
      </c>
      <c r="O27" s="19" t="str">
        <f>IF(מרקובחצי[[#This Row],[קבעה הפלגה?]]=1,"",IF(AND(מרקובחצי[[#This Row],[עד ועד]]&lt;29,OR(מרקובחצי[[#This Row],[CycleNumber]]=1,AND(U26=1,OR(מרקובחצי[[#This Row],[עד ועד]]&lt;J26,מרקובחצי[[#This Row],[עד ועד]]&gt;K26)),AND(V26=1,מרקובחצי[[#This Row],[עד ועד]]&lt;J26),W26=1)),1,""))</f>
        <v/>
      </c>
      <c r="P27" s="19" t="str">
        <f>IF(מרקובחצי[[#This Row],[קבעה הפלגה?]]=1,"",IF(AND(מרקובחצי[[#This Row],[עד ועד]]&gt;28,מרקובחצי[[#This Row],[עד ועד]]&lt;32,OR(מרקובחצי[[#This Row],[CycleNumber]]=1,AND(U26=1),AND(V26=1,OR(מרקובחצי[[#This Row],[עד ועד]]&lt;J26,מרקובחצי[[#This Row],[עד ועד]]&gt;K26)),W26=1)),1,""))</f>
        <v/>
      </c>
      <c r="Q27" s="19">
        <f>IF(מרקובחצי[[#This Row],[קבעה הפלגה?]]=1,"",IF(AND(מרקובחצי[[#This Row],[עד ועד]]&gt;31,OR(מרקובחצי[[#This Row],[CycleNumber]]=1,AND(U26=1),AND(V26=1,מרקובחצי[[#This Row],[עד ועד]]&gt;K26),AND(W26=1,OR(מרקובחצי[[#This Row],[עד ועד]]&gt;K26,מרקובחצי[[#This Row],[עד ועד]]&lt;J26)))),1,""))</f>
        <v>1</v>
      </c>
      <c r="R27" s="19" t="str">
        <f>IF(מרקובחצי[[#This Row],[CycleNumber]]&gt;1,IF(AND(O26=1,מרקובחצי[[#This Row],[עד ועד]]&lt;29),1,""),"")</f>
        <v/>
      </c>
      <c r="S27" s="19" t="str">
        <f>IF(מרקובחצי[[#This Row],[CycleNumber]]&gt;1,IF(OR(AND(O26=1,מרקובחצי[[#This Row],[עד ועד]]&gt;28),AND(P26=1),AND(Q26=1,מרקובחצי[[#This Row],[עד ועד]]&lt;32)),1,""),"")</f>
        <v/>
      </c>
      <c r="T27" s="19" t="str">
        <f>IF(מרקובחצי[[#This Row],[CycleNumber]]&gt;1,IF(AND(Q26=1,מרקובחצי[[#This Row],[עד ועד]]&gt;31),1,""),"")</f>
        <v/>
      </c>
      <c r="U27" s="19" t="str">
        <f>IF(מרקובחצי[[#This Row],[CycleNumber]]&gt;1,IF(AND(R26=1,מרקובחצי[[#This Row],[עד ועד]]&lt;29),1,IF(AND(U26=1,NOT(OR(מרקובחצי[[#This Row],[עד ועד]]&lt;J26,מרקובחצי[[#This Row],[עד ועד]]&gt;K26))),1,"")),"")</f>
        <v/>
      </c>
      <c r="V27" s="19" t="str">
        <f>IF(מרקובחצי[[#This Row],[CycleNumber]]&gt;1,IF(AND(SUM(R26:T26)=1,מרקובחצי[[#This Row],[עד ועד]]&gt;28,מרקובחצי[[#This Row],[עד ועד]]&lt;32),1,IF(OR(S26=1,AND(R26=1,מרקובחצי[[#This Row],[עד ועד]]&gt;28),AND(T26=1,מרקובחצי[[#This Row],[עד ועד]]&lt;32)),1,IF(AND(V26=1,NOT(OR(מרקובחצי[[#This Row],[עד ועד]]&lt;J26,מרקובחצי[[#This Row],[עד ועד]]&gt;K26))),1,""))),"")</f>
        <v/>
      </c>
      <c r="W27" s="19" t="str">
        <f>IF(מרקובחצי[[#This Row],[CycleNumber]]&gt;1,IF(AND(T26=1,מרקובחצי[[#This Row],[עד ועד]]&gt;31),1,IF(AND(W26=1,NOT(OR(מרקובחצי[[#This Row],[עד ועד]]&lt;J26,מרקובחצי[[#This Row],[עד ועד]]&gt;K26))),1,"")),"")</f>
        <v/>
      </c>
      <c r="X27" s="19" t="str">
        <f>IF(AND(מרקובחצי[[#This Row],[CycleNumber]]&lt;$B28,SUM(מרקובחצי[[#This Row],[11]],R28)=2),1,"")</f>
        <v/>
      </c>
      <c r="Y27" s="19" t="str">
        <f>IF(AND(מרקובחצי[[#This Row],[CycleNumber]]&lt;$B28,SUM(מרקובחצי[[#This Row],[11]],S28)=2),1,"")</f>
        <v/>
      </c>
      <c r="Z27" s="19">
        <f>IF(AND(מרקובחצי[[#This Row],[CycleNumber]]&lt;$B28,SUM(מרקובחצי[[#This Row],[13]],S28)=2),1,"")</f>
        <v>1</v>
      </c>
      <c r="AA27" s="19" t="str">
        <f>IF(AND(מרקובחצי[[#This Row],[CycleNumber]]&lt;$B28,SUM(מרקובחצי[[#This Row],[13]],T28)=2),1,"")</f>
        <v/>
      </c>
      <c r="AB27" s="19" t="str">
        <f>IF(AND(מרקובחצי[[#This Row],[CycleNumber]]&lt;$B28,SUM(מרקובחצי[[#This Row],[21]],U28)=2),1,"")</f>
        <v/>
      </c>
      <c r="AC27" s="19" t="str">
        <f>IF(AND(מרקובחצי[[#This Row],[CycleNumber]]&lt;$B28,SUM(מרקובחצי[[#This Row],[21]],V28)=2),1,"")</f>
        <v/>
      </c>
      <c r="AD27" s="19" t="str">
        <f>IF(AND(מרקובחצי[[#This Row],[CycleNumber]]&lt;$B28,SUM(מרקובחצי[[#This Row],[23]],V28)=2),1,"")</f>
        <v/>
      </c>
      <c r="AE27" s="19" t="str">
        <f>IF(AND(מרקובחצי[[#This Row],[CycleNumber]]&lt;$B28,SUM(מרקובחצי[[#This Row],[23]],W28)=2),1,"")</f>
        <v/>
      </c>
      <c r="AF27" s="19" t="str">
        <f>IF(AND(מרקובחצי[[#This Row],[CycleNumber]]&lt;$B28,SUM(מרקובחצי[[#This Row],[31]],O28)=2),1,"")</f>
        <v/>
      </c>
      <c r="AG27" s="19" t="str">
        <f>IF(AND(מרקובחצי[[#This Row],[CycleNumber]]&lt;$B28,SUM(מרקובחצי[[#This Row],[31]],P28)=2),1,"")</f>
        <v/>
      </c>
      <c r="AH27" s="19" t="str">
        <f>IF(AND(מרקובחצי[[#This Row],[CycleNumber]]&lt;$B28,SUM(מרקובחצי[[#This Row],[31]],Q28)=2),1,"")</f>
        <v/>
      </c>
      <c r="AI27" s="19" t="str">
        <f>IF(AND(מרקובחצי[[#This Row],[CycleNumber]]&lt;$B28,SUM(U27:U28)=2),1,"")</f>
        <v/>
      </c>
      <c r="AJ27" s="19" t="str">
        <f>IF(AND(מרקובחצי[[#This Row],[CycleNumber]]&lt;$B28,SUM(מרקובחצי[[#This Row],[32]],O28)=2),1,"")</f>
        <v/>
      </c>
      <c r="AK27" s="19" t="str">
        <f>IF(AND(מרקובחצי[[#This Row],[CycleNumber]]&lt;$B28,SUM(מרקובחצי[[#This Row],[32]],P28)=2),1,"")</f>
        <v/>
      </c>
      <c r="AL27" s="19" t="str">
        <f>IF(AND(מרקובחצי[[#This Row],[CycleNumber]]&lt;$B28,SUM(מרקובחצי[[#This Row],[32]],Q28)=2),1,"")</f>
        <v/>
      </c>
      <c r="AM27" s="19" t="str">
        <f>IF(AND(מרקובחצי[[#This Row],[CycleNumber]]&lt;$B28,SUM(V27:V28)=2),1,"")</f>
        <v/>
      </c>
      <c r="AN27" s="19" t="str">
        <f>IF(AND(מרקובחצי[[#This Row],[CycleNumber]]&lt;$B28,SUM(מרקובחצי[[#This Row],[33]],O28)=2),1,"")</f>
        <v/>
      </c>
      <c r="AO27" s="19" t="str">
        <f>IF(AND(מרקובחצי[[#This Row],[CycleNumber]]&lt;$B28,SUM(מרקובחצי[[#This Row],[33]],P28)=2),1,"")</f>
        <v/>
      </c>
      <c r="AP27" s="19" t="str">
        <f>IF(AND(מרקובחצי[[#This Row],[CycleNumber]]&lt;$B28,SUM(מרקובחצי[[#This Row],[33]],Q28)=2),1,"")</f>
        <v/>
      </c>
      <c r="AQ27" s="19" t="str">
        <f>IF(AND(מרקובחצי[[#This Row],[CycleNumber]]&lt;$B28,SUM(W27:W28)=2),1,"")</f>
        <v/>
      </c>
      <c r="AR27" s="19" t="str">
        <f>IF(AND(מרקובחצי[[#This Row],[CycleNumber]]&lt;$B28,SUM(מרקובחצי[[#This Row],[12]],S28)=2),1,"")</f>
        <v/>
      </c>
      <c r="AS27" s="19" t="str">
        <f>IF(AND(מרקובחצי[[#This Row],[CycleNumber]]&lt;$B28,SUM(מרקובחצי[[#This Row],[22]],V28)=2),1,"")</f>
        <v/>
      </c>
      <c r="AT27" s="21">
        <f>SUM(מרקובחצי[[#This Row],[11]:[33]])</f>
        <v>1</v>
      </c>
    </row>
    <row r="28" spans="1:46" ht="15.6" x14ac:dyDescent="0.25">
      <c r="A28" s="19" t="s">
        <v>2</v>
      </c>
      <c r="B28" s="19">
        <v>27</v>
      </c>
      <c r="C28">
        <v>27</v>
      </c>
      <c r="D28" s="19">
        <f>מרקובחצי[[#This Row],[LengthofCycle]]+1</f>
        <v>28</v>
      </c>
      <c r="E28" t="str">
        <f>IF(IFERROR(LOOKUP(מרקובחצי[[#This Row],[ClientID]],קביעויות[הפלגה]),FALSE)=מרקובחצי[[#This Row],[ClientID]],1,"")</f>
        <v/>
      </c>
      <c r="F28">
        <f>IF(IFERROR(LOOKUP(מרקובחצי[[#This Row],[ClientID]],סוגחציקבוע[S31]),FALSE)=מרקובחצי[[#This Row],[ClientID]],1,"")</f>
        <v>1</v>
      </c>
      <c r="G28" t="str">
        <f>IF(IFERROR(LOOKUP(מרקובחצי[[#This Row],[ClientID]],סוגחציקבוע[S32]),FALSE)=מרקובחצי[[#This Row],[ClientID]],1,"")</f>
        <v/>
      </c>
      <c r="H28" t="str">
        <f>IF(IFERROR(LOOKUP(מרקובחצי[[#This Row],[ClientID]],סוגחציקבוע[S33]),FALSE)=מרקובחצי[[#This Row],[ClientID]],1,"")</f>
        <v/>
      </c>
      <c r="I28" t="str">
        <f>IF(IFERROR(LOOKUP(מרקובחצי[[#This Row],[ClientID]],סוגחציקבוע[S32&amp;33]),FALSE)=מרקובחצי[[#This Row],[ClientID]],1,"")</f>
        <v/>
      </c>
      <c r="J28" s="19">
        <f>IF(SUM(מרקובחצי[[#This Row],[11]:[13]])=1,מרקובחצי[[#This Row],[עד ועד]],IF(SUM(R27:T28)=1,IF(מרקובחצי[[#This Row],[עד ועד]]&lt;J27,מרקובחצי[[#This Row],[עד ועד]],J27),J27))</f>
        <v>28</v>
      </c>
      <c r="K28" s="19">
        <f>IF(SUM(מרקובחצי[[#This Row],[11]:[13]])=1,מרקובחצי[[#This Row],[עד ועד]],IF(SUM(R27:T28)=1,IF(מרקובחצי[[#This Row],[עד ועד]]&gt;K27,מרקובחצי[[#This Row],[עד ועד]],K27),K27))</f>
        <v>33</v>
      </c>
      <c r="L28" s="19" t="str">
        <f>IF(AND(SUM(מרקובחצי[[#This Row],[31]:[33]])=1,SUM(U27:W27)=0),מרקובחצי[[#This Row],[מקס]]-מרקובחצי[[#This Row],[מינ]],"")</f>
        <v/>
      </c>
      <c r="M2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28" s="19" t="str">
        <f t="shared" si="0"/>
        <v>S13</v>
      </c>
      <c r="O28" s="19" t="str">
        <f>IF(מרקובחצי[[#This Row],[קבעה הפלגה?]]=1,"",IF(AND(מרקובחצי[[#This Row],[עד ועד]]&lt;29,OR(מרקובחצי[[#This Row],[CycleNumber]]=1,AND(U27=1,OR(מרקובחצי[[#This Row],[עד ועד]]&lt;J27,מרקובחצי[[#This Row],[עד ועד]]&gt;K27)),AND(V27=1,מרקובחצי[[#This Row],[עד ועד]]&lt;J27),W27=1)),1,""))</f>
        <v/>
      </c>
      <c r="P28" s="19" t="str">
        <f>IF(מרקובחצי[[#This Row],[קבעה הפלגה?]]=1,"",IF(AND(מרקובחצי[[#This Row],[עד ועד]]&gt;28,מרקובחצי[[#This Row],[עד ועד]]&lt;32,OR(מרקובחצי[[#This Row],[CycleNumber]]=1,AND(U27=1),AND(V27=1,OR(מרקובחצי[[#This Row],[עד ועד]]&lt;J27,מרקובחצי[[#This Row],[עד ועד]]&gt;K27)),W27=1)),1,""))</f>
        <v/>
      </c>
      <c r="Q28" s="19" t="str">
        <f>IF(מרקובחצי[[#This Row],[קבעה הפלגה?]]=1,"",IF(AND(מרקובחצי[[#This Row],[עד ועד]]&gt;31,OR(מרקובחצי[[#This Row],[CycleNumber]]=1,AND(U27=1),AND(V27=1,מרקובחצי[[#This Row],[עד ועד]]&gt;K27),AND(W27=1,OR(מרקובחצי[[#This Row],[עד ועד]]&gt;K27,מרקובחצי[[#This Row],[עד ועד]]&lt;J27)))),1,""))</f>
        <v/>
      </c>
      <c r="R28" s="19" t="str">
        <f>IF(מרקובחצי[[#This Row],[CycleNumber]]&gt;1,IF(AND(O27=1,מרקובחצי[[#This Row],[עד ועד]]&lt;29),1,""),"")</f>
        <v/>
      </c>
      <c r="S28" s="19">
        <f>IF(מרקובחצי[[#This Row],[CycleNumber]]&gt;1,IF(OR(AND(O27=1,מרקובחצי[[#This Row],[עד ועד]]&gt;28),AND(P27=1),AND(Q27=1,מרקובחצי[[#This Row],[עד ועד]]&lt;32)),1,""),"")</f>
        <v>1</v>
      </c>
      <c r="T28" s="19" t="str">
        <f>IF(מרקובחצי[[#This Row],[CycleNumber]]&gt;1,IF(AND(Q27=1,מרקובחצי[[#This Row],[עד ועד]]&gt;31),1,""),"")</f>
        <v/>
      </c>
      <c r="U28" s="19" t="str">
        <f>IF(מרקובחצי[[#This Row],[CycleNumber]]&gt;1,IF(AND(R27=1,מרקובחצי[[#This Row],[עד ועד]]&lt;29),1,IF(AND(U27=1,NOT(OR(מרקובחצי[[#This Row],[עד ועד]]&lt;J27,מרקובחצי[[#This Row],[עד ועד]]&gt;K27))),1,"")),"")</f>
        <v/>
      </c>
      <c r="V28" s="19" t="str">
        <f>IF(מרקובחצי[[#This Row],[CycleNumber]]&gt;1,IF(AND(SUM(R27:T27)=1,מרקובחצי[[#This Row],[עד ועד]]&gt;28,מרקובחצי[[#This Row],[עד ועד]]&lt;32),1,IF(OR(S27=1,AND(R27=1,מרקובחצי[[#This Row],[עד ועד]]&gt;28),AND(T27=1,מרקובחצי[[#This Row],[עד ועד]]&lt;32)),1,IF(AND(V27=1,NOT(OR(מרקובחצי[[#This Row],[עד ועד]]&lt;J27,מרקובחצי[[#This Row],[עד ועד]]&gt;K27))),1,""))),"")</f>
        <v/>
      </c>
      <c r="W28" s="19" t="str">
        <f>IF(מרקובחצי[[#This Row],[CycleNumber]]&gt;1,IF(AND(T27=1,מרקובחצי[[#This Row],[עד ועד]]&gt;31),1,IF(AND(W27=1,NOT(OR(מרקובחצי[[#This Row],[עד ועד]]&lt;J27,מרקובחצי[[#This Row],[עד ועד]]&gt;K27))),1,"")),"")</f>
        <v/>
      </c>
      <c r="X28" s="19" t="str">
        <f>IF(AND(מרקובחצי[[#This Row],[CycleNumber]]&lt;$B29,SUM(מרקובחצי[[#This Row],[11]],R29)=2),1,"")</f>
        <v/>
      </c>
      <c r="Y28" s="19" t="str">
        <f>IF(AND(מרקובחצי[[#This Row],[CycleNumber]]&lt;$B29,SUM(מרקובחצי[[#This Row],[11]],S29)=2),1,"")</f>
        <v/>
      </c>
      <c r="Z28" s="19" t="str">
        <f>IF(AND(מרקובחצי[[#This Row],[CycleNumber]]&lt;$B29,SUM(מרקובחצי[[#This Row],[13]],S29)=2),1,"")</f>
        <v/>
      </c>
      <c r="AA28" s="19" t="str">
        <f>IF(AND(מרקובחצי[[#This Row],[CycleNumber]]&lt;$B29,SUM(מרקובחצי[[#This Row],[13]],T29)=2),1,"")</f>
        <v/>
      </c>
      <c r="AB28" s="19" t="str">
        <f>IF(AND(מרקובחצי[[#This Row],[CycleNumber]]&lt;$B29,SUM(מרקובחצי[[#This Row],[21]],U29)=2),1,"")</f>
        <v/>
      </c>
      <c r="AC28" s="19" t="str">
        <f>IF(AND(מרקובחצי[[#This Row],[CycleNumber]]&lt;$B29,SUM(מרקובחצי[[#This Row],[21]],V29)=2),1,"")</f>
        <v/>
      </c>
      <c r="AD28" s="19" t="str">
        <f>IF(AND(מרקובחצי[[#This Row],[CycleNumber]]&lt;$B29,SUM(מרקובחצי[[#This Row],[23]],V29)=2),1,"")</f>
        <v/>
      </c>
      <c r="AE28" s="19" t="str">
        <f>IF(AND(מרקובחצי[[#This Row],[CycleNumber]]&lt;$B29,SUM(מרקובחצי[[#This Row],[23]],W29)=2),1,"")</f>
        <v/>
      </c>
      <c r="AF28" s="19" t="str">
        <f>IF(AND(מרקובחצי[[#This Row],[CycleNumber]]&lt;$B29,SUM(מרקובחצי[[#This Row],[31]],O29)=2),1,"")</f>
        <v/>
      </c>
      <c r="AG28" s="19" t="str">
        <f>IF(AND(מרקובחצי[[#This Row],[CycleNumber]]&lt;$B29,SUM(מרקובחצי[[#This Row],[31]],P29)=2),1,"")</f>
        <v/>
      </c>
      <c r="AH28" s="19" t="str">
        <f>IF(AND(מרקובחצי[[#This Row],[CycleNumber]]&lt;$B29,SUM(מרקובחצי[[#This Row],[31]],Q29)=2),1,"")</f>
        <v/>
      </c>
      <c r="AI28" s="19" t="str">
        <f>IF(AND(מרקובחצי[[#This Row],[CycleNumber]]&lt;$B29,SUM(U28:U29)=2),1,"")</f>
        <v/>
      </c>
      <c r="AJ28" s="19" t="str">
        <f>IF(AND(מרקובחצי[[#This Row],[CycleNumber]]&lt;$B29,SUM(מרקובחצי[[#This Row],[32]],O29)=2),1,"")</f>
        <v/>
      </c>
      <c r="AK28" s="19" t="str">
        <f>IF(AND(מרקובחצי[[#This Row],[CycleNumber]]&lt;$B29,SUM(מרקובחצי[[#This Row],[32]],P29)=2),1,"")</f>
        <v/>
      </c>
      <c r="AL28" s="19" t="str">
        <f>IF(AND(מרקובחצי[[#This Row],[CycleNumber]]&lt;$B29,SUM(מרקובחצי[[#This Row],[32]],Q29)=2),1,"")</f>
        <v/>
      </c>
      <c r="AM28" s="19" t="str">
        <f>IF(AND(מרקובחצי[[#This Row],[CycleNumber]]&lt;$B29,SUM(V28:V29)=2),1,"")</f>
        <v/>
      </c>
      <c r="AN28" s="19" t="str">
        <f>IF(AND(מרקובחצי[[#This Row],[CycleNumber]]&lt;$B29,SUM(מרקובחצי[[#This Row],[33]],O29)=2),1,"")</f>
        <v/>
      </c>
      <c r="AO28" s="19" t="str">
        <f>IF(AND(מרקובחצי[[#This Row],[CycleNumber]]&lt;$B29,SUM(מרקובחצי[[#This Row],[33]],P29)=2),1,"")</f>
        <v/>
      </c>
      <c r="AP28" s="19" t="str">
        <f>IF(AND(מרקובחצי[[#This Row],[CycleNumber]]&lt;$B29,SUM(מרקובחצי[[#This Row],[33]],Q29)=2),1,"")</f>
        <v/>
      </c>
      <c r="AQ28" s="19" t="str">
        <f>IF(AND(מרקובחצי[[#This Row],[CycleNumber]]&lt;$B29,SUM(W28:W29)=2),1,"")</f>
        <v/>
      </c>
      <c r="AR28" s="19" t="str">
        <f>IF(AND(מרקובחצי[[#This Row],[CycleNumber]]&lt;$B29,SUM(מרקובחצי[[#This Row],[12]],S29)=2),1,"")</f>
        <v/>
      </c>
      <c r="AS28" s="19">
        <f>IF(AND(מרקובחצי[[#This Row],[CycleNumber]]&lt;$B29,SUM(מרקובחצי[[#This Row],[22]],V29)=2),1,"")</f>
        <v>1</v>
      </c>
      <c r="AT28" s="21">
        <f>SUM(מרקובחצי[[#This Row],[11]:[33]])</f>
        <v>1</v>
      </c>
    </row>
    <row r="29" spans="1:46" ht="15.6" x14ac:dyDescent="0.25">
      <c r="A29" s="19" t="s">
        <v>2</v>
      </c>
      <c r="B29" s="19">
        <v>28</v>
      </c>
      <c r="C29">
        <v>29</v>
      </c>
      <c r="D29" s="19">
        <f>מרקובחצי[[#This Row],[LengthofCycle]]+1</f>
        <v>30</v>
      </c>
      <c r="E29" t="str">
        <f>IF(IFERROR(LOOKUP(מרקובחצי[[#This Row],[ClientID]],קביעויות[הפלגה]),FALSE)=מרקובחצי[[#This Row],[ClientID]],1,"")</f>
        <v/>
      </c>
      <c r="F29">
        <f>IF(IFERROR(LOOKUP(מרקובחצי[[#This Row],[ClientID]],סוגחציקבוע[S31]),FALSE)=מרקובחצי[[#This Row],[ClientID]],1,"")</f>
        <v>1</v>
      </c>
      <c r="G29" t="str">
        <f>IF(IFERROR(LOOKUP(מרקובחצי[[#This Row],[ClientID]],סוגחציקבוע[S32]),FALSE)=מרקובחצי[[#This Row],[ClientID]],1,"")</f>
        <v/>
      </c>
      <c r="H29" t="str">
        <f>IF(IFERROR(LOOKUP(מרקובחצי[[#This Row],[ClientID]],סוגחציקבוע[S33]),FALSE)=מרקובחצי[[#This Row],[ClientID]],1,"")</f>
        <v/>
      </c>
      <c r="I29" t="str">
        <f>IF(IFERROR(LOOKUP(מרקובחצי[[#This Row],[ClientID]],סוגחציקבוע[S32&amp;33]),FALSE)=מרקובחצי[[#This Row],[ClientID]],1,"")</f>
        <v/>
      </c>
      <c r="J29" s="19">
        <f>IF(SUM(מרקובחצי[[#This Row],[11]:[13]])=1,מרקובחצי[[#This Row],[עד ועד]],IF(SUM(R28:T29)=1,IF(מרקובחצי[[#This Row],[עד ועד]]&lt;J28,מרקובחצי[[#This Row],[עד ועד]],J28),J28))</f>
        <v>28</v>
      </c>
      <c r="K29" s="19">
        <f>IF(SUM(מרקובחצי[[#This Row],[11]:[13]])=1,מרקובחצי[[#This Row],[עד ועד]],IF(SUM(R28:T29)=1,IF(מרקובחצי[[#This Row],[עד ועד]]&gt;K28,מרקובחצי[[#This Row],[עד ועד]],K28),K28))</f>
        <v>33</v>
      </c>
      <c r="L29" s="19">
        <f>IF(AND(SUM(מרקובחצי[[#This Row],[31]:[33]])=1,SUM(U28:W28)=0),מרקובחצי[[#This Row],[מקס]]-מרקובחצי[[#This Row],[מינ]],"")</f>
        <v>5</v>
      </c>
      <c r="M2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9" s="19" t="str">
        <f t="shared" si="0"/>
        <v>S22</v>
      </c>
      <c r="O29" s="19" t="str">
        <f>IF(מרקובחצי[[#This Row],[קבעה הפלגה?]]=1,"",IF(AND(מרקובחצי[[#This Row],[עד ועד]]&lt;29,OR(מרקובחצי[[#This Row],[CycleNumber]]=1,AND(U28=1,OR(מרקובחצי[[#This Row],[עד ועד]]&lt;J28,מרקובחצי[[#This Row],[עד ועד]]&gt;K28)),AND(V28=1,מרקובחצי[[#This Row],[עד ועד]]&lt;J28),W28=1)),1,""))</f>
        <v/>
      </c>
      <c r="P29" s="19" t="str">
        <f>IF(מרקובחצי[[#This Row],[קבעה הפלגה?]]=1,"",IF(AND(מרקובחצי[[#This Row],[עד ועד]]&gt;28,מרקובחצי[[#This Row],[עד ועד]]&lt;32,OR(מרקובחצי[[#This Row],[CycleNumber]]=1,AND(U28=1),AND(V28=1,OR(מרקובחצי[[#This Row],[עד ועד]]&lt;J28,מרקובחצי[[#This Row],[עד ועד]]&gt;K28)),W28=1)),1,""))</f>
        <v/>
      </c>
      <c r="Q29" s="19" t="str">
        <f>IF(מרקובחצי[[#This Row],[קבעה הפלגה?]]=1,"",IF(AND(מרקובחצי[[#This Row],[עד ועד]]&gt;31,OR(מרקובחצי[[#This Row],[CycleNumber]]=1,AND(U28=1),AND(V28=1,מרקובחצי[[#This Row],[עד ועד]]&gt;K28),AND(W28=1,OR(מרקובחצי[[#This Row],[עד ועד]]&gt;K28,מרקובחצי[[#This Row],[עד ועד]]&lt;J28)))),1,""))</f>
        <v/>
      </c>
      <c r="R29" s="19" t="str">
        <f>IF(מרקובחצי[[#This Row],[CycleNumber]]&gt;1,IF(AND(O28=1,מרקובחצי[[#This Row],[עד ועד]]&lt;29),1,""),"")</f>
        <v/>
      </c>
      <c r="S29" s="19" t="str">
        <f>IF(מרקובחצי[[#This Row],[CycleNumber]]&gt;1,IF(OR(AND(O28=1,מרקובחצי[[#This Row],[עד ועד]]&gt;28),AND(P28=1),AND(Q28=1,מרקובחצי[[#This Row],[עד ועד]]&lt;32)),1,""),"")</f>
        <v/>
      </c>
      <c r="T29" s="19" t="str">
        <f>IF(מרקובחצי[[#This Row],[CycleNumber]]&gt;1,IF(AND(Q28=1,מרקובחצי[[#This Row],[עד ועד]]&gt;31),1,""),"")</f>
        <v/>
      </c>
      <c r="U29" s="19" t="str">
        <f>IF(מרקובחצי[[#This Row],[CycleNumber]]&gt;1,IF(AND(R28=1,מרקובחצי[[#This Row],[עד ועד]]&lt;29),1,IF(AND(U28=1,NOT(OR(מרקובחצי[[#This Row],[עד ועד]]&lt;J28,מרקובחצי[[#This Row],[עד ועד]]&gt;K28))),1,"")),"")</f>
        <v/>
      </c>
      <c r="V29" s="19">
        <f>IF(מרקובחצי[[#This Row],[CycleNumber]]&gt;1,IF(AND(SUM(R28:T28)=1,מרקובחצי[[#This Row],[עד ועד]]&gt;28,מרקובחצי[[#This Row],[עד ועד]]&lt;32),1,IF(OR(S28=1,AND(R28=1,מרקובחצי[[#This Row],[עד ועד]]&gt;28),AND(T28=1,מרקובחצי[[#This Row],[עד ועד]]&lt;32)),1,IF(AND(V28=1,NOT(OR(מרקובחצי[[#This Row],[עד ועד]]&lt;J28,מרקובחצי[[#This Row],[עד ועד]]&gt;K28))),1,""))),"")</f>
        <v>1</v>
      </c>
      <c r="W29" s="19" t="str">
        <f>IF(מרקובחצי[[#This Row],[CycleNumber]]&gt;1,IF(AND(T28=1,מרקובחצי[[#This Row],[עד ועד]]&gt;31),1,IF(AND(W28=1,NOT(OR(מרקובחצי[[#This Row],[עד ועד]]&lt;J28,מרקובחצי[[#This Row],[עד ועד]]&gt;K28))),1,"")),"")</f>
        <v/>
      </c>
      <c r="X29" s="19" t="str">
        <f>IF(AND(מרקובחצי[[#This Row],[CycleNumber]]&lt;$B30,SUM(מרקובחצי[[#This Row],[11]],R30)=2),1,"")</f>
        <v/>
      </c>
      <c r="Y29" s="19" t="str">
        <f>IF(AND(מרקובחצי[[#This Row],[CycleNumber]]&lt;$B30,SUM(מרקובחצי[[#This Row],[11]],S30)=2),1,"")</f>
        <v/>
      </c>
      <c r="Z29" s="19" t="str">
        <f>IF(AND(מרקובחצי[[#This Row],[CycleNumber]]&lt;$B30,SUM(מרקובחצי[[#This Row],[13]],S30)=2),1,"")</f>
        <v/>
      </c>
      <c r="AA29" s="19" t="str">
        <f>IF(AND(מרקובחצי[[#This Row],[CycleNumber]]&lt;$B30,SUM(מרקובחצי[[#This Row],[13]],T30)=2),1,"")</f>
        <v/>
      </c>
      <c r="AB29" s="19" t="str">
        <f>IF(AND(מרקובחצי[[#This Row],[CycleNumber]]&lt;$B30,SUM(מרקובחצי[[#This Row],[21]],U30)=2),1,"")</f>
        <v/>
      </c>
      <c r="AC29" s="19" t="str">
        <f>IF(AND(מרקובחצי[[#This Row],[CycleNumber]]&lt;$B30,SUM(מרקובחצי[[#This Row],[21]],V30)=2),1,"")</f>
        <v/>
      </c>
      <c r="AD29" s="19" t="str">
        <f>IF(AND(מרקובחצי[[#This Row],[CycleNumber]]&lt;$B30,SUM(מרקובחצי[[#This Row],[23]],V30)=2),1,"")</f>
        <v/>
      </c>
      <c r="AE29" s="19" t="str">
        <f>IF(AND(מרקובחצי[[#This Row],[CycleNumber]]&lt;$B30,SUM(מרקובחצי[[#This Row],[23]],W30)=2),1,"")</f>
        <v/>
      </c>
      <c r="AF29" s="19" t="str">
        <f>IF(AND(מרקובחצי[[#This Row],[CycleNumber]]&lt;$B30,SUM(מרקובחצי[[#This Row],[31]],O30)=2),1,"")</f>
        <v/>
      </c>
      <c r="AG29" s="19" t="str">
        <f>IF(AND(מרקובחצי[[#This Row],[CycleNumber]]&lt;$B30,SUM(מרקובחצי[[#This Row],[31]],P30)=2),1,"")</f>
        <v/>
      </c>
      <c r="AH29" s="19" t="str">
        <f>IF(AND(מרקובחצי[[#This Row],[CycleNumber]]&lt;$B30,SUM(מרקובחצי[[#This Row],[31]],Q30)=2),1,"")</f>
        <v/>
      </c>
      <c r="AI29" s="19" t="str">
        <f>IF(AND(מרקובחצי[[#This Row],[CycleNumber]]&lt;$B30,SUM(U29:U30)=2),1,"")</f>
        <v/>
      </c>
      <c r="AJ29" s="19">
        <f>IF(AND(מרקובחצי[[#This Row],[CycleNumber]]&lt;$B30,SUM(מרקובחצי[[#This Row],[32]],O30)=2),1,"")</f>
        <v>1</v>
      </c>
      <c r="AK29" s="19" t="str">
        <f>IF(AND(מרקובחצי[[#This Row],[CycleNumber]]&lt;$B30,SUM(מרקובחצי[[#This Row],[32]],P30)=2),1,"")</f>
        <v/>
      </c>
      <c r="AL29" s="19" t="str">
        <f>IF(AND(מרקובחצי[[#This Row],[CycleNumber]]&lt;$B30,SUM(מרקובחצי[[#This Row],[32]],Q30)=2),1,"")</f>
        <v/>
      </c>
      <c r="AM29" s="19" t="str">
        <f>IF(AND(מרקובחצי[[#This Row],[CycleNumber]]&lt;$B30,SUM(V29:V30)=2),1,"")</f>
        <v/>
      </c>
      <c r="AN29" s="19" t="str">
        <f>IF(AND(מרקובחצי[[#This Row],[CycleNumber]]&lt;$B30,SUM(מרקובחצי[[#This Row],[33]],O30)=2),1,"")</f>
        <v/>
      </c>
      <c r="AO29" s="19" t="str">
        <f>IF(AND(מרקובחצי[[#This Row],[CycleNumber]]&lt;$B30,SUM(מרקובחצי[[#This Row],[33]],P30)=2),1,"")</f>
        <v/>
      </c>
      <c r="AP29" s="19" t="str">
        <f>IF(AND(מרקובחצי[[#This Row],[CycleNumber]]&lt;$B30,SUM(מרקובחצי[[#This Row],[33]],Q30)=2),1,"")</f>
        <v/>
      </c>
      <c r="AQ29" s="19" t="str">
        <f>IF(AND(מרקובחצי[[#This Row],[CycleNumber]]&lt;$B30,SUM(W29:W30)=2),1,"")</f>
        <v/>
      </c>
      <c r="AR29" s="19" t="str">
        <f>IF(AND(מרקובחצי[[#This Row],[CycleNumber]]&lt;$B30,SUM(מרקובחצי[[#This Row],[12]],S30)=2),1,"")</f>
        <v/>
      </c>
      <c r="AS29" s="19" t="str">
        <f>IF(AND(מרקובחצי[[#This Row],[CycleNumber]]&lt;$B30,SUM(מרקובחצי[[#This Row],[22]],V30)=2),1,"")</f>
        <v/>
      </c>
      <c r="AT29" s="21">
        <f>SUM(מרקובחצי[[#This Row],[11]:[33]])</f>
        <v>1</v>
      </c>
    </row>
    <row r="30" spans="1:46" ht="15.6" x14ac:dyDescent="0.25">
      <c r="A30" s="19" t="s">
        <v>2</v>
      </c>
      <c r="B30" s="19">
        <v>29</v>
      </c>
      <c r="C30">
        <v>26</v>
      </c>
      <c r="D30" s="19">
        <f>מרקובחצי[[#This Row],[LengthofCycle]]+1</f>
        <v>27</v>
      </c>
      <c r="E30" t="str">
        <f>IF(IFERROR(LOOKUP(מרקובחצי[[#This Row],[ClientID]],קביעויות[הפלגה]),FALSE)=מרקובחצי[[#This Row],[ClientID]],1,"")</f>
        <v/>
      </c>
      <c r="F30">
        <f>IF(IFERROR(LOOKUP(מרקובחצי[[#This Row],[ClientID]],סוגחציקבוע[S31]),FALSE)=מרקובחצי[[#This Row],[ClientID]],1,"")</f>
        <v>1</v>
      </c>
      <c r="G30" t="str">
        <f>IF(IFERROR(LOOKUP(מרקובחצי[[#This Row],[ClientID]],סוגחציקבוע[S32]),FALSE)=מרקובחצי[[#This Row],[ClientID]],1,"")</f>
        <v/>
      </c>
      <c r="H30" t="str">
        <f>IF(IFERROR(LOOKUP(מרקובחצי[[#This Row],[ClientID]],סוגחציקבוע[S33]),FALSE)=מרקובחצי[[#This Row],[ClientID]],1,"")</f>
        <v/>
      </c>
      <c r="I30" t="str">
        <f>IF(IFERROR(LOOKUP(מרקובחצי[[#This Row],[ClientID]],סוגחציקבוע[S32&amp;33]),FALSE)=מרקובחצי[[#This Row],[ClientID]],1,"")</f>
        <v/>
      </c>
      <c r="J30" s="19">
        <f>IF(SUM(מרקובחצי[[#This Row],[11]:[13]])=1,מרקובחצי[[#This Row],[עד ועד]],IF(SUM(R29:T30)=1,IF(מרקובחצי[[#This Row],[עד ועד]]&lt;J29,מרקובחצי[[#This Row],[עד ועד]],J29),J29))</f>
        <v>27</v>
      </c>
      <c r="K30" s="19">
        <f>IF(SUM(מרקובחצי[[#This Row],[11]:[13]])=1,מרקובחצי[[#This Row],[עד ועד]],IF(SUM(R29:T30)=1,IF(מרקובחצי[[#This Row],[עד ועד]]&gt;K29,מרקובחצי[[#This Row],[עד ועד]],K29),K29))</f>
        <v>27</v>
      </c>
      <c r="L30" s="19" t="str">
        <f>IF(AND(SUM(מרקובחצי[[#This Row],[31]:[33]])=1,SUM(U29:W29)=0),מרקובחצי[[#This Row],[מקס]]-מרקובחצי[[#This Row],[מינ]],"")</f>
        <v/>
      </c>
      <c r="M3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30" s="19" t="str">
        <f t="shared" si="0"/>
        <v>S32</v>
      </c>
      <c r="O30" s="19">
        <f>IF(מרקובחצי[[#This Row],[קבעה הפלגה?]]=1,"",IF(AND(מרקובחצי[[#This Row],[עד ועד]]&lt;29,OR(מרקובחצי[[#This Row],[CycleNumber]]=1,AND(U29=1,OR(מרקובחצי[[#This Row],[עד ועד]]&lt;J29,מרקובחצי[[#This Row],[עד ועד]]&gt;K29)),AND(V29=1,מרקובחצי[[#This Row],[עד ועד]]&lt;J29),W29=1)),1,""))</f>
        <v>1</v>
      </c>
      <c r="P30" s="19" t="str">
        <f>IF(מרקובחצי[[#This Row],[קבעה הפלגה?]]=1,"",IF(AND(מרקובחצי[[#This Row],[עד ועד]]&gt;28,מרקובחצי[[#This Row],[עד ועד]]&lt;32,OR(מרקובחצי[[#This Row],[CycleNumber]]=1,AND(U29=1),AND(V29=1,OR(מרקובחצי[[#This Row],[עד ועד]]&lt;J29,מרקובחצי[[#This Row],[עד ועד]]&gt;K29)),W29=1)),1,""))</f>
        <v/>
      </c>
      <c r="Q30" s="19" t="str">
        <f>IF(מרקובחצי[[#This Row],[קבעה הפלגה?]]=1,"",IF(AND(מרקובחצי[[#This Row],[עד ועד]]&gt;31,OR(מרקובחצי[[#This Row],[CycleNumber]]=1,AND(U29=1),AND(V29=1,מרקובחצי[[#This Row],[עד ועד]]&gt;K29),AND(W29=1,OR(מרקובחצי[[#This Row],[עד ועד]]&gt;K29,מרקובחצי[[#This Row],[עד ועד]]&lt;J29)))),1,""))</f>
        <v/>
      </c>
      <c r="R30" s="19" t="str">
        <f>IF(מרקובחצי[[#This Row],[CycleNumber]]&gt;1,IF(AND(O29=1,מרקובחצי[[#This Row],[עד ועד]]&lt;29),1,""),"")</f>
        <v/>
      </c>
      <c r="S30" s="19" t="str">
        <f>IF(מרקובחצי[[#This Row],[CycleNumber]]&gt;1,IF(OR(AND(O29=1,מרקובחצי[[#This Row],[עד ועד]]&gt;28),AND(P29=1),AND(Q29=1,מרקובחצי[[#This Row],[עד ועד]]&lt;32)),1,""),"")</f>
        <v/>
      </c>
      <c r="T30" s="19" t="str">
        <f>IF(מרקובחצי[[#This Row],[CycleNumber]]&gt;1,IF(AND(Q29=1,מרקובחצי[[#This Row],[עד ועד]]&gt;31),1,""),"")</f>
        <v/>
      </c>
      <c r="U30" s="19" t="str">
        <f>IF(מרקובחצי[[#This Row],[CycleNumber]]&gt;1,IF(AND(R29=1,מרקובחצי[[#This Row],[עד ועד]]&lt;29),1,IF(AND(U29=1,NOT(OR(מרקובחצי[[#This Row],[עד ועד]]&lt;J29,מרקובחצי[[#This Row],[עד ועד]]&gt;K29))),1,"")),"")</f>
        <v/>
      </c>
      <c r="V30" s="19" t="str">
        <f>IF(מרקובחצי[[#This Row],[CycleNumber]]&gt;1,IF(AND(SUM(R29:T29)=1,מרקובחצי[[#This Row],[עד ועד]]&gt;28,מרקובחצי[[#This Row],[עד ועד]]&lt;32),1,IF(OR(S29=1,AND(R29=1,מרקובחצי[[#This Row],[עד ועד]]&gt;28),AND(T29=1,מרקובחצי[[#This Row],[עד ועד]]&lt;32)),1,IF(AND(V29=1,NOT(OR(מרקובחצי[[#This Row],[עד ועד]]&lt;J29,מרקובחצי[[#This Row],[עד ועד]]&gt;K29))),1,""))),"")</f>
        <v/>
      </c>
      <c r="W30" s="19" t="str">
        <f>IF(מרקובחצי[[#This Row],[CycleNumber]]&gt;1,IF(AND(T29=1,מרקובחצי[[#This Row],[עד ועד]]&gt;31),1,IF(AND(W29=1,NOT(OR(מרקובחצי[[#This Row],[עד ועד]]&lt;J29,מרקובחצי[[#This Row],[עד ועד]]&gt;K29))),1,"")),"")</f>
        <v/>
      </c>
      <c r="X30" s="19">
        <f>IF(AND(מרקובחצי[[#This Row],[CycleNumber]]&lt;$B31,SUM(מרקובחצי[[#This Row],[11]],R31)=2),1,"")</f>
        <v>1</v>
      </c>
      <c r="Y30" s="19" t="str">
        <f>IF(AND(מרקובחצי[[#This Row],[CycleNumber]]&lt;$B31,SUM(מרקובחצי[[#This Row],[11]],S31)=2),1,"")</f>
        <v/>
      </c>
      <c r="Z30" s="19" t="str">
        <f>IF(AND(מרקובחצי[[#This Row],[CycleNumber]]&lt;$B31,SUM(מרקובחצי[[#This Row],[13]],S31)=2),1,"")</f>
        <v/>
      </c>
      <c r="AA30" s="19" t="str">
        <f>IF(AND(מרקובחצי[[#This Row],[CycleNumber]]&lt;$B31,SUM(מרקובחצי[[#This Row],[13]],T31)=2),1,"")</f>
        <v/>
      </c>
      <c r="AB30" s="19" t="str">
        <f>IF(AND(מרקובחצי[[#This Row],[CycleNumber]]&lt;$B31,SUM(מרקובחצי[[#This Row],[21]],U31)=2),1,"")</f>
        <v/>
      </c>
      <c r="AC30" s="19" t="str">
        <f>IF(AND(מרקובחצי[[#This Row],[CycleNumber]]&lt;$B31,SUM(מרקובחצי[[#This Row],[21]],V31)=2),1,"")</f>
        <v/>
      </c>
      <c r="AD30" s="19" t="str">
        <f>IF(AND(מרקובחצי[[#This Row],[CycleNumber]]&lt;$B31,SUM(מרקובחצי[[#This Row],[23]],V31)=2),1,"")</f>
        <v/>
      </c>
      <c r="AE30" s="19" t="str">
        <f>IF(AND(מרקובחצי[[#This Row],[CycleNumber]]&lt;$B31,SUM(מרקובחצי[[#This Row],[23]],W31)=2),1,"")</f>
        <v/>
      </c>
      <c r="AF30" s="19" t="str">
        <f>IF(AND(מרקובחצי[[#This Row],[CycleNumber]]&lt;$B31,SUM(מרקובחצי[[#This Row],[31]],O31)=2),1,"")</f>
        <v/>
      </c>
      <c r="AG30" s="19" t="str">
        <f>IF(AND(מרקובחצי[[#This Row],[CycleNumber]]&lt;$B31,SUM(מרקובחצי[[#This Row],[31]],P31)=2),1,"")</f>
        <v/>
      </c>
      <c r="AH30" s="19" t="str">
        <f>IF(AND(מרקובחצי[[#This Row],[CycleNumber]]&lt;$B31,SUM(מרקובחצי[[#This Row],[31]],Q31)=2),1,"")</f>
        <v/>
      </c>
      <c r="AI30" s="19" t="str">
        <f>IF(AND(מרקובחצי[[#This Row],[CycleNumber]]&lt;$B31,SUM(U30:U31)=2),1,"")</f>
        <v/>
      </c>
      <c r="AJ30" s="19" t="str">
        <f>IF(AND(מרקובחצי[[#This Row],[CycleNumber]]&lt;$B31,SUM(מרקובחצי[[#This Row],[32]],O31)=2),1,"")</f>
        <v/>
      </c>
      <c r="AK30" s="19" t="str">
        <f>IF(AND(מרקובחצי[[#This Row],[CycleNumber]]&lt;$B31,SUM(מרקובחצי[[#This Row],[32]],P31)=2),1,"")</f>
        <v/>
      </c>
      <c r="AL30" s="19" t="str">
        <f>IF(AND(מרקובחצי[[#This Row],[CycleNumber]]&lt;$B31,SUM(מרקובחצי[[#This Row],[32]],Q31)=2),1,"")</f>
        <v/>
      </c>
      <c r="AM30" s="19" t="str">
        <f>IF(AND(מרקובחצי[[#This Row],[CycleNumber]]&lt;$B31,SUM(V30:V31)=2),1,"")</f>
        <v/>
      </c>
      <c r="AN30" s="19" t="str">
        <f>IF(AND(מרקובחצי[[#This Row],[CycleNumber]]&lt;$B31,SUM(מרקובחצי[[#This Row],[33]],O31)=2),1,"")</f>
        <v/>
      </c>
      <c r="AO30" s="19" t="str">
        <f>IF(AND(מרקובחצי[[#This Row],[CycleNumber]]&lt;$B31,SUM(מרקובחצי[[#This Row],[33]],P31)=2),1,"")</f>
        <v/>
      </c>
      <c r="AP30" s="19" t="str">
        <f>IF(AND(מרקובחצי[[#This Row],[CycleNumber]]&lt;$B31,SUM(מרקובחצי[[#This Row],[33]],Q31)=2),1,"")</f>
        <v/>
      </c>
      <c r="AQ30" s="19" t="str">
        <f>IF(AND(מרקובחצי[[#This Row],[CycleNumber]]&lt;$B31,SUM(W30:W31)=2),1,"")</f>
        <v/>
      </c>
      <c r="AR30" s="19" t="str">
        <f>IF(AND(מרקובחצי[[#This Row],[CycleNumber]]&lt;$B31,SUM(מרקובחצי[[#This Row],[12]],S31)=2),1,"")</f>
        <v/>
      </c>
      <c r="AS30" s="19" t="str">
        <f>IF(AND(מרקובחצי[[#This Row],[CycleNumber]]&lt;$B31,SUM(מרקובחצי[[#This Row],[22]],V31)=2),1,"")</f>
        <v/>
      </c>
      <c r="AT30" s="21">
        <f>SUM(מרקובחצי[[#This Row],[11]:[33]])</f>
        <v>1</v>
      </c>
    </row>
    <row r="31" spans="1:46" ht="15.6" x14ac:dyDescent="0.25">
      <c r="A31" s="19" t="s">
        <v>2</v>
      </c>
      <c r="B31" s="19">
        <v>30</v>
      </c>
      <c r="C31">
        <v>27</v>
      </c>
      <c r="D31" s="19">
        <f>מרקובחצי[[#This Row],[LengthofCycle]]+1</f>
        <v>28</v>
      </c>
      <c r="E31" t="str">
        <f>IF(IFERROR(LOOKUP(מרקובחצי[[#This Row],[ClientID]],קביעויות[הפלגה]),FALSE)=מרקובחצי[[#This Row],[ClientID]],1,"")</f>
        <v/>
      </c>
      <c r="F31">
        <f>IF(IFERROR(LOOKUP(מרקובחצי[[#This Row],[ClientID]],סוגחציקבוע[S31]),FALSE)=מרקובחצי[[#This Row],[ClientID]],1,"")</f>
        <v>1</v>
      </c>
      <c r="G31" t="str">
        <f>IF(IFERROR(LOOKUP(מרקובחצי[[#This Row],[ClientID]],סוגחציקבוע[S32]),FALSE)=מרקובחצי[[#This Row],[ClientID]],1,"")</f>
        <v/>
      </c>
      <c r="H31" t="str">
        <f>IF(IFERROR(LOOKUP(מרקובחצי[[#This Row],[ClientID]],סוגחציקבוע[S33]),FALSE)=מרקובחצי[[#This Row],[ClientID]],1,"")</f>
        <v/>
      </c>
      <c r="I31" t="str">
        <f>IF(IFERROR(LOOKUP(מרקובחצי[[#This Row],[ClientID]],סוגחציקבוע[S32&amp;33]),FALSE)=מרקובחצי[[#This Row],[ClientID]],1,"")</f>
        <v/>
      </c>
      <c r="J31" s="19">
        <f>IF(SUM(מרקובחצי[[#This Row],[11]:[13]])=1,מרקובחצי[[#This Row],[עד ועד]],IF(SUM(R30:T31)=1,IF(מרקובחצי[[#This Row],[עד ועד]]&lt;J30,מרקובחצי[[#This Row],[עד ועד]],J30),J30))</f>
        <v>27</v>
      </c>
      <c r="K31" s="19">
        <f>IF(SUM(מרקובחצי[[#This Row],[11]:[13]])=1,מרקובחצי[[#This Row],[עד ועד]],IF(SUM(R30:T31)=1,IF(מרקובחצי[[#This Row],[עד ועד]]&gt;K30,מרקובחצי[[#This Row],[עד ועד]],K30),K30))</f>
        <v>28</v>
      </c>
      <c r="L31" s="19" t="str">
        <f>IF(AND(SUM(מרקובחצי[[#This Row],[31]:[33]])=1,SUM(U30:W30)=0),מרקובחצי[[#This Row],[מקס]]-מרקובחצי[[#This Row],[מינ]],"")</f>
        <v/>
      </c>
      <c r="M3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31" s="19" t="str">
        <f t="shared" si="0"/>
        <v>S11</v>
      </c>
      <c r="O31" s="19" t="str">
        <f>IF(מרקובחצי[[#This Row],[קבעה הפלגה?]]=1,"",IF(AND(מרקובחצי[[#This Row],[עד ועד]]&lt;29,OR(מרקובחצי[[#This Row],[CycleNumber]]=1,AND(U30=1,OR(מרקובחצי[[#This Row],[עד ועד]]&lt;J30,מרקובחצי[[#This Row],[עד ועד]]&gt;K30)),AND(V30=1,מרקובחצי[[#This Row],[עד ועד]]&lt;J30),W30=1)),1,""))</f>
        <v/>
      </c>
      <c r="P31" s="19" t="str">
        <f>IF(מרקובחצי[[#This Row],[קבעה הפלגה?]]=1,"",IF(AND(מרקובחצי[[#This Row],[עד ועד]]&gt;28,מרקובחצי[[#This Row],[עד ועד]]&lt;32,OR(מרקובחצי[[#This Row],[CycleNumber]]=1,AND(U30=1),AND(V30=1,OR(מרקובחצי[[#This Row],[עד ועד]]&lt;J30,מרקובחצי[[#This Row],[עד ועד]]&gt;K30)),W30=1)),1,""))</f>
        <v/>
      </c>
      <c r="Q31" s="19" t="str">
        <f>IF(מרקובחצי[[#This Row],[קבעה הפלגה?]]=1,"",IF(AND(מרקובחצי[[#This Row],[עד ועד]]&gt;31,OR(מרקובחצי[[#This Row],[CycleNumber]]=1,AND(U30=1),AND(V30=1,מרקובחצי[[#This Row],[עד ועד]]&gt;K30),AND(W30=1,OR(מרקובחצי[[#This Row],[עד ועד]]&gt;K30,מרקובחצי[[#This Row],[עד ועד]]&lt;J30)))),1,""))</f>
        <v/>
      </c>
      <c r="R31" s="19">
        <f>IF(מרקובחצי[[#This Row],[CycleNumber]]&gt;1,IF(AND(O30=1,מרקובחצי[[#This Row],[עד ועד]]&lt;29),1,""),"")</f>
        <v>1</v>
      </c>
      <c r="S31" s="19" t="str">
        <f>IF(מרקובחצי[[#This Row],[CycleNumber]]&gt;1,IF(OR(AND(O30=1,מרקובחצי[[#This Row],[עד ועד]]&gt;28),AND(P30=1),AND(Q30=1,מרקובחצי[[#This Row],[עד ועד]]&lt;32)),1,""),"")</f>
        <v/>
      </c>
      <c r="T31" s="19" t="str">
        <f>IF(מרקובחצי[[#This Row],[CycleNumber]]&gt;1,IF(AND(Q30=1,מרקובחצי[[#This Row],[עד ועד]]&gt;31),1,""),"")</f>
        <v/>
      </c>
      <c r="U31" s="19" t="str">
        <f>IF(מרקובחצי[[#This Row],[CycleNumber]]&gt;1,IF(AND(R30=1,מרקובחצי[[#This Row],[עד ועד]]&lt;29),1,IF(AND(U30=1,NOT(OR(מרקובחצי[[#This Row],[עד ועד]]&lt;J30,מרקובחצי[[#This Row],[עד ועד]]&gt;K30))),1,"")),"")</f>
        <v/>
      </c>
      <c r="V31" s="19" t="str">
        <f>IF(מרקובחצי[[#This Row],[CycleNumber]]&gt;1,IF(AND(SUM(R30:T30)=1,מרקובחצי[[#This Row],[עד ועד]]&gt;28,מרקובחצי[[#This Row],[עד ועד]]&lt;32),1,IF(OR(S30=1,AND(R30=1,מרקובחצי[[#This Row],[עד ועד]]&gt;28),AND(T30=1,מרקובחצי[[#This Row],[עד ועד]]&lt;32)),1,IF(AND(V30=1,NOT(OR(מרקובחצי[[#This Row],[עד ועד]]&lt;J30,מרקובחצי[[#This Row],[עד ועד]]&gt;K30))),1,""))),"")</f>
        <v/>
      </c>
      <c r="W31" s="19" t="str">
        <f>IF(מרקובחצי[[#This Row],[CycleNumber]]&gt;1,IF(AND(T30=1,מרקובחצי[[#This Row],[עד ועד]]&gt;31),1,IF(AND(W30=1,NOT(OR(מרקובחצי[[#This Row],[עד ועד]]&lt;J30,מרקובחצי[[#This Row],[עד ועד]]&gt;K30))),1,"")),"")</f>
        <v/>
      </c>
      <c r="X31" s="19" t="str">
        <f>IF(AND(מרקובחצי[[#This Row],[CycleNumber]]&lt;$B32,SUM(מרקובחצי[[#This Row],[11]],R32)=2),1,"")</f>
        <v/>
      </c>
      <c r="Y31" s="19" t="str">
        <f>IF(AND(מרקובחצי[[#This Row],[CycleNumber]]&lt;$B32,SUM(מרקובחצי[[#This Row],[11]],S32)=2),1,"")</f>
        <v/>
      </c>
      <c r="Z31" s="19" t="str">
        <f>IF(AND(מרקובחצי[[#This Row],[CycleNumber]]&lt;$B32,SUM(מרקובחצי[[#This Row],[13]],S32)=2),1,"")</f>
        <v/>
      </c>
      <c r="AA31" s="19" t="str">
        <f>IF(AND(מרקובחצי[[#This Row],[CycleNumber]]&lt;$B32,SUM(מרקובחצי[[#This Row],[13]],T32)=2),1,"")</f>
        <v/>
      </c>
      <c r="AB31" s="19" t="str">
        <f>IF(AND(מרקובחצי[[#This Row],[CycleNumber]]&lt;$B32,SUM(מרקובחצי[[#This Row],[21]],U32)=2),1,"")</f>
        <v/>
      </c>
      <c r="AC31" s="19">
        <f>IF(AND(מרקובחצי[[#This Row],[CycleNumber]]&lt;$B32,SUM(מרקובחצי[[#This Row],[21]],V32)=2),1,"")</f>
        <v>1</v>
      </c>
      <c r="AD31" s="19" t="str">
        <f>IF(AND(מרקובחצי[[#This Row],[CycleNumber]]&lt;$B32,SUM(מרקובחצי[[#This Row],[23]],V32)=2),1,"")</f>
        <v/>
      </c>
      <c r="AE31" s="19" t="str">
        <f>IF(AND(מרקובחצי[[#This Row],[CycleNumber]]&lt;$B32,SUM(מרקובחצי[[#This Row],[23]],W32)=2),1,"")</f>
        <v/>
      </c>
      <c r="AF31" s="19" t="str">
        <f>IF(AND(מרקובחצי[[#This Row],[CycleNumber]]&lt;$B32,SUM(מרקובחצי[[#This Row],[31]],O32)=2),1,"")</f>
        <v/>
      </c>
      <c r="AG31" s="19" t="str">
        <f>IF(AND(מרקובחצי[[#This Row],[CycleNumber]]&lt;$B32,SUM(מרקובחצי[[#This Row],[31]],P32)=2),1,"")</f>
        <v/>
      </c>
      <c r="AH31" s="19" t="str">
        <f>IF(AND(מרקובחצי[[#This Row],[CycleNumber]]&lt;$B32,SUM(מרקובחצי[[#This Row],[31]],Q32)=2),1,"")</f>
        <v/>
      </c>
      <c r="AI31" s="19" t="str">
        <f>IF(AND(מרקובחצי[[#This Row],[CycleNumber]]&lt;$B32,SUM(U31:U32)=2),1,"")</f>
        <v/>
      </c>
      <c r="AJ31" s="19" t="str">
        <f>IF(AND(מרקובחצי[[#This Row],[CycleNumber]]&lt;$B32,SUM(מרקובחצי[[#This Row],[32]],O32)=2),1,"")</f>
        <v/>
      </c>
      <c r="AK31" s="19" t="str">
        <f>IF(AND(מרקובחצי[[#This Row],[CycleNumber]]&lt;$B32,SUM(מרקובחצי[[#This Row],[32]],P32)=2),1,"")</f>
        <v/>
      </c>
      <c r="AL31" s="19" t="str">
        <f>IF(AND(מרקובחצי[[#This Row],[CycleNumber]]&lt;$B32,SUM(מרקובחצי[[#This Row],[32]],Q32)=2),1,"")</f>
        <v/>
      </c>
      <c r="AM31" s="19" t="str">
        <f>IF(AND(מרקובחצי[[#This Row],[CycleNumber]]&lt;$B32,SUM(V31:V32)=2),1,"")</f>
        <v/>
      </c>
      <c r="AN31" s="19" t="str">
        <f>IF(AND(מרקובחצי[[#This Row],[CycleNumber]]&lt;$B32,SUM(מרקובחצי[[#This Row],[33]],O32)=2),1,"")</f>
        <v/>
      </c>
      <c r="AO31" s="19" t="str">
        <f>IF(AND(מרקובחצי[[#This Row],[CycleNumber]]&lt;$B32,SUM(מרקובחצי[[#This Row],[33]],P32)=2),1,"")</f>
        <v/>
      </c>
      <c r="AP31" s="19" t="str">
        <f>IF(AND(מרקובחצי[[#This Row],[CycleNumber]]&lt;$B32,SUM(מרקובחצי[[#This Row],[33]],Q32)=2),1,"")</f>
        <v/>
      </c>
      <c r="AQ31" s="19" t="str">
        <f>IF(AND(מרקובחצי[[#This Row],[CycleNumber]]&lt;$B32,SUM(W31:W32)=2),1,"")</f>
        <v/>
      </c>
      <c r="AR31" s="19" t="str">
        <f>IF(AND(מרקובחצי[[#This Row],[CycleNumber]]&lt;$B32,SUM(מרקובחצי[[#This Row],[12]],S32)=2),1,"")</f>
        <v/>
      </c>
      <c r="AS31" s="19" t="str">
        <f>IF(AND(מרקובחצי[[#This Row],[CycleNumber]]&lt;$B32,SUM(מרקובחצי[[#This Row],[22]],V32)=2),1,"")</f>
        <v/>
      </c>
      <c r="AT31" s="21">
        <f>SUM(מרקובחצי[[#This Row],[11]:[33]])</f>
        <v>1</v>
      </c>
    </row>
    <row r="32" spans="1:46" ht="15.6" x14ac:dyDescent="0.25">
      <c r="A32" s="19" t="s">
        <v>2</v>
      </c>
      <c r="B32" s="19">
        <v>31</v>
      </c>
      <c r="C32">
        <v>28</v>
      </c>
      <c r="D32" s="19">
        <f>מרקובחצי[[#This Row],[LengthofCycle]]+1</f>
        <v>29</v>
      </c>
      <c r="E32" t="str">
        <f>IF(IFERROR(LOOKUP(מרקובחצי[[#This Row],[ClientID]],קביעויות[הפלגה]),FALSE)=מרקובחצי[[#This Row],[ClientID]],1,"")</f>
        <v/>
      </c>
      <c r="F32">
        <f>IF(IFERROR(LOOKUP(מרקובחצי[[#This Row],[ClientID]],סוגחציקבוע[S31]),FALSE)=מרקובחצי[[#This Row],[ClientID]],1,"")</f>
        <v>1</v>
      </c>
      <c r="G32" t="str">
        <f>IF(IFERROR(LOOKUP(מרקובחצי[[#This Row],[ClientID]],סוגחציקבוע[S32]),FALSE)=מרקובחצי[[#This Row],[ClientID]],1,"")</f>
        <v/>
      </c>
      <c r="H32" t="str">
        <f>IF(IFERROR(LOOKUP(מרקובחצי[[#This Row],[ClientID]],סוגחציקבוע[S33]),FALSE)=מרקובחצי[[#This Row],[ClientID]],1,"")</f>
        <v/>
      </c>
      <c r="I32" t="str">
        <f>IF(IFERROR(LOOKUP(מרקובחצי[[#This Row],[ClientID]],סוגחציקבוע[S32&amp;33]),FALSE)=מרקובחצי[[#This Row],[ClientID]],1,"")</f>
        <v/>
      </c>
      <c r="J32" s="19">
        <f>IF(SUM(מרקובחצי[[#This Row],[11]:[13]])=1,מרקובחצי[[#This Row],[עד ועד]],IF(SUM(R31:T32)=1,IF(מרקובחצי[[#This Row],[עד ועד]]&lt;J31,מרקובחצי[[#This Row],[עד ועד]],J31),J31))</f>
        <v>27</v>
      </c>
      <c r="K32" s="19">
        <f>IF(SUM(מרקובחצי[[#This Row],[11]:[13]])=1,מרקובחצי[[#This Row],[עד ועד]],IF(SUM(R31:T32)=1,IF(מרקובחצי[[#This Row],[עד ועד]]&gt;K31,מרקובחצי[[#This Row],[עד ועד]],K31),K31))</f>
        <v>29</v>
      </c>
      <c r="L32" s="19">
        <f>IF(AND(SUM(מרקובחצי[[#This Row],[31]:[33]])=1,SUM(U31:W31)=0),מרקובחצי[[#This Row],[מקס]]-מרקובחצי[[#This Row],[מינ]],"")</f>
        <v>2</v>
      </c>
      <c r="M3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2" s="19" t="str">
        <f t="shared" si="0"/>
        <v>S21</v>
      </c>
      <c r="O32" s="19" t="str">
        <f>IF(מרקובחצי[[#This Row],[קבעה הפלגה?]]=1,"",IF(AND(מרקובחצי[[#This Row],[עד ועד]]&lt;29,OR(מרקובחצי[[#This Row],[CycleNumber]]=1,AND(U31=1,OR(מרקובחצי[[#This Row],[עד ועד]]&lt;J31,מרקובחצי[[#This Row],[עד ועד]]&gt;K31)),AND(V31=1,מרקובחצי[[#This Row],[עד ועד]]&lt;J31),W31=1)),1,""))</f>
        <v/>
      </c>
      <c r="P32" s="19" t="str">
        <f>IF(מרקובחצי[[#This Row],[קבעה הפלגה?]]=1,"",IF(AND(מרקובחצי[[#This Row],[עד ועד]]&gt;28,מרקובחצי[[#This Row],[עד ועד]]&lt;32,OR(מרקובחצי[[#This Row],[CycleNumber]]=1,AND(U31=1),AND(V31=1,OR(מרקובחצי[[#This Row],[עד ועד]]&lt;J31,מרקובחצי[[#This Row],[עד ועד]]&gt;K31)),W31=1)),1,""))</f>
        <v/>
      </c>
      <c r="Q32" s="19" t="str">
        <f>IF(מרקובחצי[[#This Row],[קבעה הפלגה?]]=1,"",IF(AND(מרקובחצי[[#This Row],[עד ועד]]&gt;31,OR(מרקובחצי[[#This Row],[CycleNumber]]=1,AND(U31=1),AND(V31=1,מרקובחצי[[#This Row],[עד ועד]]&gt;K31),AND(W31=1,OR(מרקובחצי[[#This Row],[עד ועד]]&gt;K31,מרקובחצי[[#This Row],[עד ועד]]&lt;J31)))),1,""))</f>
        <v/>
      </c>
      <c r="R32" s="19" t="str">
        <f>IF(מרקובחצי[[#This Row],[CycleNumber]]&gt;1,IF(AND(O31=1,מרקובחצי[[#This Row],[עד ועד]]&lt;29),1,""),"")</f>
        <v/>
      </c>
      <c r="S32" s="19" t="str">
        <f>IF(מרקובחצי[[#This Row],[CycleNumber]]&gt;1,IF(OR(AND(O31=1,מרקובחצי[[#This Row],[עד ועד]]&gt;28),AND(P31=1),AND(Q31=1,מרקובחצי[[#This Row],[עד ועד]]&lt;32)),1,""),"")</f>
        <v/>
      </c>
      <c r="T32" s="19" t="str">
        <f>IF(מרקובחצי[[#This Row],[CycleNumber]]&gt;1,IF(AND(Q31=1,מרקובחצי[[#This Row],[עד ועד]]&gt;31),1,""),"")</f>
        <v/>
      </c>
      <c r="U32" s="19" t="str">
        <f>IF(מרקובחצי[[#This Row],[CycleNumber]]&gt;1,IF(AND(R31=1,מרקובחצי[[#This Row],[עד ועד]]&lt;29),1,IF(AND(U31=1,NOT(OR(מרקובחצי[[#This Row],[עד ועד]]&lt;J31,מרקובחצי[[#This Row],[עד ועד]]&gt;K31))),1,"")),"")</f>
        <v/>
      </c>
      <c r="V32" s="19">
        <f>IF(מרקובחצי[[#This Row],[CycleNumber]]&gt;1,IF(AND(SUM(R31:T31)=1,מרקובחצי[[#This Row],[עד ועד]]&gt;28,מרקובחצי[[#This Row],[עד ועד]]&lt;32),1,IF(OR(S31=1,AND(R31=1,מרקובחצי[[#This Row],[עד ועד]]&gt;28),AND(T31=1,מרקובחצי[[#This Row],[עד ועד]]&lt;32)),1,IF(AND(V31=1,NOT(OR(מרקובחצי[[#This Row],[עד ועד]]&lt;J31,מרקובחצי[[#This Row],[עד ועד]]&gt;K31))),1,""))),"")</f>
        <v>1</v>
      </c>
      <c r="W32" s="19" t="str">
        <f>IF(מרקובחצי[[#This Row],[CycleNumber]]&gt;1,IF(AND(T31=1,מרקובחצי[[#This Row],[עד ועד]]&gt;31),1,IF(AND(W31=1,NOT(OR(מרקובחצי[[#This Row],[עד ועד]]&lt;J31,מרקובחצי[[#This Row],[עד ועד]]&gt;K31))),1,"")),"")</f>
        <v/>
      </c>
      <c r="X32" s="19" t="str">
        <f>IF(AND(מרקובחצי[[#This Row],[CycleNumber]]&lt;$B33,SUM(מרקובחצי[[#This Row],[11]],R33)=2),1,"")</f>
        <v/>
      </c>
      <c r="Y32" s="19" t="str">
        <f>IF(AND(מרקובחצי[[#This Row],[CycleNumber]]&lt;$B33,SUM(מרקובחצי[[#This Row],[11]],S33)=2),1,"")</f>
        <v/>
      </c>
      <c r="Z32" s="19" t="str">
        <f>IF(AND(מרקובחצי[[#This Row],[CycleNumber]]&lt;$B33,SUM(מרקובחצי[[#This Row],[13]],S33)=2),1,"")</f>
        <v/>
      </c>
      <c r="AA32" s="19" t="str">
        <f>IF(AND(מרקובחצי[[#This Row],[CycleNumber]]&lt;$B33,SUM(מרקובחצי[[#This Row],[13]],T33)=2),1,"")</f>
        <v/>
      </c>
      <c r="AB32" s="19" t="str">
        <f>IF(AND(מרקובחצי[[#This Row],[CycleNumber]]&lt;$B33,SUM(מרקובחצי[[#This Row],[21]],U33)=2),1,"")</f>
        <v/>
      </c>
      <c r="AC32" s="19" t="str">
        <f>IF(AND(מרקובחצי[[#This Row],[CycleNumber]]&lt;$B33,SUM(מרקובחצי[[#This Row],[21]],V33)=2),1,"")</f>
        <v/>
      </c>
      <c r="AD32" s="19" t="str">
        <f>IF(AND(מרקובחצי[[#This Row],[CycleNumber]]&lt;$B33,SUM(מרקובחצי[[#This Row],[23]],V33)=2),1,"")</f>
        <v/>
      </c>
      <c r="AE32" s="19" t="str">
        <f>IF(AND(מרקובחצי[[#This Row],[CycleNumber]]&lt;$B33,SUM(מרקובחצי[[#This Row],[23]],W33)=2),1,"")</f>
        <v/>
      </c>
      <c r="AF32" s="19" t="str">
        <f>IF(AND(מרקובחצי[[#This Row],[CycleNumber]]&lt;$B33,SUM(מרקובחצי[[#This Row],[31]],O33)=2),1,"")</f>
        <v/>
      </c>
      <c r="AG32" s="19" t="str">
        <f>IF(AND(מרקובחצי[[#This Row],[CycleNumber]]&lt;$B33,SUM(מרקובחצי[[#This Row],[31]],P33)=2),1,"")</f>
        <v/>
      </c>
      <c r="AH32" s="19" t="str">
        <f>IF(AND(מרקובחצי[[#This Row],[CycleNumber]]&lt;$B33,SUM(מרקובחצי[[#This Row],[31]],Q33)=2),1,"")</f>
        <v/>
      </c>
      <c r="AI32" s="19" t="str">
        <f>IF(AND(מרקובחצי[[#This Row],[CycleNumber]]&lt;$B33,SUM(U32:U33)=2),1,"")</f>
        <v/>
      </c>
      <c r="AJ32" s="19" t="str">
        <f>IF(AND(מרקובחצי[[#This Row],[CycleNumber]]&lt;$B33,SUM(מרקובחצי[[#This Row],[32]],O33)=2),1,"")</f>
        <v/>
      </c>
      <c r="AK32" s="19" t="str">
        <f>IF(AND(מרקובחצי[[#This Row],[CycleNumber]]&lt;$B33,SUM(מרקובחצי[[#This Row],[32]],P33)=2),1,"")</f>
        <v/>
      </c>
      <c r="AL32" s="19">
        <f>IF(AND(מרקובחצי[[#This Row],[CycleNumber]]&lt;$B33,SUM(מרקובחצי[[#This Row],[32]],Q33)=2),1,"")</f>
        <v>1</v>
      </c>
      <c r="AM32" s="19" t="str">
        <f>IF(AND(מרקובחצי[[#This Row],[CycleNumber]]&lt;$B33,SUM(V32:V33)=2),1,"")</f>
        <v/>
      </c>
      <c r="AN32" s="19" t="str">
        <f>IF(AND(מרקובחצי[[#This Row],[CycleNumber]]&lt;$B33,SUM(מרקובחצי[[#This Row],[33]],O33)=2),1,"")</f>
        <v/>
      </c>
      <c r="AO32" s="19" t="str">
        <f>IF(AND(מרקובחצי[[#This Row],[CycleNumber]]&lt;$B33,SUM(מרקובחצי[[#This Row],[33]],P33)=2),1,"")</f>
        <v/>
      </c>
      <c r="AP32" s="19" t="str">
        <f>IF(AND(מרקובחצי[[#This Row],[CycleNumber]]&lt;$B33,SUM(מרקובחצי[[#This Row],[33]],Q33)=2),1,"")</f>
        <v/>
      </c>
      <c r="AQ32" s="19" t="str">
        <f>IF(AND(מרקובחצי[[#This Row],[CycleNumber]]&lt;$B33,SUM(W32:W33)=2),1,"")</f>
        <v/>
      </c>
      <c r="AR32" s="19" t="str">
        <f>IF(AND(מרקובחצי[[#This Row],[CycleNumber]]&lt;$B33,SUM(מרקובחצי[[#This Row],[12]],S33)=2),1,"")</f>
        <v/>
      </c>
      <c r="AS32" s="19" t="str">
        <f>IF(AND(מרקובחצי[[#This Row],[CycleNumber]]&lt;$B33,SUM(מרקובחצי[[#This Row],[22]],V33)=2),1,"")</f>
        <v/>
      </c>
      <c r="AT32" s="21">
        <f>SUM(מרקובחצי[[#This Row],[11]:[33]])</f>
        <v>1</v>
      </c>
    </row>
    <row r="33" spans="1:46" ht="15.6" x14ac:dyDescent="0.25">
      <c r="A33" s="19" t="s">
        <v>2</v>
      </c>
      <c r="B33" s="19">
        <v>32</v>
      </c>
      <c r="C33">
        <v>31</v>
      </c>
      <c r="D33" s="19">
        <f>מרקובחצי[[#This Row],[LengthofCycle]]+1</f>
        <v>32</v>
      </c>
      <c r="E33" t="str">
        <f>IF(IFERROR(LOOKUP(מרקובחצי[[#This Row],[ClientID]],קביעויות[הפלגה]),FALSE)=מרקובחצי[[#This Row],[ClientID]],1,"")</f>
        <v/>
      </c>
      <c r="F33">
        <f>IF(IFERROR(LOOKUP(מרקובחצי[[#This Row],[ClientID]],סוגחציקבוע[S31]),FALSE)=מרקובחצי[[#This Row],[ClientID]],1,"")</f>
        <v>1</v>
      </c>
      <c r="G33" t="str">
        <f>IF(IFERROR(LOOKUP(מרקובחצי[[#This Row],[ClientID]],סוגחציקבוע[S32]),FALSE)=מרקובחצי[[#This Row],[ClientID]],1,"")</f>
        <v/>
      </c>
      <c r="H33" t="str">
        <f>IF(IFERROR(LOOKUP(מרקובחצי[[#This Row],[ClientID]],סוגחציקבוע[S33]),FALSE)=מרקובחצי[[#This Row],[ClientID]],1,"")</f>
        <v/>
      </c>
      <c r="I33" t="str">
        <f>IF(IFERROR(LOOKUP(מרקובחצי[[#This Row],[ClientID]],סוגחציקבוע[S32&amp;33]),FALSE)=מרקובחצי[[#This Row],[ClientID]],1,"")</f>
        <v/>
      </c>
      <c r="J33" s="19">
        <f>IF(SUM(מרקובחצי[[#This Row],[11]:[13]])=1,מרקובחצי[[#This Row],[עד ועד]],IF(SUM(R32:T33)=1,IF(מרקובחצי[[#This Row],[עד ועד]]&lt;J32,מרקובחצי[[#This Row],[עד ועד]],J32),J32))</f>
        <v>32</v>
      </c>
      <c r="K33" s="19">
        <f>IF(SUM(מרקובחצי[[#This Row],[11]:[13]])=1,מרקובחצי[[#This Row],[עד ועד]],IF(SUM(R32:T33)=1,IF(מרקובחצי[[#This Row],[עד ועד]]&gt;K32,מרקובחצי[[#This Row],[עד ועד]],K32),K32))</f>
        <v>32</v>
      </c>
      <c r="L33" s="19" t="str">
        <f>IF(AND(SUM(מרקובחצי[[#This Row],[31]:[33]])=1,SUM(U32:W32)=0),מרקובחצי[[#This Row],[מקס]]-מרקובחצי[[#This Row],[מינ]],"")</f>
        <v/>
      </c>
      <c r="M3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33" s="19" t="str">
        <f t="shared" si="0"/>
        <v>S32</v>
      </c>
      <c r="O33" s="19" t="str">
        <f>IF(מרקובחצי[[#This Row],[קבעה הפלגה?]]=1,"",IF(AND(מרקובחצי[[#This Row],[עד ועד]]&lt;29,OR(מרקובחצי[[#This Row],[CycleNumber]]=1,AND(U32=1,OR(מרקובחצי[[#This Row],[עד ועד]]&lt;J32,מרקובחצי[[#This Row],[עד ועד]]&gt;K32)),AND(V32=1,מרקובחצי[[#This Row],[עד ועד]]&lt;J32),W32=1)),1,""))</f>
        <v/>
      </c>
      <c r="P33" s="19" t="str">
        <f>IF(מרקובחצי[[#This Row],[קבעה הפלגה?]]=1,"",IF(AND(מרקובחצי[[#This Row],[עד ועד]]&gt;28,מרקובחצי[[#This Row],[עד ועד]]&lt;32,OR(מרקובחצי[[#This Row],[CycleNumber]]=1,AND(U32=1),AND(V32=1,OR(מרקובחצי[[#This Row],[עד ועד]]&lt;J32,מרקובחצי[[#This Row],[עד ועד]]&gt;K32)),W32=1)),1,""))</f>
        <v/>
      </c>
      <c r="Q33" s="19">
        <f>IF(מרקובחצי[[#This Row],[קבעה הפלגה?]]=1,"",IF(AND(מרקובחצי[[#This Row],[עד ועד]]&gt;31,OR(מרקובחצי[[#This Row],[CycleNumber]]=1,AND(U32=1),AND(V32=1,מרקובחצי[[#This Row],[עד ועד]]&gt;K32),AND(W32=1,OR(מרקובחצי[[#This Row],[עד ועד]]&gt;K32,מרקובחצי[[#This Row],[עד ועד]]&lt;J32)))),1,""))</f>
        <v>1</v>
      </c>
      <c r="R33" s="19" t="str">
        <f>IF(מרקובחצי[[#This Row],[CycleNumber]]&gt;1,IF(AND(O32=1,מרקובחצי[[#This Row],[עד ועד]]&lt;29),1,""),"")</f>
        <v/>
      </c>
      <c r="S33" s="19" t="str">
        <f>IF(מרקובחצי[[#This Row],[CycleNumber]]&gt;1,IF(OR(AND(O32=1,מרקובחצי[[#This Row],[עד ועד]]&gt;28),AND(P32=1),AND(Q32=1,מרקובחצי[[#This Row],[עד ועד]]&lt;32)),1,""),"")</f>
        <v/>
      </c>
      <c r="T33" s="19" t="str">
        <f>IF(מרקובחצי[[#This Row],[CycleNumber]]&gt;1,IF(AND(Q32=1,מרקובחצי[[#This Row],[עד ועד]]&gt;31),1,""),"")</f>
        <v/>
      </c>
      <c r="U33" s="19" t="str">
        <f>IF(מרקובחצי[[#This Row],[CycleNumber]]&gt;1,IF(AND(R32=1,מרקובחצי[[#This Row],[עד ועד]]&lt;29),1,IF(AND(U32=1,NOT(OR(מרקובחצי[[#This Row],[עד ועד]]&lt;J32,מרקובחצי[[#This Row],[עד ועד]]&gt;K32))),1,"")),"")</f>
        <v/>
      </c>
      <c r="V33" s="19" t="str">
        <f>IF(מרקובחצי[[#This Row],[CycleNumber]]&gt;1,IF(AND(SUM(R32:T32)=1,מרקובחצי[[#This Row],[עד ועד]]&gt;28,מרקובחצי[[#This Row],[עד ועד]]&lt;32),1,IF(OR(S32=1,AND(R32=1,מרקובחצי[[#This Row],[עד ועד]]&gt;28),AND(T32=1,מרקובחצי[[#This Row],[עד ועד]]&lt;32)),1,IF(AND(V32=1,NOT(OR(מרקובחצי[[#This Row],[עד ועד]]&lt;J32,מרקובחצי[[#This Row],[עד ועד]]&gt;K32))),1,""))),"")</f>
        <v/>
      </c>
      <c r="W33" s="19" t="str">
        <f>IF(מרקובחצי[[#This Row],[CycleNumber]]&gt;1,IF(AND(T32=1,מרקובחצי[[#This Row],[עד ועד]]&gt;31),1,IF(AND(W32=1,NOT(OR(מרקובחצי[[#This Row],[עד ועד]]&lt;J32,מרקובחצי[[#This Row],[עד ועד]]&gt;K32))),1,"")),"")</f>
        <v/>
      </c>
      <c r="X33" s="19" t="str">
        <f>IF(AND(מרקובחצי[[#This Row],[CycleNumber]]&lt;$B34,SUM(מרקובחצי[[#This Row],[11]],R34)=2),1,"")</f>
        <v/>
      </c>
      <c r="Y33" s="19" t="str">
        <f>IF(AND(מרקובחצי[[#This Row],[CycleNumber]]&lt;$B34,SUM(מרקובחצי[[#This Row],[11]],S34)=2),1,"")</f>
        <v/>
      </c>
      <c r="Z33" s="19">
        <f>IF(AND(מרקובחצי[[#This Row],[CycleNumber]]&lt;$B34,SUM(מרקובחצי[[#This Row],[13]],S34)=2),1,"")</f>
        <v>1</v>
      </c>
      <c r="AA33" s="19" t="str">
        <f>IF(AND(מרקובחצי[[#This Row],[CycleNumber]]&lt;$B34,SUM(מרקובחצי[[#This Row],[13]],T34)=2),1,"")</f>
        <v/>
      </c>
      <c r="AB33" s="19" t="str">
        <f>IF(AND(מרקובחצי[[#This Row],[CycleNumber]]&lt;$B34,SUM(מרקובחצי[[#This Row],[21]],U34)=2),1,"")</f>
        <v/>
      </c>
      <c r="AC33" s="19" t="str">
        <f>IF(AND(מרקובחצי[[#This Row],[CycleNumber]]&lt;$B34,SUM(מרקובחצי[[#This Row],[21]],V34)=2),1,"")</f>
        <v/>
      </c>
      <c r="AD33" s="19" t="str">
        <f>IF(AND(מרקובחצי[[#This Row],[CycleNumber]]&lt;$B34,SUM(מרקובחצי[[#This Row],[23]],V34)=2),1,"")</f>
        <v/>
      </c>
      <c r="AE33" s="19" t="str">
        <f>IF(AND(מרקובחצי[[#This Row],[CycleNumber]]&lt;$B34,SUM(מרקובחצי[[#This Row],[23]],W34)=2),1,"")</f>
        <v/>
      </c>
      <c r="AF33" s="19" t="str">
        <f>IF(AND(מרקובחצי[[#This Row],[CycleNumber]]&lt;$B34,SUM(מרקובחצי[[#This Row],[31]],O34)=2),1,"")</f>
        <v/>
      </c>
      <c r="AG33" s="19" t="str">
        <f>IF(AND(מרקובחצי[[#This Row],[CycleNumber]]&lt;$B34,SUM(מרקובחצי[[#This Row],[31]],P34)=2),1,"")</f>
        <v/>
      </c>
      <c r="AH33" s="19" t="str">
        <f>IF(AND(מרקובחצי[[#This Row],[CycleNumber]]&lt;$B34,SUM(מרקובחצי[[#This Row],[31]],Q34)=2),1,"")</f>
        <v/>
      </c>
      <c r="AI33" s="19" t="str">
        <f>IF(AND(מרקובחצי[[#This Row],[CycleNumber]]&lt;$B34,SUM(U33:U34)=2),1,"")</f>
        <v/>
      </c>
      <c r="AJ33" s="19" t="str">
        <f>IF(AND(מרקובחצי[[#This Row],[CycleNumber]]&lt;$B34,SUM(מרקובחצי[[#This Row],[32]],O34)=2),1,"")</f>
        <v/>
      </c>
      <c r="AK33" s="19" t="str">
        <f>IF(AND(מרקובחצי[[#This Row],[CycleNumber]]&lt;$B34,SUM(מרקובחצי[[#This Row],[32]],P34)=2),1,"")</f>
        <v/>
      </c>
      <c r="AL33" s="19" t="str">
        <f>IF(AND(מרקובחצי[[#This Row],[CycleNumber]]&lt;$B34,SUM(מרקובחצי[[#This Row],[32]],Q34)=2),1,"")</f>
        <v/>
      </c>
      <c r="AM33" s="19" t="str">
        <f>IF(AND(מרקובחצי[[#This Row],[CycleNumber]]&lt;$B34,SUM(V33:V34)=2),1,"")</f>
        <v/>
      </c>
      <c r="AN33" s="19" t="str">
        <f>IF(AND(מרקובחצי[[#This Row],[CycleNumber]]&lt;$B34,SUM(מרקובחצי[[#This Row],[33]],O34)=2),1,"")</f>
        <v/>
      </c>
      <c r="AO33" s="19" t="str">
        <f>IF(AND(מרקובחצי[[#This Row],[CycleNumber]]&lt;$B34,SUM(מרקובחצי[[#This Row],[33]],P34)=2),1,"")</f>
        <v/>
      </c>
      <c r="AP33" s="19" t="str">
        <f>IF(AND(מרקובחצי[[#This Row],[CycleNumber]]&lt;$B34,SUM(מרקובחצי[[#This Row],[33]],Q34)=2),1,"")</f>
        <v/>
      </c>
      <c r="AQ33" s="19" t="str">
        <f>IF(AND(מרקובחצי[[#This Row],[CycleNumber]]&lt;$B34,SUM(W33:W34)=2),1,"")</f>
        <v/>
      </c>
      <c r="AR33" s="19" t="str">
        <f>IF(AND(מרקובחצי[[#This Row],[CycleNumber]]&lt;$B34,SUM(מרקובחצי[[#This Row],[12]],S34)=2),1,"")</f>
        <v/>
      </c>
      <c r="AS33" s="19" t="str">
        <f>IF(AND(מרקובחצי[[#This Row],[CycleNumber]]&lt;$B34,SUM(מרקובחצי[[#This Row],[22]],V34)=2),1,"")</f>
        <v/>
      </c>
      <c r="AT33" s="21">
        <f>SUM(מרקובחצי[[#This Row],[11]:[33]])</f>
        <v>1</v>
      </c>
    </row>
    <row r="34" spans="1:46" ht="15.6" x14ac:dyDescent="0.25">
      <c r="A34" s="19" t="s">
        <v>2</v>
      </c>
      <c r="B34" s="19">
        <v>33</v>
      </c>
      <c r="C34">
        <v>27</v>
      </c>
      <c r="D34" s="19">
        <f>מרקובחצי[[#This Row],[LengthofCycle]]+1</f>
        <v>28</v>
      </c>
      <c r="E34" t="str">
        <f>IF(IFERROR(LOOKUP(מרקובחצי[[#This Row],[ClientID]],קביעויות[הפלגה]),FALSE)=מרקובחצי[[#This Row],[ClientID]],1,"")</f>
        <v/>
      </c>
      <c r="F34">
        <f>IF(IFERROR(LOOKUP(מרקובחצי[[#This Row],[ClientID]],סוגחציקבוע[S31]),FALSE)=מרקובחצי[[#This Row],[ClientID]],1,"")</f>
        <v>1</v>
      </c>
      <c r="G34" t="str">
        <f>IF(IFERROR(LOOKUP(מרקובחצי[[#This Row],[ClientID]],סוגחציקבוע[S32]),FALSE)=מרקובחצי[[#This Row],[ClientID]],1,"")</f>
        <v/>
      </c>
      <c r="H34" t="str">
        <f>IF(IFERROR(LOOKUP(מרקובחצי[[#This Row],[ClientID]],סוגחציקבוע[S33]),FALSE)=מרקובחצי[[#This Row],[ClientID]],1,"")</f>
        <v/>
      </c>
      <c r="I34" t="str">
        <f>IF(IFERROR(LOOKUP(מרקובחצי[[#This Row],[ClientID]],סוגחציקבוע[S32&amp;33]),FALSE)=מרקובחצי[[#This Row],[ClientID]],1,"")</f>
        <v/>
      </c>
      <c r="J34" s="19">
        <f>IF(SUM(מרקובחצי[[#This Row],[11]:[13]])=1,מרקובחצי[[#This Row],[עד ועד]],IF(SUM(R33:T34)=1,IF(מרקובחצי[[#This Row],[עד ועד]]&lt;J33,מרקובחצי[[#This Row],[עד ועד]],J33),J33))</f>
        <v>28</v>
      </c>
      <c r="K34" s="19">
        <f>IF(SUM(מרקובחצי[[#This Row],[11]:[13]])=1,מרקובחצי[[#This Row],[עד ועד]],IF(SUM(R33:T34)=1,IF(מרקובחצי[[#This Row],[עד ועד]]&gt;K33,מרקובחצי[[#This Row],[עד ועד]],K33),K33))</f>
        <v>32</v>
      </c>
      <c r="L34" s="19" t="str">
        <f>IF(AND(SUM(מרקובחצי[[#This Row],[31]:[33]])=1,SUM(U33:W33)=0),מרקובחצי[[#This Row],[מקס]]-מרקובחצי[[#This Row],[מינ]],"")</f>
        <v/>
      </c>
      <c r="M3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34" s="19" t="str">
        <f t="shared" si="0"/>
        <v>S13</v>
      </c>
      <c r="O34" s="19" t="str">
        <f>IF(מרקובחצי[[#This Row],[קבעה הפלגה?]]=1,"",IF(AND(מרקובחצי[[#This Row],[עד ועד]]&lt;29,OR(מרקובחצי[[#This Row],[CycleNumber]]=1,AND(U33=1,OR(מרקובחצי[[#This Row],[עד ועד]]&lt;J33,מרקובחצי[[#This Row],[עד ועד]]&gt;K33)),AND(V33=1,מרקובחצי[[#This Row],[עד ועד]]&lt;J33),W33=1)),1,""))</f>
        <v/>
      </c>
      <c r="P34" s="19" t="str">
        <f>IF(מרקובחצי[[#This Row],[קבעה הפלגה?]]=1,"",IF(AND(מרקובחצי[[#This Row],[עד ועד]]&gt;28,מרקובחצי[[#This Row],[עד ועד]]&lt;32,OR(מרקובחצי[[#This Row],[CycleNumber]]=1,AND(U33=1),AND(V33=1,OR(מרקובחצי[[#This Row],[עד ועד]]&lt;J33,מרקובחצי[[#This Row],[עד ועד]]&gt;K33)),W33=1)),1,""))</f>
        <v/>
      </c>
      <c r="Q34" s="19" t="str">
        <f>IF(מרקובחצי[[#This Row],[קבעה הפלגה?]]=1,"",IF(AND(מרקובחצי[[#This Row],[עד ועד]]&gt;31,OR(מרקובחצי[[#This Row],[CycleNumber]]=1,AND(U33=1),AND(V33=1,מרקובחצי[[#This Row],[עד ועד]]&gt;K33),AND(W33=1,OR(מרקובחצי[[#This Row],[עד ועד]]&gt;K33,מרקובחצי[[#This Row],[עד ועד]]&lt;J33)))),1,""))</f>
        <v/>
      </c>
      <c r="R34" s="19" t="str">
        <f>IF(מרקובחצי[[#This Row],[CycleNumber]]&gt;1,IF(AND(O33=1,מרקובחצי[[#This Row],[עד ועד]]&lt;29),1,""),"")</f>
        <v/>
      </c>
      <c r="S34" s="19">
        <f>IF(מרקובחצי[[#This Row],[CycleNumber]]&gt;1,IF(OR(AND(O33=1,מרקובחצי[[#This Row],[עד ועד]]&gt;28),AND(P33=1),AND(Q33=1,מרקובחצי[[#This Row],[עד ועד]]&lt;32)),1,""),"")</f>
        <v>1</v>
      </c>
      <c r="T34" s="19" t="str">
        <f>IF(מרקובחצי[[#This Row],[CycleNumber]]&gt;1,IF(AND(Q33=1,מרקובחצי[[#This Row],[עד ועד]]&gt;31),1,""),"")</f>
        <v/>
      </c>
      <c r="U34" s="19" t="str">
        <f>IF(מרקובחצי[[#This Row],[CycleNumber]]&gt;1,IF(AND(R33=1,מרקובחצי[[#This Row],[עד ועד]]&lt;29),1,IF(AND(U33=1,NOT(OR(מרקובחצי[[#This Row],[עד ועד]]&lt;J33,מרקובחצי[[#This Row],[עד ועד]]&gt;K33))),1,"")),"")</f>
        <v/>
      </c>
      <c r="V34" s="19" t="str">
        <f>IF(מרקובחצי[[#This Row],[CycleNumber]]&gt;1,IF(AND(SUM(R33:T33)=1,מרקובחצי[[#This Row],[עד ועד]]&gt;28,מרקובחצי[[#This Row],[עד ועד]]&lt;32),1,IF(OR(S33=1,AND(R33=1,מרקובחצי[[#This Row],[עד ועד]]&gt;28),AND(T33=1,מרקובחצי[[#This Row],[עד ועד]]&lt;32)),1,IF(AND(V33=1,NOT(OR(מרקובחצי[[#This Row],[עד ועד]]&lt;J33,מרקובחצי[[#This Row],[עד ועד]]&gt;K33))),1,""))),"")</f>
        <v/>
      </c>
      <c r="W34" s="19" t="str">
        <f>IF(מרקובחצי[[#This Row],[CycleNumber]]&gt;1,IF(AND(T33=1,מרקובחצי[[#This Row],[עד ועד]]&gt;31),1,IF(AND(W33=1,NOT(OR(מרקובחצי[[#This Row],[עד ועד]]&lt;J33,מרקובחצי[[#This Row],[עד ועד]]&gt;K33))),1,"")),"")</f>
        <v/>
      </c>
      <c r="X34" s="19" t="str">
        <f>IF(AND(מרקובחצי[[#This Row],[CycleNumber]]&lt;$B35,SUM(מרקובחצי[[#This Row],[11]],R35)=2),1,"")</f>
        <v/>
      </c>
      <c r="Y34" s="19" t="str">
        <f>IF(AND(מרקובחצי[[#This Row],[CycleNumber]]&lt;$B35,SUM(מרקובחצי[[#This Row],[11]],S35)=2),1,"")</f>
        <v/>
      </c>
      <c r="Z34" s="19" t="str">
        <f>IF(AND(מרקובחצי[[#This Row],[CycleNumber]]&lt;$B35,SUM(מרקובחצי[[#This Row],[13]],S35)=2),1,"")</f>
        <v/>
      </c>
      <c r="AA34" s="19" t="str">
        <f>IF(AND(מרקובחצי[[#This Row],[CycleNumber]]&lt;$B35,SUM(מרקובחצי[[#This Row],[13]],T35)=2),1,"")</f>
        <v/>
      </c>
      <c r="AB34" s="19" t="str">
        <f>IF(AND(מרקובחצי[[#This Row],[CycleNumber]]&lt;$B35,SUM(מרקובחצי[[#This Row],[21]],U35)=2),1,"")</f>
        <v/>
      </c>
      <c r="AC34" s="19" t="str">
        <f>IF(AND(מרקובחצי[[#This Row],[CycleNumber]]&lt;$B35,SUM(מרקובחצי[[#This Row],[21]],V35)=2),1,"")</f>
        <v/>
      </c>
      <c r="AD34" s="19" t="str">
        <f>IF(AND(מרקובחצי[[#This Row],[CycleNumber]]&lt;$B35,SUM(מרקובחצי[[#This Row],[23]],V35)=2),1,"")</f>
        <v/>
      </c>
      <c r="AE34" s="19" t="str">
        <f>IF(AND(מרקובחצי[[#This Row],[CycleNumber]]&lt;$B35,SUM(מרקובחצי[[#This Row],[23]],W35)=2),1,"")</f>
        <v/>
      </c>
      <c r="AF34" s="19" t="str">
        <f>IF(AND(מרקובחצי[[#This Row],[CycleNumber]]&lt;$B35,SUM(מרקובחצי[[#This Row],[31]],O35)=2),1,"")</f>
        <v/>
      </c>
      <c r="AG34" s="19" t="str">
        <f>IF(AND(מרקובחצי[[#This Row],[CycleNumber]]&lt;$B35,SUM(מרקובחצי[[#This Row],[31]],P35)=2),1,"")</f>
        <v/>
      </c>
      <c r="AH34" s="19" t="str">
        <f>IF(AND(מרקובחצי[[#This Row],[CycleNumber]]&lt;$B35,SUM(מרקובחצי[[#This Row],[31]],Q35)=2),1,"")</f>
        <v/>
      </c>
      <c r="AI34" s="19" t="str">
        <f>IF(AND(מרקובחצי[[#This Row],[CycleNumber]]&lt;$B35,SUM(U34:U35)=2),1,"")</f>
        <v/>
      </c>
      <c r="AJ34" s="19" t="str">
        <f>IF(AND(מרקובחצי[[#This Row],[CycleNumber]]&lt;$B35,SUM(מרקובחצי[[#This Row],[32]],O35)=2),1,"")</f>
        <v/>
      </c>
      <c r="AK34" s="19" t="str">
        <f>IF(AND(מרקובחצי[[#This Row],[CycleNumber]]&lt;$B35,SUM(מרקובחצי[[#This Row],[32]],P35)=2),1,"")</f>
        <v/>
      </c>
      <c r="AL34" s="19" t="str">
        <f>IF(AND(מרקובחצי[[#This Row],[CycleNumber]]&lt;$B35,SUM(מרקובחצי[[#This Row],[32]],Q35)=2),1,"")</f>
        <v/>
      </c>
      <c r="AM34" s="19" t="str">
        <f>IF(AND(מרקובחצי[[#This Row],[CycleNumber]]&lt;$B35,SUM(V34:V35)=2),1,"")</f>
        <v/>
      </c>
      <c r="AN34" s="19" t="str">
        <f>IF(AND(מרקובחצי[[#This Row],[CycleNumber]]&lt;$B35,SUM(מרקובחצי[[#This Row],[33]],O35)=2),1,"")</f>
        <v/>
      </c>
      <c r="AO34" s="19" t="str">
        <f>IF(AND(מרקובחצי[[#This Row],[CycleNumber]]&lt;$B35,SUM(מרקובחצי[[#This Row],[33]],P35)=2),1,"")</f>
        <v/>
      </c>
      <c r="AP34" s="19" t="str">
        <f>IF(AND(מרקובחצי[[#This Row],[CycleNumber]]&lt;$B35,SUM(מרקובחצי[[#This Row],[33]],Q35)=2),1,"")</f>
        <v/>
      </c>
      <c r="AQ34" s="19" t="str">
        <f>IF(AND(מרקובחצי[[#This Row],[CycleNumber]]&lt;$B35,SUM(W34:W35)=2),1,"")</f>
        <v/>
      </c>
      <c r="AR34" s="19" t="str">
        <f>IF(AND(מרקובחצי[[#This Row],[CycleNumber]]&lt;$B35,SUM(מרקובחצי[[#This Row],[12]],S35)=2),1,"")</f>
        <v/>
      </c>
      <c r="AS34" s="19">
        <f>IF(AND(מרקובחצי[[#This Row],[CycleNumber]]&lt;$B35,SUM(מרקובחצי[[#This Row],[22]],V35)=2),1,"")</f>
        <v>1</v>
      </c>
      <c r="AT34" s="21">
        <f>SUM(מרקובחצי[[#This Row],[11]:[33]])</f>
        <v>1</v>
      </c>
    </row>
    <row r="35" spans="1:46" ht="15.6" x14ac:dyDescent="0.25">
      <c r="A35" s="19" t="s">
        <v>2</v>
      </c>
      <c r="B35" s="19">
        <v>34</v>
      </c>
      <c r="C35">
        <v>27</v>
      </c>
      <c r="D35" s="19">
        <f>מרקובחצי[[#This Row],[LengthofCycle]]+1</f>
        <v>28</v>
      </c>
      <c r="E35" t="str">
        <f>IF(IFERROR(LOOKUP(מרקובחצי[[#This Row],[ClientID]],קביעויות[הפלגה]),FALSE)=מרקובחצי[[#This Row],[ClientID]],1,"")</f>
        <v/>
      </c>
      <c r="F35">
        <f>IF(IFERROR(LOOKUP(מרקובחצי[[#This Row],[ClientID]],סוגחציקבוע[S31]),FALSE)=מרקובחצי[[#This Row],[ClientID]],1,"")</f>
        <v>1</v>
      </c>
      <c r="G35" t="str">
        <f>IF(IFERROR(LOOKUP(מרקובחצי[[#This Row],[ClientID]],סוגחציקבוע[S32]),FALSE)=מרקובחצי[[#This Row],[ClientID]],1,"")</f>
        <v/>
      </c>
      <c r="H35" t="str">
        <f>IF(IFERROR(LOOKUP(מרקובחצי[[#This Row],[ClientID]],סוגחציקבוע[S33]),FALSE)=מרקובחצי[[#This Row],[ClientID]],1,"")</f>
        <v/>
      </c>
      <c r="I35" t="str">
        <f>IF(IFERROR(LOOKUP(מרקובחצי[[#This Row],[ClientID]],סוגחציקבוע[S32&amp;33]),FALSE)=מרקובחצי[[#This Row],[ClientID]],1,"")</f>
        <v/>
      </c>
      <c r="J35" s="19">
        <f>IF(SUM(מרקובחצי[[#This Row],[11]:[13]])=1,מרקובחצי[[#This Row],[עד ועד]],IF(SUM(R34:T35)=1,IF(מרקובחצי[[#This Row],[עד ועד]]&lt;J34,מרקובחצי[[#This Row],[עד ועד]],J34),J34))</f>
        <v>28</v>
      </c>
      <c r="K35" s="19">
        <f>IF(SUM(מרקובחצי[[#This Row],[11]:[13]])=1,מרקובחצי[[#This Row],[עד ועד]],IF(SUM(R34:T35)=1,IF(מרקובחצי[[#This Row],[עד ועד]]&gt;K34,מרקובחצי[[#This Row],[עד ועד]],K34),K34))</f>
        <v>32</v>
      </c>
      <c r="L35" s="19">
        <f>IF(AND(SUM(מרקובחצי[[#This Row],[31]:[33]])=1,SUM(U34:W34)=0),מרקובחצי[[#This Row],[מקס]]-מרקובחצי[[#This Row],[מינ]],"")</f>
        <v>4</v>
      </c>
      <c r="M3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5" s="19" t="str">
        <f t="shared" si="0"/>
        <v>S22</v>
      </c>
      <c r="O35" s="19" t="str">
        <f>IF(מרקובחצי[[#This Row],[קבעה הפלגה?]]=1,"",IF(AND(מרקובחצי[[#This Row],[עד ועד]]&lt;29,OR(מרקובחצי[[#This Row],[CycleNumber]]=1,AND(U34=1,OR(מרקובחצי[[#This Row],[עד ועד]]&lt;J34,מרקובחצי[[#This Row],[עד ועד]]&gt;K34)),AND(V34=1,מרקובחצי[[#This Row],[עד ועד]]&lt;J34),W34=1)),1,""))</f>
        <v/>
      </c>
      <c r="P35" s="19" t="str">
        <f>IF(מרקובחצי[[#This Row],[קבעה הפלגה?]]=1,"",IF(AND(מרקובחצי[[#This Row],[עד ועד]]&gt;28,מרקובחצי[[#This Row],[עד ועד]]&lt;32,OR(מרקובחצי[[#This Row],[CycleNumber]]=1,AND(U34=1),AND(V34=1,OR(מרקובחצי[[#This Row],[עד ועד]]&lt;J34,מרקובחצי[[#This Row],[עד ועד]]&gt;K34)),W34=1)),1,""))</f>
        <v/>
      </c>
      <c r="Q35" s="19" t="str">
        <f>IF(מרקובחצי[[#This Row],[קבעה הפלגה?]]=1,"",IF(AND(מרקובחצי[[#This Row],[עד ועד]]&gt;31,OR(מרקובחצי[[#This Row],[CycleNumber]]=1,AND(U34=1),AND(V34=1,מרקובחצי[[#This Row],[עד ועד]]&gt;K34),AND(W34=1,OR(מרקובחצי[[#This Row],[עד ועד]]&gt;K34,מרקובחצי[[#This Row],[עד ועד]]&lt;J34)))),1,""))</f>
        <v/>
      </c>
      <c r="R35" s="19" t="str">
        <f>IF(מרקובחצי[[#This Row],[CycleNumber]]&gt;1,IF(AND(O34=1,מרקובחצי[[#This Row],[עד ועד]]&lt;29),1,""),"")</f>
        <v/>
      </c>
      <c r="S35" s="19" t="str">
        <f>IF(מרקובחצי[[#This Row],[CycleNumber]]&gt;1,IF(OR(AND(O34=1,מרקובחצי[[#This Row],[עד ועד]]&gt;28),AND(P34=1),AND(Q34=1,מרקובחצי[[#This Row],[עד ועד]]&lt;32)),1,""),"")</f>
        <v/>
      </c>
      <c r="T35" s="19" t="str">
        <f>IF(מרקובחצי[[#This Row],[CycleNumber]]&gt;1,IF(AND(Q34=1,מרקובחצי[[#This Row],[עד ועד]]&gt;31),1,""),"")</f>
        <v/>
      </c>
      <c r="U35" s="19" t="str">
        <f>IF(מרקובחצי[[#This Row],[CycleNumber]]&gt;1,IF(AND(R34=1,מרקובחצי[[#This Row],[עד ועד]]&lt;29),1,IF(AND(U34=1,NOT(OR(מרקובחצי[[#This Row],[עד ועד]]&lt;J34,מרקובחצי[[#This Row],[עד ועד]]&gt;K34))),1,"")),"")</f>
        <v/>
      </c>
      <c r="V35" s="19">
        <f>IF(מרקובחצי[[#This Row],[CycleNumber]]&gt;1,IF(AND(SUM(R34:T34)=1,מרקובחצי[[#This Row],[עד ועד]]&gt;28,מרקובחצי[[#This Row],[עד ועד]]&lt;32),1,IF(OR(S34=1,AND(R34=1,מרקובחצי[[#This Row],[עד ועד]]&gt;28),AND(T34=1,מרקובחצי[[#This Row],[עד ועד]]&lt;32)),1,IF(AND(V34=1,NOT(OR(מרקובחצי[[#This Row],[עד ועד]]&lt;J34,מרקובחצי[[#This Row],[עד ועד]]&gt;K34))),1,""))),"")</f>
        <v>1</v>
      </c>
      <c r="W35" s="19" t="str">
        <f>IF(מרקובחצי[[#This Row],[CycleNumber]]&gt;1,IF(AND(T34=1,מרקובחצי[[#This Row],[עד ועד]]&gt;31),1,IF(AND(W34=1,NOT(OR(מרקובחצי[[#This Row],[עד ועד]]&lt;J34,מרקובחצי[[#This Row],[עד ועד]]&gt;K34))),1,"")),"")</f>
        <v/>
      </c>
      <c r="X35" s="19" t="str">
        <f>IF(AND(מרקובחצי[[#This Row],[CycleNumber]]&lt;$B36,SUM(מרקובחצי[[#This Row],[11]],R36)=2),1,"")</f>
        <v/>
      </c>
      <c r="Y35" s="19" t="str">
        <f>IF(AND(מרקובחצי[[#This Row],[CycleNumber]]&lt;$B36,SUM(מרקובחצי[[#This Row],[11]],S36)=2),1,"")</f>
        <v/>
      </c>
      <c r="Z35" s="19" t="str">
        <f>IF(AND(מרקובחצי[[#This Row],[CycleNumber]]&lt;$B36,SUM(מרקובחצי[[#This Row],[13]],S36)=2),1,"")</f>
        <v/>
      </c>
      <c r="AA35" s="19" t="str">
        <f>IF(AND(מרקובחצי[[#This Row],[CycleNumber]]&lt;$B36,SUM(מרקובחצי[[#This Row],[13]],T36)=2),1,"")</f>
        <v/>
      </c>
      <c r="AB35" s="19" t="str">
        <f>IF(AND(מרקובחצי[[#This Row],[CycleNumber]]&lt;$B36,SUM(מרקובחצי[[#This Row],[21]],U36)=2),1,"")</f>
        <v/>
      </c>
      <c r="AC35" s="19" t="str">
        <f>IF(AND(מרקובחצי[[#This Row],[CycleNumber]]&lt;$B36,SUM(מרקובחצי[[#This Row],[21]],V36)=2),1,"")</f>
        <v/>
      </c>
      <c r="AD35" s="19" t="str">
        <f>IF(AND(מרקובחצי[[#This Row],[CycleNumber]]&lt;$B36,SUM(מרקובחצי[[#This Row],[23]],V36)=2),1,"")</f>
        <v/>
      </c>
      <c r="AE35" s="19" t="str">
        <f>IF(AND(מרקובחצי[[#This Row],[CycleNumber]]&lt;$B36,SUM(מרקובחצי[[#This Row],[23]],W36)=2),1,"")</f>
        <v/>
      </c>
      <c r="AF35" s="19" t="str">
        <f>IF(AND(מרקובחצי[[#This Row],[CycleNumber]]&lt;$B36,SUM(מרקובחצי[[#This Row],[31]],O36)=2),1,"")</f>
        <v/>
      </c>
      <c r="AG35" s="19" t="str">
        <f>IF(AND(מרקובחצי[[#This Row],[CycleNumber]]&lt;$B36,SUM(מרקובחצי[[#This Row],[31]],P36)=2),1,"")</f>
        <v/>
      </c>
      <c r="AH35" s="19" t="str">
        <f>IF(AND(מרקובחצי[[#This Row],[CycleNumber]]&lt;$B36,SUM(מרקובחצי[[#This Row],[31]],Q36)=2),1,"")</f>
        <v/>
      </c>
      <c r="AI35" s="19" t="str">
        <f>IF(AND(מרקובחצי[[#This Row],[CycleNumber]]&lt;$B36,SUM(U35:U36)=2),1,"")</f>
        <v/>
      </c>
      <c r="AJ35" s="19" t="str">
        <f>IF(AND(מרקובחצי[[#This Row],[CycleNumber]]&lt;$B36,SUM(מרקובחצי[[#This Row],[32]],O36)=2),1,"")</f>
        <v/>
      </c>
      <c r="AK35" s="19" t="str">
        <f>IF(AND(מרקובחצי[[#This Row],[CycleNumber]]&lt;$B36,SUM(מרקובחצי[[#This Row],[32]],P36)=2),1,"")</f>
        <v/>
      </c>
      <c r="AL35" s="19" t="str">
        <f>IF(AND(מרקובחצי[[#This Row],[CycleNumber]]&lt;$B36,SUM(מרקובחצי[[#This Row],[32]],Q36)=2),1,"")</f>
        <v/>
      </c>
      <c r="AM35" s="19">
        <f>IF(AND(מרקובחצי[[#This Row],[CycleNumber]]&lt;$B36,SUM(V35:V36)=2),1,"")</f>
        <v>1</v>
      </c>
      <c r="AN35" s="19" t="str">
        <f>IF(AND(מרקובחצי[[#This Row],[CycleNumber]]&lt;$B36,SUM(מרקובחצי[[#This Row],[33]],O36)=2),1,"")</f>
        <v/>
      </c>
      <c r="AO35" s="19" t="str">
        <f>IF(AND(מרקובחצי[[#This Row],[CycleNumber]]&lt;$B36,SUM(מרקובחצי[[#This Row],[33]],P36)=2),1,"")</f>
        <v/>
      </c>
      <c r="AP35" s="19" t="str">
        <f>IF(AND(מרקובחצי[[#This Row],[CycleNumber]]&lt;$B36,SUM(מרקובחצי[[#This Row],[33]],Q36)=2),1,"")</f>
        <v/>
      </c>
      <c r="AQ35" s="19" t="str">
        <f>IF(AND(מרקובחצי[[#This Row],[CycleNumber]]&lt;$B36,SUM(W35:W36)=2),1,"")</f>
        <v/>
      </c>
      <c r="AR35" s="19" t="str">
        <f>IF(AND(מרקובחצי[[#This Row],[CycleNumber]]&lt;$B36,SUM(מרקובחצי[[#This Row],[12]],S36)=2),1,"")</f>
        <v/>
      </c>
      <c r="AS35" s="19" t="str">
        <f>IF(AND(מרקובחצי[[#This Row],[CycleNumber]]&lt;$B36,SUM(מרקובחצי[[#This Row],[22]],V36)=2),1,"")</f>
        <v/>
      </c>
      <c r="AT35" s="21">
        <f>SUM(מרקובחצי[[#This Row],[11]:[33]])</f>
        <v>1</v>
      </c>
    </row>
    <row r="36" spans="1:46" ht="15.6" x14ac:dyDescent="0.25">
      <c r="A36" s="19" t="s">
        <v>2</v>
      </c>
      <c r="B36" s="19">
        <v>35</v>
      </c>
      <c r="C36">
        <v>28</v>
      </c>
      <c r="D36" s="19">
        <f>מרקובחצי[[#This Row],[LengthofCycle]]+1</f>
        <v>29</v>
      </c>
      <c r="E36" t="str">
        <f>IF(IFERROR(LOOKUP(מרקובחצי[[#This Row],[ClientID]],קביעויות[הפלגה]),FALSE)=מרקובחצי[[#This Row],[ClientID]],1,"")</f>
        <v/>
      </c>
      <c r="F36">
        <f>IF(IFERROR(LOOKUP(מרקובחצי[[#This Row],[ClientID]],סוגחציקבוע[S31]),FALSE)=מרקובחצי[[#This Row],[ClientID]],1,"")</f>
        <v>1</v>
      </c>
      <c r="G36" t="str">
        <f>IF(IFERROR(LOOKUP(מרקובחצי[[#This Row],[ClientID]],סוגחציקבוע[S32]),FALSE)=מרקובחצי[[#This Row],[ClientID]],1,"")</f>
        <v/>
      </c>
      <c r="H36" t="str">
        <f>IF(IFERROR(LOOKUP(מרקובחצי[[#This Row],[ClientID]],סוגחציקבוע[S33]),FALSE)=מרקובחצי[[#This Row],[ClientID]],1,"")</f>
        <v/>
      </c>
      <c r="I36" t="str">
        <f>IF(IFERROR(LOOKUP(מרקובחצי[[#This Row],[ClientID]],סוגחציקבוע[S32&amp;33]),FALSE)=מרקובחצי[[#This Row],[ClientID]],1,"")</f>
        <v/>
      </c>
      <c r="J36" s="19">
        <f>IF(SUM(מרקובחצי[[#This Row],[11]:[13]])=1,מרקובחצי[[#This Row],[עד ועד]],IF(SUM(R35:T36)=1,IF(מרקובחצי[[#This Row],[עד ועד]]&lt;J35,מרקובחצי[[#This Row],[עד ועד]],J35),J35))</f>
        <v>28</v>
      </c>
      <c r="K36" s="19">
        <f>IF(SUM(מרקובחצי[[#This Row],[11]:[13]])=1,מרקובחצי[[#This Row],[עד ועד]],IF(SUM(R35:T36)=1,IF(מרקובחצי[[#This Row],[עד ועד]]&gt;K35,מרקובחצי[[#This Row],[עד ועד]],K35),K35))</f>
        <v>32</v>
      </c>
      <c r="L36" s="19" t="str">
        <f>IF(AND(SUM(מרקובחצי[[#This Row],[31]:[33]])=1,SUM(U35:W35)=0),מרקובחצי[[#This Row],[מקס]]-מרקובחצי[[#This Row],[מינ]],"")</f>
        <v/>
      </c>
      <c r="M3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6" s="19" t="str">
        <f t="shared" si="0"/>
        <v>S32</v>
      </c>
      <c r="O36" s="19" t="str">
        <f>IF(מרקובחצי[[#This Row],[קבעה הפלגה?]]=1,"",IF(AND(מרקובחצי[[#This Row],[עד ועד]]&lt;29,OR(מרקובחצי[[#This Row],[CycleNumber]]=1,AND(U35=1,OR(מרקובחצי[[#This Row],[עד ועד]]&lt;J35,מרקובחצי[[#This Row],[עד ועד]]&gt;K35)),AND(V35=1,מרקובחצי[[#This Row],[עד ועד]]&lt;J35),W35=1)),1,""))</f>
        <v/>
      </c>
      <c r="P36" s="19" t="str">
        <f>IF(מרקובחצי[[#This Row],[קבעה הפלגה?]]=1,"",IF(AND(מרקובחצי[[#This Row],[עד ועד]]&gt;28,מרקובחצי[[#This Row],[עד ועד]]&lt;32,OR(מרקובחצי[[#This Row],[CycleNumber]]=1,AND(U35=1),AND(V35=1,OR(מרקובחצי[[#This Row],[עד ועד]]&lt;J35,מרקובחצי[[#This Row],[עד ועד]]&gt;K35)),W35=1)),1,""))</f>
        <v/>
      </c>
      <c r="Q36" s="19" t="str">
        <f>IF(מרקובחצי[[#This Row],[קבעה הפלגה?]]=1,"",IF(AND(מרקובחצי[[#This Row],[עד ועד]]&gt;31,OR(מרקובחצי[[#This Row],[CycleNumber]]=1,AND(U35=1),AND(V35=1,מרקובחצי[[#This Row],[עד ועד]]&gt;K35),AND(W35=1,OR(מרקובחצי[[#This Row],[עד ועד]]&gt;K35,מרקובחצי[[#This Row],[עד ועד]]&lt;J35)))),1,""))</f>
        <v/>
      </c>
      <c r="R36" s="19" t="str">
        <f>IF(מרקובחצי[[#This Row],[CycleNumber]]&gt;1,IF(AND(O35=1,מרקובחצי[[#This Row],[עד ועד]]&lt;29),1,""),"")</f>
        <v/>
      </c>
      <c r="S36" s="19" t="str">
        <f>IF(מרקובחצי[[#This Row],[CycleNumber]]&gt;1,IF(OR(AND(O35=1,מרקובחצי[[#This Row],[עד ועד]]&gt;28),AND(P35=1),AND(Q35=1,מרקובחצי[[#This Row],[עד ועד]]&lt;32)),1,""),"")</f>
        <v/>
      </c>
      <c r="T36" s="19" t="str">
        <f>IF(מרקובחצי[[#This Row],[CycleNumber]]&gt;1,IF(AND(Q35=1,מרקובחצי[[#This Row],[עד ועד]]&gt;31),1,""),"")</f>
        <v/>
      </c>
      <c r="U36" s="19" t="str">
        <f>IF(מרקובחצי[[#This Row],[CycleNumber]]&gt;1,IF(AND(R35=1,מרקובחצי[[#This Row],[עד ועד]]&lt;29),1,IF(AND(U35=1,NOT(OR(מרקובחצי[[#This Row],[עד ועד]]&lt;J35,מרקובחצי[[#This Row],[עד ועד]]&gt;K35))),1,"")),"")</f>
        <v/>
      </c>
      <c r="V36" s="19">
        <f>IF(מרקובחצי[[#This Row],[CycleNumber]]&gt;1,IF(AND(SUM(R35:T35)=1,מרקובחצי[[#This Row],[עד ועד]]&gt;28,מרקובחצי[[#This Row],[עד ועד]]&lt;32),1,IF(OR(S35=1,AND(R35=1,מרקובחצי[[#This Row],[עד ועד]]&gt;28),AND(T35=1,מרקובחצי[[#This Row],[עד ועד]]&lt;32)),1,IF(AND(V35=1,NOT(OR(מרקובחצי[[#This Row],[עד ועד]]&lt;J35,מרקובחצי[[#This Row],[עד ועד]]&gt;K35))),1,""))),"")</f>
        <v>1</v>
      </c>
      <c r="W36" s="19" t="str">
        <f>IF(מרקובחצי[[#This Row],[CycleNumber]]&gt;1,IF(AND(T35=1,מרקובחצי[[#This Row],[עד ועד]]&gt;31),1,IF(AND(W35=1,NOT(OR(מרקובחצי[[#This Row],[עד ועד]]&lt;J35,מרקובחצי[[#This Row],[עד ועד]]&gt;K35))),1,"")),"")</f>
        <v/>
      </c>
      <c r="X36" s="19" t="str">
        <f>IF(AND(מרקובחצי[[#This Row],[CycleNumber]]&lt;$B37,SUM(מרקובחצי[[#This Row],[11]],R37)=2),1,"")</f>
        <v/>
      </c>
      <c r="Y36" s="19" t="str">
        <f>IF(AND(מרקובחצי[[#This Row],[CycleNumber]]&lt;$B37,SUM(מרקובחצי[[#This Row],[11]],S37)=2),1,"")</f>
        <v/>
      </c>
      <c r="Z36" s="19" t="str">
        <f>IF(AND(מרקובחצי[[#This Row],[CycleNumber]]&lt;$B37,SUM(מרקובחצי[[#This Row],[13]],S37)=2),1,"")</f>
        <v/>
      </c>
      <c r="AA36" s="19" t="str">
        <f>IF(AND(מרקובחצי[[#This Row],[CycleNumber]]&lt;$B37,SUM(מרקובחצי[[#This Row],[13]],T37)=2),1,"")</f>
        <v/>
      </c>
      <c r="AB36" s="19" t="str">
        <f>IF(AND(מרקובחצי[[#This Row],[CycleNumber]]&lt;$B37,SUM(מרקובחצי[[#This Row],[21]],U37)=2),1,"")</f>
        <v/>
      </c>
      <c r="AC36" s="19" t="str">
        <f>IF(AND(מרקובחצי[[#This Row],[CycleNumber]]&lt;$B37,SUM(מרקובחצי[[#This Row],[21]],V37)=2),1,"")</f>
        <v/>
      </c>
      <c r="AD36" s="19" t="str">
        <f>IF(AND(מרקובחצי[[#This Row],[CycleNumber]]&lt;$B37,SUM(מרקובחצי[[#This Row],[23]],V37)=2),1,"")</f>
        <v/>
      </c>
      <c r="AE36" s="19" t="str">
        <f>IF(AND(מרקובחצי[[#This Row],[CycleNumber]]&lt;$B37,SUM(מרקובחצי[[#This Row],[23]],W37)=2),1,"")</f>
        <v/>
      </c>
      <c r="AF36" s="19" t="str">
        <f>IF(AND(מרקובחצי[[#This Row],[CycleNumber]]&lt;$B37,SUM(מרקובחצי[[#This Row],[31]],O37)=2),1,"")</f>
        <v/>
      </c>
      <c r="AG36" s="19" t="str">
        <f>IF(AND(מרקובחצי[[#This Row],[CycleNumber]]&lt;$B37,SUM(מרקובחצי[[#This Row],[31]],P37)=2),1,"")</f>
        <v/>
      </c>
      <c r="AH36" s="19" t="str">
        <f>IF(AND(מרקובחצי[[#This Row],[CycleNumber]]&lt;$B37,SUM(מרקובחצי[[#This Row],[31]],Q37)=2),1,"")</f>
        <v/>
      </c>
      <c r="AI36" s="19" t="str">
        <f>IF(AND(מרקובחצי[[#This Row],[CycleNumber]]&lt;$B37,SUM(U36:U37)=2),1,"")</f>
        <v/>
      </c>
      <c r="AJ36" s="19" t="str">
        <f>IF(AND(מרקובחצי[[#This Row],[CycleNumber]]&lt;$B37,SUM(מרקובחצי[[#This Row],[32]],O37)=2),1,"")</f>
        <v/>
      </c>
      <c r="AK36" s="19" t="str">
        <f>IF(AND(מרקובחצי[[#This Row],[CycleNumber]]&lt;$B37,SUM(מרקובחצי[[#This Row],[32]],P37)=2),1,"")</f>
        <v/>
      </c>
      <c r="AL36" s="19" t="str">
        <f>IF(AND(מרקובחצי[[#This Row],[CycleNumber]]&lt;$B37,SUM(מרקובחצי[[#This Row],[32]],Q37)=2),1,"")</f>
        <v/>
      </c>
      <c r="AM36" s="19">
        <f>IF(AND(מרקובחצי[[#This Row],[CycleNumber]]&lt;$B37,SUM(V36:V37)=2),1,"")</f>
        <v>1</v>
      </c>
      <c r="AN36" s="19" t="str">
        <f>IF(AND(מרקובחצי[[#This Row],[CycleNumber]]&lt;$B37,SUM(מרקובחצי[[#This Row],[33]],O37)=2),1,"")</f>
        <v/>
      </c>
      <c r="AO36" s="19" t="str">
        <f>IF(AND(מרקובחצי[[#This Row],[CycleNumber]]&lt;$B37,SUM(מרקובחצי[[#This Row],[33]],P37)=2),1,"")</f>
        <v/>
      </c>
      <c r="AP36" s="19" t="str">
        <f>IF(AND(מרקובחצי[[#This Row],[CycleNumber]]&lt;$B37,SUM(מרקובחצי[[#This Row],[33]],Q37)=2),1,"")</f>
        <v/>
      </c>
      <c r="AQ36" s="19" t="str">
        <f>IF(AND(מרקובחצי[[#This Row],[CycleNumber]]&lt;$B37,SUM(W36:W37)=2),1,"")</f>
        <v/>
      </c>
      <c r="AR36" s="19" t="str">
        <f>IF(AND(מרקובחצי[[#This Row],[CycleNumber]]&lt;$B37,SUM(מרקובחצי[[#This Row],[12]],S37)=2),1,"")</f>
        <v/>
      </c>
      <c r="AS36" s="19" t="str">
        <f>IF(AND(מרקובחצי[[#This Row],[CycleNumber]]&lt;$B37,SUM(מרקובחצי[[#This Row],[22]],V37)=2),1,"")</f>
        <v/>
      </c>
      <c r="AT36" s="21">
        <f>SUM(מרקובחצי[[#This Row],[11]:[33]])</f>
        <v>1</v>
      </c>
    </row>
    <row r="37" spans="1:46" ht="15.6" x14ac:dyDescent="0.25">
      <c r="A37" s="19" t="s">
        <v>2</v>
      </c>
      <c r="B37" s="19">
        <v>36</v>
      </c>
      <c r="C37">
        <v>27</v>
      </c>
      <c r="D37" s="19">
        <f>מרקובחצי[[#This Row],[LengthofCycle]]+1</f>
        <v>28</v>
      </c>
      <c r="E37" t="str">
        <f>IF(IFERROR(LOOKUP(מרקובחצי[[#This Row],[ClientID]],קביעויות[הפלגה]),FALSE)=מרקובחצי[[#This Row],[ClientID]],1,"")</f>
        <v/>
      </c>
      <c r="F37">
        <f>IF(IFERROR(LOOKUP(מרקובחצי[[#This Row],[ClientID]],סוגחציקבוע[S31]),FALSE)=מרקובחצי[[#This Row],[ClientID]],1,"")</f>
        <v>1</v>
      </c>
      <c r="G37" t="str">
        <f>IF(IFERROR(LOOKUP(מרקובחצי[[#This Row],[ClientID]],סוגחציקבוע[S32]),FALSE)=מרקובחצי[[#This Row],[ClientID]],1,"")</f>
        <v/>
      </c>
      <c r="H37" t="str">
        <f>IF(IFERROR(LOOKUP(מרקובחצי[[#This Row],[ClientID]],סוגחציקבוע[S33]),FALSE)=מרקובחצי[[#This Row],[ClientID]],1,"")</f>
        <v/>
      </c>
      <c r="I37" t="str">
        <f>IF(IFERROR(LOOKUP(מרקובחצי[[#This Row],[ClientID]],סוגחציקבוע[S32&amp;33]),FALSE)=מרקובחצי[[#This Row],[ClientID]],1,"")</f>
        <v/>
      </c>
      <c r="J37" s="19">
        <f>IF(SUM(מרקובחצי[[#This Row],[11]:[13]])=1,מרקובחצי[[#This Row],[עד ועד]],IF(SUM(R36:T37)=1,IF(מרקובחצי[[#This Row],[עד ועד]]&lt;J36,מרקובחצי[[#This Row],[עד ועד]],J36),J36))</f>
        <v>28</v>
      </c>
      <c r="K37" s="19">
        <f>IF(SUM(מרקובחצי[[#This Row],[11]:[13]])=1,מרקובחצי[[#This Row],[עד ועד]],IF(SUM(R36:T37)=1,IF(מרקובחצי[[#This Row],[עד ועד]]&gt;K36,מרקובחצי[[#This Row],[עד ועד]],K36),K36))</f>
        <v>32</v>
      </c>
      <c r="L37" s="19" t="str">
        <f>IF(AND(SUM(מרקובחצי[[#This Row],[31]:[33]])=1,SUM(U36:W36)=0),מרקובחצי[[#This Row],[מקס]]-מרקובחצי[[#This Row],[מינ]],"")</f>
        <v/>
      </c>
      <c r="M3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7" s="19" t="str">
        <f t="shared" si="0"/>
        <v>S32</v>
      </c>
      <c r="O37" s="19" t="str">
        <f>IF(מרקובחצי[[#This Row],[קבעה הפלגה?]]=1,"",IF(AND(מרקובחצי[[#This Row],[עד ועד]]&lt;29,OR(מרקובחצי[[#This Row],[CycleNumber]]=1,AND(U36=1,OR(מרקובחצי[[#This Row],[עד ועד]]&lt;J36,מרקובחצי[[#This Row],[עד ועד]]&gt;K36)),AND(V36=1,מרקובחצי[[#This Row],[עד ועד]]&lt;J36),W36=1)),1,""))</f>
        <v/>
      </c>
      <c r="P37" s="19" t="str">
        <f>IF(מרקובחצי[[#This Row],[קבעה הפלגה?]]=1,"",IF(AND(מרקובחצי[[#This Row],[עד ועד]]&gt;28,מרקובחצי[[#This Row],[עד ועד]]&lt;32,OR(מרקובחצי[[#This Row],[CycleNumber]]=1,AND(U36=1),AND(V36=1,OR(מרקובחצי[[#This Row],[עד ועד]]&lt;J36,מרקובחצי[[#This Row],[עד ועד]]&gt;K36)),W36=1)),1,""))</f>
        <v/>
      </c>
      <c r="Q37" s="19" t="str">
        <f>IF(מרקובחצי[[#This Row],[קבעה הפלגה?]]=1,"",IF(AND(מרקובחצי[[#This Row],[עד ועד]]&gt;31,OR(מרקובחצי[[#This Row],[CycleNumber]]=1,AND(U36=1),AND(V36=1,מרקובחצי[[#This Row],[עד ועד]]&gt;K36),AND(W36=1,OR(מרקובחצי[[#This Row],[עד ועד]]&gt;K36,מרקובחצי[[#This Row],[עד ועד]]&lt;J36)))),1,""))</f>
        <v/>
      </c>
      <c r="R37" s="19" t="str">
        <f>IF(מרקובחצי[[#This Row],[CycleNumber]]&gt;1,IF(AND(O36=1,מרקובחצי[[#This Row],[עד ועד]]&lt;29),1,""),"")</f>
        <v/>
      </c>
      <c r="S37" s="19" t="str">
        <f>IF(מרקובחצי[[#This Row],[CycleNumber]]&gt;1,IF(OR(AND(O36=1,מרקובחצי[[#This Row],[עד ועד]]&gt;28),AND(P36=1),AND(Q36=1,מרקובחצי[[#This Row],[עד ועד]]&lt;32)),1,""),"")</f>
        <v/>
      </c>
      <c r="T37" s="19" t="str">
        <f>IF(מרקובחצי[[#This Row],[CycleNumber]]&gt;1,IF(AND(Q36=1,מרקובחצי[[#This Row],[עד ועד]]&gt;31),1,""),"")</f>
        <v/>
      </c>
      <c r="U37" s="19" t="str">
        <f>IF(מרקובחצי[[#This Row],[CycleNumber]]&gt;1,IF(AND(R36=1,מרקובחצי[[#This Row],[עד ועד]]&lt;29),1,IF(AND(U36=1,NOT(OR(מרקובחצי[[#This Row],[עד ועד]]&lt;J36,מרקובחצי[[#This Row],[עד ועד]]&gt;K36))),1,"")),"")</f>
        <v/>
      </c>
      <c r="V37" s="19">
        <f>IF(מרקובחצי[[#This Row],[CycleNumber]]&gt;1,IF(AND(SUM(R36:T36)=1,מרקובחצי[[#This Row],[עד ועד]]&gt;28,מרקובחצי[[#This Row],[עד ועד]]&lt;32),1,IF(OR(S36=1,AND(R36=1,מרקובחצי[[#This Row],[עד ועד]]&gt;28),AND(T36=1,מרקובחצי[[#This Row],[עד ועד]]&lt;32)),1,IF(AND(V36=1,NOT(OR(מרקובחצי[[#This Row],[עד ועד]]&lt;J36,מרקובחצי[[#This Row],[עד ועד]]&gt;K36))),1,""))),"")</f>
        <v>1</v>
      </c>
      <c r="W37" s="19" t="str">
        <f>IF(מרקובחצי[[#This Row],[CycleNumber]]&gt;1,IF(AND(T36=1,מרקובחצי[[#This Row],[עד ועד]]&gt;31),1,IF(AND(W36=1,NOT(OR(מרקובחצי[[#This Row],[עד ועד]]&lt;J36,מרקובחצי[[#This Row],[עד ועד]]&gt;K36))),1,"")),"")</f>
        <v/>
      </c>
      <c r="X37" s="19" t="str">
        <f>IF(AND(מרקובחצי[[#This Row],[CycleNumber]]&lt;$B38,SUM(מרקובחצי[[#This Row],[11]],R38)=2),1,"")</f>
        <v/>
      </c>
      <c r="Y37" s="19" t="str">
        <f>IF(AND(מרקובחצי[[#This Row],[CycleNumber]]&lt;$B38,SUM(מרקובחצי[[#This Row],[11]],S38)=2),1,"")</f>
        <v/>
      </c>
      <c r="Z37" s="19" t="str">
        <f>IF(AND(מרקובחצי[[#This Row],[CycleNumber]]&lt;$B38,SUM(מרקובחצי[[#This Row],[13]],S38)=2),1,"")</f>
        <v/>
      </c>
      <c r="AA37" s="19" t="str">
        <f>IF(AND(מרקובחצי[[#This Row],[CycleNumber]]&lt;$B38,SUM(מרקובחצי[[#This Row],[13]],T38)=2),1,"")</f>
        <v/>
      </c>
      <c r="AB37" s="19" t="str">
        <f>IF(AND(מרקובחצי[[#This Row],[CycleNumber]]&lt;$B38,SUM(מרקובחצי[[#This Row],[21]],U38)=2),1,"")</f>
        <v/>
      </c>
      <c r="AC37" s="19" t="str">
        <f>IF(AND(מרקובחצי[[#This Row],[CycleNumber]]&lt;$B38,SUM(מרקובחצי[[#This Row],[21]],V38)=2),1,"")</f>
        <v/>
      </c>
      <c r="AD37" s="19" t="str">
        <f>IF(AND(מרקובחצי[[#This Row],[CycleNumber]]&lt;$B38,SUM(מרקובחצי[[#This Row],[23]],V38)=2),1,"")</f>
        <v/>
      </c>
      <c r="AE37" s="19" t="str">
        <f>IF(AND(מרקובחצי[[#This Row],[CycleNumber]]&lt;$B38,SUM(מרקובחצי[[#This Row],[23]],W38)=2),1,"")</f>
        <v/>
      </c>
      <c r="AF37" s="19" t="str">
        <f>IF(AND(מרקובחצי[[#This Row],[CycleNumber]]&lt;$B38,SUM(מרקובחצי[[#This Row],[31]],O38)=2),1,"")</f>
        <v/>
      </c>
      <c r="AG37" s="19" t="str">
        <f>IF(AND(מרקובחצי[[#This Row],[CycleNumber]]&lt;$B38,SUM(מרקובחצי[[#This Row],[31]],P38)=2),1,"")</f>
        <v/>
      </c>
      <c r="AH37" s="19" t="str">
        <f>IF(AND(מרקובחצי[[#This Row],[CycleNumber]]&lt;$B38,SUM(מרקובחצי[[#This Row],[31]],Q38)=2),1,"")</f>
        <v/>
      </c>
      <c r="AI37" s="19" t="str">
        <f>IF(AND(מרקובחצי[[#This Row],[CycleNumber]]&lt;$B38,SUM(U37:U38)=2),1,"")</f>
        <v/>
      </c>
      <c r="AJ37" s="19">
        <f>IF(AND(מרקובחצי[[#This Row],[CycleNumber]]&lt;$B38,SUM(מרקובחצי[[#This Row],[32]],O38)=2),1,"")</f>
        <v>1</v>
      </c>
      <c r="AK37" s="19" t="str">
        <f>IF(AND(מרקובחצי[[#This Row],[CycleNumber]]&lt;$B38,SUM(מרקובחצי[[#This Row],[32]],P38)=2),1,"")</f>
        <v/>
      </c>
      <c r="AL37" s="19" t="str">
        <f>IF(AND(מרקובחצי[[#This Row],[CycleNumber]]&lt;$B38,SUM(מרקובחצי[[#This Row],[32]],Q38)=2),1,"")</f>
        <v/>
      </c>
      <c r="AM37" s="19" t="str">
        <f>IF(AND(מרקובחצי[[#This Row],[CycleNumber]]&lt;$B38,SUM(V37:V38)=2),1,"")</f>
        <v/>
      </c>
      <c r="AN37" s="19" t="str">
        <f>IF(AND(מרקובחצי[[#This Row],[CycleNumber]]&lt;$B38,SUM(מרקובחצי[[#This Row],[33]],O38)=2),1,"")</f>
        <v/>
      </c>
      <c r="AO37" s="19" t="str">
        <f>IF(AND(מרקובחצי[[#This Row],[CycleNumber]]&lt;$B38,SUM(מרקובחצי[[#This Row],[33]],P38)=2),1,"")</f>
        <v/>
      </c>
      <c r="AP37" s="19" t="str">
        <f>IF(AND(מרקובחצי[[#This Row],[CycleNumber]]&lt;$B38,SUM(מרקובחצי[[#This Row],[33]],Q38)=2),1,"")</f>
        <v/>
      </c>
      <c r="AQ37" s="19" t="str">
        <f>IF(AND(מרקובחצי[[#This Row],[CycleNumber]]&lt;$B38,SUM(W37:W38)=2),1,"")</f>
        <v/>
      </c>
      <c r="AR37" s="19" t="str">
        <f>IF(AND(מרקובחצי[[#This Row],[CycleNumber]]&lt;$B38,SUM(מרקובחצי[[#This Row],[12]],S38)=2),1,"")</f>
        <v/>
      </c>
      <c r="AS37" s="19" t="str">
        <f>IF(AND(מרקובחצי[[#This Row],[CycleNumber]]&lt;$B38,SUM(מרקובחצי[[#This Row],[22]],V38)=2),1,"")</f>
        <v/>
      </c>
      <c r="AT37" s="21">
        <f>SUM(מרקובחצי[[#This Row],[11]:[33]])</f>
        <v>1</v>
      </c>
    </row>
    <row r="38" spans="1:46" ht="15.6" x14ac:dyDescent="0.25">
      <c r="A38" s="19" t="s">
        <v>2</v>
      </c>
      <c r="B38" s="19">
        <v>37</v>
      </c>
      <c r="C38">
        <v>26</v>
      </c>
      <c r="D38" s="19">
        <f>מרקובחצי[[#This Row],[LengthofCycle]]+1</f>
        <v>27</v>
      </c>
      <c r="E38" t="str">
        <f>IF(IFERROR(LOOKUP(מרקובחצי[[#This Row],[ClientID]],קביעויות[הפלגה]),FALSE)=מרקובחצי[[#This Row],[ClientID]],1,"")</f>
        <v/>
      </c>
      <c r="F38">
        <f>IF(IFERROR(LOOKUP(מרקובחצי[[#This Row],[ClientID]],סוגחציקבוע[S31]),FALSE)=מרקובחצי[[#This Row],[ClientID]],1,"")</f>
        <v>1</v>
      </c>
      <c r="G38" t="str">
        <f>IF(IFERROR(LOOKUP(מרקובחצי[[#This Row],[ClientID]],סוגחציקבוע[S32]),FALSE)=מרקובחצי[[#This Row],[ClientID]],1,"")</f>
        <v/>
      </c>
      <c r="H38" t="str">
        <f>IF(IFERROR(LOOKUP(מרקובחצי[[#This Row],[ClientID]],סוגחציקבוע[S33]),FALSE)=מרקובחצי[[#This Row],[ClientID]],1,"")</f>
        <v/>
      </c>
      <c r="I38" t="str">
        <f>IF(IFERROR(LOOKUP(מרקובחצי[[#This Row],[ClientID]],סוגחציקבוע[S32&amp;33]),FALSE)=מרקובחצי[[#This Row],[ClientID]],1,"")</f>
        <v/>
      </c>
      <c r="J38" s="19">
        <f>IF(SUM(מרקובחצי[[#This Row],[11]:[13]])=1,מרקובחצי[[#This Row],[עד ועד]],IF(SUM(R37:T38)=1,IF(מרקובחצי[[#This Row],[עד ועד]]&lt;J37,מרקובחצי[[#This Row],[עד ועד]],J37),J37))</f>
        <v>27</v>
      </c>
      <c r="K38" s="19">
        <f>IF(SUM(מרקובחצי[[#This Row],[11]:[13]])=1,מרקובחצי[[#This Row],[עד ועד]],IF(SUM(R37:T38)=1,IF(מרקובחצי[[#This Row],[עד ועד]]&gt;K37,מרקובחצי[[#This Row],[עד ועד]],K37),K37))</f>
        <v>27</v>
      </c>
      <c r="L38" s="19" t="str">
        <f>IF(AND(SUM(מרקובחצי[[#This Row],[31]:[33]])=1,SUM(U37:W37)=0),מרקובחצי[[#This Row],[מקס]]-מרקובחצי[[#This Row],[מינ]],"")</f>
        <v/>
      </c>
      <c r="M3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38" s="19" t="str">
        <f t="shared" si="0"/>
        <v>S32</v>
      </c>
      <c r="O38" s="19">
        <f>IF(מרקובחצי[[#This Row],[קבעה הפלגה?]]=1,"",IF(AND(מרקובחצי[[#This Row],[עד ועד]]&lt;29,OR(מרקובחצי[[#This Row],[CycleNumber]]=1,AND(U37=1,OR(מרקובחצי[[#This Row],[עד ועד]]&lt;J37,מרקובחצי[[#This Row],[עד ועד]]&gt;K37)),AND(V37=1,מרקובחצי[[#This Row],[עד ועד]]&lt;J37),W37=1)),1,""))</f>
        <v>1</v>
      </c>
      <c r="P38" s="19" t="str">
        <f>IF(מרקובחצי[[#This Row],[קבעה הפלגה?]]=1,"",IF(AND(מרקובחצי[[#This Row],[עד ועד]]&gt;28,מרקובחצי[[#This Row],[עד ועד]]&lt;32,OR(מרקובחצי[[#This Row],[CycleNumber]]=1,AND(U37=1),AND(V37=1,OR(מרקובחצי[[#This Row],[עד ועד]]&lt;J37,מרקובחצי[[#This Row],[עד ועד]]&gt;K37)),W37=1)),1,""))</f>
        <v/>
      </c>
      <c r="Q38" s="19" t="str">
        <f>IF(מרקובחצי[[#This Row],[קבעה הפלגה?]]=1,"",IF(AND(מרקובחצי[[#This Row],[עד ועד]]&gt;31,OR(מרקובחצי[[#This Row],[CycleNumber]]=1,AND(U37=1),AND(V37=1,מרקובחצי[[#This Row],[עד ועד]]&gt;K37),AND(W37=1,OR(מרקובחצי[[#This Row],[עד ועד]]&gt;K37,מרקובחצי[[#This Row],[עד ועד]]&lt;J37)))),1,""))</f>
        <v/>
      </c>
      <c r="R38" s="19" t="str">
        <f>IF(מרקובחצי[[#This Row],[CycleNumber]]&gt;1,IF(AND(O37=1,מרקובחצי[[#This Row],[עד ועד]]&lt;29),1,""),"")</f>
        <v/>
      </c>
      <c r="S38" s="19" t="str">
        <f>IF(מרקובחצי[[#This Row],[CycleNumber]]&gt;1,IF(OR(AND(O37=1,מרקובחצי[[#This Row],[עד ועד]]&gt;28),AND(P37=1),AND(Q37=1,מרקובחצי[[#This Row],[עד ועד]]&lt;32)),1,""),"")</f>
        <v/>
      </c>
      <c r="T38" s="19" t="str">
        <f>IF(מרקובחצי[[#This Row],[CycleNumber]]&gt;1,IF(AND(Q37=1,מרקובחצי[[#This Row],[עד ועד]]&gt;31),1,""),"")</f>
        <v/>
      </c>
      <c r="U38" s="19" t="str">
        <f>IF(מרקובחצי[[#This Row],[CycleNumber]]&gt;1,IF(AND(R37=1,מרקובחצי[[#This Row],[עד ועד]]&lt;29),1,IF(AND(U37=1,NOT(OR(מרקובחצי[[#This Row],[עד ועד]]&lt;J37,מרקובחצי[[#This Row],[עד ועד]]&gt;K37))),1,"")),"")</f>
        <v/>
      </c>
      <c r="V38" s="19" t="str">
        <f>IF(מרקובחצי[[#This Row],[CycleNumber]]&gt;1,IF(AND(SUM(R37:T37)=1,מרקובחצי[[#This Row],[עד ועד]]&gt;28,מרקובחצי[[#This Row],[עד ועד]]&lt;32),1,IF(OR(S37=1,AND(R37=1,מרקובחצי[[#This Row],[עד ועד]]&gt;28),AND(T37=1,מרקובחצי[[#This Row],[עד ועד]]&lt;32)),1,IF(AND(V37=1,NOT(OR(מרקובחצי[[#This Row],[עד ועד]]&lt;J37,מרקובחצי[[#This Row],[עד ועד]]&gt;K37))),1,""))),"")</f>
        <v/>
      </c>
      <c r="W38" s="19" t="str">
        <f>IF(מרקובחצי[[#This Row],[CycleNumber]]&gt;1,IF(AND(T37=1,מרקובחצי[[#This Row],[עד ועד]]&gt;31),1,IF(AND(W37=1,NOT(OR(מרקובחצי[[#This Row],[עד ועד]]&lt;J37,מרקובחצי[[#This Row],[עד ועד]]&gt;K37))),1,"")),"")</f>
        <v/>
      </c>
      <c r="X38" s="19" t="str">
        <f>IF(AND(מרקובחצי[[#This Row],[CycleNumber]]&lt;$B39,SUM(מרקובחצי[[#This Row],[11]],R39)=2),1,"")</f>
        <v/>
      </c>
      <c r="Y38" s="19">
        <f>IF(AND(מרקובחצי[[#This Row],[CycleNumber]]&lt;$B39,SUM(מרקובחצי[[#This Row],[11]],S39)=2),1,"")</f>
        <v>1</v>
      </c>
      <c r="Z38" s="19" t="str">
        <f>IF(AND(מרקובחצי[[#This Row],[CycleNumber]]&lt;$B39,SUM(מרקובחצי[[#This Row],[13]],S39)=2),1,"")</f>
        <v/>
      </c>
      <c r="AA38" s="19" t="str">
        <f>IF(AND(מרקובחצי[[#This Row],[CycleNumber]]&lt;$B39,SUM(מרקובחצי[[#This Row],[13]],T39)=2),1,"")</f>
        <v/>
      </c>
      <c r="AB38" s="19" t="str">
        <f>IF(AND(מרקובחצי[[#This Row],[CycleNumber]]&lt;$B39,SUM(מרקובחצי[[#This Row],[21]],U39)=2),1,"")</f>
        <v/>
      </c>
      <c r="AC38" s="19" t="str">
        <f>IF(AND(מרקובחצי[[#This Row],[CycleNumber]]&lt;$B39,SUM(מרקובחצי[[#This Row],[21]],V39)=2),1,"")</f>
        <v/>
      </c>
      <c r="AD38" s="19" t="str">
        <f>IF(AND(מרקובחצי[[#This Row],[CycleNumber]]&lt;$B39,SUM(מרקובחצי[[#This Row],[23]],V39)=2),1,"")</f>
        <v/>
      </c>
      <c r="AE38" s="19" t="str">
        <f>IF(AND(מרקובחצי[[#This Row],[CycleNumber]]&lt;$B39,SUM(מרקובחצי[[#This Row],[23]],W39)=2),1,"")</f>
        <v/>
      </c>
      <c r="AF38" s="19" t="str">
        <f>IF(AND(מרקובחצי[[#This Row],[CycleNumber]]&lt;$B39,SUM(מרקובחצי[[#This Row],[31]],O39)=2),1,"")</f>
        <v/>
      </c>
      <c r="AG38" s="19" t="str">
        <f>IF(AND(מרקובחצי[[#This Row],[CycleNumber]]&lt;$B39,SUM(מרקובחצי[[#This Row],[31]],P39)=2),1,"")</f>
        <v/>
      </c>
      <c r="AH38" s="19" t="str">
        <f>IF(AND(מרקובחצי[[#This Row],[CycleNumber]]&lt;$B39,SUM(מרקובחצי[[#This Row],[31]],Q39)=2),1,"")</f>
        <v/>
      </c>
      <c r="AI38" s="19" t="str">
        <f>IF(AND(מרקובחצי[[#This Row],[CycleNumber]]&lt;$B39,SUM(U38:U39)=2),1,"")</f>
        <v/>
      </c>
      <c r="AJ38" s="19" t="str">
        <f>IF(AND(מרקובחצי[[#This Row],[CycleNumber]]&lt;$B39,SUM(מרקובחצי[[#This Row],[32]],O39)=2),1,"")</f>
        <v/>
      </c>
      <c r="AK38" s="19" t="str">
        <f>IF(AND(מרקובחצי[[#This Row],[CycleNumber]]&lt;$B39,SUM(מרקובחצי[[#This Row],[32]],P39)=2),1,"")</f>
        <v/>
      </c>
      <c r="AL38" s="19" t="str">
        <f>IF(AND(מרקובחצי[[#This Row],[CycleNumber]]&lt;$B39,SUM(מרקובחצי[[#This Row],[32]],Q39)=2),1,"")</f>
        <v/>
      </c>
      <c r="AM38" s="19" t="str">
        <f>IF(AND(מרקובחצי[[#This Row],[CycleNumber]]&lt;$B39,SUM(V38:V39)=2),1,"")</f>
        <v/>
      </c>
      <c r="AN38" s="19" t="str">
        <f>IF(AND(מרקובחצי[[#This Row],[CycleNumber]]&lt;$B39,SUM(מרקובחצי[[#This Row],[33]],O39)=2),1,"")</f>
        <v/>
      </c>
      <c r="AO38" s="19" t="str">
        <f>IF(AND(מרקובחצי[[#This Row],[CycleNumber]]&lt;$B39,SUM(מרקובחצי[[#This Row],[33]],P39)=2),1,"")</f>
        <v/>
      </c>
      <c r="AP38" s="19" t="str">
        <f>IF(AND(מרקובחצי[[#This Row],[CycleNumber]]&lt;$B39,SUM(מרקובחצי[[#This Row],[33]],Q39)=2),1,"")</f>
        <v/>
      </c>
      <c r="AQ38" s="19" t="str">
        <f>IF(AND(מרקובחצי[[#This Row],[CycleNumber]]&lt;$B39,SUM(W38:W39)=2),1,"")</f>
        <v/>
      </c>
      <c r="AR38" s="19" t="str">
        <f>IF(AND(מרקובחצי[[#This Row],[CycleNumber]]&lt;$B39,SUM(מרקובחצי[[#This Row],[12]],S39)=2),1,"")</f>
        <v/>
      </c>
      <c r="AS38" s="19" t="str">
        <f>IF(AND(מרקובחצי[[#This Row],[CycleNumber]]&lt;$B39,SUM(מרקובחצי[[#This Row],[22]],V39)=2),1,"")</f>
        <v/>
      </c>
      <c r="AT38" s="21">
        <f>SUM(מרקובחצי[[#This Row],[11]:[33]])</f>
        <v>1</v>
      </c>
    </row>
    <row r="39" spans="1:46" ht="15.6" x14ac:dyDescent="0.25">
      <c r="A39" s="19" t="s">
        <v>2</v>
      </c>
      <c r="B39" s="19">
        <v>38</v>
      </c>
      <c r="C39">
        <v>28</v>
      </c>
      <c r="D39" s="19">
        <f>מרקובחצי[[#This Row],[LengthofCycle]]+1</f>
        <v>29</v>
      </c>
      <c r="E39" t="str">
        <f>IF(IFERROR(LOOKUP(מרקובחצי[[#This Row],[ClientID]],קביעויות[הפלגה]),FALSE)=מרקובחצי[[#This Row],[ClientID]],1,"")</f>
        <v/>
      </c>
      <c r="F39">
        <f>IF(IFERROR(LOOKUP(מרקובחצי[[#This Row],[ClientID]],סוגחציקבוע[S31]),FALSE)=מרקובחצי[[#This Row],[ClientID]],1,"")</f>
        <v>1</v>
      </c>
      <c r="G39" t="str">
        <f>IF(IFERROR(LOOKUP(מרקובחצי[[#This Row],[ClientID]],סוגחציקבוע[S32]),FALSE)=מרקובחצי[[#This Row],[ClientID]],1,"")</f>
        <v/>
      </c>
      <c r="H39" t="str">
        <f>IF(IFERROR(LOOKUP(מרקובחצי[[#This Row],[ClientID]],סוגחציקבוע[S33]),FALSE)=מרקובחצי[[#This Row],[ClientID]],1,"")</f>
        <v/>
      </c>
      <c r="I39" t="str">
        <f>IF(IFERROR(LOOKUP(מרקובחצי[[#This Row],[ClientID]],סוגחציקבוע[S32&amp;33]),FALSE)=מרקובחצי[[#This Row],[ClientID]],1,"")</f>
        <v/>
      </c>
      <c r="J39" s="19">
        <f>IF(SUM(מרקובחצי[[#This Row],[11]:[13]])=1,מרקובחצי[[#This Row],[עד ועד]],IF(SUM(R38:T39)=1,IF(מרקובחצי[[#This Row],[עד ועד]]&lt;J38,מרקובחצי[[#This Row],[עד ועד]],J38),J38))</f>
        <v>27</v>
      </c>
      <c r="K39" s="19">
        <f>IF(SUM(מרקובחצי[[#This Row],[11]:[13]])=1,מרקובחצי[[#This Row],[עד ועד]],IF(SUM(R38:T39)=1,IF(מרקובחצי[[#This Row],[עד ועד]]&gt;K38,מרקובחצי[[#This Row],[עד ועד]],K38),K38))</f>
        <v>29</v>
      </c>
      <c r="L39" s="19" t="str">
        <f>IF(AND(SUM(מרקובחצי[[#This Row],[31]:[33]])=1,SUM(U38:W38)=0),מרקובחצי[[#This Row],[מקס]]-מרקובחצי[[#This Row],[מינ]],"")</f>
        <v/>
      </c>
      <c r="M3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39" s="19" t="str">
        <f t="shared" si="0"/>
        <v>S11</v>
      </c>
      <c r="O39" s="19" t="str">
        <f>IF(מרקובחצי[[#This Row],[קבעה הפלגה?]]=1,"",IF(AND(מרקובחצי[[#This Row],[עד ועד]]&lt;29,OR(מרקובחצי[[#This Row],[CycleNumber]]=1,AND(U38=1,OR(מרקובחצי[[#This Row],[עד ועד]]&lt;J38,מרקובחצי[[#This Row],[עד ועד]]&gt;K38)),AND(V38=1,מרקובחצי[[#This Row],[עד ועד]]&lt;J38),W38=1)),1,""))</f>
        <v/>
      </c>
      <c r="P39" s="19" t="str">
        <f>IF(מרקובחצי[[#This Row],[קבעה הפלגה?]]=1,"",IF(AND(מרקובחצי[[#This Row],[עד ועד]]&gt;28,מרקובחצי[[#This Row],[עד ועד]]&lt;32,OR(מרקובחצי[[#This Row],[CycleNumber]]=1,AND(U38=1),AND(V38=1,OR(מרקובחצי[[#This Row],[עד ועד]]&lt;J38,מרקובחצי[[#This Row],[עד ועד]]&gt;K38)),W38=1)),1,""))</f>
        <v/>
      </c>
      <c r="Q39" s="19" t="str">
        <f>IF(מרקובחצי[[#This Row],[קבעה הפלגה?]]=1,"",IF(AND(מרקובחצי[[#This Row],[עד ועד]]&gt;31,OR(מרקובחצי[[#This Row],[CycleNumber]]=1,AND(U38=1),AND(V38=1,מרקובחצי[[#This Row],[עד ועד]]&gt;K38),AND(W38=1,OR(מרקובחצי[[#This Row],[עד ועד]]&gt;K38,מרקובחצי[[#This Row],[עד ועד]]&lt;J38)))),1,""))</f>
        <v/>
      </c>
      <c r="R39" s="19" t="str">
        <f>IF(מרקובחצי[[#This Row],[CycleNumber]]&gt;1,IF(AND(O38=1,מרקובחצי[[#This Row],[עד ועד]]&lt;29),1,""),"")</f>
        <v/>
      </c>
      <c r="S39" s="19">
        <f>IF(מרקובחצי[[#This Row],[CycleNumber]]&gt;1,IF(OR(AND(O38=1,מרקובחצי[[#This Row],[עד ועד]]&gt;28),AND(P38=1),AND(Q38=1,מרקובחצי[[#This Row],[עד ועד]]&lt;32)),1,""),"")</f>
        <v>1</v>
      </c>
      <c r="T39" s="19" t="str">
        <f>IF(מרקובחצי[[#This Row],[CycleNumber]]&gt;1,IF(AND(Q38=1,מרקובחצי[[#This Row],[עד ועד]]&gt;31),1,""),"")</f>
        <v/>
      </c>
      <c r="U39" s="19" t="str">
        <f>IF(מרקובחצי[[#This Row],[CycleNumber]]&gt;1,IF(AND(R38=1,מרקובחצי[[#This Row],[עד ועד]]&lt;29),1,IF(AND(U38=1,NOT(OR(מרקובחצי[[#This Row],[עד ועד]]&lt;J38,מרקובחצי[[#This Row],[עד ועד]]&gt;K38))),1,"")),"")</f>
        <v/>
      </c>
      <c r="V39" s="19" t="str">
        <f>IF(מרקובחצי[[#This Row],[CycleNumber]]&gt;1,IF(AND(SUM(R38:T38)=1,מרקובחצי[[#This Row],[עד ועד]]&gt;28,מרקובחצי[[#This Row],[עד ועד]]&lt;32),1,IF(OR(S38=1,AND(R38=1,מרקובחצי[[#This Row],[עד ועד]]&gt;28),AND(T38=1,מרקובחצי[[#This Row],[עד ועד]]&lt;32)),1,IF(AND(V38=1,NOT(OR(מרקובחצי[[#This Row],[עד ועד]]&lt;J38,מרקובחצי[[#This Row],[עד ועד]]&gt;K38))),1,""))),"")</f>
        <v/>
      </c>
      <c r="W39" s="19" t="str">
        <f>IF(מרקובחצי[[#This Row],[CycleNumber]]&gt;1,IF(AND(T38=1,מרקובחצי[[#This Row],[עד ועד]]&gt;31),1,IF(AND(W38=1,NOT(OR(מרקובחצי[[#This Row],[עד ועד]]&lt;J38,מרקובחצי[[#This Row],[עד ועד]]&gt;K38))),1,"")),"")</f>
        <v/>
      </c>
      <c r="X39" s="19" t="str">
        <f>IF(AND(מרקובחצי[[#This Row],[CycleNumber]]&lt;$B40,SUM(מרקובחצי[[#This Row],[11]],R40)=2),1,"")</f>
        <v/>
      </c>
      <c r="Y39" s="19" t="str">
        <f>IF(AND(מרקובחצי[[#This Row],[CycleNumber]]&lt;$B40,SUM(מרקובחצי[[#This Row],[11]],S40)=2),1,"")</f>
        <v/>
      </c>
      <c r="Z39" s="19" t="str">
        <f>IF(AND(מרקובחצי[[#This Row],[CycleNumber]]&lt;$B40,SUM(מרקובחצי[[#This Row],[13]],S40)=2),1,"")</f>
        <v/>
      </c>
      <c r="AA39" s="19" t="str">
        <f>IF(AND(מרקובחצי[[#This Row],[CycleNumber]]&lt;$B40,SUM(מרקובחצי[[#This Row],[13]],T40)=2),1,"")</f>
        <v/>
      </c>
      <c r="AB39" s="19" t="str">
        <f>IF(AND(מרקובחצי[[#This Row],[CycleNumber]]&lt;$B40,SUM(מרקובחצי[[#This Row],[21]],U40)=2),1,"")</f>
        <v/>
      </c>
      <c r="AC39" s="19" t="str">
        <f>IF(AND(מרקובחצי[[#This Row],[CycleNumber]]&lt;$B40,SUM(מרקובחצי[[#This Row],[21]],V40)=2),1,"")</f>
        <v/>
      </c>
      <c r="AD39" s="19" t="str">
        <f>IF(AND(מרקובחצי[[#This Row],[CycleNumber]]&lt;$B40,SUM(מרקובחצי[[#This Row],[23]],V40)=2),1,"")</f>
        <v/>
      </c>
      <c r="AE39" s="19" t="str">
        <f>IF(AND(מרקובחצי[[#This Row],[CycleNumber]]&lt;$B40,SUM(מרקובחצי[[#This Row],[23]],W40)=2),1,"")</f>
        <v/>
      </c>
      <c r="AF39" s="19" t="str">
        <f>IF(AND(מרקובחצי[[#This Row],[CycleNumber]]&lt;$B40,SUM(מרקובחצי[[#This Row],[31]],O40)=2),1,"")</f>
        <v/>
      </c>
      <c r="AG39" s="19" t="str">
        <f>IF(AND(מרקובחצי[[#This Row],[CycleNumber]]&lt;$B40,SUM(מרקובחצי[[#This Row],[31]],P40)=2),1,"")</f>
        <v/>
      </c>
      <c r="AH39" s="19" t="str">
        <f>IF(AND(מרקובחצי[[#This Row],[CycleNumber]]&lt;$B40,SUM(מרקובחצי[[#This Row],[31]],Q40)=2),1,"")</f>
        <v/>
      </c>
      <c r="AI39" s="19" t="str">
        <f>IF(AND(מרקובחצי[[#This Row],[CycleNumber]]&lt;$B40,SUM(U39:U40)=2),1,"")</f>
        <v/>
      </c>
      <c r="AJ39" s="19" t="str">
        <f>IF(AND(מרקובחצי[[#This Row],[CycleNumber]]&lt;$B40,SUM(מרקובחצי[[#This Row],[32]],O40)=2),1,"")</f>
        <v/>
      </c>
      <c r="AK39" s="19" t="str">
        <f>IF(AND(מרקובחצי[[#This Row],[CycleNumber]]&lt;$B40,SUM(מרקובחצי[[#This Row],[32]],P40)=2),1,"")</f>
        <v/>
      </c>
      <c r="AL39" s="19" t="str">
        <f>IF(AND(מרקובחצי[[#This Row],[CycleNumber]]&lt;$B40,SUM(מרקובחצי[[#This Row],[32]],Q40)=2),1,"")</f>
        <v/>
      </c>
      <c r="AM39" s="19" t="str">
        <f>IF(AND(מרקובחצי[[#This Row],[CycleNumber]]&lt;$B40,SUM(V39:V40)=2),1,"")</f>
        <v/>
      </c>
      <c r="AN39" s="19" t="str">
        <f>IF(AND(מרקובחצי[[#This Row],[CycleNumber]]&lt;$B40,SUM(מרקובחצי[[#This Row],[33]],O40)=2),1,"")</f>
        <v/>
      </c>
      <c r="AO39" s="19" t="str">
        <f>IF(AND(מרקובחצי[[#This Row],[CycleNumber]]&lt;$B40,SUM(מרקובחצי[[#This Row],[33]],P40)=2),1,"")</f>
        <v/>
      </c>
      <c r="AP39" s="19" t="str">
        <f>IF(AND(מרקובחצי[[#This Row],[CycleNumber]]&lt;$B40,SUM(מרקובחצי[[#This Row],[33]],Q40)=2),1,"")</f>
        <v/>
      </c>
      <c r="AQ39" s="19" t="str">
        <f>IF(AND(מרקובחצי[[#This Row],[CycleNumber]]&lt;$B40,SUM(W39:W40)=2),1,"")</f>
        <v/>
      </c>
      <c r="AR39" s="19" t="str">
        <f>IF(AND(מרקובחצי[[#This Row],[CycleNumber]]&lt;$B40,SUM(מרקובחצי[[#This Row],[12]],S40)=2),1,"")</f>
        <v/>
      </c>
      <c r="AS39" s="19">
        <f>IF(AND(מרקובחצי[[#This Row],[CycleNumber]]&lt;$B40,SUM(מרקובחצי[[#This Row],[22]],V40)=2),1,"")</f>
        <v>1</v>
      </c>
      <c r="AT39" s="21">
        <f>SUM(מרקובחצי[[#This Row],[11]:[33]])</f>
        <v>1</v>
      </c>
    </row>
    <row r="40" spans="1:46" ht="15.6" x14ac:dyDescent="0.25">
      <c r="A40" s="19" t="s">
        <v>2</v>
      </c>
      <c r="B40" s="19">
        <v>39</v>
      </c>
      <c r="C40">
        <v>28</v>
      </c>
      <c r="D40" s="19">
        <f>מרקובחצי[[#This Row],[LengthofCycle]]+1</f>
        <v>29</v>
      </c>
      <c r="E40" t="str">
        <f>IF(IFERROR(LOOKUP(מרקובחצי[[#This Row],[ClientID]],קביעויות[הפלגה]),FALSE)=מרקובחצי[[#This Row],[ClientID]],1,"")</f>
        <v/>
      </c>
      <c r="F40">
        <f>IF(IFERROR(LOOKUP(מרקובחצי[[#This Row],[ClientID]],סוגחציקבוע[S31]),FALSE)=מרקובחצי[[#This Row],[ClientID]],1,"")</f>
        <v>1</v>
      </c>
      <c r="G40" t="str">
        <f>IF(IFERROR(LOOKUP(מרקובחצי[[#This Row],[ClientID]],סוגחציקבוע[S32]),FALSE)=מרקובחצי[[#This Row],[ClientID]],1,"")</f>
        <v/>
      </c>
      <c r="H40" t="str">
        <f>IF(IFERROR(LOOKUP(מרקובחצי[[#This Row],[ClientID]],סוגחציקבוע[S33]),FALSE)=מרקובחצי[[#This Row],[ClientID]],1,"")</f>
        <v/>
      </c>
      <c r="I40" t="str">
        <f>IF(IFERROR(LOOKUP(מרקובחצי[[#This Row],[ClientID]],סוגחציקבוע[S32&amp;33]),FALSE)=מרקובחצי[[#This Row],[ClientID]],1,"")</f>
        <v/>
      </c>
      <c r="J40" s="19">
        <f>IF(SUM(מרקובחצי[[#This Row],[11]:[13]])=1,מרקובחצי[[#This Row],[עד ועד]],IF(SUM(R39:T40)=1,IF(מרקובחצי[[#This Row],[עד ועד]]&lt;J39,מרקובחצי[[#This Row],[עד ועד]],J39),J39))</f>
        <v>27</v>
      </c>
      <c r="K40" s="19">
        <f>IF(SUM(מרקובחצי[[#This Row],[11]:[13]])=1,מרקובחצי[[#This Row],[עד ועד]],IF(SUM(R39:T40)=1,IF(מרקובחצי[[#This Row],[עד ועד]]&gt;K39,מרקובחצי[[#This Row],[עד ועד]],K39),K39))</f>
        <v>29</v>
      </c>
      <c r="L40" s="19">
        <f>IF(AND(SUM(מרקובחצי[[#This Row],[31]:[33]])=1,SUM(U39:W39)=0),מרקובחצי[[#This Row],[מקס]]-מרקובחצי[[#This Row],[מינ]],"")</f>
        <v>2</v>
      </c>
      <c r="M4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0" s="19" t="str">
        <f t="shared" si="0"/>
        <v>S22</v>
      </c>
      <c r="O40" s="19" t="str">
        <f>IF(מרקובחצי[[#This Row],[קבעה הפלגה?]]=1,"",IF(AND(מרקובחצי[[#This Row],[עד ועד]]&lt;29,OR(מרקובחצי[[#This Row],[CycleNumber]]=1,AND(U39=1,OR(מרקובחצי[[#This Row],[עד ועד]]&lt;J39,מרקובחצי[[#This Row],[עד ועד]]&gt;K39)),AND(V39=1,מרקובחצי[[#This Row],[עד ועד]]&lt;J39),W39=1)),1,""))</f>
        <v/>
      </c>
      <c r="P40" s="19" t="str">
        <f>IF(מרקובחצי[[#This Row],[קבעה הפלגה?]]=1,"",IF(AND(מרקובחצי[[#This Row],[עד ועד]]&gt;28,מרקובחצי[[#This Row],[עד ועד]]&lt;32,OR(מרקובחצי[[#This Row],[CycleNumber]]=1,AND(U39=1),AND(V39=1,OR(מרקובחצי[[#This Row],[עד ועד]]&lt;J39,מרקובחצי[[#This Row],[עד ועד]]&gt;K39)),W39=1)),1,""))</f>
        <v/>
      </c>
      <c r="Q40" s="19" t="str">
        <f>IF(מרקובחצי[[#This Row],[קבעה הפלגה?]]=1,"",IF(AND(מרקובחצי[[#This Row],[עד ועד]]&gt;31,OR(מרקובחצי[[#This Row],[CycleNumber]]=1,AND(U39=1),AND(V39=1,מרקובחצי[[#This Row],[עד ועד]]&gt;K39),AND(W39=1,OR(מרקובחצי[[#This Row],[עד ועד]]&gt;K39,מרקובחצי[[#This Row],[עד ועד]]&lt;J39)))),1,""))</f>
        <v/>
      </c>
      <c r="R40" s="19" t="str">
        <f>IF(מרקובחצי[[#This Row],[CycleNumber]]&gt;1,IF(AND(O39=1,מרקובחצי[[#This Row],[עד ועד]]&lt;29),1,""),"")</f>
        <v/>
      </c>
      <c r="S40" s="19" t="str">
        <f>IF(מרקובחצי[[#This Row],[CycleNumber]]&gt;1,IF(OR(AND(O39=1,מרקובחצי[[#This Row],[עד ועד]]&gt;28),AND(P39=1),AND(Q39=1,מרקובחצי[[#This Row],[עד ועד]]&lt;32)),1,""),"")</f>
        <v/>
      </c>
      <c r="T40" s="19" t="str">
        <f>IF(מרקובחצי[[#This Row],[CycleNumber]]&gt;1,IF(AND(Q39=1,מרקובחצי[[#This Row],[עד ועד]]&gt;31),1,""),"")</f>
        <v/>
      </c>
      <c r="U40" s="19" t="str">
        <f>IF(מרקובחצי[[#This Row],[CycleNumber]]&gt;1,IF(AND(R39=1,מרקובחצי[[#This Row],[עד ועד]]&lt;29),1,IF(AND(U39=1,NOT(OR(מרקובחצי[[#This Row],[עד ועד]]&lt;J39,מרקובחצי[[#This Row],[עד ועד]]&gt;K39))),1,"")),"")</f>
        <v/>
      </c>
      <c r="V40" s="19">
        <f>IF(מרקובחצי[[#This Row],[CycleNumber]]&gt;1,IF(AND(SUM(R39:T39)=1,מרקובחצי[[#This Row],[עד ועד]]&gt;28,מרקובחצי[[#This Row],[עד ועד]]&lt;32),1,IF(OR(S39=1,AND(R39=1,מרקובחצי[[#This Row],[עד ועד]]&gt;28),AND(T39=1,מרקובחצי[[#This Row],[עד ועד]]&lt;32)),1,IF(AND(V39=1,NOT(OR(מרקובחצי[[#This Row],[עד ועד]]&lt;J39,מרקובחצי[[#This Row],[עד ועד]]&gt;K39))),1,""))),"")</f>
        <v>1</v>
      </c>
      <c r="W40" s="19" t="str">
        <f>IF(מרקובחצי[[#This Row],[CycleNumber]]&gt;1,IF(AND(T39=1,מרקובחצי[[#This Row],[עד ועד]]&gt;31),1,IF(AND(W39=1,NOT(OR(מרקובחצי[[#This Row],[עד ועד]]&lt;J39,מרקובחצי[[#This Row],[עד ועד]]&gt;K39))),1,"")),"")</f>
        <v/>
      </c>
      <c r="X40" s="19" t="str">
        <f>IF(AND(מרקובחצי[[#This Row],[CycleNumber]]&lt;$B41,SUM(מרקובחצי[[#This Row],[11]],R41)=2),1,"")</f>
        <v/>
      </c>
      <c r="Y40" s="19" t="str">
        <f>IF(AND(מרקובחצי[[#This Row],[CycleNumber]]&lt;$B41,SUM(מרקובחצי[[#This Row],[11]],S41)=2),1,"")</f>
        <v/>
      </c>
      <c r="Z40" s="19" t="str">
        <f>IF(AND(מרקובחצי[[#This Row],[CycleNumber]]&lt;$B41,SUM(מרקובחצי[[#This Row],[13]],S41)=2),1,"")</f>
        <v/>
      </c>
      <c r="AA40" s="19" t="str">
        <f>IF(AND(מרקובחצי[[#This Row],[CycleNumber]]&lt;$B41,SUM(מרקובחצי[[#This Row],[13]],T41)=2),1,"")</f>
        <v/>
      </c>
      <c r="AB40" s="19" t="str">
        <f>IF(AND(מרקובחצי[[#This Row],[CycleNumber]]&lt;$B41,SUM(מרקובחצי[[#This Row],[21]],U41)=2),1,"")</f>
        <v/>
      </c>
      <c r="AC40" s="19" t="str">
        <f>IF(AND(מרקובחצי[[#This Row],[CycleNumber]]&lt;$B41,SUM(מרקובחצי[[#This Row],[21]],V41)=2),1,"")</f>
        <v/>
      </c>
      <c r="AD40" s="19" t="str">
        <f>IF(AND(מרקובחצי[[#This Row],[CycleNumber]]&lt;$B41,SUM(מרקובחצי[[#This Row],[23]],V41)=2),1,"")</f>
        <v/>
      </c>
      <c r="AE40" s="19" t="str">
        <f>IF(AND(מרקובחצי[[#This Row],[CycleNumber]]&lt;$B41,SUM(מרקובחצי[[#This Row],[23]],W41)=2),1,"")</f>
        <v/>
      </c>
      <c r="AF40" s="19" t="str">
        <f>IF(AND(מרקובחצי[[#This Row],[CycleNumber]]&lt;$B41,SUM(מרקובחצי[[#This Row],[31]],O41)=2),1,"")</f>
        <v/>
      </c>
      <c r="AG40" s="19" t="str">
        <f>IF(AND(מרקובחצי[[#This Row],[CycleNumber]]&lt;$B41,SUM(מרקובחצי[[#This Row],[31]],P41)=2),1,"")</f>
        <v/>
      </c>
      <c r="AH40" s="19" t="str">
        <f>IF(AND(מרקובחצי[[#This Row],[CycleNumber]]&lt;$B41,SUM(מרקובחצי[[#This Row],[31]],Q41)=2),1,"")</f>
        <v/>
      </c>
      <c r="AI40" s="19" t="str">
        <f>IF(AND(מרקובחצי[[#This Row],[CycleNumber]]&lt;$B41,SUM(U40:U41)=2),1,"")</f>
        <v/>
      </c>
      <c r="AJ40" s="19">
        <f>IF(AND(מרקובחצי[[#This Row],[CycleNumber]]&lt;$B41,SUM(מרקובחצי[[#This Row],[32]],O41)=2),1,"")</f>
        <v>1</v>
      </c>
      <c r="AK40" s="19" t="str">
        <f>IF(AND(מרקובחצי[[#This Row],[CycleNumber]]&lt;$B41,SUM(מרקובחצי[[#This Row],[32]],P41)=2),1,"")</f>
        <v/>
      </c>
      <c r="AL40" s="19" t="str">
        <f>IF(AND(מרקובחצי[[#This Row],[CycleNumber]]&lt;$B41,SUM(מרקובחצי[[#This Row],[32]],Q41)=2),1,"")</f>
        <v/>
      </c>
      <c r="AM40" s="19" t="str">
        <f>IF(AND(מרקובחצי[[#This Row],[CycleNumber]]&lt;$B41,SUM(V40:V41)=2),1,"")</f>
        <v/>
      </c>
      <c r="AN40" s="19" t="str">
        <f>IF(AND(מרקובחצי[[#This Row],[CycleNumber]]&lt;$B41,SUM(מרקובחצי[[#This Row],[33]],O41)=2),1,"")</f>
        <v/>
      </c>
      <c r="AO40" s="19" t="str">
        <f>IF(AND(מרקובחצי[[#This Row],[CycleNumber]]&lt;$B41,SUM(מרקובחצי[[#This Row],[33]],P41)=2),1,"")</f>
        <v/>
      </c>
      <c r="AP40" s="19" t="str">
        <f>IF(AND(מרקובחצי[[#This Row],[CycleNumber]]&lt;$B41,SUM(מרקובחצי[[#This Row],[33]],Q41)=2),1,"")</f>
        <v/>
      </c>
      <c r="AQ40" s="19" t="str">
        <f>IF(AND(מרקובחצי[[#This Row],[CycleNumber]]&lt;$B41,SUM(W40:W41)=2),1,"")</f>
        <v/>
      </c>
      <c r="AR40" s="19" t="str">
        <f>IF(AND(מרקובחצי[[#This Row],[CycleNumber]]&lt;$B41,SUM(מרקובחצי[[#This Row],[12]],S41)=2),1,"")</f>
        <v/>
      </c>
      <c r="AS40" s="19" t="str">
        <f>IF(AND(מרקובחצי[[#This Row],[CycleNumber]]&lt;$B41,SUM(מרקובחצי[[#This Row],[22]],V41)=2),1,"")</f>
        <v/>
      </c>
      <c r="AT40" s="21">
        <f>SUM(מרקובחצי[[#This Row],[11]:[33]])</f>
        <v>1</v>
      </c>
    </row>
    <row r="41" spans="1:46" ht="15.6" x14ac:dyDescent="0.25">
      <c r="A41" s="19" t="s">
        <v>2</v>
      </c>
      <c r="B41" s="19">
        <v>40</v>
      </c>
      <c r="C41">
        <v>24</v>
      </c>
      <c r="D41" s="19">
        <f>מרקובחצי[[#This Row],[LengthofCycle]]+1</f>
        <v>25</v>
      </c>
      <c r="E41" t="str">
        <f>IF(IFERROR(LOOKUP(מרקובחצי[[#This Row],[ClientID]],קביעויות[הפלגה]),FALSE)=מרקובחצי[[#This Row],[ClientID]],1,"")</f>
        <v/>
      </c>
      <c r="F41">
        <f>IF(IFERROR(LOOKUP(מרקובחצי[[#This Row],[ClientID]],סוגחציקבוע[S31]),FALSE)=מרקובחצי[[#This Row],[ClientID]],1,"")</f>
        <v>1</v>
      </c>
      <c r="G41" t="str">
        <f>IF(IFERROR(LOOKUP(מרקובחצי[[#This Row],[ClientID]],סוגחציקבוע[S32]),FALSE)=מרקובחצי[[#This Row],[ClientID]],1,"")</f>
        <v/>
      </c>
      <c r="H41" t="str">
        <f>IF(IFERROR(LOOKUP(מרקובחצי[[#This Row],[ClientID]],סוגחציקבוע[S33]),FALSE)=מרקובחצי[[#This Row],[ClientID]],1,"")</f>
        <v/>
      </c>
      <c r="I41" t="str">
        <f>IF(IFERROR(LOOKUP(מרקובחצי[[#This Row],[ClientID]],סוגחציקבוע[S32&amp;33]),FALSE)=מרקובחצי[[#This Row],[ClientID]],1,"")</f>
        <v/>
      </c>
      <c r="J41" s="19">
        <f>IF(SUM(מרקובחצי[[#This Row],[11]:[13]])=1,מרקובחצי[[#This Row],[עד ועד]],IF(SUM(R40:T41)=1,IF(מרקובחצי[[#This Row],[עד ועד]]&lt;J40,מרקובחצי[[#This Row],[עד ועד]],J40),J40))</f>
        <v>25</v>
      </c>
      <c r="K41" s="19">
        <f>IF(SUM(מרקובחצי[[#This Row],[11]:[13]])=1,מרקובחצי[[#This Row],[עד ועד]],IF(SUM(R40:T41)=1,IF(מרקובחצי[[#This Row],[עד ועד]]&gt;K40,מרקובחצי[[#This Row],[עד ועד]],K40),K40))</f>
        <v>25</v>
      </c>
      <c r="L41" s="19" t="str">
        <f>IF(AND(SUM(מרקובחצי[[#This Row],[31]:[33]])=1,SUM(U40:W40)=0),מרקובחצי[[#This Row],[מקס]]-מרקובחצי[[#This Row],[מינ]],"")</f>
        <v/>
      </c>
      <c r="M4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41" s="19" t="str">
        <f t="shared" si="0"/>
        <v>S32</v>
      </c>
      <c r="O41" s="19">
        <f>IF(מרקובחצי[[#This Row],[קבעה הפלגה?]]=1,"",IF(AND(מרקובחצי[[#This Row],[עד ועד]]&lt;29,OR(מרקובחצי[[#This Row],[CycleNumber]]=1,AND(U40=1,OR(מרקובחצי[[#This Row],[עד ועד]]&lt;J40,מרקובחצי[[#This Row],[עד ועד]]&gt;K40)),AND(V40=1,מרקובחצי[[#This Row],[עד ועד]]&lt;J40),W40=1)),1,""))</f>
        <v>1</v>
      </c>
      <c r="P41" s="19" t="str">
        <f>IF(מרקובחצי[[#This Row],[קבעה הפלגה?]]=1,"",IF(AND(מרקובחצי[[#This Row],[עד ועד]]&gt;28,מרקובחצי[[#This Row],[עד ועד]]&lt;32,OR(מרקובחצי[[#This Row],[CycleNumber]]=1,AND(U40=1),AND(V40=1,OR(מרקובחצי[[#This Row],[עד ועד]]&lt;J40,מרקובחצי[[#This Row],[עד ועד]]&gt;K40)),W40=1)),1,""))</f>
        <v/>
      </c>
      <c r="Q41" s="19" t="str">
        <f>IF(מרקובחצי[[#This Row],[קבעה הפלגה?]]=1,"",IF(AND(מרקובחצי[[#This Row],[עד ועד]]&gt;31,OR(מרקובחצי[[#This Row],[CycleNumber]]=1,AND(U40=1),AND(V40=1,מרקובחצי[[#This Row],[עד ועד]]&gt;K40),AND(W40=1,OR(מרקובחצי[[#This Row],[עד ועד]]&gt;K40,מרקובחצי[[#This Row],[עד ועד]]&lt;J40)))),1,""))</f>
        <v/>
      </c>
      <c r="R41" s="19" t="str">
        <f>IF(מרקובחצי[[#This Row],[CycleNumber]]&gt;1,IF(AND(O40=1,מרקובחצי[[#This Row],[עד ועד]]&lt;29),1,""),"")</f>
        <v/>
      </c>
      <c r="S41" s="19" t="str">
        <f>IF(מרקובחצי[[#This Row],[CycleNumber]]&gt;1,IF(OR(AND(O40=1,מרקובחצי[[#This Row],[עד ועד]]&gt;28),AND(P40=1),AND(Q40=1,מרקובחצי[[#This Row],[עד ועד]]&lt;32)),1,""),"")</f>
        <v/>
      </c>
      <c r="T41" s="19" t="str">
        <f>IF(מרקובחצי[[#This Row],[CycleNumber]]&gt;1,IF(AND(Q40=1,מרקובחצי[[#This Row],[עד ועד]]&gt;31),1,""),"")</f>
        <v/>
      </c>
      <c r="U41" s="19" t="str">
        <f>IF(מרקובחצי[[#This Row],[CycleNumber]]&gt;1,IF(AND(R40=1,מרקובחצי[[#This Row],[עד ועד]]&lt;29),1,IF(AND(U40=1,NOT(OR(מרקובחצי[[#This Row],[עד ועד]]&lt;J40,מרקובחצי[[#This Row],[עד ועד]]&gt;K40))),1,"")),"")</f>
        <v/>
      </c>
      <c r="V41" s="19" t="str">
        <f>IF(מרקובחצי[[#This Row],[CycleNumber]]&gt;1,IF(AND(SUM(R40:T40)=1,מרקובחצי[[#This Row],[עד ועד]]&gt;28,מרקובחצי[[#This Row],[עד ועד]]&lt;32),1,IF(OR(S40=1,AND(R40=1,מרקובחצי[[#This Row],[עד ועד]]&gt;28),AND(T40=1,מרקובחצי[[#This Row],[עד ועד]]&lt;32)),1,IF(AND(V40=1,NOT(OR(מרקובחצי[[#This Row],[עד ועד]]&lt;J40,מרקובחצי[[#This Row],[עד ועד]]&gt;K40))),1,""))),"")</f>
        <v/>
      </c>
      <c r="W41" s="19" t="str">
        <f>IF(מרקובחצי[[#This Row],[CycleNumber]]&gt;1,IF(AND(T40=1,מרקובחצי[[#This Row],[עד ועד]]&gt;31),1,IF(AND(W40=1,NOT(OR(מרקובחצי[[#This Row],[עד ועד]]&lt;J40,מרקובחצי[[#This Row],[עד ועד]]&gt;K40))),1,"")),"")</f>
        <v/>
      </c>
      <c r="X41" s="19">
        <f>IF(AND(מרקובחצי[[#This Row],[CycleNumber]]&lt;$B42,SUM(מרקובחצי[[#This Row],[11]],R42)=2),1,"")</f>
        <v>1</v>
      </c>
      <c r="Y41" s="19" t="str">
        <f>IF(AND(מרקובחצי[[#This Row],[CycleNumber]]&lt;$B42,SUM(מרקובחצי[[#This Row],[11]],S42)=2),1,"")</f>
        <v/>
      </c>
      <c r="Z41" s="19" t="str">
        <f>IF(AND(מרקובחצי[[#This Row],[CycleNumber]]&lt;$B42,SUM(מרקובחצי[[#This Row],[13]],S42)=2),1,"")</f>
        <v/>
      </c>
      <c r="AA41" s="19" t="str">
        <f>IF(AND(מרקובחצי[[#This Row],[CycleNumber]]&lt;$B42,SUM(מרקובחצי[[#This Row],[13]],T42)=2),1,"")</f>
        <v/>
      </c>
      <c r="AB41" s="19" t="str">
        <f>IF(AND(מרקובחצי[[#This Row],[CycleNumber]]&lt;$B42,SUM(מרקובחצי[[#This Row],[21]],U42)=2),1,"")</f>
        <v/>
      </c>
      <c r="AC41" s="19" t="str">
        <f>IF(AND(מרקובחצי[[#This Row],[CycleNumber]]&lt;$B42,SUM(מרקובחצי[[#This Row],[21]],V42)=2),1,"")</f>
        <v/>
      </c>
      <c r="AD41" s="19" t="str">
        <f>IF(AND(מרקובחצי[[#This Row],[CycleNumber]]&lt;$B42,SUM(מרקובחצי[[#This Row],[23]],V42)=2),1,"")</f>
        <v/>
      </c>
      <c r="AE41" s="19" t="str">
        <f>IF(AND(מרקובחצי[[#This Row],[CycleNumber]]&lt;$B42,SUM(מרקובחצי[[#This Row],[23]],W42)=2),1,"")</f>
        <v/>
      </c>
      <c r="AF41" s="19" t="str">
        <f>IF(AND(מרקובחצי[[#This Row],[CycleNumber]]&lt;$B42,SUM(מרקובחצי[[#This Row],[31]],O42)=2),1,"")</f>
        <v/>
      </c>
      <c r="AG41" s="19" t="str">
        <f>IF(AND(מרקובחצי[[#This Row],[CycleNumber]]&lt;$B42,SUM(מרקובחצי[[#This Row],[31]],P42)=2),1,"")</f>
        <v/>
      </c>
      <c r="AH41" s="19" t="str">
        <f>IF(AND(מרקובחצי[[#This Row],[CycleNumber]]&lt;$B42,SUM(מרקובחצי[[#This Row],[31]],Q42)=2),1,"")</f>
        <v/>
      </c>
      <c r="AI41" s="19" t="str">
        <f>IF(AND(מרקובחצי[[#This Row],[CycleNumber]]&lt;$B42,SUM(U41:U42)=2),1,"")</f>
        <v/>
      </c>
      <c r="AJ41" s="19" t="str">
        <f>IF(AND(מרקובחצי[[#This Row],[CycleNumber]]&lt;$B42,SUM(מרקובחצי[[#This Row],[32]],O42)=2),1,"")</f>
        <v/>
      </c>
      <c r="AK41" s="19" t="str">
        <f>IF(AND(מרקובחצי[[#This Row],[CycleNumber]]&lt;$B42,SUM(מרקובחצי[[#This Row],[32]],P42)=2),1,"")</f>
        <v/>
      </c>
      <c r="AL41" s="19" t="str">
        <f>IF(AND(מרקובחצי[[#This Row],[CycleNumber]]&lt;$B42,SUM(מרקובחצי[[#This Row],[32]],Q42)=2),1,"")</f>
        <v/>
      </c>
      <c r="AM41" s="19" t="str">
        <f>IF(AND(מרקובחצי[[#This Row],[CycleNumber]]&lt;$B42,SUM(V41:V42)=2),1,"")</f>
        <v/>
      </c>
      <c r="AN41" s="19" t="str">
        <f>IF(AND(מרקובחצי[[#This Row],[CycleNumber]]&lt;$B42,SUM(מרקובחצי[[#This Row],[33]],O42)=2),1,"")</f>
        <v/>
      </c>
      <c r="AO41" s="19" t="str">
        <f>IF(AND(מרקובחצי[[#This Row],[CycleNumber]]&lt;$B42,SUM(מרקובחצי[[#This Row],[33]],P42)=2),1,"")</f>
        <v/>
      </c>
      <c r="AP41" s="19" t="str">
        <f>IF(AND(מרקובחצי[[#This Row],[CycleNumber]]&lt;$B42,SUM(מרקובחצי[[#This Row],[33]],Q42)=2),1,"")</f>
        <v/>
      </c>
      <c r="AQ41" s="19" t="str">
        <f>IF(AND(מרקובחצי[[#This Row],[CycleNumber]]&lt;$B42,SUM(W41:W42)=2),1,"")</f>
        <v/>
      </c>
      <c r="AR41" s="19" t="str">
        <f>IF(AND(מרקובחצי[[#This Row],[CycleNumber]]&lt;$B42,SUM(מרקובחצי[[#This Row],[12]],S42)=2),1,"")</f>
        <v/>
      </c>
      <c r="AS41" s="19" t="str">
        <f>IF(AND(מרקובחצי[[#This Row],[CycleNumber]]&lt;$B42,SUM(מרקובחצי[[#This Row],[22]],V42)=2),1,"")</f>
        <v/>
      </c>
      <c r="AT41" s="21">
        <f>SUM(מרקובחצי[[#This Row],[11]:[33]])</f>
        <v>1</v>
      </c>
    </row>
    <row r="42" spans="1:46" ht="15.6" x14ac:dyDescent="0.25">
      <c r="A42" s="19" t="s">
        <v>2</v>
      </c>
      <c r="B42" s="19">
        <v>41</v>
      </c>
      <c r="C42">
        <v>26</v>
      </c>
      <c r="D42" s="19">
        <f>מרקובחצי[[#This Row],[LengthofCycle]]+1</f>
        <v>27</v>
      </c>
      <c r="E42" t="str">
        <f>IF(IFERROR(LOOKUP(מרקובחצי[[#This Row],[ClientID]],קביעויות[הפלגה]),FALSE)=מרקובחצי[[#This Row],[ClientID]],1,"")</f>
        <v/>
      </c>
      <c r="F42">
        <f>IF(IFERROR(LOOKUP(מרקובחצי[[#This Row],[ClientID]],סוגחציקבוע[S31]),FALSE)=מרקובחצי[[#This Row],[ClientID]],1,"")</f>
        <v>1</v>
      </c>
      <c r="G42" t="str">
        <f>IF(IFERROR(LOOKUP(מרקובחצי[[#This Row],[ClientID]],סוגחציקבוע[S32]),FALSE)=מרקובחצי[[#This Row],[ClientID]],1,"")</f>
        <v/>
      </c>
      <c r="H42" t="str">
        <f>IF(IFERROR(LOOKUP(מרקובחצי[[#This Row],[ClientID]],סוגחציקבוע[S33]),FALSE)=מרקובחצי[[#This Row],[ClientID]],1,"")</f>
        <v/>
      </c>
      <c r="I42" t="str">
        <f>IF(IFERROR(LOOKUP(מרקובחצי[[#This Row],[ClientID]],סוגחציקבוע[S32&amp;33]),FALSE)=מרקובחצי[[#This Row],[ClientID]],1,"")</f>
        <v/>
      </c>
      <c r="J42" s="19">
        <f>IF(SUM(מרקובחצי[[#This Row],[11]:[13]])=1,מרקובחצי[[#This Row],[עד ועד]],IF(SUM(R41:T42)=1,IF(מרקובחצי[[#This Row],[עד ועד]]&lt;J41,מרקובחצי[[#This Row],[עד ועד]],J41),J41))</f>
        <v>25</v>
      </c>
      <c r="K42" s="19">
        <f>IF(SUM(מרקובחצי[[#This Row],[11]:[13]])=1,מרקובחצי[[#This Row],[עד ועד]],IF(SUM(R41:T42)=1,IF(מרקובחצי[[#This Row],[עד ועד]]&gt;K41,מרקובחצי[[#This Row],[עד ועד]],K41),K41))</f>
        <v>27</v>
      </c>
      <c r="L42" s="19" t="str">
        <f>IF(AND(SUM(מרקובחצי[[#This Row],[31]:[33]])=1,SUM(U41:W41)=0),מרקובחצי[[#This Row],[מקס]]-מרקובחצי[[#This Row],[מינ]],"")</f>
        <v/>
      </c>
      <c r="M4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42" s="19" t="str">
        <f t="shared" si="0"/>
        <v>S11</v>
      </c>
      <c r="O42" s="19" t="str">
        <f>IF(מרקובחצי[[#This Row],[קבעה הפלגה?]]=1,"",IF(AND(מרקובחצי[[#This Row],[עד ועד]]&lt;29,OR(מרקובחצי[[#This Row],[CycleNumber]]=1,AND(U41=1,OR(מרקובחצי[[#This Row],[עד ועד]]&lt;J41,מרקובחצי[[#This Row],[עד ועד]]&gt;K41)),AND(V41=1,מרקובחצי[[#This Row],[עד ועד]]&lt;J41),W41=1)),1,""))</f>
        <v/>
      </c>
      <c r="P42" s="19" t="str">
        <f>IF(מרקובחצי[[#This Row],[קבעה הפלגה?]]=1,"",IF(AND(מרקובחצי[[#This Row],[עד ועד]]&gt;28,מרקובחצי[[#This Row],[עד ועד]]&lt;32,OR(מרקובחצי[[#This Row],[CycleNumber]]=1,AND(U41=1),AND(V41=1,OR(מרקובחצי[[#This Row],[עד ועד]]&lt;J41,מרקובחצי[[#This Row],[עד ועד]]&gt;K41)),W41=1)),1,""))</f>
        <v/>
      </c>
      <c r="Q42" s="19" t="str">
        <f>IF(מרקובחצי[[#This Row],[קבעה הפלגה?]]=1,"",IF(AND(מרקובחצי[[#This Row],[עד ועד]]&gt;31,OR(מרקובחצי[[#This Row],[CycleNumber]]=1,AND(U41=1),AND(V41=1,מרקובחצי[[#This Row],[עד ועד]]&gt;K41),AND(W41=1,OR(מרקובחצי[[#This Row],[עד ועד]]&gt;K41,מרקובחצי[[#This Row],[עד ועד]]&lt;J41)))),1,""))</f>
        <v/>
      </c>
      <c r="R42" s="19">
        <f>IF(מרקובחצי[[#This Row],[CycleNumber]]&gt;1,IF(AND(O41=1,מרקובחצי[[#This Row],[עד ועד]]&lt;29),1,""),"")</f>
        <v>1</v>
      </c>
      <c r="S42" s="19" t="str">
        <f>IF(מרקובחצי[[#This Row],[CycleNumber]]&gt;1,IF(OR(AND(O41=1,מרקובחצי[[#This Row],[עד ועד]]&gt;28),AND(P41=1),AND(Q41=1,מרקובחצי[[#This Row],[עד ועד]]&lt;32)),1,""),"")</f>
        <v/>
      </c>
      <c r="T42" s="19" t="str">
        <f>IF(מרקובחצי[[#This Row],[CycleNumber]]&gt;1,IF(AND(Q41=1,מרקובחצי[[#This Row],[עד ועד]]&gt;31),1,""),"")</f>
        <v/>
      </c>
      <c r="U42" s="19" t="str">
        <f>IF(מרקובחצי[[#This Row],[CycleNumber]]&gt;1,IF(AND(R41=1,מרקובחצי[[#This Row],[עד ועד]]&lt;29),1,IF(AND(U41=1,NOT(OR(מרקובחצי[[#This Row],[עד ועד]]&lt;J41,מרקובחצי[[#This Row],[עד ועד]]&gt;K41))),1,"")),"")</f>
        <v/>
      </c>
      <c r="V42" s="19" t="str">
        <f>IF(מרקובחצי[[#This Row],[CycleNumber]]&gt;1,IF(AND(SUM(R41:T41)=1,מרקובחצי[[#This Row],[עד ועד]]&gt;28,מרקובחצי[[#This Row],[עד ועד]]&lt;32),1,IF(OR(S41=1,AND(R41=1,מרקובחצי[[#This Row],[עד ועד]]&gt;28),AND(T41=1,מרקובחצי[[#This Row],[עד ועד]]&lt;32)),1,IF(AND(V41=1,NOT(OR(מרקובחצי[[#This Row],[עד ועד]]&lt;J41,מרקובחצי[[#This Row],[עד ועד]]&gt;K41))),1,""))),"")</f>
        <v/>
      </c>
      <c r="W42" s="19" t="str">
        <f>IF(מרקובחצי[[#This Row],[CycleNumber]]&gt;1,IF(AND(T41=1,מרקובחצי[[#This Row],[עד ועד]]&gt;31),1,IF(AND(W41=1,NOT(OR(מרקובחצי[[#This Row],[עד ועד]]&lt;J41,מרקובחצי[[#This Row],[עד ועד]]&gt;K41))),1,"")),"")</f>
        <v/>
      </c>
      <c r="X42" s="19" t="str">
        <f>IF(AND(מרקובחצי[[#This Row],[CycleNumber]]&lt;$B43,SUM(מרקובחצי[[#This Row],[11]],R43)=2),1,"")</f>
        <v/>
      </c>
      <c r="Y42" s="19" t="str">
        <f>IF(AND(מרקובחצי[[#This Row],[CycleNumber]]&lt;$B43,SUM(מרקובחצי[[#This Row],[11]],S43)=2),1,"")</f>
        <v/>
      </c>
      <c r="Z42" s="19" t="str">
        <f>IF(AND(מרקובחצי[[#This Row],[CycleNumber]]&lt;$B43,SUM(מרקובחצי[[#This Row],[13]],S43)=2),1,"")</f>
        <v/>
      </c>
      <c r="AA42" s="19" t="str">
        <f>IF(AND(מרקובחצי[[#This Row],[CycleNumber]]&lt;$B43,SUM(מרקובחצי[[#This Row],[13]],T43)=2),1,"")</f>
        <v/>
      </c>
      <c r="AB42" s="19">
        <f>IF(AND(מרקובחצי[[#This Row],[CycleNumber]]&lt;$B43,SUM(מרקובחצי[[#This Row],[21]],U43)=2),1,"")</f>
        <v>1</v>
      </c>
      <c r="AC42" s="19" t="str">
        <f>IF(AND(מרקובחצי[[#This Row],[CycleNumber]]&lt;$B43,SUM(מרקובחצי[[#This Row],[21]],V43)=2),1,"")</f>
        <v/>
      </c>
      <c r="AD42" s="19" t="str">
        <f>IF(AND(מרקובחצי[[#This Row],[CycleNumber]]&lt;$B43,SUM(מרקובחצי[[#This Row],[23]],V43)=2),1,"")</f>
        <v/>
      </c>
      <c r="AE42" s="19" t="str">
        <f>IF(AND(מרקובחצי[[#This Row],[CycleNumber]]&lt;$B43,SUM(מרקובחצי[[#This Row],[23]],W43)=2),1,"")</f>
        <v/>
      </c>
      <c r="AF42" s="19" t="str">
        <f>IF(AND(מרקובחצי[[#This Row],[CycleNumber]]&lt;$B43,SUM(מרקובחצי[[#This Row],[31]],O43)=2),1,"")</f>
        <v/>
      </c>
      <c r="AG42" s="19" t="str">
        <f>IF(AND(מרקובחצי[[#This Row],[CycleNumber]]&lt;$B43,SUM(מרקובחצי[[#This Row],[31]],P43)=2),1,"")</f>
        <v/>
      </c>
      <c r="AH42" s="19" t="str">
        <f>IF(AND(מרקובחצי[[#This Row],[CycleNumber]]&lt;$B43,SUM(מרקובחצי[[#This Row],[31]],Q43)=2),1,"")</f>
        <v/>
      </c>
      <c r="AI42" s="19" t="str">
        <f>IF(AND(מרקובחצי[[#This Row],[CycleNumber]]&lt;$B43,SUM(U42:U43)=2),1,"")</f>
        <v/>
      </c>
      <c r="AJ42" s="19" t="str">
        <f>IF(AND(מרקובחצי[[#This Row],[CycleNumber]]&lt;$B43,SUM(מרקובחצי[[#This Row],[32]],O43)=2),1,"")</f>
        <v/>
      </c>
      <c r="AK42" s="19" t="str">
        <f>IF(AND(מרקובחצי[[#This Row],[CycleNumber]]&lt;$B43,SUM(מרקובחצי[[#This Row],[32]],P43)=2),1,"")</f>
        <v/>
      </c>
      <c r="AL42" s="19" t="str">
        <f>IF(AND(מרקובחצי[[#This Row],[CycleNumber]]&lt;$B43,SUM(מרקובחצי[[#This Row],[32]],Q43)=2),1,"")</f>
        <v/>
      </c>
      <c r="AM42" s="19" t="str">
        <f>IF(AND(מרקובחצי[[#This Row],[CycleNumber]]&lt;$B43,SUM(V42:V43)=2),1,"")</f>
        <v/>
      </c>
      <c r="AN42" s="19" t="str">
        <f>IF(AND(מרקובחצי[[#This Row],[CycleNumber]]&lt;$B43,SUM(מרקובחצי[[#This Row],[33]],O43)=2),1,"")</f>
        <v/>
      </c>
      <c r="AO42" s="19" t="str">
        <f>IF(AND(מרקובחצי[[#This Row],[CycleNumber]]&lt;$B43,SUM(מרקובחצי[[#This Row],[33]],P43)=2),1,"")</f>
        <v/>
      </c>
      <c r="AP42" s="19" t="str">
        <f>IF(AND(מרקובחצי[[#This Row],[CycleNumber]]&lt;$B43,SUM(מרקובחצי[[#This Row],[33]],Q43)=2),1,"")</f>
        <v/>
      </c>
      <c r="AQ42" s="19" t="str">
        <f>IF(AND(מרקובחצי[[#This Row],[CycleNumber]]&lt;$B43,SUM(W42:W43)=2),1,"")</f>
        <v/>
      </c>
      <c r="AR42" s="19" t="str">
        <f>IF(AND(מרקובחצי[[#This Row],[CycleNumber]]&lt;$B43,SUM(מרקובחצי[[#This Row],[12]],S43)=2),1,"")</f>
        <v/>
      </c>
      <c r="AS42" s="19" t="str">
        <f>IF(AND(מרקובחצי[[#This Row],[CycleNumber]]&lt;$B43,SUM(מרקובחצי[[#This Row],[22]],V43)=2),1,"")</f>
        <v/>
      </c>
      <c r="AT42" s="21">
        <f>SUM(מרקובחצי[[#This Row],[11]:[33]])</f>
        <v>1</v>
      </c>
    </row>
    <row r="43" spans="1:46" ht="15.6" x14ac:dyDescent="0.25">
      <c r="A43" s="19" t="s">
        <v>2</v>
      </c>
      <c r="B43" s="19">
        <v>42</v>
      </c>
      <c r="C43">
        <v>27</v>
      </c>
      <c r="D43" s="19">
        <f>מרקובחצי[[#This Row],[LengthofCycle]]+1</f>
        <v>28</v>
      </c>
      <c r="E43" t="str">
        <f>IF(IFERROR(LOOKUP(מרקובחצי[[#This Row],[ClientID]],קביעויות[הפלגה]),FALSE)=מרקובחצי[[#This Row],[ClientID]],1,"")</f>
        <v/>
      </c>
      <c r="F43">
        <f>IF(IFERROR(LOOKUP(מרקובחצי[[#This Row],[ClientID]],סוגחציקבוע[S31]),FALSE)=מרקובחצי[[#This Row],[ClientID]],1,"")</f>
        <v>1</v>
      </c>
      <c r="G43" t="str">
        <f>IF(IFERROR(LOOKUP(מרקובחצי[[#This Row],[ClientID]],סוגחציקבוע[S32]),FALSE)=מרקובחצי[[#This Row],[ClientID]],1,"")</f>
        <v/>
      </c>
      <c r="H43" t="str">
        <f>IF(IFERROR(LOOKUP(מרקובחצי[[#This Row],[ClientID]],סוגחציקבוע[S33]),FALSE)=מרקובחצי[[#This Row],[ClientID]],1,"")</f>
        <v/>
      </c>
      <c r="I43" t="str">
        <f>IF(IFERROR(LOOKUP(מרקובחצי[[#This Row],[ClientID]],סוגחציקבוע[S32&amp;33]),FALSE)=מרקובחצי[[#This Row],[ClientID]],1,"")</f>
        <v/>
      </c>
      <c r="J43" s="19">
        <f>IF(SUM(מרקובחצי[[#This Row],[11]:[13]])=1,מרקובחצי[[#This Row],[עד ועד]],IF(SUM(R42:T43)=1,IF(מרקובחצי[[#This Row],[עד ועד]]&lt;J42,מרקובחצי[[#This Row],[עד ועד]],J42),J42))</f>
        <v>25</v>
      </c>
      <c r="K43" s="19">
        <f>IF(SUM(מרקובחצי[[#This Row],[11]:[13]])=1,מרקובחצי[[#This Row],[עד ועד]],IF(SUM(R42:T43)=1,IF(מרקובחצי[[#This Row],[עד ועד]]&gt;K42,מרקובחצי[[#This Row],[עד ועד]],K42),K42))</f>
        <v>28</v>
      </c>
      <c r="L43" s="19">
        <f>IF(AND(SUM(מרקובחצי[[#This Row],[31]:[33]])=1,SUM(U42:W42)=0),מרקובחצי[[#This Row],[מקס]]-מרקובחצי[[#This Row],[מינ]],"")</f>
        <v>3</v>
      </c>
      <c r="M4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43" s="19" t="str">
        <f t="shared" si="0"/>
        <v>S21</v>
      </c>
      <c r="O43" s="19" t="str">
        <f>IF(מרקובחצי[[#This Row],[קבעה הפלגה?]]=1,"",IF(AND(מרקובחצי[[#This Row],[עד ועד]]&lt;29,OR(מרקובחצי[[#This Row],[CycleNumber]]=1,AND(U42=1,OR(מרקובחצי[[#This Row],[עד ועד]]&lt;J42,מרקובחצי[[#This Row],[עד ועד]]&gt;K42)),AND(V42=1,מרקובחצי[[#This Row],[עד ועד]]&lt;J42),W42=1)),1,""))</f>
        <v/>
      </c>
      <c r="P43" s="19" t="str">
        <f>IF(מרקובחצי[[#This Row],[קבעה הפלגה?]]=1,"",IF(AND(מרקובחצי[[#This Row],[עד ועד]]&gt;28,מרקובחצי[[#This Row],[עד ועד]]&lt;32,OR(מרקובחצי[[#This Row],[CycleNumber]]=1,AND(U42=1),AND(V42=1,OR(מרקובחצי[[#This Row],[עד ועד]]&lt;J42,מרקובחצי[[#This Row],[עד ועד]]&gt;K42)),W42=1)),1,""))</f>
        <v/>
      </c>
      <c r="Q43" s="19" t="str">
        <f>IF(מרקובחצי[[#This Row],[קבעה הפלגה?]]=1,"",IF(AND(מרקובחצי[[#This Row],[עד ועד]]&gt;31,OR(מרקובחצי[[#This Row],[CycleNumber]]=1,AND(U42=1),AND(V42=1,מרקובחצי[[#This Row],[עד ועד]]&gt;K42),AND(W42=1,OR(מרקובחצי[[#This Row],[עד ועד]]&gt;K42,מרקובחצי[[#This Row],[עד ועד]]&lt;J42)))),1,""))</f>
        <v/>
      </c>
      <c r="R43" s="19" t="str">
        <f>IF(מרקובחצי[[#This Row],[CycleNumber]]&gt;1,IF(AND(O42=1,מרקובחצי[[#This Row],[עד ועד]]&lt;29),1,""),"")</f>
        <v/>
      </c>
      <c r="S43" s="19" t="str">
        <f>IF(מרקובחצי[[#This Row],[CycleNumber]]&gt;1,IF(OR(AND(O42=1,מרקובחצי[[#This Row],[עד ועד]]&gt;28),AND(P42=1),AND(Q42=1,מרקובחצי[[#This Row],[עד ועד]]&lt;32)),1,""),"")</f>
        <v/>
      </c>
      <c r="T43" s="19" t="str">
        <f>IF(מרקובחצי[[#This Row],[CycleNumber]]&gt;1,IF(AND(Q42=1,מרקובחצי[[#This Row],[עד ועד]]&gt;31),1,""),"")</f>
        <v/>
      </c>
      <c r="U43" s="19">
        <f>IF(מרקובחצי[[#This Row],[CycleNumber]]&gt;1,IF(AND(R42=1,מרקובחצי[[#This Row],[עד ועד]]&lt;29),1,IF(AND(U42=1,NOT(OR(מרקובחצי[[#This Row],[עד ועד]]&lt;J42,מרקובחצי[[#This Row],[עד ועד]]&gt;K42))),1,"")),"")</f>
        <v>1</v>
      </c>
      <c r="V43" s="19" t="str">
        <f>IF(מרקובחצי[[#This Row],[CycleNumber]]&gt;1,IF(AND(SUM(R42:T42)=1,מרקובחצי[[#This Row],[עד ועד]]&gt;28,מרקובחצי[[#This Row],[עד ועד]]&lt;32),1,IF(OR(S42=1,AND(R42=1,מרקובחצי[[#This Row],[עד ועד]]&gt;28),AND(T42=1,מרקובחצי[[#This Row],[עד ועד]]&lt;32)),1,IF(AND(V42=1,NOT(OR(מרקובחצי[[#This Row],[עד ועד]]&lt;J42,מרקובחצי[[#This Row],[עד ועד]]&gt;K42))),1,""))),"")</f>
        <v/>
      </c>
      <c r="W43" s="19" t="str">
        <f>IF(מרקובחצי[[#This Row],[CycleNumber]]&gt;1,IF(AND(T42=1,מרקובחצי[[#This Row],[עד ועד]]&gt;31),1,IF(AND(W42=1,NOT(OR(מרקובחצי[[#This Row],[עד ועד]]&lt;J42,מרקובחצי[[#This Row],[עד ועד]]&gt;K42))),1,"")),"")</f>
        <v/>
      </c>
      <c r="X43" s="19" t="str">
        <f>IF(AND(מרקובחצי[[#This Row],[CycleNumber]]&lt;$B44,SUM(מרקובחצי[[#This Row],[11]],R44)=2),1,"")</f>
        <v/>
      </c>
      <c r="Y43" s="19" t="str">
        <f>IF(AND(מרקובחצי[[#This Row],[CycleNumber]]&lt;$B44,SUM(מרקובחצי[[#This Row],[11]],S44)=2),1,"")</f>
        <v/>
      </c>
      <c r="Z43" s="19" t="str">
        <f>IF(AND(מרקובחצי[[#This Row],[CycleNumber]]&lt;$B44,SUM(מרקובחצי[[#This Row],[13]],S44)=2),1,"")</f>
        <v/>
      </c>
      <c r="AA43" s="19" t="str">
        <f>IF(AND(מרקובחצי[[#This Row],[CycleNumber]]&lt;$B44,SUM(מרקובחצי[[#This Row],[13]],T44)=2),1,"")</f>
        <v/>
      </c>
      <c r="AB43" s="19" t="str">
        <f>IF(AND(מרקובחצי[[#This Row],[CycleNumber]]&lt;$B44,SUM(מרקובחצי[[#This Row],[21]],U44)=2),1,"")</f>
        <v/>
      </c>
      <c r="AC43" s="19" t="str">
        <f>IF(AND(מרקובחצי[[#This Row],[CycleNumber]]&lt;$B44,SUM(מרקובחצי[[#This Row],[21]],V44)=2),1,"")</f>
        <v/>
      </c>
      <c r="AD43" s="19" t="str">
        <f>IF(AND(מרקובחצי[[#This Row],[CycleNumber]]&lt;$B44,SUM(מרקובחצי[[#This Row],[23]],V44)=2),1,"")</f>
        <v/>
      </c>
      <c r="AE43" s="19" t="str">
        <f>IF(AND(מרקובחצי[[#This Row],[CycleNumber]]&lt;$B44,SUM(מרקובחצי[[#This Row],[23]],W44)=2),1,"")</f>
        <v/>
      </c>
      <c r="AF43" s="19" t="str">
        <f>IF(AND(מרקובחצי[[#This Row],[CycleNumber]]&lt;$B44,SUM(מרקובחצי[[#This Row],[31]],O44)=2),1,"")</f>
        <v/>
      </c>
      <c r="AG43" s="19">
        <f>IF(AND(מרקובחצי[[#This Row],[CycleNumber]]&lt;$B44,SUM(מרקובחצי[[#This Row],[31]],P44)=2),1,"")</f>
        <v>1</v>
      </c>
      <c r="AH43" s="19" t="str">
        <f>IF(AND(מרקובחצי[[#This Row],[CycleNumber]]&lt;$B44,SUM(מרקובחצי[[#This Row],[31]],Q44)=2),1,"")</f>
        <v/>
      </c>
      <c r="AI43" s="19" t="str">
        <f>IF(AND(מרקובחצי[[#This Row],[CycleNumber]]&lt;$B44,SUM(U43:U44)=2),1,"")</f>
        <v/>
      </c>
      <c r="AJ43" s="19" t="str">
        <f>IF(AND(מרקובחצי[[#This Row],[CycleNumber]]&lt;$B44,SUM(מרקובחצי[[#This Row],[32]],O44)=2),1,"")</f>
        <v/>
      </c>
      <c r="AK43" s="19" t="str">
        <f>IF(AND(מרקובחצי[[#This Row],[CycleNumber]]&lt;$B44,SUM(מרקובחצי[[#This Row],[32]],P44)=2),1,"")</f>
        <v/>
      </c>
      <c r="AL43" s="19" t="str">
        <f>IF(AND(מרקובחצי[[#This Row],[CycleNumber]]&lt;$B44,SUM(מרקובחצי[[#This Row],[32]],Q44)=2),1,"")</f>
        <v/>
      </c>
      <c r="AM43" s="19" t="str">
        <f>IF(AND(מרקובחצי[[#This Row],[CycleNumber]]&lt;$B44,SUM(V43:V44)=2),1,"")</f>
        <v/>
      </c>
      <c r="AN43" s="19" t="str">
        <f>IF(AND(מרקובחצי[[#This Row],[CycleNumber]]&lt;$B44,SUM(מרקובחצי[[#This Row],[33]],O44)=2),1,"")</f>
        <v/>
      </c>
      <c r="AO43" s="19" t="str">
        <f>IF(AND(מרקובחצי[[#This Row],[CycleNumber]]&lt;$B44,SUM(מרקובחצי[[#This Row],[33]],P44)=2),1,"")</f>
        <v/>
      </c>
      <c r="AP43" s="19" t="str">
        <f>IF(AND(מרקובחצי[[#This Row],[CycleNumber]]&lt;$B44,SUM(מרקובחצי[[#This Row],[33]],Q44)=2),1,"")</f>
        <v/>
      </c>
      <c r="AQ43" s="19" t="str">
        <f>IF(AND(מרקובחצי[[#This Row],[CycleNumber]]&lt;$B44,SUM(W43:W44)=2),1,"")</f>
        <v/>
      </c>
      <c r="AR43" s="19" t="str">
        <f>IF(AND(מרקובחצי[[#This Row],[CycleNumber]]&lt;$B44,SUM(מרקובחצי[[#This Row],[12]],S44)=2),1,"")</f>
        <v/>
      </c>
      <c r="AS43" s="19" t="str">
        <f>IF(AND(מרקובחצי[[#This Row],[CycleNumber]]&lt;$B44,SUM(מרקובחצי[[#This Row],[22]],V44)=2),1,"")</f>
        <v/>
      </c>
      <c r="AT43" s="21">
        <f>SUM(מרקובחצי[[#This Row],[11]:[33]])</f>
        <v>1</v>
      </c>
    </row>
    <row r="44" spans="1:46" ht="15.6" x14ac:dyDescent="0.25">
      <c r="A44" s="19" t="s">
        <v>2</v>
      </c>
      <c r="B44" s="19">
        <v>43</v>
      </c>
      <c r="C44">
        <v>28</v>
      </c>
      <c r="D44" s="19">
        <f>מרקובחצי[[#This Row],[LengthofCycle]]+1</f>
        <v>29</v>
      </c>
      <c r="E44" t="str">
        <f>IF(IFERROR(LOOKUP(מרקובחצי[[#This Row],[ClientID]],קביעויות[הפלגה]),FALSE)=מרקובחצי[[#This Row],[ClientID]],1,"")</f>
        <v/>
      </c>
      <c r="F44">
        <f>IF(IFERROR(LOOKUP(מרקובחצי[[#This Row],[ClientID]],סוגחציקבוע[S31]),FALSE)=מרקובחצי[[#This Row],[ClientID]],1,"")</f>
        <v>1</v>
      </c>
      <c r="G44" t="str">
        <f>IF(IFERROR(LOOKUP(מרקובחצי[[#This Row],[ClientID]],סוגחציקבוע[S32]),FALSE)=מרקובחצי[[#This Row],[ClientID]],1,"")</f>
        <v/>
      </c>
      <c r="H44" t="str">
        <f>IF(IFERROR(LOOKUP(מרקובחצי[[#This Row],[ClientID]],סוגחציקבוע[S33]),FALSE)=מרקובחצי[[#This Row],[ClientID]],1,"")</f>
        <v/>
      </c>
      <c r="I44" t="str">
        <f>IF(IFERROR(LOOKUP(מרקובחצי[[#This Row],[ClientID]],סוגחציקבוע[S32&amp;33]),FALSE)=מרקובחצי[[#This Row],[ClientID]],1,"")</f>
        <v/>
      </c>
      <c r="J44" s="19">
        <f>IF(SUM(מרקובחצי[[#This Row],[11]:[13]])=1,מרקובחצי[[#This Row],[עד ועד]],IF(SUM(R43:T44)=1,IF(מרקובחצי[[#This Row],[עד ועד]]&lt;J43,מרקובחצי[[#This Row],[עד ועד]],J43),J43))</f>
        <v>29</v>
      </c>
      <c r="K44" s="19">
        <f>IF(SUM(מרקובחצי[[#This Row],[11]:[13]])=1,מרקובחצי[[#This Row],[עד ועד]],IF(SUM(R43:T44)=1,IF(מרקובחצי[[#This Row],[עד ועד]]&gt;K43,מרקובחצי[[#This Row],[עד ועד]],K43),K43))</f>
        <v>29</v>
      </c>
      <c r="L44" s="19" t="str">
        <f>IF(AND(SUM(מרקובחצי[[#This Row],[31]:[33]])=1,SUM(U43:W43)=0),מרקובחצי[[#This Row],[מקס]]-מרקובחצי[[#This Row],[מינ]],"")</f>
        <v/>
      </c>
      <c r="M4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44" s="19" t="str">
        <f t="shared" si="0"/>
        <v>S31</v>
      </c>
      <c r="O44" s="19" t="str">
        <f>IF(מרקובחצי[[#This Row],[קבעה הפלגה?]]=1,"",IF(AND(מרקובחצי[[#This Row],[עד ועד]]&lt;29,OR(מרקובחצי[[#This Row],[CycleNumber]]=1,AND(U43=1,OR(מרקובחצי[[#This Row],[עד ועד]]&lt;J43,מרקובחצי[[#This Row],[עד ועד]]&gt;K43)),AND(V43=1,מרקובחצי[[#This Row],[עד ועד]]&lt;J43),W43=1)),1,""))</f>
        <v/>
      </c>
      <c r="P44" s="19">
        <f>IF(מרקובחצי[[#This Row],[קבעה הפלגה?]]=1,"",IF(AND(מרקובחצי[[#This Row],[עד ועד]]&gt;28,מרקובחצי[[#This Row],[עד ועד]]&lt;32,OR(מרקובחצי[[#This Row],[CycleNumber]]=1,AND(U43=1),AND(V43=1,OR(מרקובחצי[[#This Row],[עד ועד]]&lt;J43,מרקובחצי[[#This Row],[עד ועד]]&gt;K43)),W43=1)),1,""))</f>
        <v>1</v>
      </c>
      <c r="Q44" s="19" t="str">
        <f>IF(מרקובחצי[[#This Row],[קבעה הפלגה?]]=1,"",IF(AND(מרקובחצי[[#This Row],[עד ועד]]&gt;31,OR(מרקובחצי[[#This Row],[CycleNumber]]=1,AND(U43=1),AND(V43=1,מרקובחצי[[#This Row],[עד ועד]]&gt;K43),AND(W43=1,OR(מרקובחצי[[#This Row],[עד ועד]]&gt;K43,מרקובחצי[[#This Row],[עד ועד]]&lt;J43)))),1,""))</f>
        <v/>
      </c>
      <c r="R44" s="19" t="str">
        <f>IF(מרקובחצי[[#This Row],[CycleNumber]]&gt;1,IF(AND(O43=1,מרקובחצי[[#This Row],[עד ועד]]&lt;29),1,""),"")</f>
        <v/>
      </c>
      <c r="S44" s="19" t="str">
        <f>IF(מרקובחצי[[#This Row],[CycleNumber]]&gt;1,IF(OR(AND(O43=1,מרקובחצי[[#This Row],[עד ועד]]&gt;28),AND(P43=1),AND(Q43=1,מרקובחצי[[#This Row],[עד ועד]]&lt;32)),1,""),"")</f>
        <v/>
      </c>
      <c r="T44" s="19" t="str">
        <f>IF(מרקובחצי[[#This Row],[CycleNumber]]&gt;1,IF(AND(Q43=1,מרקובחצי[[#This Row],[עד ועד]]&gt;31),1,""),"")</f>
        <v/>
      </c>
      <c r="U44" s="19" t="str">
        <f>IF(מרקובחצי[[#This Row],[CycleNumber]]&gt;1,IF(AND(R43=1,מרקובחצי[[#This Row],[עד ועד]]&lt;29),1,IF(AND(U43=1,NOT(OR(מרקובחצי[[#This Row],[עד ועד]]&lt;J43,מרקובחצי[[#This Row],[עד ועד]]&gt;K43))),1,"")),"")</f>
        <v/>
      </c>
      <c r="V44" s="19" t="str">
        <f>IF(מרקובחצי[[#This Row],[CycleNumber]]&gt;1,IF(AND(SUM(R43:T43)=1,מרקובחצי[[#This Row],[עד ועד]]&gt;28,מרקובחצי[[#This Row],[עד ועד]]&lt;32),1,IF(OR(S43=1,AND(R43=1,מרקובחצי[[#This Row],[עד ועד]]&gt;28),AND(T43=1,מרקובחצי[[#This Row],[עד ועד]]&lt;32)),1,IF(AND(V43=1,NOT(OR(מרקובחצי[[#This Row],[עד ועד]]&lt;J43,מרקובחצי[[#This Row],[עד ועד]]&gt;K43))),1,""))),"")</f>
        <v/>
      </c>
      <c r="W44" s="19" t="str">
        <f>IF(מרקובחצי[[#This Row],[CycleNumber]]&gt;1,IF(AND(T43=1,מרקובחצי[[#This Row],[עד ועד]]&gt;31),1,IF(AND(W43=1,NOT(OR(מרקובחצי[[#This Row],[עד ועד]]&lt;J43,מרקובחצי[[#This Row],[עד ועד]]&gt;K43))),1,"")),"")</f>
        <v/>
      </c>
      <c r="X44" s="19" t="str">
        <f>IF(AND(מרקובחצי[[#This Row],[CycleNumber]]&lt;$B45,SUM(מרקובחצי[[#This Row],[11]],R45)=2),1,"")</f>
        <v/>
      </c>
      <c r="Y44" s="19" t="str">
        <f>IF(AND(מרקובחצי[[#This Row],[CycleNumber]]&lt;$B45,SUM(מרקובחצי[[#This Row],[11]],S45)=2),1,"")</f>
        <v/>
      </c>
      <c r="Z44" s="19" t="str">
        <f>IF(AND(מרקובחצי[[#This Row],[CycleNumber]]&lt;$B45,SUM(מרקובחצי[[#This Row],[13]],S45)=2),1,"")</f>
        <v/>
      </c>
      <c r="AA44" s="19" t="str">
        <f>IF(AND(מרקובחצי[[#This Row],[CycleNumber]]&lt;$B45,SUM(מרקובחצי[[#This Row],[13]],T45)=2),1,"")</f>
        <v/>
      </c>
      <c r="AB44" s="19" t="str">
        <f>IF(AND(מרקובחצי[[#This Row],[CycleNumber]]&lt;$B45,SUM(מרקובחצי[[#This Row],[21]],U45)=2),1,"")</f>
        <v/>
      </c>
      <c r="AC44" s="19" t="str">
        <f>IF(AND(מרקובחצי[[#This Row],[CycleNumber]]&lt;$B45,SUM(מרקובחצי[[#This Row],[21]],V45)=2),1,"")</f>
        <v/>
      </c>
      <c r="AD44" s="19" t="str">
        <f>IF(AND(מרקובחצי[[#This Row],[CycleNumber]]&lt;$B45,SUM(מרקובחצי[[#This Row],[23]],V45)=2),1,"")</f>
        <v/>
      </c>
      <c r="AE44" s="19" t="str">
        <f>IF(AND(מרקובחצי[[#This Row],[CycleNumber]]&lt;$B45,SUM(מרקובחצי[[#This Row],[23]],W45)=2),1,"")</f>
        <v/>
      </c>
      <c r="AF44" s="19" t="str">
        <f>IF(AND(מרקובחצי[[#This Row],[CycleNumber]]&lt;$B45,SUM(מרקובחצי[[#This Row],[31]],O45)=2),1,"")</f>
        <v/>
      </c>
      <c r="AG44" s="19" t="str">
        <f>IF(AND(מרקובחצי[[#This Row],[CycleNumber]]&lt;$B45,SUM(מרקובחצי[[#This Row],[31]],P45)=2),1,"")</f>
        <v/>
      </c>
      <c r="AH44" s="19" t="str">
        <f>IF(AND(מרקובחצי[[#This Row],[CycleNumber]]&lt;$B45,SUM(מרקובחצי[[#This Row],[31]],Q45)=2),1,"")</f>
        <v/>
      </c>
      <c r="AI44" s="19" t="str">
        <f>IF(AND(מרקובחצי[[#This Row],[CycleNumber]]&lt;$B45,SUM(U44:U45)=2),1,"")</f>
        <v/>
      </c>
      <c r="AJ44" s="19" t="str">
        <f>IF(AND(מרקובחצי[[#This Row],[CycleNumber]]&lt;$B45,SUM(מרקובחצי[[#This Row],[32]],O45)=2),1,"")</f>
        <v/>
      </c>
      <c r="AK44" s="19" t="str">
        <f>IF(AND(מרקובחצי[[#This Row],[CycleNumber]]&lt;$B45,SUM(מרקובחצי[[#This Row],[32]],P45)=2),1,"")</f>
        <v/>
      </c>
      <c r="AL44" s="19" t="str">
        <f>IF(AND(מרקובחצי[[#This Row],[CycleNumber]]&lt;$B45,SUM(מרקובחצי[[#This Row],[32]],Q45)=2),1,"")</f>
        <v/>
      </c>
      <c r="AM44" s="19" t="str">
        <f>IF(AND(מרקובחצי[[#This Row],[CycleNumber]]&lt;$B45,SUM(V44:V45)=2),1,"")</f>
        <v/>
      </c>
      <c r="AN44" s="19" t="str">
        <f>IF(AND(מרקובחצי[[#This Row],[CycleNumber]]&lt;$B45,SUM(מרקובחצי[[#This Row],[33]],O45)=2),1,"")</f>
        <v/>
      </c>
      <c r="AO44" s="19" t="str">
        <f>IF(AND(מרקובחצי[[#This Row],[CycleNumber]]&lt;$B45,SUM(מרקובחצי[[#This Row],[33]],P45)=2),1,"")</f>
        <v/>
      </c>
      <c r="AP44" s="19" t="str">
        <f>IF(AND(מרקובחצי[[#This Row],[CycleNumber]]&lt;$B45,SUM(מרקובחצי[[#This Row],[33]],Q45)=2),1,"")</f>
        <v/>
      </c>
      <c r="AQ44" s="19" t="str">
        <f>IF(AND(מרקובחצי[[#This Row],[CycleNumber]]&lt;$B45,SUM(W44:W45)=2),1,"")</f>
        <v/>
      </c>
      <c r="AR44" s="19">
        <f>IF(AND(מרקובחצי[[#This Row],[CycleNumber]]&lt;$B45,SUM(מרקובחצי[[#This Row],[12]],S45)=2),1,"")</f>
        <v>1</v>
      </c>
      <c r="AS44" s="19" t="str">
        <f>IF(AND(מרקובחצי[[#This Row],[CycleNumber]]&lt;$B45,SUM(מרקובחצי[[#This Row],[22]],V45)=2),1,"")</f>
        <v/>
      </c>
      <c r="AT44" s="21">
        <f>SUM(מרקובחצי[[#This Row],[11]:[33]])</f>
        <v>1</v>
      </c>
    </row>
    <row r="45" spans="1:46" ht="15.6" x14ac:dyDescent="0.25">
      <c r="A45" s="19" t="s">
        <v>2</v>
      </c>
      <c r="B45" s="19">
        <v>44</v>
      </c>
      <c r="C45">
        <v>27</v>
      </c>
      <c r="D45" s="19">
        <f>מרקובחצי[[#This Row],[LengthofCycle]]+1</f>
        <v>28</v>
      </c>
      <c r="E45" t="str">
        <f>IF(IFERROR(LOOKUP(מרקובחצי[[#This Row],[ClientID]],קביעויות[הפלגה]),FALSE)=מרקובחצי[[#This Row],[ClientID]],1,"")</f>
        <v/>
      </c>
      <c r="F45">
        <f>IF(IFERROR(LOOKUP(מרקובחצי[[#This Row],[ClientID]],סוגחציקבוע[S31]),FALSE)=מרקובחצי[[#This Row],[ClientID]],1,"")</f>
        <v>1</v>
      </c>
      <c r="G45" t="str">
        <f>IF(IFERROR(LOOKUP(מרקובחצי[[#This Row],[ClientID]],סוגחציקבוע[S32]),FALSE)=מרקובחצי[[#This Row],[ClientID]],1,"")</f>
        <v/>
      </c>
      <c r="H45" t="str">
        <f>IF(IFERROR(LOOKUP(מרקובחצי[[#This Row],[ClientID]],סוגחציקבוע[S33]),FALSE)=מרקובחצי[[#This Row],[ClientID]],1,"")</f>
        <v/>
      </c>
      <c r="I45" t="str">
        <f>IF(IFERROR(LOOKUP(מרקובחצי[[#This Row],[ClientID]],סוגחציקבוע[S32&amp;33]),FALSE)=מרקובחצי[[#This Row],[ClientID]],1,"")</f>
        <v/>
      </c>
      <c r="J45" s="19">
        <f>IF(SUM(מרקובחצי[[#This Row],[11]:[13]])=1,מרקובחצי[[#This Row],[עד ועד]],IF(SUM(R44:T45)=1,IF(מרקובחצי[[#This Row],[עד ועד]]&lt;J44,מרקובחצי[[#This Row],[עד ועד]],J44),J44))</f>
        <v>28</v>
      </c>
      <c r="K45" s="19">
        <f>IF(SUM(מרקובחצי[[#This Row],[11]:[13]])=1,מרקובחצי[[#This Row],[עד ועד]],IF(SUM(R44:T45)=1,IF(מרקובחצי[[#This Row],[עד ועד]]&gt;K44,מרקובחצי[[#This Row],[עד ועד]],K44),K44))</f>
        <v>29</v>
      </c>
      <c r="L45" s="19" t="str">
        <f>IF(AND(SUM(מרקובחצי[[#This Row],[31]:[33]])=1,SUM(U44:W44)=0),מרקובחצי[[#This Row],[מקס]]-מרקובחצי[[#This Row],[מינ]],"")</f>
        <v/>
      </c>
      <c r="M4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45" s="19" t="str">
        <f t="shared" si="0"/>
        <v>S12</v>
      </c>
      <c r="O45" s="19" t="str">
        <f>IF(מרקובחצי[[#This Row],[קבעה הפלגה?]]=1,"",IF(AND(מרקובחצי[[#This Row],[עד ועד]]&lt;29,OR(מרקובחצי[[#This Row],[CycleNumber]]=1,AND(U44=1,OR(מרקובחצי[[#This Row],[עד ועד]]&lt;J44,מרקובחצי[[#This Row],[עד ועד]]&gt;K44)),AND(V44=1,מרקובחצי[[#This Row],[עד ועד]]&lt;J44),W44=1)),1,""))</f>
        <v/>
      </c>
      <c r="P45" s="19" t="str">
        <f>IF(מרקובחצי[[#This Row],[קבעה הפלגה?]]=1,"",IF(AND(מרקובחצי[[#This Row],[עד ועד]]&gt;28,מרקובחצי[[#This Row],[עד ועד]]&lt;32,OR(מרקובחצי[[#This Row],[CycleNumber]]=1,AND(U44=1),AND(V44=1,OR(מרקובחצי[[#This Row],[עד ועד]]&lt;J44,מרקובחצי[[#This Row],[עד ועד]]&gt;K44)),W44=1)),1,""))</f>
        <v/>
      </c>
      <c r="Q45" s="19" t="str">
        <f>IF(מרקובחצי[[#This Row],[קבעה הפלגה?]]=1,"",IF(AND(מרקובחצי[[#This Row],[עד ועד]]&gt;31,OR(מרקובחצי[[#This Row],[CycleNumber]]=1,AND(U44=1),AND(V44=1,מרקובחצי[[#This Row],[עד ועד]]&gt;K44),AND(W44=1,OR(מרקובחצי[[#This Row],[עד ועד]]&gt;K44,מרקובחצי[[#This Row],[עד ועד]]&lt;J44)))),1,""))</f>
        <v/>
      </c>
      <c r="R45" s="19" t="str">
        <f>IF(מרקובחצי[[#This Row],[CycleNumber]]&gt;1,IF(AND(O44=1,מרקובחצי[[#This Row],[עד ועד]]&lt;29),1,""),"")</f>
        <v/>
      </c>
      <c r="S45" s="19">
        <f>IF(מרקובחצי[[#This Row],[CycleNumber]]&gt;1,IF(OR(AND(O44=1,מרקובחצי[[#This Row],[עד ועד]]&gt;28),AND(P44=1),AND(Q44=1,מרקובחצי[[#This Row],[עד ועד]]&lt;32)),1,""),"")</f>
        <v>1</v>
      </c>
      <c r="T45" s="19" t="str">
        <f>IF(מרקובחצי[[#This Row],[CycleNumber]]&gt;1,IF(AND(Q44=1,מרקובחצי[[#This Row],[עד ועד]]&gt;31),1,""),"")</f>
        <v/>
      </c>
      <c r="U45" s="19" t="str">
        <f>IF(מרקובחצי[[#This Row],[CycleNumber]]&gt;1,IF(AND(R44=1,מרקובחצי[[#This Row],[עד ועד]]&lt;29),1,IF(AND(U44=1,NOT(OR(מרקובחצי[[#This Row],[עד ועד]]&lt;J44,מרקובחצי[[#This Row],[עד ועד]]&gt;K44))),1,"")),"")</f>
        <v/>
      </c>
      <c r="V45" s="19" t="str">
        <f>IF(מרקובחצי[[#This Row],[CycleNumber]]&gt;1,IF(AND(SUM(R44:T44)=1,מרקובחצי[[#This Row],[עד ועד]]&gt;28,מרקובחצי[[#This Row],[עד ועד]]&lt;32),1,IF(OR(S44=1,AND(R44=1,מרקובחצי[[#This Row],[עד ועד]]&gt;28),AND(T44=1,מרקובחצי[[#This Row],[עד ועד]]&lt;32)),1,IF(AND(V44=1,NOT(OR(מרקובחצי[[#This Row],[עד ועד]]&lt;J44,מרקובחצי[[#This Row],[עד ועד]]&gt;K44))),1,""))),"")</f>
        <v/>
      </c>
      <c r="W45" s="19" t="str">
        <f>IF(מרקובחצי[[#This Row],[CycleNumber]]&gt;1,IF(AND(T44=1,מרקובחצי[[#This Row],[עד ועד]]&gt;31),1,IF(AND(W44=1,NOT(OR(מרקובחצי[[#This Row],[עד ועד]]&lt;J44,מרקובחצי[[#This Row],[עד ועד]]&gt;K44))),1,"")),"")</f>
        <v/>
      </c>
      <c r="X45" s="19" t="str">
        <f>IF(AND(מרקובחצי[[#This Row],[CycleNumber]]&lt;$B46,SUM(מרקובחצי[[#This Row],[11]],R46)=2),1,"")</f>
        <v/>
      </c>
      <c r="Y45" s="19" t="str">
        <f>IF(AND(מרקובחצי[[#This Row],[CycleNumber]]&lt;$B46,SUM(מרקובחצי[[#This Row],[11]],S46)=2),1,"")</f>
        <v/>
      </c>
      <c r="Z45" s="19" t="str">
        <f>IF(AND(מרקובחצי[[#This Row],[CycleNumber]]&lt;$B46,SUM(מרקובחצי[[#This Row],[13]],S46)=2),1,"")</f>
        <v/>
      </c>
      <c r="AA45" s="19" t="str">
        <f>IF(AND(מרקובחצי[[#This Row],[CycleNumber]]&lt;$B46,SUM(מרקובחצי[[#This Row],[13]],T46)=2),1,"")</f>
        <v/>
      </c>
      <c r="AB45" s="19" t="str">
        <f>IF(AND(מרקובחצי[[#This Row],[CycleNumber]]&lt;$B46,SUM(מרקובחצי[[#This Row],[21]],U46)=2),1,"")</f>
        <v/>
      </c>
      <c r="AC45" s="19" t="str">
        <f>IF(AND(מרקובחצי[[#This Row],[CycleNumber]]&lt;$B46,SUM(מרקובחצי[[#This Row],[21]],V46)=2),1,"")</f>
        <v/>
      </c>
      <c r="AD45" s="19" t="str">
        <f>IF(AND(מרקובחצי[[#This Row],[CycleNumber]]&lt;$B46,SUM(מרקובחצי[[#This Row],[23]],V46)=2),1,"")</f>
        <v/>
      </c>
      <c r="AE45" s="19" t="str">
        <f>IF(AND(מרקובחצי[[#This Row],[CycleNumber]]&lt;$B46,SUM(מרקובחצי[[#This Row],[23]],W46)=2),1,"")</f>
        <v/>
      </c>
      <c r="AF45" s="19" t="str">
        <f>IF(AND(מרקובחצי[[#This Row],[CycleNumber]]&lt;$B46,SUM(מרקובחצי[[#This Row],[31]],O46)=2),1,"")</f>
        <v/>
      </c>
      <c r="AG45" s="19" t="str">
        <f>IF(AND(מרקובחצי[[#This Row],[CycleNumber]]&lt;$B46,SUM(מרקובחצי[[#This Row],[31]],P46)=2),1,"")</f>
        <v/>
      </c>
      <c r="AH45" s="19" t="str">
        <f>IF(AND(מרקובחצי[[#This Row],[CycleNumber]]&lt;$B46,SUM(מרקובחצי[[#This Row],[31]],Q46)=2),1,"")</f>
        <v/>
      </c>
      <c r="AI45" s="19" t="str">
        <f>IF(AND(מרקובחצי[[#This Row],[CycleNumber]]&lt;$B46,SUM(U45:U46)=2),1,"")</f>
        <v/>
      </c>
      <c r="AJ45" s="19" t="str">
        <f>IF(AND(מרקובחצי[[#This Row],[CycleNumber]]&lt;$B46,SUM(מרקובחצי[[#This Row],[32]],O46)=2),1,"")</f>
        <v/>
      </c>
      <c r="AK45" s="19" t="str">
        <f>IF(AND(מרקובחצי[[#This Row],[CycleNumber]]&lt;$B46,SUM(מרקובחצי[[#This Row],[32]],P46)=2),1,"")</f>
        <v/>
      </c>
      <c r="AL45" s="19" t="str">
        <f>IF(AND(מרקובחצי[[#This Row],[CycleNumber]]&lt;$B46,SUM(מרקובחצי[[#This Row],[32]],Q46)=2),1,"")</f>
        <v/>
      </c>
      <c r="AM45" s="19" t="str">
        <f>IF(AND(מרקובחצי[[#This Row],[CycleNumber]]&lt;$B46,SUM(V45:V46)=2),1,"")</f>
        <v/>
      </c>
      <c r="AN45" s="19" t="str">
        <f>IF(AND(מרקובחצי[[#This Row],[CycleNumber]]&lt;$B46,SUM(מרקובחצי[[#This Row],[33]],O46)=2),1,"")</f>
        <v/>
      </c>
      <c r="AO45" s="19" t="str">
        <f>IF(AND(מרקובחצי[[#This Row],[CycleNumber]]&lt;$B46,SUM(מרקובחצי[[#This Row],[33]],P46)=2),1,"")</f>
        <v/>
      </c>
      <c r="AP45" s="19" t="str">
        <f>IF(AND(מרקובחצי[[#This Row],[CycleNumber]]&lt;$B46,SUM(מרקובחצי[[#This Row],[33]],Q46)=2),1,"")</f>
        <v/>
      </c>
      <c r="AQ45" s="19" t="str">
        <f>IF(AND(מרקובחצי[[#This Row],[CycleNumber]]&lt;$B46,SUM(W45:W46)=2),1,"")</f>
        <v/>
      </c>
      <c r="AR45" s="19" t="str">
        <f>IF(AND(מרקובחצי[[#This Row],[CycleNumber]]&lt;$B46,SUM(מרקובחצי[[#This Row],[12]],S46)=2),1,"")</f>
        <v/>
      </c>
      <c r="AS45" s="19">
        <f>IF(AND(מרקובחצי[[#This Row],[CycleNumber]]&lt;$B46,SUM(מרקובחצי[[#This Row],[22]],V46)=2),1,"")</f>
        <v>1</v>
      </c>
      <c r="AT45" s="21">
        <f>SUM(מרקובחצי[[#This Row],[11]:[33]])</f>
        <v>1</v>
      </c>
    </row>
    <row r="46" spans="1:46" ht="15.6" x14ac:dyDescent="0.25">
      <c r="A46" s="19" t="s">
        <v>2</v>
      </c>
      <c r="B46" s="19">
        <v>45</v>
      </c>
      <c r="C46">
        <v>28</v>
      </c>
      <c r="D46" s="19">
        <f>מרקובחצי[[#This Row],[LengthofCycle]]+1</f>
        <v>29</v>
      </c>
      <c r="E46" t="str">
        <f>IF(IFERROR(LOOKUP(מרקובחצי[[#This Row],[ClientID]],קביעויות[הפלגה]),FALSE)=מרקובחצי[[#This Row],[ClientID]],1,"")</f>
        <v/>
      </c>
      <c r="F46">
        <f>IF(IFERROR(LOOKUP(מרקובחצי[[#This Row],[ClientID]],סוגחציקבוע[S31]),FALSE)=מרקובחצי[[#This Row],[ClientID]],1,"")</f>
        <v>1</v>
      </c>
      <c r="G46" t="str">
        <f>IF(IFERROR(LOOKUP(מרקובחצי[[#This Row],[ClientID]],סוגחציקבוע[S32]),FALSE)=מרקובחצי[[#This Row],[ClientID]],1,"")</f>
        <v/>
      </c>
      <c r="H46" t="str">
        <f>IF(IFERROR(LOOKUP(מרקובחצי[[#This Row],[ClientID]],סוגחציקבוע[S33]),FALSE)=מרקובחצי[[#This Row],[ClientID]],1,"")</f>
        <v/>
      </c>
      <c r="I46" t="str">
        <f>IF(IFERROR(LOOKUP(מרקובחצי[[#This Row],[ClientID]],סוגחציקבוע[S32&amp;33]),FALSE)=מרקובחצי[[#This Row],[ClientID]],1,"")</f>
        <v/>
      </c>
      <c r="J46" s="19">
        <f>IF(SUM(מרקובחצי[[#This Row],[11]:[13]])=1,מרקובחצי[[#This Row],[עד ועד]],IF(SUM(R45:T46)=1,IF(מרקובחצי[[#This Row],[עד ועד]]&lt;J45,מרקובחצי[[#This Row],[עד ועד]],J45),J45))</f>
        <v>28</v>
      </c>
      <c r="K46" s="19">
        <f>IF(SUM(מרקובחצי[[#This Row],[11]:[13]])=1,מרקובחצי[[#This Row],[עד ועד]],IF(SUM(R45:T46)=1,IF(מרקובחצי[[#This Row],[עד ועד]]&gt;K45,מרקובחצי[[#This Row],[עד ועד]],K45),K45))</f>
        <v>29</v>
      </c>
      <c r="L46" s="19">
        <f>IF(AND(SUM(מרקובחצי[[#This Row],[31]:[33]])=1,SUM(U45:W45)=0),מרקובחצי[[#This Row],[מקס]]-מרקובחצי[[#This Row],[מינ]],"")</f>
        <v>1</v>
      </c>
      <c r="M4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6" s="19" t="str">
        <f t="shared" si="0"/>
        <v>S22</v>
      </c>
      <c r="O46" s="19" t="str">
        <f>IF(מרקובחצי[[#This Row],[קבעה הפלגה?]]=1,"",IF(AND(מרקובחצי[[#This Row],[עד ועד]]&lt;29,OR(מרקובחצי[[#This Row],[CycleNumber]]=1,AND(U45=1,OR(מרקובחצי[[#This Row],[עד ועד]]&lt;J45,מרקובחצי[[#This Row],[עד ועד]]&gt;K45)),AND(V45=1,מרקובחצי[[#This Row],[עד ועד]]&lt;J45),W45=1)),1,""))</f>
        <v/>
      </c>
      <c r="P46" s="19" t="str">
        <f>IF(מרקובחצי[[#This Row],[קבעה הפלגה?]]=1,"",IF(AND(מרקובחצי[[#This Row],[עד ועד]]&gt;28,מרקובחצי[[#This Row],[עד ועד]]&lt;32,OR(מרקובחצי[[#This Row],[CycleNumber]]=1,AND(U45=1),AND(V45=1,OR(מרקובחצי[[#This Row],[עד ועד]]&lt;J45,מרקובחצי[[#This Row],[עד ועד]]&gt;K45)),W45=1)),1,""))</f>
        <v/>
      </c>
      <c r="Q46" s="19" t="str">
        <f>IF(מרקובחצי[[#This Row],[קבעה הפלגה?]]=1,"",IF(AND(מרקובחצי[[#This Row],[עד ועד]]&gt;31,OR(מרקובחצי[[#This Row],[CycleNumber]]=1,AND(U45=1),AND(V45=1,מרקובחצי[[#This Row],[עד ועד]]&gt;K45),AND(W45=1,OR(מרקובחצי[[#This Row],[עד ועד]]&gt;K45,מרקובחצי[[#This Row],[עד ועד]]&lt;J45)))),1,""))</f>
        <v/>
      </c>
      <c r="R46" s="19" t="str">
        <f>IF(מרקובחצי[[#This Row],[CycleNumber]]&gt;1,IF(AND(O45=1,מרקובחצי[[#This Row],[עד ועד]]&lt;29),1,""),"")</f>
        <v/>
      </c>
      <c r="S46" s="19" t="str">
        <f>IF(מרקובחצי[[#This Row],[CycleNumber]]&gt;1,IF(OR(AND(O45=1,מרקובחצי[[#This Row],[עד ועד]]&gt;28),AND(P45=1),AND(Q45=1,מרקובחצי[[#This Row],[עד ועד]]&lt;32)),1,""),"")</f>
        <v/>
      </c>
      <c r="T46" s="19" t="str">
        <f>IF(מרקובחצי[[#This Row],[CycleNumber]]&gt;1,IF(AND(Q45=1,מרקובחצי[[#This Row],[עד ועד]]&gt;31),1,""),"")</f>
        <v/>
      </c>
      <c r="U46" s="19" t="str">
        <f>IF(מרקובחצי[[#This Row],[CycleNumber]]&gt;1,IF(AND(R45=1,מרקובחצי[[#This Row],[עד ועד]]&lt;29),1,IF(AND(U45=1,NOT(OR(מרקובחצי[[#This Row],[עד ועד]]&lt;J45,מרקובחצי[[#This Row],[עד ועד]]&gt;K45))),1,"")),"")</f>
        <v/>
      </c>
      <c r="V46" s="19">
        <f>IF(מרקובחצי[[#This Row],[CycleNumber]]&gt;1,IF(AND(SUM(R45:T45)=1,מרקובחצי[[#This Row],[עד ועד]]&gt;28,מרקובחצי[[#This Row],[עד ועד]]&lt;32),1,IF(OR(S45=1,AND(R45=1,מרקובחצי[[#This Row],[עד ועד]]&gt;28),AND(T45=1,מרקובחצי[[#This Row],[עד ועד]]&lt;32)),1,IF(AND(V45=1,NOT(OR(מרקובחצי[[#This Row],[עד ועד]]&lt;J45,מרקובחצי[[#This Row],[עד ועד]]&gt;K45))),1,""))),"")</f>
        <v>1</v>
      </c>
      <c r="W46" s="19" t="str">
        <f>IF(מרקובחצי[[#This Row],[CycleNumber]]&gt;1,IF(AND(T45=1,מרקובחצי[[#This Row],[עד ועד]]&gt;31),1,IF(AND(W45=1,NOT(OR(מרקובחצי[[#This Row],[עד ועד]]&lt;J45,מרקובחצי[[#This Row],[עד ועד]]&gt;K45))),1,"")),"")</f>
        <v/>
      </c>
      <c r="X46" s="19" t="str">
        <f>IF(AND(מרקובחצי[[#This Row],[CycleNumber]]&lt;$B47,SUM(מרקובחצי[[#This Row],[11]],R47)=2),1,"")</f>
        <v/>
      </c>
      <c r="Y46" s="19" t="str">
        <f>IF(AND(מרקובחצי[[#This Row],[CycleNumber]]&lt;$B47,SUM(מרקובחצי[[#This Row],[11]],S47)=2),1,"")</f>
        <v/>
      </c>
      <c r="Z46" s="19" t="str">
        <f>IF(AND(מרקובחצי[[#This Row],[CycleNumber]]&lt;$B47,SUM(מרקובחצי[[#This Row],[13]],S47)=2),1,"")</f>
        <v/>
      </c>
      <c r="AA46" s="19" t="str">
        <f>IF(AND(מרקובחצי[[#This Row],[CycleNumber]]&lt;$B47,SUM(מרקובחצי[[#This Row],[13]],T47)=2),1,"")</f>
        <v/>
      </c>
      <c r="AB46" s="19" t="str">
        <f>IF(AND(מרקובחצי[[#This Row],[CycleNumber]]&lt;$B47,SUM(מרקובחצי[[#This Row],[21]],U47)=2),1,"")</f>
        <v/>
      </c>
      <c r="AC46" s="19" t="str">
        <f>IF(AND(מרקובחצי[[#This Row],[CycleNumber]]&lt;$B47,SUM(מרקובחצי[[#This Row],[21]],V47)=2),1,"")</f>
        <v/>
      </c>
      <c r="AD46" s="19" t="str">
        <f>IF(AND(מרקובחצי[[#This Row],[CycleNumber]]&lt;$B47,SUM(מרקובחצי[[#This Row],[23]],V47)=2),1,"")</f>
        <v/>
      </c>
      <c r="AE46" s="19" t="str">
        <f>IF(AND(מרקובחצי[[#This Row],[CycleNumber]]&lt;$B47,SUM(מרקובחצי[[#This Row],[23]],W47)=2),1,"")</f>
        <v/>
      </c>
      <c r="AF46" s="19" t="str">
        <f>IF(AND(מרקובחצי[[#This Row],[CycleNumber]]&lt;$B47,SUM(מרקובחצי[[#This Row],[31]],O47)=2),1,"")</f>
        <v/>
      </c>
      <c r="AG46" s="19" t="str">
        <f>IF(AND(מרקובחצי[[#This Row],[CycleNumber]]&lt;$B47,SUM(מרקובחצי[[#This Row],[31]],P47)=2),1,"")</f>
        <v/>
      </c>
      <c r="AH46" s="19" t="str">
        <f>IF(AND(מרקובחצי[[#This Row],[CycleNumber]]&lt;$B47,SUM(מרקובחצי[[#This Row],[31]],Q47)=2),1,"")</f>
        <v/>
      </c>
      <c r="AI46" s="19" t="str">
        <f>IF(AND(מרקובחצי[[#This Row],[CycleNumber]]&lt;$B47,SUM(U46:U47)=2),1,"")</f>
        <v/>
      </c>
      <c r="AJ46" s="19" t="str">
        <f>IF(AND(מרקובחצי[[#This Row],[CycleNumber]]&lt;$B47,SUM(מרקובחצי[[#This Row],[32]],O47)=2),1,"")</f>
        <v/>
      </c>
      <c r="AK46" s="19" t="str">
        <f>IF(AND(מרקובחצי[[#This Row],[CycleNumber]]&lt;$B47,SUM(מרקובחצי[[#This Row],[32]],P47)=2),1,"")</f>
        <v/>
      </c>
      <c r="AL46" s="19" t="str">
        <f>IF(AND(מרקובחצי[[#This Row],[CycleNumber]]&lt;$B47,SUM(מרקובחצי[[#This Row],[32]],Q47)=2),1,"")</f>
        <v/>
      </c>
      <c r="AM46" s="19" t="str">
        <f>IF(AND(מרקובחצי[[#This Row],[CycleNumber]]&lt;$B47,SUM(V46:V47)=2),1,"")</f>
        <v/>
      </c>
      <c r="AN46" s="19" t="str">
        <f>IF(AND(מרקובחצי[[#This Row],[CycleNumber]]&lt;$B47,SUM(מרקובחצי[[#This Row],[33]],O47)=2),1,"")</f>
        <v/>
      </c>
      <c r="AO46" s="19" t="str">
        <f>IF(AND(מרקובחצי[[#This Row],[CycleNumber]]&lt;$B47,SUM(מרקובחצי[[#This Row],[33]],P47)=2),1,"")</f>
        <v/>
      </c>
      <c r="AP46" s="19" t="str">
        <f>IF(AND(מרקובחצי[[#This Row],[CycleNumber]]&lt;$B47,SUM(מרקובחצי[[#This Row],[33]],Q47)=2),1,"")</f>
        <v/>
      </c>
      <c r="AQ46" s="19" t="str">
        <f>IF(AND(מרקובחצי[[#This Row],[CycleNumber]]&lt;$B47,SUM(W46:W47)=2),1,"")</f>
        <v/>
      </c>
      <c r="AR46" s="19" t="str">
        <f>IF(AND(מרקובחצי[[#This Row],[CycleNumber]]&lt;$B47,SUM(מרקובחצי[[#This Row],[12]],S47)=2),1,"")</f>
        <v/>
      </c>
      <c r="AS46" s="19" t="str">
        <f>IF(AND(מרקובחצי[[#This Row],[CycleNumber]]&lt;$B47,SUM(מרקובחצי[[#This Row],[22]],V47)=2),1,"")</f>
        <v/>
      </c>
      <c r="AT46" s="21">
        <f>SUM(מרקובחצי[[#This Row],[11]:[33]])</f>
        <v>1</v>
      </c>
    </row>
    <row r="47" spans="1:46" ht="15.6" x14ac:dyDescent="0.25">
      <c r="A47" s="19" t="s">
        <v>7</v>
      </c>
      <c r="B47" s="19">
        <v>1</v>
      </c>
      <c r="C47">
        <v>28</v>
      </c>
      <c r="D47" s="19">
        <f>מרקובחצי[[#This Row],[LengthofCycle]]+1</f>
        <v>29</v>
      </c>
      <c r="E47" t="str">
        <f>IF(IFERROR(LOOKUP(מרקובחצי[[#This Row],[ClientID]],קביעויות[הפלגה]),FALSE)=מרקובחצי[[#This Row],[ClientID]],1,"")</f>
        <v/>
      </c>
      <c r="F47" t="str">
        <f>IF(IFERROR(LOOKUP(מרקובחצי[[#This Row],[ClientID]],סוגחציקבוע[S31]),FALSE)=מרקובחצי[[#This Row],[ClientID]],1,"")</f>
        <v/>
      </c>
      <c r="G47">
        <f>IF(IFERROR(LOOKUP(מרקובחצי[[#This Row],[ClientID]],סוגחציקבוע[S32]),FALSE)=מרקובחצי[[#This Row],[ClientID]],1,"")</f>
        <v>1</v>
      </c>
      <c r="H47" t="str">
        <f>IF(IFERROR(LOOKUP(מרקובחצי[[#This Row],[ClientID]],סוגחציקבוע[S33]),FALSE)=מרקובחצי[[#This Row],[ClientID]],1,"")</f>
        <v/>
      </c>
      <c r="I47" t="str">
        <f>IF(IFERROR(LOOKUP(מרקובחצי[[#This Row],[ClientID]],סוגחציקבוע[S32&amp;33]),FALSE)=מרקובחצי[[#This Row],[ClientID]],1,"")</f>
        <v/>
      </c>
      <c r="J47" s="19">
        <f>IF(SUM(מרקובחצי[[#This Row],[11]:[13]])=1,מרקובחצי[[#This Row],[עד ועד]],IF(SUM(R46:T47)=1,IF(מרקובחצי[[#This Row],[עד ועד]]&lt;J46,מרקובחצי[[#This Row],[עד ועד]],J46),J46))</f>
        <v>29</v>
      </c>
      <c r="K47" s="19">
        <f>IF(SUM(מרקובחצי[[#This Row],[11]:[13]])=1,מרקובחצי[[#This Row],[עד ועד]],IF(SUM(R46:T47)=1,IF(מרקובחצי[[#This Row],[עד ועד]]&gt;K46,מרקובחצי[[#This Row],[עד ועד]],K46),K46))</f>
        <v>29</v>
      </c>
      <c r="L47" s="19" t="str">
        <f>IF(AND(SUM(מרקובחצי[[#This Row],[31]:[33]])=1,SUM(U46:W46)=0),מרקובחצי[[#This Row],[מקס]]-מרקובחצי[[#This Row],[מינ]],"")</f>
        <v/>
      </c>
      <c r="M4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47" s="19" t="str">
        <f t="shared" si="0"/>
        <v>S32</v>
      </c>
      <c r="O47" s="19" t="str">
        <f>IF(מרקובחצי[[#This Row],[קבעה הפלגה?]]=1,"",IF(AND(מרקובחצי[[#This Row],[עד ועד]]&lt;29,OR(מרקובחצי[[#This Row],[CycleNumber]]=1,AND(U46=1,OR(מרקובחצי[[#This Row],[עד ועד]]&lt;J46,מרקובחצי[[#This Row],[עד ועד]]&gt;K46)),AND(V46=1,מרקובחצי[[#This Row],[עד ועד]]&lt;J46),W46=1)),1,""))</f>
        <v/>
      </c>
      <c r="P47" s="19">
        <f>IF(מרקובחצי[[#This Row],[קבעה הפלגה?]]=1,"",IF(AND(מרקובחצי[[#This Row],[עד ועד]]&gt;28,מרקובחצי[[#This Row],[עד ועד]]&lt;32,OR(מרקובחצי[[#This Row],[CycleNumber]]=1,AND(U46=1),AND(V46=1,OR(מרקובחצי[[#This Row],[עד ועד]]&lt;J46,מרקובחצי[[#This Row],[עד ועד]]&gt;K46)),W46=1)),1,""))</f>
        <v>1</v>
      </c>
      <c r="Q47" s="19" t="str">
        <f>IF(מרקובחצי[[#This Row],[קבעה הפלגה?]]=1,"",IF(AND(מרקובחצי[[#This Row],[עד ועד]]&gt;31,OR(מרקובחצי[[#This Row],[CycleNumber]]=1,AND(U46=1),AND(V46=1,מרקובחצי[[#This Row],[עד ועד]]&gt;K46),AND(W46=1,OR(מרקובחצי[[#This Row],[עד ועד]]&gt;K46,מרקובחצי[[#This Row],[עד ועד]]&lt;J46)))),1,""))</f>
        <v/>
      </c>
      <c r="R47" s="19" t="str">
        <f>IF(מרקובחצי[[#This Row],[CycleNumber]]&gt;1,IF(AND(O46=1,מרקובחצי[[#This Row],[עד ועד]]&lt;29),1,""),"")</f>
        <v/>
      </c>
      <c r="S47" s="19" t="str">
        <f>IF(מרקובחצי[[#This Row],[CycleNumber]]&gt;1,IF(OR(AND(O46=1,מרקובחצי[[#This Row],[עד ועד]]&gt;28),AND(P46=1),AND(Q46=1,מרקובחצי[[#This Row],[עד ועד]]&lt;32)),1,""),"")</f>
        <v/>
      </c>
      <c r="T47" s="19" t="str">
        <f>IF(מרקובחצי[[#This Row],[CycleNumber]]&gt;1,IF(AND(Q46=1,מרקובחצי[[#This Row],[עד ועד]]&gt;31),1,""),"")</f>
        <v/>
      </c>
      <c r="U47" s="19" t="str">
        <f>IF(מרקובחצי[[#This Row],[CycleNumber]]&gt;1,IF(AND(R46=1,מרקובחצי[[#This Row],[עד ועד]]&lt;29),1,IF(AND(U46=1,NOT(OR(מרקובחצי[[#This Row],[עד ועד]]&lt;J46,מרקובחצי[[#This Row],[עד ועד]]&gt;K46))),1,"")),"")</f>
        <v/>
      </c>
      <c r="V47" s="19" t="str">
        <f>IF(מרקובחצי[[#This Row],[CycleNumber]]&gt;1,IF(AND(SUM(R46:T46)=1,מרקובחצי[[#This Row],[עד ועד]]&gt;28,מרקובחצי[[#This Row],[עד ועד]]&lt;32),1,IF(OR(S46=1,AND(R46=1,מרקובחצי[[#This Row],[עד ועד]]&gt;28),AND(T46=1,מרקובחצי[[#This Row],[עד ועד]]&lt;32)),1,IF(AND(V46=1,NOT(OR(מרקובחצי[[#This Row],[עד ועד]]&lt;J46,מרקובחצי[[#This Row],[עד ועד]]&gt;K46))),1,""))),"")</f>
        <v/>
      </c>
      <c r="W47" s="19" t="str">
        <f>IF(מרקובחצי[[#This Row],[CycleNumber]]&gt;1,IF(AND(T46=1,מרקובחצי[[#This Row],[עד ועד]]&gt;31),1,IF(AND(W46=1,NOT(OR(מרקובחצי[[#This Row],[עד ועד]]&lt;J46,מרקובחצי[[#This Row],[עד ועד]]&gt;K46))),1,"")),"")</f>
        <v/>
      </c>
      <c r="X47" s="19" t="str">
        <f>IF(AND(מרקובחצי[[#This Row],[CycleNumber]]&lt;$B48,SUM(מרקובחצי[[#This Row],[11]],R48)=2),1,"")</f>
        <v/>
      </c>
      <c r="Y47" s="19" t="str">
        <f>IF(AND(מרקובחצי[[#This Row],[CycleNumber]]&lt;$B48,SUM(מרקובחצי[[#This Row],[11]],S48)=2),1,"")</f>
        <v/>
      </c>
      <c r="Z47" s="19" t="str">
        <f>IF(AND(מרקובחצי[[#This Row],[CycleNumber]]&lt;$B48,SUM(מרקובחצי[[#This Row],[13]],S48)=2),1,"")</f>
        <v/>
      </c>
      <c r="AA47" s="19" t="str">
        <f>IF(AND(מרקובחצי[[#This Row],[CycleNumber]]&lt;$B48,SUM(מרקובחצי[[#This Row],[13]],T48)=2),1,"")</f>
        <v/>
      </c>
      <c r="AB47" s="19" t="str">
        <f>IF(AND(מרקובחצי[[#This Row],[CycleNumber]]&lt;$B48,SUM(מרקובחצי[[#This Row],[21]],U48)=2),1,"")</f>
        <v/>
      </c>
      <c r="AC47" s="19" t="str">
        <f>IF(AND(מרקובחצי[[#This Row],[CycleNumber]]&lt;$B48,SUM(מרקובחצי[[#This Row],[21]],V48)=2),1,"")</f>
        <v/>
      </c>
      <c r="AD47" s="19" t="str">
        <f>IF(AND(מרקובחצי[[#This Row],[CycleNumber]]&lt;$B48,SUM(מרקובחצי[[#This Row],[23]],V48)=2),1,"")</f>
        <v/>
      </c>
      <c r="AE47" s="19" t="str">
        <f>IF(AND(מרקובחצי[[#This Row],[CycleNumber]]&lt;$B48,SUM(מרקובחצי[[#This Row],[23]],W48)=2),1,"")</f>
        <v/>
      </c>
      <c r="AF47" s="19" t="str">
        <f>IF(AND(מרקובחצי[[#This Row],[CycleNumber]]&lt;$B48,SUM(מרקובחצי[[#This Row],[31]],O48)=2),1,"")</f>
        <v/>
      </c>
      <c r="AG47" s="19" t="str">
        <f>IF(AND(מרקובחצי[[#This Row],[CycleNumber]]&lt;$B48,SUM(מרקובחצי[[#This Row],[31]],P48)=2),1,"")</f>
        <v/>
      </c>
      <c r="AH47" s="19" t="str">
        <f>IF(AND(מרקובחצי[[#This Row],[CycleNumber]]&lt;$B48,SUM(מרקובחצי[[#This Row],[31]],Q48)=2),1,"")</f>
        <v/>
      </c>
      <c r="AI47" s="19" t="str">
        <f>IF(AND(מרקובחצי[[#This Row],[CycleNumber]]&lt;$B48,SUM(U47:U48)=2),1,"")</f>
        <v/>
      </c>
      <c r="AJ47" s="19" t="str">
        <f>IF(AND(מרקובחצי[[#This Row],[CycleNumber]]&lt;$B48,SUM(מרקובחצי[[#This Row],[32]],O48)=2),1,"")</f>
        <v/>
      </c>
      <c r="AK47" s="19" t="str">
        <f>IF(AND(מרקובחצי[[#This Row],[CycleNumber]]&lt;$B48,SUM(מרקובחצי[[#This Row],[32]],P48)=2),1,"")</f>
        <v/>
      </c>
      <c r="AL47" s="19" t="str">
        <f>IF(AND(מרקובחצי[[#This Row],[CycleNumber]]&lt;$B48,SUM(מרקובחצי[[#This Row],[32]],Q48)=2),1,"")</f>
        <v/>
      </c>
      <c r="AM47" s="19" t="str">
        <f>IF(AND(מרקובחצי[[#This Row],[CycleNumber]]&lt;$B48,SUM(V47:V48)=2),1,"")</f>
        <v/>
      </c>
      <c r="AN47" s="19" t="str">
        <f>IF(AND(מרקובחצי[[#This Row],[CycleNumber]]&lt;$B48,SUM(מרקובחצי[[#This Row],[33]],O48)=2),1,"")</f>
        <v/>
      </c>
      <c r="AO47" s="19" t="str">
        <f>IF(AND(מרקובחצי[[#This Row],[CycleNumber]]&lt;$B48,SUM(מרקובחצי[[#This Row],[33]],P48)=2),1,"")</f>
        <v/>
      </c>
      <c r="AP47" s="19" t="str">
        <f>IF(AND(מרקובחצי[[#This Row],[CycleNumber]]&lt;$B48,SUM(מרקובחצי[[#This Row],[33]],Q48)=2),1,"")</f>
        <v/>
      </c>
      <c r="AQ47" s="19" t="str">
        <f>IF(AND(מרקובחצי[[#This Row],[CycleNumber]]&lt;$B48,SUM(W47:W48)=2),1,"")</f>
        <v/>
      </c>
      <c r="AR47" s="19">
        <f>IF(AND(מרקובחצי[[#This Row],[CycleNumber]]&lt;$B48,SUM(מרקובחצי[[#This Row],[12]],S48)=2),1,"")</f>
        <v>1</v>
      </c>
      <c r="AS47" s="19" t="str">
        <f>IF(AND(מרקובחצי[[#This Row],[CycleNumber]]&lt;$B48,SUM(מרקובחצי[[#This Row],[22]],V48)=2),1,"")</f>
        <v/>
      </c>
      <c r="AT47" s="21">
        <f>SUM(מרקובחצי[[#This Row],[11]:[33]])</f>
        <v>1</v>
      </c>
    </row>
    <row r="48" spans="1:46" ht="15.6" x14ac:dyDescent="0.25">
      <c r="A48" s="19" t="s">
        <v>7</v>
      </c>
      <c r="B48" s="19">
        <v>2</v>
      </c>
      <c r="C48">
        <v>30</v>
      </c>
      <c r="D48" s="19">
        <f>מרקובחצי[[#This Row],[LengthofCycle]]+1</f>
        <v>31</v>
      </c>
      <c r="E48" t="str">
        <f>IF(IFERROR(LOOKUP(מרקובחצי[[#This Row],[ClientID]],קביעויות[הפלגה]),FALSE)=מרקובחצי[[#This Row],[ClientID]],1,"")</f>
        <v/>
      </c>
      <c r="F48" t="str">
        <f>IF(IFERROR(LOOKUP(מרקובחצי[[#This Row],[ClientID]],סוגחציקבוע[S31]),FALSE)=מרקובחצי[[#This Row],[ClientID]],1,"")</f>
        <v/>
      </c>
      <c r="G48">
        <f>IF(IFERROR(LOOKUP(מרקובחצי[[#This Row],[ClientID]],סוגחציקבוע[S32]),FALSE)=מרקובחצי[[#This Row],[ClientID]],1,"")</f>
        <v>1</v>
      </c>
      <c r="H48" t="str">
        <f>IF(IFERROR(LOOKUP(מרקובחצי[[#This Row],[ClientID]],סוגחציקבוע[S33]),FALSE)=מרקובחצי[[#This Row],[ClientID]],1,"")</f>
        <v/>
      </c>
      <c r="I48" t="str">
        <f>IF(IFERROR(LOOKUP(מרקובחצי[[#This Row],[ClientID]],סוגחציקבוע[S32&amp;33]),FALSE)=מרקובחצי[[#This Row],[ClientID]],1,"")</f>
        <v/>
      </c>
      <c r="J48" s="19">
        <f>IF(SUM(מרקובחצי[[#This Row],[11]:[13]])=1,מרקובחצי[[#This Row],[עד ועד]],IF(SUM(R47:T48)=1,IF(מרקובחצי[[#This Row],[עד ועד]]&lt;J47,מרקובחצי[[#This Row],[עד ועד]],J47),J47))</f>
        <v>29</v>
      </c>
      <c r="K48" s="19">
        <f>IF(SUM(מרקובחצי[[#This Row],[11]:[13]])=1,מרקובחצי[[#This Row],[עד ועד]],IF(SUM(R47:T48)=1,IF(מרקובחצי[[#This Row],[עד ועד]]&gt;K47,מרקובחצי[[#This Row],[עד ועד]],K47),K47))</f>
        <v>31</v>
      </c>
      <c r="L48" s="19" t="str">
        <f>IF(AND(SUM(מרקובחצי[[#This Row],[31]:[33]])=1,SUM(U47:W47)=0),מרקובחצי[[#This Row],[מקס]]-מרקובחצי[[#This Row],[מינ]],"")</f>
        <v/>
      </c>
      <c r="M4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48" s="19" t="str">
        <f t="shared" si="0"/>
        <v>S12</v>
      </c>
      <c r="O48" s="19" t="str">
        <f>IF(מרקובחצי[[#This Row],[קבעה הפלגה?]]=1,"",IF(AND(מרקובחצי[[#This Row],[עד ועד]]&lt;29,OR(מרקובחצי[[#This Row],[CycleNumber]]=1,AND(U47=1,OR(מרקובחצי[[#This Row],[עד ועד]]&lt;J47,מרקובחצי[[#This Row],[עד ועד]]&gt;K47)),AND(V47=1,מרקובחצי[[#This Row],[עד ועד]]&lt;J47),W47=1)),1,""))</f>
        <v/>
      </c>
      <c r="P48" s="19" t="str">
        <f>IF(מרקובחצי[[#This Row],[קבעה הפלגה?]]=1,"",IF(AND(מרקובחצי[[#This Row],[עד ועד]]&gt;28,מרקובחצי[[#This Row],[עד ועד]]&lt;32,OR(מרקובחצי[[#This Row],[CycleNumber]]=1,AND(U47=1),AND(V47=1,OR(מרקובחצי[[#This Row],[עד ועד]]&lt;J47,מרקובחצי[[#This Row],[עד ועד]]&gt;K47)),W47=1)),1,""))</f>
        <v/>
      </c>
      <c r="Q48" s="19" t="str">
        <f>IF(מרקובחצי[[#This Row],[קבעה הפלגה?]]=1,"",IF(AND(מרקובחצי[[#This Row],[עד ועד]]&gt;31,OR(מרקובחצי[[#This Row],[CycleNumber]]=1,AND(U47=1),AND(V47=1,מרקובחצי[[#This Row],[עד ועד]]&gt;K47),AND(W47=1,OR(מרקובחצי[[#This Row],[עד ועד]]&gt;K47,מרקובחצי[[#This Row],[עד ועד]]&lt;J47)))),1,""))</f>
        <v/>
      </c>
      <c r="R48" s="19" t="str">
        <f>IF(מרקובחצי[[#This Row],[CycleNumber]]&gt;1,IF(AND(O47=1,מרקובחצי[[#This Row],[עד ועד]]&lt;29),1,""),"")</f>
        <v/>
      </c>
      <c r="S48" s="19">
        <f>IF(מרקובחצי[[#This Row],[CycleNumber]]&gt;1,IF(OR(AND(O47=1,מרקובחצי[[#This Row],[עד ועד]]&gt;28),AND(P47=1),AND(Q47=1,מרקובחצי[[#This Row],[עד ועד]]&lt;32)),1,""),"")</f>
        <v>1</v>
      </c>
      <c r="T48" s="19" t="str">
        <f>IF(מרקובחצי[[#This Row],[CycleNumber]]&gt;1,IF(AND(Q47=1,מרקובחצי[[#This Row],[עד ועד]]&gt;31),1,""),"")</f>
        <v/>
      </c>
      <c r="U48" s="19" t="str">
        <f>IF(מרקובחצי[[#This Row],[CycleNumber]]&gt;1,IF(AND(R47=1,מרקובחצי[[#This Row],[עד ועד]]&lt;29),1,IF(AND(U47=1,NOT(OR(מרקובחצי[[#This Row],[עד ועד]]&lt;J47,מרקובחצי[[#This Row],[עד ועד]]&gt;K47))),1,"")),"")</f>
        <v/>
      </c>
      <c r="V48" s="19" t="str">
        <f>IF(מרקובחצי[[#This Row],[CycleNumber]]&gt;1,IF(AND(SUM(R47:T47)=1,מרקובחצי[[#This Row],[עד ועד]]&gt;28,מרקובחצי[[#This Row],[עד ועד]]&lt;32),1,IF(OR(S47=1,AND(R47=1,מרקובחצי[[#This Row],[עד ועד]]&gt;28),AND(T47=1,מרקובחצי[[#This Row],[עד ועד]]&lt;32)),1,IF(AND(V47=1,NOT(OR(מרקובחצי[[#This Row],[עד ועד]]&lt;J47,מרקובחצי[[#This Row],[עד ועד]]&gt;K47))),1,""))),"")</f>
        <v/>
      </c>
      <c r="W48" s="19" t="str">
        <f>IF(מרקובחצי[[#This Row],[CycleNumber]]&gt;1,IF(AND(T47=1,מרקובחצי[[#This Row],[עד ועד]]&gt;31),1,IF(AND(W47=1,NOT(OR(מרקובחצי[[#This Row],[עד ועד]]&lt;J47,מרקובחצי[[#This Row],[עד ועד]]&gt;K47))),1,"")),"")</f>
        <v/>
      </c>
      <c r="X48" s="19" t="str">
        <f>IF(AND(מרקובחצי[[#This Row],[CycleNumber]]&lt;$B49,SUM(מרקובחצי[[#This Row],[11]],R49)=2),1,"")</f>
        <v/>
      </c>
      <c r="Y48" s="19" t="str">
        <f>IF(AND(מרקובחצי[[#This Row],[CycleNumber]]&lt;$B49,SUM(מרקובחצי[[#This Row],[11]],S49)=2),1,"")</f>
        <v/>
      </c>
      <c r="Z48" s="19" t="str">
        <f>IF(AND(מרקובחצי[[#This Row],[CycleNumber]]&lt;$B49,SUM(מרקובחצי[[#This Row],[13]],S49)=2),1,"")</f>
        <v/>
      </c>
      <c r="AA48" s="19" t="str">
        <f>IF(AND(מרקובחצי[[#This Row],[CycleNumber]]&lt;$B49,SUM(מרקובחצי[[#This Row],[13]],T49)=2),1,"")</f>
        <v/>
      </c>
      <c r="AB48" s="19" t="str">
        <f>IF(AND(מרקובחצי[[#This Row],[CycleNumber]]&lt;$B49,SUM(מרקובחצי[[#This Row],[21]],U49)=2),1,"")</f>
        <v/>
      </c>
      <c r="AC48" s="19" t="str">
        <f>IF(AND(מרקובחצי[[#This Row],[CycleNumber]]&lt;$B49,SUM(מרקובחצי[[#This Row],[21]],V49)=2),1,"")</f>
        <v/>
      </c>
      <c r="AD48" s="19" t="str">
        <f>IF(AND(מרקובחצי[[#This Row],[CycleNumber]]&lt;$B49,SUM(מרקובחצי[[#This Row],[23]],V49)=2),1,"")</f>
        <v/>
      </c>
      <c r="AE48" s="19" t="str">
        <f>IF(AND(מרקובחצי[[#This Row],[CycleNumber]]&lt;$B49,SUM(מרקובחצי[[#This Row],[23]],W49)=2),1,"")</f>
        <v/>
      </c>
      <c r="AF48" s="19" t="str">
        <f>IF(AND(מרקובחצי[[#This Row],[CycleNumber]]&lt;$B49,SUM(מרקובחצי[[#This Row],[31]],O49)=2),1,"")</f>
        <v/>
      </c>
      <c r="AG48" s="19" t="str">
        <f>IF(AND(מרקובחצי[[#This Row],[CycleNumber]]&lt;$B49,SUM(מרקובחצי[[#This Row],[31]],P49)=2),1,"")</f>
        <v/>
      </c>
      <c r="AH48" s="19" t="str">
        <f>IF(AND(מרקובחצי[[#This Row],[CycleNumber]]&lt;$B49,SUM(מרקובחצי[[#This Row],[31]],Q49)=2),1,"")</f>
        <v/>
      </c>
      <c r="AI48" s="19" t="str">
        <f>IF(AND(מרקובחצי[[#This Row],[CycleNumber]]&lt;$B49,SUM(U48:U49)=2),1,"")</f>
        <v/>
      </c>
      <c r="AJ48" s="19" t="str">
        <f>IF(AND(מרקובחצי[[#This Row],[CycleNumber]]&lt;$B49,SUM(מרקובחצי[[#This Row],[32]],O49)=2),1,"")</f>
        <v/>
      </c>
      <c r="AK48" s="19" t="str">
        <f>IF(AND(מרקובחצי[[#This Row],[CycleNumber]]&lt;$B49,SUM(מרקובחצי[[#This Row],[32]],P49)=2),1,"")</f>
        <v/>
      </c>
      <c r="AL48" s="19" t="str">
        <f>IF(AND(מרקובחצי[[#This Row],[CycleNumber]]&lt;$B49,SUM(מרקובחצי[[#This Row],[32]],Q49)=2),1,"")</f>
        <v/>
      </c>
      <c r="AM48" s="19" t="str">
        <f>IF(AND(מרקובחצי[[#This Row],[CycleNumber]]&lt;$B49,SUM(V48:V49)=2),1,"")</f>
        <v/>
      </c>
      <c r="AN48" s="19" t="str">
        <f>IF(AND(מרקובחצי[[#This Row],[CycleNumber]]&lt;$B49,SUM(מרקובחצי[[#This Row],[33]],O49)=2),1,"")</f>
        <v/>
      </c>
      <c r="AO48" s="19" t="str">
        <f>IF(AND(מרקובחצי[[#This Row],[CycleNumber]]&lt;$B49,SUM(מרקובחצי[[#This Row],[33]],P49)=2),1,"")</f>
        <v/>
      </c>
      <c r="AP48" s="19" t="str">
        <f>IF(AND(מרקובחצי[[#This Row],[CycleNumber]]&lt;$B49,SUM(מרקובחצי[[#This Row],[33]],Q49)=2),1,"")</f>
        <v/>
      </c>
      <c r="AQ48" s="19" t="str">
        <f>IF(AND(מרקובחצי[[#This Row],[CycleNumber]]&lt;$B49,SUM(W48:W49)=2),1,"")</f>
        <v/>
      </c>
      <c r="AR48" s="19" t="str">
        <f>IF(AND(מרקובחצי[[#This Row],[CycleNumber]]&lt;$B49,SUM(מרקובחצי[[#This Row],[12]],S49)=2),1,"")</f>
        <v/>
      </c>
      <c r="AS48" s="19">
        <f>IF(AND(מרקובחצי[[#This Row],[CycleNumber]]&lt;$B49,SUM(מרקובחצי[[#This Row],[22]],V49)=2),1,"")</f>
        <v>1</v>
      </c>
      <c r="AT48" s="21">
        <f>SUM(מרקובחצי[[#This Row],[11]:[33]])</f>
        <v>1</v>
      </c>
    </row>
    <row r="49" spans="1:46" ht="15.6" x14ac:dyDescent="0.25">
      <c r="A49" s="19" t="s">
        <v>7</v>
      </c>
      <c r="B49" s="19">
        <v>3</v>
      </c>
      <c r="C49">
        <v>29</v>
      </c>
      <c r="D49" s="19">
        <f>מרקובחצי[[#This Row],[LengthofCycle]]+1</f>
        <v>30</v>
      </c>
      <c r="E49" t="str">
        <f>IF(IFERROR(LOOKUP(מרקובחצי[[#This Row],[ClientID]],קביעויות[הפלגה]),FALSE)=מרקובחצי[[#This Row],[ClientID]],1,"")</f>
        <v/>
      </c>
      <c r="F49" t="str">
        <f>IF(IFERROR(LOOKUP(מרקובחצי[[#This Row],[ClientID]],סוגחציקבוע[S31]),FALSE)=מרקובחצי[[#This Row],[ClientID]],1,"")</f>
        <v/>
      </c>
      <c r="G49">
        <f>IF(IFERROR(LOOKUP(מרקובחצי[[#This Row],[ClientID]],סוגחציקבוע[S32]),FALSE)=מרקובחצי[[#This Row],[ClientID]],1,"")</f>
        <v>1</v>
      </c>
      <c r="H49" t="str">
        <f>IF(IFERROR(LOOKUP(מרקובחצי[[#This Row],[ClientID]],סוגחציקבוע[S33]),FALSE)=מרקובחצי[[#This Row],[ClientID]],1,"")</f>
        <v/>
      </c>
      <c r="I49" t="str">
        <f>IF(IFERROR(LOOKUP(מרקובחצי[[#This Row],[ClientID]],סוגחציקבוע[S32&amp;33]),FALSE)=מרקובחצי[[#This Row],[ClientID]],1,"")</f>
        <v/>
      </c>
      <c r="J49" s="19">
        <f>IF(SUM(מרקובחצי[[#This Row],[11]:[13]])=1,מרקובחצי[[#This Row],[עד ועד]],IF(SUM(R48:T49)=1,IF(מרקובחצי[[#This Row],[עד ועד]]&lt;J48,מרקובחצי[[#This Row],[עד ועד]],J48),J48))</f>
        <v>29</v>
      </c>
      <c r="K49" s="19">
        <f>IF(SUM(מרקובחצי[[#This Row],[11]:[13]])=1,מרקובחצי[[#This Row],[עד ועד]],IF(SUM(R48:T49)=1,IF(מרקובחצי[[#This Row],[עד ועד]]&gt;K48,מרקובחצי[[#This Row],[עד ועד]],K48),K48))</f>
        <v>31</v>
      </c>
      <c r="L49" s="19">
        <f>IF(AND(SUM(מרקובחצי[[#This Row],[31]:[33]])=1,SUM(U48:W48)=0),מרקובחצי[[#This Row],[מקס]]-מרקובחצי[[#This Row],[מינ]],"")</f>
        <v>2</v>
      </c>
      <c r="M4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9" s="19" t="str">
        <f t="shared" si="0"/>
        <v>S22</v>
      </c>
      <c r="O49" s="19" t="str">
        <f>IF(מרקובחצי[[#This Row],[קבעה הפלגה?]]=1,"",IF(AND(מרקובחצי[[#This Row],[עד ועד]]&lt;29,OR(מרקובחצי[[#This Row],[CycleNumber]]=1,AND(U48=1,OR(מרקובחצי[[#This Row],[עד ועד]]&lt;J48,מרקובחצי[[#This Row],[עד ועד]]&gt;K48)),AND(V48=1,מרקובחצי[[#This Row],[עד ועד]]&lt;J48),W48=1)),1,""))</f>
        <v/>
      </c>
      <c r="P49" s="19" t="str">
        <f>IF(מרקובחצי[[#This Row],[קבעה הפלגה?]]=1,"",IF(AND(מרקובחצי[[#This Row],[עד ועד]]&gt;28,מרקובחצי[[#This Row],[עד ועד]]&lt;32,OR(מרקובחצי[[#This Row],[CycleNumber]]=1,AND(U48=1),AND(V48=1,OR(מרקובחצי[[#This Row],[עד ועד]]&lt;J48,מרקובחצי[[#This Row],[עד ועד]]&gt;K48)),W48=1)),1,""))</f>
        <v/>
      </c>
      <c r="Q49" s="19" t="str">
        <f>IF(מרקובחצי[[#This Row],[קבעה הפלגה?]]=1,"",IF(AND(מרקובחצי[[#This Row],[עד ועד]]&gt;31,OR(מרקובחצי[[#This Row],[CycleNumber]]=1,AND(U48=1),AND(V48=1,מרקובחצי[[#This Row],[עד ועד]]&gt;K48),AND(W48=1,OR(מרקובחצי[[#This Row],[עד ועד]]&gt;K48,מרקובחצי[[#This Row],[עד ועד]]&lt;J48)))),1,""))</f>
        <v/>
      </c>
      <c r="R49" s="19" t="str">
        <f>IF(מרקובחצי[[#This Row],[CycleNumber]]&gt;1,IF(AND(O48=1,מרקובחצי[[#This Row],[עד ועד]]&lt;29),1,""),"")</f>
        <v/>
      </c>
      <c r="S49" s="19" t="str">
        <f>IF(מרקובחצי[[#This Row],[CycleNumber]]&gt;1,IF(OR(AND(O48=1,מרקובחצי[[#This Row],[עד ועד]]&gt;28),AND(P48=1),AND(Q48=1,מרקובחצי[[#This Row],[עד ועד]]&lt;32)),1,""),"")</f>
        <v/>
      </c>
      <c r="T49" s="19" t="str">
        <f>IF(מרקובחצי[[#This Row],[CycleNumber]]&gt;1,IF(AND(Q48=1,מרקובחצי[[#This Row],[עד ועד]]&gt;31),1,""),"")</f>
        <v/>
      </c>
      <c r="U49" s="19" t="str">
        <f>IF(מרקובחצי[[#This Row],[CycleNumber]]&gt;1,IF(AND(R48=1,מרקובחצי[[#This Row],[עד ועד]]&lt;29),1,IF(AND(U48=1,NOT(OR(מרקובחצי[[#This Row],[עד ועד]]&lt;J48,מרקובחצי[[#This Row],[עד ועד]]&gt;K48))),1,"")),"")</f>
        <v/>
      </c>
      <c r="V49" s="19">
        <f>IF(מרקובחצי[[#This Row],[CycleNumber]]&gt;1,IF(AND(SUM(R48:T48)=1,מרקובחצי[[#This Row],[עד ועד]]&gt;28,מרקובחצי[[#This Row],[עד ועד]]&lt;32),1,IF(OR(S48=1,AND(R48=1,מרקובחצי[[#This Row],[עד ועד]]&gt;28),AND(T48=1,מרקובחצי[[#This Row],[עד ועד]]&lt;32)),1,IF(AND(V48=1,NOT(OR(מרקובחצי[[#This Row],[עד ועד]]&lt;J48,מרקובחצי[[#This Row],[עד ועד]]&gt;K48))),1,""))),"")</f>
        <v>1</v>
      </c>
      <c r="W49" s="19" t="str">
        <f>IF(מרקובחצי[[#This Row],[CycleNumber]]&gt;1,IF(AND(T48=1,מרקובחצי[[#This Row],[עד ועד]]&gt;31),1,IF(AND(W48=1,NOT(OR(מרקובחצי[[#This Row],[עד ועד]]&lt;J48,מרקובחצי[[#This Row],[עד ועד]]&gt;K48))),1,"")),"")</f>
        <v/>
      </c>
      <c r="X49" s="19" t="str">
        <f>IF(AND(מרקובחצי[[#This Row],[CycleNumber]]&lt;$B50,SUM(מרקובחצי[[#This Row],[11]],R50)=2),1,"")</f>
        <v/>
      </c>
      <c r="Y49" s="19" t="str">
        <f>IF(AND(מרקובחצי[[#This Row],[CycleNumber]]&lt;$B50,SUM(מרקובחצי[[#This Row],[11]],S50)=2),1,"")</f>
        <v/>
      </c>
      <c r="Z49" s="19" t="str">
        <f>IF(AND(מרקובחצי[[#This Row],[CycleNumber]]&lt;$B50,SUM(מרקובחצי[[#This Row],[13]],S50)=2),1,"")</f>
        <v/>
      </c>
      <c r="AA49" s="19" t="str">
        <f>IF(AND(מרקובחצי[[#This Row],[CycleNumber]]&lt;$B50,SUM(מרקובחצי[[#This Row],[13]],T50)=2),1,"")</f>
        <v/>
      </c>
      <c r="AB49" s="19" t="str">
        <f>IF(AND(מרקובחצי[[#This Row],[CycleNumber]]&lt;$B50,SUM(מרקובחצי[[#This Row],[21]],U50)=2),1,"")</f>
        <v/>
      </c>
      <c r="AC49" s="19" t="str">
        <f>IF(AND(מרקובחצי[[#This Row],[CycleNumber]]&lt;$B50,SUM(מרקובחצי[[#This Row],[21]],V50)=2),1,"")</f>
        <v/>
      </c>
      <c r="AD49" s="19" t="str">
        <f>IF(AND(מרקובחצי[[#This Row],[CycleNumber]]&lt;$B50,SUM(מרקובחצי[[#This Row],[23]],V50)=2),1,"")</f>
        <v/>
      </c>
      <c r="AE49" s="19" t="str">
        <f>IF(AND(מרקובחצי[[#This Row],[CycleNumber]]&lt;$B50,SUM(מרקובחצי[[#This Row],[23]],W50)=2),1,"")</f>
        <v/>
      </c>
      <c r="AF49" s="19" t="str">
        <f>IF(AND(מרקובחצי[[#This Row],[CycleNumber]]&lt;$B50,SUM(מרקובחצי[[#This Row],[31]],O50)=2),1,"")</f>
        <v/>
      </c>
      <c r="AG49" s="19" t="str">
        <f>IF(AND(מרקובחצי[[#This Row],[CycleNumber]]&lt;$B50,SUM(מרקובחצי[[#This Row],[31]],P50)=2),1,"")</f>
        <v/>
      </c>
      <c r="AH49" s="19" t="str">
        <f>IF(AND(מרקובחצי[[#This Row],[CycleNumber]]&lt;$B50,SUM(מרקובחצי[[#This Row],[31]],Q50)=2),1,"")</f>
        <v/>
      </c>
      <c r="AI49" s="19" t="str">
        <f>IF(AND(מרקובחצי[[#This Row],[CycleNumber]]&lt;$B50,SUM(U49:U50)=2),1,"")</f>
        <v/>
      </c>
      <c r="AJ49" s="19">
        <f>IF(AND(מרקובחצי[[#This Row],[CycleNumber]]&lt;$B50,SUM(מרקובחצי[[#This Row],[32]],O50)=2),1,"")</f>
        <v>1</v>
      </c>
      <c r="AK49" s="19" t="str">
        <f>IF(AND(מרקובחצי[[#This Row],[CycleNumber]]&lt;$B50,SUM(מרקובחצי[[#This Row],[32]],P50)=2),1,"")</f>
        <v/>
      </c>
      <c r="AL49" s="19" t="str">
        <f>IF(AND(מרקובחצי[[#This Row],[CycleNumber]]&lt;$B50,SUM(מרקובחצי[[#This Row],[32]],Q50)=2),1,"")</f>
        <v/>
      </c>
      <c r="AM49" s="19" t="str">
        <f>IF(AND(מרקובחצי[[#This Row],[CycleNumber]]&lt;$B50,SUM(V49:V50)=2),1,"")</f>
        <v/>
      </c>
      <c r="AN49" s="19" t="str">
        <f>IF(AND(מרקובחצי[[#This Row],[CycleNumber]]&lt;$B50,SUM(מרקובחצי[[#This Row],[33]],O50)=2),1,"")</f>
        <v/>
      </c>
      <c r="AO49" s="19" t="str">
        <f>IF(AND(מרקובחצי[[#This Row],[CycleNumber]]&lt;$B50,SUM(מרקובחצי[[#This Row],[33]],P50)=2),1,"")</f>
        <v/>
      </c>
      <c r="AP49" s="19" t="str">
        <f>IF(AND(מרקובחצי[[#This Row],[CycleNumber]]&lt;$B50,SUM(מרקובחצי[[#This Row],[33]],Q50)=2),1,"")</f>
        <v/>
      </c>
      <c r="AQ49" s="19" t="str">
        <f>IF(AND(מרקובחצי[[#This Row],[CycleNumber]]&lt;$B50,SUM(W49:W50)=2),1,"")</f>
        <v/>
      </c>
      <c r="AR49" s="19" t="str">
        <f>IF(AND(מרקובחצי[[#This Row],[CycleNumber]]&lt;$B50,SUM(מרקובחצי[[#This Row],[12]],S50)=2),1,"")</f>
        <v/>
      </c>
      <c r="AS49" s="19" t="str">
        <f>IF(AND(מרקובחצי[[#This Row],[CycleNumber]]&lt;$B50,SUM(מרקובחצי[[#This Row],[22]],V50)=2),1,"")</f>
        <v/>
      </c>
      <c r="AT49" s="21">
        <f>SUM(מרקובחצי[[#This Row],[11]:[33]])</f>
        <v>1</v>
      </c>
    </row>
    <row r="50" spans="1:46" ht="15.6" x14ac:dyDescent="0.25">
      <c r="A50" s="19" t="s">
        <v>7</v>
      </c>
      <c r="B50" s="19">
        <v>4</v>
      </c>
      <c r="C50">
        <v>26</v>
      </c>
      <c r="D50" s="19">
        <f>מרקובחצי[[#This Row],[LengthofCycle]]+1</f>
        <v>27</v>
      </c>
      <c r="E50" t="str">
        <f>IF(IFERROR(LOOKUP(מרקובחצי[[#This Row],[ClientID]],קביעויות[הפלגה]),FALSE)=מרקובחצי[[#This Row],[ClientID]],1,"")</f>
        <v/>
      </c>
      <c r="F50" t="str">
        <f>IF(IFERROR(LOOKUP(מרקובחצי[[#This Row],[ClientID]],סוגחציקבוע[S31]),FALSE)=מרקובחצי[[#This Row],[ClientID]],1,"")</f>
        <v/>
      </c>
      <c r="G50">
        <f>IF(IFERROR(LOOKUP(מרקובחצי[[#This Row],[ClientID]],סוגחציקבוע[S32]),FALSE)=מרקובחצי[[#This Row],[ClientID]],1,"")</f>
        <v>1</v>
      </c>
      <c r="H50" t="str">
        <f>IF(IFERROR(LOOKUP(מרקובחצי[[#This Row],[ClientID]],סוגחציקבוע[S33]),FALSE)=מרקובחצי[[#This Row],[ClientID]],1,"")</f>
        <v/>
      </c>
      <c r="I50" t="str">
        <f>IF(IFERROR(LOOKUP(מרקובחצי[[#This Row],[ClientID]],סוגחציקבוע[S32&amp;33]),FALSE)=מרקובחצי[[#This Row],[ClientID]],1,"")</f>
        <v/>
      </c>
      <c r="J50" s="19">
        <f>IF(SUM(מרקובחצי[[#This Row],[11]:[13]])=1,מרקובחצי[[#This Row],[עד ועד]],IF(SUM(R49:T50)=1,IF(מרקובחצי[[#This Row],[עד ועד]]&lt;J49,מרקובחצי[[#This Row],[עד ועד]],J49),J49))</f>
        <v>27</v>
      </c>
      <c r="K50" s="19">
        <f>IF(SUM(מרקובחצי[[#This Row],[11]:[13]])=1,מרקובחצי[[#This Row],[עד ועד]],IF(SUM(R49:T50)=1,IF(מרקובחצי[[#This Row],[עד ועד]]&gt;K49,מרקובחצי[[#This Row],[עד ועד]],K49),K49))</f>
        <v>27</v>
      </c>
      <c r="L50" s="19" t="str">
        <f>IF(AND(SUM(מרקובחצי[[#This Row],[31]:[33]])=1,SUM(U49:W49)=0),מרקובחצי[[#This Row],[מקס]]-מרקובחצי[[#This Row],[מינ]],"")</f>
        <v/>
      </c>
      <c r="M5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50" s="19" t="str">
        <f t="shared" si="0"/>
        <v>S32</v>
      </c>
      <c r="O50" s="19">
        <f>IF(מרקובחצי[[#This Row],[קבעה הפלגה?]]=1,"",IF(AND(מרקובחצי[[#This Row],[עד ועד]]&lt;29,OR(מרקובחצי[[#This Row],[CycleNumber]]=1,AND(U49=1,OR(מרקובחצי[[#This Row],[עד ועד]]&lt;J49,מרקובחצי[[#This Row],[עד ועד]]&gt;K49)),AND(V49=1,מרקובחצי[[#This Row],[עד ועד]]&lt;J49),W49=1)),1,""))</f>
        <v>1</v>
      </c>
      <c r="P50" s="19" t="str">
        <f>IF(מרקובחצי[[#This Row],[קבעה הפלגה?]]=1,"",IF(AND(מרקובחצי[[#This Row],[עד ועד]]&gt;28,מרקובחצי[[#This Row],[עד ועד]]&lt;32,OR(מרקובחצי[[#This Row],[CycleNumber]]=1,AND(U49=1),AND(V49=1,OR(מרקובחצי[[#This Row],[עד ועד]]&lt;J49,מרקובחצי[[#This Row],[עד ועד]]&gt;K49)),W49=1)),1,""))</f>
        <v/>
      </c>
      <c r="Q50" s="19" t="str">
        <f>IF(מרקובחצי[[#This Row],[קבעה הפלגה?]]=1,"",IF(AND(מרקובחצי[[#This Row],[עד ועד]]&gt;31,OR(מרקובחצי[[#This Row],[CycleNumber]]=1,AND(U49=1),AND(V49=1,מרקובחצי[[#This Row],[עד ועד]]&gt;K49),AND(W49=1,OR(מרקובחצי[[#This Row],[עד ועד]]&gt;K49,מרקובחצי[[#This Row],[עד ועד]]&lt;J49)))),1,""))</f>
        <v/>
      </c>
      <c r="R50" s="19" t="str">
        <f>IF(מרקובחצי[[#This Row],[CycleNumber]]&gt;1,IF(AND(O49=1,מרקובחצי[[#This Row],[עד ועד]]&lt;29),1,""),"")</f>
        <v/>
      </c>
      <c r="S50" s="19" t="str">
        <f>IF(מרקובחצי[[#This Row],[CycleNumber]]&gt;1,IF(OR(AND(O49=1,מרקובחצי[[#This Row],[עד ועד]]&gt;28),AND(P49=1),AND(Q49=1,מרקובחצי[[#This Row],[עד ועד]]&lt;32)),1,""),"")</f>
        <v/>
      </c>
      <c r="T50" s="19" t="str">
        <f>IF(מרקובחצי[[#This Row],[CycleNumber]]&gt;1,IF(AND(Q49=1,מרקובחצי[[#This Row],[עד ועד]]&gt;31),1,""),"")</f>
        <v/>
      </c>
      <c r="U50" s="19" t="str">
        <f>IF(מרקובחצי[[#This Row],[CycleNumber]]&gt;1,IF(AND(R49=1,מרקובחצי[[#This Row],[עד ועד]]&lt;29),1,IF(AND(U49=1,NOT(OR(מרקובחצי[[#This Row],[עד ועד]]&lt;J49,מרקובחצי[[#This Row],[עד ועד]]&gt;K49))),1,"")),"")</f>
        <v/>
      </c>
      <c r="V50" s="19" t="str">
        <f>IF(מרקובחצי[[#This Row],[CycleNumber]]&gt;1,IF(AND(SUM(R49:T49)=1,מרקובחצי[[#This Row],[עד ועד]]&gt;28,מרקובחצי[[#This Row],[עד ועד]]&lt;32),1,IF(OR(S49=1,AND(R49=1,מרקובחצי[[#This Row],[עד ועד]]&gt;28),AND(T49=1,מרקובחצי[[#This Row],[עד ועד]]&lt;32)),1,IF(AND(V49=1,NOT(OR(מרקובחצי[[#This Row],[עד ועד]]&lt;J49,מרקובחצי[[#This Row],[עד ועד]]&gt;K49))),1,""))),"")</f>
        <v/>
      </c>
      <c r="W50" s="19" t="str">
        <f>IF(מרקובחצי[[#This Row],[CycleNumber]]&gt;1,IF(AND(T49=1,מרקובחצי[[#This Row],[עד ועד]]&gt;31),1,IF(AND(W49=1,NOT(OR(מרקובחצי[[#This Row],[עד ועד]]&lt;J49,מרקובחצי[[#This Row],[עד ועד]]&gt;K49))),1,"")),"")</f>
        <v/>
      </c>
      <c r="X50" s="19" t="str">
        <f>IF(AND(מרקובחצי[[#This Row],[CycleNumber]]&lt;$B51,SUM(מרקובחצי[[#This Row],[11]],R51)=2),1,"")</f>
        <v/>
      </c>
      <c r="Y50" s="19">
        <f>IF(AND(מרקובחצי[[#This Row],[CycleNumber]]&lt;$B51,SUM(מרקובחצי[[#This Row],[11]],S51)=2),1,"")</f>
        <v>1</v>
      </c>
      <c r="Z50" s="19" t="str">
        <f>IF(AND(מרקובחצי[[#This Row],[CycleNumber]]&lt;$B51,SUM(מרקובחצי[[#This Row],[13]],S51)=2),1,"")</f>
        <v/>
      </c>
      <c r="AA50" s="19" t="str">
        <f>IF(AND(מרקובחצי[[#This Row],[CycleNumber]]&lt;$B51,SUM(מרקובחצי[[#This Row],[13]],T51)=2),1,"")</f>
        <v/>
      </c>
      <c r="AB50" s="19" t="str">
        <f>IF(AND(מרקובחצי[[#This Row],[CycleNumber]]&lt;$B51,SUM(מרקובחצי[[#This Row],[21]],U51)=2),1,"")</f>
        <v/>
      </c>
      <c r="AC50" s="19" t="str">
        <f>IF(AND(מרקובחצי[[#This Row],[CycleNumber]]&lt;$B51,SUM(מרקובחצי[[#This Row],[21]],V51)=2),1,"")</f>
        <v/>
      </c>
      <c r="AD50" s="19" t="str">
        <f>IF(AND(מרקובחצי[[#This Row],[CycleNumber]]&lt;$B51,SUM(מרקובחצי[[#This Row],[23]],V51)=2),1,"")</f>
        <v/>
      </c>
      <c r="AE50" s="19" t="str">
        <f>IF(AND(מרקובחצי[[#This Row],[CycleNumber]]&lt;$B51,SUM(מרקובחצי[[#This Row],[23]],W51)=2),1,"")</f>
        <v/>
      </c>
      <c r="AF50" s="19" t="str">
        <f>IF(AND(מרקובחצי[[#This Row],[CycleNumber]]&lt;$B51,SUM(מרקובחצי[[#This Row],[31]],O51)=2),1,"")</f>
        <v/>
      </c>
      <c r="AG50" s="19" t="str">
        <f>IF(AND(מרקובחצי[[#This Row],[CycleNumber]]&lt;$B51,SUM(מרקובחצי[[#This Row],[31]],P51)=2),1,"")</f>
        <v/>
      </c>
      <c r="AH50" s="19" t="str">
        <f>IF(AND(מרקובחצי[[#This Row],[CycleNumber]]&lt;$B51,SUM(מרקובחצי[[#This Row],[31]],Q51)=2),1,"")</f>
        <v/>
      </c>
      <c r="AI50" s="19" t="str">
        <f>IF(AND(מרקובחצי[[#This Row],[CycleNumber]]&lt;$B51,SUM(U50:U51)=2),1,"")</f>
        <v/>
      </c>
      <c r="AJ50" s="19" t="str">
        <f>IF(AND(מרקובחצי[[#This Row],[CycleNumber]]&lt;$B51,SUM(מרקובחצי[[#This Row],[32]],O51)=2),1,"")</f>
        <v/>
      </c>
      <c r="AK50" s="19" t="str">
        <f>IF(AND(מרקובחצי[[#This Row],[CycleNumber]]&lt;$B51,SUM(מרקובחצי[[#This Row],[32]],P51)=2),1,"")</f>
        <v/>
      </c>
      <c r="AL50" s="19" t="str">
        <f>IF(AND(מרקובחצי[[#This Row],[CycleNumber]]&lt;$B51,SUM(מרקובחצי[[#This Row],[32]],Q51)=2),1,"")</f>
        <v/>
      </c>
      <c r="AM50" s="19" t="str">
        <f>IF(AND(מרקובחצי[[#This Row],[CycleNumber]]&lt;$B51,SUM(V50:V51)=2),1,"")</f>
        <v/>
      </c>
      <c r="AN50" s="19" t="str">
        <f>IF(AND(מרקובחצי[[#This Row],[CycleNumber]]&lt;$B51,SUM(מרקובחצי[[#This Row],[33]],O51)=2),1,"")</f>
        <v/>
      </c>
      <c r="AO50" s="19" t="str">
        <f>IF(AND(מרקובחצי[[#This Row],[CycleNumber]]&lt;$B51,SUM(מרקובחצי[[#This Row],[33]],P51)=2),1,"")</f>
        <v/>
      </c>
      <c r="AP50" s="19" t="str">
        <f>IF(AND(מרקובחצי[[#This Row],[CycleNumber]]&lt;$B51,SUM(מרקובחצי[[#This Row],[33]],Q51)=2),1,"")</f>
        <v/>
      </c>
      <c r="AQ50" s="19" t="str">
        <f>IF(AND(מרקובחצי[[#This Row],[CycleNumber]]&lt;$B51,SUM(W50:W51)=2),1,"")</f>
        <v/>
      </c>
      <c r="AR50" s="19" t="str">
        <f>IF(AND(מרקובחצי[[#This Row],[CycleNumber]]&lt;$B51,SUM(מרקובחצי[[#This Row],[12]],S51)=2),1,"")</f>
        <v/>
      </c>
      <c r="AS50" s="19" t="str">
        <f>IF(AND(מרקובחצי[[#This Row],[CycleNumber]]&lt;$B51,SUM(מרקובחצי[[#This Row],[22]],V51)=2),1,"")</f>
        <v/>
      </c>
      <c r="AT50" s="21">
        <f>SUM(מרקובחצי[[#This Row],[11]:[33]])</f>
        <v>1</v>
      </c>
    </row>
    <row r="51" spans="1:46" ht="15.6" x14ac:dyDescent="0.25">
      <c r="A51" s="19" t="s">
        <v>7</v>
      </c>
      <c r="B51" s="19">
        <v>5</v>
      </c>
      <c r="C51">
        <v>31</v>
      </c>
      <c r="D51" s="19">
        <f>מרקובחצי[[#This Row],[LengthofCycle]]+1</f>
        <v>32</v>
      </c>
      <c r="E51" t="str">
        <f>IF(IFERROR(LOOKUP(מרקובחצי[[#This Row],[ClientID]],קביעויות[הפלגה]),FALSE)=מרקובחצי[[#This Row],[ClientID]],1,"")</f>
        <v/>
      </c>
      <c r="F51" t="str">
        <f>IF(IFERROR(LOOKUP(מרקובחצי[[#This Row],[ClientID]],סוגחציקבוע[S31]),FALSE)=מרקובחצי[[#This Row],[ClientID]],1,"")</f>
        <v/>
      </c>
      <c r="G51">
        <f>IF(IFERROR(LOOKUP(מרקובחצי[[#This Row],[ClientID]],סוגחציקבוע[S32]),FALSE)=מרקובחצי[[#This Row],[ClientID]],1,"")</f>
        <v>1</v>
      </c>
      <c r="H51" t="str">
        <f>IF(IFERROR(LOOKUP(מרקובחצי[[#This Row],[ClientID]],סוגחציקבוע[S33]),FALSE)=מרקובחצי[[#This Row],[ClientID]],1,"")</f>
        <v/>
      </c>
      <c r="I51" t="str">
        <f>IF(IFERROR(LOOKUP(מרקובחצי[[#This Row],[ClientID]],סוגחציקבוע[S32&amp;33]),FALSE)=מרקובחצי[[#This Row],[ClientID]],1,"")</f>
        <v/>
      </c>
      <c r="J51" s="19">
        <f>IF(SUM(מרקובחצי[[#This Row],[11]:[13]])=1,מרקובחצי[[#This Row],[עד ועד]],IF(SUM(R50:T51)=1,IF(מרקובחצי[[#This Row],[עד ועד]]&lt;J50,מרקובחצי[[#This Row],[עד ועד]],J50),J50))</f>
        <v>27</v>
      </c>
      <c r="K51" s="19">
        <f>IF(SUM(מרקובחצי[[#This Row],[11]:[13]])=1,מרקובחצי[[#This Row],[עד ועד]],IF(SUM(R50:T51)=1,IF(מרקובחצי[[#This Row],[עד ועד]]&gt;K50,מרקובחצי[[#This Row],[עד ועד]],K50),K50))</f>
        <v>32</v>
      </c>
      <c r="L51" s="19" t="str">
        <f>IF(AND(SUM(מרקובחצי[[#This Row],[31]:[33]])=1,SUM(U50:W50)=0),מרקובחצי[[#This Row],[מקס]]-מרקובחצי[[#This Row],[מינ]],"")</f>
        <v/>
      </c>
      <c r="M5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51" s="19" t="str">
        <f t="shared" si="0"/>
        <v>S11</v>
      </c>
      <c r="O51" s="19" t="str">
        <f>IF(מרקובחצי[[#This Row],[קבעה הפלגה?]]=1,"",IF(AND(מרקובחצי[[#This Row],[עד ועד]]&lt;29,OR(מרקובחצי[[#This Row],[CycleNumber]]=1,AND(U50=1,OR(מרקובחצי[[#This Row],[עד ועד]]&lt;J50,מרקובחצי[[#This Row],[עד ועד]]&gt;K50)),AND(V50=1,מרקובחצי[[#This Row],[עד ועד]]&lt;J50),W50=1)),1,""))</f>
        <v/>
      </c>
      <c r="P51" s="19" t="str">
        <f>IF(מרקובחצי[[#This Row],[קבעה הפלגה?]]=1,"",IF(AND(מרקובחצי[[#This Row],[עד ועד]]&gt;28,מרקובחצי[[#This Row],[עד ועד]]&lt;32,OR(מרקובחצי[[#This Row],[CycleNumber]]=1,AND(U50=1),AND(V50=1,OR(מרקובחצי[[#This Row],[עד ועד]]&lt;J50,מרקובחצי[[#This Row],[עד ועד]]&gt;K50)),W50=1)),1,""))</f>
        <v/>
      </c>
      <c r="Q51" s="19" t="str">
        <f>IF(מרקובחצי[[#This Row],[קבעה הפלגה?]]=1,"",IF(AND(מרקובחצי[[#This Row],[עד ועד]]&gt;31,OR(מרקובחצי[[#This Row],[CycleNumber]]=1,AND(U50=1),AND(V50=1,מרקובחצי[[#This Row],[עד ועד]]&gt;K50),AND(W50=1,OR(מרקובחצי[[#This Row],[עד ועד]]&gt;K50,מרקובחצי[[#This Row],[עד ועד]]&lt;J50)))),1,""))</f>
        <v/>
      </c>
      <c r="R51" s="19" t="str">
        <f>IF(מרקובחצי[[#This Row],[CycleNumber]]&gt;1,IF(AND(O50=1,מרקובחצי[[#This Row],[עד ועד]]&lt;29),1,""),"")</f>
        <v/>
      </c>
      <c r="S51" s="19">
        <f>IF(מרקובחצי[[#This Row],[CycleNumber]]&gt;1,IF(OR(AND(O50=1,מרקובחצי[[#This Row],[עד ועד]]&gt;28),AND(P50=1),AND(Q50=1,מרקובחצי[[#This Row],[עד ועד]]&lt;32)),1,""),"")</f>
        <v>1</v>
      </c>
      <c r="T51" s="19" t="str">
        <f>IF(מרקובחצי[[#This Row],[CycleNumber]]&gt;1,IF(AND(Q50=1,מרקובחצי[[#This Row],[עד ועד]]&gt;31),1,""),"")</f>
        <v/>
      </c>
      <c r="U51" s="19" t="str">
        <f>IF(מרקובחצי[[#This Row],[CycleNumber]]&gt;1,IF(AND(R50=1,מרקובחצי[[#This Row],[עד ועד]]&lt;29),1,IF(AND(U50=1,NOT(OR(מרקובחצי[[#This Row],[עד ועד]]&lt;J50,מרקובחצי[[#This Row],[עד ועד]]&gt;K50))),1,"")),"")</f>
        <v/>
      </c>
      <c r="V51" s="19" t="str">
        <f>IF(מרקובחצי[[#This Row],[CycleNumber]]&gt;1,IF(AND(SUM(R50:T50)=1,מרקובחצי[[#This Row],[עד ועד]]&gt;28,מרקובחצי[[#This Row],[עד ועד]]&lt;32),1,IF(OR(S50=1,AND(R50=1,מרקובחצי[[#This Row],[עד ועד]]&gt;28),AND(T50=1,מרקובחצי[[#This Row],[עד ועד]]&lt;32)),1,IF(AND(V50=1,NOT(OR(מרקובחצי[[#This Row],[עד ועד]]&lt;J50,מרקובחצי[[#This Row],[עד ועד]]&gt;K50))),1,""))),"")</f>
        <v/>
      </c>
      <c r="W51" s="19" t="str">
        <f>IF(מרקובחצי[[#This Row],[CycleNumber]]&gt;1,IF(AND(T50=1,מרקובחצי[[#This Row],[עד ועד]]&gt;31),1,IF(AND(W50=1,NOT(OR(מרקובחצי[[#This Row],[עד ועד]]&lt;J50,מרקובחצי[[#This Row],[עד ועד]]&gt;K50))),1,"")),"")</f>
        <v/>
      </c>
      <c r="X51" s="19" t="str">
        <f>IF(AND(מרקובחצי[[#This Row],[CycleNumber]]&lt;$B52,SUM(מרקובחצי[[#This Row],[11]],R52)=2),1,"")</f>
        <v/>
      </c>
      <c r="Y51" s="19" t="str">
        <f>IF(AND(מרקובחצי[[#This Row],[CycleNumber]]&lt;$B52,SUM(מרקובחצי[[#This Row],[11]],S52)=2),1,"")</f>
        <v/>
      </c>
      <c r="Z51" s="19" t="str">
        <f>IF(AND(מרקובחצי[[#This Row],[CycleNumber]]&lt;$B52,SUM(מרקובחצי[[#This Row],[13]],S52)=2),1,"")</f>
        <v/>
      </c>
      <c r="AA51" s="19" t="str">
        <f>IF(AND(מרקובחצי[[#This Row],[CycleNumber]]&lt;$B52,SUM(מרקובחצי[[#This Row],[13]],T52)=2),1,"")</f>
        <v/>
      </c>
      <c r="AB51" s="19" t="str">
        <f>IF(AND(מרקובחצי[[#This Row],[CycleNumber]]&lt;$B52,SUM(מרקובחצי[[#This Row],[21]],U52)=2),1,"")</f>
        <v/>
      </c>
      <c r="AC51" s="19" t="str">
        <f>IF(AND(מרקובחצי[[#This Row],[CycleNumber]]&lt;$B52,SUM(מרקובחצי[[#This Row],[21]],V52)=2),1,"")</f>
        <v/>
      </c>
      <c r="AD51" s="19" t="str">
        <f>IF(AND(מרקובחצי[[#This Row],[CycleNumber]]&lt;$B52,SUM(מרקובחצי[[#This Row],[23]],V52)=2),1,"")</f>
        <v/>
      </c>
      <c r="AE51" s="19" t="str">
        <f>IF(AND(מרקובחצי[[#This Row],[CycleNumber]]&lt;$B52,SUM(מרקובחצי[[#This Row],[23]],W52)=2),1,"")</f>
        <v/>
      </c>
      <c r="AF51" s="19" t="str">
        <f>IF(AND(מרקובחצי[[#This Row],[CycleNumber]]&lt;$B52,SUM(מרקובחצי[[#This Row],[31]],O52)=2),1,"")</f>
        <v/>
      </c>
      <c r="AG51" s="19" t="str">
        <f>IF(AND(מרקובחצי[[#This Row],[CycleNumber]]&lt;$B52,SUM(מרקובחצי[[#This Row],[31]],P52)=2),1,"")</f>
        <v/>
      </c>
      <c r="AH51" s="19" t="str">
        <f>IF(AND(מרקובחצי[[#This Row],[CycleNumber]]&lt;$B52,SUM(מרקובחצי[[#This Row],[31]],Q52)=2),1,"")</f>
        <v/>
      </c>
      <c r="AI51" s="19" t="str">
        <f>IF(AND(מרקובחצי[[#This Row],[CycleNumber]]&lt;$B52,SUM(U51:U52)=2),1,"")</f>
        <v/>
      </c>
      <c r="AJ51" s="19" t="str">
        <f>IF(AND(מרקובחצי[[#This Row],[CycleNumber]]&lt;$B52,SUM(מרקובחצי[[#This Row],[32]],O52)=2),1,"")</f>
        <v/>
      </c>
      <c r="AK51" s="19" t="str">
        <f>IF(AND(מרקובחצי[[#This Row],[CycleNumber]]&lt;$B52,SUM(מרקובחצי[[#This Row],[32]],P52)=2),1,"")</f>
        <v/>
      </c>
      <c r="AL51" s="19" t="str">
        <f>IF(AND(מרקובחצי[[#This Row],[CycleNumber]]&lt;$B52,SUM(מרקובחצי[[#This Row],[32]],Q52)=2),1,"")</f>
        <v/>
      </c>
      <c r="AM51" s="19" t="str">
        <f>IF(AND(מרקובחצי[[#This Row],[CycleNumber]]&lt;$B52,SUM(V51:V52)=2),1,"")</f>
        <v/>
      </c>
      <c r="AN51" s="19" t="str">
        <f>IF(AND(מרקובחצי[[#This Row],[CycleNumber]]&lt;$B52,SUM(מרקובחצי[[#This Row],[33]],O52)=2),1,"")</f>
        <v/>
      </c>
      <c r="AO51" s="19" t="str">
        <f>IF(AND(מרקובחצי[[#This Row],[CycleNumber]]&lt;$B52,SUM(מרקובחצי[[#This Row],[33]],P52)=2),1,"")</f>
        <v/>
      </c>
      <c r="AP51" s="19" t="str">
        <f>IF(AND(מרקובחצי[[#This Row],[CycleNumber]]&lt;$B52,SUM(מרקובחצי[[#This Row],[33]],Q52)=2),1,"")</f>
        <v/>
      </c>
      <c r="AQ51" s="19" t="str">
        <f>IF(AND(מרקובחצי[[#This Row],[CycleNumber]]&lt;$B52,SUM(W51:W52)=2),1,"")</f>
        <v/>
      </c>
      <c r="AR51" s="19" t="str">
        <f>IF(AND(מרקובחצי[[#This Row],[CycleNumber]]&lt;$B52,SUM(מרקובחצי[[#This Row],[12]],S52)=2),1,"")</f>
        <v/>
      </c>
      <c r="AS51" s="19">
        <f>IF(AND(מרקובחצי[[#This Row],[CycleNumber]]&lt;$B52,SUM(מרקובחצי[[#This Row],[22]],V52)=2),1,"")</f>
        <v>1</v>
      </c>
      <c r="AT51" s="21">
        <f>SUM(מרקובחצי[[#This Row],[11]:[33]])</f>
        <v>1</v>
      </c>
    </row>
    <row r="52" spans="1:46" ht="15.6" x14ac:dyDescent="0.25">
      <c r="A52" s="19" t="s">
        <v>7</v>
      </c>
      <c r="B52" s="19">
        <v>6</v>
      </c>
      <c r="C52">
        <v>27</v>
      </c>
      <c r="D52" s="19">
        <f>מרקובחצי[[#This Row],[LengthofCycle]]+1</f>
        <v>28</v>
      </c>
      <c r="E52" t="str">
        <f>IF(IFERROR(LOOKUP(מרקובחצי[[#This Row],[ClientID]],קביעויות[הפלגה]),FALSE)=מרקובחצי[[#This Row],[ClientID]],1,"")</f>
        <v/>
      </c>
      <c r="F52" t="str">
        <f>IF(IFERROR(LOOKUP(מרקובחצי[[#This Row],[ClientID]],סוגחציקבוע[S31]),FALSE)=מרקובחצי[[#This Row],[ClientID]],1,"")</f>
        <v/>
      </c>
      <c r="G52">
        <f>IF(IFERROR(LOOKUP(מרקובחצי[[#This Row],[ClientID]],סוגחציקבוע[S32]),FALSE)=מרקובחצי[[#This Row],[ClientID]],1,"")</f>
        <v>1</v>
      </c>
      <c r="H52" t="str">
        <f>IF(IFERROR(LOOKUP(מרקובחצי[[#This Row],[ClientID]],סוגחציקבוע[S33]),FALSE)=מרקובחצי[[#This Row],[ClientID]],1,"")</f>
        <v/>
      </c>
      <c r="I52" t="str">
        <f>IF(IFERROR(LOOKUP(מרקובחצי[[#This Row],[ClientID]],סוגחציקבוע[S32&amp;33]),FALSE)=מרקובחצי[[#This Row],[ClientID]],1,"")</f>
        <v/>
      </c>
      <c r="J52" s="19">
        <f>IF(SUM(מרקובחצי[[#This Row],[11]:[13]])=1,מרקובחצי[[#This Row],[עד ועד]],IF(SUM(R51:T52)=1,IF(מרקובחצי[[#This Row],[עד ועד]]&lt;J51,מרקובחצי[[#This Row],[עד ועד]],J51),J51))</f>
        <v>27</v>
      </c>
      <c r="K52" s="19">
        <f>IF(SUM(מרקובחצי[[#This Row],[11]:[13]])=1,מרקובחצי[[#This Row],[עד ועד]],IF(SUM(R51:T52)=1,IF(מרקובחצי[[#This Row],[עד ועד]]&gt;K51,מרקובחצי[[#This Row],[עד ועד]],K51),K51))</f>
        <v>32</v>
      </c>
      <c r="L52" s="19">
        <f>IF(AND(SUM(מרקובחצי[[#This Row],[31]:[33]])=1,SUM(U51:W51)=0),מרקובחצי[[#This Row],[מקס]]-מרקובחצי[[#This Row],[מינ]],"")</f>
        <v>5</v>
      </c>
      <c r="M5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2" s="19" t="str">
        <f t="shared" si="0"/>
        <v>S22</v>
      </c>
      <c r="O52" s="19" t="str">
        <f>IF(מרקובחצי[[#This Row],[קבעה הפלגה?]]=1,"",IF(AND(מרקובחצי[[#This Row],[עד ועד]]&lt;29,OR(מרקובחצי[[#This Row],[CycleNumber]]=1,AND(U51=1,OR(מרקובחצי[[#This Row],[עד ועד]]&lt;J51,מרקובחצי[[#This Row],[עד ועד]]&gt;K51)),AND(V51=1,מרקובחצי[[#This Row],[עד ועד]]&lt;J51),W51=1)),1,""))</f>
        <v/>
      </c>
      <c r="P52" s="19" t="str">
        <f>IF(מרקובחצי[[#This Row],[קבעה הפלגה?]]=1,"",IF(AND(מרקובחצי[[#This Row],[עד ועד]]&gt;28,מרקובחצי[[#This Row],[עד ועד]]&lt;32,OR(מרקובחצי[[#This Row],[CycleNumber]]=1,AND(U51=1),AND(V51=1,OR(מרקובחצי[[#This Row],[עד ועד]]&lt;J51,מרקובחצי[[#This Row],[עד ועד]]&gt;K51)),W51=1)),1,""))</f>
        <v/>
      </c>
      <c r="Q52" s="19" t="str">
        <f>IF(מרקובחצי[[#This Row],[קבעה הפלגה?]]=1,"",IF(AND(מרקובחצי[[#This Row],[עד ועד]]&gt;31,OR(מרקובחצי[[#This Row],[CycleNumber]]=1,AND(U51=1),AND(V51=1,מרקובחצי[[#This Row],[עד ועד]]&gt;K51),AND(W51=1,OR(מרקובחצי[[#This Row],[עד ועד]]&gt;K51,מרקובחצי[[#This Row],[עד ועד]]&lt;J51)))),1,""))</f>
        <v/>
      </c>
      <c r="R52" s="19" t="str">
        <f>IF(מרקובחצי[[#This Row],[CycleNumber]]&gt;1,IF(AND(O51=1,מרקובחצי[[#This Row],[עד ועד]]&lt;29),1,""),"")</f>
        <v/>
      </c>
      <c r="S52" s="19" t="str">
        <f>IF(מרקובחצי[[#This Row],[CycleNumber]]&gt;1,IF(OR(AND(O51=1,מרקובחצי[[#This Row],[עד ועד]]&gt;28),AND(P51=1),AND(Q51=1,מרקובחצי[[#This Row],[עד ועד]]&lt;32)),1,""),"")</f>
        <v/>
      </c>
      <c r="T52" s="19" t="str">
        <f>IF(מרקובחצי[[#This Row],[CycleNumber]]&gt;1,IF(AND(Q51=1,מרקובחצי[[#This Row],[עד ועד]]&gt;31),1,""),"")</f>
        <v/>
      </c>
      <c r="U52" s="19" t="str">
        <f>IF(מרקובחצי[[#This Row],[CycleNumber]]&gt;1,IF(AND(R51=1,מרקובחצי[[#This Row],[עד ועד]]&lt;29),1,IF(AND(U51=1,NOT(OR(מרקובחצי[[#This Row],[עד ועד]]&lt;J51,מרקובחצי[[#This Row],[עד ועד]]&gt;K51))),1,"")),"")</f>
        <v/>
      </c>
      <c r="V52" s="19">
        <f>IF(מרקובחצי[[#This Row],[CycleNumber]]&gt;1,IF(AND(SUM(R51:T51)=1,מרקובחצי[[#This Row],[עד ועד]]&gt;28,מרקובחצי[[#This Row],[עד ועד]]&lt;32),1,IF(OR(S51=1,AND(R51=1,מרקובחצי[[#This Row],[עד ועד]]&gt;28),AND(T51=1,מרקובחצי[[#This Row],[עד ועד]]&lt;32)),1,IF(AND(V51=1,NOT(OR(מרקובחצי[[#This Row],[עד ועד]]&lt;J51,מרקובחצי[[#This Row],[עד ועד]]&gt;K51))),1,""))),"")</f>
        <v>1</v>
      </c>
      <c r="W52" s="19" t="str">
        <f>IF(מרקובחצי[[#This Row],[CycleNumber]]&gt;1,IF(AND(T51=1,מרקובחצי[[#This Row],[עד ועד]]&gt;31),1,IF(AND(W51=1,NOT(OR(מרקובחצי[[#This Row],[עד ועד]]&lt;J51,מרקובחצי[[#This Row],[עד ועד]]&gt;K51))),1,"")),"")</f>
        <v/>
      </c>
      <c r="X52" s="19" t="str">
        <f>IF(AND(מרקובחצי[[#This Row],[CycleNumber]]&lt;$B53,SUM(מרקובחצי[[#This Row],[11]],R53)=2),1,"")</f>
        <v/>
      </c>
      <c r="Y52" s="19" t="str">
        <f>IF(AND(מרקובחצי[[#This Row],[CycleNumber]]&lt;$B53,SUM(מרקובחצי[[#This Row],[11]],S53)=2),1,"")</f>
        <v/>
      </c>
      <c r="Z52" s="19" t="str">
        <f>IF(AND(מרקובחצי[[#This Row],[CycleNumber]]&lt;$B53,SUM(מרקובחצי[[#This Row],[13]],S53)=2),1,"")</f>
        <v/>
      </c>
      <c r="AA52" s="19" t="str">
        <f>IF(AND(מרקובחצי[[#This Row],[CycleNumber]]&lt;$B53,SUM(מרקובחצי[[#This Row],[13]],T53)=2),1,"")</f>
        <v/>
      </c>
      <c r="AB52" s="19" t="str">
        <f>IF(AND(מרקובחצי[[#This Row],[CycleNumber]]&lt;$B53,SUM(מרקובחצי[[#This Row],[21]],U53)=2),1,"")</f>
        <v/>
      </c>
      <c r="AC52" s="19" t="str">
        <f>IF(AND(מרקובחצי[[#This Row],[CycleNumber]]&lt;$B53,SUM(מרקובחצי[[#This Row],[21]],V53)=2),1,"")</f>
        <v/>
      </c>
      <c r="AD52" s="19" t="str">
        <f>IF(AND(מרקובחצי[[#This Row],[CycleNumber]]&lt;$B53,SUM(מרקובחצי[[#This Row],[23]],V53)=2),1,"")</f>
        <v/>
      </c>
      <c r="AE52" s="19" t="str">
        <f>IF(AND(מרקובחצי[[#This Row],[CycleNumber]]&lt;$B53,SUM(מרקובחצי[[#This Row],[23]],W53)=2),1,"")</f>
        <v/>
      </c>
      <c r="AF52" s="19" t="str">
        <f>IF(AND(מרקובחצי[[#This Row],[CycleNumber]]&lt;$B53,SUM(מרקובחצי[[#This Row],[31]],O53)=2),1,"")</f>
        <v/>
      </c>
      <c r="AG52" s="19" t="str">
        <f>IF(AND(מרקובחצי[[#This Row],[CycleNumber]]&lt;$B53,SUM(מרקובחצי[[#This Row],[31]],P53)=2),1,"")</f>
        <v/>
      </c>
      <c r="AH52" s="19" t="str">
        <f>IF(AND(מרקובחצי[[#This Row],[CycleNumber]]&lt;$B53,SUM(מרקובחצי[[#This Row],[31]],Q53)=2),1,"")</f>
        <v/>
      </c>
      <c r="AI52" s="19" t="str">
        <f>IF(AND(מרקובחצי[[#This Row],[CycleNumber]]&lt;$B53,SUM(U52:U53)=2),1,"")</f>
        <v/>
      </c>
      <c r="AJ52" s="19" t="str">
        <f>IF(AND(מרקובחצי[[#This Row],[CycleNumber]]&lt;$B53,SUM(מרקובחצי[[#This Row],[32]],O53)=2),1,"")</f>
        <v/>
      </c>
      <c r="AK52" s="19" t="str">
        <f>IF(AND(מרקובחצי[[#This Row],[CycleNumber]]&lt;$B53,SUM(מרקובחצי[[#This Row],[32]],P53)=2),1,"")</f>
        <v/>
      </c>
      <c r="AL52" s="19" t="str">
        <f>IF(AND(מרקובחצי[[#This Row],[CycleNumber]]&lt;$B53,SUM(מרקובחצי[[#This Row],[32]],Q53)=2),1,"")</f>
        <v/>
      </c>
      <c r="AM52" s="19">
        <f>IF(AND(מרקובחצי[[#This Row],[CycleNumber]]&lt;$B53,SUM(V52:V53)=2),1,"")</f>
        <v>1</v>
      </c>
      <c r="AN52" s="19" t="str">
        <f>IF(AND(מרקובחצי[[#This Row],[CycleNumber]]&lt;$B53,SUM(מרקובחצי[[#This Row],[33]],O53)=2),1,"")</f>
        <v/>
      </c>
      <c r="AO52" s="19" t="str">
        <f>IF(AND(מרקובחצי[[#This Row],[CycleNumber]]&lt;$B53,SUM(מרקובחצי[[#This Row],[33]],P53)=2),1,"")</f>
        <v/>
      </c>
      <c r="AP52" s="19" t="str">
        <f>IF(AND(מרקובחצי[[#This Row],[CycleNumber]]&lt;$B53,SUM(מרקובחצי[[#This Row],[33]],Q53)=2),1,"")</f>
        <v/>
      </c>
      <c r="AQ52" s="19" t="str">
        <f>IF(AND(מרקובחצי[[#This Row],[CycleNumber]]&lt;$B53,SUM(W52:W53)=2),1,"")</f>
        <v/>
      </c>
      <c r="AR52" s="19" t="str">
        <f>IF(AND(מרקובחצי[[#This Row],[CycleNumber]]&lt;$B53,SUM(מרקובחצי[[#This Row],[12]],S53)=2),1,"")</f>
        <v/>
      </c>
      <c r="AS52" s="19" t="str">
        <f>IF(AND(מרקובחצי[[#This Row],[CycleNumber]]&lt;$B53,SUM(מרקובחצי[[#This Row],[22]],V53)=2),1,"")</f>
        <v/>
      </c>
      <c r="AT52" s="21">
        <f>SUM(מרקובחצי[[#This Row],[11]:[33]])</f>
        <v>1</v>
      </c>
    </row>
    <row r="53" spans="1:46" ht="15.6" x14ac:dyDescent="0.25">
      <c r="A53" s="19" t="s">
        <v>7</v>
      </c>
      <c r="B53" s="19">
        <v>7</v>
      </c>
      <c r="C53">
        <v>29</v>
      </c>
      <c r="D53" s="19">
        <f>מרקובחצי[[#This Row],[LengthofCycle]]+1</f>
        <v>30</v>
      </c>
      <c r="E53" t="str">
        <f>IF(IFERROR(LOOKUP(מרקובחצי[[#This Row],[ClientID]],קביעויות[הפלגה]),FALSE)=מרקובחצי[[#This Row],[ClientID]],1,"")</f>
        <v/>
      </c>
      <c r="F53" t="str">
        <f>IF(IFERROR(LOOKUP(מרקובחצי[[#This Row],[ClientID]],סוגחציקבוע[S31]),FALSE)=מרקובחצי[[#This Row],[ClientID]],1,"")</f>
        <v/>
      </c>
      <c r="G53">
        <f>IF(IFERROR(LOOKUP(מרקובחצי[[#This Row],[ClientID]],סוגחציקבוע[S32]),FALSE)=מרקובחצי[[#This Row],[ClientID]],1,"")</f>
        <v>1</v>
      </c>
      <c r="H53" t="str">
        <f>IF(IFERROR(LOOKUP(מרקובחצי[[#This Row],[ClientID]],סוגחציקבוע[S33]),FALSE)=מרקובחצי[[#This Row],[ClientID]],1,"")</f>
        <v/>
      </c>
      <c r="I53" t="str">
        <f>IF(IFERROR(LOOKUP(מרקובחצי[[#This Row],[ClientID]],סוגחציקבוע[S32&amp;33]),FALSE)=מרקובחצי[[#This Row],[ClientID]],1,"")</f>
        <v/>
      </c>
      <c r="J53" s="19">
        <f>IF(SUM(מרקובחצי[[#This Row],[11]:[13]])=1,מרקובחצי[[#This Row],[עד ועד]],IF(SUM(R52:T53)=1,IF(מרקובחצי[[#This Row],[עד ועד]]&lt;J52,מרקובחצי[[#This Row],[עד ועד]],J52),J52))</f>
        <v>27</v>
      </c>
      <c r="K53" s="19">
        <f>IF(SUM(מרקובחצי[[#This Row],[11]:[13]])=1,מרקובחצי[[#This Row],[עד ועד]],IF(SUM(R52:T53)=1,IF(מרקובחצי[[#This Row],[עד ועד]]&gt;K52,מרקובחצי[[#This Row],[עד ועד]],K52),K52))</f>
        <v>32</v>
      </c>
      <c r="L53" s="19" t="str">
        <f>IF(AND(SUM(מרקובחצי[[#This Row],[31]:[33]])=1,SUM(U52:W52)=0),מרקובחצי[[#This Row],[מקס]]-מרקובחצי[[#This Row],[מינ]],"")</f>
        <v/>
      </c>
      <c r="M5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3" s="19" t="str">
        <f t="shared" si="0"/>
        <v>S32</v>
      </c>
      <c r="O53" s="19" t="str">
        <f>IF(מרקובחצי[[#This Row],[קבעה הפלגה?]]=1,"",IF(AND(מרקובחצי[[#This Row],[עד ועד]]&lt;29,OR(מרקובחצי[[#This Row],[CycleNumber]]=1,AND(U52=1,OR(מרקובחצי[[#This Row],[עד ועד]]&lt;J52,מרקובחצי[[#This Row],[עד ועד]]&gt;K52)),AND(V52=1,מרקובחצי[[#This Row],[עד ועד]]&lt;J52),W52=1)),1,""))</f>
        <v/>
      </c>
      <c r="P53" s="19" t="str">
        <f>IF(מרקובחצי[[#This Row],[קבעה הפלגה?]]=1,"",IF(AND(מרקובחצי[[#This Row],[עד ועד]]&gt;28,מרקובחצי[[#This Row],[עד ועד]]&lt;32,OR(מרקובחצי[[#This Row],[CycleNumber]]=1,AND(U52=1),AND(V52=1,OR(מרקובחצי[[#This Row],[עד ועד]]&lt;J52,מרקובחצי[[#This Row],[עד ועד]]&gt;K52)),W52=1)),1,""))</f>
        <v/>
      </c>
      <c r="Q53" s="19" t="str">
        <f>IF(מרקובחצי[[#This Row],[קבעה הפלגה?]]=1,"",IF(AND(מרקובחצי[[#This Row],[עד ועד]]&gt;31,OR(מרקובחצי[[#This Row],[CycleNumber]]=1,AND(U52=1),AND(V52=1,מרקובחצי[[#This Row],[עד ועד]]&gt;K52),AND(W52=1,OR(מרקובחצי[[#This Row],[עד ועד]]&gt;K52,מרקובחצי[[#This Row],[עד ועד]]&lt;J52)))),1,""))</f>
        <v/>
      </c>
      <c r="R53" s="19" t="str">
        <f>IF(מרקובחצי[[#This Row],[CycleNumber]]&gt;1,IF(AND(O52=1,מרקובחצי[[#This Row],[עד ועד]]&lt;29),1,""),"")</f>
        <v/>
      </c>
      <c r="S53" s="19" t="str">
        <f>IF(מרקובחצי[[#This Row],[CycleNumber]]&gt;1,IF(OR(AND(O52=1,מרקובחצי[[#This Row],[עד ועד]]&gt;28),AND(P52=1),AND(Q52=1,מרקובחצי[[#This Row],[עד ועד]]&lt;32)),1,""),"")</f>
        <v/>
      </c>
      <c r="T53" s="19" t="str">
        <f>IF(מרקובחצי[[#This Row],[CycleNumber]]&gt;1,IF(AND(Q52=1,מרקובחצי[[#This Row],[עד ועד]]&gt;31),1,""),"")</f>
        <v/>
      </c>
      <c r="U53" s="19" t="str">
        <f>IF(מרקובחצי[[#This Row],[CycleNumber]]&gt;1,IF(AND(R52=1,מרקובחצי[[#This Row],[עד ועד]]&lt;29),1,IF(AND(U52=1,NOT(OR(מרקובחצי[[#This Row],[עד ועד]]&lt;J52,מרקובחצי[[#This Row],[עד ועד]]&gt;K52))),1,"")),"")</f>
        <v/>
      </c>
      <c r="V53" s="19">
        <f>IF(מרקובחצי[[#This Row],[CycleNumber]]&gt;1,IF(AND(SUM(R52:T52)=1,מרקובחצי[[#This Row],[עד ועד]]&gt;28,מרקובחצי[[#This Row],[עד ועד]]&lt;32),1,IF(OR(S52=1,AND(R52=1,מרקובחצי[[#This Row],[עד ועד]]&gt;28),AND(T52=1,מרקובחצי[[#This Row],[עד ועד]]&lt;32)),1,IF(AND(V52=1,NOT(OR(מרקובחצי[[#This Row],[עד ועד]]&lt;J52,מרקובחצי[[#This Row],[עד ועד]]&gt;K52))),1,""))),"")</f>
        <v>1</v>
      </c>
      <c r="W53" s="19" t="str">
        <f>IF(מרקובחצי[[#This Row],[CycleNumber]]&gt;1,IF(AND(T52=1,מרקובחצי[[#This Row],[עד ועד]]&gt;31),1,IF(AND(W52=1,NOT(OR(מרקובחצי[[#This Row],[עד ועד]]&lt;J52,מרקובחצי[[#This Row],[עד ועד]]&gt;K52))),1,"")),"")</f>
        <v/>
      </c>
      <c r="X53" s="19" t="str">
        <f>IF(AND(מרקובחצי[[#This Row],[CycleNumber]]&lt;$B54,SUM(מרקובחצי[[#This Row],[11]],R54)=2),1,"")</f>
        <v/>
      </c>
      <c r="Y53" s="19" t="str">
        <f>IF(AND(מרקובחצי[[#This Row],[CycleNumber]]&lt;$B54,SUM(מרקובחצי[[#This Row],[11]],S54)=2),1,"")</f>
        <v/>
      </c>
      <c r="Z53" s="19" t="str">
        <f>IF(AND(מרקובחצי[[#This Row],[CycleNumber]]&lt;$B54,SUM(מרקובחצי[[#This Row],[13]],S54)=2),1,"")</f>
        <v/>
      </c>
      <c r="AA53" s="19" t="str">
        <f>IF(AND(מרקובחצי[[#This Row],[CycleNumber]]&lt;$B54,SUM(מרקובחצי[[#This Row],[13]],T54)=2),1,"")</f>
        <v/>
      </c>
      <c r="AB53" s="19" t="str">
        <f>IF(AND(מרקובחצי[[#This Row],[CycleNumber]]&lt;$B54,SUM(מרקובחצי[[#This Row],[21]],U54)=2),1,"")</f>
        <v/>
      </c>
      <c r="AC53" s="19" t="str">
        <f>IF(AND(מרקובחצי[[#This Row],[CycleNumber]]&lt;$B54,SUM(מרקובחצי[[#This Row],[21]],V54)=2),1,"")</f>
        <v/>
      </c>
      <c r="AD53" s="19" t="str">
        <f>IF(AND(מרקובחצי[[#This Row],[CycleNumber]]&lt;$B54,SUM(מרקובחצי[[#This Row],[23]],V54)=2),1,"")</f>
        <v/>
      </c>
      <c r="AE53" s="19" t="str">
        <f>IF(AND(מרקובחצי[[#This Row],[CycleNumber]]&lt;$B54,SUM(מרקובחצי[[#This Row],[23]],W54)=2),1,"")</f>
        <v/>
      </c>
      <c r="AF53" s="19" t="str">
        <f>IF(AND(מרקובחצי[[#This Row],[CycleNumber]]&lt;$B54,SUM(מרקובחצי[[#This Row],[31]],O54)=2),1,"")</f>
        <v/>
      </c>
      <c r="AG53" s="19" t="str">
        <f>IF(AND(מרקובחצי[[#This Row],[CycleNumber]]&lt;$B54,SUM(מרקובחצי[[#This Row],[31]],P54)=2),1,"")</f>
        <v/>
      </c>
      <c r="AH53" s="19" t="str">
        <f>IF(AND(מרקובחצי[[#This Row],[CycleNumber]]&lt;$B54,SUM(מרקובחצי[[#This Row],[31]],Q54)=2),1,"")</f>
        <v/>
      </c>
      <c r="AI53" s="19" t="str">
        <f>IF(AND(מרקובחצי[[#This Row],[CycleNumber]]&lt;$B54,SUM(U53:U54)=2),1,"")</f>
        <v/>
      </c>
      <c r="AJ53" s="19" t="str">
        <f>IF(AND(מרקובחצי[[#This Row],[CycleNumber]]&lt;$B54,SUM(מרקובחצי[[#This Row],[32]],O54)=2),1,"")</f>
        <v/>
      </c>
      <c r="AK53" s="19" t="str">
        <f>IF(AND(מרקובחצי[[#This Row],[CycleNumber]]&lt;$B54,SUM(מרקובחצי[[#This Row],[32]],P54)=2),1,"")</f>
        <v/>
      </c>
      <c r="AL53" s="19">
        <f>IF(AND(מרקובחצי[[#This Row],[CycleNumber]]&lt;$B54,SUM(מרקובחצי[[#This Row],[32]],Q54)=2),1,"")</f>
        <v>1</v>
      </c>
      <c r="AM53" s="19" t="str">
        <f>IF(AND(מרקובחצי[[#This Row],[CycleNumber]]&lt;$B54,SUM(V53:V54)=2),1,"")</f>
        <v/>
      </c>
      <c r="AN53" s="19" t="str">
        <f>IF(AND(מרקובחצי[[#This Row],[CycleNumber]]&lt;$B54,SUM(מרקובחצי[[#This Row],[33]],O54)=2),1,"")</f>
        <v/>
      </c>
      <c r="AO53" s="19" t="str">
        <f>IF(AND(מרקובחצי[[#This Row],[CycleNumber]]&lt;$B54,SUM(מרקובחצי[[#This Row],[33]],P54)=2),1,"")</f>
        <v/>
      </c>
      <c r="AP53" s="19" t="str">
        <f>IF(AND(מרקובחצי[[#This Row],[CycleNumber]]&lt;$B54,SUM(מרקובחצי[[#This Row],[33]],Q54)=2),1,"")</f>
        <v/>
      </c>
      <c r="AQ53" s="19" t="str">
        <f>IF(AND(מרקובחצי[[#This Row],[CycleNumber]]&lt;$B54,SUM(W53:W54)=2),1,"")</f>
        <v/>
      </c>
      <c r="AR53" s="19" t="str">
        <f>IF(AND(מרקובחצי[[#This Row],[CycleNumber]]&lt;$B54,SUM(מרקובחצי[[#This Row],[12]],S54)=2),1,"")</f>
        <v/>
      </c>
      <c r="AS53" s="19" t="str">
        <f>IF(AND(מרקובחצי[[#This Row],[CycleNumber]]&lt;$B54,SUM(מרקובחצי[[#This Row],[22]],V54)=2),1,"")</f>
        <v/>
      </c>
      <c r="AT53" s="21">
        <f>SUM(מרקובחצי[[#This Row],[11]:[33]])</f>
        <v>1</v>
      </c>
    </row>
    <row r="54" spans="1:46" ht="15.6" x14ac:dyDescent="0.25">
      <c r="A54" s="19" t="s">
        <v>7</v>
      </c>
      <c r="B54" s="19">
        <v>8</v>
      </c>
      <c r="C54">
        <v>34</v>
      </c>
      <c r="D54" s="19">
        <f>מרקובחצי[[#This Row],[LengthofCycle]]+1</f>
        <v>35</v>
      </c>
      <c r="E54" t="str">
        <f>IF(IFERROR(LOOKUP(מרקובחצי[[#This Row],[ClientID]],קביעויות[הפלגה]),FALSE)=מרקובחצי[[#This Row],[ClientID]],1,"")</f>
        <v/>
      </c>
      <c r="F54" t="str">
        <f>IF(IFERROR(LOOKUP(מרקובחצי[[#This Row],[ClientID]],סוגחציקבוע[S31]),FALSE)=מרקובחצי[[#This Row],[ClientID]],1,"")</f>
        <v/>
      </c>
      <c r="G54">
        <f>IF(IFERROR(LOOKUP(מרקובחצי[[#This Row],[ClientID]],סוגחציקבוע[S32]),FALSE)=מרקובחצי[[#This Row],[ClientID]],1,"")</f>
        <v>1</v>
      </c>
      <c r="H54" t="str">
        <f>IF(IFERROR(LOOKUP(מרקובחצי[[#This Row],[ClientID]],סוגחציקבוע[S33]),FALSE)=מרקובחצי[[#This Row],[ClientID]],1,"")</f>
        <v/>
      </c>
      <c r="I54" t="str">
        <f>IF(IFERROR(LOOKUP(מרקובחצי[[#This Row],[ClientID]],סוגחציקבוע[S32&amp;33]),FALSE)=מרקובחצי[[#This Row],[ClientID]],1,"")</f>
        <v/>
      </c>
      <c r="J54" s="19">
        <f>IF(SUM(מרקובחצי[[#This Row],[11]:[13]])=1,מרקובחצי[[#This Row],[עד ועד]],IF(SUM(R53:T54)=1,IF(מרקובחצי[[#This Row],[עד ועד]]&lt;J53,מרקובחצי[[#This Row],[עד ועד]],J53),J53))</f>
        <v>35</v>
      </c>
      <c r="K54" s="19">
        <f>IF(SUM(מרקובחצי[[#This Row],[11]:[13]])=1,מרקובחצי[[#This Row],[עד ועד]],IF(SUM(R53:T54)=1,IF(מרקובחצי[[#This Row],[עד ועד]]&gt;K53,מרקובחצי[[#This Row],[עד ועד]],K53),K53))</f>
        <v>35</v>
      </c>
      <c r="L54" s="19" t="str">
        <f>IF(AND(SUM(מרקובחצי[[#This Row],[31]:[33]])=1,SUM(U53:W53)=0),מרקובחצי[[#This Row],[מקס]]-מרקובחצי[[#This Row],[מינ]],"")</f>
        <v/>
      </c>
      <c r="M5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54" s="19" t="str">
        <f t="shared" si="0"/>
        <v>S32</v>
      </c>
      <c r="O54" s="19" t="str">
        <f>IF(מרקובחצי[[#This Row],[קבעה הפלגה?]]=1,"",IF(AND(מרקובחצי[[#This Row],[עד ועד]]&lt;29,OR(מרקובחצי[[#This Row],[CycleNumber]]=1,AND(U53=1,OR(מרקובחצי[[#This Row],[עד ועד]]&lt;J53,מרקובחצי[[#This Row],[עד ועד]]&gt;K53)),AND(V53=1,מרקובחצי[[#This Row],[עד ועד]]&lt;J53),W53=1)),1,""))</f>
        <v/>
      </c>
      <c r="P54" s="19" t="str">
        <f>IF(מרקובחצי[[#This Row],[קבעה הפלגה?]]=1,"",IF(AND(מרקובחצי[[#This Row],[עד ועד]]&gt;28,מרקובחצי[[#This Row],[עד ועד]]&lt;32,OR(מרקובחצי[[#This Row],[CycleNumber]]=1,AND(U53=1),AND(V53=1,OR(מרקובחצי[[#This Row],[עד ועד]]&lt;J53,מרקובחצי[[#This Row],[עד ועד]]&gt;K53)),W53=1)),1,""))</f>
        <v/>
      </c>
      <c r="Q54" s="19">
        <f>IF(מרקובחצי[[#This Row],[קבעה הפלגה?]]=1,"",IF(AND(מרקובחצי[[#This Row],[עד ועד]]&gt;31,OR(מרקובחצי[[#This Row],[CycleNumber]]=1,AND(U53=1),AND(V53=1,מרקובחצי[[#This Row],[עד ועד]]&gt;K53),AND(W53=1,OR(מרקובחצי[[#This Row],[עד ועד]]&gt;K53,מרקובחצי[[#This Row],[עד ועד]]&lt;J53)))),1,""))</f>
        <v>1</v>
      </c>
      <c r="R54" s="19" t="str">
        <f>IF(מרקובחצי[[#This Row],[CycleNumber]]&gt;1,IF(AND(O53=1,מרקובחצי[[#This Row],[עד ועד]]&lt;29),1,""),"")</f>
        <v/>
      </c>
      <c r="S54" s="19" t="str">
        <f>IF(מרקובחצי[[#This Row],[CycleNumber]]&gt;1,IF(OR(AND(O53=1,מרקובחצי[[#This Row],[עד ועד]]&gt;28),AND(P53=1),AND(Q53=1,מרקובחצי[[#This Row],[עד ועד]]&lt;32)),1,""),"")</f>
        <v/>
      </c>
      <c r="T54" s="19" t="str">
        <f>IF(מרקובחצי[[#This Row],[CycleNumber]]&gt;1,IF(AND(Q53=1,מרקובחצי[[#This Row],[עד ועד]]&gt;31),1,""),"")</f>
        <v/>
      </c>
      <c r="U54" s="19" t="str">
        <f>IF(מרקובחצי[[#This Row],[CycleNumber]]&gt;1,IF(AND(R53=1,מרקובחצי[[#This Row],[עד ועד]]&lt;29),1,IF(AND(U53=1,NOT(OR(מרקובחצי[[#This Row],[עד ועד]]&lt;J53,מרקובחצי[[#This Row],[עד ועד]]&gt;K53))),1,"")),"")</f>
        <v/>
      </c>
      <c r="V54" s="19" t="str">
        <f>IF(מרקובחצי[[#This Row],[CycleNumber]]&gt;1,IF(AND(SUM(R53:T53)=1,מרקובחצי[[#This Row],[עד ועד]]&gt;28,מרקובחצי[[#This Row],[עד ועד]]&lt;32),1,IF(OR(S53=1,AND(R53=1,מרקובחצי[[#This Row],[עד ועד]]&gt;28),AND(T53=1,מרקובחצי[[#This Row],[עד ועד]]&lt;32)),1,IF(AND(V53=1,NOT(OR(מרקובחצי[[#This Row],[עד ועד]]&lt;J53,מרקובחצי[[#This Row],[עד ועד]]&gt;K53))),1,""))),"")</f>
        <v/>
      </c>
      <c r="W54" s="19" t="str">
        <f>IF(מרקובחצי[[#This Row],[CycleNumber]]&gt;1,IF(AND(T53=1,מרקובחצי[[#This Row],[עד ועד]]&gt;31),1,IF(AND(W53=1,NOT(OR(מרקובחצי[[#This Row],[עד ועד]]&lt;J53,מרקובחצי[[#This Row],[עד ועד]]&gt;K53))),1,"")),"")</f>
        <v/>
      </c>
      <c r="X54" s="19" t="str">
        <f>IF(AND(מרקובחצי[[#This Row],[CycleNumber]]&lt;$B55,SUM(מרקובחצי[[#This Row],[11]],R55)=2),1,"")</f>
        <v/>
      </c>
      <c r="Y54" s="19" t="str">
        <f>IF(AND(מרקובחצי[[#This Row],[CycleNumber]]&lt;$B55,SUM(מרקובחצי[[#This Row],[11]],S55)=2),1,"")</f>
        <v/>
      </c>
      <c r="Z54" s="19">
        <f>IF(AND(מרקובחצי[[#This Row],[CycleNumber]]&lt;$B55,SUM(מרקובחצי[[#This Row],[13]],S55)=2),1,"")</f>
        <v>1</v>
      </c>
      <c r="AA54" s="19" t="str">
        <f>IF(AND(מרקובחצי[[#This Row],[CycleNumber]]&lt;$B55,SUM(מרקובחצי[[#This Row],[13]],T55)=2),1,"")</f>
        <v/>
      </c>
      <c r="AB54" s="19" t="str">
        <f>IF(AND(מרקובחצי[[#This Row],[CycleNumber]]&lt;$B55,SUM(מרקובחצי[[#This Row],[21]],U55)=2),1,"")</f>
        <v/>
      </c>
      <c r="AC54" s="19" t="str">
        <f>IF(AND(מרקובחצי[[#This Row],[CycleNumber]]&lt;$B55,SUM(מרקובחצי[[#This Row],[21]],V55)=2),1,"")</f>
        <v/>
      </c>
      <c r="AD54" s="19" t="str">
        <f>IF(AND(מרקובחצי[[#This Row],[CycleNumber]]&lt;$B55,SUM(מרקובחצי[[#This Row],[23]],V55)=2),1,"")</f>
        <v/>
      </c>
      <c r="AE54" s="19" t="str">
        <f>IF(AND(מרקובחצי[[#This Row],[CycleNumber]]&lt;$B55,SUM(מרקובחצי[[#This Row],[23]],W55)=2),1,"")</f>
        <v/>
      </c>
      <c r="AF54" s="19" t="str">
        <f>IF(AND(מרקובחצי[[#This Row],[CycleNumber]]&lt;$B55,SUM(מרקובחצי[[#This Row],[31]],O55)=2),1,"")</f>
        <v/>
      </c>
      <c r="AG54" s="19" t="str">
        <f>IF(AND(מרקובחצי[[#This Row],[CycleNumber]]&lt;$B55,SUM(מרקובחצי[[#This Row],[31]],P55)=2),1,"")</f>
        <v/>
      </c>
      <c r="AH54" s="19" t="str">
        <f>IF(AND(מרקובחצי[[#This Row],[CycleNumber]]&lt;$B55,SUM(מרקובחצי[[#This Row],[31]],Q55)=2),1,"")</f>
        <v/>
      </c>
      <c r="AI54" s="19" t="str">
        <f>IF(AND(מרקובחצי[[#This Row],[CycleNumber]]&lt;$B55,SUM(U54:U55)=2),1,"")</f>
        <v/>
      </c>
      <c r="AJ54" s="19" t="str">
        <f>IF(AND(מרקובחצי[[#This Row],[CycleNumber]]&lt;$B55,SUM(מרקובחצי[[#This Row],[32]],O55)=2),1,"")</f>
        <v/>
      </c>
      <c r="AK54" s="19" t="str">
        <f>IF(AND(מרקובחצי[[#This Row],[CycleNumber]]&lt;$B55,SUM(מרקובחצי[[#This Row],[32]],P55)=2),1,"")</f>
        <v/>
      </c>
      <c r="AL54" s="19" t="str">
        <f>IF(AND(מרקובחצי[[#This Row],[CycleNumber]]&lt;$B55,SUM(מרקובחצי[[#This Row],[32]],Q55)=2),1,"")</f>
        <v/>
      </c>
      <c r="AM54" s="19" t="str">
        <f>IF(AND(מרקובחצי[[#This Row],[CycleNumber]]&lt;$B55,SUM(V54:V55)=2),1,"")</f>
        <v/>
      </c>
      <c r="AN54" s="19" t="str">
        <f>IF(AND(מרקובחצי[[#This Row],[CycleNumber]]&lt;$B55,SUM(מרקובחצי[[#This Row],[33]],O55)=2),1,"")</f>
        <v/>
      </c>
      <c r="AO54" s="19" t="str">
        <f>IF(AND(מרקובחצי[[#This Row],[CycleNumber]]&lt;$B55,SUM(מרקובחצי[[#This Row],[33]],P55)=2),1,"")</f>
        <v/>
      </c>
      <c r="AP54" s="19" t="str">
        <f>IF(AND(מרקובחצי[[#This Row],[CycleNumber]]&lt;$B55,SUM(מרקובחצי[[#This Row],[33]],Q55)=2),1,"")</f>
        <v/>
      </c>
      <c r="AQ54" s="19" t="str">
        <f>IF(AND(מרקובחצי[[#This Row],[CycleNumber]]&lt;$B55,SUM(W54:W55)=2),1,"")</f>
        <v/>
      </c>
      <c r="AR54" s="19" t="str">
        <f>IF(AND(מרקובחצי[[#This Row],[CycleNumber]]&lt;$B55,SUM(מרקובחצי[[#This Row],[12]],S55)=2),1,"")</f>
        <v/>
      </c>
      <c r="AS54" s="19" t="str">
        <f>IF(AND(מרקובחצי[[#This Row],[CycleNumber]]&lt;$B55,SUM(מרקובחצי[[#This Row],[22]],V55)=2),1,"")</f>
        <v/>
      </c>
      <c r="AT54" s="21">
        <f>SUM(מרקובחצי[[#This Row],[11]:[33]])</f>
        <v>1</v>
      </c>
    </row>
    <row r="55" spans="1:46" ht="15.6" x14ac:dyDescent="0.25">
      <c r="A55" s="19" t="s">
        <v>7</v>
      </c>
      <c r="B55" s="19">
        <v>9</v>
      </c>
      <c r="C55">
        <v>27</v>
      </c>
      <c r="D55" s="19">
        <f>מרקובחצי[[#This Row],[LengthofCycle]]+1</f>
        <v>28</v>
      </c>
      <c r="E55" t="str">
        <f>IF(IFERROR(LOOKUP(מרקובחצי[[#This Row],[ClientID]],קביעויות[הפלגה]),FALSE)=מרקובחצי[[#This Row],[ClientID]],1,"")</f>
        <v/>
      </c>
      <c r="F55" t="str">
        <f>IF(IFERROR(LOOKUP(מרקובחצי[[#This Row],[ClientID]],סוגחציקבוע[S31]),FALSE)=מרקובחצי[[#This Row],[ClientID]],1,"")</f>
        <v/>
      </c>
      <c r="G55">
        <f>IF(IFERROR(LOOKUP(מרקובחצי[[#This Row],[ClientID]],סוגחציקבוע[S32]),FALSE)=מרקובחצי[[#This Row],[ClientID]],1,"")</f>
        <v>1</v>
      </c>
      <c r="H55" t="str">
        <f>IF(IFERROR(LOOKUP(מרקובחצי[[#This Row],[ClientID]],סוגחציקבוע[S33]),FALSE)=מרקובחצי[[#This Row],[ClientID]],1,"")</f>
        <v/>
      </c>
      <c r="I55" t="str">
        <f>IF(IFERROR(LOOKUP(מרקובחצי[[#This Row],[ClientID]],סוגחציקבוע[S32&amp;33]),FALSE)=מרקובחצי[[#This Row],[ClientID]],1,"")</f>
        <v/>
      </c>
      <c r="J55" s="19">
        <f>IF(SUM(מרקובחצי[[#This Row],[11]:[13]])=1,מרקובחצי[[#This Row],[עד ועד]],IF(SUM(R54:T55)=1,IF(מרקובחצי[[#This Row],[עד ועד]]&lt;J54,מרקובחצי[[#This Row],[עד ועד]],J54),J54))</f>
        <v>28</v>
      </c>
      <c r="K55" s="19">
        <f>IF(SUM(מרקובחצי[[#This Row],[11]:[13]])=1,מרקובחצי[[#This Row],[עד ועד]],IF(SUM(R54:T55)=1,IF(מרקובחצי[[#This Row],[עד ועד]]&gt;K54,מרקובחצי[[#This Row],[עד ועד]],K54),K54))</f>
        <v>35</v>
      </c>
      <c r="L55" s="19" t="str">
        <f>IF(AND(SUM(מרקובחצי[[#This Row],[31]:[33]])=1,SUM(U54:W54)=0),מרקובחצי[[#This Row],[מקס]]-מרקובחצי[[#This Row],[מינ]],"")</f>
        <v/>
      </c>
      <c r="M5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55" s="19" t="str">
        <f t="shared" si="0"/>
        <v>S13</v>
      </c>
      <c r="O55" s="19" t="str">
        <f>IF(מרקובחצי[[#This Row],[קבעה הפלגה?]]=1,"",IF(AND(מרקובחצי[[#This Row],[עד ועד]]&lt;29,OR(מרקובחצי[[#This Row],[CycleNumber]]=1,AND(U54=1,OR(מרקובחצי[[#This Row],[עד ועד]]&lt;J54,מרקובחצי[[#This Row],[עד ועד]]&gt;K54)),AND(V54=1,מרקובחצי[[#This Row],[עד ועד]]&lt;J54),W54=1)),1,""))</f>
        <v/>
      </c>
      <c r="P55" s="19" t="str">
        <f>IF(מרקובחצי[[#This Row],[קבעה הפלגה?]]=1,"",IF(AND(מרקובחצי[[#This Row],[עד ועד]]&gt;28,מרקובחצי[[#This Row],[עד ועד]]&lt;32,OR(מרקובחצי[[#This Row],[CycleNumber]]=1,AND(U54=1),AND(V54=1,OR(מרקובחצי[[#This Row],[עד ועד]]&lt;J54,מרקובחצי[[#This Row],[עד ועד]]&gt;K54)),W54=1)),1,""))</f>
        <v/>
      </c>
      <c r="Q55" s="19" t="str">
        <f>IF(מרקובחצי[[#This Row],[קבעה הפלגה?]]=1,"",IF(AND(מרקובחצי[[#This Row],[עד ועד]]&gt;31,OR(מרקובחצי[[#This Row],[CycleNumber]]=1,AND(U54=1),AND(V54=1,מרקובחצי[[#This Row],[עד ועד]]&gt;K54),AND(W54=1,OR(מרקובחצי[[#This Row],[עד ועד]]&gt;K54,מרקובחצי[[#This Row],[עד ועד]]&lt;J54)))),1,""))</f>
        <v/>
      </c>
      <c r="R55" s="19" t="str">
        <f>IF(מרקובחצי[[#This Row],[CycleNumber]]&gt;1,IF(AND(O54=1,מרקובחצי[[#This Row],[עד ועד]]&lt;29),1,""),"")</f>
        <v/>
      </c>
      <c r="S55" s="19">
        <f>IF(מרקובחצי[[#This Row],[CycleNumber]]&gt;1,IF(OR(AND(O54=1,מרקובחצי[[#This Row],[עד ועד]]&gt;28),AND(P54=1),AND(Q54=1,מרקובחצי[[#This Row],[עד ועד]]&lt;32)),1,""),"")</f>
        <v>1</v>
      </c>
      <c r="T55" s="19" t="str">
        <f>IF(מרקובחצי[[#This Row],[CycleNumber]]&gt;1,IF(AND(Q54=1,מרקובחצי[[#This Row],[עד ועד]]&gt;31),1,""),"")</f>
        <v/>
      </c>
      <c r="U55" s="19" t="str">
        <f>IF(מרקובחצי[[#This Row],[CycleNumber]]&gt;1,IF(AND(R54=1,מרקובחצי[[#This Row],[עד ועד]]&lt;29),1,IF(AND(U54=1,NOT(OR(מרקובחצי[[#This Row],[עד ועד]]&lt;J54,מרקובחצי[[#This Row],[עד ועד]]&gt;K54))),1,"")),"")</f>
        <v/>
      </c>
      <c r="V55" s="19" t="str">
        <f>IF(מרקובחצי[[#This Row],[CycleNumber]]&gt;1,IF(AND(SUM(R54:T54)=1,מרקובחצי[[#This Row],[עד ועד]]&gt;28,מרקובחצי[[#This Row],[עד ועד]]&lt;32),1,IF(OR(S54=1,AND(R54=1,מרקובחצי[[#This Row],[עד ועד]]&gt;28),AND(T54=1,מרקובחצי[[#This Row],[עד ועד]]&lt;32)),1,IF(AND(V54=1,NOT(OR(מרקובחצי[[#This Row],[עד ועד]]&lt;J54,מרקובחצי[[#This Row],[עד ועד]]&gt;K54))),1,""))),"")</f>
        <v/>
      </c>
      <c r="W55" s="19" t="str">
        <f>IF(מרקובחצי[[#This Row],[CycleNumber]]&gt;1,IF(AND(T54=1,מרקובחצי[[#This Row],[עד ועד]]&gt;31),1,IF(AND(W54=1,NOT(OR(מרקובחצי[[#This Row],[עד ועד]]&lt;J54,מרקובחצי[[#This Row],[עד ועד]]&gt;K54))),1,"")),"")</f>
        <v/>
      </c>
      <c r="X55" s="19" t="str">
        <f>IF(AND(מרקובחצי[[#This Row],[CycleNumber]]&lt;$B56,SUM(מרקובחצי[[#This Row],[11]],R56)=2),1,"")</f>
        <v/>
      </c>
      <c r="Y55" s="19" t="str">
        <f>IF(AND(מרקובחצי[[#This Row],[CycleNumber]]&lt;$B56,SUM(מרקובחצי[[#This Row],[11]],S56)=2),1,"")</f>
        <v/>
      </c>
      <c r="Z55" s="19" t="str">
        <f>IF(AND(מרקובחצי[[#This Row],[CycleNumber]]&lt;$B56,SUM(מרקובחצי[[#This Row],[13]],S56)=2),1,"")</f>
        <v/>
      </c>
      <c r="AA55" s="19" t="str">
        <f>IF(AND(מרקובחצי[[#This Row],[CycleNumber]]&lt;$B56,SUM(מרקובחצי[[#This Row],[13]],T56)=2),1,"")</f>
        <v/>
      </c>
      <c r="AB55" s="19" t="str">
        <f>IF(AND(מרקובחצי[[#This Row],[CycleNumber]]&lt;$B56,SUM(מרקובחצי[[#This Row],[21]],U56)=2),1,"")</f>
        <v/>
      </c>
      <c r="AC55" s="19" t="str">
        <f>IF(AND(מרקובחצי[[#This Row],[CycleNumber]]&lt;$B56,SUM(מרקובחצי[[#This Row],[21]],V56)=2),1,"")</f>
        <v/>
      </c>
      <c r="AD55" s="19" t="str">
        <f>IF(AND(מרקובחצי[[#This Row],[CycleNumber]]&lt;$B56,SUM(מרקובחצי[[#This Row],[23]],V56)=2),1,"")</f>
        <v/>
      </c>
      <c r="AE55" s="19" t="str">
        <f>IF(AND(מרקובחצי[[#This Row],[CycleNumber]]&lt;$B56,SUM(מרקובחצי[[#This Row],[23]],W56)=2),1,"")</f>
        <v/>
      </c>
      <c r="AF55" s="19" t="str">
        <f>IF(AND(מרקובחצי[[#This Row],[CycleNumber]]&lt;$B56,SUM(מרקובחצי[[#This Row],[31]],O56)=2),1,"")</f>
        <v/>
      </c>
      <c r="AG55" s="19" t="str">
        <f>IF(AND(מרקובחצי[[#This Row],[CycleNumber]]&lt;$B56,SUM(מרקובחצי[[#This Row],[31]],P56)=2),1,"")</f>
        <v/>
      </c>
      <c r="AH55" s="19" t="str">
        <f>IF(AND(מרקובחצי[[#This Row],[CycleNumber]]&lt;$B56,SUM(מרקובחצי[[#This Row],[31]],Q56)=2),1,"")</f>
        <v/>
      </c>
      <c r="AI55" s="19" t="str">
        <f>IF(AND(מרקובחצי[[#This Row],[CycleNumber]]&lt;$B56,SUM(U55:U56)=2),1,"")</f>
        <v/>
      </c>
      <c r="AJ55" s="19" t="str">
        <f>IF(AND(מרקובחצי[[#This Row],[CycleNumber]]&lt;$B56,SUM(מרקובחצי[[#This Row],[32]],O56)=2),1,"")</f>
        <v/>
      </c>
      <c r="AK55" s="19" t="str">
        <f>IF(AND(מרקובחצי[[#This Row],[CycleNumber]]&lt;$B56,SUM(מרקובחצי[[#This Row],[32]],P56)=2),1,"")</f>
        <v/>
      </c>
      <c r="AL55" s="19" t="str">
        <f>IF(AND(מרקובחצי[[#This Row],[CycleNumber]]&lt;$B56,SUM(מרקובחצי[[#This Row],[32]],Q56)=2),1,"")</f>
        <v/>
      </c>
      <c r="AM55" s="19" t="str">
        <f>IF(AND(מרקובחצי[[#This Row],[CycleNumber]]&lt;$B56,SUM(V55:V56)=2),1,"")</f>
        <v/>
      </c>
      <c r="AN55" s="19" t="str">
        <f>IF(AND(מרקובחצי[[#This Row],[CycleNumber]]&lt;$B56,SUM(מרקובחצי[[#This Row],[33]],O56)=2),1,"")</f>
        <v/>
      </c>
      <c r="AO55" s="19" t="str">
        <f>IF(AND(מרקובחצי[[#This Row],[CycleNumber]]&lt;$B56,SUM(מרקובחצי[[#This Row],[33]],P56)=2),1,"")</f>
        <v/>
      </c>
      <c r="AP55" s="19" t="str">
        <f>IF(AND(מרקובחצי[[#This Row],[CycleNumber]]&lt;$B56,SUM(מרקובחצי[[#This Row],[33]],Q56)=2),1,"")</f>
        <v/>
      </c>
      <c r="AQ55" s="19" t="str">
        <f>IF(AND(מרקובחצי[[#This Row],[CycleNumber]]&lt;$B56,SUM(W55:W56)=2),1,"")</f>
        <v/>
      </c>
      <c r="AR55" s="19" t="str">
        <f>IF(AND(מרקובחצי[[#This Row],[CycleNumber]]&lt;$B56,SUM(מרקובחצי[[#This Row],[12]],S56)=2),1,"")</f>
        <v/>
      </c>
      <c r="AS55" s="19">
        <f>IF(AND(מרקובחצי[[#This Row],[CycleNumber]]&lt;$B56,SUM(מרקובחצי[[#This Row],[22]],V56)=2),1,"")</f>
        <v>1</v>
      </c>
      <c r="AT55" s="21">
        <f>SUM(מרקובחצי[[#This Row],[11]:[33]])</f>
        <v>1</v>
      </c>
    </row>
    <row r="56" spans="1:46" ht="15.6" x14ac:dyDescent="0.25">
      <c r="A56" s="19" t="s">
        <v>7</v>
      </c>
      <c r="B56" s="19">
        <v>10</v>
      </c>
      <c r="C56">
        <v>28</v>
      </c>
      <c r="D56" s="19">
        <f>מרקובחצי[[#This Row],[LengthofCycle]]+1</f>
        <v>29</v>
      </c>
      <c r="E56" t="str">
        <f>IF(IFERROR(LOOKUP(מרקובחצי[[#This Row],[ClientID]],קביעויות[הפלגה]),FALSE)=מרקובחצי[[#This Row],[ClientID]],1,"")</f>
        <v/>
      </c>
      <c r="F56" t="str">
        <f>IF(IFERROR(LOOKUP(מרקובחצי[[#This Row],[ClientID]],סוגחציקבוע[S31]),FALSE)=מרקובחצי[[#This Row],[ClientID]],1,"")</f>
        <v/>
      </c>
      <c r="G56">
        <f>IF(IFERROR(LOOKUP(מרקובחצי[[#This Row],[ClientID]],סוגחציקבוע[S32]),FALSE)=מרקובחצי[[#This Row],[ClientID]],1,"")</f>
        <v>1</v>
      </c>
      <c r="H56" t="str">
        <f>IF(IFERROR(LOOKUP(מרקובחצי[[#This Row],[ClientID]],סוגחציקבוע[S33]),FALSE)=מרקובחצי[[#This Row],[ClientID]],1,"")</f>
        <v/>
      </c>
      <c r="I56" t="str">
        <f>IF(IFERROR(LOOKUP(מרקובחצי[[#This Row],[ClientID]],סוגחציקבוע[S32&amp;33]),FALSE)=מרקובחצי[[#This Row],[ClientID]],1,"")</f>
        <v/>
      </c>
      <c r="J56" s="19">
        <f>IF(SUM(מרקובחצי[[#This Row],[11]:[13]])=1,מרקובחצי[[#This Row],[עד ועד]],IF(SUM(R55:T56)=1,IF(מרקובחצי[[#This Row],[עד ועד]]&lt;J55,מרקובחצי[[#This Row],[עד ועד]],J55),J55))</f>
        <v>28</v>
      </c>
      <c r="K56" s="19">
        <f>IF(SUM(מרקובחצי[[#This Row],[11]:[13]])=1,מרקובחצי[[#This Row],[עד ועד]],IF(SUM(R55:T56)=1,IF(מרקובחצי[[#This Row],[עד ועד]]&gt;K55,מרקובחצי[[#This Row],[עד ועד]],K55),K55))</f>
        <v>35</v>
      </c>
      <c r="L56" s="19">
        <f>IF(AND(SUM(מרקובחצי[[#This Row],[31]:[33]])=1,SUM(U55:W55)=0),מרקובחצי[[#This Row],[מקס]]-מרקובחצי[[#This Row],[מינ]],"")</f>
        <v>7</v>
      </c>
      <c r="M5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6" s="19" t="str">
        <f t="shared" si="0"/>
        <v>S22</v>
      </c>
      <c r="O56" s="19" t="str">
        <f>IF(מרקובחצי[[#This Row],[קבעה הפלגה?]]=1,"",IF(AND(מרקובחצי[[#This Row],[עד ועד]]&lt;29,OR(מרקובחצי[[#This Row],[CycleNumber]]=1,AND(U55=1,OR(מרקובחצי[[#This Row],[עד ועד]]&lt;J55,מרקובחצי[[#This Row],[עד ועד]]&gt;K55)),AND(V55=1,מרקובחצי[[#This Row],[עד ועד]]&lt;J55),W55=1)),1,""))</f>
        <v/>
      </c>
      <c r="P56" s="19" t="str">
        <f>IF(מרקובחצי[[#This Row],[קבעה הפלגה?]]=1,"",IF(AND(מרקובחצי[[#This Row],[עד ועד]]&gt;28,מרקובחצי[[#This Row],[עד ועד]]&lt;32,OR(מרקובחצי[[#This Row],[CycleNumber]]=1,AND(U55=1),AND(V55=1,OR(מרקובחצי[[#This Row],[עד ועד]]&lt;J55,מרקובחצי[[#This Row],[עד ועד]]&gt;K55)),W55=1)),1,""))</f>
        <v/>
      </c>
      <c r="Q56" s="19" t="str">
        <f>IF(מרקובחצי[[#This Row],[קבעה הפלגה?]]=1,"",IF(AND(מרקובחצי[[#This Row],[עד ועד]]&gt;31,OR(מרקובחצי[[#This Row],[CycleNumber]]=1,AND(U55=1),AND(V55=1,מרקובחצי[[#This Row],[עד ועד]]&gt;K55),AND(W55=1,OR(מרקובחצי[[#This Row],[עד ועד]]&gt;K55,מרקובחצי[[#This Row],[עד ועד]]&lt;J55)))),1,""))</f>
        <v/>
      </c>
      <c r="R56" s="19" t="str">
        <f>IF(מרקובחצי[[#This Row],[CycleNumber]]&gt;1,IF(AND(O55=1,מרקובחצי[[#This Row],[עד ועד]]&lt;29),1,""),"")</f>
        <v/>
      </c>
      <c r="S56" s="19" t="str">
        <f>IF(מרקובחצי[[#This Row],[CycleNumber]]&gt;1,IF(OR(AND(O55=1,מרקובחצי[[#This Row],[עד ועד]]&gt;28),AND(P55=1),AND(Q55=1,מרקובחצי[[#This Row],[עד ועד]]&lt;32)),1,""),"")</f>
        <v/>
      </c>
      <c r="T56" s="19" t="str">
        <f>IF(מרקובחצי[[#This Row],[CycleNumber]]&gt;1,IF(AND(Q55=1,מרקובחצי[[#This Row],[עד ועד]]&gt;31),1,""),"")</f>
        <v/>
      </c>
      <c r="U56" s="19" t="str">
        <f>IF(מרקובחצי[[#This Row],[CycleNumber]]&gt;1,IF(AND(R55=1,מרקובחצי[[#This Row],[עד ועד]]&lt;29),1,IF(AND(U55=1,NOT(OR(מרקובחצי[[#This Row],[עד ועד]]&lt;J55,מרקובחצי[[#This Row],[עד ועד]]&gt;K55))),1,"")),"")</f>
        <v/>
      </c>
      <c r="V56" s="19">
        <f>IF(מרקובחצי[[#This Row],[CycleNumber]]&gt;1,IF(AND(SUM(R55:T55)=1,מרקובחצי[[#This Row],[עד ועד]]&gt;28,מרקובחצי[[#This Row],[עד ועד]]&lt;32),1,IF(OR(S55=1,AND(R55=1,מרקובחצי[[#This Row],[עד ועד]]&gt;28),AND(T55=1,מרקובחצי[[#This Row],[עד ועד]]&lt;32)),1,IF(AND(V55=1,NOT(OR(מרקובחצי[[#This Row],[עד ועד]]&lt;J55,מרקובחצי[[#This Row],[עד ועד]]&gt;K55))),1,""))),"")</f>
        <v>1</v>
      </c>
      <c r="W56" s="19" t="str">
        <f>IF(מרקובחצי[[#This Row],[CycleNumber]]&gt;1,IF(AND(T55=1,מרקובחצי[[#This Row],[עד ועד]]&gt;31),1,IF(AND(W55=1,NOT(OR(מרקובחצי[[#This Row],[עד ועד]]&lt;J55,מרקובחצי[[#This Row],[עד ועד]]&gt;K55))),1,"")),"")</f>
        <v/>
      </c>
      <c r="X56" s="19" t="str">
        <f>IF(AND(מרקובחצי[[#This Row],[CycleNumber]]&lt;$B57,SUM(מרקובחצי[[#This Row],[11]],R57)=2),1,"")</f>
        <v/>
      </c>
      <c r="Y56" s="19" t="str">
        <f>IF(AND(מרקובחצי[[#This Row],[CycleNumber]]&lt;$B57,SUM(מרקובחצי[[#This Row],[11]],S57)=2),1,"")</f>
        <v/>
      </c>
      <c r="Z56" s="19" t="str">
        <f>IF(AND(מרקובחצי[[#This Row],[CycleNumber]]&lt;$B57,SUM(מרקובחצי[[#This Row],[13]],S57)=2),1,"")</f>
        <v/>
      </c>
      <c r="AA56" s="19" t="str">
        <f>IF(AND(מרקובחצי[[#This Row],[CycleNumber]]&lt;$B57,SUM(מרקובחצי[[#This Row],[13]],T57)=2),1,"")</f>
        <v/>
      </c>
      <c r="AB56" s="19" t="str">
        <f>IF(AND(מרקובחצי[[#This Row],[CycleNumber]]&lt;$B57,SUM(מרקובחצי[[#This Row],[21]],U57)=2),1,"")</f>
        <v/>
      </c>
      <c r="AC56" s="19" t="str">
        <f>IF(AND(מרקובחצי[[#This Row],[CycleNumber]]&lt;$B57,SUM(מרקובחצי[[#This Row],[21]],V57)=2),1,"")</f>
        <v/>
      </c>
      <c r="AD56" s="19" t="str">
        <f>IF(AND(מרקובחצי[[#This Row],[CycleNumber]]&lt;$B57,SUM(מרקובחצי[[#This Row],[23]],V57)=2),1,"")</f>
        <v/>
      </c>
      <c r="AE56" s="19" t="str">
        <f>IF(AND(מרקובחצי[[#This Row],[CycleNumber]]&lt;$B57,SUM(מרקובחצי[[#This Row],[23]],W57)=2),1,"")</f>
        <v/>
      </c>
      <c r="AF56" s="19" t="str">
        <f>IF(AND(מרקובחצי[[#This Row],[CycleNumber]]&lt;$B57,SUM(מרקובחצי[[#This Row],[31]],O57)=2),1,"")</f>
        <v/>
      </c>
      <c r="AG56" s="19" t="str">
        <f>IF(AND(מרקובחצי[[#This Row],[CycleNumber]]&lt;$B57,SUM(מרקובחצי[[#This Row],[31]],P57)=2),1,"")</f>
        <v/>
      </c>
      <c r="AH56" s="19" t="str">
        <f>IF(AND(מרקובחצי[[#This Row],[CycleNumber]]&lt;$B57,SUM(מרקובחצי[[#This Row],[31]],Q57)=2),1,"")</f>
        <v/>
      </c>
      <c r="AI56" s="19" t="str">
        <f>IF(AND(מרקובחצי[[#This Row],[CycleNumber]]&lt;$B57,SUM(U56:U57)=2),1,"")</f>
        <v/>
      </c>
      <c r="AJ56" s="19" t="str">
        <f>IF(AND(מרקובחצי[[#This Row],[CycleNumber]]&lt;$B57,SUM(מרקובחצי[[#This Row],[32]],O57)=2),1,"")</f>
        <v/>
      </c>
      <c r="AK56" s="19" t="str">
        <f>IF(AND(מרקובחצי[[#This Row],[CycleNumber]]&lt;$B57,SUM(מרקובחצי[[#This Row],[32]],P57)=2),1,"")</f>
        <v/>
      </c>
      <c r="AL56" s="19" t="str">
        <f>IF(AND(מרקובחצי[[#This Row],[CycleNumber]]&lt;$B57,SUM(מרקובחצי[[#This Row],[32]],Q57)=2),1,"")</f>
        <v/>
      </c>
      <c r="AM56" s="19">
        <f>IF(AND(מרקובחצי[[#This Row],[CycleNumber]]&lt;$B57,SUM(V56:V57)=2),1,"")</f>
        <v>1</v>
      </c>
      <c r="AN56" s="19" t="str">
        <f>IF(AND(מרקובחצי[[#This Row],[CycleNumber]]&lt;$B57,SUM(מרקובחצי[[#This Row],[33]],O57)=2),1,"")</f>
        <v/>
      </c>
      <c r="AO56" s="19" t="str">
        <f>IF(AND(מרקובחצי[[#This Row],[CycleNumber]]&lt;$B57,SUM(מרקובחצי[[#This Row],[33]],P57)=2),1,"")</f>
        <v/>
      </c>
      <c r="AP56" s="19" t="str">
        <f>IF(AND(מרקובחצי[[#This Row],[CycleNumber]]&lt;$B57,SUM(מרקובחצי[[#This Row],[33]],Q57)=2),1,"")</f>
        <v/>
      </c>
      <c r="AQ56" s="19" t="str">
        <f>IF(AND(מרקובחצי[[#This Row],[CycleNumber]]&lt;$B57,SUM(W56:W57)=2),1,"")</f>
        <v/>
      </c>
      <c r="AR56" s="19" t="str">
        <f>IF(AND(מרקובחצי[[#This Row],[CycleNumber]]&lt;$B57,SUM(מרקובחצי[[#This Row],[12]],S57)=2),1,"")</f>
        <v/>
      </c>
      <c r="AS56" s="19" t="str">
        <f>IF(AND(מרקובחצי[[#This Row],[CycleNumber]]&lt;$B57,SUM(מרקובחצי[[#This Row],[22]],V57)=2),1,"")</f>
        <v/>
      </c>
      <c r="AT56" s="21">
        <f>SUM(מרקובחצי[[#This Row],[11]:[33]])</f>
        <v>1</v>
      </c>
    </row>
    <row r="57" spans="1:46" ht="15.6" x14ac:dyDescent="0.25">
      <c r="A57" s="19" t="s">
        <v>7</v>
      </c>
      <c r="B57" s="19">
        <v>11</v>
      </c>
      <c r="C57">
        <v>29</v>
      </c>
      <c r="D57" s="19">
        <f>מרקובחצי[[#This Row],[LengthofCycle]]+1</f>
        <v>30</v>
      </c>
      <c r="E57" t="str">
        <f>IF(IFERROR(LOOKUP(מרקובחצי[[#This Row],[ClientID]],קביעויות[הפלגה]),FALSE)=מרקובחצי[[#This Row],[ClientID]],1,"")</f>
        <v/>
      </c>
      <c r="F57" t="str">
        <f>IF(IFERROR(LOOKUP(מרקובחצי[[#This Row],[ClientID]],סוגחציקבוע[S31]),FALSE)=מרקובחצי[[#This Row],[ClientID]],1,"")</f>
        <v/>
      </c>
      <c r="G57">
        <f>IF(IFERROR(LOOKUP(מרקובחצי[[#This Row],[ClientID]],סוגחציקבוע[S32]),FALSE)=מרקובחצי[[#This Row],[ClientID]],1,"")</f>
        <v>1</v>
      </c>
      <c r="H57" t="str">
        <f>IF(IFERROR(LOOKUP(מרקובחצי[[#This Row],[ClientID]],סוגחציקבוע[S33]),FALSE)=מרקובחצי[[#This Row],[ClientID]],1,"")</f>
        <v/>
      </c>
      <c r="I57" t="str">
        <f>IF(IFERROR(LOOKUP(מרקובחצי[[#This Row],[ClientID]],סוגחציקבוע[S32&amp;33]),FALSE)=מרקובחצי[[#This Row],[ClientID]],1,"")</f>
        <v/>
      </c>
      <c r="J57" s="19">
        <f>IF(SUM(מרקובחצי[[#This Row],[11]:[13]])=1,מרקובחצי[[#This Row],[עד ועד]],IF(SUM(R56:T57)=1,IF(מרקובחצי[[#This Row],[עד ועד]]&lt;J56,מרקובחצי[[#This Row],[עד ועד]],J56),J56))</f>
        <v>28</v>
      </c>
      <c r="K57" s="19">
        <f>IF(SUM(מרקובחצי[[#This Row],[11]:[13]])=1,מרקובחצי[[#This Row],[עד ועד]],IF(SUM(R56:T57)=1,IF(מרקובחצי[[#This Row],[עד ועד]]&gt;K56,מרקובחצי[[#This Row],[עד ועד]],K56),K56))</f>
        <v>35</v>
      </c>
      <c r="L57" s="19" t="str">
        <f>IF(AND(SUM(מרקובחצי[[#This Row],[31]:[33]])=1,SUM(U56:W56)=0),מרקובחצי[[#This Row],[מקס]]-מרקובחצי[[#This Row],[מינ]],"")</f>
        <v/>
      </c>
      <c r="M5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7" s="19" t="str">
        <f t="shared" si="0"/>
        <v>S32</v>
      </c>
      <c r="O57" s="19" t="str">
        <f>IF(מרקובחצי[[#This Row],[קבעה הפלגה?]]=1,"",IF(AND(מרקובחצי[[#This Row],[עד ועד]]&lt;29,OR(מרקובחצי[[#This Row],[CycleNumber]]=1,AND(U56=1,OR(מרקובחצי[[#This Row],[עד ועד]]&lt;J56,מרקובחצי[[#This Row],[עד ועד]]&gt;K56)),AND(V56=1,מרקובחצי[[#This Row],[עד ועד]]&lt;J56),W56=1)),1,""))</f>
        <v/>
      </c>
      <c r="P57" s="19" t="str">
        <f>IF(מרקובחצי[[#This Row],[קבעה הפלגה?]]=1,"",IF(AND(מרקובחצי[[#This Row],[עד ועד]]&gt;28,מרקובחצי[[#This Row],[עד ועד]]&lt;32,OR(מרקובחצי[[#This Row],[CycleNumber]]=1,AND(U56=1),AND(V56=1,OR(מרקובחצי[[#This Row],[עד ועד]]&lt;J56,מרקובחצי[[#This Row],[עד ועד]]&gt;K56)),W56=1)),1,""))</f>
        <v/>
      </c>
      <c r="Q57" s="19" t="str">
        <f>IF(מרקובחצי[[#This Row],[קבעה הפלגה?]]=1,"",IF(AND(מרקובחצי[[#This Row],[עד ועד]]&gt;31,OR(מרקובחצי[[#This Row],[CycleNumber]]=1,AND(U56=1),AND(V56=1,מרקובחצי[[#This Row],[עד ועד]]&gt;K56),AND(W56=1,OR(מרקובחצי[[#This Row],[עד ועד]]&gt;K56,מרקובחצי[[#This Row],[עד ועד]]&lt;J56)))),1,""))</f>
        <v/>
      </c>
      <c r="R57" s="19" t="str">
        <f>IF(מרקובחצי[[#This Row],[CycleNumber]]&gt;1,IF(AND(O56=1,מרקובחצי[[#This Row],[עד ועד]]&lt;29),1,""),"")</f>
        <v/>
      </c>
      <c r="S57" s="19" t="str">
        <f>IF(מרקובחצי[[#This Row],[CycleNumber]]&gt;1,IF(OR(AND(O56=1,מרקובחצי[[#This Row],[עד ועד]]&gt;28),AND(P56=1),AND(Q56=1,מרקובחצי[[#This Row],[עד ועד]]&lt;32)),1,""),"")</f>
        <v/>
      </c>
      <c r="T57" s="19" t="str">
        <f>IF(מרקובחצי[[#This Row],[CycleNumber]]&gt;1,IF(AND(Q56=1,מרקובחצי[[#This Row],[עד ועד]]&gt;31),1,""),"")</f>
        <v/>
      </c>
      <c r="U57" s="19" t="str">
        <f>IF(מרקובחצי[[#This Row],[CycleNumber]]&gt;1,IF(AND(R56=1,מרקובחצי[[#This Row],[עד ועד]]&lt;29),1,IF(AND(U56=1,NOT(OR(מרקובחצי[[#This Row],[עד ועד]]&lt;J56,מרקובחצי[[#This Row],[עד ועד]]&gt;K56))),1,"")),"")</f>
        <v/>
      </c>
      <c r="V57" s="19">
        <f>IF(מרקובחצי[[#This Row],[CycleNumber]]&gt;1,IF(AND(SUM(R56:T56)=1,מרקובחצי[[#This Row],[עד ועד]]&gt;28,מרקובחצי[[#This Row],[עד ועד]]&lt;32),1,IF(OR(S56=1,AND(R56=1,מרקובחצי[[#This Row],[עד ועד]]&gt;28),AND(T56=1,מרקובחצי[[#This Row],[עד ועד]]&lt;32)),1,IF(AND(V56=1,NOT(OR(מרקובחצי[[#This Row],[עד ועד]]&lt;J56,מרקובחצי[[#This Row],[עד ועד]]&gt;K56))),1,""))),"")</f>
        <v>1</v>
      </c>
      <c r="W57" s="19" t="str">
        <f>IF(מרקובחצי[[#This Row],[CycleNumber]]&gt;1,IF(AND(T56=1,מרקובחצי[[#This Row],[עד ועד]]&gt;31),1,IF(AND(W56=1,NOT(OR(מרקובחצי[[#This Row],[עד ועד]]&lt;J56,מרקובחצי[[#This Row],[עד ועד]]&gt;K56))),1,"")),"")</f>
        <v/>
      </c>
      <c r="X57" s="19" t="str">
        <f>IF(AND(מרקובחצי[[#This Row],[CycleNumber]]&lt;$B58,SUM(מרקובחצי[[#This Row],[11]],R58)=2),1,"")</f>
        <v/>
      </c>
      <c r="Y57" s="19" t="str">
        <f>IF(AND(מרקובחצי[[#This Row],[CycleNumber]]&lt;$B58,SUM(מרקובחצי[[#This Row],[11]],S58)=2),1,"")</f>
        <v/>
      </c>
      <c r="Z57" s="19" t="str">
        <f>IF(AND(מרקובחצי[[#This Row],[CycleNumber]]&lt;$B58,SUM(מרקובחצי[[#This Row],[13]],S58)=2),1,"")</f>
        <v/>
      </c>
      <c r="AA57" s="19" t="str">
        <f>IF(AND(מרקובחצי[[#This Row],[CycleNumber]]&lt;$B58,SUM(מרקובחצי[[#This Row],[13]],T58)=2),1,"")</f>
        <v/>
      </c>
      <c r="AB57" s="19" t="str">
        <f>IF(AND(מרקובחצי[[#This Row],[CycleNumber]]&lt;$B58,SUM(מרקובחצי[[#This Row],[21]],U58)=2),1,"")</f>
        <v/>
      </c>
      <c r="AC57" s="19" t="str">
        <f>IF(AND(מרקובחצי[[#This Row],[CycleNumber]]&lt;$B58,SUM(מרקובחצי[[#This Row],[21]],V58)=2),1,"")</f>
        <v/>
      </c>
      <c r="AD57" s="19" t="str">
        <f>IF(AND(מרקובחצי[[#This Row],[CycleNumber]]&lt;$B58,SUM(מרקובחצי[[#This Row],[23]],V58)=2),1,"")</f>
        <v/>
      </c>
      <c r="AE57" s="19" t="str">
        <f>IF(AND(מרקובחצי[[#This Row],[CycleNumber]]&lt;$B58,SUM(מרקובחצי[[#This Row],[23]],W58)=2),1,"")</f>
        <v/>
      </c>
      <c r="AF57" s="19" t="str">
        <f>IF(AND(מרקובחצי[[#This Row],[CycleNumber]]&lt;$B58,SUM(מרקובחצי[[#This Row],[31]],O58)=2),1,"")</f>
        <v/>
      </c>
      <c r="AG57" s="19" t="str">
        <f>IF(AND(מרקובחצי[[#This Row],[CycleNumber]]&lt;$B58,SUM(מרקובחצי[[#This Row],[31]],P58)=2),1,"")</f>
        <v/>
      </c>
      <c r="AH57" s="19" t="str">
        <f>IF(AND(מרקובחצי[[#This Row],[CycleNumber]]&lt;$B58,SUM(מרקובחצי[[#This Row],[31]],Q58)=2),1,"")</f>
        <v/>
      </c>
      <c r="AI57" s="19" t="str">
        <f>IF(AND(מרקובחצי[[#This Row],[CycleNumber]]&lt;$B58,SUM(U57:U58)=2),1,"")</f>
        <v/>
      </c>
      <c r="AJ57" s="19" t="str">
        <f>IF(AND(מרקובחצי[[#This Row],[CycleNumber]]&lt;$B58,SUM(מרקובחצי[[#This Row],[32]],O58)=2),1,"")</f>
        <v/>
      </c>
      <c r="AK57" s="19" t="str">
        <f>IF(AND(מרקובחצי[[#This Row],[CycleNumber]]&lt;$B58,SUM(מרקובחצי[[#This Row],[32]],P58)=2),1,"")</f>
        <v/>
      </c>
      <c r="AL57" s="19" t="str">
        <f>IF(AND(מרקובחצי[[#This Row],[CycleNumber]]&lt;$B58,SUM(מרקובחצי[[#This Row],[32]],Q58)=2),1,"")</f>
        <v/>
      </c>
      <c r="AM57" s="19">
        <f>IF(AND(מרקובחצי[[#This Row],[CycleNumber]]&lt;$B58,SUM(V57:V58)=2),1,"")</f>
        <v>1</v>
      </c>
      <c r="AN57" s="19" t="str">
        <f>IF(AND(מרקובחצי[[#This Row],[CycleNumber]]&lt;$B58,SUM(מרקובחצי[[#This Row],[33]],O58)=2),1,"")</f>
        <v/>
      </c>
      <c r="AO57" s="19" t="str">
        <f>IF(AND(מרקובחצי[[#This Row],[CycleNumber]]&lt;$B58,SUM(מרקובחצי[[#This Row],[33]],P58)=2),1,"")</f>
        <v/>
      </c>
      <c r="AP57" s="19" t="str">
        <f>IF(AND(מרקובחצי[[#This Row],[CycleNumber]]&lt;$B58,SUM(מרקובחצי[[#This Row],[33]],Q58)=2),1,"")</f>
        <v/>
      </c>
      <c r="AQ57" s="19" t="str">
        <f>IF(AND(מרקובחצי[[#This Row],[CycleNumber]]&lt;$B58,SUM(W57:W58)=2),1,"")</f>
        <v/>
      </c>
      <c r="AR57" s="19" t="str">
        <f>IF(AND(מרקובחצי[[#This Row],[CycleNumber]]&lt;$B58,SUM(מרקובחצי[[#This Row],[12]],S58)=2),1,"")</f>
        <v/>
      </c>
      <c r="AS57" s="19" t="str">
        <f>IF(AND(מרקובחצי[[#This Row],[CycleNumber]]&lt;$B58,SUM(מרקובחצי[[#This Row],[22]],V58)=2),1,"")</f>
        <v/>
      </c>
      <c r="AT57" s="21">
        <f>SUM(מרקובחצי[[#This Row],[11]:[33]])</f>
        <v>1</v>
      </c>
    </row>
    <row r="58" spans="1:46" ht="15.6" x14ac:dyDescent="0.25">
      <c r="A58" s="19" t="s">
        <v>7</v>
      </c>
      <c r="B58" s="19">
        <v>12</v>
      </c>
      <c r="C58">
        <v>27</v>
      </c>
      <c r="D58" s="19">
        <f>מרקובחצי[[#This Row],[LengthofCycle]]+1</f>
        <v>28</v>
      </c>
      <c r="E58" t="str">
        <f>IF(IFERROR(LOOKUP(מרקובחצי[[#This Row],[ClientID]],קביעויות[הפלגה]),FALSE)=מרקובחצי[[#This Row],[ClientID]],1,"")</f>
        <v/>
      </c>
      <c r="F58" t="str">
        <f>IF(IFERROR(LOOKUP(מרקובחצי[[#This Row],[ClientID]],סוגחציקבוע[S31]),FALSE)=מרקובחצי[[#This Row],[ClientID]],1,"")</f>
        <v/>
      </c>
      <c r="G58">
        <f>IF(IFERROR(LOOKUP(מרקובחצי[[#This Row],[ClientID]],סוגחציקבוע[S32]),FALSE)=מרקובחצי[[#This Row],[ClientID]],1,"")</f>
        <v>1</v>
      </c>
      <c r="H58" t="str">
        <f>IF(IFERROR(LOOKUP(מרקובחצי[[#This Row],[ClientID]],סוגחציקבוע[S33]),FALSE)=מרקובחצי[[#This Row],[ClientID]],1,"")</f>
        <v/>
      </c>
      <c r="I58" t="str">
        <f>IF(IFERROR(LOOKUP(מרקובחצי[[#This Row],[ClientID]],סוגחציקבוע[S32&amp;33]),FALSE)=מרקובחצי[[#This Row],[ClientID]],1,"")</f>
        <v/>
      </c>
      <c r="J58" s="19">
        <f>IF(SUM(מרקובחצי[[#This Row],[11]:[13]])=1,מרקובחצי[[#This Row],[עד ועד]],IF(SUM(R57:T58)=1,IF(מרקובחצי[[#This Row],[עד ועד]]&lt;J57,מרקובחצי[[#This Row],[עד ועד]],J57),J57))</f>
        <v>28</v>
      </c>
      <c r="K58" s="19">
        <f>IF(SUM(מרקובחצי[[#This Row],[11]:[13]])=1,מרקובחצי[[#This Row],[עד ועד]],IF(SUM(R57:T58)=1,IF(מרקובחצי[[#This Row],[עד ועד]]&gt;K57,מרקובחצי[[#This Row],[עד ועד]],K57),K57))</f>
        <v>35</v>
      </c>
      <c r="L58" s="19" t="str">
        <f>IF(AND(SUM(מרקובחצי[[#This Row],[31]:[33]])=1,SUM(U57:W57)=0),מרקובחצי[[#This Row],[מקס]]-מרקובחצי[[#This Row],[מינ]],"")</f>
        <v/>
      </c>
      <c r="M5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8" s="19" t="str">
        <f t="shared" si="0"/>
        <v>S32</v>
      </c>
      <c r="O58" s="19" t="str">
        <f>IF(מרקובחצי[[#This Row],[קבעה הפלגה?]]=1,"",IF(AND(מרקובחצי[[#This Row],[עד ועד]]&lt;29,OR(מרקובחצי[[#This Row],[CycleNumber]]=1,AND(U57=1,OR(מרקובחצי[[#This Row],[עד ועד]]&lt;J57,מרקובחצי[[#This Row],[עד ועד]]&gt;K57)),AND(V57=1,מרקובחצי[[#This Row],[עד ועד]]&lt;J57),W57=1)),1,""))</f>
        <v/>
      </c>
      <c r="P58" s="19" t="str">
        <f>IF(מרקובחצי[[#This Row],[קבעה הפלגה?]]=1,"",IF(AND(מרקובחצי[[#This Row],[עד ועד]]&gt;28,מרקובחצי[[#This Row],[עד ועד]]&lt;32,OR(מרקובחצי[[#This Row],[CycleNumber]]=1,AND(U57=1),AND(V57=1,OR(מרקובחצי[[#This Row],[עד ועד]]&lt;J57,מרקובחצי[[#This Row],[עד ועד]]&gt;K57)),W57=1)),1,""))</f>
        <v/>
      </c>
      <c r="Q58" s="19" t="str">
        <f>IF(מרקובחצי[[#This Row],[קבעה הפלגה?]]=1,"",IF(AND(מרקובחצי[[#This Row],[עד ועד]]&gt;31,OR(מרקובחצי[[#This Row],[CycleNumber]]=1,AND(U57=1),AND(V57=1,מרקובחצי[[#This Row],[עד ועד]]&gt;K57),AND(W57=1,OR(מרקובחצי[[#This Row],[עד ועד]]&gt;K57,מרקובחצי[[#This Row],[עד ועד]]&lt;J57)))),1,""))</f>
        <v/>
      </c>
      <c r="R58" s="19" t="str">
        <f>IF(מרקובחצי[[#This Row],[CycleNumber]]&gt;1,IF(AND(O57=1,מרקובחצי[[#This Row],[עד ועד]]&lt;29),1,""),"")</f>
        <v/>
      </c>
      <c r="S58" s="19" t="str">
        <f>IF(מרקובחצי[[#This Row],[CycleNumber]]&gt;1,IF(OR(AND(O57=1,מרקובחצי[[#This Row],[עד ועד]]&gt;28),AND(P57=1),AND(Q57=1,מרקובחצי[[#This Row],[עד ועד]]&lt;32)),1,""),"")</f>
        <v/>
      </c>
      <c r="T58" s="19" t="str">
        <f>IF(מרקובחצי[[#This Row],[CycleNumber]]&gt;1,IF(AND(Q57=1,מרקובחצי[[#This Row],[עד ועד]]&gt;31),1,""),"")</f>
        <v/>
      </c>
      <c r="U58" s="19" t="str">
        <f>IF(מרקובחצי[[#This Row],[CycleNumber]]&gt;1,IF(AND(R57=1,מרקובחצי[[#This Row],[עד ועד]]&lt;29),1,IF(AND(U57=1,NOT(OR(מרקובחצי[[#This Row],[עד ועד]]&lt;J57,מרקובחצי[[#This Row],[עד ועד]]&gt;K57))),1,"")),"")</f>
        <v/>
      </c>
      <c r="V58" s="19">
        <f>IF(מרקובחצי[[#This Row],[CycleNumber]]&gt;1,IF(AND(SUM(R57:T57)=1,מרקובחצי[[#This Row],[עד ועד]]&gt;28,מרקובחצי[[#This Row],[עד ועד]]&lt;32),1,IF(OR(S57=1,AND(R57=1,מרקובחצי[[#This Row],[עד ועד]]&gt;28),AND(T57=1,מרקובחצי[[#This Row],[עד ועד]]&lt;32)),1,IF(AND(V57=1,NOT(OR(מרקובחצי[[#This Row],[עד ועד]]&lt;J57,מרקובחצי[[#This Row],[עד ועד]]&gt;K57))),1,""))),"")</f>
        <v>1</v>
      </c>
      <c r="W58" s="19" t="str">
        <f>IF(מרקובחצי[[#This Row],[CycleNumber]]&gt;1,IF(AND(T57=1,מרקובחצי[[#This Row],[עד ועד]]&gt;31),1,IF(AND(W57=1,NOT(OR(מרקובחצי[[#This Row],[עד ועד]]&lt;J57,מרקובחצי[[#This Row],[עד ועד]]&gt;K57))),1,"")),"")</f>
        <v/>
      </c>
      <c r="X58" s="19" t="str">
        <f>IF(AND(מרקובחצי[[#This Row],[CycleNumber]]&lt;$B59,SUM(מרקובחצי[[#This Row],[11]],R59)=2),1,"")</f>
        <v/>
      </c>
      <c r="Y58" s="19" t="str">
        <f>IF(AND(מרקובחצי[[#This Row],[CycleNumber]]&lt;$B59,SUM(מרקובחצי[[#This Row],[11]],S59)=2),1,"")</f>
        <v/>
      </c>
      <c r="Z58" s="19" t="str">
        <f>IF(AND(מרקובחצי[[#This Row],[CycleNumber]]&lt;$B59,SUM(מרקובחצי[[#This Row],[13]],S59)=2),1,"")</f>
        <v/>
      </c>
      <c r="AA58" s="19" t="str">
        <f>IF(AND(מרקובחצי[[#This Row],[CycleNumber]]&lt;$B59,SUM(מרקובחצי[[#This Row],[13]],T59)=2),1,"")</f>
        <v/>
      </c>
      <c r="AB58" s="19" t="str">
        <f>IF(AND(מרקובחצי[[#This Row],[CycleNumber]]&lt;$B59,SUM(מרקובחצי[[#This Row],[21]],U59)=2),1,"")</f>
        <v/>
      </c>
      <c r="AC58" s="19" t="str">
        <f>IF(AND(מרקובחצי[[#This Row],[CycleNumber]]&lt;$B59,SUM(מרקובחצי[[#This Row],[21]],V59)=2),1,"")</f>
        <v/>
      </c>
      <c r="AD58" s="19" t="str">
        <f>IF(AND(מרקובחצי[[#This Row],[CycleNumber]]&lt;$B59,SUM(מרקובחצי[[#This Row],[23]],V59)=2),1,"")</f>
        <v/>
      </c>
      <c r="AE58" s="19" t="str">
        <f>IF(AND(מרקובחצי[[#This Row],[CycleNumber]]&lt;$B59,SUM(מרקובחצי[[#This Row],[23]],W59)=2),1,"")</f>
        <v/>
      </c>
      <c r="AF58" s="19" t="str">
        <f>IF(AND(מרקובחצי[[#This Row],[CycleNumber]]&lt;$B59,SUM(מרקובחצי[[#This Row],[31]],O59)=2),1,"")</f>
        <v/>
      </c>
      <c r="AG58" s="19" t="str">
        <f>IF(AND(מרקובחצי[[#This Row],[CycleNumber]]&lt;$B59,SUM(מרקובחצי[[#This Row],[31]],P59)=2),1,"")</f>
        <v/>
      </c>
      <c r="AH58" s="19" t="str">
        <f>IF(AND(מרקובחצי[[#This Row],[CycleNumber]]&lt;$B59,SUM(מרקובחצי[[#This Row],[31]],Q59)=2),1,"")</f>
        <v/>
      </c>
      <c r="AI58" s="19" t="str">
        <f>IF(AND(מרקובחצי[[#This Row],[CycleNumber]]&lt;$B59,SUM(U58:U59)=2),1,"")</f>
        <v/>
      </c>
      <c r="AJ58" s="19" t="str">
        <f>IF(AND(מרקובחצי[[#This Row],[CycleNumber]]&lt;$B59,SUM(מרקובחצי[[#This Row],[32]],O59)=2),1,"")</f>
        <v/>
      </c>
      <c r="AK58" s="19" t="str">
        <f>IF(AND(מרקובחצי[[#This Row],[CycleNumber]]&lt;$B59,SUM(מרקובחצי[[#This Row],[32]],P59)=2),1,"")</f>
        <v/>
      </c>
      <c r="AL58" s="19" t="str">
        <f>IF(AND(מרקובחצי[[#This Row],[CycleNumber]]&lt;$B59,SUM(מרקובחצי[[#This Row],[32]],Q59)=2),1,"")</f>
        <v/>
      </c>
      <c r="AM58" s="19" t="str">
        <f>IF(AND(מרקובחצי[[#This Row],[CycleNumber]]&lt;$B59,SUM(V58:V59)=2),1,"")</f>
        <v/>
      </c>
      <c r="AN58" s="19" t="str">
        <f>IF(AND(מרקובחצי[[#This Row],[CycleNumber]]&lt;$B59,SUM(מרקובחצי[[#This Row],[33]],O59)=2),1,"")</f>
        <v/>
      </c>
      <c r="AO58" s="19" t="str">
        <f>IF(AND(מרקובחצי[[#This Row],[CycleNumber]]&lt;$B59,SUM(מרקובחצי[[#This Row],[33]],P59)=2),1,"")</f>
        <v/>
      </c>
      <c r="AP58" s="19" t="str">
        <f>IF(AND(מרקובחצי[[#This Row],[CycleNumber]]&lt;$B59,SUM(מרקובחצי[[#This Row],[33]],Q59)=2),1,"")</f>
        <v/>
      </c>
      <c r="AQ58" s="19" t="str">
        <f>IF(AND(מרקובחצי[[#This Row],[CycleNumber]]&lt;$B59,SUM(W58:W59)=2),1,"")</f>
        <v/>
      </c>
      <c r="AR58" s="19" t="str">
        <f>IF(AND(מרקובחצי[[#This Row],[CycleNumber]]&lt;$B59,SUM(מרקובחצי[[#This Row],[12]],S59)=2),1,"")</f>
        <v/>
      </c>
      <c r="AS58" s="19" t="str">
        <f>IF(AND(מרקובחצי[[#This Row],[CycleNumber]]&lt;$B59,SUM(מרקובחצי[[#This Row],[22]],V59)=2),1,"")</f>
        <v/>
      </c>
      <c r="AT58" s="21">
        <f>SUM(מרקובחצי[[#This Row],[11]:[33]])</f>
        <v>1</v>
      </c>
    </row>
    <row r="59" spans="1:46" hidden="1" x14ac:dyDescent="0.25">
      <c r="A59" t="s">
        <v>8</v>
      </c>
      <c r="B59">
        <v>1</v>
      </c>
      <c r="C59">
        <v>27</v>
      </c>
      <c r="D59">
        <f>מרקובחצי[[#This Row],[LengthofCycle]]+1</f>
        <v>28</v>
      </c>
      <c r="E59">
        <f>IF(IFERROR(LOOKUP(מרקובחצי[[#This Row],[ClientID]],קביעויות[הפלגה]),FALSE)=מרקובחצי[[#This Row],[ClientID]],1,"")</f>
        <v>1</v>
      </c>
      <c r="F59" t="str">
        <f>IF(IFERROR(LOOKUP(מרקובחצי[[#This Row],[ClientID]],סוגחציקבוע[S31]),FALSE)=מרקובחצי[[#This Row],[ClientID]],1,"")</f>
        <v/>
      </c>
      <c r="G59" t="str">
        <f>IF(IFERROR(LOOKUP(מרקובחצי[[#This Row],[ClientID]],סוגחציקבוע[S32]),FALSE)=מרקובחצי[[#This Row],[ClientID]],1,"")</f>
        <v/>
      </c>
      <c r="H59" t="str">
        <f>IF(IFERROR(LOOKUP(מרקובחצי[[#This Row],[ClientID]],סוגחציקבוע[S33]),FALSE)=מרקובחצי[[#This Row],[ClientID]],1,"")</f>
        <v/>
      </c>
      <c r="I59" t="str">
        <f>IF(IFERROR(LOOKUP(מרקובחצי[[#This Row],[ClientID]],סוגחציקבוע[S32&amp;33]),FALSE)=מרקובחצי[[#This Row],[ClientID]],1,"")</f>
        <v/>
      </c>
      <c r="J59">
        <f>IF(SUM(מרקובחצי[[#This Row],[11]:[13]])=1,מרקובחצי[[#This Row],[עד ועד]],IF(SUM(R58:T59)=1,IF(מרקובחצי[[#This Row],[עד ועד]]&lt;J58,מרקובחצי[[#This Row],[עד ועד]],J58),J58))</f>
        <v>28</v>
      </c>
      <c r="K59">
        <f>IF(SUM(מרקובחצי[[#This Row],[11]:[13]])=1,מרקובחצי[[#This Row],[עד ועד]],IF(SUM(R58:T59)=1,IF(מרקובחצי[[#This Row],[עד ועד]]&gt;K58,מרקובחצי[[#This Row],[עד ועד]],K58),K58))</f>
        <v>35</v>
      </c>
      <c r="L59" t="str">
        <f>IF(AND(SUM(מרקובחצי[[#This Row],[31]:[33]])=1,SUM(U58:W58)=0),מרקובחצי[[#This Row],[מקס]]-מרקובחצי[[#This Row],[מינ]],"")</f>
        <v/>
      </c>
      <c r="M5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59" t="str">
        <f t="shared" si="0"/>
        <v>S32</v>
      </c>
      <c r="O59" t="str">
        <f>IF(מרקובחצי[[#This Row],[קבעה הפלגה?]]=1,"",IF(AND(מרקובחצי[[#This Row],[עד ועד]]&lt;29,OR(מרקובחצי[[#This Row],[CycleNumber]]=1,AND(U58=1,OR(מרקובחצי[[#This Row],[עד ועד]]&lt;J58,מרקובחצי[[#This Row],[עד ועד]]&gt;K58)),AND(V58=1,מרקובחצי[[#This Row],[עד ועד]]&lt;J58),W58=1)),1,""))</f>
        <v/>
      </c>
      <c r="P59" t="str">
        <f>IF(מרקובחצי[[#This Row],[קבעה הפלגה?]]=1,"",IF(AND(מרקובחצי[[#This Row],[עד ועד]]&gt;28,מרקובחצי[[#This Row],[עד ועד]]&lt;32,OR(מרקובחצי[[#This Row],[CycleNumber]]=1,AND(U58=1),AND(V58=1,OR(מרקובחצי[[#This Row],[עד ועד]]&lt;J58,מרקובחצי[[#This Row],[עד ועד]]&gt;K58)),W58=1)),1,""))</f>
        <v/>
      </c>
      <c r="Q59" t="str">
        <f>IF(מרקובחצי[[#This Row],[קבעה הפלגה?]]=1,"",IF(AND(מרקובחצי[[#This Row],[עד ועד]]&gt;31,OR(מרקובחצי[[#This Row],[CycleNumber]]=1,AND(U58=1),AND(V58=1,מרקובחצי[[#This Row],[עד ועד]]&gt;K58),AND(W58=1,OR(מרקובחצי[[#This Row],[עד ועד]]&gt;K58,מרקובחצי[[#This Row],[עד ועד]]&lt;J58)))),1,""))</f>
        <v/>
      </c>
      <c r="R59" t="str">
        <f>IF(מרקובחצי[[#This Row],[CycleNumber]]&gt;1,IF(AND(O58=1,מרקובחצי[[#This Row],[עד ועד]]&lt;29),1,""),"")</f>
        <v/>
      </c>
      <c r="S59" t="str">
        <f>IF(מרקובחצי[[#This Row],[CycleNumber]]&gt;1,IF(OR(AND(O58=1,מרקובחצי[[#This Row],[עד ועד]]&gt;28),AND(P58=1),AND(Q58=1,מרקובחצי[[#This Row],[עד ועד]]&lt;32)),1,""),"")</f>
        <v/>
      </c>
      <c r="T59" t="str">
        <f>IF(מרקובחצי[[#This Row],[CycleNumber]]&gt;1,IF(AND(Q58=1,מרקובחצי[[#This Row],[עד ועד]]&gt;31),1,""),"")</f>
        <v/>
      </c>
      <c r="U59" t="str">
        <f>IF(מרקובחצי[[#This Row],[CycleNumber]]&gt;1,IF(AND(R58=1,מרקובחצי[[#This Row],[עד ועד]]&lt;29),1,IF(AND(U58=1,NOT(OR(מרקובחצי[[#This Row],[עד ועד]]&lt;J58,מרקובחצי[[#This Row],[עד ועד]]&gt;K58))),1,"")),"")</f>
        <v/>
      </c>
      <c r="V59" t="str">
        <f>IF(מרקובחצי[[#This Row],[CycleNumber]]&gt;1,IF(AND(SUM(R58:T58)=1,מרקובחצי[[#This Row],[עד ועד]]&gt;28,מרקובחצי[[#This Row],[עד ועד]]&lt;32),1,IF(OR(S58=1,AND(R58=1,מרקובחצי[[#This Row],[עד ועד]]&gt;28),AND(T58=1,מרקובחצי[[#This Row],[עד ועד]]&lt;32)),1,IF(AND(V58=1,NOT(OR(מרקובחצי[[#This Row],[עד ועד]]&lt;J58,מרקובחצי[[#This Row],[עד ועד]]&gt;K58))),1,""))),"")</f>
        <v/>
      </c>
      <c r="W59" t="str">
        <f>IF(מרקובחצי[[#This Row],[CycleNumber]]&gt;1,IF(AND(T58=1,מרקובחצי[[#This Row],[עד ועד]]&gt;31),1,IF(AND(W58=1,NOT(OR(מרקובחצי[[#This Row],[עד ועד]]&lt;J58,מרקובחצי[[#This Row],[עד ועד]]&gt;K58))),1,"")),"")</f>
        <v/>
      </c>
      <c r="X59" t="str">
        <f>IF(AND(מרקובחצי[[#This Row],[CycleNumber]]&lt;$B60,SUM(מרקובחצי[[#This Row],[11]],R60)=2),1,"")</f>
        <v/>
      </c>
      <c r="Y59" t="str">
        <f>IF(AND(מרקובחצי[[#This Row],[CycleNumber]]&lt;$B60,SUM(מרקובחצי[[#This Row],[11]],S60)=2),1,"")</f>
        <v/>
      </c>
      <c r="Z59" t="str">
        <f>IF(AND(מרקובחצי[[#This Row],[CycleNumber]]&lt;$B60,SUM(מרקובחצי[[#This Row],[13]],S60)=2),1,"")</f>
        <v/>
      </c>
      <c r="AA59" t="str">
        <f>IF(AND(מרקובחצי[[#This Row],[CycleNumber]]&lt;$B60,SUM(מרקובחצי[[#This Row],[13]],T60)=2),1,"")</f>
        <v/>
      </c>
      <c r="AB59" t="str">
        <f>IF(AND(מרקובחצי[[#This Row],[CycleNumber]]&lt;$B60,SUM(מרקובחצי[[#This Row],[21]],U60)=2),1,"")</f>
        <v/>
      </c>
      <c r="AC59" t="str">
        <f>IF(AND(מרקובחצי[[#This Row],[CycleNumber]]&lt;$B60,SUM(מרקובחצי[[#This Row],[21]],V60)=2),1,"")</f>
        <v/>
      </c>
      <c r="AD59" t="str">
        <f>IF(AND(מרקובחצי[[#This Row],[CycleNumber]]&lt;$B60,SUM(מרקובחצי[[#This Row],[23]],V60)=2),1,"")</f>
        <v/>
      </c>
      <c r="AE59" t="str">
        <f>IF(AND(מרקובחצי[[#This Row],[CycleNumber]]&lt;$B60,SUM(מרקובחצי[[#This Row],[23]],W60)=2),1,"")</f>
        <v/>
      </c>
      <c r="AF59" t="str">
        <f>IF(AND(מרקובחצי[[#This Row],[CycleNumber]]&lt;$B60,SUM(מרקובחצי[[#This Row],[31]],O60)=2),1,"")</f>
        <v/>
      </c>
      <c r="AG59" t="str">
        <f>IF(AND(מרקובחצי[[#This Row],[CycleNumber]]&lt;$B60,SUM(מרקובחצי[[#This Row],[31]],P60)=2),1,"")</f>
        <v/>
      </c>
      <c r="AH59" t="str">
        <f>IF(AND(מרקובחצי[[#This Row],[CycleNumber]]&lt;$B60,SUM(מרקובחצי[[#This Row],[31]],Q60)=2),1,"")</f>
        <v/>
      </c>
      <c r="AI59" t="str">
        <f>IF(AND(מרקובחצי[[#This Row],[CycleNumber]]&lt;$B60,SUM(U59:U60)=2),1,"")</f>
        <v/>
      </c>
      <c r="AJ59" t="str">
        <f>IF(AND(מרקובחצי[[#This Row],[CycleNumber]]&lt;$B60,SUM(מרקובחצי[[#This Row],[32]],O60)=2),1,"")</f>
        <v/>
      </c>
      <c r="AK59" t="str">
        <f>IF(AND(מרקובחצי[[#This Row],[CycleNumber]]&lt;$B60,SUM(מרקובחצי[[#This Row],[32]],P60)=2),1,"")</f>
        <v/>
      </c>
      <c r="AL59" t="str">
        <f>IF(AND(מרקובחצי[[#This Row],[CycleNumber]]&lt;$B60,SUM(מרקובחצי[[#This Row],[32]],Q60)=2),1,"")</f>
        <v/>
      </c>
      <c r="AM59" t="str">
        <f>IF(AND(מרקובחצי[[#This Row],[CycleNumber]]&lt;$B60,SUM(V59:V60)=2),1,"")</f>
        <v/>
      </c>
      <c r="AN59" t="str">
        <f>IF(AND(מרקובחצי[[#This Row],[CycleNumber]]&lt;$B60,SUM(מרקובחצי[[#This Row],[33]],O60)=2),1,"")</f>
        <v/>
      </c>
      <c r="AO59" t="str">
        <f>IF(AND(מרקובחצי[[#This Row],[CycleNumber]]&lt;$B60,SUM(מרקובחצי[[#This Row],[33]],P60)=2),1,"")</f>
        <v/>
      </c>
      <c r="AP59" t="str">
        <f>IF(AND(מרקובחצי[[#This Row],[CycleNumber]]&lt;$B60,SUM(מרקובחצי[[#This Row],[33]],Q60)=2),1,"")</f>
        <v/>
      </c>
      <c r="AQ59" t="str">
        <f>IF(AND(מרקובחצי[[#This Row],[CycleNumber]]&lt;$B60,SUM(W59:W60)=2),1,"")</f>
        <v/>
      </c>
      <c r="AR59" t="str">
        <f>IF(AND(מרקובחצי[[#This Row],[CycleNumber]]&lt;$B60,SUM(מרקובחצי[[#This Row],[12]],S60)=2),1,"")</f>
        <v/>
      </c>
      <c r="AS59" t="str">
        <f>IF(AND(מרקובחצי[[#This Row],[CycleNumber]]&lt;$B60,SUM(מרקובחצי[[#This Row],[22]],V60)=2),1,"")</f>
        <v/>
      </c>
      <c r="AT59" s="3">
        <f>SUM(מרקובחצי[[#This Row],[11]:[33]])</f>
        <v>0</v>
      </c>
    </row>
    <row r="60" spans="1:46" hidden="1" x14ac:dyDescent="0.25">
      <c r="A60" t="s">
        <v>8</v>
      </c>
      <c r="B60">
        <v>2</v>
      </c>
      <c r="C60">
        <v>31</v>
      </c>
      <c r="D60">
        <f>מרקובחצי[[#This Row],[LengthofCycle]]+1</f>
        <v>32</v>
      </c>
      <c r="E60">
        <f>IF(IFERROR(LOOKUP(מרקובחצי[[#This Row],[ClientID]],קביעויות[הפלגה]),FALSE)=מרקובחצי[[#This Row],[ClientID]],1,"")</f>
        <v>1</v>
      </c>
      <c r="F60" t="str">
        <f>IF(IFERROR(LOOKUP(מרקובחצי[[#This Row],[ClientID]],סוגחציקבוע[S31]),FALSE)=מרקובחצי[[#This Row],[ClientID]],1,"")</f>
        <v/>
      </c>
      <c r="G60" t="str">
        <f>IF(IFERROR(LOOKUP(מרקובחצי[[#This Row],[ClientID]],סוגחציקבוע[S32]),FALSE)=מרקובחצי[[#This Row],[ClientID]],1,"")</f>
        <v/>
      </c>
      <c r="H60" t="str">
        <f>IF(IFERROR(LOOKUP(מרקובחצי[[#This Row],[ClientID]],סוגחציקבוע[S33]),FALSE)=מרקובחצי[[#This Row],[ClientID]],1,"")</f>
        <v/>
      </c>
      <c r="I60" t="str">
        <f>IF(IFERROR(LOOKUP(מרקובחצי[[#This Row],[ClientID]],סוגחציקבוע[S32&amp;33]),FALSE)=מרקובחצי[[#This Row],[ClientID]],1,"")</f>
        <v/>
      </c>
      <c r="J60">
        <f>IF(SUM(מרקובחצי[[#This Row],[11]:[13]])=1,מרקובחצי[[#This Row],[עד ועד]],IF(SUM(R59:T60)=1,IF(מרקובחצי[[#This Row],[עד ועד]]&lt;J59,מרקובחצי[[#This Row],[עד ועד]],J59),J59))</f>
        <v>28</v>
      </c>
      <c r="K60">
        <f>IF(SUM(מרקובחצי[[#This Row],[11]:[13]])=1,מרקובחצי[[#This Row],[עד ועד]],IF(SUM(R59:T60)=1,IF(מרקובחצי[[#This Row],[עד ועד]]&gt;K59,מרקובחצי[[#This Row],[עד ועד]],K59),K59))</f>
        <v>35</v>
      </c>
      <c r="L60" t="str">
        <f>IF(AND(SUM(מרקובחצי[[#This Row],[31]:[33]])=1,SUM(U59:W59)=0),מרקובחצי[[#This Row],[מקס]]-מרקובחצי[[#This Row],[מינ]],"")</f>
        <v/>
      </c>
      <c r="M6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60" t="str">
        <f t="shared" si="0"/>
        <v/>
      </c>
      <c r="O60" t="str">
        <f>IF(מרקובחצי[[#This Row],[קבעה הפלגה?]]=1,"",IF(AND(מרקובחצי[[#This Row],[עד ועד]]&lt;29,OR(מרקובחצי[[#This Row],[CycleNumber]]=1,AND(U59=1,OR(מרקובחצי[[#This Row],[עד ועד]]&lt;J59,מרקובחצי[[#This Row],[עד ועד]]&gt;K59)),AND(V59=1,מרקובחצי[[#This Row],[עד ועד]]&lt;J59),W59=1)),1,""))</f>
        <v/>
      </c>
      <c r="P60" t="str">
        <f>IF(מרקובחצי[[#This Row],[קבעה הפלגה?]]=1,"",IF(AND(מרקובחצי[[#This Row],[עד ועד]]&gt;28,מרקובחצי[[#This Row],[עד ועד]]&lt;32,OR(מרקובחצי[[#This Row],[CycleNumber]]=1,AND(U59=1),AND(V59=1,OR(מרקובחצי[[#This Row],[עד ועד]]&lt;J59,מרקובחצי[[#This Row],[עד ועד]]&gt;K59)),W59=1)),1,""))</f>
        <v/>
      </c>
      <c r="Q60" t="str">
        <f>IF(מרקובחצי[[#This Row],[קבעה הפלגה?]]=1,"",IF(AND(מרקובחצי[[#This Row],[עד ועד]]&gt;31,OR(מרקובחצי[[#This Row],[CycleNumber]]=1,AND(U59=1),AND(V59=1,מרקובחצי[[#This Row],[עד ועד]]&gt;K59),AND(W59=1,OR(מרקובחצי[[#This Row],[עד ועד]]&gt;K59,מרקובחצי[[#This Row],[עד ועד]]&lt;J59)))),1,""))</f>
        <v/>
      </c>
      <c r="R60" t="str">
        <f>IF(מרקובחצי[[#This Row],[CycleNumber]]&gt;1,IF(AND(O59=1,מרקובחצי[[#This Row],[עד ועד]]&lt;29),1,""),"")</f>
        <v/>
      </c>
      <c r="S60" t="str">
        <f>IF(מרקובחצי[[#This Row],[CycleNumber]]&gt;1,IF(OR(AND(O59=1,מרקובחצי[[#This Row],[עד ועד]]&gt;28),AND(P59=1),AND(Q59=1,מרקובחצי[[#This Row],[עד ועד]]&lt;32)),1,""),"")</f>
        <v/>
      </c>
      <c r="T60" t="str">
        <f>IF(מרקובחצי[[#This Row],[CycleNumber]]&gt;1,IF(AND(Q59=1,מרקובחצי[[#This Row],[עד ועד]]&gt;31),1,""),"")</f>
        <v/>
      </c>
      <c r="U60" t="str">
        <f>IF(מרקובחצי[[#This Row],[CycleNumber]]&gt;1,IF(AND(R59=1,מרקובחצי[[#This Row],[עד ועד]]&lt;29),1,IF(AND(U59=1,NOT(OR(מרקובחצי[[#This Row],[עד ועד]]&lt;J59,מרקובחצי[[#This Row],[עד ועד]]&gt;K59))),1,"")),"")</f>
        <v/>
      </c>
      <c r="V60" t="str">
        <f>IF(מרקובחצי[[#This Row],[CycleNumber]]&gt;1,IF(AND(SUM(R59:T59)=1,מרקובחצי[[#This Row],[עד ועד]]&gt;28,מרקובחצי[[#This Row],[עד ועד]]&lt;32),1,IF(OR(S59=1,AND(R59=1,מרקובחצי[[#This Row],[עד ועד]]&gt;28),AND(T59=1,מרקובחצי[[#This Row],[עד ועד]]&lt;32)),1,IF(AND(V59=1,NOT(OR(מרקובחצי[[#This Row],[עד ועד]]&lt;J59,מרקובחצי[[#This Row],[עד ועד]]&gt;K59))),1,""))),"")</f>
        <v/>
      </c>
      <c r="W60" t="str">
        <f>IF(מרקובחצי[[#This Row],[CycleNumber]]&gt;1,IF(AND(T59=1,מרקובחצי[[#This Row],[עד ועד]]&gt;31),1,IF(AND(W59=1,NOT(OR(מרקובחצי[[#This Row],[עד ועד]]&lt;J59,מרקובחצי[[#This Row],[עד ועד]]&gt;K59))),1,"")),"")</f>
        <v/>
      </c>
      <c r="X60" t="str">
        <f>IF(AND(מרקובחצי[[#This Row],[CycleNumber]]&lt;$B61,SUM(מרקובחצי[[#This Row],[11]],R61)=2),1,"")</f>
        <v/>
      </c>
      <c r="Y60" t="str">
        <f>IF(AND(מרקובחצי[[#This Row],[CycleNumber]]&lt;$B61,SUM(מרקובחצי[[#This Row],[11]],S61)=2),1,"")</f>
        <v/>
      </c>
      <c r="Z60" t="str">
        <f>IF(AND(מרקובחצי[[#This Row],[CycleNumber]]&lt;$B61,SUM(מרקובחצי[[#This Row],[13]],S61)=2),1,"")</f>
        <v/>
      </c>
      <c r="AA60" t="str">
        <f>IF(AND(מרקובחצי[[#This Row],[CycleNumber]]&lt;$B61,SUM(מרקובחצי[[#This Row],[13]],T61)=2),1,"")</f>
        <v/>
      </c>
      <c r="AB60" t="str">
        <f>IF(AND(מרקובחצי[[#This Row],[CycleNumber]]&lt;$B61,SUM(מרקובחצי[[#This Row],[21]],U61)=2),1,"")</f>
        <v/>
      </c>
      <c r="AC60" t="str">
        <f>IF(AND(מרקובחצי[[#This Row],[CycleNumber]]&lt;$B61,SUM(מרקובחצי[[#This Row],[21]],V61)=2),1,"")</f>
        <v/>
      </c>
      <c r="AD60" t="str">
        <f>IF(AND(מרקובחצי[[#This Row],[CycleNumber]]&lt;$B61,SUM(מרקובחצי[[#This Row],[23]],V61)=2),1,"")</f>
        <v/>
      </c>
      <c r="AE60" t="str">
        <f>IF(AND(מרקובחצי[[#This Row],[CycleNumber]]&lt;$B61,SUM(מרקובחצי[[#This Row],[23]],W61)=2),1,"")</f>
        <v/>
      </c>
      <c r="AF60" t="str">
        <f>IF(AND(מרקובחצי[[#This Row],[CycleNumber]]&lt;$B61,SUM(מרקובחצי[[#This Row],[31]],O61)=2),1,"")</f>
        <v/>
      </c>
      <c r="AG60" t="str">
        <f>IF(AND(מרקובחצי[[#This Row],[CycleNumber]]&lt;$B61,SUM(מרקובחצי[[#This Row],[31]],P61)=2),1,"")</f>
        <v/>
      </c>
      <c r="AH60" t="str">
        <f>IF(AND(מרקובחצי[[#This Row],[CycleNumber]]&lt;$B61,SUM(מרקובחצי[[#This Row],[31]],Q61)=2),1,"")</f>
        <v/>
      </c>
      <c r="AI60" t="str">
        <f>IF(AND(מרקובחצי[[#This Row],[CycleNumber]]&lt;$B61,SUM(U60:U61)=2),1,"")</f>
        <v/>
      </c>
      <c r="AJ60" t="str">
        <f>IF(AND(מרקובחצי[[#This Row],[CycleNumber]]&lt;$B61,SUM(מרקובחצי[[#This Row],[32]],O61)=2),1,"")</f>
        <v/>
      </c>
      <c r="AK60" t="str">
        <f>IF(AND(מרקובחצי[[#This Row],[CycleNumber]]&lt;$B61,SUM(מרקובחצי[[#This Row],[32]],P61)=2),1,"")</f>
        <v/>
      </c>
      <c r="AL60" t="str">
        <f>IF(AND(מרקובחצי[[#This Row],[CycleNumber]]&lt;$B61,SUM(מרקובחצי[[#This Row],[32]],Q61)=2),1,"")</f>
        <v/>
      </c>
      <c r="AM60" t="str">
        <f>IF(AND(מרקובחצי[[#This Row],[CycleNumber]]&lt;$B61,SUM(V60:V61)=2),1,"")</f>
        <v/>
      </c>
      <c r="AN60" t="str">
        <f>IF(AND(מרקובחצי[[#This Row],[CycleNumber]]&lt;$B61,SUM(מרקובחצי[[#This Row],[33]],O61)=2),1,"")</f>
        <v/>
      </c>
      <c r="AO60" t="str">
        <f>IF(AND(מרקובחצי[[#This Row],[CycleNumber]]&lt;$B61,SUM(מרקובחצי[[#This Row],[33]],P61)=2),1,"")</f>
        <v/>
      </c>
      <c r="AP60" t="str">
        <f>IF(AND(מרקובחצי[[#This Row],[CycleNumber]]&lt;$B61,SUM(מרקובחצי[[#This Row],[33]],Q61)=2),1,"")</f>
        <v/>
      </c>
      <c r="AQ60" t="str">
        <f>IF(AND(מרקובחצי[[#This Row],[CycleNumber]]&lt;$B61,SUM(W60:W61)=2),1,"")</f>
        <v/>
      </c>
      <c r="AR60" t="str">
        <f>IF(AND(מרקובחצי[[#This Row],[CycleNumber]]&lt;$B61,SUM(מרקובחצי[[#This Row],[12]],S61)=2),1,"")</f>
        <v/>
      </c>
      <c r="AS60" t="str">
        <f>IF(AND(מרקובחצי[[#This Row],[CycleNumber]]&lt;$B61,SUM(מרקובחצי[[#This Row],[22]],V61)=2),1,"")</f>
        <v/>
      </c>
      <c r="AT60" s="3">
        <f>SUM(מרקובחצי[[#This Row],[11]:[33]])</f>
        <v>0</v>
      </c>
    </row>
    <row r="61" spans="1:46" hidden="1" x14ac:dyDescent="0.25">
      <c r="A61" t="s">
        <v>8</v>
      </c>
      <c r="B61">
        <v>3</v>
      </c>
      <c r="C61">
        <v>27</v>
      </c>
      <c r="D61">
        <f>מרקובחצי[[#This Row],[LengthofCycle]]+1</f>
        <v>28</v>
      </c>
      <c r="E61">
        <f>IF(IFERROR(LOOKUP(מרקובחצי[[#This Row],[ClientID]],קביעויות[הפלגה]),FALSE)=מרקובחצי[[#This Row],[ClientID]],1,"")</f>
        <v>1</v>
      </c>
      <c r="F61" t="str">
        <f>IF(IFERROR(LOOKUP(מרקובחצי[[#This Row],[ClientID]],סוגחציקבוע[S31]),FALSE)=מרקובחצי[[#This Row],[ClientID]],1,"")</f>
        <v/>
      </c>
      <c r="G61" t="str">
        <f>IF(IFERROR(LOOKUP(מרקובחצי[[#This Row],[ClientID]],סוגחציקבוע[S32]),FALSE)=מרקובחצי[[#This Row],[ClientID]],1,"")</f>
        <v/>
      </c>
      <c r="H61" t="str">
        <f>IF(IFERROR(LOOKUP(מרקובחצי[[#This Row],[ClientID]],סוגחציקבוע[S33]),FALSE)=מרקובחצי[[#This Row],[ClientID]],1,"")</f>
        <v/>
      </c>
      <c r="I61" t="str">
        <f>IF(IFERROR(LOOKUP(מרקובחצי[[#This Row],[ClientID]],סוגחציקבוע[S32&amp;33]),FALSE)=מרקובחצי[[#This Row],[ClientID]],1,"")</f>
        <v/>
      </c>
      <c r="J61">
        <f>IF(SUM(מרקובחצי[[#This Row],[11]:[13]])=1,מרקובחצי[[#This Row],[עד ועד]],IF(SUM(R60:T61)=1,IF(מרקובחצי[[#This Row],[עד ועד]]&lt;J60,מרקובחצי[[#This Row],[עד ועד]],J60),J60))</f>
        <v>28</v>
      </c>
      <c r="K61">
        <f>IF(SUM(מרקובחצי[[#This Row],[11]:[13]])=1,מרקובחצי[[#This Row],[עד ועד]],IF(SUM(R60:T61)=1,IF(מרקובחצי[[#This Row],[עד ועד]]&gt;K60,מרקובחצי[[#This Row],[עד ועד]],K60),K60))</f>
        <v>35</v>
      </c>
      <c r="L61" t="str">
        <f>IF(AND(SUM(מרקובחצי[[#This Row],[31]:[33]])=1,SUM(U60:W60)=0),מרקובחצי[[#This Row],[מקס]]-מרקובחצי[[#This Row],[מינ]],"")</f>
        <v/>
      </c>
      <c r="M6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61" t="str">
        <f t="shared" si="0"/>
        <v/>
      </c>
      <c r="O61" t="str">
        <f>IF(מרקובחצי[[#This Row],[קבעה הפלגה?]]=1,"",IF(AND(מרקובחצי[[#This Row],[עד ועד]]&lt;29,OR(מרקובחצי[[#This Row],[CycleNumber]]=1,AND(U60=1,OR(מרקובחצי[[#This Row],[עד ועד]]&lt;J60,מרקובחצי[[#This Row],[עד ועד]]&gt;K60)),AND(V60=1,מרקובחצי[[#This Row],[עד ועד]]&lt;J60),W60=1)),1,""))</f>
        <v/>
      </c>
      <c r="P61" t="str">
        <f>IF(מרקובחצי[[#This Row],[קבעה הפלגה?]]=1,"",IF(AND(מרקובחצי[[#This Row],[עד ועד]]&gt;28,מרקובחצי[[#This Row],[עד ועד]]&lt;32,OR(מרקובחצי[[#This Row],[CycleNumber]]=1,AND(U60=1),AND(V60=1,OR(מרקובחצי[[#This Row],[עד ועד]]&lt;J60,מרקובחצי[[#This Row],[עד ועד]]&gt;K60)),W60=1)),1,""))</f>
        <v/>
      </c>
      <c r="Q61" t="str">
        <f>IF(מרקובחצי[[#This Row],[קבעה הפלגה?]]=1,"",IF(AND(מרקובחצי[[#This Row],[עד ועד]]&gt;31,OR(מרקובחצי[[#This Row],[CycleNumber]]=1,AND(U60=1),AND(V60=1,מרקובחצי[[#This Row],[עד ועד]]&gt;K60),AND(W60=1,OR(מרקובחצי[[#This Row],[עד ועד]]&gt;K60,מרקובחצי[[#This Row],[עד ועד]]&lt;J60)))),1,""))</f>
        <v/>
      </c>
      <c r="R61" t="str">
        <f>IF(מרקובחצי[[#This Row],[CycleNumber]]&gt;1,IF(AND(O60=1,מרקובחצי[[#This Row],[עד ועד]]&lt;29),1,""),"")</f>
        <v/>
      </c>
      <c r="S61" t="str">
        <f>IF(מרקובחצי[[#This Row],[CycleNumber]]&gt;1,IF(OR(AND(O60=1,מרקובחצי[[#This Row],[עד ועד]]&gt;28),AND(P60=1),AND(Q60=1,מרקובחצי[[#This Row],[עד ועד]]&lt;32)),1,""),"")</f>
        <v/>
      </c>
      <c r="T61" t="str">
        <f>IF(מרקובחצי[[#This Row],[CycleNumber]]&gt;1,IF(AND(Q60=1,מרקובחצי[[#This Row],[עד ועד]]&gt;31),1,""),"")</f>
        <v/>
      </c>
      <c r="U61" t="str">
        <f>IF(מרקובחצי[[#This Row],[CycleNumber]]&gt;1,IF(AND(R60=1,מרקובחצי[[#This Row],[עד ועד]]&lt;29),1,IF(AND(U60=1,NOT(OR(מרקובחצי[[#This Row],[עד ועד]]&lt;J60,מרקובחצי[[#This Row],[עד ועד]]&gt;K60))),1,"")),"")</f>
        <v/>
      </c>
      <c r="V61" t="str">
        <f>IF(מרקובחצי[[#This Row],[CycleNumber]]&gt;1,IF(AND(SUM(R60:T60)=1,מרקובחצי[[#This Row],[עד ועד]]&gt;28,מרקובחצי[[#This Row],[עד ועד]]&lt;32),1,IF(OR(S60=1,AND(R60=1,מרקובחצי[[#This Row],[עד ועד]]&gt;28),AND(T60=1,מרקובחצי[[#This Row],[עד ועד]]&lt;32)),1,IF(AND(V60=1,NOT(OR(מרקובחצי[[#This Row],[עד ועד]]&lt;J60,מרקובחצי[[#This Row],[עד ועד]]&gt;K60))),1,""))),"")</f>
        <v/>
      </c>
      <c r="W61" t="str">
        <f>IF(מרקובחצי[[#This Row],[CycleNumber]]&gt;1,IF(AND(T60=1,מרקובחצי[[#This Row],[עד ועד]]&gt;31),1,IF(AND(W60=1,NOT(OR(מרקובחצי[[#This Row],[עד ועד]]&lt;J60,מרקובחצי[[#This Row],[עד ועד]]&gt;K60))),1,"")),"")</f>
        <v/>
      </c>
      <c r="X61" t="str">
        <f>IF(AND(מרקובחצי[[#This Row],[CycleNumber]]&lt;$B62,SUM(מרקובחצי[[#This Row],[11]],R62)=2),1,"")</f>
        <v/>
      </c>
      <c r="Y61" t="str">
        <f>IF(AND(מרקובחצי[[#This Row],[CycleNumber]]&lt;$B62,SUM(מרקובחצי[[#This Row],[11]],S62)=2),1,"")</f>
        <v/>
      </c>
      <c r="Z61" t="str">
        <f>IF(AND(מרקובחצי[[#This Row],[CycleNumber]]&lt;$B62,SUM(מרקובחצי[[#This Row],[13]],S62)=2),1,"")</f>
        <v/>
      </c>
      <c r="AA61" t="str">
        <f>IF(AND(מרקובחצי[[#This Row],[CycleNumber]]&lt;$B62,SUM(מרקובחצי[[#This Row],[13]],T62)=2),1,"")</f>
        <v/>
      </c>
      <c r="AB61" t="str">
        <f>IF(AND(מרקובחצי[[#This Row],[CycleNumber]]&lt;$B62,SUM(מרקובחצי[[#This Row],[21]],U62)=2),1,"")</f>
        <v/>
      </c>
      <c r="AC61" t="str">
        <f>IF(AND(מרקובחצי[[#This Row],[CycleNumber]]&lt;$B62,SUM(מרקובחצי[[#This Row],[21]],V62)=2),1,"")</f>
        <v/>
      </c>
      <c r="AD61" t="str">
        <f>IF(AND(מרקובחצי[[#This Row],[CycleNumber]]&lt;$B62,SUM(מרקובחצי[[#This Row],[23]],V62)=2),1,"")</f>
        <v/>
      </c>
      <c r="AE61" t="str">
        <f>IF(AND(מרקובחצי[[#This Row],[CycleNumber]]&lt;$B62,SUM(מרקובחצי[[#This Row],[23]],W62)=2),1,"")</f>
        <v/>
      </c>
      <c r="AF61" t="str">
        <f>IF(AND(מרקובחצי[[#This Row],[CycleNumber]]&lt;$B62,SUM(מרקובחצי[[#This Row],[31]],O62)=2),1,"")</f>
        <v/>
      </c>
      <c r="AG61" t="str">
        <f>IF(AND(מרקובחצי[[#This Row],[CycleNumber]]&lt;$B62,SUM(מרקובחצי[[#This Row],[31]],P62)=2),1,"")</f>
        <v/>
      </c>
      <c r="AH61" t="str">
        <f>IF(AND(מרקובחצי[[#This Row],[CycleNumber]]&lt;$B62,SUM(מרקובחצי[[#This Row],[31]],Q62)=2),1,"")</f>
        <v/>
      </c>
      <c r="AI61" t="str">
        <f>IF(AND(מרקובחצי[[#This Row],[CycleNumber]]&lt;$B62,SUM(U61:U62)=2),1,"")</f>
        <v/>
      </c>
      <c r="AJ61" t="str">
        <f>IF(AND(מרקובחצי[[#This Row],[CycleNumber]]&lt;$B62,SUM(מרקובחצי[[#This Row],[32]],O62)=2),1,"")</f>
        <v/>
      </c>
      <c r="AK61" t="str">
        <f>IF(AND(מרקובחצי[[#This Row],[CycleNumber]]&lt;$B62,SUM(מרקובחצי[[#This Row],[32]],P62)=2),1,"")</f>
        <v/>
      </c>
      <c r="AL61" t="str">
        <f>IF(AND(מרקובחצי[[#This Row],[CycleNumber]]&lt;$B62,SUM(מרקובחצי[[#This Row],[32]],Q62)=2),1,"")</f>
        <v/>
      </c>
      <c r="AM61" t="str">
        <f>IF(AND(מרקובחצי[[#This Row],[CycleNumber]]&lt;$B62,SUM(V61:V62)=2),1,"")</f>
        <v/>
      </c>
      <c r="AN61" t="str">
        <f>IF(AND(מרקובחצי[[#This Row],[CycleNumber]]&lt;$B62,SUM(מרקובחצי[[#This Row],[33]],O62)=2),1,"")</f>
        <v/>
      </c>
      <c r="AO61" t="str">
        <f>IF(AND(מרקובחצי[[#This Row],[CycleNumber]]&lt;$B62,SUM(מרקובחצי[[#This Row],[33]],P62)=2),1,"")</f>
        <v/>
      </c>
      <c r="AP61" t="str">
        <f>IF(AND(מרקובחצי[[#This Row],[CycleNumber]]&lt;$B62,SUM(מרקובחצי[[#This Row],[33]],Q62)=2),1,"")</f>
        <v/>
      </c>
      <c r="AQ61" t="str">
        <f>IF(AND(מרקובחצי[[#This Row],[CycleNumber]]&lt;$B62,SUM(W61:W62)=2),1,"")</f>
        <v/>
      </c>
      <c r="AR61" t="str">
        <f>IF(AND(מרקובחצי[[#This Row],[CycleNumber]]&lt;$B62,SUM(מרקובחצי[[#This Row],[12]],S62)=2),1,"")</f>
        <v/>
      </c>
      <c r="AS61" t="str">
        <f>IF(AND(מרקובחצי[[#This Row],[CycleNumber]]&lt;$B62,SUM(מרקובחצי[[#This Row],[22]],V62)=2),1,"")</f>
        <v/>
      </c>
      <c r="AT61" s="3">
        <f>SUM(מרקובחצי[[#This Row],[11]:[33]])</f>
        <v>0</v>
      </c>
    </row>
    <row r="62" spans="1:46" hidden="1" x14ac:dyDescent="0.25">
      <c r="A62" t="s">
        <v>8</v>
      </c>
      <c r="B62">
        <v>4</v>
      </c>
      <c r="C62">
        <v>28</v>
      </c>
      <c r="D62">
        <f>מרקובחצי[[#This Row],[LengthofCycle]]+1</f>
        <v>29</v>
      </c>
      <c r="E62">
        <f>IF(IFERROR(LOOKUP(מרקובחצי[[#This Row],[ClientID]],קביעויות[הפלגה]),FALSE)=מרקובחצי[[#This Row],[ClientID]],1,"")</f>
        <v>1</v>
      </c>
      <c r="F62" t="str">
        <f>IF(IFERROR(LOOKUP(מרקובחצי[[#This Row],[ClientID]],סוגחציקבוע[S31]),FALSE)=מרקובחצי[[#This Row],[ClientID]],1,"")</f>
        <v/>
      </c>
      <c r="G62" t="str">
        <f>IF(IFERROR(LOOKUP(מרקובחצי[[#This Row],[ClientID]],סוגחציקבוע[S32]),FALSE)=מרקובחצי[[#This Row],[ClientID]],1,"")</f>
        <v/>
      </c>
      <c r="H62" t="str">
        <f>IF(IFERROR(LOOKUP(מרקובחצי[[#This Row],[ClientID]],סוגחציקבוע[S33]),FALSE)=מרקובחצי[[#This Row],[ClientID]],1,"")</f>
        <v/>
      </c>
      <c r="I62" t="str">
        <f>IF(IFERROR(LOOKUP(מרקובחצי[[#This Row],[ClientID]],סוגחציקבוע[S32&amp;33]),FALSE)=מרקובחצי[[#This Row],[ClientID]],1,"")</f>
        <v/>
      </c>
      <c r="J62">
        <f>IF(SUM(מרקובחצי[[#This Row],[11]:[13]])=1,מרקובחצי[[#This Row],[עד ועד]],IF(SUM(R61:T62)=1,IF(מרקובחצי[[#This Row],[עד ועד]]&lt;J61,מרקובחצי[[#This Row],[עד ועד]],J61),J61))</f>
        <v>28</v>
      </c>
      <c r="K62">
        <f>IF(SUM(מרקובחצי[[#This Row],[11]:[13]])=1,מרקובחצי[[#This Row],[עד ועד]],IF(SUM(R61:T62)=1,IF(מרקובחצי[[#This Row],[עד ועד]]&gt;K61,מרקובחצי[[#This Row],[עד ועד]],K61),K61))</f>
        <v>35</v>
      </c>
      <c r="L62" t="str">
        <f>IF(AND(SUM(מרקובחצי[[#This Row],[31]:[33]])=1,SUM(U61:W61)=0),מרקובחצי[[#This Row],[מקס]]-מרקובחצי[[#This Row],[מינ]],"")</f>
        <v/>
      </c>
      <c r="M6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62" t="str">
        <f t="shared" si="0"/>
        <v/>
      </c>
      <c r="O62" t="str">
        <f>IF(מרקובחצי[[#This Row],[קבעה הפלגה?]]=1,"",IF(AND(מרקובחצי[[#This Row],[עד ועד]]&lt;29,OR(מרקובחצי[[#This Row],[CycleNumber]]=1,AND(U61=1,OR(מרקובחצי[[#This Row],[עד ועד]]&lt;J61,מרקובחצי[[#This Row],[עד ועד]]&gt;K61)),AND(V61=1,מרקובחצי[[#This Row],[עד ועד]]&lt;J61),W61=1)),1,""))</f>
        <v/>
      </c>
      <c r="P62" t="str">
        <f>IF(מרקובחצי[[#This Row],[קבעה הפלגה?]]=1,"",IF(AND(מרקובחצי[[#This Row],[עד ועד]]&gt;28,מרקובחצי[[#This Row],[עד ועד]]&lt;32,OR(מרקובחצי[[#This Row],[CycleNumber]]=1,AND(U61=1),AND(V61=1,OR(מרקובחצי[[#This Row],[עד ועד]]&lt;J61,מרקובחצי[[#This Row],[עד ועד]]&gt;K61)),W61=1)),1,""))</f>
        <v/>
      </c>
      <c r="Q62" t="str">
        <f>IF(מרקובחצי[[#This Row],[קבעה הפלגה?]]=1,"",IF(AND(מרקובחצי[[#This Row],[עד ועד]]&gt;31,OR(מרקובחצי[[#This Row],[CycleNumber]]=1,AND(U61=1),AND(V61=1,מרקובחצי[[#This Row],[עד ועד]]&gt;K61),AND(W61=1,OR(מרקובחצי[[#This Row],[עד ועד]]&gt;K61,מרקובחצי[[#This Row],[עד ועד]]&lt;J61)))),1,""))</f>
        <v/>
      </c>
      <c r="R62" t="str">
        <f>IF(מרקובחצי[[#This Row],[CycleNumber]]&gt;1,IF(AND(O61=1,מרקובחצי[[#This Row],[עד ועד]]&lt;29),1,""),"")</f>
        <v/>
      </c>
      <c r="S62" t="str">
        <f>IF(מרקובחצי[[#This Row],[CycleNumber]]&gt;1,IF(OR(AND(O61=1,מרקובחצי[[#This Row],[עד ועד]]&gt;28),AND(P61=1),AND(Q61=1,מרקובחצי[[#This Row],[עד ועד]]&lt;32)),1,""),"")</f>
        <v/>
      </c>
      <c r="T62" t="str">
        <f>IF(מרקובחצי[[#This Row],[CycleNumber]]&gt;1,IF(AND(Q61=1,מרקובחצי[[#This Row],[עד ועד]]&gt;31),1,""),"")</f>
        <v/>
      </c>
      <c r="U62" t="str">
        <f>IF(מרקובחצי[[#This Row],[CycleNumber]]&gt;1,IF(AND(R61=1,מרקובחצי[[#This Row],[עד ועד]]&lt;29),1,IF(AND(U61=1,NOT(OR(מרקובחצי[[#This Row],[עד ועד]]&lt;J61,מרקובחצי[[#This Row],[עד ועד]]&gt;K61))),1,"")),"")</f>
        <v/>
      </c>
      <c r="V62" t="str">
        <f>IF(מרקובחצי[[#This Row],[CycleNumber]]&gt;1,IF(AND(SUM(R61:T61)=1,מרקובחצי[[#This Row],[עד ועד]]&gt;28,מרקובחצי[[#This Row],[עד ועד]]&lt;32),1,IF(OR(S61=1,AND(R61=1,מרקובחצי[[#This Row],[עד ועד]]&gt;28),AND(T61=1,מרקובחצי[[#This Row],[עד ועד]]&lt;32)),1,IF(AND(V61=1,NOT(OR(מרקובחצי[[#This Row],[עד ועד]]&lt;J61,מרקובחצי[[#This Row],[עד ועד]]&gt;K61))),1,""))),"")</f>
        <v/>
      </c>
      <c r="W62" t="str">
        <f>IF(מרקובחצי[[#This Row],[CycleNumber]]&gt;1,IF(AND(T61=1,מרקובחצי[[#This Row],[עד ועד]]&gt;31),1,IF(AND(W61=1,NOT(OR(מרקובחצי[[#This Row],[עד ועד]]&lt;J61,מרקובחצי[[#This Row],[עד ועד]]&gt;K61))),1,"")),"")</f>
        <v/>
      </c>
      <c r="X62" t="str">
        <f>IF(AND(מרקובחצי[[#This Row],[CycleNumber]]&lt;$B63,SUM(מרקובחצי[[#This Row],[11]],R63)=2),1,"")</f>
        <v/>
      </c>
      <c r="Y62" t="str">
        <f>IF(AND(מרקובחצי[[#This Row],[CycleNumber]]&lt;$B63,SUM(מרקובחצי[[#This Row],[11]],S63)=2),1,"")</f>
        <v/>
      </c>
      <c r="Z62" t="str">
        <f>IF(AND(מרקובחצי[[#This Row],[CycleNumber]]&lt;$B63,SUM(מרקובחצי[[#This Row],[13]],S63)=2),1,"")</f>
        <v/>
      </c>
      <c r="AA62" t="str">
        <f>IF(AND(מרקובחצי[[#This Row],[CycleNumber]]&lt;$B63,SUM(מרקובחצי[[#This Row],[13]],T63)=2),1,"")</f>
        <v/>
      </c>
      <c r="AB62" t="str">
        <f>IF(AND(מרקובחצי[[#This Row],[CycleNumber]]&lt;$B63,SUM(מרקובחצי[[#This Row],[21]],U63)=2),1,"")</f>
        <v/>
      </c>
      <c r="AC62" t="str">
        <f>IF(AND(מרקובחצי[[#This Row],[CycleNumber]]&lt;$B63,SUM(מרקובחצי[[#This Row],[21]],V63)=2),1,"")</f>
        <v/>
      </c>
      <c r="AD62" t="str">
        <f>IF(AND(מרקובחצי[[#This Row],[CycleNumber]]&lt;$B63,SUM(מרקובחצי[[#This Row],[23]],V63)=2),1,"")</f>
        <v/>
      </c>
      <c r="AE62" t="str">
        <f>IF(AND(מרקובחצי[[#This Row],[CycleNumber]]&lt;$B63,SUM(מרקובחצי[[#This Row],[23]],W63)=2),1,"")</f>
        <v/>
      </c>
      <c r="AF62" t="str">
        <f>IF(AND(מרקובחצי[[#This Row],[CycleNumber]]&lt;$B63,SUM(מרקובחצי[[#This Row],[31]],O63)=2),1,"")</f>
        <v/>
      </c>
      <c r="AG62" t="str">
        <f>IF(AND(מרקובחצי[[#This Row],[CycleNumber]]&lt;$B63,SUM(מרקובחצי[[#This Row],[31]],P63)=2),1,"")</f>
        <v/>
      </c>
      <c r="AH62" t="str">
        <f>IF(AND(מרקובחצי[[#This Row],[CycleNumber]]&lt;$B63,SUM(מרקובחצי[[#This Row],[31]],Q63)=2),1,"")</f>
        <v/>
      </c>
      <c r="AI62" t="str">
        <f>IF(AND(מרקובחצי[[#This Row],[CycleNumber]]&lt;$B63,SUM(U62:U63)=2),1,"")</f>
        <v/>
      </c>
      <c r="AJ62" t="str">
        <f>IF(AND(מרקובחצי[[#This Row],[CycleNumber]]&lt;$B63,SUM(מרקובחצי[[#This Row],[32]],O63)=2),1,"")</f>
        <v/>
      </c>
      <c r="AK62" t="str">
        <f>IF(AND(מרקובחצי[[#This Row],[CycleNumber]]&lt;$B63,SUM(מרקובחצי[[#This Row],[32]],P63)=2),1,"")</f>
        <v/>
      </c>
      <c r="AL62" t="str">
        <f>IF(AND(מרקובחצי[[#This Row],[CycleNumber]]&lt;$B63,SUM(מרקובחצי[[#This Row],[32]],Q63)=2),1,"")</f>
        <v/>
      </c>
      <c r="AM62" t="str">
        <f>IF(AND(מרקובחצי[[#This Row],[CycleNumber]]&lt;$B63,SUM(V62:V63)=2),1,"")</f>
        <v/>
      </c>
      <c r="AN62" t="str">
        <f>IF(AND(מרקובחצי[[#This Row],[CycleNumber]]&lt;$B63,SUM(מרקובחצי[[#This Row],[33]],O63)=2),1,"")</f>
        <v/>
      </c>
      <c r="AO62" t="str">
        <f>IF(AND(מרקובחצי[[#This Row],[CycleNumber]]&lt;$B63,SUM(מרקובחצי[[#This Row],[33]],P63)=2),1,"")</f>
        <v/>
      </c>
      <c r="AP62" t="str">
        <f>IF(AND(מרקובחצי[[#This Row],[CycleNumber]]&lt;$B63,SUM(מרקובחצי[[#This Row],[33]],Q63)=2),1,"")</f>
        <v/>
      </c>
      <c r="AQ62" t="str">
        <f>IF(AND(מרקובחצי[[#This Row],[CycleNumber]]&lt;$B63,SUM(W62:W63)=2),1,"")</f>
        <v/>
      </c>
      <c r="AR62" t="str">
        <f>IF(AND(מרקובחצי[[#This Row],[CycleNumber]]&lt;$B63,SUM(מרקובחצי[[#This Row],[12]],S63)=2),1,"")</f>
        <v/>
      </c>
      <c r="AS62" t="str">
        <f>IF(AND(מרקובחצי[[#This Row],[CycleNumber]]&lt;$B63,SUM(מרקובחצי[[#This Row],[22]],V63)=2),1,"")</f>
        <v/>
      </c>
      <c r="AT62" s="3">
        <f>SUM(מרקובחצי[[#This Row],[11]:[33]])</f>
        <v>0</v>
      </c>
    </row>
    <row r="63" spans="1:46" hidden="1" x14ac:dyDescent="0.25">
      <c r="A63" t="s">
        <v>8</v>
      </c>
      <c r="B63">
        <v>5</v>
      </c>
      <c r="C63">
        <v>27</v>
      </c>
      <c r="D63">
        <f>מרקובחצי[[#This Row],[LengthofCycle]]+1</f>
        <v>28</v>
      </c>
      <c r="E63">
        <f>IF(IFERROR(LOOKUP(מרקובחצי[[#This Row],[ClientID]],קביעויות[הפלגה]),FALSE)=מרקובחצי[[#This Row],[ClientID]],1,"")</f>
        <v>1</v>
      </c>
      <c r="F63" t="str">
        <f>IF(IFERROR(LOOKUP(מרקובחצי[[#This Row],[ClientID]],סוגחציקבוע[S31]),FALSE)=מרקובחצי[[#This Row],[ClientID]],1,"")</f>
        <v/>
      </c>
      <c r="G63" t="str">
        <f>IF(IFERROR(LOOKUP(מרקובחצי[[#This Row],[ClientID]],סוגחציקבוע[S32]),FALSE)=מרקובחצי[[#This Row],[ClientID]],1,"")</f>
        <v/>
      </c>
      <c r="H63" t="str">
        <f>IF(IFERROR(LOOKUP(מרקובחצי[[#This Row],[ClientID]],סוגחציקבוע[S33]),FALSE)=מרקובחצי[[#This Row],[ClientID]],1,"")</f>
        <v/>
      </c>
      <c r="I63" t="str">
        <f>IF(IFERROR(LOOKUP(מרקובחצי[[#This Row],[ClientID]],סוגחציקבוע[S32&amp;33]),FALSE)=מרקובחצי[[#This Row],[ClientID]],1,"")</f>
        <v/>
      </c>
      <c r="J63">
        <f>IF(SUM(מרקובחצי[[#This Row],[11]:[13]])=1,מרקובחצי[[#This Row],[עד ועד]],IF(SUM(R62:T63)=1,IF(מרקובחצי[[#This Row],[עד ועד]]&lt;J62,מרקובחצי[[#This Row],[עד ועד]],J62),J62))</f>
        <v>28</v>
      </c>
      <c r="K63">
        <f>IF(SUM(מרקובחצי[[#This Row],[11]:[13]])=1,מרקובחצי[[#This Row],[עד ועד]],IF(SUM(R62:T63)=1,IF(מרקובחצי[[#This Row],[עד ועד]]&gt;K62,מרקובחצי[[#This Row],[עד ועד]],K62),K62))</f>
        <v>35</v>
      </c>
      <c r="L63" t="str">
        <f>IF(AND(SUM(מרקובחצי[[#This Row],[31]:[33]])=1,SUM(U62:W62)=0),מרקובחצי[[#This Row],[מקס]]-מרקובחצי[[#This Row],[מינ]],"")</f>
        <v/>
      </c>
      <c r="M6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63" t="str">
        <f t="shared" si="0"/>
        <v/>
      </c>
      <c r="O63" t="str">
        <f>IF(מרקובחצי[[#This Row],[קבעה הפלגה?]]=1,"",IF(AND(מרקובחצי[[#This Row],[עד ועד]]&lt;29,OR(מרקובחצי[[#This Row],[CycleNumber]]=1,AND(U62=1,OR(מרקובחצי[[#This Row],[עד ועד]]&lt;J62,מרקובחצי[[#This Row],[עד ועד]]&gt;K62)),AND(V62=1,מרקובחצי[[#This Row],[עד ועד]]&lt;J62),W62=1)),1,""))</f>
        <v/>
      </c>
      <c r="P63" t="str">
        <f>IF(מרקובחצי[[#This Row],[קבעה הפלגה?]]=1,"",IF(AND(מרקובחצי[[#This Row],[עד ועד]]&gt;28,מרקובחצי[[#This Row],[עד ועד]]&lt;32,OR(מרקובחצי[[#This Row],[CycleNumber]]=1,AND(U62=1),AND(V62=1,OR(מרקובחצי[[#This Row],[עד ועד]]&lt;J62,מרקובחצי[[#This Row],[עד ועד]]&gt;K62)),W62=1)),1,""))</f>
        <v/>
      </c>
      <c r="Q63" t="str">
        <f>IF(מרקובחצי[[#This Row],[קבעה הפלגה?]]=1,"",IF(AND(מרקובחצי[[#This Row],[עד ועד]]&gt;31,OR(מרקובחצי[[#This Row],[CycleNumber]]=1,AND(U62=1),AND(V62=1,מרקובחצי[[#This Row],[עד ועד]]&gt;K62),AND(W62=1,OR(מרקובחצי[[#This Row],[עד ועד]]&gt;K62,מרקובחצי[[#This Row],[עד ועד]]&lt;J62)))),1,""))</f>
        <v/>
      </c>
      <c r="R63" t="str">
        <f>IF(מרקובחצי[[#This Row],[CycleNumber]]&gt;1,IF(AND(O62=1,מרקובחצי[[#This Row],[עד ועד]]&lt;29),1,""),"")</f>
        <v/>
      </c>
      <c r="S63" t="str">
        <f>IF(מרקובחצי[[#This Row],[CycleNumber]]&gt;1,IF(OR(AND(O62=1,מרקובחצי[[#This Row],[עד ועד]]&gt;28),AND(P62=1),AND(Q62=1,מרקובחצי[[#This Row],[עד ועד]]&lt;32)),1,""),"")</f>
        <v/>
      </c>
      <c r="T63" t="str">
        <f>IF(מרקובחצי[[#This Row],[CycleNumber]]&gt;1,IF(AND(Q62=1,מרקובחצי[[#This Row],[עד ועד]]&gt;31),1,""),"")</f>
        <v/>
      </c>
      <c r="U63" t="str">
        <f>IF(מרקובחצי[[#This Row],[CycleNumber]]&gt;1,IF(AND(R62=1,מרקובחצי[[#This Row],[עד ועד]]&lt;29),1,IF(AND(U62=1,NOT(OR(מרקובחצי[[#This Row],[עד ועד]]&lt;J62,מרקובחצי[[#This Row],[עד ועד]]&gt;K62))),1,"")),"")</f>
        <v/>
      </c>
      <c r="V63" t="str">
        <f>IF(מרקובחצי[[#This Row],[CycleNumber]]&gt;1,IF(AND(SUM(R62:T62)=1,מרקובחצי[[#This Row],[עד ועד]]&gt;28,מרקובחצי[[#This Row],[עד ועד]]&lt;32),1,IF(OR(S62=1,AND(R62=1,מרקובחצי[[#This Row],[עד ועד]]&gt;28),AND(T62=1,מרקובחצי[[#This Row],[עד ועד]]&lt;32)),1,IF(AND(V62=1,NOT(OR(מרקובחצי[[#This Row],[עד ועד]]&lt;J62,מרקובחצי[[#This Row],[עד ועד]]&gt;K62))),1,""))),"")</f>
        <v/>
      </c>
      <c r="W63" t="str">
        <f>IF(מרקובחצי[[#This Row],[CycleNumber]]&gt;1,IF(AND(T62=1,מרקובחצי[[#This Row],[עד ועד]]&gt;31),1,IF(AND(W62=1,NOT(OR(מרקובחצי[[#This Row],[עד ועד]]&lt;J62,מרקובחצי[[#This Row],[עד ועד]]&gt;K62))),1,"")),"")</f>
        <v/>
      </c>
      <c r="X63" t="str">
        <f>IF(AND(מרקובחצי[[#This Row],[CycleNumber]]&lt;$B64,SUM(מרקובחצי[[#This Row],[11]],R64)=2),1,"")</f>
        <v/>
      </c>
      <c r="Y63" t="str">
        <f>IF(AND(מרקובחצי[[#This Row],[CycleNumber]]&lt;$B64,SUM(מרקובחצי[[#This Row],[11]],S64)=2),1,"")</f>
        <v/>
      </c>
      <c r="Z63" t="str">
        <f>IF(AND(מרקובחצי[[#This Row],[CycleNumber]]&lt;$B64,SUM(מרקובחצי[[#This Row],[13]],S64)=2),1,"")</f>
        <v/>
      </c>
      <c r="AA63" t="str">
        <f>IF(AND(מרקובחצי[[#This Row],[CycleNumber]]&lt;$B64,SUM(מרקובחצי[[#This Row],[13]],T64)=2),1,"")</f>
        <v/>
      </c>
      <c r="AB63" t="str">
        <f>IF(AND(מרקובחצי[[#This Row],[CycleNumber]]&lt;$B64,SUM(מרקובחצי[[#This Row],[21]],U64)=2),1,"")</f>
        <v/>
      </c>
      <c r="AC63" t="str">
        <f>IF(AND(מרקובחצי[[#This Row],[CycleNumber]]&lt;$B64,SUM(מרקובחצי[[#This Row],[21]],V64)=2),1,"")</f>
        <v/>
      </c>
      <c r="AD63" t="str">
        <f>IF(AND(מרקובחצי[[#This Row],[CycleNumber]]&lt;$B64,SUM(מרקובחצי[[#This Row],[23]],V64)=2),1,"")</f>
        <v/>
      </c>
      <c r="AE63" t="str">
        <f>IF(AND(מרקובחצי[[#This Row],[CycleNumber]]&lt;$B64,SUM(מרקובחצי[[#This Row],[23]],W64)=2),1,"")</f>
        <v/>
      </c>
      <c r="AF63" t="str">
        <f>IF(AND(מרקובחצי[[#This Row],[CycleNumber]]&lt;$B64,SUM(מרקובחצי[[#This Row],[31]],O64)=2),1,"")</f>
        <v/>
      </c>
      <c r="AG63" t="str">
        <f>IF(AND(מרקובחצי[[#This Row],[CycleNumber]]&lt;$B64,SUM(מרקובחצי[[#This Row],[31]],P64)=2),1,"")</f>
        <v/>
      </c>
      <c r="AH63" t="str">
        <f>IF(AND(מרקובחצי[[#This Row],[CycleNumber]]&lt;$B64,SUM(מרקובחצי[[#This Row],[31]],Q64)=2),1,"")</f>
        <v/>
      </c>
      <c r="AI63" t="str">
        <f>IF(AND(מרקובחצי[[#This Row],[CycleNumber]]&lt;$B64,SUM(U63:U64)=2),1,"")</f>
        <v/>
      </c>
      <c r="AJ63" t="str">
        <f>IF(AND(מרקובחצי[[#This Row],[CycleNumber]]&lt;$B64,SUM(מרקובחצי[[#This Row],[32]],O64)=2),1,"")</f>
        <v/>
      </c>
      <c r="AK63" t="str">
        <f>IF(AND(מרקובחצי[[#This Row],[CycleNumber]]&lt;$B64,SUM(מרקובחצי[[#This Row],[32]],P64)=2),1,"")</f>
        <v/>
      </c>
      <c r="AL63" t="str">
        <f>IF(AND(מרקובחצי[[#This Row],[CycleNumber]]&lt;$B64,SUM(מרקובחצי[[#This Row],[32]],Q64)=2),1,"")</f>
        <v/>
      </c>
      <c r="AM63" t="str">
        <f>IF(AND(מרקובחצי[[#This Row],[CycleNumber]]&lt;$B64,SUM(V63:V64)=2),1,"")</f>
        <v/>
      </c>
      <c r="AN63" t="str">
        <f>IF(AND(מרקובחצי[[#This Row],[CycleNumber]]&lt;$B64,SUM(מרקובחצי[[#This Row],[33]],O64)=2),1,"")</f>
        <v/>
      </c>
      <c r="AO63" t="str">
        <f>IF(AND(מרקובחצי[[#This Row],[CycleNumber]]&lt;$B64,SUM(מרקובחצי[[#This Row],[33]],P64)=2),1,"")</f>
        <v/>
      </c>
      <c r="AP63" t="str">
        <f>IF(AND(מרקובחצי[[#This Row],[CycleNumber]]&lt;$B64,SUM(מרקובחצי[[#This Row],[33]],Q64)=2),1,"")</f>
        <v/>
      </c>
      <c r="AQ63" t="str">
        <f>IF(AND(מרקובחצי[[#This Row],[CycleNumber]]&lt;$B64,SUM(W63:W64)=2),1,"")</f>
        <v/>
      </c>
      <c r="AR63" t="str">
        <f>IF(AND(מרקובחצי[[#This Row],[CycleNumber]]&lt;$B64,SUM(מרקובחצי[[#This Row],[12]],S64)=2),1,"")</f>
        <v/>
      </c>
      <c r="AS63" t="str">
        <f>IF(AND(מרקובחצי[[#This Row],[CycleNumber]]&lt;$B64,SUM(מרקובחצי[[#This Row],[22]],V64)=2),1,"")</f>
        <v/>
      </c>
      <c r="AT63" s="3">
        <f>SUM(מרקובחצי[[#This Row],[11]:[33]])</f>
        <v>0</v>
      </c>
    </row>
    <row r="64" spans="1:46" hidden="1" x14ac:dyDescent="0.25">
      <c r="A64" t="s">
        <v>8</v>
      </c>
      <c r="B64">
        <v>6</v>
      </c>
      <c r="C64">
        <v>27</v>
      </c>
      <c r="D64">
        <f>מרקובחצי[[#This Row],[LengthofCycle]]+1</f>
        <v>28</v>
      </c>
      <c r="E64">
        <f>IF(IFERROR(LOOKUP(מרקובחצי[[#This Row],[ClientID]],קביעויות[הפלגה]),FALSE)=מרקובחצי[[#This Row],[ClientID]],1,"")</f>
        <v>1</v>
      </c>
      <c r="F64" t="str">
        <f>IF(IFERROR(LOOKUP(מרקובחצי[[#This Row],[ClientID]],סוגחציקבוע[S31]),FALSE)=מרקובחצי[[#This Row],[ClientID]],1,"")</f>
        <v/>
      </c>
      <c r="G64" t="str">
        <f>IF(IFERROR(LOOKUP(מרקובחצי[[#This Row],[ClientID]],סוגחציקבוע[S32]),FALSE)=מרקובחצי[[#This Row],[ClientID]],1,"")</f>
        <v/>
      </c>
      <c r="H64" t="str">
        <f>IF(IFERROR(LOOKUP(מרקובחצי[[#This Row],[ClientID]],סוגחציקבוע[S33]),FALSE)=מרקובחצי[[#This Row],[ClientID]],1,"")</f>
        <v/>
      </c>
      <c r="I64" t="str">
        <f>IF(IFERROR(LOOKUP(מרקובחצי[[#This Row],[ClientID]],סוגחציקבוע[S32&amp;33]),FALSE)=מרקובחצי[[#This Row],[ClientID]],1,"")</f>
        <v/>
      </c>
      <c r="J64">
        <f>IF(SUM(מרקובחצי[[#This Row],[11]:[13]])=1,מרקובחצי[[#This Row],[עד ועד]],IF(SUM(R63:T64)=1,IF(מרקובחצי[[#This Row],[עד ועד]]&lt;J63,מרקובחצי[[#This Row],[עד ועד]],J63),J63))</f>
        <v>28</v>
      </c>
      <c r="K64">
        <f>IF(SUM(מרקובחצי[[#This Row],[11]:[13]])=1,מרקובחצי[[#This Row],[עד ועד]],IF(SUM(R63:T64)=1,IF(מרקובחצי[[#This Row],[עד ועד]]&gt;K63,מרקובחצי[[#This Row],[עד ועד]],K63),K63))</f>
        <v>35</v>
      </c>
      <c r="L64" t="str">
        <f>IF(AND(SUM(מרקובחצי[[#This Row],[31]:[33]])=1,SUM(U63:W63)=0),מרקובחצי[[#This Row],[מקס]]-מרקובחצי[[#This Row],[מינ]],"")</f>
        <v/>
      </c>
      <c r="M6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64" t="str">
        <f t="shared" si="0"/>
        <v/>
      </c>
      <c r="O64" t="str">
        <f>IF(מרקובחצי[[#This Row],[קבעה הפלגה?]]=1,"",IF(AND(מרקובחצי[[#This Row],[עד ועד]]&lt;29,OR(מרקובחצי[[#This Row],[CycleNumber]]=1,AND(U63=1,OR(מרקובחצי[[#This Row],[עד ועד]]&lt;J63,מרקובחצי[[#This Row],[עד ועד]]&gt;K63)),AND(V63=1,מרקובחצי[[#This Row],[עד ועד]]&lt;J63),W63=1)),1,""))</f>
        <v/>
      </c>
      <c r="P64" t="str">
        <f>IF(מרקובחצי[[#This Row],[קבעה הפלגה?]]=1,"",IF(AND(מרקובחצי[[#This Row],[עד ועד]]&gt;28,מרקובחצי[[#This Row],[עד ועד]]&lt;32,OR(מרקובחצי[[#This Row],[CycleNumber]]=1,AND(U63=1),AND(V63=1,OR(מרקובחצי[[#This Row],[עד ועד]]&lt;J63,מרקובחצי[[#This Row],[עד ועד]]&gt;K63)),W63=1)),1,""))</f>
        <v/>
      </c>
      <c r="Q64" t="str">
        <f>IF(מרקובחצי[[#This Row],[קבעה הפלגה?]]=1,"",IF(AND(מרקובחצי[[#This Row],[עד ועד]]&gt;31,OR(מרקובחצי[[#This Row],[CycleNumber]]=1,AND(U63=1),AND(V63=1,מרקובחצי[[#This Row],[עד ועד]]&gt;K63),AND(W63=1,OR(מרקובחצי[[#This Row],[עד ועד]]&gt;K63,מרקובחצי[[#This Row],[עד ועד]]&lt;J63)))),1,""))</f>
        <v/>
      </c>
      <c r="R64" t="str">
        <f>IF(מרקובחצי[[#This Row],[CycleNumber]]&gt;1,IF(AND(O63=1,מרקובחצי[[#This Row],[עד ועד]]&lt;29),1,""),"")</f>
        <v/>
      </c>
      <c r="S64" t="str">
        <f>IF(מרקובחצי[[#This Row],[CycleNumber]]&gt;1,IF(OR(AND(O63=1,מרקובחצי[[#This Row],[עד ועד]]&gt;28),AND(P63=1),AND(Q63=1,מרקובחצי[[#This Row],[עד ועד]]&lt;32)),1,""),"")</f>
        <v/>
      </c>
      <c r="T64" t="str">
        <f>IF(מרקובחצי[[#This Row],[CycleNumber]]&gt;1,IF(AND(Q63=1,מרקובחצי[[#This Row],[עד ועד]]&gt;31),1,""),"")</f>
        <v/>
      </c>
      <c r="U64" t="str">
        <f>IF(מרקובחצי[[#This Row],[CycleNumber]]&gt;1,IF(AND(R63=1,מרקובחצי[[#This Row],[עד ועד]]&lt;29),1,IF(AND(U63=1,NOT(OR(מרקובחצי[[#This Row],[עד ועד]]&lt;J63,מרקובחצי[[#This Row],[עד ועד]]&gt;K63))),1,"")),"")</f>
        <v/>
      </c>
      <c r="V64" t="str">
        <f>IF(מרקובחצי[[#This Row],[CycleNumber]]&gt;1,IF(AND(SUM(R63:T63)=1,מרקובחצי[[#This Row],[עד ועד]]&gt;28,מרקובחצי[[#This Row],[עד ועד]]&lt;32),1,IF(OR(S63=1,AND(R63=1,מרקובחצי[[#This Row],[עד ועד]]&gt;28),AND(T63=1,מרקובחצי[[#This Row],[עד ועד]]&lt;32)),1,IF(AND(V63=1,NOT(OR(מרקובחצי[[#This Row],[עד ועד]]&lt;J63,מרקובחצי[[#This Row],[עד ועד]]&gt;K63))),1,""))),"")</f>
        <v/>
      </c>
      <c r="W64" t="str">
        <f>IF(מרקובחצי[[#This Row],[CycleNumber]]&gt;1,IF(AND(T63=1,מרקובחצי[[#This Row],[עד ועד]]&gt;31),1,IF(AND(W63=1,NOT(OR(מרקובחצי[[#This Row],[עד ועד]]&lt;J63,מרקובחצי[[#This Row],[עד ועד]]&gt;K63))),1,"")),"")</f>
        <v/>
      </c>
      <c r="X64" t="str">
        <f>IF(AND(מרקובחצי[[#This Row],[CycleNumber]]&lt;$B65,SUM(מרקובחצי[[#This Row],[11]],R65)=2),1,"")</f>
        <v/>
      </c>
      <c r="Y64" t="str">
        <f>IF(AND(מרקובחצי[[#This Row],[CycleNumber]]&lt;$B65,SUM(מרקובחצי[[#This Row],[11]],S65)=2),1,"")</f>
        <v/>
      </c>
      <c r="Z64" t="str">
        <f>IF(AND(מרקובחצי[[#This Row],[CycleNumber]]&lt;$B65,SUM(מרקובחצי[[#This Row],[13]],S65)=2),1,"")</f>
        <v/>
      </c>
      <c r="AA64" t="str">
        <f>IF(AND(מרקובחצי[[#This Row],[CycleNumber]]&lt;$B65,SUM(מרקובחצי[[#This Row],[13]],T65)=2),1,"")</f>
        <v/>
      </c>
      <c r="AB64" t="str">
        <f>IF(AND(מרקובחצי[[#This Row],[CycleNumber]]&lt;$B65,SUM(מרקובחצי[[#This Row],[21]],U65)=2),1,"")</f>
        <v/>
      </c>
      <c r="AC64" t="str">
        <f>IF(AND(מרקובחצי[[#This Row],[CycleNumber]]&lt;$B65,SUM(מרקובחצי[[#This Row],[21]],V65)=2),1,"")</f>
        <v/>
      </c>
      <c r="AD64" t="str">
        <f>IF(AND(מרקובחצי[[#This Row],[CycleNumber]]&lt;$B65,SUM(מרקובחצי[[#This Row],[23]],V65)=2),1,"")</f>
        <v/>
      </c>
      <c r="AE64" t="str">
        <f>IF(AND(מרקובחצי[[#This Row],[CycleNumber]]&lt;$B65,SUM(מרקובחצי[[#This Row],[23]],W65)=2),1,"")</f>
        <v/>
      </c>
      <c r="AF64" t="str">
        <f>IF(AND(מרקובחצי[[#This Row],[CycleNumber]]&lt;$B65,SUM(מרקובחצי[[#This Row],[31]],O65)=2),1,"")</f>
        <v/>
      </c>
      <c r="AG64" t="str">
        <f>IF(AND(מרקובחצי[[#This Row],[CycleNumber]]&lt;$B65,SUM(מרקובחצי[[#This Row],[31]],P65)=2),1,"")</f>
        <v/>
      </c>
      <c r="AH64" t="str">
        <f>IF(AND(מרקובחצי[[#This Row],[CycleNumber]]&lt;$B65,SUM(מרקובחצי[[#This Row],[31]],Q65)=2),1,"")</f>
        <v/>
      </c>
      <c r="AI64" t="str">
        <f>IF(AND(מרקובחצי[[#This Row],[CycleNumber]]&lt;$B65,SUM(U64:U65)=2),1,"")</f>
        <v/>
      </c>
      <c r="AJ64" t="str">
        <f>IF(AND(מרקובחצי[[#This Row],[CycleNumber]]&lt;$B65,SUM(מרקובחצי[[#This Row],[32]],O65)=2),1,"")</f>
        <v/>
      </c>
      <c r="AK64" t="str">
        <f>IF(AND(מרקובחצי[[#This Row],[CycleNumber]]&lt;$B65,SUM(מרקובחצי[[#This Row],[32]],P65)=2),1,"")</f>
        <v/>
      </c>
      <c r="AL64" t="str">
        <f>IF(AND(מרקובחצי[[#This Row],[CycleNumber]]&lt;$B65,SUM(מרקובחצי[[#This Row],[32]],Q65)=2),1,"")</f>
        <v/>
      </c>
      <c r="AM64" t="str">
        <f>IF(AND(מרקובחצי[[#This Row],[CycleNumber]]&lt;$B65,SUM(V64:V65)=2),1,"")</f>
        <v/>
      </c>
      <c r="AN64" t="str">
        <f>IF(AND(מרקובחצי[[#This Row],[CycleNumber]]&lt;$B65,SUM(מרקובחצי[[#This Row],[33]],O65)=2),1,"")</f>
        <v/>
      </c>
      <c r="AO64" t="str">
        <f>IF(AND(מרקובחצי[[#This Row],[CycleNumber]]&lt;$B65,SUM(מרקובחצי[[#This Row],[33]],P65)=2),1,"")</f>
        <v/>
      </c>
      <c r="AP64" t="str">
        <f>IF(AND(מרקובחצי[[#This Row],[CycleNumber]]&lt;$B65,SUM(מרקובחצי[[#This Row],[33]],Q65)=2),1,"")</f>
        <v/>
      </c>
      <c r="AQ64" t="str">
        <f>IF(AND(מרקובחצי[[#This Row],[CycleNumber]]&lt;$B65,SUM(W64:W65)=2),1,"")</f>
        <v/>
      </c>
      <c r="AR64" t="str">
        <f>IF(AND(מרקובחצי[[#This Row],[CycleNumber]]&lt;$B65,SUM(מרקובחצי[[#This Row],[12]],S65)=2),1,"")</f>
        <v/>
      </c>
      <c r="AS64" t="str">
        <f>IF(AND(מרקובחצי[[#This Row],[CycleNumber]]&lt;$B65,SUM(מרקובחצי[[#This Row],[22]],V65)=2),1,"")</f>
        <v/>
      </c>
      <c r="AT64" s="3">
        <f>SUM(מרקובחצי[[#This Row],[11]:[33]])</f>
        <v>0</v>
      </c>
    </row>
    <row r="65" spans="1:46" hidden="1" x14ac:dyDescent="0.25">
      <c r="A65" t="s">
        <v>8</v>
      </c>
      <c r="B65">
        <v>7</v>
      </c>
      <c r="C65">
        <v>27</v>
      </c>
      <c r="D65">
        <f>מרקובחצי[[#This Row],[LengthofCycle]]+1</f>
        <v>28</v>
      </c>
      <c r="E65">
        <f>IF(IFERROR(LOOKUP(מרקובחצי[[#This Row],[ClientID]],קביעויות[הפלגה]),FALSE)=מרקובחצי[[#This Row],[ClientID]],1,"")</f>
        <v>1</v>
      </c>
      <c r="F65" t="str">
        <f>IF(IFERROR(LOOKUP(מרקובחצי[[#This Row],[ClientID]],סוגחציקבוע[S31]),FALSE)=מרקובחצי[[#This Row],[ClientID]],1,"")</f>
        <v/>
      </c>
      <c r="G65" t="str">
        <f>IF(IFERROR(LOOKUP(מרקובחצי[[#This Row],[ClientID]],סוגחציקבוע[S32]),FALSE)=מרקובחצי[[#This Row],[ClientID]],1,"")</f>
        <v/>
      </c>
      <c r="H65" t="str">
        <f>IF(IFERROR(LOOKUP(מרקובחצי[[#This Row],[ClientID]],סוגחציקבוע[S33]),FALSE)=מרקובחצי[[#This Row],[ClientID]],1,"")</f>
        <v/>
      </c>
      <c r="I65" t="str">
        <f>IF(IFERROR(LOOKUP(מרקובחצי[[#This Row],[ClientID]],סוגחציקבוע[S32&amp;33]),FALSE)=מרקובחצי[[#This Row],[ClientID]],1,"")</f>
        <v/>
      </c>
      <c r="J65">
        <f>IF(SUM(מרקובחצי[[#This Row],[11]:[13]])=1,מרקובחצי[[#This Row],[עד ועד]],IF(SUM(R64:T65)=1,IF(מרקובחצי[[#This Row],[עד ועד]]&lt;J64,מרקובחצי[[#This Row],[עד ועד]],J64),J64))</f>
        <v>28</v>
      </c>
      <c r="K65">
        <f>IF(SUM(מרקובחצי[[#This Row],[11]:[13]])=1,מרקובחצי[[#This Row],[עד ועד]],IF(SUM(R64:T65)=1,IF(מרקובחצי[[#This Row],[עד ועד]]&gt;K64,מרקובחצי[[#This Row],[עד ועד]],K64),K64))</f>
        <v>35</v>
      </c>
      <c r="L65" t="str">
        <f>IF(AND(SUM(מרקובחצי[[#This Row],[31]:[33]])=1,SUM(U64:W64)=0),מרקובחצי[[#This Row],[מקס]]-מרקובחצי[[#This Row],[מינ]],"")</f>
        <v/>
      </c>
      <c r="M6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65" t="str">
        <f t="shared" si="0"/>
        <v/>
      </c>
      <c r="O65" t="str">
        <f>IF(מרקובחצי[[#This Row],[קבעה הפלגה?]]=1,"",IF(AND(מרקובחצי[[#This Row],[עד ועד]]&lt;29,OR(מרקובחצי[[#This Row],[CycleNumber]]=1,AND(U64=1,OR(מרקובחצי[[#This Row],[עד ועד]]&lt;J64,מרקובחצי[[#This Row],[עד ועד]]&gt;K64)),AND(V64=1,מרקובחצי[[#This Row],[עד ועד]]&lt;J64),W64=1)),1,""))</f>
        <v/>
      </c>
      <c r="P65" t="str">
        <f>IF(מרקובחצי[[#This Row],[קבעה הפלגה?]]=1,"",IF(AND(מרקובחצי[[#This Row],[עד ועד]]&gt;28,מרקובחצי[[#This Row],[עד ועד]]&lt;32,OR(מרקובחצי[[#This Row],[CycleNumber]]=1,AND(U64=1),AND(V64=1,OR(מרקובחצי[[#This Row],[עד ועד]]&lt;J64,מרקובחצי[[#This Row],[עד ועד]]&gt;K64)),W64=1)),1,""))</f>
        <v/>
      </c>
      <c r="Q65" t="str">
        <f>IF(מרקובחצי[[#This Row],[קבעה הפלגה?]]=1,"",IF(AND(מרקובחצי[[#This Row],[עד ועד]]&gt;31,OR(מרקובחצי[[#This Row],[CycleNumber]]=1,AND(U64=1),AND(V64=1,מרקובחצי[[#This Row],[עד ועד]]&gt;K64),AND(W64=1,OR(מרקובחצי[[#This Row],[עד ועד]]&gt;K64,מרקובחצי[[#This Row],[עד ועד]]&lt;J64)))),1,""))</f>
        <v/>
      </c>
      <c r="R65" t="str">
        <f>IF(מרקובחצי[[#This Row],[CycleNumber]]&gt;1,IF(AND(O64=1,מרקובחצי[[#This Row],[עד ועד]]&lt;29),1,""),"")</f>
        <v/>
      </c>
      <c r="S65" t="str">
        <f>IF(מרקובחצי[[#This Row],[CycleNumber]]&gt;1,IF(OR(AND(O64=1,מרקובחצי[[#This Row],[עד ועד]]&gt;28),AND(P64=1),AND(Q64=1,מרקובחצי[[#This Row],[עד ועד]]&lt;32)),1,""),"")</f>
        <v/>
      </c>
      <c r="T65" t="str">
        <f>IF(מרקובחצי[[#This Row],[CycleNumber]]&gt;1,IF(AND(Q64=1,מרקובחצי[[#This Row],[עד ועד]]&gt;31),1,""),"")</f>
        <v/>
      </c>
      <c r="U65" t="str">
        <f>IF(מרקובחצי[[#This Row],[CycleNumber]]&gt;1,IF(AND(R64=1,מרקובחצי[[#This Row],[עד ועד]]&lt;29),1,IF(AND(U64=1,NOT(OR(מרקובחצי[[#This Row],[עד ועד]]&lt;J64,מרקובחצי[[#This Row],[עד ועד]]&gt;K64))),1,"")),"")</f>
        <v/>
      </c>
      <c r="V65" t="str">
        <f>IF(מרקובחצי[[#This Row],[CycleNumber]]&gt;1,IF(AND(SUM(R64:T64)=1,מרקובחצי[[#This Row],[עד ועד]]&gt;28,מרקובחצי[[#This Row],[עד ועד]]&lt;32),1,IF(OR(S64=1,AND(R64=1,מרקובחצי[[#This Row],[עד ועד]]&gt;28),AND(T64=1,מרקובחצי[[#This Row],[עד ועד]]&lt;32)),1,IF(AND(V64=1,NOT(OR(מרקובחצי[[#This Row],[עד ועד]]&lt;J64,מרקובחצי[[#This Row],[עד ועד]]&gt;K64))),1,""))),"")</f>
        <v/>
      </c>
      <c r="W65" t="str">
        <f>IF(מרקובחצי[[#This Row],[CycleNumber]]&gt;1,IF(AND(T64=1,מרקובחצי[[#This Row],[עד ועד]]&gt;31),1,IF(AND(W64=1,NOT(OR(מרקובחצי[[#This Row],[עד ועד]]&lt;J64,מרקובחצי[[#This Row],[עד ועד]]&gt;K64))),1,"")),"")</f>
        <v/>
      </c>
      <c r="X65" t="str">
        <f>IF(AND(מרקובחצי[[#This Row],[CycleNumber]]&lt;$B66,SUM(מרקובחצי[[#This Row],[11]],R66)=2),1,"")</f>
        <v/>
      </c>
      <c r="Y65" t="str">
        <f>IF(AND(מרקובחצי[[#This Row],[CycleNumber]]&lt;$B66,SUM(מרקובחצי[[#This Row],[11]],S66)=2),1,"")</f>
        <v/>
      </c>
      <c r="Z65" t="str">
        <f>IF(AND(מרקובחצי[[#This Row],[CycleNumber]]&lt;$B66,SUM(מרקובחצי[[#This Row],[13]],S66)=2),1,"")</f>
        <v/>
      </c>
      <c r="AA65" t="str">
        <f>IF(AND(מרקובחצי[[#This Row],[CycleNumber]]&lt;$B66,SUM(מרקובחצי[[#This Row],[13]],T66)=2),1,"")</f>
        <v/>
      </c>
      <c r="AB65" t="str">
        <f>IF(AND(מרקובחצי[[#This Row],[CycleNumber]]&lt;$B66,SUM(מרקובחצי[[#This Row],[21]],U66)=2),1,"")</f>
        <v/>
      </c>
      <c r="AC65" t="str">
        <f>IF(AND(מרקובחצי[[#This Row],[CycleNumber]]&lt;$B66,SUM(מרקובחצי[[#This Row],[21]],V66)=2),1,"")</f>
        <v/>
      </c>
      <c r="AD65" t="str">
        <f>IF(AND(מרקובחצי[[#This Row],[CycleNumber]]&lt;$B66,SUM(מרקובחצי[[#This Row],[23]],V66)=2),1,"")</f>
        <v/>
      </c>
      <c r="AE65" t="str">
        <f>IF(AND(מרקובחצי[[#This Row],[CycleNumber]]&lt;$B66,SUM(מרקובחצי[[#This Row],[23]],W66)=2),1,"")</f>
        <v/>
      </c>
      <c r="AF65" t="str">
        <f>IF(AND(מרקובחצי[[#This Row],[CycleNumber]]&lt;$B66,SUM(מרקובחצי[[#This Row],[31]],O66)=2),1,"")</f>
        <v/>
      </c>
      <c r="AG65" t="str">
        <f>IF(AND(מרקובחצי[[#This Row],[CycleNumber]]&lt;$B66,SUM(מרקובחצי[[#This Row],[31]],P66)=2),1,"")</f>
        <v/>
      </c>
      <c r="AH65" t="str">
        <f>IF(AND(מרקובחצי[[#This Row],[CycleNumber]]&lt;$B66,SUM(מרקובחצי[[#This Row],[31]],Q66)=2),1,"")</f>
        <v/>
      </c>
      <c r="AI65" t="str">
        <f>IF(AND(מרקובחצי[[#This Row],[CycleNumber]]&lt;$B66,SUM(U65:U66)=2),1,"")</f>
        <v/>
      </c>
      <c r="AJ65" t="str">
        <f>IF(AND(מרקובחצי[[#This Row],[CycleNumber]]&lt;$B66,SUM(מרקובחצי[[#This Row],[32]],O66)=2),1,"")</f>
        <v/>
      </c>
      <c r="AK65" t="str">
        <f>IF(AND(מרקובחצי[[#This Row],[CycleNumber]]&lt;$B66,SUM(מרקובחצי[[#This Row],[32]],P66)=2),1,"")</f>
        <v/>
      </c>
      <c r="AL65" t="str">
        <f>IF(AND(מרקובחצי[[#This Row],[CycleNumber]]&lt;$B66,SUM(מרקובחצי[[#This Row],[32]],Q66)=2),1,"")</f>
        <v/>
      </c>
      <c r="AM65" t="str">
        <f>IF(AND(מרקובחצי[[#This Row],[CycleNumber]]&lt;$B66,SUM(V65:V66)=2),1,"")</f>
        <v/>
      </c>
      <c r="AN65" t="str">
        <f>IF(AND(מרקובחצי[[#This Row],[CycleNumber]]&lt;$B66,SUM(מרקובחצי[[#This Row],[33]],O66)=2),1,"")</f>
        <v/>
      </c>
      <c r="AO65" t="str">
        <f>IF(AND(מרקובחצי[[#This Row],[CycleNumber]]&lt;$B66,SUM(מרקובחצי[[#This Row],[33]],P66)=2),1,"")</f>
        <v/>
      </c>
      <c r="AP65" t="str">
        <f>IF(AND(מרקובחצי[[#This Row],[CycleNumber]]&lt;$B66,SUM(מרקובחצי[[#This Row],[33]],Q66)=2),1,"")</f>
        <v/>
      </c>
      <c r="AQ65" t="str">
        <f>IF(AND(מרקובחצי[[#This Row],[CycleNumber]]&lt;$B66,SUM(W65:W66)=2),1,"")</f>
        <v/>
      </c>
      <c r="AR65" t="str">
        <f>IF(AND(מרקובחצי[[#This Row],[CycleNumber]]&lt;$B66,SUM(מרקובחצי[[#This Row],[12]],S66)=2),1,"")</f>
        <v/>
      </c>
      <c r="AS65" t="str">
        <f>IF(AND(מרקובחצי[[#This Row],[CycleNumber]]&lt;$B66,SUM(מרקובחצי[[#This Row],[22]],V66)=2),1,"")</f>
        <v/>
      </c>
      <c r="AT65" s="3">
        <f>SUM(מרקובחצי[[#This Row],[11]:[33]])</f>
        <v>0</v>
      </c>
    </row>
    <row r="66" spans="1:46" hidden="1" x14ac:dyDescent="0.25">
      <c r="A66" t="s">
        <v>8</v>
      </c>
      <c r="B66">
        <v>8</v>
      </c>
      <c r="C66">
        <v>25</v>
      </c>
      <c r="D66">
        <f>מרקובחצי[[#This Row],[LengthofCycle]]+1</f>
        <v>26</v>
      </c>
      <c r="E66">
        <f>IF(IFERROR(LOOKUP(מרקובחצי[[#This Row],[ClientID]],קביעויות[הפלגה]),FALSE)=מרקובחצי[[#This Row],[ClientID]],1,"")</f>
        <v>1</v>
      </c>
      <c r="F66" t="str">
        <f>IF(IFERROR(LOOKUP(מרקובחצי[[#This Row],[ClientID]],סוגחציקבוע[S31]),FALSE)=מרקובחצי[[#This Row],[ClientID]],1,"")</f>
        <v/>
      </c>
      <c r="G66" t="str">
        <f>IF(IFERROR(LOOKUP(מרקובחצי[[#This Row],[ClientID]],סוגחציקבוע[S32]),FALSE)=מרקובחצי[[#This Row],[ClientID]],1,"")</f>
        <v/>
      </c>
      <c r="H66" t="str">
        <f>IF(IFERROR(LOOKUP(מרקובחצי[[#This Row],[ClientID]],סוגחציקבוע[S33]),FALSE)=מרקובחצי[[#This Row],[ClientID]],1,"")</f>
        <v/>
      </c>
      <c r="I66" t="str">
        <f>IF(IFERROR(LOOKUP(מרקובחצי[[#This Row],[ClientID]],סוגחציקבוע[S32&amp;33]),FALSE)=מרקובחצי[[#This Row],[ClientID]],1,"")</f>
        <v/>
      </c>
      <c r="J66">
        <f>IF(SUM(מרקובחצי[[#This Row],[11]:[13]])=1,מרקובחצי[[#This Row],[עד ועד]],IF(SUM(R65:T66)=1,IF(מרקובחצי[[#This Row],[עד ועד]]&lt;J65,מרקובחצי[[#This Row],[עד ועד]],J65),J65))</f>
        <v>28</v>
      </c>
      <c r="K66">
        <f>IF(SUM(מרקובחצי[[#This Row],[11]:[13]])=1,מרקובחצי[[#This Row],[עד ועד]],IF(SUM(R65:T66)=1,IF(מרקובחצי[[#This Row],[עד ועד]]&gt;K65,מרקובחצי[[#This Row],[עד ועד]],K65),K65))</f>
        <v>35</v>
      </c>
      <c r="L66" t="str">
        <f>IF(AND(SUM(מרקובחצי[[#This Row],[31]:[33]])=1,SUM(U65:W65)=0),מרקובחצי[[#This Row],[מקס]]-מרקובחצי[[#This Row],[מינ]],"")</f>
        <v/>
      </c>
      <c r="M6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66" t="str">
        <f t="shared" ref="N66:N129" si="1">IF(ROW()&gt;2,M65,"")</f>
        <v/>
      </c>
      <c r="O66" t="str">
        <f>IF(מרקובחצי[[#This Row],[קבעה הפלגה?]]=1,"",IF(AND(מרקובחצי[[#This Row],[עד ועד]]&lt;29,OR(מרקובחצי[[#This Row],[CycleNumber]]=1,AND(U65=1,OR(מרקובחצי[[#This Row],[עד ועד]]&lt;J65,מרקובחצי[[#This Row],[עד ועד]]&gt;K65)),AND(V65=1,מרקובחצי[[#This Row],[עד ועד]]&lt;J65),W65=1)),1,""))</f>
        <v/>
      </c>
      <c r="P66" t="str">
        <f>IF(מרקובחצי[[#This Row],[קבעה הפלגה?]]=1,"",IF(AND(מרקובחצי[[#This Row],[עד ועד]]&gt;28,מרקובחצי[[#This Row],[עד ועד]]&lt;32,OR(מרקובחצי[[#This Row],[CycleNumber]]=1,AND(U65=1),AND(V65=1,OR(מרקובחצי[[#This Row],[עד ועד]]&lt;J65,מרקובחצי[[#This Row],[עד ועד]]&gt;K65)),W65=1)),1,""))</f>
        <v/>
      </c>
      <c r="Q66" t="str">
        <f>IF(מרקובחצי[[#This Row],[קבעה הפלגה?]]=1,"",IF(AND(מרקובחצי[[#This Row],[עד ועד]]&gt;31,OR(מרקובחצי[[#This Row],[CycleNumber]]=1,AND(U65=1),AND(V65=1,מרקובחצי[[#This Row],[עד ועד]]&gt;K65),AND(W65=1,OR(מרקובחצי[[#This Row],[עד ועד]]&gt;K65,מרקובחצי[[#This Row],[עד ועד]]&lt;J65)))),1,""))</f>
        <v/>
      </c>
      <c r="R66" t="str">
        <f>IF(מרקובחצי[[#This Row],[CycleNumber]]&gt;1,IF(AND(O65=1,מרקובחצי[[#This Row],[עד ועד]]&lt;29),1,""),"")</f>
        <v/>
      </c>
      <c r="S66" t="str">
        <f>IF(מרקובחצי[[#This Row],[CycleNumber]]&gt;1,IF(OR(AND(O65=1,מרקובחצי[[#This Row],[עד ועד]]&gt;28),AND(P65=1),AND(Q65=1,מרקובחצי[[#This Row],[עד ועד]]&lt;32)),1,""),"")</f>
        <v/>
      </c>
      <c r="T66" t="str">
        <f>IF(מרקובחצי[[#This Row],[CycleNumber]]&gt;1,IF(AND(Q65=1,מרקובחצי[[#This Row],[עד ועד]]&gt;31),1,""),"")</f>
        <v/>
      </c>
      <c r="U66" t="str">
        <f>IF(מרקובחצי[[#This Row],[CycleNumber]]&gt;1,IF(AND(R65=1,מרקובחצי[[#This Row],[עד ועד]]&lt;29),1,IF(AND(U65=1,NOT(OR(מרקובחצי[[#This Row],[עד ועד]]&lt;J65,מרקובחצי[[#This Row],[עד ועד]]&gt;K65))),1,"")),"")</f>
        <v/>
      </c>
      <c r="V66" t="str">
        <f>IF(מרקובחצי[[#This Row],[CycleNumber]]&gt;1,IF(AND(SUM(R65:T65)=1,מרקובחצי[[#This Row],[עד ועד]]&gt;28,מרקובחצי[[#This Row],[עד ועד]]&lt;32),1,IF(OR(S65=1,AND(R65=1,מרקובחצי[[#This Row],[עד ועד]]&gt;28),AND(T65=1,מרקובחצי[[#This Row],[עד ועד]]&lt;32)),1,IF(AND(V65=1,NOT(OR(מרקובחצי[[#This Row],[עד ועד]]&lt;J65,מרקובחצי[[#This Row],[עד ועד]]&gt;K65))),1,""))),"")</f>
        <v/>
      </c>
      <c r="W66" t="str">
        <f>IF(מרקובחצי[[#This Row],[CycleNumber]]&gt;1,IF(AND(T65=1,מרקובחצי[[#This Row],[עד ועד]]&gt;31),1,IF(AND(W65=1,NOT(OR(מרקובחצי[[#This Row],[עד ועד]]&lt;J65,מרקובחצי[[#This Row],[עד ועד]]&gt;K65))),1,"")),"")</f>
        <v/>
      </c>
      <c r="X66" t="str">
        <f>IF(AND(מרקובחצי[[#This Row],[CycleNumber]]&lt;$B67,SUM(מרקובחצי[[#This Row],[11]],R67)=2),1,"")</f>
        <v/>
      </c>
      <c r="Y66" t="str">
        <f>IF(AND(מרקובחצי[[#This Row],[CycleNumber]]&lt;$B67,SUM(מרקובחצי[[#This Row],[11]],S67)=2),1,"")</f>
        <v/>
      </c>
      <c r="Z66" t="str">
        <f>IF(AND(מרקובחצי[[#This Row],[CycleNumber]]&lt;$B67,SUM(מרקובחצי[[#This Row],[13]],S67)=2),1,"")</f>
        <v/>
      </c>
      <c r="AA66" t="str">
        <f>IF(AND(מרקובחצי[[#This Row],[CycleNumber]]&lt;$B67,SUM(מרקובחצי[[#This Row],[13]],T67)=2),1,"")</f>
        <v/>
      </c>
      <c r="AB66" t="str">
        <f>IF(AND(מרקובחצי[[#This Row],[CycleNumber]]&lt;$B67,SUM(מרקובחצי[[#This Row],[21]],U67)=2),1,"")</f>
        <v/>
      </c>
      <c r="AC66" t="str">
        <f>IF(AND(מרקובחצי[[#This Row],[CycleNumber]]&lt;$B67,SUM(מרקובחצי[[#This Row],[21]],V67)=2),1,"")</f>
        <v/>
      </c>
      <c r="AD66" t="str">
        <f>IF(AND(מרקובחצי[[#This Row],[CycleNumber]]&lt;$B67,SUM(מרקובחצי[[#This Row],[23]],V67)=2),1,"")</f>
        <v/>
      </c>
      <c r="AE66" t="str">
        <f>IF(AND(מרקובחצי[[#This Row],[CycleNumber]]&lt;$B67,SUM(מרקובחצי[[#This Row],[23]],W67)=2),1,"")</f>
        <v/>
      </c>
      <c r="AF66" t="str">
        <f>IF(AND(מרקובחצי[[#This Row],[CycleNumber]]&lt;$B67,SUM(מרקובחצי[[#This Row],[31]],O67)=2),1,"")</f>
        <v/>
      </c>
      <c r="AG66" t="str">
        <f>IF(AND(מרקובחצי[[#This Row],[CycleNumber]]&lt;$B67,SUM(מרקובחצי[[#This Row],[31]],P67)=2),1,"")</f>
        <v/>
      </c>
      <c r="AH66" t="str">
        <f>IF(AND(מרקובחצי[[#This Row],[CycleNumber]]&lt;$B67,SUM(מרקובחצי[[#This Row],[31]],Q67)=2),1,"")</f>
        <v/>
      </c>
      <c r="AI66" t="str">
        <f>IF(AND(מרקובחצי[[#This Row],[CycleNumber]]&lt;$B67,SUM(U66:U67)=2),1,"")</f>
        <v/>
      </c>
      <c r="AJ66" t="str">
        <f>IF(AND(מרקובחצי[[#This Row],[CycleNumber]]&lt;$B67,SUM(מרקובחצי[[#This Row],[32]],O67)=2),1,"")</f>
        <v/>
      </c>
      <c r="AK66" t="str">
        <f>IF(AND(מרקובחצי[[#This Row],[CycleNumber]]&lt;$B67,SUM(מרקובחצי[[#This Row],[32]],P67)=2),1,"")</f>
        <v/>
      </c>
      <c r="AL66" t="str">
        <f>IF(AND(מרקובחצי[[#This Row],[CycleNumber]]&lt;$B67,SUM(מרקובחצי[[#This Row],[32]],Q67)=2),1,"")</f>
        <v/>
      </c>
      <c r="AM66" t="str">
        <f>IF(AND(מרקובחצי[[#This Row],[CycleNumber]]&lt;$B67,SUM(V66:V67)=2),1,"")</f>
        <v/>
      </c>
      <c r="AN66" t="str">
        <f>IF(AND(מרקובחצי[[#This Row],[CycleNumber]]&lt;$B67,SUM(מרקובחצי[[#This Row],[33]],O67)=2),1,"")</f>
        <v/>
      </c>
      <c r="AO66" t="str">
        <f>IF(AND(מרקובחצי[[#This Row],[CycleNumber]]&lt;$B67,SUM(מרקובחצי[[#This Row],[33]],P67)=2),1,"")</f>
        <v/>
      </c>
      <c r="AP66" t="str">
        <f>IF(AND(מרקובחצי[[#This Row],[CycleNumber]]&lt;$B67,SUM(מרקובחצי[[#This Row],[33]],Q67)=2),1,"")</f>
        <v/>
      </c>
      <c r="AQ66" t="str">
        <f>IF(AND(מרקובחצי[[#This Row],[CycleNumber]]&lt;$B67,SUM(W66:W67)=2),1,"")</f>
        <v/>
      </c>
      <c r="AR66" t="str">
        <f>IF(AND(מרקובחצי[[#This Row],[CycleNumber]]&lt;$B67,SUM(מרקובחצי[[#This Row],[12]],S67)=2),1,"")</f>
        <v/>
      </c>
      <c r="AS66" t="str">
        <f>IF(AND(מרקובחצי[[#This Row],[CycleNumber]]&lt;$B67,SUM(מרקובחצי[[#This Row],[22]],V67)=2),1,"")</f>
        <v/>
      </c>
      <c r="AT66" s="3">
        <f>SUM(מרקובחצי[[#This Row],[11]:[33]])</f>
        <v>0</v>
      </c>
    </row>
    <row r="67" spans="1:46" hidden="1" x14ac:dyDescent="0.25">
      <c r="A67" t="s">
        <v>8</v>
      </c>
      <c r="B67">
        <v>9</v>
      </c>
      <c r="C67">
        <v>24</v>
      </c>
      <c r="D67">
        <f>מרקובחצי[[#This Row],[LengthofCycle]]+1</f>
        <v>25</v>
      </c>
      <c r="E67">
        <f>IF(IFERROR(LOOKUP(מרקובחצי[[#This Row],[ClientID]],קביעויות[הפלגה]),FALSE)=מרקובחצי[[#This Row],[ClientID]],1,"")</f>
        <v>1</v>
      </c>
      <c r="F67" t="str">
        <f>IF(IFERROR(LOOKUP(מרקובחצי[[#This Row],[ClientID]],סוגחציקבוע[S31]),FALSE)=מרקובחצי[[#This Row],[ClientID]],1,"")</f>
        <v/>
      </c>
      <c r="G67" t="str">
        <f>IF(IFERROR(LOOKUP(מרקובחצי[[#This Row],[ClientID]],סוגחציקבוע[S32]),FALSE)=מרקובחצי[[#This Row],[ClientID]],1,"")</f>
        <v/>
      </c>
      <c r="H67" t="str">
        <f>IF(IFERROR(LOOKUP(מרקובחצי[[#This Row],[ClientID]],סוגחציקבוע[S33]),FALSE)=מרקובחצי[[#This Row],[ClientID]],1,"")</f>
        <v/>
      </c>
      <c r="I67" t="str">
        <f>IF(IFERROR(LOOKUP(מרקובחצי[[#This Row],[ClientID]],סוגחציקבוע[S32&amp;33]),FALSE)=מרקובחצי[[#This Row],[ClientID]],1,"")</f>
        <v/>
      </c>
      <c r="J67">
        <f>IF(SUM(מרקובחצי[[#This Row],[11]:[13]])=1,מרקובחצי[[#This Row],[עד ועד]],IF(SUM(R66:T67)=1,IF(מרקובחצי[[#This Row],[עד ועד]]&lt;J66,מרקובחצי[[#This Row],[עד ועד]],J66),J66))</f>
        <v>28</v>
      </c>
      <c r="K67">
        <f>IF(SUM(מרקובחצי[[#This Row],[11]:[13]])=1,מרקובחצי[[#This Row],[עד ועד]],IF(SUM(R66:T67)=1,IF(מרקובחצי[[#This Row],[עד ועד]]&gt;K66,מרקובחצי[[#This Row],[עד ועד]],K66),K66))</f>
        <v>35</v>
      </c>
      <c r="L67" t="str">
        <f>IF(AND(SUM(מרקובחצי[[#This Row],[31]:[33]])=1,SUM(U66:W66)=0),מרקובחצי[[#This Row],[מקס]]-מרקובחצי[[#This Row],[מינ]],"")</f>
        <v/>
      </c>
      <c r="M6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67" t="str">
        <f t="shared" si="1"/>
        <v/>
      </c>
      <c r="O67" t="str">
        <f>IF(מרקובחצי[[#This Row],[קבעה הפלגה?]]=1,"",IF(AND(מרקובחצי[[#This Row],[עד ועד]]&lt;29,OR(מרקובחצי[[#This Row],[CycleNumber]]=1,AND(U66=1,OR(מרקובחצי[[#This Row],[עד ועד]]&lt;J66,מרקובחצי[[#This Row],[עד ועד]]&gt;K66)),AND(V66=1,מרקובחצי[[#This Row],[עד ועד]]&lt;J66),W66=1)),1,""))</f>
        <v/>
      </c>
      <c r="P67" t="str">
        <f>IF(מרקובחצי[[#This Row],[קבעה הפלגה?]]=1,"",IF(AND(מרקובחצי[[#This Row],[עד ועד]]&gt;28,מרקובחצי[[#This Row],[עד ועד]]&lt;32,OR(מרקובחצי[[#This Row],[CycleNumber]]=1,AND(U66=1),AND(V66=1,OR(מרקובחצי[[#This Row],[עד ועד]]&lt;J66,מרקובחצי[[#This Row],[עד ועד]]&gt;K66)),W66=1)),1,""))</f>
        <v/>
      </c>
      <c r="Q67" t="str">
        <f>IF(מרקובחצי[[#This Row],[קבעה הפלגה?]]=1,"",IF(AND(מרקובחצי[[#This Row],[עד ועד]]&gt;31,OR(מרקובחצי[[#This Row],[CycleNumber]]=1,AND(U66=1),AND(V66=1,מרקובחצי[[#This Row],[עד ועד]]&gt;K66),AND(W66=1,OR(מרקובחצי[[#This Row],[עד ועד]]&gt;K66,מרקובחצי[[#This Row],[עד ועד]]&lt;J66)))),1,""))</f>
        <v/>
      </c>
      <c r="R67" t="str">
        <f>IF(מרקובחצי[[#This Row],[CycleNumber]]&gt;1,IF(AND(O66=1,מרקובחצי[[#This Row],[עד ועד]]&lt;29),1,""),"")</f>
        <v/>
      </c>
      <c r="S67" t="str">
        <f>IF(מרקובחצי[[#This Row],[CycleNumber]]&gt;1,IF(OR(AND(O66=1,מרקובחצי[[#This Row],[עד ועד]]&gt;28),AND(P66=1),AND(Q66=1,מרקובחצי[[#This Row],[עד ועד]]&lt;32)),1,""),"")</f>
        <v/>
      </c>
      <c r="T67" t="str">
        <f>IF(מרקובחצי[[#This Row],[CycleNumber]]&gt;1,IF(AND(Q66=1,מרקובחצי[[#This Row],[עד ועד]]&gt;31),1,""),"")</f>
        <v/>
      </c>
      <c r="U67" t="str">
        <f>IF(מרקובחצי[[#This Row],[CycleNumber]]&gt;1,IF(AND(R66=1,מרקובחצי[[#This Row],[עד ועד]]&lt;29),1,IF(AND(U66=1,NOT(OR(מרקובחצי[[#This Row],[עד ועד]]&lt;J66,מרקובחצי[[#This Row],[עד ועד]]&gt;K66))),1,"")),"")</f>
        <v/>
      </c>
      <c r="V67" t="str">
        <f>IF(מרקובחצי[[#This Row],[CycleNumber]]&gt;1,IF(AND(SUM(R66:T66)=1,מרקובחצי[[#This Row],[עד ועד]]&gt;28,מרקובחצי[[#This Row],[עד ועד]]&lt;32),1,IF(OR(S66=1,AND(R66=1,מרקובחצי[[#This Row],[עד ועד]]&gt;28),AND(T66=1,מרקובחצי[[#This Row],[עד ועד]]&lt;32)),1,IF(AND(V66=1,NOT(OR(מרקובחצי[[#This Row],[עד ועד]]&lt;J66,מרקובחצי[[#This Row],[עד ועד]]&gt;K66))),1,""))),"")</f>
        <v/>
      </c>
      <c r="W67" t="str">
        <f>IF(מרקובחצי[[#This Row],[CycleNumber]]&gt;1,IF(AND(T66=1,מרקובחצי[[#This Row],[עד ועד]]&gt;31),1,IF(AND(W66=1,NOT(OR(מרקובחצי[[#This Row],[עד ועד]]&lt;J66,מרקובחצי[[#This Row],[עד ועד]]&gt;K66))),1,"")),"")</f>
        <v/>
      </c>
      <c r="X67" t="str">
        <f>IF(AND(מרקובחצי[[#This Row],[CycleNumber]]&lt;$B68,SUM(מרקובחצי[[#This Row],[11]],R68)=2),1,"")</f>
        <v/>
      </c>
      <c r="Y67" t="str">
        <f>IF(AND(מרקובחצי[[#This Row],[CycleNumber]]&lt;$B68,SUM(מרקובחצי[[#This Row],[11]],S68)=2),1,"")</f>
        <v/>
      </c>
      <c r="Z67" t="str">
        <f>IF(AND(מרקובחצי[[#This Row],[CycleNumber]]&lt;$B68,SUM(מרקובחצי[[#This Row],[13]],S68)=2),1,"")</f>
        <v/>
      </c>
      <c r="AA67" t="str">
        <f>IF(AND(מרקובחצי[[#This Row],[CycleNumber]]&lt;$B68,SUM(מרקובחצי[[#This Row],[13]],T68)=2),1,"")</f>
        <v/>
      </c>
      <c r="AB67" t="str">
        <f>IF(AND(מרקובחצי[[#This Row],[CycleNumber]]&lt;$B68,SUM(מרקובחצי[[#This Row],[21]],U68)=2),1,"")</f>
        <v/>
      </c>
      <c r="AC67" t="str">
        <f>IF(AND(מרקובחצי[[#This Row],[CycleNumber]]&lt;$B68,SUM(מרקובחצי[[#This Row],[21]],V68)=2),1,"")</f>
        <v/>
      </c>
      <c r="AD67" t="str">
        <f>IF(AND(מרקובחצי[[#This Row],[CycleNumber]]&lt;$B68,SUM(מרקובחצי[[#This Row],[23]],V68)=2),1,"")</f>
        <v/>
      </c>
      <c r="AE67" t="str">
        <f>IF(AND(מרקובחצי[[#This Row],[CycleNumber]]&lt;$B68,SUM(מרקובחצי[[#This Row],[23]],W68)=2),1,"")</f>
        <v/>
      </c>
      <c r="AF67" t="str">
        <f>IF(AND(מרקובחצי[[#This Row],[CycleNumber]]&lt;$B68,SUM(מרקובחצי[[#This Row],[31]],O68)=2),1,"")</f>
        <v/>
      </c>
      <c r="AG67" t="str">
        <f>IF(AND(מרקובחצי[[#This Row],[CycleNumber]]&lt;$B68,SUM(מרקובחצי[[#This Row],[31]],P68)=2),1,"")</f>
        <v/>
      </c>
      <c r="AH67" t="str">
        <f>IF(AND(מרקובחצי[[#This Row],[CycleNumber]]&lt;$B68,SUM(מרקובחצי[[#This Row],[31]],Q68)=2),1,"")</f>
        <v/>
      </c>
      <c r="AI67" t="str">
        <f>IF(AND(מרקובחצי[[#This Row],[CycleNumber]]&lt;$B68,SUM(U67:U68)=2),1,"")</f>
        <v/>
      </c>
      <c r="AJ67" t="str">
        <f>IF(AND(מרקובחצי[[#This Row],[CycleNumber]]&lt;$B68,SUM(מרקובחצי[[#This Row],[32]],O68)=2),1,"")</f>
        <v/>
      </c>
      <c r="AK67" t="str">
        <f>IF(AND(מרקובחצי[[#This Row],[CycleNumber]]&lt;$B68,SUM(מרקובחצי[[#This Row],[32]],P68)=2),1,"")</f>
        <v/>
      </c>
      <c r="AL67" t="str">
        <f>IF(AND(מרקובחצי[[#This Row],[CycleNumber]]&lt;$B68,SUM(מרקובחצי[[#This Row],[32]],Q68)=2),1,"")</f>
        <v/>
      </c>
      <c r="AM67" t="str">
        <f>IF(AND(מרקובחצי[[#This Row],[CycleNumber]]&lt;$B68,SUM(V67:V68)=2),1,"")</f>
        <v/>
      </c>
      <c r="AN67" t="str">
        <f>IF(AND(מרקובחצי[[#This Row],[CycleNumber]]&lt;$B68,SUM(מרקובחצי[[#This Row],[33]],O68)=2),1,"")</f>
        <v/>
      </c>
      <c r="AO67" t="str">
        <f>IF(AND(מרקובחצי[[#This Row],[CycleNumber]]&lt;$B68,SUM(מרקובחצי[[#This Row],[33]],P68)=2),1,"")</f>
        <v/>
      </c>
      <c r="AP67" t="str">
        <f>IF(AND(מרקובחצי[[#This Row],[CycleNumber]]&lt;$B68,SUM(מרקובחצי[[#This Row],[33]],Q68)=2),1,"")</f>
        <v/>
      </c>
      <c r="AQ67" t="str">
        <f>IF(AND(מרקובחצי[[#This Row],[CycleNumber]]&lt;$B68,SUM(W67:W68)=2),1,"")</f>
        <v/>
      </c>
      <c r="AR67" t="str">
        <f>IF(AND(מרקובחצי[[#This Row],[CycleNumber]]&lt;$B68,SUM(מרקובחצי[[#This Row],[12]],S68)=2),1,"")</f>
        <v/>
      </c>
      <c r="AS67" t="str">
        <f>IF(AND(מרקובחצי[[#This Row],[CycleNumber]]&lt;$B68,SUM(מרקובחצי[[#This Row],[22]],V68)=2),1,"")</f>
        <v/>
      </c>
      <c r="AT67" s="3">
        <f>SUM(מרקובחצי[[#This Row],[11]:[33]])</f>
        <v>0</v>
      </c>
    </row>
    <row r="68" spans="1:46" hidden="1" x14ac:dyDescent="0.25">
      <c r="A68" t="s">
        <v>8</v>
      </c>
      <c r="B68">
        <v>10</v>
      </c>
      <c r="C68">
        <v>18</v>
      </c>
      <c r="D68">
        <f>מרקובחצי[[#This Row],[LengthofCycle]]+1</f>
        <v>19</v>
      </c>
      <c r="E68">
        <f>IF(IFERROR(LOOKUP(מרקובחצי[[#This Row],[ClientID]],קביעויות[הפלגה]),FALSE)=מרקובחצי[[#This Row],[ClientID]],1,"")</f>
        <v>1</v>
      </c>
      <c r="F68" t="str">
        <f>IF(IFERROR(LOOKUP(מרקובחצי[[#This Row],[ClientID]],סוגחציקבוע[S31]),FALSE)=מרקובחצי[[#This Row],[ClientID]],1,"")</f>
        <v/>
      </c>
      <c r="G68" t="str">
        <f>IF(IFERROR(LOOKUP(מרקובחצי[[#This Row],[ClientID]],סוגחציקבוע[S32]),FALSE)=מרקובחצי[[#This Row],[ClientID]],1,"")</f>
        <v/>
      </c>
      <c r="H68" t="str">
        <f>IF(IFERROR(LOOKUP(מרקובחצי[[#This Row],[ClientID]],סוגחציקבוע[S33]),FALSE)=מרקובחצי[[#This Row],[ClientID]],1,"")</f>
        <v/>
      </c>
      <c r="I68" t="str">
        <f>IF(IFERROR(LOOKUP(מרקובחצי[[#This Row],[ClientID]],סוגחציקבוע[S32&amp;33]),FALSE)=מרקובחצי[[#This Row],[ClientID]],1,"")</f>
        <v/>
      </c>
      <c r="J68">
        <f>IF(SUM(מרקובחצי[[#This Row],[11]:[13]])=1,מרקובחצי[[#This Row],[עד ועד]],IF(SUM(R67:T68)=1,IF(מרקובחצי[[#This Row],[עד ועד]]&lt;J67,מרקובחצי[[#This Row],[עד ועד]],J67),J67))</f>
        <v>28</v>
      </c>
      <c r="K68">
        <f>IF(SUM(מרקובחצי[[#This Row],[11]:[13]])=1,מרקובחצי[[#This Row],[עד ועד]],IF(SUM(R67:T68)=1,IF(מרקובחצי[[#This Row],[עד ועד]]&gt;K67,מרקובחצי[[#This Row],[עד ועד]],K67),K67))</f>
        <v>35</v>
      </c>
      <c r="L68" t="str">
        <f>IF(AND(SUM(מרקובחצי[[#This Row],[31]:[33]])=1,SUM(U67:W67)=0),מרקובחצי[[#This Row],[מקס]]-מרקובחצי[[#This Row],[מינ]],"")</f>
        <v/>
      </c>
      <c r="M6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68" t="str">
        <f t="shared" si="1"/>
        <v/>
      </c>
      <c r="O68" t="str">
        <f>IF(מרקובחצי[[#This Row],[קבעה הפלגה?]]=1,"",IF(AND(מרקובחצי[[#This Row],[עד ועד]]&lt;29,OR(מרקובחצי[[#This Row],[CycleNumber]]=1,AND(U67=1,OR(מרקובחצי[[#This Row],[עד ועד]]&lt;J67,מרקובחצי[[#This Row],[עד ועד]]&gt;K67)),AND(V67=1,מרקובחצי[[#This Row],[עד ועד]]&lt;J67),W67=1)),1,""))</f>
        <v/>
      </c>
      <c r="P68" t="str">
        <f>IF(מרקובחצי[[#This Row],[קבעה הפלגה?]]=1,"",IF(AND(מרקובחצי[[#This Row],[עד ועד]]&gt;28,מרקובחצי[[#This Row],[עד ועד]]&lt;32,OR(מרקובחצי[[#This Row],[CycleNumber]]=1,AND(U67=1),AND(V67=1,OR(מרקובחצי[[#This Row],[עד ועד]]&lt;J67,מרקובחצי[[#This Row],[עד ועד]]&gt;K67)),W67=1)),1,""))</f>
        <v/>
      </c>
      <c r="Q68" t="str">
        <f>IF(מרקובחצי[[#This Row],[קבעה הפלגה?]]=1,"",IF(AND(מרקובחצי[[#This Row],[עד ועד]]&gt;31,OR(מרקובחצי[[#This Row],[CycleNumber]]=1,AND(U67=1),AND(V67=1,מרקובחצי[[#This Row],[עד ועד]]&gt;K67),AND(W67=1,OR(מרקובחצי[[#This Row],[עד ועד]]&gt;K67,מרקובחצי[[#This Row],[עד ועד]]&lt;J67)))),1,""))</f>
        <v/>
      </c>
      <c r="R68" t="str">
        <f>IF(מרקובחצי[[#This Row],[CycleNumber]]&gt;1,IF(AND(O67=1,מרקובחצי[[#This Row],[עד ועד]]&lt;29),1,""),"")</f>
        <v/>
      </c>
      <c r="S68" t="str">
        <f>IF(מרקובחצי[[#This Row],[CycleNumber]]&gt;1,IF(OR(AND(O67=1,מרקובחצי[[#This Row],[עד ועד]]&gt;28),AND(P67=1),AND(Q67=1,מרקובחצי[[#This Row],[עד ועד]]&lt;32)),1,""),"")</f>
        <v/>
      </c>
      <c r="T68" t="str">
        <f>IF(מרקובחצי[[#This Row],[CycleNumber]]&gt;1,IF(AND(Q67=1,מרקובחצי[[#This Row],[עד ועד]]&gt;31),1,""),"")</f>
        <v/>
      </c>
      <c r="U68" t="str">
        <f>IF(מרקובחצי[[#This Row],[CycleNumber]]&gt;1,IF(AND(R67=1,מרקובחצי[[#This Row],[עד ועד]]&lt;29),1,IF(AND(U67=1,NOT(OR(מרקובחצי[[#This Row],[עד ועד]]&lt;J67,מרקובחצי[[#This Row],[עד ועד]]&gt;K67))),1,"")),"")</f>
        <v/>
      </c>
      <c r="V68" t="str">
        <f>IF(מרקובחצי[[#This Row],[CycleNumber]]&gt;1,IF(AND(SUM(R67:T67)=1,מרקובחצי[[#This Row],[עד ועד]]&gt;28,מרקובחצי[[#This Row],[עד ועד]]&lt;32),1,IF(OR(S67=1,AND(R67=1,מרקובחצי[[#This Row],[עד ועד]]&gt;28),AND(T67=1,מרקובחצי[[#This Row],[עד ועד]]&lt;32)),1,IF(AND(V67=1,NOT(OR(מרקובחצי[[#This Row],[עד ועד]]&lt;J67,מרקובחצי[[#This Row],[עד ועד]]&gt;K67))),1,""))),"")</f>
        <v/>
      </c>
      <c r="W68" t="str">
        <f>IF(מרקובחצי[[#This Row],[CycleNumber]]&gt;1,IF(AND(T67=1,מרקובחצי[[#This Row],[עד ועד]]&gt;31),1,IF(AND(W67=1,NOT(OR(מרקובחצי[[#This Row],[עד ועד]]&lt;J67,מרקובחצי[[#This Row],[עד ועד]]&gt;K67))),1,"")),"")</f>
        <v/>
      </c>
      <c r="X68" t="str">
        <f>IF(AND(מרקובחצי[[#This Row],[CycleNumber]]&lt;$B69,SUM(מרקובחצי[[#This Row],[11]],R69)=2),1,"")</f>
        <v/>
      </c>
      <c r="Y68" t="str">
        <f>IF(AND(מרקובחצי[[#This Row],[CycleNumber]]&lt;$B69,SUM(מרקובחצי[[#This Row],[11]],S69)=2),1,"")</f>
        <v/>
      </c>
      <c r="Z68" t="str">
        <f>IF(AND(מרקובחצי[[#This Row],[CycleNumber]]&lt;$B69,SUM(מרקובחצי[[#This Row],[13]],S69)=2),1,"")</f>
        <v/>
      </c>
      <c r="AA68" t="str">
        <f>IF(AND(מרקובחצי[[#This Row],[CycleNumber]]&lt;$B69,SUM(מרקובחצי[[#This Row],[13]],T69)=2),1,"")</f>
        <v/>
      </c>
      <c r="AB68" t="str">
        <f>IF(AND(מרקובחצי[[#This Row],[CycleNumber]]&lt;$B69,SUM(מרקובחצי[[#This Row],[21]],U69)=2),1,"")</f>
        <v/>
      </c>
      <c r="AC68" t="str">
        <f>IF(AND(מרקובחצי[[#This Row],[CycleNumber]]&lt;$B69,SUM(מרקובחצי[[#This Row],[21]],V69)=2),1,"")</f>
        <v/>
      </c>
      <c r="AD68" t="str">
        <f>IF(AND(מרקובחצי[[#This Row],[CycleNumber]]&lt;$B69,SUM(מרקובחצי[[#This Row],[23]],V69)=2),1,"")</f>
        <v/>
      </c>
      <c r="AE68" t="str">
        <f>IF(AND(מרקובחצי[[#This Row],[CycleNumber]]&lt;$B69,SUM(מרקובחצי[[#This Row],[23]],W69)=2),1,"")</f>
        <v/>
      </c>
      <c r="AF68" t="str">
        <f>IF(AND(מרקובחצי[[#This Row],[CycleNumber]]&lt;$B69,SUM(מרקובחצי[[#This Row],[31]],O69)=2),1,"")</f>
        <v/>
      </c>
      <c r="AG68" t="str">
        <f>IF(AND(מרקובחצי[[#This Row],[CycleNumber]]&lt;$B69,SUM(מרקובחצי[[#This Row],[31]],P69)=2),1,"")</f>
        <v/>
      </c>
      <c r="AH68" t="str">
        <f>IF(AND(מרקובחצי[[#This Row],[CycleNumber]]&lt;$B69,SUM(מרקובחצי[[#This Row],[31]],Q69)=2),1,"")</f>
        <v/>
      </c>
      <c r="AI68" t="str">
        <f>IF(AND(מרקובחצי[[#This Row],[CycleNumber]]&lt;$B69,SUM(U68:U69)=2),1,"")</f>
        <v/>
      </c>
      <c r="AJ68" t="str">
        <f>IF(AND(מרקובחצי[[#This Row],[CycleNumber]]&lt;$B69,SUM(מרקובחצי[[#This Row],[32]],O69)=2),1,"")</f>
        <v/>
      </c>
      <c r="AK68" t="str">
        <f>IF(AND(מרקובחצי[[#This Row],[CycleNumber]]&lt;$B69,SUM(מרקובחצי[[#This Row],[32]],P69)=2),1,"")</f>
        <v/>
      </c>
      <c r="AL68" t="str">
        <f>IF(AND(מרקובחצי[[#This Row],[CycleNumber]]&lt;$B69,SUM(מרקובחצי[[#This Row],[32]],Q69)=2),1,"")</f>
        <v/>
      </c>
      <c r="AM68" t="str">
        <f>IF(AND(מרקובחצי[[#This Row],[CycleNumber]]&lt;$B69,SUM(V68:V69)=2),1,"")</f>
        <v/>
      </c>
      <c r="AN68" t="str">
        <f>IF(AND(מרקובחצי[[#This Row],[CycleNumber]]&lt;$B69,SUM(מרקובחצי[[#This Row],[33]],O69)=2),1,"")</f>
        <v/>
      </c>
      <c r="AO68" t="str">
        <f>IF(AND(מרקובחצי[[#This Row],[CycleNumber]]&lt;$B69,SUM(מרקובחצי[[#This Row],[33]],P69)=2),1,"")</f>
        <v/>
      </c>
      <c r="AP68" t="str">
        <f>IF(AND(מרקובחצי[[#This Row],[CycleNumber]]&lt;$B69,SUM(מרקובחצי[[#This Row],[33]],Q69)=2),1,"")</f>
        <v/>
      </c>
      <c r="AQ68" t="str">
        <f>IF(AND(מרקובחצי[[#This Row],[CycleNumber]]&lt;$B69,SUM(W68:W69)=2),1,"")</f>
        <v/>
      </c>
      <c r="AR68" t="str">
        <f>IF(AND(מרקובחצי[[#This Row],[CycleNumber]]&lt;$B69,SUM(מרקובחצי[[#This Row],[12]],S69)=2),1,"")</f>
        <v/>
      </c>
      <c r="AS68" t="str">
        <f>IF(AND(מרקובחצי[[#This Row],[CycleNumber]]&lt;$B69,SUM(מרקובחצי[[#This Row],[22]],V69)=2),1,"")</f>
        <v/>
      </c>
      <c r="AT68" s="3">
        <f>SUM(מרקובחצי[[#This Row],[11]:[33]])</f>
        <v>0</v>
      </c>
    </row>
    <row r="69" spans="1:46" hidden="1" x14ac:dyDescent="0.25">
      <c r="A69" t="s">
        <v>8</v>
      </c>
      <c r="B69">
        <v>11</v>
      </c>
      <c r="C69">
        <v>26</v>
      </c>
      <c r="D69">
        <f>מרקובחצי[[#This Row],[LengthofCycle]]+1</f>
        <v>27</v>
      </c>
      <c r="E69">
        <f>IF(IFERROR(LOOKUP(מרקובחצי[[#This Row],[ClientID]],קביעויות[הפלגה]),FALSE)=מרקובחצי[[#This Row],[ClientID]],1,"")</f>
        <v>1</v>
      </c>
      <c r="F69" t="str">
        <f>IF(IFERROR(LOOKUP(מרקובחצי[[#This Row],[ClientID]],סוגחציקבוע[S31]),FALSE)=מרקובחצי[[#This Row],[ClientID]],1,"")</f>
        <v/>
      </c>
      <c r="G69" t="str">
        <f>IF(IFERROR(LOOKUP(מרקובחצי[[#This Row],[ClientID]],סוגחציקבוע[S32]),FALSE)=מרקובחצי[[#This Row],[ClientID]],1,"")</f>
        <v/>
      </c>
      <c r="H69" t="str">
        <f>IF(IFERROR(LOOKUP(מרקובחצי[[#This Row],[ClientID]],סוגחציקבוע[S33]),FALSE)=מרקובחצי[[#This Row],[ClientID]],1,"")</f>
        <v/>
      </c>
      <c r="I69" t="str">
        <f>IF(IFERROR(LOOKUP(מרקובחצי[[#This Row],[ClientID]],סוגחציקבוע[S32&amp;33]),FALSE)=מרקובחצי[[#This Row],[ClientID]],1,"")</f>
        <v/>
      </c>
      <c r="J69">
        <f>IF(SUM(מרקובחצי[[#This Row],[11]:[13]])=1,מרקובחצי[[#This Row],[עד ועד]],IF(SUM(R68:T69)=1,IF(מרקובחצי[[#This Row],[עד ועד]]&lt;J68,מרקובחצי[[#This Row],[עד ועד]],J68),J68))</f>
        <v>28</v>
      </c>
      <c r="K69">
        <f>IF(SUM(מרקובחצי[[#This Row],[11]:[13]])=1,מרקובחצי[[#This Row],[עד ועד]],IF(SUM(R68:T69)=1,IF(מרקובחצי[[#This Row],[עד ועד]]&gt;K68,מרקובחצי[[#This Row],[עד ועד]],K68),K68))</f>
        <v>35</v>
      </c>
      <c r="L69" t="str">
        <f>IF(AND(SUM(מרקובחצי[[#This Row],[31]:[33]])=1,SUM(U68:W68)=0),מרקובחצי[[#This Row],[מקס]]-מרקובחצי[[#This Row],[מינ]],"")</f>
        <v/>
      </c>
      <c r="M6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69" t="str">
        <f t="shared" si="1"/>
        <v/>
      </c>
      <c r="O69" t="str">
        <f>IF(מרקובחצי[[#This Row],[קבעה הפלגה?]]=1,"",IF(AND(מרקובחצי[[#This Row],[עד ועד]]&lt;29,OR(מרקובחצי[[#This Row],[CycleNumber]]=1,AND(U68=1,OR(מרקובחצי[[#This Row],[עד ועד]]&lt;J68,מרקובחצי[[#This Row],[עד ועד]]&gt;K68)),AND(V68=1,מרקובחצי[[#This Row],[עד ועד]]&lt;J68),W68=1)),1,""))</f>
        <v/>
      </c>
      <c r="P69" t="str">
        <f>IF(מרקובחצי[[#This Row],[קבעה הפלגה?]]=1,"",IF(AND(מרקובחצי[[#This Row],[עד ועד]]&gt;28,מרקובחצי[[#This Row],[עד ועד]]&lt;32,OR(מרקובחצי[[#This Row],[CycleNumber]]=1,AND(U68=1),AND(V68=1,OR(מרקובחצי[[#This Row],[עד ועד]]&lt;J68,מרקובחצי[[#This Row],[עד ועד]]&gt;K68)),W68=1)),1,""))</f>
        <v/>
      </c>
      <c r="Q69" t="str">
        <f>IF(מרקובחצי[[#This Row],[קבעה הפלגה?]]=1,"",IF(AND(מרקובחצי[[#This Row],[עד ועד]]&gt;31,OR(מרקובחצי[[#This Row],[CycleNumber]]=1,AND(U68=1),AND(V68=1,מרקובחצי[[#This Row],[עד ועד]]&gt;K68),AND(W68=1,OR(מרקובחצי[[#This Row],[עד ועד]]&gt;K68,מרקובחצי[[#This Row],[עד ועד]]&lt;J68)))),1,""))</f>
        <v/>
      </c>
      <c r="R69" t="str">
        <f>IF(מרקובחצי[[#This Row],[CycleNumber]]&gt;1,IF(AND(O68=1,מרקובחצי[[#This Row],[עד ועד]]&lt;29),1,""),"")</f>
        <v/>
      </c>
      <c r="S69" t="str">
        <f>IF(מרקובחצי[[#This Row],[CycleNumber]]&gt;1,IF(OR(AND(O68=1,מרקובחצי[[#This Row],[עד ועד]]&gt;28),AND(P68=1),AND(Q68=1,מרקובחצי[[#This Row],[עד ועד]]&lt;32)),1,""),"")</f>
        <v/>
      </c>
      <c r="T69" t="str">
        <f>IF(מרקובחצי[[#This Row],[CycleNumber]]&gt;1,IF(AND(Q68=1,מרקובחצי[[#This Row],[עד ועד]]&gt;31),1,""),"")</f>
        <v/>
      </c>
      <c r="U69" t="str">
        <f>IF(מרקובחצי[[#This Row],[CycleNumber]]&gt;1,IF(AND(R68=1,מרקובחצי[[#This Row],[עד ועד]]&lt;29),1,IF(AND(U68=1,NOT(OR(מרקובחצי[[#This Row],[עד ועד]]&lt;J68,מרקובחצי[[#This Row],[עד ועד]]&gt;K68))),1,"")),"")</f>
        <v/>
      </c>
      <c r="V69" t="str">
        <f>IF(מרקובחצי[[#This Row],[CycleNumber]]&gt;1,IF(AND(SUM(R68:T68)=1,מרקובחצי[[#This Row],[עד ועד]]&gt;28,מרקובחצי[[#This Row],[עד ועד]]&lt;32),1,IF(OR(S68=1,AND(R68=1,מרקובחצי[[#This Row],[עד ועד]]&gt;28),AND(T68=1,מרקובחצי[[#This Row],[עד ועד]]&lt;32)),1,IF(AND(V68=1,NOT(OR(מרקובחצי[[#This Row],[עד ועד]]&lt;J68,מרקובחצי[[#This Row],[עד ועד]]&gt;K68))),1,""))),"")</f>
        <v/>
      </c>
      <c r="W69" t="str">
        <f>IF(מרקובחצי[[#This Row],[CycleNumber]]&gt;1,IF(AND(T68=1,מרקובחצי[[#This Row],[עד ועד]]&gt;31),1,IF(AND(W68=1,NOT(OR(מרקובחצי[[#This Row],[עד ועד]]&lt;J68,מרקובחצי[[#This Row],[עד ועד]]&gt;K68))),1,"")),"")</f>
        <v/>
      </c>
      <c r="X69" t="str">
        <f>IF(AND(מרקובחצי[[#This Row],[CycleNumber]]&lt;$B70,SUM(מרקובחצי[[#This Row],[11]],R70)=2),1,"")</f>
        <v/>
      </c>
      <c r="Y69" t="str">
        <f>IF(AND(מרקובחצי[[#This Row],[CycleNumber]]&lt;$B70,SUM(מרקובחצי[[#This Row],[11]],S70)=2),1,"")</f>
        <v/>
      </c>
      <c r="Z69" t="str">
        <f>IF(AND(מרקובחצי[[#This Row],[CycleNumber]]&lt;$B70,SUM(מרקובחצי[[#This Row],[13]],S70)=2),1,"")</f>
        <v/>
      </c>
      <c r="AA69" t="str">
        <f>IF(AND(מרקובחצי[[#This Row],[CycleNumber]]&lt;$B70,SUM(מרקובחצי[[#This Row],[13]],T70)=2),1,"")</f>
        <v/>
      </c>
      <c r="AB69" t="str">
        <f>IF(AND(מרקובחצי[[#This Row],[CycleNumber]]&lt;$B70,SUM(מרקובחצי[[#This Row],[21]],U70)=2),1,"")</f>
        <v/>
      </c>
      <c r="AC69" t="str">
        <f>IF(AND(מרקובחצי[[#This Row],[CycleNumber]]&lt;$B70,SUM(מרקובחצי[[#This Row],[21]],V70)=2),1,"")</f>
        <v/>
      </c>
      <c r="AD69" t="str">
        <f>IF(AND(מרקובחצי[[#This Row],[CycleNumber]]&lt;$B70,SUM(מרקובחצי[[#This Row],[23]],V70)=2),1,"")</f>
        <v/>
      </c>
      <c r="AE69" t="str">
        <f>IF(AND(מרקובחצי[[#This Row],[CycleNumber]]&lt;$B70,SUM(מרקובחצי[[#This Row],[23]],W70)=2),1,"")</f>
        <v/>
      </c>
      <c r="AF69" t="str">
        <f>IF(AND(מרקובחצי[[#This Row],[CycleNumber]]&lt;$B70,SUM(מרקובחצי[[#This Row],[31]],O70)=2),1,"")</f>
        <v/>
      </c>
      <c r="AG69" t="str">
        <f>IF(AND(מרקובחצי[[#This Row],[CycleNumber]]&lt;$B70,SUM(מרקובחצי[[#This Row],[31]],P70)=2),1,"")</f>
        <v/>
      </c>
      <c r="AH69" t="str">
        <f>IF(AND(מרקובחצי[[#This Row],[CycleNumber]]&lt;$B70,SUM(מרקובחצי[[#This Row],[31]],Q70)=2),1,"")</f>
        <v/>
      </c>
      <c r="AI69" t="str">
        <f>IF(AND(מרקובחצי[[#This Row],[CycleNumber]]&lt;$B70,SUM(U69:U70)=2),1,"")</f>
        <v/>
      </c>
      <c r="AJ69" t="str">
        <f>IF(AND(מרקובחצי[[#This Row],[CycleNumber]]&lt;$B70,SUM(מרקובחצי[[#This Row],[32]],O70)=2),1,"")</f>
        <v/>
      </c>
      <c r="AK69" t="str">
        <f>IF(AND(מרקובחצי[[#This Row],[CycleNumber]]&lt;$B70,SUM(מרקובחצי[[#This Row],[32]],P70)=2),1,"")</f>
        <v/>
      </c>
      <c r="AL69" t="str">
        <f>IF(AND(מרקובחצי[[#This Row],[CycleNumber]]&lt;$B70,SUM(מרקובחצי[[#This Row],[32]],Q70)=2),1,"")</f>
        <v/>
      </c>
      <c r="AM69" t="str">
        <f>IF(AND(מרקובחצי[[#This Row],[CycleNumber]]&lt;$B70,SUM(V69:V70)=2),1,"")</f>
        <v/>
      </c>
      <c r="AN69" t="str">
        <f>IF(AND(מרקובחצי[[#This Row],[CycleNumber]]&lt;$B70,SUM(מרקובחצי[[#This Row],[33]],O70)=2),1,"")</f>
        <v/>
      </c>
      <c r="AO69" t="str">
        <f>IF(AND(מרקובחצי[[#This Row],[CycleNumber]]&lt;$B70,SUM(מרקובחצי[[#This Row],[33]],P70)=2),1,"")</f>
        <v/>
      </c>
      <c r="AP69" t="str">
        <f>IF(AND(מרקובחצי[[#This Row],[CycleNumber]]&lt;$B70,SUM(מרקובחצי[[#This Row],[33]],Q70)=2),1,"")</f>
        <v/>
      </c>
      <c r="AQ69" t="str">
        <f>IF(AND(מרקובחצי[[#This Row],[CycleNumber]]&lt;$B70,SUM(W69:W70)=2),1,"")</f>
        <v/>
      </c>
      <c r="AR69" t="str">
        <f>IF(AND(מרקובחצי[[#This Row],[CycleNumber]]&lt;$B70,SUM(מרקובחצי[[#This Row],[12]],S70)=2),1,"")</f>
        <v/>
      </c>
      <c r="AS69" t="str">
        <f>IF(AND(מרקובחצי[[#This Row],[CycleNumber]]&lt;$B70,SUM(מרקובחצי[[#This Row],[22]],V70)=2),1,"")</f>
        <v/>
      </c>
      <c r="AT69" s="3">
        <f>SUM(מרקובחצי[[#This Row],[11]:[33]])</f>
        <v>0</v>
      </c>
    </row>
    <row r="70" spans="1:46" hidden="1" x14ac:dyDescent="0.25">
      <c r="A70" t="s">
        <v>8</v>
      </c>
      <c r="B70">
        <v>12</v>
      </c>
      <c r="C70">
        <v>24</v>
      </c>
      <c r="D70">
        <f>מרקובחצי[[#This Row],[LengthofCycle]]+1</f>
        <v>25</v>
      </c>
      <c r="E70">
        <f>IF(IFERROR(LOOKUP(מרקובחצי[[#This Row],[ClientID]],קביעויות[הפלגה]),FALSE)=מרקובחצי[[#This Row],[ClientID]],1,"")</f>
        <v>1</v>
      </c>
      <c r="F70" t="str">
        <f>IF(IFERROR(LOOKUP(מרקובחצי[[#This Row],[ClientID]],סוגחציקבוע[S31]),FALSE)=מרקובחצי[[#This Row],[ClientID]],1,"")</f>
        <v/>
      </c>
      <c r="G70" t="str">
        <f>IF(IFERROR(LOOKUP(מרקובחצי[[#This Row],[ClientID]],סוגחציקבוע[S32]),FALSE)=מרקובחצי[[#This Row],[ClientID]],1,"")</f>
        <v/>
      </c>
      <c r="H70" t="str">
        <f>IF(IFERROR(LOOKUP(מרקובחצי[[#This Row],[ClientID]],סוגחציקבוע[S33]),FALSE)=מרקובחצי[[#This Row],[ClientID]],1,"")</f>
        <v/>
      </c>
      <c r="I70" t="str">
        <f>IF(IFERROR(LOOKUP(מרקובחצי[[#This Row],[ClientID]],סוגחציקבוע[S32&amp;33]),FALSE)=מרקובחצי[[#This Row],[ClientID]],1,"")</f>
        <v/>
      </c>
      <c r="J70">
        <f>IF(SUM(מרקובחצי[[#This Row],[11]:[13]])=1,מרקובחצי[[#This Row],[עד ועד]],IF(SUM(R69:T70)=1,IF(מרקובחצי[[#This Row],[עד ועד]]&lt;J69,מרקובחצי[[#This Row],[עד ועד]],J69),J69))</f>
        <v>28</v>
      </c>
      <c r="K70">
        <f>IF(SUM(מרקובחצי[[#This Row],[11]:[13]])=1,מרקובחצי[[#This Row],[עד ועד]],IF(SUM(R69:T70)=1,IF(מרקובחצי[[#This Row],[עד ועד]]&gt;K69,מרקובחצי[[#This Row],[עד ועד]],K69),K69))</f>
        <v>35</v>
      </c>
      <c r="L70" t="str">
        <f>IF(AND(SUM(מרקובחצי[[#This Row],[31]:[33]])=1,SUM(U69:W69)=0),מרקובחצי[[#This Row],[מקס]]-מרקובחצי[[#This Row],[מינ]],"")</f>
        <v/>
      </c>
      <c r="M7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0" t="str">
        <f t="shared" si="1"/>
        <v/>
      </c>
      <c r="O70" t="str">
        <f>IF(מרקובחצי[[#This Row],[קבעה הפלגה?]]=1,"",IF(AND(מרקובחצי[[#This Row],[עד ועד]]&lt;29,OR(מרקובחצי[[#This Row],[CycleNumber]]=1,AND(U69=1,OR(מרקובחצי[[#This Row],[עד ועד]]&lt;J69,מרקובחצי[[#This Row],[עד ועד]]&gt;K69)),AND(V69=1,מרקובחצי[[#This Row],[עד ועד]]&lt;J69),W69=1)),1,""))</f>
        <v/>
      </c>
      <c r="P70" t="str">
        <f>IF(מרקובחצי[[#This Row],[קבעה הפלגה?]]=1,"",IF(AND(מרקובחצי[[#This Row],[עד ועד]]&gt;28,מרקובחצי[[#This Row],[עד ועד]]&lt;32,OR(מרקובחצי[[#This Row],[CycleNumber]]=1,AND(U69=1),AND(V69=1,OR(מרקובחצי[[#This Row],[עד ועד]]&lt;J69,מרקובחצי[[#This Row],[עד ועד]]&gt;K69)),W69=1)),1,""))</f>
        <v/>
      </c>
      <c r="Q70" t="str">
        <f>IF(מרקובחצי[[#This Row],[קבעה הפלגה?]]=1,"",IF(AND(מרקובחצי[[#This Row],[עד ועד]]&gt;31,OR(מרקובחצי[[#This Row],[CycleNumber]]=1,AND(U69=1),AND(V69=1,מרקובחצי[[#This Row],[עד ועד]]&gt;K69),AND(W69=1,OR(מרקובחצי[[#This Row],[עד ועד]]&gt;K69,מרקובחצי[[#This Row],[עד ועד]]&lt;J69)))),1,""))</f>
        <v/>
      </c>
      <c r="R70" t="str">
        <f>IF(מרקובחצי[[#This Row],[CycleNumber]]&gt;1,IF(AND(O69=1,מרקובחצי[[#This Row],[עד ועד]]&lt;29),1,""),"")</f>
        <v/>
      </c>
      <c r="S70" t="str">
        <f>IF(מרקובחצי[[#This Row],[CycleNumber]]&gt;1,IF(OR(AND(O69=1,מרקובחצי[[#This Row],[עד ועד]]&gt;28),AND(P69=1),AND(Q69=1,מרקובחצי[[#This Row],[עד ועד]]&lt;32)),1,""),"")</f>
        <v/>
      </c>
      <c r="T70" t="str">
        <f>IF(מרקובחצי[[#This Row],[CycleNumber]]&gt;1,IF(AND(Q69=1,מרקובחצי[[#This Row],[עד ועד]]&gt;31),1,""),"")</f>
        <v/>
      </c>
      <c r="U70" t="str">
        <f>IF(מרקובחצי[[#This Row],[CycleNumber]]&gt;1,IF(AND(R69=1,מרקובחצי[[#This Row],[עד ועד]]&lt;29),1,IF(AND(U69=1,NOT(OR(מרקובחצי[[#This Row],[עד ועד]]&lt;J69,מרקובחצי[[#This Row],[עד ועד]]&gt;K69))),1,"")),"")</f>
        <v/>
      </c>
      <c r="V70" t="str">
        <f>IF(מרקובחצי[[#This Row],[CycleNumber]]&gt;1,IF(AND(SUM(R69:T69)=1,מרקובחצי[[#This Row],[עד ועד]]&gt;28,מרקובחצי[[#This Row],[עד ועד]]&lt;32),1,IF(OR(S69=1,AND(R69=1,מרקובחצי[[#This Row],[עד ועד]]&gt;28),AND(T69=1,מרקובחצי[[#This Row],[עד ועד]]&lt;32)),1,IF(AND(V69=1,NOT(OR(מרקובחצי[[#This Row],[עד ועד]]&lt;J69,מרקובחצי[[#This Row],[עד ועד]]&gt;K69))),1,""))),"")</f>
        <v/>
      </c>
      <c r="W70" t="str">
        <f>IF(מרקובחצי[[#This Row],[CycleNumber]]&gt;1,IF(AND(T69=1,מרקובחצי[[#This Row],[עד ועד]]&gt;31),1,IF(AND(W69=1,NOT(OR(מרקובחצי[[#This Row],[עד ועד]]&lt;J69,מרקובחצי[[#This Row],[עד ועד]]&gt;K69))),1,"")),"")</f>
        <v/>
      </c>
      <c r="X70" t="str">
        <f>IF(AND(מרקובחצי[[#This Row],[CycleNumber]]&lt;$B71,SUM(מרקובחצי[[#This Row],[11]],R71)=2),1,"")</f>
        <v/>
      </c>
      <c r="Y70" t="str">
        <f>IF(AND(מרקובחצי[[#This Row],[CycleNumber]]&lt;$B71,SUM(מרקובחצי[[#This Row],[11]],S71)=2),1,"")</f>
        <v/>
      </c>
      <c r="Z70" t="str">
        <f>IF(AND(מרקובחצי[[#This Row],[CycleNumber]]&lt;$B71,SUM(מרקובחצי[[#This Row],[13]],S71)=2),1,"")</f>
        <v/>
      </c>
      <c r="AA70" t="str">
        <f>IF(AND(מרקובחצי[[#This Row],[CycleNumber]]&lt;$B71,SUM(מרקובחצי[[#This Row],[13]],T71)=2),1,"")</f>
        <v/>
      </c>
      <c r="AB70" t="str">
        <f>IF(AND(מרקובחצי[[#This Row],[CycleNumber]]&lt;$B71,SUM(מרקובחצי[[#This Row],[21]],U71)=2),1,"")</f>
        <v/>
      </c>
      <c r="AC70" t="str">
        <f>IF(AND(מרקובחצי[[#This Row],[CycleNumber]]&lt;$B71,SUM(מרקובחצי[[#This Row],[21]],V71)=2),1,"")</f>
        <v/>
      </c>
      <c r="AD70" t="str">
        <f>IF(AND(מרקובחצי[[#This Row],[CycleNumber]]&lt;$B71,SUM(מרקובחצי[[#This Row],[23]],V71)=2),1,"")</f>
        <v/>
      </c>
      <c r="AE70" t="str">
        <f>IF(AND(מרקובחצי[[#This Row],[CycleNumber]]&lt;$B71,SUM(מרקובחצי[[#This Row],[23]],W71)=2),1,"")</f>
        <v/>
      </c>
      <c r="AF70" t="str">
        <f>IF(AND(מרקובחצי[[#This Row],[CycleNumber]]&lt;$B71,SUM(מרקובחצי[[#This Row],[31]],O71)=2),1,"")</f>
        <v/>
      </c>
      <c r="AG70" t="str">
        <f>IF(AND(מרקובחצי[[#This Row],[CycleNumber]]&lt;$B71,SUM(מרקובחצי[[#This Row],[31]],P71)=2),1,"")</f>
        <v/>
      </c>
      <c r="AH70" t="str">
        <f>IF(AND(מרקובחצי[[#This Row],[CycleNumber]]&lt;$B71,SUM(מרקובחצי[[#This Row],[31]],Q71)=2),1,"")</f>
        <v/>
      </c>
      <c r="AI70" t="str">
        <f>IF(AND(מרקובחצי[[#This Row],[CycleNumber]]&lt;$B71,SUM(U70:U71)=2),1,"")</f>
        <v/>
      </c>
      <c r="AJ70" t="str">
        <f>IF(AND(מרקובחצי[[#This Row],[CycleNumber]]&lt;$B71,SUM(מרקובחצי[[#This Row],[32]],O71)=2),1,"")</f>
        <v/>
      </c>
      <c r="AK70" t="str">
        <f>IF(AND(מרקובחצי[[#This Row],[CycleNumber]]&lt;$B71,SUM(מרקובחצי[[#This Row],[32]],P71)=2),1,"")</f>
        <v/>
      </c>
      <c r="AL70" t="str">
        <f>IF(AND(מרקובחצי[[#This Row],[CycleNumber]]&lt;$B71,SUM(מרקובחצי[[#This Row],[32]],Q71)=2),1,"")</f>
        <v/>
      </c>
      <c r="AM70" t="str">
        <f>IF(AND(מרקובחצי[[#This Row],[CycleNumber]]&lt;$B71,SUM(V70:V71)=2),1,"")</f>
        <v/>
      </c>
      <c r="AN70" t="str">
        <f>IF(AND(מרקובחצי[[#This Row],[CycleNumber]]&lt;$B71,SUM(מרקובחצי[[#This Row],[33]],O71)=2),1,"")</f>
        <v/>
      </c>
      <c r="AO70" t="str">
        <f>IF(AND(מרקובחצי[[#This Row],[CycleNumber]]&lt;$B71,SUM(מרקובחצי[[#This Row],[33]],P71)=2),1,"")</f>
        <v/>
      </c>
      <c r="AP70" t="str">
        <f>IF(AND(מרקובחצי[[#This Row],[CycleNumber]]&lt;$B71,SUM(מרקובחצי[[#This Row],[33]],Q71)=2),1,"")</f>
        <v/>
      </c>
      <c r="AQ70" t="str">
        <f>IF(AND(מרקובחצי[[#This Row],[CycleNumber]]&lt;$B71,SUM(W70:W71)=2),1,"")</f>
        <v/>
      </c>
      <c r="AR70" t="str">
        <f>IF(AND(מרקובחצי[[#This Row],[CycleNumber]]&lt;$B71,SUM(מרקובחצי[[#This Row],[12]],S71)=2),1,"")</f>
        <v/>
      </c>
      <c r="AS70" t="str">
        <f>IF(AND(מרקובחצי[[#This Row],[CycleNumber]]&lt;$B71,SUM(מרקובחצי[[#This Row],[22]],V71)=2),1,"")</f>
        <v/>
      </c>
      <c r="AT70" s="3">
        <f>SUM(מרקובחצי[[#This Row],[11]:[33]])</f>
        <v>0</v>
      </c>
    </row>
    <row r="71" spans="1:46" hidden="1" x14ac:dyDescent="0.25">
      <c r="A71" t="s">
        <v>8</v>
      </c>
      <c r="B71">
        <v>13</v>
      </c>
      <c r="C71">
        <v>27</v>
      </c>
      <c r="D71">
        <f>מרקובחצי[[#This Row],[LengthofCycle]]+1</f>
        <v>28</v>
      </c>
      <c r="E71">
        <f>IF(IFERROR(LOOKUP(מרקובחצי[[#This Row],[ClientID]],קביעויות[הפלגה]),FALSE)=מרקובחצי[[#This Row],[ClientID]],1,"")</f>
        <v>1</v>
      </c>
      <c r="F71" t="str">
        <f>IF(IFERROR(LOOKUP(מרקובחצי[[#This Row],[ClientID]],סוגחציקבוע[S31]),FALSE)=מרקובחצי[[#This Row],[ClientID]],1,"")</f>
        <v/>
      </c>
      <c r="G71" t="str">
        <f>IF(IFERROR(LOOKUP(מרקובחצי[[#This Row],[ClientID]],סוגחציקבוע[S32]),FALSE)=מרקובחצי[[#This Row],[ClientID]],1,"")</f>
        <v/>
      </c>
      <c r="H71" t="str">
        <f>IF(IFERROR(LOOKUP(מרקובחצי[[#This Row],[ClientID]],סוגחציקבוע[S33]),FALSE)=מרקובחצי[[#This Row],[ClientID]],1,"")</f>
        <v/>
      </c>
      <c r="I71" t="str">
        <f>IF(IFERROR(LOOKUP(מרקובחצי[[#This Row],[ClientID]],סוגחציקבוע[S32&amp;33]),FALSE)=מרקובחצי[[#This Row],[ClientID]],1,"")</f>
        <v/>
      </c>
      <c r="J71">
        <f>IF(SUM(מרקובחצי[[#This Row],[11]:[13]])=1,מרקובחצי[[#This Row],[עד ועד]],IF(SUM(R70:T71)=1,IF(מרקובחצי[[#This Row],[עד ועד]]&lt;J70,מרקובחצי[[#This Row],[עד ועד]],J70),J70))</f>
        <v>28</v>
      </c>
      <c r="K71">
        <f>IF(SUM(מרקובחצי[[#This Row],[11]:[13]])=1,מרקובחצי[[#This Row],[עד ועד]],IF(SUM(R70:T71)=1,IF(מרקובחצי[[#This Row],[עד ועד]]&gt;K70,מרקובחצי[[#This Row],[עד ועד]],K70),K70))</f>
        <v>35</v>
      </c>
      <c r="L71" t="str">
        <f>IF(AND(SUM(מרקובחצי[[#This Row],[31]:[33]])=1,SUM(U70:W70)=0),מרקובחצי[[#This Row],[מקס]]-מרקובחצי[[#This Row],[מינ]],"")</f>
        <v/>
      </c>
      <c r="M7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1" t="str">
        <f t="shared" si="1"/>
        <v/>
      </c>
      <c r="O71" t="str">
        <f>IF(מרקובחצי[[#This Row],[קבעה הפלגה?]]=1,"",IF(AND(מרקובחצי[[#This Row],[עד ועד]]&lt;29,OR(מרקובחצי[[#This Row],[CycleNumber]]=1,AND(U70=1,OR(מרקובחצי[[#This Row],[עד ועד]]&lt;J70,מרקובחצי[[#This Row],[עד ועד]]&gt;K70)),AND(V70=1,מרקובחצי[[#This Row],[עד ועד]]&lt;J70),W70=1)),1,""))</f>
        <v/>
      </c>
      <c r="P71" t="str">
        <f>IF(מרקובחצי[[#This Row],[קבעה הפלגה?]]=1,"",IF(AND(מרקובחצי[[#This Row],[עד ועד]]&gt;28,מרקובחצי[[#This Row],[עד ועד]]&lt;32,OR(מרקובחצי[[#This Row],[CycleNumber]]=1,AND(U70=1),AND(V70=1,OR(מרקובחצי[[#This Row],[עד ועד]]&lt;J70,מרקובחצי[[#This Row],[עד ועד]]&gt;K70)),W70=1)),1,""))</f>
        <v/>
      </c>
      <c r="Q71" t="str">
        <f>IF(מרקובחצי[[#This Row],[קבעה הפלגה?]]=1,"",IF(AND(מרקובחצי[[#This Row],[עד ועד]]&gt;31,OR(מרקובחצי[[#This Row],[CycleNumber]]=1,AND(U70=1),AND(V70=1,מרקובחצי[[#This Row],[עד ועד]]&gt;K70),AND(W70=1,OR(מרקובחצי[[#This Row],[עד ועד]]&gt;K70,מרקובחצי[[#This Row],[עד ועד]]&lt;J70)))),1,""))</f>
        <v/>
      </c>
      <c r="R71" t="str">
        <f>IF(מרקובחצי[[#This Row],[CycleNumber]]&gt;1,IF(AND(O70=1,מרקובחצי[[#This Row],[עד ועד]]&lt;29),1,""),"")</f>
        <v/>
      </c>
      <c r="S71" t="str">
        <f>IF(מרקובחצי[[#This Row],[CycleNumber]]&gt;1,IF(OR(AND(O70=1,מרקובחצי[[#This Row],[עד ועד]]&gt;28),AND(P70=1),AND(Q70=1,מרקובחצי[[#This Row],[עד ועד]]&lt;32)),1,""),"")</f>
        <v/>
      </c>
      <c r="T71" t="str">
        <f>IF(מרקובחצי[[#This Row],[CycleNumber]]&gt;1,IF(AND(Q70=1,מרקובחצי[[#This Row],[עד ועד]]&gt;31),1,""),"")</f>
        <v/>
      </c>
      <c r="U71" t="str">
        <f>IF(מרקובחצי[[#This Row],[CycleNumber]]&gt;1,IF(AND(R70=1,מרקובחצי[[#This Row],[עד ועד]]&lt;29),1,IF(AND(U70=1,NOT(OR(מרקובחצי[[#This Row],[עד ועד]]&lt;J70,מרקובחצי[[#This Row],[עד ועד]]&gt;K70))),1,"")),"")</f>
        <v/>
      </c>
      <c r="V71" t="str">
        <f>IF(מרקובחצי[[#This Row],[CycleNumber]]&gt;1,IF(AND(SUM(R70:T70)=1,מרקובחצי[[#This Row],[עד ועד]]&gt;28,מרקובחצי[[#This Row],[עד ועד]]&lt;32),1,IF(OR(S70=1,AND(R70=1,מרקובחצי[[#This Row],[עד ועד]]&gt;28),AND(T70=1,מרקובחצי[[#This Row],[עד ועד]]&lt;32)),1,IF(AND(V70=1,NOT(OR(מרקובחצי[[#This Row],[עד ועד]]&lt;J70,מרקובחצי[[#This Row],[עד ועד]]&gt;K70))),1,""))),"")</f>
        <v/>
      </c>
      <c r="W71" t="str">
        <f>IF(מרקובחצי[[#This Row],[CycleNumber]]&gt;1,IF(AND(T70=1,מרקובחצי[[#This Row],[עד ועד]]&gt;31),1,IF(AND(W70=1,NOT(OR(מרקובחצי[[#This Row],[עד ועד]]&lt;J70,מרקובחצי[[#This Row],[עד ועד]]&gt;K70))),1,"")),"")</f>
        <v/>
      </c>
      <c r="X71" t="str">
        <f>IF(AND(מרקובחצי[[#This Row],[CycleNumber]]&lt;$B72,SUM(מרקובחצי[[#This Row],[11]],R72)=2),1,"")</f>
        <v/>
      </c>
      <c r="Y71" t="str">
        <f>IF(AND(מרקובחצי[[#This Row],[CycleNumber]]&lt;$B72,SUM(מרקובחצי[[#This Row],[11]],S72)=2),1,"")</f>
        <v/>
      </c>
      <c r="Z71" t="str">
        <f>IF(AND(מרקובחצי[[#This Row],[CycleNumber]]&lt;$B72,SUM(מרקובחצי[[#This Row],[13]],S72)=2),1,"")</f>
        <v/>
      </c>
      <c r="AA71" t="str">
        <f>IF(AND(מרקובחצי[[#This Row],[CycleNumber]]&lt;$B72,SUM(מרקובחצי[[#This Row],[13]],T72)=2),1,"")</f>
        <v/>
      </c>
      <c r="AB71" t="str">
        <f>IF(AND(מרקובחצי[[#This Row],[CycleNumber]]&lt;$B72,SUM(מרקובחצי[[#This Row],[21]],U72)=2),1,"")</f>
        <v/>
      </c>
      <c r="AC71" t="str">
        <f>IF(AND(מרקובחצי[[#This Row],[CycleNumber]]&lt;$B72,SUM(מרקובחצי[[#This Row],[21]],V72)=2),1,"")</f>
        <v/>
      </c>
      <c r="AD71" t="str">
        <f>IF(AND(מרקובחצי[[#This Row],[CycleNumber]]&lt;$B72,SUM(מרקובחצי[[#This Row],[23]],V72)=2),1,"")</f>
        <v/>
      </c>
      <c r="AE71" t="str">
        <f>IF(AND(מרקובחצי[[#This Row],[CycleNumber]]&lt;$B72,SUM(מרקובחצי[[#This Row],[23]],W72)=2),1,"")</f>
        <v/>
      </c>
      <c r="AF71" t="str">
        <f>IF(AND(מרקובחצי[[#This Row],[CycleNumber]]&lt;$B72,SUM(מרקובחצי[[#This Row],[31]],O72)=2),1,"")</f>
        <v/>
      </c>
      <c r="AG71" t="str">
        <f>IF(AND(מרקובחצי[[#This Row],[CycleNumber]]&lt;$B72,SUM(מרקובחצי[[#This Row],[31]],P72)=2),1,"")</f>
        <v/>
      </c>
      <c r="AH71" t="str">
        <f>IF(AND(מרקובחצי[[#This Row],[CycleNumber]]&lt;$B72,SUM(מרקובחצי[[#This Row],[31]],Q72)=2),1,"")</f>
        <v/>
      </c>
      <c r="AI71" t="str">
        <f>IF(AND(מרקובחצי[[#This Row],[CycleNumber]]&lt;$B72,SUM(U71:U72)=2),1,"")</f>
        <v/>
      </c>
      <c r="AJ71" t="str">
        <f>IF(AND(מרקובחצי[[#This Row],[CycleNumber]]&lt;$B72,SUM(מרקובחצי[[#This Row],[32]],O72)=2),1,"")</f>
        <v/>
      </c>
      <c r="AK71" t="str">
        <f>IF(AND(מרקובחצי[[#This Row],[CycleNumber]]&lt;$B72,SUM(מרקובחצי[[#This Row],[32]],P72)=2),1,"")</f>
        <v/>
      </c>
      <c r="AL71" t="str">
        <f>IF(AND(מרקובחצי[[#This Row],[CycleNumber]]&lt;$B72,SUM(מרקובחצי[[#This Row],[32]],Q72)=2),1,"")</f>
        <v/>
      </c>
      <c r="AM71" t="str">
        <f>IF(AND(מרקובחצי[[#This Row],[CycleNumber]]&lt;$B72,SUM(V71:V72)=2),1,"")</f>
        <v/>
      </c>
      <c r="AN71" t="str">
        <f>IF(AND(מרקובחצי[[#This Row],[CycleNumber]]&lt;$B72,SUM(מרקובחצי[[#This Row],[33]],O72)=2),1,"")</f>
        <v/>
      </c>
      <c r="AO71" t="str">
        <f>IF(AND(מרקובחצי[[#This Row],[CycleNumber]]&lt;$B72,SUM(מרקובחצי[[#This Row],[33]],P72)=2),1,"")</f>
        <v/>
      </c>
      <c r="AP71" t="str">
        <f>IF(AND(מרקובחצי[[#This Row],[CycleNumber]]&lt;$B72,SUM(מרקובחצי[[#This Row],[33]],Q72)=2),1,"")</f>
        <v/>
      </c>
      <c r="AQ71" t="str">
        <f>IF(AND(מרקובחצי[[#This Row],[CycleNumber]]&lt;$B72,SUM(W71:W72)=2),1,"")</f>
        <v/>
      </c>
      <c r="AR71" t="str">
        <f>IF(AND(מרקובחצי[[#This Row],[CycleNumber]]&lt;$B72,SUM(מרקובחצי[[#This Row],[12]],S72)=2),1,"")</f>
        <v/>
      </c>
      <c r="AS71" t="str">
        <f>IF(AND(מרקובחצי[[#This Row],[CycleNumber]]&lt;$B72,SUM(מרקובחצי[[#This Row],[22]],V72)=2),1,"")</f>
        <v/>
      </c>
      <c r="AT71" s="3">
        <f>SUM(מרקובחצי[[#This Row],[11]:[33]])</f>
        <v>0</v>
      </c>
    </row>
    <row r="72" spans="1:46" hidden="1" x14ac:dyDescent="0.25">
      <c r="A72" t="s">
        <v>8</v>
      </c>
      <c r="B72">
        <v>14</v>
      </c>
      <c r="C72">
        <v>26</v>
      </c>
      <c r="D72">
        <f>מרקובחצי[[#This Row],[LengthofCycle]]+1</f>
        <v>27</v>
      </c>
      <c r="E72">
        <f>IF(IFERROR(LOOKUP(מרקובחצי[[#This Row],[ClientID]],קביעויות[הפלגה]),FALSE)=מרקובחצי[[#This Row],[ClientID]],1,"")</f>
        <v>1</v>
      </c>
      <c r="F72" t="str">
        <f>IF(IFERROR(LOOKUP(מרקובחצי[[#This Row],[ClientID]],סוגחציקבוע[S31]),FALSE)=מרקובחצי[[#This Row],[ClientID]],1,"")</f>
        <v/>
      </c>
      <c r="G72" t="str">
        <f>IF(IFERROR(LOOKUP(מרקובחצי[[#This Row],[ClientID]],סוגחציקבוע[S32]),FALSE)=מרקובחצי[[#This Row],[ClientID]],1,"")</f>
        <v/>
      </c>
      <c r="H72" t="str">
        <f>IF(IFERROR(LOOKUP(מרקובחצי[[#This Row],[ClientID]],סוגחציקבוע[S33]),FALSE)=מרקובחצי[[#This Row],[ClientID]],1,"")</f>
        <v/>
      </c>
      <c r="I72" t="str">
        <f>IF(IFERROR(LOOKUP(מרקובחצי[[#This Row],[ClientID]],סוגחציקבוע[S32&amp;33]),FALSE)=מרקובחצי[[#This Row],[ClientID]],1,"")</f>
        <v/>
      </c>
      <c r="J72">
        <f>IF(SUM(מרקובחצי[[#This Row],[11]:[13]])=1,מרקובחצי[[#This Row],[עד ועד]],IF(SUM(R71:T72)=1,IF(מרקובחצי[[#This Row],[עד ועד]]&lt;J71,מרקובחצי[[#This Row],[עד ועד]],J71),J71))</f>
        <v>28</v>
      </c>
      <c r="K72">
        <f>IF(SUM(מרקובחצי[[#This Row],[11]:[13]])=1,מרקובחצי[[#This Row],[עד ועד]],IF(SUM(R71:T72)=1,IF(מרקובחצי[[#This Row],[עד ועד]]&gt;K71,מרקובחצי[[#This Row],[עד ועד]],K71),K71))</f>
        <v>35</v>
      </c>
      <c r="L72" t="str">
        <f>IF(AND(SUM(מרקובחצי[[#This Row],[31]:[33]])=1,SUM(U71:W71)=0),מרקובחצי[[#This Row],[מקס]]-מרקובחצי[[#This Row],[מינ]],"")</f>
        <v/>
      </c>
      <c r="M7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2" t="str">
        <f t="shared" si="1"/>
        <v/>
      </c>
      <c r="O72" t="str">
        <f>IF(מרקובחצי[[#This Row],[קבעה הפלגה?]]=1,"",IF(AND(מרקובחצי[[#This Row],[עד ועד]]&lt;29,OR(מרקובחצי[[#This Row],[CycleNumber]]=1,AND(U71=1,OR(מרקובחצי[[#This Row],[עד ועד]]&lt;J71,מרקובחצי[[#This Row],[עד ועד]]&gt;K71)),AND(V71=1,מרקובחצי[[#This Row],[עד ועד]]&lt;J71),W71=1)),1,""))</f>
        <v/>
      </c>
      <c r="P72" t="str">
        <f>IF(מרקובחצי[[#This Row],[קבעה הפלגה?]]=1,"",IF(AND(מרקובחצי[[#This Row],[עד ועד]]&gt;28,מרקובחצי[[#This Row],[עד ועד]]&lt;32,OR(מרקובחצי[[#This Row],[CycleNumber]]=1,AND(U71=1),AND(V71=1,OR(מרקובחצי[[#This Row],[עד ועד]]&lt;J71,מרקובחצי[[#This Row],[עד ועד]]&gt;K71)),W71=1)),1,""))</f>
        <v/>
      </c>
      <c r="Q72" t="str">
        <f>IF(מרקובחצי[[#This Row],[קבעה הפלגה?]]=1,"",IF(AND(מרקובחצי[[#This Row],[עד ועד]]&gt;31,OR(מרקובחצי[[#This Row],[CycleNumber]]=1,AND(U71=1),AND(V71=1,מרקובחצי[[#This Row],[עד ועד]]&gt;K71),AND(W71=1,OR(מרקובחצי[[#This Row],[עד ועד]]&gt;K71,מרקובחצי[[#This Row],[עד ועד]]&lt;J71)))),1,""))</f>
        <v/>
      </c>
      <c r="R72" t="str">
        <f>IF(מרקובחצי[[#This Row],[CycleNumber]]&gt;1,IF(AND(O71=1,מרקובחצי[[#This Row],[עד ועד]]&lt;29),1,""),"")</f>
        <v/>
      </c>
      <c r="S72" t="str">
        <f>IF(מרקובחצי[[#This Row],[CycleNumber]]&gt;1,IF(OR(AND(O71=1,מרקובחצי[[#This Row],[עד ועד]]&gt;28),AND(P71=1),AND(Q71=1,מרקובחצי[[#This Row],[עד ועד]]&lt;32)),1,""),"")</f>
        <v/>
      </c>
      <c r="T72" t="str">
        <f>IF(מרקובחצי[[#This Row],[CycleNumber]]&gt;1,IF(AND(Q71=1,מרקובחצי[[#This Row],[עד ועד]]&gt;31),1,""),"")</f>
        <v/>
      </c>
      <c r="U72" t="str">
        <f>IF(מרקובחצי[[#This Row],[CycleNumber]]&gt;1,IF(AND(R71=1,מרקובחצי[[#This Row],[עד ועד]]&lt;29),1,IF(AND(U71=1,NOT(OR(מרקובחצי[[#This Row],[עד ועד]]&lt;J71,מרקובחצי[[#This Row],[עד ועד]]&gt;K71))),1,"")),"")</f>
        <v/>
      </c>
      <c r="V72" t="str">
        <f>IF(מרקובחצי[[#This Row],[CycleNumber]]&gt;1,IF(AND(SUM(R71:T71)=1,מרקובחצי[[#This Row],[עד ועד]]&gt;28,מרקובחצי[[#This Row],[עד ועד]]&lt;32),1,IF(OR(S71=1,AND(R71=1,מרקובחצי[[#This Row],[עד ועד]]&gt;28),AND(T71=1,מרקובחצי[[#This Row],[עד ועד]]&lt;32)),1,IF(AND(V71=1,NOT(OR(מרקובחצי[[#This Row],[עד ועד]]&lt;J71,מרקובחצי[[#This Row],[עד ועד]]&gt;K71))),1,""))),"")</f>
        <v/>
      </c>
      <c r="W72" t="str">
        <f>IF(מרקובחצי[[#This Row],[CycleNumber]]&gt;1,IF(AND(T71=1,מרקובחצי[[#This Row],[עד ועד]]&gt;31),1,IF(AND(W71=1,NOT(OR(מרקובחצי[[#This Row],[עד ועד]]&lt;J71,מרקובחצי[[#This Row],[עד ועד]]&gt;K71))),1,"")),"")</f>
        <v/>
      </c>
      <c r="X72" t="str">
        <f>IF(AND(מרקובחצי[[#This Row],[CycleNumber]]&lt;$B73,SUM(מרקובחצי[[#This Row],[11]],R73)=2),1,"")</f>
        <v/>
      </c>
      <c r="Y72" t="str">
        <f>IF(AND(מרקובחצי[[#This Row],[CycleNumber]]&lt;$B73,SUM(מרקובחצי[[#This Row],[11]],S73)=2),1,"")</f>
        <v/>
      </c>
      <c r="Z72" t="str">
        <f>IF(AND(מרקובחצי[[#This Row],[CycleNumber]]&lt;$B73,SUM(מרקובחצי[[#This Row],[13]],S73)=2),1,"")</f>
        <v/>
      </c>
      <c r="AA72" t="str">
        <f>IF(AND(מרקובחצי[[#This Row],[CycleNumber]]&lt;$B73,SUM(מרקובחצי[[#This Row],[13]],T73)=2),1,"")</f>
        <v/>
      </c>
      <c r="AB72" t="str">
        <f>IF(AND(מרקובחצי[[#This Row],[CycleNumber]]&lt;$B73,SUM(מרקובחצי[[#This Row],[21]],U73)=2),1,"")</f>
        <v/>
      </c>
      <c r="AC72" t="str">
        <f>IF(AND(מרקובחצי[[#This Row],[CycleNumber]]&lt;$B73,SUM(מרקובחצי[[#This Row],[21]],V73)=2),1,"")</f>
        <v/>
      </c>
      <c r="AD72" t="str">
        <f>IF(AND(מרקובחצי[[#This Row],[CycleNumber]]&lt;$B73,SUM(מרקובחצי[[#This Row],[23]],V73)=2),1,"")</f>
        <v/>
      </c>
      <c r="AE72" t="str">
        <f>IF(AND(מרקובחצי[[#This Row],[CycleNumber]]&lt;$B73,SUM(מרקובחצי[[#This Row],[23]],W73)=2),1,"")</f>
        <v/>
      </c>
      <c r="AF72" t="str">
        <f>IF(AND(מרקובחצי[[#This Row],[CycleNumber]]&lt;$B73,SUM(מרקובחצי[[#This Row],[31]],O73)=2),1,"")</f>
        <v/>
      </c>
      <c r="AG72" t="str">
        <f>IF(AND(מרקובחצי[[#This Row],[CycleNumber]]&lt;$B73,SUM(מרקובחצי[[#This Row],[31]],P73)=2),1,"")</f>
        <v/>
      </c>
      <c r="AH72" t="str">
        <f>IF(AND(מרקובחצי[[#This Row],[CycleNumber]]&lt;$B73,SUM(מרקובחצי[[#This Row],[31]],Q73)=2),1,"")</f>
        <v/>
      </c>
      <c r="AI72" t="str">
        <f>IF(AND(מרקובחצי[[#This Row],[CycleNumber]]&lt;$B73,SUM(U72:U73)=2),1,"")</f>
        <v/>
      </c>
      <c r="AJ72" t="str">
        <f>IF(AND(מרקובחצי[[#This Row],[CycleNumber]]&lt;$B73,SUM(מרקובחצי[[#This Row],[32]],O73)=2),1,"")</f>
        <v/>
      </c>
      <c r="AK72" t="str">
        <f>IF(AND(מרקובחצי[[#This Row],[CycleNumber]]&lt;$B73,SUM(מרקובחצי[[#This Row],[32]],P73)=2),1,"")</f>
        <v/>
      </c>
      <c r="AL72" t="str">
        <f>IF(AND(מרקובחצי[[#This Row],[CycleNumber]]&lt;$B73,SUM(מרקובחצי[[#This Row],[32]],Q73)=2),1,"")</f>
        <v/>
      </c>
      <c r="AM72" t="str">
        <f>IF(AND(מרקובחצי[[#This Row],[CycleNumber]]&lt;$B73,SUM(V72:V73)=2),1,"")</f>
        <v/>
      </c>
      <c r="AN72" t="str">
        <f>IF(AND(מרקובחצי[[#This Row],[CycleNumber]]&lt;$B73,SUM(מרקובחצי[[#This Row],[33]],O73)=2),1,"")</f>
        <v/>
      </c>
      <c r="AO72" t="str">
        <f>IF(AND(מרקובחצי[[#This Row],[CycleNumber]]&lt;$B73,SUM(מרקובחצי[[#This Row],[33]],P73)=2),1,"")</f>
        <v/>
      </c>
      <c r="AP72" t="str">
        <f>IF(AND(מרקובחצי[[#This Row],[CycleNumber]]&lt;$B73,SUM(מרקובחצי[[#This Row],[33]],Q73)=2),1,"")</f>
        <v/>
      </c>
      <c r="AQ72" t="str">
        <f>IF(AND(מרקובחצי[[#This Row],[CycleNumber]]&lt;$B73,SUM(W72:W73)=2),1,"")</f>
        <v/>
      </c>
      <c r="AR72" t="str">
        <f>IF(AND(מרקובחצי[[#This Row],[CycleNumber]]&lt;$B73,SUM(מרקובחצי[[#This Row],[12]],S73)=2),1,"")</f>
        <v/>
      </c>
      <c r="AS72" t="str">
        <f>IF(AND(מרקובחצי[[#This Row],[CycleNumber]]&lt;$B73,SUM(מרקובחצי[[#This Row],[22]],V73)=2),1,"")</f>
        <v/>
      </c>
      <c r="AT72" s="3">
        <f>SUM(מרקובחצי[[#This Row],[11]:[33]])</f>
        <v>0</v>
      </c>
    </row>
    <row r="73" spans="1:46" hidden="1" x14ac:dyDescent="0.25">
      <c r="A73" t="s">
        <v>8</v>
      </c>
      <c r="B73">
        <v>15</v>
      </c>
      <c r="C73">
        <v>24</v>
      </c>
      <c r="D73">
        <f>מרקובחצי[[#This Row],[LengthofCycle]]+1</f>
        <v>25</v>
      </c>
      <c r="E73">
        <f>IF(IFERROR(LOOKUP(מרקובחצי[[#This Row],[ClientID]],קביעויות[הפלגה]),FALSE)=מרקובחצי[[#This Row],[ClientID]],1,"")</f>
        <v>1</v>
      </c>
      <c r="F73" t="str">
        <f>IF(IFERROR(LOOKUP(מרקובחצי[[#This Row],[ClientID]],סוגחציקבוע[S31]),FALSE)=מרקובחצי[[#This Row],[ClientID]],1,"")</f>
        <v/>
      </c>
      <c r="G73" t="str">
        <f>IF(IFERROR(LOOKUP(מרקובחצי[[#This Row],[ClientID]],סוגחציקבוע[S32]),FALSE)=מרקובחצי[[#This Row],[ClientID]],1,"")</f>
        <v/>
      </c>
      <c r="H73" t="str">
        <f>IF(IFERROR(LOOKUP(מרקובחצי[[#This Row],[ClientID]],סוגחציקבוע[S33]),FALSE)=מרקובחצי[[#This Row],[ClientID]],1,"")</f>
        <v/>
      </c>
      <c r="I73" t="str">
        <f>IF(IFERROR(LOOKUP(מרקובחצי[[#This Row],[ClientID]],סוגחציקבוע[S32&amp;33]),FALSE)=מרקובחצי[[#This Row],[ClientID]],1,"")</f>
        <v/>
      </c>
      <c r="J73">
        <f>IF(SUM(מרקובחצי[[#This Row],[11]:[13]])=1,מרקובחצי[[#This Row],[עד ועד]],IF(SUM(R72:T73)=1,IF(מרקובחצי[[#This Row],[עד ועד]]&lt;J72,מרקובחצי[[#This Row],[עד ועד]],J72),J72))</f>
        <v>28</v>
      </c>
      <c r="K73">
        <f>IF(SUM(מרקובחצי[[#This Row],[11]:[13]])=1,מרקובחצי[[#This Row],[עד ועד]],IF(SUM(R72:T73)=1,IF(מרקובחצי[[#This Row],[עד ועד]]&gt;K72,מרקובחצי[[#This Row],[עד ועד]],K72),K72))</f>
        <v>35</v>
      </c>
      <c r="L73" t="str">
        <f>IF(AND(SUM(מרקובחצי[[#This Row],[31]:[33]])=1,SUM(U72:W72)=0),מרקובחצי[[#This Row],[מקס]]-מרקובחצי[[#This Row],[מינ]],"")</f>
        <v/>
      </c>
      <c r="M7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3" t="str">
        <f t="shared" si="1"/>
        <v/>
      </c>
      <c r="O73" t="str">
        <f>IF(מרקובחצי[[#This Row],[קבעה הפלגה?]]=1,"",IF(AND(מרקובחצי[[#This Row],[עד ועד]]&lt;29,OR(מרקובחצי[[#This Row],[CycleNumber]]=1,AND(U72=1,OR(מרקובחצי[[#This Row],[עד ועד]]&lt;J72,מרקובחצי[[#This Row],[עד ועד]]&gt;K72)),AND(V72=1,מרקובחצי[[#This Row],[עד ועד]]&lt;J72),W72=1)),1,""))</f>
        <v/>
      </c>
      <c r="P73" t="str">
        <f>IF(מרקובחצי[[#This Row],[קבעה הפלגה?]]=1,"",IF(AND(מרקובחצי[[#This Row],[עד ועד]]&gt;28,מרקובחצי[[#This Row],[עד ועד]]&lt;32,OR(מרקובחצי[[#This Row],[CycleNumber]]=1,AND(U72=1),AND(V72=1,OR(מרקובחצי[[#This Row],[עד ועד]]&lt;J72,מרקובחצי[[#This Row],[עד ועד]]&gt;K72)),W72=1)),1,""))</f>
        <v/>
      </c>
      <c r="Q73" t="str">
        <f>IF(מרקובחצי[[#This Row],[קבעה הפלגה?]]=1,"",IF(AND(מרקובחצי[[#This Row],[עד ועד]]&gt;31,OR(מרקובחצי[[#This Row],[CycleNumber]]=1,AND(U72=1),AND(V72=1,מרקובחצי[[#This Row],[עד ועד]]&gt;K72),AND(W72=1,OR(מרקובחצי[[#This Row],[עד ועד]]&gt;K72,מרקובחצי[[#This Row],[עד ועד]]&lt;J72)))),1,""))</f>
        <v/>
      </c>
      <c r="R73" t="str">
        <f>IF(מרקובחצי[[#This Row],[CycleNumber]]&gt;1,IF(AND(O72=1,מרקובחצי[[#This Row],[עד ועד]]&lt;29),1,""),"")</f>
        <v/>
      </c>
      <c r="S73" t="str">
        <f>IF(מרקובחצי[[#This Row],[CycleNumber]]&gt;1,IF(OR(AND(O72=1,מרקובחצי[[#This Row],[עד ועד]]&gt;28),AND(P72=1),AND(Q72=1,מרקובחצי[[#This Row],[עד ועד]]&lt;32)),1,""),"")</f>
        <v/>
      </c>
      <c r="T73" t="str">
        <f>IF(מרקובחצי[[#This Row],[CycleNumber]]&gt;1,IF(AND(Q72=1,מרקובחצי[[#This Row],[עד ועד]]&gt;31),1,""),"")</f>
        <v/>
      </c>
      <c r="U73" t="str">
        <f>IF(מרקובחצי[[#This Row],[CycleNumber]]&gt;1,IF(AND(R72=1,מרקובחצי[[#This Row],[עד ועד]]&lt;29),1,IF(AND(U72=1,NOT(OR(מרקובחצי[[#This Row],[עד ועד]]&lt;J72,מרקובחצי[[#This Row],[עד ועד]]&gt;K72))),1,"")),"")</f>
        <v/>
      </c>
      <c r="V73" t="str">
        <f>IF(מרקובחצי[[#This Row],[CycleNumber]]&gt;1,IF(AND(SUM(R72:T72)=1,מרקובחצי[[#This Row],[עד ועד]]&gt;28,מרקובחצי[[#This Row],[עד ועד]]&lt;32),1,IF(OR(S72=1,AND(R72=1,מרקובחצי[[#This Row],[עד ועד]]&gt;28),AND(T72=1,מרקובחצי[[#This Row],[עד ועד]]&lt;32)),1,IF(AND(V72=1,NOT(OR(מרקובחצי[[#This Row],[עד ועד]]&lt;J72,מרקובחצי[[#This Row],[עד ועד]]&gt;K72))),1,""))),"")</f>
        <v/>
      </c>
      <c r="W73" t="str">
        <f>IF(מרקובחצי[[#This Row],[CycleNumber]]&gt;1,IF(AND(T72=1,מרקובחצי[[#This Row],[עד ועד]]&gt;31),1,IF(AND(W72=1,NOT(OR(מרקובחצי[[#This Row],[עד ועד]]&lt;J72,מרקובחצי[[#This Row],[עד ועד]]&gt;K72))),1,"")),"")</f>
        <v/>
      </c>
      <c r="X73" t="str">
        <f>IF(AND(מרקובחצי[[#This Row],[CycleNumber]]&lt;$B74,SUM(מרקובחצי[[#This Row],[11]],R74)=2),1,"")</f>
        <v/>
      </c>
      <c r="Y73" t="str">
        <f>IF(AND(מרקובחצי[[#This Row],[CycleNumber]]&lt;$B74,SUM(מרקובחצי[[#This Row],[11]],S74)=2),1,"")</f>
        <v/>
      </c>
      <c r="Z73" t="str">
        <f>IF(AND(מרקובחצי[[#This Row],[CycleNumber]]&lt;$B74,SUM(מרקובחצי[[#This Row],[13]],S74)=2),1,"")</f>
        <v/>
      </c>
      <c r="AA73" t="str">
        <f>IF(AND(מרקובחצי[[#This Row],[CycleNumber]]&lt;$B74,SUM(מרקובחצי[[#This Row],[13]],T74)=2),1,"")</f>
        <v/>
      </c>
      <c r="AB73" t="str">
        <f>IF(AND(מרקובחצי[[#This Row],[CycleNumber]]&lt;$B74,SUM(מרקובחצי[[#This Row],[21]],U74)=2),1,"")</f>
        <v/>
      </c>
      <c r="AC73" t="str">
        <f>IF(AND(מרקובחצי[[#This Row],[CycleNumber]]&lt;$B74,SUM(מרקובחצי[[#This Row],[21]],V74)=2),1,"")</f>
        <v/>
      </c>
      <c r="AD73" t="str">
        <f>IF(AND(מרקובחצי[[#This Row],[CycleNumber]]&lt;$B74,SUM(מרקובחצי[[#This Row],[23]],V74)=2),1,"")</f>
        <v/>
      </c>
      <c r="AE73" t="str">
        <f>IF(AND(מרקובחצי[[#This Row],[CycleNumber]]&lt;$B74,SUM(מרקובחצי[[#This Row],[23]],W74)=2),1,"")</f>
        <v/>
      </c>
      <c r="AF73" t="str">
        <f>IF(AND(מרקובחצי[[#This Row],[CycleNumber]]&lt;$B74,SUM(מרקובחצי[[#This Row],[31]],O74)=2),1,"")</f>
        <v/>
      </c>
      <c r="AG73" t="str">
        <f>IF(AND(מרקובחצי[[#This Row],[CycleNumber]]&lt;$B74,SUM(מרקובחצי[[#This Row],[31]],P74)=2),1,"")</f>
        <v/>
      </c>
      <c r="AH73" t="str">
        <f>IF(AND(מרקובחצי[[#This Row],[CycleNumber]]&lt;$B74,SUM(מרקובחצי[[#This Row],[31]],Q74)=2),1,"")</f>
        <v/>
      </c>
      <c r="AI73" t="str">
        <f>IF(AND(מרקובחצי[[#This Row],[CycleNumber]]&lt;$B74,SUM(U73:U74)=2),1,"")</f>
        <v/>
      </c>
      <c r="AJ73" t="str">
        <f>IF(AND(מרקובחצי[[#This Row],[CycleNumber]]&lt;$B74,SUM(מרקובחצי[[#This Row],[32]],O74)=2),1,"")</f>
        <v/>
      </c>
      <c r="AK73" t="str">
        <f>IF(AND(מרקובחצי[[#This Row],[CycleNumber]]&lt;$B74,SUM(מרקובחצי[[#This Row],[32]],P74)=2),1,"")</f>
        <v/>
      </c>
      <c r="AL73" t="str">
        <f>IF(AND(מרקובחצי[[#This Row],[CycleNumber]]&lt;$B74,SUM(מרקובחצי[[#This Row],[32]],Q74)=2),1,"")</f>
        <v/>
      </c>
      <c r="AM73" t="str">
        <f>IF(AND(מרקובחצי[[#This Row],[CycleNumber]]&lt;$B74,SUM(V73:V74)=2),1,"")</f>
        <v/>
      </c>
      <c r="AN73" t="str">
        <f>IF(AND(מרקובחצי[[#This Row],[CycleNumber]]&lt;$B74,SUM(מרקובחצי[[#This Row],[33]],O74)=2),1,"")</f>
        <v/>
      </c>
      <c r="AO73" t="str">
        <f>IF(AND(מרקובחצי[[#This Row],[CycleNumber]]&lt;$B74,SUM(מרקובחצי[[#This Row],[33]],P74)=2),1,"")</f>
        <v/>
      </c>
      <c r="AP73" t="str">
        <f>IF(AND(מרקובחצי[[#This Row],[CycleNumber]]&lt;$B74,SUM(מרקובחצי[[#This Row],[33]],Q74)=2),1,"")</f>
        <v/>
      </c>
      <c r="AQ73" t="str">
        <f>IF(AND(מרקובחצי[[#This Row],[CycleNumber]]&lt;$B74,SUM(W73:W74)=2),1,"")</f>
        <v/>
      </c>
      <c r="AR73" t="str">
        <f>IF(AND(מרקובחצי[[#This Row],[CycleNumber]]&lt;$B74,SUM(מרקובחצי[[#This Row],[12]],S74)=2),1,"")</f>
        <v/>
      </c>
      <c r="AS73" t="str">
        <f>IF(AND(מרקובחצי[[#This Row],[CycleNumber]]&lt;$B74,SUM(מרקובחצי[[#This Row],[22]],V74)=2),1,"")</f>
        <v/>
      </c>
      <c r="AT73" s="3">
        <f>SUM(מרקובחצי[[#This Row],[11]:[33]])</f>
        <v>0</v>
      </c>
    </row>
    <row r="74" spans="1:46" hidden="1" x14ac:dyDescent="0.25">
      <c r="A74" t="s">
        <v>8</v>
      </c>
      <c r="B74">
        <v>16</v>
      </c>
      <c r="C74">
        <v>26</v>
      </c>
      <c r="D74">
        <f>מרקובחצי[[#This Row],[LengthofCycle]]+1</f>
        <v>27</v>
      </c>
      <c r="E74">
        <f>IF(IFERROR(LOOKUP(מרקובחצי[[#This Row],[ClientID]],קביעויות[הפלגה]),FALSE)=מרקובחצי[[#This Row],[ClientID]],1,"")</f>
        <v>1</v>
      </c>
      <c r="F74" t="str">
        <f>IF(IFERROR(LOOKUP(מרקובחצי[[#This Row],[ClientID]],סוגחציקבוע[S31]),FALSE)=מרקובחצי[[#This Row],[ClientID]],1,"")</f>
        <v/>
      </c>
      <c r="G74" t="str">
        <f>IF(IFERROR(LOOKUP(מרקובחצי[[#This Row],[ClientID]],סוגחציקבוע[S32]),FALSE)=מרקובחצי[[#This Row],[ClientID]],1,"")</f>
        <v/>
      </c>
      <c r="H74" t="str">
        <f>IF(IFERROR(LOOKUP(מרקובחצי[[#This Row],[ClientID]],סוגחציקבוע[S33]),FALSE)=מרקובחצי[[#This Row],[ClientID]],1,"")</f>
        <v/>
      </c>
      <c r="I74" t="str">
        <f>IF(IFERROR(LOOKUP(מרקובחצי[[#This Row],[ClientID]],סוגחציקבוע[S32&amp;33]),FALSE)=מרקובחצי[[#This Row],[ClientID]],1,"")</f>
        <v/>
      </c>
      <c r="J74">
        <f>IF(SUM(מרקובחצי[[#This Row],[11]:[13]])=1,מרקובחצי[[#This Row],[עד ועד]],IF(SUM(R73:T74)=1,IF(מרקובחצי[[#This Row],[עד ועד]]&lt;J73,מרקובחצי[[#This Row],[עד ועד]],J73),J73))</f>
        <v>28</v>
      </c>
      <c r="K74">
        <f>IF(SUM(מרקובחצי[[#This Row],[11]:[13]])=1,מרקובחצי[[#This Row],[עד ועד]],IF(SUM(R73:T74)=1,IF(מרקובחצי[[#This Row],[עד ועד]]&gt;K73,מרקובחצי[[#This Row],[עד ועד]],K73),K73))</f>
        <v>35</v>
      </c>
      <c r="L74" t="str">
        <f>IF(AND(SUM(מרקובחצי[[#This Row],[31]:[33]])=1,SUM(U73:W73)=0),מרקובחצי[[#This Row],[מקס]]-מרקובחצי[[#This Row],[מינ]],"")</f>
        <v/>
      </c>
      <c r="M7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4" t="str">
        <f t="shared" si="1"/>
        <v/>
      </c>
      <c r="O74" t="str">
        <f>IF(מרקובחצי[[#This Row],[קבעה הפלגה?]]=1,"",IF(AND(מרקובחצי[[#This Row],[עד ועד]]&lt;29,OR(מרקובחצי[[#This Row],[CycleNumber]]=1,AND(U73=1,OR(מרקובחצי[[#This Row],[עד ועד]]&lt;J73,מרקובחצי[[#This Row],[עד ועד]]&gt;K73)),AND(V73=1,מרקובחצי[[#This Row],[עד ועד]]&lt;J73),W73=1)),1,""))</f>
        <v/>
      </c>
      <c r="P74" t="str">
        <f>IF(מרקובחצי[[#This Row],[קבעה הפלגה?]]=1,"",IF(AND(מרקובחצי[[#This Row],[עד ועד]]&gt;28,מרקובחצי[[#This Row],[עד ועד]]&lt;32,OR(מרקובחצי[[#This Row],[CycleNumber]]=1,AND(U73=1),AND(V73=1,OR(מרקובחצי[[#This Row],[עד ועד]]&lt;J73,מרקובחצי[[#This Row],[עד ועד]]&gt;K73)),W73=1)),1,""))</f>
        <v/>
      </c>
      <c r="Q74" t="str">
        <f>IF(מרקובחצי[[#This Row],[קבעה הפלגה?]]=1,"",IF(AND(מרקובחצי[[#This Row],[עד ועד]]&gt;31,OR(מרקובחצי[[#This Row],[CycleNumber]]=1,AND(U73=1),AND(V73=1,מרקובחצי[[#This Row],[עד ועד]]&gt;K73),AND(W73=1,OR(מרקובחצי[[#This Row],[עד ועד]]&gt;K73,מרקובחצי[[#This Row],[עד ועד]]&lt;J73)))),1,""))</f>
        <v/>
      </c>
      <c r="R74" t="str">
        <f>IF(מרקובחצי[[#This Row],[CycleNumber]]&gt;1,IF(AND(O73=1,מרקובחצי[[#This Row],[עד ועד]]&lt;29),1,""),"")</f>
        <v/>
      </c>
      <c r="S74" t="str">
        <f>IF(מרקובחצי[[#This Row],[CycleNumber]]&gt;1,IF(OR(AND(O73=1,מרקובחצי[[#This Row],[עד ועד]]&gt;28),AND(P73=1),AND(Q73=1,מרקובחצי[[#This Row],[עד ועד]]&lt;32)),1,""),"")</f>
        <v/>
      </c>
      <c r="T74" t="str">
        <f>IF(מרקובחצי[[#This Row],[CycleNumber]]&gt;1,IF(AND(Q73=1,מרקובחצי[[#This Row],[עד ועד]]&gt;31),1,""),"")</f>
        <v/>
      </c>
      <c r="U74" t="str">
        <f>IF(מרקובחצי[[#This Row],[CycleNumber]]&gt;1,IF(AND(R73=1,מרקובחצי[[#This Row],[עד ועד]]&lt;29),1,IF(AND(U73=1,NOT(OR(מרקובחצי[[#This Row],[עד ועד]]&lt;J73,מרקובחצי[[#This Row],[עד ועד]]&gt;K73))),1,"")),"")</f>
        <v/>
      </c>
      <c r="V74" t="str">
        <f>IF(מרקובחצי[[#This Row],[CycleNumber]]&gt;1,IF(AND(SUM(R73:T73)=1,מרקובחצי[[#This Row],[עד ועד]]&gt;28,מרקובחצי[[#This Row],[עד ועד]]&lt;32),1,IF(OR(S73=1,AND(R73=1,מרקובחצי[[#This Row],[עד ועד]]&gt;28),AND(T73=1,מרקובחצי[[#This Row],[עד ועד]]&lt;32)),1,IF(AND(V73=1,NOT(OR(מרקובחצי[[#This Row],[עד ועד]]&lt;J73,מרקובחצי[[#This Row],[עד ועד]]&gt;K73))),1,""))),"")</f>
        <v/>
      </c>
      <c r="W74" t="str">
        <f>IF(מרקובחצי[[#This Row],[CycleNumber]]&gt;1,IF(AND(T73=1,מרקובחצי[[#This Row],[עד ועד]]&gt;31),1,IF(AND(W73=1,NOT(OR(מרקובחצי[[#This Row],[עד ועד]]&lt;J73,מרקובחצי[[#This Row],[עד ועד]]&gt;K73))),1,"")),"")</f>
        <v/>
      </c>
      <c r="X74" t="str">
        <f>IF(AND(מרקובחצי[[#This Row],[CycleNumber]]&lt;$B75,SUM(מרקובחצי[[#This Row],[11]],R75)=2),1,"")</f>
        <v/>
      </c>
      <c r="Y74" t="str">
        <f>IF(AND(מרקובחצי[[#This Row],[CycleNumber]]&lt;$B75,SUM(מרקובחצי[[#This Row],[11]],S75)=2),1,"")</f>
        <v/>
      </c>
      <c r="Z74" t="str">
        <f>IF(AND(מרקובחצי[[#This Row],[CycleNumber]]&lt;$B75,SUM(מרקובחצי[[#This Row],[13]],S75)=2),1,"")</f>
        <v/>
      </c>
      <c r="AA74" t="str">
        <f>IF(AND(מרקובחצי[[#This Row],[CycleNumber]]&lt;$B75,SUM(מרקובחצי[[#This Row],[13]],T75)=2),1,"")</f>
        <v/>
      </c>
      <c r="AB74" t="str">
        <f>IF(AND(מרקובחצי[[#This Row],[CycleNumber]]&lt;$B75,SUM(מרקובחצי[[#This Row],[21]],U75)=2),1,"")</f>
        <v/>
      </c>
      <c r="AC74" t="str">
        <f>IF(AND(מרקובחצי[[#This Row],[CycleNumber]]&lt;$B75,SUM(מרקובחצי[[#This Row],[21]],V75)=2),1,"")</f>
        <v/>
      </c>
      <c r="AD74" t="str">
        <f>IF(AND(מרקובחצי[[#This Row],[CycleNumber]]&lt;$B75,SUM(מרקובחצי[[#This Row],[23]],V75)=2),1,"")</f>
        <v/>
      </c>
      <c r="AE74" t="str">
        <f>IF(AND(מרקובחצי[[#This Row],[CycleNumber]]&lt;$B75,SUM(מרקובחצי[[#This Row],[23]],W75)=2),1,"")</f>
        <v/>
      </c>
      <c r="AF74" t="str">
        <f>IF(AND(מרקובחצי[[#This Row],[CycleNumber]]&lt;$B75,SUM(מרקובחצי[[#This Row],[31]],O75)=2),1,"")</f>
        <v/>
      </c>
      <c r="AG74" t="str">
        <f>IF(AND(מרקובחצי[[#This Row],[CycleNumber]]&lt;$B75,SUM(מרקובחצי[[#This Row],[31]],P75)=2),1,"")</f>
        <v/>
      </c>
      <c r="AH74" t="str">
        <f>IF(AND(מרקובחצי[[#This Row],[CycleNumber]]&lt;$B75,SUM(מרקובחצי[[#This Row],[31]],Q75)=2),1,"")</f>
        <v/>
      </c>
      <c r="AI74" t="str">
        <f>IF(AND(מרקובחצי[[#This Row],[CycleNumber]]&lt;$B75,SUM(U74:U75)=2),1,"")</f>
        <v/>
      </c>
      <c r="AJ74" t="str">
        <f>IF(AND(מרקובחצי[[#This Row],[CycleNumber]]&lt;$B75,SUM(מרקובחצי[[#This Row],[32]],O75)=2),1,"")</f>
        <v/>
      </c>
      <c r="AK74" t="str">
        <f>IF(AND(מרקובחצי[[#This Row],[CycleNumber]]&lt;$B75,SUM(מרקובחצי[[#This Row],[32]],P75)=2),1,"")</f>
        <v/>
      </c>
      <c r="AL74" t="str">
        <f>IF(AND(מרקובחצי[[#This Row],[CycleNumber]]&lt;$B75,SUM(מרקובחצי[[#This Row],[32]],Q75)=2),1,"")</f>
        <v/>
      </c>
      <c r="AM74" t="str">
        <f>IF(AND(מרקובחצי[[#This Row],[CycleNumber]]&lt;$B75,SUM(V74:V75)=2),1,"")</f>
        <v/>
      </c>
      <c r="AN74" t="str">
        <f>IF(AND(מרקובחצי[[#This Row],[CycleNumber]]&lt;$B75,SUM(מרקובחצי[[#This Row],[33]],O75)=2),1,"")</f>
        <v/>
      </c>
      <c r="AO74" t="str">
        <f>IF(AND(מרקובחצי[[#This Row],[CycleNumber]]&lt;$B75,SUM(מרקובחצי[[#This Row],[33]],P75)=2),1,"")</f>
        <v/>
      </c>
      <c r="AP74" t="str">
        <f>IF(AND(מרקובחצי[[#This Row],[CycleNumber]]&lt;$B75,SUM(מרקובחצי[[#This Row],[33]],Q75)=2),1,"")</f>
        <v/>
      </c>
      <c r="AQ74" t="str">
        <f>IF(AND(מרקובחצי[[#This Row],[CycleNumber]]&lt;$B75,SUM(W74:W75)=2),1,"")</f>
        <v/>
      </c>
      <c r="AR74" t="str">
        <f>IF(AND(מרקובחצי[[#This Row],[CycleNumber]]&lt;$B75,SUM(מרקובחצי[[#This Row],[12]],S75)=2),1,"")</f>
        <v/>
      </c>
      <c r="AS74" t="str">
        <f>IF(AND(מרקובחצי[[#This Row],[CycleNumber]]&lt;$B75,SUM(מרקובחצי[[#This Row],[22]],V75)=2),1,"")</f>
        <v/>
      </c>
      <c r="AT74" s="3">
        <f>SUM(מרקובחצי[[#This Row],[11]:[33]])</f>
        <v>0</v>
      </c>
    </row>
    <row r="75" spans="1:46" ht="15.6" x14ac:dyDescent="0.25">
      <c r="A75" s="19" t="s">
        <v>9</v>
      </c>
      <c r="B75" s="19">
        <v>1</v>
      </c>
      <c r="C75">
        <v>25</v>
      </c>
      <c r="D75" s="19">
        <f>מרקובחצי[[#This Row],[LengthofCycle]]+1</f>
        <v>26</v>
      </c>
      <c r="E75" t="str">
        <f>IF(IFERROR(LOOKUP(מרקובחצי[[#This Row],[ClientID]],קביעויות[הפלגה]),FALSE)=מרקובחצי[[#This Row],[ClientID]],1,"")</f>
        <v/>
      </c>
      <c r="F75" t="str">
        <f>IF(IFERROR(LOOKUP(מרקובחצי[[#This Row],[ClientID]],סוגחציקבוע[S31]),FALSE)=מרקובחצי[[#This Row],[ClientID]],1,"")</f>
        <v/>
      </c>
      <c r="G75">
        <f>IF(IFERROR(LOOKUP(מרקובחצי[[#This Row],[ClientID]],סוגחציקבוע[S32]),FALSE)=מרקובחצי[[#This Row],[ClientID]],1,"")</f>
        <v>1</v>
      </c>
      <c r="H75" t="str">
        <f>IF(IFERROR(LOOKUP(מרקובחצי[[#This Row],[ClientID]],סוגחציקבוע[S33]),FALSE)=מרקובחצי[[#This Row],[ClientID]],1,"")</f>
        <v/>
      </c>
      <c r="I75" t="str">
        <f>IF(IFERROR(LOOKUP(מרקובחצי[[#This Row],[ClientID]],סוגחציקבוע[S32&amp;33]),FALSE)=מרקובחצי[[#This Row],[ClientID]],1,"")</f>
        <v/>
      </c>
      <c r="J75" s="19">
        <f>IF(SUM(מרקובחצי[[#This Row],[11]:[13]])=1,מרקובחצי[[#This Row],[עד ועד]],IF(SUM(R74:T75)=1,IF(מרקובחצי[[#This Row],[עד ועד]]&lt;J74,מרקובחצי[[#This Row],[עד ועד]],J74),J74))</f>
        <v>26</v>
      </c>
      <c r="K75" s="19">
        <f>IF(SUM(מרקובחצי[[#This Row],[11]:[13]])=1,מרקובחצי[[#This Row],[עד ועד]],IF(SUM(R74:T75)=1,IF(מרקובחצי[[#This Row],[עד ועד]]&gt;K74,מרקובחצי[[#This Row],[עד ועד]],K74),K74))</f>
        <v>26</v>
      </c>
      <c r="L75" s="19" t="str">
        <f>IF(AND(SUM(מרקובחצי[[#This Row],[31]:[33]])=1,SUM(U74:W74)=0),מרקובחצי[[#This Row],[מקס]]-מרקובחצי[[#This Row],[מינ]],"")</f>
        <v/>
      </c>
      <c r="M7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75" s="19" t="str">
        <f t="shared" si="1"/>
        <v/>
      </c>
      <c r="O75" s="19">
        <f>IF(מרקובחצי[[#This Row],[קבעה הפלגה?]]=1,"",IF(AND(מרקובחצי[[#This Row],[עד ועד]]&lt;29,OR(מרקובחצי[[#This Row],[CycleNumber]]=1,AND(U74=1,OR(מרקובחצי[[#This Row],[עד ועד]]&lt;J74,מרקובחצי[[#This Row],[עד ועד]]&gt;K74)),AND(V74=1,מרקובחצי[[#This Row],[עד ועד]]&lt;J74),W74=1)),1,""))</f>
        <v>1</v>
      </c>
      <c r="P75" s="19" t="str">
        <f>IF(מרקובחצי[[#This Row],[קבעה הפלגה?]]=1,"",IF(AND(מרקובחצי[[#This Row],[עד ועד]]&gt;28,מרקובחצי[[#This Row],[עד ועד]]&lt;32,OR(מרקובחצי[[#This Row],[CycleNumber]]=1,AND(U74=1),AND(V74=1,OR(מרקובחצי[[#This Row],[עד ועד]]&lt;J74,מרקובחצי[[#This Row],[עד ועד]]&gt;K74)),W74=1)),1,""))</f>
        <v/>
      </c>
      <c r="Q75" s="19" t="str">
        <f>IF(מרקובחצי[[#This Row],[קבעה הפלגה?]]=1,"",IF(AND(מרקובחצי[[#This Row],[עד ועד]]&gt;31,OR(מרקובחצי[[#This Row],[CycleNumber]]=1,AND(U74=1),AND(V74=1,מרקובחצי[[#This Row],[עד ועד]]&gt;K74),AND(W74=1,OR(מרקובחצי[[#This Row],[עד ועד]]&gt;K74,מרקובחצי[[#This Row],[עד ועד]]&lt;J74)))),1,""))</f>
        <v/>
      </c>
      <c r="R75" s="19" t="str">
        <f>IF(מרקובחצי[[#This Row],[CycleNumber]]&gt;1,IF(AND(O74=1,מרקובחצי[[#This Row],[עד ועד]]&lt;29),1,""),"")</f>
        <v/>
      </c>
      <c r="S75" s="19" t="str">
        <f>IF(מרקובחצי[[#This Row],[CycleNumber]]&gt;1,IF(OR(AND(O74=1,מרקובחצי[[#This Row],[עד ועד]]&gt;28),AND(P74=1),AND(Q74=1,מרקובחצי[[#This Row],[עד ועד]]&lt;32)),1,""),"")</f>
        <v/>
      </c>
      <c r="T75" s="19" t="str">
        <f>IF(מרקובחצי[[#This Row],[CycleNumber]]&gt;1,IF(AND(Q74=1,מרקובחצי[[#This Row],[עד ועד]]&gt;31),1,""),"")</f>
        <v/>
      </c>
      <c r="U75" s="19" t="str">
        <f>IF(מרקובחצי[[#This Row],[CycleNumber]]&gt;1,IF(AND(R74=1,מרקובחצי[[#This Row],[עד ועד]]&lt;29),1,IF(AND(U74=1,NOT(OR(מרקובחצי[[#This Row],[עד ועד]]&lt;J74,מרקובחצי[[#This Row],[עד ועד]]&gt;K74))),1,"")),"")</f>
        <v/>
      </c>
      <c r="V75" s="19" t="str">
        <f>IF(מרקובחצי[[#This Row],[CycleNumber]]&gt;1,IF(AND(SUM(R74:T74)=1,מרקובחצי[[#This Row],[עד ועד]]&gt;28,מרקובחצי[[#This Row],[עד ועד]]&lt;32),1,IF(OR(S74=1,AND(R74=1,מרקובחצי[[#This Row],[עד ועד]]&gt;28),AND(T74=1,מרקובחצי[[#This Row],[עד ועד]]&lt;32)),1,IF(AND(V74=1,NOT(OR(מרקובחצי[[#This Row],[עד ועד]]&lt;J74,מרקובחצי[[#This Row],[עד ועד]]&gt;K74))),1,""))),"")</f>
        <v/>
      </c>
      <c r="W75" s="19" t="str">
        <f>IF(מרקובחצי[[#This Row],[CycleNumber]]&gt;1,IF(AND(T74=1,מרקובחצי[[#This Row],[עד ועד]]&gt;31),1,IF(AND(W74=1,NOT(OR(מרקובחצי[[#This Row],[עד ועד]]&lt;J74,מרקובחצי[[#This Row],[עד ועד]]&gt;K74))),1,"")),"")</f>
        <v/>
      </c>
      <c r="X75" s="19" t="str">
        <f>IF(AND(מרקובחצי[[#This Row],[CycleNumber]]&lt;$B76,SUM(מרקובחצי[[#This Row],[11]],R76)=2),1,"")</f>
        <v/>
      </c>
      <c r="Y75" s="19">
        <f>IF(AND(מרקובחצי[[#This Row],[CycleNumber]]&lt;$B76,SUM(מרקובחצי[[#This Row],[11]],S76)=2),1,"")</f>
        <v>1</v>
      </c>
      <c r="Z75" s="19" t="str">
        <f>IF(AND(מרקובחצי[[#This Row],[CycleNumber]]&lt;$B76,SUM(מרקובחצי[[#This Row],[13]],S76)=2),1,"")</f>
        <v/>
      </c>
      <c r="AA75" s="19" t="str">
        <f>IF(AND(מרקובחצי[[#This Row],[CycleNumber]]&lt;$B76,SUM(מרקובחצי[[#This Row],[13]],T76)=2),1,"")</f>
        <v/>
      </c>
      <c r="AB75" s="19" t="str">
        <f>IF(AND(מרקובחצי[[#This Row],[CycleNumber]]&lt;$B76,SUM(מרקובחצי[[#This Row],[21]],U76)=2),1,"")</f>
        <v/>
      </c>
      <c r="AC75" s="19" t="str">
        <f>IF(AND(מרקובחצי[[#This Row],[CycleNumber]]&lt;$B76,SUM(מרקובחצי[[#This Row],[21]],V76)=2),1,"")</f>
        <v/>
      </c>
      <c r="AD75" s="19" t="str">
        <f>IF(AND(מרקובחצי[[#This Row],[CycleNumber]]&lt;$B76,SUM(מרקובחצי[[#This Row],[23]],V76)=2),1,"")</f>
        <v/>
      </c>
      <c r="AE75" s="19" t="str">
        <f>IF(AND(מרקובחצי[[#This Row],[CycleNumber]]&lt;$B76,SUM(מרקובחצי[[#This Row],[23]],W76)=2),1,"")</f>
        <v/>
      </c>
      <c r="AF75" s="19" t="str">
        <f>IF(AND(מרקובחצי[[#This Row],[CycleNumber]]&lt;$B76,SUM(מרקובחצי[[#This Row],[31]],O76)=2),1,"")</f>
        <v/>
      </c>
      <c r="AG75" s="19" t="str">
        <f>IF(AND(מרקובחצי[[#This Row],[CycleNumber]]&lt;$B76,SUM(מרקובחצי[[#This Row],[31]],P76)=2),1,"")</f>
        <v/>
      </c>
      <c r="AH75" s="19" t="str">
        <f>IF(AND(מרקובחצי[[#This Row],[CycleNumber]]&lt;$B76,SUM(מרקובחצי[[#This Row],[31]],Q76)=2),1,"")</f>
        <v/>
      </c>
      <c r="AI75" s="19" t="str">
        <f>IF(AND(מרקובחצי[[#This Row],[CycleNumber]]&lt;$B76,SUM(U75:U76)=2),1,"")</f>
        <v/>
      </c>
      <c r="AJ75" s="19" t="str">
        <f>IF(AND(מרקובחצי[[#This Row],[CycleNumber]]&lt;$B76,SUM(מרקובחצי[[#This Row],[32]],O76)=2),1,"")</f>
        <v/>
      </c>
      <c r="AK75" s="19" t="str">
        <f>IF(AND(מרקובחצי[[#This Row],[CycleNumber]]&lt;$B76,SUM(מרקובחצי[[#This Row],[32]],P76)=2),1,"")</f>
        <v/>
      </c>
      <c r="AL75" s="19" t="str">
        <f>IF(AND(מרקובחצי[[#This Row],[CycleNumber]]&lt;$B76,SUM(מרקובחצי[[#This Row],[32]],Q76)=2),1,"")</f>
        <v/>
      </c>
      <c r="AM75" s="19" t="str">
        <f>IF(AND(מרקובחצי[[#This Row],[CycleNumber]]&lt;$B76,SUM(V75:V76)=2),1,"")</f>
        <v/>
      </c>
      <c r="AN75" s="19" t="str">
        <f>IF(AND(מרקובחצי[[#This Row],[CycleNumber]]&lt;$B76,SUM(מרקובחצי[[#This Row],[33]],O76)=2),1,"")</f>
        <v/>
      </c>
      <c r="AO75" s="19" t="str">
        <f>IF(AND(מרקובחצי[[#This Row],[CycleNumber]]&lt;$B76,SUM(מרקובחצי[[#This Row],[33]],P76)=2),1,"")</f>
        <v/>
      </c>
      <c r="AP75" s="19" t="str">
        <f>IF(AND(מרקובחצי[[#This Row],[CycleNumber]]&lt;$B76,SUM(מרקובחצי[[#This Row],[33]],Q76)=2),1,"")</f>
        <v/>
      </c>
      <c r="AQ75" s="19" t="str">
        <f>IF(AND(מרקובחצי[[#This Row],[CycleNumber]]&lt;$B76,SUM(W75:W76)=2),1,"")</f>
        <v/>
      </c>
      <c r="AR75" s="19" t="str">
        <f>IF(AND(מרקובחצי[[#This Row],[CycleNumber]]&lt;$B76,SUM(מרקובחצי[[#This Row],[12]],S76)=2),1,"")</f>
        <v/>
      </c>
      <c r="AS75" s="19" t="str">
        <f>IF(AND(מרקובחצי[[#This Row],[CycleNumber]]&lt;$B76,SUM(מרקובחצי[[#This Row],[22]],V76)=2),1,"")</f>
        <v/>
      </c>
      <c r="AT75" s="21">
        <f>SUM(מרקובחצי[[#This Row],[11]:[33]])</f>
        <v>1</v>
      </c>
    </row>
    <row r="76" spans="1:46" ht="15.6" x14ac:dyDescent="0.25">
      <c r="A76" s="19" t="s">
        <v>9</v>
      </c>
      <c r="B76" s="19">
        <v>2</v>
      </c>
      <c r="C76">
        <v>30</v>
      </c>
      <c r="D76" s="19">
        <f>מרקובחצי[[#This Row],[LengthofCycle]]+1</f>
        <v>31</v>
      </c>
      <c r="E76" t="str">
        <f>IF(IFERROR(LOOKUP(מרקובחצי[[#This Row],[ClientID]],קביעויות[הפלגה]),FALSE)=מרקובחצי[[#This Row],[ClientID]],1,"")</f>
        <v/>
      </c>
      <c r="F76" t="str">
        <f>IF(IFERROR(LOOKUP(מרקובחצי[[#This Row],[ClientID]],סוגחציקבוע[S31]),FALSE)=מרקובחצי[[#This Row],[ClientID]],1,"")</f>
        <v/>
      </c>
      <c r="G76">
        <f>IF(IFERROR(LOOKUP(מרקובחצי[[#This Row],[ClientID]],סוגחציקבוע[S32]),FALSE)=מרקובחצי[[#This Row],[ClientID]],1,"")</f>
        <v>1</v>
      </c>
      <c r="H76" t="str">
        <f>IF(IFERROR(LOOKUP(מרקובחצי[[#This Row],[ClientID]],סוגחציקבוע[S33]),FALSE)=מרקובחצי[[#This Row],[ClientID]],1,"")</f>
        <v/>
      </c>
      <c r="I76" t="str">
        <f>IF(IFERROR(LOOKUP(מרקובחצי[[#This Row],[ClientID]],סוגחציקבוע[S32&amp;33]),FALSE)=מרקובחצי[[#This Row],[ClientID]],1,"")</f>
        <v/>
      </c>
      <c r="J76" s="19">
        <f>IF(SUM(מרקובחצי[[#This Row],[11]:[13]])=1,מרקובחצי[[#This Row],[עד ועד]],IF(SUM(R75:T76)=1,IF(מרקובחצי[[#This Row],[עד ועד]]&lt;J75,מרקובחצי[[#This Row],[עד ועד]],J75),J75))</f>
        <v>26</v>
      </c>
      <c r="K76" s="19">
        <f>IF(SUM(מרקובחצי[[#This Row],[11]:[13]])=1,מרקובחצי[[#This Row],[עד ועד]],IF(SUM(R75:T76)=1,IF(מרקובחצי[[#This Row],[עד ועד]]&gt;K75,מרקובחצי[[#This Row],[עד ועד]],K75),K75))</f>
        <v>31</v>
      </c>
      <c r="L76" s="19" t="str">
        <f>IF(AND(SUM(מרקובחצי[[#This Row],[31]:[33]])=1,SUM(U75:W75)=0),מרקובחצי[[#This Row],[מקס]]-מרקובחצי[[#This Row],[מינ]],"")</f>
        <v/>
      </c>
      <c r="M7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76" s="19" t="str">
        <f t="shared" si="1"/>
        <v>S11</v>
      </c>
      <c r="O76" s="19" t="str">
        <f>IF(מרקובחצי[[#This Row],[קבעה הפלגה?]]=1,"",IF(AND(מרקובחצי[[#This Row],[עד ועד]]&lt;29,OR(מרקובחצי[[#This Row],[CycleNumber]]=1,AND(U75=1,OR(מרקובחצי[[#This Row],[עד ועד]]&lt;J75,מרקובחצי[[#This Row],[עד ועד]]&gt;K75)),AND(V75=1,מרקובחצי[[#This Row],[עד ועד]]&lt;J75),W75=1)),1,""))</f>
        <v/>
      </c>
      <c r="P76" s="19" t="str">
        <f>IF(מרקובחצי[[#This Row],[קבעה הפלגה?]]=1,"",IF(AND(מרקובחצי[[#This Row],[עד ועד]]&gt;28,מרקובחצי[[#This Row],[עד ועד]]&lt;32,OR(מרקובחצי[[#This Row],[CycleNumber]]=1,AND(U75=1),AND(V75=1,OR(מרקובחצי[[#This Row],[עד ועד]]&lt;J75,מרקובחצי[[#This Row],[עד ועד]]&gt;K75)),W75=1)),1,""))</f>
        <v/>
      </c>
      <c r="Q76" s="19" t="str">
        <f>IF(מרקובחצי[[#This Row],[קבעה הפלגה?]]=1,"",IF(AND(מרקובחצי[[#This Row],[עד ועד]]&gt;31,OR(מרקובחצי[[#This Row],[CycleNumber]]=1,AND(U75=1),AND(V75=1,מרקובחצי[[#This Row],[עד ועד]]&gt;K75),AND(W75=1,OR(מרקובחצי[[#This Row],[עד ועד]]&gt;K75,מרקובחצי[[#This Row],[עד ועד]]&lt;J75)))),1,""))</f>
        <v/>
      </c>
      <c r="R76" s="19" t="str">
        <f>IF(מרקובחצי[[#This Row],[CycleNumber]]&gt;1,IF(AND(O75=1,מרקובחצי[[#This Row],[עד ועד]]&lt;29),1,""),"")</f>
        <v/>
      </c>
      <c r="S76" s="19">
        <f>IF(מרקובחצי[[#This Row],[CycleNumber]]&gt;1,IF(OR(AND(O75=1,מרקובחצי[[#This Row],[עד ועד]]&gt;28),AND(P75=1),AND(Q75=1,מרקובחצי[[#This Row],[עד ועד]]&lt;32)),1,""),"")</f>
        <v>1</v>
      </c>
      <c r="T76" s="19" t="str">
        <f>IF(מרקובחצי[[#This Row],[CycleNumber]]&gt;1,IF(AND(Q75=1,מרקובחצי[[#This Row],[עד ועד]]&gt;31),1,""),"")</f>
        <v/>
      </c>
      <c r="U76" s="19" t="str">
        <f>IF(מרקובחצי[[#This Row],[CycleNumber]]&gt;1,IF(AND(R75=1,מרקובחצי[[#This Row],[עד ועד]]&lt;29),1,IF(AND(U75=1,NOT(OR(מרקובחצי[[#This Row],[עד ועד]]&lt;J75,מרקובחצי[[#This Row],[עד ועד]]&gt;K75))),1,"")),"")</f>
        <v/>
      </c>
      <c r="V76" s="19" t="str">
        <f>IF(מרקובחצי[[#This Row],[CycleNumber]]&gt;1,IF(AND(SUM(R75:T75)=1,מרקובחצי[[#This Row],[עד ועד]]&gt;28,מרקובחצי[[#This Row],[עד ועד]]&lt;32),1,IF(OR(S75=1,AND(R75=1,מרקובחצי[[#This Row],[עד ועד]]&gt;28),AND(T75=1,מרקובחצי[[#This Row],[עד ועד]]&lt;32)),1,IF(AND(V75=1,NOT(OR(מרקובחצי[[#This Row],[עד ועד]]&lt;J75,מרקובחצי[[#This Row],[עד ועד]]&gt;K75))),1,""))),"")</f>
        <v/>
      </c>
      <c r="W76" s="19" t="str">
        <f>IF(מרקובחצי[[#This Row],[CycleNumber]]&gt;1,IF(AND(T75=1,מרקובחצי[[#This Row],[עד ועד]]&gt;31),1,IF(AND(W75=1,NOT(OR(מרקובחצי[[#This Row],[עד ועד]]&lt;J75,מרקובחצי[[#This Row],[עד ועד]]&gt;K75))),1,"")),"")</f>
        <v/>
      </c>
      <c r="X76" s="19" t="str">
        <f>IF(AND(מרקובחצי[[#This Row],[CycleNumber]]&lt;$B77,SUM(מרקובחצי[[#This Row],[11]],R77)=2),1,"")</f>
        <v/>
      </c>
      <c r="Y76" s="19" t="str">
        <f>IF(AND(מרקובחצי[[#This Row],[CycleNumber]]&lt;$B77,SUM(מרקובחצי[[#This Row],[11]],S77)=2),1,"")</f>
        <v/>
      </c>
      <c r="Z76" s="19" t="str">
        <f>IF(AND(מרקובחצי[[#This Row],[CycleNumber]]&lt;$B77,SUM(מרקובחצי[[#This Row],[13]],S77)=2),1,"")</f>
        <v/>
      </c>
      <c r="AA76" s="19" t="str">
        <f>IF(AND(מרקובחצי[[#This Row],[CycleNumber]]&lt;$B77,SUM(מרקובחצי[[#This Row],[13]],T77)=2),1,"")</f>
        <v/>
      </c>
      <c r="AB76" s="19" t="str">
        <f>IF(AND(מרקובחצי[[#This Row],[CycleNumber]]&lt;$B77,SUM(מרקובחצי[[#This Row],[21]],U77)=2),1,"")</f>
        <v/>
      </c>
      <c r="AC76" s="19" t="str">
        <f>IF(AND(מרקובחצי[[#This Row],[CycleNumber]]&lt;$B77,SUM(מרקובחצי[[#This Row],[21]],V77)=2),1,"")</f>
        <v/>
      </c>
      <c r="AD76" s="19" t="str">
        <f>IF(AND(מרקובחצי[[#This Row],[CycleNumber]]&lt;$B77,SUM(מרקובחצי[[#This Row],[23]],V77)=2),1,"")</f>
        <v/>
      </c>
      <c r="AE76" s="19" t="str">
        <f>IF(AND(מרקובחצי[[#This Row],[CycleNumber]]&lt;$B77,SUM(מרקובחצי[[#This Row],[23]],W77)=2),1,"")</f>
        <v/>
      </c>
      <c r="AF76" s="19" t="str">
        <f>IF(AND(מרקובחצי[[#This Row],[CycleNumber]]&lt;$B77,SUM(מרקובחצי[[#This Row],[31]],O77)=2),1,"")</f>
        <v/>
      </c>
      <c r="AG76" s="19" t="str">
        <f>IF(AND(מרקובחצי[[#This Row],[CycleNumber]]&lt;$B77,SUM(מרקובחצי[[#This Row],[31]],P77)=2),1,"")</f>
        <v/>
      </c>
      <c r="AH76" s="19" t="str">
        <f>IF(AND(מרקובחצי[[#This Row],[CycleNumber]]&lt;$B77,SUM(מרקובחצי[[#This Row],[31]],Q77)=2),1,"")</f>
        <v/>
      </c>
      <c r="AI76" s="19" t="str">
        <f>IF(AND(מרקובחצי[[#This Row],[CycleNumber]]&lt;$B77,SUM(U76:U77)=2),1,"")</f>
        <v/>
      </c>
      <c r="AJ76" s="19" t="str">
        <f>IF(AND(מרקובחצי[[#This Row],[CycleNumber]]&lt;$B77,SUM(מרקובחצי[[#This Row],[32]],O77)=2),1,"")</f>
        <v/>
      </c>
      <c r="AK76" s="19" t="str">
        <f>IF(AND(מרקובחצי[[#This Row],[CycleNumber]]&lt;$B77,SUM(מרקובחצי[[#This Row],[32]],P77)=2),1,"")</f>
        <v/>
      </c>
      <c r="AL76" s="19" t="str">
        <f>IF(AND(מרקובחצי[[#This Row],[CycleNumber]]&lt;$B77,SUM(מרקובחצי[[#This Row],[32]],Q77)=2),1,"")</f>
        <v/>
      </c>
      <c r="AM76" s="19" t="str">
        <f>IF(AND(מרקובחצי[[#This Row],[CycleNumber]]&lt;$B77,SUM(V76:V77)=2),1,"")</f>
        <v/>
      </c>
      <c r="AN76" s="19" t="str">
        <f>IF(AND(מרקובחצי[[#This Row],[CycleNumber]]&lt;$B77,SUM(מרקובחצי[[#This Row],[33]],O77)=2),1,"")</f>
        <v/>
      </c>
      <c r="AO76" s="19" t="str">
        <f>IF(AND(מרקובחצי[[#This Row],[CycleNumber]]&lt;$B77,SUM(מרקובחצי[[#This Row],[33]],P77)=2),1,"")</f>
        <v/>
      </c>
      <c r="AP76" s="19" t="str">
        <f>IF(AND(מרקובחצי[[#This Row],[CycleNumber]]&lt;$B77,SUM(מרקובחצי[[#This Row],[33]],Q77)=2),1,"")</f>
        <v/>
      </c>
      <c r="AQ76" s="19" t="str">
        <f>IF(AND(מרקובחצי[[#This Row],[CycleNumber]]&lt;$B77,SUM(W76:W77)=2),1,"")</f>
        <v/>
      </c>
      <c r="AR76" s="19" t="str">
        <f>IF(AND(מרקובחצי[[#This Row],[CycleNumber]]&lt;$B77,SUM(מרקובחצי[[#This Row],[12]],S77)=2),1,"")</f>
        <v/>
      </c>
      <c r="AS76" s="19">
        <f>IF(AND(מרקובחצי[[#This Row],[CycleNumber]]&lt;$B77,SUM(מרקובחצי[[#This Row],[22]],V77)=2),1,"")</f>
        <v>1</v>
      </c>
      <c r="AT76" s="21">
        <f>SUM(מרקובחצי[[#This Row],[11]:[33]])</f>
        <v>1</v>
      </c>
    </row>
    <row r="77" spans="1:46" ht="15.6" x14ac:dyDescent="0.25">
      <c r="A77" s="19" t="s">
        <v>9</v>
      </c>
      <c r="B77" s="19">
        <v>3</v>
      </c>
      <c r="C77">
        <v>26</v>
      </c>
      <c r="D77" s="19">
        <f>מרקובחצי[[#This Row],[LengthofCycle]]+1</f>
        <v>27</v>
      </c>
      <c r="E77" t="str">
        <f>IF(IFERROR(LOOKUP(מרקובחצי[[#This Row],[ClientID]],קביעויות[הפלגה]),FALSE)=מרקובחצי[[#This Row],[ClientID]],1,"")</f>
        <v/>
      </c>
      <c r="F77" t="str">
        <f>IF(IFERROR(LOOKUP(מרקובחצי[[#This Row],[ClientID]],סוגחציקבוע[S31]),FALSE)=מרקובחצי[[#This Row],[ClientID]],1,"")</f>
        <v/>
      </c>
      <c r="G77">
        <f>IF(IFERROR(LOOKUP(מרקובחצי[[#This Row],[ClientID]],סוגחציקבוע[S32]),FALSE)=מרקובחצי[[#This Row],[ClientID]],1,"")</f>
        <v>1</v>
      </c>
      <c r="H77" t="str">
        <f>IF(IFERROR(LOOKUP(מרקובחצי[[#This Row],[ClientID]],סוגחציקבוע[S33]),FALSE)=מרקובחצי[[#This Row],[ClientID]],1,"")</f>
        <v/>
      </c>
      <c r="I77" t="str">
        <f>IF(IFERROR(LOOKUP(מרקובחצי[[#This Row],[ClientID]],סוגחציקבוע[S32&amp;33]),FALSE)=מרקובחצי[[#This Row],[ClientID]],1,"")</f>
        <v/>
      </c>
      <c r="J77" s="19">
        <f>IF(SUM(מרקובחצי[[#This Row],[11]:[13]])=1,מרקובחצי[[#This Row],[עד ועד]],IF(SUM(R76:T77)=1,IF(מרקובחצי[[#This Row],[עד ועד]]&lt;J76,מרקובחצי[[#This Row],[עד ועד]],J76),J76))</f>
        <v>26</v>
      </c>
      <c r="K77" s="19">
        <f>IF(SUM(מרקובחצי[[#This Row],[11]:[13]])=1,מרקובחצי[[#This Row],[עד ועד]],IF(SUM(R76:T77)=1,IF(מרקובחצי[[#This Row],[עד ועד]]&gt;K76,מרקובחצי[[#This Row],[עד ועד]],K76),K76))</f>
        <v>31</v>
      </c>
      <c r="L77" s="19">
        <f>IF(AND(SUM(מרקובחצי[[#This Row],[31]:[33]])=1,SUM(U76:W76)=0),מרקובחצי[[#This Row],[מקס]]-מרקובחצי[[#This Row],[מינ]],"")</f>
        <v>5</v>
      </c>
      <c r="M7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7" s="19" t="str">
        <f t="shared" si="1"/>
        <v>S22</v>
      </c>
      <c r="O77" s="19" t="str">
        <f>IF(מרקובחצי[[#This Row],[קבעה הפלגה?]]=1,"",IF(AND(מרקובחצי[[#This Row],[עד ועד]]&lt;29,OR(מרקובחצי[[#This Row],[CycleNumber]]=1,AND(U76=1,OR(מרקובחצי[[#This Row],[עד ועד]]&lt;J76,מרקובחצי[[#This Row],[עד ועד]]&gt;K76)),AND(V76=1,מרקובחצי[[#This Row],[עד ועד]]&lt;J76),W76=1)),1,""))</f>
        <v/>
      </c>
      <c r="P77" s="19" t="str">
        <f>IF(מרקובחצי[[#This Row],[קבעה הפלגה?]]=1,"",IF(AND(מרקובחצי[[#This Row],[עד ועד]]&gt;28,מרקובחצי[[#This Row],[עד ועד]]&lt;32,OR(מרקובחצי[[#This Row],[CycleNumber]]=1,AND(U76=1),AND(V76=1,OR(מרקובחצי[[#This Row],[עד ועד]]&lt;J76,מרקובחצי[[#This Row],[עד ועד]]&gt;K76)),W76=1)),1,""))</f>
        <v/>
      </c>
      <c r="Q77" s="19" t="str">
        <f>IF(מרקובחצי[[#This Row],[קבעה הפלגה?]]=1,"",IF(AND(מרקובחצי[[#This Row],[עד ועד]]&gt;31,OR(מרקובחצי[[#This Row],[CycleNumber]]=1,AND(U76=1),AND(V76=1,מרקובחצי[[#This Row],[עד ועד]]&gt;K76),AND(W76=1,OR(מרקובחצי[[#This Row],[עד ועד]]&gt;K76,מרקובחצי[[#This Row],[עד ועד]]&lt;J76)))),1,""))</f>
        <v/>
      </c>
      <c r="R77" s="19" t="str">
        <f>IF(מרקובחצי[[#This Row],[CycleNumber]]&gt;1,IF(AND(O76=1,מרקובחצי[[#This Row],[עד ועד]]&lt;29),1,""),"")</f>
        <v/>
      </c>
      <c r="S77" s="19" t="str">
        <f>IF(מרקובחצי[[#This Row],[CycleNumber]]&gt;1,IF(OR(AND(O76=1,מרקובחצי[[#This Row],[עד ועד]]&gt;28),AND(P76=1),AND(Q76=1,מרקובחצי[[#This Row],[עד ועד]]&lt;32)),1,""),"")</f>
        <v/>
      </c>
      <c r="T77" s="19" t="str">
        <f>IF(מרקובחצי[[#This Row],[CycleNumber]]&gt;1,IF(AND(Q76=1,מרקובחצי[[#This Row],[עד ועד]]&gt;31),1,""),"")</f>
        <v/>
      </c>
      <c r="U77" s="19" t="str">
        <f>IF(מרקובחצי[[#This Row],[CycleNumber]]&gt;1,IF(AND(R76=1,מרקובחצי[[#This Row],[עד ועד]]&lt;29),1,IF(AND(U76=1,NOT(OR(מרקובחצי[[#This Row],[עד ועד]]&lt;J76,מרקובחצי[[#This Row],[עד ועד]]&gt;K76))),1,"")),"")</f>
        <v/>
      </c>
      <c r="V77" s="19">
        <f>IF(מרקובחצי[[#This Row],[CycleNumber]]&gt;1,IF(AND(SUM(R76:T76)=1,מרקובחצי[[#This Row],[עד ועד]]&gt;28,מרקובחצי[[#This Row],[עד ועד]]&lt;32),1,IF(OR(S76=1,AND(R76=1,מרקובחצי[[#This Row],[עד ועד]]&gt;28),AND(T76=1,מרקובחצי[[#This Row],[עד ועד]]&lt;32)),1,IF(AND(V76=1,NOT(OR(מרקובחצי[[#This Row],[עד ועד]]&lt;J76,מרקובחצי[[#This Row],[עד ועד]]&gt;K76))),1,""))),"")</f>
        <v>1</v>
      </c>
      <c r="W77" s="19" t="str">
        <f>IF(מרקובחצי[[#This Row],[CycleNumber]]&gt;1,IF(AND(T76=1,מרקובחצי[[#This Row],[עד ועד]]&gt;31),1,IF(AND(W76=1,NOT(OR(מרקובחצי[[#This Row],[עד ועד]]&lt;J76,מרקובחצי[[#This Row],[עד ועד]]&gt;K76))),1,"")),"")</f>
        <v/>
      </c>
      <c r="X77" s="19" t="str">
        <f>IF(AND(מרקובחצי[[#This Row],[CycleNumber]]&lt;$B78,SUM(מרקובחצי[[#This Row],[11]],R78)=2),1,"")</f>
        <v/>
      </c>
      <c r="Y77" s="19" t="str">
        <f>IF(AND(מרקובחצי[[#This Row],[CycleNumber]]&lt;$B78,SUM(מרקובחצי[[#This Row],[11]],S78)=2),1,"")</f>
        <v/>
      </c>
      <c r="Z77" s="19" t="str">
        <f>IF(AND(מרקובחצי[[#This Row],[CycleNumber]]&lt;$B78,SUM(מרקובחצי[[#This Row],[13]],S78)=2),1,"")</f>
        <v/>
      </c>
      <c r="AA77" s="19" t="str">
        <f>IF(AND(מרקובחצי[[#This Row],[CycleNumber]]&lt;$B78,SUM(מרקובחצי[[#This Row],[13]],T78)=2),1,"")</f>
        <v/>
      </c>
      <c r="AB77" s="19" t="str">
        <f>IF(AND(מרקובחצי[[#This Row],[CycleNumber]]&lt;$B78,SUM(מרקובחצי[[#This Row],[21]],U78)=2),1,"")</f>
        <v/>
      </c>
      <c r="AC77" s="19" t="str">
        <f>IF(AND(מרקובחצי[[#This Row],[CycleNumber]]&lt;$B78,SUM(מרקובחצי[[#This Row],[21]],V78)=2),1,"")</f>
        <v/>
      </c>
      <c r="AD77" s="19" t="str">
        <f>IF(AND(מרקובחצי[[#This Row],[CycleNumber]]&lt;$B78,SUM(מרקובחצי[[#This Row],[23]],V78)=2),1,"")</f>
        <v/>
      </c>
      <c r="AE77" s="19" t="str">
        <f>IF(AND(מרקובחצי[[#This Row],[CycleNumber]]&lt;$B78,SUM(מרקובחצי[[#This Row],[23]],W78)=2),1,"")</f>
        <v/>
      </c>
      <c r="AF77" s="19" t="str">
        <f>IF(AND(מרקובחצי[[#This Row],[CycleNumber]]&lt;$B78,SUM(מרקובחצי[[#This Row],[31]],O78)=2),1,"")</f>
        <v/>
      </c>
      <c r="AG77" s="19" t="str">
        <f>IF(AND(מרקובחצי[[#This Row],[CycleNumber]]&lt;$B78,SUM(מרקובחצי[[#This Row],[31]],P78)=2),1,"")</f>
        <v/>
      </c>
      <c r="AH77" s="19" t="str">
        <f>IF(AND(מרקובחצי[[#This Row],[CycleNumber]]&lt;$B78,SUM(מרקובחצי[[#This Row],[31]],Q78)=2),1,"")</f>
        <v/>
      </c>
      <c r="AI77" s="19" t="str">
        <f>IF(AND(מרקובחצי[[#This Row],[CycleNumber]]&lt;$B78,SUM(U77:U78)=2),1,"")</f>
        <v/>
      </c>
      <c r="AJ77" s="19" t="str">
        <f>IF(AND(מרקובחצי[[#This Row],[CycleNumber]]&lt;$B78,SUM(מרקובחצי[[#This Row],[32]],O78)=2),1,"")</f>
        <v/>
      </c>
      <c r="AK77" s="19" t="str">
        <f>IF(AND(מרקובחצי[[#This Row],[CycleNumber]]&lt;$B78,SUM(מרקובחצי[[#This Row],[32]],P78)=2),1,"")</f>
        <v/>
      </c>
      <c r="AL77" s="19" t="str">
        <f>IF(AND(מרקובחצי[[#This Row],[CycleNumber]]&lt;$B78,SUM(מרקובחצי[[#This Row],[32]],Q78)=2),1,"")</f>
        <v/>
      </c>
      <c r="AM77" s="19">
        <f>IF(AND(מרקובחצי[[#This Row],[CycleNumber]]&lt;$B78,SUM(V77:V78)=2),1,"")</f>
        <v>1</v>
      </c>
      <c r="AN77" s="19" t="str">
        <f>IF(AND(מרקובחצי[[#This Row],[CycleNumber]]&lt;$B78,SUM(מרקובחצי[[#This Row],[33]],O78)=2),1,"")</f>
        <v/>
      </c>
      <c r="AO77" s="19" t="str">
        <f>IF(AND(מרקובחצי[[#This Row],[CycleNumber]]&lt;$B78,SUM(מרקובחצי[[#This Row],[33]],P78)=2),1,"")</f>
        <v/>
      </c>
      <c r="AP77" s="19" t="str">
        <f>IF(AND(מרקובחצי[[#This Row],[CycleNumber]]&lt;$B78,SUM(מרקובחצי[[#This Row],[33]],Q78)=2),1,"")</f>
        <v/>
      </c>
      <c r="AQ77" s="19" t="str">
        <f>IF(AND(מרקובחצי[[#This Row],[CycleNumber]]&lt;$B78,SUM(W77:W78)=2),1,"")</f>
        <v/>
      </c>
      <c r="AR77" s="19" t="str">
        <f>IF(AND(מרקובחצי[[#This Row],[CycleNumber]]&lt;$B78,SUM(מרקובחצי[[#This Row],[12]],S78)=2),1,"")</f>
        <v/>
      </c>
      <c r="AS77" s="19" t="str">
        <f>IF(AND(מרקובחצי[[#This Row],[CycleNumber]]&lt;$B78,SUM(מרקובחצי[[#This Row],[22]],V78)=2),1,"")</f>
        <v/>
      </c>
      <c r="AT77" s="21">
        <f>SUM(מרקובחצי[[#This Row],[11]:[33]])</f>
        <v>1</v>
      </c>
    </row>
    <row r="78" spans="1:46" ht="15.6" x14ac:dyDescent="0.25">
      <c r="A78" s="19" t="s">
        <v>9</v>
      </c>
      <c r="B78" s="19">
        <v>4</v>
      </c>
      <c r="C78">
        <v>27</v>
      </c>
      <c r="D78" s="19">
        <f>מרקובחצי[[#This Row],[LengthofCycle]]+1</f>
        <v>28</v>
      </c>
      <c r="E78" t="str">
        <f>IF(IFERROR(LOOKUP(מרקובחצי[[#This Row],[ClientID]],קביעויות[הפלגה]),FALSE)=מרקובחצי[[#This Row],[ClientID]],1,"")</f>
        <v/>
      </c>
      <c r="F78" t="str">
        <f>IF(IFERROR(LOOKUP(מרקובחצי[[#This Row],[ClientID]],סוגחציקבוע[S31]),FALSE)=מרקובחצי[[#This Row],[ClientID]],1,"")</f>
        <v/>
      </c>
      <c r="G78">
        <f>IF(IFERROR(LOOKUP(מרקובחצי[[#This Row],[ClientID]],סוגחציקבוע[S32]),FALSE)=מרקובחצי[[#This Row],[ClientID]],1,"")</f>
        <v>1</v>
      </c>
      <c r="H78" t="str">
        <f>IF(IFERROR(LOOKUP(מרקובחצי[[#This Row],[ClientID]],סוגחציקבוע[S33]),FALSE)=מרקובחצי[[#This Row],[ClientID]],1,"")</f>
        <v/>
      </c>
      <c r="I78" t="str">
        <f>IF(IFERROR(LOOKUP(מרקובחצי[[#This Row],[ClientID]],סוגחציקבוע[S32&amp;33]),FALSE)=מרקובחצי[[#This Row],[ClientID]],1,"")</f>
        <v/>
      </c>
      <c r="J78" s="19">
        <f>IF(SUM(מרקובחצי[[#This Row],[11]:[13]])=1,מרקובחצי[[#This Row],[עד ועד]],IF(SUM(R77:T78)=1,IF(מרקובחצי[[#This Row],[עד ועד]]&lt;J77,מרקובחצי[[#This Row],[עד ועד]],J77),J77))</f>
        <v>26</v>
      </c>
      <c r="K78" s="19">
        <f>IF(SUM(מרקובחצי[[#This Row],[11]:[13]])=1,מרקובחצי[[#This Row],[עד ועד]],IF(SUM(R77:T78)=1,IF(מרקובחצי[[#This Row],[עד ועד]]&gt;K77,מרקובחצי[[#This Row],[עד ועד]],K77),K77))</f>
        <v>31</v>
      </c>
      <c r="L78" s="19" t="str">
        <f>IF(AND(SUM(מרקובחצי[[#This Row],[31]:[33]])=1,SUM(U77:W77)=0),מרקובחצי[[#This Row],[מקס]]-מרקובחצי[[#This Row],[מינ]],"")</f>
        <v/>
      </c>
      <c r="M7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8" s="19" t="str">
        <f t="shared" si="1"/>
        <v>S32</v>
      </c>
      <c r="O78" s="19" t="str">
        <f>IF(מרקובחצי[[#This Row],[קבעה הפלגה?]]=1,"",IF(AND(מרקובחצי[[#This Row],[עד ועד]]&lt;29,OR(מרקובחצי[[#This Row],[CycleNumber]]=1,AND(U77=1,OR(מרקובחצי[[#This Row],[עד ועד]]&lt;J77,מרקובחצי[[#This Row],[עד ועד]]&gt;K77)),AND(V77=1,מרקובחצי[[#This Row],[עד ועד]]&lt;J77),W77=1)),1,""))</f>
        <v/>
      </c>
      <c r="P78" s="19" t="str">
        <f>IF(מרקובחצי[[#This Row],[קבעה הפלגה?]]=1,"",IF(AND(מרקובחצי[[#This Row],[עד ועד]]&gt;28,מרקובחצי[[#This Row],[עד ועד]]&lt;32,OR(מרקובחצי[[#This Row],[CycleNumber]]=1,AND(U77=1),AND(V77=1,OR(מרקובחצי[[#This Row],[עד ועד]]&lt;J77,מרקובחצי[[#This Row],[עד ועד]]&gt;K77)),W77=1)),1,""))</f>
        <v/>
      </c>
      <c r="Q78" s="19" t="str">
        <f>IF(מרקובחצי[[#This Row],[קבעה הפלגה?]]=1,"",IF(AND(מרקובחצי[[#This Row],[עד ועד]]&gt;31,OR(מרקובחצי[[#This Row],[CycleNumber]]=1,AND(U77=1),AND(V77=1,מרקובחצי[[#This Row],[עד ועד]]&gt;K77),AND(W77=1,OR(מרקובחצי[[#This Row],[עד ועד]]&gt;K77,מרקובחצי[[#This Row],[עד ועד]]&lt;J77)))),1,""))</f>
        <v/>
      </c>
      <c r="R78" s="19" t="str">
        <f>IF(מרקובחצי[[#This Row],[CycleNumber]]&gt;1,IF(AND(O77=1,מרקובחצי[[#This Row],[עד ועד]]&lt;29),1,""),"")</f>
        <v/>
      </c>
      <c r="S78" s="19" t="str">
        <f>IF(מרקובחצי[[#This Row],[CycleNumber]]&gt;1,IF(OR(AND(O77=1,מרקובחצי[[#This Row],[עד ועד]]&gt;28),AND(P77=1),AND(Q77=1,מרקובחצי[[#This Row],[עד ועד]]&lt;32)),1,""),"")</f>
        <v/>
      </c>
      <c r="T78" s="19" t="str">
        <f>IF(מרקובחצי[[#This Row],[CycleNumber]]&gt;1,IF(AND(Q77=1,מרקובחצי[[#This Row],[עד ועד]]&gt;31),1,""),"")</f>
        <v/>
      </c>
      <c r="U78" s="19" t="str">
        <f>IF(מרקובחצי[[#This Row],[CycleNumber]]&gt;1,IF(AND(R77=1,מרקובחצי[[#This Row],[עד ועד]]&lt;29),1,IF(AND(U77=1,NOT(OR(מרקובחצי[[#This Row],[עד ועד]]&lt;J77,מרקובחצי[[#This Row],[עד ועד]]&gt;K77))),1,"")),"")</f>
        <v/>
      </c>
      <c r="V78" s="19">
        <f>IF(מרקובחצי[[#This Row],[CycleNumber]]&gt;1,IF(AND(SUM(R77:T77)=1,מרקובחצי[[#This Row],[עד ועד]]&gt;28,מרקובחצי[[#This Row],[עד ועד]]&lt;32),1,IF(OR(S77=1,AND(R77=1,מרקובחצי[[#This Row],[עד ועד]]&gt;28),AND(T77=1,מרקובחצי[[#This Row],[עד ועד]]&lt;32)),1,IF(AND(V77=1,NOT(OR(מרקובחצי[[#This Row],[עד ועד]]&lt;J77,מרקובחצי[[#This Row],[עד ועד]]&gt;K77))),1,""))),"")</f>
        <v>1</v>
      </c>
      <c r="W78" s="19" t="str">
        <f>IF(מרקובחצי[[#This Row],[CycleNumber]]&gt;1,IF(AND(T77=1,מרקובחצי[[#This Row],[עד ועד]]&gt;31),1,IF(AND(W77=1,NOT(OR(מרקובחצי[[#This Row],[עד ועד]]&lt;J77,מרקובחצי[[#This Row],[עד ועד]]&gt;K77))),1,"")),"")</f>
        <v/>
      </c>
      <c r="X78" s="19" t="str">
        <f>IF(AND(מרקובחצי[[#This Row],[CycleNumber]]&lt;$B79,SUM(מרקובחצי[[#This Row],[11]],R79)=2),1,"")</f>
        <v/>
      </c>
      <c r="Y78" s="19" t="str">
        <f>IF(AND(מרקובחצי[[#This Row],[CycleNumber]]&lt;$B79,SUM(מרקובחצי[[#This Row],[11]],S79)=2),1,"")</f>
        <v/>
      </c>
      <c r="Z78" s="19" t="str">
        <f>IF(AND(מרקובחצי[[#This Row],[CycleNumber]]&lt;$B79,SUM(מרקובחצי[[#This Row],[13]],S79)=2),1,"")</f>
        <v/>
      </c>
      <c r="AA78" s="19" t="str">
        <f>IF(AND(מרקובחצי[[#This Row],[CycleNumber]]&lt;$B79,SUM(מרקובחצי[[#This Row],[13]],T79)=2),1,"")</f>
        <v/>
      </c>
      <c r="AB78" s="19" t="str">
        <f>IF(AND(מרקובחצי[[#This Row],[CycleNumber]]&lt;$B79,SUM(מרקובחצי[[#This Row],[21]],U79)=2),1,"")</f>
        <v/>
      </c>
      <c r="AC78" s="19" t="str">
        <f>IF(AND(מרקובחצי[[#This Row],[CycleNumber]]&lt;$B79,SUM(מרקובחצי[[#This Row],[21]],V79)=2),1,"")</f>
        <v/>
      </c>
      <c r="AD78" s="19" t="str">
        <f>IF(AND(מרקובחצי[[#This Row],[CycleNumber]]&lt;$B79,SUM(מרקובחצי[[#This Row],[23]],V79)=2),1,"")</f>
        <v/>
      </c>
      <c r="AE78" s="19" t="str">
        <f>IF(AND(מרקובחצי[[#This Row],[CycleNumber]]&lt;$B79,SUM(מרקובחצי[[#This Row],[23]],W79)=2),1,"")</f>
        <v/>
      </c>
      <c r="AF78" s="19" t="str">
        <f>IF(AND(מרקובחצי[[#This Row],[CycleNumber]]&lt;$B79,SUM(מרקובחצי[[#This Row],[31]],O79)=2),1,"")</f>
        <v/>
      </c>
      <c r="AG78" s="19" t="str">
        <f>IF(AND(מרקובחצי[[#This Row],[CycleNumber]]&lt;$B79,SUM(מרקובחצי[[#This Row],[31]],P79)=2),1,"")</f>
        <v/>
      </c>
      <c r="AH78" s="19" t="str">
        <f>IF(AND(מרקובחצי[[#This Row],[CycleNumber]]&lt;$B79,SUM(מרקובחצי[[#This Row],[31]],Q79)=2),1,"")</f>
        <v/>
      </c>
      <c r="AI78" s="19" t="str">
        <f>IF(AND(מרקובחצי[[#This Row],[CycleNumber]]&lt;$B79,SUM(U78:U79)=2),1,"")</f>
        <v/>
      </c>
      <c r="AJ78" s="19" t="str">
        <f>IF(AND(מרקובחצי[[#This Row],[CycleNumber]]&lt;$B79,SUM(מרקובחצי[[#This Row],[32]],O79)=2),1,"")</f>
        <v/>
      </c>
      <c r="AK78" s="19" t="str">
        <f>IF(AND(מרקובחצי[[#This Row],[CycleNumber]]&lt;$B79,SUM(מרקובחצי[[#This Row],[32]],P79)=2),1,"")</f>
        <v/>
      </c>
      <c r="AL78" s="19" t="str">
        <f>IF(AND(מרקובחצי[[#This Row],[CycleNumber]]&lt;$B79,SUM(מרקובחצי[[#This Row],[32]],Q79)=2),1,"")</f>
        <v/>
      </c>
      <c r="AM78" s="19">
        <f>IF(AND(מרקובחצי[[#This Row],[CycleNumber]]&lt;$B79,SUM(V78:V79)=2),1,"")</f>
        <v>1</v>
      </c>
      <c r="AN78" s="19" t="str">
        <f>IF(AND(מרקובחצי[[#This Row],[CycleNumber]]&lt;$B79,SUM(מרקובחצי[[#This Row],[33]],O79)=2),1,"")</f>
        <v/>
      </c>
      <c r="AO78" s="19" t="str">
        <f>IF(AND(מרקובחצי[[#This Row],[CycleNumber]]&lt;$B79,SUM(מרקובחצי[[#This Row],[33]],P79)=2),1,"")</f>
        <v/>
      </c>
      <c r="AP78" s="19" t="str">
        <f>IF(AND(מרקובחצי[[#This Row],[CycleNumber]]&lt;$B79,SUM(מרקובחצי[[#This Row],[33]],Q79)=2),1,"")</f>
        <v/>
      </c>
      <c r="AQ78" s="19" t="str">
        <f>IF(AND(מרקובחצי[[#This Row],[CycleNumber]]&lt;$B79,SUM(W78:W79)=2),1,"")</f>
        <v/>
      </c>
      <c r="AR78" s="19" t="str">
        <f>IF(AND(מרקובחצי[[#This Row],[CycleNumber]]&lt;$B79,SUM(מרקובחצי[[#This Row],[12]],S79)=2),1,"")</f>
        <v/>
      </c>
      <c r="AS78" s="19" t="str">
        <f>IF(AND(מרקובחצי[[#This Row],[CycleNumber]]&lt;$B79,SUM(מרקובחצי[[#This Row],[22]],V79)=2),1,"")</f>
        <v/>
      </c>
      <c r="AT78" s="21">
        <f>SUM(מרקובחצי[[#This Row],[11]:[33]])</f>
        <v>1</v>
      </c>
    </row>
    <row r="79" spans="1:46" ht="15.6" x14ac:dyDescent="0.25">
      <c r="A79" s="19" t="s">
        <v>9</v>
      </c>
      <c r="B79" s="19">
        <v>5</v>
      </c>
      <c r="C79">
        <v>28</v>
      </c>
      <c r="D79" s="19">
        <f>מרקובחצי[[#This Row],[LengthofCycle]]+1</f>
        <v>29</v>
      </c>
      <c r="E79" t="str">
        <f>IF(IFERROR(LOOKUP(מרקובחצי[[#This Row],[ClientID]],קביעויות[הפלגה]),FALSE)=מרקובחצי[[#This Row],[ClientID]],1,"")</f>
        <v/>
      </c>
      <c r="F79" t="str">
        <f>IF(IFERROR(LOOKUP(מרקובחצי[[#This Row],[ClientID]],סוגחציקבוע[S31]),FALSE)=מרקובחצי[[#This Row],[ClientID]],1,"")</f>
        <v/>
      </c>
      <c r="G79">
        <f>IF(IFERROR(LOOKUP(מרקובחצי[[#This Row],[ClientID]],סוגחציקבוע[S32]),FALSE)=מרקובחצי[[#This Row],[ClientID]],1,"")</f>
        <v>1</v>
      </c>
      <c r="H79" t="str">
        <f>IF(IFERROR(LOOKUP(מרקובחצי[[#This Row],[ClientID]],סוגחציקבוע[S33]),FALSE)=מרקובחצי[[#This Row],[ClientID]],1,"")</f>
        <v/>
      </c>
      <c r="I79" t="str">
        <f>IF(IFERROR(LOOKUP(מרקובחצי[[#This Row],[ClientID]],סוגחציקבוע[S32&amp;33]),FALSE)=מרקובחצי[[#This Row],[ClientID]],1,"")</f>
        <v/>
      </c>
      <c r="J79" s="19">
        <f>IF(SUM(מרקובחצי[[#This Row],[11]:[13]])=1,מרקובחצי[[#This Row],[עד ועד]],IF(SUM(R78:T79)=1,IF(מרקובחצי[[#This Row],[עד ועד]]&lt;J78,מרקובחצי[[#This Row],[עד ועד]],J78),J78))</f>
        <v>26</v>
      </c>
      <c r="K79" s="19">
        <f>IF(SUM(מרקובחצי[[#This Row],[11]:[13]])=1,מרקובחצי[[#This Row],[עד ועד]],IF(SUM(R78:T79)=1,IF(מרקובחצי[[#This Row],[עד ועד]]&gt;K78,מרקובחצי[[#This Row],[עד ועד]],K78),K78))</f>
        <v>31</v>
      </c>
      <c r="L79" s="19" t="str">
        <f>IF(AND(SUM(מרקובחצי[[#This Row],[31]:[33]])=1,SUM(U78:W78)=0),מרקובחצי[[#This Row],[מקס]]-מרקובחצי[[#This Row],[מינ]],"")</f>
        <v/>
      </c>
      <c r="M7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9" s="19" t="str">
        <f t="shared" si="1"/>
        <v>S32</v>
      </c>
      <c r="O79" s="19" t="str">
        <f>IF(מרקובחצי[[#This Row],[קבעה הפלגה?]]=1,"",IF(AND(מרקובחצי[[#This Row],[עד ועד]]&lt;29,OR(מרקובחצי[[#This Row],[CycleNumber]]=1,AND(U78=1,OR(מרקובחצי[[#This Row],[עד ועד]]&lt;J78,מרקובחצי[[#This Row],[עד ועד]]&gt;K78)),AND(V78=1,מרקובחצי[[#This Row],[עד ועד]]&lt;J78),W78=1)),1,""))</f>
        <v/>
      </c>
      <c r="P79" s="19" t="str">
        <f>IF(מרקובחצי[[#This Row],[קבעה הפלגה?]]=1,"",IF(AND(מרקובחצי[[#This Row],[עד ועד]]&gt;28,מרקובחצי[[#This Row],[עד ועד]]&lt;32,OR(מרקובחצי[[#This Row],[CycleNumber]]=1,AND(U78=1),AND(V78=1,OR(מרקובחצי[[#This Row],[עד ועד]]&lt;J78,מרקובחצי[[#This Row],[עד ועד]]&gt;K78)),W78=1)),1,""))</f>
        <v/>
      </c>
      <c r="Q79" s="19" t="str">
        <f>IF(מרקובחצי[[#This Row],[קבעה הפלגה?]]=1,"",IF(AND(מרקובחצי[[#This Row],[עד ועד]]&gt;31,OR(מרקובחצי[[#This Row],[CycleNumber]]=1,AND(U78=1),AND(V78=1,מרקובחצי[[#This Row],[עד ועד]]&gt;K78),AND(W78=1,OR(מרקובחצי[[#This Row],[עד ועד]]&gt;K78,מרקובחצי[[#This Row],[עד ועד]]&lt;J78)))),1,""))</f>
        <v/>
      </c>
      <c r="R79" s="19" t="str">
        <f>IF(מרקובחצי[[#This Row],[CycleNumber]]&gt;1,IF(AND(O78=1,מרקובחצי[[#This Row],[עד ועד]]&lt;29),1,""),"")</f>
        <v/>
      </c>
      <c r="S79" s="19" t="str">
        <f>IF(מרקובחצי[[#This Row],[CycleNumber]]&gt;1,IF(OR(AND(O78=1,מרקובחצי[[#This Row],[עד ועד]]&gt;28),AND(P78=1),AND(Q78=1,מרקובחצי[[#This Row],[עד ועד]]&lt;32)),1,""),"")</f>
        <v/>
      </c>
      <c r="T79" s="19" t="str">
        <f>IF(מרקובחצי[[#This Row],[CycleNumber]]&gt;1,IF(AND(Q78=1,מרקובחצי[[#This Row],[עד ועד]]&gt;31),1,""),"")</f>
        <v/>
      </c>
      <c r="U79" s="19" t="str">
        <f>IF(מרקובחצי[[#This Row],[CycleNumber]]&gt;1,IF(AND(R78=1,מרקובחצי[[#This Row],[עד ועד]]&lt;29),1,IF(AND(U78=1,NOT(OR(מרקובחצי[[#This Row],[עד ועד]]&lt;J78,מרקובחצי[[#This Row],[עד ועד]]&gt;K78))),1,"")),"")</f>
        <v/>
      </c>
      <c r="V79" s="19">
        <f>IF(מרקובחצי[[#This Row],[CycleNumber]]&gt;1,IF(AND(SUM(R78:T78)=1,מרקובחצי[[#This Row],[עד ועד]]&gt;28,מרקובחצי[[#This Row],[עד ועד]]&lt;32),1,IF(OR(S78=1,AND(R78=1,מרקובחצי[[#This Row],[עד ועד]]&gt;28),AND(T78=1,מרקובחצי[[#This Row],[עד ועד]]&lt;32)),1,IF(AND(V78=1,NOT(OR(מרקובחצי[[#This Row],[עד ועד]]&lt;J78,מרקובחצי[[#This Row],[עד ועד]]&gt;K78))),1,""))),"")</f>
        <v>1</v>
      </c>
      <c r="W79" s="19" t="str">
        <f>IF(מרקובחצי[[#This Row],[CycleNumber]]&gt;1,IF(AND(T78=1,מרקובחצי[[#This Row],[עד ועד]]&gt;31),1,IF(AND(W78=1,NOT(OR(מרקובחצי[[#This Row],[עד ועד]]&lt;J78,מרקובחצי[[#This Row],[עד ועד]]&gt;K78))),1,"")),"")</f>
        <v/>
      </c>
      <c r="X79" s="19" t="str">
        <f>IF(AND(מרקובחצי[[#This Row],[CycleNumber]]&lt;$B80,SUM(מרקובחצי[[#This Row],[11]],R80)=2),1,"")</f>
        <v/>
      </c>
      <c r="Y79" s="19" t="str">
        <f>IF(AND(מרקובחצי[[#This Row],[CycleNumber]]&lt;$B80,SUM(מרקובחצי[[#This Row],[11]],S80)=2),1,"")</f>
        <v/>
      </c>
      <c r="Z79" s="19" t="str">
        <f>IF(AND(מרקובחצי[[#This Row],[CycleNumber]]&lt;$B80,SUM(מרקובחצי[[#This Row],[13]],S80)=2),1,"")</f>
        <v/>
      </c>
      <c r="AA79" s="19" t="str">
        <f>IF(AND(מרקובחצי[[#This Row],[CycleNumber]]&lt;$B80,SUM(מרקובחצי[[#This Row],[13]],T80)=2),1,"")</f>
        <v/>
      </c>
      <c r="AB79" s="19" t="str">
        <f>IF(AND(מרקובחצי[[#This Row],[CycleNumber]]&lt;$B80,SUM(מרקובחצי[[#This Row],[21]],U80)=2),1,"")</f>
        <v/>
      </c>
      <c r="AC79" s="19" t="str">
        <f>IF(AND(מרקובחצי[[#This Row],[CycleNumber]]&lt;$B80,SUM(מרקובחצי[[#This Row],[21]],V80)=2),1,"")</f>
        <v/>
      </c>
      <c r="AD79" s="19" t="str">
        <f>IF(AND(מרקובחצי[[#This Row],[CycleNumber]]&lt;$B80,SUM(מרקובחצי[[#This Row],[23]],V80)=2),1,"")</f>
        <v/>
      </c>
      <c r="AE79" s="19" t="str">
        <f>IF(AND(מרקובחצי[[#This Row],[CycleNumber]]&lt;$B80,SUM(מרקובחצי[[#This Row],[23]],W80)=2),1,"")</f>
        <v/>
      </c>
      <c r="AF79" s="19" t="str">
        <f>IF(AND(מרקובחצי[[#This Row],[CycleNumber]]&lt;$B80,SUM(מרקובחצי[[#This Row],[31]],O80)=2),1,"")</f>
        <v/>
      </c>
      <c r="AG79" s="19" t="str">
        <f>IF(AND(מרקובחצי[[#This Row],[CycleNumber]]&lt;$B80,SUM(מרקובחצי[[#This Row],[31]],P80)=2),1,"")</f>
        <v/>
      </c>
      <c r="AH79" s="19" t="str">
        <f>IF(AND(מרקובחצי[[#This Row],[CycleNumber]]&lt;$B80,SUM(מרקובחצי[[#This Row],[31]],Q80)=2),1,"")</f>
        <v/>
      </c>
      <c r="AI79" s="19" t="str">
        <f>IF(AND(מרקובחצי[[#This Row],[CycleNumber]]&lt;$B80,SUM(U79:U80)=2),1,"")</f>
        <v/>
      </c>
      <c r="AJ79" s="19" t="str">
        <f>IF(AND(מרקובחצי[[#This Row],[CycleNumber]]&lt;$B80,SUM(מרקובחצי[[#This Row],[32]],O80)=2),1,"")</f>
        <v/>
      </c>
      <c r="AK79" s="19" t="str">
        <f>IF(AND(מרקובחצי[[#This Row],[CycleNumber]]&lt;$B80,SUM(מרקובחצי[[#This Row],[32]],P80)=2),1,"")</f>
        <v/>
      </c>
      <c r="AL79" s="19" t="str">
        <f>IF(AND(מרקובחצי[[#This Row],[CycleNumber]]&lt;$B80,SUM(מרקובחצי[[#This Row],[32]],Q80)=2),1,"")</f>
        <v/>
      </c>
      <c r="AM79" s="19">
        <f>IF(AND(מרקובחצי[[#This Row],[CycleNumber]]&lt;$B80,SUM(V79:V80)=2),1,"")</f>
        <v>1</v>
      </c>
      <c r="AN79" s="19" t="str">
        <f>IF(AND(מרקובחצי[[#This Row],[CycleNumber]]&lt;$B80,SUM(מרקובחצי[[#This Row],[33]],O80)=2),1,"")</f>
        <v/>
      </c>
      <c r="AO79" s="19" t="str">
        <f>IF(AND(מרקובחצי[[#This Row],[CycleNumber]]&lt;$B80,SUM(מרקובחצי[[#This Row],[33]],P80)=2),1,"")</f>
        <v/>
      </c>
      <c r="AP79" s="19" t="str">
        <f>IF(AND(מרקובחצי[[#This Row],[CycleNumber]]&lt;$B80,SUM(מרקובחצי[[#This Row],[33]],Q80)=2),1,"")</f>
        <v/>
      </c>
      <c r="AQ79" s="19" t="str">
        <f>IF(AND(מרקובחצי[[#This Row],[CycleNumber]]&lt;$B80,SUM(W79:W80)=2),1,"")</f>
        <v/>
      </c>
      <c r="AR79" s="19" t="str">
        <f>IF(AND(מרקובחצי[[#This Row],[CycleNumber]]&lt;$B80,SUM(מרקובחצי[[#This Row],[12]],S80)=2),1,"")</f>
        <v/>
      </c>
      <c r="AS79" s="19" t="str">
        <f>IF(AND(מרקובחצי[[#This Row],[CycleNumber]]&lt;$B80,SUM(מרקובחצי[[#This Row],[22]],V80)=2),1,"")</f>
        <v/>
      </c>
      <c r="AT79" s="21">
        <f>SUM(מרקובחצי[[#This Row],[11]:[33]])</f>
        <v>1</v>
      </c>
    </row>
    <row r="80" spans="1:46" ht="15.6" x14ac:dyDescent="0.25">
      <c r="A80" s="19" t="s">
        <v>9</v>
      </c>
      <c r="B80" s="19">
        <v>6</v>
      </c>
      <c r="C80">
        <v>30</v>
      </c>
      <c r="D80" s="19">
        <f>מרקובחצי[[#This Row],[LengthofCycle]]+1</f>
        <v>31</v>
      </c>
      <c r="E80" t="str">
        <f>IF(IFERROR(LOOKUP(מרקובחצי[[#This Row],[ClientID]],קביעויות[הפלגה]),FALSE)=מרקובחצי[[#This Row],[ClientID]],1,"")</f>
        <v/>
      </c>
      <c r="F80" t="str">
        <f>IF(IFERROR(LOOKUP(מרקובחצי[[#This Row],[ClientID]],סוגחציקבוע[S31]),FALSE)=מרקובחצי[[#This Row],[ClientID]],1,"")</f>
        <v/>
      </c>
      <c r="G80">
        <f>IF(IFERROR(LOOKUP(מרקובחצי[[#This Row],[ClientID]],סוגחציקבוע[S32]),FALSE)=מרקובחצי[[#This Row],[ClientID]],1,"")</f>
        <v>1</v>
      </c>
      <c r="H80" t="str">
        <f>IF(IFERROR(LOOKUP(מרקובחצי[[#This Row],[ClientID]],סוגחציקבוע[S33]),FALSE)=מרקובחצי[[#This Row],[ClientID]],1,"")</f>
        <v/>
      </c>
      <c r="I80" t="str">
        <f>IF(IFERROR(LOOKUP(מרקובחצי[[#This Row],[ClientID]],סוגחציקבוע[S32&amp;33]),FALSE)=מרקובחצי[[#This Row],[ClientID]],1,"")</f>
        <v/>
      </c>
      <c r="J80" s="19">
        <f>IF(SUM(מרקובחצי[[#This Row],[11]:[13]])=1,מרקובחצי[[#This Row],[עד ועד]],IF(SUM(R79:T80)=1,IF(מרקובחצי[[#This Row],[עד ועד]]&lt;J79,מרקובחצי[[#This Row],[עד ועד]],J79),J79))</f>
        <v>26</v>
      </c>
      <c r="K80" s="19">
        <f>IF(SUM(מרקובחצי[[#This Row],[11]:[13]])=1,מרקובחצי[[#This Row],[עד ועד]],IF(SUM(R79:T80)=1,IF(מרקובחצי[[#This Row],[עד ועד]]&gt;K79,מרקובחצי[[#This Row],[עד ועד]],K79),K79))</f>
        <v>31</v>
      </c>
      <c r="L80" s="19" t="str">
        <f>IF(AND(SUM(מרקובחצי[[#This Row],[31]:[33]])=1,SUM(U79:W79)=0),מרקובחצי[[#This Row],[מקס]]-מרקובחצי[[#This Row],[מינ]],"")</f>
        <v/>
      </c>
      <c r="M8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0" s="19" t="str">
        <f t="shared" si="1"/>
        <v>S32</v>
      </c>
      <c r="O80" s="19" t="str">
        <f>IF(מרקובחצי[[#This Row],[קבעה הפלגה?]]=1,"",IF(AND(מרקובחצי[[#This Row],[עד ועד]]&lt;29,OR(מרקובחצי[[#This Row],[CycleNumber]]=1,AND(U79=1,OR(מרקובחצי[[#This Row],[עד ועד]]&lt;J79,מרקובחצי[[#This Row],[עד ועד]]&gt;K79)),AND(V79=1,מרקובחצי[[#This Row],[עד ועד]]&lt;J79),W79=1)),1,""))</f>
        <v/>
      </c>
      <c r="P80" s="19" t="str">
        <f>IF(מרקובחצי[[#This Row],[קבעה הפלגה?]]=1,"",IF(AND(מרקובחצי[[#This Row],[עד ועד]]&gt;28,מרקובחצי[[#This Row],[עד ועד]]&lt;32,OR(מרקובחצי[[#This Row],[CycleNumber]]=1,AND(U79=1),AND(V79=1,OR(מרקובחצי[[#This Row],[עד ועד]]&lt;J79,מרקובחצי[[#This Row],[עד ועד]]&gt;K79)),W79=1)),1,""))</f>
        <v/>
      </c>
      <c r="Q80" s="19" t="str">
        <f>IF(מרקובחצי[[#This Row],[קבעה הפלגה?]]=1,"",IF(AND(מרקובחצי[[#This Row],[עד ועד]]&gt;31,OR(מרקובחצי[[#This Row],[CycleNumber]]=1,AND(U79=1),AND(V79=1,מרקובחצי[[#This Row],[עד ועד]]&gt;K79),AND(W79=1,OR(מרקובחצי[[#This Row],[עד ועד]]&gt;K79,מרקובחצי[[#This Row],[עד ועד]]&lt;J79)))),1,""))</f>
        <v/>
      </c>
      <c r="R80" s="19" t="str">
        <f>IF(מרקובחצי[[#This Row],[CycleNumber]]&gt;1,IF(AND(O79=1,מרקובחצי[[#This Row],[עד ועד]]&lt;29),1,""),"")</f>
        <v/>
      </c>
      <c r="S80" s="19" t="str">
        <f>IF(מרקובחצי[[#This Row],[CycleNumber]]&gt;1,IF(OR(AND(O79=1,מרקובחצי[[#This Row],[עד ועד]]&gt;28),AND(P79=1),AND(Q79=1,מרקובחצי[[#This Row],[עד ועד]]&lt;32)),1,""),"")</f>
        <v/>
      </c>
      <c r="T80" s="19" t="str">
        <f>IF(מרקובחצי[[#This Row],[CycleNumber]]&gt;1,IF(AND(Q79=1,מרקובחצי[[#This Row],[עד ועד]]&gt;31),1,""),"")</f>
        <v/>
      </c>
      <c r="U80" s="19" t="str">
        <f>IF(מרקובחצי[[#This Row],[CycleNumber]]&gt;1,IF(AND(R79=1,מרקובחצי[[#This Row],[עד ועד]]&lt;29),1,IF(AND(U79=1,NOT(OR(מרקובחצי[[#This Row],[עד ועד]]&lt;J79,מרקובחצי[[#This Row],[עד ועד]]&gt;K79))),1,"")),"")</f>
        <v/>
      </c>
      <c r="V80" s="19">
        <f>IF(מרקובחצי[[#This Row],[CycleNumber]]&gt;1,IF(AND(SUM(R79:T79)=1,מרקובחצי[[#This Row],[עד ועד]]&gt;28,מרקובחצי[[#This Row],[עד ועד]]&lt;32),1,IF(OR(S79=1,AND(R79=1,מרקובחצי[[#This Row],[עד ועד]]&gt;28),AND(T79=1,מרקובחצי[[#This Row],[עד ועד]]&lt;32)),1,IF(AND(V79=1,NOT(OR(מרקובחצי[[#This Row],[עד ועד]]&lt;J79,מרקובחצי[[#This Row],[עד ועד]]&gt;K79))),1,""))),"")</f>
        <v>1</v>
      </c>
      <c r="W80" s="19" t="str">
        <f>IF(מרקובחצי[[#This Row],[CycleNumber]]&gt;1,IF(AND(T79=1,מרקובחצי[[#This Row],[עד ועד]]&gt;31),1,IF(AND(W79=1,NOT(OR(מרקובחצי[[#This Row],[עד ועד]]&lt;J79,מרקובחצי[[#This Row],[עד ועד]]&gt;K79))),1,"")),"")</f>
        <v/>
      </c>
      <c r="X80" s="19" t="str">
        <f>IF(AND(מרקובחצי[[#This Row],[CycleNumber]]&lt;$B81,SUM(מרקובחצי[[#This Row],[11]],R81)=2),1,"")</f>
        <v/>
      </c>
      <c r="Y80" s="19" t="str">
        <f>IF(AND(מרקובחצי[[#This Row],[CycleNumber]]&lt;$B81,SUM(מרקובחצי[[#This Row],[11]],S81)=2),1,"")</f>
        <v/>
      </c>
      <c r="Z80" s="19" t="str">
        <f>IF(AND(מרקובחצי[[#This Row],[CycleNumber]]&lt;$B81,SUM(מרקובחצי[[#This Row],[13]],S81)=2),1,"")</f>
        <v/>
      </c>
      <c r="AA80" s="19" t="str">
        <f>IF(AND(מרקובחצי[[#This Row],[CycleNumber]]&lt;$B81,SUM(מרקובחצי[[#This Row],[13]],T81)=2),1,"")</f>
        <v/>
      </c>
      <c r="AB80" s="19" t="str">
        <f>IF(AND(מרקובחצי[[#This Row],[CycleNumber]]&lt;$B81,SUM(מרקובחצי[[#This Row],[21]],U81)=2),1,"")</f>
        <v/>
      </c>
      <c r="AC80" s="19" t="str">
        <f>IF(AND(מרקובחצי[[#This Row],[CycleNumber]]&lt;$B81,SUM(מרקובחצי[[#This Row],[21]],V81)=2),1,"")</f>
        <v/>
      </c>
      <c r="AD80" s="19" t="str">
        <f>IF(AND(מרקובחצי[[#This Row],[CycleNumber]]&lt;$B81,SUM(מרקובחצי[[#This Row],[23]],V81)=2),1,"")</f>
        <v/>
      </c>
      <c r="AE80" s="19" t="str">
        <f>IF(AND(מרקובחצי[[#This Row],[CycleNumber]]&lt;$B81,SUM(מרקובחצי[[#This Row],[23]],W81)=2),1,"")</f>
        <v/>
      </c>
      <c r="AF80" s="19" t="str">
        <f>IF(AND(מרקובחצי[[#This Row],[CycleNumber]]&lt;$B81,SUM(מרקובחצי[[#This Row],[31]],O81)=2),1,"")</f>
        <v/>
      </c>
      <c r="AG80" s="19" t="str">
        <f>IF(AND(מרקובחצי[[#This Row],[CycleNumber]]&lt;$B81,SUM(מרקובחצי[[#This Row],[31]],P81)=2),1,"")</f>
        <v/>
      </c>
      <c r="AH80" s="19" t="str">
        <f>IF(AND(מרקובחצי[[#This Row],[CycleNumber]]&lt;$B81,SUM(מרקובחצי[[#This Row],[31]],Q81)=2),1,"")</f>
        <v/>
      </c>
      <c r="AI80" s="19" t="str">
        <f>IF(AND(מרקובחצי[[#This Row],[CycleNumber]]&lt;$B81,SUM(U80:U81)=2),1,"")</f>
        <v/>
      </c>
      <c r="AJ80" s="19" t="str">
        <f>IF(AND(מרקובחצי[[#This Row],[CycleNumber]]&lt;$B81,SUM(מרקובחצי[[#This Row],[32]],O81)=2),1,"")</f>
        <v/>
      </c>
      <c r="AK80" s="19" t="str">
        <f>IF(AND(מרקובחצי[[#This Row],[CycleNumber]]&lt;$B81,SUM(מרקובחצי[[#This Row],[32]],P81)=2),1,"")</f>
        <v/>
      </c>
      <c r="AL80" s="19" t="str">
        <f>IF(AND(מרקובחצי[[#This Row],[CycleNumber]]&lt;$B81,SUM(מרקובחצי[[#This Row],[32]],Q81)=2),1,"")</f>
        <v/>
      </c>
      <c r="AM80" s="19" t="str">
        <f>IF(AND(מרקובחצי[[#This Row],[CycleNumber]]&lt;$B81,SUM(V80:V81)=2),1,"")</f>
        <v/>
      </c>
      <c r="AN80" s="19" t="str">
        <f>IF(AND(מרקובחצי[[#This Row],[CycleNumber]]&lt;$B81,SUM(מרקובחצי[[#This Row],[33]],O81)=2),1,"")</f>
        <v/>
      </c>
      <c r="AO80" s="19" t="str">
        <f>IF(AND(מרקובחצי[[#This Row],[CycleNumber]]&lt;$B81,SUM(מרקובחצי[[#This Row],[33]],P81)=2),1,"")</f>
        <v/>
      </c>
      <c r="AP80" s="19" t="str">
        <f>IF(AND(מרקובחצי[[#This Row],[CycleNumber]]&lt;$B81,SUM(מרקובחצי[[#This Row],[33]],Q81)=2),1,"")</f>
        <v/>
      </c>
      <c r="AQ80" s="19" t="str">
        <f>IF(AND(מרקובחצי[[#This Row],[CycleNumber]]&lt;$B81,SUM(W80:W81)=2),1,"")</f>
        <v/>
      </c>
      <c r="AR80" s="19" t="str">
        <f>IF(AND(מרקובחצי[[#This Row],[CycleNumber]]&lt;$B81,SUM(מרקובחצי[[#This Row],[12]],S81)=2),1,"")</f>
        <v/>
      </c>
      <c r="AS80" s="19" t="str">
        <f>IF(AND(מרקובחצי[[#This Row],[CycleNumber]]&lt;$B81,SUM(מרקובחצי[[#This Row],[22]],V81)=2),1,"")</f>
        <v/>
      </c>
      <c r="AT80" s="21">
        <f>SUM(מרקובחצי[[#This Row],[11]:[33]])</f>
        <v>1</v>
      </c>
    </row>
    <row r="81" spans="1:46" ht="15.6" x14ac:dyDescent="0.25">
      <c r="A81" s="19" t="s">
        <v>10</v>
      </c>
      <c r="B81" s="19">
        <v>1</v>
      </c>
      <c r="C81">
        <v>29</v>
      </c>
      <c r="D81" s="19">
        <f>מרקובחצי[[#This Row],[LengthofCycle]]+1</f>
        <v>30</v>
      </c>
      <c r="E81" t="str">
        <f>IF(IFERROR(LOOKUP(מרקובחצי[[#This Row],[ClientID]],קביעויות[הפלגה]),FALSE)=מרקובחצי[[#This Row],[ClientID]],1,"")</f>
        <v/>
      </c>
      <c r="F81" t="str">
        <f>IF(IFERROR(LOOKUP(מרקובחצי[[#This Row],[ClientID]],סוגחציקבוע[S31]),FALSE)=מרקובחצי[[#This Row],[ClientID]],1,"")</f>
        <v/>
      </c>
      <c r="G81">
        <f>IF(IFERROR(LOOKUP(מרקובחצי[[#This Row],[ClientID]],סוגחציקבוע[S32]),FALSE)=מרקובחצי[[#This Row],[ClientID]],1,"")</f>
        <v>1</v>
      </c>
      <c r="H81" t="str">
        <f>IF(IFERROR(LOOKUP(מרקובחצי[[#This Row],[ClientID]],סוגחציקבוע[S33]),FALSE)=מרקובחצי[[#This Row],[ClientID]],1,"")</f>
        <v/>
      </c>
      <c r="I81" t="str">
        <f>IF(IFERROR(LOOKUP(מרקובחצי[[#This Row],[ClientID]],סוגחציקבוע[S32&amp;33]),FALSE)=מרקובחצי[[#This Row],[ClientID]],1,"")</f>
        <v/>
      </c>
      <c r="J81" s="19">
        <f>IF(SUM(מרקובחצי[[#This Row],[11]:[13]])=1,מרקובחצי[[#This Row],[עד ועד]],IF(SUM(R80:T81)=1,IF(מרקובחצי[[#This Row],[עד ועד]]&lt;J80,מרקובחצי[[#This Row],[עד ועד]],J80),J80))</f>
        <v>30</v>
      </c>
      <c r="K81" s="19">
        <f>IF(SUM(מרקובחצי[[#This Row],[11]:[13]])=1,מרקובחצי[[#This Row],[עד ועד]],IF(SUM(R80:T81)=1,IF(מרקובחצי[[#This Row],[עד ועד]]&gt;K80,מרקובחצי[[#This Row],[עד ועד]],K80),K80))</f>
        <v>30</v>
      </c>
      <c r="L81" s="19" t="str">
        <f>IF(AND(SUM(מרקובחצי[[#This Row],[31]:[33]])=1,SUM(U80:W80)=0),מרקובחצי[[#This Row],[מקס]]-מרקובחצי[[#This Row],[מינ]],"")</f>
        <v/>
      </c>
      <c r="M8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81" s="19" t="str">
        <f t="shared" si="1"/>
        <v>S32</v>
      </c>
      <c r="O81" s="19" t="str">
        <f>IF(מרקובחצי[[#This Row],[קבעה הפלגה?]]=1,"",IF(AND(מרקובחצי[[#This Row],[עד ועד]]&lt;29,OR(מרקובחצי[[#This Row],[CycleNumber]]=1,AND(U80=1,OR(מרקובחצי[[#This Row],[עד ועד]]&lt;J80,מרקובחצי[[#This Row],[עד ועד]]&gt;K80)),AND(V80=1,מרקובחצי[[#This Row],[עד ועד]]&lt;J80),W80=1)),1,""))</f>
        <v/>
      </c>
      <c r="P81" s="19">
        <f>IF(מרקובחצי[[#This Row],[קבעה הפלגה?]]=1,"",IF(AND(מרקובחצי[[#This Row],[עד ועד]]&gt;28,מרקובחצי[[#This Row],[עד ועד]]&lt;32,OR(מרקובחצי[[#This Row],[CycleNumber]]=1,AND(U80=1),AND(V80=1,OR(מרקובחצי[[#This Row],[עד ועד]]&lt;J80,מרקובחצי[[#This Row],[עד ועד]]&gt;K80)),W80=1)),1,""))</f>
        <v>1</v>
      </c>
      <c r="Q81" s="19" t="str">
        <f>IF(מרקובחצי[[#This Row],[קבעה הפלגה?]]=1,"",IF(AND(מרקובחצי[[#This Row],[עד ועד]]&gt;31,OR(מרקובחצי[[#This Row],[CycleNumber]]=1,AND(U80=1),AND(V80=1,מרקובחצי[[#This Row],[עד ועד]]&gt;K80),AND(W80=1,OR(מרקובחצי[[#This Row],[עד ועד]]&gt;K80,מרקובחצי[[#This Row],[עד ועד]]&lt;J80)))),1,""))</f>
        <v/>
      </c>
      <c r="R81" s="19" t="str">
        <f>IF(מרקובחצי[[#This Row],[CycleNumber]]&gt;1,IF(AND(O80=1,מרקובחצי[[#This Row],[עד ועד]]&lt;29),1,""),"")</f>
        <v/>
      </c>
      <c r="S81" s="19" t="str">
        <f>IF(מרקובחצי[[#This Row],[CycleNumber]]&gt;1,IF(OR(AND(O80=1,מרקובחצי[[#This Row],[עד ועד]]&gt;28),AND(P80=1),AND(Q80=1,מרקובחצי[[#This Row],[עד ועד]]&lt;32)),1,""),"")</f>
        <v/>
      </c>
      <c r="T81" s="19" t="str">
        <f>IF(מרקובחצי[[#This Row],[CycleNumber]]&gt;1,IF(AND(Q80=1,מרקובחצי[[#This Row],[עד ועד]]&gt;31),1,""),"")</f>
        <v/>
      </c>
      <c r="U81" s="19" t="str">
        <f>IF(מרקובחצי[[#This Row],[CycleNumber]]&gt;1,IF(AND(R80=1,מרקובחצי[[#This Row],[עד ועד]]&lt;29),1,IF(AND(U80=1,NOT(OR(מרקובחצי[[#This Row],[עד ועד]]&lt;J80,מרקובחצי[[#This Row],[עד ועד]]&gt;K80))),1,"")),"")</f>
        <v/>
      </c>
      <c r="V81" s="19" t="str">
        <f>IF(מרקובחצי[[#This Row],[CycleNumber]]&gt;1,IF(AND(SUM(R80:T80)=1,מרקובחצי[[#This Row],[עד ועד]]&gt;28,מרקובחצי[[#This Row],[עד ועד]]&lt;32),1,IF(OR(S80=1,AND(R80=1,מרקובחצי[[#This Row],[עד ועד]]&gt;28),AND(T80=1,מרקובחצי[[#This Row],[עד ועד]]&lt;32)),1,IF(AND(V80=1,NOT(OR(מרקובחצי[[#This Row],[עד ועד]]&lt;J80,מרקובחצי[[#This Row],[עד ועד]]&gt;K80))),1,""))),"")</f>
        <v/>
      </c>
      <c r="W81" s="19" t="str">
        <f>IF(מרקובחצי[[#This Row],[CycleNumber]]&gt;1,IF(AND(T80=1,מרקובחצי[[#This Row],[עד ועד]]&gt;31),1,IF(AND(W80=1,NOT(OR(מרקובחצי[[#This Row],[עד ועד]]&lt;J80,מרקובחצי[[#This Row],[עד ועד]]&gt;K80))),1,"")),"")</f>
        <v/>
      </c>
      <c r="X81" s="19" t="str">
        <f>IF(AND(מרקובחצי[[#This Row],[CycleNumber]]&lt;$B82,SUM(מרקובחצי[[#This Row],[11]],R82)=2),1,"")</f>
        <v/>
      </c>
      <c r="Y81" s="19" t="str">
        <f>IF(AND(מרקובחצי[[#This Row],[CycleNumber]]&lt;$B82,SUM(מרקובחצי[[#This Row],[11]],S82)=2),1,"")</f>
        <v/>
      </c>
      <c r="Z81" s="19" t="str">
        <f>IF(AND(מרקובחצי[[#This Row],[CycleNumber]]&lt;$B82,SUM(מרקובחצי[[#This Row],[13]],S82)=2),1,"")</f>
        <v/>
      </c>
      <c r="AA81" s="19" t="str">
        <f>IF(AND(מרקובחצי[[#This Row],[CycleNumber]]&lt;$B82,SUM(מרקובחצי[[#This Row],[13]],T82)=2),1,"")</f>
        <v/>
      </c>
      <c r="AB81" s="19" t="str">
        <f>IF(AND(מרקובחצי[[#This Row],[CycleNumber]]&lt;$B82,SUM(מרקובחצי[[#This Row],[21]],U82)=2),1,"")</f>
        <v/>
      </c>
      <c r="AC81" s="19" t="str">
        <f>IF(AND(מרקובחצי[[#This Row],[CycleNumber]]&lt;$B82,SUM(מרקובחצי[[#This Row],[21]],V82)=2),1,"")</f>
        <v/>
      </c>
      <c r="AD81" s="19" t="str">
        <f>IF(AND(מרקובחצי[[#This Row],[CycleNumber]]&lt;$B82,SUM(מרקובחצי[[#This Row],[23]],V82)=2),1,"")</f>
        <v/>
      </c>
      <c r="AE81" s="19" t="str">
        <f>IF(AND(מרקובחצי[[#This Row],[CycleNumber]]&lt;$B82,SUM(מרקובחצי[[#This Row],[23]],W82)=2),1,"")</f>
        <v/>
      </c>
      <c r="AF81" s="19" t="str">
        <f>IF(AND(מרקובחצי[[#This Row],[CycleNumber]]&lt;$B82,SUM(מרקובחצי[[#This Row],[31]],O82)=2),1,"")</f>
        <v/>
      </c>
      <c r="AG81" s="19" t="str">
        <f>IF(AND(מרקובחצי[[#This Row],[CycleNumber]]&lt;$B82,SUM(מרקובחצי[[#This Row],[31]],P82)=2),1,"")</f>
        <v/>
      </c>
      <c r="AH81" s="19" t="str">
        <f>IF(AND(מרקובחצי[[#This Row],[CycleNumber]]&lt;$B82,SUM(מרקובחצי[[#This Row],[31]],Q82)=2),1,"")</f>
        <v/>
      </c>
      <c r="AI81" s="19" t="str">
        <f>IF(AND(מרקובחצי[[#This Row],[CycleNumber]]&lt;$B82,SUM(U81:U82)=2),1,"")</f>
        <v/>
      </c>
      <c r="AJ81" s="19" t="str">
        <f>IF(AND(מרקובחצי[[#This Row],[CycleNumber]]&lt;$B82,SUM(מרקובחצי[[#This Row],[32]],O82)=2),1,"")</f>
        <v/>
      </c>
      <c r="AK81" s="19" t="str">
        <f>IF(AND(מרקובחצי[[#This Row],[CycleNumber]]&lt;$B82,SUM(מרקובחצי[[#This Row],[32]],P82)=2),1,"")</f>
        <v/>
      </c>
      <c r="AL81" s="19" t="str">
        <f>IF(AND(מרקובחצי[[#This Row],[CycleNumber]]&lt;$B82,SUM(מרקובחצי[[#This Row],[32]],Q82)=2),1,"")</f>
        <v/>
      </c>
      <c r="AM81" s="19" t="str">
        <f>IF(AND(מרקובחצי[[#This Row],[CycleNumber]]&lt;$B82,SUM(V81:V82)=2),1,"")</f>
        <v/>
      </c>
      <c r="AN81" s="19" t="str">
        <f>IF(AND(מרקובחצי[[#This Row],[CycleNumber]]&lt;$B82,SUM(מרקובחצי[[#This Row],[33]],O82)=2),1,"")</f>
        <v/>
      </c>
      <c r="AO81" s="19" t="str">
        <f>IF(AND(מרקובחצי[[#This Row],[CycleNumber]]&lt;$B82,SUM(מרקובחצי[[#This Row],[33]],P82)=2),1,"")</f>
        <v/>
      </c>
      <c r="AP81" s="19" t="str">
        <f>IF(AND(מרקובחצי[[#This Row],[CycleNumber]]&lt;$B82,SUM(מרקובחצי[[#This Row],[33]],Q82)=2),1,"")</f>
        <v/>
      </c>
      <c r="AQ81" s="19" t="str">
        <f>IF(AND(מרקובחצי[[#This Row],[CycleNumber]]&lt;$B82,SUM(W81:W82)=2),1,"")</f>
        <v/>
      </c>
      <c r="AR81" s="19">
        <f>IF(AND(מרקובחצי[[#This Row],[CycleNumber]]&lt;$B82,SUM(מרקובחצי[[#This Row],[12]],S82)=2),1,"")</f>
        <v>1</v>
      </c>
      <c r="AS81" s="19" t="str">
        <f>IF(AND(מרקובחצי[[#This Row],[CycleNumber]]&lt;$B82,SUM(מרקובחצי[[#This Row],[22]],V82)=2),1,"")</f>
        <v/>
      </c>
      <c r="AT81" s="21">
        <f>SUM(מרקובחצי[[#This Row],[11]:[33]])</f>
        <v>1</v>
      </c>
    </row>
    <row r="82" spans="1:46" ht="15.6" x14ac:dyDescent="0.25">
      <c r="A82" s="19" t="s">
        <v>10</v>
      </c>
      <c r="B82" s="19">
        <v>2</v>
      </c>
      <c r="C82">
        <v>29</v>
      </c>
      <c r="D82" s="19">
        <f>מרקובחצי[[#This Row],[LengthofCycle]]+1</f>
        <v>30</v>
      </c>
      <c r="E82" t="str">
        <f>IF(IFERROR(LOOKUP(מרקובחצי[[#This Row],[ClientID]],קביעויות[הפלגה]),FALSE)=מרקובחצי[[#This Row],[ClientID]],1,"")</f>
        <v/>
      </c>
      <c r="F82" t="str">
        <f>IF(IFERROR(LOOKUP(מרקובחצי[[#This Row],[ClientID]],סוגחציקבוע[S31]),FALSE)=מרקובחצי[[#This Row],[ClientID]],1,"")</f>
        <v/>
      </c>
      <c r="G82">
        <f>IF(IFERROR(LOOKUP(מרקובחצי[[#This Row],[ClientID]],סוגחציקבוע[S32]),FALSE)=מרקובחצי[[#This Row],[ClientID]],1,"")</f>
        <v>1</v>
      </c>
      <c r="H82" t="str">
        <f>IF(IFERROR(LOOKUP(מרקובחצי[[#This Row],[ClientID]],סוגחציקבוע[S33]),FALSE)=מרקובחצי[[#This Row],[ClientID]],1,"")</f>
        <v/>
      </c>
      <c r="I82" t="str">
        <f>IF(IFERROR(LOOKUP(מרקובחצי[[#This Row],[ClientID]],סוגחציקבוע[S32&amp;33]),FALSE)=מרקובחצי[[#This Row],[ClientID]],1,"")</f>
        <v/>
      </c>
      <c r="J82" s="19">
        <f>IF(SUM(מרקובחצי[[#This Row],[11]:[13]])=1,מרקובחצי[[#This Row],[עד ועד]],IF(SUM(R81:T82)=1,IF(מרקובחצי[[#This Row],[עד ועד]]&lt;J81,מרקובחצי[[#This Row],[עד ועד]],J81),J81))</f>
        <v>30</v>
      </c>
      <c r="K82" s="19">
        <f>IF(SUM(מרקובחצי[[#This Row],[11]:[13]])=1,מרקובחצי[[#This Row],[עד ועד]],IF(SUM(R81:T82)=1,IF(מרקובחצי[[#This Row],[עד ועד]]&gt;K81,מרקובחצי[[#This Row],[עד ועד]],K81),K81))</f>
        <v>30</v>
      </c>
      <c r="L82" s="19" t="str">
        <f>IF(AND(SUM(מרקובחצי[[#This Row],[31]:[33]])=1,SUM(U81:W81)=0),מרקובחצי[[#This Row],[מקס]]-מרקובחצי[[#This Row],[מינ]],"")</f>
        <v/>
      </c>
      <c r="M8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82" s="19" t="str">
        <f t="shared" si="1"/>
        <v>S12</v>
      </c>
      <c r="O82" s="19" t="str">
        <f>IF(מרקובחצי[[#This Row],[קבעה הפלגה?]]=1,"",IF(AND(מרקובחצי[[#This Row],[עד ועד]]&lt;29,OR(מרקובחצי[[#This Row],[CycleNumber]]=1,AND(U81=1,OR(מרקובחצי[[#This Row],[עד ועד]]&lt;J81,מרקובחצי[[#This Row],[עד ועד]]&gt;K81)),AND(V81=1,מרקובחצי[[#This Row],[עד ועד]]&lt;J81),W81=1)),1,""))</f>
        <v/>
      </c>
      <c r="P82" s="19" t="str">
        <f>IF(מרקובחצי[[#This Row],[קבעה הפלגה?]]=1,"",IF(AND(מרקובחצי[[#This Row],[עד ועד]]&gt;28,מרקובחצי[[#This Row],[עד ועד]]&lt;32,OR(מרקובחצי[[#This Row],[CycleNumber]]=1,AND(U81=1),AND(V81=1,OR(מרקובחצי[[#This Row],[עד ועד]]&lt;J81,מרקובחצי[[#This Row],[עד ועד]]&gt;K81)),W81=1)),1,""))</f>
        <v/>
      </c>
      <c r="Q82" s="19" t="str">
        <f>IF(מרקובחצי[[#This Row],[קבעה הפלגה?]]=1,"",IF(AND(מרקובחצי[[#This Row],[עד ועד]]&gt;31,OR(מרקובחצי[[#This Row],[CycleNumber]]=1,AND(U81=1),AND(V81=1,מרקובחצי[[#This Row],[עד ועד]]&gt;K81),AND(W81=1,OR(מרקובחצי[[#This Row],[עד ועד]]&gt;K81,מרקובחצי[[#This Row],[עד ועד]]&lt;J81)))),1,""))</f>
        <v/>
      </c>
      <c r="R82" s="19" t="str">
        <f>IF(מרקובחצי[[#This Row],[CycleNumber]]&gt;1,IF(AND(O81=1,מרקובחצי[[#This Row],[עד ועד]]&lt;29),1,""),"")</f>
        <v/>
      </c>
      <c r="S82" s="19">
        <f>IF(מרקובחצי[[#This Row],[CycleNumber]]&gt;1,IF(OR(AND(O81=1,מרקובחצי[[#This Row],[עד ועד]]&gt;28),AND(P81=1),AND(Q81=1,מרקובחצי[[#This Row],[עד ועד]]&lt;32)),1,""),"")</f>
        <v>1</v>
      </c>
      <c r="T82" s="19" t="str">
        <f>IF(מרקובחצי[[#This Row],[CycleNumber]]&gt;1,IF(AND(Q81=1,מרקובחצי[[#This Row],[עד ועד]]&gt;31),1,""),"")</f>
        <v/>
      </c>
      <c r="U82" s="19" t="str">
        <f>IF(מרקובחצי[[#This Row],[CycleNumber]]&gt;1,IF(AND(R81=1,מרקובחצי[[#This Row],[עד ועד]]&lt;29),1,IF(AND(U81=1,NOT(OR(מרקובחצי[[#This Row],[עד ועד]]&lt;J81,מרקובחצי[[#This Row],[עד ועד]]&gt;K81))),1,"")),"")</f>
        <v/>
      </c>
      <c r="V82" s="19" t="str">
        <f>IF(מרקובחצי[[#This Row],[CycleNumber]]&gt;1,IF(AND(SUM(R81:T81)=1,מרקובחצי[[#This Row],[עד ועד]]&gt;28,מרקובחצי[[#This Row],[עד ועד]]&lt;32),1,IF(OR(S81=1,AND(R81=1,מרקובחצי[[#This Row],[עד ועד]]&gt;28),AND(T81=1,מרקובחצי[[#This Row],[עד ועד]]&lt;32)),1,IF(AND(V81=1,NOT(OR(מרקובחצי[[#This Row],[עד ועד]]&lt;J81,מרקובחצי[[#This Row],[עד ועד]]&gt;K81))),1,""))),"")</f>
        <v/>
      </c>
      <c r="W82" s="19" t="str">
        <f>IF(מרקובחצי[[#This Row],[CycleNumber]]&gt;1,IF(AND(T81=1,מרקובחצי[[#This Row],[עד ועד]]&gt;31),1,IF(AND(W81=1,NOT(OR(מרקובחצי[[#This Row],[עד ועד]]&lt;J81,מרקובחצי[[#This Row],[עד ועד]]&gt;K81))),1,"")),"")</f>
        <v/>
      </c>
      <c r="X82" s="19" t="str">
        <f>IF(AND(מרקובחצי[[#This Row],[CycleNumber]]&lt;$B83,SUM(מרקובחצי[[#This Row],[11]],R83)=2),1,"")</f>
        <v/>
      </c>
      <c r="Y82" s="19" t="str">
        <f>IF(AND(מרקובחצי[[#This Row],[CycleNumber]]&lt;$B83,SUM(מרקובחצי[[#This Row],[11]],S83)=2),1,"")</f>
        <v/>
      </c>
      <c r="Z82" s="19" t="str">
        <f>IF(AND(מרקובחצי[[#This Row],[CycleNumber]]&lt;$B83,SUM(מרקובחצי[[#This Row],[13]],S83)=2),1,"")</f>
        <v/>
      </c>
      <c r="AA82" s="19" t="str">
        <f>IF(AND(מרקובחצי[[#This Row],[CycleNumber]]&lt;$B83,SUM(מרקובחצי[[#This Row],[13]],T83)=2),1,"")</f>
        <v/>
      </c>
      <c r="AB82" s="19" t="str">
        <f>IF(AND(מרקובחצי[[#This Row],[CycleNumber]]&lt;$B83,SUM(מרקובחצי[[#This Row],[21]],U83)=2),1,"")</f>
        <v/>
      </c>
      <c r="AC82" s="19" t="str">
        <f>IF(AND(מרקובחצי[[#This Row],[CycleNumber]]&lt;$B83,SUM(מרקובחצי[[#This Row],[21]],V83)=2),1,"")</f>
        <v/>
      </c>
      <c r="AD82" s="19" t="str">
        <f>IF(AND(מרקובחצי[[#This Row],[CycleNumber]]&lt;$B83,SUM(מרקובחצי[[#This Row],[23]],V83)=2),1,"")</f>
        <v/>
      </c>
      <c r="AE82" s="19" t="str">
        <f>IF(AND(מרקובחצי[[#This Row],[CycleNumber]]&lt;$B83,SUM(מרקובחצי[[#This Row],[23]],W83)=2),1,"")</f>
        <v/>
      </c>
      <c r="AF82" s="19" t="str">
        <f>IF(AND(מרקובחצי[[#This Row],[CycleNumber]]&lt;$B83,SUM(מרקובחצי[[#This Row],[31]],O83)=2),1,"")</f>
        <v/>
      </c>
      <c r="AG82" s="19" t="str">
        <f>IF(AND(מרקובחצי[[#This Row],[CycleNumber]]&lt;$B83,SUM(מרקובחצי[[#This Row],[31]],P83)=2),1,"")</f>
        <v/>
      </c>
      <c r="AH82" s="19" t="str">
        <f>IF(AND(מרקובחצי[[#This Row],[CycleNumber]]&lt;$B83,SUM(מרקובחצי[[#This Row],[31]],Q83)=2),1,"")</f>
        <v/>
      </c>
      <c r="AI82" s="19" t="str">
        <f>IF(AND(מרקובחצי[[#This Row],[CycleNumber]]&lt;$B83,SUM(U82:U83)=2),1,"")</f>
        <v/>
      </c>
      <c r="AJ82" s="19" t="str">
        <f>IF(AND(מרקובחצי[[#This Row],[CycleNumber]]&lt;$B83,SUM(מרקובחצי[[#This Row],[32]],O83)=2),1,"")</f>
        <v/>
      </c>
      <c r="AK82" s="19" t="str">
        <f>IF(AND(מרקובחצי[[#This Row],[CycleNumber]]&lt;$B83,SUM(מרקובחצי[[#This Row],[32]],P83)=2),1,"")</f>
        <v/>
      </c>
      <c r="AL82" s="19" t="str">
        <f>IF(AND(מרקובחצי[[#This Row],[CycleNumber]]&lt;$B83,SUM(מרקובחצי[[#This Row],[32]],Q83)=2),1,"")</f>
        <v/>
      </c>
      <c r="AM82" s="19" t="str">
        <f>IF(AND(מרקובחצי[[#This Row],[CycleNumber]]&lt;$B83,SUM(V82:V83)=2),1,"")</f>
        <v/>
      </c>
      <c r="AN82" s="19" t="str">
        <f>IF(AND(מרקובחצי[[#This Row],[CycleNumber]]&lt;$B83,SUM(מרקובחצי[[#This Row],[33]],O83)=2),1,"")</f>
        <v/>
      </c>
      <c r="AO82" s="19" t="str">
        <f>IF(AND(מרקובחצי[[#This Row],[CycleNumber]]&lt;$B83,SUM(מרקובחצי[[#This Row],[33]],P83)=2),1,"")</f>
        <v/>
      </c>
      <c r="AP82" s="19" t="str">
        <f>IF(AND(מרקובחצי[[#This Row],[CycleNumber]]&lt;$B83,SUM(מרקובחצי[[#This Row],[33]],Q83)=2),1,"")</f>
        <v/>
      </c>
      <c r="AQ82" s="19" t="str">
        <f>IF(AND(מרקובחצי[[#This Row],[CycleNumber]]&lt;$B83,SUM(W82:W83)=2),1,"")</f>
        <v/>
      </c>
      <c r="AR82" s="19" t="str">
        <f>IF(AND(מרקובחצי[[#This Row],[CycleNumber]]&lt;$B83,SUM(מרקובחצי[[#This Row],[12]],S83)=2),1,"")</f>
        <v/>
      </c>
      <c r="AS82" s="19">
        <f>IF(AND(מרקובחצי[[#This Row],[CycleNumber]]&lt;$B83,SUM(מרקובחצי[[#This Row],[22]],V83)=2),1,"")</f>
        <v>1</v>
      </c>
      <c r="AT82" s="21">
        <f>SUM(מרקובחצי[[#This Row],[11]:[33]])</f>
        <v>1</v>
      </c>
    </row>
    <row r="83" spans="1:46" ht="15.6" x14ac:dyDescent="0.25">
      <c r="A83" s="19" t="s">
        <v>10</v>
      </c>
      <c r="B83" s="19">
        <v>3</v>
      </c>
      <c r="C83">
        <v>26</v>
      </c>
      <c r="D83" s="19">
        <f>מרקובחצי[[#This Row],[LengthofCycle]]+1</f>
        <v>27</v>
      </c>
      <c r="E83" t="str">
        <f>IF(IFERROR(LOOKUP(מרקובחצי[[#This Row],[ClientID]],קביעויות[הפלגה]),FALSE)=מרקובחצי[[#This Row],[ClientID]],1,"")</f>
        <v/>
      </c>
      <c r="F83" t="str">
        <f>IF(IFERROR(LOOKUP(מרקובחצי[[#This Row],[ClientID]],סוגחציקבוע[S31]),FALSE)=מרקובחצי[[#This Row],[ClientID]],1,"")</f>
        <v/>
      </c>
      <c r="G83">
        <f>IF(IFERROR(LOOKUP(מרקובחצי[[#This Row],[ClientID]],סוגחציקבוע[S32]),FALSE)=מרקובחצי[[#This Row],[ClientID]],1,"")</f>
        <v>1</v>
      </c>
      <c r="H83" t="str">
        <f>IF(IFERROR(LOOKUP(מרקובחצי[[#This Row],[ClientID]],סוגחציקבוע[S33]),FALSE)=מרקובחצי[[#This Row],[ClientID]],1,"")</f>
        <v/>
      </c>
      <c r="I83" t="str">
        <f>IF(IFERROR(LOOKUP(מרקובחצי[[#This Row],[ClientID]],סוגחציקבוע[S32&amp;33]),FALSE)=מרקובחצי[[#This Row],[ClientID]],1,"")</f>
        <v/>
      </c>
      <c r="J83" s="19">
        <f>IF(SUM(מרקובחצי[[#This Row],[11]:[13]])=1,מרקובחצי[[#This Row],[עד ועד]],IF(SUM(R82:T83)=1,IF(מרקובחצי[[#This Row],[עד ועד]]&lt;J82,מרקובחצי[[#This Row],[עד ועד]],J82),J82))</f>
        <v>27</v>
      </c>
      <c r="K83" s="19">
        <f>IF(SUM(מרקובחצי[[#This Row],[11]:[13]])=1,מרקובחצי[[#This Row],[עד ועד]],IF(SUM(R82:T83)=1,IF(מרקובחצי[[#This Row],[עד ועד]]&gt;K82,מרקובחצי[[#This Row],[עד ועד]],K82),K82))</f>
        <v>30</v>
      </c>
      <c r="L83" s="19">
        <f>IF(AND(SUM(מרקובחצי[[#This Row],[31]:[33]])=1,SUM(U82:W82)=0),מרקובחצי[[#This Row],[מקס]]-מרקובחצי[[#This Row],[מינ]],"")</f>
        <v>3</v>
      </c>
      <c r="M8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3" s="19" t="str">
        <f t="shared" si="1"/>
        <v>S22</v>
      </c>
      <c r="O83" s="19" t="str">
        <f>IF(מרקובחצי[[#This Row],[קבעה הפלגה?]]=1,"",IF(AND(מרקובחצי[[#This Row],[עד ועד]]&lt;29,OR(מרקובחצי[[#This Row],[CycleNumber]]=1,AND(U82=1,OR(מרקובחצי[[#This Row],[עד ועד]]&lt;J82,מרקובחצי[[#This Row],[עד ועד]]&gt;K82)),AND(V82=1,מרקובחצי[[#This Row],[עד ועד]]&lt;J82),W82=1)),1,""))</f>
        <v/>
      </c>
      <c r="P83" s="19" t="str">
        <f>IF(מרקובחצי[[#This Row],[קבעה הפלגה?]]=1,"",IF(AND(מרקובחצי[[#This Row],[עד ועד]]&gt;28,מרקובחצי[[#This Row],[עד ועד]]&lt;32,OR(מרקובחצי[[#This Row],[CycleNumber]]=1,AND(U82=1),AND(V82=1,OR(מרקובחצי[[#This Row],[עד ועד]]&lt;J82,מרקובחצי[[#This Row],[עד ועד]]&gt;K82)),W82=1)),1,""))</f>
        <v/>
      </c>
      <c r="Q83" s="19" t="str">
        <f>IF(מרקובחצי[[#This Row],[קבעה הפלגה?]]=1,"",IF(AND(מרקובחצי[[#This Row],[עד ועד]]&gt;31,OR(מרקובחצי[[#This Row],[CycleNumber]]=1,AND(U82=1),AND(V82=1,מרקובחצי[[#This Row],[עד ועד]]&gt;K82),AND(W82=1,OR(מרקובחצי[[#This Row],[עד ועד]]&gt;K82,מרקובחצי[[#This Row],[עד ועד]]&lt;J82)))),1,""))</f>
        <v/>
      </c>
      <c r="R83" s="19" t="str">
        <f>IF(מרקובחצי[[#This Row],[CycleNumber]]&gt;1,IF(AND(O82=1,מרקובחצי[[#This Row],[עד ועד]]&lt;29),1,""),"")</f>
        <v/>
      </c>
      <c r="S83" s="19" t="str">
        <f>IF(מרקובחצי[[#This Row],[CycleNumber]]&gt;1,IF(OR(AND(O82=1,מרקובחצי[[#This Row],[עד ועד]]&gt;28),AND(P82=1),AND(Q82=1,מרקובחצי[[#This Row],[עד ועד]]&lt;32)),1,""),"")</f>
        <v/>
      </c>
      <c r="T83" s="19" t="str">
        <f>IF(מרקובחצי[[#This Row],[CycleNumber]]&gt;1,IF(AND(Q82=1,מרקובחצי[[#This Row],[עד ועד]]&gt;31),1,""),"")</f>
        <v/>
      </c>
      <c r="U83" s="19" t="str">
        <f>IF(מרקובחצי[[#This Row],[CycleNumber]]&gt;1,IF(AND(R82=1,מרקובחצי[[#This Row],[עד ועד]]&lt;29),1,IF(AND(U82=1,NOT(OR(מרקובחצי[[#This Row],[עד ועד]]&lt;J82,מרקובחצי[[#This Row],[עד ועד]]&gt;K82))),1,"")),"")</f>
        <v/>
      </c>
      <c r="V83" s="19">
        <f>IF(מרקובחצי[[#This Row],[CycleNumber]]&gt;1,IF(AND(SUM(R82:T82)=1,מרקובחצי[[#This Row],[עד ועד]]&gt;28,מרקובחצי[[#This Row],[עד ועד]]&lt;32),1,IF(OR(S82=1,AND(R82=1,מרקובחצי[[#This Row],[עד ועד]]&gt;28),AND(T82=1,מרקובחצי[[#This Row],[עד ועד]]&lt;32)),1,IF(AND(V82=1,NOT(OR(מרקובחצי[[#This Row],[עד ועד]]&lt;J82,מרקובחצי[[#This Row],[עד ועד]]&gt;K82))),1,""))),"")</f>
        <v>1</v>
      </c>
      <c r="W83" s="19" t="str">
        <f>IF(מרקובחצי[[#This Row],[CycleNumber]]&gt;1,IF(AND(T82=1,מרקובחצי[[#This Row],[עד ועד]]&gt;31),1,IF(AND(W82=1,NOT(OR(מרקובחצי[[#This Row],[עד ועד]]&lt;J82,מרקובחצי[[#This Row],[עד ועד]]&gt;K82))),1,"")),"")</f>
        <v/>
      </c>
      <c r="X83" s="19" t="str">
        <f>IF(AND(מרקובחצי[[#This Row],[CycleNumber]]&lt;$B84,SUM(מרקובחצי[[#This Row],[11]],R84)=2),1,"")</f>
        <v/>
      </c>
      <c r="Y83" s="19" t="str">
        <f>IF(AND(מרקובחצי[[#This Row],[CycleNumber]]&lt;$B84,SUM(מרקובחצי[[#This Row],[11]],S84)=2),1,"")</f>
        <v/>
      </c>
      <c r="Z83" s="19" t="str">
        <f>IF(AND(מרקובחצי[[#This Row],[CycleNumber]]&lt;$B84,SUM(מרקובחצי[[#This Row],[13]],S84)=2),1,"")</f>
        <v/>
      </c>
      <c r="AA83" s="19" t="str">
        <f>IF(AND(מרקובחצי[[#This Row],[CycleNumber]]&lt;$B84,SUM(מרקובחצי[[#This Row],[13]],T84)=2),1,"")</f>
        <v/>
      </c>
      <c r="AB83" s="19" t="str">
        <f>IF(AND(מרקובחצי[[#This Row],[CycleNumber]]&lt;$B84,SUM(מרקובחצי[[#This Row],[21]],U84)=2),1,"")</f>
        <v/>
      </c>
      <c r="AC83" s="19" t="str">
        <f>IF(AND(מרקובחצי[[#This Row],[CycleNumber]]&lt;$B84,SUM(מרקובחצי[[#This Row],[21]],V84)=2),1,"")</f>
        <v/>
      </c>
      <c r="AD83" s="19" t="str">
        <f>IF(AND(מרקובחצי[[#This Row],[CycleNumber]]&lt;$B84,SUM(מרקובחצי[[#This Row],[23]],V84)=2),1,"")</f>
        <v/>
      </c>
      <c r="AE83" s="19" t="str">
        <f>IF(AND(מרקובחצי[[#This Row],[CycleNumber]]&lt;$B84,SUM(מרקובחצי[[#This Row],[23]],W84)=2),1,"")</f>
        <v/>
      </c>
      <c r="AF83" s="19" t="str">
        <f>IF(AND(מרקובחצי[[#This Row],[CycleNumber]]&lt;$B84,SUM(מרקובחצי[[#This Row],[31]],O84)=2),1,"")</f>
        <v/>
      </c>
      <c r="AG83" s="19" t="str">
        <f>IF(AND(מרקובחצי[[#This Row],[CycleNumber]]&lt;$B84,SUM(מרקובחצי[[#This Row],[31]],P84)=2),1,"")</f>
        <v/>
      </c>
      <c r="AH83" s="19" t="str">
        <f>IF(AND(מרקובחצי[[#This Row],[CycleNumber]]&lt;$B84,SUM(מרקובחצי[[#This Row],[31]],Q84)=2),1,"")</f>
        <v/>
      </c>
      <c r="AI83" s="19" t="str">
        <f>IF(AND(מרקובחצי[[#This Row],[CycleNumber]]&lt;$B84,SUM(U83:U84)=2),1,"")</f>
        <v/>
      </c>
      <c r="AJ83" s="19">
        <f>IF(AND(מרקובחצי[[#This Row],[CycleNumber]]&lt;$B84,SUM(מרקובחצי[[#This Row],[32]],O84)=2),1,"")</f>
        <v>1</v>
      </c>
      <c r="AK83" s="19" t="str">
        <f>IF(AND(מרקובחצי[[#This Row],[CycleNumber]]&lt;$B84,SUM(מרקובחצי[[#This Row],[32]],P84)=2),1,"")</f>
        <v/>
      </c>
      <c r="AL83" s="19" t="str">
        <f>IF(AND(מרקובחצי[[#This Row],[CycleNumber]]&lt;$B84,SUM(מרקובחצי[[#This Row],[32]],Q84)=2),1,"")</f>
        <v/>
      </c>
      <c r="AM83" s="19" t="str">
        <f>IF(AND(מרקובחצי[[#This Row],[CycleNumber]]&lt;$B84,SUM(V83:V84)=2),1,"")</f>
        <v/>
      </c>
      <c r="AN83" s="19" t="str">
        <f>IF(AND(מרקובחצי[[#This Row],[CycleNumber]]&lt;$B84,SUM(מרקובחצי[[#This Row],[33]],O84)=2),1,"")</f>
        <v/>
      </c>
      <c r="AO83" s="19" t="str">
        <f>IF(AND(מרקובחצי[[#This Row],[CycleNumber]]&lt;$B84,SUM(מרקובחצי[[#This Row],[33]],P84)=2),1,"")</f>
        <v/>
      </c>
      <c r="AP83" s="19" t="str">
        <f>IF(AND(מרקובחצי[[#This Row],[CycleNumber]]&lt;$B84,SUM(מרקובחצי[[#This Row],[33]],Q84)=2),1,"")</f>
        <v/>
      </c>
      <c r="AQ83" s="19" t="str">
        <f>IF(AND(מרקובחצי[[#This Row],[CycleNumber]]&lt;$B84,SUM(W83:W84)=2),1,"")</f>
        <v/>
      </c>
      <c r="AR83" s="19" t="str">
        <f>IF(AND(מרקובחצי[[#This Row],[CycleNumber]]&lt;$B84,SUM(מרקובחצי[[#This Row],[12]],S84)=2),1,"")</f>
        <v/>
      </c>
      <c r="AS83" s="19" t="str">
        <f>IF(AND(מרקובחצי[[#This Row],[CycleNumber]]&lt;$B84,SUM(מרקובחצי[[#This Row],[22]],V84)=2),1,"")</f>
        <v/>
      </c>
      <c r="AT83" s="21">
        <f>SUM(מרקובחצי[[#This Row],[11]:[33]])</f>
        <v>1</v>
      </c>
    </row>
    <row r="84" spans="1:46" ht="15.6" x14ac:dyDescent="0.25">
      <c r="A84" s="19" t="s">
        <v>10</v>
      </c>
      <c r="B84" s="19">
        <v>4</v>
      </c>
      <c r="C84">
        <v>25</v>
      </c>
      <c r="D84" s="19">
        <f>מרקובחצי[[#This Row],[LengthofCycle]]+1</f>
        <v>26</v>
      </c>
      <c r="E84" t="str">
        <f>IF(IFERROR(LOOKUP(מרקובחצי[[#This Row],[ClientID]],קביעויות[הפלגה]),FALSE)=מרקובחצי[[#This Row],[ClientID]],1,"")</f>
        <v/>
      </c>
      <c r="F84" t="str">
        <f>IF(IFERROR(LOOKUP(מרקובחצי[[#This Row],[ClientID]],סוגחציקבוע[S31]),FALSE)=מרקובחצי[[#This Row],[ClientID]],1,"")</f>
        <v/>
      </c>
      <c r="G84">
        <f>IF(IFERROR(LOOKUP(מרקובחצי[[#This Row],[ClientID]],סוגחציקבוע[S32]),FALSE)=מרקובחצי[[#This Row],[ClientID]],1,"")</f>
        <v>1</v>
      </c>
      <c r="H84" t="str">
        <f>IF(IFERROR(LOOKUP(מרקובחצי[[#This Row],[ClientID]],סוגחציקבוע[S33]),FALSE)=מרקובחצי[[#This Row],[ClientID]],1,"")</f>
        <v/>
      </c>
      <c r="I84" t="str">
        <f>IF(IFERROR(LOOKUP(מרקובחצי[[#This Row],[ClientID]],סוגחציקבוע[S32&amp;33]),FALSE)=מרקובחצי[[#This Row],[ClientID]],1,"")</f>
        <v/>
      </c>
      <c r="J84" s="19">
        <f>IF(SUM(מרקובחצי[[#This Row],[11]:[13]])=1,מרקובחצי[[#This Row],[עד ועד]],IF(SUM(R83:T84)=1,IF(מרקובחצי[[#This Row],[עד ועד]]&lt;J83,מרקובחצי[[#This Row],[עד ועד]],J83),J83))</f>
        <v>26</v>
      </c>
      <c r="K84" s="19">
        <f>IF(SUM(מרקובחצי[[#This Row],[11]:[13]])=1,מרקובחצי[[#This Row],[עד ועד]],IF(SUM(R83:T84)=1,IF(מרקובחצי[[#This Row],[עד ועד]]&gt;K83,מרקובחצי[[#This Row],[עד ועד]],K83),K83))</f>
        <v>26</v>
      </c>
      <c r="L84" s="19" t="str">
        <f>IF(AND(SUM(מרקובחצי[[#This Row],[31]:[33]])=1,SUM(U83:W83)=0),מרקובחצי[[#This Row],[מקס]]-מרקובחצי[[#This Row],[מינ]],"")</f>
        <v/>
      </c>
      <c r="M8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84" s="19" t="str">
        <f t="shared" si="1"/>
        <v>S32</v>
      </c>
      <c r="O84" s="19">
        <f>IF(מרקובחצי[[#This Row],[קבעה הפלגה?]]=1,"",IF(AND(מרקובחצי[[#This Row],[עד ועד]]&lt;29,OR(מרקובחצי[[#This Row],[CycleNumber]]=1,AND(U83=1,OR(מרקובחצי[[#This Row],[עד ועד]]&lt;J83,מרקובחצי[[#This Row],[עד ועד]]&gt;K83)),AND(V83=1,מרקובחצי[[#This Row],[עד ועד]]&lt;J83),W83=1)),1,""))</f>
        <v>1</v>
      </c>
      <c r="P84" s="19" t="str">
        <f>IF(מרקובחצי[[#This Row],[קבעה הפלגה?]]=1,"",IF(AND(מרקובחצי[[#This Row],[עד ועד]]&gt;28,מרקובחצי[[#This Row],[עד ועד]]&lt;32,OR(מרקובחצי[[#This Row],[CycleNumber]]=1,AND(U83=1),AND(V83=1,OR(מרקובחצי[[#This Row],[עד ועד]]&lt;J83,מרקובחצי[[#This Row],[עד ועד]]&gt;K83)),W83=1)),1,""))</f>
        <v/>
      </c>
      <c r="Q84" s="19" t="str">
        <f>IF(מרקובחצי[[#This Row],[קבעה הפלגה?]]=1,"",IF(AND(מרקובחצי[[#This Row],[עד ועד]]&gt;31,OR(מרקובחצי[[#This Row],[CycleNumber]]=1,AND(U83=1),AND(V83=1,מרקובחצי[[#This Row],[עד ועד]]&gt;K83),AND(W83=1,OR(מרקובחצי[[#This Row],[עד ועד]]&gt;K83,מרקובחצי[[#This Row],[עד ועד]]&lt;J83)))),1,""))</f>
        <v/>
      </c>
      <c r="R84" s="19" t="str">
        <f>IF(מרקובחצי[[#This Row],[CycleNumber]]&gt;1,IF(AND(O83=1,מרקובחצי[[#This Row],[עד ועד]]&lt;29),1,""),"")</f>
        <v/>
      </c>
      <c r="S84" s="19" t="str">
        <f>IF(מרקובחצי[[#This Row],[CycleNumber]]&gt;1,IF(OR(AND(O83=1,מרקובחצי[[#This Row],[עד ועד]]&gt;28),AND(P83=1),AND(Q83=1,מרקובחצי[[#This Row],[עד ועד]]&lt;32)),1,""),"")</f>
        <v/>
      </c>
      <c r="T84" s="19" t="str">
        <f>IF(מרקובחצי[[#This Row],[CycleNumber]]&gt;1,IF(AND(Q83=1,מרקובחצי[[#This Row],[עד ועד]]&gt;31),1,""),"")</f>
        <v/>
      </c>
      <c r="U84" s="19" t="str">
        <f>IF(מרקובחצי[[#This Row],[CycleNumber]]&gt;1,IF(AND(R83=1,מרקובחצי[[#This Row],[עד ועד]]&lt;29),1,IF(AND(U83=1,NOT(OR(מרקובחצי[[#This Row],[עד ועד]]&lt;J83,מרקובחצי[[#This Row],[עד ועד]]&gt;K83))),1,"")),"")</f>
        <v/>
      </c>
      <c r="V84" s="19" t="str">
        <f>IF(מרקובחצי[[#This Row],[CycleNumber]]&gt;1,IF(AND(SUM(R83:T83)=1,מרקובחצי[[#This Row],[עד ועד]]&gt;28,מרקובחצי[[#This Row],[עד ועד]]&lt;32),1,IF(OR(S83=1,AND(R83=1,מרקובחצי[[#This Row],[עד ועד]]&gt;28),AND(T83=1,מרקובחצי[[#This Row],[עד ועד]]&lt;32)),1,IF(AND(V83=1,NOT(OR(מרקובחצי[[#This Row],[עד ועד]]&lt;J83,מרקובחצי[[#This Row],[עד ועד]]&gt;K83))),1,""))),"")</f>
        <v/>
      </c>
      <c r="W84" s="19" t="str">
        <f>IF(מרקובחצי[[#This Row],[CycleNumber]]&gt;1,IF(AND(T83=1,מרקובחצי[[#This Row],[עד ועד]]&gt;31),1,IF(AND(W83=1,NOT(OR(מרקובחצי[[#This Row],[עד ועד]]&lt;J83,מרקובחצי[[#This Row],[עד ועד]]&gt;K83))),1,"")),"")</f>
        <v/>
      </c>
      <c r="X84" s="19" t="str">
        <f>IF(AND(מרקובחצי[[#This Row],[CycleNumber]]&lt;$B85,SUM(מרקובחצי[[#This Row],[11]],R85)=2),1,"")</f>
        <v/>
      </c>
      <c r="Y84" s="19">
        <f>IF(AND(מרקובחצי[[#This Row],[CycleNumber]]&lt;$B85,SUM(מרקובחצי[[#This Row],[11]],S85)=2),1,"")</f>
        <v>1</v>
      </c>
      <c r="Z84" s="19" t="str">
        <f>IF(AND(מרקובחצי[[#This Row],[CycleNumber]]&lt;$B85,SUM(מרקובחצי[[#This Row],[13]],S85)=2),1,"")</f>
        <v/>
      </c>
      <c r="AA84" s="19" t="str">
        <f>IF(AND(מרקובחצי[[#This Row],[CycleNumber]]&lt;$B85,SUM(מרקובחצי[[#This Row],[13]],T85)=2),1,"")</f>
        <v/>
      </c>
      <c r="AB84" s="19" t="str">
        <f>IF(AND(מרקובחצי[[#This Row],[CycleNumber]]&lt;$B85,SUM(מרקובחצי[[#This Row],[21]],U85)=2),1,"")</f>
        <v/>
      </c>
      <c r="AC84" s="19" t="str">
        <f>IF(AND(מרקובחצי[[#This Row],[CycleNumber]]&lt;$B85,SUM(מרקובחצי[[#This Row],[21]],V85)=2),1,"")</f>
        <v/>
      </c>
      <c r="AD84" s="19" t="str">
        <f>IF(AND(מרקובחצי[[#This Row],[CycleNumber]]&lt;$B85,SUM(מרקובחצי[[#This Row],[23]],V85)=2),1,"")</f>
        <v/>
      </c>
      <c r="AE84" s="19" t="str">
        <f>IF(AND(מרקובחצי[[#This Row],[CycleNumber]]&lt;$B85,SUM(מרקובחצי[[#This Row],[23]],W85)=2),1,"")</f>
        <v/>
      </c>
      <c r="AF84" s="19" t="str">
        <f>IF(AND(מרקובחצי[[#This Row],[CycleNumber]]&lt;$B85,SUM(מרקובחצי[[#This Row],[31]],O85)=2),1,"")</f>
        <v/>
      </c>
      <c r="AG84" s="19" t="str">
        <f>IF(AND(מרקובחצי[[#This Row],[CycleNumber]]&lt;$B85,SUM(מרקובחצי[[#This Row],[31]],P85)=2),1,"")</f>
        <v/>
      </c>
      <c r="AH84" s="19" t="str">
        <f>IF(AND(מרקובחצי[[#This Row],[CycleNumber]]&lt;$B85,SUM(מרקובחצי[[#This Row],[31]],Q85)=2),1,"")</f>
        <v/>
      </c>
      <c r="AI84" s="19" t="str">
        <f>IF(AND(מרקובחצי[[#This Row],[CycleNumber]]&lt;$B85,SUM(U84:U85)=2),1,"")</f>
        <v/>
      </c>
      <c r="AJ84" s="19" t="str">
        <f>IF(AND(מרקובחצי[[#This Row],[CycleNumber]]&lt;$B85,SUM(מרקובחצי[[#This Row],[32]],O85)=2),1,"")</f>
        <v/>
      </c>
      <c r="AK84" s="19" t="str">
        <f>IF(AND(מרקובחצי[[#This Row],[CycleNumber]]&lt;$B85,SUM(מרקובחצי[[#This Row],[32]],P85)=2),1,"")</f>
        <v/>
      </c>
      <c r="AL84" s="19" t="str">
        <f>IF(AND(מרקובחצי[[#This Row],[CycleNumber]]&lt;$B85,SUM(מרקובחצי[[#This Row],[32]],Q85)=2),1,"")</f>
        <v/>
      </c>
      <c r="AM84" s="19" t="str">
        <f>IF(AND(מרקובחצי[[#This Row],[CycleNumber]]&lt;$B85,SUM(V84:V85)=2),1,"")</f>
        <v/>
      </c>
      <c r="AN84" s="19" t="str">
        <f>IF(AND(מרקובחצי[[#This Row],[CycleNumber]]&lt;$B85,SUM(מרקובחצי[[#This Row],[33]],O85)=2),1,"")</f>
        <v/>
      </c>
      <c r="AO84" s="19" t="str">
        <f>IF(AND(מרקובחצי[[#This Row],[CycleNumber]]&lt;$B85,SUM(מרקובחצי[[#This Row],[33]],P85)=2),1,"")</f>
        <v/>
      </c>
      <c r="AP84" s="19" t="str">
        <f>IF(AND(מרקובחצי[[#This Row],[CycleNumber]]&lt;$B85,SUM(מרקובחצי[[#This Row],[33]],Q85)=2),1,"")</f>
        <v/>
      </c>
      <c r="AQ84" s="19" t="str">
        <f>IF(AND(מרקובחצי[[#This Row],[CycleNumber]]&lt;$B85,SUM(W84:W85)=2),1,"")</f>
        <v/>
      </c>
      <c r="AR84" s="19" t="str">
        <f>IF(AND(מרקובחצי[[#This Row],[CycleNumber]]&lt;$B85,SUM(מרקובחצי[[#This Row],[12]],S85)=2),1,"")</f>
        <v/>
      </c>
      <c r="AS84" s="19" t="str">
        <f>IF(AND(מרקובחצי[[#This Row],[CycleNumber]]&lt;$B85,SUM(מרקובחצי[[#This Row],[22]],V85)=2),1,"")</f>
        <v/>
      </c>
      <c r="AT84" s="21">
        <f>SUM(מרקובחצי[[#This Row],[11]:[33]])</f>
        <v>1</v>
      </c>
    </row>
    <row r="85" spans="1:46" ht="15.6" x14ac:dyDescent="0.25">
      <c r="A85" s="19" t="s">
        <v>10</v>
      </c>
      <c r="B85" s="19">
        <v>5</v>
      </c>
      <c r="C85">
        <v>29</v>
      </c>
      <c r="D85" s="19">
        <f>מרקובחצי[[#This Row],[LengthofCycle]]+1</f>
        <v>30</v>
      </c>
      <c r="E85" t="str">
        <f>IF(IFERROR(LOOKUP(מרקובחצי[[#This Row],[ClientID]],קביעויות[הפלגה]),FALSE)=מרקובחצי[[#This Row],[ClientID]],1,"")</f>
        <v/>
      </c>
      <c r="F85" t="str">
        <f>IF(IFERROR(LOOKUP(מרקובחצי[[#This Row],[ClientID]],סוגחציקבוע[S31]),FALSE)=מרקובחצי[[#This Row],[ClientID]],1,"")</f>
        <v/>
      </c>
      <c r="G85">
        <f>IF(IFERROR(LOOKUP(מרקובחצי[[#This Row],[ClientID]],סוגחציקבוע[S32]),FALSE)=מרקובחצי[[#This Row],[ClientID]],1,"")</f>
        <v>1</v>
      </c>
      <c r="H85" t="str">
        <f>IF(IFERROR(LOOKUP(מרקובחצי[[#This Row],[ClientID]],סוגחציקבוע[S33]),FALSE)=מרקובחצי[[#This Row],[ClientID]],1,"")</f>
        <v/>
      </c>
      <c r="I85" t="str">
        <f>IF(IFERROR(LOOKUP(מרקובחצי[[#This Row],[ClientID]],סוגחציקבוע[S32&amp;33]),FALSE)=מרקובחצי[[#This Row],[ClientID]],1,"")</f>
        <v/>
      </c>
      <c r="J85" s="19">
        <f>IF(SUM(מרקובחצי[[#This Row],[11]:[13]])=1,מרקובחצי[[#This Row],[עד ועד]],IF(SUM(R84:T85)=1,IF(מרקובחצי[[#This Row],[עד ועד]]&lt;J84,מרקובחצי[[#This Row],[עד ועד]],J84),J84))</f>
        <v>26</v>
      </c>
      <c r="K85" s="19">
        <f>IF(SUM(מרקובחצי[[#This Row],[11]:[13]])=1,מרקובחצי[[#This Row],[עד ועד]],IF(SUM(R84:T85)=1,IF(מרקובחצי[[#This Row],[עד ועד]]&gt;K84,מרקובחצי[[#This Row],[עד ועד]],K84),K84))</f>
        <v>30</v>
      </c>
      <c r="L85" s="19" t="str">
        <f>IF(AND(SUM(מרקובחצי[[#This Row],[31]:[33]])=1,SUM(U84:W84)=0),מרקובחצי[[#This Row],[מקס]]-מרקובחצי[[#This Row],[מינ]],"")</f>
        <v/>
      </c>
      <c r="M8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85" s="19" t="str">
        <f t="shared" si="1"/>
        <v>S11</v>
      </c>
      <c r="O85" s="19" t="str">
        <f>IF(מרקובחצי[[#This Row],[קבעה הפלגה?]]=1,"",IF(AND(מרקובחצי[[#This Row],[עד ועד]]&lt;29,OR(מרקובחצי[[#This Row],[CycleNumber]]=1,AND(U84=1,OR(מרקובחצי[[#This Row],[עד ועד]]&lt;J84,מרקובחצי[[#This Row],[עד ועד]]&gt;K84)),AND(V84=1,מרקובחצי[[#This Row],[עד ועד]]&lt;J84),W84=1)),1,""))</f>
        <v/>
      </c>
      <c r="P85" s="19" t="str">
        <f>IF(מרקובחצי[[#This Row],[קבעה הפלגה?]]=1,"",IF(AND(מרקובחצי[[#This Row],[עד ועד]]&gt;28,מרקובחצי[[#This Row],[עד ועד]]&lt;32,OR(מרקובחצי[[#This Row],[CycleNumber]]=1,AND(U84=1),AND(V84=1,OR(מרקובחצי[[#This Row],[עד ועד]]&lt;J84,מרקובחצי[[#This Row],[עד ועד]]&gt;K84)),W84=1)),1,""))</f>
        <v/>
      </c>
      <c r="Q85" s="19" t="str">
        <f>IF(מרקובחצי[[#This Row],[קבעה הפלגה?]]=1,"",IF(AND(מרקובחצי[[#This Row],[עד ועד]]&gt;31,OR(מרקובחצי[[#This Row],[CycleNumber]]=1,AND(U84=1),AND(V84=1,מרקובחצי[[#This Row],[עד ועד]]&gt;K84),AND(W84=1,OR(מרקובחצי[[#This Row],[עד ועד]]&gt;K84,מרקובחצי[[#This Row],[עד ועד]]&lt;J84)))),1,""))</f>
        <v/>
      </c>
      <c r="R85" s="19" t="str">
        <f>IF(מרקובחצי[[#This Row],[CycleNumber]]&gt;1,IF(AND(O84=1,מרקובחצי[[#This Row],[עד ועד]]&lt;29),1,""),"")</f>
        <v/>
      </c>
      <c r="S85" s="19">
        <f>IF(מרקובחצי[[#This Row],[CycleNumber]]&gt;1,IF(OR(AND(O84=1,מרקובחצי[[#This Row],[עד ועד]]&gt;28),AND(P84=1),AND(Q84=1,מרקובחצי[[#This Row],[עד ועד]]&lt;32)),1,""),"")</f>
        <v>1</v>
      </c>
      <c r="T85" s="19" t="str">
        <f>IF(מרקובחצי[[#This Row],[CycleNumber]]&gt;1,IF(AND(Q84=1,מרקובחצי[[#This Row],[עד ועד]]&gt;31),1,""),"")</f>
        <v/>
      </c>
      <c r="U85" s="19" t="str">
        <f>IF(מרקובחצי[[#This Row],[CycleNumber]]&gt;1,IF(AND(R84=1,מרקובחצי[[#This Row],[עד ועד]]&lt;29),1,IF(AND(U84=1,NOT(OR(מרקובחצי[[#This Row],[עד ועד]]&lt;J84,מרקובחצי[[#This Row],[עד ועד]]&gt;K84))),1,"")),"")</f>
        <v/>
      </c>
      <c r="V85" s="19" t="str">
        <f>IF(מרקובחצי[[#This Row],[CycleNumber]]&gt;1,IF(AND(SUM(R84:T84)=1,מרקובחצי[[#This Row],[עד ועד]]&gt;28,מרקובחצי[[#This Row],[עד ועד]]&lt;32),1,IF(OR(S84=1,AND(R84=1,מרקובחצי[[#This Row],[עד ועד]]&gt;28),AND(T84=1,מרקובחצי[[#This Row],[עד ועד]]&lt;32)),1,IF(AND(V84=1,NOT(OR(מרקובחצי[[#This Row],[עד ועד]]&lt;J84,מרקובחצי[[#This Row],[עד ועד]]&gt;K84))),1,""))),"")</f>
        <v/>
      </c>
      <c r="W85" s="19" t="str">
        <f>IF(מרקובחצי[[#This Row],[CycleNumber]]&gt;1,IF(AND(T84=1,מרקובחצי[[#This Row],[עד ועד]]&gt;31),1,IF(AND(W84=1,NOT(OR(מרקובחצי[[#This Row],[עד ועד]]&lt;J84,מרקובחצי[[#This Row],[עד ועד]]&gt;K84))),1,"")),"")</f>
        <v/>
      </c>
      <c r="X85" s="19" t="str">
        <f>IF(AND(מרקובחצי[[#This Row],[CycleNumber]]&lt;$B86,SUM(מרקובחצי[[#This Row],[11]],R86)=2),1,"")</f>
        <v/>
      </c>
      <c r="Y85" s="19" t="str">
        <f>IF(AND(מרקובחצי[[#This Row],[CycleNumber]]&lt;$B86,SUM(מרקובחצי[[#This Row],[11]],S86)=2),1,"")</f>
        <v/>
      </c>
      <c r="Z85" s="19" t="str">
        <f>IF(AND(מרקובחצי[[#This Row],[CycleNumber]]&lt;$B86,SUM(מרקובחצי[[#This Row],[13]],S86)=2),1,"")</f>
        <v/>
      </c>
      <c r="AA85" s="19" t="str">
        <f>IF(AND(מרקובחצי[[#This Row],[CycleNumber]]&lt;$B86,SUM(מרקובחצי[[#This Row],[13]],T86)=2),1,"")</f>
        <v/>
      </c>
      <c r="AB85" s="19" t="str">
        <f>IF(AND(מרקובחצי[[#This Row],[CycleNumber]]&lt;$B86,SUM(מרקובחצי[[#This Row],[21]],U86)=2),1,"")</f>
        <v/>
      </c>
      <c r="AC85" s="19" t="str">
        <f>IF(AND(מרקובחצי[[#This Row],[CycleNumber]]&lt;$B86,SUM(מרקובחצי[[#This Row],[21]],V86)=2),1,"")</f>
        <v/>
      </c>
      <c r="AD85" s="19" t="str">
        <f>IF(AND(מרקובחצי[[#This Row],[CycleNumber]]&lt;$B86,SUM(מרקובחצי[[#This Row],[23]],V86)=2),1,"")</f>
        <v/>
      </c>
      <c r="AE85" s="19" t="str">
        <f>IF(AND(מרקובחצי[[#This Row],[CycleNumber]]&lt;$B86,SUM(מרקובחצי[[#This Row],[23]],W86)=2),1,"")</f>
        <v/>
      </c>
      <c r="AF85" s="19" t="str">
        <f>IF(AND(מרקובחצי[[#This Row],[CycleNumber]]&lt;$B86,SUM(מרקובחצי[[#This Row],[31]],O86)=2),1,"")</f>
        <v/>
      </c>
      <c r="AG85" s="19" t="str">
        <f>IF(AND(מרקובחצי[[#This Row],[CycleNumber]]&lt;$B86,SUM(מרקובחצי[[#This Row],[31]],P86)=2),1,"")</f>
        <v/>
      </c>
      <c r="AH85" s="19" t="str">
        <f>IF(AND(מרקובחצי[[#This Row],[CycleNumber]]&lt;$B86,SUM(מרקובחצי[[#This Row],[31]],Q86)=2),1,"")</f>
        <v/>
      </c>
      <c r="AI85" s="19" t="str">
        <f>IF(AND(מרקובחצי[[#This Row],[CycleNumber]]&lt;$B86,SUM(U85:U86)=2),1,"")</f>
        <v/>
      </c>
      <c r="AJ85" s="19" t="str">
        <f>IF(AND(מרקובחצי[[#This Row],[CycleNumber]]&lt;$B86,SUM(מרקובחצי[[#This Row],[32]],O86)=2),1,"")</f>
        <v/>
      </c>
      <c r="AK85" s="19" t="str">
        <f>IF(AND(מרקובחצי[[#This Row],[CycleNumber]]&lt;$B86,SUM(מרקובחצי[[#This Row],[32]],P86)=2),1,"")</f>
        <v/>
      </c>
      <c r="AL85" s="19" t="str">
        <f>IF(AND(מרקובחצי[[#This Row],[CycleNumber]]&lt;$B86,SUM(מרקובחצי[[#This Row],[32]],Q86)=2),1,"")</f>
        <v/>
      </c>
      <c r="AM85" s="19" t="str">
        <f>IF(AND(מרקובחצי[[#This Row],[CycleNumber]]&lt;$B86,SUM(V85:V86)=2),1,"")</f>
        <v/>
      </c>
      <c r="AN85" s="19" t="str">
        <f>IF(AND(מרקובחצי[[#This Row],[CycleNumber]]&lt;$B86,SUM(מרקובחצי[[#This Row],[33]],O86)=2),1,"")</f>
        <v/>
      </c>
      <c r="AO85" s="19" t="str">
        <f>IF(AND(מרקובחצי[[#This Row],[CycleNumber]]&lt;$B86,SUM(מרקובחצי[[#This Row],[33]],P86)=2),1,"")</f>
        <v/>
      </c>
      <c r="AP85" s="19" t="str">
        <f>IF(AND(מרקובחצי[[#This Row],[CycleNumber]]&lt;$B86,SUM(מרקובחצי[[#This Row],[33]],Q86)=2),1,"")</f>
        <v/>
      </c>
      <c r="AQ85" s="19" t="str">
        <f>IF(AND(מרקובחצי[[#This Row],[CycleNumber]]&lt;$B86,SUM(W85:W86)=2),1,"")</f>
        <v/>
      </c>
      <c r="AR85" s="19" t="str">
        <f>IF(AND(מרקובחצי[[#This Row],[CycleNumber]]&lt;$B86,SUM(מרקובחצי[[#This Row],[12]],S86)=2),1,"")</f>
        <v/>
      </c>
      <c r="AS85" s="19">
        <f>IF(AND(מרקובחצי[[#This Row],[CycleNumber]]&lt;$B86,SUM(מרקובחצי[[#This Row],[22]],V86)=2),1,"")</f>
        <v>1</v>
      </c>
      <c r="AT85" s="21">
        <f>SUM(מרקובחצי[[#This Row],[11]:[33]])</f>
        <v>1</v>
      </c>
    </row>
    <row r="86" spans="1:46" ht="15.6" x14ac:dyDescent="0.25">
      <c r="A86" s="19" t="s">
        <v>10</v>
      </c>
      <c r="B86" s="19">
        <v>6</v>
      </c>
      <c r="C86">
        <v>23</v>
      </c>
      <c r="D86" s="19">
        <f>מרקובחצי[[#This Row],[LengthofCycle]]+1</f>
        <v>24</v>
      </c>
      <c r="E86" t="str">
        <f>IF(IFERROR(LOOKUP(מרקובחצי[[#This Row],[ClientID]],קביעויות[הפלגה]),FALSE)=מרקובחצי[[#This Row],[ClientID]],1,"")</f>
        <v/>
      </c>
      <c r="F86" t="str">
        <f>IF(IFERROR(LOOKUP(מרקובחצי[[#This Row],[ClientID]],סוגחציקבוע[S31]),FALSE)=מרקובחצי[[#This Row],[ClientID]],1,"")</f>
        <v/>
      </c>
      <c r="G86">
        <f>IF(IFERROR(LOOKUP(מרקובחצי[[#This Row],[ClientID]],סוגחציקבוע[S32]),FALSE)=מרקובחצי[[#This Row],[ClientID]],1,"")</f>
        <v>1</v>
      </c>
      <c r="H86" t="str">
        <f>IF(IFERROR(LOOKUP(מרקובחצי[[#This Row],[ClientID]],סוגחציקבוע[S33]),FALSE)=מרקובחצי[[#This Row],[ClientID]],1,"")</f>
        <v/>
      </c>
      <c r="I86" t="str">
        <f>IF(IFERROR(LOOKUP(מרקובחצי[[#This Row],[ClientID]],סוגחציקבוע[S32&amp;33]),FALSE)=מרקובחצי[[#This Row],[ClientID]],1,"")</f>
        <v/>
      </c>
      <c r="J86" s="19">
        <f>IF(SUM(מרקובחצי[[#This Row],[11]:[13]])=1,מרקובחצי[[#This Row],[עד ועד]],IF(SUM(R85:T86)=1,IF(מרקובחצי[[#This Row],[עד ועד]]&lt;J85,מרקובחצי[[#This Row],[עד ועד]],J85),J85))</f>
        <v>24</v>
      </c>
      <c r="K86" s="19">
        <f>IF(SUM(מרקובחצי[[#This Row],[11]:[13]])=1,מרקובחצי[[#This Row],[עד ועד]],IF(SUM(R85:T86)=1,IF(מרקובחצי[[#This Row],[עד ועד]]&gt;K85,מרקובחצי[[#This Row],[עד ועד]],K85),K85))</f>
        <v>30</v>
      </c>
      <c r="L86" s="19">
        <f>IF(AND(SUM(מרקובחצי[[#This Row],[31]:[33]])=1,SUM(U85:W85)=0),מרקובחצי[[#This Row],[מקס]]-מרקובחצי[[#This Row],[מינ]],"")</f>
        <v>6</v>
      </c>
      <c r="M8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6" s="19" t="str">
        <f t="shared" si="1"/>
        <v>S22</v>
      </c>
      <c r="O86" s="19" t="str">
        <f>IF(מרקובחצי[[#This Row],[קבעה הפלגה?]]=1,"",IF(AND(מרקובחצי[[#This Row],[עד ועד]]&lt;29,OR(מרקובחצי[[#This Row],[CycleNumber]]=1,AND(U85=1,OR(מרקובחצי[[#This Row],[עד ועד]]&lt;J85,מרקובחצי[[#This Row],[עד ועד]]&gt;K85)),AND(V85=1,מרקובחצי[[#This Row],[עד ועד]]&lt;J85),W85=1)),1,""))</f>
        <v/>
      </c>
      <c r="P86" s="19" t="str">
        <f>IF(מרקובחצי[[#This Row],[קבעה הפלגה?]]=1,"",IF(AND(מרקובחצי[[#This Row],[עד ועד]]&gt;28,מרקובחצי[[#This Row],[עד ועד]]&lt;32,OR(מרקובחצי[[#This Row],[CycleNumber]]=1,AND(U85=1),AND(V85=1,OR(מרקובחצי[[#This Row],[עד ועד]]&lt;J85,מרקובחצי[[#This Row],[עד ועד]]&gt;K85)),W85=1)),1,""))</f>
        <v/>
      </c>
      <c r="Q86" s="19" t="str">
        <f>IF(מרקובחצי[[#This Row],[קבעה הפלגה?]]=1,"",IF(AND(מרקובחצי[[#This Row],[עד ועד]]&gt;31,OR(מרקובחצי[[#This Row],[CycleNumber]]=1,AND(U85=1),AND(V85=1,מרקובחצי[[#This Row],[עד ועד]]&gt;K85),AND(W85=1,OR(מרקובחצי[[#This Row],[עד ועד]]&gt;K85,מרקובחצי[[#This Row],[עד ועד]]&lt;J85)))),1,""))</f>
        <v/>
      </c>
      <c r="R86" s="19" t="str">
        <f>IF(מרקובחצי[[#This Row],[CycleNumber]]&gt;1,IF(AND(O85=1,מרקובחצי[[#This Row],[עד ועד]]&lt;29),1,""),"")</f>
        <v/>
      </c>
      <c r="S86" s="19" t="str">
        <f>IF(מרקובחצי[[#This Row],[CycleNumber]]&gt;1,IF(OR(AND(O85=1,מרקובחצי[[#This Row],[עד ועד]]&gt;28),AND(P85=1),AND(Q85=1,מרקובחצי[[#This Row],[עד ועד]]&lt;32)),1,""),"")</f>
        <v/>
      </c>
      <c r="T86" s="19" t="str">
        <f>IF(מרקובחצי[[#This Row],[CycleNumber]]&gt;1,IF(AND(Q85=1,מרקובחצי[[#This Row],[עד ועד]]&gt;31),1,""),"")</f>
        <v/>
      </c>
      <c r="U86" s="19" t="str">
        <f>IF(מרקובחצי[[#This Row],[CycleNumber]]&gt;1,IF(AND(R85=1,מרקובחצי[[#This Row],[עד ועד]]&lt;29),1,IF(AND(U85=1,NOT(OR(מרקובחצי[[#This Row],[עד ועד]]&lt;J85,מרקובחצי[[#This Row],[עד ועד]]&gt;K85))),1,"")),"")</f>
        <v/>
      </c>
      <c r="V86" s="19">
        <f>IF(מרקובחצי[[#This Row],[CycleNumber]]&gt;1,IF(AND(SUM(R85:T85)=1,מרקובחצי[[#This Row],[עד ועד]]&gt;28,מרקובחצי[[#This Row],[עד ועד]]&lt;32),1,IF(OR(S85=1,AND(R85=1,מרקובחצי[[#This Row],[עד ועד]]&gt;28),AND(T85=1,מרקובחצי[[#This Row],[עד ועד]]&lt;32)),1,IF(AND(V85=1,NOT(OR(מרקובחצי[[#This Row],[עד ועד]]&lt;J85,מרקובחצי[[#This Row],[עד ועד]]&gt;K85))),1,""))),"")</f>
        <v>1</v>
      </c>
      <c r="W86" s="19" t="str">
        <f>IF(מרקובחצי[[#This Row],[CycleNumber]]&gt;1,IF(AND(T85=1,מרקובחצי[[#This Row],[עד ועד]]&gt;31),1,IF(AND(W85=1,NOT(OR(מרקובחצי[[#This Row],[עד ועד]]&lt;J85,מרקובחצי[[#This Row],[עד ועד]]&gt;K85))),1,"")),"")</f>
        <v/>
      </c>
      <c r="X86" s="19" t="str">
        <f>IF(AND(מרקובחצי[[#This Row],[CycleNumber]]&lt;$B87,SUM(מרקובחצי[[#This Row],[11]],R87)=2),1,"")</f>
        <v/>
      </c>
      <c r="Y86" s="19" t="str">
        <f>IF(AND(מרקובחצי[[#This Row],[CycleNumber]]&lt;$B87,SUM(מרקובחצי[[#This Row],[11]],S87)=2),1,"")</f>
        <v/>
      </c>
      <c r="Z86" s="19" t="str">
        <f>IF(AND(מרקובחצי[[#This Row],[CycleNumber]]&lt;$B87,SUM(מרקובחצי[[#This Row],[13]],S87)=2),1,"")</f>
        <v/>
      </c>
      <c r="AA86" s="19" t="str">
        <f>IF(AND(מרקובחצי[[#This Row],[CycleNumber]]&lt;$B87,SUM(מרקובחצי[[#This Row],[13]],T87)=2),1,"")</f>
        <v/>
      </c>
      <c r="AB86" s="19" t="str">
        <f>IF(AND(מרקובחצי[[#This Row],[CycleNumber]]&lt;$B87,SUM(מרקובחצי[[#This Row],[21]],U87)=2),1,"")</f>
        <v/>
      </c>
      <c r="AC86" s="19" t="str">
        <f>IF(AND(מרקובחצי[[#This Row],[CycleNumber]]&lt;$B87,SUM(מרקובחצי[[#This Row],[21]],V87)=2),1,"")</f>
        <v/>
      </c>
      <c r="AD86" s="19" t="str">
        <f>IF(AND(מרקובחצי[[#This Row],[CycleNumber]]&lt;$B87,SUM(מרקובחצי[[#This Row],[23]],V87)=2),1,"")</f>
        <v/>
      </c>
      <c r="AE86" s="19" t="str">
        <f>IF(AND(מרקובחצי[[#This Row],[CycleNumber]]&lt;$B87,SUM(מרקובחצי[[#This Row],[23]],W87)=2),1,"")</f>
        <v/>
      </c>
      <c r="AF86" s="19" t="str">
        <f>IF(AND(מרקובחצי[[#This Row],[CycleNumber]]&lt;$B87,SUM(מרקובחצי[[#This Row],[31]],O87)=2),1,"")</f>
        <v/>
      </c>
      <c r="AG86" s="19" t="str">
        <f>IF(AND(מרקובחצי[[#This Row],[CycleNumber]]&lt;$B87,SUM(מרקובחצי[[#This Row],[31]],P87)=2),1,"")</f>
        <v/>
      </c>
      <c r="AH86" s="19" t="str">
        <f>IF(AND(מרקובחצי[[#This Row],[CycleNumber]]&lt;$B87,SUM(מרקובחצי[[#This Row],[31]],Q87)=2),1,"")</f>
        <v/>
      </c>
      <c r="AI86" s="19" t="str">
        <f>IF(AND(מרקובחצי[[#This Row],[CycleNumber]]&lt;$B87,SUM(U86:U87)=2),1,"")</f>
        <v/>
      </c>
      <c r="AJ86" s="19" t="str">
        <f>IF(AND(מרקובחצי[[#This Row],[CycleNumber]]&lt;$B87,SUM(מרקובחצי[[#This Row],[32]],O87)=2),1,"")</f>
        <v/>
      </c>
      <c r="AK86" s="19" t="str">
        <f>IF(AND(מרקובחצי[[#This Row],[CycleNumber]]&lt;$B87,SUM(מרקובחצי[[#This Row],[32]],P87)=2),1,"")</f>
        <v/>
      </c>
      <c r="AL86" s="19" t="str">
        <f>IF(AND(מרקובחצי[[#This Row],[CycleNumber]]&lt;$B87,SUM(מרקובחצי[[#This Row],[32]],Q87)=2),1,"")</f>
        <v/>
      </c>
      <c r="AM86" s="19">
        <f>IF(AND(מרקובחצי[[#This Row],[CycleNumber]]&lt;$B87,SUM(V86:V87)=2),1,"")</f>
        <v>1</v>
      </c>
      <c r="AN86" s="19" t="str">
        <f>IF(AND(מרקובחצי[[#This Row],[CycleNumber]]&lt;$B87,SUM(מרקובחצי[[#This Row],[33]],O87)=2),1,"")</f>
        <v/>
      </c>
      <c r="AO86" s="19" t="str">
        <f>IF(AND(מרקובחצי[[#This Row],[CycleNumber]]&lt;$B87,SUM(מרקובחצי[[#This Row],[33]],P87)=2),1,"")</f>
        <v/>
      </c>
      <c r="AP86" s="19" t="str">
        <f>IF(AND(מרקובחצי[[#This Row],[CycleNumber]]&lt;$B87,SUM(מרקובחצי[[#This Row],[33]],Q87)=2),1,"")</f>
        <v/>
      </c>
      <c r="AQ86" s="19" t="str">
        <f>IF(AND(מרקובחצי[[#This Row],[CycleNumber]]&lt;$B87,SUM(W86:W87)=2),1,"")</f>
        <v/>
      </c>
      <c r="AR86" s="19" t="str">
        <f>IF(AND(מרקובחצי[[#This Row],[CycleNumber]]&lt;$B87,SUM(מרקובחצי[[#This Row],[12]],S87)=2),1,"")</f>
        <v/>
      </c>
      <c r="AS86" s="19" t="str">
        <f>IF(AND(מרקובחצי[[#This Row],[CycleNumber]]&lt;$B87,SUM(מרקובחצי[[#This Row],[22]],V87)=2),1,"")</f>
        <v/>
      </c>
      <c r="AT86" s="21">
        <f>SUM(מרקובחצי[[#This Row],[11]:[33]])</f>
        <v>1</v>
      </c>
    </row>
    <row r="87" spans="1:46" ht="15.6" x14ac:dyDescent="0.25">
      <c r="A87" s="19" t="s">
        <v>10</v>
      </c>
      <c r="B87" s="19">
        <v>7</v>
      </c>
      <c r="C87">
        <v>26</v>
      </c>
      <c r="D87" s="19">
        <f>מרקובחצי[[#This Row],[LengthofCycle]]+1</f>
        <v>27</v>
      </c>
      <c r="E87" t="str">
        <f>IF(IFERROR(LOOKUP(מרקובחצי[[#This Row],[ClientID]],קביעויות[הפלגה]),FALSE)=מרקובחצי[[#This Row],[ClientID]],1,"")</f>
        <v/>
      </c>
      <c r="F87" t="str">
        <f>IF(IFERROR(LOOKUP(מרקובחצי[[#This Row],[ClientID]],סוגחציקבוע[S31]),FALSE)=מרקובחצי[[#This Row],[ClientID]],1,"")</f>
        <v/>
      </c>
      <c r="G87">
        <f>IF(IFERROR(LOOKUP(מרקובחצי[[#This Row],[ClientID]],סוגחציקבוע[S32]),FALSE)=מרקובחצי[[#This Row],[ClientID]],1,"")</f>
        <v>1</v>
      </c>
      <c r="H87" t="str">
        <f>IF(IFERROR(LOOKUP(מרקובחצי[[#This Row],[ClientID]],סוגחציקבוע[S33]),FALSE)=מרקובחצי[[#This Row],[ClientID]],1,"")</f>
        <v/>
      </c>
      <c r="I87" t="str">
        <f>IF(IFERROR(LOOKUP(מרקובחצי[[#This Row],[ClientID]],סוגחציקבוע[S32&amp;33]),FALSE)=מרקובחצי[[#This Row],[ClientID]],1,"")</f>
        <v/>
      </c>
      <c r="J87" s="19">
        <f>IF(SUM(מרקובחצי[[#This Row],[11]:[13]])=1,מרקובחצי[[#This Row],[עד ועד]],IF(SUM(R86:T87)=1,IF(מרקובחצי[[#This Row],[עד ועד]]&lt;J86,מרקובחצי[[#This Row],[עד ועד]],J86),J86))</f>
        <v>24</v>
      </c>
      <c r="K87" s="19">
        <f>IF(SUM(מרקובחצי[[#This Row],[11]:[13]])=1,מרקובחצי[[#This Row],[עד ועד]],IF(SUM(R86:T87)=1,IF(מרקובחצי[[#This Row],[עד ועד]]&gt;K86,מרקובחצי[[#This Row],[עד ועד]],K86),K86))</f>
        <v>30</v>
      </c>
      <c r="L87" s="19" t="str">
        <f>IF(AND(SUM(מרקובחצי[[#This Row],[31]:[33]])=1,SUM(U86:W86)=0),מרקובחצי[[#This Row],[מקס]]-מרקובחצי[[#This Row],[מינ]],"")</f>
        <v/>
      </c>
      <c r="M8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7" s="19" t="str">
        <f t="shared" si="1"/>
        <v>S32</v>
      </c>
      <c r="O87" s="19" t="str">
        <f>IF(מרקובחצי[[#This Row],[קבעה הפלגה?]]=1,"",IF(AND(מרקובחצי[[#This Row],[עד ועד]]&lt;29,OR(מרקובחצי[[#This Row],[CycleNumber]]=1,AND(U86=1,OR(מרקובחצי[[#This Row],[עד ועד]]&lt;J86,מרקובחצי[[#This Row],[עד ועד]]&gt;K86)),AND(V86=1,מרקובחצי[[#This Row],[עד ועד]]&lt;J86),W86=1)),1,""))</f>
        <v/>
      </c>
      <c r="P87" s="19" t="str">
        <f>IF(מרקובחצי[[#This Row],[קבעה הפלגה?]]=1,"",IF(AND(מרקובחצי[[#This Row],[עד ועד]]&gt;28,מרקובחצי[[#This Row],[עד ועד]]&lt;32,OR(מרקובחצי[[#This Row],[CycleNumber]]=1,AND(U86=1),AND(V86=1,OR(מרקובחצי[[#This Row],[עד ועד]]&lt;J86,מרקובחצי[[#This Row],[עד ועד]]&gt;K86)),W86=1)),1,""))</f>
        <v/>
      </c>
      <c r="Q87" s="19" t="str">
        <f>IF(מרקובחצי[[#This Row],[קבעה הפלגה?]]=1,"",IF(AND(מרקובחצי[[#This Row],[עד ועד]]&gt;31,OR(מרקובחצי[[#This Row],[CycleNumber]]=1,AND(U86=1),AND(V86=1,מרקובחצי[[#This Row],[עד ועד]]&gt;K86),AND(W86=1,OR(מרקובחצי[[#This Row],[עד ועד]]&gt;K86,מרקובחצי[[#This Row],[עד ועד]]&lt;J86)))),1,""))</f>
        <v/>
      </c>
      <c r="R87" s="19" t="str">
        <f>IF(מרקובחצי[[#This Row],[CycleNumber]]&gt;1,IF(AND(O86=1,מרקובחצי[[#This Row],[עד ועד]]&lt;29),1,""),"")</f>
        <v/>
      </c>
      <c r="S87" s="19" t="str">
        <f>IF(מרקובחצי[[#This Row],[CycleNumber]]&gt;1,IF(OR(AND(O86=1,מרקובחצי[[#This Row],[עד ועד]]&gt;28),AND(P86=1),AND(Q86=1,מרקובחצי[[#This Row],[עד ועד]]&lt;32)),1,""),"")</f>
        <v/>
      </c>
      <c r="T87" s="19" t="str">
        <f>IF(מרקובחצי[[#This Row],[CycleNumber]]&gt;1,IF(AND(Q86=1,מרקובחצי[[#This Row],[עד ועד]]&gt;31),1,""),"")</f>
        <v/>
      </c>
      <c r="U87" s="19" t="str">
        <f>IF(מרקובחצי[[#This Row],[CycleNumber]]&gt;1,IF(AND(R86=1,מרקובחצי[[#This Row],[עד ועד]]&lt;29),1,IF(AND(U86=1,NOT(OR(מרקובחצי[[#This Row],[עד ועד]]&lt;J86,מרקובחצי[[#This Row],[עד ועד]]&gt;K86))),1,"")),"")</f>
        <v/>
      </c>
      <c r="V87" s="19">
        <f>IF(מרקובחצי[[#This Row],[CycleNumber]]&gt;1,IF(AND(SUM(R86:T86)=1,מרקובחצי[[#This Row],[עד ועד]]&gt;28,מרקובחצי[[#This Row],[עד ועד]]&lt;32),1,IF(OR(S86=1,AND(R86=1,מרקובחצי[[#This Row],[עד ועד]]&gt;28),AND(T86=1,מרקובחצי[[#This Row],[עד ועד]]&lt;32)),1,IF(AND(V86=1,NOT(OR(מרקובחצי[[#This Row],[עד ועד]]&lt;J86,מרקובחצי[[#This Row],[עד ועד]]&gt;K86))),1,""))),"")</f>
        <v>1</v>
      </c>
      <c r="W87" s="19" t="str">
        <f>IF(מרקובחצי[[#This Row],[CycleNumber]]&gt;1,IF(AND(T86=1,מרקובחצי[[#This Row],[עד ועד]]&gt;31),1,IF(AND(W86=1,NOT(OR(מרקובחצי[[#This Row],[עד ועד]]&lt;J86,מרקובחצי[[#This Row],[עד ועד]]&gt;K86))),1,"")),"")</f>
        <v/>
      </c>
      <c r="X87" s="19" t="str">
        <f>IF(AND(מרקובחצי[[#This Row],[CycleNumber]]&lt;$B88,SUM(מרקובחצי[[#This Row],[11]],R88)=2),1,"")</f>
        <v/>
      </c>
      <c r="Y87" s="19" t="str">
        <f>IF(AND(מרקובחצי[[#This Row],[CycleNumber]]&lt;$B88,SUM(מרקובחצי[[#This Row],[11]],S88)=2),1,"")</f>
        <v/>
      </c>
      <c r="Z87" s="19" t="str">
        <f>IF(AND(מרקובחצי[[#This Row],[CycleNumber]]&lt;$B88,SUM(מרקובחצי[[#This Row],[13]],S88)=2),1,"")</f>
        <v/>
      </c>
      <c r="AA87" s="19" t="str">
        <f>IF(AND(מרקובחצי[[#This Row],[CycleNumber]]&lt;$B88,SUM(מרקובחצי[[#This Row],[13]],T88)=2),1,"")</f>
        <v/>
      </c>
      <c r="AB87" s="19" t="str">
        <f>IF(AND(מרקובחצי[[#This Row],[CycleNumber]]&lt;$B88,SUM(מרקובחצי[[#This Row],[21]],U88)=2),1,"")</f>
        <v/>
      </c>
      <c r="AC87" s="19" t="str">
        <f>IF(AND(מרקובחצי[[#This Row],[CycleNumber]]&lt;$B88,SUM(מרקובחצי[[#This Row],[21]],V88)=2),1,"")</f>
        <v/>
      </c>
      <c r="AD87" s="19" t="str">
        <f>IF(AND(מרקובחצי[[#This Row],[CycleNumber]]&lt;$B88,SUM(מרקובחצי[[#This Row],[23]],V88)=2),1,"")</f>
        <v/>
      </c>
      <c r="AE87" s="19" t="str">
        <f>IF(AND(מרקובחצי[[#This Row],[CycleNumber]]&lt;$B88,SUM(מרקובחצי[[#This Row],[23]],W88)=2),1,"")</f>
        <v/>
      </c>
      <c r="AF87" s="19" t="str">
        <f>IF(AND(מרקובחצי[[#This Row],[CycleNumber]]&lt;$B88,SUM(מרקובחצי[[#This Row],[31]],O88)=2),1,"")</f>
        <v/>
      </c>
      <c r="AG87" s="19" t="str">
        <f>IF(AND(מרקובחצי[[#This Row],[CycleNumber]]&lt;$B88,SUM(מרקובחצי[[#This Row],[31]],P88)=2),1,"")</f>
        <v/>
      </c>
      <c r="AH87" s="19" t="str">
        <f>IF(AND(מרקובחצי[[#This Row],[CycleNumber]]&lt;$B88,SUM(מרקובחצי[[#This Row],[31]],Q88)=2),1,"")</f>
        <v/>
      </c>
      <c r="AI87" s="19" t="str">
        <f>IF(AND(מרקובחצי[[#This Row],[CycleNumber]]&lt;$B88,SUM(U87:U88)=2),1,"")</f>
        <v/>
      </c>
      <c r="AJ87" s="19" t="str">
        <f>IF(AND(מרקובחצי[[#This Row],[CycleNumber]]&lt;$B88,SUM(מרקובחצי[[#This Row],[32]],O88)=2),1,"")</f>
        <v/>
      </c>
      <c r="AK87" s="19" t="str">
        <f>IF(AND(מרקובחצי[[#This Row],[CycleNumber]]&lt;$B88,SUM(מרקובחצי[[#This Row],[32]],P88)=2),1,"")</f>
        <v/>
      </c>
      <c r="AL87" s="19" t="str">
        <f>IF(AND(מרקובחצי[[#This Row],[CycleNumber]]&lt;$B88,SUM(מרקובחצי[[#This Row],[32]],Q88)=2),1,"")</f>
        <v/>
      </c>
      <c r="AM87" s="19">
        <f>IF(AND(מרקובחצי[[#This Row],[CycleNumber]]&lt;$B88,SUM(V87:V88)=2),1,"")</f>
        <v>1</v>
      </c>
      <c r="AN87" s="19" t="str">
        <f>IF(AND(מרקובחצי[[#This Row],[CycleNumber]]&lt;$B88,SUM(מרקובחצי[[#This Row],[33]],O88)=2),1,"")</f>
        <v/>
      </c>
      <c r="AO87" s="19" t="str">
        <f>IF(AND(מרקובחצי[[#This Row],[CycleNumber]]&lt;$B88,SUM(מרקובחצי[[#This Row],[33]],P88)=2),1,"")</f>
        <v/>
      </c>
      <c r="AP87" s="19" t="str">
        <f>IF(AND(מרקובחצי[[#This Row],[CycleNumber]]&lt;$B88,SUM(מרקובחצי[[#This Row],[33]],Q88)=2),1,"")</f>
        <v/>
      </c>
      <c r="AQ87" s="19" t="str">
        <f>IF(AND(מרקובחצי[[#This Row],[CycleNumber]]&lt;$B88,SUM(W87:W88)=2),1,"")</f>
        <v/>
      </c>
      <c r="AR87" s="19" t="str">
        <f>IF(AND(מרקובחצי[[#This Row],[CycleNumber]]&lt;$B88,SUM(מרקובחצי[[#This Row],[12]],S88)=2),1,"")</f>
        <v/>
      </c>
      <c r="AS87" s="19" t="str">
        <f>IF(AND(מרקובחצי[[#This Row],[CycleNumber]]&lt;$B88,SUM(מרקובחצי[[#This Row],[22]],V88)=2),1,"")</f>
        <v/>
      </c>
      <c r="AT87" s="21">
        <f>SUM(מרקובחצי[[#This Row],[11]:[33]])</f>
        <v>1</v>
      </c>
    </row>
    <row r="88" spans="1:46" ht="15.6" x14ac:dyDescent="0.25">
      <c r="A88" s="19" t="s">
        <v>10</v>
      </c>
      <c r="B88" s="19">
        <v>8</v>
      </c>
      <c r="C88">
        <v>25</v>
      </c>
      <c r="D88" s="19">
        <f>מרקובחצי[[#This Row],[LengthofCycle]]+1</f>
        <v>26</v>
      </c>
      <c r="E88" t="str">
        <f>IF(IFERROR(LOOKUP(מרקובחצי[[#This Row],[ClientID]],קביעויות[הפלגה]),FALSE)=מרקובחצי[[#This Row],[ClientID]],1,"")</f>
        <v/>
      </c>
      <c r="F88" t="str">
        <f>IF(IFERROR(LOOKUP(מרקובחצי[[#This Row],[ClientID]],סוגחציקבוע[S31]),FALSE)=מרקובחצי[[#This Row],[ClientID]],1,"")</f>
        <v/>
      </c>
      <c r="G88">
        <f>IF(IFERROR(LOOKUP(מרקובחצי[[#This Row],[ClientID]],סוגחציקבוע[S32]),FALSE)=מרקובחצי[[#This Row],[ClientID]],1,"")</f>
        <v>1</v>
      </c>
      <c r="H88" t="str">
        <f>IF(IFERROR(LOOKUP(מרקובחצי[[#This Row],[ClientID]],סוגחציקבוע[S33]),FALSE)=מרקובחצי[[#This Row],[ClientID]],1,"")</f>
        <v/>
      </c>
      <c r="I88" t="str">
        <f>IF(IFERROR(LOOKUP(מרקובחצי[[#This Row],[ClientID]],סוגחציקבוע[S32&amp;33]),FALSE)=מרקובחצי[[#This Row],[ClientID]],1,"")</f>
        <v/>
      </c>
      <c r="J88" s="19">
        <f>IF(SUM(מרקובחצי[[#This Row],[11]:[13]])=1,מרקובחצי[[#This Row],[עד ועד]],IF(SUM(R87:T88)=1,IF(מרקובחצי[[#This Row],[עד ועד]]&lt;J87,מרקובחצי[[#This Row],[עד ועד]],J87),J87))</f>
        <v>24</v>
      </c>
      <c r="K88" s="19">
        <f>IF(SUM(מרקובחצי[[#This Row],[11]:[13]])=1,מרקובחצי[[#This Row],[עד ועד]],IF(SUM(R87:T88)=1,IF(מרקובחצי[[#This Row],[עד ועד]]&gt;K87,מרקובחצי[[#This Row],[עד ועד]],K87),K87))</f>
        <v>30</v>
      </c>
      <c r="L88" s="19" t="str">
        <f>IF(AND(SUM(מרקובחצי[[#This Row],[31]:[33]])=1,SUM(U87:W87)=0),מרקובחצי[[#This Row],[מקס]]-מרקובחצי[[#This Row],[מינ]],"")</f>
        <v/>
      </c>
      <c r="M8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8" s="19" t="str">
        <f t="shared" si="1"/>
        <v>S32</v>
      </c>
      <c r="O88" s="19" t="str">
        <f>IF(מרקובחצי[[#This Row],[קבעה הפלגה?]]=1,"",IF(AND(מרקובחצי[[#This Row],[עד ועד]]&lt;29,OR(מרקובחצי[[#This Row],[CycleNumber]]=1,AND(U87=1,OR(מרקובחצי[[#This Row],[עד ועד]]&lt;J87,מרקובחצי[[#This Row],[עד ועד]]&gt;K87)),AND(V87=1,מרקובחצי[[#This Row],[עד ועד]]&lt;J87),W87=1)),1,""))</f>
        <v/>
      </c>
      <c r="P88" s="19" t="str">
        <f>IF(מרקובחצי[[#This Row],[קבעה הפלגה?]]=1,"",IF(AND(מרקובחצי[[#This Row],[עד ועד]]&gt;28,מרקובחצי[[#This Row],[עד ועד]]&lt;32,OR(מרקובחצי[[#This Row],[CycleNumber]]=1,AND(U87=1),AND(V87=1,OR(מרקובחצי[[#This Row],[עד ועד]]&lt;J87,מרקובחצי[[#This Row],[עד ועד]]&gt;K87)),W87=1)),1,""))</f>
        <v/>
      </c>
      <c r="Q88" s="19" t="str">
        <f>IF(מרקובחצי[[#This Row],[קבעה הפלגה?]]=1,"",IF(AND(מרקובחצי[[#This Row],[עד ועד]]&gt;31,OR(מרקובחצי[[#This Row],[CycleNumber]]=1,AND(U87=1),AND(V87=1,מרקובחצי[[#This Row],[עד ועד]]&gt;K87),AND(W87=1,OR(מרקובחצי[[#This Row],[עד ועד]]&gt;K87,מרקובחצי[[#This Row],[עד ועד]]&lt;J87)))),1,""))</f>
        <v/>
      </c>
      <c r="R88" s="19" t="str">
        <f>IF(מרקובחצי[[#This Row],[CycleNumber]]&gt;1,IF(AND(O87=1,מרקובחצי[[#This Row],[עד ועד]]&lt;29),1,""),"")</f>
        <v/>
      </c>
      <c r="S88" s="19" t="str">
        <f>IF(מרקובחצי[[#This Row],[CycleNumber]]&gt;1,IF(OR(AND(O87=1,מרקובחצי[[#This Row],[עד ועד]]&gt;28),AND(P87=1),AND(Q87=1,מרקובחצי[[#This Row],[עד ועד]]&lt;32)),1,""),"")</f>
        <v/>
      </c>
      <c r="T88" s="19" t="str">
        <f>IF(מרקובחצי[[#This Row],[CycleNumber]]&gt;1,IF(AND(Q87=1,מרקובחצי[[#This Row],[עד ועד]]&gt;31),1,""),"")</f>
        <v/>
      </c>
      <c r="U88" s="19" t="str">
        <f>IF(מרקובחצי[[#This Row],[CycleNumber]]&gt;1,IF(AND(R87=1,מרקובחצי[[#This Row],[עד ועד]]&lt;29),1,IF(AND(U87=1,NOT(OR(מרקובחצי[[#This Row],[עד ועד]]&lt;J87,מרקובחצי[[#This Row],[עד ועד]]&gt;K87))),1,"")),"")</f>
        <v/>
      </c>
      <c r="V88" s="19">
        <f>IF(מרקובחצי[[#This Row],[CycleNumber]]&gt;1,IF(AND(SUM(R87:T87)=1,מרקובחצי[[#This Row],[עד ועד]]&gt;28,מרקובחצי[[#This Row],[עד ועד]]&lt;32),1,IF(OR(S87=1,AND(R87=1,מרקובחצי[[#This Row],[עד ועד]]&gt;28),AND(T87=1,מרקובחצי[[#This Row],[עד ועד]]&lt;32)),1,IF(AND(V87=1,NOT(OR(מרקובחצי[[#This Row],[עד ועד]]&lt;J87,מרקובחצי[[#This Row],[עד ועד]]&gt;K87))),1,""))),"")</f>
        <v>1</v>
      </c>
      <c r="W88" s="19" t="str">
        <f>IF(מרקובחצי[[#This Row],[CycleNumber]]&gt;1,IF(AND(T87=1,מרקובחצי[[#This Row],[עד ועד]]&gt;31),1,IF(AND(W87=1,NOT(OR(מרקובחצי[[#This Row],[עד ועד]]&lt;J87,מרקובחצי[[#This Row],[עד ועד]]&gt;K87))),1,"")),"")</f>
        <v/>
      </c>
      <c r="X88" s="19" t="str">
        <f>IF(AND(מרקובחצי[[#This Row],[CycleNumber]]&lt;$B89,SUM(מרקובחצי[[#This Row],[11]],R89)=2),1,"")</f>
        <v/>
      </c>
      <c r="Y88" s="19" t="str">
        <f>IF(AND(מרקובחצי[[#This Row],[CycleNumber]]&lt;$B89,SUM(מרקובחצי[[#This Row],[11]],S89)=2),1,"")</f>
        <v/>
      </c>
      <c r="Z88" s="19" t="str">
        <f>IF(AND(מרקובחצי[[#This Row],[CycleNumber]]&lt;$B89,SUM(מרקובחצי[[#This Row],[13]],S89)=2),1,"")</f>
        <v/>
      </c>
      <c r="AA88" s="19" t="str">
        <f>IF(AND(מרקובחצי[[#This Row],[CycleNumber]]&lt;$B89,SUM(מרקובחצי[[#This Row],[13]],T89)=2),1,"")</f>
        <v/>
      </c>
      <c r="AB88" s="19" t="str">
        <f>IF(AND(מרקובחצי[[#This Row],[CycleNumber]]&lt;$B89,SUM(מרקובחצי[[#This Row],[21]],U89)=2),1,"")</f>
        <v/>
      </c>
      <c r="AC88" s="19" t="str">
        <f>IF(AND(מרקובחצי[[#This Row],[CycleNumber]]&lt;$B89,SUM(מרקובחצי[[#This Row],[21]],V89)=2),1,"")</f>
        <v/>
      </c>
      <c r="AD88" s="19" t="str">
        <f>IF(AND(מרקובחצי[[#This Row],[CycleNumber]]&lt;$B89,SUM(מרקובחצי[[#This Row],[23]],V89)=2),1,"")</f>
        <v/>
      </c>
      <c r="AE88" s="19" t="str">
        <f>IF(AND(מרקובחצי[[#This Row],[CycleNumber]]&lt;$B89,SUM(מרקובחצי[[#This Row],[23]],W89)=2),1,"")</f>
        <v/>
      </c>
      <c r="AF88" s="19" t="str">
        <f>IF(AND(מרקובחצי[[#This Row],[CycleNumber]]&lt;$B89,SUM(מרקובחצי[[#This Row],[31]],O89)=2),1,"")</f>
        <v/>
      </c>
      <c r="AG88" s="19" t="str">
        <f>IF(AND(מרקובחצי[[#This Row],[CycleNumber]]&lt;$B89,SUM(מרקובחצי[[#This Row],[31]],P89)=2),1,"")</f>
        <v/>
      </c>
      <c r="AH88" s="19" t="str">
        <f>IF(AND(מרקובחצי[[#This Row],[CycleNumber]]&lt;$B89,SUM(מרקובחצי[[#This Row],[31]],Q89)=2),1,"")</f>
        <v/>
      </c>
      <c r="AI88" s="19" t="str">
        <f>IF(AND(מרקובחצי[[#This Row],[CycleNumber]]&lt;$B89,SUM(U88:U89)=2),1,"")</f>
        <v/>
      </c>
      <c r="AJ88" s="19" t="str">
        <f>IF(AND(מרקובחצי[[#This Row],[CycleNumber]]&lt;$B89,SUM(מרקובחצי[[#This Row],[32]],O89)=2),1,"")</f>
        <v/>
      </c>
      <c r="AK88" s="19">
        <f>IF(AND(מרקובחצי[[#This Row],[CycleNumber]]&lt;$B89,SUM(מרקובחצי[[#This Row],[32]],P89)=2),1,"")</f>
        <v>1</v>
      </c>
      <c r="AL88" s="19" t="str">
        <f>IF(AND(מרקובחצי[[#This Row],[CycleNumber]]&lt;$B89,SUM(מרקובחצי[[#This Row],[32]],Q89)=2),1,"")</f>
        <v/>
      </c>
      <c r="AM88" s="19" t="str">
        <f>IF(AND(מרקובחצי[[#This Row],[CycleNumber]]&lt;$B89,SUM(V88:V89)=2),1,"")</f>
        <v/>
      </c>
      <c r="AN88" s="19" t="str">
        <f>IF(AND(מרקובחצי[[#This Row],[CycleNumber]]&lt;$B89,SUM(מרקובחצי[[#This Row],[33]],O89)=2),1,"")</f>
        <v/>
      </c>
      <c r="AO88" s="19" t="str">
        <f>IF(AND(מרקובחצי[[#This Row],[CycleNumber]]&lt;$B89,SUM(מרקובחצי[[#This Row],[33]],P89)=2),1,"")</f>
        <v/>
      </c>
      <c r="AP88" s="19" t="str">
        <f>IF(AND(מרקובחצי[[#This Row],[CycleNumber]]&lt;$B89,SUM(מרקובחצי[[#This Row],[33]],Q89)=2),1,"")</f>
        <v/>
      </c>
      <c r="AQ88" s="19" t="str">
        <f>IF(AND(מרקובחצי[[#This Row],[CycleNumber]]&lt;$B89,SUM(W88:W89)=2),1,"")</f>
        <v/>
      </c>
      <c r="AR88" s="19" t="str">
        <f>IF(AND(מרקובחצי[[#This Row],[CycleNumber]]&lt;$B89,SUM(מרקובחצי[[#This Row],[12]],S89)=2),1,"")</f>
        <v/>
      </c>
      <c r="AS88" s="19" t="str">
        <f>IF(AND(מרקובחצי[[#This Row],[CycleNumber]]&lt;$B89,SUM(מרקובחצי[[#This Row],[22]],V89)=2),1,"")</f>
        <v/>
      </c>
      <c r="AT88" s="21">
        <f>SUM(מרקובחצי[[#This Row],[11]:[33]])</f>
        <v>1</v>
      </c>
    </row>
    <row r="89" spans="1:46" ht="15.6" x14ac:dyDescent="0.25">
      <c r="A89" s="19" t="s">
        <v>10</v>
      </c>
      <c r="B89" s="19">
        <v>9</v>
      </c>
      <c r="C89">
        <v>30</v>
      </c>
      <c r="D89" s="19">
        <f>מרקובחצי[[#This Row],[LengthofCycle]]+1</f>
        <v>31</v>
      </c>
      <c r="E89" t="str">
        <f>IF(IFERROR(LOOKUP(מרקובחצי[[#This Row],[ClientID]],קביעויות[הפלגה]),FALSE)=מרקובחצי[[#This Row],[ClientID]],1,"")</f>
        <v/>
      </c>
      <c r="F89" t="str">
        <f>IF(IFERROR(LOOKUP(מרקובחצי[[#This Row],[ClientID]],סוגחציקבוע[S31]),FALSE)=מרקובחצי[[#This Row],[ClientID]],1,"")</f>
        <v/>
      </c>
      <c r="G89">
        <f>IF(IFERROR(LOOKUP(מרקובחצי[[#This Row],[ClientID]],סוגחציקבוע[S32]),FALSE)=מרקובחצי[[#This Row],[ClientID]],1,"")</f>
        <v>1</v>
      </c>
      <c r="H89" t="str">
        <f>IF(IFERROR(LOOKUP(מרקובחצי[[#This Row],[ClientID]],סוגחציקבוע[S33]),FALSE)=מרקובחצי[[#This Row],[ClientID]],1,"")</f>
        <v/>
      </c>
      <c r="I89" t="str">
        <f>IF(IFERROR(LOOKUP(מרקובחצי[[#This Row],[ClientID]],סוגחציקבוע[S32&amp;33]),FALSE)=מרקובחצי[[#This Row],[ClientID]],1,"")</f>
        <v/>
      </c>
      <c r="J89" s="19">
        <f>IF(SUM(מרקובחצי[[#This Row],[11]:[13]])=1,מרקובחצי[[#This Row],[עד ועד]],IF(SUM(R88:T89)=1,IF(מרקובחצי[[#This Row],[עד ועד]]&lt;J88,מרקובחצי[[#This Row],[עד ועד]],J88),J88))</f>
        <v>31</v>
      </c>
      <c r="K89" s="19">
        <f>IF(SUM(מרקובחצי[[#This Row],[11]:[13]])=1,מרקובחצי[[#This Row],[עד ועד]],IF(SUM(R88:T89)=1,IF(מרקובחצי[[#This Row],[עד ועד]]&gt;K88,מרקובחצי[[#This Row],[עד ועד]],K88),K88))</f>
        <v>31</v>
      </c>
      <c r="L89" s="19" t="str">
        <f>IF(AND(SUM(מרקובחצי[[#This Row],[31]:[33]])=1,SUM(U88:W88)=0),מרקובחצי[[#This Row],[מקס]]-מרקובחצי[[#This Row],[מינ]],"")</f>
        <v/>
      </c>
      <c r="M8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89" s="19" t="str">
        <f t="shared" si="1"/>
        <v>S32</v>
      </c>
      <c r="O89" s="19" t="str">
        <f>IF(מרקובחצי[[#This Row],[קבעה הפלגה?]]=1,"",IF(AND(מרקובחצי[[#This Row],[עד ועד]]&lt;29,OR(מרקובחצי[[#This Row],[CycleNumber]]=1,AND(U88=1,OR(מרקובחצי[[#This Row],[עד ועד]]&lt;J88,מרקובחצי[[#This Row],[עד ועד]]&gt;K88)),AND(V88=1,מרקובחצי[[#This Row],[עד ועד]]&lt;J88),W88=1)),1,""))</f>
        <v/>
      </c>
      <c r="P89" s="19">
        <f>IF(מרקובחצי[[#This Row],[קבעה הפלגה?]]=1,"",IF(AND(מרקובחצי[[#This Row],[עד ועד]]&gt;28,מרקובחצי[[#This Row],[עד ועד]]&lt;32,OR(מרקובחצי[[#This Row],[CycleNumber]]=1,AND(U88=1),AND(V88=1,OR(מרקובחצי[[#This Row],[עד ועד]]&lt;J88,מרקובחצי[[#This Row],[עד ועד]]&gt;K88)),W88=1)),1,""))</f>
        <v>1</v>
      </c>
      <c r="Q89" s="19" t="str">
        <f>IF(מרקובחצי[[#This Row],[קבעה הפלגה?]]=1,"",IF(AND(מרקובחצי[[#This Row],[עד ועד]]&gt;31,OR(מרקובחצי[[#This Row],[CycleNumber]]=1,AND(U88=1),AND(V88=1,מרקובחצי[[#This Row],[עד ועד]]&gt;K88),AND(W88=1,OR(מרקובחצי[[#This Row],[עד ועד]]&gt;K88,מרקובחצי[[#This Row],[עד ועד]]&lt;J88)))),1,""))</f>
        <v/>
      </c>
      <c r="R89" s="19" t="str">
        <f>IF(מרקובחצי[[#This Row],[CycleNumber]]&gt;1,IF(AND(O88=1,מרקובחצי[[#This Row],[עד ועד]]&lt;29),1,""),"")</f>
        <v/>
      </c>
      <c r="S89" s="19" t="str">
        <f>IF(מרקובחצי[[#This Row],[CycleNumber]]&gt;1,IF(OR(AND(O88=1,מרקובחצי[[#This Row],[עד ועד]]&gt;28),AND(P88=1),AND(Q88=1,מרקובחצי[[#This Row],[עד ועד]]&lt;32)),1,""),"")</f>
        <v/>
      </c>
      <c r="T89" s="19" t="str">
        <f>IF(מרקובחצי[[#This Row],[CycleNumber]]&gt;1,IF(AND(Q88=1,מרקובחצי[[#This Row],[עד ועד]]&gt;31),1,""),"")</f>
        <v/>
      </c>
      <c r="U89" s="19" t="str">
        <f>IF(מרקובחצי[[#This Row],[CycleNumber]]&gt;1,IF(AND(R88=1,מרקובחצי[[#This Row],[עד ועד]]&lt;29),1,IF(AND(U88=1,NOT(OR(מרקובחצי[[#This Row],[עד ועד]]&lt;J88,מרקובחצי[[#This Row],[עד ועד]]&gt;K88))),1,"")),"")</f>
        <v/>
      </c>
      <c r="V89" s="19" t="str">
        <f>IF(מרקובחצי[[#This Row],[CycleNumber]]&gt;1,IF(AND(SUM(R88:T88)=1,מרקובחצי[[#This Row],[עד ועד]]&gt;28,מרקובחצי[[#This Row],[עד ועד]]&lt;32),1,IF(OR(S88=1,AND(R88=1,מרקובחצי[[#This Row],[עד ועד]]&gt;28),AND(T88=1,מרקובחצי[[#This Row],[עד ועד]]&lt;32)),1,IF(AND(V88=1,NOT(OR(מרקובחצי[[#This Row],[עד ועד]]&lt;J88,מרקובחצי[[#This Row],[עד ועד]]&gt;K88))),1,""))),"")</f>
        <v/>
      </c>
      <c r="W89" s="19" t="str">
        <f>IF(מרקובחצי[[#This Row],[CycleNumber]]&gt;1,IF(AND(T88=1,מרקובחצי[[#This Row],[עד ועד]]&gt;31),1,IF(AND(W88=1,NOT(OR(מרקובחצי[[#This Row],[עד ועד]]&lt;J88,מרקובחצי[[#This Row],[עד ועד]]&gt;K88))),1,"")),"")</f>
        <v/>
      </c>
      <c r="X89" s="19" t="str">
        <f>IF(AND(מרקובחצי[[#This Row],[CycleNumber]]&lt;$B90,SUM(מרקובחצי[[#This Row],[11]],R90)=2),1,"")</f>
        <v/>
      </c>
      <c r="Y89" s="19" t="str">
        <f>IF(AND(מרקובחצי[[#This Row],[CycleNumber]]&lt;$B90,SUM(מרקובחצי[[#This Row],[11]],S90)=2),1,"")</f>
        <v/>
      </c>
      <c r="Z89" s="19" t="str">
        <f>IF(AND(מרקובחצי[[#This Row],[CycleNumber]]&lt;$B90,SUM(מרקובחצי[[#This Row],[13]],S90)=2),1,"")</f>
        <v/>
      </c>
      <c r="AA89" s="19" t="str">
        <f>IF(AND(מרקובחצי[[#This Row],[CycleNumber]]&lt;$B90,SUM(מרקובחצי[[#This Row],[13]],T90)=2),1,"")</f>
        <v/>
      </c>
      <c r="AB89" s="19" t="str">
        <f>IF(AND(מרקובחצי[[#This Row],[CycleNumber]]&lt;$B90,SUM(מרקובחצי[[#This Row],[21]],U90)=2),1,"")</f>
        <v/>
      </c>
      <c r="AC89" s="19" t="str">
        <f>IF(AND(מרקובחצי[[#This Row],[CycleNumber]]&lt;$B90,SUM(מרקובחצי[[#This Row],[21]],V90)=2),1,"")</f>
        <v/>
      </c>
      <c r="AD89" s="19" t="str">
        <f>IF(AND(מרקובחצי[[#This Row],[CycleNumber]]&lt;$B90,SUM(מרקובחצי[[#This Row],[23]],V90)=2),1,"")</f>
        <v/>
      </c>
      <c r="AE89" s="19" t="str">
        <f>IF(AND(מרקובחצי[[#This Row],[CycleNumber]]&lt;$B90,SUM(מרקובחצי[[#This Row],[23]],W90)=2),1,"")</f>
        <v/>
      </c>
      <c r="AF89" s="19" t="str">
        <f>IF(AND(מרקובחצי[[#This Row],[CycleNumber]]&lt;$B90,SUM(מרקובחצי[[#This Row],[31]],O90)=2),1,"")</f>
        <v/>
      </c>
      <c r="AG89" s="19" t="str">
        <f>IF(AND(מרקובחצי[[#This Row],[CycleNumber]]&lt;$B90,SUM(מרקובחצי[[#This Row],[31]],P90)=2),1,"")</f>
        <v/>
      </c>
      <c r="AH89" s="19" t="str">
        <f>IF(AND(מרקובחצי[[#This Row],[CycleNumber]]&lt;$B90,SUM(מרקובחצי[[#This Row],[31]],Q90)=2),1,"")</f>
        <v/>
      </c>
      <c r="AI89" s="19" t="str">
        <f>IF(AND(מרקובחצי[[#This Row],[CycleNumber]]&lt;$B90,SUM(U89:U90)=2),1,"")</f>
        <v/>
      </c>
      <c r="AJ89" s="19" t="str">
        <f>IF(AND(מרקובחצי[[#This Row],[CycleNumber]]&lt;$B90,SUM(מרקובחצי[[#This Row],[32]],O90)=2),1,"")</f>
        <v/>
      </c>
      <c r="AK89" s="19" t="str">
        <f>IF(AND(מרקובחצי[[#This Row],[CycleNumber]]&lt;$B90,SUM(מרקובחצי[[#This Row],[32]],P90)=2),1,"")</f>
        <v/>
      </c>
      <c r="AL89" s="19" t="str">
        <f>IF(AND(מרקובחצי[[#This Row],[CycleNumber]]&lt;$B90,SUM(מרקובחצי[[#This Row],[32]],Q90)=2),1,"")</f>
        <v/>
      </c>
      <c r="AM89" s="19" t="str">
        <f>IF(AND(מרקובחצי[[#This Row],[CycleNumber]]&lt;$B90,SUM(V89:V90)=2),1,"")</f>
        <v/>
      </c>
      <c r="AN89" s="19" t="str">
        <f>IF(AND(מרקובחצי[[#This Row],[CycleNumber]]&lt;$B90,SUM(מרקובחצי[[#This Row],[33]],O90)=2),1,"")</f>
        <v/>
      </c>
      <c r="AO89" s="19" t="str">
        <f>IF(AND(מרקובחצי[[#This Row],[CycleNumber]]&lt;$B90,SUM(מרקובחצי[[#This Row],[33]],P90)=2),1,"")</f>
        <v/>
      </c>
      <c r="AP89" s="19" t="str">
        <f>IF(AND(מרקובחצי[[#This Row],[CycleNumber]]&lt;$B90,SUM(מרקובחצי[[#This Row],[33]],Q90)=2),1,"")</f>
        <v/>
      </c>
      <c r="AQ89" s="19" t="str">
        <f>IF(AND(מרקובחצי[[#This Row],[CycleNumber]]&lt;$B90,SUM(W89:W90)=2),1,"")</f>
        <v/>
      </c>
      <c r="AR89" s="19">
        <f>IF(AND(מרקובחצי[[#This Row],[CycleNumber]]&lt;$B90,SUM(מרקובחצי[[#This Row],[12]],S90)=2),1,"")</f>
        <v>1</v>
      </c>
      <c r="AS89" s="19" t="str">
        <f>IF(AND(מרקובחצי[[#This Row],[CycleNumber]]&lt;$B90,SUM(מרקובחצי[[#This Row],[22]],V90)=2),1,"")</f>
        <v/>
      </c>
      <c r="AT89" s="21">
        <f>SUM(מרקובחצי[[#This Row],[11]:[33]])</f>
        <v>1</v>
      </c>
    </row>
    <row r="90" spans="1:46" ht="15.6" x14ac:dyDescent="0.25">
      <c r="A90" s="19" t="s">
        <v>10</v>
      </c>
      <c r="B90" s="19">
        <v>10</v>
      </c>
      <c r="C90">
        <v>27</v>
      </c>
      <c r="D90" s="19">
        <f>מרקובחצי[[#This Row],[LengthofCycle]]+1</f>
        <v>28</v>
      </c>
      <c r="E90" t="str">
        <f>IF(IFERROR(LOOKUP(מרקובחצי[[#This Row],[ClientID]],קביעויות[הפלגה]),FALSE)=מרקובחצי[[#This Row],[ClientID]],1,"")</f>
        <v/>
      </c>
      <c r="F90" t="str">
        <f>IF(IFERROR(LOOKUP(מרקובחצי[[#This Row],[ClientID]],סוגחציקבוע[S31]),FALSE)=מרקובחצי[[#This Row],[ClientID]],1,"")</f>
        <v/>
      </c>
      <c r="G90">
        <f>IF(IFERROR(LOOKUP(מרקובחצי[[#This Row],[ClientID]],סוגחציקבוע[S32]),FALSE)=מרקובחצי[[#This Row],[ClientID]],1,"")</f>
        <v>1</v>
      </c>
      <c r="H90" t="str">
        <f>IF(IFERROR(LOOKUP(מרקובחצי[[#This Row],[ClientID]],סוגחציקבוע[S33]),FALSE)=מרקובחצי[[#This Row],[ClientID]],1,"")</f>
        <v/>
      </c>
      <c r="I90" t="str">
        <f>IF(IFERROR(LOOKUP(מרקובחצי[[#This Row],[ClientID]],סוגחציקבוע[S32&amp;33]),FALSE)=מרקובחצי[[#This Row],[ClientID]],1,"")</f>
        <v/>
      </c>
      <c r="J90" s="19">
        <f>IF(SUM(מרקובחצי[[#This Row],[11]:[13]])=1,מרקובחצי[[#This Row],[עד ועד]],IF(SUM(R89:T90)=1,IF(מרקובחצי[[#This Row],[עד ועד]]&lt;J89,מרקובחצי[[#This Row],[עד ועד]],J89),J89))</f>
        <v>28</v>
      </c>
      <c r="K90" s="19">
        <f>IF(SUM(מרקובחצי[[#This Row],[11]:[13]])=1,מרקובחצי[[#This Row],[עד ועד]],IF(SUM(R89:T90)=1,IF(מרקובחצי[[#This Row],[עד ועד]]&gt;K89,מרקובחצי[[#This Row],[עד ועד]],K89),K89))</f>
        <v>31</v>
      </c>
      <c r="L90" s="19" t="str">
        <f>IF(AND(SUM(מרקובחצי[[#This Row],[31]:[33]])=1,SUM(U89:W89)=0),מרקובחצי[[#This Row],[מקס]]-מרקובחצי[[#This Row],[מינ]],"")</f>
        <v/>
      </c>
      <c r="M9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90" s="19" t="str">
        <f t="shared" si="1"/>
        <v>S12</v>
      </c>
      <c r="O90" s="19" t="str">
        <f>IF(מרקובחצי[[#This Row],[קבעה הפלגה?]]=1,"",IF(AND(מרקובחצי[[#This Row],[עד ועד]]&lt;29,OR(מרקובחצי[[#This Row],[CycleNumber]]=1,AND(U89=1,OR(מרקובחצי[[#This Row],[עד ועד]]&lt;J89,מרקובחצי[[#This Row],[עד ועד]]&gt;K89)),AND(V89=1,מרקובחצי[[#This Row],[עד ועד]]&lt;J89),W89=1)),1,""))</f>
        <v/>
      </c>
      <c r="P90" s="19" t="str">
        <f>IF(מרקובחצי[[#This Row],[קבעה הפלגה?]]=1,"",IF(AND(מרקובחצי[[#This Row],[עד ועד]]&gt;28,מרקובחצי[[#This Row],[עד ועד]]&lt;32,OR(מרקובחצי[[#This Row],[CycleNumber]]=1,AND(U89=1),AND(V89=1,OR(מרקובחצי[[#This Row],[עד ועד]]&lt;J89,מרקובחצי[[#This Row],[עד ועד]]&gt;K89)),W89=1)),1,""))</f>
        <v/>
      </c>
      <c r="Q90" s="19" t="str">
        <f>IF(מרקובחצי[[#This Row],[קבעה הפלגה?]]=1,"",IF(AND(מרקובחצי[[#This Row],[עד ועד]]&gt;31,OR(מרקובחצי[[#This Row],[CycleNumber]]=1,AND(U89=1),AND(V89=1,מרקובחצי[[#This Row],[עד ועד]]&gt;K89),AND(W89=1,OR(מרקובחצי[[#This Row],[עד ועד]]&gt;K89,מרקובחצי[[#This Row],[עד ועד]]&lt;J89)))),1,""))</f>
        <v/>
      </c>
      <c r="R90" s="19" t="str">
        <f>IF(מרקובחצי[[#This Row],[CycleNumber]]&gt;1,IF(AND(O89=1,מרקובחצי[[#This Row],[עד ועד]]&lt;29),1,""),"")</f>
        <v/>
      </c>
      <c r="S90" s="19">
        <f>IF(מרקובחצי[[#This Row],[CycleNumber]]&gt;1,IF(OR(AND(O89=1,מרקובחצי[[#This Row],[עד ועד]]&gt;28),AND(P89=1),AND(Q89=1,מרקובחצי[[#This Row],[עד ועד]]&lt;32)),1,""),"")</f>
        <v>1</v>
      </c>
      <c r="T90" s="19" t="str">
        <f>IF(מרקובחצי[[#This Row],[CycleNumber]]&gt;1,IF(AND(Q89=1,מרקובחצי[[#This Row],[עד ועד]]&gt;31),1,""),"")</f>
        <v/>
      </c>
      <c r="U90" s="19" t="str">
        <f>IF(מרקובחצי[[#This Row],[CycleNumber]]&gt;1,IF(AND(R89=1,מרקובחצי[[#This Row],[עד ועד]]&lt;29),1,IF(AND(U89=1,NOT(OR(מרקובחצי[[#This Row],[עד ועד]]&lt;J89,מרקובחצי[[#This Row],[עד ועד]]&gt;K89))),1,"")),"")</f>
        <v/>
      </c>
      <c r="V90" s="19" t="str">
        <f>IF(מרקובחצי[[#This Row],[CycleNumber]]&gt;1,IF(AND(SUM(R89:T89)=1,מרקובחצי[[#This Row],[עד ועד]]&gt;28,מרקובחצי[[#This Row],[עד ועד]]&lt;32),1,IF(OR(S89=1,AND(R89=1,מרקובחצי[[#This Row],[עד ועד]]&gt;28),AND(T89=1,מרקובחצי[[#This Row],[עד ועד]]&lt;32)),1,IF(AND(V89=1,NOT(OR(מרקובחצי[[#This Row],[עד ועד]]&lt;J89,מרקובחצי[[#This Row],[עד ועד]]&gt;K89))),1,""))),"")</f>
        <v/>
      </c>
      <c r="W90" s="19" t="str">
        <f>IF(מרקובחצי[[#This Row],[CycleNumber]]&gt;1,IF(AND(T89=1,מרקובחצי[[#This Row],[עד ועד]]&gt;31),1,IF(AND(W89=1,NOT(OR(מרקובחצי[[#This Row],[עד ועד]]&lt;J89,מרקובחצי[[#This Row],[עד ועד]]&gt;K89))),1,"")),"")</f>
        <v/>
      </c>
      <c r="X90" s="19" t="str">
        <f>IF(AND(מרקובחצי[[#This Row],[CycleNumber]]&lt;$B91,SUM(מרקובחצי[[#This Row],[11]],R91)=2),1,"")</f>
        <v/>
      </c>
      <c r="Y90" s="19" t="str">
        <f>IF(AND(מרקובחצי[[#This Row],[CycleNumber]]&lt;$B91,SUM(מרקובחצי[[#This Row],[11]],S91)=2),1,"")</f>
        <v/>
      </c>
      <c r="Z90" s="19" t="str">
        <f>IF(AND(מרקובחצי[[#This Row],[CycleNumber]]&lt;$B91,SUM(מרקובחצי[[#This Row],[13]],S91)=2),1,"")</f>
        <v/>
      </c>
      <c r="AA90" s="19" t="str">
        <f>IF(AND(מרקובחצי[[#This Row],[CycleNumber]]&lt;$B91,SUM(מרקובחצי[[#This Row],[13]],T91)=2),1,"")</f>
        <v/>
      </c>
      <c r="AB90" s="19" t="str">
        <f>IF(AND(מרקובחצי[[#This Row],[CycleNumber]]&lt;$B91,SUM(מרקובחצי[[#This Row],[21]],U91)=2),1,"")</f>
        <v/>
      </c>
      <c r="AC90" s="19" t="str">
        <f>IF(AND(מרקובחצי[[#This Row],[CycleNumber]]&lt;$B91,SUM(מרקובחצי[[#This Row],[21]],V91)=2),1,"")</f>
        <v/>
      </c>
      <c r="AD90" s="19" t="str">
        <f>IF(AND(מרקובחצי[[#This Row],[CycleNumber]]&lt;$B91,SUM(מרקובחצי[[#This Row],[23]],V91)=2),1,"")</f>
        <v/>
      </c>
      <c r="AE90" s="19" t="str">
        <f>IF(AND(מרקובחצי[[#This Row],[CycleNumber]]&lt;$B91,SUM(מרקובחצי[[#This Row],[23]],W91)=2),1,"")</f>
        <v/>
      </c>
      <c r="AF90" s="19" t="str">
        <f>IF(AND(מרקובחצי[[#This Row],[CycleNumber]]&lt;$B91,SUM(מרקובחצי[[#This Row],[31]],O91)=2),1,"")</f>
        <v/>
      </c>
      <c r="AG90" s="19" t="str">
        <f>IF(AND(מרקובחצי[[#This Row],[CycleNumber]]&lt;$B91,SUM(מרקובחצי[[#This Row],[31]],P91)=2),1,"")</f>
        <v/>
      </c>
      <c r="AH90" s="19" t="str">
        <f>IF(AND(מרקובחצי[[#This Row],[CycleNumber]]&lt;$B91,SUM(מרקובחצי[[#This Row],[31]],Q91)=2),1,"")</f>
        <v/>
      </c>
      <c r="AI90" s="19" t="str">
        <f>IF(AND(מרקובחצי[[#This Row],[CycleNumber]]&lt;$B91,SUM(U90:U91)=2),1,"")</f>
        <v/>
      </c>
      <c r="AJ90" s="19" t="str">
        <f>IF(AND(מרקובחצי[[#This Row],[CycleNumber]]&lt;$B91,SUM(מרקובחצי[[#This Row],[32]],O91)=2),1,"")</f>
        <v/>
      </c>
      <c r="AK90" s="19" t="str">
        <f>IF(AND(מרקובחצי[[#This Row],[CycleNumber]]&lt;$B91,SUM(מרקובחצי[[#This Row],[32]],P91)=2),1,"")</f>
        <v/>
      </c>
      <c r="AL90" s="19" t="str">
        <f>IF(AND(מרקובחצי[[#This Row],[CycleNumber]]&lt;$B91,SUM(מרקובחצי[[#This Row],[32]],Q91)=2),1,"")</f>
        <v/>
      </c>
      <c r="AM90" s="19" t="str">
        <f>IF(AND(מרקובחצי[[#This Row],[CycleNumber]]&lt;$B91,SUM(V90:V91)=2),1,"")</f>
        <v/>
      </c>
      <c r="AN90" s="19" t="str">
        <f>IF(AND(מרקובחצי[[#This Row],[CycleNumber]]&lt;$B91,SUM(מרקובחצי[[#This Row],[33]],O91)=2),1,"")</f>
        <v/>
      </c>
      <c r="AO90" s="19" t="str">
        <f>IF(AND(מרקובחצי[[#This Row],[CycleNumber]]&lt;$B91,SUM(מרקובחצי[[#This Row],[33]],P91)=2),1,"")</f>
        <v/>
      </c>
      <c r="AP90" s="19" t="str">
        <f>IF(AND(מרקובחצי[[#This Row],[CycleNumber]]&lt;$B91,SUM(מרקובחצי[[#This Row],[33]],Q91)=2),1,"")</f>
        <v/>
      </c>
      <c r="AQ90" s="19" t="str">
        <f>IF(AND(מרקובחצי[[#This Row],[CycleNumber]]&lt;$B91,SUM(W90:W91)=2),1,"")</f>
        <v/>
      </c>
      <c r="AR90" s="19" t="str">
        <f>IF(AND(מרקובחצי[[#This Row],[CycleNumber]]&lt;$B91,SUM(מרקובחצי[[#This Row],[12]],S91)=2),1,"")</f>
        <v/>
      </c>
      <c r="AS90" s="19">
        <f>IF(AND(מרקובחצי[[#This Row],[CycleNumber]]&lt;$B91,SUM(מרקובחצי[[#This Row],[22]],V91)=2),1,"")</f>
        <v>1</v>
      </c>
      <c r="AT90" s="21">
        <f>SUM(מרקובחצי[[#This Row],[11]:[33]])</f>
        <v>1</v>
      </c>
    </row>
    <row r="91" spans="1:46" ht="15.6" x14ac:dyDescent="0.25">
      <c r="A91" s="19" t="s">
        <v>10</v>
      </c>
      <c r="B91" s="19">
        <v>11</v>
      </c>
      <c r="C91">
        <v>26</v>
      </c>
      <c r="D91" s="19">
        <f>מרקובחצי[[#This Row],[LengthofCycle]]+1</f>
        <v>27</v>
      </c>
      <c r="E91" t="str">
        <f>IF(IFERROR(LOOKUP(מרקובחצי[[#This Row],[ClientID]],קביעויות[הפלגה]),FALSE)=מרקובחצי[[#This Row],[ClientID]],1,"")</f>
        <v/>
      </c>
      <c r="F91" t="str">
        <f>IF(IFERROR(LOOKUP(מרקובחצי[[#This Row],[ClientID]],סוגחציקבוע[S31]),FALSE)=מרקובחצי[[#This Row],[ClientID]],1,"")</f>
        <v/>
      </c>
      <c r="G91">
        <f>IF(IFERROR(LOOKUP(מרקובחצי[[#This Row],[ClientID]],סוגחציקבוע[S32]),FALSE)=מרקובחצי[[#This Row],[ClientID]],1,"")</f>
        <v>1</v>
      </c>
      <c r="H91" t="str">
        <f>IF(IFERROR(LOOKUP(מרקובחצי[[#This Row],[ClientID]],סוגחציקבוע[S33]),FALSE)=מרקובחצי[[#This Row],[ClientID]],1,"")</f>
        <v/>
      </c>
      <c r="I91" t="str">
        <f>IF(IFERROR(LOOKUP(מרקובחצי[[#This Row],[ClientID]],סוגחציקבוע[S32&amp;33]),FALSE)=מרקובחצי[[#This Row],[ClientID]],1,"")</f>
        <v/>
      </c>
      <c r="J91" s="19">
        <f>IF(SUM(מרקובחצי[[#This Row],[11]:[13]])=1,מרקובחצי[[#This Row],[עד ועד]],IF(SUM(R90:T91)=1,IF(מרקובחצי[[#This Row],[עד ועד]]&lt;J90,מרקובחצי[[#This Row],[עד ועד]],J90),J90))</f>
        <v>27</v>
      </c>
      <c r="K91" s="19">
        <f>IF(SUM(מרקובחצי[[#This Row],[11]:[13]])=1,מרקובחצי[[#This Row],[עד ועד]],IF(SUM(R90:T91)=1,IF(מרקובחצי[[#This Row],[עד ועד]]&gt;K90,מרקובחצי[[#This Row],[עד ועד]],K90),K90))</f>
        <v>31</v>
      </c>
      <c r="L91" s="19">
        <f>IF(AND(SUM(מרקובחצי[[#This Row],[31]:[33]])=1,SUM(U90:W90)=0),מרקובחצי[[#This Row],[מקס]]-מרקובחצי[[#This Row],[מינ]],"")</f>
        <v>4</v>
      </c>
      <c r="M9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1" s="19" t="str">
        <f t="shared" si="1"/>
        <v>S22</v>
      </c>
      <c r="O91" s="19" t="str">
        <f>IF(מרקובחצי[[#This Row],[קבעה הפלגה?]]=1,"",IF(AND(מרקובחצי[[#This Row],[עד ועד]]&lt;29,OR(מרקובחצי[[#This Row],[CycleNumber]]=1,AND(U90=1,OR(מרקובחצי[[#This Row],[עד ועד]]&lt;J90,מרקובחצי[[#This Row],[עד ועד]]&gt;K90)),AND(V90=1,מרקובחצי[[#This Row],[עד ועד]]&lt;J90),W90=1)),1,""))</f>
        <v/>
      </c>
      <c r="P91" s="19" t="str">
        <f>IF(מרקובחצי[[#This Row],[קבעה הפלגה?]]=1,"",IF(AND(מרקובחצי[[#This Row],[עד ועד]]&gt;28,מרקובחצי[[#This Row],[עד ועד]]&lt;32,OR(מרקובחצי[[#This Row],[CycleNumber]]=1,AND(U90=1),AND(V90=1,OR(מרקובחצי[[#This Row],[עד ועד]]&lt;J90,מרקובחצי[[#This Row],[עד ועד]]&gt;K90)),W90=1)),1,""))</f>
        <v/>
      </c>
      <c r="Q91" s="19" t="str">
        <f>IF(מרקובחצי[[#This Row],[קבעה הפלגה?]]=1,"",IF(AND(מרקובחצי[[#This Row],[עד ועד]]&gt;31,OR(מרקובחצי[[#This Row],[CycleNumber]]=1,AND(U90=1),AND(V90=1,מרקובחצי[[#This Row],[עד ועד]]&gt;K90),AND(W90=1,OR(מרקובחצי[[#This Row],[עד ועד]]&gt;K90,מרקובחצי[[#This Row],[עד ועד]]&lt;J90)))),1,""))</f>
        <v/>
      </c>
      <c r="R91" s="19" t="str">
        <f>IF(מרקובחצי[[#This Row],[CycleNumber]]&gt;1,IF(AND(O90=1,מרקובחצי[[#This Row],[עד ועד]]&lt;29),1,""),"")</f>
        <v/>
      </c>
      <c r="S91" s="19" t="str">
        <f>IF(מרקובחצי[[#This Row],[CycleNumber]]&gt;1,IF(OR(AND(O90=1,מרקובחצי[[#This Row],[עד ועד]]&gt;28),AND(P90=1),AND(Q90=1,מרקובחצי[[#This Row],[עד ועד]]&lt;32)),1,""),"")</f>
        <v/>
      </c>
      <c r="T91" s="19" t="str">
        <f>IF(מרקובחצי[[#This Row],[CycleNumber]]&gt;1,IF(AND(Q90=1,מרקובחצי[[#This Row],[עד ועד]]&gt;31),1,""),"")</f>
        <v/>
      </c>
      <c r="U91" s="19" t="str">
        <f>IF(מרקובחצי[[#This Row],[CycleNumber]]&gt;1,IF(AND(R90=1,מרקובחצי[[#This Row],[עד ועד]]&lt;29),1,IF(AND(U90=1,NOT(OR(מרקובחצי[[#This Row],[עד ועד]]&lt;J90,מרקובחצי[[#This Row],[עד ועד]]&gt;K90))),1,"")),"")</f>
        <v/>
      </c>
      <c r="V91" s="19">
        <f>IF(מרקובחצי[[#This Row],[CycleNumber]]&gt;1,IF(AND(SUM(R90:T90)=1,מרקובחצי[[#This Row],[עד ועד]]&gt;28,מרקובחצי[[#This Row],[עד ועד]]&lt;32),1,IF(OR(S90=1,AND(R90=1,מרקובחצי[[#This Row],[עד ועד]]&gt;28),AND(T90=1,מרקובחצי[[#This Row],[עד ועד]]&lt;32)),1,IF(AND(V90=1,NOT(OR(מרקובחצי[[#This Row],[עד ועד]]&lt;J90,מרקובחצי[[#This Row],[עד ועד]]&gt;K90))),1,""))),"")</f>
        <v>1</v>
      </c>
      <c r="W91" s="19" t="str">
        <f>IF(מרקובחצי[[#This Row],[CycleNumber]]&gt;1,IF(AND(T90=1,מרקובחצי[[#This Row],[עד ועד]]&gt;31),1,IF(AND(W90=1,NOT(OR(מרקובחצי[[#This Row],[עד ועד]]&lt;J90,מרקובחצי[[#This Row],[עד ועד]]&gt;K90))),1,"")),"")</f>
        <v/>
      </c>
      <c r="X91" s="19" t="str">
        <f>IF(AND(מרקובחצי[[#This Row],[CycleNumber]]&lt;$B92,SUM(מרקובחצי[[#This Row],[11]],R92)=2),1,"")</f>
        <v/>
      </c>
      <c r="Y91" s="19" t="str">
        <f>IF(AND(מרקובחצי[[#This Row],[CycleNumber]]&lt;$B92,SUM(מרקובחצי[[#This Row],[11]],S92)=2),1,"")</f>
        <v/>
      </c>
      <c r="Z91" s="19" t="str">
        <f>IF(AND(מרקובחצי[[#This Row],[CycleNumber]]&lt;$B92,SUM(מרקובחצי[[#This Row],[13]],S92)=2),1,"")</f>
        <v/>
      </c>
      <c r="AA91" s="19" t="str">
        <f>IF(AND(מרקובחצי[[#This Row],[CycleNumber]]&lt;$B92,SUM(מרקובחצי[[#This Row],[13]],T92)=2),1,"")</f>
        <v/>
      </c>
      <c r="AB91" s="19" t="str">
        <f>IF(AND(מרקובחצי[[#This Row],[CycleNumber]]&lt;$B92,SUM(מרקובחצי[[#This Row],[21]],U92)=2),1,"")</f>
        <v/>
      </c>
      <c r="AC91" s="19" t="str">
        <f>IF(AND(מרקובחצי[[#This Row],[CycleNumber]]&lt;$B92,SUM(מרקובחצי[[#This Row],[21]],V92)=2),1,"")</f>
        <v/>
      </c>
      <c r="AD91" s="19" t="str">
        <f>IF(AND(מרקובחצי[[#This Row],[CycleNumber]]&lt;$B92,SUM(מרקובחצי[[#This Row],[23]],V92)=2),1,"")</f>
        <v/>
      </c>
      <c r="AE91" s="19" t="str">
        <f>IF(AND(מרקובחצי[[#This Row],[CycleNumber]]&lt;$B92,SUM(מרקובחצי[[#This Row],[23]],W92)=2),1,"")</f>
        <v/>
      </c>
      <c r="AF91" s="19" t="str">
        <f>IF(AND(מרקובחצי[[#This Row],[CycleNumber]]&lt;$B92,SUM(מרקובחצי[[#This Row],[31]],O92)=2),1,"")</f>
        <v/>
      </c>
      <c r="AG91" s="19" t="str">
        <f>IF(AND(מרקובחצי[[#This Row],[CycleNumber]]&lt;$B92,SUM(מרקובחצי[[#This Row],[31]],P92)=2),1,"")</f>
        <v/>
      </c>
      <c r="AH91" s="19" t="str">
        <f>IF(AND(מרקובחצי[[#This Row],[CycleNumber]]&lt;$B92,SUM(מרקובחצי[[#This Row],[31]],Q92)=2),1,"")</f>
        <v/>
      </c>
      <c r="AI91" s="19" t="str">
        <f>IF(AND(מרקובחצי[[#This Row],[CycleNumber]]&lt;$B92,SUM(U91:U92)=2),1,"")</f>
        <v/>
      </c>
      <c r="AJ91" s="19" t="str">
        <f>IF(AND(מרקובחצי[[#This Row],[CycleNumber]]&lt;$B92,SUM(מרקובחצי[[#This Row],[32]],O92)=2),1,"")</f>
        <v/>
      </c>
      <c r="AK91" s="19" t="str">
        <f>IF(AND(מרקובחצי[[#This Row],[CycleNumber]]&lt;$B92,SUM(מרקובחצי[[#This Row],[32]],P92)=2),1,"")</f>
        <v/>
      </c>
      <c r="AL91" s="19" t="str">
        <f>IF(AND(מרקובחצי[[#This Row],[CycleNumber]]&lt;$B92,SUM(מרקובחצי[[#This Row],[32]],Q92)=2),1,"")</f>
        <v/>
      </c>
      <c r="AM91" s="19">
        <f>IF(AND(מרקובחצי[[#This Row],[CycleNumber]]&lt;$B92,SUM(V91:V92)=2),1,"")</f>
        <v>1</v>
      </c>
      <c r="AN91" s="19" t="str">
        <f>IF(AND(מרקובחצי[[#This Row],[CycleNumber]]&lt;$B92,SUM(מרקובחצי[[#This Row],[33]],O92)=2),1,"")</f>
        <v/>
      </c>
      <c r="AO91" s="19" t="str">
        <f>IF(AND(מרקובחצי[[#This Row],[CycleNumber]]&lt;$B92,SUM(מרקובחצי[[#This Row],[33]],P92)=2),1,"")</f>
        <v/>
      </c>
      <c r="AP91" s="19" t="str">
        <f>IF(AND(מרקובחצי[[#This Row],[CycleNumber]]&lt;$B92,SUM(מרקובחצי[[#This Row],[33]],Q92)=2),1,"")</f>
        <v/>
      </c>
      <c r="AQ91" s="19" t="str">
        <f>IF(AND(מרקובחצי[[#This Row],[CycleNumber]]&lt;$B92,SUM(W91:W92)=2),1,"")</f>
        <v/>
      </c>
      <c r="AR91" s="19" t="str">
        <f>IF(AND(מרקובחצי[[#This Row],[CycleNumber]]&lt;$B92,SUM(מרקובחצי[[#This Row],[12]],S92)=2),1,"")</f>
        <v/>
      </c>
      <c r="AS91" s="19" t="str">
        <f>IF(AND(מרקובחצי[[#This Row],[CycleNumber]]&lt;$B92,SUM(מרקובחצי[[#This Row],[22]],V92)=2),1,"")</f>
        <v/>
      </c>
      <c r="AT91" s="21">
        <f>SUM(מרקובחצי[[#This Row],[11]:[33]])</f>
        <v>1</v>
      </c>
    </row>
    <row r="92" spans="1:46" ht="15.6" x14ac:dyDescent="0.25">
      <c r="A92" s="19" t="s">
        <v>10</v>
      </c>
      <c r="B92" s="19">
        <v>12</v>
      </c>
      <c r="C92">
        <v>30</v>
      </c>
      <c r="D92" s="19">
        <f>מרקובחצי[[#This Row],[LengthofCycle]]+1</f>
        <v>31</v>
      </c>
      <c r="E92" t="str">
        <f>IF(IFERROR(LOOKUP(מרקובחצי[[#This Row],[ClientID]],קביעויות[הפלגה]),FALSE)=מרקובחצי[[#This Row],[ClientID]],1,"")</f>
        <v/>
      </c>
      <c r="F92" t="str">
        <f>IF(IFERROR(LOOKUP(מרקובחצי[[#This Row],[ClientID]],סוגחציקבוע[S31]),FALSE)=מרקובחצי[[#This Row],[ClientID]],1,"")</f>
        <v/>
      </c>
      <c r="G92">
        <f>IF(IFERROR(LOOKUP(מרקובחצי[[#This Row],[ClientID]],סוגחציקבוע[S32]),FALSE)=מרקובחצי[[#This Row],[ClientID]],1,"")</f>
        <v>1</v>
      </c>
      <c r="H92" t="str">
        <f>IF(IFERROR(LOOKUP(מרקובחצי[[#This Row],[ClientID]],סוגחציקבוע[S33]),FALSE)=מרקובחצי[[#This Row],[ClientID]],1,"")</f>
        <v/>
      </c>
      <c r="I92" t="str">
        <f>IF(IFERROR(LOOKUP(מרקובחצי[[#This Row],[ClientID]],סוגחציקבוע[S32&amp;33]),FALSE)=מרקובחצי[[#This Row],[ClientID]],1,"")</f>
        <v/>
      </c>
      <c r="J92" s="19">
        <f>IF(SUM(מרקובחצי[[#This Row],[11]:[13]])=1,מרקובחצי[[#This Row],[עד ועד]],IF(SUM(R91:T92)=1,IF(מרקובחצי[[#This Row],[עד ועד]]&lt;J91,מרקובחצי[[#This Row],[עד ועד]],J91),J91))</f>
        <v>27</v>
      </c>
      <c r="K92" s="19">
        <f>IF(SUM(מרקובחצי[[#This Row],[11]:[13]])=1,מרקובחצי[[#This Row],[עד ועד]],IF(SUM(R91:T92)=1,IF(מרקובחצי[[#This Row],[עד ועד]]&gt;K91,מרקובחצי[[#This Row],[עד ועד]],K91),K91))</f>
        <v>31</v>
      </c>
      <c r="L92" s="19" t="str">
        <f>IF(AND(SUM(מרקובחצי[[#This Row],[31]:[33]])=1,SUM(U91:W91)=0),מרקובחצי[[#This Row],[מקס]]-מרקובחצי[[#This Row],[מינ]],"")</f>
        <v/>
      </c>
      <c r="M9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2" s="19" t="str">
        <f t="shared" si="1"/>
        <v>S32</v>
      </c>
      <c r="O92" s="19" t="str">
        <f>IF(מרקובחצי[[#This Row],[קבעה הפלגה?]]=1,"",IF(AND(מרקובחצי[[#This Row],[עד ועד]]&lt;29,OR(מרקובחצי[[#This Row],[CycleNumber]]=1,AND(U91=1,OR(מרקובחצי[[#This Row],[עד ועד]]&lt;J91,מרקובחצי[[#This Row],[עד ועד]]&gt;K91)),AND(V91=1,מרקובחצי[[#This Row],[עד ועד]]&lt;J91),W91=1)),1,""))</f>
        <v/>
      </c>
      <c r="P92" s="19" t="str">
        <f>IF(מרקובחצי[[#This Row],[קבעה הפלגה?]]=1,"",IF(AND(מרקובחצי[[#This Row],[עד ועד]]&gt;28,מרקובחצי[[#This Row],[עד ועד]]&lt;32,OR(מרקובחצי[[#This Row],[CycleNumber]]=1,AND(U91=1),AND(V91=1,OR(מרקובחצי[[#This Row],[עד ועד]]&lt;J91,מרקובחצי[[#This Row],[עד ועד]]&gt;K91)),W91=1)),1,""))</f>
        <v/>
      </c>
      <c r="Q92" s="19" t="str">
        <f>IF(מרקובחצי[[#This Row],[קבעה הפלגה?]]=1,"",IF(AND(מרקובחצי[[#This Row],[עד ועד]]&gt;31,OR(מרקובחצי[[#This Row],[CycleNumber]]=1,AND(U91=1),AND(V91=1,מרקובחצי[[#This Row],[עד ועד]]&gt;K91),AND(W91=1,OR(מרקובחצי[[#This Row],[עד ועד]]&gt;K91,מרקובחצי[[#This Row],[עד ועד]]&lt;J91)))),1,""))</f>
        <v/>
      </c>
      <c r="R92" s="19" t="str">
        <f>IF(מרקובחצי[[#This Row],[CycleNumber]]&gt;1,IF(AND(O91=1,מרקובחצי[[#This Row],[עד ועד]]&lt;29),1,""),"")</f>
        <v/>
      </c>
      <c r="S92" s="19" t="str">
        <f>IF(מרקובחצי[[#This Row],[CycleNumber]]&gt;1,IF(OR(AND(O91=1,מרקובחצי[[#This Row],[עד ועד]]&gt;28),AND(P91=1),AND(Q91=1,מרקובחצי[[#This Row],[עד ועד]]&lt;32)),1,""),"")</f>
        <v/>
      </c>
      <c r="T92" s="19" t="str">
        <f>IF(מרקובחצי[[#This Row],[CycleNumber]]&gt;1,IF(AND(Q91=1,מרקובחצי[[#This Row],[עד ועד]]&gt;31),1,""),"")</f>
        <v/>
      </c>
      <c r="U92" s="19" t="str">
        <f>IF(מרקובחצי[[#This Row],[CycleNumber]]&gt;1,IF(AND(R91=1,מרקובחצי[[#This Row],[עד ועד]]&lt;29),1,IF(AND(U91=1,NOT(OR(מרקובחצי[[#This Row],[עד ועד]]&lt;J91,מרקובחצי[[#This Row],[עד ועד]]&gt;K91))),1,"")),"")</f>
        <v/>
      </c>
      <c r="V92" s="19">
        <f>IF(מרקובחצי[[#This Row],[CycleNumber]]&gt;1,IF(AND(SUM(R91:T91)=1,מרקובחצי[[#This Row],[עד ועד]]&gt;28,מרקובחצי[[#This Row],[עד ועד]]&lt;32),1,IF(OR(S91=1,AND(R91=1,מרקובחצי[[#This Row],[עד ועד]]&gt;28),AND(T91=1,מרקובחצי[[#This Row],[עד ועד]]&lt;32)),1,IF(AND(V91=1,NOT(OR(מרקובחצי[[#This Row],[עד ועד]]&lt;J91,מרקובחצי[[#This Row],[עד ועד]]&gt;K91))),1,""))),"")</f>
        <v>1</v>
      </c>
      <c r="W92" s="19" t="str">
        <f>IF(מרקובחצי[[#This Row],[CycleNumber]]&gt;1,IF(AND(T91=1,מרקובחצי[[#This Row],[עד ועד]]&gt;31),1,IF(AND(W91=1,NOT(OR(מרקובחצי[[#This Row],[עד ועד]]&lt;J91,מרקובחצי[[#This Row],[עד ועד]]&gt;K91))),1,"")),"")</f>
        <v/>
      </c>
      <c r="X92" s="19" t="str">
        <f>IF(AND(מרקובחצי[[#This Row],[CycleNumber]]&lt;$B93,SUM(מרקובחצי[[#This Row],[11]],R93)=2),1,"")</f>
        <v/>
      </c>
      <c r="Y92" s="19" t="str">
        <f>IF(AND(מרקובחצי[[#This Row],[CycleNumber]]&lt;$B93,SUM(מרקובחצי[[#This Row],[11]],S93)=2),1,"")</f>
        <v/>
      </c>
      <c r="Z92" s="19" t="str">
        <f>IF(AND(מרקובחצי[[#This Row],[CycleNumber]]&lt;$B93,SUM(מרקובחצי[[#This Row],[13]],S93)=2),1,"")</f>
        <v/>
      </c>
      <c r="AA92" s="19" t="str">
        <f>IF(AND(מרקובחצי[[#This Row],[CycleNumber]]&lt;$B93,SUM(מרקובחצי[[#This Row],[13]],T93)=2),1,"")</f>
        <v/>
      </c>
      <c r="AB92" s="19" t="str">
        <f>IF(AND(מרקובחצי[[#This Row],[CycleNumber]]&lt;$B93,SUM(מרקובחצי[[#This Row],[21]],U93)=2),1,"")</f>
        <v/>
      </c>
      <c r="AC92" s="19" t="str">
        <f>IF(AND(מרקובחצי[[#This Row],[CycleNumber]]&lt;$B93,SUM(מרקובחצי[[#This Row],[21]],V93)=2),1,"")</f>
        <v/>
      </c>
      <c r="AD92" s="19" t="str">
        <f>IF(AND(מרקובחצי[[#This Row],[CycleNumber]]&lt;$B93,SUM(מרקובחצי[[#This Row],[23]],V93)=2),1,"")</f>
        <v/>
      </c>
      <c r="AE92" s="19" t="str">
        <f>IF(AND(מרקובחצי[[#This Row],[CycleNumber]]&lt;$B93,SUM(מרקובחצי[[#This Row],[23]],W93)=2),1,"")</f>
        <v/>
      </c>
      <c r="AF92" s="19" t="str">
        <f>IF(AND(מרקובחצי[[#This Row],[CycleNumber]]&lt;$B93,SUM(מרקובחצי[[#This Row],[31]],O93)=2),1,"")</f>
        <v/>
      </c>
      <c r="AG92" s="19" t="str">
        <f>IF(AND(מרקובחצי[[#This Row],[CycleNumber]]&lt;$B93,SUM(מרקובחצי[[#This Row],[31]],P93)=2),1,"")</f>
        <v/>
      </c>
      <c r="AH92" s="19" t="str">
        <f>IF(AND(מרקובחצי[[#This Row],[CycleNumber]]&lt;$B93,SUM(מרקובחצי[[#This Row],[31]],Q93)=2),1,"")</f>
        <v/>
      </c>
      <c r="AI92" s="19" t="str">
        <f>IF(AND(מרקובחצי[[#This Row],[CycleNumber]]&lt;$B93,SUM(U92:U93)=2),1,"")</f>
        <v/>
      </c>
      <c r="AJ92" s="19">
        <f>IF(AND(מרקובחצי[[#This Row],[CycleNumber]]&lt;$B93,SUM(מרקובחצי[[#This Row],[32]],O93)=2),1,"")</f>
        <v>1</v>
      </c>
      <c r="AK92" s="19" t="str">
        <f>IF(AND(מרקובחצי[[#This Row],[CycleNumber]]&lt;$B93,SUM(מרקובחצי[[#This Row],[32]],P93)=2),1,"")</f>
        <v/>
      </c>
      <c r="AL92" s="19" t="str">
        <f>IF(AND(מרקובחצי[[#This Row],[CycleNumber]]&lt;$B93,SUM(מרקובחצי[[#This Row],[32]],Q93)=2),1,"")</f>
        <v/>
      </c>
      <c r="AM92" s="19" t="str">
        <f>IF(AND(מרקובחצי[[#This Row],[CycleNumber]]&lt;$B93,SUM(V92:V93)=2),1,"")</f>
        <v/>
      </c>
      <c r="AN92" s="19" t="str">
        <f>IF(AND(מרקובחצי[[#This Row],[CycleNumber]]&lt;$B93,SUM(מרקובחצי[[#This Row],[33]],O93)=2),1,"")</f>
        <v/>
      </c>
      <c r="AO92" s="19" t="str">
        <f>IF(AND(מרקובחצי[[#This Row],[CycleNumber]]&lt;$B93,SUM(מרקובחצי[[#This Row],[33]],P93)=2),1,"")</f>
        <v/>
      </c>
      <c r="AP92" s="19" t="str">
        <f>IF(AND(מרקובחצי[[#This Row],[CycleNumber]]&lt;$B93,SUM(מרקובחצי[[#This Row],[33]],Q93)=2),1,"")</f>
        <v/>
      </c>
      <c r="AQ92" s="19" t="str">
        <f>IF(AND(מרקובחצי[[#This Row],[CycleNumber]]&lt;$B93,SUM(W92:W93)=2),1,"")</f>
        <v/>
      </c>
      <c r="AR92" s="19" t="str">
        <f>IF(AND(מרקובחצי[[#This Row],[CycleNumber]]&lt;$B93,SUM(מרקובחצי[[#This Row],[12]],S93)=2),1,"")</f>
        <v/>
      </c>
      <c r="AS92" s="19" t="str">
        <f>IF(AND(מרקובחצי[[#This Row],[CycleNumber]]&lt;$B93,SUM(מרקובחצי[[#This Row],[22]],V93)=2),1,"")</f>
        <v/>
      </c>
      <c r="AT92" s="21">
        <f>SUM(מרקובחצי[[#This Row],[11]:[33]])</f>
        <v>1</v>
      </c>
    </row>
    <row r="93" spans="1:46" ht="15.6" x14ac:dyDescent="0.25">
      <c r="A93" s="19" t="s">
        <v>10</v>
      </c>
      <c r="B93" s="19">
        <v>13</v>
      </c>
      <c r="C93">
        <v>23</v>
      </c>
      <c r="D93" s="19">
        <f>מרקובחצי[[#This Row],[LengthofCycle]]+1</f>
        <v>24</v>
      </c>
      <c r="E93" t="str">
        <f>IF(IFERROR(LOOKUP(מרקובחצי[[#This Row],[ClientID]],קביעויות[הפלגה]),FALSE)=מרקובחצי[[#This Row],[ClientID]],1,"")</f>
        <v/>
      </c>
      <c r="F93" t="str">
        <f>IF(IFERROR(LOOKUP(מרקובחצי[[#This Row],[ClientID]],סוגחציקבוע[S31]),FALSE)=מרקובחצי[[#This Row],[ClientID]],1,"")</f>
        <v/>
      </c>
      <c r="G93">
        <f>IF(IFERROR(LOOKUP(מרקובחצי[[#This Row],[ClientID]],סוגחציקבוע[S32]),FALSE)=מרקובחצי[[#This Row],[ClientID]],1,"")</f>
        <v>1</v>
      </c>
      <c r="H93" t="str">
        <f>IF(IFERROR(LOOKUP(מרקובחצי[[#This Row],[ClientID]],סוגחציקבוע[S33]),FALSE)=מרקובחצי[[#This Row],[ClientID]],1,"")</f>
        <v/>
      </c>
      <c r="I93" t="str">
        <f>IF(IFERROR(LOOKUP(מרקובחצי[[#This Row],[ClientID]],סוגחציקבוע[S32&amp;33]),FALSE)=מרקובחצי[[#This Row],[ClientID]],1,"")</f>
        <v/>
      </c>
      <c r="J93" s="19">
        <f>IF(SUM(מרקובחצי[[#This Row],[11]:[13]])=1,מרקובחצי[[#This Row],[עד ועד]],IF(SUM(R92:T93)=1,IF(מרקובחצי[[#This Row],[עד ועד]]&lt;J92,מרקובחצי[[#This Row],[עד ועד]],J92),J92))</f>
        <v>24</v>
      </c>
      <c r="K93" s="19">
        <f>IF(SUM(מרקובחצי[[#This Row],[11]:[13]])=1,מרקובחצי[[#This Row],[עד ועד]],IF(SUM(R92:T93)=1,IF(מרקובחצי[[#This Row],[עד ועד]]&gt;K92,מרקובחצי[[#This Row],[עד ועד]],K92),K92))</f>
        <v>24</v>
      </c>
      <c r="L93" s="19" t="str">
        <f>IF(AND(SUM(מרקובחצי[[#This Row],[31]:[33]])=1,SUM(U92:W92)=0),מרקובחצי[[#This Row],[מקס]]-מרקובחצי[[#This Row],[מינ]],"")</f>
        <v/>
      </c>
      <c r="M9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93" s="19" t="str">
        <f t="shared" si="1"/>
        <v>S32</v>
      </c>
      <c r="O93" s="19">
        <f>IF(מרקובחצי[[#This Row],[קבעה הפלגה?]]=1,"",IF(AND(מרקובחצי[[#This Row],[עד ועד]]&lt;29,OR(מרקובחצי[[#This Row],[CycleNumber]]=1,AND(U92=1,OR(מרקובחצי[[#This Row],[עד ועד]]&lt;J92,מרקובחצי[[#This Row],[עד ועד]]&gt;K92)),AND(V92=1,מרקובחצי[[#This Row],[עד ועד]]&lt;J92),W92=1)),1,""))</f>
        <v>1</v>
      </c>
      <c r="P93" s="19" t="str">
        <f>IF(מרקובחצי[[#This Row],[קבעה הפלגה?]]=1,"",IF(AND(מרקובחצי[[#This Row],[עד ועד]]&gt;28,מרקובחצי[[#This Row],[עד ועד]]&lt;32,OR(מרקובחצי[[#This Row],[CycleNumber]]=1,AND(U92=1),AND(V92=1,OR(מרקובחצי[[#This Row],[עד ועד]]&lt;J92,מרקובחצי[[#This Row],[עד ועד]]&gt;K92)),W92=1)),1,""))</f>
        <v/>
      </c>
      <c r="Q93" s="19" t="str">
        <f>IF(מרקובחצי[[#This Row],[קבעה הפלגה?]]=1,"",IF(AND(מרקובחצי[[#This Row],[עד ועד]]&gt;31,OR(מרקובחצי[[#This Row],[CycleNumber]]=1,AND(U92=1),AND(V92=1,מרקובחצי[[#This Row],[עד ועד]]&gt;K92),AND(W92=1,OR(מרקובחצי[[#This Row],[עד ועד]]&gt;K92,מרקובחצי[[#This Row],[עד ועד]]&lt;J92)))),1,""))</f>
        <v/>
      </c>
      <c r="R93" s="19" t="str">
        <f>IF(מרקובחצי[[#This Row],[CycleNumber]]&gt;1,IF(AND(O92=1,מרקובחצי[[#This Row],[עד ועד]]&lt;29),1,""),"")</f>
        <v/>
      </c>
      <c r="S93" s="19" t="str">
        <f>IF(מרקובחצי[[#This Row],[CycleNumber]]&gt;1,IF(OR(AND(O92=1,מרקובחצי[[#This Row],[עד ועד]]&gt;28),AND(P92=1),AND(Q92=1,מרקובחצי[[#This Row],[עד ועד]]&lt;32)),1,""),"")</f>
        <v/>
      </c>
      <c r="T93" s="19" t="str">
        <f>IF(מרקובחצי[[#This Row],[CycleNumber]]&gt;1,IF(AND(Q92=1,מרקובחצי[[#This Row],[עד ועד]]&gt;31),1,""),"")</f>
        <v/>
      </c>
      <c r="U93" s="19" t="str">
        <f>IF(מרקובחצי[[#This Row],[CycleNumber]]&gt;1,IF(AND(R92=1,מרקובחצי[[#This Row],[עד ועד]]&lt;29),1,IF(AND(U92=1,NOT(OR(מרקובחצי[[#This Row],[עד ועד]]&lt;J92,מרקובחצי[[#This Row],[עד ועד]]&gt;K92))),1,"")),"")</f>
        <v/>
      </c>
      <c r="V93" s="19" t="str">
        <f>IF(מרקובחצי[[#This Row],[CycleNumber]]&gt;1,IF(AND(SUM(R92:T92)=1,מרקובחצי[[#This Row],[עד ועד]]&gt;28,מרקובחצי[[#This Row],[עד ועד]]&lt;32),1,IF(OR(S92=1,AND(R92=1,מרקובחצי[[#This Row],[עד ועד]]&gt;28),AND(T92=1,מרקובחצי[[#This Row],[עד ועד]]&lt;32)),1,IF(AND(V92=1,NOT(OR(מרקובחצי[[#This Row],[עד ועד]]&lt;J92,מרקובחצי[[#This Row],[עד ועד]]&gt;K92))),1,""))),"")</f>
        <v/>
      </c>
      <c r="W93" s="19" t="str">
        <f>IF(מרקובחצי[[#This Row],[CycleNumber]]&gt;1,IF(AND(T92=1,מרקובחצי[[#This Row],[עד ועד]]&gt;31),1,IF(AND(W92=1,NOT(OR(מרקובחצי[[#This Row],[עד ועד]]&lt;J92,מרקובחצי[[#This Row],[עד ועד]]&gt;K92))),1,"")),"")</f>
        <v/>
      </c>
      <c r="X93" s="19">
        <f>IF(AND(מרקובחצי[[#This Row],[CycleNumber]]&lt;$B94,SUM(מרקובחצי[[#This Row],[11]],R94)=2),1,"")</f>
        <v>1</v>
      </c>
      <c r="Y93" s="19" t="str">
        <f>IF(AND(מרקובחצי[[#This Row],[CycleNumber]]&lt;$B94,SUM(מרקובחצי[[#This Row],[11]],S94)=2),1,"")</f>
        <v/>
      </c>
      <c r="Z93" s="19" t="str">
        <f>IF(AND(מרקובחצי[[#This Row],[CycleNumber]]&lt;$B94,SUM(מרקובחצי[[#This Row],[13]],S94)=2),1,"")</f>
        <v/>
      </c>
      <c r="AA93" s="19" t="str">
        <f>IF(AND(מרקובחצי[[#This Row],[CycleNumber]]&lt;$B94,SUM(מרקובחצי[[#This Row],[13]],T94)=2),1,"")</f>
        <v/>
      </c>
      <c r="AB93" s="19" t="str">
        <f>IF(AND(מרקובחצי[[#This Row],[CycleNumber]]&lt;$B94,SUM(מרקובחצי[[#This Row],[21]],U94)=2),1,"")</f>
        <v/>
      </c>
      <c r="AC93" s="19" t="str">
        <f>IF(AND(מרקובחצי[[#This Row],[CycleNumber]]&lt;$B94,SUM(מרקובחצי[[#This Row],[21]],V94)=2),1,"")</f>
        <v/>
      </c>
      <c r="AD93" s="19" t="str">
        <f>IF(AND(מרקובחצי[[#This Row],[CycleNumber]]&lt;$B94,SUM(מרקובחצי[[#This Row],[23]],V94)=2),1,"")</f>
        <v/>
      </c>
      <c r="AE93" s="19" t="str">
        <f>IF(AND(מרקובחצי[[#This Row],[CycleNumber]]&lt;$B94,SUM(מרקובחצי[[#This Row],[23]],W94)=2),1,"")</f>
        <v/>
      </c>
      <c r="AF93" s="19" t="str">
        <f>IF(AND(מרקובחצי[[#This Row],[CycleNumber]]&lt;$B94,SUM(מרקובחצי[[#This Row],[31]],O94)=2),1,"")</f>
        <v/>
      </c>
      <c r="AG93" s="19" t="str">
        <f>IF(AND(מרקובחצי[[#This Row],[CycleNumber]]&lt;$B94,SUM(מרקובחצי[[#This Row],[31]],P94)=2),1,"")</f>
        <v/>
      </c>
      <c r="AH93" s="19" t="str">
        <f>IF(AND(מרקובחצי[[#This Row],[CycleNumber]]&lt;$B94,SUM(מרקובחצי[[#This Row],[31]],Q94)=2),1,"")</f>
        <v/>
      </c>
      <c r="AI93" s="19" t="str">
        <f>IF(AND(מרקובחצי[[#This Row],[CycleNumber]]&lt;$B94,SUM(U93:U94)=2),1,"")</f>
        <v/>
      </c>
      <c r="AJ93" s="19" t="str">
        <f>IF(AND(מרקובחצי[[#This Row],[CycleNumber]]&lt;$B94,SUM(מרקובחצי[[#This Row],[32]],O94)=2),1,"")</f>
        <v/>
      </c>
      <c r="AK93" s="19" t="str">
        <f>IF(AND(מרקובחצי[[#This Row],[CycleNumber]]&lt;$B94,SUM(מרקובחצי[[#This Row],[32]],P94)=2),1,"")</f>
        <v/>
      </c>
      <c r="AL93" s="19" t="str">
        <f>IF(AND(מרקובחצי[[#This Row],[CycleNumber]]&lt;$B94,SUM(מרקובחצי[[#This Row],[32]],Q94)=2),1,"")</f>
        <v/>
      </c>
      <c r="AM93" s="19" t="str">
        <f>IF(AND(מרקובחצי[[#This Row],[CycleNumber]]&lt;$B94,SUM(V93:V94)=2),1,"")</f>
        <v/>
      </c>
      <c r="AN93" s="19" t="str">
        <f>IF(AND(מרקובחצי[[#This Row],[CycleNumber]]&lt;$B94,SUM(מרקובחצי[[#This Row],[33]],O94)=2),1,"")</f>
        <v/>
      </c>
      <c r="AO93" s="19" t="str">
        <f>IF(AND(מרקובחצי[[#This Row],[CycleNumber]]&lt;$B94,SUM(מרקובחצי[[#This Row],[33]],P94)=2),1,"")</f>
        <v/>
      </c>
      <c r="AP93" s="19" t="str">
        <f>IF(AND(מרקובחצי[[#This Row],[CycleNumber]]&lt;$B94,SUM(מרקובחצי[[#This Row],[33]],Q94)=2),1,"")</f>
        <v/>
      </c>
      <c r="AQ93" s="19" t="str">
        <f>IF(AND(מרקובחצי[[#This Row],[CycleNumber]]&lt;$B94,SUM(W93:W94)=2),1,"")</f>
        <v/>
      </c>
      <c r="AR93" s="19" t="str">
        <f>IF(AND(מרקובחצי[[#This Row],[CycleNumber]]&lt;$B94,SUM(מרקובחצי[[#This Row],[12]],S94)=2),1,"")</f>
        <v/>
      </c>
      <c r="AS93" s="19" t="str">
        <f>IF(AND(מרקובחצי[[#This Row],[CycleNumber]]&lt;$B94,SUM(מרקובחצי[[#This Row],[22]],V94)=2),1,"")</f>
        <v/>
      </c>
      <c r="AT93" s="21">
        <f>SUM(מרקובחצי[[#This Row],[11]:[33]])</f>
        <v>1</v>
      </c>
    </row>
    <row r="94" spans="1:46" ht="15.6" x14ac:dyDescent="0.25">
      <c r="A94" s="19" t="s">
        <v>10</v>
      </c>
      <c r="B94" s="19">
        <v>14</v>
      </c>
      <c r="C94">
        <v>23</v>
      </c>
      <c r="D94" s="19">
        <f>מרקובחצי[[#This Row],[LengthofCycle]]+1</f>
        <v>24</v>
      </c>
      <c r="E94" t="str">
        <f>IF(IFERROR(LOOKUP(מרקובחצי[[#This Row],[ClientID]],קביעויות[הפלגה]),FALSE)=מרקובחצי[[#This Row],[ClientID]],1,"")</f>
        <v/>
      </c>
      <c r="F94" t="str">
        <f>IF(IFERROR(LOOKUP(מרקובחצי[[#This Row],[ClientID]],סוגחציקבוע[S31]),FALSE)=מרקובחצי[[#This Row],[ClientID]],1,"")</f>
        <v/>
      </c>
      <c r="G94">
        <f>IF(IFERROR(LOOKUP(מרקובחצי[[#This Row],[ClientID]],סוגחציקבוע[S32]),FALSE)=מרקובחצי[[#This Row],[ClientID]],1,"")</f>
        <v>1</v>
      </c>
      <c r="H94" t="str">
        <f>IF(IFERROR(LOOKUP(מרקובחצי[[#This Row],[ClientID]],סוגחציקבוע[S33]),FALSE)=מרקובחצי[[#This Row],[ClientID]],1,"")</f>
        <v/>
      </c>
      <c r="I94" t="str">
        <f>IF(IFERROR(LOOKUP(מרקובחצי[[#This Row],[ClientID]],סוגחציקבוע[S32&amp;33]),FALSE)=מרקובחצי[[#This Row],[ClientID]],1,"")</f>
        <v/>
      </c>
      <c r="J94" s="19">
        <f>IF(SUM(מרקובחצי[[#This Row],[11]:[13]])=1,מרקובחצי[[#This Row],[עד ועד]],IF(SUM(R93:T94)=1,IF(מרקובחצי[[#This Row],[עד ועד]]&lt;J93,מרקובחצי[[#This Row],[עד ועד]],J93),J93))</f>
        <v>24</v>
      </c>
      <c r="K94" s="19">
        <f>IF(SUM(מרקובחצי[[#This Row],[11]:[13]])=1,מרקובחצי[[#This Row],[עד ועד]],IF(SUM(R93:T94)=1,IF(מרקובחצי[[#This Row],[עד ועד]]&gt;K93,מרקובחצי[[#This Row],[עד ועד]],K93),K93))</f>
        <v>24</v>
      </c>
      <c r="L94" s="19" t="str">
        <f>IF(AND(SUM(מרקובחצי[[#This Row],[31]:[33]])=1,SUM(U93:W93)=0),מרקובחצי[[#This Row],[מקס]]-מרקובחצי[[#This Row],[מינ]],"")</f>
        <v/>
      </c>
      <c r="M9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94" s="19" t="str">
        <f t="shared" si="1"/>
        <v>S11</v>
      </c>
      <c r="O94" s="19" t="str">
        <f>IF(מרקובחצי[[#This Row],[קבעה הפלגה?]]=1,"",IF(AND(מרקובחצי[[#This Row],[עד ועד]]&lt;29,OR(מרקובחצי[[#This Row],[CycleNumber]]=1,AND(U93=1,OR(מרקובחצי[[#This Row],[עד ועד]]&lt;J93,מרקובחצי[[#This Row],[עד ועד]]&gt;K93)),AND(V93=1,מרקובחצי[[#This Row],[עד ועד]]&lt;J93),W93=1)),1,""))</f>
        <v/>
      </c>
      <c r="P94" s="19" t="str">
        <f>IF(מרקובחצי[[#This Row],[קבעה הפלגה?]]=1,"",IF(AND(מרקובחצי[[#This Row],[עד ועד]]&gt;28,מרקובחצי[[#This Row],[עד ועד]]&lt;32,OR(מרקובחצי[[#This Row],[CycleNumber]]=1,AND(U93=1),AND(V93=1,OR(מרקובחצי[[#This Row],[עד ועד]]&lt;J93,מרקובחצי[[#This Row],[עד ועד]]&gt;K93)),W93=1)),1,""))</f>
        <v/>
      </c>
      <c r="Q94" s="19" t="str">
        <f>IF(מרקובחצי[[#This Row],[קבעה הפלגה?]]=1,"",IF(AND(מרקובחצי[[#This Row],[עד ועד]]&gt;31,OR(מרקובחצי[[#This Row],[CycleNumber]]=1,AND(U93=1),AND(V93=1,מרקובחצי[[#This Row],[עד ועד]]&gt;K93),AND(W93=1,OR(מרקובחצי[[#This Row],[עד ועד]]&gt;K93,מרקובחצי[[#This Row],[עד ועד]]&lt;J93)))),1,""))</f>
        <v/>
      </c>
      <c r="R94" s="19">
        <f>IF(מרקובחצי[[#This Row],[CycleNumber]]&gt;1,IF(AND(O93=1,מרקובחצי[[#This Row],[עד ועד]]&lt;29),1,""),"")</f>
        <v>1</v>
      </c>
      <c r="S94" s="19" t="str">
        <f>IF(מרקובחצי[[#This Row],[CycleNumber]]&gt;1,IF(OR(AND(O93=1,מרקובחצי[[#This Row],[עד ועד]]&gt;28),AND(P93=1),AND(Q93=1,מרקובחצי[[#This Row],[עד ועד]]&lt;32)),1,""),"")</f>
        <v/>
      </c>
      <c r="T94" s="19" t="str">
        <f>IF(מרקובחצי[[#This Row],[CycleNumber]]&gt;1,IF(AND(Q93=1,מרקובחצי[[#This Row],[עד ועד]]&gt;31),1,""),"")</f>
        <v/>
      </c>
      <c r="U94" s="19" t="str">
        <f>IF(מרקובחצי[[#This Row],[CycleNumber]]&gt;1,IF(AND(R93=1,מרקובחצי[[#This Row],[עד ועד]]&lt;29),1,IF(AND(U93=1,NOT(OR(מרקובחצי[[#This Row],[עד ועד]]&lt;J93,מרקובחצי[[#This Row],[עד ועד]]&gt;K93))),1,"")),"")</f>
        <v/>
      </c>
      <c r="V94" s="19" t="str">
        <f>IF(מרקובחצי[[#This Row],[CycleNumber]]&gt;1,IF(AND(SUM(R93:T93)=1,מרקובחצי[[#This Row],[עד ועד]]&gt;28,מרקובחצי[[#This Row],[עד ועד]]&lt;32),1,IF(OR(S93=1,AND(R93=1,מרקובחצי[[#This Row],[עד ועד]]&gt;28),AND(T93=1,מרקובחצי[[#This Row],[עד ועד]]&lt;32)),1,IF(AND(V93=1,NOT(OR(מרקובחצי[[#This Row],[עד ועד]]&lt;J93,מרקובחצי[[#This Row],[עד ועד]]&gt;K93))),1,""))),"")</f>
        <v/>
      </c>
      <c r="W94" s="19" t="str">
        <f>IF(מרקובחצי[[#This Row],[CycleNumber]]&gt;1,IF(AND(T93=1,מרקובחצי[[#This Row],[עד ועד]]&gt;31),1,IF(AND(W93=1,NOT(OR(מרקובחצי[[#This Row],[עד ועד]]&lt;J93,מרקובחצי[[#This Row],[עד ועד]]&gt;K93))),1,"")),"")</f>
        <v/>
      </c>
      <c r="X94" s="19" t="str">
        <f>IF(AND(מרקובחצי[[#This Row],[CycleNumber]]&lt;$B95,SUM(מרקובחצי[[#This Row],[11]],R95)=2),1,"")</f>
        <v/>
      </c>
      <c r="Y94" s="19" t="str">
        <f>IF(AND(מרקובחצי[[#This Row],[CycleNumber]]&lt;$B95,SUM(מרקובחצי[[#This Row],[11]],S95)=2),1,"")</f>
        <v/>
      </c>
      <c r="Z94" s="19" t="str">
        <f>IF(AND(מרקובחצי[[#This Row],[CycleNumber]]&lt;$B95,SUM(מרקובחצי[[#This Row],[13]],S95)=2),1,"")</f>
        <v/>
      </c>
      <c r="AA94" s="19" t="str">
        <f>IF(AND(מרקובחצי[[#This Row],[CycleNumber]]&lt;$B95,SUM(מרקובחצי[[#This Row],[13]],T95)=2),1,"")</f>
        <v/>
      </c>
      <c r="AB94" s="19" t="str">
        <f>IF(AND(מרקובחצי[[#This Row],[CycleNumber]]&lt;$B95,SUM(מרקובחצי[[#This Row],[21]],U95)=2),1,"")</f>
        <v/>
      </c>
      <c r="AC94" s="19">
        <f>IF(AND(מרקובחצי[[#This Row],[CycleNumber]]&lt;$B95,SUM(מרקובחצי[[#This Row],[21]],V95)=2),1,"")</f>
        <v>1</v>
      </c>
      <c r="AD94" s="19" t="str">
        <f>IF(AND(מרקובחצי[[#This Row],[CycleNumber]]&lt;$B95,SUM(מרקובחצי[[#This Row],[23]],V95)=2),1,"")</f>
        <v/>
      </c>
      <c r="AE94" s="19" t="str">
        <f>IF(AND(מרקובחצי[[#This Row],[CycleNumber]]&lt;$B95,SUM(מרקובחצי[[#This Row],[23]],W95)=2),1,"")</f>
        <v/>
      </c>
      <c r="AF94" s="19" t="str">
        <f>IF(AND(מרקובחצי[[#This Row],[CycleNumber]]&lt;$B95,SUM(מרקובחצי[[#This Row],[31]],O95)=2),1,"")</f>
        <v/>
      </c>
      <c r="AG94" s="19" t="str">
        <f>IF(AND(מרקובחצי[[#This Row],[CycleNumber]]&lt;$B95,SUM(מרקובחצי[[#This Row],[31]],P95)=2),1,"")</f>
        <v/>
      </c>
      <c r="AH94" s="19" t="str">
        <f>IF(AND(מרקובחצי[[#This Row],[CycleNumber]]&lt;$B95,SUM(מרקובחצי[[#This Row],[31]],Q95)=2),1,"")</f>
        <v/>
      </c>
      <c r="AI94" s="19" t="str">
        <f>IF(AND(מרקובחצי[[#This Row],[CycleNumber]]&lt;$B95,SUM(U94:U95)=2),1,"")</f>
        <v/>
      </c>
      <c r="AJ94" s="19" t="str">
        <f>IF(AND(מרקובחצי[[#This Row],[CycleNumber]]&lt;$B95,SUM(מרקובחצי[[#This Row],[32]],O95)=2),1,"")</f>
        <v/>
      </c>
      <c r="AK94" s="19" t="str">
        <f>IF(AND(מרקובחצי[[#This Row],[CycleNumber]]&lt;$B95,SUM(מרקובחצי[[#This Row],[32]],P95)=2),1,"")</f>
        <v/>
      </c>
      <c r="AL94" s="19" t="str">
        <f>IF(AND(מרקובחצי[[#This Row],[CycleNumber]]&lt;$B95,SUM(מרקובחצי[[#This Row],[32]],Q95)=2),1,"")</f>
        <v/>
      </c>
      <c r="AM94" s="19" t="str">
        <f>IF(AND(מרקובחצי[[#This Row],[CycleNumber]]&lt;$B95,SUM(V94:V95)=2),1,"")</f>
        <v/>
      </c>
      <c r="AN94" s="19" t="str">
        <f>IF(AND(מרקובחצי[[#This Row],[CycleNumber]]&lt;$B95,SUM(מרקובחצי[[#This Row],[33]],O95)=2),1,"")</f>
        <v/>
      </c>
      <c r="AO94" s="19" t="str">
        <f>IF(AND(מרקובחצי[[#This Row],[CycleNumber]]&lt;$B95,SUM(מרקובחצי[[#This Row],[33]],P95)=2),1,"")</f>
        <v/>
      </c>
      <c r="AP94" s="19" t="str">
        <f>IF(AND(מרקובחצי[[#This Row],[CycleNumber]]&lt;$B95,SUM(מרקובחצי[[#This Row],[33]],Q95)=2),1,"")</f>
        <v/>
      </c>
      <c r="AQ94" s="19" t="str">
        <f>IF(AND(מרקובחצי[[#This Row],[CycleNumber]]&lt;$B95,SUM(W94:W95)=2),1,"")</f>
        <v/>
      </c>
      <c r="AR94" s="19" t="str">
        <f>IF(AND(מרקובחצי[[#This Row],[CycleNumber]]&lt;$B95,SUM(מרקובחצי[[#This Row],[12]],S95)=2),1,"")</f>
        <v/>
      </c>
      <c r="AS94" s="19" t="str">
        <f>IF(AND(מרקובחצי[[#This Row],[CycleNumber]]&lt;$B95,SUM(מרקובחצי[[#This Row],[22]],V95)=2),1,"")</f>
        <v/>
      </c>
      <c r="AT94" s="21">
        <f>SUM(מרקובחצי[[#This Row],[11]:[33]])</f>
        <v>1</v>
      </c>
    </row>
    <row r="95" spans="1:46" ht="15.6" x14ac:dyDescent="0.25">
      <c r="A95" s="19" t="s">
        <v>10</v>
      </c>
      <c r="B95" s="19">
        <v>15</v>
      </c>
      <c r="C95">
        <v>29</v>
      </c>
      <c r="D95" s="19">
        <f>מרקובחצי[[#This Row],[LengthofCycle]]+1</f>
        <v>30</v>
      </c>
      <c r="E95" t="str">
        <f>IF(IFERROR(LOOKUP(מרקובחצי[[#This Row],[ClientID]],קביעויות[הפלגה]),FALSE)=מרקובחצי[[#This Row],[ClientID]],1,"")</f>
        <v/>
      </c>
      <c r="F95" t="str">
        <f>IF(IFERROR(LOOKUP(מרקובחצי[[#This Row],[ClientID]],סוגחציקבוע[S31]),FALSE)=מרקובחצי[[#This Row],[ClientID]],1,"")</f>
        <v/>
      </c>
      <c r="G95">
        <f>IF(IFERROR(LOOKUP(מרקובחצי[[#This Row],[ClientID]],סוגחציקבוע[S32]),FALSE)=מרקובחצי[[#This Row],[ClientID]],1,"")</f>
        <v>1</v>
      </c>
      <c r="H95" t="str">
        <f>IF(IFERROR(LOOKUP(מרקובחצי[[#This Row],[ClientID]],סוגחציקבוע[S33]),FALSE)=מרקובחצי[[#This Row],[ClientID]],1,"")</f>
        <v/>
      </c>
      <c r="I95" t="str">
        <f>IF(IFERROR(LOOKUP(מרקובחצי[[#This Row],[ClientID]],סוגחציקבוע[S32&amp;33]),FALSE)=מרקובחצי[[#This Row],[ClientID]],1,"")</f>
        <v/>
      </c>
      <c r="J95" s="19">
        <f>IF(SUM(מרקובחצי[[#This Row],[11]:[13]])=1,מרקובחצי[[#This Row],[עד ועד]],IF(SUM(R94:T95)=1,IF(מרקובחצי[[#This Row],[עד ועד]]&lt;J94,מרקובחצי[[#This Row],[עד ועד]],J94),J94))</f>
        <v>24</v>
      </c>
      <c r="K95" s="19">
        <f>IF(SUM(מרקובחצי[[#This Row],[11]:[13]])=1,מרקובחצי[[#This Row],[עד ועד]],IF(SUM(R94:T95)=1,IF(מרקובחצי[[#This Row],[עד ועד]]&gt;K94,מרקובחצי[[#This Row],[עד ועד]],K94),K94))</f>
        <v>30</v>
      </c>
      <c r="L95" s="19">
        <f>IF(AND(SUM(מרקובחצי[[#This Row],[31]:[33]])=1,SUM(U94:W94)=0),מרקובחצי[[#This Row],[מקס]]-מרקובחצי[[#This Row],[מינ]],"")</f>
        <v>6</v>
      </c>
      <c r="M9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5" s="19" t="str">
        <f t="shared" si="1"/>
        <v>S21</v>
      </c>
      <c r="O95" s="19" t="str">
        <f>IF(מרקובחצי[[#This Row],[קבעה הפלגה?]]=1,"",IF(AND(מרקובחצי[[#This Row],[עד ועד]]&lt;29,OR(מרקובחצי[[#This Row],[CycleNumber]]=1,AND(U94=1,OR(מרקובחצי[[#This Row],[עד ועד]]&lt;J94,מרקובחצי[[#This Row],[עד ועד]]&gt;K94)),AND(V94=1,מרקובחצי[[#This Row],[עד ועד]]&lt;J94),W94=1)),1,""))</f>
        <v/>
      </c>
      <c r="P95" s="19" t="str">
        <f>IF(מרקובחצי[[#This Row],[קבעה הפלגה?]]=1,"",IF(AND(מרקובחצי[[#This Row],[עד ועד]]&gt;28,מרקובחצי[[#This Row],[עד ועד]]&lt;32,OR(מרקובחצי[[#This Row],[CycleNumber]]=1,AND(U94=1),AND(V94=1,OR(מרקובחצי[[#This Row],[עד ועד]]&lt;J94,מרקובחצי[[#This Row],[עד ועד]]&gt;K94)),W94=1)),1,""))</f>
        <v/>
      </c>
      <c r="Q95" s="19" t="str">
        <f>IF(מרקובחצי[[#This Row],[קבעה הפלגה?]]=1,"",IF(AND(מרקובחצי[[#This Row],[עד ועד]]&gt;31,OR(מרקובחצי[[#This Row],[CycleNumber]]=1,AND(U94=1),AND(V94=1,מרקובחצי[[#This Row],[עד ועד]]&gt;K94),AND(W94=1,OR(מרקובחצי[[#This Row],[עד ועד]]&gt;K94,מרקובחצי[[#This Row],[עד ועד]]&lt;J94)))),1,""))</f>
        <v/>
      </c>
      <c r="R95" s="19" t="str">
        <f>IF(מרקובחצי[[#This Row],[CycleNumber]]&gt;1,IF(AND(O94=1,מרקובחצי[[#This Row],[עד ועד]]&lt;29),1,""),"")</f>
        <v/>
      </c>
      <c r="S95" s="19" t="str">
        <f>IF(מרקובחצי[[#This Row],[CycleNumber]]&gt;1,IF(OR(AND(O94=1,מרקובחצי[[#This Row],[עד ועד]]&gt;28),AND(P94=1),AND(Q94=1,מרקובחצי[[#This Row],[עד ועד]]&lt;32)),1,""),"")</f>
        <v/>
      </c>
      <c r="T95" s="19" t="str">
        <f>IF(מרקובחצי[[#This Row],[CycleNumber]]&gt;1,IF(AND(Q94=1,מרקובחצי[[#This Row],[עד ועד]]&gt;31),1,""),"")</f>
        <v/>
      </c>
      <c r="U95" s="19" t="str">
        <f>IF(מרקובחצי[[#This Row],[CycleNumber]]&gt;1,IF(AND(R94=1,מרקובחצי[[#This Row],[עד ועד]]&lt;29),1,IF(AND(U94=1,NOT(OR(מרקובחצי[[#This Row],[עד ועד]]&lt;J94,מרקובחצי[[#This Row],[עד ועד]]&gt;K94))),1,"")),"")</f>
        <v/>
      </c>
      <c r="V95" s="19">
        <f>IF(מרקובחצי[[#This Row],[CycleNumber]]&gt;1,IF(AND(SUM(R94:T94)=1,מרקובחצי[[#This Row],[עד ועד]]&gt;28,מרקובחצי[[#This Row],[עד ועד]]&lt;32),1,IF(OR(S94=1,AND(R94=1,מרקובחצי[[#This Row],[עד ועד]]&gt;28),AND(T94=1,מרקובחצי[[#This Row],[עד ועד]]&lt;32)),1,IF(AND(V94=1,NOT(OR(מרקובחצי[[#This Row],[עד ועד]]&lt;J94,מרקובחצי[[#This Row],[עד ועד]]&gt;K94))),1,""))),"")</f>
        <v>1</v>
      </c>
      <c r="W95" s="19" t="str">
        <f>IF(מרקובחצי[[#This Row],[CycleNumber]]&gt;1,IF(AND(T94=1,מרקובחצי[[#This Row],[עד ועד]]&gt;31),1,IF(AND(W94=1,NOT(OR(מרקובחצי[[#This Row],[עד ועד]]&lt;J94,מרקובחצי[[#This Row],[עד ועד]]&gt;K94))),1,"")),"")</f>
        <v/>
      </c>
      <c r="X95" s="19" t="str">
        <f>IF(AND(מרקובחצי[[#This Row],[CycleNumber]]&lt;$B96,SUM(מרקובחצי[[#This Row],[11]],R96)=2),1,"")</f>
        <v/>
      </c>
      <c r="Y95" s="19" t="str">
        <f>IF(AND(מרקובחצי[[#This Row],[CycleNumber]]&lt;$B96,SUM(מרקובחצי[[#This Row],[11]],S96)=2),1,"")</f>
        <v/>
      </c>
      <c r="Z95" s="19" t="str">
        <f>IF(AND(מרקובחצי[[#This Row],[CycleNumber]]&lt;$B96,SUM(מרקובחצי[[#This Row],[13]],S96)=2),1,"")</f>
        <v/>
      </c>
      <c r="AA95" s="19" t="str">
        <f>IF(AND(מרקובחצי[[#This Row],[CycleNumber]]&lt;$B96,SUM(מרקובחצי[[#This Row],[13]],T96)=2),1,"")</f>
        <v/>
      </c>
      <c r="AB95" s="19" t="str">
        <f>IF(AND(מרקובחצי[[#This Row],[CycleNumber]]&lt;$B96,SUM(מרקובחצי[[#This Row],[21]],U96)=2),1,"")</f>
        <v/>
      </c>
      <c r="AC95" s="19" t="str">
        <f>IF(AND(מרקובחצי[[#This Row],[CycleNumber]]&lt;$B96,SUM(מרקובחצי[[#This Row],[21]],V96)=2),1,"")</f>
        <v/>
      </c>
      <c r="AD95" s="19" t="str">
        <f>IF(AND(מרקובחצי[[#This Row],[CycleNumber]]&lt;$B96,SUM(מרקובחצי[[#This Row],[23]],V96)=2),1,"")</f>
        <v/>
      </c>
      <c r="AE95" s="19" t="str">
        <f>IF(AND(מרקובחצי[[#This Row],[CycleNumber]]&lt;$B96,SUM(מרקובחצי[[#This Row],[23]],W96)=2),1,"")</f>
        <v/>
      </c>
      <c r="AF95" s="19" t="str">
        <f>IF(AND(מרקובחצי[[#This Row],[CycleNumber]]&lt;$B96,SUM(מרקובחצי[[#This Row],[31]],O96)=2),1,"")</f>
        <v/>
      </c>
      <c r="AG95" s="19" t="str">
        <f>IF(AND(מרקובחצי[[#This Row],[CycleNumber]]&lt;$B96,SUM(מרקובחצי[[#This Row],[31]],P96)=2),1,"")</f>
        <v/>
      </c>
      <c r="AH95" s="19" t="str">
        <f>IF(AND(מרקובחצי[[#This Row],[CycleNumber]]&lt;$B96,SUM(מרקובחצי[[#This Row],[31]],Q96)=2),1,"")</f>
        <v/>
      </c>
      <c r="AI95" s="19" t="str">
        <f>IF(AND(מרקובחצי[[#This Row],[CycleNumber]]&lt;$B96,SUM(U95:U96)=2),1,"")</f>
        <v/>
      </c>
      <c r="AJ95" s="19" t="str">
        <f>IF(AND(מרקובחצי[[#This Row],[CycleNumber]]&lt;$B96,SUM(מרקובחצי[[#This Row],[32]],O96)=2),1,"")</f>
        <v/>
      </c>
      <c r="AK95" s="19" t="str">
        <f>IF(AND(מרקובחצי[[#This Row],[CycleNumber]]&lt;$B96,SUM(מרקובחצי[[#This Row],[32]],P96)=2),1,"")</f>
        <v/>
      </c>
      <c r="AL95" s="19" t="str">
        <f>IF(AND(מרקובחצי[[#This Row],[CycleNumber]]&lt;$B96,SUM(מרקובחצי[[#This Row],[32]],Q96)=2),1,"")</f>
        <v/>
      </c>
      <c r="AM95" s="19">
        <f>IF(AND(מרקובחצי[[#This Row],[CycleNumber]]&lt;$B96,SUM(V95:V96)=2),1,"")</f>
        <v>1</v>
      </c>
      <c r="AN95" s="19" t="str">
        <f>IF(AND(מרקובחצי[[#This Row],[CycleNumber]]&lt;$B96,SUM(מרקובחצי[[#This Row],[33]],O96)=2),1,"")</f>
        <v/>
      </c>
      <c r="AO95" s="19" t="str">
        <f>IF(AND(מרקובחצי[[#This Row],[CycleNumber]]&lt;$B96,SUM(מרקובחצי[[#This Row],[33]],P96)=2),1,"")</f>
        <v/>
      </c>
      <c r="AP95" s="19" t="str">
        <f>IF(AND(מרקובחצי[[#This Row],[CycleNumber]]&lt;$B96,SUM(מרקובחצי[[#This Row],[33]],Q96)=2),1,"")</f>
        <v/>
      </c>
      <c r="AQ95" s="19" t="str">
        <f>IF(AND(מרקובחצי[[#This Row],[CycleNumber]]&lt;$B96,SUM(W95:W96)=2),1,"")</f>
        <v/>
      </c>
      <c r="AR95" s="19" t="str">
        <f>IF(AND(מרקובחצי[[#This Row],[CycleNumber]]&lt;$B96,SUM(מרקובחצי[[#This Row],[12]],S96)=2),1,"")</f>
        <v/>
      </c>
      <c r="AS95" s="19" t="str">
        <f>IF(AND(מרקובחצי[[#This Row],[CycleNumber]]&lt;$B96,SUM(מרקובחצי[[#This Row],[22]],V96)=2),1,"")</f>
        <v/>
      </c>
      <c r="AT95" s="21">
        <f>SUM(מרקובחצי[[#This Row],[11]:[33]])</f>
        <v>1</v>
      </c>
    </row>
    <row r="96" spans="1:46" ht="15.6" x14ac:dyDescent="0.25">
      <c r="A96" s="19" t="s">
        <v>10</v>
      </c>
      <c r="B96" s="19">
        <v>16</v>
      </c>
      <c r="C96">
        <v>28</v>
      </c>
      <c r="D96" s="19">
        <f>מרקובחצי[[#This Row],[LengthofCycle]]+1</f>
        <v>29</v>
      </c>
      <c r="E96" t="str">
        <f>IF(IFERROR(LOOKUP(מרקובחצי[[#This Row],[ClientID]],קביעויות[הפלגה]),FALSE)=מרקובחצי[[#This Row],[ClientID]],1,"")</f>
        <v/>
      </c>
      <c r="F96" t="str">
        <f>IF(IFERROR(LOOKUP(מרקובחצי[[#This Row],[ClientID]],סוגחציקבוע[S31]),FALSE)=מרקובחצי[[#This Row],[ClientID]],1,"")</f>
        <v/>
      </c>
      <c r="G96">
        <f>IF(IFERROR(LOOKUP(מרקובחצי[[#This Row],[ClientID]],סוגחציקבוע[S32]),FALSE)=מרקובחצי[[#This Row],[ClientID]],1,"")</f>
        <v>1</v>
      </c>
      <c r="H96" t="str">
        <f>IF(IFERROR(LOOKUP(מרקובחצי[[#This Row],[ClientID]],סוגחציקבוע[S33]),FALSE)=מרקובחצי[[#This Row],[ClientID]],1,"")</f>
        <v/>
      </c>
      <c r="I96" t="str">
        <f>IF(IFERROR(LOOKUP(מרקובחצי[[#This Row],[ClientID]],סוגחציקבוע[S32&amp;33]),FALSE)=מרקובחצי[[#This Row],[ClientID]],1,"")</f>
        <v/>
      </c>
      <c r="J96" s="19">
        <f>IF(SUM(מרקובחצי[[#This Row],[11]:[13]])=1,מרקובחצי[[#This Row],[עד ועד]],IF(SUM(R95:T96)=1,IF(מרקובחצי[[#This Row],[עד ועד]]&lt;J95,מרקובחצי[[#This Row],[עד ועד]],J95),J95))</f>
        <v>24</v>
      </c>
      <c r="K96" s="19">
        <f>IF(SUM(מרקובחצי[[#This Row],[11]:[13]])=1,מרקובחצי[[#This Row],[עד ועד]],IF(SUM(R95:T96)=1,IF(מרקובחצי[[#This Row],[עד ועד]]&gt;K95,מרקובחצי[[#This Row],[עד ועד]],K95),K95))</f>
        <v>30</v>
      </c>
      <c r="L96" s="19" t="str">
        <f>IF(AND(SUM(מרקובחצי[[#This Row],[31]:[33]])=1,SUM(U95:W95)=0),מרקובחצי[[#This Row],[מקס]]-מרקובחצי[[#This Row],[מינ]],"")</f>
        <v/>
      </c>
      <c r="M9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6" s="19" t="str">
        <f t="shared" si="1"/>
        <v>S32</v>
      </c>
      <c r="O96" s="19" t="str">
        <f>IF(מרקובחצי[[#This Row],[קבעה הפלגה?]]=1,"",IF(AND(מרקובחצי[[#This Row],[עד ועד]]&lt;29,OR(מרקובחצי[[#This Row],[CycleNumber]]=1,AND(U95=1,OR(מרקובחצי[[#This Row],[עד ועד]]&lt;J95,מרקובחצי[[#This Row],[עד ועד]]&gt;K95)),AND(V95=1,מרקובחצי[[#This Row],[עד ועד]]&lt;J95),W95=1)),1,""))</f>
        <v/>
      </c>
      <c r="P96" s="19" t="str">
        <f>IF(מרקובחצי[[#This Row],[קבעה הפלגה?]]=1,"",IF(AND(מרקובחצי[[#This Row],[עד ועד]]&gt;28,מרקובחצי[[#This Row],[עד ועד]]&lt;32,OR(מרקובחצי[[#This Row],[CycleNumber]]=1,AND(U95=1),AND(V95=1,OR(מרקובחצי[[#This Row],[עד ועד]]&lt;J95,מרקובחצי[[#This Row],[עד ועד]]&gt;K95)),W95=1)),1,""))</f>
        <v/>
      </c>
      <c r="Q96" s="19" t="str">
        <f>IF(מרקובחצי[[#This Row],[קבעה הפלגה?]]=1,"",IF(AND(מרקובחצי[[#This Row],[עד ועד]]&gt;31,OR(מרקובחצי[[#This Row],[CycleNumber]]=1,AND(U95=1),AND(V95=1,מרקובחצי[[#This Row],[עד ועד]]&gt;K95),AND(W95=1,OR(מרקובחצי[[#This Row],[עד ועד]]&gt;K95,מרקובחצי[[#This Row],[עד ועד]]&lt;J95)))),1,""))</f>
        <v/>
      </c>
      <c r="R96" s="19" t="str">
        <f>IF(מרקובחצי[[#This Row],[CycleNumber]]&gt;1,IF(AND(O95=1,מרקובחצי[[#This Row],[עד ועד]]&lt;29),1,""),"")</f>
        <v/>
      </c>
      <c r="S96" s="19" t="str">
        <f>IF(מרקובחצי[[#This Row],[CycleNumber]]&gt;1,IF(OR(AND(O95=1,מרקובחצי[[#This Row],[עד ועד]]&gt;28),AND(P95=1),AND(Q95=1,מרקובחצי[[#This Row],[עד ועד]]&lt;32)),1,""),"")</f>
        <v/>
      </c>
      <c r="T96" s="19" t="str">
        <f>IF(מרקובחצי[[#This Row],[CycleNumber]]&gt;1,IF(AND(Q95=1,מרקובחצי[[#This Row],[עד ועד]]&gt;31),1,""),"")</f>
        <v/>
      </c>
      <c r="U96" s="19" t="str">
        <f>IF(מרקובחצי[[#This Row],[CycleNumber]]&gt;1,IF(AND(R95=1,מרקובחצי[[#This Row],[עד ועד]]&lt;29),1,IF(AND(U95=1,NOT(OR(מרקובחצי[[#This Row],[עד ועד]]&lt;J95,מרקובחצי[[#This Row],[עד ועד]]&gt;K95))),1,"")),"")</f>
        <v/>
      </c>
      <c r="V96" s="19">
        <f>IF(מרקובחצי[[#This Row],[CycleNumber]]&gt;1,IF(AND(SUM(R95:T95)=1,מרקובחצי[[#This Row],[עד ועד]]&gt;28,מרקובחצי[[#This Row],[עד ועד]]&lt;32),1,IF(OR(S95=1,AND(R95=1,מרקובחצי[[#This Row],[עד ועד]]&gt;28),AND(T95=1,מרקובחצי[[#This Row],[עד ועד]]&lt;32)),1,IF(AND(V95=1,NOT(OR(מרקובחצי[[#This Row],[עד ועד]]&lt;J95,מרקובחצי[[#This Row],[עד ועד]]&gt;K95))),1,""))),"")</f>
        <v>1</v>
      </c>
      <c r="W96" s="19" t="str">
        <f>IF(מרקובחצי[[#This Row],[CycleNumber]]&gt;1,IF(AND(T95=1,מרקובחצי[[#This Row],[עד ועד]]&gt;31),1,IF(AND(W95=1,NOT(OR(מרקובחצי[[#This Row],[עד ועד]]&lt;J95,מרקובחצי[[#This Row],[עד ועד]]&gt;K95))),1,"")),"")</f>
        <v/>
      </c>
      <c r="X96" s="19" t="str">
        <f>IF(AND(מרקובחצי[[#This Row],[CycleNumber]]&lt;$B97,SUM(מרקובחצי[[#This Row],[11]],R97)=2),1,"")</f>
        <v/>
      </c>
      <c r="Y96" s="19" t="str">
        <f>IF(AND(מרקובחצי[[#This Row],[CycleNumber]]&lt;$B97,SUM(מרקובחצי[[#This Row],[11]],S97)=2),1,"")</f>
        <v/>
      </c>
      <c r="Z96" s="19" t="str">
        <f>IF(AND(מרקובחצי[[#This Row],[CycleNumber]]&lt;$B97,SUM(מרקובחצי[[#This Row],[13]],S97)=2),1,"")</f>
        <v/>
      </c>
      <c r="AA96" s="19" t="str">
        <f>IF(AND(מרקובחצי[[#This Row],[CycleNumber]]&lt;$B97,SUM(מרקובחצי[[#This Row],[13]],T97)=2),1,"")</f>
        <v/>
      </c>
      <c r="AB96" s="19" t="str">
        <f>IF(AND(מרקובחצי[[#This Row],[CycleNumber]]&lt;$B97,SUM(מרקובחצי[[#This Row],[21]],U97)=2),1,"")</f>
        <v/>
      </c>
      <c r="AC96" s="19" t="str">
        <f>IF(AND(מרקובחצי[[#This Row],[CycleNumber]]&lt;$B97,SUM(מרקובחצי[[#This Row],[21]],V97)=2),1,"")</f>
        <v/>
      </c>
      <c r="AD96" s="19" t="str">
        <f>IF(AND(מרקובחצי[[#This Row],[CycleNumber]]&lt;$B97,SUM(מרקובחצי[[#This Row],[23]],V97)=2),1,"")</f>
        <v/>
      </c>
      <c r="AE96" s="19" t="str">
        <f>IF(AND(מרקובחצי[[#This Row],[CycleNumber]]&lt;$B97,SUM(מרקובחצי[[#This Row],[23]],W97)=2),1,"")</f>
        <v/>
      </c>
      <c r="AF96" s="19" t="str">
        <f>IF(AND(מרקובחצי[[#This Row],[CycleNumber]]&lt;$B97,SUM(מרקובחצי[[#This Row],[31]],O97)=2),1,"")</f>
        <v/>
      </c>
      <c r="AG96" s="19" t="str">
        <f>IF(AND(מרקובחצי[[#This Row],[CycleNumber]]&lt;$B97,SUM(מרקובחצי[[#This Row],[31]],P97)=2),1,"")</f>
        <v/>
      </c>
      <c r="AH96" s="19" t="str">
        <f>IF(AND(מרקובחצי[[#This Row],[CycleNumber]]&lt;$B97,SUM(מרקובחצי[[#This Row],[31]],Q97)=2),1,"")</f>
        <v/>
      </c>
      <c r="AI96" s="19" t="str">
        <f>IF(AND(מרקובחצי[[#This Row],[CycleNumber]]&lt;$B97,SUM(U96:U97)=2),1,"")</f>
        <v/>
      </c>
      <c r="AJ96" s="19" t="str">
        <f>IF(AND(מרקובחצי[[#This Row],[CycleNumber]]&lt;$B97,SUM(מרקובחצי[[#This Row],[32]],O97)=2),1,"")</f>
        <v/>
      </c>
      <c r="AK96" s="19" t="str">
        <f>IF(AND(מרקובחצי[[#This Row],[CycleNumber]]&lt;$B97,SUM(מרקובחצי[[#This Row],[32]],P97)=2),1,"")</f>
        <v/>
      </c>
      <c r="AL96" s="19" t="str">
        <f>IF(AND(מרקובחצי[[#This Row],[CycleNumber]]&lt;$B97,SUM(מרקובחצי[[#This Row],[32]],Q97)=2),1,"")</f>
        <v/>
      </c>
      <c r="AM96" s="19" t="str">
        <f>IF(AND(מרקובחצי[[#This Row],[CycleNumber]]&lt;$B97,SUM(V96:V97)=2),1,"")</f>
        <v/>
      </c>
      <c r="AN96" s="19" t="str">
        <f>IF(AND(מרקובחצי[[#This Row],[CycleNumber]]&lt;$B97,SUM(מרקובחצי[[#This Row],[33]],O97)=2),1,"")</f>
        <v/>
      </c>
      <c r="AO96" s="19" t="str">
        <f>IF(AND(מרקובחצי[[#This Row],[CycleNumber]]&lt;$B97,SUM(מרקובחצי[[#This Row],[33]],P97)=2),1,"")</f>
        <v/>
      </c>
      <c r="AP96" s="19" t="str">
        <f>IF(AND(מרקובחצי[[#This Row],[CycleNumber]]&lt;$B97,SUM(מרקובחצי[[#This Row],[33]],Q97)=2),1,"")</f>
        <v/>
      </c>
      <c r="AQ96" s="19" t="str">
        <f>IF(AND(מרקובחצי[[#This Row],[CycleNumber]]&lt;$B97,SUM(W96:W97)=2),1,"")</f>
        <v/>
      </c>
      <c r="AR96" s="19" t="str">
        <f>IF(AND(מרקובחצי[[#This Row],[CycleNumber]]&lt;$B97,SUM(מרקובחצי[[#This Row],[12]],S97)=2),1,"")</f>
        <v/>
      </c>
      <c r="AS96" s="19" t="str">
        <f>IF(AND(מרקובחצי[[#This Row],[CycleNumber]]&lt;$B97,SUM(מרקובחצי[[#This Row],[22]],V97)=2),1,"")</f>
        <v/>
      </c>
      <c r="AT96" s="21">
        <f>SUM(מרקובחצי[[#This Row],[11]:[33]])</f>
        <v>1</v>
      </c>
    </row>
    <row r="97" spans="1:46" ht="15.6" x14ac:dyDescent="0.25">
      <c r="A97" s="19" t="s">
        <v>11</v>
      </c>
      <c r="B97" s="19">
        <v>1</v>
      </c>
      <c r="C97">
        <v>27</v>
      </c>
      <c r="D97" s="19">
        <f>מרקובחצי[[#This Row],[LengthofCycle]]+1</f>
        <v>28</v>
      </c>
      <c r="E97" t="str">
        <f>IF(IFERROR(LOOKUP(מרקובחצי[[#This Row],[ClientID]],קביעויות[הפלגה]),FALSE)=מרקובחצי[[#This Row],[ClientID]],1,"")</f>
        <v/>
      </c>
      <c r="F97" t="str">
        <f>IF(IFERROR(LOOKUP(מרקובחצי[[#This Row],[ClientID]],סוגחציקבוע[S31]),FALSE)=מרקובחצי[[#This Row],[ClientID]],1,"")</f>
        <v/>
      </c>
      <c r="G97">
        <f>IF(IFERROR(LOOKUP(מרקובחצי[[#This Row],[ClientID]],סוגחציקבוע[S32]),FALSE)=מרקובחצי[[#This Row],[ClientID]],1,"")</f>
        <v>1</v>
      </c>
      <c r="H97" t="str">
        <f>IF(IFERROR(LOOKUP(מרקובחצי[[#This Row],[ClientID]],סוגחציקבוע[S33]),FALSE)=מרקובחצי[[#This Row],[ClientID]],1,"")</f>
        <v/>
      </c>
      <c r="I97" t="str">
        <f>IF(IFERROR(LOOKUP(מרקובחצי[[#This Row],[ClientID]],סוגחציקבוע[S32&amp;33]),FALSE)=מרקובחצי[[#This Row],[ClientID]],1,"")</f>
        <v/>
      </c>
      <c r="J97" s="19">
        <f>IF(SUM(מרקובחצי[[#This Row],[11]:[13]])=1,מרקובחצי[[#This Row],[עד ועד]],IF(SUM(R96:T97)=1,IF(מרקובחצי[[#This Row],[עד ועד]]&lt;J96,מרקובחצי[[#This Row],[עד ועד]],J96),J96))</f>
        <v>28</v>
      </c>
      <c r="K97" s="19">
        <f>IF(SUM(מרקובחצי[[#This Row],[11]:[13]])=1,מרקובחצי[[#This Row],[עד ועד]],IF(SUM(R96:T97)=1,IF(מרקובחצי[[#This Row],[עד ועד]]&gt;K96,מרקובחצי[[#This Row],[עד ועד]],K96),K96))</f>
        <v>28</v>
      </c>
      <c r="L97" s="19" t="str">
        <f>IF(AND(SUM(מרקובחצי[[#This Row],[31]:[33]])=1,SUM(U96:W96)=0),מרקובחצי[[#This Row],[מקס]]-מרקובחצי[[#This Row],[מינ]],"")</f>
        <v/>
      </c>
      <c r="M9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97" s="19" t="str">
        <f t="shared" si="1"/>
        <v>S32</v>
      </c>
      <c r="O97" s="19">
        <f>IF(מרקובחצי[[#This Row],[קבעה הפלגה?]]=1,"",IF(AND(מרקובחצי[[#This Row],[עד ועד]]&lt;29,OR(מרקובחצי[[#This Row],[CycleNumber]]=1,AND(U96=1,OR(מרקובחצי[[#This Row],[עד ועד]]&lt;J96,מרקובחצי[[#This Row],[עד ועד]]&gt;K96)),AND(V96=1,מרקובחצי[[#This Row],[עד ועד]]&lt;J96),W96=1)),1,""))</f>
        <v>1</v>
      </c>
      <c r="P97" s="19" t="str">
        <f>IF(מרקובחצי[[#This Row],[קבעה הפלגה?]]=1,"",IF(AND(מרקובחצי[[#This Row],[עד ועד]]&gt;28,מרקובחצי[[#This Row],[עד ועד]]&lt;32,OR(מרקובחצי[[#This Row],[CycleNumber]]=1,AND(U96=1),AND(V96=1,OR(מרקובחצי[[#This Row],[עד ועד]]&lt;J96,מרקובחצי[[#This Row],[עד ועד]]&gt;K96)),W96=1)),1,""))</f>
        <v/>
      </c>
      <c r="Q97" s="19" t="str">
        <f>IF(מרקובחצי[[#This Row],[קבעה הפלגה?]]=1,"",IF(AND(מרקובחצי[[#This Row],[עד ועד]]&gt;31,OR(מרקובחצי[[#This Row],[CycleNumber]]=1,AND(U96=1),AND(V96=1,מרקובחצי[[#This Row],[עד ועד]]&gt;K96),AND(W96=1,OR(מרקובחצי[[#This Row],[עד ועד]]&gt;K96,מרקובחצי[[#This Row],[עד ועד]]&lt;J96)))),1,""))</f>
        <v/>
      </c>
      <c r="R97" s="19" t="str">
        <f>IF(מרקובחצי[[#This Row],[CycleNumber]]&gt;1,IF(AND(O96=1,מרקובחצי[[#This Row],[עד ועד]]&lt;29),1,""),"")</f>
        <v/>
      </c>
      <c r="S97" s="19" t="str">
        <f>IF(מרקובחצי[[#This Row],[CycleNumber]]&gt;1,IF(OR(AND(O96=1,מרקובחצי[[#This Row],[עד ועד]]&gt;28),AND(P96=1),AND(Q96=1,מרקובחצי[[#This Row],[עד ועד]]&lt;32)),1,""),"")</f>
        <v/>
      </c>
      <c r="T97" s="19" t="str">
        <f>IF(מרקובחצי[[#This Row],[CycleNumber]]&gt;1,IF(AND(Q96=1,מרקובחצי[[#This Row],[עד ועד]]&gt;31),1,""),"")</f>
        <v/>
      </c>
      <c r="U97" s="19" t="str">
        <f>IF(מרקובחצי[[#This Row],[CycleNumber]]&gt;1,IF(AND(R96=1,מרקובחצי[[#This Row],[עד ועד]]&lt;29),1,IF(AND(U96=1,NOT(OR(מרקובחצי[[#This Row],[עד ועד]]&lt;J96,מרקובחצי[[#This Row],[עד ועד]]&gt;K96))),1,"")),"")</f>
        <v/>
      </c>
      <c r="V97" s="19" t="str">
        <f>IF(מרקובחצי[[#This Row],[CycleNumber]]&gt;1,IF(AND(SUM(R96:T96)=1,מרקובחצי[[#This Row],[עד ועד]]&gt;28,מרקובחצי[[#This Row],[עד ועד]]&lt;32),1,IF(OR(S96=1,AND(R96=1,מרקובחצי[[#This Row],[עד ועד]]&gt;28),AND(T96=1,מרקובחצי[[#This Row],[עד ועד]]&lt;32)),1,IF(AND(V96=1,NOT(OR(מרקובחצי[[#This Row],[עד ועד]]&lt;J96,מרקובחצי[[#This Row],[עד ועד]]&gt;K96))),1,""))),"")</f>
        <v/>
      </c>
      <c r="W97" s="19" t="str">
        <f>IF(מרקובחצי[[#This Row],[CycleNumber]]&gt;1,IF(AND(T96=1,מרקובחצי[[#This Row],[עד ועד]]&gt;31),1,IF(AND(W96=1,NOT(OR(מרקובחצי[[#This Row],[עד ועד]]&lt;J96,מרקובחצי[[#This Row],[עד ועד]]&gt;K96))),1,"")),"")</f>
        <v/>
      </c>
      <c r="X97" s="19">
        <f>IF(AND(מרקובחצי[[#This Row],[CycleNumber]]&lt;$B98,SUM(מרקובחצי[[#This Row],[11]],R98)=2),1,"")</f>
        <v>1</v>
      </c>
      <c r="Y97" s="19" t="str">
        <f>IF(AND(מרקובחצי[[#This Row],[CycleNumber]]&lt;$B98,SUM(מרקובחצי[[#This Row],[11]],S98)=2),1,"")</f>
        <v/>
      </c>
      <c r="Z97" s="19" t="str">
        <f>IF(AND(מרקובחצי[[#This Row],[CycleNumber]]&lt;$B98,SUM(מרקובחצי[[#This Row],[13]],S98)=2),1,"")</f>
        <v/>
      </c>
      <c r="AA97" s="19" t="str">
        <f>IF(AND(מרקובחצי[[#This Row],[CycleNumber]]&lt;$B98,SUM(מרקובחצי[[#This Row],[13]],T98)=2),1,"")</f>
        <v/>
      </c>
      <c r="AB97" s="19" t="str">
        <f>IF(AND(מרקובחצי[[#This Row],[CycleNumber]]&lt;$B98,SUM(מרקובחצי[[#This Row],[21]],U98)=2),1,"")</f>
        <v/>
      </c>
      <c r="AC97" s="19" t="str">
        <f>IF(AND(מרקובחצי[[#This Row],[CycleNumber]]&lt;$B98,SUM(מרקובחצי[[#This Row],[21]],V98)=2),1,"")</f>
        <v/>
      </c>
      <c r="AD97" s="19" t="str">
        <f>IF(AND(מרקובחצי[[#This Row],[CycleNumber]]&lt;$B98,SUM(מרקובחצי[[#This Row],[23]],V98)=2),1,"")</f>
        <v/>
      </c>
      <c r="AE97" s="19" t="str">
        <f>IF(AND(מרקובחצי[[#This Row],[CycleNumber]]&lt;$B98,SUM(מרקובחצי[[#This Row],[23]],W98)=2),1,"")</f>
        <v/>
      </c>
      <c r="AF97" s="19" t="str">
        <f>IF(AND(מרקובחצי[[#This Row],[CycleNumber]]&lt;$B98,SUM(מרקובחצי[[#This Row],[31]],O98)=2),1,"")</f>
        <v/>
      </c>
      <c r="AG97" s="19" t="str">
        <f>IF(AND(מרקובחצי[[#This Row],[CycleNumber]]&lt;$B98,SUM(מרקובחצי[[#This Row],[31]],P98)=2),1,"")</f>
        <v/>
      </c>
      <c r="AH97" s="19" t="str">
        <f>IF(AND(מרקובחצי[[#This Row],[CycleNumber]]&lt;$B98,SUM(מרקובחצי[[#This Row],[31]],Q98)=2),1,"")</f>
        <v/>
      </c>
      <c r="AI97" s="19" t="str">
        <f>IF(AND(מרקובחצי[[#This Row],[CycleNumber]]&lt;$B98,SUM(U97:U98)=2),1,"")</f>
        <v/>
      </c>
      <c r="AJ97" s="19" t="str">
        <f>IF(AND(מרקובחצי[[#This Row],[CycleNumber]]&lt;$B98,SUM(מרקובחצי[[#This Row],[32]],O98)=2),1,"")</f>
        <v/>
      </c>
      <c r="AK97" s="19" t="str">
        <f>IF(AND(מרקובחצי[[#This Row],[CycleNumber]]&lt;$B98,SUM(מרקובחצי[[#This Row],[32]],P98)=2),1,"")</f>
        <v/>
      </c>
      <c r="AL97" s="19" t="str">
        <f>IF(AND(מרקובחצי[[#This Row],[CycleNumber]]&lt;$B98,SUM(מרקובחצי[[#This Row],[32]],Q98)=2),1,"")</f>
        <v/>
      </c>
      <c r="AM97" s="19" t="str">
        <f>IF(AND(מרקובחצי[[#This Row],[CycleNumber]]&lt;$B98,SUM(V97:V98)=2),1,"")</f>
        <v/>
      </c>
      <c r="AN97" s="19" t="str">
        <f>IF(AND(מרקובחצי[[#This Row],[CycleNumber]]&lt;$B98,SUM(מרקובחצי[[#This Row],[33]],O98)=2),1,"")</f>
        <v/>
      </c>
      <c r="AO97" s="19" t="str">
        <f>IF(AND(מרקובחצי[[#This Row],[CycleNumber]]&lt;$B98,SUM(מרקובחצי[[#This Row],[33]],P98)=2),1,"")</f>
        <v/>
      </c>
      <c r="AP97" s="19" t="str">
        <f>IF(AND(מרקובחצי[[#This Row],[CycleNumber]]&lt;$B98,SUM(מרקובחצי[[#This Row],[33]],Q98)=2),1,"")</f>
        <v/>
      </c>
      <c r="AQ97" s="19" t="str">
        <f>IF(AND(מרקובחצי[[#This Row],[CycleNumber]]&lt;$B98,SUM(W97:W98)=2),1,"")</f>
        <v/>
      </c>
      <c r="AR97" s="19" t="str">
        <f>IF(AND(מרקובחצי[[#This Row],[CycleNumber]]&lt;$B98,SUM(מרקובחצי[[#This Row],[12]],S98)=2),1,"")</f>
        <v/>
      </c>
      <c r="AS97" s="19" t="str">
        <f>IF(AND(מרקובחצי[[#This Row],[CycleNumber]]&lt;$B98,SUM(מרקובחצי[[#This Row],[22]],V98)=2),1,"")</f>
        <v/>
      </c>
      <c r="AT97" s="21">
        <f>SUM(מרקובחצי[[#This Row],[11]:[33]])</f>
        <v>1</v>
      </c>
    </row>
    <row r="98" spans="1:46" ht="15.6" x14ac:dyDescent="0.25">
      <c r="A98" s="19" t="s">
        <v>11</v>
      </c>
      <c r="B98" s="19">
        <v>2</v>
      </c>
      <c r="C98">
        <v>27</v>
      </c>
      <c r="D98" s="19">
        <f>מרקובחצי[[#This Row],[LengthofCycle]]+1</f>
        <v>28</v>
      </c>
      <c r="E98" t="str">
        <f>IF(IFERROR(LOOKUP(מרקובחצי[[#This Row],[ClientID]],קביעויות[הפלגה]),FALSE)=מרקובחצי[[#This Row],[ClientID]],1,"")</f>
        <v/>
      </c>
      <c r="F98" t="str">
        <f>IF(IFERROR(LOOKUP(מרקובחצי[[#This Row],[ClientID]],סוגחציקבוע[S31]),FALSE)=מרקובחצי[[#This Row],[ClientID]],1,"")</f>
        <v/>
      </c>
      <c r="G98">
        <f>IF(IFERROR(LOOKUP(מרקובחצי[[#This Row],[ClientID]],סוגחציקבוע[S32]),FALSE)=מרקובחצי[[#This Row],[ClientID]],1,"")</f>
        <v>1</v>
      </c>
      <c r="H98" t="str">
        <f>IF(IFERROR(LOOKUP(מרקובחצי[[#This Row],[ClientID]],סוגחציקבוע[S33]),FALSE)=מרקובחצי[[#This Row],[ClientID]],1,"")</f>
        <v/>
      </c>
      <c r="I98" t="str">
        <f>IF(IFERROR(LOOKUP(מרקובחצי[[#This Row],[ClientID]],סוגחציקבוע[S32&amp;33]),FALSE)=מרקובחצי[[#This Row],[ClientID]],1,"")</f>
        <v/>
      </c>
      <c r="J98" s="19">
        <f>IF(SUM(מרקובחצי[[#This Row],[11]:[13]])=1,מרקובחצי[[#This Row],[עד ועד]],IF(SUM(R97:T98)=1,IF(מרקובחצי[[#This Row],[עד ועד]]&lt;J97,מרקובחצי[[#This Row],[עד ועד]],J97),J97))</f>
        <v>28</v>
      </c>
      <c r="K98" s="19">
        <f>IF(SUM(מרקובחצי[[#This Row],[11]:[13]])=1,מרקובחצי[[#This Row],[עד ועד]],IF(SUM(R97:T98)=1,IF(מרקובחצי[[#This Row],[עד ועד]]&gt;K97,מרקובחצי[[#This Row],[עד ועד]],K97),K97))</f>
        <v>28</v>
      </c>
      <c r="L98" s="19" t="str">
        <f>IF(AND(SUM(מרקובחצי[[#This Row],[31]:[33]])=1,SUM(U97:W97)=0),מרקובחצי[[#This Row],[מקס]]-מרקובחצי[[#This Row],[מינ]],"")</f>
        <v/>
      </c>
      <c r="M9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98" s="19" t="str">
        <f t="shared" si="1"/>
        <v>S11</v>
      </c>
      <c r="O98" s="19" t="str">
        <f>IF(מרקובחצי[[#This Row],[קבעה הפלגה?]]=1,"",IF(AND(מרקובחצי[[#This Row],[עד ועד]]&lt;29,OR(מרקובחצי[[#This Row],[CycleNumber]]=1,AND(U97=1,OR(מרקובחצי[[#This Row],[עד ועד]]&lt;J97,מרקובחצי[[#This Row],[עד ועד]]&gt;K97)),AND(V97=1,מרקובחצי[[#This Row],[עד ועד]]&lt;J97),W97=1)),1,""))</f>
        <v/>
      </c>
      <c r="P98" s="19" t="str">
        <f>IF(מרקובחצי[[#This Row],[קבעה הפלגה?]]=1,"",IF(AND(מרקובחצי[[#This Row],[עד ועד]]&gt;28,מרקובחצי[[#This Row],[עד ועד]]&lt;32,OR(מרקובחצי[[#This Row],[CycleNumber]]=1,AND(U97=1),AND(V97=1,OR(מרקובחצי[[#This Row],[עד ועד]]&lt;J97,מרקובחצי[[#This Row],[עד ועד]]&gt;K97)),W97=1)),1,""))</f>
        <v/>
      </c>
      <c r="Q98" s="19" t="str">
        <f>IF(מרקובחצי[[#This Row],[קבעה הפלגה?]]=1,"",IF(AND(מרקובחצי[[#This Row],[עד ועד]]&gt;31,OR(מרקובחצי[[#This Row],[CycleNumber]]=1,AND(U97=1),AND(V97=1,מרקובחצי[[#This Row],[עד ועד]]&gt;K97),AND(W97=1,OR(מרקובחצי[[#This Row],[עד ועד]]&gt;K97,מרקובחצי[[#This Row],[עד ועד]]&lt;J97)))),1,""))</f>
        <v/>
      </c>
      <c r="R98" s="19">
        <f>IF(מרקובחצי[[#This Row],[CycleNumber]]&gt;1,IF(AND(O97=1,מרקובחצי[[#This Row],[עד ועד]]&lt;29),1,""),"")</f>
        <v>1</v>
      </c>
      <c r="S98" s="19" t="str">
        <f>IF(מרקובחצי[[#This Row],[CycleNumber]]&gt;1,IF(OR(AND(O97=1,מרקובחצי[[#This Row],[עד ועד]]&gt;28),AND(P97=1),AND(Q97=1,מרקובחצי[[#This Row],[עד ועד]]&lt;32)),1,""),"")</f>
        <v/>
      </c>
      <c r="T98" s="19" t="str">
        <f>IF(מרקובחצי[[#This Row],[CycleNumber]]&gt;1,IF(AND(Q97=1,מרקובחצי[[#This Row],[עד ועד]]&gt;31),1,""),"")</f>
        <v/>
      </c>
      <c r="U98" s="19" t="str">
        <f>IF(מרקובחצי[[#This Row],[CycleNumber]]&gt;1,IF(AND(R97=1,מרקובחצי[[#This Row],[עד ועד]]&lt;29),1,IF(AND(U97=1,NOT(OR(מרקובחצי[[#This Row],[עד ועד]]&lt;J97,מרקובחצי[[#This Row],[עד ועד]]&gt;K97))),1,"")),"")</f>
        <v/>
      </c>
      <c r="V98" s="19" t="str">
        <f>IF(מרקובחצי[[#This Row],[CycleNumber]]&gt;1,IF(AND(SUM(R97:T97)=1,מרקובחצי[[#This Row],[עד ועד]]&gt;28,מרקובחצי[[#This Row],[עד ועד]]&lt;32),1,IF(OR(S97=1,AND(R97=1,מרקובחצי[[#This Row],[עד ועד]]&gt;28),AND(T97=1,מרקובחצי[[#This Row],[עד ועד]]&lt;32)),1,IF(AND(V97=1,NOT(OR(מרקובחצי[[#This Row],[עד ועד]]&lt;J97,מרקובחצי[[#This Row],[עד ועד]]&gt;K97))),1,""))),"")</f>
        <v/>
      </c>
      <c r="W98" s="19" t="str">
        <f>IF(מרקובחצי[[#This Row],[CycleNumber]]&gt;1,IF(AND(T97=1,מרקובחצי[[#This Row],[עד ועד]]&gt;31),1,IF(AND(W97=1,NOT(OR(מרקובחצי[[#This Row],[עד ועד]]&lt;J97,מרקובחצי[[#This Row],[עד ועד]]&gt;K97))),1,"")),"")</f>
        <v/>
      </c>
      <c r="X98" s="19" t="str">
        <f>IF(AND(מרקובחצי[[#This Row],[CycleNumber]]&lt;$B99,SUM(מרקובחצי[[#This Row],[11]],R99)=2),1,"")</f>
        <v/>
      </c>
      <c r="Y98" s="19" t="str">
        <f>IF(AND(מרקובחצי[[#This Row],[CycleNumber]]&lt;$B99,SUM(מרקובחצי[[#This Row],[11]],S99)=2),1,"")</f>
        <v/>
      </c>
      <c r="Z98" s="19" t="str">
        <f>IF(AND(מרקובחצי[[#This Row],[CycleNumber]]&lt;$B99,SUM(מרקובחצי[[#This Row],[13]],S99)=2),1,"")</f>
        <v/>
      </c>
      <c r="AA98" s="19" t="str">
        <f>IF(AND(מרקובחצי[[#This Row],[CycleNumber]]&lt;$B99,SUM(מרקובחצי[[#This Row],[13]],T99)=2),1,"")</f>
        <v/>
      </c>
      <c r="AB98" s="19" t="str">
        <f>IF(AND(מרקובחצי[[#This Row],[CycleNumber]]&lt;$B99,SUM(מרקובחצי[[#This Row],[21]],U99)=2),1,"")</f>
        <v/>
      </c>
      <c r="AC98" s="19">
        <f>IF(AND(מרקובחצי[[#This Row],[CycleNumber]]&lt;$B99,SUM(מרקובחצי[[#This Row],[21]],V99)=2),1,"")</f>
        <v>1</v>
      </c>
      <c r="AD98" s="19" t="str">
        <f>IF(AND(מרקובחצי[[#This Row],[CycleNumber]]&lt;$B99,SUM(מרקובחצי[[#This Row],[23]],V99)=2),1,"")</f>
        <v/>
      </c>
      <c r="AE98" s="19" t="str">
        <f>IF(AND(מרקובחצי[[#This Row],[CycleNumber]]&lt;$B99,SUM(מרקובחצי[[#This Row],[23]],W99)=2),1,"")</f>
        <v/>
      </c>
      <c r="AF98" s="19" t="str">
        <f>IF(AND(מרקובחצי[[#This Row],[CycleNumber]]&lt;$B99,SUM(מרקובחצי[[#This Row],[31]],O99)=2),1,"")</f>
        <v/>
      </c>
      <c r="AG98" s="19" t="str">
        <f>IF(AND(מרקובחצי[[#This Row],[CycleNumber]]&lt;$B99,SUM(מרקובחצי[[#This Row],[31]],P99)=2),1,"")</f>
        <v/>
      </c>
      <c r="AH98" s="19" t="str">
        <f>IF(AND(מרקובחצי[[#This Row],[CycleNumber]]&lt;$B99,SUM(מרקובחצי[[#This Row],[31]],Q99)=2),1,"")</f>
        <v/>
      </c>
      <c r="AI98" s="19" t="str">
        <f>IF(AND(מרקובחצי[[#This Row],[CycleNumber]]&lt;$B99,SUM(U98:U99)=2),1,"")</f>
        <v/>
      </c>
      <c r="AJ98" s="19" t="str">
        <f>IF(AND(מרקובחצי[[#This Row],[CycleNumber]]&lt;$B99,SUM(מרקובחצי[[#This Row],[32]],O99)=2),1,"")</f>
        <v/>
      </c>
      <c r="AK98" s="19" t="str">
        <f>IF(AND(מרקובחצי[[#This Row],[CycleNumber]]&lt;$B99,SUM(מרקובחצי[[#This Row],[32]],P99)=2),1,"")</f>
        <v/>
      </c>
      <c r="AL98" s="19" t="str">
        <f>IF(AND(מרקובחצי[[#This Row],[CycleNumber]]&lt;$B99,SUM(מרקובחצי[[#This Row],[32]],Q99)=2),1,"")</f>
        <v/>
      </c>
      <c r="AM98" s="19" t="str">
        <f>IF(AND(מרקובחצי[[#This Row],[CycleNumber]]&lt;$B99,SUM(V98:V99)=2),1,"")</f>
        <v/>
      </c>
      <c r="AN98" s="19" t="str">
        <f>IF(AND(מרקובחצי[[#This Row],[CycleNumber]]&lt;$B99,SUM(מרקובחצי[[#This Row],[33]],O99)=2),1,"")</f>
        <v/>
      </c>
      <c r="AO98" s="19" t="str">
        <f>IF(AND(מרקובחצי[[#This Row],[CycleNumber]]&lt;$B99,SUM(מרקובחצי[[#This Row],[33]],P99)=2),1,"")</f>
        <v/>
      </c>
      <c r="AP98" s="19" t="str">
        <f>IF(AND(מרקובחצי[[#This Row],[CycleNumber]]&lt;$B99,SUM(מרקובחצי[[#This Row],[33]],Q99)=2),1,"")</f>
        <v/>
      </c>
      <c r="AQ98" s="19" t="str">
        <f>IF(AND(מרקובחצי[[#This Row],[CycleNumber]]&lt;$B99,SUM(W98:W99)=2),1,"")</f>
        <v/>
      </c>
      <c r="AR98" s="19" t="str">
        <f>IF(AND(מרקובחצי[[#This Row],[CycleNumber]]&lt;$B99,SUM(מרקובחצי[[#This Row],[12]],S99)=2),1,"")</f>
        <v/>
      </c>
      <c r="AS98" s="19" t="str">
        <f>IF(AND(מרקובחצי[[#This Row],[CycleNumber]]&lt;$B99,SUM(מרקובחצי[[#This Row],[22]],V99)=2),1,"")</f>
        <v/>
      </c>
      <c r="AT98" s="21">
        <f>SUM(מרקובחצי[[#This Row],[11]:[33]])</f>
        <v>1</v>
      </c>
    </row>
    <row r="99" spans="1:46" ht="15.6" x14ac:dyDescent="0.25">
      <c r="A99" s="19" t="s">
        <v>11</v>
      </c>
      <c r="B99" s="19">
        <v>3</v>
      </c>
      <c r="C99">
        <v>28</v>
      </c>
      <c r="D99" s="19">
        <f>מרקובחצי[[#This Row],[LengthofCycle]]+1</f>
        <v>29</v>
      </c>
      <c r="E99" t="str">
        <f>IF(IFERROR(LOOKUP(מרקובחצי[[#This Row],[ClientID]],קביעויות[הפלגה]),FALSE)=מרקובחצי[[#This Row],[ClientID]],1,"")</f>
        <v/>
      </c>
      <c r="F99" t="str">
        <f>IF(IFERROR(LOOKUP(מרקובחצי[[#This Row],[ClientID]],סוגחציקבוע[S31]),FALSE)=מרקובחצי[[#This Row],[ClientID]],1,"")</f>
        <v/>
      </c>
      <c r="G99">
        <f>IF(IFERROR(LOOKUP(מרקובחצי[[#This Row],[ClientID]],סוגחציקבוע[S32]),FALSE)=מרקובחצי[[#This Row],[ClientID]],1,"")</f>
        <v>1</v>
      </c>
      <c r="H99" t="str">
        <f>IF(IFERROR(LOOKUP(מרקובחצי[[#This Row],[ClientID]],סוגחציקבוע[S33]),FALSE)=מרקובחצי[[#This Row],[ClientID]],1,"")</f>
        <v/>
      </c>
      <c r="I99" t="str">
        <f>IF(IFERROR(LOOKUP(מרקובחצי[[#This Row],[ClientID]],סוגחציקבוע[S32&amp;33]),FALSE)=מרקובחצי[[#This Row],[ClientID]],1,"")</f>
        <v/>
      </c>
      <c r="J99" s="19">
        <f>IF(SUM(מרקובחצי[[#This Row],[11]:[13]])=1,מרקובחצי[[#This Row],[עד ועד]],IF(SUM(R98:T99)=1,IF(מרקובחצי[[#This Row],[עד ועד]]&lt;J98,מרקובחצי[[#This Row],[עד ועד]],J98),J98))</f>
        <v>28</v>
      </c>
      <c r="K99" s="19">
        <f>IF(SUM(מרקובחצי[[#This Row],[11]:[13]])=1,מרקובחצי[[#This Row],[עד ועד]],IF(SUM(R98:T99)=1,IF(מרקובחצי[[#This Row],[עד ועד]]&gt;K98,מרקובחצי[[#This Row],[עד ועד]],K98),K98))</f>
        <v>29</v>
      </c>
      <c r="L99" s="19">
        <f>IF(AND(SUM(מרקובחצי[[#This Row],[31]:[33]])=1,SUM(U98:W98)=0),מרקובחצי[[#This Row],[מקס]]-מרקובחצי[[#This Row],[מינ]],"")</f>
        <v>1</v>
      </c>
      <c r="M9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9" s="19" t="str">
        <f t="shared" si="1"/>
        <v>S21</v>
      </c>
      <c r="O99" s="19" t="str">
        <f>IF(מרקובחצי[[#This Row],[קבעה הפלגה?]]=1,"",IF(AND(מרקובחצי[[#This Row],[עד ועד]]&lt;29,OR(מרקובחצי[[#This Row],[CycleNumber]]=1,AND(U98=1,OR(מרקובחצי[[#This Row],[עד ועד]]&lt;J98,מרקובחצי[[#This Row],[עד ועד]]&gt;K98)),AND(V98=1,מרקובחצי[[#This Row],[עד ועד]]&lt;J98),W98=1)),1,""))</f>
        <v/>
      </c>
      <c r="P99" s="19" t="str">
        <f>IF(מרקובחצי[[#This Row],[קבעה הפלגה?]]=1,"",IF(AND(מרקובחצי[[#This Row],[עד ועד]]&gt;28,מרקובחצי[[#This Row],[עד ועד]]&lt;32,OR(מרקובחצי[[#This Row],[CycleNumber]]=1,AND(U98=1),AND(V98=1,OR(מרקובחצי[[#This Row],[עד ועד]]&lt;J98,מרקובחצי[[#This Row],[עד ועד]]&gt;K98)),W98=1)),1,""))</f>
        <v/>
      </c>
      <c r="Q99" s="19" t="str">
        <f>IF(מרקובחצי[[#This Row],[קבעה הפלגה?]]=1,"",IF(AND(מרקובחצי[[#This Row],[עד ועד]]&gt;31,OR(מרקובחצי[[#This Row],[CycleNumber]]=1,AND(U98=1),AND(V98=1,מרקובחצי[[#This Row],[עד ועד]]&gt;K98),AND(W98=1,OR(מרקובחצי[[#This Row],[עד ועד]]&gt;K98,מרקובחצי[[#This Row],[עד ועד]]&lt;J98)))),1,""))</f>
        <v/>
      </c>
      <c r="R99" s="19" t="str">
        <f>IF(מרקובחצי[[#This Row],[CycleNumber]]&gt;1,IF(AND(O98=1,מרקובחצי[[#This Row],[עד ועד]]&lt;29),1,""),"")</f>
        <v/>
      </c>
      <c r="S99" s="19" t="str">
        <f>IF(מרקובחצי[[#This Row],[CycleNumber]]&gt;1,IF(OR(AND(O98=1,מרקובחצי[[#This Row],[עד ועד]]&gt;28),AND(P98=1),AND(Q98=1,מרקובחצי[[#This Row],[עד ועד]]&lt;32)),1,""),"")</f>
        <v/>
      </c>
      <c r="T99" s="19" t="str">
        <f>IF(מרקובחצי[[#This Row],[CycleNumber]]&gt;1,IF(AND(Q98=1,מרקובחצי[[#This Row],[עד ועד]]&gt;31),1,""),"")</f>
        <v/>
      </c>
      <c r="U99" s="19" t="str">
        <f>IF(מרקובחצי[[#This Row],[CycleNumber]]&gt;1,IF(AND(R98=1,מרקובחצי[[#This Row],[עד ועד]]&lt;29),1,IF(AND(U98=1,NOT(OR(מרקובחצי[[#This Row],[עד ועד]]&lt;J98,מרקובחצי[[#This Row],[עד ועד]]&gt;K98))),1,"")),"")</f>
        <v/>
      </c>
      <c r="V99" s="19">
        <f>IF(מרקובחצי[[#This Row],[CycleNumber]]&gt;1,IF(AND(SUM(R98:T98)=1,מרקובחצי[[#This Row],[עד ועד]]&gt;28,מרקובחצי[[#This Row],[עד ועד]]&lt;32),1,IF(OR(S98=1,AND(R98=1,מרקובחצי[[#This Row],[עד ועד]]&gt;28),AND(T98=1,מרקובחצי[[#This Row],[עד ועד]]&lt;32)),1,IF(AND(V98=1,NOT(OR(מרקובחצי[[#This Row],[עד ועד]]&lt;J98,מרקובחצי[[#This Row],[עד ועד]]&gt;K98))),1,""))),"")</f>
        <v>1</v>
      </c>
      <c r="W99" s="19" t="str">
        <f>IF(מרקובחצי[[#This Row],[CycleNumber]]&gt;1,IF(AND(T98=1,מרקובחצי[[#This Row],[עד ועד]]&gt;31),1,IF(AND(W98=1,NOT(OR(מרקובחצי[[#This Row],[עד ועד]]&lt;J98,מרקובחצי[[#This Row],[עד ועד]]&gt;K98))),1,"")),"")</f>
        <v/>
      </c>
      <c r="X99" s="19" t="str">
        <f>IF(AND(מרקובחצי[[#This Row],[CycleNumber]]&lt;$B100,SUM(מרקובחצי[[#This Row],[11]],R100)=2),1,"")</f>
        <v/>
      </c>
      <c r="Y99" s="19" t="str">
        <f>IF(AND(מרקובחצי[[#This Row],[CycleNumber]]&lt;$B100,SUM(מרקובחצי[[#This Row],[11]],S100)=2),1,"")</f>
        <v/>
      </c>
      <c r="Z99" s="19" t="str">
        <f>IF(AND(מרקובחצי[[#This Row],[CycleNumber]]&lt;$B100,SUM(מרקובחצי[[#This Row],[13]],S100)=2),1,"")</f>
        <v/>
      </c>
      <c r="AA99" s="19" t="str">
        <f>IF(AND(מרקובחצי[[#This Row],[CycleNumber]]&lt;$B100,SUM(מרקובחצי[[#This Row],[13]],T100)=2),1,"")</f>
        <v/>
      </c>
      <c r="AB99" s="19" t="str">
        <f>IF(AND(מרקובחצי[[#This Row],[CycleNumber]]&lt;$B100,SUM(מרקובחצי[[#This Row],[21]],U100)=2),1,"")</f>
        <v/>
      </c>
      <c r="AC99" s="19" t="str">
        <f>IF(AND(מרקובחצי[[#This Row],[CycleNumber]]&lt;$B100,SUM(מרקובחצי[[#This Row],[21]],V100)=2),1,"")</f>
        <v/>
      </c>
      <c r="AD99" s="19" t="str">
        <f>IF(AND(מרקובחצי[[#This Row],[CycleNumber]]&lt;$B100,SUM(מרקובחצי[[#This Row],[23]],V100)=2),1,"")</f>
        <v/>
      </c>
      <c r="AE99" s="19" t="str">
        <f>IF(AND(מרקובחצי[[#This Row],[CycleNumber]]&lt;$B100,SUM(מרקובחצי[[#This Row],[23]],W100)=2),1,"")</f>
        <v/>
      </c>
      <c r="AF99" s="19" t="str">
        <f>IF(AND(מרקובחצי[[#This Row],[CycleNumber]]&lt;$B100,SUM(מרקובחצי[[#This Row],[31]],O100)=2),1,"")</f>
        <v/>
      </c>
      <c r="AG99" s="19" t="str">
        <f>IF(AND(מרקובחצי[[#This Row],[CycleNumber]]&lt;$B100,SUM(מרקובחצי[[#This Row],[31]],P100)=2),1,"")</f>
        <v/>
      </c>
      <c r="AH99" s="19" t="str">
        <f>IF(AND(מרקובחצי[[#This Row],[CycleNumber]]&lt;$B100,SUM(מרקובחצי[[#This Row],[31]],Q100)=2),1,"")</f>
        <v/>
      </c>
      <c r="AI99" s="19" t="str">
        <f>IF(AND(מרקובחצי[[#This Row],[CycleNumber]]&lt;$B100,SUM(U99:U100)=2),1,"")</f>
        <v/>
      </c>
      <c r="AJ99" s="19" t="str">
        <f>IF(AND(מרקובחצי[[#This Row],[CycleNumber]]&lt;$B100,SUM(מרקובחצי[[#This Row],[32]],O100)=2),1,"")</f>
        <v/>
      </c>
      <c r="AK99" s="19" t="str">
        <f>IF(AND(מרקובחצי[[#This Row],[CycleNumber]]&lt;$B100,SUM(מרקובחצי[[#This Row],[32]],P100)=2),1,"")</f>
        <v/>
      </c>
      <c r="AL99" s="19" t="str">
        <f>IF(AND(מרקובחצי[[#This Row],[CycleNumber]]&lt;$B100,SUM(מרקובחצי[[#This Row],[32]],Q100)=2),1,"")</f>
        <v/>
      </c>
      <c r="AM99" s="19">
        <f>IF(AND(מרקובחצי[[#This Row],[CycleNumber]]&lt;$B100,SUM(V99:V100)=2),1,"")</f>
        <v>1</v>
      </c>
      <c r="AN99" s="19" t="str">
        <f>IF(AND(מרקובחצי[[#This Row],[CycleNumber]]&lt;$B100,SUM(מרקובחצי[[#This Row],[33]],O100)=2),1,"")</f>
        <v/>
      </c>
      <c r="AO99" s="19" t="str">
        <f>IF(AND(מרקובחצי[[#This Row],[CycleNumber]]&lt;$B100,SUM(מרקובחצי[[#This Row],[33]],P100)=2),1,"")</f>
        <v/>
      </c>
      <c r="AP99" s="19" t="str">
        <f>IF(AND(מרקובחצי[[#This Row],[CycleNumber]]&lt;$B100,SUM(מרקובחצי[[#This Row],[33]],Q100)=2),1,"")</f>
        <v/>
      </c>
      <c r="AQ99" s="19" t="str">
        <f>IF(AND(מרקובחצי[[#This Row],[CycleNumber]]&lt;$B100,SUM(W99:W100)=2),1,"")</f>
        <v/>
      </c>
      <c r="AR99" s="19" t="str">
        <f>IF(AND(מרקובחצי[[#This Row],[CycleNumber]]&lt;$B100,SUM(מרקובחצי[[#This Row],[12]],S100)=2),1,"")</f>
        <v/>
      </c>
      <c r="AS99" s="19" t="str">
        <f>IF(AND(מרקובחצי[[#This Row],[CycleNumber]]&lt;$B100,SUM(מרקובחצי[[#This Row],[22]],V100)=2),1,"")</f>
        <v/>
      </c>
      <c r="AT99" s="21">
        <f>SUM(מרקובחצי[[#This Row],[11]:[33]])</f>
        <v>1</v>
      </c>
    </row>
    <row r="100" spans="1:46" ht="15.6" x14ac:dyDescent="0.25">
      <c r="A100" s="19" t="s">
        <v>11</v>
      </c>
      <c r="B100" s="19">
        <v>4</v>
      </c>
      <c r="C100">
        <v>27</v>
      </c>
      <c r="D100" s="19">
        <f>מרקובחצי[[#This Row],[LengthofCycle]]+1</f>
        <v>28</v>
      </c>
      <c r="E100" t="str">
        <f>IF(IFERROR(LOOKUP(מרקובחצי[[#This Row],[ClientID]],קביעויות[הפלגה]),FALSE)=מרקובחצי[[#This Row],[ClientID]],1,"")</f>
        <v/>
      </c>
      <c r="F100" t="str">
        <f>IF(IFERROR(LOOKUP(מרקובחצי[[#This Row],[ClientID]],סוגחציקבוע[S31]),FALSE)=מרקובחצי[[#This Row],[ClientID]],1,"")</f>
        <v/>
      </c>
      <c r="G100">
        <f>IF(IFERROR(LOOKUP(מרקובחצי[[#This Row],[ClientID]],סוגחציקבוע[S32]),FALSE)=מרקובחצי[[#This Row],[ClientID]],1,"")</f>
        <v>1</v>
      </c>
      <c r="H100" t="str">
        <f>IF(IFERROR(LOOKUP(מרקובחצי[[#This Row],[ClientID]],סוגחציקבוע[S33]),FALSE)=מרקובחצי[[#This Row],[ClientID]],1,"")</f>
        <v/>
      </c>
      <c r="I100" t="str">
        <f>IF(IFERROR(LOOKUP(מרקובחצי[[#This Row],[ClientID]],סוגחציקבוע[S32&amp;33]),FALSE)=מרקובחצי[[#This Row],[ClientID]],1,"")</f>
        <v/>
      </c>
      <c r="J100" s="19">
        <f>IF(SUM(מרקובחצי[[#This Row],[11]:[13]])=1,מרקובחצי[[#This Row],[עד ועד]],IF(SUM(R99:T100)=1,IF(מרקובחצי[[#This Row],[עד ועד]]&lt;J99,מרקובחצי[[#This Row],[עד ועד]],J99),J99))</f>
        <v>28</v>
      </c>
      <c r="K100" s="19">
        <f>IF(SUM(מרקובחצי[[#This Row],[11]:[13]])=1,מרקובחצי[[#This Row],[עד ועד]],IF(SUM(R99:T100)=1,IF(מרקובחצי[[#This Row],[עד ועד]]&gt;K99,מרקובחצי[[#This Row],[עד ועד]],K99),K99))</f>
        <v>29</v>
      </c>
      <c r="L100" s="19" t="str">
        <f>IF(AND(SUM(מרקובחצי[[#This Row],[31]:[33]])=1,SUM(U99:W99)=0),מרקובחצי[[#This Row],[מקס]]-מרקובחצי[[#This Row],[מינ]],"")</f>
        <v/>
      </c>
      <c r="M10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0" s="19" t="str">
        <f t="shared" si="1"/>
        <v>S32</v>
      </c>
      <c r="O100" s="19" t="str">
        <f>IF(מרקובחצי[[#This Row],[קבעה הפלגה?]]=1,"",IF(AND(מרקובחצי[[#This Row],[עד ועד]]&lt;29,OR(מרקובחצי[[#This Row],[CycleNumber]]=1,AND(U99=1,OR(מרקובחצי[[#This Row],[עד ועד]]&lt;J99,מרקובחצי[[#This Row],[עד ועד]]&gt;K99)),AND(V99=1,מרקובחצי[[#This Row],[עד ועד]]&lt;J99),W99=1)),1,""))</f>
        <v/>
      </c>
      <c r="P100" s="19" t="str">
        <f>IF(מרקובחצי[[#This Row],[קבעה הפלגה?]]=1,"",IF(AND(מרקובחצי[[#This Row],[עד ועד]]&gt;28,מרקובחצי[[#This Row],[עד ועד]]&lt;32,OR(מרקובחצי[[#This Row],[CycleNumber]]=1,AND(U99=1),AND(V99=1,OR(מרקובחצי[[#This Row],[עד ועד]]&lt;J99,מרקובחצי[[#This Row],[עד ועד]]&gt;K99)),W99=1)),1,""))</f>
        <v/>
      </c>
      <c r="Q100" s="19" t="str">
        <f>IF(מרקובחצי[[#This Row],[קבעה הפלגה?]]=1,"",IF(AND(מרקובחצי[[#This Row],[עד ועד]]&gt;31,OR(מרקובחצי[[#This Row],[CycleNumber]]=1,AND(U99=1),AND(V99=1,מרקובחצי[[#This Row],[עד ועד]]&gt;K99),AND(W99=1,OR(מרקובחצי[[#This Row],[עד ועד]]&gt;K99,מרקובחצי[[#This Row],[עד ועד]]&lt;J99)))),1,""))</f>
        <v/>
      </c>
      <c r="R100" s="19" t="str">
        <f>IF(מרקובחצי[[#This Row],[CycleNumber]]&gt;1,IF(AND(O99=1,מרקובחצי[[#This Row],[עד ועד]]&lt;29),1,""),"")</f>
        <v/>
      </c>
      <c r="S100" s="19" t="str">
        <f>IF(מרקובחצי[[#This Row],[CycleNumber]]&gt;1,IF(OR(AND(O99=1,מרקובחצי[[#This Row],[עד ועד]]&gt;28),AND(P99=1),AND(Q99=1,מרקובחצי[[#This Row],[עד ועד]]&lt;32)),1,""),"")</f>
        <v/>
      </c>
      <c r="T100" s="19" t="str">
        <f>IF(מרקובחצי[[#This Row],[CycleNumber]]&gt;1,IF(AND(Q99=1,מרקובחצי[[#This Row],[עד ועד]]&gt;31),1,""),"")</f>
        <v/>
      </c>
      <c r="U100" s="19" t="str">
        <f>IF(מרקובחצי[[#This Row],[CycleNumber]]&gt;1,IF(AND(R99=1,מרקובחצי[[#This Row],[עד ועד]]&lt;29),1,IF(AND(U99=1,NOT(OR(מרקובחצי[[#This Row],[עד ועד]]&lt;J99,מרקובחצי[[#This Row],[עד ועד]]&gt;K99))),1,"")),"")</f>
        <v/>
      </c>
      <c r="V100" s="19">
        <f>IF(מרקובחצי[[#This Row],[CycleNumber]]&gt;1,IF(AND(SUM(R99:T99)=1,מרקובחצי[[#This Row],[עד ועד]]&gt;28,מרקובחצי[[#This Row],[עד ועד]]&lt;32),1,IF(OR(S99=1,AND(R99=1,מרקובחצי[[#This Row],[עד ועד]]&gt;28),AND(T99=1,מרקובחצי[[#This Row],[עד ועד]]&lt;32)),1,IF(AND(V99=1,NOT(OR(מרקובחצי[[#This Row],[עד ועד]]&lt;J99,מרקובחצי[[#This Row],[עד ועד]]&gt;K99))),1,""))),"")</f>
        <v>1</v>
      </c>
      <c r="W100" s="19" t="str">
        <f>IF(מרקובחצי[[#This Row],[CycleNumber]]&gt;1,IF(AND(T99=1,מרקובחצי[[#This Row],[עד ועד]]&gt;31),1,IF(AND(W99=1,NOT(OR(מרקובחצי[[#This Row],[עד ועד]]&lt;J99,מרקובחצי[[#This Row],[עד ועד]]&gt;K99))),1,"")),"")</f>
        <v/>
      </c>
      <c r="X100" s="19" t="str">
        <f>IF(AND(מרקובחצי[[#This Row],[CycleNumber]]&lt;$B101,SUM(מרקובחצי[[#This Row],[11]],R101)=2),1,"")</f>
        <v/>
      </c>
      <c r="Y100" s="19" t="str">
        <f>IF(AND(מרקובחצי[[#This Row],[CycleNumber]]&lt;$B101,SUM(מרקובחצי[[#This Row],[11]],S101)=2),1,"")</f>
        <v/>
      </c>
      <c r="Z100" s="19" t="str">
        <f>IF(AND(מרקובחצי[[#This Row],[CycleNumber]]&lt;$B101,SUM(מרקובחצי[[#This Row],[13]],S101)=2),1,"")</f>
        <v/>
      </c>
      <c r="AA100" s="19" t="str">
        <f>IF(AND(מרקובחצי[[#This Row],[CycleNumber]]&lt;$B101,SUM(מרקובחצי[[#This Row],[13]],T101)=2),1,"")</f>
        <v/>
      </c>
      <c r="AB100" s="19" t="str">
        <f>IF(AND(מרקובחצי[[#This Row],[CycleNumber]]&lt;$B101,SUM(מרקובחצי[[#This Row],[21]],U101)=2),1,"")</f>
        <v/>
      </c>
      <c r="AC100" s="19" t="str">
        <f>IF(AND(מרקובחצי[[#This Row],[CycleNumber]]&lt;$B101,SUM(מרקובחצי[[#This Row],[21]],V101)=2),1,"")</f>
        <v/>
      </c>
      <c r="AD100" s="19" t="str">
        <f>IF(AND(מרקובחצי[[#This Row],[CycleNumber]]&lt;$B101,SUM(מרקובחצי[[#This Row],[23]],V101)=2),1,"")</f>
        <v/>
      </c>
      <c r="AE100" s="19" t="str">
        <f>IF(AND(מרקובחצי[[#This Row],[CycleNumber]]&lt;$B101,SUM(מרקובחצי[[#This Row],[23]],W101)=2),1,"")</f>
        <v/>
      </c>
      <c r="AF100" s="19" t="str">
        <f>IF(AND(מרקובחצי[[#This Row],[CycleNumber]]&lt;$B101,SUM(מרקובחצי[[#This Row],[31]],O101)=2),1,"")</f>
        <v/>
      </c>
      <c r="AG100" s="19" t="str">
        <f>IF(AND(מרקובחצי[[#This Row],[CycleNumber]]&lt;$B101,SUM(מרקובחצי[[#This Row],[31]],P101)=2),1,"")</f>
        <v/>
      </c>
      <c r="AH100" s="19" t="str">
        <f>IF(AND(מרקובחצי[[#This Row],[CycleNumber]]&lt;$B101,SUM(מרקובחצי[[#This Row],[31]],Q101)=2),1,"")</f>
        <v/>
      </c>
      <c r="AI100" s="19" t="str">
        <f>IF(AND(מרקובחצי[[#This Row],[CycleNumber]]&lt;$B101,SUM(U100:U101)=2),1,"")</f>
        <v/>
      </c>
      <c r="AJ100" s="19" t="str">
        <f>IF(AND(מרקובחצי[[#This Row],[CycleNumber]]&lt;$B101,SUM(מרקובחצי[[#This Row],[32]],O101)=2),1,"")</f>
        <v/>
      </c>
      <c r="AK100" s="19" t="str">
        <f>IF(AND(מרקובחצי[[#This Row],[CycleNumber]]&lt;$B101,SUM(מרקובחצי[[#This Row],[32]],P101)=2),1,"")</f>
        <v/>
      </c>
      <c r="AL100" s="19" t="str">
        <f>IF(AND(מרקובחצי[[#This Row],[CycleNumber]]&lt;$B101,SUM(מרקובחצי[[#This Row],[32]],Q101)=2),1,"")</f>
        <v/>
      </c>
      <c r="AM100" s="19">
        <f>IF(AND(מרקובחצי[[#This Row],[CycleNumber]]&lt;$B101,SUM(V100:V101)=2),1,"")</f>
        <v>1</v>
      </c>
      <c r="AN100" s="19" t="str">
        <f>IF(AND(מרקובחצי[[#This Row],[CycleNumber]]&lt;$B101,SUM(מרקובחצי[[#This Row],[33]],O101)=2),1,"")</f>
        <v/>
      </c>
      <c r="AO100" s="19" t="str">
        <f>IF(AND(מרקובחצי[[#This Row],[CycleNumber]]&lt;$B101,SUM(מרקובחצי[[#This Row],[33]],P101)=2),1,"")</f>
        <v/>
      </c>
      <c r="AP100" s="19" t="str">
        <f>IF(AND(מרקובחצי[[#This Row],[CycleNumber]]&lt;$B101,SUM(מרקובחצי[[#This Row],[33]],Q101)=2),1,"")</f>
        <v/>
      </c>
      <c r="AQ100" s="19" t="str">
        <f>IF(AND(מרקובחצי[[#This Row],[CycleNumber]]&lt;$B101,SUM(W100:W101)=2),1,"")</f>
        <v/>
      </c>
      <c r="AR100" s="19" t="str">
        <f>IF(AND(מרקובחצי[[#This Row],[CycleNumber]]&lt;$B101,SUM(מרקובחצי[[#This Row],[12]],S101)=2),1,"")</f>
        <v/>
      </c>
      <c r="AS100" s="19" t="str">
        <f>IF(AND(מרקובחצי[[#This Row],[CycleNumber]]&lt;$B101,SUM(מרקובחצי[[#This Row],[22]],V101)=2),1,"")</f>
        <v/>
      </c>
      <c r="AT100" s="21">
        <f>SUM(מרקובחצי[[#This Row],[11]:[33]])</f>
        <v>1</v>
      </c>
    </row>
    <row r="101" spans="1:46" ht="15.6" x14ac:dyDescent="0.25">
      <c r="A101" s="19" t="s">
        <v>11</v>
      </c>
      <c r="B101" s="19">
        <v>5</v>
      </c>
      <c r="C101">
        <v>27</v>
      </c>
      <c r="D101" s="19">
        <f>מרקובחצי[[#This Row],[LengthofCycle]]+1</f>
        <v>28</v>
      </c>
      <c r="E101" t="str">
        <f>IF(IFERROR(LOOKUP(מרקובחצי[[#This Row],[ClientID]],קביעויות[הפלגה]),FALSE)=מרקובחצי[[#This Row],[ClientID]],1,"")</f>
        <v/>
      </c>
      <c r="F101" t="str">
        <f>IF(IFERROR(LOOKUP(מרקובחצי[[#This Row],[ClientID]],סוגחציקבוע[S31]),FALSE)=מרקובחצי[[#This Row],[ClientID]],1,"")</f>
        <v/>
      </c>
      <c r="G101">
        <f>IF(IFERROR(LOOKUP(מרקובחצי[[#This Row],[ClientID]],סוגחציקבוע[S32]),FALSE)=מרקובחצי[[#This Row],[ClientID]],1,"")</f>
        <v>1</v>
      </c>
      <c r="H101" t="str">
        <f>IF(IFERROR(LOOKUP(מרקובחצי[[#This Row],[ClientID]],סוגחציקבוע[S33]),FALSE)=מרקובחצי[[#This Row],[ClientID]],1,"")</f>
        <v/>
      </c>
      <c r="I101" t="str">
        <f>IF(IFERROR(LOOKUP(מרקובחצי[[#This Row],[ClientID]],סוגחציקבוע[S32&amp;33]),FALSE)=מרקובחצי[[#This Row],[ClientID]],1,"")</f>
        <v/>
      </c>
      <c r="J101" s="19">
        <f>IF(SUM(מרקובחצי[[#This Row],[11]:[13]])=1,מרקובחצי[[#This Row],[עד ועד]],IF(SUM(R100:T101)=1,IF(מרקובחצי[[#This Row],[עד ועד]]&lt;J100,מרקובחצי[[#This Row],[עד ועד]],J100),J100))</f>
        <v>28</v>
      </c>
      <c r="K101" s="19">
        <f>IF(SUM(מרקובחצי[[#This Row],[11]:[13]])=1,מרקובחצי[[#This Row],[עד ועד]],IF(SUM(R100:T101)=1,IF(מרקובחצי[[#This Row],[עד ועד]]&gt;K100,מרקובחצי[[#This Row],[עד ועד]],K100),K100))</f>
        <v>29</v>
      </c>
      <c r="L101" s="19" t="str">
        <f>IF(AND(SUM(מרקובחצי[[#This Row],[31]:[33]])=1,SUM(U100:W100)=0),מרקובחצי[[#This Row],[מקס]]-מרקובחצי[[#This Row],[מינ]],"")</f>
        <v/>
      </c>
      <c r="M10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1" s="19" t="str">
        <f t="shared" si="1"/>
        <v>S32</v>
      </c>
      <c r="O101" s="19" t="str">
        <f>IF(מרקובחצי[[#This Row],[קבעה הפלגה?]]=1,"",IF(AND(מרקובחצי[[#This Row],[עד ועד]]&lt;29,OR(מרקובחצי[[#This Row],[CycleNumber]]=1,AND(U100=1,OR(מרקובחצי[[#This Row],[עד ועד]]&lt;J100,מרקובחצי[[#This Row],[עד ועד]]&gt;K100)),AND(V100=1,מרקובחצי[[#This Row],[עד ועד]]&lt;J100),W100=1)),1,""))</f>
        <v/>
      </c>
      <c r="P101" s="19" t="str">
        <f>IF(מרקובחצי[[#This Row],[קבעה הפלגה?]]=1,"",IF(AND(מרקובחצי[[#This Row],[עד ועד]]&gt;28,מרקובחצי[[#This Row],[עד ועד]]&lt;32,OR(מרקובחצי[[#This Row],[CycleNumber]]=1,AND(U100=1),AND(V100=1,OR(מרקובחצי[[#This Row],[עד ועד]]&lt;J100,מרקובחצי[[#This Row],[עד ועד]]&gt;K100)),W100=1)),1,""))</f>
        <v/>
      </c>
      <c r="Q101" s="19" t="str">
        <f>IF(מרקובחצי[[#This Row],[קבעה הפלגה?]]=1,"",IF(AND(מרקובחצי[[#This Row],[עד ועד]]&gt;31,OR(מרקובחצי[[#This Row],[CycleNumber]]=1,AND(U100=1),AND(V100=1,מרקובחצי[[#This Row],[עד ועד]]&gt;K100),AND(W100=1,OR(מרקובחצי[[#This Row],[עד ועד]]&gt;K100,מרקובחצי[[#This Row],[עד ועד]]&lt;J100)))),1,""))</f>
        <v/>
      </c>
      <c r="R101" s="19" t="str">
        <f>IF(מרקובחצי[[#This Row],[CycleNumber]]&gt;1,IF(AND(O100=1,מרקובחצי[[#This Row],[עד ועד]]&lt;29),1,""),"")</f>
        <v/>
      </c>
      <c r="S101" s="19" t="str">
        <f>IF(מרקובחצי[[#This Row],[CycleNumber]]&gt;1,IF(OR(AND(O100=1,מרקובחצי[[#This Row],[עד ועד]]&gt;28),AND(P100=1),AND(Q100=1,מרקובחצי[[#This Row],[עד ועד]]&lt;32)),1,""),"")</f>
        <v/>
      </c>
      <c r="T101" s="19" t="str">
        <f>IF(מרקובחצי[[#This Row],[CycleNumber]]&gt;1,IF(AND(Q100=1,מרקובחצי[[#This Row],[עד ועד]]&gt;31),1,""),"")</f>
        <v/>
      </c>
      <c r="U101" s="19" t="str">
        <f>IF(מרקובחצי[[#This Row],[CycleNumber]]&gt;1,IF(AND(R100=1,מרקובחצי[[#This Row],[עד ועד]]&lt;29),1,IF(AND(U100=1,NOT(OR(מרקובחצי[[#This Row],[עד ועד]]&lt;J100,מרקובחצי[[#This Row],[עד ועד]]&gt;K100))),1,"")),"")</f>
        <v/>
      </c>
      <c r="V101" s="19">
        <f>IF(מרקובחצי[[#This Row],[CycleNumber]]&gt;1,IF(AND(SUM(R100:T100)=1,מרקובחצי[[#This Row],[עד ועד]]&gt;28,מרקובחצי[[#This Row],[עד ועד]]&lt;32),1,IF(OR(S100=1,AND(R100=1,מרקובחצי[[#This Row],[עד ועד]]&gt;28),AND(T100=1,מרקובחצי[[#This Row],[עד ועד]]&lt;32)),1,IF(AND(V100=1,NOT(OR(מרקובחצי[[#This Row],[עד ועד]]&lt;J100,מרקובחצי[[#This Row],[עד ועד]]&gt;K100))),1,""))),"")</f>
        <v>1</v>
      </c>
      <c r="W101" s="19" t="str">
        <f>IF(מרקובחצי[[#This Row],[CycleNumber]]&gt;1,IF(AND(T100=1,מרקובחצי[[#This Row],[עד ועד]]&gt;31),1,IF(AND(W100=1,NOT(OR(מרקובחצי[[#This Row],[עד ועד]]&lt;J100,מרקובחצי[[#This Row],[עד ועד]]&gt;K100))),1,"")),"")</f>
        <v/>
      </c>
      <c r="X101" s="19" t="str">
        <f>IF(AND(מרקובחצי[[#This Row],[CycleNumber]]&lt;$B102,SUM(מרקובחצי[[#This Row],[11]],R102)=2),1,"")</f>
        <v/>
      </c>
      <c r="Y101" s="19" t="str">
        <f>IF(AND(מרקובחצי[[#This Row],[CycleNumber]]&lt;$B102,SUM(מרקובחצי[[#This Row],[11]],S102)=2),1,"")</f>
        <v/>
      </c>
      <c r="Z101" s="19" t="str">
        <f>IF(AND(מרקובחצי[[#This Row],[CycleNumber]]&lt;$B102,SUM(מרקובחצי[[#This Row],[13]],S102)=2),1,"")</f>
        <v/>
      </c>
      <c r="AA101" s="19" t="str">
        <f>IF(AND(מרקובחצי[[#This Row],[CycleNumber]]&lt;$B102,SUM(מרקובחצי[[#This Row],[13]],T102)=2),1,"")</f>
        <v/>
      </c>
      <c r="AB101" s="19" t="str">
        <f>IF(AND(מרקובחצי[[#This Row],[CycleNumber]]&lt;$B102,SUM(מרקובחצי[[#This Row],[21]],U102)=2),1,"")</f>
        <v/>
      </c>
      <c r="AC101" s="19" t="str">
        <f>IF(AND(מרקובחצי[[#This Row],[CycleNumber]]&lt;$B102,SUM(מרקובחצי[[#This Row],[21]],V102)=2),1,"")</f>
        <v/>
      </c>
      <c r="AD101" s="19" t="str">
        <f>IF(AND(מרקובחצי[[#This Row],[CycleNumber]]&lt;$B102,SUM(מרקובחצי[[#This Row],[23]],V102)=2),1,"")</f>
        <v/>
      </c>
      <c r="AE101" s="19" t="str">
        <f>IF(AND(מרקובחצי[[#This Row],[CycleNumber]]&lt;$B102,SUM(מרקובחצי[[#This Row],[23]],W102)=2),1,"")</f>
        <v/>
      </c>
      <c r="AF101" s="19" t="str">
        <f>IF(AND(מרקובחצי[[#This Row],[CycleNumber]]&lt;$B102,SUM(מרקובחצי[[#This Row],[31]],O102)=2),1,"")</f>
        <v/>
      </c>
      <c r="AG101" s="19" t="str">
        <f>IF(AND(מרקובחצי[[#This Row],[CycleNumber]]&lt;$B102,SUM(מרקובחצי[[#This Row],[31]],P102)=2),1,"")</f>
        <v/>
      </c>
      <c r="AH101" s="19" t="str">
        <f>IF(AND(מרקובחצי[[#This Row],[CycleNumber]]&lt;$B102,SUM(מרקובחצי[[#This Row],[31]],Q102)=2),1,"")</f>
        <v/>
      </c>
      <c r="AI101" s="19" t="str">
        <f>IF(AND(מרקובחצי[[#This Row],[CycleNumber]]&lt;$B102,SUM(U101:U102)=2),1,"")</f>
        <v/>
      </c>
      <c r="AJ101" s="19" t="str">
        <f>IF(AND(מרקובחצי[[#This Row],[CycleNumber]]&lt;$B102,SUM(מרקובחצי[[#This Row],[32]],O102)=2),1,"")</f>
        <v/>
      </c>
      <c r="AK101" s="19">
        <f>IF(AND(מרקובחצי[[#This Row],[CycleNumber]]&lt;$B102,SUM(מרקובחצי[[#This Row],[32]],P102)=2),1,"")</f>
        <v>1</v>
      </c>
      <c r="AL101" s="19" t="str">
        <f>IF(AND(מרקובחצי[[#This Row],[CycleNumber]]&lt;$B102,SUM(מרקובחצי[[#This Row],[32]],Q102)=2),1,"")</f>
        <v/>
      </c>
      <c r="AM101" s="19" t="str">
        <f>IF(AND(מרקובחצי[[#This Row],[CycleNumber]]&lt;$B102,SUM(V101:V102)=2),1,"")</f>
        <v/>
      </c>
      <c r="AN101" s="19" t="str">
        <f>IF(AND(מרקובחצי[[#This Row],[CycleNumber]]&lt;$B102,SUM(מרקובחצי[[#This Row],[33]],O102)=2),1,"")</f>
        <v/>
      </c>
      <c r="AO101" s="19" t="str">
        <f>IF(AND(מרקובחצי[[#This Row],[CycleNumber]]&lt;$B102,SUM(מרקובחצי[[#This Row],[33]],P102)=2),1,"")</f>
        <v/>
      </c>
      <c r="AP101" s="19" t="str">
        <f>IF(AND(מרקובחצי[[#This Row],[CycleNumber]]&lt;$B102,SUM(מרקובחצי[[#This Row],[33]],Q102)=2),1,"")</f>
        <v/>
      </c>
      <c r="AQ101" s="19" t="str">
        <f>IF(AND(מרקובחצי[[#This Row],[CycleNumber]]&lt;$B102,SUM(W101:W102)=2),1,"")</f>
        <v/>
      </c>
      <c r="AR101" s="19" t="str">
        <f>IF(AND(מרקובחצי[[#This Row],[CycleNumber]]&lt;$B102,SUM(מרקובחצי[[#This Row],[12]],S102)=2),1,"")</f>
        <v/>
      </c>
      <c r="AS101" s="19" t="str">
        <f>IF(AND(מרקובחצי[[#This Row],[CycleNumber]]&lt;$B102,SUM(מרקובחצי[[#This Row],[22]],V102)=2),1,"")</f>
        <v/>
      </c>
      <c r="AT101" s="21">
        <f>SUM(מרקובחצי[[#This Row],[11]:[33]])</f>
        <v>1</v>
      </c>
    </row>
    <row r="102" spans="1:46" ht="15.6" x14ac:dyDescent="0.25">
      <c r="A102" s="19" t="s">
        <v>11</v>
      </c>
      <c r="B102" s="19">
        <v>6</v>
      </c>
      <c r="C102">
        <v>29</v>
      </c>
      <c r="D102" s="19">
        <f>מרקובחצי[[#This Row],[LengthofCycle]]+1</f>
        <v>30</v>
      </c>
      <c r="E102" t="str">
        <f>IF(IFERROR(LOOKUP(מרקובחצי[[#This Row],[ClientID]],קביעויות[הפלגה]),FALSE)=מרקובחצי[[#This Row],[ClientID]],1,"")</f>
        <v/>
      </c>
      <c r="F102" t="str">
        <f>IF(IFERROR(LOOKUP(מרקובחצי[[#This Row],[ClientID]],סוגחציקבוע[S31]),FALSE)=מרקובחצי[[#This Row],[ClientID]],1,"")</f>
        <v/>
      </c>
      <c r="G102">
        <f>IF(IFERROR(LOOKUP(מרקובחצי[[#This Row],[ClientID]],סוגחציקבוע[S32]),FALSE)=מרקובחצי[[#This Row],[ClientID]],1,"")</f>
        <v>1</v>
      </c>
      <c r="H102" t="str">
        <f>IF(IFERROR(LOOKUP(מרקובחצי[[#This Row],[ClientID]],סוגחציקבוע[S33]),FALSE)=מרקובחצי[[#This Row],[ClientID]],1,"")</f>
        <v/>
      </c>
      <c r="I102" t="str">
        <f>IF(IFERROR(LOOKUP(מרקובחצי[[#This Row],[ClientID]],סוגחציקבוע[S32&amp;33]),FALSE)=מרקובחצי[[#This Row],[ClientID]],1,"")</f>
        <v/>
      </c>
      <c r="J102" s="19">
        <f>IF(SUM(מרקובחצי[[#This Row],[11]:[13]])=1,מרקובחצי[[#This Row],[עד ועד]],IF(SUM(R101:T102)=1,IF(מרקובחצי[[#This Row],[עד ועד]]&lt;J101,מרקובחצי[[#This Row],[עד ועד]],J101),J101))</f>
        <v>30</v>
      </c>
      <c r="K102" s="19">
        <f>IF(SUM(מרקובחצי[[#This Row],[11]:[13]])=1,מרקובחצי[[#This Row],[עד ועד]],IF(SUM(R101:T102)=1,IF(מרקובחצי[[#This Row],[עד ועד]]&gt;K101,מרקובחצי[[#This Row],[עד ועד]],K101),K101))</f>
        <v>30</v>
      </c>
      <c r="L102" s="19" t="str">
        <f>IF(AND(SUM(מרקובחצי[[#This Row],[31]:[33]])=1,SUM(U101:W101)=0),מרקובחצי[[#This Row],[מקס]]-מרקובחצי[[#This Row],[מינ]],"")</f>
        <v/>
      </c>
      <c r="M10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02" s="19" t="str">
        <f t="shared" si="1"/>
        <v>S32</v>
      </c>
      <c r="O102" s="19" t="str">
        <f>IF(מרקובחצי[[#This Row],[קבעה הפלגה?]]=1,"",IF(AND(מרקובחצי[[#This Row],[עד ועד]]&lt;29,OR(מרקובחצי[[#This Row],[CycleNumber]]=1,AND(U101=1,OR(מרקובחצי[[#This Row],[עד ועד]]&lt;J101,מרקובחצי[[#This Row],[עד ועד]]&gt;K101)),AND(V101=1,מרקובחצי[[#This Row],[עד ועד]]&lt;J101),W101=1)),1,""))</f>
        <v/>
      </c>
      <c r="P102" s="19">
        <f>IF(מרקובחצי[[#This Row],[קבעה הפלגה?]]=1,"",IF(AND(מרקובחצי[[#This Row],[עד ועד]]&gt;28,מרקובחצי[[#This Row],[עד ועד]]&lt;32,OR(מרקובחצי[[#This Row],[CycleNumber]]=1,AND(U101=1),AND(V101=1,OR(מרקובחצי[[#This Row],[עד ועד]]&lt;J101,מרקובחצי[[#This Row],[עד ועד]]&gt;K101)),W101=1)),1,""))</f>
        <v>1</v>
      </c>
      <c r="Q102" s="19" t="str">
        <f>IF(מרקובחצי[[#This Row],[קבעה הפלגה?]]=1,"",IF(AND(מרקובחצי[[#This Row],[עד ועד]]&gt;31,OR(מרקובחצי[[#This Row],[CycleNumber]]=1,AND(U101=1),AND(V101=1,מרקובחצי[[#This Row],[עד ועד]]&gt;K101),AND(W101=1,OR(מרקובחצי[[#This Row],[עד ועד]]&gt;K101,מרקובחצי[[#This Row],[עד ועד]]&lt;J101)))),1,""))</f>
        <v/>
      </c>
      <c r="R102" s="19" t="str">
        <f>IF(מרקובחצי[[#This Row],[CycleNumber]]&gt;1,IF(AND(O101=1,מרקובחצי[[#This Row],[עד ועד]]&lt;29),1,""),"")</f>
        <v/>
      </c>
      <c r="S102" s="19" t="str">
        <f>IF(מרקובחצי[[#This Row],[CycleNumber]]&gt;1,IF(OR(AND(O101=1,מרקובחצי[[#This Row],[עד ועד]]&gt;28),AND(P101=1),AND(Q101=1,מרקובחצי[[#This Row],[עד ועד]]&lt;32)),1,""),"")</f>
        <v/>
      </c>
      <c r="T102" s="19" t="str">
        <f>IF(מרקובחצי[[#This Row],[CycleNumber]]&gt;1,IF(AND(Q101=1,מרקובחצי[[#This Row],[עד ועד]]&gt;31),1,""),"")</f>
        <v/>
      </c>
      <c r="U102" s="19" t="str">
        <f>IF(מרקובחצי[[#This Row],[CycleNumber]]&gt;1,IF(AND(R101=1,מרקובחצי[[#This Row],[עד ועד]]&lt;29),1,IF(AND(U101=1,NOT(OR(מרקובחצי[[#This Row],[עד ועד]]&lt;J101,מרקובחצי[[#This Row],[עד ועד]]&gt;K101))),1,"")),"")</f>
        <v/>
      </c>
      <c r="V102" s="19" t="str">
        <f>IF(מרקובחצי[[#This Row],[CycleNumber]]&gt;1,IF(AND(SUM(R101:T101)=1,מרקובחצי[[#This Row],[עד ועד]]&gt;28,מרקובחצי[[#This Row],[עד ועד]]&lt;32),1,IF(OR(S101=1,AND(R101=1,מרקובחצי[[#This Row],[עד ועד]]&gt;28),AND(T101=1,מרקובחצי[[#This Row],[עד ועד]]&lt;32)),1,IF(AND(V101=1,NOT(OR(מרקובחצי[[#This Row],[עד ועד]]&lt;J101,מרקובחצי[[#This Row],[עד ועד]]&gt;K101))),1,""))),"")</f>
        <v/>
      </c>
      <c r="W102" s="19" t="str">
        <f>IF(מרקובחצי[[#This Row],[CycleNumber]]&gt;1,IF(AND(T101=1,מרקובחצי[[#This Row],[עד ועד]]&gt;31),1,IF(AND(W101=1,NOT(OR(מרקובחצי[[#This Row],[עד ועד]]&lt;J101,מרקובחצי[[#This Row],[עד ועד]]&gt;K101))),1,"")),"")</f>
        <v/>
      </c>
      <c r="X102" s="19" t="str">
        <f>IF(AND(מרקובחצי[[#This Row],[CycleNumber]]&lt;$B103,SUM(מרקובחצי[[#This Row],[11]],R103)=2),1,"")</f>
        <v/>
      </c>
      <c r="Y102" s="19" t="str">
        <f>IF(AND(מרקובחצי[[#This Row],[CycleNumber]]&lt;$B103,SUM(מרקובחצי[[#This Row],[11]],S103)=2),1,"")</f>
        <v/>
      </c>
      <c r="Z102" s="19" t="str">
        <f>IF(AND(מרקובחצי[[#This Row],[CycleNumber]]&lt;$B103,SUM(מרקובחצי[[#This Row],[13]],S103)=2),1,"")</f>
        <v/>
      </c>
      <c r="AA102" s="19" t="str">
        <f>IF(AND(מרקובחצי[[#This Row],[CycleNumber]]&lt;$B103,SUM(מרקובחצי[[#This Row],[13]],T103)=2),1,"")</f>
        <v/>
      </c>
      <c r="AB102" s="19" t="str">
        <f>IF(AND(מרקובחצי[[#This Row],[CycleNumber]]&lt;$B103,SUM(מרקובחצי[[#This Row],[21]],U103)=2),1,"")</f>
        <v/>
      </c>
      <c r="AC102" s="19" t="str">
        <f>IF(AND(מרקובחצי[[#This Row],[CycleNumber]]&lt;$B103,SUM(מרקובחצי[[#This Row],[21]],V103)=2),1,"")</f>
        <v/>
      </c>
      <c r="AD102" s="19" t="str">
        <f>IF(AND(מרקובחצי[[#This Row],[CycleNumber]]&lt;$B103,SUM(מרקובחצי[[#This Row],[23]],V103)=2),1,"")</f>
        <v/>
      </c>
      <c r="AE102" s="19" t="str">
        <f>IF(AND(מרקובחצי[[#This Row],[CycleNumber]]&lt;$B103,SUM(מרקובחצי[[#This Row],[23]],W103)=2),1,"")</f>
        <v/>
      </c>
      <c r="AF102" s="19" t="str">
        <f>IF(AND(מרקובחצי[[#This Row],[CycleNumber]]&lt;$B103,SUM(מרקובחצי[[#This Row],[31]],O103)=2),1,"")</f>
        <v/>
      </c>
      <c r="AG102" s="19" t="str">
        <f>IF(AND(מרקובחצי[[#This Row],[CycleNumber]]&lt;$B103,SUM(מרקובחצי[[#This Row],[31]],P103)=2),1,"")</f>
        <v/>
      </c>
      <c r="AH102" s="19" t="str">
        <f>IF(AND(מרקובחצי[[#This Row],[CycleNumber]]&lt;$B103,SUM(מרקובחצי[[#This Row],[31]],Q103)=2),1,"")</f>
        <v/>
      </c>
      <c r="AI102" s="19" t="str">
        <f>IF(AND(מרקובחצי[[#This Row],[CycleNumber]]&lt;$B103,SUM(U102:U103)=2),1,"")</f>
        <v/>
      </c>
      <c r="AJ102" s="19" t="str">
        <f>IF(AND(מרקובחצי[[#This Row],[CycleNumber]]&lt;$B103,SUM(מרקובחצי[[#This Row],[32]],O103)=2),1,"")</f>
        <v/>
      </c>
      <c r="AK102" s="19" t="str">
        <f>IF(AND(מרקובחצי[[#This Row],[CycleNumber]]&lt;$B103,SUM(מרקובחצי[[#This Row],[32]],P103)=2),1,"")</f>
        <v/>
      </c>
      <c r="AL102" s="19" t="str">
        <f>IF(AND(מרקובחצי[[#This Row],[CycleNumber]]&lt;$B103,SUM(מרקובחצי[[#This Row],[32]],Q103)=2),1,"")</f>
        <v/>
      </c>
      <c r="AM102" s="19" t="str">
        <f>IF(AND(מרקובחצי[[#This Row],[CycleNumber]]&lt;$B103,SUM(V102:V103)=2),1,"")</f>
        <v/>
      </c>
      <c r="AN102" s="19" t="str">
        <f>IF(AND(מרקובחצי[[#This Row],[CycleNumber]]&lt;$B103,SUM(מרקובחצי[[#This Row],[33]],O103)=2),1,"")</f>
        <v/>
      </c>
      <c r="AO102" s="19" t="str">
        <f>IF(AND(מרקובחצי[[#This Row],[CycleNumber]]&lt;$B103,SUM(מרקובחצי[[#This Row],[33]],P103)=2),1,"")</f>
        <v/>
      </c>
      <c r="AP102" s="19" t="str">
        <f>IF(AND(מרקובחצי[[#This Row],[CycleNumber]]&lt;$B103,SUM(מרקובחצי[[#This Row],[33]],Q103)=2),1,"")</f>
        <v/>
      </c>
      <c r="AQ102" s="19" t="str">
        <f>IF(AND(מרקובחצי[[#This Row],[CycleNumber]]&lt;$B103,SUM(W102:W103)=2),1,"")</f>
        <v/>
      </c>
      <c r="AR102" s="19">
        <f>IF(AND(מרקובחצי[[#This Row],[CycleNumber]]&lt;$B103,SUM(מרקובחצי[[#This Row],[12]],S103)=2),1,"")</f>
        <v>1</v>
      </c>
      <c r="AS102" s="19" t="str">
        <f>IF(AND(מרקובחצי[[#This Row],[CycleNumber]]&lt;$B103,SUM(מרקובחצי[[#This Row],[22]],V103)=2),1,"")</f>
        <v/>
      </c>
      <c r="AT102" s="21">
        <f>SUM(מרקובחצי[[#This Row],[11]:[33]])</f>
        <v>1</v>
      </c>
    </row>
    <row r="103" spans="1:46" ht="15.6" x14ac:dyDescent="0.25">
      <c r="A103" s="19" t="s">
        <v>11</v>
      </c>
      <c r="B103" s="19">
        <v>7</v>
      </c>
      <c r="C103">
        <v>28</v>
      </c>
      <c r="D103" s="19">
        <f>מרקובחצי[[#This Row],[LengthofCycle]]+1</f>
        <v>29</v>
      </c>
      <c r="E103" t="str">
        <f>IF(IFERROR(LOOKUP(מרקובחצי[[#This Row],[ClientID]],קביעויות[הפלגה]),FALSE)=מרקובחצי[[#This Row],[ClientID]],1,"")</f>
        <v/>
      </c>
      <c r="F103" t="str">
        <f>IF(IFERROR(LOOKUP(מרקובחצי[[#This Row],[ClientID]],סוגחציקבוע[S31]),FALSE)=מרקובחצי[[#This Row],[ClientID]],1,"")</f>
        <v/>
      </c>
      <c r="G103">
        <f>IF(IFERROR(LOOKUP(מרקובחצי[[#This Row],[ClientID]],סוגחציקבוע[S32]),FALSE)=מרקובחצי[[#This Row],[ClientID]],1,"")</f>
        <v>1</v>
      </c>
      <c r="H103" t="str">
        <f>IF(IFERROR(LOOKUP(מרקובחצי[[#This Row],[ClientID]],סוגחציקבוע[S33]),FALSE)=מרקובחצי[[#This Row],[ClientID]],1,"")</f>
        <v/>
      </c>
      <c r="I103" t="str">
        <f>IF(IFERROR(LOOKUP(מרקובחצי[[#This Row],[ClientID]],סוגחציקבוע[S32&amp;33]),FALSE)=מרקובחצי[[#This Row],[ClientID]],1,"")</f>
        <v/>
      </c>
      <c r="J103" s="19">
        <f>IF(SUM(מרקובחצי[[#This Row],[11]:[13]])=1,מרקובחצי[[#This Row],[עד ועד]],IF(SUM(R102:T103)=1,IF(מרקובחצי[[#This Row],[עד ועד]]&lt;J102,מרקובחצי[[#This Row],[עד ועד]],J102),J102))</f>
        <v>29</v>
      </c>
      <c r="K103" s="19">
        <f>IF(SUM(מרקובחצי[[#This Row],[11]:[13]])=1,מרקובחצי[[#This Row],[עד ועד]],IF(SUM(R102:T103)=1,IF(מרקובחצי[[#This Row],[עד ועד]]&gt;K102,מרקובחצי[[#This Row],[עד ועד]],K102),K102))</f>
        <v>30</v>
      </c>
      <c r="L103" s="19" t="str">
        <f>IF(AND(SUM(מרקובחצי[[#This Row],[31]:[33]])=1,SUM(U102:W102)=0),מרקובחצי[[#This Row],[מקס]]-מרקובחצי[[#This Row],[מינ]],"")</f>
        <v/>
      </c>
      <c r="M10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03" s="19" t="str">
        <f t="shared" si="1"/>
        <v>S12</v>
      </c>
      <c r="O103" s="19" t="str">
        <f>IF(מרקובחצי[[#This Row],[קבעה הפלגה?]]=1,"",IF(AND(מרקובחצי[[#This Row],[עד ועד]]&lt;29,OR(מרקובחצי[[#This Row],[CycleNumber]]=1,AND(U102=1,OR(מרקובחצי[[#This Row],[עד ועד]]&lt;J102,מרקובחצי[[#This Row],[עד ועד]]&gt;K102)),AND(V102=1,מרקובחצי[[#This Row],[עד ועד]]&lt;J102),W102=1)),1,""))</f>
        <v/>
      </c>
      <c r="P103" s="19" t="str">
        <f>IF(מרקובחצי[[#This Row],[קבעה הפלגה?]]=1,"",IF(AND(מרקובחצי[[#This Row],[עד ועד]]&gt;28,מרקובחצי[[#This Row],[עד ועד]]&lt;32,OR(מרקובחצי[[#This Row],[CycleNumber]]=1,AND(U102=1),AND(V102=1,OR(מרקובחצי[[#This Row],[עד ועד]]&lt;J102,מרקובחצי[[#This Row],[עד ועד]]&gt;K102)),W102=1)),1,""))</f>
        <v/>
      </c>
      <c r="Q103" s="19" t="str">
        <f>IF(מרקובחצי[[#This Row],[קבעה הפלגה?]]=1,"",IF(AND(מרקובחצי[[#This Row],[עד ועד]]&gt;31,OR(מרקובחצי[[#This Row],[CycleNumber]]=1,AND(U102=1),AND(V102=1,מרקובחצי[[#This Row],[עד ועד]]&gt;K102),AND(W102=1,OR(מרקובחצי[[#This Row],[עד ועד]]&gt;K102,מרקובחצי[[#This Row],[עד ועד]]&lt;J102)))),1,""))</f>
        <v/>
      </c>
      <c r="R103" s="19" t="str">
        <f>IF(מרקובחצי[[#This Row],[CycleNumber]]&gt;1,IF(AND(O102=1,מרקובחצי[[#This Row],[עד ועד]]&lt;29),1,""),"")</f>
        <v/>
      </c>
      <c r="S103" s="19">
        <f>IF(מרקובחצי[[#This Row],[CycleNumber]]&gt;1,IF(OR(AND(O102=1,מרקובחצי[[#This Row],[עד ועד]]&gt;28),AND(P102=1),AND(Q102=1,מרקובחצי[[#This Row],[עד ועד]]&lt;32)),1,""),"")</f>
        <v>1</v>
      </c>
      <c r="T103" s="19" t="str">
        <f>IF(מרקובחצי[[#This Row],[CycleNumber]]&gt;1,IF(AND(Q102=1,מרקובחצי[[#This Row],[עד ועד]]&gt;31),1,""),"")</f>
        <v/>
      </c>
      <c r="U103" s="19" t="str">
        <f>IF(מרקובחצי[[#This Row],[CycleNumber]]&gt;1,IF(AND(R102=1,מרקובחצי[[#This Row],[עד ועד]]&lt;29),1,IF(AND(U102=1,NOT(OR(מרקובחצי[[#This Row],[עד ועד]]&lt;J102,מרקובחצי[[#This Row],[עד ועד]]&gt;K102))),1,"")),"")</f>
        <v/>
      </c>
      <c r="V103" s="19" t="str">
        <f>IF(מרקובחצי[[#This Row],[CycleNumber]]&gt;1,IF(AND(SUM(R102:T102)=1,מרקובחצי[[#This Row],[עד ועד]]&gt;28,מרקובחצי[[#This Row],[עד ועד]]&lt;32),1,IF(OR(S102=1,AND(R102=1,מרקובחצי[[#This Row],[עד ועד]]&gt;28),AND(T102=1,מרקובחצי[[#This Row],[עד ועד]]&lt;32)),1,IF(AND(V102=1,NOT(OR(מרקובחצי[[#This Row],[עד ועד]]&lt;J102,מרקובחצי[[#This Row],[עד ועד]]&gt;K102))),1,""))),"")</f>
        <v/>
      </c>
      <c r="W103" s="19" t="str">
        <f>IF(מרקובחצי[[#This Row],[CycleNumber]]&gt;1,IF(AND(T102=1,מרקובחצי[[#This Row],[עד ועד]]&gt;31),1,IF(AND(W102=1,NOT(OR(מרקובחצי[[#This Row],[עד ועד]]&lt;J102,מרקובחצי[[#This Row],[עד ועד]]&gt;K102))),1,"")),"")</f>
        <v/>
      </c>
      <c r="X103" s="19" t="str">
        <f>IF(AND(מרקובחצי[[#This Row],[CycleNumber]]&lt;$B104,SUM(מרקובחצי[[#This Row],[11]],R104)=2),1,"")</f>
        <v/>
      </c>
      <c r="Y103" s="19" t="str">
        <f>IF(AND(מרקובחצי[[#This Row],[CycleNumber]]&lt;$B104,SUM(מרקובחצי[[#This Row],[11]],S104)=2),1,"")</f>
        <v/>
      </c>
      <c r="Z103" s="19" t="str">
        <f>IF(AND(מרקובחצי[[#This Row],[CycleNumber]]&lt;$B104,SUM(מרקובחצי[[#This Row],[13]],S104)=2),1,"")</f>
        <v/>
      </c>
      <c r="AA103" s="19" t="str">
        <f>IF(AND(מרקובחצי[[#This Row],[CycleNumber]]&lt;$B104,SUM(מרקובחצי[[#This Row],[13]],T104)=2),1,"")</f>
        <v/>
      </c>
      <c r="AB103" s="19" t="str">
        <f>IF(AND(מרקובחצי[[#This Row],[CycleNumber]]&lt;$B104,SUM(מרקובחצי[[#This Row],[21]],U104)=2),1,"")</f>
        <v/>
      </c>
      <c r="AC103" s="19" t="str">
        <f>IF(AND(מרקובחצי[[#This Row],[CycleNumber]]&lt;$B104,SUM(מרקובחצי[[#This Row],[21]],V104)=2),1,"")</f>
        <v/>
      </c>
      <c r="AD103" s="19" t="str">
        <f>IF(AND(מרקובחצי[[#This Row],[CycleNumber]]&lt;$B104,SUM(מרקובחצי[[#This Row],[23]],V104)=2),1,"")</f>
        <v/>
      </c>
      <c r="AE103" s="19" t="str">
        <f>IF(AND(מרקובחצי[[#This Row],[CycleNumber]]&lt;$B104,SUM(מרקובחצי[[#This Row],[23]],W104)=2),1,"")</f>
        <v/>
      </c>
      <c r="AF103" s="19" t="str">
        <f>IF(AND(מרקובחצי[[#This Row],[CycleNumber]]&lt;$B104,SUM(מרקובחצי[[#This Row],[31]],O104)=2),1,"")</f>
        <v/>
      </c>
      <c r="AG103" s="19" t="str">
        <f>IF(AND(מרקובחצי[[#This Row],[CycleNumber]]&lt;$B104,SUM(מרקובחצי[[#This Row],[31]],P104)=2),1,"")</f>
        <v/>
      </c>
      <c r="AH103" s="19" t="str">
        <f>IF(AND(מרקובחצי[[#This Row],[CycleNumber]]&lt;$B104,SUM(מרקובחצי[[#This Row],[31]],Q104)=2),1,"")</f>
        <v/>
      </c>
      <c r="AI103" s="19" t="str">
        <f>IF(AND(מרקובחצי[[#This Row],[CycleNumber]]&lt;$B104,SUM(U103:U104)=2),1,"")</f>
        <v/>
      </c>
      <c r="AJ103" s="19" t="str">
        <f>IF(AND(מרקובחצי[[#This Row],[CycleNumber]]&lt;$B104,SUM(מרקובחצי[[#This Row],[32]],O104)=2),1,"")</f>
        <v/>
      </c>
      <c r="AK103" s="19" t="str">
        <f>IF(AND(מרקובחצי[[#This Row],[CycleNumber]]&lt;$B104,SUM(מרקובחצי[[#This Row],[32]],P104)=2),1,"")</f>
        <v/>
      </c>
      <c r="AL103" s="19" t="str">
        <f>IF(AND(מרקובחצי[[#This Row],[CycleNumber]]&lt;$B104,SUM(מרקובחצי[[#This Row],[32]],Q104)=2),1,"")</f>
        <v/>
      </c>
      <c r="AM103" s="19" t="str">
        <f>IF(AND(מרקובחצי[[#This Row],[CycleNumber]]&lt;$B104,SUM(V103:V104)=2),1,"")</f>
        <v/>
      </c>
      <c r="AN103" s="19" t="str">
        <f>IF(AND(מרקובחצי[[#This Row],[CycleNumber]]&lt;$B104,SUM(מרקובחצי[[#This Row],[33]],O104)=2),1,"")</f>
        <v/>
      </c>
      <c r="AO103" s="19" t="str">
        <f>IF(AND(מרקובחצי[[#This Row],[CycleNumber]]&lt;$B104,SUM(מרקובחצי[[#This Row],[33]],P104)=2),1,"")</f>
        <v/>
      </c>
      <c r="AP103" s="19" t="str">
        <f>IF(AND(מרקובחצי[[#This Row],[CycleNumber]]&lt;$B104,SUM(מרקובחצי[[#This Row],[33]],Q104)=2),1,"")</f>
        <v/>
      </c>
      <c r="AQ103" s="19" t="str">
        <f>IF(AND(מרקובחצי[[#This Row],[CycleNumber]]&lt;$B104,SUM(W103:W104)=2),1,"")</f>
        <v/>
      </c>
      <c r="AR103" s="19" t="str">
        <f>IF(AND(מרקובחצי[[#This Row],[CycleNumber]]&lt;$B104,SUM(מרקובחצי[[#This Row],[12]],S104)=2),1,"")</f>
        <v/>
      </c>
      <c r="AS103" s="19">
        <f>IF(AND(מרקובחצי[[#This Row],[CycleNumber]]&lt;$B104,SUM(מרקובחצי[[#This Row],[22]],V104)=2),1,"")</f>
        <v>1</v>
      </c>
      <c r="AT103" s="21">
        <f>SUM(מרקובחצי[[#This Row],[11]:[33]])</f>
        <v>1</v>
      </c>
    </row>
    <row r="104" spans="1:46" ht="15.6" x14ac:dyDescent="0.25">
      <c r="A104" s="19" t="s">
        <v>11</v>
      </c>
      <c r="B104" s="19">
        <v>8</v>
      </c>
      <c r="C104">
        <v>27</v>
      </c>
      <c r="D104" s="19">
        <f>מרקובחצי[[#This Row],[LengthofCycle]]+1</f>
        <v>28</v>
      </c>
      <c r="E104" t="str">
        <f>IF(IFERROR(LOOKUP(מרקובחצי[[#This Row],[ClientID]],קביעויות[הפלגה]),FALSE)=מרקובחצי[[#This Row],[ClientID]],1,"")</f>
        <v/>
      </c>
      <c r="F104" t="str">
        <f>IF(IFERROR(LOOKUP(מרקובחצי[[#This Row],[ClientID]],סוגחציקבוע[S31]),FALSE)=מרקובחצי[[#This Row],[ClientID]],1,"")</f>
        <v/>
      </c>
      <c r="G104">
        <f>IF(IFERROR(LOOKUP(מרקובחצי[[#This Row],[ClientID]],סוגחציקבוע[S32]),FALSE)=מרקובחצי[[#This Row],[ClientID]],1,"")</f>
        <v>1</v>
      </c>
      <c r="H104" t="str">
        <f>IF(IFERROR(LOOKUP(מרקובחצי[[#This Row],[ClientID]],סוגחציקבוע[S33]),FALSE)=מרקובחצי[[#This Row],[ClientID]],1,"")</f>
        <v/>
      </c>
      <c r="I104" t="str">
        <f>IF(IFERROR(LOOKUP(מרקובחצי[[#This Row],[ClientID]],סוגחציקבוע[S32&amp;33]),FALSE)=מרקובחצי[[#This Row],[ClientID]],1,"")</f>
        <v/>
      </c>
      <c r="J104" s="19">
        <f>IF(SUM(מרקובחצי[[#This Row],[11]:[13]])=1,מרקובחצי[[#This Row],[עד ועד]],IF(SUM(R103:T104)=1,IF(מרקובחצי[[#This Row],[עד ועד]]&lt;J103,מרקובחצי[[#This Row],[עד ועד]],J103),J103))</f>
        <v>28</v>
      </c>
      <c r="K104" s="19">
        <f>IF(SUM(מרקובחצי[[#This Row],[11]:[13]])=1,מרקובחצי[[#This Row],[עד ועד]],IF(SUM(R103:T104)=1,IF(מרקובחצי[[#This Row],[עד ועד]]&gt;K103,מרקובחצי[[#This Row],[עד ועד]],K103),K103))</f>
        <v>30</v>
      </c>
      <c r="L104" s="19">
        <f>IF(AND(SUM(מרקובחצי[[#This Row],[31]:[33]])=1,SUM(U103:W103)=0),מרקובחצי[[#This Row],[מקס]]-מרקובחצי[[#This Row],[מינ]],"")</f>
        <v>2</v>
      </c>
      <c r="M10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4" s="19" t="str">
        <f t="shared" si="1"/>
        <v>S22</v>
      </c>
      <c r="O104" s="19" t="str">
        <f>IF(מרקובחצי[[#This Row],[קבעה הפלגה?]]=1,"",IF(AND(מרקובחצי[[#This Row],[עד ועד]]&lt;29,OR(מרקובחצי[[#This Row],[CycleNumber]]=1,AND(U103=1,OR(מרקובחצי[[#This Row],[עד ועד]]&lt;J103,מרקובחצי[[#This Row],[עד ועד]]&gt;K103)),AND(V103=1,מרקובחצי[[#This Row],[עד ועד]]&lt;J103),W103=1)),1,""))</f>
        <v/>
      </c>
      <c r="P104" s="19" t="str">
        <f>IF(מרקובחצי[[#This Row],[קבעה הפלגה?]]=1,"",IF(AND(מרקובחצי[[#This Row],[עד ועד]]&gt;28,מרקובחצי[[#This Row],[עד ועד]]&lt;32,OR(מרקובחצי[[#This Row],[CycleNumber]]=1,AND(U103=1),AND(V103=1,OR(מרקובחצי[[#This Row],[עד ועד]]&lt;J103,מרקובחצי[[#This Row],[עד ועד]]&gt;K103)),W103=1)),1,""))</f>
        <v/>
      </c>
      <c r="Q104" s="19" t="str">
        <f>IF(מרקובחצי[[#This Row],[קבעה הפלגה?]]=1,"",IF(AND(מרקובחצי[[#This Row],[עד ועד]]&gt;31,OR(מרקובחצי[[#This Row],[CycleNumber]]=1,AND(U103=1),AND(V103=1,מרקובחצי[[#This Row],[עד ועד]]&gt;K103),AND(W103=1,OR(מרקובחצי[[#This Row],[עד ועד]]&gt;K103,מרקובחצי[[#This Row],[עד ועד]]&lt;J103)))),1,""))</f>
        <v/>
      </c>
      <c r="R104" s="19" t="str">
        <f>IF(מרקובחצי[[#This Row],[CycleNumber]]&gt;1,IF(AND(O103=1,מרקובחצי[[#This Row],[עד ועד]]&lt;29),1,""),"")</f>
        <v/>
      </c>
      <c r="S104" s="19" t="str">
        <f>IF(מרקובחצי[[#This Row],[CycleNumber]]&gt;1,IF(OR(AND(O103=1,מרקובחצי[[#This Row],[עד ועד]]&gt;28),AND(P103=1),AND(Q103=1,מרקובחצי[[#This Row],[עד ועד]]&lt;32)),1,""),"")</f>
        <v/>
      </c>
      <c r="T104" s="19" t="str">
        <f>IF(מרקובחצי[[#This Row],[CycleNumber]]&gt;1,IF(AND(Q103=1,מרקובחצי[[#This Row],[עד ועד]]&gt;31),1,""),"")</f>
        <v/>
      </c>
      <c r="U104" s="19" t="str">
        <f>IF(מרקובחצי[[#This Row],[CycleNumber]]&gt;1,IF(AND(R103=1,מרקובחצי[[#This Row],[עד ועד]]&lt;29),1,IF(AND(U103=1,NOT(OR(מרקובחצי[[#This Row],[עד ועד]]&lt;J103,מרקובחצי[[#This Row],[עד ועד]]&gt;K103))),1,"")),"")</f>
        <v/>
      </c>
      <c r="V104" s="19">
        <f>IF(מרקובחצי[[#This Row],[CycleNumber]]&gt;1,IF(AND(SUM(R103:T103)=1,מרקובחצי[[#This Row],[עד ועד]]&gt;28,מרקובחצי[[#This Row],[עד ועד]]&lt;32),1,IF(OR(S103=1,AND(R103=1,מרקובחצי[[#This Row],[עד ועד]]&gt;28),AND(T103=1,מרקובחצי[[#This Row],[עד ועד]]&lt;32)),1,IF(AND(V103=1,NOT(OR(מרקובחצי[[#This Row],[עד ועד]]&lt;J103,מרקובחצי[[#This Row],[עד ועד]]&gt;K103))),1,""))),"")</f>
        <v>1</v>
      </c>
      <c r="W104" s="19" t="str">
        <f>IF(מרקובחצי[[#This Row],[CycleNumber]]&gt;1,IF(AND(T103=1,מרקובחצי[[#This Row],[עד ועד]]&gt;31),1,IF(AND(W103=1,NOT(OR(מרקובחצי[[#This Row],[עד ועד]]&lt;J103,מרקובחצי[[#This Row],[עד ועד]]&gt;K103))),1,"")),"")</f>
        <v/>
      </c>
      <c r="X104" s="19" t="str">
        <f>IF(AND(מרקובחצי[[#This Row],[CycleNumber]]&lt;$B105,SUM(מרקובחצי[[#This Row],[11]],R105)=2),1,"")</f>
        <v/>
      </c>
      <c r="Y104" s="19" t="str">
        <f>IF(AND(מרקובחצי[[#This Row],[CycleNumber]]&lt;$B105,SUM(מרקובחצי[[#This Row],[11]],S105)=2),1,"")</f>
        <v/>
      </c>
      <c r="Z104" s="19" t="str">
        <f>IF(AND(מרקובחצי[[#This Row],[CycleNumber]]&lt;$B105,SUM(מרקובחצי[[#This Row],[13]],S105)=2),1,"")</f>
        <v/>
      </c>
      <c r="AA104" s="19" t="str">
        <f>IF(AND(מרקובחצי[[#This Row],[CycleNumber]]&lt;$B105,SUM(מרקובחצי[[#This Row],[13]],T105)=2),1,"")</f>
        <v/>
      </c>
      <c r="AB104" s="19" t="str">
        <f>IF(AND(מרקובחצי[[#This Row],[CycleNumber]]&lt;$B105,SUM(מרקובחצי[[#This Row],[21]],U105)=2),1,"")</f>
        <v/>
      </c>
      <c r="AC104" s="19" t="str">
        <f>IF(AND(מרקובחצי[[#This Row],[CycleNumber]]&lt;$B105,SUM(מרקובחצי[[#This Row],[21]],V105)=2),1,"")</f>
        <v/>
      </c>
      <c r="AD104" s="19" t="str">
        <f>IF(AND(מרקובחצי[[#This Row],[CycleNumber]]&lt;$B105,SUM(מרקובחצי[[#This Row],[23]],V105)=2),1,"")</f>
        <v/>
      </c>
      <c r="AE104" s="19" t="str">
        <f>IF(AND(מרקובחצי[[#This Row],[CycleNumber]]&lt;$B105,SUM(מרקובחצי[[#This Row],[23]],W105)=2),1,"")</f>
        <v/>
      </c>
      <c r="AF104" s="19" t="str">
        <f>IF(AND(מרקובחצי[[#This Row],[CycleNumber]]&lt;$B105,SUM(מרקובחצי[[#This Row],[31]],O105)=2),1,"")</f>
        <v/>
      </c>
      <c r="AG104" s="19" t="str">
        <f>IF(AND(מרקובחצי[[#This Row],[CycleNumber]]&lt;$B105,SUM(מרקובחצי[[#This Row],[31]],P105)=2),1,"")</f>
        <v/>
      </c>
      <c r="AH104" s="19" t="str">
        <f>IF(AND(מרקובחצי[[#This Row],[CycleNumber]]&lt;$B105,SUM(מרקובחצי[[#This Row],[31]],Q105)=2),1,"")</f>
        <v/>
      </c>
      <c r="AI104" s="19" t="str">
        <f>IF(AND(מרקובחצי[[#This Row],[CycleNumber]]&lt;$B105,SUM(U104:U105)=2),1,"")</f>
        <v/>
      </c>
      <c r="AJ104" s="19">
        <f>IF(AND(מרקובחצי[[#This Row],[CycleNumber]]&lt;$B105,SUM(מרקובחצי[[#This Row],[32]],O105)=2),1,"")</f>
        <v>1</v>
      </c>
      <c r="AK104" s="19" t="str">
        <f>IF(AND(מרקובחצי[[#This Row],[CycleNumber]]&lt;$B105,SUM(מרקובחצי[[#This Row],[32]],P105)=2),1,"")</f>
        <v/>
      </c>
      <c r="AL104" s="19" t="str">
        <f>IF(AND(מרקובחצי[[#This Row],[CycleNumber]]&lt;$B105,SUM(מרקובחצי[[#This Row],[32]],Q105)=2),1,"")</f>
        <v/>
      </c>
      <c r="AM104" s="19" t="str">
        <f>IF(AND(מרקובחצי[[#This Row],[CycleNumber]]&lt;$B105,SUM(V104:V105)=2),1,"")</f>
        <v/>
      </c>
      <c r="AN104" s="19" t="str">
        <f>IF(AND(מרקובחצי[[#This Row],[CycleNumber]]&lt;$B105,SUM(מרקובחצי[[#This Row],[33]],O105)=2),1,"")</f>
        <v/>
      </c>
      <c r="AO104" s="19" t="str">
        <f>IF(AND(מרקובחצי[[#This Row],[CycleNumber]]&lt;$B105,SUM(מרקובחצי[[#This Row],[33]],P105)=2),1,"")</f>
        <v/>
      </c>
      <c r="AP104" s="19" t="str">
        <f>IF(AND(מרקובחצי[[#This Row],[CycleNumber]]&lt;$B105,SUM(מרקובחצי[[#This Row],[33]],Q105)=2),1,"")</f>
        <v/>
      </c>
      <c r="AQ104" s="19" t="str">
        <f>IF(AND(מרקובחצי[[#This Row],[CycleNumber]]&lt;$B105,SUM(W104:W105)=2),1,"")</f>
        <v/>
      </c>
      <c r="AR104" s="19" t="str">
        <f>IF(AND(מרקובחצי[[#This Row],[CycleNumber]]&lt;$B105,SUM(מרקובחצי[[#This Row],[12]],S105)=2),1,"")</f>
        <v/>
      </c>
      <c r="AS104" s="19" t="str">
        <f>IF(AND(מרקובחצי[[#This Row],[CycleNumber]]&lt;$B105,SUM(מרקובחצי[[#This Row],[22]],V105)=2),1,"")</f>
        <v/>
      </c>
      <c r="AT104" s="21">
        <f>SUM(מרקובחצי[[#This Row],[11]:[33]])</f>
        <v>1</v>
      </c>
    </row>
    <row r="105" spans="1:46" ht="15.6" x14ac:dyDescent="0.25">
      <c r="A105" s="19" t="s">
        <v>11</v>
      </c>
      <c r="B105" s="19">
        <v>9</v>
      </c>
      <c r="C105">
        <v>26</v>
      </c>
      <c r="D105" s="19">
        <f>מרקובחצי[[#This Row],[LengthofCycle]]+1</f>
        <v>27</v>
      </c>
      <c r="E105" t="str">
        <f>IF(IFERROR(LOOKUP(מרקובחצי[[#This Row],[ClientID]],קביעויות[הפלגה]),FALSE)=מרקובחצי[[#This Row],[ClientID]],1,"")</f>
        <v/>
      </c>
      <c r="F105" t="str">
        <f>IF(IFERROR(LOOKUP(מרקובחצי[[#This Row],[ClientID]],סוגחציקבוע[S31]),FALSE)=מרקובחצי[[#This Row],[ClientID]],1,"")</f>
        <v/>
      </c>
      <c r="G105">
        <f>IF(IFERROR(LOOKUP(מרקובחצי[[#This Row],[ClientID]],סוגחציקבוע[S32]),FALSE)=מרקובחצי[[#This Row],[ClientID]],1,"")</f>
        <v>1</v>
      </c>
      <c r="H105" t="str">
        <f>IF(IFERROR(LOOKUP(מרקובחצי[[#This Row],[ClientID]],סוגחציקבוע[S33]),FALSE)=מרקובחצי[[#This Row],[ClientID]],1,"")</f>
        <v/>
      </c>
      <c r="I105" t="str">
        <f>IF(IFERROR(LOOKUP(מרקובחצי[[#This Row],[ClientID]],סוגחציקבוע[S32&amp;33]),FALSE)=מרקובחצי[[#This Row],[ClientID]],1,"")</f>
        <v/>
      </c>
      <c r="J105" s="19">
        <f>IF(SUM(מרקובחצי[[#This Row],[11]:[13]])=1,מרקובחצי[[#This Row],[עד ועד]],IF(SUM(R104:T105)=1,IF(מרקובחצי[[#This Row],[עד ועד]]&lt;J104,מרקובחצי[[#This Row],[עד ועד]],J104),J104))</f>
        <v>27</v>
      </c>
      <c r="K105" s="19">
        <f>IF(SUM(מרקובחצי[[#This Row],[11]:[13]])=1,מרקובחצי[[#This Row],[עד ועד]],IF(SUM(R104:T105)=1,IF(מרקובחצי[[#This Row],[עד ועד]]&gt;K104,מרקובחצי[[#This Row],[עד ועד]],K104),K104))</f>
        <v>27</v>
      </c>
      <c r="L105" s="19" t="str">
        <f>IF(AND(SUM(מרקובחצי[[#This Row],[31]:[33]])=1,SUM(U104:W104)=0),מרקובחצי[[#This Row],[מקס]]-מרקובחצי[[#This Row],[מינ]],"")</f>
        <v/>
      </c>
      <c r="M10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05" s="19" t="str">
        <f t="shared" si="1"/>
        <v>S32</v>
      </c>
      <c r="O105" s="19">
        <f>IF(מרקובחצי[[#This Row],[קבעה הפלגה?]]=1,"",IF(AND(מרקובחצי[[#This Row],[עד ועד]]&lt;29,OR(מרקובחצי[[#This Row],[CycleNumber]]=1,AND(U104=1,OR(מרקובחצי[[#This Row],[עד ועד]]&lt;J104,מרקובחצי[[#This Row],[עד ועד]]&gt;K104)),AND(V104=1,מרקובחצי[[#This Row],[עד ועד]]&lt;J104),W104=1)),1,""))</f>
        <v>1</v>
      </c>
      <c r="P105" s="19" t="str">
        <f>IF(מרקובחצי[[#This Row],[קבעה הפלגה?]]=1,"",IF(AND(מרקובחצי[[#This Row],[עד ועד]]&gt;28,מרקובחצי[[#This Row],[עד ועד]]&lt;32,OR(מרקובחצי[[#This Row],[CycleNumber]]=1,AND(U104=1),AND(V104=1,OR(מרקובחצי[[#This Row],[עד ועד]]&lt;J104,מרקובחצי[[#This Row],[עד ועד]]&gt;K104)),W104=1)),1,""))</f>
        <v/>
      </c>
      <c r="Q105" s="19" t="str">
        <f>IF(מרקובחצי[[#This Row],[קבעה הפלגה?]]=1,"",IF(AND(מרקובחצי[[#This Row],[עד ועד]]&gt;31,OR(מרקובחצי[[#This Row],[CycleNumber]]=1,AND(U104=1),AND(V104=1,מרקובחצי[[#This Row],[עד ועד]]&gt;K104),AND(W104=1,OR(מרקובחצי[[#This Row],[עד ועד]]&gt;K104,מרקובחצי[[#This Row],[עד ועד]]&lt;J104)))),1,""))</f>
        <v/>
      </c>
      <c r="R105" s="19" t="str">
        <f>IF(מרקובחצי[[#This Row],[CycleNumber]]&gt;1,IF(AND(O104=1,מרקובחצי[[#This Row],[עד ועד]]&lt;29),1,""),"")</f>
        <v/>
      </c>
      <c r="S105" s="19" t="str">
        <f>IF(מרקובחצי[[#This Row],[CycleNumber]]&gt;1,IF(OR(AND(O104=1,מרקובחצי[[#This Row],[עד ועד]]&gt;28),AND(P104=1),AND(Q104=1,מרקובחצי[[#This Row],[עד ועד]]&lt;32)),1,""),"")</f>
        <v/>
      </c>
      <c r="T105" s="19" t="str">
        <f>IF(מרקובחצי[[#This Row],[CycleNumber]]&gt;1,IF(AND(Q104=1,מרקובחצי[[#This Row],[עד ועד]]&gt;31),1,""),"")</f>
        <v/>
      </c>
      <c r="U105" s="19" t="str">
        <f>IF(מרקובחצי[[#This Row],[CycleNumber]]&gt;1,IF(AND(R104=1,מרקובחצי[[#This Row],[עד ועד]]&lt;29),1,IF(AND(U104=1,NOT(OR(מרקובחצי[[#This Row],[עד ועד]]&lt;J104,מרקובחצי[[#This Row],[עד ועד]]&gt;K104))),1,"")),"")</f>
        <v/>
      </c>
      <c r="V105" s="19" t="str">
        <f>IF(מרקובחצי[[#This Row],[CycleNumber]]&gt;1,IF(AND(SUM(R104:T104)=1,מרקובחצי[[#This Row],[עד ועד]]&gt;28,מרקובחצי[[#This Row],[עד ועד]]&lt;32),1,IF(OR(S104=1,AND(R104=1,מרקובחצי[[#This Row],[עד ועד]]&gt;28),AND(T104=1,מרקובחצי[[#This Row],[עד ועד]]&lt;32)),1,IF(AND(V104=1,NOT(OR(מרקובחצי[[#This Row],[עד ועד]]&lt;J104,מרקובחצי[[#This Row],[עד ועד]]&gt;K104))),1,""))),"")</f>
        <v/>
      </c>
      <c r="W105" s="19" t="str">
        <f>IF(מרקובחצי[[#This Row],[CycleNumber]]&gt;1,IF(AND(T104=1,מרקובחצי[[#This Row],[עד ועד]]&gt;31),1,IF(AND(W104=1,NOT(OR(מרקובחצי[[#This Row],[עד ועד]]&lt;J104,מרקובחצי[[#This Row],[עד ועד]]&gt;K104))),1,"")),"")</f>
        <v/>
      </c>
      <c r="X105" s="19" t="str">
        <f>IF(AND(מרקובחצי[[#This Row],[CycleNumber]]&lt;$B106,SUM(מרקובחצי[[#This Row],[11]],R106)=2),1,"")</f>
        <v/>
      </c>
      <c r="Y105" s="19">
        <f>IF(AND(מרקובחצי[[#This Row],[CycleNumber]]&lt;$B106,SUM(מרקובחצי[[#This Row],[11]],S106)=2),1,"")</f>
        <v>1</v>
      </c>
      <c r="Z105" s="19" t="str">
        <f>IF(AND(מרקובחצי[[#This Row],[CycleNumber]]&lt;$B106,SUM(מרקובחצי[[#This Row],[13]],S106)=2),1,"")</f>
        <v/>
      </c>
      <c r="AA105" s="19" t="str">
        <f>IF(AND(מרקובחצי[[#This Row],[CycleNumber]]&lt;$B106,SUM(מרקובחצי[[#This Row],[13]],T106)=2),1,"")</f>
        <v/>
      </c>
      <c r="AB105" s="19" t="str">
        <f>IF(AND(מרקובחצי[[#This Row],[CycleNumber]]&lt;$B106,SUM(מרקובחצי[[#This Row],[21]],U106)=2),1,"")</f>
        <v/>
      </c>
      <c r="AC105" s="19" t="str">
        <f>IF(AND(מרקובחצי[[#This Row],[CycleNumber]]&lt;$B106,SUM(מרקובחצי[[#This Row],[21]],V106)=2),1,"")</f>
        <v/>
      </c>
      <c r="AD105" s="19" t="str">
        <f>IF(AND(מרקובחצי[[#This Row],[CycleNumber]]&lt;$B106,SUM(מרקובחצי[[#This Row],[23]],V106)=2),1,"")</f>
        <v/>
      </c>
      <c r="AE105" s="19" t="str">
        <f>IF(AND(מרקובחצי[[#This Row],[CycleNumber]]&lt;$B106,SUM(מרקובחצי[[#This Row],[23]],W106)=2),1,"")</f>
        <v/>
      </c>
      <c r="AF105" s="19" t="str">
        <f>IF(AND(מרקובחצי[[#This Row],[CycleNumber]]&lt;$B106,SUM(מרקובחצי[[#This Row],[31]],O106)=2),1,"")</f>
        <v/>
      </c>
      <c r="AG105" s="19" t="str">
        <f>IF(AND(מרקובחצי[[#This Row],[CycleNumber]]&lt;$B106,SUM(מרקובחצי[[#This Row],[31]],P106)=2),1,"")</f>
        <v/>
      </c>
      <c r="AH105" s="19" t="str">
        <f>IF(AND(מרקובחצי[[#This Row],[CycleNumber]]&lt;$B106,SUM(מרקובחצי[[#This Row],[31]],Q106)=2),1,"")</f>
        <v/>
      </c>
      <c r="AI105" s="19" t="str">
        <f>IF(AND(מרקובחצי[[#This Row],[CycleNumber]]&lt;$B106,SUM(U105:U106)=2),1,"")</f>
        <v/>
      </c>
      <c r="AJ105" s="19" t="str">
        <f>IF(AND(מרקובחצי[[#This Row],[CycleNumber]]&lt;$B106,SUM(מרקובחצי[[#This Row],[32]],O106)=2),1,"")</f>
        <v/>
      </c>
      <c r="AK105" s="19" t="str">
        <f>IF(AND(מרקובחצי[[#This Row],[CycleNumber]]&lt;$B106,SUM(מרקובחצי[[#This Row],[32]],P106)=2),1,"")</f>
        <v/>
      </c>
      <c r="AL105" s="19" t="str">
        <f>IF(AND(מרקובחצי[[#This Row],[CycleNumber]]&lt;$B106,SUM(מרקובחצי[[#This Row],[32]],Q106)=2),1,"")</f>
        <v/>
      </c>
      <c r="AM105" s="19" t="str">
        <f>IF(AND(מרקובחצי[[#This Row],[CycleNumber]]&lt;$B106,SUM(V105:V106)=2),1,"")</f>
        <v/>
      </c>
      <c r="AN105" s="19" t="str">
        <f>IF(AND(מרקובחצי[[#This Row],[CycleNumber]]&lt;$B106,SUM(מרקובחצי[[#This Row],[33]],O106)=2),1,"")</f>
        <v/>
      </c>
      <c r="AO105" s="19" t="str">
        <f>IF(AND(מרקובחצי[[#This Row],[CycleNumber]]&lt;$B106,SUM(מרקובחצי[[#This Row],[33]],P106)=2),1,"")</f>
        <v/>
      </c>
      <c r="AP105" s="19" t="str">
        <f>IF(AND(מרקובחצי[[#This Row],[CycleNumber]]&lt;$B106,SUM(מרקובחצי[[#This Row],[33]],Q106)=2),1,"")</f>
        <v/>
      </c>
      <c r="AQ105" s="19" t="str">
        <f>IF(AND(מרקובחצי[[#This Row],[CycleNumber]]&lt;$B106,SUM(W105:W106)=2),1,"")</f>
        <v/>
      </c>
      <c r="AR105" s="19" t="str">
        <f>IF(AND(מרקובחצי[[#This Row],[CycleNumber]]&lt;$B106,SUM(מרקובחצי[[#This Row],[12]],S106)=2),1,"")</f>
        <v/>
      </c>
      <c r="AS105" s="19" t="str">
        <f>IF(AND(מרקובחצי[[#This Row],[CycleNumber]]&lt;$B106,SUM(מרקובחצי[[#This Row],[22]],V106)=2),1,"")</f>
        <v/>
      </c>
      <c r="AT105" s="21">
        <f>SUM(מרקובחצי[[#This Row],[11]:[33]])</f>
        <v>1</v>
      </c>
    </row>
    <row r="106" spans="1:46" ht="15.6" x14ac:dyDescent="0.25">
      <c r="A106" s="19" t="s">
        <v>11</v>
      </c>
      <c r="B106" s="19">
        <v>10</v>
      </c>
      <c r="C106">
        <v>28</v>
      </c>
      <c r="D106" s="19">
        <f>מרקובחצי[[#This Row],[LengthofCycle]]+1</f>
        <v>29</v>
      </c>
      <c r="E106" t="str">
        <f>IF(IFERROR(LOOKUP(מרקובחצי[[#This Row],[ClientID]],קביעויות[הפלגה]),FALSE)=מרקובחצי[[#This Row],[ClientID]],1,"")</f>
        <v/>
      </c>
      <c r="F106" t="str">
        <f>IF(IFERROR(LOOKUP(מרקובחצי[[#This Row],[ClientID]],סוגחציקבוע[S31]),FALSE)=מרקובחצי[[#This Row],[ClientID]],1,"")</f>
        <v/>
      </c>
      <c r="G106">
        <f>IF(IFERROR(LOOKUP(מרקובחצי[[#This Row],[ClientID]],סוגחציקבוע[S32]),FALSE)=מרקובחצי[[#This Row],[ClientID]],1,"")</f>
        <v>1</v>
      </c>
      <c r="H106" t="str">
        <f>IF(IFERROR(LOOKUP(מרקובחצי[[#This Row],[ClientID]],סוגחציקבוע[S33]),FALSE)=מרקובחצי[[#This Row],[ClientID]],1,"")</f>
        <v/>
      </c>
      <c r="I106" t="str">
        <f>IF(IFERROR(LOOKUP(מרקובחצי[[#This Row],[ClientID]],סוגחציקבוע[S32&amp;33]),FALSE)=מרקובחצי[[#This Row],[ClientID]],1,"")</f>
        <v/>
      </c>
      <c r="J106" s="19">
        <f>IF(SUM(מרקובחצי[[#This Row],[11]:[13]])=1,מרקובחצי[[#This Row],[עד ועד]],IF(SUM(R105:T106)=1,IF(מרקובחצי[[#This Row],[עד ועד]]&lt;J105,מרקובחצי[[#This Row],[עד ועד]],J105),J105))</f>
        <v>27</v>
      </c>
      <c r="K106" s="19">
        <f>IF(SUM(מרקובחצי[[#This Row],[11]:[13]])=1,מרקובחצי[[#This Row],[עד ועד]],IF(SUM(R105:T106)=1,IF(מרקובחצי[[#This Row],[עד ועד]]&gt;K105,מרקובחצי[[#This Row],[עד ועד]],K105),K105))</f>
        <v>29</v>
      </c>
      <c r="L106" s="19" t="str">
        <f>IF(AND(SUM(מרקובחצי[[#This Row],[31]:[33]])=1,SUM(U105:W105)=0),מרקובחצי[[#This Row],[מקס]]-מרקובחצי[[#This Row],[מינ]],"")</f>
        <v/>
      </c>
      <c r="M10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06" s="19" t="str">
        <f t="shared" si="1"/>
        <v>S11</v>
      </c>
      <c r="O106" s="19" t="str">
        <f>IF(מרקובחצי[[#This Row],[קבעה הפלגה?]]=1,"",IF(AND(מרקובחצי[[#This Row],[עד ועד]]&lt;29,OR(מרקובחצי[[#This Row],[CycleNumber]]=1,AND(U105=1,OR(מרקובחצי[[#This Row],[עד ועד]]&lt;J105,מרקובחצי[[#This Row],[עד ועד]]&gt;K105)),AND(V105=1,מרקובחצי[[#This Row],[עד ועד]]&lt;J105),W105=1)),1,""))</f>
        <v/>
      </c>
      <c r="P106" s="19" t="str">
        <f>IF(מרקובחצי[[#This Row],[קבעה הפלגה?]]=1,"",IF(AND(מרקובחצי[[#This Row],[עד ועד]]&gt;28,מרקובחצי[[#This Row],[עד ועד]]&lt;32,OR(מרקובחצי[[#This Row],[CycleNumber]]=1,AND(U105=1),AND(V105=1,OR(מרקובחצי[[#This Row],[עד ועד]]&lt;J105,מרקובחצי[[#This Row],[עד ועד]]&gt;K105)),W105=1)),1,""))</f>
        <v/>
      </c>
      <c r="Q106" s="19" t="str">
        <f>IF(מרקובחצי[[#This Row],[קבעה הפלגה?]]=1,"",IF(AND(מרקובחצי[[#This Row],[עד ועד]]&gt;31,OR(מרקובחצי[[#This Row],[CycleNumber]]=1,AND(U105=1),AND(V105=1,מרקובחצי[[#This Row],[עד ועד]]&gt;K105),AND(W105=1,OR(מרקובחצי[[#This Row],[עד ועד]]&gt;K105,מרקובחצי[[#This Row],[עד ועד]]&lt;J105)))),1,""))</f>
        <v/>
      </c>
      <c r="R106" s="19" t="str">
        <f>IF(מרקובחצי[[#This Row],[CycleNumber]]&gt;1,IF(AND(O105=1,מרקובחצי[[#This Row],[עד ועד]]&lt;29),1,""),"")</f>
        <v/>
      </c>
      <c r="S106" s="19">
        <f>IF(מרקובחצי[[#This Row],[CycleNumber]]&gt;1,IF(OR(AND(O105=1,מרקובחצי[[#This Row],[עד ועד]]&gt;28),AND(P105=1),AND(Q105=1,מרקובחצי[[#This Row],[עד ועד]]&lt;32)),1,""),"")</f>
        <v>1</v>
      </c>
      <c r="T106" s="19" t="str">
        <f>IF(מרקובחצי[[#This Row],[CycleNumber]]&gt;1,IF(AND(Q105=1,מרקובחצי[[#This Row],[עד ועד]]&gt;31),1,""),"")</f>
        <v/>
      </c>
      <c r="U106" s="19" t="str">
        <f>IF(מרקובחצי[[#This Row],[CycleNumber]]&gt;1,IF(AND(R105=1,מרקובחצי[[#This Row],[עד ועד]]&lt;29),1,IF(AND(U105=1,NOT(OR(מרקובחצי[[#This Row],[עד ועד]]&lt;J105,מרקובחצי[[#This Row],[עד ועד]]&gt;K105))),1,"")),"")</f>
        <v/>
      </c>
      <c r="V106" s="19" t="str">
        <f>IF(מרקובחצי[[#This Row],[CycleNumber]]&gt;1,IF(AND(SUM(R105:T105)=1,מרקובחצי[[#This Row],[עד ועד]]&gt;28,מרקובחצי[[#This Row],[עד ועד]]&lt;32),1,IF(OR(S105=1,AND(R105=1,מרקובחצי[[#This Row],[עד ועד]]&gt;28),AND(T105=1,מרקובחצי[[#This Row],[עד ועד]]&lt;32)),1,IF(AND(V105=1,NOT(OR(מרקובחצי[[#This Row],[עד ועד]]&lt;J105,מרקובחצי[[#This Row],[עד ועד]]&gt;K105))),1,""))),"")</f>
        <v/>
      </c>
      <c r="W106" s="19" t="str">
        <f>IF(מרקובחצי[[#This Row],[CycleNumber]]&gt;1,IF(AND(T105=1,מרקובחצי[[#This Row],[עד ועד]]&gt;31),1,IF(AND(W105=1,NOT(OR(מרקובחצי[[#This Row],[עד ועד]]&lt;J105,מרקובחצי[[#This Row],[עד ועד]]&gt;K105))),1,"")),"")</f>
        <v/>
      </c>
      <c r="X106" s="19" t="str">
        <f>IF(AND(מרקובחצי[[#This Row],[CycleNumber]]&lt;$B107,SUM(מרקובחצי[[#This Row],[11]],R107)=2),1,"")</f>
        <v/>
      </c>
      <c r="Y106" s="19" t="str">
        <f>IF(AND(מרקובחצי[[#This Row],[CycleNumber]]&lt;$B107,SUM(מרקובחצי[[#This Row],[11]],S107)=2),1,"")</f>
        <v/>
      </c>
      <c r="Z106" s="19" t="str">
        <f>IF(AND(מרקובחצי[[#This Row],[CycleNumber]]&lt;$B107,SUM(מרקובחצי[[#This Row],[13]],S107)=2),1,"")</f>
        <v/>
      </c>
      <c r="AA106" s="19" t="str">
        <f>IF(AND(מרקובחצי[[#This Row],[CycleNumber]]&lt;$B107,SUM(מרקובחצי[[#This Row],[13]],T107)=2),1,"")</f>
        <v/>
      </c>
      <c r="AB106" s="19" t="str">
        <f>IF(AND(מרקובחצי[[#This Row],[CycleNumber]]&lt;$B107,SUM(מרקובחצי[[#This Row],[21]],U107)=2),1,"")</f>
        <v/>
      </c>
      <c r="AC106" s="19" t="str">
        <f>IF(AND(מרקובחצי[[#This Row],[CycleNumber]]&lt;$B107,SUM(מרקובחצי[[#This Row],[21]],V107)=2),1,"")</f>
        <v/>
      </c>
      <c r="AD106" s="19" t="str">
        <f>IF(AND(מרקובחצי[[#This Row],[CycleNumber]]&lt;$B107,SUM(מרקובחצי[[#This Row],[23]],V107)=2),1,"")</f>
        <v/>
      </c>
      <c r="AE106" s="19" t="str">
        <f>IF(AND(מרקובחצי[[#This Row],[CycleNumber]]&lt;$B107,SUM(מרקובחצי[[#This Row],[23]],W107)=2),1,"")</f>
        <v/>
      </c>
      <c r="AF106" s="19" t="str">
        <f>IF(AND(מרקובחצי[[#This Row],[CycleNumber]]&lt;$B107,SUM(מרקובחצי[[#This Row],[31]],O107)=2),1,"")</f>
        <v/>
      </c>
      <c r="AG106" s="19" t="str">
        <f>IF(AND(מרקובחצי[[#This Row],[CycleNumber]]&lt;$B107,SUM(מרקובחצי[[#This Row],[31]],P107)=2),1,"")</f>
        <v/>
      </c>
      <c r="AH106" s="19" t="str">
        <f>IF(AND(מרקובחצי[[#This Row],[CycleNumber]]&lt;$B107,SUM(מרקובחצי[[#This Row],[31]],Q107)=2),1,"")</f>
        <v/>
      </c>
      <c r="AI106" s="19" t="str">
        <f>IF(AND(מרקובחצי[[#This Row],[CycleNumber]]&lt;$B107,SUM(U106:U107)=2),1,"")</f>
        <v/>
      </c>
      <c r="AJ106" s="19" t="str">
        <f>IF(AND(מרקובחצי[[#This Row],[CycleNumber]]&lt;$B107,SUM(מרקובחצי[[#This Row],[32]],O107)=2),1,"")</f>
        <v/>
      </c>
      <c r="AK106" s="19" t="str">
        <f>IF(AND(מרקובחצי[[#This Row],[CycleNumber]]&lt;$B107,SUM(מרקובחצי[[#This Row],[32]],P107)=2),1,"")</f>
        <v/>
      </c>
      <c r="AL106" s="19" t="str">
        <f>IF(AND(מרקובחצי[[#This Row],[CycleNumber]]&lt;$B107,SUM(מרקובחצי[[#This Row],[32]],Q107)=2),1,"")</f>
        <v/>
      </c>
      <c r="AM106" s="19" t="str">
        <f>IF(AND(מרקובחצי[[#This Row],[CycleNumber]]&lt;$B107,SUM(V106:V107)=2),1,"")</f>
        <v/>
      </c>
      <c r="AN106" s="19" t="str">
        <f>IF(AND(מרקובחצי[[#This Row],[CycleNumber]]&lt;$B107,SUM(מרקובחצי[[#This Row],[33]],O107)=2),1,"")</f>
        <v/>
      </c>
      <c r="AO106" s="19" t="str">
        <f>IF(AND(מרקובחצי[[#This Row],[CycleNumber]]&lt;$B107,SUM(מרקובחצי[[#This Row],[33]],P107)=2),1,"")</f>
        <v/>
      </c>
      <c r="AP106" s="19" t="str">
        <f>IF(AND(מרקובחצי[[#This Row],[CycleNumber]]&lt;$B107,SUM(מרקובחצי[[#This Row],[33]],Q107)=2),1,"")</f>
        <v/>
      </c>
      <c r="AQ106" s="19" t="str">
        <f>IF(AND(מרקובחצי[[#This Row],[CycleNumber]]&lt;$B107,SUM(W106:W107)=2),1,"")</f>
        <v/>
      </c>
      <c r="AR106" s="19" t="str">
        <f>IF(AND(מרקובחצי[[#This Row],[CycleNumber]]&lt;$B107,SUM(מרקובחצי[[#This Row],[12]],S107)=2),1,"")</f>
        <v/>
      </c>
      <c r="AS106" s="19">
        <f>IF(AND(מרקובחצי[[#This Row],[CycleNumber]]&lt;$B107,SUM(מרקובחצי[[#This Row],[22]],V107)=2),1,"")</f>
        <v>1</v>
      </c>
      <c r="AT106" s="21">
        <f>SUM(מרקובחצי[[#This Row],[11]:[33]])</f>
        <v>1</v>
      </c>
    </row>
    <row r="107" spans="1:46" ht="15.6" x14ac:dyDescent="0.25">
      <c r="A107" s="19" t="s">
        <v>11</v>
      </c>
      <c r="B107" s="19">
        <v>11</v>
      </c>
      <c r="C107">
        <v>25</v>
      </c>
      <c r="D107" s="19">
        <f>מרקובחצי[[#This Row],[LengthofCycle]]+1</f>
        <v>26</v>
      </c>
      <c r="E107" t="str">
        <f>IF(IFERROR(LOOKUP(מרקובחצי[[#This Row],[ClientID]],קביעויות[הפלגה]),FALSE)=מרקובחצי[[#This Row],[ClientID]],1,"")</f>
        <v/>
      </c>
      <c r="F107" t="str">
        <f>IF(IFERROR(LOOKUP(מרקובחצי[[#This Row],[ClientID]],סוגחציקבוע[S31]),FALSE)=מרקובחצי[[#This Row],[ClientID]],1,"")</f>
        <v/>
      </c>
      <c r="G107">
        <f>IF(IFERROR(LOOKUP(מרקובחצי[[#This Row],[ClientID]],סוגחציקבוע[S32]),FALSE)=מרקובחצי[[#This Row],[ClientID]],1,"")</f>
        <v>1</v>
      </c>
      <c r="H107" t="str">
        <f>IF(IFERROR(LOOKUP(מרקובחצי[[#This Row],[ClientID]],סוגחציקבוע[S33]),FALSE)=מרקובחצי[[#This Row],[ClientID]],1,"")</f>
        <v/>
      </c>
      <c r="I107" t="str">
        <f>IF(IFERROR(LOOKUP(מרקובחצי[[#This Row],[ClientID]],סוגחציקבוע[S32&amp;33]),FALSE)=מרקובחצי[[#This Row],[ClientID]],1,"")</f>
        <v/>
      </c>
      <c r="J107" s="19">
        <f>IF(SUM(מרקובחצי[[#This Row],[11]:[13]])=1,מרקובחצי[[#This Row],[עד ועד]],IF(SUM(R106:T107)=1,IF(מרקובחצי[[#This Row],[עד ועד]]&lt;J106,מרקובחצי[[#This Row],[עד ועד]],J106),J106))</f>
        <v>26</v>
      </c>
      <c r="K107" s="19">
        <f>IF(SUM(מרקובחצי[[#This Row],[11]:[13]])=1,מרקובחצי[[#This Row],[עד ועד]],IF(SUM(R106:T107)=1,IF(מרקובחצי[[#This Row],[עד ועד]]&gt;K106,מרקובחצי[[#This Row],[עד ועד]],K106),K106))</f>
        <v>29</v>
      </c>
      <c r="L107" s="19">
        <f>IF(AND(SUM(מרקובחצי[[#This Row],[31]:[33]])=1,SUM(U106:W106)=0),מרקובחצי[[#This Row],[מקס]]-מרקובחצי[[#This Row],[מינ]],"")</f>
        <v>3</v>
      </c>
      <c r="M10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7" s="19" t="str">
        <f t="shared" si="1"/>
        <v>S22</v>
      </c>
      <c r="O107" s="19" t="str">
        <f>IF(מרקובחצי[[#This Row],[קבעה הפלגה?]]=1,"",IF(AND(מרקובחצי[[#This Row],[עד ועד]]&lt;29,OR(מרקובחצי[[#This Row],[CycleNumber]]=1,AND(U106=1,OR(מרקובחצי[[#This Row],[עד ועד]]&lt;J106,מרקובחצי[[#This Row],[עד ועד]]&gt;K106)),AND(V106=1,מרקובחצי[[#This Row],[עד ועד]]&lt;J106),W106=1)),1,""))</f>
        <v/>
      </c>
      <c r="P107" s="19" t="str">
        <f>IF(מרקובחצי[[#This Row],[קבעה הפלגה?]]=1,"",IF(AND(מרקובחצי[[#This Row],[עד ועד]]&gt;28,מרקובחצי[[#This Row],[עד ועד]]&lt;32,OR(מרקובחצי[[#This Row],[CycleNumber]]=1,AND(U106=1),AND(V106=1,OR(מרקובחצי[[#This Row],[עד ועד]]&lt;J106,מרקובחצי[[#This Row],[עד ועד]]&gt;K106)),W106=1)),1,""))</f>
        <v/>
      </c>
      <c r="Q107" s="19" t="str">
        <f>IF(מרקובחצי[[#This Row],[קבעה הפלגה?]]=1,"",IF(AND(מרקובחצי[[#This Row],[עד ועד]]&gt;31,OR(מרקובחצי[[#This Row],[CycleNumber]]=1,AND(U106=1),AND(V106=1,מרקובחצי[[#This Row],[עד ועד]]&gt;K106),AND(W106=1,OR(מרקובחצי[[#This Row],[עד ועד]]&gt;K106,מרקובחצי[[#This Row],[עד ועד]]&lt;J106)))),1,""))</f>
        <v/>
      </c>
      <c r="R107" s="19" t="str">
        <f>IF(מרקובחצי[[#This Row],[CycleNumber]]&gt;1,IF(AND(O106=1,מרקובחצי[[#This Row],[עד ועד]]&lt;29),1,""),"")</f>
        <v/>
      </c>
      <c r="S107" s="19" t="str">
        <f>IF(מרקובחצי[[#This Row],[CycleNumber]]&gt;1,IF(OR(AND(O106=1,מרקובחצי[[#This Row],[עד ועד]]&gt;28),AND(P106=1),AND(Q106=1,מרקובחצי[[#This Row],[עד ועד]]&lt;32)),1,""),"")</f>
        <v/>
      </c>
      <c r="T107" s="19" t="str">
        <f>IF(מרקובחצי[[#This Row],[CycleNumber]]&gt;1,IF(AND(Q106=1,מרקובחצי[[#This Row],[עד ועד]]&gt;31),1,""),"")</f>
        <v/>
      </c>
      <c r="U107" s="19" t="str">
        <f>IF(מרקובחצי[[#This Row],[CycleNumber]]&gt;1,IF(AND(R106=1,מרקובחצי[[#This Row],[עד ועד]]&lt;29),1,IF(AND(U106=1,NOT(OR(מרקובחצי[[#This Row],[עד ועד]]&lt;J106,מרקובחצי[[#This Row],[עד ועד]]&gt;K106))),1,"")),"")</f>
        <v/>
      </c>
      <c r="V107" s="19">
        <f>IF(מרקובחצי[[#This Row],[CycleNumber]]&gt;1,IF(AND(SUM(R106:T106)=1,מרקובחצי[[#This Row],[עד ועד]]&gt;28,מרקובחצי[[#This Row],[עד ועד]]&lt;32),1,IF(OR(S106=1,AND(R106=1,מרקובחצי[[#This Row],[עד ועד]]&gt;28),AND(T106=1,מרקובחצי[[#This Row],[עד ועד]]&lt;32)),1,IF(AND(V106=1,NOT(OR(מרקובחצי[[#This Row],[עד ועד]]&lt;J106,מרקובחצי[[#This Row],[עד ועד]]&gt;K106))),1,""))),"")</f>
        <v>1</v>
      </c>
      <c r="W107" s="19" t="str">
        <f>IF(מרקובחצי[[#This Row],[CycleNumber]]&gt;1,IF(AND(T106=1,מרקובחצי[[#This Row],[עד ועד]]&gt;31),1,IF(AND(W106=1,NOT(OR(מרקובחצי[[#This Row],[עד ועד]]&lt;J106,מרקובחצי[[#This Row],[עד ועד]]&gt;K106))),1,"")),"")</f>
        <v/>
      </c>
      <c r="X107" s="19" t="str">
        <f>IF(AND(מרקובחצי[[#This Row],[CycleNumber]]&lt;$B108,SUM(מרקובחצי[[#This Row],[11]],R108)=2),1,"")</f>
        <v/>
      </c>
      <c r="Y107" s="19" t="str">
        <f>IF(AND(מרקובחצי[[#This Row],[CycleNumber]]&lt;$B108,SUM(מרקובחצי[[#This Row],[11]],S108)=2),1,"")</f>
        <v/>
      </c>
      <c r="Z107" s="19" t="str">
        <f>IF(AND(מרקובחצי[[#This Row],[CycleNumber]]&lt;$B108,SUM(מרקובחצי[[#This Row],[13]],S108)=2),1,"")</f>
        <v/>
      </c>
      <c r="AA107" s="19" t="str">
        <f>IF(AND(מרקובחצי[[#This Row],[CycleNumber]]&lt;$B108,SUM(מרקובחצי[[#This Row],[13]],T108)=2),1,"")</f>
        <v/>
      </c>
      <c r="AB107" s="19" t="str">
        <f>IF(AND(מרקובחצי[[#This Row],[CycleNumber]]&lt;$B108,SUM(מרקובחצי[[#This Row],[21]],U108)=2),1,"")</f>
        <v/>
      </c>
      <c r="AC107" s="19" t="str">
        <f>IF(AND(מרקובחצי[[#This Row],[CycleNumber]]&lt;$B108,SUM(מרקובחצי[[#This Row],[21]],V108)=2),1,"")</f>
        <v/>
      </c>
      <c r="AD107" s="19" t="str">
        <f>IF(AND(מרקובחצי[[#This Row],[CycleNumber]]&lt;$B108,SUM(מרקובחצי[[#This Row],[23]],V108)=2),1,"")</f>
        <v/>
      </c>
      <c r="AE107" s="19" t="str">
        <f>IF(AND(מרקובחצי[[#This Row],[CycleNumber]]&lt;$B108,SUM(מרקובחצי[[#This Row],[23]],W108)=2),1,"")</f>
        <v/>
      </c>
      <c r="AF107" s="19" t="str">
        <f>IF(AND(מרקובחצי[[#This Row],[CycleNumber]]&lt;$B108,SUM(מרקובחצי[[#This Row],[31]],O108)=2),1,"")</f>
        <v/>
      </c>
      <c r="AG107" s="19" t="str">
        <f>IF(AND(מרקובחצי[[#This Row],[CycleNumber]]&lt;$B108,SUM(מרקובחצי[[#This Row],[31]],P108)=2),1,"")</f>
        <v/>
      </c>
      <c r="AH107" s="19" t="str">
        <f>IF(AND(מרקובחצי[[#This Row],[CycleNumber]]&lt;$B108,SUM(מרקובחצי[[#This Row],[31]],Q108)=2),1,"")</f>
        <v/>
      </c>
      <c r="AI107" s="19" t="str">
        <f>IF(AND(מרקובחצי[[#This Row],[CycleNumber]]&lt;$B108,SUM(U107:U108)=2),1,"")</f>
        <v/>
      </c>
      <c r="AJ107" s="19" t="str">
        <f>IF(AND(מרקובחצי[[#This Row],[CycleNumber]]&lt;$B108,SUM(מרקובחצי[[#This Row],[32]],O108)=2),1,"")</f>
        <v/>
      </c>
      <c r="AK107" s="19" t="str">
        <f>IF(AND(מרקובחצי[[#This Row],[CycleNumber]]&lt;$B108,SUM(מרקובחצי[[#This Row],[32]],P108)=2),1,"")</f>
        <v/>
      </c>
      <c r="AL107" s="19" t="str">
        <f>IF(AND(מרקובחצי[[#This Row],[CycleNumber]]&lt;$B108,SUM(מרקובחצי[[#This Row],[32]],Q108)=2),1,"")</f>
        <v/>
      </c>
      <c r="AM107" s="19">
        <f>IF(AND(מרקובחצי[[#This Row],[CycleNumber]]&lt;$B108,SUM(V107:V108)=2),1,"")</f>
        <v>1</v>
      </c>
      <c r="AN107" s="19" t="str">
        <f>IF(AND(מרקובחצי[[#This Row],[CycleNumber]]&lt;$B108,SUM(מרקובחצי[[#This Row],[33]],O108)=2),1,"")</f>
        <v/>
      </c>
      <c r="AO107" s="19" t="str">
        <f>IF(AND(מרקובחצי[[#This Row],[CycleNumber]]&lt;$B108,SUM(מרקובחצי[[#This Row],[33]],P108)=2),1,"")</f>
        <v/>
      </c>
      <c r="AP107" s="19" t="str">
        <f>IF(AND(מרקובחצי[[#This Row],[CycleNumber]]&lt;$B108,SUM(מרקובחצי[[#This Row],[33]],Q108)=2),1,"")</f>
        <v/>
      </c>
      <c r="AQ107" s="19" t="str">
        <f>IF(AND(מרקובחצי[[#This Row],[CycleNumber]]&lt;$B108,SUM(W107:W108)=2),1,"")</f>
        <v/>
      </c>
      <c r="AR107" s="19" t="str">
        <f>IF(AND(מרקובחצי[[#This Row],[CycleNumber]]&lt;$B108,SUM(מרקובחצי[[#This Row],[12]],S108)=2),1,"")</f>
        <v/>
      </c>
      <c r="AS107" s="19" t="str">
        <f>IF(AND(מרקובחצי[[#This Row],[CycleNumber]]&lt;$B108,SUM(מרקובחצי[[#This Row],[22]],V108)=2),1,"")</f>
        <v/>
      </c>
      <c r="AT107" s="21">
        <f>SUM(מרקובחצי[[#This Row],[11]:[33]])</f>
        <v>1</v>
      </c>
    </row>
    <row r="108" spans="1:46" ht="15.6" x14ac:dyDescent="0.25">
      <c r="A108" s="19" t="s">
        <v>11</v>
      </c>
      <c r="B108" s="19">
        <v>12</v>
      </c>
      <c r="C108">
        <v>27</v>
      </c>
      <c r="D108" s="19">
        <f>מרקובחצי[[#This Row],[LengthofCycle]]+1</f>
        <v>28</v>
      </c>
      <c r="E108" t="str">
        <f>IF(IFERROR(LOOKUP(מרקובחצי[[#This Row],[ClientID]],קביעויות[הפלגה]),FALSE)=מרקובחצי[[#This Row],[ClientID]],1,"")</f>
        <v/>
      </c>
      <c r="F108" t="str">
        <f>IF(IFERROR(LOOKUP(מרקובחצי[[#This Row],[ClientID]],סוגחציקבוע[S31]),FALSE)=מרקובחצי[[#This Row],[ClientID]],1,"")</f>
        <v/>
      </c>
      <c r="G108">
        <f>IF(IFERROR(LOOKUP(מרקובחצי[[#This Row],[ClientID]],סוגחציקבוע[S32]),FALSE)=מרקובחצי[[#This Row],[ClientID]],1,"")</f>
        <v>1</v>
      </c>
      <c r="H108" t="str">
        <f>IF(IFERROR(LOOKUP(מרקובחצי[[#This Row],[ClientID]],סוגחציקבוע[S33]),FALSE)=מרקובחצי[[#This Row],[ClientID]],1,"")</f>
        <v/>
      </c>
      <c r="I108" t="str">
        <f>IF(IFERROR(LOOKUP(מרקובחצי[[#This Row],[ClientID]],סוגחציקבוע[S32&amp;33]),FALSE)=מרקובחצי[[#This Row],[ClientID]],1,"")</f>
        <v/>
      </c>
      <c r="J108" s="19">
        <f>IF(SUM(מרקובחצי[[#This Row],[11]:[13]])=1,מרקובחצי[[#This Row],[עד ועד]],IF(SUM(R107:T108)=1,IF(מרקובחצי[[#This Row],[עד ועד]]&lt;J107,מרקובחצי[[#This Row],[עד ועד]],J107),J107))</f>
        <v>26</v>
      </c>
      <c r="K108" s="19">
        <f>IF(SUM(מרקובחצי[[#This Row],[11]:[13]])=1,מרקובחצי[[#This Row],[עד ועד]],IF(SUM(R107:T108)=1,IF(מרקובחצי[[#This Row],[עד ועד]]&gt;K107,מרקובחצי[[#This Row],[עד ועד]],K107),K107))</f>
        <v>29</v>
      </c>
      <c r="L108" s="19" t="str">
        <f>IF(AND(SUM(מרקובחצי[[#This Row],[31]:[33]])=1,SUM(U107:W107)=0),מרקובחצי[[#This Row],[מקס]]-מרקובחצי[[#This Row],[מינ]],"")</f>
        <v/>
      </c>
      <c r="M10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8" s="19" t="str">
        <f t="shared" si="1"/>
        <v>S32</v>
      </c>
      <c r="O108" s="19" t="str">
        <f>IF(מרקובחצי[[#This Row],[קבעה הפלגה?]]=1,"",IF(AND(מרקובחצי[[#This Row],[עד ועד]]&lt;29,OR(מרקובחצי[[#This Row],[CycleNumber]]=1,AND(U107=1,OR(מרקובחצי[[#This Row],[עד ועד]]&lt;J107,מרקובחצי[[#This Row],[עד ועד]]&gt;K107)),AND(V107=1,מרקובחצי[[#This Row],[עד ועד]]&lt;J107),W107=1)),1,""))</f>
        <v/>
      </c>
      <c r="P108" s="19" t="str">
        <f>IF(מרקובחצי[[#This Row],[קבעה הפלגה?]]=1,"",IF(AND(מרקובחצי[[#This Row],[עד ועד]]&gt;28,מרקובחצי[[#This Row],[עד ועד]]&lt;32,OR(מרקובחצי[[#This Row],[CycleNumber]]=1,AND(U107=1),AND(V107=1,OR(מרקובחצי[[#This Row],[עד ועד]]&lt;J107,מרקובחצי[[#This Row],[עד ועד]]&gt;K107)),W107=1)),1,""))</f>
        <v/>
      </c>
      <c r="Q108" s="19" t="str">
        <f>IF(מרקובחצי[[#This Row],[קבעה הפלגה?]]=1,"",IF(AND(מרקובחצי[[#This Row],[עד ועד]]&gt;31,OR(מרקובחצי[[#This Row],[CycleNumber]]=1,AND(U107=1),AND(V107=1,מרקובחצי[[#This Row],[עד ועד]]&gt;K107),AND(W107=1,OR(מרקובחצי[[#This Row],[עד ועד]]&gt;K107,מרקובחצי[[#This Row],[עד ועד]]&lt;J107)))),1,""))</f>
        <v/>
      </c>
      <c r="R108" s="19" t="str">
        <f>IF(מרקובחצי[[#This Row],[CycleNumber]]&gt;1,IF(AND(O107=1,מרקובחצי[[#This Row],[עד ועד]]&lt;29),1,""),"")</f>
        <v/>
      </c>
      <c r="S108" s="19" t="str">
        <f>IF(מרקובחצי[[#This Row],[CycleNumber]]&gt;1,IF(OR(AND(O107=1,מרקובחצי[[#This Row],[עד ועד]]&gt;28),AND(P107=1),AND(Q107=1,מרקובחצי[[#This Row],[עד ועד]]&lt;32)),1,""),"")</f>
        <v/>
      </c>
      <c r="T108" s="19" t="str">
        <f>IF(מרקובחצי[[#This Row],[CycleNumber]]&gt;1,IF(AND(Q107=1,מרקובחצי[[#This Row],[עד ועד]]&gt;31),1,""),"")</f>
        <v/>
      </c>
      <c r="U108" s="19" t="str">
        <f>IF(מרקובחצי[[#This Row],[CycleNumber]]&gt;1,IF(AND(R107=1,מרקובחצי[[#This Row],[עד ועד]]&lt;29),1,IF(AND(U107=1,NOT(OR(מרקובחצי[[#This Row],[עד ועד]]&lt;J107,מרקובחצי[[#This Row],[עד ועד]]&gt;K107))),1,"")),"")</f>
        <v/>
      </c>
      <c r="V108" s="19">
        <f>IF(מרקובחצי[[#This Row],[CycleNumber]]&gt;1,IF(AND(SUM(R107:T107)=1,מרקובחצי[[#This Row],[עד ועד]]&gt;28,מרקובחצי[[#This Row],[עד ועד]]&lt;32),1,IF(OR(S107=1,AND(R107=1,מרקובחצי[[#This Row],[עד ועד]]&gt;28),AND(T107=1,מרקובחצי[[#This Row],[עד ועד]]&lt;32)),1,IF(AND(V107=1,NOT(OR(מרקובחצי[[#This Row],[עד ועד]]&lt;J107,מרקובחצי[[#This Row],[עד ועד]]&gt;K107))),1,""))),"")</f>
        <v>1</v>
      </c>
      <c r="W108" s="19" t="str">
        <f>IF(מרקובחצי[[#This Row],[CycleNumber]]&gt;1,IF(AND(T107=1,מרקובחצי[[#This Row],[עד ועד]]&gt;31),1,IF(AND(W107=1,NOT(OR(מרקובחצי[[#This Row],[עד ועד]]&lt;J107,מרקובחצי[[#This Row],[עד ועד]]&gt;K107))),1,"")),"")</f>
        <v/>
      </c>
      <c r="X108" s="19" t="str">
        <f>IF(AND(מרקובחצי[[#This Row],[CycleNumber]]&lt;$B109,SUM(מרקובחצי[[#This Row],[11]],R109)=2),1,"")</f>
        <v/>
      </c>
      <c r="Y108" s="19" t="str">
        <f>IF(AND(מרקובחצי[[#This Row],[CycleNumber]]&lt;$B109,SUM(מרקובחצי[[#This Row],[11]],S109)=2),1,"")</f>
        <v/>
      </c>
      <c r="Z108" s="19" t="str">
        <f>IF(AND(מרקובחצי[[#This Row],[CycleNumber]]&lt;$B109,SUM(מרקובחצי[[#This Row],[13]],S109)=2),1,"")</f>
        <v/>
      </c>
      <c r="AA108" s="19" t="str">
        <f>IF(AND(מרקובחצי[[#This Row],[CycleNumber]]&lt;$B109,SUM(מרקובחצי[[#This Row],[13]],T109)=2),1,"")</f>
        <v/>
      </c>
      <c r="AB108" s="19" t="str">
        <f>IF(AND(מרקובחצי[[#This Row],[CycleNumber]]&lt;$B109,SUM(מרקובחצי[[#This Row],[21]],U109)=2),1,"")</f>
        <v/>
      </c>
      <c r="AC108" s="19" t="str">
        <f>IF(AND(מרקובחצי[[#This Row],[CycleNumber]]&lt;$B109,SUM(מרקובחצי[[#This Row],[21]],V109)=2),1,"")</f>
        <v/>
      </c>
      <c r="AD108" s="19" t="str">
        <f>IF(AND(מרקובחצי[[#This Row],[CycleNumber]]&lt;$B109,SUM(מרקובחצי[[#This Row],[23]],V109)=2),1,"")</f>
        <v/>
      </c>
      <c r="AE108" s="19" t="str">
        <f>IF(AND(מרקובחצי[[#This Row],[CycleNumber]]&lt;$B109,SUM(מרקובחצי[[#This Row],[23]],W109)=2),1,"")</f>
        <v/>
      </c>
      <c r="AF108" s="19" t="str">
        <f>IF(AND(מרקובחצי[[#This Row],[CycleNumber]]&lt;$B109,SUM(מרקובחצי[[#This Row],[31]],O109)=2),1,"")</f>
        <v/>
      </c>
      <c r="AG108" s="19" t="str">
        <f>IF(AND(מרקובחצי[[#This Row],[CycleNumber]]&lt;$B109,SUM(מרקובחצי[[#This Row],[31]],P109)=2),1,"")</f>
        <v/>
      </c>
      <c r="AH108" s="19" t="str">
        <f>IF(AND(מרקובחצי[[#This Row],[CycleNumber]]&lt;$B109,SUM(מרקובחצי[[#This Row],[31]],Q109)=2),1,"")</f>
        <v/>
      </c>
      <c r="AI108" s="19" t="str">
        <f>IF(AND(מרקובחצי[[#This Row],[CycleNumber]]&lt;$B109,SUM(U108:U109)=2),1,"")</f>
        <v/>
      </c>
      <c r="AJ108" s="19" t="str">
        <f>IF(AND(מרקובחצי[[#This Row],[CycleNumber]]&lt;$B109,SUM(מרקובחצי[[#This Row],[32]],O109)=2),1,"")</f>
        <v/>
      </c>
      <c r="AK108" s="19" t="str">
        <f>IF(AND(מרקובחצי[[#This Row],[CycleNumber]]&lt;$B109,SUM(מרקובחצי[[#This Row],[32]],P109)=2),1,"")</f>
        <v/>
      </c>
      <c r="AL108" s="19" t="str">
        <f>IF(AND(מרקובחצי[[#This Row],[CycleNumber]]&lt;$B109,SUM(מרקובחצי[[#This Row],[32]],Q109)=2),1,"")</f>
        <v/>
      </c>
      <c r="AM108" s="19" t="str">
        <f>IF(AND(מרקובחצי[[#This Row],[CycleNumber]]&lt;$B109,SUM(V108:V109)=2),1,"")</f>
        <v/>
      </c>
      <c r="AN108" s="19" t="str">
        <f>IF(AND(מרקובחצי[[#This Row],[CycleNumber]]&lt;$B109,SUM(מרקובחצי[[#This Row],[33]],O109)=2),1,"")</f>
        <v/>
      </c>
      <c r="AO108" s="19" t="str">
        <f>IF(AND(מרקובחצי[[#This Row],[CycleNumber]]&lt;$B109,SUM(מרקובחצי[[#This Row],[33]],P109)=2),1,"")</f>
        <v/>
      </c>
      <c r="AP108" s="19" t="str">
        <f>IF(AND(מרקובחצי[[#This Row],[CycleNumber]]&lt;$B109,SUM(מרקובחצי[[#This Row],[33]],Q109)=2),1,"")</f>
        <v/>
      </c>
      <c r="AQ108" s="19" t="str">
        <f>IF(AND(מרקובחצי[[#This Row],[CycleNumber]]&lt;$B109,SUM(W108:W109)=2),1,"")</f>
        <v/>
      </c>
      <c r="AR108" s="19" t="str">
        <f>IF(AND(מרקובחצי[[#This Row],[CycleNumber]]&lt;$B109,SUM(מרקובחצי[[#This Row],[12]],S109)=2),1,"")</f>
        <v/>
      </c>
      <c r="AS108" s="19" t="str">
        <f>IF(AND(מרקובחצי[[#This Row],[CycleNumber]]&lt;$B109,SUM(מרקובחצי[[#This Row],[22]],V109)=2),1,"")</f>
        <v/>
      </c>
      <c r="AT108" s="21">
        <f>SUM(מרקובחצי[[#This Row],[11]:[33]])</f>
        <v>1</v>
      </c>
    </row>
    <row r="109" spans="1:46" ht="15.6" x14ac:dyDescent="0.25">
      <c r="A109" s="19" t="s">
        <v>12</v>
      </c>
      <c r="B109" s="19">
        <v>1</v>
      </c>
      <c r="C109">
        <v>33</v>
      </c>
      <c r="D109" s="19">
        <f>מרקובחצי[[#This Row],[LengthofCycle]]+1</f>
        <v>34</v>
      </c>
      <c r="E109" t="str">
        <f>IF(IFERROR(LOOKUP(מרקובחצי[[#This Row],[ClientID]],קביעויות[הפלגה]),FALSE)=מרקובחצי[[#This Row],[ClientID]],1,"")</f>
        <v/>
      </c>
      <c r="F109" t="str">
        <f>IF(IFERROR(LOOKUP(מרקובחצי[[#This Row],[ClientID]],סוגחציקבוע[S31]),FALSE)=מרקובחצי[[#This Row],[ClientID]],1,"")</f>
        <v/>
      </c>
      <c r="G109">
        <f>IF(IFERROR(LOOKUP(מרקובחצי[[#This Row],[ClientID]],סוגחציקבוע[S32]),FALSE)=מרקובחצי[[#This Row],[ClientID]],1,"")</f>
        <v>1</v>
      </c>
      <c r="H109" t="str">
        <f>IF(IFERROR(LOOKUP(מרקובחצי[[#This Row],[ClientID]],סוגחציקבוע[S33]),FALSE)=מרקובחצי[[#This Row],[ClientID]],1,"")</f>
        <v/>
      </c>
      <c r="I109" t="str">
        <f>IF(IFERROR(LOOKUP(מרקובחצי[[#This Row],[ClientID]],סוגחציקבוע[S32&amp;33]),FALSE)=מרקובחצי[[#This Row],[ClientID]],1,"")</f>
        <v/>
      </c>
      <c r="J109" s="19">
        <f>IF(SUM(מרקובחצי[[#This Row],[11]:[13]])=1,מרקובחצי[[#This Row],[עד ועד]],IF(SUM(R108:T109)=1,IF(מרקובחצי[[#This Row],[עד ועד]]&lt;J108,מרקובחצי[[#This Row],[עד ועד]],J108),J108))</f>
        <v>34</v>
      </c>
      <c r="K109" s="19">
        <f>IF(SUM(מרקובחצי[[#This Row],[11]:[13]])=1,מרקובחצי[[#This Row],[עד ועד]],IF(SUM(R108:T109)=1,IF(מרקובחצי[[#This Row],[עד ועד]]&gt;K108,מרקובחצי[[#This Row],[עד ועד]],K108),K108))</f>
        <v>34</v>
      </c>
      <c r="L109" s="19" t="str">
        <f>IF(AND(SUM(מרקובחצי[[#This Row],[31]:[33]])=1,SUM(U108:W108)=0),מרקובחצי[[#This Row],[מקס]]-מרקובחצי[[#This Row],[מינ]],"")</f>
        <v/>
      </c>
      <c r="M10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09" s="19" t="str">
        <f t="shared" si="1"/>
        <v>S32</v>
      </c>
      <c r="O109" s="19" t="str">
        <f>IF(מרקובחצי[[#This Row],[קבעה הפלגה?]]=1,"",IF(AND(מרקובחצי[[#This Row],[עד ועד]]&lt;29,OR(מרקובחצי[[#This Row],[CycleNumber]]=1,AND(U108=1,OR(מרקובחצי[[#This Row],[עד ועד]]&lt;J108,מרקובחצי[[#This Row],[עד ועד]]&gt;K108)),AND(V108=1,מרקובחצי[[#This Row],[עד ועד]]&lt;J108),W108=1)),1,""))</f>
        <v/>
      </c>
      <c r="P109" s="19" t="str">
        <f>IF(מרקובחצי[[#This Row],[קבעה הפלגה?]]=1,"",IF(AND(מרקובחצי[[#This Row],[עד ועד]]&gt;28,מרקובחצי[[#This Row],[עד ועד]]&lt;32,OR(מרקובחצי[[#This Row],[CycleNumber]]=1,AND(U108=1),AND(V108=1,OR(מרקובחצי[[#This Row],[עד ועד]]&lt;J108,מרקובחצי[[#This Row],[עד ועד]]&gt;K108)),W108=1)),1,""))</f>
        <v/>
      </c>
      <c r="Q109" s="19">
        <f>IF(מרקובחצי[[#This Row],[קבעה הפלגה?]]=1,"",IF(AND(מרקובחצי[[#This Row],[עד ועד]]&gt;31,OR(מרקובחצי[[#This Row],[CycleNumber]]=1,AND(U108=1),AND(V108=1,מרקובחצי[[#This Row],[עד ועד]]&gt;K108),AND(W108=1,OR(מרקובחצי[[#This Row],[עד ועד]]&gt;K108,מרקובחצי[[#This Row],[עד ועד]]&lt;J108)))),1,""))</f>
        <v>1</v>
      </c>
      <c r="R109" s="19" t="str">
        <f>IF(מרקובחצי[[#This Row],[CycleNumber]]&gt;1,IF(AND(O108=1,מרקובחצי[[#This Row],[עד ועד]]&lt;29),1,""),"")</f>
        <v/>
      </c>
      <c r="S109" s="19" t="str">
        <f>IF(מרקובחצי[[#This Row],[CycleNumber]]&gt;1,IF(OR(AND(O108=1,מרקובחצי[[#This Row],[עד ועד]]&gt;28),AND(P108=1),AND(Q108=1,מרקובחצי[[#This Row],[עד ועד]]&lt;32)),1,""),"")</f>
        <v/>
      </c>
      <c r="T109" s="19" t="str">
        <f>IF(מרקובחצי[[#This Row],[CycleNumber]]&gt;1,IF(AND(Q108=1,מרקובחצי[[#This Row],[עד ועד]]&gt;31),1,""),"")</f>
        <v/>
      </c>
      <c r="U109" s="19" t="str">
        <f>IF(מרקובחצי[[#This Row],[CycleNumber]]&gt;1,IF(AND(R108=1,מרקובחצי[[#This Row],[עד ועד]]&lt;29),1,IF(AND(U108=1,NOT(OR(מרקובחצי[[#This Row],[עד ועד]]&lt;J108,מרקובחצי[[#This Row],[עד ועד]]&gt;K108))),1,"")),"")</f>
        <v/>
      </c>
      <c r="V109" s="19" t="str">
        <f>IF(מרקובחצי[[#This Row],[CycleNumber]]&gt;1,IF(AND(SUM(R108:T108)=1,מרקובחצי[[#This Row],[עד ועד]]&gt;28,מרקובחצי[[#This Row],[עד ועד]]&lt;32),1,IF(OR(S108=1,AND(R108=1,מרקובחצי[[#This Row],[עד ועד]]&gt;28),AND(T108=1,מרקובחצי[[#This Row],[עד ועד]]&lt;32)),1,IF(AND(V108=1,NOT(OR(מרקובחצי[[#This Row],[עד ועד]]&lt;J108,מרקובחצי[[#This Row],[עד ועד]]&gt;K108))),1,""))),"")</f>
        <v/>
      </c>
      <c r="W109" s="19" t="str">
        <f>IF(מרקובחצי[[#This Row],[CycleNumber]]&gt;1,IF(AND(T108=1,מרקובחצי[[#This Row],[עד ועד]]&gt;31),1,IF(AND(W108=1,NOT(OR(מרקובחצי[[#This Row],[עד ועד]]&lt;J108,מרקובחצי[[#This Row],[עד ועד]]&gt;K108))),1,"")),"")</f>
        <v/>
      </c>
      <c r="X109" s="19" t="str">
        <f>IF(AND(מרקובחצי[[#This Row],[CycleNumber]]&lt;$B110,SUM(מרקובחצי[[#This Row],[11]],R110)=2),1,"")</f>
        <v/>
      </c>
      <c r="Y109" s="19" t="str">
        <f>IF(AND(מרקובחצי[[#This Row],[CycleNumber]]&lt;$B110,SUM(מרקובחצי[[#This Row],[11]],S110)=2),1,"")</f>
        <v/>
      </c>
      <c r="Z109" s="19" t="str">
        <f>IF(AND(מרקובחצי[[#This Row],[CycleNumber]]&lt;$B110,SUM(מרקובחצי[[#This Row],[13]],S110)=2),1,"")</f>
        <v/>
      </c>
      <c r="AA109" s="19">
        <f>IF(AND(מרקובחצי[[#This Row],[CycleNumber]]&lt;$B110,SUM(מרקובחצי[[#This Row],[13]],T110)=2),1,"")</f>
        <v>1</v>
      </c>
      <c r="AB109" s="19" t="str">
        <f>IF(AND(מרקובחצי[[#This Row],[CycleNumber]]&lt;$B110,SUM(מרקובחצי[[#This Row],[21]],U110)=2),1,"")</f>
        <v/>
      </c>
      <c r="AC109" s="19" t="str">
        <f>IF(AND(מרקובחצי[[#This Row],[CycleNumber]]&lt;$B110,SUM(מרקובחצי[[#This Row],[21]],V110)=2),1,"")</f>
        <v/>
      </c>
      <c r="AD109" s="19" t="str">
        <f>IF(AND(מרקובחצי[[#This Row],[CycleNumber]]&lt;$B110,SUM(מרקובחצי[[#This Row],[23]],V110)=2),1,"")</f>
        <v/>
      </c>
      <c r="AE109" s="19" t="str">
        <f>IF(AND(מרקובחצי[[#This Row],[CycleNumber]]&lt;$B110,SUM(מרקובחצי[[#This Row],[23]],W110)=2),1,"")</f>
        <v/>
      </c>
      <c r="AF109" s="19" t="str">
        <f>IF(AND(מרקובחצי[[#This Row],[CycleNumber]]&lt;$B110,SUM(מרקובחצי[[#This Row],[31]],O110)=2),1,"")</f>
        <v/>
      </c>
      <c r="AG109" s="19" t="str">
        <f>IF(AND(מרקובחצי[[#This Row],[CycleNumber]]&lt;$B110,SUM(מרקובחצי[[#This Row],[31]],P110)=2),1,"")</f>
        <v/>
      </c>
      <c r="AH109" s="19" t="str">
        <f>IF(AND(מרקובחצי[[#This Row],[CycleNumber]]&lt;$B110,SUM(מרקובחצי[[#This Row],[31]],Q110)=2),1,"")</f>
        <v/>
      </c>
      <c r="AI109" s="19" t="str">
        <f>IF(AND(מרקובחצי[[#This Row],[CycleNumber]]&lt;$B110,SUM(U109:U110)=2),1,"")</f>
        <v/>
      </c>
      <c r="AJ109" s="19" t="str">
        <f>IF(AND(מרקובחצי[[#This Row],[CycleNumber]]&lt;$B110,SUM(מרקובחצי[[#This Row],[32]],O110)=2),1,"")</f>
        <v/>
      </c>
      <c r="AK109" s="19" t="str">
        <f>IF(AND(מרקובחצי[[#This Row],[CycleNumber]]&lt;$B110,SUM(מרקובחצי[[#This Row],[32]],P110)=2),1,"")</f>
        <v/>
      </c>
      <c r="AL109" s="19" t="str">
        <f>IF(AND(מרקובחצי[[#This Row],[CycleNumber]]&lt;$B110,SUM(מרקובחצי[[#This Row],[32]],Q110)=2),1,"")</f>
        <v/>
      </c>
      <c r="AM109" s="19" t="str">
        <f>IF(AND(מרקובחצי[[#This Row],[CycleNumber]]&lt;$B110,SUM(V109:V110)=2),1,"")</f>
        <v/>
      </c>
      <c r="AN109" s="19" t="str">
        <f>IF(AND(מרקובחצי[[#This Row],[CycleNumber]]&lt;$B110,SUM(מרקובחצי[[#This Row],[33]],O110)=2),1,"")</f>
        <v/>
      </c>
      <c r="AO109" s="19" t="str">
        <f>IF(AND(מרקובחצי[[#This Row],[CycleNumber]]&lt;$B110,SUM(מרקובחצי[[#This Row],[33]],P110)=2),1,"")</f>
        <v/>
      </c>
      <c r="AP109" s="19" t="str">
        <f>IF(AND(מרקובחצי[[#This Row],[CycleNumber]]&lt;$B110,SUM(מרקובחצי[[#This Row],[33]],Q110)=2),1,"")</f>
        <v/>
      </c>
      <c r="AQ109" s="19" t="str">
        <f>IF(AND(מרקובחצי[[#This Row],[CycleNumber]]&lt;$B110,SUM(W109:W110)=2),1,"")</f>
        <v/>
      </c>
      <c r="AR109" s="19" t="str">
        <f>IF(AND(מרקובחצי[[#This Row],[CycleNumber]]&lt;$B110,SUM(מרקובחצי[[#This Row],[12]],S110)=2),1,"")</f>
        <v/>
      </c>
      <c r="AS109" s="19" t="str">
        <f>IF(AND(מרקובחצי[[#This Row],[CycleNumber]]&lt;$B110,SUM(מרקובחצי[[#This Row],[22]],V110)=2),1,"")</f>
        <v/>
      </c>
      <c r="AT109" s="21">
        <f>SUM(מרקובחצי[[#This Row],[11]:[33]])</f>
        <v>1</v>
      </c>
    </row>
    <row r="110" spans="1:46" ht="15.6" x14ac:dyDescent="0.25">
      <c r="A110" s="19" t="s">
        <v>12</v>
      </c>
      <c r="B110" s="19">
        <v>2</v>
      </c>
      <c r="C110">
        <v>33</v>
      </c>
      <c r="D110" s="19">
        <f>מרקובחצי[[#This Row],[LengthofCycle]]+1</f>
        <v>34</v>
      </c>
      <c r="E110" t="str">
        <f>IF(IFERROR(LOOKUP(מרקובחצי[[#This Row],[ClientID]],קביעויות[הפלגה]),FALSE)=מרקובחצי[[#This Row],[ClientID]],1,"")</f>
        <v/>
      </c>
      <c r="F110" t="str">
        <f>IF(IFERROR(LOOKUP(מרקובחצי[[#This Row],[ClientID]],סוגחציקבוע[S31]),FALSE)=מרקובחצי[[#This Row],[ClientID]],1,"")</f>
        <v/>
      </c>
      <c r="G110">
        <f>IF(IFERROR(LOOKUP(מרקובחצי[[#This Row],[ClientID]],סוגחציקבוע[S32]),FALSE)=מרקובחצי[[#This Row],[ClientID]],1,"")</f>
        <v>1</v>
      </c>
      <c r="H110" t="str">
        <f>IF(IFERROR(LOOKUP(מרקובחצי[[#This Row],[ClientID]],סוגחציקבוע[S33]),FALSE)=מרקובחצי[[#This Row],[ClientID]],1,"")</f>
        <v/>
      </c>
      <c r="I110" t="str">
        <f>IF(IFERROR(LOOKUP(מרקובחצי[[#This Row],[ClientID]],סוגחציקבוע[S32&amp;33]),FALSE)=מרקובחצי[[#This Row],[ClientID]],1,"")</f>
        <v/>
      </c>
      <c r="J110" s="19">
        <f>IF(SUM(מרקובחצי[[#This Row],[11]:[13]])=1,מרקובחצי[[#This Row],[עד ועד]],IF(SUM(R109:T110)=1,IF(מרקובחצי[[#This Row],[עד ועד]]&lt;J109,מרקובחצי[[#This Row],[עד ועד]],J109),J109))</f>
        <v>34</v>
      </c>
      <c r="K110" s="19">
        <f>IF(SUM(מרקובחצי[[#This Row],[11]:[13]])=1,מרקובחצי[[#This Row],[עד ועד]],IF(SUM(R109:T110)=1,IF(מרקובחצי[[#This Row],[עד ועד]]&gt;K109,מרקובחצי[[#This Row],[עד ועד]],K109),K109))</f>
        <v>34</v>
      </c>
      <c r="L110" s="19" t="str">
        <f>IF(AND(SUM(מרקובחצי[[#This Row],[31]:[33]])=1,SUM(U109:W109)=0),מרקובחצי[[#This Row],[מקס]]-מרקובחצי[[#This Row],[מינ]],"")</f>
        <v/>
      </c>
      <c r="M11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10" s="19" t="str">
        <f t="shared" si="1"/>
        <v>S13</v>
      </c>
      <c r="O110" s="19" t="str">
        <f>IF(מרקובחצי[[#This Row],[קבעה הפלגה?]]=1,"",IF(AND(מרקובחצי[[#This Row],[עד ועד]]&lt;29,OR(מרקובחצי[[#This Row],[CycleNumber]]=1,AND(U109=1,OR(מרקובחצי[[#This Row],[עד ועד]]&lt;J109,מרקובחצי[[#This Row],[עד ועד]]&gt;K109)),AND(V109=1,מרקובחצי[[#This Row],[עד ועד]]&lt;J109),W109=1)),1,""))</f>
        <v/>
      </c>
      <c r="P110" s="19" t="str">
        <f>IF(מרקובחצי[[#This Row],[קבעה הפלגה?]]=1,"",IF(AND(מרקובחצי[[#This Row],[עד ועד]]&gt;28,מרקובחצי[[#This Row],[עד ועד]]&lt;32,OR(מרקובחצי[[#This Row],[CycleNumber]]=1,AND(U109=1),AND(V109=1,OR(מרקובחצי[[#This Row],[עד ועד]]&lt;J109,מרקובחצי[[#This Row],[עד ועד]]&gt;K109)),W109=1)),1,""))</f>
        <v/>
      </c>
      <c r="Q110" s="19" t="str">
        <f>IF(מרקובחצי[[#This Row],[קבעה הפלגה?]]=1,"",IF(AND(מרקובחצי[[#This Row],[עד ועד]]&gt;31,OR(מרקובחצי[[#This Row],[CycleNumber]]=1,AND(U109=1),AND(V109=1,מרקובחצי[[#This Row],[עד ועד]]&gt;K109),AND(W109=1,OR(מרקובחצי[[#This Row],[עד ועד]]&gt;K109,מרקובחצי[[#This Row],[עד ועד]]&lt;J109)))),1,""))</f>
        <v/>
      </c>
      <c r="R110" s="19" t="str">
        <f>IF(מרקובחצי[[#This Row],[CycleNumber]]&gt;1,IF(AND(O109=1,מרקובחצי[[#This Row],[עד ועד]]&lt;29),1,""),"")</f>
        <v/>
      </c>
      <c r="S110" s="19" t="str">
        <f>IF(מרקובחצי[[#This Row],[CycleNumber]]&gt;1,IF(OR(AND(O109=1,מרקובחצי[[#This Row],[עד ועד]]&gt;28),AND(P109=1),AND(Q109=1,מרקובחצי[[#This Row],[עד ועד]]&lt;32)),1,""),"")</f>
        <v/>
      </c>
      <c r="T110" s="19">
        <f>IF(מרקובחצי[[#This Row],[CycleNumber]]&gt;1,IF(AND(Q109=1,מרקובחצי[[#This Row],[עד ועד]]&gt;31),1,""),"")</f>
        <v>1</v>
      </c>
      <c r="U110" s="19" t="str">
        <f>IF(מרקובחצי[[#This Row],[CycleNumber]]&gt;1,IF(AND(R109=1,מרקובחצי[[#This Row],[עד ועד]]&lt;29),1,IF(AND(U109=1,NOT(OR(מרקובחצי[[#This Row],[עד ועד]]&lt;J109,מרקובחצי[[#This Row],[עד ועד]]&gt;K109))),1,"")),"")</f>
        <v/>
      </c>
      <c r="V110" s="19" t="str">
        <f>IF(מרקובחצי[[#This Row],[CycleNumber]]&gt;1,IF(AND(SUM(R109:T109)=1,מרקובחצי[[#This Row],[עד ועד]]&gt;28,מרקובחצי[[#This Row],[עד ועד]]&lt;32),1,IF(OR(S109=1,AND(R109=1,מרקובחצי[[#This Row],[עד ועד]]&gt;28),AND(T109=1,מרקובחצי[[#This Row],[עד ועד]]&lt;32)),1,IF(AND(V109=1,NOT(OR(מרקובחצי[[#This Row],[עד ועד]]&lt;J109,מרקובחצי[[#This Row],[עד ועד]]&gt;K109))),1,""))),"")</f>
        <v/>
      </c>
      <c r="W110" s="19" t="str">
        <f>IF(מרקובחצי[[#This Row],[CycleNumber]]&gt;1,IF(AND(T109=1,מרקובחצי[[#This Row],[עד ועד]]&gt;31),1,IF(AND(W109=1,NOT(OR(מרקובחצי[[#This Row],[עד ועד]]&lt;J109,מרקובחצי[[#This Row],[עד ועד]]&gt;K109))),1,"")),"")</f>
        <v/>
      </c>
      <c r="X110" s="19" t="str">
        <f>IF(AND(מרקובחצי[[#This Row],[CycleNumber]]&lt;$B111,SUM(מרקובחצי[[#This Row],[11]],R111)=2),1,"")</f>
        <v/>
      </c>
      <c r="Y110" s="19" t="str">
        <f>IF(AND(מרקובחצי[[#This Row],[CycleNumber]]&lt;$B111,SUM(מרקובחצי[[#This Row],[11]],S111)=2),1,"")</f>
        <v/>
      </c>
      <c r="Z110" s="19" t="str">
        <f>IF(AND(מרקובחצי[[#This Row],[CycleNumber]]&lt;$B111,SUM(מרקובחצי[[#This Row],[13]],S111)=2),1,"")</f>
        <v/>
      </c>
      <c r="AA110" s="19" t="str">
        <f>IF(AND(מרקובחצי[[#This Row],[CycleNumber]]&lt;$B111,SUM(מרקובחצי[[#This Row],[13]],T111)=2),1,"")</f>
        <v/>
      </c>
      <c r="AB110" s="19" t="str">
        <f>IF(AND(מרקובחצי[[#This Row],[CycleNumber]]&lt;$B111,SUM(מרקובחצי[[#This Row],[21]],U111)=2),1,"")</f>
        <v/>
      </c>
      <c r="AC110" s="19" t="str">
        <f>IF(AND(מרקובחצי[[#This Row],[CycleNumber]]&lt;$B111,SUM(מרקובחצי[[#This Row],[21]],V111)=2),1,"")</f>
        <v/>
      </c>
      <c r="AD110" s="19">
        <f>IF(AND(מרקובחצי[[#This Row],[CycleNumber]]&lt;$B111,SUM(מרקובחצי[[#This Row],[23]],V111)=2),1,"")</f>
        <v>1</v>
      </c>
      <c r="AE110" s="19" t="str">
        <f>IF(AND(מרקובחצי[[#This Row],[CycleNumber]]&lt;$B111,SUM(מרקובחצי[[#This Row],[23]],W111)=2),1,"")</f>
        <v/>
      </c>
      <c r="AF110" s="19" t="str">
        <f>IF(AND(מרקובחצי[[#This Row],[CycleNumber]]&lt;$B111,SUM(מרקובחצי[[#This Row],[31]],O111)=2),1,"")</f>
        <v/>
      </c>
      <c r="AG110" s="19" t="str">
        <f>IF(AND(מרקובחצי[[#This Row],[CycleNumber]]&lt;$B111,SUM(מרקובחצי[[#This Row],[31]],P111)=2),1,"")</f>
        <v/>
      </c>
      <c r="AH110" s="19" t="str">
        <f>IF(AND(מרקובחצי[[#This Row],[CycleNumber]]&lt;$B111,SUM(מרקובחצי[[#This Row],[31]],Q111)=2),1,"")</f>
        <v/>
      </c>
      <c r="AI110" s="19" t="str">
        <f>IF(AND(מרקובחצי[[#This Row],[CycleNumber]]&lt;$B111,SUM(U110:U111)=2),1,"")</f>
        <v/>
      </c>
      <c r="AJ110" s="19" t="str">
        <f>IF(AND(מרקובחצי[[#This Row],[CycleNumber]]&lt;$B111,SUM(מרקובחצי[[#This Row],[32]],O111)=2),1,"")</f>
        <v/>
      </c>
      <c r="AK110" s="19" t="str">
        <f>IF(AND(מרקובחצי[[#This Row],[CycleNumber]]&lt;$B111,SUM(מרקובחצי[[#This Row],[32]],P111)=2),1,"")</f>
        <v/>
      </c>
      <c r="AL110" s="19" t="str">
        <f>IF(AND(מרקובחצי[[#This Row],[CycleNumber]]&lt;$B111,SUM(מרקובחצי[[#This Row],[32]],Q111)=2),1,"")</f>
        <v/>
      </c>
      <c r="AM110" s="19" t="str">
        <f>IF(AND(מרקובחצי[[#This Row],[CycleNumber]]&lt;$B111,SUM(V110:V111)=2),1,"")</f>
        <v/>
      </c>
      <c r="AN110" s="19" t="str">
        <f>IF(AND(מרקובחצי[[#This Row],[CycleNumber]]&lt;$B111,SUM(מרקובחצי[[#This Row],[33]],O111)=2),1,"")</f>
        <v/>
      </c>
      <c r="AO110" s="19" t="str">
        <f>IF(AND(מרקובחצי[[#This Row],[CycleNumber]]&lt;$B111,SUM(מרקובחצי[[#This Row],[33]],P111)=2),1,"")</f>
        <v/>
      </c>
      <c r="AP110" s="19" t="str">
        <f>IF(AND(מרקובחצי[[#This Row],[CycleNumber]]&lt;$B111,SUM(מרקובחצי[[#This Row],[33]],Q111)=2),1,"")</f>
        <v/>
      </c>
      <c r="AQ110" s="19" t="str">
        <f>IF(AND(מרקובחצי[[#This Row],[CycleNumber]]&lt;$B111,SUM(W110:W111)=2),1,"")</f>
        <v/>
      </c>
      <c r="AR110" s="19" t="str">
        <f>IF(AND(מרקובחצי[[#This Row],[CycleNumber]]&lt;$B111,SUM(מרקובחצי[[#This Row],[12]],S111)=2),1,"")</f>
        <v/>
      </c>
      <c r="AS110" s="19" t="str">
        <f>IF(AND(מרקובחצי[[#This Row],[CycleNumber]]&lt;$B111,SUM(מרקובחצי[[#This Row],[22]],V111)=2),1,"")</f>
        <v/>
      </c>
      <c r="AT110" s="21">
        <f>SUM(מרקובחצי[[#This Row],[11]:[33]])</f>
        <v>1</v>
      </c>
    </row>
    <row r="111" spans="1:46" ht="15.6" x14ac:dyDescent="0.25">
      <c r="A111" s="19" t="s">
        <v>12</v>
      </c>
      <c r="B111" s="19">
        <v>3</v>
      </c>
      <c r="C111">
        <v>30</v>
      </c>
      <c r="D111" s="19">
        <f>מרקובחצי[[#This Row],[LengthofCycle]]+1</f>
        <v>31</v>
      </c>
      <c r="E111" t="str">
        <f>IF(IFERROR(LOOKUP(מרקובחצי[[#This Row],[ClientID]],קביעויות[הפלגה]),FALSE)=מרקובחצי[[#This Row],[ClientID]],1,"")</f>
        <v/>
      </c>
      <c r="F111" t="str">
        <f>IF(IFERROR(LOOKUP(מרקובחצי[[#This Row],[ClientID]],סוגחציקבוע[S31]),FALSE)=מרקובחצי[[#This Row],[ClientID]],1,"")</f>
        <v/>
      </c>
      <c r="G111">
        <f>IF(IFERROR(LOOKUP(מרקובחצי[[#This Row],[ClientID]],סוגחציקבוע[S32]),FALSE)=מרקובחצי[[#This Row],[ClientID]],1,"")</f>
        <v>1</v>
      </c>
      <c r="H111" t="str">
        <f>IF(IFERROR(LOOKUP(מרקובחצי[[#This Row],[ClientID]],סוגחציקבוע[S33]),FALSE)=מרקובחצי[[#This Row],[ClientID]],1,"")</f>
        <v/>
      </c>
      <c r="I111" t="str">
        <f>IF(IFERROR(LOOKUP(מרקובחצי[[#This Row],[ClientID]],סוגחציקבוע[S32&amp;33]),FALSE)=מרקובחצי[[#This Row],[ClientID]],1,"")</f>
        <v/>
      </c>
      <c r="J111" s="19">
        <f>IF(SUM(מרקובחצי[[#This Row],[11]:[13]])=1,מרקובחצי[[#This Row],[עד ועד]],IF(SUM(R110:T111)=1,IF(מרקובחצי[[#This Row],[עד ועד]]&lt;J110,מרקובחצי[[#This Row],[עד ועד]],J110),J110))</f>
        <v>31</v>
      </c>
      <c r="K111" s="19">
        <f>IF(SUM(מרקובחצי[[#This Row],[11]:[13]])=1,מרקובחצי[[#This Row],[עד ועד]],IF(SUM(R110:T111)=1,IF(מרקובחצי[[#This Row],[עד ועד]]&gt;K110,מרקובחצי[[#This Row],[עד ועד]],K110),K110))</f>
        <v>34</v>
      </c>
      <c r="L111" s="19">
        <f>IF(AND(SUM(מרקובחצי[[#This Row],[31]:[33]])=1,SUM(U110:W110)=0),מרקובחצי[[#This Row],[מקס]]-מרקובחצי[[#This Row],[מינ]],"")</f>
        <v>3</v>
      </c>
      <c r="M11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1" s="19" t="str">
        <f t="shared" si="1"/>
        <v>S23</v>
      </c>
      <c r="O111" s="19" t="str">
        <f>IF(מרקובחצי[[#This Row],[קבעה הפלגה?]]=1,"",IF(AND(מרקובחצי[[#This Row],[עד ועד]]&lt;29,OR(מרקובחצי[[#This Row],[CycleNumber]]=1,AND(U110=1,OR(מרקובחצי[[#This Row],[עד ועד]]&lt;J110,מרקובחצי[[#This Row],[עד ועד]]&gt;K110)),AND(V110=1,מרקובחצי[[#This Row],[עד ועד]]&lt;J110),W110=1)),1,""))</f>
        <v/>
      </c>
      <c r="P111" s="19" t="str">
        <f>IF(מרקובחצי[[#This Row],[קבעה הפלגה?]]=1,"",IF(AND(מרקובחצי[[#This Row],[עד ועד]]&gt;28,מרקובחצי[[#This Row],[עד ועד]]&lt;32,OR(מרקובחצי[[#This Row],[CycleNumber]]=1,AND(U110=1),AND(V110=1,OR(מרקובחצי[[#This Row],[עד ועד]]&lt;J110,מרקובחצי[[#This Row],[עד ועד]]&gt;K110)),W110=1)),1,""))</f>
        <v/>
      </c>
      <c r="Q111" s="19" t="str">
        <f>IF(מרקובחצי[[#This Row],[קבעה הפלגה?]]=1,"",IF(AND(מרקובחצי[[#This Row],[עד ועד]]&gt;31,OR(מרקובחצי[[#This Row],[CycleNumber]]=1,AND(U110=1),AND(V110=1,מרקובחצי[[#This Row],[עד ועד]]&gt;K110),AND(W110=1,OR(מרקובחצי[[#This Row],[עד ועד]]&gt;K110,מרקובחצי[[#This Row],[עד ועד]]&lt;J110)))),1,""))</f>
        <v/>
      </c>
      <c r="R111" s="19" t="str">
        <f>IF(מרקובחצי[[#This Row],[CycleNumber]]&gt;1,IF(AND(O110=1,מרקובחצי[[#This Row],[עד ועד]]&lt;29),1,""),"")</f>
        <v/>
      </c>
      <c r="S111" s="19" t="str">
        <f>IF(מרקובחצי[[#This Row],[CycleNumber]]&gt;1,IF(OR(AND(O110=1,מרקובחצי[[#This Row],[עד ועד]]&gt;28),AND(P110=1),AND(Q110=1,מרקובחצי[[#This Row],[עד ועד]]&lt;32)),1,""),"")</f>
        <v/>
      </c>
      <c r="T111" s="19" t="str">
        <f>IF(מרקובחצי[[#This Row],[CycleNumber]]&gt;1,IF(AND(Q110=1,מרקובחצי[[#This Row],[עד ועד]]&gt;31),1,""),"")</f>
        <v/>
      </c>
      <c r="U111" s="19" t="str">
        <f>IF(מרקובחצי[[#This Row],[CycleNumber]]&gt;1,IF(AND(R110=1,מרקובחצי[[#This Row],[עד ועד]]&lt;29),1,IF(AND(U110=1,NOT(OR(מרקובחצי[[#This Row],[עד ועד]]&lt;J110,מרקובחצי[[#This Row],[עד ועד]]&gt;K110))),1,"")),"")</f>
        <v/>
      </c>
      <c r="V111" s="19">
        <f>IF(מרקובחצי[[#This Row],[CycleNumber]]&gt;1,IF(AND(SUM(R110:T110)=1,מרקובחצי[[#This Row],[עד ועד]]&gt;28,מרקובחצי[[#This Row],[עד ועד]]&lt;32),1,IF(OR(S110=1,AND(R110=1,מרקובחצי[[#This Row],[עד ועד]]&gt;28),AND(T110=1,מרקובחצי[[#This Row],[עד ועד]]&lt;32)),1,IF(AND(V110=1,NOT(OR(מרקובחצי[[#This Row],[עד ועד]]&lt;J110,מרקובחצי[[#This Row],[עד ועד]]&gt;K110))),1,""))),"")</f>
        <v>1</v>
      </c>
      <c r="W111" s="19" t="str">
        <f>IF(מרקובחצי[[#This Row],[CycleNumber]]&gt;1,IF(AND(T110=1,מרקובחצי[[#This Row],[עד ועד]]&gt;31),1,IF(AND(W110=1,NOT(OR(מרקובחצי[[#This Row],[עד ועד]]&lt;J110,מרקובחצי[[#This Row],[עד ועד]]&gt;K110))),1,"")),"")</f>
        <v/>
      </c>
      <c r="X111" s="19" t="str">
        <f>IF(AND(מרקובחצי[[#This Row],[CycleNumber]]&lt;$B112,SUM(מרקובחצי[[#This Row],[11]],R112)=2),1,"")</f>
        <v/>
      </c>
      <c r="Y111" s="19" t="str">
        <f>IF(AND(מרקובחצי[[#This Row],[CycleNumber]]&lt;$B112,SUM(מרקובחצי[[#This Row],[11]],S112)=2),1,"")</f>
        <v/>
      </c>
      <c r="Z111" s="19" t="str">
        <f>IF(AND(מרקובחצי[[#This Row],[CycleNumber]]&lt;$B112,SUM(מרקובחצי[[#This Row],[13]],S112)=2),1,"")</f>
        <v/>
      </c>
      <c r="AA111" s="19" t="str">
        <f>IF(AND(מרקובחצי[[#This Row],[CycleNumber]]&lt;$B112,SUM(מרקובחצי[[#This Row],[13]],T112)=2),1,"")</f>
        <v/>
      </c>
      <c r="AB111" s="19" t="str">
        <f>IF(AND(מרקובחצי[[#This Row],[CycleNumber]]&lt;$B112,SUM(מרקובחצי[[#This Row],[21]],U112)=2),1,"")</f>
        <v/>
      </c>
      <c r="AC111" s="19" t="str">
        <f>IF(AND(מרקובחצי[[#This Row],[CycleNumber]]&lt;$B112,SUM(מרקובחצי[[#This Row],[21]],V112)=2),1,"")</f>
        <v/>
      </c>
      <c r="AD111" s="19" t="str">
        <f>IF(AND(מרקובחצי[[#This Row],[CycleNumber]]&lt;$B112,SUM(מרקובחצי[[#This Row],[23]],V112)=2),1,"")</f>
        <v/>
      </c>
      <c r="AE111" s="19" t="str">
        <f>IF(AND(מרקובחצי[[#This Row],[CycleNumber]]&lt;$B112,SUM(מרקובחצי[[#This Row],[23]],W112)=2),1,"")</f>
        <v/>
      </c>
      <c r="AF111" s="19" t="str">
        <f>IF(AND(מרקובחצי[[#This Row],[CycleNumber]]&lt;$B112,SUM(מרקובחצי[[#This Row],[31]],O112)=2),1,"")</f>
        <v/>
      </c>
      <c r="AG111" s="19" t="str">
        <f>IF(AND(מרקובחצי[[#This Row],[CycleNumber]]&lt;$B112,SUM(מרקובחצי[[#This Row],[31]],P112)=2),1,"")</f>
        <v/>
      </c>
      <c r="AH111" s="19" t="str">
        <f>IF(AND(מרקובחצי[[#This Row],[CycleNumber]]&lt;$B112,SUM(מרקובחצי[[#This Row],[31]],Q112)=2),1,"")</f>
        <v/>
      </c>
      <c r="AI111" s="19" t="str">
        <f>IF(AND(מרקובחצי[[#This Row],[CycleNumber]]&lt;$B112,SUM(U111:U112)=2),1,"")</f>
        <v/>
      </c>
      <c r="AJ111" s="19" t="str">
        <f>IF(AND(מרקובחצי[[#This Row],[CycleNumber]]&lt;$B112,SUM(מרקובחצי[[#This Row],[32]],O112)=2),1,"")</f>
        <v/>
      </c>
      <c r="AK111" s="19">
        <f>IF(AND(מרקובחצי[[#This Row],[CycleNumber]]&lt;$B112,SUM(מרקובחצי[[#This Row],[32]],P112)=2),1,"")</f>
        <v>1</v>
      </c>
      <c r="AL111" s="19" t="str">
        <f>IF(AND(מרקובחצי[[#This Row],[CycleNumber]]&lt;$B112,SUM(מרקובחצי[[#This Row],[32]],Q112)=2),1,"")</f>
        <v/>
      </c>
      <c r="AM111" s="19" t="str">
        <f>IF(AND(מרקובחצי[[#This Row],[CycleNumber]]&lt;$B112,SUM(V111:V112)=2),1,"")</f>
        <v/>
      </c>
      <c r="AN111" s="19" t="str">
        <f>IF(AND(מרקובחצי[[#This Row],[CycleNumber]]&lt;$B112,SUM(מרקובחצי[[#This Row],[33]],O112)=2),1,"")</f>
        <v/>
      </c>
      <c r="AO111" s="19" t="str">
        <f>IF(AND(מרקובחצי[[#This Row],[CycleNumber]]&lt;$B112,SUM(מרקובחצי[[#This Row],[33]],P112)=2),1,"")</f>
        <v/>
      </c>
      <c r="AP111" s="19" t="str">
        <f>IF(AND(מרקובחצי[[#This Row],[CycleNumber]]&lt;$B112,SUM(מרקובחצי[[#This Row],[33]],Q112)=2),1,"")</f>
        <v/>
      </c>
      <c r="AQ111" s="19" t="str">
        <f>IF(AND(מרקובחצי[[#This Row],[CycleNumber]]&lt;$B112,SUM(W111:W112)=2),1,"")</f>
        <v/>
      </c>
      <c r="AR111" s="19" t="str">
        <f>IF(AND(מרקובחצי[[#This Row],[CycleNumber]]&lt;$B112,SUM(מרקובחצי[[#This Row],[12]],S112)=2),1,"")</f>
        <v/>
      </c>
      <c r="AS111" s="19" t="str">
        <f>IF(AND(מרקובחצי[[#This Row],[CycleNumber]]&lt;$B112,SUM(מרקובחצי[[#This Row],[22]],V112)=2),1,"")</f>
        <v/>
      </c>
      <c r="AT111" s="21">
        <f>SUM(מרקובחצי[[#This Row],[11]:[33]])</f>
        <v>1</v>
      </c>
    </row>
    <row r="112" spans="1:46" ht="15.6" x14ac:dyDescent="0.25">
      <c r="A112" s="19" t="s">
        <v>12</v>
      </c>
      <c r="B112" s="19">
        <v>4</v>
      </c>
      <c r="C112">
        <v>28</v>
      </c>
      <c r="D112" s="19">
        <f>מרקובחצי[[#This Row],[LengthofCycle]]+1</f>
        <v>29</v>
      </c>
      <c r="E112" t="str">
        <f>IF(IFERROR(LOOKUP(מרקובחצי[[#This Row],[ClientID]],קביעויות[הפלגה]),FALSE)=מרקובחצי[[#This Row],[ClientID]],1,"")</f>
        <v/>
      </c>
      <c r="F112" t="str">
        <f>IF(IFERROR(LOOKUP(מרקובחצי[[#This Row],[ClientID]],סוגחציקבוע[S31]),FALSE)=מרקובחצי[[#This Row],[ClientID]],1,"")</f>
        <v/>
      </c>
      <c r="G112">
        <f>IF(IFERROR(LOOKUP(מרקובחצי[[#This Row],[ClientID]],סוגחציקבוע[S32]),FALSE)=מרקובחצי[[#This Row],[ClientID]],1,"")</f>
        <v>1</v>
      </c>
      <c r="H112" t="str">
        <f>IF(IFERROR(LOOKUP(מרקובחצי[[#This Row],[ClientID]],סוגחציקבוע[S33]),FALSE)=מרקובחצי[[#This Row],[ClientID]],1,"")</f>
        <v/>
      </c>
      <c r="I112" t="str">
        <f>IF(IFERROR(LOOKUP(מרקובחצי[[#This Row],[ClientID]],סוגחציקבוע[S32&amp;33]),FALSE)=מרקובחצי[[#This Row],[ClientID]],1,"")</f>
        <v/>
      </c>
      <c r="J112" s="19">
        <f>IF(SUM(מרקובחצי[[#This Row],[11]:[13]])=1,מרקובחצי[[#This Row],[עד ועד]],IF(SUM(R111:T112)=1,IF(מרקובחצי[[#This Row],[עד ועד]]&lt;J111,מרקובחצי[[#This Row],[עד ועד]],J111),J111))</f>
        <v>29</v>
      </c>
      <c r="K112" s="19">
        <f>IF(SUM(מרקובחצי[[#This Row],[11]:[13]])=1,מרקובחצי[[#This Row],[עד ועד]],IF(SUM(R111:T112)=1,IF(מרקובחצי[[#This Row],[עד ועד]]&gt;K111,מרקובחצי[[#This Row],[עד ועד]],K111),K111))</f>
        <v>29</v>
      </c>
      <c r="L112" s="19" t="str">
        <f>IF(AND(SUM(מרקובחצי[[#This Row],[31]:[33]])=1,SUM(U111:W111)=0),מרקובחצי[[#This Row],[מקס]]-מרקובחצי[[#This Row],[מינ]],"")</f>
        <v/>
      </c>
      <c r="M11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12" s="19" t="str">
        <f t="shared" si="1"/>
        <v>S32</v>
      </c>
      <c r="O112" s="19" t="str">
        <f>IF(מרקובחצי[[#This Row],[קבעה הפלגה?]]=1,"",IF(AND(מרקובחצי[[#This Row],[עד ועד]]&lt;29,OR(מרקובחצי[[#This Row],[CycleNumber]]=1,AND(U111=1,OR(מרקובחצי[[#This Row],[עד ועד]]&lt;J111,מרקובחצי[[#This Row],[עד ועד]]&gt;K111)),AND(V111=1,מרקובחצי[[#This Row],[עד ועד]]&lt;J111),W111=1)),1,""))</f>
        <v/>
      </c>
      <c r="P112" s="19">
        <f>IF(מרקובחצי[[#This Row],[קבעה הפלגה?]]=1,"",IF(AND(מרקובחצי[[#This Row],[עד ועד]]&gt;28,מרקובחצי[[#This Row],[עד ועד]]&lt;32,OR(מרקובחצי[[#This Row],[CycleNumber]]=1,AND(U111=1),AND(V111=1,OR(מרקובחצי[[#This Row],[עד ועד]]&lt;J111,מרקובחצי[[#This Row],[עד ועד]]&gt;K111)),W111=1)),1,""))</f>
        <v>1</v>
      </c>
      <c r="Q112" s="19" t="str">
        <f>IF(מרקובחצי[[#This Row],[קבעה הפלגה?]]=1,"",IF(AND(מרקובחצי[[#This Row],[עד ועד]]&gt;31,OR(מרקובחצי[[#This Row],[CycleNumber]]=1,AND(U111=1),AND(V111=1,מרקובחצי[[#This Row],[עד ועד]]&gt;K111),AND(W111=1,OR(מרקובחצי[[#This Row],[עד ועד]]&gt;K111,מרקובחצי[[#This Row],[עד ועד]]&lt;J111)))),1,""))</f>
        <v/>
      </c>
      <c r="R112" s="19" t="str">
        <f>IF(מרקובחצי[[#This Row],[CycleNumber]]&gt;1,IF(AND(O111=1,מרקובחצי[[#This Row],[עד ועד]]&lt;29),1,""),"")</f>
        <v/>
      </c>
      <c r="S112" s="19" t="str">
        <f>IF(מרקובחצי[[#This Row],[CycleNumber]]&gt;1,IF(OR(AND(O111=1,מרקובחצי[[#This Row],[עד ועד]]&gt;28),AND(P111=1),AND(Q111=1,מרקובחצי[[#This Row],[עד ועד]]&lt;32)),1,""),"")</f>
        <v/>
      </c>
      <c r="T112" s="19" t="str">
        <f>IF(מרקובחצי[[#This Row],[CycleNumber]]&gt;1,IF(AND(Q111=1,מרקובחצי[[#This Row],[עד ועד]]&gt;31),1,""),"")</f>
        <v/>
      </c>
      <c r="U112" s="19" t="str">
        <f>IF(מרקובחצי[[#This Row],[CycleNumber]]&gt;1,IF(AND(R111=1,מרקובחצי[[#This Row],[עד ועד]]&lt;29),1,IF(AND(U111=1,NOT(OR(מרקובחצי[[#This Row],[עד ועד]]&lt;J111,מרקובחצי[[#This Row],[עד ועד]]&gt;K111))),1,"")),"")</f>
        <v/>
      </c>
      <c r="V112" s="19" t="str">
        <f>IF(מרקובחצי[[#This Row],[CycleNumber]]&gt;1,IF(AND(SUM(R111:T111)=1,מרקובחצי[[#This Row],[עד ועד]]&gt;28,מרקובחצי[[#This Row],[עד ועד]]&lt;32),1,IF(OR(S111=1,AND(R111=1,מרקובחצי[[#This Row],[עד ועד]]&gt;28),AND(T111=1,מרקובחצי[[#This Row],[עד ועד]]&lt;32)),1,IF(AND(V111=1,NOT(OR(מרקובחצי[[#This Row],[עד ועד]]&lt;J111,מרקובחצי[[#This Row],[עד ועד]]&gt;K111))),1,""))),"")</f>
        <v/>
      </c>
      <c r="W112" s="19" t="str">
        <f>IF(מרקובחצי[[#This Row],[CycleNumber]]&gt;1,IF(AND(T111=1,מרקובחצי[[#This Row],[עד ועד]]&gt;31),1,IF(AND(W111=1,NOT(OR(מרקובחצי[[#This Row],[עד ועד]]&lt;J111,מרקובחצי[[#This Row],[עד ועד]]&gt;K111))),1,"")),"")</f>
        <v/>
      </c>
      <c r="X112" s="19" t="str">
        <f>IF(AND(מרקובחצי[[#This Row],[CycleNumber]]&lt;$B113,SUM(מרקובחצי[[#This Row],[11]],R113)=2),1,"")</f>
        <v/>
      </c>
      <c r="Y112" s="19" t="str">
        <f>IF(AND(מרקובחצי[[#This Row],[CycleNumber]]&lt;$B113,SUM(מרקובחצי[[#This Row],[11]],S113)=2),1,"")</f>
        <v/>
      </c>
      <c r="Z112" s="19" t="str">
        <f>IF(AND(מרקובחצי[[#This Row],[CycleNumber]]&lt;$B113,SUM(מרקובחצי[[#This Row],[13]],S113)=2),1,"")</f>
        <v/>
      </c>
      <c r="AA112" s="19" t="str">
        <f>IF(AND(מרקובחצי[[#This Row],[CycleNumber]]&lt;$B113,SUM(מרקובחצי[[#This Row],[13]],T113)=2),1,"")</f>
        <v/>
      </c>
      <c r="AB112" s="19" t="str">
        <f>IF(AND(מרקובחצי[[#This Row],[CycleNumber]]&lt;$B113,SUM(מרקובחצי[[#This Row],[21]],U113)=2),1,"")</f>
        <v/>
      </c>
      <c r="AC112" s="19" t="str">
        <f>IF(AND(מרקובחצי[[#This Row],[CycleNumber]]&lt;$B113,SUM(מרקובחצי[[#This Row],[21]],V113)=2),1,"")</f>
        <v/>
      </c>
      <c r="AD112" s="19" t="str">
        <f>IF(AND(מרקובחצי[[#This Row],[CycleNumber]]&lt;$B113,SUM(מרקובחצי[[#This Row],[23]],V113)=2),1,"")</f>
        <v/>
      </c>
      <c r="AE112" s="19" t="str">
        <f>IF(AND(מרקובחצי[[#This Row],[CycleNumber]]&lt;$B113,SUM(מרקובחצי[[#This Row],[23]],W113)=2),1,"")</f>
        <v/>
      </c>
      <c r="AF112" s="19" t="str">
        <f>IF(AND(מרקובחצי[[#This Row],[CycleNumber]]&lt;$B113,SUM(מרקובחצי[[#This Row],[31]],O113)=2),1,"")</f>
        <v/>
      </c>
      <c r="AG112" s="19" t="str">
        <f>IF(AND(מרקובחצי[[#This Row],[CycleNumber]]&lt;$B113,SUM(מרקובחצי[[#This Row],[31]],P113)=2),1,"")</f>
        <v/>
      </c>
      <c r="AH112" s="19" t="str">
        <f>IF(AND(מרקובחצי[[#This Row],[CycleNumber]]&lt;$B113,SUM(מרקובחצי[[#This Row],[31]],Q113)=2),1,"")</f>
        <v/>
      </c>
      <c r="AI112" s="19" t="str">
        <f>IF(AND(מרקובחצי[[#This Row],[CycleNumber]]&lt;$B113,SUM(U112:U113)=2),1,"")</f>
        <v/>
      </c>
      <c r="AJ112" s="19" t="str">
        <f>IF(AND(מרקובחצי[[#This Row],[CycleNumber]]&lt;$B113,SUM(מרקובחצי[[#This Row],[32]],O113)=2),1,"")</f>
        <v/>
      </c>
      <c r="AK112" s="19" t="str">
        <f>IF(AND(מרקובחצי[[#This Row],[CycleNumber]]&lt;$B113,SUM(מרקובחצי[[#This Row],[32]],P113)=2),1,"")</f>
        <v/>
      </c>
      <c r="AL112" s="19" t="str">
        <f>IF(AND(מרקובחצי[[#This Row],[CycleNumber]]&lt;$B113,SUM(מרקובחצי[[#This Row],[32]],Q113)=2),1,"")</f>
        <v/>
      </c>
      <c r="AM112" s="19" t="str">
        <f>IF(AND(מרקובחצי[[#This Row],[CycleNumber]]&lt;$B113,SUM(V112:V113)=2),1,"")</f>
        <v/>
      </c>
      <c r="AN112" s="19" t="str">
        <f>IF(AND(מרקובחצי[[#This Row],[CycleNumber]]&lt;$B113,SUM(מרקובחצי[[#This Row],[33]],O113)=2),1,"")</f>
        <v/>
      </c>
      <c r="AO112" s="19" t="str">
        <f>IF(AND(מרקובחצי[[#This Row],[CycleNumber]]&lt;$B113,SUM(מרקובחצי[[#This Row],[33]],P113)=2),1,"")</f>
        <v/>
      </c>
      <c r="AP112" s="19" t="str">
        <f>IF(AND(מרקובחצי[[#This Row],[CycleNumber]]&lt;$B113,SUM(מרקובחצי[[#This Row],[33]],Q113)=2),1,"")</f>
        <v/>
      </c>
      <c r="AQ112" s="19" t="str">
        <f>IF(AND(מרקובחצי[[#This Row],[CycleNumber]]&lt;$B113,SUM(W112:W113)=2),1,"")</f>
        <v/>
      </c>
      <c r="AR112" s="19">
        <f>IF(AND(מרקובחצי[[#This Row],[CycleNumber]]&lt;$B113,SUM(מרקובחצי[[#This Row],[12]],S113)=2),1,"")</f>
        <v>1</v>
      </c>
      <c r="AS112" s="19" t="str">
        <f>IF(AND(מרקובחצי[[#This Row],[CycleNumber]]&lt;$B113,SUM(מרקובחצי[[#This Row],[22]],V113)=2),1,"")</f>
        <v/>
      </c>
      <c r="AT112" s="21">
        <f>SUM(מרקובחצי[[#This Row],[11]:[33]])</f>
        <v>1</v>
      </c>
    </row>
    <row r="113" spans="1:46" ht="15.6" x14ac:dyDescent="0.25">
      <c r="A113" s="19" t="s">
        <v>12</v>
      </c>
      <c r="B113" s="19">
        <v>5</v>
      </c>
      <c r="C113">
        <v>31</v>
      </c>
      <c r="D113" s="19">
        <f>מרקובחצי[[#This Row],[LengthofCycle]]+1</f>
        <v>32</v>
      </c>
      <c r="E113" t="str">
        <f>IF(IFERROR(LOOKUP(מרקובחצי[[#This Row],[ClientID]],קביעויות[הפלגה]),FALSE)=מרקובחצי[[#This Row],[ClientID]],1,"")</f>
        <v/>
      </c>
      <c r="F113" t="str">
        <f>IF(IFERROR(LOOKUP(מרקובחצי[[#This Row],[ClientID]],סוגחציקבוע[S31]),FALSE)=מרקובחצי[[#This Row],[ClientID]],1,"")</f>
        <v/>
      </c>
      <c r="G113">
        <f>IF(IFERROR(LOOKUP(מרקובחצי[[#This Row],[ClientID]],סוגחציקבוע[S32]),FALSE)=מרקובחצי[[#This Row],[ClientID]],1,"")</f>
        <v>1</v>
      </c>
      <c r="H113" t="str">
        <f>IF(IFERROR(LOOKUP(מרקובחצי[[#This Row],[ClientID]],סוגחציקבוע[S33]),FALSE)=מרקובחצי[[#This Row],[ClientID]],1,"")</f>
        <v/>
      </c>
      <c r="I113" t="str">
        <f>IF(IFERROR(LOOKUP(מרקובחצי[[#This Row],[ClientID]],סוגחציקבוע[S32&amp;33]),FALSE)=מרקובחצי[[#This Row],[ClientID]],1,"")</f>
        <v/>
      </c>
      <c r="J113" s="19">
        <f>IF(SUM(מרקובחצי[[#This Row],[11]:[13]])=1,מרקובחצי[[#This Row],[עד ועד]],IF(SUM(R112:T113)=1,IF(מרקובחצי[[#This Row],[עד ועד]]&lt;J112,מרקובחצי[[#This Row],[עד ועד]],J112),J112))</f>
        <v>29</v>
      </c>
      <c r="K113" s="19">
        <f>IF(SUM(מרקובחצי[[#This Row],[11]:[13]])=1,מרקובחצי[[#This Row],[עד ועד]],IF(SUM(R112:T113)=1,IF(מרקובחצי[[#This Row],[עד ועד]]&gt;K112,מרקובחצי[[#This Row],[עד ועד]],K112),K112))</f>
        <v>32</v>
      </c>
      <c r="L113" s="19" t="str">
        <f>IF(AND(SUM(מרקובחצי[[#This Row],[31]:[33]])=1,SUM(U112:W112)=0),מרקובחצי[[#This Row],[מקס]]-מרקובחצי[[#This Row],[מינ]],"")</f>
        <v/>
      </c>
      <c r="M11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13" s="19" t="str">
        <f t="shared" si="1"/>
        <v>S12</v>
      </c>
      <c r="O113" s="19" t="str">
        <f>IF(מרקובחצי[[#This Row],[קבעה הפלגה?]]=1,"",IF(AND(מרקובחצי[[#This Row],[עד ועד]]&lt;29,OR(מרקובחצי[[#This Row],[CycleNumber]]=1,AND(U112=1,OR(מרקובחצי[[#This Row],[עד ועד]]&lt;J112,מרקובחצי[[#This Row],[עד ועד]]&gt;K112)),AND(V112=1,מרקובחצי[[#This Row],[עד ועד]]&lt;J112),W112=1)),1,""))</f>
        <v/>
      </c>
      <c r="P113" s="19" t="str">
        <f>IF(מרקובחצי[[#This Row],[קבעה הפלגה?]]=1,"",IF(AND(מרקובחצי[[#This Row],[עד ועד]]&gt;28,מרקובחצי[[#This Row],[עד ועד]]&lt;32,OR(מרקובחצי[[#This Row],[CycleNumber]]=1,AND(U112=1),AND(V112=1,OR(מרקובחצי[[#This Row],[עד ועד]]&lt;J112,מרקובחצי[[#This Row],[עד ועד]]&gt;K112)),W112=1)),1,""))</f>
        <v/>
      </c>
      <c r="Q113" s="19" t="str">
        <f>IF(מרקובחצי[[#This Row],[קבעה הפלגה?]]=1,"",IF(AND(מרקובחצי[[#This Row],[עד ועד]]&gt;31,OR(מרקובחצי[[#This Row],[CycleNumber]]=1,AND(U112=1),AND(V112=1,מרקובחצי[[#This Row],[עד ועד]]&gt;K112),AND(W112=1,OR(מרקובחצי[[#This Row],[עד ועד]]&gt;K112,מרקובחצי[[#This Row],[עד ועד]]&lt;J112)))),1,""))</f>
        <v/>
      </c>
      <c r="R113" s="19" t="str">
        <f>IF(מרקובחצי[[#This Row],[CycleNumber]]&gt;1,IF(AND(O112=1,מרקובחצי[[#This Row],[עד ועד]]&lt;29),1,""),"")</f>
        <v/>
      </c>
      <c r="S113" s="19">
        <f>IF(מרקובחצי[[#This Row],[CycleNumber]]&gt;1,IF(OR(AND(O112=1,מרקובחצי[[#This Row],[עד ועד]]&gt;28),AND(P112=1),AND(Q112=1,מרקובחצי[[#This Row],[עד ועד]]&lt;32)),1,""),"")</f>
        <v>1</v>
      </c>
      <c r="T113" s="19" t="str">
        <f>IF(מרקובחצי[[#This Row],[CycleNumber]]&gt;1,IF(AND(Q112=1,מרקובחצי[[#This Row],[עד ועד]]&gt;31),1,""),"")</f>
        <v/>
      </c>
      <c r="U113" s="19" t="str">
        <f>IF(מרקובחצי[[#This Row],[CycleNumber]]&gt;1,IF(AND(R112=1,מרקובחצי[[#This Row],[עד ועד]]&lt;29),1,IF(AND(U112=1,NOT(OR(מרקובחצי[[#This Row],[עד ועד]]&lt;J112,מרקובחצי[[#This Row],[עד ועד]]&gt;K112))),1,"")),"")</f>
        <v/>
      </c>
      <c r="V113" s="19" t="str">
        <f>IF(מרקובחצי[[#This Row],[CycleNumber]]&gt;1,IF(AND(SUM(R112:T112)=1,מרקובחצי[[#This Row],[עד ועד]]&gt;28,מרקובחצי[[#This Row],[עד ועד]]&lt;32),1,IF(OR(S112=1,AND(R112=1,מרקובחצי[[#This Row],[עד ועד]]&gt;28),AND(T112=1,מרקובחצי[[#This Row],[עד ועד]]&lt;32)),1,IF(AND(V112=1,NOT(OR(מרקובחצי[[#This Row],[עד ועד]]&lt;J112,מרקובחצי[[#This Row],[עד ועד]]&gt;K112))),1,""))),"")</f>
        <v/>
      </c>
      <c r="W113" s="19" t="str">
        <f>IF(מרקובחצי[[#This Row],[CycleNumber]]&gt;1,IF(AND(T112=1,מרקובחצי[[#This Row],[עד ועד]]&gt;31),1,IF(AND(W112=1,NOT(OR(מרקובחצי[[#This Row],[עד ועד]]&lt;J112,מרקובחצי[[#This Row],[עד ועד]]&gt;K112))),1,"")),"")</f>
        <v/>
      </c>
      <c r="X113" s="19" t="str">
        <f>IF(AND(מרקובחצי[[#This Row],[CycleNumber]]&lt;$B114,SUM(מרקובחצי[[#This Row],[11]],R114)=2),1,"")</f>
        <v/>
      </c>
      <c r="Y113" s="19" t="str">
        <f>IF(AND(מרקובחצי[[#This Row],[CycleNumber]]&lt;$B114,SUM(מרקובחצי[[#This Row],[11]],S114)=2),1,"")</f>
        <v/>
      </c>
      <c r="Z113" s="19" t="str">
        <f>IF(AND(מרקובחצי[[#This Row],[CycleNumber]]&lt;$B114,SUM(מרקובחצי[[#This Row],[13]],S114)=2),1,"")</f>
        <v/>
      </c>
      <c r="AA113" s="19" t="str">
        <f>IF(AND(מרקובחצי[[#This Row],[CycleNumber]]&lt;$B114,SUM(מרקובחצי[[#This Row],[13]],T114)=2),1,"")</f>
        <v/>
      </c>
      <c r="AB113" s="19" t="str">
        <f>IF(AND(מרקובחצי[[#This Row],[CycleNumber]]&lt;$B114,SUM(מרקובחצי[[#This Row],[21]],U114)=2),1,"")</f>
        <v/>
      </c>
      <c r="AC113" s="19" t="str">
        <f>IF(AND(מרקובחצי[[#This Row],[CycleNumber]]&lt;$B114,SUM(מרקובחצי[[#This Row],[21]],V114)=2),1,"")</f>
        <v/>
      </c>
      <c r="AD113" s="19" t="str">
        <f>IF(AND(מרקובחצי[[#This Row],[CycleNumber]]&lt;$B114,SUM(מרקובחצי[[#This Row],[23]],V114)=2),1,"")</f>
        <v/>
      </c>
      <c r="AE113" s="19" t="str">
        <f>IF(AND(מרקובחצי[[#This Row],[CycleNumber]]&lt;$B114,SUM(מרקובחצי[[#This Row],[23]],W114)=2),1,"")</f>
        <v/>
      </c>
      <c r="AF113" s="19" t="str">
        <f>IF(AND(מרקובחצי[[#This Row],[CycleNumber]]&lt;$B114,SUM(מרקובחצי[[#This Row],[31]],O114)=2),1,"")</f>
        <v/>
      </c>
      <c r="AG113" s="19" t="str">
        <f>IF(AND(מרקובחצי[[#This Row],[CycleNumber]]&lt;$B114,SUM(מרקובחצי[[#This Row],[31]],P114)=2),1,"")</f>
        <v/>
      </c>
      <c r="AH113" s="19" t="str">
        <f>IF(AND(מרקובחצי[[#This Row],[CycleNumber]]&lt;$B114,SUM(מרקובחצי[[#This Row],[31]],Q114)=2),1,"")</f>
        <v/>
      </c>
      <c r="AI113" s="19" t="str">
        <f>IF(AND(מרקובחצי[[#This Row],[CycleNumber]]&lt;$B114,SUM(U113:U114)=2),1,"")</f>
        <v/>
      </c>
      <c r="AJ113" s="19" t="str">
        <f>IF(AND(מרקובחצי[[#This Row],[CycleNumber]]&lt;$B114,SUM(מרקובחצי[[#This Row],[32]],O114)=2),1,"")</f>
        <v/>
      </c>
      <c r="AK113" s="19" t="str">
        <f>IF(AND(מרקובחצי[[#This Row],[CycleNumber]]&lt;$B114,SUM(מרקובחצי[[#This Row],[32]],P114)=2),1,"")</f>
        <v/>
      </c>
      <c r="AL113" s="19" t="str">
        <f>IF(AND(מרקובחצי[[#This Row],[CycleNumber]]&lt;$B114,SUM(מרקובחצי[[#This Row],[32]],Q114)=2),1,"")</f>
        <v/>
      </c>
      <c r="AM113" s="19" t="str">
        <f>IF(AND(מרקובחצי[[#This Row],[CycleNumber]]&lt;$B114,SUM(V113:V114)=2),1,"")</f>
        <v/>
      </c>
      <c r="AN113" s="19" t="str">
        <f>IF(AND(מרקובחצי[[#This Row],[CycleNumber]]&lt;$B114,SUM(מרקובחצי[[#This Row],[33]],O114)=2),1,"")</f>
        <v/>
      </c>
      <c r="AO113" s="19" t="str">
        <f>IF(AND(מרקובחצי[[#This Row],[CycleNumber]]&lt;$B114,SUM(מרקובחצי[[#This Row],[33]],P114)=2),1,"")</f>
        <v/>
      </c>
      <c r="AP113" s="19" t="str">
        <f>IF(AND(מרקובחצי[[#This Row],[CycleNumber]]&lt;$B114,SUM(מרקובחצי[[#This Row],[33]],Q114)=2),1,"")</f>
        <v/>
      </c>
      <c r="AQ113" s="19" t="str">
        <f>IF(AND(מרקובחצי[[#This Row],[CycleNumber]]&lt;$B114,SUM(W113:W114)=2),1,"")</f>
        <v/>
      </c>
      <c r="AR113" s="19" t="str">
        <f>IF(AND(מרקובחצי[[#This Row],[CycleNumber]]&lt;$B114,SUM(מרקובחצי[[#This Row],[12]],S114)=2),1,"")</f>
        <v/>
      </c>
      <c r="AS113" s="19">
        <f>IF(AND(מרקובחצי[[#This Row],[CycleNumber]]&lt;$B114,SUM(מרקובחצי[[#This Row],[22]],V114)=2),1,"")</f>
        <v>1</v>
      </c>
      <c r="AT113" s="21">
        <f>SUM(מרקובחצי[[#This Row],[11]:[33]])</f>
        <v>1</v>
      </c>
    </row>
    <row r="114" spans="1:46" ht="15.6" x14ac:dyDescent="0.25">
      <c r="A114" s="19" t="s">
        <v>12</v>
      </c>
      <c r="B114" s="19">
        <v>6</v>
      </c>
      <c r="C114">
        <v>35</v>
      </c>
      <c r="D114" s="19">
        <f>מרקובחצי[[#This Row],[LengthofCycle]]+1</f>
        <v>36</v>
      </c>
      <c r="E114" t="str">
        <f>IF(IFERROR(LOOKUP(מרקובחצי[[#This Row],[ClientID]],קביעויות[הפלגה]),FALSE)=מרקובחצי[[#This Row],[ClientID]],1,"")</f>
        <v/>
      </c>
      <c r="F114" t="str">
        <f>IF(IFERROR(LOOKUP(מרקובחצי[[#This Row],[ClientID]],סוגחציקבוע[S31]),FALSE)=מרקובחצי[[#This Row],[ClientID]],1,"")</f>
        <v/>
      </c>
      <c r="G114">
        <f>IF(IFERROR(LOOKUP(מרקובחצי[[#This Row],[ClientID]],סוגחציקבוע[S32]),FALSE)=מרקובחצי[[#This Row],[ClientID]],1,"")</f>
        <v>1</v>
      </c>
      <c r="H114" t="str">
        <f>IF(IFERROR(LOOKUP(מרקובחצי[[#This Row],[ClientID]],סוגחציקבוע[S33]),FALSE)=מרקובחצי[[#This Row],[ClientID]],1,"")</f>
        <v/>
      </c>
      <c r="I114" t="str">
        <f>IF(IFERROR(LOOKUP(מרקובחצי[[#This Row],[ClientID]],סוגחציקבוע[S32&amp;33]),FALSE)=מרקובחצי[[#This Row],[ClientID]],1,"")</f>
        <v/>
      </c>
      <c r="J114" s="19">
        <f>IF(SUM(מרקובחצי[[#This Row],[11]:[13]])=1,מרקובחצי[[#This Row],[עד ועד]],IF(SUM(R113:T114)=1,IF(מרקובחצי[[#This Row],[עד ועד]]&lt;J113,מרקובחצי[[#This Row],[עד ועד]],J113),J113))</f>
        <v>29</v>
      </c>
      <c r="K114" s="19">
        <f>IF(SUM(מרקובחצי[[#This Row],[11]:[13]])=1,מרקובחצי[[#This Row],[עד ועד]],IF(SUM(R113:T114)=1,IF(מרקובחצי[[#This Row],[עד ועד]]&gt;K113,מרקובחצי[[#This Row],[עד ועד]],K113),K113))</f>
        <v>36</v>
      </c>
      <c r="L114" s="19">
        <f>IF(AND(SUM(מרקובחצי[[#This Row],[31]:[33]])=1,SUM(U113:W113)=0),מרקובחצי[[#This Row],[מקס]]-מרקובחצי[[#This Row],[מינ]],"")</f>
        <v>7</v>
      </c>
      <c r="M11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4" s="19" t="str">
        <f t="shared" si="1"/>
        <v>S22</v>
      </c>
      <c r="O114" s="19" t="str">
        <f>IF(מרקובחצי[[#This Row],[קבעה הפלגה?]]=1,"",IF(AND(מרקובחצי[[#This Row],[עד ועד]]&lt;29,OR(מרקובחצי[[#This Row],[CycleNumber]]=1,AND(U113=1,OR(מרקובחצי[[#This Row],[עד ועד]]&lt;J113,מרקובחצי[[#This Row],[עד ועד]]&gt;K113)),AND(V113=1,מרקובחצי[[#This Row],[עד ועד]]&lt;J113),W113=1)),1,""))</f>
        <v/>
      </c>
      <c r="P114" s="19" t="str">
        <f>IF(מרקובחצי[[#This Row],[קבעה הפלגה?]]=1,"",IF(AND(מרקובחצי[[#This Row],[עד ועד]]&gt;28,מרקובחצי[[#This Row],[עד ועד]]&lt;32,OR(מרקובחצי[[#This Row],[CycleNumber]]=1,AND(U113=1),AND(V113=1,OR(מרקובחצי[[#This Row],[עד ועד]]&lt;J113,מרקובחצי[[#This Row],[עד ועד]]&gt;K113)),W113=1)),1,""))</f>
        <v/>
      </c>
      <c r="Q114" s="19" t="str">
        <f>IF(מרקובחצי[[#This Row],[קבעה הפלגה?]]=1,"",IF(AND(מרקובחצי[[#This Row],[עד ועד]]&gt;31,OR(מרקובחצי[[#This Row],[CycleNumber]]=1,AND(U113=1),AND(V113=1,מרקובחצי[[#This Row],[עד ועד]]&gt;K113),AND(W113=1,OR(מרקובחצי[[#This Row],[עד ועד]]&gt;K113,מרקובחצי[[#This Row],[עד ועד]]&lt;J113)))),1,""))</f>
        <v/>
      </c>
      <c r="R114" s="19" t="str">
        <f>IF(מרקובחצי[[#This Row],[CycleNumber]]&gt;1,IF(AND(O113=1,מרקובחצי[[#This Row],[עד ועד]]&lt;29),1,""),"")</f>
        <v/>
      </c>
      <c r="S114" s="19" t="str">
        <f>IF(מרקובחצי[[#This Row],[CycleNumber]]&gt;1,IF(OR(AND(O113=1,מרקובחצי[[#This Row],[עד ועד]]&gt;28),AND(P113=1),AND(Q113=1,מרקובחצי[[#This Row],[עד ועד]]&lt;32)),1,""),"")</f>
        <v/>
      </c>
      <c r="T114" s="19" t="str">
        <f>IF(מרקובחצי[[#This Row],[CycleNumber]]&gt;1,IF(AND(Q113=1,מרקובחצי[[#This Row],[עד ועד]]&gt;31),1,""),"")</f>
        <v/>
      </c>
      <c r="U114" s="19" t="str">
        <f>IF(מרקובחצי[[#This Row],[CycleNumber]]&gt;1,IF(AND(R113=1,מרקובחצי[[#This Row],[עד ועד]]&lt;29),1,IF(AND(U113=1,NOT(OR(מרקובחצי[[#This Row],[עד ועד]]&lt;J113,מרקובחצי[[#This Row],[עד ועד]]&gt;K113))),1,"")),"")</f>
        <v/>
      </c>
      <c r="V114" s="19">
        <f>IF(מרקובחצי[[#This Row],[CycleNumber]]&gt;1,IF(AND(SUM(R113:T113)=1,מרקובחצי[[#This Row],[עד ועד]]&gt;28,מרקובחצי[[#This Row],[עד ועד]]&lt;32),1,IF(OR(S113=1,AND(R113=1,מרקובחצי[[#This Row],[עד ועד]]&gt;28),AND(T113=1,מרקובחצי[[#This Row],[עד ועד]]&lt;32)),1,IF(AND(V113=1,NOT(OR(מרקובחצי[[#This Row],[עד ועד]]&lt;J113,מרקובחצי[[#This Row],[עד ועד]]&gt;K113))),1,""))),"")</f>
        <v>1</v>
      </c>
      <c r="W114" s="19" t="str">
        <f>IF(מרקובחצי[[#This Row],[CycleNumber]]&gt;1,IF(AND(T113=1,מרקובחצי[[#This Row],[עד ועד]]&gt;31),1,IF(AND(W113=1,NOT(OR(מרקובחצי[[#This Row],[עד ועד]]&lt;J113,מרקובחצי[[#This Row],[עד ועד]]&gt;K113))),1,"")),"")</f>
        <v/>
      </c>
      <c r="X114" s="19" t="str">
        <f>IF(AND(מרקובחצי[[#This Row],[CycleNumber]]&lt;$B115,SUM(מרקובחצי[[#This Row],[11]],R115)=2),1,"")</f>
        <v/>
      </c>
      <c r="Y114" s="19" t="str">
        <f>IF(AND(מרקובחצי[[#This Row],[CycleNumber]]&lt;$B115,SUM(מרקובחצי[[#This Row],[11]],S115)=2),1,"")</f>
        <v/>
      </c>
      <c r="Z114" s="19" t="str">
        <f>IF(AND(מרקובחצי[[#This Row],[CycleNumber]]&lt;$B115,SUM(מרקובחצי[[#This Row],[13]],S115)=2),1,"")</f>
        <v/>
      </c>
      <c r="AA114" s="19" t="str">
        <f>IF(AND(מרקובחצי[[#This Row],[CycleNumber]]&lt;$B115,SUM(מרקובחצי[[#This Row],[13]],T115)=2),1,"")</f>
        <v/>
      </c>
      <c r="AB114" s="19" t="str">
        <f>IF(AND(מרקובחצי[[#This Row],[CycleNumber]]&lt;$B115,SUM(מרקובחצי[[#This Row],[21]],U115)=2),1,"")</f>
        <v/>
      </c>
      <c r="AC114" s="19" t="str">
        <f>IF(AND(מרקובחצי[[#This Row],[CycleNumber]]&lt;$B115,SUM(מרקובחצי[[#This Row],[21]],V115)=2),1,"")</f>
        <v/>
      </c>
      <c r="AD114" s="19" t="str">
        <f>IF(AND(מרקובחצי[[#This Row],[CycleNumber]]&lt;$B115,SUM(מרקובחצי[[#This Row],[23]],V115)=2),1,"")</f>
        <v/>
      </c>
      <c r="AE114" s="19" t="str">
        <f>IF(AND(מרקובחצי[[#This Row],[CycleNumber]]&lt;$B115,SUM(מרקובחצי[[#This Row],[23]],W115)=2),1,"")</f>
        <v/>
      </c>
      <c r="AF114" s="19" t="str">
        <f>IF(AND(מרקובחצי[[#This Row],[CycleNumber]]&lt;$B115,SUM(מרקובחצי[[#This Row],[31]],O115)=2),1,"")</f>
        <v/>
      </c>
      <c r="AG114" s="19" t="str">
        <f>IF(AND(מרקובחצי[[#This Row],[CycleNumber]]&lt;$B115,SUM(מרקובחצי[[#This Row],[31]],P115)=2),1,"")</f>
        <v/>
      </c>
      <c r="AH114" s="19" t="str">
        <f>IF(AND(מרקובחצי[[#This Row],[CycleNumber]]&lt;$B115,SUM(מרקובחצי[[#This Row],[31]],Q115)=2),1,"")</f>
        <v/>
      </c>
      <c r="AI114" s="19" t="str">
        <f>IF(AND(מרקובחצי[[#This Row],[CycleNumber]]&lt;$B115,SUM(U114:U115)=2),1,"")</f>
        <v/>
      </c>
      <c r="AJ114" s="19" t="str">
        <f>IF(AND(מרקובחצי[[#This Row],[CycleNumber]]&lt;$B115,SUM(מרקובחצי[[#This Row],[32]],O115)=2),1,"")</f>
        <v/>
      </c>
      <c r="AK114" s="19" t="str">
        <f>IF(AND(מרקובחצי[[#This Row],[CycleNumber]]&lt;$B115,SUM(מרקובחצי[[#This Row],[32]],P115)=2),1,"")</f>
        <v/>
      </c>
      <c r="AL114" s="19" t="str">
        <f>IF(AND(מרקובחצי[[#This Row],[CycleNumber]]&lt;$B115,SUM(מרקובחצי[[#This Row],[32]],Q115)=2),1,"")</f>
        <v/>
      </c>
      <c r="AM114" s="19">
        <f>IF(AND(מרקובחצי[[#This Row],[CycleNumber]]&lt;$B115,SUM(V114:V115)=2),1,"")</f>
        <v>1</v>
      </c>
      <c r="AN114" s="19" t="str">
        <f>IF(AND(מרקובחצי[[#This Row],[CycleNumber]]&lt;$B115,SUM(מרקובחצי[[#This Row],[33]],O115)=2),1,"")</f>
        <v/>
      </c>
      <c r="AO114" s="19" t="str">
        <f>IF(AND(מרקובחצי[[#This Row],[CycleNumber]]&lt;$B115,SUM(מרקובחצי[[#This Row],[33]],P115)=2),1,"")</f>
        <v/>
      </c>
      <c r="AP114" s="19" t="str">
        <f>IF(AND(מרקובחצי[[#This Row],[CycleNumber]]&lt;$B115,SUM(מרקובחצי[[#This Row],[33]],Q115)=2),1,"")</f>
        <v/>
      </c>
      <c r="AQ114" s="19" t="str">
        <f>IF(AND(מרקובחצי[[#This Row],[CycleNumber]]&lt;$B115,SUM(W114:W115)=2),1,"")</f>
        <v/>
      </c>
      <c r="AR114" s="19" t="str">
        <f>IF(AND(מרקובחצי[[#This Row],[CycleNumber]]&lt;$B115,SUM(מרקובחצי[[#This Row],[12]],S115)=2),1,"")</f>
        <v/>
      </c>
      <c r="AS114" s="19" t="str">
        <f>IF(AND(מרקובחצי[[#This Row],[CycleNumber]]&lt;$B115,SUM(מרקובחצי[[#This Row],[22]],V115)=2),1,"")</f>
        <v/>
      </c>
      <c r="AT114" s="21">
        <f>SUM(מרקובחצי[[#This Row],[11]:[33]])</f>
        <v>1</v>
      </c>
    </row>
    <row r="115" spans="1:46" ht="15.6" x14ac:dyDescent="0.25">
      <c r="A115" s="19" t="s">
        <v>12</v>
      </c>
      <c r="B115" s="19">
        <v>7</v>
      </c>
      <c r="C115">
        <v>33</v>
      </c>
      <c r="D115" s="19">
        <f>מרקובחצי[[#This Row],[LengthofCycle]]+1</f>
        <v>34</v>
      </c>
      <c r="E115" t="str">
        <f>IF(IFERROR(LOOKUP(מרקובחצי[[#This Row],[ClientID]],קביעויות[הפלגה]),FALSE)=מרקובחצי[[#This Row],[ClientID]],1,"")</f>
        <v/>
      </c>
      <c r="F115" t="str">
        <f>IF(IFERROR(LOOKUP(מרקובחצי[[#This Row],[ClientID]],סוגחציקבוע[S31]),FALSE)=מרקובחצי[[#This Row],[ClientID]],1,"")</f>
        <v/>
      </c>
      <c r="G115">
        <f>IF(IFERROR(LOOKUP(מרקובחצי[[#This Row],[ClientID]],סוגחציקבוע[S32]),FALSE)=מרקובחצי[[#This Row],[ClientID]],1,"")</f>
        <v>1</v>
      </c>
      <c r="H115" t="str">
        <f>IF(IFERROR(LOOKUP(מרקובחצי[[#This Row],[ClientID]],סוגחציקבוע[S33]),FALSE)=מרקובחצי[[#This Row],[ClientID]],1,"")</f>
        <v/>
      </c>
      <c r="I115" t="str">
        <f>IF(IFERROR(LOOKUP(מרקובחצי[[#This Row],[ClientID]],סוגחציקבוע[S32&amp;33]),FALSE)=מרקובחצי[[#This Row],[ClientID]],1,"")</f>
        <v/>
      </c>
      <c r="J115" s="19">
        <f>IF(SUM(מרקובחצי[[#This Row],[11]:[13]])=1,מרקובחצי[[#This Row],[עד ועד]],IF(SUM(R114:T115)=1,IF(מרקובחצי[[#This Row],[עד ועד]]&lt;J114,מרקובחצי[[#This Row],[עד ועד]],J114),J114))</f>
        <v>29</v>
      </c>
      <c r="K115" s="19">
        <f>IF(SUM(מרקובחצי[[#This Row],[11]:[13]])=1,מרקובחצי[[#This Row],[עד ועד]],IF(SUM(R114:T115)=1,IF(מרקובחצי[[#This Row],[עד ועד]]&gt;K114,מרקובחצי[[#This Row],[עד ועד]],K114),K114))</f>
        <v>36</v>
      </c>
      <c r="L115" s="19" t="str">
        <f>IF(AND(SUM(מרקובחצי[[#This Row],[31]:[33]])=1,SUM(U114:W114)=0),מרקובחצי[[#This Row],[מקס]]-מרקובחצי[[#This Row],[מינ]],"")</f>
        <v/>
      </c>
      <c r="M11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5" s="19" t="str">
        <f t="shared" si="1"/>
        <v>S32</v>
      </c>
      <c r="O115" s="19" t="str">
        <f>IF(מרקובחצי[[#This Row],[קבעה הפלגה?]]=1,"",IF(AND(מרקובחצי[[#This Row],[עד ועד]]&lt;29,OR(מרקובחצי[[#This Row],[CycleNumber]]=1,AND(U114=1,OR(מרקובחצי[[#This Row],[עד ועד]]&lt;J114,מרקובחצי[[#This Row],[עד ועד]]&gt;K114)),AND(V114=1,מרקובחצי[[#This Row],[עד ועד]]&lt;J114),W114=1)),1,""))</f>
        <v/>
      </c>
      <c r="P115" s="19" t="str">
        <f>IF(מרקובחצי[[#This Row],[קבעה הפלגה?]]=1,"",IF(AND(מרקובחצי[[#This Row],[עד ועד]]&gt;28,מרקובחצי[[#This Row],[עד ועד]]&lt;32,OR(מרקובחצי[[#This Row],[CycleNumber]]=1,AND(U114=1),AND(V114=1,OR(מרקובחצי[[#This Row],[עד ועד]]&lt;J114,מרקובחצי[[#This Row],[עד ועד]]&gt;K114)),W114=1)),1,""))</f>
        <v/>
      </c>
      <c r="Q115" s="19" t="str">
        <f>IF(מרקובחצי[[#This Row],[קבעה הפלגה?]]=1,"",IF(AND(מרקובחצי[[#This Row],[עד ועד]]&gt;31,OR(מרקובחצי[[#This Row],[CycleNumber]]=1,AND(U114=1),AND(V114=1,מרקובחצי[[#This Row],[עד ועד]]&gt;K114),AND(W114=1,OR(מרקובחצי[[#This Row],[עד ועד]]&gt;K114,מרקובחצי[[#This Row],[עד ועד]]&lt;J114)))),1,""))</f>
        <v/>
      </c>
      <c r="R115" s="19" t="str">
        <f>IF(מרקובחצי[[#This Row],[CycleNumber]]&gt;1,IF(AND(O114=1,מרקובחצי[[#This Row],[עד ועד]]&lt;29),1,""),"")</f>
        <v/>
      </c>
      <c r="S115" s="19" t="str">
        <f>IF(מרקובחצי[[#This Row],[CycleNumber]]&gt;1,IF(OR(AND(O114=1,מרקובחצי[[#This Row],[עד ועד]]&gt;28),AND(P114=1),AND(Q114=1,מרקובחצי[[#This Row],[עד ועד]]&lt;32)),1,""),"")</f>
        <v/>
      </c>
      <c r="T115" s="19" t="str">
        <f>IF(מרקובחצי[[#This Row],[CycleNumber]]&gt;1,IF(AND(Q114=1,מרקובחצי[[#This Row],[עד ועד]]&gt;31),1,""),"")</f>
        <v/>
      </c>
      <c r="U115" s="19" t="str">
        <f>IF(מרקובחצי[[#This Row],[CycleNumber]]&gt;1,IF(AND(R114=1,מרקובחצי[[#This Row],[עד ועד]]&lt;29),1,IF(AND(U114=1,NOT(OR(מרקובחצי[[#This Row],[עד ועד]]&lt;J114,מרקובחצי[[#This Row],[עד ועד]]&gt;K114))),1,"")),"")</f>
        <v/>
      </c>
      <c r="V115" s="19">
        <f>IF(מרקובחצי[[#This Row],[CycleNumber]]&gt;1,IF(AND(SUM(R114:T114)=1,מרקובחצי[[#This Row],[עד ועד]]&gt;28,מרקובחצי[[#This Row],[עד ועד]]&lt;32),1,IF(OR(S114=1,AND(R114=1,מרקובחצי[[#This Row],[עד ועד]]&gt;28),AND(T114=1,מרקובחצי[[#This Row],[עד ועד]]&lt;32)),1,IF(AND(V114=1,NOT(OR(מרקובחצי[[#This Row],[עד ועד]]&lt;J114,מרקובחצי[[#This Row],[עד ועד]]&gt;K114))),1,""))),"")</f>
        <v>1</v>
      </c>
      <c r="W115" s="19" t="str">
        <f>IF(מרקובחצי[[#This Row],[CycleNumber]]&gt;1,IF(AND(T114=1,מרקובחצי[[#This Row],[עד ועד]]&gt;31),1,IF(AND(W114=1,NOT(OR(מרקובחצי[[#This Row],[עד ועד]]&lt;J114,מרקובחצי[[#This Row],[עד ועד]]&gt;K114))),1,"")),"")</f>
        <v/>
      </c>
      <c r="X115" s="19" t="str">
        <f>IF(AND(מרקובחצי[[#This Row],[CycleNumber]]&lt;$B116,SUM(מרקובחצי[[#This Row],[11]],R116)=2),1,"")</f>
        <v/>
      </c>
      <c r="Y115" s="19" t="str">
        <f>IF(AND(מרקובחצי[[#This Row],[CycleNumber]]&lt;$B116,SUM(מרקובחצי[[#This Row],[11]],S116)=2),1,"")</f>
        <v/>
      </c>
      <c r="Z115" s="19" t="str">
        <f>IF(AND(מרקובחצי[[#This Row],[CycleNumber]]&lt;$B116,SUM(מרקובחצי[[#This Row],[13]],S116)=2),1,"")</f>
        <v/>
      </c>
      <c r="AA115" s="19" t="str">
        <f>IF(AND(מרקובחצי[[#This Row],[CycleNumber]]&lt;$B116,SUM(מרקובחצי[[#This Row],[13]],T116)=2),1,"")</f>
        <v/>
      </c>
      <c r="AB115" s="19" t="str">
        <f>IF(AND(מרקובחצי[[#This Row],[CycleNumber]]&lt;$B116,SUM(מרקובחצי[[#This Row],[21]],U116)=2),1,"")</f>
        <v/>
      </c>
      <c r="AC115" s="19" t="str">
        <f>IF(AND(מרקובחצי[[#This Row],[CycleNumber]]&lt;$B116,SUM(מרקובחצי[[#This Row],[21]],V116)=2),1,"")</f>
        <v/>
      </c>
      <c r="AD115" s="19" t="str">
        <f>IF(AND(מרקובחצי[[#This Row],[CycleNumber]]&lt;$B116,SUM(מרקובחצי[[#This Row],[23]],V116)=2),1,"")</f>
        <v/>
      </c>
      <c r="AE115" s="19" t="str">
        <f>IF(AND(מרקובחצי[[#This Row],[CycleNumber]]&lt;$B116,SUM(מרקובחצי[[#This Row],[23]],W116)=2),1,"")</f>
        <v/>
      </c>
      <c r="AF115" s="19" t="str">
        <f>IF(AND(מרקובחצי[[#This Row],[CycleNumber]]&lt;$B116,SUM(מרקובחצי[[#This Row],[31]],O116)=2),1,"")</f>
        <v/>
      </c>
      <c r="AG115" s="19" t="str">
        <f>IF(AND(מרקובחצי[[#This Row],[CycleNumber]]&lt;$B116,SUM(מרקובחצי[[#This Row],[31]],P116)=2),1,"")</f>
        <v/>
      </c>
      <c r="AH115" s="19" t="str">
        <f>IF(AND(מרקובחצי[[#This Row],[CycleNumber]]&lt;$B116,SUM(מרקובחצי[[#This Row],[31]],Q116)=2),1,"")</f>
        <v/>
      </c>
      <c r="AI115" s="19" t="str">
        <f>IF(AND(מרקובחצי[[#This Row],[CycleNumber]]&lt;$B116,SUM(U115:U116)=2),1,"")</f>
        <v/>
      </c>
      <c r="AJ115" s="19" t="str">
        <f>IF(AND(מרקובחצי[[#This Row],[CycleNumber]]&lt;$B116,SUM(מרקובחצי[[#This Row],[32]],O116)=2),1,"")</f>
        <v/>
      </c>
      <c r="AK115" s="19" t="str">
        <f>IF(AND(מרקובחצי[[#This Row],[CycleNumber]]&lt;$B116,SUM(מרקובחצי[[#This Row],[32]],P116)=2),1,"")</f>
        <v/>
      </c>
      <c r="AL115" s="19" t="str">
        <f>IF(AND(מרקובחצי[[#This Row],[CycleNumber]]&lt;$B116,SUM(מרקובחצי[[#This Row],[32]],Q116)=2),1,"")</f>
        <v/>
      </c>
      <c r="AM115" s="19">
        <f>IF(AND(מרקובחצי[[#This Row],[CycleNumber]]&lt;$B116,SUM(V115:V116)=2),1,"")</f>
        <v>1</v>
      </c>
      <c r="AN115" s="19" t="str">
        <f>IF(AND(מרקובחצי[[#This Row],[CycleNumber]]&lt;$B116,SUM(מרקובחצי[[#This Row],[33]],O116)=2),1,"")</f>
        <v/>
      </c>
      <c r="AO115" s="19" t="str">
        <f>IF(AND(מרקובחצי[[#This Row],[CycleNumber]]&lt;$B116,SUM(מרקובחצי[[#This Row],[33]],P116)=2),1,"")</f>
        <v/>
      </c>
      <c r="AP115" s="19" t="str">
        <f>IF(AND(מרקובחצי[[#This Row],[CycleNumber]]&lt;$B116,SUM(מרקובחצי[[#This Row],[33]],Q116)=2),1,"")</f>
        <v/>
      </c>
      <c r="AQ115" s="19" t="str">
        <f>IF(AND(מרקובחצי[[#This Row],[CycleNumber]]&lt;$B116,SUM(W115:W116)=2),1,"")</f>
        <v/>
      </c>
      <c r="AR115" s="19" t="str">
        <f>IF(AND(מרקובחצי[[#This Row],[CycleNumber]]&lt;$B116,SUM(מרקובחצי[[#This Row],[12]],S116)=2),1,"")</f>
        <v/>
      </c>
      <c r="AS115" s="19" t="str">
        <f>IF(AND(מרקובחצי[[#This Row],[CycleNumber]]&lt;$B116,SUM(מרקובחצי[[#This Row],[22]],V116)=2),1,"")</f>
        <v/>
      </c>
      <c r="AT115" s="21">
        <f>SUM(מרקובחצי[[#This Row],[11]:[33]])</f>
        <v>1</v>
      </c>
    </row>
    <row r="116" spans="1:46" ht="15.6" x14ac:dyDescent="0.25">
      <c r="A116" s="19" t="s">
        <v>12</v>
      </c>
      <c r="B116" s="19">
        <v>8</v>
      </c>
      <c r="C116">
        <v>31</v>
      </c>
      <c r="D116" s="19">
        <f>מרקובחצי[[#This Row],[LengthofCycle]]+1</f>
        <v>32</v>
      </c>
      <c r="E116" t="str">
        <f>IF(IFERROR(LOOKUP(מרקובחצי[[#This Row],[ClientID]],קביעויות[הפלגה]),FALSE)=מרקובחצי[[#This Row],[ClientID]],1,"")</f>
        <v/>
      </c>
      <c r="F116" t="str">
        <f>IF(IFERROR(LOOKUP(מרקובחצי[[#This Row],[ClientID]],סוגחציקבוע[S31]),FALSE)=מרקובחצי[[#This Row],[ClientID]],1,"")</f>
        <v/>
      </c>
      <c r="G116">
        <f>IF(IFERROR(LOOKUP(מרקובחצי[[#This Row],[ClientID]],סוגחציקבוע[S32]),FALSE)=מרקובחצי[[#This Row],[ClientID]],1,"")</f>
        <v>1</v>
      </c>
      <c r="H116" t="str">
        <f>IF(IFERROR(LOOKUP(מרקובחצי[[#This Row],[ClientID]],סוגחציקבוע[S33]),FALSE)=מרקובחצי[[#This Row],[ClientID]],1,"")</f>
        <v/>
      </c>
      <c r="I116" t="str">
        <f>IF(IFERROR(LOOKUP(מרקובחצי[[#This Row],[ClientID]],סוגחציקבוע[S32&amp;33]),FALSE)=מרקובחצי[[#This Row],[ClientID]],1,"")</f>
        <v/>
      </c>
      <c r="J116" s="19">
        <f>IF(SUM(מרקובחצי[[#This Row],[11]:[13]])=1,מרקובחצי[[#This Row],[עד ועד]],IF(SUM(R115:T116)=1,IF(מרקובחצי[[#This Row],[עד ועד]]&lt;J115,מרקובחצי[[#This Row],[עד ועד]],J115),J115))</f>
        <v>29</v>
      </c>
      <c r="K116" s="19">
        <f>IF(SUM(מרקובחצי[[#This Row],[11]:[13]])=1,מרקובחצי[[#This Row],[עד ועד]],IF(SUM(R115:T116)=1,IF(מרקובחצי[[#This Row],[עד ועד]]&gt;K115,מרקובחצי[[#This Row],[עד ועד]],K115),K115))</f>
        <v>36</v>
      </c>
      <c r="L116" s="19" t="str">
        <f>IF(AND(SUM(מרקובחצי[[#This Row],[31]:[33]])=1,SUM(U115:W115)=0),מרקובחצי[[#This Row],[מקס]]-מרקובחצי[[#This Row],[מינ]],"")</f>
        <v/>
      </c>
      <c r="M11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6" s="19" t="str">
        <f t="shared" si="1"/>
        <v>S32</v>
      </c>
      <c r="O116" s="19" t="str">
        <f>IF(מרקובחצי[[#This Row],[קבעה הפלגה?]]=1,"",IF(AND(מרקובחצי[[#This Row],[עד ועד]]&lt;29,OR(מרקובחצי[[#This Row],[CycleNumber]]=1,AND(U115=1,OR(מרקובחצי[[#This Row],[עד ועד]]&lt;J115,מרקובחצי[[#This Row],[עד ועד]]&gt;K115)),AND(V115=1,מרקובחצי[[#This Row],[עד ועד]]&lt;J115),W115=1)),1,""))</f>
        <v/>
      </c>
      <c r="P116" s="19" t="str">
        <f>IF(מרקובחצי[[#This Row],[קבעה הפלגה?]]=1,"",IF(AND(מרקובחצי[[#This Row],[עד ועד]]&gt;28,מרקובחצי[[#This Row],[עד ועד]]&lt;32,OR(מרקובחצי[[#This Row],[CycleNumber]]=1,AND(U115=1),AND(V115=1,OR(מרקובחצי[[#This Row],[עד ועד]]&lt;J115,מרקובחצי[[#This Row],[עד ועד]]&gt;K115)),W115=1)),1,""))</f>
        <v/>
      </c>
      <c r="Q116" s="19" t="str">
        <f>IF(מרקובחצי[[#This Row],[קבעה הפלגה?]]=1,"",IF(AND(מרקובחצי[[#This Row],[עד ועד]]&gt;31,OR(מרקובחצי[[#This Row],[CycleNumber]]=1,AND(U115=1),AND(V115=1,מרקובחצי[[#This Row],[עד ועד]]&gt;K115),AND(W115=1,OR(מרקובחצי[[#This Row],[עד ועד]]&gt;K115,מרקובחצי[[#This Row],[עד ועד]]&lt;J115)))),1,""))</f>
        <v/>
      </c>
      <c r="R116" s="19" t="str">
        <f>IF(מרקובחצי[[#This Row],[CycleNumber]]&gt;1,IF(AND(O115=1,מרקובחצי[[#This Row],[עד ועד]]&lt;29),1,""),"")</f>
        <v/>
      </c>
      <c r="S116" s="19" t="str">
        <f>IF(מרקובחצי[[#This Row],[CycleNumber]]&gt;1,IF(OR(AND(O115=1,מרקובחצי[[#This Row],[עד ועד]]&gt;28),AND(P115=1),AND(Q115=1,מרקובחצי[[#This Row],[עד ועד]]&lt;32)),1,""),"")</f>
        <v/>
      </c>
      <c r="T116" s="19" t="str">
        <f>IF(מרקובחצי[[#This Row],[CycleNumber]]&gt;1,IF(AND(Q115=1,מרקובחצי[[#This Row],[עד ועד]]&gt;31),1,""),"")</f>
        <v/>
      </c>
      <c r="U116" s="19" t="str">
        <f>IF(מרקובחצי[[#This Row],[CycleNumber]]&gt;1,IF(AND(R115=1,מרקובחצי[[#This Row],[עד ועד]]&lt;29),1,IF(AND(U115=1,NOT(OR(מרקובחצי[[#This Row],[עד ועד]]&lt;J115,מרקובחצי[[#This Row],[עד ועד]]&gt;K115))),1,"")),"")</f>
        <v/>
      </c>
      <c r="V116" s="19">
        <f>IF(מרקובחצי[[#This Row],[CycleNumber]]&gt;1,IF(AND(SUM(R115:T115)=1,מרקובחצי[[#This Row],[עד ועד]]&gt;28,מרקובחצי[[#This Row],[עד ועד]]&lt;32),1,IF(OR(S115=1,AND(R115=1,מרקובחצי[[#This Row],[עד ועד]]&gt;28),AND(T115=1,מרקובחצי[[#This Row],[עד ועד]]&lt;32)),1,IF(AND(V115=1,NOT(OR(מרקובחצי[[#This Row],[עד ועד]]&lt;J115,מרקובחצי[[#This Row],[עד ועד]]&gt;K115))),1,""))),"")</f>
        <v>1</v>
      </c>
      <c r="W116" s="19" t="str">
        <f>IF(מרקובחצי[[#This Row],[CycleNumber]]&gt;1,IF(AND(T115=1,מרקובחצי[[#This Row],[עד ועד]]&gt;31),1,IF(AND(W115=1,NOT(OR(מרקובחצי[[#This Row],[עד ועד]]&lt;J115,מרקובחצי[[#This Row],[עד ועד]]&gt;K115))),1,"")),"")</f>
        <v/>
      </c>
      <c r="X116" s="19" t="str">
        <f>IF(AND(מרקובחצי[[#This Row],[CycleNumber]]&lt;$B117,SUM(מרקובחצי[[#This Row],[11]],R117)=2),1,"")</f>
        <v/>
      </c>
      <c r="Y116" s="19" t="str">
        <f>IF(AND(מרקובחצי[[#This Row],[CycleNumber]]&lt;$B117,SUM(מרקובחצי[[#This Row],[11]],S117)=2),1,"")</f>
        <v/>
      </c>
      <c r="Z116" s="19" t="str">
        <f>IF(AND(מרקובחצי[[#This Row],[CycleNumber]]&lt;$B117,SUM(מרקובחצי[[#This Row],[13]],S117)=2),1,"")</f>
        <v/>
      </c>
      <c r="AA116" s="19" t="str">
        <f>IF(AND(מרקובחצי[[#This Row],[CycleNumber]]&lt;$B117,SUM(מרקובחצי[[#This Row],[13]],T117)=2),1,"")</f>
        <v/>
      </c>
      <c r="AB116" s="19" t="str">
        <f>IF(AND(מרקובחצי[[#This Row],[CycleNumber]]&lt;$B117,SUM(מרקובחצי[[#This Row],[21]],U117)=2),1,"")</f>
        <v/>
      </c>
      <c r="AC116" s="19" t="str">
        <f>IF(AND(מרקובחצי[[#This Row],[CycleNumber]]&lt;$B117,SUM(מרקובחצי[[#This Row],[21]],V117)=2),1,"")</f>
        <v/>
      </c>
      <c r="AD116" s="19" t="str">
        <f>IF(AND(מרקובחצי[[#This Row],[CycleNumber]]&lt;$B117,SUM(מרקובחצי[[#This Row],[23]],V117)=2),1,"")</f>
        <v/>
      </c>
      <c r="AE116" s="19" t="str">
        <f>IF(AND(מרקובחצי[[#This Row],[CycleNumber]]&lt;$B117,SUM(מרקובחצי[[#This Row],[23]],W117)=2),1,"")</f>
        <v/>
      </c>
      <c r="AF116" s="19" t="str">
        <f>IF(AND(מרקובחצי[[#This Row],[CycleNumber]]&lt;$B117,SUM(מרקובחצי[[#This Row],[31]],O117)=2),1,"")</f>
        <v/>
      </c>
      <c r="AG116" s="19" t="str">
        <f>IF(AND(מרקובחצי[[#This Row],[CycleNumber]]&lt;$B117,SUM(מרקובחצי[[#This Row],[31]],P117)=2),1,"")</f>
        <v/>
      </c>
      <c r="AH116" s="19" t="str">
        <f>IF(AND(מרקובחצי[[#This Row],[CycleNumber]]&lt;$B117,SUM(מרקובחצי[[#This Row],[31]],Q117)=2),1,"")</f>
        <v/>
      </c>
      <c r="AI116" s="19" t="str">
        <f>IF(AND(מרקובחצי[[#This Row],[CycleNumber]]&lt;$B117,SUM(U116:U117)=2),1,"")</f>
        <v/>
      </c>
      <c r="AJ116" s="19" t="str">
        <f>IF(AND(מרקובחצי[[#This Row],[CycleNumber]]&lt;$B117,SUM(מרקובחצי[[#This Row],[32]],O117)=2),1,"")</f>
        <v/>
      </c>
      <c r="AK116" s="19" t="str">
        <f>IF(AND(מרקובחצי[[#This Row],[CycleNumber]]&lt;$B117,SUM(מרקובחצי[[#This Row],[32]],P117)=2),1,"")</f>
        <v/>
      </c>
      <c r="AL116" s="19" t="str">
        <f>IF(AND(מרקובחצי[[#This Row],[CycleNumber]]&lt;$B117,SUM(מרקובחצי[[#This Row],[32]],Q117)=2),1,"")</f>
        <v/>
      </c>
      <c r="AM116" s="19">
        <f>IF(AND(מרקובחצי[[#This Row],[CycleNumber]]&lt;$B117,SUM(V116:V117)=2),1,"")</f>
        <v>1</v>
      </c>
      <c r="AN116" s="19" t="str">
        <f>IF(AND(מרקובחצי[[#This Row],[CycleNumber]]&lt;$B117,SUM(מרקובחצי[[#This Row],[33]],O117)=2),1,"")</f>
        <v/>
      </c>
      <c r="AO116" s="19" t="str">
        <f>IF(AND(מרקובחצי[[#This Row],[CycleNumber]]&lt;$B117,SUM(מרקובחצי[[#This Row],[33]],P117)=2),1,"")</f>
        <v/>
      </c>
      <c r="AP116" s="19" t="str">
        <f>IF(AND(מרקובחצי[[#This Row],[CycleNumber]]&lt;$B117,SUM(מרקובחצי[[#This Row],[33]],Q117)=2),1,"")</f>
        <v/>
      </c>
      <c r="AQ116" s="19" t="str">
        <f>IF(AND(מרקובחצי[[#This Row],[CycleNumber]]&lt;$B117,SUM(W116:W117)=2),1,"")</f>
        <v/>
      </c>
      <c r="AR116" s="19" t="str">
        <f>IF(AND(מרקובחצי[[#This Row],[CycleNumber]]&lt;$B117,SUM(מרקובחצי[[#This Row],[12]],S117)=2),1,"")</f>
        <v/>
      </c>
      <c r="AS116" s="19" t="str">
        <f>IF(AND(מרקובחצי[[#This Row],[CycleNumber]]&lt;$B117,SUM(מרקובחצי[[#This Row],[22]],V117)=2),1,"")</f>
        <v/>
      </c>
      <c r="AT116" s="21">
        <f>SUM(מרקובחצי[[#This Row],[11]:[33]])</f>
        <v>1</v>
      </c>
    </row>
    <row r="117" spans="1:46" ht="15.6" x14ac:dyDescent="0.25">
      <c r="A117" s="19" t="s">
        <v>12</v>
      </c>
      <c r="B117" s="19">
        <v>9</v>
      </c>
      <c r="C117">
        <v>32</v>
      </c>
      <c r="D117" s="19">
        <f>מרקובחצי[[#This Row],[LengthofCycle]]+1</f>
        <v>33</v>
      </c>
      <c r="E117" t="str">
        <f>IF(IFERROR(LOOKUP(מרקובחצי[[#This Row],[ClientID]],קביעויות[הפלגה]),FALSE)=מרקובחצי[[#This Row],[ClientID]],1,"")</f>
        <v/>
      </c>
      <c r="F117" t="str">
        <f>IF(IFERROR(LOOKUP(מרקובחצי[[#This Row],[ClientID]],סוגחציקבוע[S31]),FALSE)=מרקובחצי[[#This Row],[ClientID]],1,"")</f>
        <v/>
      </c>
      <c r="G117">
        <f>IF(IFERROR(LOOKUP(מרקובחצי[[#This Row],[ClientID]],סוגחציקבוע[S32]),FALSE)=מרקובחצי[[#This Row],[ClientID]],1,"")</f>
        <v>1</v>
      </c>
      <c r="H117" t="str">
        <f>IF(IFERROR(LOOKUP(מרקובחצי[[#This Row],[ClientID]],סוגחציקבוע[S33]),FALSE)=מרקובחצי[[#This Row],[ClientID]],1,"")</f>
        <v/>
      </c>
      <c r="I117" t="str">
        <f>IF(IFERROR(LOOKUP(מרקובחצי[[#This Row],[ClientID]],סוגחציקבוע[S32&amp;33]),FALSE)=מרקובחצי[[#This Row],[ClientID]],1,"")</f>
        <v/>
      </c>
      <c r="J117" s="19">
        <f>IF(SUM(מרקובחצי[[#This Row],[11]:[13]])=1,מרקובחצי[[#This Row],[עד ועד]],IF(SUM(R116:T117)=1,IF(מרקובחצי[[#This Row],[עד ועד]]&lt;J116,מרקובחצי[[#This Row],[עד ועד]],J116),J116))</f>
        <v>29</v>
      </c>
      <c r="K117" s="19">
        <f>IF(SUM(מרקובחצי[[#This Row],[11]:[13]])=1,מרקובחצי[[#This Row],[עד ועד]],IF(SUM(R116:T117)=1,IF(מרקובחצי[[#This Row],[עד ועד]]&gt;K116,מרקובחצי[[#This Row],[עד ועד]],K116),K116))</f>
        <v>36</v>
      </c>
      <c r="L117" s="19" t="str">
        <f>IF(AND(SUM(מרקובחצי[[#This Row],[31]:[33]])=1,SUM(U116:W116)=0),מרקובחצי[[#This Row],[מקס]]-מרקובחצי[[#This Row],[מינ]],"")</f>
        <v/>
      </c>
      <c r="M11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7" s="19" t="str">
        <f t="shared" si="1"/>
        <v>S32</v>
      </c>
      <c r="O117" s="19" t="str">
        <f>IF(מרקובחצי[[#This Row],[קבעה הפלגה?]]=1,"",IF(AND(מרקובחצי[[#This Row],[עד ועד]]&lt;29,OR(מרקובחצי[[#This Row],[CycleNumber]]=1,AND(U116=1,OR(מרקובחצי[[#This Row],[עד ועד]]&lt;J116,מרקובחצי[[#This Row],[עד ועד]]&gt;K116)),AND(V116=1,מרקובחצי[[#This Row],[עד ועד]]&lt;J116),W116=1)),1,""))</f>
        <v/>
      </c>
      <c r="P117" s="19" t="str">
        <f>IF(מרקובחצי[[#This Row],[קבעה הפלגה?]]=1,"",IF(AND(מרקובחצי[[#This Row],[עד ועד]]&gt;28,מרקובחצי[[#This Row],[עד ועד]]&lt;32,OR(מרקובחצי[[#This Row],[CycleNumber]]=1,AND(U116=1),AND(V116=1,OR(מרקובחצי[[#This Row],[עד ועד]]&lt;J116,מרקובחצי[[#This Row],[עד ועד]]&gt;K116)),W116=1)),1,""))</f>
        <v/>
      </c>
      <c r="Q117" s="19" t="str">
        <f>IF(מרקובחצי[[#This Row],[קבעה הפלגה?]]=1,"",IF(AND(מרקובחצי[[#This Row],[עד ועד]]&gt;31,OR(מרקובחצי[[#This Row],[CycleNumber]]=1,AND(U116=1),AND(V116=1,מרקובחצי[[#This Row],[עד ועד]]&gt;K116),AND(W116=1,OR(מרקובחצי[[#This Row],[עד ועד]]&gt;K116,מרקובחצי[[#This Row],[עד ועד]]&lt;J116)))),1,""))</f>
        <v/>
      </c>
      <c r="R117" s="19" t="str">
        <f>IF(מרקובחצי[[#This Row],[CycleNumber]]&gt;1,IF(AND(O116=1,מרקובחצי[[#This Row],[עד ועד]]&lt;29),1,""),"")</f>
        <v/>
      </c>
      <c r="S117" s="19" t="str">
        <f>IF(מרקובחצי[[#This Row],[CycleNumber]]&gt;1,IF(OR(AND(O116=1,מרקובחצי[[#This Row],[עד ועד]]&gt;28),AND(P116=1),AND(Q116=1,מרקובחצי[[#This Row],[עד ועד]]&lt;32)),1,""),"")</f>
        <v/>
      </c>
      <c r="T117" s="19" t="str">
        <f>IF(מרקובחצי[[#This Row],[CycleNumber]]&gt;1,IF(AND(Q116=1,מרקובחצי[[#This Row],[עד ועד]]&gt;31),1,""),"")</f>
        <v/>
      </c>
      <c r="U117" s="19" t="str">
        <f>IF(מרקובחצי[[#This Row],[CycleNumber]]&gt;1,IF(AND(R116=1,מרקובחצי[[#This Row],[עד ועד]]&lt;29),1,IF(AND(U116=1,NOT(OR(מרקובחצי[[#This Row],[עד ועד]]&lt;J116,מרקובחצי[[#This Row],[עד ועד]]&gt;K116))),1,"")),"")</f>
        <v/>
      </c>
      <c r="V117" s="19">
        <f>IF(מרקובחצי[[#This Row],[CycleNumber]]&gt;1,IF(AND(SUM(R116:T116)=1,מרקובחצי[[#This Row],[עד ועד]]&gt;28,מרקובחצי[[#This Row],[עד ועד]]&lt;32),1,IF(OR(S116=1,AND(R116=1,מרקובחצי[[#This Row],[עד ועד]]&gt;28),AND(T116=1,מרקובחצי[[#This Row],[עד ועד]]&lt;32)),1,IF(AND(V116=1,NOT(OR(מרקובחצי[[#This Row],[עד ועד]]&lt;J116,מרקובחצי[[#This Row],[עד ועד]]&gt;K116))),1,""))),"")</f>
        <v>1</v>
      </c>
      <c r="W117" s="19" t="str">
        <f>IF(מרקובחצי[[#This Row],[CycleNumber]]&gt;1,IF(AND(T116=1,מרקובחצי[[#This Row],[עד ועד]]&gt;31),1,IF(AND(W116=1,NOT(OR(מרקובחצי[[#This Row],[עד ועד]]&lt;J116,מרקובחצי[[#This Row],[עד ועד]]&gt;K116))),1,"")),"")</f>
        <v/>
      </c>
      <c r="X117" s="19" t="str">
        <f>IF(AND(מרקובחצי[[#This Row],[CycleNumber]]&lt;$B118,SUM(מרקובחצי[[#This Row],[11]],R118)=2),1,"")</f>
        <v/>
      </c>
      <c r="Y117" s="19" t="str">
        <f>IF(AND(מרקובחצי[[#This Row],[CycleNumber]]&lt;$B118,SUM(מרקובחצי[[#This Row],[11]],S118)=2),1,"")</f>
        <v/>
      </c>
      <c r="Z117" s="19" t="str">
        <f>IF(AND(מרקובחצי[[#This Row],[CycleNumber]]&lt;$B118,SUM(מרקובחצי[[#This Row],[13]],S118)=2),1,"")</f>
        <v/>
      </c>
      <c r="AA117" s="19" t="str">
        <f>IF(AND(מרקובחצי[[#This Row],[CycleNumber]]&lt;$B118,SUM(מרקובחצי[[#This Row],[13]],T118)=2),1,"")</f>
        <v/>
      </c>
      <c r="AB117" s="19" t="str">
        <f>IF(AND(מרקובחצי[[#This Row],[CycleNumber]]&lt;$B118,SUM(מרקובחצי[[#This Row],[21]],U118)=2),1,"")</f>
        <v/>
      </c>
      <c r="AC117" s="19" t="str">
        <f>IF(AND(מרקובחצי[[#This Row],[CycleNumber]]&lt;$B118,SUM(מרקובחצי[[#This Row],[21]],V118)=2),1,"")</f>
        <v/>
      </c>
      <c r="AD117" s="19" t="str">
        <f>IF(AND(מרקובחצי[[#This Row],[CycleNumber]]&lt;$B118,SUM(מרקובחצי[[#This Row],[23]],V118)=2),1,"")</f>
        <v/>
      </c>
      <c r="AE117" s="19" t="str">
        <f>IF(AND(מרקובחצי[[#This Row],[CycleNumber]]&lt;$B118,SUM(מרקובחצי[[#This Row],[23]],W118)=2),1,"")</f>
        <v/>
      </c>
      <c r="AF117" s="19" t="str">
        <f>IF(AND(מרקובחצי[[#This Row],[CycleNumber]]&lt;$B118,SUM(מרקובחצי[[#This Row],[31]],O118)=2),1,"")</f>
        <v/>
      </c>
      <c r="AG117" s="19" t="str">
        <f>IF(AND(מרקובחצי[[#This Row],[CycleNumber]]&lt;$B118,SUM(מרקובחצי[[#This Row],[31]],P118)=2),1,"")</f>
        <v/>
      </c>
      <c r="AH117" s="19" t="str">
        <f>IF(AND(מרקובחצי[[#This Row],[CycleNumber]]&lt;$B118,SUM(מרקובחצי[[#This Row],[31]],Q118)=2),1,"")</f>
        <v/>
      </c>
      <c r="AI117" s="19" t="str">
        <f>IF(AND(מרקובחצי[[#This Row],[CycleNumber]]&lt;$B118,SUM(U117:U118)=2),1,"")</f>
        <v/>
      </c>
      <c r="AJ117" s="19" t="str">
        <f>IF(AND(מרקובחצי[[#This Row],[CycleNumber]]&lt;$B118,SUM(מרקובחצי[[#This Row],[32]],O118)=2),1,"")</f>
        <v/>
      </c>
      <c r="AK117" s="19" t="str">
        <f>IF(AND(מרקובחצי[[#This Row],[CycleNumber]]&lt;$B118,SUM(מרקובחצי[[#This Row],[32]],P118)=2),1,"")</f>
        <v/>
      </c>
      <c r="AL117" s="19">
        <f>IF(AND(מרקובחצי[[#This Row],[CycleNumber]]&lt;$B118,SUM(מרקובחצי[[#This Row],[32]],Q118)=2),1,"")</f>
        <v>1</v>
      </c>
      <c r="AM117" s="19" t="str">
        <f>IF(AND(מרקובחצי[[#This Row],[CycleNumber]]&lt;$B118,SUM(V117:V118)=2),1,"")</f>
        <v/>
      </c>
      <c r="AN117" s="19" t="str">
        <f>IF(AND(מרקובחצי[[#This Row],[CycleNumber]]&lt;$B118,SUM(מרקובחצי[[#This Row],[33]],O118)=2),1,"")</f>
        <v/>
      </c>
      <c r="AO117" s="19" t="str">
        <f>IF(AND(מרקובחצי[[#This Row],[CycleNumber]]&lt;$B118,SUM(מרקובחצי[[#This Row],[33]],P118)=2),1,"")</f>
        <v/>
      </c>
      <c r="AP117" s="19" t="str">
        <f>IF(AND(מרקובחצי[[#This Row],[CycleNumber]]&lt;$B118,SUM(מרקובחצי[[#This Row],[33]],Q118)=2),1,"")</f>
        <v/>
      </c>
      <c r="AQ117" s="19" t="str">
        <f>IF(AND(מרקובחצי[[#This Row],[CycleNumber]]&lt;$B118,SUM(W117:W118)=2),1,"")</f>
        <v/>
      </c>
      <c r="AR117" s="19" t="str">
        <f>IF(AND(מרקובחצי[[#This Row],[CycleNumber]]&lt;$B118,SUM(מרקובחצי[[#This Row],[12]],S118)=2),1,"")</f>
        <v/>
      </c>
      <c r="AS117" s="19" t="str">
        <f>IF(AND(מרקובחצי[[#This Row],[CycleNumber]]&lt;$B118,SUM(מרקובחצי[[#This Row],[22]],V118)=2),1,"")</f>
        <v/>
      </c>
      <c r="AT117" s="21">
        <f>SUM(מרקובחצי[[#This Row],[11]:[33]])</f>
        <v>1</v>
      </c>
    </row>
    <row r="118" spans="1:46" ht="15.6" x14ac:dyDescent="0.25">
      <c r="A118" s="19" t="s">
        <v>12</v>
      </c>
      <c r="B118" s="19">
        <v>10</v>
      </c>
      <c r="C118">
        <v>41</v>
      </c>
      <c r="D118" s="19">
        <f>מרקובחצי[[#This Row],[LengthofCycle]]+1</f>
        <v>42</v>
      </c>
      <c r="E118" t="str">
        <f>IF(IFERROR(LOOKUP(מרקובחצי[[#This Row],[ClientID]],קביעויות[הפלגה]),FALSE)=מרקובחצי[[#This Row],[ClientID]],1,"")</f>
        <v/>
      </c>
      <c r="F118" t="str">
        <f>IF(IFERROR(LOOKUP(מרקובחצי[[#This Row],[ClientID]],סוגחציקבוע[S31]),FALSE)=מרקובחצי[[#This Row],[ClientID]],1,"")</f>
        <v/>
      </c>
      <c r="G118">
        <f>IF(IFERROR(LOOKUP(מרקובחצי[[#This Row],[ClientID]],סוגחציקבוע[S32]),FALSE)=מרקובחצי[[#This Row],[ClientID]],1,"")</f>
        <v>1</v>
      </c>
      <c r="H118" t="str">
        <f>IF(IFERROR(LOOKUP(מרקובחצי[[#This Row],[ClientID]],סוגחציקבוע[S33]),FALSE)=מרקובחצי[[#This Row],[ClientID]],1,"")</f>
        <v/>
      </c>
      <c r="I118" t="str">
        <f>IF(IFERROR(LOOKUP(מרקובחצי[[#This Row],[ClientID]],סוגחציקבוע[S32&amp;33]),FALSE)=מרקובחצי[[#This Row],[ClientID]],1,"")</f>
        <v/>
      </c>
      <c r="J118" s="19">
        <f>IF(SUM(מרקובחצי[[#This Row],[11]:[13]])=1,מרקובחצי[[#This Row],[עד ועד]],IF(SUM(R117:T118)=1,IF(מרקובחצי[[#This Row],[עד ועד]]&lt;J117,מרקובחצי[[#This Row],[עד ועד]],J117),J117))</f>
        <v>42</v>
      </c>
      <c r="K118" s="19">
        <f>IF(SUM(מרקובחצי[[#This Row],[11]:[13]])=1,מרקובחצי[[#This Row],[עד ועד]],IF(SUM(R117:T118)=1,IF(מרקובחצי[[#This Row],[עד ועד]]&gt;K117,מרקובחצי[[#This Row],[עד ועד]],K117),K117))</f>
        <v>42</v>
      </c>
      <c r="L118" s="19" t="str">
        <f>IF(AND(SUM(מרקובחצי[[#This Row],[31]:[33]])=1,SUM(U117:W117)=0),מרקובחצי[[#This Row],[מקס]]-מרקובחצי[[#This Row],[מינ]],"")</f>
        <v/>
      </c>
      <c r="M11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18" s="19" t="str">
        <f t="shared" si="1"/>
        <v>S32</v>
      </c>
      <c r="O118" s="19" t="str">
        <f>IF(מרקובחצי[[#This Row],[קבעה הפלגה?]]=1,"",IF(AND(מרקובחצי[[#This Row],[עד ועד]]&lt;29,OR(מרקובחצי[[#This Row],[CycleNumber]]=1,AND(U117=1,OR(מרקובחצי[[#This Row],[עד ועד]]&lt;J117,מרקובחצי[[#This Row],[עד ועד]]&gt;K117)),AND(V117=1,מרקובחצי[[#This Row],[עד ועד]]&lt;J117),W117=1)),1,""))</f>
        <v/>
      </c>
      <c r="P118" s="19" t="str">
        <f>IF(מרקובחצי[[#This Row],[קבעה הפלגה?]]=1,"",IF(AND(מרקובחצי[[#This Row],[עד ועד]]&gt;28,מרקובחצי[[#This Row],[עד ועד]]&lt;32,OR(מרקובחצי[[#This Row],[CycleNumber]]=1,AND(U117=1),AND(V117=1,OR(מרקובחצי[[#This Row],[עד ועד]]&lt;J117,מרקובחצי[[#This Row],[עד ועד]]&gt;K117)),W117=1)),1,""))</f>
        <v/>
      </c>
      <c r="Q118" s="19">
        <f>IF(מרקובחצי[[#This Row],[קבעה הפלגה?]]=1,"",IF(AND(מרקובחצי[[#This Row],[עד ועד]]&gt;31,OR(מרקובחצי[[#This Row],[CycleNumber]]=1,AND(U117=1),AND(V117=1,מרקובחצי[[#This Row],[עד ועד]]&gt;K117),AND(W117=1,OR(מרקובחצי[[#This Row],[עד ועד]]&gt;K117,מרקובחצי[[#This Row],[עד ועד]]&lt;J117)))),1,""))</f>
        <v>1</v>
      </c>
      <c r="R118" s="19" t="str">
        <f>IF(מרקובחצי[[#This Row],[CycleNumber]]&gt;1,IF(AND(O117=1,מרקובחצי[[#This Row],[עד ועד]]&lt;29),1,""),"")</f>
        <v/>
      </c>
      <c r="S118" s="19" t="str">
        <f>IF(מרקובחצי[[#This Row],[CycleNumber]]&gt;1,IF(OR(AND(O117=1,מרקובחצי[[#This Row],[עד ועד]]&gt;28),AND(P117=1),AND(Q117=1,מרקובחצי[[#This Row],[עד ועד]]&lt;32)),1,""),"")</f>
        <v/>
      </c>
      <c r="T118" s="19" t="str">
        <f>IF(מרקובחצי[[#This Row],[CycleNumber]]&gt;1,IF(AND(Q117=1,מרקובחצי[[#This Row],[עד ועד]]&gt;31),1,""),"")</f>
        <v/>
      </c>
      <c r="U118" s="19" t="str">
        <f>IF(מרקובחצי[[#This Row],[CycleNumber]]&gt;1,IF(AND(R117=1,מרקובחצי[[#This Row],[עד ועד]]&lt;29),1,IF(AND(U117=1,NOT(OR(מרקובחצי[[#This Row],[עד ועד]]&lt;J117,מרקובחצי[[#This Row],[עד ועד]]&gt;K117))),1,"")),"")</f>
        <v/>
      </c>
      <c r="V118" s="19" t="str">
        <f>IF(מרקובחצי[[#This Row],[CycleNumber]]&gt;1,IF(AND(SUM(R117:T117)=1,מרקובחצי[[#This Row],[עד ועד]]&gt;28,מרקובחצי[[#This Row],[עד ועד]]&lt;32),1,IF(OR(S117=1,AND(R117=1,מרקובחצי[[#This Row],[עד ועד]]&gt;28),AND(T117=1,מרקובחצי[[#This Row],[עד ועד]]&lt;32)),1,IF(AND(V117=1,NOT(OR(מרקובחצי[[#This Row],[עד ועד]]&lt;J117,מרקובחצי[[#This Row],[עד ועד]]&gt;K117))),1,""))),"")</f>
        <v/>
      </c>
      <c r="W118" s="19" t="str">
        <f>IF(מרקובחצי[[#This Row],[CycleNumber]]&gt;1,IF(AND(T117=1,מרקובחצי[[#This Row],[עד ועד]]&gt;31),1,IF(AND(W117=1,NOT(OR(מרקובחצי[[#This Row],[עד ועד]]&lt;J117,מרקובחצי[[#This Row],[עד ועד]]&gt;K117))),1,"")),"")</f>
        <v/>
      </c>
      <c r="X118" s="19" t="str">
        <f>IF(AND(מרקובחצי[[#This Row],[CycleNumber]]&lt;$B119,SUM(מרקובחצי[[#This Row],[11]],R119)=2),1,"")</f>
        <v/>
      </c>
      <c r="Y118" s="19" t="str">
        <f>IF(AND(מרקובחצי[[#This Row],[CycleNumber]]&lt;$B119,SUM(מרקובחצי[[#This Row],[11]],S119)=2),1,"")</f>
        <v/>
      </c>
      <c r="Z118" s="19" t="str">
        <f>IF(AND(מרקובחצי[[#This Row],[CycleNumber]]&lt;$B119,SUM(מרקובחצי[[#This Row],[13]],S119)=2),1,"")</f>
        <v/>
      </c>
      <c r="AA118" s="19">
        <f>IF(AND(מרקובחצי[[#This Row],[CycleNumber]]&lt;$B119,SUM(מרקובחצי[[#This Row],[13]],T119)=2),1,"")</f>
        <v>1</v>
      </c>
      <c r="AB118" s="19" t="str">
        <f>IF(AND(מרקובחצי[[#This Row],[CycleNumber]]&lt;$B119,SUM(מרקובחצי[[#This Row],[21]],U119)=2),1,"")</f>
        <v/>
      </c>
      <c r="AC118" s="19" t="str">
        <f>IF(AND(מרקובחצי[[#This Row],[CycleNumber]]&lt;$B119,SUM(מרקובחצי[[#This Row],[21]],V119)=2),1,"")</f>
        <v/>
      </c>
      <c r="AD118" s="19" t="str">
        <f>IF(AND(מרקובחצי[[#This Row],[CycleNumber]]&lt;$B119,SUM(מרקובחצי[[#This Row],[23]],V119)=2),1,"")</f>
        <v/>
      </c>
      <c r="AE118" s="19" t="str">
        <f>IF(AND(מרקובחצי[[#This Row],[CycleNumber]]&lt;$B119,SUM(מרקובחצי[[#This Row],[23]],W119)=2),1,"")</f>
        <v/>
      </c>
      <c r="AF118" s="19" t="str">
        <f>IF(AND(מרקובחצי[[#This Row],[CycleNumber]]&lt;$B119,SUM(מרקובחצי[[#This Row],[31]],O119)=2),1,"")</f>
        <v/>
      </c>
      <c r="AG118" s="19" t="str">
        <f>IF(AND(מרקובחצי[[#This Row],[CycleNumber]]&lt;$B119,SUM(מרקובחצי[[#This Row],[31]],P119)=2),1,"")</f>
        <v/>
      </c>
      <c r="AH118" s="19" t="str">
        <f>IF(AND(מרקובחצי[[#This Row],[CycleNumber]]&lt;$B119,SUM(מרקובחצי[[#This Row],[31]],Q119)=2),1,"")</f>
        <v/>
      </c>
      <c r="AI118" s="19" t="str">
        <f>IF(AND(מרקובחצי[[#This Row],[CycleNumber]]&lt;$B119,SUM(U118:U119)=2),1,"")</f>
        <v/>
      </c>
      <c r="AJ118" s="19" t="str">
        <f>IF(AND(מרקובחצי[[#This Row],[CycleNumber]]&lt;$B119,SUM(מרקובחצי[[#This Row],[32]],O119)=2),1,"")</f>
        <v/>
      </c>
      <c r="AK118" s="19" t="str">
        <f>IF(AND(מרקובחצי[[#This Row],[CycleNumber]]&lt;$B119,SUM(מרקובחצי[[#This Row],[32]],P119)=2),1,"")</f>
        <v/>
      </c>
      <c r="AL118" s="19" t="str">
        <f>IF(AND(מרקובחצי[[#This Row],[CycleNumber]]&lt;$B119,SUM(מרקובחצי[[#This Row],[32]],Q119)=2),1,"")</f>
        <v/>
      </c>
      <c r="AM118" s="19" t="str">
        <f>IF(AND(מרקובחצי[[#This Row],[CycleNumber]]&lt;$B119,SUM(V118:V119)=2),1,"")</f>
        <v/>
      </c>
      <c r="AN118" s="19" t="str">
        <f>IF(AND(מרקובחצי[[#This Row],[CycleNumber]]&lt;$B119,SUM(מרקובחצי[[#This Row],[33]],O119)=2),1,"")</f>
        <v/>
      </c>
      <c r="AO118" s="19" t="str">
        <f>IF(AND(מרקובחצי[[#This Row],[CycleNumber]]&lt;$B119,SUM(מרקובחצי[[#This Row],[33]],P119)=2),1,"")</f>
        <v/>
      </c>
      <c r="AP118" s="19" t="str">
        <f>IF(AND(מרקובחצי[[#This Row],[CycleNumber]]&lt;$B119,SUM(מרקובחצי[[#This Row],[33]],Q119)=2),1,"")</f>
        <v/>
      </c>
      <c r="AQ118" s="19" t="str">
        <f>IF(AND(מרקובחצי[[#This Row],[CycleNumber]]&lt;$B119,SUM(W118:W119)=2),1,"")</f>
        <v/>
      </c>
      <c r="AR118" s="19" t="str">
        <f>IF(AND(מרקובחצי[[#This Row],[CycleNumber]]&lt;$B119,SUM(מרקובחצי[[#This Row],[12]],S119)=2),1,"")</f>
        <v/>
      </c>
      <c r="AS118" s="19" t="str">
        <f>IF(AND(מרקובחצי[[#This Row],[CycleNumber]]&lt;$B119,SUM(מרקובחצי[[#This Row],[22]],V119)=2),1,"")</f>
        <v/>
      </c>
      <c r="AT118" s="21">
        <f>SUM(מרקובחצי[[#This Row],[11]:[33]])</f>
        <v>1</v>
      </c>
    </row>
    <row r="119" spans="1:46" ht="15.6" x14ac:dyDescent="0.25">
      <c r="A119" s="19" t="s">
        <v>12</v>
      </c>
      <c r="B119" s="19">
        <v>11</v>
      </c>
      <c r="C119">
        <v>38</v>
      </c>
      <c r="D119" s="19">
        <f>מרקובחצי[[#This Row],[LengthofCycle]]+1</f>
        <v>39</v>
      </c>
      <c r="E119" t="str">
        <f>IF(IFERROR(LOOKUP(מרקובחצי[[#This Row],[ClientID]],קביעויות[הפלגה]),FALSE)=מרקובחצי[[#This Row],[ClientID]],1,"")</f>
        <v/>
      </c>
      <c r="F119" t="str">
        <f>IF(IFERROR(LOOKUP(מרקובחצי[[#This Row],[ClientID]],סוגחציקבוע[S31]),FALSE)=מרקובחצי[[#This Row],[ClientID]],1,"")</f>
        <v/>
      </c>
      <c r="G119">
        <f>IF(IFERROR(LOOKUP(מרקובחצי[[#This Row],[ClientID]],סוגחציקבוע[S32]),FALSE)=מרקובחצי[[#This Row],[ClientID]],1,"")</f>
        <v>1</v>
      </c>
      <c r="H119" t="str">
        <f>IF(IFERROR(LOOKUP(מרקובחצי[[#This Row],[ClientID]],סוגחציקבוע[S33]),FALSE)=מרקובחצי[[#This Row],[ClientID]],1,"")</f>
        <v/>
      </c>
      <c r="I119" t="str">
        <f>IF(IFERROR(LOOKUP(מרקובחצי[[#This Row],[ClientID]],סוגחציקבוע[S32&amp;33]),FALSE)=מרקובחצי[[#This Row],[ClientID]],1,"")</f>
        <v/>
      </c>
      <c r="J119" s="19">
        <f>IF(SUM(מרקובחצי[[#This Row],[11]:[13]])=1,מרקובחצי[[#This Row],[עד ועד]],IF(SUM(R118:T119)=1,IF(מרקובחצי[[#This Row],[עד ועד]]&lt;J118,מרקובחצי[[#This Row],[עד ועד]],J118),J118))</f>
        <v>39</v>
      </c>
      <c r="K119" s="19">
        <f>IF(SUM(מרקובחצי[[#This Row],[11]:[13]])=1,מרקובחצי[[#This Row],[עד ועד]],IF(SUM(R118:T119)=1,IF(מרקובחצי[[#This Row],[עד ועד]]&gt;K118,מרקובחצי[[#This Row],[עד ועד]],K118),K118))</f>
        <v>42</v>
      </c>
      <c r="L119" s="19" t="str">
        <f>IF(AND(SUM(מרקובחצי[[#This Row],[31]:[33]])=1,SUM(U118:W118)=0),מרקובחצי[[#This Row],[מקס]]-מרקובחצי[[#This Row],[מינ]],"")</f>
        <v/>
      </c>
      <c r="M11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19" s="19" t="str">
        <f t="shared" si="1"/>
        <v>S13</v>
      </c>
      <c r="O119" s="19" t="str">
        <f>IF(מרקובחצי[[#This Row],[קבעה הפלגה?]]=1,"",IF(AND(מרקובחצי[[#This Row],[עד ועד]]&lt;29,OR(מרקובחצי[[#This Row],[CycleNumber]]=1,AND(U118=1,OR(מרקובחצי[[#This Row],[עד ועד]]&lt;J118,מרקובחצי[[#This Row],[עד ועד]]&gt;K118)),AND(V118=1,מרקובחצי[[#This Row],[עד ועד]]&lt;J118),W118=1)),1,""))</f>
        <v/>
      </c>
      <c r="P119" s="19" t="str">
        <f>IF(מרקובחצי[[#This Row],[קבעה הפלגה?]]=1,"",IF(AND(מרקובחצי[[#This Row],[עד ועד]]&gt;28,מרקובחצי[[#This Row],[עד ועד]]&lt;32,OR(מרקובחצי[[#This Row],[CycleNumber]]=1,AND(U118=1),AND(V118=1,OR(מרקובחצי[[#This Row],[עד ועד]]&lt;J118,מרקובחצי[[#This Row],[עד ועד]]&gt;K118)),W118=1)),1,""))</f>
        <v/>
      </c>
      <c r="Q119" s="19" t="str">
        <f>IF(מרקובחצי[[#This Row],[קבעה הפלגה?]]=1,"",IF(AND(מרקובחצי[[#This Row],[עד ועד]]&gt;31,OR(מרקובחצי[[#This Row],[CycleNumber]]=1,AND(U118=1),AND(V118=1,מרקובחצי[[#This Row],[עד ועד]]&gt;K118),AND(W118=1,OR(מרקובחצי[[#This Row],[עד ועד]]&gt;K118,מרקובחצי[[#This Row],[עד ועד]]&lt;J118)))),1,""))</f>
        <v/>
      </c>
      <c r="R119" s="19" t="str">
        <f>IF(מרקובחצי[[#This Row],[CycleNumber]]&gt;1,IF(AND(O118=1,מרקובחצי[[#This Row],[עד ועד]]&lt;29),1,""),"")</f>
        <v/>
      </c>
      <c r="S119" s="19" t="str">
        <f>IF(מרקובחצי[[#This Row],[CycleNumber]]&gt;1,IF(OR(AND(O118=1,מרקובחצי[[#This Row],[עד ועד]]&gt;28),AND(P118=1),AND(Q118=1,מרקובחצי[[#This Row],[עד ועד]]&lt;32)),1,""),"")</f>
        <v/>
      </c>
      <c r="T119" s="19">
        <f>IF(מרקובחצי[[#This Row],[CycleNumber]]&gt;1,IF(AND(Q118=1,מרקובחצי[[#This Row],[עד ועד]]&gt;31),1,""),"")</f>
        <v>1</v>
      </c>
      <c r="U119" s="19" t="str">
        <f>IF(מרקובחצי[[#This Row],[CycleNumber]]&gt;1,IF(AND(R118=1,מרקובחצי[[#This Row],[עד ועד]]&lt;29),1,IF(AND(U118=1,NOT(OR(מרקובחצי[[#This Row],[עד ועד]]&lt;J118,מרקובחצי[[#This Row],[עד ועד]]&gt;K118))),1,"")),"")</f>
        <v/>
      </c>
      <c r="V119" s="19" t="str">
        <f>IF(מרקובחצי[[#This Row],[CycleNumber]]&gt;1,IF(AND(SUM(R118:T118)=1,מרקובחצי[[#This Row],[עד ועד]]&gt;28,מרקובחצי[[#This Row],[עד ועד]]&lt;32),1,IF(OR(S118=1,AND(R118=1,מרקובחצי[[#This Row],[עד ועד]]&gt;28),AND(T118=1,מרקובחצי[[#This Row],[עד ועד]]&lt;32)),1,IF(AND(V118=1,NOT(OR(מרקובחצי[[#This Row],[עד ועד]]&lt;J118,מרקובחצי[[#This Row],[עד ועד]]&gt;K118))),1,""))),"")</f>
        <v/>
      </c>
      <c r="W119" s="19" t="str">
        <f>IF(מרקובחצי[[#This Row],[CycleNumber]]&gt;1,IF(AND(T118=1,מרקובחצי[[#This Row],[עד ועד]]&gt;31),1,IF(AND(W118=1,NOT(OR(מרקובחצי[[#This Row],[עד ועד]]&lt;J118,מרקובחצי[[#This Row],[עד ועד]]&gt;K118))),1,"")),"")</f>
        <v/>
      </c>
      <c r="X119" s="19" t="str">
        <f>IF(AND(מרקובחצי[[#This Row],[CycleNumber]]&lt;$B120,SUM(מרקובחצי[[#This Row],[11]],R120)=2),1,"")</f>
        <v/>
      </c>
      <c r="Y119" s="19" t="str">
        <f>IF(AND(מרקובחצי[[#This Row],[CycleNumber]]&lt;$B120,SUM(מרקובחצי[[#This Row],[11]],S120)=2),1,"")</f>
        <v/>
      </c>
      <c r="Z119" s="19" t="str">
        <f>IF(AND(מרקובחצי[[#This Row],[CycleNumber]]&lt;$B120,SUM(מרקובחצי[[#This Row],[13]],S120)=2),1,"")</f>
        <v/>
      </c>
      <c r="AA119" s="19" t="str">
        <f>IF(AND(מרקובחצי[[#This Row],[CycleNumber]]&lt;$B120,SUM(מרקובחצי[[#This Row],[13]],T120)=2),1,"")</f>
        <v/>
      </c>
      <c r="AB119" s="19" t="str">
        <f>IF(AND(מרקובחצי[[#This Row],[CycleNumber]]&lt;$B120,SUM(מרקובחצי[[#This Row],[21]],U120)=2),1,"")</f>
        <v/>
      </c>
      <c r="AC119" s="19" t="str">
        <f>IF(AND(מרקובחצי[[#This Row],[CycleNumber]]&lt;$B120,SUM(מרקובחצי[[#This Row],[21]],V120)=2),1,"")</f>
        <v/>
      </c>
      <c r="AD119" s="19">
        <f>IF(AND(מרקובחצי[[#This Row],[CycleNumber]]&lt;$B120,SUM(מרקובחצי[[#This Row],[23]],V120)=2),1,"")</f>
        <v>1</v>
      </c>
      <c r="AE119" s="19" t="str">
        <f>IF(AND(מרקובחצי[[#This Row],[CycleNumber]]&lt;$B120,SUM(מרקובחצי[[#This Row],[23]],W120)=2),1,"")</f>
        <v/>
      </c>
      <c r="AF119" s="19" t="str">
        <f>IF(AND(מרקובחצי[[#This Row],[CycleNumber]]&lt;$B120,SUM(מרקובחצי[[#This Row],[31]],O120)=2),1,"")</f>
        <v/>
      </c>
      <c r="AG119" s="19" t="str">
        <f>IF(AND(מרקובחצי[[#This Row],[CycleNumber]]&lt;$B120,SUM(מרקובחצי[[#This Row],[31]],P120)=2),1,"")</f>
        <v/>
      </c>
      <c r="AH119" s="19" t="str">
        <f>IF(AND(מרקובחצי[[#This Row],[CycleNumber]]&lt;$B120,SUM(מרקובחצי[[#This Row],[31]],Q120)=2),1,"")</f>
        <v/>
      </c>
      <c r="AI119" s="19" t="str">
        <f>IF(AND(מרקובחצי[[#This Row],[CycleNumber]]&lt;$B120,SUM(U119:U120)=2),1,"")</f>
        <v/>
      </c>
      <c r="AJ119" s="19" t="str">
        <f>IF(AND(מרקובחצי[[#This Row],[CycleNumber]]&lt;$B120,SUM(מרקובחצי[[#This Row],[32]],O120)=2),1,"")</f>
        <v/>
      </c>
      <c r="AK119" s="19" t="str">
        <f>IF(AND(מרקובחצי[[#This Row],[CycleNumber]]&lt;$B120,SUM(מרקובחצי[[#This Row],[32]],P120)=2),1,"")</f>
        <v/>
      </c>
      <c r="AL119" s="19" t="str">
        <f>IF(AND(מרקובחצי[[#This Row],[CycleNumber]]&lt;$B120,SUM(מרקובחצי[[#This Row],[32]],Q120)=2),1,"")</f>
        <v/>
      </c>
      <c r="AM119" s="19" t="str">
        <f>IF(AND(מרקובחצי[[#This Row],[CycleNumber]]&lt;$B120,SUM(V119:V120)=2),1,"")</f>
        <v/>
      </c>
      <c r="AN119" s="19" t="str">
        <f>IF(AND(מרקובחצי[[#This Row],[CycleNumber]]&lt;$B120,SUM(מרקובחצי[[#This Row],[33]],O120)=2),1,"")</f>
        <v/>
      </c>
      <c r="AO119" s="19" t="str">
        <f>IF(AND(מרקובחצי[[#This Row],[CycleNumber]]&lt;$B120,SUM(מרקובחצי[[#This Row],[33]],P120)=2),1,"")</f>
        <v/>
      </c>
      <c r="AP119" s="19" t="str">
        <f>IF(AND(מרקובחצי[[#This Row],[CycleNumber]]&lt;$B120,SUM(מרקובחצי[[#This Row],[33]],Q120)=2),1,"")</f>
        <v/>
      </c>
      <c r="AQ119" s="19" t="str">
        <f>IF(AND(מרקובחצי[[#This Row],[CycleNumber]]&lt;$B120,SUM(W119:W120)=2),1,"")</f>
        <v/>
      </c>
      <c r="AR119" s="19" t="str">
        <f>IF(AND(מרקובחצי[[#This Row],[CycleNumber]]&lt;$B120,SUM(מרקובחצי[[#This Row],[12]],S120)=2),1,"")</f>
        <v/>
      </c>
      <c r="AS119" s="19" t="str">
        <f>IF(AND(מרקובחצי[[#This Row],[CycleNumber]]&lt;$B120,SUM(מרקובחצי[[#This Row],[22]],V120)=2),1,"")</f>
        <v/>
      </c>
      <c r="AT119" s="21">
        <f>SUM(מרקובחצי[[#This Row],[11]:[33]])</f>
        <v>1</v>
      </c>
    </row>
    <row r="120" spans="1:46" ht="15.6" x14ac:dyDescent="0.25">
      <c r="A120" s="19" t="s">
        <v>12</v>
      </c>
      <c r="B120" s="19">
        <v>12</v>
      </c>
      <c r="C120">
        <v>29</v>
      </c>
      <c r="D120" s="19">
        <f>מרקובחצי[[#This Row],[LengthofCycle]]+1</f>
        <v>30</v>
      </c>
      <c r="E120" t="str">
        <f>IF(IFERROR(LOOKUP(מרקובחצי[[#This Row],[ClientID]],קביעויות[הפלגה]),FALSE)=מרקובחצי[[#This Row],[ClientID]],1,"")</f>
        <v/>
      </c>
      <c r="F120" t="str">
        <f>IF(IFERROR(LOOKUP(מרקובחצי[[#This Row],[ClientID]],סוגחציקבוע[S31]),FALSE)=מרקובחצי[[#This Row],[ClientID]],1,"")</f>
        <v/>
      </c>
      <c r="G120">
        <f>IF(IFERROR(LOOKUP(מרקובחצי[[#This Row],[ClientID]],סוגחציקבוע[S32]),FALSE)=מרקובחצי[[#This Row],[ClientID]],1,"")</f>
        <v>1</v>
      </c>
      <c r="H120" t="str">
        <f>IF(IFERROR(LOOKUP(מרקובחצי[[#This Row],[ClientID]],סוגחציקבוע[S33]),FALSE)=מרקובחצי[[#This Row],[ClientID]],1,"")</f>
        <v/>
      </c>
      <c r="I120" t="str">
        <f>IF(IFERROR(LOOKUP(מרקובחצי[[#This Row],[ClientID]],סוגחציקבוע[S32&amp;33]),FALSE)=מרקובחצי[[#This Row],[ClientID]],1,"")</f>
        <v/>
      </c>
      <c r="J120" s="19">
        <f>IF(SUM(מרקובחצי[[#This Row],[11]:[13]])=1,מרקובחצי[[#This Row],[עד ועד]],IF(SUM(R119:T120)=1,IF(מרקובחצי[[#This Row],[עד ועד]]&lt;J119,מרקובחצי[[#This Row],[עד ועד]],J119),J119))</f>
        <v>30</v>
      </c>
      <c r="K120" s="19">
        <f>IF(SUM(מרקובחצי[[#This Row],[11]:[13]])=1,מרקובחצי[[#This Row],[עד ועד]],IF(SUM(R119:T120)=1,IF(מרקובחצי[[#This Row],[עד ועד]]&gt;K119,מרקובחצי[[#This Row],[עד ועד]],K119),K119))</f>
        <v>42</v>
      </c>
      <c r="L120" s="19">
        <f>IF(AND(SUM(מרקובחצי[[#This Row],[31]:[33]])=1,SUM(U119:W119)=0),מרקובחצי[[#This Row],[מקס]]-מרקובחצי[[#This Row],[מינ]],"")</f>
        <v>12</v>
      </c>
      <c r="M12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0" s="19" t="str">
        <f t="shared" si="1"/>
        <v>S23</v>
      </c>
      <c r="O120" s="19" t="str">
        <f>IF(מרקובחצי[[#This Row],[קבעה הפלגה?]]=1,"",IF(AND(מרקובחצי[[#This Row],[עד ועד]]&lt;29,OR(מרקובחצי[[#This Row],[CycleNumber]]=1,AND(U119=1,OR(מרקובחצי[[#This Row],[עד ועד]]&lt;J119,מרקובחצי[[#This Row],[עד ועד]]&gt;K119)),AND(V119=1,מרקובחצי[[#This Row],[עד ועד]]&lt;J119),W119=1)),1,""))</f>
        <v/>
      </c>
      <c r="P120" s="19" t="str">
        <f>IF(מרקובחצי[[#This Row],[קבעה הפלגה?]]=1,"",IF(AND(מרקובחצי[[#This Row],[עד ועד]]&gt;28,מרקובחצי[[#This Row],[עד ועד]]&lt;32,OR(מרקובחצי[[#This Row],[CycleNumber]]=1,AND(U119=1),AND(V119=1,OR(מרקובחצי[[#This Row],[עד ועד]]&lt;J119,מרקובחצי[[#This Row],[עד ועד]]&gt;K119)),W119=1)),1,""))</f>
        <v/>
      </c>
      <c r="Q120" s="19" t="str">
        <f>IF(מרקובחצי[[#This Row],[קבעה הפלגה?]]=1,"",IF(AND(מרקובחצי[[#This Row],[עד ועד]]&gt;31,OR(מרקובחצי[[#This Row],[CycleNumber]]=1,AND(U119=1),AND(V119=1,מרקובחצי[[#This Row],[עד ועד]]&gt;K119),AND(W119=1,OR(מרקובחצי[[#This Row],[עד ועד]]&gt;K119,מרקובחצי[[#This Row],[עד ועד]]&lt;J119)))),1,""))</f>
        <v/>
      </c>
      <c r="R120" s="19" t="str">
        <f>IF(מרקובחצי[[#This Row],[CycleNumber]]&gt;1,IF(AND(O119=1,מרקובחצי[[#This Row],[עד ועד]]&lt;29),1,""),"")</f>
        <v/>
      </c>
      <c r="S120" s="19" t="str">
        <f>IF(מרקובחצי[[#This Row],[CycleNumber]]&gt;1,IF(OR(AND(O119=1,מרקובחצי[[#This Row],[עד ועד]]&gt;28),AND(P119=1),AND(Q119=1,מרקובחצי[[#This Row],[עד ועד]]&lt;32)),1,""),"")</f>
        <v/>
      </c>
      <c r="T120" s="19" t="str">
        <f>IF(מרקובחצי[[#This Row],[CycleNumber]]&gt;1,IF(AND(Q119=1,מרקובחצי[[#This Row],[עד ועד]]&gt;31),1,""),"")</f>
        <v/>
      </c>
      <c r="U120" s="19" t="str">
        <f>IF(מרקובחצי[[#This Row],[CycleNumber]]&gt;1,IF(AND(R119=1,מרקובחצי[[#This Row],[עד ועד]]&lt;29),1,IF(AND(U119=1,NOT(OR(מרקובחצי[[#This Row],[עד ועד]]&lt;J119,מרקובחצי[[#This Row],[עד ועד]]&gt;K119))),1,"")),"")</f>
        <v/>
      </c>
      <c r="V120" s="19">
        <f>IF(מרקובחצי[[#This Row],[CycleNumber]]&gt;1,IF(AND(SUM(R119:T119)=1,מרקובחצי[[#This Row],[עד ועד]]&gt;28,מרקובחצי[[#This Row],[עד ועד]]&lt;32),1,IF(OR(S119=1,AND(R119=1,מרקובחצי[[#This Row],[עד ועד]]&gt;28),AND(T119=1,מרקובחצי[[#This Row],[עד ועד]]&lt;32)),1,IF(AND(V119=1,NOT(OR(מרקובחצי[[#This Row],[עד ועד]]&lt;J119,מרקובחצי[[#This Row],[עד ועד]]&gt;K119))),1,""))),"")</f>
        <v>1</v>
      </c>
      <c r="W120" s="19" t="str">
        <f>IF(מרקובחצי[[#This Row],[CycleNumber]]&gt;1,IF(AND(T119=1,מרקובחצי[[#This Row],[עד ועד]]&gt;31),1,IF(AND(W119=1,NOT(OR(מרקובחצי[[#This Row],[עד ועד]]&lt;J119,מרקובחצי[[#This Row],[עד ועד]]&gt;K119))),1,"")),"")</f>
        <v/>
      </c>
      <c r="X120" s="19" t="str">
        <f>IF(AND(מרקובחצי[[#This Row],[CycleNumber]]&lt;$B121,SUM(מרקובחצי[[#This Row],[11]],R121)=2),1,"")</f>
        <v/>
      </c>
      <c r="Y120" s="19" t="str">
        <f>IF(AND(מרקובחצי[[#This Row],[CycleNumber]]&lt;$B121,SUM(מרקובחצי[[#This Row],[11]],S121)=2),1,"")</f>
        <v/>
      </c>
      <c r="Z120" s="19" t="str">
        <f>IF(AND(מרקובחצי[[#This Row],[CycleNumber]]&lt;$B121,SUM(מרקובחצי[[#This Row],[13]],S121)=2),1,"")</f>
        <v/>
      </c>
      <c r="AA120" s="19" t="str">
        <f>IF(AND(מרקובחצי[[#This Row],[CycleNumber]]&lt;$B121,SUM(מרקובחצי[[#This Row],[13]],T121)=2),1,"")</f>
        <v/>
      </c>
      <c r="AB120" s="19" t="str">
        <f>IF(AND(מרקובחצי[[#This Row],[CycleNumber]]&lt;$B121,SUM(מרקובחצי[[#This Row],[21]],U121)=2),1,"")</f>
        <v/>
      </c>
      <c r="AC120" s="19" t="str">
        <f>IF(AND(מרקובחצי[[#This Row],[CycleNumber]]&lt;$B121,SUM(מרקובחצי[[#This Row],[21]],V121)=2),1,"")</f>
        <v/>
      </c>
      <c r="AD120" s="19" t="str">
        <f>IF(AND(מרקובחצי[[#This Row],[CycleNumber]]&lt;$B121,SUM(מרקובחצי[[#This Row],[23]],V121)=2),1,"")</f>
        <v/>
      </c>
      <c r="AE120" s="19" t="str">
        <f>IF(AND(מרקובחצי[[#This Row],[CycleNumber]]&lt;$B121,SUM(מרקובחצי[[#This Row],[23]],W121)=2),1,"")</f>
        <v/>
      </c>
      <c r="AF120" s="19" t="str">
        <f>IF(AND(מרקובחצי[[#This Row],[CycleNumber]]&lt;$B121,SUM(מרקובחצי[[#This Row],[31]],O121)=2),1,"")</f>
        <v/>
      </c>
      <c r="AG120" s="19" t="str">
        <f>IF(AND(מרקובחצי[[#This Row],[CycleNumber]]&lt;$B121,SUM(מרקובחצי[[#This Row],[31]],P121)=2),1,"")</f>
        <v/>
      </c>
      <c r="AH120" s="19" t="str">
        <f>IF(AND(מרקובחצי[[#This Row],[CycleNumber]]&lt;$B121,SUM(מרקובחצי[[#This Row],[31]],Q121)=2),1,"")</f>
        <v/>
      </c>
      <c r="AI120" s="19" t="str">
        <f>IF(AND(מרקובחצי[[#This Row],[CycleNumber]]&lt;$B121,SUM(U120:U121)=2),1,"")</f>
        <v/>
      </c>
      <c r="AJ120" s="19" t="str">
        <f>IF(AND(מרקובחצי[[#This Row],[CycleNumber]]&lt;$B121,SUM(מרקובחצי[[#This Row],[32]],O121)=2),1,"")</f>
        <v/>
      </c>
      <c r="AK120" s="19" t="str">
        <f>IF(AND(מרקובחצי[[#This Row],[CycleNumber]]&lt;$B121,SUM(מרקובחצי[[#This Row],[32]],P121)=2),1,"")</f>
        <v/>
      </c>
      <c r="AL120" s="19" t="str">
        <f>IF(AND(מרקובחצי[[#This Row],[CycleNumber]]&lt;$B121,SUM(מרקובחצי[[#This Row],[32]],Q121)=2),1,"")</f>
        <v/>
      </c>
      <c r="AM120" s="19" t="str">
        <f>IF(AND(מרקובחצי[[#This Row],[CycleNumber]]&lt;$B121,SUM(V120:V121)=2),1,"")</f>
        <v/>
      </c>
      <c r="AN120" s="19" t="str">
        <f>IF(AND(מרקובחצי[[#This Row],[CycleNumber]]&lt;$B121,SUM(מרקובחצי[[#This Row],[33]],O121)=2),1,"")</f>
        <v/>
      </c>
      <c r="AO120" s="19" t="str">
        <f>IF(AND(מרקובחצי[[#This Row],[CycleNumber]]&lt;$B121,SUM(מרקובחצי[[#This Row],[33]],P121)=2),1,"")</f>
        <v/>
      </c>
      <c r="AP120" s="19" t="str">
        <f>IF(AND(מרקובחצי[[#This Row],[CycleNumber]]&lt;$B121,SUM(מרקובחצי[[#This Row],[33]],Q121)=2),1,"")</f>
        <v/>
      </c>
      <c r="AQ120" s="19" t="str">
        <f>IF(AND(מרקובחצי[[#This Row],[CycleNumber]]&lt;$B121,SUM(W120:W121)=2),1,"")</f>
        <v/>
      </c>
      <c r="AR120" s="19" t="str">
        <f>IF(AND(מרקובחצי[[#This Row],[CycleNumber]]&lt;$B121,SUM(מרקובחצי[[#This Row],[12]],S121)=2),1,"")</f>
        <v/>
      </c>
      <c r="AS120" s="19" t="str">
        <f>IF(AND(מרקובחצי[[#This Row],[CycleNumber]]&lt;$B121,SUM(מרקובחצי[[#This Row],[22]],V121)=2),1,"")</f>
        <v/>
      </c>
      <c r="AT120" s="21">
        <f>SUM(מרקובחצי[[#This Row],[11]:[33]])</f>
        <v>1</v>
      </c>
    </row>
    <row r="121" spans="1:46" ht="15.6" x14ac:dyDescent="0.25">
      <c r="A121" s="19" t="s">
        <v>14</v>
      </c>
      <c r="B121" s="19">
        <v>1</v>
      </c>
      <c r="C121">
        <v>33</v>
      </c>
      <c r="D121" s="19">
        <f>מרקובחצי[[#This Row],[LengthofCycle]]+1</f>
        <v>34</v>
      </c>
      <c r="E121" t="str">
        <f>IF(IFERROR(LOOKUP(מרקובחצי[[#This Row],[ClientID]],קביעויות[הפלגה]),FALSE)=מרקובחצי[[#This Row],[ClientID]],1,"")</f>
        <v/>
      </c>
      <c r="F121" t="str">
        <f>IF(IFERROR(LOOKUP(מרקובחצי[[#This Row],[ClientID]],סוגחציקבוע[S31]),FALSE)=מרקובחצי[[#This Row],[ClientID]],1,"")</f>
        <v/>
      </c>
      <c r="G121" t="str">
        <f>IF(IFERROR(LOOKUP(מרקובחצי[[#This Row],[ClientID]],סוגחציקבוע[S32]),FALSE)=מרקובחצי[[#This Row],[ClientID]],1,"")</f>
        <v/>
      </c>
      <c r="H121" t="str">
        <f>IF(IFERROR(LOOKUP(מרקובחצי[[#This Row],[ClientID]],סוגחציקבוע[S33]),FALSE)=מרקובחצי[[#This Row],[ClientID]],1,"")</f>
        <v/>
      </c>
      <c r="I121">
        <f>IF(IFERROR(LOOKUP(מרקובחצי[[#This Row],[ClientID]],סוגחציקבוע[S32&amp;33]),FALSE)=מרקובחצי[[#This Row],[ClientID]],1,"")</f>
        <v>1</v>
      </c>
      <c r="J121" s="19">
        <f>IF(SUM(מרקובחצי[[#This Row],[11]:[13]])=1,מרקובחצי[[#This Row],[עד ועד]],IF(SUM(R120:T121)=1,IF(מרקובחצי[[#This Row],[עד ועד]]&lt;J120,מרקובחצי[[#This Row],[עד ועד]],J120),J120))</f>
        <v>34</v>
      </c>
      <c r="K121" s="19">
        <f>IF(SUM(מרקובחצי[[#This Row],[11]:[13]])=1,מרקובחצי[[#This Row],[עד ועד]],IF(SUM(R120:T121)=1,IF(מרקובחצי[[#This Row],[עד ועד]]&gt;K120,מרקובחצי[[#This Row],[עד ועד]],K120),K120))</f>
        <v>34</v>
      </c>
      <c r="L121" s="19" t="str">
        <f>IF(AND(SUM(מרקובחצי[[#This Row],[31]:[33]])=1,SUM(U120:W120)=0),מרקובחצי[[#This Row],[מקס]]-מרקובחצי[[#This Row],[מינ]],"")</f>
        <v/>
      </c>
      <c r="M12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21" s="19" t="str">
        <f t="shared" si="1"/>
        <v>S32</v>
      </c>
      <c r="O121" s="19" t="str">
        <f>IF(מרקובחצי[[#This Row],[קבעה הפלגה?]]=1,"",IF(AND(מרקובחצי[[#This Row],[עד ועד]]&lt;29,OR(מרקובחצי[[#This Row],[CycleNumber]]=1,AND(U120=1,OR(מרקובחצי[[#This Row],[עד ועד]]&lt;J120,מרקובחצי[[#This Row],[עד ועד]]&gt;K120)),AND(V120=1,מרקובחצי[[#This Row],[עד ועד]]&lt;J120),W120=1)),1,""))</f>
        <v/>
      </c>
      <c r="P121" s="19" t="str">
        <f>IF(מרקובחצי[[#This Row],[קבעה הפלגה?]]=1,"",IF(AND(מרקובחצי[[#This Row],[עד ועד]]&gt;28,מרקובחצי[[#This Row],[עד ועד]]&lt;32,OR(מרקובחצי[[#This Row],[CycleNumber]]=1,AND(U120=1),AND(V120=1,OR(מרקובחצי[[#This Row],[עד ועד]]&lt;J120,מרקובחצי[[#This Row],[עד ועד]]&gt;K120)),W120=1)),1,""))</f>
        <v/>
      </c>
      <c r="Q121" s="19">
        <f>IF(מרקובחצי[[#This Row],[קבעה הפלגה?]]=1,"",IF(AND(מרקובחצי[[#This Row],[עד ועד]]&gt;31,OR(מרקובחצי[[#This Row],[CycleNumber]]=1,AND(U120=1),AND(V120=1,מרקובחצי[[#This Row],[עד ועד]]&gt;K120),AND(W120=1,OR(מרקובחצי[[#This Row],[עד ועד]]&gt;K120,מרקובחצי[[#This Row],[עד ועד]]&lt;J120)))),1,""))</f>
        <v>1</v>
      </c>
      <c r="R121" s="19" t="str">
        <f>IF(מרקובחצי[[#This Row],[CycleNumber]]&gt;1,IF(AND(O120=1,מרקובחצי[[#This Row],[עד ועד]]&lt;29),1,""),"")</f>
        <v/>
      </c>
      <c r="S121" s="19" t="str">
        <f>IF(מרקובחצי[[#This Row],[CycleNumber]]&gt;1,IF(OR(AND(O120=1,מרקובחצי[[#This Row],[עד ועד]]&gt;28),AND(P120=1),AND(Q120=1,מרקובחצי[[#This Row],[עד ועד]]&lt;32)),1,""),"")</f>
        <v/>
      </c>
      <c r="T121" s="19" t="str">
        <f>IF(מרקובחצי[[#This Row],[CycleNumber]]&gt;1,IF(AND(Q120=1,מרקובחצי[[#This Row],[עד ועד]]&gt;31),1,""),"")</f>
        <v/>
      </c>
      <c r="U121" s="19" t="str">
        <f>IF(מרקובחצי[[#This Row],[CycleNumber]]&gt;1,IF(AND(R120=1,מרקובחצי[[#This Row],[עד ועד]]&lt;29),1,IF(AND(U120=1,NOT(OR(מרקובחצי[[#This Row],[עד ועד]]&lt;J120,מרקובחצי[[#This Row],[עד ועד]]&gt;K120))),1,"")),"")</f>
        <v/>
      </c>
      <c r="V121" s="19" t="str">
        <f>IF(מרקובחצי[[#This Row],[CycleNumber]]&gt;1,IF(AND(SUM(R120:T120)=1,מרקובחצי[[#This Row],[עד ועד]]&gt;28,מרקובחצי[[#This Row],[עד ועד]]&lt;32),1,IF(OR(S120=1,AND(R120=1,מרקובחצי[[#This Row],[עד ועד]]&gt;28),AND(T120=1,מרקובחצי[[#This Row],[עד ועד]]&lt;32)),1,IF(AND(V120=1,NOT(OR(מרקובחצי[[#This Row],[עד ועד]]&lt;J120,מרקובחצי[[#This Row],[עד ועד]]&gt;K120))),1,""))),"")</f>
        <v/>
      </c>
      <c r="W121" s="19" t="str">
        <f>IF(מרקובחצי[[#This Row],[CycleNumber]]&gt;1,IF(AND(T120=1,מרקובחצי[[#This Row],[עד ועד]]&gt;31),1,IF(AND(W120=1,NOT(OR(מרקובחצי[[#This Row],[עד ועד]]&lt;J120,מרקובחצי[[#This Row],[עד ועד]]&gt;K120))),1,"")),"")</f>
        <v/>
      </c>
      <c r="X121" s="19" t="str">
        <f>IF(AND(מרקובחצי[[#This Row],[CycleNumber]]&lt;$B122,SUM(מרקובחצי[[#This Row],[11]],R122)=2),1,"")</f>
        <v/>
      </c>
      <c r="Y121" s="19" t="str">
        <f>IF(AND(מרקובחצי[[#This Row],[CycleNumber]]&lt;$B122,SUM(מרקובחצי[[#This Row],[11]],S122)=2),1,"")</f>
        <v/>
      </c>
      <c r="Z121" s="19" t="str">
        <f>IF(AND(מרקובחצי[[#This Row],[CycleNumber]]&lt;$B122,SUM(מרקובחצי[[#This Row],[13]],S122)=2),1,"")</f>
        <v/>
      </c>
      <c r="AA121" s="19">
        <f>IF(AND(מרקובחצי[[#This Row],[CycleNumber]]&lt;$B122,SUM(מרקובחצי[[#This Row],[13]],T122)=2),1,"")</f>
        <v>1</v>
      </c>
      <c r="AB121" s="19" t="str">
        <f>IF(AND(מרקובחצי[[#This Row],[CycleNumber]]&lt;$B122,SUM(מרקובחצי[[#This Row],[21]],U122)=2),1,"")</f>
        <v/>
      </c>
      <c r="AC121" s="19" t="str">
        <f>IF(AND(מרקובחצי[[#This Row],[CycleNumber]]&lt;$B122,SUM(מרקובחצי[[#This Row],[21]],V122)=2),1,"")</f>
        <v/>
      </c>
      <c r="AD121" s="19" t="str">
        <f>IF(AND(מרקובחצי[[#This Row],[CycleNumber]]&lt;$B122,SUM(מרקובחצי[[#This Row],[23]],V122)=2),1,"")</f>
        <v/>
      </c>
      <c r="AE121" s="19" t="str">
        <f>IF(AND(מרקובחצי[[#This Row],[CycleNumber]]&lt;$B122,SUM(מרקובחצי[[#This Row],[23]],W122)=2),1,"")</f>
        <v/>
      </c>
      <c r="AF121" s="19" t="str">
        <f>IF(AND(מרקובחצי[[#This Row],[CycleNumber]]&lt;$B122,SUM(מרקובחצי[[#This Row],[31]],O122)=2),1,"")</f>
        <v/>
      </c>
      <c r="AG121" s="19" t="str">
        <f>IF(AND(מרקובחצי[[#This Row],[CycleNumber]]&lt;$B122,SUM(מרקובחצי[[#This Row],[31]],P122)=2),1,"")</f>
        <v/>
      </c>
      <c r="AH121" s="19" t="str">
        <f>IF(AND(מרקובחצי[[#This Row],[CycleNumber]]&lt;$B122,SUM(מרקובחצי[[#This Row],[31]],Q122)=2),1,"")</f>
        <v/>
      </c>
      <c r="AI121" s="19" t="str">
        <f>IF(AND(מרקובחצי[[#This Row],[CycleNumber]]&lt;$B122,SUM(U121:U122)=2),1,"")</f>
        <v/>
      </c>
      <c r="AJ121" s="19" t="str">
        <f>IF(AND(מרקובחצי[[#This Row],[CycleNumber]]&lt;$B122,SUM(מרקובחצי[[#This Row],[32]],O122)=2),1,"")</f>
        <v/>
      </c>
      <c r="AK121" s="19" t="str">
        <f>IF(AND(מרקובחצי[[#This Row],[CycleNumber]]&lt;$B122,SUM(מרקובחצי[[#This Row],[32]],P122)=2),1,"")</f>
        <v/>
      </c>
      <c r="AL121" s="19" t="str">
        <f>IF(AND(מרקובחצי[[#This Row],[CycleNumber]]&lt;$B122,SUM(מרקובחצי[[#This Row],[32]],Q122)=2),1,"")</f>
        <v/>
      </c>
      <c r="AM121" s="19" t="str">
        <f>IF(AND(מרקובחצי[[#This Row],[CycleNumber]]&lt;$B122,SUM(V121:V122)=2),1,"")</f>
        <v/>
      </c>
      <c r="AN121" s="19" t="str">
        <f>IF(AND(מרקובחצי[[#This Row],[CycleNumber]]&lt;$B122,SUM(מרקובחצי[[#This Row],[33]],O122)=2),1,"")</f>
        <v/>
      </c>
      <c r="AO121" s="19" t="str">
        <f>IF(AND(מרקובחצי[[#This Row],[CycleNumber]]&lt;$B122,SUM(מרקובחצי[[#This Row],[33]],P122)=2),1,"")</f>
        <v/>
      </c>
      <c r="AP121" s="19" t="str">
        <f>IF(AND(מרקובחצי[[#This Row],[CycleNumber]]&lt;$B122,SUM(מרקובחצי[[#This Row],[33]],Q122)=2),1,"")</f>
        <v/>
      </c>
      <c r="AQ121" s="19" t="str">
        <f>IF(AND(מרקובחצי[[#This Row],[CycleNumber]]&lt;$B122,SUM(W121:W122)=2),1,"")</f>
        <v/>
      </c>
      <c r="AR121" s="19" t="str">
        <f>IF(AND(מרקובחצי[[#This Row],[CycleNumber]]&lt;$B122,SUM(מרקובחצי[[#This Row],[12]],S122)=2),1,"")</f>
        <v/>
      </c>
      <c r="AS121" s="19" t="str">
        <f>IF(AND(מרקובחצי[[#This Row],[CycleNumber]]&lt;$B122,SUM(מרקובחצי[[#This Row],[22]],V122)=2),1,"")</f>
        <v/>
      </c>
      <c r="AT121" s="21">
        <f>SUM(מרקובחצי[[#This Row],[11]:[33]])</f>
        <v>1</v>
      </c>
    </row>
    <row r="122" spans="1:46" ht="15.6" x14ac:dyDescent="0.25">
      <c r="A122" s="19" t="s">
        <v>14</v>
      </c>
      <c r="B122" s="19">
        <v>2</v>
      </c>
      <c r="C122">
        <v>33</v>
      </c>
      <c r="D122" s="19">
        <f>מרקובחצי[[#This Row],[LengthofCycle]]+1</f>
        <v>34</v>
      </c>
      <c r="E122" t="str">
        <f>IF(IFERROR(LOOKUP(מרקובחצי[[#This Row],[ClientID]],קביעויות[הפלגה]),FALSE)=מרקובחצי[[#This Row],[ClientID]],1,"")</f>
        <v/>
      </c>
      <c r="F122" t="str">
        <f>IF(IFERROR(LOOKUP(מרקובחצי[[#This Row],[ClientID]],סוגחציקבוע[S31]),FALSE)=מרקובחצי[[#This Row],[ClientID]],1,"")</f>
        <v/>
      </c>
      <c r="G122" t="str">
        <f>IF(IFERROR(LOOKUP(מרקובחצי[[#This Row],[ClientID]],סוגחציקבוע[S32]),FALSE)=מרקובחצי[[#This Row],[ClientID]],1,"")</f>
        <v/>
      </c>
      <c r="H122" t="str">
        <f>IF(IFERROR(LOOKUP(מרקובחצי[[#This Row],[ClientID]],סוגחציקבוע[S33]),FALSE)=מרקובחצי[[#This Row],[ClientID]],1,"")</f>
        <v/>
      </c>
      <c r="I122">
        <f>IF(IFERROR(LOOKUP(מרקובחצי[[#This Row],[ClientID]],סוגחציקבוע[S32&amp;33]),FALSE)=מרקובחצי[[#This Row],[ClientID]],1,"")</f>
        <v>1</v>
      </c>
      <c r="J122" s="19">
        <f>IF(SUM(מרקובחצי[[#This Row],[11]:[13]])=1,מרקובחצי[[#This Row],[עד ועד]],IF(SUM(R121:T122)=1,IF(מרקובחצי[[#This Row],[עד ועד]]&lt;J121,מרקובחצי[[#This Row],[עד ועד]],J121),J121))</f>
        <v>34</v>
      </c>
      <c r="K122" s="19">
        <f>IF(SUM(מרקובחצי[[#This Row],[11]:[13]])=1,מרקובחצי[[#This Row],[עד ועד]],IF(SUM(R121:T122)=1,IF(מרקובחצי[[#This Row],[עד ועד]]&gt;K121,מרקובחצי[[#This Row],[עד ועד]],K121),K121))</f>
        <v>34</v>
      </c>
      <c r="L122" s="19" t="str">
        <f>IF(AND(SUM(מרקובחצי[[#This Row],[31]:[33]])=1,SUM(U121:W121)=0),מרקובחצי[[#This Row],[מקס]]-מרקובחצי[[#This Row],[מינ]],"")</f>
        <v/>
      </c>
      <c r="M12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22" s="19" t="str">
        <f t="shared" si="1"/>
        <v>S13</v>
      </c>
      <c r="O122" s="19" t="str">
        <f>IF(מרקובחצי[[#This Row],[קבעה הפלגה?]]=1,"",IF(AND(מרקובחצי[[#This Row],[עד ועד]]&lt;29,OR(מרקובחצי[[#This Row],[CycleNumber]]=1,AND(U121=1,OR(מרקובחצי[[#This Row],[עד ועד]]&lt;J121,מרקובחצי[[#This Row],[עד ועד]]&gt;K121)),AND(V121=1,מרקובחצי[[#This Row],[עד ועד]]&lt;J121),W121=1)),1,""))</f>
        <v/>
      </c>
      <c r="P122" s="19" t="str">
        <f>IF(מרקובחצי[[#This Row],[קבעה הפלגה?]]=1,"",IF(AND(מרקובחצי[[#This Row],[עד ועד]]&gt;28,מרקובחצי[[#This Row],[עד ועד]]&lt;32,OR(מרקובחצי[[#This Row],[CycleNumber]]=1,AND(U121=1),AND(V121=1,OR(מרקובחצי[[#This Row],[עד ועד]]&lt;J121,מרקובחצי[[#This Row],[עד ועד]]&gt;K121)),W121=1)),1,""))</f>
        <v/>
      </c>
      <c r="Q122" s="19" t="str">
        <f>IF(מרקובחצי[[#This Row],[קבעה הפלגה?]]=1,"",IF(AND(מרקובחצי[[#This Row],[עד ועד]]&gt;31,OR(מרקובחצי[[#This Row],[CycleNumber]]=1,AND(U121=1),AND(V121=1,מרקובחצי[[#This Row],[עד ועד]]&gt;K121),AND(W121=1,OR(מרקובחצי[[#This Row],[עד ועד]]&gt;K121,מרקובחצי[[#This Row],[עד ועד]]&lt;J121)))),1,""))</f>
        <v/>
      </c>
      <c r="R122" s="19" t="str">
        <f>IF(מרקובחצי[[#This Row],[CycleNumber]]&gt;1,IF(AND(O121=1,מרקובחצי[[#This Row],[עד ועד]]&lt;29),1,""),"")</f>
        <v/>
      </c>
      <c r="S122" s="19" t="str">
        <f>IF(מרקובחצי[[#This Row],[CycleNumber]]&gt;1,IF(OR(AND(O121=1,מרקובחצי[[#This Row],[עד ועד]]&gt;28),AND(P121=1),AND(Q121=1,מרקובחצי[[#This Row],[עד ועד]]&lt;32)),1,""),"")</f>
        <v/>
      </c>
      <c r="T122" s="19">
        <f>IF(מרקובחצי[[#This Row],[CycleNumber]]&gt;1,IF(AND(Q121=1,מרקובחצי[[#This Row],[עד ועד]]&gt;31),1,""),"")</f>
        <v>1</v>
      </c>
      <c r="U122" s="19" t="str">
        <f>IF(מרקובחצי[[#This Row],[CycleNumber]]&gt;1,IF(AND(R121=1,מרקובחצי[[#This Row],[עד ועד]]&lt;29),1,IF(AND(U121=1,NOT(OR(מרקובחצי[[#This Row],[עד ועד]]&lt;J121,מרקובחצי[[#This Row],[עד ועד]]&gt;K121))),1,"")),"")</f>
        <v/>
      </c>
      <c r="V122" s="19" t="str">
        <f>IF(מרקובחצי[[#This Row],[CycleNumber]]&gt;1,IF(AND(SUM(R121:T121)=1,מרקובחצי[[#This Row],[עד ועד]]&gt;28,מרקובחצי[[#This Row],[עד ועד]]&lt;32),1,IF(OR(S121=1,AND(R121=1,מרקובחצי[[#This Row],[עד ועד]]&gt;28),AND(T121=1,מרקובחצי[[#This Row],[עד ועד]]&lt;32)),1,IF(AND(V121=1,NOT(OR(מרקובחצי[[#This Row],[עד ועד]]&lt;J121,מרקובחצי[[#This Row],[עד ועד]]&gt;K121))),1,""))),"")</f>
        <v/>
      </c>
      <c r="W122" s="19" t="str">
        <f>IF(מרקובחצי[[#This Row],[CycleNumber]]&gt;1,IF(AND(T121=1,מרקובחצי[[#This Row],[עד ועד]]&gt;31),1,IF(AND(W121=1,NOT(OR(מרקובחצי[[#This Row],[עד ועד]]&lt;J121,מרקובחצי[[#This Row],[עד ועד]]&gt;K121))),1,"")),"")</f>
        <v/>
      </c>
      <c r="X122" s="19" t="str">
        <f>IF(AND(מרקובחצי[[#This Row],[CycleNumber]]&lt;$B123,SUM(מרקובחצי[[#This Row],[11]],R123)=2),1,"")</f>
        <v/>
      </c>
      <c r="Y122" s="19" t="str">
        <f>IF(AND(מרקובחצי[[#This Row],[CycleNumber]]&lt;$B123,SUM(מרקובחצי[[#This Row],[11]],S123)=2),1,"")</f>
        <v/>
      </c>
      <c r="Z122" s="19" t="str">
        <f>IF(AND(מרקובחצי[[#This Row],[CycleNumber]]&lt;$B123,SUM(מרקובחצי[[#This Row],[13]],S123)=2),1,"")</f>
        <v/>
      </c>
      <c r="AA122" s="19" t="str">
        <f>IF(AND(מרקובחצי[[#This Row],[CycleNumber]]&lt;$B123,SUM(מרקובחצי[[#This Row],[13]],T123)=2),1,"")</f>
        <v/>
      </c>
      <c r="AB122" s="19" t="str">
        <f>IF(AND(מרקובחצי[[#This Row],[CycleNumber]]&lt;$B123,SUM(מרקובחצי[[#This Row],[21]],U123)=2),1,"")</f>
        <v/>
      </c>
      <c r="AC122" s="19" t="str">
        <f>IF(AND(מרקובחצי[[#This Row],[CycleNumber]]&lt;$B123,SUM(מרקובחצי[[#This Row],[21]],V123)=2),1,"")</f>
        <v/>
      </c>
      <c r="AD122" s="19" t="str">
        <f>IF(AND(מרקובחצי[[#This Row],[CycleNumber]]&lt;$B123,SUM(מרקובחצי[[#This Row],[23]],V123)=2),1,"")</f>
        <v/>
      </c>
      <c r="AE122" s="19">
        <f>IF(AND(מרקובחצי[[#This Row],[CycleNumber]]&lt;$B123,SUM(מרקובחצי[[#This Row],[23]],W123)=2),1,"")</f>
        <v>1</v>
      </c>
      <c r="AF122" s="19" t="str">
        <f>IF(AND(מרקובחצי[[#This Row],[CycleNumber]]&lt;$B123,SUM(מרקובחצי[[#This Row],[31]],O123)=2),1,"")</f>
        <v/>
      </c>
      <c r="AG122" s="19" t="str">
        <f>IF(AND(מרקובחצי[[#This Row],[CycleNumber]]&lt;$B123,SUM(מרקובחצי[[#This Row],[31]],P123)=2),1,"")</f>
        <v/>
      </c>
      <c r="AH122" s="19" t="str">
        <f>IF(AND(מרקובחצי[[#This Row],[CycleNumber]]&lt;$B123,SUM(מרקובחצי[[#This Row],[31]],Q123)=2),1,"")</f>
        <v/>
      </c>
      <c r="AI122" s="19" t="str">
        <f>IF(AND(מרקובחצי[[#This Row],[CycleNumber]]&lt;$B123,SUM(U122:U123)=2),1,"")</f>
        <v/>
      </c>
      <c r="AJ122" s="19" t="str">
        <f>IF(AND(מרקובחצי[[#This Row],[CycleNumber]]&lt;$B123,SUM(מרקובחצי[[#This Row],[32]],O123)=2),1,"")</f>
        <v/>
      </c>
      <c r="AK122" s="19" t="str">
        <f>IF(AND(מרקובחצי[[#This Row],[CycleNumber]]&lt;$B123,SUM(מרקובחצי[[#This Row],[32]],P123)=2),1,"")</f>
        <v/>
      </c>
      <c r="AL122" s="19" t="str">
        <f>IF(AND(מרקובחצי[[#This Row],[CycleNumber]]&lt;$B123,SUM(מרקובחצי[[#This Row],[32]],Q123)=2),1,"")</f>
        <v/>
      </c>
      <c r="AM122" s="19" t="str">
        <f>IF(AND(מרקובחצי[[#This Row],[CycleNumber]]&lt;$B123,SUM(V122:V123)=2),1,"")</f>
        <v/>
      </c>
      <c r="AN122" s="19" t="str">
        <f>IF(AND(מרקובחצי[[#This Row],[CycleNumber]]&lt;$B123,SUM(מרקובחצי[[#This Row],[33]],O123)=2),1,"")</f>
        <v/>
      </c>
      <c r="AO122" s="19" t="str">
        <f>IF(AND(מרקובחצי[[#This Row],[CycleNumber]]&lt;$B123,SUM(מרקובחצי[[#This Row],[33]],P123)=2),1,"")</f>
        <v/>
      </c>
      <c r="AP122" s="19" t="str">
        <f>IF(AND(מרקובחצי[[#This Row],[CycleNumber]]&lt;$B123,SUM(מרקובחצי[[#This Row],[33]],Q123)=2),1,"")</f>
        <v/>
      </c>
      <c r="AQ122" s="19" t="str">
        <f>IF(AND(מרקובחצי[[#This Row],[CycleNumber]]&lt;$B123,SUM(W122:W123)=2),1,"")</f>
        <v/>
      </c>
      <c r="AR122" s="19" t="str">
        <f>IF(AND(מרקובחצי[[#This Row],[CycleNumber]]&lt;$B123,SUM(מרקובחצי[[#This Row],[12]],S123)=2),1,"")</f>
        <v/>
      </c>
      <c r="AS122" s="19" t="str">
        <f>IF(AND(מרקובחצי[[#This Row],[CycleNumber]]&lt;$B123,SUM(מרקובחצי[[#This Row],[22]],V123)=2),1,"")</f>
        <v/>
      </c>
      <c r="AT122" s="21">
        <f>SUM(מרקובחצי[[#This Row],[11]:[33]])</f>
        <v>1</v>
      </c>
    </row>
    <row r="123" spans="1:46" ht="15.6" x14ac:dyDescent="0.25">
      <c r="A123" s="19" t="s">
        <v>14</v>
      </c>
      <c r="B123" s="19">
        <v>3</v>
      </c>
      <c r="C123">
        <v>34</v>
      </c>
      <c r="D123" s="19">
        <f>מרקובחצי[[#This Row],[LengthofCycle]]+1</f>
        <v>35</v>
      </c>
      <c r="E123" t="str">
        <f>IF(IFERROR(LOOKUP(מרקובחצי[[#This Row],[ClientID]],קביעויות[הפלגה]),FALSE)=מרקובחצי[[#This Row],[ClientID]],1,"")</f>
        <v/>
      </c>
      <c r="F123" t="str">
        <f>IF(IFERROR(LOOKUP(מרקובחצי[[#This Row],[ClientID]],סוגחציקבוע[S31]),FALSE)=מרקובחצי[[#This Row],[ClientID]],1,"")</f>
        <v/>
      </c>
      <c r="G123" t="str">
        <f>IF(IFERROR(LOOKUP(מרקובחצי[[#This Row],[ClientID]],סוגחציקבוע[S32]),FALSE)=מרקובחצי[[#This Row],[ClientID]],1,"")</f>
        <v/>
      </c>
      <c r="H123" t="str">
        <f>IF(IFERROR(LOOKUP(מרקובחצי[[#This Row],[ClientID]],סוגחציקבוע[S33]),FALSE)=מרקובחצי[[#This Row],[ClientID]],1,"")</f>
        <v/>
      </c>
      <c r="I123">
        <f>IF(IFERROR(LOOKUP(מרקובחצי[[#This Row],[ClientID]],סוגחציקבוע[S32&amp;33]),FALSE)=מרקובחצי[[#This Row],[ClientID]],1,"")</f>
        <v>1</v>
      </c>
      <c r="J123" s="19">
        <f>IF(SUM(מרקובחצי[[#This Row],[11]:[13]])=1,מרקובחצי[[#This Row],[עד ועד]],IF(SUM(R122:T123)=1,IF(מרקובחצי[[#This Row],[עד ועד]]&lt;J122,מרקובחצי[[#This Row],[עד ועד]],J122),J122))</f>
        <v>34</v>
      </c>
      <c r="K123" s="19">
        <f>IF(SUM(מרקובחצי[[#This Row],[11]:[13]])=1,מרקובחצי[[#This Row],[עד ועד]],IF(SUM(R122:T123)=1,IF(מרקובחצי[[#This Row],[עד ועד]]&gt;K122,מרקובחצי[[#This Row],[עד ועד]],K122),K122))</f>
        <v>35</v>
      </c>
      <c r="L123" s="19">
        <f>IF(AND(SUM(מרקובחצי[[#This Row],[31]:[33]])=1,SUM(U122:W122)=0),מרקובחצי[[#This Row],[מקס]]-מרקובחצי[[#This Row],[מינ]],"")</f>
        <v>1</v>
      </c>
      <c r="M12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23" s="19" t="str">
        <f t="shared" si="1"/>
        <v>S23</v>
      </c>
      <c r="O123" s="19" t="str">
        <f>IF(מרקובחצי[[#This Row],[קבעה הפלגה?]]=1,"",IF(AND(מרקובחצי[[#This Row],[עד ועד]]&lt;29,OR(מרקובחצי[[#This Row],[CycleNumber]]=1,AND(U122=1,OR(מרקובחצי[[#This Row],[עד ועד]]&lt;J122,מרקובחצי[[#This Row],[עד ועד]]&gt;K122)),AND(V122=1,מרקובחצי[[#This Row],[עד ועד]]&lt;J122),W122=1)),1,""))</f>
        <v/>
      </c>
      <c r="P123" s="19" t="str">
        <f>IF(מרקובחצי[[#This Row],[קבעה הפלגה?]]=1,"",IF(AND(מרקובחצי[[#This Row],[עד ועד]]&gt;28,מרקובחצי[[#This Row],[עד ועד]]&lt;32,OR(מרקובחצי[[#This Row],[CycleNumber]]=1,AND(U122=1),AND(V122=1,OR(מרקובחצי[[#This Row],[עד ועד]]&lt;J122,מרקובחצי[[#This Row],[עד ועד]]&gt;K122)),W122=1)),1,""))</f>
        <v/>
      </c>
      <c r="Q123" s="19" t="str">
        <f>IF(מרקובחצי[[#This Row],[קבעה הפלגה?]]=1,"",IF(AND(מרקובחצי[[#This Row],[עד ועד]]&gt;31,OR(מרקובחצי[[#This Row],[CycleNumber]]=1,AND(U122=1),AND(V122=1,מרקובחצי[[#This Row],[עד ועד]]&gt;K122),AND(W122=1,OR(מרקובחצי[[#This Row],[עד ועד]]&gt;K122,מרקובחצי[[#This Row],[עד ועד]]&lt;J122)))),1,""))</f>
        <v/>
      </c>
      <c r="R123" s="19" t="str">
        <f>IF(מרקובחצי[[#This Row],[CycleNumber]]&gt;1,IF(AND(O122=1,מרקובחצי[[#This Row],[עד ועד]]&lt;29),1,""),"")</f>
        <v/>
      </c>
      <c r="S123" s="19" t="str">
        <f>IF(מרקובחצי[[#This Row],[CycleNumber]]&gt;1,IF(OR(AND(O122=1,מרקובחצי[[#This Row],[עד ועד]]&gt;28),AND(P122=1),AND(Q122=1,מרקובחצי[[#This Row],[עד ועד]]&lt;32)),1,""),"")</f>
        <v/>
      </c>
      <c r="T123" s="19" t="str">
        <f>IF(מרקובחצי[[#This Row],[CycleNumber]]&gt;1,IF(AND(Q122=1,מרקובחצי[[#This Row],[עד ועד]]&gt;31),1,""),"")</f>
        <v/>
      </c>
      <c r="U123" s="19" t="str">
        <f>IF(מרקובחצי[[#This Row],[CycleNumber]]&gt;1,IF(AND(R122=1,מרקובחצי[[#This Row],[עד ועד]]&lt;29),1,IF(AND(U122=1,NOT(OR(מרקובחצי[[#This Row],[עד ועד]]&lt;J122,מרקובחצי[[#This Row],[עד ועד]]&gt;K122))),1,"")),"")</f>
        <v/>
      </c>
      <c r="V123" s="19" t="str">
        <f>IF(מרקובחצי[[#This Row],[CycleNumber]]&gt;1,IF(AND(SUM(R122:T122)=1,מרקובחצי[[#This Row],[עד ועד]]&gt;28,מרקובחצי[[#This Row],[עד ועד]]&lt;32),1,IF(OR(S122=1,AND(R122=1,מרקובחצי[[#This Row],[עד ועד]]&gt;28),AND(T122=1,מרקובחצי[[#This Row],[עד ועד]]&lt;32)),1,IF(AND(V122=1,NOT(OR(מרקובחצי[[#This Row],[עד ועד]]&lt;J122,מרקובחצי[[#This Row],[עד ועד]]&gt;K122))),1,""))),"")</f>
        <v/>
      </c>
      <c r="W123" s="19">
        <f>IF(מרקובחצי[[#This Row],[CycleNumber]]&gt;1,IF(AND(T122=1,מרקובחצי[[#This Row],[עד ועד]]&gt;31),1,IF(AND(W122=1,NOT(OR(מרקובחצי[[#This Row],[עד ועד]]&lt;J122,מרקובחצי[[#This Row],[עד ועד]]&gt;K122))),1,"")),"")</f>
        <v>1</v>
      </c>
      <c r="X123" s="19" t="str">
        <f>IF(AND(מרקובחצי[[#This Row],[CycleNumber]]&lt;$B124,SUM(מרקובחצי[[#This Row],[11]],R124)=2),1,"")</f>
        <v/>
      </c>
      <c r="Y123" s="19" t="str">
        <f>IF(AND(מרקובחצי[[#This Row],[CycleNumber]]&lt;$B124,SUM(מרקובחצי[[#This Row],[11]],S124)=2),1,"")</f>
        <v/>
      </c>
      <c r="Z123" s="19" t="str">
        <f>IF(AND(מרקובחצי[[#This Row],[CycleNumber]]&lt;$B124,SUM(מרקובחצי[[#This Row],[13]],S124)=2),1,"")</f>
        <v/>
      </c>
      <c r="AA123" s="19" t="str">
        <f>IF(AND(מרקובחצי[[#This Row],[CycleNumber]]&lt;$B124,SUM(מרקובחצי[[#This Row],[13]],T124)=2),1,"")</f>
        <v/>
      </c>
      <c r="AB123" s="19" t="str">
        <f>IF(AND(מרקובחצי[[#This Row],[CycleNumber]]&lt;$B124,SUM(מרקובחצי[[#This Row],[21]],U124)=2),1,"")</f>
        <v/>
      </c>
      <c r="AC123" s="19" t="str">
        <f>IF(AND(מרקובחצי[[#This Row],[CycleNumber]]&lt;$B124,SUM(מרקובחצי[[#This Row],[21]],V124)=2),1,"")</f>
        <v/>
      </c>
      <c r="AD123" s="19" t="str">
        <f>IF(AND(מרקובחצי[[#This Row],[CycleNumber]]&lt;$B124,SUM(מרקובחצי[[#This Row],[23]],V124)=2),1,"")</f>
        <v/>
      </c>
      <c r="AE123" s="19" t="str">
        <f>IF(AND(מרקובחצי[[#This Row],[CycleNumber]]&lt;$B124,SUM(מרקובחצי[[#This Row],[23]],W124)=2),1,"")</f>
        <v/>
      </c>
      <c r="AF123" s="19" t="str">
        <f>IF(AND(מרקובחצי[[#This Row],[CycleNumber]]&lt;$B124,SUM(מרקובחצי[[#This Row],[31]],O124)=2),1,"")</f>
        <v/>
      </c>
      <c r="AG123" s="19" t="str">
        <f>IF(AND(מרקובחצי[[#This Row],[CycleNumber]]&lt;$B124,SUM(מרקובחצי[[#This Row],[31]],P124)=2),1,"")</f>
        <v/>
      </c>
      <c r="AH123" s="19" t="str">
        <f>IF(AND(מרקובחצי[[#This Row],[CycleNumber]]&lt;$B124,SUM(מרקובחצי[[#This Row],[31]],Q124)=2),1,"")</f>
        <v/>
      </c>
      <c r="AI123" s="19" t="str">
        <f>IF(AND(מרקובחצי[[#This Row],[CycleNumber]]&lt;$B124,SUM(U123:U124)=2),1,"")</f>
        <v/>
      </c>
      <c r="AJ123" s="19" t="str">
        <f>IF(AND(מרקובחצי[[#This Row],[CycleNumber]]&lt;$B124,SUM(מרקובחצי[[#This Row],[32]],O124)=2),1,"")</f>
        <v/>
      </c>
      <c r="AK123" s="19" t="str">
        <f>IF(AND(מרקובחצי[[#This Row],[CycleNumber]]&lt;$B124,SUM(מרקובחצי[[#This Row],[32]],P124)=2),1,"")</f>
        <v/>
      </c>
      <c r="AL123" s="19" t="str">
        <f>IF(AND(מרקובחצי[[#This Row],[CycleNumber]]&lt;$B124,SUM(מרקובחצי[[#This Row],[32]],Q124)=2),1,"")</f>
        <v/>
      </c>
      <c r="AM123" s="19" t="str">
        <f>IF(AND(מרקובחצי[[#This Row],[CycleNumber]]&lt;$B124,SUM(V123:V124)=2),1,"")</f>
        <v/>
      </c>
      <c r="AN123" s="19" t="str">
        <f>IF(AND(מרקובחצי[[#This Row],[CycleNumber]]&lt;$B124,SUM(מרקובחצי[[#This Row],[33]],O124)=2),1,"")</f>
        <v/>
      </c>
      <c r="AO123" s="19" t="str">
        <f>IF(AND(מרקובחצי[[#This Row],[CycleNumber]]&lt;$B124,SUM(מרקובחצי[[#This Row],[33]],P124)=2),1,"")</f>
        <v/>
      </c>
      <c r="AP123" s="19" t="str">
        <f>IF(AND(מרקובחצי[[#This Row],[CycleNumber]]&lt;$B124,SUM(מרקובחצי[[#This Row],[33]],Q124)=2),1,"")</f>
        <v/>
      </c>
      <c r="AQ123" s="19">
        <f>IF(AND(מרקובחצי[[#This Row],[CycleNumber]]&lt;$B124,SUM(W123:W124)=2),1,"")</f>
        <v>1</v>
      </c>
      <c r="AR123" s="19" t="str">
        <f>IF(AND(מרקובחצי[[#This Row],[CycleNumber]]&lt;$B124,SUM(מרקובחצי[[#This Row],[12]],S124)=2),1,"")</f>
        <v/>
      </c>
      <c r="AS123" s="19" t="str">
        <f>IF(AND(מרקובחצי[[#This Row],[CycleNumber]]&lt;$B124,SUM(מרקובחצי[[#This Row],[22]],V124)=2),1,"")</f>
        <v/>
      </c>
      <c r="AT123" s="21">
        <f>SUM(מרקובחצי[[#This Row],[11]:[33]])</f>
        <v>1</v>
      </c>
    </row>
    <row r="124" spans="1:46" ht="15.6" x14ac:dyDescent="0.25">
      <c r="A124" s="19" t="s">
        <v>14</v>
      </c>
      <c r="B124" s="19">
        <v>4</v>
      </c>
      <c r="C124">
        <v>33</v>
      </c>
      <c r="D124" s="19">
        <f>מרקובחצי[[#This Row],[LengthofCycle]]+1</f>
        <v>34</v>
      </c>
      <c r="E124" t="str">
        <f>IF(IFERROR(LOOKUP(מרקובחצי[[#This Row],[ClientID]],קביעויות[הפלגה]),FALSE)=מרקובחצי[[#This Row],[ClientID]],1,"")</f>
        <v/>
      </c>
      <c r="F124" t="str">
        <f>IF(IFERROR(LOOKUP(מרקובחצי[[#This Row],[ClientID]],סוגחציקבוע[S31]),FALSE)=מרקובחצי[[#This Row],[ClientID]],1,"")</f>
        <v/>
      </c>
      <c r="G124" t="str">
        <f>IF(IFERROR(LOOKUP(מרקובחצי[[#This Row],[ClientID]],סוגחציקבוע[S32]),FALSE)=מרקובחצי[[#This Row],[ClientID]],1,"")</f>
        <v/>
      </c>
      <c r="H124" t="str">
        <f>IF(IFERROR(LOOKUP(מרקובחצי[[#This Row],[ClientID]],סוגחציקבוע[S33]),FALSE)=מרקובחצי[[#This Row],[ClientID]],1,"")</f>
        <v/>
      </c>
      <c r="I124">
        <f>IF(IFERROR(LOOKUP(מרקובחצי[[#This Row],[ClientID]],סוגחציקבוע[S32&amp;33]),FALSE)=מרקובחצי[[#This Row],[ClientID]],1,"")</f>
        <v>1</v>
      </c>
      <c r="J124" s="19">
        <f>IF(SUM(מרקובחצי[[#This Row],[11]:[13]])=1,מרקובחצי[[#This Row],[עד ועד]],IF(SUM(R123:T124)=1,IF(מרקובחצי[[#This Row],[עד ועד]]&lt;J123,מרקובחצי[[#This Row],[עד ועד]],J123),J123))</f>
        <v>34</v>
      </c>
      <c r="K124" s="19">
        <f>IF(SUM(מרקובחצי[[#This Row],[11]:[13]])=1,מרקובחצי[[#This Row],[עד ועד]],IF(SUM(R123:T124)=1,IF(מרקובחצי[[#This Row],[עד ועד]]&gt;K123,מרקובחצי[[#This Row],[עד ועד]],K123),K123))</f>
        <v>35</v>
      </c>
      <c r="L124" s="19" t="str">
        <f>IF(AND(SUM(מרקובחצי[[#This Row],[31]:[33]])=1,SUM(U123:W123)=0),מרקובחצי[[#This Row],[מקס]]-מרקובחצי[[#This Row],[מינ]],"")</f>
        <v/>
      </c>
      <c r="M12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24" s="19" t="str">
        <f t="shared" si="1"/>
        <v>S33</v>
      </c>
      <c r="O124" s="19" t="str">
        <f>IF(מרקובחצי[[#This Row],[קבעה הפלגה?]]=1,"",IF(AND(מרקובחצי[[#This Row],[עד ועד]]&lt;29,OR(מרקובחצי[[#This Row],[CycleNumber]]=1,AND(U123=1,OR(מרקובחצי[[#This Row],[עד ועד]]&lt;J123,מרקובחצי[[#This Row],[עד ועד]]&gt;K123)),AND(V123=1,מרקובחצי[[#This Row],[עד ועד]]&lt;J123),W123=1)),1,""))</f>
        <v/>
      </c>
      <c r="P124" s="19" t="str">
        <f>IF(מרקובחצי[[#This Row],[קבעה הפלגה?]]=1,"",IF(AND(מרקובחצי[[#This Row],[עד ועד]]&gt;28,מרקובחצי[[#This Row],[עד ועד]]&lt;32,OR(מרקובחצי[[#This Row],[CycleNumber]]=1,AND(U123=1),AND(V123=1,OR(מרקובחצי[[#This Row],[עד ועד]]&lt;J123,מרקובחצי[[#This Row],[עד ועד]]&gt;K123)),W123=1)),1,""))</f>
        <v/>
      </c>
      <c r="Q124" s="19" t="str">
        <f>IF(מרקובחצי[[#This Row],[קבעה הפלגה?]]=1,"",IF(AND(מרקובחצי[[#This Row],[עד ועד]]&gt;31,OR(מרקובחצי[[#This Row],[CycleNumber]]=1,AND(U123=1),AND(V123=1,מרקובחצי[[#This Row],[עד ועד]]&gt;K123),AND(W123=1,OR(מרקובחצי[[#This Row],[עד ועד]]&gt;K123,מרקובחצי[[#This Row],[עד ועד]]&lt;J123)))),1,""))</f>
        <v/>
      </c>
      <c r="R124" s="19" t="str">
        <f>IF(מרקובחצי[[#This Row],[CycleNumber]]&gt;1,IF(AND(O123=1,מרקובחצי[[#This Row],[עד ועד]]&lt;29),1,""),"")</f>
        <v/>
      </c>
      <c r="S124" s="19" t="str">
        <f>IF(מרקובחצי[[#This Row],[CycleNumber]]&gt;1,IF(OR(AND(O123=1,מרקובחצי[[#This Row],[עד ועד]]&gt;28),AND(P123=1),AND(Q123=1,מרקובחצי[[#This Row],[עד ועד]]&lt;32)),1,""),"")</f>
        <v/>
      </c>
      <c r="T124" s="19" t="str">
        <f>IF(מרקובחצי[[#This Row],[CycleNumber]]&gt;1,IF(AND(Q123=1,מרקובחצי[[#This Row],[עד ועד]]&gt;31),1,""),"")</f>
        <v/>
      </c>
      <c r="U124" s="19" t="str">
        <f>IF(מרקובחצי[[#This Row],[CycleNumber]]&gt;1,IF(AND(R123=1,מרקובחצי[[#This Row],[עד ועד]]&lt;29),1,IF(AND(U123=1,NOT(OR(מרקובחצי[[#This Row],[עד ועד]]&lt;J123,מרקובחצי[[#This Row],[עד ועד]]&gt;K123))),1,"")),"")</f>
        <v/>
      </c>
      <c r="V124" s="19" t="str">
        <f>IF(מרקובחצי[[#This Row],[CycleNumber]]&gt;1,IF(AND(SUM(R123:T123)=1,מרקובחצי[[#This Row],[עד ועד]]&gt;28,מרקובחצי[[#This Row],[עד ועד]]&lt;32),1,IF(OR(S123=1,AND(R123=1,מרקובחצי[[#This Row],[עד ועד]]&gt;28),AND(T123=1,מרקובחצי[[#This Row],[עד ועד]]&lt;32)),1,IF(AND(V123=1,NOT(OR(מרקובחצי[[#This Row],[עד ועד]]&lt;J123,מרקובחצי[[#This Row],[עד ועד]]&gt;K123))),1,""))),"")</f>
        <v/>
      </c>
      <c r="W124" s="19">
        <f>IF(מרקובחצי[[#This Row],[CycleNumber]]&gt;1,IF(AND(T123=1,מרקובחצי[[#This Row],[עד ועד]]&gt;31),1,IF(AND(W123=1,NOT(OR(מרקובחצי[[#This Row],[עד ועד]]&lt;J123,מרקובחצי[[#This Row],[עד ועד]]&gt;K123))),1,"")),"")</f>
        <v>1</v>
      </c>
      <c r="X124" s="19" t="str">
        <f>IF(AND(מרקובחצי[[#This Row],[CycleNumber]]&lt;$B125,SUM(מרקובחצי[[#This Row],[11]],R125)=2),1,"")</f>
        <v/>
      </c>
      <c r="Y124" s="19" t="str">
        <f>IF(AND(מרקובחצי[[#This Row],[CycleNumber]]&lt;$B125,SUM(מרקובחצי[[#This Row],[11]],S125)=2),1,"")</f>
        <v/>
      </c>
      <c r="Z124" s="19" t="str">
        <f>IF(AND(מרקובחצי[[#This Row],[CycleNumber]]&lt;$B125,SUM(מרקובחצי[[#This Row],[13]],S125)=2),1,"")</f>
        <v/>
      </c>
      <c r="AA124" s="19" t="str">
        <f>IF(AND(מרקובחצי[[#This Row],[CycleNumber]]&lt;$B125,SUM(מרקובחצי[[#This Row],[13]],T125)=2),1,"")</f>
        <v/>
      </c>
      <c r="AB124" s="19" t="str">
        <f>IF(AND(מרקובחצי[[#This Row],[CycleNumber]]&lt;$B125,SUM(מרקובחצי[[#This Row],[21]],U125)=2),1,"")</f>
        <v/>
      </c>
      <c r="AC124" s="19" t="str">
        <f>IF(AND(מרקובחצי[[#This Row],[CycleNumber]]&lt;$B125,SUM(מרקובחצי[[#This Row],[21]],V125)=2),1,"")</f>
        <v/>
      </c>
      <c r="AD124" s="19" t="str">
        <f>IF(AND(מרקובחצי[[#This Row],[CycleNumber]]&lt;$B125,SUM(מרקובחצי[[#This Row],[23]],V125)=2),1,"")</f>
        <v/>
      </c>
      <c r="AE124" s="19" t="str">
        <f>IF(AND(מרקובחצי[[#This Row],[CycleNumber]]&lt;$B125,SUM(מרקובחצי[[#This Row],[23]],W125)=2),1,"")</f>
        <v/>
      </c>
      <c r="AF124" s="19" t="str">
        <f>IF(AND(מרקובחצי[[#This Row],[CycleNumber]]&lt;$B125,SUM(מרקובחצי[[#This Row],[31]],O125)=2),1,"")</f>
        <v/>
      </c>
      <c r="AG124" s="19" t="str">
        <f>IF(AND(מרקובחצי[[#This Row],[CycleNumber]]&lt;$B125,SUM(מרקובחצי[[#This Row],[31]],P125)=2),1,"")</f>
        <v/>
      </c>
      <c r="AH124" s="19" t="str">
        <f>IF(AND(מרקובחצי[[#This Row],[CycleNumber]]&lt;$B125,SUM(מרקובחצי[[#This Row],[31]],Q125)=2),1,"")</f>
        <v/>
      </c>
      <c r="AI124" s="19" t="str">
        <f>IF(AND(מרקובחצי[[#This Row],[CycleNumber]]&lt;$B125,SUM(U124:U125)=2),1,"")</f>
        <v/>
      </c>
      <c r="AJ124" s="19" t="str">
        <f>IF(AND(מרקובחצי[[#This Row],[CycleNumber]]&lt;$B125,SUM(מרקובחצי[[#This Row],[32]],O125)=2),1,"")</f>
        <v/>
      </c>
      <c r="AK124" s="19" t="str">
        <f>IF(AND(מרקובחצי[[#This Row],[CycleNumber]]&lt;$B125,SUM(מרקובחצי[[#This Row],[32]],P125)=2),1,"")</f>
        <v/>
      </c>
      <c r="AL124" s="19" t="str">
        <f>IF(AND(מרקובחצי[[#This Row],[CycleNumber]]&lt;$B125,SUM(מרקובחצי[[#This Row],[32]],Q125)=2),1,"")</f>
        <v/>
      </c>
      <c r="AM124" s="19" t="str">
        <f>IF(AND(מרקובחצי[[#This Row],[CycleNumber]]&lt;$B125,SUM(V124:V125)=2),1,"")</f>
        <v/>
      </c>
      <c r="AN124" s="19" t="str">
        <f>IF(AND(מרקובחצי[[#This Row],[CycleNumber]]&lt;$B125,SUM(מרקובחצי[[#This Row],[33]],O125)=2),1,"")</f>
        <v/>
      </c>
      <c r="AO124" s="19">
        <f>IF(AND(מרקובחצי[[#This Row],[CycleNumber]]&lt;$B125,SUM(מרקובחצי[[#This Row],[33]],P125)=2),1,"")</f>
        <v>1</v>
      </c>
      <c r="AP124" s="19" t="str">
        <f>IF(AND(מרקובחצי[[#This Row],[CycleNumber]]&lt;$B125,SUM(מרקובחצי[[#This Row],[33]],Q125)=2),1,"")</f>
        <v/>
      </c>
      <c r="AQ124" s="19" t="str">
        <f>IF(AND(מרקובחצי[[#This Row],[CycleNumber]]&lt;$B125,SUM(W124:W125)=2),1,"")</f>
        <v/>
      </c>
      <c r="AR124" s="19" t="str">
        <f>IF(AND(מרקובחצי[[#This Row],[CycleNumber]]&lt;$B125,SUM(מרקובחצי[[#This Row],[12]],S125)=2),1,"")</f>
        <v/>
      </c>
      <c r="AS124" s="19" t="str">
        <f>IF(AND(מרקובחצי[[#This Row],[CycleNumber]]&lt;$B125,SUM(מרקובחצי[[#This Row],[22]],V125)=2),1,"")</f>
        <v/>
      </c>
      <c r="AT124" s="21">
        <f>SUM(מרקובחצי[[#This Row],[11]:[33]])</f>
        <v>1</v>
      </c>
    </row>
    <row r="125" spans="1:46" ht="15.6" x14ac:dyDescent="0.25">
      <c r="A125" s="19" t="s">
        <v>14</v>
      </c>
      <c r="B125" s="19">
        <v>5</v>
      </c>
      <c r="C125">
        <v>30</v>
      </c>
      <c r="D125" s="19">
        <f>מרקובחצי[[#This Row],[LengthofCycle]]+1</f>
        <v>31</v>
      </c>
      <c r="E125" t="str">
        <f>IF(IFERROR(LOOKUP(מרקובחצי[[#This Row],[ClientID]],קביעויות[הפלגה]),FALSE)=מרקובחצי[[#This Row],[ClientID]],1,"")</f>
        <v/>
      </c>
      <c r="F125" t="str">
        <f>IF(IFERROR(LOOKUP(מרקובחצי[[#This Row],[ClientID]],סוגחציקבוע[S31]),FALSE)=מרקובחצי[[#This Row],[ClientID]],1,"")</f>
        <v/>
      </c>
      <c r="G125" t="str">
        <f>IF(IFERROR(LOOKUP(מרקובחצי[[#This Row],[ClientID]],סוגחציקבוע[S32]),FALSE)=מרקובחצי[[#This Row],[ClientID]],1,"")</f>
        <v/>
      </c>
      <c r="H125" t="str">
        <f>IF(IFERROR(LOOKUP(מרקובחצי[[#This Row],[ClientID]],סוגחציקבוע[S33]),FALSE)=מרקובחצי[[#This Row],[ClientID]],1,"")</f>
        <v/>
      </c>
      <c r="I125">
        <f>IF(IFERROR(LOOKUP(מרקובחצי[[#This Row],[ClientID]],סוגחציקבוע[S32&amp;33]),FALSE)=מרקובחצי[[#This Row],[ClientID]],1,"")</f>
        <v>1</v>
      </c>
      <c r="J125" s="19">
        <f>IF(SUM(מרקובחצי[[#This Row],[11]:[13]])=1,מרקובחצי[[#This Row],[עד ועד]],IF(SUM(R124:T125)=1,IF(מרקובחצי[[#This Row],[עד ועד]]&lt;J124,מרקובחצי[[#This Row],[עד ועד]],J124),J124))</f>
        <v>31</v>
      </c>
      <c r="K125" s="19">
        <f>IF(SUM(מרקובחצי[[#This Row],[11]:[13]])=1,מרקובחצי[[#This Row],[עד ועד]],IF(SUM(R124:T125)=1,IF(מרקובחצי[[#This Row],[עד ועד]]&gt;K124,מרקובחצי[[#This Row],[עד ועד]],K124),K124))</f>
        <v>31</v>
      </c>
      <c r="L125" s="19" t="str">
        <f>IF(AND(SUM(מרקובחצי[[#This Row],[31]:[33]])=1,SUM(U124:W124)=0),מרקובחצי[[#This Row],[מקס]]-מרקובחצי[[#This Row],[מינ]],"")</f>
        <v/>
      </c>
      <c r="M12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25" s="19" t="str">
        <f t="shared" si="1"/>
        <v>S33</v>
      </c>
      <c r="O125" s="19" t="str">
        <f>IF(מרקובחצי[[#This Row],[קבעה הפלגה?]]=1,"",IF(AND(מרקובחצי[[#This Row],[עד ועד]]&lt;29,OR(מרקובחצי[[#This Row],[CycleNumber]]=1,AND(U124=1,OR(מרקובחצי[[#This Row],[עד ועד]]&lt;J124,מרקובחצי[[#This Row],[עד ועד]]&gt;K124)),AND(V124=1,מרקובחצי[[#This Row],[עד ועד]]&lt;J124),W124=1)),1,""))</f>
        <v/>
      </c>
      <c r="P125" s="19">
        <f>IF(מרקובחצי[[#This Row],[קבעה הפלגה?]]=1,"",IF(AND(מרקובחצי[[#This Row],[עד ועד]]&gt;28,מרקובחצי[[#This Row],[עד ועד]]&lt;32,OR(מרקובחצי[[#This Row],[CycleNumber]]=1,AND(U124=1),AND(V124=1,OR(מרקובחצי[[#This Row],[עד ועד]]&lt;J124,מרקובחצי[[#This Row],[עד ועד]]&gt;K124)),W124=1)),1,""))</f>
        <v>1</v>
      </c>
      <c r="Q125" s="19" t="str">
        <f>IF(מרקובחצי[[#This Row],[קבעה הפלגה?]]=1,"",IF(AND(מרקובחצי[[#This Row],[עד ועד]]&gt;31,OR(מרקובחצי[[#This Row],[CycleNumber]]=1,AND(U124=1),AND(V124=1,מרקובחצי[[#This Row],[עד ועד]]&gt;K124),AND(W124=1,OR(מרקובחצי[[#This Row],[עד ועד]]&gt;K124,מרקובחצי[[#This Row],[עד ועד]]&lt;J124)))),1,""))</f>
        <v/>
      </c>
      <c r="R125" s="19" t="str">
        <f>IF(מרקובחצי[[#This Row],[CycleNumber]]&gt;1,IF(AND(O124=1,מרקובחצי[[#This Row],[עד ועד]]&lt;29),1,""),"")</f>
        <v/>
      </c>
      <c r="S125" s="19" t="str">
        <f>IF(מרקובחצי[[#This Row],[CycleNumber]]&gt;1,IF(OR(AND(O124=1,מרקובחצי[[#This Row],[עד ועד]]&gt;28),AND(P124=1),AND(Q124=1,מרקובחצי[[#This Row],[עד ועד]]&lt;32)),1,""),"")</f>
        <v/>
      </c>
      <c r="T125" s="19" t="str">
        <f>IF(מרקובחצי[[#This Row],[CycleNumber]]&gt;1,IF(AND(Q124=1,מרקובחצי[[#This Row],[עד ועד]]&gt;31),1,""),"")</f>
        <v/>
      </c>
      <c r="U125" s="19" t="str">
        <f>IF(מרקובחצי[[#This Row],[CycleNumber]]&gt;1,IF(AND(R124=1,מרקובחצי[[#This Row],[עד ועד]]&lt;29),1,IF(AND(U124=1,NOT(OR(מרקובחצי[[#This Row],[עד ועד]]&lt;J124,מרקובחצי[[#This Row],[עד ועד]]&gt;K124))),1,"")),"")</f>
        <v/>
      </c>
      <c r="V125" s="19" t="str">
        <f>IF(מרקובחצי[[#This Row],[CycleNumber]]&gt;1,IF(AND(SUM(R124:T124)=1,מרקובחצי[[#This Row],[עד ועד]]&gt;28,מרקובחצי[[#This Row],[עד ועד]]&lt;32),1,IF(OR(S124=1,AND(R124=1,מרקובחצי[[#This Row],[עד ועד]]&gt;28),AND(T124=1,מרקובחצי[[#This Row],[עד ועד]]&lt;32)),1,IF(AND(V124=1,NOT(OR(מרקובחצי[[#This Row],[עד ועד]]&lt;J124,מרקובחצי[[#This Row],[עד ועד]]&gt;K124))),1,""))),"")</f>
        <v/>
      </c>
      <c r="W125" s="19" t="str">
        <f>IF(מרקובחצי[[#This Row],[CycleNumber]]&gt;1,IF(AND(T124=1,מרקובחצי[[#This Row],[עד ועד]]&gt;31),1,IF(AND(W124=1,NOT(OR(מרקובחצי[[#This Row],[עד ועד]]&lt;J124,מרקובחצי[[#This Row],[עד ועד]]&gt;K124))),1,"")),"")</f>
        <v/>
      </c>
      <c r="X125" s="19" t="str">
        <f>IF(AND(מרקובחצי[[#This Row],[CycleNumber]]&lt;$B126,SUM(מרקובחצי[[#This Row],[11]],R126)=2),1,"")</f>
        <v/>
      </c>
      <c r="Y125" s="19" t="str">
        <f>IF(AND(מרקובחצי[[#This Row],[CycleNumber]]&lt;$B126,SUM(מרקובחצי[[#This Row],[11]],S126)=2),1,"")</f>
        <v/>
      </c>
      <c r="Z125" s="19" t="str">
        <f>IF(AND(מרקובחצי[[#This Row],[CycleNumber]]&lt;$B126,SUM(מרקובחצי[[#This Row],[13]],S126)=2),1,"")</f>
        <v/>
      </c>
      <c r="AA125" s="19" t="str">
        <f>IF(AND(מרקובחצי[[#This Row],[CycleNumber]]&lt;$B126,SUM(מרקובחצי[[#This Row],[13]],T126)=2),1,"")</f>
        <v/>
      </c>
      <c r="AB125" s="19" t="str">
        <f>IF(AND(מרקובחצי[[#This Row],[CycleNumber]]&lt;$B126,SUM(מרקובחצי[[#This Row],[21]],U126)=2),1,"")</f>
        <v/>
      </c>
      <c r="AC125" s="19" t="str">
        <f>IF(AND(מרקובחצי[[#This Row],[CycleNumber]]&lt;$B126,SUM(מרקובחצי[[#This Row],[21]],V126)=2),1,"")</f>
        <v/>
      </c>
      <c r="AD125" s="19" t="str">
        <f>IF(AND(מרקובחצי[[#This Row],[CycleNumber]]&lt;$B126,SUM(מרקובחצי[[#This Row],[23]],V126)=2),1,"")</f>
        <v/>
      </c>
      <c r="AE125" s="19" t="str">
        <f>IF(AND(מרקובחצי[[#This Row],[CycleNumber]]&lt;$B126,SUM(מרקובחצי[[#This Row],[23]],W126)=2),1,"")</f>
        <v/>
      </c>
      <c r="AF125" s="19" t="str">
        <f>IF(AND(מרקובחצי[[#This Row],[CycleNumber]]&lt;$B126,SUM(מרקובחצי[[#This Row],[31]],O126)=2),1,"")</f>
        <v/>
      </c>
      <c r="AG125" s="19" t="str">
        <f>IF(AND(מרקובחצי[[#This Row],[CycleNumber]]&lt;$B126,SUM(מרקובחצי[[#This Row],[31]],P126)=2),1,"")</f>
        <v/>
      </c>
      <c r="AH125" s="19" t="str">
        <f>IF(AND(מרקובחצי[[#This Row],[CycleNumber]]&lt;$B126,SUM(מרקובחצי[[#This Row],[31]],Q126)=2),1,"")</f>
        <v/>
      </c>
      <c r="AI125" s="19" t="str">
        <f>IF(AND(מרקובחצי[[#This Row],[CycleNumber]]&lt;$B126,SUM(U125:U126)=2),1,"")</f>
        <v/>
      </c>
      <c r="AJ125" s="19" t="str">
        <f>IF(AND(מרקובחצי[[#This Row],[CycleNumber]]&lt;$B126,SUM(מרקובחצי[[#This Row],[32]],O126)=2),1,"")</f>
        <v/>
      </c>
      <c r="AK125" s="19" t="str">
        <f>IF(AND(מרקובחצי[[#This Row],[CycleNumber]]&lt;$B126,SUM(מרקובחצי[[#This Row],[32]],P126)=2),1,"")</f>
        <v/>
      </c>
      <c r="AL125" s="19" t="str">
        <f>IF(AND(מרקובחצי[[#This Row],[CycleNumber]]&lt;$B126,SUM(מרקובחצי[[#This Row],[32]],Q126)=2),1,"")</f>
        <v/>
      </c>
      <c r="AM125" s="19" t="str">
        <f>IF(AND(מרקובחצי[[#This Row],[CycleNumber]]&lt;$B126,SUM(V125:V126)=2),1,"")</f>
        <v/>
      </c>
      <c r="AN125" s="19" t="str">
        <f>IF(AND(מרקובחצי[[#This Row],[CycleNumber]]&lt;$B126,SUM(מרקובחצי[[#This Row],[33]],O126)=2),1,"")</f>
        <v/>
      </c>
      <c r="AO125" s="19" t="str">
        <f>IF(AND(מרקובחצי[[#This Row],[CycleNumber]]&lt;$B126,SUM(מרקובחצי[[#This Row],[33]],P126)=2),1,"")</f>
        <v/>
      </c>
      <c r="AP125" s="19" t="str">
        <f>IF(AND(מרקובחצי[[#This Row],[CycleNumber]]&lt;$B126,SUM(מרקובחצי[[#This Row],[33]],Q126)=2),1,"")</f>
        <v/>
      </c>
      <c r="AQ125" s="19" t="str">
        <f>IF(AND(מרקובחצי[[#This Row],[CycleNumber]]&lt;$B126,SUM(W125:W126)=2),1,"")</f>
        <v/>
      </c>
      <c r="AR125" s="19" t="str">
        <f>IF(AND(מרקובחצי[[#This Row],[CycleNumber]]&lt;$B126,SUM(מרקובחצי[[#This Row],[12]],S126)=2),1,"")</f>
        <v/>
      </c>
      <c r="AS125" s="19" t="str">
        <f>IF(AND(מרקובחצי[[#This Row],[CycleNumber]]&lt;$B126,SUM(מרקובחצי[[#This Row],[22]],V126)=2),1,"")</f>
        <v/>
      </c>
      <c r="AT125" s="21">
        <f>SUM(מרקובחצי[[#This Row],[11]:[33]])</f>
        <v>1</v>
      </c>
    </row>
    <row r="126" spans="1:46" ht="15.6" x14ac:dyDescent="0.25">
      <c r="A126" s="19" t="s">
        <v>15</v>
      </c>
      <c r="B126" s="19">
        <v>1</v>
      </c>
      <c r="C126">
        <v>29</v>
      </c>
      <c r="D126" s="19">
        <f>מרקובחצי[[#This Row],[LengthofCycle]]+1</f>
        <v>30</v>
      </c>
      <c r="E126" t="str">
        <f>IF(IFERROR(LOOKUP(מרקובחצי[[#This Row],[ClientID]],קביעויות[הפלגה]),FALSE)=מרקובחצי[[#This Row],[ClientID]],1,"")</f>
        <v/>
      </c>
      <c r="F126" t="str">
        <f>IF(IFERROR(LOOKUP(מרקובחצי[[#This Row],[ClientID]],סוגחציקבוע[S31]),FALSE)=מרקובחצי[[#This Row],[ClientID]],1,"")</f>
        <v/>
      </c>
      <c r="G126">
        <f>IF(IFERROR(LOOKUP(מרקובחצי[[#This Row],[ClientID]],סוגחציקבוע[S32]),FALSE)=מרקובחצי[[#This Row],[ClientID]],1,"")</f>
        <v>1</v>
      </c>
      <c r="H126" t="str">
        <f>IF(IFERROR(LOOKUP(מרקובחצי[[#This Row],[ClientID]],סוגחציקבוע[S33]),FALSE)=מרקובחצי[[#This Row],[ClientID]],1,"")</f>
        <v/>
      </c>
      <c r="I126" t="str">
        <f>IF(IFERROR(LOOKUP(מרקובחצי[[#This Row],[ClientID]],סוגחציקבוע[S32&amp;33]),FALSE)=מרקובחצי[[#This Row],[ClientID]],1,"")</f>
        <v/>
      </c>
      <c r="J126" s="19">
        <f>IF(SUM(מרקובחצי[[#This Row],[11]:[13]])=1,מרקובחצי[[#This Row],[עד ועד]],IF(SUM(R125:T126)=1,IF(מרקובחצי[[#This Row],[עד ועד]]&lt;J125,מרקובחצי[[#This Row],[עד ועד]],J125),J125))</f>
        <v>30</v>
      </c>
      <c r="K126" s="19">
        <f>IF(SUM(מרקובחצי[[#This Row],[11]:[13]])=1,מרקובחצי[[#This Row],[עד ועד]],IF(SUM(R125:T126)=1,IF(מרקובחצי[[#This Row],[עד ועד]]&gt;K125,מרקובחצי[[#This Row],[עד ועד]],K125),K125))</f>
        <v>30</v>
      </c>
      <c r="L126" s="19" t="str">
        <f>IF(AND(SUM(מרקובחצי[[#This Row],[31]:[33]])=1,SUM(U125:W125)=0),מרקובחצי[[#This Row],[מקס]]-מרקובחצי[[#This Row],[מינ]],"")</f>
        <v/>
      </c>
      <c r="M12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26" s="19" t="str">
        <f t="shared" si="1"/>
        <v>S12</v>
      </c>
      <c r="O126" s="19" t="str">
        <f>IF(מרקובחצי[[#This Row],[קבעה הפלגה?]]=1,"",IF(AND(מרקובחצי[[#This Row],[עד ועד]]&lt;29,OR(מרקובחצי[[#This Row],[CycleNumber]]=1,AND(U125=1,OR(מרקובחצי[[#This Row],[עד ועד]]&lt;J125,מרקובחצי[[#This Row],[עד ועד]]&gt;K125)),AND(V125=1,מרקובחצי[[#This Row],[עד ועד]]&lt;J125),W125=1)),1,""))</f>
        <v/>
      </c>
      <c r="P126" s="19">
        <f>IF(מרקובחצי[[#This Row],[קבעה הפלגה?]]=1,"",IF(AND(מרקובחצי[[#This Row],[עד ועד]]&gt;28,מרקובחצי[[#This Row],[עד ועד]]&lt;32,OR(מרקובחצי[[#This Row],[CycleNumber]]=1,AND(U125=1),AND(V125=1,OR(מרקובחצי[[#This Row],[עד ועד]]&lt;J125,מרקובחצי[[#This Row],[עד ועד]]&gt;K125)),W125=1)),1,""))</f>
        <v>1</v>
      </c>
      <c r="Q126" s="19" t="str">
        <f>IF(מרקובחצי[[#This Row],[קבעה הפלגה?]]=1,"",IF(AND(מרקובחצי[[#This Row],[עד ועד]]&gt;31,OR(מרקובחצי[[#This Row],[CycleNumber]]=1,AND(U125=1),AND(V125=1,מרקובחצי[[#This Row],[עד ועד]]&gt;K125),AND(W125=1,OR(מרקובחצי[[#This Row],[עד ועד]]&gt;K125,מרקובחצי[[#This Row],[עד ועד]]&lt;J125)))),1,""))</f>
        <v/>
      </c>
      <c r="R126" s="19" t="str">
        <f>IF(מרקובחצי[[#This Row],[CycleNumber]]&gt;1,IF(AND(O125=1,מרקובחצי[[#This Row],[עד ועד]]&lt;29),1,""),"")</f>
        <v/>
      </c>
      <c r="S126" s="19" t="str">
        <f>IF(מרקובחצי[[#This Row],[CycleNumber]]&gt;1,IF(OR(AND(O125=1,מרקובחצי[[#This Row],[עד ועד]]&gt;28),AND(P125=1),AND(Q125=1,מרקובחצי[[#This Row],[עד ועד]]&lt;32)),1,""),"")</f>
        <v/>
      </c>
      <c r="T126" s="19" t="str">
        <f>IF(מרקובחצי[[#This Row],[CycleNumber]]&gt;1,IF(AND(Q125=1,מרקובחצי[[#This Row],[עד ועד]]&gt;31),1,""),"")</f>
        <v/>
      </c>
      <c r="U126" s="19" t="str">
        <f>IF(מרקובחצי[[#This Row],[CycleNumber]]&gt;1,IF(AND(R125=1,מרקובחצי[[#This Row],[עד ועד]]&lt;29),1,IF(AND(U125=1,NOT(OR(מרקובחצי[[#This Row],[עד ועד]]&lt;J125,מרקובחצי[[#This Row],[עד ועד]]&gt;K125))),1,"")),"")</f>
        <v/>
      </c>
      <c r="V126" s="19" t="str">
        <f>IF(מרקובחצי[[#This Row],[CycleNumber]]&gt;1,IF(AND(SUM(R125:T125)=1,מרקובחצי[[#This Row],[עד ועד]]&gt;28,מרקובחצי[[#This Row],[עד ועד]]&lt;32),1,IF(OR(S125=1,AND(R125=1,מרקובחצי[[#This Row],[עד ועד]]&gt;28),AND(T125=1,מרקובחצי[[#This Row],[עד ועד]]&lt;32)),1,IF(AND(V125=1,NOT(OR(מרקובחצי[[#This Row],[עד ועד]]&lt;J125,מרקובחצי[[#This Row],[עד ועד]]&gt;K125))),1,""))),"")</f>
        <v/>
      </c>
      <c r="W126" s="19" t="str">
        <f>IF(מרקובחצי[[#This Row],[CycleNumber]]&gt;1,IF(AND(T125=1,מרקובחצי[[#This Row],[עד ועד]]&gt;31),1,IF(AND(W125=1,NOT(OR(מרקובחצי[[#This Row],[עד ועד]]&lt;J125,מרקובחצי[[#This Row],[עד ועד]]&gt;K125))),1,"")),"")</f>
        <v/>
      </c>
      <c r="X126" s="19" t="str">
        <f>IF(AND(מרקובחצי[[#This Row],[CycleNumber]]&lt;$B127,SUM(מרקובחצי[[#This Row],[11]],R127)=2),1,"")</f>
        <v/>
      </c>
      <c r="Y126" s="19" t="str">
        <f>IF(AND(מרקובחצי[[#This Row],[CycleNumber]]&lt;$B127,SUM(מרקובחצי[[#This Row],[11]],S127)=2),1,"")</f>
        <v/>
      </c>
      <c r="Z126" s="19" t="str">
        <f>IF(AND(מרקובחצי[[#This Row],[CycleNumber]]&lt;$B127,SUM(מרקובחצי[[#This Row],[13]],S127)=2),1,"")</f>
        <v/>
      </c>
      <c r="AA126" s="19" t="str">
        <f>IF(AND(מרקובחצי[[#This Row],[CycleNumber]]&lt;$B127,SUM(מרקובחצי[[#This Row],[13]],T127)=2),1,"")</f>
        <v/>
      </c>
      <c r="AB126" s="19" t="str">
        <f>IF(AND(מרקובחצי[[#This Row],[CycleNumber]]&lt;$B127,SUM(מרקובחצי[[#This Row],[21]],U127)=2),1,"")</f>
        <v/>
      </c>
      <c r="AC126" s="19" t="str">
        <f>IF(AND(מרקובחצי[[#This Row],[CycleNumber]]&lt;$B127,SUM(מרקובחצי[[#This Row],[21]],V127)=2),1,"")</f>
        <v/>
      </c>
      <c r="AD126" s="19" t="str">
        <f>IF(AND(מרקובחצי[[#This Row],[CycleNumber]]&lt;$B127,SUM(מרקובחצי[[#This Row],[23]],V127)=2),1,"")</f>
        <v/>
      </c>
      <c r="AE126" s="19" t="str">
        <f>IF(AND(מרקובחצי[[#This Row],[CycleNumber]]&lt;$B127,SUM(מרקובחצי[[#This Row],[23]],W127)=2),1,"")</f>
        <v/>
      </c>
      <c r="AF126" s="19" t="str">
        <f>IF(AND(מרקובחצי[[#This Row],[CycleNumber]]&lt;$B127,SUM(מרקובחצי[[#This Row],[31]],O127)=2),1,"")</f>
        <v/>
      </c>
      <c r="AG126" s="19" t="str">
        <f>IF(AND(מרקובחצי[[#This Row],[CycleNumber]]&lt;$B127,SUM(מרקובחצי[[#This Row],[31]],P127)=2),1,"")</f>
        <v/>
      </c>
      <c r="AH126" s="19" t="str">
        <f>IF(AND(מרקובחצי[[#This Row],[CycleNumber]]&lt;$B127,SUM(מרקובחצי[[#This Row],[31]],Q127)=2),1,"")</f>
        <v/>
      </c>
      <c r="AI126" s="19" t="str">
        <f>IF(AND(מרקובחצי[[#This Row],[CycleNumber]]&lt;$B127,SUM(U126:U127)=2),1,"")</f>
        <v/>
      </c>
      <c r="AJ126" s="19" t="str">
        <f>IF(AND(מרקובחצי[[#This Row],[CycleNumber]]&lt;$B127,SUM(מרקובחצי[[#This Row],[32]],O127)=2),1,"")</f>
        <v/>
      </c>
      <c r="AK126" s="19" t="str">
        <f>IF(AND(מרקובחצי[[#This Row],[CycleNumber]]&lt;$B127,SUM(מרקובחצי[[#This Row],[32]],P127)=2),1,"")</f>
        <v/>
      </c>
      <c r="AL126" s="19" t="str">
        <f>IF(AND(מרקובחצי[[#This Row],[CycleNumber]]&lt;$B127,SUM(מרקובחצי[[#This Row],[32]],Q127)=2),1,"")</f>
        <v/>
      </c>
      <c r="AM126" s="19" t="str">
        <f>IF(AND(מרקובחצי[[#This Row],[CycleNumber]]&lt;$B127,SUM(V126:V127)=2),1,"")</f>
        <v/>
      </c>
      <c r="AN126" s="19" t="str">
        <f>IF(AND(מרקובחצי[[#This Row],[CycleNumber]]&lt;$B127,SUM(מרקובחצי[[#This Row],[33]],O127)=2),1,"")</f>
        <v/>
      </c>
      <c r="AO126" s="19" t="str">
        <f>IF(AND(מרקובחצי[[#This Row],[CycleNumber]]&lt;$B127,SUM(מרקובחצי[[#This Row],[33]],P127)=2),1,"")</f>
        <v/>
      </c>
      <c r="AP126" s="19" t="str">
        <f>IF(AND(מרקובחצי[[#This Row],[CycleNumber]]&lt;$B127,SUM(מרקובחצי[[#This Row],[33]],Q127)=2),1,"")</f>
        <v/>
      </c>
      <c r="AQ126" s="19" t="str">
        <f>IF(AND(מרקובחצי[[#This Row],[CycleNumber]]&lt;$B127,SUM(W126:W127)=2),1,"")</f>
        <v/>
      </c>
      <c r="AR126" s="19">
        <f>IF(AND(מרקובחצי[[#This Row],[CycleNumber]]&lt;$B127,SUM(מרקובחצי[[#This Row],[12]],S127)=2),1,"")</f>
        <v>1</v>
      </c>
      <c r="AS126" s="19" t="str">
        <f>IF(AND(מרקובחצי[[#This Row],[CycleNumber]]&lt;$B127,SUM(מרקובחצי[[#This Row],[22]],V127)=2),1,"")</f>
        <v/>
      </c>
      <c r="AT126" s="21">
        <f>SUM(מרקובחצי[[#This Row],[11]:[33]])</f>
        <v>1</v>
      </c>
    </row>
    <row r="127" spans="1:46" ht="15.6" x14ac:dyDescent="0.25">
      <c r="A127" s="19" t="s">
        <v>15</v>
      </c>
      <c r="B127" s="19">
        <v>2</v>
      </c>
      <c r="C127">
        <v>28</v>
      </c>
      <c r="D127" s="19">
        <f>מרקובחצי[[#This Row],[LengthofCycle]]+1</f>
        <v>29</v>
      </c>
      <c r="E127" t="str">
        <f>IF(IFERROR(LOOKUP(מרקובחצי[[#This Row],[ClientID]],קביעויות[הפלגה]),FALSE)=מרקובחצי[[#This Row],[ClientID]],1,"")</f>
        <v/>
      </c>
      <c r="F127" t="str">
        <f>IF(IFERROR(LOOKUP(מרקובחצי[[#This Row],[ClientID]],סוגחציקבוע[S31]),FALSE)=מרקובחצי[[#This Row],[ClientID]],1,"")</f>
        <v/>
      </c>
      <c r="G127">
        <f>IF(IFERROR(LOOKUP(מרקובחצי[[#This Row],[ClientID]],סוגחציקבוע[S32]),FALSE)=מרקובחצי[[#This Row],[ClientID]],1,"")</f>
        <v>1</v>
      </c>
      <c r="H127" t="str">
        <f>IF(IFERROR(LOOKUP(מרקובחצי[[#This Row],[ClientID]],סוגחציקבוע[S33]),FALSE)=מרקובחצי[[#This Row],[ClientID]],1,"")</f>
        <v/>
      </c>
      <c r="I127" t="str">
        <f>IF(IFERROR(LOOKUP(מרקובחצי[[#This Row],[ClientID]],סוגחציקבוע[S32&amp;33]),FALSE)=מרקובחצי[[#This Row],[ClientID]],1,"")</f>
        <v/>
      </c>
      <c r="J127" s="19">
        <f>IF(SUM(מרקובחצי[[#This Row],[11]:[13]])=1,מרקובחצי[[#This Row],[עד ועד]],IF(SUM(R126:T127)=1,IF(מרקובחצי[[#This Row],[עד ועד]]&lt;J126,מרקובחצי[[#This Row],[עד ועד]],J126),J126))</f>
        <v>29</v>
      </c>
      <c r="K127" s="19">
        <f>IF(SUM(מרקובחצי[[#This Row],[11]:[13]])=1,מרקובחצי[[#This Row],[עד ועד]],IF(SUM(R126:T127)=1,IF(מרקובחצי[[#This Row],[עד ועד]]&gt;K126,מרקובחצי[[#This Row],[עד ועד]],K126),K126))</f>
        <v>30</v>
      </c>
      <c r="L127" s="19" t="str">
        <f>IF(AND(SUM(מרקובחצי[[#This Row],[31]:[33]])=1,SUM(U126:W126)=0),מרקובחצי[[#This Row],[מקס]]-מרקובחצי[[#This Row],[מינ]],"")</f>
        <v/>
      </c>
      <c r="M12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27" s="19" t="str">
        <f t="shared" si="1"/>
        <v>S12</v>
      </c>
      <c r="O127" s="19" t="str">
        <f>IF(מרקובחצי[[#This Row],[קבעה הפלגה?]]=1,"",IF(AND(מרקובחצי[[#This Row],[עד ועד]]&lt;29,OR(מרקובחצי[[#This Row],[CycleNumber]]=1,AND(U126=1,OR(מרקובחצי[[#This Row],[עד ועד]]&lt;J126,מרקובחצי[[#This Row],[עד ועד]]&gt;K126)),AND(V126=1,מרקובחצי[[#This Row],[עד ועד]]&lt;J126),W126=1)),1,""))</f>
        <v/>
      </c>
      <c r="P127" s="19" t="str">
        <f>IF(מרקובחצי[[#This Row],[קבעה הפלגה?]]=1,"",IF(AND(מרקובחצי[[#This Row],[עד ועד]]&gt;28,מרקובחצי[[#This Row],[עד ועד]]&lt;32,OR(מרקובחצי[[#This Row],[CycleNumber]]=1,AND(U126=1),AND(V126=1,OR(מרקובחצי[[#This Row],[עד ועד]]&lt;J126,מרקובחצי[[#This Row],[עד ועד]]&gt;K126)),W126=1)),1,""))</f>
        <v/>
      </c>
      <c r="Q127" s="19" t="str">
        <f>IF(מרקובחצי[[#This Row],[קבעה הפלגה?]]=1,"",IF(AND(מרקובחצי[[#This Row],[עד ועד]]&gt;31,OR(מרקובחצי[[#This Row],[CycleNumber]]=1,AND(U126=1),AND(V126=1,מרקובחצי[[#This Row],[עד ועד]]&gt;K126),AND(W126=1,OR(מרקובחצי[[#This Row],[עד ועד]]&gt;K126,מרקובחצי[[#This Row],[עד ועד]]&lt;J126)))),1,""))</f>
        <v/>
      </c>
      <c r="R127" s="19" t="str">
        <f>IF(מרקובחצי[[#This Row],[CycleNumber]]&gt;1,IF(AND(O126=1,מרקובחצי[[#This Row],[עד ועד]]&lt;29),1,""),"")</f>
        <v/>
      </c>
      <c r="S127" s="19">
        <f>IF(מרקובחצי[[#This Row],[CycleNumber]]&gt;1,IF(OR(AND(O126=1,מרקובחצי[[#This Row],[עד ועד]]&gt;28),AND(P126=1),AND(Q126=1,מרקובחצי[[#This Row],[עד ועד]]&lt;32)),1,""),"")</f>
        <v>1</v>
      </c>
      <c r="T127" s="19" t="str">
        <f>IF(מרקובחצי[[#This Row],[CycleNumber]]&gt;1,IF(AND(Q126=1,מרקובחצי[[#This Row],[עד ועד]]&gt;31),1,""),"")</f>
        <v/>
      </c>
      <c r="U127" s="19" t="str">
        <f>IF(מרקובחצי[[#This Row],[CycleNumber]]&gt;1,IF(AND(R126=1,מרקובחצי[[#This Row],[עד ועד]]&lt;29),1,IF(AND(U126=1,NOT(OR(מרקובחצי[[#This Row],[עד ועד]]&lt;J126,מרקובחצי[[#This Row],[עד ועד]]&gt;K126))),1,"")),"")</f>
        <v/>
      </c>
      <c r="V127" s="19" t="str">
        <f>IF(מרקובחצי[[#This Row],[CycleNumber]]&gt;1,IF(AND(SUM(R126:T126)=1,מרקובחצי[[#This Row],[עד ועד]]&gt;28,מרקובחצי[[#This Row],[עד ועד]]&lt;32),1,IF(OR(S126=1,AND(R126=1,מרקובחצי[[#This Row],[עד ועד]]&gt;28),AND(T126=1,מרקובחצי[[#This Row],[עד ועד]]&lt;32)),1,IF(AND(V126=1,NOT(OR(מרקובחצי[[#This Row],[עד ועד]]&lt;J126,מרקובחצי[[#This Row],[עד ועד]]&gt;K126))),1,""))),"")</f>
        <v/>
      </c>
      <c r="W127" s="19" t="str">
        <f>IF(מרקובחצי[[#This Row],[CycleNumber]]&gt;1,IF(AND(T126=1,מרקובחצי[[#This Row],[עד ועד]]&gt;31),1,IF(AND(W126=1,NOT(OR(מרקובחצי[[#This Row],[עד ועד]]&lt;J126,מרקובחצי[[#This Row],[עד ועד]]&gt;K126))),1,"")),"")</f>
        <v/>
      </c>
      <c r="X127" s="19" t="str">
        <f>IF(AND(מרקובחצי[[#This Row],[CycleNumber]]&lt;$B128,SUM(מרקובחצי[[#This Row],[11]],R128)=2),1,"")</f>
        <v/>
      </c>
      <c r="Y127" s="19" t="str">
        <f>IF(AND(מרקובחצי[[#This Row],[CycleNumber]]&lt;$B128,SUM(מרקובחצי[[#This Row],[11]],S128)=2),1,"")</f>
        <v/>
      </c>
      <c r="Z127" s="19" t="str">
        <f>IF(AND(מרקובחצי[[#This Row],[CycleNumber]]&lt;$B128,SUM(מרקובחצי[[#This Row],[13]],S128)=2),1,"")</f>
        <v/>
      </c>
      <c r="AA127" s="19" t="str">
        <f>IF(AND(מרקובחצי[[#This Row],[CycleNumber]]&lt;$B128,SUM(מרקובחצי[[#This Row],[13]],T128)=2),1,"")</f>
        <v/>
      </c>
      <c r="AB127" s="19" t="str">
        <f>IF(AND(מרקובחצי[[#This Row],[CycleNumber]]&lt;$B128,SUM(מרקובחצי[[#This Row],[21]],U128)=2),1,"")</f>
        <v/>
      </c>
      <c r="AC127" s="19" t="str">
        <f>IF(AND(מרקובחצי[[#This Row],[CycleNumber]]&lt;$B128,SUM(מרקובחצי[[#This Row],[21]],V128)=2),1,"")</f>
        <v/>
      </c>
      <c r="AD127" s="19" t="str">
        <f>IF(AND(מרקובחצי[[#This Row],[CycleNumber]]&lt;$B128,SUM(מרקובחצי[[#This Row],[23]],V128)=2),1,"")</f>
        <v/>
      </c>
      <c r="AE127" s="19" t="str">
        <f>IF(AND(מרקובחצי[[#This Row],[CycleNumber]]&lt;$B128,SUM(מרקובחצי[[#This Row],[23]],W128)=2),1,"")</f>
        <v/>
      </c>
      <c r="AF127" s="19" t="str">
        <f>IF(AND(מרקובחצי[[#This Row],[CycleNumber]]&lt;$B128,SUM(מרקובחצי[[#This Row],[31]],O128)=2),1,"")</f>
        <v/>
      </c>
      <c r="AG127" s="19" t="str">
        <f>IF(AND(מרקובחצי[[#This Row],[CycleNumber]]&lt;$B128,SUM(מרקובחצי[[#This Row],[31]],P128)=2),1,"")</f>
        <v/>
      </c>
      <c r="AH127" s="19" t="str">
        <f>IF(AND(מרקובחצי[[#This Row],[CycleNumber]]&lt;$B128,SUM(מרקובחצי[[#This Row],[31]],Q128)=2),1,"")</f>
        <v/>
      </c>
      <c r="AI127" s="19" t="str">
        <f>IF(AND(מרקובחצי[[#This Row],[CycleNumber]]&lt;$B128,SUM(U127:U128)=2),1,"")</f>
        <v/>
      </c>
      <c r="AJ127" s="19" t="str">
        <f>IF(AND(מרקובחצי[[#This Row],[CycleNumber]]&lt;$B128,SUM(מרקובחצי[[#This Row],[32]],O128)=2),1,"")</f>
        <v/>
      </c>
      <c r="AK127" s="19" t="str">
        <f>IF(AND(מרקובחצי[[#This Row],[CycleNumber]]&lt;$B128,SUM(מרקובחצי[[#This Row],[32]],P128)=2),1,"")</f>
        <v/>
      </c>
      <c r="AL127" s="19" t="str">
        <f>IF(AND(מרקובחצי[[#This Row],[CycleNumber]]&lt;$B128,SUM(מרקובחצי[[#This Row],[32]],Q128)=2),1,"")</f>
        <v/>
      </c>
      <c r="AM127" s="19" t="str">
        <f>IF(AND(מרקובחצי[[#This Row],[CycleNumber]]&lt;$B128,SUM(V127:V128)=2),1,"")</f>
        <v/>
      </c>
      <c r="AN127" s="19" t="str">
        <f>IF(AND(מרקובחצי[[#This Row],[CycleNumber]]&lt;$B128,SUM(מרקובחצי[[#This Row],[33]],O128)=2),1,"")</f>
        <v/>
      </c>
      <c r="AO127" s="19" t="str">
        <f>IF(AND(מרקובחצי[[#This Row],[CycleNumber]]&lt;$B128,SUM(מרקובחצי[[#This Row],[33]],P128)=2),1,"")</f>
        <v/>
      </c>
      <c r="AP127" s="19" t="str">
        <f>IF(AND(מרקובחצי[[#This Row],[CycleNumber]]&lt;$B128,SUM(מרקובחצי[[#This Row],[33]],Q128)=2),1,"")</f>
        <v/>
      </c>
      <c r="AQ127" s="19" t="str">
        <f>IF(AND(מרקובחצי[[#This Row],[CycleNumber]]&lt;$B128,SUM(W127:W128)=2),1,"")</f>
        <v/>
      </c>
      <c r="AR127" s="19" t="str">
        <f>IF(AND(מרקובחצי[[#This Row],[CycleNumber]]&lt;$B128,SUM(מרקובחצי[[#This Row],[12]],S128)=2),1,"")</f>
        <v/>
      </c>
      <c r="AS127" s="19">
        <f>IF(AND(מרקובחצי[[#This Row],[CycleNumber]]&lt;$B128,SUM(מרקובחצי[[#This Row],[22]],V128)=2),1,"")</f>
        <v>1</v>
      </c>
      <c r="AT127" s="21">
        <f>SUM(מרקובחצי[[#This Row],[11]:[33]])</f>
        <v>1</v>
      </c>
    </row>
    <row r="128" spans="1:46" ht="15.6" x14ac:dyDescent="0.25">
      <c r="A128" s="19" t="s">
        <v>15</v>
      </c>
      <c r="B128" s="19">
        <v>3</v>
      </c>
      <c r="C128">
        <v>29</v>
      </c>
      <c r="D128" s="19">
        <f>מרקובחצי[[#This Row],[LengthofCycle]]+1</f>
        <v>30</v>
      </c>
      <c r="E128" t="str">
        <f>IF(IFERROR(LOOKUP(מרקובחצי[[#This Row],[ClientID]],קביעויות[הפלגה]),FALSE)=מרקובחצי[[#This Row],[ClientID]],1,"")</f>
        <v/>
      </c>
      <c r="F128" t="str">
        <f>IF(IFERROR(LOOKUP(מרקובחצי[[#This Row],[ClientID]],סוגחציקבוע[S31]),FALSE)=מרקובחצי[[#This Row],[ClientID]],1,"")</f>
        <v/>
      </c>
      <c r="G128">
        <f>IF(IFERROR(LOOKUP(מרקובחצי[[#This Row],[ClientID]],סוגחציקבוע[S32]),FALSE)=מרקובחצי[[#This Row],[ClientID]],1,"")</f>
        <v>1</v>
      </c>
      <c r="H128" t="str">
        <f>IF(IFERROR(LOOKUP(מרקובחצי[[#This Row],[ClientID]],סוגחציקבוע[S33]),FALSE)=מרקובחצי[[#This Row],[ClientID]],1,"")</f>
        <v/>
      </c>
      <c r="I128" t="str">
        <f>IF(IFERROR(LOOKUP(מרקובחצי[[#This Row],[ClientID]],סוגחציקבוע[S32&amp;33]),FALSE)=מרקובחצי[[#This Row],[ClientID]],1,"")</f>
        <v/>
      </c>
      <c r="J128" s="19">
        <f>IF(SUM(מרקובחצי[[#This Row],[11]:[13]])=1,מרקובחצי[[#This Row],[עד ועד]],IF(SUM(R127:T128)=1,IF(מרקובחצי[[#This Row],[עד ועד]]&lt;J127,מרקובחצי[[#This Row],[עד ועד]],J127),J127))</f>
        <v>29</v>
      </c>
      <c r="K128" s="19">
        <f>IF(SUM(מרקובחצי[[#This Row],[11]:[13]])=1,מרקובחצי[[#This Row],[עד ועד]],IF(SUM(R127:T128)=1,IF(מרקובחצי[[#This Row],[עד ועד]]&gt;K127,מרקובחצי[[#This Row],[עד ועד]],K127),K127))</f>
        <v>30</v>
      </c>
      <c r="L128" s="19">
        <f>IF(AND(SUM(מרקובחצי[[#This Row],[31]:[33]])=1,SUM(U127:W127)=0),מרקובחצי[[#This Row],[מקס]]-מרקובחצי[[#This Row],[מינ]],"")</f>
        <v>1</v>
      </c>
      <c r="M12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8" s="19" t="str">
        <f t="shared" si="1"/>
        <v>S22</v>
      </c>
      <c r="O128" s="19" t="str">
        <f>IF(מרקובחצי[[#This Row],[קבעה הפלגה?]]=1,"",IF(AND(מרקובחצי[[#This Row],[עד ועד]]&lt;29,OR(מרקובחצי[[#This Row],[CycleNumber]]=1,AND(U127=1,OR(מרקובחצי[[#This Row],[עד ועד]]&lt;J127,מרקובחצי[[#This Row],[עד ועד]]&gt;K127)),AND(V127=1,מרקובחצי[[#This Row],[עד ועד]]&lt;J127),W127=1)),1,""))</f>
        <v/>
      </c>
      <c r="P128" s="19" t="str">
        <f>IF(מרקובחצי[[#This Row],[קבעה הפלגה?]]=1,"",IF(AND(מרקובחצי[[#This Row],[עד ועד]]&gt;28,מרקובחצי[[#This Row],[עד ועד]]&lt;32,OR(מרקובחצי[[#This Row],[CycleNumber]]=1,AND(U127=1),AND(V127=1,OR(מרקובחצי[[#This Row],[עד ועד]]&lt;J127,מרקובחצי[[#This Row],[עד ועד]]&gt;K127)),W127=1)),1,""))</f>
        <v/>
      </c>
      <c r="Q128" s="19" t="str">
        <f>IF(מרקובחצי[[#This Row],[קבעה הפלגה?]]=1,"",IF(AND(מרקובחצי[[#This Row],[עד ועד]]&gt;31,OR(מרקובחצי[[#This Row],[CycleNumber]]=1,AND(U127=1),AND(V127=1,מרקובחצי[[#This Row],[עד ועד]]&gt;K127),AND(W127=1,OR(מרקובחצי[[#This Row],[עד ועד]]&gt;K127,מרקובחצי[[#This Row],[עד ועד]]&lt;J127)))),1,""))</f>
        <v/>
      </c>
      <c r="R128" s="19" t="str">
        <f>IF(מרקובחצי[[#This Row],[CycleNumber]]&gt;1,IF(AND(O127=1,מרקובחצי[[#This Row],[עד ועד]]&lt;29),1,""),"")</f>
        <v/>
      </c>
      <c r="S128" s="19" t="str">
        <f>IF(מרקובחצי[[#This Row],[CycleNumber]]&gt;1,IF(OR(AND(O127=1,מרקובחצי[[#This Row],[עד ועד]]&gt;28),AND(P127=1),AND(Q127=1,מרקובחצי[[#This Row],[עד ועד]]&lt;32)),1,""),"")</f>
        <v/>
      </c>
      <c r="T128" s="19" t="str">
        <f>IF(מרקובחצי[[#This Row],[CycleNumber]]&gt;1,IF(AND(Q127=1,מרקובחצי[[#This Row],[עד ועד]]&gt;31),1,""),"")</f>
        <v/>
      </c>
      <c r="U128" s="19" t="str">
        <f>IF(מרקובחצי[[#This Row],[CycleNumber]]&gt;1,IF(AND(R127=1,מרקובחצי[[#This Row],[עד ועד]]&lt;29),1,IF(AND(U127=1,NOT(OR(מרקובחצי[[#This Row],[עד ועד]]&lt;J127,מרקובחצי[[#This Row],[עד ועד]]&gt;K127))),1,"")),"")</f>
        <v/>
      </c>
      <c r="V128" s="19">
        <f>IF(מרקובחצי[[#This Row],[CycleNumber]]&gt;1,IF(AND(SUM(R127:T127)=1,מרקובחצי[[#This Row],[עד ועד]]&gt;28,מרקובחצי[[#This Row],[עד ועד]]&lt;32),1,IF(OR(S127=1,AND(R127=1,מרקובחצי[[#This Row],[עד ועד]]&gt;28),AND(T127=1,מרקובחצי[[#This Row],[עד ועד]]&lt;32)),1,IF(AND(V127=1,NOT(OR(מרקובחצי[[#This Row],[עד ועד]]&lt;J127,מרקובחצי[[#This Row],[עד ועד]]&gt;K127))),1,""))),"")</f>
        <v>1</v>
      </c>
      <c r="W128" s="19" t="str">
        <f>IF(מרקובחצי[[#This Row],[CycleNumber]]&gt;1,IF(AND(T127=1,מרקובחצי[[#This Row],[עד ועד]]&gt;31),1,IF(AND(W127=1,NOT(OR(מרקובחצי[[#This Row],[עד ועד]]&lt;J127,מרקובחצי[[#This Row],[עד ועד]]&gt;K127))),1,"")),"")</f>
        <v/>
      </c>
      <c r="X128" s="19" t="str">
        <f>IF(AND(מרקובחצי[[#This Row],[CycleNumber]]&lt;$B129,SUM(מרקובחצי[[#This Row],[11]],R129)=2),1,"")</f>
        <v/>
      </c>
      <c r="Y128" s="19" t="str">
        <f>IF(AND(מרקובחצי[[#This Row],[CycleNumber]]&lt;$B129,SUM(מרקובחצי[[#This Row],[11]],S129)=2),1,"")</f>
        <v/>
      </c>
      <c r="Z128" s="19" t="str">
        <f>IF(AND(מרקובחצי[[#This Row],[CycleNumber]]&lt;$B129,SUM(מרקובחצי[[#This Row],[13]],S129)=2),1,"")</f>
        <v/>
      </c>
      <c r="AA128" s="19" t="str">
        <f>IF(AND(מרקובחצי[[#This Row],[CycleNumber]]&lt;$B129,SUM(מרקובחצי[[#This Row],[13]],T129)=2),1,"")</f>
        <v/>
      </c>
      <c r="AB128" s="19" t="str">
        <f>IF(AND(מרקובחצי[[#This Row],[CycleNumber]]&lt;$B129,SUM(מרקובחצי[[#This Row],[21]],U129)=2),1,"")</f>
        <v/>
      </c>
      <c r="AC128" s="19" t="str">
        <f>IF(AND(מרקובחצי[[#This Row],[CycleNumber]]&lt;$B129,SUM(מרקובחצי[[#This Row],[21]],V129)=2),1,"")</f>
        <v/>
      </c>
      <c r="AD128" s="19" t="str">
        <f>IF(AND(מרקובחצי[[#This Row],[CycleNumber]]&lt;$B129,SUM(מרקובחצי[[#This Row],[23]],V129)=2),1,"")</f>
        <v/>
      </c>
      <c r="AE128" s="19" t="str">
        <f>IF(AND(מרקובחצי[[#This Row],[CycleNumber]]&lt;$B129,SUM(מרקובחצי[[#This Row],[23]],W129)=2),1,"")</f>
        <v/>
      </c>
      <c r="AF128" s="19" t="str">
        <f>IF(AND(מרקובחצי[[#This Row],[CycleNumber]]&lt;$B129,SUM(מרקובחצי[[#This Row],[31]],O129)=2),1,"")</f>
        <v/>
      </c>
      <c r="AG128" s="19" t="str">
        <f>IF(AND(מרקובחצי[[#This Row],[CycleNumber]]&lt;$B129,SUM(מרקובחצי[[#This Row],[31]],P129)=2),1,"")</f>
        <v/>
      </c>
      <c r="AH128" s="19" t="str">
        <f>IF(AND(מרקובחצי[[#This Row],[CycleNumber]]&lt;$B129,SUM(מרקובחצי[[#This Row],[31]],Q129)=2),1,"")</f>
        <v/>
      </c>
      <c r="AI128" s="19" t="str">
        <f>IF(AND(מרקובחצי[[#This Row],[CycleNumber]]&lt;$B129,SUM(U128:U129)=2),1,"")</f>
        <v/>
      </c>
      <c r="AJ128" s="19" t="str">
        <f>IF(AND(מרקובחצי[[#This Row],[CycleNumber]]&lt;$B129,SUM(מרקובחצי[[#This Row],[32]],O129)=2),1,"")</f>
        <v/>
      </c>
      <c r="AK128" s="19">
        <f>IF(AND(מרקובחצי[[#This Row],[CycleNumber]]&lt;$B129,SUM(מרקובחצי[[#This Row],[32]],P129)=2),1,"")</f>
        <v>1</v>
      </c>
      <c r="AL128" s="19" t="str">
        <f>IF(AND(מרקובחצי[[#This Row],[CycleNumber]]&lt;$B129,SUM(מרקובחצי[[#This Row],[32]],Q129)=2),1,"")</f>
        <v/>
      </c>
      <c r="AM128" s="19" t="str">
        <f>IF(AND(מרקובחצי[[#This Row],[CycleNumber]]&lt;$B129,SUM(V128:V129)=2),1,"")</f>
        <v/>
      </c>
      <c r="AN128" s="19" t="str">
        <f>IF(AND(מרקובחצי[[#This Row],[CycleNumber]]&lt;$B129,SUM(מרקובחצי[[#This Row],[33]],O129)=2),1,"")</f>
        <v/>
      </c>
      <c r="AO128" s="19" t="str">
        <f>IF(AND(מרקובחצי[[#This Row],[CycleNumber]]&lt;$B129,SUM(מרקובחצי[[#This Row],[33]],P129)=2),1,"")</f>
        <v/>
      </c>
      <c r="AP128" s="19" t="str">
        <f>IF(AND(מרקובחצי[[#This Row],[CycleNumber]]&lt;$B129,SUM(מרקובחצי[[#This Row],[33]],Q129)=2),1,"")</f>
        <v/>
      </c>
      <c r="AQ128" s="19" t="str">
        <f>IF(AND(מרקובחצי[[#This Row],[CycleNumber]]&lt;$B129,SUM(W128:W129)=2),1,"")</f>
        <v/>
      </c>
      <c r="AR128" s="19" t="str">
        <f>IF(AND(מרקובחצי[[#This Row],[CycleNumber]]&lt;$B129,SUM(מרקובחצי[[#This Row],[12]],S129)=2),1,"")</f>
        <v/>
      </c>
      <c r="AS128" s="19" t="str">
        <f>IF(AND(מרקובחצי[[#This Row],[CycleNumber]]&lt;$B129,SUM(מרקובחצי[[#This Row],[22]],V129)=2),1,"")</f>
        <v/>
      </c>
      <c r="AT128" s="21">
        <f>SUM(מרקובחצי[[#This Row],[11]:[33]])</f>
        <v>1</v>
      </c>
    </row>
    <row r="129" spans="1:46" ht="15.6" x14ac:dyDescent="0.25">
      <c r="A129" s="19" t="s">
        <v>15</v>
      </c>
      <c r="B129" s="19">
        <v>4</v>
      </c>
      <c r="C129">
        <v>30</v>
      </c>
      <c r="D129" s="19">
        <f>מרקובחצי[[#This Row],[LengthofCycle]]+1</f>
        <v>31</v>
      </c>
      <c r="E129" t="str">
        <f>IF(IFERROR(LOOKUP(מרקובחצי[[#This Row],[ClientID]],קביעויות[הפלגה]),FALSE)=מרקובחצי[[#This Row],[ClientID]],1,"")</f>
        <v/>
      </c>
      <c r="F129" t="str">
        <f>IF(IFERROR(LOOKUP(מרקובחצי[[#This Row],[ClientID]],סוגחציקבוע[S31]),FALSE)=מרקובחצי[[#This Row],[ClientID]],1,"")</f>
        <v/>
      </c>
      <c r="G129">
        <f>IF(IFERROR(LOOKUP(מרקובחצי[[#This Row],[ClientID]],סוגחציקבוע[S32]),FALSE)=מרקובחצי[[#This Row],[ClientID]],1,"")</f>
        <v>1</v>
      </c>
      <c r="H129" t="str">
        <f>IF(IFERROR(LOOKUP(מרקובחצי[[#This Row],[ClientID]],סוגחציקבוע[S33]),FALSE)=מרקובחצי[[#This Row],[ClientID]],1,"")</f>
        <v/>
      </c>
      <c r="I129" t="str">
        <f>IF(IFERROR(LOOKUP(מרקובחצי[[#This Row],[ClientID]],סוגחציקבוע[S32&amp;33]),FALSE)=מרקובחצי[[#This Row],[ClientID]],1,"")</f>
        <v/>
      </c>
      <c r="J129" s="19">
        <f>IF(SUM(מרקובחצי[[#This Row],[11]:[13]])=1,מרקובחצי[[#This Row],[עד ועד]],IF(SUM(R128:T129)=1,IF(מרקובחצי[[#This Row],[עד ועד]]&lt;J128,מרקובחצי[[#This Row],[עד ועד]],J128),J128))</f>
        <v>31</v>
      </c>
      <c r="K129" s="19">
        <f>IF(SUM(מרקובחצי[[#This Row],[11]:[13]])=1,מרקובחצי[[#This Row],[עד ועד]],IF(SUM(R128:T129)=1,IF(מרקובחצי[[#This Row],[עד ועד]]&gt;K128,מרקובחצי[[#This Row],[עד ועד]],K128),K128))</f>
        <v>31</v>
      </c>
      <c r="L129" s="19" t="str">
        <f>IF(AND(SUM(מרקובחצי[[#This Row],[31]:[33]])=1,SUM(U128:W128)=0),מרקובחצי[[#This Row],[מקס]]-מרקובחצי[[#This Row],[מינ]],"")</f>
        <v/>
      </c>
      <c r="M12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29" s="19" t="str">
        <f t="shared" si="1"/>
        <v>S32</v>
      </c>
      <c r="O129" s="19" t="str">
        <f>IF(מרקובחצי[[#This Row],[קבעה הפלגה?]]=1,"",IF(AND(מרקובחצי[[#This Row],[עד ועד]]&lt;29,OR(מרקובחצי[[#This Row],[CycleNumber]]=1,AND(U128=1,OR(מרקובחצי[[#This Row],[עד ועד]]&lt;J128,מרקובחצי[[#This Row],[עד ועד]]&gt;K128)),AND(V128=1,מרקובחצי[[#This Row],[עד ועד]]&lt;J128),W128=1)),1,""))</f>
        <v/>
      </c>
      <c r="P129" s="19">
        <f>IF(מרקובחצי[[#This Row],[קבעה הפלגה?]]=1,"",IF(AND(מרקובחצי[[#This Row],[עד ועד]]&gt;28,מרקובחצי[[#This Row],[עד ועד]]&lt;32,OR(מרקובחצי[[#This Row],[CycleNumber]]=1,AND(U128=1),AND(V128=1,OR(מרקובחצי[[#This Row],[עד ועד]]&lt;J128,מרקובחצי[[#This Row],[עד ועד]]&gt;K128)),W128=1)),1,""))</f>
        <v>1</v>
      </c>
      <c r="Q129" s="19" t="str">
        <f>IF(מרקובחצי[[#This Row],[קבעה הפלגה?]]=1,"",IF(AND(מרקובחצי[[#This Row],[עד ועד]]&gt;31,OR(מרקובחצי[[#This Row],[CycleNumber]]=1,AND(U128=1),AND(V128=1,מרקובחצי[[#This Row],[עד ועד]]&gt;K128),AND(W128=1,OR(מרקובחצי[[#This Row],[עד ועד]]&gt;K128,מרקובחצי[[#This Row],[עד ועד]]&lt;J128)))),1,""))</f>
        <v/>
      </c>
      <c r="R129" s="19" t="str">
        <f>IF(מרקובחצי[[#This Row],[CycleNumber]]&gt;1,IF(AND(O128=1,מרקובחצי[[#This Row],[עד ועד]]&lt;29),1,""),"")</f>
        <v/>
      </c>
      <c r="S129" s="19" t="str">
        <f>IF(מרקובחצי[[#This Row],[CycleNumber]]&gt;1,IF(OR(AND(O128=1,מרקובחצי[[#This Row],[עד ועד]]&gt;28),AND(P128=1),AND(Q128=1,מרקובחצי[[#This Row],[עד ועד]]&lt;32)),1,""),"")</f>
        <v/>
      </c>
      <c r="T129" s="19" t="str">
        <f>IF(מרקובחצי[[#This Row],[CycleNumber]]&gt;1,IF(AND(Q128=1,מרקובחצי[[#This Row],[עד ועד]]&gt;31),1,""),"")</f>
        <v/>
      </c>
      <c r="U129" s="19" t="str">
        <f>IF(מרקובחצי[[#This Row],[CycleNumber]]&gt;1,IF(AND(R128=1,מרקובחצי[[#This Row],[עד ועד]]&lt;29),1,IF(AND(U128=1,NOT(OR(מרקובחצי[[#This Row],[עד ועד]]&lt;J128,מרקובחצי[[#This Row],[עד ועד]]&gt;K128))),1,"")),"")</f>
        <v/>
      </c>
      <c r="V129" s="19" t="str">
        <f>IF(מרקובחצי[[#This Row],[CycleNumber]]&gt;1,IF(AND(SUM(R128:T128)=1,מרקובחצי[[#This Row],[עד ועד]]&gt;28,מרקובחצי[[#This Row],[עד ועד]]&lt;32),1,IF(OR(S128=1,AND(R128=1,מרקובחצי[[#This Row],[עד ועד]]&gt;28),AND(T128=1,מרקובחצי[[#This Row],[עד ועד]]&lt;32)),1,IF(AND(V128=1,NOT(OR(מרקובחצי[[#This Row],[עד ועד]]&lt;J128,מרקובחצי[[#This Row],[עד ועד]]&gt;K128))),1,""))),"")</f>
        <v/>
      </c>
      <c r="W129" s="19" t="str">
        <f>IF(מרקובחצי[[#This Row],[CycleNumber]]&gt;1,IF(AND(T128=1,מרקובחצי[[#This Row],[עד ועד]]&gt;31),1,IF(AND(W128=1,NOT(OR(מרקובחצי[[#This Row],[עד ועד]]&lt;J128,מרקובחצי[[#This Row],[עד ועד]]&gt;K128))),1,"")),"")</f>
        <v/>
      </c>
      <c r="X129" s="19" t="str">
        <f>IF(AND(מרקובחצי[[#This Row],[CycleNumber]]&lt;$B130,SUM(מרקובחצי[[#This Row],[11]],R130)=2),1,"")</f>
        <v/>
      </c>
      <c r="Y129" s="19" t="str">
        <f>IF(AND(מרקובחצי[[#This Row],[CycleNumber]]&lt;$B130,SUM(מרקובחצי[[#This Row],[11]],S130)=2),1,"")</f>
        <v/>
      </c>
      <c r="Z129" s="19" t="str">
        <f>IF(AND(מרקובחצי[[#This Row],[CycleNumber]]&lt;$B130,SUM(מרקובחצי[[#This Row],[13]],S130)=2),1,"")</f>
        <v/>
      </c>
      <c r="AA129" s="19" t="str">
        <f>IF(AND(מרקובחצי[[#This Row],[CycleNumber]]&lt;$B130,SUM(מרקובחצי[[#This Row],[13]],T130)=2),1,"")</f>
        <v/>
      </c>
      <c r="AB129" s="19" t="str">
        <f>IF(AND(מרקובחצי[[#This Row],[CycleNumber]]&lt;$B130,SUM(מרקובחצי[[#This Row],[21]],U130)=2),1,"")</f>
        <v/>
      </c>
      <c r="AC129" s="19" t="str">
        <f>IF(AND(מרקובחצי[[#This Row],[CycleNumber]]&lt;$B130,SUM(מרקובחצי[[#This Row],[21]],V130)=2),1,"")</f>
        <v/>
      </c>
      <c r="AD129" s="19" t="str">
        <f>IF(AND(מרקובחצי[[#This Row],[CycleNumber]]&lt;$B130,SUM(מרקובחצי[[#This Row],[23]],V130)=2),1,"")</f>
        <v/>
      </c>
      <c r="AE129" s="19" t="str">
        <f>IF(AND(מרקובחצי[[#This Row],[CycleNumber]]&lt;$B130,SUM(מרקובחצי[[#This Row],[23]],W130)=2),1,"")</f>
        <v/>
      </c>
      <c r="AF129" s="19" t="str">
        <f>IF(AND(מרקובחצי[[#This Row],[CycleNumber]]&lt;$B130,SUM(מרקובחצי[[#This Row],[31]],O130)=2),1,"")</f>
        <v/>
      </c>
      <c r="AG129" s="19" t="str">
        <f>IF(AND(מרקובחצי[[#This Row],[CycleNumber]]&lt;$B130,SUM(מרקובחצי[[#This Row],[31]],P130)=2),1,"")</f>
        <v/>
      </c>
      <c r="AH129" s="19" t="str">
        <f>IF(AND(מרקובחצי[[#This Row],[CycleNumber]]&lt;$B130,SUM(מרקובחצי[[#This Row],[31]],Q130)=2),1,"")</f>
        <v/>
      </c>
      <c r="AI129" s="19" t="str">
        <f>IF(AND(מרקובחצי[[#This Row],[CycleNumber]]&lt;$B130,SUM(U129:U130)=2),1,"")</f>
        <v/>
      </c>
      <c r="AJ129" s="19" t="str">
        <f>IF(AND(מרקובחצי[[#This Row],[CycleNumber]]&lt;$B130,SUM(מרקובחצי[[#This Row],[32]],O130)=2),1,"")</f>
        <v/>
      </c>
      <c r="AK129" s="19" t="str">
        <f>IF(AND(מרקובחצי[[#This Row],[CycleNumber]]&lt;$B130,SUM(מרקובחצי[[#This Row],[32]],P130)=2),1,"")</f>
        <v/>
      </c>
      <c r="AL129" s="19" t="str">
        <f>IF(AND(מרקובחצי[[#This Row],[CycleNumber]]&lt;$B130,SUM(מרקובחצי[[#This Row],[32]],Q130)=2),1,"")</f>
        <v/>
      </c>
      <c r="AM129" s="19" t="str">
        <f>IF(AND(מרקובחצי[[#This Row],[CycleNumber]]&lt;$B130,SUM(V129:V130)=2),1,"")</f>
        <v/>
      </c>
      <c r="AN129" s="19" t="str">
        <f>IF(AND(מרקובחצי[[#This Row],[CycleNumber]]&lt;$B130,SUM(מרקובחצי[[#This Row],[33]],O130)=2),1,"")</f>
        <v/>
      </c>
      <c r="AO129" s="19" t="str">
        <f>IF(AND(מרקובחצי[[#This Row],[CycleNumber]]&lt;$B130,SUM(מרקובחצי[[#This Row],[33]],P130)=2),1,"")</f>
        <v/>
      </c>
      <c r="AP129" s="19" t="str">
        <f>IF(AND(מרקובחצי[[#This Row],[CycleNumber]]&lt;$B130,SUM(מרקובחצי[[#This Row],[33]],Q130)=2),1,"")</f>
        <v/>
      </c>
      <c r="AQ129" s="19" t="str">
        <f>IF(AND(מרקובחצי[[#This Row],[CycleNumber]]&lt;$B130,SUM(W129:W130)=2),1,"")</f>
        <v/>
      </c>
      <c r="AR129" s="19">
        <f>IF(AND(מרקובחצי[[#This Row],[CycleNumber]]&lt;$B130,SUM(מרקובחצי[[#This Row],[12]],S130)=2),1,"")</f>
        <v>1</v>
      </c>
      <c r="AS129" s="19" t="str">
        <f>IF(AND(מרקובחצי[[#This Row],[CycleNumber]]&lt;$B130,SUM(מרקובחצי[[#This Row],[22]],V130)=2),1,"")</f>
        <v/>
      </c>
      <c r="AT129" s="21">
        <f>SUM(מרקובחצי[[#This Row],[11]:[33]])</f>
        <v>1</v>
      </c>
    </row>
    <row r="130" spans="1:46" ht="15.6" x14ac:dyDescent="0.25">
      <c r="A130" s="19" t="s">
        <v>15</v>
      </c>
      <c r="B130" s="19">
        <v>5</v>
      </c>
      <c r="C130">
        <v>28</v>
      </c>
      <c r="D130" s="19">
        <f>מרקובחצי[[#This Row],[LengthofCycle]]+1</f>
        <v>29</v>
      </c>
      <c r="E130" t="str">
        <f>IF(IFERROR(LOOKUP(מרקובחצי[[#This Row],[ClientID]],קביעויות[הפלגה]),FALSE)=מרקובחצי[[#This Row],[ClientID]],1,"")</f>
        <v/>
      </c>
      <c r="F130" t="str">
        <f>IF(IFERROR(LOOKUP(מרקובחצי[[#This Row],[ClientID]],סוגחציקבוע[S31]),FALSE)=מרקובחצי[[#This Row],[ClientID]],1,"")</f>
        <v/>
      </c>
      <c r="G130">
        <f>IF(IFERROR(LOOKUP(מרקובחצי[[#This Row],[ClientID]],סוגחציקבוע[S32]),FALSE)=מרקובחצי[[#This Row],[ClientID]],1,"")</f>
        <v>1</v>
      </c>
      <c r="H130" t="str">
        <f>IF(IFERROR(LOOKUP(מרקובחצי[[#This Row],[ClientID]],סוגחציקבוע[S33]),FALSE)=מרקובחצי[[#This Row],[ClientID]],1,"")</f>
        <v/>
      </c>
      <c r="I130" t="str">
        <f>IF(IFERROR(LOOKUP(מרקובחצי[[#This Row],[ClientID]],סוגחציקבוע[S32&amp;33]),FALSE)=מרקובחצי[[#This Row],[ClientID]],1,"")</f>
        <v/>
      </c>
      <c r="J130" s="19">
        <f>IF(SUM(מרקובחצי[[#This Row],[11]:[13]])=1,מרקובחצי[[#This Row],[עד ועד]],IF(SUM(R129:T130)=1,IF(מרקובחצי[[#This Row],[עד ועד]]&lt;J129,מרקובחצי[[#This Row],[עד ועד]],J129),J129))</f>
        <v>29</v>
      </c>
      <c r="K130" s="19">
        <f>IF(SUM(מרקובחצי[[#This Row],[11]:[13]])=1,מרקובחצי[[#This Row],[עד ועד]],IF(SUM(R129:T130)=1,IF(מרקובחצי[[#This Row],[עד ועד]]&gt;K129,מרקובחצי[[#This Row],[עד ועד]],K129),K129))</f>
        <v>31</v>
      </c>
      <c r="L130" s="19" t="str">
        <f>IF(AND(SUM(מרקובחצי[[#This Row],[31]:[33]])=1,SUM(U129:W129)=0),מרקובחצי[[#This Row],[מקס]]-מרקובחצי[[#This Row],[מינ]],"")</f>
        <v/>
      </c>
      <c r="M13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30" s="19" t="str">
        <f t="shared" ref="N130:N193" si="2">IF(ROW()&gt;2,M129,"")</f>
        <v>S12</v>
      </c>
      <c r="O130" s="19" t="str">
        <f>IF(מרקובחצי[[#This Row],[קבעה הפלגה?]]=1,"",IF(AND(מרקובחצי[[#This Row],[עד ועד]]&lt;29,OR(מרקובחצי[[#This Row],[CycleNumber]]=1,AND(U129=1,OR(מרקובחצי[[#This Row],[עד ועד]]&lt;J129,מרקובחצי[[#This Row],[עד ועד]]&gt;K129)),AND(V129=1,מרקובחצי[[#This Row],[עד ועד]]&lt;J129),W129=1)),1,""))</f>
        <v/>
      </c>
      <c r="P130" s="19" t="str">
        <f>IF(מרקובחצי[[#This Row],[קבעה הפלגה?]]=1,"",IF(AND(מרקובחצי[[#This Row],[עד ועד]]&gt;28,מרקובחצי[[#This Row],[עד ועד]]&lt;32,OR(מרקובחצי[[#This Row],[CycleNumber]]=1,AND(U129=1),AND(V129=1,OR(מרקובחצי[[#This Row],[עד ועד]]&lt;J129,מרקובחצי[[#This Row],[עד ועד]]&gt;K129)),W129=1)),1,""))</f>
        <v/>
      </c>
      <c r="Q130" s="19" t="str">
        <f>IF(מרקובחצי[[#This Row],[קבעה הפלגה?]]=1,"",IF(AND(מרקובחצי[[#This Row],[עד ועד]]&gt;31,OR(מרקובחצי[[#This Row],[CycleNumber]]=1,AND(U129=1),AND(V129=1,מרקובחצי[[#This Row],[עד ועד]]&gt;K129),AND(W129=1,OR(מרקובחצי[[#This Row],[עד ועד]]&gt;K129,מרקובחצי[[#This Row],[עד ועד]]&lt;J129)))),1,""))</f>
        <v/>
      </c>
      <c r="R130" s="19" t="str">
        <f>IF(מרקובחצי[[#This Row],[CycleNumber]]&gt;1,IF(AND(O129=1,מרקובחצי[[#This Row],[עד ועד]]&lt;29),1,""),"")</f>
        <v/>
      </c>
      <c r="S130" s="19">
        <f>IF(מרקובחצי[[#This Row],[CycleNumber]]&gt;1,IF(OR(AND(O129=1,מרקובחצי[[#This Row],[עד ועד]]&gt;28),AND(P129=1),AND(Q129=1,מרקובחצי[[#This Row],[עד ועד]]&lt;32)),1,""),"")</f>
        <v>1</v>
      </c>
      <c r="T130" s="19" t="str">
        <f>IF(מרקובחצי[[#This Row],[CycleNumber]]&gt;1,IF(AND(Q129=1,מרקובחצי[[#This Row],[עד ועד]]&gt;31),1,""),"")</f>
        <v/>
      </c>
      <c r="U130" s="19" t="str">
        <f>IF(מרקובחצי[[#This Row],[CycleNumber]]&gt;1,IF(AND(R129=1,מרקובחצי[[#This Row],[עד ועד]]&lt;29),1,IF(AND(U129=1,NOT(OR(מרקובחצי[[#This Row],[עד ועד]]&lt;J129,מרקובחצי[[#This Row],[עד ועד]]&gt;K129))),1,"")),"")</f>
        <v/>
      </c>
      <c r="V130" s="19" t="str">
        <f>IF(מרקובחצי[[#This Row],[CycleNumber]]&gt;1,IF(AND(SUM(R129:T129)=1,מרקובחצי[[#This Row],[עד ועד]]&gt;28,מרקובחצי[[#This Row],[עד ועד]]&lt;32),1,IF(OR(S129=1,AND(R129=1,מרקובחצי[[#This Row],[עד ועד]]&gt;28),AND(T129=1,מרקובחצי[[#This Row],[עד ועד]]&lt;32)),1,IF(AND(V129=1,NOT(OR(מרקובחצי[[#This Row],[עד ועד]]&lt;J129,מרקובחצי[[#This Row],[עד ועד]]&gt;K129))),1,""))),"")</f>
        <v/>
      </c>
      <c r="W130" s="19" t="str">
        <f>IF(מרקובחצי[[#This Row],[CycleNumber]]&gt;1,IF(AND(T129=1,מרקובחצי[[#This Row],[עד ועד]]&gt;31),1,IF(AND(W129=1,NOT(OR(מרקובחצי[[#This Row],[עד ועד]]&lt;J129,מרקובחצי[[#This Row],[עד ועד]]&gt;K129))),1,"")),"")</f>
        <v/>
      </c>
      <c r="X130" s="19" t="str">
        <f>IF(AND(מרקובחצי[[#This Row],[CycleNumber]]&lt;$B131,SUM(מרקובחצי[[#This Row],[11]],R131)=2),1,"")</f>
        <v/>
      </c>
      <c r="Y130" s="19" t="str">
        <f>IF(AND(מרקובחצי[[#This Row],[CycleNumber]]&lt;$B131,SUM(מרקובחצי[[#This Row],[11]],S131)=2),1,"")</f>
        <v/>
      </c>
      <c r="Z130" s="19" t="str">
        <f>IF(AND(מרקובחצי[[#This Row],[CycleNumber]]&lt;$B131,SUM(מרקובחצי[[#This Row],[13]],S131)=2),1,"")</f>
        <v/>
      </c>
      <c r="AA130" s="19" t="str">
        <f>IF(AND(מרקובחצי[[#This Row],[CycleNumber]]&lt;$B131,SUM(מרקובחצי[[#This Row],[13]],T131)=2),1,"")</f>
        <v/>
      </c>
      <c r="AB130" s="19" t="str">
        <f>IF(AND(מרקובחצי[[#This Row],[CycleNumber]]&lt;$B131,SUM(מרקובחצי[[#This Row],[21]],U131)=2),1,"")</f>
        <v/>
      </c>
      <c r="AC130" s="19" t="str">
        <f>IF(AND(מרקובחצי[[#This Row],[CycleNumber]]&lt;$B131,SUM(מרקובחצי[[#This Row],[21]],V131)=2),1,"")</f>
        <v/>
      </c>
      <c r="AD130" s="19" t="str">
        <f>IF(AND(מרקובחצי[[#This Row],[CycleNumber]]&lt;$B131,SUM(מרקובחצי[[#This Row],[23]],V131)=2),1,"")</f>
        <v/>
      </c>
      <c r="AE130" s="19" t="str">
        <f>IF(AND(מרקובחצי[[#This Row],[CycleNumber]]&lt;$B131,SUM(מרקובחצי[[#This Row],[23]],W131)=2),1,"")</f>
        <v/>
      </c>
      <c r="AF130" s="19" t="str">
        <f>IF(AND(מרקובחצי[[#This Row],[CycleNumber]]&lt;$B131,SUM(מרקובחצי[[#This Row],[31]],O131)=2),1,"")</f>
        <v/>
      </c>
      <c r="AG130" s="19" t="str">
        <f>IF(AND(מרקובחצי[[#This Row],[CycleNumber]]&lt;$B131,SUM(מרקובחצי[[#This Row],[31]],P131)=2),1,"")</f>
        <v/>
      </c>
      <c r="AH130" s="19" t="str">
        <f>IF(AND(מרקובחצי[[#This Row],[CycleNumber]]&lt;$B131,SUM(מרקובחצי[[#This Row],[31]],Q131)=2),1,"")</f>
        <v/>
      </c>
      <c r="AI130" s="19" t="str">
        <f>IF(AND(מרקובחצי[[#This Row],[CycleNumber]]&lt;$B131,SUM(U130:U131)=2),1,"")</f>
        <v/>
      </c>
      <c r="AJ130" s="19" t="str">
        <f>IF(AND(מרקובחצי[[#This Row],[CycleNumber]]&lt;$B131,SUM(מרקובחצי[[#This Row],[32]],O131)=2),1,"")</f>
        <v/>
      </c>
      <c r="AK130" s="19" t="str">
        <f>IF(AND(מרקובחצי[[#This Row],[CycleNumber]]&lt;$B131,SUM(מרקובחצי[[#This Row],[32]],P131)=2),1,"")</f>
        <v/>
      </c>
      <c r="AL130" s="19" t="str">
        <f>IF(AND(מרקובחצי[[#This Row],[CycleNumber]]&lt;$B131,SUM(מרקובחצי[[#This Row],[32]],Q131)=2),1,"")</f>
        <v/>
      </c>
      <c r="AM130" s="19" t="str">
        <f>IF(AND(מרקובחצי[[#This Row],[CycleNumber]]&lt;$B131,SUM(V130:V131)=2),1,"")</f>
        <v/>
      </c>
      <c r="AN130" s="19" t="str">
        <f>IF(AND(מרקובחצי[[#This Row],[CycleNumber]]&lt;$B131,SUM(מרקובחצי[[#This Row],[33]],O131)=2),1,"")</f>
        <v/>
      </c>
      <c r="AO130" s="19" t="str">
        <f>IF(AND(מרקובחצי[[#This Row],[CycleNumber]]&lt;$B131,SUM(מרקובחצי[[#This Row],[33]],P131)=2),1,"")</f>
        <v/>
      </c>
      <c r="AP130" s="19" t="str">
        <f>IF(AND(מרקובחצי[[#This Row],[CycleNumber]]&lt;$B131,SUM(מרקובחצי[[#This Row],[33]],Q131)=2),1,"")</f>
        <v/>
      </c>
      <c r="AQ130" s="19" t="str">
        <f>IF(AND(מרקובחצי[[#This Row],[CycleNumber]]&lt;$B131,SUM(W130:W131)=2),1,"")</f>
        <v/>
      </c>
      <c r="AR130" s="19" t="str">
        <f>IF(AND(מרקובחצי[[#This Row],[CycleNumber]]&lt;$B131,SUM(מרקובחצי[[#This Row],[12]],S131)=2),1,"")</f>
        <v/>
      </c>
      <c r="AS130" s="19">
        <f>IF(AND(מרקובחצי[[#This Row],[CycleNumber]]&lt;$B131,SUM(מרקובחצי[[#This Row],[22]],V131)=2),1,"")</f>
        <v>1</v>
      </c>
      <c r="AT130" s="21">
        <f>SUM(מרקובחצי[[#This Row],[11]:[33]])</f>
        <v>1</v>
      </c>
    </row>
    <row r="131" spans="1:46" ht="15.6" x14ac:dyDescent="0.25">
      <c r="A131" s="19" t="s">
        <v>15</v>
      </c>
      <c r="B131" s="19">
        <v>6</v>
      </c>
      <c r="C131">
        <v>29</v>
      </c>
      <c r="D131" s="19">
        <f>מרקובחצי[[#This Row],[LengthofCycle]]+1</f>
        <v>30</v>
      </c>
      <c r="E131" t="str">
        <f>IF(IFERROR(LOOKUP(מרקובחצי[[#This Row],[ClientID]],קביעויות[הפלגה]),FALSE)=מרקובחצי[[#This Row],[ClientID]],1,"")</f>
        <v/>
      </c>
      <c r="F131" t="str">
        <f>IF(IFERROR(LOOKUP(מרקובחצי[[#This Row],[ClientID]],סוגחציקבוע[S31]),FALSE)=מרקובחצי[[#This Row],[ClientID]],1,"")</f>
        <v/>
      </c>
      <c r="G131">
        <f>IF(IFERROR(LOOKUP(מרקובחצי[[#This Row],[ClientID]],סוגחציקבוע[S32]),FALSE)=מרקובחצי[[#This Row],[ClientID]],1,"")</f>
        <v>1</v>
      </c>
      <c r="H131" t="str">
        <f>IF(IFERROR(LOOKUP(מרקובחצי[[#This Row],[ClientID]],סוגחציקבוע[S33]),FALSE)=מרקובחצי[[#This Row],[ClientID]],1,"")</f>
        <v/>
      </c>
      <c r="I131" t="str">
        <f>IF(IFERROR(LOOKUP(מרקובחצי[[#This Row],[ClientID]],סוגחציקבוע[S32&amp;33]),FALSE)=מרקובחצי[[#This Row],[ClientID]],1,"")</f>
        <v/>
      </c>
      <c r="J131" s="19">
        <f>IF(SUM(מרקובחצי[[#This Row],[11]:[13]])=1,מרקובחצי[[#This Row],[עד ועד]],IF(SUM(R130:T131)=1,IF(מרקובחצי[[#This Row],[עד ועד]]&lt;J130,מרקובחצי[[#This Row],[עד ועד]],J130),J130))</f>
        <v>29</v>
      </c>
      <c r="K131" s="19">
        <f>IF(SUM(מרקובחצי[[#This Row],[11]:[13]])=1,מרקובחצי[[#This Row],[עד ועד]],IF(SUM(R130:T131)=1,IF(מרקובחצי[[#This Row],[עד ועד]]&gt;K130,מרקובחצי[[#This Row],[עד ועד]],K130),K130))</f>
        <v>31</v>
      </c>
      <c r="L131" s="19">
        <f>IF(AND(SUM(מרקובחצי[[#This Row],[31]:[33]])=1,SUM(U130:W130)=0),מרקובחצי[[#This Row],[מקס]]-מרקובחצי[[#This Row],[מינ]],"")</f>
        <v>2</v>
      </c>
      <c r="M13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1" s="19" t="str">
        <f t="shared" si="2"/>
        <v>S22</v>
      </c>
      <c r="O131" s="19" t="str">
        <f>IF(מרקובחצי[[#This Row],[קבעה הפלגה?]]=1,"",IF(AND(מרקובחצי[[#This Row],[עד ועד]]&lt;29,OR(מרקובחצי[[#This Row],[CycleNumber]]=1,AND(U130=1,OR(מרקובחצי[[#This Row],[עד ועד]]&lt;J130,מרקובחצי[[#This Row],[עד ועד]]&gt;K130)),AND(V130=1,מרקובחצי[[#This Row],[עד ועד]]&lt;J130),W130=1)),1,""))</f>
        <v/>
      </c>
      <c r="P131" s="19" t="str">
        <f>IF(מרקובחצי[[#This Row],[קבעה הפלגה?]]=1,"",IF(AND(מרקובחצי[[#This Row],[עד ועד]]&gt;28,מרקובחצי[[#This Row],[עד ועד]]&lt;32,OR(מרקובחצי[[#This Row],[CycleNumber]]=1,AND(U130=1),AND(V130=1,OR(מרקובחצי[[#This Row],[עד ועד]]&lt;J130,מרקובחצי[[#This Row],[עד ועד]]&gt;K130)),W130=1)),1,""))</f>
        <v/>
      </c>
      <c r="Q131" s="19" t="str">
        <f>IF(מרקובחצי[[#This Row],[קבעה הפלגה?]]=1,"",IF(AND(מרקובחצי[[#This Row],[עד ועד]]&gt;31,OR(מרקובחצי[[#This Row],[CycleNumber]]=1,AND(U130=1),AND(V130=1,מרקובחצי[[#This Row],[עד ועד]]&gt;K130),AND(W130=1,OR(מרקובחצי[[#This Row],[עד ועד]]&gt;K130,מרקובחצי[[#This Row],[עד ועד]]&lt;J130)))),1,""))</f>
        <v/>
      </c>
      <c r="R131" s="19" t="str">
        <f>IF(מרקובחצי[[#This Row],[CycleNumber]]&gt;1,IF(AND(O130=1,מרקובחצי[[#This Row],[עד ועד]]&lt;29),1,""),"")</f>
        <v/>
      </c>
      <c r="S131" s="19" t="str">
        <f>IF(מרקובחצי[[#This Row],[CycleNumber]]&gt;1,IF(OR(AND(O130=1,מרקובחצי[[#This Row],[עד ועד]]&gt;28),AND(P130=1),AND(Q130=1,מרקובחצי[[#This Row],[עד ועד]]&lt;32)),1,""),"")</f>
        <v/>
      </c>
      <c r="T131" s="19" t="str">
        <f>IF(מרקובחצי[[#This Row],[CycleNumber]]&gt;1,IF(AND(Q130=1,מרקובחצי[[#This Row],[עד ועד]]&gt;31),1,""),"")</f>
        <v/>
      </c>
      <c r="U131" s="19" t="str">
        <f>IF(מרקובחצי[[#This Row],[CycleNumber]]&gt;1,IF(AND(R130=1,מרקובחצי[[#This Row],[עד ועד]]&lt;29),1,IF(AND(U130=1,NOT(OR(מרקובחצי[[#This Row],[עד ועד]]&lt;J130,מרקובחצי[[#This Row],[עד ועד]]&gt;K130))),1,"")),"")</f>
        <v/>
      </c>
      <c r="V131" s="19">
        <f>IF(מרקובחצי[[#This Row],[CycleNumber]]&gt;1,IF(AND(SUM(R130:T130)=1,מרקובחצי[[#This Row],[עד ועד]]&gt;28,מרקובחצי[[#This Row],[עד ועד]]&lt;32),1,IF(OR(S130=1,AND(R130=1,מרקובחצי[[#This Row],[עד ועד]]&gt;28),AND(T130=1,מרקובחצי[[#This Row],[עד ועד]]&lt;32)),1,IF(AND(V130=1,NOT(OR(מרקובחצי[[#This Row],[עד ועד]]&lt;J130,מרקובחצי[[#This Row],[עד ועד]]&gt;K130))),1,""))),"")</f>
        <v>1</v>
      </c>
      <c r="W131" s="19" t="str">
        <f>IF(מרקובחצי[[#This Row],[CycleNumber]]&gt;1,IF(AND(T130=1,מרקובחצי[[#This Row],[עד ועד]]&gt;31),1,IF(AND(W130=1,NOT(OR(מרקובחצי[[#This Row],[עד ועד]]&lt;J130,מרקובחצי[[#This Row],[עד ועד]]&gt;K130))),1,"")),"")</f>
        <v/>
      </c>
      <c r="X131" s="19" t="str">
        <f>IF(AND(מרקובחצי[[#This Row],[CycleNumber]]&lt;$B132,SUM(מרקובחצי[[#This Row],[11]],R132)=2),1,"")</f>
        <v/>
      </c>
      <c r="Y131" s="19" t="str">
        <f>IF(AND(מרקובחצי[[#This Row],[CycleNumber]]&lt;$B132,SUM(מרקובחצי[[#This Row],[11]],S132)=2),1,"")</f>
        <v/>
      </c>
      <c r="Z131" s="19" t="str">
        <f>IF(AND(מרקובחצי[[#This Row],[CycleNumber]]&lt;$B132,SUM(מרקובחצי[[#This Row],[13]],S132)=2),1,"")</f>
        <v/>
      </c>
      <c r="AA131" s="19" t="str">
        <f>IF(AND(מרקובחצי[[#This Row],[CycleNumber]]&lt;$B132,SUM(מרקובחצי[[#This Row],[13]],T132)=2),1,"")</f>
        <v/>
      </c>
      <c r="AB131" s="19" t="str">
        <f>IF(AND(מרקובחצי[[#This Row],[CycleNumber]]&lt;$B132,SUM(מרקובחצי[[#This Row],[21]],U132)=2),1,"")</f>
        <v/>
      </c>
      <c r="AC131" s="19" t="str">
        <f>IF(AND(מרקובחצי[[#This Row],[CycleNumber]]&lt;$B132,SUM(מרקובחצי[[#This Row],[21]],V132)=2),1,"")</f>
        <v/>
      </c>
      <c r="AD131" s="19" t="str">
        <f>IF(AND(מרקובחצי[[#This Row],[CycleNumber]]&lt;$B132,SUM(מרקובחצי[[#This Row],[23]],V132)=2),1,"")</f>
        <v/>
      </c>
      <c r="AE131" s="19" t="str">
        <f>IF(AND(מרקובחצי[[#This Row],[CycleNumber]]&lt;$B132,SUM(מרקובחצי[[#This Row],[23]],W132)=2),1,"")</f>
        <v/>
      </c>
      <c r="AF131" s="19" t="str">
        <f>IF(AND(מרקובחצי[[#This Row],[CycleNumber]]&lt;$B132,SUM(מרקובחצי[[#This Row],[31]],O132)=2),1,"")</f>
        <v/>
      </c>
      <c r="AG131" s="19" t="str">
        <f>IF(AND(מרקובחצי[[#This Row],[CycleNumber]]&lt;$B132,SUM(מרקובחצי[[#This Row],[31]],P132)=2),1,"")</f>
        <v/>
      </c>
      <c r="AH131" s="19" t="str">
        <f>IF(AND(מרקובחצי[[#This Row],[CycleNumber]]&lt;$B132,SUM(מרקובחצי[[#This Row],[31]],Q132)=2),1,"")</f>
        <v/>
      </c>
      <c r="AI131" s="19" t="str">
        <f>IF(AND(מרקובחצי[[#This Row],[CycleNumber]]&lt;$B132,SUM(U131:U132)=2),1,"")</f>
        <v/>
      </c>
      <c r="AJ131" s="19" t="str">
        <f>IF(AND(מרקובחצי[[#This Row],[CycleNumber]]&lt;$B132,SUM(מרקובחצי[[#This Row],[32]],O132)=2),1,"")</f>
        <v/>
      </c>
      <c r="AK131" s="19" t="str">
        <f>IF(AND(מרקובחצי[[#This Row],[CycleNumber]]&lt;$B132,SUM(מרקובחצי[[#This Row],[32]],P132)=2),1,"")</f>
        <v/>
      </c>
      <c r="AL131" s="19" t="str">
        <f>IF(AND(מרקובחצי[[#This Row],[CycleNumber]]&lt;$B132,SUM(מרקובחצי[[#This Row],[32]],Q132)=2),1,"")</f>
        <v/>
      </c>
      <c r="AM131" s="19">
        <f>IF(AND(מרקובחצי[[#This Row],[CycleNumber]]&lt;$B132,SUM(V131:V132)=2),1,"")</f>
        <v>1</v>
      </c>
      <c r="AN131" s="19" t="str">
        <f>IF(AND(מרקובחצי[[#This Row],[CycleNumber]]&lt;$B132,SUM(מרקובחצי[[#This Row],[33]],O132)=2),1,"")</f>
        <v/>
      </c>
      <c r="AO131" s="19" t="str">
        <f>IF(AND(מרקובחצי[[#This Row],[CycleNumber]]&lt;$B132,SUM(מרקובחצי[[#This Row],[33]],P132)=2),1,"")</f>
        <v/>
      </c>
      <c r="AP131" s="19" t="str">
        <f>IF(AND(מרקובחצי[[#This Row],[CycleNumber]]&lt;$B132,SUM(מרקובחצי[[#This Row],[33]],Q132)=2),1,"")</f>
        <v/>
      </c>
      <c r="AQ131" s="19" t="str">
        <f>IF(AND(מרקובחצי[[#This Row],[CycleNumber]]&lt;$B132,SUM(W131:W132)=2),1,"")</f>
        <v/>
      </c>
      <c r="AR131" s="19" t="str">
        <f>IF(AND(מרקובחצי[[#This Row],[CycleNumber]]&lt;$B132,SUM(מרקובחצי[[#This Row],[12]],S132)=2),1,"")</f>
        <v/>
      </c>
      <c r="AS131" s="19" t="str">
        <f>IF(AND(מרקובחצי[[#This Row],[CycleNumber]]&lt;$B132,SUM(מרקובחצי[[#This Row],[22]],V132)=2),1,"")</f>
        <v/>
      </c>
      <c r="AT131" s="21">
        <f>SUM(מרקובחצי[[#This Row],[11]:[33]])</f>
        <v>1</v>
      </c>
    </row>
    <row r="132" spans="1:46" ht="15.6" x14ac:dyDescent="0.25">
      <c r="A132" s="19" t="s">
        <v>15</v>
      </c>
      <c r="B132" s="19">
        <v>7</v>
      </c>
      <c r="C132">
        <v>30</v>
      </c>
      <c r="D132" s="19">
        <f>מרקובחצי[[#This Row],[LengthofCycle]]+1</f>
        <v>31</v>
      </c>
      <c r="E132" t="str">
        <f>IF(IFERROR(LOOKUP(מרקובחצי[[#This Row],[ClientID]],קביעויות[הפלגה]),FALSE)=מרקובחצי[[#This Row],[ClientID]],1,"")</f>
        <v/>
      </c>
      <c r="F132" t="str">
        <f>IF(IFERROR(LOOKUP(מרקובחצי[[#This Row],[ClientID]],סוגחציקבוע[S31]),FALSE)=מרקובחצי[[#This Row],[ClientID]],1,"")</f>
        <v/>
      </c>
      <c r="G132">
        <f>IF(IFERROR(LOOKUP(מרקובחצי[[#This Row],[ClientID]],סוגחציקבוע[S32]),FALSE)=מרקובחצי[[#This Row],[ClientID]],1,"")</f>
        <v>1</v>
      </c>
      <c r="H132" t="str">
        <f>IF(IFERROR(LOOKUP(מרקובחצי[[#This Row],[ClientID]],סוגחציקבוע[S33]),FALSE)=מרקובחצי[[#This Row],[ClientID]],1,"")</f>
        <v/>
      </c>
      <c r="I132" t="str">
        <f>IF(IFERROR(LOOKUP(מרקובחצי[[#This Row],[ClientID]],סוגחציקבוע[S32&amp;33]),FALSE)=מרקובחצי[[#This Row],[ClientID]],1,"")</f>
        <v/>
      </c>
      <c r="J132" s="19">
        <f>IF(SUM(מרקובחצי[[#This Row],[11]:[13]])=1,מרקובחצי[[#This Row],[עד ועד]],IF(SUM(R131:T132)=1,IF(מרקובחצי[[#This Row],[עד ועד]]&lt;J131,מרקובחצי[[#This Row],[עד ועד]],J131),J131))</f>
        <v>29</v>
      </c>
      <c r="K132" s="19">
        <f>IF(SUM(מרקובחצי[[#This Row],[11]:[13]])=1,מרקובחצי[[#This Row],[עד ועד]],IF(SUM(R131:T132)=1,IF(מרקובחצי[[#This Row],[עד ועד]]&gt;K131,מרקובחצי[[#This Row],[עד ועד]],K131),K131))</f>
        <v>31</v>
      </c>
      <c r="L132" s="19" t="str">
        <f>IF(AND(SUM(מרקובחצי[[#This Row],[31]:[33]])=1,SUM(U131:W131)=0),מרקובחצי[[#This Row],[מקס]]-מרקובחצי[[#This Row],[מינ]],"")</f>
        <v/>
      </c>
      <c r="M13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2" s="19" t="str">
        <f t="shared" si="2"/>
        <v>S32</v>
      </c>
      <c r="O132" s="19" t="str">
        <f>IF(מרקובחצי[[#This Row],[קבעה הפלגה?]]=1,"",IF(AND(מרקובחצי[[#This Row],[עד ועד]]&lt;29,OR(מרקובחצי[[#This Row],[CycleNumber]]=1,AND(U131=1,OR(מרקובחצי[[#This Row],[עד ועד]]&lt;J131,מרקובחצי[[#This Row],[עד ועד]]&gt;K131)),AND(V131=1,מרקובחצי[[#This Row],[עד ועד]]&lt;J131),W131=1)),1,""))</f>
        <v/>
      </c>
      <c r="P132" s="19" t="str">
        <f>IF(מרקובחצי[[#This Row],[קבעה הפלגה?]]=1,"",IF(AND(מרקובחצי[[#This Row],[עד ועד]]&gt;28,מרקובחצי[[#This Row],[עד ועד]]&lt;32,OR(מרקובחצי[[#This Row],[CycleNumber]]=1,AND(U131=1),AND(V131=1,OR(מרקובחצי[[#This Row],[עד ועד]]&lt;J131,מרקובחצי[[#This Row],[עד ועד]]&gt;K131)),W131=1)),1,""))</f>
        <v/>
      </c>
      <c r="Q132" s="19" t="str">
        <f>IF(מרקובחצי[[#This Row],[קבעה הפלגה?]]=1,"",IF(AND(מרקובחצי[[#This Row],[עד ועד]]&gt;31,OR(מרקובחצי[[#This Row],[CycleNumber]]=1,AND(U131=1),AND(V131=1,מרקובחצי[[#This Row],[עד ועד]]&gt;K131),AND(W131=1,OR(מרקובחצי[[#This Row],[עד ועד]]&gt;K131,מרקובחצי[[#This Row],[עד ועד]]&lt;J131)))),1,""))</f>
        <v/>
      </c>
      <c r="R132" s="19" t="str">
        <f>IF(מרקובחצי[[#This Row],[CycleNumber]]&gt;1,IF(AND(O131=1,מרקובחצי[[#This Row],[עד ועד]]&lt;29),1,""),"")</f>
        <v/>
      </c>
      <c r="S132" s="19" t="str">
        <f>IF(מרקובחצי[[#This Row],[CycleNumber]]&gt;1,IF(OR(AND(O131=1,מרקובחצי[[#This Row],[עד ועד]]&gt;28),AND(P131=1),AND(Q131=1,מרקובחצי[[#This Row],[עד ועד]]&lt;32)),1,""),"")</f>
        <v/>
      </c>
      <c r="T132" s="19" t="str">
        <f>IF(מרקובחצי[[#This Row],[CycleNumber]]&gt;1,IF(AND(Q131=1,מרקובחצי[[#This Row],[עד ועד]]&gt;31),1,""),"")</f>
        <v/>
      </c>
      <c r="U132" s="19" t="str">
        <f>IF(מרקובחצי[[#This Row],[CycleNumber]]&gt;1,IF(AND(R131=1,מרקובחצי[[#This Row],[עד ועד]]&lt;29),1,IF(AND(U131=1,NOT(OR(מרקובחצי[[#This Row],[עד ועד]]&lt;J131,מרקובחצי[[#This Row],[עד ועד]]&gt;K131))),1,"")),"")</f>
        <v/>
      </c>
      <c r="V132" s="19">
        <f>IF(מרקובחצי[[#This Row],[CycleNumber]]&gt;1,IF(AND(SUM(R131:T131)=1,מרקובחצי[[#This Row],[עד ועד]]&gt;28,מרקובחצי[[#This Row],[עד ועד]]&lt;32),1,IF(OR(S131=1,AND(R131=1,מרקובחצי[[#This Row],[עד ועד]]&gt;28),AND(T131=1,מרקובחצי[[#This Row],[עד ועד]]&lt;32)),1,IF(AND(V131=1,NOT(OR(מרקובחצי[[#This Row],[עד ועד]]&lt;J131,מרקובחצי[[#This Row],[עד ועד]]&gt;K131))),1,""))),"")</f>
        <v>1</v>
      </c>
      <c r="W132" s="19" t="str">
        <f>IF(מרקובחצי[[#This Row],[CycleNumber]]&gt;1,IF(AND(T131=1,מרקובחצי[[#This Row],[עד ועד]]&gt;31),1,IF(AND(W131=1,NOT(OR(מרקובחצי[[#This Row],[עד ועד]]&lt;J131,מרקובחצי[[#This Row],[עד ועד]]&gt;K131))),1,"")),"")</f>
        <v/>
      </c>
      <c r="X132" s="19" t="str">
        <f>IF(AND(מרקובחצי[[#This Row],[CycleNumber]]&lt;$B133,SUM(מרקובחצי[[#This Row],[11]],R133)=2),1,"")</f>
        <v/>
      </c>
      <c r="Y132" s="19" t="str">
        <f>IF(AND(מרקובחצי[[#This Row],[CycleNumber]]&lt;$B133,SUM(מרקובחצי[[#This Row],[11]],S133)=2),1,"")</f>
        <v/>
      </c>
      <c r="Z132" s="19" t="str">
        <f>IF(AND(מרקובחצי[[#This Row],[CycleNumber]]&lt;$B133,SUM(מרקובחצי[[#This Row],[13]],S133)=2),1,"")</f>
        <v/>
      </c>
      <c r="AA132" s="19" t="str">
        <f>IF(AND(מרקובחצי[[#This Row],[CycleNumber]]&lt;$B133,SUM(מרקובחצי[[#This Row],[13]],T133)=2),1,"")</f>
        <v/>
      </c>
      <c r="AB132" s="19" t="str">
        <f>IF(AND(מרקובחצי[[#This Row],[CycleNumber]]&lt;$B133,SUM(מרקובחצי[[#This Row],[21]],U133)=2),1,"")</f>
        <v/>
      </c>
      <c r="AC132" s="19" t="str">
        <f>IF(AND(מרקובחצי[[#This Row],[CycleNumber]]&lt;$B133,SUM(מרקובחצי[[#This Row],[21]],V133)=2),1,"")</f>
        <v/>
      </c>
      <c r="AD132" s="19" t="str">
        <f>IF(AND(מרקובחצי[[#This Row],[CycleNumber]]&lt;$B133,SUM(מרקובחצי[[#This Row],[23]],V133)=2),1,"")</f>
        <v/>
      </c>
      <c r="AE132" s="19" t="str">
        <f>IF(AND(מרקובחצי[[#This Row],[CycleNumber]]&lt;$B133,SUM(מרקובחצי[[#This Row],[23]],W133)=2),1,"")</f>
        <v/>
      </c>
      <c r="AF132" s="19" t="str">
        <f>IF(AND(מרקובחצי[[#This Row],[CycleNumber]]&lt;$B133,SUM(מרקובחצי[[#This Row],[31]],O133)=2),1,"")</f>
        <v/>
      </c>
      <c r="AG132" s="19" t="str">
        <f>IF(AND(מרקובחצי[[#This Row],[CycleNumber]]&lt;$B133,SUM(מרקובחצי[[#This Row],[31]],P133)=2),1,"")</f>
        <v/>
      </c>
      <c r="AH132" s="19" t="str">
        <f>IF(AND(מרקובחצי[[#This Row],[CycleNumber]]&lt;$B133,SUM(מרקובחצי[[#This Row],[31]],Q133)=2),1,"")</f>
        <v/>
      </c>
      <c r="AI132" s="19" t="str">
        <f>IF(AND(מרקובחצי[[#This Row],[CycleNumber]]&lt;$B133,SUM(U132:U133)=2),1,"")</f>
        <v/>
      </c>
      <c r="AJ132" s="19" t="str">
        <f>IF(AND(מרקובחצי[[#This Row],[CycleNumber]]&lt;$B133,SUM(מרקובחצי[[#This Row],[32]],O133)=2),1,"")</f>
        <v/>
      </c>
      <c r="AK132" s="19" t="str">
        <f>IF(AND(מרקובחצי[[#This Row],[CycleNumber]]&lt;$B133,SUM(מרקובחצי[[#This Row],[32]],P133)=2),1,"")</f>
        <v/>
      </c>
      <c r="AL132" s="19" t="str">
        <f>IF(AND(מרקובחצי[[#This Row],[CycleNumber]]&lt;$B133,SUM(מרקובחצי[[#This Row],[32]],Q133)=2),1,"")</f>
        <v/>
      </c>
      <c r="AM132" s="19">
        <f>IF(AND(מרקובחצי[[#This Row],[CycleNumber]]&lt;$B133,SUM(V132:V133)=2),1,"")</f>
        <v>1</v>
      </c>
      <c r="AN132" s="19" t="str">
        <f>IF(AND(מרקובחצי[[#This Row],[CycleNumber]]&lt;$B133,SUM(מרקובחצי[[#This Row],[33]],O133)=2),1,"")</f>
        <v/>
      </c>
      <c r="AO132" s="19" t="str">
        <f>IF(AND(מרקובחצי[[#This Row],[CycleNumber]]&lt;$B133,SUM(מרקובחצי[[#This Row],[33]],P133)=2),1,"")</f>
        <v/>
      </c>
      <c r="AP132" s="19" t="str">
        <f>IF(AND(מרקובחצי[[#This Row],[CycleNumber]]&lt;$B133,SUM(מרקובחצי[[#This Row],[33]],Q133)=2),1,"")</f>
        <v/>
      </c>
      <c r="AQ132" s="19" t="str">
        <f>IF(AND(מרקובחצי[[#This Row],[CycleNumber]]&lt;$B133,SUM(W132:W133)=2),1,"")</f>
        <v/>
      </c>
      <c r="AR132" s="19" t="str">
        <f>IF(AND(מרקובחצי[[#This Row],[CycleNumber]]&lt;$B133,SUM(מרקובחצי[[#This Row],[12]],S133)=2),1,"")</f>
        <v/>
      </c>
      <c r="AS132" s="19" t="str">
        <f>IF(AND(מרקובחצי[[#This Row],[CycleNumber]]&lt;$B133,SUM(מרקובחצי[[#This Row],[22]],V133)=2),1,"")</f>
        <v/>
      </c>
      <c r="AT132" s="21">
        <f>SUM(מרקובחצי[[#This Row],[11]:[33]])</f>
        <v>1</v>
      </c>
    </row>
    <row r="133" spans="1:46" ht="15.6" x14ac:dyDescent="0.25">
      <c r="A133" s="19" t="s">
        <v>15</v>
      </c>
      <c r="B133" s="19">
        <v>8</v>
      </c>
      <c r="C133">
        <v>29</v>
      </c>
      <c r="D133" s="19">
        <f>מרקובחצי[[#This Row],[LengthofCycle]]+1</f>
        <v>30</v>
      </c>
      <c r="E133" t="str">
        <f>IF(IFERROR(LOOKUP(מרקובחצי[[#This Row],[ClientID]],קביעויות[הפלגה]),FALSE)=מרקובחצי[[#This Row],[ClientID]],1,"")</f>
        <v/>
      </c>
      <c r="F133" t="str">
        <f>IF(IFERROR(LOOKUP(מרקובחצי[[#This Row],[ClientID]],סוגחציקבוע[S31]),FALSE)=מרקובחצי[[#This Row],[ClientID]],1,"")</f>
        <v/>
      </c>
      <c r="G133">
        <f>IF(IFERROR(LOOKUP(מרקובחצי[[#This Row],[ClientID]],סוגחציקבוע[S32]),FALSE)=מרקובחצי[[#This Row],[ClientID]],1,"")</f>
        <v>1</v>
      </c>
      <c r="H133" t="str">
        <f>IF(IFERROR(LOOKUP(מרקובחצי[[#This Row],[ClientID]],סוגחציקבוע[S33]),FALSE)=מרקובחצי[[#This Row],[ClientID]],1,"")</f>
        <v/>
      </c>
      <c r="I133" t="str">
        <f>IF(IFERROR(LOOKUP(מרקובחצי[[#This Row],[ClientID]],סוגחציקבוע[S32&amp;33]),FALSE)=מרקובחצי[[#This Row],[ClientID]],1,"")</f>
        <v/>
      </c>
      <c r="J133" s="19">
        <f>IF(SUM(מרקובחצי[[#This Row],[11]:[13]])=1,מרקובחצי[[#This Row],[עד ועד]],IF(SUM(R132:T133)=1,IF(מרקובחצי[[#This Row],[עד ועד]]&lt;J132,מרקובחצי[[#This Row],[עד ועד]],J132),J132))</f>
        <v>29</v>
      </c>
      <c r="K133" s="19">
        <f>IF(SUM(מרקובחצי[[#This Row],[11]:[13]])=1,מרקובחצי[[#This Row],[עד ועד]],IF(SUM(R132:T133)=1,IF(מרקובחצי[[#This Row],[עד ועד]]&gt;K132,מרקובחצי[[#This Row],[עד ועד]],K132),K132))</f>
        <v>31</v>
      </c>
      <c r="L133" s="19" t="str">
        <f>IF(AND(SUM(מרקובחצי[[#This Row],[31]:[33]])=1,SUM(U132:W132)=0),מרקובחצי[[#This Row],[מקס]]-מרקובחצי[[#This Row],[מינ]],"")</f>
        <v/>
      </c>
      <c r="M13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3" s="19" t="str">
        <f t="shared" si="2"/>
        <v>S32</v>
      </c>
      <c r="O133" s="19" t="str">
        <f>IF(מרקובחצי[[#This Row],[קבעה הפלגה?]]=1,"",IF(AND(מרקובחצי[[#This Row],[עד ועד]]&lt;29,OR(מרקובחצי[[#This Row],[CycleNumber]]=1,AND(U132=1,OR(מרקובחצי[[#This Row],[עד ועד]]&lt;J132,מרקובחצי[[#This Row],[עד ועד]]&gt;K132)),AND(V132=1,מרקובחצי[[#This Row],[עד ועד]]&lt;J132),W132=1)),1,""))</f>
        <v/>
      </c>
      <c r="P133" s="19" t="str">
        <f>IF(מרקובחצי[[#This Row],[קבעה הפלגה?]]=1,"",IF(AND(מרקובחצי[[#This Row],[עד ועד]]&gt;28,מרקובחצי[[#This Row],[עד ועד]]&lt;32,OR(מרקובחצי[[#This Row],[CycleNumber]]=1,AND(U132=1),AND(V132=1,OR(מרקובחצי[[#This Row],[עד ועד]]&lt;J132,מרקובחצי[[#This Row],[עד ועד]]&gt;K132)),W132=1)),1,""))</f>
        <v/>
      </c>
      <c r="Q133" s="19" t="str">
        <f>IF(מרקובחצי[[#This Row],[קבעה הפלגה?]]=1,"",IF(AND(מרקובחצי[[#This Row],[עד ועד]]&gt;31,OR(מרקובחצי[[#This Row],[CycleNumber]]=1,AND(U132=1),AND(V132=1,מרקובחצי[[#This Row],[עד ועד]]&gt;K132),AND(W132=1,OR(מרקובחצי[[#This Row],[עד ועד]]&gt;K132,מרקובחצי[[#This Row],[עד ועד]]&lt;J132)))),1,""))</f>
        <v/>
      </c>
      <c r="R133" s="19" t="str">
        <f>IF(מרקובחצי[[#This Row],[CycleNumber]]&gt;1,IF(AND(O132=1,מרקובחצי[[#This Row],[עד ועד]]&lt;29),1,""),"")</f>
        <v/>
      </c>
      <c r="S133" s="19" t="str">
        <f>IF(מרקובחצי[[#This Row],[CycleNumber]]&gt;1,IF(OR(AND(O132=1,מרקובחצי[[#This Row],[עד ועד]]&gt;28),AND(P132=1),AND(Q132=1,מרקובחצי[[#This Row],[עד ועד]]&lt;32)),1,""),"")</f>
        <v/>
      </c>
      <c r="T133" s="19" t="str">
        <f>IF(מרקובחצי[[#This Row],[CycleNumber]]&gt;1,IF(AND(Q132=1,מרקובחצי[[#This Row],[עד ועד]]&gt;31),1,""),"")</f>
        <v/>
      </c>
      <c r="U133" s="19" t="str">
        <f>IF(מרקובחצי[[#This Row],[CycleNumber]]&gt;1,IF(AND(R132=1,מרקובחצי[[#This Row],[עד ועד]]&lt;29),1,IF(AND(U132=1,NOT(OR(מרקובחצי[[#This Row],[עד ועד]]&lt;J132,מרקובחצי[[#This Row],[עד ועד]]&gt;K132))),1,"")),"")</f>
        <v/>
      </c>
      <c r="V133" s="19">
        <f>IF(מרקובחצי[[#This Row],[CycleNumber]]&gt;1,IF(AND(SUM(R132:T132)=1,מרקובחצי[[#This Row],[עד ועד]]&gt;28,מרקובחצי[[#This Row],[עד ועד]]&lt;32),1,IF(OR(S132=1,AND(R132=1,מרקובחצי[[#This Row],[עד ועד]]&gt;28),AND(T132=1,מרקובחצי[[#This Row],[עד ועד]]&lt;32)),1,IF(AND(V132=1,NOT(OR(מרקובחצי[[#This Row],[עד ועד]]&lt;J132,מרקובחצי[[#This Row],[עד ועד]]&gt;K132))),1,""))),"")</f>
        <v>1</v>
      </c>
      <c r="W133" s="19" t="str">
        <f>IF(מרקובחצי[[#This Row],[CycleNumber]]&gt;1,IF(AND(T132=1,מרקובחצי[[#This Row],[עד ועד]]&gt;31),1,IF(AND(W132=1,NOT(OR(מרקובחצי[[#This Row],[עד ועד]]&lt;J132,מרקובחצי[[#This Row],[עד ועד]]&gt;K132))),1,"")),"")</f>
        <v/>
      </c>
      <c r="X133" s="19" t="str">
        <f>IF(AND(מרקובחצי[[#This Row],[CycleNumber]]&lt;$B134,SUM(מרקובחצי[[#This Row],[11]],R134)=2),1,"")</f>
        <v/>
      </c>
      <c r="Y133" s="19" t="str">
        <f>IF(AND(מרקובחצי[[#This Row],[CycleNumber]]&lt;$B134,SUM(מרקובחצי[[#This Row],[11]],S134)=2),1,"")</f>
        <v/>
      </c>
      <c r="Z133" s="19" t="str">
        <f>IF(AND(מרקובחצי[[#This Row],[CycleNumber]]&lt;$B134,SUM(מרקובחצי[[#This Row],[13]],S134)=2),1,"")</f>
        <v/>
      </c>
      <c r="AA133" s="19" t="str">
        <f>IF(AND(מרקובחצי[[#This Row],[CycleNumber]]&lt;$B134,SUM(מרקובחצי[[#This Row],[13]],T134)=2),1,"")</f>
        <v/>
      </c>
      <c r="AB133" s="19" t="str">
        <f>IF(AND(מרקובחצי[[#This Row],[CycleNumber]]&lt;$B134,SUM(מרקובחצי[[#This Row],[21]],U134)=2),1,"")</f>
        <v/>
      </c>
      <c r="AC133" s="19" t="str">
        <f>IF(AND(מרקובחצי[[#This Row],[CycleNumber]]&lt;$B134,SUM(מרקובחצי[[#This Row],[21]],V134)=2),1,"")</f>
        <v/>
      </c>
      <c r="AD133" s="19" t="str">
        <f>IF(AND(מרקובחצי[[#This Row],[CycleNumber]]&lt;$B134,SUM(מרקובחצי[[#This Row],[23]],V134)=2),1,"")</f>
        <v/>
      </c>
      <c r="AE133" s="19" t="str">
        <f>IF(AND(מרקובחצי[[#This Row],[CycleNumber]]&lt;$B134,SUM(מרקובחצי[[#This Row],[23]],W134)=2),1,"")</f>
        <v/>
      </c>
      <c r="AF133" s="19" t="str">
        <f>IF(AND(מרקובחצי[[#This Row],[CycleNumber]]&lt;$B134,SUM(מרקובחצי[[#This Row],[31]],O134)=2),1,"")</f>
        <v/>
      </c>
      <c r="AG133" s="19" t="str">
        <f>IF(AND(מרקובחצי[[#This Row],[CycleNumber]]&lt;$B134,SUM(מרקובחצי[[#This Row],[31]],P134)=2),1,"")</f>
        <v/>
      </c>
      <c r="AH133" s="19" t="str">
        <f>IF(AND(מרקובחצי[[#This Row],[CycleNumber]]&lt;$B134,SUM(מרקובחצי[[#This Row],[31]],Q134)=2),1,"")</f>
        <v/>
      </c>
      <c r="AI133" s="19" t="str">
        <f>IF(AND(מרקובחצי[[#This Row],[CycleNumber]]&lt;$B134,SUM(U133:U134)=2),1,"")</f>
        <v/>
      </c>
      <c r="AJ133" s="19" t="str">
        <f>IF(AND(מרקובחצי[[#This Row],[CycleNumber]]&lt;$B134,SUM(מרקובחצי[[#This Row],[32]],O134)=2),1,"")</f>
        <v/>
      </c>
      <c r="AK133" s="19" t="str">
        <f>IF(AND(מרקובחצי[[#This Row],[CycleNumber]]&lt;$B134,SUM(מרקובחצי[[#This Row],[32]],P134)=2),1,"")</f>
        <v/>
      </c>
      <c r="AL133" s="19" t="str">
        <f>IF(AND(מרקובחצי[[#This Row],[CycleNumber]]&lt;$B134,SUM(מרקובחצי[[#This Row],[32]],Q134)=2),1,"")</f>
        <v/>
      </c>
      <c r="AM133" s="19" t="str">
        <f>IF(AND(מרקובחצי[[#This Row],[CycleNumber]]&lt;$B134,SUM(V133:V134)=2),1,"")</f>
        <v/>
      </c>
      <c r="AN133" s="19" t="str">
        <f>IF(AND(מרקובחצי[[#This Row],[CycleNumber]]&lt;$B134,SUM(מרקובחצי[[#This Row],[33]],O134)=2),1,"")</f>
        <v/>
      </c>
      <c r="AO133" s="19" t="str">
        <f>IF(AND(מרקובחצי[[#This Row],[CycleNumber]]&lt;$B134,SUM(מרקובחצי[[#This Row],[33]],P134)=2),1,"")</f>
        <v/>
      </c>
      <c r="AP133" s="19" t="str">
        <f>IF(AND(מרקובחצי[[#This Row],[CycleNumber]]&lt;$B134,SUM(מרקובחצי[[#This Row],[33]],Q134)=2),1,"")</f>
        <v/>
      </c>
      <c r="AQ133" s="19" t="str">
        <f>IF(AND(מרקובחצי[[#This Row],[CycleNumber]]&lt;$B134,SUM(W133:W134)=2),1,"")</f>
        <v/>
      </c>
      <c r="AR133" s="19" t="str">
        <f>IF(AND(מרקובחצי[[#This Row],[CycleNumber]]&lt;$B134,SUM(מרקובחצי[[#This Row],[12]],S134)=2),1,"")</f>
        <v/>
      </c>
      <c r="AS133" s="19" t="str">
        <f>IF(AND(מרקובחצי[[#This Row],[CycleNumber]]&lt;$B134,SUM(מרקובחצי[[#This Row],[22]],V134)=2),1,"")</f>
        <v/>
      </c>
      <c r="AT133" s="21">
        <f>SUM(מרקובחצי[[#This Row],[11]:[33]])</f>
        <v>1</v>
      </c>
    </row>
    <row r="134" spans="1:46" ht="15.6" x14ac:dyDescent="0.25">
      <c r="A134" s="19" t="s">
        <v>16</v>
      </c>
      <c r="B134" s="19">
        <v>1</v>
      </c>
      <c r="C134">
        <v>30</v>
      </c>
      <c r="D134" s="19">
        <f>מרקובחצי[[#This Row],[LengthofCycle]]+1</f>
        <v>31</v>
      </c>
      <c r="E134" t="str">
        <f>IF(IFERROR(LOOKUP(מרקובחצי[[#This Row],[ClientID]],קביעויות[הפלגה]),FALSE)=מרקובחצי[[#This Row],[ClientID]],1,"")</f>
        <v/>
      </c>
      <c r="F134" t="str">
        <f>IF(IFERROR(LOOKUP(מרקובחצי[[#This Row],[ClientID]],סוגחציקבוע[S31]),FALSE)=מרקובחצי[[#This Row],[ClientID]],1,"")</f>
        <v/>
      </c>
      <c r="G134">
        <f>IF(IFERROR(LOOKUP(מרקובחצי[[#This Row],[ClientID]],סוגחציקבוע[S32]),FALSE)=מרקובחצי[[#This Row],[ClientID]],1,"")</f>
        <v>1</v>
      </c>
      <c r="H134" t="str">
        <f>IF(IFERROR(LOOKUP(מרקובחצי[[#This Row],[ClientID]],סוגחציקבוע[S33]),FALSE)=מרקובחצי[[#This Row],[ClientID]],1,"")</f>
        <v/>
      </c>
      <c r="I134" t="str">
        <f>IF(IFERROR(LOOKUP(מרקובחצי[[#This Row],[ClientID]],סוגחציקבוע[S32&amp;33]),FALSE)=מרקובחצי[[#This Row],[ClientID]],1,"")</f>
        <v/>
      </c>
      <c r="J134" s="19">
        <f>IF(SUM(מרקובחצי[[#This Row],[11]:[13]])=1,מרקובחצי[[#This Row],[עד ועד]],IF(SUM(R133:T134)=1,IF(מרקובחצי[[#This Row],[עד ועד]]&lt;J133,מרקובחצי[[#This Row],[עד ועד]],J133),J133))</f>
        <v>31</v>
      </c>
      <c r="K134" s="19">
        <f>IF(SUM(מרקובחצי[[#This Row],[11]:[13]])=1,מרקובחצי[[#This Row],[עד ועד]],IF(SUM(R133:T134)=1,IF(מרקובחצי[[#This Row],[עד ועד]]&gt;K133,מרקובחצי[[#This Row],[עד ועד]],K133),K133))</f>
        <v>31</v>
      </c>
      <c r="L134" s="19" t="str">
        <f>IF(AND(SUM(מרקובחצי[[#This Row],[31]:[33]])=1,SUM(U133:W133)=0),מרקובחצי[[#This Row],[מקס]]-מרקובחצי[[#This Row],[מינ]],"")</f>
        <v/>
      </c>
      <c r="M13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34" s="19" t="str">
        <f t="shared" si="2"/>
        <v>S32</v>
      </c>
      <c r="O134" s="19" t="str">
        <f>IF(מרקובחצי[[#This Row],[קבעה הפלגה?]]=1,"",IF(AND(מרקובחצי[[#This Row],[עד ועד]]&lt;29,OR(מרקובחצי[[#This Row],[CycleNumber]]=1,AND(U133=1,OR(מרקובחצי[[#This Row],[עד ועד]]&lt;J133,מרקובחצי[[#This Row],[עד ועד]]&gt;K133)),AND(V133=1,מרקובחצי[[#This Row],[עד ועד]]&lt;J133),W133=1)),1,""))</f>
        <v/>
      </c>
      <c r="P134" s="19">
        <f>IF(מרקובחצי[[#This Row],[קבעה הפלגה?]]=1,"",IF(AND(מרקובחצי[[#This Row],[עד ועד]]&gt;28,מרקובחצי[[#This Row],[עד ועד]]&lt;32,OR(מרקובחצי[[#This Row],[CycleNumber]]=1,AND(U133=1),AND(V133=1,OR(מרקובחצי[[#This Row],[עד ועד]]&lt;J133,מרקובחצי[[#This Row],[עד ועד]]&gt;K133)),W133=1)),1,""))</f>
        <v>1</v>
      </c>
      <c r="Q134" s="19" t="str">
        <f>IF(מרקובחצי[[#This Row],[קבעה הפלגה?]]=1,"",IF(AND(מרקובחצי[[#This Row],[עד ועד]]&gt;31,OR(מרקובחצי[[#This Row],[CycleNumber]]=1,AND(U133=1),AND(V133=1,מרקובחצי[[#This Row],[עד ועד]]&gt;K133),AND(W133=1,OR(מרקובחצי[[#This Row],[עד ועד]]&gt;K133,מרקובחצי[[#This Row],[עד ועד]]&lt;J133)))),1,""))</f>
        <v/>
      </c>
      <c r="R134" s="19" t="str">
        <f>IF(מרקובחצי[[#This Row],[CycleNumber]]&gt;1,IF(AND(O133=1,מרקובחצי[[#This Row],[עד ועד]]&lt;29),1,""),"")</f>
        <v/>
      </c>
      <c r="S134" s="19" t="str">
        <f>IF(מרקובחצי[[#This Row],[CycleNumber]]&gt;1,IF(OR(AND(O133=1,מרקובחצי[[#This Row],[עד ועד]]&gt;28),AND(P133=1),AND(Q133=1,מרקובחצי[[#This Row],[עד ועד]]&lt;32)),1,""),"")</f>
        <v/>
      </c>
      <c r="T134" s="19" t="str">
        <f>IF(מרקובחצי[[#This Row],[CycleNumber]]&gt;1,IF(AND(Q133=1,מרקובחצי[[#This Row],[עד ועד]]&gt;31),1,""),"")</f>
        <v/>
      </c>
      <c r="U134" s="19" t="str">
        <f>IF(מרקובחצי[[#This Row],[CycleNumber]]&gt;1,IF(AND(R133=1,מרקובחצי[[#This Row],[עד ועד]]&lt;29),1,IF(AND(U133=1,NOT(OR(מרקובחצי[[#This Row],[עד ועד]]&lt;J133,מרקובחצי[[#This Row],[עד ועד]]&gt;K133))),1,"")),"")</f>
        <v/>
      </c>
      <c r="V134" s="19" t="str">
        <f>IF(מרקובחצי[[#This Row],[CycleNumber]]&gt;1,IF(AND(SUM(R133:T133)=1,מרקובחצי[[#This Row],[עד ועד]]&gt;28,מרקובחצי[[#This Row],[עד ועד]]&lt;32),1,IF(OR(S133=1,AND(R133=1,מרקובחצי[[#This Row],[עד ועד]]&gt;28),AND(T133=1,מרקובחצי[[#This Row],[עד ועד]]&lt;32)),1,IF(AND(V133=1,NOT(OR(מרקובחצי[[#This Row],[עד ועד]]&lt;J133,מרקובחצי[[#This Row],[עד ועד]]&gt;K133))),1,""))),"")</f>
        <v/>
      </c>
      <c r="W134" s="19" t="str">
        <f>IF(מרקובחצי[[#This Row],[CycleNumber]]&gt;1,IF(AND(T133=1,מרקובחצי[[#This Row],[עד ועד]]&gt;31),1,IF(AND(W133=1,NOT(OR(מרקובחצי[[#This Row],[עד ועד]]&lt;J133,מרקובחצי[[#This Row],[עד ועד]]&gt;K133))),1,"")),"")</f>
        <v/>
      </c>
      <c r="X134" s="19" t="str">
        <f>IF(AND(מרקובחצי[[#This Row],[CycleNumber]]&lt;$B135,SUM(מרקובחצי[[#This Row],[11]],R135)=2),1,"")</f>
        <v/>
      </c>
      <c r="Y134" s="19" t="str">
        <f>IF(AND(מרקובחצי[[#This Row],[CycleNumber]]&lt;$B135,SUM(מרקובחצי[[#This Row],[11]],S135)=2),1,"")</f>
        <v/>
      </c>
      <c r="Z134" s="19" t="str">
        <f>IF(AND(מרקובחצי[[#This Row],[CycleNumber]]&lt;$B135,SUM(מרקובחצי[[#This Row],[13]],S135)=2),1,"")</f>
        <v/>
      </c>
      <c r="AA134" s="19" t="str">
        <f>IF(AND(מרקובחצי[[#This Row],[CycleNumber]]&lt;$B135,SUM(מרקובחצי[[#This Row],[13]],T135)=2),1,"")</f>
        <v/>
      </c>
      <c r="AB134" s="19" t="str">
        <f>IF(AND(מרקובחצי[[#This Row],[CycleNumber]]&lt;$B135,SUM(מרקובחצי[[#This Row],[21]],U135)=2),1,"")</f>
        <v/>
      </c>
      <c r="AC134" s="19" t="str">
        <f>IF(AND(מרקובחצי[[#This Row],[CycleNumber]]&lt;$B135,SUM(מרקובחצי[[#This Row],[21]],V135)=2),1,"")</f>
        <v/>
      </c>
      <c r="AD134" s="19" t="str">
        <f>IF(AND(מרקובחצי[[#This Row],[CycleNumber]]&lt;$B135,SUM(מרקובחצי[[#This Row],[23]],V135)=2),1,"")</f>
        <v/>
      </c>
      <c r="AE134" s="19" t="str">
        <f>IF(AND(מרקובחצי[[#This Row],[CycleNumber]]&lt;$B135,SUM(מרקובחצי[[#This Row],[23]],W135)=2),1,"")</f>
        <v/>
      </c>
      <c r="AF134" s="19" t="str">
        <f>IF(AND(מרקובחצי[[#This Row],[CycleNumber]]&lt;$B135,SUM(מרקובחצי[[#This Row],[31]],O135)=2),1,"")</f>
        <v/>
      </c>
      <c r="AG134" s="19" t="str">
        <f>IF(AND(מרקובחצי[[#This Row],[CycleNumber]]&lt;$B135,SUM(מרקובחצי[[#This Row],[31]],P135)=2),1,"")</f>
        <v/>
      </c>
      <c r="AH134" s="19" t="str">
        <f>IF(AND(מרקובחצי[[#This Row],[CycleNumber]]&lt;$B135,SUM(מרקובחצי[[#This Row],[31]],Q135)=2),1,"")</f>
        <v/>
      </c>
      <c r="AI134" s="19" t="str">
        <f>IF(AND(מרקובחצי[[#This Row],[CycleNumber]]&lt;$B135,SUM(U134:U135)=2),1,"")</f>
        <v/>
      </c>
      <c r="AJ134" s="19" t="str">
        <f>IF(AND(מרקובחצי[[#This Row],[CycleNumber]]&lt;$B135,SUM(מרקובחצי[[#This Row],[32]],O135)=2),1,"")</f>
        <v/>
      </c>
      <c r="AK134" s="19" t="str">
        <f>IF(AND(מרקובחצי[[#This Row],[CycleNumber]]&lt;$B135,SUM(מרקובחצי[[#This Row],[32]],P135)=2),1,"")</f>
        <v/>
      </c>
      <c r="AL134" s="19" t="str">
        <f>IF(AND(מרקובחצי[[#This Row],[CycleNumber]]&lt;$B135,SUM(מרקובחצי[[#This Row],[32]],Q135)=2),1,"")</f>
        <v/>
      </c>
      <c r="AM134" s="19" t="str">
        <f>IF(AND(מרקובחצי[[#This Row],[CycleNumber]]&lt;$B135,SUM(V134:V135)=2),1,"")</f>
        <v/>
      </c>
      <c r="AN134" s="19" t="str">
        <f>IF(AND(מרקובחצי[[#This Row],[CycleNumber]]&lt;$B135,SUM(מרקובחצי[[#This Row],[33]],O135)=2),1,"")</f>
        <v/>
      </c>
      <c r="AO134" s="19" t="str">
        <f>IF(AND(מרקובחצי[[#This Row],[CycleNumber]]&lt;$B135,SUM(מרקובחצי[[#This Row],[33]],P135)=2),1,"")</f>
        <v/>
      </c>
      <c r="AP134" s="19" t="str">
        <f>IF(AND(מרקובחצי[[#This Row],[CycleNumber]]&lt;$B135,SUM(מרקובחצי[[#This Row],[33]],Q135)=2),1,"")</f>
        <v/>
      </c>
      <c r="AQ134" s="19" t="str">
        <f>IF(AND(מרקובחצי[[#This Row],[CycleNumber]]&lt;$B135,SUM(W134:W135)=2),1,"")</f>
        <v/>
      </c>
      <c r="AR134" s="19">
        <f>IF(AND(מרקובחצי[[#This Row],[CycleNumber]]&lt;$B135,SUM(מרקובחצי[[#This Row],[12]],S135)=2),1,"")</f>
        <v>1</v>
      </c>
      <c r="AS134" s="19" t="str">
        <f>IF(AND(מרקובחצי[[#This Row],[CycleNumber]]&lt;$B135,SUM(מרקובחצי[[#This Row],[22]],V135)=2),1,"")</f>
        <v/>
      </c>
      <c r="AT134" s="21">
        <f>SUM(מרקובחצי[[#This Row],[11]:[33]])</f>
        <v>1</v>
      </c>
    </row>
    <row r="135" spans="1:46" ht="15.6" x14ac:dyDescent="0.25">
      <c r="A135" s="19" t="s">
        <v>16</v>
      </c>
      <c r="B135" s="19">
        <v>2</v>
      </c>
      <c r="C135">
        <v>32</v>
      </c>
      <c r="D135" s="19">
        <f>מרקובחצי[[#This Row],[LengthofCycle]]+1</f>
        <v>33</v>
      </c>
      <c r="E135" t="str">
        <f>IF(IFERROR(LOOKUP(מרקובחצי[[#This Row],[ClientID]],קביעויות[הפלגה]),FALSE)=מרקובחצי[[#This Row],[ClientID]],1,"")</f>
        <v/>
      </c>
      <c r="F135" t="str">
        <f>IF(IFERROR(LOOKUP(מרקובחצי[[#This Row],[ClientID]],סוגחציקבוע[S31]),FALSE)=מרקובחצי[[#This Row],[ClientID]],1,"")</f>
        <v/>
      </c>
      <c r="G135">
        <f>IF(IFERROR(LOOKUP(מרקובחצי[[#This Row],[ClientID]],סוגחציקבוע[S32]),FALSE)=מרקובחצי[[#This Row],[ClientID]],1,"")</f>
        <v>1</v>
      </c>
      <c r="H135" t="str">
        <f>IF(IFERROR(LOOKUP(מרקובחצי[[#This Row],[ClientID]],סוגחציקבוע[S33]),FALSE)=מרקובחצי[[#This Row],[ClientID]],1,"")</f>
        <v/>
      </c>
      <c r="I135" t="str">
        <f>IF(IFERROR(LOOKUP(מרקובחצי[[#This Row],[ClientID]],סוגחציקבוע[S32&amp;33]),FALSE)=מרקובחצי[[#This Row],[ClientID]],1,"")</f>
        <v/>
      </c>
      <c r="J135" s="19">
        <f>IF(SUM(מרקובחצי[[#This Row],[11]:[13]])=1,מרקובחצי[[#This Row],[עד ועד]],IF(SUM(R134:T135)=1,IF(מרקובחצי[[#This Row],[עד ועד]]&lt;J134,מרקובחצי[[#This Row],[עד ועד]],J134),J134))</f>
        <v>31</v>
      </c>
      <c r="K135" s="19">
        <f>IF(SUM(מרקובחצי[[#This Row],[11]:[13]])=1,מרקובחצי[[#This Row],[עד ועד]],IF(SUM(R134:T135)=1,IF(מרקובחצי[[#This Row],[עד ועד]]&gt;K134,מרקובחצי[[#This Row],[עד ועד]],K134),K134))</f>
        <v>33</v>
      </c>
      <c r="L135" s="19" t="str">
        <f>IF(AND(SUM(מרקובחצי[[#This Row],[31]:[33]])=1,SUM(U134:W134)=0),מרקובחצי[[#This Row],[מקס]]-מרקובחצי[[#This Row],[מינ]],"")</f>
        <v/>
      </c>
      <c r="M13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35" s="19" t="str">
        <f t="shared" si="2"/>
        <v>S12</v>
      </c>
      <c r="O135" s="19" t="str">
        <f>IF(מרקובחצי[[#This Row],[קבעה הפלגה?]]=1,"",IF(AND(מרקובחצי[[#This Row],[עד ועד]]&lt;29,OR(מרקובחצי[[#This Row],[CycleNumber]]=1,AND(U134=1,OR(מרקובחצי[[#This Row],[עד ועד]]&lt;J134,מרקובחצי[[#This Row],[עד ועד]]&gt;K134)),AND(V134=1,מרקובחצי[[#This Row],[עד ועד]]&lt;J134),W134=1)),1,""))</f>
        <v/>
      </c>
      <c r="P135" s="19" t="str">
        <f>IF(מרקובחצי[[#This Row],[קבעה הפלגה?]]=1,"",IF(AND(מרקובחצי[[#This Row],[עד ועד]]&gt;28,מרקובחצי[[#This Row],[עד ועד]]&lt;32,OR(מרקובחצי[[#This Row],[CycleNumber]]=1,AND(U134=1),AND(V134=1,OR(מרקובחצי[[#This Row],[עד ועד]]&lt;J134,מרקובחצי[[#This Row],[עד ועד]]&gt;K134)),W134=1)),1,""))</f>
        <v/>
      </c>
      <c r="Q135" s="19" t="str">
        <f>IF(מרקובחצי[[#This Row],[קבעה הפלגה?]]=1,"",IF(AND(מרקובחצי[[#This Row],[עד ועד]]&gt;31,OR(מרקובחצי[[#This Row],[CycleNumber]]=1,AND(U134=1),AND(V134=1,מרקובחצי[[#This Row],[עד ועד]]&gt;K134),AND(W134=1,OR(מרקובחצי[[#This Row],[עד ועד]]&gt;K134,מרקובחצי[[#This Row],[עד ועד]]&lt;J134)))),1,""))</f>
        <v/>
      </c>
      <c r="R135" s="19" t="str">
        <f>IF(מרקובחצי[[#This Row],[CycleNumber]]&gt;1,IF(AND(O134=1,מרקובחצי[[#This Row],[עד ועד]]&lt;29),1,""),"")</f>
        <v/>
      </c>
      <c r="S135" s="19">
        <f>IF(מרקובחצי[[#This Row],[CycleNumber]]&gt;1,IF(OR(AND(O134=1,מרקובחצי[[#This Row],[עד ועד]]&gt;28),AND(P134=1),AND(Q134=1,מרקובחצי[[#This Row],[עד ועד]]&lt;32)),1,""),"")</f>
        <v>1</v>
      </c>
      <c r="T135" s="19" t="str">
        <f>IF(מרקובחצי[[#This Row],[CycleNumber]]&gt;1,IF(AND(Q134=1,מרקובחצי[[#This Row],[עד ועד]]&gt;31),1,""),"")</f>
        <v/>
      </c>
      <c r="U135" s="19" t="str">
        <f>IF(מרקובחצי[[#This Row],[CycleNumber]]&gt;1,IF(AND(R134=1,מרקובחצי[[#This Row],[עד ועד]]&lt;29),1,IF(AND(U134=1,NOT(OR(מרקובחצי[[#This Row],[עד ועד]]&lt;J134,מרקובחצי[[#This Row],[עד ועד]]&gt;K134))),1,"")),"")</f>
        <v/>
      </c>
      <c r="V135" s="19" t="str">
        <f>IF(מרקובחצי[[#This Row],[CycleNumber]]&gt;1,IF(AND(SUM(R134:T134)=1,מרקובחצי[[#This Row],[עד ועד]]&gt;28,מרקובחצי[[#This Row],[עד ועד]]&lt;32),1,IF(OR(S134=1,AND(R134=1,מרקובחצי[[#This Row],[עד ועד]]&gt;28),AND(T134=1,מרקובחצי[[#This Row],[עד ועד]]&lt;32)),1,IF(AND(V134=1,NOT(OR(מרקובחצי[[#This Row],[עד ועד]]&lt;J134,מרקובחצי[[#This Row],[עד ועד]]&gt;K134))),1,""))),"")</f>
        <v/>
      </c>
      <c r="W135" s="19" t="str">
        <f>IF(מרקובחצי[[#This Row],[CycleNumber]]&gt;1,IF(AND(T134=1,מרקובחצי[[#This Row],[עד ועד]]&gt;31),1,IF(AND(W134=1,NOT(OR(מרקובחצי[[#This Row],[עד ועד]]&lt;J134,מרקובחצי[[#This Row],[עד ועד]]&gt;K134))),1,"")),"")</f>
        <v/>
      </c>
      <c r="X135" s="19" t="str">
        <f>IF(AND(מרקובחצי[[#This Row],[CycleNumber]]&lt;$B136,SUM(מרקובחצי[[#This Row],[11]],R136)=2),1,"")</f>
        <v/>
      </c>
      <c r="Y135" s="19" t="str">
        <f>IF(AND(מרקובחצי[[#This Row],[CycleNumber]]&lt;$B136,SUM(מרקובחצי[[#This Row],[11]],S136)=2),1,"")</f>
        <v/>
      </c>
      <c r="Z135" s="19" t="str">
        <f>IF(AND(מרקובחצי[[#This Row],[CycleNumber]]&lt;$B136,SUM(מרקובחצי[[#This Row],[13]],S136)=2),1,"")</f>
        <v/>
      </c>
      <c r="AA135" s="19" t="str">
        <f>IF(AND(מרקובחצי[[#This Row],[CycleNumber]]&lt;$B136,SUM(מרקובחצי[[#This Row],[13]],T136)=2),1,"")</f>
        <v/>
      </c>
      <c r="AB135" s="19" t="str">
        <f>IF(AND(מרקובחצי[[#This Row],[CycleNumber]]&lt;$B136,SUM(מרקובחצי[[#This Row],[21]],U136)=2),1,"")</f>
        <v/>
      </c>
      <c r="AC135" s="19" t="str">
        <f>IF(AND(מרקובחצי[[#This Row],[CycleNumber]]&lt;$B136,SUM(מרקובחצי[[#This Row],[21]],V136)=2),1,"")</f>
        <v/>
      </c>
      <c r="AD135" s="19" t="str">
        <f>IF(AND(מרקובחצי[[#This Row],[CycleNumber]]&lt;$B136,SUM(מרקובחצי[[#This Row],[23]],V136)=2),1,"")</f>
        <v/>
      </c>
      <c r="AE135" s="19" t="str">
        <f>IF(AND(מרקובחצי[[#This Row],[CycleNumber]]&lt;$B136,SUM(מרקובחצי[[#This Row],[23]],W136)=2),1,"")</f>
        <v/>
      </c>
      <c r="AF135" s="19" t="str">
        <f>IF(AND(מרקובחצי[[#This Row],[CycleNumber]]&lt;$B136,SUM(מרקובחצי[[#This Row],[31]],O136)=2),1,"")</f>
        <v/>
      </c>
      <c r="AG135" s="19" t="str">
        <f>IF(AND(מרקובחצי[[#This Row],[CycleNumber]]&lt;$B136,SUM(מרקובחצי[[#This Row],[31]],P136)=2),1,"")</f>
        <v/>
      </c>
      <c r="AH135" s="19" t="str">
        <f>IF(AND(מרקובחצי[[#This Row],[CycleNumber]]&lt;$B136,SUM(מרקובחצי[[#This Row],[31]],Q136)=2),1,"")</f>
        <v/>
      </c>
      <c r="AI135" s="19" t="str">
        <f>IF(AND(מרקובחצי[[#This Row],[CycleNumber]]&lt;$B136,SUM(U135:U136)=2),1,"")</f>
        <v/>
      </c>
      <c r="AJ135" s="19" t="str">
        <f>IF(AND(מרקובחצי[[#This Row],[CycleNumber]]&lt;$B136,SUM(מרקובחצי[[#This Row],[32]],O136)=2),1,"")</f>
        <v/>
      </c>
      <c r="AK135" s="19" t="str">
        <f>IF(AND(מרקובחצי[[#This Row],[CycleNumber]]&lt;$B136,SUM(מרקובחצי[[#This Row],[32]],P136)=2),1,"")</f>
        <v/>
      </c>
      <c r="AL135" s="19" t="str">
        <f>IF(AND(מרקובחצי[[#This Row],[CycleNumber]]&lt;$B136,SUM(מרקובחצי[[#This Row],[32]],Q136)=2),1,"")</f>
        <v/>
      </c>
      <c r="AM135" s="19" t="str">
        <f>IF(AND(מרקובחצי[[#This Row],[CycleNumber]]&lt;$B136,SUM(V135:V136)=2),1,"")</f>
        <v/>
      </c>
      <c r="AN135" s="19" t="str">
        <f>IF(AND(מרקובחצי[[#This Row],[CycleNumber]]&lt;$B136,SUM(מרקובחצי[[#This Row],[33]],O136)=2),1,"")</f>
        <v/>
      </c>
      <c r="AO135" s="19" t="str">
        <f>IF(AND(מרקובחצי[[#This Row],[CycleNumber]]&lt;$B136,SUM(מרקובחצי[[#This Row],[33]],P136)=2),1,"")</f>
        <v/>
      </c>
      <c r="AP135" s="19" t="str">
        <f>IF(AND(מרקובחצי[[#This Row],[CycleNumber]]&lt;$B136,SUM(מרקובחצי[[#This Row],[33]],Q136)=2),1,"")</f>
        <v/>
      </c>
      <c r="AQ135" s="19" t="str">
        <f>IF(AND(מרקובחצי[[#This Row],[CycleNumber]]&lt;$B136,SUM(W135:W136)=2),1,"")</f>
        <v/>
      </c>
      <c r="AR135" s="19" t="str">
        <f>IF(AND(מרקובחצי[[#This Row],[CycleNumber]]&lt;$B136,SUM(מרקובחצי[[#This Row],[12]],S136)=2),1,"")</f>
        <v/>
      </c>
      <c r="AS135" s="19">
        <f>IF(AND(מרקובחצי[[#This Row],[CycleNumber]]&lt;$B136,SUM(מרקובחצי[[#This Row],[22]],V136)=2),1,"")</f>
        <v>1</v>
      </c>
      <c r="AT135" s="21">
        <f>SUM(מרקובחצי[[#This Row],[11]:[33]])</f>
        <v>1</v>
      </c>
    </row>
    <row r="136" spans="1:46" ht="15.6" x14ac:dyDescent="0.25">
      <c r="A136" s="19" t="s">
        <v>16</v>
      </c>
      <c r="B136" s="19">
        <v>3</v>
      </c>
      <c r="C136">
        <v>31</v>
      </c>
      <c r="D136" s="19">
        <f>מרקובחצי[[#This Row],[LengthofCycle]]+1</f>
        <v>32</v>
      </c>
      <c r="E136" t="str">
        <f>IF(IFERROR(LOOKUP(מרקובחצי[[#This Row],[ClientID]],קביעויות[הפלגה]),FALSE)=מרקובחצי[[#This Row],[ClientID]],1,"")</f>
        <v/>
      </c>
      <c r="F136" t="str">
        <f>IF(IFERROR(LOOKUP(מרקובחצי[[#This Row],[ClientID]],סוגחציקבוע[S31]),FALSE)=מרקובחצי[[#This Row],[ClientID]],1,"")</f>
        <v/>
      </c>
      <c r="G136">
        <f>IF(IFERROR(LOOKUP(מרקובחצי[[#This Row],[ClientID]],סוגחציקבוע[S32]),FALSE)=מרקובחצי[[#This Row],[ClientID]],1,"")</f>
        <v>1</v>
      </c>
      <c r="H136" t="str">
        <f>IF(IFERROR(LOOKUP(מרקובחצי[[#This Row],[ClientID]],סוגחציקבוע[S33]),FALSE)=מרקובחצי[[#This Row],[ClientID]],1,"")</f>
        <v/>
      </c>
      <c r="I136" t="str">
        <f>IF(IFERROR(LOOKUP(מרקובחצי[[#This Row],[ClientID]],סוגחציקבוע[S32&amp;33]),FALSE)=מרקובחצי[[#This Row],[ClientID]],1,"")</f>
        <v/>
      </c>
      <c r="J136" s="19">
        <f>IF(SUM(מרקובחצי[[#This Row],[11]:[13]])=1,מרקובחצי[[#This Row],[עד ועד]],IF(SUM(R135:T136)=1,IF(מרקובחצי[[#This Row],[עד ועד]]&lt;J135,מרקובחצי[[#This Row],[עד ועד]],J135),J135))</f>
        <v>31</v>
      </c>
      <c r="K136" s="19">
        <f>IF(SUM(מרקובחצי[[#This Row],[11]:[13]])=1,מרקובחצי[[#This Row],[עד ועד]],IF(SUM(R135:T136)=1,IF(מרקובחצי[[#This Row],[עד ועד]]&gt;K135,מרקובחצי[[#This Row],[עד ועד]],K135),K135))</f>
        <v>33</v>
      </c>
      <c r="L136" s="19">
        <f>IF(AND(SUM(מרקובחצי[[#This Row],[31]:[33]])=1,SUM(U135:W135)=0),מרקובחצי[[#This Row],[מקס]]-מרקובחצי[[#This Row],[מינ]],"")</f>
        <v>2</v>
      </c>
      <c r="M13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6" s="19" t="str">
        <f t="shared" si="2"/>
        <v>S22</v>
      </c>
      <c r="O136" s="19" t="str">
        <f>IF(מרקובחצי[[#This Row],[קבעה הפלגה?]]=1,"",IF(AND(מרקובחצי[[#This Row],[עד ועד]]&lt;29,OR(מרקובחצי[[#This Row],[CycleNumber]]=1,AND(U135=1,OR(מרקובחצי[[#This Row],[עד ועד]]&lt;J135,מרקובחצי[[#This Row],[עד ועד]]&gt;K135)),AND(V135=1,מרקובחצי[[#This Row],[עד ועד]]&lt;J135),W135=1)),1,""))</f>
        <v/>
      </c>
      <c r="P136" s="19" t="str">
        <f>IF(מרקובחצי[[#This Row],[קבעה הפלגה?]]=1,"",IF(AND(מרקובחצי[[#This Row],[עד ועד]]&gt;28,מרקובחצי[[#This Row],[עד ועד]]&lt;32,OR(מרקובחצי[[#This Row],[CycleNumber]]=1,AND(U135=1),AND(V135=1,OR(מרקובחצי[[#This Row],[עד ועד]]&lt;J135,מרקובחצי[[#This Row],[עד ועד]]&gt;K135)),W135=1)),1,""))</f>
        <v/>
      </c>
      <c r="Q136" s="19" t="str">
        <f>IF(מרקובחצי[[#This Row],[קבעה הפלגה?]]=1,"",IF(AND(מרקובחצי[[#This Row],[עד ועד]]&gt;31,OR(מרקובחצי[[#This Row],[CycleNumber]]=1,AND(U135=1),AND(V135=1,מרקובחצי[[#This Row],[עד ועד]]&gt;K135),AND(W135=1,OR(מרקובחצי[[#This Row],[עד ועד]]&gt;K135,מרקובחצי[[#This Row],[עד ועד]]&lt;J135)))),1,""))</f>
        <v/>
      </c>
      <c r="R136" s="19" t="str">
        <f>IF(מרקובחצי[[#This Row],[CycleNumber]]&gt;1,IF(AND(O135=1,מרקובחצי[[#This Row],[עד ועד]]&lt;29),1,""),"")</f>
        <v/>
      </c>
      <c r="S136" s="19" t="str">
        <f>IF(מרקובחצי[[#This Row],[CycleNumber]]&gt;1,IF(OR(AND(O135=1,מרקובחצי[[#This Row],[עד ועד]]&gt;28),AND(P135=1),AND(Q135=1,מרקובחצי[[#This Row],[עד ועד]]&lt;32)),1,""),"")</f>
        <v/>
      </c>
      <c r="T136" s="19" t="str">
        <f>IF(מרקובחצי[[#This Row],[CycleNumber]]&gt;1,IF(AND(Q135=1,מרקובחצי[[#This Row],[עד ועד]]&gt;31),1,""),"")</f>
        <v/>
      </c>
      <c r="U136" s="19" t="str">
        <f>IF(מרקובחצי[[#This Row],[CycleNumber]]&gt;1,IF(AND(R135=1,מרקובחצי[[#This Row],[עד ועד]]&lt;29),1,IF(AND(U135=1,NOT(OR(מרקובחצי[[#This Row],[עד ועד]]&lt;J135,מרקובחצי[[#This Row],[עד ועד]]&gt;K135))),1,"")),"")</f>
        <v/>
      </c>
      <c r="V136" s="19">
        <f>IF(מרקובחצי[[#This Row],[CycleNumber]]&gt;1,IF(AND(SUM(R135:T135)=1,מרקובחצי[[#This Row],[עד ועד]]&gt;28,מרקובחצי[[#This Row],[עד ועד]]&lt;32),1,IF(OR(S135=1,AND(R135=1,מרקובחצי[[#This Row],[עד ועד]]&gt;28),AND(T135=1,מרקובחצי[[#This Row],[עד ועד]]&lt;32)),1,IF(AND(V135=1,NOT(OR(מרקובחצי[[#This Row],[עד ועד]]&lt;J135,מרקובחצי[[#This Row],[עד ועד]]&gt;K135))),1,""))),"")</f>
        <v>1</v>
      </c>
      <c r="W136" s="19" t="str">
        <f>IF(מרקובחצי[[#This Row],[CycleNumber]]&gt;1,IF(AND(T135=1,מרקובחצי[[#This Row],[עד ועד]]&gt;31),1,IF(AND(W135=1,NOT(OR(מרקובחצי[[#This Row],[עד ועד]]&lt;J135,מרקובחצי[[#This Row],[עד ועד]]&gt;K135))),1,"")),"")</f>
        <v/>
      </c>
      <c r="X136" s="19" t="str">
        <f>IF(AND(מרקובחצי[[#This Row],[CycleNumber]]&lt;$B137,SUM(מרקובחצי[[#This Row],[11]],R137)=2),1,"")</f>
        <v/>
      </c>
      <c r="Y136" s="19" t="str">
        <f>IF(AND(מרקובחצי[[#This Row],[CycleNumber]]&lt;$B137,SUM(מרקובחצי[[#This Row],[11]],S137)=2),1,"")</f>
        <v/>
      </c>
      <c r="Z136" s="19" t="str">
        <f>IF(AND(מרקובחצי[[#This Row],[CycleNumber]]&lt;$B137,SUM(מרקובחצי[[#This Row],[13]],S137)=2),1,"")</f>
        <v/>
      </c>
      <c r="AA136" s="19" t="str">
        <f>IF(AND(מרקובחצי[[#This Row],[CycleNumber]]&lt;$B137,SUM(מרקובחצי[[#This Row],[13]],T137)=2),1,"")</f>
        <v/>
      </c>
      <c r="AB136" s="19" t="str">
        <f>IF(AND(מרקובחצי[[#This Row],[CycleNumber]]&lt;$B137,SUM(מרקובחצי[[#This Row],[21]],U137)=2),1,"")</f>
        <v/>
      </c>
      <c r="AC136" s="19" t="str">
        <f>IF(AND(מרקובחצי[[#This Row],[CycleNumber]]&lt;$B137,SUM(מרקובחצי[[#This Row],[21]],V137)=2),1,"")</f>
        <v/>
      </c>
      <c r="AD136" s="19" t="str">
        <f>IF(AND(מרקובחצי[[#This Row],[CycleNumber]]&lt;$B137,SUM(מרקובחצי[[#This Row],[23]],V137)=2),1,"")</f>
        <v/>
      </c>
      <c r="AE136" s="19" t="str">
        <f>IF(AND(מרקובחצי[[#This Row],[CycleNumber]]&lt;$B137,SUM(מרקובחצי[[#This Row],[23]],W137)=2),1,"")</f>
        <v/>
      </c>
      <c r="AF136" s="19" t="str">
        <f>IF(AND(מרקובחצי[[#This Row],[CycleNumber]]&lt;$B137,SUM(מרקובחצי[[#This Row],[31]],O137)=2),1,"")</f>
        <v/>
      </c>
      <c r="AG136" s="19" t="str">
        <f>IF(AND(מרקובחצי[[#This Row],[CycleNumber]]&lt;$B137,SUM(מרקובחצי[[#This Row],[31]],P137)=2),1,"")</f>
        <v/>
      </c>
      <c r="AH136" s="19" t="str">
        <f>IF(AND(מרקובחצי[[#This Row],[CycleNumber]]&lt;$B137,SUM(מרקובחצי[[#This Row],[31]],Q137)=2),1,"")</f>
        <v/>
      </c>
      <c r="AI136" s="19" t="str">
        <f>IF(AND(מרקובחצי[[#This Row],[CycleNumber]]&lt;$B137,SUM(U136:U137)=2),1,"")</f>
        <v/>
      </c>
      <c r="AJ136" s="19" t="str">
        <f>IF(AND(מרקובחצי[[#This Row],[CycleNumber]]&lt;$B137,SUM(מרקובחצי[[#This Row],[32]],O137)=2),1,"")</f>
        <v/>
      </c>
      <c r="AK136" s="19" t="str">
        <f>IF(AND(מרקובחצי[[#This Row],[CycleNumber]]&lt;$B137,SUM(מרקובחצי[[#This Row],[32]],P137)=2),1,"")</f>
        <v/>
      </c>
      <c r="AL136" s="19" t="str">
        <f>IF(AND(מרקובחצי[[#This Row],[CycleNumber]]&lt;$B137,SUM(מרקובחצי[[#This Row],[32]],Q137)=2),1,"")</f>
        <v/>
      </c>
      <c r="AM136" s="19">
        <f>IF(AND(מרקובחצי[[#This Row],[CycleNumber]]&lt;$B137,SUM(V136:V137)=2),1,"")</f>
        <v>1</v>
      </c>
      <c r="AN136" s="19" t="str">
        <f>IF(AND(מרקובחצי[[#This Row],[CycleNumber]]&lt;$B137,SUM(מרקובחצי[[#This Row],[33]],O137)=2),1,"")</f>
        <v/>
      </c>
      <c r="AO136" s="19" t="str">
        <f>IF(AND(מרקובחצי[[#This Row],[CycleNumber]]&lt;$B137,SUM(מרקובחצי[[#This Row],[33]],P137)=2),1,"")</f>
        <v/>
      </c>
      <c r="AP136" s="19" t="str">
        <f>IF(AND(מרקובחצי[[#This Row],[CycleNumber]]&lt;$B137,SUM(מרקובחצי[[#This Row],[33]],Q137)=2),1,"")</f>
        <v/>
      </c>
      <c r="AQ136" s="19" t="str">
        <f>IF(AND(מרקובחצי[[#This Row],[CycleNumber]]&lt;$B137,SUM(W136:W137)=2),1,"")</f>
        <v/>
      </c>
      <c r="AR136" s="19" t="str">
        <f>IF(AND(מרקובחצי[[#This Row],[CycleNumber]]&lt;$B137,SUM(מרקובחצי[[#This Row],[12]],S137)=2),1,"")</f>
        <v/>
      </c>
      <c r="AS136" s="19" t="str">
        <f>IF(AND(מרקובחצי[[#This Row],[CycleNumber]]&lt;$B137,SUM(מרקובחצי[[#This Row],[22]],V137)=2),1,"")</f>
        <v/>
      </c>
      <c r="AT136" s="21">
        <f>SUM(מרקובחצי[[#This Row],[11]:[33]])</f>
        <v>1</v>
      </c>
    </row>
    <row r="137" spans="1:46" ht="15.6" x14ac:dyDescent="0.25">
      <c r="A137" s="19" t="s">
        <v>16</v>
      </c>
      <c r="B137" s="19">
        <v>4</v>
      </c>
      <c r="C137">
        <v>30</v>
      </c>
      <c r="D137" s="19">
        <f>מרקובחצי[[#This Row],[LengthofCycle]]+1</f>
        <v>31</v>
      </c>
      <c r="E137" t="str">
        <f>IF(IFERROR(LOOKUP(מרקובחצי[[#This Row],[ClientID]],קביעויות[הפלגה]),FALSE)=מרקובחצי[[#This Row],[ClientID]],1,"")</f>
        <v/>
      </c>
      <c r="F137" t="str">
        <f>IF(IFERROR(LOOKUP(מרקובחצי[[#This Row],[ClientID]],סוגחציקבוע[S31]),FALSE)=מרקובחצי[[#This Row],[ClientID]],1,"")</f>
        <v/>
      </c>
      <c r="G137">
        <f>IF(IFERROR(LOOKUP(מרקובחצי[[#This Row],[ClientID]],סוגחציקבוע[S32]),FALSE)=מרקובחצי[[#This Row],[ClientID]],1,"")</f>
        <v>1</v>
      </c>
      <c r="H137" t="str">
        <f>IF(IFERROR(LOOKUP(מרקובחצי[[#This Row],[ClientID]],סוגחציקבוע[S33]),FALSE)=מרקובחצי[[#This Row],[ClientID]],1,"")</f>
        <v/>
      </c>
      <c r="I137" t="str">
        <f>IF(IFERROR(LOOKUP(מרקובחצי[[#This Row],[ClientID]],סוגחציקבוע[S32&amp;33]),FALSE)=מרקובחצי[[#This Row],[ClientID]],1,"")</f>
        <v/>
      </c>
      <c r="J137" s="19">
        <f>IF(SUM(מרקובחצי[[#This Row],[11]:[13]])=1,מרקובחצי[[#This Row],[עד ועד]],IF(SUM(R136:T137)=1,IF(מרקובחצי[[#This Row],[עד ועד]]&lt;J136,מרקובחצי[[#This Row],[עד ועד]],J136),J136))</f>
        <v>31</v>
      </c>
      <c r="K137" s="19">
        <f>IF(SUM(מרקובחצי[[#This Row],[11]:[13]])=1,מרקובחצי[[#This Row],[עד ועד]],IF(SUM(R136:T137)=1,IF(מרקובחצי[[#This Row],[עד ועד]]&gt;K136,מרקובחצי[[#This Row],[עד ועד]],K136),K136))</f>
        <v>33</v>
      </c>
      <c r="L137" s="19" t="str">
        <f>IF(AND(SUM(מרקובחצי[[#This Row],[31]:[33]])=1,SUM(U136:W136)=0),מרקובחצי[[#This Row],[מקס]]-מרקובחצי[[#This Row],[מינ]],"")</f>
        <v/>
      </c>
      <c r="M13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7" s="19" t="str">
        <f t="shared" si="2"/>
        <v>S32</v>
      </c>
      <c r="O137" s="19" t="str">
        <f>IF(מרקובחצי[[#This Row],[קבעה הפלגה?]]=1,"",IF(AND(מרקובחצי[[#This Row],[עד ועד]]&lt;29,OR(מרקובחצי[[#This Row],[CycleNumber]]=1,AND(U136=1,OR(מרקובחצי[[#This Row],[עד ועד]]&lt;J136,מרקובחצי[[#This Row],[עד ועד]]&gt;K136)),AND(V136=1,מרקובחצי[[#This Row],[עד ועד]]&lt;J136),W136=1)),1,""))</f>
        <v/>
      </c>
      <c r="P137" s="19" t="str">
        <f>IF(מרקובחצי[[#This Row],[קבעה הפלגה?]]=1,"",IF(AND(מרקובחצי[[#This Row],[עד ועד]]&gt;28,מרקובחצי[[#This Row],[עד ועד]]&lt;32,OR(מרקובחצי[[#This Row],[CycleNumber]]=1,AND(U136=1),AND(V136=1,OR(מרקובחצי[[#This Row],[עד ועד]]&lt;J136,מרקובחצי[[#This Row],[עד ועד]]&gt;K136)),W136=1)),1,""))</f>
        <v/>
      </c>
      <c r="Q137" s="19" t="str">
        <f>IF(מרקובחצי[[#This Row],[קבעה הפלגה?]]=1,"",IF(AND(מרקובחצי[[#This Row],[עד ועד]]&gt;31,OR(מרקובחצי[[#This Row],[CycleNumber]]=1,AND(U136=1),AND(V136=1,מרקובחצי[[#This Row],[עד ועד]]&gt;K136),AND(W136=1,OR(מרקובחצי[[#This Row],[עד ועד]]&gt;K136,מרקובחצי[[#This Row],[עד ועד]]&lt;J136)))),1,""))</f>
        <v/>
      </c>
      <c r="R137" s="19" t="str">
        <f>IF(מרקובחצי[[#This Row],[CycleNumber]]&gt;1,IF(AND(O136=1,מרקובחצי[[#This Row],[עד ועד]]&lt;29),1,""),"")</f>
        <v/>
      </c>
      <c r="S137" s="19" t="str">
        <f>IF(מרקובחצי[[#This Row],[CycleNumber]]&gt;1,IF(OR(AND(O136=1,מרקובחצי[[#This Row],[עד ועד]]&gt;28),AND(P136=1),AND(Q136=1,מרקובחצי[[#This Row],[עד ועד]]&lt;32)),1,""),"")</f>
        <v/>
      </c>
      <c r="T137" s="19" t="str">
        <f>IF(מרקובחצי[[#This Row],[CycleNumber]]&gt;1,IF(AND(Q136=1,מרקובחצי[[#This Row],[עד ועד]]&gt;31),1,""),"")</f>
        <v/>
      </c>
      <c r="U137" s="19" t="str">
        <f>IF(מרקובחצי[[#This Row],[CycleNumber]]&gt;1,IF(AND(R136=1,מרקובחצי[[#This Row],[עד ועד]]&lt;29),1,IF(AND(U136=1,NOT(OR(מרקובחצי[[#This Row],[עד ועד]]&lt;J136,מרקובחצי[[#This Row],[עד ועד]]&gt;K136))),1,"")),"")</f>
        <v/>
      </c>
      <c r="V137" s="19">
        <f>IF(מרקובחצי[[#This Row],[CycleNumber]]&gt;1,IF(AND(SUM(R136:T136)=1,מרקובחצי[[#This Row],[עד ועד]]&gt;28,מרקובחצי[[#This Row],[עד ועד]]&lt;32),1,IF(OR(S136=1,AND(R136=1,מרקובחצי[[#This Row],[עד ועד]]&gt;28),AND(T136=1,מרקובחצי[[#This Row],[עד ועד]]&lt;32)),1,IF(AND(V136=1,NOT(OR(מרקובחצי[[#This Row],[עד ועד]]&lt;J136,מרקובחצי[[#This Row],[עד ועד]]&gt;K136))),1,""))),"")</f>
        <v>1</v>
      </c>
      <c r="W137" s="19" t="str">
        <f>IF(מרקובחצי[[#This Row],[CycleNumber]]&gt;1,IF(AND(T136=1,מרקובחצי[[#This Row],[עד ועד]]&gt;31),1,IF(AND(W136=1,NOT(OR(מרקובחצי[[#This Row],[עד ועד]]&lt;J136,מרקובחצי[[#This Row],[עד ועד]]&gt;K136))),1,"")),"")</f>
        <v/>
      </c>
      <c r="X137" s="19" t="str">
        <f>IF(AND(מרקובחצי[[#This Row],[CycleNumber]]&lt;$B138,SUM(מרקובחצי[[#This Row],[11]],R138)=2),1,"")</f>
        <v/>
      </c>
      <c r="Y137" s="19" t="str">
        <f>IF(AND(מרקובחצי[[#This Row],[CycleNumber]]&lt;$B138,SUM(מרקובחצי[[#This Row],[11]],S138)=2),1,"")</f>
        <v/>
      </c>
      <c r="Z137" s="19" t="str">
        <f>IF(AND(מרקובחצי[[#This Row],[CycleNumber]]&lt;$B138,SUM(מרקובחצי[[#This Row],[13]],S138)=2),1,"")</f>
        <v/>
      </c>
      <c r="AA137" s="19" t="str">
        <f>IF(AND(מרקובחצי[[#This Row],[CycleNumber]]&lt;$B138,SUM(מרקובחצי[[#This Row],[13]],T138)=2),1,"")</f>
        <v/>
      </c>
      <c r="AB137" s="19" t="str">
        <f>IF(AND(מרקובחצי[[#This Row],[CycleNumber]]&lt;$B138,SUM(מרקובחצי[[#This Row],[21]],U138)=2),1,"")</f>
        <v/>
      </c>
      <c r="AC137" s="19" t="str">
        <f>IF(AND(מרקובחצי[[#This Row],[CycleNumber]]&lt;$B138,SUM(מרקובחצי[[#This Row],[21]],V138)=2),1,"")</f>
        <v/>
      </c>
      <c r="AD137" s="19" t="str">
        <f>IF(AND(מרקובחצי[[#This Row],[CycleNumber]]&lt;$B138,SUM(מרקובחצי[[#This Row],[23]],V138)=2),1,"")</f>
        <v/>
      </c>
      <c r="AE137" s="19" t="str">
        <f>IF(AND(מרקובחצי[[#This Row],[CycleNumber]]&lt;$B138,SUM(מרקובחצי[[#This Row],[23]],W138)=2),1,"")</f>
        <v/>
      </c>
      <c r="AF137" s="19" t="str">
        <f>IF(AND(מרקובחצי[[#This Row],[CycleNumber]]&lt;$B138,SUM(מרקובחצי[[#This Row],[31]],O138)=2),1,"")</f>
        <v/>
      </c>
      <c r="AG137" s="19" t="str">
        <f>IF(AND(מרקובחצי[[#This Row],[CycleNumber]]&lt;$B138,SUM(מרקובחצי[[#This Row],[31]],P138)=2),1,"")</f>
        <v/>
      </c>
      <c r="AH137" s="19" t="str">
        <f>IF(AND(מרקובחצי[[#This Row],[CycleNumber]]&lt;$B138,SUM(מרקובחצי[[#This Row],[31]],Q138)=2),1,"")</f>
        <v/>
      </c>
      <c r="AI137" s="19" t="str">
        <f>IF(AND(מרקובחצי[[#This Row],[CycleNumber]]&lt;$B138,SUM(U137:U138)=2),1,"")</f>
        <v/>
      </c>
      <c r="AJ137" s="19" t="str">
        <f>IF(AND(מרקובחצי[[#This Row],[CycleNumber]]&lt;$B138,SUM(מרקובחצי[[#This Row],[32]],O138)=2),1,"")</f>
        <v/>
      </c>
      <c r="AK137" s="19" t="str">
        <f>IF(AND(מרקובחצי[[#This Row],[CycleNumber]]&lt;$B138,SUM(מרקובחצי[[#This Row],[32]],P138)=2),1,"")</f>
        <v/>
      </c>
      <c r="AL137" s="19" t="str">
        <f>IF(AND(מרקובחצי[[#This Row],[CycleNumber]]&lt;$B138,SUM(מרקובחצי[[#This Row],[32]],Q138)=2),1,"")</f>
        <v/>
      </c>
      <c r="AM137" s="19">
        <f>IF(AND(מרקובחצי[[#This Row],[CycleNumber]]&lt;$B138,SUM(V137:V138)=2),1,"")</f>
        <v>1</v>
      </c>
      <c r="AN137" s="19" t="str">
        <f>IF(AND(מרקובחצי[[#This Row],[CycleNumber]]&lt;$B138,SUM(מרקובחצי[[#This Row],[33]],O138)=2),1,"")</f>
        <v/>
      </c>
      <c r="AO137" s="19" t="str">
        <f>IF(AND(מרקובחצי[[#This Row],[CycleNumber]]&lt;$B138,SUM(מרקובחצי[[#This Row],[33]],P138)=2),1,"")</f>
        <v/>
      </c>
      <c r="AP137" s="19" t="str">
        <f>IF(AND(מרקובחצי[[#This Row],[CycleNumber]]&lt;$B138,SUM(מרקובחצי[[#This Row],[33]],Q138)=2),1,"")</f>
        <v/>
      </c>
      <c r="AQ137" s="19" t="str">
        <f>IF(AND(מרקובחצי[[#This Row],[CycleNumber]]&lt;$B138,SUM(W137:W138)=2),1,"")</f>
        <v/>
      </c>
      <c r="AR137" s="19" t="str">
        <f>IF(AND(מרקובחצי[[#This Row],[CycleNumber]]&lt;$B138,SUM(מרקובחצי[[#This Row],[12]],S138)=2),1,"")</f>
        <v/>
      </c>
      <c r="AS137" s="19" t="str">
        <f>IF(AND(מרקובחצי[[#This Row],[CycleNumber]]&lt;$B138,SUM(מרקובחצי[[#This Row],[22]],V138)=2),1,"")</f>
        <v/>
      </c>
      <c r="AT137" s="21">
        <f>SUM(מרקובחצי[[#This Row],[11]:[33]])</f>
        <v>1</v>
      </c>
    </row>
    <row r="138" spans="1:46" ht="15.6" x14ac:dyDescent="0.25">
      <c r="A138" s="19" t="s">
        <v>16</v>
      </c>
      <c r="B138" s="19">
        <v>5</v>
      </c>
      <c r="C138">
        <v>32</v>
      </c>
      <c r="D138" s="19">
        <f>מרקובחצי[[#This Row],[LengthofCycle]]+1</f>
        <v>33</v>
      </c>
      <c r="E138" t="str">
        <f>IF(IFERROR(LOOKUP(מרקובחצי[[#This Row],[ClientID]],קביעויות[הפלגה]),FALSE)=מרקובחצי[[#This Row],[ClientID]],1,"")</f>
        <v/>
      </c>
      <c r="F138" t="str">
        <f>IF(IFERROR(LOOKUP(מרקובחצי[[#This Row],[ClientID]],סוגחציקבוע[S31]),FALSE)=מרקובחצי[[#This Row],[ClientID]],1,"")</f>
        <v/>
      </c>
      <c r="G138">
        <f>IF(IFERROR(LOOKUP(מרקובחצי[[#This Row],[ClientID]],סוגחציקבוע[S32]),FALSE)=מרקובחצי[[#This Row],[ClientID]],1,"")</f>
        <v>1</v>
      </c>
      <c r="H138" t="str">
        <f>IF(IFERROR(LOOKUP(מרקובחצי[[#This Row],[ClientID]],סוגחציקבוע[S33]),FALSE)=מרקובחצי[[#This Row],[ClientID]],1,"")</f>
        <v/>
      </c>
      <c r="I138" t="str">
        <f>IF(IFERROR(LOOKUP(מרקובחצי[[#This Row],[ClientID]],סוגחציקבוע[S32&amp;33]),FALSE)=מרקובחצי[[#This Row],[ClientID]],1,"")</f>
        <v/>
      </c>
      <c r="J138" s="19">
        <f>IF(SUM(מרקובחצי[[#This Row],[11]:[13]])=1,מרקובחצי[[#This Row],[עד ועד]],IF(SUM(R137:T138)=1,IF(מרקובחצי[[#This Row],[עד ועד]]&lt;J137,מרקובחצי[[#This Row],[עד ועד]],J137),J137))</f>
        <v>31</v>
      </c>
      <c r="K138" s="19">
        <f>IF(SUM(מרקובחצי[[#This Row],[11]:[13]])=1,מרקובחצי[[#This Row],[עד ועד]],IF(SUM(R137:T138)=1,IF(מרקובחצי[[#This Row],[עד ועד]]&gt;K137,מרקובחצי[[#This Row],[עד ועד]],K137),K137))</f>
        <v>33</v>
      </c>
      <c r="L138" s="19" t="str">
        <f>IF(AND(SUM(מרקובחצי[[#This Row],[31]:[33]])=1,SUM(U137:W137)=0),מרקובחצי[[#This Row],[מקס]]-מרקובחצי[[#This Row],[מינ]],"")</f>
        <v/>
      </c>
      <c r="M13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8" s="19" t="str">
        <f t="shared" si="2"/>
        <v>S32</v>
      </c>
      <c r="O138" s="19" t="str">
        <f>IF(מרקובחצי[[#This Row],[קבעה הפלגה?]]=1,"",IF(AND(מרקובחצי[[#This Row],[עד ועד]]&lt;29,OR(מרקובחצי[[#This Row],[CycleNumber]]=1,AND(U137=1,OR(מרקובחצי[[#This Row],[עד ועד]]&lt;J137,מרקובחצי[[#This Row],[עד ועד]]&gt;K137)),AND(V137=1,מרקובחצי[[#This Row],[עד ועד]]&lt;J137),W137=1)),1,""))</f>
        <v/>
      </c>
      <c r="P138" s="19" t="str">
        <f>IF(מרקובחצי[[#This Row],[קבעה הפלגה?]]=1,"",IF(AND(מרקובחצי[[#This Row],[עד ועד]]&gt;28,מרקובחצי[[#This Row],[עד ועד]]&lt;32,OR(מרקובחצי[[#This Row],[CycleNumber]]=1,AND(U137=1),AND(V137=1,OR(מרקובחצי[[#This Row],[עד ועד]]&lt;J137,מרקובחצי[[#This Row],[עד ועד]]&gt;K137)),W137=1)),1,""))</f>
        <v/>
      </c>
      <c r="Q138" s="19" t="str">
        <f>IF(מרקובחצי[[#This Row],[קבעה הפלגה?]]=1,"",IF(AND(מרקובחצי[[#This Row],[עד ועד]]&gt;31,OR(מרקובחצי[[#This Row],[CycleNumber]]=1,AND(U137=1),AND(V137=1,מרקובחצי[[#This Row],[עד ועד]]&gt;K137),AND(W137=1,OR(מרקובחצי[[#This Row],[עד ועד]]&gt;K137,מרקובחצי[[#This Row],[עד ועד]]&lt;J137)))),1,""))</f>
        <v/>
      </c>
      <c r="R138" s="19" t="str">
        <f>IF(מרקובחצי[[#This Row],[CycleNumber]]&gt;1,IF(AND(O137=1,מרקובחצי[[#This Row],[עד ועד]]&lt;29),1,""),"")</f>
        <v/>
      </c>
      <c r="S138" s="19" t="str">
        <f>IF(מרקובחצי[[#This Row],[CycleNumber]]&gt;1,IF(OR(AND(O137=1,מרקובחצי[[#This Row],[עד ועד]]&gt;28),AND(P137=1),AND(Q137=1,מרקובחצי[[#This Row],[עד ועד]]&lt;32)),1,""),"")</f>
        <v/>
      </c>
      <c r="T138" s="19" t="str">
        <f>IF(מרקובחצי[[#This Row],[CycleNumber]]&gt;1,IF(AND(Q137=1,מרקובחצי[[#This Row],[עד ועד]]&gt;31),1,""),"")</f>
        <v/>
      </c>
      <c r="U138" s="19" t="str">
        <f>IF(מרקובחצי[[#This Row],[CycleNumber]]&gt;1,IF(AND(R137=1,מרקובחצי[[#This Row],[עד ועד]]&lt;29),1,IF(AND(U137=1,NOT(OR(מרקובחצי[[#This Row],[עד ועד]]&lt;J137,מרקובחצי[[#This Row],[עד ועד]]&gt;K137))),1,"")),"")</f>
        <v/>
      </c>
      <c r="V138" s="19">
        <f>IF(מרקובחצי[[#This Row],[CycleNumber]]&gt;1,IF(AND(SUM(R137:T137)=1,מרקובחצי[[#This Row],[עד ועד]]&gt;28,מרקובחצי[[#This Row],[עד ועד]]&lt;32),1,IF(OR(S137=1,AND(R137=1,מרקובחצי[[#This Row],[עד ועד]]&gt;28),AND(T137=1,מרקובחצי[[#This Row],[עד ועד]]&lt;32)),1,IF(AND(V137=1,NOT(OR(מרקובחצי[[#This Row],[עד ועד]]&lt;J137,מרקובחצי[[#This Row],[עד ועד]]&gt;K137))),1,""))),"")</f>
        <v>1</v>
      </c>
      <c r="W138" s="19" t="str">
        <f>IF(מרקובחצי[[#This Row],[CycleNumber]]&gt;1,IF(AND(T137=1,מרקובחצי[[#This Row],[עד ועד]]&gt;31),1,IF(AND(W137=1,NOT(OR(מרקובחצי[[#This Row],[עד ועד]]&lt;J137,מרקובחצי[[#This Row],[עד ועד]]&gt;K137))),1,"")),"")</f>
        <v/>
      </c>
      <c r="X138" s="19" t="str">
        <f>IF(AND(מרקובחצי[[#This Row],[CycleNumber]]&lt;$B139,SUM(מרקובחצי[[#This Row],[11]],R139)=2),1,"")</f>
        <v/>
      </c>
      <c r="Y138" s="19" t="str">
        <f>IF(AND(מרקובחצי[[#This Row],[CycleNumber]]&lt;$B139,SUM(מרקובחצי[[#This Row],[11]],S139)=2),1,"")</f>
        <v/>
      </c>
      <c r="Z138" s="19" t="str">
        <f>IF(AND(מרקובחצי[[#This Row],[CycleNumber]]&lt;$B139,SUM(מרקובחצי[[#This Row],[13]],S139)=2),1,"")</f>
        <v/>
      </c>
      <c r="AA138" s="19" t="str">
        <f>IF(AND(מרקובחצי[[#This Row],[CycleNumber]]&lt;$B139,SUM(מרקובחצי[[#This Row],[13]],T139)=2),1,"")</f>
        <v/>
      </c>
      <c r="AB138" s="19" t="str">
        <f>IF(AND(מרקובחצי[[#This Row],[CycleNumber]]&lt;$B139,SUM(מרקובחצי[[#This Row],[21]],U139)=2),1,"")</f>
        <v/>
      </c>
      <c r="AC138" s="19" t="str">
        <f>IF(AND(מרקובחצי[[#This Row],[CycleNumber]]&lt;$B139,SUM(מרקובחצי[[#This Row],[21]],V139)=2),1,"")</f>
        <v/>
      </c>
      <c r="AD138" s="19" t="str">
        <f>IF(AND(מרקובחצי[[#This Row],[CycleNumber]]&lt;$B139,SUM(מרקובחצי[[#This Row],[23]],V139)=2),1,"")</f>
        <v/>
      </c>
      <c r="AE138" s="19" t="str">
        <f>IF(AND(מרקובחצי[[#This Row],[CycleNumber]]&lt;$B139,SUM(מרקובחצי[[#This Row],[23]],W139)=2),1,"")</f>
        <v/>
      </c>
      <c r="AF138" s="19" t="str">
        <f>IF(AND(מרקובחצי[[#This Row],[CycleNumber]]&lt;$B139,SUM(מרקובחצי[[#This Row],[31]],O139)=2),1,"")</f>
        <v/>
      </c>
      <c r="AG138" s="19" t="str">
        <f>IF(AND(מרקובחצי[[#This Row],[CycleNumber]]&lt;$B139,SUM(מרקובחצי[[#This Row],[31]],P139)=2),1,"")</f>
        <v/>
      </c>
      <c r="AH138" s="19" t="str">
        <f>IF(AND(מרקובחצי[[#This Row],[CycleNumber]]&lt;$B139,SUM(מרקובחצי[[#This Row],[31]],Q139)=2),1,"")</f>
        <v/>
      </c>
      <c r="AI138" s="19" t="str">
        <f>IF(AND(מרקובחצי[[#This Row],[CycleNumber]]&lt;$B139,SUM(U138:U139)=2),1,"")</f>
        <v/>
      </c>
      <c r="AJ138" s="19" t="str">
        <f>IF(AND(מרקובחצי[[#This Row],[CycleNumber]]&lt;$B139,SUM(מרקובחצי[[#This Row],[32]],O139)=2),1,"")</f>
        <v/>
      </c>
      <c r="AK138" s="19" t="str">
        <f>IF(AND(מרקובחצי[[#This Row],[CycleNumber]]&lt;$B139,SUM(מרקובחצי[[#This Row],[32]],P139)=2),1,"")</f>
        <v/>
      </c>
      <c r="AL138" s="19" t="str">
        <f>IF(AND(מרקובחצי[[#This Row],[CycleNumber]]&lt;$B139,SUM(מרקובחצי[[#This Row],[32]],Q139)=2),1,"")</f>
        <v/>
      </c>
      <c r="AM138" s="19">
        <f>IF(AND(מרקובחצי[[#This Row],[CycleNumber]]&lt;$B139,SUM(V138:V139)=2),1,"")</f>
        <v>1</v>
      </c>
      <c r="AN138" s="19" t="str">
        <f>IF(AND(מרקובחצי[[#This Row],[CycleNumber]]&lt;$B139,SUM(מרקובחצי[[#This Row],[33]],O139)=2),1,"")</f>
        <v/>
      </c>
      <c r="AO138" s="19" t="str">
        <f>IF(AND(מרקובחצי[[#This Row],[CycleNumber]]&lt;$B139,SUM(מרקובחצי[[#This Row],[33]],P139)=2),1,"")</f>
        <v/>
      </c>
      <c r="AP138" s="19" t="str">
        <f>IF(AND(מרקובחצי[[#This Row],[CycleNumber]]&lt;$B139,SUM(מרקובחצי[[#This Row],[33]],Q139)=2),1,"")</f>
        <v/>
      </c>
      <c r="AQ138" s="19" t="str">
        <f>IF(AND(מרקובחצי[[#This Row],[CycleNumber]]&lt;$B139,SUM(W138:W139)=2),1,"")</f>
        <v/>
      </c>
      <c r="AR138" s="19" t="str">
        <f>IF(AND(מרקובחצי[[#This Row],[CycleNumber]]&lt;$B139,SUM(מרקובחצי[[#This Row],[12]],S139)=2),1,"")</f>
        <v/>
      </c>
      <c r="AS138" s="19" t="str">
        <f>IF(AND(מרקובחצי[[#This Row],[CycleNumber]]&lt;$B139,SUM(מרקובחצי[[#This Row],[22]],V139)=2),1,"")</f>
        <v/>
      </c>
      <c r="AT138" s="21">
        <f>SUM(מרקובחצי[[#This Row],[11]:[33]])</f>
        <v>1</v>
      </c>
    </row>
    <row r="139" spans="1:46" ht="15.6" x14ac:dyDescent="0.25">
      <c r="A139" s="19" t="s">
        <v>16</v>
      </c>
      <c r="B139" s="19">
        <v>6</v>
      </c>
      <c r="C139">
        <v>31</v>
      </c>
      <c r="D139" s="19">
        <f>מרקובחצי[[#This Row],[LengthofCycle]]+1</f>
        <v>32</v>
      </c>
      <c r="E139" t="str">
        <f>IF(IFERROR(LOOKUP(מרקובחצי[[#This Row],[ClientID]],קביעויות[הפלגה]),FALSE)=מרקובחצי[[#This Row],[ClientID]],1,"")</f>
        <v/>
      </c>
      <c r="F139" t="str">
        <f>IF(IFERROR(LOOKUP(מרקובחצי[[#This Row],[ClientID]],סוגחציקבוע[S31]),FALSE)=מרקובחצי[[#This Row],[ClientID]],1,"")</f>
        <v/>
      </c>
      <c r="G139">
        <f>IF(IFERROR(LOOKUP(מרקובחצי[[#This Row],[ClientID]],סוגחציקבוע[S32]),FALSE)=מרקובחצי[[#This Row],[ClientID]],1,"")</f>
        <v>1</v>
      </c>
      <c r="H139" t="str">
        <f>IF(IFERROR(LOOKUP(מרקובחצי[[#This Row],[ClientID]],סוגחציקבוע[S33]),FALSE)=מרקובחצי[[#This Row],[ClientID]],1,"")</f>
        <v/>
      </c>
      <c r="I139" t="str">
        <f>IF(IFERROR(LOOKUP(מרקובחצי[[#This Row],[ClientID]],סוגחציקבוע[S32&amp;33]),FALSE)=מרקובחצי[[#This Row],[ClientID]],1,"")</f>
        <v/>
      </c>
      <c r="J139" s="19">
        <f>IF(SUM(מרקובחצי[[#This Row],[11]:[13]])=1,מרקובחצי[[#This Row],[עד ועד]],IF(SUM(R138:T139)=1,IF(מרקובחצי[[#This Row],[עד ועד]]&lt;J138,מרקובחצי[[#This Row],[עד ועד]],J138),J138))</f>
        <v>31</v>
      </c>
      <c r="K139" s="19">
        <f>IF(SUM(מרקובחצי[[#This Row],[11]:[13]])=1,מרקובחצי[[#This Row],[עד ועד]],IF(SUM(R138:T139)=1,IF(מרקובחצי[[#This Row],[עד ועד]]&gt;K138,מרקובחצי[[#This Row],[עד ועד]],K138),K138))</f>
        <v>33</v>
      </c>
      <c r="L139" s="19" t="str">
        <f>IF(AND(SUM(מרקובחצי[[#This Row],[31]:[33]])=1,SUM(U138:W138)=0),מרקובחצי[[#This Row],[מקס]]-מרקובחצי[[#This Row],[מינ]],"")</f>
        <v/>
      </c>
      <c r="M13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9" s="19" t="str">
        <f t="shared" si="2"/>
        <v>S32</v>
      </c>
      <c r="O139" s="19" t="str">
        <f>IF(מרקובחצי[[#This Row],[קבעה הפלגה?]]=1,"",IF(AND(מרקובחצי[[#This Row],[עד ועד]]&lt;29,OR(מרקובחצי[[#This Row],[CycleNumber]]=1,AND(U138=1,OR(מרקובחצי[[#This Row],[עד ועד]]&lt;J138,מרקובחצי[[#This Row],[עד ועד]]&gt;K138)),AND(V138=1,מרקובחצי[[#This Row],[עד ועד]]&lt;J138),W138=1)),1,""))</f>
        <v/>
      </c>
      <c r="P139" s="19" t="str">
        <f>IF(מרקובחצי[[#This Row],[קבעה הפלגה?]]=1,"",IF(AND(מרקובחצי[[#This Row],[עד ועד]]&gt;28,מרקובחצי[[#This Row],[עד ועד]]&lt;32,OR(מרקובחצי[[#This Row],[CycleNumber]]=1,AND(U138=1),AND(V138=1,OR(מרקובחצי[[#This Row],[עד ועד]]&lt;J138,מרקובחצי[[#This Row],[עד ועד]]&gt;K138)),W138=1)),1,""))</f>
        <v/>
      </c>
      <c r="Q139" s="19" t="str">
        <f>IF(מרקובחצי[[#This Row],[קבעה הפלגה?]]=1,"",IF(AND(מרקובחצי[[#This Row],[עד ועד]]&gt;31,OR(מרקובחצי[[#This Row],[CycleNumber]]=1,AND(U138=1),AND(V138=1,מרקובחצי[[#This Row],[עד ועד]]&gt;K138),AND(W138=1,OR(מרקובחצי[[#This Row],[עד ועד]]&gt;K138,מרקובחצי[[#This Row],[עד ועד]]&lt;J138)))),1,""))</f>
        <v/>
      </c>
      <c r="R139" s="19" t="str">
        <f>IF(מרקובחצי[[#This Row],[CycleNumber]]&gt;1,IF(AND(O138=1,מרקובחצי[[#This Row],[עד ועד]]&lt;29),1,""),"")</f>
        <v/>
      </c>
      <c r="S139" s="19" t="str">
        <f>IF(מרקובחצי[[#This Row],[CycleNumber]]&gt;1,IF(OR(AND(O138=1,מרקובחצי[[#This Row],[עד ועד]]&gt;28),AND(P138=1),AND(Q138=1,מרקובחצי[[#This Row],[עד ועד]]&lt;32)),1,""),"")</f>
        <v/>
      </c>
      <c r="T139" s="19" t="str">
        <f>IF(מרקובחצי[[#This Row],[CycleNumber]]&gt;1,IF(AND(Q138=1,מרקובחצי[[#This Row],[עד ועד]]&gt;31),1,""),"")</f>
        <v/>
      </c>
      <c r="U139" s="19" t="str">
        <f>IF(מרקובחצי[[#This Row],[CycleNumber]]&gt;1,IF(AND(R138=1,מרקובחצי[[#This Row],[עד ועד]]&lt;29),1,IF(AND(U138=1,NOT(OR(מרקובחצי[[#This Row],[עד ועד]]&lt;J138,מרקובחצי[[#This Row],[עד ועד]]&gt;K138))),1,"")),"")</f>
        <v/>
      </c>
      <c r="V139" s="19">
        <f>IF(מרקובחצי[[#This Row],[CycleNumber]]&gt;1,IF(AND(SUM(R138:T138)=1,מרקובחצי[[#This Row],[עד ועד]]&gt;28,מרקובחצי[[#This Row],[עד ועד]]&lt;32),1,IF(OR(S138=1,AND(R138=1,מרקובחצי[[#This Row],[עד ועד]]&gt;28),AND(T138=1,מרקובחצי[[#This Row],[עד ועד]]&lt;32)),1,IF(AND(V138=1,NOT(OR(מרקובחצי[[#This Row],[עד ועד]]&lt;J138,מרקובחצי[[#This Row],[עד ועד]]&gt;K138))),1,""))),"")</f>
        <v>1</v>
      </c>
      <c r="W139" s="19" t="str">
        <f>IF(מרקובחצי[[#This Row],[CycleNumber]]&gt;1,IF(AND(T138=1,מרקובחצי[[#This Row],[עד ועד]]&gt;31),1,IF(AND(W138=1,NOT(OR(מרקובחצי[[#This Row],[עד ועד]]&lt;J138,מרקובחצי[[#This Row],[עד ועד]]&gt;K138))),1,"")),"")</f>
        <v/>
      </c>
      <c r="X139" s="19" t="str">
        <f>IF(AND(מרקובחצי[[#This Row],[CycleNumber]]&lt;$B140,SUM(מרקובחצי[[#This Row],[11]],R140)=2),1,"")</f>
        <v/>
      </c>
      <c r="Y139" s="19" t="str">
        <f>IF(AND(מרקובחצי[[#This Row],[CycleNumber]]&lt;$B140,SUM(מרקובחצי[[#This Row],[11]],S140)=2),1,"")</f>
        <v/>
      </c>
      <c r="Z139" s="19" t="str">
        <f>IF(AND(מרקובחצי[[#This Row],[CycleNumber]]&lt;$B140,SUM(מרקובחצי[[#This Row],[13]],S140)=2),1,"")</f>
        <v/>
      </c>
      <c r="AA139" s="19" t="str">
        <f>IF(AND(מרקובחצי[[#This Row],[CycleNumber]]&lt;$B140,SUM(מרקובחצי[[#This Row],[13]],T140)=2),1,"")</f>
        <v/>
      </c>
      <c r="AB139" s="19" t="str">
        <f>IF(AND(מרקובחצי[[#This Row],[CycleNumber]]&lt;$B140,SUM(מרקובחצי[[#This Row],[21]],U140)=2),1,"")</f>
        <v/>
      </c>
      <c r="AC139" s="19" t="str">
        <f>IF(AND(מרקובחצי[[#This Row],[CycleNumber]]&lt;$B140,SUM(מרקובחצי[[#This Row],[21]],V140)=2),1,"")</f>
        <v/>
      </c>
      <c r="AD139" s="19" t="str">
        <f>IF(AND(מרקובחצי[[#This Row],[CycleNumber]]&lt;$B140,SUM(מרקובחצי[[#This Row],[23]],V140)=2),1,"")</f>
        <v/>
      </c>
      <c r="AE139" s="19" t="str">
        <f>IF(AND(מרקובחצי[[#This Row],[CycleNumber]]&lt;$B140,SUM(מרקובחצי[[#This Row],[23]],W140)=2),1,"")</f>
        <v/>
      </c>
      <c r="AF139" s="19" t="str">
        <f>IF(AND(מרקובחצי[[#This Row],[CycleNumber]]&lt;$B140,SUM(מרקובחצי[[#This Row],[31]],O140)=2),1,"")</f>
        <v/>
      </c>
      <c r="AG139" s="19" t="str">
        <f>IF(AND(מרקובחצי[[#This Row],[CycleNumber]]&lt;$B140,SUM(מרקובחצי[[#This Row],[31]],P140)=2),1,"")</f>
        <v/>
      </c>
      <c r="AH139" s="19" t="str">
        <f>IF(AND(מרקובחצי[[#This Row],[CycleNumber]]&lt;$B140,SUM(מרקובחצי[[#This Row],[31]],Q140)=2),1,"")</f>
        <v/>
      </c>
      <c r="AI139" s="19" t="str">
        <f>IF(AND(מרקובחצי[[#This Row],[CycleNumber]]&lt;$B140,SUM(U139:U140)=2),1,"")</f>
        <v/>
      </c>
      <c r="AJ139" s="19" t="str">
        <f>IF(AND(מרקובחצי[[#This Row],[CycleNumber]]&lt;$B140,SUM(מרקובחצי[[#This Row],[32]],O140)=2),1,"")</f>
        <v/>
      </c>
      <c r="AK139" s="19" t="str">
        <f>IF(AND(מרקובחצי[[#This Row],[CycleNumber]]&lt;$B140,SUM(מרקובחצי[[#This Row],[32]],P140)=2),1,"")</f>
        <v/>
      </c>
      <c r="AL139" s="19" t="str">
        <f>IF(AND(מרקובחצי[[#This Row],[CycleNumber]]&lt;$B140,SUM(מרקובחצי[[#This Row],[32]],Q140)=2),1,"")</f>
        <v/>
      </c>
      <c r="AM139" s="19">
        <f>IF(AND(מרקובחצי[[#This Row],[CycleNumber]]&lt;$B140,SUM(V139:V140)=2),1,"")</f>
        <v>1</v>
      </c>
      <c r="AN139" s="19" t="str">
        <f>IF(AND(מרקובחצי[[#This Row],[CycleNumber]]&lt;$B140,SUM(מרקובחצי[[#This Row],[33]],O140)=2),1,"")</f>
        <v/>
      </c>
      <c r="AO139" s="19" t="str">
        <f>IF(AND(מרקובחצי[[#This Row],[CycleNumber]]&lt;$B140,SUM(מרקובחצי[[#This Row],[33]],P140)=2),1,"")</f>
        <v/>
      </c>
      <c r="AP139" s="19" t="str">
        <f>IF(AND(מרקובחצי[[#This Row],[CycleNumber]]&lt;$B140,SUM(מרקובחצי[[#This Row],[33]],Q140)=2),1,"")</f>
        <v/>
      </c>
      <c r="AQ139" s="19" t="str">
        <f>IF(AND(מרקובחצי[[#This Row],[CycleNumber]]&lt;$B140,SUM(W139:W140)=2),1,"")</f>
        <v/>
      </c>
      <c r="AR139" s="19" t="str">
        <f>IF(AND(מרקובחצי[[#This Row],[CycleNumber]]&lt;$B140,SUM(מרקובחצי[[#This Row],[12]],S140)=2),1,"")</f>
        <v/>
      </c>
      <c r="AS139" s="19" t="str">
        <f>IF(AND(מרקובחצי[[#This Row],[CycleNumber]]&lt;$B140,SUM(מרקובחצי[[#This Row],[22]],V140)=2),1,"")</f>
        <v/>
      </c>
      <c r="AT139" s="21">
        <f>SUM(מרקובחצי[[#This Row],[11]:[33]])</f>
        <v>1</v>
      </c>
    </row>
    <row r="140" spans="1:46" ht="15.6" x14ac:dyDescent="0.25">
      <c r="A140" s="19" t="s">
        <v>16</v>
      </c>
      <c r="B140" s="19">
        <v>7</v>
      </c>
      <c r="C140">
        <v>30</v>
      </c>
      <c r="D140" s="19">
        <f>מרקובחצי[[#This Row],[LengthofCycle]]+1</f>
        <v>31</v>
      </c>
      <c r="E140" t="str">
        <f>IF(IFERROR(LOOKUP(מרקובחצי[[#This Row],[ClientID]],קביעויות[הפלגה]),FALSE)=מרקובחצי[[#This Row],[ClientID]],1,"")</f>
        <v/>
      </c>
      <c r="F140" t="str">
        <f>IF(IFERROR(LOOKUP(מרקובחצי[[#This Row],[ClientID]],סוגחציקבוע[S31]),FALSE)=מרקובחצי[[#This Row],[ClientID]],1,"")</f>
        <v/>
      </c>
      <c r="G140">
        <f>IF(IFERROR(LOOKUP(מרקובחצי[[#This Row],[ClientID]],סוגחציקבוע[S32]),FALSE)=מרקובחצי[[#This Row],[ClientID]],1,"")</f>
        <v>1</v>
      </c>
      <c r="H140" t="str">
        <f>IF(IFERROR(LOOKUP(מרקובחצי[[#This Row],[ClientID]],סוגחציקבוע[S33]),FALSE)=מרקובחצי[[#This Row],[ClientID]],1,"")</f>
        <v/>
      </c>
      <c r="I140" t="str">
        <f>IF(IFERROR(LOOKUP(מרקובחצי[[#This Row],[ClientID]],סוגחציקבוע[S32&amp;33]),FALSE)=מרקובחצי[[#This Row],[ClientID]],1,"")</f>
        <v/>
      </c>
      <c r="J140" s="19">
        <f>IF(SUM(מרקובחצי[[#This Row],[11]:[13]])=1,מרקובחצי[[#This Row],[עד ועד]],IF(SUM(R139:T140)=1,IF(מרקובחצי[[#This Row],[עד ועד]]&lt;J139,מרקובחצי[[#This Row],[עד ועד]],J139),J139))</f>
        <v>31</v>
      </c>
      <c r="K140" s="19">
        <f>IF(SUM(מרקובחצי[[#This Row],[11]:[13]])=1,מרקובחצי[[#This Row],[עד ועד]],IF(SUM(R139:T140)=1,IF(מרקובחצי[[#This Row],[עד ועד]]&gt;K139,מרקובחצי[[#This Row],[עד ועד]],K139),K139))</f>
        <v>33</v>
      </c>
      <c r="L140" s="19" t="str">
        <f>IF(AND(SUM(מרקובחצי[[#This Row],[31]:[33]])=1,SUM(U139:W139)=0),מרקובחצי[[#This Row],[מקס]]-מרקובחצי[[#This Row],[מינ]],"")</f>
        <v/>
      </c>
      <c r="M14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0" s="19" t="str">
        <f t="shared" si="2"/>
        <v>S32</v>
      </c>
      <c r="O140" s="19" t="str">
        <f>IF(מרקובחצי[[#This Row],[קבעה הפלגה?]]=1,"",IF(AND(מרקובחצי[[#This Row],[עד ועד]]&lt;29,OR(מרקובחצי[[#This Row],[CycleNumber]]=1,AND(U139=1,OR(מרקובחצי[[#This Row],[עד ועד]]&lt;J139,מרקובחצי[[#This Row],[עד ועד]]&gt;K139)),AND(V139=1,מרקובחצי[[#This Row],[עד ועד]]&lt;J139),W139=1)),1,""))</f>
        <v/>
      </c>
      <c r="P140" s="19" t="str">
        <f>IF(מרקובחצי[[#This Row],[קבעה הפלגה?]]=1,"",IF(AND(מרקובחצי[[#This Row],[עד ועד]]&gt;28,מרקובחצי[[#This Row],[עד ועד]]&lt;32,OR(מרקובחצי[[#This Row],[CycleNumber]]=1,AND(U139=1),AND(V139=1,OR(מרקובחצי[[#This Row],[עד ועד]]&lt;J139,מרקובחצי[[#This Row],[עד ועד]]&gt;K139)),W139=1)),1,""))</f>
        <v/>
      </c>
      <c r="Q140" s="19" t="str">
        <f>IF(מרקובחצי[[#This Row],[קבעה הפלגה?]]=1,"",IF(AND(מרקובחצי[[#This Row],[עד ועד]]&gt;31,OR(מרקובחצי[[#This Row],[CycleNumber]]=1,AND(U139=1),AND(V139=1,מרקובחצי[[#This Row],[עד ועד]]&gt;K139),AND(W139=1,OR(מרקובחצי[[#This Row],[עד ועד]]&gt;K139,מרקובחצי[[#This Row],[עד ועד]]&lt;J139)))),1,""))</f>
        <v/>
      </c>
      <c r="R140" s="19" t="str">
        <f>IF(מרקובחצי[[#This Row],[CycleNumber]]&gt;1,IF(AND(O139=1,מרקובחצי[[#This Row],[עד ועד]]&lt;29),1,""),"")</f>
        <v/>
      </c>
      <c r="S140" s="19" t="str">
        <f>IF(מרקובחצי[[#This Row],[CycleNumber]]&gt;1,IF(OR(AND(O139=1,מרקובחצי[[#This Row],[עד ועד]]&gt;28),AND(P139=1),AND(Q139=1,מרקובחצי[[#This Row],[עד ועד]]&lt;32)),1,""),"")</f>
        <v/>
      </c>
      <c r="T140" s="19" t="str">
        <f>IF(מרקובחצי[[#This Row],[CycleNumber]]&gt;1,IF(AND(Q139=1,מרקובחצי[[#This Row],[עד ועד]]&gt;31),1,""),"")</f>
        <v/>
      </c>
      <c r="U140" s="19" t="str">
        <f>IF(מרקובחצי[[#This Row],[CycleNumber]]&gt;1,IF(AND(R139=1,מרקובחצי[[#This Row],[עד ועד]]&lt;29),1,IF(AND(U139=1,NOT(OR(מרקובחצי[[#This Row],[עד ועד]]&lt;J139,מרקובחצי[[#This Row],[עד ועד]]&gt;K139))),1,"")),"")</f>
        <v/>
      </c>
      <c r="V140" s="19">
        <f>IF(מרקובחצי[[#This Row],[CycleNumber]]&gt;1,IF(AND(SUM(R139:T139)=1,מרקובחצי[[#This Row],[עד ועד]]&gt;28,מרקובחצי[[#This Row],[עד ועד]]&lt;32),1,IF(OR(S139=1,AND(R139=1,מרקובחצי[[#This Row],[עד ועד]]&gt;28),AND(T139=1,מרקובחצי[[#This Row],[עד ועד]]&lt;32)),1,IF(AND(V139=1,NOT(OR(מרקובחצי[[#This Row],[עד ועד]]&lt;J139,מרקובחצי[[#This Row],[עד ועד]]&gt;K139))),1,""))),"")</f>
        <v>1</v>
      </c>
      <c r="W140" s="19" t="str">
        <f>IF(מרקובחצי[[#This Row],[CycleNumber]]&gt;1,IF(AND(T139=1,מרקובחצי[[#This Row],[עד ועד]]&gt;31),1,IF(AND(W139=1,NOT(OR(מרקובחצי[[#This Row],[עד ועד]]&lt;J139,מרקובחצי[[#This Row],[עד ועד]]&gt;K139))),1,"")),"")</f>
        <v/>
      </c>
      <c r="X140" s="19" t="str">
        <f>IF(AND(מרקובחצי[[#This Row],[CycleNumber]]&lt;$B141,SUM(מרקובחצי[[#This Row],[11]],R141)=2),1,"")</f>
        <v/>
      </c>
      <c r="Y140" s="19" t="str">
        <f>IF(AND(מרקובחצי[[#This Row],[CycleNumber]]&lt;$B141,SUM(מרקובחצי[[#This Row],[11]],S141)=2),1,"")</f>
        <v/>
      </c>
      <c r="Z140" s="19" t="str">
        <f>IF(AND(מרקובחצי[[#This Row],[CycleNumber]]&lt;$B141,SUM(מרקובחצי[[#This Row],[13]],S141)=2),1,"")</f>
        <v/>
      </c>
      <c r="AA140" s="19" t="str">
        <f>IF(AND(מרקובחצי[[#This Row],[CycleNumber]]&lt;$B141,SUM(מרקובחצי[[#This Row],[13]],T141)=2),1,"")</f>
        <v/>
      </c>
      <c r="AB140" s="19" t="str">
        <f>IF(AND(מרקובחצי[[#This Row],[CycleNumber]]&lt;$B141,SUM(מרקובחצי[[#This Row],[21]],U141)=2),1,"")</f>
        <v/>
      </c>
      <c r="AC140" s="19" t="str">
        <f>IF(AND(מרקובחצי[[#This Row],[CycleNumber]]&lt;$B141,SUM(מרקובחצי[[#This Row],[21]],V141)=2),1,"")</f>
        <v/>
      </c>
      <c r="AD140" s="19" t="str">
        <f>IF(AND(מרקובחצי[[#This Row],[CycleNumber]]&lt;$B141,SUM(מרקובחצי[[#This Row],[23]],V141)=2),1,"")</f>
        <v/>
      </c>
      <c r="AE140" s="19" t="str">
        <f>IF(AND(מרקובחצי[[#This Row],[CycleNumber]]&lt;$B141,SUM(מרקובחצי[[#This Row],[23]],W141)=2),1,"")</f>
        <v/>
      </c>
      <c r="AF140" s="19" t="str">
        <f>IF(AND(מרקובחצי[[#This Row],[CycleNumber]]&lt;$B141,SUM(מרקובחצי[[#This Row],[31]],O141)=2),1,"")</f>
        <v/>
      </c>
      <c r="AG140" s="19" t="str">
        <f>IF(AND(מרקובחצי[[#This Row],[CycleNumber]]&lt;$B141,SUM(מרקובחצי[[#This Row],[31]],P141)=2),1,"")</f>
        <v/>
      </c>
      <c r="AH140" s="19" t="str">
        <f>IF(AND(מרקובחצי[[#This Row],[CycleNumber]]&lt;$B141,SUM(מרקובחצי[[#This Row],[31]],Q141)=2),1,"")</f>
        <v/>
      </c>
      <c r="AI140" s="19" t="str">
        <f>IF(AND(מרקובחצי[[#This Row],[CycleNumber]]&lt;$B141,SUM(U140:U141)=2),1,"")</f>
        <v/>
      </c>
      <c r="AJ140" s="19" t="str">
        <f>IF(AND(מרקובחצי[[#This Row],[CycleNumber]]&lt;$B141,SUM(מרקובחצי[[#This Row],[32]],O141)=2),1,"")</f>
        <v/>
      </c>
      <c r="AK140" s="19" t="str">
        <f>IF(AND(מרקובחצי[[#This Row],[CycleNumber]]&lt;$B141,SUM(מרקובחצי[[#This Row],[32]],P141)=2),1,"")</f>
        <v/>
      </c>
      <c r="AL140" s="19">
        <f>IF(AND(מרקובחצי[[#This Row],[CycleNumber]]&lt;$B141,SUM(מרקובחצי[[#This Row],[32]],Q141)=2),1,"")</f>
        <v>1</v>
      </c>
      <c r="AM140" s="19" t="str">
        <f>IF(AND(מרקובחצי[[#This Row],[CycleNumber]]&lt;$B141,SUM(V140:V141)=2),1,"")</f>
        <v/>
      </c>
      <c r="AN140" s="19" t="str">
        <f>IF(AND(מרקובחצי[[#This Row],[CycleNumber]]&lt;$B141,SUM(מרקובחצי[[#This Row],[33]],O141)=2),1,"")</f>
        <v/>
      </c>
      <c r="AO140" s="19" t="str">
        <f>IF(AND(מרקובחצי[[#This Row],[CycleNumber]]&lt;$B141,SUM(מרקובחצי[[#This Row],[33]],P141)=2),1,"")</f>
        <v/>
      </c>
      <c r="AP140" s="19" t="str">
        <f>IF(AND(מרקובחצי[[#This Row],[CycleNumber]]&lt;$B141,SUM(מרקובחצי[[#This Row],[33]],Q141)=2),1,"")</f>
        <v/>
      </c>
      <c r="AQ140" s="19" t="str">
        <f>IF(AND(מרקובחצי[[#This Row],[CycleNumber]]&lt;$B141,SUM(W140:W141)=2),1,"")</f>
        <v/>
      </c>
      <c r="AR140" s="19" t="str">
        <f>IF(AND(מרקובחצי[[#This Row],[CycleNumber]]&lt;$B141,SUM(מרקובחצי[[#This Row],[12]],S141)=2),1,"")</f>
        <v/>
      </c>
      <c r="AS140" s="19" t="str">
        <f>IF(AND(מרקובחצי[[#This Row],[CycleNumber]]&lt;$B141,SUM(מרקובחצי[[#This Row],[22]],V141)=2),1,"")</f>
        <v/>
      </c>
      <c r="AT140" s="21">
        <f>SUM(מרקובחצי[[#This Row],[11]:[33]])</f>
        <v>1</v>
      </c>
    </row>
    <row r="141" spans="1:46" ht="15.6" x14ac:dyDescent="0.25">
      <c r="A141" s="19" t="s">
        <v>16</v>
      </c>
      <c r="B141" s="19">
        <v>8</v>
      </c>
      <c r="C141">
        <v>33</v>
      </c>
      <c r="D141" s="19">
        <f>מרקובחצי[[#This Row],[LengthofCycle]]+1</f>
        <v>34</v>
      </c>
      <c r="E141" t="str">
        <f>IF(IFERROR(LOOKUP(מרקובחצי[[#This Row],[ClientID]],קביעויות[הפלגה]),FALSE)=מרקובחצי[[#This Row],[ClientID]],1,"")</f>
        <v/>
      </c>
      <c r="F141" t="str">
        <f>IF(IFERROR(LOOKUP(מרקובחצי[[#This Row],[ClientID]],סוגחציקבוע[S31]),FALSE)=מרקובחצי[[#This Row],[ClientID]],1,"")</f>
        <v/>
      </c>
      <c r="G141">
        <f>IF(IFERROR(LOOKUP(מרקובחצי[[#This Row],[ClientID]],סוגחציקבוע[S32]),FALSE)=מרקובחצי[[#This Row],[ClientID]],1,"")</f>
        <v>1</v>
      </c>
      <c r="H141" t="str">
        <f>IF(IFERROR(LOOKUP(מרקובחצי[[#This Row],[ClientID]],סוגחציקבוע[S33]),FALSE)=מרקובחצי[[#This Row],[ClientID]],1,"")</f>
        <v/>
      </c>
      <c r="I141" t="str">
        <f>IF(IFERROR(LOOKUP(מרקובחצי[[#This Row],[ClientID]],סוגחציקבוע[S32&amp;33]),FALSE)=מרקובחצי[[#This Row],[ClientID]],1,"")</f>
        <v/>
      </c>
      <c r="J141" s="19">
        <f>IF(SUM(מרקובחצי[[#This Row],[11]:[13]])=1,מרקובחצי[[#This Row],[עד ועד]],IF(SUM(R140:T141)=1,IF(מרקובחצי[[#This Row],[עד ועד]]&lt;J140,מרקובחצי[[#This Row],[עד ועד]],J140),J140))</f>
        <v>34</v>
      </c>
      <c r="K141" s="19">
        <f>IF(SUM(מרקובחצי[[#This Row],[11]:[13]])=1,מרקובחצי[[#This Row],[עד ועד]],IF(SUM(R140:T141)=1,IF(מרקובחצי[[#This Row],[עד ועד]]&gt;K140,מרקובחצי[[#This Row],[עד ועד]],K140),K140))</f>
        <v>34</v>
      </c>
      <c r="L141" s="19" t="str">
        <f>IF(AND(SUM(מרקובחצי[[#This Row],[31]:[33]])=1,SUM(U140:W140)=0),מרקובחצי[[#This Row],[מקס]]-מרקובחצי[[#This Row],[מינ]],"")</f>
        <v/>
      </c>
      <c r="M14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41" s="19" t="str">
        <f t="shared" si="2"/>
        <v>S32</v>
      </c>
      <c r="O141" s="19" t="str">
        <f>IF(מרקובחצי[[#This Row],[קבעה הפלגה?]]=1,"",IF(AND(מרקובחצי[[#This Row],[עד ועד]]&lt;29,OR(מרקובחצי[[#This Row],[CycleNumber]]=1,AND(U140=1,OR(מרקובחצי[[#This Row],[עד ועד]]&lt;J140,מרקובחצי[[#This Row],[עד ועד]]&gt;K140)),AND(V140=1,מרקובחצי[[#This Row],[עד ועד]]&lt;J140),W140=1)),1,""))</f>
        <v/>
      </c>
      <c r="P141" s="19" t="str">
        <f>IF(מרקובחצי[[#This Row],[קבעה הפלגה?]]=1,"",IF(AND(מרקובחצי[[#This Row],[עד ועד]]&gt;28,מרקובחצי[[#This Row],[עד ועד]]&lt;32,OR(מרקובחצי[[#This Row],[CycleNumber]]=1,AND(U140=1),AND(V140=1,OR(מרקובחצי[[#This Row],[עד ועד]]&lt;J140,מרקובחצי[[#This Row],[עד ועד]]&gt;K140)),W140=1)),1,""))</f>
        <v/>
      </c>
      <c r="Q141" s="19">
        <f>IF(מרקובחצי[[#This Row],[קבעה הפלגה?]]=1,"",IF(AND(מרקובחצי[[#This Row],[עד ועד]]&gt;31,OR(מרקובחצי[[#This Row],[CycleNumber]]=1,AND(U140=1),AND(V140=1,מרקובחצי[[#This Row],[עד ועד]]&gt;K140),AND(W140=1,OR(מרקובחצי[[#This Row],[עד ועד]]&gt;K140,מרקובחצי[[#This Row],[עד ועד]]&lt;J140)))),1,""))</f>
        <v>1</v>
      </c>
      <c r="R141" s="19" t="str">
        <f>IF(מרקובחצי[[#This Row],[CycleNumber]]&gt;1,IF(AND(O140=1,מרקובחצי[[#This Row],[עד ועד]]&lt;29),1,""),"")</f>
        <v/>
      </c>
      <c r="S141" s="19" t="str">
        <f>IF(מרקובחצי[[#This Row],[CycleNumber]]&gt;1,IF(OR(AND(O140=1,מרקובחצי[[#This Row],[עד ועד]]&gt;28),AND(P140=1),AND(Q140=1,מרקובחצי[[#This Row],[עד ועד]]&lt;32)),1,""),"")</f>
        <v/>
      </c>
      <c r="T141" s="19" t="str">
        <f>IF(מרקובחצי[[#This Row],[CycleNumber]]&gt;1,IF(AND(Q140=1,מרקובחצי[[#This Row],[עד ועד]]&gt;31),1,""),"")</f>
        <v/>
      </c>
      <c r="U141" s="19" t="str">
        <f>IF(מרקובחצי[[#This Row],[CycleNumber]]&gt;1,IF(AND(R140=1,מרקובחצי[[#This Row],[עד ועד]]&lt;29),1,IF(AND(U140=1,NOT(OR(מרקובחצי[[#This Row],[עד ועד]]&lt;J140,מרקובחצי[[#This Row],[עד ועד]]&gt;K140))),1,"")),"")</f>
        <v/>
      </c>
      <c r="V141" s="19" t="str">
        <f>IF(מרקובחצי[[#This Row],[CycleNumber]]&gt;1,IF(AND(SUM(R140:T140)=1,מרקובחצי[[#This Row],[עד ועד]]&gt;28,מרקובחצי[[#This Row],[עד ועד]]&lt;32),1,IF(OR(S140=1,AND(R140=1,מרקובחצי[[#This Row],[עד ועד]]&gt;28),AND(T140=1,מרקובחצי[[#This Row],[עד ועד]]&lt;32)),1,IF(AND(V140=1,NOT(OR(מרקובחצי[[#This Row],[עד ועד]]&lt;J140,מרקובחצי[[#This Row],[עד ועד]]&gt;K140))),1,""))),"")</f>
        <v/>
      </c>
      <c r="W141" s="19" t="str">
        <f>IF(מרקובחצי[[#This Row],[CycleNumber]]&gt;1,IF(AND(T140=1,מרקובחצי[[#This Row],[עד ועד]]&gt;31),1,IF(AND(W140=1,NOT(OR(מרקובחצי[[#This Row],[עד ועד]]&lt;J140,מרקובחצי[[#This Row],[עד ועד]]&gt;K140))),1,"")),"")</f>
        <v/>
      </c>
      <c r="X141" s="19" t="str">
        <f>IF(AND(מרקובחצי[[#This Row],[CycleNumber]]&lt;$B142,SUM(מרקובחצי[[#This Row],[11]],R142)=2),1,"")</f>
        <v/>
      </c>
      <c r="Y141" s="19" t="str">
        <f>IF(AND(מרקובחצי[[#This Row],[CycleNumber]]&lt;$B142,SUM(מרקובחצי[[#This Row],[11]],S142)=2),1,"")</f>
        <v/>
      </c>
      <c r="Z141" s="19">
        <f>IF(AND(מרקובחצי[[#This Row],[CycleNumber]]&lt;$B142,SUM(מרקובחצי[[#This Row],[13]],S142)=2),1,"")</f>
        <v>1</v>
      </c>
      <c r="AA141" s="19" t="str">
        <f>IF(AND(מרקובחצי[[#This Row],[CycleNumber]]&lt;$B142,SUM(מרקובחצי[[#This Row],[13]],T142)=2),1,"")</f>
        <v/>
      </c>
      <c r="AB141" s="19" t="str">
        <f>IF(AND(מרקובחצי[[#This Row],[CycleNumber]]&lt;$B142,SUM(מרקובחצי[[#This Row],[21]],U142)=2),1,"")</f>
        <v/>
      </c>
      <c r="AC141" s="19" t="str">
        <f>IF(AND(מרקובחצי[[#This Row],[CycleNumber]]&lt;$B142,SUM(מרקובחצי[[#This Row],[21]],V142)=2),1,"")</f>
        <v/>
      </c>
      <c r="AD141" s="19" t="str">
        <f>IF(AND(מרקובחצי[[#This Row],[CycleNumber]]&lt;$B142,SUM(מרקובחצי[[#This Row],[23]],V142)=2),1,"")</f>
        <v/>
      </c>
      <c r="AE141" s="19" t="str">
        <f>IF(AND(מרקובחצי[[#This Row],[CycleNumber]]&lt;$B142,SUM(מרקובחצי[[#This Row],[23]],W142)=2),1,"")</f>
        <v/>
      </c>
      <c r="AF141" s="19" t="str">
        <f>IF(AND(מרקובחצי[[#This Row],[CycleNumber]]&lt;$B142,SUM(מרקובחצי[[#This Row],[31]],O142)=2),1,"")</f>
        <v/>
      </c>
      <c r="AG141" s="19" t="str">
        <f>IF(AND(מרקובחצי[[#This Row],[CycleNumber]]&lt;$B142,SUM(מרקובחצי[[#This Row],[31]],P142)=2),1,"")</f>
        <v/>
      </c>
      <c r="AH141" s="19" t="str">
        <f>IF(AND(מרקובחצי[[#This Row],[CycleNumber]]&lt;$B142,SUM(מרקובחצי[[#This Row],[31]],Q142)=2),1,"")</f>
        <v/>
      </c>
      <c r="AI141" s="19" t="str">
        <f>IF(AND(מרקובחצי[[#This Row],[CycleNumber]]&lt;$B142,SUM(U141:U142)=2),1,"")</f>
        <v/>
      </c>
      <c r="AJ141" s="19" t="str">
        <f>IF(AND(מרקובחצי[[#This Row],[CycleNumber]]&lt;$B142,SUM(מרקובחצי[[#This Row],[32]],O142)=2),1,"")</f>
        <v/>
      </c>
      <c r="AK141" s="19" t="str">
        <f>IF(AND(מרקובחצי[[#This Row],[CycleNumber]]&lt;$B142,SUM(מרקובחצי[[#This Row],[32]],P142)=2),1,"")</f>
        <v/>
      </c>
      <c r="AL141" s="19" t="str">
        <f>IF(AND(מרקובחצי[[#This Row],[CycleNumber]]&lt;$B142,SUM(מרקובחצי[[#This Row],[32]],Q142)=2),1,"")</f>
        <v/>
      </c>
      <c r="AM141" s="19" t="str">
        <f>IF(AND(מרקובחצי[[#This Row],[CycleNumber]]&lt;$B142,SUM(V141:V142)=2),1,"")</f>
        <v/>
      </c>
      <c r="AN141" s="19" t="str">
        <f>IF(AND(מרקובחצי[[#This Row],[CycleNumber]]&lt;$B142,SUM(מרקובחצי[[#This Row],[33]],O142)=2),1,"")</f>
        <v/>
      </c>
      <c r="AO141" s="19" t="str">
        <f>IF(AND(מרקובחצי[[#This Row],[CycleNumber]]&lt;$B142,SUM(מרקובחצי[[#This Row],[33]],P142)=2),1,"")</f>
        <v/>
      </c>
      <c r="AP141" s="19" t="str">
        <f>IF(AND(מרקובחצי[[#This Row],[CycleNumber]]&lt;$B142,SUM(מרקובחצי[[#This Row],[33]],Q142)=2),1,"")</f>
        <v/>
      </c>
      <c r="AQ141" s="19" t="str">
        <f>IF(AND(מרקובחצי[[#This Row],[CycleNumber]]&lt;$B142,SUM(W141:W142)=2),1,"")</f>
        <v/>
      </c>
      <c r="AR141" s="19" t="str">
        <f>IF(AND(מרקובחצי[[#This Row],[CycleNumber]]&lt;$B142,SUM(מרקובחצי[[#This Row],[12]],S142)=2),1,"")</f>
        <v/>
      </c>
      <c r="AS141" s="19" t="str">
        <f>IF(AND(מרקובחצי[[#This Row],[CycleNumber]]&lt;$B142,SUM(מרקובחצי[[#This Row],[22]],V142)=2),1,"")</f>
        <v/>
      </c>
      <c r="AT141" s="21">
        <f>SUM(מרקובחצי[[#This Row],[11]:[33]])</f>
        <v>1</v>
      </c>
    </row>
    <row r="142" spans="1:46" ht="15.6" x14ac:dyDescent="0.25">
      <c r="A142" s="19" t="s">
        <v>16</v>
      </c>
      <c r="B142" s="19">
        <v>9</v>
      </c>
      <c r="C142">
        <v>30</v>
      </c>
      <c r="D142" s="19">
        <f>מרקובחצי[[#This Row],[LengthofCycle]]+1</f>
        <v>31</v>
      </c>
      <c r="E142" t="str">
        <f>IF(IFERROR(LOOKUP(מרקובחצי[[#This Row],[ClientID]],קביעויות[הפלגה]),FALSE)=מרקובחצי[[#This Row],[ClientID]],1,"")</f>
        <v/>
      </c>
      <c r="F142" t="str">
        <f>IF(IFERROR(LOOKUP(מרקובחצי[[#This Row],[ClientID]],סוגחציקבוע[S31]),FALSE)=מרקובחצי[[#This Row],[ClientID]],1,"")</f>
        <v/>
      </c>
      <c r="G142">
        <f>IF(IFERROR(LOOKUP(מרקובחצי[[#This Row],[ClientID]],סוגחציקבוע[S32]),FALSE)=מרקובחצי[[#This Row],[ClientID]],1,"")</f>
        <v>1</v>
      </c>
      <c r="H142" t="str">
        <f>IF(IFERROR(LOOKUP(מרקובחצי[[#This Row],[ClientID]],סוגחציקבוע[S33]),FALSE)=מרקובחצי[[#This Row],[ClientID]],1,"")</f>
        <v/>
      </c>
      <c r="I142" t="str">
        <f>IF(IFERROR(LOOKUP(מרקובחצי[[#This Row],[ClientID]],סוגחציקבוע[S32&amp;33]),FALSE)=מרקובחצי[[#This Row],[ClientID]],1,"")</f>
        <v/>
      </c>
      <c r="J142" s="19">
        <f>IF(SUM(מרקובחצי[[#This Row],[11]:[13]])=1,מרקובחצי[[#This Row],[עד ועד]],IF(SUM(R141:T142)=1,IF(מרקובחצי[[#This Row],[עד ועד]]&lt;J141,מרקובחצי[[#This Row],[עד ועד]],J141),J141))</f>
        <v>31</v>
      </c>
      <c r="K142" s="19">
        <f>IF(SUM(מרקובחצי[[#This Row],[11]:[13]])=1,מרקובחצי[[#This Row],[עד ועד]],IF(SUM(R141:T142)=1,IF(מרקובחצי[[#This Row],[עד ועד]]&gt;K141,מרקובחצי[[#This Row],[עד ועד]],K141),K141))</f>
        <v>34</v>
      </c>
      <c r="L142" s="19" t="str">
        <f>IF(AND(SUM(מרקובחצי[[#This Row],[31]:[33]])=1,SUM(U141:W141)=0),מרקובחצי[[#This Row],[מקס]]-מרקובחצי[[#This Row],[מינ]],"")</f>
        <v/>
      </c>
      <c r="M14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42" s="19" t="str">
        <f t="shared" si="2"/>
        <v>S13</v>
      </c>
      <c r="O142" s="19" t="str">
        <f>IF(מרקובחצי[[#This Row],[קבעה הפלגה?]]=1,"",IF(AND(מרקובחצי[[#This Row],[עד ועד]]&lt;29,OR(מרקובחצי[[#This Row],[CycleNumber]]=1,AND(U141=1,OR(מרקובחצי[[#This Row],[עד ועד]]&lt;J141,מרקובחצי[[#This Row],[עד ועד]]&gt;K141)),AND(V141=1,מרקובחצי[[#This Row],[עד ועד]]&lt;J141),W141=1)),1,""))</f>
        <v/>
      </c>
      <c r="P142" s="19" t="str">
        <f>IF(מרקובחצי[[#This Row],[קבעה הפלגה?]]=1,"",IF(AND(מרקובחצי[[#This Row],[עד ועד]]&gt;28,מרקובחצי[[#This Row],[עד ועד]]&lt;32,OR(מרקובחצי[[#This Row],[CycleNumber]]=1,AND(U141=1),AND(V141=1,OR(מרקובחצי[[#This Row],[עד ועד]]&lt;J141,מרקובחצי[[#This Row],[עד ועד]]&gt;K141)),W141=1)),1,""))</f>
        <v/>
      </c>
      <c r="Q142" s="19" t="str">
        <f>IF(מרקובחצי[[#This Row],[קבעה הפלגה?]]=1,"",IF(AND(מרקובחצי[[#This Row],[עד ועד]]&gt;31,OR(מרקובחצי[[#This Row],[CycleNumber]]=1,AND(U141=1),AND(V141=1,מרקובחצי[[#This Row],[עד ועד]]&gt;K141),AND(W141=1,OR(מרקובחצי[[#This Row],[עד ועד]]&gt;K141,מרקובחצי[[#This Row],[עד ועד]]&lt;J141)))),1,""))</f>
        <v/>
      </c>
      <c r="R142" s="19" t="str">
        <f>IF(מרקובחצי[[#This Row],[CycleNumber]]&gt;1,IF(AND(O141=1,מרקובחצי[[#This Row],[עד ועד]]&lt;29),1,""),"")</f>
        <v/>
      </c>
      <c r="S142" s="19">
        <f>IF(מרקובחצי[[#This Row],[CycleNumber]]&gt;1,IF(OR(AND(O141=1,מרקובחצי[[#This Row],[עד ועד]]&gt;28),AND(P141=1),AND(Q141=1,מרקובחצי[[#This Row],[עד ועד]]&lt;32)),1,""),"")</f>
        <v>1</v>
      </c>
      <c r="T142" s="19" t="str">
        <f>IF(מרקובחצי[[#This Row],[CycleNumber]]&gt;1,IF(AND(Q141=1,מרקובחצי[[#This Row],[עד ועד]]&gt;31),1,""),"")</f>
        <v/>
      </c>
      <c r="U142" s="19" t="str">
        <f>IF(מרקובחצי[[#This Row],[CycleNumber]]&gt;1,IF(AND(R141=1,מרקובחצי[[#This Row],[עד ועד]]&lt;29),1,IF(AND(U141=1,NOT(OR(מרקובחצי[[#This Row],[עד ועד]]&lt;J141,מרקובחצי[[#This Row],[עד ועד]]&gt;K141))),1,"")),"")</f>
        <v/>
      </c>
      <c r="V142" s="19" t="str">
        <f>IF(מרקובחצי[[#This Row],[CycleNumber]]&gt;1,IF(AND(SUM(R141:T141)=1,מרקובחצי[[#This Row],[עד ועד]]&gt;28,מרקובחצי[[#This Row],[עד ועד]]&lt;32),1,IF(OR(S141=1,AND(R141=1,מרקובחצי[[#This Row],[עד ועד]]&gt;28),AND(T141=1,מרקובחצי[[#This Row],[עד ועד]]&lt;32)),1,IF(AND(V141=1,NOT(OR(מרקובחצי[[#This Row],[עד ועד]]&lt;J141,מרקובחצי[[#This Row],[עד ועד]]&gt;K141))),1,""))),"")</f>
        <v/>
      </c>
      <c r="W142" s="19" t="str">
        <f>IF(מרקובחצי[[#This Row],[CycleNumber]]&gt;1,IF(AND(T141=1,מרקובחצי[[#This Row],[עד ועד]]&gt;31),1,IF(AND(W141=1,NOT(OR(מרקובחצי[[#This Row],[עד ועד]]&lt;J141,מרקובחצי[[#This Row],[עד ועד]]&gt;K141))),1,"")),"")</f>
        <v/>
      </c>
      <c r="X142" s="19" t="str">
        <f>IF(AND(מרקובחצי[[#This Row],[CycleNumber]]&lt;$B143,SUM(מרקובחצי[[#This Row],[11]],R143)=2),1,"")</f>
        <v/>
      </c>
      <c r="Y142" s="19" t="str">
        <f>IF(AND(מרקובחצי[[#This Row],[CycleNumber]]&lt;$B143,SUM(מרקובחצי[[#This Row],[11]],S143)=2),1,"")</f>
        <v/>
      </c>
      <c r="Z142" s="19" t="str">
        <f>IF(AND(מרקובחצי[[#This Row],[CycleNumber]]&lt;$B143,SUM(מרקובחצי[[#This Row],[13]],S143)=2),1,"")</f>
        <v/>
      </c>
      <c r="AA142" s="19" t="str">
        <f>IF(AND(מרקובחצי[[#This Row],[CycleNumber]]&lt;$B143,SUM(מרקובחצי[[#This Row],[13]],T143)=2),1,"")</f>
        <v/>
      </c>
      <c r="AB142" s="19" t="str">
        <f>IF(AND(מרקובחצי[[#This Row],[CycleNumber]]&lt;$B143,SUM(מרקובחצי[[#This Row],[21]],U143)=2),1,"")</f>
        <v/>
      </c>
      <c r="AC142" s="19" t="str">
        <f>IF(AND(מרקובחצי[[#This Row],[CycleNumber]]&lt;$B143,SUM(מרקובחצי[[#This Row],[21]],V143)=2),1,"")</f>
        <v/>
      </c>
      <c r="AD142" s="19" t="str">
        <f>IF(AND(מרקובחצי[[#This Row],[CycleNumber]]&lt;$B143,SUM(מרקובחצי[[#This Row],[23]],V143)=2),1,"")</f>
        <v/>
      </c>
      <c r="AE142" s="19" t="str">
        <f>IF(AND(מרקובחצי[[#This Row],[CycleNumber]]&lt;$B143,SUM(מרקובחצי[[#This Row],[23]],W143)=2),1,"")</f>
        <v/>
      </c>
      <c r="AF142" s="19" t="str">
        <f>IF(AND(מרקובחצי[[#This Row],[CycleNumber]]&lt;$B143,SUM(מרקובחצי[[#This Row],[31]],O143)=2),1,"")</f>
        <v/>
      </c>
      <c r="AG142" s="19" t="str">
        <f>IF(AND(מרקובחצי[[#This Row],[CycleNumber]]&lt;$B143,SUM(מרקובחצי[[#This Row],[31]],P143)=2),1,"")</f>
        <v/>
      </c>
      <c r="AH142" s="19" t="str">
        <f>IF(AND(מרקובחצי[[#This Row],[CycleNumber]]&lt;$B143,SUM(מרקובחצי[[#This Row],[31]],Q143)=2),1,"")</f>
        <v/>
      </c>
      <c r="AI142" s="19" t="str">
        <f>IF(AND(מרקובחצי[[#This Row],[CycleNumber]]&lt;$B143,SUM(U142:U143)=2),1,"")</f>
        <v/>
      </c>
      <c r="AJ142" s="19" t="str">
        <f>IF(AND(מרקובחצי[[#This Row],[CycleNumber]]&lt;$B143,SUM(מרקובחצי[[#This Row],[32]],O143)=2),1,"")</f>
        <v/>
      </c>
      <c r="AK142" s="19" t="str">
        <f>IF(AND(מרקובחצי[[#This Row],[CycleNumber]]&lt;$B143,SUM(מרקובחצי[[#This Row],[32]],P143)=2),1,"")</f>
        <v/>
      </c>
      <c r="AL142" s="19" t="str">
        <f>IF(AND(מרקובחצי[[#This Row],[CycleNumber]]&lt;$B143,SUM(מרקובחצי[[#This Row],[32]],Q143)=2),1,"")</f>
        <v/>
      </c>
      <c r="AM142" s="19" t="str">
        <f>IF(AND(מרקובחצי[[#This Row],[CycleNumber]]&lt;$B143,SUM(V142:V143)=2),1,"")</f>
        <v/>
      </c>
      <c r="AN142" s="19" t="str">
        <f>IF(AND(מרקובחצי[[#This Row],[CycleNumber]]&lt;$B143,SUM(מרקובחצי[[#This Row],[33]],O143)=2),1,"")</f>
        <v/>
      </c>
      <c r="AO142" s="19" t="str">
        <f>IF(AND(מרקובחצי[[#This Row],[CycleNumber]]&lt;$B143,SUM(מרקובחצי[[#This Row],[33]],P143)=2),1,"")</f>
        <v/>
      </c>
      <c r="AP142" s="19" t="str">
        <f>IF(AND(מרקובחצי[[#This Row],[CycleNumber]]&lt;$B143,SUM(מרקובחצי[[#This Row],[33]],Q143)=2),1,"")</f>
        <v/>
      </c>
      <c r="AQ142" s="19" t="str">
        <f>IF(AND(מרקובחצי[[#This Row],[CycleNumber]]&lt;$B143,SUM(W142:W143)=2),1,"")</f>
        <v/>
      </c>
      <c r="AR142" s="19" t="str">
        <f>IF(AND(מרקובחצי[[#This Row],[CycleNumber]]&lt;$B143,SUM(מרקובחצי[[#This Row],[12]],S143)=2),1,"")</f>
        <v/>
      </c>
      <c r="AS142" s="19">
        <f>IF(AND(מרקובחצי[[#This Row],[CycleNumber]]&lt;$B143,SUM(מרקובחצי[[#This Row],[22]],V143)=2),1,"")</f>
        <v>1</v>
      </c>
      <c r="AT142" s="21">
        <f>SUM(מרקובחצי[[#This Row],[11]:[33]])</f>
        <v>1</v>
      </c>
    </row>
    <row r="143" spans="1:46" ht="15.6" x14ac:dyDescent="0.25">
      <c r="A143" s="19" t="s">
        <v>16</v>
      </c>
      <c r="B143" s="19">
        <v>10</v>
      </c>
      <c r="C143">
        <v>26</v>
      </c>
      <c r="D143" s="19">
        <f>מרקובחצי[[#This Row],[LengthofCycle]]+1</f>
        <v>27</v>
      </c>
      <c r="E143" t="str">
        <f>IF(IFERROR(LOOKUP(מרקובחצי[[#This Row],[ClientID]],קביעויות[הפלגה]),FALSE)=מרקובחצי[[#This Row],[ClientID]],1,"")</f>
        <v/>
      </c>
      <c r="F143" t="str">
        <f>IF(IFERROR(LOOKUP(מרקובחצי[[#This Row],[ClientID]],סוגחציקבוע[S31]),FALSE)=מרקובחצי[[#This Row],[ClientID]],1,"")</f>
        <v/>
      </c>
      <c r="G143">
        <f>IF(IFERROR(LOOKUP(מרקובחצי[[#This Row],[ClientID]],סוגחציקבוע[S32]),FALSE)=מרקובחצי[[#This Row],[ClientID]],1,"")</f>
        <v>1</v>
      </c>
      <c r="H143" t="str">
        <f>IF(IFERROR(LOOKUP(מרקובחצי[[#This Row],[ClientID]],סוגחציקבוע[S33]),FALSE)=מרקובחצי[[#This Row],[ClientID]],1,"")</f>
        <v/>
      </c>
      <c r="I143" t="str">
        <f>IF(IFERROR(LOOKUP(מרקובחצי[[#This Row],[ClientID]],סוגחציקבוע[S32&amp;33]),FALSE)=מרקובחצי[[#This Row],[ClientID]],1,"")</f>
        <v/>
      </c>
      <c r="J143" s="19">
        <f>IF(SUM(מרקובחצי[[#This Row],[11]:[13]])=1,מרקובחצי[[#This Row],[עד ועד]],IF(SUM(R142:T143)=1,IF(מרקובחצי[[#This Row],[עד ועד]]&lt;J142,מרקובחצי[[#This Row],[עד ועד]],J142),J142))</f>
        <v>27</v>
      </c>
      <c r="K143" s="19">
        <f>IF(SUM(מרקובחצי[[#This Row],[11]:[13]])=1,מרקובחצי[[#This Row],[עד ועד]],IF(SUM(R142:T143)=1,IF(מרקובחצי[[#This Row],[עד ועד]]&gt;K142,מרקובחצי[[#This Row],[עד ועד]],K142),K142))</f>
        <v>34</v>
      </c>
      <c r="L143" s="19">
        <f>IF(AND(SUM(מרקובחצי[[#This Row],[31]:[33]])=1,SUM(U142:W142)=0),מרקובחצי[[#This Row],[מקס]]-מרקובחצי[[#This Row],[מינ]],"")</f>
        <v>7</v>
      </c>
      <c r="M14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3" s="19" t="str">
        <f t="shared" si="2"/>
        <v>S22</v>
      </c>
      <c r="O143" s="19" t="str">
        <f>IF(מרקובחצי[[#This Row],[קבעה הפלגה?]]=1,"",IF(AND(מרקובחצי[[#This Row],[עד ועד]]&lt;29,OR(מרקובחצי[[#This Row],[CycleNumber]]=1,AND(U142=1,OR(מרקובחצי[[#This Row],[עד ועד]]&lt;J142,מרקובחצי[[#This Row],[עד ועד]]&gt;K142)),AND(V142=1,מרקובחצי[[#This Row],[עד ועד]]&lt;J142),W142=1)),1,""))</f>
        <v/>
      </c>
      <c r="P143" s="19" t="str">
        <f>IF(מרקובחצי[[#This Row],[קבעה הפלגה?]]=1,"",IF(AND(מרקובחצי[[#This Row],[עד ועד]]&gt;28,מרקובחצי[[#This Row],[עד ועד]]&lt;32,OR(מרקובחצי[[#This Row],[CycleNumber]]=1,AND(U142=1),AND(V142=1,OR(מרקובחצי[[#This Row],[עד ועד]]&lt;J142,מרקובחצי[[#This Row],[עד ועד]]&gt;K142)),W142=1)),1,""))</f>
        <v/>
      </c>
      <c r="Q143" s="19" t="str">
        <f>IF(מרקובחצי[[#This Row],[קבעה הפלגה?]]=1,"",IF(AND(מרקובחצי[[#This Row],[עד ועד]]&gt;31,OR(מרקובחצי[[#This Row],[CycleNumber]]=1,AND(U142=1),AND(V142=1,מרקובחצי[[#This Row],[עד ועד]]&gt;K142),AND(W142=1,OR(מרקובחצי[[#This Row],[עד ועד]]&gt;K142,מרקובחצי[[#This Row],[עד ועד]]&lt;J142)))),1,""))</f>
        <v/>
      </c>
      <c r="R143" s="19" t="str">
        <f>IF(מרקובחצי[[#This Row],[CycleNumber]]&gt;1,IF(AND(O142=1,מרקובחצי[[#This Row],[עד ועד]]&lt;29),1,""),"")</f>
        <v/>
      </c>
      <c r="S143" s="19" t="str">
        <f>IF(מרקובחצי[[#This Row],[CycleNumber]]&gt;1,IF(OR(AND(O142=1,מרקובחצי[[#This Row],[עד ועד]]&gt;28),AND(P142=1),AND(Q142=1,מרקובחצי[[#This Row],[עד ועד]]&lt;32)),1,""),"")</f>
        <v/>
      </c>
      <c r="T143" s="19" t="str">
        <f>IF(מרקובחצי[[#This Row],[CycleNumber]]&gt;1,IF(AND(Q142=1,מרקובחצי[[#This Row],[עד ועד]]&gt;31),1,""),"")</f>
        <v/>
      </c>
      <c r="U143" s="19" t="str">
        <f>IF(מרקובחצי[[#This Row],[CycleNumber]]&gt;1,IF(AND(R142=1,מרקובחצי[[#This Row],[עד ועד]]&lt;29),1,IF(AND(U142=1,NOT(OR(מרקובחצי[[#This Row],[עד ועד]]&lt;J142,מרקובחצי[[#This Row],[עד ועד]]&gt;K142))),1,"")),"")</f>
        <v/>
      </c>
      <c r="V143" s="19">
        <f>IF(מרקובחצי[[#This Row],[CycleNumber]]&gt;1,IF(AND(SUM(R142:T142)=1,מרקובחצי[[#This Row],[עד ועד]]&gt;28,מרקובחצי[[#This Row],[עד ועד]]&lt;32),1,IF(OR(S142=1,AND(R142=1,מרקובחצי[[#This Row],[עד ועד]]&gt;28),AND(T142=1,מרקובחצי[[#This Row],[עד ועד]]&lt;32)),1,IF(AND(V142=1,NOT(OR(מרקובחצי[[#This Row],[עד ועד]]&lt;J142,מרקובחצי[[#This Row],[עד ועד]]&gt;K142))),1,""))),"")</f>
        <v>1</v>
      </c>
      <c r="W143" s="19" t="str">
        <f>IF(מרקובחצי[[#This Row],[CycleNumber]]&gt;1,IF(AND(T142=1,מרקובחצי[[#This Row],[עד ועד]]&gt;31),1,IF(AND(W142=1,NOT(OR(מרקובחצי[[#This Row],[עד ועד]]&lt;J142,מרקובחצי[[#This Row],[עד ועד]]&gt;K142))),1,"")),"")</f>
        <v/>
      </c>
      <c r="X143" s="19" t="str">
        <f>IF(AND(מרקובחצי[[#This Row],[CycleNumber]]&lt;$B144,SUM(מרקובחצי[[#This Row],[11]],R144)=2),1,"")</f>
        <v/>
      </c>
      <c r="Y143" s="19" t="str">
        <f>IF(AND(מרקובחצי[[#This Row],[CycleNumber]]&lt;$B144,SUM(מרקובחצי[[#This Row],[11]],S144)=2),1,"")</f>
        <v/>
      </c>
      <c r="Z143" s="19" t="str">
        <f>IF(AND(מרקובחצי[[#This Row],[CycleNumber]]&lt;$B144,SUM(מרקובחצי[[#This Row],[13]],S144)=2),1,"")</f>
        <v/>
      </c>
      <c r="AA143" s="19" t="str">
        <f>IF(AND(מרקובחצי[[#This Row],[CycleNumber]]&lt;$B144,SUM(מרקובחצי[[#This Row],[13]],T144)=2),1,"")</f>
        <v/>
      </c>
      <c r="AB143" s="19" t="str">
        <f>IF(AND(מרקובחצי[[#This Row],[CycleNumber]]&lt;$B144,SUM(מרקובחצי[[#This Row],[21]],U144)=2),1,"")</f>
        <v/>
      </c>
      <c r="AC143" s="19" t="str">
        <f>IF(AND(מרקובחצי[[#This Row],[CycleNumber]]&lt;$B144,SUM(מרקובחצי[[#This Row],[21]],V144)=2),1,"")</f>
        <v/>
      </c>
      <c r="AD143" s="19" t="str">
        <f>IF(AND(מרקובחצי[[#This Row],[CycleNumber]]&lt;$B144,SUM(מרקובחצי[[#This Row],[23]],V144)=2),1,"")</f>
        <v/>
      </c>
      <c r="AE143" s="19" t="str">
        <f>IF(AND(מרקובחצי[[#This Row],[CycleNumber]]&lt;$B144,SUM(מרקובחצי[[#This Row],[23]],W144)=2),1,"")</f>
        <v/>
      </c>
      <c r="AF143" s="19" t="str">
        <f>IF(AND(מרקובחצי[[#This Row],[CycleNumber]]&lt;$B144,SUM(מרקובחצי[[#This Row],[31]],O144)=2),1,"")</f>
        <v/>
      </c>
      <c r="AG143" s="19" t="str">
        <f>IF(AND(מרקובחצי[[#This Row],[CycleNumber]]&lt;$B144,SUM(מרקובחצי[[#This Row],[31]],P144)=2),1,"")</f>
        <v/>
      </c>
      <c r="AH143" s="19" t="str">
        <f>IF(AND(מרקובחצי[[#This Row],[CycleNumber]]&lt;$B144,SUM(מרקובחצי[[#This Row],[31]],Q144)=2),1,"")</f>
        <v/>
      </c>
      <c r="AI143" s="19" t="str">
        <f>IF(AND(מרקובחצי[[#This Row],[CycleNumber]]&lt;$B144,SUM(U143:U144)=2),1,"")</f>
        <v/>
      </c>
      <c r="AJ143" s="19" t="str">
        <f>IF(AND(מרקובחצי[[#This Row],[CycleNumber]]&lt;$B144,SUM(מרקובחצי[[#This Row],[32]],O144)=2),1,"")</f>
        <v/>
      </c>
      <c r="AK143" s="19" t="str">
        <f>IF(AND(מרקובחצי[[#This Row],[CycleNumber]]&lt;$B144,SUM(מרקובחצי[[#This Row],[32]],P144)=2),1,"")</f>
        <v/>
      </c>
      <c r="AL143" s="19" t="str">
        <f>IF(AND(מרקובחצי[[#This Row],[CycleNumber]]&lt;$B144,SUM(מרקובחצי[[#This Row],[32]],Q144)=2),1,"")</f>
        <v/>
      </c>
      <c r="AM143" s="19">
        <f>IF(AND(מרקובחצי[[#This Row],[CycleNumber]]&lt;$B144,SUM(V143:V144)=2),1,"")</f>
        <v>1</v>
      </c>
      <c r="AN143" s="19" t="str">
        <f>IF(AND(מרקובחצי[[#This Row],[CycleNumber]]&lt;$B144,SUM(מרקובחצי[[#This Row],[33]],O144)=2),1,"")</f>
        <v/>
      </c>
      <c r="AO143" s="19" t="str">
        <f>IF(AND(מרקובחצי[[#This Row],[CycleNumber]]&lt;$B144,SUM(מרקובחצי[[#This Row],[33]],P144)=2),1,"")</f>
        <v/>
      </c>
      <c r="AP143" s="19" t="str">
        <f>IF(AND(מרקובחצי[[#This Row],[CycleNumber]]&lt;$B144,SUM(מרקובחצי[[#This Row],[33]],Q144)=2),1,"")</f>
        <v/>
      </c>
      <c r="AQ143" s="19" t="str">
        <f>IF(AND(מרקובחצי[[#This Row],[CycleNumber]]&lt;$B144,SUM(W143:W144)=2),1,"")</f>
        <v/>
      </c>
      <c r="AR143" s="19" t="str">
        <f>IF(AND(מרקובחצי[[#This Row],[CycleNumber]]&lt;$B144,SUM(מרקובחצי[[#This Row],[12]],S144)=2),1,"")</f>
        <v/>
      </c>
      <c r="AS143" s="19" t="str">
        <f>IF(AND(מרקובחצי[[#This Row],[CycleNumber]]&lt;$B144,SUM(מרקובחצי[[#This Row],[22]],V144)=2),1,"")</f>
        <v/>
      </c>
      <c r="AT143" s="21">
        <f>SUM(מרקובחצי[[#This Row],[11]:[33]])</f>
        <v>1</v>
      </c>
    </row>
    <row r="144" spans="1:46" ht="15.6" x14ac:dyDescent="0.25">
      <c r="A144" s="19" t="s">
        <v>16</v>
      </c>
      <c r="B144" s="19">
        <v>11</v>
      </c>
      <c r="C144">
        <v>29</v>
      </c>
      <c r="D144" s="19">
        <f>מרקובחצי[[#This Row],[LengthofCycle]]+1</f>
        <v>30</v>
      </c>
      <c r="E144" t="str">
        <f>IF(IFERROR(LOOKUP(מרקובחצי[[#This Row],[ClientID]],קביעויות[הפלגה]),FALSE)=מרקובחצי[[#This Row],[ClientID]],1,"")</f>
        <v/>
      </c>
      <c r="F144" t="str">
        <f>IF(IFERROR(LOOKUP(מרקובחצי[[#This Row],[ClientID]],סוגחציקבוע[S31]),FALSE)=מרקובחצי[[#This Row],[ClientID]],1,"")</f>
        <v/>
      </c>
      <c r="G144">
        <f>IF(IFERROR(LOOKUP(מרקובחצי[[#This Row],[ClientID]],סוגחציקבוע[S32]),FALSE)=מרקובחצי[[#This Row],[ClientID]],1,"")</f>
        <v>1</v>
      </c>
      <c r="H144" t="str">
        <f>IF(IFERROR(LOOKUP(מרקובחצי[[#This Row],[ClientID]],סוגחציקבוע[S33]),FALSE)=מרקובחצי[[#This Row],[ClientID]],1,"")</f>
        <v/>
      </c>
      <c r="I144" t="str">
        <f>IF(IFERROR(LOOKUP(מרקובחצי[[#This Row],[ClientID]],סוגחציקבוע[S32&amp;33]),FALSE)=מרקובחצי[[#This Row],[ClientID]],1,"")</f>
        <v/>
      </c>
      <c r="J144" s="19">
        <f>IF(SUM(מרקובחצי[[#This Row],[11]:[13]])=1,מרקובחצי[[#This Row],[עד ועד]],IF(SUM(R143:T144)=1,IF(מרקובחצי[[#This Row],[עד ועד]]&lt;J143,מרקובחצי[[#This Row],[עד ועד]],J143),J143))</f>
        <v>27</v>
      </c>
      <c r="K144" s="19">
        <f>IF(SUM(מרקובחצי[[#This Row],[11]:[13]])=1,מרקובחצי[[#This Row],[עד ועד]],IF(SUM(R143:T144)=1,IF(מרקובחצי[[#This Row],[עד ועד]]&gt;K143,מרקובחצי[[#This Row],[עד ועד]],K143),K143))</f>
        <v>34</v>
      </c>
      <c r="L144" s="19" t="str">
        <f>IF(AND(SUM(מרקובחצי[[#This Row],[31]:[33]])=1,SUM(U143:W143)=0),מרקובחצי[[#This Row],[מקס]]-מרקובחצי[[#This Row],[מינ]],"")</f>
        <v/>
      </c>
      <c r="M14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4" s="19" t="str">
        <f t="shared" si="2"/>
        <v>S32</v>
      </c>
      <c r="O144" s="19" t="str">
        <f>IF(מרקובחצי[[#This Row],[קבעה הפלגה?]]=1,"",IF(AND(מרקובחצי[[#This Row],[עד ועד]]&lt;29,OR(מרקובחצי[[#This Row],[CycleNumber]]=1,AND(U143=1,OR(מרקובחצי[[#This Row],[עד ועד]]&lt;J143,מרקובחצי[[#This Row],[עד ועד]]&gt;K143)),AND(V143=1,מרקובחצי[[#This Row],[עד ועד]]&lt;J143),W143=1)),1,""))</f>
        <v/>
      </c>
      <c r="P144" s="19" t="str">
        <f>IF(מרקובחצי[[#This Row],[קבעה הפלגה?]]=1,"",IF(AND(מרקובחצי[[#This Row],[עד ועד]]&gt;28,מרקובחצי[[#This Row],[עד ועד]]&lt;32,OR(מרקובחצי[[#This Row],[CycleNumber]]=1,AND(U143=1),AND(V143=1,OR(מרקובחצי[[#This Row],[עד ועד]]&lt;J143,מרקובחצי[[#This Row],[עד ועד]]&gt;K143)),W143=1)),1,""))</f>
        <v/>
      </c>
      <c r="Q144" s="19" t="str">
        <f>IF(מרקובחצי[[#This Row],[קבעה הפלגה?]]=1,"",IF(AND(מרקובחצי[[#This Row],[עד ועד]]&gt;31,OR(מרקובחצי[[#This Row],[CycleNumber]]=1,AND(U143=1),AND(V143=1,מרקובחצי[[#This Row],[עד ועד]]&gt;K143),AND(W143=1,OR(מרקובחצי[[#This Row],[עד ועד]]&gt;K143,מרקובחצי[[#This Row],[עד ועד]]&lt;J143)))),1,""))</f>
        <v/>
      </c>
      <c r="R144" s="19" t="str">
        <f>IF(מרקובחצי[[#This Row],[CycleNumber]]&gt;1,IF(AND(O143=1,מרקובחצי[[#This Row],[עד ועד]]&lt;29),1,""),"")</f>
        <v/>
      </c>
      <c r="S144" s="19" t="str">
        <f>IF(מרקובחצי[[#This Row],[CycleNumber]]&gt;1,IF(OR(AND(O143=1,מרקובחצי[[#This Row],[עד ועד]]&gt;28),AND(P143=1),AND(Q143=1,מרקובחצי[[#This Row],[עד ועד]]&lt;32)),1,""),"")</f>
        <v/>
      </c>
      <c r="T144" s="19" t="str">
        <f>IF(מרקובחצי[[#This Row],[CycleNumber]]&gt;1,IF(AND(Q143=1,מרקובחצי[[#This Row],[עד ועד]]&gt;31),1,""),"")</f>
        <v/>
      </c>
      <c r="U144" s="19" t="str">
        <f>IF(מרקובחצי[[#This Row],[CycleNumber]]&gt;1,IF(AND(R143=1,מרקובחצי[[#This Row],[עד ועד]]&lt;29),1,IF(AND(U143=1,NOT(OR(מרקובחצי[[#This Row],[עד ועד]]&lt;J143,מרקובחצי[[#This Row],[עד ועד]]&gt;K143))),1,"")),"")</f>
        <v/>
      </c>
      <c r="V144" s="19">
        <f>IF(מרקובחצי[[#This Row],[CycleNumber]]&gt;1,IF(AND(SUM(R143:T143)=1,מרקובחצי[[#This Row],[עד ועד]]&gt;28,מרקובחצי[[#This Row],[עד ועד]]&lt;32),1,IF(OR(S143=1,AND(R143=1,מרקובחצי[[#This Row],[עד ועד]]&gt;28),AND(T143=1,מרקובחצי[[#This Row],[עד ועד]]&lt;32)),1,IF(AND(V143=1,NOT(OR(מרקובחצי[[#This Row],[עד ועד]]&lt;J143,מרקובחצי[[#This Row],[עד ועד]]&gt;K143))),1,""))),"")</f>
        <v>1</v>
      </c>
      <c r="W144" s="19" t="str">
        <f>IF(מרקובחצי[[#This Row],[CycleNumber]]&gt;1,IF(AND(T143=1,מרקובחצי[[#This Row],[עד ועד]]&gt;31),1,IF(AND(W143=1,NOT(OR(מרקובחצי[[#This Row],[עד ועד]]&lt;J143,מרקובחצי[[#This Row],[עד ועד]]&gt;K143))),1,"")),"")</f>
        <v/>
      </c>
      <c r="X144" s="19" t="str">
        <f>IF(AND(מרקובחצי[[#This Row],[CycleNumber]]&lt;$B145,SUM(מרקובחצי[[#This Row],[11]],R145)=2),1,"")</f>
        <v/>
      </c>
      <c r="Y144" s="19" t="str">
        <f>IF(AND(מרקובחצי[[#This Row],[CycleNumber]]&lt;$B145,SUM(מרקובחצי[[#This Row],[11]],S145)=2),1,"")</f>
        <v/>
      </c>
      <c r="Z144" s="19" t="str">
        <f>IF(AND(מרקובחצי[[#This Row],[CycleNumber]]&lt;$B145,SUM(מרקובחצי[[#This Row],[13]],S145)=2),1,"")</f>
        <v/>
      </c>
      <c r="AA144" s="19" t="str">
        <f>IF(AND(מרקובחצי[[#This Row],[CycleNumber]]&lt;$B145,SUM(מרקובחצי[[#This Row],[13]],T145)=2),1,"")</f>
        <v/>
      </c>
      <c r="AB144" s="19" t="str">
        <f>IF(AND(מרקובחצי[[#This Row],[CycleNumber]]&lt;$B145,SUM(מרקובחצי[[#This Row],[21]],U145)=2),1,"")</f>
        <v/>
      </c>
      <c r="AC144" s="19" t="str">
        <f>IF(AND(מרקובחצי[[#This Row],[CycleNumber]]&lt;$B145,SUM(מרקובחצי[[#This Row],[21]],V145)=2),1,"")</f>
        <v/>
      </c>
      <c r="AD144" s="19" t="str">
        <f>IF(AND(מרקובחצי[[#This Row],[CycleNumber]]&lt;$B145,SUM(מרקובחצי[[#This Row],[23]],V145)=2),1,"")</f>
        <v/>
      </c>
      <c r="AE144" s="19" t="str">
        <f>IF(AND(מרקובחצי[[#This Row],[CycleNumber]]&lt;$B145,SUM(מרקובחצי[[#This Row],[23]],W145)=2),1,"")</f>
        <v/>
      </c>
      <c r="AF144" s="19" t="str">
        <f>IF(AND(מרקובחצי[[#This Row],[CycleNumber]]&lt;$B145,SUM(מרקובחצי[[#This Row],[31]],O145)=2),1,"")</f>
        <v/>
      </c>
      <c r="AG144" s="19" t="str">
        <f>IF(AND(מרקובחצי[[#This Row],[CycleNumber]]&lt;$B145,SUM(מרקובחצי[[#This Row],[31]],P145)=2),1,"")</f>
        <v/>
      </c>
      <c r="AH144" s="19" t="str">
        <f>IF(AND(מרקובחצי[[#This Row],[CycleNumber]]&lt;$B145,SUM(מרקובחצי[[#This Row],[31]],Q145)=2),1,"")</f>
        <v/>
      </c>
      <c r="AI144" s="19" t="str">
        <f>IF(AND(מרקובחצי[[#This Row],[CycleNumber]]&lt;$B145,SUM(U144:U145)=2),1,"")</f>
        <v/>
      </c>
      <c r="AJ144" s="19" t="str">
        <f>IF(AND(מרקובחצי[[#This Row],[CycleNumber]]&lt;$B145,SUM(מרקובחצי[[#This Row],[32]],O145)=2),1,"")</f>
        <v/>
      </c>
      <c r="AK144" s="19" t="str">
        <f>IF(AND(מרקובחצי[[#This Row],[CycleNumber]]&lt;$B145,SUM(מרקובחצי[[#This Row],[32]],P145)=2),1,"")</f>
        <v/>
      </c>
      <c r="AL144" s="19" t="str">
        <f>IF(AND(מרקובחצי[[#This Row],[CycleNumber]]&lt;$B145,SUM(מרקובחצי[[#This Row],[32]],Q145)=2),1,"")</f>
        <v/>
      </c>
      <c r="AM144" s="19" t="str">
        <f>IF(AND(מרקובחצי[[#This Row],[CycleNumber]]&lt;$B145,SUM(V144:V145)=2),1,"")</f>
        <v/>
      </c>
      <c r="AN144" s="19" t="str">
        <f>IF(AND(מרקובחצי[[#This Row],[CycleNumber]]&lt;$B145,SUM(מרקובחצי[[#This Row],[33]],O145)=2),1,"")</f>
        <v/>
      </c>
      <c r="AO144" s="19" t="str">
        <f>IF(AND(מרקובחצי[[#This Row],[CycleNumber]]&lt;$B145,SUM(מרקובחצי[[#This Row],[33]],P145)=2),1,"")</f>
        <v/>
      </c>
      <c r="AP144" s="19" t="str">
        <f>IF(AND(מרקובחצי[[#This Row],[CycleNumber]]&lt;$B145,SUM(מרקובחצי[[#This Row],[33]],Q145)=2),1,"")</f>
        <v/>
      </c>
      <c r="AQ144" s="19" t="str">
        <f>IF(AND(מרקובחצי[[#This Row],[CycleNumber]]&lt;$B145,SUM(W144:W145)=2),1,"")</f>
        <v/>
      </c>
      <c r="AR144" s="19" t="str">
        <f>IF(AND(מרקובחצי[[#This Row],[CycleNumber]]&lt;$B145,SUM(מרקובחצי[[#This Row],[12]],S145)=2),1,"")</f>
        <v/>
      </c>
      <c r="AS144" s="19" t="str">
        <f>IF(AND(מרקובחצי[[#This Row],[CycleNumber]]&lt;$B145,SUM(מרקובחצי[[#This Row],[22]],V145)=2),1,"")</f>
        <v/>
      </c>
      <c r="AT144" s="21">
        <f>SUM(מרקובחצי[[#This Row],[11]:[33]])</f>
        <v>1</v>
      </c>
    </row>
    <row r="145" spans="1:46" ht="15.6" x14ac:dyDescent="0.25">
      <c r="A145" s="19" t="s">
        <v>17</v>
      </c>
      <c r="B145" s="19">
        <v>1</v>
      </c>
      <c r="C145">
        <v>28</v>
      </c>
      <c r="D145" s="19">
        <f>מרקובחצי[[#This Row],[LengthofCycle]]+1</f>
        <v>29</v>
      </c>
      <c r="E145" t="str">
        <f>IF(IFERROR(LOOKUP(מרקובחצי[[#This Row],[ClientID]],קביעויות[הפלגה]),FALSE)=מרקובחצי[[#This Row],[ClientID]],1,"")</f>
        <v/>
      </c>
      <c r="F145" t="str">
        <f>IF(IFERROR(LOOKUP(מרקובחצי[[#This Row],[ClientID]],סוגחציקבוע[S31]),FALSE)=מרקובחצי[[#This Row],[ClientID]],1,"")</f>
        <v/>
      </c>
      <c r="G145">
        <f>IF(IFERROR(LOOKUP(מרקובחצי[[#This Row],[ClientID]],סוגחציקבוע[S32]),FALSE)=מרקובחצי[[#This Row],[ClientID]],1,"")</f>
        <v>1</v>
      </c>
      <c r="H145" t="str">
        <f>IF(IFERROR(LOOKUP(מרקובחצי[[#This Row],[ClientID]],סוגחציקבוע[S33]),FALSE)=מרקובחצי[[#This Row],[ClientID]],1,"")</f>
        <v/>
      </c>
      <c r="I145" t="str">
        <f>IF(IFERROR(LOOKUP(מרקובחצי[[#This Row],[ClientID]],סוגחציקבוע[S32&amp;33]),FALSE)=מרקובחצי[[#This Row],[ClientID]],1,"")</f>
        <v/>
      </c>
      <c r="J145" s="19">
        <f>IF(SUM(מרקובחצי[[#This Row],[11]:[13]])=1,מרקובחצי[[#This Row],[עד ועד]],IF(SUM(R144:T145)=1,IF(מרקובחצי[[#This Row],[עד ועד]]&lt;J144,מרקובחצי[[#This Row],[עד ועד]],J144),J144))</f>
        <v>29</v>
      </c>
      <c r="K145" s="19">
        <f>IF(SUM(מרקובחצי[[#This Row],[11]:[13]])=1,מרקובחצי[[#This Row],[עד ועד]],IF(SUM(R144:T145)=1,IF(מרקובחצי[[#This Row],[עד ועד]]&gt;K144,מרקובחצי[[#This Row],[עד ועד]],K144),K144))</f>
        <v>29</v>
      </c>
      <c r="L145" s="19" t="str">
        <f>IF(AND(SUM(מרקובחצי[[#This Row],[31]:[33]])=1,SUM(U144:W144)=0),מרקובחצי[[#This Row],[מקס]]-מרקובחצי[[#This Row],[מינ]],"")</f>
        <v/>
      </c>
      <c r="M14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45" s="19" t="str">
        <f t="shared" si="2"/>
        <v>S32</v>
      </c>
      <c r="O145" s="19" t="str">
        <f>IF(מרקובחצי[[#This Row],[קבעה הפלגה?]]=1,"",IF(AND(מרקובחצי[[#This Row],[עד ועד]]&lt;29,OR(מרקובחצי[[#This Row],[CycleNumber]]=1,AND(U144=1,OR(מרקובחצי[[#This Row],[עד ועד]]&lt;J144,מרקובחצי[[#This Row],[עד ועד]]&gt;K144)),AND(V144=1,מרקובחצי[[#This Row],[עד ועד]]&lt;J144),W144=1)),1,""))</f>
        <v/>
      </c>
      <c r="P145" s="19">
        <f>IF(מרקובחצי[[#This Row],[קבעה הפלגה?]]=1,"",IF(AND(מרקובחצי[[#This Row],[עד ועד]]&gt;28,מרקובחצי[[#This Row],[עד ועד]]&lt;32,OR(מרקובחצי[[#This Row],[CycleNumber]]=1,AND(U144=1),AND(V144=1,OR(מרקובחצי[[#This Row],[עד ועד]]&lt;J144,מרקובחצי[[#This Row],[עד ועד]]&gt;K144)),W144=1)),1,""))</f>
        <v>1</v>
      </c>
      <c r="Q145" s="19" t="str">
        <f>IF(מרקובחצי[[#This Row],[קבעה הפלגה?]]=1,"",IF(AND(מרקובחצי[[#This Row],[עד ועד]]&gt;31,OR(מרקובחצי[[#This Row],[CycleNumber]]=1,AND(U144=1),AND(V144=1,מרקובחצי[[#This Row],[עד ועד]]&gt;K144),AND(W144=1,OR(מרקובחצי[[#This Row],[עד ועד]]&gt;K144,מרקובחצי[[#This Row],[עד ועד]]&lt;J144)))),1,""))</f>
        <v/>
      </c>
      <c r="R145" s="19" t="str">
        <f>IF(מרקובחצי[[#This Row],[CycleNumber]]&gt;1,IF(AND(O144=1,מרקובחצי[[#This Row],[עד ועד]]&lt;29),1,""),"")</f>
        <v/>
      </c>
      <c r="S145" s="19" t="str">
        <f>IF(מרקובחצי[[#This Row],[CycleNumber]]&gt;1,IF(OR(AND(O144=1,מרקובחצי[[#This Row],[עד ועד]]&gt;28),AND(P144=1),AND(Q144=1,מרקובחצי[[#This Row],[עד ועד]]&lt;32)),1,""),"")</f>
        <v/>
      </c>
      <c r="T145" s="19" t="str">
        <f>IF(מרקובחצי[[#This Row],[CycleNumber]]&gt;1,IF(AND(Q144=1,מרקובחצי[[#This Row],[עד ועד]]&gt;31),1,""),"")</f>
        <v/>
      </c>
      <c r="U145" s="19" t="str">
        <f>IF(מרקובחצי[[#This Row],[CycleNumber]]&gt;1,IF(AND(R144=1,מרקובחצי[[#This Row],[עד ועד]]&lt;29),1,IF(AND(U144=1,NOT(OR(מרקובחצי[[#This Row],[עד ועד]]&lt;J144,מרקובחצי[[#This Row],[עד ועד]]&gt;K144))),1,"")),"")</f>
        <v/>
      </c>
      <c r="V145" s="19" t="str">
        <f>IF(מרקובחצי[[#This Row],[CycleNumber]]&gt;1,IF(AND(SUM(R144:T144)=1,מרקובחצי[[#This Row],[עד ועד]]&gt;28,מרקובחצי[[#This Row],[עד ועד]]&lt;32),1,IF(OR(S144=1,AND(R144=1,מרקובחצי[[#This Row],[עד ועד]]&gt;28),AND(T144=1,מרקובחצי[[#This Row],[עד ועד]]&lt;32)),1,IF(AND(V144=1,NOT(OR(מרקובחצי[[#This Row],[עד ועד]]&lt;J144,מרקובחצי[[#This Row],[עד ועד]]&gt;K144))),1,""))),"")</f>
        <v/>
      </c>
      <c r="W145" s="19" t="str">
        <f>IF(מרקובחצי[[#This Row],[CycleNumber]]&gt;1,IF(AND(T144=1,מרקובחצי[[#This Row],[עד ועד]]&gt;31),1,IF(AND(W144=1,NOT(OR(מרקובחצי[[#This Row],[עד ועד]]&lt;J144,מרקובחצי[[#This Row],[עד ועד]]&gt;K144))),1,"")),"")</f>
        <v/>
      </c>
      <c r="X145" s="19" t="str">
        <f>IF(AND(מרקובחצי[[#This Row],[CycleNumber]]&lt;$B146,SUM(מרקובחצי[[#This Row],[11]],R146)=2),1,"")</f>
        <v/>
      </c>
      <c r="Y145" s="19" t="str">
        <f>IF(AND(מרקובחצי[[#This Row],[CycleNumber]]&lt;$B146,SUM(מרקובחצי[[#This Row],[11]],S146)=2),1,"")</f>
        <v/>
      </c>
      <c r="Z145" s="19" t="str">
        <f>IF(AND(מרקובחצי[[#This Row],[CycleNumber]]&lt;$B146,SUM(מרקובחצי[[#This Row],[13]],S146)=2),1,"")</f>
        <v/>
      </c>
      <c r="AA145" s="19" t="str">
        <f>IF(AND(מרקובחצי[[#This Row],[CycleNumber]]&lt;$B146,SUM(מרקובחצי[[#This Row],[13]],T146)=2),1,"")</f>
        <v/>
      </c>
      <c r="AB145" s="19" t="str">
        <f>IF(AND(מרקובחצי[[#This Row],[CycleNumber]]&lt;$B146,SUM(מרקובחצי[[#This Row],[21]],U146)=2),1,"")</f>
        <v/>
      </c>
      <c r="AC145" s="19" t="str">
        <f>IF(AND(מרקובחצי[[#This Row],[CycleNumber]]&lt;$B146,SUM(מרקובחצי[[#This Row],[21]],V146)=2),1,"")</f>
        <v/>
      </c>
      <c r="AD145" s="19" t="str">
        <f>IF(AND(מרקובחצי[[#This Row],[CycleNumber]]&lt;$B146,SUM(מרקובחצי[[#This Row],[23]],V146)=2),1,"")</f>
        <v/>
      </c>
      <c r="AE145" s="19" t="str">
        <f>IF(AND(מרקובחצי[[#This Row],[CycleNumber]]&lt;$B146,SUM(מרקובחצי[[#This Row],[23]],W146)=2),1,"")</f>
        <v/>
      </c>
      <c r="AF145" s="19" t="str">
        <f>IF(AND(מרקובחצי[[#This Row],[CycleNumber]]&lt;$B146,SUM(מרקובחצי[[#This Row],[31]],O146)=2),1,"")</f>
        <v/>
      </c>
      <c r="AG145" s="19" t="str">
        <f>IF(AND(מרקובחצי[[#This Row],[CycleNumber]]&lt;$B146,SUM(מרקובחצי[[#This Row],[31]],P146)=2),1,"")</f>
        <v/>
      </c>
      <c r="AH145" s="19" t="str">
        <f>IF(AND(מרקובחצי[[#This Row],[CycleNumber]]&lt;$B146,SUM(מרקובחצי[[#This Row],[31]],Q146)=2),1,"")</f>
        <v/>
      </c>
      <c r="AI145" s="19" t="str">
        <f>IF(AND(מרקובחצי[[#This Row],[CycleNumber]]&lt;$B146,SUM(U145:U146)=2),1,"")</f>
        <v/>
      </c>
      <c r="AJ145" s="19" t="str">
        <f>IF(AND(מרקובחצי[[#This Row],[CycleNumber]]&lt;$B146,SUM(מרקובחצי[[#This Row],[32]],O146)=2),1,"")</f>
        <v/>
      </c>
      <c r="AK145" s="19" t="str">
        <f>IF(AND(מרקובחצי[[#This Row],[CycleNumber]]&lt;$B146,SUM(מרקובחצי[[#This Row],[32]],P146)=2),1,"")</f>
        <v/>
      </c>
      <c r="AL145" s="19" t="str">
        <f>IF(AND(מרקובחצי[[#This Row],[CycleNumber]]&lt;$B146,SUM(מרקובחצי[[#This Row],[32]],Q146)=2),1,"")</f>
        <v/>
      </c>
      <c r="AM145" s="19" t="str">
        <f>IF(AND(מרקובחצי[[#This Row],[CycleNumber]]&lt;$B146,SUM(V145:V146)=2),1,"")</f>
        <v/>
      </c>
      <c r="AN145" s="19" t="str">
        <f>IF(AND(מרקובחצי[[#This Row],[CycleNumber]]&lt;$B146,SUM(מרקובחצי[[#This Row],[33]],O146)=2),1,"")</f>
        <v/>
      </c>
      <c r="AO145" s="19" t="str">
        <f>IF(AND(מרקובחצי[[#This Row],[CycleNumber]]&lt;$B146,SUM(מרקובחצי[[#This Row],[33]],P146)=2),1,"")</f>
        <v/>
      </c>
      <c r="AP145" s="19" t="str">
        <f>IF(AND(מרקובחצי[[#This Row],[CycleNumber]]&lt;$B146,SUM(מרקובחצי[[#This Row],[33]],Q146)=2),1,"")</f>
        <v/>
      </c>
      <c r="AQ145" s="19" t="str">
        <f>IF(AND(מרקובחצי[[#This Row],[CycleNumber]]&lt;$B146,SUM(W145:W146)=2),1,"")</f>
        <v/>
      </c>
      <c r="AR145" s="19">
        <f>IF(AND(מרקובחצי[[#This Row],[CycleNumber]]&lt;$B146,SUM(מרקובחצי[[#This Row],[12]],S146)=2),1,"")</f>
        <v>1</v>
      </c>
      <c r="AS145" s="19" t="str">
        <f>IF(AND(מרקובחצי[[#This Row],[CycleNumber]]&lt;$B146,SUM(מרקובחצי[[#This Row],[22]],V146)=2),1,"")</f>
        <v/>
      </c>
      <c r="AT145" s="21">
        <f>SUM(מרקובחצי[[#This Row],[11]:[33]])</f>
        <v>1</v>
      </c>
    </row>
    <row r="146" spans="1:46" ht="15.6" x14ac:dyDescent="0.25">
      <c r="A146" s="19" t="s">
        <v>17</v>
      </c>
      <c r="B146" s="19">
        <v>2</v>
      </c>
      <c r="C146">
        <v>27</v>
      </c>
      <c r="D146" s="19">
        <f>מרקובחצי[[#This Row],[LengthofCycle]]+1</f>
        <v>28</v>
      </c>
      <c r="E146" t="str">
        <f>IF(IFERROR(LOOKUP(מרקובחצי[[#This Row],[ClientID]],קביעויות[הפלגה]),FALSE)=מרקובחצי[[#This Row],[ClientID]],1,"")</f>
        <v/>
      </c>
      <c r="F146" t="str">
        <f>IF(IFERROR(LOOKUP(מרקובחצי[[#This Row],[ClientID]],סוגחציקבוע[S31]),FALSE)=מרקובחצי[[#This Row],[ClientID]],1,"")</f>
        <v/>
      </c>
      <c r="G146">
        <f>IF(IFERROR(LOOKUP(מרקובחצי[[#This Row],[ClientID]],סוגחציקבוע[S32]),FALSE)=מרקובחצי[[#This Row],[ClientID]],1,"")</f>
        <v>1</v>
      </c>
      <c r="H146" t="str">
        <f>IF(IFERROR(LOOKUP(מרקובחצי[[#This Row],[ClientID]],סוגחציקבוע[S33]),FALSE)=מרקובחצי[[#This Row],[ClientID]],1,"")</f>
        <v/>
      </c>
      <c r="I146" t="str">
        <f>IF(IFERROR(LOOKUP(מרקובחצי[[#This Row],[ClientID]],סוגחציקבוע[S32&amp;33]),FALSE)=מרקובחצי[[#This Row],[ClientID]],1,"")</f>
        <v/>
      </c>
      <c r="J146" s="19">
        <f>IF(SUM(מרקובחצי[[#This Row],[11]:[13]])=1,מרקובחצי[[#This Row],[עד ועד]],IF(SUM(R145:T146)=1,IF(מרקובחצי[[#This Row],[עד ועד]]&lt;J145,מרקובחצי[[#This Row],[עד ועד]],J145),J145))</f>
        <v>28</v>
      </c>
      <c r="K146" s="19">
        <f>IF(SUM(מרקובחצי[[#This Row],[11]:[13]])=1,מרקובחצי[[#This Row],[עד ועד]],IF(SUM(R145:T146)=1,IF(מרקובחצי[[#This Row],[עד ועד]]&gt;K145,מרקובחצי[[#This Row],[עד ועד]],K145),K145))</f>
        <v>29</v>
      </c>
      <c r="L146" s="19" t="str">
        <f>IF(AND(SUM(מרקובחצי[[#This Row],[31]:[33]])=1,SUM(U145:W145)=0),מרקובחצי[[#This Row],[מקס]]-מרקובחצי[[#This Row],[מינ]],"")</f>
        <v/>
      </c>
      <c r="M14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46" s="19" t="str">
        <f t="shared" si="2"/>
        <v>S12</v>
      </c>
      <c r="O146" s="19" t="str">
        <f>IF(מרקובחצי[[#This Row],[קבעה הפלגה?]]=1,"",IF(AND(מרקובחצי[[#This Row],[עד ועד]]&lt;29,OR(מרקובחצי[[#This Row],[CycleNumber]]=1,AND(U145=1,OR(מרקובחצי[[#This Row],[עד ועד]]&lt;J145,מרקובחצי[[#This Row],[עד ועד]]&gt;K145)),AND(V145=1,מרקובחצי[[#This Row],[עד ועד]]&lt;J145),W145=1)),1,""))</f>
        <v/>
      </c>
      <c r="P146" s="19" t="str">
        <f>IF(מרקובחצי[[#This Row],[קבעה הפלגה?]]=1,"",IF(AND(מרקובחצי[[#This Row],[עד ועד]]&gt;28,מרקובחצי[[#This Row],[עד ועד]]&lt;32,OR(מרקובחצי[[#This Row],[CycleNumber]]=1,AND(U145=1),AND(V145=1,OR(מרקובחצי[[#This Row],[עד ועד]]&lt;J145,מרקובחצי[[#This Row],[עד ועד]]&gt;K145)),W145=1)),1,""))</f>
        <v/>
      </c>
      <c r="Q146" s="19" t="str">
        <f>IF(מרקובחצי[[#This Row],[קבעה הפלגה?]]=1,"",IF(AND(מרקובחצי[[#This Row],[עד ועד]]&gt;31,OR(מרקובחצי[[#This Row],[CycleNumber]]=1,AND(U145=1),AND(V145=1,מרקובחצי[[#This Row],[עד ועד]]&gt;K145),AND(W145=1,OR(מרקובחצי[[#This Row],[עד ועד]]&gt;K145,מרקובחצי[[#This Row],[עד ועד]]&lt;J145)))),1,""))</f>
        <v/>
      </c>
      <c r="R146" s="19" t="str">
        <f>IF(מרקובחצי[[#This Row],[CycleNumber]]&gt;1,IF(AND(O145=1,מרקובחצי[[#This Row],[עד ועד]]&lt;29),1,""),"")</f>
        <v/>
      </c>
      <c r="S146" s="19">
        <f>IF(מרקובחצי[[#This Row],[CycleNumber]]&gt;1,IF(OR(AND(O145=1,מרקובחצי[[#This Row],[עד ועד]]&gt;28),AND(P145=1),AND(Q145=1,מרקובחצי[[#This Row],[עד ועד]]&lt;32)),1,""),"")</f>
        <v>1</v>
      </c>
      <c r="T146" s="19" t="str">
        <f>IF(מרקובחצי[[#This Row],[CycleNumber]]&gt;1,IF(AND(Q145=1,מרקובחצי[[#This Row],[עד ועד]]&gt;31),1,""),"")</f>
        <v/>
      </c>
      <c r="U146" s="19" t="str">
        <f>IF(מרקובחצי[[#This Row],[CycleNumber]]&gt;1,IF(AND(R145=1,מרקובחצי[[#This Row],[עד ועד]]&lt;29),1,IF(AND(U145=1,NOT(OR(מרקובחצי[[#This Row],[עד ועד]]&lt;J145,מרקובחצי[[#This Row],[עד ועד]]&gt;K145))),1,"")),"")</f>
        <v/>
      </c>
      <c r="V146" s="19" t="str">
        <f>IF(מרקובחצי[[#This Row],[CycleNumber]]&gt;1,IF(AND(SUM(R145:T145)=1,מרקובחצי[[#This Row],[עד ועד]]&gt;28,מרקובחצי[[#This Row],[עד ועד]]&lt;32),1,IF(OR(S145=1,AND(R145=1,מרקובחצי[[#This Row],[עד ועד]]&gt;28),AND(T145=1,מרקובחצי[[#This Row],[עד ועד]]&lt;32)),1,IF(AND(V145=1,NOT(OR(מרקובחצי[[#This Row],[עד ועד]]&lt;J145,מרקובחצי[[#This Row],[עד ועד]]&gt;K145))),1,""))),"")</f>
        <v/>
      </c>
      <c r="W146" s="19" t="str">
        <f>IF(מרקובחצי[[#This Row],[CycleNumber]]&gt;1,IF(AND(T145=1,מרקובחצי[[#This Row],[עד ועד]]&gt;31),1,IF(AND(W145=1,NOT(OR(מרקובחצי[[#This Row],[עד ועד]]&lt;J145,מרקובחצי[[#This Row],[עד ועד]]&gt;K145))),1,"")),"")</f>
        <v/>
      </c>
      <c r="X146" s="19" t="str">
        <f>IF(AND(מרקובחצי[[#This Row],[CycleNumber]]&lt;$B147,SUM(מרקובחצי[[#This Row],[11]],R147)=2),1,"")</f>
        <v/>
      </c>
      <c r="Y146" s="19" t="str">
        <f>IF(AND(מרקובחצי[[#This Row],[CycleNumber]]&lt;$B147,SUM(מרקובחצי[[#This Row],[11]],S147)=2),1,"")</f>
        <v/>
      </c>
      <c r="Z146" s="19" t="str">
        <f>IF(AND(מרקובחצי[[#This Row],[CycleNumber]]&lt;$B147,SUM(מרקובחצי[[#This Row],[13]],S147)=2),1,"")</f>
        <v/>
      </c>
      <c r="AA146" s="19" t="str">
        <f>IF(AND(מרקובחצי[[#This Row],[CycleNumber]]&lt;$B147,SUM(מרקובחצי[[#This Row],[13]],T147)=2),1,"")</f>
        <v/>
      </c>
      <c r="AB146" s="19" t="str">
        <f>IF(AND(מרקובחצי[[#This Row],[CycleNumber]]&lt;$B147,SUM(מרקובחצי[[#This Row],[21]],U147)=2),1,"")</f>
        <v/>
      </c>
      <c r="AC146" s="19" t="str">
        <f>IF(AND(מרקובחצי[[#This Row],[CycleNumber]]&lt;$B147,SUM(מרקובחצי[[#This Row],[21]],V147)=2),1,"")</f>
        <v/>
      </c>
      <c r="AD146" s="19" t="str">
        <f>IF(AND(מרקובחצי[[#This Row],[CycleNumber]]&lt;$B147,SUM(מרקובחצי[[#This Row],[23]],V147)=2),1,"")</f>
        <v/>
      </c>
      <c r="AE146" s="19" t="str">
        <f>IF(AND(מרקובחצי[[#This Row],[CycleNumber]]&lt;$B147,SUM(מרקובחצי[[#This Row],[23]],W147)=2),1,"")</f>
        <v/>
      </c>
      <c r="AF146" s="19" t="str">
        <f>IF(AND(מרקובחצי[[#This Row],[CycleNumber]]&lt;$B147,SUM(מרקובחצי[[#This Row],[31]],O147)=2),1,"")</f>
        <v/>
      </c>
      <c r="AG146" s="19" t="str">
        <f>IF(AND(מרקובחצי[[#This Row],[CycleNumber]]&lt;$B147,SUM(מרקובחצי[[#This Row],[31]],P147)=2),1,"")</f>
        <v/>
      </c>
      <c r="AH146" s="19" t="str">
        <f>IF(AND(מרקובחצי[[#This Row],[CycleNumber]]&lt;$B147,SUM(מרקובחצי[[#This Row],[31]],Q147)=2),1,"")</f>
        <v/>
      </c>
      <c r="AI146" s="19" t="str">
        <f>IF(AND(מרקובחצי[[#This Row],[CycleNumber]]&lt;$B147,SUM(U146:U147)=2),1,"")</f>
        <v/>
      </c>
      <c r="AJ146" s="19" t="str">
        <f>IF(AND(מרקובחצי[[#This Row],[CycleNumber]]&lt;$B147,SUM(מרקובחצי[[#This Row],[32]],O147)=2),1,"")</f>
        <v/>
      </c>
      <c r="AK146" s="19" t="str">
        <f>IF(AND(מרקובחצי[[#This Row],[CycleNumber]]&lt;$B147,SUM(מרקובחצי[[#This Row],[32]],P147)=2),1,"")</f>
        <v/>
      </c>
      <c r="AL146" s="19" t="str">
        <f>IF(AND(מרקובחצי[[#This Row],[CycleNumber]]&lt;$B147,SUM(מרקובחצי[[#This Row],[32]],Q147)=2),1,"")</f>
        <v/>
      </c>
      <c r="AM146" s="19" t="str">
        <f>IF(AND(מרקובחצי[[#This Row],[CycleNumber]]&lt;$B147,SUM(V146:V147)=2),1,"")</f>
        <v/>
      </c>
      <c r="AN146" s="19" t="str">
        <f>IF(AND(מרקובחצי[[#This Row],[CycleNumber]]&lt;$B147,SUM(מרקובחצי[[#This Row],[33]],O147)=2),1,"")</f>
        <v/>
      </c>
      <c r="AO146" s="19" t="str">
        <f>IF(AND(מרקובחצי[[#This Row],[CycleNumber]]&lt;$B147,SUM(מרקובחצי[[#This Row],[33]],P147)=2),1,"")</f>
        <v/>
      </c>
      <c r="AP146" s="19" t="str">
        <f>IF(AND(מרקובחצי[[#This Row],[CycleNumber]]&lt;$B147,SUM(מרקובחצי[[#This Row],[33]],Q147)=2),1,"")</f>
        <v/>
      </c>
      <c r="AQ146" s="19" t="str">
        <f>IF(AND(מרקובחצי[[#This Row],[CycleNumber]]&lt;$B147,SUM(W146:W147)=2),1,"")</f>
        <v/>
      </c>
      <c r="AR146" s="19" t="str">
        <f>IF(AND(מרקובחצי[[#This Row],[CycleNumber]]&lt;$B147,SUM(מרקובחצי[[#This Row],[12]],S147)=2),1,"")</f>
        <v/>
      </c>
      <c r="AS146" s="19">
        <f>IF(AND(מרקובחצי[[#This Row],[CycleNumber]]&lt;$B147,SUM(מרקובחצי[[#This Row],[22]],V147)=2),1,"")</f>
        <v>1</v>
      </c>
      <c r="AT146" s="21">
        <f>SUM(מרקובחצי[[#This Row],[11]:[33]])</f>
        <v>1</v>
      </c>
    </row>
    <row r="147" spans="1:46" ht="15.6" x14ac:dyDescent="0.25">
      <c r="A147" s="19" t="s">
        <v>17</v>
      </c>
      <c r="B147" s="19">
        <v>3</v>
      </c>
      <c r="C147">
        <v>36</v>
      </c>
      <c r="D147" s="19">
        <f>מרקובחצי[[#This Row],[LengthofCycle]]+1</f>
        <v>37</v>
      </c>
      <c r="E147" t="str">
        <f>IF(IFERROR(LOOKUP(מרקובחצי[[#This Row],[ClientID]],קביעויות[הפלגה]),FALSE)=מרקובחצי[[#This Row],[ClientID]],1,"")</f>
        <v/>
      </c>
      <c r="F147" t="str">
        <f>IF(IFERROR(LOOKUP(מרקובחצי[[#This Row],[ClientID]],סוגחציקבוע[S31]),FALSE)=מרקובחצי[[#This Row],[ClientID]],1,"")</f>
        <v/>
      </c>
      <c r="G147">
        <f>IF(IFERROR(LOOKUP(מרקובחצי[[#This Row],[ClientID]],סוגחציקבוע[S32]),FALSE)=מרקובחצי[[#This Row],[ClientID]],1,"")</f>
        <v>1</v>
      </c>
      <c r="H147" t="str">
        <f>IF(IFERROR(LOOKUP(מרקובחצי[[#This Row],[ClientID]],סוגחציקבוע[S33]),FALSE)=מרקובחצי[[#This Row],[ClientID]],1,"")</f>
        <v/>
      </c>
      <c r="I147" t="str">
        <f>IF(IFERROR(LOOKUP(מרקובחצי[[#This Row],[ClientID]],סוגחציקבוע[S32&amp;33]),FALSE)=מרקובחצי[[#This Row],[ClientID]],1,"")</f>
        <v/>
      </c>
      <c r="J147" s="19">
        <f>IF(SUM(מרקובחצי[[#This Row],[11]:[13]])=1,מרקובחצי[[#This Row],[עד ועד]],IF(SUM(R146:T147)=1,IF(מרקובחצי[[#This Row],[עד ועד]]&lt;J146,מרקובחצי[[#This Row],[עד ועד]],J146),J146))</f>
        <v>28</v>
      </c>
      <c r="K147" s="19">
        <f>IF(SUM(מרקובחצי[[#This Row],[11]:[13]])=1,מרקובחצי[[#This Row],[עד ועד]],IF(SUM(R146:T147)=1,IF(מרקובחצי[[#This Row],[עד ועד]]&gt;K146,מרקובחצי[[#This Row],[עד ועד]],K146),K146))</f>
        <v>37</v>
      </c>
      <c r="L147" s="19">
        <f>IF(AND(SUM(מרקובחצי[[#This Row],[31]:[33]])=1,SUM(U146:W146)=0),מרקובחצי[[#This Row],[מקס]]-מרקובחצי[[#This Row],[מינ]],"")</f>
        <v>9</v>
      </c>
      <c r="M14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7" s="19" t="str">
        <f t="shared" si="2"/>
        <v>S22</v>
      </c>
      <c r="O147" s="19" t="str">
        <f>IF(מרקובחצי[[#This Row],[קבעה הפלגה?]]=1,"",IF(AND(מרקובחצי[[#This Row],[עד ועד]]&lt;29,OR(מרקובחצי[[#This Row],[CycleNumber]]=1,AND(U146=1,OR(מרקובחצי[[#This Row],[עד ועד]]&lt;J146,מרקובחצי[[#This Row],[עד ועד]]&gt;K146)),AND(V146=1,מרקובחצי[[#This Row],[עד ועד]]&lt;J146),W146=1)),1,""))</f>
        <v/>
      </c>
      <c r="P147" s="19" t="str">
        <f>IF(מרקובחצי[[#This Row],[קבעה הפלגה?]]=1,"",IF(AND(מרקובחצי[[#This Row],[עד ועד]]&gt;28,מרקובחצי[[#This Row],[עד ועד]]&lt;32,OR(מרקובחצי[[#This Row],[CycleNumber]]=1,AND(U146=1),AND(V146=1,OR(מרקובחצי[[#This Row],[עד ועד]]&lt;J146,מרקובחצי[[#This Row],[עד ועד]]&gt;K146)),W146=1)),1,""))</f>
        <v/>
      </c>
      <c r="Q147" s="19" t="str">
        <f>IF(מרקובחצי[[#This Row],[קבעה הפלגה?]]=1,"",IF(AND(מרקובחצי[[#This Row],[עד ועד]]&gt;31,OR(מרקובחצי[[#This Row],[CycleNumber]]=1,AND(U146=1),AND(V146=1,מרקובחצי[[#This Row],[עד ועד]]&gt;K146),AND(W146=1,OR(מרקובחצי[[#This Row],[עד ועד]]&gt;K146,מרקובחצי[[#This Row],[עד ועד]]&lt;J146)))),1,""))</f>
        <v/>
      </c>
      <c r="R147" s="19" t="str">
        <f>IF(מרקובחצי[[#This Row],[CycleNumber]]&gt;1,IF(AND(O146=1,מרקובחצי[[#This Row],[עד ועד]]&lt;29),1,""),"")</f>
        <v/>
      </c>
      <c r="S147" s="19" t="str">
        <f>IF(מרקובחצי[[#This Row],[CycleNumber]]&gt;1,IF(OR(AND(O146=1,מרקובחצי[[#This Row],[עד ועד]]&gt;28),AND(P146=1),AND(Q146=1,מרקובחצי[[#This Row],[עד ועד]]&lt;32)),1,""),"")</f>
        <v/>
      </c>
      <c r="T147" s="19" t="str">
        <f>IF(מרקובחצי[[#This Row],[CycleNumber]]&gt;1,IF(AND(Q146=1,מרקובחצי[[#This Row],[עד ועד]]&gt;31),1,""),"")</f>
        <v/>
      </c>
      <c r="U147" s="19" t="str">
        <f>IF(מרקובחצי[[#This Row],[CycleNumber]]&gt;1,IF(AND(R146=1,מרקובחצי[[#This Row],[עד ועד]]&lt;29),1,IF(AND(U146=1,NOT(OR(מרקובחצי[[#This Row],[עד ועד]]&lt;J146,מרקובחצי[[#This Row],[עד ועד]]&gt;K146))),1,"")),"")</f>
        <v/>
      </c>
      <c r="V147" s="19">
        <f>IF(מרקובחצי[[#This Row],[CycleNumber]]&gt;1,IF(AND(SUM(R146:T146)=1,מרקובחצי[[#This Row],[עד ועד]]&gt;28,מרקובחצי[[#This Row],[עד ועד]]&lt;32),1,IF(OR(S146=1,AND(R146=1,מרקובחצי[[#This Row],[עד ועד]]&gt;28),AND(T146=1,מרקובחצי[[#This Row],[עד ועד]]&lt;32)),1,IF(AND(V146=1,NOT(OR(מרקובחצי[[#This Row],[עד ועד]]&lt;J146,מרקובחצי[[#This Row],[עד ועד]]&gt;K146))),1,""))),"")</f>
        <v>1</v>
      </c>
      <c r="W147" s="19" t="str">
        <f>IF(מרקובחצי[[#This Row],[CycleNumber]]&gt;1,IF(AND(T146=1,מרקובחצי[[#This Row],[עד ועד]]&gt;31),1,IF(AND(W146=1,NOT(OR(מרקובחצי[[#This Row],[עד ועד]]&lt;J146,מרקובחצי[[#This Row],[עד ועד]]&gt;K146))),1,"")),"")</f>
        <v/>
      </c>
      <c r="X147" s="19" t="str">
        <f>IF(AND(מרקובחצי[[#This Row],[CycleNumber]]&lt;$B148,SUM(מרקובחצי[[#This Row],[11]],R148)=2),1,"")</f>
        <v/>
      </c>
      <c r="Y147" s="19" t="str">
        <f>IF(AND(מרקובחצי[[#This Row],[CycleNumber]]&lt;$B148,SUM(מרקובחצי[[#This Row],[11]],S148)=2),1,"")</f>
        <v/>
      </c>
      <c r="Z147" s="19" t="str">
        <f>IF(AND(מרקובחצי[[#This Row],[CycleNumber]]&lt;$B148,SUM(מרקובחצי[[#This Row],[13]],S148)=2),1,"")</f>
        <v/>
      </c>
      <c r="AA147" s="19" t="str">
        <f>IF(AND(מרקובחצי[[#This Row],[CycleNumber]]&lt;$B148,SUM(מרקובחצי[[#This Row],[13]],T148)=2),1,"")</f>
        <v/>
      </c>
      <c r="AB147" s="19" t="str">
        <f>IF(AND(מרקובחצי[[#This Row],[CycleNumber]]&lt;$B148,SUM(מרקובחצי[[#This Row],[21]],U148)=2),1,"")</f>
        <v/>
      </c>
      <c r="AC147" s="19" t="str">
        <f>IF(AND(מרקובחצי[[#This Row],[CycleNumber]]&lt;$B148,SUM(מרקובחצי[[#This Row],[21]],V148)=2),1,"")</f>
        <v/>
      </c>
      <c r="AD147" s="19" t="str">
        <f>IF(AND(מרקובחצי[[#This Row],[CycleNumber]]&lt;$B148,SUM(מרקובחצי[[#This Row],[23]],V148)=2),1,"")</f>
        <v/>
      </c>
      <c r="AE147" s="19" t="str">
        <f>IF(AND(מרקובחצי[[#This Row],[CycleNumber]]&lt;$B148,SUM(מרקובחצי[[#This Row],[23]],W148)=2),1,"")</f>
        <v/>
      </c>
      <c r="AF147" s="19" t="str">
        <f>IF(AND(מרקובחצי[[#This Row],[CycleNumber]]&lt;$B148,SUM(מרקובחצי[[#This Row],[31]],O148)=2),1,"")</f>
        <v/>
      </c>
      <c r="AG147" s="19" t="str">
        <f>IF(AND(מרקובחצי[[#This Row],[CycleNumber]]&lt;$B148,SUM(מרקובחצי[[#This Row],[31]],P148)=2),1,"")</f>
        <v/>
      </c>
      <c r="AH147" s="19" t="str">
        <f>IF(AND(מרקובחצי[[#This Row],[CycleNumber]]&lt;$B148,SUM(מרקובחצי[[#This Row],[31]],Q148)=2),1,"")</f>
        <v/>
      </c>
      <c r="AI147" s="19" t="str">
        <f>IF(AND(מרקובחצי[[#This Row],[CycleNumber]]&lt;$B148,SUM(U147:U148)=2),1,"")</f>
        <v/>
      </c>
      <c r="AJ147" s="19" t="str">
        <f>IF(AND(מרקובחצי[[#This Row],[CycleNumber]]&lt;$B148,SUM(מרקובחצי[[#This Row],[32]],O148)=2),1,"")</f>
        <v/>
      </c>
      <c r="AK147" s="19" t="str">
        <f>IF(AND(מרקובחצי[[#This Row],[CycleNumber]]&lt;$B148,SUM(מרקובחצי[[#This Row],[32]],P148)=2),1,"")</f>
        <v/>
      </c>
      <c r="AL147" s="19">
        <f>IF(AND(מרקובחצי[[#This Row],[CycleNumber]]&lt;$B148,SUM(מרקובחצי[[#This Row],[32]],Q148)=2),1,"")</f>
        <v>1</v>
      </c>
      <c r="AM147" s="19" t="str">
        <f>IF(AND(מרקובחצי[[#This Row],[CycleNumber]]&lt;$B148,SUM(V147:V148)=2),1,"")</f>
        <v/>
      </c>
      <c r="AN147" s="19" t="str">
        <f>IF(AND(מרקובחצי[[#This Row],[CycleNumber]]&lt;$B148,SUM(מרקובחצי[[#This Row],[33]],O148)=2),1,"")</f>
        <v/>
      </c>
      <c r="AO147" s="19" t="str">
        <f>IF(AND(מרקובחצי[[#This Row],[CycleNumber]]&lt;$B148,SUM(מרקובחצי[[#This Row],[33]],P148)=2),1,"")</f>
        <v/>
      </c>
      <c r="AP147" s="19" t="str">
        <f>IF(AND(מרקובחצי[[#This Row],[CycleNumber]]&lt;$B148,SUM(מרקובחצי[[#This Row],[33]],Q148)=2),1,"")</f>
        <v/>
      </c>
      <c r="AQ147" s="19" t="str">
        <f>IF(AND(מרקובחצי[[#This Row],[CycleNumber]]&lt;$B148,SUM(W147:W148)=2),1,"")</f>
        <v/>
      </c>
      <c r="AR147" s="19" t="str">
        <f>IF(AND(מרקובחצי[[#This Row],[CycleNumber]]&lt;$B148,SUM(מרקובחצי[[#This Row],[12]],S148)=2),1,"")</f>
        <v/>
      </c>
      <c r="AS147" s="19" t="str">
        <f>IF(AND(מרקובחצי[[#This Row],[CycleNumber]]&lt;$B148,SUM(מרקובחצי[[#This Row],[22]],V148)=2),1,"")</f>
        <v/>
      </c>
      <c r="AT147" s="21">
        <f>SUM(מרקובחצי[[#This Row],[11]:[33]])</f>
        <v>1</v>
      </c>
    </row>
    <row r="148" spans="1:46" ht="15.6" x14ac:dyDescent="0.25">
      <c r="A148" s="19" t="s">
        <v>17</v>
      </c>
      <c r="B148" s="19">
        <v>4</v>
      </c>
      <c r="C148">
        <v>38</v>
      </c>
      <c r="D148" s="19">
        <f>מרקובחצי[[#This Row],[LengthofCycle]]+1</f>
        <v>39</v>
      </c>
      <c r="E148" t="str">
        <f>IF(IFERROR(LOOKUP(מרקובחצי[[#This Row],[ClientID]],קביעויות[הפלגה]),FALSE)=מרקובחצי[[#This Row],[ClientID]],1,"")</f>
        <v/>
      </c>
      <c r="F148" t="str">
        <f>IF(IFERROR(LOOKUP(מרקובחצי[[#This Row],[ClientID]],סוגחציקבוע[S31]),FALSE)=מרקובחצי[[#This Row],[ClientID]],1,"")</f>
        <v/>
      </c>
      <c r="G148">
        <f>IF(IFERROR(LOOKUP(מרקובחצי[[#This Row],[ClientID]],סוגחציקבוע[S32]),FALSE)=מרקובחצי[[#This Row],[ClientID]],1,"")</f>
        <v>1</v>
      </c>
      <c r="H148" t="str">
        <f>IF(IFERROR(LOOKUP(מרקובחצי[[#This Row],[ClientID]],סוגחציקבוע[S33]),FALSE)=מרקובחצי[[#This Row],[ClientID]],1,"")</f>
        <v/>
      </c>
      <c r="I148" t="str">
        <f>IF(IFERROR(LOOKUP(מרקובחצי[[#This Row],[ClientID]],סוגחציקבוע[S32&amp;33]),FALSE)=מרקובחצי[[#This Row],[ClientID]],1,"")</f>
        <v/>
      </c>
      <c r="J148" s="19">
        <f>IF(SUM(מרקובחצי[[#This Row],[11]:[13]])=1,מרקובחצי[[#This Row],[עד ועד]],IF(SUM(R147:T148)=1,IF(מרקובחצי[[#This Row],[עד ועד]]&lt;J147,מרקובחצי[[#This Row],[עד ועד]],J147),J147))</f>
        <v>39</v>
      </c>
      <c r="K148" s="19">
        <f>IF(SUM(מרקובחצי[[#This Row],[11]:[13]])=1,מרקובחצי[[#This Row],[עד ועד]],IF(SUM(R147:T148)=1,IF(מרקובחצי[[#This Row],[עד ועד]]&gt;K147,מרקובחצי[[#This Row],[עד ועד]],K147),K147))</f>
        <v>39</v>
      </c>
      <c r="L148" s="19" t="str">
        <f>IF(AND(SUM(מרקובחצי[[#This Row],[31]:[33]])=1,SUM(U147:W147)=0),מרקובחצי[[#This Row],[מקס]]-מרקובחצי[[#This Row],[מינ]],"")</f>
        <v/>
      </c>
      <c r="M14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48" s="19" t="str">
        <f t="shared" si="2"/>
        <v>S32</v>
      </c>
      <c r="O148" s="19" t="str">
        <f>IF(מרקובחצי[[#This Row],[קבעה הפלגה?]]=1,"",IF(AND(מרקובחצי[[#This Row],[עד ועד]]&lt;29,OR(מרקובחצי[[#This Row],[CycleNumber]]=1,AND(U147=1,OR(מרקובחצי[[#This Row],[עד ועד]]&lt;J147,מרקובחצי[[#This Row],[עד ועד]]&gt;K147)),AND(V147=1,מרקובחצי[[#This Row],[עד ועד]]&lt;J147),W147=1)),1,""))</f>
        <v/>
      </c>
      <c r="P148" s="19" t="str">
        <f>IF(מרקובחצי[[#This Row],[קבעה הפלגה?]]=1,"",IF(AND(מרקובחצי[[#This Row],[עד ועד]]&gt;28,מרקובחצי[[#This Row],[עד ועד]]&lt;32,OR(מרקובחצי[[#This Row],[CycleNumber]]=1,AND(U147=1),AND(V147=1,OR(מרקובחצי[[#This Row],[עד ועד]]&lt;J147,מרקובחצי[[#This Row],[עד ועד]]&gt;K147)),W147=1)),1,""))</f>
        <v/>
      </c>
      <c r="Q148" s="19">
        <f>IF(מרקובחצי[[#This Row],[קבעה הפלגה?]]=1,"",IF(AND(מרקובחצי[[#This Row],[עד ועד]]&gt;31,OR(מרקובחצי[[#This Row],[CycleNumber]]=1,AND(U147=1),AND(V147=1,מרקובחצי[[#This Row],[עד ועד]]&gt;K147),AND(W147=1,OR(מרקובחצי[[#This Row],[עד ועד]]&gt;K147,מרקובחצי[[#This Row],[עד ועד]]&lt;J147)))),1,""))</f>
        <v>1</v>
      </c>
      <c r="R148" s="19" t="str">
        <f>IF(מרקובחצי[[#This Row],[CycleNumber]]&gt;1,IF(AND(O147=1,מרקובחצי[[#This Row],[עד ועד]]&lt;29),1,""),"")</f>
        <v/>
      </c>
      <c r="S148" s="19" t="str">
        <f>IF(מרקובחצי[[#This Row],[CycleNumber]]&gt;1,IF(OR(AND(O147=1,מרקובחצי[[#This Row],[עד ועד]]&gt;28),AND(P147=1),AND(Q147=1,מרקובחצי[[#This Row],[עד ועד]]&lt;32)),1,""),"")</f>
        <v/>
      </c>
      <c r="T148" s="19" t="str">
        <f>IF(מרקובחצי[[#This Row],[CycleNumber]]&gt;1,IF(AND(Q147=1,מרקובחצי[[#This Row],[עד ועד]]&gt;31),1,""),"")</f>
        <v/>
      </c>
      <c r="U148" s="19" t="str">
        <f>IF(מרקובחצי[[#This Row],[CycleNumber]]&gt;1,IF(AND(R147=1,מרקובחצי[[#This Row],[עד ועד]]&lt;29),1,IF(AND(U147=1,NOT(OR(מרקובחצי[[#This Row],[עד ועד]]&lt;J147,מרקובחצי[[#This Row],[עד ועד]]&gt;K147))),1,"")),"")</f>
        <v/>
      </c>
      <c r="V148" s="19" t="str">
        <f>IF(מרקובחצי[[#This Row],[CycleNumber]]&gt;1,IF(AND(SUM(R147:T147)=1,מרקובחצי[[#This Row],[עד ועד]]&gt;28,מרקובחצי[[#This Row],[עד ועד]]&lt;32),1,IF(OR(S147=1,AND(R147=1,מרקובחצי[[#This Row],[עד ועד]]&gt;28),AND(T147=1,מרקובחצי[[#This Row],[עד ועד]]&lt;32)),1,IF(AND(V147=1,NOT(OR(מרקובחצי[[#This Row],[עד ועד]]&lt;J147,מרקובחצי[[#This Row],[עד ועד]]&gt;K147))),1,""))),"")</f>
        <v/>
      </c>
      <c r="W148" s="19" t="str">
        <f>IF(מרקובחצי[[#This Row],[CycleNumber]]&gt;1,IF(AND(T147=1,מרקובחצי[[#This Row],[עד ועד]]&gt;31),1,IF(AND(W147=1,NOT(OR(מרקובחצי[[#This Row],[עד ועד]]&lt;J147,מרקובחצי[[#This Row],[עד ועד]]&gt;K147))),1,"")),"")</f>
        <v/>
      </c>
      <c r="X148" s="19" t="str">
        <f>IF(AND(מרקובחצי[[#This Row],[CycleNumber]]&lt;$B149,SUM(מרקובחצי[[#This Row],[11]],R149)=2),1,"")</f>
        <v/>
      </c>
      <c r="Y148" s="19" t="str">
        <f>IF(AND(מרקובחצי[[#This Row],[CycleNumber]]&lt;$B149,SUM(מרקובחצי[[#This Row],[11]],S149)=2),1,"")</f>
        <v/>
      </c>
      <c r="Z148" s="19" t="str">
        <f>IF(AND(מרקובחצי[[#This Row],[CycleNumber]]&lt;$B149,SUM(מרקובחצי[[#This Row],[13]],S149)=2),1,"")</f>
        <v/>
      </c>
      <c r="AA148" s="19">
        <f>IF(AND(מרקובחצי[[#This Row],[CycleNumber]]&lt;$B149,SUM(מרקובחצי[[#This Row],[13]],T149)=2),1,"")</f>
        <v>1</v>
      </c>
      <c r="AB148" s="19" t="str">
        <f>IF(AND(מרקובחצי[[#This Row],[CycleNumber]]&lt;$B149,SUM(מרקובחצי[[#This Row],[21]],U149)=2),1,"")</f>
        <v/>
      </c>
      <c r="AC148" s="19" t="str">
        <f>IF(AND(מרקובחצי[[#This Row],[CycleNumber]]&lt;$B149,SUM(מרקובחצי[[#This Row],[21]],V149)=2),1,"")</f>
        <v/>
      </c>
      <c r="AD148" s="19" t="str">
        <f>IF(AND(מרקובחצי[[#This Row],[CycleNumber]]&lt;$B149,SUM(מרקובחצי[[#This Row],[23]],V149)=2),1,"")</f>
        <v/>
      </c>
      <c r="AE148" s="19" t="str">
        <f>IF(AND(מרקובחצי[[#This Row],[CycleNumber]]&lt;$B149,SUM(מרקובחצי[[#This Row],[23]],W149)=2),1,"")</f>
        <v/>
      </c>
      <c r="AF148" s="19" t="str">
        <f>IF(AND(מרקובחצי[[#This Row],[CycleNumber]]&lt;$B149,SUM(מרקובחצי[[#This Row],[31]],O149)=2),1,"")</f>
        <v/>
      </c>
      <c r="AG148" s="19" t="str">
        <f>IF(AND(מרקובחצי[[#This Row],[CycleNumber]]&lt;$B149,SUM(מרקובחצי[[#This Row],[31]],P149)=2),1,"")</f>
        <v/>
      </c>
      <c r="AH148" s="19" t="str">
        <f>IF(AND(מרקובחצי[[#This Row],[CycleNumber]]&lt;$B149,SUM(מרקובחצי[[#This Row],[31]],Q149)=2),1,"")</f>
        <v/>
      </c>
      <c r="AI148" s="19" t="str">
        <f>IF(AND(מרקובחצי[[#This Row],[CycleNumber]]&lt;$B149,SUM(U148:U149)=2),1,"")</f>
        <v/>
      </c>
      <c r="AJ148" s="19" t="str">
        <f>IF(AND(מרקובחצי[[#This Row],[CycleNumber]]&lt;$B149,SUM(מרקובחצי[[#This Row],[32]],O149)=2),1,"")</f>
        <v/>
      </c>
      <c r="AK148" s="19" t="str">
        <f>IF(AND(מרקובחצי[[#This Row],[CycleNumber]]&lt;$B149,SUM(מרקובחצי[[#This Row],[32]],P149)=2),1,"")</f>
        <v/>
      </c>
      <c r="AL148" s="19" t="str">
        <f>IF(AND(מרקובחצי[[#This Row],[CycleNumber]]&lt;$B149,SUM(מרקובחצי[[#This Row],[32]],Q149)=2),1,"")</f>
        <v/>
      </c>
      <c r="AM148" s="19" t="str">
        <f>IF(AND(מרקובחצי[[#This Row],[CycleNumber]]&lt;$B149,SUM(V148:V149)=2),1,"")</f>
        <v/>
      </c>
      <c r="AN148" s="19" t="str">
        <f>IF(AND(מרקובחצי[[#This Row],[CycleNumber]]&lt;$B149,SUM(מרקובחצי[[#This Row],[33]],O149)=2),1,"")</f>
        <v/>
      </c>
      <c r="AO148" s="19" t="str">
        <f>IF(AND(מרקובחצי[[#This Row],[CycleNumber]]&lt;$B149,SUM(מרקובחצי[[#This Row],[33]],P149)=2),1,"")</f>
        <v/>
      </c>
      <c r="AP148" s="19" t="str">
        <f>IF(AND(מרקובחצי[[#This Row],[CycleNumber]]&lt;$B149,SUM(מרקובחצי[[#This Row],[33]],Q149)=2),1,"")</f>
        <v/>
      </c>
      <c r="AQ148" s="19" t="str">
        <f>IF(AND(מרקובחצי[[#This Row],[CycleNumber]]&lt;$B149,SUM(W148:W149)=2),1,"")</f>
        <v/>
      </c>
      <c r="AR148" s="19" t="str">
        <f>IF(AND(מרקובחצי[[#This Row],[CycleNumber]]&lt;$B149,SUM(מרקובחצי[[#This Row],[12]],S149)=2),1,"")</f>
        <v/>
      </c>
      <c r="AS148" s="19" t="str">
        <f>IF(AND(מרקובחצי[[#This Row],[CycleNumber]]&lt;$B149,SUM(מרקובחצי[[#This Row],[22]],V149)=2),1,"")</f>
        <v/>
      </c>
      <c r="AT148" s="21">
        <f>SUM(מרקובחצי[[#This Row],[11]:[33]])</f>
        <v>1</v>
      </c>
    </row>
    <row r="149" spans="1:46" ht="15.6" x14ac:dyDescent="0.25">
      <c r="A149" s="19" t="s">
        <v>17</v>
      </c>
      <c r="B149" s="19">
        <v>5</v>
      </c>
      <c r="C149">
        <v>35</v>
      </c>
      <c r="D149" s="19">
        <f>מרקובחצי[[#This Row],[LengthofCycle]]+1</f>
        <v>36</v>
      </c>
      <c r="E149" t="str">
        <f>IF(IFERROR(LOOKUP(מרקובחצי[[#This Row],[ClientID]],קביעויות[הפלגה]),FALSE)=מרקובחצי[[#This Row],[ClientID]],1,"")</f>
        <v/>
      </c>
      <c r="F149" t="str">
        <f>IF(IFERROR(LOOKUP(מרקובחצי[[#This Row],[ClientID]],סוגחציקבוע[S31]),FALSE)=מרקובחצי[[#This Row],[ClientID]],1,"")</f>
        <v/>
      </c>
      <c r="G149">
        <f>IF(IFERROR(LOOKUP(מרקובחצי[[#This Row],[ClientID]],סוגחציקבוע[S32]),FALSE)=מרקובחצי[[#This Row],[ClientID]],1,"")</f>
        <v>1</v>
      </c>
      <c r="H149" t="str">
        <f>IF(IFERROR(LOOKUP(מרקובחצי[[#This Row],[ClientID]],סוגחציקבוע[S33]),FALSE)=מרקובחצי[[#This Row],[ClientID]],1,"")</f>
        <v/>
      </c>
      <c r="I149" t="str">
        <f>IF(IFERROR(LOOKUP(מרקובחצי[[#This Row],[ClientID]],סוגחציקבוע[S32&amp;33]),FALSE)=מרקובחצי[[#This Row],[ClientID]],1,"")</f>
        <v/>
      </c>
      <c r="J149" s="19">
        <f>IF(SUM(מרקובחצי[[#This Row],[11]:[13]])=1,מרקובחצי[[#This Row],[עד ועד]],IF(SUM(R148:T149)=1,IF(מרקובחצי[[#This Row],[עד ועד]]&lt;J148,מרקובחצי[[#This Row],[עד ועד]],J148),J148))</f>
        <v>36</v>
      </c>
      <c r="K149" s="19">
        <f>IF(SUM(מרקובחצי[[#This Row],[11]:[13]])=1,מרקובחצי[[#This Row],[עד ועד]],IF(SUM(R148:T149)=1,IF(מרקובחצי[[#This Row],[עד ועד]]&gt;K148,מרקובחצי[[#This Row],[עד ועד]],K148),K148))</f>
        <v>39</v>
      </c>
      <c r="L149" s="19" t="str">
        <f>IF(AND(SUM(מרקובחצי[[#This Row],[31]:[33]])=1,SUM(U148:W148)=0),מרקובחצי[[#This Row],[מקס]]-מרקובחצי[[#This Row],[מינ]],"")</f>
        <v/>
      </c>
      <c r="M14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49" s="19" t="str">
        <f t="shared" si="2"/>
        <v>S13</v>
      </c>
      <c r="O149" s="19" t="str">
        <f>IF(מרקובחצי[[#This Row],[קבעה הפלגה?]]=1,"",IF(AND(מרקובחצי[[#This Row],[עד ועד]]&lt;29,OR(מרקובחצי[[#This Row],[CycleNumber]]=1,AND(U148=1,OR(מרקובחצי[[#This Row],[עד ועד]]&lt;J148,מרקובחצי[[#This Row],[עד ועד]]&gt;K148)),AND(V148=1,מרקובחצי[[#This Row],[עד ועד]]&lt;J148),W148=1)),1,""))</f>
        <v/>
      </c>
      <c r="P149" s="19" t="str">
        <f>IF(מרקובחצי[[#This Row],[קבעה הפלגה?]]=1,"",IF(AND(מרקובחצי[[#This Row],[עד ועד]]&gt;28,מרקובחצי[[#This Row],[עד ועד]]&lt;32,OR(מרקובחצי[[#This Row],[CycleNumber]]=1,AND(U148=1),AND(V148=1,OR(מרקובחצי[[#This Row],[עד ועד]]&lt;J148,מרקובחצי[[#This Row],[עד ועד]]&gt;K148)),W148=1)),1,""))</f>
        <v/>
      </c>
      <c r="Q149" s="19" t="str">
        <f>IF(מרקובחצי[[#This Row],[קבעה הפלגה?]]=1,"",IF(AND(מרקובחצי[[#This Row],[עד ועד]]&gt;31,OR(מרקובחצי[[#This Row],[CycleNumber]]=1,AND(U148=1),AND(V148=1,מרקובחצי[[#This Row],[עד ועד]]&gt;K148),AND(W148=1,OR(מרקובחצי[[#This Row],[עד ועד]]&gt;K148,מרקובחצי[[#This Row],[עד ועד]]&lt;J148)))),1,""))</f>
        <v/>
      </c>
      <c r="R149" s="19" t="str">
        <f>IF(מרקובחצי[[#This Row],[CycleNumber]]&gt;1,IF(AND(O148=1,מרקובחצי[[#This Row],[עד ועד]]&lt;29),1,""),"")</f>
        <v/>
      </c>
      <c r="S149" s="19" t="str">
        <f>IF(מרקובחצי[[#This Row],[CycleNumber]]&gt;1,IF(OR(AND(O148=1,מרקובחצי[[#This Row],[עד ועד]]&gt;28),AND(P148=1),AND(Q148=1,מרקובחצי[[#This Row],[עד ועד]]&lt;32)),1,""),"")</f>
        <v/>
      </c>
      <c r="T149" s="19">
        <f>IF(מרקובחצי[[#This Row],[CycleNumber]]&gt;1,IF(AND(Q148=1,מרקובחצי[[#This Row],[עד ועד]]&gt;31),1,""),"")</f>
        <v>1</v>
      </c>
      <c r="U149" s="19" t="str">
        <f>IF(מרקובחצי[[#This Row],[CycleNumber]]&gt;1,IF(AND(R148=1,מרקובחצי[[#This Row],[עד ועד]]&lt;29),1,IF(AND(U148=1,NOT(OR(מרקובחצי[[#This Row],[עד ועד]]&lt;J148,מרקובחצי[[#This Row],[עד ועד]]&gt;K148))),1,"")),"")</f>
        <v/>
      </c>
      <c r="V149" s="19" t="str">
        <f>IF(מרקובחצי[[#This Row],[CycleNumber]]&gt;1,IF(AND(SUM(R148:T148)=1,מרקובחצי[[#This Row],[עד ועד]]&gt;28,מרקובחצי[[#This Row],[עד ועד]]&lt;32),1,IF(OR(S148=1,AND(R148=1,מרקובחצי[[#This Row],[עד ועד]]&gt;28),AND(T148=1,מרקובחצי[[#This Row],[עד ועד]]&lt;32)),1,IF(AND(V148=1,NOT(OR(מרקובחצי[[#This Row],[עד ועד]]&lt;J148,מרקובחצי[[#This Row],[עד ועד]]&gt;K148))),1,""))),"")</f>
        <v/>
      </c>
      <c r="W149" s="19" t="str">
        <f>IF(מרקובחצי[[#This Row],[CycleNumber]]&gt;1,IF(AND(T148=1,מרקובחצי[[#This Row],[עד ועד]]&gt;31),1,IF(AND(W148=1,NOT(OR(מרקובחצי[[#This Row],[עד ועד]]&lt;J148,מרקובחצי[[#This Row],[עד ועד]]&gt;K148))),1,"")),"")</f>
        <v/>
      </c>
      <c r="X149" s="19" t="str">
        <f>IF(AND(מרקובחצי[[#This Row],[CycleNumber]]&lt;$B150,SUM(מרקובחצי[[#This Row],[11]],R150)=2),1,"")</f>
        <v/>
      </c>
      <c r="Y149" s="19" t="str">
        <f>IF(AND(מרקובחצי[[#This Row],[CycleNumber]]&lt;$B150,SUM(מרקובחצי[[#This Row],[11]],S150)=2),1,"")</f>
        <v/>
      </c>
      <c r="Z149" s="19" t="str">
        <f>IF(AND(מרקובחצי[[#This Row],[CycleNumber]]&lt;$B150,SUM(מרקובחצי[[#This Row],[13]],S150)=2),1,"")</f>
        <v/>
      </c>
      <c r="AA149" s="19" t="str">
        <f>IF(AND(מרקובחצי[[#This Row],[CycleNumber]]&lt;$B150,SUM(מרקובחצי[[#This Row],[13]],T150)=2),1,"")</f>
        <v/>
      </c>
      <c r="AB149" s="19" t="str">
        <f>IF(AND(מרקובחצי[[#This Row],[CycleNumber]]&lt;$B150,SUM(מרקובחצי[[#This Row],[21]],U150)=2),1,"")</f>
        <v/>
      </c>
      <c r="AC149" s="19" t="str">
        <f>IF(AND(מרקובחצי[[#This Row],[CycleNumber]]&lt;$B150,SUM(מרקובחצי[[#This Row],[21]],V150)=2),1,"")</f>
        <v/>
      </c>
      <c r="AD149" s="19">
        <f>IF(AND(מרקובחצי[[#This Row],[CycleNumber]]&lt;$B150,SUM(מרקובחצי[[#This Row],[23]],V150)=2),1,"")</f>
        <v>1</v>
      </c>
      <c r="AE149" s="19" t="str">
        <f>IF(AND(מרקובחצי[[#This Row],[CycleNumber]]&lt;$B150,SUM(מרקובחצי[[#This Row],[23]],W150)=2),1,"")</f>
        <v/>
      </c>
      <c r="AF149" s="19" t="str">
        <f>IF(AND(מרקובחצי[[#This Row],[CycleNumber]]&lt;$B150,SUM(מרקובחצי[[#This Row],[31]],O150)=2),1,"")</f>
        <v/>
      </c>
      <c r="AG149" s="19" t="str">
        <f>IF(AND(מרקובחצי[[#This Row],[CycleNumber]]&lt;$B150,SUM(מרקובחצי[[#This Row],[31]],P150)=2),1,"")</f>
        <v/>
      </c>
      <c r="AH149" s="19" t="str">
        <f>IF(AND(מרקובחצי[[#This Row],[CycleNumber]]&lt;$B150,SUM(מרקובחצי[[#This Row],[31]],Q150)=2),1,"")</f>
        <v/>
      </c>
      <c r="AI149" s="19" t="str">
        <f>IF(AND(מרקובחצי[[#This Row],[CycleNumber]]&lt;$B150,SUM(U149:U150)=2),1,"")</f>
        <v/>
      </c>
      <c r="AJ149" s="19" t="str">
        <f>IF(AND(מרקובחצי[[#This Row],[CycleNumber]]&lt;$B150,SUM(מרקובחצי[[#This Row],[32]],O150)=2),1,"")</f>
        <v/>
      </c>
      <c r="AK149" s="19" t="str">
        <f>IF(AND(מרקובחצי[[#This Row],[CycleNumber]]&lt;$B150,SUM(מרקובחצי[[#This Row],[32]],P150)=2),1,"")</f>
        <v/>
      </c>
      <c r="AL149" s="19" t="str">
        <f>IF(AND(מרקובחצי[[#This Row],[CycleNumber]]&lt;$B150,SUM(מרקובחצי[[#This Row],[32]],Q150)=2),1,"")</f>
        <v/>
      </c>
      <c r="AM149" s="19" t="str">
        <f>IF(AND(מרקובחצי[[#This Row],[CycleNumber]]&lt;$B150,SUM(V149:V150)=2),1,"")</f>
        <v/>
      </c>
      <c r="AN149" s="19" t="str">
        <f>IF(AND(מרקובחצי[[#This Row],[CycleNumber]]&lt;$B150,SUM(מרקובחצי[[#This Row],[33]],O150)=2),1,"")</f>
        <v/>
      </c>
      <c r="AO149" s="19" t="str">
        <f>IF(AND(מרקובחצי[[#This Row],[CycleNumber]]&lt;$B150,SUM(מרקובחצי[[#This Row],[33]],P150)=2),1,"")</f>
        <v/>
      </c>
      <c r="AP149" s="19" t="str">
        <f>IF(AND(מרקובחצי[[#This Row],[CycleNumber]]&lt;$B150,SUM(מרקובחצי[[#This Row],[33]],Q150)=2),1,"")</f>
        <v/>
      </c>
      <c r="AQ149" s="19" t="str">
        <f>IF(AND(מרקובחצי[[#This Row],[CycleNumber]]&lt;$B150,SUM(W149:W150)=2),1,"")</f>
        <v/>
      </c>
      <c r="AR149" s="19" t="str">
        <f>IF(AND(מרקובחצי[[#This Row],[CycleNumber]]&lt;$B150,SUM(מרקובחצי[[#This Row],[12]],S150)=2),1,"")</f>
        <v/>
      </c>
      <c r="AS149" s="19" t="str">
        <f>IF(AND(מרקובחצי[[#This Row],[CycleNumber]]&lt;$B150,SUM(מרקובחצי[[#This Row],[22]],V150)=2),1,"")</f>
        <v/>
      </c>
      <c r="AT149" s="21">
        <f>SUM(מרקובחצי[[#This Row],[11]:[33]])</f>
        <v>1</v>
      </c>
    </row>
    <row r="150" spans="1:46" ht="15.6" x14ac:dyDescent="0.25">
      <c r="A150" s="19" t="s">
        <v>17</v>
      </c>
      <c r="B150" s="19">
        <v>6</v>
      </c>
      <c r="C150">
        <v>28</v>
      </c>
      <c r="D150" s="19">
        <f>מרקובחצי[[#This Row],[LengthofCycle]]+1</f>
        <v>29</v>
      </c>
      <c r="E150" t="str">
        <f>IF(IFERROR(LOOKUP(מרקובחצי[[#This Row],[ClientID]],קביעויות[הפלגה]),FALSE)=מרקובחצי[[#This Row],[ClientID]],1,"")</f>
        <v/>
      </c>
      <c r="F150" t="str">
        <f>IF(IFERROR(LOOKUP(מרקובחצי[[#This Row],[ClientID]],סוגחציקבוע[S31]),FALSE)=מרקובחצי[[#This Row],[ClientID]],1,"")</f>
        <v/>
      </c>
      <c r="G150">
        <f>IF(IFERROR(LOOKUP(מרקובחצי[[#This Row],[ClientID]],סוגחציקבוע[S32]),FALSE)=מרקובחצי[[#This Row],[ClientID]],1,"")</f>
        <v>1</v>
      </c>
      <c r="H150" t="str">
        <f>IF(IFERROR(LOOKUP(מרקובחצי[[#This Row],[ClientID]],סוגחציקבוע[S33]),FALSE)=מרקובחצי[[#This Row],[ClientID]],1,"")</f>
        <v/>
      </c>
      <c r="I150" t="str">
        <f>IF(IFERROR(LOOKUP(מרקובחצי[[#This Row],[ClientID]],סוגחציקבוע[S32&amp;33]),FALSE)=מרקובחצי[[#This Row],[ClientID]],1,"")</f>
        <v/>
      </c>
      <c r="J150" s="19">
        <f>IF(SUM(מרקובחצי[[#This Row],[11]:[13]])=1,מרקובחצי[[#This Row],[עד ועד]],IF(SUM(R149:T150)=1,IF(מרקובחצי[[#This Row],[עד ועד]]&lt;J149,מרקובחצי[[#This Row],[עד ועד]],J149),J149))</f>
        <v>29</v>
      </c>
      <c r="K150" s="19">
        <f>IF(SUM(מרקובחצי[[#This Row],[11]:[13]])=1,מרקובחצי[[#This Row],[עד ועד]],IF(SUM(R149:T150)=1,IF(מרקובחצי[[#This Row],[עד ועד]]&gt;K149,מרקובחצי[[#This Row],[עד ועד]],K149),K149))</f>
        <v>39</v>
      </c>
      <c r="L150" s="19">
        <f>IF(AND(SUM(מרקובחצי[[#This Row],[31]:[33]])=1,SUM(U149:W149)=0),מרקובחצי[[#This Row],[מקס]]-מרקובחצי[[#This Row],[מינ]],"")</f>
        <v>10</v>
      </c>
      <c r="M15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50" s="19" t="str">
        <f t="shared" si="2"/>
        <v>S23</v>
      </c>
      <c r="O150" s="19" t="str">
        <f>IF(מרקובחצי[[#This Row],[קבעה הפלגה?]]=1,"",IF(AND(מרקובחצי[[#This Row],[עד ועד]]&lt;29,OR(מרקובחצי[[#This Row],[CycleNumber]]=1,AND(U149=1,OR(מרקובחצי[[#This Row],[עד ועד]]&lt;J149,מרקובחצי[[#This Row],[עד ועד]]&gt;K149)),AND(V149=1,מרקובחצי[[#This Row],[עד ועד]]&lt;J149),W149=1)),1,""))</f>
        <v/>
      </c>
      <c r="P150" s="19" t="str">
        <f>IF(מרקובחצי[[#This Row],[קבעה הפלגה?]]=1,"",IF(AND(מרקובחצי[[#This Row],[עד ועד]]&gt;28,מרקובחצי[[#This Row],[עד ועד]]&lt;32,OR(מרקובחצי[[#This Row],[CycleNumber]]=1,AND(U149=1),AND(V149=1,OR(מרקובחצי[[#This Row],[עד ועד]]&lt;J149,מרקובחצי[[#This Row],[עד ועד]]&gt;K149)),W149=1)),1,""))</f>
        <v/>
      </c>
      <c r="Q150" s="19" t="str">
        <f>IF(מרקובחצי[[#This Row],[קבעה הפלגה?]]=1,"",IF(AND(מרקובחצי[[#This Row],[עד ועד]]&gt;31,OR(מרקובחצי[[#This Row],[CycleNumber]]=1,AND(U149=1),AND(V149=1,מרקובחצי[[#This Row],[עד ועד]]&gt;K149),AND(W149=1,OR(מרקובחצי[[#This Row],[עד ועד]]&gt;K149,מרקובחצי[[#This Row],[עד ועד]]&lt;J149)))),1,""))</f>
        <v/>
      </c>
      <c r="R150" s="19" t="str">
        <f>IF(מרקובחצי[[#This Row],[CycleNumber]]&gt;1,IF(AND(O149=1,מרקובחצי[[#This Row],[עד ועד]]&lt;29),1,""),"")</f>
        <v/>
      </c>
      <c r="S150" s="19" t="str">
        <f>IF(מרקובחצי[[#This Row],[CycleNumber]]&gt;1,IF(OR(AND(O149=1,מרקובחצי[[#This Row],[עד ועד]]&gt;28),AND(P149=1),AND(Q149=1,מרקובחצי[[#This Row],[עד ועד]]&lt;32)),1,""),"")</f>
        <v/>
      </c>
      <c r="T150" s="19" t="str">
        <f>IF(מרקובחצי[[#This Row],[CycleNumber]]&gt;1,IF(AND(Q149=1,מרקובחצי[[#This Row],[עד ועד]]&gt;31),1,""),"")</f>
        <v/>
      </c>
      <c r="U150" s="19" t="str">
        <f>IF(מרקובחצי[[#This Row],[CycleNumber]]&gt;1,IF(AND(R149=1,מרקובחצי[[#This Row],[עד ועד]]&lt;29),1,IF(AND(U149=1,NOT(OR(מרקובחצי[[#This Row],[עד ועד]]&lt;J149,מרקובחצי[[#This Row],[עד ועד]]&gt;K149))),1,"")),"")</f>
        <v/>
      </c>
      <c r="V150" s="19">
        <f>IF(מרקובחצי[[#This Row],[CycleNumber]]&gt;1,IF(AND(SUM(R149:T149)=1,מרקובחצי[[#This Row],[עד ועד]]&gt;28,מרקובחצי[[#This Row],[עד ועד]]&lt;32),1,IF(OR(S149=1,AND(R149=1,מרקובחצי[[#This Row],[עד ועד]]&gt;28),AND(T149=1,מרקובחצי[[#This Row],[עד ועד]]&lt;32)),1,IF(AND(V149=1,NOT(OR(מרקובחצי[[#This Row],[עד ועד]]&lt;J149,מרקובחצי[[#This Row],[עד ועד]]&gt;K149))),1,""))),"")</f>
        <v>1</v>
      </c>
      <c r="W150" s="19" t="str">
        <f>IF(מרקובחצי[[#This Row],[CycleNumber]]&gt;1,IF(AND(T149=1,מרקובחצי[[#This Row],[עד ועד]]&gt;31),1,IF(AND(W149=1,NOT(OR(מרקובחצי[[#This Row],[עד ועד]]&lt;J149,מרקובחצי[[#This Row],[עד ועד]]&gt;K149))),1,"")),"")</f>
        <v/>
      </c>
      <c r="X150" s="19" t="str">
        <f>IF(AND(מרקובחצי[[#This Row],[CycleNumber]]&lt;$B151,SUM(מרקובחצי[[#This Row],[11]],R151)=2),1,"")</f>
        <v/>
      </c>
      <c r="Y150" s="19" t="str">
        <f>IF(AND(מרקובחצי[[#This Row],[CycleNumber]]&lt;$B151,SUM(מרקובחצי[[#This Row],[11]],S151)=2),1,"")</f>
        <v/>
      </c>
      <c r="Z150" s="19" t="str">
        <f>IF(AND(מרקובחצי[[#This Row],[CycleNumber]]&lt;$B151,SUM(מרקובחצי[[#This Row],[13]],S151)=2),1,"")</f>
        <v/>
      </c>
      <c r="AA150" s="19" t="str">
        <f>IF(AND(מרקובחצי[[#This Row],[CycleNumber]]&lt;$B151,SUM(מרקובחצי[[#This Row],[13]],T151)=2),1,"")</f>
        <v/>
      </c>
      <c r="AB150" s="19" t="str">
        <f>IF(AND(מרקובחצי[[#This Row],[CycleNumber]]&lt;$B151,SUM(מרקובחצי[[#This Row],[21]],U151)=2),1,"")</f>
        <v/>
      </c>
      <c r="AC150" s="19" t="str">
        <f>IF(AND(מרקובחצי[[#This Row],[CycleNumber]]&lt;$B151,SUM(מרקובחצי[[#This Row],[21]],V151)=2),1,"")</f>
        <v/>
      </c>
      <c r="AD150" s="19" t="str">
        <f>IF(AND(מרקובחצי[[#This Row],[CycleNumber]]&lt;$B151,SUM(מרקובחצי[[#This Row],[23]],V151)=2),1,"")</f>
        <v/>
      </c>
      <c r="AE150" s="19" t="str">
        <f>IF(AND(מרקובחצי[[#This Row],[CycleNumber]]&lt;$B151,SUM(מרקובחצי[[#This Row],[23]],W151)=2),1,"")</f>
        <v/>
      </c>
      <c r="AF150" s="19" t="str">
        <f>IF(AND(מרקובחצי[[#This Row],[CycleNumber]]&lt;$B151,SUM(מרקובחצי[[#This Row],[31]],O151)=2),1,"")</f>
        <v/>
      </c>
      <c r="AG150" s="19" t="str">
        <f>IF(AND(מרקובחצי[[#This Row],[CycleNumber]]&lt;$B151,SUM(מרקובחצי[[#This Row],[31]],P151)=2),1,"")</f>
        <v/>
      </c>
      <c r="AH150" s="19" t="str">
        <f>IF(AND(מרקובחצי[[#This Row],[CycleNumber]]&lt;$B151,SUM(מרקובחצי[[#This Row],[31]],Q151)=2),1,"")</f>
        <v/>
      </c>
      <c r="AI150" s="19" t="str">
        <f>IF(AND(מרקובחצי[[#This Row],[CycleNumber]]&lt;$B151,SUM(U150:U151)=2),1,"")</f>
        <v/>
      </c>
      <c r="AJ150" s="19" t="str">
        <f>IF(AND(מרקובחצי[[#This Row],[CycleNumber]]&lt;$B151,SUM(מרקובחצי[[#This Row],[32]],O151)=2),1,"")</f>
        <v/>
      </c>
      <c r="AK150" s="19" t="str">
        <f>IF(AND(מרקובחצי[[#This Row],[CycleNumber]]&lt;$B151,SUM(מרקובחצי[[#This Row],[32]],P151)=2),1,"")</f>
        <v/>
      </c>
      <c r="AL150" s="19" t="str">
        <f>IF(AND(מרקובחצי[[#This Row],[CycleNumber]]&lt;$B151,SUM(מרקובחצי[[#This Row],[32]],Q151)=2),1,"")</f>
        <v/>
      </c>
      <c r="AM150" s="19">
        <f>IF(AND(מרקובחצי[[#This Row],[CycleNumber]]&lt;$B151,SUM(V150:V151)=2),1,"")</f>
        <v>1</v>
      </c>
      <c r="AN150" s="19" t="str">
        <f>IF(AND(מרקובחצי[[#This Row],[CycleNumber]]&lt;$B151,SUM(מרקובחצי[[#This Row],[33]],O151)=2),1,"")</f>
        <v/>
      </c>
      <c r="AO150" s="19" t="str">
        <f>IF(AND(מרקובחצי[[#This Row],[CycleNumber]]&lt;$B151,SUM(מרקובחצי[[#This Row],[33]],P151)=2),1,"")</f>
        <v/>
      </c>
      <c r="AP150" s="19" t="str">
        <f>IF(AND(מרקובחצי[[#This Row],[CycleNumber]]&lt;$B151,SUM(מרקובחצי[[#This Row],[33]],Q151)=2),1,"")</f>
        <v/>
      </c>
      <c r="AQ150" s="19" t="str">
        <f>IF(AND(מרקובחצי[[#This Row],[CycleNumber]]&lt;$B151,SUM(W150:W151)=2),1,"")</f>
        <v/>
      </c>
      <c r="AR150" s="19" t="str">
        <f>IF(AND(מרקובחצי[[#This Row],[CycleNumber]]&lt;$B151,SUM(מרקובחצי[[#This Row],[12]],S151)=2),1,"")</f>
        <v/>
      </c>
      <c r="AS150" s="19" t="str">
        <f>IF(AND(מרקובחצי[[#This Row],[CycleNumber]]&lt;$B151,SUM(מרקובחצי[[#This Row],[22]],V151)=2),1,"")</f>
        <v/>
      </c>
      <c r="AT150" s="21">
        <f>SUM(מרקובחצי[[#This Row],[11]:[33]])</f>
        <v>1</v>
      </c>
    </row>
    <row r="151" spans="1:46" ht="15.6" x14ac:dyDescent="0.25">
      <c r="A151" s="19" t="s">
        <v>17</v>
      </c>
      <c r="B151" s="19">
        <v>7</v>
      </c>
      <c r="C151">
        <v>31</v>
      </c>
      <c r="D151" s="19">
        <f>מרקובחצי[[#This Row],[LengthofCycle]]+1</f>
        <v>32</v>
      </c>
      <c r="E151" t="str">
        <f>IF(IFERROR(LOOKUP(מרקובחצי[[#This Row],[ClientID]],קביעויות[הפלגה]),FALSE)=מרקובחצי[[#This Row],[ClientID]],1,"")</f>
        <v/>
      </c>
      <c r="F151" t="str">
        <f>IF(IFERROR(LOOKUP(מרקובחצי[[#This Row],[ClientID]],סוגחציקבוע[S31]),FALSE)=מרקובחצי[[#This Row],[ClientID]],1,"")</f>
        <v/>
      </c>
      <c r="G151">
        <f>IF(IFERROR(LOOKUP(מרקובחצי[[#This Row],[ClientID]],סוגחציקבוע[S32]),FALSE)=מרקובחצי[[#This Row],[ClientID]],1,"")</f>
        <v>1</v>
      </c>
      <c r="H151" t="str">
        <f>IF(IFERROR(LOOKUP(מרקובחצי[[#This Row],[ClientID]],סוגחציקבוע[S33]),FALSE)=מרקובחצי[[#This Row],[ClientID]],1,"")</f>
        <v/>
      </c>
      <c r="I151" t="str">
        <f>IF(IFERROR(LOOKUP(מרקובחצי[[#This Row],[ClientID]],סוגחציקבוע[S32&amp;33]),FALSE)=מרקובחצי[[#This Row],[ClientID]],1,"")</f>
        <v/>
      </c>
      <c r="J151" s="19">
        <f>IF(SUM(מרקובחצי[[#This Row],[11]:[13]])=1,מרקובחצי[[#This Row],[עד ועד]],IF(SUM(R150:T151)=1,IF(מרקובחצי[[#This Row],[עד ועד]]&lt;J150,מרקובחצי[[#This Row],[עד ועד]],J150),J150))</f>
        <v>29</v>
      </c>
      <c r="K151" s="19">
        <f>IF(SUM(מרקובחצי[[#This Row],[11]:[13]])=1,מרקובחצי[[#This Row],[עד ועד]],IF(SUM(R150:T151)=1,IF(מרקובחצי[[#This Row],[עד ועד]]&gt;K150,מרקובחצי[[#This Row],[עד ועד]],K150),K150))</f>
        <v>39</v>
      </c>
      <c r="L151" s="19" t="str">
        <f>IF(AND(SUM(מרקובחצי[[#This Row],[31]:[33]])=1,SUM(U150:W150)=0),מרקובחצי[[#This Row],[מקס]]-מרקובחצי[[#This Row],[מינ]],"")</f>
        <v/>
      </c>
      <c r="M15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51" s="19" t="str">
        <f t="shared" si="2"/>
        <v>S32</v>
      </c>
      <c r="O151" s="19" t="str">
        <f>IF(מרקובחצי[[#This Row],[קבעה הפלגה?]]=1,"",IF(AND(מרקובחצי[[#This Row],[עד ועד]]&lt;29,OR(מרקובחצי[[#This Row],[CycleNumber]]=1,AND(U150=1,OR(מרקובחצי[[#This Row],[עד ועד]]&lt;J150,מרקובחצי[[#This Row],[עד ועד]]&gt;K150)),AND(V150=1,מרקובחצי[[#This Row],[עד ועד]]&lt;J150),W150=1)),1,""))</f>
        <v/>
      </c>
      <c r="P151" s="19" t="str">
        <f>IF(מרקובחצי[[#This Row],[קבעה הפלגה?]]=1,"",IF(AND(מרקובחצי[[#This Row],[עד ועד]]&gt;28,מרקובחצי[[#This Row],[עד ועד]]&lt;32,OR(מרקובחצי[[#This Row],[CycleNumber]]=1,AND(U150=1),AND(V150=1,OR(מרקובחצי[[#This Row],[עד ועד]]&lt;J150,מרקובחצי[[#This Row],[עד ועד]]&gt;K150)),W150=1)),1,""))</f>
        <v/>
      </c>
      <c r="Q151" s="19" t="str">
        <f>IF(מרקובחצי[[#This Row],[קבעה הפלגה?]]=1,"",IF(AND(מרקובחצי[[#This Row],[עד ועד]]&gt;31,OR(מרקובחצי[[#This Row],[CycleNumber]]=1,AND(U150=1),AND(V150=1,מרקובחצי[[#This Row],[עד ועד]]&gt;K150),AND(W150=1,OR(מרקובחצי[[#This Row],[עד ועד]]&gt;K150,מרקובחצי[[#This Row],[עד ועד]]&lt;J150)))),1,""))</f>
        <v/>
      </c>
      <c r="R151" s="19" t="str">
        <f>IF(מרקובחצי[[#This Row],[CycleNumber]]&gt;1,IF(AND(O150=1,מרקובחצי[[#This Row],[עד ועד]]&lt;29),1,""),"")</f>
        <v/>
      </c>
      <c r="S151" s="19" t="str">
        <f>IF(מרקובחצי[[#This Row],[CycleNumber]]&gt;1,IF(OR(AND(O150=1,מרקובחצי[[#This Row],[עד ועד]]&gt;28),AND(P150=1),AND(Q150=1,מרקובחצי[[#This Row],[עד ועד]]&lt;32)),1,""),"")</f>
        <v/>
      </c>
      <c r="T151" s="19" t="str">
        <f>IF(מרקובחצי[[#This Row],[CycleNumber]]&gt;1,IF(AND(Q150=1,מרקובחצי[[#This Row],[עד ועד]]&gt;31),1,""),"")</f>
        <v/>
      </c>
      <c r="U151" s="19" t="str">
        <f>IF(מרקובחצי[[#This Row],[CycleNumber]]&gt;1,IF(AND(R150=1,מרקובחצי[[#This Row],[עד ועד]]&lt;29),1,IF(AND(U150=1,NOT(OR(מרקובחצי[[#This Row],[עד ועד]]&lt;J150,מרקובחצי[[#This Row],[עד ועד]]&gt;K150))),1,"")),"")</f>
        <v/>
      </c>
      <c r="V151" s="19">
        <f>IF(מרקובחצי[[#This Row],[CycleNumber]]&gt;1,IF(AND(SUM(R150:T150)=1,מרקובחצי[[#This Row],[עד ועד]]&gt;28,מרקובחצי[[#This Row],[עד ועד]]&lt;32),1,IF(OR(S150=1,AND(R150=1,מרקובחצי[[#This Row],[עד ועד]]&gt;28),AND(T150=1,מרקובחצי[[#This Row],[עד ועד]]&lt;32)),1,IF(AND(V150=1,NOT(OR(מרקובחצי[[#This Row],[עד ועד]]&lt;J150,מרקובחצי[[#This Row],[עד ועד]]&gt;K150))),1,""))),"")</f>
        <v>1</v>
      </c>
      <c r="W151" s="19" t="str">
        <f>IF(מרקובחצי[[#This Row],[CycleNumber]]&gt;1,IF(AND(T150=1,מרקובחצי[[#This Row],[עד ועד]]&gt;31),1,IF(AND(W150=1,NOT(OR(מרקובחצי[[#This Row],[עד ועד]]&lt;J150,מרקובחצי[[#This Row],[עד ועד]]&gt;K150))),1,"")),"")</f>
        <v/>
      </c>
      <c r="X151" s="19" t="str">
        <f>IF(AND(מרקובחצי[[#This Row],[CycleNumber]]&lt;$B152,SUM(מרקובחצי[[#This Row],[11]],R152)=2),1,"")</f>
        <v/>
      </c>
      <c r="Y151" s="19" t="str">
        <f>IF(AND(מרקובחצי[[#This Row],[CycleNumber]]&lt;$B152,SUM(מרקובחצי[[#This Row],[11]],S152)=2),1,"")</f>
        <v/>
      </c>
      <c r="Z151" s="19" t="str">
        <f>IF(AND(מרקובחצי[[#This Row],[CycleNumber]]&lt;$B152,SUM(מרקובחצי[[#This Row],[13]],S152)=2),1,"")</f>
        <v/>
      </c>
      <c r="AA151" s="19" t="str">
        <f>IF(AND(מרקובחצי[[#This Row],[CycleNumber]]&lt;$B152,SUM(מרקובחצי[[#This Row],[13]],T152)=2),1,"")</f>
        <v/>
      </c>
      <c r="AB151" s="19" t="str">
        <f>IF(AND(מרקובחצי[[#This Row],[CycleNumber]]&lt;$B152,SUM(מרקובחצי[[#This Row],[21]],U152)=2),1,"")</f>
        <v/>
      </c>
      <c r="AC151" s="19" t="str">
        <f>IF(AND(מרקובחצי[[#This Row],[CycleNumber]]&lt;$B152,SUM(מרקובחצי[[#This Row],[21]],V152)=2),1,"")</f>
        <v/>
      </c>
      <c r="AD151" s="19" t="str">
        <f>IF(AND(מרקובחצי[[#This Row],[CycleNumber]]&lt;$B152,SUM(מרקובחצי[[#This Row],[23]],V152)=2),1,"")</f>
        <v/>
      </c>
      <c r="AE151" s="19" t="str">
        <f>IF(AND(מרקובחצי[[#This Row],[CycleNumber]]&lt;$B152,SUM(מרקובחצי[[#This Row],[23]],W152)=2),1,"")</f>
        <v/>
      </c>
      <c r="AF151" s="19" t="str">
        <f>IF(AND(מרקובחצי[[#This Row],[CycleNumber]]&lt;$B152,SUM(מרקובחצי[[#This Row],[31]],O152)=2),1,"")</f>
        <v/>
      </c>
      <c r="AG151" s="19" t="str">
        <f>IF(AND(מרקובחצי[[#This Row],[CycleNumber]]&lt;$B152,SUM(מרקובחצי[[#This Row],[31]],P152)=2),1,"")</f>
        <v/>
      </c>
      <c r="AH151" s="19" t="str">
        <f>IF(AND(מרקובחצי[[#This Row],[CycleNumber]]&lt;$B152,SUM(מרקובחצי[[#This Row],[31]],Q152)=2),1,"")</f>
        <v/>
      </c>
      <c r="AI151" s="19" t="str">
        <f>IF(AND(מרקובחצי[[#This Row],[CycleNumber]]&lt;$B152,SUM(U151:U152)=2),1,"")</f>
        <v/>
      </c>
      <c r="AJ151" s="19" t="str">
        <f>IF(AND(מרקובחצי[[#This Row],[CycleNumber]]&lt;$B152,SUM(מרקובחצי[[#This Row],[32]],O152)=2),1,"")</f>
        <v/>
      </c>
      <c r="AK151" s="19" t="str">
        <f>IF(AND(מרקובחצי[[#This Row],[CycleNumber]]&lt;$B152,SUM(מרקובחצי[[#This Row],[32]],P152)=2),1,"")</f>
        <v/>
      </c>
      <c r="AL151" s="19" t="str">
        <f>IF(AND(מרקובחצי[[#This Row],[CycleNumber]]&lt;$B152,SUM(מרקובחצי[[#This Row],[32]],Q152)=2),1,"")</f>
        <v/>
      </c>
      <c r="AM151" s="19">
        <f>IF(AND(מרקובחצי[[#This Row],[CycleNumber]]&lt;$B152,SUM(V151:V152)=2),1,"")</f>
        <v>1</v>
      </c>
      <c r="AN151" s="19" t="str">
        <f>IF(AND(מרקובחצי[[#This Row],[CycleNumber]]&lt;$B152,SUM(מרקובחצי[[#This Row],[33]],O152)=2),1,"")</f>
        <v/>
      </c>
      <c r="AO151" s="19" t="str">
        <f>IF(AND(מרקובחצי[[#This Row],[CycleNumber]]&lt;$B152,SUM(מרקובחצי[[#This Row],[33]],P152)=2),1,"")</f>
        <v/>
      </c>
      <c r="AP151" s="19" t="str">
        <f>IF(AND(מרקובחצי[[#This Row],[CycleNumber]]&lt;$B152,SUM(מרקובחצי[[#This Row],[33]],Q152)=2),1,"")</f>
        <v/>
      </c>
      <c r="AQ151" s="19" t="str">
        <f>IF(AND(מרקובחצי[[#This Row],[CycleNumber]]&lt;$B152,SUM(W151:W152)=2),1,"")</f>
        <v/>
      </c>
      <c r="AR151" s="19" t="str">
        <f>IF(AND(מרקובחצי[[#This Row],[CycleNumber]]&lt;$B152,SUM(מרקובחצי[[#This Row],[12]],S152)=2),1,"")</f>
        <v/>
      </c>
      <c r="AS151" s="19" t="str">
        <f>IF(AND(מרקובחצי[[#This Row],[CycleNumber]]&lt;$B152,SUM(מרקובחצי[[#This Row],[22]],V152)=2),1,"")</f>
        <v/>
      </c>
      <c r="AT151" s="21">
        <f>SUM(מרקובחצי[[#This Row],[11]:[33]])</f>
        <v>1</v>
      </c>
    </row>
    <row r="152" spans="1:46" ht="15.6" x14ac:dyDescent="0.25">
      <c r="A152" s="19" t="s">
        <v>17</v>
      </c>
      <c r="B152" s="19">
        <v>8</v>
      </c>
      <c r="C152">
        <v>33</v>
      </c>
      <c r="D152" s="19">
        <f>מרקובחצי[[#This Row],[LengthofCycle]]+1</f>
        <v>34</v>
      </c>
      <c r="E152" t="str">
        <f>IF(IFERROR(LOOKUP(מרקובחצי[[#This Row],[ClientID]],קביעויות[הפלגה]),FALSE)=מרקובחצי[[#This Row],[ClientID]],1,"")</f>
        <v/>
      </c>
      <c r="F152" t="str">
        <f>IF(IFERROR(LOOKUP(מרקובחצי[[#This Row],[ClientID]],סוגחציקבוע[S31]),FALSE)=מרקובחצי[[#This Row],[ClientID]],1,"")</f>
        <v/>
      </c>
      <c r="G152">
        <f>IF(IFERROR(LOOKUP(מרקובחצי[[#This Row],[ClientID]],סוגחציקבוע[S32]),FALSE)=מרקובחצי[[#This Row],[ClientID]],1,"")</f>
        <v>1</v>
      </c>
      <c r="H152" t="str">
        <f>IF(IFERROR(LOOKUP(מרקובחצי[[#This Row],[ClientID]],סוגחציקבוע[S33]),FALSE)=מרקובחצי[[#This Row],[ClientID]],1,"")</f>
        <v/>
      </c>
      <c r="I152" t="str">
        <f>IF(IFERROR(LOOKUP(מרקובחצי[[#This Row],[ClientID]],סוגחציקבוע[S32&amp;33]),FALSE)=מרקובחצי[[#This Row],[ClientID]],1,"")</f>
        <v/>
      </c>
      <c r="J152" s="19">
        <f>IF(SUM(מרקובחצי[[#This Row],[11]:[13]])=1,מרקובחצי[[#This Row],[עד ועד]],IF(SUM(R151:T152)=1,IF(מרקובחצי[[#This Row],[עד ועד]]&lt;J151,מרקובחצי[[#This Row],[עד ועד]],J151),J151))</f>
        <v>29</v>
      </c>
      <c r="K152" s="19">
        <f>IF(SUM(מרקובחצי[[#This Row],[11]:[13]])=1,מרקובחצי[[#This Row],[עד ועד]],IF(SUM(R151:T152)=1,IF(מרקובחצי[[#This Row],[עד ועד]]&gt;K151,מרקובחצי[[#This Row],[עד ועד]],K151),K151))</f>
        <v>39</v>
      </c>
      <c r="L152" s="19" t="str">
        <f>IF(AND(SUM(מרקובחצי[[#This Row],[31]:[33]])=1,SUM(U151:W151)=0),מרקובחצי[[#This Row],[מקס]]-מרקובחצי[[#This Row],[מינ]],"")</f>
        <v/>
      </c>
      <c r="M15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52" s="19" t="str">
        <f t="shared" si="2"/>
        <v>S32</v>
      </c>
      <c r="O152" s="19" t="str">
        <f>IF(מרקובחצי[[#This Row],[קבעה הפלגה?]]=1,"",IF(AND(מרקובחצי[[#This Row],[עד ועד]]&lt;29,OR(מרקובחצי[[#This Row],[CycleNumber]]=1,AND(U151=1,OR(מרקובחצי[[#This Row],[עד ועד]]&lt;J151,מרקובחצי[[#This Row],[עד ועד]]&gt;K151)),AND(V151=1,מרקובחצי[[#This Row],[עד ועד]]&lt;J151),W151=1)),1,""))</f>
        <v/>
      </c>
      <c r="P152" s="19" t="str">
        <f>IF(מרקובחצי[[#This Row],[קבעה הפלגה?]]=1,"",IF(AND(מרקובחצי[[#This Row],[עד ועד]]&gt;28,מרקובחצי[[#This Row],[עד ועד]]&lt;32,OR(מרקובחצי[[#This Row],[CycleNumber]]=1,AND(U151=1),AND(V151=1,OR(מרקובחצי[[#This Row],[עד ועד]]&lt;J151,מרקובחצי[[#This Row],[עד ועד]]&gt;K151)),W151=1)),1,""))</f>
        <v/>
      </c>
      <c r="Q152" s="19" t="str">
        <f>IF(מרקובחצי[[#This Row],[קבעה הפלגה?]]=1,"",IF(AND(מרקובחצי[[#This Row],[עד ועד]]&gt;31,OR(מרקובחצי[[#This Row],[CycleNumber]]=1,AND(U151=1),AND(V151=1,מרקובחצי[[#This Row],[עד ועד]]&gt;K151),AND(W151=1,OR(מרקובחצי[[#This Row],[עד ועד]]&gt;K151,מרקובחצי[[#This Row],[עד ועד]]&lt;J151)))),1,""))</f>
        <v/>
      </c>
      <c r="R152" s="19" t="str">
        <f>IF(מרקובחצי[[#This Row],[CycleNumber]]&gt;1,IF(AND(O151=1,מרקובחצי[[#This Row],[עד ועד]]&lt;29),1,""),"")</f>
        <v/>
      </c>
      <c r="S152" s="19" t="str">
        <f>IF(מרקובחצי[[#This Row],[CycleNumber]]&gt;1,IF(OR(AND(O151=1,מרקובחצי[[#This Row],[עד ועד]]&gt;28),AND(P151=1),AND(Q151=1,מרקובחצי[[#This Row],[עד ועד]]&lt;32)),1,""),"")</f>
        <v/>
      </c>
      <c r="T152" s="19" t="str">
        <f>IF(מרקובחצי[[#This Row],[CycleNumber]]&gt;1,IF(AND(Q151=1,מרקובחצי[[#This Row],[עד ועד]]&gt;31),1,""),"")</f>
        <v/>
      </c>
      <c r="U152" s="19" t="str">
        <f>IF(מרקובחצי[[#This Row],[CycleNumber]]&gt;1,IF(AND(R151=1,מרקובחצי[[#This Row],[עד ועד]]&lt;29),1,IF(AND(U151=1,NOT(OR(מרקובחצי[[#This Row],[עד ועד]]&lt;J151,מרקובחצי[[#This Row],[עד ועד]]&gt;K151))),1,"")),"")</f>
        <v/>
      </c>
      <c r="V152" s="19">
        <f>IF(מרקובחצי[[#This Row],[CycleNumber]]&gt;1,IF(AND(SUM(R151:T151)=1,מרקובחצי[[#This Row],[עד ועד]]&gt;28,מרקובחצי[[#This Row],[עד ועד]]&lt;32),1,IF(OR(S151=1,AND(R151=1,מרקובחצי[[#This Row],[עד ועד]]&gt;28),AND(T151=1,מרקובחצי[[#This Row],[עד ועד]]&lt;32)),1,IF(AND(V151=1,NOT(OR(מרקובחצי[[#This Row],[עד ועד]]&lt;J151,מרקובחצי[[#This Row],[עד ועד]]&gt;K151))),1,""))),"")</f>
        <v>1</v>
      </c>
      <c r="W152" s="19" t="str">
        <f>IF(מרקובחצי[[#This Row],[CycleNumber]]&gt;1,IF(AND(T151=1,מרקובחצי[[#This Row],[עד ועד]]&gt;31),1,IF(AND(W151=1,NOT(OR(מרקובחצי[[#This Row],[עד ועד]]&lt;J151,מרקובחצי[[#This Row],[עד ועד]]&gt;K151))),1,"")),"")</f>
        <v/>
      </c>
      <c r="X152" s="19" t="str">
        <f>IF(AND(מרקובחצי[[#This Row],[CycleNumber]]&lt;$B153,SUM(מרקובחצי[[#This Row],[11]],R153)=2),1,"")</f>
        <v/>
      </c>
      <c r="Y152" s="19" t="str">
        <f>IF(AND(מרקובחצי[[#This Row],[CycleNumber]]&lt;$B153,SUM(מרקובחצי[[#This Row],[11]],S153)=2),1,"")</f>
        <v/>
      </c>
      <c r="Z152" s="19" t="str">
        <f>IF(AND(מרקובחצי[[#This Row],[CycleNumber]]&lt;$B153,SUM(מרקובחצי[[#This Row],[13]],S153)=2),1,"")</f>
        <v/>
      </c>
      <c r="AA152" s="19" t="str">
        <f>IF(AND(מרקובחצי[[#This Row],[CycleNumber]]&lt;$B153,SUM(מרקובחצי[[#This Row],[13]],T153)=2),1,"")</f>
        <v/>
      </c>
      <c r="AB152" s="19" t="str">
        <f>IF(AND(מרקובחצי[[#This Row],[CycleNumber]]&lt;$B153,SUM(מרקובחצי[[#This Row],[21]],U153)=2),1,"")</f>
        <v/>
      </c>
      <c r="AC152" s="19" t="str">
        <f>IF(AND(מרקובחצי[[#This Row],[CycleNumber]]&lt;$B153,SUM(מרקובחצי[[#This Row],[21]],V153)=2),1,"")</f>
        <v/>
      </c>
      <c r="AD152" s="19" t="str">
        <f>IF(AND(מרקובחצי[[#This Row],[CycleNumber]]&lt;$B153,SUM(מרקובחצי[[#This Row],[23]],V153)=2),1,"")</f>
        <v/>
      </c>
      <c r="AE152" s="19" t="str">
        <f>IF(AND(מרקובחצי[[#This Row],[CycleNumber]]&lt;$B153,SUM(מרקובחצי[[#This Row],[23]],W153)=2),1,"")</f>
        <v/>
      </c>
      <c r="AF152" s="19" t="str">
        <f>IF(AND(מרקובחצי[[#This Row],[CycleNumber]]&lt;$B153,SUM(מרקובחצי[[#This Row],[31]],O153)=2),1,"")</f>
        <v/>
      </c>
      <c r="AG152" s="19" t="str">
        <f>IF(AND(מרקובחצי[[#This Row],[CycleNumber]]&lt;$B153,SUM(מרקובחצי[[#This Row],[31]],P153)=2),1,"")</f>
        <v/>
      </c>
      <c r="AH152" s="19" t="str">
        <f>IF(AND(מרקובחצי[[#This Row],[CycleNumber]]&lt;$B153,SUM(מרקובחצי[[#This Row],[31]],Q153)=2),1,"")</f>
        <v/>
      </c>
      <c r="AI152" s="19" t="str">
        <f>IF(AND(מרקובחצי[[#This Row],[CycleNumber]]&lt;$B153,SUM(U152:U153)=2),1,"")</f>
        <v/>
      </c>
      <c r="AJ152" s="19" t="str">
        <f>IF(AND(מרקובחצי[[#This Row],[CycleNumber]]&lt;$B153,SUM(מרקובחצי[[#This Row],[32]],O153)=2),1,"")</f>
        <v/>
      </c>
      <c r="AK152" s="19" t="str">
        <f>IF(AND(מרקובחצי[[#This Row],[CycleNumber]]&lt;$B153,SUM(מרקובחצי[[#This Row],[32]],P153)=2),1,"")</f>
        <v/>
      </c>
      <c r="AL152" s="19" t="str">
        <f>IF(AND(מרקובחצי[[#This Row],[CycleNumber]]&lt;$B153,SUM(מרקובחצי[[#This Row],[32]],Q153)=2),1,"")</f>
        <v/>
      </c>
      <c r="AM152" s="19">
        <f>IF(AND(מרקובחצי[[#This Row],[CycleNumber]]&lt;$B153,SUM(V152:V153)=2),1,"")</f>
        <v>1</v>
      </c>
      <c r="AN152" s="19" t="str">
        <f>IF(AND(מרקובחצי[[#This Row],[CycleNumber]]&lt;$B153,SUM(מרקובחצי[[#This Row],[33]],O153)=2),1,"")</f>
        <v/>
      </c>
      <c r="AO152" s="19" t="str">
        <f>IF(AND(מרקובחצי[[#This Row],[CycleNumber]]&lt;$B153,SUM(מרקובחצי[[#This Row],[33]],P153)=2),1,"")</f>
        <v/>
      </c>
      <c r="AP152" s="19" t="str">
        <f>IF(AND(מרקובחצי[[#This Row],[CycleNumber]]&lt;$B153,SUM(מרקובחצי[[#This Row],[33]],Q153)=2),1,"")</f>
        <v/>
      </c>
      <c r="AQ152" s="19" t="str">
        <f>IF(AND(מרקובחצי[[#This Row],[CycleNumber]]&lt;$B153,SUM(W152:W153)=2),1,"")</f>
        <v/>
      </c>
      <c r="AR152" s="19" t="str">
        <f>IF(AND(מרקובחצי[[#This Row],[CycleNumber]]&lt;$B153,SUM(מרקובחצי[[#This Row],[12]],S153)=2),1,"")</f>
        <v/>
      </c>
      <c r="AS152" s="19" t="str">
        <f>IF(AND(מרקובחצי[[#This Row],[CycleNumber]]&lt;$B153,SUM(מרקובחצי[[#This Row],[22]],V153)=2),1,"")</f>
        <v/>
      </c>
      <c r="AT152" s="21">
        <f>SUM(מרקובחצי[[#This Row],[11]:[33]])</f>
        <v>1</v>
      </c>
    </row>
    <row r="153" spans="1:46" ht="15.6" x14ac:dyDescent="0.25">
      <c r="A153" s="19" t="s">
        <v>17</v>
      </c>
      <c r="B153" s="19">
        <v>9</v>
      </c>
      <c r="C153">
        <v>29</v>
      </c>
      <c r="D153" s="19">
        <f>מרקובחצי[[#This Row],[LengthofCycle]]+1</f>
        <v>30</v>
      </c>
      <c r="E153" t="str">
        <f>IF(IFERROR(LOOKUP(מרקובחצי[[#This Row],[ClientID]],קביעויות[הפלגה]),FALSE)=מרקובחצי[[#This Row],[ClientID]],1,"")</f>
        <v/>
      </c>
      <c r="F153" t="str">
        <f>IF(IFERROR(LOOKUP(מרקובחצי[[#This Row],[ClientID]],סוגחציקבוע[S31]),FALSE)=מרקובחצי[[#This Row],[ClientID]],1,"")</f>
        <v/>
      </c>
      <c r="G153">
        <f>IF(IFERROR(LOOKUP(מרקובחצי[[#This Row],[ClientID]],סוגחציקבוע[S32]),FALSE)=מרקובחצי[[#This Row],[ClientID]],1,"")</f>
        <v>1</v>
      </c>
      <c r="H153" t="str">
        <f>IF(IFERROR(LOOKUP(מרקובחצי[[#This Row],[ClientID]],סוגחציקבוע[S33]),FALSE)=מרקובחצי[[#This Row],[ClientID]],1,"")</f>
        <v/>
      </c>
      <c r="I153" t="str">
        <f>IF(IFERROR(LOOKUP(מרקובחצי[[#This Row],[ClientID]],סוגחציקבוע[S32&amp;33]),FALSE)=מרקובחצי[[#This Row],[ClientID]],1,"")</f>
        <v/>
      </c>
      <c r="J153" s="19">
        <f>IF(SUM(מרקובחצי[[#This Row],[11]:[13]])=1,מרקובחצי[[#This Row],[עד ועד]],IF(SUM(R152:T153)=1,IF(מרקובחצי[[#This Row],[עד ועד]]&lt;J152,מרקובחצי[[#This Row],[עד ועד]],J152),J152))</f>
        <v>29</v>
      </c>
      <c r="K153" s="19">
        <f>IF(SUM(מרקובחצי[[#This Row],[11]:[13]])=1,מרקובחצי[[#This Row],[עד ועד]],IF(SUM(R152:T153)=1,IF(מרקובחצי[[#This Row],[עד ועד]]&gt;K152,מרקובחצי[[#This Row],[עד ועד]],K152),K152))</f>
        <v>39</v>
      </c>
      <c r="L153" s="19" t="str">
        <f>IF(AND(SUM(מרקובחצי[[#This Row],[31]:[33]])=1,SUM(U152:W152)=0),מרקובחצי[[#This Row],[מקס]]-מרקובחצי[[#This Row],[מינ]],"")</f>
        <v/>
      </c>
      <c r="M15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53" s="19" t="str">
        <f t="shared" si="2"/>
        <v>S32</v>
      </c>
      <c r="O153" s="19" t="str">
        <f>IF(מרקובחצי[[#This Row],[קבעה הפלגה?]]=1,"",IF(AND(מרקובחצי[[#This Row],[עד ועד]]&lt;29,OR(מרקובחצי[[#This Row],[CycleNumber]]=1,AND(U152=1,OR(מרקובחצי[[#This Row],[עד ועד]]&lt;J152,מרקובחצי[[#This Row],[עד ועד]]&gt;K152)),AND(V152=1,מרקובחצי[[#This Row],[עד ועד]]&lt;J152),W152=1)),1,""))</f>
        <v/>
      </c>
      <c r="P153" s="19" t="str">
        <f>IF(מרקובחצי[[#This Row],[קבעה הפלגה?]]=1,"",IF(AND(מרקובחצי[[#This Row],[עד ועד]]&gt;28,מרקובחצי[[#This Row],[עד ועד]]&lt;32,OR(מרקובחצי[[#This Row],[CycleNumber]]=1,AND(U152=1),AND(V152=1,OR(מרקובחצי[[#This Row],[עד ועד]]&lt;J152,מרקובחצי[[#This Row],[עד ועד]]&gt;K152)),W152=1)),1,""))</f>
        <v/>
      </c>
      <c r="Q153" s="19" t="str">
        <f>IF(מרקובחצי[[#This Row],[קבעה הפלגה?]]=1,"",IF(AND(מרקובחצי[[#This Row],[עד ועד]]&gt;31,OR(מרקובחצי[[#This Row],[CycleNumber]]=1,AND(U152=1),AND(V152=1,מרקובחצי[[#This Row],[עד ועד]]&gt;K152),AND(W152=1,OR(מרקובחצי[[#This Row],[עד ועד]]&gt;K152,מרקובחצי[[#This Row],[עד ועד]]&lt;J152)))),1,""))</f>
        <v/>
      </c>
      <c r="R153" s="19" t="str">
        <f>IF(מרקובחצי[[#This Row],[CycleNumber]]&gt;1,IF(AND(O152=1,מרקובחצי[[#This Row],[עד ועד]]&lt;29),1,""),"")</f>
        <v/>
      </c>
      <c r="S153" s="19" t="str">
        <f>IF(מרקובחצי[[#This Row],[CycleNumber]]&gt;1,IF(OR(AND(O152=1,מרקובחצי[[#This Row],[עד ועד]]&gt;28),AND(P152=1),AND(Q152=1,מרקובחצי[[#This Row],[עד ועד]]&lt;32)),1,""),"")</f>
        <v/>
      </c>
      <c r="T153" s="19" t="str">
        <f>IF(מרקובחצי[[#This Row],[CycleNumber]]&gt;1,IF(AND(Q152=1,מרקובחצי[[#This Row],[עד ועד]]&gt;31),1,""),"")</f>
        <v/>
      </c>
      <c r="U153" s="19" t="str">
        <f>IF(מרקובחצי[[#This Row],[CycleNumber]]&gt;1,IF(AND(R152=1,מרקובחצי[[#This Row],[עד ועד]]&lt;29),1,IF(AND(U152=1,NOT(OR(מרקובחצי[[#This Row],[עד ועד]]&lt;J152,מרקובחצי[[#This Row],[עד ועד]]&gt;K152))),1,"")),"")</f>
        <v/>
      </c>
      <c r="V153" s="19">
        <f>IF(מרקובחצי[[#This Row],[CycleNumber]]&gt;1,IF(AND(SUM(R152:T152)=1,מרקובחצי[[#This Row],[עד ועד]]&gt;28,מרקובחצי[[#This Row],[עד ועד]]&lt;32),1,IF(OR(S152=1,AND(R152=1,מרקובחצי[[#This Row],[עד ועד]]&gt;28),AND(T152=1,מרקובחצי[[#This Row],[עד ועד]]&lt;32)),1,IF(AND(V152=1,NOT(OR(מרקובחצי[[#This Row],[עד ועד]]&lt;J152,מרקובחצי[[#This Row],[עד ועד]]&gt;K152))),1,""))),"")</f>
        <v>1</v>
      </c>
      <c r="W153" s="19" t="str">
        <f>IF(מרקובחצי[[#This Row],[CycleNumber]]&gt;1,IF(AND(T152=1,מרקובחצי[[#This Row],[עד ועד]]&gt;31),1,IF(AND(W152=1,NOT(OR(מרקובחצי[[#This Row],[עד ועד]]&lt;J152,מרקובחצי[[#This Row],[עד ועד]]&gt;K152))),1,"")),"")</f>
        <v/>
      </c>
      <c r="X153" s="19" t="str">
        <f>IF(AND(מרקובחצי[[#This Row],[CycleNumber]]&lt;$B154,SUM(מרקובחצי[[#This Row],[11]],R154)=2),1,"")</f>
        <v/>
      </c>
      <c r="Y153" s="19" t="str">
        <f>IF(AND(מרקובחצי[[#This Row],[CycleNumber]]&lt;$B154,SUM(מרקובחצי[[#This Row],[11]],S154)=2),1,"")</f>
        <v/>
      </c>
      <c r="Z153" s="19" t="str">
        <f>IF(AND(מרקובחצי[[#This Row],[CycleNumber]]&lt;$B154,SUM(מרקובחצי[[#This Row],[13]],S154)=2),1,"")</f>
        <v/>
      </c>
      <c r="AA153" s="19" t="str">
        <f>IF(AND(מרקובחצי[[#This Row],[CycleNumber]]&lt;$B154,SUM(מרקובחצי[[#This Row],[13]],T154)=2),1,"")</f>
        <v/>
      </c>
      <c r="AB153" s="19" t="str">
        <f>IF(AND(מרקובחצי[[#This Row],[CycleNumber]]&lt;$B154,SUM(מרקובחצי[[#This Row],[21]],U154)=2),1,"")</f>
        <v/>
      </c>
      <c r="AC153" s="19" t="str">
        <f>IF(AND(מרקובחצי[[#This Row],[CycleNumber]]&lt;$B154,SUM(מרקובחצי[[#This Row],[21]],V154)=2),1,"")</f>
        <v/>
      </c>
      <c r="AD153" s="19" t="str">
        <f>IF(AND(מרקובחצי[[#This Row],[CycleNumber]]&lt;$B154,SUM(מרקובחצי[[#This Row],[23]],V154)=2),1,"")</f>
        <v/>
      </c>
      <c r="AE153" s="19" t="str">
        <f>IF(AND(מרקובחצי[[#This Row],[CycleNumber]]&lt;$B154,SUM(מרקובחצי[[#This Row],[23]],W154)=2),1,"")</f>
        <v/>
      </c>
      <c r="AF153" s="19" t="str">
        <f>IF(AND(מרקובחצי[[#This Row],[CycleNumber]]&lt;$B154,SUM(מרקובחצי[[#This Row],[31]],O154)=2),1,"")</f>
        <v/>
      </c>
      <c r="AG153" s="19" t="str">
        <f>IF(AND(מרקובחצי[[#This Row],[CycleNumber]]&lt;$B154,SUM(מרקובחצי[[#This Row],[31]],P154)=2),1,"")</f>
        <v/>
      </c>
      <c r="AH153" s="19" t="str">
        <f>IF(AND(מרקובחצי[[#This Row],[CycleNumber]]&lt;$B154,SUM(מרקובחצי[[#This Row],[31]],Q154)=2),1,"")</f>
        <v/>
      </c>
      <c r="AI153" s="19" t="str">
        <f>IF(AND(מרקובחצי[[#This Row],[CycleNumber]]&lt;$B154,SUM(U153:U154)=2),1,"")</f>
        <v/>
      </c>
      <c r="AJ153" s="19" t="str">
        <f>IF(AND(מרקובחצי[[#This Row],[CycleNumber]]&lt;$B154,SUM(מרקובחצי[[#This Row],[32]],O154)=2),1,"")</f>
        <v/>
      </c>
      <c r="AK153" s="19" t="str">
        <f>IF(AND(מרקובחצי[[#This Row],[CycleNumber]]&lt;$B154,SUM(מרקובחצי[[#This Row],[32]],P154)=2),1,"")</f>
        <v/>
      </c>
      <c r="AL153" s="19" t="str">
        <f>IF(AND(מרקובחצי[[#This Row],[CycleNumber]]&lt;$B154,SUM(מרקובחצי[[#This Row],[32]],Q154)=2),1,"")</f>
        <v/>
      </c>
      <c r="AM153" s="19">
        <f>IF(AND(מרקובחצי[[#This Row],[CycleNumber]]&lt;$B154,SUM(V153:V154)=2),1,"")</f>
        <v>1</v>
      </c>
      <c r="AN153" s="19" t="str">
        <f>IF(AND(מרקובחצי[[#This Row],[CycleNumber]]&lt;$B154,SUM(מרקובחצי[[#This Row],[33]],O154)=2),1,"")</f>
        <v/>
      </c>
      <c r="AO153" s="19" t="str">
        <f>IF(AND(מרקובחצי[[#This Row],[CycleNumber]]&lt;$B154,SUM(מרקובחצי[[#This Row],[33]],P154)=2),1,"")</f>
        <v/>
      </c>
      <c r="AP153" s="19" t="str">
        <f>IF(AND(מרקובחצי[[#This Row],[CycleNumber]]&lt;$B154,SUM(מרקובחצי[[#This Row],[33]],Q154)=2),1,"")</f>
        <v/>
      </c>
      <c r="AQ153" s="19" t="str">
        <f>IF(AND(מרקובחצי[[#This Row],[CycleNumber]]&lt;$B154,SUM(W153:W154)=2),1,"")</f>
        <v/>
      </c>
      <c r="AR153" s="19" t="str">
        <f>IF(AND(מרקובחצי[[#This Row],[CycleNumber]]&lt;$B154,SUM(מרקובחצי[[#This Row],[12]],S154)=2),1,"")</f>
        <v/>
      </c>
      <c r="AS153" s="19" t="str">
        <f>IF(AND(מרקובחצי[[#This Row],[CycleNumber]]&lt;$B154,SUM(מרקובחצי[[#This Row],[22]],V154)=2),1,"")</f>
        <v/>
      </c>
      <c r="AT153" s="21">
        <f>SUM(מרקובחצי[[#This Row],[11]:[33]])</f>
        <v>1</v>
      </c>
    </row>
    <row r="154" spans="1:46" ht="15.6" x14ac:dyDescent="0.25">
      <c r="A154" s="19" t="s">
        <v>17</v>
      </c>
      <c r="B154" s="19">
        <v>10</v>
      </c>
      <c r="C154">
        <v>30</v>
      </c>
      <c r="D154" s="19">
        <f>מרקובחצי[[#This Row],[LengthofCycle]]+1</f>
        <v>31</v>
      </c>
      <c r="E154" t="str">
        <f>IF(IFERROR(LOOKUP(מרקובחצי[[#This Row],[ClientID]],קביעויות[הפלגה]),FALSE)=מרקובחצי[[#This Row],[ClientID]],1,"")</f>
        <v/>
      </c>
      <c r="F154" t="str">
        <f>IF(IFERROR(LOOKUP(מרקובחצי[[#This Row],[ClientID]],סוגחציקבוע[S31]),FALSE)=מרקובחצי[[#This Row],[ClientID]],1,"")</f>
        <v/>
      </c>
      <c r="G154">
        <f>IF(IFERROR(LOOKUP(מרקובחצי[[#This Row],[ClientID]],סוגחציקבוע[S32]),FALSE)=מרקובחצי[[#This Row],[ClientID]],1,"")</f>
        <v>1</v>
      </c>
      <c r="H154" t="str">
        <f>IF(IFERROR(LOOKUP(מרקובחצי[[#This Row],[ClientID]],סוגחציקבוע[S33]),FALSE)=מרקובחצי[[#This Row],[ClientID]],1,"")</f>
        <v/>
      </c>
      <c r="I154" t="str">
        <f>IF(IFERROR(LOOKUP(מרקובחצי[[#This Row],[ClientID]],סוגחציקבוע[S32&amp;33]),FALSE)=מרקובחצי[[#This Row],[ClientID]],1,"")</f>
        <v/>
      </c>
      <c r="J154" s="19">
        <f>IF(SUM(מרקובחצי[[#This Row],[11]:[13]])=1,מרקובחצי[[#This Row],[עד ועד]],IF(SUM(R153:T154)=1,IF(מרקובחצי[[#This Row],[עד ועד]]&lt;J153,מרקובחצי[[#This Row],[עד ועד]],J153),J153))</f>
        <v>29</v>
      </c>
      <c r="K154" s="19">
        <f>IF(SUM(מרקובחצי[[#This Row],[11]:[13]])=1,מרקובחצי[[#This Row],[עד ועד]],IF(SUM(R153:T154)=1,IF(מרקובחצי[[#This Row],[עד ועד]]&gt;K153,מרקובחצי[[#This Row],[עד ועד]],K153),K153))</f>
        <v>39</v>
      </c>
      <c r="L154" s="19" t="str">
        <f>IF(AND(SUM(מרקובחצי[[#This Row],[31]:[33]])=1,SUM(U153:W153)=0),מרקובחצי[[#This Row],[מקס]]-מרקובחצי[[#This Row],[מינ]],"")</f>
        <v/>
      </c>
      <c r="M15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54" s="19" t="str">
        <f t="shared" si="2"/>
        <v>S32</v>
      </c>
      <c r="O154" s="19" t="str">
        <f>IF(מרקובחצי[[#This Row],[קבעה הפלגה?]]=1,"",IF(AND(מרקובחצי[[#This Row],[עד ועד]]&lt;29,OR(מרקובחצי[[#This Row],[CycleNumber]]=1,AND(U153=1,OR(מרקובחצי[[#This Row],[עד ועד]]&lt;J153,מרקובחצי[[#This Row],[עד ועד]]&gt;K153)),AND(V153=1,מרקובחצי[[#This Row],[עד ועד]]&lt;J153),W153=1)),1,""))</f>
        <v/>
      </c>
      <c r="P154" s="19" t="str">
        <f>IF(מרקובחצי[[#This Row],[קבעה הפלגה?]]=1,"",IF(AND(מרקובחצי[[#This Row],[עד ועד]]&gt;28,מרקובחצי[[#This Row],[עד ועד]]&lt;32,OR(מרקובחצי[[#This Row],[CycleNumber]]=1,AND(U153=1),AND(V153=1,OR(מרקובחצי[[#This Row],[עד ועד]]&lt;J153,מרקובחצי[[#This Row],[עד ועד]]&gt;K153)),W153=1)),1,""))</f>
        <v/>
      </c>
      <c r="Q154" s="19" t="str">
        <f>IF(מרקובחצי[[#This Row],[קבעה הפלגה?]]=1,"",IF(AND(מרקובחצי[[#This Row],[עד ועד]]&gt;31,OR(מרקובחצי[[#This Row],[CycleNumber]]=1,AND(U153=1),AND(V153=1,מרקובחצי[[#This Row],[עד ועד]]&gt;K153),AND(W153=1,OR(מרקובחצי[[#This Row],[עד ועד]]&gt;K153,מרקובחצי[[#This Row],[עד ועד]]&lt;J153)))),1,""))</f>
        <v/>
      </c>
      <c r="R154" s="19" t="str">
        <f>IF(מרקובחצי[[#This Row],[CycleNumber]]&gt;1,IF(AND(O153=1,מרקובחצי[[#This Row],[עד ועד]]&lt;29),1,""),"")</f>
        <v/>
      </c>
      <c r="S154" s="19" t="str">
        <f>IF(מרקובחצי[[#This Row],[CycleNumber]]&gt;1,IF(OR(AND(O153=1,מרקובחצי[[#This Row],[עד ועד]]&gt;28),AND(P153=1),AND(Q153=1,מרקובחצי[[#This Row],[עד ועד]]&lt;32)),1,""),"")</f>
        <v/>
      </c>
      <c r="T154" s="19" t="str">
        <f>IF(מרקובחצי[[#This Row],[CycleNumber]]&gt;1,IF(AND(Q153=1,מרקובחצי[[#This Row],[עד ועד]]&gt;31),1,""),"")</f>
        <v/>
      </c>
      <c r="U154" s="19" t="str">
        <f>IF(מרקובחצי[[#This Row],[CycleNumber]]&gt;1,IF(AND(R153=1,מרקובחצי[[#This Row],[עד ועד]]&lt;29),1,IF(AND(U153=1,NOT(OR(מרקובחצי[[#This Row],[עד ועד]]&lt;J153,מרקובחצי[[#This Row],[עד ועד]]&gt;K153))),1,"")),"")</f>
        <v/>
      </c>
      <c r="V154" s="19">
        <f>IF(מרקובחצי[[#This Row],[CycleNumber]]&gt;1,IF(AND(SUM(R153:T153)=1,מרקובחצי[[#This Row],[עד ועד]]&gt;28,מרקובחצי[[#This Row],[עד ועד]]&lt;32),1,IF(OR(S153=1,AND(R153=1,מרקובחצי[[#This Row],[עד ועד]]&gt;28),AND(T153=1,מרקובחצי[[#This Row],[עד ועד]]&lt;32)),1,IF(AND(V153=1,NOT(OR(מרקובחצי[[#This Row],[עד ועד]]&lt;J153,מרקובחצי[[#This Row],[עד ועד]]&gt;K153))),1,""))),"")</f>
        <v>1</v>
      </c>
      <c r="W154" s="19" t="str">
        <f>IF(מרקובחצי[[#This Row],[CycleNumber]]&gt;1,IF(AND(T153=1,מרקובחצי[[#This Row],[עד ועד]]&gt;31),1,IF(AND(W153=1,NOT(OR(מרקובחצי[[#This Row],[עד ועד]]&lt;J153,מרקובחצי[[#This Row],[עד ועד]]&gt;K153))),1,"")),"")</f>
        <v/>
      </c>
      <c r="X154" s="19" t="str">
        <f>IF(AND(מרקובחצי[[#This Row],[CycleNumber]]&lt;$B155,SUM(מרקובחצי[[#This Row],[11]],R155)=2),1,"")</f>
        <v/>
      </c>
      <c r="Y154" s="19" t="str">
        <f>IF(AND(מרקובחצי[[#This Row],[CycleNumber]]&lt;$B155,SUM(מרקובחצי[[#This Row],[11]],S155)=2),1,"")</f>
        <v/>
      </c>
      <c r="Z154" s="19" t="str">
        <f>IF(AND(מרקובחצי[[#This Row],[CycleNumber]]&lt;$B155,SUM(מרקובחצי[[#This Row],[13]],S155)=2),1,"")</f>
        <v/>
      </c>
      <c r="AA154" s="19" t="str">
        <f>IF(AND(מרקובחצי[[#This Row],[CycleNumber]]&lt;$B155,SUM(מרקובחצי[[#This Row],[13]],T155)=2),1,"")</f>
        <v/>
      </c>
      <c r="AB154" s="19" t="str">
        <f>IF(AND(מרקובחצי[[#This Row],[CycleNumber]]&lt;$B155,SUM(מרקובחצי[[#This Row],[21]],U155)=2),1,"")</f>
        <v/>
      </c>
      <c r="AC154" s="19" t="str">
        <f>IF(AND(מרקובחצי[[#This Row],[CycleNumber]]&lt;$B155,SUM(מרקובחצי[[#This Row],[21]],V155)=2),1,"")</f>
        <v/>
      </c>
      <c r="AD154" s="19" t="str">
        <f>IF(AND(מרקובחצי[[#This Row],[CycleNumber]]&lt;$B155,SUM(מרקובחצי[[#This Row],[23]],V155)=2),1,"")</f>
        <v/>
      </c>
      <c r="AE154" s="19" t="str">
        <f>IF(AND(מרקובחצי[[#This Row],[CycleNumber]]&lt;$B155,SUM(מרקובחצי[[#This Row],[23]],W155)=2),1,"")</f>
        <v/>
      </c>
      <c r="AF154" s="19" t="str">
        <f>IF(AND(מרקובחצי[[#This Row],[CycleNumber]]&lt;$B155,SUM(מרקובחצי[[#This Row],[31]],O155)=2),1,"")</f>
        <v/>
      </c>
      <c r="AG154" s="19" t="str">
        <f>IF(AND(מרקובחצי[[#This Row],[CycleNumber]]&lt;$B155,SUM(מרקובחצי[[#This Row],[31]],P155)=2),1,"")</f>
        <v/>
      </c>
      <c r="AH154" s="19" t="str">
        <f>IF(AND(מרקובחצי[[#This Row],[CycleNumber]]&lt;$B155,SUM(מרקובחצי[[#This Row],[31]],Q155)=2),1,"")</f>
        <v/>
      </c>
      <c r="AI154" s="19" t="str">
        <f>IF(AND(מרקובחצי[[#This Row],[CycleNumber]]&lt;$B155,SUM(U154:U155)=2),1,"")</f>
        <v/>
      </c>
      <c r="AJ154" s="19" t="str">
        <f>IF(AND(מרקובחצי[[#This Row],[CycleNumber]]&lt;$B155,SUM(מרקובחצי[[#This Row],[32]],O155)=2),1,"")</f>
        <v/>
      </c>
      <c r="AK154" s="19" t="str">
        <f>IF(AND(מרקובחצי[[#This Row],[CycleNumber]]&lt;$B155,SUM(מרקובחצי[[#This Row],[32]],P155)=2),1,"")</f>
        <v/>
      </c>
      <c r="AL154" s="19" t="str">
        <f>IF(AND(מרקובחצי[[#This Row],[CycleNumber]]&lt;$B155,SUM(מרקובחצי[[#This Row],[32]],Q155)=2),1,"")</f>
        <v/>
      </c>
      <c r="AM154" s="19">
        <f>IF(AND(מרקובחצי[[#This Row],[CycleNumber]]&lt;$B155,SUM(V154:V155)=2),1,"")</f>
        <v>1</v>
      </c>
      <c r="AN154" s="19" t="str">
        <f>IF(AND(מרקובחצי[[#This Row],[CycleNumber]]&lt;$B155,SUM(מרקובחצי[[#This Row],[33]],O155)=2),1,"")</f>
        <v/>
      </c>
      <c r="AO154" s="19" t="str">
        <f>IF(AND(מרקובחצי[[#This Row],[CycleNumber]]&lt;$B155,SUM(מרקובחצי[[#This Row],[33]],P155)=2),1,"")</f>
        <v/>
      </c>
      <c r="AP154" s="19" t="str">
        <f>IF(AND(מרקובחצי[[#This Row],[CycleNumber]]&lt;$B155,SUM(מרקובחצי[[#This Row],[33]],Q155)=2),1,"")</f>
        <v/>
      </c>
      <c r="AQ154" s="19" t="str">
        <f>IF(AND(מרקובחצי[[#This Row],[CycleNumber]]&lt;$B155,SUM(W154:W155)=2),1,"")</f>
        <v/>
      </c>
      <c r="AR154" s="19" t="str">
        <f>IF(AND(מרקובחצי[[#This Row],[CycleNumber]]&lt;$B155,SUM(מרקובחצי[[#This Row],[12]],S155)=2),1,"")</f>
        <v/>
      </c>
      <c r="AS154" s="19" t="str">
        <f>IF(AND(מרקובחצי[[#This Row],[CycleNumber]]&lt;$B155,SUM(מרקובחצי[[#This Row],[22]],V155)=2),1,"")</f>
        <v/>
      </c>
      <c r="AT154" s="21">
        <f>SUM(מרקובחצי[[#This Row],[11]:[33]])</f>
        <v>1</v>
      </c>
    </row>
    <row r="155" spans="1:46" ht="15.6" x14ac:dyDescent="0.25">
      <c r="A155" s="19" t="s">
        <v>17</v>
      </c>
      <c r="B155" s="19">
        <v>11</v>
      </c>
      <c r="C155">
        <v>31</v>
      </c>
      <c r="D155" s="19">
        <f>מרקובחצי[[#This Row],[LengthofCycle]]+1</f>
        <v>32</v>
      </c>
      <c r="E155" t="str">
        <f>IF(IFERROR(LOOKUP(מרקובחצי[[#This Row],[ClientID]],קביעויות[הפלגה]),FALSE)=מרקובחצי[[#This Row],[ClientID]],1,"")</f>
        <v/>
      </c>
      <c r="F155" t="str">
        <f>IF(IFERROR(LOOKUP(מרקובחצי[[#This Row],[ClientID]],סוגחציקבוע[S31]),FALSE)=מרקובחצי[[#This Row],[ClientID]],1,"")</f>
        <v/>
      </c>
      <c r="G155">
        <f>IF(IFERROR(LOOKUP(מרקובחצי[[#This Row],[ClientID]],סוגחציקבוע[S32]),FALSE)=מרקובחצי[[#This Row],[ClientID]],1,"")</f>
        <v>1</v>
      </c>
      <c r="H155" t="str">
        <f>IF(IFERROR(LOOKUP(מרקובחצי[[#This Row],[ClientID]],סוגחציקבוע[S33]),FALSE)=מרקובחצי[[#This Row],[ClientID]],1,"")</f>
        <v/>
      </c>
      <c r="I155" t="str">
        <f>IF(IFERROR(LOOKUP(מרקובחצי[[#This Row],[ClientID]],סוגחציקבוע[S32&amp;33]),FALSE)=מרקובחצי[[#This Row],[ClientID]],1,"")</f>
        <v/>
      </c>
      <c r="J155" s="19">
        <f>IF(SUM(מרקובחצי[[#This Row],[11]:[13]])=1,מרקובחצי[[#This Row],[עד ועד]],IF(SUM(R154:T155)=1,IF(מרקובחצי[[#This Row],[עד ועד]]&lt;J154,מרקובחצי[[#This Row],[עד ועד]],J154),J154))</f>
        <v>29</v>
      </c>
      <c r="K155" s="19">
        <f>IF(SUM(מרקובחצי[[#This Row],[11]:[13]])=1,מרקובחצי[[#This Row],[עד ועד]],IF(SUM(R154:T155)=1,IF(מרקובחצי[[#This Row],[עד ועד]]&gt;K154,מרקובחצי[[#This Row],[עד ועד]],K154),K154))</f>
        <v>39</v>
      </c>
      <c r="L155" s="19" t="str">
        <f>IF(AND(SUM(מרקובחצי[[#This Row],[31]:[33]])=1,SUM(U154:W154)=0),מרקובחצי[[#This Row],[מקס]]-מרקובחצי[[#This Row],[מינ]],"")</f>
        <v/>
      </c>
      <c r="M15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55" s="19" t="str">
        <f t="shared" si="2"/>
        <v>S32</v>
      </c>
      <c r="O155" s="19" t="str">
        <f>IF(מרקובחצי[[#This Row],[קבעה הפלגה?]]=1,"",IF(AND(מרקובחצי[[#This Row],[עד ועד]]&lt;29,OR(מרקובחצי[[#This Row],[CycleNumber]]=1,AND(U154=1,OR(מרקובחצי[[#This Row],[עד ועד]]&lt;J154,מרקובחצי[[#This Row],[עד ועד]]&gt;K154)),AND(V154=1,מרקובחצי[[#This Row],[עד ועד]]&lt;J154),W154=1)),1,""))</f>
        <v/>
      </c>
      <c r="P155" s="19" t="str">
        <f>IF(מרקובחצי[[#This Row],[קבעה הפלגה?]]=1,"",IF(AND(מרקובחצי[[#This Row],[עד ועד]]&gt;28,מרקובחצי[[#This Row],[עד ועד]]&lt;32,OR(מרקובחצי[[#This Row],[CycleNumber]]=1,AND(U154=1),AND(V154=1,OR(מרקובחצי[[#This Row],[עד ועד]]&lt;J154,מרקובחצי[[#This Row],[עד ועד]]&gt;K154)),W154=1)),1,""))</f>
        <v/>
      </c>
      <c r="Q155" s="19" t="str">
        <f>IF(מרקובחצי[[#This Row],[קבעה הפלגה?]]=1,"",IF(AND(מרקובחצי[[#This Row],[עד ועד]]&gt;31,OR(מרקובחצי[[#This Row],[CycleNumber]]=1,AND(U154=1),AND(V154=1,מרקובחצי[[#This Row],[עד ועד]]&gt;K154),AND(W154=1,OR(מרקובחצי[[#This Row],[עד ועד]]&gt;K154,מרקובחצי[[#This Row],[עד ועד]]&lt;J154)))),1,""))</f>
        <v/>
      </c>
      <c r="R155" s="19" t="str">
        <f>IF(מרקובחצי[[#This Row],[CycleNumber]]&gt;1,IF(AND(O154=1,מרקובחצי[[#This Row],[עד ועד]]&lt;29),1,""),"")</f>
        <v/>
      </c>
      <c r="S155" s="19" t="str">
        <f>IF(מרקובחצי[[#This Row],[CycleNumber]]&gt;1,IF(OR(AND(O154=1,מרקובחצי[[#This Row],[עד ועד]]&gt;28),AND(P154=1),AND(Q154=1,מרקובחצי[[#This Row],[עד ועד]]&lt;32)),1,""),"")</f>
        <v/>
      </c>
      <c r="T155" s="19" t="str">
        <f>IF(מרקובחצי[[#This Row],[CycleNumber]]&gt;1,IF(AND(Q154=1,מרקובחצי[[#This Row],[עד ועד]]&gt;31),1,""),"")</f>
        <v/>
      </c>
      <c r="U155" s="19" t="str">
        <f>IF(מרקובחצי[[#This Row],[CycleNumber]]&gt;1,IF(AND(R154=1,מרקובחצי[[#This Row],[עד ועד]]&lt;29),1,IF(AND(U154=1,NOT(OR(מרקובחצי[[#This Row],[עד ועד]]&lt;J154,מרקובחצי[[#This Row],[עד ועד]]&gt;K154))),1,"")),"")</f>
        <v/>
      </c>
      <c r="V155" s="19">
        <f>IF(מרקובחצי[[#This Row],[CycleNumber]]&gt;1,IF(AND(SUM(R154:T154)=1,מרקובחצי[[#This Row],[עד ועד]]&gt;28,מרקובחצי[[#This Row],[עד ועד]]&lt;32),1,IF(OR(S154=1,AND(R154=1,מרקובחצי[[#This Row],[עד ועד]]&gt;28),AND(T154=1,מרקובחצי[[#This Row],[עד ועד]]&lt;32)),1,IF(AND(V154=1,NOT(OR(מרקובחצי[[#This Row],[עד ועד]]&lt;J154,מרקובחצי[[#This Row],[עד ועד]]&gt;K154))),1,""))),"")</f>
        <v>1</v>
      </c>
      <c r="W155" s="19" t="str">
        <f>IF(מרקובחצי[[#This Row],[CycleNumber]]&gt;1,IF(AND(T154=1,מרקובחצי[[#This Row],[עד ועד]]&gt;31),1,IF(AND(W154=1,NOT(OR(מרקובחצי[[#This Row],[עד ועד]]&lt;J154,מרקובחצי[[#This Row],[עד ועד]]&gt;K154))),1,"")),"")</f>
        <v/>
      </c>
      <c r="X155" s="19" t="str">
        <f>IF(AND(מרקובחצי[[#This Row],[CycleNumber]]&lt;$B156,SUM(מרקובחצי[[#This Row],[11]],R156)=2),1,"")</f>
        <v/>
      </c>
      <c r="Y155" s="19" t="str">
        <f>IF(AND(מרקובחצי[[#This Row],[CycleNumber]]&lt;$B156,SUM(מרקובחצי[[#This Row],[11]],S156)=2),1,"")</f>
        <v/>
      </c>
      <c r="Z155" s="19" t="str">
        <f>IF(AND(מרקובחצי[[#This Row],[CycleNumber]]&lt;$B156,SUM(מרקובחצי[[#This Row],[13]],S156)=2),1,"")</f>
        <v/>
      </c>
      <c r="AA155" s="19" t="str">
        <f>IF(AND(מרקובחצי[[#This Row],[CycleNumber]]&lt;$B156,SUM(מרקובחצי[[#This Row],[13]],T156)=2),1,"")</f>
        <v/>
      </c>
      <c r="AB155" s="19" t="str">
        <f>IF(AND(מרקובחצי[[#This Row],[CycleNumber]]&lt;$B156,SUM(מרקובחצי[[#This Row],[21]],U156)=2),1,"")</f>
        <v/>
      </c>
      <c r="AC155" s="19" t="str">
        <f>IF(AND(מרקובחצי[[#This Row],[CycleNumber]]&lt;$B156,SUM(מרקובחצי[[#This Row],[21]],V156)=2),1,"")</f>
        <v/>
      </c>
      <c r="AD155" s="19" t="str">
        <f>IF(AND(מרקובחצי[[#This Row],[CycleNumber]]&lt;$B156,SUM(מרקובחצי[[#This Row],[23]],V156)=2),1,"")</f>
        <v/>
      </c>
      <c r="AE155" s="19" t="str">
        <f>IF(AND(מרקובחצי[[#This Row],[CycleNumber]]&lt;$B156,SUM(מרקובחצי[[#This Row],[23]],W156)=2),1,"")</f>
        <v/>
      </c>
      <c r="AF155" s="19" t="str">
        <f>IF(AND(מרקובחצי[[#This Row],[CycleNumber]]&lt;$B156,SUM(מרקובחצי[[#This Row],[31]],O156)=2),1,"")</f>
        <v/>
      </c>
      <c r="AG155" s="19" t="str">
        <f>IF(AND(מרקובחצי[[#This Row],[CycleNumber]]&lt;$B156,SUM(מרקובחצי[[#This Row],[31]],P156)=2),1,"")</f>
        <v/>
      </c>
      <c r="AH155" s="19" t="str">
        <f>IF(AND(מרקובחצי[[#This Row],[CycleNumber]]&lt;$B156,SUM(מרקובחצי[[#This Row],[31]],Q156)=2),1,"")</f>
        <v/>
      </c>
      <c r="AI155" s="19" t="str">
        <f>IF(AND(מרקובחצי[[#This Row],[CycleNumber]]&lt;$B156,SUM(U155:U156)=2),1,"")</f>
        <v/>
      </c>
      <c r="AJ155" s="19" t="str">
        <f>IF(AND(מרקובחצי[[#This Row],[CycleNumber]]&lt;$B156,SUM(מרקובחצי[[#This Row],[32]],O156)=2),1,"")</f>
        <v/>
      </c>
      <c r="AK155" s="19" t="str">
        <f>IF(AND(מרקובחצי[[#This Row],[CycleNumber]]&lt;$B156,SUM(מרקובחצי[[#This Row],[32]],P156)=2),1,"")</f>
        <v/>
      </c>
      <c r="AL155" s="19" t="str">
        <f>IF(AND(מרקובחצי[[#This Row],[CycleNumber]]&lt;$B156,SUM(מרקובחצי[[#This Row],[32]],Q156)=2),1,"")</f>
        <v/>
      </c>
      <c r="AM155" s="19">
        <f>IF(AND(מרקובחצי[[#This Row],[CycleNumber]]&lt;$B156,SUM(V155:V156)=2),1,"")</f>
        <v>1</v>
      </c>
      <c r="AN155" s="19" t="str">
        <f>IF(AND(מרקובחצי[[#This Row],[CycleNumber]]&lt;$B156,SUM(מרקובחצי[[#This Row],[33]],O156)=2),1,"")</f>
        <v/>
      </c>
      <c r="AO155" s="19" t="str">
        <f>IF(AND(מרקובחצי[[#This Row],[CycleNumber]]&lt;$B156,SUM(מרקובחצי[[#This Row],[33]],P156)=2),1,"")</f>
        <v/>
      </c>
      <c r="AP155" s="19" t="str">
        <f>IF(AND(מרקובחצי[[#This Row],[CycleNumber]]&lt;$B156,SUM(מרקובחצי[[#This Row],[33]],Q156)=2),1,"")</f>
        <v/>
      </c>
      <c r="AQ155" s="19" t="str">
        <f>IF(AND(מרקובחצי[[#This Row],[CycleNumber]]&lt;$B156,SUM(W155:W156)=2),1,"")</f>
        <v/>
      </c>
      <c r="AR155" s="19" t="str">
        <f>IF(AND(מרקובחצי[[#This Row],[CycleNumber]]&lt;$B156,SUM(מרקובחצי[[#This Row],[12]],S156)=2),1,"")</f>
        <v/>
      </c>
      <c r="AS155" s="19" t="str">
        <f>IF(AND(מרקובחצי[[#This Row],[CycleNumber]]&lt;$B156,SUM(מרקובחצי[[#This Row],[22]],V156)=2),1,"")</f>
        <v/>
      </c>
      <c r="AT155" s="21">
        <f>SUM(מרקובחצי[[#This Row],[11]:[33]])</f>
        <v>1</v>
      </c>
    </row>
    <row r="156" spans="1:46" ht="15.6" x14ac:dyDescent="0.25">
      <c r="A156" s="19" t="s">
        <v>17</v>
      </c>
      <c r="B156" s="19">
        <v>12</v>
      </c>
      <c r="C156">
        <v>30</v>
      </c>
      <c r="D156" s="19">
        <f>מרקובחצי[[#This Row],[LengthofCycle]]+1</f>
        <v>31</v>
      </c>
      <c r="E156" t="str">
        <f>IF(IFERROR(LOOKUP(מרקובחצי[[#This Row],[ClientID]],קביעויות[הפלגה]),FALSE)=מרקובחצי[[#This Row],[ClientID]],1,"")</f>
        <v/>
      </c>
      <c r="F156" t="str">
        <f>IF(IFERROR(LOOKUP(מרקובחצי[[#This Row],[ClientID]],סוגחציקבוע[S31]),FALSE)=מרקובחצי[[#This Row],[ClientID]],1,"")</f>
        <v/>
      </c>
      <c r="G156">
        <f>IF(IFERROR(LOOKUP(מרקובחצי[[#This Row],[ClientID]],סוגחציקבוע[S32]),FALSE)=מרקובחצי[[#This Row],[ClientID]],1,"")</f>
        <v>1</v>
      </c>
      <c r="H156" t="str">
        <f>IF(IFERROR(LOOKUP(מרקובחצי[[#This Row],[ClientID]],סוגחציקבוע[S33]),FALSE)=מרקובחצי[[#This Row],[ClientID]],1,"")</f>
        <v/>
      </c>
      <c r="I156" t="str">
        <f>IF(IFERROR(LOOKUP(מרקובחצי[[#This Row],[ClientID]],סוגחציקבוע[S32&amp;33]),FALSE)=מרקובחצי[[#This Row],[ClientID]],1,"")</f>
        <v/>
      </c>
      <c r="J156" s="19">
        <f>IF(SUM(מרקובחצי[[#This Row],[11]:[13]])=1,מרקובחצי[[#This Row],[עד ועד]],IF(SUM(R155:T156)=1,IF(מרקובחצי[[#This Row],[עד ועד]]&lt;J155,מרקובחצי[[#This Row],[עד ועד]],J155),J155))</f>
        <v>29</v>
      </c>
      <c r="K156" s="19">
        <f>IF(SUM(מרקובחצי[[#This Row],[11]:[13]])=1,מרקובחצי[[#This Row],[עד ועד]],IF(SUM(R155:T156)=1,IF(מרקובחצי[[#This Row],[עד ועד]]&gt;K155,מרקובחצי[[#This Row],[עד ועד]],K155),K155))</f>
        <v>39</v>
      </c>
      <c r="L156" s="19" t="str">
        <f>IF(AND(SUM(מרקובחצי[[#This Row],[31]:[33]])=1,SUM(U155:W155)=0),מרקובחצי[[#This Row],[מקס]]-מרקובחצי[[#This Row],[מינ]],"")</f>
        <v/>
      </c>
      <c r="M15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56" s="19" t="str">
        <f t="shared" si="2"/>
        <v>S32</v>
      </c>
      <c r="O156" s="19" t="str">
        <f>IF(מרקובחצי[[#This Row],[קבעה הפלגה?]]=1,"",IF(AND(מרקובחצי[[#This Row],[עד ועד]]&lt;29,OR(מרקובחצי[[#This Row],[CycleNumber]]=1,AND(U155=1,OR(מרקובחצי[[#This Row],[עד ועד]]&lt;J155,מרקובחצי[[#This Row],[עד ועד]]&gt;K155)),AND(V155=1,מרקובחצי[[#This Row],[עד ועד]]&lt;J155),W155=1)),1,""))</f>
        <v/>
      </c>
      <c r="P156" s="19" t="str">
        <f>IF(מרקובחצי[[#This Row],[קבעה הפלגה?]]=1,"",IF(AND(מרקובחצי[[#This Row],[עד ועד]]&gt;28,מרקובחצי[[#This Row],[עד ועד]]&lt;32,OR(מרקובחצי[[#This Row],[CycleNumber]]=1,AND(U155=1),AND(V155=1,OR(מרקובחצי[[#This Row],[עד ועד]]&lt;J155,מרקובחצי[[#This Row],[עד ועד]]&gt;K155)),W155=1)),1,""))</f>
        <v/>
      </c>
      <c r="Q156" s="19" t="str">
        <f>IF(מרקובחצי[[#This Row],[קבעה הפלגה?]]=1,"",IF(AND(מרקובחצי[[#This Row],[עד ועד]]&gt;31,OR(מרקובחצי[[#This Row],[CycleNumber]]=1,AND(U155=1),AND(V155=1,מרקובחצי[[#This Row],[עד ועד]]&gt;K155),AND(W155=1,OR(מרקובחצי[[#This Row],[עד ועד]]&gt;K155,מרקובחצי[[#This Row],[עד ועד]]&lt;J155)))),1,""))</f>
        <v/>
      </c>
      <c r="R156" s="19" t="str">
        <f>IF(מרקובחצי[[#This Row],[CycleNumber]]&gt;1,IF(AND(O155=1,מרקובחצי[[#This Row],[עד ועד]]&lt;29),1,""),"")</f>
        <v/>
      </c>
      <c r="S156" s="19" t="str">
        <f>IF(מרקובחצי[[#This Row],[CycleNumber]]&gt;1,IF(OR(AND(O155=1,מרקובחצי[[#This Row],[עד ועד]]&gt;28),AND(P155=1),AND(Q155=1,מרקובחצי[[#This Row],[עד ועד]]&lt;32)),1,""),"")</f>
        <v/>
      </c>
      <c r="T156" s="19" t="str">
        <f>IF(מרקובחצי[[#This Row],[CycleNumber]]&gt;1,IF(AND(Q155=1,מרקובחצי[[#This Row],[עד ועד]]&gt;31),1,""),"")</f>
        <v/>
      </c>
      <c r="U156" s="19" t="str">
        <f>IF(מרקובחצי[[#This Row],[CycleNumber]]&gt;1,IF(AND(R155=1,מרקובחצי[[#This Row],[עד ועד]]&lt;29),1,IF(AND(U155=1,NOT(OR(מרקובחצי[[#This Row],[עד ועד]]&lt;J155,מרקובחצי[[#This Row],[עד ועד]]&gt;K155))),1,"")),"")</f>
        <v/>
      </c>
      <c r="V156" s="19">
        <f>IF(מרקובחצי[[#This Row],[CycleNumber]]&gt;1,IF(AND(SUM(R155:T155)=1,מרקובחצי[[#This Row],[עד ועד]]&gt;28,מרקובחצי[[#This Row],[עד ועד]]&lt;32),1,IF(OR(S155=1,AND(R155=1,מרקובחצי[[#This Row],[עד ועד]]&gt;28),AND(T155=1,מרקובחצי[[#This Row],[עד ועד]]&lt;32)),1,IF(AND(V155=1,NOT(OR(מרקובחצי[[#This Row],[עד ועד]]&lt;J155,מרקובחצי[[#This Row],[עד ועד]]&gt;K155))),1,""))),"")</f>
        <v>1</v>
      </c>
      <c r="W156" s="19" t="str">
        <f>IF(מרקובחצי[[#This Row],[CycleNumber]]&gt;1,IF(AND(T155=1,מרקובחצי[[#This Row],[עד ועד]]&gt;31),1,IF(AND(W155=1,NOT(OR(מרקובחצי[[#This Row],[עד ועד]]&lt;J155,מרקובחצי[[#This Row],[עד ועד]]&gt;K155))),1,"")),"")</f>
        <v/>
      </c>
      <c r="X156" s="19" t="str">
        <f>IF(AND(מרקובחצי[[#This Row],[CycleNumber]]&lt;$B157,SUM(מרקובחצי[[#This Row],[11]],R157)=2),1,"")</f>
        <v/>
      </c>
      <c r="Y156" s="19" t="str">
        <f>IF(AND(מרקובחצי[[#This Row],[CycleNumber]]&lt;$B157,SUM(מרקובחצי[[#This Row],[11]],S157)=2),1,"")</f>
        <v/>
      </c>
      <c r="Z156" s="19" t="str">
        <f>IF(AND(מרקובחצי[[#This Row],[CycleNumber]]&lt;$B157,SUM(מרקובחצי[[#This Row],[13]],S157)=2),1,"")</f>
        <v/>
      </c>
      <c r="AA156" s="19" t="str">
        <f>IF(AND(מרקובחצי[[#This Row],[CycleNumber]]&lt;$B157,SUM(מרקובחצי[[#This Row],[13]],T157)=2),1,"")</f>
        <v/>
      </c>
      <c r="AB156" s="19" t="str">
        <f>IF(AND(מרקובחצי[[#This Row],[CycleNumber]]&lt;$B157,SUM(מרקובחצי[[#This Row],[21]],U157)=2),1,"")</f>
        <v/>
      </c>
      <c r="AC156" s="19" t="str">
        <f>IF(AND(מרקובחצי[[#This Row],[CycleNumber]]&lt;$B157,SUM(מרקובחצי[[#This Row],[21]],V157)=2),1,"")</f>
        <v/>
      </c>
      <c r="AD156" s="19" t="str">
        <f>IF(AND(מרקובחצי[[#This Row],[CycleNumber]]&lt;$B157,SUM(מרקובחצי[[#This Row],[23]],V157)=2),1,"")</f>
        <v/>
      </c>
      <c r="AE156" s="19" t="str">
        <f>IF(AND(מרקובחצי[[#This Row],[CycleNumber]]&lt;$B157,SUM(מרקובחצי[[#This Row],[23]],W157)=2),1,"")</f>
        <v/>
      </c>
      <c r="AF156" s="19" t="str">
        <f>IF(AND(מרקובחצי[[#This Row],[CycleNumber]]&lt;$B157,SUM(מרקובחצי[[#This Row],[31]],O157)=2),1,"")</f>
        <v/>
      </c>
      <c r="AG156" s="19" t="str">
        <f>IF(AND(מרקובחצי[[#This Row],[CycleNumber]]&lt;$B157,SUM(מרקובחצי[[#This Row],[31]],P157)=2),1,"")</f>
        <v/>
      </c>
      <c r="AH156" s="19" t="str">
        <f>IF(AND(מרקובחצי[[#This Row],[CycleNumber]]&lt;$B157,SUM(מרקובחצי[[#This Row],[31]],Q157)=2),1,"")</f>
        <v/>
      </c>
      <c r="AI156" s="19" t="str">
        <f>IF(AND(מרקובחצי[[#This Row],[CycleNumber]]&lt;$B157,SUM(U156:U157)=2),1,"")</f>
        <v/>
      </c>
      <c r="AJ156" s="19" t="str">
        <f>IF(AND(מרקובחצי[[#This Row],[CycleNumber]]&lt;$B157,SUM(מרקובחצי[[#This Row],[32]],O157)=2),1,"")</f>
        <v/>
      </c>
      <c r="AK156" s="19" t="str">
        <f>IF(AND(מרקובחצי[[#This Row],[CycleNumber]]&lt;$B157,SUM(מרקובחצי[[#This Row],[32]],P157)=2),1,"")</f>
        <v/>
      </c>
      <c r="AL156" s="19" t="str">
        <f>IF(AND(מרקובחצי[[#This Row],[CycleNumber]]&lt;$B157,SUM(מרקובחצי[[#This Row],[32]],Q157)=2),1,"")</f>
        <v/>
      </c>
      <c r="AM156" s="19" t="str">
        <f>IF(AND(מרקובחצי[[#This Row],[CycleNumber]]&lt;$B157,SUM(V156:V157)=2),1,"")</f>
        <v/>
      </c>
      <c r="AN156" s="19" t="str">
        <f>IF(AND(מרקובחצי[[#This Row],[CycleNumber]]&lt;$B157,SUM(מרקובחצי[[#This Row],[33]],O157)=2),1,"")</f>
        <v/>
      </c>
      <c r="AO156" s="19" t="str">
        <f>IF(AND(מרקובחצי[[#This Row],[CycleNumber]]&lt;$B157,SUM(מרקובחצי[[#This Row],[33]],P157)=2),1,"")</f>
        <v/>
      </c>
      <c r="AP156" s="19" t="str">
        <f>IF(AND(מרקובחצי[[#This Row],[CycleNumber]]&lt;$B157,SUM(מרקובחצי[[#This Row],[33]],Q157)=2),1,"")</f>
        <v/>
      </c>
      <c r="AQ156" s="19" t="str">
        <f>IF(AND(מרקובחצי[[#This Row],[CycleNumber]]&lt;$B157,SUM(W156:W157)=2),1,"")</f>
        <v/>
      </c>
      <c r="AR156" s="19" t="str">
        <f>IF(AND(מרקובחצי[[#This Row],[CycleNumber]]&lt;$B157,SUM(מרקובחצי[[#This Row],[12]],S157)=2),1,"")</f>
        <v/>
      </c>
      <c r="AS156" s="19" t="str">
        <f>IF(AND(מרקובחצי[[#This Row],[CycleNumber]]&lt;$B157,SUM(מרקובחצי[[#This Row],[22]],V157)=2),1,"")</f>
        <v/>
      </c>
      <c r="AT156" s="21">
        <f>SUM(מרקובחצי[[#This Row],[11]:[33]])</f>
        <v>1</v>
      </c>
    </row>
    <row r="157" spans="1:46" ht="15.6" x14ac:dyDescent="0.25">
      <c r="A157" s="19" t="s">
        <v>18</v>
      </c>
      <c r="B157" s="19">
        <v>1</v>
      </c>
      <c r="C157" s="19">
        <v>31</v>
      </c>
      <c r="D157" s="19">
        <f>מרקובחצי[[#This Row],[LengthofCycle]]+1</f>
        <v>32</v>
      </c>
      <c r="E157" s="19" t="str">
        <f>IF(IFERROR(LOOKUP(מרקובחצי[[#This Row],[ClientID]],קביעויות[הפלגה]),FALSE)=מרקובחצי[[#This Row],[ClientID]],1,"")</f>
        <v/>
      </c>
      <c r="F157" s="19">
        <f>IF(IFERROR(LOOKUP(מרקובחצי[[#This Row],[ClientID]],סוגחציקבוע[S31]),FALSE)=מרקובחצי[[#This Row],[ClientID]],1,"")</f>
        <v>1</v>
      </c>
      <c r="G157" s="19" t="str">
        <f>IF(IFERROR(LOOKUP(מרקובחצי[[#This Row],[ClientID]],סוגחציקבוע[S32]),FALSE)=מרקובחצי[[#This Row],[ClientID]],1,"")</f>
        <v/>
      </c>
      <c r="H157" s="19" t="str">
        <f>IF(IFERROR(LOOKUP(מרקובחצי[[#This Row],[ClientID]],סוגחציקבוע[S33]),FALSE)=מרקובחצי[[#This Row],[ClientID]],1,"")</f>
        <v/>
      </c>
      <c r="I157" s="19" t="str">
        <f>IF(IFERROR(LOOKUP(מרקובחצי[[#This Row],[ClientID]],סוגחציקבוע[S32&amp;33]),FALSE)=מרקובחצי[[#This Row],[ClientID]],1,"")</f>
        <v/>
      </c>
      <c r="J157" s="19">
        <f>IF(SUM(מרקובחצי[[#This Row],[11]:[13]])=1,מרקובחצי[[#This Row],[עד ועד]],IF(SUM(R156:T157)=1,IF(מרקובחצי[[#This Row],[עד ועד]]&lt;J156,מרקובחצי[[#This Row],[עד ועד]],J156),J156))</f>
        <v>32</v>
      </c>
      <c r="K157" s="19">
        <f>IF(SUM(מרקובחצי[[#This Row],[11]:[13]])=1,מרקובחצי[[#This Row],[עד ועד]],IF(SUM(R156:T157)=1,IF(מרקובחצי[[#This Row],[עד ועד]]&gt;K156,מרקובחצי[[#This Row],[עד ועד]],K156),K156))</f>
        <v>32</v>
      </c>
      <c r="L157" s="19" t="str">
        <f>IF(AND(SUM(מרקובחצי[[#This Row],[31]:[33]])=1,SUM(U156:W156)=0),מרקובחצי[[#This Row],[מקס]]-מרקובחצי[[#This Row],[מינ]],"")</f>
        <v/>
      </c>
      <c r="M15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57" s="19" t="str">
        <f t="shared" si="2"/>
        <v>S32</v>
      </c>
      <c r="O157" s="19" t="str">
        <f>IF(מרקובחצי[[#This Row],[קבעה הפלגה?]]=1,"",IF(AND(מרקובחצי[[#This Row],[עד ועד]]&lt;29,OR(מרקובחצי[[#This Row],[CycleNumber]]=1,AND(U156=1,OR(מרקובחצי[[#This Row],[עד ועד]]&lt;J156,מרקובחצי[[#This Row],[עד ועד]]&gt;K156)),AND(V156=1,מרקובחצי[[#This Row],[עד ועד]]&lt;J156),W156=1)),1,""))</f>
        <v/>
      </c>
      <c r="P157" s="19" t="str">
        <f>IF(מרקובחצי[[#This Row],[קבעה הפלגה?]]=1,"",IF(AND(מרקובחצי[[#This Row],[עד ועד]]&gt;28,מרקובחצי[[#This Row],[עד ועד]]&lt;32,OR(מרקובחצי[[#This Row],[CycleNumber]]=1,AND(U156=1),AND(V156=1,OR(מרקובחצי[[#This Row],[עד ועד]]&lt;J156,מרקובחצי[[#This Row],[עד ועד]]&gt;K156)),W156=1)),1,""))</f>
        <v/>
      </c>
      <c r="Q157" s="19">
        <f>IF(מרקובחצי[[#This Row],[קבעה הפלגה?]]=1,"",IF(AND(מרקובחצי[[#This Row],[עד ועד]]&gt;31,OR(מרקובחצי[[#This Row],[CycleNumber]]=1,AND(U156=1),AND(V156=1,מרקובחצי[[#This Row],[עד ועד]]&gt;K156),AND(W156=1,OR(מרקובחצי[[#This Row],[עד ועד]]&gt;K156,מרקובחצי[[#This Row],[עד ועד]]&lt;J156)))),1,""))</f>
        <v>1</v>
      </c>
      <c r="R157" s="19" t="str">
        <f>IF(מרקובחצי[[#This Row],[CycleNumber]]&gt;1,IF(AND(O156=1,מרקובחצי[[#This Row],[עד ועד]]&lt;29),1,""),"")</f>
        <v/>
      </c>
      <c r="S157" s="19" t="str">
        <f>IF(מרקובחצי[[#This Row],[CycleNumber]]&gt;1,IF(OR(AND(O156=1,מרקובחצי[[#This Row],[עד ועד]]&gt;28),AND(P156=1),AND(Q156=1,מרקובחצי[[#This Row],[עד ועד]]&lt;32)),1,""),"")</f>
        <v/>
      </c>
      <c r="T157" s="19" t="str">
        <f>IF(מרקובחצי[[#This Row],[CycleNumber]]&gt;1,IF(AND(Q156=1,מרקובחצי[[#This Row],[עד ועד]]&gt;31),1,""),"")</f>
        <v/>
      </c>
      <c r="U157" s="19" t="str">
        <f>IF(מרקובחצי[[#This Row],[CycleNumber]]&gt;1,IF(AND(R156=1,מרקובחצי[[#This Row],[עד ועד]]&lt;29),1,IF(AND(U156=1,NOT(OR(מרקובחצי[[#This Row],[עד ועד]]&lt;J156,מרקובחצי[[#This Row],[עד ועד]]&gt;K156))),1,"")),"")</f>
        <v/>
      </c>
      <c r="V157" s="19" t="str">
        <f>IF(מרקובחצי[[#This Row],[CycleNumber]]&gt;1,IF(AND(SUM(R156:T156)=1,מרקובחצי[[#This Row],[עד ועד]]&gt;28,מרקובחצי[[#This Row],[עד ועד]]&lt;32),1,IF(OR(S156=1,AND(R156=1,מרקובחצי[[#This Row],[עד ועד]]&gt;28),AND(T156=1,מרקובחצי[[#This Row],[עד ועד]]&lt;32)),1,IF(AND(V156=1,NOT(OR(מרקובחצי[[#This Row],[עד ועד]]&lt;J156,מרקובחצי[[#This Row],[עד ועד]]&gt;K156))),1,""))),"")</f>
        <v/>
      </c>
      <c r="W157" s="19" t="str">
        <f>IF(מרקובחצי[[#This Row],[CycleNumber]]&gt;1,IF(AND(T156=1,מרקובחצי[[#This Row],[עד ועד]]&gt;31),1,IF(AND(W156=1,NOT(OR(מרקובחצי[[#This Row],[עד ועד]]&lt;J156,מרקובחצי[[#This Row],[עד ועד]]&gt;K156))),1,"")),"")</f>
        <v/>
      </c>
      <c r="X157" s="19" t="str">
        <f>IF(AND(מרקובחצי[[#This Row],[CycleNumber]]&lt;$B158,SUM(מרקובחצי[[#This Row],[11]],R158)=2),1,"")</f>
        <v/>
      </c>
      <c r="Y157" s="19" t="str">
        <f>IF(AND(מרקובחצי[[#This Row],[CycleNumber]]&lt;$B158,SUM(מרקובחצי[[#This Row],[11]],S158)=2),1,"")</f>
        <v/>
      </c>
      <c r="Z157" s="19">
        <f>IF(AND(מרקובחצי[[#This Row],[CycleNumber]]&lt;$B158,SUM(מרקובחצי[[#This Row],[13]],S158)=2),1,"")</f>
        <v>1</v>
      </c>
      <c r="AA157" s="19" t="str">
        <f>IF(AND(מרקובחצי[[#This Row],[CycleNumber]]&lt;$B158,SUM(מרקובחצי[[#This Row],[13]],T158)=2),1,"")</f>
        <v/>
      </c>
      <c r="AB157" s="19" t="str">
        <f>IF(AND(מרקובחצי[[#This Row],[CycleNumber]]&lt;$B158,SUM(מרקובחצי[[#This Row],[21]],U158)=2),1,"")</f>
        <v/>
      </c>
      <c r="AC157" s="19" t="str">
        <f>IF(AND(מרקובחצי[[#This Row],[CycleNumber]]&lt;$B158,SUM(מרקובחצי[[#This Row],[21]],V158)=2),1,"")</f>
        <v/>
      </c>
      <c r="AD157" s="19" t="str">
        <f>IF(AND(מרקובחצי[[#This Row],[CycleNumber]]&lt;$B158,SUM(מרקובחצי[[#This Row],[23]],V158)=2),1,"")</f>
        <v/>
      </c>
      <c r="AE157" s="19" t="str">
        <f>IF(AND(מרקובחצי[[#This Row],[CycleNumber]]&lt;$B158,SUM(מרקובחצי[[#This Row],[23]],W158)=2),1,"")</f>
        <v/>
      </c>
      <c r="AF157" s="19" t="str">
        <f>IF(AND(מרקובחצי[[#This Row],[CycleNumber]]&lt;$B158,SUM(מרקובחצי[[#This Row],[31]],O158)=2),1,"")</f>
        <v/>
      </c>
      <c r="AG157" s="19" t="str">
        <f>IF(AND(מרקובחצי[[#This Row],[CycleNumber]]&lt;$B158,SUM(מרקובחצי[[#This Row],[31]],P158)=2),1,"")</f>
        <v/>
      </c>
      <c r="AH157" s="19" t="str">
        <f>IF(AND(מרקובחצי[[#This Row],[CycleNumber]]&lt;$B158,SUM(מרקובחצי[[#This Row],[31]],Q158)=2),1,"")</f>
        <v/>
      </c>
      <c r="AI157" s="19" t="str">
        <f>IF(AND(מרקובחצי[[#This Row],[CycleNumber]]&lt;$B158,SUM(U157:U158)=2),1,"")</f>
        <v/>
      </c>
      <c r="AJ157" s="19" t="str">
        <f>IF(AND(מרקובחצי[[#This Row],[CycleNumber]]&lt;$B158,SUM(מרקובחצי[[#This Row],[32]],O158)=2),1,"")</f>
        <v/>
      </c>
      <c r="AK157" s="19" t="str">
        <f>IF(AND(מרקובחצי[[#This Row],[CycleNumber]]&lt;$B158,SUM(מרקובחצי[[#This Row],[32]],P158)=2),1,"")</f>
        <v/>
      </c>
      <c r="AL157" s="19" t="str">
        <f>IF(AND(מרקובחצי[[#This Row],[CycleNumber]]&lt;$B158,SUM(מרקובחצי[[#This Row],[32]],Q158)=2),1,"")</f>
        <v/>
      </c>
      <c r="AM157" s="19" t="str">
        <f>IF(AND(מרקובחצי[[#This Row],[CycleNumber]]&lt;$B158,SUM(V157:V158)=2),1,"")</f>
        <v/>
      </c>
      <c r="AN157" s="19" t="str">
        <f>IF(AND(מרקובחצי[[#This Row],[CycleNumber]]&lt;$B158,SUM(מרקובחצי[[#This Row],[33]],O158)=2),1,"")</f>
        <v/>
      </c>
      <c r="AO157" s="19" t="str">
        <f>IF(AND(מרקובחצי[[#This Row],[CycleNumber]]&lt;$B158,SUM(מרקובחצי[[#This Row],[33]],P158)=2),1,"")</f>
        <v/>
      </c>
      <c r="AP157" s="19" t="str">
        <f>IF(AND(מרקובחצי[[#This Row],[CycleNumber]]&lt;$B158,SUM(מרקובחצי[[#This Row],[33]],Q158)=2),1,"")</f>
        <v/>
      </c>
      <c r="AQ157" s="19" t="str">
        <f>IF(AND(מרקובחצי[[#This Row],[CycleNumber]]&lt;$B158,SUM(W157:W158)=2),1,"")</f>
        <v/>
      </c>
      <c r="AR157" s="19" t="str">
        <f>IF(AND(מרקובחצי[[#This Row],[CycleNumber]]&lt;$B158,SUM(מרקובחצי[[#This Row],[12]],S158)=2),1,"")</f>
        <v/>
      </c>
      <c r="AS157" s="19" t="str">
        <f>IF(AND(מרקובחצי[[#This Row],[CycleNumber]]&lt;$B158,SUM(מרקובחצי[[#This Row],[22]],V158)=2),1,"")</f>
        <v/>
      </c>
      <c r="AT157" s="21">
        <f>SUM(מרקובחצי[[#This Row],[11]:[33]])</f>
        <v>1</v>
      </c>
    </row>
    <row r="158" spans="1:46" ht="15.6" x14ac:dyDescent="0.25">
      <c r="A158" s="19" t="s">
        <v>18</v>
      </c>
      <c r="B158" s="19">
        <v>2</v>
      </c>
      <c r="C158" s="19">
        <v>27</v>
      </c>
      <c r="D158" s="19">
        <f>מרקובחצי[[#This Row],[LengthofCycle]]+1</f>
        <v>28</v>
      </c>
      <c r="E158" s="19" t="str">
        <f>IF(IFERROR(LOOKUP(מרקובחצי[[#This Row],[ClientID]],קביעויות[הפלגה]),FALSE)=מרקובחצי[[#This Row],[ClientID]],1,"")</f>
        <v/>
      </c>
      <c r="F158" s="19">
        <f>IF(IFERROR(LOOKUP(מרקובחצי[[#This Row],[ClientID]],סוגחציקבוע[S31]),FALSE)=מרקובחצי[[#This Row],[ClientID]],1,"")</f>
        <v>1</v>
      </c>
      <c r="G158" s="19" t="str">
        <f>IF(IFERROR(LOOKUP(מרקובחצי[[#This Row],[ClientID]],סוגחציקבוע[S32]),FALSE)=מרקובחצי[[#This Row],[ClientID]],1,"")</f>
        <v/>
      </c>
      <c r="H158" s="19" t="str">
        <f>IF(IFERROR(LOOKUP(מרקובחצי[[#This Row],[ClientID]],סוגחציקבוע[S33]),FALSE)=מרקובחצי[[#This Row],[ClientID]],1,"")</f>
        <v/>
      </c>
      <c r="I158" s="19" t="str">
        <f>IF(IFERROR(LOOKUP(מרקובחצי[[#This Row],[ClientID]],סוגחציקבוע[S32&amp;33]),FALSE)=מרקובחצי[[#This Row],[ClientID]],1,"")</f>
        <v/>
      </c>
      <c r="J158" s="19">
        <f>IF(SUM(מרקובחצי[[#This Row],[11]:[13]])=1,מרקובחצי[[#This Row],[עד ועד]],IF(SUM(R157:T158)=1,IF(מרקובחצי[[#This Row],[עד ועד]]&lt;J157,מרקובחצי[[#This Row],[עד ועד]],J157),J157))</f>
        <v>28</v>
      </c>
      <c r="K158" s="19">
        <f>IF(SUM(מרקובחצי[[#This Row],[11]:[13]])=1,מרקובחצי[[#This Row],[עד ועד]],IF(SUM(R157:T158)=1,IF(מרקובחצי[[#This Row],[עד ועד]]&gt;K157,מרקובחצי[[#This Row],[עד ועד]],K157),K157))</f>
        <v>32</v>
      </c>
      <c r="L158" s="19" t="str">
        <f>IF(AND(SUM(מרקובחצי[[#This Row],[31]:[33]])=1,SUM(U157:W157)=0),מרקובחצי[[#This Row],[מקס]]-מרקובחצי[[#This Row],[מינ]],"")</f>
        <v/>
      </c>
      <c r="M15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58" s="19" t="str">
        <f t="shared" si="2"/>
        <v>S13</v>
      </c>
      <c r="O158" s="19" t="str">
        <f>IF(מרקובחצי[[#This Row],[קבעה הפלגה?]]=1,"",IF(AND(מרקובחצי[[#This Row],[עד ועד]]&lt;29,OR(מרקובחצי[[#This Row],[CycleNumber]]=1,AND(U157=1,OR(מרקובחצי[[#This Row],[עד ועד]]&lt;J157,מרקובחצי[[#This Row],[עד ועד]]&gt;K157)),AND(V157=1,מרקובחצי[[#This Row],[עד ועד]]&lt;J157),W157=1)),1,""))</f>
        <v/>
      </c>
      <c r="P158" s="19" t="str">
        <f>IF(מרקובחצי[[#This Row],[קבעה הפלגה?]]=1,"",IF(AND(מרקובחצי[[#This Row],[עד ועד]]&gt;28,מרקובחצי[[#This Row],[עד ועד]]&lt;32,OR(מרקובחצי[[#This Row],[CycleNumber]]=1,AND(U157=1),AND(V157=1,OR(מרקובחצי[[#This Row],[עד ועד]]&lt;J157,מרקובחצי[[#This Row],[עד ועד]]&gt;K157)),W157=1)),1,""))</f>
        <v/>
      </c>
      <c r="Q158" s="19" t="str">
        <f>IF(מרקובחצי[[#This Row],[קבעה הפלגה?]]=1,"",IF(AND(מרקובחצי[[#This Row],[עד ועד]]&gt;31,OR(מרקובחצי[[#This Row],[CycleNumber]]=1,AND(U157=1),AND(V157=1,מרקובחצי[[#This Row],[עד ועד]]&gt;K157),AND(W157=1,OR(מרקובחצי[[#This Row],[עד ועד]]&gt;K157,מרקובחצי[[#This Row],[עד ועד]]&lt;J157)))),1,""))</f>
        <v/>
      </c>
      <c r="R158" s="19" t="str">
        <f>IF(מרקובחצי[[#This Row],[CycleNumber]]&gt;1,IF(AND(O157=1,מרקובחצי[[#This Row],[עד ועד]]&lt;29),1,""),"")</f>
        <v/>
      </c>
      <c r="S158" s="19">
        <f>IF(מרקובחצי[[#This Row],[CycleNumber]]&gt;1,IF(OR(AND(O157=1,מרקובחצי[[#This Row],[עד ועד]]&gt;28),AND(P157=1),AND(Q157=1,מרקובחצי[[#This Row],[עד ועד]]&lt;32)),1,""),"")</f>
        <v>1</v>
      </c>
      <c r="T158" s="19" t="str">
        <f>IF(מרקובחצי[[#This Row],[CycleNumber]]&gt;1,IF(AND(Q157=1,מרקובחצי[[#This Row],[עד ועד]]&gt;31),1,""),"")</f>
        <v/>
      </c>
      <c r="U158" s="19" t="str">
        <f>IF(מרקובחצי[[#This Row],[CycleNumber]]&gt;1,IF(AND(R157=1,מרקובחצי[[#This Row],[עד ועד]]&lt;29),1,IF(AND(U157=1,NOT(OR(מרקובחצי[[#This Row],[עד ועד]]&lt;J157,מרקובחצי[[#This Row],[עד ועד]]&gt;K157))),1,"")),"")</f>
        <v/>
      </c>
      <c r="V158" s="19" t="str">
        <f>IF(מרקובחצי[[#This Row],[CycleNumber]]&gt;1,IF(AND(SUM(R157:T157)=1,מרקובחצי[[#This Row],[עד ועד]]&gt;28,מרקובחצי[[#This Row],[עד ועד]]&lt;32),1,IF(OR(S157=1,AND(R157=1,מרקובחצי[[#This Row],[עד ועד]]&gt;28),AND(T157=1,מרקובחצי[[#This Row],[עד ועד]]&lt;32)),1,IF(AND(V157=1,NOT(OR(מרקובחצי[[#This Row],[עד ועד]]&lt;J157,מרקובחצי[[#This Row],[עד ועד]]&gt;K157))),1,""))),"")</f>
        <v/>
      </c>
      <c r="W158" s="19" t="str">
        <f>IF(מרקובחצי[[#This Row],[CycleNumber]]&gt;1,IF(AND(T157=1,מרקובחצי[[#This Row],[עד ועד]]&gt;31),1,IF(AND(W157=1,NOT(OR(מרקובחצי[[#This Row],[עד ועד]]&lt;J157,מרקובחצי[[#This Row],[עד ועד]]&gt;K157))),1,"")),"")</f>
        <v/>
      </c>
      <c r="X158" s="19" t="str">
        <f>IF(AND(מרקובחצי[[#This Row],[CycleNumber]]&lt;$B159,SUM(מרקובחצי[[#This Row],[11]],R159)=2),1,"")</f>
        <v/>
      </c>
      <c r="Y158" s="19" t="str">
        <f>IF(AND(מרקובחצי[[#This Row],[CycleNumber]]&lt;$B159,SUM(מרקובחצי[[#This Row],[11]],S159)=2),1,"")</f>
        <v/>
      </c>
      <c r="Z158" s="19" t="str">
        <f>IF(AND(מרקובחצי[[#This Row],[CycleNumber]]&lt;$B159,SUM(מרקובחצי[[#This Row],[13]],S159)=2),1,"")</f>
        <v/>
      </c>
      <c r="AA158" s="19" t="str">
        <f>IF(AND(מרקובחצי[[#This Row],[CycleNumber]]&lt;$B159,SUM(מרקובחצי[[#This Row],[13]],T159)=2),1,"")</f>
        <v/>
      </c>
      <c r="AB158" s="19" t="str">
        <f>IF(AND(מרקובחצי[[#This Row],[CycleNumber]]&lt;$B159,SUM(מרקובחצי[[#This Row],[21]],U159)=2),1,"")</f>
        <v/>
      </c>
      <c r="AC158" s="19" t="str">
        <f>IF(AND(מרקובחצי[[#This Row],[CycleNumber]]&lt;$B159,SUM(מרקובחצי[[#This Row],[21]],V159)=2),1,"")</f>
        <v/>
      </c>
      <c r="AD158" s="19" t="str">
        <f>IF(AND(מרקובחצי[[#This Row],[CycleNumber]]&lt;$B159,SUM(מרקובחצי[[#This Row],[23]],V159)=2),1,"")</f>
        <v/>
      </c>
      <c r="AE158" s="19" t="str">
        <f>IF(AND(מרקובחצי[[#This Row],[CycleNumber]]&lt;$B159,SUM(מרקובחצי[[#This Row],[23]],W159)=2),1,"")</f>
        <v/>
      </c>
      <c r="AF158" s="19" t="str">
        <f>IF(AND(מרקובחצי[[#This Row],[CycleNumber]]&lt;$B159,SUM(מרקובחצי[[#This Row],[31]],O159)=2),1,"")</f>
        <v/>
      </c>
      <c r="AG158" s="19" t="str">
        <f>IF(AND(מרקובחצי[[#This Row],[CycleNumber]]&lt;$B159,SUM(מרקובחצי[[#This Row],[31]],P159)=2),1,"")</f>
        <v/>
      </c>
      <c r="AH158" s="19" t="str">
        <f>IF(AND(מרקובחצי[[#This Row],[CycleNumber]]&lt;$B159,SUM(מרקובחצי[[#This Row],[31]],Q159)=2),1,"")</f>
        <v/>
      </c>
      <c r="AI158" s="19" t="str">
        <f>IF(AND(מרקובחצי[[#This Row],[CycleNumber]]&lt;$B159,SUM(U158:U159)=2),1,"")</f>
        <v/>
      </c>
      <c r="AJ158" s="19" t="str">
        <f>IF(AND(מרקובחצי[[#This Row],[CycleNumber]]&lt;$B159,SUM(מרקובחצי[[#This Row],[32]],O159)=2),1,"")</f>
        <v/>
      </c>
      <c r="AK158" s="19" t="str">
        <f>IF(AND(מרקובחצי[[#This Row],[CycleNumber]]&lt;$B159,SUM(מרקובחצי[[#This Row],[32]],P159)=2),1,"")</f>
        <v/>
      </c>
      <c r="AL158" s="19" t="str">
        <f>IF(AND(מרקובחצי[[#This Row],[CycleNumber]]&lt;$B159,SUM(מרקובחצי[[#This Row],[32]],Q159)=2),1,"")</f>
        <v/>
      </c>
      <c r="AM158" s="19" t="str">
        <f>IF(AND(מרקובחצי[[#This Row],[CycleNumber]]&lt;$B159,SUM(V158:V159)=2),1,"")</f>
        <v/>
      </c>
      <c r="AN158" s="19" t="str">
        <f>IF(AND(מרקובחצי[[#This Row],[CycleNumber]]&lt;$B159,SUM(מרקובחצי[[#This Row],[33]],O159)=2),1,"")</f>
        <v/>
      </c>
      <c r="AO158" s="19" t="str">
        <f>IF(AND(מרקובחצי[[#This Row],[CycleNumber]]&lt;$B159,SUM(מרקובחצי[[#This Row],[33]],P159)=2),1,"")</f>
        <v/>
      </c>
      <c r="AP158" s="19" t="str">
        <f>IF(AND(מרקובחצי[[#This Row],[CycleNumber]]&lt;$B159,SUM(מרקובחצי[[#This Row],[33]],Q159)=2),1,"")</f>
        <v/>
      </c>
      <c r="AQ158" s="19" t="str">
        <f>IF(AND(מרקובחצי[[#This Row],[CycleNumber]]&lt;$B159,SUM(W158:W159)=2),1,"")</f>
        <v/>
      </c>
      <c r="AR158" s="19" t="str">
        <f>IF(AND(מרקובחצי[[#This Row],[CycleNumber]]&lt;$B159,SUM(מרקובחצי[[#This Row],[12]],S159)=2),1,"")</f>
        <v/>
      </c>
      <c r="AS158" s="19">
        <f>IF(AND(מרקובחצי[[#This Row],[CycleNumber]]&lt;$B159,SUM(מרקובחצי[[#This Row],[22]],V159)=2),1,"")</f>
        <v>1</v>
      </c>
      <c r="AT158" s="21">
        <f>SUM(מרקובחצי[[#This Row],[11]:[33]])</f>
        <v>1</v>
      </c>
    </row>
    <row r="159" spans="1:46" ht="15.6" x14ac:dyDescent="0.25">
      <c r="A159" s="19" t="s">
        <v>18</v>
      </c>
      <c r="B159" s="19">
        <v>3</v>
      </c>
      <c r="C159" s="19">
        <v>29</v>
      </c>
      <c r="D159" s="19">
        <f>מרקובחצי[[#This Row],[LengthofCycle]]+1</f>
        <v>30</v>
      </c>
      <c r="E159" s="19" t="str">
        <f>IF(IFERROR(LOOKUP(מרקובחצי[[#This Row],[ClientID]],קביעויות[הפלגה]),FALSE)=מרקובחצי[[#This Row],[ClientID]],1,"")</f>
        <v/>
      </c>
      <c r="F159" s="19">
        <f>IF(IFERROR(LOOKUP(מרקובחצי[[#This Row],[ClientID]],סוגחציקבוע[S31]),FALSE)=מרקובחצי[[#This Row],[ClientID]],1,"")</f>
        <v>1</v>
      </c>
      <c r="G159" s="19" t="str">
        <f>IF(IFERROR(LOOKUP(מרקובחצי[[#This Row],[ClientID]],סוגחציקבוע[S32]),FALSE)=מרקובחצי[[#This Row],[ClientID]],1,"")</f>
        <v/>
      </c>
      <c r="H159" s="19" t="str">
        <f>IF(IFERROR(LOOKUP(מרקובחצי[[#This Row],[ClientID]],סוגחציקבוע[S33]),FALSE)=מרקובחצי[[#This Row],[ClientID]],1,"")</f>
        <v/>
      </c>
      <c r="I159" s="19" t="str">
        <f>IF(IFERROR(LOOKUP(מרקובחצי[[#This Row],[ClientID]],סוגחציקבוע[S32&amp;33]),FALSE)=מרקובחצי[[#This Row],[ClientID]],1,"")</f>
        <v/>
      </c>
      <c r="J159" s="19">
        <f>IF(SUM(מרקובחצי[[#This Row],[11]:[13]])=1,מרקובחצי[[#This Row],[עד ועד]],IF(SUM(R158:T159)=1,IF(מרקובחצי[[#This Row],[עד ועד]]&lt;J158,מרקובחצי[[#This Row],[עד ועד]],J158),J158))</f>
        <v>28</v>
      </c>
      <c r="K159" s="19">
        <f>IF(SUM(מרקובחצי[[#This Row],[11]:[13]])=1,מרקובחצי[[#This Row],[עד ועד]],IF(SUM(R158:T159)=1,IF(מרקובחצי[[#This Row],[עד ועד]]&gt;K158,מרקובחצי[[#This Row],[עד ועד]],K158),K158))</f>
        <v>32</v>
      </c>
      <c r="L159" s="19">
        <f>IF(AND(SUM(מרקובחצי[[#This Row],[31]:[33]])=1,SUM(U158:W158)=0),מרקובחצי[[#This Row],[מקס]]-מרקובחצי[[#This Row],[מינ]],"")</f>
        <v>4</v>
      </c>
      <c r="M15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59" s="19" t="str">
        <f t="shared" si="2"/>
        <v>S22</v>
      </c>
      <c r="O159" s="19" t="str">
        <f>IF(מרקובחצי[[#This Row],[קבעה הפלגה?]]=1,"",IF(AND(מרקובחצי[[#This Row],[עד ועד]]&lt;29,OR(מרקובחצי[[#This Row],[CycleNumber]]=1,AND(U158=1,OR(מרקובחצי[[#This Row],[עד ועד]]&lt;J158,מרקובחצי[[#This Row],[עד ועד]]&gt;K158)),AND(V158=1,מרקובחצי[[#This Row],[עד ועד]]&lt;J158),W158=1)),1,""))</f>
        <v/>
      </c>
      <c r="P159" s="19" t="str">
        <f>IF(מרקובחצי[[#This Row],[קבעה הפלגה?]]=1,"",IF(AND(מרקובחצי[[#This Row],[עד ועד]]&gt;28,מרקובחצי[[#This Row],[עד ועד]]&lt;32,OR(מרקובחצי[[#This Row],[CycleNumber]]=1,AND(U158=1),AND(V158=1,OR(מרקובחצי[[#This Row],[עד ועד]]&lt;J158,מרקובחצי[[#This Row],[עד ועד]]&gt;K158)),W158=1)),1,""))</f>
        <v/>
      </c>
      <c r="Q159" s="19" t="str">
        <f>IF(מרקובחצי[[#This Row],[קבעה הפלגה?]]=1,"",IF(AND(מרקובחצי[[#This Row],[עד ועד]]&gt;31,OR(מרקובחצי[[#This Row],[CycleNumber]]=1,AND(U158=1),AND(V158=1,מרקובחצי[[#This Row],[עד ועד]]&gt;K158),AND(W158=1,OR(מרקובחצי[[#This Row],[עד ועד]]&gt;K158,מרקובחצי[[#This Row],[עד ועד]]&lt;J158)))),1,""))</f>
        <v/>
      </c>
      <c r="R159" s="19" t="str">
        <f>IF(מרקובחצי[[#This Row],[CycleNumber]]&gt;1,IF(AND(O158=1,מרקובחצי[[#This Row],[עד ועד]]&lt;29),1,""),"")</f>
        <v/>
      </c>
      <c r="S159" s="19" t="str">
        <f>IF(מרקובחצי[[#This Row],[CycleNumber]]&gt;1,IF(OR(AND(O158=1,מרקובחצי[[#This Row],[עד ועד]]&gt;28),AND(P158=1),AND(Q158=1,מרקובחצי[[#This Row],[עד ועד]]&lt;32)),1,""),"")</f>
        <v/>
      </c>
      <c r="T159" s="19" t="str">
        <f>IF(מרקובחצי[[#This Row],[CycleNumber]]&gt;1,IF(AND(Q158=1,מרקובחצי[[#This Row],[עד ועד]]&gt;31),1,""),"")</f>
        <v/>
      </c>
      <c r="U159" s="19" t="str">
        <f>IF(מרקובחצי[[#This Row],[CycleNumber]]&gt;1,IF(AND(R158=1,מרקובחצי[[#This Row],[עד ועד]]&lt;29),1,IF(AND(U158=1,NOT(OR(מרקובחצי[[#This Row],[עד ועד]]&lt;J158,מרקובחצי[[#This Row],[עד ועד]]&gt;K158))),1,"")),"")</f>
        <v/>
      </c>
      <c r="V159" s="19">
        <f>IF(מרקובחצי[[#This Row],[CycleNumber]]&gt;1,IF(AND(SUM(R158:T158)=1,מרקובחצי[[#This Row],[עד ועד]]&gt;28,מרקובחצי[[#This Row],[עד ועד]]&lt;32),1,IF(OR(S158=1,AND(R158=1,מרקובחצי[[#This Row],[עד ועד]]&gt;28),AND(T158=1,מרקובחצי[[#This Row],[עד ועד]]&lt;32)),1,IF(AND(V158=1,NOT(OR(מרקובחצי[[#This Row],[עד ועד]]&lt;J158,מרקובחצי[[#This Row],[עד ועד]]&gt;K158))),1,""))),"")</f>
        <v>1</v>
      </c>
      <c r="W159" s="19" t="str">
        <f>IF(מרקובחצי[[#This Row],[CycleNumber]]&gt;1,IF(AND(T158=1,מרקובחצי[[#This Row],[עד ועד]]&gt;31),1,IF(AND(W158=1,NOT(OR(מרקובחצי[[#This Row],[עד ועד]]&lt;J158,מרקובחצי[[#This Row],[עד ועד]]&gt;K158))),1,"")),"")</f>
        <v/>
      </c>
      <c r="X159" s="19" t="str">
        <f>IF(AND(מרקובחצי[[#This Row],[CycleNumber]]&lt;$B160,SUM(מרקובחצי[[#This Row],[11]],R160)=2),1,"")</f>
        <v/>
      </c>
      <c r="Y159" s="19" t="str">
        <f>IF(AND(מרקובחצי[[#This Row],[CycleNumber]]&lt;$B160,SUM(מרקובחצי[[#This Row],[11]],S160)=2),1,"")</f>
        <v/>
      </c>
      <c r="Z159" s="19" t="str">
        <f>IF(AND(מרקובחצי[[#This Row],[CycleNumber]]&lt;$B160,SUM(מרקובחצי[[#This Row],[13]],S160)=2),1,"")</f>
        <v/>
      </c>
      <c r="AA159" s="19" t="str">
        <f>IF(AND(מרקובחצי[[#This Row],[CycleNumber]]&lt;$B160,SUM(מרקובחצי[[#This Row],[13]],T160)=2),1,"")</f>
        <v/>
      </c>
      <c r="AB159" s="19" t="str">
        <f>IF(AND(מרקובחצי[[#This Row],[CycleNumber]]&lt;$B160,SUM(מרקובחצי[[#This Row],[21]],U160)=2),1,"")</f>
        <v/>
      </c>
      <c r="AC159" s="19" t="str">
        <f>IF(AND(מרקובחצי[[#This Row],[CycleNumber]]&lt;$B160,SUM(מרקובחצי[[#This Row],[21]],V160)=2),1,"")</f>
        <v/>
      </c>
      <c r="AD159" s="19" t="str">
        <f>IF(AND(מרקובחצי[[#This Row],[CycleNumber]]&lt;$B160,SUM(מרקובחצי[[#This Row],[23]],V160)=2),1,"")</f>
        <v/>
      </c>
      <c r="AE159" s="19" t="str">
        <f>IF(AND(מרקובחצי[[#This Row],[CycleNumber]]&lt;$B160,SUM(מרקובחצי[[#This Row],[23]],W160)=2),1,"")</f>
        <v/>
      </c>
      <c r="AF159" s="19" t="str">
        <f>IF(AND(מרקובחצי[[#This Row],[CycleNumber]]&lt;$B160,SUM(מרקובחצי[[#This Row],[31]],O160)=2),1,"")</f>
        <v/>
      </c>
      <c r="AG159" s="19" t="str">
        <f>IF(AND(מרקובחצי[[#This Row],[CycleNumber]]&lt;$B160,SUM(מרקובחצי[[#This Row],[31]],P160)=2),1,"")</f>
        <v/>
      </c>
      <c r="AH159" s="19" t="str">
        <f>IF(AND(מרקובחצי[[#This Row],[CycleNumber]]&lt;$B160,SUM(מרקובחצי[[#This Row],[31]],Q160)=2),1,"")</f>
        <v/>
      </c>
      <c r="AI159" s="19" t="str">
        <f>IF(AND(מרקובחצי[[#This Row],[CycleNumber]]&lt;$B160,SUM(U159:U160)=2),1,"")</f>
        <v/>
      </c>
      <c r="AJ159" s="19">
        <f>IF(AND(מרקובחצי[[#This Row],[CycleNumber]]&lt;$B160,SUM(מרקובחצי[[#This Row],[32]],O160)=2),1,"")</f>
        <v>1</v>
      </c>
      <c r="AK159" s="19" t="str">
        <f>IF(AND(מרקובחצי[[#This Row],[CycleNumber]]&lt;$B160,SUM(מרקובחצי[[#This Row],[32]],P160)=2),1,"")</f>
        <v/>
      </c>
      <c r="AL159" s="19" t="str">
        <f>IF(AND(מרקובחצי[[#This Row],[CycleNumber]]&lt;$B160,SUM(מרקובחצי[[#This Row],[32]],Q160)=2),1,"")</f>
        <v/>
      </c>
      <c r="AM159" s="19" t="str">
        <f>IF(AND(מרקובחצי[[#This Row],[CycleNumber]]&lt;$B160,SUM(V159:V160)=2),1,"")</f>
        <v/>
      </c>
      <c r="AN159" s="19" t="str">
        <f>IF(AND(מרקובחצי[[#This Row],[CycleNumber]]&lt;$B160,SUM(מרקובחצי[[#This Row],[33]],O160)=2),1,"")</f>
        <v/>
      </c>
      <c r="AO159" s="19" t="str">
        <f>IF(AND(מרקובחצי[[#This Row],[CycleNumber]]&lt;$B160,SUM(מרקובחצי[[#This Row],[33]],P160)=2),1,"")</f>
        <v/>
      </c>
      <c r="AP159" s="19" t="str">
        <f>IF(AND(מרקובחצי[[#This Row],[CycleNumber]]&lt;$B160,SUM(מרקובחצי[[#This Row],[33]],Q160)=2),1,"")</f>
        <v/>
      </c>
      <c r="AQ159" s="19" t="str">
        <f>IF(AND(מרקובחצי[[#This Row],[CycleNumber]]&lt;$B160,SUM(W159:W160)=2),1,"")</f>
        <v/>
      </c>
      <c r="AR159" s="19" t="str">
        <f>IF(AND(מרקובחצי[[#This Row],[CycleNumber]]&lt;$B160,SUM(מרקובחצי[[#This Row],[12]],S160)=2),1,"")</f>
        <v/>
      </c>
      <c r="AS159" s="19" t="str">
        <f>IF(AND(מרקובחצי[[#This Row],[CycleNumber]]&lt;$B160,SUM(מרקובחצי[[#This Row],[22]],V160)=2),1,"")</f>
        <v/>
      </c>
      <c r="AT159" s="21">
        <f>SUM(מרקובחצי[[#This Row],[11]:[33]])</f>
        <v>1</v>
      </c>
    </row>
    <row r="160" spans="1:46" ht="15.6" x14ac:dyDescent="0.25">
      <c r="A160" s="19" t="s">
        <v>18</v>
      </c>
      <c r="B160" s="19">
        <v>4</v>
      </c>
      <c r="C160" s="19">
        <v>25</v>
      </c>
      <c r="D160" s="19">
        <f>מרקובחצי[[#This Row],[LengthofCycle]]+1</f>
        <v>26</v>
      </c>
      <c r="E160" s="19" t="str">
        <f>IF(IFERROR(LOOKUP(מרקובחצי[[#This Row],[ClientID]],קביעויות[הפלגה]),FALSE)=מרקובחצי[[#This Row],[ClientID]],1,"")</f>
        <v/>
      </c>
      <c r="F160" s="19">
        <f>IF(IFERROR(LOOKUP(מרקובחצי[[#This Row],[ClientID]],סוגחציקבוע[S31]),FALSE)=מרקובחצי[[#This Row],[ClientID]],1,"")</f>
        <v>1</v>
      </c>
      <c r="G160" s="19" t="str">
        <f>IF(IFERROR(LOOKUP(מרקובחצי[[#This Row],[ClientID]],סוגחציקבוע[S32]),FALSE)=מרקובחצי[[#This Row],[ClientID]],1,"")</f>
        <v/>
      </c>
      <c r="H160" s="19" t="str">
        <f>IF(IFERROR(LOOKUP(מרקובחצי[[#This Row],[ClientID]],סוגחציקבוע[S33]),FALSE)=מרקובחצי[[#This Row],[ClientID]],1,"")</f>
        <v/>
      </c>
      <c r="I160" s="19" t="str">
        <f>IF(IFERROR(LOOKUP(מרקובחצי[[#This Row],[ClientID]],סוגחציקבוע[S32&amp;33]),FALSE)=מרקובחצי[[#This Row],[ClientID]],1,"")</f>
        <v/>
      </c>
      <c r="J160" s="19">
        <f>IF(SUM(מרקובחצי[[#This Row],[11]:[13]])=1,מרקובחצי[[#This Row],[עד ועד]],IF(SUM(R159:T160)=1,IF(מרקובחצי[[#This Row],[עד ועד]]&lt;J159,מרקובחצי[[#This Row],[עד ועד]],J159),J159))</f>
        <v>26</v>
      </c>
      <c r="K160" s="19">
        <f>IF(SUM(מרקובחצי[[#This Row],[11]:[13]])=1,מרקובחצי[[#This Row],[עד ועד]],IF(SUM(R159:T160)=1,IF(מרקובחצי[[#This Row],[עד ועד]]&gt;K159,מרקובחצי[[#This Row],[עד ועד]],K159),K159))</f>
        <v>26</v>
      </c>
      <c r="L160" s="19" t="str">
        <f>IF(AND(SUM(מרקובחצי[[#This Row],[31]:[33]])=1,SUM(U159:W159)=0),מרקובחצי[[#This Row],[מקס]]-מרקובחצי[[#This Row],[מינ]],"")</f>
        <v/>
      </c>
      <c r="M16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60" s="19" t="str">
        <f t="shared" si="2"/>
        <v>S32</v>
      </c>
      <c r="O160" s="19">
        <f>IF(מרקובחצי[[#This Row],[קבעה הפלגה?]]=1,"",IF(AND(מרקובחצי[[#This Row],[עד ועד]]&lt;29,OR(מרקובחצי[[#This Row],[CycleNumber]]=1,AND(U159=1,OR(מרקובחצי[[#This Row],[עד ועד]]&lt;J159,מרקובחצי[[#This Row],[עד ועד]]&gt;K159)),AND(V159=1,מרקובחצי[[#This Row],[עד ועד]]&lt;J159),W159=1)),1,""))</f>
        <v>1</v>
      </c>
      <c r="P160" s="19" t="str">
        <f>IF(מרקובחצי[[#This Row],[קבעה הפלגה?]]=1,"",IF(AND(מרקובחצי[[#This Row],[עד ועד]]&gt;28,מרקובחצי[[#This Row],[עד ועד]]&lt;32,OR(מרקובחצי[[#This Row],[CycleNumber]]=1,AND(U159=1),AND(V159=1,OR(מרקובחצי[[#This Row],[עד ועד]]&lt;J159,מרקובחצי[[#This Row],[עד ועד]]&gt;K159)),W159=1)),1,""))</f>
        <v/>
      </c>
      <c r="Q160" s="19" t="str">
        <f>IF(מרקובחצי[[#This Row],[קבעה הפלגה?]]=1,"",IF(AND(מרקובחצי[[#This Row],[עד ועד]]&gt;31,OR(מרקובחצי[[#This Row],[CycleNumber]]=1,AND(U159=1),AND(V159=1,מרקובחצי[[#This Row],[עד ועד]]&gt;K159),AND(W159=1,OR(מרקובחצי[[#This Row],[עד ועד]]&gt;K159,מרקובחצי[[#This Row],[עד ועד]]&lt;J159)))),1,""))</f>
        <v/>
      </c>
      <c r="R160" s="19" t="str">
        <f>IF(מרקובחצי[[#This Row],[CycleNumber]]&gt;1,IF(AND(O159=1,מרקובחצי[[#This Row],[עד ועד]]&lt;29),1,""),"")</f>
        <v/>
      </c>
      <c r="S160" s="19" t="str">
        <f>IF(מרקובחצי[[#This Row],[CycleNumber]]&gt;1,IF(OR(AND(O159=1,מרקובחצי[[#This Row],[עד ועד]]&gt;28),AND(P159=1),AND(Q159=1,מרקובחצי[[#This Row],[עד ועד]]&lt;32)),1,""),"")</f>
        <v/>
      </c>
      <c r="T160" s="19" t="str">
        <f>IF(מרקובחצי[[#This Row],[CycleNumber]]&gt;1,IF(AND(Q159=1,מרקובחצי[[#This Row],[עד ועד]]&gt;31),1,""),"")</f>
        <v/>
      </c>
      <c r="U160" s="19" t="str">
        <f>IF(מרקובחצי[[#This Row],[CycleNumber]]&gt;1,IF(AND(R159=1,מרקובחצי[[#This Row],[עד ועד]]&lt;29),1,IF(AND(U159=1,NOT(OR(מרקובחצי[[#This Row],[עד ועד]]&lt;J159,מרקובחצי[[#This Row],[עד ועד]]&gt;K159))),1,"")),"")</f>
        <v/>
      </c>
      <c r="V160" s="19" t="str">
        <f>IF(מרקובחצי[[#This Row],[CycleNumber]]&gt;1,IF(AND(SUM(R159:T159)=1,מרקובחצי[[#This Row],[עד ועד]]&gt;28,מרקובחצי[[#This Row],[עד ועד]]&lt;32),1,IF(OR(S159=1,AND(R159=1,מרקובחצי[[#This Row],[עד ועד]]&gt;28),AND(T159=1,מרקובחצי[[#This Row],[עד ועד]]&lt;32)),1,IF(AND(V159=1,NOT(OR(מרקובחצי[[#This Row],[עד ועד]]&lt;J159,מרקובחצי[[#This Row],[עד ועד]]&gt;K159))),1,""))),"")</f>
        <v/>
      </c>
      <c r="W160" s="19" t="str">
        <f>IF(מרקובחצי[[#This Row],[CycleNumber]]&gt;1,IF(AND(T159=1,מרקובחצי[[#This Row],[עד ועד]]&gt;31),1,IF(AND(W159=1,NOT(OR(מרקובחצי[[#This Row],[עד ועד]]&lt;J159,מרקובחצי[[#This Row],[עד ועד]]&gt;K159))),1,"")),"")</f>
        <v/>
      </c>
      <c r="X160" s="19" t="str">
        <f>IF(AND(מרקובחצי[[#This Row],[CycleNumber]]&lt;$B161,SUM(מרקובחצי[[#This Row],[11]],R161)=2),1,"")</f>
        <v/>
      </c>
      <c r="Y160" s="19">
        <f>IF(AND(מרקובחצי[[#This Row],[CycleNumber]]&lt;$B161,SUM(מרקובחצי[[#This Row],[11]],S161)=2),1,"")</f>
        <v>1</v>
      </c>
      <c r="Z160" s="19" t="str">
        <f>IF(AND(מרקובחצי[[#This Row],[CycleNumber]]&lt;$B161,SUM(מרקובחצי[[#This Row],[13]],S161)=2),1,"")</f>
        <v/>
      </c>
      <c r="AA160" s="19" t="str">
        <f>IF(AND(מרקובחצי[[#This Row],[CycleNumber]]&lt;$B161,SUM(מרקובחצי[[#This Row],[13]],T161)=2),1,"")</f>
        <v/>
      </c>
      <c r="AB160" s="19" t="str">
        <f>IF(AND(מרקובחצי[[#This Row],[CycleNumber]]&lt;$B161,SUM(מרקובחצי[[#This Row],[21]],U161)=2),1,"")</f>
        <v/>
      </c>
      <c r="AC160" s="19" t="str">
        <f>IF(AND(מרקובחצי[[#This Row],[CycleNumber]]&lt;$B161,SUM(מרקובחצי[[#This Row],[21]],V161)=2),1,"")</f>
        <v/>
      </c>
      <c r="AD160" s="19" t="str">
        <f>IF(AND(מרקובחצי[[#This Row],[CycleNumber]]&lt;$B161,SUM(מרקובחצי[[#This Row],[23]],V161)=2),1,"")</f>
        <v/>
      </c>
      <c r="AE160" s="19" t="str">
        <f>IF(AND(מרקובחצי[[#This Row],[CycleNumber]]&lt;$B161,SUM(מרקובחצי[[#This Row],[23]],W161)=2),1,"")</f>
        <v/>
      </c>
      <c r="AF160" s="19" t="str">
        <f>IF(AND(מרקובחצי[[#This Row],[CycleNumber]]&lt;$B161,SUM(מרקובחצי[[#This Row],[31]],O161)=2),1,"")</f>
        <v/>
      </c>
      <c r="AG160" s="19" t="str">
        <f>IF(AND(מרקובחצי[[#This Row],[CycleNumber]]&lt;$B161,SUM(מרקובחצי[[#This Row],[31]],P161)=2),1,"")</f>
        <v/>
      </c>
      <c r="AH160" s="19" t="str">
        <f>IF(AND(מרקובחצי[[#This Row],[CycleNumber]]&lt;$B161,SUM(מרקובחצי[[#This Row],[31]],Q161)=2),1,"")</f>
        <v/>
      </c>
      <c r="AI160" s="19" t="str">
        <f>IF(AND(מרקובחצי[[#This Row],[CycleNumber]]&lt;$B161,SUM(U160:U161)=2),1,"")</f>
        <v/>
      </c>
      <c r="AJ160" s="19" t="str">
        <f>IF(AND(מרקובחצי[[#This Row],[CycleNumber]]&lt;$B161,SUM(מרקובחצי[[#This Row],[32]],O161)=2),1,"")</f>
        <v/>
      </c>
      <c r="AK160" s="19" t="str">
        <f>IF(AND(מרקובחצי[[#This Row],[CycleNumber]]&lt;$B161,SUM(מרקובחצי[[#This Row],[32]],P161)=2),1,"")</f>
        <v/>
      </c>
      <c r="AL160" s="19" t="str">
        <f>IF(AND(מרקובחצי[[#This Row],[CycleNumber]]&lt;$B161,SUM(מרקובחצי[[#This Row],[32]],Q161)=2),1,"")</f>
        <v/>
      </c>
      <c r="AM160" s="19" t="str">
        <f>IF(AND(מרקובחצי[[#This Row],[CycleNumber]]&lt;$B161,SUM(V160:V161)=2),1,"")</f>
        <v/>
      </c>
      <c r="AN160" s="19" t="str">
        <f>IF(AND(מרקובחצי[[#This Row],[CycleNumber]]&lt;$B161,SUM(מרקובחצי[[#This Row],[33]],O161)=2),1,"")</f>
        <v/>
      </c>
      <c r="AO160" s="19" t="str">
        <f>IF(AND(מרקובחצי[[#This Row],[CycleNumber]]&lt;$B161,SUM(מרקובחצי[[#This Row],[33]],P161)=2),1,"")</f>
        <v/>
      </c>
      <c r="AP160" s="19" t="str">
        <f>IF(AND(מרקובחצי[[#This Row],[CycleNumber]]&lt;$B161,SUM(מרקובחצי[[#This Row],[33]],Q161)=2),1,"")</f>
        <v/>
      </c>
      <c r="AQ160" s="19" t="str">
        <f>IF(AND(מרקובחצי[[#This Row],[CycleNumber]]&lt;$B161,SUM(W160:W161)=2),1,"")</f>
        <v/>
      </c>
      <c r="AR160" s="19" t="str">
        <f>IF(AND(מרקובחצי[[#This Row],[CycleNumber]]&lt;$B161,SUM(מרקובחצי[[#This Row],[12]],S161)=2),1,"")</f>
        <v/>
      </c>
      <c r="AS160" s="19" t="str">
        <f>IF(AND(מרקובחצי[[#This Row],[CycleNumber]]&lt;$B161,SUM(מרקובחצי[[#This Row],[22]],V161)=2),1,"")</f>
        <v/>
      </c>
      <c r="AT160" s="21">
        <f>SUM(מרקובחצי[[#This Row],[11]:[33]])</f>
        <v>1</v>
      </c>
    </row>
    <row r="161" spans="1:46" ht="15.6" x14ac:dyDescent="0.25">
      <c r="A161" s="19" t="s">
        <v>18</v>
      </c>
      <c r="B161" s="19">
        <v>5</v>
      </c>
      <c r="C161" s="19">
        <v>28</v>
      </c>
      <c r="D161" s="19">
        <f>מרקובחצי[[#This Row],[LengthofCycle]]+1</f>
        <v>29</v>
      </c>
      <c r="E161" s="19" t="str">
        <f>IF(IFERROR(LOOKUP(מרקובחצי[[#This Row],[ClientID]],קביעויות[הפלגה]),FALSE)=מרקובחצי[[#This Row],[ClientID]],1,"")</f>
        <v/>
      </c>
      <c r="F161" s="19">
        <f>IF(IFERROR(LOOKUP(מרקובחצי[[#This Row],[ClientID]],סוגחציקבוע[S31]),FALSE)=מרקובחצי[[#This Row],[ClientID]],1,"")</f>
        <v>1</v>
      </c>
      <c r="G161" s="19" t="str">
        <f>IF(IFERROR(LOOKUP(מרקובחצי[[#This Row],[ClientID]],סוגחציקבוע[S32]),FALSE)=מרקובחצי[[#This Row],[ClientID]],1,"")</f>
        <v/>
      </c>
      <c r="H161" s="19" t="str">
        <f>IF(IFERROR(LOOKUP(מרקובחצי[[#This Row],[ClientID]],סוגחציקבוע[S33]),FALSE)=מרקובחצי[[#This Row],[ClientID]],1,"")</f>
        <v/>
      </c>
      <c r="I161" s="19" t="str">
        <f>IF(IFERROR(LOOKUP(מרקובחצי[[#This Row],[ClientID]],סוגחציקבוע[S32&amp;33]),FALSE)=מרקובחצי[[#This Row],[ClientID]],1,"")</f>
        <v/>
      </c>
      <c r="J161" s="19">
        <f>IF(SUM(מרקובחצי[[#This Row],[11]:[13]])=1,מרקובחצי[[#This Row],[עד ועד]],IF(SUM(R160:T161)=1,IF(מרקובחצי[[#This Row],[עד ועד]]&lt;J160,מרקובחצי[[#This Row],[עד ועד]],J160),J160))</f>
        <v>26</v>
      </c>
      <c r="K161" s="19">
        <f>IF(SUM(מרקובחצי[[#This Row],[11]:[13]])=1,מרקובחצי[[#This Row],[עד ועד]],IF(SUM(R160:T161)=1,IF(מרקובחצי[[#This Row],[עד ועד]]&gt;K160,מרקובחצי[[#This Row],[עד ועד]],K160),K160))</f>
        <v>29</v>
      </c>
      <c r="L161" s="19" t="str">
        <f>IF(AND(SUM(מרקובחצי[[#This Row],[31]:[33]])=1,SUM(U160:W160)=0),מרקובחצי[[#This Row],[מקס]]-מרקובחצי[[#This Row],[מינ]],"")</f>
        <v/>
      </c>
      <c r="M16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61" s="19" t="str">
        <f t="shared" si="2"/>
        <v>S11</v>
      </c>
      <c r="O161" s="19" t="str">
        <f>IF(מרקובחצי[[#This Row],[קבעה הפלגה?]]=1,"",IF(AND(מרקובחצי[[#This Row],[עד ועד]]&lt;29,OR(מרקובחצי[[#This Row],[CycleNumber]]=1,AND(U160=1,OR(מרקובחצי[[#This Row],[עד ועד]]&lt;J160,מרקובחצי[[#This Row],[עד ועד]]&gt;K160)),AND(V160=1,מרקובחצי[[#This Row],[עד ועד]]&lt;J160),W160=1)),1,""))</f>
        <v/>
      </c>
      <c r="P161" s="19" t="str">
        <f>IF(מרקובחצי[[#This Row],[קבעה הפלגה?]]=1,"",IF(AND(מרקובחצי[[#This Row],[עד ועד]]&gt;28,מרקובחצי[[#This Row],[עד ועד]]&lt;32,OR(מרקובחצי[[#This Row],[CycleNumber]]=1,AND(U160=1),AND(V160=1,OR(מרקובחצי[[#This Row],[עד ועד]]&lt;J160,מרקובחצי[[#This Row],[עד ועד]]&gt;K160)),W160=1)),1,""))</f>
        <v/>
      </c>
      <c r="Q161" s="19" t="str">
        <f>IF(מרקובחצי[[#This Row],[קבעה הפלגה?]]=1,"",IF(AND(מרקובחצי[[#This Row],[עד ועד]]&gt;31,OR(מרקובחצי[[#This Row],[CycleNumber]]=1,AND(U160=1),AND(V160=1,מרקובחצי[[#This Row],[עד ועד]]&gt;K160),AND(W160=1,OR(מרקובחצי[[#This Row],[עד ועד]]&gt;K160,מרקובחצי[[#This Row],[עד ועד]]&lt;J160)))),1,""))</f>
        <v/>
      </c>
      <c r="R161" s="19" t="str">
        <f>IF(מרקובחצי[[#This Row],[CycleNumber]]&gt;1,IF(AND(O160=1,מרקובחצי[[#This Row],[עד ועד]]&lt;29),1,""),"")</f>
        <v/>
      </c>
      <c r="S161" s="19">
        <f>IF(מרקובחצי[[#This Row],[CycleNumber]]&gt;1,IF(OR(AND(O160=1,מרקובחצי[[#This Row],[עד ועד]]&gt;28),AND(P160=1),AND(Q160=1,מרקובחצי[[#This Row],[עד ועד]]&lt;32)),1,""),"")</f>
        <v>1</v>
      </c>
      <c r="T161" s="19" t="str">
        <f>IF(מרקובחצי[[#This Row],[CycleNumber]]&gt;1,IF(AND(Q160=1,מרקובחצי[[#This Row],[עד ועד]]&gt;31),1,""),"")</f>
        <v/>
      </c>
      <c r="U161" s="19" t="str">
        <f>IF(מרקובחצי[[#This Row],[CycleNumber]]&gt;1,IF(AND(R160=1,מרקובחצי[[#This Row],[עד ועד]]&lt;29),1,IF(AND(U160=1,NOT(OR(מרקובחצי[[#This Row],[עד ועד]]&lt;J160,מרקובחצי[[#This Row],[עד ועד]]&gt;K160))),1,"")),"")</f>
        <v/>
      </c>
      <c r="V161" s="19" t="str">
        <f>IF(מרקובחצי[[#This Row],[CycleNumber]]&gt;1,IF(AND(SUM(R160:T160)=1,מרקובחצי[[#This Row],[עד ועד]]&gt;28,מרקובחצי[[#This Row],[עד ועד]]&lt;32),1,IF(OR(S160=1,AND(R160=1,מרקובחצי[[#This Row],[עד ועד]]&gt;28),AND(T160=1,מרקובחצי[[#This Row],[עד ועד]]&lt;32)),1,IF(AND(V160=1,NOT(OR(מרקובחצי[[#This Row],[עד ועד]]&lt;J160,מרקובחצי[[#This Row],[עד ועד]]&gt;K160))),1,""))),"")</f>
        <v/>
      </c>
      <c r="W161" s="19" t="str">
        <f>IF(מרקובחצי[[#This Row],[CycleNumber]]&gt;1,IF(AND(T160=1,מרקובחצי[[#This Row],[עד ועד]]&gt;31),1,IF(AND(W160=1,NOT(OR(מרקובחצי[[#This Row],[עד ועד]]&lt;J160,מרקובחצי[[#This Row],[עד ועד]]&gt;K160))),1,"")),"")</f>
        <v/>
      </c>
      <c r="X161" s="19" t="str">
        <f>IF(AND(מרקובחצי[[#This Row],[CycleNumber]]&lt;$B162,SUM(מרקובחצי[[#This Row],[11]],R162)=2),1,"")</f>
        <v/>
      </c>
      <c r="Y161" s="19" t="str">
        <f>IF(AND(מרקובחצי[[#This Row],[CycleNumber]]&lt;$B162,SUM(מרקובחצי[[#This Row],[11]],S162)=2),1,"")</f>
        <v/>
      </c>
      <c r="Z161" s="19" t="str">
        <f>IF(AND(מרקובחצי[[#This Row],[CycleNumber]]&lt;$B162,SUM(מרקובחצי[[#This Row],[13]],S162)=2),1,"")</f>
        <v/>
      </c>
      <c r="AA161" s="19" t="str">
        <f>IF(AND(מרקובחצי[[#This Row],[CycleNumber]]&lt;$B162,SUM(מרקובחצי[[#This Row],[13]],T162)=2),1,"")</f>
        <v/>
      </c>
      <c r="AB161" s="19" t="str">
        <f>IF(AND(מרקובחצי[[#This Row],[CycleNumber]]&lt;$B162,SUM(מרקובחצי[[#This Row],[21]],U162)=2),1,"")</f>
        <v/>
      </c>
      <c r="AC161" s="19" t="str">
        <f>IF(AND(מרקובחצי[[#This Row],[CycleNumber]]&lt;$B162,SUM(מרקובחצי[[#This Row],[21]],V162)=2),1,"")</f>
        <v/>
      </c>
      <c r="AD161" s="19" t="str">
        <f>IF(AND(מרקובחצי[[#This Row],[CycleNumber]]&lt;$B162,SUM(מרקובחצי[[#This Row],[23]],V162)=2),1,"")</f>
        <v/>
      </c>
      <c r="AE161" s="19" t="str">
        <f>IF(AND(מרקובחצי[[#This Row],[CycleNumber]]&lt;$B162,SUM(מרקובחצי[[#This Row],[23]],W162)=2),1,"")</f>
        <v/>
      </c>
      <c r="AF161" s="19" t="str">
        <f>IF(AND(מרקובחצי[[#This Row],[CycleNumber]]&lt;$B162,SUM(מרקובחצי[[#This Row],[31]],O162)=2),1,"")</f>
        <v/>
      </c>
      <c r="AG161" s="19" t="str">
        <f>IF(AND(מרקובחצי[[#This Row],[CycleNumber]]&lt;$B162,SUM(מרקובחצי[[#This Row],[31]],P162)=2),1,"")</f>
        <v/>
      </c>
      <c r="AH161" s="19" t="str">
        <f>IF(AND(מרקובחצי[[#This Row],[CycleNumber]]&lt;$B162,SUM(מרקובחצי[[#This Row],[31]],Q162)=2),1,"")</f>
        <v/>
      </c>
      <c r="AI161" s="19" t="str">
        <f>IF(AND(מרקובחצי[[#This Row],[CycleNumber]]&lt;$B162,SUM(U161:U162)=2),1,"")</f>
        <v/>
      </c>
      <c r="AJ161" s="19" t="str">
        <f>IF(AND(מרקובחצי[[#This Row],[CycleNumber]]&lt;$B162,SUM(מרקובחצי[[#This Row],[32]],O162)=2),1,"")</f>
        <v/>
      </c>
      <c r="AK161" s="19" t="str">
        <f>IF(AND(מרקובחצי[[#This Row],[CycleNumber]]&lt;$B162,SUM(מרקובחצי[[#This Row],[32]],P162)=2),1,"")</f>
        <v/>
      </c>
      <c r="AL161" s="19" t="str">
        <f>IF(AND(מרקובחצי[[#This Row],[CycleNumber]]&lt;$B162,SUM(מרקובחצי[[#This Row],[32]],Q162)=2),1,"")</f>
        <v/>
      </c>
      <c r="AM161" s="19" t="str">
        <f>IF(AND(מרקובחצי[[#This Row],[CycleNumber]]&lt;$B162,SUM(V161:V162)=2),1,"")</f>
        <v/>
      </c>
      <c r="AN161" s="19" t="str">
        <f>IF(AND(מרקובחצי[[#This Row],[CycleNumber]]&lt;$B162,SUM(מרקובחצי[[#This Row],[33]],O162)=2),1,"")</f>
        <v/>
      </c>
      <c r="AO161" s="19" t="str">
        <f>IF(AND(מרקובחצי[[#This Row],[CycleNumber]]&lt;$B162,SUM(מרקובחצי[[#This Row],[33]],P162)=2),1,"")</f>
        <v/>
      </c>
      <c r="AP161" s="19" t="str">
        <f>IF(AND(מרקובחצי[[#This Row],[CycleNumber]]&lt;$B162,SUM(מרקובחצי[[#This Row],[33]],Q162)=2),1,"")</f>
        <v/>
      </c>
      <c r="AQ161" s="19" t="str">
        <f>IF(AND(מרקובחצי[[#This Row],[CycleNumber]]&lt;$B162,SUM(W161:W162)=2),1,"")</f>
        <v/>
      </c>
      <c r="AR161" s="19" t="str">
        <f>IF(AND(מרקובחצי[[#This Row],[CycleNumber]]&lt;$B162,SUM(מרקובחצי[[#This Row],[12]],S162)=2),1,"")</f>
        <v/>
      </c>
      <c r="AS161" s="19">
        <f>IF(AND(מרקובחצי[[#This Row],[CycleNumber]]&lt;$B162,SUM(מרקובחצי[[#This Row],[22]],V162)=2),1,"")</f>
        <v>1</v>
      </c>
      <c r="AT161" s="21">
        <f>SUM(מרקובחצי[[#This Row],[11]:[33]])</f>
        <v>1</v>
      </c>
    </row>
    <row r="162" spans="1:46" ht="15.6" x14ac:dyDescent="0.25">
      <c r="A162" s="19" t="s">
        <v>18</v>
      </c>
      <c r="B162" s="19">
        <v>6</v>
      </c>
      <c r="C162" s="19">
        <v>33</v>
      </c>
      <c r="D162" s="19">
        <f>מרקובחצי[[#This Row],[LengthofCycle]]+1</f>
        <v>34</v>
      </c>
      <c r="E162" s="19" t="str">
        <f>IF(IFERROR(LOOKUP(מרקובחצי[[#This Row],[ClientID]],קביעויות[הפלגה]),FALSE)=מרקובחצי[[#This Row],[ClientID]],1,"")</f>
        <v/>
      </c>
      <c r="F162" s="19">
        <f>IF(IFERROR(LOOKUP(מרקובחצי[[#This Row],[ClientID]],סוגחציקבוע[S31]),FALSE)=מרקובחצי[[#This Row],[ClientID]],1,"")</f>
        <v>1</v>
      </c>
      <c r="G162" s="19" t="str">
        <f>IF(IFERROR(LOOKUP(מרקובחצי[[#This Row],[ClientID]],סוגחציקבוע[S32]),FALSE)=מרקובחצי[[#This Row],[ClientID]],1,"")</f>
        <v/>
      </c>
      <c r="H162" s="19" t="str">
        <f>IF(IFERROR(LOOKUP(מרקובחצי[[#This Row],[ClientID]],סוגחציקבוע[S33]),FALSE)=מרקובחצי[[#This Row],[ClientID]],1,"")</f>
        <v/>
      </c>
      <c r="I162" s="19" t="str">
        <f>IF(IFERROR(LOOKUP(מרקובחצי[[#This Row],[ClientID]],סוגחציקבוע[S32&amp;33]),FALSE)=מרקובחצי[[#This Row],[ClientID]],1,"")</f>
        <v/>
      </c>
      <c r="J162" s="19">
        <f>IF(SUM(מרקובחצי[[#This Row],[11]:[13]])=1,מרקובחצי[[#This Row],[עד ועד]],IF(SUM(R161:T162)=1,IF(מרקובחצי[[#This Row],[עד ועד]]&lt;J161,מרקובחצי[[#This Row],[עד ועד]],J161),J161))</f>
        <v>26</v>
      </c>
      <c r="K162" s="19">
        <f>IF(SUM(מרקובחצי[[#This Row],[11]:[13]])=1,מרקובחצי[[#This Row],[עד ועד]],IF(SUM(R161:T162)=1,IF(מרקובחצי[[#This Row],[עד ועד]]&gt;K161,מרקובחצי[[#This Row],[עד ועד]],K161),K161))</f>
        <v>34</v>
      </c>
      <c r="L162" s="19">
        <f>IF(AND(SUM(מרקובחצי[[#This Row],[31]:[33]])=1,SUM(U161:W161)=0),מרקובחצי[[#This Row],[מקס]]-מרקובחצי[[#This Row],[מינ]],"")</f>
        <v>8</v>
      </c>
      <c r="M16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62" s="19" t="str">
        <f t="shared" si="2"/>
        <v>S22</v>
      </c>
      <c r="O162" s="19" t="str">
        <f>IF(מרקובחצי[[#This Row],[קבעה הפלגה?]]=1,"",IF(AND(מרקובחצי[[#This Row],[עד ועד]]&lt;29,OR(מרקובחצי[[#This Row],[CycleNumber]]=1,AND(U161=1,OR(מרקובחצי[[#This Row],[עד ועד]]&lt;J161,מרקובחצי[[#This Row],[עד ועד]]&gt;K161)),AND(V161=1,מרקובחצי[[#This Row],[עד ועד]]&lt;J161),W161=1)),1,""))</f>
        <v/>
      </c>
      <c r="P162" s="19" t="str">
        <f>IF(מרקובחצי[[#This Row],[קבעה הפלגה?]]=1,"",IF(AND(מרקובחצי[[#This Row],[עד ועד]]&gt;28,מרקובחצי[[#This Row],[עד ועד]]&lt;32,OR(מרקובחצי[[#This Row],[CycleNumber]]=1,AND(U161=1),AND(V161=1,OR(מרקובחצי[[#This Row],[עד ועד]]&lt;J161,מרקובחצי[[#This Row],[עד ועד]]&gt;K161)),W161=1)),1,""))</f>
        <v/>
      </c>
      <c r="Q162" s="19" t="str">
        <f>IF(מרקובחצי[[#This Row],[קבעה הפלגה?]]=1,"",IF(AND(מרקובחצי[[#This Row],[עד ועד]]&gt;31,OR(מרקובחצי[[#This Row],[CycleNumber]]=1,AND(U161=1),AND(V161=1,מרקובחצי[[#This Row],[עד ועד]]&gt;K161),AND(W161=1,OR(מרקובחצי[[#This Row],[עד ועד]]&gt;K161,מרקובחצי[[#This Row],[עד ועד]]&lt;J161)))),1,""))</f>
        <v/>
      </c>
      <c r="R162" s="19" t="str">
        <f>IF(מרקובחצי[[#This Row],[CycleNumber]]&gt;1,IF(AND(O161=1,מרקובחצי[[#This Row],[עד ועד]]&lt;29),1,""),"")</f>
        <v/>
      </c>
      <c r="S162" s="19" t="str">
        <f>IF(מרקובחצי[[#This Row],[CycleNumber]]&gt;1,IF(OR(AND(O161=1,מרקובחצי[[#This Row],[עד ועד]]&gt;28),AND(P161=1),AND(Q161=1,מרקובחצי[[#This Row],[עד ועד]]&lt;32)),1,""),"")</f>
        <v/>
      </c>
      <c r="T162" s="19" t="str">
        <f>IF(מרקובחצי[[#This Row],[CycleNumber]]&gt;1,IF(AND(Q161=1,מרקובחצי[[#This Row],[עד ועד]]&gt;31),1,""),"")</f>
        <v/>
      </c>
      <c r="U162" s="19" t="str">
        <f>IF(מרקובחצי[[#This Row],[CycleNumber]]&gt;1,IF(AND(R161=1,מרקובחצי[[#This Row],[עד ועד]]&lt;29),1,IF(AND(U161=1,NOT(OR(מרקובחצי[[#This Row],[עד ועד]]&lt;J161,מרקובחצי[[#This Row],[עד ועד]]&gt;K161))),1,"")),"")</f>
        <v/>
      </c>
      <c r="V162" s="19">
        <f>IF(מרקובחצי[[#This Row],[CycleNumber]]&gt;1,IF(AND(SUM(R161:T161)=1,מרקובחצי[[#This Row],[עד ועד]]&gt;28,מרקובחצי[[#This Row],[עד ועד]]&lt;32),1,IF(OR(S161=1,AND(R161=1,מרקובחצי[[#This Row],[עד ועד]]&gt;28),AND(T161=1,מרקובחצי[[#This Row],[עד ועד]]&lt;32)),1,IF(AND(V161=1,NOT(OR(מרקובחצי[[#This Row],[עד ועד]]&lt;J161,מרקובחצי[[#This Row],[עד ועד]]&gt;K161))),1,""))),"")</f>
        <v>1</v>
      </c>
      <c r="W162" s="19" t="str">
        <f>IF(מרקובחצי[[#This Row],[CycleNumber]]&gt;1,IF(AND(T161=1,מרקובחצי[[#This Row],[עד ועד]]&gt;31),1,IF(AND(W161=1,NOT(OR(מרקובחצי[[#This Row],[עד ועד]]&lt;J161,מרקובחצי[[#This Row],[עד ועד]]&gt;K161))),1,"")),"")</f>
        <v/>
      </c>
      <c r="X162" s="19" t="str">
        <f>IF(AND(מרקובחצי[[#This Row],[CycleNumber]]&lt;$B163,SUM(מרקובחצי[[#This Row],[11]],R163)=2),1,"")</f>
        <v/>
      </c>
      <c r="Y162" s="19" t="str">
        <f>IF(AND(מרקובחצי[[#This Row],[CycleNumber]]&lt;$B163,SUM(מרקובחצי[[#This Row],[11]],S163)=2),1,"")</f>
        <v/>
      </c>
      <c r="Z162" s="19" t="str">
        <f>IF(AND(מרקובחצי[[#This Row],[CycleNumber]]&lt;$B163,SUM(מרקובחצי[[#This Row],[13]],S163)=2),1,"")</f>
        <v/>
      </c>
      <c r="AA162" s="19" t="str">
        <f>IF(AND(מרקובחצי[[#This Row],[CycleNumber]]&lt;$B163,SUM(מרקובחצי[[#This Row],[13]],T163)=2),1,"")</f>
        <v/>
      </c>
      <c r="AB162" s="19" t="str">
        <f>IF(AND(מרקובחצי[[#This Row],[CycleNumber]]&lt;$B163,SUM(מרקובחצי[[#This Row],[21]],U163)=2),1,"")</f>
        <v/>
      </c>
      <c r="AC162" s="19" t="str">
        <f>IF(AND(מרקובחצי[[#This Row],[CycleNumber]]&lt;$B163,SUM(מרקובחצי[[#This Row],[21]],V163)=2),1,"")</f>
        <v/>
      </c>
      <c r="AD162" s="19" t="str">
        <f>IF(AND(מרקובחצי[[#This Row],[CycleNumber]]&lt;$B163,SUM(מרקובחצי[[#This Row],[23]],V163)=2),1,"")</f>
        <v/>
      </c>
      <c r="AE162" s="19" t="str">
        <f>IF(AND(מרקובחצי[[#This Row],[CycleNumber]]&lt;$B163,SUM(מרקובחצי[[#This Row],[23]],W163)=2),1,"")</f>
        <v/>
      </c>
      <c r="AF162" s="19" t="str">
        <f>IF(AND(מרקובחצי[[#This Row],[CycleNumber]]&lt;$B163,SUM(מרקובחצי[[#This Row],[31]],O163)=2),1,"")</f>
        <v/>
      </c>
      <c r="AG162" s="19" t="str">
        <f>IF(AND(מרקובחצי[[#This Row],[CycleNumber]]&lt;$B163,SUM(מרקובחצי[[#This Row],[31]],P163)=2),1,"")</f>
        <v/>
      </c>
      <c r="AH162" s="19" t="str">
        <f>IF(AND(מרקובחצי[[#This Row],[CycleNumber]]&lt;$B163,SUM(מרקובחצי[[#This Row],[31]],Q163)=2),1,"")</f>
        <v/>
      </c>
      <c r="AI162" s="19" t="str">
        <f>IF(AND(מרקובחצי[[#This Row],[CycleNumber]]&lt;$B163,SUM(U162:U163)=2),1,"")</f>
        <v/>
      </c>
      <c r="AJ162" s="19" t="str">
        <f>IF(AND(מרקובחצי[[#This Row],[CycleNumber]]&lt;$B163,SUM(מרקובחצי[[#This Row],[32]],O163)=2),1,"")</f>
        <v/>
      </c>
      <c r="AK162" s="19" t="str">
        <f>IF(AND(מרקובחצי[[#This Row],[CycleNumber]]&lt;$B163,SUM(מרקובחצי[[#This Row],[32]],P163)=2),1,"")</f>
        <v/>
      </c>
      <c r="AL162" s="19" t="str">
        <f>IF(AND(מרקובחצי[[#This Row],[CycleNumber]]&lt;$B163,SUM(מרקובחצי[[#This Row],[32]],Q163)=2),1,"")</f>
        <v/>
      </c>
      <c r="AM162" s="19">
        <f>IF(AND(מרקובחצי[[#This Row],[CycleNumber]]&lt;$B163,SUM(V162:V163)=2),1,"")</f>
        <v>1</v>
      </c>
      <c r="AN162" s="19" t="str">
        <f>IF(AND(מרקובחצי[[#This Row],[CycleNumber]]&lt;$B163,SUM(מרקובחצי[[#This Row],[33]],O163)=2),1,"")</f>
        <v/>
      </c>
      <c r="AO162" s="19" t="str">
        <f>IF(AND(מרקובחצי[[#This Row],[CycleNumber]]&lt;$B163,SUM(מרקובחצי[[#This Row],[33]],P163)=2),1,"")</f>
        <v/>
      </c>
      <c r="AP162" s="19" t="str">
        <f>IF(AND(מרקובחצי[[#This Row],[CycleNumber]]&lt;$B163,SUM(מרקובחצי[[#This Row],[33]],Q163)=2),1,"")</f>
        <v/>
      </c>
      <c r="AQ162" s="19" t="str">
        <f>IF(AND(מרקובחצי[[#This Row],[CycleNumber]]&lt;$B163,SUM(W162:W163)=2),1,"")</f>
        <v/>
      </c>
      <c r="AR162" s="19" t="str">
        <f>IF(AND(מרקובחצי[[#This Row],[CycleNumber]]&lt;$B163,SUM(מרקובחצי[[#This Row],[12]],S163)=2),1,"")</f>
        <v/>
      </c>
      <c r="AS162" s="19" t="str">
        <f>IF(AND(מרקובחצי[[#This Row],[CycleNumber]]&lt;$B163,SUM(מרקובחצי[[#This Row],[22]],V163)=2),1,"")</f>
        <v/>
      </c>
      <c r="AT162" s="21">
        <f>SUM(מרקובחצי[[#This Row],[11]:[33]])</f>
        <v>1</v>
      </c>
    </row>
    <row r="163" spans="1:46" ht="15.6" x14ac:dyDescent="0.25">
      <c r="A163" s="19" t="s">
        <v>18</v>
      </c>
      <c r="B163" s="19">
        <v>7</v>
      </c>
      <c r="C163" s="19">
        <v>29</v>
      </c>
      <c r="D163" s="19">
        <f>מרקובחצי[[#This Row],[LengthofCycle]]+1</f>
        <v>30</v>
      </c>
      <c r="E163" s="19" t="str">
        <f>IF(IFERROR(LOOKUP(מרקובחצי[[#This Row],[ClientID]],קביעויות[הפלגה]),FALSE)=מרקובחצי[[#This Row],[ClientID]],1,"")</f>
        <v/>
      </c>
      <c r="F163" s="19">
        <f>IF(IFERROR(LOOKUP(מרקובחצי[[#This Row],[ClientID]],סוגחציקבוע[S31]),FALSE)=מרקובחצי[[#This Row],[ClientID]],1,"")</f>
        <v>1</v>
      </c>
      <c r="G163" s="19" t="str">
        <f>IF(IFERROR(LOOKUP(מרקובחצי[[#This Row],[ClientID]],סוגחציקבוע[S32]),FALSE)=מרקובחצי[[#This Row],[ClientID]],1,"")</f>
        <v/>
      </c>
      <c r="H163" s="19" t="str">
        <f>IF(IFERROR(LOOKUP(מרקובחצי[[#This Row],[ClientID]],סוגחציקבוע[S33]),FALSE)=מרקובחצי[[#This Row],[ClientID]],1,"")</f>
        <v/>
      </c>
      <c r="I163" s="19" t="str">
        <f>IF(IFERROR(LOOKUP(מרקובחצי[[#This Row],[ClientID]],סוגחציקבוע[S32&amp;33]),FALSE)=מרקובחצי[[#This Row],[ClientID]],1,"")</f>
        <v/>
      </c>
      <c r="J163" s="19">
        <f>IF(SUM(מרקובחצי[[#This Row],[11]:[13]])=1,מרקובחצי[[#This Row],[עד ועד]],IF(SUM(R162:T163)=1,IF(מרקובחצי[[#This Row],[עד ועד]]&lt;J162,מרקובחצי[[#This Row],[עד ועד]],J162),J162))</f>
        <v>26</v>
      </c>
      <c r="K163" s="19">
        <f>IF(SUM(מרקובחצי[[#This Row],[11]:[13]])=1,מרקובחצי[[#This Row],[עד ועד]],IF(SUM(R162:T163)=1,IF(מרקובחצי[[#This Row],[עד ועד]]&gt;K162,מרקובחצי[[#This Row],[עד ועד]],K162),K162))</f>
        <v>34</v>
      </c>
      <c r="L163" s="19" t="str">
        <f>IF(AND(SUM(מרקובחצי[[#This Row],[31]:[33]])=1,SUM(U162:W162)=0),מרקובחצי[[#This Row],[מקס]]-מרקובחצי[[#This Row],[מינ]],"")</f>
        <v/>
      </c>
      <c r="M16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63" s="19" t="str">
        <f t="shared" si="2"/>
        <v>S32</v>
      </c>
      <c r="O163" s="19" t="str">
        <f>IF(מרקובחצי[[#This Row],[קבעה הפלגה?]]=1,"",IF(AND(מרקובחצי[[#This Row],[עד ועד]]&lt;29,OR(מרקובחצי[[#This Row],[CycleNumber]]=1,AND(U162=1,OR(מרקובחצי[[#This Row],[עד ועד]]&lt;J162,מרקובחצי[[#This Row],[עד ועד]]&gt;K162)),AND(V162=1,מרקובחצי[[#This Row],[עד ועד]]&lt;J162),W162=1)),1,""))</f>
        <v/>
      </c>
      <c r="P163" s="19" t="str">
        <f>IF(מרקובחצי[[#This Row],[קבעה הפלגה?]]=1,"",IF(AND(מרקובחצי[[#This Row],[עד ועד]]&gt;28,מרקובחצי[[#This Row],[עד ועד]]&lt;32,OR(מרקובחצי[[#This Row],[CycleNumber]]=1,AND(U162=1),AND(V162=1,OR(מרקובחצי[[#This Row],[עד ועד]]&lt;J162,מרקובחצי[[#This Row],[עד ועד]]&gt;K162)),W162=1)),1,""))</f>
        <v/>
      </c>
      <c r="Q163" s="19" t="str">
        <f>IF(מרקובחצי[[#This Row],[קבעה הפלגה?]]=1,"",IF(AND(מרקובחצי[[#This Row],[עד ועד]]&gt;31,OR(מרקובחצי[[#This Row],[CycleNumber]]=1,AND(U162=1),AND(V162=1,מרקובחצי[[#This Row],[עד ועד]]&gt;K162),AND(W162=1,OR(מרקובחצי[[#This Row],[עד ועד]]&gt;K162,מרקובחצי[[#This Row],[עד ועד]]&lt;J162)))),1,""))</f>
        <v/>
      </c>
      <c r="R163" s="19" t="str">
        <f>IF(מרקובחצי[[#This Row],[CycleNumber]]&gt;1,IF(AND(O162=1,מרקובחצי[[#This Row],[עד ועד]]&lt;29),1,""),"")</f>
        <v/>
      </c>
      <c r="S163" s="19" t="str">
        <f>IF(מרקובחצי[[#This Row],[CycleNumber]]&gt;1,IF(OR(AND(O162=1,מרקובחצי[[#This Row],[עד ועד]]&gt;28),AND(P162=1),AND(Q162=1,מרקובחצי[[#This Row],[עד ועד]]&lt;32)),1,""),"")</f>
        <v/>
      </c>
      <c r="T163" s="19" t="str">
        <f>IF(מרקובחצי[[#This Row],[CycleNumber]]&gt;1,IF(AND(Q162=1,מרקובחצי[[#This Row],[עד ועד]]&gt;31),1,""),"")</f>
        <v/>
      </c>
      <c r="U163" s="19" t="str">
        <f>IF(מרקובחצי[[#This Row],[CycleNumber]]&gt;1,IF(AND(R162=1,מרקובחצי[[#This Row],[עד ועד]]&lt;29),1,IF(AND(U162=1,NOT(OR(מרקובחצי[[#This Row],[עד ועד]]&lt;J162,מרקובחצי[[#This Row],[עד ועד]]&gt;K162))),1,"")),"")</f>
        <v/>
      </c>
      <c r="V163" s="19">
        <f>IF(מרקובחצי[[#This Row],[CycleNumber]]&gt;1,IF(AND(SUM(R162:T162)=1,מרקובחצי[[#This Row],[עד ועד]]&gt;28,מרקובחצי[[#This Row],[עד ועד]]&lt;32),1,IF(OR(S162=1,AND(R162=1,מרקובחצי[[#This Row],[עד ועד]]&gt;28),AND(T162=1,מרקובחצי[[#This Row],[עד ועד]]&lt;32)),1,IF(AND(V162=1,NOT(OR(מרקובחצי[[#This Row],[עד ועד]]&lt;J162,מרקובחצי[[#This Row],[עד ועד]]&gt;K162))),1,""))),"")</f>
        <v>1</v>
      </c>
      <c r="W163" s="19" t="str">
        <f>IF(מרקובחצי[[#This Row],[CycleNumber]]&gt;1,IF(AND(T162=1,מרקובחצי[[#This Row],[עד ועד]]&gt;31),1,IF(AND(W162=1,NOT(OR(מרקובחצי[[#This Row],[עד ועד]]&lt;J162,מרקובחצי[[#This Row],[עד ועד]]&gt;K162))),1,"")),"")</f>
        <v/>
      </c>
      <c r="X163" s="19" t="str">
        <f>IF(AND(מרקובחצי[[#This Row],[CycleNumber]]&lt;$B164,SUM(מרקובחצי[[#This Row],[11]],R164)=2),1,"")</f>
        <v/>
      </c>
      <c r="Y163" s="19" t="str">
        <f>IF(AND(מרקובחצי[[#This Row],[CycleNumber]]&lt;$B164,SUM(מרקובחצי[[#This Row],[11]],S164)=2),1,"")</f>
        <v/>
      </c>
      <c r="Z163" s="19" t="str">
        <f>IF(AND(מרקובחצי[[#This Row],[CycleNumber]]&lt;$B164,SUM(מרקובחצי[[#This Row],[13]],S164)=2),1,"")</f>
        <v/>
      </c>
      <c r="AA163" s="19" t="str">
        <f>IF(AND(מרקובחצי[[#This Row],[CycleNumber]]&lt;$B164,SUM(מרקובחצי[[#This Row],[13]],T164)=2),1,"")</f>
        <v/>
      </c>
      <c r="AB163" s="19" t="str">
        <f>IF(AND(מרקובחצי[[#This Row],[CycleNumber]]&lt;$B164,SUM(מרקובחצי[[#This Row],[21]],U164)=2),1,"")</f>
        <v/>
      </c>
      <c r="AC163" s="19" t="str">
        <f>IF(AND(מרקובחצי[[#This Row],[CycleNumber]]&lt;$B164,SUM(מרקובחצי[[#This Row],[21]],V164)=2),1,"")</f>
        <v/>
      </c>
      <c r="AD163" s="19" t="str">
        <f>IF(AND(מרקובחצי[[#This Row],[CycleNumber]]&lt;$B164,SUM(מרקובחצי[[#This Row],[23]],V164)=2),1,"")</f>
        <v/>
      </c>
      <c r="AE163" s="19" t="str">
        <f>IF(AND(מרקובחצי[[#This Row],[CycleNumber]]&lt;$B164,SUM(מרקובחצי[[#This Row],[23]],W164)=2),1,"")</f>
        <v/>
      </c>
      <c r="AF163" s="19" t="str">
        <f>IF(AND(מרקובחצי[[#This Row],[CycleNumber]]&lt;$B164,SUM(מרקובחצי[[#This Row],[31]],O164)=2),1,"")</f>
        <v/>
      </c>
      <c r="AG163" s="19" t="str">
        <f>IF(AND(מרקובחצי[[#This Row],[CycleNumber]]&lt;$B164,SUM(מרקובחצי[[#This Row],[31]],P164)=2),1,"")</f>
        <v/>
      </c>
      <c r="AH163" s="19" t="str">
        <f>IF(AND(מרקובחצי[[#This Row],[CycleNumber]]&lt;$B164,SUM(מרקובחצי[[#This Row],[31]],Q164)=2),1,"")</f>
        <v/>
      </c>
      <c r="AI163" s="19" t="str">
        <f>IF(AND(מרקובחצי[[#This Row],[CycleNumber]]&lt;$B164,SUM(U163:U164)=2),1,"")</f>
        <v/>
      </c>
      <c r="AJ163" s="19">
        <f>IF(AND(מרקובחצי[[#This Row],[CycleNumber]]&lt;$B164,SUM(מרקובחצי[[#This Row],[32]],O164)=2),1,"")</f>
        <v>1</v>
      </c>
      <c r="AK163" s="19" t="str">
        <f>IF(AND(מרקובחצי[[#This Row],[CycleNumber]]&lt;$B164,SUM(מרקובחצי[[#This Row],[32]],P164)=2),1,"")</f>
        <v/>
      </c>
      <c r="AL163" s="19" t="str">
        <f>IF(AND(מרקובחצי[[#This Row],[CycleNumber]]&lt;$B164,SUM(מרקובחצי[[#This Row],[32]],Q164)=2),1,"")</f>
        <v/>
      </c>
      <c r="AM163" s="19" t="str">
        <f>IF(AND(מרקובחצי[[#This Row],[CycleNumber]]&lt;$B164,SUM(V163:V164)=2),1,"")</f>
        <v/>
      </c>
      <c r="AN163" s="19" t="str">
        <f>IF(AND(מרקובחצי[[#This Row],[CycleNumber]]&lt;$B164,SUM(מרקובחצי[[#This Row],[33]],O164)=2),1,"")</f>
        <v/>
      </c>
      <c r="AO163" s="19" t="str">
        <f>IF(AND(מרקובחצי[[#This Row],[CycleNumber]]&lt;$B164,SUM(מרקובחצי[[#This Row],[33]],P164)=2),1,"")</f>
        <v/>
      </c>
      <c r="AP163" s="19" t="str">
        <f>IF(AND(מרקובחצי[[#This Row],[CycleNumber]]&lt;$B164,SUM(מרקובחצי[[#This Row],[33]],Q164)=2),1,"")</f>
        <v/>
      </c>
      <c r="AQ163" s="19" t="str">
        <f>IF(AND(מרקובחצי[[#This Row],[CycleNumber]]&lt;$B164,SUM(W163:W164)=2),1,"")</f>
        <v/>
      </c>
      <c r="AR163" s="19" t="str">
        <f>IF(AND(מרקובחצי[[#This Row],[CycleNumber]]&lt;$B164,SUM(מרקובחצי[[#This Row],[12]],S164)=2),1,"")</f>
        <v/>
      </c>
      <c r="AS163" s="19" t="str">
        <f>IF(AND(מרקובחצי[[#This Row],[CycleNumber]]&lt;$B164,SUM(מרקובחצי[[#This Row],[22]],V164)=2),1,"")</f>
        <v/>
      </c>
      <c r="AT163" s="21">
        <f>SUM(מרקובחצי[[#This Row],[11]:[33]])</f>
        <v>1</v>
      </c>
    </row>
    <row r="164" spans="1:46" ht="15.6" x14ac:dyDescent="0.25">
      <c r="A164" s="19" t="s">
        <v>18</v>
      </c>
      <c r="B164" s="19">
        <v>8</v>
      </c>
      <c r="C164" s="19">
        <v>24</v>
      </c>
      <c r="D164" s="19">
        <f>מרקובחצי[[#This Row],[LengthofCycle]]+1</f>
        <v>25</v>
      </c>
      <c r="E164" s="19" t="str">
        <f>IF(IFERROR(LOOKUP(מרקובחצי[[#This Row],[ClientID]],קביעויות[הפלגה]),FALSE)=מרקובחצי[[#This Row],[ClientID]],1,"")</f>
        <v/>
      </c>
      <c r="F164" s="19">
        <f>IF(IFERROR(LOOKUP(מרקובחצי[[#This Row],[ClientID]],סוגחציקבוע[S31]),FALSE)=מרקובחצי[[#This Row],[ClientID]],1,"")</f>
        <v>1</v>
      </c>
      <c r="G164" s="19" t="str">
        <f>IF(IFERROR(LOOKUP(מרקובחצי[[#This Row],[ClientID]],סוגחציקבוע[S32]),FALSE)=מרקובחצי[[#This Row],[ClientID]],1,"")</f>
        <v/>
      </c>
      <c r="H164" s="19" t="str">
        <f>IF(IFERROR(LOOKUP(מרקובחצי[[#This Row],[ClientID]],סוגחציקבוע[S33]),FALSE)=מרקובחצי[[#This Row],[ClientID]],1,"")</f>
        <v/>
      </c>
      <c r="I164" s="19" t="str">
        <f>IF(IFERROR(LOOKUP(מרקובחצי[[#This Row],[ClientID]],סוגחציקבוע[S32&amp;33]),FALSE)=מרקובחצי[[#This Row],[ClientID]],1,"")</f>
        <v/>
      </c>
      <c r="J164" s="19">
        <f>IF(SUM(מרקובחצי[[#This Row],[11]:[13]])=1,מרקובחצי[[#This Row],[עד ועד]],IF(SUM(R163:T164)=1,IF(מרקובחצי[[#This Row],[עד ועד]]&lt;J163,מרקובחצי[[#This Row],[עד ועד]],J163),J163))</f>
        <v>25</v>
      </c>
      <c r="K164" s="19">
        <f>IF(SUM(מרקובחצי[[#This Row],[11]:[13]])=1,מרקובחצי[[#This Row],[עד ועד]],IF(SUM(R163:T164)=1,IF(מרקובחצי[[#This Row],[עד ועד]]&gt;K163,מרקובחצי[[#This Row],[עד ועד]],K163),K163))</f>
        <v>25</v>
      </c>
      <c r="L164" s="19" t="str">
        <f>IF(AND(SUM(מרקובחצי[[#This Row],[31]:[33]])=1,SUM(U163:W163)=0),מרקובחצי[[#This Row],[מקס]]-מרקובחצי[[#This Row],[מינ]],"")</f>
        <v/>
      </c>
      <c r="M16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64" s="19" t="str">
        <f t="shared" si="2"/>
        <v>S32</v>
      </c>
      <c r="O164" s="19">
        <f>IF(מרקובחצי[[#This Row],[קבעה הפלגה?]]=1,"",IF(AND(מרקובחצי[[#This Row],[עד ועד]]&lt;29,OR(מרקובחצי[[#This Row],[CycleNumber]]=1,AND(U163=1,OR(מרקובחצי[[#This Row],[עד ועד]]&lt;J163,מרקובחצי[[#This Row],[עד ועד]]&gt;K163)),AND(V163=1,מרקובחצי[[#This Row],[עד ועד]]&lt;J163),W163=1)),1,""))</f>
        <v>1</v>
      </c>
      <c r="P164" s="19" t="str">
        <f>IF(מרקובחצי[[#This Row],[קבעה הפלגה?]]=1,"",IF(AND(מרקובחצי[[#This Row],[עד ועד]]&gt;28,מרקובחצי[[#This Row],[עד ועד]]&lt;32,OR(מרקובחצי[[#This Row],[CycleNumber]]=1,AND(U163=1),AND(V163=1,OR(מרקובחצי[[#This Row],[עד ועד]]&lt;J163,מרקובחצי[[#This Row],[עד ועד]]&gt;K163)),W163=1)),1,""))</f>
        <v/>
      </c>
      <c r="Q164" s="19" t="str">
        <f>IF(מרקובחצי[[#This Row],[קבעה הפלגה?]]=1,"",IF(AND(מרקובחצי[[#This Row],[עד ועד]]&gt;31,OR(מרקובחצי[[#This Row],[CycleNumber]]=1,AND(U163=1),AND(V163=1,מרקובחצי[[#This Row],[עד ועד]]&gt;K163),AND(W163=1,OR(מרקובחצי[[#This Row],[עד ועד]]&gt;K163,מרקובחצי[[#This Row],[עד ועד]]&lt;J163)))),1,""))</f>
        <v/>
      </c>
      <c r="R164" s="19" t="str">
        <f>IF(מרקובחצי[[#This Row],[CycleNumber]]&gt;1,IF(AND(O163=1,מרקובחצי[[#This Row],[עד ועד]]&lt;29),1,""),"")</f>
        <v/>
      </c>
      <c r="S164" s="19" t="str">
        <f>IF(מרקובחצי[[#This Row],[CycleNumber]]&gt;1,IF(OR(AND(O163=1,מרקובחצי[[#This Row],[עד ועד]]&gt;28),AND(P163=1),AND(Q163=1,מרקובחצי[[#This Row],[עד ועד]]&lt;32)),1,""),"")</f>
        <v/>
      </c>
      <c r="T164" s="19" t="str">
        <f>IF(מרקובחצי[[#This Row],[CycleNumber]]&gt;1,IF(AND(Q163=1,מרקובחצי[[#This Row],[עד ועד]]&gt;31),1,""),"")</f>
        <v/>
      </c>
      <c r="U164" s="19" t="str">
        <f>IF(מרקובחצי[[#This Row],[CycleNumber]]&gt;1,IF(AND(R163=1,מרקובחצי[[#This Row],[עד ועד]]&lt;29),1,IF(AND(U163=1,NOT(OR(מרקובחצי[[#This Row],[עד ועד]]&lt;J163,מרקובחצי[[#This Row],[עד ועד]]&gt;K163))),1,"")),"")</f>
        <v/>
      </c>
      <c r="V164" s="19" t="str">
        <f>IF(מרקובחצי[[#This Row],[CycleNumber]]&gt;1,IF(AND(SUM(R163:T163)=1,מרקובחצי[[#This Row],[עד ועד]]&gt;28,מרקובחצי[[#This Row],[עד ועד]]&lt;32),1,IF(OR(S163=1,AND(R163=1,מרקובחצי[[#This Row],[עד ועד]]&gt;28),AND(T163=1,מרקובחצי[[#This Row],[עד ועד]]&lt;32)),1,IF(AND(V163=1,NOT(OR(מרקובחצי[[#This Row],[עד ועד]]&lt;J163,מרקובחצי[[#This Row],[עד ועד]]&gt;K163))),1,""))),"")</f>
        <v/>
      </c>
      <c r="W164" s="19" t="str">
        <f>IF(מרקובחצי[[#This Row],[CycleNumber]]&gt;1,IF(AND(T163=1,מרקובחצי[[#This Row],[עד ועד]]&gt;31),1,IF(AND(W163=1,NOT(OR(מרקובחצי[[#This Row],[עד ועד]]&lt;J163,מרקובחצי[[#This Row],[עד ועד]]&gt;K163))),1,"")),"")</f>
        <v/>
      </c>
      <c r="X164" s="19">
        <f>IF(AND(מרקובחצי[[#This Row],[CycleNumber]]&lt;$B165,SUM(מרקובחצי[[#This Row],[11]],R165)=2),1,"")</f>
        <v>1</v>
      </c>
      <c r="Y164" s="19" t="str">
        <f>IF(AND(מרקובחצי[[#This Row],[CycleNumber]]&lt;$B165,SUM(מרקובחצי[[#This Row],[11]],S165)=2),1,"")</f>
        <v/>
      </c>
      <c r="Z164" s="19" t="str">
        <f>IF(AND(מרקובחצי[[#This Row],[CycleNumber]]&lt;$B165,SUM(מרקובחצי[[#This Row],[13]],S165)=2),1,"")</f>
        <v/>
      </c>
      <c r="AA164" s="19" t="str">
        <f>IF(AND(מרקובחצי[[#This Row],[CycleNumber]]&lt;$B165,SUM(מרקובחצי[[#This Row],[13]],T165)=2),1,"")</f>
        <v/>
      </c>
      <c r="AB164" s="19" t="str">
        <f>IF(AND(מרקובחצי[[#This Row],[CycleNumber]]&lt;$B165,SUM(מרקובחצי[[#This Row],[21]],U165)=2),1,"")</f>
        <v/>
      </c>
      <c r="AC164" s="19" t="str">
        <f>IF(AND(מרקובחצי[[#This Row],[CycleNumber]]&lt;$B165,SUM(מרקובחצי[[#This Row],[21]],V165)=2),1,"")</f>
        <v/>
      </c>
      <c r="AD164" s="19" t="str">
        <f>IF(AND(מרקובחצי[[#This Row],[CycleNumber]]&lt;$B165,SUM(מרקובחצי[[#This Row],[23]],V165)=2),1,"")</f>
        <v/>
      </c>
      <c r="AE164" s="19" t="str">
        <f>IF(AND(מרקובחצי[[#This Row],[CycleNumber]]&lt;$B165,SUM(מרקובחצי[[#This Row],[23]],W165)=2),1,"")</f>
        <v/>
      </c>
      <c r="AF164" s="19" t="str">
        <f>IF(AND(מרקובחצי[[#This Row],[CycleNumber]]&lt;$B165,SUM(מרקובחצי[[#This Row],[31]],O165)=2),1,"")</f>
        <v/>
      </c>
      <c r="AG164" s="19" t="str">
        <f>IF(AND(מרקובחצי[[#This Row],[CycleNumber]]&lt;$B165,SUM(מרקובחצי[[#This Row],[31]],P165)=2),1,"")</f>
        <v/>
      </c>
      <c r="AH164" s="19" t="str">
        <f>IF(AND(מרקובחצי[[#This Row],[CycleNumber]]&lt;$B165,SUM(מרקובחצי[[#This Row],[31]],Q165)=2),1,"")</f>
        <v/>
      </c>
      <c r="AI164" s="19" t="str">
        <f>IF(AND(מרקובחצי[[#This Row],[CycleNumber]]&lt;$B165,SUM(U164:U165)=2),1,"")</f>
        <v/>
      </c>
      <c r="AJ164" s="19" t="str">
        <f>IF(AND(מרקובחצי[[#This Row],[CycleNumber]]&lt;$B165,SUM(מרקובחצי[[#This Row],[32]],O165)=2),1,"")</f>
        <v/>
      </c>
      <c r="AK164" s="19" t="str">
        <f>IF(AND(מרקובחצי[[#This Row],[CycleNumber]]&lt;$B165,SUM(מרקובחצי[[#This Row],[32]],P165)=2),1,"")</f>
        <v/>
      </c>
      <c r="AL164" s="19" t="str">
        <f>IF(AND(מרקובחצי[[#This Row],[CycleNumber]]&lt;$B165,SUM(מרקובחצי[[#This Row],[32]],Q165)=2),1,"")</f>
        <v/>
      </c>
      <c r="AM164" s="19" t="str">
        <f>IF(AND(מרקובחצי[[#This Row],[CycleNumber]]&lt;$B165,SUM(V164:V165)=2),1,"")</f>
        <v/>
      </c>
      <c r="AN164" s="19" t="str">
        <f>IF(AND(מרקובחצי[[#This Row],[CycleNumber]]&lt;$B165,SUM(מרקובחצי[[#This Row],[33]],O165)=2),1,"")</f>
        <v/>
      </c>
      <c r="AO164" s="19" t="str">
        <f>IF(AND(מרקובחצי[[#This Row],[CycleNumber]]&lt;$B165,SUM(מרקובחצי[[#This Row],[33]],P165)=2),1,"")</f>
        <v/>
      </c>
      <c r="AP164" s="19" t="str">
        <f>IF(AND(מרקובחצי[[#This Row],[CycleNumber]]&lt;$B165,SUM(מרקובחצי[[#This Row],[33]],Q165)=2),1,"")</f>
        <v/>
      </c>
      <c r="AQ164" s="19" t="str">
        <f>IF(AND(מרקובחצי[[#This Row],[CycleNumber]]&lt;$B165,SUM(W164:W165)=2),1,"")</f>
        <v/>
      </c>
      <c r="AR164" s="19" t="str">
        <f>IF(AND(מרקובחצי[[#This Row],[CycleNumber]]&lt;$B165,SUM(מרקובחצי[[#This Row],[12]],S165)=2),1,"")</f>
        <v/>
      </c>
      <c r="AS164" s="19" t="str">
        <f>IF(AND(מרקובחצי[[#This Row],[CycleNumber]]&lt;$B165,SUM(מרקובחצי[[#This Row],[22]],V165)=2),1,"")</f>
        <v/>
      </c>
      <c r="AT164" s="21">
        <f>SUM(מרקובחצי[[#This Row],[11]:[33]])</f>
        <v>1</v>
      </c>
    </row>
    <row r="165" spans="1:46" ht="15.6" x14ac:dyDescent="0.25">
      <c r="A165" s="19" t="s">
        <v>18</v>
      </c>
      <c r="B165" s="19">
        <v>9</v>
      </c>
      <c r="C165" s="19">
        <v>27</v>
      </c>
      <c r="D165" s="19">
        <f>מרקובחצי[[#This Row],[LengthofCycle]]+1</f>
        <v>28</v>
      </c>
      <c r="E165" s="19" t="str">
        <f>IF(IFERROR(LOOKUP(מרקובחצי[[#This Row],[ClientID]],קביעויות[הפלגה]),FALSE)=מרקובחצי[[#This Row],[ClientID]],1,"")</f>
        <v/>
      </c>
      <c r="F165" s="19">
        <f>IF(IFERROR(LOOKUP(מרקובחצי[[#This Row],[ClientID]],סוגחציקבוע[S31]),FALSE)=מרקובחצי[[#This Row],[ClientID]],1,"")</f>
        <v>1</v>
      </c>
      <c r="G165" s="19" t="str">
        <f>IF(IFERROR(LOOKUP(מרקובחצי[[#This Row],[ClientID]],סוגחציקבוע[S32]),FALSE)=מרקובחצי[[#This Row],[ClientID]],1,"")</f>
        <v/>
      </c>
      <c r="H165" s="19" t="str">
        <f>IF(IFERROR(LOOKUP(מרקובחצי[[#This Row],[ClientID]],סוגחציקבוע[S33]),FALSE)=מרקובחצי[[#This Row],[ClientID]],1,"")</f>
        <v/>
      </c>
      <c r="I165" s="19" t="str">
        <f>IF(IFERROR(LOOKUP(מרקובחצי[[#This Row],[ClientID]],סוגחציקבוע[S32&amp;33]),FALSE)=מרקובחצי[[#This Row],[ClientID]],1,"")</f>
        <v/>
      </c>
      <c r="J165" s="19">
        <f>IF(SUM(מרקובחצי[[#This Row],[11]:[13]])=1,מרקובחצי[[#This Row],[עד ועד]],IF(SUM(R164:T165)=1,IF(מרקובחצי[[#This Row],[עד ועד]]&lt;J164,מרקובחצי[[#This Row],[עד ועד]],J164),J164))</f>
        <v>25</v>
      </c>
      <c r="K165" s="19">
        <f>IF(SUM(מרקובחצי[[#This Row],[11]:[13]])=1,מרקובחצי[[#This Row],[עד ועד]],IF(SUM(R164:T165)=1,IF(מרקובחצי[[#This Row],[עד ועד]]&gt;K164,מרקובחצי[[#This Row],[עד ועד]],K164),K164))</f>
        <v>28</v>
      </c>
      <c r="L165" s="19" t="str">
        <f>IF(AND(SUM(מרקובחצי[[#This Row],[31]:[33]])=1,SUM(U164:W164)=0),מרקובחצי[[#This Row],[מקס]]-מרקובחצי[[#This Row],[מינ]],"")</f>
        <v/>
      </c>
      <c r="M16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165" s="19" t="str">
        <f t="shared" si="2"/>
        <v>S11</v>
      </c>
      <c r="O165" s="19" t="str">
        <f>IF(מרקובחצי[[#This Row],[קבעה הפלגה?]]=1,"",IF(AND(מרקובחצי[[#This Row],[עד ועד]]&lt;29,OR(מרקובחצי[[#This Row],[CycleNumber]]=1,AND(U164=1,OR(מרקובחצי[[#This Row],[עד ועד]]&lt;J164,מרקובחצי[[#This Row],[עד ועד]]&gt;K164)),AND(V164=1,מרקובחצי[[#This Row],[עד ועד]]&lt;J164),W164=1)),1,""))</f>
        <v/>
      </c>
      <c r="P165" s="19" t="str">
        <f>IF(מרקובחצי[[#This Row],[קבעה הפלגה?]]=1,"",IF(AND(מרקובחצי[[#This Row],[עד ועד]]&gt;28,מרקובחצי[[#This Row],[עד ועד]]&lt;32,OR(מרקובחצי[[#This Row],[CycleNumber]]=1,AND(U164=1),AND(V164=1,OR(מרקובחצי[[#This Row],[עד ועד]]&lt;J164,מרקובחצי[[#This Row],[עד ועד]]&gt;K164)),W164=1)),1,""))</f>
        <v/>
      </c>
      <c r="Q165" s="19" t="str">
        <f>IF(מרקובחצי[[#This Row],[קבעה הפלגה?]]=1,"",IF(AND(מרקובחצי[[#This Row],[עד ועד]]&gt;31,OR(מרקובחצי[[#This Row],[CycleNumber]]=1,AND(U164=1),AND(V164=1,מרקובחצי[[#This Row],[עד ועד]]&gt;K164),AND(W164=1,OR(מרקובחצי[[#This Row],[עד ועד]]&gt;K164,מרקובחצי[[#This Row],[עד ועד]]&lt;J164)))),1,""))</f>
        <v/>
      </c>
      <c r="R165" s="19">
        <f>IF(מרקובחצי[[#This Row],[CycleNumber]]&gt;1,IF(AND(O164=1,מרקובחצי[[#This Row],[עד ועד]]&lt;29),1,""),"")</f>
        <v>1</v>
      </c>
      <c r="S165" s="19" t="str">
        <f>IF(מרקובחצי[[#This Row],[CycleNumber]]&gt;1,IF(OR(AND(O164=1,מרקובחצי[[#This Row],[עד ועד]]&gt;28),AND(P164=1),AND(Q164=1,מרקובחצי[[#This Row],[עד ועד]]&lt;32)),1,""),"")</f>
        <v/>
      </c>
      <c r="T165" s="19" t="str">
        <f>IF(מרקובחצי[[#This Row],[CycleNumber]]&gt;1,IF(AND(Q164=1,מרקובחצי[[#This Row],[עד ועד]]&gt;31),1,""),"")</f>
        <v/>
      </c>
      <c r="U165" s="19" t="str">
        <f>IF(מרקובחצי[[#This Row],[CycleNumber]]&gt;1,IF(AND(R164=1,מרקובחצי[[#This Row],[עד ועד]]&lt;29),1,IF(AND(U164=1,NOT(OR(מרקובחצי[[#This Row],[עד ועד]]&lt;J164,מרקובחצי[[#This Row],[עד ועד]]&gt;K164))),1,"")),"")</f>
        <v/>
      </c>
      <c r="V165" s="19" t="str">
        <f>IF(מרקובחצי[[#This Row],[CycleNumber]]&gt;1,IF(AND(SUM(R164:T164)=1,מרקובחצי[[#This Row],[עד ועד]]&gt;28,מרקובחצי[[#This Row],[עד ועד]]&lt;32),1,IF(OR(S164=1,AND(R164=1,מרקובחצי[[#This Row],[עד ועד]]&gt;28),AND(T164=1,מרקובחצי[[#This Row],[עד ועד]]&lt;32)),1,IF(AND(V164=1,NOT(OR(מרקובחצי[[#This Row],[עד ועד]]&lt;J164,מרקובחצי[[#This Row],[עד ועד]]&gt;K164))),1,""))),"")</f>
        <v/>
      </c>
      <c r="W165" s="19" t="str">
        <f>IF(מרקובחצי[[#This Row],[CycleNumber]]&gt;1,IF(AND(T164=1,מרקובחצי[[#This Row],[עד ועד]]&gt;31),1,IF(AND(W164=1,NOT(OR(מרקובחצי[[#This Row],[עד ועד]]&lt;J164,מרקובחצי[[#This Row],[עד ועד]]&gt;K164))),1,"")),"")</f>
        <v/>
      </c>
      <c r="X165" s="19" t="str">
        <f>IF(AND(מרקובחצי[[#This Row],[CycleNumber]]&lt;$B166,SUM(מרקובחצי[[#This Row],[11]],R166)=2),1,"")</f>
        <v/>
      </c>
      <c r="Y165" s="19" t="str">
        <f>IF(AND(מרקובחצי[[#This Row],[CycleNumber]]&lt;$B166,SUM(מרקובחצי[[#This Row],[11]],S166)=2),1,"")</f>
        <v/>
      </c>
      <c r="Z165" s="19" t="str">
        <f>IF(AND(מרקובחצי[[#This Row],[CycleNumber]]&lt;$B166,SUM(מרקובחצי[[#This Row],[13]],S166)=2),1,"")</f>
        <v/>
      </c>
      <c r="AA165" s="19" t="str">
        <f>IF(AND(מרקובחצי[[#This Row],[CycleNumber]]&lt;$B166,SUM(מרקובחצי[[#This Row],[13]],T166)=2),1,"")</f>
        <v/>
      </c>
      <c r="AB165" s="19">
        <f>IF(AND(מרקובחצי[[#This Row],[CycleNumber]]&lt;$B166,SUM(מרקובחצי[[#This Row],[21]],U166)=2),1,"")</f>
        <v>1</v>
      </c>
      <c r="AC165" s="19" t="str">
        <f>IF(AND(מרקובחצי[[#This Row],[CycleNumber]]&lt;$B166,SUM(מרקובחצי[[#This Row],[21]],V166)=2),1,"")</f>
        <v/>
      </c>
      <c r="AD165" s="19" t="str">
        <f>IF(AND(מרקובחצי[[#This Row],[CycleNumber]]&lt;$B166,SUM(מרקובחצי[[#This Row],[23]],V166)=2),1,"")</f>
        <v/>
      </c>
      <c r="AE165" s="19" t="str">
        <f>IF(AND(מרקובחצי[[#This Row],[CycleNumber]]&lt;$B166,SUM(מרקובחצי[[#This Row],[23]],W166)=2),1,"")</f>
        <v/>
      </c>
      <c r="AF165" s="19" t="str">
        <f>IF(AND(מרקובחצי[[#This Row],[CycleNumber]]&lt;$B166,SUM(מרקובחצי[[#This Row],[31]],O166)=2),1,"")</f>
        <v/>
      </c>
      <c r="AG165" s="19" t="str">
        <f>IF(AND(מרקובחצי[[#This Row],[CycleNumber]]&lt;$B166,SUM(מרקובחצי[[#This Row],[31]],P166)=2),1,"")</f>
        <v/>
      </c>
      <c r="AH165" s="19" t="str">
        <f>IF(AND(מרקובחצי[[#This Row],[CycleNumber]]&lt;$B166,SUM(מרקובחצי[[#This Row],[31]],Q166)=2),1,"")</f>
        <v/>
      </c>
      <c r="AI165" s="19" t="str">
        <f>IF(AND(מרקובחצי[[#This Row],[CycleNumber]]&lt;$B166,SUM(U165:U166)=2),1,"")</f>
        <v/>
      </c>
      <c r="AJ165" s="19" t="str">
        <f>IF(AND(מרקובחצי[[#This Row],[CycleNumber]]&lt;$B166,SUM(מרקובחצי[[#This Row],[32]],O166)=2),1,"")</f>
        <v/>
      </c>
      <c r="AK165" s="19" t="str">
        <f>IF(AND(מרקובחצי[[#This Row],[CycleNumber]]&lt;$B166,SUM(מרקובחצי[[#This Row],[32]],P166)=2),1,"")</f>
        <v/>
      </c>
      <c r="AL165" s="19" t="str">
        <f>IF(AND(מרקובחצי[[#This Row],[CycleNumber]]&lt;$B166,SUM(מרקובחצי[[#This Row],[32]],Q166)=2),1,"")</f>
        <v/>
      </c>
      <c r="AM165" s="19" t="str">
        <f>IF(AND(מרקובחצי[[#This Row],[CycleNumber]]&lt;$B166,SUM(V165:V166)=2),1,"")</f>
        <v/>
      </c>
      <c r="AN165" s="19" t="str">
        <f>IF(AND(מרקובחצי[[#This Row],[CycleNumber]]&lt;$B166,SUM(מרקובחצי[[#This Row],[33]],O166)=2),1,"")</f>
        <v/>
      </c>
      <c r="AO165" s="19" t="str">
        <f>IF(AND(מרקובחצי[[#This Row],[CycleNumber]]&lt;$B166,SUM(מרקובחצי[[#This Row],[33]],P166)=2),1,"")</f>
        <v/>
      </c>
      <c r="AP165" s="19" t="str">
        <f>IF(AND(מרקובחצי[[#This Row],[CycleNumber]]&lt;$B166,SUM(מרקובחצי[[#This Row],[33]],Q166)=2),1,"")</f>
        <v/>
      </c>
      <c r="AQ165" s="19" t="str">
        <f>IF(AND(מרקובחצי[[#This Row],[CycleNumber]]&lt;$B166,SUM(W165:W166)=2),1,"")</f>
        <v/>
      </c>
      <c r="AR165" s="19" t="str">
        <f>IF(AND(מרקובחצי[[#This Row],[CycleNumber]]&lt;$B166,SUM(מרקובחצי[[#This Row],[12]],S166)=2),1,"")</f>
        <v/>
      </c>
      <c r="AS165" s="19" t="str">
        <f>IF(AND(מרקובחצי[[#This Row],[CycleNumber]]&lt;$B166,SUM(מרקובחצי[[#This Row],[22]],V166)=2),1,"")</f>
        <v/>
      </c>
      <c r="AT165" s="21">
        <f>SUM(מרקובחצי[[#This Row],[11]:[33]])</f>
        <v>1</v>
      </c>
    </row>
    <row r="166" spans="1:46" ht="15.6" x14ac:dyDescent="0.25">
      <c r="A166" s="19" t="s">
        <v>18</v>
      </c>
      <c r="B166" s="19">
        <v>10</v>
      </c>
      <c r="C166" s="19">
        <v>25</v>
      </c>
      <c r="D166" s="19">
        <f>מרקובחצי[[#This Row],[LengthofCycle]]+1</f>
        <v>26</v>
      </c>
      <c r="E166" s="19" t="str">
        <f>IF(IFERROR(LOOKUP(מרקובחצי[[#This Row],[ClientID]],קביעויות[הפלגה]),FALSE)=מרקובחצי[[#This Row],[ClientID]],1,"")</f>
        <v/>
      </c>
      <c r="F166" s="19">
        <f>IF(IFERROR(LOOKUP(מרקובחצי[[#This Row],[ClientID]],סוגחציקבוע[S31]),FALSE)=מרקובחצי[[#This Row],[ClientID]],1,"")</f>
        <v>1</v>
      </c>
      <c r="G166" s="19" t="str">
        <f>IF(IFERROR(LOOKUP(מרקובחצי[[#This Row],[ClientID]],סוגחציקבוע[S32]),FALSE)=מרקובחצי[[#This Row],[ClientID]],1,"")</f>
        <v/>
      </c>
      <c r="H166" s="19" t="str">
        <f>IF(IFERROR(LOOKUP(מרקובחצי[[#This Row],[ClientID]],סוגחציקבוע[S33]),FALSE)=מרקובחצי[[#This Row],[ClientID]],1,"")</f>
        <v/>
      </c>
      <c r="I166" s="19" t="str">
        <f>IF(IFERROR(LOOKUP(מרקובחצי[[#This Row],[ClientID]],סוגחציקבוע[S32&amp;33]),FALSE)=מרקובחצי[[#This Row],[ClientID]],1,"")</f>
        <v/>
      </c>
      <c r="J166" s="19">
        <f>IF(SUM(מרקובחצי[[#This Row],[11]:[13]])=1,מרקובחצי[[#This Row],[עד ועד]],IF(SUM(R165:T166)=1,IF(מרקובחצי[[#This Row],[עד ועד]]&lt;J165,מרקובחצי[[#This Row],[עד ועד]],J165),J165))</f>
        <v>25</v>
      </c>
      <c r="K166" s="19">
        <f>IF(SUM(מרקובחצי[[#This Row],[11]:[13]])=1,מרקובחצי[[#This Row],[עד ועד]],IF(SUM(R165:T166)=1,IF(מרקובחצי[[#This Row],[עד ועד]]&gt;K165,מרקובחצי[[#This Row],[עד ועד]],K165),K165))</f>
        <v>28</v>
      </c>
      <c r="L166" s="19">
        <f>IF(AND(SUM(מרקובחצי[[#This Row],[31]:[33]])=1,SUM(U165:W165)=0),מרקובחצי[[#This Row],[מקס]]-מרקובחצי[[#This Row],[מינ]],"")</f>
        <v>3</v>
      </c>
      <c r="M16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166" s="19" t="str">
        <f t="shared" si="2"/>
        <v>S21</v>
      </c>
      <c r="O166" s="19" t="str">
        <f>IF(מרקובחצי[[#This Row],[קבעה הפלגה?]]=1,"",IF(AND(מרקובחצי[[#This Row],[עד ועד]]&lt;29,OR(מרקובחצי[[#This Row],[CycleNumber]]=1,AND(U165=1,OR(מרקובחצי[[#This Row],[עד ועד]]&lt;J165,מרקובחצי[[#This Row],[עד ועד]]&gt;K165)),AND(V165=1,מרקובחצי[[#This Row],[עד ועד]]&lt;J165),W165=1)),1,""))</f>
        <v/>
      </c>
      <c r="P166" s="19" t="str">
        <f>IF(מרקובחצי[[#This Row],[קבעה הפלגה?]]=1,"",IF(AND(מרקובחצי[[#This Row],[עד ועד]]&gt;28,מרקובחצי[[#This Row],[עד ועד]]&lt;32,OR(מרקובחצי[[#This Row],[CycleNumber]]=1,AND(U165=1),AND(V165=1,OR(מרקובחצי[[#This Row],[עד ועד]]&lt;J165,מרקובחצי[[#This Row],[עד ועד]]&gt;K165)),W165=1)),1,""))</f>
        <v/>
      </c>
      <c r="Q166" s="19" t="str">
        <f>IF(מרקובחצי[[#This Row],[קבעה הפלגה?]]=1,"",IF(AND(מרקובחצי[[#This Row],[עד ועד]]&gt;31,OR(מרקובחצי[[#This Row],[CycleNumber]]=1,AND(U165=1),AND(V165=1,מרקובחצי[[#This Row],[עד ועד]]&gt;K165),AND(W165=1,OR(מרקובחצי[[#This Row],[עד ועד]]&gt;K165,מרקובחצי[[#This Row],[עד ועד]]&lt;J165)))),1,""))</f>
        <v/>
      </c>
      <c r="R166" s="19" t="str">
        <f>IF(מרקובחצי[[#This Row],[CycleNumber]]&gt;1,IF(AND(O165=1,מרקובחצי[[#This Row],[עד ועד]]&lt;29),1,""),"")</f>
        <v/>
      </c>
      <c r="S166" s="19" t="str">
        <f>IF(מרקובחצי[[#This Row],[CycleNumber]]&gt;1,IF(OR(AND(O165=1,מרקובחצי[[#This Row],[עד ועד]]&gt;28),AND(P165=1),AND(Q165=1,מרקובחצי[[#This Row],[עד ועד]]&lt;32)),1,""),"")</f>
        <v/>
      </c>
      <c r="T166" s="19" t="str">
        <f>IF(מרקובחצי[[#This Row],[CycleNumber]]&gt;1,IF(AND(Q165=1,מרקובחצי[[#This Row],[עד ועד]]&gt;31),1,""),"")</f>
        <v/>
      </c>
      <c r="U166" s="19">
        <f>IF(מרקובחצי[[#This Row],[CycleNumber]]&gt;1,IF(AND(R165=1,מרקובחצי[[#This Row],[עד ועד]]&lt;29),1,IF(AND(U165=1,NOT(OR(מרקובחצי[[#This Row],[עד ועד]]&lt;J165,מרקובחצי[[#This Row],[עד ועד]]&gt;K165))),1,"")),"")</f>
        <v>1</v>
      </c>
      <c r="V166" s="19" t="str">
        <f>IF(מרקובחצי[[#This Row],[CycleNumber]]&gt;1,IF(AND(SUM(R165:T165)=1,מרקובחצי[[#This Row],[עד ועד]]&gt;28,מרקובחצי[[#This Row],[עד ועד]]&lt;32),1,IF(OR(S165=1,AND(R165=1,מרקובחצי[[#This Row],[עד ועד]]&gt;28),AND(T165=1,מרקובחצי[[#This Row],[עד ועד]]&lt;32)),1,IF(AND(V165=1,NOT(OR(מרקובחצי[[#This Row],[עד ועד]]&lt;J165,מרקובחצי[[#This Row],[עד ועד]]&gt;K165))),1,""))),"")</f>
        <v/>
      </c>
      <c r="W166" s="19" t="str">
        <f>IF(מרקובחצי[[#This Row],[CycleNumber]]&gt;1,IF(AND(T165=1,מרקובחצי[[#This Row],[עד ועד]]&gt;31),1,IF(AND(W165=1,NOT(OR(מרקובחצי[[#This Row],[עד ועד]]&lt;J165,מרקובחצי[[#This Row],[עד ועד]]&gt;K165))),1,"")),"")</f>
        <v/>
      </c>
      <c r="X166" s="19" t="str">
        <f>IF(AND(מרקובחצי[[#This Row],[CycleNumber]]&lt;$B167,SUM(מרקובחצי[[#This Row],[11]],R167)=2),1,"")</f>
        <v/>
      </c>
      <c r="Y166" s="19" t="str">
        <f>IF(AND(מרקובחצי[[#This Row],[CycleNumber]]&lt;$B167,SUM(מרקובחצי[[#This Row],[11]],S167)=2),1,"")</f>
        <v/>
      </c>
      <c r="Z166" s="19" t="str">
        <f>IF(AND(מרקובחצי[[#This Row],[CycleNumber]]&lt;$B167,SUM(מרקובחצי[[#This Row],[13]],S167)=2),1,"")</f>
        <v/>
      </c>
      <c r="AA166" s="19" t="str">
        <f>IF(AND(מרקובחצי[[#This Row],[CycleNumber]]&lt;$B167,SUM(מרקובחצי[[#This Row],[13]],T167)=2),1,"")</f>
        <v/>
      </c>
      <c r="AB166" s="19" t="str">
        <f>IF(AND(מרקובחצי[[#This Row],[CycleNumber]]&lt;$B167,SUM(מרקובחצי[[#This Row],[21]],U167)=2),1,"")</f>
        <v/>
      </c>
      <c r="AC166" s="19" t="str">
        <f>IF(AND(מרקובחצי[[#This Row],[CycleNumber]]&lt;$B167,SUM(מרקובחצי[[#This Row],[21]],V167)=2),1,"")</f>
        <v/>
      </c>
      <c r="AD166" s="19" t="str">
        <f>IF(AND(מרקובחצי[[#This Row],[CycleNumber]]&lt;$B167,SUM(מרקובחצי[[#This Row],[23]],V167)=2),1,"")</f>
        <v/>
      </c>
      <c r="AE166" s="19" t="str">
        <f>IF(AND(מרקובחצי[[#This Row],[CycleNumber]]&lt;$B167,SUM(מרקובחצי[[#This Row],[23]],W167)=2),1,"")</f>
        <v/>
      </c>
      <c r="AF166" s="19" t="str">
        <f>IF(AND(מרקובחצי[[#This Row],[CycleNumber]]&lt;$B167,SUM(מרקובחצי[[#This Row],[31]],O167)=2),1,"")</f>
        <v/>
      </c>
      <c r="AG166" s="19" t="str">
        <f>IF(AND(מרקובחצי[[#This Row],[CycleNumber]]&lt;$B167,SUM(מרקובחצי[[#This Row],[31]],P167)=2),1,"")</f>
        <v/>
      </c>
      <c r="AH166" s="19" t="str">
        <f>IF(AND(מרקובחצי[[#This Row],[CycleNumber]]&lt;$B167,SUM(מרקובחצי[[#This Row],[31]],Q167)=2),1,"")</f>
        <v/>
      </c>
      <c r="AI166" s="19">
        <f>IF(AND(מרקובחצי[[#This Row],[CycleNumber]]&lt;$B167,SUM(U166:U167)=2),1,"")</f>
        <v>1</v>
      </c>
      <c r="AJ166" s="19" t="str">
        <f>IF(AND(מרקובחצי[[#This Row],[CycleNumber]]&lt;$B167,SUM(מרקובחצי[[#This Row],[32]],O167)=2),1,"")</f>
        <v/>
      </c>
      <c r="AK166" s="19" t="str">
        <f>IF(AND(מרקובחצי[[#This Row],[CycleNumber]]&lt;$B167,SUM(מרקובחצי[[#This Row],[32]],P167)=2),1,"")</f>
        <v/>
      </c>
      <c r="AL166" s="19" t="str">
        <f>IF(AND(מרקובחצי[[#This Row],[CycleNumber]]&lt;$B167,SUM(מרקובחצי[[#This Row],[32]],Q167)=2),1,"")</f>
        <v/>
      </c>
      <c r="AM166" s="19" t="str">
        <f>IF(AND(מרקובחצי[[#This Row],[CycleNumber]]&lt;$B167,SUM(V166:V167)=2),1,"")</f>
        <v/>
      </c>
      <c r="AN166" s="19" t="str">
        <f>IF(AND(מרקובחצי[[#This Row],[CycleNumber]]&lt;$B167,SUM(מרקובחצי[[#This Row],[33]],O167)=2),1,"")</f>
        <v/>
      </c>
      <c r="AO166" s="19" t="str">
        <f>IF(AND(מרקובחצי[[#This Row],[CycleNumber]]&lt;$B167,SUM(מרקובחצי[[#This Row],[33]],P167)=2),1,"")</f>
        <v/>
      </c>
      <c r="AP166" s="19" t="str">
        <f>IF(AND(מרקובחצי[[#This Row],[CycleNumber]]&lt;$B167,SUM(מרקובחצי[[#This Row],[33]],Q167)=2),1,"")</f>
        <v/>
      </c>
      <c r="AQ166" s="19" t="str">
        <f>IF(AND(מרקובחצי[[#This Row],[CycleNumber]]&lt;$B167,SUM(W166:W167)=2),1,"")</f>
        <v/>
      </c>
      <c r="AR166" s="19" t="str">
        <f>IF(AND(מרקובחצי[[#This Row],[CycleNumber]]&lt;$B167,SUM(מרקובחצי[[#This Row],[12]],S167)=2),1,"")</f>
        <v/>
      </c>
      <c r="AS166" s="19" t="str">
        <f>IF(AND(מרקובחצי[[#This Row],[CycleNumber]]&lt;$B167,SUM(מרקובחצי[[#This Row],[22]],V167)=2),1,"")</f>
        <v/>
      </c>
      <c r="AT166" s="21">
        <f>SUM(מרקובחצי[[#This Row],[11]:[33]])</f>
        <v>1</v>
      </c>
    </row>
    <row r="167" spans="1:46" ht="15.6" x14ac:dyDescent="0.25">
      <c r="A167" s="19" t="s">
        <v>18</v>
      </c>
      <c r="B167" s="19">
        <v>11</v>
      </c>
      <c r="C167" s="19">
        <v>27</v>
      </c>
      <c r="D167" s="19">
        <f>מרקובחצי[[#This Row],[LengthofCycle]]+1</f>
        <v>28</v>
      </c>
      <c r="E167" s="19" t="str">
        <f>IF(IFERROR(LOOKUP(מרקובחצי[[#This Row],[ClientID]],קביעויות[הפלגה]),FALSE)=מרקובחצי[[#This Row],[ClientID]],1,"")</f>
        <v/>
      </c>
      <c r="F167" s="19">
        <f>IF(IFERROR(LOOKUP(מרקובחצי[[#This Row],[ClientID]],סוגחציקבוע[S31]),FALSE)=מרקובחצי[[#This Row],[ClientID]],1,"")</f>
        <v>1</v>
      </c>
      <c r="G167" s="19" t="str">
        <f>IF(IFERROR(LOOKUP(מרקובחצי[[#This Row],[ClientID]],סוגחציקבוע[S32]),FALSE)=מרקובחצי[[#This Row],[ClientID]],1,"")</f>
        <v/>
      </c>
      <c r="H167" s="19" t="str">
        <f>IF(IFERROR(LOOKUP(מרקובחצי[[#This Row],[ClientID]],סוגחציקבוע[S33]),FALSE)=מרקובחצי[[#This Row],[ClientID]],1,"")</f>
        <v/>
      </c>
      <c r="I167" s="19" t="str">
        <f>IF(IFERROR(LOOKUP(מרקובחצי[[#This Row],[ClientID]],סוגחציקבוע[S32&amp;33]),FALSE)=מרקובחצי[[#This Row],[ClientID]],1,"")</f>
        <v/>
      </c>
      <c r="J167" s="19">
        <f>IF(SUM(מרקובחצי[[#This Row],[11]:[13]])=1,מרקובחצי[[#This Row],[עד ועד]],IF(SUM(R166:T167)=1,IF(מרקובחצי[[#This Row],[עד ועד]]&lt;J166,מרקובחצי[[#This Row],[עד ועד]],J166),J166))</f>
        <v>25</v>
      </c>
      <c r="K167" s="19">
        <f>IF(SUM(מרקובחצי[[#This Row],[11]:[13]])=1,מרקובחצי[[#This Row],[עד ועד]],IF(SUM(R166:T167)=1,IF(מרקובחצי[[#This Row],[עד ועד]]&gt;K166,מרקובחצי[[#This Row],[עד ועד]],K166),K166))</f>
        <v>28</v>
      </c>
      <c r="L167" s="19" t="str">
        <f>IF(AND(SUM(מרקובחצי[[#This Row],[31]:[33]])=1,SUM(U166:W166)=0),מרקובחצי[[#This Row],[מקס]]-מרקובחצי[[#This Row],[מינ]],"")</f>
        <v/>
      </c>
      <c r="M16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167" s="19" t="str">
        <f t="shared" si="2"/>
        <v>S31</v>
      </c>
      <c r="O167" s="19" t="str">
        <f>IF(מרקובחצי[[#This Row],[קבעה הפלגה?]]=1,"",IF(AND(מרקובחצי[[#This Row],[עד ועד]]&lt;29,OR(מרקובחצי[[#This Row],[CycleNumber]]=1,AND(U166=1,OR(מרקובחצי[[#This Row],[עד ועד]]&lt;J166,מרקובחצי[[#This Row],[עד ועד]]&gt;K166)),AND(V166=1,מרקובחצי[[#This Row],[עד ועד]]&lt;J166),W166=1)),1,""))</f>
        <v/>
      </c>
      <c r="P167" s="19" t="str">
        <f>IF(מרקובחצי[[#This Row],[קבעה הפלגה?]]=1,"",IF(AND(מרקובחצי[[#This Row],[עד ועד]]&gt;28,מרקובחצי[[#This Row],[עד ועד]]&lt;32,OR(מרקובחצי[[#This Row],[CycleNumber]]=1,AND(U166=1),AND(V166=1,OR(מרקובחצי[[#This Row],[עד ועד]]&lt;J166,מרקובחצי[[#This Row],[עד ועד]]&gt;K166)),W166=1)),1,""))</f>
        <v/>
      </c>
      <c r="Q167" s="19" t="str">
        <f>IF(מרקובחצי[[#This Row],[קבעה הפלגה?]]=1,"",IF(AND(מרקובחצי[[#This Row],[עד ועד]]&gt;31,OR(מרקובחצי[[#This Row],[CycleNumber]]=1,AND(U166=1),AND(V166=1,מרקובחצי[[#This Row],[עד ועד]]&gt;K166),AND(W166=1,OR(מרקובחצי[[#This Row],[עד ועד]]&gt;K166,מרקובחצי[[#This Row],[עד ועד]]&lt;J166)))),1,""))</f>
        <v/>
      </c>
      <c r="R167" s="19" t="str">
        <f>IF(מרקובחצי[[#This Row],[CycleNumber]]&gt;1,IF(AND(O166=1,מרקובחצי[[#This Row],[עד ועד]]&lt;29),1,""),"")</f>
        <v/>
      </c>
      <c r="S167" s="19" t="str">
        <f>IF(מרקובחצי[[#This Row],[CycleNumber]]&gt;1,IF(OR(AND(O166=1,מרקובחצי[[#This Row],[עד ועד]]&gt;28),AND(P166=1),AND(Q166=1,מרקובחצי[[#This Row],[עד ועד]]&lt;32)),1,""),"")</f>
        <v/>
      </c>
      <c r="T167" s="19" t="str">
        <f>IF(מרקובחצי[[#This Row],[CycleNumber]]&gt;1,IF(AND(Q166=1,מרקובחצי[[#This Row],[עד ועד]]&gt;31),1,""),"")</f>
        <v/>
      </c>
      <c r="U167" s="19">
        <f>IF(מרקובחצי[[#This Row],[CycleNumber]]&gt;1,IF(AND(R166=1,מרקובחצי[[#This Row],[עד ועד]]&lt;29),1,IF(AND(U166=1,NOT(OR(מרקובחצי[[#This Row],[עד ועד]]&lt;J166,מרקובחצי[[#This Row],[עד ועד]]&gt;K166))),1,"")),"")</f>
        <v>1</v>
      </c>
      <c r="V167" s="19" t="str">
        <f>IF(מרקובחצי[[#This Row],[CycleNumber]]&gt;1,IF(AND(SUM(R166:T166)=1,מרקובחצי[[#This Row],[עד ועד]]&gt;28,מרקובחצי[[#This Row],[עד ועד]]&lt;32),1,IF(OR(S166=1,AND(R166=1,מרקובחצי[[#This Row],[עד ועד]]&gt;28),AND(T166=1,מרקובחצי[[#This Row],[עד ועד]]&lt;32)),1,IF(AND(V166=1,NOT(OR(מרקובחצי[[#This Row],[עד ועד]]&lt;J166,מרקובחצי[[#This Row],[עד ועד]]&gt;K166))),1,""))),"")</f>
        <v/>
      </c>
      <c r="W167" s="19" t="str">
        <f>IF(מרקובחצי[[#This Row],[CycleNumber]]&gt;1,IF(AND(T166=1,מרקובחצי[[#This Row],[עד ועד]]&gt;31),1,IF(AND(W166=1,NOT(OR(מרקובחצי[[#This Row],[עד ועד]]&lt;J166,מרקובחצי[[#This Row],[עד ועד]]&gt;K166))),1,"")),"")</f>
        <v/>
      </c>
      <c r="X167" s="19" t="str">
        <f>IF(AND(מרקובחצי[[#This Row],[CycleNumber]]&lt;$B168,SUM(מרקובחצי[[#This Row],[11]],R168)=2),1,"")</f>
        <v/>
      </c>
      <c r="Y167" s="19" t="str">
        <f>IF(AND(מרקובחצי[[#This Row],[CycleNumber]]&lt;$B168,SUM(מרקובחצי[[#This Row],[11]],S168)=2),1,"")</f>
        <v/>
      </c>
      <c r="Z167" s="19" t="str">
        <f>IF(AND(מרקובחצי[[#This Row],[CycleNumber]]&lt;$B168,SUM(מרקובחצי[[#This Row],[13]],S168)=2),1,"")</f>
        <v/>
      </c>
      <c r="AA167" s="19" t="str">
        <f>IF(AND(מרקובחצי[[#This Row],[CycleNumber]]&lt;$B168,SUM(מרקובחצי[[#This Row],[13]],T168)=2),1,"")</f>
        <v/>
      </c>
      <c r="AB167" s="19" t="str">
        <f>IF(AND(מרקובחצי[[#This Row],[CycleNumber]]&lt;$B168,SUM(מרקובחצי[[#This Row],[21]],U168)=2),1,"")</f>
        <v/>
      </c>
      <c r="AC167" s="19" t="str">
        <f>IF(AND(מרקובחצי[[#This Row],[CycleNumber]]&lt;$B168,SUM(מרקובחצי[[#This Row],[21]],V168)=2),1,"")</f>
        <v/>
      </c>
      <c r="AD167" s="19" t="str">
        <f>IF(AND(מרקובחצי[[#This Row],[CycleNumber]]&lt;$B168,SUM(מרקובחצי[[#This Row],[23]],V168)=2),1,"")</f>
        <v/>
      </c>
      <c r="AE167" s="19" t="str">
        <f>IF(AND(מרקובחצי[[#This Row],[CycleNumber]]&lt;$B168,SUM(מרקובחצי[[#This Row],[23]],W168)=2),1,"")</f>
        <v/>
      </c>
      <c r="AF167" s="19" t="str">
        <f>IF(AND(מרקובחצי[[#This Row],[CycleNumber]]&lt;$B168,SUM(מרקובחצי[[#This Row],[31]],O168)=2),1,"")</f>
        <v/>
      </c>
      <c r="AG167" s="19" t="str">
        <f>IF(AND(מרקובחצי[[#This Row],[CycleNumber]]&lt;$B168,SUM(מרקובחצי[[#This Row],[31]],P168)=2),1,"")</f>
        <v/>
      </c>
      <c r="AH167" s="19" t="str">
        <f>IF(AND(מרקובחצי[[#This Row],[CycleNumber]]&lt;$B168,SUM(מרקובחצי[[#This Row],[31]],Q168)=2),1,"")</f>
        <v/>
      </c>
      <c r="AI167" s="19">
        <f>IF(AND(מרקובחצי[[#This Row],[CycleNumber]]&lt;$B168,SUM(U167:U168)=2),1,"")</f>
        <v>1</v>
      </c>
      <c r="AJ167" s="19" t="str">
        <f>IF(AND(מרקובחצי[[#This Row],[CycleNumber]]&lt;$B168,SUM(מרקובחצי[[#This Row],[32]],O168)=2),1,"")</f>
        <v/>
      </c>
      <c r="AK167" s="19" t="str">
        <f>IF(AND(מרקובחצי[[#This Row],[CycleNumber]]&lt;$B168,SUM(מרקובחצי[[#This Row],[32]],P168)=2),1,"")</f>
        <v/>
      </c>
      <c r="AL167" s="19" t="str">
        <f>IF(AND(מרקובחצי[[#This Row],[CycleNumber]]&lt;$B168,SUM(מרקובחצי[[#This Row],[32]],Q168)=2),1,"")</f>
        <v/>
      </c>
      <c r="AM167" s="19" t="str">
        <f>IF(AND(מרקובחצי[[#This Row],[CycleNumber]]&lt;$B168,SUM(V167:V168)=2),1,"")</f>
        <v/>
      </c>
      <c r="AN167" s="19" t="str">
        <f>IF(AND(מרקובחצי[[#This Row],[CycleNumber]]&lt;$B168,SUM(מרקובחצי[[#This Row],[33]],O168)=2),1,"")</f>
        <v/>
      </c>
      <c r="AO167" s="19" t="str">
        <f>IF(AND(מרקובחצי[[#This Row],[CycleNumber]]&lt;$B168,SUM(מרקובחצי[[#This Row],[33]],P168)=2),1,"")</f>
        <v/>
      </c>
      <c r="AP167" s="19" t="str">
        <f>IF(AND(מרקובחצי[[#This Row],[CycleNumber]]&lt;$B168,SUM(מרקובחצי[[#This Row],[33]],Q168)=2),1,"")</f>
        <v/>
      </c>
      <c r="AQ167" s="19" t="str">
        <f>IF(AND(מרקובחצי[[#This Row],[CycleNumber]]&lt;$B168,SUM(W167:W168)=2),1,"")</f>
        <v/>
      </c>
      <c r="AR167" s="19" t="str">
        <f>IF(AND(מרקובחצי[[#This Row],[CycleNumber]]&lt;$B168,SUM(מרקובחצי[[#This Row],[12]],S168)=2),1,"")</f>
        <v/>
      </c>
      <c r="AS167" s="19" t="str">
        <f>IF(AND(מרקובחצי[[#This Row],[CycleNumber]]&lt;$B168,SUM(מרקובחצי[[#This Row],[22]],V168)=2),1,"")</f>
        <v/>
      </c>
      <c r="AT167" s="21">
        <f>SUM(מרקובחצי[[#This Row],[11]:[33]])</f>
        <v>1</v>
      </c>
    </row>
    <row r="168" spans="1:46" ht="15.6" x14ac:dyDescent="0.25">
      <c r="A168" s="19" t="s">
        <v>18</v>
      </c>
      <c r="B168" s="19">
        <v>12</v>
      </c>
      <c r="C168" s="19">
        <v>26</v>
      </c>
      <c r="D168" s="19">
        <f>מרקובחצי[[#This Row],[LengthofCycle]]+1</f>
        <v>27</v>
      </c>
      <c r="E168" s="19" t="str">
        <f>IF(IFERROR(LOOKUP(מרקובחצי[[#This Row],[ClientID]],קביעויות[הפלגה]),FALSE)=מרקובחצי[[#This Row],[ClientID]],1,"")</f>
        <v/>
      </c>
      <c r="F168" s="19">
        <f>IF(IFERROR(LOOKUP(מרקובחצי[[#This Row],[ClientID]],סוגחציקבוע[S31]),FALSE)=מרקובחצי[[#This Row],[ClientID]],1,"")</f>
        <v>1</v>
      </c>
      <c r="G168" s="19" t="str">
        <f>IF(IFERROR(LOOKUP(מרקובחצי[[#This Row],[ClientID]],סוגחציקבוע[S32]),FALSE)=מרקובחצי[[#This Row],[ClientID]],1,"")</f>
        <v/>
      </c>
      <c r="H168" s="19" t="str">
        <f>IF(IFERROR(LOOKUP(מרקובחצי[[#This Row],[ClientID]],סוגחציקבוע[S33]),FALSE)=מרקובחצי[[#This Row],[ClientID]],1,"")</f>
        <v/>
      </c>
      <c r="I168" s="19" t="str">
        <f>IF(IFERROR(LOOKUP(מרקובחצי[[#This Row],[ClientID]],סוגחציקבוע[S32&amp;33]),FALSE)=מרקובחצי[[#This Row],[ClientID]],1,"")</f>
        <v/>
      </c>
      <c r="J168" s="19">
        <f>IF(SUM(מרקובחצי[[#This Row],[11]:[13]])=1,מרקובחצי[[#This Row],[עד ועד]],IF(SUM(R167:T168)=1,IF(מרקובחצי[[#This Row],[עד ועד]]&lt;J167,מרקובחצי[[#This Row],[עד ועד]],J167),J167))</f>
        <v>25</v>
      </c>
      <c r="K168" s="19">
        <f>IF(SUM(מרקובחצי[[#This Row],[11]:[13]])=1,מרקובחצי[[#This Row],[עד ועד]],IF(SUM(R167:T168)=1,IF(מרקובחצי[[#This Row],[עד ועד]]&gt;K167,מרקובחצי[[#This Row],[עד ועד]],K167),K167))</f>
        <v>28</v>
      </c>
      <c r="L168" s="19" t="str">
        <f>IF(AND(SUM(מרקובחצי[[#This Row],[31]:[33]])=1,SUM(U167:W167)=0),מרקובחצי[[#This Row],[מקס]]-מרקובחצי[[#This Row],[מינ]],"")</f>
        <v/>
      </c>
      <c r="M16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168" s="19" t="str">
        <f t="shared" si="2"/>
        <v>S31</v>
      </c>
      <c r="O168" s="19" t="str">
        <f>IF(מרקובחצי[[#This Row],[קבעה הפלגה?]]=1,"",IF(AND(מרקובחצי[[#This Row],[עד ועד]]&lt;29,OR(מרקובחצי[[#This Row],[CycleNumber]]=1,AND(U167=1,OR(מרקובחצי[[#This Row],[עד ועד]]&lt;J167,מרקובחצי[[#This Row],[עד ועד]]&gt;K167)),AND(V167=1,מרקובחצי[[#This Row],[עד ועד]]&lt;J167),W167=1)),1,""))</f>
        <v/>
      </c>
      <c r="P168" s="19" t="str">
        <f>IF(מרקובחצי[[#This Row],[קבעה הפלגה?]]=1,"",IF(AND(מרקובחצי[[#This Row],[עד ועד]]&gt;28,מרקובחצי[[#This Row],[עד ועד]]&lt;32,OR(מרקובחצי[[#This Row],[CycleNumber]]=1,AND(U167=1),AND(V167=1,OR(מרקובחצי[[#This Row],[עד ועד]]&lt;J167,מרקובחצי[[#This Row],[עד ועד]]&gt;K167)),W167=1)),1,""))</f>
        <v/>
      </c>
      <c r="Q168" s="19" t="str">
        <f>IF(מרקובחצי[[#This Row],[קבעה הפלגה?]]=1,"",IF(AND(מרקובחצי[[#This Row],[עד ועד]]&gt;31,OR(מרקובחצי[[#This Row],[CycleNumber]]=1,AND(U167=1),AND(V167=1,מרקובחצי[[#This Row],[עד ועד]]&gt;K167),AND(W167=1,OR(מרקובחצי[[#This Row],[עד ועד]]&gt;K167,מרקובחצי[[#This Row],[עד ועד]]&lt;J167)))),1,""))</f>
        <v/>
      </c>
      <c r="R168" s="19" t="str">
        <f>IF(מרקובחצי[[#This Row],[CycleNumber]]&gt;1,IF(AND(O167=1,מרקובחצי[[#This Row],[עד ועד]]&lt;29),1,""),"")</f>
        <v/>
      </c>
      <c r="S168" s="19" t="str">
        <f>IF(מרקובחצי[[#This Row],[CycleNumber]]&gt;1,IF(OR(AND(O167=1,מרקובחצי[[#This Row],[עד ועד]]&gt;28),AND(P167=1),AND(Q167=1,מרקובחצי[[#This Row],[עד ועד]]&lt;32)),1,""),"")</f>
        <v/>
      </c>
      <c r="T168" s="19" t="str">
        <f>IF(מרקובחצי[[#This Row],[CycleNumber]]&gt;1,IF(AND(Q167=1,מרקובחצי[[#This Row],[עד ועד]]&gt;31),1,""),"")</f>
        <v/>
      </c>
      <c r="U168" s="19">
        <f>IF(מרקובחצי[[#This Row],[CycleNumber]]&gt;1,IF(AND(R167=1,מרקובחצי[[#This Row],[עד ועד]]&lt;29),1,IF(AND(U167=1,NOT(OR(מרקובחצי[[#This Row],[עד ועד]]&lt;J167,מרקובחצי[[#This Row],[עד ועד]]&gt;K167))),1,"")),"")</f>
        <v>1</v>
      </c>
      <c r="V168" s="19" t="str">
        <f>IF(מרקובחצי[[#This Row],[CycleNumber]]&gt;1,IF(AND(SUM(R167:T167)=1,מרקובחצי[[#This Row],[עד ועד]]&gt;28,מרקובחצי[[#This Row],[עד ועד]]&lt;32),1,IF(OR(S167=1,AND(R167=1,מרקובחצי[[#This Row],[עד ועד]]&gt;28),AND(T167=1,מרקובחצי[[#This Row],[עד ועד]]&lt;32)),1,IF(AND(V167=1,NOT(OR(מרקובחצי[[#This Row],[עד ועד]]&lt;J167,מרקובחצי[[#This Row],[עד ועד]]&gt;K167))),1,""))),"")</f>
        <v/>
      </c>
      <c r="W168" s="19" t="str">
        <f>IF(מרקובחצי[[#This Row],[CycleNumber]]&gt;1,IF(AND(T167=1,מרקובחצי[[#This Row],[עד ועד]]&gt;31),1,IF(AND(W167=1,NOT(OR(מרקובחצי[[#This Row],[עד ועד]]&lt;J167,מרקובחצי[[#This Row],[עד ועד]]&gt;K167))),1,"")),"")</f>
        <v/>
      </c>
      <c r="X168" s="19" t="str">
        <f>IF(AND(מרקובחצי[[#This Row],[CycleNumber]]&lt;$B169,SUM(מרקובחצי[[#This Row],[11]],R169)=2),1,"")</f>
        <v/>
      </c>
      <c r="Y168" s="19" t="str">
        <f>IF(AND(מרקובחצי[[#This Row],[CycleNumber]]&lt;$B169,SUM(מרקובחצי[[#This Row],[11]],S169)=2),1,"")</f>
        <v/>
      </c>
      <c r="Z168" s="19" t="str">
        <f>IF(AND(מרקובחצי[[#This Row],[CycleNumber]]&lt;$B169,SUM(מרקובחצי[[#This Row],[13]],S169)=2),1,"")</f>
        <v/>
      </c>
      <c r="AA168" s="19" t="str">
        <f>IF(AND(מרקובחצי[[#This Row],[CycleNumber]]&lt;$B169,SUM(מרקובחצי[[#This Row],[13]],T169)=2),1,"")</f>
        <v/>
      </c>
      <c r="AB168" s="19" t="str">
        <f>IF(AND(מרקובחצי[[#This Row],[CycleNumber]]&lt;$B169,SUM(מרקובחצי[[#This Row],[21]],U169)=2),1,"")</f>
        <v/>
      </c>
      <c r="AC168" s="19" t="str">
        <f>IF(AND(מרקובחצי[[#This Row],[CycleNumber]]&lt;$B169,SUM(מרקובחצי[[#This Row],[21]],V169)=2),1,"")</f>
        <v/>
      </c>
      <c r="AD168" s="19" t="str">
        <f>IF(AND(מרקובחצי[[#This Row],[CycleNumber]]&lt;$B169,SUM(מרקובחצי[[#This Row],[23]],V169)=2),1,"")</f>
        <v/>
      </c>
      <c r="AE168" s="19" t="str">
        <f>IF(AND(מרקובחצי[[#This Row],[CycleNumber]]&lt;$B169,SUM(מרקובחצי[[#This Row],[23]],W169)=2),1,"")</f>
        <v/>
      </c>
      <c r="AF168" s="19" t="str">
        <f>IF(AND(מרקובחצי[[#This Row],[CycleNumber]]&lt;$B169,SUM(מרקובחצי[[#This Row],[31]],O169)=2),1,"")</f>
        <v/>
      </c>
      <c r="AG168" s="19" t="str">
        <f>IF(AND(מרקובחצי[[#This Row],[CycleNumber]]&lt;$B169,SUM(מרקובחצי[[#This Row],[31]],P169)=2),1,"")</f>
        <v/>
      </c>
      <c r="AH168" s="19" t="str">
        <f>IF(AND(מרקובחצי[[#This Row],[CycleNumber]]&lt;$B169,SUM(מרקובחצי[[#This Row],[31]],Q169)=2),1,"")</f>
        <v/>
      </c>
      <c r="AI168" s="19" t="str">
        <f>IF(AND(מרקובחצי[[#This Row],[CycleNumber]]&lt;$B169,SUM(U168:U169)=2),1,"")</f>
        <v/>
      </c>
      <c r="AJ168" s="19" t="str">
        <f>IF(AND(מרקובחצי[[#This Row],[CycleNumber]]&lt;$B169,SUM(מרקובחצי[[#This Row],[32]],O169)=2),1,"")</f>
        <v/>
      </c>
      <c r="AK168" s="19" t="str">
        <f>IF(AND(מרקובחצי[[#This Row],[CycleNumber]]&lt;$B169,SUM(מרקובחצי[[#This Row],[32]],P169)=2),1,"")</f>
        <v/>
      </c>
      <c r="AL168" s="19" t="str">
        <f>IF(AND(מרקובחצי[[#This Row],[CycleNumber]]&lt;$B169,SUM(מרקובחצי[[#This Row],[32]],Q169)=2),1,"")</f>
        <v/>
      </c>
      <c r="AM168" s="19" t="str">
        <f>IF(AND(מרקובחצי[[#This Row],[CycleNumber]]&lt;$B169,SUM(V168:V169)=2),1,"")</f>
        <v/>
      </c>
      <c r="AN168" s="19" t="str">
        <f>IF(AND(מרקובחצי[[#This Row],[CycleNumber]]&lt;$B169,SUM(מרקובחצי[[#This Row],[33]],O169)=2),1,"")</f>
        <v/>
      </c>
      <c r="AO168" s="19" t="str">
        <f>IF(AND(מרקובחצי[[#This Row],[CycleNumber]]&lt;$B169,SUM(מרקובחצי[[#This Row],[33]],P169)=2),1,"")</f>
        <v/>
      </c>
      <c r="AP168" s="19" t="str">
        <f>IF(AND(מרקובחצי[[#This Row],[CycleNumber]]&lt;$B169,SUM(מרקובחצי[[#This Row],[33]],Q169)=2),1,"")</f>
        <v/>
      </c>
      <c r="AQ168" s="19" t="str">
        <f>IF(AND(מרקובחצי[[#This Row],[CycleNumber]]&lt;$B169,SUM(W168:W169)=2),1,"")</f>
        <v/>
      </c>
      <c r="AR168" s="19" t="str">
        <f>IF(AND(מרקובחצי[[#This Row],[CycleNumber]]&lt;$B169,SUM(מרקובחצי[[#This Row],[12]],S169)=2),1,"")</f>
        <v/>
      </c>
      <c r="AS168" s="19" t="str">
        <f>IF(AND(מרקובחצי[[#This Row],[CycleNumber]]&lt;$B169,SUM(מרקובחצי[[#This Row],[22]],V169)=2),1,"")</f>
        <v/>
      </c>
      <c r="AT168" s="21">
        <f>SUM(מרקובחצי[[#This Row],[11]:[33]])</f>
        <v>1</v>
      </c>
    </row>
    <row r="169" spans="1:46" hidden="1" x14ac:dyDescent="0.25">
      <c r="A169" t="s">
        <v>19</v>
      </c>
      <c r="B169">
        <v>1</v>
      </c>
      <c r="C169">
        <v>30</v>
      </c>
      <c r="D169">
        <f>מרקובחצי[[#This Row],[LengthofCycle]]+1</f>
        <v>31</v>
      </c>
      <c r="E169">
        <f>IF(IFERROR(LOOKUP(מרקובחצי[[#This Row],[ClientID]],קביעויות[הפלגה]),FALSE)=מרקובחצי[[#This Row],[ClientID]],1,"")</f>
        <v>1</v>
      </c>
      <c r="F169" t="str">
        <f>IF(IFERROR(LOOKUP(מרקובחצי[[#This Row],[ClientID]],סוגחציקבוע[S31]),FALSE)=מרקובחצי[[#This Row],[ClientID]],1,"")</f>
        <v/>
      </c>
      <c r="G169" t="str">
        <f>IF(IFERROR(LOOKUP(מרקובחצי[[#This Row],[ClientID]],סוגחציקבוע[S32]),FALSE)=מרקובחצי[[#This Row],[ClientID]],1,"")</f>
        <v/>
      </c>
      <c r="H169" t="str">
        <f>IF(IFERROR(LOOKUP(מרקובחצי[[#This Row],[ClientID]],סוגחציקבוע[S33]),FALSE)=מרקובחצי[[#This Row],[ClientID]],1,"")</f>
        <v/>
      </c>
      <c r="I169" t="str">
        <f>IF(IFERROR(LOOKUP(מרקובחצי[[#This Row],[ClientID]],סוגחציקבוע[S32&amp;33]),FALSE)=מרקובחצי[[#This Row],[ClientID]],1,"")</f>
        <v/>
      </c>
      <c r="J169">
        <f>IF(SUM(מרקובחצי[[#This Row],[11]:[13]])=1,מרקובחצי[[#This Row],[עד ועד]],IF(SUM(R168:T169)=1,IF(מרקובחצי[[#This Row],[עד ועד]]&lt;J168,מרקובחצי[[#This Row],[עד ועד]],J168),J168))</f>
        <v>25</v>
      </c>
      <c r="K169">
        <f>IF(SUM(מרקובחצי[[#This Row],[11]:[13]])=1,מרקובחצי[[#This Row],[עד ועד]],IF(SUM(R168:T169)=1,IF(מרקובחצי[[#This Row],[עד ועד]]&gt;K168,מרקובחצי[[#This Row],[עד ועד]],K168),K168))</f>
        <v>28</v>
      </c>
      <c r="L169" t="str">
        <f>IF(AND(SUM(מרקובחצי[[#This Row],[31]:[33]])=1,SUM(U168:W168)=0),מרקובחצי[[#This Row],[מקס]]-מרקובחצי[[#This Row],[מינ]],"")</f>
        <v/>
      </c>
      <c r="M16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69" t="str">
        <f t="shared" si="2"/>
        <v>S31</v>
      </c>
      <c r="O169" t="str">
        <f>IF(מרקובחצי[[#This Row],[קבעה הפלגה?]]=1,"",IF(AND(מרקובחצי[[#This Row],[עד ועד]]&lt;29,OR(מרקובחצי[[#This Row],[CycleNumber]]=1,AND(U168=1,OR(מרקובחצי[[#This Row],[עד ועד]]&lt;J168,מרקובחצי[[#This Row],[עד ועד]]&gt;K168)),AND(V168=1,מרקובחצי[[#This Row],[עד ועד]]&lt;J168),W168=1)),1,""))</f>
        <v/>
      </c>
      <c r="P169" t="str">
        <f>IF(מרקובחצי[[#This Row],[קבעה הפלגה?]]=1,"",IF(AND(מרקובחצי[[#This Row],[עד ועד]]&gt;28,מרקובחצי[[#This Row],[עד ועד]]&lt;32,OR(מרקובחצי[[#This Row],[CycleNumber]]=1,AND(U168=1),AND(V168=1,OR(מרקובחצי[[#This Row],[עד ועד]]&lt;J168,מרקובחצי[[#This Row],[עד ועד]]&gt;K168)),W168=1)),1,""))</f>
        <v/>
      </c>
      <c r="Q169" t="str">
        <f>IF(מרקובחצי[[#This Row],[קבעה הפלגה?]]=1,"",IF(AND(מרקובחצי[[#This Row],[עד ועד]]&gt;31,OR(מרקובחצי[[#This Row],[CycleNumber]]=1,AND(U168=1),AND(V168=1,מרקובחצי[[#This Row],[עד ועד]]&gt;K168),AND(W168=1,OR(מרקובחצי[[#This Row],[עד ועד]]&gt;K168,מרקובחצי[[#This Row],[עד ועד]]&lt;J168)))),1,""))</f>
        <v/>
      </c>
      <c r="R169" t="str">
        <f>IF(מרקובחצי[[#This Row],[CycleNumber]]&gt;1,IF(AND(O168=1,מרקובחצי[[#This Row],[עד ועד]]&lt;29),1,""),"")</f>
        <v/>
      </c>
      <c r="S169" t="str">
        <f>IF(מרקובחצי[[#This Row],[CycleNumber]]&gt;1,IF(OR(AND(O168=1,מרקובחצי[[#This Row],[עד ועד]]&gt;28),AND(P168=1),AND(Q168=1,מרקובחצי[[#This Row],[עד ועד]]&lt;32)),1,""),"")</f>
        <v/>
      </c>
      <c r="T169" t="str">
        <f>IF(מרקובחצי[[#This Row],[CycleNumber]]&gt;1,IF(AND(Q168=1,מרקובחצי[[#This Row],[עד ועד]]&gt;31),1,""),"")</f>
        <v/>
      </c>
      <c r="U169" t="str">
        <f>IF(מרקובחצי[[#This Row],[CycleNumber]]&gt;1,IF(AND(R168=1,מרקובחצי[[#This Row],[עד ועד]]&lt;29),1,IF(AND(U168=1,NOT(OR(מרקובחצי[[#This Row],[עד ועד]]&lt;J168,מרקובחצי[[#This Row],[עד ועד]]&gt;K168))),1,"")),"")</f>
        <v/>
      </c>
      <c r="V169" t="str">
        <f>IF(מרקובחצי[[#This Row],[CycleNumber]]&gt;1,IF(AND(SUM(R168:T168)=1,מרקובחצי[[#This Row],[עד ועד]]&gt;28,מרקובחצי[[#This Row],[עד ועד]]&lt;32),1,IF(OR(S168=1,AND(R168=1,מרקובחצי[[#This Row],[עד ועד]]&gt;28),AND(T168=1,מרקובחצי[[#This Row],[עד ועד]]&lt;32)),1,IF(AND(V168=1,NOT(OR(מרקובחצי[[#This Row],[עד ועד]]&lt;J168,מרקובחצי[[#This Row],[עד ועד]]&gt;K168))),1,""))),"")</f>
        <v/>
      </c>
      <c r="W169" t="str">
        <f>IF(מרקובחצי[[#This Row],[CycleNumber]]&gt;1,IF(AND(T168=1,מרקובחצי[[#This Row],[עד ועד]]&gt;31),1,IF(AND(W168=1,NOT(OR(מרקובחצי[[#This Row],[עד ועד]]&lt;J168,מרקובחצי[[#This Row],[עד ועד]]&gt;K168))),1,"")),"")</f>
        <v/>
      </c>
      <c r="X169" t="str">
        <f>IF(AND(מרקובחצי[[#This Row],[CycleNumber]]&lt;$B170,SUM(מרקובחצי[[#This Row],[11]],R170)=2),1,"")</f>
        <v/>
      </c>
      <c r="Y169" t="str">
        <f>IF(AND(מרקובחצי[[#This Row],[CycleNumber]]&lt;$B170,SUM(מרקובחצי[[#This Row],[11]],S170)=2),1,"")</f>
        <v/>
      </c>
      <c r="Z169" t="str">
        <f>IF(AND(מרקובחצי[[#This Row],[CycleNumber]]&lt;$B170,SUM(מרקובחצי[[#This Row],[13]],S170)=2),1,"")</f>
        <v/>
      </c>
      <c r="AA169" t="str">
        <f>IF(AND(מרקובחצי[[#This Row],[CycleNumber]]&lt;$B170,SUM(מרקובחצי[[#This Row],[13]],T170)=2),1,"")</f>
        <v/>
      </c>
      <c r="AB169" t="str">
        <f>IF(AND(מרקובחצי[[#This Row],[CycleNumber]]&lt;$B170,SUM(מרקובחצי[[#This Row],[21]],U170)=2),1,"")</f>
        <v/>
      </c>
      <c r="AC169" t="str">
        <f>IF(AND(מרקובחצי[[#This Row],[CycleNumber]]&lt;$B170,SUM(מרקובחצי[[#This Row],[21]],V170)=2),1,"")</f>
        <v/>
      </c>
      <c r="AD169" t="str">
        <f>IF(AND(מרקובחצי[[#This Row],[CycleNumber]]&lt;$B170,SUM(מרקובחצי[[#This Row],[23]],V170)=2),1,"")</f>
        <v/>
      </c>
      <c r="AE169" t="str">
        <f>IF(AND(מרקובחצי[[#This Row],[CycleNumber]]&lt;$B170,SUM(מרקובחצי[[#This Row],[23]],W170)=2),1,"")</f>
        <v/>
      </c>
      <c r="AF169" t="str">
        <f>IF(AND(מרקובחצי[[#This Row],[CycleNumber]]&lt;$B170,SUM(מרקובחצי[[#This Row],[31]],O170)=2),1,"")</f>
        <v/>
      </c>
      <c r="AG169" t="str">
        <f>IF(AND(מרקובחצי[[#This Row],[CycleNumber]]&lt;$B170,SUM(מרקובחצי[[#This Row],[31]],P170)=2),1,"")</f>
        <v/>
      </c>
      <c r="AH169" t="str">
        <f>IF(AND(מרקובחצי[[#This Row],[CycleNumber]]&lt;$B170,SUM(מרקובחצי[[#This Row],[31]],Q170)=2),1,"")</f>
        <v/>
      </c>
      <c r="AI169" t="str">
        <f>IF(AND(מרקובחצי[[#This Row],[CycleNumber]]&lt;$B170,SUM(U169:U170)=2),1,"")</f>
        <v/>
      </c>
      <c r="AJ169" t="str">
        <f>IF(AND(מרקובחצי[[#This Row],[CycleNumber]]&lt;$B170,SUM(מרקובחצי[[#This Row],[32]],O170)=2),1,"")</f>
        <v/>
      </c>
      <c r="AK169" t="str">
        <f>IF(AND(מרקובחצי[[#This Row],[CycleNumber]]&lt;$B170,SUM(מרקובחצי[[#This Row],[32]],P170)=2),1,"")</f>
        <v/>
      </c>
      <c r="AL169" t="str">
        <f>IF(AND(מרקובחצי[[#This Row],[CycleNumber]]&lt;$B170,SUM(מרקובחצי[[#This Row],[32]],Q170)=2),1,"")</f>
        <v/>
      </c>
      <c r="AM169" t="str">
        <f>IF(AND(מרקובחצי[[#This Row],[CycleNumber]]&lt;$B170,SUM(V169:V170)=2),1,"")</f>
        <v/>
      </c>
      <c r="AN169" t="str">
        <f>IF(AND(מרקובחצי[[#This Row],[CycleNumber]]&lt;$B170,SUM(מרקובחצי[[#This Row],[33]],O170)=2),1,"")</f>
        <v/>
      </c>
      <c r="AO169" t="str">
        <f>IF(AND(מרקובחצי[[#This Row],[CycleNumber]]&lt;$B170,SUM(מרקובחצי[[#This Row],[33]],P170)=2),1,"")</f>
        <v/>
      </c>
      <c r="AP169" t="str">
        <f>IF(AND(מרקובחצי[[#This Row],[CycleNumber]]&lt;$B170,SUM(מרקובחצי[[#This Row],[33]],Q170)=2),1,"")</f>
        <v/>
      </c>
      <c r="AQ169" t="str">
        <f>IF(AND(מרקובחצי[[#This Row],[CycleNumber]]&lt;$B170,SUM(W169:W170)=2),1,"")</f>
        <v/>
      </c>
      <c r="AR169" t="str">
        <f>IF(AND(מרקובחצי[[#This Row],[CycleNumber]]&lt;$B170,SUM(מרקובחצי[[#This Row],[12]],S170)=2),1,"")</f>
        <v/>
      </c>
      <c r="AS169" t="str">
        <f>IF(AND(מרקובחצי[[#This Row],[CycleNumber]]&lt;$B170,SUM(מרקובחצי[[#This Row],[22]],V170)=2),1,"")</f>
        <v/>
      </c>
      <c r="AT169" s="3">
        <f>SUM(מרקובחצי[[#This Row],[11]:[33]])</f>
        <v>0</v>
      </c>
    </row>
    <row r="170" spans="1:46" hidden="1" x14ac:dyDescent="0.25">
      <c r="A170" t="s">
        <v>19</v>
      </c>
      <c r="B170">
        <v>2</v>
      </c>
      <c r="C170">
        <v>27</v>
      </c>
      <c r="D170">
        <f>מרקובחצי[[#This Row],[LengthofCycle]]+1</f>
        <v>28</v>
      </c>
      <c r="E170">
        <f>IF(IFERROR(LOOKUP(מרקובחצי[[#This Row],[ClientID]],קביעויות[הפלגה]),FALSE)=מרקובחצי[[#This Row],[ClientID]],1,"")</f>
        <v>1</v>
      </c>
      <c r="F170" t="str">
        <f>IF(IFERROR(LOOKUP(מרקובחצי[[#This Row],[ClientID]],סוגחציקבוע[S31]),FALSE)=מרקובחצי[[#This Row],[ClientID]],1,"")</f>
        <v/>
      </c>
      <c r="G170" t="str">
        <f>IF(IFERROR(LOOKUP(מרקובחצי[[#This Row],[ClientID]],סוגחציקבוע[S32]),FALSE)=מרקובחצי[[#This Row],[ClientID]],1,"")</f>
        <v/>
      </c>
      <c r="H170" t="str">
        <f>IF(IFERROR(LOOKUP(מרקובחצי[[#This Row],[ClientID]],סוגחציקבוע[S33]),FALSE)=מרקובחצי[[#This Row],[ClientID]],1,"")</f>
        <v/>
      </c>
      <c r="I170" t="str">
        <f>IF(IFERROR(LOOKUP(מרקובחצי[[#This Row],[ClientID]],סוגחציקבוע[S32&amp;33]),FALSE)=מרקובחצי[[#This Row],[ClientID]],1,"")</f>
        <v/>
      </c>
      <c r="J170">
        <f>IF(SUM(מרקובחצי[[#This Row],[11]:[13]])=1,מרקובחצי[[#This Row],[עד ועד]],IF(SUM(R169:T170)=1,IF(מרקובחצי[[#This Row],[עד ועד]]&lt;J169,מרקובחצי[[#This Row],[עד ועד]],J169),J169))</f>
        <v>25</v>
      </c>
      <c r="K170">
        <f>IF(SUM(מרקובחצי[[#This Row],[11]:[13]])=1,מרקובחצי[[#This Row],[עד ועד]],IF(SUM(R169:T170)=1,IF(מרקובחצי[[#This Row],[עד ועד]]&gt;K169,מרקובחצי[[#This Row],[עד ועד]],K169),K169))</f>
        <v>28</v>
      </c>
      <c r="L170" t="str">
        <f>IF(AND(SUM(מרקובחצי[[#This Row],[31]:[33]])=1,SUM(U169:W169)=0),מרקובחצי[[#This Row],[מקס]]-מרקובחצי[[#This Row],[מינ]],"")</f>
        <v/>
      </c>
      <c r="M17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70" t="str">
        <f t="shared" si="2"/>
        <v/>
      </c>
      <c r="O170" t="str">
        <f>IF(מרקובחצי[[#This Row],[קבעה הפלגה?]]=1,"",IF(AND(מרקובחצי[[#This Row],[עד ועד]]&lt;29,OR(מרקובחצי[[#This Row],[CycleNumber]]=1,AND(U169=1,OR(מרקובחצי[[#This Row],[עד ועד]]&lt;J169,מרקובחצי[[#This Row],[עד ועד]]&gt;K169)),AND(V169=1,מרקובחצי[[#This Row],[עד ועד]]&lt;J169),W169=1)),1,""))</f>
        <v/>
      </c>
      <c r="P170" t="str">
        <f>IF(מרקובחצי[[#This Row],[קבעה הפלגה?]]=1,"",IF(AND(מרקובחצי[[#This Row],[עד ועד]]&gt;28,מרקובחצי[[#This Row],[עד ועד]]&lt;32,OR(מרקובחצי[[#This Row],[CycleNumber]]=1,AND(U169=1),AND(V169=1,OR(מרקובחצי[[#This Row],[עד ועד]]&lt;J169,מרקובחצי[[#This Row],[עד ועד]]&gt;K169)),W169=1)),1,""))</f>
        <v/>
      </c>
      <c r="Q170" t="str">
        <f>IF(מרקובחצי[[#This Row],[קבעה הפלגה?]]=1,"",IF(AND(מרקובחצי[[#This Row],[עד ועד]]&gt;31,OR(מרקובחצי[[#This Row],[CycleNumber]]=1,AND(U169=1),AND(V169=1,מרקובחצי[[#This Row],[עד ועד]]&gt;K169),AND(W169=1,OR(מרקובחצי[[#This Row],[עד ועד]]&gt;K169,מרקובחצי[[#This Row],[עד ועד]]&lt;J169)))),1,""))</f>
        <v/>
      </c>
      <c r="R170" t="str">
        <f>IF(מרקובחצי[[#This Row],[CycleNumber]]&gt;1,IF(AND(O169=1,מרקובחצי[[#This Row],[עד ועד]]&lt;29),1,""),"")</f>
        <v/>
      </c>
      <c r="S170" t="str">
        <f>IF(מרקובחצי[[#This Row],[CycleNumber]]&gt;1,IF(OR(AND(O169=1,מרקובחצי[[#This Row],[עד ועד]]&gt;28),AND(P169=1),AND(Q169=1,מרקובחצי[[#This Row],[עד ועד]]&lt;32)),1,""),"")</f>
        <v/>
      </c>
      <c r="T170" t="str">
        <f>IF(מרקובחצי[[#This Row],[CycleNumber]]&gt;1,IF(AND(Q169=1,מרקובחצי[[#This Row],[עד ועד]]&gt;31),1,""),"")</f>
        <v/>
      </c>
      <c r="U170" t="str">
        <f>IF(מרקובחצי[[#This Row],[CycleNumber]]&gt;1,IF(AND(R169=1,מרקובחצי[[#This Row],[עד ועד]]&lt;29),1,IF(AND(U169=1,NOT(OR(מרקובחצי[[#This Row],[עד ועד]]&lt;J169,מרקובחצי[[#This Row],[עד ועד]]&gt;K169))),1,"")),"")</f>
        <v/>
      </c>
      <c r="V170" t="str">
        <f>IF(מרקובחצי[[#This Row],[CycleNumber]]&gt;1,IF(AND(SUM(R169:T169)=1,מרקובחצי[[#This Row],[עד ועד]]&gt;28,מרקובחצי[[#This Row],[עד ועד]]&lt;32),1,IF(OR(S169=1,AND(R169=1,מרקובחצי[[#This Row],[עד ועד]]&gt;28),AND(T169=1,מרקובחצי[[#This Row],[עד ועד]]&lt;32)),1,IF(AND(V169=1,NOT(OR(מרקובחצי[[#This Row],[עד ועד]]&lt;J169,מרקובחצי[[#This Row],[עד ועד]]&gt;K169))),1,""))),"")</f>
        <v/>
      </c>
      <c r="W170" t="str">
        <f>IF(מרקובחצי[[#This Row],[CycleNumber]]&gt;1,IF(AND(T169=1,מרקובחצי[[#This Row],[עד ועד]]&gt;31),1,IF(AND(W169=1,NOT(OR(מרקובחצי[[#This Row],[עד ועד]]&lt;J169,מרקובחצי[[#This Row],[עד ועד]]&gt;K169))),1,"")),"")</f>
        <v/>
      </c>
      <c r="X170" t="str">
        <f>IF(AND(מרקובחצי[[#This Row],[CycleNumber]]&lt;$B171,SUM(מרקובחצי[[#This Row],[11]],R171)=2),1,"")</f>
        <v/>
      </c>
      <c r="Y170" t="str">
        <f>IF(AND(מרקובחצי[[#This Row],[CycleNumber]]&lt;$B171,SUM(מרקובחצי[[#This Row],[11]],S171)=2),1,"")</f>
        <v/>
      </c>
      <c r="Z170" t="str">
        <f>IF(AND(מרקובחצי[[#This Row],[CycleNumber]]&lt;$B171,SUM(מרקובחצי[[#This Row],[13]],S171)=2),1,"")</f>
        <v/>
      </c>
      <c r="AA170" t="str">
        <f>IF(AND(מרקובחצי[[#This Row],[CycleNumber]]&lt;$B171,SUM(מרקובחצי[[#This Row],[13]],T171)=2),1,"")</f>
        <v/>
      </c>
      <c r="AB170" t="str">
        <f>IF(AND(מרקובחצי[[#This Row],[CycleNumber]]&lt;$B171,SUM(מרקובחצי[[#This Row],[21]],U171)=2),1,"")</f>
        <v/>
      </c>
      <c r="AC170" t="str">
        <f>IF(AND(מרקובחצי[[#This Row],[CycleNumber]]&lt;$B171,SUM(מרקובחצי[[#This Row],[21]],V171)=2),1,"")</f>
        <v/>
      </c>
      <c r="AD170" t="str">
        <f>IF(AND(מרקובחצי[[#This Row],[CycleNumber]]&lt;$B171,SUM(מרקובחצי[[#This Row],[23]],V171)=2),1,"")</f>
        <v/>
      </c>
      <c r="AE170" t="str">
        <f>IF(AND(מרקובחצי[[#This Row],[CycleNumber]]&lt;$B171,SUM(מרקובחצי[[#This Row],[23]],W171)=2),1,"")</f>
        <v/>
      </c>
      <c r="AF170" t="str">
        <f>IF(AND(מרקובחצי[[#This Row],[CycleNumber]]&lt;$B171,SUM(מרקובחצי[[#This Row],[31]],O171)=2),1,"")</f>
        <v/>
      </c>
      <c r="AG170" t="str">
        <f>IF(AND(מרקובחצי[[#This Row],[CycleNumber]]&lt;$B171,SUM(מרקובחצי[[#This Row],[31]],P171)=2),1,"")</f>
        <v/>
      </c>
      <c r="AH170" t="str">
        <f>IF(AND(מרקובחצי[[#This Row],[CycleNumber]]&lt;$B171,SUM(מרקובחצי[[#This Row],[31]],Q171)=2),1,"")</f>
        <v/>
      </c>
      <c r="AI170" t="str">
        <f>IF(AND(מרקובחצי[[#This Row],[CycleNumber]]&lt;$B171,SUM(U170:U171)=2),1,"")</f>
        <v/>
      </c>
      <c r="AJ170" t="str">
        <f>IF(AND(מרקובחצי[[#This Row],[CycleNumber]]&lt;$B171,SUM(מרקובחצי[[#This Row],[32]],O171)=2),1,"")</f>
        <v/>
      </c>
      <c r="AK170" t="str">
        <f>IF(AND(מרקובחצי[[#This Row],[CycleNumber]]&lt;$B171,SUM(מרקובחצי[[#This Row],[32]],P171)=2),1,"")</f>
        <v/>
      </c>
      <c r="AL170" t="str">
        <f>IF(AND(מרקובחצי[[#This Row],[CycleNumber]]&lt;$B171,SUM(מרקובחצי[[#This Row],[32]],Q171)=2),1,"")</f>
        <v/>
      </c>
      <c r="AM170" t="str">
        <f>IF(AND(מרקובחצי[[#This Row],[CycleNumber]]&lt;$B171,SUM(V170:V171)=2),1,"")</f>
        <v/>
      </c>
      <c r="AN170" t="str">
        <f>IF(AND(מרקובחצי[[#This Row],[CycleNumber]]&lt;$B171,SUM(מרקובחצי[[#This Row],[33]],O171)=2),1,"")</f>
        <v/>
      </c>
      <c r="AO170" t="str">
        <f>IF(AND(מרקובחצי[[#This Row],[CycleNumber]]&lt;$B171,SUM(מרקובחצי[[#This Row],[33]],P171)=2),1,"")</f>
        <v/>
      </c>
      <c r="AP170" t="str">
        <f>IF(AND(מרקובחצי[[#This Row],[CycleNumber]]&lt;$B171,SUM(מרקובחצי[[#This Row],[33]],Q171)=2),1,"")</f>
        <v/>
      </c>
      <c r="AQ170" t="str">
        <f>IF(AND(מרקובחצי[[#This Row],[CycleNumber]]&lt;$B171,SUM(W170:W171)=2),1,"")</f>
        <v/>
      </c>
      <c r="AR170" t="str">
        <f>IF(AND(מרקובחצי[[#This Row],[CycleNumber]]&lt;$B171,SUM(מרקובחצי[[#This Row],[12]],S171)=2),1,"")</f>
        <v/>
      </c>
      <c r="AS170" t="str">
        <f>IF(AND(מרקובחצי[[#This Row],[CycleNumber]]&lt;$B171,SUM(מרקובחצי[[#This Row],[22]],V171)=2),1,"")</f>
        <v/>
      </c>
      <c r="AT170" s="3">
        <f>SUM(מרקובחצי[[#This Row],[11]:[33]])</f>
        <v>0</v>
      </c>
    </row>
    <row r="171" spans="1:46" hidden="1" x14ac:dyDescent="0.25">
      <c r="A171" t="s">
        <v>19</v>
      </c>
      <c r="B171">
        <v>3</v>
      </c>
      <c r="C171">
        <v>31</v>
      </c>
      <c r="D171">
        <f>מרקובחצי[[#This Row],[LengthofCycle]]+1</f>
        <v>32</v>
      </c>
      <c r="E171">
        <f>IF(IFERROR(LOOKUP(מרקובחצי[[#This Row],[ClientID]],קביעויות[הפלגה]),FALSE)=מרקובחצי[[#This Row],[ClientID]],1,"")</f>
        <v>1</v>
      </c>
      <c r="F171" t="str">
        <f>IF(IFERROR(LOOKUP(מרקובחצי[[#This Row],[ClientID]],סוגחציקבוע[S31]),FALSE)=מרקובחצי[[#This Row],[ClientID]],1,"")</f>
        <v/>
      </c>
      <c r="G171" t="str">
        <f>IF(IFERROR(LOOKUP(מרקובחצי[[#This Row],[ClientID]],סוגחציקבוע[S32]),FALSE)=מרקובחצי[[#This Row],[ClientID]],1,"")</f>
        <v/>
      </c>
      <c r="H171" t="str">
        <f>IF(IFERROR(LOOKUP(מרקובחצי[[#This Row],[ClientID]],סוגחציקבוע[S33]),FALSE)=מרקובחצי[[#This Row],[ClientID]],1,"")</f>
        <v/>
      </c>
      <c r="I171" t="str">
        <f>IF(IFERROR(LOOKUP(מרקובחצי[[#This Row],[ClientID]],סוגחציקבוע[S32&amp;33]),FALSE)=מרקובחצי[[#This Row],[ClientID]],1,"")</f>
        <v/>
      </c>
      <c r="J171">
        <f>IF(SUM(מרקובחצי[[#This Row],[11]:[13]])=1,מרקובחצי[[#This Row],[עד ועד]],IF(SUM(R170:T171)=1,IF(מרקובחצי[[#This Row],[עד ועד]]&lt;J170,מרקובחצי[[#This Row],[עד ועד]],J170),J170))</f>
        <v>25</v>
      </c>
      <c r="K171">
        <f>IF(SUM(מרקובחצי[[#This Row],[11]:[13]])=1,מרקובחצי[[#This Row],[עד ועד]],IF(SUM(R170:T171)=1,IF(מרקובחצי[[#This Row],[עד ועד]]&gt;K170,מרקובחצי[[#This Row],[עד ועד]],K170),K170))</f>
        <v>28</v>
      </c>
      <c r="L171" t="str">
        <f>IF(AND(SUM(מרקובחצי[[#This Row],[31]:[33]])=1,SUM(U170:W170)=0),מרקובחצי[[#This Row],[מקס]]-מרקובחצי[[#This Row],[מינ]],"")</f>
        <v/>
      </c>
      <c r="M17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71" t="str">
        <f t="shared" si="2"/>
        <v/>
      </c>
      <c r="O171" t="str">
        <f>IF(מרקובחצי[[#This Row],[קבעה הפלגה?]]=1,"",IF(AND(מרקובחצי[[#This Row],[עד ועד]]&lt;29,OR(מרקובחצי[[#This Row],[CycleNumber]]=1,AND(U170=1,OR(מרקובחצי[[#This Row],[עד ועד]]&lt;J170,מרקובחצי[[#This Row],[עד ועד]]&gt;K170)),AND(V170=1,מרקובחצי[[#This Row],[עד ועד]]&lt;J170),W170=1)),1,""))</f>
        <v/>
      </c>
      <c r="P171" t="str">
        <f>IF(מרקובחצי[[#This Row],[קבעה הפלגה?]]=1,"",IF(AND(מרקובחצי[[#This Row],[עד ועד]]&gt;28,מרקובחצי[[#This Row],[עד ועד]]&lt;32,OR(מרקובחצי[[#This Row],[CycleNumber]]=1,AND(U170=1),AND(V170=1,OR(מרקובחצי[[#This Row],[עד ועד]]&lt;J170,מרקובחצי[[#This Row],[עד ועד]]&gt;K170)),W170=1)),1,""))</f>
        <v/>
      </c>
      <c r="Q171" t="str">
        <f>IF(מרקובחצי[[#This Row],[קבעה הפלגה?]]=1,"",IF(AND(מרקובחצי[[#This Row],[עד ועד]]&gt;31,OR(מרקובחצי[[#This Row],[CycleNumber]]=1,AND(U170=1),AND(V170=1,מרקובחצי[[#This Row],[עד ועד]]&gt;K170),AND(W170=1,OR(מרקובחצי[[#This Row],[עד ועד]]&gt;K170,מרקובחצי[[#This Row],[עד ועד]]&lt;J170)))),1,""))</f>
        <v/>
      </c>
      <c r="R171" t="str">
        <f>IF(מרקובחצי[[#This Row],[CycleNumber]]&gt;1,IF(AND(O170=1,מרקובחצי[[#This Row],[עד ועד]]&lt;29),1,""),"")</f>
        <v/>
      </c>
      <c r="S171" t="str">
        <f>IF(מרקובחצי[[#This Row],[CycleNumber]]&gt;1,IF(OR(AND(O170=1,מרקובחצי[[#This Row],[עד ועד]]&gt;28),AND(P170=1),AND(Q170=1,מרקובחצי[[#This Row],[עד ועד]]&lt;32)),1,""),"")</f>
        <v/>
      </c>
      <c r="T171" t="str">
        <f>IF(מרקובחצי[[#This Row],[CycleNumber]]&gt;1,IF(AND(Q170=1,מרקובחצי[[#This Row],[עד ועד]]&gt;31),1,""),"")</f>
        <v/>
      </c>
      <c r="U171" t="str">
        <f>IF(מרקובחצי[[#This Row],[CycleNumber]]&gt;1,IF(AND(R170=1,מרקובחצי[[#This Row],[עד ועד]]&lt;29),1,IF(AND(U170=1,NOT(OR(מרקובחצי[[#This Row],[עד ועד]]&lt;J170,מרקובחצי[[#This Row],[עד ועד]]&gt;K170))),1,"")),"")</f>
        <v/>
      </c>
      <c r="V171" t="str">
        <f>IF(מרקובחצי[[#This Row],[CycleNumber]]&gt;1,IF(AND(SUM(R170:T170)=1,מרקובחצי[[#This Row],[עד ועד]]&gt;28,מרקובחצי[[#This Row],[עד ועד]]&lt;32),1,IF(OR(S170=1,AND(R170=1,מרקובחצי[[#This Row],[עד ועד]]&gt;28),AND(T170=1,מרקובחצי[[#This Row],[עד ועד]]&lt;32)),1,IF(AND(V170=1,NOT(OR(מרקובחצי[[#This Row],[עד ועד]]&lt;J170,מרקובחצי[[#This Row],[עד ועד]]&gt;K170))),1,""))),"")</f>
        <v/>
      </c>
      <c r="W171" t="str">
        <f>IF(מרקובחצי[[#This Row],[CycleNumber]]&gt;1,IF(AND(T170=1,מרקובחצי[[#This Row],[עד ועד]]&gt;31),1,IF(AND(W170=1,NOT(OR(מרקובחצי[[#This Row],[עד ועד]]&lt;J170,מרקובחצי[[#This Row],[עד ועד]]&gt;K170))),1,"")),"")</f>
        <v/>
      </c>
      <c r="X171" t="str">
        <f>IF(AND(מרקובחצי[[#This Row],[CycleNumber]]&lt;$B172,SUM(מרקובחצי[[#This Row],[11]],R172)=2),1,"")</f>
        <v/>
      </c>
      <c r="Y171" t="str">
        <f>IF(AND(מרקובחצי[[#This Row],[CycleNumber]]&lt;$B172,SUM(מרקובחצי[[#This Row],[11]],S172)=2),1,"")</f>
        <v/>
      </c>
      <c r="Z171" t="str">
        <f>IF(AND(מרקובחצי[[#This Row],[CycleNumber]]&lt;$B172,SUM(מרקובחצי[[#This Row],[13]],S172)=2),1,"")</f>
        <v/>
      </c>
      <c r="AA171" t="str">
        <f>IF(AND(מרקובחצי[[#This Row],[CycleNumber]]&lt;$B172,SUM(מרקובחצי[[#This Row],[13]],T172)=2),1,"")</f>
        <v/>
      </c>
      <c r="AB171" t="str">
        <f>IF(AND(מרקובחצי[[#This Row],[CycleNumber]]&lt;$B172,SUM(מרקובחצי[[#This Row],[21]],U172)=2),1,"")</f>
        <v/>
      </c>
      <c r="AC171" t="str">
        <f>IF(AND(מרקובחצי[[#This Row],[CycleNumber]]&lt;$B172,SUM(מרקובחצי[[#This Row],[21]],V172)=2),1,"")</f>
        <v/>
      </c>
      <c r="AD171" t="str">
        <f>IF(AND(מרקובחצי[[#This Row],[CycleNumber]]&lt;$B172,SUM(מרקובחצי[[#This Row],[23]],V172)=2),1,"")</f>
        <v/>
      </c>
      <c r="AE171" t="str">
        <f>IF(AND(מרקובחצי[[#This Row],[CycleNumber]]&lt;$B172,SUM(מרקובחצי[[#This Row],[23]],W172)=2),1,"")</f>
        <v/>
      </c>
      <c r="AF171" t="str">
        <f>IF(AND(מרקובחצי[[#This Row],[CycleNumber]]&lt;$B172,SUM(מרקובחצי[[#This Row],[31]],O172)=2),1,"")</f>
        <v/>
      </c>
      <c r="AG171" t="str">
        <f>IF(AND(מרקובחצי[[#This Row],[CycleNumber]]&lt;$B172,SUM(מרקובחצי[[#This Row],[31]],P172)=2),1,"")</f>
        <v/>
      </c>
      <c r="AH171" t="str">
        <f>IF(AND(מרקובחצי[[#This Row],[CycleNumber]]&lt;$B172,SUM(מרקובחצי[[#This Row],[31]],Q172)=2),1,"")</f>
        <v/>
      </c>
      <c r="AI171" t="str">
        <f>IF(AND(מרקובחצי[[#This Row],[CycleNumber]]&lt;$B172,SUM(U171:U172)=2),1,"")</f>
        <v/>
      </c>
      <c r="AJ171" t="str">
        <f>IF(AND(מרקובחצי[[#This Row],[CycleNumber]]&lt;$B172,SUM(מרקובחצי[[#This Row],[32]],O172)=2),1,"")</f>
        <v/>
      </c>
      <c r="AK171" t="str">
        <f>IF(AND(מרקובחצי[[#This Row],[CycleNumber]]&lt;$B172,SUM(מרקובחצי[[#This Row],[32]],P172)=2),1,"")</f>
        <v/>
      </c>
      <c r="AL171" t="str">
        <f>IF(AND(מרקובחצי[[#This Row],[CycleNumber]]&lt;$B172,SUM(מרקובחצי[[#This Row],[32]],Q172)=2),1,"")</f>
        <v/>
      </c>
      <c r="AM171" t="str">
        <f>IF(AND(מרקובחצי[[#This Row],[CycleNumber]]&lt;$B172,SUM(V171:V172)=2),1,"")</f>
        <v/>
      </c>
      <c r="AN171" t="str">
        <f>IF(AND(מרקובחצי[[#This Row],[CycleNumber]]&lt;$B172,SUM(מרקובחצי[[#This Row],[33]],O172)=2),1,"")</f>
        <v/>
      </c>
      <c r="AO171" t="str">
        <f>IF(AND(מרקובחצי[[#This Row],[CycleNumber]]&lt;$B172,SUM(מרקובחצי[[#This Row],[33]],P172)=2),1,"")</f>
        <v/>
      </c>
      <c r="AP171" t="str">
        <f>IF(AND(מרקובחצי[[#This Row],[CycleNumber]]&lt;$B172,SUM(מרקובחצי[[#This Row],[33]],Q172)=2),1,"")</f>
        <v/>
      </c>
      <c r="AQ171" t="str">
        <f>IF(AND(מרקובחצי[[#This Row],[CycleNumber]]&lt;$B172,SUM(W171:W172)=2),1,"")</f>
        <v/>
      </c>
      <c r="AR171" t="str">
        <f>IF(AND(מרקובחצי[[#This Row],[CycleNumber]]&lt;$B172,SUM(מרקובחצי[[#This Row],[12]],S172)=2),1,"")</f>
        <v/>
      </c>
      <c r="AS171" t="str">
        <f>IF(AND(מרקובחצי[[#This Row],[CycleNumber]]&lt;$B172,SUM(מרקובחצי[[#This Row],[22]],V172)=2),1,"")</f>
        <v/>
      </c>
      <c r="AT171" s="3">
        <f>SUM(מרקובחצי[[#This Row],[11]:[33]])</f>
        <v>0</v>
      </c>
    </row>
    <row r="172" spans="1:46" hidden="1" x14ac:dyDescent="0.25">
      <c r="A172" t="s">
        <v>19</v>
      </c>
      <c r="B172">
        <v>4</v>
      </c>
      <c r="C172">
        <v>29</v>
      </c>
      <c r="D172">
        <f>מרקובחצי[[#This Row],[LengthofCycle]]+1</f>
        <v>30</v>
      </c>
      <c r="E172">
        <f>IF(IFERROR(LOOKUP(מרקובחצי[[#This Row],[ClientID]],קביעויות[הפלגה]),FALSE)=מרקובחצי[[#This Row],[ClientID]],1,"")</f>
        <v>1</v>
      </c>
      <c r="F172" t="str">
        <f>IF(IFERROR(LOOKUP(מרקובחצי[[#This Row],[ClientID]],סוגחציקבוע[S31]),FALSE)=מרקובחצי[[#This Row],[ClientID]],1,"")</f>
        <v/>
      </c>
      <c r="G172" t="str">
        <f>IF(IFERROR(LOOKUP(מרקובחצי[[#This Row],[ClientID]],סוגחציקבוע[S32]),FALSE)=מרקובחצי[[#This Row],[ClientID]],1,"")</f>
        <v/>
      </c>
      <c r="H172" t="str">
        <f>IF(IFERROR(LOOKUP(מרקובחצי[[#This Row],[ClientID]],סוגחציקבוע[S33]),FALSE)=מרקובחצי[[#This Row],[ClientID]],1,"")</f>
        <v/>
      </c>
      <c r="I172" t="str">
        <f>IF(IFERROR(LOOKUP(מרקובחצי[[#This Row],[ClientID]],סוגחציקבוע[S32&amp;33]),FALSE)=מרקובחצי[[#This Row],[ClientID]],1,"")</f>
        <v/>
      </c>
      <c r="J172">
        <f>IF(SUM(מרקובחצי[[#This Row],[11]:[13]])=1,מרקובחצי[[#This Row],[עד ועד]],IF(SUM(R171:T172)=1,IF(מרקובחצי[[#This Row],[עד ועד]]&lt;J171,מרקובחצי[[#This Row],[עד ועד]],J171),J171))</f>
        <v>25</v>
      </c>
      <c r="K172">
        <f>IF(SUM(מרקובחצי[[#This Row],[11]:[13]])=1,מרקובחצי[[#This Row],[עד ועד]],IF(SUM(R171:T172)=1,IF(מרקובחצי[[#This Row],[עד ועד]]&gt;K171,מרקובחצי[[#This Row],[עד ועד]],K171),K171))</f>
        <v>28</v>
      </c>
      <c r="L172" t="str">
        <f>IF(AND(SUM(מרקובחצי[[#This Row],[31]:[33]])=1,SUM(U171:W171)=0),מרקובחצי[[#This Row],[מקס]]-מרקובחצי[[#This Row],[מינ]],"")</f>
        <v/>
      </c>
      <c r="M17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72" t="str">
        <f t="shared" si="2"/>
        <v/>
      </c>
      <c r="O172" t="str">
        <f>IF(מרקובחצי[[#This Row],[קבעה הפלגה?]]=1,"",IF(AND(מרקובחצי[[#This Row],[עד ועד]]&lt;29,OR(מרקובחצי[[#This Row],[CycleNumber]]=1,AND(U171=1,OR(מרקובחצי[[#This Row],[עד ועד]]&lt;J171,מרקובחצי[[#This Row],[עד ועד]]&gt;K171)),AND(V171=1,מרקובחצי[[#This Row],[עד ועד]]&lt;J171),W171=1)),1,""))</f>
        <v/>
      </c>
      <c r="P172" t="str">
        <f>IF(מרקובחצי[[#This Row],[קבעה הפלגה?]]=1,"",IF(AND(מרקובחצי[[#This Row],[עד ועד]]&gt;28,מרקובחצי[[#This Row],[עד ועד]]&lt;32,OR(מרקובחצי[[#This Row],[CycleNumber]]=1,AND(U171=1),AND(V171=1,OR(מרקובחצי[[#This Row],[עד ועד]]&lt;J171,מרקובחצי[[#This Row],[עד ועד]]&gt;K171)),W171=1)),1,""))</f>
        <v/>
      </c>
      <c r="Q172" t="str">
        <f>IF(מרקובחצי[[#This Row],[קבעה הפלגה?]]=1,"",IF(AND(מרקובחצי[[#This Row],[עד ועד]]&gt;31,OR(מרקובחצי[[#This Row],[CycleNumber]]=1,AND(U171=1),AND(V171=1,מרקובחצי[[#This Row],[עד ועד]]&gt;K171),AND(W171=1,OR(מרקובחצי[[#This Row],[עד ועד]]&gt;K171,מרקובחצי[[#This Row],[עד ועד]]&lt;J171)))),1,""))</f>
        <v/>
      </c>
      <c r="R172" t="str">
        <f>IF(מרקובחצי[[#This Row],[CycleNumber]]&gt;1,IF(AND(O171=1,מרקובחצי[[#This Row],[עד ועד]]&lt;29),1,""),"")</f>
        <v/>
      </c>
      <c r="S172" t="str">
        <f>IF(מרקובחצי[[#This Row],[CycleNumber]]&gt;1,IF(OR(AND(O171=1,מרקובחצי[[#This Row],[עד ועד]]&gt;28),AND(P171=1),AND(Q171=1,מרקובחצי[[#This Row],[עד ועד]]&lt;32)),1,""),"")</f>
        <v/>
      </c>
      <c r="T172" t="str">
        <f>IF(מרקובחצי[[#This Row],[CycleNumber]]&gt;1,IF(AND(Q171=1,מרקובחצי[[#This Row],[עד ועד]]&gt;31),1,""),"")</f>
        <v/>
      </c>
      <c r="U172" t="str">
        <f>IF(מרקובחצי[[#This Row],[CycleNumber]]&gt;1,IF(AND(R171=1,מרקובחצי[[#This Row],[עד ועד]]&lt;29),1,IF(AND(U171=1,NOT(OR(מרקובחצי[[#This Row],[עד ועד]]&lt;J171,מרקובחצי[[#This Row],[עד ועד]]&gt;K171))),1,"")),"")</f>
        <v/>
      </c>
      <c r="V172" t="str">
        <f>IF(מרקובחצי[[#This Row],[CycleNumber]]&gt;1,IF(AND(SUM(R171:T171)=1,מרקובחצי[[#This Row],[עד ועד]]&gt;28,מרקובחצי[[#This Row],[עד ועד]]&lt;32),1,IF(OR(S171=1,AND(R171=1,מרקובחצי[[#This Row],[עד ועד]]&gt;28),AND(T171=1,מרקובחצי[[#This Row],[עד ועד]]&lt;32)),1,IF(AND(V171=1,NOT(OR(מרקובחצי[[#This Row],[עד ועד]]&lt;J171,מרקובחצי[[#This Row],[עד ועד]]&gt;K171))),1,""))),"")</f>
        <v/>
      </c>
      <c r="W172" t="str">
        <f>IF(מרקובחצי[[#This Row],[CycleNumber]]&gt;1,IF(AND(T171=1,מרקובחצי[[#This Row],[עד ועד]]&gt;31),1,IF(AND(W171=1,NOT(OR(מרקובחצי[[#This Row],[עד ועד]]&lt;J171,מרקובחצי[[#This Row],[עד ועד]]&gt;K171))),1,"")),"")</f>
        <v/>
      </c>
      <c r="X172" t="str">
        <f>IF(AND(מרקובחצי[[#This Row],[CycleNumber]]&lt;$B173,SUM(מרקובחצי[[#This Row],[11]],R173)=2),1,"")</f>
        <v/>
      </c>
      <c r="Y172" t="str">
        <f>IF(AND(מרקובחצי[[#This Row],[CycleNumber]]&lt;$B173,SUM(מרקובחצי[[#This Row],[11]],S173)=2),1,"")</f>
        <v/>
      </c>
      <c r="Z172" t="str">
        <f>IF(AND(מרקובחצי[[#This Row],[CycleNumber]]&lt;$B173,SUM(מרקובחצי[[#This Row],[13]],S173)=2),1,"")</f>
        <v/>
      </c>
      <c r="AA172" t="str">
        <f>IF(AND(מרקובחצי[[#This Row],[CycleNumber]]&lt;$B173,SUM(מרקובחצי[[#This Row],[13]],T173)=2),1,"")</f>
        <v/>
      </c>
      <c r="AB172" t="str">
        <f>IF(AND(מרקובחצי[[#This Row],[CycleNumber]]&lt;$B173,SUM(מרקובחצי[[#This Row],[21]],U173)=2),1,"")</f>
        <v/>
      </c>
      <c r="AC172" t="str">
        <f>IF(AND(מרקובחצי[[#This Row],[CycleNumber]]&lt;$B173,SUM(מרקובחצי[[#This Row],[21]],V173)=2),1,"")</f>
        <v/>
      </c>
      <c r="AD172" t="str">
        <f>IF(AND(מרקובחצי[[#This Row],[CycleNumber]]&lt;$B173,SUM(מרקובחצי[[#This Row],[23]],V173)=2),1,"")</f>
        <v/>
      </c>
      <c r="AE172" t="str">
        <f>IF(AND(מרקובחצי[[#This Row],[CycleNumber]]&lt;$B173,SUM(מרקובחצי[[#This Row],[23]],W173)=2),1,"")</f>
        <v/>
      </c>
      <c r="AF172" t="str">
        <f>IF(AND(מרקובחצי[[#This Row],[CycleNumber]]&lt;$B173,SUM(מרקובחצי[[#This Row],[31]],O173)=2),1,"")</f>
        <v/>
      </c>
      <c r="AG172" t="str">
        <f>IF(AND(מרקובחצי[[#This Row],[CycleNumber]]&lt;$B173,SUM(מרקובחצי[[#This Row],[31]],P173)=2),1,"")</f>
        <v/>
      </c>
      <c r="AH172" t="str">
        <f>IF(AND(מרקובחצי[[#This Row],[CycleNumber]]&lt;$B173,SUM(מרקובחצי[[#This Row],[31]],Q173)=2),1,"")</f>
        <v/>
      </c>
      <c r="AI172" t="str">
        <f>IF(AND(מרקובחצי[[#This Row],[CycleNumber]]&lt;$B173,SUM(U172:U173)=2),1,"")</f>
        <v/>
      </c>
      <c r="AJ172" t="str">
        <f>IF(AND(מרקובחצי[[#This Row],[CycleNumber]]&lt;$B173,SUM(מרקובחצי[[#This Row],[32]],O173)=2),1,"")</f>
        <v/>
      </c>
      <c r="AK172" t="str">
        <f>IF(AND(מרקובחצי[[#This Row],[CycleNumber]]&lt;$B173,SUM(מרקובחצי[[#This Row],[32]],P173)=2),1,"")</f>
        <v/>
      </c>
      <c r="AL172" t="str">
        <f>IF(AND(מרקובחצי[[#This Row],[CycleNumber]]&lt;$B173,SUM(מרקובחצי[[#This Row],[32]],Q173)=2),1,"")</f>
        <v/>
      </c>
      <c r="AM172" t="str">
        <f>IF(AND(מרקובחצי[[#This Row],[CycleNumber]]&lt;$B173,SUM(V172:V173)=2),1,"")</f>
        <v/>
      </c>
      <c r="AN172" t="str">
        <f>IF(AND(מרקובחצי[[#This Row],[CycleNumber]]&lt;$B173,SUM(מרקובחצי[[#This Row],[33]],O173)=2),1,"")</f>
        <v/>
      </c>
      <c r="AO172" t="str">
        <f>IF(AND(מרקובחצי[[#This Row],[CycleNumber]]&lt;$B173,SUM(מרקובחצי[[#This Row],[33]],P173)=2),1,"")</f>
        <v/>
      </c>
      <c r="AP172" t="str">
        <f>IF(AND(מרקובחצי[[#This Row],[CycleNumber]]&lt;$B173,SUM(מרקובחצי[[#This Row],[33]],Q173)=2),1,"")</f>
        <v/>
      </c>
      <c r="AQ172" t="str">
        <f>IF(AND(מרקובחצי[[#This Row],[CycleNumber]]&lt;$B173,SUM(W172:W173)=2),1,"")</f>
        <v/>
      </c>
      <c r="AR172" t="str">
        <f>IF(AND(מרקובחצי[[#This Row],[CycleNumber]]&lt;$B173,SUM(מרקובחצי[[#This Row],[12]],S173)=2),1,"")</f>
        <v/>
      </c>
      <c r="AS172" t="str">
        <f>IF(AND(מרקובחצי[[#This Row],[CycleNumber]]&lt;$B173,SUM(מרקובחצי[[#This Row],[22]],V173)=2),1,"")</f>
        <v/>
      </c>
      <c r="AT172" s="3">
        <f>SUM(מרקובחצי[[#This Row],[11]:[33]])</f>
        <v>0</v>
      </c>
    </row>
    <row r="173" spans="1:46" hidden="1" x14ac:dyDescent="0.25">
      <c r="A173" t="s">
        <v>19</v>
      </c>
      <c r="B173">
        <v>5</v>
      </c>
      <c r="C173">
        <v>29</v>
      </c>
      <c r="D173">
        <f>מרקובחצי[[#This Row],[LengthofCycle]]+1</f>
        <v>30</v>
      </c>
      <c r="E173">
        <f>IF(IFERROR(LOOKUP(מרקובחצי[[#This Row],[ClientID]],קביעויות[הפלגה]),FALSE)=מרקובחצי[[#This Row],[ClientID]],1,"")</f>
        <v>1</v>
      </c>
      <c r="F173" t="str">
        <f>IF(IFERROR(LOOKUP(מרקובחצי[[#This Row],[ClientID]],סוגחציקבוע[S31]),FALSE)=מרקובחצי[[#This Row],[ClientID]],1,"")</f>
        <v/>
      </c>
      <c r="G173" t="str">
        <f>IF(IFERROR(LOOKUP(מרקובחצי[[#This Row],[ClientID]],סוגחציקבוע[S32]),FALSE)=מרקובחצי[[#This Row],[ClientID]],1,"")</f>
        <v/>
      </c>
      <c r="H173" t="str">
        <f>IF(IFERROR(LOOKUP(מרקובחצי[[#This Row],[ClientID]],סוגחציקבוע[S33]),FALSE)=מרקובחצי[[#This Row],[ClientID]],1,"")</f>
        <v/>
      </c>
      <c r="I173" t="str">
        <f>IF(IFERROR(LOOKUP(מרקובחצי[[#This Row],[ClientID]],סוגחציקבוע[S32&amp;33]),FALSE)=מרקובחצי[[#This Row],[ClientID]],1,"")</f>
        <v/>
      </c>
      <c r="J173">
        <f>IF(SUM(מרקובחצי[[#This Row],[11]:[13]])=1,מרקובחצי[[#This Row],[עד ועד]],IF(SUM(R172:T173)=1,IF(מרקובחצי[[#This Row],[עד ועד]]&lt;J172,מרקובחצי[[#This Row],[עד ועד]],J172),J172))</f>
        <v>25</v>
      </c>
      <c r="K173">
        <f>IF(SUM(מרקובחצי[[#This Row],[11]:[13]])=1,מרקובחצי[[#This Row],[עד ועד]],IF(SUM(R172:T173)=1,IF(מרקובחצי[[#This Row],[עד ועד]]&gt;K172,מרקובחצי[[#This Row],[עד ועד]],K172),K172))</f>
        <v>28</v>
      </c>
      <c r="L173" t="str">
        <f>IF(AND(SUM(מרקובחצי[[#This Row],[31]:[33]])=1,SUM(U172:W172)=0),מרקובחצי[[#This Row],[מקס]]-מרקובחצי[[#This Row],[מינ]],"")</f>
        <v/>
      </c>
      <c r="M17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73" t="str">
        <f t="shared" si="2"/>
        <v/>
      </c>
      <c r="O173" t="str">
        <f>IF(מרקובחצי[[#This Row],[קבעה הפלגה?]]=1,"",IF(AND(מרקובחצי[[#This Row],[עד ועד]]&lt;29,OR(מרקובחצי[[#This Row],[CycleNumber]]=1,AND(U172=1,OR(מרקובחצי[[#This Row],[עד ועד]]&lt;J172,מרקובחצי[[#This Row],[עד ועד]]&gt;K172)),AND(V172=1,מרקובחצי[[#This Row],[עד ועד]]&lt;J172),W172=1)),1,""))</f>
        <v/>
      </c>
      <c r="P173" t="str">
        <f>IF(מרקובחצי[[#This Row],[קבעה הפלגה?]]=1,"",IF(AND(מרקובחצי[[#This Row],[עד ועד]]&gt;28,מרקובחצי[[#This Row],[עד ועד]]&lt;32,OR(מרקובחצי[[#This Row],[CycleNumber]]=1,AND(U172=1),AND(V172=1,OR(מרקובחצי[[#This Row],[עד ועד]]&lt;J172,מרקובחצי[[#This Row],[עד ועד]]&gt;K172)),W172=1)),1,""))</f>
        <v/>
      </c>
      <c r="Q173" t="str">
        <f>IF(מרקובחצי[[#This Row],[קבעה הפלגה?]]=1,"",IF(AND(מרקובחצי[[#This Row],[עד ועד]]&gt;31,OR(מרקובחצי[[#This Row],[CycleNumber]]=1,AND(U172=1),AND(V172=1,מרקובחצי[[#This Row],[עד ועד]]&gt;K172),AND(W172=1,OR(מרקובחצי[[#This Row],[עד ועד]]&gt;K172,מרקובחצי[[#This Row],[עד ועד]]&lt;J172)))),1,""))</f>
        <v/>
      </c>
      <c r="R173" t="str">
        <f>IF(מרקובחצי[[#This Row],[CycleNumber]]&gt;1,IF(AND(O172=1,מרקובחצי[[#This Row],[עד ועד]]&lt;29),1,""),"")</f>
        <v/>
      </c>
      <c r="S173" t="str">
        <f>IF(מרקובחצי[[#This Row],[CycleNumber]]&gt;1,IF(OR(AND(O172=1,מרקובחצי[[#This Row],[עד ועד]]&gt;28),AND(P172=1),AND(Q172=1,מרקובחצי[[#This Row],[עד ועד]]&lt;32)),1,""),"")</f>
        <v/>
      </c>
      <c r="T173" t="str">
        <f>IF(מרקובחצי[[#This Row],[CycleNumber]]&gt;1,IF(AND(Q172=1,מרקובחצי[[#This Row],[עד ועד]]&gt;31),1,""),"")</f>
        <v/>
      </c>
      <c r="U173" t="str">
        <f>IF(מרקובחצי[[#This Row],[CycleNumber]]&gt;1,IF(AND(R172=1,מרקובחצי[[#This Row],[עד ועד]]&lt;29),1,IF(AND(U172=1,NOT(OR(מרקובחצי[[#This Row],[עד ועד]]&lt;J172,מרקובחצי[[#This Row],[עד ועד]]&gt;K172))),1,"")),"")</f>
        <v/>
      </c>
      <c r="V173" t="str">
        <f>IF(מרקובחצי[[#This Row],[CycleNumber]]&gt;1,IF(AND(SUM(R172:T172)=1,מרקובחצי[[#This Row],[עד ועד]]&gt;28,מרקובחצי[[#This Row],[עד ועד]]&lt;32),1,IF(OR(S172=1,AND(R172=1,מרקובחצי[[#This Row],[עד ועד]]&gt;28),AND(T172=1,מרקובחצי[[#This Row],[עד ועד]]&lt;32)),1,IF(AND(V172=1,NOT(OR(מרקובחצי[[#This Row],[עד ועד]]&lt;J172,מרקובחצי[[#This Row],[עד ועד]]&gt;K172))),1,""))),"")</f>
        <v/>
      </c>
      <c r="W173" t="str">
        <f>IF(מרקובחצי[[#This Row],[CycleNumber]]&gt;1,IF(AND(T172=1,מרקובחצי[[#This Row],[עד ועד]]&gt;31),1,IF(AND(W172=1,NOT(OR(מרקובחצי[[#This Row],[עד ועד]]&lt;J172,מרקובחצי[[#This Row],[עד ועד]]&gt;K172))),1,"")),"")</f>
        <v/>
      </c>
      <c r="X173" t="str">
        <f>IF(AND(מרקובחצי[[#This Row],[CycleNumber]]&lt;$B174,SUM(מרקובחצי[[#This Row],[11]],R174)=2),1,"")</f>
        <v/>
      </c>
      <c r="Y173" t="str">
        <f>IF(AND(מרקובחצי[[#This Row],[CycleNumber]]&lt;$B174,SUM(מרקובחצי[[#This Row],[11]],S174)=2),1,"")</f>
        <v/>
      </c>
      <c r="Z173" t="str">
        <f>IF(AND(מרקובחצי[[#This Row],[CycleNumber]]&lt;$B174,SUM(מרקובחצי[[#This Row],[13]],S174)=2),1,"")</f>
        <v/>
      </c>
      <c r="AA173" t="str">
        <f>IF(AND(מרקובחצי[[#This Row],[CycleNumber]]&lt;$B174,SUM(מרקובחצי[[#This Row],[13]],T174)=2),1,"")</f>
        <v/>
      </c>
      <c r="AB173" t="str">
        <f>IF(AND(מרקובחצי[[#This Row],[CycleNumber]]&lt;$B174,SUM(מרקובחצי[[#This Row],[21]],U174)=2),1,"")</f>
        <v/>
      </c>
      <c r="AC173" t="str">
        <f>IF(AND(מרקובחצי[[#This Row],[CycleNumber]]&lt;$B174,SUM(מרקובחצי[[#This Row],[21]],V174)=2),1,"")</f>
        <v/>
      </c>
      <c r="AD173" t="str">
        <f>IF(AND(מרקובחצי[[#This Row],[CycleNumber]]&lt;$B174,SUM(מרקובחצי[[#This Row],[23]],V174)=2),1,"")</f>
        <v/>
      </c>
      <c r="AE173" t="str">
        <f>IF(AND(מרקובחצי[[#This Row],[CycleNumber]]&lt;$B174,SUM(מרקובחצי[[#This Row],[23]],W174)=2),1,"")</f>
        <v/>
      </c>
      <c r="AF173" t="str">
        <f>IF(AND(מרקובחצי[[#This Row],[CycleNumber]]&lt;$B174,SUM(מרקובחצי[[#This Row],[31]],O174)=2),1,"")</f>
        <v/>
      </c>
      <c r="AG173" t="str">
        <f>IF(AND(מרקובחצי[[#This Row],[CycleNumber]]&lt;$B174,SUM(מרקובחצי[[#This Row],[31]],P174)=2),1,"")</f>
        <v/>
      </c>
      <c r="AH173" t="str">
        <f>IF(AND(מרקובחצי[[#This Row],[CycleNumber]]&lt;$B174,SUM(מרקובחצי[[#This Row],[31]],Q174)=2),1,"")</f>
        <v/>
      </c>
      <c r="AI173" t="str">
        <f>IF(AND(מרקובחצי[[#This Row],[CycleNumber]]&lt;$B174,SUM(U173:U174)=2),1,"")</f>
        <v/>
      </c>
      <c r="AJ173" t="str">
        <f>IF(AND(מרקובחצי[[#This Row],[CycleNumber]]&lt;$B174,SUM(מרקובחצי[[#This Row],[32]],O174)=2),1,"")</f>
        <v/>
      </c>
      <c r="AK173" t="str">
        <f>IF(AND(מרקובחצי[[#This Row],[CycleNumber]]&lt;$B174,SUM(מרקובחצי[[#This Row],[32]],P174)=2),1,"")</f>
        <v/>
      </c>
      <c r="AL173" t="str">
        <f>IF(AND(מרקובחצי[[#This Row],[CycleNumber]]&lt;$B174,SUM(מרקובחצי[[#This Row],[32]],Q174)=2),1,"")</f>
        <v/>
      </c>
      <c r="AM173" t="str">
        <f>IF(AND(מרקובחצי[[#This Row],[CycleNumber]]&lt;$B174,SUM(V173:V174)=2),1,"")</f>
        <v/>
      </c>
      <c r="AN173" t="str">
        <f>IF(AND(מרקובחצי[[#This Row],[CycleNumber]]&lt;$B174,SUM(מרקובחצי[[#This Row],[33]],O174)=2),1,"")</f>
        <v/>
      </c>
      <c r="AO173" t="str">
        <f>IF(AND(מרקובחצי[[#This Row],[CycleNumber]]&lt;$B174,SUM(מרקובחצי[[#This Row],[33]],P174)=2),1,"")</f>
        <v/>
      </c>
      <c r="AP173" t="str">
        <f>IF(AND(מרקובחצי[[#This Row],[CycleNumber]]&lt;$B174,SUM(מרקובחצי[[#This Row],[33]],Q174)=2),1,"")</f>
        <v/>
      </c>
      <c r="AQ173" t="str">
        <f>IF(AND(מרקובחצי[[#This Row],[CycleNumber]]&lt;$B174,SUM(W173:W174)=2),1,"")</f>
        <v/>
      </c>
      <c r="AR173" t="str">
        <f>IF(AND(מרקובחצי[[#This Row],[CycleNumber]]&lt;$B174,SUM(מרקובחצי[[#This Row],[12]],S174)=2),1,"")</f>
        <v/>
      </c>
      <c r="AS173" t="str">
        <f>IF(AND(מרקובחצי[[#This Row],[CycleNumber]]&lt;$B174,SUM(מרקובחצי[[#This Row],[22]],V174)=2),1,"")</f>
        <v/>
      </c>
      <c r="AT173" s="3">
        <f>SUM(מרקובחצי[[#This Row],[11]:[33]])</f>
        <v>0</v>
      </c>
    </row>
    <row r="174" spans="1:46" hidden="1" x14ac:dyDescent="0.25">
      <c r="A174" t="s">
        <v>19</v>
      </c>
      <c r="B174">
        <v>6</v>
      </c>
      <c r="C174">
        <v>29</v>
      </c>
      <c r="D174">
        <f>מרקובחצי[[#This Row],[LengthofCycle]]+1</f>
        <v>30</v>
      </c>
      <c r="E174">
        <f>IF(IFERROR(LOOKUP(מרקובחצי[[#This Row],[ClientID]],קביעויות[הפלגה]),FALSE)=מרקובחצי[[#This Row],[ClientID]],1,"")</f>
        <v>1</v>
      </c>
      <c r="F174" t="str">
        <f>IF(IFERROR(LOOKUP(מרקובחצי[[#This Row],[ClientID]],סוגחציקבוע[S31]),FALSE)=מרקובחצי[[#This Row],[ClientID]],1,"")</f>
        <v/>
      </c>
      <c r="G174" t="str">
        <f>IF(IFERROR(LOOKUP(מרקובחצי[[#This Row],[ClientID]],סוגחציקבוע[S32]),FALSE)=מרקובחצי[[#This Row],[ClientID]],1,"")</f>
        <v/>
      </c>
      <c r="H174" t="str">
        <f>IF(IFERROR(LOOKUP(מרקובחצי[[#This Row],[ClientID]],סוגחציקבוע[S33]),FALSE)=מרקובחצי[[#This Row],[ClientID]],1,"")</f>
        <v/>
      </c>
      <c r="I174" t="str">
        <f>IF(IFERROR(LOOKUP(מרקובחצי[[#This Row],[ClientID]],סוגחציקבוע[S32&amp;33]),FALSE)=מרקובחצי[[#This Row],[ClientID]],1,"")</f>
        <v/>
      </c>
      <c r="J174">
        <f>IF(SUM(מרקובחצי[[#This Row],[11]:[13]])=1,מרקובחצי[[#This Row],[עד ועד]],IF(SUM(R173:T174)=1,IF(מרקובחצי[[#This Row],[עד ועד]]&lt;J173,מרקובחצי[[#This Row],[עד ועד]],J173),J173))</f>
        <v>25</v>
      </c>
      <c r="K174">
        <f>IF(SUM(מרקובחצי[[#This Row],[11]:[13]])=1,מרקובחצי[[#This Row],[עד ועד]],IF(SUM(R173:T174)=1,IF(מרקובחצי[[#This Row],[עד ועד]]&gt;K173,מרקובחצי[[#This Row],[עד ועד]],K173),K173))</f>
        <v>28</v>
      </c>
      <c r="L174" t="str">
        <f>IF(AND(SUM(מרקובחצי[[#This Row],[31]:[33]])=1,SUM(U173:W173)=0),מרקובחצי[[#This Row],[מקס]]-מרקובחצי[[#This Row],[מינ]],"")</f>
        <v/>
      </c>
      <c r="M17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74" t="str">
        <f t="shared" si="2"/>
        <v/>
      </c>
      <c r="O174" t="str">
        <f>IF(מרקובחצי[[#This Row],[קבעה הפלגה?]]=1,"",IF(AND(מרקובחצי[[#This Row],[עד ועד]]&lt;29,OR(מרקובחצי[[#This Row],[CycleNumber]]=1,AND(U173=1,OR(מרקובחצי[[#This Row],[עד ועד]]&lt;J173,מרקובחצי[[#This Row],[עד ועד]]&gt;K173)),AND(V173=1,מרקובחצי[[#This Row],[עד ועד]]&lt;J173),W173=1)),1,""))</f>
        <v/>
      </c>
      <c r="P174" t="str">
        <f>IF(מרקובחצי[[#This Row],[קבעה הפלגה?]]=1,"",IF(AND(מרקובחצי[[#This Row],[עד ועד]]&gt;28,מרקובחצי[[#This Row],[עד ועד]]&lt;32,OR(מרקובחצי[[#This Row],[CycleNumber]]=1,AND(U173=1),AND(V173=1,OR(מרקובחצי[[#This Row],[עד ועד]]&lt;J173,מרקובחצי[[#This Row],[עד ועד]]&gt;K173)),W173=1)),1,""))</f>
        <v/>
      </c>
      <c r="Q174" t="str">
        <f>IF(מרקובחצי[[#This Row],[קבעה הפלגה?]]=1,"",IF(AND(מרקובחצי[[#This Row],[עד ועד]]&gt;31,OR(מרקובחצי[[#This Row],[CycleNumber]]=1,AND(U173=1),AND(V173=1,מרקובחצי[[#This Row],[עד ועד]]&gt;K173),AND(W173=1,OR(מרקובחצי[[#This Row],[עד ועד]]&gt;K173,מרקובחצי[[#This Row],[עד ועד]]&lt;J173)))),1,""))</f>
        <v/>
      </c>
      <c r="R174" t="str">
        <f>IF(מרקובחצי[[#This Row],[CycleNumber]]&gt;1,IF(AND(O173=1,מרקובחצי[[#This Row],[עד ועד]]&lt;29),1,""),"")</f>
        <v/>
      </c>
      <c r="S174" t="str">
        <f>IF(מרקובחצי[[#This Row],[CycleNumber]]&gt;1,IF(OR(AND(O173=1,מרקובחצי[[#This Row],[עד ועד]]&gt;28),AND(P173=1),AND(Q173=1,מרקובחצי[[#This Row],[עד ועד]]&lt;32)),1,""),"")</f>
        <v/>
      </c>
      <c r="T174" t="str">
        <f>IF(מרקובחצי[[#This Row],[CycleNumber]]&gt;1,IF(AND(Q173=1,מרקובחצי[[#This Row],[עד ועד]]&gt;31),1,""),"")</f>
        <v/>
      </c>
      <c r="U174" t="str">
        <f>IF(מרקובחצי[[#This Row],[CycleNumber]]&gt;1,IF(AND(R173=1,מרקובחצי[[#This Row],[עד ועד]]&lt;29),1,IF(AND(U173=1,NOT(OR(מרקובחצי[[#This Row],[עד ועד]]&lt;J173,מרקובחצי[[#This Row],[עד ועד]]&gt;K173))),1,"")),"")</f>
        <v/>
      </c>
      <c r="V174" t="str">
        <f>IF(מרקובחצי[[#This Row],[CycleNumber]]&gt;1,IF(AND(SUM(R173:T173)=1,מרקובחצי[[#This Row],[עד ועד]]&gt;28,מרקובחצי[[#This Row],[עד ועד]]&lt;32),1,IF(OR(S173=1,AND(R173=1,מרקובחצי[[#This Row],[עד ועד]]&gt;28),AND(T173=1,מרקובחצי[[#This Row],[עד ועד]]&lt;32)),1,IF(AND(V173=1,NOT(OR(מרקובחצי[[#This Row],[עד ועד]]&lt;J173,מרקובחצי[[#This Row],[עד ועד]]&gt;K173))),1,""))),"")</f>
        <v/>
      </c>
      <c r="W174" t="str">
        <f>IF(מרקובחצי[[#This Row],[CycleNumber]]&gt;1,IF(AND(T173=1,מרקובחצי[[#This Row],[עד ועד]]&gt;31),1,IF(AND(W173=1,NOT(OR(מרקובחצי[[#This Row],[עד ועד]]&lt;J173,מרקובחצי[[#This Row],[עד ועד]]&gt;K173))),1,"")),"")</f>
        <v/>
      </c>
      <c r="X174" t="str">
        <f>IF(AND(מרקובחצי[[#This Row],[CycleNumber]]&lt;$B175,SUM(מרקובחצי[[#This Row],[11]],R175)=2),1,"")</f>
        <v/>
      </c>
      <c r="Y174" t="str">
        <f>IF(AND(מרקובחצי[[#This Row],[CycleNumber]]&lt;$B175,SUM(מרקובחצי[[#This Row],[11]],S175)=2),1,"")</f>
        <v/>
      </c>
      <c r="Z174" t="str">
        <f>IF(AND(מרקובחצי[[#This Row],[CycleNumber]]&lt;$B175,SUM(מרקובחצי[[#This Row],[13]],S175)=2),1,"")</f>
        <v/>
      </c>
      <c r="AA174" t="str">
        <f>IF(AND(מרקובחצי[[#This Row],[CycleNumber]]&lt;$B175,SUM(מרקובחצי[[#This Row],[13]],T175)=2),1,"")</f>
        <v/>
      </c>
      <c r="AB174" t="str">
        <f>IF(AND(מרקובחצי[[#This Row],[CycleNumber]]&lt;$B175,SUM(מרקובחצי[[#This Row],[21]],U175)=2),1,"")</f>
        <v/>
      </c>
      <c r="AC174" t="str">
        <f>IF(AND(מרקובחצי[[#This Row],[CycleNumber]]&lt;$B175,SUM(מרקובחצי[[#This Row],[21]],V175)=2),1,"")</f>
        <v/>
      </c>
      <c r="AD174" t="str">
        <f>IF(AND(מרקובחצי[[#This Row],[CycleNumber]]&lt;$B175,SUM(מרקובחצי[[#This Row],[23]],V175)=2),1,"")</f>
        <v/>
      </c>
      <c r="AE174" t="str">
        <f>IF(AND(מרקובחצי[[#This Row],[CycleNumber]]&lt;$B175,SUM(מרקובחצי[[#This Row],[23]],W175)=2),1,"")</f>
        <v/>
      </c>
      <c r="AF174" t="str">
        <f>IF(AND(מרקובחצי[[#This Row],[CycleNumber]]&lt;$B175,SUM(מרקובחצי[[#This Row],[31]],O175)=2),1,"")</f>
        <v/>
      </c>
      <c r="AG174" t="str">
        <f>IF(AND(מרקובחצי[[#This Row],[CycleNumber]]&lt;$B175,SUM(מרקובחצי[[#This Row],[31]],P175)=2),1,"")</f>
        <v/>
      </c>
      <c r="AH174" t="str">
        <f>IF(AND(מרקובחצי[[#This Row],[CycleNumber]]&lt;$B175,SUM(מרקובחצי[[#This Row],[31]],Q175)=2),1,"")</f>
        <v/>
      </c>
      <c r="AI174" t="str">
        <f>IF(AND(מרקובחצי[[#This Row],[CycleNumber]]&lt;$B175,SUM(U174:U175)=2),1,"")</f>
        <v/>
      </c>
      <c r="AJ174" t="str">
        <f>IF(AND(מרקובחצי[[#This Row],[CycleNumber]]&lt;$B175,SUM(מרקובחצי[[#This Row],[32]],O175)=2),1,"")</f>
        <v/>
      </c>
      <c r="AK174" t="str">
        <f>IF(AND(מרקובחצי[[#This Row],[CycleNumber]]&lt;$B175,SUM(מרקובחצי[[#This Row],[32]],P175)=2),1,"")</f>
        <v/>
      </c>
      <c r="AL174" t="str">
        <f>IF(AND(מרקובחצי[[#This Row],[CycleNumber]]&lt;$B175,SUM(מרקובחצי[[#This Row],[32]],Q175)=2),1,"")</f>
        <v/>
      </c>
      <c r="AM174" t="str">
        <f>IF(AND(מרקובחצי[[#This Row],[CycleNumber]]&lt;$B175,SUM(V174:V175)=2),1,"")</f>
        <v/>
      </c>
      <c r="AN174" t="str">
        <f>IF(AND(מרקובחצי[[#This Row],[CycleNumber]]&lt;$B175,SUM(מרקובחצי[[#This Row],[33]],O175)=2),1,"")</f>
        <v/>
      </c>
      <c r="AO174" t="str">
        <f>IF(AND(מרקובחצי[[#This Row],[CycleNumber]]&lt;$B175,SUM(מרקובחצי[[#This Row],[33]],P175)=2),1,"")</f>
        <v/>
      </c>
      <c r="AP174" t="str">
        <f>IF(AND(מרקובחצי[[#This Row],[CycleNumber]]&lt;$B175,SUM(מרקובחצי[[#This Row],[33]],Q175)=2),1,"")</f>
        <v/>
      </c>
      <c r="AQ174" t="str">
        <f>IF(AND(מרקובחצי[[#This Row],[CycleNumber]]&lt;$B175,SUM(W174:W175)=2),1,"")</f>
        <v/>
      </c>
      <c r="AR174" t="str">
        <f>IF(AND(מרקובחצי[[#This Row],[CycleNumber]]&lt;$B175,SUM(מרקובחצי[[#This Row],[12]],S175)=2),1,"")</f>
        <v/>
      </c>
      <c r="AS174" t="str">
        <f>IF(AND(מרקובחצי[[#This Row],[CycleNumber]]&lt;$B175,SUM(מרקובחצי[[#This Row],[22]],V175)=2),1,"")</f>
        <v/>
      </c>
      <c r="AT174" s="3">
        <f>SUM(מרקובחצי[[#This Row],[11]:[33]])</f>
        <v>0</v>
      </c>
    </row>
    <row r="175" spans="1:46" hidden="1" x14ac:dyDescent="0.25">
      <c r="A175" t="s">
        <v>19</v>
      </c>
      <c r="B175">
        <v>7</v>
      </c>
      <c r="C175">
        <v>29</v>
      </c>
      <c r="D175">
        <f>מרקובחצי[[#This Row],[LengthofCycle]]+1</f>
        <v>30</v>
      </c>
      <c r="E175">
        <f>IF(IFERROR(LOOKUP(מרקובחצי[[#This Row],[ClientID]],קביעויות[הפלגה]),FALSE)=מרקובחצי[[#This Row],[ClientID]],1,"")</f>
        <v>1</v>
      </c>
      <c r="F175" t="str">
        <f>IF(IFERROR(LOOKUP(מרקובחצי[[#This Row],[ClientID]],סוגחציקבוע[S31]),FALSE)=מרקובחצי[[#This Row],[ClientID]],1,"")</f>
        <v/>
      </c>
      <c r="G175" t="str">
        <f>IF(IFERROR(LOOKUP(מרקובחצי[[#This Row],[ClientID]],סוגחציקבוע[S32]),FALSE)=מרקובחצי[[#This Row],[ClientID]],1,"")</f>
        <v/>
      </c>
      <c r="H175" t="str">
        <f>IF(IFERROR(LOOKUP(מרקובחצי[[#This Row],[ClientID]],סוגחציקבוע[S33]),FALSE)=מרקובחצי[[#This Row],[ClientID]],1,"")</f>
        <v/>
      </c>
      <c r="I175" t="str">
        <f>IF(IFERROR(LOOKUP(מרקובחצי[[#This Row],[ClientID]],סוגחציקבוע[S32&amp;33]),FALSE)=מרקובחצי[[#This Row],[ClientID]],1,"")</f>
        <v/>
      </c>
      <c r="J175">
        <f>IF(SUM(מרקובחצי[[#This Row],[11]:[13]])=1,מרקובחצי[[#This Row],[עד ועד]],IF(SUM(R174:T175)=1,IF(מרקובחצי[[#This Row],[עד ועד]]&lt;J174,מרקובחצי[[#This Row],[עד ועד]],J174),J174))</f>
        <v>25</v>
      </c>
      <c r="K175">
        <f>IF(SUM(מרקובחצי[[#This Row],[11]:[13]])=1,מרקובחצי[[#This Row],[עד ועד]],IF(SUM(R174:T175)=1,IF(מרקובחצי[[#This Row],[עד ועד]]&gt;K174,מרקובחצי[[#This Row],[עד ועד]],K174),K174))</f>
        <v>28</v>
      </c>
      <c r="L175" t="str">
        <f>IF(AND(SUM(מרקובחצי[[#This Row],[31]:[33]])=1,SUM(U174:W174)=0),מרקובחצי[[#This Row],[מקס]]-מרקובחצי[[#This Row],[מינ]],"")</f>
        <v/>
      </c>
      <c r="M17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75" t="str">
        <f t="shared" si="2"/>
        <v/>
      </c>
      <c r="O175" t="str">
        <f>IF(מרקובחצי[[#This Row],[קבעה הפלגה?]]=1,"",IF(AND(מרקובחצי[[#This Row],[עד ועד]]&lt;29,OR(מרקובחצי[[#This Row],[CycleNumber]]=1,AND(U174=1,OR(מרקובחצי[[#This Row],[עד ועד]]&lt;J174,מרקובחצי[[#This Row],[עד ועד]]&gt;K174)),AND(V174=1,מרקובחצי[[#This Row],[עד ועד]]&lt;J174),W174=1)),1,""))</f>
        <v/>
      </c>
      <c r="P175" t="str">
        <f>IF(מרקובחצי[[#This Row],[קבעה הפלגה?]]=1,"",IF(AND(מרקובחצי[[#This Row],[עד ועד]]&gt;28,מרקובחצי[[#This Row],[עד ועד]]&lt;32,OR(מרקובחצי[[#This Row],[CycleNumber]]=1,AND(U174=1),AND(V174=1,OR(מרקובחצי[[#This Row],[עד ועד]]&lt;J174,מרקובחצי[[#This Row],[עד ועד]]&gt;K174)),W174=1)),1,""))</f>
        <v/>
      </c>
      <c r="Q175" t="str">
        <f>IF(מרקובחצי[[#This Row],[קבעה הפלגה?]]=1,"",IF(AND(מרקובחצי[[#This Row],[עד ועד]]&gt;31,OR(מרקובחצי[[#This Row],[CycleNumber]]=1,AND(U174=1),AND(V174=1,מרקובחצי[[#This Row],[עד ועד]]&gt;K174),AND(W174=1,OR(מרקובחצי[[#This Row],[עד ועד]]&gt;K174,מרקובחצי[[#This Row],[עד ועד]]&lt;J174)))),1,""))</f>
        <v/>
      </c>
      <c r="R175" t="str">
        <f>IF(מרקובחצי[[#This Row],[CycleNumber]]&gt;1,IF(AND(O174=1,מרקובחצי[[#This Row],[עד ועד]]&lt;29),1,""),"")</f>
        <v/>
      </c>
      <c r="S175" t="str">
        <f>IF(מרקובחצי[[#This Row],[CycleNumber]]&gt;1,IF(OR(AND(O174=1,מרקובחצי[[#This Row],[עד ועד]]&gt;28),AND(P174=1),AND(Q174=1,מרקובחצי[[#This Row],[עד ועד]]&lt;32)),1,""),"")</f>
        <v/>
      </c>
      <c r="T175" t="str">
        <f>IF(מרקובחצי[[#This Row],[CycleNumber]]&gt;1,IF(AND(Q174=1,מרקובחצי[[#This Row],[עד ועד]]&gt;31),1,""),"")</f>
        <v/>
      </c>
      <c r="U175" t="str">
        <f>IF(מרקובחצי[[#This Row],[CycleNumber]]&gt;1,IF(AND(R174=1,מרקובחצי[[#This Row],[עד ועד]]&lt;29),1,IF(AND(U174=1,NOT(OR(מרקובחצי[[#This Row],[עד ועד]]&lt;J174,מרקובחצי[[#This Row],[עד ועד]]&gt;K174))),1,"")),"")</f>
        <v/>
      </c>
      <c r="V175" t="str">
        <f>IF(מרקובחצי[[#This Row],[CycleNumber]]&gt;1,IF(AND(SUM(R174:T174)=1,מרקובחצי[[#This Row],[עד ועד]]&gt;28,מרקובחצי[[#This Row],[עד ועד]]&lt;32),1,IF(OR(S174=1,AND(R174=1,מרקובחצי[[#This Row],[עד ועד]]&gt;28),AND(T174=1,מרקובחצי[[#This Row],[עד ועד]]&lt;32)),1,IF(AND(V174=1,NOT(OR(מרקובחצי[[#This Row],[עד ועד]]&lt;J174,מרקובחצי[[#This Row],[עד ועד]]&gt;K174))),1,""))),"")</f>
        <v/>
      </c>
      <c r="W175" t="str">
        <f>IF(מרקובחצי[[#This Row],[CycleNumber]]&gt;1,IF(AND(T174=1,מרקובחצי[[#This Row],[עד ועד]]&gt;31),1,IF(AND(W174=1,NOT(OR(מרקובחצי[[#This Row],[עד ועד]]&lt;J174,מרקובחצי[[#This Row],[עד ועד]]&gt;K174))),1,"")),"")</f>
        <v/>
      </c>
      <c r="X175" t="str">
        <f>IF(AND(מרקובחצי[[#This Row],[CycleNumber]]&lt;$B176,SUM(מרקובחצי[[#This Row],[11]],R176)=2),1,"")</f>
        <v/>
      </c>
      <c r="Y175" t="str">
        <f>IF(AND(מרקובחצי[[#This Row],[CycleNumber]]&lt;$B176,SUM(מרקובחצי[[#This Row],[11]],S176)=2),1,"")</f>
        <v/>
      </c>
      <c r="Z175" t="str">
        <f>IF(AND(מרקובחצי[[#This Row],[CycleNumber]]&lt;$B176,SUM(מרקובחצי[[#This Row],[13]],S176)=2),1,"")</f>
        <v/>
      </c>
      <c r="AA175" t="str">
        <f>IF(AND(מרקובחצי[[#This Row],[CycleNumber]]&lt;$B176,SUM(מרקובחצי[[#This Row],[13]],T176)=2),1,"")</f>
        <v/>
      </c>
      <c r="AB175" t="str">
        <f>IF(AND(מרקובחצי[[#This Row],[CycleNumber]]&lt;$B176,SUM(מרקובחצי[[#This Row],[21]],U176)=2),1,"")</f>
        <v/>
      </c>
      <c r="AC175" t="str">
        <f>IF(AND(מרקובחצי[[#This Row],[CycleNumber]]&lt;$B176,SUM(מרקובחצי[[#This Row],[21]],V176)=2),1,"")</f>
        <v/>
      </c>
      <c r="AD175" t="str">
        <f>IF(AND(מרקובחצי[[#This Row],[CycleNumber]]&lt;$B176,SUM(מרקובחצי[[#This Row],[23]],V176)=2),1,"")</f>
        <v/>
      </c>
      <c r="AE175" t="str">
        <f>IF(AND(מרקובחצי[[#This Row],[CycleNumber]]&lt;$B176,SUM(מרקובחצי[[#This Row],[23]],W176)=2),1,"")</f>
        <v/>
      </c>
      <c r="AF175" t="str">
        <f>IF(AND(מרקובחצי[[#This Row],[CycleNumber]]&lt;$B176,SUM(מרקובחצי[[#This Row],[31]],O176)=2),1,"")</f>
        <v/>
      </c>
      <c r="AG175" t="str">
        <f>IF(AND(מרקובחצי[[#This Row],[CycleNumber]]&lt;$B176,SUM(מרקובחצי[[#This Row],[31]],P176)=2),1,"")</f>
        <v/>
      </c>
      <c r="AH175" t="str">
        <f>IF(AND(מרקובחצי[[#This Row],[CycleNumber]]&lt;$B176,SUM(מרקובחצי[[#This Row],[31]],Q176)=2),1,"")</f>
        <v/>
      </c>
      <c r="AI175" t="str">
        <f>IF(AND(מרקובחצי[[#This Row],[CycleNumber]]&lt;$B176,SUM(U175:U176)=2),1,"")</f>
        <v/>
      </c>
      <c r="AJ175" t="str">
        <f>IF(AND(מרקובחצי[[#This Row],[CycleNumber]]&lt;$B176,SUM(מרקובחצי[[#This Row],[32]],O176)=2),1,"")</f>
        <v/>
      </c>
      <c r="AK175" t="str">
        <f>IF(AND(מרקובחצי[[#This Row],[CycleNumber]]&lt;$B176,SUM(מרקובחצי[[#This Row],[32]],P176)=2),1,"")</f>
        <v/>
      </c>
      <c r="AL175" t="str">
        <f>IF(AND(מרקובחצי[[#This Row],[CycleNumber]]&lt;$B176,SUM(מרקובחצי[[#This Row],[32]],Q176)=2),1,"")</f>
        <v/>
      </c>
      <c r="AM175" t="str">
        <f>IF(AND(מרקובחצי[[#This Row],[CycleNumber]]&lt;$B176,SUM(V175:V176)=2),1,"")</f>
        <v/>
      </c>
      <c r="AN175" t="str">
        <f>IF(AND(מרקובחצי[[#This Row],[CycleNumber]]&lt;$B176,SUM(מרקובחצי[[#This Row],[33]],O176)=2),1,"")</f>
        <v/>
      </c>
      <c r="AO175" t="str">
        <f>IF(AND(מרקובחצי[[#This Row],[CycleNumber]]&lt;$B176,SUM(מרקובחצי[[#This Row],[33]],P176)=2),1,"")</f>
        <v/>
      </c>
      <c r="AP175" t="str">
        <f>IF(AND(מרקובחצי[[#This Row],[CycleNumber]]&lt;$B176,SUM(מרקובחצי[[#This Row],[33]],Q176)=2),1,"")</f>
        <v/>
      </c>
      <c r="AQ175" t="str">
        <f>IF(AND(מרקובחצי[[#This Row],[CycleNumber]]&lt;$B176,SUM(W175:W176)=2),1,"")</f>
        <v/>
      </c>
      <c r="AR175" t="str">
        <f>IF(AND(מרקובחצי[[#This Row],[CycleNumber]]&lt;$B176,SUM(מרקובחצי[[#This Row],[12]],S176)=2),1,"")</f>
        <v/>
      </c>
      <c r="AS175" t="str">
        <f>IF(AND(מרקובחצי[[#This Row],[CycleNumber]]&lt;$B176,SUM(מרקובחצי[[#This Row],[22]],V176)=2),1,"")</f>
        <v/>
      </c>
      <c r="AT175" s="3">
        <f>SUM(מרקובחצי[[#This Row],[11]:[33]])</f>
        <v>0</v>
      </c>
    </row>
    <row r="176" spans="1:46" hidden="1" x14ac:dyDescent="0.25">
      <c r="A176" t="s">
        <v>19</v>
      </c>
      <c r="B176">
        <v>8</v>
      </c>
      <c r="C176">
        <v>31</v>
      </c>
      <c r="D176">
        <f>מרקובחצי[[#This Row],[LengthofCycle]]+1</f>
        <v>32</v>
      </c>
      <c r="E176">
        <f>IF(IFERROR(LOOKUP(מרקובחצי[[#This Row],[ClientID]],קביעויות[הפלגה]),FALSE)=מרקובחצי[[#This Row],[ClientID]],1,"")</f>
        <v>1</v>
      </c>
      <c r="F176" t="str">
        <f>IF(IFERROR(LOOKUP(מרקובחצי[[#This Row],[ClientID]],סוגחציקבוע[S31]),FALSE)=מרקובחצי[[#This Row],[ClientID]],1,"")</f>
        <v/>
      </c>
      <c r="G176" t="str">
        <f>IF(IFERROR(LOOKUP(מרקובחצי[[#This Row],[ClientID]],סוגחציקבוע[S32]),FALSE)=מרקובחצי[[#This Row],[ClientID]],1,"")</f>
        <v/>
      </c>
      <c r="H176" t="str">
        <f>IF(IFERROR(LOOKUP(מרקובחצי[[#This Row],[ClientID]],סוגחציקבוע[S33]),FALSE)=מרקובחצי[[#This Row],[ClientID]],1,"")</f>
        <v/>
      </c>
      <c r="I176" t="str">
        <f>IF(IFERROR(LOOKUP(מרקובחצי[[#This Row],[ClientID]],סוגחציקבוע[S32&amp;33]),FALSE)=מרקובחצי[[#This Row],[ClientID]],1,"")</f>
        <v/>
      </c>
      <c r="J176">
        <f>IF(SUM(מרקובחצי[[#This Row],[11]:[13]])=1,מרקובחצי[[#This Row],[עד ועד]],IF(SUM(R175:T176)=1,IF(מרקובחצי[[#This Row],[עד ועד]]&lt;J175,מרקובחצי[[#This Row],[עד ועד]],J175),J175))</f>
        <v>25</v>
      </c>
      <c r="K176">
        <f>IF(SUM(מרקובחצי[[#This Row],[11]:[13]])=1,מרקובחצי[[#This Row],[עד ועד]],IF(SUM(R175:T176)=1,IF(מרקובחצי[[#This Row],[עד ועד]]&gt;K175,מרקובחצי[[#This Row],[עד ועד]],K175),K175))</f>
        <v>28</v>
      </c>
      <c r="L176" t="str">
        <f>IF(AND(SUM(מרקובחצי[[#This Row],[31]:[33]])=1,SUM(U175:W175)=0),מרקובחצי[[#This Row],[מקס]]-מרקובחצי[[#This Row],[מינ]],"")</f>
        <v/>
      </c>
      <c r="M17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76" t="str">
        <f t="shared" si="2"/>
        <v/>
      </c>
      <c r="O176" t="str">
        <f>IF(מרקובחצי[[#This Row],[קבעה הפלגה?]]=1,"",IF(AND(מרקובחצי[[#This Row],[עד ועד]]&lt;29,OR(מרקובחצי[[#This Row],[CycleNumber]]=1,AND(U175=1,OR(מרקובחצי[[#This Row],[עד ועד]]&lt;J175,מרקובחצי[[#This Row],[עד ועד]]&gt;K175)),AND(V175=1,מרקובחצי[[#This Row],[עד ועד]]&lt;J175),W175=1)),1,""))</f>
        <v/>
      </c>
      <c r="P176" t="str">
        <f>IF(מרקובחצי[[#This Row],[קבעה הפלגה?]]=1,"",IF(AND(מרקובחצי[[#This Row],[עד ועד]]&gt;28,מרקובחצי[[#This Row],[עד ועד]]&lt;32,OR(מרקובחצי[[#This Row],[CycleNumber]]=1,AND(U175=1),AND(V175=1,OR(מרקובחצי[[#This Row],[עד ועד]]&lt;J175,מרקובחצי[[#This Row],[עד ועד]]&gt;K175)),W175=1)),1,""))</f>
        <v/>
      </c>
      <c r="Q176" t="str">
        <f>IF(מרקובחצי[[#This Row],[קבעה הפלגה?]]=1,"",IF(AND(מרקובחצי[[#This Row],[עד ועד]]&gt;31,OR(מרקובחצי[[#This Row],[CycleNumber]]=1,AND(U175=1),AND(V175=1,מרקובחצי[[#This Row],[עד ועד]]&gt;K175),AND(W175=1,OR(מרקובחצי[[#This Row],[עד ועד]]&gt;K175,מרקובחצי[[#This Row],[עד ועד]]&lt;J175)))),1,""))</f>
        <v/>
      </c>
      <c r="R176" t="str">
        <f>IF(מרקובחצי[[#This Row],[CycleNumber]]&gt;1,IF(AND(O175=1,מרקובחצי[[#This Row],[עד ועד]]&lt;29),1,""),"")</f>
        <v/>
      </c>
      <c r="S176" t="str">
        <f>IF(מרקובחצי[[#This Row],[CycleNumber]]&gt;1,IF(OR(AND(O175=1,מרקובחצי[[#This Row],[עד ועד]]&gt;28),AND(P175=1),AND(Q175=1,מרקובחצי[[#This Row],[עד ועד]]&lt;32)),1,""),"")</f>
        <v/>
      </c>
      <c r="T176" t="str">
        <f>IF(מרקובחצי[[#This Row],[CycleNumber]]&gt;1,IF(AND(Q175=1,מרקובחצי[[#This Row],[עד ועד]]&gt;31),1,""),"")</f>
        <v/>
      </c>
      <c r="U176" t="str">
        <f>IF(מרקובחצי[[#This Row],[CycleNumber]]&gt;1,IF(AND(R175=1,מרקובחצי[[#This Row],[עד ועד]]&lt;29),1,IF(AND(U175=1,NOT(OR(מרקובחצי[[#This Row],[עד ועד]]&lt;J175,מרקובחצי[[#This Row],[עד ועד]]&gt;K175))),1,"")),"")</f>
        <v/>
      </c>
      <c r="V176" t="str">
        <f>IF(מרקובחצי[[#This Row],[CycleNumber]]&gt;1,IF(AND(SUM(R175:T175)=1,מרקובחצי[[#This Row],[עד ועד]]&gt;28,מרקובחצי[[#This Row],[עד ועד]]&lt;32),1,IF(OR(S175=1,AND(R175=1,מרקובחצי[[#This Row],[עד ועד]]&gt;28),AND(T175=1,מרקובחצי[[#This Row],[עד ועד]]&lt;32)),1,IF(AND(V175=1,NOT(OR(מרקובחצי[[#This Row],[עד ועד]]&lt;J175,מרקובחצי[[#This Row],[עד ועד]]&gt;K175))),1,""))),"")</f>
        <v/>
      </c>
      <c r="W176" t="str">
        <f>IF(מרקובחצי[[#This Row],[CycleNumber]]&gt;1,IF(AND(T175=1,מרקובחצי[[#This Row],[עד ועד]]&gt;31),1,IF(AND(W175=1,NOT(OR(מרקובחצי[[#This Row],[עד ועד]]&lt;J175,מרקובחצי[[#This Row],[עד ועד]]&gt;K175))),1,"")),"")</f>
        <v/>
      </c>
      <c r="X176" t="str">
        <f>IF(AND(מרקובחצי[[#This Row],[CycleNumber]]&lt;$B177,SUM(מרקובחצי[[#This Row],[11]],R177)=2),1,"")</f>
        <v/>
      </c>
      <c r="Y176" t="str">
        <f>IF(AND(מרקובחצי[[#This Row],[CycleNumber]]&lt;$B177,SUM(מרקובחצי[[#This Row],[11]],S177)=2),1,"")</f>
        <v/>
      </c>
      <c r="Z176" t="str">
        <f>IF(AND(מרקובחצי[[#This Row],[CycleNumber]]&lt;$B177,SUM(מרקובחצי[[#This Row],[13]],S177)=2),1,"")</f>
        <v/>
      </c>
      <c r="AA176" t="str">
        <f>IF(AND(מרקובחצי[[#This Row],[CycleNumber]]&lt;$B177,SUM(מרקובחצי[[#This Row],[13]],T177)=2),1,"")</f>
        <v/>
      </c>
      <c r="AB176" t="str">
        <f>IF(AND(מרקובחצי[[#This Row],[CycleNumber]]&lt;$B177,SUM(מרקובחצי[[#This Row],[21]],U177)=2),1,"")</f>
        <v/>
      </c>
      <c r="AC176" t="str">
        <f>IF(AND(מרקובחצי[[#This Row],[CycleNumber]]&lt;$B177,SUM(מרקובחצי[[#This Row],[21]],V177)=2),1,"")</f>
        <v/>
      </c>
      <c r="AD176" t="str">
        <f>IF(AND(מרקובחצי[[#This Row],[CycleNumber]]&lt;$B177,SUM(מרקובחצי[[#This Row],[23]],V177)=2),1,"")</f>
        <v/>
      </c>
      <c r="AE176" t="str">
        <f>IF(AND(מרקובחצי[[#This Row],[CycleNumber]]&lt;$B177,SUM(מרקובחצי[[#This Row],[23]],W177)=2),1,"")</f>
        <v/>
      </c>
      <c r="AF176" t="str">
        <f>IF(AND(מרקובחצי[[#This Row],[CycleNumber]]&lt;$B177,SUM(מרקובחצי[[#This Row],[31]],O177)=2),1,"")</f>
        <v/>
      </c>
      <c r="AG176" t="str">
        <f>IF(AND(מרקובחצי[[#This Row],[CycleNumber]]&lt;$B177,SUM(מרקובחצי[[#This Row],[31]],P177)=2),1,"")</f>
        <v/>
      </c>
      <c r="AH176" t="str">
        <f>IF(AND(מרקובחצי[[#This Row],[CycleNumber]]&lt;$B177,SUM(מרקובחצי[[#This Row],[31]],Q177)=2),1,"")</f>
        <v/>
      </c>
      <c r="AI176" t="str">
        <f>IF(AND(מרקובחצי[[#This Row],[CycleNumber]]&lt;$B177,SUM(U176:U177)=2),1,"")</f>
        <v/>
      </c>
      <c r="AJ176" t="str">
        <f>IF(AND(מרקובחצי[[#This Row],[CycleNumber]]&lt;$B177,SUM(מרקובחצי[[#This Row],[32]],O177)=2),1,"")</f>
        <v/>
      </c>
      <c r="AK176" t="str">
        <f>IF(AND(מרקובחצי[[#This Row],[CycleNumber]]&lt;$B177,SUM(מרקובחצי[[#This Row],[32]],P177)=2),1,"")</f>
        <v/>
      </c>
      <c r="AL176" t="str">
        <f>IF(AND(מרקובחצי[[#This Row],[CycleNumber]]&lt;$B177,SUM(מרקובחצי[[#This Row],[32]],Q177)=2),1,"")</f>
        <v/>
      </c>
      <c r="AM176" t="str">
        <f>IF(AND(מרקובחצי[[#This Row],[CycleNumber]]&lt;$B177,SUM(V176:V177)=2),1,"")</f>
        <v/>
      </c>
      <c r="AN176" t="str">
        <f>IF(AND(מרקובחצי[[#This Row],[CycleNumber]]&lt;$B177,SUM(מרקובחצי[[#This Row],[33]],O177)=2),1,"")</f>
        <v/>
      </c>
      <c r="AO176" t="str">
        <f>IF(AND(מרקובחצי[[#This Row],[CycleNumber]]&lt;$B177,SUM(מרקובחצי[[#This Row],[33]],P177)=2),1,"")</f>
        <v/>
      </c>
      <c r="AP176" t="str">
        <f>IF(AND(מרקובחצי[[#This Row],[CycleNumber]]&lt;$B177,SUM(מרקובחצי[[#This Row],[33]],Q177)=2),1,"")</f>
        <v/>
      </c>
      <c r="AQ176" t="str">
        <f>IF(AND(מרקובחצי[[#This Row],[CycleNumber]]&lt;$B177,SUM(W176:W177)=2),1,"")</f>
        <v/>
      </c>
      <c r="AR176" t="str">
        <f>IF(AND(מרקובחצי[[#This Row],[CycleNumber]]&lt;$B177,SUM(מרקובחצי[[#This Row],[12]],S177)=2),1,"")</f>
        <v/>
      </c>
      <c r="AS176" t="str">
        <f>IF(AND(מרקובחצי[[#This Row],[CycleNumber]]&lt;$B177,SUM(מרקובחצי[[#This Row],[22]],V177)=2),1,"")</f>
        <v/>
      </c>
      <c r="AT176" s="3">
        <f>SUM(מרקובחצי[[#This Row],[11]:[33]])</f>
        <v>0</v>
      </c>
    </row>
    <row r="177" spans="1:46" hidden="1" x14ac:dyDescent="0.25">
      <c r="A177" t="s">
        <v>19</v>
      </c>
      <c r="B177">
        <v>9</v>
      </c>
      <c r="C177">
        <v>33</v>
      </c>
      <c r="D177">
        <f>מרקובחצי[[#This Row],[LengthofCycle]]+1</f>
        <v>34</v>
      </c>
      <c r="E177">
        <f>IF(IFERROR(LOOKUP(מרקובחצי[[#This Row],[ClientID]],קביעויות[הפלגה]),FALSE)=מרקובחצי[[#This Row],[ClientID]],1,"")</f>
        <v>1</v>
      </c>
      <c r="F177" t="str">
        <f>IF(IFERROR(LOOKUP(מרקובחצי[[#This Row],[ClientID]],סוגחציקבוע[S31]),FALSE)=מרקובחצי[[#This Row],[ClientID]],1,"")</f>
        <v/>
      </c>
      <c r="G177" t="str">
        <f>IF(IFERROR(LOOKUP(מרקובחצי[[#This Row],[ClientID]],סוגחציקבוע[S32]),FALSE)=מרקובחצי[[#This Row],[ClientID]],1,"")</f>
        <v/>
      </c>
      <c r="H177" t="str">
        <f>IF(IFERROR(LOOKUP(מרקובחצי[[#This Row],[ClientID]],סוגחציקבוע[S33]),FALSE)=מרקובחצי[[#This Row],[ClientID]],1,"")</f>
        <v/>
      </c>
      <c r="I177" t="str">
        <f>IF(IFERROR(LOOKUP(מרקובחצי[[#This Row],[ClientID]],סוגחציקבוע[S32&amp;33]),FALSE)=מרקובחצי[[#This Row],[ClientID]],1,"")</f>
        <v/>
      </c>
      <c r="J177">
        <f>IF(SUM(מרקובחצי[[#This Row],[11]:[13]])=1,מרקובחצי[[#This Row],[עד ועד]],IF(SUM(R176:T177)=1,IF(מרקובחצי[[#This Row],[עד ועד]]&lt;J176,מרקובחצי[[#This Row],[עד ועד]],J176),J176))</f>
        <v>25</v>
      </c>
      <c r="K177">
        <f>IF(SUM(מרקובחצי[[#This Row],[11]:[13]])=1,מרקובחצי[[#This Row],[עד ועד]],IF(SUM(R176:T177)=1,IF(מרקובחצי[[#This Row],[עד ועד]]&gt;K176,מרקובחצי[[#This Row],[עד ועד]],K176),K176))</f>
        <v>28</v>
      </c>
      <c r="L177" t="str">
        <f>IF(AND(SUM(מרקובחצי[[#This Row],[31]:[33]])=1,SUM(U176:W176)=0),מרקובחצי[[#This Row],[מקס]]-מרקובחצי[[#This Row],[מינ]],"")</f>
        <v/>
      </c>
      <c r="M17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77" t="str">
        <f t="shared" si="2"/>
        <v/>
      </c>
      <c r="O177" t="str">
        <f>IF(מרקובחצי[[#This Row],[קבעה הפלגה?]]=1,"",IF(AND(מרקובחצי[[#This Row],[עד ועד]]&lt;29,OR(מרקובחצי[[#This Row],[CycleNumber]]=1,AND(U176=1,OR(מרקובחצי[[#This Row],[עד ועד]]&lt;J176,מרקובחצי[[#This Row],[עד ועד]]&gt;K176)),AND(V176=1,מרקובחצי[[#This Row],[עד ועד]]&lt;J176),W176=1)),1,""))</f>
        <v/>
      </c>
      <c r="P177" t="str">
        <f>IF(מרקובחצי[[#This Row],[קבעה הפלגה?]]=1,"",IF(AND(מרקובחצי[[#This Row],[עד ועד]]&gt;28,מרקובחצי[[#This Row],[עד ועד]]&lt;32,OR(מרקובחצי[[#This Row],[CycleNumber]]=1,AND(U176=1),AND(V176=1,OR(מרקובחצי[[#This Row],[עד ועד]]&lt;J176,מרקובחצי[[#This Row],[עד ועד]]&gt;K176)),W176=1)),1,""))</f>
        <v/>
      </c>
      <c r="Q177" t="str">
        <f>IF(מרקובחצי[[#This Row],[קבעה הפלגה?]]=1,"",IF(AND(מרקובחצי[[#This Row],[עד ועד]]&gt;31,OR(מרקובחצי[[#This Row],[CycleNumber]]=1,AND(U176=1),AND(V176=1,מרקובחצי[[#This Row],[עד ועד]]&gt;K176),AND(W176=1,OR(מרקובחצי[[#This Row],[עד ועד]]&gt;K176,מרקובחצי[[#This Row],[עד ועד]]&lt;J176)))),1,""))</f>
        <v/>
      </c>
      <c r="R177" t="str">
        <f>IF(מרקובחצי[[#This Row],[CycleNumber]]&gt;1,IF(AND(O176=1,מרקובחצי[[#This Row],[עד ועד]]&lt;29),1,""),"")</f>
        <v/>
      </c>
      <c r="S177" t="str">
        <f>IF(מרקובחצי[[#This Row],[CycleNumber]]&gt;1,IF(OR(AND(O176=1,מרקובחצי[[#This Row],[עד ועד]]&gt;28),AND(P176=1),AND(Q176=1,מרקובחצי[[#This Row],[עד ועד]]&lt;32)),1,""),"")</f>
        <v/>
      </c>
      <c r="T177" t="str">
        <f>IF(מרקובחצי[[#This Row],[CycleNumber]]&gt;1,IF(AND(Q176=1,מרקובחצי[[#This Row],[עד ועד]]&gt;31),1,""),"")</f>
        <v/>
      </c>
      <c r="U177" t="str">
        <f>IF(מרקובחצי[[#This Row],[CycleNumber]]&gt;1,IF(AND(R176=1,מרקובחצי[[#This Row],[עד ועד]]&lt;29),1,IF(AND(U176=1,NOT(OR(מרקובחצי[[#This Row],[עד ועד]]&lt;J176,מרקובחצי[[#This Row],[עד ועד]]&gt;K176))),1,"")),"")</f>
        <v/>
      </c>
      <c r="V177" t="str">
        <f>IF(מרקובחצי[[#This Row],[CycleNumber]]&gt;1,IF(AND(SUM(R176:T176)=1,מרקובחצי[[#This Row],[עד ועד]]&gt;28,מרקובחצי[[#This Row],[עד ועד]]&lt;32),1,IF(OR(S176=1,AND(R176=1,מרקובחצי[[#This Row],[עד ועד]]&gt;28),AND(T176=1,מרקובחצי[[#This Row],[עד ועד]]&lt;32)),1,IF(AND(V176=1,NOT(OR(מרקובחצי[[#This Row],[עד ועד]]&lt;J176,מרקובחצי[[#This Row],[עד ועד]]&gt;K176))),1,""))),"")</f>
        <v/>
      </c>
      <c r="W177" t="str">
        <f>IF(מרקובחצי[[#This Row],[CycleNumber]]&gt;1,IF(AND(T176=1,מרקובחצי[[#This Row],[עד ועד]]&gt;31),1,IF(AND(W176=1,NOT(OR(מרקובחצי[[#This Row],[עד ועד]]&lt;J176,מרקובחצי[[#This Row],[עד ועד]]&gt;K176))),1,"")),"")</f>
        <v/>
      </c>
      <c r="X177" t="str">
        <f>IF(AND(מרקובחצי[[#This Row],[CycleNumber]]&lt;$B178,SUM(מרקובחצי[[#This Row],[11]],R178)=2),1,"")</f>
        <v/>
      </c>
      <c r="Y177" t="str">
        <f>IF(AND(מרקובחצי[[#This Row],[CycleNumber]]&lt;$B178,SUM(מרקובחצי[[#This Row],[11]],S178)=2),1,"")</f>
        <v/>
      </c>
      <c r="Z177" t="str">
        <f>IF(AND(מרקובחצי[[#This Row],[CycleNumber]]&lt;$B178,SUM(מרקובחצי[[#This Row],[13]],S178)=2),1,"")</f>
        <v/>
      </c>
      <c r="AA177" t="str">
        <f>IF(AND(מרקובחצי[[#This Row],[CycleNumber]]&lt;$B178,SUM(מרקובחצי[[#This Row],[13]],T178)=2),1,"")</f>
        <v/>
      </c>
      <c r="AB177" t="str">
        <f>IF(AND(מרקובחצי[[#This Row],[CycleNumber]]&lt;$B178,SUM(מרקובחצי[[#This Row],[21]],U178)=2),1,"")</f>
        <v/>
      </c>
      <c r="AC177" t="str">
        <f>IF(AND(מרקובחצי[[#This Row],[CycleNumber]]&lt;$B178,SUM(מרקובחצי[[#This Row],[21]],V178)=2),1,"")</f>
        <v/>
      </c>
      <c r="AD177" t="str">
        <f>IF(AND(מרקובחצי[[#This Row],[CycleNumber]]&lt;$B178,SUM(מרקובחצי[[#This Row],[23]],V178)=2),1,"")</f>
        <v/>
      </c>
      <c r="AE177" t="str">
        <f>IF(AND(מרקובחצי[[#This Row],[CycleNumber]]&lt;$B178,SUM(מרקובחצי[[#This Row],[23]],W178)=2),1,"")</f>
        <v/>
      </c>
      <c r="AF177" t="str">
        <f>IF(AND(מרקובחצי[[#This Row],[CycleNumber]]&lt;$B178,SUM(מרקובחצי[[#This Row],[31]],O178)=2),1,"")</f>
        <v/>
      </c>
      <c r="AG177" t="str">
        <f>IF(AND(מרקובחצי[[#This Row],[CycleNumber]]&lt;$B178,SUM(מרקובחצי[[#This Row],[31]],P178)=2),1,"")</f>
        <v/>
      </c>
      <c r="AH177" t="str">
        <f>IF(AND(מרקובחצי[[#This Row],[CycleNumber]]&lt;$B178,SUM(מרקובחצי[[#This Row],[31]],Q178)=2),1,"")</f>
        <v/>
      </c>
      <c r="AI177" t="str">
        <f>IF(AND(מרקובחצי[[#This Row],[CycleNumber]]&lt;$B178,SUM(U177:U178)=2),1,"")</f>
        <v/>
      </c>
      <c r="AJ177" t="str">
        <f>IF(AND(מרקובחצי[[#This Row],[CycleNumber]]&lt;$B178,SUM(מרקובחצי[[#This Row],[32]],O178)=2),1,"")</f>
        <v/>
      </c>
      <c r="AK177" t="str">
        <f>IF(AND(מרקובחצי[[#This Row],[CycleNumber]]&lt;$B178,SUM(מרקובחצי[[#This Row],[32]],P178)=2),1,"")</f>
        <v/>
      </c>
      <c r="AL177" t="str">
        <f>IF(AND(מרקובחצי[[#This Row],[CycleNumber]]&lt;$B178,SUM(מרקובחצי[[#This Row],[32]],Q178)=2),1,"")</f>
        <v/>
      </c>
      <c r="AM177" t="str">
        <f>IF(AND(מרקובחצי[[#This Row],[CycleNumber]]&lt;$B178,SUM(V177:V178)=2),1,"")</f>
        <v/>
      </c>
      <c r="AN177" t="str">
        <f>IF(AND(מרקובחצי[[#This Row],[CycleNumber]]&lt;$B178,SUM(מרקובחצי[[#This Row],[33]],O178)=2),1,"")</f>
        <v/>
      </c>
      <c r="AO177" t="str">
        <f>IF(AND(מרקובחצי[[#This Row],[CycleNumber]]&lt;$B178,SUM(מרקובחצי[[#This Row],[33]],P178)=2),1,"")</f>
        <v/>
      </c>
      <c r="AP177" t="str">
        <f>IF(AND(מרקובחצי[[#This Row],[CycleNumber]]&lt;$B178,SUM(מרקובחצי[[#This Row],[33]],Q178)=2),1,"")</f>
        <v/>
      </c>
      <c r="AQ177" t="str">
        <f>IF(AND(מרקובחצי[[#This Row],[CycleNumber]]&lt;$B178,SUM(W177:W178)=2),1,"")</f>
        <v/>
      </c>
      <c r="AR177" t="str">
        <f>IF(AND(מרקובחצי[[#This Row],[CycleNumber]]&lt;$B178,SUM(מרקובחצי[[#This Row],[12]],S178)=2),1,"")</f>
        <v/>
      </c>
      <c r="AS177" t="str">
        <f>IF(AND(מרקובחצי[[#This Row],[CycleNumber]]&lt;$B178,SUM(מרקובחצי[[#This Row],[22]],V178)=2),1,"")</f>
        <v/>
      </c>
      <c r="AT177" s="3">
        <f>SUM(מרקובחצי[[#This Row],[11]:[33]])</f>
        <v>0</v>
      </c>
    </row>
    <row r="178" spans="1:46" hidden="1" x14ac:dyDescent="0.25">
      <c r="A178" t="s">
        <v>19</v>
      </c>
      <c r="B178">
        <v>10</v>
      </c>
      <c r="C178">
        <v>31</v>
      </c>
      <c r="D178">
        <f>מרקובחצי[[#This Row],[LengthofCycle]]+1</f>
        <v>32</v>
      </c>
      <c r="E178">
        <f>IF(IFERROR(LOOKUP(מרקובחצי[[#This Row],[ClientID]],קביעויות[הפלגה]),FALSE)=מרקובחצי[[#This Row],[ClientID]],1,"")</f>
        <v>1</v>
      </c>
      <c r="F178" t="str">
        <f>IF(IFERROR(LOOKUP(מרקובחצי[[#This Row],[ClientID]],סוגחציקבוע[S31]),FALSE)=מרקובחצי[[#This Row],[ClientID]],1,"")</f>
        <v/>
      </c>
      <c r="G178" t="str">
        <f>IF(IFERROR(LOOKUP(מרקובחצי[[#This Row],[ClientID]],סוגחציקבוע[S32]),FALSE)=מרקובחצי[[#This Row],[ClientID]],1,"")</f>
        <v/>
      </c>
      <c r="H178" t="str">
        <f>IF(IFERROR(LOOKUP(מרקובחצי[[#This Row],[ClientID]],סוגחציקבוע[S33]),FALSE)=מרקובחצי[[#This Row],[ClientID]],1,"")</f>
        <v/>
      </c>
      <c r="I178" t="str">
        <f>IF(IFERROR(LOOKUP(מרקובחצי[[#This Row],[ClientID]],סוגחציקבוע[S32&amp;33]),FALSE)=מרקובחצי[[#This Row],[ClientID]],1,"")</f>
        <v/>
      </c>
      <c r="J178">
        <f>IF(SUM(מרקובחצי[[#This Row],[11]:[13]])=1,מרקובחצי[[#This Row],[עד ועד]],IF(SUM(R177:T178)=1,IF(מרקובחצי[[#This Row],[עד ועד]]&lt;J177,מרקובחצי[[#This Row],[עד ועד]],J177),J177))</f>
        <v>25</v>
      </c>
      <c r="K178">
        <f>IF(SUM(מרקובחצי[[#This Row],[11]:[13]])=1,מרקובחצי[[#This Row],[עד ועד]],IF(SUM(R177:T178)=1,IF(מרקובחצי[[#This Row],[עד ועד]]&gt;K177,מרקובחצי[[#This Row],[עד ועד]],K177),K177))</f>
        <v>28</v>
      </c>
      <c r="L178" t="str">
        <f>IF(AND(SUM(מרקובחצי[[#This Row],[31]:[33]])=1,SUM(U177:W177)=0),מרקובחצי[[#This Row],[מקס]]-מרקובחצי[[#This Row],[מינ]],"")</f>
        <v/>
      </c>
      <c r="M17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78" t="str">
        <f t="shared" si="2"/>
        <v/>
      </c>
      <c r="O178" t="str">
        <f>IF(מרקובחצי[[#This Row],[קבעה הפלגה?]]=1,"",IF(AND(מרקובחצי[[#This Row],[עד ועד]]&lt;29,OR(מרקובחצי[[#This Row],[CycleNumber]]=1,AND(U177=1,OR(מרקובחצי[[#This Row],[עד ועד]]&lt;J177,מרקובחצי[[#This Row],[עד ועד]]&gt;K177)),AND(V177=1,מרקובחצי[[#This Row],[עד ועד]]&lt;J177),W177=1)),1,""))</f>
        <v/>
      </c>
      <c r="P178" t="str">
        <f>IF(מרקובחצי[[#This Row],[קבעה הפלגה?]]=1,"",IF(AND(מרקובחצי[[#This Row],[עד ועד]]&gt;28,מרקובחצי[[#This Row],[עד ועד]]&lt;32,OR(מרקובחצי[[#This Row],[CycleNumber]]=1,AND(U177=1),AND(V177=1,OR(מרקובחצי[[#This Row],[עד ועד]]&lt;J177,מרקובחצי[[#This Row],[עד ועד]]&gt;K177)),W177=1)),1,""))</f>
        <v/>
      </c>
      <c r="Q178" t="str">
        <f>IF(מרקובחצי[[#This Row],[קבעה הפלגה?]]=1,"",IF(AND(מרקובחצי[[#This Row],[עד ועד]]&gt;31,OR(מרקובחצי[[#This Row],[CycleNumber]]=1,AND(U177=1),AND(V177=1,מרקובחצי[[#This Row],[עד ועד]]&gt;K177),AND(W177=1,OR(מרקובחצי[[#This Row],[עד ועד]]&gt;K177,מרקובחצי[[#This Row],[עד ועד]]&lt;J177)))),1,""))</f>
        <v/>
      </c>
      <c r="R178" t="str">
        <f>IF(מרקובחצי[[#This Row],[CycleNumber]]&gt;1,IF(AND(O177=1,מרקובחצי[[#This Row],[עד ועד]]&lt;29),1,""),"")</f>
        <v/>
      </c>
      <c r="S178" t="str">
        <f>IF(מרקובחצי[[#This Row],[CycleNumber]]&gt;1,IF(OR(AND(O177=1,מרקובחצי[[#This Row],[עד ועד]]&gt;28),AND(P177=1),AND(Q177=1,מרקובחצי[[#This Row],[עד ועד]]&lt;32)),1,""),"")</f>
        <v/>
      </c>
      <c r="T178" t="str">
        <f>IF(מרקובחצי[[#This Row],[CycleNumber]]&gt;1,IF(AND(Q177=1,מרקובחצי[[#This Row],[עד ועד]]&gt;31),1,""),"")</f>
        <v/>
      </c>
      <c r="U178" t="str">
        <f>IF(מרקובחצי[[#This Row],[CycleNumber]]&gt;1,IF(AND(R177=1,מרקובחצי[[#This Row],[עד ועד]]&lt;29),1,IF(AND(U177=1,NOT(OR(מרקובחצי[[#This Row],[עד ועד]]&lt;J177,מרקובחצי[[#This Row],[עד ועד]]&gt;K177))),1,"")),"")</f>
        <v/>
      </c>
      <c r="V178" t="str">
        <f>IF(מרקובחצי[[#This Row],[CycleNumber]]&gt;1,IF(AND(SUM(R177:T177)=1,מרקובחצי[[#This Row],[עד ועד]]&gt;28,מרקובחצי[[#This Row],[עד ועד]]&lt;32),1,IF(OR(S177=1,AND(R177=1,מרקובחצי[[#This Row],[עד ועד]]&gt;28),AND(T177=1,מרקובחצי[[#This Row],[עד ועד]]&lt;32)),1,IF(AND(V177=1,NOT(OR(מרקובחצי[[#This Row],[עד ועד]]&lt;J177,מרקובחצי[[#This Row],[עד ועד]]&gt;K177))),1,""))),"")</f>
        <v/>
      </c>
      <c r="W178" t="str">
        <f>IF(מרקובחצי[[#This Row],[CycleNumber]]&gt;1,IF(AND(T177=1,מרקובחצי[[#This Row],[עד ועד]]&gt;31),1,IF(AND(W177=1,NOT(OR(מרקובחצי[[#This Row],[עד ועד]]&lt;J177,מרקובחצי[[#This Row],[עד ועד]]&gt;K177))),1,"")),"")</f>
        <v/>
      </c>
      <c r="X178" t="str">
        <f>IF(AND(מרקובחצי[[#This Row],[CycleNumber]]&lt;$B179,SUM(מרקובחצי[[#This Row],[11]],R179)=2),1,"")</f>
        <v/>
      </c>
      <c r="Y178" t="str">
        <f>IF(AND(מרקובחצי[[#This Row],[CycleNumber]]&lt;$B179,SUM(מרקובחצי[[#This Row],[11]],S179)=2),1,"")</f>
        <v/>
      </c>
      <c r="Z178" t="str">
        <f>IF(AND(מרקובחצי[[#This Row],[CycleNumber]]&lt;$B179,SUM(מרקובחצי[[#This Row],[13]],S179)=2),1,"")</f>
        <v/>
      </c>
      <c r="AA178" t="str">
        <f>IF(AND(מרקובחצי[[#This Row],[CycleNumber]]&lt;$B179,SUM(מרקובחצי[[#This Row],[13]],T179)=2),1,"")</f>
        <v/>
      </c>
      <c r="AB178" t="str">
        <f>IF(AND(מרקובחצי[[#This Row],[CycleNumber]]&lt;$B179,SUM(מרקובחצי[[#This Row],[21]],U179)=2),1,"")</f>
        <v/>
      </c>
      <c r="AC178" t="str">
        <f>IF(AND(מרקובחצי[[#This Row],[CycleNumber]]&lt;$B179,SUM(מרקובחצי[[#This Row],[21]],V179)=2),1,"")</f>
        <v/>
      </c>
      <c r="AD178" t="str">
        <f>IF(AND(מרקובחצי[[#This Row],[CycleNumber]]&lt;$B179,SUM(מרקובחצי[[#This Row],[23]],V179)=2),1,"")</f>
        <v/>
      </c>
      <c r="AE178" t="str">
        <f>IF(AND(מרקובחצי[[#This Row],[CycleNumber]]&lt;$B179,SUM(מרקובחצי[[#This Row],[23]],W179)=2),1,"")</f>
        <v/>
      </c>
      <c r="AF178" t="str">
        <f>IF(AND(מרקובחצי[[#This Row],[CycleNumber]]&lt;$B179,SUM(מרקובחצי[[#This Row],[31]],O179)=2),1,"")</f>
        <v/>
      </c>
      <c r="AG178" t="str">
        <f>IF(AND(מרקובחצי[[#This Row],[CycleNumber]]&lt;$B179,SUM(מרקובחצי[[#This Row],[31]],P179)=2),1,"")</f>
        <v/>
      </c>
      <c r="AH178" t="str">
        <f>IF(AND(מרקובחצי[[#This Row],[CycleNumber]]&lt;$B179,SUM(מרקובחצי[[#This Row],[31]],Q179)=2),1,"")</f>
        <v/>
      </c>
      <c r="AI178" t="str">
        <f>IF(AND(מרקובחצי[[#This Row],[CycleNumber]]&lt;$B179,SUM(U178:U179)=2),1,"")</f>
        <v/>
      </c>
      <c r="AJ178" t="str">
        <f>IF(AND(מרקובחצי[[#This Row],[CycleNumber]]&lt;$B179,SUM(מרקובחצי[[#This Row],[32]],O179)=2),1,"")</f>
        <v/>
      </c>
      <c r="AK178" t="str">
        <f>IF(AND(מרקובחצי[[#This Row],[CycleNumber]]&lt;$B179,SUM(מרקובחצי[[#This Row],[32]],P179)=2),1,"")</f>
        <v/>
      </c>
      <c r="AL178" t="str">
        <f>IF(AND(מרקובחצי[[#This Row],[CycleNumber]]&lt;$B179,SUM(מרקובחצי[[#This Row],[32]],Q179)=2),1,"")</f>
        <v/>
      </c>
      <c r="AM178" t="str">
        <f>IF(AND(מרקובחצי[[#This Row],[CycleNumber]]&lt;$B179,SUM(V178:V179)=2),1,"")</f>
        <v/>
      </c>
      <c r="AN178" t="str">
        <f>IF(AND(מרקובחצי[[#This Row],[CycleNumber]]&lt;$B179,SUM(מרקובחצי[[#This Row],[33]],O179)=2),1,"")</f>
        <v/>
      </c>
      <c r="AO178" t="str">
        <f>IF(AND(מרקובחצי[[#This Row],[CycleNumber]]&lt;$B179,SUM(מרקובחצי[[#This Row],[33]],P179)=2),1,"")</f>
        <v/>
      </c>
      <c r="AP178" t="str">
        <f>IF(AND(מרקובחצי[[#This Row],[CycleNumber]]&lt;$B179,SUM(מרקובחצי[[#This Row],[33]],Q179)=2),1,"")</f>
        <v/>
      </c>
      <c r="AQ178" t="str">
        <f>IF(AND(מרקובחצי[[#This Row],[CycleNumber]]&lt;$B179,SUM(W178:W179)=2),1,"")</f>
        <v/>
      </c>
      <c r="AR178" t="str">
        <f>IF(AND(מרקובחצי[[#This Row],[CycleNumber]]&lt;$B179,SUM(מרקובחצי[[#This Row],[12]],S179)=2),1,"")</f>
        <v/>
      </c>
      <c r="AS178" t="str">
        <f>IF(AND(מרקובחצי[[#This Row],[CycleNumber]]&lt;$B179,SUM(מרקובחצי[[#This Row],[22]],V179)=2),1,"")</f>
        <v/>
      </c>
      <c r="AT178" s="3">
        <f>SUM(מרקובחצי[[#This Row],[11]:[33]])</f>
        <v>0</v>
      </c>
    </row>
    <row r="179" spans="1:46" ht="15.6" x14ac:dyDescent="0.25">
      <c r="A179" s="19" t="s">
        <v>20</v>
      </c>
      <c r="B179" s="19">
        <v>1</v>
      </c>
      <c r="C179">
        <v>25</v>
      </c>
      <c r="D179" s="19">
        <f>מרקובחצי[[#This Row],[LengthofCycle]]+1</f>
        <v>26</v>
      </c>
      <c r="E179" t="str">
        <f>IF(IFERROR(LOOKUP(מרקובחצי[[#This Row],[ClientID]],קביעויות[הפלגה]),FALSE)=מרקובחצי[[#This Row],[ClientID]],1,"")</f>
        <v/>
      </c>
      <c r="F179">
        <f>IF(IFERROR(LOOKUP(מרקובחצי[[#This Row],[ClientID]],סוגחציקבוע[S31]),FALSE)=מרקובחצי[[#This Row],[ClientID]],1,"")</f>
        <v>1</v>
      </c>
      <c r="G179" t="str">
        <f>IF(IFERROR(LOOKUP(מרקובחצי[[#This Row],[ClientID]],סוגחציקבוע[S32]),FALSE)=מרקובחצי[[#This Row],[ClientID]],1,"")</f>
        <v/>
      </c>
      <c r="H179" t="str">
        <f>IF(IFERROR(LOOKUP(מרקובחצי[[#This Row],[ClientID]],סוגחציקבוע[S33]),FALSE)=מרקובחצי[[#This Row],[ClientID]],1,"")</f>
        <v/>
      </c>
      <c r="I179" t="str">
        <f>IF(IFERROR(LOOKUP(מרקובחצי[[#This Row],[ClientID]],סוגחציקבוע[S32&amp;33]),FALSE)=מרקובחצי[[#This Row],[ClientID]],1,"")</f>
        <v/>
      </c>
      <c r="J179" s="19">
        <f>IF(SUM(מרקובחצי[[#This Row],[11]:[13]])=1,מרקובחצי[[#This Row],[עד ועד]],IF(SUM(R178:T179)=1,IF(מרקובחצי[[#This Row],[עד ועד]]&lt;J178,מרקובחצי[[#This Row],[עד ועד]],J178),J178))</f>
        <v>26</v>
      </c>
      <c r="K179" s="19">
        <f>IF(SUM(מרקובחצי[[#This Row],[11]:[13]])=1,מרקובחצי[[#This Row],[עד ועד]],IF(SUM(R178:T179)=1,IF(מרקובחצי[[#This Row],[עד ועד]]&gt;K178,מרקובחצי[[#This Row],[עד ועד]],K178),K178))</f>
        <v>26</v>
      </c>
      <c r="L179" s="19" t="str">
        <f>IF(AND(SUM(מרקובחצי[[#This Row],[31]:[33]])=1,SUM(U178:W178)=0),מרקובחצי[[#This Row],[מקס]]-מרקובחצי[[#This Row],[מינ]],"")</f>
        <v/>
      </c>
      <c r="M17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79" s="19" t="str">
        <f t="shared" si="2"/>
        <v/>
      </c>
      <c r="O179" s="19">
        <f>IF(מרקובחצי[[#This Row],[קבעה הפלגה?]]=1,"",IF(AND(מרקובחצי[[#This Row],[עד ועד]]&lt;29,OR(מרקובחצי[[#This Row],[CycleNumber]]=1,AND(U178=1,OR(מרקובחצי[[#This Row],[עד ועד]]&lt;J178,מרקובחצי[[#This Row],[עד ועד]]&gt;K178)),AND(V178=1,מרקובחצי[[#This Row],[עד ועד]]&lt;J178),W178=1)),1,""))</f>
        <v>1</v>
      </c>
      <c r="P179" s="19" t="str">
        <f>IF(מרקובחצי[[#This Row],[קבעה הפלגה?]]=1,"",IF(AND(מרקובחצי[[#This Row],[עד ועד]]&gt;28,מרקובחצי[[#This Row],[עד ועד]]&lt;32,OR(מרקובחצי[[#This Row],[CycleNumber]]=1,AND(U178=1),AND(V178=1,OR(מרקובחצי[[#This Row],[עד ועד]]&lt;J178,מרקובחצי[[#This Row],[עד ועד]]&gt;K178)),W178=1)),1,""))</f>
        <v/>
      </c>
      <c r="Q179" s="19" t="str">
        <f>IF(מרקובחצי[[#This Row],[קבעה הפלגה?]]=1,"",IF(AND(מרקובחצי[[#This Row],[עד ועד]]&gt;31,OR(מרקובחצי[[#This Row],[CycleNumber]]=1,AND(U178=1),AND(V178=1,מרקובחצי[[#This Row],[עד ועד]]&gt;K178),AND(W178=1,OR(מרקובחצי[[#This Row],[עד ועד]]&gt;K178,מרקובחצי[[#This Row],[עד ועד]]&lt;J178)))),1,""))</f>
        <v/>
      </c>
      <c r="R179" s="19" t="str">
        <f>IF(מרקובחצי[[#This Row],[CycleNumber]]&gt;1,IF(AND(O178=1,מרקובחצי[[#This Row],[עד ועד]]&lt;29),1,""),"")</f>
        <v/>
      </c>
      <c r="S179" s="19" t="str">
        <f>IF(מרקובחצי[[#This Row],[CycleNumber]]&gt;1,IF(OR(AND(O178=1,מרקובחצי[[#This Row],[עד ועד]]&gt;28),AND(P178=1),AND(Q178=1,מרקובחצי[[#This Row],[עד ועד]]&lt;32)),1,""),"")</f>
        <v/>
      </c>
      <c r="T179" s="19" t="str">
        <f>IF(מרקובחצי[[#This Row],[CycleNumber]]&gt;1,IF(AND(Q178=1,מרקובחצי[[#This Row],[עד ועד]]&gt;31),1,""),"")</f>
        <v/>
      </c>
      <c r="U179" s="19" t="str">
        <f>IF(מרקובחצי[[#This Row],[CycleNumber]]&gt;1,IF(AND(R178=1,מרקובחצי[[#This Row],[עד ועד]]&lt;29),1,IF(AND(U178=1,NOT(OR(מרקובחצי[[#This Row],[עד ועד]]&lt;J178,מרקובחצי[[#This Row],[עד ועד]]&gt;K178))),1,"")),"")</f>
        <v/>
      </c>
      <c r="V179" s="19" t="str">
        <f>IF(מרקובחצי[[#This Row],[CycleNumber]]&gt;1,IF(AND(SUM(R178:T178)=1,מרקובחצי[[#This Row],[עד ועד]]&gt;28,מרקובחצי[[#This Row],[עד ועד]]&lt;32),1,IF(OR(S178=1,AND(R178=1,מרקובחצי[[#This Row],[עד ועד]]&gt;28),AND(T178=1,מרקובחצי[[#This Row],[עד ועד]]&lt;32)),1,IF(AND(V178=1,NOT(OR(מרקובחצי[[#This Row],[עד ועד]]&lt;J178,מרקובחצי[[#This Row],[עד ועד]]&gt;K178))),1,""))),"")</f>
        <v/>
      </c>
      <c r="W179" s="19" t="str">
        <f>IF(מרקובחצי[[#This Row],[CycleNumber]]&gt;1,IF(AND(T178=1,מרקובחצי[[#This Row],[עד ועד]]&gt;31),1,IF(AND(W178=1,NOT(OR(מרקובחצי[[#This Row],[עד ועד]]&lt;J178,מרקובחצי[[#This Row],[עד ועד]]&gt;K178))),1,"")),"")</f>
        <v/>
      </c>
      <c r="X179" s="19">
        <f>IF(AND(מרקובחצי[[#This Row],[CycleNumber]]&lt;$B180,SUM(מרקובחצי[[#This Row],[11]],R180)=2),1,"")</f>
        <v>1</v>
      </c>
      <c r="Y179" s="19" t="str">
        <f>IF(AND(מרקובחצי[[#This Row],[CycleNumber]]&lt;$B180,SUM(מרקובחצי[[#This Row],[11]],S180)=2),1,"")</f>
        <v/>
      </c>
      <c r="Z179" s="19" t="str">
        <f>IF(AND(מרקובחצי[[#This Row],[CycleNumber]]&lt;$B180,SUM(מרקובחצי[[#This Row],[13]],S180)=2),1,"")</f>
        <v/>
      </c>
      <c r="AA179" s="19" t="str">
        <f>IF(AND(מרקובחצי[[#This Row],[CycleNumber]]&lt;$B180,SUM(מרקובחצי[[#This Row],[13]],T180)=2),1,"")</f>
        <v/>
      </c>
      <c r="AB179" s="19" t="str">
        <f>IF(AND(מרקובחצי[[#This Row],[CycleNumber]]&lt;$B180,SUM(מרקובחצי[[#This Row],[21]],U180)=2),1,"")</f>
        <v/>
      </c>
      <c r="AC179" s="19" t="str">
        <f>IF(AND(מרקובחצי[[#This Row],[CycleNumber]]&lt;$B180,SUM(מרקובחצי[[#This Row],[21]],V180)=2),1,"")</f>
        <v/>
      </c>
      <c r="AD179" s="19" t="str">
        <f>IF(AND(מרקובחצי[[#This Row],[CycleNumber]]&lt;$B180,SUM(מרקובחצי[[#This Row],[23]],V180)=2),1,"")</f>
        <v/>
      </c>
      <c r="AE179" s="19" t="str">
        <f>IF(AND(מרקובחצי[[#This Row],[CycleNumber]]&lt;$B180,SUM(מרקובחצי[[#This Row],[23]],W180)=2),1,"")</f>
        <v/>
      </c>
      <c r="AF179" s="19" t="str">
        <f>IF(AND(מרקובחצי[[#This Row],[CycleNumber]]&lt;$B180,SUM(מרקובחצי[[#This Row],[31]],O180)=2),1,"")</f>
        <v/>
      </c>
      <c r="AG179" s="19" t="str">
        <f>IF(AND(מרקובחצי[[#This Row],[CycleNumber]]&lt;$B180,SUM(מרקובחצי[[#This Row],[31]],P180)=2),1,"")</f>
        <v/>
      </c>
      <c r="AH179" s="19" t="str">
        <f>IF(AND(מרקובחצי[[#This Row],[CycleNumber]]&lt;$B180,SUM(מרקובחצי[[#This Row],[31]],Q180)=2),1,"")</f>
        <v/>
      </c>
      <c r="AI179" s="19" t="str">
        <f>IF(AND(מרקובחצי[[#This Row],[CycleNumber]]&lt;$B180,SUM(U179:U180)=2),1,"")</f>
        <v/>
      </c>
      <c r="AJ179" s="19" t="str">
        <f>IF(AND(מרקובחצי[[#This Row],[CycleNumber]]&lt;$B180,SUM(מרקובחצי[[#This Row],[32]],O180)=2),1,"")</f>
        <v/>
      </c>
      <c r="AK179" s="19" t="str">
        <f>IF(AND(מרקובחצי[[#This Row],[CycleNumber]]&lt;$B180,SUM(מרקובחצי[[#This Row],[32]],P180)=2),1,"")</f>
        <v/>
      </c>
      <c r="AL179" s="19" t="str">
        <f>IF(AND(מרקובחצי[[#This Row],[CycleNumber]]&lt;$B180,SUM(מרקובחצי[[#This Row],[32]],Q180)=2),1,"")</f>
        <v/>
      </c>
      <c r="AM179" s="19" t="str">
        <f>IF(AND(מרקובחצי[[#This Row],[CycleNumber]]&lt;$B180,SUM(V179:V180)=2),1,"")</f>
        <v/>
      </c>
      <c r="AN179" s="19" t="str">
        <f>IF(AND(מרקובחצי[[#This Row],[CycleNumber]]&lt;$B180,SUM(מרקובחצי[[#This Row],[33]],O180)=2),1,"")</f>
        <v/>
      </c>
      <c r="AO179" s="19" t="str">
        <f>IF(AND(מרקובחצי[[#This Row],[CycleNumber]]&lt;$B180,SUM(מרקובחצי[[#This Row],[33]],P180)=2),1,"")</f>
        <v/>
      </c>
      <c r="AP179" s="19" t="str">
        <f>IF(AND(מרקובחצי[[#This Row],[CycleNumber]]&lt;$B180,SUM(מרקובחצי[[#This Row],[33]],Q180)=2),1,"")</f>
        <v/>
      </c>
      <c r="AQ179" s="19" t="str">
        <f>IF(AND(מרקובחצי[[#This Row],[CycleNumber]]&lt;$B180,SUM(W179:W180)=2),1,"")</f>
        <v/>
      </c>
      <c r="AR179" s="19" t="str">
        <f>IF(AND(מרקובחצי[[#This Row],[CycleNumber]]&lt;$B180,SUM(מרקובחצי[[#This Row],[12]],S180)=2),1,"")</f>
        <v/>
      </c>
      <c r="AS179" s="19" t="str">
        <f>IF(AND(מרקובחצי[[#This Row],[CycleNumber]]&lt;$B180,SUM(מרקובחצי[[#This Row],[22]],V180)=2),1,"")</f>
        <v/>
      </c>
      <c r="AT179" s="21">
        <f>SUM(מרקובחצי[[#This Row],[11]:[33]])</f>
        <v>1</v>
      </c>
    </row>
    <row r="180" spans="1:46" ht="15.6" x14ac:dyDescent="0.25">
      <c r="A180" s="19" t="s">
        <v>20</v>
      </c>
      <c r="B180" s="19">
        <v>2</v>
      </c>
      <c r="C180">
        <v>24</v>
      </c>
      <c r="D180" s="19">
        <f>מרקובחצי[[#This Row],[LengthofCycle]]+1</f>
        <v>25</v>
      </c>
      <c r="E180" t="str">
        <f>IF(IFERROR(LOOKUP(מרקובחצי[[#This Row],[ClientID]],קביעויות[הפלגה]),FALSE)=מרקובחצי[[#This Row],[ClientID]],1,"")</f>
        <v/>
      </c>
      <c r="F180">
        <f>IF(IFERROR(LOOKUP(מרקובחצי[[#This Row],[ClientID]],סוגחציקבוע[S31]),FALSE)=מרקובחצי[[#This Row],[ClientID]],1,"")</f>
        <v>1</v>
      </c>
      <c r="G180" t="str">
        <f>IF(IFERROR(LOOKUP(מרקובחצי[[#This Row],[ClientID]],סוגחציקבוע[S32]),FALSE)=מרקובחצי[[#This Row],[ClientID]],1,"")</f>
        <v/>
      </c>
      <c r="H180" t="str">
        <f>IF(IFERROR(LOOKUP(מרקובחצי[[#This Row],[ClientID]],סוגחציקבוע[S33]),FALSE)=מרקובחצי[[#This Row],[ClientID]],1,"")</f>
        <v/>
      </c>
      <c r="I180" t="str">
        <f>IF(IFERROR(LOOKUP(מרקובחצי[[#This Row],[ClientID]],סוגחציקבוע[S32&amp;33]),FALSE)=מרקובחצי[[#This Row],[ClientID]],1,"")</f>
        <v/>
      </c>
      <c r="J180" s="19">
        <f>IF(SUM(מרקובחצי[[#This Row],[11]:[13]])=1,מרקובחצי[[#This Row],[עד ועד]],IF(SUM(R179:T180)=1,IF(מרקובחצי[[#This Row],[עד ועד]]&lt;J179,מרקובחצי[[#This Row],[עד ועד]],J179),J179))</f>
        <v>25</v>
      </c>
      <c r="K180" s="19">
        <f>IF(SUM(מרקובחצי[[#This Row],[11]:[13]])=1,מרקובחצי[[#This Row],[עד ועד]],IF(SUM(R179:T180)=1,IF(מרקובחצי[[#This Row],[עד ועד]]&gt;K179,מרקובחצי[[#This Row],[עד ועד]],K179),K179))</f>
        <v>26</v>
      </c>
      <c r="L180" s="19" t="str">
        <f>IF(AND(SUM(מרקובחצי[[#This Row],[31]:[33]])=1,SUM(U179:W179)=0),מרקובחצי[[#This Row],[מקס]]-מרקובחצי[[#This Row],[מינ]],"")</f>
        <v/>
      </c>
      <c r="M18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180" s="19" t="str">
        <f t="shared" si="2"/>
        <v>S11</v>
      </c>
      <c r="O180" s="19" t="str">
        <f>IF(מרקובחצי[[#This Row],[קבעה הפלגה?]]=1,"",IF(AND(מרקובחצי[[#This Row],[עד ועד]]&lt;29,OR(מרקובחצי[[#This Row],[CycleNumber]]=1,AND(U179=1,OR(מרקובחצי[[#This Row],[עד ועד]]&lt;J179,מרקובחצי[[#This Row],[עד ועד]]&gt;K179)),AND(V179=1,מרקובחצי[[#This Row],[עד ועד]]&lt;J179),W179=1)),1,""))</f>
        <v/>
      </c>
      <c r="P180" s="19" t="str">
        <f>IF(מרקובחצי[[#This Row],[קבעה הפלגה?]]=1,"",IF(AND(מרקובחצי[[#This Row],[עד ועד]]&gt;28,מרקובחצי[[#This Row],[עד ועד]]&lt;32,OR(מרקובחצי[[#This Row],[CycleNumber]]=1,AND(U179=1),AND(V179=1,OR(מרקובחצי[[#This Row],[עד ועד]]&lt;J179,מרקובחצי[[#This Row],[עד ועד]]&gt;K179)),W179=1)),1,""))</f>
        <v/>
      </c>
      <c r="Q180" s="19" t="str">
        <f>IF(מרקובחצי[[#This Row],[קבעה הפלגה?]]=1,"",IF(AND(מרקובחצי[[#This Row],[עד ועד]]&gt;31,OR(מרקובחצי[[#This Row],[CycleNumber]]=1,AND(U179=1),AND(V179=1,מרקובחצי[[#This Row],[עד ועד]]&gt;K179),AND(W179=1,OR(מרקובחצי[[#This Row],[עד ועד]]&gt;K179,מרקובחצי[[#This Row],[עד ועד]]&lt;J179)))),1,""))</f>
        <v/>
      </c>
      <c r="R180" s="19">
        <f>IF(מרקובחצי[[#This Row],[CycleNumber]]&gt;1,IF(AND(O179=1,מרקובחצי[[#This Row],[עד ועד]]&lt;29),1,""),"")</f>
        <v>1</v>
      </c>
      <c r="S180" s="19" t="str">
        <f>IF(מרקובחצי[[#This Row],[CycleNumber]]&gt;1,IF(OR(AND(O179=1,מרקובחצי[[#This Row],[עד ועד]]&gt;28),AND(P179=1),AND(Q179=1,מרקובחצי[[#This Row],[עד ועד]]&lt;32)),1,""),"")</f>
        <v/>
      </c>
      <c r="T180" s="19" t="str">
        <f>IF(מרקובחצי[[#This Row],[CycleNumber]]&gt;1,IF(AND(Q179=1,מרקובחצי[[#This Row],[עד ועד]]&gt;31),1,""),"")</f>
        <v/>
      </c>
      <c r="U180" s="19" t="str">
        <f>IF(מרקובחצי[[#This Row],[CycleNumber]]&gt;1,IF(AND(R179=1,מרקובחצי[[#This Row],[עד ועד]]&lt;29),1,IF(AND(U179=1,NOT(OR(מרקובחצי[[#This Row],[עד ועד]]&lt;J179,מרקובחצי[[#This Row],[עד ועד]]&gt;K179))),1,"")),"")</f>
        <v/>
      </c>
      <c r="V180" s="19" t="str">
        <f>IF(מרקובחצי[[#This Row],[CycleNumber]]&gt;1,IF(AND(SUM(R179:T179)=1,מרקובחצי[[#This Row],[עד ועד]]&gt;28,מרקובחצי[[#This Row],[עד ועד]]&lt;32),1,IF(OR(S179=1,AND(R179=1,מרקובחצי[[#This Row],[עד ועד]]&gt;28),AND(T179=1,מרקובחצי[[#This Row],[עד ועד]]&lt;32)),1,IF(AND(V179=1,NOT(OR(מרקובחצי[[#This Row],[עד ועד]]&lt;J179,מרקובחצי[[#This Row],[עד ועד]]&gt;K179))),1,""))),"")</f>
        <v/>
      </c>
      <c r="W180" s="19" t="str">
        <f>IF(מרקובחצי[[#This Row],[CycleNumber]]&gt;1,IF(AND(T179=1,מרקובחצי[[#This Row],[עד ועד]]&gt;31),1,IF(AND(W179=1,NOT(OR(מרקובחצי[[#This Row],[עד ועד]]&lt;J179,מרקובחצי[[#This Row],[עד ועד]]&gt;K179))),1,"")),"")</f>
        <v/>
      </c>
      <c r="X180" s="19" t="str">
        <f>IF(AND(מרקובחצי[[#This Row],[CycleNumber]]&lt;$B181,SUM(מרקובחצי[[#This Row],[11]],R181)=2),1,"")</f>
        <v/>
      </c>
      <c r="Y180" s="19" t="str">
        <f>IF(AND(מרקובחצי[[#This Row],[CycleNumber]]&lt;$B181,SUM(מרקובחצי[[#This Row],[11]],S181)=2),1,"")</f>
        <v/>
      </c>
      <c r="Z180" s="19" t="str">
        <f>IF(AND(מרקובחצי[[#This Row],[CycleNumber]]&lt;$B181,SUM(מרקובחצי[[#This Row],[13]],S181)=2),1,"")</f>
        <v/>
      </c>
      <c r="AA180" s="19" t="str">
        <f>IF(AND(מרקובחצי[[#This Row],[CycleNumber]]&lt;$B181,SUM(מרקובחצי[[#This Row],[13]],T181)=2),1,"")</f>
        <v/>
      </c>
      <c r="AB180" s="19">
        <f>IF(AND(מרקובחצי[[#This Row],[CycleNumber]]&lt;$B181,SUM(מרקובחצי[[#This Row],[21]],U181)=2),1,"")</f>
        <v>1</v>
      </c>
      <c r="AC180" s="19" t="str">
        <f>IF(AND(מרקובחצי[[#This Row],[CycleNumber]]&lt;$B181,SUM(מרקובחצי[[#This Row],[21]],V181)=2),1,"")</f>
        <v/>
      </c>
      <c r="AD180" s="19" t="str">
        <f>IF(AND(מרקובחצי[[#This Row],[CycleNumber]]&lt;$B181,SUM(מרקובחצי[[#This Row],[23]],V181)=2),1,"")</f>
        <v/>
      </c>
      <c r="AE180" s="19" t="str">
        <f>IF(AND(מרקובחצי[[#This Row],[CycleNumber]]&lt;$B181,SUM(מרקובחצי[[#This Row],[23]],W181)=2),1,"")</f>
        <v/>
      </c>
      <c r="AF180" s="19" t="str">
        <f>IF(AND(מרקובחצי[[#This Row],[CycleNumber]]&lt;$B181,SUM(מרקובחצי[[#This Row],[31]],O181)=2),1,"")</f>
        <v/>
      </c>
      <c r="AG180" s="19" t="str">
        <f>IF(AND(מרקובחצי[[#This Row],[CycleNumber]]&lt;$B181,SUM(מרקובחצי[[#This Row],[31]],P181)=2),1,"")</f>
        <v/>
      </c>
      <c r="AH180" s="19" t="str">
        <f>IF(AND(מרקובחצי[[#This Row],[CycleNumber]]&lt;$B181,SUM(מרקובחצי[[#This Row],[31]],Q181)=2),1,"")</f>
        <v/>
      </c>
      <c r="AI180" s="19" t="str">
        <f>IF(AND(מרקובחצי[[#This Row],[CycleNumber]]&lt;$B181,SUM(U180:U181)=2),1,"")</f>
        <v/>
      </c>
      <c r="AJ180" s="19" t="str">
        <f>IF(AND(מרקובחצי[[#This Row],[CycleNumber]]&lt;$B181,SUM(מרקובחצי[[#This Row],[32]],O181)=2),1,"")</f>
        <v/>
      </c>
      <c r="AK180" s="19" t="str">
        <f>IF(AND(מרקובחצי[[#This Row],[CycleNumber]]&lt;$B181,SUM(מרקובחצי[[#This Row],[32]],P181)=2),1,"")</f>
        <v/>
      </c>
      <c r="AL180" s="19" t="str">
        <f>IF(AND(מרקובחצי[[#This Row],[CycleNumber]]&lt;$B181,SUM(מרקובחצי[[#This Row],[32]],Q181)=2),1,"")</f>
        <v/>
      </c>
      <c r="AM180" s="19" t="str">
        <f>IF(AND(מרקובחצי[[#This Row],[CycleNumber]]&lt;$B181,SUM(V180:V181)=2),1,"")</f>
        <v/>
      </c>
      <c r="AN180" s="19" t="str">
        <f>IF(AND(מרקובחצי[[#This Row],[CycleNumber]]&lt;$B181,SUM(מרקובחצי[[#This Row],[33]],O181)=2),1,"")</f>
        <v/>
      </c>
      <c r="AO180" s="19" t="str">
        <f>IF(AND(מרקובחצי[[#This Row],[CycleNumber]]&lt;$B181,SUM(מרקובחצי[[#This Row],[33]],P181)=2),1,"")</f>
        <v/>
      </c>
      <c r="AP180" s="19" t="str">
        <f>IF(AND(מרקובחצי[[#This Row],[CycleNumber]]&lt;$B181,SUM(מרקובחצי[[#This Row],[33]],Q181)=2),1,"")</f>
        <v/>
      </c>
      <c r="AQ180" s="19" t="str">
        <f>IF(AND(מרקובחצי[[#This Row],[CycleNumber]]&lt;$B181,SUM(W180:W181)=2),1,"")</f>
        <v/>
      </c>
      <c r="AR180" s="19" t="str">
        <f>IF(AND(מרקובחצי[[#This Row],[CycleNumber]]&lt;$B181,SUM(מרקובחצי[[#This Row],[12]],S181)=2),1,"")</f>
        <v/>
      </c>
      <c r="AS180" s="19" t="str">
        <f>IF(AND(מרקובחצי[[#This Row],[CycleNumber]]&lt;$B181,SUM(מרקובחצי[[#This Row],[22]],V181)=2),1,"")</f>
        <v/>
      </c>
      <c r="AT180" s="21">
        <f>SUM(מרקובחצי[[#This Row],[11]:[33]])</f>
        <v>1</v>
      </c>
    </row>
    <row r="181" spans="1:46" ht="15.6" x14ac:dyDescent="0.25">
      <c r="A181" s="19" t="s">
        <v>20</v>
      </c>
      <c r="B181" s="19">
        <v>3</v>
      </c>
      <c r="C181">
        <v>24</v>
      </c>
      <c r="D181" s="19">
        <f>מרקובחצי[[#This Row],[LengthofCycle]]+1</f>
        <v>25</v>
      </c>
      <c r="E181" t="str">
        <f>IF(IFERROR(LOOKUP(מרקובחצי[[#This Row],[ClientID]],קביעויות[הפלגה]),FALSE)=מרקובחצי[[#This Row],[ClientID]],1,"")</f>
        <v/>
      </c>
      <c r="F181">
        <f>IF(IFERROR(LOOKUP(מרקובחצי[[#This Row],[ClientID]],סוגחציקבוע[S31]),FALSE)=מרקובחצי[[#This Row],[ClientID]],1,"")</f>
        <v>1</v>
      </c>
      <c r="G181" t="str">
        <f>IF(IFERROR(LOOKUP(מרקובחצי[[#This Row],[ClientID]],סוגחציקבוע[S32]),FALSE)=מרקובחצי[[#This Row],[ClientID]],1,"")</f>
        <v/>
      </c>
      <c r="H181" t="str">
        <f>IF(IFERROR(LOOKUP(מרקובחצי[[#This Row],[ClientID]],סוגחציקבוע[S33]),FALSE)=מרקובחצי[[#This Row],[ClientID]],1,"")</f>
        <v/>
      </c>
      <c r="I181" t="str">
        <f>IF(IFERROR(LOOKUP(מרקובחצי[[#This Row],[ClientID]],סוגחציקבוע[S32&amp;33]),FALSE)=מרקובחצי[[#This Row],[ClientID]],1,"")</f>
        <v/>
      </c>
      <c r="J181" s="19">
        <f>IF(SUM(מרקובחצי[[#This Row],[11]:[13]])=1,מרקובחצי[[#This Row],[עד ועד]],IF(SUM(R180:T181)=1,IF(מרקובחצי[[#This Row],[עד ועד]]&lt;J180,מרקובחצי[[#This Row],[עד ועד]],J180),J180))</f>
        <v>25</v>
      </c>
      <c r="K181" s="19">
        <f>IF(SUM(מרקובחצי[[#This Row],[11]:[13]])=1,מרקובחצי[[#This Row],[עד ועד]],IF(SUM(R180:T181)=1,IF(מרקובחצי[[#This Row],[עד ועד]]&gt;K180,מרקובחצי[[#This Row],[עד ועד]],K180),K180))</f>
        <v>26</v>
      </c>
      <c r="L181" s="19">
        <f>IF(AND(SUM(מרקובחצי[[#This Row],[31]:[33]])=1,SUM(U180:W180)=0),מרקובחצי[[#This Row],[מקס]]-מרקובחצי[[#This Row],[מינ]],"")</f>
        <v>1</v>
      </c>
      <c r="M18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181" s="19" t="str">
        <f t="shared" si="2"/>
        <v>S21</v>
      </c>
      <c r="O181" s="19" t="str">
        <f>IF(מרקובחצי[[#This Row],[קבעה הפלגה?]]=1,"",IF(AND(מרקובחצי[[#This Row],[עד ועד]]&lt;29,OR(מרקובחצי[[#This Row],[CycleNumber]]=1,AND(U180=1,OR(מרקובחצי[[#This Row],[עד ועד]]&lt;J180,מרקובחצי[[#This Row],[עד ועד]]&gt;K180)),AND(V180=1,מרקובחצי[[#This Row],[עד ועד]]&lt;J180),W180=1)),1,""))</f>
        <v/>
      </c>
      <c r="P181" s="19" t="str">
        <f>IF(מרקובחצי[[#This Row],[קבעה הפלגה?]]=1,"",IF(AND(מרקובחצי[[#This Row],[עד ועד]]&gt;28,מרקובחצי[[#This Row],[עד ועד]]&lt;32,OR(מרקובחצי[[#This Row],[CycleNumber]]=1,AND(U180=1),AND(V180=1,OR(מרקובחצי[[#This Row],[עד ועד]]&lt;J180,מרקובחצי[[#This Row],[עד ועד]]&gt;K180)),W180=1)),1,""))</f>
        <v/>
      </c>
      <c r="Q181" s="19" t="str">
        <f>IF(מרקובחצי[[#This Row],[קבעה הפלגה?]]=1,"",IF(AND(מרקובחצי[[#This Row],[עד ועד]]&gt;31,OR(מרקובחצי[[#This Row],[CycleNumber]]=1,AND(U180=1),AND(V180=1,מרקובחצי[[#This Row],[עד ועד]]&gt;K180),AND(W180=1,OR(מרקובחצי[[#This Row],[עד ועד]]&gt;K180,מרקובחצי[[#This Row],[עד ועד]]&lt;J180)))),1,""))</f>
        <v/>
      </c>
      <c r="R181" s="19" t="str">
        <f>IF(מרקובחצי[[#This Row],[CycleNumber]]&gt;1,IF(AND(O180=1,מרקובחצי[[#This Row],[עד ועד]]&lt;29),1,""),"")</f>
        <v/>
      </c>
      <c r="S181" s="19" t="str">
        <f>IF(מרקובחצי[[#This Row],[CycleNumber]]&gt;1,IF(OR(AND(O180=1,מרקובחצי[[#This Row],[עד ועד]]&gt;28),AND(P180=1),AND(Q180=1,מרקובחצי[[#This Row],[עד ועד]]&lt;32)),1,""),"")</f>
        <v/>
      </c>
      <c r="T181" s="19" t="str">
        <f>IF(מרקובחצי[[#This Row],[CycleNumber]]&gt;1,IF(AND(Q180=1,מרקובחצי[[#This Row],[עד ועד]]&gt;31),1,""),"")</f>
        <v/>
      </c>
      <c r="U181" s="19">
        <f>IF(מרקובחצי[[#This Row],[CycleNumber]]&gt;1,IF(AND(R180=1,מרקובחצי[[#This Row],[עד ועד]]&lt;29),1,IF(AND(U180=1,NOT(OR(מרקובחצי[[#This Row],[עד ועד]]&lt;J180,מרקובחצי[[#This Row],[עד ועד]]&gt;K180))),1,"")),"")</f>
        <v>1</v>
      </c>
      <c r="V181" s="19" t="str">
        <f>IF(מרקובחצי[[#This Row],[CycleNumber]]&gt;1,IF(AND(SUM(R180:T180)=1,מרקובחצי[[#This Row],[עד ועד]]&gt;28,מרקובחצי[[#This Row],[עד ועד]]&lt;32),1,IF(OR(S180=1,AND(R180=1,מרקובחצי[[#This Row],[עד ועד]]&gt;28),AND(T180=1,מרקובחצי[[#This Row],[עד ועד]]&lt;32)),1,IF(AND(V180=1,NOT(OR(מרקובחצי[[#This Row],[עד ועד]]&lt;J180,מרקובחצי[[#This Row],[עד ועד]]&gt;K180))),1,""))),"")</f>
        <v/>
      </c>
      <c r="W181" s="19" t="str">
        <f>IF(מרקובחצי[[#This Row],[CycleNumber]]&gt;1,IF(AND(T180=1,מרקובחצי[[#This Row],[עד ועד]]&gt;31),1,IF(AND(W180=1,NOT(OR(מרקובחצי[[#This Row],[עד ועד]]&lt;J180,מרקובחצי[[#This Row],[עד ועד]]&gt;K180))),1,"")),"")</f>
        <v/>
      </c>
      <c r="X181" s="19" t="str">
        <f>IF(AND(מרקובחצי[[#This Row],[CycleNumber]]&lt;$B182,SUM(מרקובחצי[[#This Row],[11]],R182)=2),1,"")</f>
        <v/>
      </c>
      <c r="Y181" s="19" t="str">
        <f>IF(AND(מרקובחצי[[#This Row],[CycleNumber]]&lt;$B182,SUM(מרקובחצי[[#This Row],[11]],S182)=2),1,"")</f>
        <v/>
      </c>
      <c r="Z181" s="19" t="str">
        <f>IF(AND(מרקובחצי[[#This Row],[CycleNumber]]&lt;$B182,SUM(מרקובחצי[[#This Row],[13]],S182)=2),1,"")</f>
        <v/>
      </c>
      <c r="AA181" s="19" t="str">
        <f>IF(AND(מרקובחצי[[#This Row],[CycleNumber]]&lt;$B182,SUM(מרקובחצי[[#This Row],[13]],T182)=2),1,"")</f>
        <v/>
      </c>
      <c r="AB181" s="19" t="str">
        <f>IF(AND(מרקובחצי[[#This Row],[CycleNumber]]&lt;$B182,SUM(מרקובחצי[[#This Row],[21]],U182)=2),1,"")</f>
        <v/>
      </c>
      <c r="AC181" s="19" t="str">
        <f>IF(AND(מרקובחצי[[#This Row],[CycleNumber]]&lt;$B182,SUM(מרקובחצי[[#This Row],[21]],V182)=2),1,"")</f>
        <v/>
      </c>
      <c r="AD181" s="19" t="str">
        <f>IF(AND(מרקובחצי[[#This Row],[CycleNumber]]&lt;$B182,SUM(מרקובחצי[[#This Row],[23]],V182)=2),1,"")</f>
        <v/>
      </c>
      <c r="AE181" s="19" t="str">
        <f>IF(AND(מרקובחצי[[#This Row],[CycleNumber]]&lt;$B182,SUM(מרקובחצי[[#This Row],[23]],W182)=2),1,"")</f>
        <v/>
      </c>
      <c r="AF181" s="19">
        <f>IF(AND(מרקובחצי[[#This Row],[CycleNumber]]&lt;$B182,SUM(מרקובחצי[[#This Row],[31]],O182)=2),1,"")</f>
        <v>1</v>
      </c>
      <c r="AG181" s="19" t="str">
        <f>IF(AND(מרקובחצי[[#This Row],[CycleNumber]]&lt;$B182,SUM(מרקובחצי[[#This Row],[31]],P182)=2),1,"")</f>
        <v/>
      </c>
      <c r="AH181" s="19" t="str">
        <f>IF(AND(מרקובחצי[[#This Row],[CycleNumber]]&lt;$B182,SUM(מרקובחצי[[#This Row],[31]],Q182)=2),1,"")</f>
        <v/>
      </c>
      <c r="AI181" s="19" t="str">
        <f>IF(AND(מרקובחצי[[#This Row],[CycleNumber]]&lt;$B182,SUM(U181:U182)=2),1,"")</f>
        <v/>
      </c>
      <c r="AJ181" s="19" t="str">
        <f>IF(AND(מרקובחצי[[#This Row],[CycleNumber]]&lt;$B182,SUM(מרקובחצי[[#This Row],[32]],O182)=2),1,"")</f>
        <v/>
      </c>
      <c r="AK181" s="19" t="str">
        <f>IF(AND(מרקובחצי[[#This Row],[CycleNumber]]&lt;$B182,SUM(מרקובחצי[[#This Row],[32]],P182)=2),1,"")</f>
        <v/>
      </c>
      <c r="AL181" s="19" t="str">
        <f>IF(AND(מרקובחצי[[#This Row],[CycleNumber]]&lt;$B182,SUM(מרקובחצי[[#This Row],[32]],Q182)=2),1,"")</f>
        <v/>
      </c>
      <c r="AM181" s="19" t="str">
        <f>IF(AND(מרקובחצי[[#This Row],[CycleNumber]]&lt;$B182,SUM(V181:V182)=2),1,"")</f>
        <v/>
      </c>
      <c r="AN181" s="19" t="str">
        <f>IF(AND(מרקובחצי[[#This Row],[CycleNumber]]&lt;$B182,SUM(מרקובחצי[[#This Row],[33]],O182)=2),1,"")</f>
        <v/>
      </c>
      <c r="AO181" s="19" t="str">
        <f>IF(AND(מרקובחצי[[#This Row],[CycleNumber]]&lt;$B182,SUM(מרקובחצי[[#This Row],[33]],P182)=2),1,"")</f>
        <v/>
      </c>
      <c r="AP181" s="19" t="str">
        <f>IF(AND(מרקובחצי[[#This Row],[CycleNumber]]&lt;$B182,SUM(מרקובחצי[[#This Row],[33]],Q182)=2),1,"")</f>
        <v/>
      </c>
      <c r="AQ181" s="19" t="str">
        <f>IF(AND(מרקובחצי[[#This Row],[CycleNumber]]&lt;$B182,SUM(W181:W182)=2),1,"")</f>
        <v/>
      </c>
      <c r="AR181" s="19" t="str">
        <f>IF(AND(מרקובחצי[[#This Row],[CycleNumber]]&lt;$B182,SUM(מרקובחצי[[#This Row],[12]],S182)=2),1,"")</f>
        <v/>
      </c>
      <c r="AS181" s="19" t="str">
        <f>IF(AND(מרקובחצי[[#This Row],[CycleNumber]]&lt;$B182,SUM(מרקובחצי[[#This Row],[22]],V182)=2),1,"")</f>
        <v/>
      </c>
      <c r="AT181" s="21">
        <f>SUM(מרקובחצי[[#This Row],[11]:[33]])</f>
        <v>1</v>
      </c>
    </row>
    <row r="182" spans="1:46" ht="15.6" x14ac:dyDescent="0.25">
      <c r="A182" s="19" t="s">
        <v>20</v>
      </c>
      <c r="B182" s="19">
        <v>4</v>
      </c>
      <c r="C182">
        <v>27</v>
      </c>
      <c r="D182" s="19">
        <f>מרקובחצי[[#This Row],[LengthofCycle]]+1</f>
        <v>28</v>
      </c>
      <c r="E182" t="str">
        <f>IF(IFERROR(LOOKUP(מרקובחצי[[#This Row],[ClientID]],קביעויות[הפלגה]),FALSE)=מרקובחצי[[#This Row],[ClientID]],1,"")</f>
        <v/>
      </c>
      <c r="F182">
        <f>IF(IFERROR(LOOKUP(מרקובחצי[[#This Row],[ClientID]],סוגחציקבוע[S31]),FALSE)=מרקובחצי[[#This Row],[ClientID]],1,"")</f>
        <v>1</v>
      </c>
      <c r="G182" t="str">
        <f>IF(IFERROR(LOOKUP(מרקובחצי[[#This Row],[ClientID]],סוגחציקבוע[S32]),FALSE)=מרקובחצי[[#This Row],[ClientID]],1,"")</f>
        <v/>
      </c>
      <c r="H182" t="str">
        <f>IF(IFERROR(LOOKUP(מרקובחצי[[#This Row],[ClientID]],סוגחציקבוע[S33]),FALSE)=מרקובחצי[[#This Row],[ClientID]],1,"")</f>
        <v/>
      </c>
      <c r="I182" t="str">
        <f>IF(IFERROR(LOOKUP(מרקובחצי[[#This Row],[ClientID]],סוגחציקבוע[S32&amp;33]),FALSE)=מרקובחצי[[#This Row],[ClientID]],1,"")</f>
        <v/>
      </c>
      <c r="J182" s="19">
        <f>IF(SUM(מרקובחצי[[#This Row],[11]:[13]])=1,מרקובחצי[[#This Row],[עד ועד]],IF(SUM(R181:T182)=1,IF(מרקובחצי[[#This Row],[עד ועד]]&lt;J181,מרקובחצי[[#This Row],[עד ועד]],J181),J181))</f>
        <v>28</v>
      </c>
      <c r="K182" s="19">
        <f>IF(SUM(מרקובחצי[[#This Row],[11]:[13]])=1,מרקובחצי[[#This Row],[עד ועד]],IF(SUM(R181:T182)=1,IF(מרקובחצי[[#This Row],[עד ועד]]&gt;K181,מרקובחצי[[#This Row],[עד ועד]],K181),K181))</f>
        <v>28</v>
      </c>
      <c r="L182" s="19" t="str">
        <f>IF(AND(SUM(מרקובחצי[[#This Row],[31]:[33]])=1,SUM(U181:W181)=0),מרקובחצי[[#This Row],[מקס]]-מרקובחצי[[#This Row],[מינ]],"")</f>
        <v/>
      </c>
      <c r="M18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82" s="19" t="str">
        <f t="shared" si="2"/>
        <v>S31</v>
      </c>
      <c r="O182" s="19">
        <f>IF(מרקובחצי[[#This Row],[קבעה הפלגה?]]=1,"",IF(AND(מרקובחצי[[#This Row],[עד ועד]]&lt;29,OR(מרקובחצי[[#This Row],[CycleNumber]]=1,AND(U181=1,OR(מרקובחצי[[#This Row],[עד ועד]]&lt;J181,מרקובחצי[[#This Row],[עד ועד]]&gt;K181)),AND(V181=1,מרקובחצי[[#This Row],[עד ועד]]&lt;J181),W181=1)),1,""))</f>
        <v>1</v>
      </c>
      <c r="P182" s="19" t="str">
        <f>IF(מרקובחצי[[#This Row],[קבעה הפלגה?]]=1,"",IF(AND(מרקובחצי[[#This Row],[עד ועד]]&gt;28,מרקובחצי[[#This Row],[עד ועד]]&lt;32,OR(מרקובחצי[[#This Row],[CycleNumber]]=1,AND(U181=1),AND(V181=1,OR(מרקובחצי[[#This Row],[עד ועד]]&lt;J181,מרקובחצי[[#This Row],[עד ועד]]&gt;K181)),W181=1)),1,""))</f>
        <v/>
      </c>
      <c r="Q182" s="19" t="str">
        <f>IF(מרקובחצי[[#This Row],[קבעה הפלגה?]]=1,"",IF(AND(מרקובחצי[[#This Row],[עד ועד]]&gt;31,OR(מרקובחצי[[#This Row],[CycleNumber]]=1,AND(U181=1),AND(V181=1,מרקובחצי[[#This Row],[עד ועד]]&gt;K181),AND(W181=1,OR(מרקובחצי[[#This Row],[עד ועד]]&gt;K181,מרקובחצי[[#This Row],[עד ועד]]&lt;J181)))),1,""))</f>
        <v/>
      </c>
      <c r="R182" s="19" t="str">
        <f>IF(מרקובחצי[[#This Row],[CycleNumber]]&gt;1,IF(AND(O181=1,מרקובחצי[[#This Row],[עד ועד]]&lt;29),1,""),"")</f>
        <v/>
      </c>
      <c r="S182" s="19" t="str">
        <f>IF(מרקובחצי[[#This Row],[CycleNumber]]&gt;1,IF(OR(AND(O181=1,מרקובחצי[[#This Row],[עד ועד]]&gt;28),AND(P181=1),AND(Q181=1,מרקובחצי[[#This Row],[עד ועד]]&lt;32)),1,""),"")</f>
        <v/>
      </c>
      <c r="T182" s="19" t="str">
        <f>IF(מרקובחצי[[#This Row],[CycleNumber]]&gt;1,IF(AND(Q181=1,מרקובחצי[[#This Row],[עד ועד]]&gt;31),1,""),"")</f>
        <v/>
      </c>
      <c r="U182" s="19" t="str">
        <f>IF(מרקובחצי[[#This Row],[CycleNumber]]&gt;1,IF(AND(R181=1,מרקובחצי[[#This Row],[עד ועד]]&lt;29),1,IF(AND(U181=1,NOT(OR(מרקובחצי[[#This Row],[עד ועד]]&lt;J181,מרקובחצי[[#This Row],[עד ועד]]&gt;K181))),1,"")),"")</f>
        <v/>
      </c>
      <c r="V182" s="19" t="str">
        <f>IF(מרקובחצי[[#This Row],[CycleNumber]]&gt;1,IF(AND(SUM(R181:T181)=1,מרקובחצי[[#This Row],[עד ועד]]&gt;28,מרקובחצי[[#This Row],[עד ועד]]&lt;32),1,IF(OR(S181=1,AND(R181=1,מרקובחצי[[#This Row],[עד ועד]]&gt;28),AND(T181=1,מרקובחצי[[#This Row],[עד ועד]]&lt;32)),1,IF(AND(V181=1,NOT(OR(מרקובחצי[[#This Row],[עד ועד]]&lt;J181,מרקובחצי[[#This Row],[עד ועד]]&gt;K181))),1,""))),"")</f>
        <v/>
      </c>
      <c r="W182" s="19" t="str">
        <f>IF(מרקובחצי[[#This Row],[CycleNumber]]&gt;1,IF(AND(T181=1,מרקובחצי[[#This Row],[עד ועד]]&gt;31),1,IF(AND(W181=1,NOT(OR(מרקובחצי[[#This Row],[עד ועד]]&lt;J181,מרקובחצי[[#This Row],[עד ועד]]&gt;K181))),1,"")),"")</f>
        <v/>
      </c>
      <c r="X182" s="19">
        <f>IF(AND(מרקובחצי[[#This Row],[CycleNumber]]&lt;$B183,SUM(מרקובחצי[[#This Row],[11]],R183)=2),1,"")</f>
        <v>1</v>
      </c>
      <c r="Y182" s="19" t="str">
        <f>IF(AND(מרקובחצי[[#This Row],[CycleNumber]]&lt;$B183,SUM(מרקובחצי[[#This Row],[11]],S183)=2),1,"")</f>
        <v/>
      </c>
      <c r="Z182" s="19" t="str">
        <f>IF(AND(מרקובחצי[[#This Row],[CycleNumber]]&lt;$B183,SUM(מרקובחצי[[#This Row],[13]],S183)=2),1,"")</f>
        <v/>
      </c>
      <c r="AA182" s="19" t="str">
        <f>IF(AND(מרקובחצי[[#This Row],[CycleNumber]]&lt;$B183,SUM(מרקובחצי[[#This Row],[13]],T183)=2),1,"")</f>
        <v/>
      </c>
      <c r="AB182" s="19" t="str">
        <f>IF(AND(מרקובחצי[[#This Row],[CycleNumber]]&lt;$B183,SUM(מרקובחצי[[#This Row],[21]],U183)=2),1,"")</f>
        <v/>
      </c>
      <c r="AC182" s="19" t="str">
        <f>IF(AND(מרקובחצי[[#This Row],[CycleNumber]]&lt;$B183,SUM(מרקובחצי[[#This Row],[21]],V183)=2),1,"")</f>
        <v/>
      </c>
      <c r="AD182" s="19" t="str">
        <f>IF(AND(מרקובחצי[[#This Row],[CycleNumber]]&lt;$B183,SUM(מרקובחצי[[#This Row],[23]],V183)=2),1,"")</f>
        <v/>
      </c>
      <c r="AE182" s="19" t="str">
        <f>IF(AND(מרקובחצי[[#This Row],[CycleNumber]]&lt;$B183,SUM(מרקובחצי[[#This Row],[23]],W183)=2),1,"")</f>
        <v/>
      </c>
      <c r="AF182" s="19" t="str">
        <f>IF(AND(מרקובחצי[[#This Row],[CycleNumber]]&lt;$B183,SUM(מרקובחצי[[#This Row],[31]],O183)=2),1,"")</f>
        <v/>
      </c>
      <c r="AG182" s="19" t="str">
        <f>IF(AND(מרקובחצי[[#This Row],[CycleNumber]]&lt;$B183,SUM(מרקובחצי[[#This Row],[31]],P183)=2),1,"")</f>
        <v/>
      </c>
      <c r="AH182" s="19" t="str">
        <f>IF(AND(מרקובחצי[[#This Row],[CycleNumber]]&lt;$B183,SUM(מרקובחצי[[#This Row],[31]],Q183)=2),1,"")</f>
        <v/>
      </c>
      <c r="AI182" s="19" t="str">
        <f>IF(AND(מרקובחצי[[#This Row],[CycleNumber]]&lt;$B183,SUM(U182:U183)=2),1,"")</f>
        <v/>
      </c>
      <c r="AJ182" s="19" t="str">
        <f>IF(AND(מרקובחצי[[#This Row],[CycleNumber]]&lt;$B183,SUM(מרקובחצי[[#This Row],[32]],O183)=2),1,"")</f>
        <v/>
      </c>
      <c r="AK182" s="19" t="str">
        <f>IF(AND(מרקובחצי[[#This Row],[CycleNumber]]&lt;$B183,SUM(מרקובחצי[[#This Row],[32]],P183)=2),1,"")</f>
        <v/>
      </c>
      <c r="AL182" s="19" t="str">
        <f>IF(AND(מרקובחצי[[#This Row],[CycleNumber]]&lt;$B183,SUM(מרקובחצי[[#This Row],[32]],Q183)=2),1,"")</f>
        <v/>
      </c>
      <c r="AM182" s="19" t="str">
        <f>IF(AND(מרקובחצי[[#This Row],[CycleNumber]]&lt;$B183,SUM(V182:V183)=2),1,"")</f>
        <v/>
      </c>
      <c r="AN182" s="19" t="str">
        <f>IF(AND(מרקובחצי[[#This Row],[CycleNumber]]&lt;$B183,SUM(מרקובחצי[[#This Row],[33]],O183)=2),1,"")</f>
        <v/>
      </c>
      <c r="AO182" s="19" t="str">
        <f>IF(AND(מרקובחצי[[#This Row],[CycleNumber]]&lt;$B183,SUM(מרקובחצי[[#This Row],[33]],P183)=2),1,"")</f>
        <v/>
      </c>
      <c r="AP182" s="19" t="str">
        <f>IF(AND(מרקובחצי[[#This Row],[CycleNumber]]&lt;$B183,SUM(מרקובחצי[[#This Row],[33]],Q183)=2),1,"")</f>
        <v/>
      </c>
      <c r="AQ182" s="19" t="str">
        <f>IF(AND(מרקובחצי[[#This Row],[CycleNumber]]&lt;$B183,SUM(W182:W183)=2),1,"")</f>
        <v/>
      </c>
      <c r="AR182" s="19" t="str">
        <f>IF(AND(מרקובחצי[[#This Row],[CycleNumber]]&lt;$B183,SUM(מרקובחצי[[#This Row],[12]],S183)=2),1,"")</f>
        <v/>
      </c>
      <c r="AS182" s="19" t="str">
        <f>IF(AND(מרקובחצי[[#This Row],[CycleNumber]]&lt;$B183,SUM(מרקובחצי[[#This Row],[22]],V183)=2),1,"")</f>
        <v/>
      </c>
      <c r="AT182" s="21">
        <f>SUM(מרקובחצי[[#This Row],[11]:[33]])</f>
        <v>1</v>
      </c>
    </row>
    <row r="183" spans="1:46" ht="15.6" x14ac:dyDescent="0.25">
      <c r="A183" s="19" t="s">
        <v>20</v>
      </c>
      <c r="B183" s="19">
        <v>5</v>
      </c>
      <c r="C183">
        <v>26</v>
      </c>
      <c r="D183" s="19">
        <f>מרקובחצי[[#This Row],[LengthofCycle]]+1</f>
        <v>27</v>
      </c>
      <c r="E183" t="str">
        <f>IF(IFERROR(LOOKUP(מרקובחצי[[#This Row],[ClientID]],קביעויות[הפלגה]),FALSE)=מרקובחצי[[#This Row],[ClientID]],1,"")</f>
        <v/>
      </c>
      <c r="F183">
        <f>IF(IFERROR(LOOKUP(מרקובחצי[[#This Row],[ClientID]],סוגחציקבוע[S31]),FALSE)=מרקובחצי[[#This Row],[ClientID]],1,"")</f>
        <v>1</v>
      </c>
      <c r="G183" t="str">
        <f>IF(IFERROR(LOOKUP(מרקובחצי[[#This Row],[ClientID]],סוגחציקבוע[S32]),FALSE)=מרקובחצי[[#This Row],[ClientID]],1,"")</f>
        <v/>
      </c>
      <c r="H183" t="str">
        <f>IF(IFERROR(LOOKUP(מרקובחצי[[#This Row],[ClientID]],סוגחציקבוע[S33]),FALSE)=מרקובחצי[[#This Row],[ClientID]],1,"")</f>
        <v/>
      </c>
      <c r="I183" t="str">
        <f>IF(IFERROR(LOOKUP(מרקובחצי[[#This Row],[ClientID]],סוגחציקבוע[S32&amp;33]),FALSE)=מרקובחצי[[#This Row],[ClientID]],1,"")</f>
        <v/>
      </c>
      <c r="J183" s="19">
        <f>IF(SUM(מרקובחצי[[#This Row],[11]:[13]])=1,מרקובחצי[[#This Row],[עד ועד]],IF(SUM(R182:T183)=1,IF(מרקובחצי[[#This Row],[עד ועד]]&lt;J182,מרקובחצי[[#This Row],[עד ועד]],J182),J182))</f>
        <v>27</v>
      </c>
      <c r="K183" s="19">
        <f>IF(SUM(מרקובחצי[[#This Row],[11]:[13]])=1,מרקובחצי[[#This Row],[עד ועד]],IF(SUM(R182:T183)=1,IF(מרקובחצי[[#This Row],[עד ועד]]&gt;K182,מרקובחצי[[#This Row],[עד ועד]],K182),K182))</f>
        <v>28</v>
      </c>
      <c r="L183" s="19" t="str">
        <f>IF(AND(SUM(מרקובחצי[[#This Row],[31]:[33]])=1,SUM(U182:W182)=0),מרקובחצי[[#This Row],[מקס]]-מרקובחצי[[#This Row],[מינ]],"")</f>
        <v/>
      </c>
      <c r="M18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183" s="19" t="str">
        <f t="shared" si="2"/>
        <v>S11</v>
      </c>
      <c r="O183" s="19" t="str">
        <f>IF(מרקובחצי[[#This Row],[קבעה הפלגה?]]=1,"",IF(AND(מרקובחצי[[#This Row],[עד ועד]]&lt;29,OR(מרקובחצי[[#This Row],[CycleNumber]]=1,AND(U182=1,OR(מרקובחצי[[#This Row],[עד ועד]]&lt;J182,מרקובחצי[[#This Row],[עד ועד]]&gt;K182)),AND(V182=1,מרקובחצי[[#This Row],[עד ועד]]&lt;J182),W182=1)),1,""))</f>
        <v/>
      </c>
      <c r="P183" s="19" t="str">
        <f>IF(מרקובחצי[[#This Row],[קבעה הפלגה?]]=1,"",IF(AND(מרקובחצי[[#This Row],[עד ועד]]&gt;28,מרקובחצי[[#This Row],[עד ועד]]&lt;32,OR(מרקובחצי[[#This Row],[CycleNumber]]=1,AND(U182=1),AND(V182=1,OR(מרקובחצי[[#This Row],[עד ועד]]&lt;J182,מרקובחצי[[#This Row],[עד ועד]]&gt;K182)),W182=1)),1,""))</f>
        <v/>
      </c>
      <c r="Q183" s="19" t="str">
        <f>IF(מרקובחצי[[#This Row],[קבעה הפלגה?]]=1,"",IF(AND(מרקובחצי[[#This Row],[עד ועד]]&gt;31,OR(מרקובחצי[[#This Row],[CycleNumber]]=1,AND(U182=1),AND(V182=1,מרקובחצי[[#This Row],[עד ועד]]&gt;K182),AND(W182=1,OR(מרקובחצי[[#This Row],[עד ועד]]&gt;K182,מרקובחצי[[#This Row],[עד ועד]]&lt;J182)))),1,""))</f>
        <v/>
      </c>
      <c r="R183" s="19">
        <f>IF(מרקובחצי[[#This Row],[CycleNumber]]&gt;1,IF(AND(O182=1,מרקובחצי[[#This Row],[עד ועד]]&lt;29),1,""),"")</f>
        <v>1</v>
      </c>
      <c r="S183" s="19" t="str">
        <f>IF(מרקובחצי[[#This Row],[CycleNumber]]&gt;1,IF(OR(AND(O182=1,מרקובחצי[[#This Row],[עד ועד]]&gt;28),AND(P182=1),AND(Q182=1,מרקובחצי[[#This Row],[עד ועד]]&lt;32)),1,""),"")</f>
        <v/>
      </c>
      <c r="T183" s="19" t="str">
        <f>IF(מרקובחצי[[#This Row],[CycleNumber]]&gt;1,IF(AND(Q182=1,מרקובחצי[[#This Row],[עד ועד]]&gt;31),1,""),"")</f>
        <v/>
      </c>
      <c r="U183" s="19" t="str">
        <f>IF(מרקובחצי[[#This Row],[CycleNumber]]&gt;1,IF(AND(R182=1,מרקובחצי[[#This Row],[עד ועד]]&lt;29),1,IF(AND(U182=1,NOT(OR(מרקובחצי[[#This Row],[עד ועד]]&lt;J182,מרקובחצי[[#This Row],[עד ועד]]&gt;K182))),1,"")),"")</f>
        <v/>
      </c>
      <c r="V183" s="19" t="str">
        <f>IF(מרקובחצי[[#This Row],[CycleNumber]]&gt;1,IF(AND(SUM(R182:T182)=1,מרקובחצי[[#This Row],[עד ועד]]&gt;28,מרקובחצי[[#This Row],[עד ועד]]&lt;32),1,IF(OR(S182=1,AND(R182=1,מרקובחצי[[#This Row],[עד ועד]]&gt;28),AND(T182=1,מרקובחצי[[#This Row],[עד ועד]]&lt;32)),1,IF(AND(V182=1,NOT(OR(מרקובחצי[[#This Row],[עד ועד]]&lt;J182,מרקובחצי[[#This Row],[עד ועד]]&gt;K182))),1,""))),"")</f>
        <v/>
      </c>
      <c r="W183" s="19" t="str">
        <f>IF(מרקובחצי[[#This Row],[CycleNumber]]&gt;1,IF(AND(T182=1,מרקובחצי[[#This Row],[עד ועד]]&gt;31),1,IF(AND(W182=1,NOT(OR(מרקובחצי[[#This Row],[עד ועד]]&lt;J182,מרקובחצי[[#This Row],[עד ועד]]&gt;K182))),1,"")),"")</f>
        <v/>
      </c>
      <c r="X183" s="19" t="str">
        <f>IF(AND(מרקובחצי[[#This Row],[CycleNumber]]&lt;$B184,SUM(מרקובחצי[[#This Row],[11]],R184)=2),1,"")</f>
        <v/>
      </c>
      <c r="Y183" s="19" t="str">
        <f>IF(AND(מרקובחצי[[#This Row],[CycleNumber]]&lt;$B184,SUM(מרקובחצי[[#This Row],[11]],S184)=2),1,"")</f>
        <v/>
      </c>
      <c r="Z183" s="19" t="str">
        <f>IF(AND(מרקובחצי[[#This Row],[CycleNumber]]&lt;$B184,SUM(מרקובחצי[[#This Row],[13]],S184)=2),1,"")</f>
        <v/>
      </c>
      <c r="AA183" s="19" t="str">
        <f>IF(AND(מרקובחצי[[#This Row],[CycleNumber]]&lt;$B184,SUM(מרקובחצי[[#This Row],[13]],T184)=2),1,"")</f>
        <v/>
      </c>
      <c r="AB183" s="19" t="str">
        <f>IF(AND(מרקובחצי[[#This Row],[CycleNumber]]&lt;$B184,SUM(מרקובחצי[[#This Row],[21]],U184)=2),1,"")</f>
        <v/>
      </c>
      <c r="AC183" s="19">
        <f>IF(AND(מרקובחצי[[#This Row],[CycleNumber]]&lt;$B184,SUM(מרקובחצי[[#This Row],[21]],V184)=2),1,"")</f>
        <v>1</v>
      </c>
      <c r="AD183" s="19" t="str">
        <f>IF(AND(מרקובחצי[[#This Row],[CycleNumber]]&lt;$B184,SUM(מרקובחצי[[#This Row],[23]],V184)=2),1,"")</f>
        <v/>
      </c>
      <c r="AE183" s="19" t="str">
        <f>IF(AND(מרקובחצי[[#This Row],[CycleNumber]]&lt;$B184,SUM(מרקובחצי[[#This Row],[23]],W184)=2),1,"")</f>
        <v/>
      </c>
      <c r="AF183" s="19" t="str">
        <f>IF(AND(מרקובחצי[[#This Row],[CycleNumber]]&lt;$B184,SUM(מרקובחצי[[#This Row],[31]],O184)=2),1,"")</f>
        <v/>
      </c>
      <c r="AG183" s="19" t="str">
        <f>IF(AND(מרקובחצי[[#This Row],[CycleNumber]]&lt;$B184,SUM(מרקובחצי[[#This Row],[31]],P184)=2),1,"")</f>
        <v/>
      </c>
      <c r="AH183" s="19" t="str">
        <f>IF(AND(מרקובחצי[[#This Row],[CycleNumber]]&lt;$B184,SUM(מרקובחצי[[#This Row],[31]],Q184)=2),1,"")</f>
        <v/>
      </c>
      <c r="AI183" s="19" t="str">
        <f>IF(AND(מרקובחצי[[#This Row],[CycleNumber]]&lt;$B184,SUM(U183:U184)=2),1,"")</f>
        <v/>
      </c>
      <c r="AJ183" s="19" t="str">
        <f>IF(AND(מרקובחצי[[#This Row],[CycleNumber]]&lt;$B184,SUM(מרקובחצי[[#This Row],[32]],O184)=2),1,"")</f>
        <v/>
      </c>
      <c r="AK183" s="19" t="str">
        <f>IF(AND(מרקובחצי[[#This Row],[CycleNumber]]&lt;$B184,SUM(מרקובחצי[[#This Row],[32]],P184)=2),1,"")</f>
        <v/>
      </c>
      <c r="AL183" s="19" t="str">
        <f>IF(AND(מרקובחצי[[#This Row],[CycleNumber]]&lt;$B184,SUM(מרקובחצי[[#This Row],[32]],Q184)=2),1,"")</f>
        <v/>
      </c>
      <c r="AM183" s="19" t="str">
        <f>IF(AND(מרקובחצי[[#This Row],[CycleNumber]]&lt;$B184,SUM(V183:V184)=2),1,"")</f>
        <v/>
      </c>
      <c r="AN183" s="19" t="str">
        <f>IF(AND(מרקובחצי[[#This Row],[CycleNumber]]&lt;$B184,SUM(מרקובחצי[[#This Row],[33]],O184)=2),1,"")</f>
        <v/>
      </c>
      <c r="AO183" s="19" t="str">
        <f>IF(AND(מרקובחצי[[#This Row],[CycleNumber]]&lt;$B184,SUM(מרקובחצי[[#This Row],[33]],P184)=2),1,"")</f>
        <v/>
      </c>
      <c r="AP183" s="19" t="str">
        <f>IF(AND(מרקובחצי[[#This Row],[CycleNumber]]&lt;$B184,SUM(מרקובחצי[[#This Row],[33]],Q184)=2),1,"")</f>
        <v/>
      </c>
      <c r="AQ183" s="19" t="str">
        <f>IF(AND(מרקובחצי[[#This Row],[CycleNumber]]&lt;$B184,SUM(W183:W184)=2),1,"")</f>
        <v/>
      </c>
      <c r="AR183" s="19" t="str">
        <f>IF(AND(מרקובחצי[[#This Row],[CycleNumber]]&lt;$B184,SUM(מרקובחצי[[#This Row],[12]],S184)=2),1,"")</f>
        <v/>
      </c>
      <c r="AS183" s="19" t="str">
        <f>IF(AND(מרקובחצי[[#This Row],[CycleNumber]]&lt;$B184,SUM(מרקובחצי[[#This Row],[22]],V184)=2),1,"")</f>
        <v/>
      </c>
      <c r="AT183" s="21">
        <f>SUM(מרקובחצי[[#This Row],[11]:[33]])</f>
        <v>1</v>
      </c>
    </row>
    <row r="184" spans="1:46" ht="15.6" x14ac:dyDescent="0.25">
      <c r="A184" s="19" t="s">
        <v>20</v>
      </c>
      <c r="B184" s="19">
        <v>6</v>
      </c>
      <c r="C184">
        <v>28</v>
      </c>
      <c r="D184" s="19">
        <f>מרקובחצי[[#This Row],[LengthofCycle]]+1</f>
        <v>29</v>
      </c>
      <c r="E184" t="str">
        <f>IF(IFERROR(LOOKUP(מרקובחצי[[#This Row],[ClientID]],קביעויות[הפלגה]),FALSE)=מרקובחצי[[#This Row],[ClientID]],1,"")</f>
        <v/>
      </c>
      <c r="F184">
        <f>IF(IFERROR(LOOKUP(מרקובחצי[[#This Row],[ClientID]],סוגחציקבוע[S31]),FALSE)=מרקובחצי[[#This Row],[ClientID]],1,"")</f>
        <v>1</v>
      </c>
      <c r="G184" t="str">
        <f>IF(IFERROR(LOOKUP(מרקובחצי[[#This Row],[ClientID]],סוגחציקבוע[S32]),FALSE)=מרקובחצי[[#This Row],[ClientID]],1,"")</f>
        <v/>
      </c>
      <c r="H184" t="str">
        <f>IF(IFERROR(LOOKUP(מרקובחצי[[#This Row],[ClientID]],סוגחציקבוע[S33]),FALSE)=מרקובחצי[[#This Row],[ClientID]],1,"")</f>
        <v/>
      </c>
      <c r="I184" t="str">
        <f>IF(IFERROR(LOOKUP(מרקובחצי[[#This Row],[ClientID]],סוגחציקבוע[S32&amp;33]),FALSE)=מרקובחצי[[#This Row],[ClientID]],1,"")</f>
        <v/>
      </c>
      <c r="J184" s="19">
        <f>IF(SUM(מרקובחצי[[#This Row],[11]:[13]])=1,מרקובחצי[[#This Row],[עד ועד]],IF(SUM(R183:T184)=1,IF(מרקובחצי[[#This Row],[עד ועד]]&lt;J183,מרקובחצי[[#This Row],[עד ועד]],J183),J183))</f>
        <v>27</v>
      </c>
      <c r="K184" s="19">
        <f>IF(SUM(מרקובחצי[[#This Row],[11]:[13]])=1,מרקובחצי[[#This Row],[עד ועד]],IF(SUM(R183:T184)=1,IF(מרקובחצי[[#This Row],[עד ועד]]&gt;K183,מרקובחצי[[#This Row],[עד ועד]],K183),K183))</f>
        <v>29</v>
      </c>
      <c r="L184" s="19">
        <f>IF(AND(SUM(מרקובחצי[[#This Row],[31]:[33]])=1,SUM(U183:W183)=0),מרקובחצי[[#This Row],[מקס]]-מרקובחצי[[#This Row],[מינ]],"")</f>
        <v>2</v>
      </c>
      <c r="M18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84" s="19" t="str">
        <f t="shared" si="2"/>
        <v>S21</v>
      </c>
      <c r="O184" s="19" t="str">
        <f>IF(מרקובחצי[[#This Row],[קבעה הפלגה?]]=1,"",IF(AND(מרקובחצי[[#This Row],[עד ועד]]&lt;29,OR(מרקובחצי[[#This Row],[CycleNumber]]=1,AND(U183=1,OR(מרקובחצי[[#This Row],[עד ועד]]&lt;J183,מרקובחצי[[#This Row],[עד ועד]]&gt;K183)),AND(V183=1,מרקובחצי[[#This Row],[עד ועד]]&lt;J183),W183=1)),1,""))</f>
        <v/>
      </c>
      <c r="P184" s="19" t="str">
        <f>IF(מרקובחצי[[#This Row],[קבעה הפלגה?]]=1,"",IF(AND(מרקובחצי[[#This Row],[עד ועד]]&gt;28,מרקובחצי[[#This Row],[עד ועד]]&lt;32,OR(מרקובחצי[[#This Row],[CycleNumber]]=1,AND(U183=1),AND(V183=1,OR(מרקובחצי[[#This Row],[עד ועד]]&lt;J183,מרקובחצי[[#This Row],[עד ועד]]&gt;K183)),W183=1)),1,""))</f>
        <v/>
      </c>
      <c r="Q184" s="19" t="str">
        <f>IF(מרקובחצי[[#This Row],[קבעה הפלגה?]]=1,"",IF(AND(מרקובחצי[[#This Row],[עד ועד]]&gt;31,OR(מרקובחצי[[#This Row],[CycleNumber]]=1,AND(U183=1),AND(V183=1,מרקובחצי[[#This Row],[עד ועד]]&gt;K183),AND(W183=1,OR(מרקובחצי[[#This Row],[עד ועד]]&gt;K183,מרקובחצי[[#This Row],[עד ועד]]&lt;J183)))),1,""))</f>
        <v/>
      </c>
      <c r="R184" s="19" t="str">
        <f>IF(מרקובחצי[[#This Row],[CycleNumber]]&gt;1,IF(AND(O183=1,מרקובחצי[[#This Row],[עד ועד]]&lt;29),1,""),"")</f>
        <v/>
      </c>
      <c r="S184" s="19" t="str">
        <f>IF(מרקובחצי[[#This Row],[CycleNumber]]&gt;1,IF(OR(AND(O183=1,מרקובחצי[[#This Row],[עד ועד]]&gt;28),AND(P183=1),AND(Q183=1,מרקובחצי[[#This Row],[עד ועד]]&lt;32)),1,""),"")</f>
        <v/>
      </c>
      <c r="T184" s="19" t="str">
        <f>IF(מרקובחצי[[#This Row],[CycleNumber]]&gt;1,IF(AND(Q183=1,מרקובחצי[[#This Row],[עד ועד]]&gt;31),1,""),"")</f>
        <v/>
      </c>
      <c r="U184" s="19" t="str">
        <f>IF(מרקובחצי[[#This Row],[CycleNumber]]&gt;1,IF(AND(R183=1,מרקובחצי[[#This Row],[עד ועד]]&lt;29),1,IF(AND(U183=1,NOT(OR(מרקובחצי[[#This Row],[עד ועד]]&lt;J183,מרקובחצי[[#This Row],[עד ועד]]&gt;K183))),1,"")),"")</f>
        <v/>
      </c>
      <c r="V184" s="19">
        <f>IF(מרקובחצי[[#This Row],[CycleNumber]]&gt;1,IF(AND(SUM(R183:T183)=1,מרקובחצי[[#This Row],[עד ועד]]&gt;28,מרקובחצי[[#This Row],[עד ועד]]&lt;32),1,IF(OR(S183=1,AND(R183=1,מרקובחצי[[#This Row],[עד ועד]]&gt;28),AND(T183=1,מרקובחצי[[#This Row],[עד ועד]]&lt;32)),1,IF(AND(V183=1,NOT(OR(מרקובחצי[[#This Row],[עד ועד]]&lt;J183,מרקובחצי[[#This Row],[עד ועד]]&gt;K183))),1,""))),"")</f>
        <v>1</v>
      </c>
      <c r="W184" s="19" t="str">
        <f>IF(מרקובחצי[[#This Row],[CycleNumber]]&gt;1,IF(AND(T183=1,מרקובחצי[[#This Row],[עד ועד]]&gt;31),1,IF(AND(W183=1,NOT(OR(מרקובחצי[[#This Row],[עד ועד]]&lt;J183,מרקובחצי[[#This Row],[עד ועד]]&gt;K183))),1,"")),"")</f>
        <v/>
      </c>
      <c r="X184" s="19" t="str">
        <f>IF(AND(מרקובחצי[[#This Row],[CycleNumber]]&lt;$B185,SUM(מרקובחצי[[#This Row],[11]],R185)=2),1,"")</f>
        <v/>
      </c>
      <c r="Y184" s="19" t="str">
        <f>IF(AND(מרקובחצי[[#This Row],[CycleNumber]]&lt;$B185,SUM(מרקובחצי[[#This Row],[11]],S185)=2),1,"")</f>
        <v/>
      </c>
      <c r="Z184" s="19" t="str">
        <f>IF(AND(מרקובחצי[[#This Row],[CycleNumber]]&lt;$B185,SUM(מרקובחצי[[#This Row],[13]],S185)=2),1,"")</f>
        <v/>
      </c>
      <c r="AA184" s="19" t="str">
        <f>IF(AND(מרקובחצי[[#This Row],[CycleNumber]]&lt;$B185,SUM(מרקובחצי[[#This Row],[13]],T185)=2),1,"")</f>
        <v/>
      </c>
      <c r="AB184" s="19" t="str">
        <f>IF(AND(מרקובחצי[[#This Row],[CycleNumber]]&lt;$B185,SUM(מרקובחצי[[#This Row],[21]],U185)=2),1,"")</f>
        <v/>
      </c>
      <c r="AC184" s="19" t="str">
        <f>IF(AND(מרקובחצי[[#This Row],[CycleNumber]]&lt;$B185,SUM(מרקובחצי[[#This Row],[21]],V185)=2),1,"")</f>
        <v/>
      </c>
      <c r="AD184" s="19" t="str">
        <f>IF(AND(מרקובחצי[[#This Row],[CycleNumber]]&lt;$B185,SUM(מרקובחצי[[#This Row],[23]],V185)=2),1,"")</f>
        <v/>
      </c>
      <c r="AE184" s="19" t="str">
        <f>IF(AND(מרקובחצי[[#This Row],[CycleNumber]]&lt;$B185,SUM(מרקובחצי[[#This Row],[23]],W185)=2),1,"")</f>
        <v/>
      </c>
      <c r="AF184" s="19" t="str">
        <f>IF(AND(מרקובחצי[[#This Row],[CycleNumber]]&lt;$B185,SUM(מרקובחצי[[#This Row],[31]],O185)=2),1,"")</f>
        <v/>
      </c>
      <c r="AG184" s="19" t="str">
        <f>IF(AND(מרקובחצי[[#This Row],[CycleNumber]]&lt;$B185,SUM(מרקובחצי[[#This Row],[31]],P185)=2),1,"")</f>
        <v/>
      </c>
      <c r="AH184" s="19" t="str">
        <f>IF(AND(מרקובחצי[[#This Row],[CycleNumber]]&lt;$B185,SUM(מרקובחצי[[#This Row],[31]],Q185)=2),1,"")</f>
        <v/>
      </c>
      <c r="AI184" s="19" t="str">
        <f>IF(AND(מרקובחצי[[#This Row],[CycleNumber]]&lt;$B185,SUM(U184:U185)=2),1,"")</f>
        <v/>
      </c>
      <c r="AJ184" s="19">
        <f>IF(AND(מרקובחצי[[#This Row],[CycleNumber]]&lt;$B185,SUM(מרקובחצי[[#This Row],[32]],O185)=2),1,"")</f>
        <v>1</v>
      </c>
      <c r="AK184" s="19" t="str">
        <f>IF(AND(מרקובחצי[[#This Row],[CycleNumber]]&lt;$B185,SUM(מרקובחצי[[#This Row],[32]],P185)=2),1,"")</f>
        <v/>
      </c>
      <c r="AL184" s="19" t="str">
        <f>IF(AND(מרקובחצי[[#This Row],[CycleNumber]]&lt;$B185,SUM(מרקובחצי[[#This Row],[32]],Q185)=2),1,"")</f>
        <v/>
      </c>
      <c r="AM184" s="19" t="str">
        <f>IF(AND(מרקובחצי[[#This Row],[CycleNumber]]&lt;$B185,SUM(V184:V185)=2),1,"")</f>
        <v/>
      </c>
      <c r="AN184" s="19" t="str">
        <f>IF(AND(מרקובחצי[[#This Row],[CycleNumber]]&lt;$B185,SUM(מרקובחצי[[#This Row],[33]],O185)=2),1,"")</f>
        <v/>
      </c>
      <c r="AO184" s="19" t="str">
        <f>IF(AND(מרקובחצי[[#This Row],[CycleNumber]]&lt;$B185,SUM(מרקובחצי[[#This Row],[33]],P185)=2),1,"")</f>
        <v/>
      </c>
      <c r="AP184" s="19" t="str">
        <f>IF(AND(מרקובחצי[[#This Row],[CycleNumber]]&lt;$B185,SUM(מרקובחצי[[#This Row],[33]],Q185)=2),1,"")</f>
        <v/>
      </c>
      <c r="AQ184" s="19" t="str">
        <f>IF(AND(מרקובחצי[[#This Row],[CycleNumber]]&lt;$B185,SUM(W184:W185)=2),1,"")</f>
        <v/>
      </c>
      <c r="AR184" s="19" t="str">
        <f>IF(AND(מרקובחצי[[#This Row],[CycleNumber]]&lt;$B185,SUM(מרקובחצי[[#This Row],[12]],S185)=2),1,"")</f>
        <v/>
      </c>
      <c r="AS184" s="19" t="str">
        <f>IF(AND(מרקובחצי[[#This Row],[CycleNumber]]&lt;$B185,SUM(מרקובחצי[[#This Row],[22]],V185)=2),1,"")</f>
        <v/>
      </c>
      <c r="AT184" s="21">
        <f>SUM(מרקובחצי[[#This Row],[11]:[33]])</f>
        <v>1</v>
      </c>
    </row>
    <row r="185" spans="1:46" ht="15.6" x14ac:dyDescent="0.25">
      <c r="A185" s="19" t="s">
        <v>20</v>
      </c>
      <c r="B185" s="19">
        <v>7</v>
      </c>
      <c r="C185">
        <v>24</v>
      </c>
      <c r="D185" s="19">
        <f>מרקובחצי[[#This Row],[LengthofCycle]]+1</f>
        <v>25</v>
      </c>
      <c r="E185" t="str">
        <f>IF(IFERROR(LOOKUP(מרקובחצי[[#This Row],[ClientID]],קביעויות[הפלגה]),FALSE)=מרקובחצי[[#This Row],[ClientID]],1,"")</f>
        <v/>
      </c>
      <c r="F185">
        <f>IF(IFERROR(LOOKUP(מרקובחצי[[#This Row],[ClientID]],סוגחציקבוע[S31]),FALSE)=מרקובחצי[[#This Row],[ClientID]],1,"")</f>
        <v>1</v>
      </c>
      <c r="G185" t="str">
        <f>IF(IFERROR(LOOKUP(מרקובחצי[[#This Row],[ClientID]],סוגחציקבוע[S32]),FALSE)=מרקובחצי[[#This Row],[ClientID]],1,"")</f>
        <v/>
      </c>
      <c r="H185" t="str">
        <f>IF(IFERROR(LOOKUP(מרקובחצי[[#This Row],[ClientID]],סוגחציקבוע[S33]),FALSE)=מרקובחצי[[#This Row],[ClientID]],1,"")</f>
        <v/>
      </c>
      <c r="I185" t="str">
        <f>IF(IFERROR(LOOKUP(מרקובחצי[[#This Row],[ClientID]],סוגחציקבוע[S32&amp;33]),FALSE)=מרקובחצי[[#This Row],[ClientID]],1,"")</f>
        <v/>
      </c>
      <c r="J185" s="19">
        <f>IF(SUM(מרקובחצי[[#This Row],[11]:[13]])=1,מרקובחצי[[#This Row],[עד ועד]],IF(SUM(R184:T185)=1,IF(מרקובחצי[[#This Row],[עד ועד]]&lt;J184,מרקובחצי[[#This Row],[עד ועד]],J184),J184))</f>
        <v>25</v>
      </c>
      <c r="K185" s="19">
        <f>IF(SUM(מרקובחצי[[#This Row],[11]:[13]])=1,מרקובחצי[[#This Row],[עד ועד]],IF(SUM(R184:T185)=1,IF(מרקובחצי[[#This Row],[עד ועד]]&gt;K184,מרקובחצי[[#This Row],[עד ועד]],K184),K184))</f>
        <v>25</v>
      </c>
      <c r="L185" s="19" t="str">
        <f>IF(AND(SUM(מרקובחצי[[#This Row],[31]:[33]])=1,SUM(U184:W184)=0),מרקובחצי[[#This Row],[מקס]]-מרקובחצי[[#This Row],[מינ]],"")</f>
        <v/>
      </c>
      <c r="M18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85" s="19" t="str">
        <f t="shared" si="2"/>
        <v>S32</v>
      </c>
      <c r="O185" s="19">
        <f>IF(מרקובחצי[[#This Row],[קבעה הפלגה?]]=1,"",IF(AND(מרקובחצי[[#This Row],[עד ועד]]&lt;29,OR(מרקובחצי[[#This Row],[CycleNumber]]=1,AND(U184=1,OR(מרקובחצי[[#This Row],[עד ועד]]&lt;J184,מרקובחצי[[#This Row],[עד ועד]]&gt;K184)),AND(V184=1,מרקובחצי[[#This Row],[עד ועד]]&lt;J184),W184=1)),1,""))</f>
        <v>1</v>
      </c>
      <c r="P185" s="19" t="str">
        <f>IF(מרקובחצי[[#This Row],[קבעה הפלגה?]]=1,"",IF(AND(מרקובחצי[[#This Row],[עד ועד]]&gt;28,מרקובחצי[[#This Row],[עד ועד]]&lt;32,OR(מרקובחצי[[#This Row],[CycleNumber]]=1,AND(U184=1),AND(V184=1,OR(מרקובחצי[[#This Row],[עד ועד]]&lt;J184,מרקובחצי[[#This Row],[עד ועד]]&gt;K184)),W184=1)),1,""))</f>
        <v/>
      </c>
      <c r="Q185" s="19" t="str">
        <f>IF(מרקובחצי[[#This Row],[קבעה הפלגה?]]=1,"",IF(AND(מרקובחצי[[#This Row],[עד ועד]]&gt;31,OR(מרקובחצי[[#This Row],[CycleNumber]]=1,AND(U184=1),AND(V184=1,מרקובחצי[[#This Row],[עד ועד]]&gt;K184),AND(W184=1,OR(מרקובחצי[[#This Row],[עד ועד]]&gt;K184,מרקובחצי[[#This Row],[עד ועד]]&lt;J184)))),1,""))</f>
        <v/>
      </c>
      <c r="R185" s="19" t="str">
        <f>IF(מרקובחצי[[#This Row],[CycleNumber]]&gt;1,IF(AND(O184=1,מרקובחצי[[#This Row],[עד ועד]]&lt;29),1,""),"")</f>
        <v/>
      </c>
      <c r="S185" s="19" t="str">
        <f>IF(מרקובחצי[[#This Row],[CycleNumber]]&gt;1,IF(OR(AND(O184=1,מרקובחצי[[#This Row],[עד ועד]]&gt;28),AND(P184=1),AND(Q184=1,מרקובחצי[[#This Row],[עד ועד]]&lt;32)),1,""),"")</f>
        <v/>
      </c>
      <c r="T185" s="19" t="str">
        <f>IF(מרקובחצי[[#This Row],[CycleNumber]]&gt;1,IF(AND(Q184=1,מרקובחצי[[#This Row],[עד ועד]]&gt;31),1,""),"")</f>
        <v/>
      </c>
      <c r="U185" s="19" t="str">
        <f>IF(מרקובחצי[[#This Row],[CycleNumber]]&gt;1,IF(AND(R184=1,מרקובחצי[[#This Row],[עד ועד]]&lt;29),1,IF(AND(U184=1,NOT(OR(מרקובחצי[[#This Row],[עד ועד]]&lt;J184,מרקובחצי[[#This Row],[עד ועד]]&gt;K184))),1,"")),"")</f>
        <v/>
      </c>
      <c r="V185" s="19" t="str">
        <f>IF(מרקובחצי[[#This Row],[CycleNumber]]&gt;1,IF(AND(SUM(R184:T184)=1,מרקובחצי[[#This Row],[עד ועד]]&gt;28,מרקובחצי[[#This Row],[עד ועד]]&lt;32),1,IF(OR(S184=1,AND(R184=1,מרקובחצי[[#This Row],[עד ועד]]&gt;28),AND(T184=1,מרקובחצי[[#This Row],[עד ועד]]&lt;32)),1,IF(AND(V184=1,NOT(OR(מרקובחצי[[#This Row],[עד ועד]]&lt;J184,מרקובחצי[[#This Row],[עד ועד]]&gt;K184))),1,""))),"")</f>
        <v/>
      </c>
      <c r="W185" s="19" t="str">
        <f>IF(מרקובחצי[[#This Row],[CycleNumber]]&gt;1,IF(AND(T184=1,מרקובחצי[[#This Row],[עד ועד]]&gt;31),1,IF(AND(W184=1,NOT(OR(מרקובחצי[[#This Row],[עד ועד]]&lt;J184,מרקובחצי[[#This Row],[עד ועד]]&gt;K184))),1,"")),"")</f>
        <v/>
      </c>
      <c r="X185" s="19">
        <f>IF(AND(מרקובחצי[[#This Row],[CycleNumber]]&lt;$B186,SUM(מרקובחצי[[#This Row],[11]],R186)=2),1,"")</f>
        <v>1</v>
      </c>
      <c r="Y185" s="19" t="str">
        <f>IF(AND(מרקובחצי[[#This Row],[CycleNumber]]&lt;$B186,SUM(מרקובחצי[[#This Row],[11]],S186)=2),1,"")</f>
        <v/>
      </c>
      <c r="Z185" s="19" t="str">
        <f>IF(AND(מרקובחצי[[#This Row],[CycleNumber]]&lt;$B186,SUM(מרקובחצי[[#This Row],[13]],S186)=2),1,"")</f>
        <v/>
      </c>
      <c r="AA185" s="19" t="str">
        <f>IF(AND(מרקובחצי[[#This Row],[CycleNumber]]&lt;$B186,SUM(מרקובחצי[[#This Row],[13]],T186)=2),1,"")</f>
        <v/>
      </c>
      <c r="AB185" s="19" t="str">
        <f>IF(AND(מרקובחצי[[#This Row],[CycleNumber]]&lt;$B186,SUM(מרקובחצי[[#This Row],[21]],U186)=2),1,"")</f>
        <v/>
      </c>
      <c r="AC185" s="19" t="str">
        <f>IF(AND(מרקובחצי[[#This Row],[CycleNumber]]&lt;$B186,SUM(מרקובחצי[[#This Row],[21]],V186)=2),1,"")</f>
        <v/>
      </c>
      <c r="AD185" s="19" t="str">
        <f>IF(AND(מרקובחצי[[#This Row],[CycleNumber]]&lt;$B186,SUM(מרקובחצי[[#This Row],[23]],V186)=2),1,"")</f>
        <v/>
      </c>
      <c r="AE185" s="19" t="str">
        <f>IF(AND(מרקובחצי[[#This Row],[CycleNumber]]&lt;$B186,SUM(מרקובחצי[[#This Row],[23]],W186)=2),1,"")</f>
        <v/>
      </c>
      <c r="AF185" s="19" t="str">
        <f>IF(AND(מרקובחצי[[#This Row],[CycleNumber]]&lt;$B186,SUM(מרקובחצי[[#This Row],[31]],O186)=2),1,"")</f>
        <v/>
      </c>
      <c r="AG185" s="19" t="str">
        <f>IF(AND(מרקובחצי[[#This Row],[CycleNumber]]&lt;$B186,SUM(מרקובחצי[[#This Row],[31]],P186)=2),1,"")</f>
        <v/>
      </c>
      <c r="AH185" s="19" t="str">
        <f>IF(AND(מרקובחצי[[#This Row],[CycleNumber]]&lt;$B186,SUM(מרקובחצי[[#This Row],[31]],Q186)=2),1,"")</f>
        <v/>
      </c>
      <c r="AI185" s="19" t="str">
        <f>IF(AND(מרקובחצי[[#This Row],[CycleNumber]]&lt;$B186,SUM(U185:U186)=2),1,"")</f>
        <v/>
      </c>
      <c r="AJ185" s="19" t="str">
        <f>IF(AND(מרקובחצי[[#This Row],[CycleNumber]]&lt;$B186,SUM(מרקובחצי[[#This Row],[32]],O186)=2),1,"")</f>
        <v/>
      </c>
      <c r="AK185" s="19" t="str">
        <f>IF(AND(מרקובחצי[[#This Row],[CycleNumber]]&lt;$B186,SUM(מרקובחצי[[#This Row],[32]],P186)=2),1,"")</f>
        <v/>
      </c>
      <c r="AL185" s="19" t="str">
        <f>IF(AND(מרקובחצי[[#This Row],[CycleNumber]]&lt;$B186,SUM(מרקובחצי[[#This Row],[32]],Q186)=2),1,"")</f>
        <v/>
      </c>
      <c r="AM185" s="19" t="str">
        <f>IF(AND(מרקובחצי[[#This Row],[CycleNumber]]&lt;$B186,SUM(V185:V186)=2),1,"")</f>
        <v/>
      </c>
      <c r="AN185" s="19" t="str">
        <f>IF(AND(מרקובחצי[[#This Row],[CycleNumber]]&lt;$B186,SUM(מרקובחצי[[#This Row],[33]],O186)=2),1,"")</f>
        <v/>
      </c>
      <c r="AO185" s="19" t="str">
        <f>IF(AND(מרקובחצי[[#This Row],[CycleNumber]]&lt;$B186,SUM(מרקובחצי[[#This Row],[33]],P186)=2),1,"")</f>
        <v/>
      </c>
      <c r="AP185" s="19" t="str">
        <f>IF(AND(מרקובחצי[[#This Row],[CycleNumber]]&lt;$B186,SUM(מרקובחצי[[#This Row],[33]],Q186)=2),1,"")</f>
        <v/>
      </c>
      <c r="AQ185" s="19" t="str">
        <f>IF(AND(מרקובחצי[[#This Row],[CycleNumber]]&lt;$B186,SUM(W185:W186)=2),1,"")</f>
        <v/>
      </c>
      <c r="AR185" s="19" t="str">
        <f>IF(AND(מרקובחצי[[#This Row],[CycleNumber]]&lt;$B186,SUM(מרקובחצי[[#This Row],[12]],S186)=2),1,"")</f>
        <v/>
      </c>
      <c r="AS185" s="19" t="str">
        <f>IF(AND(מרקובחצי[[#This Row],[CycleNumber]]&lt;$B186,SUM(מרקובחצי[[#This Row],[22]],V186)=2),1,"")</f>
        <v/>
      </c>
      <c r="AT185" s="21">
        <f>SUM(מרקובחצי[[#This Row],[11]:[33]])</f>
        <v>1</v>
      </c>
    </row>
    <row r="186" spans="1:46" ht="15.6" x14ac:dyDescent="0.25">
      <c r="A186" s="19" t="s">
        <v>20</v>
      </c>
      <c r="B186" s="19">
        <v>8</v>
      </c>
      <c r="C186">
        <v>27</v>
      </c>
      <c r="D186" s="19">
        <f>מרקובחצי[[#This Row],[LengthofCycle]]+1</f>
        <v>28</v>
      </c>
      <c r="E186" t="str">
        <f>IF(IFERROR(LOOKUP(מרקובחצי[[#This Row],[ClientID]],קביעויות[הפלגה]),FALSE)=מרקובחצי[[#This Row],[ClientID]],1,"")</f>
        <v/>
      </c>
      <c r="F186">
        <f>IF(IFERROR(LOOKUP(מרקובחצי[[#This Row],[ClientID]],סוגחציקבוע[S31]),FALSE)=מרקובחצי[[#This Row],[ClientID]],1,"")</f>
        <v>1</v>
      </c>
      <c r="G186" t="str">
        <f>IF(IFERROR(LOOKUP(מרקובחצי[[#This Row],[ClientID]],סוגחציקבוע[S32]),FALSE)=מרקובחצי[[#This Row],[ClientID]],1,"")</f>
        <v/>
      </c>
      <c r="H186" t="str">
        <f>IF(IFERROR(LOOKUP(מרקובחצי[[#This Row],[ClientID]],סוגחציקבוע[S33]),FALSE)=מרקובחצי[[#This Row],[ClientID]],1,"")</f>
        <v/>
      </c>
      <c r="I186" t="str">
        <f>IF(IFERROR(LOOKUP(מרקובחצי[[#This Row],[ClientID]],סוגחציקבוע[S32&amp;33]),FALSE)=מרקובחצי[[#This Row],[ClientID]],1,"")</f>
        <v/>
      </c>
      <c r="J186" s="19">
        <f>IF(SUM(מרקובחצי[[#This Row],[11]:[13]])=1,מרקובחצי[[#This Row],[עד ועד]],IF(SUM(R185:T186)=1,IF(מרקובחצי[[#This Row],[עד ועד]]&lt;J185,מרקובחצי[[#This Row],[עד ועד]],J185),J185))</f>
        <v>25</v>
      </c>
      <c r="K186" s="19">
        <f>IF(SUM(מרקובחצי[[#This Row],[11]:[13]])=1,מרקובחצי[[#This Row],[עד ועד]],IF(SUM(R185:T186)=1,IF(מרקובחצי[[#This Row],[עד ועד]]&gt;K185,מרקובחצי[[#This Row],[עד ועד]],K185),K185))</f>
        <v>28</v>
      </c>
      <c r="L186" s="19" t="str">
        <f>IF(AND(SUM(מרקובחצי[[#This Row],[31]:[33]])=1,SUM(U185:W185)=0),מרקובחצי[[#This Row],[מקס]]-מרקובחצי[[#This Row],[מינ]],"")</f>
        <v/>
      </c>
      <c r="M18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186" s="19" t="str">
        <f t="shared" si="2"/>
        <v>S11</v>
      </c>
      <c r="O186" s="19" t="str">
        <f>IF(מרקובחצי[[#This Row],[קבעה הפלגה?]]=1,"",IF(AND(מרקובחצי[[#This Row],[עד ועד]]&lt;29,OR(מרקובחצי[[#This Row],[CycleNumber]]=1,AND(U185=1,OR(מרקובחצי[[#This Row],[עד ועד]]&lt;J185,מרקובחצי[[#This Row],[עד ועד]]&gt;K185)),AND(V185=1,מרקובחצי[[#This Row],[עד ועד]]&lt;J185),W185=1)),1,""))</f>
        <v/>
      </c>
      <c r="P186" s="19" t="str">
        <f>IF(מרקובחצי[[#This Row],[קבעה הפלגה?]]=1,"",IF(AND(מרקובחצי[[#This Row],[עד ועד]]&gt;28,מרקובחצי[[#This Row],[עד ועד]]&lt;32,OR(מרקובחצי[[#This Row],[CycleNumber]]=1,AND(U185=1),AND(V185=1,OR(מרקובחצי[[#This Row],[עד ועד]]&lt;J185,מרקובחצי[[#This Row],[עד ועד]]&gt;K185)),W185=1)),1,""))</f>
        <v/>
      </c>
      <c r="Q186" s="19" t="str">
        <f>IF(מרקובחצי[[#This Row],[קבעה הפלגה?]]=1,"",IF(AND(מרקובחצי[[#This Row],[עד ועד]]&gt;31,OR(מרקובחצי[[#This Row],[CycleNumber]]=1,AND(U185=1),AND(V185=1,מרקובחצי[[#This Row],[עד ועד]]&gt;K185),AND(W185=1,OR(מרקובחצי[[#This Row],[עד ועד]]&gt;K185,מרקובחצי[[#This Row],[עד ועד]]&lt;J185)))),1,""))</f>
        <v/>
      </c>
      <c r="R186" s="19">
        <f>IF(מרקובחצי[[#This Row],[CycleNumber]]&gt;1,IF(AND(O185=1,מרקובחצי[[#This Row],[עד ועד]]&lt;29),1,""),"")</f>
        <v>1</v>
      </c>
      <c r="S186" s="19" t="str">
        <f>IF(מרקובחצי[[#This Row],[CycleNumber]]&gt;1,IF(OR(AND(O185=1,מרקובחצי[[#This Row],[עד ועד]]&gt;28),AND(P185=1),AND(Q185=1,מרקובחצי[[#This Row],[עד ועד]]&lt;32)),1,""),"")</f>
        <v/>
      </c>
      <c r="T186" s="19" t="str">
        <f>IF(מרקובחצי[[#This Row],[CycleNumber]]&gt;1,IF(AND(Q185=1,מרקובחצי[[#This Row],[עד ועד]]&gt;31),1,""),"")</f>
        <v/>
      </c>
      <c r="U186" s="19" t="str">
        <f>IF(מרקובחצי[[#This Row],[CycleNumber]]&gt;1,IF(AND(R185=1,מרקובחצי[[#This Row],[עד ועד]]&lt;29),1,IF(AND(U185=1,NOT(OR(מרקובחצי[[#This Row],[עד ועד]]&lt;J185,מרקובחצי[[#This Row],[עד ועד]]&gt;K185))),1,"")),"")</f>
        <v/>
      </c>
      <c r="V186" s="19" t="str">
        <f>IF(מרקובחצי[[#This Row],[CycleNumber]]&gt;1,IF(AND(SUM(R185:T185)=1,מרקובחצי[[#This Row],[עד ועד]]&gt;28,מרקובחצי[[#This Row],[עד ועד]]&lt;32),1,IF(OR(S185=1,AND(R185=1,מרקובחצי[[#This Row],[עד ועד]]&gt;28),AND(T185=1,מרקובחצי[[#This Row],[עד ועד]]&lt;32)),1,IF(AND(V185=1,NOT(OR(מרקובחצי[[#This Row],[עד ועד]]&lt;J185,מרקובחצי[[#This Row],[עד ועד]]&gt;K185))),1,""))),"")</f>
        <v/>
      </c>
      <c r="W186" s="19" t="str">
        <f>IF(מרקובחצי[[#This Row],[CycleNumber]]&gt;1,IF(AND(T185=1,מרקובחצי[[#This Row],[עד ועד]]&gt;31),1,IF(AND(W185=1,NOT(OR(מרקובחצי[[#This Row],[עד ועד]]&lt;J185,מרקובחצי[[#This Row],[עד ועד]]&gt;K185))),1,"")),"")</f>
        <v/>
      </c>
      <c r="X186" s="19" t="str">
        <f>IF(AND(מרקובחצי[[#This Row],[CycleNumber]]&lt;$B187,SUM(מרקובחצי[[#This Row],[11]],R187)=2),1,"")</f>
        <v/>
      </c>
      <c r="Y186" s="19" t="str">
        <f>IF(AND(מרקובחצי[[#This Row],[CycleNumber]]&lt;$B187,SUM(מרקובחצי[[#This Row],[11]],S187)=2),1,"")</f>
        <v/>
      </c>
      <c r="Z186" s="19" t="str">
        <f>IF(AND(מרקובחצי[[#This Row],[CycleNumber]]&lt;$B187,SUM(מרקובחצי[[#This Row],[13]],S187)=2),1,"")</f>
        <v/>
      </c>
      <c r="AA186" s="19" t="str">
        <f>IF(AND(מרקובחצי[[#This Row],[CycleNumber]]&lt;$B187,SUM(מרקובחצי[[#This Row],[13]],T187)=2),1,"")</f>
        <v/>
      </c>
      <c r="AB186" s="19">
        <f>IF(AND(מרקובחצי[[#This Row],[CycleNumber]]&lt;$B187,SUM(מרקובחצי[[#This Row],[21]],U187)=2),1,"")</f>
        <v>1</v>
      </c>
      <c r="AC186" s="19" t="str">
        <f>IF(AND(מרקובחצי[[#This Row],[CycleNumber]]&lt;$B187,SUM(מרקובחצי[[#This Row],[21]],V187)=2),1,"")</f>
        <v/>
      </c>
      <c r="AD186" s="19" t="str">
        <f>IF(AND(מרקובחצי[[#This Row],[CycleNumber]]&lt;$B187,SUM(מרקובחצי[[#This Row],[23]],V187)=2),1,"")</f>
        <v/>
      </c>
      <c r="AE186" s="19" t="str">
        <f>IF(AND(מרקובחצי[[#This Row],[CycleNumber]]&lt;$B187,SUM(מרקובחצי[[#This Row],[23]],W187)=2),1,"")</f>
        <v/>
      </c>
      <c r="AF186" s="19" t="str">
        <f>IF(AND(מרקובחצי[[#This Row],[CycleNumber]]&lt;$B187,SUM(מרקובחצי[[#This Row],[31]],O187)=2),1,"")</f>
        <v/>
      </c>
      <c r="AG186" s="19" t="str">
        <f>IF(AND(מרקובחצי[[#This Row],[CycleNumber]]&lt;$B187,SUM(מרקובחצי[[#This Row],[31]],P187)=2),1,"")</f>
        <v/>
      </c>
      <c r="AH186" s="19" t="str">
        <f>IF(AND(מרקובחצי[[#This Row],[CycleNumber]]&lt;$B187,SUM(מרקובחצי[[#This Row],[31]],Q187)=2),1,"")</f>
        <v/>
      </c>
      <c r="AI186" s="19" t="str">
        <f>IF(AND(מרקובחצי[[#This Row],[CycleNumber]]&lt;$B187,SUM(U186:U187)=2),1,"")</f>
        <v/>
      </c>
      <c r="AJ186" s="19" t="str">
        <f>IF(AND(מרקובחצי[[#This Row],[CycleNumber]]&lt;$B187,SUM(מרקובחצי[[#This Row],[32]],O187)=2),1,"")</f>
        <v/>
      </c>
      <c r="AK186" s="19" t="str">
        <f>IF(AND(מרקובחצי[[#This Row],[CycleNumber]]&lt;$B187,SUM(מרקובחצי[[#This Row],[32]],P187)=2),1,"")</f>
        <v/>
      </c>
      <c r="AL186" s="19" t="str">
        <f>IF(AND(מרקובחצי[[#This Row],[CycleNumber]]&lt;$B187,SUM(מרקובחצי[[#This Row],[32]],Q187)=2),1,"")</f>
        <v/>
      </c>
      <c r="AM186" s="19" t="str">
        <f>IF(AND(מרקובחצי[[#This Row],[CycleNumber]]&lt;$B187,SUM(V186:V187)=2),1,"")</f>
        <v/>
      </c>
      <c r="AN186" s="19" t="str">
        <f>IF(AND(מרקובחצי[[#This Row],[CycleNumber]]&lt;$B187,SUM(מרקובחצי[[#This Row],[33]],O187)=2),1,"")</f>
        <v/>
      </c>
      <c r="AO186" s="19" t="str">
        <f>IF(AND(מרקובחצי[[#This Row],[CycleNumber]]&lt;$B187,SUM(מרקובחצי[[#This Row],[33]],P187)=2),1,"")</f>
        <v/>
      </c>
      <c r="AP186" s="19" t="str">
        <f>IF(AND(מרקובחצי[[#This Row],[CycleNumber]]&lt;$B187,SUM(מרקובחצי[[#This Row],[33]],Q187)=2),1,"")</f>
        <v/>
      </c>
      <c r="AQ186" s="19" t="str">
        <f>IF(AND(מרקובחצי[[#This Row],[CycleNumber]]&lt;$B187,SUM(W186:W187)=2),1,"")</f>
        <v/>
      </c>
      <c r="AR186" s="19" t="str">
        <f>IF(AND(מרקובחצי[[#This Row],[CycleNumber]]&lt;$B187,SUM(מרקובחצי[[#This Row],[12]],S187)=2),1,"")</f>
        <v/>
      </c>
      <c r="AS186" s="19" t="str">
        <f>IF(AND(מרקובחצי[[#This Row],[CycleNumber]]&lt;$B187,SUM(מרקובחצי[[#This Row],[22]],V187)=2),1,"")</f>
        <v/>
      </c>
      <c r="AT186" s="21">
        <f>SUM(מרקובחצי[[#This Row],[11]:[33]])</f>
        <v>1</v>
      </c>
    </row>
    <row r="187" spans="1:46" ht="15.6" x14ac:dyDescent="0.25">
      <c r="A187" s="19" t="s">
        <v>20</v>
      </c>
      <c r="B187" s="19">
        <v>9</v>
      </c>
      <c r="C187">
        <v>25</v>
      </c>
      <c r="D187" s="19">
        <f>מרקובחצי[[#This Row],[LengthofCycle]]+1</f>
        <v>26</v>
      </c>
      <c r="E187" t="str">
        <f>IF(IFERROR(LOOKUP(מרקובחצי[[#This Row],[ClientID]],קביעויות[הפלגה]),FALSE)=מרקובחצי[[#This Row],[ClientID]],1,"")</f>
        <v/>
      </c>
      <c r="F187">
        <f>IF(IFERROR(LOOKUP(מרקובחצי[[#This Row],[ClientID]],סוגחציקבוע[S31]),FALSE)=מרקובחצי[[#This Row],[ClientID]],1,"")</f>
        <v>1</v>
      </c>
      <c r="G187" t="str">
        <f>IF(IFERROR(LOOKUP(מרקובחצי[[#This Row],[ClientID]],סוגחציקבוע[S32]),FALSE)=מרקובחצי[[#This Row],[ClientID]],1,"")</f>
        <v/>
      </c>
      <c r="H187" t="str">
        <f>IF(IFERROR(LOOKUP(מרקובחצי[[#This Row],[ClientID]],סוגחציקבוע[S33]),FALSE)=מרקובחצי[[#This Row],[ClientID]],1,"")</f>
        <v/>
      </c>
      <c r="I187" t="str">
        <f>IF(IFERROR(LOOKUP(מרקובחצי[[#This Row],[ClientID]],סוגחציקבוע[S32&amp;33]),FALSE)=מרקובחצי[[#This Row],[ClientID]],1,"")</f>
        <v/>
      </c>
      <c r="J187" s="19">
        <f>IF(SUM(מרקובחצי[[#This Row],[11]:[13]])=1,מרקובחצי[[#This Row],[עד ועד]],IF(SUM(R186:T187)=1,IF(מרקובחצי[[#This Row],[עד ועד]]&lt;J186,מרקובחצי[[#This Row],[עד ועד]],J186),J186))</f>
        <v>25</v>
      </c>
      <c r="K187" s="19">
        <f>IF(SUM(מרקובחצי[[#This Row],[11]:[13]])=1,מרקובחצי[[#This Row],[עד ועד]],IF(SUM(R186:T187)=1,IF(מרקובחצי[[#This Row],[עד ועד]]&gt;K186,מרקובחצי[[#This Row],[עד ועד]],K186),K186))</f>
        <v>28</v>
      </c>
      <c r="L187" s="19">
        <f>IF(AND(SUM(מרקובחצי[[#This Row],[31]:[33]])=1,SUM(U186:W186)=0),מרקובחצי[[#This Row],[מקס]]-מרקובחצי[[#This Row],[מינ]],"")</f>
        <v>3</v>
      </c>
      <c r="M18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187" s="19" t="str">
        <f t="shared" si="2"/>
        <v>S21</v>
      </c>
      <c r="O187" s="19" t="str">
        <f>IF(מרקובחצי[[#This Row],[קבעה הפלגה?]]=1,"",IF(AND(מרקובחצי[[#This Row],[עד ועד]]&lt;29,OR(מרקובחצי[[#This Row],[CycleNumber]]=1,AND(U186=1,OR(מרקובחצי[[#This Row],[עד ועד]]&lt;J186,מרקובחצי[[#This Row],[עד ועד]]&gt;K186)),AND(V186=1,מרקובחצי[[#This Row],[עד ועד]]&lt;J186),W186=1)),1,""))</f>
        <v/>
      </c>
      <c r="P187" s="19" t="str">
        <f>IF(מרקובחצי[[#This Row],[קבעה הפלגה?]]=1,"",IF(AND(מרקובחצי[[#This Row],[עד ועד]]&gt;28,מרקובחצי[[#This Row],[עד ועד]]&lt;32,OR(מרקובחצי[[#This Row],[CycleNumber]]=1,AND(U186=1),AND(V186=1,OR(מרקובחצי[[#This Row],[עד ועד]]&lt;J186,מרקובחצי[[#This Row],[עד ועד]]&gt;K186)),W186=1)),1,""))</f>
        <v/>
      </c>
      <c r="Q187" s="19" t="str">
        <f>IF(מרקובחצי[[#This Row],[קבעה הפלגה?]]=1,"",IF(AND(מרקובחצי[[#This Row],[עד ועד]]&gt;31,OR(מרקובחצי[[#This Row],[CycleNumber]]=1,AND(U186=1),AND(V186=1,מרקובחצי[[#This Row],[עד ועד]]&gt;K186),AND(W186=1,OR(מרקובחצי[[#This Row],[עד ועד]]&gt;K186,מרקובחצי[[#This Row],[עד ועד]]&lt;J186)))),1,""))</f>
        <v/>
      </c>
      <c r="R187" s="19" t="str">
        <f>IF(מרקובחצי[[#This Row],[CycleNumber]]&gt;1,IF(AND(O186=1,מרקובחצי[[#This Row],[עד ועד]]&lt;29),1,""),"")</f>
        <v/>
      </c>
      <c r="S187" s="19" t="str">
        <f>IF(מרקובחצי[[#This Row],[CycleNumber]]&gt;1,IF(OR(AND(O186=1,מרקובחצי[[#This Row],[עד ועד]]&gt;28),AND(P186=1),AND(Q186=1,מרקובחצי[[#This Row],[עד ועד]]&lt;32)),1,""),"")</f>
        <v/>
      </c>
      <c r="T187" s="19" t="str">
        <f>IF(מרקובחצי[[#This Row],[CycleNumber]]&gt;1,IF(AND(Q186=1,מרקובחצי[[#This Row],[עד ועד]]&gt;31),1,""),"")</f>
        <v/>
      </c>
      <c r="U187" s="19">
        <f>IF(מרקובחצי[[#This Row],[CycleNumber]]&gt;1,IF(AND(R186=1,מרקובחצי[[#This Row],[עד ועד]]&lt;29),1,IF(AND(U186=1,NOT(OR(מרקובחצי[[#This Row],[עד ועד]]&lt;J186,מרקובחצי[[#This Row],[עד ועד]]&gt;K186))),1,"")),"")</f>
        <v>1</v>
      </c>
      <c r="V187" s="19" t="str">
        <f>IF(מרקובחצי[[#This Row],[CycleNumber]]&gt;1,IF(AND(SUM(R186:T186)=1,מרקובחצי[[#This Row],[עד ועד]]&gt;28,מרקובחצי[[#This Row],[עד ועד]]&lt;32),1,IF(OR(S186=1,AND(R186=1,מרקובחצי[[#This Row],[עד ועד]]&gt;28),AND(T186=1,מרקובחצי[[#This Row],[עד ועד]]&lt;32)),1,IF(AND(V186=1,NOT(OR(מרקובחצי[[#This Row],[עד ועד]]&lt;J186,מרקובחצי[[#This Row],[עד ועד]]&gt;K186))),1,""))),"")</f>
        <v/>
      </c>
      <c r="W187" s="19" t="str">
        <f>IF(מרקובחצי[[#This Row],[CycleNumber]]&gt;1,IF(AND(T186=1,מרקובחצי[[#This Row],[עד ועד]]&gt;31),1,IF(AND(W186=1,NOT(OR(מרקובחצי[[#This Row],[עד ועד]]&lt;J186,מרקובחצי[[#This Row],[עד ועד]]&gt;K186))),1,"")),"")</f>
        <v/>
      </c>
      <c r="X187" s="19" t="str">
        <f>IF(AND(מרקובחצי[[#This Row],[CycleNumber]]&lt;$B188,SUM(מרקובחצי[[#This Row],[11]],R188)=2),1,"")</f>
        <v/>
      </c>
      <c r="Y187" s="19" t="str">
        <f>IF(AND(מרקובחצי[[#This Row],[CycleNumber]]&lt;$B188,SUM(מרקובחצי[[#This Row],[11]],S188)=2),1,"")</f>
        <v/>
      </c>
      <c r="Z187" s="19" t="str">
        <f>IF(AND(מרקובחצי[[#This Row],[CycleNumber]]&lt;$B188,SUM(מרקובחצי[[#This Row],[13]],S188)=2),1,"")</f>
        <v/>
      </c>
      <c r="AA187" s="19" t="str">
        <f>IF(AND(מרקובחצי[[#This Row],[CycleNumber]]&lt;$B188,SUM(מרקובחצי[[#This Row],[13]],T188)=2),1,"")</f>
        <v/>
      </c>
      <c r="AB187" s="19" t="str">
        <f>IF(AND(מרקובחצי[[#This Row],[CycleNumber]]&lt;$B188,SUM(מרקובחצי[[#This Row],[21]],U188)=2),1,"")</f>
        <v/>
      </c>
      <c r="AC187" s="19" t="str">
        <f>IF(AND(מרקובחצי[[#This Row],[CycleNumber]]&lt;$B188,SUM(מרקובחצי[[#This Row],[21]],V188)=2),1,"")</f>
        <v/>
      </c>
      <c r="AD187" s="19" t="str">
        <f>IF(AND(מרקובחצי[[#This Row],[CycleNumber]]&lt;$B188,SUM(מרקובחצי[[#This Row],[23]],V188)=2),1,"")</f>
        <v/>
      </c>
      <c r="AE187" s="19" t="str">
        <f>IF(AND(מרקובחצי[[#This Row],[CycleNumber]]&lt;$B188,SUM(מרקובחצי[[#This Row],[23]],W188)=2),1,"")</f>
        <v/>
      </c>
      <c r="AF187" s="19">
        <f>IF(AND(מרקובחצי[[#This Row],[CycleNumber]]&lt;$B188,SUM(מרקובחצי[[#This Row],[31]],O188)=2),1,"")</f>
        <v>1</v>
      </c>
      <c r="AG187" s="19" t="str">
        <f>IF(AND(מרקובחצי[[#This Row],[CycleNumber]]&lt;$B188,SUM(מרקובחצי[[#This Row],[31]],P188)=2),1,"")</f>
        <v/>
      </c>
      <c r="AH187" s="19" t="str">
        <f>IF(AND(מרקובחצי[[#This Row],[CycleNumber]]&lt;$B188,SUM(מרקובחצי[[#This Row],[31]],Q188)=2),1,"")</f>
        <v/>
      </c>
      <c r="AI187" s="19" t="str">
        <f>IF(AND(מרקובחצי[[#This Row],[CycleNumber]]&lt;$B188,SUM(U187:U188)=2),1,"")</f>
        <v/>
      </c>
      <c r="AJ187" s="19" t="str">
        <f>IF(AND(מרקובחצי[[#This Row],[CycleNumber]]&lt;$B188,SUM(מרקובחצי[[#This Row],[32]],O188)=2),1,"")</f>
        <v/>
      </c>
      <c r="AK187" s="19" t="str">
        <f>IF(AND(מרקובחצי[[#This Row],[CycleNumber]]&lt;$B188,SUM(מרקובחצי[[#This Row],[32]],P188)=2),1,"")</f>
        <v/>
      </c>
      <c r="AL187" s="19" t="str">
        <f>IF(AND(מרקובחצי[[#This Row],[CycleNumber]]&lt;$B188,SUM(מרקובחצי[[#This Row],[32]],Q188)=2),1,"")</f>
        <v/>
      </c>
      <c r="AM187" s="19" t="str">
        <f>IF(AND(מרקובחצי[[#This Row],[CycleNumber]]&lt;$B188,SUM(V187:V188)=2),1,"")</f>
        <v/>
      </c>
      <c r="AN187" s="19" t="str">
        <f>IF(AND(מרקובחצי[[#This Row],[CycleNumber]]&lt;$B188,SUM(מרקובחצי[[#This Row],[33]],O188)=2),1,"")</f>
        <v/>
      </c>
      <c r="AO187" s="19" t="str">
        <f>IF(AND(מרקובחצי[[#This Row],[CycleNumber]]&lt;$B188,SUM(מרקובחצי[[#This Row],[33]],P188)=2),1,"")</f>
        <v/>
      </c>
      <c r="AP187" s="19" t="str">
        <f>IF(AND(מרקובחצי[[#This Row],[CycleNumber]]&lt;$B188,SUM(מרקובחצי[[#This Row],[33]],Q188)=2),1,"")</f>
        <v/>
      </c>
      <c r="AQ187" s="19" t="str">
        <f>IF(AND(מרקובחצי[[#This Row],[CycleNumber]]&lt;$B188,SUM(W187:W188)=2),1,"")</f>
        <v/>
      </c>
      <c r="AR187" s="19" t="str">
        <f>IF(AND(מרקובחצי[[#This Row],[CycleNumber]]&lt;$B188,SUM(מרקובחצי[[#This Row],[12]],S188)=2),1,"")</f>
        <v/>
      </c>
      <c r="AS187" s="19" t="str">
        <f>IF(AND(מרקובחצי[[#This Row],[CycleNumber]]&lt;$B188,SUM(מרקובחצי[[#This Row],[22]],V188)=2),1,"")</f>
        <v/>
      </c>
      <c r="AT187" s="21">
        <f>SUM(מרקובחצי[[#This Row],[11]:[33]])</f>
        <v>1</v>
      </c>
    </row>
    <row r="188" spans="1:46" ht="15.6" x14ac:dyDescent="0.25">
      <c r="A188" s="19" t="s">
        <v>20</v>
      </c>
      <c r="B188" s="19">
        <v>10</v>
      </c>
      <c r="C188">
        <v>23</v>
      </c>
      <c r="D188" s="19">
        <f>מרקובחצי[[#This Row],[LengthofCycle]]+1</f>
        <v>24</v>
      </c>
      <c r="E188" t="str">
        <f>IF(IFERROR(LOOKUP(מרקובחצי[[#This Row],[ClientID]],קביעויות[הפלגה]),FALSE)=מרקובחצי[[#This Row],[ClientID]],1,"")</f>
        <v/>
      </c>
      <c r="F188">
        <f>IF(IFERROR(LOOKUP(מרקובחצי[[#This Row],[ClientID]],סוגחציקבוע[S31]),FALSE)=מרקובחצי[[#This Row],[ClientID]],1,"")</f>
        <v>1</v>
      </c>
      <c r="G188" t="str">
        <f>IF(IFERROR(LOOKUP(מרקובחצי[[#This Row],[ClientID]],סוגחציקבוע[S32]),FALSE)=מרקובחצי[[#This Row],[ClientID]],1,"")</f>
        <v/>
      </c>
      <c r="H188" t="str">
        <f>IF(IFERROR(LOOKUP(מרקובחצי[[#This Row],[ClientID]],סוגחציקבוע[S33]),FALSE)=מרקובחצי[[#This Row],[ClientID]],1,"")</f>
        <v/>
      </c>
      <c r="I188" t="str">
        <f>IF(IFERROR(LOOKUP(מרקובחצי[[#This Row],[ClientID]],סוגחציקבוע[S32&amp;33]),FALSE)=מרקובחצי[[#This Row],[ClientID]],1,"")</f>
        <v/>
      </c>
      <c r="J188" s="19">
        <f>IF(SUM(מרקובחצי[[#This Row],[11]:[13]])=1,מרקובחצי[[#This Row],[עד ועד]],IF(SUM(R187:T188)=1,IF(מרקובחצי[[#This Row],[עד ועד]]&lt;J187,מרקובחצי[[#This Row],[עד ועד]],J187),J187))</f>
        <v>24</v>
      </c>
      <c r="K188" s="19">
        <f>IF(SUM(מרקובחצי[[#This Row],[11]:[13]])=1,מרקובחצי[[#This Row],[עד ועד]],IF(SUM(R187:T188)=1,IF(מרקובחצי[[#This Row],[עד ועד]]&gt;K187,מרקובחצי[[#This Row],[עד ועד]],K187),K187))</f>
        <v>24</v>
      </c>
      <c r="L188" s="19" t="str">
        <f>IF(AND(SUM(מרקובחצי[[#This Row],[31]:[33]])=1,SUM(U187:W187)=0),מרקובחצי[[#This Row],[מקס]]-מרקובחצי[[#This Row],[מינ]],"")</f>
        <v/>
      </c>
      <c r="M18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88" s="19" t="str">
        <f t="shared" si="2"/>
        <v>S31</v>
      </c>
      <c r="O188" s="19">
        <f>IF(מרקובחצי[[#This Row],[קבעה הפלגה?]]=1,"",IF(AND(מרקובחצי[[#This Row],[עד ועד]]&lt;29,OR(מרקובחצי[[#This Row],[CycleNumber]]=1,AND(U187=1,OR(מרקובחצי[[#This Row],[עד ועד]]&lt;J187,מרקובחצי[[#This Row],[עד ועד]]&gt;K187)),AND(V187=1,מרקובחצי[[#This Row],[עד ועד]]&lt;J187),W187=1)),1,""))</f>
        <v>1</v>
      </c>
      <c r="P188" s="19" t="str">
        <f>IF(מרקובחצי[[#This Row],[קבעה הפלגה?]]=1,"",IF(AND(מרקובחצי[[#This Row],[עד ועד]]&gt;28,מרקובחצי[[#This Row],[עד ועד]]&lt;32,OR(מרקובחצי[[#This Row],[CycleNumber]]=1,AND(U187=1),AND(V187=1,OR(מרקובחצי[[#This Row],[עד ועד]]&lt;J187,מרקובחצי[[#This Row],[עד ועד]]&gt;K187)),W187=1)),1,""))</f>
        <v/>
      </c>
      <c r="Q188" s="19" t="str">
        <f>IF(מרקובחצי[[#This Row],[קבעה הפלגה?]]=1,"",IF(AND(מרקובחצי[[#This Row],[עד ועד]]&gt;31,OR(מרקובחצי[[#This Row],[CycleNumber]]=1,AND(U187=1),AND(V187=1,מרקובחצי[[#This Row],[עד ועד]]&gt;K187),AND(W187=1,OR(מרקובחצי[[#This Row],[עד ועד]]&gt;K187,מרקובחצי[[#This Row],[עד ועד]]&lt;J187)))),1,""))</f>
        <v/>
      </c>
      <c r="R188" s="19" t="str">
        <f>IF(מרקובחצי[[#This Row],[CycleNumber]]&gt;1,IF(AND(O187=1,מרקובחצי[[#This Row],[עד ועד]]&lt;29),1,""),"")</f>
        <v/>
      </c>
      <c r="S188" s="19" t="str">
        <f>IF(מרקובחצי[[#This Row],[CycleNumber]]&gt;1,IF(OR(AND(O187=1,מרקובחצי[[#This Row],[עד ועד]]&gt;28),AND(P187=1),AND(Q187=1,מרקובחצי[[#This Row],[עד ועד]]&lt;32)),1,""),"")</f>
        <v/>
      </c>
      <c r="T188" s="19" t="str">
        <f>IF(מרקובחצי[[#This Row],[CycleNumber]]&gt;1,IF(AND(Q187=1,מרקובחצי[[#This Row],[עד ועד]]&gt;31),1,""),"")</f>
        <v/>
      </c>
      <c r="U188" s="19" t="str">
        <f>IF(מרקובחצי[[#This Row],[CycleNumber]]&gt;1,IF(AND(R187=1,מרקובחצי[[#This Row],[עד ועד]]&lt;29),1,IF(AND(U187=1,NOT(OR(מרקובחצי[[#This Row],[עד ועד]]&lt;J187,מרקובחצי[[#This Row],[עד ועד]]&gt;K187))),1,"")),"")</f>
        <v/>
      </c>
      <c r="V188" s="19" t="str">
        <f>IF(מרקובחצי[[#This Row],[CycleNumber]]&gt;1,IF(AND(SUM(R187:T187)=1,מרקובחצי[[#This Row],[עד ועד]]&gt;28,מרקובחצי[[#This Row],[עד ועד]]&lt;32),1,IF(OR(S187=1,AND(R187=1,מרקובחצי[[#This Row],[עד ועד]]&gt;28),AND(T187=1,מרקובחצי[[#This Row],[עד ועד]]&lt;32)),1,IF(AND(V187=1,NOT(OR(מרקובחצי[[#This Row],[עד ועד]]&lt;J187,מרקובחצי[[#This Row],[עד ועד]]&gt;K187))),1,""))),"")</f>
        <v/>
      </c>
      <c r="W188" s="19" t="str">
        <f>IF(מרקובחצי[[#This Row],[CycleNumber]]&gt;1,IF(AND(T187=1,מרקובחצי[[#This Row],[עד ועד]]&gt;31),1,IF(AND(W187=1,NOT(OR(מרקובחצי[[#This Row],[עד ועד]]&lt;J187,מרקובחצי[[#This Row],[עד ועד]]&gt;K187))),1,"")),"")</f>
        <v/>
      </c>
      <c r="X188" s="19">
        <f>IF(AND(מרקובחצי[[#This Row],[CycleNumber]]&lt;$B189,SUM(מרקובחצי[[#This Row],[11]],R189)=2),1,"")</f>
        <v>1</v>
      </c>
      <c r="Y188" s="19" t="str">
        <f>IF(AND(מרקובחצי[[#This Row],[CycleNumber]]&lt;$B189,SUM(מרקובחצי[[#This Row],[11]],S189)=2),1,"")</f>
        <v/>
      </c>
      <c r="Z188" s="19" t="str">
        <f>IF(AND(מרקובחצי[[#This Row],[CycleNumber]]&lt;$B189,SUM(מרקובחצי[[#This Row],[13]],S189)=2),1,"")</f>
        <v/>
      </c>
      <c r="AA188" s="19" t="str">
        <f>IF(AND(מרקובחצי[[#This Row],[CycleNumber]]&lt;$B189,SUM(מרקובחצי[[#This Row],[13]],T189)=2),1,"")</f>
        <v/>
      </c>
      <c r="AB188" s="19" t="str">
        <f>IF(AND(מרקובחצי[[#This Row],[CycleNumber]]&lt;$B189,SUM(מרקובחצי[[#This Row],[21]],U189)=2),1,"")</f>
        <v/>
      </c>
      <c r="AC188" s="19" t="str">
        <f>IF(AND(מרקובחצי[[#This Row],[CycleNumber]]&lt;$B189,SUM(מרקובחצי[[#This Row],[21]],V189)=2),1,"")</f>
        <v/>
      </c>
      <c r="AD188" s="19" t="str">
        <f>IF(AND(מרקובחצי[[#This Row],[CycleNumber]]&lt;$B189,SUM(מרקובחצי[[#This Row],[23]],V189)=2),1,"")</f>
        <v/>
      </c>
      <c r="AE188" s="19" t="str">
        <f>IF(AND(מרקובחצי[[#This Row],[CycleNumber]]&lt;$B189,SUM(מרקובחצי[[#This Row],[23]],W189)=2),1,"")</f>
        <v/>
      </c>
      <c r="AF188" s="19" t="str">
        <f>IF(AND(מרקובחצי[[#This Row],[CycleNumber]]&lt;$B189,SUM(מרקובחצי[[#This Row],[31]],O189)=2),1,"")</f>
        <v/>
      </c>
      <c r="AG188" s="19" t="str">
        <f>IF(AND(מרקובחצי[[#This Row],[CycleNumber]]&lt;$B189,SUM(מרקובחצי[[#This Row],[31]],P189)=2),1,"")</f>
        <v/>
      </c>
      <c r="AH188" s="19" t="str">
        <f>IF(AND(מרקובחצי[[#This Row],[CycleNumber]]&lt;$B189,SUM(מרקובחצי[[#This Row],[31]],Q189)=2),1,"")</f>
        <v/>
      </c>
      <c r="AI188" s="19" t="str">
        <f>IF(AND(מרקובחצי[[#This Row],[CycleNumber]]&lt;$B189,SUM(U188:U189)=2),1,"")</f>
        <v/>
      </c>
      <c r="AJ188" s="19" t="str">
        <f>IF(AND(מרקובחצי[[#This Row],[CycleNumber]]&lt;$B189,SUM(מרקובחצי[[#This Row],[32]],O189)=2),1,"")</f>
        <v/>
      </c>
      <c r="AK188" s="19" t="str">
        <f>IF(AND(מרקובחצי[[#This Row],[CycleNumber]]&lt;$B189,SUM(מרקובחצי[[#This Row],[32]],P189)=2),1,"")</f>
        <v/>
      </c>
      <c r="AL188" s="19" t="str">
        <f>IF(AND(מרקובחצי[[#This Row],[CycleNumber]]&lt;$B189,SUM(מרקובחצי[[#This Row],[32]],Q189)=2),1,"")</f>
        <v/>
      </c>
      <c r="AM188" s="19" t="str">
        <f>IF(AND(מרקובחצי[[#This Row],[CycleNumber]]&lt;$B189,SUM(V188:V189)=2),1,"")</f>
        <v/>
      </c>
      <c r="AN188" s="19" t="str">
        <f>IF(AND(מרקובחצי[[#This Row],[CycleNumber]]&lt;$B189,SUM(מרקובחצי[[#This Row],[33]],O189)=2),1,"")</f>
        <v/>
      </c>
      <c r="AO188" s="19" t="str">
        <f>IF(AND(מרקובחצי[[#This Row],[CycleNumber]]&lt;$B189,SUM(מרקובחצי[[#This Row],[33]],P189)=2),1,"")</f>
        <v/>
      </c>
      <c r="AP188" s="19" t="str">
        <f>IF(AND(מרקובחצי[[#This Row],[CycleNumber]]&lt;$B189,SUM(מרקובחצי[[#This Row],[33]],Q189)=2),1,"")</f>
        <v/>
      </c>
      <c r="AQ188" s="19" t="str">
        <f>IF(AND(מרקובחצי[[#This Row],[CycleNumber]]&lt;$B189,SUM(W188:W189)=2),1,"")</f>
        <v/>
      </c>
      <c r="AR188" s="19" t="str">
        <f>IF(AND(מרקובחצי[[#This Row],[CycleNumber]]&lt;$B189,SUM(מרקובחצי[[#This Row],[12]],S189)=2),1,"")</f>
        <v/>
      </c>
      <c r="AS188" s="19" t="str">
        <f>IF(AND(מרקובחצי[[#This Row],[CycleNumber]]&lt;$B189,SUM(מרקובחצי[[#This Row],[22]],V189)=2),1,"")</f>
        <v/>
      </c>
      <c r="AT188" s="21">
        <f>SUM(מרקובחצי[[#This Row],[11]:[33]])</f>
        <v>1</v>
      </c>
    </row>
    <row r="189" spans="1:46" ht="15.6" x14ac:dyDescent="0.25">
      <c r="A189" s="19" t="s">
        <v>20</v>
      </c>
      <c r="B189" s="19">
        <v>11</v>
      </c>
      <c r="C189">
        <v>25</v>
      </c>
      <c r="D189" s="19">
        <f>מרקובחצי[[#This Row],[LengthofCycle]]+1</f>
        <v>26</v>
      </c>
      <c r="E189" t="str">
        <f>IF(IFERROR(LOOKUP(מרקובחצי[[#This Row],[ClientID]],קביעויות[הפלגה]),FALSE)=מרקובחצי[[#This Row],[ClientID]],1,"")</f>
        <v/>
      </c>
      <c r="F189">
        <f>IF(IFERROR(LOOKUP(מרקובחצי[[#This Row],[ClientID]],סוגחציקבוע[S31]),FALSE)=מרקובחצי[[#This Row],[ClientID]],1,"")</f>
        <v>1</v>
      </c>
      <c r="G189" t="str">
        <f>IF(IFERROR(LOOKUP(מרקובחצי[[#This Row],[ClientID]],סוגחציקבוע[S32]),FALSE)=מרקובחצי[[#This Row],[ClientID]],1,"")</f>
        <v/>
      </c>
      <c r="H189" t="str">
        <f>IF(IFERROR(LOOKUP(מרקובחצי[[#This Row],[ClientID]],סוגחציקבוע[S33]),FALSE)=מרקובחצי[[#This Row],[ClientID]],1,"")</f>
        <v/>
      </c>
      <c r="I189" t="str">
        <f>IF(IFERROR(LOOKUP(מרקובחצי[[#This Row],[ClientID]],סוגחציקבוע[S32&amp;33]),FALSE)=מרקובחצי[[#This Row],[ClientID]],1,"")</f>
        <v/>
      </c>
      <c r="J189" s="19">
        <f>IF(SUM(מרקובחצי[[#This Row],[11]:[13]])=1,מרקובחצי[[#This Row],[עד ועד]],IF(SUM(R188:T189)=1,IF(מרקובחצי[[#This Row],[עד ועד]]&lt;J188,מרקובחצי[[#This Row],[עד ועד]],J188),J188))</f>
        <v>24</v>
      </c>
      <c r="K189" s="19">
        <f>IF(SUM(מרקובחצי[[#This Row],[11]:[13]])=1,מרקובחצי[[#This Row],[עד ועד]],IF(SUM(R188:T189)=1,IF(מרקובחצי[[#This Row],[עד ועד]]&gt;K188,מרקובחצי[[#This Row],[עד ועד]],K188),K188))</f>
        <v>26</v>
      </c>
      <c r="L189" s="19" t="str">
        <f>IF(AND(SUM(מרקובחצי[[#This Row],[31]:[33]])=1,SUM(U188:W188)=0),מרקובחצי[[#This Row],[מקס]]-מרקובחצי[[#This Row],[מינ]],"")</f>
        <v/>
      </c>
      <c r="M18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189" s="19" t="str">
        <f t="shared" si="2"/>
        <v>S11</v>
      </c>
      <c r="O189" s="19" t="str">
        <f>IF(מרקובחצי[[#This Row],[קבעה הפלגה?]]=1,"",IF(AND(מרקובחצי[[#This Row],[עד ועד]]&lt;29,OR(מרקובחצי[[#This Row],[CycleNumber]]=1,AND(U188=1,OR(מרקובחצי[[#This Row],[עד ועד]]&lt;J188,מרקובחצי[[#This Row],[עד ועד]]&gt;K188)),AND(V188=1,מרקובחצי[[#This Row],[עד ועד]]&lt;J188),W188=1)),1,""))</f>
        <v/>
      </c>
      <c r="P189" s="19" t="str">
        <f>IF(מרקובחצי[[#This Row],[קבעה הפלגה?]]=1,"",IF(AND(מרקובחצי[[#This Row],[עד ועד]]&gt;28,מרקובחצי[[#This Row],[עד ועד]]&lt;32,OR(מרקובחצי[[#This Row],[CycleNumber]]=1,AND(U188=1),AND(V188=1,OR(מרקובחצי[[#This Row],[עד ועד]]&lt;J188,מרקובחצי[[#This Row],[עד ועד]]&gt;K188)),W188=1)),1,""))</f>
        <v/>
      </c>
      <c r="Q189" s="19" t="str">
        <f>IF(מרקובחצי[[#This Row],[קבעה הפלגה?]]=1,"",IF(AND(מרקובחצי[[#This Row],[עד ועד]]&gt;31,OR(מרקובחצי[[#This Row],[CycleNumber]]=1,AND(U188=1),AND(V188=1,מרקובחצי[[#This Row],[עד ועד]]&gt;K188),AND(W188=1,OR(מרקובחצי[[#This Row],[עד ועד]]&gt;K188,מרקובחצי[[#This Row],[עד ועד]]&lt;J188)))),1,""))</f>
        <v/>
      </c>
      <c r="R189" s="19">
        <f>IF(מרקובחצי[[#This Row],[CycleNumber]]&gt;1,IF(AND(O188=1,מרקובחצי[[#This Row],[עד ועד]]&lt;29),1,""),"")</f>
        <v>1</v>
      </c>
      <c r="S189" s="19" t="str">
        <f>IF(מרקובחצי[[#This Row],[CycleNumber]]&gt;1,IF(OR(AND(O188=1,מרקובחצי[[#This Row],[עד ועד]]&gt;28),AND(P188=1),AND(Q188=1,מרקובחצי[[#This Row],[עד ועד]]&lt;32)),1,""),"")</f>
        <v/>
      </c>
      <c r="T189" s="19" t="str">
        <f>IF(מרקובחצי[[#This Row],[CycleNumber]]&gt;1,IF(AND(Q188=1,מרקובחצי[[#This Row],[עד ועד]]&gt;31),1,""),"")</f>
        <v/>
      </c>
      <c r="U189" s="19" t="str">
        <f>IF(מרקובחצי[[#This Row],[CycleNumber]]&gt;1,IF(AND(R188=1,מרקובחצי[[#This Row],[עד ועד]]&lt;29),1,IF(AND(U188=1,NOT(OR(מרקובחצי[[#This Row],[עד ועד]]&lt;J188,מרקובחצי[[#This Row],[עד ועד]]&gt;K188))),1,"")),"")</f>
        <v/>
      </c>
      <c r="V189" s="19" t="str">
        <f>IF(מרקובחצי[[#This Row],[CycleNumber]]&gt;1,IF(AND(SUM(R188:T188)=1,מרקובחצי[[#This Row],[עד ועד]]&gt;28,מרקובחצי[[#This Row],[עד ועד]]&lt;32),1,IF(OR(S188=1,AND(R188=1,מרקובחצי[[#This Row],[עד ועד]]&gt;28),AND(T188=1,מרקובחצי[[#This Row],[עד ועד]]&lt;32)),1,IF(AND(V188=1,NOT(OR(מרקובחצי[[#This Row],[עד ועד]]&lt;J188,מרקובחצי[[#This Row],[עד ועד]]&gt;K188))),1,""))),"")</f>
        <v/>
      </c>
      <c r="W189" s="19" t="str">
        <f>IF(מרקובחצי[[#This Row],[CycleNumber]]&gt;1,IF(AND(T188=1,מרקובחצי[[#This Row],[עד ועד]]&gt;31),1,IF(AND(W188=1,NOT(OR(מרקובחצי[[#This Row],[עד ועד]]&lt;J188,מרקובחצי[[#This Row],[עד ועד]]&gt;K188))),1,"")),"")</f>
        <v/>
      </c>
      <c r="X189" s="19" t="str">
        <f>IF(AND(מרקובחצי[[#This Row],[CycleNumber]]&lt;$B190,SUM(מרקובחצי[[#This Row],[11]],R190)=2),1,"")</f>
        <v/>
      </c>
      <c r="Y189" s="19" t="str">
        <f>IF(AND(מרקובחצי[[#This Row],[CycleNumber]]&lt;$B190,SUM(מרקובחצי[[#This Row],[11]],S190)=2),1,"")</f>
        <v/>
      </c>
      <c r="Z189" s="19" t="str">
        <f>IF(AND(מרקובחצי[[#This Row],[CycleNumber]]&lt;$B190,SUM(מרקובחצי[[#This Row],[13]],S190)=2),1,"")</f>
        <v/>
      </c>
      <c r="AA189" s="19" t="str">
        <f>IF(AND(מרקובחצי[[#This Row],[CycleNumber]]&lt;$B190,SUM(מרקובחצי[[#This Row],[13]],T190)=2),1,"")</f>
        <v/>
      </c>
      <c r="AB189" s="19">
        <f>IF(AND(מרקובחצי[[#This Row],[CycleNumber]]&lt;$B190,SUM(מרקובחצי[[#This Row],[21]],U190)=2),1,"")</f>
        <v>1</v>
      </c>
      <c r="AC189" s="19" t="str">
        <f>IF(AND(מרקובחצי[[#This Row],[CycleNumber]]&lt;$B190,SUM(מרקובחצי[[#This Row],[21]],V190)=2),1,"")</f>
        <v/>
      </c>
      <c r="AD189" s="19" t="str">
        <f>IF(AND(מרקובחצי[[#This Row],[CycleNumber]]&lt;$B190,SUM(מרקובחצי[[#This Row],[23]],V190)=2),1,"")</f>
        <v/>
      </c>
      <c r="AE189" s="19" t="str">
        <f>IF(AND(מרקובחצי[[#This Row],[CycleNumber]]&lt;$B190,SUM(מרקובחצי[[#This Row],[23]],W190)=2),1,"")</f>
        <v/>
      </c>
      <c r="AF189" s="19" t="str">
        <f>IF(AND(מרקובחצי[[#This Row],[CycleNumber]]&lt;$B190,SUM(מרקובחצי[[#This Row],[31]],O190)=2),1,"")</f>
        <v/>
      </c>
      <c r="AG189" s="19" t="str">
        <f>IF(AND(מרקובחצי[[#This Row],[CycleNumber]]&lt;$B190,SUM(מרקובחצי[[#This Row],[31]],P190)=2),1,"")</f>
        <v/>
      </c>
      <c r="AH189" s="19" t="str">
        <f>IF(AND(מרקובחצי[[#This Row],[CycleNumber]]&lt;$B190,SUM(מרקובחצי[[#This Row],[31]],Q190)=2),1,"")</f>
        <v/>
      </c>
      <c r="AI189" s="19" t="str">
        <f>IF(AND(מרקובחצי[[#This Row],[CycleNumber]]&lt;$B190,SUM(U189:U190)=2),1,"")</f>
        <v/>
      </c>
      <c r="AJ189" s="19" t="str">
        <f>IF(AND(מרקובחצי[[#This Row],[CycleNumber]]&lt;$B190,SUM(מרקובחצי[[#This Row],[32]],O190)=2),1,"")</f>
        <v/>
      </c>
      <c r="AK189" s="19" t="str">
        <f>IF(AND(מרקובחצי[[#This Row],[CycleNumber]]&lt;$B190,SUM(מרקובחצי[[#This Row],[32]],P190)=2),1,"")</f>
        <v/>
      </c>
      <c r="AL189" s="19" t="str">
        <f>IF(AND(מרקובחצי[[#This Row],[CycleNumber]]&lt;$B190,SUM(מרקובחצי[[#This Row],[32]],Q190)=2),1,"")</f>
        <v/>
      </c>
      <c r="AM189" s="19" t="str">
        <f>IF(AND(מרקובחצי[[#This Row],[CycleNumber]]&lt;$B190,SUM(V189:V190)=2),1,"")</f>
        <v/>
      </c>
      <c r="AN189" s="19" t="str">
        <f>IF(AND(מרקובחצי[[#This Row],[CycleNumber]]&lt;$B190,SUM(מרקובחצי[[#This Row],[33]],O190)=2),1,"")</f>
        <v/>
      </c>
      <c r="AO189" s="19" t="str">
        <f>IF(AND(מרקובחצי[[#This Row],[CycleNumber]]&lt;$B190,SUM(מרקובחצי[[#This Row],[33]],P190)=2),1,"")</f>
        <v/>
      </c>
      <c r="AP189" s="19" t="str">
        <f>IF(AND(מרקובחצי[[#This Row],[CycleNumber]]&lt;$B190,SUM(מרקובחצי[[#This Row],[33]],Q190)=2),1,"")</f>
        <v/>
      </c>
      <c r="AQ189" s="19" t="str">
        <f>IF(AND(מרקובחצי[[#This Row],[CycleNumber]]&lt;$B190,SUM(W189:W190)=2),1,"")</f>
        <v/>
      </c>
      <c r="AR189" s="19" t="str">
        <f>IF(AND(מרקובחצי[[#This Row],[CycleNumber]]&lt;$B190,SUM(מרקובחצי[[#This Row],[12]],S190)=2),1,"")</f>
        <v/>
      </c>
      <c r="AS189" s="19" t="str">
        <f>IF(AND(מרקובחצי[[#This Row],[CycleNumber]]&lt;$B190,SUM(מרקובחצי[[#This Row],[22]],V190)=2),1,"")</f>
        <v/>
      </c>
      <c r="AT189" s="21">
        <f>SUM(מרקובחצי[[#This Row],[11]:[33]])</f>
        <v>1</v>
      </c>
    </row>
    <row r="190" spans="1:46" ht="15.6" x14ac:dyDescent="0.25">
      <c r="A190" s="19" t="s">
        <v>20</v>
      </c>
      <c r="B190" s="19">
        <v>12</v>
      </c>
      <c r="C190">
        <v>23</v>
      </c>
      <c r="D190" s="19">
        <f>מרקובחצי[[#This Row],[LengthofCycle]]+1</f>
        <v>24</v>
      </c>
      <c r="E190" t="str">
        <f>IF(IFERROR(LOOKUP(מרקובחצי[[#This Row],[ClientID]],קביעויות[הפלגה]),FALSE)=מרקובחצי[[#This Row],[ClientID]],1,"")</f>
        <v/>
      </c>
      <c r="F190">
        <f>IF(IFERROR(LOOKUP(מרקובחצי[[#This Row],[ClientID]],סוגחציקבוע[S31]),FALSE)=מרקובחצי[[#This Row],[ClientID]],1,"")</f>
        <v>1</v>
      </c>
      <c r="G190" t="str">
        <f>IF(IFERROR(LOOKUP(מרקובחצי[[#This Row],[ClientID]],סוגחציקבוע[S32]),FALSE)=מרקובחצי[[#This Row],[ClientID]],1,"")</f>
        <v/>
      </c>
      <c r="H190" t="str">
        <f>IF(IFERROR(LOOKUP(מרקובחצי[[#This Row],[ClientID]],סוגחציקבוע[S33]),FALSE)=מרקובחצי[[#This Row],[ClientID]],1,"")</f>
        <v/>
      </c>
      <c r="I190" t="str">
        <f>IF(IFERROR(LOOKUP(מרקובחצי[[#This Row],[ClientID]],סוגחציקבוע[S32&amp;33]),FALSE)=מרקובחצי[[#This Row],[ClientID]],1,"")</f>
        <v/>
      </c>
      <c r="J190" s="19">
        <f>IF(SUM(מרקובחצי[[#This Row],[11]:[13]])=1,מרקובחצי[[#This Row],[עד ועד]],IF(SUM(R189:T190)=1,IF(מרקובחצי[[#This Row],[עד ועד]]&lt;J189,מרקובחצי[[#This Row],[עד ועד]],J189),J189))</f>
        <v>24</v>
      </c>
      <c r="K190" s="19">
        <f>IF(SUM(מרקובחצי[[#This Row],[11]:[13]])=1,מרקובחצי[[#This Row],[עד ועד]],IF(SUM(R189:T190)=1,IF(מרקובחצי[[#This Row],[עד ועד]]&gt;K189,מרקובחצי[[#This Row],[עד ועד]],K189),K189))</f>
        <v>26</v>
      </c>
      <c r="L190" s="19">
        <f>IF(AND(SUM(מרקובחצי[[#This Row],[31]:[33]])=1,SUM(U189:W189)=0),מרקובחצי[[#This Row],[מקס]]-מרקובחצי[[#This Row],[מינ]],"")</f>
        <v>2</v>
      </c>
      <c r="M19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190" s="19" t="str">
        <f t="shared" si="2"/>
        <v>S21</v>
      </c>
      <c r="O190" s="19" t="str">
        <f>IF(מרקובחצי[[#This Row],[קבעה הפלגה?]]=1,"",IF(AND(מרקובחצי[[#This Row],[עד ועד]]&lt;29,OR(מרקובחצי[[#This Row],[CycleNumber]]=1,AND(U189=1,OR(מרקובחצי[[#This Row],[עד ועד]]&lt;J189,מרקובחצי[[#This Row],[עד ועד]]&gt;K189)),AND(V189=1,מרקובחצי[[#This Row],[עד ועד]]&lt;J189),W189=1)),1,""))</f>
        <v/>
      </c>
      <c r="P190" s="19" t="str">
        <f>IF(מרקובחצי[[#This Row],[קבעה הפלגה?]]=1,"",IF(AND(מרקובחצי[[#This Row],[עד ועד]]&gt;28,מרקובחצי[[#This Row],[עד ועד]]&lt;32,OR(מרקובחצי[[#This Row],[CycleNumber]]=1,AND(U189=1),AND(V189=1,OR(מרקובחצי[[#This Row],[עד ועד]]&lt;J189,מרקובחצי[[#This Row],[עד ועד]]&gt;K189)),W189=1)),1,""))</f>
        <v/>
      </c>
      <c r="Q190" s="19" t="str">
        <f>IF(מרקובחצי[[#This Row],[קבעה הפלגה?]]=1,"",IF(AND(מרקובחצי[[#This Row],[עד ועד]]&gt;31,OR(מרקובחצי[[#This Row],[CycleNumber]]=1,AND(U189=1),AND(V189=1,מרקובחצי[[#This Row],[עד ועד]]&gt;K189),AND(W189=1,OR(מרקובחצי[[#This Row],[עד ועד]]&gt;K189,מרקובחצי[[#This Row],[עד ועד]]&lt;J189)))),1,""))</f>
        <v/>
      </c>
      <c r="R190" s="19" t="str">
        <f>IF(מרקובחצי[[#This Row],[CycleNumber]]&gt;1,IF(AND(O189=1,מרקובחצי[[#This Row],[עד ועד]]&lt;29),1,""),"")</f>
        <v/>
      </c>
      <c r="S190" s="19" t="str">
        <f>IF(מרקובחצי[[#This Row],[CycleNumber]]&gt;1,IF(OR(AND(O189=1,מרקובחצי[[#This Row],[עד ועד]]&gt;28),AND(P189=1),AND(Q189=1,מרקובחצי[[#This Row],[עד ועד]]&lt;32)),1,""),"")</f>
        <v/>
      </c>
      <c r="T190" s="19" t="str">
        <f>IF(מרקובחצי[[#This Row],[CycleNumber]]&gt;1,IF(AND(Q189=1,מרקובחצי[[#This Row],[עד ועד]]&gt;31),1,""),"")</f>
        <v/>
      </c>
      <c r="U190" s="19">
        <f>IF(מרקובחצי[[#This Row],[CycleNumber]]&gt;1,IF(AND(R189=1,מרקובחצי[[#This Row],[עד ועד]]&lt;29),1,IF(AND(U189=1,NOT(OR(מרקובחצי[[#This Row],[עד ועד]]&lt;J189,מרקובחצי[[#This Row],[עד ועד]]&gt;K189))),1,"")),"")</f>
        <v>1</v>
      </c>
      <c r="V190" s="19" t="str">
        <f>IF(מרקובחצי[[#This Row],[CycleNumber]]&gt;1,IF(AND(SUM(R189:T189)=1,מרקובחצי[[#This Row],[עד ועד]]&gt;28,מרקובחצי[[#This Row],[עד ועד]]&lt;32),1,IF(OR(S189=1,AND(R189=1,מרקובחצי[[#This Row],[עד ועד]]&gt;28),AND(T189=1,מרקובחצי[[#This Row],[עד ועד]]&lt;32)),1,IF(AND(V189=1,NOT(OR(מרקובחצי[[#This Row],[עד ועד]]&lt;J189,מרקובחצי[[#This Row],[עד ועד]]&gt;K189))),1,""))),"")</f>
        <v/>
      </c>
      <c r="W190" s="19" t="str">
        <f>IF(מרקובחצי[[#This Row],[CycleNumber]]&gt;1,IF(AND(T189=1,מרקובחצי[[#This Row],[עד ועד]]&gt;31),1,IF(AND(W189=1,NOT(OR(מרקובחצי[[#This Row],[עד ועד]]&lt;J189,מרקובחצי[[#This Row],[עד ועד]]&gt;K189))),1,"")),"")</f>
        <v/>
      </c>
      <c r="X190" s="19" t="str">
        <f>IF(AND(מרקובחצי[[#This Row],[CycleNumber]]&lt;$B191,SUM(מרקובחצי[[#This Row],[11]],R191)=2),1,"")</f>
        <v/>
      </c>
      <c r="Y190" s="19" t="str">
        <f>IF(AND(מרקובחצי[[#This Row],[CycleNumber]]&lt;$B191,SUM(מרקובחצי[[#This Row],[11]],S191)=2),1,"")</f>
        <v/>
      </c>
      <c r="Z190" s="19" t="str">
        <f>IF(AND(מרקובחצי[[#This Row],[CycleNumber]]&lt;$B191,SUM(מרקובחצי[[#This Row],[13]],S191)=2),1,"")</f>
        <v/>
      </c>
      <c r="AA190" s="19" t="str">
        <f>IF(AND(מרקובחצי[[#This Row],[CycleNumber]]&lt;$B191,SUM(מרקובחצי[[#This Row],[13]],T191)=2),1,"")</f>
        <v/>
      </c>
      <c r="AB190" s="19" t="str">
        <f>IF(AND(מרקובחצי[[#This Row],[CycleNumber]]&lt;$B191,SUM(מרקובחצי[[#This Row],[21]],U191)=2),1,"")</f>
        <v/>
      </c>
      <c r="AC190" s="19" t="str">
        <f>IF(AND(מרקובחצי[[#This Row],[CycleNumber]]&lt;$B191,SUM(מרקובחצי[[#This Row],[21]],V191)=2),1,"")</f>
        <v/>
      </c>
      <c r="AD190" s="19" t="str">
        <f>IF(AND(מרקובחצי[[#This Row],[CycleNumber]]&lt;$B191,SUM(מרקובחצי[[#This Row],[23]],V191)=2),1,"")</f>
        <v/>
      </c>
      <c r="AE190" s="19" t="str">
        <f>IF(AND(מרקובחצי[[#This Row],[CycleNumber]]&lt;$B191,SUM(מרקובחצי[[#This Row],[23]],W191)=2),1,"")</f>
        <v/>
      </c>
      <c r="AF190" s="19">
        <f>IF(AND(מרקובחצי[[#This Row],[CycleNumber]]&lt;$B191,SUM(מרקובחצי[[#This Row],[31]],O191)=2),1,"")</f>
        <v>1</v>
      </c>
      <c r="AG190" s="19" t="str">
        <f>IF(AND(מרקובחצי[[#This Row],[CycleNumber]]&lt;$B191,SUM(מרקובחצי[[#This Row],[31]],P191)=2),1,"")</f>
        <v/>
      </c>
      <c r="AH190" s="19" t="str">
        <f>IF(AND(מרקובחצי[[#This Row],[CycleNumber]]&lt;$B191,SUM(מרקובחצי[[#This Row],[31]],Q191)=2),1,"")</f>
        <v/>
      </c>
      <c r="AI190" s="19" t="str">
        <f>IF(AND(מרקובחצי[[#This Row],[CycleNumber]]&lt;$B191,SUM(U190:U191)=2),1,"")</f>
        <v/>
      </c>
      <c r="AJ190" s="19" t="str">
        <f>IF(AND(מרקובחצי[[#This Row],[CycleNumber]]&lt;$B191,SUM(מרקובחצי[[#This Row],[32]],O191)=2),1,"")</f>
        <v/>
      </c>
      <c r="AK190" s="19" t="str">
        <f>IF(AND(מרקובחצי[[#This Row],[CycleNumber]]&lt;$B191,SUM(מרקובחצי[[#This Row],[32]],P191)=2),1,"")</f>
        <v/>
      </c>
      <c r="AL190" s="19" t="str">
        <f>IF(AND(מרקובחצי[[#This Row],[CycleNumber]]&lt;$B191,SUM(מרקובחצי[[#This Row],[32]],Q191)=2),1,"")</f>
        <v/>
      </c>
      <c r="AM190" s="19" t="str">
        <f>IF(AND(מרקובחצי[[#This Row],[CycleNumber]]&lt;$B191,SUM(V190:V191)=2),1,"")</f>
        <v/>
      </c>
      <c r="AN190" s="19" t="str">
        <f>IF(AND(מרקובחצי[[#This Row],[CycleNumber]]&lt;$B191,SUM(מרקובחצי[[#This Row],[33]],O191)=2),1,"")</f>
        <v/>
      </c>
      <c r="AO190" s="19" t="str">
        <f>IF(AND(מרקובחצי[[#This Row],[CycleNumber]]&lt;$B191,SUM(מרקובחצי[[#This Row],[33]],P191)=2),1,"")</f>
        <v/>
      </c>
      <c r="AP190" s="19" t="str">
        <f>IF(AND(מרקובחצי[[#This Row],[CycleNumber]]&lt;$B191,SUM(מרקובחצי[[#This Row],[33]],Q191)=2),1,"")</f>
        <v/>
      </c>
      <c r="AQ190" s="19" t="str">
        <f>IF(AND(מרקובחצי[[#This Row],[CycleNumber]]&lt;$B191,SUM(W190:W191)=2),1,"")</f>
        <v/>
      </c>
      <c r="AR190" s="19" t="str">
        <f>IF(AND(מרקובחצי[[#This Row],[CycleNumber]]&lt;$B191,SUM(מרקובחצי[[#This Row],[12]],S191)=2),1,"")</f>
        <v/>
      </c>
      <c r="AS190" s="19" t="str">
        <f>IF(AND(מרקובחצי[[#This Row],[CycleNumber]]&lt;$B191,SUM(מרקובחצי[[#This Row],[22]],V191)=2),1,"")</f>
        <v/>
      </c>
      <c r="AT190" s="21">
        <f>SUM(מרקובחצי[[#This Row],[11]:[33]])</f>
        <v>1</v>
      </c>
    </row>
    <row r="191" spans="1:46" ht="15.6" x14ac:dyDescent="0.25">
      <c r="A191" s="19" t="s">
        <v>20</v>
      </c>
      <c r="B191" s="19">
        <v>13</v>
      </c>
      <c r="C191">
        <v>26</v>
      </c>
      <c r="D191" s="19">
        <f>מרקובחצי[[#This Row],[LengthofCycle]]+1</f>
        <v>27</v>
      </c>
      <c r="E191" t="str">
        <f>IF(IFERROR(LOOKUP(מרקובחצי[[#This Row],[ClientID]],קביעויות[הפלגה]),FALSE)=מרקובחצי[[#This Row],[ClientID]],1,"")</f>
        <v/>
      </c>
      <c r="F191">
        <f>IF(IFERROR(LOOKUP(מרקובחצי[[#This Row],[ClientID]],סוגחציקבוע[S31]),FALSE)=מרקובחצי[[#This Row],[ClientID]],1,"")</f>
        <v>1</v>
      </c>
      <c r="G191" t="str">
        <f>IF(IFERROR(LOOKUP(מרקובחצי[[#This Row],[ClientID]],סוגחציקבוע[S32]),FALSE)=מרקובחצי[[#This Row],[ClientID]],1,"")</f>
        <v/>
      </c>
      <c r="H191" t="str">
        <f>IF(IFERROR(LOOKUP(מרקובחצי[[#This Row],[ClientID]],סוגחציקבוע[S33]),FALSE)=מרקובחצי[[#This Row],[ClientID]],1,"")</f>
        <v/>
      </c>
      <c r="I191" t="str">
        <f>IF(IFERROR(LOOKUP(מרקובחצי[[#This Row],[ClientID]],סוגחציקבוע[S32&amp;33]),FALSE)=מרקובחצי[[#This Row],[ClientID]],1,"")</f>
        <v/>
      </c>
      <c r="J191" s="19">
        <f>IF(SUM(מרקובחצי[[#This Row],[11]:[13]])=1,מרקובחצי[[#This Row],[עד ועד]],IF(SUM(R190:T191)=1,IF(מרקובחצי[[#This Row],[עד ועד]]&lt;J190,מרקובחצי[[#This Row],[עד ועד]],J190),J190))</f>
        <v>27</v>
      </c>
      <c r="K191" s="19">
        <f>IF(SUM(מרקובחצי[[#This Row],[11]:[13]])=1,מרקובחצי[[#This Row],[עד ועד]],IF(SUM(R190:T191)=1,IF(מרקובחצי[[#This Row],[עד ועד]]&gt;K190,מרקובחצי[[#This Row],[עד ועד]],K190),K190))</f>
        <v>27</v>
      </c>
      <c r="L191" s="19" t="str">
        <f>IF(AND(SUM(מרקובחצי[[#This Row],[31]:[33]])=1,SUM(U190:W190)=0),מרקובחצי[[#This Row],[מקס]]-מרקובחצי[[#This Row],[מינ]],"")</f>
        <v/>
      </c>
      <c r="M19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91" s="19" t="str">
        <f t="shared" si="2"/>
        <v>S31</v>
      </c>
      <c r="O191" s="19">
        <f>IF(מרקובחצי[[#This Row],[קבעה הפלגה?]]=1,"",IF(AND(מרקובחצי[[#This Row],[עד ועד]]&lt;29,OR(מרקובחצי[[#This Row],[CycleNumber]]=1,AND(U190=1,OR(מרקובחצי[[#This Row],[עד ועד]]&lt;J190,מרקובחצי[[#This Row],[עד ועד]]&gt;K190)),AND(V190=1,מרקובחצי[[#This Row],[עד ועד]]&lt;J190),W190=1)),1,""))</f>
        <v>1</v>
      </c>
      <c r="P191" s="19" t="str">
        <f>IF(מרקובחצי[[#This Row],[קבעה הפלגה?]]=1,"",IF(AND(מרקובחצי[[#This Row],[עד ועד]]&gt;28,מרקובחצי[[#This Row],[עד ועד]]&lt;32,OR(מרקובחצי[[#This Row],[CycleNumber]]=1,AND(U190=1),AND(V190=1,OR(מרקובחצי[[#This Row],[עד ועד]]&lt;J190,מרקובחצי[[#This Row],[עד ועד]]&gt;K190)),W190=1)),1,""))</f>
        <v/>
      </c>
      <c r="Q191" s="19" t="str">
        <f>IF(מרקובחצי[[#This Row],[קבעה הפלגה?]]=1,"",IF(AND(מרקובחצי[[#This Row],[עד ועד]]&gt;31,OR(מרקובחצי[[#This Row],[CycleNumber]]=1,AND(U190=1),AND(V190=1,מרקובחצי[[#This Row],[עד ועד]]&gt;K190),AND(W190=1,OR(מרקובחצי[[#This Row],[עד ועד]]&gt;K190,מרקובחצי[[#This Row],[עד ועד]]&lt;J190)))),1,""))</f>
        <v/>
      </c>
      <c r="R191" s="19" t="str">
        <f>IF(מרקובחצי[[#This Row],[CycleNumber]]&gt;1,IF(AND(O190=1,מרקובחצי[[#This Row],[עד ועד]]&lt;29),1,""),"")</f>
        <v/>
      </c>
      <c r="S191" s="19" t="str">
        <f>IF(מרקובחצי[[#This Row],[CycleNumber]]&gt;1,IF(OR(AND(O190=1,מרקובחצי[[#This Row],[עד ועד]]&gt;28),AND(P190=1),AND(Q190=1,מרקובחצי[[#This Row],[עד ועד]]&lt;32)),1,""),"")</f>
        <v/>
      </c>
      <c r="T191" s="19" t="str">
        <f>IF(מרקובחצי[[#This Row],[CycleNumber]]&gt;1,IF(AND(Q190=1,מרקובחצי[[#This Row],[עד ועד]]&gt;31),1,""),"")</f>
        <v/>
      </c>
      <c r="U191" s="19" t="str">
        <f>IF(מרקובחצי[[#This Row],[CycleNumber]]&gt;1,IF(AND(R190=1,מרקובחצי[[#This Row],[עד ועד]]&lt;29),1,IF(AND(U190=1,NOT(OR(מרקובחצי[[#This Row],[עד ועד]]&lt;J190,מרקובחצי[[#This Row],[עד ועד]]&gt;K190))),1,"")),"")</f>
        <v/>
      </c>
      <c r="V191" s="19" t="str">
        <f>IF(מרקובחצי[[#This Row],[CycleNumber]]&gt;1,IF(AND(SUM(R190:T190)=1,מרקובחצי[[#This Row],[עד ועד]]&gt;28,מרקובחצי[[#This Row],[עד ועד]]&lt;32),1,IF(OR(S190=1,AND(R190=1,מרקובחצי[[#This Row],[עד ועד]]&gt;28),AND(T190=1,מרקובחצי[[#This Row],[עד ועד]]&lt;32)),1,IF(AND(V190=1,NOT(OR(מרקובחצי[[#This Row],[עד ועד]]&lt;J190,מרקובחצי[[#This Row],[עד ועד]]&gt;K190))),1,""))),"")</f>
        <v/>
      </c>
      <c r="W191" s="19" t="str">
        <f>IF(מרקובחצי[[#This Row],[CycleNumber]]&gt;1,IF(AND(T190=1,מרקובחצי[[#This Row],[עד ועד]]&gt;31),1,IF(AND(W190=1,NOT(OR(מרקובחצי[[#This Row],[עד ועד]]&lt;J190,מרקובחצי[[#This Row],[עד ועד]]&gt;K190))),1,"")),"")</f>
        <v/>
      </c>
      <c r="X191" s="19" t="str">
        <f>IF(AND(מרקובחצי[[#This Row],[CycleNumber]]&lt;$B192,SUM(מרקובחצי[[#This Row],[11]],R192)=2),1,"")</f>
        <v/>
      </c>
      <c r="Y191" s="19" t="str">
        <f>IF(AND(מרקובחצי[[#This Row],[CycleNumber]]&lt;$B192,SUM(מרקובחצי[[#This Row],[11]],S192)=2),1,"")</f>
        <v/>
      </c>
      <c r="Z191" s="19" t="str">
        <f>IF(AND(מרקובחצי[[#This Row],[CycleNumber]]&lt;$B192,SUM(מרקובחצי[[#This Row],[13]],S192)=2),1,"")</f>
        <v/>
      </c>
      <c r="AA191" s="19" t="str">
        <f>IF(AND(מרקובחצי[[#This Row],[CycleNumber]]&lt;$B192,SUM(מרקובחצי[[#This Row],[13]],T192)=2),1,"")</f>
        <v/>
      </c>
      <c r="AB191" s="19" t="str">
        <f>IF(AND(מרקובחצי[[#This Row],[CycleNumber]]&lt;$B192,SUM(מרקובחצי[[#This Row],[21]],U192)=2),1,"")</f>
        <v/>
      </c>
      <c r="AC191" s="19" t="str">
        <f>IF(AND(מרקובחצי[[#This Row],[CycleNumber]]&lt;$B192,SUM(מרקובחצי[[#This Row],[21]],V192)=2),1,"")</f>
        <v/>
      </c>
      <c r="AD191" s="19" t="str">
        <f>IF(AND(מרקובחצי[[#This Row],[CycleNumber]]&lt;$B192,SUM(מרקובחצי[[#This Row],[23]],V192)=2),1,"")</f>
        <v/>
      </c>
      <c r="AE191" s="19" t="str">
        <f>IF(AND(מרקובחצי[[#This Row],[CycleNumber]]&lt;$B192,SUM(מרקובחצי[[#This Row],[23]],W192)=2),1,"")</f>
        <v/>
      </c>
      <c r="AF191" s="19" t="str">
        <f>IF(AND(מרקובחצי[[#This Row],[CycleNumber]]&lt;$B192,SUM(מרקובחצי[[#This Row],[31]],O192)=2),1,"")</f>
        <v/>
      </c>
      <c r="AG191" s="19" t="str">
        <f>IF(AND(מרקובחצי[[#This Row],[CycleNumber]]&lt;$B192,SUM(מרקובחצי[[#This Row],[31]],P192)=2),1,"")</f>
        <v/>
      </c>
      <c r="AH191" s="19" t="str">
        <f>IF(AND(מרקובחצי[[#This Row],[CycleNumber]]&lt;$B192,SUM(מרקובחצי[[#This Row],[31]],Q192)=2),1,"")</f>
        <v/>
      </c>
      <c r="AI191" s="19" t="str">
        <f>IF(AND(מרקובחצי[[#This Row],[CycleNumber]]&lt;$B192,SUM(U191:U192)=2),1,"")</f>
        <v/>
      </c>
      <c r="AJ191" s="19" t="str">
        <f>IF(AND(מרקובחצי[[#This Row],[CycleNumber]]&lt;$B192,SUM(מרקובחצי[[#This Row],[32]],O192)=2),1,"")</f>
        <v/>
      </c>
      <c r="AK191" s="19" t="str">
        <f>IF(AND(מרקובחצי[[#This Row],[CycleNumber]]&lt;$B192,SUM(מרקובחצי[[#This Row],[32]],P192)=2),1,"")</f>
        <v/>
      </c>
      <c r="AL191" s="19" t="str">
        <f>IF(AND(מרקובחצי[[#This Row],[CycleNumber]]&lt;$B192,SUM(מרקובחצי[[#This Row],[32]],Q192)=2),1,"")</f>
        <v/>
      </c>
      <c r="AM191" s="19" t="str">
        <f>IF(AND(מרקובחצי[[#This Row],[CycleNumber]]&lt;$B192,SUM(V191:V192)=2),1,"")</f>
        <v/>
      </c>
      <c r="AN191" s="19" t="str">
        <f>IF(AND(מרקובחצי[[#This Row],[CycleNumber]]&lt;$B192,SUM(מרקובחצי[[#This Row],[33]],O192)=2),1,"")</f>
        <v/>
      </c>
      <c r="AO191" s="19" t="str">
        <f>IF(AND(מרקובחצי[[#This Row],[CycleNumber]]&lt;$B192,SUM(מרקובחצי[[#This Row],[33]],P192)=2),1,"")</f>
        <v/>
      </c>
      <c r="AP191" s="19" t="str">
        <f>IF(AND(מרקובחצי[[#This Row],[CycleNumber]]&lt;$B192,SUM(מרקובחצי[[#This Row],[33]],Q192)=2),1,"")</f>
        <v/>
      </c>
      <c r="AQ191" s="19" t="str">
        <f>IF(AND(מרקובחצי[[#This Row],[CycleNumber]]&lt;$B192,SUM(W191:W192)=2),1,"")</f>
        <v/>
      </c>
      <c r="AR191" s="19" t="str">
        <f>IF(AND(מרקובחצי[[#This Row],[CycleNumber]]&lt;$B192,SUM(מרקובחצי[[#This Row],[12]],S192)=2),1,"")</f>
        <v/>
      </c>
      <c r="AS191" s="19" t="str">
        <f>IF(AND(מרקובחצי[[#This Row],[CycleNumber]]&lt;$B192,SUM(מרקובחצי[[#This Row],[22]],V192)=2),1,"")</f>
        <v/>
      </c>
      <c r="AT191" s="21">
        <f>SUM(מרקובחצי[[#This Row],[11]:[33]])</f>
        <v>1</v>
      </c>
    </row>
    <row r="192" spans="1:46" ht="15.6" x14ac:dyDescent="0.25">
      <c r="A192" s="19" t="s">
        <v>24</v>
      </c>
      <c r="B192" s="19">
        <v>1</v>
      </c>
      <c r="C192">
        <v>27</v>
      </c>
      <c r="D192" s="19">
        <f>מרקובחצי[[#This Row],[LengthofCycle]]+1</f>
        <v>28</v>
      </c>
      <c r="E192" t="str">
        <f>IF(IFERROR(LOOKUP(מרקובחצי[[#This Row],[ClientID]],קביעויות[הפלגה]),FALSE)=מרקובחצי[[#This Row],[ClientID]],1,"")</f>
        <v/>
      </c>
      <c r="F192" t="str">
        <f>IF(IFERROR(LOOKUP(מרקובחצי[[#This Row],[ClientID]],סוגחציקבוע[S31]),FALSE)=מרקובחצי[[#This Row],[ClientID]],1,"")</f>
        <v/>
      </c>
      <c r="G192">
        <f>IF(IFERROR(LOOKUP(מרקובחצי[[#This Row],[ClientID]],סוגחציקבוע[S32]),FALSE)=מרקובחצי[[#This Row],[ClientID]],1,"")</f>
        <v>1</v>
      </c>
      <c r="H192" t="str">
        <f>IF(IFERROR(LOOKUP(מרקובחצי[[#This Row],[ClientID]],סוגחציקבוע[S33]),FALSE)=מרקובחצי[[#This Row],[ClientID]],1,"")</f>
        <v/>
      </c>
      <c r="I192" t="str">
        <f>IF(IFERROR(LOOKUP(מרקובחצי[[#This Row],[ClientID]],סוגחציקבוע[S32&amp;33]),FALSE)=מרקובחצי[[#This Row],[ClientID]],1,"")</f>
        <v/>
      </c>
      <c r="J192" s="19">
        <f>IF(SUM(מרקובחצי[[#This Row],[11]:[13]])=1,מרקובחצי[[#This Row],[עד ועד]],IF(SUM(R191:T192)=1,IF(מרקובחצי[[#This Row],[עד ועד]]&lt;J191,מרקובחצי[[#This Row],[עד ועד]],J191),J191))</f>
        <v>28</v>
      </c>
      <c r="K192" s="19">
        <f>IF(SUM(מרקובחצי[[#This Row],[11]:[13]])=1,מרקובחצי[[#This Row],[עד ועד]],IF(SUM(R191:T192)=1,IF(מרקובחצי[[#This Row],[עד ועד]]&gt;K191,מרקובחצי[[#This Row],[עד ועד]],K191),K191))</f>
        <v>28</v>
      </c>
      <c r="L192" s="19" t="str">
        <f>IF(AND(SUM(מרקובחצי[[#This Row],[31]:[33]])=1,SUM(U191:W191)=0),מרקובחצי[[#This Row],[מקס]]-מרקובחצי[[#This Row],[מינ]],"")</f>
        <v/>
      </c>
      <c r="M19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92" s="19" t="str">
        <f t="shared" si="2"/>
        <v>S11</v>
      </c>
      <c r="O192" s="19">
        <f>IF(מרקובחצי[[#This Row],[קבעה הפלגה?]]=1,"",IF(AND(מרקובחצי[[#This Row],[עד ועד]]&lt;29,OR(מרקובחצי[[#This Row],[CycleNumber]]=1,AND(U191=1,OR(מרקובחצי[[#This Row],[עד ועד]]&lt;J191,מרקובחצי[[#This Row],[עד ועד]]&gt;K191)),AND(V191=1,מרקובחצי[[#This Row],[עד ועד]]&lt;J191),W191=1)),1,""))</f>
        <v>1</v>
      </c>
      <c r="P192" s="19" t="str">
        <f>IF(מרקובחצי[[#This Row],[קבעה הפלגה?]]=1,"",IF(AND(מרקובחצי[[#This Row],[עד ועד]]&gt;28,מרקובחצי[[#This Row],[עד ועד]]&lt;32,OR(מרקובחצי[[#This Row],[CycleNumber]]=1,AND(U191=1),AND(V191=1,OR(מרקובחצי[[#This Row],[עד ועד]]&lt;J191,מרקובחצי[[#This Row],[עד ועד]]&gt;K191)),W191=1)),1,""))</f>
        <v/>
      </c>
      <c r="Q192" s="19" t="str">
        <f>IF(מרקובחצי[[#This Row],[קבעה הפלגה?]]=1,"",IF(AND(מרקובחצי[[#This Row],[עד ועד]]&gt;31,OR(מרקובחצי[[#This Row],[CycleNumber]]=1,AND(U191=1),AND(V191=1,מרקובחצי[[#This Row],[עד ועד]]&gt;K191),AND(W191=1,OR(מרקובחצי[[#This Row],[עד ועד]]&gt;K191,מרקובחצי[[#This Row],[עד ועד]]&lt;J191)))),1,""))</f>
        <v/>
      </c>
      <c r="R192" s="19" t="str">
        <f>IF(מרקובחצי[[#This Row],[CycleNumber]]&gt;1,IF(AND(O191=1,מרקובחצי[[#This Row],[עד ועד]]&lt;29),1,""),"")</f>
        <v/>
      </c>
      <c r="S192" s="19" t="str">
        <f>IF(מרקובחצי[[#This Row],[CycleNumber]]&gt;1,IF(OR(AND(O191=1,מרקובחצי[[#This Row],[עד ועד]]&gt;28),AND(P191=1),AND(Q191=1,מרקובחצי[[#This Row],[עד ועד]]&lt;32)),1,""),"")</f>
        <v/>
      </c>
      <c r="T192" s="19" t="str">
        <f>IF(מרקובחצי[[#This Row],[CycleNumber]]&gt;1,IF(AND(Q191=1,מרקובחצי[[#This Row],[עד ועד]]&gt;31),1,""),"")</f>
        <v/>
      </c>
      <c r="U192" s="19" t="str">
        <f>IF(מרקובחצי[[#This Row],[CycleNumber]]&gt;1,IF(AND(R191=1,מרקובחצי[[#This Row],[עד ועד]]&lt;29),1,IF(AND(U191=1,NOT(OR(מרקובחצי[[#This Row],[עד ועד]]&lt;J191,מרקובחצי[[#This Row],[עד ועד]]&gt;K191))),1,"")),"")</f>
        <v/>
      </c>
      <c r="V192" s="19" t="str">
        <f>IF(מרקובחצי[[#This Row],[CycleNumber]]&gt;1,IF(AND(SUM(R191:T191)=1,מרקובחצי[[#This Row],[עד ועד]]&gt;28,מרקובחצי[[#This Row],[עד ועד]]&lt;32),1,IF(OR(S191=1,AND(R191=1,מרקובחצי[[#This Row],[עד ועד]]&gt;28),AND(T191=1,מרקובחצי[[#This Row],[עד ועד]]&lt;32)),1,IF(AND(V191=1,NOT(OR(מרקובחצי[[#This Row],[עד ועד]]&lt;J191,מרקובחצי[[#This Row],[עד ועד]]&gt;K191))),1,""))),"")</f>
        <v/>
      </c>
      <c r="W192" s="19" t="str">
        <f>IF(מרקובחצי[[#This Row],[CycleNumber]]&gt;1,IF(AND(T191=1,מרקובחצי[[#This Row],[עד ועד]]&gt;31),1,IF(AND(W191=1,NOT(OR(מרקובחצי[[#This Row],[עד ועד]]&lt;J191,מרקובחצי[[#This Row],[עד ועד]]&gt;K191))),1,"")),"")</f>
        <v/>
      </c>
      <c r="X192" s="19" t="str">
        <f>IF(AND(מרקובחצי[[#This Row],[CycleNumber]]&lt;$B193,SUM(מרקובחצי[[#This Row],[11]],R193)=2),1,"")</f>
        <v/>
      </c>
      <c r="Y192" s="19">
        <f>IF(AND(מרקובחצי[[#This Row],[CycleNumber]]&lt;$B193,SUM(מרקובחצי[[#This Row],[11]],S193)=2),1,"")</f>
        <v>1</v>
      </c>
      <c r="Z192" s="19" t="str">
        <f>IF(AND(מרקובחצי[[#This Row],[CycleNumber]]&lt;$B193,SUM(מרקובחצי[[#This Row],[13]],S193)=2),1,"")</f>
        <v/>
      </c>
      <c r="AA192" s="19" t="str">
        <f>IF(AND(מרקובחצי[[#This Row],[CycleNumber]]&lt;$B193,SUM(מרקובחצי[[#This Row],[13]],T193)=2),1,"")</f>
        <v/>
      </c>
      <c r="AB192" s="19" t="str">
        <f>IF(AND(מרקובחצי[[#This Row],[CycleNumber]]&lt;$B193,SUM(מרקובחצי[[#This Row],[21]],U193)=2),1,"")</f>
        <v/>
      </c>
      <c r="AC192" s="19" t="str">
        <f>IF(AND(מרקובחצי[[#This Row],[CycleNumber]]&lt;$B193,SUM(מרקובחצי[[#This Row],[21]],V193)=2),1,"")</f>
        <v/>
      </c>
      <c r="AD192" s="19" t="str">
        <f>IF(AND(מרקובחצי[[#This Row],[CycleNumber]]&lt;$B193,SUM(מרקובחצי[[#This Row],[23]],V193)=2),1,"")</f>
        <v/>
      </c>
      <c r="AE192" s="19" t="str">
        <f>IF(AND(מרקובחצי[[#This Row],[CycleNumber]]&lt;$B193,SUM(מרקובחצי[[#This Row],[23]],W193)=2),1,"")</f>
        <v/>
      </c>
      <c r="AF192" s="19" t="str">
        <f>IF(AND(מרקובחצי[[#This Row],[CycleNumber]]&lt;$B193,SUM(מרקובחצי[[#This Row],[31]],O193)=2),1,"")</f>
        <v/>
      </c>
      <c r="AG192" s="19" t="str">
        <f>IF(AND(מרקובחצי[[#This Row],[CycleNumber]]&lt;$B193,SUM(מרקובחצי[[#This Row],[31]],P193)=2),1,"")</f>
        <v/>
      </c>
      <c r="AH192" s="19" t="str">
        <f>IF(AND(מרקובחצי[[#This Row],[CycleNumber]]&lt;$B193,SUM(מרקובחצי[[#This Row],[31]],Q193)=2),1,"")</f>
        <v/>
      </c>
      <c r="AI192" s="19" t="str">
        <f>IF(AND(מרקובחצי[[#This Row],[CycleNumber]]&lt;$B193,SUM(U192:U193)=2),1,"")</f>
        <v/>
      </c>
      <c r="AJ192" s="19" t="str">
        <f>IF(AND(מרקובחצי[[#This Row],[CycleNumber]]&lt;$B193,SUM(מרקובחצי[[#This Row],[32]],O193)=2),1,"")</f>
        <v/>
      </c>
      <c r="AK192" s="19" t="str">
        <f>IF(AND(מרקובחצי[[#This Row],[CycleNumber]]&lt;$B193,SUM(מרקובחצי[[#This Row],[32]],P193)=2),1,"")</f>
        <v/>
      </c>
      <c r="AL192" s="19" t="str">
        <f>IF(AND(מרקובחצי[[#This Row],[CycleNumber]]&lt;$B193,SUM(מרקובחצי[[#This Row],[32]],Q193)=2),1,"")</f>
        <v/>
      </c>
      <c r="AM192" s="19" t="str">
        <f>IF(AND(מרקובחצי[[#This Row],[CycleNumber]]&lt;$B193,SUM(V192:V193)=2),1,"")</f>
        <v/>
      </c>
      <c r="AN192" s="19" t="str">
        <f>IF(AND(מרקובחצי[[#This Row],[CycleNumber]]&lt;$B193,SUM(מרקובחצי[[#This Row],[33]],O193)=2),1,"")</f>
        <v/>
      </c>
      <c r="AO192" s="19" t="str">
        <f>IF(AND(מרקובחצי[[#This Row],[CycleNumber]]&lt;$B193,SUM(מרקובחצי[[#This Row],[33]],P193)=2),1,"")</f>
        <v/>
      </c>
      <c r="AP192" s="19" t="str">
        <f>IF(AND(מרקובחצי[[#This Row],[CycleNumber]]&lt;$B193,SUM(מרקובחצי[[#This Row],[33]],Q193)=2),1,"")</f>
        <v/>
      </c>
      <c r="AQ192" s="19" t="str">
        <f>IF(AND(מרקובחצי[[#This Row],[CycleNumber]]&lt;$B193,SUM(W192:W193)=2),1,"")</f>
        <v/>
      </c>
      <c r="AR192" s="19" t="str">
        <f>IF(AND(מרקובחצי[[#This Row],[CycleNumber]]&lt;$B193,SUM(מרקובחצי[[#This Row],[12]],S193)=2),1,"")</f>
        <v/>
      </c>
      <c r="AS192" s="19" t="str">
        <f>IF(AND(מרקובחצי[[#This Row],[CycleNumber]]&lt;$B193,SUM(מרקובחצי[[#This Row],[22]],V193)=2),1,"")</f>
        <v/>
      </c>
      <c r="AT192" s="21">
        <f>SUM(מרקובחצי[[#This Row],[11]:[33]])</f>
        <v>1</v>
      </c>
    </row>
    <row r="193" spans="1:46" ht="15.6" x14ac:dyDescent="0.25">
      <c r="A193" s="19" t="s">
        <v>24</v>
      </c>
      <c r="B193" s="19">
        <v>2</v>
      </c>
      <c r="C193">
        <v>30</v>
      </c>
      <c r="D193" s="19">
        <f>מרקובחצי[[#This Row],[LengthofCycle]]+1</f>
        <v>31</v>
      </c>
      <c r="E193" t="str">
        <f>IF(IFERROR(LOOKUP(מרקובחצי[[#This Row],[ClientID]],קביעויות[הפלגה]),FALSE)=מרקובחצי[[#This Row],[ClientID]],1,"")</f>
        <v/>
      </c>
      <c r="F193" t="str">
        <f>IF(IFERROR(LOOKUP(מרקובחצי[[#This Row],[ClientID]],סוגחציקבוע[S31]),FALSE)=מרקובחצי[[#This Row],[ClientID]],1,"")</f>
        <v/>
      </c>
      <c r="G193">
        <f>IF(IFERROR(LOOKUP(מרקובחצי[[#This Row],[ClientID]],סוגחציקבוע[S32]),FALSE)=מרקובחצי[[#This Row],[ClientID]],1,"")</f>
        <v>1</v>
      </c>
      <c r="H193" t="str">
        <f>IF(IFERROR(LOOKUP(מרקובחצי[[#This Row],[ClientID]],סוגחציקבוע[S33]),FALSE)=מרקובחצי[[#This Row],[ClientID]],1,"")</f>
        <v/>
      </c>
      <c r="I193" t="str">
        <f>IF(IFERROR(LOOKUP(מרקובחצי[[#This Row],[ClientID]],סוגחציקבוע[S32&amp;33]),FALSE)=מרקובחצי[[#This Row],[ClientID]],1,"")</f>
        <v/>
      </c>
      <c r="J193" s="19">
        <f>IF(SUM(מרקובחצי[[#This Row],[11]:[13]])=1,מרקובחצי[[#This Row],[עד ועד]],IF(SUM(R192:T193)=1,IF(מרקובחצי[[#This Row],[עד ועד]]&lt;J192,מרקובחצי[[#This Row],[עד ועד]],J192),J192))</f>
        <v>28</v>
      </c>
      <c r="K193" s="19">
        <f>IF(SUM(מרקובחצי[[#This Row],[11]:[13]])=1,מרקובחצי[[#This Row],[עד ועד]],IF(SUM(R192:T193)=1,IF(מרקובחצי[[#This Row],[עד ועד]]&gt;K192,מרקובחצי[[#This Row],[עד ועד]],K192),K192))</f>
        <v>31</v>
      </c>
      <c r="L193" s="19" t="str">
        <f>IF(AND(SUM(מרקובחצי[[#This Row],[31]:[33]])=1,SUM(U192:W192)=0),מרקובחצי[[#This Row],[מקס]]-מרקובחצי[[#This Row],[מינ]],"")</f>
        <v/>
      </c>
      <c r="M19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93" s="19" t="str">
        <f t="shared" si="2"/>
        <v>S11</v>
      </c>
      <c r="O193" s="19" t="str">
        <f>IF(מרקובחצי[[#This Row],[קבעה הפלגה?]]=1,"",IF(AND(מרקובחצי[[#This Row],[עד ועד]]&lt;29,OR(מרקובחצי[[#This Row],[CycleNumber]]=1,AND(U192=1,OR(מרקובחצי[[#This Row],[עד ועד]]&lt;J192,מרקובחצי[[#This Row],[עד ועד]]&gt;K192)),AND(V192=1,מרקובחצי[[#This Row],[עד ועד]]&lt;J192),W192=1)),1,""))</f>
        <v/>
      </c>
      <c r="P193" s="19" t="str">
        <f>IF(מרקובחצי[[#This Row],[קבעה הפלגה?]]=1,"",IF(AND(מרקובחצי[[#This Row],[עד ועד]]&gt;28,מרקובחצי[[#This Row],[עד ועד]]&lt;32,OR(מרקובחצי[[#This Row],[CycleNumber]]=1,AND(U192=1),AND(V192=1,OR(מרקובחצי[[#This Row],[עד ועד]]&lt;J192,מרקובחצי[[#This Row],[עד ועד]]&gt;K192)),W192=1)),1,""))</f>
        <v/>
      </c>
      <c r="Q193" s="19" t="str">
        <f>IF(מרקובחצי[[#This Row],[קבעה הפלגה?]]=1,"",IF(AND(מרקובחצי[[#This Row],[עד ועד]]&gt;31,OR(מרקובחצי[[#This Row],[CycleNumber]]=1,AND(U192=1),AND(V192=1,מרקובחצי[[#This Row],[עד ועד]]&gt;K192),AND(W192=1,OR(מרקובחצי[[#This Row],[עד ועד]]&gt;K192,מרקובחצי[[#This Row],[עד ועד]]&lt;J192)))),1,""))</f>
        <v/>
      </c>
      <c r="R193" s="19" t="str">
        <f>IF(מרקובחצי[[#This Row],[CycleNumber]]&gt;1,IF(AND(O192=1,מרקובחצי[[#This Row],[עד ועד]]&lt;29),1,""),"")</f>
        <v/>
      </c>
      <c r="S193" s="19">
        <f>IF(מרקובחצי[[#This Row],[CycleNumber]]&gt;1,IF(OR(AND(O192=1,מרקובחצי[[#This Row],[עד ועד]]&gt;28),AND(P192=1),AND(Q192=1,מרקובחצי[[#This Row],[עד ועד]]&lt;32)),1,""),"")</f>
        <v>1</v>
      </c>
      <c r="T193" s="19" t="str">
        <f>IF(מרקובחצי[[#This Row],[CycleNumber]]&gt;1,IF(AND(Q192=1,מרקובחצי[[#This Row],[עד ועד]]&gt;31),1,""),"")</f>
        <v/>
      </c>
      <c r="U193" s="19" t="str">
        <f>IF(מרקובחצי[[#This Row],[CycleNumber]]&gt;1,IF(AND(R192=1,מרקובחצי[[#This Row],[עד ועד]]&lt;29),1,IF(AND(U192=1,NOT(OR(מרקובחצי[[#This Row],[עד ועד]]&lt;J192,מרקובחצי[[#This Row],[עד ועד]]&gt;K192))),1,"")),"")</f>
        <v/>
      </c>
      <c r="V193" s="19" t="str">
        <f>IF(מרקובחצי[[#This Row],[CycleNumber]]&gt;1,IF(AND(SUM(R192:T192)=1,מרקובחצי[[#This Row],[עד ועד]]&gt;28,מרקובחצי[[#This Row],[עד ועד]]&lt;32),1,IF(OR(S192=1,AND(R192=1,מרקובחצי[[#This Row],[עד ועד]]&gt;28),AND(T192=1,מרקובחצי[[#This Row],[עד ועד]]&lt;32)),1,IF(AND(V192=1,NOT(OR(מרקובחצי[[#This Row],[עד ועד]]&lt;J192,מרקובחצי[[#This Row],[עד ועד]]&gt;K192))),1,""))),"")</f>
        <v/>
      </c>
      <c r="W193" s="19" t="str">
        <f>IF(מרקובחצי[[#This Row],[CycleNumber]]&gt;1,IF(AND(T192=1,מרקובחצי[[#This Row],[עד ועד]]&gt;31),1,IF(AND(W192=1,NOT(OR(מרקובחצי[[#This Row],[עד ועד]]&lt;J192,מרקובחצי[[#This Row],[עד ועד]]&gt;K192))),1,"")),"")</f>
        <v/>
      </c>
      <c r="X193" s="19" t="str">
        <f>IF(AND(מרקובחצי[[#This Row],[CycleNumber]]&lt;$B194,SUM(מרקובחצי[[#This Row],[11]],R194)=2),1,"")</f>
        <v/>
      </c>
      <c r="Y193" s="19" t="str">
        <f>IF(AND(מרקובחצי[[#This Row],[CycleNumber]]&lt;$B194,SUM(מרקובחצי[[#This Row],[11]],S194)=2),1,"")</f>
        <v/>
      </c>
      <c r="Z193" s="19" t="str">
        <f>IF(AND(מרקובחצי[[#This Row],[CycleNumber]]&lt;$B194,SUM(מרקובחצי[[#This Row],[13]],S194)=2),1,"")</f>
        <v/>
      </c>
      <c r="AA193" s="19" t="str">
        <f>IF(AND(מרקובחצי[[#This Row],[CycleNumber]]&lt;$B194,SUM(מרקובחצי[[#This Row],[13]],T194)=2),1,"")</f>
        <v/>
      </c>
      <c r="AB193" s="19" t="str">
        <f>IF(AND(מרקובחצי[[#This Row],[CycleNumber]]&lt;$B194,SUM(מרקובחצי[[#This Row],[21]],U194)=2),1,"")</f>
        <v/>
      </c>
      <c r="AC193" s="19" t="str">
        <f>IF(AND(מרקובחצי[[#This Row],[CycleNumber]]&lt;$B194,SUM(מרקובחצי[[#This Row],[21]],V194)=2),1,"")</f>
        <v/>
      </c>
      <c r="AD193" s="19" t="str">
        <f>IF(AND(מרקובחצי[[#This Row],[CycleNumber]]&lt;$B194,SUM(מרקובחצי[[#This Row],[23]],V194)=2),1,"")</f>
        <v/>
      </c>
      <c r="AE193" s="19" t="str">
        <f>IF(AND(מרקובחצי[[#This Row],[CycleNumber]]&lt;$B194,SUM(מרקובחצי[[#This Row],[23]],W194)=2),1,"")</f>
        <v/>
      </c>
      <c r="AF193" s="19" t="str">
        <f>IF(AND(מרקובחצי[[#This Row],[CycleNumber]]&lt;$B194,SUM(מרקובחצי[[#This Row],[31]],O194)=2),1,"")</f>
        <v/>
      </c>
      <c r="AG193" s="19" t="str">
        <f>IF(AND(מרקובחצי[[#This Row],[CycleNumber]]&lt;$B194,SUM(מרקובחצי[[#This Row],[31]],P194)=2),1,"")</f>
        <v/>
      </c>
      <c r="AH193" s="19" t="str">
        <f>IF(AND(מרקובחצי[[#This Row],[CycleNumber]]&lt;$B194,SUM(מרקובחצי[[#This Row],[31]],Q194)=2),1,"")</f>
        <v/>
      </c>
      <c r="AI193" s="19" t="str">
        <f>IF(AND(מרקובחצי[[#This Row],[CycleNumber]]&lt;$B194,SUM(U193:U194)=2),1,"")</f>
        <v/>
      </c>
      <c r="AJ193" s="19" t="str">
        <f>IF(AND(מרקובחצי[[#This Row],[CycleNumber]]&lt;$B194,SUM(מרקובחצי[[#This Row],[32]],O194)=2),1,"")</f>
        <v/>
      </c>
      <c r="AK193" s="19" t="str">
        <f>IF(AND(מרקובחצי[[#This Row],[CycleNumber]]&lt;$B194,SUM(מרקובחצי[[#This Row],[32]],P194)=2),1,"")</f>
        <v/>
      </c>
      <c r="AL193" s="19" t="str">
        <f>IF(AND(מרקובחצי[[#This Row],[CycleNumber]]&lt;$B194,SUM(מרקובחצי[[#This Row],[32]],Q194)=2),1,"")</f>
        <v/>
      </c>
      <c r="AM193" s="19" t="str">
        <f>IF(AND(מרקובחצי[[#This Row],[CycleNumber]]&lt;$B194,SUM(V193:V194)=2),1,"")</f>
        <v/>
      </c>
      <c r="AN193" s="19" t="str">
        <f>IF(AND(מרקובחצי[[#This Row],[CycleNumber]]&lt;$B194,SUM(מרקובחצי[[#This Row],[33]],O194)=2),1,"")</f>
        <v/>
      </c>
      <c r="AO193" s="19" t="str">
        <f>IF(AND(מרקובחצי[[#This Row],[CycleNumber]]&lt;$B194,SUM(מרקובחצי[[#This Row],[33]],P194)=2),1,"")</f>
        <v/>
      </c>
      <c r="AP193" s="19" t="str">
        <f>IF(AND(מרקובחצי[[#This Row],[CycleNumber]]&lt;$B194,SUM(מרקובחצי[[#This Row],[33]],Q194)=2),1,"")</f>
        <v/>
      </c>
      <c r="AQ193" s="19" t="str">
        <f>IF(AND(מרקובחצי[[#This Row],[CycleNumber]]&lt;$B194,SUM(W193:W194)=2),1,"")</f>
        <v/>
      </c>
      <c r="AR193" s="19" t="str">
        <f>IF(AND(מרקובחצי[[#This Row],[CycleNumber]]&lt;$B194,SUM(מרקובחצי[[#This Row],[12]],S194)=2),1,"")</f>
        <v/>
      </c>
      <c r="AS193" s="19">
        <f>IF(AND(מרקובחצי[[#This Row],[CycleNumber]]&lt;$B194,SUM(מרקובחצי[[#This Row],[22]],V194)=2),1,"")</f>
        <v>1</v>
      </c>
      <c r="AT193" s="21">
        <f>SUM(מרקובחצי[[#This Row],[11]:[33]])</f>
        <v>1</v>
      </c>
    </row>
    <row r="194" spans="1:46" ht="15.6" x14ac:dyDescent="0.25">
      <c r="A194" s="19" t="s">
        <v>24</v>
      </c>
      <c r="B194" s="19">
        <v>3</v>
      </c>
      <c r="C194">
        <v>32</v>
      </c>
      <c r="D194" s="19">
        <f>מרקובחצי[[#This Row],[LengthofCycle]]+1</f>
        <v>33</v>
      </c>
      <c r="E194" t="str">
        <f>IF(IFERROR(LOOKUP(מרקובחצי[[#This Row],[ClientID]],קביעויות[הפלגה]),FALSE)=מרקובחצי[[#This Row],[ClientID]],1,"")</f>
        <v/>
      </c>
      <c r="F194" t="str">
        <f>IF(IFERROR(LOOKUP(מרקובחצי[[#This Row],[ClientID]],סוגחציקבוע[S31]),FALSE)=מרקובחצי[[#This Row],[ClientID]],1,"")</f>
        <v/>
      </c>
      <c r="G194">
        <f>IF(IFERROR(LOOKUP(מרקובחצי[[#This Row],[ClientID]],סוגחציקבוע[S32]),FALSE)=מרקובחצי[[#This Row],[ClientID]],1,"")</f>
        <v>1</v>
      </c>
      <c r="H194" t="str">
        <f>IF(IFERROR(LOOKUP(מרקובחצי[[#This Row],[ClientID]],סוגחציקבוע[S33]),FALSE)=מרקובחצי[[#This Row],[ClientID]],1,"")</f>
        <v/>
      </c>
      <c r="I194" t="str">
        <f>IF(IFERROR(LOOKUP(מרקובחצי[[#This Row],[ClientID]],סוגחציקבוע[S32&amp;33]),FALSE)=מרקובחצי[[#This Row],[ClientID]],1,"")</f>
        <v/>
      </c>
      <c r="J194" s="19">
        <f>IF(SUM(מרקובחצי[[#This Row],[11]:[13]])=1,מרקובחצי[[#This Row],[עד ועד]],IF(SUM(R193:T194)=1,IF(מרקובחצי[[#This Row],[עד ועד]]&lt;J193,מרקובחצי[[#This Row],[עד ועד]],J193),J193))</f>
        <v>28</v>
      </c>
      <c r="K194" s="19">
        <f>IF(SUM(מרקובחצי[[#This Row],[11]:[13]])=1,מרקובחצי[[#This Row],[עד ועד]],IF(SUM(R193:T194)=1,IF(מרקובחצי[[#This Row],[עד ועד]]&gt;K193,מרקובחצי[[#This Row],[עד ועד]],K193),K193))</f>
        <v>33</v>
      </c>
      <c r="L194" s="19">
        <f>IF(AND(SUM(מרקובחצי[[#This Row],[31]:[33]])=1,SUM(U193:W193)=0),מרקובחצי[[#This Row],[מקס]]-מרקובחצי[[#This Row],[מינ]],"")</f>
        <v>5</v>
      </c>
      <c r="M19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94" s="19" t="str">
        <f t="shared" ref="N194:N257" si="3">IF(ROW()&gt;2,M193,"")</f>
        <v>S22</v>
      </c>
      <c r="O194" s="19" t="str">
        <f>IF(מרקובחצי[[#This Row],[קבעה הפלגה?]]=1,"",IF(AND(מרקובחצי[[#This Row],[עד ועד]]&lt;29,OR(מרקובחצי[[#This Row],[CycleNumber]]=1,AND(U193=1,OR(מרקובחצי[[#This Row],[עד ועד]]&lt;J193,מרקובחצי[[#This Row],[עד ועד]]&gt;K193)),AND(V193=1,מרקובחצי[[#This Row],[עד ועד]]&lt;J193),W193=1)),1,""))</f>
        <v/>
      </c>
      <c r="P194" s="19" t="str">
        <f>IF(מרקובחצי[[#This Row],[קבעה הפלגה?]]=1,"",IF(AND(מרקובחצי[[#This Row],[עד ועד]]&gt;28,מרקובחצי[[#This Row],[עד ועד]]&lt;32,OR(מרקובחצי[[#This Row],[CycleNumber]]=1,AND(U193=1),AND(V193=1,OR(מרקובחצי[[#This Row],[עד ועד]]&lt;J193,מרקובחצי[[#This Row],[עד ועד]]&gt;K193)),W193=1)),1,""))</f>
        <v/>
      </c>
      <c r="Q194" s="19" t="str">
        <f>IF(מרקובחצי[[#This Row],[קבעה הפלגה?]]=1,"",IF(AND(מרקובחצי[[#This Row],[עד ועד]]&gt;31,OR(מרקובחצי[[#This Row],[CycleNumber]]=1,AND(U193=1),AND(V193=1,מרקובחצי[[#This Row],[עד ועד]]&gt;K193),AND(W193=1,OR(מרקובחצי[[#This Row],[עד ועד]]&gt;K193,מרקובחצי[[#This Row],[עד ועד]]&lt;J193)))),1,""))</f>
        <v/>
      </c>
      <c r="R194" s="19" t="str">
        <f>IF(מרקובחצי[[#This Row],[CycleNumber]]&gt;1,IF(AND(O193=1,מרקובחצי[[#This Row],[עד ועד]]&lt;29),1,""),"")</f>
        <v/>
      </c>
      <c r="S194" s="19" t="str">
        <f>IF(מרקובחצי[[#This Row],[CycleNumber]]&gt;1,IF(OR(AND(O193=1,מרקובחצי[[#This Row],[עד ועד]]&gt;28),AND(P193=1),AND(Q193=1,מרקובחצי[[#This Row],[עד ועד]]&lt;32)),1,""),"")</f>
        <v/>
      </c>
      <c r="T194" s="19" t="str">
        <f>IF(מרקובחצי[[#This Row],[CycleNumber]]&gt;1,IF(AND(Q193=1,מרקובחצי[[#This Row],[עד ועד]]&gt;31),1,""),"")</f>
        <v/>
      </c>
      <c r="U194" s="19" t="str">
        <f>IF(מרקובחצי[[#This Row],[CycleNumber]]&gt;1,IF(AND(R193=1,מרקובחצי[[#This Row],[עד ועד]]&lt;29),1,IF(AND(U193=1,NOT(OR(מרקובחצי[[#This Row],[עד ועד]]&lt;J193,מרקובחצי[[#This Row],[עד ועד]]&gt;K193))),1,"")),"")</f>
        <v/>
      </c>
      <c r="V194" s="19">
        <f>IF(מרקובחצי[[#This Row],[CycleNumber]]&gt;1,IF(AND(SUM(R193:T193)=1,מרקובחצי[[#This Row],[עד ועד]]&gt;28,מרקובחצי[[#This Row],[עד ועד]]&lt;32),1,IF(OR(S193=1,AND(R193=1,מרקובחצי[[#This Row],[עד ועד]]&gt;28),AND(T193=1,מרקובחצי[[#This Row],[עד ועד]]&lt;32)),1,IF(AND(V193=1,NOT(OR(מרקובחצי[[#This Row],[עד ועד]]&lt;J193,מרקובחצי[[#This Row],[עד ועד]]&gt;K193))),1,""))),"")</f>
        <v>1</v>
      </c>
      <c r="W194" s="19" t="str">
        <f>IF(מרקובחצי[[#This Row],[CycleNumber]]&gt;1,IF(AND(T193=1,מרקובחצי[[#This Row],[עד ועד]]&gt;31),1,IF(AND(W193=1,NOT(OR(מרקובחצי[[#This Row],[עד ועד]]&lt;J193,מרקובחצי[[#This Row],[עד ועד]]&gt;K193))),1,"")),"")</f>
        <v/>
      </c>
      <c r="X194" s="19" t="str">
        <f>IF(AND(מרקובחצי[[#This Row],[CycleNumber]]&lt;$B195,SUM(מרקובחצי[[#This Row],[11]],R195)=2),1,"")</f>
        <v/>
      </c>
      <c r="Y194" s="19" t="str">
        <f>IF(AND(מרקובחצי[[#This Row],[CycleNumber]]&lt;$B195,SUM(מרקובחצי[[#This Row],[11]],S195)=2),1,"")</f>
        <v/>
      </c>
      <c r="Z194" s="19" t="str">
        <f>IF(AND(מרקובחצי[[#This Row],[CycleNumber]]&lt;$B195,SUM(מרקובחצי[[#This Row],[13]],S195)=2),1,"")</f>
        <v/>
      </c>
      <c r="AA194" s="19" t="str">
        <f>IF(AND(מרקובחצי[[#This Row],[CycleNumber]]&lt;$B195,SUM(מרקובחצי[[#This Row],[13]],T195)=2),1,"")</f>
        <v/>
      </c>
      <c r="AB194" s="19" t="str">
        <f>IF(AND(מרקובחצי[[#This Row],[CycleNumber]]&lt;$B195,SUM(מרקובחצי[[#This Row],[21]],U195)=2),1,"")</f>
        <v/>
      </c>
      <c r="AC194" s="19" t="str">
        <f>IF(AND(מרקובחצי[[#This Row],[CycleNumber]]&lt;$B195,SUM(מרקובחצי[[#This Row],[21]],V195)=2),1,"")</f>
        <v/>
      </c>
      <c r="AD194" s="19" t="str">
        <f>IF(AND(מרקובחצי[[#This Row],[CycleNumber]]&lt;$B195,SUM(מרקובחצי[[#This Row],[23]],V195)=2),1,"")</f>
        <v/>
      </c>
      <c r="AE194" s="19" t="str">
        <f>IF(AND(מרקובחצי[[#This Row],[CycleNumber]]&lt;$B195,SUM(מרקובחצי[[#This Row],[23]],W195)=2),1,"")</f>
        <v/>
      </c>
      <c r="AF194" s="19" t="str">
        <f>IF(AND(מרקובחצי[[#This Row],[CycleNumber]]&lt;$B195,SUM(מרקובחצי[[#This Row],[31]],O195)=2),1,"")</f>
        <v/>
      </c>
      <c r="AG194" s="19" t="str">
        <f>IF(AND(מרקובחצי[[#This Row],[CycleNumber]]&lt;$B195,SUM(מרקובחצי[[#This Row],[31]],P195)=2),1,"")</f>
        <v/>
      </c>
      <c r="AH194" s="19" t="str">
        <f>IF(AND(מרקובחצי[[#This Row],[CycleNumber]]&lt;$B195,SUM(מרקובחצי[[#This Row],[31]],Q195)=2),1,"")</f>
        <v/>
      </c>
      <c r="AI194" s="19" t="str">
        <f>IF(AND(מרקובחצי[[#This Row],[CycleNumber]]&lt;$B195,SUM(U194:U195)=2),1,"")</f>
        <v/>
      </c>
      <c r="AJ194" s="19" t="str">
        <f>IF(AND(מרקובחצי[[#This Row],[CycleNumber]]&lt;$B195,SUM(מרקובחצי[[#This Row],[32]],O195)=2),1,"")</f>
        <v/>
      </c>
      <c r="AK194" s="19" t="str">
        <f>IF(AND(מרקובחצי[[#This Row],[CycleNumber]]&lt;$B195,SUM(מרקובחצי[[#This Row],[32]],P195)=2),1,"")</f>
        <v/>
      </c>
      <c r="AL194" s="19" t="str">
        <f>IF(AND(מרקובחצי[[#This Row],[CycleNumber]]&lt;$B195,SUM(מרקובחצי[[#This Row],[32]],Q195)=2),1,"")</f>
        <v/>
      </c>
      <c r="AM194" s="19">
        <f>IF(AND(מרקובחצי[[#This Row],[CycleNumber]]&lt;$B195,SUM(V194:V195)=2),1,"")</f>
        <v>1</v>
      </c>
      <c r="AN194" s="19" t="str">
        <f>IF(AND(מרקובחצי[[#This Row],[CycleNumber]]&lt;$B195,SUM(מרקובחצי[[#This Row],[33]],O195)=2),1,"")</f>
        <v/>
      </c>
      <c r="AO194" s="19" t="str">
        <f>IF(AND(מרקובחצי[[#This Row],[CycleNumber]]&lt;$B195,SUM(מרקובחצי[[#This Row],[33]],P195)=2),1,"")</f>
        <v/>
      </c>
      <c r="AP194" s="19" t="str">
        <f>IF(AND(מרקובחצי[[#This Row],[CycleNumber]]&lt;$B195,SUM(מרקובחצי[[#This Row],[33]],Q195)=2),1,"")</f>
        <v/>
      </c>
      <c r="AQ194" s="19" t="str">
        <f>IF(AND(מרקובחצי[[#This Row],[CycleNumber]]&lt;$B195,SUM(W194:W195)=2),1,"")</f>
        <v/>
      </c>
      <c r="AR194" s="19" t="str">
        <f>IF(AND(מרקובחצי[[#This Row],[CycleNumber]]&lt;$B195,SUM(מרקובחצי[[#This Row],[12]],S195)=2),1,"")</f>
        <v/>
      </c>
      <c r="AS194" s="19" t="str">
        <f>IF(AND(מרקובחצי[[#This Row],[CycleNumber]]&lt;$B195,SUM(מרקובחצי[[#This Row],[22]],V195)=2),1,"")</f>
        <v/>
      </c>
      <c r="AT194" s="21">
        <f>SUM(מרקובחצי[[#This Row],[11]:[33]])</f>
        <v>1</v>
      </c>
    </row>
    <row r="195" spans="1:46" ht="15.6" x14ac:dyDescent="0.25">
      <c r="A195" s="19" t="s">
        <v>24</v>
      </c>
      <c r="B195" s="19">
        <v>4</v>
      </c>
      <c r="C195">
        <v>28</v>
      </c>
      <c r="D195" s="19">
        <f>מרקובחצי[[#This Row],[LengthofCycle]]+1</f>
        <v>29</v>
      </c>
      <c r="E195" t="str">
        <f>IF(IFERROR(LOOKUP(מרקובחצי[[#This Row],[ClientID]],קביעויות[הפלגה]),FALSE)=מרקובחצי[[#This Row],[ClientID]],1,"")</f>
        <v/>
      </c>
      <c r="F195" t="str">
        <f>IF(IFERROR(LOOKUP(מרקובחצי[[#This Row],[ClientID]],סוגחציקבוע[S31]),FALSE)=מרקובחצי[[#This Row],[ClientID]],1,"")</f>
        <v/>
      </c>
      <c r="G195">
        <f>IF(IFERROR(LOOKUP(מרקובחצי[[#This Row],[ClientID]],סוגחציקבוע[S32]),FALSE)=מרקובחצי[[#This Row],[ClientID]],1,"")</f>
        <v>1</v>
      </c>
      <c r="H195" t="str">
        <f>IF(IFERROR(LOOKUP(מרקובחצי[[#This Row],[ClientID]],סוגחציקבוע[S33]),FALSE)=מרקובחצי[[#This Row],[ClientID]],1,"")</f>
        <v/>
      </c>
      <c r="I195" t="str">
        <f>IF(IFERROR(LOOKUP(מרקובחצי[[#This Row],[ClientID]],סוגחציקבוע[S32&amp;33]),FALSE)=מרקובחצי[[#This Row],[ClientID]],1,"")</f>
        <v/>
      </c>
      <c r="J195" s="19">
        <f>IF(SUM(מרקובחצי[[#This Row],[11]:[13]])=1,מרקובחצי[[#This Row],[עד ועד]],IF(SUM(R194:T195)=1,IF(מרקובחצי[[#This Row],[עד ועד]]&lt;J194,מרקובחצי[[#This Row],[עד ועד]],J194),J194))</f>
        <v>28</v>
      </c>
      <c r="K195" s="19">
        <f>IF(SUM(מרקובחצי[[#This Row],[11]:[13]])=1,מרקובחצי[[#This Row],[עד ועד]],IF(SUM(R194:T195)=1,IF(מרקובחצי[[#This Row],[עד ועד]]&gt;K194,מרקובחצי[[#This Row],[עד ועד]],K194),K194))</f>
        <v>33</v>
      </c>
      <c r="L195" s="19" t="str">
        <f>IF(AND(SUM(מרקובחצי[[#This Row],[31]:[33]])=1,SUM(U194:W194)=0),מרקובחצי[[#This Row],[מקס]]-מרקובחצי[[#This Row],[מינ]],"")</f>
        <v/>
      </c>
      <c r="M19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95" s="19" t="str">
        <f t="shared" si="3"/>
        <v>S32</v>
      </c>
      <c r="O195" s="19" t="str">
        <f>IF(מרקובחצי[[#This Row],[קבעה הפלגה?]]=1,"",IF(AND(מרקובחצי[[#This Row],[עד ועד]]&lt;29,OR(מרקובחצי[[#This Row],[CycleNumber]]=1,AND(U194=1,OR(מרקובחצי[[#This Row],[עד ועד]]&lt;J194,מרקובחצי[[#This Row],[עד ועד]]&gt;K194)),AND(V194=1,מרקובחצי[[#This Row],[עד ועד]]&lt;J194),W194=1)),1,""))</f>
        <v/>
      </c>
      <c r="P195" s="19" t="str">
        <f>IF(מרקובחצי[[#This Row],[קבעה הפלגה?]]=1,"",IF(AND(מרקובחצי[[#This Row],[עד ועד]]&gt;28,מרקובחצי[[#This Row],[עד ועד]]&lt;32,OR(מרקובחצי[[#This Row],[CycleNumber]]=1,AND(U194=1),AND(V194=1,OR(מרקובחצי[[#This Row],[עד ועד]]&lt;J194,מרקובחצי[[#This Row],[עד ועד]]&gt;K194)),W194=1)),1,""))</f>
        <v/>
      </c>
      <c r="Q195" s="19" t="str">
        <f>IF(מרקובחצי[[#This Row],[קבעה הפלגה?]]=1,"",IF(AND(מרקובחצי[[#This Row],[עד ועד]]&gt;31,OR(מרקובחצי[[#This Row],[CycleNumber]]=1,AND(U194=1),AND(V194=1,מרקובחצי[[#This Row],[עד ועד]]&gt;K194),AND(W194=1,OR(מרקובחצי[[#This Row],[עד ועד]]&gt;K194,מרקובחצי[[#This Row],[עד ועד]]&lt;J194)))),1,""))</f>
        <v/>
      </c>
      <c r="R195" s="19" t="str">
        <f>IF(מרקובחצי[[#This Row],[CycleNumber]]&gt;1,IF(AND(O194=1,מרקובחצי[[#This Row],[עד ועד]]&lt;29),1,""),"")</f>
        <v/>
      </c>
      <c r="S195" s="19" t="str">
        <f>IF(מרקובחצי[[#This Row],[CycleNumber]]&gt;1,IF(OR(AND(O194=1,מרקובחצי[[#This Row],[עד ועד]]&gt;28),AND(P194=1),AND(Q194=1,מרקובחצי[[#This Row],[עד ועד]]&lt;32)),1,""),"")</f>
        <v/>
      </c>
      <c r="T195" s="19" t="str">
        <f>IF(מרקובחצי[[#This Row],[CycleNumber]]&gt;1,IF(AND(Q194=1,מרקובחצי[[#This Row],[עד ועד]]&gt;31),1,""),"")</f>
        <v/>
      </c>
      <c r="U195" s="19" t="str">
        <f>IF(מרקובחצי[[#This Row],[CycleNumber]]&gt;1,IF(AND(R194=1,מרקובחצי[[#This Row],[עד ועד]]&lt;29),1,IF(AND(U194=1,NOT(OR(מרקובחצי[[#This Row],[עד ועד]]&lt;J194,מרקובחצי[[#This Row],[עד ועד]]&gt;K194))),1,"")),"")</f>
        <v/>
      </c>
      <c r="V195" s="19">
        <f>IF(מרקובחצי[[#This Row],[CycleNumber]]&gt;1,IF(AND(SUM(R194:T194)=1,מרקובחצי[[#This Row],[עד ועד]]&gt;28,מרקובחצי[[#This Row],[עד ועד]]&lt;32),1,IF(OR(S194=1,AND(R194=1,מרקובחצי[[#This Row],[עד ועד]]&gt;28),AND(T194=1,מרקובחצי[[#This Row],[עד ועד]]&lt;32)),1,IF(AND(V194=1,NOT(OR(מרקובחצי[[#This Row],[עד ועד]]&lt;J194,מרקובחצי[[#This Row],[עד ועד]]&gt;K194))),1,""))),"")</f>
        <v>1</v>
      </c>
      <c r="W195" s="19" t="str">
        <f>IF(מרקובחצי[[#This Row],[CycleNumber]]&gt;1,IF(AND(T194=1,מרקובחצי[[#This Row],[עד ועד]]&gt;31),1,IF(AND(W194=1,NOT(OR(מרקובחצי[[#This Row],[עד ועד]]&lt;J194,מרקובחצי[[#This Row],[עד ועד]]&gt;K194))),1,"")),"")</f>
        <v/>
      </c>
      <c r="X195" s="19" t="str">
        <f>IF(AND(מרקובחצי[[#This Row],[CycleNumber]]&lt;$B196,SUM(מרקובחצי[[#This Row],[11]],R196)=2),1,"")</f>
        <v/>
      </c>
      <c r="Y195" s="19" t="str">
        <f>IF(AND(מרקובחצי[[#This Row],[CycleNumber]]&lt;$B196,SUM(מרקובחצי[[#This Row],[11]],S196)=2),1,"")</f>
        <v/>
      </c>
      <c r="Z195" s="19" t="str">
        <f>IF(AND(מרקובחצי[[#This Row],[CycleNumber]]&lt;$B196,SUM(מרקובחצי[[#This Row],[13]],S196)=2),1,"")</f>
        <v/>
      </c>
      <c r="AA195" s="19" t="str">
        <f>IF(AND(מרקובחצי[[#This Row],[CycleNumber]]&lt;$B196,SUM(מרקובחצי[[#This Row],[13]],T196)=2),1,"")</f>
        <v/>
      </c>
      <c r="AB195" s="19" t="str">
        <f>IF(AND(מרקובחצי[[#This Row],[CycleNumber]]&lt;$B196,SUM(מרקובחצי[[#This Row],[21]],U196)=2),1,"")</f>
        <v/>
      </c>
      <c r="AC195" s="19" t="str">
        <f>IF(AND(מרקובחצי[[#This Row],[CycleNumber]]&lt;$B196,SUM(מרקובחצי[[#This Row],[21]],V196)=2),1,"")</f>
        <v/>
      </c>
      <c r="AD195" s="19" t="str">
        <f>IF(AND(מרקובחצי[[#This Row],[CycleNumber]]&lt;$B196,SUM(מרקובחצי[[#This Row],[23]],V196)=2),1,"")</f>
        <v/>
      </c>
      <c r="AE195" s="19" t="str">
        <f>IF(AND(מרקובחצי[[#This Row],[CycleNumber]]&lt;$B196,SUM(מרקובחצי[[#This Row],[23]],W196)=2),1,"")</f>
        <v/>
      </c>
      <c r="AF195" s="19" t="str">
        <f>IF(AND(מרקובחצי[[#This Row],[CycleNumber]]&lt;$B196,SUM(מרקובחצי[[#This Row],[31]],O196)=2),1,"")</f>
        <v/>
      </c>
      <c r="AG195" s="19" t="str">
        <f>IF(AND(מרקובחצי[[#This Row],[CycleNumber]]&lt;$B196,SUM(מרקובחצי[[#This Row],[31]],P196)=2),1,"")</f>
        <v/>
      </c>
      <c r="AH195" s="19" t="str">
        <f>IF(AND(מרקובחצי[[#This Row],[CycleNumber]]&lt;$B196,SUM(מרקובחצי[[#This Row],[31]],Q196)=2),1,"")</f>
        <v/>
      </c>
      <c r="AI195" s="19" t="str">
        <f>IF(AND(מרקובחצי[[#This Row],[CycleNumber]]&lt;$B196,SUM(U195:U196)=2),1,"")</f>
        <v/>
      </c>
      <c r="AJ195" s="19" t="str">
        <f>IF(AND(מרקובחצי[[#This Row],[CycleNumber]]&lt;$B196,SUM(מרקובחצי[[#This Row],[32]],O196)=2),1,"")</f>
        <v/>
      </c>
      <c r="AK195" s="19" t="str">
        <f>IF(AND(מרקובחצי[[#This Row],[CycleNumber]]&lt;$B196,SUM(מרקובחצי[[#This Row],[32]],P196)=2),1,"")</f>
        <v/>
      </c>
      <c r="AL195" s="19" t="str">
        <f>IF(AND(מרקובחצי[[#This Row],[CycleNumber]]&lt;$B196,SUM(מרקובחצי[[#This Row],[32]],Q196)=2),1,"")</f>
        <v/>
      </c>
      <c r="AM195" s="19">
        <f>IF(AND(מרקובחצי[[#This Row],[CycleNumber]]&lt;$B196,SUM(V195:V196)=2),1,"")</f>
        <v>1</v>
      </c>
      <c r="AN195" s="19" t="str">
        <f>IF(AND(מרקובחצי[[#This Row],[CycleNumber]]&lt;$B196,SUM(מרקובחצי[[#This Row],[33]],O196)=2),1,"")</f>
        <v/>
      </c>
      <c r="AO195" s="19" t="str">
        <f>IF(AND(מרקובחצי[[#This Row],[CycleNumber]]&lt;$B196,SUM(מרקובחצי[[#This Row],[33]],P196)=2),1,"")</f>
        <v/>
      </c>
      <c r="AP195" s="19" t="str">
        <f>IF(AND(מרקובחצי[[#This Row],[CycleNumber]]&lt;$B196,SUM(מרקובחצי[[#This Row],[33]],Q196)=2),1,"")</f>
        <v/>
      </c>
      <c r="AQ195" s="19" t="str">
        <f>IF(AND(מרקובחצי[[#This Row],[CycleNumber]]&lt;$B196,SUM(W195:W196)=2),1,"")</f>
        <v/>
      </c>
      <c r="AR195" s="19" t="str">
        <f>IF(AND(מרקובחצי[[#This Row],[CycleNumber]]&lt;$B196,SUM(מרקובחצי[[#This Row],[12]],S196)=2),1,"")</f>
        <v/>
      </c>
      <c r="AS195" s="19" t="str">
        <f>IF(AND(מרקובחצי[[#This Row],[CycleNumber]]&lt;$B196,SUM(מרקובחצי[[#This Row],[22]],V196)=2),1,"")</f>
        <v/>
      </c>
      <c r="AT195" s="21">
        <f>SUM(מרקובחצי[[#This Row],[11]:[33]])</f>
        <v>1</v>
      </c>
    </row>
    <row r="196" spans="1:46" ht="15.6" x14ac:dyDescent="0.25">
      <c r="A196" s="19" t="s">
        <v>24</v>
      </c>
      <c r="B196" s="19">
        <v>5</v>
      </c>
      <c r="C196">
        <v>29</v>
      </c>
      <c r="D196" s="19">
        <f>מרקובחצי[[#This Row],[LengthofCycle]]+1</f>
        <v>30</v>
      </c>
      <c r="E196" t="str">
        <f>IF(IFERROR(LOOKUP(מרקובחצי[[#This Row],[ClientID]],קביעויות[הפלגה]),FALSE)=מרקובחצי[[#This Row],[ClientID]],1,"")</f>
        <v/>
      </c>
      <c r="F196" t="str">
        <f>IF(IFERROR(LOOKUP(מרקובחצי[[#This Row],[ClientID]],סוגחציקבוע[S31]),FALSE)=מרקובחצי[[#This Row],[ClientID]],1,"")</f>
        <v/>
      </c>
      <c r="G196">
        <f>IF(IFERROR(LOOKUP(מרקובחצי[[#This Row],[ClientID]],סוגחציקבוע[S32]),FALSE)=מרקובחצי[[#This Row],[ClientID]],1,"")</f>
        <v>1</v>
      </c>
      <c r="H196" t="str">
        <f>IF(IFERROR(LOOKUP(מרקובחצי[[#This Row],[ClientID]],סוגחציקבוע[S33]),FALSE)=מרקובחצי[[#This Row],[ClientID]],1,"")</f>
        <v/>
      </c>
      <c r="I196" t="str">
        <f>IF(IFERROR(LOOKUP(מרקובחצי[[#This Row],[ClientID]],סוגחציקבוע[S32&amp;33]),FALSE)=מרקובחצי[[#This Row],[ClientID]],1,"")</f>
        <v/>
      </c>
      <c r="J196" s="19">
        <f>IF(SUM(מרקובחצי[[#This Row],[11]:[13]])=1,מרקובחצי[[#This Row],[עד ועד]],IF(SUM(R195:T196)=1,IF(מרקובחצי[[#This Row],[עד ועד]]&lt;J195,מרקובחצי[[#This Row],[עד ועד]],J195),J195))</f>
        <v>28</v>
      </c>
      <c r="K196" s="19">
        <f>IF(SUM(מרקובחצי[[#This Row],[11]:[13]])=1,מרקובחצי[[#This Row],[עד ועד]],IF(SUM(R195:T196)=1,IF(מרקובחצי[[#This Row],[עד ועד]]&gt;K195,מרקובחצי[[#This Row],[עד ועד]],K195),K195))</f>
        <v>33</v>
      </c>
      <c r="L196" s="19" t="str">
        <f>IF(AND(SUM(מרקובחצי[[#This Row],[31]:[33]])=1,SUM(U195:W195)=0),מרקובחצי[[#This Row],[מקס]]-מרקובחצי[[#This Row],[מינ]],"")</f>
        <v/>
      </c>
      <c r="M19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96" s="19" t="str">
        <f t="shared" si="3"/>
        <v>S32</v>
      </c>
      <c r="O196" s="19" t="str">
        <f>IF(מרקובחצי[[#This Row],[קבעה הפלגה?]]=1,"",IF(AND(מרקובחצי[[#This Row],[עד ועד]]&lt;29,OR(מרקובחצי[[#This Row],[CycleNumber]]=1,AND(U195=1,OR(מרקובחצי[[#This Row],[עד ועד]]&lt;J195,מרקובחצי[[#This Row],[עד ועד]]&gt;K195)),AND(V195=1,מרקובחצי[[#This Row],[עד ועד]]&lt;J195),W195=1)),1,""))</f>
        <v/>
      </c>
      <c r="P196" s="19" t="str">
        <f>IF(מרקובחצי[[#This Row],[קבעה הפלגה?]]=1,"",IF(AND(מרקובחצי[[#This Row],[עד ועד]]&gt;28,מרקובחצי[[#This Row],[עד ועד]]&lt;32,OR(מרקובחצי[[#This Row],[CycleNumber]]=1,AND(U195=1),AND(V195=1,OR(מרקובחצי[[#This Row],[עד ועד]]&lt;J195,מרקובחצי[[#This Row],[עד ועד]]&gt;K195)),W195=1)),1,""))</f>
        <v/>
      </c>
      <c r="Q196" s="19" t="str">
        <f>IF(מרקובחצי[[#This Row],[קבעה הפלגה?]]=1,"",IF(AND(מרקובחצי[[#This Row],[עד ועד]]&gt;31,OR(מרקובחצי[[#This Row],[CycleNumber]]=1,AND(U195=1),AND(V195=1,מרקובחצי[[#This Row],[עד ועד]]&gt;K195),AND(W195=1,OR(מרקובחצי[[#This Row],[עד ועד]]&gt;K195,מרקובחצי[[#This Row],[עד ועד]]&lt;J195)))),1,""))</f>
        <v/>
      </c>
      <c r="R196" s="19" t="str">
        <f>IF(מרקובחצי[[#This Row],[CycleNumber]]&gt;1,IF(AND(O195=1,מרקובחצי[[#This Row],[עד ועד]]&lt;29),1,""),"")</f>
        <v/>
      </c>
      <c r="S196" s="19" t="str">
        <f>IF(מרקובחצי[[#This Row],[CycleNumber]]&gt;1,IF(OR(AND(O195=1,מרקובחצי[[#This Row],[עד ועד]]&gt;28),AND(P195=1),AND(Q195=1,מרקובחצי[[#This Row],[עד ועד]]&lt;32)),1,""),"")</f>
        <v/>
      </c>
      <c r="T196" s="19" t="str">
        <f>IF(מרקובחצי[[#This Row],[CycleNumber]]&gt;1,IF(AND(Q195=1,מרקובחצי[[#This Row],[עד ועד]]&gt;31),1,""),"")</f>
        <v/>
      </c>
      <c r="U196" s="19" t="str">
        <f>IF(מרקובחצי[[#This Row],[CycleNumber]]&gt;1,IF(AND(R195=1,מרקובחצי[[#This Row],[עד ועד]]&lt;29),1,IF(AND(U195=1,NOT(OR(מרקובחצי[[#This Row],[עד ועד]]&lt;J195,מרקובחצי[[#This Row],[עד ועד]]&gt;K195))),1,"")),"")</f>
        <v/>
      </c>
      <c r="V196" s="19">
        <f>IF(מרקובחצי[[#This Row],[CycleNumber]]&gt;1,IF(AND(SUM(R195:T195)=1,מרקובחצי[[#This Row],[עד ועד]]&gt;28,מרקובחצי[[#This Row],[עד ועד]]&lt;32),1,IF(OR(S195=1,AND(R195=1,מרקובחצי[[#This Row],[עד ועד]]&gt;28),AND(T195=1,מרקובחצי[[#This Row],[עד ועד]]&lt;32)),1,IF(AND(V195=1,NOT(OR(מרקובחצי[[#This Row],[עד ועד]]&lt;J195,מרקובחצי[[#This Row],[עד ועד]]&gt;K195))),1,""))),"")</f>
        <v>1</v>
      </c>
      <c r="W196" s="19" t="str">
        <f>IF(מרקובחצי[[#This Row],[CycleNumber]]&gt;1,IF(AND(T195=1,מרקובחצי[[#This Row],[עד ועד]]&gt;31),1,IF(AND(W195=1,NOT(OR(מרקובחצי[[#This Row],[עד ועד]]&lt;J195,מרקובחצי[[#This Row],[עד ועד]]&gt;K195))),1,"")),"")</f>
        <v/>
      </c>
      <c r="X196" s="19" t="str">
        <f>IF(AND(מרקובחצי[[#This Row],[CycleNumber]]&lt;$B197,SUM(מרקובחצי[[#This Row],[11]],R197)=2),1,"")</f>
        <v/>
      </c>
      <c r="Y196" s="19" t="str">
        <f>IF(AND(מרקובחצי[[#This Row],[CycleNumber]]&lt;$B197,SUM(מרקובחצי[[#This Row],[11]],S197)=2),1,"")</f>
        <v/>
      </c>
      <c r="Z196" s="19" t="str">
        <f>IF(AND(מרקובחצי[[#This Row],[CycleNumber]]&lt;$B197,SUM(מרקובחצי[[#This Row],[13]],S197)=2),1,"")</f>
        <v/>
      </c>
      <c r="AA196" s="19" t="str">
        <f>IF(AND(מרקובחצי[[#This Row],[CycleNumber]]&lt;$B197,SUM(מרקובחצי[[#This Row],[13]],T197)=2),1,"")</f>
        <v/>
      </c>
      <c r="AB196" s="19" t="str">
        <f>IF(AND(מרקובחצי[[#This Row],[CycleNumber]]&lt;$B197,SUM(מרקובחצי[[#This Row],[21]],U197)=2),1,"")</f>
        <v/>
      </c>
      <c r="AC196" s="19" t="str">
        <f>IF(AND(מרקובחצי[[#This Row],[CycleNumber]]&lt;$B197,SUM(מרקובחצי[[#This Row],[21]],V197)=2),1,"")</f>
        <v/>
      </c>
      <c r="AD196" s="19" t="str">
        <f>IF(AND(מרקובחצי[[#This Row],[CycleNumber]]&lt;$B197,SUM(מרקובחצי[[#This Row],[23]],V197)=2),1,"")</f>
        <v/>
      </c>
      <c r="AE196" s="19" t="str">
        <f>IF(AND(מרקובחצי[[#This Row],[CycleNumber]]&lt;$B197,SUM(מרקובחצי[[#This Row],[23]],W197)=2),1,"")</f>
        <v/>
      </c>
      <c r="AF196" s="19" t="str">
        <f>IF(AND(מרקובחצי[[#This Row],[CycleNumber]]&lt;$B197,SUM(מרקובחצי[[#This Row],[31]],O197)=2),1,"")</f>
        <v/>
      </c>
      <c r="AG196" s="19" t="str">
        <f>IF(AND(מרקובחצי[[#This Row],[CycleNumber]]&lt;$B197,SUM(מרקובחצי[[#This Row],[31]],P197)=2),1,"")</f>
        <v/>
      </c>
      <c r="AH196" s="19" t="str">
        <f>IF(AND(מרקובחצי[[#This Row],[CycleNumber]]&lt;$B197,SUM(מרקובחצי[[#This Row],[31]],Q197)=2),1,"")</f>
        <v/>
      </c>
      <c r="AI196" s="19" t="str">
        <f>IF(AND(מרקובחצי[[#This Row],[CycleNumber]]&lt;$B197,SUM(U196:U197)=2),1,"")</f>
        <v/>
      </c>
      <c r="AJ196" s="19" t="str">
        <f>IF(AND(מרקובחצי[[#This Row],[CycleNumber]]&lt;$B197,SUM(מרקובחצי[[#This Row],[32]],O197)=2),1,"")</f>
        <v/>
      </c>
      <c r="AK196" s="19" t="str">
        <f>IF(AND(מרקובחצי[[#This Row],[CycleNumber]]&lt;$B197,SUM(מרקובחצי[[#This Row],[32]],P197)=2),1,"")</f>
        <v/>
      </c>
      <c r="AL196" s="19" t="str">
        <f>IF(AND(מרקובחצי[[#This Row],[CycleNumber]]&lt;$B197,SUM(מרקובחצי[[#This Row],[32]],Q197)=2),1,"")</f>
        <v/>
      </c>
      <c r="AM196" s="19">
        <f>IF(AND(מרקובחצי[[#This Row],[CycleNumber]]&lt;$B197,SUM(V196:V197)=2),1,"")</f>
        <v>1</v>
      </c>
      <c r="AN196" s="19" t="str">
        <f>IF(AND(מרקובחצי[[#This Row],[CycleNumber]]&lt;$B197,SUM(מרקובחצי[[#This Row],[33]],O197)=2),1,"")</f>
        <v/>
      </c>
      <c r="AO196" s="19" t="str">
        <f>IF(AND(מרקובחצי[[#This Row],[CycleNumber]]&lt;$B197,SUM(מרקובחצי[[#This Row],[33]],P197)=2),1,"")</f>
        <v/>
      </c>
      <c r="AP196" s="19" t="str">
        <f>IF(AND(מרקובחצי[[#This Row],[CycleNumber]]&lt;$B197,SUM(מרקובחצי[[#This Row],[33]],Q197)=2),1,"")</f>
        <v/>
      </c>
      <c r="AQ196" s="19" t="str">
        <f>IF(AND(מרקובחצי[[#This Row],[CycleNumber]]&lt;$B197,SUM(W196:W197)=2),1,"")</f>
        <v/>
      </c>
      <c r="AR196" s="19" t="str">
        <f>IF(AND(מרקובחצי[[#This Row],[CycleNumber]]&lt;$B197,SUM(מרקובחצי[[#This Row],[12]],S197)=2),1,"")</f>
        <v/>
      </c>
      <c r="AS196" s="19" t="str">
        <f>IF(AND(מרקובחצי[[#This Row],[CycleNumber]]&lt;$B197,SUM(מרקובחצי[[#This Row],[22]],V197)=2),1,"")</f>
        <v/>
      </c>
      <c r="AT196" s="21">
        <f>SUM(מרקובחצי[[#This Row],[11]:[33]])</f>
        <v>1</v>
      </c>
    </row>
    <row r="197" spans="1:46" ht="15.6" x14ac:dyDescent="0.25">
      <c r="A197" s="19" t="s">
        <v>24</v>
      </c>
      <c r="B197" s="19">
        <v>6</v>
      </c>
      <c r="C197">
        <v>30</v>
      </c>
      <c r="D197" s="19">
        <f>מרקובחצי[[#This Row],[LengthofCycle]]+1</f>
        <v>31</v>
      </c>
      <c r="E197" t="str">
        <f>IF(IFERROR(LOOKUP(מרקובחצי[[#This Row],[ClientID]],קביעויות[הפלגה]),FALSE)=מרקובחצי[[#This Row],[ClientID]],1,"")</f>
        <v/>
      </c>
      <c r="F197" t="str">
        <f>IF(IFERROR(LOOKUP(מרקובחצי[[#This Row],[ClientID]],סוגחציקבוע[S31]),FALSE)=מרקובחצי[[#This Row],[ClientID]],1,"")</f>
        <v/>
      </c>
      <c r="G197">
        <f>IF(IFERROR(LOOKUP(מרקובחצי[[#This Row],[ClientID]],סוגחציקבוע[S32]),FALSE)=מרקובחצי[[#This Row],[ClientID]],1,"")</f>
        <v>1</v>
      </c>
      <c r="H197" t="str">
        <f>IF(IFERROR(LOOKUP(מרקובחצי[[#This Row],[ClientID]],סוגחציקבוע[S33]),FALSE)=מרקובחצי[[#This Row],[ClientID]],1,"")</f>
        <v/>
      </c>
      <c r="I197" t="str">
        <f>IF(IFERROR(LOOKUP(מרקובחצי[[#This Row],[ClientID]],סוגחציקבוע[S32&amp;33]),FALSE)=מרקובחצי[[#This Row],[ClientID]],1,"")</f>
        <v/>
      </c>
      <c r="J197" s="19">
        <f>IF(SUM(מרקובחצי[[#This Row],[11]:[13]])=1,מרקובחצי[[#This Row],[עד ועד]],IF(SUM(R196:T197)=1,IF(מרקובחצי[[#This Row],[עד ועד]]&lt;J196,מרקובחצי[[#This Row],[עד ועד]],J196),J196))</f>
        <v>28</v>
      </c>
      <c r="K197" s="19">
        <f>IF(SUM(מרקובחצי[[#This Row],[11]:[13]])=1,מרקובחצי[[#This Row],[עד ועד]],IF(SUM(R196:T197)=1,IF(מרקובחצי[[#This Row],[עד ועד]]&gt;K196,מרקובחצי[[#This Row],[עד ועד]],K196),K196))</f>
        <v>33</v>
      </c>
      <c r="L197" s="19" t="str">
        <f>IF(AND(SUM(מרקובחצי[[#This Row],[31]:[33]])=1,SUM(U196:W196)=0),מרקובחצי[[#This Row],[מקס]]-מרקובחצי[[#This Row],[מינ]],"")</f>
        <v/>
      </c>
      <c r="M19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97" s="19" t="str">
        <f t="shared" si="3"/>
        <v>S32</v>
      </c>
      <c r="O197" s="19" t="str">
        <f>IF(מרקובחצי[[#This Row],[קבעה הפלגה?]]=1,"",IF(AND(מרקובחצי[[#This Row],[עד ועד]]&lt;29,OR(מרקובחצי[[#This Row],[CycleNumber]]=1,AND(U196=1,OR(מרקובחצי[[#This Row],[עד ועד]]&lt;J196,מרקובחצי[[#This Row],[עד ועד]]&gt;K196)),AND(V196=1,מרקובחצי[[#This Row],[עד ועד]]&lt;J196),W196=1)),1,""))</f>
        <v/>
      </c>
      <c r="P197" s="19" t="str">
        <f>IF(מרקובחצי[[#This Row],[קבעה הפלגה?]]=1,"",IF(AND(מרקובחצי[[#This Row],[עד ועד]]&gt;28,מרקובחצי[[#This Row],[עד ועד]]&lt;32,OR(מרקובחצי[[#This Row],[CycleNumber]]=1,AND(U196=1),AND(V196=1,OR(מרקובחצי[[#This Row],[עד ועד]]&lt;J196,מרקובחצי[[#This Row],[עד ועד]]&gt;K196)),W196=1)),1,""))</f>
        <v/>
      </c>
      <c r="Q197" s="19" t="str">
        <f>IF(מרקובחצי[[#This Row],[קבעה הפלגה?]]=1,"",IF(AND(מרקובחצי[[#This Row],[עד ועד]]&gt;31,OR(מרקובחצי[[#This Row],[CycleNumber]]=1,AND(U196=1),AND(V196=1,מרקובחצי[[#This Row],[עד ועד]]&gt;K196),AND(W196=1,OR(מרקובחצי[[#This Row],[עד ועד]]&gt;K196,מרקובחצי[[#This Row],[עד ועד]]&lt;J196)))),1,""))</f>
        <v/>
      </c>
      <c r="R197" s="19" t="str">
        <f>IF(מרקובחצי[[#This Row],[CycleNumber]]&gt;1,IF(AND(O196=1,מרקובחצי[[#This Row],[עד ועד]]&lt;29),1,""),"")</f>
        <v/>
      </c>
      <c r="S197" s="19" t="str">
        <f>IF(מרקובחצי[[#This Row],[CycleNumber]]&gt;1,IF(OR(AND(O196=1,מרקובחצי[[#This Row],[עד ועד]]&gt;28),AND(P196=1),AND(Q196=1,מרקובחצי[[#This Row],[עד ועד]]&lt;32)),1,""),"")</f>
        <v/>
      </c>
      <c r="T197" s="19" t="str">
        <f>IF(מרקובחצי[[#This Row],[CycleNumber]]&gt;1,IF(AND(Q196=1,מרקובחצי[[#This Row],[עד ועד]]&gt;31),1,""),"")</f>
        <v/>
      </c>
      <c r="U197" s="19" t="str">
        <f>IF(מרקובחצי[[#This Row],[CycleNumber]]&gt;1,IF(AND(R196=1,מרקובחצי[[#This Row],[עד ועד]]&lt;29),1,IF(AND(U196=1,NOT(OR(מרקובחצי[[#This Row],[עד ועד]]&lt;J196,מרקובחצי[[#This Row],[עד ועד]]&gt;K196))),1,"")),"")</f>
        <v/>
      </c>
      <c r="V197" s="19">
        <f>IF(מרקובחצי[[#This Row],[CycleNumber]]&gt;1,IF(AND(SUM(R196:T196)=1,מרקובחצי[[#This Row],[עד ועד]]&gt;28,מרקובחצי[[#This Row],[עד ועד]]&lt;32),1,IF(OR(S196=1,AND(R196=1,מרקובחצי[[#This Row],[עד ועד]]&gt;28),AND(T196=1,מרקובחצי[[#This Row],[עד ועד]]&lt;32)),1,IF(AND(V196=1,NOT(OR(מרקובחצי[[#This Row],[עד ועד]]&lt;J196,מרקובחצי[[#This Row],[עד ועד]]&gt;K196))),1,""))),"")</f>
        <v>1</v>
      </c>
      <c r="W197" s="19" t="str">
        <f>IF(מרקובחצי[[#This Row],[CycleNumber]]&gt;1,IF(AND(T196=1,מרקובחצי[[#This Row],[עד ועד]]&gt;31),1,IF(AND(W196=1,NOT(OR(מרקובחצי[[#This Row],[עד ועד]]&lt;J196,מרקובחצי[[#This Row],[עד ועד]]&gt;K196))),1,"")),"")</f>
        <v/>
      </c>
      <c r="X197" s="19" t="str">
        <f>IF(AND(מרקובחצי[[#This Row],[CycleNumber]]&lt;$B198,SUM(מרקובחצי[[#This Row],[11]],R198)=2),1,"")</f>
        <v/>
      </c>
      <c r="Y197" s="19" t="str">
        <f>IF(AND(מרקובחצי[[#This Row],[CycleNumber]]&lt;$B198,SUM(מרקובחצי[[#This Row],[11]],S198)=2),1,"")</f>
        <v/>
      </c>
      <c r="Z197" s="19" t="str">
        <f>IF(AND(מרקובחצי[[#This Row],[CycleNumber]]&lt;$B198,SUM(מרקובחצי[[#This Row],[13]],S198)=2),1,"")</f>
        <v/>
      </c>
      <c r="AA197" s="19" t="str">
        <f>IF(AND(מרקובחצי[[#This Row],[CycleNumber]]&lt;$B198,SUM(מרקובחצי[[#This Row],[13]],T198)=2),1,"")</f>
        <v/>
      </c>
      <c r="AB197" s="19" t="str">
        <f>IF(AND(מרקובחצי[[#This Row],[CycleNumber]]&lt;$B198,SUM(מרקובחצי[[#This Row],[21]],U198)=2),1,"")</f>
        <v/>
      </c>
      <c r="AC197" s="19" t="str">
        <f>IF(AND(מרקובחצי[[#This Row],[CycleNumber]]&lt;$B198,SUM(מרקובחצי[[#This Row],[21]],V198)=2),1,"")</f>
        <v/>
      </c>
      <c r="AD197" s="19" t="str">
        <f>IF(AND(מרקובחצי[[#This Row],[CycleNumber]]&lt;$B198,SUM(מרקובחצי[[#This Row],[23]],V198)=2),1,"")</f>
        <v/>
      </c>
      <c r="AE197" s="19" t="str">
        <f>IF(AND(מרקובחצי[[#This Row],[CycleNumber]]&lt;$B198,SUM(מרקובחצי[[#This Row],[23]],W198)=2),1,"")</f>
        <v/>
      </c>
      <c r="AF197" s="19" t="str">
        <f>IF(AND(מרקובחצי[[#This Row],[CycleNumber]]&lt;$B198,SUM(מרקובחצי[[#This Row],[31]],O198)=2),1,"")</f>
        <v/>
      </c>
      <c r="AG197" s="19" t="str">
        <f>IF(AND(מרקובחצי[[#This Row],[CycleNumber]]&lt;$B198,SUM(מרקובחצי[[#This Row],[31]],P198)=2),1,"")</f>
        <v/>
      </c>
      <c r="AH197" s="19" t="str">
        <f>IF(AND(מרקובחצי[[#This Row],[CycleNumber]]&lt;$B198,SUM(מרקובחצי[[#This Row],[31]],Q198)=2),1,"")</f>
        <v/>
      </c>
      <c r="AI197" s="19" t="str">
        <f>IF(AND(מרקובחצי[[#This Row],[CycleNumber]]&lt;$B198,SUM(U197:U198)=2),1,"")</f>
        <v/>
      </c>
      <c r="AJ197" s="19" t="str">
        <f>IF(AND(מרקובחצי[[#This Row],[CycleNumber]]&lt;$B198,SUM(מרקובחצי[[#This Row],[32]],O198)=2),1,"")</f>
        <v/>
      </c>
      <c r="AK197" s="19" t="str">
        <f>IF(AND(מרקובחצי[[#This Row],[CycleNumber]]&lt;$B198,SUM(מרקובחצי[[#This Row],[32]],P198)=2),1,"")</f>
        <v/>
      </c>
      <c r="AL197" s="19" t="str">
        <f>IF(AND(מרקובחצי[[#This Row],[CycleNumber]]&lt;$B198,SUM(מרקובחצי[[#This Row],[32]],Q198)=2),1,"")</f>
        <v/>
      </c>
      <c r="AM197" s="19">
        <f>IF(AND(מרקובחצי[[#This Row],[CycleNumber]]&lt;$B198,SUM(V197:V198)=2),1,"")</f>
        <v>1</v>
      </c>
      <c r="AN197" s="19" t="str">
        <f>IF(AND(מרקובחצי[[#This Row],[CycleNumber]]&lt;$B198,SUM(מרקובחצי[[#This Row],[33]],O198)=2),1,"")</f>
        <v/>
      </c>
      <c r="AO197" s="19" t="str">
        <f>IF(AND(מרקובחצי[[#This Row],[CycleNumber]]&lt;$B198,SUM(מרקובחצי[[#This Row],[33]],P198)=2),1,"")</f>
        <v/>
      </c>
      <c r="AP197" s="19" t="str">
        <f>IF(AND(מרקובחצי[[#This Row],[CycleNumber]]&lt;$B198,SUM(מרקובחצי[[#This Row],[33]],Q198)=2),1,"")</f>
        <v/>
      </c>
      <c r="AQ197" s="19" t="str">
        <f>IF(AND(מרקובחצי[[#This Row],[CycleNumber]]&lt;$B198,SUM(W197:W198)=2),1,"")</f>
        <v/>
      </c>
      <c r="AR197" s="19" t="str">
        <f>IF(AND(מרקובחצי[[#This Row],[CycleNumber]]&lt;$B198,SUM(מרקובחצי[[#This Row],[12]],S198)=2),1,"")</f>
        <v/>
      </c>
      <c r="AS197" s="19" t="str">
        <f>IF(AND(מרקובחצי[[#This Row],[CycleNumber]]&lt;$B198,SUM(מרקובחצי[[#This Row],[22]],V198)=2),1,"")</f>
        <v/>
      </c>
      <c r="AT197" s="21">
        <f>SUM(מרקובחצי[[#This Row],[11]:[33]])</f>
        <v>1</v>
      </c>
    </row>
    <row r="198" spans="1:46" ht="15.6" x14ac:dyDescent="0.25">
      <c r="A198" s="19" t="s">
        <v>24</v>
      </c>
      <c r="B198" s="19">
        <v>7</v>
      </c>
      <c r="C198">
        <v>32</v>
      </c>
      <c r="D198" s="19">
        <f>מרקובחצי[[#This Row],[LengthofCycle]]+1</f>
        <v>33</v>
      </c>
      <c r="E198" t="str">
        <f>IF(IFERROR(LOOKUP(מרקובחצי[[#This Row],[ClientID]],קביעויות[הפלגה]),FALSE)=מרקובחצי[[#This Row],[ClientID]],1,"")</f>
        <v/>
      </c>
      <c r="F198" t="str">
        <f>IF(IFERROR(LOOKUP(מרקובחצי[[#This Row],[ClientID]],סוגחציקבוע[S31]),FALSE)=מרקובחצי[[#This Row],[ClientID]],1,"")</f>
        <v/>
      </c>
      <c r="G198">
        <f>IF(IFERROR(LOOKUP(מרקובחצי[[#This Row],[ClientID]],סוגחציקבוע[S32]),FALSE)=מרקובחצי[[#This Row],[ClientID]],1,"")</f>
        <v>1</v>
      </c>
      <c r="H198" t="str">
        <f>IF(IFERROR(LOOKUP(מרקובחצי[[#This Row],[ClientID]],סוגחציקבוע[S33]),FALSE)=מרקובחצי[[#This Row],[ClientID]],1,"")</f>
        <v/>
      </c>
      <c r="I198" t="str">
        <f>IF(IFERROR(LOOKUP(מרקובחצי[[#This Row],[ClientID]],סוגחציקבוע[S32&amp;33]),FALSE)=מרקובחצי[[#This Row],[ClientID]],1,"")</f>
        <v/>
      </c>
      <c r="J198" s="19">
        <f>IF(SUM(מרקובחצי[[#This Row],[11]:[13]])=1,מרקובחצי[[#This Row],[עד ועד]],IF(SUM(R197:T198)=1,IF(מרקובחצי[[#This Row],[עד ועד]]&lt;J197,מרקובחצי[[#This Row],[עד ועד]],J197),J197))</f>
        <v>28</v>
      </c>
      <c r="K198" s="19">
        <f>IF(SUM(מרקובחצי[[#This Row],[11]:[13]])=1,מרקובחצי[[#This Row],[עד ועד]],IF(SUM(R197:T198)=1,IF(מרקובחצי[[#This Row],[עד ועד]]&gt;K197,מרקובחצי[[#This Row],[עד ועד]],K197),K197))</f>
        <v>33</v>
      </c>
      <c r="L198" s="19" t="str">
        <f>IF(AND(SUM(מרקובחצי[[#This Row],[31]:[33]])=1,SUM(U197:W197)=0),מרקובחצי[[#This Row],[מקס]]-מרקובחצי[[#This Row],[מינ]],"")</f>
        <v/>
      </c>
      <c r="M19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98" s="19" t="str">
        <f t="shared" si="3"/>
        <v>S32</v>
      </c>
      <c r="O198" s="19" t="str">
        <f>IF(מרקובחצי[[#This Row],[קבעה הפלגה?]]=1,"",IF(AND(מרקובחצי[[#This Row],[עד ועד]]&lt;29,OR(מרקובחצי[[#This Row],[CycleNumber]]=1,AND(U197=1,OR(מרקובחצי[[#This Row],[עד ועד]]&lt;J197,מרקובחצי[[#This Row],[עד ועד]]&gt;K197)),AND(V197=1,מרקובחצי[[#This Row],[עד ועד]]&lt;J197),W197=1)),1,""))</f>
        <v/>
      </c>
      <c r="P198" s="19" t="str">
        <f>IF(מרקובחצי[[#This Row],[קבעה הפלגה?]]=1,"",IF(AND(מרקובחצי[[#This Row],[עד ועד]]&gt;28,מרקובחצי[[#This Row],[עד ועד]]&lt;32,OR(מרקובחצי[[#This Row],[CycleNumber]]=1,AND(U197=1),AND(V197=1,OR(מרקובחצי[[#This Row],[עד ועד]]&lt;J197,מרקובחצי[[#This Row],[עד ועד]]&gt;K197)),W197=1)),1,""))</f>
        <v/>
      </c>
      <c r="Q198" s="19" t="str">
        <f>IF(מרקובחצי[[#This Row],[קבעה הפלגה?]]=1,"",IF(AND(מרקובחצי[[#This Row],[עד ועד]]&gt;31,OR(מרקובחצי[[#This Row],[CycleNumber]]=1,AND(U197=1),AND(V197=1,מרקובחצי[[#This Row],[עד ועד]]&gt;K197),AND(W197=1,OR(מרקובחצי[[#This Row],[עד ועד]]&gt;K197,מרקובחצי[[#This Row],[עד ועד]]&lt;J197)))),1,""))</f>
        <v/>
      </c>
      <c r="R198" s="19" t="str">
        <f>IF(מרקובחצי[[#This Row],[CycleNumber]]&gt;1,IF(AND(O197=1,מרקובחצי[[#This Row],[עד ועד]]&lt;29),1,""),"")</f>
        <v/>
      </c>
      <c r="S198" s="19" t="str">
        <f>IF(מרקובחצי[[#This Row],[CycleNumber]]&gt;1,IF(OR(AND(O197=1,מרקובחצי[[#This Row],[עד ועד]]&gt;28),AND(P197=1),AND(Q197=1,מרקובחצי[[#This Row],[עד ועד]]&lt;32)),1,""),"")</f>
        <v/>
      </c>
      <c r="T198" s="19" t="str">
        <f>IF(מרקובחצי[[#This Row],[CycleNumber]]&gt;1,IF(AND(Q197=1,מרקובחצי[[#This Row],[עד ועד]]&gt;31),1,""),"")</f>
        <v/>
      </c>
      <c r="U198" s="19" t="str">
        <f>IF(מרקובחצי[[#This Row],[CycleNumber]]&gt;1,IF(AND(R197=1,מרקובחצי[[#This Row],[עד ועד]]&lt;29),1,IF(AND(U197=1,NOT(OR(מרקובחצי[[#This Row],[עד ועד]]&lt;J197,מרקובחצי[[#This Row],[עד ועד]]&gt;K197))),1,"")),"")</f>
        <v/>
      </c>
      <c r="V198" s="19">
        <f>IF(מרקובחצי[[#This Row],[CycleNumber]]&gt;1,IF(AND(SUM(R197:T197)=1,מרקובחצי[[#This Row],[עד ועד]]&gt;28,מרקובחצי[[#This Row],[עד ועד]]&lt;32),1,IF(OR(S197=1,AND(R197=1,מרקובחצי[[#This Row],[עד ועד]]&gt;28),AND(T197=1,מרקובחצי[[#This Row],[עד ועד]]&lt;32)),1,IF(AND(V197=1,NOT(OR(מרקובחצי[[#This Row],[עד ועד]]&lt;J197,מרקובחצי[[#This Row],[עד ועד]]&gt;K197))),1,""))),"")</f>
        <v>1</v>
      </c>
      <c r="W198" s="19" t="str">
        <f>IF(מרקובחצי[[#This Row],[CycleNumber]]&gt;1,IF(AND(T197=1,מרקובחצי[[#This Row],[עד ועד]]&gt;31),1,IF(AND(W197=1,NOT(OR(מרקובחצי[[#This Row],[עד ועד]]&lt;J197,מרקובחצי[[#This Row],[עד ועד]]&gt;K197))),1,"")),"")</f>
        <v/>
      </c>
      <c r="X198" s="19" t="str">
        <f>IF(AND(מרקובחצי[[#This Row],[CycleNumber]]&lt;$B199,SUM(מרקובחצי[[#This Row],[11]],R199)=2),1,"")</f>
        <v/>
      </c>
      <c r="Y198" s="19" t="str">
        <f>IF(AND(מרקובחצי[[#This Row],[CycleNumber]]&lt;$B199,SUM(מרקובחצי[[#This Row],[11]],S199)=2),1,"")</f>
        <v/>
      </c>
      <c r="Z198" s="19" t="str">
        <f>IF(AND(מרקובחצי[[#This Row],[CycleNumber]]&lt;$B199,SUM(מרקובחצי[[#This Row],[13]],S199)=2),1,"")</f>
        <v/>
      </c>
      <c r="AA198" s="19" t="str">
        <f>IF(AND(מרקובחצי[[#This Row],[CycleNumber]]&lt;$B199,SUM(מרקובחצי[[#This Row],[13]],T199)=2),1,"")</f>
        <v/>
      </c>
      <c r="AB198" s="19" t="str">
        <f>IF(AND(מרקובחצי[[#This Row],[CycleNumber]]&lt;$B199,SUM(מרקובחצי[[#This Row],[21]],U199)=2),1,"")</f>
        <v/>
      </c>
      <c r="AC198" s="19" t="str">
        <f>IF(AND(מרקובחצי[[#This Row],[CycleNumber]]&lt;$B199,SUM(מרקובחצי[[#This Row],[21]],V199)=2),1,"")</f>
        <v/>
      </c>
      <c r="AD198" s="19" t="str">
        <f>IF(AND(מרקובחצי[[#This Row],[CycleNumber]]&lt;$B199,SUM(מרקובחצי[[#This Row],[23]],V199)=2),1,"")</f>
        <v/>
      </c>
      <c r="AE198" s="19" t="str">
        <f>IF(AND(מרקובחצי[[#This Row],[CycleNumber]]&lt;$B199,SUM(מרקובחצי[[#This Row],[23]],W199)=2),1,"")</f>
        <v/>
      </c>
      <c r="AF198" s="19" t="str">
        <f>IF(AND(מרקובחצי[[#This Row],[CycleNumber]]&lt;$B199,SUM(מרקובחצי[[#This Row],[31]],O199)=2),1,"")</f>
        <v/>
      </c>
      <c r="AG198" s="19" t="str">
        <f>IF(AND(מרקובחצי[[#This Row],[CycleNumber]]&lt;$B199,SUM(מרקובחצי[[#This Row],[31]],P199)=2),1,"")</f>
        <v/>
      </c>
      <c r="AH198" s="19" t="str">
        <f>IF(AND(מרקובחצי[[#This Row],[CycleNumber]]&lt;$B199,SUM(מרקובחצי[[#This Row],[31]],Q199)=2),1,"")</f>
        <v/>
      </c>
      <c r="AI198" s="19" t="str">
        <f>IF(AND(מרקובחצי[[#This Row],[CycleNumber]]&lt;$B199,SUM(U198:U199)=2),1,"")</f>
        <v/>
      </c>
      <c r="AJ198" s="19" t="str">
        <f>IF(AND(מרקובחצי[[#This Row],[CycleNumber]]&lt;$B199,SUM(מרקובחצי[[#This Row],[32]],O199)=2),1,"")</f>
        <v/>
      </c>
      <c r="AK198" s="19" t="str">
        <f>IF(AND(מרקובחצי[[#This Row],[CycleNumber]]&lt;$B199,SUM(מרקובחצי[[#This Row],[32]],P199)=2),1,"")</f>
        <v/>
      </c>
      <c r="AL198" s="19" t="str">
        <f>IF(AND(מרקובחצי[[#This Row],[CycleNumber]]&lt;$B199,SUM(מרקובחצי[[#This Row],[32]],Q199)=2),1,"")</f>
        <v/>
      </c>
      <c r="AM198" s="19">
        <f>IF(AND(מרקובחצי[[#This Row],[CycleNumber]]&lt;$B199,SUM(V198:V199)=2),1,"")</f>
        <v>1</v>
      </c>
      <c r="AN198" s="19" t="str">
        <f>IF(AND(מרקובחצי[[#This Row],[CycleNumber]]&lt;$B199,SUM(מרקובחצי[[#This Row],[33]],O199)=2),1,"")</f>
        <v/>
      </c>
      <c r="AO198" s="19" t="str">
        <f>IF(AND(מרקובחצי[[#This Row],[CycleNumber]]&lt;$B199,SUM(מרקובחצי[[#This Row],[33]],P199)=2),1,"")</f>
        <v/>
      </c>
      <c r="AP198" s="19" t="str">
        <f>IF(AND(מרקובחצי[[#This Row],[CycleNumber]]&lt;$B199,SUM(מרקובחצי[[#This Row],[33]],Q199)=2),1,"")</f>
        <v/>
      </c>
      <c r="AQ198" s="19" t="str">
        <f>IF(AND(מרקובחצי[[#This Row],[CycleNumber]]&lt;$B199,SUM(W198:W199)=2),1,"")</f>
        <v/>
      </c>
      <c r="AR198" s="19" t="str">
        <f>IF(AND(מרקובחצי[[#This Row],[CycleNumber]]&lt;$B199,SUM(מרקובחצי[[#This Row],[12]],S199)=2),1,"")</f>
        <v/>
      </c>
      <c r="AS198" s="19" t="str">
        <f>IF(AND(מרקובחצי[[#This Row],[CycleNumber]]&lt;$B199,SUM(מרקובחצי[[#This Row],[22]],V199)=2),1,"")</f>
        <v/>
      </c>
      <c r="AT198" s="21">
        <f>SUM(מרקובחצי[[#This Row],[11]:[33]])</f>
        <v>1</v>
      </c>
    </row>
    <row r="199" spans="1:46" ht="15.6" x14ac:dyDescent="0.25">
      <c r="A199" s="19" t="s">
        <v>24</v>
      </c>
      <c r="B199" s="19">
        <v>8</v>
      </c>
      <c r="C199">
        <v>29</v>
      </c>
      <c r="D199" s="19">
        <f>מרקובחצי[[#This Row],[LengthofCycle]]+1</f>
        <v>30</v>
      </c>
      <c r="E199" t="str">
        <f>IF(IFERROR(LOOKUP(מרקובחצי[[#This Row],[ClientID]],קביעויות[הפלגה]),FALSE)=מרקובחצי[[#This Row],[ClientID]],1,"")</f>
        <v/>
      </c>
      <c r="F199" t="str">
        <f>IF(IFERROR(LOOKUP(מרקובחצי[[#This Row],[ClientID]],סוגחציקבוע[S31]),FALSE)=מרקובחצי[[#This Row],[ClientID]],1,"")</f>
        <v/>
      </c>
      <c r="G199">
        <f>IF(IFERROR(LOOKUP(מרקובחצי[[#This Row],[ClientID]],סוגחציקבוע[S32]),FALSE)=מרקובחצי[[#This Row],[ClientID]],1,"")</f>
        <v>1</v>
      </c>
      <c r="H199" t="str">
        <f>IF(IFERROR(LOOKUP(מרקובחצי[[#This Row],[ClientID]],סוגחציקבוע[S33]),FALSE)=מרקובחצי[[#This Row],[ClientID]],1,"")</f>
        <v/>
      </c>
      <c r="I199" t="str">
        <f>IF(IFERROR(LOOKUP(מרקובחצי[[#This Row],[ClientID]],סוגחציקבוע[S32&amp;33]),FALSE)=מרקובחצי[[#This Row],[ClientID]],1,"")</f>
        <v/>
      </c>
      <c r="J199" s="19">
        <f>IF(SUM(מרקובחצי[[#This Row],[11]:[13]])=1,מרקובחצי[[#This Row],[עד ועד]],IF(SUM(R198:T199)=1,IF(מרקובחצי[[#This Row],[עד ועד]]&lt;J198,מרקובחצי[[#This Row],[עד ועד]],J198),J198))</f>
        <v>28</v>
      </c>
      <c r="K199" s="19">
        <f>IF(SUM(מרקובחצי[[#This Row],[11]:[13]])=1,מרקובחצי[[#This Row],[עד ועד]],IF(SUM(R198:T199)=1,IF(מרקובחצי[[#This Row],[עד ועד]]&gt;K198,מרקובחצי[[#This Row],[עד ועד]],K198),K198))</f>
        <v>33</v>
      </c>
      <c r="L199" s="19" t="str">
        <f>IF(AND(SUM(מרקובחצי[[#This Row],[31]:[33]])=1,SUM(U198:W198)=0),מרקובחצי[[#This Row],[מקס]]-מרקובחצי[[#This Row],[מינ]],"")</f>
        <v/>
      </c>
      <c r="M19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99" s="19" t="str">
        <f t="shared" si="3"/>
        <v>S32</v>
      </c>
      <c r="O199" s="19" t="str">
        <f>IF(מרקובחצי[[#This Row],[קבעה הפלגה?]]=1,"",IF(AND(מרקובחצי[[#This Row],[עד ועד]]&lt;29,OR(מרקובחצי[[#This Row],[CycleNumber]]=1,AND(U198=1,OR(מרקובחצי[[#This Row],[עד ועד]]&lt;J198,מרקובחצי[[#This Row],[עד ועד]]&gt;K198)),AND(V198=1,מרקובחצי[[#This Row],[עד ועד]]&lt;J198),W198=1)),1,""))</f>
        <v/>
      </c>
      <c r="P199" s="19" t="str">
        <f>IF(מרקובחצי[[#This Row],[קבעה הפלגה?]]=1,"",IF(AND(מרקובחצי[[#This Row],[עד ועד]]&gt;28,מרקובחצי[[#This Row],[עד ועד]]&lt;32,OR(מרקובחצי[[#This Row],[CycleNumber]]=1,AND(U198=1),AND(V198=1,OR(מרקובחצי[[#This Row],[עד ועד]]&lt;J198,מרקובחצי[[#This Row],[עד ועד]]&gt;K198)),W198=1)),1,""))</f>
        <v/>
      </c>
      <c r="Q199" s="19" t="str">
        <f>IF(מרקובחצי[[#This Row],[קבעה הפלגה?]]=1,"",IF(AND(מרקובחצי[[#This Row],[עד ועד]]&gt;31,OR(מרקובחצי[[#This Row],[CycleNumber]]=1,AND(U198=1),AND(V198=1,מרקובחצי[[#This Row],[עד ועד]]&gt;K198),AND(W198=1,OR(מרקובחצי[[#This Row],[עד ועד]]&gt;K198,מרקובחצי[[#This Row],[עד ועד]]&lt;J198)))),1,""))</f>
        <v/>
      </c>
      <c r="R199" s="19" t="str">
        <f>IF(מרקובחצי[[#This Row],[CycleNumber]]&gt;1,IF(AND(O198=1,מרקובחצי[[#This Row],[עד ועד]]&lt;29),1,""),"")</f>
        <v/>
      </c>
      <c r="S199" s="19" t="str">
        <f>IF(מרקובחצי[[#This Row],[CycleNumber]]&gt;1,IF(OR(AND(O198=1,מרקובחצי[[#This Row],[עד ועד]]&gt;28),AND(P198=1),AND(Q198=1,מרקובחצי[[#This Row],[עד ועד]]&lt;32)),1,""),"")</f>
        <v/>
      </c>
      <c r="T199" s="19" t="str">
        <f>IF(מרקובחצי[[#This Row],[CycleNumber]]&gt;1,IF(AND(Q198=1,מרקובחצי[[#This Row],[עד ועד]]&gt;31),1,""),"")</f>
        <v/>
      </c>
      <c r="U199" s="19" t="str">
        <f>IF(מרקובחצי[[#This Row],[CycleNumber]]&gt;1,IF(AND(R198=1,מרקובחצי[[#This Row],[עד ועד]]&lt;29),1,IF(AND(U198=1,NOT(OR(מרקובחצי[[#This Row],[עד ועד]]&lt;J198,מרקובחצי[[#This Row],[עד ועד]]&gt;K198))),1,"")),"")</f>
        <v/>
      </c>
      <c r="V199" s="19">
        <f>IF(מרקובחצי[[#This Row],[CycleNumber]]&gt;1,IF(AND(SUM(R198:T198)=1,מרקובחצי[[#This Row],[עד ועד]]&gt;28,מרקובחצי[[#This Row],[עד ועד]]&lt;32),1,IF(OR(S198=1,AND(R198=1,מרקובחצי[[#This Row],[עד ועד]]&gt;28),AND(T198=1,מרקובחצי[[#This Row],[עד ועד]]&lt;32)),1,IF(AND(V198=1,NOT(OR(מרקובחצי[[#This Row],[עד ועד]]&lt;J198,מרקובחצי[[#This Row],[עד ועד]]&gt;K198))),1,""))),"")</f>
        <v>1</v>
      </c>
      <c r="W199" s="19" t="str">
        <f>IF(מרקובחצי[[#This Row],[CycleNumber]]&gt;1,IF(AND(T198=1,מרקובחצי[[#This Row],[עד ועד]]&gt;31),1,IF(AND(W198=1,NOT(OR(מרקובחצי[[#This Row],[עד ועד]]&lt;J198,מרקובחצי[[#This Row],[עד ועד]]&gt;K198))),1,"")),"")</f>
        <v/>
      </c>
      <c r="X199" s="19" t="str">
        <f>IF(AND(מרקובחצי[[#This Row],[CycleNumber]]&lt;$B200,SUM(מרקובחצי[[#This Row],[11]],R200)=2),1,"")</f>
        <v/>
      </c>
      <c r="Y199" s="19" t="str">
        <f>IF(AND(מרקובחצי[[#This Row],[CycleNumber]]&lt;$B200,SUM(מרקובחצי[[#This Row],[11]],S200)=2),1,"")</f>
        <v/>
      </c>
      <c r="Z199" s="19" t="str">
        <f>IF(AND(מרקובחצי[[#This Row],[CycleNumber]]&lt;$B200,SUM(מרקובחצי[[#This Row],[13]],S200)=2),1,"")</f>
        <v/>
      </c>
      <c r="AA199" s="19" t="str">
        <f>IF(AND(מרקובחצי[[#This Row],[CycleNumber]]&lt;$B200,SUM(מרקובחצי[[#This Row],[13]],T200)=2),1,"")</f>
        <v/>
      </c>
      <c r="AB199" s="19" t="str">
        <f>IF(AND(מרקובחצי[[#This Row],[CycleNumber]]&lt;$B200,SUM(מרקובחצי[[#This Row],[21]],U200)=2),1,"")</f>
        <v/>
      </c>
      <c r="AC199" s="19" t="str">
        <f>IF(AND(מרקובחצי[[#This Row],[CycleNumber]]&lt;$B200,SUM(מרקובחצי[[#This Row],[21]],V200)=2),1,"")</f>
        <v/>
      </c>
      <c r="AD199" s="19" t="str">
        <f>IF(AND(מרקובחצי[[#This Row],[CycleNumber]]&lt;$B200,SUM(מרקובחצי[[#This Row],[23]],V200)=2),1,"")</f>
        <v/>
      </c>
      <c r="AE199" s="19" t="str">
        <f>IF(AND(מרקובחצי[[#This Row],[CycleNumber]]&lt;$B200,SUM(מרקובחצי[[#This Row],[23]],W200)=2),1,"")</f>
        <v/>
      </c>
      <c r="AF199" s="19" t="str">
        <f>IF(AND(מרקובחצי[[#This Row],[CycleNumber]]&lt;$B200,SUM(מרקובחצי[[#This Row],[31]],O200)=2),1,"")</f>
        <v/>
      </c>
      <c r="AG199" s="19" t="str">
        <f>IF(AND(מרקובחצי[[#This Row],[CycleNumber]]&lt;$B200,SUM(מרקובחצי[[#This Row],[31]],P200)=2),1,"")</f>
        <v/>
      </c>
      <c r="AH199" s="19" t="str">
        <f>IF(AND(מרקובחצי[[#This Row],[CycleNumber]]&lt;$B200,SUM(מרקובחצי[[#This Row],[31]],Q200)=2),1,"")</f>
        <v/>
      </c>
      <c r="AI199" s="19" t="str">
        <f>IF(AND(מרקובחצי[[#This Row],[CycleNumber]]&lt;$B200,SUM(U199:U200)=2),1,"")</f>
        <v/>
      </c>
      <c r="AJ199" s="19">
        <f>IF(AND(מרקובחצי[[#This Row],[CycleNumber]]&lt;$B200,SUM(מרקובחצי[[#This Row],[32]],O200)=2),1,"")</f>
        <v>1</v>
      </c>
      <c r="AK199" s="19" t="str">
        <f>IF(AND(מרקובחצי[[#This Row],[CycleNumber]]&lt;$B200,SUM(מרקובחצי[[#This Row],[32]],P200)=2),1,"")</f>
        <v/>
      </c>
      <c r="AL199" s="19" t="str">
        <f>IF(AND(מרקובחצי[[#This Row],[CycleNumber]]&lt;$B200,SUM(מרקובחצי[[#This Row],[32]],Q200)=2),1,"")</f>
        <v/>
      </c>
      <c r="AM199" s="19" t="str">
        <f>IF(AND(מרקובחצי[[#This Row],[CycleNumber]]&lt;$B200,SUM(V199:V200)=2),1,"")</f>
        <v/>
      </c>
      <c r="AN199" s="19" t="str">
        <f>IF(AND(מרקובחצי[[#This Row],[CycleNumber]]&lt;$B200,SUM(מרקובחצי[[#This Row],[33]],O200)=2),1,"")</f>
        <v/>
      </c>
      <c r="AO199" s="19" t="str">
        <f>IF(AND(מרקובחצי[[#This Row],[CycleNumber]]&lt;$B200,SUM(מרקובחצי[[#This Row],[33]],P200)=2),1,"")</f>
        <v/>
      </c>
      <c r="AP199" s="19" t="str">
        <f>IF(AND(מרקובחצי[[#This Row],[CycleNumber]]&lt;$B200,SUM(מרקובחצי[[#This Row],[33]],Q200)=2),1,"")</f>
        <v/>
      </c>
      <c r="AQ199" s="19" t="str">
        <f>IF(AND(מרקובחצי[[#This Row],[CycleNumber]]&lt;$B200,SUM(W199:W200)=2),1,"")</f>
        <v/>
      </c>
      <c r="AR199" s="19" t="str">
        <f>IF(AND(מרקובחצי[[#This Row],[CycleNumber]]&lt;$B200,SUM(מרקובחצי[[#This Row],[12]],S200)=2),1,"")</f>
        <v/>
      </c>
      <c r="AS199" s="19" t="str">
        <f>IF(AND(מרקובחצי[[#This Row],[CycleNumber]]&lt;$B200,SUM(מרקובחצי[[#This Row],[22]],V200)=2),1,"")</f>
        <v/>
      </c>
      <c r="AT199" s="21">
        <f>SUM(מרקובחצי[[#This Row],[11]:[33]])</f>
        <v>1</v>
      </c>
    </row>
    <row r="200" spans="1:46" ht="15.6" x14ac:dyDescent="0.25">
      <c r="A200" s="19" t="s">
        <v>24</v>
      </c>
      <c r="B200" s="19">
        <v>9</v>
      </c>
      <c r="C200">
        <v>26</v>
      </c>
      <c r="D200" s="19">
        <f>מרקובחצי[[#This Row],[LengthofCycle]]+1</f>
        <v>27</v>
      </c>
      <c r="E200" t="str">
        <f>IF(IFERROR(LOOKUP(מרקובחצי[[#This Row],[ClientID]],קביעויות[הפלגה]),FALSE)=מרקובחצי[[#This Row],[ClientID]],1,"")</f>
        <v/>
      </c>
      <c r="F200" t="str">
        <f>IF(IFERROR(LOOKUP(מרקובחצי[[#This Row],[ClientID]],סוגחציקבוע[S31]),FALSE)=מרקובחצי[[#This Row],[ClientID]],1,"")</f>
        <v/>
      </c>
      <c r="G200">
        <f>IF(IFERROR(LOOKUP(מרקובחצי[[#This Row],[ClientID]],סוגחציקבוע[S32]),FALSE)=מרקובחצי[[#This Row],[ClientID]],1,"")</f>
        <v>1</v>
      </c>
      <c r="H200" t="str">
        <f>IF(IFERROR(LOOKUP(מרקובחצי[[#This Row],[ClientID]],סוגחציקבוע[S33]),FALSE)=מרקובחצי[[#This Row],[ClientID]],1,"")</f>
        <v/>
      </c>
      <c r="I200" t="str">
        <f>IF(IFERROR(LOOKUP(מרקובחצי[[#This Row],[ClientID]],סוגחציקבוע[S32&amp;33]),FALSE)=מרקובחצי[[#This Row],[ClientID]],1,"")</f>
        <v/>
      </c>
      <c r="J200" s="19">
        <f>IF(SUM(מרקובחצי[[#This Row],[11]:[13]])=1,מרקובחצי[[#This Row],[עד ועד]],IF(SUM(R199:T200)=1,IF(מרקובחצי[[#This Row],[עד ועד]]&lt;J199,מרקובחצי[[#This Row],[עד ועד]],J199),J199))</f>
        <v>27</v>
      </c>
      <c r="K200" s="19">
        <f>IF(SUM(מרקובחצי[[#This Row],[11]:[13]])=1,מרקובחצי[[#This Row],[עד ועד]],IF(SUM(R199:T200)=1,IF(מרקובחצי[[#This Row],[עד ועד]]&gt;K199,מרקובחצי[[#This Row],[עד ועד]],K199),K199))</f>
        <v>27</v>
      </c>
      <c r="L200" s="19" t="str">
        <f>IF(AND(SUM(מרקובחצי[[#This Row],[31]:[33]])=1,SUM(U199:W199)=0),מרקובחצי[[#This Row],[מקס]]-מרקובחצי[[#This Row],[מינ]],"")</f>
        <v/>
      </c>
      <c r="M20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200" s="19" t="str">
        <f t="shared" si="3"/>
        <v>S32</v>
      </c>
      <c r="O200" s="19">
        <f>IF(מרקובחצי[[#This Row],[קבעה הפלגה?]]=1,"",IF(AND(מרקובחצי[[#This Row],[עד ועד]]&lt;29,OR(מרקובחצי[[#This Row],[CycleNumber]]=1,AND(U199=1,OR(מרקובחצי[[#This Row],[עד ועד]]&lt;J199,מרקובחצי[[#This Row],[עד ועד]]&gt;K199)),AND(V199=1,מרקובחצי[[#This Row],[עד ועד]]&lt;J199),W199=1)),1,""))</f>
        <v>1</v>
      </c>
      <c r="P200" s="19" t="str">
        <f>IF(מרקובחצי[[#This Row],[קבעה הפלגה?]]=1,"",IF(AND(מרקובחצי[[#This Row],[עד ועד]]&gt;28,מרקובחצי[[#This Row],[עד ועד]]&lt;32,OR(מרקובחצי[[#This Row],[CycleNumber]]=1,AND(U199=1),AND(V199=1,OR(מרקובחצי[[#This Row],[עד ועד]]&lt;J199,מרקובחצי[[#This Row],[עד ועד]]&gt;K199)),W199=1)),1,""))</f>
        <v/>
      </c>
      <c r="Q200" s="19" t="str">
        <f>IF(מרקובחצי[[#This Row],[קבעה הפלגה?]]=1,"",IF(AND(מרקובחצי[[#This Row],[עד ועד]]&gt;31,OR(מרקובחצי[[#This Row],[CycleNumber]]=1,AND(U199=1),AND(V199=1,מרקובחצי[[#This Row],[עד ועד]]&gt;K199),AND(W199=1,OR(מרקובחצי[[#This Row],[עד ועד]]&gt;K199,מרקובחצי[[#This Row],[עד ועד]]&lt;J199)))),1,""))</f>
        <v/>
      </c>
      <c r="R200" s="19" t="str">
        <f>IF(מרקובחצי[[#This Row],[CycleNumber]]&gt;1,IF(AND(O199=1,מרקובחצי[[#This Row],[עד ועד]]&lt;29),1,""),"")</f>
        <v/>
      </c>
      <c r="S200" s="19" t="str">
        <f>IF(מרקובחצי[[#This Row],[CycleNumber]]&gt;1,IF(OR(AND(O199=1,מרקובחצי[[#This Row],[עד ועד]]&gt;28),AND(P199=1),AND(Q199=1,מרקובחצי[[#This Row],[עד ועד]]&lt;32)),1,""),"")</f>
        <v/>
      </c>
      <c r="T200" s="19" t="str">
        <f>IF(מרקובחצי[[#This Row],[CycleNumber]]&gt;1,IF(AND(Q199=1,מרקובחצי[[#This Row],[עד ועד]]&gt;31),1,""),"")</f>
        <v/>
      </c>
      <c r="U200" s="19" t="str">
        <f>IF(מרקובחצי[[#This Row],[CycleNumber]]&gt;1,IF(AND(R199=1,מרקובחצי[[#This Row],[עד ועד]]&lt;29),1,IF(AND(U199=1,NOT(OR(מרקובחצי[[#This Row],[עד ועד]]&lt;J199,מרקובחצי[[#This Row],[עד ועד]]&gt;K199))),1,"")),"")</f>
        <v/>
      </c>
      <c r="V200" s="19" t="str">
        <f>IF(מרקובחצי[[#This Row],[CycleNumber]]&gt;1,IF(AND(SUM(R199:T199)=1,מרקובחצי[[#This Row],[עד ועד]]&gt;28,מרקובחצי[[#This Row],[עד ועד]]&lt;32),1,IF(OR(S199=1,AND(R199=1,מרקובחצי[[#This Row],[עד ועד]]&gt;28),AND(T199=1,מרקובחצי[[#This Row],[עד ועד]]&lt;32)),1,IF(AND(V199=1,NOT(OR(מרקובחצי[[#This Row],[עד ועד]]&lt;J199,מרקובחצי[[#This Row],[עד ועד]]&gt;K199))),1,""))),"")</f>
        <v/>
      </c>
      <c r="W200" s="19" t="str">
        <f>IF(מרקובחצי[[#This Row],[CycleNumber]]&gt;1,IF(AND(T199=1,מרקובחצי[[#This Row],[עד ועד]]&gt;31),1,IF(AND(W199=1,NOT(OR(מרקובחצי[[#This Row],[עד ועד]]&lt;J199,מרקובחצי[[#This Row],[עד ועד]]&gt;K199))),1,"")),"")</f>
        <v/>
      </c>
      <c r="X200" s="19" t="str">
        <f>IF(AND(מרקובחצי[[#This Row],[CycleNumber]]&lt;$B201,SUM(מרקובחצי[[#This Row],[11]],R201)=2),1,"")</f>
        <v/>
      </c>
      <c r="Y200" s="19">
        <f>IF(AND(מרקובחצי[[#This Row],[CycleNumber]]&lt;$B201,SUM(מרקובחצי[[#This Row],[11]],S201)=2),1,"")</f>
        <v>1</v>
      </c>
      <c r="Z200" s="19" t="str">
        <f>IF(AND(מרקובחצי[[#This Row],[CycleNumber]]&lt;$B201,SUM(מרקובחצי[[#This Row],[13]],S201)=2),1,"")</f>
        <v/>
      </c>
      <c r="AA200" s="19" t="str">
        <f>IF(AND(מרקובחצי[[#This Row],[CycleNumber]]&lt;$B201,SUM(מרקובחצי[[#This Row],[13]],T201)=2),1,"")</f>
        <v/>
      </c>
      <c r="AB200" s="19" t="str">
        <f>IF(AND(מרקובחצי[[#This Row],[CycleNumber]]&lt;$B201,SUM(מרקובחצי[[#This Row],[21]],U201)=2),1,"")</f>
        <v/>
      </c>
      <c r="AC200" s="19" t="str">
        <f>IF(AND(מרקובחצי[[#This Row],[CycleNumber]]&lt;$B201,SUM(מרקובחצי[[#This Row],[21]],V201)=2),1,"")</f>
        <v/>
      </c>
      <c r="AD200" s="19" t="str">
        <f>IF(AND(מרקובחצי[[#This Row],[CycleNumber]]&lt;$B201,SUM(מרקובחצי[[#This Row],[23]],V201)=2),1,"")</f>
        <v/>
      </c>
      <c r="AE200" s="19" t="str">
        <f>IF(AND(מרקובחצי[[#This Row],[CycleNumber]]&lt;$B201,SUM(מרקובחצי[[#This Row],[23]],W201)=2),1,"")</f>
        <v/>
      </c>
      <c r="AF200" s="19" t="str">
        <f>IF(AND(מרקובחצי[[#This Row],[CycleNumber]]&lt;$B201,SUM(מרקובחצי[[#This Row],[31]],O201)=2),1,"")</f>
        <v/>
      </c>
      <c r="AG200" s="19" t="str">
        <f>IF(AND(מרקובחצי[[#This Row],[CycleNumber]]&lt;$B201,SUM(מרקובחצי[[#This Row],[31]],P201)=2),1,"")</f>
        <v/>
      </c>
      <c r="AH200" s="19" t="str">
        <f>IF(AND(מרקובחצי[[#This Row],[CycleNumber]]&lt;$B201,SUM(מרקובחצי[[#This Row],[31]],Q201)=2),1,"")</f>
        <v/>
      </c>
      <c r="AI200" s="19" t="str">
        <f>IF(AND(מרקובחצי[[#This Row],[CycleNumber]]&lt;$B201,SUM(U200:U201)=2),1,"")</f>
        <v/>
      </c>
      <c r="AJ200" s="19" t="str">
        <f>IF(AND(מרקובחצי[[#This Row],[CycleNumber]]&lt;$B201,SUM(מרקובחצי[[#This Row],[32]],O201)=2),1,"")</f>
        <v/>
      </c>
      <c r="AK200" s="19" t="str">
        <f>IF(AND(מרקובחצי[[#This Row],[CycleNumber]]&lt;$B201,SUM(מרקובחצי[[#This Row],[32]],P201)=2),1,"")</f>
        <v/>
      </c>
      <c r="AL200" s="19" t="str">
        <f>IF(AND(מרקובחצי[[#This Row],[CycleNumber]]&lt;$B201,SUM(מרקובחצי[[#This Row],[32]],Q201)=2),1,"")</f>
        <v/>
      </c>
      <c r="AM200" s="19" t="str">
        <f>IF(AND(מרקובחצי[[#This Row],[CycleNumber]]&lt;$B201,SUM(V200:V201)=2),1,"")</f>
        <v/>
      </c>
      <c r="AN200" s="19" t="str">
        <f>IF(AND(מרקובחצי[[#This Row],[CycleNumber]]&lt;$B201,SUM(מרקובחצי[[#This Row],[33]],O201)=2),1,"")</f>
        <v/>
      </c>
      <c r="AO200" s="19" t="str">
        <f>IF(AND(מרקובחצי[[#This Row],[CycleNumber]]&lt;$B201,SUM(מרקובחצי[[#This Row],[33]],P201)=2),1,"")</f>
        <v/>
      </c>
      <c r="AP200" s="19" t="str">
        <f>IF(AND(מרקובחצי[[#This Row],[CycleNumber]]&lt;$B201,SUM(מרקובחצי[[#This Row],[33]],Q201)=2),1,"")</f>
        <v/>
      </c>
      <c r="AQ200" s="19" t="str">
        <f>IF(AND(מרקובחצי[[#This Row],[CycleNumber]]&lt;$B201,SUM(W200:W201)=2),1,"")</f>
        <v/>
      </c>
      <c r="AR200" s="19" t="str">
        <f>IF(AND(מרקובחצי[[#This Row],[CycleNumber]]&lt;$B201,SUM(מרקובחצי[[#This Row],[12]],S201)=2),1,"")</f>
        <v/>
      </c>
      <c r="AS200" s="19" t="str">
        <f>IF(AND(מרקובחצי[[#This Row],[CycleNumber]]&lt;$B201,SUM(מרקובחצי[[#This Row],[22]],V201)=2),1,"")</f>
        <v/>
      </c>
      <c r="AT200" s="21">
        <f>SUM(מרקובחצי[[#This Row],[11]:[33]])</f>
        <v>1</v>
      </c>
    </row>
    <row r="201" spans="1:46" ht="15.6" x14ac:dyDescent="0.25">
      <c r="A201" s="19" t="s">
        <v>24</v>
      </c>
      <c r="B201" s="19">
        <v>10</v>
      </c>
      <c r="C201">
        <v>31</v>
      </c>
      <c r="D201" s="19">
        <f>מרקובחצי[[#This Row],[LengthofCycle]]+1</f>
        <v>32</v>
      </c>
      <c r="E201" t="str">
        <f>IF(IFERROR(LOOKUP(מרקובחצי[[#This Row],[ClientID]],קביעויות[הפלגה]),FALSE)=מרקובחצי[[#This Row],[ClientID]],1,"")</f>
        <v/>
      </c>
      <c r="F201" t="str">
        <f>IF(IFERROR(LOOKUP(מרקובחצי[[#This Row],[ClientID]],סוגחציקבוע[S31]),FALSE)=מרקובחצי[[#This Row],[ClientID]],1,"")</f>
        <v/>
      </c>
      <c r="G201">
        <f>IF(IFERROR(LOOKUP(מרקובחצי[[#This Row],[ClientID]],סוגחציקבוע[S32]),FALSE)=מרקובחצי[[#This Row],[ClientID]],1,"")</f>
        <v>1</v>
      </c>
      <c r="H201" t="str">
        <f>IF(IFERROR(LOOKUP(מרקובחצי[[#This Row],[ClientID]],סוגחציקבוע[S33]),FALSE)=מרקובחצי[[#This Row],[ClientID]],1,"")</f>
        <v/>
      </c>
      <c r="I201" t="str">
        <f>IF(IFERROR(LOOKUP(מרקובחצי[[#This Row],[ClientID]],סוגחציקבוע[S32&amp;33]),FALSE)=מרקובחצי[[#This Row],[ClientID]],1,"")</f>
        <v/>
      </c>
      <c r="J201" s="19">
        <f>IF(SUM(מרקובחצי[[#This Row],[11]:[13]])=1,מרקובחצי[[#This Row],[עד ועד]],IF(SUM(R200:T201)=1,IF(מרקובחצי[[#This Row],[עד ועד]]&lt;J200,מרקובחצי[[#This Row],[עד ועד]],J200),J200))</f>
        <v>27</v>
      </c>
      <c r="K201" s="19">
        <f>IF(SUM(מרקובחצי[[#This Row],[11]:[13]])=1,מרקובחצי[[#This Row],[עד ועד]],IF(SUM(R200:T201)=1,IF(מרקובחצי[[#This Row],[עד ועד]]&gt;K200,מרקובחצי[[#This Row],[עד ועד]],K200),K200))</f>
        <v>32</v>
      </c>
      <c r="L201" s="19" t="str">
        <f>IF(AND(SUM(מרקובחצי[[#This Row],[31]:[33]])=1,SUM(U200:W200)=0),מרקובחצי[[#This Row],[מקס]]-מרקובחצי[[#This Row],[מינ]],"")</f>
        <v/>
      </c>
      <c r="M20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201" s="19" t="str">
        <f t="shared" si="3"/>
        <v>S11</v>
      </c>
      <c r="O201" s="19" t="str">
        <f>IF(מרקובחצי[[#This Row],[קבעה הפלגה?]]=1,"",IF(AND(מרקובחצי[[#This Row],[עד ועד]]&lt;29,OR(מרקובחצי[[#This Row],[CycleNumber]]=1,AND(U200=1,OR(מרקובחצי[[#This Row],[עד ועד]]&lt;J200,מרקובחצי[[#This Row],[עד ועד]]&gt;K200)),AND(V200=1,מרקובחצי[[#This Row],[עד ועד]]&lt;J200),W200=1)),1,""))</f>
        <v/>
      </c>
      <c r="P201" s="19" t="str">
        <f>IF(מרקובחצי[[#This Row],[קבעה הפלגה?]]=1,"",IF(AND(מרקובחצי[[#This Row],[עד ועד]]&gt;28,מרקובחצי[[#This Row],[עד ועד]]&lt;32,OR(מרקובחצי[[#This Row],[CycleNumber]]=1,AND(U200=1),AND(V200=1,OR(מרקובחצי[[#This Row],[עד ועד]]&lt;J200,מרקובחצי[[#This Row],[עד ועד]]&gt;K200)),W200=1)),1,""))</f>
        <v/>
      </c>
      <c r="Q201" s="19" t="str">
        <f>IF(מרקובחצי[[#This Row],[קבעה הפלגה?]]=1,"",IF(AND(מרקובחצי[[#This Row],[עד ועד]]&gt;31,OR(מרקובחצי[[#This Row],[CycleNumber]]=1,AND(U200=1),AND(V200=1,מרקובחצי[[#This Row],[עד ועד]]&gt;K200),AND(W200=1,OR(מרקובחצי[[#This Row],[עד ועד]]&gt;K200,מרקובחצי[[#This Row],[עד ועד]]&lt;J200)))),1,""))</f>
        <v/>
      </c>
      <c r="R201" s="19" t="str">
        <f>IF(מרקובחצי[[#This Row],[CycleNumber]]&gt;1,IF(AND(O200=1,מרקובחצי[[#This Row],[עד ועד]]&lt;29),1,""),"")</f>
        <v/>
      </c>
      <c r="S201" s="19">
        <f>IF(מרקובחצי[[#This Row],[CycleNumber]]&gt;1,IF(OR(AND(O200=1,מרקובחצי[[#This Row],[עד ועד]]&gt;28),AND(P200=1),AND(Q200=1,מרקובחצי[[#This Row],[עד ועד]]&lt;32)),1,""),"")</f>
        <v>1</v>
      </c>
      <c r="T201" s="19" t="str">
        <f>IF(מרקובחצי[[#This Row],[CycleNumber]]&gt;1,IF(AND(Q200=1,מרקובחצי[[#This Row],[עד ועד]]&gt;31),1,""),"")</f>
        <v/>
      </c>
      <c r="U201" s="19" t="str">
        <f>IF(מרקובחצי[[#This Row],[CycleNumber]]&gt;1,IF(AND(R200=1,מרקובחצי[[#This Row],[עד ועד]]&lt;29),1,IF(AND(U200=1,NOT(OR(מרקובחצי[[#This Row],[עד ועד]]&lt;J200,מרקובחצי[[#This Row],[עד ועד]]&gt;K200))),1,"")),"")</f>
        <v/>
      </c>
      <c r="V201" s="19" t="str">
        <f>IF(מרקובחצי[[#This Row],[CycleNumber]]&gt;1,IF(AND(SUM(R200:T200)=1,מרקובחצי[[#This Row],[עד ועד]]&gt;28,מרקובחצי[[#This Row],[עד ועד]]&lt;32),1,IF(OR(S200=1,AND(R200=1,מרקובחצי[[#This Row],[עד ועד]]&gt;28),AND(T200=1,מרקובחצי[[#This Row],[עד ועד]]&lt;32)),1,IF(AND(V200=1,NOT(OR(מרקובחצי[[#This Row],[עד ועד]]&lt;J200,מרקובחצי[[#This Row],[עד ועד]]&gt;K200))),1,""))),"")</f>
        <v/>
      </c>
      <c r="W201" s="19" t="str">
        <f>IF(מרקובחצי[[#This Row],[CycleNumber]]&gt;1,IF(AND(T200=1,מרקובחצי[[#This Row],[עד ועד]]&gt;31),1,IF(AND(W200=1,NOT(OR(מרקובחצי[[#This Row],[עד ועד]]&lt;J200,מרקובחצי[[#This Row],[עד ועד]]&gt;K200))),1,"")),"")</f>
        <v/>
      </c>
      <c r="X201" s="19" t="str">
        <f>IF(AND(מרקובחצי[[#This Row],[CycleNumber]]&lt;$B202,SUM(מרקובחצי[[#This Row],[11]],R202)=2),1,"")</f>
        <v/>
      </c>
      <c r="Y201" s="19" t="str">
        <f>IF(AND(מרקובחצי[[#This Row],[CycleNumber]]&lt;$B202,SUM(מרקובחצי[[#This Row],[11]],S202)=2),1,"")</f>
        <v/>
      </c>
      <c r="Z201" s="19" t="str">
        <f>IF(AND(מרקובחצי[[#This Row],[CycleNumber]]&lt;$B202,SUM(מרקובחצי[[#This Row],[13]],S202)=2),1,"")</f>
        <v/>
      </c>
      <c r="AA201" s="19" t="str">
        <f>IF(AND(מרקובחצי[[#This Row],[CycleNumber]]&lt;$B202,SUM(מרקובחצי[[#This Row],[13]],T202)=2),1,"")</f>
        <v/>
      </c>
      <c r="AB201" s="19" t="str">
        <f>IF(AND(מרקובחצי[[#This Row],[CycleNumber]]&lt;$B202,SUM(מרקובחצי[[#This Row],[21]],U202)=2),1,"")</f>
        <v/>
      </c>
      <c r="AC201" s="19" t="str">
        <f>IF(AND(מרקובחצי[[#This Row],[CycleNumber]]&lt;$B202,SUM(מרקובחצי[[#This Row],[21]],V202)=2),1,"")</f>
        <v/>
      </c>
      <c r="AD201" s="19" t="str">
        <f>IF(AND(מרקובחצי[[#This Row],[CycleNumber]]&lt;$B202,SUM(מרקובחצי[[#This Row],[23]],V202)=2),1,"")</f>
        <v/>
      </c>
      <c r="AE201" s="19" t="str">
        <f>IF(AND(מרקובחצי[[#This Row],[CycleNumber]]&lt;$B202,SUM(מרקובחצי[[#This Row],[23]],W202)=2),1,"")</f>
        <v/>
      </c>
      <c r="AF201" s="19" t="str">
        <f>IF(AND(מרקובחצי[[#This Row],[CycleNumber]]&lt;$B202,SUM(מרקובחצי[[#This Row],[31]],O202)=2),1,"")</f>
        <v/>
      </c>
      <c r="AG201" s="19" t="str">
        <f>IF(AND(מרקובחצי[[#This Row],[CycleNumber]]&lt;$B202,SUM(מרקובחצי[[#This Row],[31]],P202)=2),1,"")</f>
        <v/>
      </c>
      <c r="AH201" s="19" t="str">
        <f>IF(AND(מרקובחצי[[#This Row],[CycleNumber]]&lt;$B202,SUM(מרקובחצי[[#This Row],[31]],Q202)=2),1,"")</f>
        <v/>
      </c>
      <c r="AI201" s="19" t="str">
        <f>IF(AND(מרקובחצי[[#This Row],[CycleNumber]]&lt;$B202,SUM(U201:U202)=2),1,"")</f>
        <v/>
      </c>
      <c r="AJ201" s="19" t="str">
        <f>IF(AND(מרקובחצי[[#This Row],[CycleNumber]]&lt;$B202,SUM(מרקובחצי[[#This Row],[32]],O202)=2),1,"")</f>
        <v/>
      </c>
      <c r="AK201" s="19" t="str">
        <f>IF(AND(מרקובחצי[[#This Row],[CycleNumber]]&lt;$B202,SUM(מרקובחצי[[#This Row],[32]],P202)=2),1,"")</f>
        <v/>
      </c>
      <c r="AL201" s="19" t="str">
        <f>IF(AND(מרקובחצי[[#This Row],[CycleNumber]]&lt;$B202,SUM(מרקובחצי[[#This Row],[32]],Q202)=2),1,"")</f>
        <v/>
      </c>
      <c r="AM201" s="19" t="str">
        <f>IF(AND(מרקובחצי[[#This Row],[CycleNumber]]&lt;$B202,SUM(V201:V202)=2),1,"")</f>
        <v/>
      </c>
      <c r="AN201" s="19" t="str">
        <f>IF(AND(מרקובחצי[[#This Row],[CycleNumber]]&lt;$B202,SUM(מרקובחצי[[#This Row],[33]],O202)=2),1,"")</f>
        <v/>
      </c>
      <c r="AO201" s="19" t="str">
        <f>IF(AND(מרקובחצי[[#This Row],[CycleNumber]]&lt;$B202,SUM(מרקובחצי[[#This Row],[33]],P202)=2),1,"")</f>
        <v/>
      </c>
      <c r="AP201" s="19" t="str">
        <f>IF(AND(מרקובחצי[[#This Row],[CycleNumber]]&lt;$B202,SUM(מרקובחצי[[#This Row],[33]],Q202)=2),1,"")</f>
        <v/>
      </c>
      <c r="AQ201" s="19" t="str">
        <f>IF(AND(מרקובחצי[[#This Row],[CycleNumber]]&lt;$B202,SUM(W201:W202)=2),1,"")</f>
        <v/>
      </c>
      <c r="AR201" s="19" t="str">
        <f>IF(AND(מרקובחצי[[#This Row],[CycleNumber]]&lt;$B202,SUM(מרקובחצי[[#This Row],[12]],S202)=2),1,"")</f>
        <v/>
      </c>
      <c r="AS201" s="19" t="str">
        <f>IF(AND(מרקובחצי[[#This Row],[CycleNumber]]&lt;$B202,SUM(מרקובחצי[[#This Row],[22]],V202)=2),1,"")</f>
        <v/>
      </c>
      <c r="AT201" s="21">
        <f>SUM(מרקובחצי[[#This Row],[11]:[33]])</f>
        <v>1</v>
      </c>
    </row>
    <row r="202" spans="1:46" ht="15.6" x14ac:dyDescent="0.25">
      <c r="A202" s="19" t="s">
        <v>25</v>
      </c>
      <c r="B202" s="19">
        <v>1</v>
      </c>
      <c r="C202">
        <v>24</v>
      </c>
      <c r="D202" s="19">
        <f>מרקובחצי[[#This Row],[LengthofCycle]]+1</f>
        <v>25</v>
      </c>
      <c r="E202" t="str">
        <f>IF(IFERROR(LOOKUP(מרקובחצי[[#This Row],[ClientID]],קביעויות[הפלגה]),FALSE)=מרקובחצי[[#This Row],[ClientID]],1,"")</f>
        <v/>
      </c>
      <c r="F202" t="str">
        <f>IF(IFERROR(LOOKUP(מרקובחצי[[#This Row],[ClientID]],סוגחציקבוע[S31]),FALSE)=מרקובחצי[[#This Row],[ClientID]],1,"")</f>
        <v/>
      </c>
      <c r="G202">
        <f>IF(IFERROR(LOOKUP(מרקובחצי[[#This Row],[ClientID]],סוגחציקבוע[S32]),FALSE)=מרקובחצי[[#This Row],[ClientID]],1,"")</f>
        <v>1</v>
      </c>
      <c r="H202" t="str">
        <f>IF(IFERROR(LOOKUP(מרקובחצי[[#This Row],[ClientID]],סוגחציקבוע[S33]),FALSE)=מרקובחצי[[#This Row],[ClientID]],1,"")</f>
        <v/>
      </c>
      <c r="I202" t="str">
        <f>IF(IFERROR(LOOKUP(מרקובחצי[[#This Row],[ClientID]],סוגחציקבוע[S32&amp;33]),FALSE)=מרקובחצי[[#This Row],[ClientID]],1,"")</f>
        <v/>
      </c>
      <c r="J202" s="19">
        <f>IF(SUM(מרקובחצי[[#This Row],[11]:[13]])=1,מרקובחצי[[#This Row],[עד ועד]],IF(SUM(R201:T202)=1,IF(מרקובחצי[[#This Row],[עד ועד]]&lt;J201,מרקובחצי[[#This Row],[עד ועד]],J201),J201))</f>
        <v>25</v>
      </c>
      <c r="K202" s="19">
        <f>IF(SUM(מרקובחצי[[#This Row],[11]:[13]])=1,מרקובחצי[[#This Row],[עד ועד]],IF(SUM(R201:T202)=1,IF(מרקובחצי[[#This Row],[עד ועד]]&gt;K201,מרקובחצי[[#This Row],[עד ועד]],K201),K201))</f>
        <v>25</v>
      </c>
      <c r="L202" s="19" t="str">
        <f>IF(AND(SUM(מרקובחצי[[#This Row],[31]:[33]])=1,SUM(U201:W201)=0),מרקובחצי[[#This Row],[מקס]]-מרקובחצי[[#This Row],[מינ]],"")</f>
        <v/>
      </c>
      <c r="M20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202" s="19" t="str">
        <f t="shared" si="3"/>
        <v>S22</v>
      </c>
      <c r="O202" s="19">
        <f>IF(מרקובחצי[[#This Row],[קבעה הפלגה?]]=1,"",IF(AND(מרקובחצי[[#This Row],[עד ועד]]&lt;29,OR(מרקובחצי[[#This Row],[CycleNumber]]=1,AND(U201=1,OR(מרקובחצי[[#This Row],[עד ועד]]&lt;J201,מרקובחצי[[#This Row],[עד ועד]]&gt;K201)),AND(V201=1,מרקובחצי[[#This Row],[עד ועד]]&lt;J201),W201=1)),1,""))</f>
        <v>1</v>
      </c>
      <c r="P202" s="19" t="str">
        <f>IF(מרקובחצי[[#This Row],[קבעה הפלגה?]]=1,"",IF(AND(מרקובחצי[[#This Row],[עד ועד]]&gt;28,מרקובחצי[[#This Row],[עד ועד]]&lt;32,OR(מרקובחצי[[#This Row],[CycleNumber]]=1,AND(U201=1),AND(V201=1,OR(מרקובחצי[[#This Row],[עד ועד]]&lt;J201,מרקובחצי[[#This Row],[עד ועד]]&gt;K201)),W201=1)),1,""))</f>
        <v/>
      </c>
      <c r="Q202" s="19" t="str">
        <f>IF(מרקובחצי[[#This Row],[קבעה הפלגה?]]=1,"",IF(AND(מרקובחצי[[#This Row],[עד ועד]]&gt;31,OR(מרקובחצי[[#This Row],[CycleNumber]]=1,AND(U201=1),AND(V201=1,מרקובחצי[[#This Row],[עד ועד]]&gt;K201),AND(W201=1,OR(מרקובחצי[[#This Row],[עד ועד]]&gt;K201,מרקובחצי[[#This Row],[עד ועד]]&lt;J201)))),1,""))</f>
        <v/>
      </c>
      <c r="R202" s="19" t="str">
        <f>IF(מרקובחצי[[#This Row],[CycleNumber]]&gt;1,IF(AND(O201=1,מרקובחצי[[#This Row],[עד ועד]]&lt;29),1,""),"")</f>
        <v/>
      </c>
      <c r="S202" s="19" t="str">
        <f>IF(מרקובחצי[[#This Row],[CycleNumber]]&gt;1,IF(OR(AND(O201=1,מרקובחצי[[#This Row],[עד ועד]]&gt;28),AND(P201=1),AND(Q201=1,מרקובחצי[[#This Row],[עד ועד]]&lt;32)),1,""),"")</f>
        <v/>
      </c>
      <c r="T202" s="19" t="str">
        <f>IF(מרקובחצי[[#This Row],[CycleNumber]]&gt;1,IF(AND(Q201=1,מרקובחצי[[#This Row],[עד ועד]]&gt;31),1,""),"")</f>
        <v/>
      </c>
      <c r="U202" s="19" t="str">
        <f>IF(מרקובחצי[[#This Row],[CycleNumber]]&gt;1,IF(AND(R201=1,מרקובחצי[[#This Row],[עד ועד]]&lt;29),1,IF(AND(U201=1,NOT(OR(מרקובחצי[[#This Row],[עד ועד]]&lt;J201,מרקובחצי[[#This Row],[עד ועד]]&gt;K201))),1,"")),"")</f>
        <v/>
      </c>
      <c r="V202" s="19" t="str">
        <f>IF(מרקובחצי[[#This Row],[CycleNumber]]&gt;1,IF(AND(SUM(R201:T201)=1,מרקובחצי[[#This Row],[עד ועד]]&gt;28,מרקובחצי[[#This Row],[עד ועד]]&lt;32),1,IF(OR(S201=1,AND(R201=1,מרקובחצי[[#This Row],[עד ועד]]&gt;28),AND(T201=1,מרקובחצי[[#This Row],[עד ועד]]&lt;32)),1,IF(AND(V201=1,NOT(OR(מרקובחצי[[#This Row],[עד ועד]]&lt;J201,מרקובחצי[[#This Row],[עד ועד]]&gt;K201))),1,""))),"")</f>
        <v/>
      </c>
      <c r="W202" s="19" t="str">
        <f>IF(מרקובחצי[[#This Row],[CycleNumber]]&gt;1,IF(AND(T201=1,מרקובחצי[[#This Row],[עד ועד]]&gt;31),1,IF(AND(W201=1,NOT(OR(מרקובחצי[[#This Row],[עד ועד]]&lt;J201,מרקובחצי[[#This Row],[עד ועד]]&gt;K201))),1,"")),"")</f>
        <v/>
      </c>
      <c r="X202" s="19">
        <f>IF(AND(מרקובחצי[[#This Row],[CycleNumber]]&lt;$B203,SUM(מרקובחצי[[#This Row],[11]],R203)=2),1,"")</f>
        <v>1</v>
      </c>
      <c r="Y202" s="19" t="str">
        <f>IF(AND(מרקובחצי[[#This Row],[CycleNumber]]&lt;$B203,SUM(מרקובחצי[[#This Row],[11]],S203)=2),1,"")</f>
        <v/>
      </c>
      <c r="Z202" s="19" t="str">
        <f>IF(AND(מרקובחצי[[#This Row],[CycleNumber]]&lt;$B203,SUM(מרקובחצי[[#This Row],[13]],S203)=2),1,"")</f>
        <v/>
      </c>
      <c r="AA202" s="19" t="str">
        <f>IF(AND(מרקובחצי[[#This Row],[CycleNumber]]&lt;$B203,SUM(מרקובחצי[[#This Row],[13]],T203)=2),1,"")</f>
        <v/>
      </c>
      <c r="AB202" s="19" t="str">
        <f>IF(AND(מרקובחצי[[#This Row],[CycleNumber]]&lt;$B203,SUM(מרקובחצי[[#This Row],[21]],U203)=2),1,"")</f>
        <v/>
      </c>
      <c r="AC202" s="19" t="str">
        <f>IF(AND(מרקובחצי[[#This Row],[CycleNumber]]&lt;$B203,SUM(מרקובחצי[[#This Row],[21]],V203)=2),1,"")</f>
        <v/>
      </c>
      <c r="AD202" s="19" t="str">
        <f>IF(AND(מרקובחצי[[#This Row],[CycleNumber]]&lt;$B203,SUM(מרקובחצי[[#This Row],[23]],V203)=2),1,"")</f>
        <v/>
      </c>
      <c r="AE202" s="19" t="str">
        <f>IF(AND(מרקובחצי[[#This Row],[CycleNumber]]&lt;$B203,SUM(מרקובחצי[[#This Row],[23]],W203)=2),1,"")</f>
        <v/>
      </c>
      <c r="AF202" s="19" t="str">
        <f>IF(AND(מרקובחצי[[#This Row],[CycleNumber]]&lt;$B203,SUM(מרקובחצי[[#This Row],[31]],O203)=2),1,"")</f>
        <v/>
      </c>
      <c r="AG202" s="19" t="str">
        <f>IF(AND(מרקובחצי[[#This Row],[CycleNumber]]&lt;$B203,SUM(מרקובחצי[[#This Row],[31]],P203)=2),1,"")</f>
        <v/>
      </c>
      <c r="AH202" s="19" t="str">
        <f>IF(AND(מרקובחצי[[#This Row],[CycleNumber]]&lt;$B203,SUM(מרקובחצי[[#This Row],[31]],Q203)=2),1,"")</f>
        <v/>
      </c>
      <c r="AI202" s="19" t="str">
        <f>IF(AND(מרקובחצי[[#This Row],[CycleNumber]]&lt;$B203,SUM(U202:U203)=2),1,"")</f>
        <v/>
      </c>
      <c r="AJ202" s="19" t="str">
        <f>IF(AND(מרקובחצי[[#This Row],[CycleNumber]]&lt;$B203,SUM(מרקובחצי[[#This Row],[32]],O203)=2),1,"")</f>
        <v/>
      </c>
      <c r="AK202" s="19" t="str">
        <f>IF(AND(מרקובחצי[[#This Row],[CycleNumber]]&lt;$B203,SUM(מרקובחצי[[#This Row],[32]],P203)=2),1,"")</f>
        <v/>
      </c>
      <c r="AL202" s="19" t="str">
        <f>IF(AND(מרקובחצי[[#This Row],[CycleNumber]]&lt;$B203,SUM(מרקובחצי[[#This Row],[32]],Q203)=2),1,"")</f>
        <v/>
      </c>
      <c r="AM202" s="19" t="str">
        <f>IF(AND(מרקובחצי[[#This Row],[CycleNumber]]&lt;$B203,SUM(V202:V203)=2),1,"")</f>
        <v/>
      </c>
      <c r="AN202" s="19" t="str">
        <f>IF(AND(מרקובחצי[[#This Row],[CycleNumber]]&lt;$B203,SUM(מרקובחצי[[#This Row],[33]],O203)=2),1,"")</f>
        <v/>
      </c>
      <c r="AO202" s="19" t="str">
        <f>IF(AND(מרקובחצי[[#This Row],[CycleNumber]]&lt;$B203,SUM(מרקובחצי[[#This Row],[33]],P203)=2),1,"")</f>
        <v/>
      </c>
      <c r="AP202" s="19" t="str">
        <f>IF(AND(מרקובחצי[[#This Row],[CycleNumber]]&lt;$B203,SUM(מרקובחצי[[#This Row],[33]],Q203)=2),1,"")</f>
        <v/>
      </c>
      <c r="AQ202" s="19" t="str">
        <f>IF(AND(מרקובחצי[[#This Row],[CycleNumber]]&lt;$B203,SUM(W202:W203)=2),1,"")</f>
        <v/>
      </c>
      <c r="AR202" s="19" t="str">
        <f>IF(AND(מרקובחצי[[#This Row],[CycleNumber]]&lt;$B203,SUM(מרקובחצי[[#This Row],[12]],S203)=2),1,"")</f>
        <v/>
      </c>
      <c r="AS202" s="19" t="str">
        <f>IF(AND(מרקובחצי[[#This Row],[CycleNumber]]&lt;$B203,SUM(מרקובחצי[[#This Row],[22]],V203)=2),1,"")</f>
        <v/>
      </c>
      <c r="AT202" s="21">
        <f>SUM(מרקובחצי[[#This Row],[11]:[33]])</f>
        <v>1</v>
      </c>
    </row>
    <row r="203" spans="1:46" ht="15.6" x14ac:dyDescent="0.25">
      <c r="A203" s="19" t="s">
        <v>25</v>
      </c>
      <c r="B203" s="19">
        <v>2</v>
      </c>
      <c r="C203">
        <v>26</v>
      </c>
      <c r="D203" s="19">
        <f>מרקובחצי[[#This Row],[LengthofCycle]]+1</f>
        <v>27</v>
      </c>
      <c r="E203" t="str">
        <f>IF(IFERROR(LOOKUP(מרקובחצי[[#This Row],[ClientID]],קביעויות[הפלגה]),FALSE)=מרקובחצי[[#This Row],[ClientID]],1,"")</f>
        <v/>
      </c>
      <c r="F203" t="str">
        <f>IF(IFERROR(LOOKUP(מרקובחצי[[#This Row],[ClientID]],סוגחציקבוע[S31]),FALSE)=מרקובחצי[[#This Row],[ClientID]],1,"")</f>
        <v/>
      </c>
      <c r="G203">
        <f>IF(IFERROR(LOOKUP(מרקובחצי[[#This Row],[ClientID]],סוגחציקבוע[S32]),FALSE)=מרקובחצי[[#This Row],[ClientID]],1,"")</f>
        <v>1</v>
      </c>
      <c r="H203" t="str">
        <f>IF(IFERROR(LOOKUP(מרקובחצי[[#This Row],[ClientID]],סוגחציקבוע[S33]),FALSE)=מרקובחצי[[#This Row],[ClientID]],1,"")</f>
        <v/>
      </c>
      <c r="I203" t="str">
        <f>IF(IFERROR(LOOKUP(מרקובחצי[[#This Row],[ClientID]],סוגחציקבוע[S32&amp;33]),FALSE)=מרקובחצי[[#This Row],[ClientID]],1,"")</f>
        <v/>
      </c>
      <c r="J203" s="19">
        <f>IF(SUM(מרקובחצי[[#This Row],[11]:[13]])=1,מרקובחצי[[#This Row],[עד ועד]],IF(SUM(R202:T203)=1,IF(מרקובחצי[[#This Row],[עד ועד]]&lt;J202,מרקובחצי[[#This Row],[עד ועד]],J202),J202))</f>
        <v>25</v>
      </c>
      <c r="K203" s="19">
        <f>IF(SUM(מרקובחצי[[#This Row],[11]:[13]])=1,מרקובחצי[[#This Row],[עד ועד]],IF(SUM(R202:T203)=1,IF(מרקובחצי[[#This Row],[עד ועד]]&gt;K202,מרקובחצי[[#This Row],[עד ועד]],K202),K202))</f>
        <v>27</v>
      </c>
      <c r="L203" s="19" t="str">
        <f>IF(AND(SUM(מרקובחצי[[#This Row],[31]:[33]])=1,SUM(U202:W202)=0),מרקובחצי[[#This Row],[מקס]]-מרקובחצי[[#This Row],[מינ]],"")</f>
        <v/>
      </c>
      <c r="M20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203" s="19" t="str">
        <f t="shared" si="3"/>
        <v>S11</v>
      </c>
      <c r="O203" s="19" t="str">
        <f>IF(מרקובחצי[[#This Row],[קבעה הפלגה?]]=1,"",IF(AND(מרקובחצי[[#This Row],[עד ועד]]&lt;29,OR(מרקובחצי[[#This Row],[CycleNumber]]=1,AND(U202=1,OR(מרקובחצי[[#This Row],[עד ועד]]&lt;J202,מרקובחצי[[#This Row],[עד ועד]]&gt;K202)),AND(V202=1,מרקובחצי[[#This Row],[עד ועד]]&lt;J202),W202=1)),1,""))</f>
        <v/>
      </c>
      <c r="P203" s="19" t="str">
        <f>IF(מרקובחצי[[#This Row],[קבעה הפלגה?]]=1,"",IF(AND(מרקובחצי[[#This Row],[עד ועד]]&gt;28,מרקובחצי[[#This Row],[עד ועד]]&lt;32,OR(מרקובחצי[[#This Row],[CycleNumber]]=1,AND(U202=1),AND(V202=1,OR(מרקובחצי[[#This Row],[עד ועד]]&lt;J202,מרקובחצי[[#This Row],[עד ועד]]&gt;K202)),W202=1)),1,""))</f>
        <v/>
      </c>
      <c r="Q203" s="19" t="str">
        <f>IF(מרקובחצי[[#This Row],[קבעה הפלגה?]]=1,"",IF(AND(מרקובחצי[[#This Row],[עד ועד]]&gt;31,OR(מרקובחצי[[#This Row],[CycleNumber]]=1,AND(U202=1),AND(V202=1,מרקובחצי[[#This Row],[עד ועד]]&gt;K202),AND(W202=1,OR(מרקובחצי[[#This Row],[עד ועד]]&gt;K202,מרקובחצי[[#This Row],[עד ועד]]&lt;J202)))),1,""))</f>
        <v/>
      </c>
      <c r="R203" s="19">
        <f>IF(מרקובחצי[[#This Row],[CycleNumber]]&gt;1,IF(AND(O202=1,מרקובחצי[[#This Row],[עד ועד]]&lt;29),1,""),"")</f>
        <v>1</v>
      </c>
      <c r="S203" s="19" t="str">
        <f>IF(מרקובחצי[[#This Row],[CycleNumber]]&gt;1,IF(OR(AND(O202=1,מרקובחצי[[#This Row],[עד ועד]]&gt;28),AND(P202=1),AND(Q202=1,מרקובחצי[[#This Row],[עד ועד]]&lt;32)),1,""),"")</f>
        <v/>
      </c>
      <c r="T203" s="19" t="str">
        <f>IF(מרקובחצי[[#This Row],[CycleNumber]]&gt;1,IF(AND(Q202=1,מרקובחצי[[#This Row],[עד ועד]]&gt;31),1,""),"")</f>
        <v/>
      </c>
      <c r="U203" s="19" t="str">
        <f>IF(מרקובחצי[[#This Row],[CycleNumber]]&gt;1,IF(AND(R202=1,מרקובחצי[[#This Row],[עד ועד]]&lt;29),1,IF(AND(U202=1,NOT(OR(מרקובחצי[[#This Row],[עד ועד]]&lt;J202,מרקובחצי[[#This Row],[עד ועד]]&gt;K202))),1,"")),"")</f>
        <v/>
      </c>
      <c r="V203" s="19" t="str">
        <f>IF(מרקובחצי[[#This Row],[CycleNumber]]&gt;1,IF(AND(SUM(R202:T202)=1,מרקובחצי[[#This Row],[עד ועד]]&gt;28,מרקובחצי[[#This Row],[עד ועד]]&lt;32),1,IF(OR(S202=1,AND(R202=1,מרקובחצי[[#This Row],[עד ועד]]&gt;28),AND(T202=1,מרקובחצי[[#This Row],[עד ועד]]&lt;32)),1,IF(AND(V202=1,NOT(OR(מרקובחצי[[#This Row],[עד ועד]]&lt;J202,מרקובחצי[[#This Row],[עד ועד]]&gt;K202))),1,""))),"")</f>
        <v/>
      </c>
      <c r="W203" s="19" t="str">
        <f>IF(מרקובחצי[[#This Row],[CycleNumber]]&gt;1,IF(AND(T202=1,מרקובחצי[[#This Row],[עד ועד]]&gt;31),1,IF(AND(W202=1,NOT(OR(מרקובחצי[[#This Row],[עד ועד]]&lt;J202,מרקובחצי[[#This Row],[עד ועד]]&gt;K202))),1,"")),"")</f>
        <v/>
      </c>
      <c r="X203" s="19" t="str">
        <f>IF(AND(מרקובחצי[[#This Row],[CycleNumber]]&lt;$B204,SUM(מרקובחצי[[#This Row],[11]],R204)=2),1,"")</f>
        <v/>
      </c>
      <c r="Y203" s="19" t="str">
        <f>IF(AND(מרקובחצי[[#This Row],[CycleNumber]]&lt;$B204,SUM(מרקובחצי[[#This Row],[11]],S204)=2),1,"")</f>
        <v/>
      </c>
      <c r="Z203" s="19" t="str">
        <f>IF(AND(מרקובחצי[[#This Row],[CycleNumber]]&lt;$B204,SUM(מרקובחצי[[#This Row],[13]],S204)=2),1,"")</f>
        <v/>
      </c>
      <c r="AA203" s="19" t="str">
        <f>IF(AND(מרקובחצי[[#This Row],[CycleNumber]]&lt;$B204,SUM(מרקובחצי[[#This Row],[13]],T204)=2),1,"")</f>
        <v/>
      </c>
      <c r="AB203" s="19" t="str">
        <f>IF(AND(מרקובחצי[[#This Row],[CycleNumber]]&lt;$B204,SUM(מרקובחצי[[#This Row],[21]],U204)=2),1,"")</f>
        <v/>
      </c>
      <c r="AC203" s="19">
        <f>IF(AND(מרקובחצי[[#This Row],[CycleNumber]]&lt;$B204,SUM(מרקובחצי[[#This Row],[21]],V204)=2),1,"")</f>
        <v>1</v>
      </c>
      <c r="AD203" s="19" t="str">
        <f>IF(AND(מרקובחצי[[#This Row],[CycleNumber]]&lt;$B204,SUM(מרקובחצי[[#This Row],[23]],V204)=2),1,"")</f>
        <v/>
      </c>
      <c r="AE203" s="19" t="str">
        <f>IF(AND(מרקובחצי[[#This Row],[CycleNumber]]&lt;$B204,SUM(מרקובחצי[[#This Row],[23]],W204)=2),1,"")</f>
        <v/>
      </c>
      <c r="AF203" s="19" t="str">
        <f>IF(AND(מרקובחצי[[#This Row],[CycleNumber]]&lt;$B204,SUM(מרקובחצי[[#This Row],[31]],O204)=2),1,"")</f>
        <v/>
      </c>
      <c r="AG203" s="19" t="str">
        <f>IF(AND(מרקובחצי[[#This Row],[CycleNumber]]&lt;$B204,SUM(מרקובחצי[[#This Row],[31]],P204)=2),1,"")</f>
        <v/>
      </c>
      <c r="AH203" s="19" t="str">
        <f>IF(AND(מרקובחצי[[#This Row],[CycleNumber]]&lt;$B204,SUM(מרקובחצי[[#This Row],[31]],Q204)=2),1,"")</f>
        <v/>
      </c>
      <c r="AI203" s="19" t="str">
        <f>IF(AND(מרקובחצי[[#This Row],[CycleNumber]]&lt;$B204,SUM(U203:U204)=2),1,"")</f>
        <v/>
      </c>
      <c r="AJ203" s="19" t="str">
        <f>IF(AND(מרקובחצי[[#This Row],[CycleNumber]]&lt;$B204,SUM(מרקובחצי[[#This Row],[32]],O204)=2),1,"")</f>
        <v/>
      </c>
      <c r="AK203" s="19" t="str">
        <f>IF(AND(מרקובחצי[[#This Row],[CycleNumber]]&lt;$B204,SUM(מרקובחצי[[#This Row],[32]],P204)=2),1,"")</f>
        <v/>
      </c>
      <c r="AL203" s="19" t="str">
        <f>IF(AND(מרקובחצי[[#This Row],[CycleNumber]]&lt;$B204,SUM(מרקובחצי[[#This Row],[32]],Q204)=2),1,"")</f>
        <v/>
      </c>
      <c r="AM203" s="19" t="str">
        <f>IF(AND(מרקובחצי[[#This Row],[CycleNumber]]&lt;$B204,SUM(V203:V204)=2),1,"")</f>
        <v/>
      </c>
      <c r="AN203" s="19" t="str">
        <f>IF(AND(מרקובחצי[[#This Row],[CycleNumber]]&lt;$B204,SUM(מרקובחצי[[#This Row],[33]],O204)=2),1,"")</f>
        <v/>
      </c>
      <c r="AO203" s="19" t="str">
        <f>IF(AND(מרקובחצי[[#This Row],[CycleNumber]]&lt;$B204,SUM(מרקובחצי[[#This Row],[33]],P204)=2),1,"")</f>
        <v/>
      </c>
      <c r="AP203" s="19" t="str">
        <f>IF(AND(מרקובחצי[[#This Row],[CycleNumber]]&lt;$B204,SUM(מרקובחצי[[#This Row],[33]],Q204)=2),1,"")</f>
        <v/>
      </c>
      <c r="AQ203" s="19" t="str">
        <f>IF(AND(מרקובחצי[[#This Row],[CycleNumber]]&lt;$B204,SUM(W203:W204)=2),1,"")</f>
        <v/>
      </c>
      <c r="AR203" s="19" t="str">
        <f>IF(AND(מרקובחצי[[#This Row],[CycleNumber]]&lt;$B204,SUM(מרקובחצי[[#This Row],[12]],S204)=2),1,"")</f>
        <v/>
      </c>
      <c r="AS203" s="19" t="str">
        <f>IF(AND(מרקובחצי[[#This Row],[CycleNumber]]&lt;$B204,SUM(מרקובחצי[[#This Row],[22]],V204)=2),1,"")</f>
        <v/>
      </c>
      <c r="AT203" s="21">
        <f>SUM(מרקובחצי[[#This Row],[11]:[33]])</f>
        <v>1</v>
      </c>
    </row>
    <row r="204" spans="1:46" ht="15.6" x14ac:dyDescent="0.25">
      <c r="A204" s="19" t="s">
        <v>25</v>
      </c>
      <c r="B204" s="19">
        <v>3</v>
      </c>
      <c r="C204">
        <v>30</v>
      </c>
      <c r="D204" s="19">
        <f>מרקובחצי[[#This Row],[LengthofCycle]]+1</f>
        <v>31</v>
      </c>
      <c r="E204" t="str">
        <f>IF(IFERROR(LOOKUP(מרקובחצי[[#This Row],[ClientID]],קביעויות[הפלגה]),FALSE)=מרקובחצי[[#This Row],[ClientID]],1,"")</f>
        <v/>
      </c>
      <c r="F204" t="str">
        <f>IF(IFERROR(LOOKUP(מרקובחצי[[#This Row],[ClientID]],סוגחציקבוע[S31]),FALSE)=מרקובחצי[[#This Row],[ClientID]],1,"")</f>
        <v/>
      </c>
      <c r="G204">
        <f>IF(IFERROR(LOOKUP(מרקובחצי[[#This Row],[ClientID]],סוגחציקבוע[S32]),FALSE)=מרקובחצי[[#This Row],[ClientID]],1,"")</f>
        <v>1</v>
      </c>
      <c r="H204" t="str">
        <f>IF(IFERROR(LOOKUP(מרקובחצי[[#This Row],[ClientID]],סוגחציקבוע[S33]),FALSE)=מרקובחצי[[#This Row],[ClientID]],1,"")</f>
        <v/>
      </c>
      <c r="I204" t="str">
        <f>IF(IFERROR(LOOKUP(מרקובחצי[[#This Row],[ClientID]],סוגחציקבוע[S32&amp;33]),FALSE)=מרקובחצי[[#This Row],[ClientID]],1,"")</f>
        <v/>
      </c>
      <c r="J204" s="19">
        <f>IF(SUM(מרקובחצי[[#This Row],[11]:[13]])=1,מרקובחצי[[#This Row],[עד ועד]],IF(SUM(R203:T204)=1,IF(מרקובחצי[[#This Row],[עד ועד]]&lt;J203,מרקובחצי[[#This Row],[עד ועד]],J203),J203))</f>
        <v>25</v>
      </c>
      <c r="K204" s="19">
        <f>IF(SUM(מרקובחצי[[#This Row],[11]:[13]])=1,מרקובחצי[[#This Row],[עד ועד]],IF(SUM(R203:T204)=1,IF(מרקובחצי[[#This Row],[עד ועד]]&gt;K203,מרקובחצי[[#This Row],[עד ועד]],K203),K203))</f>
        <v>31</v>
      </c>
      <c r="L204" s="19">
        <f>IF(AND(SUM(מרקובחצי[[#This Row],[31]:[33]])=1,SUM(U203:W203)=0),מרקובחצי[[#This Row],[מקס]]-מרקובחצי[[#This Row],[מינ]],"")</f>
        <v>6</v>
      </c>
      <c r="M20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04" s="19" t="str">
        <f t="shared" si="3"/>
        <v>S21</v>
      </c>
      <c r="O204" s="19" t="str">
        <f>IF(מרקובחצי[[#This Row],[קבעה הפלגה?]]=1,"",IF(AND(מרקובחצי[[#This Row],[עד ועד]]&lt;29,OR(מרקובחצי[[#This Row],[CycleNumber]]=1,AND(U203=1,OR(מרקובחצי[[#This Row],[עד ועד]]&lt;J203,מרקובחצי[[#This Row],[עד ועד]]&gt;K203)),AND(V203=1,מרקובחצי[[#This Row],[עד ועד]]&lt;J203),W203=1)),1,""))</f>
        <v/>
      </c>
      <c r="P204" s="19" t="str">
        <f>IF(מרקובחצי[[#This Row],[קבעה הפלגה?]]=1,"",IF(AND(מרקובחצי[[#This Row],[עד ועד]]&gt;28,מרקובחצי[[#This Row],[עד ועד]]&lt;32,OR(מרקובחצי[[#This Row],[CycleNumber]]=1,AND(U203=1),AND(V203=1,OR(מרקובחצי[[#This Row],[עד ועד]]&lt;J203,מרקובחצי[[#This Row],[עד ועד]]&gt;K203)),W203=1)),1,""))</f>
        <v/>
      </c>
      <c r="Q204" s="19" t="str">
        <f>IF(מרקובחצי[[#This Row],[קבעה הפלגה?]]=1,"",IF(AND(מרקובחצי[[#This Row],[עד ועד]]&gt;31,OR(מרקובחצי[[#This Row],[CycleNumber]]=1,AND(U203=1),AND(V203=1,מרקובחצי[[#This Row],[עד ועד]]&gt;K203),AND(W203=1,OR(מרקובחצי[[#This Row],[עד ועד]]&gt;K203,מרקובחצי[[#This Row],[עד ועד]]&lt;J203)))),1,""))</f>
        <v/>
      </c>
      <c r="R204" s="19" t="str">
        <f>IF(מרקובחצי[[#This Row],[CycleNumber]]&gt;1,IF(AND(O203=1,מרקובחצי[[#This Row],[עד ועד]]&lt;29),1,""),"")</f>
        <v/>
      </c>
      <c r="S204" s="19" t="str">
        <f>IF(מרקובחצי[[#This Row],[CycleNumber]]&gt;1,IF(OR(AND(O203=1,מרקובחצי[[#This Row],[עד ועד]]&gt;28),AND(P203=1),AND(Q203=1,מרקובחצי[[#This Row],[עד ועד]]&lt;32)),1,""),"")</f>
        <v/>
      </c>
      <c r="T204" s="19" t="str">
        <f>IF(מרקובחצי[[#This Row],[CycleNumber]]&gt;1,IF(AND(Q203=1,מרקובחצי[[#This Row],[עד ועד]]&gt;31),1,""),"")</f>
        <v/>
      </c>
      <c r="U204" s="19" t="str">
        <f>IF(מרקובחצי[[#This Row],[CycleNumber]]&gt;1,IF(AND(R203=1,מרקובחצי[[#This Row],[עד ועד]]&lt;29),1,IF(AND(U203=1,NOT(OR(מרקובחצי[[#This Row],[עד ועד]]&lt;J203,מרקובחצי[[#This Row],[עד ועד]]&gt;K203))),1,"")),"")</f>
        <v/>
      </c>
      <c r="V204" s="19">
        <f>IF(מרקובחצי[[#This Row],[CycleNumber]]&gt;1,IF(AND(SUM(R203:T203)=1,מרקובחצי[[#This Row],[עד ועד]]&gt;28,מרקובחצי[[#This Row],[עד ועד]]&lt;32),1,IF(OR(S203=1,AND(R203=1,מרקובחצי[[#This Row],[עד ועד]]&gt;28),AND(T203=1,מרקובחצי[[#This Row],[עד ועד]]&lt;32)),1,IF(AND(V203=1,NOT(OR(מרקובחצי[[#This Row],[עד ועד]]&lt;J203,מרקובחצי[[#This Row],[עד ועד]]&gt;K203))),1,""))),"")</f>
        <v>1</v>
      </c>
      <c r="W204" s="19" t="str">
        <f>IF(מרקובחצי[[#This Row],[CycleNumber]]&gt;1,IF(AND(T203=1,מרקובחצי[[#This Row],[עד ועד]]&gt;31),1,IF(AND(W203=1,NOT(OR(מרקובחצי[[#This Row],[עד ועד]]&lt;J203,מרקובחצי[[#This Row],[עד ועד]]&gt;K203))),1,"")),"")</f>
        <v/>
      </c>
      <c r="X204" s="19" t="str">
        <f>IF(AND(מרקובחצי[[#This Row],[CycleNumber]]&lt;$B205,SUM(מרקובחצי[[#This Row],[11]],R205)=2),1,"")</f>
        <v/>
      </c>
      <c r="Y204" s="19" t="str">
        <f>IF(AND(מרקובחצי[[#This Row],[CycleNumber]]&lt;$B205,SUM(מרקובחצי[[#This Row],[11]],S205)=2),1,"")</f>
        <v/>
      </c>
      <c r="Z204" s="19" t="str">
        <f>IF(AND(מרקובחצי[[#This Row],[CycleNumber]]&lt;$B205,SUM(מרקובחצי[[#This Row],[13]],S205)=2),1,"")</f>
        <v/>
      </c>
      <c r="AA204" s="19" t="str">
        <f>IF(AND(מרקובחצי[[#This Row],[CycleNumber]]&lt;$B205,SUM(מרקובחצי[[#This Row],[13]],T205)=2),1,"")</f>
        <v/>
      </c>
      <c r="AB204" s="19" t="str">
        <f>IF(AND(מרקובחצי[[#This Row],[CycleNumber]]&lt;$B205,SUM(מרקובחצי[[#This Row],[21]],U205)=2),1,"")</f>
        <v/>
      </c>
      <c r="AC204" s="19" t="str">
        <f>IF(AND(מרקובחצי[[#This Row],[CycleNumber]]&lt;$B205,SUM(מרקובחצי[[#This Row],[21]],V205)=2),1,"")</f>
        <v/>
      </c>
      <c r="AD204" s="19" t="str">
        <f>IF(AND(מרקובחצי[[#This Row],[CycleNumber]]&lt;$B205,SUM(מרקובחצי[[#This Row],[23]],V205)=2),1,"")</f>
        <v/>
      </c>
      <c r="AE204" s="19" t="str">
        <f>IF(AND(מרקובחצי[[#This Row],[CycleNumber]]&lt;$B205,SUM(מרקובחצי[[#This Row],[23]],W205)=2),1,"")</f>
        <v/>
      </c>
      <c r="AF204" s="19" t="str">
        <f>IF(AND(מרקובחצי[[#This Row],[CycleNumber]]&lt;$B205,SUM(מרקובחצי[[#This Row],[31]],O205)=2),1,"")</f>
        <v/>
      </c>
      <c r="AG204" s="19" t="str">
        <f>IF(AND(מרקובחצי[[#This Row],[CycleNumber]]&lt;$B205,SUM(מרקובחצי[[#This Row],[31]],P205)=2),1,"")</f>
        <v/>
      </c>
      <c r="AH204" s="19" t="str">
        <f>IF(AND(מרקובחצי[[#This Row],[CycleNumber]]&lt;$B205,SUM(מרקובחצי[[#This Row],[31]],Q205)=2),1,"")</f>
        <v/>
      </c>
      <c r="AI204" s="19" t="str">
        <f>IF(AND(מרקובחצי[[#This Row],[CycleNumber]]&lt;$B205,SUM(U204:U205)=2),1,"")</f>
        <v/>
      </c>
      <c r="AJ204" s="19" t="str">
        <f>IF(AND(מרקובחצי[[#This Row],[CycleNumber]]&lt;$B205,SUM(מרקובחצי[[#This Row],[32]],O205)=2),1,"")</f>
        <v/>
      </c>
      <c r="AK204" s="19" t="str">
        <f>IF(AND(מרקובחצי[[#This Row],[CycleNumber]]&lt;$B205,SUM(מרקובחצי[[#This Row],[32]],P205)=2),1,"")</f>
        <v/>
      </c>
      <c r="AL204" s="19" t="str">
        <f>IF(AND(מרקובחצי[[#This Row],[CycleNumber]]&lt;$B205,SUM(מרקובחצי[[#This Row],[32]],Q205)=2),1,"")</f>
        <v/>
      </c>
      <c r="AM204" s="19">
        <f>IF(AND(מרקובחצי[[#This Row],[CycleNumber]]&lt;$B205,SUM(V204:V205)=2),1,"")</f>
        <v>1</v>
      </c>
      <c r="AN204" s="19" t="str">
        <f>IF(AND(מרקובחצי[[#This Row],[CycleNumber]]&lt;$B205,SUM(מרקובחצי[[#This Row],[33]],O205)=2),1,"")</f>
        <v/>
      </c>
      <c r="AO204" s="19" t="str">
        <f>IF(AND(מרקובחצי[[#This Row],[CycleNumber]]&lt;$B205,SUM(מרקובחצי[[#This Row],[33]],P205)=2),1,"")</f>
        <v/>
      </c>
      <c r="AP204" s="19" t="str">
        <f>IF(AND(מרקובחצי[[#This Row],[CycleNumber]]&lt;$B205,SUM(מרקובחצי[[#This Row],[33]],Q205)=2),1,"")</f>
        <v/>
      </c>
      <c r="AQ204" s="19" t="str">
        <f>IF(AND(מרקובחצי[[#This Row],[CycleNumber]]&lt;$B205,SUM(W204:W205)=2),1,"")</f>
        <v/>
      </c>
      <c r="AR204" s="19" t="str">
        <f>IF(AND(מרקובחצי[[#This Row],[CycleNumber]]&lt;$B205,SUM(מרקובחצי[[#This Row],[12]],S205)=2),1,"")</f>
        <v/>
      </c>
      <c r="AS204" s="19" t="str">
        <f>IF(AND(מרקובחצי[[#This Row],[CycleNumber]]&lt;$B205,SUM(מרקובחצי[[#This Row],[22]],V205)=2),1,"")</f>
        <v/>
      </c>
      <c r="AT204" s="21">
        <f>SUM(מרקובחצי[[#This Row],[11]:[33]])</f>
        <v>1</v>
      </c>
    </row>
    <row r="205" spans="1:46" ht="15.6" x14ac:dyDescent="0.25">
      <c r="A205" s="19" t="s">
        <v>25</v>
      </c>
      <c r="B205" s="19">
        <v>4</v>
      </c>
      <c r="C205">
        <v>25</v>
      </c>
      <c r="D205" s="19">
        <f>מרקובחצי[[#This Row],[LengthofCycle]]+1</f>
        <v>26</v>
      </c>
      <c r="E205" t="str">
        <f>IF(IFERROR(LOOKUP(מרקובחצי[[#This Row],[ClientID]],קביעויות[הפלגה]),FALSE)=מרקובחצי[[#This Row],[ClientID]],1,"")</f>
        <v/>
      </c>
      <c r="F205" t="str">
        <f>IF(IFERROR(LOOKUP(מרקובחצי[[#This Row],[ClientID]],סוגחציקבוע[S31]),FALSE)=מרקובחצי[[#This Row],[ClientID]],1,"")</f>
        <v/>
      </c>
      <c r="G205">
        <f>IF(IFERROR(LOOKUP(מרקובחצי[[#This Row],[ClientID]],סוגחציקבוע[S32]),FALSE)=מרקובחצי[[#This Row],[ClientID]],1,"")</f>
        <v>1</v>
      </c>
      <c r="H205" t="str">
        <f>IF(IFERROR(LOOKUP(מרקובחצי[[#This Row],[ClientID]],סוגחציקבוע[S33]),FALSE)=מרקובחצי[[#This Row],[ClientID]],1,"")</f>
        <v/>
      </c>
      <c r="I205" t="str">
        <f>IF(IFERROR(LOOKUP(מרקובחצי[[#This Row],[ClientID]],סוגחציקבוע[S32&amp;33]),FALSE)=מרקובחצי[[#This Row],[ClientID]],1,"")</f>
        <v/>
      </c>
      <c r="J205" s="19">
        <f>IF(SUM(מרקובחצי[[#This Row],[11]:[13]])=1,מרקובחצי[[#This Row],[עד ועד]],IF(SUM(R204:T205)=1,IF(מרקובחצי[[#This Row],[עד ועד]]&lt;J204,מרקובחצי[[#This Row],[עד ועד]],J204),J204))</f>
        <v>25</v>
      </c>
      <c r="K205" s="19">
        <f>IF(SUM(מרקובחצי[[#This Row],[11]:[13]])=1,מרקובחצי[[#This Row],[עד ועד]],IF(SUM(R204:T205)=1,IF(מרקובחצי[[#This Row],[עד ועד]]&gt;K204,מרקובחצי[[#This Row],[עד ועד]],K204),K204))</f>
        <v>31</v>
      </c>
      <c r="L205" s="19" t="str">
        <f>IF(AND(SUM(מרקובחצי[[#This Row],[31]:[33]])=1,SUM(U204:W204)=0),מרקובחצי[[#This Row],[מקס]]-מרקובחצי[[#This Row],[מינ]],"")</f>
        <v/>
      </c>
      <c r="M20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05" s="19" t="str">
        <f t="shared" si="3"/>
        <v>S32</v>
      </c>
      <c r="O205" s="19" t="str">
        <f>IF(מרקובחצי[[#This Row],[קבעה הפלגה?]]=1,"",IF(AND(מרקובחצי[[#This Row],[עד ועד]]&lt;29,OR(מרקובחצי[[#This Row],[CycleNumber]]=1,AND(U204=1,OR(מרקובחצי[[#This Row],[עד ועד]]&lt;J204,מרקובחצי[[#This Row],[עד ועד]]&gt;K204)),AND(V204=1,מרקובחצי[[#This Row],[עד ועד]]&lt;J204),W204=1)),1,""))</f>
        <v/>
      </c>
      <c r="P205" s="19" t="str">
        <f>IF(מרקובחצי[[#This Row],[קבעה הפלגה?]]=1,"",IF(AND(מרקובחצי[[#This Row],[עד ועד]]&gt;28,מרקובחצי[[#This Row],[עד ועד]]&lt;32,OR(מרקובחצי[[#This Row],[CycleNumber]]=1,AND(U204=1),AND(V204=1,OR(מרקובחצי[[#This Row],[עד ועד]]&lt;J204,מרקובחצי[[#This Row],[עד ועד]]&gt;K204)),W204=1)),1,""))</f>
        <v/>
      </c>
      <c r="Q205" s="19" t="str">
        <f>IF(מרקובחצי[[#This Row],[קבעה הפלגה?]]=1,"",IF(AND(מרקובחצי[[#This Row],[עד ועד]]&gt;31,OR(מרקובחצי[[#This Row],[CycleNumber]]=1,AND(U204=1),AND(V204=1,מרקובחצי[[#This Row],[עד ועד]]&gt;K204),AND(W204=1,OR(מרקובחצי[[#This Row],[עד ועד]]&gt;K204,מרקובחצי[[#This Row],[עד ועד]]&lt;J204)))),1,""))</f>
        <v/>
      </c>
      <c r="R205" s="19" t="str">
        <f>IF(מרקובחצי[[#This Row],[CycleNumber]]&gt;1,IF(AND(O204=1,מרקובחצי[[#This Row],[עד ועד]]&lt;29),1,""),"")</f>
        <v/>
      </c>
      <c r="S205" s="19" t="str">
        <f>IF(מרקובחצי[[#This Row],[CycleNumber]]&gt;1,IF(OR(AND(O204=1,מרקובחצי[[#This Row],[עד ועד]]&gt;28),AND(P204=1),AND(Q204=1,מרקובחצי[[#This Row],[עד ועד]]&lt;32)),1,""),"")</f>
        <v/>
      </c>
      <c r="T205" s="19" t="str">
        <f>IF(מרקובחצי[[#This Row],[CycleNumber]]&gt;1,IF(AND(Q204=1,מרקובחצי[[#This Row],[עד ועד]]&gt;31),1,""),"")</f>
        <v/>
      </c>
      <c r="U205" s="19" t="str">
        <f>IF(מרקובחצי[[#This Row],[CycleNumber]]&gt;1,IF(AND(R204=1,מרקובחצי[[#This Row],[עד ועד]]&lt;29),1,IF(AND(U204=1,NOT(OR(מרקובחצי[[#This Row],[עד ועד]]&lt;J204,מרקובחצי[[#This Row],[עד ועד]]&gt;K204))),1,"")),"")</f>
        <v/>
      </c>
      <c r="V205" s="19">
        <f>IF(מרקובחצי[[#This Row],[CycleNumber]]&gt;1,IF(AND(SUM(R204:T204)=1,מרקובחצי[[#This Row],[עד ועד]]&gt;28,מרקובחצי[[#This Row],[עד ועד]]&lt;32),1,IF(OR(S204=1,AND(R204=1,מרקובחצי[[#This Row],[עד ועד]]&gt;28),AND(T204=1,מרקובחצי[[#This Row],[עד ועד]]&lt;32)),1,IF(AND(V204=1,NOT(OR(מרקובחצי[[#This Row],[עד ועד]]&lt;J204,מרקובחצי[[#This Row],[עד ועד]]&gt;K204))),1,""))),"")</f>
        <v>1</v>
      </c>
      <c r="W205" s="19" t="str">
        <f>IF(מרקובחצי[[#This Row],[CycleNumber]]&gt;1,IF(AND(T204=1,מרקובחצי[[#This Row],[עד ועד]]&gt;31),1,IF(AND(W204=1,NOT(OR(מרקובחצי[[#This Row],[עד ועד]]&lt;J204,מרקובחצי[[#This Row],[עד ועד]]&gt;K204))),1,"")),"")</f>
        <v/>
      </c>
      <c r="X205" s="19" t="str">
        <f>IF(AND(מרקובחצי[[#This Row],[CycleNumber]]&lt;$B206,SUM(מרקובחצי[[#This Row],[11]],R206)=2),1,"")</f>
        <v/>
      </c>
      <c r="Y205" s="19" t="str">
        <f>IF(AND(מרקובחצי[[#This Row],[CycleNumber]]&lt;$B206,SUM(מרקובחצי[[#This Row],[11]],S206)=2),1,"")</f>
        <v/>
      </c>
      <c r="Z205" s="19" t="str">
        <f>IF(AND(מרקובחצי[[#This Row],[CycleNumber]]&lt;$B206,SUM(מרקובחצי[[#This Row],[13]],S206)=2),1,"")</f>
        <v/>
      </c>
      <c r="AA205" s="19" t="str">
        <f>IF(AND(מרקובחצי[[#This Row],[CycleNumber]]&lt;$B206,SUM(מרקובחצי[[#This Row],[13]],T206)=2),1,"")</f>
        <v/>
      </c>
      <c r="AB205" s="19" t="str">
        <f>IF(AND(מרקובחצי[[#This Row],[CycleNumber]]&lt;$B206,SUM(מרקובחצי[[#This Row],[21]],U206)=2),1,"")</f>
        <v/>
      </c>
      <c r="AC205" s="19" t="str">
        <f>IF(AND(מרקובחצי[[#This Row],[CycleNumber]]&lt;$B206,SUM(מרקובחצי[[#This Row],[21]],V206)=2),1,"")</f>
        <v/>
      </c>
      <c r="AD205" s="19" t="str">
        <f>IF(AND(מרקובחצי[[#This Row],[CycleNumber]]&lt;$B206,SUM(מרקובחצי[[#This Row],[23]],V206)=2),1,"")</f>
        <v/>
      </c>
      <c r="AE205" s="19" t="str">
        <f>IF(AND(מרקובחצי[[#This Row],[CycleNumber]]&lt;$B206,SUM(מרקובחצי[[#This Row],[23]],W206)=2),1,"")</f>
        <v/>
      </c>
      <c r="AF205" s="19" t="str">
        <f>IF(AND(מרקובחצי[[#This Row],[CycleNumber]]&lt;$B206,SUM(מרקובחצי[[#This Row],[31]],O206)=2),1,"")</f>
        <v/>
      </c>
      <c r="AG205" s="19" t="str">
        <f>IF(AND(מרקובחצי[[#This Row],[CycleNumber]]&lt;$B206,SUM(מרקובחצי[[#This Row],[31]],P206)=2),1,"")</f>
        <v/>
      </c>
      <c r="AH205" s="19" t="str">
        <f>IF(AND(מרקובחצי[[#This Row],[CycleNumber]]&lt;$B206,SUM(מרקובחצי[[#This Row],[31]],Q206)=2),1,"")</f>
        <v/>
      </c>
      <c r="AI205" s="19" t="str">
        <f>IF(AND(מרקובחצי[[#This Row],[CycleNumber]]&lt;$B206,SUM(U205:U206)=2),1,"")</f>
        <v/>
      </c>
      <c r="AJ205" s="19" t="str">
        <f>IF(AND(מרקובחצי[[#This Row],[CycleNumber]]&lt;$B206,SUM(מרקובחצי[[#This Row],[32]],O206)=2),1,"")</f>
        <v/>
      </c>
      <c r="AK205" s="19" t="str">
        <f>IF(AND(מרקובחצי[[#This Row],[CycleNumber]]&lt;$B206,SUM(מרקובחצי[[#This Row],[32]],P206)=2),1,"")</f>
        <v/>
      </c>
      <c r="AL205" s="19" t="str">
        <f>IF(AND(מרקובחצי[[#This Row],[CycleNumber]]&lt;$B206,SUM(מרקובחצי[[#This Row],[32]],Q206)=2),1,"")</f>
        <v/>
      </c>
      <c r="AM205" s="19">
        <f>IF(AND(מרקובחצי[[#This Row],[CycleNumber]]&lt;$B206,SUM(V205:V206)=2),1,"")</f>
        <v>1</v>
      </c>
      <c r="AN205" s="19" t="str">
        <f>IF(AND(מרקובחצי[[#This Row],[CycleNumber]]&lt;$B206,SUM(מרקובחצי[[#This Row],[33]],O206)=2),1,"")</f>
        <v/>
      </c>
      <c r="AO205" s="19" t="str">
        <f>IF(AND(מרקובחצי[[#This Row],[CycleNumber]]&lt;$B206,SUM(מרקובחצי[[#This Row],[33]],P206)=2),1,"")</f>
        <v/>
      </c>
      <c r="AP205" s="19" t="str">
        <f>IF(AND(מרקובחצי[[#This Row],[CycleNumber]]&lt;$B206,SUM(מרקובחצי[[#This Row],[33]],Q206)=2),1,"")</f>
        <v/>
      </c>
      <c r="AQ205" s="19" t="str">
        <f>IF(AND(מרקובחצי[[#This Row],[CycleNumber]]&lt;$B206,SUM(W205:W206)=2),1,"")</f>
        <v/>
      </c>
      <c r="AR205" s="19" t="str">
        <f>IF(AND(מרקובחצי[[#This Row],[CycleNumber]]&lt;$B206,SUM(מרקובחצי[[#This Row],[12]],S206)=2),1,"")</f>
        <v/>
      </c>
      <c r="AS205" s="19" t="str">
        <f>IF(AND(מרקובחצי[[#This Row],[CycleNumber]]&lt;$B206,SUM(מרקובחצי[[#This Row],[22]],V206)=2),1,"")</f>
        <v/>
      </c>
      <c r="AT205" s="21">
        <f>SUM(מרקובחצי[[#This Row],[11]:[33]])</f>
        <v>1</v>
      </c>
    </row>
    <row r="206" spans="1:46" ht="15.6" x14ac:dyDescent="0.25">
      <c r="A206" s="19" t="s">
        <v>25</v>
      </c>
      <c r="B206" s="19">
        <v>5</v>
      </c>
      <c r="C206">
        <v>26</v>
      </c>
      <c r="D206" s="19">
        <f>מרקובחצי[[#This Row],[LengthofCycle]]+1</f>
        <v>27</v>
      </c>
      <c r="E206" t="str">
        <f>IF(IFERROR(LOOKUP(מרקובחצי[[#This Row],[ClientID]],קביעויות[הפלגה]),FALSE)=מרקובחצי[[#This Row],[ClientID]],1,"")</f>
        <v/>
      </c>
      <c r="F206" t="str">
        <f>IF(IFERROR(LOOKUP(מרקובחצי[[#This Row],[ClientID]],סוגחציקבוע[S31]),FALSE)=מרקובחצי[[#This Row],[ClientID]],1,"")</f>
        <v/>
      </c>
      <c r="G206">
        <f>IF(IFERROR(LOOKUP(מרקובחצי[[#This Row],[ClientID]],סוגחציקבוע[S32]),FALSE)=מרקובחצי[[#This Row],[ClientID]],1,"")</f>
        <v>1</v>
      </c>
      <c r="H206" t="str">
        <f>IF(IFERROR(LOOKUP(מרקובחצי[[#This Row],[ClientID]],סוגחציקבוע[S33]),FALSE)=מרקובחצי[[#This Row],[ClientID]],1,"")</f>
        <v/>
      </c>
      <c r="I206" t="str">
        <f>IF(IFERROR(LOOKUP(מרקובחצי[[#This Row],[ClientID]],סוגחציקבוע[S32&amp;33]),FALSE)=מרקובחצי[[#This Row],[ClientID]],1,"")</f>
        <v/>
      </c>
      <c r="J206" s="19">
        <f>IF(SUM(מרקובחצי[[#This Row],[11]:[13]])=1,מרקובחצי[[#This Row],[עד ועד]],IF(SUM(R205:T206)=1,IF(מרקובחצי[[#This Row],[עד ועד]]&lt;J205,מרקובחצי[[#This Row],[עד ועד]],J205),J205))</f>
        <v>25</v>
      </c>
      <c r="K206" s="19">
        <f>IF(SUM(מרקובחצי[[#This Row],[11]:[13]])=1,מרקובחצי[[#This Row],[עד ועד]],IF(SUM(R205:T206)=1,IF(מרקובחצי[[#This Row],[עד ועד]]&gt;K205,מרקובחצי[[#This Row],[עד ועד]],K205),K205))</f>
        <v>31</v>
      </c>
      <c r="L206" s="19" t="str">
        <f>IF(AND(SUM(מרקובחצי[[#This Row],[31]:[33]])=1,SUM(U205:W205)=0),מרקובחצי[[#This Row],[מקס]]-מרקובחצי[[#This Row],[מינ]],"")</f>
        <v/>
      </c>
      <c r="M20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06" s="19" t="str">
        <f t="shared" si="3"/>
        <v>S32</v>
      </c>
      <c r="O206" s="19" t="str">
        <f>IF(מרקובחצי[[#This Row],[קבעה הפלגה?]]=1,"",IF(AND(מרקובחצי[[#This Row],[עד ועד]]&lt;29,OR(מרקובחצי[[#This Row],[CycleNumber]]=1,AND(U205=1,OR(מרקובחצי[[#This Row],[עד ועד]]&lt;J205,מרקובחצי[[#This Row],[עד ועד]]&gt;K205)),AND(V205=1,מרקובחצי[[#This Row],[עד ועד]]&lt;J205),W205=1)),1,""))</f>
        <v/>
      </c>
      <c r="P206" s="19" t="str">
        <f>IF(מרקובחצי[[#This Row],[קבעה הפלגה?]]=1,"",IF(AND(מרקובחצי[[#This Row],[עד ועד]]&gt;28,מרקובחצי[[#This Row],[עד ועד]]&lt;32,OR(מרקובחצי[[#This Row],[CycleNumber]]=1,AND(U205=1),AND(V205=1,OR(מרקובחצי[[#This Row],[עד ועד]]&lt;J205,מרקובחצי[[#This Row],[עד ועד]]&gt;K205)),W205=1)),1,""))</f>
        <v/>
      </c>
      <c r="Q206" s="19" t="str">
        <f>IF(מרקובחצי[[#This Row],[קבעה הפלגה?]]=1,"",IF(AND(מרקובחצי[[#This Row],[עד ועד]]&gt;31,OR(מרקובחצי[[#This Row],[CycleNumber]]=1,AND(U205=1),AND(V205=1,מרקובחצי[[#This Row],[עד ועד]]&gt;K205),AND(W205=1,OR(מרקובחצי[[#This Row],[עד ועד]]&gt;K205,מרקובחצי[[#This Row],[עד ועד]]&lt;J205)))),1,""))</f>
        <v/>
      </c>
      <c r="R206" s="19" t="str">
        <f>IF(מרקובחצי[[#This Row],[CycleNumber]]&gt;1,IF(AND(O205=1,מרקובחצי[[#This Row],[עד ועד]]&lt;29),1,""),"")</f>
        <v/>
      </c>
      <c r="S206" s="19" t="str">
        <f>IF(מרקובחצי[[#This Row],[CycleNumber]]&gt;1,IF(OR(AND(O205=1,מרקובחצי[[#This Row],[עד ועד]]&gt;28),AND(P205=1),AND(Q205=1,מרקובחצי[[#This Row],[עד ועד]]&lt;32)),1,""),"")</f>
        <v/>
      </c>
      <c r="T206" s="19" t="str">
        <f>IF(מרקובחצי[[#This Row],[CycleNumber]]&gt;1,IF(AND(Q205=1,מרקובחצי[[#This Row],[עד ועד]]&gt;31),1,""),"")</f>
        <v/>
      </c>
      <c r="U206" s="19" t="str">
        <f>IF(מרקובחצי[[#This Row],[CycleNumber]]&gt;1,IF(AND(R205=1,מרקובחצי[[#This Row],[עד ועד]]&lt;29),1,IF(AND(U205=1,NOT(OR(מרקובחצי[[#This Row],[עד ועד]]&lt;J205,מרקובחצי[[#This Row],[עד ועד]]&gt;K205))),1,"")),"")</f>
        <v/>
      </c>
      <c r="V206" s="19">
        <f>IF(מרקובחצי[[#This Row],[CycleNumber]]&gt;1,IF(AND(SUM(R205:T205)=1,מרקובחצי[[#This Row],[עד ועד]]&gt;28,מרקובחצי[[#This Row],[עד ועד]]&lt;32),1,IF(OR(S205=1,AND(R205=1,מרקובחצי[[#This Row],[עד ועד]]&gt;28),AND(T205=1,מרקובחצי[[#This Row],[עד ועד]]&lt;32)),1,IF(AND(V205=1,NOT(OR(מרקובחצי[[#This Row],[עד ועד]]&lt;J205,מרקובחצי[[#This Row],[עד ועד]]&gt;K205))),1,""))),"")</f>
        <v>1</v>
      </c>
      <c r="W206" s="19" t="str">
        <f>IF(מרקובחצי[[#This Row],[CycleNumber]]&gt;1,IF(AND(T205=1,מרקובחצי[[#This Row],[עד ועד]]&gt;31),1,IF(AND(W205=1,NOT(OR(מרקובחצי[[#This Row],[עד ועד]]&lt;J205,מרקובחצי[[#This Row],[עד ועד]]&gt;K205))),1,"")),"")</f>
        <v/>
      </c>
      <c r="X206" s="19" t="str">
        <f>IF(AND(מרקובחצי[[#This Row],[CycleNumber]]&lt;$B207,SUM(מרקובחצי[[#This Row],[11]],R207)=2),1,"")</f>
        <v/>
      </c>
      <c r="Y206" s="19" t="str">
        <f>IF(AND(מרקובחצי[[#This Row],[CycleNumber]]&lt;$B207,SUM(מרקובחצי[[#This Row],[11]],S207)=2),1,"")</f>
        <v/>
      </c>
      <c r="Z206" s="19" t="str">
        <f>IF(AND(מרקובחצי[[#This Row],[CycleNumber]]&lt;$B207,SUM(מרקובחצי[[#This Row],[13]],S207)=2),1,"")</f>
        <v/>
      </c>
      <c r="AA206" s="19" t="str">
        <f>IF(AND(מרקובחצי[[#This Row],[CycleNumber]]&lt;$B207,SUM(מרקובחצי[[#This Row],[13]],T207)=2),1,"")</f>
        <v/>
      </c>
      <c r="AB206" s="19" t="str">
        <f>IF(AND(מרקובחצי[[#This Row],[CycleNumber]]&lt;$B207,SUM(מרקובחצי[[#This Row],[21]],U207)=2),1,"")</f>
        <v/>
      </c>
      <c r="AC206" s="19" t="str">
        <f>IF(AND(מרקובחצי[[#This Row],[CycleNumber]]&lt;$B207,SUM(מרקובחצי[[#This Row],[21]],V207)=2),1,"")</f>
        <v/>
      </c>
      <c r="AD206" s="19" t="str">
        <f>IF(AND(מרקובחצי[[#This Row],[CycleNumber]]&lt;$B207,SUM(מרקובחצי[[#This Row],[23]],V207)=2),1,"")</f>
        <v/>
      </c>
      <c r="AE206" s="19" t="str">
        <f>IF(AND(מרקובחצי[[#This Row],[CycleNumber]]&lt;$B207,SUM(מרקובחצי[[#This Row],[23]],W207)=2),1,"")</f>
        <v/>
      </c>
      <c r="AF206" s="19" t="str">
        <f>IF(AND(מרקובחצי[[#This Row],[CycleNumber]]&lt;$B207,SUM(מרקובחצי[[#This Row],[31]],O207)=2),1,"")</f>
        <v/>
      </c>
      <c r="AG206" s="19" t="str">
        <f>IF(AND(מרקובחצי[[#This Row],[CycleNumber]]&lt;$B207,SUM(מרקובחצי[[#This Row],[31]],P207)=2),1,"")</f>
        <v/>
      </c>
      <c r="AH206" s="19" t="str">
        <f>IF(AND(מרקובחצי[[#This Row],[CycleNumber]]&lt;$B207,SUM(מרקובחצי[[#This Row],[31]],Q207)=2),1,"")</f>
        <v/>
      </c>
      <c r="AI206" s="19" t="str">
        <f>IF(AND(מרקובחצי[[#This Row],[CycleNumber]]&lt;$B207,SUM(U206:U207)=2),1,"")</f>
        <v/>
      </c>
      <c r="AJ206" s="19" t="str">
        <f>IF(AND(מרקובחצי[[#This Row],[CycleNumber]]&lt;$B207,SUM(מרקובחצי[[#This Row],[32]],O207)=2),1,"")</f>
        <v/>
      </c>
      <c r="AK206" s="19" t="str">
        <f>IF(AND(מרקובחצי[[#This Row],[CycleNumber]]&lt;$B207,SUM(מרקובחצי[[#This Row],[32]],P207)=2),1,"")</f>
        <v/>
      </c>
      <c r="AL206" s="19" t="str">
        <f>IF(AND(מרקובחצי[[#This Row],[CycleNumber]]&lt;$B207,SUM(מרקובחצי[[#This Row],[32]],Q207)=2),1,"")</f>
        <v/>
      </c>
      <c r="AM206" s="19">
        <f>IF(AND(מרקובחצי[[#This Row],[CycleNumber]]&lt;$B207,SUM(V206:V207)=2),1,"")</f>
        <v>1</v>
      </c>
      <c r="AN206" s="19" t="str">
        <f>IF(AND(מרקובחצי[[#This Row],[CycleNumber]]&lt;$B207,SUM(מרקובחצי[[#This Row],[33]],O207)=2),1,"")</f>
        <v/>
      </c>
      <c r="AO206" s="19" t="str">
        <f>IF(AND(מרקובחצי[[#This Row],[CycleNumber]]&lt;$B207,SUM(מרקובחצי[[#This Row],[33]],P207)=2),1,"")</f>
        <v/>
      </c>
      <c r="AP206" s="19" t="str">
        <f>IF(AND(מרקובחצי[[#This Row],[CycleNumber]]&lt;$B207,SUM(מרקובחצי[[#This Row],[33]],Q207)=2),1,"")</f>
        <v/>
      </c>
      <c r="AQ206" s="19" t="str">
        <f>IF(AND(מרקובחצי[[#This Row],[CycleNumber]]&lt;$B207,SUM(W206:W207)=2),1,"")</f>
        <v/>
      </c>
      <c r="AR206" s="19" t="str">
        <f>IF(AND(מרקובחצי[[#This Row],[CycleNumber]]&lt;$B207,SUM(מרקובחצי[[#This Row],[12]],S207)=2),1,"")</f>
        <v/>
      </c>
      <c r="AS206" s="19" t="str">
        <f>IF(AND(מרקובחצי[[#This Row],[CycleNumber]]&lt;$B207,SUM(מרקובחצי[[#This Row],[22]],V207)=2),1,"")</f>
        <v/>
      </c>
      <c r="AT206" s="21">
        <f>SUM(מרקובחצי[[#This Row],[11]:[33]])</f>
        <v>1</v>
      </c>
    </row>
    <row r="207" spans="1:46" ht="15.6" x14ac:dyDescent="0.25">
      <c r="A207" s="19" t="s">
        <v>25</v>
      </c>
      <c r="B207" s="19">
        <v>6</v>
      </c>
      <c r="C207">
        <v>28</v>
      </c>
      <c r="D207" s="19">
        <f>מרקובחצי[[#This Row],[LengthofCycle]]+1</f>
        <v>29</v>
      </c>
      <c r="E207" t="str">
        <f>IF(IFERROR(LOOKUP(מרקובחצי[[#This Row],[ClientID]],קביעויות[הפלגה]),FALSE)=מרקובחצי[[#This Row],[ClientID]],1,"")</f>
        <v/>
      </c>
      <c r="F207" t="str">
        <f>IF(IFERROR(LOOKUP(מרקובחצי[[#This Row],[ClientID]],סוגחציקבוע[S31]),FALSE)=מרקובחצי[[#This Row],[ClientID]],1,"")</f>
        <v/>
      </c>
      <c r="G207">
        <f>IF(IFERROR(LOOKUP(מרקובחצי[[#This Row],[ClientID]],סוגחציקבוע[S32]),FALSE)=מרקובחצי[[#This Row],[ClientID]],1,"")</f>
        <v>1</v>
      </c>
      <c r="H207" t="str">
        <f>IF(IFERROR(LOOKUP(מרקובחצי[[#This Row],[ClientID]],סוגחציקבוע[S33]),FALSE)=מרקובחצי[[#This Row],[ClientID]],1,"")</f>
        <v/>
      </c>
      <c r="I207" t="str">
        <f>IF(IFERROR(LOOKUP(מרקובחצי[[#This Row],[ClientID]],סוגחציקבוע[S32&amp;33]),FALSE)=מרקובחצי[[#This Row],[ClientID]],1,"")</f>
        <v/>
      </c>
      <c r="J207" s="19">
        <f>IF(SUM(מרקובחצי[[#This Row],[11]:[13]])=1,מרקובחצי[[#This Row],[עד ועד]],IF(SUM(R206:T207)=1,IF(מרקובחצי[[#This Row],[עד ועד]]&lt;J206,מרקובחצי[[#This Row],[עד ועד]],J206),J206))</f>
        <v>25</v>
      </c>
      <c r="K207" s="19">
        <f>IF(SUM(מרקובחצי[[#This Row],[11]:[13]])=1,מרקובחצי[[#This Row],[עד ועד]],IF(SUM(R206:T207)=1,IF(מרקובחצי[[#This Row],[עד ועד]]&gt;K206,מרקובחצי[[#This Row],[עד ועד]],K206),K206))</f>
        <v>31</v>
      </c>
      <c r="L207" s="19" t="str">
        <f>IF(AND(SUM(מרקובחצי[[#This Row],[31]:[33]])=1,SUM(U206:W206)=0),מרקובחצי[[#This Row],[מקס]]-מרקובחצי[[#This Row],[מינ]],"")</f>
        <v/>
      </c>
      <c r="M20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07" s="19" t="str">
        <f t="shared" si="3"/>
        <v>S32</v>
      </c>
      <c r="O207" s="19" t="str">
        <f>IF(מרקובחצי[[#This Row],[קבעה הפלגה?]]=1,"",IF(AND(מרקובחצי[[#This Row],[עד ועד]]&lt;29,OR(מרקובחצי[[#This Row],[CycleNumber]]=1,AND(U206=1,OR(מרקובחצי[[#This Row],[עד ועד]]&lt;J206,מרקובחצי[[#This Row],[עד ועד]]&gt;K206)),AND(V206=1,מרקובחצי[[#This Row],[עד ועד]]&lt;J206),W206=1)),1,""))</f>
        <v/>
      </c>
      <c r="P207" s="19" t="str">
        <f>IF(מרקובחצי[[#This Row],[קבעה הפלגה?]]=1,"",IF(AND(מרקובחצי[[#This Row],[עד ועד]]&gt;28,מרקובחצי[[#This Row],[עד ועד]]&lt;32,OR(מרקובחצי[[#This Row],[CycleNumber]]=1,AND(U206=1),AND(V206=1,OR(מרקובחצי[[#This Row],[עד ועד]]&lt;J206,מרקובחצי[[#This Row],[עד ועד]]&gt;K206)),W206=1)),1,""))</f>
        <v/>
      </c>
      <c r="Q207" s="19" t="str">
        <f>IF(מרקובחצי[[#This Row],[קבעה הפלגה?]]=1,"",IF(AND(מרקובחצי[[#This Row],[עד ועד]]&gt;31,OR(מרקובחצי[[#This Row],[CycleNumber]]=1,AND(U206=1),AND(V206=1,מרקובחצי[[#This Row],[עד ועד]]&gt;K206),AND(W206=1,OR(מרקובחצי[[#This Row],[עד ועד]]&gt;K206,מרקובחצי[[#This Row],[עד ועד]]&lt;J206)))),1,""))</f>
        <v/>
      </c>
      <c r="R207" s="19" t="str">
        <f>IF(מרקובחצי[[#This Row],[CycleNumber]]&gt;1,IF(AND(O206=1,מרקובחצי[[#This Row],[עד ועד]]&lt;29),1,""),"")</f>
        <v/>
      </c>
      <c r="S207" s="19" t="str">
        <f>IF(מרקובחצי[[#This Row],[CycleNumber]]&gt;1,IF(OR(AND(O206=1,מרקובחצי[[#This Row],[עד ועד]]&gt;28),AND(P206=1),AND(Q206=1,מרקובחצי[[#This Row],[עד ועד]]&lt;32)),1,""),"")</f>
        <v/>
      </c>
      <c r="T207" s="19" t="str">
        <f>IF(מרקובחצי[[#This Row],[CycleNumber]]&gt;1,IF(AND(Q206=1,מרקובחצי[[#This Row],[עד ועד]]&gt;31),1,""),"")</f>
        <v/>
      </c>
      <c r="U207" s="19" t="str">
        <f>IF(מרקובחצי[[#This Row],[CycleNumber]]&gt;1,IF(AND(R206=1,מרקובחצי[[#This Row],[עד ועד]]&lt;29),1,IF(AND(U206=1,NOT(OR(מרקובחצי[[#This Row],[עד ועד]]&lt;J206,מרקובחצי[[#This Row],[עד ועד]]&gt;K206))),1,"")),"")</f>
        <v/>
      </c>
      <c r="V207" s="19">
        <f>IF(מרקובחצי[[#This Row],[CycleNumber]]&gt;1,IF(AND(SUM(R206:T206)=1,מרקובחצי[[#This Row],[עד ועד]]&gt;28,מרקובחצי[[#This Row],[עד ועד]]&lt;32),1,IF(OR(S206=1,AND(R206=1,מרקובחצי[[#This Row],[עד ועד]]&gt;28),AND(T206=1,מרקובחצי[[#This Row],[עד ועד]]&lt;32)),1,IF(AND(V206=1,NOT(OR(מרקובחצי[[#This Row],[עד ועד]]&lt;J206,מרקובחצי[[#This Row],[עד ועד]]&gt;K206))),1,""))),"")</f>
        <v>1</v>
      </c>
      <c r="W207" s="19" t="str">
        <f>IF(מרקובחצי[[#This Row],[CycleNumber]]&gt;1,IF(AND(T206=1,מרקובחצי[[#This Row],[עד ועד]]&gt;31),1,IF(AND(W206=1,NOT(OR(מרקובחצי[[#This Row],[עד ועד]]&lt;J206,מרקובחצי[[#This Row],[עד ועד]]&gt;K206))),1,"")),"")</f>
        <v/>
      </c>
      <c r="X207" s="19" t="str">
        <f>IF(AND(מרקובחצי[[#This Row],[CycleNumber]]&lt;$B208,SUM(מרקובחצי[[#This Row],[11]],R208)=2),1,"")</f>
        <v/>
      </c>
      <c r="Y207" s="19" t="str">
        <f>IF(AND(מרקובחצי[[#This Row],[CycleNumber]]&lt;$B208,SUM(מרקובחצי[[#This Row],[11]],S208)=2),1,"")</f>
        <v/>
      </c>
      <c r="Z207" s="19" t="str">
        <f>IF(AND(מרקובחצי[[#This Row],[CycleNumber]]&lt;$B208,SUM(מרקובחצי[[#This Row],[13]],S208)=2),1,"")</f>
        <v/>
      </c>
      <c r="AA207" s="19" t="str">
        <f>IF(AND(מרקובחצי[[#This Row],[CycleNumber]]&lt;$B208,SUM(מרקובחצי[[#This Row],[13]],T208)=2),1,"")</f>
        <v/>
      </c>
      <c r="AB207" s="19" t="str">
        <f>IF(AND(מרקובחצי[[#This Row],[CycleNumber]]&lt;$B208,SUM(מרקובחצי[[#This Row],[21]],U208)=2),1,"")</f>
        <v/>
      </c>
      <c r="AC207" s="19" t="str">
        <f>IF(AND(מרקובחצי[[#This Row],[CycleNumber]]&lt;$B208,SUM(מרקובחצי[[#This Row],[21]],V208)=2),1,"")</f>
        <v/>
      </c>
      <c r="AD207" s="19" t="str">
        <f>IF(AND(מרקובחצי[[#This Row],[CycleNumber]]&lt;$B208,SUM(מרקובחצי[[#This Row],[23]],V208)=2),1,"")</f>
        <v/>
      </c>
      <c r="AE207" s="19" t="str">
        <f>IF(AND(מרקובחצי[[#This Row],[CycleNumber]]&lt;$B208,SUM(מרקובחצי[[#This Row],[23]],W208)=2),1,"")</f>
        <v/>
      </c>
      <c r="AF207" s="19" t="str">
        <f>IF(AND(מרקובחצי[[#This Row],[CycleNumber]]&lt;$B208,SUM(מרקובחצי[[#This Row],[31]],O208)=2),1,"")</f>
        <v/>
      </c>
      <c r="AG207" s="19" t="str">
        <f>IF(AND(מרקובחצי[[#This Row],[CycleNumber]]&lt;$B208,SUM(מרקובחצי[[#This Row],[31]],P208)=2),1,"")</f>
        <v/>
      </c>
      <c r="AH207" s="19" t="str">
        <f>IF(AND(מרקובחצי[[#This Row],[CycleNumber]]&lt;$B208,SUM(מרקובחצי[[#This Row],[31]],Q208)=2),1,"")</f>
        <v/>
      </c>
      <c r="AI207" s="19" t="str">
        <f>IF(AND(מרקובחצי[[#This Row],[CycleNumber]]&lt;$B208,SUM(U207:U208)=2),1,"")</f>
        <v/>
      </c>
      <c r="AJ207" s="19" t="str">
        <f>IF(AND(מרקובחצי[[#This Row],[CycleNumber]]&lt;$B208,SUM(מרקובחצי[[#This Row],[32]],O208)=2),1,"")</f>
        <v/>
      </c>
      <c r="AK207" s="19" t="str">
        <f>IF(AND(מרקובחצי[[#This Row],[CycleNumber]]&lt;$B208,SUM(מרקובחצי[[#This Row],[32]],P208)=2),1,"")</f>
        <v/>
      </c>
      <c r="AL207" s="19">
        <f>IF(AND(מרקובחצי[[#This Row],[CycleNumber]]&lt;$B208,SUM(מרקובחצי[[#This Row],[32]],Q208)=2),1,"")</f>
        <v>1</v>
      </c>
      <c r="AM207" s="19" t="str">
        <f>IF(AND(מרקובחצי[[#This Row],[CycleNumber]]&lt;$B208,SUM(V207:V208)=2),1,"")</f>
        <v/>
      </c>
      <c r="AN207" s="19" t="str">
        <f>IF(AND(מרקובחצי[[#This Row],[CycleNumber]]&lt;$B208,SUM(מרקובחצי[[#This Row],[33]],O208)=2),1,"")</f>
        <v/>
      </c>
      <c r="AO207" s="19" t="str">
        <f>IF(AND(מרקובחצי[[#This Row],[CycleNumber]]&lt;$B208,SUM(מרקובחצי[[#This Row],[33]],P208)=2),1,"")</f>
        <v/>
      </c>
      <c r="AP207" s="19" t="str">
        <f>IF(AND(מרקובחצי[[#This Row],[CycleNumber]]&lt;$B208,SUM(מרקובחצי[[#This Row],[33]],Q208)=2),1,"")</f>
        <v/>
      </c>
      <c r="AQ207" s="19" t="str">
        <f>IF(AND(מרקובחצי[[#This Row],[CycleNumber]]&lt;$B208,SUM(W207:W208)=2),1,"")</f>
        <v/>
      </c>
      <c r="AR207" s="19" t="str">
        <f>IF(AND(מרקובחצי[[#This Row],[CycleNumber]]&lt;$B208,SUM(מרקובחצי[[#This Row],[12]],S208)=2),1,"")</f>
        <v/>
      </c>
      <c r="AS207" s="19" t="str">
        <f>IF(AND(מרקובחצי[[#This Row],[CycleNumber]]&lt;$B208,SUM(מרקובחצי[[#This Row],[22]],V208)=2),1,"")</f>
        <v/>
      </c>
      <c r="AT207" s="21">
        <f>SUM(מרקובחצי[[#This Row],[11]:[33]])</f>
        <v>1</v>
      </c>
    </row>
    <row r="208" spans="1:46" ht="15.6" x14ac:dyDescent="0.25">
      <c r="A208" s="19" t="s">
        <v>25</v>
      </c>
      <c r="B208" s="19">
        <v>7</v>
      </c>
      <c r="C208">
        <v>33</v>
      </c>
      <c r="D208" s="19">
        <f>מרקובחצי[[#This Row],[LengthofCycle]]+1</f>
        <v>34</v>
      </c>
      <c r="E208" t="str">
        <f>IF(IFERROR(LOOKUP(מרקובחצי[[#This Row],[ClientID]],קביעויות[הפלגה]),FALSE)=מרקובחצי[[#This Row],[ClientID]],1,"")</f>
        <v/>
      </c>
      <c r="F208" t="str">
        <f>IF(IFERROR(LOOKUP(מרקובחצי[[#This Row],[ClientID]],סוגחציקבוע[S31]),FALSE)=מרקובחצי[[#This Row],[ClientID]],1,"")</f>
        <v/>
      </c>
      <c r="G208">
        <f>IF(IFERROR(LOOKUP(מרקובחצי[[#This Row],[ClientID]],סוגחציקבוע[S32]),FALSE)=מרקובחצי[[#This Row],[ClientID]],1,"")</f>
        <v>1</v>
      </c>
      <c r="H208" t="str">
        <f>IF(IFERROR(LOOKUP(מרקובחצי[[#This Row],[ClientID]],סוגחציקבוע[S33]),FALSE)=מרקובחצי[[#This Row],[ClientID]],1,"")</f>
        <v/>
      </c>
      <c r="I208" t="str">
        <f>IF(IFERROR(LOOKUP(מרקובחצי[[#This Row],[ClientID]],סוגחציקבוע[S32&amp;33]),FALSE)=מרקובחצי[[#This Row],[ClientID]],1,"")</f>
        <v/>
      </c>
      <c r="J208" s="19">
        <f>IF(SUM(מרקובחצי[[#This Row],[11]:[13]])=1,מרקובחצי[[#This Row],[עד ועד]],IF(SUM(R207:T208)=1,IF(מרקובחצי[[#This Row],[עד ועד]]&lt;J207,מרקובחצי[[#This Row],[עד ועד]],J207),J207))</f>
        <v>34</v>
      </c>
      <c r="K208" s="19">
        <f>IF(SUM(מרקובחצי[[#This Row],[11]:[13]])=1,מרקובחצי[[#This Row],[עד ועד]],IF(SUM(R207:T208)=1,IF(מרקובחצי[[#This Row],[עד ועד]]&gt;K207,מרקובחצי[[#This Row],[עד ועד]],K207),K207))</f>
        <v>34</v>
      </c>
      <c r="L208" s="19" t="str">
        <f>IF(AND(SUM(מרקובחצי[[#This Row],[31]:[33]])=1,SUM(U207:W207)=0),מרקובחצי[[#This Row],[מקס]]-מרקובחצי[[#This Row],[מינ]],"")</f>
        <v/>
      </c>
      <c r="M20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208" s="19" t="str">
        <f t="shared" si="3"/>
        <v>S32</v>
      </c>
      <c r="O208" s="19" t="str">
        <f>IF(מרקובחצי[[#This Row],[קבעה הפלגה?]]=1,"",IF(AND(מרקובחצי[[#This Row],[עד ועד]]&lt;29,OR(מרקובחצי[[#This Row],[CycleNumber]]=1,AND(U207=1,OR(מרקובחצי[[#This Row],[עד ועד]]&lt;J207,מרקובחצי[[#This Row],[עד ועד]]&gt;K207)),AND(V207=1,מרקובחצי[[#This Row],[עד ועד]]&lt;J207),W207=1)),1,""))</f>
        <v/>
      </c>
      <c r="P208" s="19" t="str">
        <f>IF(מרקובחצי[[#This Row],[קבעה הפלגה?]]=1,"",IF(AND(מרקובחצי[[#This Row],[עד ועד]]&gt;28,מרקובחצי[[#This Row],[עד ועד]]&lt;32,OR(מרקובחצי[[#This Row],[CycleNumber]]=1,AND(U207=1),AND(V207=1,OR(מרקובחצי[[#This Row],[עד ועד]]&lt;J207,מרקובחצי[[#This Row],[עד ועד]]&gt;K207)),W207=1)),1,""))</f>
        <v/>
      </c>
      <c r="Q208" s="19">
        <f>IF(מרקובחצי[[#This Row],[קבעה הפלגה?]]=1,"",IF(AND(מרקובחצי[[#This Row],[עד ועד]]&gt;31,OR(מרקובחצי[[#This Row],[CycleNumber]]=1,AND(U207=1),AND(V207=1,מרקובחצי[[#This Row],[עד ועד]]&gt;K207),AND(W207=1,OR(מרקובחצי[[#This Row],[עד ועד]]&gt;K207,מרקובחצי[[#This Row],[עד ועד]]&lt;J207)))),1,""))</f>
        <v>1</v>
      </c>
      <c r="R208" s="19" t="str">
        <f>IF(מרקובחצי[[#This Row],[CycleNumber]]&gt;1,IF(AND(O207=1,מרקובחצי[[#This Row],[עד ועד]]&lt;29),1,""),"")</f>
        <v/>
      </c>
      <c r="S208" s="19" t="str">
        <f>IF(מרקובחצי[[#This Row],[CycleNumber]]&gt;1,IF(OR(AND(O207=1,מרקובחצי[[#This Row],[עד ועד]]&gt;28),AND(P207=1),AND(Q207=1,מרקובחצי[[#This Row],[עד ועד]]&lt;32)),1,""),"")</f>
        <v/>
      </c>
      <c r="T208" s="19" t="str">
        <f>IF(מרקובחצי[[#This Row],[CycleNumber]]&gt;1,IF(AND(Q207=1,מרקובחצי[[#This Row],[עד ועד]]&gt;31),1,""),"")</f>
        <v/>
      </c>
      <c r="U208" s="19" t="str">
        <f>IF(מרקובחצי[[#This Row],[CycleNumber]]&gt;1,IF(AND(R207=1,מרקובחצי[[#This Row],[עד ועד]]&lt;29),1,IF(AND(U207=1,NOT(OR(מרקובחצי[[#This Row],[עד ועד]]&lt;J207,מרקובחצי[[#This Row],[עד ועד]]&gt;K207))),1,"")),"")</f>
        <v/>
      </c>
      <c r="V208" s="19" t="str">
        <f>IF(מרקובחצי[[#This Row],[CycleNumber]]&gt;1,IF(AND(SUM(R207:T207)=1,מרקובחצי[[#This Row],[עד ועד]]&gt;28,מרקובחצי[[#This Row],[עד ועד]]&lt;32),1,IF(OR(S207=1,AND(R207=1,מרקובחצי[[#This Row],[עד ועד]]&gt;28),AND(T207=1,מרקובחצי[[#This Row],[עד ועד]]&lt;32)),1,IF(AND(V207=1,NOT(OR(מרקובחצי[[#This Row],[עד ועד]]&lt;J207,מרקובחצי[[#This Row],[עד ועד]]&gt;K207))),1,""))),"")</f>
        <v/>
      </c>
      <c r="W208" s="19" t="str">
        <f>IF(מרקובחצי[[#This Row],[CycleNumber]]&gt;1,IF(AND(T207=1,מרקובחצי[[#This Row],[עד ועד]]&gt;31),1,IF(AND(W207=1,NOT(OR(מרקובחצי[[#This Row],[עד ועד]]&lt;J207,מרקובחצי[[#This Row],[עד ועד]]&gt;K207))),1,"")),"")</f>
        <v/>
      </c>
      <c r="X208" s="19" t="str">
        <f>IF(AND(מרקובחצי[[#This Row],[CycleNumber]]&lt;$B209,SUM(מרקובחצי[[#This Row],[11]],R209)=2),1,"")</f>
        <v/>
      </c>
      <c r="Y208" s="19" t="str">
        <f>IF(AND(מרקובחצי[[#This Row],[CycleNumber]]&lt;$B209,SUM(מרקובחצי[[#This Row],[11]],S209)=2),1,"")</f>
        <v/>
      </c>
      <c r="Z208" s="19" t="str">
        <f>IF(AND(מרקובחצי[[#This Row],[CycleNumber]]&lt;$B209,SUM(מרקובחצי[[#This Row],[13]],S209)=2),1,"")</f>
        <v/>
      </c>
      <c r="AA208" s="19" t="str">
        <f>IF(AND(מרקובחצי[[#This Row],[CycleNumber]]&lt;$B209,SUM(מרקובחצי[[#This Row],[13]],T209)=2),1,"")</f>
        <v/>
      </c>
      <c r="AB208" s="19" t="str">
        <f>IF(AND(מרקובחצי[[#This Row],[CycleNumber]]&lt;$B209,SUM(מרקובחצי[[#This Row],[21]],U209)=2),1,"")</f>
        <v/>
      </c>
      <c r="AC208" s="19" t="str">
        <f>IF(AND(מרקובחצי[[#This Row],[CycleNumber]]&lt;$B209,SUM(מרקובחצי[[#This Row],[21]],V209)=2),1,"")</f>
        <v/>
      </c>
      <c r="AD208" s="19" t="str">
        <f>IF(AND(מרקובחצי[[#This Row],[CycleNumber]]&lt;$B209,SUM(מרקובחצי[[#This Row],[23]],V209)=2),1,"")</f>
        <v/>
      </c>
      <c r="AE208" s="19" t="str">
        <f>IF(AND(מרקובחצי[[#This Row],[CycleNumber]]&lt;$B209,SUM(מרקובחצי[[#This Row],[23]],W209)=2),1,"")</f>
        <v/>
      </c>
      <c r="AF208" s="19" t="str">
        <f>IF(AND(מרקובחצי[[#This Row],[CycleNumber]]&lt;$B209,SUM(מרקובחצי[[#This Row],[31]],O209)=2),1,"")</f>
        <v/>
      </c>
      <c r="AG208" s="19" t="str">
        <f>IF(AND(מרקובחצי[[#This Row],[CycleNumber]]&lt;$B209,SUM(מרקובחצי[[#This Row],[31]],P209)=2),1,"")</f>
        <v/>
      </c>
      <c r="AH208" s="19" t="str">
        <f>IF(AND(מרקובחצי[[#This Row],[CycleNumber]]&lt;$B209,SUM(מרקובחצי[[#This Row],[31]],Q209)=2),1,"")</f>
        <v/>
      </c>
      <c r="AI208" s="19" t="str">
        <f>IF(AND(מרקובחצי[[#This Row],[CycleNumber]]&lt;$B209,SUM(U208:U209)=2),1,"")</f>
        <v/>
      </c>
      <c r="AJ208" s="19" t="str">
        <f>IF(AND(מרקובחצי[[#This Row],[CycleNumber]]&lt;$B209,SUM(מרקובחצי[[#This Row],[32]],O209)=2),1,"")</f>
        <v/>
      </c>
      <c r="AK208" s="19" t="str">
        <f>IF(AND(מרקובחצי[[#This Row],[CycleNumber]]&lt;$B209,SUM(מרקובחצי[[#This Row],[32]],P209)=2),1,"")</f>
        <v/>
      </c>
      <c r="AL208" s="19" t="str">
        <f>IF(AND(מרקובחצי[[#This Row],[CycleNumber]]&lt;$B209,SUM(מרקובחצי[[#This Row],[32]],Q209)=2),1,"")</f>
        <v/>
      </c>
      <c r="AM208" s="19" t="str">
        <f>IF(AND(מרקובחצי[[#This Row],[CycleNumber]]&lt;$B209,SUM(V208:V209)=2),1,"")</f>
        <v/>
      </c>
      <c r="AN208" s="19" t="str">
        <f>IF(AND(מרקובחצי[[#This Row],[CycleNumber]]&lt;$B209,SUM(מרקובחצי[[#This Row],[33]],O209)=2),1,"")</f>
        <v/>
      </c>
      <c r="AO208" s="19" t="str">
        <f>IF(AND(מרקובחצי[[#This Row],[CycleNumber]]&lt;$B209,SUM(מרקובחצי[[#This Row],[33]],P209)=2),1,"")</f>
        <v/>
      </c>
      <c r="AP208" s="19" t="str">
        <f>IF(AND(מרקובחצי[[#This Row],[CycleNumber]]&lt;$B209,SUM(מרקובחצי[[#This Row],[33]],Q209)=2),1,"")</f>
        <v/>
      </c>
      <c r="AQ208" s="19" t="str">
        <f>IF(AND(מרקובחצי[[#This Row],[CycleNumber]]&lt;$B209,SUM(W208:W209)=2),1,"")</f>
        <v/>
      </c>
      <c r="AR208" s="19" t="str">
        <f>IF(AND(מרקובחצי[[#This Row],[CycleNumber]]&lt;$B209,SUM(מרקובחצי[[#This Row],[12]],S209)=2),1,"")</f>
        <v/>
      </c>
      <c r="AS208" s="19" t="str">
        <f>IF(AND(מרקובחצי[[#This Row],[CycleNumber]]&lt;$B209,SUM(מרקובחצי[[#This Row],[22]],V209)=2),1,"")</f>
        <v/>
      </c>
      <c r="AT208" s="21">
        <f>SUM(מרקובחצי[[#This Row],[11]:[33]])</f>
        <v>1</v>
      </c>
    </row>
    <row r="209" spans="1:46" ht="15.6" x14ac:dyDescent="0.25">
      <c r="A209" s="19" t="s">
        <v>26</v>
      </c>
      <c r="B209" s="19">
        <v>1</v>
      </c>
      <c r="C209">
        <v>29</v>
      </c>
      <c r="D209" s="19">
        <f>מרקובחצי[[#This Row],[LengthofCycle]]+1</f>
        <v>30</v>
      </c>
      <c r="E209" t="str">
        <f>IF(IFERROR(LOOKUP(מרקובחצי[[#This Row],[ClientID]],קביעויות[הפלגה]),FALSE)=מרקובחצי[[#This Row],[ClientID]],1,"")</f>
        <v/>
      </c>
      <c r="F209" t="str">
        <f>IF(IFERROR(LOOKUP(מרקובחצי[[#This Row],[ClientID]],סוגחציקבוע[S31]),FALSE)=מרקובחצי[[#This Row],[ClientID]],1,"")</f>
        <v/>
      </c>
      <c r="G209">
        <f>IF(IFERROR(LOOKUP(מרקובחצי[[#This Row],[ClientID]],סוגחציקבוע[S32]),FALSE)=מרקובחצי[[#This Row],[ClientID]],1,"")</f>
        <v>1</v>
      </c>
      <c r="H209" t="str">
        <f>IF(IFERROR(LOOKUP(מרקובחצי[[#This Row],[ClientID]],סוגחציקבוע[S33]),FALSE)=מרקובחצי[[#This Row],[ClientID]],1,"")</f>
        <v/>
      </c>
      <c r="I209" t="str">
        <f>IF(IFERROR(LOOKUP(מרקובחצי[[#This Row],[ClientID]],סוגחציקבוע[S32&amp;33]),FALSE)=מרקובחצי[[#This Row],[ClientID]],1,"")</f>
        <v/>
      </c>
      <c r="J209" s="19">
        <f>IF(SUM(מרקובחצי[[#This Row],[11]:[13]])=1,מרקובחצי[[#This Row],[עד ועד]],IF(SUM(R208:T209)=1,IF(מרקובחצי[[#This Row],[עד ועד]]&lt;J208,מרקובחצי[[#This Row],[עד ועד]],J208),J208))</f>
        <v>30</v>
      </c>
      <c r="K209" s="19">
        <f>IF(SUM(מרקובחצי[[#This Row],[11]:[13]])=1,מרקובחצי[[#This Row],[עד ועד]],IF(SUM(R208:T209)=1,IF(מרקובחצי[[#This Row],[עד ועד]]&gt;K208,מרקובחצי[[#This Row],[עד ועד]],K208),K208))</f>
        <v>30</v>
      </c>
      <c r="L209" s="19" t="str">
        <f>IF(AND(SUM(מרקובחצי[[#This Row],[31]:[33]])=1,SUM(U208:W208)=0),מרקובחצי[[#This Row],[מקס]]-מרקובחצי[[#This Row],[מינ]],"")</f>
        <v/>
      </c>
      <c r="M20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209" s="19" t="str">
        <f t="shared" si="3"/>
        <v>S13</v>
      </c>
      <c r="O209" s="19" t="str">
        <f>IF(מרקובחצי[[#This Row],[קבעה הפלגה?]]=1,"",IF(AND(מרקובחצי[[#This Row],[עד ועד]]&lt;29,OR(מרקובחצי[[#This Row],[CycleNumber]]=1,AND(U208=1,OR(מרקובחצי[[#This Row],[עד ועד]]&lt;J208,מרקובחצי[[#This Row],[עד ועד]]&gt;K208)),AND(V208=1,מרקובחצי[[#This Row],[עד ועד]]&lt;J208),W208=1)),1,""))</f>
        <v/>
      </c>
      <c r="P209" s="19">
        <f>IF(מרקובחצי[[#This Row],[קבעה הפלגה?]]=1,"",IF(AND(מרקובחצי[[#This Row],[עד ועד]]&gt;28,מרקובחצי[[#This Row],[עד ועד]]&lt;32,OR(מרקובחצי[[#This Row],[CycleNumber]]=1,AND(U208=1),AND(V208=1,OR(מרקובחצי[[#This Row],[עד ועד]]&lt;J208,מרקובחצי[[#This Row],[עד ועד]]&gt;K208)),W208=1)),1,""))</f>
        <v>1</v>
      </c>
      <c r="Q209" s="19" t="str">
        <f>IF(מרקובחצי[[#This Row],[קבעה הפלגה?]]=1,"",IF(AND(מרקובחצי[[#This Row],[עד ועד]]&gt;31,OR(מרקובחצי[[#This Row],[CycleNumber]]=1,AND(U208=1),AND(V208=1,מרקובחצי[[#This Row],[עד ועד]]&gt;K208),AND(W208=1,OR(מרקובחצי[[#This Row],[עד ועד]]&gt;K208,מרקובחצי[[#This Row],[עד ועד]]&lt;J208)))),1,""))</f>
        <v/>
      </c>
      <c r="R209" s="19" t="str">
        <f>IF(מרקובחצי[[#This Row],[CycleNumber]]&gt;1,IF(AND(O208=1,מרקובחצי[[#This Row],[עד ועד]]&lt;29),1,""),"")</f>
        <v/>
      </c>
      <c r="S209" s="19" t="str">
        <f>IF(מרקובחצי[[#This Row],[CycleNumber]]&gt;1,IF(OR(AND(O208=1,מרקובחצי[[#This Row],[עד ועד]]&gt;28),AND(P208=1),AND(Q208=1,מרקובחצי[[#This Row],[עד ועד]]&lt;32)),1,""),"")</f>
        <v/>
      </c>
      <c r="T209" s="19" t="str">
        <f>IF(מרקובחצי[[#This Row],[CycleNumber]]&gt;1,IF(AND(Q208=1,מרקובחצי[[#This Row],[עד ועד]]&gt;31),1,""),"")</f>
        <v/>
      </c>
      <c r="U209" s="19" t="str">
        <f>IF(מרקובחצי[[#This Row],[CycleNumber]]&gt;1,IF(AND(R208=1,מרקובחצי[[#This Row],[עד ועד]]&lt;29),1,IF(AND(U208=1,NOT(OR(מרקובחצי[[#This Row],[עד ועד]]&lt;J208,מרקובחצי[[#This Row],[עד ועד]]&gt;K208))),1,"")),"")</f>
        <v/>
      </c>
      <c r="V209" s="19" t="str">
        <f>IF(מרקובחצי[[#This Row],[CycleNumber]]&gt;1,IF(AND(SUM(R208:T208)=1,מרקובחצי[[#This Row],[עד ועד]]&gt;28,מרקובחצי[[#This Row],[עד ועד]]&lt;32),1,IF(OR(S208=1,AND(R208=1,מרקובחצי[[#This Row],[עד ועד]]&gt;28),AND(T208=1,מרקובחצי[[#This Row],[עד ועד]]&lt;32)),1,IF(AND(V208=1,NOT(OR(מרקובחצי[[#This Row],[עד ועד]]&lt;J208,מרקובחצי[[#This Row],[עד ועד]]&gt;K208))),1,""))),"")</f>
        <v/>
      </c>
      <c r="W209" s="19" t="str">
        <f>IF(מרקובחצי[[#This Row],[CycleNumber]]&gt;1,IF(AND(T208=1,מרקובחצי[[#This Row],[עד ועד]]&gt;31),1,IF(AND(W208=1,NOT(OR(מרקובחצי[[#This Row],[עד ועד]]&lt;J208,מרקובחצי[[#This Row],[עד ועד]]&gt;K208))),1,"")),"")</f>
        <v/>
      </c>
      <c r="X209" s="19" t="str">
        <f>IF(AND(מרקובחצי[[#This Row],[CycleNumber]]&lt;$B210,SUM(מרקובחצי[[#This Row],[11]],R210)=2),1,"")</f>
        <v/>
      </c>
      <c r="Y209" s="19" t="str">
        <f>IF(AND(מרקובחצי[[#This Row],[CycleNumber]]&lt;$B210,SUM(מרקובחצי[[#This Row],[11]],S210)=2),1,"")</f>
        <v/>
      </c>
      <c r="Z209" s="19" t="str">
        <f>IF(AND(מרקובחצי[[#This Row],[CycleNumber]]&lt;$B210,SUM(מרקובחצי[[#This Row],[13]],S210)=2),1,"")</f>
        <v/>
      </c>
      <c r="AA209" s="19" t="str">
        <f>IF(AND(מרקובחצי[[#This Row],[CycleNumber]]&lt;$B210,SUM(מרקובחצי[[#This Row],[13]],T210)=2),1,"")</f>
        <v/>
      </c>
      <c r="AB209" s="19" t="str">
        <f>IF(AND(מרקובחצי[[#This Row],[CycleNumber]]&lt;$B210,SUM(מרקובחצי[[#This Row],[21]],U210)=2),1,"")</f>
        <v/>
      </c>
      <c r="AC209" s="19" t="str">
        <f>IF(AND(מרקובחצי[[#This Row],[CycleNumber]]&lt;$B210,SUM(מרקובחצי[[#This Row],[21]],V210)=2),1,"")</f>
        <v/>
      </c>
      <c r="AD209" s="19" t="str">
        <f>IF(AND(מרקובחצי[[#This Row],[CycleNumber]]&lt;$B210,SUM(מרקובחצי[[#This Row],[23]],V210)=2),1,"")</f>
        <v/>
      </c>
      <c r="AE209" s="19" t="str">
        <f>IF(AND(מרקובחצי[[#This Row],[CycleNumber]]&lt;$B210,SUM(מרקובחצי[[#This Row],[23]],W210)=2),1,"")</f>
        <v/>
      </c>
      <c r="AF209" s="19" t="str">
        <f>IF(AND(מרקובחצי[[#This Row],[CycleNumber]]&lt;$B210,SUM(מרקובחצי[[#This Row],[31]],O210)=2),1,"")</f>
        <v/>
      </c>
      <c r="AG209" s="19" t="str">
        <f>IF(AND(מרקובחצי[[#This Row],[CycleNumber]]&lt;$B210,SUM(מרקובחצי[[#This Row],[31]],P210)=2),1,"")</f>
        <v/>
      </c>
      <c r="AH209" s="19" t="str">
        <f>IF(AND(מרקובחצי[[#This Row],[CycleNumber]]&lt;$B210,SUM(מרקובחצי[[#This Row],[31]],Q210)=2),1,"")</f>
        <v/>
      </c>
      <c r="AI209" s="19" t="str">
        <f>IF(AND(מרקובחצי[[#This Row],[CycleNumber]]&lt;$B210,SUM(U209:U210)=2),1,"")</f>
        <v/>
      </c>
      <c r="AJ209" s="19" t="str">
        <f>IF(AND(מרקובחצי[[#This Row],[CycleNumber]]&lt;$B210,SUM(מרקובחצי[[#This Row],[32]],O210)=2),1,"")</f>
        <v/>
      </c>
      <c r="AK209" s="19" t="str">
        <f>IF(AND(מרקובחצי[[#This Row],[CycleNumber]]&lt;$B210,SUM(מרקובחצי[[#This Row],[32]],P210)=2),1,"")</f>
        <v/>
      </c>
      <c r="AL209" s="19" t="str">
        <f>IF(AND(מרקובחצי[[#This Row],[CycleNumber]]&lt;$B210,SUM(מרקובחצי[[#This Row],[32]],Q210)=2),1,"")</f>
        <v/>
      </c>
      <c r="AM209" s="19" t="str">
        <f>IF(AND(מרקובחצי[[#This Row],[CycleNumber]]&lt;$B210,SUM(V209:V210)=2),1,"")</f>
        <v/>
      </c>
      <c r="AN209" s="19" t="str">
        <f>IF(AND(מרקובחצי[[#This Row],[CycleNumber]]&lt;$B210,SUM(מרקובחצי[[#This Row],[33]],O210)=2),1,"")</f>
        <v/>
      </c>
      <c r="AO209" s="19" t="str">
        <f>IF(AND(מרקובחצי[[#This Row],[CycleNumber]]&lt;$B210,SUM(מרקובחצי[[#This Row],[33]],P210)=2),1,"")</f>
        <v/>
      </c>
      <c r="AP209" s="19" t="str">
        <f>IF(AND(מרקובחצי[[#This Row],[CycleNumber]]&lt;$B210,SUM(מרקובחצי[[#This Row],[33]],Q210)=2),1,"")</f>
        <v/>
      </c>
      <c r="AQ209" s="19" t="str">
        <f>IF(AND(מרקובחצי[[#This Row],[CycleNumber]]&lt;$B210,SUM(W209:W210)=2),1,"")</f>
        <v/>
      </c>
      <c r="AR209" s="19">
        <f>IF(AND(מרקובחצי[[#This Row],[CycleNumber]]&lt;$B210,SUM(מרקובחצי[[#This Row],[12]],S210)=2),1,"")</f>
        <v>1</v>
      </c>
      <c r="AS209" s="19" t="str">
        <f>IF(AND(מרקובחצי[[#This Row],[CycleNumber]]&lt;$B210,SUM(מרקובחצי[[#This Row],[22]],V210)=2),1,"")</f>
        <v/>
      </c>
      <c r="AT209" s="21">
        <f>SUM(מרקובחצי[[#This Row],[11]:[33]])</f>
        <v>1</v>
      </c>
    </row>
    <row r="210" spans="1:46" ht="15.6" x14ac:dyDescent="0.25">
      <c r="A210" s="19" t="s">
        <v>26</v>
      </c>
      <c r="B210" s="19">
        <v>2</v>
      </c>
      <c r="C210">
        <v>30</v>
      </c>
      <c r="D210" s="19">
        <f>מרקובחצי[[#This Row],[LengthofCycle]]+1</f>
        <v>31</v>
      </c>
      <c r="E210" t="str">
        <f>IF(IFERROR(LOOKUP(מרקובחצי[[#This Row],[ClientID]],קביעויות[הפלגה]),FALSE)=מרקובחצי[[#This Row],[ClientID]],1,"")</f>
        <v/>
      </c>
      <c r="F210" t="str">
        <f>IF(IFERROR(LOOKUP(מרקובחצי[[#This Row],[ClientID]],סוגחציקבוע[S31]),FALSE)=מרקובחצי[[#This Row],[ClientID]],1,"")</f>
        <v/>
      </c>
      <c r="G210">
        <f>IF(IFERROR(LOOKUP(מרקובחצי[[#This Row],[ClientID]],סוגחציקבוע[S32]),FALSE)=מרקובחצי[[#This Row],[ClientID]],1,"")</f>
        <v>1</v>
      </c>
      <c r="H210" t="str">
        <f>IF(IFERROR(LOOKUP(מרקובחצי[[#This Row],[ClientID]],סוגחציקבוע[S33]),FALSE)=מרקובחצי[[#This Row],[ClientID]],1,"")</f>
        <v/>
      </c>
      <c r="I210" t="str">
        <f>IF(IFERROR(LOOKUP(מרקובחצי[[#This Row],[ClientID]],סוגחציקבוע[S32&amp;33]),FALSE)=מרקובחצי[[#This Row],[ClientID]],1,"")</f>
        <v/>
      </c>
      <c r="J210" s="19">
        <f>IF(SUM(מרקובחצי[[#This Row],[11]:[13]])=1,מרקובחצי[[#This Row],[עד ועד]],IF(SUM(R209:T210)=1,IF(מרקובחצי[[#This Row],[עד ועד]]&lt;J209,מרקובחצי[[#This Row],[עד ועד]],J209),J209))</f>
        <v>30</v>
      </c>
      <c r="K210" s="19">
        <f>IF(SUM(מרקובחצי[[#This Row],[11]:[13]])=1,מרקובחצי[[#This Row],[עד ועד]],IF(SUM(R209:T210)=1,IF(מרקובחצי[[#This Row],[עד ועד]]&gt;K209,מרקובחצי[[#This Row],[עד ועד]],K209),K209))</f>
        <v>31</v>
      </c>
      <c r="L210" s="19" t="str">
        <f>IF(AND(SUM(מרקובחצי[[#This Row],[31]:[33]])=1,SUM(U209:W209)=0),מרקובחצי[[#This Row],[מקס]]-מרקובחצי[[#This Row],[מינ]],"")</f>
        <v/>
      </c>
      <c r="M21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210" s="19" t="str">
        <f t="shared" si="3"/>
        <v>S12</v>
      </c>
      <c r="O210" s="19" t="str">
        <f>IF(מרקובחצי[[#This Row],[קבעה הפלגה?]]=1,"",IF(AND(מרקובחצי[[#This Row],[עד ועד]]&lt;29,OR(מרקובחצי[[#This Row],[CycleNumber]]=1,AND(U209=1,OR(מרקובחצי[[#This Row],[עד ועד]]&lt;J209,מרקובחצי[[#This Row],[עד ועד]]&gt;K209)),AND(V209=1,מרקובחצי[[#This Row],[עד ועד]]&lt;J209),W209=1)),1,""))</f>
        <v/>
      </c>
      <c r="P210" s="19" t="str">
        <f>IF(מרקובחצי[[#This Row],[קבעה הפלגה?]]=1,"",IF(AND(מרקובחצי[[#This Row],[עד ועד]]&gt;28,מרקובחצי[[#This Row],[עד ועד]]&lt;32,OR(מרקובחצי[[#This Row],[CycleNumber]]=1,AND(U209=1),AND(V209=1,OR(מרקובחצי[[#This Row],[עד ועד]]&lt;J209,מרקובחצי[[#This Row],[עד ועד]]&gt;K209)),W209=1)),1,""))</f>
        <v/>
      </c>
      <c r="Q210" s="19" t="str">
        <f>IF(מרקובחצי[[#This Row],[קבעה הפלגה?]]=1,"",IF(AND(מרקובחצי[[#This Row],[עד ועד]]&gt;31,OR(מרקובחצי[[#This Row],[CycleNumber]]=1,AND(U209=1),AND(V209=1,מרקובחצי[[#This Row],[עד ועד]]&gt;K209),AND(W209=1,OR(מרקובחצי[[#This Row],[עד ועד]]&gt;K209,מרקובחצי[[#This Row],[עד ועד]]&lt;J209)))),1,""))</f>
        <v/>
      </c>
      <c r="R210" s="19" t="str">
        <f>IF(מרקובחצי[[#This Row],[CycleNumber]]&gt;1,IF(AND(O209=1,מרקובחצי[[#This Row],[עד ועד]]&lt;29),1,""),"")</f>
        <v/>
      </c>
      <c r="S210" s="19">
        <f>IF(מרקובחצי[[#This Row],[CycleNumber]]&gt;1,IF(OR(AND(O209=1,מרקובחצי[[#This Row],[עד ועד]]&gt;28),AND(P209=1),AND(Q209=1,מרקובחצי[[#This Row],[עד ועד]]&lt;32)),1,""),"")</f>
        <v>1</v>
      </c>
      <c r="T210" s="19" t="str">
        <f>IF(מרקובחצי[[#This Row],[CycleNumber]]&gt;1,IF(AND(Q209=1,מרקובחצי[[#This Row],[עד ועד]]&gt;31),1,""),"")</f>
        <v/>
      </c>
      <c r="U210" s="19" t="str">
        <f>IF(מרקובחצי[[#This Row],[CycleNumber]]&gt;1,IF(AND(R209=1,מרקובחצי[[#This Row],[עד ועד]]&lt;29),1,IF(AND(U209=1,NOT(OR(מרקובחצי[[#This Row],[עד ועד]]&lt;J209,מרקובחצי[[#This Row],[עד ועד]]&gt;K209))),1,"")),"")</f>
        <v/>
      </c>
      <c r="V210" s="19" t="str">
        <f>IF(מרקובחצי[[#This Row],[CycleNumber]]&gt;1,IF(AND(SUM(R209:T209)=1,מרקובחצי[[#This Row],[עד ועד]]&gt;28,מרקובחצי[[#This Row],[עד ועד]]&lt;32),1,IF(OR(S209=1,AND(R209=1,מרקובחצי[[#This Row],[עד ועד]]&gt;28),AND(T209=1,מרקובחצי[[#This Row],[עד ועד]]&lt;32)),1,IF(AND(V209=1,NOT(OR(מרקובחצי[[#This Row],[עד ועד]]&lt;J209,מרקובחצי[[#This Row],[עד ועד]]&gt;K209))),1,""))),"")</f>
        <v/>
      </c>
      <c r="W210" s="19" t="str">
        <f>IF(מרקובחצי[[#This Row],[CycleNumber]]&gt;1,IF(AND(T209=1,מרקובחצי[[#This Row],[עד ועד]]&gt;31),1,IF(AND(W209=1,NOT(OR(מרקובחצי[[#This Row],[עד ועד]]&lt;J209,מרקובחצי[[#This Row],[עד ועד]]&gt;K209))),1,"")),"")</f>
        <v/>
      </c>
      <c r="X210" s="19" t="str">
        <f>IF(AND(מרקובחצי[[#This Row],[CycleNumber]]&lt;$B211,SUM(מרקובחצי[[#This Row],[11]],R211)=2),1,"")</f>
        <v/>
      </c>
      <c r="Y210" s="19" t="str">
        <f>IF(AND(מרקובחצי[[#This Row],[CycleNumber]]&lt;$B211,SUM(מרקובחצי[[#This Row],[11]],S211)=2),1,"")</f>
        <v/>
      </c>
      <c r="Z210" s="19" t="str">
        <f>IF(AND(מרקובחצי[[#This Row],[CycleNumber]]&lt;$B211,SUM(מרקובחצי[[#This Row],[13]],S211)=2),1,"")</f>
        <v/>
      </c>
      <c r="AA210" s="19" t="str">
        <f>IF(AND(מרקובחצי[[#This Row],[CycleNumber]]&lt;$B211,SUM(מרקובחצי[[#This Row],[13]],T211)=2),1,"")</f>
        <v/>
      </c>
      <c r="AB210" s="19" t="str">
        <f>IF(AND(מרקובחצי[[#This Row],[CycleNumber]]&lt;$B211,SUM(מרקובחצי[[#This Row],[21]],U211)=2),1,"")</f>
        <v/>
      </c>
      <c r="AC210" s="19" t="str">
        <f>IF(AND(מרקובחצי[[#This Row],[CycleNumber]]&lt;$B211,SUM(מרקובחצי[[#This Row],[21]],V211)=2),1,"")</f>
        <v/>
      </c>
      <c r="AD210" s="19" t="str">
        <f>IF(AND(מרקובחצי[[#This Row],[CycleNumber]]&lt;$B211,SUM(מרקובחצי[[#This Row],[23]],V211)=2),1,"")</f>
        <v/>
      </c>
      <c r="AE210" s="19" t="str">
        <f>IF(AND(מרקובחצי[[#This Row],[CycleNumber]]&lt;$B211,SUM(מרקובחצי[[#This Row],[23]],W211)=2),1,"")</f>
        <v/>
      </c>
      <c r="AF210" s="19" t="str">
        <f>IF(AND(מרקובחצי[[#This Row],[CycleNumber]]&lt;$B211,SUM(מרקובחצי[[#This Row],[31]],O211)=2),1,"")</f>
        <v/>
      </c>
      <c r="AG210" s="19" t="str">
        <f>IF(AND(מרקובחצי[[#This Row],[CycleNumber]]&lt;$B211,SUM(מרקובחצי[[#This Row],[31]],P211)=2),1,"")</f>
        <v/>
      </c>
      <c r="AH210" s="19" t="str">
        <f>IF(AND(מרקובחצי[[#This Row],[CycleNumber]]&lt;$B211,SUM(מרקובחצי[[#This Row],[31]],Q211)=2),1,"")</f>
        <v/>
      </c>
      <c r="AI210" s="19" t="str">
        <f>IF(AND(מרקובחצי[[#This Row],[CycleNumber]]&lt;$B211,SUM(U210:U211)=2),1,"")</f>
        <v/>
      </c>
      <c r="AJ210" s="19" t="str">
        <f>IF(AND(מרקובחצי[[#This Row],[CycleNumber]]&lt;$B211,SUM(מרקובחצי[[#This Row],[32]],O211)=2),1,"")</f>
        <v/>
      </c>
      <c r="AK210" s="19" t="str">
        <f>IF(AND(מרקובחצי[[#This Row],[CycleNumber]]&lt;$B211,SUM(מרקובחצי[[#This Row],[32]],P211)=2),1,"")</f>
        <v/>
      </c>
      <c r="AL210" s="19" t="str">
        <f>IF(AND(מרקובחצי[[#This Row],[CycleNumber]]&lt;$B211,SUM(מרקובחצי[[#This Row],[32]],Q211)=2),1,"")</f>
        <v/>
      </c>
      <c r="AM210" s="19" t="str">
        <f>IF(AND(מרקובחצי[[#This Row],[CycleNumber]]&lt;$B211,SUM(V210:V211)=2),1,"")</f>
        <v/>
      </c>
      <c r="AN210" s="19" t="str">
        <f>IF(AND(מרקובחצי[[#This Row],[CycleNumber]]&lt;$B211,SUM(מרקובחצי[[#This Row],[33]],O211)=2),1,"")</f>
        <v/>
      </c>
      <c r="AO210" s="19" t="str">
        <f>IF(AND(מרקובחצי[[#This Row],[CycleNumber]]&lt;$B211,SUM(מרקובחצי[[#This Row],[33]],P211)=2),1,"")</f>
        <v/>
      </c>
      <c r="AP210" s="19" t="str">
        <f>IF(AND(מרקובחצי[[#This Row],[CycleNumber]]&lt;$B211,SUM(מרקובחצי[[#This Row],[33]],Q211)=2),1,"")</f>
        <v/>
      </c>
      <c r="AQ210" s="19" t="str">
        <f>IF(AND(מרקובחצי[[#This Row],[CycleNumber]]&lt;$B211,SUM(W210:W211)=2),1,"")</f>
        <v/>
      </c>
      <c r="AR210" s="19" t="str">
        <f>IF(AND(מרקובחצי[[#This Row],[CycleNumber]]&lt;$B211,SUM(מרקובחצי[[#This Row],[12]],S211)=2),1,"")</f>
        <v/>
      </c>
      <c r="AS210" s="19">
        <f>IF(AND(מרקובחצי[[#This Row],[CycleNumber]]&lt;$B211,SUM(מרקובחצי[[#This Row],[22]],V211)=2),1,"")</f>
        <v>1</v>
      </c>
      <c r="AT210" s="21">
        <f>SUM(מרקובחצי[[#This Row],[11]:[33]])</f>
        <v>1</v>
      </c>
    </row>
    <row r="211" spans="1:46" ht="15.6" x14ac:dyDescent="0.25">
      <c r="A211" s="19" t="s">
        <v>26</v>
      </c>
      <c r="B211" s="19">
        <v>3</v>
      </c>
      <c r="C211">
        <v>29</v>
      </c>
      <c r="D211" s="19">
        <f>מרקובחצי[[#This Row],[LengthofCycle]]+1</f>
        <v>30</v>
      </c>
      <c r="E211" t="str">
        <f>IF(IFERROR(LOOKUP(מרקובחצי[[#This Row],[ClientID]],קביעויות[הפלגה]),FALSE)=מרקובחצי[[#This Row],[ClientID]],1,"")</f>
        <v/>
      </c>
      <c r="F211" t="str">
        <f>IF(IFERROR(LOOKUP(מרקובחצי[[#This Row],[ClientID]],סוגחציקבוע[S31]),FALSE)=מרקובחצי[[#This Row],[ClientID]],1,"")</f>
        <v/>
      </c>
      <c r="G211">
        <f>IF(IFERROR(LOOKUP(מרקובחצי[[#This Row],[ClientID]],סוגחציקבוע[S32]),FALSE)=מרקובחצי[[#This Row],[ClientID]],1,"")</f>
        <v>1</v>
      </c>
      <c r="H211" t="str">
        <f>IF(IFERROR(LOOKUP(מרקובחצי[[#This Row],[ClientID]],סוגחציקבוע[S33]),FALSE)=מרקובחצי[[#This Row],[ClientID]],1,"")</f>
        <v/>
      </c>
      <c r="I211" t="str">
        <f>IF(IFERROR(LOOKUP(מרקובחצי[[#This Row],[ClientID]],סוגחציקבוע[S32&amp;33]),FALSE)=מרקובחצי[[#This Row],[ClientID]],1,"")</f>
        <v/>
      </c>
      <c r="J211" s="19">
        <f>IF(SUM(מרקובחצי[[#This Row],[11]:[13]])=1,מרקובחצי[[#This Row],[עד ועד]],IF(SUM(R210:T211)=1,IF(מרקובחצי[[#This Row],[עד ועד]]&lt;J210,מרקובחצי[[#This Row],[עד ועד]],J210),J210))</f>
        <v>30</v>
      </c>
      <c r="K211" s="19">
        <f>IF(SUM(מרקובחצי[[#This Row],[11]:[13]])=1,מרקובחצי[[#This Row],[עד ועד]],IF(SUM(R210:T211)=1,IF(מרקובחצי[[#This Row],[עד ועד]]&gt;K210,מרקובחצי[[#This Row],[עד ועד]],K210),K210))</f>
        <v>31</v>
      </c>
      <c r="L211" s="19">
        <f>IF(AND(SUM(מרקובחצי[[#This Row],[31]:[33]])=1,SUM(U210:W210)=0),מרקובחצי[[#This Row],[מקס]]-מרקובחצי[[#This Row],[מינ]],"")</f>
        <v>1</v>
      </c>
      <c r="M21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11" s="19" t="str">
        <f t="shared" si="3"/>
        <v>S22</v>
      </c>
      <c r="O211" s="19" t="str">
        <f>IF(מרקובחצי[[#This Row],[קבעה הפלגה?]]=1,"",IF(AND(מרקובחצי[[#This Row],[עד ועד]]&lt;29,OR(מרקובחצי[[#This Row],[CycleNumber]]=1,AND(U210=1,OR(מרקובחצי[[#This Row],[עד ועד]]&lt;J210,מרקובחצי[[#This Row],[עד ועד]]&gt;K210)),AND(V210=1,מרקובחצי[[#This Row],[עד ועד]]&lt;J210),W210=1)),1,""))</f>
        <v/>
      </c>
      <c r="P211" s="19" t="str">
        <f>IF(מרקובחצי[[#This Row],[קבעה הפלגה?]]=1,"",IF(AND(מרקובחצי[[#This Row],[עד ועד]]&gt;28,מרקובחצי[[#This Row],[עד ועד]]&lt;32,OR(מרקובחצי[[#This Row],[CycleNumber]]=1,AND(U210=1),AND(V210=1,OR(מרקובחצי[[#This Row],[עד ועד]]&lt;J210,מרקובחצי[[#This Row],[עד ועד]]&gt;K210)),W210=1)),1,""))</f>
        <v/>
      </c>
      <c r="Q211" s="19" t="str">
        <f>IF(מרקובחצי[[#This Row],[קבעה הפלגה?]]=1,"",IF(AND(מרקובחצי[[#This Row],[עד ועד]]&gt;31,OR(מרקובחצי[[#This Row],[CycleNumber]]=1,AND(U210=1),AND(V210=1,מרקובחצי[[#This Row],[עד ועד]]&gt;K210),AND(W210=1,OR(מרקובחצי[[#This Row],[עד ועד]]&gt;K210,מרקובחצי[[#This Row],[עד ועד]]&lt;J210)))),1,""))</f>
        <v/>
      </c>
      <c r="R211" s="19" t="str">
        <f>IF(מרקובחצי[[#This Row],[CycleNumber]]&gt;1,IF(AND(O210=1,מרקובחצי[[#This Row],[עד ועד]]&lt;29),1,""),"")</f>
        <v/>
      </c>
      <c r="S211" s="19" t="str">
        <f>IF(מרקובחצי[[#This Row],[CycleNumber]]&gt;1,IF(OR(AND(O210=1,מרקובחצי[[#This Row],[עד ועד]]&gt;28),AND(P210=1),AND(Q210=1,מרקובחצי[[#This Row],[עד ועד]]&lt;32)),1,""),"")</f>
        <v/>
      </c>
      <c r="T211" s="19" t="str">
        <f>IF(מרקובחצי[[#This Row],[CycleNumber]]&gt;1,IF(AND(Q210=1,מרקובחצי[[#This Row],[עד ועד]]&gt;31),1,""),"")</f>
        <v/>
      </c>
      <c r="U211" s="19" t="str">
        <f>IF(מרקובחצי[[#This Row],[CycleNumber]]&gt;1,IF(AND(R210=1,מרקובחצי[[#This Row],[עד ועד]]&lt;29),1,IF(AND(U210=1,NOT(OR(מרקובחצי[[#This Row],[עד ועד]]&lt;J210,מרקובחצי[[#This Row],[עד ועד]]&gt;K210))),1,"")),"")</f>
        <v/>
      </c>
      <c r="V211" s="19">
        <f>IF(מרקובחצי[[#This Row],[CycleNumber]]&gt;1,IF(AND(SUM(R210:T210)=1,מרקובחצי[[#This Row],[עד ועד]]&gt;28,מרקובחצי[[#This Row],[עד ועד]]&lt;32),1,IF(OR(S210=1,AND(R210=1,מרקובחצי[[#This Row],[עד ועד]]&gt;28),AND(T210=1,מרקובחצי[[#This Row],[עד ועד]]&lt;32)),1,IF(AND(V210=1,NOT(OR(מרקובחצי[[#This Row],[עד ועד]]&lt;J210,מרקובחצי[[#This Row],[עד ועד]]&gt;K210))),1,""))),"")</f>
        <v>1</v>
      </c>
      <c r="W211" s="19" t="str">
        <f>IF(מרקובחצי[[#This Row],[CycleNumber]]&gt;1,IF(AND(T210=1,מרקובחצי[[#This Row],[עד ועד]]&gt;31),1,IF(AND(W210=1,NOT(OR(מרקובחצי[[#This Row],[עד ועד]]&lt;J210,מרקובחצי[[#This Row],[עד ועד]]&gt;K210))),1,"")),"")</f>
        <v/>
      </c>
      <c r="X211" s="19" t="str">
        <f>IF(AND(מרקובחצי[[#This Row],[CycleNumber]]&lt;$B212,SUM(מרקובחצי[[#This Row],[11]],R212)=2),1,"")</f>
        <v/>
      </c>
      <c r="Y211" s="19" t="str">
        <f>IF(AND(מרקובחצי[[#This Row],[CycleNumber]]&lt;$B212,SUM(מרקובחצי[[#This Row],[11]],S212)=2),1,"")</f>
        <v/>
      </c>
      <c r="Z211" s="19" t="str">
        <f>IF(AND(מרקובחצי[[#This Row],[CycleNumber]]&lt;$B212,SUM(מרקובחצי[[#This Row],[13]],S212)=2),1,"")</f>
        <v/>
      </c>
      <c r="AA211" s="19" t="str">
        <f>IF(AND(מרקובחצי[[#This Row],[CycleNumber]]&lt;$B212,SUM(מרקובחצי[[#This Row],[13]],T212)=2),1,"")</f>
        <v/>
      </c>
      <c r="AB211" s="19" t="str">
        <f>IF(AND(מרקובחצי[[#This Row],[CycleNumber]]&lt;$B212,SUM(מרקובחצי[[#This Row],[21]],U212)=2),1,"")</f>
        <v/>
      </c>
      <c r="AC211" s="19" t="str">
        <f>IF(AND(מרקובחצי[[#This Row],[CycleNumber]]&lt;$B212,SUM(מרקובחצי[[#This Row],[21]],V212)=2),1,"")</f>
        <v/>
      </c>
      <c r="AD211" s="19" t="str">
        <f>IF(AND(מרקובחצי[[#This Row],[CycleNumber]]&lt;$B212,SUM(מרקובחצי[[#This Row],[23]],V212)=2),1,"")</f>
        <v/>
      </c>
      <c r="AE211" s="19" t="str">
        <f>IF(AND(מרקובחצי[[#This Row],[CycleNumber]]&lt;$B212,SUM(מרקובחצי[[#This Row],[23]],W212)=2),1,"")</f>
        <v/>
      </c>
      <c r="AF211" s="19" t="str">
        <f>IF(AND(מרקובחצי[[#This Row],[CycleNumber]]&lt;$B212,SUM(מרקובחצי[[#This Row],[31]],O212)=2),1,"")</f>
        <v/>
      </c>
      <c r="AG211" s="19" t="str">
        <f>IF(AND(מרקובחצי[[#This Row],[CycleNumber]]&lt;$B212,SUM(מרקובחצי[[#This Row],[31]],P212)=2),1,"")</f>
        <v/>
      </c>
      <c r="AH211" s="19" t="str">
        <f>IF(AND(מרקובחצי[[#This Row],[CycleNumber]]&lt;$B212,SUM(מרקובחצי[[#This Row],[31]],Q212)=2),1,"")</f>
        <v/>
      </c>
      <c r="AI211" s="19" t="str">
        <f>IF(AND(מרקובחצי[[#This Row],[CycleNumber]]&lt;$B212,SUM(U211:U212)=2),1,"")</f>
        <v/>
      </c>
      <c r="AJ211" s="19" t="str">
        <f>IF(AND(מרקובחצי[[#This Row],[CycleNumber]]&lt;$B212,SUM(מרקובחצי[[#This Row],[32]],O212)=2),1,"")</f>
        <v/>
      </c>
      <c r="AK211" s="19" t="str">
        <f>IF(AND(מרקובחצי[[#This Row],[CycleNumber]]&lt;$B212,SUM(מרקובחצי[[#This Row],[32]],P212)=2),1,"")</f>
        <v/>
      </c>
      <c r="AL211" s="19" t="str">
        <f>IF(AND(מרקובחצי[[#This Row],[CycleNumber]]&lt;$B212,SUM(מרקובחצי[[#This Row],[32]],Q212)=2),1,"")</f>
        <v/>
      </c>
      <c r="AM211" s="19">
        <f>IF(AND(מרקובחצי[[#This Row],[CycleNumber]]&lt;$B212,SUM(V211:V212)=2),1,"")</f>
        <v>1</v>
      </c>
      <c r="AN211" s="19" t="str">
        <f>IF(AND(מרקובחצי[[#This Row],[CycleNumber]]&lt;$B212,SUM(מרקובחצי[[#This Row],[33]],O212)=2),1,"")</f>
        <v/>
      </c>
      <c r="AO211" s="19" t="str">
        <f>IF(AND(מרקובחצי[[#This Row],[CycleNumber]]&lt;$B212,SUM(מרקובחצי[[#This Row],[33]],P212)=2),1,"")</f>
        <v/>
      </c>
      <c r="AP211" s="19" t="str">
        <f>IF(AND(מרקובחצי[[#This Row],[CycleNumber]]&lt;$B212,SUM(מרקובחצי[[#This Row],[33]],Q212)=2),1,"")</f>
        <v/>
      </c>
      <c r="AQ211" s="19" t="str">
        <f>IF(AND(מרקובחצי[[#This Row],[CycleNumber]]&lt;$B212,SUM(W211:W212)=2),1,"")</f>
        <v/>
      </c>
      <c r="AR211" s="19" t="str">
        <f>IF(AND(מרקובחצי[[#This Row],[CycleNumber]]&lt;$B212,SUM(מרקובחצי[[#This Row],[12]],S212)=2),1,"")</f>
        <v/>
      </c>
      <c r="AS211" s="19" t="str">
        <f>IF(AND(מרקובחצי[[#This Row],[CycleNumber]]&lt;$B212,SUM(מרקובחצי[[#This Row],[22]],V212)=2),1,"")</f>
        <v/>
      </c>
      <c r="AT211" s="21">
        <f>SUM(מרקובחצי[[#This Row],[11]:[33]])</f>
        <v>1</v>
      </c>
    </row>
    <row r="212" spans="1:46" ht="15.6" x14ac:dyDescent="0.25">
      <c r="A212" s="19" t="s">
        <v>26</v>
      </c>
      <c r="B212" s="19">
        <v>4</v>
      </c>
      <c r="C212">
        <v>29</v>
      </c>
      <c r="D212" s="19">
        <f>מרקובחצי[[#This Row],[LengthofCycle]]+1</f>
        <v>30</v>
      </c>
      <c r="E212" t="str">
        <f>IF(IFERROR(LOOKUP(מרקובחצי[[#This Row],[ClientID]],קביעויות[הפלגה]),FALSE)=מרקובחצי[[#This Row],[ClientID]],1,"")</f>
        <v/>
      </c>
      <c r="F212" t="str">
        <f>IF(IFERROR(LOOKUP(מרקובחצי[[#This Row],[ClientID]],סוגחציקבוע[S31]),FALSE)=מרקובחצי[[#This Row],[ClientID]],1,"")</f>
        <v/>
      </c>
      <c r="G212">
        <f>IF(IFERROR(LOOKUP(מרקובחצי[[#This Row],[ClientID]],סוגחציקבוע[S32]),FALSE)=מרקובחצי[[#This Row],[ClientID]],1,"")</f>
        <v>1</v>
      </c>
      <c r="H212" t="str">
        <f>IF(IFERROR(LOOKUP(מרקובחצי[[#This Row],[ClientID]],סוגחציקבוע[S33]),FALSE)=מרקובחצי[[#This Row],[ClientID]],1,"")</f>
        <v/>
      </c>
      <c r="I212" t="str">
        <f>IF(IFERROR(LOOKUP(מרקובחצי[[#This Row],[ClientID]],סוגחציקבוע[S32&amp;33]),FALSE)=מרקובחצי[[#This Row],[ClientID]],1,"")</f>
        <v/>
      </c>
      <c r="J212" s="19">
        <f>IF(SUM(מרקובחצי[[#This Row],[11]:[13]])=1,מרקובחצי[[#This Row],[עד ועד]],IF(SUM(R211:T212)=1,IF(מרקובחצי[[#This Row],[עד ועד]]&lt;J211,מרקובחצי[[#This Row],[עד ועד]],J211),J211))</f>
        <v>30</v>
      </c>
      <c r="K212" s="19">
        <f>IF(SUM(מרקובחצי[[#This Row],[11]:[13]])=1,מרקובחצי[[#This Row],[עד ועד]],IF(SUM(R211:T212)=1,IF(מרקובחצי[[#This Row],[עד ועד]]&gt;K211,מרקובחצי[[#This Row],[עד ועד]],K211),K211))</f>
        <v>31</v>
      </c>
      <c r="L212" s="19" t="str">
        <f>IF(AND(SUM(מרקובחצי[[#This Row],[31]:[33]])=1,SUM(U211:W211)=0),מרקובחצי[[#This Row],[מקס]]-מרקובחצי[[#This Row],[מינ]],"")</f>
        <v/>
      </c>
      <c r="M21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12" s="19" t="str">
        <f t="shared" si="3"/>
        <v>S32</v>
      </c>
      <c r="O212" s="19" t="str">
        <f>IF(מרקובחצי[[#This Row],[קבעה הפלגה?]]=1,"",IF(AND(מרקובחצי[[#This Row],[עד ועד]]&lt;29,OR(מרקובחצי[[#This Row],[CycleNumber]]=1,AND(U211=1,OR(מרקובחצי[[#This Row],[עד ועד]]&lt;J211,מרקובחצי[[#This Row],[עד ועד]]&gt;K211)),AND(V211=1,מרקובחצי[[#This Row],[עד ועד]]&lt;J211),W211=1)),1,""))</f>
        <v/>
      </c>
      <c r="P212" s="19" t="str">
        <f>IF(מרקובחצי[[#This Row],[קבעה הפלגה?]]=1,"",IF(AND(מרקובחצי[[#This Row],[עד ועד]]&gt;28,מרקובחצי[[#This Row],[עד ועד]]&lt;32,OR(מרקובחצי[[#This Row],[CycleNumber]]=1,AND(U211=1),AND(V211=1,OR(מרקובחצי[[#This Row],[עד ועד]]&lt;J211,מרקובחצי[[#This Row],[עד ועד]]&gt;K211)),W211=1)),1,""))</f>
        <v/>
      </c>
      <c r="Q212" s="19" t="str">
        <f>IF(מרקובחצי[[#This Row],[קבעה הפלגה?]]=1,"",IF(AND(מרקובחצי[[#This Row],[עד ועד]]&gt;31,OR(מרקובחצי[[#This Row],[CycleNumber]]=1,AND(U211=1),AND(V211=1,מרקובחצי[[#This Row],[עד ועד]]&gt;K211),AND(W211=1,OR(מרקובחצי[[#This Row],[עד ועד]]&gt;K211,מרקובחצי[[#This Row],[עד ועד]]&lt;J211)))),1,""))</f>
        <v/>
      </c>
      <c r="R212" s="19" t="str">
        <f>IF(מרקובחצי[[#This Row],[CycleNumber]]&gt;1,IF(AND(O211=1,מרקובחצי[[#This Row],[עד ועד]]&lt;29),1,""),"")</f>
        <v/>
      </c>
      <c r="S212" s="19" t="str">
        <f>IF(מרקובחצי[[#This Row],[CycleNumber]]&gt;1,IF(OR(AND(O211=1,מרקובחצי[[#This Row],[עד ועד]]&gt;28),AND(P211=1),AND(Q211=1,מרקובחצי[[#This Row],[עד ועד]]&lt;32)),1,""),"")</f>
        <v/>
      </c>
      <c r="T212" s="19" t="str">
        <f>IF(מרקובחצי[[#This Row],[CycleNumber]]&gt;1,IF(AND(Q211=1,מרקובחצי[[#This Row],[עד ועד]]&gt;31),1,""),"")</f>
        <v/>
      </c>
      <c r="U212" s="19" t="str">
        <f>IF(מרקובחצי[[#This Row],[CycleNumber]]&gt;1,IF(AND(R211=1,מרקובחצי[[#This Row],[עד ועד]]&lt;29),1,IF(AND(U211=1,NOT(OR(מרקובחצי[[#This Row],[עד ועד]]&lt;J211,מרקובחצי[[#This Row],[עד ועד]]&gt;K211))),1,"")),"")</f>
        <v/>
      </c>
      <c r="V212" s="19">
        <f>IF(מרקובחצי[[#This Row],[CycleNumber]]&gt;1,IF(AND(SUM(R211:T211)=1,מרקובחצי[[#This Row],[עד ועד]]&gt;28,מרקובחצי[[#This Row],[עד ועד]]&lt;32),1,IF(OR(S211=1,AND(R211=1,מרקובחצי[[#This Row],[עד ועד]]&gt;28),AND(T211=1,מרקובחצי[[#This Row],[עד ועד]]&lt;32)),1,IF(AND(V211=1,NOT(OR(מרקובחצי[[#This Row],[עד ועד]]&lt;J211,מרקובחצי[[#This Row],[עד ועד]]&gt;K211))),1,""))),"")</f>
        <v>1</v>
      </c>
      <c r="W212" s="19" t="str">
        <f>IF(מרקובחצי[[#This Row],[CycleNumber]]&gt;1,IF(AND(T211=1,מרקובחצי[[#This Row],[עד ועד]]&gt;31),1,IF(AND(W211=1,NOT(OR(מרקובחצי[[#This Row],[עד ועד]]&lt;J211,מרקובחצי[[#This Row],[עד ועד]]&gt;K211))),1,"")),"")</f>
        <v/>
      </c>
      <c r="X212" s="19" t="str">
        <f>IF(AND(מרקובחצי[[#This Row],[CycleNumber]]&lt;$B213,SUM(מרקובחצי[[#This Row],[11]],R213)=2),1,"")</f>
        <v/>
      </c>
      <c r="Y212" s="19" t="str">
        <f>IF(AND(מרקובחצי[[#This Row],[CycleNumber]]&lt;$B213,SUM(מרקובחצי[[#This Row],[11]],S213)=2),1,"")</f>
        <v/>
      </c>
      <c r="Z212" s="19" t="str">
        <f>IF(AND(מרקובחצי[[#This Row],[CycleNumber]]&lt;$B213,SUM(מרקובחצי[[#This Row],[13]],S213)=2),1,"")</f>
        <v/>
      </c>
      <c r="AA212" s="19" t="str">
        <f>IF(AND(מרקובחצי[[#This Row],[CycleNumber]]&lt;$B213,SUM(מרקובחצי[[#This Row],[13]],T213)=2),1,"")</f>
        <v/>
      </c>
      <c r="AB212" s="19" t="str">
        <f>IF(AND(מרקובחצי[[#This Row],[CycleNumber]]&lt;$B213,SUM(מרקובחצי[[#This Row],[21]],U213)=2),1,"")</f>
        <v/>
      </c>
      <c r="AC212" s="19" t="str">
        <f>IF(AND(מרקובחצי[[#This Row],[CycleNumber]]&lt;$B213,SUM(מרקובחצי[[#This Row],[21]],V213)=2),1,"")</f>
        <v/>
      </c>
      <c r="AD212" s="19" t="str">
        <f>IF(AND(מרקובחצי[[#This Row],[CycleNumber]]&lt;$B213,SUM(מרקובחצי[[#This Row],[23]],V213)=2),1,"")</f>
        <v/>
      </c>
      <c r="AE212" s="19" t="str">
        <f>IF(AND(מרקובחצי[[#This Row],[CycleNumber]]&lt;$B213,SUM(מרקובחצי[[#This Row],[23]],W213)=2),1,"")</f>
        <v/>
      </c>
      <c r="AF212" s="19" t="str">
        <f>IF(AND(מרקובחצי[[#This Row],[CycleNumber]]&lt;$B213,SUM(מרקובחצי[[#This Row],[31]],O213)=2),1,"")</f>
        <v/>
      </c>
      <c r="AG212" s="19" t="str">
        <f>IF(AND(מרקובחצי[[#This Row],[CycleNumber]]&lt;$B213,SUM(מרקובחצי[[#This Row],[31]],P213)=2),1,"")</f>
        <v/>
      </c>
      <c r="AH212" s="19" t="str">
        <f>IF(AND(מרקובחצי[[#This Row],[CycleNumber]]&lt;$B213,SUM(מרקובחצי[[#This Row],[31]],Q213)=2),1,"")</f>
        <v/>
      </c>
      <c r="AI212" s="19" t="str">
        <f>IF(AND(מרקובחצי[[#This Row],[CycleNumber]]&lt;$B213,SUM(U212:U213)=2),1,"")</f>
        <v/>
      </c>
      <c r="AJ212" s="19" t="str">
        <f>IF(AND(מרקובחצי[[#This Row],[CycleNumber]]&lt;$B213,SUM(מרקובחצי[[#This Row],[32]],O213)=2),1,"")</f>
        <v/>
      </c>
      <c r="AK212" s="19">
        <f>IF(AND(מרקובחצי[[#This Row],[CycleNumber]]&lt;$B213,SUM(מרקובחצי[[#This Row],[32]],P213)=2),1,"")</f>
        <v>1</v>
      </c>
      <c r="AL212" s="19" t="str">
        <f>IF(AND(מרקובחצי[[#This Row],[CycleNumber]]&lt;$B213,SUM(מרקובחצי[[#This Row],[32]],Q213)=2),1,"")</f>
        <v/>
      </c>
      <c r="AM212" s="19" t="str">
        <f>IF(AND(מרקובחצי[[#This Row],[CycleNumber]]&lt;$B213,SUM(V212:V213)=2),1,"")</f>
        <v/>
      </c>
      <c r="AN212" s="19" t="str">
        <f>IF(AND(מרקובחצי[[#This Row],[CycleNumber]]&lt;$B213,SUM(מרקובחצי[[#This Row],[33]],O213)=2),1,"")</f>
        <v/>
      </c>
      <c r="AO212" s="19" t="str">
        <f>IF(AND(מרקובחצי[[#This Row],[CycleNumber]]&lt;$B213,SUM(מרקובחצי[[#This Row],[33]],P213)=2),1,"")</f>
        <v/>
      </c>
      <c r="AP212" s="19" t="str">
        <f>IF(AND(מרקובחצי[[#This Row],[CycleNumber]]&lt;$B213,SUM(מרקובחצי[[#This Row],[33]],Q213)=2),1,"")</f>
        <v/>
      </c>
      <c r="AQ212" s="19" t="str">
        <f>IF(AND(מרקובחצי[[#This Row],[CycleNumber]]&lt;$B213,SUM(W212:W213)=2),1,"")</f>
        <v/>
      </c>
      <c r="AR212" s="19" t="str">
        <f>IF(AND(מרקובחצי[[#This Row],[CycleNumber]]&lt;$B213,SUM(מרקובחצי[[#This Row],[12]],S213)=2),1,"")</f>
        <v/>
      </c>
      <c r="AS212" s="19" t="str">
        <f>IF(AND(מרקובחצי[[#This Row],[CycleNumber]]&lt;$B213,SUM(מרקובחצי[[#This Row],[22]],V213)=2),1,"")</f>
        <v/>
      </c>
      <c r="AT212" s="21">
        <f>SUM(מרקובחצי[[#This Row],[11]:[33]])</f>
        <v>1</v>
      </c>
    </row>
    <row r="213" spans="1:46" ht="15.6" x14ac:dyDescent="0.25">
      <c r="A213" s="19" t="s">
        <v>26</v>
      </c>
      <c r="B213" s="19">
        <v>5</v>
      </c>
      <c r="C213">
        <v>28</v>
      </c>
      <c r="D213" s="19">
        <f>מרקובחצי[[#This Row],[LengthofCycle]]+1</f>
        <v>29</v>
      </c>
      <c r="E213" t="str">
        <f>IF(IFERROR(LOOKUP(מרקובחצי[[#This Row],[ClientID]],קביעויות[הפלגה]),FALSE)=מרקובחצי[[#This Row],[ClientID]],1,"")</f>
        <v/>
      </c>
      <c r="F213" t="str">
        <f>IF(IFERROR(LOOKUP(מרקובחצי[[#This Row],[ClientID]],סוגחציקבוע[S31]),FALSE)=מרקובחצי[[#This Row],[ClientID]],1,"")</f>
        <v/>
      </c>
      <c r="G213">
        <f>IF(IFERROR(LOOKUP(מרקובחצי[[#This Row],[ClientID]],סוגחציקבוע[S32]),FALSE)=מרקובחצי[[#This Row],[ClientID]],1,"")</f>
        <v>1</v>
      </c>
      <c r="H213" t="str">
        <f>IF(IFERROR(LOOKUP(מרקובחצי[[#This Row],[ClientID]],סוגחציקבוע[S33]),FALSE)=מרקובחצי[[#This Row],[ClientID]],1,"")</f>
        <v/>
      </c>
      <c r="I213" t="str">
        <f>IF(IFERROR(LOOKUP(מרקובחצי[[#This Row],[ClientID]],סוגחציקבוע[S32&amp;33]),FALSE)=מרקובחצי[[#This Row],[ClientID]],1,"")</f>
        <v/>
      </c>
      <c r="J213" s="19">
        <f>IF(SUM(מרקובחצי[[#This Row],[11]:[13]])=1,מרקובחצי[[#This Row],[עד ועד]],IF(SUM(R212:T213)=1,IF(מרקובחצי[[#This Row],[עד ועד]]&lt;J212,מרקובחצי[[#This Row],[עד ועד]],J212),J212))</f>
        <v>29</v>
      </c>
      <c r="K213" s="19">
        <f>IF(SUM(מרקובחצי[[#This Row],[11]:[13]])=1,מרקובחצי[[#This Row],[עד ועד]],IF(SUM(R212:T213)=1,IF(מרקובחצי[[#This Row],[עד ועד]]&gt;K212,מרקובחצי[[#This Row],[עד ועד]],K212),K212))</f>
        <v>29</v>
      </c>
      <c r="L213" s="19" t="str">
        <f>IF(AND(SUM(מרקובחצי[[#This Row],[31]:[33]])=1,SUM(U212:W212)=0),מרקובחצי[[#This Row],[מקס]]-מרקובחצי[[#This Row],[מינ]],"")</f>
        <v/>
      </c>
      <c r="M21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213" s="19" t="str">
        <f t="shared" si="3"/>
        <v>S32</v>
      </c>
      <c r="O213" s="19" t="str">
        <f>IF(מרקובחצי[[#This Row],[קבעה הפלגה?]]=1,"",IF(AND(מרקובחצי[[#This Row],[עד ועד]]&lt;29,OR(מרקובחצי[[#This Row],[CycleNumber]]=1,AND(U212=1,OR(מרקובחצי[[#This Row],[עד ועד]]&lt;J212,מרקובחצי[[#This Row],[עד ועד]]&gt;K212)),AND(V212=1,מרקובחצי[[#This Row],[עד ועד]]&lt;J212),W212=1)),1,""))</f>
        <v/>
      </c>
      <c r="P213" s="19">
        <f>IF(מרקובחצי[[#This Row],[קבעה הפלגה?]]=1,"",IF(AND(מרקובחצי[[#This Row],[עד ועד]]&gt;28,מרקובחצי[[#This Row],[עד ועד]]&lt;32,OR(מרקובחצי[[#This Row],[CycleNumber]]=1,AND(U212=1),AND(V212=1,OR(מרקובחצי[[#This Row],[עד ועד]]&lt;J212,מרקובחצי[[#This Row],[עד ועד]]&gt;K212)),W212=1)),1,""))</f>
        <v>1</v>
      </c>
      <c r="Q213" s="19" t="str">
        <f>IF(מרקובחצי[[#This Row],[קבעה הפלגה?]]=1,"",IF(AND(מרקובחצי[[#This Row],[עד ועד]]&gt;31,OR(מרקובחצי[[#This Row],[CycleNumber]]=1,AND(U212=1),AND(V212=1,מרקובחצי[[#This Row],[עד ועד]]&gt;K212),AND(W212=1,OR(מרקובחצי[[#This Row],[עד ועד]]&gt;K212,מרקובחצי[[#This Row],[עד ועד]]&lt;J212)))),1,""))</f>
        <v/>
      </c>
      <c r="R213" s="19" t="str">
        <f>IF(מרקובחצי[[#This Row],[CycleNumber]]&gt;1,IF(AND(O212=1,מרקובחצי[[#This Row],[עד ועד]]&lt;29),1,""),"")</f>
        <v/>
      </c>
      <c r="S213" s="19" t="str">
        <f>IF(מרקובחצי[[#This Row],[CycleNumber]]&gt;1,IF(OR(AND(O212=1,מרקובחצי[[#This Row],[עד ועד]]&gt;28),AND(P212=1),AND(Q212=1,מרקובחצי[[#This Row],[עד ועד]]&lt;32)),1,""),"")</f>
        <v/>
      </c>
      <c r="T213" s="19" t="str">
        <f>IF(מרקובחצי[[#This Row],[CycleNumber]]&gt;1,IF(AND(Q212=1,מרקובחצי[[#This Row],[עד ועד]]&gt;31),1,""),"")</f>
        <v/>
      </c>
      <c r="U213" s="19" t="str">
        <f>IF(מרקובחצי[[#This Row],[CycleNumber]]&gt;1,IF(AND(R212=1,מרקובחצי[[#This Row],[עד ועד]]&lt;29),1,IF(AND(U212=1,NOT(OR(מרקובחצי[[#This Row],[עד ועד]]&lt;J212,מרקובחצי[[#This Row],[עד ועד]]&gt;K212))),1,"")),"")</f>
        <v/>
      </c>
      <c r="V213" s="19" t="str">
        <f>IF(מרקובחצי[[#This Row],[CycleNumber]]&gt;1,IF(AND(SUM(R212:T212)=1,מרקובחצי[[#This Row],[עד ועד]]&gt;28,מרקובחצי[[#This Row],[עד ועד]]&lt;32),1,IF(OR(S212=1,AND(R212=1,מרקובחצי[[#This Row],[עד ועד]]&gt;28),AND(T212=1,מרקובחצי[[#This Row],[עד ועד]]&lt;32)),1,IF(AND(V212=1,NOT(OR(מרקובחצי[[#This Row],[עד ועד]]&lt;J212,מרקובחצי[[#This Row],[עד ועד]]&gt;K212))),1,""))),"")</f>
        <v/>
      </c>
      <c r="W213" s="19" t="str">
        <f>IF(מרקובחצי[[#This Row],[CycleNumber]]&gt;1,IF(AND(T212=1,מרקובחצי[[#This Row],[עד ועד]]&gt;31),1,IF(AND(W212=1,NOT(OR(מרקובחצי[[#This Row],[עד ועד]]&lt;J212,מרקובחצי[[#This Row],[עד ועד]]&gt;K212))),1,"")),"")</f>
        <v/>
      </c>
      <c r="X213" s="19" t="str">
        <f>IF(AND(מרקובחצי[[#This Row],[CycleNumber]]&lt;$B214,SUM(מרקובחצי[[#This Row],[11]],R214)=2),1,"")</f>
        <v/>
      </c>
      <c r="Y213" s="19" t="str">
        <f>IF(AND(מרקובחצי[[#This Row],[CycleNumber]]&lt;$B214,SUM(מרקובחצי[[#This Row],[11]],S214)=2),1,"")</f>
        <v/>
      </c>
      <c r="Z213" s="19" t="str">
        <f>IF(AND(מרקובחצי[[#This Row],[CycleNumber]]&lt;$B214,SUM(מרקובחצי[[#This Row],[13]],S214)=2),1,"")</f>
        <v/>
      </c>
      <c r="AA213" s="19" t="str">
        <f>IF(AND(מרקובחצי[[#This Row],[CycleNumber]]&lt;$B214,SUM(מרקובחצי[[#This Row],[13]],T214)=2),1,"")</f>
        <v/>
      </c>
      <c r="AB213" s="19" t="str">
        <f>IF(AND(מרקובחצי[[#This Row],[CycleNumber]]&lt;$B214,SUM(מרקובחצי[[#This Row],[21]],U214)=2),1,"")</f>
        <v/>
      </c>
      <c r="AC213" s="19" t="str">
        <f>IF(AND(מרקובחצי[[#This Row],[CycleNumber]]&lt;$B214,SUM(מרקובחצי[[#This Row],[21]],V214)=2),1,"")</f>
        <v/>
      </c>
      <c r="AD213" s="19" t="str">
        <f>IF(AND(מרקובחצי[[#This Row],[CycleNumber]]&lt;$B214,SUM(מרקובחצי[[#This Row],[23]],V214)=2),1,"")</f>
        <v/>
      </c>
      <c r="AE213" s="19" t="str">
        <f>IF(AND(מרקובחצי[[#This Row],[CycleNumber]]&lt;$B214,SUM(מרקובחצי[[#This Row],[23]],W214)=2),1,"")</f>
        <v/>
      </c>
      <c r="AF213" s="19" t="str">
        <f>IF(AND(מרקובחצי[[#This Row],[CycleNumber]]&lt;$B214,SUM(מרקובחצי[[#This Row],[31]],O214)=2),1,"")</f>
        <v/>
      </c>
      <c r="AG213" s="19" t="str">
        <f>IF(AND(מרקובחצי[[#This Row],[CycleNumber]]&lt;$B214,SUM(מרקובחצי[[#This Row],[31]],P214)=2),1,"")</f>
        <v/>
      </c>
      <c r="AH213" s="19" t="str">
        <f>IF(AND(מרקובחצי[[#This Row],[CycleNumber]]&lt;$B214,SUM(מרקובחצי[[#This Row],[31]],Q214)=2),1,"")</f>
        <v/>
      </c>
      <c r="AI213" s="19" t="str">
        <f>IF(AND(מרקובחצי[[#This Row],[CycleNumber]]&lt;$B214,SUM(U213:U214)=2),1,"")</f>
        <v/>
      </c>
      <c r="AJ213" s="19" t="str">
        <f>IF(AND(מרקובחצי[[#This Row],[CycleNumber]]&lt;$B214,SUM(מרקובחצי[[#This Row],[32]],O214)=2),1,"")</f>
        <v/>
      </c>
      <c r="AK213" s="19" t="str">
        <f>IF(AND(מרקובחצי[[#This Row],[CycleNumber]]&lt;$B214,SUM(מרקובחצי[[#This Row],[32]],P214)=2),1,"")</f>
        <v/>
      </c>
      <c r="AL213" s="19" t="str">
        <f>IF(AND(מרקובחצי[[#This Row],[CycleNumber]]&lt;$B214,SUM(מרקובחצי[[#This Row],[32]],Q214)=2),1,"")</f>
        <v/>
      </c>
      <c r="AM213" s="19" t="str">
        <f>IF(AND(מרקובחצי[[#This Row],[CycleNumber]]&lt;$B214,SUM(V213:V214)=2),1,"")</f>
        <v/>
      </c>
      <c r="AN213" s="19" t="str">
        <f>IF(AND(מרקובחצי[[#This Row],[CycleNumber]]&lt;$B214,SUM(מרקובחצי[[#This Row],[33]],O214)=2),1,"")</f>
        <v/>
      </c>
      <c r="AO213" s="19" t="str">
        <f>IF(AND(מרקובחצי[[#This Row],[CycleNumber]]&lt;$B214,SUM(מרקובחצי[[#This Row],[33]],P214)=2),1,"")</f>
        <v/>
      </c>
      <c r="AP213" s="19" t="str">
        <f>IF(AND(מרקובחצי[[#This Row],[CycleNumber]]&lt;$B214,SUM(מרקובחצי[[#This Row],[33]],Q214)=2),1,"")</f>
        <v/>
      </c>
      <c r="AQ213" s="19" t="str">
        <f>IF(AND(מרקובחצי[[#This Row],[CycleNumber]]&lt;$B214,SUM(W213:W214)=2),1,"")</f>
        <v/>
      </c>
      <c r="AR213" s="19">
        <f>IF(AND(מרקובחצי[[#This Row],[CycleNumber]]&lt;$B214,SUM(מרקובחצי[[#This Row],[12]],S214)=2),1,"")</f>
        <v>1</v>
      </c>
      <c r="AS213" s="19" t="str">
        <f>IF(AND(מרקובחצי[[#This Row],[CycleNumber]]&lt;$B214,SUM(מרקובחצי[[#This Row],[22]],V214)=2),1,"")</f>
        <v/>
      </c>
      <c r="AT213" s="21">
        <f>SUM(מרקובחצי[[#This Row],[11]:[33]])</f>
        <v>1</v>
      </c>
    </row>
    <row r="214" spans="1:46" ht="15.6" x14ac:dyDescent="0.25">
      <c r="A214" s="19" t="s">
        <v>26</v>
      </c>
      <c r="B214" s="19">
        <v>6</v>
      </c>
      <c r="C214">
        <v>29</v>
      </c>
      <c r="D214" s="19">
        <f>מרקובחצי[[#This Row],[LengthofCycle]]+1</f>
        <v>30</v>
      </c>
      <c r="E214" t="str">
        <f>IF(IFERROR(LOOKUP(מרקובחצי[[#This Row],[ClientID]],קביעויות[הפלגה]),FALSE)=מרקובחצי[[#This Row],[ClientID]],1,"")</f>
        <v/>
      </c>
      <c r="F214" t="str">
        <f>IF(IFERROR(LOOKUP(מרקובחצי[[#This Row],[ClientID]],סוגחציקבוע[S31]),FALSE)=מרקובחצי[[#This Row],[ClientID]],1,"")</f>
        <v/>
      </c>
      <c r="G214">
        <f>IF(IFERROR(LOOKUP(מרקובחצי[[#This Row],[ClientID]],סוגחציקבוע[S32]),FALSE)=מרקובחצי[[#This Row],[ClientID]],1,"")</f>
        <v>1</v>
      </c>
      <c r="H214" t="str">
        <f>IF(IFERROR(LOOKUP(מרקובחצי[[#This Row],[ClientID]],סוגחציקבוע[S33]),FALSE)=מרקובחצי[[#This Row],[ClientID]],1,"")</f>
        <v/>
      </c>
      <c r="I214" t="str">
        <f>IF(IFERROR(LOOKUP(מרקובחצי[[#This Row],[ClientID]],סוגחציקבוע[S32&amp;33]),FALSE)=מרקובחצי[[#This Row],[ClientID]],1,"")</f>
        <v/>
      </c>
      <c r="J214" s="19">
        <f>IF(SUM(מרקובחצי[[#This Row],[11]:[13]])=1,מרקובחצי[[#This Row],[עד ועד]],IF(SUM(R213:T214)=1,IF(מרקובחצי[[#This Row],[עד ועד]]&lt;J213,מרקובחצי[[#This Row],[עד ועד]],J213),J213))</f>
        <v>29</v>
      </c>
      <c r="K214" s="19">
        <f>IF(SUM(מרקובחצי[[#This Row],[11]:[13]])=1,מרקובחצי[[#This Row],[עד ועד]],IF(SUM(R213:T214)=1,IF(מרקובחצי[[#This Row],[עד ועד]]&gt;K213,מרקובחצי[[#This Row],[עד ועד]],K213),K213))</f>
        <v>30</v>
      </c>
      <c r="L214" s="19" t="str">
        <f>IF(AND(SUM(מרקובחצי[[#This Row],[31]:[33]])=1,SUM(U213:W213)=0),מרקובחצי[[#This Row],[מקס]]-מרקובחצי[[#This Row],[מינ]],"")</f>
        <v/>
      </c>
      <c r="M21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214" s="19" t="str">
        <f t="shared" si="3"/>
        <v>S12</v>
      </c>
      <c r="O214" s="19" t="str">
        <f>IF(מרקובחצי[[#This Row],[קבעה הפלגה?]]=1,"",IF(AND(מרקובחצי[[#This Row],[עד ועד]]&lt;29,OR(מרקובחצי[[#This Row],[CycleNumber]]=1,AND(U213=1,OR(מרקובחצי[[#This Row],[עד ועד]]&lt;J213,מרקובחצי[[#This Row],[עד ועד]]&gt;K213)),AND(V213=1,מרקובחצי[[#This Row],[עד ועד]]&lt;J213),W213=1)),1,""))</f>
        <v/>
      </c>
      <c r="P214" s="19" t="str">
        <f>IF(מרקובחצי[[#This Row],[קבעה הפלגה?]]=1,"",IF(AND(מרקובחצי[[#This Row],[עד ועד]]&gt;28,מרקובחצי[[#This Row],[עד ועד]]&lt;32,OR(מרקובחצי[[#This Row],[CycleNumber]]=1,AND(U213=1),AND(V213=1,OR(מרקובחצי[[#This Row],[עד ועד]]&lt;J213,מרקובחצי[[#This Row],[עד ועד]]&gt;K213)),W213=1)),1,""))</f>
        <v/>
      </c>
      <c r="Q214" s="19" t="str">
        <f>IF(מרקובחצי[[#This Row],[קבעה הפלגה?]]=1,"",IF(AND(מרקובחצי[[#This Row],[עד ועד]]&gt;31,OR(מרקובחצי[[#This Row],[CycleNumber]]=1,AND(U213=1),AND(V213=1,מרקובחצי[[#This Row],[עד ועד]]&gt;K213),AND(W213=1,OR(מרקובחצי[[#This Row],[עד ועד]]&gt;K213,מרקובחצי[[#This Row],[עד ועד]]&lt;J213)))),1,""))</f>
        <v/>
      </c>
      <c r="R214" s="19" t="str">
        <f>IF(מרקובחצי[[#This Row],[CycleNumber]]&gt;1,IF(AND(O213=1,מרקובחצי[[#This Row],[עד ועד]]&lt;29),1,""),"")</f>
        <v/>
      </c>
      <c r="S214" s="19">
        <f>IF(מרקובחצי[[#This Row],[CycleNumber]]&gt;1,IF(OR(AND(O213=1,מרקובחצי[[#This Row],[עד ועד]]&gt;28),AND(P213=1),AND(Q213=1,מרקובחצי[[#This Row],[עד ועד]]&lt;32)),1,""),"")</f>
        <v>1</v>
      </c>
      <c r="T214" s="19" t="str">
        <f>IF(מרקובחצי[[#This Row],[CycleNumber]]&gt;1,IF(AND(Q213=1,מרקובחצי[[#This Row],[עד ועד]]&gt;31),1,""),"")</f>
        <v/>
      </c>
      <c r="U214" s="19" t="str">
        <f>IF(מרקובחצי[[#This Row],[CycleNumber]]&gt;1,IF(AND(R213=1,מרקובחצי[[#This Row],[עד ועד]]&lt;29),1,IF(AND(U213=1,NOT(OR(מרקובחצי[[#This Row],[עד ועד]]&lt;J213,מרקובחצי[[#This Row],[עד ועד]]&gt;K213))),1,"")),"")</f>
        <v/>
      </c>
      <c r="V214" s="19" t="str">
        <f>IF(מרקובחצי[[#This Row],[CycleNumber]]&gt;1,IF(AND(SUM(R213:T213)=1,מרקובחצי[[#This Row],[עד ועד]]&gt;28,מרקובחצי[[#This Row],[עד ועד]]&lt;32),1,IF(OR(S213=1,AND(R213=1,מרקובחצי[[#This Row],[עד ועד]]&gt;28),AND(T213=1,מרקובחצי[[#This Row],[עד ועד]]&lt;32)),1,IF(AND(V213=1,NOT(OR(מרקובחצי[[#This Row],[עד ועד]]&lt;J213,מרקובחצי[[#This Row],[עד ועד]]&gt;K213))),1,""))),"")</f>
        <v/>
      </c>
      <c r="W214" s="19" t="str">
        <f>IF(מרקובחצי[[#This Row],[CycleNumber]]&gt;1,IF(AND(T213=1,מרקובחצי[[#This Row],[עד ועד]]&gt;31),1,IF(AND(W213=1,NOT(OR(מרקובחצי[[#This Row],[עד ועד]]&lt;J213,מרקובחצי[[#This Row],[עד ועד]]&gt;K213))),1,"")),"")</f>
        <v/>
      </c>
      <c r="X214" s="19" t="str">
        <f>IF(AND(מרקובחצי[[#This Row],[CycleNumber]]&lt;$B215,SUM(מרקובחצי[[#This Row],[11]],R215)=2),1,"")</f>
        <v/>
      </c>
      <c r="Y214" s="19" t="str">
        <f>IF(AND(מרקובחצי[[#This Row],[CycleNumber]]&lt;$B215,SUM(מרקובחצי[[#This Row],[11]],S215)=2),1,"")</f>
        <v/>
      </c>
      <c r="Z214" s="19" t="str">
        <f>IF(AND(מרקובחצי[[#This Row],[CycleNumber]]&lt;$B215,SUM(מרקובחצי[[#This Row],[13]],S215)=2),1,"")</f>
        <v/>
      </c>
      <c r="AA214" s="19" t="str">
        <f>IF(AND(מרקובחצי[[#This Row],[CycleNumber]]&lt;$B215,SUM(מרקובחצי[[#This Row],[13]],T215)=2),1,"")</f>
        <v/>
      </c>
      <c r="AB214" s="19" t="str">
        <f>IF(AND(מרקובחצי[[#This Row],[CycleNumber]]&lt;$B215,SUM(מרקובחצי[[#This Row],[21]],U215)=2),1,"")</f>
        <v/>
      </c>
      <c r="AC214" s="19" t="str">
        <f>IF(AND(מרקובחצי[[#This Row],[CycleNumber]]&lt;$B215,SUM(מרקובחצי[[#This Row],[21]],V215)=2),1,"")</f>
        <v/>
      </c>
      <c r="AD214" s="19" t="str">
        <f>IF(AND(מרקובחצי[[#This Row],[CycleNumber]]&lt;$B215,SUM(מרקובחצי[[#This Row],[23]],V215)=2),1,"")</f>
        <v/>
      </c>
      <c r="AE214" s="19" t="str">
        <f>IF(AND(מרקובחצי[[#This Row],[CycleNumber]]&lt;$B215,SUM(מרקובחצי[[#This Row],[23]],W215)=2),1,"")</f>
        <v/>
      </c>
      <c r="AF214" s="19" t="str">
        <f>IF(AND(מרקובחצי[[#This Row],[CycleNumber]]&lt;$B215,SUM(מרקובחצי[[#This Row],[31]],O215)=2),1,"")</f>
        <v/>
      </c>
      <c r="AG214" s="19" t="str">
        <f>IF(AND(מרקובחצי[[#This Row],[CycleNumber]]&lt;$B215,SUM(מרקובחצי[[#This Row],[31]],P215)=2),1,"")</f>
        <v/>
      </c>
      <c r="AH214" s="19" t="str">
        <f>IF(AND(מרקובחצי[[#This Row],[CycleNumber]]&lt;$B215,SUM(מרקובחצי[[#This Row],[31]],Q215)=2),1,"")</f>
        <v/>
      </c>
      <c r="AI214" s="19" t="str">
        <f>IF(AND(מרקובחצי[[#This Row],[CycleNumber]]&lt;$B215,SUM(U214:U215)=2),1,"")</f>
        <v/>
      </c>
      <c r="AJ214" s="19" t="str">
        <f>IF(AND(מרקובחצי[[#This Row],[CycleNumber]]&lt;$B215,SUM(מרקובחצי[[#This Row],[32]],O215)=2),1,"")</f>
        <v/>
      </c>
      <c r="AK214" s="19" t="str">
        <f>IF(AND(מרקובחצי[[#This Row],[CycleNumber]]&lt;$B215,SUM(מרקובחצי[[#This Row],[32]],P215)=2),1,"")</f>
        <v/>
      </c>
      <c r="AL214" s="19" t="str">
        <f>IF(AND(מרקובחצי[[#This Row],[CycleNumber]]&lt;$B215,SUM(מרקובחצי[[#This Row],[32]],Q215)=2),1,"")</f>
        <v/>
      </c>
      <c r="AM214" s="19" t="str">
        <f>IF(AND(מרקובחצי[[#This Row],[CycleNumber]]&lt;$B215,SUM(V214:V215)=2),1,"")</f>
        <v/>
      </c>
      <c r="AN214" s="19" t="str">
        <f>IF(AND(מרקובחצי[[#This Row],[CycleNumber]]&lt;$B215,SUM(מרקובחצי[[#This Row],[33]],O215)=2),1,"")</f>
        <v/>
      </c>
      <c r="AO214" s="19" t="str">
        <f>IF(AND(מרקובחצי[[#This Row],[CycleNumber]]&lt;$B215,SUM(מרקובחצי[[#This Row],[33]],P215)=2),1,"")</f>
        <v/>
      </c>
      <c r="AP214" s="19" t="str">
        <f>IF(AND(מרקובחצי[[#This Row],[CycleNumber]]&lt;$B215,SUM(מרקובחצי[[#This Row],[33]],Q215)=2),1,"")</f>
        <v/>
      </c>
      <c r="AQ214" s="19" t="str">
        <f>IF(AND(מרקובחצי[[#This Row],[CycleNumber]]&lt;$B215,SUM(W214:W215)=2),1,"")</f>
        <v/>
      </c>
      <c r="AR214" s="19" t="str">
        <f>IF(AND(מרקובחצי[[#This Row],[CycleNumber]]&lt;$B215,SUM(מרקובחצי[[#This Row],[12]],S215)=2),1,"")</f>
        <v/>
      </c>
      <c r="AS214" s="19">
        <f>IF(AND(מרקובחצי[[#This Row],[CycleNumber]]&lt;$B215,SUM(מרקובחצי[[#This Row],[22]],V215)=2),1,"")</f>
        <v>1</v>
      </c>
      <c r="AT214" s="21">
        <f>SUM(מרקובחצי[[#This Row],[11]:[33]])</f>
        <v>1</v>
      </c>
    </row>
    <row r="215" spans="1:46" ht="15.6" x14ac:dyDescent="0.25">
      <c r="A215" s="19" t="s">
        <v>26</v>
      </c>
      <c r="B215" s="19">
        <v>7</v>
      </c>
      <c r="C215">
        <v>27</v>
      </c>
      <c r="D215" s="19">
        <f>מרקובחצי[[#This Row],[LengthofCycle]]+1</f>
        <v>28</v>
      </c>
      <c r="E215" t="str">
        <f>IF(IFERROR(LOOKUP(מרקובחצי[[#This Row],[ClientID]],קביעויות[הפלגה]),FALSE)=מרקובחצי[[#This Row],[ClientID]],1,"")</f>
        <v/>
      </c>
      <c r="F215" t="str">
        <f>IF(IFERROR(LOOKUP(מרקובחצי[[#This Row],[ClientID]],סוגחציקבוע[S31]),FALSE)=מרקובחצי[[#This Row],[ClientID]],1,"")</f>
        <v/>
      </c>
      <c r="G215">
        <f>IF(IFERROR(LOOKUP(מרקובחצי[[#This Row],[ClientID]],סוגחציקבוע[S32]),FALSE)=מרקובחצי[[#This Row],[ClientID]],1,"")</f>
        <v>1</v>
      </c>
      <c r="H215" t="str">
        <f>IF(IFERROR(LOOKUP(מרקובחצי[[#This Row],[ClientID]],סוגחציקבוע[S33]),FALSE)=מרקובחצי[[#This Row],[ClientID]],1,"")</f>
        <v/>
      </c>
      <c r="I215" t="str">
        <f>IF(IFERROR(LOOKUP(מרקובחצי[[#This Row],[ClientID]],סוגחציקבוע[S32&amp;33]),FALSE)=מרקובחצי[[#This Row],[ClientID]],1,"")</f>
        <v/>
      </c>
      <c r="J215" s="19">
        <f>IF(SUM(מרקובחצי[[#This Row],[11]:[13]])=1,מרקובחצי[[#This Row],[עד ועד]],IF(SUM(R214:T215)=1,IF(מרקובחצי[[#This Row],[עד ועד]]&lt;J214,מרקובחצי[[#This Row],[עד ועד]],J214),J214))</f>
        <v>28</v>
      </c>
      <c r="K215" s="19">
        <f>IF(SUM(מרקובחצי[[#This Row],[11]:[13]])=1,מרקובחצי[[#This Row],[עד ועד]],IF(SUM(R214:T215)=1,IF(מרקובחצי[[#This Row],[עד ועד]]&gt;K214,מרקובחצי[[#This Row],[עד ועד]],K214),K214))</f>
        <v>30</v>
      </c>
      <c r="L215" s="19">
        <f>IF(AND(SUM(מרקובחצי[[#This Row],[31]:[33]])=1,SUM(U214:W214)=0),מרקובחצי[[#This Row],[מקס]]-מרקובחצי[[#This Row],[מינ]],"")</f>
        <v>2</v>
      </c>
      <c r="M21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15" s="19" t="str">
        <f t="shared" si="3"/>
        <v>S22</v>
      </c>
      <c r="O215" s="19" t="str">
        <f>IF(מרקובחצי[[#This Row],[קבעה הפלגה?]]=1,"",IF(AND(מרקובחצי[[#This Row],[עד ועד]]&lt;29,OR(מרקובחצי[[#This Row],[CycleNumber]]=1,AND(U214=1,OR(מרקובחצי[[#This Row],[עד ועד]]&lt;J214,מרקובחצי[[#This Row],[עד ועד]]&gt;K214)),AND(V214=1,מרקובחצי[[#This Row],[עד ועד]]&lt;J214),W214=1)),1,""))</f>
        <v/>
      </c>
      <c r="P215" s="19" t="str">
        <f>IF(מרקובחצי[[#This Row],[קבעה הפלגה?]]=1,"",IF(AND(מרקובחצי[[#This Row],[עד ועד]]&gt;28,מרקובחצי[[#This Row],[עד ועד]]&lt;32,OR(מרקובחצי[[#This Row],[CycleNumber]]=1,AND(U214=1),AND(V214=1,OR(מרקובחצי[[#This Row],[עד ועד]]&lt;J214,מרקובחצי[[#This Row],[עד ועד]]&gt;K214)),W214=1)),1,""))</f>
        <v/>
      </c>
      <c r="Q215" s="19" t="str">
        <f>IF(מרקובחצי[[#This Row],[קבעה הפלגה?]]=1,"",IF(AND(מרקובחצי[[#This Row],[עד ועד]]&gt;31,OR(מרקובחצי[[#This Row],[CycleNumber]]=1,AND(U214=1),AND(V214=1,מרקובחצי[[#This Row],[עד ועד]]&gt;K214),AND(W214=1,OR(מרקובחצי[[#This Row],[עד ועד]]&gt;K214,מרקובחצי[[#This Row],[עד ועד]]&lt;J214)))),1,""))</f>
        <v/>
      </c>
      <c r="R215" s="19" t="str">
        <f>IF(מרקובחצי[[#This Row],[CycleNumber]]&gt;1,IF(AND(O214=1,מרקובחצי[[#This Row],[עד ועד]]&lt;29),1,""),"")</f>
        <v/>
      </c>
      <c r="S215" s="19" t="str">
        <f>IF(מרקובחצי[[#This Row],[CycleNumber]]&gt;1,IF(OR(AND(O214=1,מרקובחצי[[#This Row],[עד ועד]]&gt;28),AND(P214=1),AND(Q214=1,מרקובחצי[[#This Row],[עד ועד]]&lt;32)),1,""),"")</f>
        <v/>
      </c>
      <c r="T215" s="19" t="str">
        <f>IF(מרקובחצי[[#This Row],[CycleNumber]]&gt;1,IF(AND(Q214=1,מרקובחצי[[#This Row],[עד ועד]]&gt;31),1,""),"")</f>
        <v/>
      </c>
      <c r="U215" s="19" t="str">
        <f>IF(מרקובחצי[[#This Row],[CycleNumber]]&gt;1,IF(AND(R214=1,מרקובחצי[[#This Row],[עד ועד]]&lt;29),1,IF(AND(U214=1,NOT(OR(מרקובחצי[[#This Row],[עד ועד]]&lt;J214,מרקובחצי[[#This Row],[עד ועד]]&gt;K214))),1,"")),"")</f>
        <v/>
      </c>
      <c r="V215" s="19">
        <f>IF(מרקובחצי[[#This Row],[CycleNumber]]&gt;1,IF(AND(SUM(R214:T214)=1,מרקובחצי[[#This Row],[עד ועד]]&gt;28,מרקובחצי[[#This Row],[עד ועד]]&lt;32),1,IF(OR(S214=1,AND(R214=1,מרקובחצי[[#This Row],[עד ועד]]&gt;28),AND(T214=1,מרקובחצי[[#This Row],[עד ועד]]&lt;32)),1,IF(AND(V214=1,NOT(OR(מרקובחצי[[#This Row],[עד ועד]]&lt;J214,מרקובחצי[[#This Row],[עד ועד]]&gt;K214))),1,""))),"")</f>
        <v>1</v>
      </c>
      <c r="W215" s="19" t="str">
        <f>IF(מרקובחצי[[#This Row],[CycleNumber]]&gt;1,IF(AND(T214=1,מרקובחצי[[#This Row],[עד ועד]]&gt;31),1,IF(AND(W214=1,NOT(OR(מרקובחצי[[#This Row],[עד ועד]]&lt;J214,מרקובחצי[[#This Row],[עד ועד]]&gt;K214))),1,"")),"")</f>
        <v/>
      </c>
      <c r="X215" s="19" t="str">
        <f>IF(AND(מרקובחצי[[#This Row],[CycleNumber]]&lt;$B216,SUM(מרקובחצי[[#This Row],[11]],R216)=2),1,"")</f>
        <v/>
      </c>
      <c r="Y215" s="19" t="str">
        <f>IF(AND(מרקובחצי[[#This Row],[CycleNumber]]&lt;$B216,SUM(מרקובחצי[[#This Row],[11]],S216)=2),1,"")</f>
        <v/>
      </c>
      <c r="Z215" s="19" t="str">
        <f>IF(AND(מרקובחצי[[#This Row],[CycleNumber]]&lt;$B216,SUM(מרקובחצי[[#This Row],[13]],S216)=2),1,"")</f>
        <v/>
      </c>
      <c r="AA215" s="19" t="str">
        <f>IF(AND(מרקובחצי[[#This Row],[CycleNumber]]&lt;$B216,SUM(מרקובחצי[[#This Row],[13]],T216)=2),1,"")</f>
        <v/>
      </c>
      <c r="AB215" s="19" t="str">
        <f>IF(AND(מרקובחצי[[#This Row],[CycleNumber]]&lt;$B216,SUM(מרקובחצי[[#This Row],[21]],U216)=2),1,"")</f>
        <v/>
      </c>
      <c r="AC215" s="19" t="str">
        <f>IF(AND(מרקובחצי[[#This Row],[CycleNumber]]&lt;$B216,SUM(מרקובחצי[[#This Row],[21]],V216)=2),1,"")</f>
        <v/>
      </c>
      <c r="AD215" s="19" t="str">
        <f>IF(AND(מרקובחצי[[#This Row],[CycleNumber]]&lt;$B216,SUM(מרקובחצי[[#This Row],[23]],V216)=2),1,"")</f>
        <v/>
      </c>
      <c r="AE215" s="19" t="str">
        <f>IF(AND(מרקובחצי[[#This Row],[CycleNumber]]&lt;$B216,SUM(מרקובחצי[[#This Row],[23]],W216)=2),1,"")</f>
        <v/>
      </c>
      <c r="AF215" s="19" t="str">
        <f>IF(AND(מרקובחצי[[#This Row],[CycleNumber]]&lt;$B216,SUM(מרקובחצי[[#This Row],[31]],O216)=2),1,"")</f>
        <v/>
      </c>
      <c r="AG215" s="19" t="str">
        <f>IF(AND(מרקובחצי[[#This Row],[CycleNumber]]&lt;$B216,SUM(מרקובחצי[[#This Row],[31]],P216)=2),1,"")</f>
        <v/>
      </c>
      <c r="AH215" s="19" t="str">
        <f>IF(AND(מרקובחצי[[#This Row],[CycleNumber]]&lt;$B216,SUM(מרקובחצי[[#This Row],[31]],Q216)=2),1,"")</f>
        <v/>
      </c>
      <c r="AI215" s="19" t="str">
        <f>IF(AND(מרקובחצי[[#This Row],[CycleNumber]]&lt;$B216,SUM(U215:U216)=2),1,"")</f>
        <v/>
      </c>
      <c r="AJ215" s="19" t="str">
        <f>IF(AND(מרקובחצי[[#This Row],[CycleNumber]]&lt;$B216,SUM(מרקובחצי[[#This Row],[32]],O216)=2),1,"")</f>
        <v/>
      </c>
      <c r="AK215" s="19" t="str">
        <f>IF(AND(מרקובחצי[[#This Row],[CycleNumber]]&lt;$B216,SUM(מרקובחצי[[#This Row],[32]],P216)=2),1,"")</f>
        <v/>
      </c>
      <c r="AL215" s="19" t="str">
        <f>IF(AND(מרקובחצי[[#This Row],[CycleNumber]]&lt;$B216,SUM(מרקובחצי[[#This Row],[32]],Q216)=2),1,"")</f>
        <v/>
      </c>
      <c r="AM215" s="19">
        <f>IF(AND(מרקובחצי[[#This Row],[CycleNumber]]&lt;$B216,SUM(V215:V216)=2),1,"")</f>
        <v>1</v>
      </c>
      <c r="AN215" s="19" t="str">
        <f>IF(AND(מרקובחצי[[#This Row],[CycleNumber]]&lt;$B216,SUM(מרקובחצי[[#This Row],[33]],O216)=2),1,"")</f>
        <v/>
      </c>
      <c r="AO215" s="19" t="str">
        <f>IF(AND(מרקובחצי[[#This Row],[CycleNumber]]&lt;$B216,SUM(מרקובחצי[[#This Row],[33]],P216)=2),1,"")</f>
        <v/>
      </c>
      <c r="AP215" s="19" t="str">
        <f>IF(AND(מרקובחצי[[#This Row],[CycleNumber]]&lt;$B216,SUM(מרקובחצי[[#This Row],[33]],Q216)=2),1,"")</f>
        <v/>
      </c>
      <c r="AQ215" s="19" t="str">
        <f>IF(AND(מרקובחצי[[#This Row],[CycleNumber]]&lt;$B216,SUM(W215:W216)=2),1,"")</f>
        <v/>
      </c>
      <c r="AR215" s="19" t="str">
        <f>IF(AND(מרקובחצי[[#This Row],[CycleNumber]]&lt;$B216,SUM(מרקובחצי[[#This Row],[12]],S216)=2),1,"")</f>
        <v/>
      </c>
      <c r="AS215" s="19" t="str">
        <f>IF(AND(מרקובחצי[[#This Row],[CycleNumber]]&lt;$B216,SUM(מרקובחצי[[#This Row],[22]],V216)=2),1,"")</f>
        <v/>
      </c>
      <c r="AT215" s="21">
        <f>SUM(מרקובחצי[[#This Row],[11]:[33]])</f>
        <v>1</v>
      </c>
    </row>
    <row r="216" spans="1:46" ht="15.6" x14ac:dyDescent="0.25">
      <c r="A216" s="19" t="s">
        <v>26</v>
      </c>
      <c r="B216" s="19">
        <v>8</v>
      </c>
      <c r="C216">
        <v>29</v>
      </c>
      <c r="D216" s="19">
        <f>מרקובחצי[[#This Row],[LengthofCycle]]+1</f>
        <v>30</v>
      </c>
      <c r="E216" t="str">
        <f>IF(IFERROR(LOOKUP(מרקובחצי[[#This Row],[ClientID]],קביעויות[הפלגה]),FALSE)=מרקובחצי[[#This Row],[ClientID]],1,"")</f>
        <v/>
      </c>
      <c r="F216" t="str">
        <f>IF(IFERROR(LOOKUP(מרקובחצי[[#This Row],[ClientID]],סוגחציקבוע[S31]),FALSE)=מרקובחצי[[#This Row],[ClientID]],1,"")</f>
        <v/>
      </c>
      <c r="G216">
        <f>IF(IFERROR(LOOKUP(מרקובחצי[[#This Row],[ClientID]],סוגחציקבוע[S32]),FALSE)=מרקובחצי[[#This Row],[ClientID]],1,"")</f>
        <v>1</v>
      </c>
      <c r="H216" t="str">
        <f>IF(IFERROR(LOOKUP(מרקובחצי[[#This Row],[ClientID]],סוגחציקבוע[S33]),FALSE)=מרקובחצי[[#This Row],[ClientID]],1,"")</f>
        <v/>
      </c>
      <c r="I216" t="str">
        <f>IF(IFERROR(LOOKUP(מרקובחצי[[#This Row],[ClientID]],סוגחציקבוע[S32&amp;33]),FALSE)=מרקובחצי[[#This Row],[ClientID]],1,"")</f>
        <v/>
      </c>
      <c r="J216" s="19">
        <f>IF(SUM(מרקובחצי[[#This Row],[11]:[13]])=1,מרקובחצי[[#This Row],[עד ועד]],IF(SUM(R215:T216)=1,IF(מרקובחצי[[#This Row],[עד ועד]]&lt;J215,מרקובחצי[[#This Row],[עד ועד]],J215),J215))</f>
        <v>28</v>
      </c>
      <c r="K216" s="19">
        <f>IF(SUM(מרקובחצי[[#This Row],[11]:[13]])=1,מרקובחצי[[#This Row],[עד ועד]],IF(SUM(R215:T216)=1,IF(מרקובחצי[[#This Row],[עד ועד]]&gt;K215,מרקובחצי[[#This Row],[עד ועד]],K215),K215))</f>
        <v>30</v>
      </c>
      <c r="L216" s="19" t="str">
        <f>IF(AND(SUM(מרקובחצי[[#This Row],[31]:[33]])=1,SUM(U215:W215)=0),מרקובחצי[[#This Row],[מקס]]-מרקובחצי[[#This Row],[מינ]],"")</f>
        <v/>
      </c>
      <c r="M21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16" s="19" t="str">
        <f t="shared" si="3"/>
        <v>S32</v>
      </c>
      <c r="O216" s="19" t="str">
        <f>IF(מרקובחצי[[#This Row],[קבעה הפלגה?]]=1,"",IF(AND(מרקובחצי[[#This Row],[עד ועד]]&lt;29,OR(מרקובחצי[[#This Row],[CycleNumber]]=1,AND(U215=1,OR(מרקובחצי[[#This Row],[עד ועד]]&lt;J215,מרקובחצי[[#This Row],[עד ועד]]&gt;K215)),AND(V215=1,מרקובחצי[[#This Row],[עד ועד]]&lt;J215),W215=1)),1,""))</f>
        <v/>
      </c>
      <c r="P216" s="19" t="str">
        <f>IF(מרקובחצי[[#This Row],[קבעה הפלגה?]]=1,"",IF(AND(מרקובחצי[[#This Row],[עד ועד]]&gt;28,מרקובחצי[[#This Row],[עד ועד]]&lt;32,OR(מרקובחצי[[#This Row],[CycleNumber]]=1,AND(U215=1),AND(V215=1,OR(מרקובחצי[[#This Row],[עד ועד]]&lt;J215,מרקובחצי[[#This Row],[עד ועד]]&gt;K215)),W215=1)),1,""))</f>
        <v/>
      </c>
      <c r="Q216" s="19" t="str">
        <f>IF(מרקובחצי[[#This Row],[קבעה הפלגה?]]=1,"",IF(AND(מרקובחצי[[#This Row],[עד ועד]]&gt;31,OR(מרקובחצי[[#This Row],[CycleNumber]]=1,AND(U215=1),AND(V215=1,מרקובחצי[[#This Row],[עד ועד]]&gt;K215),AND(W215=1,OR(מרקובחצי[[#This Row],[עד ועד]]&gt;K215,מרקובחצי[[#This Row],[עד ועד]]&lt;J215)))),1,""))</f>
        <v/>
      </c>
      <c r="R216" s="19" t="str">
        <f>IF(מרקובחצי[[#This Row],[CycleNumber]]&gt;1,IF(AND(O215=1,מרקובחצי[[#This Row],[עד ועד]]&lt;29),1,""),"")</f>
        <v/>
      </c>
      <c r="S216" s="19" t="str">
        <f>IF(מרקובחצי[[#This Row],[CycleNumber]]&gt;1,IF(OR(AND(O215=1,מרקובחצי[[#This Row],[עד ועד]]&gt;28),AND(P215=1),AND(Q215=1,מרקובחצי[[#This Row],[עד ועד]]&lt;32)),1,""),"")</f>
        <v/>
      </c>
      <c r="T216" s="19" t="str">
        <f>IF(מרקובחצי[[#This Row],[CycleNumber]]&gt;1,IF(AND(Q215=1,מרקובחצי[[#This Row],[עד ועד]]&gt;31),1,""),"")</f>
        <v/>
      </c>
      <c r="U216" s="19" t="str">
        <f>IF(מרקובחצי[[#This Row],[CycleNumber]]&gt;1,IF(AND(R215=1,מרקובחצי[[#This Row],[עד ועד]]&lt;29),1,IF(AND(U215=1,NOT(OR(מרקובחצי[[#This Row],[עד ועד]]&lt;J215,מרקובחצי[[#This Row],[עד ועד]]&gt;K215))),1,"")),"")</f>
        <v/>
      </c>
      <c r="V216" s="19">
        <f>IF(מרקובחצי[[#This Row],[CycleNumber]]&gt;1,IF(AND(SUM(R215:T215)=1,מרקובחצי[[#This Row],[עד ועד]]&gt;28,מרקובחצי[[#This Row],[עד ועד]]&lt;32),1,IF(OR(S215=1,AND(R215=1,מרקובחצי[[#This Row],[עד ועד]]&gt;28),AND(T215=1,מרקובחצי[[#This Row],[עד ועד]]&lt;32)),1,IF(AND(V215=1,NOT(OR(מרקובחצי[[#This Row],[עד ועד]]&lt;J215,מרקובחצי[[#This Row],[עד ועד]]&gt;K215))),1,""))),"")</f>
        <v>1</v>
      </c>
      <c r="W216" s="19" t="str">
        <f>IF(מרקובחצי[[#This Row],[CycleNumber]]&gt;1,IF(AND(T215=1,מרקובחצי[[#This Row],[עד ועד]]&gt;31),1,IF(AND(W215=1,NOT(OR(מרקובחצי[[#This Row],[עד ועד]]&lt;J215,מרקובחצי[[#This Row],[עד ועד]]&gt;K215))),1,"")),"")</f>
        <v/>
      </c>
      <c r="X216" s="19" t="str">
        <f>IF(AND(מרקובחצי[[#This Row],[CycleNumber]]&lt;$B217,SUM(מרקובחצי[[#This Row],[11]],R217)=2),1,"")</f>
        <v/>
      </c>
      <c r="Y216" s="19" t="str">
        <f>IF(AND(מרקובחצי[[#This Row],[CycleNumber]]&lt;$B217,SUM(מרקובחצי[[#This Row],[11]],S217)=2),1,"")</f>
        <v/>
      </c>
      <c r="Z216" s="19" t="str">
        <f>IF(AND(מרקובחצי[[#This Row],[CycleNumber]]&lt;$B217,SUM(מרקובחצי[[#This Row],[13]],S217)=2),1,"")</f>
        <v/>
      </c>
      <c r="AA216" s="19" t="str">
        <f>IF(AND(מרקובחצי[[#This Row],[CycleNumber]]&lt;$B217,SUM(מרקובחצי[[#This Row],[13]],T217)=2),1,"")</f>
        <v/>
      </c>
      <c r="AB216" s="19" t="str">
        <f>IF(AND(מרקובחצי[[#This Row],[CycleNumber]]&lt;$B217,SUM(מרקובחצי[[#This Row],[21]],U217)=2),1,"")</f>
        <v/>
      </c>
      <c r="AC216" s="19" t="str">
        <f>IF(AND(מרקובחצי[[#This Row],[CycleNumber]]&lt;$B217,SUM(מרקובחצי[[#This Row],[21]],V217)=2),1,"")</f>
        <v/>
      </c>
      <c r="AD216" s="19" t="str">
        <f>IF(AND(מרקובחצי[[#This Row],[CycleNumber]]&lt;$B217,SUM(מרקובחצי[[#This Row],[23]],V217)=2),1,"")</f>
        <v/>
      </c>
      <c r="AE216" s="19" t="str">
        <f>IF(AND(מרקובחצי[[#This Row],[CycleNumber]]&lt;$B217,SUM(מרקובחצי[[#This Row],[23]],W217)=2),1,"")</f>
        <v/>
      </c>
      <c r="AF216" s="19" t="str">
        <f>IF(AND(מרקובחצי[[#This Row],[CycleNumber]]&lt;$B217,SUM(מרקובחצי[[#This Row],[31]],O217)=2),1,"")</f>
        <v/>
      </c>
      <c r="AG216" s="19" t="str">
        <f>IF(AND(מרקובחצי[[#This Row],[CycleNumber]]&lt;$B217,SUM(מרקובחצי[[#This Row],[31]],P217)=2),1,"")</f>
        <v/>
      </c>
      <c r="AH216" s="19" t="str">
        <f>IF(AND(מרקובחצי[[#This Row],[CycleNumber]]&lt;$B217,SUM(מרקובחצי[[#This Row],[31]],Q217)=2),1,"")</f>
        <v/>
      </c>
      <c r="AI216" s="19" t="str">
        <f>IF(AND(מרקובחצי[[#This Row],[CycleNumber]]&lt;$B217,SUM(U216:U217)=2),1,"")</f>
        <v/>
      </c>
      <c r="AJ216" s="19" t="str">
        <f>IF(AND(מרקובחצי[[#This Row],[CycleNumber]]&lt;$B217,SUM(מרקובחצי[[#This Row],[32]],O217)=2),1,"")</f>
        <v/>
      </c>
      <c r="AK216" s="19" t="str">
        <f>IF(AND(מרקובחצי[[#This Row],[CycleNumber]]&lt;$B217,SUM(מרקובחצי[[#This Row],[32]],P217)=2),1,"")</f>
        <v/>
      </c>
      <c r="AL216" s="19" t="str">
        <f>IF(AND(מרקובחצי[[#This Row],[CycleNumber]]&lt;$B217,SUM(מרקובחצי[[#This Row],[32]],Q217)=2),1,"")</f>
        <v/>
      </c>
      <c r="AM216" s="19">
        <f>IF(AND(מרקובחצי[[#This Row],[CycleNumber]]&lt;$B217,SUM(V216:V217)=2),1,"")</f>
        <v>1</v>
      </c>
      <c r="AN216" s="19" t="str">
        <f>IF(AND(מרקובחצי[[#This Row],[CycleNumber]]&lt;$B217,SUM(מרקובחצי[[#This Row],[33]],O217)=2),1,"")</f>
        <v/>
      </c>
      <c r="AO216" s="19" t="str">
        <f>IF(AND(מרקובחצי[[#This Row],[CycleNumber]]&lt;$B217,SUM(מרקובחצי[[#This Row],[33]],P217)=2),1,"")</f>
        <v/>
      </c>
      <c r="AP216" s="19" t="str">
        <f>IF(AND(מרקובחצי[[#This Row],[CycleNumber]]&lt;$B217,SUM(מרקובחצי[[#This Row],[33]],Q217)=2),1,"")</f>
        <v/>
      </c>
      <c r="AQ216" s="19" t="str">
        <f>IF(AND(מרקובחצי[[#This Row],[CycleNumber]]&lt;$B217,SUM(W216:W217)=2),1,"")</f>
        <v/>
      </c>
      <c r="AR216" s="19" t="str">
        <f>IF(AND(מרקובחצי[[#This Row],[CycleNumber]]&lt;$B217,SUM(מרקובחצי[[#This Row],[12]],S217)=2),1,"")</f>
        <v/>
      </c>
      <c r="AS216" s="19" t="str">
        <f>IF(AND(מרקובחצי[[#This Row],[CycleNumber]]&lt;$B217,SUM(מרקובחצי[[#This Row],[22]],V217)=2),1,"")</f>
        <v/>
      </c>
      <c r="AT216" s="21">
        <f>SUM(מרקובחצי[[#This Row],[11]:[33]])</f>
        <v>1</v>
      </c>
    </row>
    <row r="217" spans="1:46" ht="15.6" x14ac:dyDescent="0.25">
      <c r="A217" s="19" t="s">
        <v>26</v>
      </c>
      <c r="B217" s="19">
        <v>9</v>
      </c>
      <c r="C217">
        <v>27</v>
      </c>
      <c r="D217" s="19">
        <f>מרקובחצי[[#This Row],[LengthofCycle]]+1</f>
        <v>28</v>
      </c>
      <c r="E217" t="str">
        <f>IF(IFERROR(LOOKUP(מרקובחצי[[#This Row],[ClientID]],קביעויות[הפלגה]),FALSE)=מרקובחצי[[#This Row],[ClientID]],1,"")</f>
        <v/>
      </c>
      <c r="F217" t="str">
        <f>IF(IFERROR(LOOKUP(מרקובחצי[[#This Row],[ClientID]],סוגחציקבוע[S31]),FALSE)=מרקובחצי[[#This Row],[ClientID]],1,"")</f>
        <v/>
      </c>
      <c r="G217">
        <f>IF(IFERROR(LOOKUP(מרקובחצי[[#This Row],[ClientID]],סוגחציקבוע[S32]),FALSE)=מרקובחצי[[#This Row],[ClientID]],1,"")</f>
        <v>1</v>
      </c>
      <c r="H217" t="str">
        <f>IF(IFERROR(LOOKUP(מרקובחצי[[#This Row],[ClientID]],סוגחציקבוע[S33]),FALSE)=מרקובחצי[[#This Row],[ClientID]],1,"")</f>
        <v/>
      </c>
      <c r="I217" t="str">
        <f>IF(IFERROR(LOOKUP(מרקובחצי[[#This Row],[ClientID]],סוגחציקבוע[S32&amp;33]),FALSE)=מרקובחצי[[#This Row],[ClientID]],1,"")</f>
        <v/>
      </c>
      <c r="J217" s="19">
        <f>IF(SUM(מרקובחצי[[#This Row],[11]:[13]])=1,מרקובחצי[[#This Row],[עד ועד]],IF(SUM(R216:T217)=1,IF(מרקובחצי[[#This Row],[עד ועד]]&lt;J216,מרקובחצי[[#This Row],[עד ועד]],J216),J216))</f>
        <v>28</v>
      </c>
      <c r="K217" s="19">
        <f>IF(SUM(מרקובחצי[[#This Row],[11]:[13]])=1,מרקובחצי[[#This Row],[עד ועד]],IF(SUM(R216:T217)=1,IF(מרקובחצי[[#This Row],[עד ועד]]&gt;K216,מרקובחצי[[#This Row],[עד ועד]],K216),K216))</f>
        <v>30</v>
      </c>
      <c r="L217" s="19" t="str">
        <f>IF(AND(SUM(מרקובחצי[[#This Row],[31]:[33]])=1,SUM(U216:W216)=0),מרקובחצי[[#This Row],[מקס]]-מרקובחצי[[#This Row],[מינ]],"")</f>
        <v/>
      </c>
      <c r="M21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17" s="19" t="str">
        <f t="shared" si="3"/>
        <v>S32</v>
      </c>
      <c r="O217" s="19" t="str">
        <f>IF(מרקובחצי[[#This Row],[קבעה הפלגה?]]=1,"",IF(AND(מרקובחצי[[#This Row],[עד ועד]]&lt;29,OR(מרקובחצי[[#This Row],[CycleNumber]]=1,AND(U216=1,OR(מרקובחצי[[#This Row],[עד ועד]]&lt;J216,מרקובחצי[[#This Row],[עד ועד]]&gt;K216)),AND(V216=1,מרקובחצי[[#This Row],[עד ועד]]&lt;J216),W216=1)),1,""))</f>
        <v/>
      </c>
      <c r="P217" s="19" t="str">
        <f>IF(מרקובחצי[[#This Row],[קבעה הפלגה?]]=1,"",IF(AND(מרקובחצי[[#This Row],[עד ועד]]&gt;28,מרקובחצי[[#This Row],[עד ועד]]&lt;32,OR(מרקובחצי[[#This Row],[CycleNumber]]=1,AND(U216=1),AND(V216=1,OR(מרקובחצי[[#This Row],[עד ועד]]&lt;J216,מרקובחצי[[#This Row],[עד ועד]]&gt;K216)),W216=1)),1,""))</f>
        <v/>
      </c>
      <c r="Q217" s="19" t="str">
        <f>IF(מרקובחצי[[#This Row],[קבעה הפלגה?]]=1,"",IF(AND(מרקובחצי[[#This Row],[עד ועד]]&gt;31,OR(מרקובחצי[[#This Row],[CycleNumber]]=1,AND(U216=1),AND(V216=1,מרקובחצי[[#This Row],[עד ועד]]&gt;K216),AND(W216=1,OR(מרקובחצי[[#This Row],[עד ועד]]&gt;K216,מרקובחצי[[#This Row],[עד ועד]]&lt;J216)))),1,""))</f>
        <v/>
      </c>
      <c r="R217" s="19" t="str">
        <f>IF(מרקובחצי[[#This Row],[CycleNumber]]&gt;1,IF(AND(O216=1,מרקובחצי[[#This Row],[עד ועד]]&lt;29),1,""),"")</f>
        <v/>
      </c>
      <c r="S217" s="19" t="str">
        <f>IF(מרקובחצי[[#This Row],[CycleNumber]]&gt;1,IF(OR(AND(O216=1,מרקובחצי[[#This Row],[עד ועד]]&gt;28),AND(P216=1),AND(Q216=1,מרקובחצי[[#This Row],[עד ועד]]&lt;32)),1,""),"")</f>
        <v/>
      </c>
      <c r="T217" s="19" t="str">
        <f>IF(מרקובחצי[[#This Row],[CycleNumber]]&gt;1,IF(AND(Q216=1,מרקובחצי[[#This Row],[עד ועד]]&gt;31),1,""),"")</f>
        <v/>
      </c>
      <c r="U217" s="19" t="str">
        <f>IF(מרקובחצי[[#This Row],[CycleNumber]]&gt;1,IF(AND(R216=1,מרקובחצי[[#This Row],[עד ועד]]&lt;29),1,IF(AND(U216=1,NOT(OR(מרקובחצי[[#This Row],[עד ועד]]&lt;J216,מרקובחצי[[#This Row],[עד ועד]]&gt;K216))),1,"")),"")</f>
        <v/>
      </c>
      <c r="V217" s="19">
        <f>IF(מרקובחצי[[#This Row],[CycleNumber]]&gt;1,IF(AND(SUM(R216:T216)=1,מרקובחצי[[#This Row],[עד ועד]]&gt;28,מרקובחצי[[#This Row],[עד ועד]]&lt;32),1,IF(OR(S216=1,AND(R216=1,מרקובחצי[[#This Row],[עד ועד]]&gt;28),AND(T216=1,מרקובחצי[[#This Row],[עד ועד]]&lt;32)),1,IF(AND(V216=1,NOT(OR(מרקובחצי[[#This Row],[עד ועד]]&lt;J216,מרקובחצי[[#This Row],[עד ועד]]&gt;K216))),1,""))),"")</f>
        <v>1</v>
      </c>
      <c r="W217" s="19" t="str">
        <f>IF(מרקובחצי[[#This Row],[CycleNumber]]&gt;1,IF(AND(T216=1,מרקובחצי[[#This Row],[עד ועד]]&gt;31),1,IF(AND(W216=1,NOT(OR(מרקובחצי[[#This Row],[עד ועד]]&lt;J216,מרקובחצי[[#This Row],[עד ועד]]&gt;K216))),1,"")),"")</f>
        <v/>
      </c>
      <c r="X217" s="19" t="str">
        <f>IF(AND(מרקובחצי[[#This Row],[CycleNumber]]&lt;$B218,SUM(מרקובחצי[[#This Row],[11]],R218)=2),1,"")</f>
        <v/>
      </c>
      <c r="Y217" s="19" t="str">
        <f>IF(AND(מרקובחצי[[#This Row],[CycleNumber]]&lt;$B218,SUM(מרקובחצי[[#This Row],[11]],S218)=2),1,"")</f>
        <v/>
      </c>
      <c r="Z217" s="19" t="str">
        <f>IF(AND(מרקובחצי[[#This Row],[CycleNumber]]&lt;$B218,SUM(מרקובחצי[[#This Row],[13]],S218)=2),1,"")</f>
        <v/>
      </c>
      <c r="AA217" s="19" t="str">
        <f>IF(AND(מרקובחצי[[#This Row],[CycleNumber]]&lt;$B218,SUM(מרקובחצי[[#This Row],[13]],T218)=2),1,"")</f>
        <v/>
      </c>
      <c r="AB217" s="19" t="str">
        <f>IF(AND(מרקובחצי[[#This Row],[CycleNumber]]&lt;$B218,SUM(מרקובחצי[[#This Row],[21]],U218)=2),1,"")</f>
        <v/>
      </c>
      <c r="AC217" s="19" t="str">
        <f>IF(AND(מרקובחצי[[#This Row],[CycleNumber]]&lt;$B218,SUM(מרקובחצי[[#This Row],[21]],V218)=2),1,"")</f>
        <v/>
      </c>
      <c r="AD217" s="19" t="str">
        <f>IF(AND(מרקובחצי[[#This Row],[CycleNumber]]&lt;$B218,SUM(מרקובחצי[[#This Row],[23]],V218)=2),1,"")</f>
        <v/>
      </c>
      <c r="AE217" s="19" t="str">
        <f>IF(AND(מרקובחצי[[#This Row],[CycleNumber]]&lt;$B218,SUM(מרקובחצי[[#This Row],[23]],W218)=2),1,"")</f>
        <v/>
      </c>
      <c r="AF217" s="19" t="str">
        <f>IF(AND(מרקובחצי[[#This Row],[CycleNumber]]&lt;$B218,SUM(מרקובחצי[[#This Row],[31]],O218)=2),1,"")</f>
        <v/>
      </c>
      <c r="AG217" s="19" t="str">
        <f>IF(AND(מרקובחצי[[#This Row],[CycleNumber]]&lt;$B218,SUM(מרקובחצי[[#This Row],[31]],P218)=2),1,"")</f>
        <v/>
      </c>
      <c r="AH217" s="19" t="str">
        <f>IF(AND(מרקובחצי[[#This Row],[CycleNumber]]&lt;$B218,SUM(מרקובחצי[[#This Row],[31]],Q218)=2),1,"")</f>
        <v/>
      </c>
      <c r="AI217" s="19" t="str">
        <f>IF(AND(מרקובחצי[[#This Row],[CycleNumber]]&lt;$B218,SUM(U217:U218)=2),1,"")</f>
        <v/>
      </c>
      <c r="AJ217" s="19" t="str">
        <f>IF(AND(מרקובחצי[[#This Row],[CycleNumber]]&lt;$B218,SUM(מרקובחצי[[#This Row],[32]],O218)=2),1,"")</f>
        <v/>
      </c>
      <c r="AK217" s="19">
        <f>IF(AND(מרקובחצי[[#This Row],[CycleNumber]]&lt;$B218,SUM(מרקובחצי[[#This Row],[32]],P218)=2),1,"")</f>
        <v>1</v>
      </c>
      <c r="AL217" s="19" t="str">
        <f>IF(AND(מרקובחצי[[#This Row],[CycleNumber]]&lt;$B218,SUM(מרקובחצי[[#This Row],[32]],Q218)=2),1,"")</f>
        <v/>
      </c>
      <c r="AM217" s="19" t="str">
        <f>IF(AND(מרקובחצי[[#This Row],[CycleNumber]]&lt;$B218,SUM(V217:V218)=2),1,"")</f>
        <v/>
      </c>
      <c r="AN217" s="19" t="str">
        <f>IF(AND(מרקובחצי[[#This Row],[CycleNumber]]&lt;$B218,SUM(מרקובחצי[[#This Row],[33]],O218)=2),1,"")</f>
        <v/>
      </c>
      <c r="AO217" s="19" t="str">
        <f>IF(AND(מרקובחצי[[#This Row],[CycleNumber]]&lt;$B218,SUM(מרקובחצי[[#This Row],[33]],P218)=2),1,"")</f>
        <v/>
      </c>
      <c r="AP217" s="19" t="str">
        <f>IF(AND(מרקובחצי[[#This Row],[CycleNumber]]&lt;$B218,SUM(מרקובחצי[[#This Row],[33]],Q218)=2),1,"")</f>
        <v/>
      </c>
      <c r="AQ217" s="19" t="str">
        <f>IF(AND(מרקובחצי[[#This Row],[CycleNumber]]&lt;$B218,SUM(W217:W218)=2),1,"")</f>
        <v/>
      </c>
      <c r="AR217" s="19" t="str">
        <f>IF(AND(מרקובחצי[[#This Row],[CycleNumber]]&lt;$B218,SUM(מרקובחצי[[#This Row],[12]],S218)=2),1,"")</f>
        <v/>
      </c>
      <c r="AS217" s="19" t="str">
        <f>IF(AND(מרקובחצי[[#This Row],[CycleNumber]]&lt;$B218,SUM(מרקובחצי[[#This Row],[22]],V218)=2),1,"")</f>
        <v/>
      </c>
      <c r="AT217" s="21">
        <f>SUM(מרקובחצי[[#This Row],[11]:[33]])</f>
        <v>1</v>
      </c>
    </row>
    <row r="218" spans="1:46" ht="15.6" x14ac:dyDescent="0.25">
      <c r="A218" s="19" t="s">
        <v>26</v>
      </c>
      <c r="B218" s="19">
        <v>10</v>
      </c>
      <c r="C218">
        <v>30</v>
      </c>
      <c r="D218" s="19">
        <f>מרקובחצי[[#This Row],[LengthofCycle]]+1</f>
        <v>31</v>
      </c>
      <c r="E218" t="str">
        <f>IF(IFERROR(LOOKUP(מרקובחצי[[#This Row],[ClientID]],קביעויות[הפלגה]),FALSE)=מרקובחצי[[#This Row],[ClientID]],1,"")</f>
        <v/>
      </c>
      <c r="F218" t="str">
        <f>IF(IFERROR(LOOKUP(מרקובחצי[[#This Row],[ClientID]],סוגחציקבוע[S31]),FALSE)=מרקובחצי[[#This Row],[ClientID]],1,"")</f>
        <v/>
      </c>
      <c r="G218">
        <f>IF(IFERROR(LOOKUP(מרקובחצי[[#This Row],[ClientID]],סוגחציקבוע[S32]),FALSE)=מרקובחצי[[#This Row],[ClientID]],1,"")</f>
        <v>1</v>
      </c>
      <c r="H218" t="str">
        <f>IF(IFERROR(LOOKUP(מרקובחצי[[#This Row],[ClientID]],סוגחציקבוע[S33]),FALSE)=מרקובחצי[[#This Row],[ClientID]],1,"")</f>
        <v/>
      </c>
      <c r="I218" t="str">
        <f>IF(IFERROR(LOOKUP(מרקובחצי[[#This Row],[ClientID]],סוגחציקבוע[S32&amp;33]),FALSE)=מרקובחצי[[#This Row],[ClientID]],1,"")</f>
        <v/>
      </c>
      <c r="J218" s="19">
        <f>IF(SUM(מרקובחצי[[#This Row],[11]:[13]])=1,מרקובחצי[[#This Row],[עד ועד]],IF(SUM(R217:T218)=1,IF(מרקובחצי[[#This Row],[עד ועד]]&lt;J217,מרקובחצי[[#This Row],[עד ועד]],J217),J217))</f>
        <v>31</v>
      </c>
      <c r="K218" s="19">
        <f>IF(SUM(מרקובחצי[[#This Row],[11]:[13]])=1,מרקובחצי[[#This Row],[עד ועד]],IF(SUM(R217:T218)=1,IF(מרקובחצי[[#This Row],[עד ועד]]&gt;K217,מרקובחצי[[#This Row],[עד ועד]],K217),K217))</f>
        <v>31</v>
      </c>
      <c r="L218" s="19" t="str">
        <f>IF(AND(SUM(מרקובחצי[[#This Row],[31]:[33]])=1,SUM(U217:W217)=0),מרקובחצי[[#This Row],[מקס]]-מרקובחצי[[#This Row],[מינ]],"")</f>
        <v/>
      </c>
      <c r="M21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218" s="19" t="str">
        <f t="shared" si="3"/>
        <v>S32</v>
      </c>
      <c r="O218" s="19" t="str">
        <f>IF(מרקובחצי[[#This Row],[קבעה הפלגה?]]=1,"",IF(AND(מרקובחצי[[#This Row],[עד ועד]]&lt;29,OR(מרקובחצי[[#This Row],[CycleNumber]]=1,AND(U217=1,OR(מרקובחצי[[#This Row],[עד ועד]]&lt;J217,מרקובחצי[[#This Row],[עד ועד]]&gt;K217)),AND(V217=1,מרקובחצי[[#This Row],[עד ועד]]&lt;J217),W217=1)),1,""))</f>
        <v/>
      </c>
      <c r="P218" s="19">
        <f>IF(מרקובחצי[[#This Row],[קבעה הפלגה?]]=1,"",IF(AND(מרקובחצי[[#This Row],[עד ועד]]&gt;28,מרקובחצי[[#This Row],[עד ועד]]&lt;32,OR(מרקובחצי[[#This Row],[CycleNumber]]=1,AND(U217=1),AND(V217=1,OR(מרקובחצי[[#This Row],[עד ועד]]&lt;J217,מרקובחצי[[#This Row],[עד ועד]]&gt;K217)),W217=1)),1,""))</f>
        <v>1</v>
      </c>
      <c r="Q218" s="19" t="str">
        <f>IF(מרקובחצי[[#This Row],[קבעה הפלגה?]]=1,"",IF(AND(מרקובחצי[[#This Row],[עד ועד]]&gt;31,OR(מרקובחצי[[#This Row],[CycleNumber]]=1,AND(U217=1),AND(V217=1,מרקובחצי[[#This Row],[עד ועד]]&gt;K217),AND(W217=1,OR(מרקובחצי[[#This Row],[עד ועד]]&gt;K217,מרקובחצי[[#This Row],[עד ועד]]&lt;J217)))),1,""))</f>
        <v/>
      </c>
      <c r="R218" s="19" t="str">
        <f>IF(מרקובחצי[[#This Row],[CycleNumber]]&gt;1,IF(AND(O217=1,מרקובחצי[[#This Row],[עד ועד]]&lt;29),1,""),"")</f>
        <v/>
      </c>
      <c r="S218" s="19" t="str">
        <f>IF(מרקובחצי[[#This Row],[CycleNumber]]&gt;1,IF(OR(AND(O217=1,מרקובחצי[[#This Row],[עד ועד]]&gt;28),AND(P217=1),AND(Q217=1,מרקובחצי[[#This Row],[עד ועד]]&lt;32)),1,""),"")</f>
        <v/>
      </c>
      <c r="T218" s="19" t="str">
        <f>IF(מרקובחצי[[#This Row],[CycleNumber]]&gt;1,IF(AND(Q217=1,מרקובחצי[[#This Row],[עד ועד]]&gt;31),1,""),"")</f>
        <v/>
      </c>
      <c r="U218" s="19" t="str">
        <f>IF(מרקובחצי[[#This Row],[CycleNumber]]&gt;1,IF(AND(R217=1,מרקובחצי[[#This Row],[עד ועד]]&lt;29),1,IF(AND(U217=1,NOT(OR(מרקובחצי[[#This Row],[עד ועד]]&lt;J217,מרקובחצי[[#This Row],[עד ועד]]&gt;K217))),1,"")),"")</f>
        <v/>
      </c>
      <c r="V218" s="19" t="str">
        <f>IF(מרקובחצי[[#This Row],[CycleNumber]]&gt;1,IF(AND(SUM(R217:T217)=1,מרקובחצי[[#This Row],[עד ועד]]&gt;28,מרקובחצי[[#This Row],[עד ועד]]&lt;32),1,IF(OR(S217=1,AND(R217=1,מרקובחצי[[#This Row],[עד ועד]]&gt;28),AND(T217=1,מרקובחצי[[#This Row],[עד ועד]]&lt;32)),1,IF(AND(V217=1,NOT(OR(מרקובחצי[[#This Row],[עד ועד]]&lt;J217,מרקובחצי[[#This Row],[עד ועד]]&gt;K217))),1,""))),"")</f>
        <v/>
      </c>
      <c r="W218" s="19" t="str">
        <f>IF(מרקובחצי[[#This Row],[CycleNumber]]&gt;1,IF(AND(T217=1,מרקובחצי[[#This Row],[עד ועד]]&gt;31),1,IF(AND(W217=1,NOT(OR(מרקובחצי[[#This Row],[עד ועד]]&lt;J217,מרקובחצי[[#This Row],[עד ועד]]&gt;K217))),1,"")),"")</f>
        <v/>
      </c>
      <c r="X218" s="19" t="str">
        <f>IF(AND(מרקובחצי[[#This Row],[CycleNumber]]&lt;$B219,SUM(מרקובחצי[[#This Row],[11]],R219)=2),1,"")</f>
        <v/>
      </c>
      <c r="Y218" s="19" t="str">
        <f>IF(AND(מרקובחצי[[#This Row],[CycleNumber]]&lt;$B219,SUM(מרקובחצי[[#This Row],[11]],S219)=2),1,"")</f>
        <v/>
      </c>
      <c r="Z218" s="19" t="str">
        <f>IF(AND(מרקובחצי[[#This Row],[CycleNumber]]&lt;$B219,SUM(מרקובחצי[[#This Row],[13]],S219)=2),1,"")</f>
        <v/>
      </c>
      <c r="AA218" s="19" t="str">
        <f>IF(AND(מרקובחצי[[#This Row],[CycleNumber]]&lt;$B219,SUM(מרקובחצי[[#This Row],[13]],T219)=2),1,"")</f>
        <v/>
      </c>
      <c r="AB218" s="19" t="str">
        <f>IF(AND(מרקובחצי[[#This Row],[CycleNumber]]&lt;$B219,SUM(מרקובחצי[[#This Row],[21]],U219)=2),1,"")</f>
        <v/>
      </c>
      <c r="AC218" s="19" t="str">
        <f>IF(AND(מרקובחצי[[#This Row],[CycleNumber]]&lt;$B219,SUM(מרקובחצי[[#This Row],[21]],V219)=2),1,"")</f>
        <v/>
      </c>
      <c r="AD218" s="19" t="str">
        <f>IF(AND(מרקובחצי[[#This Row],[CycleNumber]]&lt;$B219,SUM(מרקובחצי[[#This Row],[23]],V219)=2),1,"")</f>
        <v/>
      </c>
      <c r="AE218" s="19" t="str">
        <f>IF(AND(מרקובחצי[[#This Row],[CycleNumber]]&lt;$B219,SUM(מרקובחצי[[#This Row],[23]],W219)=2),1,"")</f>
        <v/>
      </c>
      <c r="AF218" s="19" t="str">
        <f>IF(AND(מרקובחצי[[#This Row],[CycleNumber]]&lt;$B219,SUM(מרקובחצי[[#This Row],[31]],O219)=2),1,"")</f>
        <v/>
      </c>
      <c r="AG218" s="19" t="str">
        <f>IF(AND(מרקובחצי[[#This Row],[CycleNumber]]&lt;$B219,SUM(מרקובחצי[[#This Row],[31]],P219)=2),1,"")</f>
        <v/>
      </c>
      <c r="AH218" s="19" t="str">
        <f>IF(AND(מרקובחצי[[#This Row],[CycleNumber]]&lt;$B219,SUM(מרקובחצי[[#This Row],[31]],Q219)=2),1,"")</f>
        <v/>
      </c>
      <c r="AI218" s="19" t="str">
        <f>IF(AND(מרקובחצי[[#This Row],[CycleNumber]]&lt;$B219,SUM(U218:U219)=2),1,"")</f>
        <v/>
      </c>
      <c r="AJ218" s="19" t="str">
        <f>IF(AND(מרקובחצי[[#This Row],[CycleNumber]]&lt;$B219,SUM(מרקובחצי[[#This Row],[32]],O219)=2),1,"")</f>
        <v/>
      </c>
      <c r="AK218" s="19" t="str">
        <f>IF(AND(מרקובחצי[[#This Row],[CycleNumber]]&lt;$B219,SUM(מרקובחצי[[#This Row],[32]],P219)=2),1,"")</f>
        <v/>
      </c>
      <c r="AL218" s="19" t="str">
        <f>IF(AND(מרקובחצי[[#This Row],[CycleNumber]]&lt;$B219,SUM(מרקובחצי[[#This Row],[32]],Q219)=2),1,"")</f>
        <v/>
      </c>
      <c r="AM218" s="19" t="str">
        <f>IF(AND(מרקובחצי[[#This Row],[CycleNumber]]&lt;$B219,SUM(V218:V219)=2),1,"")</f>
        <v/>
      </c>
      <c r="AN218" s="19" t="str">
        <f>IF(AND(מרקובחצי[[#This Row],[CycleNumber]]&lt;$B219,SUM(מרקובחצי[[#This Row],[33]],O219)=2),1,"")</f>
        <v/>
      </c>
      <c r="AO218" s="19" t="str">
        <f>IF(AND(מרקובחצי[[#This Row],[CycleNumber]]&lt;$B219,SUM(מרקובחצי[[#This Row],[33]],P219)=2),1,"")</f>
        <v/>
      </c>
      <c r="AP218" s="19" t="str">
        <f>IF(AND(מרקובחצי[[#This Row],[CycleNumber]]&lt;$B219,SUM(מרקובחצי[[#This Row],[33]],Q219)=2),1,"")</f>
        <v/>
      </c>
      <c r="AQ218" s="19" t="str">
        <f>IF(AND(מרקובחצי[[#This Row],[CycleNumber]]&lt;$B219,SUM(W218:W219)=2),1,"")</f>
        <v/>
      </c>
      <c r="AR218" s="19">
        <f>IF(AND(מרקובחצי[[#This Row],[CycleNumber]]&lt;$B219,SUM(מרקובחצי[[#This Row],[12]],S219)=2),1,"")</f>
        <v>1</v>
      </c>
      <c r="AS218" s="19" t="str">
        <f>IF(AND(מרקובחצי[[#This Row],[CycleNumber]]&lt;$B219,SUM(מרקובחצי[[#This Row],[22]],V219)=2),1,"")</f>
        <v/>
      </c>
      <c r="AT218" s="21">
        <f>SUM(מרקובחצי[[#This Row],[11]:[33]])</f>
        <v>1</v>
      </c>
    </row>
    <row r="219" spans="1:46" ht="15.6" x14ac:dyDescent="0.25">
      <c r="A219" s="19" t="s">
        <v>26</v>
      </c>
      <c r="B219" s="19">
        <v>11</v>
      </c>
      <c r="C219">
        <v>28</v>
      </c>
      <c r="D219" s="19">
        <f>מרקובחצי[[#This Row],[LengthofCycle]]+1</f>
        <v>29</v>
      </c>
      <c r="E219" t="str">
        <f>IF(IFERROR(LOOKUP(מרקובחצי[[#This Row],[ClientID]],קביעויות[הפלגה]),FALSE)=מרקובחצי[[#This Row],[ClientID]],1,"")</f>
        <v/>
      </c>
      <c r="F219" t="str">
        <f>IF(IFERROR(LOOKUP(מרקובחצי[[#This Row],[ClientID]],סוגחציקבוע[S31]),FALSE)=מרקובחצי[[#This Row],[ClientID]],1,"")</f>
        <v/>
      </c>
      <c r="G219">
        <f>IF(IFERROR(LOOKUP(מרקובחצי[[#This Row],[ClientID]],סוגחציקבוע[S32]),FALSE)=מרקובחצי[[#This Row],[ClientID]],1,"")</f>
        <v>1</v>
      </c>
      <c r="H219" t="str">
        <f>IF(IFERROR(LOOKUP(מרקובחצי[[#This Row],[ClientID]],סוגחציקבוע[S33]),FALSE)=מרקובחצי[[#This Row],[ClientID]],1,"")</f>
        <v/>
      </c>
      <c r="I219" t="str">
        <f>IF(IFERROR(LOOKUP(מרקובחצי[[#This Row],[ClientID]],סוגחציקבוע[S32&amp;33]),FALSE)=מרקובחצי[[#This Row],[ClientID]],1,"")</f>
        <v/>
      </c>
      <c r="J219" s="19">
        <f>IF(SUM(מרקובחצי[[#This Row],[11]:[13]])=1,מרקובחצי[[#This Row],[עד ועד]],IF(SUM(R218:T219)=1,IF(מרקובחצי[[#This Row],[עד ועד]]&lt;J218,מרקובחצי[[#This Row],[עד ועד]],J218),J218))</f>
        <v>29</v>
      </c>
      <c r="K219" s="19">
        <f>IF(SUM(מרקובחצי[[#This Row],[11]:[13]])=1,מרקובחצי[[#This Row],[עד ועד]],IF(SUM(R218:T219)=1,IF(מרקובחצי[[#This Row],[עד ועד]]&gt;K218,מרקובחצי[[#This Row],[עד ועד]],K218),K218))</f>
        <v>31</v>
      </c>
      <c r="L219" s="19" t="str">
        <f>IF(AND(SUM(מרקובחצי[[#This Row],[31]:[33]])=1,SUM(U218:W218)=0),מרקובחצי[[#This Row],[מקס]]-מרקובחצי[[#This Row],[מינ]],"")</f>
        <v/>
      </c>
      <c r="M21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219" s="19" t="str">
        <f t="shared" si="3"/>
        <v>S12</v>
      </c>
      <c r="O219" s="19" t="str">
        <f>IF(מרקובחצי[[#This Row],[קבעה הפלגה?]]=1,"",IF(AND(מרקובחצי[[#This Row],[עד ועד]]&lt;29,OR(מרקובחצי[[#This Row],[CycleNumber]]=1,AND(U218=1,OR(מרקובחצי[[#This Row],[עד ועד]]&lt;J218,מרקובחצי[[#This Row],[עד ועד]]&gt;K218)),AND(V218=1,מרקובחצי[[#This Row],[עד ועד]]&lt;J218),W218=1)),1,""))</f>
        <v/>
      </c>
      <c r="P219" s="19" t="str">
        <f>IF(מרקובחצי[[#This Row],[קבעה הפלגה?]]=1,"",IF(AND(מרקובחצי[[#This Row],[עד ועד]]&gt;28,מרקובחצי[[#This Row],[עד ועד]]&lt;32,OR(מרקובחצי[[#This Row],[CycleNumber]]=1,AND(U218=1),AND(V218=1,OR(מרקובחצי[[#This Row],[עד ועד]]&lt;J218,מרקובחצי[[#This Row],[עד ועד]]&gt;K218)),W218=1)),1,""))</f>
        <v/>
      </c>
      <c r="Q219" s="19" t="str">
        <f>IF(מרקובחצי[[#This Row],[קבעה הפלגה?]]=1,"",IF(AND(מרקובחצי[[#This Row],[עד ועד]]&gt;31,OR(מרקובחצי[[#This Row],[CycleNumber]]=1,AND(U218=1),AND(V218=1,מרקובחצי[[#This Row],[עד ועד]]&gt;K218),AND(W218=1,OR(מרקובחצי[[#This Row],[עד ועד]]&gt;K218,מרקובחצי[[#This Row],[עד ועד]]&lt;J218)))),1,""))</f>
        <v/>
      </c>
      <c r="R219" s="19" t="str">
        <f>IF(מרקובחצי[[#This Row],[CycleNumber]]&gt;1,IF(AND(O218=1,מרקובחצי[[#This Row],[עד ועד]]&lt;29),1,""),"")</f>
        <v/>
      </c>
      <c r="S219" s="19">
        <f>IF(מרקובחצי[[#This Row],[CycleNumber]]&gt;1,IF(OR(AND(O218=1,מרקובחצי[[#This Row],[עד ועד]]&gt;28),AND(P218=1),AND(Q218=1,מרקובחצי[[#This Row],[עד ועד]]&lt;32)),1,""),"")</f>
        <v>1</v>
      </c>
      <c r="T219" s="19" t="str">
        <f>IF(מרקובחצי[[#This Row],[CycleNumber]]&gt;1,IF(AND(Q218=1,מרקובחצי[[#This Row],[עד ועד]]&gt;31),1,""),"")</f>
        <v/>
      </c>
      <c r="U219" s="19" t="str">
        <f>IF(מרקובחצי[[#This Row],[CycleNumber]]&gt;1,IF(AND(R218=1,מרקובחצי[[#This Row],[עד ועד]]&lt;29),1,IF(AND(U218=1,NOT(OR(מרקובחצי[[#This Row],[עד ועד]]&lt;J218,מרקובחצי[[#This Row],[עד ועד]]&gt;K218))),1,"")),"")</f>
        <v/>
      </c>
      <c r="V219" s="19" t="str">
        <f>IF(מרקובחצי[[#This Row],[CycleNumber]]&gt;1,IF(AND(SUM(R218:T218)=1,מרקובחצי[[#This Row],[עד ועד]]&gt;28,מרקובחצי[[#This Row],[עד ועד]]&lt;32),1,IF(OR(S218=1,AND(R218=1,מרקובחצי[[#This Row],[עד ועד]]&gt;28),AND(T218=1,מרקובחצי[[#This Row],[עד ועד]]&lt;32)),1,IF(AND(V218=1,NOT(OR(מרקובחצי[[#This Row],[עד ועד]]&lt;J218,מרקובחצי[[#This Row],[עד ועד]]&gt;K218))),1,""))),"")</f>
        <v/>
      </c>
      <c r="W219" s="19" t="str">
        <f>IF(מרקובחצי[[#This Row],[CycleNumber]]&gt;1,IF(AND(T218=1,מרקובחצי[[#This Row],[עד ועד]]&gt;31),1,IF(AND(W218=1,NOT(OR(מרקובחצי[[#This Row],[עד ועד]]&lt;J218,מרקובחצי[[#This Row],[עד ועד]]&gt;K218))),1,"")),"")</f>
        <v/>
      </c>
      <c r="X219" s="19" t="str">
        <f>IF(AND(מרקובחצי[[#This Row],[CycleNumber]]&lt;$B220,SUM(מרקובחצי[[#This Row],[11]],R220)=2),1,"")</f>
        <v/>
      </c>
      <c r="Y219" s="19" t="str">
        <f>IF(AND(מרקובחצי[[#This Row],[CycleNumber]]&lt;$B220,SUM(מרקובחצי[[#This Row],[11]],S220)=2),1,"")</f>
        <v/>
      </c>
      <c r="Z219" s="19" t="str">
        <f>IF(AND(מרקובחצי[[#This Row],[CycleNumber]]&lt;$B220,SUM(מרקובחצי[[#This Row],[13]],S220)=2),1,"")</f>
        <v/>
      </c>
      <c r="AA219" s="19" t="str">
        <f>IF(AND(מרקובחצי[[#This Row],[CycleNumber]]&lt;$B220,SUM(מרקובחצי[[#This Row],[13]],T220)=2),1,"")</f>
        <v/>
      </c>
      <c r="AB219" s="19" t="str">
        <f>IF(AND(מרקובחצי[[#This Row],[CycleNumber]]&lt;$B220,SUM(מרקובחצי[[#This Row],[21]],U220)=2),1,"")</f>
        <v/>
      </c>
      <c r="AC219" s="19" t="str">
        <f>IF(AND(מרקובחצי[[#This Row],[CycleNumber]]&lt;$B220,SUM(מרקובחצי[[#This Row],[21]],V220)=2),1,"")</f>
        <v/>
      </c>
      <c r="AD219" s="19" t="str">
        <f>IF(AND(מרקובחצי[[#This Row],[CycleNumber]]&lt;$B220,SUM(מרקובחצי[[#This Row],[23]],V220)=2),1,"")</f>
        <v/>
      </c>
      <c r="AE219" s="19" t="str">
        <f>IF(AND(מרקובחצי[[#This Row],[CycleNumber]]&lt;$B220,SUM(מרקובחצי[[#This Row],[23]],W220)=2),1,"")</f>
        <v/>
      </c>
      <c r="AF219" s="19" t="str">
        <f>IF(AND(מרקובחצי[[#This Row],[CycleNumber]]&lt;$B220,SUM(מרקובחצי[[#This Row],[31]],O220)=2),1,"")</f>
        <v/>
      </c>
      <c r="AG219" s="19" t="str">
        <f>IF(AND(מרקובחצי[[#This Row],[CycleNumber]]&lt;$B220,SUM(מרקובחצי[[#This Row],[31]],P220)=2),1,"")</f>
        <v/>
      </c>
      <c r="AH219" s="19" t="str">
        <f>IF(AND(מרקובחצי[[#This Row],[CycleNumber]]&lt;$B220,SUM(מרקובחצי[[#This Row],[31]],Q220)=2),1,"")</f>
        <v/>
      </c>
      <c r="AI219" s="19" t="str">
        <f>IF(AND(מרקובחצי[[#This Row],[CycleNumber]]&lt;$B220,SUM(U219:U220)=2),1,"")</f>
        <v/>
      </c>
      <c r="AJ219" s="19" t="str">
        <f>IF(AND(מרקובחצי[[#This Row],[CycleNumber]]&lt;$B220,SUM(מרקובחצי[[#This Row],[32]],O220)=2),1,"")</f>
        <v/>
      </c>
      <c r="AK219" s="19" t="str">
        <f>IF(AND(מרקובחצי[[#This Row],[CycleNumber]]&lt;$B220,SUM(מרקובחצי[[#This Row],[32]],P220)=2),1,"")</f>
        <v/>
      </c>
      <c r="AL219" s="19" t="str">
        <f>IF(AND(מרקובחצי[[#This Row],[CycleNumber]]&lt;$B220,SUM(מרקובחצי[[#This Row],[32]],Q220)=2),1,"")</f>
        <v/>
      </c>
      <c r="AM219" s="19" t="str">
        <f>IF(AND(מרקובחצי[[#This Row],[CycleNumber]]&lt;$B220,SUM(V219:V220)=2),1,"")</f>
        <v/>
      </c>
      <c r="AN219" s="19" t="str">
        <f>IF(AND(מרקובחצי[[#This Row],[CycleNumber]]&lt;$B220,SUM(מרקובחצי[[#This Row],[33]],O220)=2),1,"")</f>
        <v/>
      </c>
      <c r="AO219" s="19" t="str">
        <f>IF(AND(מרקובחצי[[#This Row],[CycleNumber]]&lt;$B220,SUM(מרקובחצי[[#This Row],[33]],P220)=2),1,"")</f>
        <v/>
      </c>
      <c r="AP219" s="19" t="str">
        <f>IF(AND(מרקובחצי[[#This Row],[CycleNumber]]&lt;$B220,SUM(מרקובחצי[[#This Row],[33]],Q220)=2),1,"")</f>
        <v/>
      </c>
      <c r="AQ219" s="19" t="str">
        <f>IF(AND(מרקובחצי[[#This Row],[CycleNumber]]&lt;$B220,SUM(W219:W220)=2),1,"")</f>
        <v/>
      </c>
      <c r="AR219" s="19" t="str">
        <f>IF(AND(מרקובחצי[[#This Row],[CycleNumber]]&lt;$B220,SUM(מרקובחצי[[#This Row],[12]],S220)=2),1,"")</f>
        <v/>
      </c>
      <c r="AS219" s="19">
        <f>IF(AND(מרקובחצי[[#This Row],[CycleNumber]]&lt;$B220,SUM(מרקובחצי[[#This Row],[22]],V220)=2),1,"")</f>
        <v>1</v>
      </c>
      <c r="AT219" s="21">
        <f>SUM(מרקובחצי[[#This Row],[11]:[33]])</f>
        <v>1</v>
      </c>
    </row>
    <row r="220" spans="1:46" ht="15.6" x14ac:dyDescent="0.25">
      <c r="A220" s="19" t="s">
        <v>26</v>
      </c>
      <c r="B220" s="19">
        <v>12</v>
      </c>
      <c r="C220">
        <v>30</v>
      </c>
      <c r="D220" s="19">
        <f>מרקובחצי[[#This Row],[LengthofCycle]]+1</f>
        <v>31</v>
      </c>
      <c r="E220" t="str">
        <f>IF(IFERROR(LOOKUP(מרקובחצי[[#This Row],[ClientID]],קביעויות[הפלגה]),FALSE)=מרקובחצי[[#This Row],[ClientID]],1,"")</f>
        <v/>
      </c>
      <c r="F220" t="str">
        <f>IF(IFERROR(LOOKUP(מרקובחצי[[#This Row],[ClientID]],סוגחציקבוע[S31]),FALSE)=מרקובחצי[[#This Row],[ClientID]],1,"")</f>
        <v/>
      </c>
      <c r="G220">
        <f>IF(IFERROR(LOOKUP(מרקובחצי[[#This Row],[ClientID]],סוגחציקבוע[S32]),FALSE)=מרקובחצי[[#This Row],[ClientID]],1,"")</f>
        <v>1</v>
      </c>
      <c r="H220" t="str">
        <f>IF(IFERROR(LOOKUP(מרקובחצי[[#This Row],[ClientID]],סוגחציקבוע[S33]),FALSE)=מרקובחצי[[#This Row],[ClientID]],1,"")</f>
        <v/>
      </c>
      <c r="I220" t="str">
        <f>IF(IFERROR(LOOKUP(מרקובחצי[[#This Row],[ClientID]],סוגחציקבוע[S32&amp;33]),FALSE)=מרקובחצי[[#This Row],[ClientID]],1,"")</f>
        <v/>
      </c>
      <c r="J220" s="19">
        <f>IF(SUM(מרקובחצי[[#This Row],[11]:[13]])=1,מרקובחצי[[#This Row],[עד ועד]],IF(SUM(R219:T220)=1,IF(מרקובחצי[[#This Row],[עד ועד]]&lt;J219,מרקובחצי[[#This Row],[עד ועד]],J219),J219))</f>
        <v>29</v>
      </c>
      <c r="K220" s="19">
        <f>IF(SUM(מרקובחצי[[#This Row],[11]:[13]])=1,מרקובחצי[[#This Row],[עד ועד]],IF(SUM(R219:T220)=1,IF(מרקובחצי[[#This Row],[עד ועד]]&gt;K219,מרקובחצי[[#This Row],[עד ועד]],K219),K219))</f>
        <v>31</v>
      </c>
      <c r="L220" s="19">
        <f>IF(AND(SUM(מרקובחצי[[#This Row],[31]:[33]])=1,SUM(U219:W219)=0),מרקובחצי[[#This Row],[מקס]]-מרקובחצי[[#This Row],[מינ]],"")</f>
        <v>2</v>
      </c>
      <c r="M22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20" s="19" t="str">
        <f t="shared" si="3"/>
        <v>S22</v>
      </c>
      <c r="O220" s="19" t="str">
        <f>IF(מרקובחצי[[#This Row],[קבעה הפלגה?]]=1,"",IF(AND(מרקובחצי[[#This Row],[עד ועד]]&lt;29,OR(מרקובחצי[[#This Row],[CycleNumber]]=1,AND(U219=1,OR(מרקובחצי[[#This Row],[עד ועד]]&lt;J219,מרקובחצי[[#This Row],[עד ועד]]&gt;K219)),AND(V219=1,מרקובחצי[[#This Row],[עד ועד]]&lt;J219),W219=1)),1,""))</f>
        <v/>
      </c>
      <c r="P220" s="19" t="str">
        <f>IF(מרקובחצי[[#This Row],[קבעה הפלגה?]]=1,"",IF(AND(מרקובחצי[[#This Row],[עד ועד]]&gt;28,מרקובחצי[[#This Row],[עד ועד]]&lt;32,OR(מרקובחצי[[#This Row],[CycleNumber]]=1,AND(U219=1),AND(V219=1,OR(מרקובחצי[[#This Row],[עד ועד]]&lt;J219,מרקובחצי[[#This Row],[עד ועד]]&gt;K219)),W219=1)),1,""))</f>
        <v/>
      </c>
      <c r="Q220" s="19" t="str">
        <f>IF(מרקובחצי[[#This Row],[קבעה הפלגה?]]=1,"",IF(AND(מרקובחצי[[#This Row],[עד ועד]]&gt;31,OR(מרקובחצי[[#This Row],[CycleNumber]]=1,AND(U219=1),AND(V219=1,מרקובחצי[[#This Row],[עד ועד]]&gt;K219),AND(W219=1,OR(מרקובחצי[[#This Row],[עד ועד]]&gt;K219,מרקובחצי[[#This Row],[עד ועד]]&lt;J219)))),1,""))</f>
        <v/>
      </c>
      <c r="R220" s="19" t="str">
        <f>IF(מרקובחצי[[#This Row],[CycleNumber]]&gt;1,IF(AND(O219=1,מרקובחצי[[#This Row],[עד ועד]]&lt;29),1,""),"")</f>
        <v/>
      </c>
      <c r="S220" s="19" t="str">
        <f>IF(מרקובחצי[[#This Row],[CycleNumber]]&gt;1,IF(OR(AND(O219=1,מרקובחצי[[#This Row],[עד ועד]]&gt;28),AND(P219=1),AND(Q219=1,מרקובחצי[[#This Row],[עד ועד]]&lt;32)),1,""),"")</f>
        <v/>
      </c>
      <c r="T220" s="19" t="str">
        <f>IF(מרקובחצי[[#This Row],[CycleNumber]]&gt;1,IF(AND(Q219=1,מרקובחצי[[#This Row],[עד ועד]]&gt;31),1,""),"")</f>
        <v/>
      </c>
      <c r="U220" s="19" t="str">
        <f>IF(מרקובחצי[[#This Row],[CycleNumber]]&gt;1,IF(AND(R219=1,מרקובחצי[[#This Row],[עד ועד]]&lt;29),1,IF(AND(U219=1,NOT(OR(מרקובחצי[[#This Row],[עד ועד]]&lt;J219,מרקובחצי[[#This Row],[עד ועד]]&gt;K219))),1,"")),"")</f>
        <v/>
      </c>
      <c r="V220" s="19">
        <f>IF(מרקובחצי[[#This Row],[CycleNumber]]&gt;1,IF(AND(SUM(R219:T219)=1,מרקובחצי[[#This Row],[עד ועד]]&gt;28,מרקובחצי[[#This Row],[עד ועד]]&lt;32),1,IF(OR(S219=1,AND(R219=1,מרקובחצי[[#This Row],[עד ועד]]&gt;28),AND(T219=1,מרקובחצי[[#This Row],[עד ועד]]&lt;32)),1,IF(AND(V219=1,NOT(OR(מרקובחצי[[#This Row],[עד ועד]]&lt;J219,מרקובחצי[[#This Row],[עד ועד]]&gt;K219))),1,""))),"")</f>
        <v>1</v>
      </c>
      <c r="W220" s="19" t="str">
        <f>IF(מרקובחצי[[#This Row],[CycleNumber]]&gt;1,IF(AND(T219=1,מרקובחצי[[#This Row],[עד ועד]]&gt;31),1,IF(AND(W219=1,NOT(OR(מרקובחצי[[#This Row],[עד ועד]]&lt;J219,מרקובחצי[[#This Row],[עד ועד]]&gt;K219))),1,"")),"")</f>
        <v/>
      </c>
      <c r="X220" s="19" t="str">
        <f>IF(AND(מרקובחצי[[#This Row],[CycleNumber]]&lt;$B221,SUM(מרקובחצי[[#This Row],[11]],R221)=2),1,"")</f>
        <v/>
      </c>
      <c r="Y220" s="19" t="str">
        <f>IF(AND(מרקובחצי[[#This Row],[CycleNumber]]&lt;$B221,SUM(מרקובחצי[[#This Row],[11]],S221)=2),1,"")</f>
        <v/>
      </c>
      <c r="Z220" s="19" t="str">
        <f>IF(AND(מרקובחצי[[#This Row],[CycleNumber]]&lt;$B221,SUM(מרקובחצי[[#This Row],[13]],S221)=2),1,"")</f>
        <v/>
      </c>
      <c r="AA220" s="19" t="str">
        <f>IF(AND(מרקובחצי[[#This Row],[CycleNumber]]&lt;$B221,SUM(מרקובחצי[[#This Row],[13]],T221)=2),1,"")</f>
        <v/>
      </c>
      <c r="AB220" s="19" t="str">
        <f>IF(AND(מרקובחצי[[#This Row],[CycleNumber]]&lt;$B221,SUM(מרקובחצי[[#This Row],[21]],U221)=2),1,"")</f>
        <v/>
      </c>
      <c r="AC220" s="19" t="str">
        <f>IF(AND(מרקובחצי[[#This Row],[CycleNumber]]&lt;$B221,SUM(מרקובחצי[[#This Row],[21]],V221)=2),1,"")</f>
        <v/>
      </c>
      <c r="AD220" s="19" t="str">
        <f>IF(AND(מרקובחצי[[#This Row],[CycleNumber]]&lt;$B221,SUM(מרקובחצי[[#This Row],[23]],V221)=2),1,"")</f>
        <v/>
      </c>
      <c r="AE220" s="19" t="str">
        <f>IF(AND(מרקובחצי[[#This Row],[CycleNumber]]&lt;$B221,SUM(מרקובחצי[[#This Row],[23]],W221)=2),1,"")</f>
        <v/>
      </c>
      <c r="AF220" s="19" t="str">
        <f>IF(AND(מרקובחצי[[#This Row],[CycleNumber]]&lt;$B221,SUM(מרקובחצי[[#This Row],[31]],O221)=2),1,"")</f>
        <v/>
      </c>
      <c r="AG220" s="19" t="str">
        <f>IF(AND(מרקובחצי[[#This Row],[CycleNumber]]&lt;$B221,SUM(מרקובחצי[[#This Row],[31]],P221)=2),1,"")</f>
        <v/>
      </c>
      <c r="AH220" s="19" t="str">
        <f>IF(AND(מרקובחצי[[#This Row],[CycleNumber]]&lt;$B221,SUM(מרקובחצי[[#This Row],[31]],Q221)=2),1,"")</f>
        <v/>
      </c>
      <c r="AI220" s="19" t="str">
        <f>IF(AND(מרקובחצי[[#This Row],[CycleNumber]]&lt;$B221,SUM(U220:U221)=2),1,"")</f>
        <v/>
      </c>
      <c r="AJ220" s="19" t="str">
        <f>IF(AND(מרקובחצי[[#This Row],[CycleNumber]]&lt;$B221,SUM(מרקובחצי[[#This Row],[32]],O221)=2),1,"")</f>
        <v/>
      </c>
      <c r="AK220" s="19" t="str">
        <f>IF(AND(מרקובחצי[[#This Row],[CycleNumber]]&lt;$B221,SUM(מרקובחצי[[#This Row],[32]],P221)=2),1,"")</f>
        <v/>
      </c>
      <c r="AL220" s="19" t="str">
        <f>IF(AND(מרקובחצי[[#This Row],[CycleNumber]]&lt;$B221,SUM(מרקובחצי[[#This Row],[32]],Q221)=2),1,"")</f>
        <v/>
      </c>
      <c r="AM220" s="19">
        <f>IF(AND(מרקובחצי[[#This Row],[CycleNumber]]&lt;$B221,SUM(V220:V221)=2),1,"")</f>
        <v>1</v>
      </c>
      <c r="AN220" s="19" t="str">
        <f>IF(AND(מרקובחצי[[#This Row],[CycleNumber]]&lt;$B221,SUM(מרקובחצי[[#This Row],[33]],O221)=2),1,"")</f>
        <v/>
      </c>
      <c r="AO220" s="19" t="str">
        <f>IF(AND(מרקובחצי[[#This Row],[CycleNumber]]&lt;$B221,SUM(מרקובחצי[[#This Row],[33]],P221)=2),1,"")</f>
        <v/>
      </c>
      <c r="AP220" s="19" t="str">
        <f>IF(AND(מרקובחצי[[#This Row],[CycleNumber]]&lt;$B221,SUM(מרקובחצי[[#This Row],[33]],Q221)=2),1,"")</f>
        <v/>
      </c>
      <c r="AQ220" s="19" t="str">
        <f>IF(AND(מרקובחצי[[#This Row],[CycleNumber]]&lt;$B221,SUM(W220:W221)=2),1,"")</f>
        <v/>
      </c>
      <c r="AR220" s="19" t="str">
        <f>IF(AND(מרקובחצי[[#This Row],[CycleNumber]]&lt;$B221,SUM(מרקובחצי[[#This Row],[12]],S221)=2),1,"")</f>
        <v/>
      </c>
      <c r="AS220" s="19" t="str">
        <f>IF(AND(מרקובחצי[[#This Row],[CycleNumber]]&lt;$B221,SUM(מרקובחצי[[#This Row],[22]],V221)=2),1,"")</f>
        <v/>
      </c>
      <c r="AT220" s="21">
        <f>SUM(מרקובחצי[[#This Row],[11]:[33]])</f>
        <v>1</v>
      </c>
    </row>
    <row r="221" spans="1:46" ht="15.6" x14ac:dyDescent="0.25">
      <c r="A221" s="19" t="s">
        <v>26</v>
      </c>
      <c r="B221" s="19">
        <v>13</v>
      </c>
      <c r="C221">
        <v>29</v>
      </c>
      <c r="D221" s="19">
        <f>מרקובחצי[[#This Row],[LengthofCycle]]+1</f>
        <v>30</v>
      </c>
      <c r="E221" t="str">
        <f>IF(IFERROR(LOOKUP(מרקובחצי[[#This Row],[ClientID]],קביעויות[הפלגה]),FALSE)=מרקובחצי[[#This Row],[ClientID]],1,"")</f>
        <v/>
      </c>
      <c r="F221" t="str">
        <f>IF(IFERROR(LOOKUP(מרקובחצי[[#This Row],[ClientID]],סוגחציקבוע[S31]),FALSE)=מרקובחצי[[#This Row],[ClientID]],1,"")</f>
        <v/>
      </c>
      <c r="G221">
        <f>IF(IFERROR(LOOKUP(מרקובחצי[[#This Row],[ClientID]],סוגחציקבוע[S32]),FALSE)=מרקובחצי[[#This Row],[ClientID]],1,"")</f>
        <v>1</v>
      </c>
      <c r="H221" t="str">
        <f>IF(IFERROR(LOOKUP(מרקובחצי[[#This Row],[ClientID]],סוגחציקבוע[S33]),FALSE)=מרקובחצי[[#This Row],[ClientID]],1,"")</f>
        <v/>
      </c>
      <c r="I221" t="str">
        <f>IF(IFERROR(LOOKUP(מרקובחצי[[#This Row],[ClientID]],סוגחציקבוע[S32&amp;33]),FALSE)=מרקובחצי[[#This Row],[ClientID]],1,"")</f>
        <v/>
      </c>
      <c r="J221" s="19">
        <f>IF(SUM(מרקובחצי[[#This Row],[11]:[13]])=1,מרקובחצי[[#This Row],[עד ועד]],IF(SUM(R220:T221)=1,IF(מרקובחצי[[#This Row],[עד ועד]]&lt;J220,מרקובחצי[[#This Row],[עד ועד]],J220),J220))</f>
        <v>29</v>
      </c>
      <c r="K221" s="19">
        <f>IF(SUM(מרקובחצי[[#This Row],[11]:[13]])=1,מרקובחצי[[#This Row],[עד ועד]],IF(SUM(R220:T221)=1,IF(מרקובחצי[[#This Row],[עד ועד]]&gt;K220,מרקובחצי[[#This Row],[עד ועד]],K220),K220))</f>
        <v>31</v>
      </c>
      <c r="L221" s="19" t="str">
        <f>IF(AND(SUM(מרקובחצי[[#This Row],[31]:[33]])=1,SUM(U220:W220)=0),מרקובחצי[[#This Row],[מקס]]-מרקובחצי[[#This Row],[מינ]],"")</f>
        <v/>
      </c>
      <c r="M22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21" s="19" t="str">
        <f t="shared" si="3"/>
        <v>S32</v>
      </c>
      <c r="O221" s="19" t="str">
        <f>IF(מרקובחצי[[#This Row],[קבעה הפלגה?]]=1,"",IF(AND(מרקובחצי[[#This Row],[עד ועד]]&lt;29,OR(מרקובחצי[[#This Row],[CycleNumber]]=1,AND(U220=1,OR(מרקובחצי[[#This Row],[עד ועד]]&lt;J220,מרקובחצי[[#This Row],[עד ועד]]&gt;K220)),AND(V220=1,מרקובחצי[[#This Row],[עד ועד]]&lt;J220),W220=1)),1,""))</f>
        <v/>
      </c>
      <c r="P221" s="19" t="str">
        <f>IF(מרקובחצי[[#This Row],[קבעה הפלגה?]]=1,"",IF(AND(מרקובחצי[[#This Row],[עד ועד]]&gt;28,מרקובחצי[[#This Row],[עד ועד]]&lt;32,OR(מרקובחצי[[#This Row],[CycleNumber]]=1,AND(U220=1),AND(V220=1,OR(מרקובחצי[[#This Row],[עד ועד]]&lt;J220,מרקובחצי[[#This Row],[עד ועד]]&gt;K220)),W220=1)),1,""))</f>
        <v/>
      </c>
      <c r="Q221" s="19" t="str">
        <f>IF(מרקובחצי[[#This Row],[קבעה הפלגה?]]=1,"",IF(AND(מרקובחצי[[#This Row],[עד ועד]]&gt;31,OR(מרקובחצי[[#This Row],[CycleNumber]]=1,AND(U220=1),AND(V220=1,מרקובחצי[[#This Row],[עד ועד]]&gt;K220),AND(W220=1,OR(מרקובחצי[[#This Row],[עד ועד]]&gt;K220,מרקובחצי[[#This Row],[עד ועד]]&lt;J220)))),1,""))</f>
        <v/>
      </c>
      <c r="R221" s="19" t="str">
        <f>IF(מרקובחצי[[#This Row],[CycleNumber]]&gt;1,IF(AND(O220=1,מרקובחצי[[#This Row],[עד ועד]]&lt;29),1,""),"")</f>
        <v/>
      </c>
      <c r="S221" s="19" t="str">
        <f>IF(מרקובחצי[[#This Row],[CycleNumber]]&gt;1,IF(OR(AND(O220=1,מרקובחצי[[#This Row],[עד ועד]]&gt;28),AND(P220=1),AND(Q220=1,מרקובחצי[[#This Row],[עד ועד]]&lt;32)),1,""),"")</f>
        <v/>
      </c>
      <c r="T221" s="19" t="str">
        <f>IF(מרקובחצי[[#This Row],[CycleNumber]]&gt;1,IF(AND(Q220=1,מרקובחצי[[#This Row],[עד ועד]]&gt;31),1,""),"")</f>
        <v/>
      </c>
      <c r="U221" s="19" t="str">
        <f>IF(מרקובחצי[[#This Row],[CycleNumber]]&gt;1,IF(AND(R220=1,מרקובחצי[[#This Row],[עד ועד]]&lt;29),1,IF(AND(U220=1,NOT(OR(מרקובחצי[[#This Row],[עד ועד]]&lt;J220,מרקובחצי[[#This Row],[עד ועד]]&gt;K220))),1,"")),"")</f>
        <v/>
      </c>
      <c r="V221" s="19">
        <f>IF(מרקובחצי[[#This Row],[CycleNumber]]&gt;1,IF(AND(SUM(R220:T220)=1,מרקובחצי[[#This Row],[עד ועד]]&gt;28,מרקובחצי[[#This Row],[עד ועד]]&lt;32),1,IF(OR(S220=1,AND(R220=1,מרקובחצי[[#This Row],[עד ועד]]&gt;28),AND(T220=1,מרקובחצי[[#This Row],[עד ועד]]&lt;32)),1,IF(AND(V220=1,NOT(OR(מרקובחצי[[#This Row],[עד ועד]]&lt;J220,מרקובחצי[[#This Row],[עד ועד]]&gt;K220))),1,""))),"")</f>
        <v>1</v>
      </c>
      <c r="W221" s="19" t="str">
        <f>IF(מרקובחצי[[#This Row],[CycleNumber]]&gt;1,IF(AND(T220=1,מרקובחצי[[#This Row],[עד ועד]]&gt;31),1,IF(AND(W220=1,NOT(OR(מרקובחצי[[#This Row],[עד ועד]]&lt;J220,מרקובחצי[[#This Row],[עד ועד]]&gt;K220))),1,"")),"")</f>
        <v/>
      </c>
      <c r="X221" s="19" t="str">
        <f>IF(AND(מרקובחצי[[#This Row],[CycleNumber]]&lt;$B222,SUM(מרקובחצי[[#This Row],[11]],R222)=2),1,"")</f>
        <v/>
      </c>
      <c r="Y221" s="19" t="str">
        <f>IF(AND(מרקובחצי[[#This Row],[CycleNumber]]&lt;$B222,SUM(מרקובחצי[[#This Row],[11]],S222)=2),1,"")</f>
        <v/>
      </c>
      <c r="Z221" s="19" t="str">
        <f>IF(AND(מרקובחצי[[#This Row],[CycleNumber]]&lt;$B222,SUM(מרקובחצי[[#This Row],[13]],S222)=2),1,"")</f>
        <v/>
      </c>
      <c r="AA221" s="19" t="str">
        <f>IF(AND(מרקובחצי[[#This Row],[CycleNumber]]&lt;$B222,SUM(מרקובחצי[[#This Row],[13]],T222)=2),1,"")</f>
        <v/>
      </c>
      <c r="AB221" s="19" t="str">
        <f>IF(AND(מרקובחצי[[#This Row],[CycleNumber]]&lt;$B222,SUM(מרקובחצי[[#This Row],[21]],U222)=2),1,"")</f>
        <v/>
      </c>
      <c r="AC221" s="19" t="str">
        <f>IF(AND(מרקובחצי[[#This Row],[CycleNumber]]&lt;$B222,SUM(מרקובחצי[[#This Row],[21]],V222)=2),1,"")</f>
        <v/>
      </c>
      <c r="AD221" s="19" t="str">
        <f>IF(AND(מרקובחצי[[#This Row],[CycleNumber]]&lt;$B222,SUM(מרקובחצי[[#This Row],[23]],V222)=2),1,"")</f>
        <v/>
      </c>
      <c r="AE221" s="19" t="str">
        <f>IF(AND(מרקובחצי[[#This Row],[CycleNumber]]&lt;$B222,SUM(מרקובחצי[[#This Row],[23]],W222)=2),1,"")</f>
        <v/>
      </c>
      <c r="AF221" s="19" t="str">
        <f>IF(AND(מרקובחצי[[#This Row],[CycleNumber]]&lt;$B222,SUM(מרקובחצי[[#This Row],[31]],O222)=2),1,"")</f>
        <v/>
      </c>
      <c r="AG221" s="19" t="str">
        <f>IF(AND(מרקובחצי[[#This Row],[CycleNumber]]&lt;$B222,SUM(מרקובחצי[[#This Row],[31]],P222)=2),1,"")</f>
        <v/>
      </c>
      <c r="AH221" s="19" t="str">
        <f>IF(AND(מרקובחצי[[#This Row],[CycleNumber]]&lt;$B222,SUM(מרקובחצי[[#This Row],[31]],Q222)=2),1,"")</f>
        <v/>
      </c>
      <c r="AI221" s="19" t="str">
        <f>IF(AND(מרקובחצי[[#This Row],[CycleNumber]]&lt;$B222,SUM(U221:U222)=2),1,"")</f>
        <v/>
      </c>
      <c r="AJ221" s="19" t="str">
        <f>IF(AND(מרקובחצי[[#This Row],[CycleNumber]]&lt;$B222,SUM(מרקובחצי[[#This Row],[32]],O222)=2),1,"")</f>
        <v/>
      </c>
      <c r="AK221" s="19" t="str">
        <f>IF(AND(מרקובחצי[[#This Row],[CycleNumber]]&lt;$B222,SUM(מרקובחצי[[#This Row],[32]],P222)=2),1,"")</f>
        <v/>
      </c>
      <c r="AL221" s="19" t="str">
        <f>IF(AND(מרקובחצי[[#This Row],[CycleNumber]]&lt;$B222,SUM(מרקובחצי[[#This Row],[32]],Q222)=2),1,"")</f>
        <v/>
      </c>
      <c r="AM221" s="19" t="str">
        <f>IF(AND(מרקובחצי[[#This Row],[CycleNumber]]&lt;$B222,SUM(V221:V222)=2),1,"")</f>
        <v/>
      </c>
      <c r="AN221" s="19" t="str">
        <f>IF(AND(מרקובחצי[[#This Row],[CycleNumber]]&lt;$B222,SUM(מרקובחצי[[#This Row],[33]],O222)=2),1,"")</f>
        <v/>
      </c>
      <c r="AO221" s="19" t="str">
        <f>IF(AND(מרקובחצי[[#This Row],[CycleNumber]]&lt;$B222,SUM(מרקובחצי[[#This Row],[33]],P222)=2),1,"")</f>
        <v/>
      </c>
      <c r="AP221" s="19" t="str">
        <f>IF(AND(מרקובחצי[[#This Row],[CycleNumber]]&lt;$B222,SUM(מרקובחצי[[#This Row],[33]],Q222)=2),1,"")</f>
        <v/>
      </c>
      <c r="AQ221" s="19" t="str">
        <f>IF(AND(מרקובחצי[[#This Row],[CycleNumber]]&lt;$B222,SUM(W221:W222)=2),1,"")</f>
        <v/>
      </c>
      <c r="AR221" s="19" t="str">
        <f>IF(AND(מרקובחצי[[#This Row],[CycleNumber]]&lt;$B222,SUM(מרקובחצי[[#This Row],[12]],S222)=2),1,"")</f>
        <v/>
      </c>
      <c r="AS221" s="19" t="str">
        <f>IF(AND(מרקובחצי[[#This Row],[CycleNumber]]&lt;$B222,SUM(מרקובחצי[[#This Row],[22]],V222)=2),1,"")</f>
        <v/>
      </c>
      <c r="AT221" s="21">
        <f>SUM(מרקובחצי[[#This Row],[11]:[33]])</f>
        <v>1</v>
      </c>
    </row>
    <row r="222" spans="1:46" ht="15.6" x14ac:dyDescent="0.25">
      <c r="A222" s="19" t="s">
        <v>27</v>
      </c>
      <c r="B222" s="19">
        <v>1</v>
      </c>
      <c r="C222">
        <v>32</v>
      </c>
      <c r="D222" s="19">
        <f>מרקובחצי[[#This Row],[LengthofCycle]]+1</f>
        <v>33</v>
      </c>
      <c r="E222" t="str">
        <f>IF(IFERROR(LOOKUP(מרקובחצי[[#This Row],[ClientID]],קביעויות[הפלגה]),FALSE)=מרקובחצי[[#This Row],[ClientID]],1,"")</f>
        <v/>
      </c>
      <c r="F222" t="str">
        <f>IF(IFERROR(LOOKUP(מרקובחצי[[#This Row],[ClientID]],סוגחציקבוע[S31]),FALSE)=מרקובחצי[[#This Row],[ClientID]],1,"")</f>
        <v/>
      </c>
      <c r="G222">
        <f>IF(IFERROR(LOOKUP(מרקובחצי[[#This Row],[ClientID]],סוגחציקבוע[S32]),FALSE)=מרקובחצי[[#This Row],[ClientID]],1,"")</f>
        <v>1</v>
      </c>
      <c r="H222" t="str">
        <f>IF(IFERROR(LOOKUP(מרקובחצי[[#This Row],[ClientID]],סוגחציקבוע[S33]),FALSE)=מרקובחצי[[#This Row],[ClientID]],1,"")</f>
        <v/>
      </c>
      <c r="I222" t="str">
        <f>IF(IFERROR(LOOKUP(מרקובחצי[[#This Row],[ClientID]],סוגחציקבוע[S32&amp;33]),FALSE)=מרקובחצי[[#This Row],[ClientID]],1,"")</f>
        <v/>
      </c>
      <c r="J222" s="19">
        <f>IF(SUM(מרקובחצי[[#This Row],[11]:[13]])=1,מרקובחצי[[#This Row],[עד ועד]],IF(SUM(R221:T222)=1,IF(מרקובחצי[[#This Row],[עד ועד]]&lt;J221,מרקובחצי[[#This Row],[עד ועד]],J221),J221))</f>
        <v>33</v>
      </c>
      <c r="K222" s="19">
        <f>IF(SUM(מרקובחצי[[#This Row],[11]:[13]])=1,מרקובחצי[[#This Row],[עד ועד]],IF(SUM(R221:T222)=1,IF(מרקובחצי[[#This Row],[עד ועד]]&gt;K221,מרקובחצי[[#This Row],[עד ועד]],K221),K221))</f>
        <v>33</v>
      </c>
      <c r="L222" s="19" t="str">
        <f>IF(AND(SUM(מרקובחצי[[#This Row],[31]:[33]])=1,SUM(U221:W221)=0),מרקובחצי[[#This Row],[מקס]]-מרקובחצי[[#This Row],[מינ]],"")</f>
        <v/>
      </c>
      <c r="M22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222" s="19" t="str">
        <f t="shared" si="3"/>
        <v>S32</v>
      </c>
      <c r="O222" s="19" t="str">
        <f>IF(מרקובחצי[[#This Row],[קבעה הפלגה?]]=1,"",IF(AND(מרקובחצי[[#This Row],[עד ועד]]&lt;29,OR(מרקובחצי[[#This Row],[CycleNumber]]=1,AND(U221=1,OR(מרקובחצי[[#This Row],[עד ועד]]&lt;J221,מרקובחצי[[#This Row],[עד ועד]]&gt;K221)),AND(V221=1,מרקובחצי[[#This Row],[עד ועד]]&lt;J221),W221=1)),1,""))</f>
        <v/>
      </c>
      <c r="P222" s="19" t="str">
        <f>IF(מרקובחצי[[#This Row],[קבעה הפלגה?]]=1,"",IF(AND(מרקובחצי[[#This Row],[עד ועד]]&gt;28,מרקובחצי[[#This Row],[עד ועד]]&lt;32,OR(מרקובחצי[[#This Row],[CycleNumber]]=1,AND(U221=1),AND(V221=1,OR(מרקובחצי[[#This Row],[עד ועד]]&lt;J221,מרקובחצי[[#This Row],[עד ועד]]&gt;K221)),W221=1)),1,""))</f>
        <v/>
      </c>
      <c r="Q222" s="19">
        <f>IF(מרקובחצי[[#This Row],[קבעה הפלגה?]]=1,"",IF(AND(מרקובחצי[[#This Row],[עד ועד]]&gt;31,OR(מרקובחצי[[#This Row],[CycleNumber]]=1,AND(U221=1),AND(V221=1,מרקובחצי[[#This Row],[עד ועד]]&gt;K221),AND(W221=1,OR(מרקובחצי[[#This Row],[עד ועד]]&gt;K221,מרקובחצי[[#This Row],[עד ועד]]&lt;J221)))),1,""))</f>
        <v>1</v>
      </c>
      <c r="R222" s="19" t="str">
        <f>IF(מרקובחצי[[#This Row],[CycleNumber]]&gt;1,IF(AND(O221=1,מרקובחצי[[#This Row],[עד ועד]]&lt;29),1,""),"")</f>
        <v/>
      </c>
      <c r="S222" s="19" t="str">
        <f>IF(מרקובחצי[[#This Row],[CycleNumber]]&gt;1,IF(OR(AND(O221=1,מרקובחצי[[#This Row],[עד ועד]]&gt;28),AND(P221=1),AND(Q221=1,מרקובחצי[[#This Row],[עד ועד]]&lt;32)),1,""),"")</f>
        <v/>
      </c>
      <c r="T222" s="19" t="str">
        <f>IF(מרקובחצי[[#This Row],[CycleNumber]]&gt;1,IF(AND(Q221=1,מרקובחצי[[#This Row],[עד ועד]]&gt;31),1,""),"")</f>
        <v/>
      </c>
      <c r="U222" s="19" t="str">
        <f>IF(מרקובחצי[[#This Row],[CycleNumber]]&gt;1,IF(AND(R221=1,מרקובחצי[[#This Row],[עד ועד]]&lt;29),1,IF(AND(U221=1,NOT(OR(מרקובחצי[[#This Row],[עד ועד]]&lt;J221,מרקובחצי[[#This Row],[עד ועד]]&gt;K221))),1,"")),"")</f>
        <v/>
      </c>
      <c r="V222" s="19" t="str">
        <f>IF(מרקובחצי[[#This Row],[CycleNumber]]&gt;1,IF(AND(SUM(R221:T221)=1,מרקובחצי[[#This Row],[עד ועד]]&gt;28,מרקובחצי[[#This Row],[עד ועד]]&lt;32),1,IF(OR(S221=1,AND(R221=1,מרקובחצי[[#This Row],[עד ועד]]&gt;28),AND(T221=1,מרקובחצי[[#This Row],[עד ועד]]&lt;32)),1,IF(AND(V221=1,NOT(OR(מרקובחצי[[#This Row],[עד ועד]]&lt;J221,מרקובחצי[[#This Row],[עד ועד]]&gt;K221))),1,""))),"")</f>
        <v/>
      </c>
      <c r="W222" s="19" t="str">
        <f>IF(מרקובחצי[[#This Row],[CycleNumber]]&gt;1,IF(AND(T221=1,מרקובחצי[[#This Row],[עד ועד]]&gt;31),1,IF(AND(W221=1,NOT(OR(מרקובחצי[[#This Row],[עד ועד]]&lt;J221,מרקובחצי[[#This Row],[עד ועד]]&gt;K221))),1,"")),"")</f>
        <v/>
      </c>
      <c r="X222" s="19" t="str">
        <f>IF(AND(מרקובחצי[[#This Row],[CycleNumber]]&lt;$B223,SUM(מרקובחצי[[#This Row],[11]],R223)=2),1,"")</f>
        <v/>
      </c>
      <c r="Y222" s="19" t="str">
        <f>IF(AND(מרקובחצי[[#This Row],[CycleNumber]]&lt;$B223,SUM(מרקובחצי[[#This Row],[11]],S223)=2),1,"")</f>
        <v/>
      </c>
      <c r="Z222" s="19">
        <f>IF(AND(מרקובחצי[[#This Row],[CycleNumber]]&lt;$B223,SUM(מרקובחצי[[#This Row],[13]],S223)=2),1,"")</f>
        <v>1</v>
      </c>
      <c r="AA222" s="19" t="str">
        <f>IF(AND(מרקובחצי[[#This Row],[CycleNumber]]&lt;$B223,SUM(מרקובחצי[[#This Row],[13]],T223)=2),1,"")</f>
        <v/>
      </c>
      <c r="AB222" s="19" t="str">
        <f>IF(AND(מרקובחצי[[#This Row],[CycleNumber]]&lt;$B223,SUM(מרקובחצי[[#This Row],[21]],U223)=2),1,"")</f>
        <v/>
      </c>
      <c r="AC222" s="19" t="str">
        <f>IF(AND(מרקובחצי[[#This Row],[CycleNumber]]&lt;$B223,SUM(מרקובחצי[[#This Row],[21]],V223)=2),1,"")</f>
        <v/>
      </c>
      <c r="AD222" s="19" t="str">
        <f>IF(AND(מרקובחצי[[#This Row],[CycleNumber]]&lt;$B223,SUM(מרקובחצי[[#This Row],[23]],V223)=2),1,"")</f>
        <v/>
      </c>
      <c r="AE222" s="19" t="str">
        <f>IF(AND(מרקובחצי[[#This Row],[CycleNumber]]&lt;$B223,SUM(מרקובחצי[[#This Row],[23]],W223)=2),1,"")</f>
        <v/>
      </c>
      <c r="AF222" s="19" t="str">
        <f>IF(AND(מרקובחצי[[#This Row],[CycleNumber]]&lt;$B223,SUM(מרקובחצי[[#This Row],[31]],O223)=2),1,"")</f>
        <v/>
      </c>
      <c r="AG222" s="19" t="str">
        <f>IF(AND(מרקובחצי[[#This Row],[CycleNumber]]&lt;$B223,SUM(מרקובחצי[[#This Row],[31]],P223)=2),1,"")</f>
        <v/>
      </c>
      <c r="AH222" s="19" t="str">
        <f>IF(AND(מרקובחצי[[#This Row],[CycleNumber]]&lt;$B223,SUM(מרקובחצי[[#This Row],[31]],Q223)=2),1,"")</f>
        <v/>
      </c>
      <c r="AI222" s="19" t="str">
        <f>IF(AND(מרקובחצי[[#This Row],[CycleNumber]]&lt;$B223,SUM(U222:U223)=2),1,"")</f>
        <v/>
      </c>
      <c r="AJ222" s="19" t="str">
        <f>IF(AND(מרקובחצי[[#This Row],[CycleNumber]]&lt;$B223,SUM(מרקובחצי[[#This Row],[32]],O223)=2),1,"")</f>
        <v/>
      </c>
      <c r="AK222" s="19" t="str">
        <f>IF(AND(מרקובחצי[[#This Row],[CycleNumber]]&lt;$B223,SUM(מרקובחצי[[#This Row],[32]],P223)=2),1,"")</f>
        <v/>
      </c>
      <c r="AL222" s="19" t="str">
        <f>IF(AND(מרקובחצי[[#This Row],[CycleNumber]]&lt;$B223,SUM(מרקובחצי[[#This Row],[32]],Q223)=2),1,"")</f>
        <v/>
      </c>
      <c r="AM222" s="19" t="str">
        <f>IF(AND(מרקובחצי[[#This Row],[CycleNumber]]&lt;$B223,SUM(V222:V223)=2),1,"")</f>
        <v/>
      </c>
      <c r="AN222" s="19" t="str">
        <f>IF(AND(מרקובחצי[[#This Row],[CycleNumber]]&lt;$B223,SUM(מרקובחצי[[#This Row],[33]],O223)=2),1,"")</f>
        <v/>
      </c>
      <c r="AO222" s="19" t="str">
        <f>IF(AND(מרקובחצי[[#This Row],[CycleNumber]]&lt;$B223,SUM(מרקובחצי[[#This Row],[33]],P223)=2),1,"")</f>
        <v/>
      </c>
      <c r="AP222" s="19" t="str">
        <f>IF(AND(מרקובחצי[[#This Row],[CycleNumber]]&lt;$B223,SUM(מרקובחצי[[#This Row],[33]],Q223)=2),1,"")</f>
        <v/>
      </c>
      <c r="AQ222" s="19" t="str">
        <f>IF(AND(מרקובחצי[[#This Row],[CycleNumber]]&lt;$B223,SUM(W222:W223)=2),1,"")</f>
        <v/>
      </c>
      <c r="AR222" s="19" t="str">
        <f>IF(AND(מרקובחצי[[#This Row],[CycleNumber]]&lt;$B223,SUM(מרקובחצי[[#This Row],[12]],S223)=2),1,"")</f>
        <v/>
      </c>
      <c r="AS222" s="19" t="str">
        <f>IF(AND(מרקובחצי[[#This Row],[CycleNumber]]&lt;$B223,SUM(מרקובחצי[[#This Row],[22]],V223)=2),1,"")</f>
        <v/>
      </c>
      <c r="AT222" s="21">
        <f>SUM(מרקובחצי[[#This Row],[11]:[33]])</f>
        <v>1</v>
      </c>
    </row>
    <row r="223" spans="1:46" ht="15.6" x14ac:dyDescent="0.25">
      <c r="A223" s="19" t="s">
        <v>27</v>
      </c>
      <c r="B223" s="19">
        <v>2</v>
      </c>
      <c r="C223">
        <v>27</v>
      </c>
      <c r="D223" s="19">
        <f>מרקובחצי[[#This Row],[LengthofCycle]]+1</f>
        <v>28</v>
      </c>
      <c r="E223" t="str">
        <f>IF(IFERROR(LOOKUP(מרקובחצי[[#This Row],[ClientID]],קביעויות[הפלגה]),FALSE)=מרקובחצי[[#This Row],[ClientID]],1,"")</f>
        <v/>
      </c>
      <c r="F223" t="str">
        <f>IF(IFERROR(LOOKUP(מרקובחצי[[#This Row],[ClientID]],סוגחציקבוע[S31]),FALSE)=מרקובחצי[[#This Row],[ClientID]],1,"")</f>
        <v/>
      </c>
      <c r="G223">
        <f>IF(IFERROR(LOOKUP(מרקובחצי[[#This Row],[ClientID]],סוגחציקבוע[S32]),FALSE)=מרקובחצי[[#This Row],[ClientID]],1,"")</f>
        <v>1</v>
      </c>
      <c r="H223" t="str">
        <f>IF(IFERROR(LOOKUP(מרקובחצי[[#This Row],[ClientID]],סוגחציקבוע[S33]),FALSE)=מרקובחצי[[#This Row],[ClientID]],1,"")</f>
        <v/>
      </c>
      <c r="I223" t="str">
        <f>IF(IFERROR(LOOKUP(מרקובחצי[[#This Row],[ClientID]],סוגחציקבוע[S32&amp;33]),FALSE)=מרקובחצי[[#This Row],[ClientID]],1,"")</f>
        <v/>
      </c>
      <c r="J223" s="19">
        <f>IF(SUM(מרקובחצי[[#This Row],[11]:[13]])=1,מרקובחצי[[#This Row],[עד ועד]],IF(SUM(R222:T223)=1,IF(מרקובחצי[[#This Row],[עד ועד]]&lt;J222,מרקובחצי[[#This Row],[עד ועד]],J222),J222))</f>
        <v>28</v>
      </c>
      <c r="K223" s="19">
        <f>IF(SUM(מרקובחצי[[#This Row],[11]:[13]])=1,מרקובחצי[[#This Row],[עד ועד]],IF(SUM(R222:T223)=1,IF(מרקובחצי[[#This Row],[עד ועד]]&gt;K222,מרקובחצי[[#This Row],[עד ועד]],K222),K222))</f>
        <v>33</v>
      </c>
      <c r="L223" s="19" t="str">
        <f>IF(AND(SUM(מרקובחצי[[#This Row],[31]:[33]])=1,SUM(U222:W222)=0),מרקובחצי[[#This Row],[מקס]]-מרקובחצי[[#This Row],[מינ]],"")</f>
        <v/>
      </c>
      <c r="M22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223" s="19" t="str">
        <f t="shared" si="3"/>
        <v>S13</v>
      </c>
      <c r="O223" s="19" t="str">
        <f>IF(מרקובחצי[[#This Row],[קבעה הפלגה?]]=1,"",IF(AND(מרקובחצי[[#This Row],[עד ועד]]&lt;29,OR(מרקובחצי[[#This Row],[CycleNumber]]=1,AND(U222=1,OR(מרקובחצי[[#This Row],[עד ועד]]&lt;J222,מרקובחצי[[#This Row],[עד ועד]]&gt;K222)),AND(V222=1,מרקובחצי[[#This Row],[עד ועד]]&lt;J222),W222=1)),1,""))</f>
        <v/>
      </c>
      <c r="P223" s="19" t="str">
        <f>IF(מרקובחצי[[#This Row],[קבעה הפלגה?]]=1,"",IF(AND(מרקובחצי[[#This Row],[עד ועד]]&gt;28,מרקובחצי[[#This Row],[עד ועד]]&lt;32,OR(מרקובחצי[[#This Row],[CycleNumber]]=1,AND(U222=1),AND(V222=1,OR(מרקובחצי[[#This Row],[עד ועד]]&lt;J222,מרקובחצי[[#This Row],[עד ועד]]&gt;K222)),W222=1)),1,""))</f>
        <v/>
      </c>
      <c r="Q223" s="19" t="str">
        <f>IF(מרקובחצי[[#This Row],[קבעה הפלגה?]]=1,"",IF(AND(מרקובחצי[[#This Row],[עד ועד]]&gt;31,OR(מרקובחצי[[#This Row],[CycleNumber]]=1,AND(U222=1),AND(V222=1,מרקובחצי[[#This Row],[עד ועד]]&gt;K222),AND(W222=1,OR(מרקובחצי[[#This Row],[עד ועד]]&gt;K222,מרקובחצי[[#This Row],[עד ועד]]&lt;J222)))),1,""))</f>
        <v/>
      </c>
      <c r="R223" s="19" t="str">
        <f>IF(מרקובחצי[[#This Row],[CycleNumber]]&gt;1,IF(AND(O222=1,מרקובחצי[[#This Row],[עד ועד]]&lt;29),1,""),"")</f>
        <v/>
      </c>
      <c r="S223" s="19">
        <f>IF(מרקובחצי[[#This Row],[CycleNumber]]&gt;1,IF(OR(AND(O222=1,מרקובחצי[[#This Row],[עד ועד]]&gt;28),AND(P222=1),AND(Q222=1,מרקובחצי[[#This Row],[עד ועד]]&lt;32)),1,""),"")</f>
        <v>1</v>
      </c>
      <c r="T223" s="19" t="str">
        <f>IF(מרקובחצי[[#This Row],[CycleNumber]]&gt;1,IF(AND(Q222=1,מרקובחצי[[#This Row],[עד ועד]]&gt;31),1,""),"")</f>
        <v/>
      </c>
      <c r="U223" s="19" t="str">
        <f>IF(מרקובחצי[[#This Row],[CycleNumber]]&gt;1,IF(AND(R222=1,מרקובחצי[[#This Row],[עד ועד]]&lt;29),1,IF(AND(U222=1,NOT(OR(מרקובחצי[[#This Row],[עד ועד]]&lt;J222,מרקובחצי[[#This Row],[עד ועד]]&gt;K222))),1,"")),"")</f>
        <v/>
      </c>
      <c r="V223" s="19" t="str">
        <f>IF(מרקובחצי[[#This Row],[CycleNumber]]&gt;1,IF(AND(SUM(R222:T222)=1,מרקובחצי[[#This Row],[עד ועד]]&gt;28,מרקובחצי[[#This Row],[עד ועד]]&lt;32),1,IF(OR(S222=1,AND(R222=1,מרקובחצי[[#This Row],[עד ועד]]&gt;28),AND(T222=1,מרקובחצי[[#This Row],[עד ועד]]&lt;32)),1,IF(AND(V222=1,NOT(OR(מרקובחצי[[#This Row],[עד ועד]]&lt;J222,מרקובחצי[[#This Row],[עד ועד]]&gt;K222))),1,""))),"")</f>
        <v/>
      </c>
      <c r="W223" s="19" t="str">
        <f>IF(מרקובחצי[[#This Row],[CycleNumber]]&gt;1,IF(AND(T222=1,מרקובחצי[[#This Row],[עד ועד]]&gt;31),1,IF(AND(W222=1,NOT(OR(מרקובחצי[[#This Row],[עד ועד]]&lt;J222,מרקובחצי[[#This Row],[עד ועד]]&gt;K222))),1,"")),"")</f>
        <v/>
      </c>
      <c r="X223" s="19" t="str">
        <f>IF(AND(מרקובחצי[[#This Row],[CycleNumber]]&lt;$B224,SUM(מרקובחצי[[#This Row],[11]],R224)=2),1,"")</f>
        <v/>
      </c>
      <c r="Y223" s="19" t="str">
        <f>IF(AND(מרקובחצי[[#This Row],[CycleNumber]]&lt;$B224,SUM(מרקובחצי[[#This Row],[11]],S224)=2),1,"")</f>
        <v/>
      </c>
      <c r="Z223" s="19" t="str">
        <f>IF(AND(מרקובחצי[[#This Row],[CycleNumber]]&lt;$B224,SUM(מרקובחצי[[#This Row],[13]],S224)=2),1,"")</f>
        <v/>
      </c>
      <c r="AA223" s="19" t="str">
        <f>IF(AND(מרקובחצי[[#This Row],[CycleNumber]]&lt;$B224,SUM(מרקובחצי[[#This Row],[13]],T224)=2),1,"")</f>
        <v/>
      </c>
      <c r="AB223" s="19" t="str">
        <f>IF(AND(מרקובחצי[[#This Row],[CycleNumber]]&lt;$B224,SUM(מרקובחצי[[#This Row],[21]],U224)=2),1,"")</f>
        <v/>
      </c>
      <c r="AC223" s="19" t="str">
        <f>IF(AND(מרקובחצי[[#This Row],[CycleNumber]]&lt;$B224,SUM(מרקובחצי[[#This Row],[21]],V224)=2),1,"")</f>
        <v/>
      </c>
      <c r="AD223" s="19" t="str">
        <f>IF(AND(מרקובחצי[[#This Row],[CycleNumber]]&lt;$B224,SUM(מרקובחצי[[#This Row],[23]],V224)=2),1,"")</f>
        <v/>
      </c>
      <c r="AE223" s="19" t="str">
        <f>IF(AND(מרקובחצי[[#This Row],[CycleNumber]]&lt;$B224,SUM(מרקובחצי[[#This Row],[23]],W224)=2),1,"")</f>
        <v/>
      </c>
      <c r="AF223" s="19" t="str">
        <f>IF(AND(מרקובחצי[[#This Row],[CycleNumber]]&lt;$B224,SUM(מרקובחצי[[#This Row],[31]],O224)=2),1,"")</f>
        <v/>
      </c>
      <c r="AG223" s="19" t="str">
        <f>IF(AND(מרקובחצי[[#This Row],[CycleNumber]]&lt;$B224,SUM(מרקובחצי[[#This Row],[31]],P224)=2),1,"")</f>
        <v/>
      </c>
      <c r="AH223" s="19" t="str">
        <f>IF(AND(מרקובחצי[[#This Row],[CycleNumber]]&lt;$B224,SUM(מרקובחצי[[#This Row],[31]],Q224)=2),1,"")</f>
        <v/>
      </c>
      <c r="AI223" s="19" t="str">
        <f>IF(AND(מרקובחצי[[#This Row],[CycleNumber]]&lt;$B224,SUM(U223:U224)=2),1,"")</f>
        <v/>
      </c>
      <c r="AJ223" s="19" t="str">
        <f>IF(AND(מרקובחצי[[#This Row],[CycleNumber]]&lt;$B224,SUM(מרקובחצי[[#This Row],[32]],O224)=2),1,"")</f>
        <v/>
      </c>
      <c r="AK223" s="19" t="str">
        <f>IF(AND(מרקובחצי[[#This Row],[CycleNumber]]&lt;$B224,SUM(מרקובחצי[[#This Row],[32]],P224)=2),1,"")</f>
        <v/>
      </c>
      <c r="AL223" s="19" t="str">
        <f>IF(AND(מרקובחצי[[#This Row],[CycleNumber]]&lt;$B224,SUM(מרקובחצי[[#This Row],[32]],Q224)=2),1,"")</f>
        <v/>
      </c>
      <c r="AM223" s="19" t="str">
        <f>IF(AND(מרקובחצי[[#This Row],[CycleNumber]]&lt;$B224,SUM(V223:V224)=2),1,"")</f>
        <v/>
      </c>
      <c r="AN223" s="19" t="str">
        <f>IF(AND(מרקובחצי[[#This Row],[CycleNumber]]&lt;$B224,SUM(מרקובחצי[[#This Row],[33]],O224)=2),1,"")</f>
        <v/>
      </c>
      <c r="AO223" s="19" t="str">
        <f>IF(AND(מרקובחצי[[#This Row],[CycleNumber]]&lt;$B224,SUM(מרקובחצי[[#This Row],[33]],P224)=2),1,"")</f>
        <v/>
      </c>
      <c r="AP223" s="19" t="str">
        <f>IF(AND(מרקובחצי[[#This Row],[CycleNumber]]&lt;$B224,SUM(מרקובחצי[[#This Row],[33]],Q224)=2),1,"")</f>
        <v/>
      </c>
      <c r="AQ223" s="19" t="str">
        <f>IF(AND(מרקובחצי[[#This Row],[CycleNumber]]&lt;$B224,SUM(W223:W224)=2),1,"")</f>
        <v/>
      </c>
      <c r="AR223" s="19" t="str">
        <f>IF(AND(מרקובחצי[[#This Row],[CycleNumber]]&lt;$B224,SUM(מרקובחצי[[#This Row],[12]],S224)=2),1,"")</f>
        <v/>
      </c>
      <c r="AS223" s="19">
        <f>IF(AND(מרקובחצי[[#This Row],[CycleNumber]]&lt;$B224,SUM(מרקובחצי[[#This Row],[22]],V224)=2),1,"")</f>
        <v>1</v>
      </c>
      <c r="AT223" s="21">
        <f>SUM(מרקובחצי[[#This Row],[11]:[33]])</f>
        <v>1</v>
      </c>
    </row>
    <row r="224" spans="1:46" ht="15.6" x14ac:dyDescent="0.25">
      <c r="A224" s="19" t="s">
        <v>27</v>
      </c>
      <c r="B224" s="19">
        <v>3</v>
      </c>
      <c r="C224">
        <v>28</v>
      </c>
      <c r="D224" s="19">
        <f>מרקובחצי[[#This Row],[LengthofCycle]]+1</f>
        <v>29</v>
      </c>
      <c r="E224" t="str">
        <f>IF(IFERROR(LOOKUP(מרקובחצי[[#This Row],[ClientID]],קביעויות[הפלגה]),FALSE)=מרקובחצי[[#This Row],[ClientID]],1,"")</f>
        <v/>
      </c>
      <c r="F224" t="str">
        <f>IF(IFERROR(LOOKUP(מרקובחצי[[#This Row],[ClientID]],סוגחציקבוע[S31]),FALSE)=מרקובחצי[[#This Row],[ClientID]],1,"")</f>
        <v/>
      </c>
      <c r="G224">
        <f>IF(IFERROR(LOOKUP(מרקובחצי[[#This Row],[ClientID]],סוגחציקבוע[S32]),FALSE)=מרקובחצי[[#This Row],[ClientID]],1,"")</f>
        <v>1</v>
      </c>
      <c r="H224" t="str">
        <f>IF(IFERROR(LOOKUP(מרקובחצי[[#This Row],[ClientID]],סוגחציקבוע[S33]),FALSE)=מרקובחצי[[#This Row],[ClientID]],1,"")</f>
        <v/>
      </c>
      <c r="I224" t="str">
        <f>IF(IFERROR(LOOKUP(מרקובחצי[[#This Row],[ClientID]],סוגחציקבוע[S32&amp;33]),FALSE)=מרקובחצי[[#This Row],[ClientID]],1,"")</f>
        <v/>
      </c>
      <c r="J224" s="19">
        <f>IF(SUM(מרקובחצי[[#This Row],[11]:[13]])=1,מרקובחצי[[#This Row],[עד ועד]],IF(SUM(R223:T224)=1,IF(מרקובחצי[[#This Row],[עד ועד]]&lt;J223,מרקובחצי[[#This Row],[עד ועד]],J223),J223))</f>
        <v>28</v>
      </c>
      <c r="K224" s="19">
        <f>IF(SUM(מרקובחצי[[#This Row],[11]:[13]])=1,מרקובחצי[[#This Row],[עד ועד]],IF(SUM(R223:T224)=1,IF(מרקובחצי[[#This Row],[עד ועד]]&gt;K223,מרקובחצי[[#This Row],[עד ועד]],K223),K223))</f>
        <v>33</v>
      </c>
      <c r="L224" s="19">
        <f>IF(AND(SUM(מרקובחצי[[#This Row],[31]:[33]])=1,SUM(U223:W223)=0),מרקובחצי[[#This Row],[מקס]]-מרקובחצי[[#This Row],[מינ]],"")</f>
        <v>5</v>
      </c>
      <c r="M22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24" s="19" t="str">
        <f t="shared" si="3"/>
        <v>S22</v>
      </c>
      <c r="O224" s="19" t="str">
        <f>IF(מרקובחצי[[#This Row],[קבעה הפלגה?]]=1,"",IF(AND(מרקובחצי[[#This Row],[עד ועד]]&lt;29,OR(מרקובחצי[[#This Row],[CycleNumber]]=1,AND(U223=1,OR(מרקובחצי[[#This Row],[עד ועד]]&lt;J223,מרקובחצי[[#This Row],[עד ועד]]&gt;K223)),AND(V223=1,מרקובחצי[[#This Row],[עד ועד]]&lt;J223),W223=1)),1,""))</f>
        <v/>
      </c>
      <c r="P224" s="19" t="str">
        <f>IF(מרקובחצי[[#This Row],[קבעה הפלגה?]]=1,"",IF(AND(מרקובחצי[[#This Row],[עד ועד]]&gt;28,מרקובחצי[[#This Row],[עד ועד]]&lt;32,OR(מרקובחצי[[#This Row],[CycleNumber]]=1,AND(U223=1),AND(V223=1,OR(מרקובחצי[[#This Row],[עד ועד]]&lt;J223,מרקובחצי[[#This Row],[עד ועד]]&gt;K223)),W223=1)),1,""))</f>
        <v/>
      </c>
      <c r="Q224" s="19" t="str">
        <f>IF(מרקובחצי[[#This Row],[קבעה הפלגה?]]=1,"",IF(AND(מרקובחצי[[#This Row],[עד ועד]]&gt;31,OR(מרקובחצי[[#This Row],[CycleNumber]]=1,AND(U223=1),AND(V223=1,מרקובחצי[[#This Row],[עד ועד]]&gt;K223),AND(W223=1,OR(מרקובחצי[[#This Row],[עד ועד]]&gt;K223,מרקובחצי[[#This Row],[עד ועד]]&lt;J223)))),1,""))</f>
        <v/>
      </c>
      <c r="R224" s="19" t="str">
        <f>IF(מרקובחצי[[#This Row],[CycleNumber]]&gt;1,IF(AND(O223=1,מרקובחצי[[#This Row],[עד ועד]]&lt;29),1,""),"")</f>
        <v/>
      </c>
      <c r="S224" s="19" t="str">
        <f>IF(מרקובחצי[[#This Row],[CycleNumber]]&gt;1,IF(OR(AND(O223=1,מרקובחצי[[#This Row],[עד ועד]]&gt;28),AND(P223=1),AND(Q223=1,מרקובחצי[[#This Row],[עד ועד]]&lt;32)),1,""),"")</f>
        <v/>
      </c>
      <c r="T224" s="19" t="str">
        <f>IF(מרקובחצי[[#This Row],[CycleNumber]]&gt;1,IF(AND(Q223=1,מרקובחצי[[#This Row],[עד ועד]]&gt;31),1,""),"")</f>
        <v/>
      </c>
      <c r="U224" s="19" t="str">
        <f>IF(מרקובחצי[[#This Row],[CycleNumber]]&gt;1,IF(AND(R223=1,מרקובחצי[[#This Row],[עד ועד]]&lt;29),1,IF(AND(U223=1,NOT(OR(מרקובחצי[[#This Row],[עד ועד]]&lt;J223,מרקובחצי[[#This Row],[עד ועד]]&gt;K223))),1,"")),"")</f>
        <v/>
      </c>
      <c r="V224" s="19">
        <f>IF(מרקובחצי[[#This Row],[CycleNumber]]&gt;1,IF(AND(SUM(R223:T223)=1,מרקובחצי[[#This Row],[עד ועד]]&gt;28,מרקובחצי[[#This Row],[עד ועד]]&lt;32),1,IF(OR(S223=1,AND(R223=1,מרקובחצי[[#This Row],[עד ועד]]&gt;28),AND(T223=1,מרקובחצי[[#This Row],[עד ועד]]&lt;32)),1,IF(AND(V223=1,NOT(OR(מרקובחצי[[#This Row],[עד ועד]]&lt;J223,מרקובחצי[[#This Row],[עד ועד]]&gt;K223))),1,""))),"")</f>
        <v>1</v>
      </c>
      <c r="W224" s="19" t="str">
        <f>IF(מרקובחצי[[#This Row],[CycleNumber]]&gt;1,IF(AND(T223=1,מרקובחצי[[#This Row],[עד ועד]]&gt;31),1,IF(AND(W223=1,NOT(OR(מרקובחצי[[#This Row],[עד ועד]]&lt;J223,מרקובחצי[[#This Row],[עד ועד]]&gt;K223))),1,"")),"")</f>
        <v/>
      </c>
      <c r="X224" s="19" t="str">
        <f>IF(AND(מרקובחצי[[#This Row],[CycleNumber]]&lt;$B225,SUM(מרקובחצי[[#This Row],[11]],R225)=2),1,"")</f>
        <v/>
      </c>
      <c r="Y224" s="19" t="str">
        <f>IF(AND(מרקובחצי[[#This Row],[CycleNumber]]&lt;$B225,SUM(מרקובחצי[[#This Row],[11]],S225)=2),1,"")</f>
        <v/>
      </c>
      <c r="Z224" s="19" t="str">
        <f>IF(AND(מרקובחצי[[#This Row],[CycleNumber]]&lt;$B225,SUM(מרקובחצי[[#This Row],[13]],S225)=2),1,"")</f>
        <v/>
      </c>
      <c r="AA224" s="19" t="str">
        <f>IF(AND(מרקובחצי[[#This Row],[CycleNumber]]&lt;$B225,SUM(מרקובחצי[[#This Row],[13]],T225)=2),1,"")</f>
        <v/>
      </c>
      <c r="AB224" s="19" t="str">
        <f>IF(AND(מרקובחצי[[#This Row],[CycleNumber]]&lt;$B225,SUM(מרקובחצי[[#This Row],[21]],U225)=2),1,"")</f>
        <v/>
      </c>
      <c r="AC224" s="19" t="str">
        <f>IF(AND(מרקובחצי[[#This Row],[CycleNumber]]&lt;$B225,SUM(מרקובחצי[[#This Row],[21]],V225)=2),1,"")</f>
        <v/>
      </c>
      <c r="AD224" s="19" t="str">
        <f>IF(AND(מרקובחצי[[#This Row],[CycleNumber]]&lt;$B225,SUM(מרקובחצי[[#This Row],[23]],V225)=2),1,"")</f>
        <v/>
      </c>
      <c r="AE224" s="19" t="str">
        <f>IF(AND(מרקובחצי[[#This Row],[CycleNumber]]&lt;$B225,SUM(מרקובחצי[[#This Row],[23]],W225)=2),1,"")</f>
        <v/>
      </c>
      <c r="AF224" s="19" t="str">
        <f>IF(AND(מרקובחצי[[#This Row],[CycleNumber]]&lt;$B225,SUM(מרקובחצי[[#This Row],[31]],O225)=2),1,"")</f>
        <v/>
      </c>
      <c r="AG224" s="19" t="str">
        <f>IF(AND(מרקובחצי[[#This Row],[CycleNumber]]&lt;$B225,SUM(מרקובחצי[[#This Row],[31]],P225)=2),1,"")</f>
        <v/>
      </c>
      <c r="AH224" s="19" t="str">
        <f>IF(AND(מרקובחצי[[#This Row],[CycleNumber]]&lt;$B225,SUM(מרקובחצי[[#This Row],[31]],Q225)=2),1,"")</f>
        <v/>
      </c>
      <c r="AI224" s="19" t="str">
        <f>IF(AND(מרקובחצי[[#This Row],[CycleNumber]]&lt;$B225,SUM(U224:U225)=2),1,"")</f>
        <v/>
      </c>
      <c r="AJ224" s="19" t="str">
        <f>IF(AND(מרקובחצי[[#This Row],[CycleNumber]]&lt;$B225,SUM(מרקובחצי[[#This Row],[32]],O225)=2),1,"")</f>
        <v/>
      </c>
      <c r="AK224" s="19" t="str">
        <f>IF(AND(מרקובחצי[[#This Row],[CycleNumber]]&lt;$B225,SUM(מרקובחצי[[#This Row],[32]],P225)=2),1,"")</f>
        <v/>
      </c>
      <c r="AL224" s="19" t="str">
        <f>IF(AND(מרקובחצי[[#This Row],[CycleNumber]]&lt;$B225,SUM(מרקובחצי[[#This Row],[32]],Q225)=2),1,"")</f>
        <v/>
      </c>
      <c r="AM224" s="19">
        <f>IF(AND(מרקובחצי[[#This Row],[CycleNumber]]&lt;$B225,SUM(V224:V225)=2),1,"")</f>
        <v>1</v>
      </c>
      <c r="AN224" s="19" t="str">
        <f>IF(AND(מרקובחצי[[#This Row],[CycleNumber]]&lt;$B225,SUM(מרקובחצי[[#This Row],[33]],O225)=2),1,"")</f>
        <v/>
      </c>
      <c r="AO224" s="19" t="str">
        <f>IF(AND(מרקובחצי[[#This Row],[CycleNumber]]&lt;$B225,SUM(מרקובחצי[[#This Row],[33]],P225)=2),1,"")</f>
        <v/>
      </c>
      <c r="AP224" s="19" t="str">
        <f>IF(AND(מרקובחצי[[#This Row],[CycleNumber]]&lt;$B225,SUM(מרקובחצי[[#This Row],[33]],Q225)=2),1,"")</f>
        <v/>
      </c>
      <c r="AQ224" s="19" t="str">
        <f>IF(AND(מרקובחצי[[#This Row],[CycleNumber]]&lt;$B225,SUM(W224:W225)=2),1,"")</f>
        <v/>
      </c>
      <c r="AR224" s="19" t="str">
        <f>IF(AND(מרקובחצי[[#This Row],[CycleNumber]]&lt;$B225,SUM(מרקובחצי[[#This Row],[12]],S225)=2),1,"")</f>
        <v/>
      </c>
      <c r="AS224" s="19" t="str">
        <f>IF(AND(מרקובחצי[[#This Row],[CycleNumber]]&lt;$B225,SUM(מרקובחצי[[#This Row],[22]],V225)=2),1,"")</f>
        <v/>
      </c>
      <c r="AT224" s="21">
        <f>SUM(מרקובחצי[[#This Row],[11]:[33]])</f>
        <v>1</v>
      </c>
    </row>
    <row r="225" spans="1:46" ht="15.6" x14ac:dyDescent="0.25">
      <c r="A225" s="19" t="s">
        <v>27</v>
      </c>
      <c r="B225" s="19">
        <v>4</v>
      </c>
      <c r="C225">
        <v>27</v>
      </c>
      <c r="D225" s="19">
        <f>מרקובחצי[[#This Row],[LengthofCycle]]+1</f>
        <v>28</v>
      </c>
      <c r="E225" t="str">
        <f>IF(IFERROR(LOOKUP(מרקובחצי[[#This Row],[ClientID]],קביעויות[הפלגה]),FALSE)=מרקובחצי[[#This Row],[ClientID]],1,"")</f>
        <v/>
      </c>
      <c r="F225" t="str">
        <f>IF(IFERROR(LOOKUP(מרקובחצי[[#This Row],[ClientID]],סוגחציקבוע[S31]),FALSE)=מרקובחצי[[#This Row],[ClientID]],1,"")</f>
        <v/>
      </c>
      <c r="G225">
        <f>IF(IFERROR(LOOKUP(מרקובחצי[[#This Row],[ClientID]],סוגחציקבוע[S32]),FALSE)=מרקובחצי[[#This Row],[ClientID]],1,"")</f>
        <v>1</v>
      </c>
      <c r="H225" t="str">
        <f>IF(IFERROR(LOOKUP(מרקובחצי[[#This Row],[ClientID]],סוגחציקבוע[S33]),FALSE)=מרקובחצי[[#This Row],[ClientID]],1,"")</f>
        <v/>
      </c>
      <c r="I225" t="str">
        <f>IF(IFERROR(LOOKUP(מרקובחצי[[#This Row],[ClientID]],סוגחציקבוע[S32&amp;33]),FALSE)=מרקובחצי[[#This Row],[ClientID]],1,"")</f>
        <v/>
      </c>
      <c r="J225" s="19">
        <f>IF(SUM(מרקובחצי[[#This Row],[11]:[13]])=1,מרקובחצי[[#This Row],[עד ועד]],IF(SUM(R224:T225)=1,IF(מרקובחצי[[#This Row],[עד ועד]]&lt;J224,מרקובחצי[[#This Row],[עד ועד]],J224),J224))</f>
        <v>28</v>
      </c>
      <c r="K225" s="19">
        <f>IF(SUM(מרקובחצי[[#This Row],[11]:[13]])=1,מרקובחצי[[#This Row],[עד ועד]],IF(SUM(R224:T225)=1,IF(מרקובחצי[[#This Row],[עד ועד]]&gt;K224,מרקובחצי[[#This Row],[עד ועד]],K224),K224))</f>
        <v>33</v>
      </c>
      <c r="L225" s="19" t="str">
        <f>IF(AND(SUM(מרקובחצי[[#This Row],[31]:[33]])=1,SUM(U224:W224)=0),מרקובחצי[[#This Row],[מקס]]-מרקובחצי[[#This Row],[מינ]],"")</f>
        <v/>
      </c>
      <c r="M22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25" s="19" t="str">
        <f t="shared" si="3"/>
        <v>S32</v>
      </c>
      <c r="O225" s="19" t="str">
        <f>IF(מרקובחצי[[#This Row],[קבעה הפלגה?]]=1,"",IF(AND(מרקובחצי[[#This Row],[עד ועד]]&lt;29,OR(מרקובחצי[[#This Row],[CycleNumber]]=1,AND(U224=1,OR(מרקובחצי[[#This Row],[עד ועד]]&lt;J224,מרקובחצי[[#This Row],[עד ועד]]&gt;K224)),AND(V224=1,מרקובחצי[[#This Row],[עד ועד]]&lt;J224),W224=1)),1,""))</f>
        <v/>
      </c>
      <c r="P225" s="19" t="str">
        <f>IF(מרקובחצי[[#This Row],[קבעה הפלגה?]]=1,"",IF(AND(מרקובחצי[[#This Row],[עד ועד]]&gt;28,מרקובחצי[[#This Row],[עד ועד]]&lt;32,OR(מרקובחצי[[#This Row],[CycleNumber]]=1,AND(U224=1),AND(V224=1,OR(מרקובחצי[[#This Row],[עד ועד]]&lt;J224,מרקובחצי[[#This Row],[עד ועד]]&gt;K224)),W224=1)),1,""))</f>
        <v/>
      </c>
      <c r="Q225" s="19" t="str">
        <f>IF(מרקובחצי[[#This Row],[קבעה הפלגה?]]=1,"",IF(AND(מרקובחצי[[#This Row],[עד ועד]]&gt;31,OR(מרקובחצי[[#This Row],[CycleNumber]]=1,AND(U224=1),AND(V224=1,מרקובחצי[[#This Row],[עד ועד]]&gt;K224),AND(W224=1,OR(מרקובחצי[[#This Row],[עד ועד]]&gt;K224,מרקובחצי[[#This Row],[עד ועד]]&lt;J224)))),1,""))</f>
        <v/>
      </c>
      <c r="R225" s="19" t="str">
        <f>IF(מרקובחצי[[#This Row],[CycleNumber]]&gt;1,IF(AND(O224=1,מרקובחצי[[#This Row],[עד ועד]]&lt;29),1,""),"")</f>
        <v/>
      </c>
      <c r="S225" s="19" t="str">
        <f>IF(מרקובחצי[[#This Row],[CycleNumber]]&gt;1,IF(OR(AND(O224=1,מרקובחצי[[#This Row],[עד ועד]]&gt;28),AND(P224=1),AND(Q224=1,מרקובחצי[[#This Row],[עד ועד]]&lt;32)),1,""),"")</f>
        <v/>
      </c>
      <c r="T225" s="19" t="str">
        <f>IF(מרקובחצי[[#This Row],[CycleNumber]]&gt;1,IF(AND(Q224=1,מרקובחצי[[#This Row],[עד ועד]]&gt;31),1,""),"")</f>
        <v/>
      </c>
      <c r="U225" s="19" t="str">
        <f>IF(מרקובחצי[[#This Row],[CycleNumber]]&gt;1,IF(AND(R224=1,מרקובחצי[[#This Row],[עד ועד]]&lt;29),1,IF(AND(U224=1,NOT(OR(מרקובחצי[[#This Row],[עד ועד]]&lt;J224,מרקובחצי[[#This Row],[עד ועד]]&gt;K224))),1,"")),"")</f>
        <v/>
      </c>
      <c r="V225" s="19">
        <f>IF(מרקובחצי[[#This Row],[CycleNumber]]&gt;1,IF(AND(SUM(R224:T224)=1,מרקובחצי[[#This Row],[עד ועד]]&gt;28,מרקובחצי[[#This Row],[עד ועד]]&lt;32),1,IF(OR(S224=1,AND(R224=1,מרקובחצי[[#This Row],[עד ועד]]&gt;28),AND(T224=1,מרקובחצי[[#This Row],[עד ועד]]&lt;32)),1,IF(AND(V224=1,NOT(OR(מרקובחצי[[#This Row],[עד ועד]]&lt;J224,מרקובחצי[[#This Row],[עד ועד]]&gt;K224))),1,""))),"")</f>
        <v>1</v>
      </c>
      <c r="W225" s="19" t="str">
        <f>IF(מרקובחצי[[#This Row],[CycleNumber]]&gt;1,IF(AND(T224=1,מרקובחצי[[#This Row],[עד ועד]]&gt;31),1,IF(AND(W224=1,NOT(OR(מרקובחצי[[#This Row],[עד ועד]]&lt;J224,מרקובחצי[[#This Row],[עד ועד]]&gt;K224))),1,"")),"")</f>
        <v/>
      </c>
      <c r="X225" s="19" t="str">
        <f>IF(AND(מרקובחצי[[#This Row],[CycleNumber]]&lt;$B226,SUM(מרקובחצי[[#This Row],[11]],R226)=2),1,"")</f>
        <v/>
      </c>
      <c r="Y225" s="19" t="str">
        <f>IF(AND(מרקובחצי[[#This Row],[CycleNumber]]&lt;$B226,SUM(מרקובחצי[[#This Row],[11]],S226)=2),1,"")</f>
        <v/>
      </c>
      <c r="Z225" s="19" t="str">
        <f>IF(AND(מרקובחצי[[#This Row],[CycleNumber]]&lt;$B226,SUM(מרקובחצי[[#This Row],[13]],S226)=2),1,"")</f>
        <v/>
      </c>
      <c r="AA225" s="19" t="str">
        <f>IF(AND(מרקובחצי[[#This Row],[CycleNumber]]&lt;$B226,SUM(מרקובחצי[[#This Row],[13]],T226)=2),1,"")</f>
        <v/>
      </c>
      <c r="AB225" s="19" t="str">
        <f>IF(AND(מרקובחצי[[#This Row],[CycleNumber]]&lt;$B226,SUM(מרקובחצי[[#This Row],[21]],U226)=2),1,"")</f>
        <v/>
      </c>
      <c r="AC225" s="19" t="str">
        <f>IF(AND(מרקובחצי[[#This Row],[CycleNumber]]&lt;$B226,SUM(מרקובחצי[[#This Row],[21]],V226)=2),1,"")</f>
        <v/>
      </c>
      <c r="AD225" s="19" t="str">
        <f>IF(AND(מרקובחצי[[#This Row],[CycleNumber]]&lt;$B226,SUM(מרקובחצי[[#This Row],[23]],V226)=2),1,"")</f>
        <v/>
      </c>
      <c r="AE225" s="19" t="str">
        <f>IF(AND(מרקובחצי[[#This Row],[CycleNumber]]&lt;$B226,SUM(מרקובחצי[[#This Row],[23]],W226)=2),1,"")</f>
        <v/>
      </c>
      <c r="AF225" s="19" t="str">
        <f>IF(AND(מרקובחצי[[#This Row],[CycleNumber]]&lt;$B226,SUM(מרקובחצי[[#This Row],[31]],O226)=2),1,"")</f>
        <v/>
      </c>
      <c r="AG225" s="19" t="str">
        <f>IF(AND(מרקובחצי[[#This Row],[CycleNumber]]&lt;$B226,SUM(מרקובחצי[[#This Row],[31]],P226)=2),1,"")</f>
        <v/>
      </c>
      <c r="AH225" s="19" t="str">
        <f>IF(AND(מרקובחצי[[#This Row],[CycleNumber]]&lt;$B226,SUM(מרקובחצי[[#This Row],[31]],Q226)=2),1,"")</f>
        <v/>
      </c>
      <c r="AI225" s="19" t="str">
        <f>IF(AND(מרקובחצי[[#This Row],[CycleNumber]]&lt;$B226,SUM(U225:U226)=2),1,"")</f>
        <v/>
      </c>
      <c r="AJ225" s="19">
        <f>IF(AND(מרקובחצי[[#This Row],[CycleNumber]]&lt;$B226,SUM(מרקובחצי[[#This Row],[32]],O226)=2),1,"")</f>
        <v>1</v>
      </c>
      <c r="AK225" s="19" t="str">
        <f>IF(AND(מרקובחצי[[#This Row],[CycleNumber]]&lt;$B226,SUM(מרקובחצי[[#This Row],[32]],P226)=2),1,"")</f>
        <v/>
      </c>
      <c r="AL225" s="19" t="str">
        <f>IF(AND(מרקובחצי[[#This Row],[CycleNumber]]&lt;$B226,SUM(מרקובחצי[[#This Row],[32]],Q226)=2),1,"")</f>
        <v/>
      </c>
      <c r="AM225" s="19" t="str">
        <f>IF(AND(מרקובחצי[[#This Row],[CycleNumber]]&lt;$B226,SUM(V225:V226)=2),1,"")</f>
        <v/>
      </c>
      <c r="AN225" s="19" t="str">
        <f>IF(AND(מרקובחצי[[#This Row],[CycleNumber]]&lt;$B226,SUM(מרקובחצי[[#This Row],[33]],O226)=2),1,"")</f>
        <v/>
      </c>
      <c r="AO225" s="19" t="str">
        <f>IF(AND(מרקובחצי[[#This Row],[CycleNumber]]&lt;$B226,SUM(מרקובחצי[[#This Row],[33]],P226)=2),1,"")</f>
        <v/>
      </c>
      <c r="AP225" s="19" t="str">
        <f>IF(AND(מרקובחצי[[#This Row],[CycleNumber]]&lt;$B226,SUM(מרקובחצי[[#This Row],[33]],Q226)=2),1,"")</f>
        <v/>
      </c>
      <c r="AQ225" s="19" t="str">
        <f>IF(AND(מרקובחצי[[#This Row],[CycleNumber]]&lt;$B226,SUM(W225:W226)=2),1,"")</f>
        <v/>
      </c>
      <c r="AR225" s="19" t="str">
        <f>IF(AND(מרקובחצי[[#This Row],[CycleNumber]]&lt;$B226,SUM(מרקובחצי[[#This Row],[12]],S226)=2),1,"")</f>
        <v/>
      </c>
      <c r="AS225" s="19" t="str">
        <f>IF(AND(מרקובחצי[[#This Row],[CycleNumber]]&lt;$B226,SUM(מרקובחצי[[#This Row],[22]],V226)=2),1,"")</f>
        <v/>
      </c>
      <c r="AT225" s="21">
        <f>SUM(מרקובחצי[[#This Row],[11]:[33]])</f>
        <v>1</v>
      </c>
    </row>
    <row r="226" spans="1:46" ht="15.6" x14ac:dyDescent="0.25">
      <c r="A226" s="19" t="s">
        <v>27</v>
      </c>
      <c r="B226" s="19">
        <v>5</v>
      </c>
      <c r="C226">
        <v>26</v>
      </c>
      <c r="D226" s="19">
        <f>מרקובחצי[[#This Row],[LengthofCycle]]+1</f>
        <v>27</v>
      </c>
      <c r="E226" t="str">
        <f>IF(IFERROR(LOOKUP(מרקובחצי[[#This Row],[ClientID]],קביעויות[הפלגה]),FALSE)=מרקובחצי[[#This Row],[ClientID]],1,"")</f>
        <v/>
      </c>
      <c r="F226" t="str">
        <f>IF(IFERROR(LOOKUP(מרקובחצי[[#This Row],[ClientID]],סוגחציקבוע[S31]),FALSE)=מרקובחצי[[#This Row],[ClientID]],1,"")</f>
        <v/>
      </c>
      <c r="G226">
        <f>IF(IFERROR(LOOKUP(מרקובחצי[[#This Row],[ClientID]],סוגחציקבוע[S32]),FALSE)=מרקובחצי[[#This Row],[ClientID]],1,"")</f>
        <v>1</v>
      </c>
      <c r="H226" t="str">
        <f>IF(IFERROR(LOOKUP(מרקובחצי[[#This Row],[ClientID]],סוגחציקבוע[S33]),FALSE)=מרקובחצי[[#This Row],[ClientID]],1,"")</f>
        <v/>
      </c>
      <c r="I226" t="str">
        <f>IF(IFERROR(LOOKUP(מרקובחצי[[#This Row],[ClientID]],סוגחציקבוע[S32&amp;33]),FALSE)=מרקובחצי[[#This Row],[ClientID]],1,"")</f>
        <v/>
      </c>
      <c r="J226" s="19">
        <f>IF(SUM(מרקובחצי[[#This Row],[11]:[13]])=1,מרקובחצי[[#This Row],[עד ועד]],IF(SUM(R225:T226)=1,IF(מרקובחצי[[#This Row],[עד ועד]]&lt;J225,מרקובחצי[[#This Row],[עד ועד]],J225),J225))</f>
        <v>27</v>
      </c>
      <c r="K226" s="19">
        <f>IF(SUM(מרקובחצי[[#This Row],[11]:[13]])=1,מרקובחצי[[#This Row],[עד ועד]],IF(SUM(R225:T226)=1,IF(מרקובחצי[[#This Row],[עד ועד]]&gt;K225,מרקובחצי[[#This Row],[עד ועד]],K225),K225))</f>
        <v>27</v>
      </c>
      <c r="L226" s="19" t="str">
        <f>IF(AND(SUM(מרקובחצי[[#This Row],[31]:[33]])=1,SUM(U225:W225)=0),מרקובחצי[[#This Row],[מקס]]-מרקובחצי[[#This Row],[מינ]],"")</f>
        <v/>
      </c>
      <c r="M22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226" s="19" t="str">
        <f t="shared" si="3"/>
        <v>S32</v>
      </c>
      <c r="O226" s="19">
        <f>IF(מרקובחצי[[#This Row],[קבעה הפלגה?]]=1,"",IF(AND(מרקובחצי[[#This Row],[עד ועד]]&lt;29,OR(מרקובחצי[[#This Row],[CycleNumber]]=1,AND(U225=1,OR(מרקובחצי[[#This Row],[עד ועד]]&lt;J225,מרקובחצי[[#This Row],[עד ועד]]&gt;K225)),AND(V225=1,מרקובחצי[[#This Row],[עד ועד]]&lt;J225),W225=1)),1,""))</f>
        <v>1</v>
      </c>
      <c r="P226" s="19" t="str">
        <f>IF(מרקובחצי[[#This Row],[קבעה הפלגה?]]=1,"",IF(AND(מרקובחצי[[#This Row],[עד ועד]]&gt;28,מרקובחצי[[#This Row],[עד ועד]]&lt;32,OR(מרקובחצי[[#This Row],[CycleNumber]]=1,AND(U225=1),AND(V225=1,OR(מרקובחצי[[#This Row],[עד ועד]]&lt;J225,מרקובחצי[[#This Row],[עד ועד]]&gt;K225)),W225=1)),1,""))</f>
        <v/>
      </c>
      <c r="Q226" s="19" t="str">
        <f>IF(מרקובחצי[[#This Row],[קבעה הפלגה?]]=1,"",IF(AND(מרקובחצי[[#This Row],[עד ועד]]&gt;31,OR(מרקובחצי[[#This Row],[CycleNumber]]=1,AND(U225=1),AND(V225=1,מרקובחצי[[#This Row],[עד ועד]]&gt;K225),AND(W225=1,OR(מרקובחצי[[#This Row],[עד ועד]]&gt;K225,מרקובחצי[[#This Row],[עד ועד]]&lt;J225)))),1,""))</f>
        <v/>
      </c>
      <c r="R226" s="19" t="str">
        <f>IF(מרקובחצי[[#This Row],[CycleNumber]]&gt;1,IF(AND(O225=1,מרקובחצי[[#This Row],[עד ועד]]&lt;29),1,""),"")</f>
        <v/>
      </c>
      <c r="S226" s="19" t="str">
        <f>IF(מרקובחצי[[#This Row],[CycleNumber]]&gt;1,IF(OR(AND(O225=1,מרקובחצי[[#This Row],[עד ועד]]&gt;28),AND(P225=1),AND(Q225=1,מרקובחצי[[#This Row],[עד ועד]]&lt;32)),1,""),"")</f>
        <v/>
      </c>
      <c r="T226" s="19" t="str">
        <f>IF(מרקובחצי[[#This Row],[CycleNumber]]&gt;1,IF(AND(Q225=1,מרקובחצי[[#This Row],[עד ועד]]&gt;31),1,""),"")</f>
        <v/>
      </c>
      <c r="U226" s="19" t="str">
        <f>IF(מרקובחצי[[#This Row],[CycleNumber]]&gt;1,IF(AND(R225=1,מרקובחצי[[#This Row],[עד ועד]]&lt;29),1,IF(AND(U225=1,NOT(OR(מרקובחצי[[#This Row],[עד ועד]]&lt;J225,מרקובחצי[[#This Row],[עד ועד]]&gt;K225))),1,"")),"")</f>
        <v/>
      </c>
      <c r="V226" s="19" t="str">
        <f>IF(מרקובחצי[[#This Row],[CycleNumber]]&gt;1,IF(AND(SUM(R225:T225)=1,מרקובחצי[[#This Row],[עד ועד]]&gt;28,מרקובחצי[[#This Row],[עד ועד]]&lt;32),1,IF(OR(S225=1,AND(R225=1,מרקובחצי[[#This Row],[עד ועד]]&gt;28),AND(T225=1,מרקובחצי[[#This Row],[עד ועד]]&lt;32)),1,IF(AND(V225=1,NOT(OR(מרקובחצי[[#This Row],[עד ועד]]&lt;J225,מרקובחצי[[#This Row],[עד ועד]]&gt;K225))),1,""))),"")</f>
        <v/>
      </c>
      <c r="W226" s="19" t="str">
        <f>IF(מרקובחצי[[#This Row],[CycleNumber]]&gt;1,IF(AND(T225=1,מרקובחצי[[#This Row],[עד ועד]]&gt;31),1,IF(AND(W225=1,NOT(OR(מרקובחצי[[#This Row],[עד ועד]]&lt;J225,מרקובחצי[[#This Row],[עד ועד]]&gt;K225))),1,"")),"")</f>
        <v/>
      </c>
      <c r="X226" s="19">
        <f>IF(AND(מרקובחצי[[#This Row],[CycleNumber]]&lt;$B227,SUM(מרקובחצי[[#This Row],[11]],R227)=2),1,"")</f>
        <v>1</v>
      </c>
      <c r="Y226" s="19" t="str">
        <f>IF(AND(מרקובחצי[[#This Row],[CycleNumber]]&lt;$B227,SUM(מרקובחצי[[#This Row],[11]],S227)=2),1,"")</f>
        <v/>
      </c>
      <c r="Z226" s="19" t="str">
        <f>IF(AND(מרקובחצי[[#This Row],[CycleNumber]]&lt;$B227,SUM(מרקובחצי[[#This Row],[13]],S227)=2),1,"")</f>
        <v/>
      </c>
      <c r="AA226" s="19" t="str">
        <f>IF(AND(מרקובחצי[[#This Row],[CycleNumber]]&lt;$B227,SUM(מרקובחצי[[#This Row],[13]],T227)=2),1,"")</f>
        <v/>
      </c>
      <c r="AB226" s="19" t="str">
        <f>IF(AND(מרקובחצי[[#This Row],[CycleNumber]]&lt;$B227,SUM(מרקובחצי[[#This Row],[21]],U227)=2),1,"")</f>
        <v/>
      </c>
      <c r="AC226" s="19" t="str">
        <f>IF(AND(מרקובחצי[[#This Row],[CycleNumber]]&lt;$B227,SUM(מרקובחצי[[#This Row],[21]],V227)=2),1,"")</f>
        <v/>
      </c>
      <c r="AD226" s="19" t="str">
        <f>IF(AND(מרקובחצי[[#This Row],[CycleNumber]]&lt;$B227,SUM(מרקובחצי[[#This Row],[23]],V227)=2),1,"")</f>
        <v/>
      </c>
      <c r="AE226" s="19" t="str">
        <f>IF(AND(מרקובחצי[[#This Row],[CycleNumber]]&lt;$B227,SUM(מרקובחצי[[#This Row],[23]],W227)=2),1,"")</f>
        <v/>
      </c>
      <c r="AF226" s="19" t="str">
        <f>IF(AND(מרקובחצי[[#This Row],[CycleNumber]]&lt;$B227,SUM(מרקובחצי[[#This Row],[31]],O227)=2),1,"")</f>
        <v/>
      </c>
      <c r="AG226" s="19" t="str">
        <f>IF(AND(מרקובחצי[[#This Row],[CycleNumber]]&lt;$B227,SUM(מרקובחצי[[#This Row],[31]],P227)=2),1,"")</f>
        <v/>
      </c>
      <c r="AH226" s="19" t="str">
        <f>IF(AND(מרקובחצי[[#This Row],[CycleNumber]]&lt;$B227,SUM(מרקובחצי[[#This Row],[31]],Q227)=2),1,"")</f>
        <v/>
      </c>
      <c r="AI226" s="19" t="str">
        <f>IF(AND(מרקובחצי[[#This Row],[CycleNumber]]&lt;$B227,SUM(U226:U227)=2),1,"")</f>
        <v/>
      </c>
      <c r="AJ226" s="19" t="str">
        <f>IF(AND(מרקובחצי[[#This Row],[CycleNumber]]&lt;$B227,SUM(מרקובחצי[[#This Row],[32]],O227)=2),1,"")</f>
        <v/>
      </c>
      <c r="AK226" s="19" t="str">
        <f>IF(AND(מרקובחצי[[#This Row],[CycleNumber]]&lt;$B227,SUM(מרקובחצי[[#This Row],[32]],P227)=2),1,"")</f>
        <v/>
      </c>
      <c r="AL226" s="19" t="str">
        <f>IF(AND(מרקובחצי[[#This Row],[CycleNumber]]&lt;$B227,SUM(מרקובחצי[[#This Row],[32]],Q227)=2),1,"")</f>
        <v/>
      </c>
      <c r="AM226" s="19" t="str">
        <f>IF(AND(מרקובחצי[[#This Row],[CycleNumber]]&lt;$B227,SUM(V226:V227)=2),1,"")</f>
        <v/>
      </c>
      <c r="AN226" s="19" t="str">
        <f>IF(AND(מרקובחצי[[#This Row],[CycleNumber]]&lt;$B227,SUM(מרקובחצי[[#This Row],[33]],O227)=2),1,"")</f>
        <v/>
      </c>
      <c r="AO226" s="19" t="str">
        <f>IF(AND(מרקובחצי[[#This Row],[CycleNumber]]&lt;$B227,SUM(מרקובחצי[[#This Row],[33]],P227)=2),1,"")</f>
        <v/>
      </c>
      <c r="AP226" s="19" t="str">
        <f>IF(AND(מרקובחצי[[#This Row],[CycleNumber]]&lt;$B227,SUM(מרקובחצי[[#This Row],[33]],Q227)=2),1,"")</f>
        <v/>
      </c>
      <c r="AQ226" s="19" t="str">
        <f>IF(AND(מרקובחצי[[#This Row],[CycleNumber]]&lt;$B227,SUM(W226:W227)=2),1,"")</f>
        <v/>
      </c>
      <c r="AR226" s="19" t="str">
        <f>IF(AND(מרקובחצי[[#This Row],[CycleNumber]]&lt;$B227,SUM(מרקובחצי[[#This Row],[12]],S227)=2),1,"")</f>
        <v/>
      </c>
      <c r="AS226" s="19" t="str">
        <f>IF(AND(מרקובחצי[[#This Row],[CycleNumber]]&lt;$B227,SUM(מרקובחצי[[#This Row],[22]],V227)=2),1,"")</f>
        <v/>
      </c>
      <c r="AT226" s="21">
        <f>SUM(מרקובחצי[[#This Row],[11]:[33]])</f>
        <v>1</v>
      </c>
    </row>
    <row r="227" spans="1:46" ht="15.6" x14ac:dyDescent="0.25">
      <c r="A227" s="19" t="s">
        <v>27</v>
      </c>
      <c r="B227" s="19">
        <v>6</v>
      </c>
      <c r="C227">
        <v>27</v>
      </c>
      <c r="D227" s="19">
        <f>מרקובחצי[[#This Row],[LengthofCycle]]+1</f>
        <v>28</v>
      </c>
      <c r="E227" t="str">
        <f>IF(IFERROR(LOOKUP(מרקובחצי[[#This Row],[ClientID]],קביעויות[הפלגה]),FALSE)=מרקובחצי[[#This Row],[ClientID]],1,"")</f>
        <v/>
      </c>
      <c r="F227" t="str">
        <f>IF(IFERROR(LOOKUP(מרקובחצי[[#This Row],[ClientID]],סוגחציקבוע[S31]),FALSE)=מרקובחצי[[#This Row],[ClientID]],1,"")</f>
        <v/>
      </c>
      <c r="G227">
        <f>IF(IFERROR(LOOKUP(מרקובחצי[[#This Row],[ClientID]],סוגחציקבוע[S32]),FALSE)=מרקובחצי[[#This Row],[ClientID]],1,"")</f>
        <v>1</v>
      </c>
      <c r="H227" t="str">
        <f>IF(IFERROR(LOOKUP(מרקובחצי[[#This Row],[ClientID]],סוגחציקבוע[S33]),FALSE)=מרקובחצי[[#This Row],[ClientID]],1,"")</f>
        <v/>
      </c>
      <c r="I227" t="str">
        <f>IF(IFERROR(LOOKUP(מרקובחצי[[#This Row],[ClientID]],סוגחציקבוע[S32&amp;33]),FALSE)=מרקובחצי[[#This Row],[ClientID]],1,"")</f>
        <v/>
      </c>
      <c r="J227" s="19">
        <f>IF(SUM(מרקובחצי[[#This Row],[11]:[13]])=1,מרקובחצי[[#This Row],[עד ועד]],IF(SUM(R226:T227)=1,IF(מרקובחצי[[#This Row],[עד ועד]]&lt;J226,מרקובחצי[[#This Row],[עד ועד]],J226),J226))</f>
        <v>27</v>
      </c>
      <c r="K227" s="19">
        <f>IF(SUM(מרקובחצי[[#This Row],[11]:[13]])=1,מרקובחצי[[#This Row],[עד ועד]],IF(SUM(R226:T227)=1,IF(מרקובחצי[[#This Row],[עד ועד]]&gt;K226,מרקובחצי[[#This Row],[עד ועד]],K226),K226))</f>
        <v>28</v>
      </c>
      <c r="L227" s="19" t="str">
        <f>IF(AND(SUM(מרקובחצי[[#This Row],[31]:[33]])=1,SUM(U226:W226)=0),מרקובחצי[[#This Row],[מקס]]-מרקובחצי[[#This Row],[מינ]],"")</f>
        <v/>
      </c>
      <c r="M22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227" s="19" t="str">
        <f t="shared" si="3"/>
        <v>S11</v>
      </c>
      <c r="O227" s="19" t="str">
        <f>IF(מרקובחצי[[#This Row],[קבעה הפלגה?]]=1,"",IF(AND(מרקובחצי[[#This Row],[עד ועד]]&lt;29,OR(מרקובחצי[[#This Row],[CycleNumber]]=1,AND(U226=1,OR(מרקובחצי[[#This Row],[עד ועד]]&lt;J226,מרקובחצי[[#This Row],[עד ועד]]&gt;K226)),AND(V226=1,מרקובחצי[[#This Row],[עד ועד]]&lt;J226),W226=1)),1,""))</f>
        <v/>
      </c>
      <c r="P227" s="19" t="str">
        <f>IF(מרקובחצי[[#This Row],[קבעה הפלגה?]]=1,"",IF(AND(מרקובחצי[[#This Row],[עד ועד]]&gt;28,מרקובחצי[[#This Row],[עד ועד]]&lt;32,OR(מרקובחצי[[#This Row],[CycleNumber]]=1,AND(U226=1),AND(V226=1,OR(מרקובחצי[[#This Row],[עד ועד]]&lt;J226,מרקובחצי[[#This Row],[עד ועד]]&gt;K226)),W226=1)),1,""))</f>
        <v/>
      </c>
      <c r="Q227" s="19" t="str">
        <f>IF(מרקובחצי[[#This Row],[קבעה הפלגה?]]=1,"",IF(AND(מרקובחצי[[#This Row],[עד ועד]]&gt;31,OR(מרקובחצי[[#This Row],[CycleNumber]]=1,AND(U226=1),AND(V226=1,מרקובחצי[[#This Row],[עד ועד]]&gt;K226),AND(W226=1,OR(מרקובחצי[[#This Row],[עד ועד]]&gt;K226,מרקובחצי[[#This Row],[עד ועד]]&lt;J226)))),1,""))</f>
        <v/>
      </c>
      <c r="R227" s="19">
        <f>IF(מרקובחצי[[#This Row],[CycleNumber]]&gt;1,IF(AND(O226=1,מרקובחצי[[#This Row],[עד ועד]]&lt;29),1,""),"")</f>
        <v>1</v>
      </c>
      <c r="S227" s="19" t="str">
        <f>IF(מרקובחצי[[#This Row],[CycleNumber]]&gt;1,IF(OR(AND(O226=1,מרקובחצי[[#This Row],[עד ועד]]&gt;28),AND(P226=1),AND(Q226=1,מרקובחצי[[#This Row],[עד ועד]]&lt;32)),1,""),"")</f>
        <v/>
      </c>
      <c r="T227" s="19" t="str">
        <f>IF(מרקובחצי[[#This Row],[CycleNumber]]&gt;1,IF(AND(Q226=1,מרקובחצי[[#This Row],[עד ועד]]&gt;31),1,""),"")</f>
        <v/>
      </c>
      <c r="U227" s="19" t="str">
        <f>IF(מרקובחצי[[#This Row],[CycleNumber]]&gt;1,IF(AND(R226=1,מרקובחצי[[#This Row],[עד ועד]]&lt;29),1,IF(AND(U226=1,NOT(OR(מרקובחצי[[#This Row],[עד ועד]]&lt;J226,מרקובחצי[[#This Row],[עד ועד]]&gt;K226))),1,"")),"")</f>
        <v/>
      </c>
      <c r="V227" s="19" t="str">
        <f>IF(מרקובחצי[[#This Row],[CycleNumber]]&gt;1,IF(AND(SUM(R226:T226)=1,מרקובחצי[[#This Row],[עד ועד]]&gt;28,מרקובחצי[[#This Row],[עד ועד]]&lt;32),1,IF(OR(S226=1,AND(R226=1,מרקובחצי[[#This Row],[עד ועד]]&gt;28),AND(T226=1,מרקובחצי[[#This Row],[עד ועד]]&lt;32)),1,IF(AND(V226=1,NOT(OR(מרקובחצי[[#This Row],[עד ועד]]&lt;J226,מרקובחצי[[#This Row],[עד ועד]]&gt;K226))),1,""))),"")</f>
        <v/>
      </c>
      <c r="W227" s="19" t="str">
        <f>IF(מרקובחצי[[#This Row],[CycleNumber]]&gt;1,IF(AND(T226=1,מרקובחצי[[#This Row],[עד ועד]]&gt;31),1,IF(AND(W226=1,NOT(OR(מרקובחצי[[#This Row],[עד ועד]]&lt;J226,מרקובחצי[[#This Row],[עד ועד]]&gt;K226))),1,"")),"")</f>
        <v/>
      </c>
      <c r="X227" s="19" t="str">
        <f>IF(AND(מרקובחצי[[#This Row],[CycleNumber]]&lt;$B228,SUM(מרקובחצי[[#This Row],[11]],R228)=2),1,"")</f>
        <v/>
      </c>
      <c r="Y227" s="19" t="str">
        <f>IF(AND(מרקובחצי[[#This Row],[CycleNumber]]&lt;$B228,SUM(מרקובחצי[[#This Row],[11]],S228)=2),1,"")</f>
        <v/>
      </c>
      <c r="Z227" s="19" t="str">
        <f>IF(AND(מרקובחצי[[#This Row],[CycleNumber]]&lt;$B228,SUM(מרקובחצי[[#This Row],[13]],S228)=2),1,"")</f>
        <v/>
      </c>
      <c r="AA227" s="19" t="str">
        <f>IF(AND(מרקובחצי[[#This Row],[CycleNumber]]&lt;$B228,SUM(מרקובחצי[[#This Row],[13]],T228)=2),1,"")</f>
        <v/>
      </c>
      <c r="AB227" s="19" t="str">
        <f>IF(AND(מרקובחצי[[#This Row],[CycleNumber]]&lt;$B228,SUM(מרקובחצי[[#This Row],[21]],U228)=2),1,"")</f>
        <v/>
      </c>
      <c r="AC227" s="19">
        <f>IF(AND(מרקובחצי[[#This Row],[CycleNumber]]&lt;$B228,SUM(מרקובחצי[[#This Row],[21]],V228)=2),1,"")</f>
        <v>1</v>
      </c>
      <c r="AD227" s="19" t="str">
        <f>IF(AND(מרקובחצי[[#This Row],[CycleNumber]]&lt;$B228,SUM(מרקובחצי[[#This Row],[23]],V228)=2),1,"")</f>
        <v/>
      </c>
      <c r="AE227" s="19" t="str">
        <f>IF(AND(מרקובחצי[[#This Row],[CycleNumber]]&lt;$B228,SUM(מרקובחצי[[#This Row],[23]],W228)=2),1,"")</f>
        <v/>
      </c>
      <c r="AF227" s="19" t="str">
        <f>IF(AND(מרקובחצי[[#This Row],[CycleNumber]]&lt;$B228,SUM(מרקובחצי[[#This Row],[31]],O228)=2),1,"")</f>
        <v/>
      </c>
      <c r="AG227" s="19" t="str">
        <f>IF(AND(מרקובחצי[[#This Row],[CycleNumber]]&lt;$B228,SUM(מרקובחצי[[#This Row],[31]],P228)=2),1,"")</f>
        <v/>
      </c>
      <c r="AH227" s="19" t="str">
        <f>IF(AND(מרקובחצי[[#This Row],[CycleNumber]]&lt;$B228,SUM(מרקובחצי[[#This Row],[31]],Q228)=2),1,"")</f>
        <v/>
      </c>
      <c r="AI227" s="19" t="str">
        <f>IF(AND(מרקובחצי[[#This Row],[CycleNumber]]&lt;$B228,SUM(U227:U228)=2),1,"")</f>
        <v/>
      </c>
      <c r="AJ227" s="19" t="str">
        <f>IF(AND(מרקובחצי[[#This Row],[CycleNumber]]&lt;$B228,SUM(מרקובחצי[[#This Row],[32]],O228)=2),1,"")</f>
        <v/>
      </c>
      <c r="AK227" s="19" t="str">
        <f>IF(AND(מרקובחצי[[#This Row],[CycleNumber]]&lt;$B228,SUM(מרקובחצי[[#This Row],[32]],P228)=2),1,"")</f>
        <v/>
      </c>
      <c r="AL227" s="19" t="str">
        <f>IF(AND(מרקובחצי[[#This Row],[CycleNumber]]&lt;$B228,SUM(מרקובחצי[[#This Row],[32]],Q228)=2),1,"")</f>
        <v/>
      </c>
      <c r="AM227" s="19" t="str">
        <f>IF(AND(מרקובחצי[[#This Row],[CycleNumber]]&lt;$B228,SUM(V227:V228)=2),1,"")</f>
        <v/>
      </c>
      <c r="AN227" s="19" t="str">
        <f>IF(AND(מרקובחצי[[#This Row],[CycleNumber]]&lt;$B228,SUM(מרקובחצי[[#This Row],[33]],O228)=2),1,"")</f>
        <v/>
      </c>
      <c r="AO227" s="19" t="str">
        <f>IF(AND(מרקובחצי[[#This Row],[CycleNumber]]&lt;$B228,SUM(מרקובחצי[[#This Row],[33]],P228)=2),1,"")</f>
        <v/>
      </c>
      <c r="AP227" s="19" t="str">
        <f>IF(AND(מרקובחצי[[#This Row],[CycleNumber]]&lt;$B228,SUM(מרקובחצי[[#This Row],[33]],Q228)=2),1,"")</f>
        <v/>
      </c>
      <c r="AQ227" s="19" t="str">
        <f>IF(AND(מרקובחצי[[#This Row],[CycleNumber]]&lt;$B228,SUM(W227:W228)=2),1,"")</f>
        <v/>
      </c>
      <c r="AR227" s="19" t="str">
        <f>IF(AND(מרקובחצי[[#This Row],[CycleNumber]]&lt;$B228,SUM(מרקובחצי[[#This Row],[12]],S228)=2),1,"")</f>
        <v/>
      </c>
      <c r="AS227" s="19" t="str">
        <f>IF(AND(מרקובחצי[[#This Row],[CycleNumber]]&lt;$B228,SUM(מרקובחצי[[#This Row],[22]],V228)=2),1,"")</f>
        <v/>
      </c>
      <c r="AT227" s="21">
        <f>SUM(מרקובחצי[[#This Row],[11]:[33]])</f>
        <v>1</v>
      </c>
    </row>
    <row r="228" spans="1:46" ht="15.6" x14ac:dyDescent="0.25">
      <c r="A228" s="19" t="s">
        <v>27</v>
      </c>
      <c r="B228" s="19">
        <v>7</v>
      </c>
      <c r="C228">
        <v>29</v>
      </c>
      <c r="D228" s="19">
        <f>מרקובחצי[[#This Row],[LengthofCycle]]+1</f>
        <v>30</v>
      </c>
      <c r="E228" t="str">
        <f>IF(IFERROR(LOOKUP(מרקובחצי[[#This Row],[ClientID]],קביעויות[הפלגה]),FALSE)=מרקובחצי[[#This Row],[ClientID]],1,"")</f>
        <v/>
      </c>
      <c r="F228" t="str">
        <f>IF(IFERROR(LOOKUP(מרקובחצי[[#This Row],[ClientID]],סוגחציקבוע[S31]),FALSE)=מרקובחצי[[#This Row],[ClientID]],1,"")</f>
        <v/>
      </c>
      <c r="G228">
        <f>IF(IFERROR(LOOKUP(מרקובחצי[[#This Row],[ClientID]],סוגחציקבוע[S32]),FALSE)=מרקובחצי[[#This Row],[ClientID]],1,"")</f>
        <v>1</v>
      </c>
      <c r="H228" t="str">
        <f>IF(IFERROR(LOOKUP(מרקובחצי[[#This Row],[ClientID]],סוגחציקבוע[S33]),FALSE)=מרקובחצי[[#This Row],[ClientID]],1,"")</f>
        <v/>
      </c>
      <c r="I228" t="str">
        <f>IF(IFERROR(LOOKUP(מרקובחצי[[#This Row],[ClientID]],סוגחציקבוע[S32&amp;33]),FALSE)=מרקובחצי[[#This Row],[ClientID]],1,"")</f>
        <v/>
      </c>
      <c r="J228" s="19">
        <f>IF(SUM(מרקובחצי[[#This Row],[11]:[13]])=1,מרקובחצי[[#This Row],[עד ועד]],IF(SUM(R227:T228)=1,IF(מרקובחצי[[#This Row],[עד ועד]]&lt;J227,מרקובחצי[[#This Row],[עד ועד]],J227),J227))</f>
        <v>27</v>
      </c>
      <c r="K228" s="19">
        <f>IF(SUM(מרקובחצי[[#This Row],[11]:[13]])=1,מרקובחצי[[#This Row],[עד ועד]],IF(SUM(R227:T228)=1,IF(מרקובחצי[[#This Row],[עד ועד]]&gt;K227,מרקובחצי[[#This Row],[עד ועד]],K227),K227))</f>
        <v>30</v>
      </c>
      <c r="L228" s="19">
        <f>IF(AND(SUM(מרקובחצי[[#This Row],[31]:[33]])=1,SUM(U227:W227)=0),מרקובחצי[[#This Row],[מקס]]-מרקובחצי[[#This Row],[מינ]],"")</f>
        <v>3</v>
      </c>
      <c r="M22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28" s="19" t="str">
        <f t="shared" si="3"/>
        <v>S21</v>
      </c>
      <c r="O228" s="19" t="str">
        <f>IF(מרקובחצי[[#This Row],[קבעה הפלגה?]]=1,"",IF(AND(מרקובחצי[[#This Row],[עד ועד]]&lt;29,OR(מרקובחצי[[#This Row],[CycleNumber]]=1,AND(U227=1,OR(מרקובחצי[[#This Row],[עד ועד]]&lt;J227,מרקובחצי[[#This Row],[עד ועד]]&gt;K227)),AND(V227=1,מרקובחצי[[#This Row],[עד ועד]]&lt;J227),W227=1)),1,""))</f>
        <v/>
      </c>
      <c r="P228" s="19" t="str">
        <f>IF(מרקובחצי[[#This Row],[קבעה הפלגה?]]=1,"",IF(AND(מרקובחצי[[#This Row],[עד ועד]]&gt;28,מרקובחצי[[#This Row],[עד ועד]]&lt;32,OR(מרקובחצי[[#This Row],[CycleNumber]]=1,AND(U227=1),AND(V227=1,OR(מרקובחצי[[#This Row],[עד ועד]]&lt;J227,מרקובחצי[[#This Row],[עד ועד]]&gt;K227)),W227=1)),1,""))</f>
        <v/>
      </c>
      <c r="Q228" s="19" t="str">
        <f>IF(מרקובחצי[[#This Row],[קבעה הפלגה?]]=1,"",IF(AND(מרקובחצי[[#This Row],[עד ועד]]&gt;31,OR(מרקובחצי[[#This Row],[CycleNumber]]=1,AND(U227=1),AND(V227=1,מרקובחצי[[#This Row],[עד ועד]]&gt;K227),AND(W227=1,OR(מרקובחצי[[#This Row],[עד ועד]]&gt;K227,מרקובחצי[[#This Row],[עד ועד]]&lt;J227)))),1,""))</f>
        <v/>
      </c>
      <c r="R228" s="19" t="str">
        <f>IF(מרקובחצי[[#This Row],[CycleNumber]]&gt;1,IF(AND(O227=1,מרקובחצי[[#This Row],[עד ועד]]&lt;29),1,""),"")</f>
        <v/>
      </c>
      <c r="S228" s="19" t="str">
        <f>IF(מרקובחצי[[#This Row],[CycleNumber]]&gt;1,IF(OR(AND(O227=1,מרקובחצי[[#This Row],[עד ועד]]&gt;28),AND(P227=1),AND(Q227=1,מרקובחצי[[#This Row],[עד ועד]]&lt;32)),1,""),"")</f>
        <v/>
      </c>
      <c r="T228" s="19" t="str">
        <f>IF(מרקובחצי[[#This Row],[CycleNumber]]&gt;1,IF(AND(Q227=1,מרקובחצי[[#This Row],[עד ועד]]&gt;31),1,""),"")</f>
        <v/>
      </c>
      <c r="U228" s="19" t="str">
        <f>IF(מרקובחצי[[#This Row],[CycleNumber]]&gt;1,IF(AND(R227=1,מרקובחצי[[#This Row],[עד ועד]]&lt;29),1,IF(AND(U227=1,NOT(OR(מרקובחצי[[#This Row],[עד ועד]]&lt;J227,מרקובחצי[[#This Row],[עד ועד]]&gt;K227))),1,"")),"")</f>
        <v/>
      </c>
      <c r="V228" s="19">
        <f>IF(מרקובחצי[[#This Row],[CycleNumber]]&gt;1,IF(AND(SUM(R227:T227)=1,מרקובחצי[[#This Row],[עד ועד]]&gt;28,מרקובחצי[[#This Row],[עד ועד]]&lt;32),1,IF(OR(S227=1,AND(R227=1,מרקובחצי[[#This Row],[עד ועד]]&gt;28),AND(T227=1,מרקובחצי[[#This Row],[עד ועד]]&lt;32)),1,IF(AND(V227=1,NOT(OR(מרקובחצי[[#This Row],[עד ועד]]&lt;J227,מרקובחצי[[#This Row],[עד ועד]]&gt;K227))),1,""))),"")</f>
        <v>1</v>
      </c>
      <c r="W228" s="19" t="str">
        <f>IF(מרקובחצי[[#This Row],[CycleNumber]]&gt;1,IF(AND(T227=1,מרקובחצי[[#This Row],[עד ועד]]&gt;31),1,IF(AND(W227=1,NOT(OR(מרקובחצי[[#This Row],[עד ועד]]&lt;J227,מרקובחצי[[#This Row],[עד ועד]]&gt;K227))),1,"")),"")</f>
        <v/>
      </c>
      <c r="X228" s="19" t="str">
        <f>IF(AND(מרקובחצי[[#This Row],[CycleNumber]]&lt;$B229,SUM(מרקובחצי[[#This Row],[11]],R229)=2),1,"")</f>
        <v/>
      </c>
      <c r="Y228" s="19" t="str">
        <f>IF(AND(מרקובחצי[[#This Row],[CycleNumber]]&lt;$B229,SUM(מרקובחצי[[#This Row],[11]],S229)=2),1,"")</f>
        <v/>
      </c>
      <c r="Z228" s="19" t="str">
        <f>IF(AND(מרקובחצי[[#This Row],[CycleNumber]]&lt;$B229,SUM(מרקובחצי[[#This Row],[13]],S229)=2),1,"")</f>
        <v/>
      </c>
      <c r="AA228" s="19" t="str">
        <f>IF(AND(מרקובחצי[[#This Row],[CycleNumber]]&lt;$B229,SUM(מרקובחצי[[#This Row],[13]],T229)=2),1,"")</f>
        <v/>
      </c>
      <c r="AB228" s="19" t="str">
        <f>IF(AND(מרקובחצי[[#This Row],[CycleNumber]]&lt;$B229,SUM(מרקובחצי[[#This Row],[21]],U229)=2),1,"")</f>
        <v/>
      </c>
      <c r="AC228" s="19" t="str">
        <f>IF(AND(מרקובחצי[[#This Row],[CycleNumber]]&lt;$B229,SUM(מרקובחצי[[#This Row],[21]],V229)=2),1,"")</f>
        <v/>
      </c>
      <c r="AD228" s="19" t="str">
        <f>IF(AND(מרקובחצי[[#This Row],[CycleNumber]]&lt;$B229,SUM(מרקובחצי[[#This Row],[23]],V229)=2),1,"")</f>
        <v/>
      </c>
      <c r="AE228" s="19" t="str">
        <f>IF(AND(מרקובחצי[[#This Row],[CycleNumber]]&lt;$B229,SUM(מרקובחצי[[#This Row],[23]],W229)=2),1,"")</f>
        <v/>
      </c>
      <c r="AF228" s="19" t="str">
        <f>IF(AND(מרקובחצי[[#This Row],[CycleNumber]]&lt;$B229,SUM(מרקובחצי[[#This Row],[31]],O229)=2),1,"")</f>
        <v/>
      </c>
      <c r="AG228" s="19" t="str">
        <f>IF(AND(מרקובחצי[[#This Row],[CycleNumber]]&lt;$B229,SUM(מרקובחצי[[#This Row],[31]],P229)=2),1,"")</f>
        <v/>
      </c>
      <c r="AH228" s="19" t="str">
        <f>IF(AND(מרקובחצי[[#This Row],[CycleNumber]]&lt;$B229,SUM(מרקובחצי[[#This Row],[31]],Q229)=2),1,"")</f>
        <v/>
      </c>
      <c r="AI228" s="19" t="str">
        <f>IF(AND(מרקובחצי[[#This Row],[CycleNumber]]&lt;$B229,SUM(U228:U229)=2),1,"")</f>
        <v/>
      </c>
      <c r="AJ228" s="19">
        <f>IF(AND(מרקובחצי[[#This Row],[CycleNumber]]&lt;$B229,SUM(מרקובחצי[[#This Row],[32]],O229)=2),1,"")</f>
        <v>1</v>
      </c>
      <c r="AK228" s="19" t="str">
        <f>IF(AND(מרקובחצי[[#This Row],[CycleNumber]]&lt;$B229,SUM(מרקובחצי[[#This Row],[32]],P229)=2),1,"")</f>
        <v/>
      </c>
      <c r="AL228" s="19" t="str">
        <f>IF(AND(מרקובחצי[[#This Row],[CycleNumber]]&lt;$B229,SUM(מרקובחצי[[#This Row],[32]],Q229)=2),1,"")</f>
        <v/>
      </c>
      <c r="AM228" s="19" t="str">
        <f>IF(AND(מרקובחצי[[#This Row],[CycleNumber]]&lt;$B229,SUM(V228:V229)=2),1,"")</f>
        <v/>
      </c>
      <c r="AN228" s="19" t="str">
        <f>IF(AND(מרקובחצי[[#This Row],[CycleNumber]]&lt;$B229,SUM(מרקובחצי[[#This Row],[33]],O229)=2),1,"")</f>
        <v/>
      </c>
      <c r="AO228" s="19" t="str">
        <f>IF(AND(מרקובחצי[[#This Row],[CycleNumber]]&lt;$B229,SUM(מרקובחצי[[#This Row],[33]],P229)=2),1,"")</f>
        <v/>
      </c>
      <c r="AP228" s="19" t="str">
        <f>IF(AND(מרקובחצי[[#This Row],[CycleNumber]]&lt;$B229,SUM(מרקובחצי[[#This Row],[33]],Q229)=2),1,"")</f>
        <v/>
      </c>
      <c r="AQ228" s="19" t="str">
        <f>IF(AND(מרקובחצי[[#This Row],[CycleNumber]]&lt;$B229,SUM(W228:W229)=2),1,"")</f>
        <v/>
      </c>
      <c r="AR228" s="19" t="str">
        <f>IF(AND(מרקובחצי[[#This Row],[CycleNumber]]&lt;$B229,SUM(מרקובחצי[[#This Row],[12]],S229)=2),1,"")</f>
        <v/>
      </c>
      <c r="AS228" s="19" t="str">
        <f>IF(AND(מרקובחצי[[#This Row],[CycleNumber]]&lt;$B229,SUM(מרקובחצי[[#This Row],[22]],V229)=2),1,"")</f>
        <v/>
      </c>
      <c r="AT228" s="21">
        <f>SUM(מרקובחצי[[#This Row],[11]:[33]])</f>
        <v>1</v>
      </c>
    </row>
    <row r="229" spans="1:46" ht="15.6" x14ac:dyDescent="0.25">
      <c r="A229" s="19" t="s">
        <v>27</v>
      </c>
      <c r="B229" s="19">
        <v>8</v>
      </c>
      <c r="C229">
        <v>25</v>
      </c>
      <c r="D229" s="19">
        <f>מרקובחצי[[#This Row],[LengthofCycle]]+1</f>
        <v>26</v>
      </c>
      <c r="E229" t="str">
        <f>IF(IFERROR(LOOKUP(מרקובחצי[[#This Row],[ClientID]],קביעויות[הפלגה]),FALSE)=מרקובחצי[[#This Row],[ClientID]],1,"")</f>
        <v/>
      </c>
      <c r="F229" t="str">
        <f>IF(IFERROR(LOOKUP(מרקובחצי[[#This Row],[ClientID]],סוגחציקבוע[S31]),FALSE)=מרקובחצי[[#This Row],[ClientID]],1,"")</f>
        <v/>
      </c>
      <c r="G229">
        <f>IF(IFERROR(LOOKUP(מרקובחצי[[#This Row],[ClientID]],סוגחציקבוע[S32]),FALSE)=מרקובחצי[[#This Row],[ClientID]],1,"")</f>
        <v>1</v>
      </c>
      <c r="H229" t="str">
        <f>IF(IFERROR(LOOKUP(מרקובחצי[[#This Row],[ClientID]],סוגחציקבוע[S33]),FALSE)=מרקובחצי[[#This Row],[ClientID]],1,"")</f>
        <v/>
      </c>
      <c r="I229" t="str">
        <f>IF(IFERROR(LOOKUP(מרקובחצי[[#This Row],[ClientID]],סוגחציקבוע[S32&amp;33]),FALSE)=מרקובחצי[[#This Row],[ClientID]],1,"")</f>
        <v/>
      </c>
      <c r="J229" s="19">
        <f>IF(SUM(מרקובחצי[[#This Row],[11]:[13]])=1,מרקובחצי[[#This Row],[עד ועד]],IF(SUM(R228:T229)=1,IF(מרקובחצי[[#This Row],[עד ועד]]&lt;J228,מרקובחצי[[#This Row],[עד ועד]],J228),J228))</f>
        <v>26</v>
      </c>
      <c r="K229" s="19">
        <f>IF(SUM(מרקובחצי[[#This Row],[11]:[13]])=1,מרקובחצי[[#This Row],[עד ועד]],IF(SUM(R228:T229)=1,IF(מרקובחצי[[#This Row],[עד ועד]]&gt;K228,מרקובחצי[[#This Row],[עד ועד]],K228),K228))</f>
        <v>26</v>
      </c>
      <c r="L229" s="19" t="str">
        <f>IF(AND(SUM(מרקובחצי[[#This Row],[31]:[33]])=1,SUM(U228:W228)=0),מרקובחצי[[#This Row],[מקס]]-מרקובחצי[[#This Row],[מינ]],"")</f>
        <v/>
      </c>
      <c r="M22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229" s="19" t="str">
        <f t="shared" si="3"/>
        <v>S32</v>
      </c>
      <c r="O229" s="19">
        <f>IF(מרקובחצי[[#This Row],[קבעה הפלגה?]]=1,"",IF(AND(מרקובחצי[[#This Row],[עד ועד]]&lt;29,OR(מרקובחצי[[#This Row],[CycleNumber]]=1,AND(U228=1,OR(מרקובחצי[[#This Row],[עד ועד]]&lt;J228,מרקובחצי[[#This Row],[עד ועד]]&gt;K228)),AND(V228=1,מרקובחצי[[#This Row],[עד ועד]]&lt;J228),W228=1)),1,""))</f>
        <v>1</v>
      </c>
      <c r="P229" s="19" t="str">
        <f>IF(מרקובחצי[[#This Row],[קבעה הפלגה?]]=1,"",IF(AND(מרקובחצי[[#This Row],[עד ועד]]&gt;28,מרקובחצי[[#This Row],[עד ועד]]&lt;32,OR(מרקובחצי[[#This Row],[CycleNumber]]=1,AND(U228=1),AND(V228=1,OR(מרקובחצי[[#This Row],[עד ועד]]&lt;J228,מרקובחצי[[#This Row],[עד ועד]]&gt;K228)),W228=1)),1,""))</f>
        <v/>
      </c>
      <c r="Q229" s="19" t="str">
        <f>IF(מרקובחצי[[#This Row],[קבעה הפלגה?]]=1,"",IF(AND(מרקובחצי[[#This Row],[עד ועד]]&gt;31,OR(מרקובחצי[[#This Row],[CycleNumber]]=1,AND(U228=1),AND(V228=1,מרקובחצי[[#This Row],[עד ועד]]&gt;K228),AND(W228=1,OR(מרקובחצי[[#This Row],[עד ועד]]&gt;K228,מרקובחצי[[#This Row],[עד ועד]]&lt;J228)))),1,""))</f>
        <v/>
      </c>
      <c r="R229" s="19" t="str">
        <f>IF(מרקובחצי[[#This Row],[CycleNumber]]&gt;1,IF(AND(O228=1,מרקובחצי[[#This Row],[עד ועד]]&lt;29),1,""),"")</f>
        <v/>
      </c>
      <c r="S229" s="19" t="str">
        <f>IF(מרקובחצי[[#This Row],[CycleNumber]]&gt;1,IF(OR(AND(O228=1,מרקובחצי[[#This Row],[עד ועד]]&gt;28),AND(P228=1),AND(Q228=1,מרקובחצי[[#This Row],[עד ועד]]&lt;32)),1,""),"")</f>
        <v/>
      </c>
      <c r="T229" s="19" t="str">
        <f>IF(מרקובחצי[[#This Row],[CycleNumber]]&gt;1,IF(AND(Q228=1,מרקובחצי[[#This Row],[עד ועד]]&gt;31),1,""),"")</f>
        <v/>
      </c>
      <c r="U229" s="19" t="str">
        <f>IF(מרקובחצי[[#This Row],[CycleNumber]]&gt;1,IF(AND(R228=1,מרקובחצי[[#This Row],[עד ועד]]&lt;29),1,IF(AND(U228=1,NOT(OR(מרקובחצי[[#This Row],[עד ועד]]&lt;J228,מרקובחצי[[#This Row],[עד ועד]]&gt;K228))),1,"")),"")</f>
        <v/>
      </c>
      <c r="V229" s="19" t="str">
        <f>IF(מרקובחצי[[#This Row],[CycleNumber]]&gt;1,IF(AND(SUM(R228:T228)=1,מרקובחצי[[#This Row],[עד ועד]]&gt;28,מרקובחצי[[#This Row],[עד ועד]]&lt;32),1,IF(OR(S228=1,AND(R228=1,מרקובחצי[[#This Row],[עד ועד]]&gt;28),AND(T228=1,מרקובחצי[[#This Row],[עד ועד]]&lt;32)),1,IF(AND(V228=1,NOT(OR(מרקובחצי[[#This Row],[עד ועד]]&lt;J228,מרקובחצי[[#This Row],[עד ועד]]&gt;K228))),1,""))),"")</f>
        <v/>
      </c>
      <c r="W229" s="19" t="str">
        <f>IF(מרקובחצי[[#This Row],[CycleNumber]]&gt;1,IF(AND(T228=1,מרקובחצי[[#This Row],[עד ועד]]&gt;31),1,IF(AND(W228=1,NOT(OR(מרקובחצי[[#This Row],[עד ועד]]&lt;J228,מרקובחצי[[#This Row],[עד ועד]]&gt;K228))),1,"")),"")</f>
        <v/>
      </c>
      <c r="X229" s="19">
        <f>IF(AND(מרקובחצי[[#This Row],[CycleNumber]]&lt;$B230,SUM(מרקובחצי[[#This Row],[11]],R230)=2),1,"")</f>
        <v>1</v>
      </c>
      <c r="Y229" s="19" t="str">
        <f>IF(AND(מרקובחצי[[#This Row],[CycleNumber]]&lt;$B230,SUM(מרקובחצי[[#This Row],[11]],S230)=2),1,"")</f>
        <v/>
      </c>
      <c r="Z229" s="19" t="str">
        <f>IF(AND(מרקובחצי[[#This Row],[CycleNumber]]&lt;$B230,SUM(מרקובחצי[[#This Row],[13]],S230)=2),1,"")</f>
        <v/>
      </c>
      <c r="AA229" s="19" t="str">
        <f>IF(AND(מרקובחצי[[#This Row],[CycleNumber]]&lt;$B230,SUM(מרקובחצי[[#This Row],[13]],T230)=2),1,"")</f>
        <v/>
      </c>
      <c r="AB229" s="19" t="str">
        <f>IF(AND(מרקובחצי[[#This Row],[CycleNumber]]&lt;$B230,SUM(מרקובחצי[[#This Row],[21]],U230)=2),1,"")</f>
        <v/>
      </c>
      <c r="AC229" s="19" t="str">
        <f>IF(AND(מרקובחצי[[#This Row],[CycleNumber]]&lt;$B230,SUM(מרקובחצי[[#This Row],[21]],V230)=2),1,"")</f>
        <v/>
      </c>
      <c r="AD229" s="19" t="str">
        <f>IF(AND(מרקובחצי[[#This Row],[CycleNumber]]&lt;$B230,SUM(מרקובחצי[[#This Row],[23]],V230)=2),1,"")</f>
        <v/>
      </c>
      <c r="AE229" s="19" t="str">
        <f>IF(AND(מרקובחצי[[#This Row],[CycleNumber]]&lt;$B230,SUM(מרקובחצי[[#This Row],[23]],W230)=2),1,"")</f>
        <v/>
      </c>
      <c r="AF229" s="19" t="str">
        <f>IF(AND(מרקובחצי[[#This Row],[CycleNumber]]&lt;$B230,SUM(מרקובחצי[[#This Row],[31]],O230)=2),1,"")</f>
        <v/>
      </c>
      <c r="AG229" s="19" t="str">
        <f>IF(AND(מרקובחצי[[#This Row],[CycleNumber]]&lt;$B230,SUM(מרקובחצי[[#This Row],[31]],P230)=2),1,"")</f>
        <v/>
      </c>
      <c r="AH229" s="19" t="str">
        <f>IF(AND(מרקובחצי[[#This Row],[CycleNumber]]&lt;$B230,SUM(מרקובחצי[[#This Row],[31]],Q230)=2),1,"")</f>
        <v/>
      </c>
      <c r="AI229" s="19" t="str">
        <f>IF(AND(מרקובחצי[[#This Row],[CycleNumber]]&lt;$B230,SUM(U229:U230)=2),1,"")</f>
        <v/>
      </c>
      <c r="AJ229" s="19" t="str">
        <f>IF(AND(מרקובחצי[[#This Row],[CycleNumber]]&lt;$B230,SUM(מרקובחצי[[#This Row],[32]],O230)=2),1,"")</f>
        <v/>
      </c>
      <c r="AK229" s="19" t="str">
        <f>IF(AND(מרקובחצי[[#This Row],[CycleNumber]]&lt;$B230,SUM(מרקובחצי[[#This Row],[32]],P230)=2),1,"")</f>
        <v/>
      </c>
      <c r="AL229" s="19" t="str">
        <f>IF(AND(מרקובחצי[[#This Row],[CycleNumber]]&lt;$B230,SUM(מרקובחצי[[#This Row],[32]],Q230)=2),1,"")</f>
        <v/>
      </c>
      <c r="AM229" s="19" t="str">
        <f>IF(AND(מרקובחצי[[#This Row],[CycleNumber]]&lt;$B230,SUM(V229:V230)=2),1,"")</f>
        <v/>
      </c>
      <c r="AN229" s="19" t="str">
        <f>IF(AND(מרקובחצי[[#This Row],[CycleNumber]]&lt;$B230,SUM(מרקובחצי[[#This Row],[33]],O230)=2),1,"")</f>
        <v/>
      </c>
      <c r="AO229" s="19" t="str">
        <f>IF(AND(מרקובחצי[[#This Row],[CycleNumber]]&lt;$B230,SUM(מרקובחצי[[#This Row],[33]],P230)=2),1,"")</f>
        <v/>
      </c>
      <c r="AP229" s="19" t="str">
        <f>IF(AND(מרקובחצי[[#This Row],[CycleNumber]]&lt;$B230,SUM(מרקובחצי[[#This Row],[33]],Q230)=2),1,"")</f>
        <v/>
      </c>
      <c r="AQ229" s="19" t="str">
        <f>IF(AND(מרקובחצי[[#This Row],[CycleNumber]]&lt;$B230,SUM(W229:W230)=2),1,"")</f>
        <v/>
      </c>
      <c r="AR229" s="19" t="str">
        <f>IF(AND(מרקובחצי[[#This Row],[CycleNumber]]&lt;$B230,SUM(מרקובחצי[[#This Row],[12]],S230)=2),1,"")</f>
        <v/>
      </c>
      <c r="AS229" s="19" t="str">
        <f>IF(AND(מרקובחצי[[#This Row],[CycleNumber]]&lt;$B230,SUM(מרקובחצי[[#This Row],[22]],V230)=2),1,"")</f>
        <v/>
      </c>
      <c r="AT229" s="21">
        <f>SUM(מרקובחצי[[#This Row],[11]:[33]])</f>
        <v>1</v>
      </c>
    </row>
    <row r="230" spans="1:46" ht="15.6" x14ac:dyDescent="0.25">
      <c r="A230" s="19" t="s">
        <v>27</v>
      </c>
      <c r="B230" s="19">
        <v>9</v>
      </c>
      <c r="C230">
        <v>25</v>
      </c>
      <c r="D230" s="19">
        <f>מרקובחצי[[#This Row],[LengthofCycle]]+1</f>
        <v>26</v>
      </c>
      <c r="E230" t="str">
        <f>IF(IFERROR(LOOKUP(מרקובחצי[[#This Row],[ClientID]],קביעויות[הפלגה]),FALSE)=מרקובחצי[[#This Row],[ClientID]],1,"")</f>
        <v/>
      </c>
      <c r="F230" t="str">
        <f>IF(IFERROR(LOOKUP(מרקובחצי[[#This Row],[ClientID]],סוגחציקבוע[S31]),FALSE)=מרקובחצי[[#This Row],[ClientID]],1,"")</f>
        <v/>
      </c>
      <c r="G230">
        <f>IF(IFERROR(LOOKUP(מרקובחצי[[#This Row],[ClientID]],סוגחציקבוע[S32]),FALSE)=מרקובחצי[[#This Row],[ClientID]],1,"")</f>
        <v>1</v>
      </c>
      <c r="H230" t="str">
        <f>IF(IFERROR(LOOKUP(מרקובחצי[[#This Row],[ClientID]],סוגחציקבוע[S33]),FALSE)=מרקובחצי[[#This Row],[ClientID]],1,"")</f>
        <v/>
      </c>
      <c r="I230" t="str">
        <f>IF(IFERROR(LOOKUP(מרקובחצי[[#This Row],[ClientID]],סוגחציקבוע[S32&amp;33]),FALSE)=מרקובחצי[[#This Row],[ClientID]],1,"")</f>
        <v/>
      </c>
      <c r="J230" s="19">
        <f>IF(SUM(מרקובחצי[[#This Row],[11]:[13]])=1,מרקובחצי[[#This Row],[עד ועד]],IF(SUM(R229:T230)=1,IF(מרקובחצי[[#This Row],[עד ועד]]&lt;J229,מרקובחצי[[#This Row],[עד ועד]],J229),J229))</f>
        <v>26</v>
      </c>
      <c r="K230" s="19">
        <f>IF(SUM(מרקובחצי[[#This Row],[11]:[13]])=1,מרקובחצי[[#This Row],[עד ועד]],IF(SUM(R229:T230)=1,IF(מרקובחצי[[#This Row],[עד ועד]]&gt;K229,מרקובחצי[[#This Row],[עד ועד]],K229),K229))</f>
        <v>26</v>
      </c>
      <c r="L230" s="19" t="str">
        <f>IF(AND(SUM(מרקובחצי[[#This Row],[31]:[33]])=1,SUM(U229:W229)=0),מרקובחצי[[#This Row],[מקס]]-מרקובחצי[[#This Row],[מינ]],"")</f>
        <v/>
      </c>
      <c r="M23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230" s="19" t="str">
        <f t="shared" si="3"/>
        <v>S11</v>
      </c>
      <c r="O230" s="19" t="str">
        <f>IF(מרקובחצי[[#This Row],[קבעה הפלגה?]]=1,"",IF(AND(מרקובחצי[[#This Row],[עד ועד]]&lt;29,OR(מרקובחצי[[#This Row],[CycleNumber]]=1,AND(U229=1,OR(מרקובחצי[[#This Row],[עד ועד]]&lt;J229,מרקובחצי[[#This Row],[עד ועד]]&gt;K229)),AND(V229=1,מרקובחצי[[#This Row],[עד ועד]]&lt;J229),W229=1)),1,""))</f>
        <v/>
      </c>
      <c r="P230" s="19" t="str">
        <f>IF(מרקובחצי[[#This Row],[קבעה הפלגה?]]=1,"",IF(AND(מרקובחצי[[#This Row],[עד ועד]]&gt;28,מרקובחצי[[#This Row],[עד ועד]]&lt;32,OR(מרקובחצי[[#This Row],[CycleNumber]]=1,AND(U229=1),AND(V229=1,OR(מרקובחצי[[#This Row],[עד ועד]]&lt;J229,מרקובחצי[[#This Row],[עד ועד]]&gt;K229)),W229=1)),1,""))</f>
        <v/>
      </c>
      <c r="Q230" s="19" t="str">
        <f>IF(מרקובחצי[[#This Row],[קבעה הפלגה?]]=1,"",IF(AND(מרקובחצי[[#This Row],[עד ועד]]&gt;31,OR(מרקובחצי[[#This Row],[CycleNumber]]=1,AND(U229=1),AND(V229=1,מרקובחצי[[#This Row],[עד ועד]]&gt;K229),AND(W229=1,OR(מרקובחצי[[#This Row],[עד ועד]]&gt;K229,מרקובחצי[[#This Row],[עד ועד]]&lt;J229)))),1,""))</f>
        <v/>
      </c>
      <c r="R230" s="19">
        <f>IF(מרקובחצי[[#This Row],[CycleNumber]]&gt;1,IF(AND(O229=1,מרקובחצי[[#This Row],[עד ועד]]&lt;29),1,""),"")</f>
        <v>1</v>
      </c>
      <c r="S230" s="19" t="str">
        <f>IF(מרקובחצי[[#This Row],[CycleNumber]]&gt;1,IF(OR(AND(O229=1,מרקובחצי[[#This Row],[עד ועד]]&gt;28),AND(P229=1),AND(Q229=1,מרקובחצי[[#This Row],[עד ועד]]&lt;32)),1,""),"")</f>
        <v/>
      </c>
      <c r="T230" s="19" t="str">
        <f>IF(מרקובחצי[[#This Row],[CycleNumber]]&gt;1,IF(AND(Q229=1,מרקובחצי[[#This Row],[עד ועד]]&gt;31),1,""),"")</f>
        <v/>
      </c>
      <c r="U230" s="19" t="str">
        <f>IF(מרקובחצי[[#This Row],[CycleNumber]]&gt;1,IF(AND(R229=1,מרקובחצי[[#This Row],[עד ועד]]&lt;29),1,IF(AND(U229=1,NOT(OR(מרקובחצי[[#This Row],[עד ועד]]&lt;J229,מרקובחצי[[#This Row],[עד ועד]]&gt;K229))),1,"")),"")</f>
        <v/>
      </c>
      <c r="V230" s="19" t="str">
        <f>IF(מרקובחצי[[#This Row],[CycleNumber]]&gt;1,IF(AND(SUM(R229:T229)=1,מרקובחצי[[#This Row],[עד ועד]]&gt;28,מרקובחצי[[#This Row],[עד ועד]]&lt;32),1,IF(OR(S229=1,AND(R229=1,מרקובחצי[[#This Row],[עד ועד]]&gt;28),AND(T229=1,מרקובחצי[[#This Row],[עד ועד]]&lt;32)),1,IF(AND(V229=1,NOT(OR(מרקובחצי[[#This Row],[עד ועד]]&lt;J229,מרקובחצי[[#This Row],[עד ועד]]&gt;K229))),1,""))),"")</f>
        <v/>
      </c>
      <c r="W230" s="19" t="str">
        <f>IF(מרקובחצי[[#This Row],[CycleNumber]]&gt;1,IF(AND(T229=1,מרקובחצי[[#This Row],[עד ועד]]&gt;31),1,IF(AND(W229=1,NOT(OR(מרקובחצי[[#This Row],[עד ועד]]&lt;J229,מרקובחצי[[#This Row],[עד ועד]]&gt;K229))),1,"")),"")</f>
        <v/>
      </c>
      <c r="X230" s="19" t="str">
        <f>IF(AND(מרקובחצי[[#This Row],[CycleNumber]]&lt;$B231,SUM(מרקובחצי[[#This Row],[11]],R231)=2),1,"")</f>
        <v/>
      </c>
      <c r="Y230" s="19" t="str">
        <f>IF(AND(מרקובחצי[[#This Row],[CycleNumber]]&lt;$B231,SUM(מרקובחצי[[#This Row],[11]],S231)=2),1,"")</f>
        <v/>
      </c>
      <c r="Z230" s="19" t="str">
        <f>IF(AND(מרקובחצי[[#This Row],[CycleNumber]]&lt;$B231,SUM(מרקובחצי[[#This Row],[13]],S231)=2),1,"")</f>
        <v/>
      </c>
      <c r="AA230" s="19" t="str">
        <f>IF(AND(מרקובחצי[[#This Row],[CycleNumber]]&lt;$B231,SUM(מרקובחצי[[#This Row],[13]],T231)=2),1,"")</f>
        <v/>
      </c>
      <c r="AB230" s="19" t="str">
        <f>IF(AND(מרקובחצי[[#This Row],[CycleNumber]]&lt;$B231,SUM(מרקובחצי[[#This Row],[21]],U231)=2),1,"")</f>
        <v/>
      </c>
      <c r="AC230" s="19">
        <f>IF(AND(מרקובחצי[[#This Row],[CycleNumber]]&lt;$B231,SUM(מרקובחצי[[#This Row],[21]],V231)=2),1,"")</f>
        <v>1</v>
      </c>
      <c r="AD230" s="19" t="str">
        <f>IF(AND(מרקובחצי[[#This Row],[CycleNumber]]&lt;$B231,SUM(מרקובחצי[[#This Row],[23]],V231)=2),1,"")</f>
        <v/>
      </c>
      <c r="AE230" s="19" t="str">
        <f>IF(AND(מרקובחצי[[#This Row],[CycleNumber]]&lt;$B231,SUM(מרקובחצי[[#This Row],[23]],W231)=2),1,"")</f>
        <v/>
      </c>
      <c r="AF230" s="19" t="str">
        <f>IF(AND(מרקובחצי[[#This Row],[CycleNumber]]&lt;$B231,SUM(מרקובחצי[[#This Row],[31]],O231)=2),1,"")</f>
        <v/>
      </c>
      <c r="AG230" s="19" t="str">
        <f>IF(AND(מרקובחצי[[#This Row],[CycleNumber]]&lt;$B231,SUM(מרקובחצי[[#This Row],[31]],P231)=2),1,"")</f>
        <v/>
      </c>
      <c r="AH230" s="19" t="str">
        <f>IF(AND(מרקובחצי[[#This Row],[CycleNumber]]&lt;$B231,SUM(מרקובחצי[[#This Row],[31]],Q231)=2),1,"")</f>
        <v/>
      </c>
      <c r="AI230" s="19" t="str">
        <f>IF(AND(מרקובחצי[[#This Row],[CycleNumber]]&lt;$B231,SUM(U230:U231)=2),1,"")</f>
        <v/>
      </c>
      <c r="AJ230" s="19" t="str">
        <f>IF(AND(מרקובחצי[[#This Row],[CycleNumber]]&lt;$B231,SUM(מרקובחצי[[#This Row],[32]],O231)=2),1,"")</f>
        <v/>
      </c>
      <c r="AK230" s="19" t="str">
        <f>IF(AND(מרקובחצי[[#This Row],[CycleNumber]]&lt;$B231,SUM(מרקובחצי[[#This Row],[32]],P231)=2),1,"")</f>
        <v/>
      </c>
      <c r="AL230" s="19" t="str">
        <f>IF(AND(מרקובחצי[[#This Row],[CycleNumber]]&lt;$B231,SUM(מרקובחצי[[#This Row],[32]],Q231)=2),1,"")</f>
        <v/>
      </c>
      <c r="AM230" s="19" t="str">
        <f>IF(AND(מרקובחצי[[#This Row],[CycleNumber]]&lt;$B231,SUM(V230:V231)=2),1,"")</f>
        <v/>
      </c>
      <c r="AN230" s="19" t="str">
        <f>IF(AND(מרקובחצי[[#This Row],[CycleNumber]]&lt;$B231,SUM(מרקובחצי[[#This Row],[33]],O231)=2),1,"")</f>
        <v/>
      </c>
      <c r="AO230" s="19" t="str">
        <f>IF(AND(מרקובחצי[[#This Row],[CycleNumber]]&lt;$B231,SUM(מרקובחצי[[#This Row],[33]],P231)=2),1,"")</f>
        <v/>
      </c>
      <c r="AP230" s="19" t="str">
        <f>IF(AND(מרקובחצי[[#This Row],[CycleNumber]]&lt;$B231,SUM(מרקובחצי[[#This Row],[33]],Q231)=2),1,"")</f>
        <v/>
      </c>
      <c r="AQ230" s="19" t="str">
        <f>IF(AND(מרקובחצי[[#This Row],[CycleNumber]]&lt;$B231,SUM(W230:W231)=2),1,"")</f>
        <v/>
      </c>
      <c r="AR230" s="19" t="str">
        <f>IF(AND(מרקובחצי[[#This Row],[CycleNumber]]&lt;$B231,SUM(מרקובחצי[[#This Row],[12]],S231)=2),1,"")</f>
        <v/>
      </c>
      <c r="AS230" s="19" t="str">
        <f>IF(AND(מרקובחצי[[#This Row],[CycleNumber]]&lt;$B231,SUM(מרקובחצי[[#This Row],[22]],V231)=2),1,"")</f>
        <v/>
      </c>
      <c r="AT230" s="21">
        <f>SUM(מרקובחצי[[#This Row],[11]:[33]])</f>
        <v>1</v>
      </c>
    </row>
    <row r="231" spans="1:46" ht="15.6" x14ac:dyDescent="0.25">
      <c r="A231" s="19" t="s">
        <v>27</v>
      </c>
      <c r="B231" s="19">
        <v>10</v>
      </c>
      <c r="C231">
        <v>29</v>
      </c>
      <c r="D231" s="19">
        <f>מרקובחצי[[#This Row],[LengthofCycle]]+1</f>
        <v>30</v>
      </c>
      <c r="E231" t="str">
        <f>IF(IFERROR(LOOKUP(מרקובחצי[[#This Row],[ClientID]],קביעויות[הפלגה]),FALSE)=מרקובחצי[[#This Row],[ClientID]],1,"")</f>
        <v/>
      </c>
      <c r="F231" t="str">
        <f>IF(IFERROR(LOOKUP(מרקובחצי[[#This Row],[ClientID]],סוגחציקבוע[S31]),FALSE)=מרקובחצי[[#This Row],[ClientID]],1,"")</f>
        <v/>
      </c>
      <c r="G231">
        <f>IF(IFERROR(LOOKUP(מרקובחצי[[#This Row],[ClientID]],סוגחציקבוע[S32]),FALSE)=מרקובחצי[[#This Row],[ClientID]],1,"")</f>
        <v>1</v>
      </c>
      <c r="H231" t="str">
        <f>IF(IFERROR(LOOKUP(מרקובחצי[[#This Row],[ClientID]],סוגחציקבוע[S33]),FALSE)=מרקובחצי[[#This Row],[ClientID]],1,"")</f>
        <v/>
      </c>
      <c r="I231" t="str">
        <f>IF(IFERROR(LOOKUP(מרקובחצי[[#This Row],[ClientID]],סוגחציקבוע[S32&amp;33]),FALSE)=מרקובחצי[[#This Row],[ClientID]],1,"")</f>
        <v/>
      </c>
      <c r="J231" s="19">
        <f>IF(SUM(מרקובחצי[[#This Row],[11]:[13]])=1,מרקובחצי[[#This Row],[עד ועד]],IF(SUM(R230:T231)=1,IF(מרקובחצי[[#This Row],[עד ועד]]&lt;J230,מרקובחצי[[#This Row],[עד ועד]],J230),J230))</f>
        <v>26</v>
      </c>
      <c r="K231" s="19">
        <f>IF(SUM(מרקובחצי[[#This Row],[11]:[13]])=1,מרקובחצי[[#This Row],[עד ועד]],IF(SUM(R230:T231)=1,IF(מרקובחצי[[#This Row],[עד ועד]]&gt;K230,מרקובחצי[[#This Row],[עד ועד]],K230),K230))</f>
        <v>30</v>
      </c>
      <c r="L231" s="19">
        <f>IF(AND(SUM(מרקובחצי[[#This Row],[31]:[33]])=1,SUM(U230:W230)=0),מרקובחצי[[#This Row],[מקס]]-מרקובחצי[[#This Row],[מינ]],"")</f>
        <v>4</v>
      </c>
      <c r="M23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31" s="19" t="str">
        <f t="shared" si="3"/>
        <v>S21</v>
      </c>
      <c r="O231" s="19" t="str">
        <f>IF(מרקובחצי[[#This Row],[קבעה הפלגה?]]=1,"",IF(AND(מרקובחצי[[#This Row],[עד ועד]]&lt;29,OR(מרקובחצי[[#This Row],[CycleNumber]]=1,AND(U230=1,OR(מרקובחצי[[#This Row],[עד ועד]]&lt;J230,מרקובחצי[[#This Row],[עד ועד]]&gt;K230)),AND(V230=1,מרקובחצי[[#This Row],[עד ועד]]&lt;J230),W230=1)),1,""))</f>
        <v/>
      </c>
      <c r="P231" s="19" t="str">
        <f>IF(מרקובחצי[[#This Row],[קבעה הפלגה?]]=1,"",IF(AND(מרקובחצי[[#This Row],[עד ועד]]&gt;28,מרקובחצי[[#This Row],[עד ועד]]&lt;32,OR(מרקובחצי[[#This Row],[CycleNumber]]=1,AND(U230=1),AND(V230=1,OR(מרקובחצי[[#This Row],[עד ועד]]&lt;J230,מרקובחצי[[#This Row],[עד ועד]]&gt;K230)),W230=1)),1,""))</f>
        <v/>
      </c>
      <c r="Q231" s="19" t="str">
        <f>IF(מרקובחצי[[#This Row],[קבעה הפלגה?]]=1,"",IF(AND(מרקובחצי[[#This Row],[עד ועד]]&gt;31,OR(מרקובחצי[[#This Row],[CycleNumber]]=1,AND(U230=1),AND(V230=1,מרקובחצי[[#This Row],[עד ועד]]&gt;K230),AND(W230=1,OR(מרקובחצי[[#This Row],[עד ועד]]&gt;K230,מרקובחצי[[#This Row],[עד ועד]]&lt;J230)))),1,""))</f>
        <v/>
      </c>
      <c r="R231" s="19" t="str">
        <f>IF(מרקובחצי[[#This Row],[CycleNumber]]&gt;1,IF(AND(O230=1,מרקובחצי[[#This Row],[עד ועד]]&lt;29),1,""),"")</f>
        <v/>
      </c>
      <c r="S231" s="19" t="str">
        <f>IF(מרקובחצי[[#This Row],[CycleNumber]]&gt;1,IF(OR(AND(O230=1,מרקובחצי[[#This Row],[עד ועד]]&gt;28),AND(P230=1),AND(Q230=1,מרקובחצי[[#This Row],[עד ועד]]&lt;32)),1,""),"")</f>
        <v/>
      </c>
      <c r="T231" s="19" t="str">
        <f>IF(מרקובחצי[[#This Row],[CycleNumber]]&gt;1,IF(AND(Q230=1,מרקובחצי[[#This Row],[עד ועד]]&gt;31),1,""),"")</f>
        <v/>
      </c>
      <c r="U231" s="19" t="str">
        <f>IF(מרקובחצי[[#This Row],[CycleNumber]]&gt;1,IF(AND(R230=1,מרקובחצי[[#This Row],[עד ועד]]&lt;29),1,IF(AND(U230=1,NOT(OR(מרקובחצי[[#This Row],[עד ועד]]&lt;J230,מרקובחצי[[#This Row],[עד ועד]]&gt;K230))),1,"")),"")</f>
        <v/>
      </c>
      <c r="V231" s="19">
        <f>IF(מרקובחצי[[#This Row],[CycleNumber]]&gt;1,IF(AND(SUM(R230:T230)=1,מרקובחצי[[#This Row],[עד ועד]]&gt;28,מרקובחצי[[#This Row],[עד ועד]]&lt;32),1,IF(OR(S230=1,AND(R230=1,מרקובחצי[[#This Row],[עד ועד]]&gt;28),AND(T230=1,מרקובחצי[[#This Row],[עד ועד]]&lt;32)),1,IF(AND(V230=1,NOT(OR(מרקובחצי[[#This Row],[עד ועד]]&lt;J230,מרקובחצי[[#This Row],[עד ועד]]&gt;K230))),1,""))),"")</f>
        <v>1</v>
      </c>
      <c r="W231" s="19" t="str">
        <f>IF(מרקובחצי[[#This Row],[CycleNumber]]&gt;1,IF(AND(T230=1,מרקובחצי[[#This Row],[עד ועד]]&gt;31),1,IF(AND(W230=1,NOT(OR(מרקובחצי[[#This Row],[עד ועד]]&lt;J230,מרקובחצי[[#This Row],[עד ועד]]&gt;K230))),1,"")),"")</f>
        <v/>
      </c>
      <c r="X231" s="19" t="str">
        <f>IF(AND(מרקובחצי[[#This Row],[CycleNumber]]&lt;$B232,SUM(מרקובחצי[[#This Row],[11]],R232)=2),1,"")</f>
        <v/>
      </c>
      <c r="Y231" s="19" t="str">
        <f>IF(AND(מרקובחצי[[#This Row],[CycleNumber]]&lt;$B232,SUM(מרקובחצי[[#This Row],[11]],S232)=2),1,"")</f>
        <v/>
      </c>
      <c r="Z231" s="19" t="str">
        <f>IF(AND(מרקובחצי[[#This Row],[CycleNumber]]&lt;$B232,SUM(מרקובחצי[[#This Row],[13]],S232)=2),1,"")</f>
        <v/>
      </c>
      <c r="AA231" s="19" t="str">
        <f>IF(AND(מרקובחצי[[#This Row],[CycleNumber]]&lt;$B232,SUM(מרקובחצי[[#This Row],[13]],T232)=2),1,"")</f>
        <v/>
      </c>
      <c r="AB231" s="19" t="str">
        <f>IF(AND(מרקובחצי[[#This Row],[CycleNumber]]&lt;$B232,SUM(מרקובחצי[[#This Row],[21]],U232)=2),1,"")</f>
        <v/>
      </c>
      <c r="AC231" s="19" t="str">
        <f>IF(AND(מרקובחצי[[#This Row],[CycleNumber]]&lt;$B232,SUM(מרקובחצי[[#This Row],[21]],V232)=2),1,"")</f>
        <v/>
      </c>
      <c r="AD231" s="19" t="str">
        <f>IF(AND(מרקובחצי[[#This Row],[CycleNumber]]&lt;$B232,SUM(מרקובחצי[[#This Row],[23]],V232)=2),1,"")</f>
        <v/>
      </c>
      <c r="AE231" s="19" t="str">
        <f>IF(AND(מרקובחצי[[#This Row],[CycleNumber]]&lt;$B232,SUM(מרקובחצי[[#This Row],[23]],W232)=2),1,"")</f>
        <v/>
      </c>
      <c r="AF231" s="19" t="str">
        <f>IF(AND(מרקובחצי[[#This Row],[CycleNumber]]&lt;$B232,SUM(מרקובחצי[[#This Row],[31]],O232)=2),1,"")</f>
        <v/>
      </c>
      <c r="AG231" s="19" t="str">
        <f>IF(AND(מרקובחצי[[#This Row],[CycleNumber]]&lt;$B232,SUM(מרקובחצי[[#This Row],[31]],P232)=2),1,"")</f>
        <v/>
      </c>
      <c r="AH231" s="19" t="str">
        <f>IF(AND(מרקובחצי[[#This Row],[CycleNumber]]&lt;$B232,SUM(מרקובחצי[[#This Row],[31]],Q232)=2),1,"")</f>
        <v/>
      </c>
      <c r="AI231" s="19" t="str">
        <f>IF(AND(מרקובחצי[[#This Row],[CycleNumber]]&lt;$B232,SUM(U231:U232)=2),1,"")</f>
        <v/>
      </c>
      <c r="AJ231" s="19" t="str">
        <f>IF(AND(מרקובחצי[[#This Row],[CycleNumber]]&lt;$B232,SUM(מרקובחצי[[#This Row],[32]],O232)=2),1,"")</f>
        <v/>
      </c>
      <c r="AK231" s="19" t="str">
        <f>IF(AND(מרקובחצי[[#This Row],[CycleNumber]]&lt;$B232,SUM(מרקובחצי[[#This Row],[32]],P232)=2),1,"")</f>
        <v/>
      </c>
      <c r="AL231" s="19">
        <f>IF(AND(מרקובחצי[[#This Row],[CycleNumber]]&lt;$B232,SUM(מרקובחצי[[#This Row],[32]],Q232)=2),1,"")</f>
        <v>1</v>
      </c>
      <c r="AM231" s="19" t="str">
        <f>IF(AND(מרקובחצי[[#This Row],[CycleNumber]]&lt;$B232,SUM(V231:V232)=2),1,"")</f>
        <v/>
      </c>
      <c r="AN231" s="19" t="str">
        <f>IF(AND(מרקובחצי[[#This Row],[CycleNumber]]&lt;$B232,SUM(מרקובחצי[[#This Row],[33]],O232)=2),1,"")</f>
        <v/>
      </c>
      <c r="AO231" s="19" t="str">
        <f>IF(AND(מרקובחצי[[#This Row],[CycleNumber]]&lt;$B232,SUM(מרקובחצי[[#This Row],[33]],P232)=2),1,"")</f>
        <v/>
      </c>
      <c r="AP231" s="19" t="str">
        <f>IF(AND(מרקובחצי[[#This Row],[CycleNumber]]&lt;$B232,SUM(מרקובחצי[[#This Row],[33]],Q232)=2),1,"")</f>
        <v/>
      </c>
      <c r="AQ231" s="19" t="str">
        <f>IF(AND(מרקובחצי[[#This Row],[CycleNumber]]&lt;$B232,SUM(W231:W232)=2),1,"")</f>
        <v/>
      </c>
      <c r="AR231" s="19" t="str">
        <f>IF(AND(מרקובחצי[[#This Row],[CycleNumber]]&lt;$B232,SUM(מרקובחצי[[#This Row],[12]],S232)=2),1,"")</f>
        <v/>
      </c>
      <c r="AS231" s="19" t="str">
        <f>IF(AND(מרקובחצי[[#This Row],[CycleNumber]]&lt;$B232,SUM(מרקובחצי[[#This Row],[22]],V232)=2),1,"")</f>
        <v/>
      </c>
      <c r="AT231" s="21">
        <f>SUM(מרקובחצי[[#This Row],[11]:[33]])</f>
        <v>1</v>
      </c>
    </row>
    <row r="232" spans="1:46" ht="15.6" x14ac:dyDescent="0.25">
      <c r="A232" s="19" t="s">
        <v>27</v>
      </c>
      <c r="B232" s="19">
        <v>11</v>
      </c>
      <c r="C232">
        <v>31</v>
      </c>
      <c r="D232" s="19">
        <f>מרקובחצי[[#This Row],[LengthofCycle]]+1</f>
        <v>32</v>
      </c>
      <c r="E232" t="str">
        <f>IF(IFERROR(LOOKUP(מרקובחצי[[#This Row],[ClientID]],קביעויות[הפלגה]),FALSE)=מרקובחצי[[#This Row],[ClientID]],1,"")</f>
        <v/>
      </c>
      <c r="F232" t="str">
        <f>IF(IFERROR(LOOKUP(מרקובחצי[[#This Row],[ClientID]],סוגחציקבוע[S31]),FALSE)=מרקובחצי[[#This Row],[ClientID]],1,"")</f>
        <v/>
      </c>
      <c r="G232">
        <f>IF(IFERROR(LOOKUP(מרקובחצי[[#This Row],[ClientID]],סוגחציקבוע[S32]),FALSE)=מרקובחצי[[#This Row],[ClientID]],1,"")</f>
        <v>1</v>
      </c>
      <c r="H232" t="str">
        <f>IF(IFERROR(LOOKUP(מרקובחצי[[#This Row],[ClientID]],סוגחציקבוע[S33]),FALSE)=מרקובחצי[[#This Row],[ClientID]],1,"")</f>
        <v/>
      </c>
      <c r="I232" t="str">
        <f>IF(IFERROR(LOOKUP(מרקובחצי[[#This Row],[ClientID]],סוגחציקבוע[S32&amp;33]),FALSE)=מרקובחצי[[#This Row],[ClientID]],1,"")</f>
        <v/>
      </c>
      <c r="J232" s="19">
        <f>IF(SUM(מרקובחצי[[#This Row],[11]:[13]])=1,מרקובחצי[[#This Row],[עד ועד]],IF(SUM(R231:T232)=1,IF(מרקובחצי[[#This Row],[עד ועד]]&lt;J231,מרקובחצי[[#This Row],[עד ועד]],J231),J231))</f>
        <v>32</v>
      </c>
      <c r="K232" s="19">
        <f>IF(SUM(מרקובחצי[[#This Row],[11]:[13]])=1,מרקובחצי[[#This Row],[עד ועד]],IF(SUM(R231:T232)=1,IF(מרקובחצי[[#This Row],[עד ועד]]&gt;K231,מרקובחצי[[#This Row],[עד ועד]],K231),K231))</f>
        <v>32</v>
      </c>
      <c r="L232" s="19" t="str">
        <f>IF(AND(SUM(מרקובחצי[[#This Row],[31]:[33]])=1,SUM(U231:W231)=0),מרקובחצי[[#This Row],[מקס]]-מרקובחצי[[#This Row],[מינ]],"")</f>
        <v/>
      </c>
      <c r="M23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232" s="19" t="str">
        <f t="shared" si="3"/>
        <v>S32</v>
      </c>
      <c r="O232" s="19" t="str">
        <f>IF(מרקובחצי[[#This Row],[קבעה הפלגה?]]=1,"",IF(AND(מרקובחצי[[#This Row],[עד ועד]]&lt;29,OR(מרקובחצי[[#This Row],[CycleNumber]]=1,AND(U231=1,OR(מרקובחצי[[#This Row],[עד ועד]]&lt;J231,מרקובחצי[[#This Row],[עד ועד]]&gt;K231)),AND(V231=1,מרקובחצי[[#This Row],[עד ועד]]&lt;J231),W231=1)),1,""))</f>
        <v/>
      </c>
      <c r="P232" s="19" t="str">
        <f>IF(מרקובחצי[[#This Row],[קבעה הפלגה?]]=1,"",IF(AND(מרקובחצי[[#This Row],[עד ועד]]&gt;28,מרקובחצי[[#This Row],[עד ועד]]&lt;32,OR(מרקובחצי[[#This Row],[CycleNumber]]=1,AND(U231=1),AND(V231=1,OR(מרקובחצי[[#This Row],[עד ועד]]&lt;J231,מרקובחצי[[#This Row],[עד ועד]]&gt;K231)),W231=1)),1,""))</f>
        <v/>
      </c>
      <c r="Q232" s="19">
        <f>IF(מרקובחצי[[#This Row],[קבעה הפלגה?]]=1,"",IF(AND(מרקובחצי[[#This Row],[עד ועד]]&gt;31,OR(מרקובחצי[[#This Row],[CycleNumber]]=1,AND(U231=1),AND(V231=1,מרקובחצי[[#This Row],[עד ועד]]&gt;K231),AND(W231=1,OR(מרקובחצי[[#This Row],[עד ועד]]&gt;K231,מרקובחצי[[#This Row],[עד ועד]]&lt;J231)))),1,""))</f>
        <v>1</v>
      </c>
      <c r="R232" s="19" t="str">
        <f>IF(מרקובחצי[[#This Row],[CycleNumber]]&gt;1,IF(AND(O231=1,מרקובחצי[[#This Row],[עד ועד]]&lt;29),1,""),"")</f>
        <v/>
      </c>
      <c r="S232" s="19" t="str">
        <f>IF(מרקובחצי[[#This Row],[CycleNumber]]&gt;1,IF(OR(AND(O231=1,מרקובחצי[[#This Row],[עד ועד]]&gt;28),AND(P231=1),AND(Q231=1,מרקובחצי[[#This Row],[עד ועד]]&lt;32)),1,""),"")</f>
        <v/>
      </c>
      <c r="T232" s="19" t="str">
        <f>IF(מרקובחצי[[#This Row],[CycleNumber]]&gt;1,IF(AND(Q231=1,מרקובחצי[[#This Row],[עד ועד]]&gt;31),1,""),"")</f>
        <v/>
      </c>
      <c r="U232" s="19" t="str">
        <f>IF(מרקובחצי[[#This Row],[CycleNumber]]&gt;1,IF(AND(R231=1,מרקובחצי[[#This Row],[עד ועד]]&lt;29),1,IF(AND(U231=1,NOT(OR(מרקובחצי[[#This Row],[עד ועד]]&lt;J231,מרקובחצי[[#This Row],[עד ועד]]&gt;K231))),1,"")),"")</f>
        <v/>
      </c>
      <c r="V232" s="19" t="str">
        <f>IF(מרקובחצי[[#This Row],[CycleNumber]]&gt;1,IF(AND(SUM(R231:T231)=1,מרקובחצי[[#This Row],[עד ועד]]&gt;28,מרקובחצי[[#This Row],[עד ועד]]&lt;32),1,IF(OR(S231=1,AND(R231=1,מרקובחצי[[#This Row],[עד ועד]]&gt;28),AND(T231=1,מרקובחצי[[#This Row],[עד ועד]]&lt;32)),1,IF(AND(V231=1,NOT(OR(מרקובחצי[[#This Row],[עד ועד]]&lt;J231,מרקובחצי[[#This Row],[עד ועד]]&gt;K231))),1,""))),"")</f>
        <v/>
      </c>
      <c r="W232" s="19" t="str">
        <f>IF(מרקובחצי[[#This Row],[CycleNumber]]&gt;1,IF(AND(T231=1,מרקובחצי[[#This Row],[עד ועד]]&gt;31),1,IF(AND(W231=1,NOT(OR(מרקובחצי[[#This Row],[עד ועד]]&lt;J231,מרקובחצי[[#This Row],[עד ועד]]&gt;K231))),1,"")),"")</f>
        <v/>
      </c>
      <c r="X232" s="19" t="str">
        <f>IF(AND(מרקובחצי[[#This Row],[CycleNumber]]&lt;$B233,SUM(מרקובחצי[[#This Row],[11]],R233)=2),1,"")</f>
        <v/>
      </c>
      <c r="Y232" s="19" t="str">
        <f>IF(AND(מרקובחצי[[#This Row],[CycleNumber]]&lt;$B233,SUM(מרקובחצי[[#This Row],[11]],S233)=2),1,"")</f>
        <v/>
      </c>
      <c r="Z232" s="19">
        <f>IF(AND(מרקובחצי[[#This Row],[CycleNumber]]&lt;$B233,SUM(מרקובחצי[[#This Row],[13]],S233)=2),1,"")</f>
        <v>1</v>
      </c>
      <c r="AA232" s="19" t="str">
        <f>IF(AND(מרקובחצי[[#This Row],[CycleNumber]]&lt;$B233,SUM(מרקובחצי[[#This Row],[13]],T233)=2),1,"")</f>
        <v/>
      </c>
      <c r="AB232" s="19" t="str">
        <f>IF(AND(מרקובחצי[[#This Row],[CycleNumber]]&lt;$B233,SUM(מרקובחצי[[#This Row],[21]],U233)=2),1,"")</f>
        <v/>
      </c>
      <c r="AC232" s="19" t="str">
        <f>IF(AND(מרקובחצי[[#This Row],[CycleNumber]]&lt;$B233,SUM(מרקובחצי[[#This Row],[21]],V233)=2),1,"")</f>
        <v/>
      </c>
      <c r="AD232" s="19" t="str">
        <f>IF(AND(מרקובחצי[[#This Row],[CycleNumber]]&lt;$B233,SUM(מרקובחצי[[#This Row],[23]],V233)=2),1,"")</f>
        <v/>
      </c>
      <c r="AE232" s="19" t="str">
        <f>IF(AND(מרקובחצי[[#This Row],[CycleNumber]]&lt;$B233,SUM(מרקובחצי[[#This Row],[23]],W233)=2),1,"")</f>
        <v/>
      </c>
      <c r="AF232" s="19" t="str">
        <f>IF(AND(מרקובחצי[[#This Row],[CycleNumber]]&lt;$B233,SUM(מרקובחצי[[#This Row],[31]],O233)=2),1,"")</f>
        <v/>
      </c>
      <c r="AG232" s="19" t="str">
        <f>IF(AND(מרקובחצי[[#This Row],[CycleNumber]]&lt;$B233,SUM(מרקובחצי[[#This Row],[31]],P233)=2),1,"")</f>
        <v/>
      </c>
      <c r="AH232" s="19" t="str">
        <f>IF(AND(מרקובחצי[[#This Row],[CycleNumber]]&lt;$B233,SUM(מרקובחצי[[#This Row],[31]],Q233)=2),1,"")</f>
        <v/>
      </c>
      <c r="AI232" s="19" t="str">
        <f>IF(AND(מרקובחצי[[#This Row],[CycleNumber]]&lt;$B233,SUM(U232:U233)=2),1,"")</f>
        <v/>
      </c>
      <c r="AJ232" s="19" t="str">
        <f>IF(AND(מרקובחצי[[#This Row],[CycleNumber]]&lt;$B233,SUM(מרקובחצי[[#This Row],[32]],O233)=2),1,"")</f>
        <v/>
      </c>
      <c r="AK232" s="19" t="str">
        <f>IF(AND(מרקובחצי[[#This Row],[CycleNumber]]&lt;$B233,SUM(מרקובחצי[[#This Row],[32]],P233)=2),1,"")</f>
        <v/>
      </c>
      <c r="AL232" s="19" t="str">
        <f>IF(AND(מרקובחצי[[#This Row],[CycleNumber]]&lt;$B233,SUM(מרקובחצי[[#This Row],[32]],Q233)=2),1,"")</f>
        <v/>
      </c>
      <c r="AM232" s="19" t="str">
        <f>IF(AND(מרקובחצי[[#This Row],[CycleNumber]]&lt;$B233,SUM(V232:V233)=2),1,"")</f>
        <v/>
      </c>
      <c r="AN232" s="19" t="str">
        <f>IF(AND(מרקובחצי[[#This Row],[CycleNumber]]&lt;$B233,SUM(מרקובחצי[[#This Row],[33]],O233)=2),1,"")</f>
        <v/>
      </c>
      <c r="AO232" s="19" t="str">
        <f>IF(AND(מרקובחצי[[#This Row],[CycleNumber]]&lt;$B233,SUM(מרקובחצי[[#This Row],[33]],P233)=2),1,"")</f>
        <v/>
      </c>
      <c r="AP232" s="19" t="str">
        <f>IF(AND(מרקובחצי[[#This Row],[CycleNumber]]&lt;$B233,SUM(מרקובחצי[[#This Row],[33]],Q233)=2),1,"")</f>
        <v/>
      </c>
      <c r="AQ232" s="19" t="str">
        <f>IF(AND(מרקובחצי[[#This Row],[CycleNumber]]&lt;$B233,SUM(W232:W233)=2),1,"")</f>
        <v/>
      </c>
      <c r="AR232" s="19" t="str">
        <f>IF(AND(מרקובחצי[[#This Row],[CycleNumber]]&lt;$B233,SUM(מרקובחצי[[#This Row],[12]],S233)=2),1,"")</f>
        <v/>
      </c>
      <c r="AS232" s="19" t="str">
        <f>IF(AND(מרקובחצי[[#This Row],[CycleNumber]]&lt;$B233,SUM(מרקובחצי[[#This Row],[22]],V233)=2),1,"")</f>
        <v/>
      </c>
      <c r="AT232" s="21">
        <f>SUM(מרקובחצי[[#This Row],[11]:[33]])</f>
        <v>1</v>
      </c>
    </row>
    <row r="233" spans="1:46" ht="15.6" x14ac:dyDescent="0.25">
      <c r="A233" s="19" t="s">
        <v>27</v>
      </c>
      <c r="B233" s="19">
        <v>12</v>
      </c>
      <c r="C233">
        <v>26</v>
      </c>
      <c r="D233" s="19">
        <f>מרקובחצי[[#This Row],[LengthofCycle]]+1</f>
        <v>27</v>
      </c>
      <c r="E233" t="str">
        <f>IF(IFERROR(LOOKUP(מרקובחצי[[#This Row],[ClientID]],קביעויות[הפלגה]),FALSE)=מרקובחצי[[#This Row],[ClientID]],1,"")</f>
        <v/>
      </c>
      <c r="F233" t="str">
        <f>IF(IFERROR(LOOKUP(מרקובחצי[[#This Row],[ClientID]],סוגחציקבוע[S31]),FALSE)=מרקובחצי[[#This Row],[ClientID]],1,"")</f>
        <v/>
      </c>
      <c r="G233">
        <f>IF(IFERROR(LOOKUP(מרקובחצי[[#This Row],[ClientID]],סוגחציקבוע[S32]),FALSE)=מרקובחצי[[#This Row],[ClientID]],1,"")</f>
        <v>1</v>
      </c>
      <c r="H233" t="str">
        <f>IF(IFERROR(LOOKUP(מרקובחצי[[#This Row],[ClientID]],סוגחציקבוע[S33]),FALSE)=מרקובחצי[[#This Row],[ClientID]],1,"")</f>
        <v/>
      </c>
      <c r="I233" t="str">
        <f>IF(IFERROR(LOOKUP(מרקובחצי[[#This Row],[ClientID]],סוגחציקבוע[S32&amp;33]),FALSE)=מרקובחצי[[#This Row],[ClientID]],1,"")</f>
        <v/>
      </c>
      <c r="J233" s="19">
        <f>IF(SUM(מרקובחצי[[#This Row],[11]:[13]])=1,מרקובחצי[[#This Row],[עד ועד]],IF(SUM(R232:T233)=1,IF(מרקובחצי[[#This Row],[עד ועד]]&lt;J232,מרקובחצי[[#This Row],[עד ועד]],J232),J232))</f>
        <v>27</v>
      </c>
      <c r="K233" s="19">
        <f>IF(SUM(מרקובחצי[[#This Row],[11]:[13]])=1,מרקובחצי[[#This Row],[עד ועד]],IF(SUM(R232:T233)=1,IF(מרקובחצי[[#This Row],[עד ועד]]&gt;K232,מרקובחצי[[#This Row],[עד ועד]],K232),K232))</f>
        <v>32</v>
      </c>
      <c r="L233" s="19" t="str">
        <f>IF(AND(SUM(מרקובחצי[[#This Row],[31]:[33]])=1,SUM(U232:W232)=0),מרקובחצי[[#This Row],[מקס]]-מרקובחצי[[#This Row],[מינ]],"")</f>
        <v/>
      </c>
      <c r="M23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233" s="19" t="str">
        <f t="shared" si="3"/>
        <v>S13</v>
      </c>
      <c r="O233" s="19" t="str">
        <f>IF(מרקובחצי[[#This Row],[קבעה הפלגה?]]=1,"",IF(AND(מרקובחצי[[#This Row],[עד ועד]]&lt;29,OR(מרקובחצי[[#This Row],[CycleNumber]]=1,AND(U232=1,OR(מרקובחצי[[#This Row],[עד ועד]]&lt;J232,מרקובחצי[[#This Row],[עד ועד]]&gt;K232)),AND(V232=1,מרקובחצי[[#This Row],[עד ועד]]&lt;J232),W232=1)),1,""))</f>
        <v/>
      </c>
      <c r="P233" s="19" t="str">
        <f>IF(מרקובחצי[[#This Row],[קבעה הפלגה?]]=1,"",IF(AND(מרקובחצי[[#This Row],[עד ועד]]&gt;28,מרקובחצי[[#This Row],[עד ועד]]&lt;32,OR(מרקובחצי[[#This Row],[CycleNumber]]=1,AND(U232=1),AND(V232=1,OR(מרקובחצי[[#This Row],[עד ועד]]&lt;J232,מרקובחצי[[#This Row],[עד ועד]]&gt;K232)),W232=1)),1,""))</f>
        <v/>
      </c>
      <c r="Q233" s="19" t="str">
        <f>IF(מרקובחצי[[#This Row],[קבעה הפלגה?]]=1,"",IF(AND(מרקובחצי[[#This Row],[עד ועד]]&gt;31,OR(מרקובחצי[[#This Row],[CycleNumber]]=1,AND(U232=1),AND(V232=1,מרקובחצי[[#This Row],[עד ועד]]&gt;K232),AND(W232=1,OR(מרקובחצי[[#This Row],[עד ועד]]&gt;K232,מרקובחצי[[#This Row],[עד ועד]]&lt;J232)))),1,""))</f>
        <v/>
      </c>
      <c r="R233" s="19" t="str">
        <f>IF(מרקובחצי[[#This Row],[CycleNumber]]&gt;1,IF(AND(O232=1,מרקובחצי[[#This Row],[עד ועד]]&lt;29),1,""),"")</f>
        <v/>
      </c>
      <c r="S233" s="19">
        <f>IF(מרקובחצי[[#This Row],[CycleNumber]]&gt;1,IF(OR(AND(O232=1,מרקובחצי[[#This Row],[עד ועד]]&gt;28),AND(P232=1),AND(Q232=1,מרקובחצי[[#This Row],[עד ועד]]&lt;32)),1,""),"")</f>
        <v>1</v>
      </c>
      <c r="T233" s="19" t="str">
        <f>IF(מרקובחצי[[#This Row],[CycleNumber]]&gt;1,IF(AND(Q232=1,מרקובחצי[[#This Row],[עד ועד]]&gt;31),1,""),"")</f>
        <v/>
      </c>
      <c r="U233" s="19" t="str">
        <f>IF(מרקובחצי[[#This Row],[CycleNumber]]&gt;1,IF(AND(R232=1,מרקובחצי[[#This Row],[עד ועד]]&lt;29),1,IF(AND(U232=1,NOT(OR(מרקובחצי[[#This Row],[עד ועד]]&lt;J232,מרקובחצי[[#This Row],[עד ועד]]&gt;K232))),1,"")),"")</f>
        <v/>
      </c>
      <c r="V233" s="19" t="str">
        <f>IF(מרקובחצי[[#This Row],[CycleNumber]]&gt;1,IF(AND(SUM(R232:T232)=1,מרקובחצי[[#This Row],[עד ועד]]&gt;28,מרקובחצי[[#This Row],[עד ועד]]&lt;32),1,IF(OR(S232=1,AND(R232=1,מרקובחצי[[#This Row],[עד ועד]]&gt;28),AND(T232=1,מרקובחצי[[#This Row],[עד ועד]]&lt;32)),1,IF(AND(V232=1,NOT(OR(מרקובחצי[[#This Row],[עד ועד]]&lt;J232,מרקובחצי[[#This Row],[עד ועד]]&gt;K232))),1,""))),"")</f>
        <v/>
      </c>
      <c r="W233" s="19" t="str">
        <f>IF(מרקובחצי[[#This Row],[CycleNumber]]&gt;1,IF(AND(T232=1,מרקובחצי[[#This Row],[עד ועד]]&gt;31),1,IF(AND(W232=1,NOT(OR(מרקובחצי[[#This Row],[עד ועד]]&lt;J232,מרקובחצי[[#This Row],[עד ועד]]&gt;K232))),1,"")),"")</f>
        <v/>
      </c>
      <c r="X233" s="19" t="str">
        <f>IF(AND(מרקובחצי[[#This Row],[CycleNumber]]&lt;$B234,SUM(מרקובחצי[[#This Row],[11]],R234)=2),1,"")</f>
        <v/>
      </c>
      <c r="Y233" s="19" t="str">
        <f>IF(AND(מרקובחצי[[#This Row],[CycleNumber]]&lt;$B234,SUM(מרקובחצי[[#This Row],[11]],S234)=2),1,"")</f>
        <v/>
      </c>
      <c r="Z233" s="19" t="str">
        <f>IF(AND(מרקובחצי[[#This Row],[CycleNumber]]&lt;$B234,SUM(מרקובחצי[[#This Row],[13]],S234)=2),1,"")</f>
        <v/>
      </c>
      <c r="AA233" s="19" t="str">
        <f>IF(AND(מרקובחצי[[#This Row],[CycleNumber]]&lt;$B234,SUM(מרקובחצי[[#This Row],[13]],T234)=2),1,"")</f>
        <v/>
      </c>
      <c r="AB233" s="19" t="str">
        <f>IF(AND(מרקובחצי[[#This Row],[CycleNumber]]&lt;$B234,SUM(מרקובחצי[[#This Row],[21]],U234)=2),1,"")</f>
        <v/>
      </c>
      <c r="AC233" s="19" t="str">
        <f>IF(AND(מרקובחצי[[#This Row],[CycleNumber]]&lt;$B234,SUM(מרקובחצי[[#This Row],[21]],V234)=2),1,"")</f>
        <v/>
      </c>
      <c r="AD233" s="19" t="str">
        <f>IF(AND(מרקובחצי[[#This Row],[CycleNumber]]&lt;$B234,SUM(מרקובחצי[[#This Row],[23]],V234)=2),1,"")</f>
        <v/>
      </c>
      <c r="AE233" s="19" t="str">
        <f>IF(AND(מרקובחצי[[#This Row],[CycleNumber]]&lt;$B234,SUM(מרקובחצי[[#This Row],[23]],W234)=2),1,"")</f>
        <v/>
      </c>
      <c r="AF233" s="19" t="str">
        <f>IF(AND(מרקובחצי[[#This Row],[CycleNumber]]&lt;$B234,SUM(מרקובחצי[[#This Row],[31]],O234)=2),1,"")</f>
        <v/>
      </c>
      <c r="AG233" s="19" t="str">
        <f>IF(AND(מרקובחצי[[#This Row],[CycleNumber]]&lt;$B234,SUM(מרקובחצי[[#This Row],[31]],P234)=2),1,"")</f>
        <v/>
      </c>
      <c r="AH233" s="19" t="str">
        <f>IF(AND(מרקובחצי[[#This Row],[CycleNumber]]&lt;$B234,SUM(מרקובחצי[[#This Row],[31]],Q234)=2),1,"")</f>
        <v/>
      </c>
      <c r="AI233" s="19" t="str">
        <f>IF(AND(מרקובחצי[[#This Row],[CycleNumber]]&lt;$B234,SUM(U233:U234)=2),1,"")</f>
        <v/>
      </c>
      <c r="AJ233" s="19" t="str">
        <f>IF(AND(מרקובחצי[[#This Row],[CycleNumber]]&lt;$B234,SUM(מרקובחצי[[#This Row],[32]],O234)=2),1,"")</f>
        <v/>
      </c>
      <c r="AK233" s="19" t="str">
        <f>IF(AND(מרקובחצי[[#This Row],[CycleNumber]]&lt;$B234,SUM(מרקובחצי[[#This Row],[32]],P234)=2),1,"")</f>
        <v/>
      </c>
      <c r="AL233" s="19" t="str">
        <f>IF(AND(מרקובחצי[[#This Row],[CycleNumber]]&lt;$B234,SUM(מרקובחצי[[#This Row],[32]],Q234)=2),1,"")</f>
        <v/>
      </c>
      <c r="AM233" s="19" t="str">
        <f>IF(AND(מרקובחצי[[#This Row],[CycleNumber]]&lt;$B234,SUM(V233:V234)=2),1,"")</f>
        <v/>
      </c>
      <c r="AN233" s="19" t="str">
        <f>IF(AND(מרקובחצי[[#This Row],[CycleNumber]]&lt;$B234,SUM(מרקובחצי[[#This Row],[33]],O234)=2),1,"")</f>
        <v/>
      </c>
      <c r="AO233" s="19" t="str">
        <f>IF(AND(מרקובחצי[[#This Row],[CycleNumber]]&lt;$B234,SUM(מרקובחצי[[#This Row],[33]],P234)=2),1,"")</f>
        <v/>
      </c>
      <c r="AP233" s="19" t="str">
        <f>IF(AND(מרקובחצי[[#This Row],[CycleNumber]]&lt;$B234,SUM(מרקובחצי[[#This Row],[33]],Q234)=2),1,"")</f>
        <v/>
      </c>
      <c r="AQ233" s="19" t="str">
        <f>IF(AND(מרקובחצי[[#This Row],[CycleNumber]]&lt;$B234,SUM(W233:W234)=2),1,"")</f>
        <v/>
      </c>
      <c r="AR233" s="19" t="str">
        <f>IF(AND(מרקובחצי[[#This Row],[CycleNumber]]&lt;$B234,SUM(מרקובחצי[[#This Row],[12]],S234)=2),1,"")</f>
        <v/>
      </c>
      <c r="AS233" s="19">
        <f>IF(AND(מרקובחצי[[#This Row],[CycleNumber]]&lt;$B234,SUM(מרקובחצי[[#This Row],[22]],V234)=2),1,"")</f>
        <v>1</v>
      </c>
      <c r="AT233" s="21">
        <f>SUM(מרקובחצי[[#This Row],[11]:[33]])</f>
        <v>1</v>
      </c>
    </row>
    <row r="234" spans="1:46" ht="15.6" x14ac:dyDescent="0.25">
      <c r="A234" s="19" t="s">
        <v>27</v>
      </c>
      <c r="B234" s="19">
        <v>13</v>
      </c>
      <c r="C234">
        <v>27</v>
      </c>
      <c r="D234" s="19">
        <f>מרקובחצי[[#This Row],[LengthofCycle]]+1</f>
        <v>28</v>
      </c>
      <c r="E234" t="str">
        <f>IF(IFERROR(LOOKUP(מרקובחצי[[#This Row],[ClientID]],קביעויות[הפלגה]),FALSE)=מרקובחצי[[#This Row],[ClientID]],1,"")</f>
        <v/>
      </c>
      <c r="F234" t="str">
        <f>IF(IFERROR(LOOKUP(מרקובחצי[[#This Row],[ClientID]],סוגחציקבוע[S31]),FALSE)=מרקובחצי[[#This Row],[ClientID]],1,"")</f>
        <v/>
      </c>
      <c r="G234">
        <f>IF(IFERROR(LOOKUP(מרקובחצי[[#This Row],[ClientID]],סוגחציקבוע[S32]),FALSE)=מרקובחצי[[#This Row],[ClientID]],1,"")</f>
        <v>1</v>
      </c>
      <c r="H234" t="str">
        <f>IF(IFERROR(LOOKUP(מרקובחצי[[#This Row],[ClientID]],סוגחציקבוע[S33]),FALSE)=מרקובחצי[[#This Row],[ClientID]],1,"")</f>
        <v/>
      </c>
      <c r="I234" t="str">
        <f>IF(IFERROR(LOOKUP(מרקובחצי[[#This Row],[ClientID]],סוגחציקבוע[S32&amp;33]),FALSE)=מרקובחצי[[#This Row],[ClientID]],1,"")</f>
        <v/>
      </c>
      <c r="J234" s="19">
        <f>IF(SUM(מרקובחצי[[#This Row],[11]:[13]])=1,מרקובחצי[[#This Row],[עד ועד]],IF(SUM(R233:T234)=1,IF(מרקובחצי[[#This Row],[עד ועד]]&lt;J233,מרקובחצי[[#This Row],[עד ועד]],J233),J233))</f>
        <v>27</v>
      </c>
      <c r="K234" s="19">
        <f>IF(SUM(מרקובחצי[[#This Row],[11]:[13]])=1,מרקובחצי[[#This Row],[עד ועד]],IF(SUM(R233:T234)=1,IF(מרקובחצי[[#This Row],[עד ועד]]&gt;K233,מרקובחצי[[#This Row],[עד ועד]],K233),K233))</f>
        <v>32</v>
      </c>
      <c r="L234" s="19">
        <f>IF(AND(SUM(מרקובחצי[[#This Row],[31]:[33]])=1,SUM(U233:W233)=0),מרקובחצי[[#This Row],[מקס]]-מרקובחצי[[#This Row],[מינ]],"")</f>
        <v>5</v>
      </c>
      <c r="M23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234" s="19" t="str">
        <f t="shared" si="3"/>
        <v>S22</v>
      </c>
      <c r="O234" s="19" t="str">
        <f>IF(מרקובחצי[[#This Row],[קבעה הפלגה?]]=1,"",IF(AND(מרקובחצי[[#This Row],[עד ועד]]&lt;29,OR(מרקובחצי[[#This Row],[CycleNumber]]=1,AND(U233=1,OR(מרקובחצי[[#This Row],[עד ועד]]&lt;J233,מרקובחצי[[#This Row],[עד ועד]]&gt;K233)),AND(V233=1,מרקובחצי[[#This Row],[עד ועד]]&lt;J233),W233=1)),1,""))</f>
        <v/>
      </c>
      <c r="P234" s="19" t="str">
        <f>IF(מרקובחצי[[#This Row],[קבעה הפלגה?]]=1,"",IF(AND(מרקובחצי[[#This Row],[עד ועד]]&gt;28,מרקובחצי[[#This Row],[עד ועד]]&lt;32,OR(מרקובחצי[[#This Row],[CycleNumber]]=1,AND(U233=1),AND(V233=1,OR(מרקובחצי[[#This Row],[עד ועד]]&lt;J233,מרקובחצי[[#This Row],[עד ועד]]&gt;K233)),W233=1)),1,""))</f>
        <v/>
      </c>
      <c r="Q234" s="19" t="str">
        <f>IF(מרקובחצי[[#This Row],[קבעה הפלגה?]]=1,"",IF(AND(מרקובחצי[[#This Row],[עד ועד]]&gt;31,OR(מרקובחצי[[#This Row],[CycleNumber]]=1,AND(U233=1),AND(V233=1,מרקובחצי[[#This Row],[עד ועד]]&gt;K233),AND(W233=1,OR(מרקובחצי[[#This Row],[עד ועד]]&gt;K233,מרקובחצי[[#This Row],[עד ועד]]&lt;J233)))),1,""))</f>
        <v/>
      </c>
      <c r="R234" s="19" t="str">
        <f>IF(מרקובחצי[[#This Row],[CycleNumber]]&gt;1,IF(AND(O233=1,מרקובחצי[[#This Row],[עד ועד]]&lt;29),1,""),"")</f>
        <v/>
      </c>
      <c r="S234" s="19" t="str">
        <f>IF(מרקובחצי[[#This Row],[CycleNumber]]&gt;1,IF(OR(AND(O233=1,מרקובחצי[[#This Row],[עד ועד]]&gt;28),AND(P233=1),AND(Q233=1,מרקובחצי[[#This Row],[עד ועד]]&lt;32)),1,""),"")</f>
        <v/>
      </c>
      <c r="T234" s="19" t="str">
        <f>IF(מרקובחצי[[#This Row],[CycleNumber]]&gt;1,IF(AND(Q233=1,מרקובחצי[[#This Row],[עד ועד]]&gt;31),1,""),"")</f>
        <v/>
      </c>
      <c r="U234" s="19" t="str">
        <f>IF(מרקובחצי[[#This Row],[CycleNumber]]&gt;1,IF(AND(R233=1,מרקובחצי[[#This Row],[עד ועד]]&lt;29),1,IF(AND(U233=1,NOT(OR(מרקובחצי[[#This Row],[עד ועד]]&lt;J233,מרקובחצי[[#This Row],[עד ועד]]&gt;K233))),1,"")),"")</f>
        <v/>
      </c>
      <c r="V234" s="19">
        <f>IF(מרקובחצי[[#This Row],[CycleNumber]]&gt;1,IF(AND(SUM(R233:T233)=1,מרקובחצי[[#This Row],[עד ועד]]&gt;28,מרקובחצי[[#This Row],[עד ועד]]&lt;32),1,IF(OR(S233=1,AND(R233=1,מרקובחצי[[#This Row],[עד ועד]]&gt;28),AND(T233=1,מרקובחצי[[#This Row],[עד ועד]]&lt;32)),1,IF(AND(V233=1,NOT(OR(מרקובחצי[[#This Row],[עד ועד]]&lt;J233,מרקובחצי[[#This Row],[עד ועד]]&gt;K233))),1,""))),"")</f>
        <v>1</v>
      </c>
      <c r="W234" s="19" t="str">
        <f>IF(מרקובחצי[[#This Row],[CycleNumber]]&gt;1,IF(AND(T233=1,מרקובחצי[[#This Row],[עד ועד]]&gt;31),1,IF(AND(W233=1,NOT(OR(מרקובחצי[[#This Row],[עד ועד]]&lt;J233,מרקובחצי[[#This Row],[עד ועד]]&gt;K233))),1,"")),"")</f>
        <v/>
      </c>
      <c r="X234" s="19" t="str">
        <f>IF(AND(מרקובחצי[[#This Row],[CycleNumber]]&lt;$B235,SUM(מרקובחצי[[#This Row],[11]],R235)=2),1,"")</f>
        <v/>
      </c>
      <c r="Y234" s="19" t="str">
        <f>IF(AND(מרקובחצי[[#This Row],[CycleNumber]]&lt;$B235,SUM(מרקובחצי[[#This Row],[11]],S235)=2),1,"")</f>
        <v/>
      </c>
      <c r="Z234" s="19" t="str">
        <f>IF(AND(מרקובחצי[[#This Row],[CycleNumber]]&lt;$B235,SUM(מרקובחצי[[#This Row],[13]],S235)=2),1,"")</f>
        <v/>
      </c>
      <c r="AA234" s="19" t="str">
        <f>IF(AND(מרקובחצי[[#This Row],[CycleNumber]]&lt;$B235,SUM(מרקובחצי[[#This Row],[13]],T235)=2),1,"")</f>
        <v/>
      </c>
      <c r="AB234" s="19" t="str">
        <f>IF(AND(מרקובחצי[[#This Row],[CycleNumber]]&lt;$B235,SUM(מרקובחצי[[#This Row],[21]],U235)=2),1,"")</f>
        <v/>
      </c>
      <c r="AC234" s="19" t="str">
        <f>IF(AND(מרקובחצי[[#This Row],[CycleNumber]]&lt;$B235,SUM(מרקובחצי[[#This Row],[21]],V235)=2),1,"")</f>
        <v/>
      </c>
      <c r="AD234" s="19" t="str">
        <f>IF(AND(מרקובחצי[[#This Row],[CycleNumber]]&lt;$B235,SUM(מרקובחצי[[#This Row],[23]],V235)=2),1,"")</f>
        <v/>
      </c>
      <c r="AE234" s="19" t="str">
        <f>IF(AND(מרקובחצי[[#This Row],[CycleNumber]]&lt;$B235,SUM(מרקובחצי[[#This Row],[23]],W235)=2),1,"")</f>
        <v/>
      </c>
      <c r="AF234" s="19" t="str">
        <f>IF(AND(מרקובחצי[[#This Row],[CycleNumber]]&lt;$B235,SUM(מרקובחצי[[#This Row],[31]],O235)=2),1,"")</f>
        <v/>
      </c>
      <c r="AG234" s="19" t="str">
        <f>IF(AND(מרקובחצי[[#This Row],[CycleNumber]]&lt;$B235,SUM(מרקובחצי[[#This Row],[31]],P235)=2),1,"")</f>
        <v/>
      </c>
      <c r="AH234" s="19" t="str">
        <f>IF(AND(מרקובחצי[[#This Row],[CycleNumber]]&lt;$B235,SUM(מרקובחצי[[#This Row],[31]],Q235)=2),1,"")</f>
        <v/>
      </c>
      <c r="AI234" s="19" t="str">
        <f>IF(AND(מרקובחצי[[#This Row],[CycleNumber]]&lt;$B235,SUM(U234:U235)=2),1,"")</f>
        <v/>
      </c>
      <c r="AJ234" s="19" t="str">
        <f>IF(AND(מרקובחצי[[#This Row],[CycleNumber]]&lt;$B235,SUM(מרקובחצי[[#This Row],[32]],O235)=2),1,"")</f>
        <v/>
      </c>
      <c r="AK234" s="19" t="str">
        <f>IF(AND(מרקובחצי[[#This Row],[CycleNumber]]&lt;$B235,SUM(מרקובחצי[[#This Row],[32]],P235)=2),1,"")</f>
        <v/>
      </c>
      <c r="AL234" s="19" t="str">
        <f>IF(AND(מרקובחצי[[#This Row],[CycleNumber]]&lt;$B235,SUM(מרקובחצי[[#This Row],[32]],Q235)=2),1,"")</f>
        <v/>
      </c>
      <c r="AM234" s="19" t="str">
        <f>IF(AND(מרקובחצי[[#This Row],[CycleNumber]]&lt;$B235,SUM(V234:V235)=2),1,"")</f>
        <v/>
      </c>
      <c r="AN234" s="19" t="str">
        <f>IF(AND(מרקובחצי[[#This Row],[CycleNumber]]&lt;$B235,SUM(מרקובחצי[[#This Row],[33]],O235)=2),1,"")</f>
        <v/>
      </c>
      <c r="AO234" s="19" t="str">
        <f>IF(AND(מרקובחצי[[#This Row],[CycleNumber]]&lt;$B235,SUM(מרקובחצי[[#This Row],[33]],P235)=2),1,"")</f>
        <v/>
      </c>
      <c r="AP234" s="19" t="str">
        <f>IF(AND(מרקובחצי[[#This Row],[CycleNumber]]&lt;$B235,SUM(מרקובחצי[[#This Row],[33]],Q235)=2),1,"")</f>
        <v/>
      </c>
      <c r="AQ234" s="19" t="str">
        <f>IF(AND(מרקובחצי[[#This Row],[CycleNumber]]&lt;$B235,SUM(W234:W235)=2),1,"")</f>
        <v/>
      </c>
      <c r="AR234" s="19" t="str">
        <f>IF(AND(מרקובחצי[[#This Row],[CycleNumber]]&lt;$B235,SUM(מרקובחצי[[#This Row],[12]],S235)=2),1,"")</f>
        <v/>
      </c>
      <c r="AS234" s="19" t="str">
        <f>IF(AND(מרקובחצי[[#This Row],[CycleNumber]]&lt;$B235,SUM(מרקובחצי[[#This Row],[22]],V235)=2),1,"")</f>
        <v/>
      </c>
      <c r="AT234" s="21">
        <f>SUM(מרקובחצי[[#This Row],[11]:[33]])</f>
        <v>1</v>
      </c>
    </row>
    <row r="235" spans="1:46" hidden="1" x14ac:dyDescent="0.25">
      <c r="A235" t="s">
        <v>28</v>
      </c>
      <c r="B235">
        <v>1</v>
      </c>
      <c r="C235">
        <v>35</v>
      </c>
      <c r="D235">
        <f>מרקובחצי[[#This Row],[LengthofCycle]]+1</f>
        <v>36</v>
      </c>
      <c r="E235">
        <f>IF(IFERROR(LOOKUP(מרקובחצי[[#This Row],[ClientID]],קביעויות[הפלגה]),FALSE)=מרקובחצי[[#This Row],[ClientID]],1,"")</f>
        <v>1</v>
      </c>
      <c r="F235" t="str">
        <f>IF(IFERROR(LOOKUP(מרקובחצי[[#This Row],[ClientID]],סוגחציקבוע[S31]),FALSE)=מרקובחצי[[#This Row],[ClientID]],1,"")</f>
        <v/>
      </c>
      <c r="G235" t="str">
        <f>IF(IFERROR(LOOKUP(מרקובחצי[[#This Row],[ClientID]],סוגחציקבוע[S32]),FALSE)=מרקובחצי[[#This Row],[ClientID]],1,"")</f>
        <v/>
      </c>
      <c r="H235" t="str">
        <f>IF(IFERROR(LOOKUP(מרקובחצי[[#This Row],[ClientID]],סוגחציקבוע[S33]),FALSE)=מרקובחצי[[#This Row],[ClientID]],1,"")</f>
        <v/>
      </c>
      <c r="I235" t="str">
        <f>IF(IFERROR(LOOKUP(מרקובחצי[[#This Row],[ClientID]],סוגחציקבוע[S32&amp;33]),FALSE)=מרקובחצי[[#This Row],[ClientID]],1,"")</f>
        <v/>
      </c>
      <c r="J235">
        <f>IF(SUM(מרקובחצי[[#This Row],[11]:[13]])=1,מרקובחצי[[#This Row],[עד ועד]],IF(SUM(R234:T235)=1,IF(מרקובחצי[[#This Row],[עד ועד]]&lt;J234,מרקובחצי[[#This Row],[עד ועד]],J234),J234))</f>
        <v>27</v>
      </c>
      <c r="K235">
        <f>IF(SUM(מרקובחצי[[#This Row],[11]:[13]])=1,מרקובחצי[[#This Row],[עד ועד]],IF(SUM(R234:T235)=1,IF(מרקובחצי[[#This Row],[עד ועד]]&gt;K234,מרקובחצי[[#This Row],[עד ועד]],K234),K234))</f>
        <v>32</v>
      </c>
      <c r="L235" t="str">
        <f>IF(AND(SUM(מרקובחצי[[#This Row],[31]:[33]])=1,SUM(U234:W234)=0),מרקובחצי[[#This Row],[מקס]]-מרקובחצי[[#This Row],[מינ]],"")</f>
        <v/>
      </c>
      <c r="M23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35" t="str">
        <f t="shared" si="3"/>
        <v>S32</v>
      </c>
      <c r="O235" t="str">
        <f>IF(מרקובחצי[[#This Row],[קבעה הפלגה?]]=1,"",IF(AND(מרקובחצי[[#This Row],[עד ועד]]&lt;29,OR(מרקובחצי[[#This Row],[CycleNumber]]=1,AND(U234=1,OR(מרקובחצי[[#This Row],[עד ועד]]&lt;J234,מרקובחצי[[#This Row],[עד ועד]]&gt;K234)),AND(V234=1,מרקובחצי[[#This Row],[עד ועד]]&lt;J234),W234=1)),1,""))</f>
        <v/>
      </c>
      <c r="P235" t="str">
        <f>IF(מרקובחצי[[#This Row],[קבעה הפלגה?]]=1,"",IF(AND(מרקובחצי[[#This Row],[עד ועד]]&gt;28,מרקובחצי[[#This Row],[עד ועד]]&lt;32,OR(מרקובחצי[[#This Row],[CycleNumber]]=1,AND(U234=1),AND(V234=1,OR(מרקובחצי[[#This Row],[עד ועד]]&lt;J234,מרקובחצי[[#This Row],[עד ועד]]&gt;K234)),W234=1)),1,""))</f>
        <v/>
      </c>
      <c r="Q235" t="str">
        <f>IF(מרקובחצי[[#This Row],[קבעה הפלגה?]]=1,"",IF(AND(מרקובחצי[[#This Row],[עד ועד]]&gt;31,OR(מרקובחצי[[#This Row],[CycleNumber]]=1,AND(U234=1),AND(V234=1,מרקובחצי[[#This Row],[עד ועד]]&gt;K234),AND(W234=1,OR(מרקובחצי[[#This Row],[עד ועד]]&gt;K234,מרקובחצי[[#This Row],[עד ועד]]&lt;J234)))),1,""))</f>
        <v/>
      </c>
      <c r="R235" t="str">
        <f>IF(מרקובחצי[[#This Row],[CycleNumber]]&gt;1,IF(AND(O234=1,מרקובחצי[[#This Row],[עד ועד]]&lt;29),1,""),"")</f>
        <v/>
      </c>
      <c r="S235" t="str">
        <f>IF(מרקובחצי[[#This Row],[CycleNumber]]&gt;1,IF(OR(AND(O234=1,מרקובחצי[[#This Row],[עד ועד]]&gt;28),AND(P234=1),AND(Q234=1,מרקובחצי[[#This Row],[עד ועד]]&lt;32)),1,""),"")</f>
        <v/>
      </c>
      <c r="T235" t="str">
        <f>IF(מרקובחצי[[#This Row],[CycleNumber]]&gt;1,IF(AND(Q234=1,מרקובחצי[[#This Row],[עד ועד]]&gt;31),1,""),"")</f>
        <v/>
      </c>
      <c r="U235" t="str">
        <f>IF(מרקובחצי[[#This Row],[CycleNumber]]&gt;1,IF(AND(R234=1,מרקובחצי[[#This Row],[עד ועד]]&lt;29),1,IF(AND(U234=1,NOT(OR(מרקובחצי[[#This Row],[עד ועד]]&lt;J234,מרקובחצי[[#This Row],[עד ועד]]&gt;K234))),1,"")),"")</f>
        <v/>
      </c>
      <c r="V235" t="str">
        <f>IF(מרקובחצי[[#This Row],[CycleNumber]]&gt;1,IF(AND(SUM(R234:T234)=1,מרקובחצי[[#This Row],[עד ועד]]&gt;28,מרקובחצי[[#This Row],[עד ועד]]&lt;32),1,IF(OR(S234=1,AND(R234=1,מרקובחצי[[#This Row],[עד ועד]]&gt;28),AND(T234=1,מרקובחצי[[#This Row],[עד ועד]]&lt;32)),1,IF(AND(V234=1,NOT(OR(מרקובחצי[[#This Row],[עד ועד]]&lt;J234,מרקובחצי[[#This Row],[עד ועד]]&gt;K234))),1,""))),"")</f>
        <v/>
      </c>
      <c r="W235" t="str">
        <f>IF(מרקובחצי[[#This Row],[CycleNumber]]&gt;1,IF(AND(T234=1,מרקובחצי[[#This Row],[עד ועד]]&gt;31),1,IF(AND(W234=1,NOT(OR(מרקובחצי[[#This Row],[עד ועד]]&lt;J234,מרקובחצי[[#This Row],[עד ועד]]&gt;K234))),1,"")),"")</f>
        <v/>
      </c>
      <c r="X235" t="str">
        <f>IF(AND(מרקובחצי[[#This Row],[CycleNumber]]&lt;$B236,SUM(מרקובחצי[[#This Row],[11]],R236)=2),1,"")</f>
        <v/>
      </c>
      <c r="Y235" t="str">
        <f>IF(AND(מרקובחצי[[#This Row],[CycleNumber]]&lt;$B236,SUM(מרקובחצי[[#This Row],[11]],S236)=2),1,"")</f>
        <v/>
      </c>
      <c r="Z235" t="str">
        <f>IF(AND(מרקובחצי[[#This Row],[CycleNumber]]&lt;$B236,SUM(מרקובחצי[[#This Row],[13]],S236)=2),1,"")</f>
        <v/>
      </c>
      <c r="AA235" t="str">
        <f>IF(AND(מרקובחצי[[#This Row],[CycleNumber]]&lt;$B236,SUM(מרקובחצי[[#This Row],[13]],T236)=2),1,"")</f>
        <v/>
      </c>
      <c r="AB235" t="str">
        <f>IF(AND(מרקובחצי[[#This Row],[CycleNumber]]&lt;$B236,SUM(מרקובחצי[[#This Row],[21]],U236)=2),1,"")</f>
        <v/>
      </c>
      <c r="AC235" t="str">
        <f>IF(AND(מרקובחצי[[#This Row],[CycleNumber]]&lt;$B236,SUM(מרקובחצי[[#This Row],[21]],V236)=2),1,"")</f>
        <v/>
      </c>
      <c r="AD235" t="str">
        <f>IF(AND(מרקובחצי[[#This Row],[CycleNumber]]&lt;$B236,SUM(מרקובחצי[[#This Row],[23]],V236)=2),1,"")</f>
        <v/>
      </c>
      <c r="AE235" t="str">
        <f>IF(AND(מרקובחצי[[#This Row],[CycleNumber]]&lt;$B236,SUM(מרקובחצי[[#This Row],[23]],W236)=2),1,"")</f>
        <v/>
      </c>
      <c r="AF235" t="str">
        <f>IF(AND(מרקובחצי[[#This Row],[CycleNumber]]&lt;$B236,SUM(מרקובחצי[[#This Row],[31]],O236)=2),1,"")</f>
        <v/>
      </c>
      <c r="AG235" t="str">
        <f>IF(AND(מרקובחצי[[#This Row],[CycleNumber]]&lt;$B236,SUM(מרקובחצי[[#This Row],[31]],P236)=2),1,"")</f>
        <v/>
      </c>
      <c r="AH235" t="str">
        <f>IF(AND(מרקובחצי[[#This Row],[CycleNumber]]&lt;$B236,SUM(מרקובחצי[[#This Row],[31]],Q236)=2),1,"")</f>
        <v/>
      </c>
      <c r="AI235" t="str">
        <f>IF(AND(מרקובחצי[[#This Row],[CycleNumber]]&lt;$B236,SUM(U235:U236)=2),1,"")</f>
        <v/>
      </c>
      <c r="AJ235" t="str">
        <f>IF(AND(מרקובחצי[[#This Row],[CycleNumber]]&lt;$B236,SUM(מרקובחצי[[#This Row],[32]],O236)=2),1,"")</f>
        <v/>
      </c>
      <c r="AK235" t="str">
        <f>IF(AND(מרקובחצי[[#This Row],[CycleNumber]]&lt;$B236,SUM(מרקובחצי[[#This Row],[32]],P236)=2),1,"")</f>
        <v/>
      </c>
      <c r="AL235" t="str">
        <f>IF(AND(מרקובחצי[[#This Row],[CycleNumber]]&lt;$B236,SUM(מרקובחצי[[#This Row],[32]],Q236)=2),1,"")</f>
        <v/>
      </c>
      <c r="AM235" t="str">
        <f>IF(AND(מרקובחצי[[#This Row],[CycleNumber]]&lt;$B236,SUM(V235:V236)=2),1,"")</f>
        <v/>
      </c>
      <c r="AN235" t="str">
        <f>IF(AND(מרקובחצי[[#This Row],[CycleNumber]]&lt;$B236,SUM(מרקובחצי[[#This Row],[33]],O236)=2),1,"")</f>
        <v/>
      </c>
      <c r="AO235" t="str">
        <f>IF(AND(מרקובחצי[[#This Row],[CycleNumber]]&lt;$B236,SUM(מרקובחצי[[#This Row],[33]],P236)=2),1,"")</f>
        <v/>
      </c>
      <c r="AP235" t="str">
        <f>IF(AND(מרקובחצי[[#This Row],[CycleNumber]]&lt;$B236,SUM(מרקובחצי[[#This Row],[33]],Q236)=2),1,"")</f>
        <v/>
      </c>
      <c r="AQ235" t="str">
        <f>IF(AND(מרקובחצי[[#This Row],[CycleNumber]]&lt;$B236,SUM(W235:W236)=2),1,"")</f>
        <v/>
      </c>
      <c r="AR235" t="str">
        <f>IF(AND(מרקובחצי[[#This Row],[CycleNumber]]&lt;$B236,SUM(מרקובחצי[[#This Row],[12]],S236)=2),1,"")</f>
        <v/>
      </c>
      <c r="AS235" t="str">
        <f>IF(AND(מרקובחצי[[#This Row],[CycleNumber]]&lt;$B236,SUM(מרקובחצי[[#This Row],[22]],V236)=2),1,"")</f>
        <v/>
      </c>
      <c r="AT235" s="3">
        <f>SUM(מרקובחצי[[#This Row],[11]:[33]])</f>
        <v>0</v>
      </c>
    </row>
    <row r="236" spans="1:46" hidden="1" x14ac:dyDescent="0.25">
      <c r="A236" t="s">
        <v>28</v>
      </c>
      <c r="B236">
        <v>2</v>
      </c>
      <c r="C236">
        <v>27</v>
      </c>
      <c r="D236">
        <f>מרקובחצי[[#This Row],[LengthofCycle]]+1</f>
        <v>28</v>
      </c>
      <c r="E236">
        <f>IF(IFERROR(LOOKUP(מרקובחצי[[#This Row],[ClientID]],קביעויות[הפלגה]),FALSE)=מרקובחצי[[#This Row],[ClientID]],1,"")</f>
        <v>1</v>
      </c>
      <c r="F236" t="str">
        <f>IF(IFERROR(LOOKUP(מרקובחצי[[#This Row],[ClientID]],סוגחציקבוע[S31]),FALSE)=מרקובחצי[[#This Row],[ClientID]],1,"")</f>
        <v/>
      </c>
      <c r="G236" t="str">
        <f>IF(IFERROR(LOOKUP(מרקובחצי[[#This Row],[ClientID]],סוגחציקבוע[S32]),FALSE)=מרקובחצי[[#This Row],[ClientID]],1,"")</f>
        <v/>
      </c>
      <c r="H236" t="str">
        <f>IF(IFERROR(LOOKUP(מרקובחצי[[#This Row],[ClientID]],סוגחציקבוע[S33]),FALSE)=מרקובחצי[[#This Row],[ClientID]],1,"")</f>
        <v/>
      </c>
      <c r="I236" t="str">
        <f>IF(IFERROR(LOOKUP(מרקובחצי[[#This Row],[ClientID]],סוגחציקבוע[S32&amp;33]),FALSE)=מרקובחצי[[#This Row],[ClientID]],1,"")</f>
        <v/>
      </c>
      <c r="J236">
        <f>IF(SUM(מרקובחצי[[#This Row],[11]:[13]])=1,מרקובחצי[[#This Row],[עד ועד]],IF(SUM(R235:T236)=1,IF(מרקובחצי[[#This Row],[עד ועד]]&lt;J235,מרקובחצי[[#This Row],[עד ועד]],J235),J235))</f>
        <v>27</v>
      </c>
      <c r="K236">
        <f>IF(SUM(מרקובחצי[[#This Row],[11]:[13]])=1,מרקובחצי[[#This Row],[עד ועד]],IF(SUM(R235:T236)=1,IF(מרקובחצי[[#This Row],[עד ועד]]&gt;K235,מרקובחצי[[#This Row],[עד ועד]],K235),K235))</f>
        <v>32</v>
      </c>
      <c r="L236" t="str">
        <f>IF(AND(SUM(מרקובחצי[[#This Row],[31]:[33]])=1,SUM(U235:W235)=0),מרקובחצי[[#This Row],[מקס]]-מרקובחצי[[#This Row],[מינ]],"")</f>
        <v/>
      </c>
      <c r="M23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36" t="str">
        <f t="shared" si="3"/>
        <v/>
      </c>
      <c r="O236" t="str">
        <f>IF(מרקובחצי[[#This Row],[קבעה הפלגה?]]=1,"",IF(AND(מרקובחצי[[#This Row],[עד ועד]]&lt;29,OR(מרקובחצי[[#This Row],[CycleNumber]]=1,AND(U235=1,OR(מרקובחצי[[#This Row],[עד ועד]]&lt;J235,מרקובחצי[[#This Row],[עד ועד]]&gt;K235)),AND(V235=1,מרקובחצי[[#This Row],[עד ועד]]&lt;J235),W235=1)),1,""))</f>
        <v/>
      </c>
      <c r="P236" t="str">
        <f>IF(מרקובחצי[[#This Row],[קבעה הפלגה?]]=1,"",IF(AND(מרקובחצי[[#This Row],[עד ועד]]&gt;28,מרקובחצי[[#This Row],[עד ועד]]&lt;32,OR(מרקובחצי[[#This Row],[CycleNumber]]=1,AND(U235=1),AND(V235=1,OR(מרקובחצי[[#This Row],[עד ועד]]&lt;J235,מרקובחצי[[#This Row],[עד ועד]]&gt;K235)),W235=1)),1,""))</f>
        <v/>
      </c>
      <c r="Q236" t="str">
        <f>IF(מרקובחצי[[#This Row],[קבעה הפלגה?]]=1,"",IF(AND(מרקובחצי[[#This Row],[עד ועד]]&gt;31,OR(מרקובחצי[[#This Row],[CycleNumber]]=1,AND(U235=1),AND(V235=1,מרקובחצי[[#This Row],[עד ועד]]&gt;K235),AND(W235=1,OR(מרקובחצי[[#This Row],[עד ועד]]&gt;K235,מרקובחצי[[#This Row],[עד ועד]]&lt;J235)))),1,""))</f>
        <v/>
      </c>
      <c r="R236" t="str">
        <f>IF(מרקובחצי[[#This Row],[CycleNumber]]&gt;1,IF(AND(O235=1,מרקובחצי[[#This Row],[עד ועד]]&lt;29),1,""),"")</f>
        <v/>
      </c>
      <c r="S236" t="str">
        <f>IF(מרקובחצי[[#This Row],[CycleNumber]]&gt;1,IF(OR(AND(O235=1,מרקובחצי[[#This Row],[עד ועד]]&gt;28),AND(P235=1),AND(Q235=1,מרקובחצי[[#This Row],[עד ועד]]&lt;32)),1,""),"")</f>
        <v/>
      </c>
      <c r="T236" t="str">
        <f>IF(מרקובחצי[[#This Row],[CycleNumber]]&gt;1,IF(AND(Q235=1,מרקובחצי[[#This Row],[עד ועד]]&gt;31),1,""),"")</f>
        <v/>
      </c>
      <c r="U236" t="str">
        <f>IF(מרקובחצי[[#This Row],[CycleNumber]]&gt;1,IF(AND(R235=1,מרקובחצי[[#This Row],[עד ועד]]&lt;29),1,IF(AND(U235=1,NOT(OR(מרקובחצי[[#This Row],[עד ועד]]&lt;J235,מרקובחצי[[#This Row],[עד ועד]]&gt;K235))),1,"")),"")</f>
        <v/>
      </c>
      <c r="V236" t="str">
        <f>IF(מרקובחצי[[#This Row],[CycleNumber]]&gt;1,IF(AND(SUM(R235:T235)=1,מרקובחצי[[#This Row],[עד ועד]]&gt;28,מרקובחצי[[#This Row],[עד ועד]]&lt;32),1,IF(OR(S235=1,AND(R235=1,מרקובחצי[[#This Row],[עד ועד]]&gt;28),AND(T235=1,מרקובחצי[[#This Row],[עד ועד]]&lt;32)),1,IF(AND(V235=1,NOT(OR(מרקובחצי[[#This Row],[עד ועד]]&lt;J235,מרקובחצי[[#This Row],[עד ועד]]&gt;K235))),1,""))),"")</f>
        <v/>
      </c>
      <c r="W236" t="str">
        <f>IF(מרקובחצי[[#This Row],[CycleNumber]]&gt;1,IF(AND(T235=1,מרקובחצי[[#This Row],[עד ועד]]&gt;31),1,IF(AND(W235=1,NOT(OR(מרקובחצי[[#This Row],[עד ועד]]&lt;J235,מרקובחצי[[#This Row],[עד ועד]]&gt;K235))),1,"")),"")</f>
        <v/>
      </c>
      <c r="X236" t="str">
        <f>IF(AND(מרקובחצי[[#This Row],[CycleNumber]]&lt;$B237,SUM(מרקובחצי[[#This Row],[11]],R237)=2),1,"")</f>
        <v/>
      </c>
      <c r="Y236" t="str">
        <f>IF(AND(מרקובחצי[[#This Row],[CycleNumber]]&lt;$B237,SUM(מרקובחצי[[#This Row],[11]],S237)=2),1,"")</f>
        <v/>
      </c>
      <c r="Z236" t="str">
        <f>IF(AND(מרקובחצי[[#This Row],[CycleNumber]]&lt;$B237,SUM(מרקובחצי[[#This Row],[13]],S237)=2),1,"")</f>
        <v/>
      </c>
      <c r="AA236" t="str">
        <f>IF(AND(מרקובחצי[[#This Row],[CycleNumber]]&lt;$B237,SUM(מרקובחצי[[#This Row],[13]],T237)=2),1,"")</f>
        <v/>
      </c>
      <c r="AB236" t="str">
        <f>IF(AND(מרקובחצי[[#This Row],[CycleNumber]]&lt;$B237,SUM(מרקובחצי[[#This Row],[21]],U237)=2),1,"")</f>
        <v/>
      </c>
      <c r="AC236" t="str">
        <f>IF(AND(מרקובחצי[[#This Row],[CycleNumber]]&lt;$B237,SUM(מרקובחצי[[#This Row],[21]],V237)=2),1,"")</f>
        <v/>
      </c>
      <c r="AD236" t="str">
        <f>IF(AND(מרקובחצי[[#This Row],[CycleNumber]]&lt;$B237,SUM(מרקובחצי[[#This Row],[23]],V237)=2),1,"")</f>
        <v/>
      </c>
      <c r="AE236" t="str">
        <f>IF(AND(מרקובחצי[[#This Row],[CycleNumber]]&lt;$B237,SUM(מרקובחצי[[#This Row],[23]],W237)=2),1,"")</f>
        <v/>
      </c>
      <c r="AF236" t="str">
        <f>IF(AND(מרקובחצי[[#This Row],[CycleNumber]]&lt;$B237,SUM(מרקובחצי[[#This Row],[31]],O237)=2),1,"")</f>
        <v/>
      </c>
      <c r="AG236" t="str">
        <f>IF(AND(מרקובחצי[[#This Row],[CycleNumber]]&lt;$B237,SUM(מרקובחצי[[#This Row],[31]],P237)=2),1,"")</f>
        <v/>
      </c>
      <c r="AH236" t="str">
        <f>IF(AND(מרקובחצי[[#This Row],[CycleNumber]]&lt;$B237,SUM(מרקובחצי[[#This Row],[31]],Q237)=2),1,"")</f>
        <v/>
      </c>
      <c r="AI236" t="str">
        <f>IF(AND(מרקובחצי[[#This Row],[CycleNumber]]&lt;$B237,SUM(U236:U237)=2),1,"")</f>
        <v/>
      </c>
      <c r="AJ236" t="str">
        <f>IF(AND(מרקובחצי[[#This Row],[CycleNumber]]&lt;$B237,SUM(מרקובחצי[[#This Row],[32]],O237)=2),1,"")</f>
        <v/>
      </c>
      <c r="AK236" t="str">
        <f>IF(AND(מרקובחצי[[#This Row],[CycleNumber]]&lt;$B237,SUM(מרקובחצי[[#This Row],[32]],P237)=2),1,"")</f>
        <v/>
      </c>
      <c r="AL236" t="str">
        <f>IF(AND(מרקובחצי[[#This Row],[CycleNumber]]&lt;$B237,SUM(מרקובחצי[[#This Row],[32]],Q237)=2),1,"")</f>
        <v/>
      </c>
      <c r="AM236" t="str">
        <f>IF(AND(מרקובחצי[[#This Row],[CycleNumber]]&lt;$B237,SUM(V236:V237)=2),1,"")</f>
        <v/>
      </c>
      <c r="AN236" t="str">
        <f>IF(AND(מרקובחצי[[#This Row],[CycleNumber]]&lt;$B237,SUM(מרקובחצי[[#This Row],[33]],O237)=2),1,"")</f>
        <v/>
      </c>
      <c r="AO236" t="str">
        <f>IF(AND(מרקובחצי[[#This Row],[CycleNumber]]&lt;$B237,SUM(מרקובחצי[[#This Row],[33]],P237)=2),1,"")</f>
        <v/>
      </c>
      <c r="AP236" t="str">
        <f>IF(AND(מרקובחצי[[#This Row],[CycleNumber]]&lt;$B237,SUM(מרקובחצי[[#This Row],[33]],Q237)=2),1,"")</f>
        <v/>
      </c>
      <c r="AQ236" t="str">
        <f>IF(AND(מרקובחצי[[#This Row],[CycleNumber]]&lt;$B237,SUM(W236:W237)=2),1,"")</f>
        <v/>
      </c>
      <c r="AR236" t="str">
        <f>IF(AND(מרקובחצי[[#This Row],[CycleNumber]]&lt;$B237,SUM(מרקובחצי[[#This Row],[12]],S237)=2),1,"")</f>
        <v/>
      </c>
      <c r="AS236" t="str">
        <f>IF(AND(מרקובחצי[[#This Row],[CycleNumber]]&lt;$B237,SUM(מרקובחצי[[#This Row],[22]],V237)=2),1,"")</f>
        <v/>
      </c>
      <c r="AT236" s="3">
        <f>SUM(מרקובחצי[[#This Row],[11]:[33]])</f>
        <v>0</v>
      </c>
    </row>
    <row r="237" spans="1:46" hidden="1" x14ac:dyDescent="0.25">
      <c r="A237" t="s">
        <v>28</v>
      </c>
      <c r="B237">
        <v>3</v>
      </c>
      <c r="C237">
        <v>29</v>
      </c>
      <c r="D237">
        <f>מרקובחצי[[#This Row],[LengthofCycle]]+1</f>
        <v>30</v>
      </c>
      <c r="E237">
        <f>IF(IFERROR(LOOKUP(מרקובחצי[[#This Row],[ClientID]],קביעויות[הפלגה]),FALSE)=מרקובחצי[[#This Row],[ClientID]],1,"")</f>
        <v>1</v>
      </c>
      <c r="F237" t="str">
        <f>IF(IFERROR(LOOKUP(מרקובחצי[[#This Row],[ClientID]],סוגחציקבוע[S31]),FALSE)=מרקובחצי[[#This Row],[ClientID]],1,"")</f>
        <v/>
      </c>
      <c r="G237" t="str">
        <f>IF(IFERROR(LOOKUP(מרקובחצי[[#This Row],[ClientID]],סוגחציקבוע[S32]),FALSE)=מרקובחצי[[#This Row],[ClientID]],1,"")</f>
        <v/>
      </c>
      <c r="H237" t="str">
        <f>IF(IFERROR(LOOKUP(מרקובחצי[[#This Row],[ClientID]],סוגחציקבוע[S33]),FALSE)=מרקובחצי[[#This Row],[ClientID]],1,"")</f>
        <v/>
      </c>
      <c r="I237" t="str">
        <f>IF(IFERROR(LOOKUP(מרקובחצי[[#This Row],[ClientID]],סוגחציקבוע[S32&amp;33]),FALSE)=מרקובחצי[[#This Row],[ClientID]],1,"")</f>
        <v/>
      </c>
      <c r="J237">
        <f>IF(SUM(מרקובחצי[[#This Row],[11]:[13]])=1,מרקובחצי[[#This Row],[עד ועד]],IF(SUM(R236:T237)=1,IF(מרקובחצי[[#This Row],[עד ועד]]&lt;J236,מרקובחצי[[#This Row],[עד ועד]],J236),J236))</f>
        <v>27</v>
      </c>
      <c r="K237">
        <f>IF(SUM(מרקובחצי[[#This Row],[11]:[13]])=1,מרקובחצי[[#This Row],[עד ועד]],IF(SUM(R236:T237)=1,IF(מרקובחצי[[#This Row],[עד ועד]]&gt;K236,מרקובחצי[[#This Row],[עד ועד]],K236),K236))</f>
        <v>32</v>
      </c>
      <c r="L237" t="str">
        <f>IF(AND(SUM(מרקובחצי[[#This Row],[31]:[33]])=1,SUM(U236:W236)=0),מרקובחצי[[#This Row],[מקס]]-מרקובחצי[[#This Row],[מינ]],"")</f>
        <v/>
      </c>
      <c r="M23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37" t="str">
        <f t="shared" si="3"/>
        <v/>
      </c>
      <c r="O237" t="str">
        <f>IF(מרקובחצי[[#This Row],[קבעה הפלגה?]]=1,"",IF(AND(מרקובחצי[[#This Row],[עד ועד]]&lt;29,OR(מרקובחצי[[#This Row],[CycleNumber]]=1,AND(U236=1,OR(מרקובחצי[[#This Row],[עד ועד]]&lt;J236,מרקובחצי[[#This Row],[עד ועד]]&gt;K236)),AND(V236=1,מרקובחצי[[#This Row],[עד ועד]]&lt;J236),W236=1)),1,""))</f>
        <v/>
      </c>
      <c r="P237" t="str">
        <f>IF(מרקובחצי[[#This Row],[קבעה הפלגה?]]=1,"",IF(AND(מרקובחצי[[#This Row],[עד ועד]]&gt;28,מרקובחצי[[#This Row],[עד ועד]]&lt;32,OR(מרקובחצי[[#This Row],[CycleNumber]]=1,AND(U236=1),AND(V236=1,OR(מרקובחצי[[#This Row],[עד ועד]]&lt;J236,מרקובחצי[[#This Row],[עד ועד]]&gt;K236)),W236=1)),1,""))</f>
        <v/>
      </c>
      <c r="Q237" t="str">
        <f>IF(מרקובחצי[[#This Row],[קבעה הפלגה?]]=1,"",IF(AND(מרקובחצי[[#This Row],[עד ועד]]&gt;31,OR(מרקובחצי[[#This Row],[CycleNumber]]=1,AND(U236=1),AND(V236=1,מרקובחצי[[#This Row],[עד ועד]]&gt;K236),AND(W236=1,OR(מרקובחצי[[#This Row],[עד ועד]]&gt;K236,מרקובחצי[[#This Row],[עד ועד]]&lt;J236)))),1,""))</f>
        <v/>
      </c>
      <c r="R237" t="str">
        <f>IF(מרקובחצי[[#This Row],[CycleNumber]]&gt;1,IF(AND(O236=1,מרקובחצי[[#This Row],[עד ועד]]&lt;29),1,""),"")</f>
        <v/>
      </c>
      <c r="S237" t="str">
        <f>IF(מרקובחצי[[#This Row],[CycleNumber]]&gt;1,IF(OR(AND(O236=1,מרקובחצי[[#This Row],[עד ועד]]&gt;28),AND(P236=1),AND(Q236=1,מרקובחצי[[#This Row],[עד ועד]]&lt;32)),1,""),"")</f>
        <v/>
      </c>
      <c r="T237" t="str">
        <f>IF(מרקובחצי[[#This Row],[CycleNumber]]&gt;1,IF(AND(Q236=1,מרקובחצי[[#This Row],[עד ועד]]&gt;31),1,""),"")</f>
        <v/>
      </c>
      <c r="U237" t="str">
        <f>IF(מרקובחצי[[#This Row],[CycleNumber]]&gt;1,IF(AND(R236=1,מרקובחצי[[#This Row],[עד ועד]]&lt;29),1,IF(AND(U236=1,NOT(OR(מרקובחצי[[#This Row],[עד ועד]]&lt;J236,מרקובחצי[[#This Row],[עד ועד]]&gt;K236))),1,"")),"")</f>
        <v/>
      </c>
      <c r="V237" t="str">
        <f>IF(מרקובחצי[[#This Row],[CycleNumber]]&gt;1,IF(AND(SUM(R236:T236)=1,מרקובחצי[[#This Row],[עד ועד]]&gt;28,מרקובחצי[[#This Row],[עד ועד]]&lt;32),1,IF(OR(S236=1,AND(R236=1,מרקובחצי[[#This Row],[עד ועד]]&gt;28),AND(T236=1,מרקובחצי[[#This Row],[עד ועד]]&lt;32)),1,IF(AND(V236=1,NOT(OR(מרקובחצי[[#This Row],[עד ועד]]&lt;J236,מרקובחצי[[#This Row],[עד ועד]]&gt;K236))),1,""))),"")</f>
        <v/>
      </c>
      <c r="W237" t="str">
        <f>IF(מרקובחצי[[#This Row],[CycleNumber]]&gt;1,IF(AND(T236=1,מרקובחצי[[#This Row],[עד ועד]]&gt;31),1,IF(AND(W236=1,NOT(OR(מרקובחצי[[#This Row],[עד ועד]]&lt;J236,מרקובחצי[[#This Row],[עד ועד]]&gt;K236))),1,"")),"")</f>
        <v/>
      </c>
      <c r="X237" t="str">
        <f>IF(AND(מרקובחצי[[#This Row],[CycleNumber]]&lt;$B238,SUM(מרקובחצי[[#This Row],[11]],R238)=2),1,"")</f>
        <v/>
      </c>
      <c r="Y237" t="str">
        <f>IF(AND(מרקובחצי[[#This Row],[CycleNumber]]&lt;$B238,SUM(מרקובחצי[[#This Row],[11]],S238)=2),1,"")</f>
        <v/>
      </c>
      <c r="Z237" t="str">
        <f>IF(AND(מרקובחצי[[#This Row],[CycleNumber]]&lt;$B238,SUM(מרקובחצי[[#This Row],[13]],S238)=2),1,"")</f>
        <v/>
      </c>
      <c r="AA237" t="str">
        <f>IF(AND(מרקובחצי[[#This Row],[CycleNumber]]&lt;$B238,SUM(מרקובחצי[[#This Row],[13]],T238)=2),1,"")</f>
        <v/>
      </c>
      <c r="AB237" t="str">
        <f>IF(AND(מרקובחצי[[#This Row],[CycleNumber]]&lt;$B238,SUM(מרקובחצי[[#This Row],[21]],U238)=2),1,"")</f>
        <v/>
      </c>
      <c r="AC237" t="str">
        <f>IF(AND(מרקובחצי[[#This Row],[CycleNumber]]&lt;$B238,SUM(מרקובחצי[[#This Row],[21]],V238)=2),1,"")</f>
        <v/>
      </c>
      <c r="AD237" t="str">
        <f>IF(AND(מרקובחצי[[#This Row],[CycleNumber]]&lt;$B238,SUM(מרקובחצי[[#This Row],[23]],V238)=2),1,"")</f>
        <v/>
      </c>
      <c r="AE237" t="str">
        <f>IF(AND(מרקובחצי[[#This Row],[CycleNumber]]&lt;$B238,SUM(מרקובחצי[[#This Row],[23]],W238)=2),1,"")</f>
        <v/>
      </c>
      <c r="AF237" t="str">
        <f>IF(AND(מרקובחצי[[#This Row],[CycleNumber]]&lt;$B238,SUM(מרקובחצי[[#This Row],[31]],O238)=2),1,"")</f>
        <v/>
      </c>
      <c r="AG237" t="str">
        <f>IF(AND(מרקובחצי[[#This Row],[CycleNumber]]&lt;$B238,SUM(מרקובחצי[[#This Row],[31]],P238)=2),1,"")</f>
        <v/>
      </c>
      <c r="AH237" t="str">
        <f>IF(AND(מרקובחצי[[#This Row],[CycleNumber]]&lt;$B238,SUM(מרקובחצי[[#This Row],[31]],Q238)=2),1,"")</f>
        <v/>
      </c>
      <c r="AI237" t="str">
        <f>IF(AND(מרקובחצי[[#This Row],[CycleNumber]]&lt;$B238,SUM(U237:U238)=2),1,"")</f>
        <v/>
      </c>
      <c r="AJ237" t="str">
        <f>IF(AND(מרקובחצי[[#This Row],[CycleNumber]]&lt;$B238,SUM(מרקובחצי[[#This Row],[32]],O238)=2),1,"")</f>
        <v/>
      </c>
      <c r="AK237" t="str">
        <f>IF(AND(מרקובחצי[[#This Row],[CycleNumber]]&lt;$B238,SUM(מרקובחצי[[#This Row],[32]],P238)=2),1,"")</f>
        <v/>
      </c>
      <c r="AL237" t="str">
        <f>IF(AND(מרקובחצי[[#This Row],[CycleNumber]]&lt;$B238,SUM(מרקובחצי[[#This Row],[32]],Q238)=2),1,"")</f>
        <v/>
      </c>
      <c r="AM237" t="str">
        <f>IF(AND(מרקובחצי[[#This Row],[CycleNumber]]&lt;$B238,SUM(V237:V238)=2),1,"")</f>
        <v/>
      </c>
      <c r="AN237" t="str">
        <f>IF(AND(מרקובחצי[[#This Row],[CycleNumber]]&lt;$B238,SUM(מרקובחצי[[#This Row],[33]],O238)=2),1,"")</f>
        <v/>
      </c>
      <c r="AO237" t="str">
        <f>IF(AND(מרקובחצי[[#This Row],[CycleNumber]]&lt;$B238,SUM(מרקובחצי[[#This Row],[33]],P238)=2),1,"")</f>
        <v/>
      </c>
      <c r="AP237" t="str">
        <f>IF(AND(מרקובחצי[[#This Row],[CycleNumber]]&lt;$B238,SUM(מרקובחצי[[#This Row],[33]],Q238)=2),1,"")</f>
        <v/>
      </c>
      <c r="AQ237" t="str">
        <f>IF(AND(מרקובחצי[[#This Row],[CycleNumber]]&lt;$B238,SUM(W237:W238)=2),1,"")</f>
        <v/>
      </c>
      <c r="AR237" t="str">
        <f>IF(AND(מרקובחצי[[#This Row],[CycleNumber]]&lt;$B238,SUM(מרקובחצי[[#This Row],[12]],S238)=2),1,"")</f>
        <v/>
      </c>
      <c r="AS237" t="str">
        <f>IF(AND(מרקובחצי[[#This Row],[CycleNumber]]&lt;$B238,SUM(מרקובחצי[[#This Row],[22]],V238)=2),1,"")</f>
        <v/>
      </c>
      <c r="AT237" s="3">
        <f>SUM(מרקובחצי[[#This Row],[11]:[33]])</f>
        <v>0</v>
      </c>
    </row>
    <row r="238" spans="1:46" hidden="1" x14ac:dyDescent="0.25">
      <c r="A238" t="s">
        <v>28</v>
      </c>
      <c r="B238">
        <v>4</v>
      </c>
      <c r="C238">
        <v>31</v>
      </c>
      <c r="D238">
        <f>מרקובחצי[[#This Row],[LengthofCycle]]+1</f>
        <v>32</v>
      </c>
      <c r="E238">
        <f>IF(IFERROR(LOOKUP(מרקובחצי[[#This Row],[ClientID]],קביעויות[הפלגה]),FALSE)=מרקובחצי[[#This Row],[ClientID]],1,"")</f>
        <v>1</v>
      </c>
      <c r="F238" t="str">
        <f>IF(IFERROR(LOOKUP(מרקובחצי[[#This Row],[ClientID]],סוגחציקבוע[S31]),FALSE)=מרקובחצי[[#This Row],[ClientID]],1,"")</f>
        <v/>
      </c>
      <c r="G238" t="str">
        <f>IF(IFERROR(LOOKUP(מרקובחצי[[#This Row],[ClientID]],סוגחציקבוע[S32]),FALSE)=מרקובחצי[[#This Row],[ClientID]],1,"")</f>
        <v/>
      </c>
      <c r="H238" t="str">
        <f>IF(IFERROR(LOOKUP(מרקובחצי[[#This Row],[ClientID]],סוגחציקבוע[S33]),FALSE)=מרקובחצי[[#This Row],[ClientID]],1,"")</f>
        <v/>
      </c>
      <c r="I238" t="str">
        <f>IF(IFERROR(LOOKUP(מרקובחצי[[#This Row],[ClientID]],סוגחציקבוע[S32&amp;33]),FALSE)=מרקובחצי[[#This Row],[ClientID]],1,"")</f>
        <v/>
      </c>
      <c r="J238">
        <f>IF(SUM(מרקובחצי[[#This Row],[11]:[13]])=1,מרקובחצי[[#This Row],[עד ועד]],IF(SUM(R237:T238)=1,IF(מרקובחצי[[#This Row],[עד ועד]]&lt;J237,מרקובחצי[[#This Row],[עד ועד]],J237),J237))</f>
        <v>27</v>
      </c>
      <c r="K238">
        <f>IF(SUM(מרקובחצי[[#This Row],[11]:[13]])=1,מרקובחצי[[#This Row],[עד ועד]],IF(SUM(R237:T238)=1,IF(מרקובחצי[[#This Row],[עד ועד]]&gt;K237,מרקובחצי[[#This Row],[עד ועד]],K237),K237))</f>
        <v>32</v>
      </c>
      <c r="L238" t="str">
        <f>IF(AND(SUM(מרקובחצי[[#This Row],[31]:[33]])=1,SUM(U237:W237)=0),מרקובחצי[[#This Row],[מקס]]-מרקובחצי[[#This Row],[מינ]],"")</f>
        <v/>
      </c>
      <c r="M23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38" t="str">
        <f t="shared" si="3"/>
        <v/>
      </c>
      <c r="O238" t="str">
        <f>IF(מרקובחצי[[#This Row],[קבעה הפלגה?]]=1,"",IF(AND(מרקובחצי[[#This Row],[עד ועד]]&lt;29,OR(מרקובחצי[[#This Row],[CycleNumber]]=1,AND(U237=1,OR(מרקובחצי[[#This Row],[עד ועד]]&lt;J237,מרקובחצי[[#This Row],[עד ועד]]&gt;K237)),AND(V237=1,מרקובחצי[[#This Row],[עד ועד]]&lt;J237),W237=1)),1,""))</f>
        <v/>
      </c>
      <c r="P238" t="str">
        <f>IF(מרקובחצי[[#This Row],[קבעה הפלגה?]]=1,"",IF(AND(מרקובחצי[[#This Row],[עד ועד]]&gt;28,מרקובחצי[[#This Row],[עד ועד]]&lt;32,OR(מרקובחצי[[#This Row],[CycleNumber]]=1,AND(U237=1),AND(V237=1,OR(מרקובחצי[[#This Row],[עד ועד]]&lt;J237,מרקובחצי[[#This Row],[עד ועד]]&gt;K237)),W237=1)),1,""))</f>
        <v/>
      </c>
      <c r="Q238" t="str">
        <f>IF(מרקובחצי[[#This Row],[קבעה הפלגה?]]=1,"",IF(AND(מרקובחצי[[#This Row],[עד ועד]]&gt;31,OR(מרקובחצי[[#This Row],[CycleNumber]]=1,AND(U237=1),AND(V237=1,מרקובחצי[[#This Row],[עד ועד]]&gt;K237),AND(W237=1,OR(מרקובחצי[[#This Row],[עד ועד]]&gt;K237,מרקובחצי[[#This Row],[עד ועד]]&lt;J237)))),1,""))</f>
        <v/>
      </c>
      <c r="R238" t="str">
        <f>IF(מרקובחצי[[#This Row],[CycleNumber]]&gt;1,IF(AND(O237=1,מרקובחצי[[#This Row],[עד ועד]]&lt;29),1,""),"")</f>
        <v/>
      </c>
      <c r="S238" t="str">
        <f>IF(מרקובחצי[[#This Row],[CycleNumber]]&gt;1,IF(OR(AND(O237=1,מרקובחצי[[#This Row],[עד ועד]]&gt;28),AND(P237=1),AND(Q237=1,מרקובחצי[[#This Row],[עד ועד]]&lt;32)),1,""),"")</f>
        <v/>
      </c>
      <c r="T238" t="str">
        <f>IF(מרקובחצי[[#This Row],[CycleNumber]]&gt;1,IF(AND(Q237=1,מרקובחצי[[#This Row],[עד ועד]]&gt;31),1,""),"")</f>
        <v/>
      </c>
      <c r="U238" t="str">
        <f>IF(מרקובחצי[[#This Row],[CycleNumber]]&gt;1,IF(AND(R237=1,מרקובחצי[[#This Row],[עד ועד]]&lt;29),1,IF(AND(U237=1,NOT(OR(מרקובחצי[[#This Row],[עד ועד]]&lt;J237,מרקובחצי[[#This Row],[עד ועד]]&gt;K237))),1,"")),"")</f>
        <v/>
      </c>
      <c r="V238" t="str">
        <f>IF(מרקובחצי[[#This Row],[CycleNumber]]&gt;1,IF(AND(SUM(R237:T237)=1,מרקובחצי[[#This Row],[עד ועד]]&gt;28,מרקובחצי[[#This Row],[עד ועד]]&lt;32),1,IF(OR(S237=1,AND(R237=1,מרקובחצי[[#This Row],[עד ועד]]&gt;28),AND(T237=1,מרקובחצי[[#This Row],[עד ועד]]&lt;32)),1,IF(AND(V237=1,NOT(OR(מרקובחצי[[#This Row],[עד ועד]]&lt;J237,מרקובחצי[[#This Row],[עד ועד]]&gt;K237))),1,""))),"")</f>
        <v/>
      </c>
      <c r="W238" t="str">
        <f>IF(מרקובחצי[[#This Row],[CycleNumber]]&gt;1,IF(AND(T237=1,מרקובחצי[[#This Row],[עד ועד]]&gt;31),1,IF(AND(W237=1,NOT(OR(מרקובחצי[[#This Row],[עד ועד]]&lt;J237,מרקובחצי[[#This Row],[עד ועד]]&gt;K237))),1,"")),"")</f>
        <v/>
      </c>
      <c r="X238" t="str">
        <f>IF(AND(מרקובחצי[[#This Row],[CycleNumber]]&lt;$B239,SUM(מרקובחצי[[#This Row],[11]],R239)=2),1,"")</f>
        <v/>
      </c>
      <c r="Y238" t="str">
        <f>IF(AND(מרקובחצי[[#This Row],[CycleNumber]]&lt;$B239,SUM(מרקובחצי[[#This Row],[11]],S239)=2),1,"")</f>
        <v/>
      </c>
      <c r="Z238" t="str">
        <f>IF(AND(מרקובחצי[[#This Row],[CycleNumber]]&lt;$B239,SUM(מרקובחצי[[#This Row],[13]],S239)=2),1,"")</f>
        <v/>
      </c>
      <c r="AA238" t="str">
        <f>IF(AND(מרקובחצי[[#This Row],[CycleNumber]]&lt;$B239,SUM(מרקובחצי[[#This Row],[13]],T239)=2),1,"")</f>
        <v/>
      </c>
      <c r="AB238" t="str">
        <f>IF(AND(מרקובחצי[[#This Row],[CycleNumber]]&lt;$B239,SUM(מרקובחצי[[#This Row],[21]],U239)=2),1,"")</f>
        <v/>
      </c>
      <c r="AC238" t="str">
        <f>IF(AND(מרקובחצי[[#This Row],[CycleNumber]]&lt;$B239,SUM(מרקובחצי[[#This Row],[21]],V239)=2),1,"")</f>
        <v/>
      </c>
      <c r="AD238" t="str">
        <f>IF(AND(מרקובחצי[[#This Row],[CycleNumber]]&lt;$B239,SUM(מרקובחצי[[#This Row],[23]],V239)=2),1,"")</f>
        <v/>
      </c>
      <c r="AE238" t="str">
        <f>IF(AND(מרקובחצי[[#This Row],[CycleNumber]]&lt;$B239,SUM(מרקובחצי[[#This Row],[23]],W239)=2),1,"")</f>
        <v/>
      </c>
      <c r="AF238" t="str">
        <f>IF(AND(מרקובחצי[[#This Row],[CycleNumber]]&lt;$B239,SUM(מרקובחצי[[#This Row],[31]],O239)=2),1,"")</f>
        <v/>
      </c>
      <c r="AG238" t="str">
        <f>IF(AND(מרקובחצי[[#This Row],[CycleNumber]]&lt;$B239,SUM(מרקובחצי[[#This Row],[31]],P239)=2),1,"")</f>
        <v/>
      </c>
      <c r="AH238" t="str">
        <f>IF(AND(מרקובחצי[[#This Row],[CycleNumber]]&lt;$B239,SUM(מרקובחצי[[#This Row],[31]],Q239)=2),1,"")</f>
        <v/>
      </c>
      <c r="AI238" t="str">
        <f>IF(AND(מרקובחצי[[#This Row],[CycleNumber]]&lt;$B239,SUM(U238:U239)=2),1,"")</f>
        <v/>
      </c>
      <c r="AJ238" t="str">
        <f>IF(AND(מרקובחצי[[#This Row],[CycleNumber]]&lt;$B239,SUM(מרקובחצי[[#This Row],[32]],O239)=2),1,"")</f>
        <v/>
      </c>
      <c r="AK238" t="str">
        <f>IF(AND(מרקובחצי[[#This Row],[CycleNumber]]&lt;$B239,SUM(מרקובחצי[[#This Row],[32]],P239)=2),1,"")</f>
        <v/>
      </c>
      <c r="AL238" t="str">
        <f>IF(AND(מרקובחצי[[#This Row],[CycleNumber]]&lt;$B239,SUM(מרקובחצי[[#This Row],[32]],Q239)=2),1,"")</f>
        <v/>
      </c>
      <c r="AM238" t="str">
        <f>IF(AND(מרקובחצי[[#This Row],[CycleNumber]]&lt;$B239,SUM(V238:V239)=2),1,"")</f>
        <v/>
      </c>
      <c r="AN238" t="str">
        <f>IF(AND(מרקובחצי[[#This Row],[CycleNumber]]&lt;$B239,SUM(מרקובחצי[[#This Row],[33]],O239)=2),1,"")</f>
        <v/>
      </c>
      <c r="AO238" t="str">
        <f>IF(AND(מרקובחצי[[#This Row],[CycleNumber]]&lt;$B239,SUM(מרקובחצי[[#This Row],[33]],P239)=2),1,"")</f>
        <v/>
      </c>
      <c r="AP238" t="str">
        <f>IF(AND(מרקובחצי[[#This Row],[CycleNumber]]&lt;$B239,SUM(מרקובחצי[[#This Row],[33]],Q239)=2),1,"")</f>
        <v/>
      </c>
      <c r="AQ238" t="str">
        <f>IF(AND(מרקובחצי[[#This Row],[CycleNumber]]&lt;$B239,SUM(W238:W239)=2),1,"")</f>
        <v/>
      </c>
      <c r="AR238" t="str">
        <f>IF(AND(מרקובחצי[[#This Row],[CycleNumber]]&lt;$B239,SUM(מרקובחצי[[#This Row],[12]],S239)=2),1,"")</f>
        <v/>
      </c>
      <c r="AS238" t="str">
        <f>IF(AND(מרקובחצי[[#This Row],[CycleNumber]]&lt;$B239,SUM(מרקובחצי[[#This Row],[22]],V239)=2),1,"")</f>
        <v/>
      </c>
      <c r="AT238" s="3">
        <f>SUM(מרקובחצי[[#This Row],[11]:[33]])</f>
        <v>0</v>
      </c>
    </row>
    <row r="239" spans="1:46" hidden="1" x14ac:dyDescent="0.25">
      <c r="A239" t="s">
        <v>28</v>
      </c>
      <c r="B239">
        <v>5</v>
      </c>
      <c r="C239">
        <v>31</v>
      </c>
      <c r="D239">
        <f>מרקובחצי[[#This Row],[LengthofCycle]]+1</f>
        <v>32</v>
      </c>
      <c r="E239">
        <f>IF(IFERROR(LOOKUP(מרקובחצי[[#This Row],[ClientID]],קביעויות[הפלגה]),FALSE)=מרקובחצי[[#This Row],[ClientID]],1,"")</f>
        <v>1</v>
      </c>
      <c r="F239" t="str">
        <f>IF(IFERROR(LOOKUP(מרקובחצי[[#This Row],[ClientID]],סוגחציקבוע[S31]),FALSE)=מרקובחצי[[#This Row],[ClientID]],1,"")</f>
        <v/>
      </c>
      <c r="G239" t="str">
        <f>IF(IFERROR(LOOKUP(מרקובחצי[[#This Row],[ClientID]],סוגחציקבוע[S32]),FALSE)=מרקובחצי[[#This Row],[ClientID]],1,"")</f>
        <v/>
      </c>
      <c r="H239" t="str">
        <f>IF(IFERROR(LOOKUP(מרקובחצי[[#This Row],[ClientID]],סוגחציקבוע[S33]),FALSE)=מרקובחצי[[#This Row],[ClientID]],1,"")</f>
        <v/>
      </c>
      <c r="I239" t="str">
        <f>IF(IFERROR(LOOKUP(מרקובחצי[[#This Row],[ClientID]],סוגחציקבוע[S32&amp;33]),FALSE)=מרקובחצי[[#This Row],[ClientID]],1,"")</f>
        <v/>
      </c>
      <c r="J239">
        <f>IF(SUM(מרקובחצי[[#This Row],[11]:[13]])=1,מרקובחצי[[#This Row],[עד ועד]],IF(SUM(R238:T239)=1,IF(מרקובחצי[[#This Row],[עד ועד]]&lt;J238,מרקובחצי[[#This Row],[עד ועד]],J238),J238))</f>
        <v>27</v>
      </c>
      <c r="K239">
        <f>IF(SUM(מרקובחצי[[#This Row],[11]:[13]])=1,מרקובחצי[[#This Row],[עד ועד]],IF(SUM(R238:T239)=1,IF(מרקובחצי[[#This Row],[עד ועד]]&gt;K238,מרקובחצי[[#This Row],[עד ועד]],K238),K238))</f>
        <v>32</v>
      </c>
      <c r="L239" t="str">
        <f>IF(AND(SUM(מרקובחצי[[#This Row],[31]:[33]])=1,SUM(U238:W238)=0),מרקובחצי[[#This Row],[מקס]]-מרקובחצי[[#This Row],[מינ]],"")</f>
        <v/>
      </c>
      <c r="M23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39" t="str">
        <f t="shared" si="3"/>
        <v/>
      </c>
      <c r="O239" t="str">
        <f>IF(מרקובחצי[[#This Row],[קבעה הפלגה?]]=1,"",IF(AND(מרקובחצי[[#This Row],[עד ועד]]&lt;29,OR(מרקובחצי[[#This Row],[CycleNumber]]=1,AND(U238=1,OR(מרקובחצי[[#This Row],[עד ועד]]&lt;J238,מרקובחצי[[#This Row],[עד ועד]]&gt;K238)),AND(V238=1,מרקובחצי[[#This Row],[עד ועד]]&lt;J238),W238=1)),1,""))</f>
        <v/>
      </c>
      <c r="P239" t="str">
        <f>IF(מרקובחצי[[#This Row],[קבעה הפלגה?]]=1,"",IF(AND(מרקובחצי[[#This Row],[עד ועד]]&gt;28,מרקובחצי[[#This Row],[עד ועד]]&lt;32,OR(מרקובחצי[[#This Row],[CycleNumber]]=1,AND(U238=1),AND(V238=1,OR(מרקובחצי[[#This Row],[עד ועד]]&lt;J238,מרקובחצי[[#This Row],[עד ועד]]&gt;K238)),W238=1)),1,""))</f>
        <v/>
      </c>
      <c r="Q239" t="str">
        <f>IF(מרקובחצי[[#This Row],[קבעה הפלגה?]]=1,"",IF(AND(מרקובחצי[[#This Row],[עד ועד]]&gt;31,OR(מרקובחצי[[#This Row],[CycleNumber]]=1,AND(U238=1),AND(V238=1,מרקובחצי[[#This Row],[עד ועד]]&gt;K238),AND(W238=1,OR(מרקובחצי[[#This Row],[עד ועד]]&gt;K238,מרקובחצי[[#This Row],[עד ועד]]&lt;J238)))),1,""))</f>
        <v/>
      </c>
      <c r="R239" t="str">
        <f>IF(מרקובחצי[[#This Row],[CycleNumber]]&gt;1,IF(AND(O238=1,מרקובחצי[[#This Row],[עד ועד]]&lt;29),1,""),"")</f>
        <v/>
      </c>
      <c r="S239" t="str">
        <f>IF(מרקובחצי[[#This Row],[CycleNumber]]&gt;1,IF(OR(AND(O238=1,מרקובחצי[[#This Row],[עד ועד]]&gt;28),AND(P238=1),AND(Q238=1,מרקובחצי[[#This Row],[עד ועד]]&lt;32)),1,""),"")</f>
        <v/>
      </c>
      <c r="T239" t="str">
        <f>IF(מרקובחצי[[#This Row],[CycleNumber]]&gt;1,IF(AND(Q238=1,מרקובחצי[[#This Row],[עד ועד]]&gt;31),1,""),"")</f>
        <v/>
      </c>
      <c r="U239" t="str">
        <f>IF(מרקובחצי[[#This Row],[CycleNumber]]&gt;1,IF(AND(R238=1,מרקובחצי[[#This Row],[עד ועד]]&lt;29),1,IF(AND(U238=1,NOT(OR(מרקובחצי[[#This Row],[עד ועד]]&lt;J238,מרקובחצי[[#This Row],[עד ועד]]&gt;K238))),1,"")),"")</f>
        <v/>
      </c>
      <c r="V239" t="str">
        <f>IF(מרקובחצי[[#This Row],[CycleNumber]]&gt;1,IF(AND(SUM(R238:T238)=1,מרקובחצי[[#This Row],[עד ועד]]&gt;28,מרקובחצי[[#This Row],[עד ועד]]&lt;32),1,IF(OR(S238=1,AND(R238=1,מרקובחצי[[#This Row],[עד ועד]]&gt;28),AND(T238=1,מרקובחצי[[#This Row],[עד ועד]]&lt;32)),1,IF(AND(V238=1,NOT(OR(מרקובחצי[[#This Row],[עד ועד]]&lt;J238,מרקובחצי[[#This Row],[עד ועד]]&gt;K238))),1,""))),"")</f>
        <v/>
      </c>
      <c r="W239" t="str">
        <f>IF(מרקובחצי[[#This Row],[CycleNumber]]&gt;1,IF(AND(T238=1,מרקובחצי[[#This Row],[עד ועד]]&gt;31),1,IF(AND(W238=1,NOT(OR(מרקובחצי[[#This Row],[עד ועד]]&lt;J238,מרקובחצי[[#This Row],[עד ועד]]&gt;K238))),1,"")),"")</f>
        <v/>
      </c>
      <c r="X239" t="str">
        <f>IF(AND(מרקובחצי[[#This Row],[CycleNumber]]&lt;$B240,SUM(מרקובחצי[[#This Row],[11]],R240)=2),1,"")</f>
        <v/>
      </c>
      <c r="Y239" t="str">
        <f>IF(AND(מרקובחצי[[#This Row],[CycleNumber]]&lt;$B240,SUM(מרקובחצי[[#This Row],[11]],S240)=2),1,"")</f>
        <v/>
      </c>
      <c r="Z239" t="str">
        <f>IF(AND(מרקובחצי[[#This Row],[CycleNumber]]&lt;$B240,SUM(מרקובחצי[[#This Row],[13]],S240)=2),1,"")</f>
        <v/>
      </c>
      <c r="AA239" t="str">
        <f>IF(AND(מרקובחצי[[#This Row],[CycleNumber]]&lt;$B240,SUM(מרקובחצי[[#This Row],[13]],T240)=2),1,"")</f>
        <v/>
      </c>
      <c r="AB239" t="str">
        <f>IF(AND(מרקובחצי[[#This Row],[CycleNumber]]&lt;$B240,SUM(מרקובחצי[[#This Row],[21]],U240)=2),1,"")</f>
        <v/>
      </c>
      <c r="AC239" t="str">
        <f>IF(AND(מרקובחצי[[#This Row],[CycleNumber]]&lt;$B240,SUM(מרקובחצי[[#This Row],[21]],V240)=2),1,"")</f>
        <v/>
      </c>
      <c r="AD239" t="str">
        <f>IF(AND(מרקובחצי[[#This Row],[CycleNumber]]&lt;$B240,SUM(מרקובחצי[[#This Row],[23]],V240)=2),1,"")</f>
        <v/>
      </c>
      <c r="AE239" t="str">
        <f>IF(AND(מרקובחצי[[#This Row],[CycleNumber]]&lt;$B240,SUM(מרקובחצי[[#This Row],[23]],W240)=2),1,"")</f>
        <v/>
      </c>
      <c r="AF239" t="str">
        <f>IF(AND(מרקובחצי[[#This Row],[CycleNumber]]&lt;$B240,SUM(מרקובחצי[[#This Row],[31]],O240)=2),1,"")</f>
        <v/>
      </c>
      <c r="AG239" t="str">
        <f>IF(AND(מרקובחצי[[#This Row],[CycleNumber]]&lt;$B240,SUM(מרקובחצי[[#This Row],[31]],P240)=2),1,"")</f>
        <v/>
      </c>
      <c r="AH239" t="str">
        <f>IF(AND(מרקובחצי[[#This Row],[CycleNumber]]&lt;$B240,SUM(מרקובחצי[[#This Row],[31]],Q240)=2),1,"")</f>
        <v/>
      </c>
      <c r="AI239" t="str">
        <f>IF(AND(מרקובחצי[[#This Row],[CycleNumber]]&lt;$B240,SUM(U239:U240)=2),1,"")</f>
        <v/>
      </c>
      <c r="AJ239" t="str">
        <f>IF(AND(מרקובחצי[[#This Row],[CycleNumber]]&lt;$B240,SUM(מרקובחצי[[#This Row],[32]],O240)=2),1,"")</f>
        <v/>
      </c>
      <c r="AK239" t="str">
        <f>IF(AND(מרקובחצי[[#This Row],[CycleNumber]]&lt;$B240,SUM(מרקובחצי[[#This Row],[32]],P240)=2),1,"")</f>
        <v/>
      </c>
      <c r="AL239" t="str">
        <f>IF(AND(מרקובחצי[[#This Row],[CycleNumber]]&lt;$B240,SUM(מרקובחצי[[#This Row],[32]],Q240)=2),1,"")</f>
        <v/>
      </c>
      <c r="AM239" t="str">
        <f>IF(AND(מרקובחצי[[#This Row],[CycleNumber]]&lt;$B240,SUM(V239:V240)=2),1,"")</f>
        <v/>
      </c>
      <c r="AN239" t="str">
        <f>IF(AND(מרקובחצי[[#This Row],[CycleNumber]]&lt;$B240,SUM(מרקובחצי[[#This Row],[33]],O240)=2),1,"")</f>
        <v/>
      </c>
      <c r="AO239" t="str">
        <f>IF(AND(מרקובחצי[[#This Row],[CycleNumber]]&lt;$B240,SUM(מרקובחצי[[#This Row],[33]],P240)=2),1,"")</f>
        <v/>
      </c>
      <c r="AP239" t="str">
        <f>IF(AND(מרקובחצי[[#This Row],[CycleNumber]]&lt;$B240,SUM(מרקובחצי[[#This Row],[33]],Q240)=2),1,"")</f>
        <v/>
      </c>
      <c r="AQ239" t="str">
        <f>IF(AND(מרקובחצי[[#This Row],[CycleNumber]]&lt;$B240,SUM(W239:W240)=2),1,"")</f>
        <v/>
      </c>
      <c r="AR239" t="str">
        <f>IF(AND(מרקובחצי[[#This Row],[CycleNumber]]&lt;$B240,SUM(מרקובחצי[[#This Row],[12]],S240)=2),1,"")</f>
        <v/>
      </c>
      <c r="AS239" t="str">
        <f>IF(AND(מרקובחצי[[#This Row],[CycleNumber]]&lt;$B240,SUM(מרקובחצי[[#This Row],[22]],V240)=2),1,"")</f>
        <v/>
      </c>
      <c r="AT239" s="3">
        <f>SUM(מרקובחצי[[#This Row],[11]:[33]])</f>
        <v>0</v>
      </c>
    </row>
    <row r="240" spans="1:46" hidden="1" x14ac:dyDescent="0.25">
      <c r="A240" t="s">
        <v>28</v>
      </c>
      <c r="B240">
        <v>6</v>
      </c>
      <c r="C240">
        <v>31</v>
      </c>
      <c r="D240">
        <f>מרקובחצי[[#This Row],[LengthofCycle]]+1</f>
        <v>32</v>
      </c>
      <c r="E240">
        <f>IF(IFERROR(LOOKUP(מרקובחצי[[#This Row],[ClientID]],קביעויות[הפלגה]),FALSE)=מרקובחצי[[#This Row],[ClientID]],1,"")</f>
        <v>1</v>
      </c>
      <c r="F240" t="str">
        <f>IF(IFERROR(LOOKUP(מרקובחצי[[#This Row],[ClientID]],סוגחציקבוע[S31]),FALSE)=מרקובחצי[[#This Row],[ClientID]],1,"")</f>
        <v/>
      </c>
      <c r="G240" t="str">
        <f>IF(IFERROR(LOOKUP(מרקובחצי[[#This Row],[ClientID]],סוגחציקבוע[S32]),FALSE)=מרקובחצי[[#This Row],[ClientID]],1,"")</f>
        <v/>
      </c>
      <c r="H240" t="str">
        <f>IF(IFERROR(LOOKUP(מרקובחצי[[#This Row],[ClientID]],סוגחציקבוע[S33]),FALSE)=מרקובחצי[[#This Row],[ClientID]],1,"")</f>
        <v/>
      </c>
      <c r="I240" t="str">
        <f>IF(IFERROR(LOOKUP(מרקובחצי[[#This Row],[ClientID]],סוגחציקבוע[S32&amp;33]),FALSE)=מרקובחצי[[#This Row],[ClientID]],1,"")</f>
        <v/>
      </c>
      <c r="J240">
        <f>IF(SUM(מרקובחצי[[#This Row],[11]:[13]])=1,מרקובחצי[[#This Row],[עד ועד]],IF(SUM(R239:T240)=1,IF(מרקובחצי[[#This Row],[עד ועד]]&lt;J239,מרקובחצי[[#This Row],[עד ועד]],J239),J239))</f>
        <v>27</v>
      </c>
      <c r="K240">
        <f>IF(SUM(מרקובחצי[[#This Row],[11]:[13]])=1,מרקובחצי[[#This Row],[עד ועד]],IF(SUM(R239:T240)=1,IF(מרקובחצי[[#This Row],[עד ועד]]&gt;K239,מרקובחצי[[#This Row],[עד ועד]],K239),K239))</f>
        <v>32</v>
      </c>
      <c r="L240" t="str">
        <f>IF(AND(SUM(מרקובחצי[[#This Row],[31]:[33]])=1,SUM(U239:W239)=0),מרקובחצי[[#This Row],[מקס]]-מרקובחצי[[#This Row],[מינ]],"")</f>
        <v/>
      </c>
      <c r="M24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40" t="str">
        <f t="shared" si="3"/>
        <v/>
      </c>
      <c r="O240" t="str">
        <f>IF(מרקובחצי[[#This Row],[קבעה הפלגה?]]=1,"",IF(AND(מרקובחצי[[#This Row],[עד ועד]]&lt;29,OR(מרקובחצי[[#This Row],[CycleNumber]]=1,AND(U239=1,OR(מרקובחצי[[#This Row],[עד ועד]]&lt;J239,מרקובחצי[[#This Row],[עד ועד]]&gt;K239)),AND(V239=1,מרקובחצי[[#This Row],[עד ועד]]&lt;J239),W239=1)),1,""))</f>
        <v/>
      </c>
      <c r="P240" t="str">
        <f>IF(מרקובחצי[[#This Row],[קבעה הפלגה?]]=1,"",IF(AND(מרקובחצי[[#This Row],[עד ועד]]&gt;28,מרקובחצי[[#This Row],[עד ועד]]&lt;32,OR(מרקובחצי[[#This Row],[CycleNumber]]=1,AND(U239=1),AND(V239=1,OR(מרקובחצי[[#This Row],[עד ועד]]&lt;J239,מרקובחצי[[#This Row],[עד ועד]]&gt;K239)),W239=1)),1,""))</f>
        <v/>
      </c>
      <c r="Q240" t="str">
        <f>IF(מרקובחצי[[#This Row],[קבעה הפלגה?]]=1,"",IF(AND(מרקובחצי[[#This Row],[עד ועד]]&gt;31,OR(מרקובחצי[[#This Row],[CycleNumber]]=1,AND(U239=1),AND(V239=1,מרקובחצי[[#This Row],[עד ועד]]&gt;K239),AND(W239=1,OR(מרקובחצי[[#This Row],[עד ועד]]&gt;K239,מרקובחצי[[#This Row],[עד ועד]]&lt;J239)))),1,""))</f>
        <v/>
      </c>
      <c r="R240" t="str">
        <f>IF(מרקובחצי[[#This Row],[CycleNumber]]&gt;1,IF(AND(O239=1,מרקובחצי[[#This Row],[עד ועד]]&lt;29),1,""),"")</f>
        <v/>
      </c>
      <c r="S240" t="str">
        <f>IF(מרקובחצי[[#This Row],[CycleNumber]]&gt;1,IF(OR(AND(O239=1,מרקובחצי[[#This Row],[עד ועד]]&gt;28),AND(P239=1),AND(Q239=1,מרקובחצי[[#This Row],[עד ועד]]&lt;32)),1,""),"")</f>
        <v/>
      </c>
      <c r="T240" t="str">
        <f>IF(מרקובחצי[[#This Row],[CycleNumber]]&gt;1,IF(AND(Q239=1,מרקובחצי[[#This Row],[עד ועד]]&gt;31),1,""),"")</f>
        <v/>
      </c>
      <c r="U240" t="str">
        <f>IF(מרקובחצי[[#This Row],[CycleNumber]]&gt;1,IF(AND(R239=1,מרקובחצי[[#This Row],[עד ועד]]&lt;29),1,IF(AND(U239=1,NOT(OR(מרקובחצי[[#This Row],[עד ועד]]&lt;J239,מרקובחצי[[#This Row],[עד ועד]]&gt;K239))),1,"")),"")</f>
        <v/>
      </c>
      <c r="V240" t="str">
        <f>IF(מרקובחצי[[#This Row],[CycleNumber]]&gt;1,IF(AND(SUM(R239:T239)=1,מרקובחצי[[#This Row],[עד ועד]]&gt;28,מרקובחצי[[#This Row],[עד ועד]]&lt;32),1,IF(OR(S239=1,AND(R239=1,מרקובחצי[[#This Row],[עד ועד]]&gt;28),AND(T239=1,מרקובחצי[[#This Row],[עד ועד]]&lt;32)),1,IF(AND(V239=1,NOT(OR(מרקובחצי[[#This Row],[עד ועד]]&lt;J239,מרקובחצי[[#This Row],[עד ועד]]&gt;K239))),1,""))),"")</f>
        <v/>
      </c>
      <c r="W240" t="str">
        <f>IF(מרקובחצי[[#This Row],[CycleNumber]]&gt;1,IF(AND(T239=1,מרקובחצי[[#This Row],[עד ועד]]&gt;31),1,IF(AND(W239=1,NOT(OR(מרקובחצי[[#This Row],[עד ועד]]&lt;J239,מרקובחצי[[#This Row],[עד ועד]]&gt;K239))),1,"")),"")</f>
        <v/>
      </c>
      <c r="X240" t="str">
        <f>IF(AND(מרקובחצי[[#This Row],[CycleNumber]]&lt;$B241,SUM(מרקובחצי[[#This Row],[11]],R241)=2),1,"")</f>
        <v/>
      </c>
      <c r="Y240" t="str">
        <f>IF(AND(מרקובחצי[[#This Row],[CycleNumber]]&lt;$B241,SUM(מרקובחצי[[#This Row],[11]],S241)=2),1,"")</f>
        <v/>
      </c>
      <c r="Z240" t="str">
        <f>IF(AND(מרקובחצי[[#This Row],[CycleNumber]]&lt;$B241,SUM(מרקובחצי[[#This Row],[13]],S241)=2),1,"")</f>
        <v/>
      </c>
      <c r="AA240" t="str">
        <f>IF(AND(מרקובחצי[[#This Row],[CycleNumber]]&lt;$B241,SUM(מרקובחצי[[#This Row],[13]],T241)=2),1,"")</f>
        <v/>
      </c>
      <c r="AB240" t="str">
        <f>IF(AND(מרקובחצי[[#This Row],[CycleNumber]]&lt;$B241,SUM(מרקובחצי[[#This Row],[21]],U241)=2),1,"")</f>
        <v/>
      </c>
      <c r="AC240" t="str">
        <f>IF(AND(מרקובחצי[[#This Row],[CycleNumber]]&lt;$B241,SUM(מרקובחצי[[#This Row],[21]],V241)=2),1,"")</f>
        <v/>
      </c>
      <c r="AD240" t="str">
        <f>IF(AND(מרקובחצי[[#This Row],[CycleNumber]]&lt;$B241,SUM(מרקובחצי[[#This Row],[23]],V241)=2),1,"")</f>
        <v/>
      </c>
      <c r="AE240" t="str">
        <f>IF(AND(מרקובחצי[[#This Row],[CycleNumber]]&lt;$B241,SUM(מרקובחצי[[#This Row],[23]],W241)=2),1,"")</f>
        <v/>
      </c>
      <c r="AF240" t="str">
        <f>IF(AND(מרקובחצי[[#This Row],[CycleNumber]]&lt;$B241,SUM(מרקובחצי[[#This Row],[31]],O241)=2),1,"")</f>
        <v/>
      </c>
      <c r="AG240" t="str">
        <f>IF(AND(מרקובחצי[[#This Row],[CycleNumber]]&lt;$B241,SUM(מרקובחצי[[#This Row],[31]],P241)=2),1,"")</f>
        <v/>
      </c>
      <c r="AH240" t="str">
        <f>IF(AND(מרקובחצי[[#This Row],[CycleNumber]]&lt;$B241,SUM(מרקובחצי[[#This Row],[31]],Q241)=2),1,"")</f>
        <v/>
      </c>
      <c r="AI240" t="str">
        <f>IF(AND(מרקובחצי[[#This Row],[CycleNumber]]&lt;$B241,SUM(U240:U241)=2),1,"")</f>
        <v/>
      </c>
      <c r="AJ240" t="str">
        <f>IF(AND(מרקובחצי[[#This Row],[CycleNumber]]&lt;$B241,SUM(מרקובחצי[[#This Row],[32]],O241)=2),1,"")</f>
        <v/>
      </c>
      <c r="AK240" t="str">
        <f>IF(AND(מרקובחצי[[#This Row],[CycleNumber]]&lt;$B241,SUM(מרקובחצי[[#This Row],[32]],P241)=2),1,"")</f>
        <v/>
      </c>
      <c r="AL240" t="str">
        <f>IF(AND(מרקובחצי[[#This Row],[CycleNumber]]&lt;$B241,SUM(מרקובחצי[[#This Row],[32]],Q241)=2),1,"")</f>
        <v/>
      </c>
      <c r="AM240" t="str">
        <f>IF(AND(מרקובחצי[[#This Row],[CycleNumber]]&lt;$B241,SUM(V240:V241)=2),1,"")</f>
        <v/>
      </c>
      <c r="AN240" t="str">
        <f>IF(AND(מרקובחצי[[#This Row],[CycleNumber]]&lt;$B241,SUM(מרקובחצי[[#This Row],[33]],O241)=2),1,"")</f>
        <v/>
      </c>
      <c r="AO240" t="str">
        <f>IF(AND(מרקובחצי[[#This Row],[CycleNumber]]&lt;$B241,SUM(מרקובחצי[[#This Row],[33]],P241)=2),1,"")</f>
        <v/>
      </c>
      <c r="AP240" t="str">
        <f>IF(AND(מרקובחצי[[#This Row],[CycleNumber]]&lt;$B241,SUM(מרקובחצי[[#This Row],[33]],Q241)=2),1,"")</f>
        <v/>
      </c>
      <c r="AQ240" t="str">
        <f>IF(AND(מרקובחצי[[#This Row],[CycleNumber]]&lt;$B241,SUM(W240:W241)=2),1,"")</f>
        <v/>
      </c>
      <c r="AR240" t="str">
        <f>IF(AND(מרקובחצי[[#This Row],[CycleNumber]]&lt;$B241,SUM(מרקובחצי[[#This Row],[12]],S241)=2),1,"")</f>
        <v/>
      </c>
      <c r="AS240" t="str">
        <f>IF(AND(מרקובחצי[[#This Row],[CycleNumber]]&lt;$B241,SUM(מרקובחצי[[#This Row],[22]],V241)=2),1,"")</f>
        <v/>
      </c>
      <c r="AT240" s="3">
        <f>SUM(מרקובחצי[[#This Row],[11]:[33]])</f>
        <v>0</v>
      </c>
    </row>
    <row r="241" spans="1:46" hidden="1" x14ac:dyDescent="0.25">
      <c r="A241" t="s">
        <v>28</v>
      </c>
      <c r="B241">
        <v>7</v>
      </c>
      <c r="C241">
        <v>31</v>
      </c>
      <c r="D241">
        <f>מרקובחצי[[#This Row],[LengthofCycle]]+1</f>
        <v>32</v>
      </c>
      <c r="E241">
        <f>IF(IFERROR(LOOKUP(מרקובחצי[[#This Row],[ClientID]],קביעויות[הפלגה]),FALSE)=מרקובחצי[[#This Row],[ClientID]],1,"")</f>
        <v>1</v>
      </c>
      <c r="F241" t="str">
        <f>IF(IFERROR(LOOKUP(מרקובחצי[[#This Row],[ClientID]],סוגחציקבוע[S31]),FALSE)=מרקובחצי[[#This Row],[ClientID]],1,"")</f>
        <v/>
      </c>
      <c r="G241" t="str">
        <f>IF(IFERROR(LOOKUP(מרקובחצי[[#This Row],[ClientID]],סוגחציקבוע[S32]),FALSE)=מרקובחצי[[#This Row],[ClientID]],1,"")</f>
        <v/>
      </c>
      <c r="H241" t="str">
        <f>IF(IFERROR(LOOKUP(מרקובחצי[[#This Row],[ClientID]],סוגחציקבוע[S33]),FALSE)=מרקובחצי[[#This Row],[ClientID]],1,"")</f>
        <v/>
      </c>
      <c r="I241" t="str">
        <f>IF(IFERROR(LOOKUP(מרקובחצי[[#This Row],[ClientID]],סוגחציקבוע[S32&amp;33]),FALSE)=מרקובחצי[[#This Row],[ClientID]],1,"")</f>
        <v/>
      </c>
      <c r="J241">
        <f>IF(SUM(מרקובחצי[[#This Row],[11]:[13]])=1,מרקובחצי[[#This Row],[עד ועד]],IF(SUM(R240:T241)=1,IF(מרקובחצי[[#This Row],[עד ועד]]&lt;J240,מרקובחצי[[#This Row],[עד ועד]],J240),J240))</f>
        <v>27</v>
      </c>
      <c r="K241">
        <f>IF(SUM(מרקובחצי[[#This Row],[11]:[13]])=1,מרקובחצי[[#This Row],[עד ועד]],IF(SUM(R240:T241)=1,IF(מרקובחצי[[#This Row],[עד ועד]]&gt;K240,מרקובחצי[[#This Row],[עד ועד]],K240),K240))</f>
        <v>32</v>
      </c>
      <c r="L241" t="str">
        <f>IF(AND(SUM(מרקובחצי[[#This Row],[31]:[33]])=1,SUM(U240:W240)=0),מרקובחצי[[#This Row],[מקס]]-מרקובחצי[[#This Row],[מינ]],"")</f>
        <v/>
      </c>
      <c r="M24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41" t="str">
        <f t="shared" si="3"/>
        <v/>
      </c>
      <c r="O241" t="str">
        <f>IF(מרקובחצי[[#This Row],[קבעה הפלגה?]]=1,"",IF(AND(מרקובחצי[[#This Row],[עד ועד]]&lt;29,OR(מרקובחצי[[#This Row],[CycleNumber]]=1,AND(U240=1,OR(מרקובחצי[[#This Row],[עד ועד]]&lt;J240,מרקובחצי[[#This Row],[עד ועד]]&gt;K240)),AND(V240=1,מרקובחצי[[#This Row],[עד ועד]]&lt;J240),W240=1)),1,""))</f>
        <v/>
      </c>
      <c r="P241" t="str">
        <f>IF(מרקובחצי[[#This Row],[קבעה הפלגה?]]=1,"",IF(AND(מרקובחצי[[#This Row],[עד ועד]]&gt;28,מרקובחצי[[#This Row],[עד ועד]]&lt;32,OR(מרקובחצי[[#This Row],[CycleNumber]]=1,AND(U240=1),AND(V240=1,OR(מרקובחצי[[#This Row],[עד ועד]]&lt;J240,מרקובחצי[[#This Row],[עד ועד]]&gt;K240)),W240=1)),1,""))</f>
        <v/>
      </c>
      <c r="Q241" t="str">
        <f>IF(מרקובחצי[[#This Row],[קבעה הפלגה?]]=1,"",IF(AND(מרקובחצי[[#This Row],[עד ועד]]&gt;31,OR(מרקובחצי[[#This Row],[CycleNumber]]=1,AND(U240=1),AND(V240=1,מרקובחצי[[#This Row],[עד ועד]]&gt;K240),AND(W240=1,OR(מרקובחצי[[#This Row],[עד ועד]]&gt;K240,מרקובחצי[[#This Row],[עד ועד]]&lt;J240)))),1,""))</f>
        <v/>
      </c>
      <c r="R241" t="str">
        <f>IF(מרקובחצי[[#This Row],[CycleNumber]]&gt;1,IF(AND(O240=1,מרקובחצי[[#This Row],[עד ועד]]&lt;29),1,""),"")</f>
        <v/>
      </c>
      <c r="S241" t="str">
        <f>IF(מרקובחצי[[#This Row],[CycleNumber]]&gt;1,IF(OR(AND(O240=1,מרקובחצי[[#This Row],[עד ועד]]&gt;28),AND(P240=1),AND(Q240=1,מרקובחצי[[#This Row],[עד ועד]]&lt;32)),1,""),"")</f>
        <v/>
      </c>
      <c r="T241" t="str">
        <f>IF(מרקובחצי[[#This Row],[CycleNumber]]&gt;1,IF(AND(Q240=1,מרקובחצי[[#This Row],[עד ועד]]&gt;31),1,""),"")</f>
        <v/>
      </c>
      <c r="U241" t="str">
        <f>IF(מרקובחצי[[#This Row],[CycleNumber]]&gt;1,IF(AND(R240=1,מרקובחצי[[#This Row],[עד ועד]]&lt;29),1,IF(AND(U240=1,NOT(OR(מרקובחצי[[#This Row],[עד ועד]]&lt;J240,מרקובחצי[[#This Row],[עד ועד]]&gt;K240))),1,"")),"")</f>
        <v/>
      </c>
      <c r="V241" t="str">
        <f>IF(מרקובחצי[[#This Row],[CycleNumber]]&gt;1,IF(AND(SUM(R240:T240)=1,מרקובחצי[[#This Row],[עד ועד]]&gt;28,מרקובחצי[[#This Row],[עד ועד]]&lt;32),1,IF(OR(S240=1,AND(R240=1,מרקובחצי[[#This Row],[עד ועד]]&gt;28),AND(T240=1,מרקובחצי[[#This Row],[עד ועד]]&lt;32)),1,IF(AND(V240=1,NOT(OR(מרקובחצי[[#This Row],[עד ועד]]&lt;J240,מרקובחצי[[#This Row],[עד ועד]]&gt;K240))),1,""))),"")</f>
        <v/>
      </c>
      <c r="W241" t="str">
        <f>IF(מרקובחצי[[#This Row],[CycleNumber]]&gt;1,IF(AND(T240=1,מרקובחצי[[#This Row],[עד ועד]]&gt;31),1,IF(AND(W240=1,NOT(OR(מרקובחצי[[#This Row],[עד ועד]]&lt;J240,מרקובחצי[[#This Row],[עד ועד]]&gt;K240))),1,"")),"")</f>
        <v/>
      </c>
      <c r="X241" t="str">
        <f>IF(AND(מרקובחצי[[#This Row],[CycleNumber]]&lt;$B242,SUM(מרקובחצי[[#This Row],[11]],R242)=2),1,"")</f>
        <v/>
      </c>
      <c r="Y241" t="str">
        <f>IF(AND(מרקובחצי[[#This Row],[CycleNumber]]&lt;$B242,SUM(מרקובחצי[[#This Row],[11]],S242)=2),1,"")</f>
        <v/>
      </c>
      <c r="Z241" t="str">
        <f>IF(AND(מרקובחצי[[#This Row],[CycleNumber]]&lt;$B242,SUM(מרקובחצי[[#This Row],[13]],S242)=2),1,"")</f>
        <v/>
      </c>
      <c r="AA241" t="str">
        <f>IF(AND(מרקובחצי[[#This Row],[CycleNumber]]&lt;$B242,SUM(מרקובחצי[[#This Row],[13]],T242)=2),1,"")</f>
        <v/>
      </c>
      <c r="AB241" t="str">
        <f>IF(AND(מרקובחצי[[#This Row],[CycleNumber]]&lt;$B242,SUM(מרקובחצי[[#This Row],[21]],U242)=2),1,"")</f>
        <v/>
      </c>
      <c r="AC241" t="str">
        <f>IF(AND(מרקובחצי[[#This Row],[CycleNumber]]&lt;$B242,SUM(מרקובחצי[[#This Row],[21]],V242)=2),1,"")</f>
        <v/>
      </c>
      <c r="AD241" t="str">
        <f>IF(AND(מרקובחצי[[#This Row],[CycleNumber]]&lt;$B242,SUM(מרקובחצי[[#This Row],[23]],V242)=2),1,"")</f>
        <v/>
      </c>
      <c r="AE241" t="str">
        <f>IF(AND(מרקובחצי[[#This Row],[CycleNumber]]&lt;$B242,SUM(מרקובחצי[[#This Row],[23]],W242)=2),1,"")</f>
        <v/>
      </c>
      <c r="AF241" t="str">
        <f>IF(AND(מרקובחצי[[#This Row],[CycleNumber]]&lt;$B242,SUM(מרקובחצי[[#This Row],[31]],O242)=2),1,"")</f>
        <v/>
      </c>
      <c r="AG241" t="str">
        <f>IF(AND(מרקובחצי[[#This Row],[CycleNumber]]&lt;$B242,SUM(מרקובחצי[[#This Row],[31]],P242)=2),1,"")</f>
        <v/>
      </c>
      <c r="AH241" t="str">
        <f>IF(AND(מרקובחצי[[#This Row],[CycleNumber]]&lt;$B242,SUM(מרקובחצי[[#This Row],[31]],Q242)=2),1,"")</f>
        <v/>
      </c>
      <c r="AI241" t="str">
        <f>IF(AND(מרקובחצי[[#This Row],[CycleNumber]]&lt;$B242,SUM(U241:U242)=2),1,"")</f>
        <v/>
      </c>
      <c r="AJ241" t="str">
        <f>IF(AND(מרקובחצי[[#This Row],[CycleNumber]]&lt;$B242,SUM(מרקובחצי[[#This Row],[32]],O242)=2),1,"")</f>
        <v/>
      </c>
      <c r="AK241" t="str">
        <f>IF(AND(מרקובחצי[[#This Row],[CycleNumber]]&lt;$B242,SUM(מרקובחצי[[#This Row],[32]],P242)=2),1,"")</f>
        <v/>
      </c>
      <c r="AL241" t="str">
        <f>IF(AND(מרקובחצי[[#This Row],[CycleNumber]]&lt;$B242,SUM(מרקובחצי[[#This Row],[32]],Q242)=2),1,"")</f>
        <v/>
      </c>
      <c r="AM241" t="str">
        <f>IF(AND(מרקובחצי[[#This Row],[CycleNumber]]&lt;$B242,SUM(V241:V242)=2),1,"")</f>
        <v/>
      </c>
      <c r="AN241" t="str">
        <f>IF(AND(מרקובחצי[[#This Row],[CycleNumber]]&lt;$B242,SUM(מרקובחצי[[#This Row],[33]],O242)=2),1,"")</f>
        <v/>
      </c>
      <c r="AO241" t="str">
        <f>IF(AND(מרקובחצי[[#This Row],[CycleNumber]]&lt;$B242,SUM(מרקובחצי[[#This Row],[33]],P242)=2),1,"")</f>
        <v/>
      </c>
      <c r="AP241" t="str">
        <f>IF(AND(מרקובחצי[[#This Row],[CycleNumber]]&lt;$B242,SUM(מרקובחצי[[#This Row],[33]],Q242)=2),1,"")</f>
        <v/>
      </c>
      <c r="AQ241" t="str">
        <f>IF(AND(מרקובחצי[[#This Row],[CycleNumber]]&lt;$B242,SUM(W241:W242)=2),1,"")</f>
        <v/>
      </c>
      <c r="AR241" t="str">
        <f>IF(AND(מרקובחצי[[#This Row],[CycleNumber]]&lt;$B242,SUM(מרקובחצי[[#This Row],[12]],S242)=2),1,"")</f>
        <v/>
      </c>
      <c r="AS241" t="str">
        <f>IF(AND(מרקובחצי[[#This Row],[CycleNumber]]&lt;$B242,SUM(מרקובחצי[[#This Row],[22]],V242)=2),1,"")</f>
        <v/>
      </c>
      <c r="AT241" s="3">
        <f>SUM(מרקובחצי[[#This Row],[11]:[33]])</f>
        <v>0</v>
      </c>
    </row>
    <row r="242" spans="1:46" hidden="1" x14ac:dyDescent="0.25">
      <c r="A242" t="s">
        <v>28</v>
      </c>
      <c r="B242">
        <v>8</v>
      </c>
      <c r="C242">
        <v>30</v>
      </c>
      <c r="D242">
        <f>מרקובחצי[[#This Row],[LengthofCycle]]+1</f>
        <v>31</v>
      </c>
      <c r="E242">
        <f>IF(IFERROR(LOOKUP(מרקובחצי[[#This Row],[ClientID]],קביעויות[הפלגה]),FALSE)=מרקובחצי[[#This Row],[ClientID]],1,"")</f>
        <v>1</v>
      </c>
      <c r="F242" t="str">
        <f>IF(IFERROR(LOOKUP(מרקובחצי[[#This Row],[ClientID]],סוגחציקבוע[S31]),FALSE)=מרקובחצי[[#This Row],[ClientID]],1,"")</f>
        <v/>
      </c>
      <c r="G242" t="str">
        <f>IF(IFERROR(LOOKUP(מרקובחצי[[#This Row],[ClientID]],סוגחציקבוע[S32]),FALSE)=מרקובחצי[[#This Row],[ClientID]],1,"")</f>
        <v/>
      </c>
      <c r="H242" t="str">
        <f>IF(IFERROR(LOOKUP(מרקובחצי[[#This Row],[ClientID]],סוגחציקבוע[S33]),FALSE)=מרקובחצי[[#This Row],[ClientID]],1,"")</f>
        <v/>
      </c>
      <c r="I242" t="str">
        <f>IF(IFERROR(LOOKUP(מרקובחצי[[#This Row],[ClientID]],סוגחציקבוע[S32&amp;33]),FALSE)=מרקובחצי[[#This Row],[ClientID]],1,"")</f>
        <v/>
      </c>
      <c r="J242">
        <f>IF(SUM(מרקובחצי[[#This Row],[11]:[13]])=1,מרקובחצי[[#This Row],[עד ועד]],IF(SUM(R241:T242)=1,IF(מרקובחצי[[#This Row],[עד ועד]]&lt;J241,מרקובחצי[[#This Row],[עד ועד]],J241),J241))</f>
        <v>27</v>
      </c>
      <c r="K242">
        <f>IF(SUM(מרקובחצי[[#This Row],[11]:[13]])=1,מרקובחצי[[#This Row],[עד ועד]],IF(SUM(R241:T242)=1,IF(מרקובחצי[[#This Row],[עד ועד]]&gt;K241,מרקובחצי[[#This Row],[עד ועד]],K241),K241))</f>
        <v>32</v>
      </c>
      <c r="L242" t="str">
        <f>IF(AND(SUM(מרקובחצי[[#This Row],[31]:[33]])=1,SUM(U241:W241)=0),מרקובחצי[[#This Row],[מקס]]-מרקובחצי[[#This Row],[מינ]],"")</f>
        <v/>
      </c>
      <c r="M24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42" t="str">
        <f t="shared" si="3"/>
        <v/>
      </c>
      <c r="O242" t="str">
        <f>IF(מרקובחצי[[#This Row],[קבעה הפלגה?]]=1,"",IF(AND(מרקובחצי[[#This Row],[עד ועד]]&lt;29,OR(מרקובחצי[[#This Row],[CycleNumber]]=1,AND(U241=1,OR(מרקובחצי[[#This Row],[עד ועד]]&lt;J241,מרקובחצי[[#This Row],[עד ועד]]&gt;K241)),AND(V241=1,מרקובחצי[[#This Row],[עד ועד]]&lt;J241),W241=1)),1,""))</f>
        <v/>
      </c>
      <c r="P242" t="str">
        <f>IF(מרקובחצי[[#This Row],[קבעה הפלגה?]]=1,"",IF(AND(מרקובחצי[[#This Row],[עד ועד]]&gt;28,מרקובחצי[[#This Row],[עד ועד]]&lt;32,OR(מרקובחצי[[#This Row],[CycleNumber]]=1,AND(U241=1),AND(V241=1,OR(מרקובחצי[[#This Row],[עד ועד]]&lt;J241,מרקובחצי[[#This Row],[עד ועד]]&gt;K241)),W241=1)),1,""))</f>
        <v/>
      </c>
      <c r="Q242" t="str">
        <f>IF(מרקובחצי[[#This Row],[קבעה הפלגה?]]=1,"",IF(AND(מרקובחצי[[#This Row],[עד ועד]]&gt;31,OR(מרקובחצי[[#This Row],[CycleNumber]]=1,AND(U241=1),AND(V241=1,מרקובחצי[[#This Row],[עד ועד]]&gt;K241),AND(W241=1,OR(מרקובחצי[[#This Row],[עד ועד]]&gt;K241,מרקובחצי[[#This Row],[עד ועד]]&lt;J241)))),1,""))</f>
        <v/>
      </c>
      <c r="R242" t="str">
        <f>IF(מרקובחצי[[#This Row],[CycleNumber]]&gt;1,IF(AND(O241=1,מרקובחצי[[#This Row],[עד ועד]]&lt;29),1,""),"")</f>
        <v/>
      </c>
      <c r="S242" t="str">
        <f>IF(מרקובחצי[[#This Row],[CycleNumber]]&gt;1,IF(OR(AND(O241=1,מרקובחצי[[#This Row],[עד ועד]]&gt;28),AND(P241=1),AND(Q241=1,מרקובחצי[[#This Row],[עד ועד]]&lt;32)),1,""),"")</f>
        <v/>
      </c>
      <c r="T242" t="str">
        <f>IF(מרקובחצי[[#This Row],[CycleNumber]]&gt;1,IF(AND(Q241=1,מרקובחצי[[#This Row],[עד ועד]]&gt;31),1,""),"")</f>
        <v/>
      </c>
      <c r="U242" t="str">
        <f>IF(מרקובחצי[[#This Row],[CycleNumber]]&gt;1,IF(AND(R241=1,מרקובחצי[[#This Row],[עד ועד]]&lt;29),1,IF(AND(U241=1,NOT(OR(מרקובחצי[[#This Row],[עד ועד]]&lt;J241,מרקובחצי[[#This Row],[עד ועד]]&gt;K241))),1,"")),"")</f>
        <v/>
      </c>
      <c r="V242" t="str">
        <f>IF(מרקובחצי[[#This Row],[CycleNumber]]&gt;1,IF(AND(SUM(R241:T241)=1,מרקובחצי[[#This Row],[עד ועד]]&gt;28,מרקובחצי[[#This Row],[עד ועד]]&lt;32),1,IF(OR(S241=1,AND(R241=1,מרקובחצי[[#This Row],[עד ועד]]&gt;28),AND(T241=1,מרקובחצי[[#This Row],[עד ועד]]&lt;32)),1,IF(AND(V241=1,NOT(OR(מרקובחצי[[#This Row],[עד ועד]]&lt;J241,מרקובחצי[[#This Row],[עד ועד]]&gt;K241))),1,""))),"")</f>
        <v/>
      </c>
      <c r="W242" t="str">
        <f>IF(מרקובחצי[[#This Row],[CycleNumber]]&gt;1,IF(AND(T241=1,מרקובחצי[[#This Row],[עד ועד]]&gt;31),1,IF(AND(W241=1,NOT(OR(מרקובחצי[[#This Row],[עד ועד]]&lt;J241,מרקובחצי[[#This Row],[עד ועד]]&gt;K241))),1,"")),"")</f>
        <v/>
      </c>
      <c r="X242" t="str">
        <f>IF(AND(מרקובחצי[[#This Row],[CycleNumber]]&lt;$B243,SUM(מרקובחצי[[#This Row],[11]],R243)=2),1,"")</f>
        <v/>
      </c>
      <c r="Y242" t="str">
        <f>IF(AND(מרקובחצי[[#This Row],[CycleNumber]]&lt;$B243,SUM(מרקובחצי[[#This Row],[11]],S243)=2),1,"")</f>
        <v/>
      </c>
      <c r="Z242" t="str">
        <f>IF(AND(מרקובחצי[[#This Row],[CycleNumber]]&lt;$B243,SUM(מרקובחצי[[#This Row],[13]],S243)=2),1,"")</f>
        <v/>
      </c>
      <c r="AA242" t="str">
        <f>IF(AND(מרקובחצי[[#This Row],[CycleNumber]]&lt;$B243,SUM(מרקובחצי[[#This Row],[13]],T243)=2),1,"")</f>
        <v/>
      </c>
      <c r="AB242" t="str">
        <f>IF(AND(מרקובחצי[[#This Row],[CycleNumber]]&lt;$B243,SUM(מרקובחצי[[#This Row],[21]],U243)=2),1,"")</f>
        <v/>
      </c>
      <c r="AC242" t="str">
        <f>IF(AND(מרקובחצי[[#This Row],[CycleNumber]]&lt;$B243,SUM(מרקובחצי[[#This Row],[21]],V243)=2),1,"")</f>
        <v/>
      </c>
      <c r="AD242" t="str">
        <f>IF(AND(מרקובחצי[[#This Row],[CycleNumber]]&lt;$B243,SUM(מרקובחצי[[#This Row],[23]],V243)=2),1,"")</f>
        <v/>
      </c>
      <c r="AE242" t="str">
        <f>IF(AND(מרקובחצי[[#This Row],[CycleNumber]]&lt;$B243,SUM(מרקובחצי[[#This Row],[23]],W243)=2),1,"")</f>
        <v/>
      </c>
      <c r="AF242" t="str">
        <f>IF(AND(מרקובחצי[[#This Row],[CycleNumber]]&lt;$B243,SUM(מרקובחצי[[#This Row],[31]],O243)=2),1,"")</f>
        <v/>
      </c>
      <c r="AG242" t="str">
        <f>IF(AND(מרקובחצי[[#This Row],[CycleNumber]]&lt;$B243,SUM(מרקובחצי[[#This Row],[31]],P243)=2),1,"")</f>
        <v/>
      </c>
      <c r="AH242" t="str">
        <f>IF(AND(מרקובחצי[[#This Row],[CycleNumber]]&lt;$B243,SUM(מרקובחצי[[#This Row],[31]],Q243)=2),1,"")</f>
        <v/>
      </c>
      <c r="AI242" t="str">
        <f>IF(AND(מרקובחצי[[#This Row],[CycleNumber]]&lt;$B243,SUM(U242:U243)=2),1,"")</f>
        <v/>
      </c>
      <c r="AJ242" t="str">
        <f>IF(AND(מרקובחצי[[#This Row],[CycleNumber]]&lt;$B243,SUM(מרקובחצי[[#This Row],[32]],O243)=2),1,"")</f>
        <v/>
      </c>
      <c r="AK242" t="str">
        <f>IF(AND(מרקובחצי[[#This Row],[CycleNumber]]&lt;$B243,SUM(מרקובחצי[[#This Row],[32]],P243)=2),1,"")</f>
        <v/>
      </c>
      <c r="AL242" t="str">
        <f>IF(AND(מרקובחצי[[#This Row],[CycleNumber]]&lt;$B243,SUM(מרקובחצי[[#This Row],[32]],Q243)=2),1,"")</f>
        <v/>
      </c>
      <c r="AM242" t="str">
        <f>IF(AND(מרקובחצי[[#This Row],[CycleNumber]]&lt;$B243,SUM(V242:V243)=2),1,"")</f>
        <v/>
      </c>
      <c r="AN242" t="str">
        <f>IF(AND(מרקובחצי[[#This Row],[CycleNumber]]&lt;$B243,SUM(מרקובחצי[[#This Row],[33]],O243)=2),1,"")</f>
        <v/>
      </c>
      <c r="AO242" t="str">
        <f>IF(AND(מרקובחצי[[#This Row],[CycleNumber]]&lt;$B243,SUM(מרקובחצי[[#This Row],[33]],P243)=2),1,"")</f>
        <v/>
      </c>
      <c r="AP242" t="str">
        <f>IF(AND(מרקובחצי[[#This Row],[CycleNumber]]&lt;$B243,SUM(מרקובחצי[[#This Row],[33]],Q243)=2),1,"")</f>
        <v/>
      </c>
      <c r="AQ242" t="str">
        <f>IF(AND(מרקובחצי[[#This Row],[CycleNumber]]&lt;$B243,SUM(W242:W243)=2),1,"")</f>
        <v/>
      </c>
      <c r="AR242" t="str">
        <f>IF(AND(מרקובחצי[[#This Row],[CycleNumber]]&lt;$B243,SUM(מרקובחצי[[#This Row],[12]],S243)=2),1,"")</f>
        <v/>
      </c>
      <c r="AS242" t="str">
        <f>IF(AND(מרקובחצי[[#This Row],[CycleNumber]]&lt;$B243,SUM(מרקובחצי[[#This Row],[22]],V243)=2),1,"")</f>
        <v/>
      </c>
      <c r="AT242" s="3">
        <f>SUM(מרקובחצי[[#This Row],[11]:[33]])</f>
        <v>0</v>
      </c>
    </row>
    <row r="243" spans="1:46" hidden="1" x14ac:dyDescent="0.25">
      <c r="A243" t="s">
        <v>28</v>
      </c>
      <c r="B243">
        <v>9</v>
      </c>
      <c r="C243">
        <v>30</v>
      </c>
      <c r="D243">
        <f>מרקובחצי[[#This Row],[LengthofCycle]]+1</f>
        <v>31</v>
      </c>
      <c r="E243">
        <f>IF(IFERROR(LOOKUP(מרקובחצי[[#This Row],[ClientID]],קביעויות[הפלגה]),FALSE)=מרקובחצי[[#This Row],[ClientID]],1,"")</f>
        <v>1</v>
      </c>
      <c r="F243" t="str">
        <f>IF(IFERROR(LOOKUP(מרקובחצי[[#This Row],[ClientID]],סוגחציקבוע[S31]),FALSE)=מרקובחצי[[#This Row],[ClientID]],1,"")</f>
        <v/>
      </c>
      <c r="G243" t="str">
        <f>IF(IFERROR(LOOKUP(מרקובחצי[[#This Row],[ClientID]],סוגחציקבוע[S32]),FALSE)=מרקובחצי[[#This Row],[ClientID]],1,"")</f>
        <v/>
      </c>
      <c r="H243" t="str">
        <f>IF(IFERROR(LOOKUP(מרקובחצי[[#This Row],[ClientID]],סוגחציקבוע[S33]),FALSE)=מרקובחצי[[#This Row],[ClientID]],1,"")</f>
        <v/>
      </c>
      <c r="I243" t="str">
        <f>IF(IFERROR(LOOKUP(מרקובחצי[[#This Row],[ClientID]],סוגחציקבוע[S32&amp;33]),FALSE)=מרקובחצי[[#This Row],[ClientID]],1,"")</f>
        <v/>
      </c>
      <c r="J243">
        <f>IF(SUM(מרקובחצי[[#This Row],[11]:[13]])=1,מרקובחצי[[#This Row],[עד ועד]],IF(SUM(R242:T243)=1,IF(מרקובחצי[[#This Row],[עד ועד]]&lt;J242,מרקובחצי[[#This Row],[עד ועד]],J242),J242))</f>
        <v>27</v>
      </c>
      <c r="K243">
        <f>IF(SUM(מרקובחצי[[#This Row],[11]:[13]])=1,מרקובחצי[[#This Row],[עד ועד]],IF(SUM(R242:T243)=1,IF(מרקובחצי[[#This Row],[עד ועד]]&gt;K242,מרקובחצי[[#This Row],[עד ועד]],K242),K242))</f>
        <v>32</v>
      </c>
      <c r="L243" t="str">
        <f>IF(AND(SUM(מרקובחצי[[#This Row],[31]:[33]])=1,SUM(U242:W242)=0),מרקובחצי[[#This Row],[מקס]]-מרקובחצי[[#This Row],[מינ]],"")</f>
        <v/>
      </c>
      <c r="M24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43" t="str">
        <f t="shared" si="3"/>
        <v/>
      </c>
      <c r="O243" t="str">
        <f>IF(מרקובחצי[[#This Row],[קבעה הפלגה?]]=1,"",IF(AND(מרקובחצי[[#This Row],[עד ועד]]&lt;29,OR(מרקובחצי[[#This Row],[CycleNumber]]=1,AND(U242=1,OR(מרקובחצי[[#This Row],[עד ועד]]&lt;J242,מרקובחצי[[#This Row],[עד ועד]]&gt;K242)),AND(V242=1,מרקובחצי[[#This Row],[עד ועד]]&lt;J242),W242=1)),1,""))</f>
        <v/>
      </c>
      <c r="P243" t="str">
        <f>IF(מרקובחצי[[#This Row],[קבעה הפלגה?]]=1,"",IF(AND(מרקובחצי[[#This Row],[עד ועד]]&gt;28,מרקובחצי[[#This Row],[עד ועד]]&lt;32,OR(מרקובחצי[[#This Row],[CycleNumber]]=1,AND(U242=1),AND(V242=1,OR(מרקובחצי[[#This Row],[עד ועד]]&lt;J242,מרקובחצי[[#This Row],[עד ועד]]&gt;K242)),W242=1)),1,""))</f>
        <v/>
      </c>
      <c r="Q243" t="str">
        <f>IF(מרקובחצי[[#This Row],[קבעה הפלגה?]]=1,"",IF(AND(מרקובחצי[[#This Row],[עד ועד]]&gt;31,OR(מרקובחצי[[#This Row],[CycleNumber]]=1,AND(U242=1),AND(V242=1,מרקובחצי[[#This Row],[עד ועד]]&gt;K242),AND(W242=1,OR(מרקובחצי[[#This Row],[עד ועד]]&gt;K242,מרקובחצי[[#This Row],[עד ועד]]&lt;J242)))),1,""))</f>
        <v/>
      </c>
      <c r="R243" t="str">
        <f>IF(מרקובחצי[[#This Row],[CycleNumber]]&gt;1,IF(AND(O242=1,מרקובחצי[[#This Row],[עד ועד]]&lt;29),1,""),"")</f>
        <v/>
      </c>
      <c r="S243" t="str">
        <f>IF(מרקובחצי[[#This Row],[CycleNumber]]&gt;1,IF(OR(AND(O242=1,מרקובחצי[[#This Row],[עד ועד]]&gt;28),AND(P242=1),AND(Q242=1,מרקובחצי[[#This Row],[עד ועד]]&lt;32)),1,""),"")</f>
        <v/>
      </c>
      <c r="T243" t="str">
        <f>IF(מרקובחצי[[#This Row],[CycleNumber]]&gt;1,IF(AND(Q242=1,מרקובחצי[[#This Row],[עד ועד]]&gt;31),1,""),"")</f>
        <v/>
      </c>
      <c r="U243" t="str">
        <f>IF(מרקובחצי[[#This Row],[CycleNumber]]&gt;1,IF(AND(R242=1,מרקובחצי[[#This Row],[עד ועד]]&lt;29),1,IF(AND(U242=1,NOT(OR(מרקובחצי[[#This Row],[עד ועד]]&lt;J242,מרקובחצי[[#This Row],[עד ועד]]&gt;K242))),1,"")),"")</f>
        <v/>
      </c>
      <c r="V243" t="str">
        <f>IF(מרקובחצי[[#This Row],[CycleNumber]]&gt;1,IF(AND(SUM(R242:T242)=1,מרקובחצי[[#This Row],[עד ועד]]&gt;28,מרקובחצי[[#This Row],[עד ועד]]&lt;32),1,IF(OR(S242=1,AND(R242=1,מרקובחצי[[#This Row],[עד ועד]]&gt;28),AND(T242=1,מרקובחצי[[#This Row],[עד ועד]]&lt;32)),1,IF(AND(V242=1,NOT(OR(מרקובחצי[[#This Row],[עד ועד]]&lt;J242,מרקובחצי[[#This Row],[עד ועד]]&gt;K242))),1,""))),"")</f>
        <v/>
      </c>
      <c r="W243" t="str">
        <f>IF(מרקובחצי[[#This Row],[CycleNumber]]&gt;1,IF(AND(T242=1,מרקובחצי[[#This Row],[עד ועד]]&gt;31),1,IF(AND(W242=1,NOT(OR(מרקובחצי[[#This Row],[עד ועד]]&lt;J242,מרקובחצי[[#This Row],[עד ועד]]&gt;K242))),1,"")),"")</f>
        <v/>
      </c>
      <c r="X243" t="str">
        <f>IF(AND(מרקובחצי[[#This Row],[CycleNumber]]&lt;$B244,SUM(מרקובחצי[[#This Row],[11]],R244)=2),1,"")</f>
        <v/>
      </c>
      <c r="Y243" t="str">
        <f>IF(AND(מרקובחצי[[#This Row],[CycleNumber]]&lt;$B244,SUM(מרקובחצי[[#This Row],[11]],S244)=2),1,"")</f>
        <v/>
      </c>
      <c r="Z243" t="str">
        <f>IF(AND(מרקובחצי[[#This Row],[CycleNumber]]&lt;$B244,SUM(מרקובחצי[[#This Row],[13]],S244)=2),1,"")</f>
        <v/>
      </c>
      <c r="AA243" t="str">
        <f>IF(AND(מרקובחצי[[#This Row],[CycleNumber]]&lt;$B244,SUM(מרקובחצי[[#This Row],[13]],T244)=2),1,"")</f>
        <v/>
      </c>
      <c r="AB243" t="str">
        <f>IF(AND(מרקובחצי[[#This Row],[CycleNumber]]&lt;$B244,SUM(מרקובחצי[[#This Row],[21]],U244)=2),1,"")</f>
        <v/>
      </c>
      <c r="AC243" t="str">
        <f>IF(AND(מרקובחצי[[#This Row],[CycleNumber]]&lt;$B244,SUM(מרקובחצי[[#This Row],[21]],V244)=2),1,"")</f>
        <v/>
      </c>
      <c r="AD243" t="str">
        <f>IF(AND(מרקובחצי[[#This Row],[CycleNumber]]&lt;$B244,SUM(מרקובחצי[[#This Row],[23]],V244)=2),1,"")</f>
        <v/>
      </c>
      <c r="AE243" t="str">
        <f>IF(AND(מרקובחצי[[#This Row],[CycleNumber]]&lt;$B244,SUM(מרקובחצי[[#This Row],[23]],W244)=2),1,"")</f>
        <v/>
      </c>
      <c r="AF243" t="str">
        <f>IF(AND(מרקובחצי[[#This Row],[CycleNumber]]&lt;$B244,SUM(מרקובחצי[[#This Row],[31]],O244)=2),1,"")</f>
        <v/>
      </c>
      <c r="AG243" t="str">
        <f>IF(AND(מרקובחצי[[#This Row],[CycleNumber]]&lt;$B244,SUM(מרקובחצי[[#This Row],[31]],P244)=2),1,"")</f>
        <v/>
      </c>
      <c r="AH243" t="str">
        <f>IF(AND(מרקובחצי[[#This Row],[CycleNumber]]&lt;$B244,SUM(מרקובחצי[[#This Row],[31]],Q244)=2),1,"")</f>
        <v/>
      </c>
      <c r="AI243" t="str">
        <f>IF(AND(מרקובחצי[[#This Row],[CycleNumber]]&lt;$B244,SUM(U243:U244)=2),1,"")</f>
        <v/>
      </c>
      <c r="AJ243" t="str">
        <f>IF(AND(מרקובחצי[[#This Row],[CycleNumber]]&lt;$B244,SUM(מרקובחצי[[#This Row],[32]],O244)=2),1,"")</f>
        <v/>
      </c>
      <c r="AK243" t="str">
        <f>IF(AND(מרקובחצי[[#This Row],[CycleNumber]]&lt;$B244,SUM(מרקובחצי[[#This Row],[32]],P244)=2),1,"")</f>
        <v/>
      </c>
      <c r="AL243" t="str">
        <f>IF(AND(מרקובחצי[[#This Row],[CycleNumber]]&lt;$B244,SUM(מרקובחצי[[#This Row],[32]],Q244)=2),1,"")</f>
        <v/>
      </c>
      <c r="AM243" t="str">
        <f>IF(AND(מרקובחצי[[#This Row],[CycleNumber]]&lt;$B244,SUM(V243:V244)=2),1,"")</f>
        <v/>
      </c>
      <c r="AN243" t="str">
        <f>IF(AND(מרקובחצי[[#This Row],[CycleNumber]]&lt;$B244,SUM(מרקובחצי[[#This Row],[33]],O244)=2),1,"")</f>
        <v/>
      </c>
      <c r="AO243" t="str">
        <f>IF(AND(מרקובחצי[[#This Row],[CycleNumber]]&lt;$B244,SUM(מרקובחצי[[#This Row],[33]],P244)=2),1,"")</f>
        <v/>
      </c>
      <c r="AP243" t="str">
        <f>IF(AND(מרקובחצי[[#This Row],[CycleNumber]]&lt;$B244,SUM(מרקובחצי[[#This Row],[33]],Q244)=2),1,"")</f>
        <v/>
      </c>
      <c r="AQ243" t="str">
        <f>IF(AND(מרקובחצי[[#This Row],[CycleNumber]]&lt;$B244,SUM(W243:W244)=2),1,"")</f>
        <v/>
      </c>
      <c r="AR243" t="str">
        <f>IF(AND(מרקובחצי[[#This Row],[CycleNumber]]&lt;$B244,SUM(מרקובחצי[[#This Row],[12]],S244)=2),1,"")</f>
        <v/>
      </c>
      <c r="AS243" t="str">
        <f>IF(AND(מרקובחצי[[#This Row],[CycleNumber]]&lt;$B244,SUM(מרקובחצי[[#This Row],[22]],V244)=2),1,"")</f>
        <v/>
      </c>
      <c r="AT243" s="3">
        <f>SUM(מרקובחצי[[#This Row],[11]:[33]])</f>
        <v>0</v>
      </c>
    </row>
    <row r="244" spans="1:46" hidden="1" x14ac:dyDescent="0.25">
      <c r="A244" t="s">
        <v>28</v>
      </c>
      <c r="B244">
        <v>10</v>
      </c>
      <c r="C244">
        <v>31</v>
      </c>
      <c r="D244">
        <f>מרקובחצי[[#This Row],[LengthofCycle]]+1</f>
        <v>32</v>
      </c>
      <c r="E244">
        <f>IF(IFERROR(LOOKUP(מרקובחצי[[#This Row],[ClientID]],קביעויות[הפלגה]),FALSE)=מרקובחצי[[#This Row],[ClientID]],1,"")</f>
        <v>1</v>
      </c>
      <c r="F244" t="str">
        <f>IF(IFERROR(LOOKUP(מרקובחצי[[#This Row],[ClientID]],סוגחציקבוע[S31]),FALSE)=מרקובחצי[[#This Row],[ClientID]],1,"")</f>
        <v/>
      </c>
      <c r="G244" t="str">
        <f>IF(IFERROR(LOOKUP(מרקובחצי[[#This Row],[ClientID]],סוגחציקבוע[S32]),FALSE)=מרקובחצי[[#This Row],[ClientID]],1,"")</f>
        <v/>
      </c>
      <c r="H244" t="str">
        <f>IF(IFERROR(LOOKUP(מרקובחצי[[#This Row],[ClientID]],סוגחציקבוע[S33]),FALSE)=מרקובחצי[[#This Row],[ClientID]],1,"")</f>
        <v/>
      </c>
      <c r="I244" t="str">
        <f>IF(IFERROR(LOOKUP(מרקובחצי[[#This Row],[ClientID]],סוגחציקבוע[S32&amp;33]),FALSE)=מרקובחצי[[#This Row],[ClientID]],1,"")</f>
        <v/>
      </c>
      <c r="J244">
        <f>IF(SUM(מרקובחצי[[#This Row],[11]:[13]])=1,מרקובחצי[[#This Row],[עד ועד]],IF(SUM(R243:T244)=1,IF(מרקובחצי[[#This Row],[עד ועד]]&lt;J243,מרקובחצי[[#This Row],[עד ועד]],J243),J243))</f>
        <v>27</v>
      </c>
      <c r="K244">
        <f>IF(SUM(מרקובחצי[[#This Row],[11]:[13]])=1,מרקובחצי[[#This Row],[עד ועד]],IF(SUM(R243:T244)=1,IF(מרקובחצי[[#This Row],[עד ועד]]&gt;K243,מרקובחצי[[#This Row],[עד ועד]],K243),K243))</f>
        <v>32</v>
      </c>
      <c r="L244" t="str">
        <f>IF(AND(SUM(מרקובחצי[[#This Row],[31]:[33]])=1,SUM(U243:W243)=0),מרקובחצי[[#This Row],[מקס]]-מרקובחצי[[#This Row],[מינ]],"")</f>
        <v/>
      </c>
      <c r="M24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44" t="str">
        <f t="shared" si="3"/>
        <v/>
      </c>
      <c r="O244" t="str">
        <f>IF(מרקובחצי[[#This Row],[קבעה הפלגה?]]=1,"",IF(AND(מרקובחצי[[#This Row],[עד ועד]]&lt;29,OR(מרקובחצי[[#This Row],[CycleNumber]]=1,AND(U243=1,OR(מרקובחצי[[#This Row],[עד ועד]]&lt;J243,מרקובחצי[[#This Row],[עד ועד]]&gt;K243)),AND(V243=1,מרקובחצי[[#This Row],[עד ועד]]&lt;J243),W243=1)),1,""))</f>
        <v/>
      </c>
      <c r="P244" t="str">
        <f>IF(מרקובחצי[[#This Row],[קבעה הפלגה?]]=1,"",IF(AND(מרקובחצי[[#This Row],[עד ועד]]&gt;28,מרקובחצי[[#This Row],[עד ועד]]&lt;32,OR(מרקובחצי[[#This Row],[CycleNumber]]=1,AND(U243=1),AND(V243=1,OR(מרקובחצי[[#This Row],[עד ועד]]&lt;J243,מרקובחצי[[#This Row],[עד ועד]]&gt;K243)),W243=1)),1,""))</f>
        <v/>
      </c>
      <c r="Q244" t="str">
        <f>IF(מרקובחצי[[#This Row],[קבעה הפלגה?]]=1,"",IF(AND(מרקובחצי[[#This Row],[עד ועד]]&gt;31,OR(מרקובחצי[[#This Row],[CycleNumber]]=1,AND(U243=1),AND(V243=1,מרקובחצי[[#This Row],[עד ועד]]&gt;K243),AND(W243=1,OR(מרקובחצי[[#This Row],[עד ועד]]&gt;K243,מרקובחצי[[#This Row],[עד ועד]]&lt;J243)))),1,""))</f>
        <v/>
      </c>
      <c r="R244" t="str">
        <f>IF(מרקובחצי[[#This Row],[CycleNumber]]&gt;1,IF(AND(O243=1,מרקובחצי[[#This Row],[עד ועד]]&lt;29),1,""),"")</f>
        <v/>
      </c>
      <c r="S244" t="str">
        <f>IF(מרקובחצי[[#This Row],[CycleNumber]]&gt;1,IF(OR(AND(O243=1,מרקובחצי[[#This Row],[עד ועד]]&gt;28),AND(P243=1),AND(Q243=1,מרקובחצי[[#This Row],[עד ועד]]&lt;32)),1,""),"")</f>
        <v/>
      </c>
      <c r="T244" t="str">
        <f>IF(מרקובחצי[[#This Row],[CycleNumber]]&gt;1,IF(AND(Q243=1,מרקובחצי[[#This Row],[עד ועד]]&gt;31),1,""),"")</f>
        <v/>
      </c>
      <c r="U244" t="str">
        <f>IF(מרקובחצי[[#This Row],[CycleNumber]]&gt;1,IF(AND(R243=1,מרקובחצי[[#This Row],[עד ועד]]&lt;29),1,IF(AND(U243=1,NOT(OR(מרקובחצי[[#This Row],[עד ועד]]&lt;J243,מרקובחצי[[#This Row],[עד ועד]]&gt;K243))),1,"")),"")</f>
        <v/>
      </c>
      <c r="V244" t="str">
        <f>IF(מרקובחצי[[#This Row],[CycleNumber]]&gt;1,IF(AND(SUM(R243:T243)=1,מרקובחצי[[#This Row],[עד ועד]]&gt;28,מרקובחצי[[#This Row],[עד ועד]]&lt;32),1,IF(OR(S243=1,AND(R243=1,מרקובחצי[[#This Row],[עד ועד]]&gt;28),AND(T243=1,מרקובחצי[[#This Row],[עד ועד]]&lt;32)),1,IF(AND(V243=1,NOT(OR(מרקובחצי[[#This Row],[עד ועד]]&lt;J243,מרקובחצי[[#This Row],[עד ועד]]&gt;K243))),1,""))),"")</f>
        <v/>
      </c>
      <c r="W244" t="str">
        <f>IF(מרקובחצי[[#This Row],[CycleNumber]]&gt;1,IF(AND(T243=1,מרקובחצי[[#This Row],[עד ועד]]&gt;31),1,IF(AND(W243=1,NOT(OR(מרקובחצי[[#This Row],[עד ועד]]&lt;J243,מרקובחצי[[#This Row],[עד ועד]]&gt;K243))),1,"")),"")</f>
        <v/>
      </c>
      <c r="X244" t="str">
        <f>IF(AND(מרקובחצי[[#This Row],[CycleNumber]]&lt;$B245,SUM(מרקובחצי[[#This Row],[11]],R245)=2),1,"")</f>
        <v/>
      </c>
      <c r="Y244" t="str">
        <f>IF(AND(מרקובחצי[[#This Row],[CycleNumber]]&lt;$B245,SUM(מרקובחצי[[#This Row],[11]],S245)=2),1,"")</f>
        <v/>
      </c>
      <c r="Z244" t="str">
        <f>IF(AND(מרקובחצי[[#This Row],[CycleNumber]]&lt;$B245,SUM(מרקובחצי[[#This Row],[13]],S245)=2),1,"")</f>
        <v/>
      </c>
      <c r="AA244" t="str">
        <f>IF(AND(מרקובחצי[[#This Row],[CycleNumber]]&lt;$B245,SUM(מרקובחצי[[#This Row],[13]],T245)=2),1,"")</f>
        <v/>
      </c>
      <c r="AB244" t="str">
        <f>IF(AND(מרקובחצי[[#This Row],[CycleNumber]]&lt;$B245,SUM(מרקובחצי[[#This Row],[21]],U245)=2),1,"")</f>
        <v/>
      </c>
      <c r="AC244" t="str">
        <f>IF(AND(מרקובחצי[[#This Row],[CycleNumber]]&lt;$B245,SUM(מרקובחצי[[#This Row],[21]],V245)=2),1,"")</f>
        <v/>
      </c>
      <c r="AD244" t="str">
        <f>IF(AND(מרקובחצי[[#This Row],[CycleNumber]]&lt;$B245,SUM(מרקובחצי[[#This Row],[23]],V245)=2),1,"")</f>
        <v/>
      </c>
      <c r="AE244" t="str">
        <f>IF(AND(מרקובחצי[[#This Row],[CycleNumber]]&lt;$B245,SUM(מרקובחצי[[#This Row],[23]],W245)=2),1,"")</f>
        <v/>
      </c>
      <c r="AF244" t="str">
        <f>IF(AND(מרקובחצי[[#This Row],[CycleNumber]]&lt;$B245,SUM(מרקובחצי[[#This Row],[31]],O245)=2),1,"")</f>
        <v/>
      </c>
      <c r="AG244" t="str">
        <f>IF(AND(מרקובחצי[[#This Row],[CycleNumber]]&lt;$B245,SUM(מרקובחצי[[#This Row],[31]],P245)=2),1,"")</f>
        <v/>
      </c>
      <c r="AH244" t="str">
        <f>IF(AND(מרקובחצי[[#This Row],[CycleNumber]]&lt;$B245,SUM(מרקובחצי[[#This Row],[31]],Q245)=2),1,"")</f>
        <v/>
      </c>
      <c r="AI244" t="str">
        <f>IF(AND(מרקובחצי[[#This Row],[CycleNumber]]&lt;$B245,SUM(U244:U245)=2),1,"")</f>
        <v/>
      </c>
      <c r="AJ244" t="str">
        <f>IF(AND(מרקובחצי[[#This Row],[CycleNumber]]&lt;$B245,SUM(מרקובחצי[[#This Row],[32]],O245)=2),1,"")</f>
        <v/>
      </c>
      <c r="AK244" t="str">
        <f>IF(AND(מרקובחצי[[#This Row],[CycleNumber]]&lt;$B245,SUM(מרקובחצי[[#This Row],[32]],P245)=2),1,"")</f>
        <v/>
      </c>
      <c r="AL244" t="str">
        <f>IF(AND(מרקובחצי[[#This Row],[CycleNumber]]&lt;$B245,SUM(מרקובחצי[[#This Row],[32]],Q245)=2),1,"")</f>
        <v/>
      </c>
      <c r="AM244" t="str">
        <f>IF(AND(מרקובחצי[[#This Row],[CycleNumber]]&lt;$B245,SUM(V244:V245)=2),1,"")</f>
        <v/>
      </c>
      <c r="AN244" t="str">
        <f>IF(AND(מרקובחצי[[#This Row],[CycleNumber]]&lt;$B245,SUM(מרקובחצי[[#This Row],[33]],O245)=2),1,"")</f>
        <v/>
      </c>
      <c r="AO244" t="str">
        <f>IF(AND(מרקובחצי[[#This Row],[CycleNumber]]&lt;$B245,SUM(מרקובחצי[[#This Row],[33]],P245)=2),1,"")</f>
        <v/>
      </c>
      <c r="AP244" t="str">
        <f>IF(AND(מרקובחצי[[#This Row],[CycleNumber]]&lt;$B245,SUM(מרקובחצי[[#This Row],[33]],Q245)=2),1,"")</f>
        <v/>
      </c>
      <c r="AQ244" t="str">
        <f>IF(AND(מרקובחצי[[#This Row],[CycleNumber]]&lt;$B245,SUM(W244:W245)=2),1,"")</f>
        <v/>
      </c>
      <c r="AR244" t="str">
        <f>IF(AND(מרקובחצי[[#This Row],[CycleNumber]]&lt;$B245,SUM(מרקובחצי[[#This Row],[12]],S245)=2),1,"")</f>
        <v/>
      </c>
      <c r="AS244" t="str">
        <f>IF(AND(מרקובחצי[[#This Row],[CycleNumber]]&lt;$B245,SUM(מרקובחצי[[#This Row],[22]],V245)=2),1,"")</f>
        <v/>
      </c>
      <c r="AT244" s="3">
        <f>SUM(מרקובחצי[[#This Row],[11]:[33]])</f>
        <v>0</v>
      </c>
    </row>
    <row r="245" spans="1:46" hidden="1" x14ac:dyDescent="0.25">
      <c r="A245" t="s">
        <v>28</v>
      </c>
      <c r="B245">
        <v>11</v>
      </c>
      <c r="C245">
        <v>31</v>
      </c>
      <c r="D245">
        <f>מרקובחצי[[#This Row],[LengthofCycle]]+1</f>
        <v>32</v>
      </c>
      <c r="E245">
        <f>IF(IFERROR(LOOKUP(מרקובחצי[[#This Row],[ClientID]],קביעויות[הפלגה]),FALSE)=מרקובחצי[[#This Row],[ClientID]],1,"")</f>
        <v>1</v>
      </c>
      <c r="F245" t="str">
        <f>IF(IFERROR(LOOKUP(מרקובחצי[[#This Row],[ClientID]],סוגחציקבוע[S31]),FALSE)=מרקובחצי[[#This Row],[ClientID]],1,"")</f>
        <v/>
      </c>
      <c r="G245" t="str">
        <f>IF(IFERROR(LOOKUP(מרקובחצי[[#This Row],[ClientID]],סוגחציקבוע[S32]),FALSE)=מרקובחצי[[#This Row],[ClientID]],1,"")</f>
        <v/>
      </c>
      <c r="H245" t="str">
        <f>IF(IFERROR(LOOKUP(מרקובחצי[[#This Row],[ClientID]],סוגחציקבוע[S33]),FALSE)=מרקובחצי[[#This Row],[ClientID]],1,"")</f>
        <v/>
      </c>
      <c r="I245" t="str">
        <f>IF(IFERROR(LOOKUP(מרקובחצי[[#This Row],[ClientID]],סוגחציקבוע[S32&amp;33]),FALSE)=מרקובחצי[[#This Row],[ClientID]],1,"")</f>
        <v/>
      </c>
      <c r="J245">
        <f>IF(SUM(מרקובחצי[[#This Row],[11]:[13]])=1,מרקובחצי[[#This Row],[עד ועד]],IF(SUM(R244:T245)=1,IF(מרקובחצי[[#This Row],[עד ועד]]&lt;J244,מרקובחצי[[#This Row],[עד ועד]],J244),J244))</f>
        <v>27</v>
      </c>
      <c r="K245">
        <f>IF(SUM(מרקובחצי[[#This Row],[11]:[13]])=1,מרקובחצי[[#This Row],[עד ועד]],IF(SUM(R244:T245)=1,IF(מרקובחצי[[#This Row],[עד ועד]]&gt;K244,מרקובחצי[[#This Row],[עד ועד]],K244),K244))</f>
        <v>32</v>
      </c>
      <c r="L245" t="str">
        <f>IF(AND(SUM(מרקובחצי[[#This Row],[31]:[33]])=1,SUM(U244:W244)=0),מרקובחצי[[#This Row],[מקס]]-מרקובחצי[[#This Row],[מינ]],"")</f>
        <v/>
      </c>
      <c r="M24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45" t="str">
        <f t="shared" si="3"/>
        <v/>
      </c>
      <c r="O245" t="str">
        <f>IF(מרקובחצי[[#This Row],[קבעה הפלגה?]]=1,"",IF(AND(מרקובחצי[[#This Row],[עד ועד]]&lt;29,OR(מרקובחצי[[#This Row],[CycleNumber]]=1,AND(U244=1,OR(מרקובחצי[[#This Row],[עד ועד]]&lt;J244,מרקובחצי[[#This Row],[עד ועד]]&gt;K244)),AND(V244=1,מרקובחצי[[#This Row],[עד ועד]]&lt;J244),W244=1)),1,""))</f>
        <v/>
      </c>
      <c r="P245" t="str">
        <f>IF(מרקובחצי[[#This Row],[קבעה הפלגה?]]=1,"",IF(AND(מרקובחצי[[#This Row],[עד ועד]]&gt;28,מרקובחצי[[#This Row],[עד ועד]]&lt;32,OR(מרקובחצי[[#This Row],[CycleNumber]]=1,AND(U244=1),AND(V244=1,OR(מרקובחצי[[#This Row],[עד ועד]]&lt;J244,מרקובחצי[[#This Row],[עד ועד]]&gt;K244)),W244=1)),1,""))</f>
        <v/>
      </c>
      <c r="Q245" t="str">
        <f>IF(מרקובחצי[[#This Row],[קבעה הפלגה?]]=1,"",IF(AND(מרקובחצי[[#This Row],[עד ועד]]&gt;31,OR(מרקובחצי[[#This Row],[CycleNumber]]=1,AND(U244=1),AND(V244=1,מרקובחצי[[#This Row],[עד ועד]]&gt;K244),AND(W244=1,OR(מרקובחצי[[#This Row],[עד ועד]]&gt;K244,מרקובחצי[[#This Row],[עד ועד]]&lt;J244)))),1,""))</f>
        <v/>
      </c>
      <c r="R245" t="str">
        <f>IF(מרקובחצי[[#This Row],[CycleNumber]]&gt;1,IF(AND(O244=1,מרקובחצי[[#This Row],[עד ועד]]&lt;29),1,""),"")</f>
        <v/>
      </c>
      <c r="S245" t="str">
        <f>IF(מרקובחצי[[#This Row],[CycleNumber]]&gt;1,IF(OR(AND(O244=1,מרקובחצי[[#This Row],[עד ועד]]&gt;28),AND(P244=1),AND(Q244=1,מרקובחצי[[#This Row],[עד ועד]]&lt;32)),1,""),"")</f>
        <v/>
      </c>
      <c r="T245" t="str">
        <f>IF(מרקובחצי[[#This Row],[CycleNumber]]&gt;1,IF(AND(Q244=1,מרקובחצי[[#This Row],[עד ועד]]&gt;31),1,""),"")</f>
        <v/>
      </c>
      <c r="U245" t="str">
        <f>IF(מרקובחצי[[#This Row],[CycleNumber]]&gt;1,IF(AND(R244=1,מרקובחצי[[#This Row],[עד ועד]]&lt;29),1,IF(AND(U244=1,NOT(OR(מרקובחצי[[#This Row],[עד ועד]]&lt;J244,מרקובחצי[[#This Row],[עד ועד]]&gt;K244))),1,"")),"")</f>
        <v/>
      </c>
      <c r="V245" t="str">
        <f>IF(מרקובחצי[[#This Row],[CycleNumber]]&gt;1,IF(AND(SUM(R244:T244)=1,מרקובחצי[[#This Row],[עד ועד]]&gt;28,מרקובחצי[[#This Row],[עד ועד]]&lt;32),1,IF(OR(S244=1,AND(R244=1,מרקובחצי[[#This Row],[עד ועד]]&gt;28),AND(T244=1,מרקובחצי[[#This Row],[עד ועד]]&lt;32)),1,IF(AND(V244=1,NOT(OR(מרקובחצי[[#This Row],[עד ועד]]&lt;J244,מרקובחצי[[#This Row],[עד ועד]]&gt;K244))),1,""))),"")</f>
        <v/>
      </c>
      <c r="W245" t="str">
        <f>IF(מרקובחצי[[#This Row],[CycleNumber]]&gt;1,IF(AND(T244=1,מרקובחצי[[#This Row],[עד ועד]]&gt;31),1,IF(AND(W244=1,NOT(OR(מרקובחצי[[#This Row],[עד ועד]]&lt;J244,מרקובחצי[[#This Row],[עד ועד]]&gt;K244))),1,"")),"")</f>
        <v/>
      </c>
      <c r="X245" t="str">
        <f>IF(AND(מרקובחצי[[#This Row],[CycleNumber]]&lt;$B246,SUM(מרקובחצי[[#This Row],[11]],R246)=2),1,"")</f>
        <v/>
      </c>
      <c r="Y245" t="str">
        <f>IF(AND(מרקובחצי[[#This Row],[CycleNumber]]&lt;$B246,SUM(מרקובחצי[[#This Row],[11]],S246)=2),1,"")</f>
        <v/>
      </c>
      <c r="Z245" t="str">
        <f>IF(AND(מרקובחצי[[#This Row],[CycleNumber]]&lt;$B246,SUM(מרקובחצי[[#This Row],[13]],S246)=2),1,"")</f>
        <v/>
      </c>
      <c r="AA245" t="str">
        <f>IF(AND(מרקובחצי[[#This Row],[CycleNumber]]&lt;$B246,SUM(מרקובחצי[[#This Row],[13]],T246)=2),1,"")</f>
        <v/>
      </c>
      <c r="AB245" t="str">
        <f>IF(AND(מרקובחצי[[#This Row],[CycleNumber]]&lt;$B246,SUM(מרקובחצי[[#This Row],[21]],U246)=2),1,"")</f>
        <v/>
      </c>
      <c r="AC245" t="str">
        <f>IF(AND(מרקובחצי[[#This Row],[CycleNumber]]&lt;$B246,SUM(מרקובחצי[[#This Row],[21]],V246)=2),1,"")</f>
        <v/>
      </c>
      <c r="AD245" t="str">
        <f>IF(AND(מרקובחצי[[#This Row],[CycleNumber]]&lt;$B246,SUM(מרקובחצי[[#This Row],[23]],V246)=2),1,"")</f>
        <v/>
      </c>
      <c r="AE245" t="str">
        <f>IF(AND(מרקובחצי[[#This Row],[CycleNumber]]&lt;$B246,SUM(מרקובחצי[[#This Row],[23]],W246)=2),1,"")</f>
        <v/>
      </c>
      <c r="AF245" t="str">
        <f>IF(AND(מרקובחצי[[#This Row],[CycleNumber]]&lt;$B246,SUM(מרקובחצי[[#This Row],[31]],O246)=2),1,"")</f>
        <v/>
      </c>
      <c r="AG245" t="str">
        <f>IF(AND(מרקובחצי[[#This Row],[CycleNumber]]&lt;$B246,SUM(מרקובחצי[[#This Row],[31]],P246)=2),1,"")</f>
        <v/>
      </c>
      <c r="AH245" t="str">
        <f>IF(AND(מרקובחצי[[#This Row],[CycleNumber]]&lt;$B246,SUM(מרקובחצי[[#This Row],[31]],Q246)=2),1,"")</f>
        <v/>
      </c>
      <c r="AI245" t="str">
        <f>IF(AND(מרקובחצי[[#This Row],[CycleNumber]]&lt;$B246,SUM(U245:U246)=2),1,"")</f>
        <v/>
      </c>
      <c r="AJ245" t="str">
        <f>IF(AND(מרקובחצי[[#This Row],[CycleNumber]]&lt;$B246,SUM(מרקובחצי[[#This Row],[32]],O246)=2),1,"")</f>
        <v/>
      </c>
      <c r="AK245" t="str">
        <f>IF(AND(מרקובחצי[[#This Row],[CycleNumber]]&lt;$B246,SUM(מרקובחצי[[#This Row],[32]],P246)=2),1,"")</f>
        <v/>
      </c>
      <c r="AL245" t="str">
        <f>IF(AND(מרקובחצי[[#This Row],[CycleNumber]]&lt;$B246,SUM(מרקובחצי[[#This Row],[32]],Q246)=2),1,"")</f>
        <v/>
      </c>
      <c r="AM245" t="str">
        <f>IF(AND(מרקובחצי[[#This Row],[CycleNumber]]&lt;$B246,SUM(V245:V246)=2),1,"")</f>
        <v/>
      </c>
      <c r="AN245" t="str">
        <f>IF(AND(מרקובחצי[[#This Row],[CycleNumber]]&lt;$B246,SUM(מרקובחצי[[#This Row],[33]],O246)=2),1,"")</f>
        <v/>
      </c>
      <c r="AO245" t="str">
        <f>IF(AND(מרקובחצי[[#This Row],[CycleNumber]]&lt;$B246,SUM(מרקובחצי[[#This Row],[33]],P246)=2),1,"")</f>
        <v/>
      </c>
      <c r="AP245" t="str">
        <f>IF(AND(מרקובחצי[[#This Row],[CycleNumber]]&lt;$B246,SUM(מרקובחצי[[#This Row],[33]],Q246)=2),1,"")</f>
        <v/>
      </c>
      <c r="AQ245" t="str">
        <f>IF(AND(מרקובחצי[[#This Row],[CycleNumber]]&lt;$B246,SUM(W245:W246)=2),1,"")</f>
        <v/>
      </c>
      <c r="AR245" t="str">
        <f>IF(AND(מרקובחצי[[#This Row],[CycleNumber]]&lt;$B246,SUM(מרקובחצי[[#This Row],[12]],S246)=2),1,"")</f>
        <v/>
      </c>
      <c r="AS245" t="str">
        <f>IF(AND(מרקובחצי[[#This Row],[CycleNumber]]&lt;$B246,SUM(מרקובחצי[[#This Row],[22]],V246)=2),1,"")</f>
        <v/>
      </c>
      <c r="AT245" s="3">
        <f>SUM(מרקובחצי[[#This Row],[11]:[33]])</f>
        <v>0</v>
      </c>
    </row>
    <row r="246" spans="1:46" ht="15.6" x14ac:dyDescent="0.25">
      <c r="A246" s="19" t="s">
        <v>30</v>
      </c>
      <c r="B246" s="19">
        <v>1</v>
      </c>
      <c r="C246">
        <v>25</v>
      </c>
      <c r="D246" s="19">
        <f>מרקובחצי[[#This Row],[LengthofCycle]]+1</f>
        <v>26</v>
      </c>
      <c r="E246" t="str">
        <f>IF(IFERROR(LOOKUP(מרקובחצי[[#This Row],[ClientID]],קביעויות[הפלגה]),FALSE)=מרקובחצי[[#This Row],[ClientID]],1,"")</f>
        <v/>
      </c>
      <c r="F246">
        <f>IF(IFERROR(LOOKUP(מרקובחצי[[#This Row],[ClientID]],סוגחציקבוע[S31]),FALSE)=מרקובחצי[[#This Row],[ClientID]],1,"")</f>
        <v>1</v>
      </c>
      <c r="G246" t="str">
        <f>IF(IFERROR(LOOKUP(מרקובחצי[[#This Row],[ClientID]],סוגחציקבוע[S32]),FALSE)=מרקובחצי[[#This Row],[ClientID]],1,"")</f>
        <v/>
      </c>
      <c r="H246" t="str">
        <f>IF(IFERROR(LOOKUP(מרקובחצי[[#This Row],[ClientID]],סוגחציקבוע[S33]),FALSE)=מרקובחצי[[#This Row],[ClientID]],1,"")</f>
        <v/>
      </c>
      <c r="I246" t="str">
        <f>IF(IFERROR(LOOKUP(מרקובחצי[[#This Row],[ClientID]],סוגחציקבוע[S32&amp;33]),FALSE)=מרקובחצי[[#This Row],[ClientID]],1,"")</f>
        <v/>
      </c>
      <c r="J246" s="19">
        <f>IF(SUM(מרקובחצי[[#This Row],[11]:[13]])=1,מרקובחצי[[#This Row],[עד ועד]],IF(SUM(R245:T246)=1,IF(מרקובחצי[[#This Row],[עד ועד]]&lt;J245,מרקובחצי[[#This Row],[עד ועד]],J245),J245))</f>
        <v>26</v>
      </c>
      <c r="K246" s="19">
        <f>IF(SUM(מרקובחצי[[#This Row],[11]:[13]])=1,מרקובחצי[[#This Row],[עד ועד]],IF(SUM(R245:T246)=1,IF(מרקובחצי[[#This Row],[עד ועד]]&gt;K245,מרקובחצי[[#This Row],[עד ועד]],K245),K245))</f>
        <v>26</v>
      </c>
      <c r="L246" s="19" t="str">
        <f>IF(AND(SUM(מרקובחצי[[#This Row],[31]:[33]])=1,SUM(U245:W245)=0),מרקובחצי[[#This Row],[מקס]]-מרקובחצי[[#This Row],[מינ]],"")</f>
        <v/>
      </c>
      <c r="M24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246" s="19" t="str">
        <f t="shared" si="3"/>
        <v/>
      </c>
      <c r="O246" s="19">
        <f>IF(מרקובחצי[[#This Row],[קבעה הפלגה?]]=1,"",IF(AND(מרקובחצי[[#This Row],[עד ועד]]&lt;29,OR(מרקובחצי[[#This Row],[CycleNumber]]=1,AND(U245=1,OR(מרקובחצי[[#This Row],[עד ועד]]&lt;J245,מרקובחצי[[#This Row],[עד ועד]]&gt;K245)),AND(V245=1,מרקובחצי[[#This Row],[עד ועד]]&lt;J245),W245=1)),1,""))</f>
        <v>1</v>
      </c>
      <c r="P246" s="19" t="str">
        <f>IF(מרקובחצי[[#This Row],[קבעה הפלגה?]]=1,"",IF(AND(מרקובחצי[[#This Row],[עד ועד]]&gt;28,מרקובחצי[[#This Row],[עד ועד]]&lt;32,OR(מרקובחצי[[#This Row],[CycleNumber]]=1,AND(U245=1),AND(V245=1,OR(מרקובחצי[[#This Row],[עד ועד]]&lt;J245,מרקובחצי[[#This Row],[עד ועד]]&gt;K245)),W245=1)),1,""))</f>
        <v/>
      </c>
      <c r="Q246" s="19" t="str">
        <f>IF(מרקובחצי[[#This Row],[קבעה הפלגה?]]=1,"",IF(AND(מרקובחצי[[#This Row],[עד ועד]]&gt;31,OR(מרקובחצי[[#This Row],[CycleNumber]]=1,AND(U245=1),AND(V245=1,מרקובחצי[[#This Row],[עד ועד]]&gt;K245),AND(W245=1,OR(מרקובחצי[[#This Row],[עד ועד]]&gt;K245,מרקובחצי[[#This Row],[עד ועד]]&lt;J245)))),1,""))</f>
        <v/>
      </c>
      <c r="R246" s="19" t="str">
        <f>IF(מרקובחצי[[#This Row],[CycleNumber]]&gt;1,IF(AND(O245=1,מרקובחצי[[#This Row],[עד ועד]]&lt;29),1,""),"")</f>
        <v/>
      </c>
      <c r="S246" s="19" t="str">
        <f>IF(מרקובחצי[[#This Row],[CycleNumber]]&gt;1,IF(OR(AND(O245=1,מרקובחצי[[#This Row],[עד ועד]]&gt;28),AND(P245=1),AND(Q245=1,מרקובחצי[[#This Row],[עד ועד]]&lt;32)),1,""),"")</f>
        <v/>
      </c>
      <c r="T246" s="19" t="str">
        <f>IF(מרקובחצי[[#This Row],[CycleNumber]]&gt;1,IF(AND(Q245=1,מרקובחצי[[#This Row],[עד ועד]]&gt;31),1,""),"")</f>
        <v/>
      </c>
      <c r="U246" s="19" t="str">
        <f>IF(מרקובחצי[[#This Row],[CycleNumber]]&gt;1,IF(AND(R245=1,מרקובחצי[[#This Row],[עד ועד]]&lt;29),1,IF(AND(U245=1,NOT(OR(מרקובחצי[[#This Row],[עד ועד]]&lt;J245,מרקובחצי[[#This Row],[עד ועד]]&gt;K245))),1,"")),"")</f>
        <v/>
      </c>
      <c r="V246" s="19" t="str">
        <f>IF(מרקובחצי[[#This Row],[CycleNumber]]&gt;1,IF(AND(SUM(R245:T245)=1,מרקובחצי[[#This Row],[עד ועד]]&gt;28,מרקובחצי[[#This Row],[עד ועד]]&lt;32),1,IF(OR(S245=1,AND(R245=1,מרקובחצי[[#This Row],[עד ועד]]&gt;28),AND(T245=1,מרקובחצי[[#This Row],[עד ועד]]&lt;32)),1,IF(AND(V245=1,NOT(OR(מרקובחצי[[#This Row],[עד ועד]]&lt;J245,מרקובחצי[[#This Row],[עד ועד]]&gt;K245))),1,""))),"")</f>
        <v/>
      </c>
      <c r="W246" s="19" t="str">
        <f>IF(מרקובחצי[[#This Row],[CycleNumber]]&gt;1,IF(AND(T245=1,מרקובחצי[[#This Row],[עד ועד]]&gt;31),1,IF(AND(W245=1,NOT(OR(מרקובחצי[[#This Row],[עד ועד]]&lt;J245,מרקובחצי[[#This Row],[עד ועד]]&gt;K245))),1,"")),"")</f>
        <v/>
      </c>
      <c r="X246" s="19">
        <f>IF(AND(מרקובחצי[[#This Row],[CycleNumber]]&lt;$B247,SUM(מרקובחצי[[#This Row],[11]],R247)=2),1,"")</f>
        <v>1</v>
      </c>
      <c r="Y246" s="19" t="str">
        <f>IF(AND(מרקובחצי[[#This Row],[CycleNumber]]&lt;$B247,SUM(מרקובחצי[[#This Row],[11]],S247)=2),1,"")</f>
        <v/>
      </c>
      <c r="Z246" s="19" t="str">
        <f>IF(AND(מרקובחצי[[#This Row],[CycleNumber]]&lt;$B247,SUM(מרקובחצי[[#This Row],[13]],S247)=2),1,"")</f>
        <v/>
      </c>
      <c r="AA246" s="19" t="str">
        <f>IF(AND(מרקובחצי[[#This Row],[CycleNumber]]&lt;$B247,SUM(מרקובחצי[[#This Row],[13]],T247)=2),1,"")</f>
        <v/>
      </c>
      <c r="AB246" s="19" t="str">
        <f>IF(AND(מרקובחצי[[#This Row],[CycleNumber]]&lt;$B247,SUM(מרקובחצי[[#This Row],[21]],U247)=2),1,"")</f>
        <v/>
      </c>
      <c r="AC246" s="19" t="str">
        <f>IF(AND(מרקובחצי[[#This Row],[CycleNumber]]&lt;$B247,SUM(מרקובחצי[[#This Row],[21]],V247)=2),1,"")</f>
        <v/>
      </c>
      <c r="AD246" s="19" t="str">
        <f>IF(AND(מרקובחצי[[#This Row],[CycleNumber]]&lt;$B247,SUM(מרקובחצי[[#This Row],[23]],V247)=2),1,"")</f>
        <v/>
      </c>
      <c r="AE246" s="19" t="str">
        <f>IF(AND(מרקובחצי[[#This Row],[CycleNumber]]&lt;$B247,SUM(מרקובחצי[[#This Row],[23]],W247)=2),1,"")</f>
        <v/>
      </c>
      <c r="AF246" s="19" t="str">
        <f>IF(AND(מרקובחצי[[#This Row],[CycleNumber]]&lt;$B247,SUM(מרקובחצי[[#This Row],[31]],O247)=2),1,"")</f>
        <v/>
      </c>
      <c r="AG246" s="19" t="str">
        <f>IF(AND(מרקובחצי[[#This Row],[CycleNumber]]&lt;$B247,SUM(מרקובחצי[[#This Row],[31]],P247)=2),1,"")</f>
        <v/>
      </c>
      <c r="AH246" s="19" t="str">
        <f>IF(AND(מרקובחצי[[#This Row],[CycleNumber]]&lt;$B247,SUM(מרקובחצי[[#This Row],[31]],Q247)=2),1,"")</f>
        <v/>
      </c>
      <c r="AI246" s="19" t="str">
        <f>IF(AND(מרקובחצי[[#This Row],[CycleNumber]]&lt;$B247,SUM(U246:U247)=2),1,"")</f>
        <v/>
      </c>
      <c r="AJ246" s="19" t="str">
        <f>IF(AND(מרקובחצי[[#This Row],[CycleNumber]]&lt;$B247,SUM(מרקובחצי[[#This Row],[32]],O247)=2),1,"")</f>
        <v/>
      </c>
      <c r="AK246" s="19" t="str">
        <f>IF(AND(מרקובחצי[[#This Row],[CycleNumber]]&lt;$B247,SUM(מרקובחצי[[#This Row],[32]],P247)=2),1,"")</f>
        <v/>
      </c>
      <c r="AL246" s="19" t="str">
        <f>IF(AND(מרקובחצי[[#This Row],[CycleNumber]]&lt;$B247,SUM(מרקובחצי[[#This Row],[32]],Q247)=2),1,"")</f>
        <v/>
      </c>
      <c r="AM246" s="19" t="str">
        <f>IF(AND(מרקובחצי[[#This Row],[CycleNumber]]&lt;$B247,SUM(V246:V247)=2),1,"")</f>
        <v/>
      </c>
      <c r="AN246" s="19" t="str">
        <f>IF(AND(מרקובחצי[[#This Row],[CycleNumber]]&lt;$B247,SUM(מרקובחצי[[#This Row],[33]],O247)=2),1,"")</f>
        <v/>
      </c>
      <c r="AO246" s="19" t="str">
        <f>IF(AND(מרקובחצי[[#This Row],[CycleNumber]]&lt;$B247,SUM(מרקובחצי[[#This Row],[33]],P247)=2),1,"")</f>
        <v/>
      </c>
      <c r="AP246" s="19" t="str">
        <f>IF(AND(מרקובחצי[[#This Row],[CycleNumber]]&lt;$B247,SUM(מרקובחצי[[#This Row],[33]],Q247)=2),1,"")</f>
        <v/>
      </c>
      <c r="AQ246" s="19" t="str">
        <f>IF(AND(מרקובחצי[[#This Row],[CycleNumber]]&lt;$B247,SUM(W246:W247)=2),1,"")</f>
        <v/>
      </c>
      <c r="AR246" s="19" t="str">
        <f>IF(AND(מרקובחצי[[#This Row],[CycleNumber]]&lt;$B247,SUM(מרקובחצי[[#This Row],[12]],S247)=2),1,"")</f>
        <v/>
      </c>
      <c r="AS246" s="19" t="str">
        <f>IF(AND(מרקובחצי[[#This Row],[CycleNumber]]&lt;$B247,SUM(מרקובחצי[[#This Row],[22]],V247)=2),1,"")</f>
        <v/>
      </c>
      <c r="AT246" s="21">
        <f>SUM(מרקובחצי[[#This Row],[11]:[33]])</f>
        <v>1</v>
      </c>
    </row>
    <row r="247" spans="1:46" ht="15.6" x14ac:dyDescent="0.25">
      <c r="A247" s="19" t="s">
        <v>30</v>
      </c>
      <c r="B247" s="19">
        <v>2</v>
      </c>
      <c r="C247">
        <v>27</v>
      </c>
      <c r="D247" s="19">
        <f>מרקובחצי[[#This Row],[LengthofCycle]]+1</f>
        <v>28</v>
      </c>
      <c r="E247" t="str">
        <f>IF(IFERROR(LOOKUP(מרקובחצי[[#This Row],[ClientID]],קביעויות[הפלגה]),FALSE)=מרקובחצי[[#This Row],[ClientID]],1,"")</f>
        <v/>
      </c>
      <c r="F247">
        <f>IF(IFERROR(LOOKUP(מרקובחצי[[#This Row],[ClientID]],סוגחציקבוע[S31]),FALSE)=מרקובחצי[[#This Row],[ClientID]],1,"")</f>
        <v>1</v>
      </c>
      <c r="G247" t="str">
        <f>IF(IFERROR(LOOKUP(מרקובחצי[[#This Row],[ClientID]],סוגחציקבוע[S32]),FALSE)=מרקובחצי[[#This Row],[ClientID]],1,"")</f>
        <v/>
      </c>
      <c r="H247" t="str">
        <f>IF(IFERROR(LOOKUP(מרקובחצי[[#This Row],[ClientID]],סוגחציקבוע[S33]),FALSE)=מרקובחצי[[#This Row],[ClientID]],1,"")</f>
        <v/>
      </c>
      <c r="I247" t="str">
        <f>IF(IFERROR(LOOKUP(מרקובחצי[[#This Row],[ClientID]],סוגחציקבוע[S32&amp;33]),FALSE)=מרקובחצי[[#This Row],[ClientID]],1,"")</f>
        <v/>
      </c>
      <c r="J247" s="19">
        <f>IF(SUM(מרקובחצי[[#This Row],[11]:[13]])=1,מרקובחצי[[#This Row],[עד ועד]],IF(SUM(R246:T247)=1,IF(מרקובחצי[[#This Row],[עד ועד]]&lt;J246,מרקובחצי[[#This Row],[עד ועד]],J246),J246))</f>
        <v>26</v>
      </c>
      <c r="K247" s="19">
        <f>IF(SUM(מרקובחצי[[#This Row],[11]:[13]])=1,מרקובחצי[[#This Row],[עד ועד]],IF(SUM(R246:T247)=1,IF(מרקובחצי[[#This Row],[עד ועד]]&gt;K246,מרקובחצי[[#This Row],[עד ועד]],K246),K246))</f>
        <v>28</v>
      </c>
      <c r="L247" s="19" t="str">
        <f>IF(AND(SUM(מרקובחצי[[#This Row],[31]:[33]])=1,SUM(U246:W246)=0),מרקובחצי[[#This Row],[מקס]]-מרקובחצי[[#This Row],[מינ]],"")</f>
        <v/>
      </c>
      <c r="M24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247" s="19" t="str">
        <f t="shared" si="3"/>
        <v>S11</v>
      </c>
      <c r="O247" s="19" t="str">
        <f>IF(מרקובחצי[[#This Row],[קבעה הפלגה?]]=1,"",IF(AND(מרקובחצי[[#This Row],[עד ועד]]&lt;29,OR(מרקובחצי[[#This Row],[CycleNumber]]=1,AND(U246=1,OR(מרקובחצי[[#This Row],[עד ועד]]&lt;J246,מרקובחצי[[#This Row],[עד ועד]]&gt;K246)),AND(V246=1,מרקובחצי[[#This Row],[עד ועד]]&lt;J246),W246=1)),1,""))</f>
        <v/>
      </c>
      <c r="P247" s="19" t="str">
        <f>IF(מרקובחצי[[#This Row],[קבעה הפלגה?]]=1,"",IF(AND(מרקובחצי[[#This Row],[עד ועד]]&gt;28,מרקובחצי[[#This Row],[עד ועד]]&lt;32,OR(מרקובחצי[[#This Row],[CycleNumber]]=1,AND(U246=1),AND(V246=1,OR(מרקובחצי[[#This Row],[עד ועד]]&lt;J246,מרקובחצי[[#This Row],[עד ועד]]&gt;K246)),W246=1)),1,""))</f>
        <v/>
      </c>
      <c r="Q247" s="19" t="str">
        <f>IF(מרקובחצי[[#This Row],[קבעה הפלגה?]]=1,"",IF(AND(מרקובחצי[[#This Row],[עד ועד]]&gt;31,OR(מרקובחצי[[#This Row],[CycleNumber]]=1,AND(U246=1),AND(V246=1,מרקובחצי[[#This Row],[עד ועד]]&gt;K246),AND(W246=1,OR(מרקובחצי[[#This Row],[עד ועד]]&gt;K246,מרקובחצי[[#This Row],[עד ועד]]&lt;J246)))),1,""))</f>
        <v/>
      </c>
      <c r="R247" s="19">
        <f>IF(מרקובחצי[[#This Row],[CycleNumber]]&gt;1,IF(AND(O246=1,מרקובחצי[[#This Row],[עד ועד]]&lt;29),1,""),"")</f>
        <v>1</v>
      </c>
      <c r="S247" s="19" t="str">
        <f>IF(מרקובחצי[[#This Row],[CycleNumber]]&gt;1,IF(OR(AND(O246=1,מרקובחצי[[#This Row],[עד ועד]]&gt;28),AND(P246=1),AND(Q246=1,מרקובחצי[[#This Row],[עד ועד]]&lt;32)),1,""),"")</f>
        <v/>
      </c>
      <c r="T247" s="19" t="str">
        <f>IF(מרקובחצי[[#This Row],[CycleNumber]]&gt;1,IF(AND(Q246=1,מרקובחצי[[#This Row],[עד ועד]]&gt;31),1,""),"")</f>
        <v/>
      </c>
      <c r="U247" s="19" t="str">
        <f>IF(מרקובחצי[[#This Row],[CycleNumber]]&gt;1,IF(AND(R246=1,מרקובחצי[[#This Row],[עד ועד]]&lt;29),1,IF(AND(U246=1,NOT(OR(מרקובחצי[[#This Row],[עד ועד]]&lt;J246,מרקובחצי[[#This Row],[עד ועד]]&gt;K246))),1,"")),"")</f>
        <v/>
      </c>
      <c r="V247" s="19" t="str">
        <f>IF(מרקובחצי[[#This Row],[CycleNumber]]&gt;1,IF(AND(SUM(R246:T246)=1,מרקובחצי[[#This Row],[עד ועד]]&gt;28,מרקובחצי[[#This Row],[עד ועד]]&lt;32),1,IF(OR(S246=1,AND(R246=1,מרקובחצי[[#This Row],[עד ועד]]&gt;28),AND(T246=1,מרקובחצי[[#This Row],[עד ועד]]&lt;32)),1,IF(AND(V246=1,NOT(OR(מרקובחצי[[#This Row],[עד ועד]]&lt;J246,מרקובחצי[[#This Row],[עד ועד]]&gt;K246))),1,""))),"")</f>
        <v/>
      </c>
      <c r="W247" s="19" t="str">
        <f>IF(מרקובחצי[[#This Row],[CycleNumber]]&gt;1,IF(AND(T246=1,מרקובחצי[[#This Row],[עד ועד]]&gt;31),1,IF(AND(W246=1,NOT(OR(מרקובחצי[[#This Row],[עד ועד]]&lt;J246,מרקובחצי[[#This Row],[עד ועד]]&gt;K246))),1,"")),"")</f>
        <v/>
      </c>
      <c r="X247" s="19" t="str">
        <f>IF(AND(מרקובחצי[[#This Row],[CycleNumber]]&lt;$B248,SUM(מרקובחצי[[#This Row],[11]],R248)=2),1,"")</f>
        <v/>
      </c>
      <c r="Y247" s="19" t="str">
        <f>IF(AND(מרקובחצי[[#This Row],[CycleNumber]]&lt;$B248,SUM(מרקובחצי[[#This Row],[11]],S248)=2),1,"")</f>
        <v/>
      </c>
      <c r="Z247" s="19" t="str">
        <f>IF(AND(מרקובחצי[[#This Row],[CycleNumber]]&lt;$B248,SUM(מרקובחצי[[#This Row],[13]],S248)=2),1,"")</f>
        <v/>
      </c>
      <c r="AA247" s="19" t="str">
        <f>IF(AND(מרקובחצי[[#This Row],[CycleNumber]]&lt;$B248,SUM(מרקובחצי[[#This Row],[13]],T248)=2),1,"")</f>
        <v/>
      </c>
      <c r="AB247" s="19">
        <f>IF(AND(מרקובחצי[[#This Row],[CycleNumber]]&lt;$B248,SUM(מרקובחצי[[#This Row],[21]],U248)=2),1,"")</f>
        <v>1</v>
      </c>
      <c r="AC247" s="19" t="str">
        <f>IF(AND(מרקובחצי[[#This Row],[CycleNumber]]&lt;$B248,SUM(מרקובחצי[[#This Row],[21]],V248)=2),1,"")</f>
        <v/>
      </c>
      <c r="AD247" s="19" t="str">
        <f>IF(AND(מרקובחצי[[#This Row],[CycleNumber]]&lt;$B248,SUM(מרקובחצי[[#This Row],[23]],V248)=2),1,"")</f>
        <v/>
      </c>
      <c r="AE247" s="19" t="str">
        <f>IF(AND(מרקובחצי[[#This Row],[CycleNumber]]&lt;$B248,SUM(מרקובחצי[[#This Row],[23]],W248)=2),1,"")</f>
        <v/>
      </c>
      <c r="AF247" s="19" t="str">
        <f>IF(AND(מרקובחצי[[#This Row],[CycleNumber]]&lt;$B248,SUM(מרקובחצי[[#This Row],[31]],O248)=2),1,"")</f>
        <v/>
      </c>
      <c r="AG247" s="19" t="str">
        <f>IF(AND(מרקובחצי[[#This Row],[CycleNumber]]&lt;$B248,SUM(מרקובחצי[[#This Row],[31]],P248)=2),1,"")</f>
        <v/>
      </c>
      <c r="AH247" s="19" t="str">
        <f>IF(AND(מרקובחצי[[#This Row],[CycleNumber]]&lt;$B248,SUM(מרקובחצי[[#This Row],[31]],Q248)=2),1,"")</f>
        <v/>
      </c>
      <c r="AI247" s="19" t="str">
        <f>IF(AND(מרקובחצי[[#This Row],[CycleNumber]]&lt;$B248,SUM(U247:U248)=2),1,"")</f>
        <v/>
      </c>
      <c r="AJ247" s="19" t="str">
        <f>IF(AND(מרקובחצי[[#This Row],[CycleNumber]]&lt;$B248,SUM(מרקובחצי[[#This Row],[32]],O248)=2),1,"")</f>
        <v/>
      </c>
      <c r="AK247" s="19" t="str">
        <f>IF(AND(מרקובחצי[[#This Row],[CycleNumber]]&lt;$B248,SUM(מרקובחצי[[#This Row],[32]],P248)=2),1,"")</f>
        <v/>
      </c>
      <c r="AL247" s="19" t="str">
        <f>IF(AND(מרקובחצי[[#This Row],[CycleNumber]]&lt;$B248,SUM(מרקובחצי[[#This Row],[32]],Q248)=2),1,"")</f>
        <v/>
      </c>
      <c r="AM247" s="19" t="str">
        <f>IF(AND(מרקובחצי[[#This Row],[CycleNumber]]&lt;$B248,SUM(V247:V248)=2),1,"")</f>
        <v/>
      </c>
      <c r="AN247" s="19" t="str">
        <f>IF(AND(מרקובחצי[[#This Row],[CycleNumber]]&lt;$B248,SUM(מרקובחצי[[#This Row],[33]],O248)=2),1,"")</f>
        <v/>
      </c>
      <c r="AO247" s="19" t="str">
        <f>IF(AND(מרקובחצי[[#This Row],[CycleNumber]]&lt;$B248,SUM(מרקובחצי[[#This Row],[33]],P248)=2),1,"")</f>
        <v/>
      </c>
      <c r="AP247" s="19" t="str">
        <f>IF(AND(מרקובחצי[[#This Row],[CycleNumber]]&lt;$B248,SUM(מרקובחצי[[#This Row],[33]],Q248)=2),1,"")</f>
        <v/>
      </c>
      <c r="AQ247" s="19" t="str">
        <f>IF(AND(מרקובחצי[[#This Row],[CycleNumber]]&lt;$B248,SUM(W247:W248)=2),1,"")</f>
        <v/>
      </c>
      <c r="AR247" s="19" t="str">
        <f>IF(AND(מרקובחצי[[#This Row],[CycleNumber]]&lt;$B248,SUM(מרקובחצי[[#This Row],[12]],S248)=2),1,"")</f>
        <v/>
      </c>
      <c r="AS247" s="19" t="str">
        <f>IF(AND(מרקובחצי[[#This Row],[CycleNumber]]&lt;$B248,SUM(מרקובחצי[[#This Row],[22]],V248)=2),1,"")</f>
        <v/>
      </c>
      <c r="AT247" s="21">
        <f>SUM(מרקובחצי[[#This Row],[11]:[33]])</f>
        <v>1</v>
      </c>
    </row>
    <row r="248" spans="1:46" ht="15.6" x14ac:dyDescent="0.25">
      <c r="A248" s="19" t="s">
        <v>30</v>
      </c>
      <c r="B248" s="19">
        <v>3</v>
      </c>
      <c r="C248">
        <v>25</v>
      </c>
      <c r="D248" s="19">
        <f>מרקובחצי[[#This Row],[LengthofCycle]]+1</f>
        <v>26</v>
      </c>
      <c r="E248" t="str">
        <f>IF(IFERROR(LOOKUP(מרקובחצי[[#This Row],[ClientID]],קביעויות[הפלגה]),FALSE)=מרקובחצי[[#This Row],[ClientID]],1,"")</f>
        <v/>
      </c>
      <c r="F248">
        <f>IF(IFERROR(LOOKUP(מרקובחצי[[#This Row],[ClientID]],סוגחציקבוע[S31]),FALSE)=מרקובחצי[[#This Row],[ClientID]],1,"")</f>
        <v>1</v>
      </c>
      <c r="G248" t="str">
        <f>IF(IFERROR(LOOKUP(מרקובחצי[[#This Row],[ClientID]],סוגחציקבוע[S32]),FALSE)=מרקובחצי[[#This Row],[ClientID]],1,"")</f>
        <v/>
      </c>
      <c r="H248" t="str">
        <f>IF(IFERROR(LOOKUP(מרקובחצי[[#This Row],[ClientID]],סוגחציקבוע[S33]),FALSE)=מרקובחצי[[#This Row],[ClientID]],1,"")</f>
        <v/>
      </c>
      <c r="I248" t="str">
        <f>IF(IFERROR(LOOKUP(מרקובחצי[[#This Row],[ClientID]],סוגחציקבוע[S32&amp;33]),FALSE)=מרקובחצי[[#This Row],[ClientID]],1,"")</f>
        <v/>
      </c>
      <c r="J248" s="19">
        <f>IF(SUM(מרקובחצי[[#This Row],[11]:[13]])=1,מרקובחצי[[#This Row],[עד ועד]],IF(SUM(R247:T248)=1,IF(מרקובחצי[[#This Row],[עד ועד]]&lt;J247,מרקובחצי[[#This Row],[עד ועד]],J247),J247))</f>
        <v>26</v>
      </c>
      <c r="K248" s="19">
        <f>IF(SUM(מרקובחצי[[#This Row],[11]:[13]])=1,מרקובחצי[[#This Row],[עד ועד]],IF(SUM(R247:T248)=1,IF(מרקובחצי[[#This Row],[עד ועד]]&gt;K247,מרקובחצי[[#This Row],[עד ועד]],K247),K247))</f>
        <v>28</v>
      </c>
      <c r="L248" s="19">
        <f>IF(AND(SUM(מרקובחצי[[#This Row],[31]:[33]])=1,SUM(U247:W247)=0),מרקובחצי[[#This Row],[מקס]]-מרקובחצי[[#This Row],[מינ]],"")</f>
        <v>2</v>
      </c>
      <c r="M24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248" s="19" t="str">
        <f t="shared" si="3"/>
        <v>S21</v>
      </c>
      <c r="O248" s="19" t="str">
        <f>IF(מרקובחצי[[#This Row],[קבעה הפלגה?]]=1,"",IF(AND(מרקובחצי[[#This Row],[עד ועד]]&lt;29,OR(מרקובחצי[[#This Row],[CycleNumber]]=1,AND(U247=1,OR(מרקובחצי[[#This Row],[עד ועד]]&lt;J247,מרקובחצי[[#This Row],[עד ועד]]&gt;K247)),AND(V247=1,מרקובחצי[[#This Row],[עד ועד]]&lt;J247),W247=1)),1,""))</f>
        <v/>
      </c>
      <c r="P248" s="19" t="str">
        <f>IF(מרקובחצי[[#This Row],[קבעה הפלגה?]]=1,"",IF(AND(מרקובחצי[[#This Row],[עד ועד]]&gt;28,מרקובחצי[[#This Row],[עד ועד]]&lt;32,OR(מרקובחצי[[#This Row],[CycleNumber]]=1,AND(U247=1),AND(V247=1,OR(מרקובחצי[[#This Row],[עד ועד]]&lt;J247,מרקובחצי[[#This Row],[עד ועד]]&gt;K247)),W247=1)),1,""))</f>
        <v/>
      </c>
      <c r="Q248" s="19" t="str">
        <f>IF(מרקובחצי[[#This Row],[קבעה הפלגה?]]=1,"",IF(AND(מרקובחצי[[#This Row],[עד ועד]]&gt;31,OR(מרקובחצי[[#This Row],[CycleNumber]]=1,AND(U247=1),AND(V247=1,מרקובחצי[[#This Row],[עד ועד]]&gt;K247),AND(W247=1,OR(מרקובחצי[[#This Row],[עד ועד]]&gt;K247,מרקובחצי[[#This Row],[עד ועד]]&lt;J247)))),1,""))</f>
        <v/>
      </c>
      <c r="R248" s="19" t="str">
        <f>IF(מרקובחצי[[#This Row],[CycleNumber]]&gt;1,IF(AND(O247=1,מרקובחצי[[#This Row],[עד ועד]]&lt;29),1,""),"")</f>
        <v/>
      </c>
      <c r="S248" s="19" t="str">
        <f>IF(מרקובחצי[[#This Row],[CycleNumber]]&gt;1,IF(OR(AND(O247=1,מרקובחצי[[#This Row],[עד ועד]]&gt;28),AND(P247=1),AND(Q247=1,מרקובחצי[[#This Row],[עד ועד]]&lt;32)),1,""),"")</f>
        <v/>
      </c>
      <c r="T248" s="19" t="str">
        <f>IF(מרקובחצי[[#This Row],[CycleNumber]]&gt;1,IF(AND(Q247=1,מרקובחצי[[#This Row],[עד ועד]]&gt;31),1,""),"")</f>
        <v/>
      </c>
      <c r="U248" s="19">
        <f>IF(מרקובחצי[[#This Row],[CycleNumber]]&gt;1,IF(AND(R247=1,מרקובחצי[[#This Row],[עד ועד]]&lt;29),1,IF(AND(U247=1,NOT(OR(מרקובחצי[[#This Row],[עד ועד]]&lt;J247,מרקובחצי[[#This Row],[עד ועד]]&gt;K247))),1,"")),"")</f>
        <v>1</v>
      </c>
      <c r="V248" s="19" t="str">
        <f>IF(מרקובחצי[[#This Row],[CycleNumber]]&gt;1,IF(AND(SUM(R247:T247)=1,מרקובחצי[[#This Row],[עד ועד]]&gt;28,מרקובחצי[[#This Row],[עד ועד]]&lt;32),1,IF(OR(S247=1,AND(R247=1,מרקובחצי[[#This Row],[עד ועד]]&gt;28),AND(T247=1,מרקובחצי[[#This Row],[עד ועד]]&lt;32)),1,IF(AND(V247=1,NOT(OR(מרקובחצי[[#This Row],[עד ועד]]&lt;J247,מרקובחצי[[#This Row],[עד ועד]]&gt;K247))),1,""))),"")</f>
        <v/>
      </c>
      <c r="W248" s="19" t="str">
        <f>IF(מרקובחצי[[#This Row],[CycleNumber]]&gt;1,IF(AND(T247=1,מרקובחצי[[#This Row],[עד ועד]]&gt;31),1,IF(AND(W247=1,NOT(OR(מרקובחצי[[#This Row],[עד ועד]]&lt;J247,מרקובחצי[[#This Row],[עד ועד]]&gt;K247))),1,"")),"")</f>
        <v/>
      </c>
      <c r="X248" s="19" t="str">
        <f>IF(AND(מרקובחצי[[#This Row],[CycleNumber]]&lt;$B249,SUM(מרקובחצי[[#This Row],[11]],R249)=2),1,"")</f>
        <v/>
      </c>
      <c r="Y248" s="19" t="str">
        <f>IF(AND(מרקובחצי[[#This Row],[CycleNumber]]&lt;$B249,SUM(מרקובחצי[[#This Row],[11]],S249)=2),1,"")</f>
        <v/>
      </c>
      <c r="Z248" s="19" t="str">
        <f>IF(AND(מרקובחצי[[#This Row],[CycleNumber]]&lt;$B249,SUM(מרקובחצי[[#This Row],[13]],S249)=2),1,"")</f>
        <v/>
      </c>
      <c r="AA248" s="19" t="str">
        <f>IF(AND(מרקובחצי[[#This Row],[CycleNumber]]&lt;$B249,SUM(מרקובחצי[[#This Row],[13]],T249)=2),1,"")</f>
        <v/>
      </c>
      <c r="AB248" s="19" t="str">
        <f>IF(AND(מרקובחצי[[#This Row],[CycleNumber]]&lt;$B249,SUM(מרקובחצי[[#This Row],[21]],U249)=2),1,"")</f>
        <v/>
      </c>
      <c r="AC248" s="19" t="str">
        <f>IF(AND(מרקובחצי[[#This Row],[CycleNumber]]&lt;$B249,SUM(מרקובחצי[[#This Row],[21]],V249)=2),1,"")</f>
        <v/>
      </c>
      <c r="AD248" s="19" t="str">
        <f>IF(AND(מרקובחצי[[#This Row],[CycleNumber]]&lt;$B249,SUM(מרקובחצי[[#This Row],[23]],V249)=2),1,"")</f>
        <v/>
      </c>
      <c r="AE248" s="19" t="str">
        <f>IF(AND(מרקובחצי[[#This Row],[CycleNumber]]&lt;$B249,SUM(מרקובחצי[[#This Row],[23]],W249)=2),1,"")</f>
        <v/>
      </c>
      <c r="AF248" s="19">
        <f>IF(AND(מרקובחצי[[#This Row],[CycleNumber]]&lt;$B249,SUM(מרקובחצי[[#This Row],[31]],O249)=2),1,"")</f>
        <v>1</v>
      </c>
      <c r="AG248" s="19" t="str">
        <f>IF(AND(מרקובחצי[[#This Row],[CycleNumber]]&lt;$B249,SUM(מרקובחצי[[#This Row],[31]],P249)=2),1,"")</f>
        <v/>
      </c>
      <c r="AH248" s="19" t="str">
        <f>IF(AND(מרקובחצי[[#This Row],[CycleNumber]]&lt;$B249,SUM(מרקובחצי[[#This Row],[31]],Q249)=2),1,"")</f>
        <v/>
      </c>
      <c r="AI248" s="19" t="str">
        <f>IF(AND(מרקובחצי[[#This Row],[CycleNumber]]&lt;$B249,SUM(U248:U249)=2),1,"")</f>
        <v/>
      </c>
      <c r="AJ248" s="19" t="str">
        <f>IF(AND(מרקובחצי[[#This Row],[CycleNumber]]&lt;$B249,SUM(מרקובחצי[[#This Row],[32]],O249)=2),1,"")</f>
        <v/>
      </c>
      <c r="AK248" s="19" t="str">
        <f>IF(AND(מרקובחצי[[#This Row],[CycleNumber]]&lt;$B249,SUM(מרקובחצי[[#This Row],[32]],P249)=2),1,"")</f>
        <v/>
      </c>
      <c r="AL248" s="19" t="str">
        <f>IF(AND(מרקובחצי[[#This Row],[CycleNumber]]&lt;$B249,SUM(מרקובחצי[[#This Row],[32]],Q249)=2),1,"")</f>
        <v/>
      </c>
      <c r="AM248" s="19" t="str">
        <f>IF(AND(מרקובחצי[[#This Row],[CycleNumber]]&lt;$B249,SUM(V248:V249)=2),1,"")</f>
        <v/>
      </c>
      <c r="AN248" s="19" t="str">
        <f>IF(AND(מרקובחצי[[#This Row],[CycleNumber]]&lt;$B249,SUM(מרקובחצי[[#This Row],[33]],O249)=2),1,"")</f>
        <v/>
      </c>
      <c r="AO248" s="19" t="str">
        <f>IF(AND(מרקובחצי[[#This Row],[CycleNumber]]&lt;$B249,SUM(מרקובחצי[[#This Row],[33]],P249)=2),1,"")</f>
        <v/>
      </c>
      <c r="AP248" s="19" t="str">
        <f>IF(AND(מרקובחצי[[#This Row],[CycleNumber]]&lt;$B249,SUM(מרקובחצי[[#This Row],[33]],Q249)=2),1,"")</f>
        <v/>
      </c>
      <c r="AQ248" s="19" t="str">
        <f>IF(AND(מרקובחצי[[#This Row],[CycleNumber]]&lt;$B249,SUM(W248:W249)=2),1,"")</f>
        <v/>
      </c>
      <c r="AR248" s="19" t="str">
        <f>IF(AND(מרקובחצי[[#This Row],[CycleNumber]]&lt;$B249,SUM(מרקובחצי[[#This Row],[12]],S249)=2),1,"")</f>
        <v/>
      </c>
      <c r="AS248" s="19" t="str">
        <f>IF(AND(מרקובחצי[[#This Row],[CycleNumber]]&lt;$B249,SUM(מרקובחצי[[#This Row],[22]],V249)=2),1,"")</f>
        <v/>
      </c>
      <c r="AT248" s="21">
        <f>SUM(מרקובחצי[[#This Row],[11]:[33]])</f>
        <v>1</v>
      </c>
    </row>
    <row r="249" spans="1:46" ht="15.6" x14ac:dyDescent="0.25">
      <c r="A249" s="19" t="s">
        <v>30</v>
      </c>
      <c r="B249" s="19">
        <v>4</v>
      </c>
      <c r="C249">
        <v>24</v>
      </c>
      <c r="D249" s="19">
        <f>מרקובחצי[[#This Row],[LengthofCycle]]+1</f>
        <v>25</v>
      </c>
      <c r="E249" t="str">
        <f>IF(IFERROR(LOOKUP(מרקובחצי[[#This Row],[ClientID]],קביעויות[הפלגה]),FALSE)=מרקובחצי[[#This Row],[ClientID]],1,"")</f>
        <v/>
      </c>
      <c r="F249">
        <f>IF(IFERROR(LOOKUP(מרקובחצי[[#This Row],[ClientID]],סוגחציקבוע[S31]),FALSE)=מרקובחצי[[#This Row],[ClientID]],1,"")</f>
        <v>1</v>
      </c>
      <c r="G249" t="str">
        <f>IF(IFERROR(LOOKUP(מרקובחצי[[#This Row],[ClientID]],סוגחציקבוע[S32]),FALSE)=מרקובחצי[[#This Row],[ClientID]],1,"")</f>
        <v/>
      </c>
      <c r="H249" t="str">
        <f>IF(IFERROR(LOOKUP(מרקובחצי[[#This Row],[ClientID]],סוגחציקבוע[S33]),FALSE)=מרקובחצי[[#This Row],[ClientID]],1,"")</f>
        <v/>
      </c>
      <c r="I249" t="str">
        <f>IF(IFERROR(LOOKUP(מרקובחצי[[#This Row],[ClientID]],סוגחציקבוע[S32&amp;33]),FALSE)=מרקובחצי[[#This Row],[ClientID]],1,"")</f>
        <v/>
      </c>
      <c r="J249" s="19">
        <f>IF(SUM(מרקובחצי[[#This Row],[11]:[13]])=1,מרקובחצי[[#This Row],[עד ועד]],IF(SUM(R248:T249)=1,IF(מרקובחצי[[#This Row],[עד ועד]]&lt;J248,מרקובחצי[[#This Row],[עד ועד]],J248),J248))</f>
        <v>25</v>
      </c>
      <c r="K249" s="19">
        <f>IF(SUM(מרקובחצי[[#This Row],[11]:[13]])=1,מרקובחצי[[#This Row],[עד ועד]],IF(SUM(R248:T249)=1,IF(מרקובחצי[[#This Row],[עד ועד]]&gt;K248,מרקובחצי[[#This Row],[עד ועד]],K248),K248))</f>
        <v>25</v>
      </c>
      <c r="L249" s="19" t="str">
        <f>IF(AND(SUM(מרקובחצי[[#This Row],[31]:[33]])=1,SUM(U248:W248)=0),מרקובחצי[[#This Row],[מקס]]-מרקובחצי[[#This Row],[מינ]],"")</f>
        <v/>
      </c>
      <c r="M24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249" s="19" t="str">
        <f t="shared" si="3"/>
        <v>S31</v>
      </c>
      <c r="O249" s="19">
        <f>IF(מרקובחצי[[#This Row],[קבעה הפלגה?]]=1,"",IF(AND(מרקובחצי[[#This Row],[עד ועד]]&lt;29,OR(מרקובחצי[[#This Row],[CycleNumber]]=1,AND(U248=1,OR(מרקובחצי[[#This Row],[עד ועד]]&lt;J248,מרקובחצי[[#This Row],[עד ועד]]&gt;K248)),AND(V248=1,מרקובחצי[[#This Row],[עד ועד]]&lt;J248),W248=1)),1,""))</f>
        <v>1</v>
      </c>
      <c r="P249" s="19" t="str">
        <f>IF(מרקובחצי[[#This Row],[קבעה הפלגה?]]=1,"",IF(AND(מרקובחצי[[#This Row],[עד ועד]]&gt;28,מרקובחצי[[#This Row],[עד ועד]]&lt;32,OR(מרקובחצי[[#This Row],[CycleNumber]]=1,AND(U248=1),AND(V248=1,OR(מרקובחצי[[#This Row],[עד ועד]]&lt;J248,מרקובחצי[[#This Row],[עד ועד]]&gt;K248)),W248=1)),1,""))</f>
        <v/>
      </c>
      <c r="Q249" s="19" t="str">
        <f>IF(מרקובחצי[[#This Row],[קבעה הפלגה?]]=1,"",IF(AND(מרקובחצי[[#This Row],[עד ועד]]&gt;31,OR(מרקובחצי[[#This Row],[CycleNumber]]=1,AND(U248=1),AND(V248=1,מרקובחצי[[#This Row],[עד ועד]]&gt;K248),AND(W248=1,OR(מרקובחצי[[#This Row],[עד ועד]]&gt;K248,מרקובחצי[[#This Row],[עד ועד]]&lt;J248)))),1,""))</f>
        <v/>
      </c>
      <c r="R249" s="19" t="str">
        <f>IF(מרקובחצי[[#This Row],[CycleNumber]]&gt;1,IF(AND(O248=1,מרקובחצי[[#This Row],[עד ועד]]&lt;29),1,""),"")</f>
        <v/>
      </c>
      <c r="S249" s="19" t="str">
        <f>IF(מרקובחצי[[#This Row],[CycleNumber]]&gt;1,IF(OR(AND(O248=1,מרקובחצי[[#This Row],[עד ועד]]&gt;28),AND(P248=1),AND(Q248=1,מרקובחצי[[#This Row],[עד ועד]]&lt;32)),1,""),"")</f>
        <v/>
      </c>
      <c r="T249" s="19" t="str">
        <f>IF(מרקובחצי[[#This Row],[CycleNumber]]&gt;1,IF(AND(Q248=1,מרקובחצי[[#This Row],[עד ועד]]&gt;31),1,""),"")</f>
        <v/>
      </c>
      <c r="U249" s="19" t="str">
        <f>IF(מרקובחצי[[#This Row],[CycleNumber]]&gt;1,IF(AND(R248=1,מרקובחצי[[#This Row],[עד ועד]]&lt;29),1,IF(AND(U248=1,NOT(OR(מרקובחצי[[#This Row],[עד ועד]]&lt;J248,מרקובחצי[[#This Row],[עד ועד]]&gt;K248))),1,"")),"")</f>
        <v/>
      </c>
      <c r="V249" s="19" t="str">
        <f>IF(מרקובחצי[[#This Row],[CycleNumber]]&gt;1,IF(AND(SUM(R248:T248)=1,מרקובחצי[[#This Row],[עד ועד]]&gt;28,מרקובחצי[[#This Row],[עד ועד]]&lt;32),1,IF(OR(S248=1,AND(R248=1,מרקובחצי[[#This Row],[עד ועד]]&gt;28),AND(T248=1,מרקובחצי[[#This Row],[עד ועד]]&lt;32)),1,IF(AND(V248=1,NOT(OR(מרקובחצי[[#This Row],[עד ועד]]&lt;J248,מרקובחצי[[#This Row],[עד ועד]]&gt;K248))),1,""))),"")</f>
        <v/>
      </c>
      <c r="W249" s="19" t="str">
        <f>IF(מרקובחצי[[#This Row],[CycleNumber]]&gt;1,IF(AND(T248=1,מרקובחצי[[#This Row],[עד ועד]]&gt;31),1,IF(AND(W248=1,NOT(OR(מרקובחצי[[#This Row],[עד ועד]]&lt;J248,מרקובחצי[[#This Row],[עד ועד]]&gt;K248))),1,"")),"")</f>
        <v/>
      </c>
      <c r="X249" s="19" t="str">
        <f>IF(AND(מרקובחצי[[#This Row],[CycleNumber]]&lt;$B250,SUM(מרקובחצי[[#This Row],[11]],R250)=2),1,"")</f>
        <v/>
      </c>
      <c r="Y249" s="19">
        <f>IF(AND(מרקובחצי[[#This Row],[CycleNumber]]&lt;$B250,SUM(מרקובחצי[[#This Row],[11]],S250)=2),1,"")</f>
        <v>1</v>
      </c>
      <c r="Z249" s="19" t="str">
        <f>IF(AND(מרקובחצי[[#This Row],[CycleNumber]]&lt;$B250,SUM(מרקובחצי[[#This Row],[13]],S250)=2),1,"")</f>
        <v/>
      </c>
      <c r="AA249" s="19" t="str">
        <f>IF(AND(מרקובחצי[[#This Row],[CycleNumber]]&lt;$B250,SUM(מרקובחצי[[#This Row],[13]],T250)=2),1,"")</f>
        <v/>
      </c>
      <c r="AB249" s="19" t="str">
        <f>IF(AND(מרקובחצי[[#This Row],[CycleNumber]]&lt;$B250,SUM(מרקובחצי[[#This Row],[21]],U250)=2),1,"")</f>
        <v/>
      </c>
      <c r="AC249" s="19" t="str">
        <f>IF(AND(מרקובחצי[[#This Row],[CycleNumber]]&lt;$B250,SUM(מרקובחצי[[#This Row],[21]],V250)=2),1,"")</f>
        <v/>
      </c>
      <c r="AD249" s="19" t="str">
        <f>IF(AND(מרקובחצי[[#This Row],[CycleNumber]]&lt;$B250,SUM(מרקובחצי[[#This Row],[23]],V250)=2),1,"")</f>
        <v/>
      </c>
      <c r="AE249" s="19" t="str">
        <f>IF(AND(מרקובחצי[[#This Row],[CycleNumber]]&lt;$B250,SUM(מרקובחצי[[#This Row],[23]],W250)=2),1,"")</f>
        <v/>
      </c>
      <c r="AF249" s="19" t="str">
        <f>IF(AND(מרקובחצי[[#This Row],[CycleNumber]]&lt;$B250,SUM(מרקובחצי[[#This Row],[31]],O250)=2),1,"")</f>
        <v/>
      </c>
      <c r="AG249" s="19" t="str">
        <f>IF(AND(מרקובחצי[[#This Row],[CycleNumber]]&lt;$B250,SUM(מרקובחצי[[#This Row],[31]],P250)=2),1,"")</f>
        <v/>
      </c>
      <c r="AH249" s="19" t="str">
        <f>IF(AND(מרקובחצי[[#This Row],[CycleNumber]]&lt;$B250,SUM(מרקובחצי[[#This Row],[31]],Q250)=2),1,"")</f>
        <v/>
      </c>
      <c r="AI249" s="19" t="str">
        <f>IF(AND(מרקובחצי[[#This Row],[CycleNumber]]&lt;$B250,SUM(U249:U250)=2),1,"")</f>
        <v/>
      </c>
      <c r="AJ249" s="19" t="str">
        <f>IF(AND(מרקובחצי[[#This Row],[CycleNumber]]&lt;$B250,SUM(מרקובחצי[[#This Row],[32]],O250)=2),1,"")</f>
        <v/>
      </c>
      <c r="AK249" s="19" t="str">
        <f>IF(AND(מרקובחצי[[#This Row],[CycleNumber]]&lt;$B250,SUM(מרקובחצי[[#This Row],[32]],P250)=2),1,"")</f>
        <v/>
      </c>
      <c r="AL249" s="19" t="str">
        <f>IF(AND(מרקובחצי[[#This Row],[CycleNumber]]&lt;$B250,SUM(מרקובחצי[[#This Row],[32]],Q250)=2),1,"")</f>
        <v/>
      </c>
      <c r="AM249" s="19" t="str">
        <f>IF(AND(מרקובחצי[[#This Row],[CycleNumber]]&lt;$B250,SUM(V249:V250)=2),1,"")</f>
        <v/>
      </c>
      <c r="AN249" s="19" t="str">
        <f>IF(AND(מרקובחצי[[#This Row],[CycleNumber]]&lt;$B250,SUM(מרקובחצי[[#This Row],[33]],O250)=2),1,"")</f>
        <v/>
      </c>
      <c r="AO249" s="19" t="str">
        <f>IF(AND(מרקובחצי[[#This Row],[CycleNumber]]&lt;$B250,SUM(מרקובחצי[[#This Row],[33]],P250)=2),1,"")</f>
        <v/>
      </c>
      <c r="AP249" s="19" t="str">
        <f>IF(AND(מרקובחצי[[#This Row],[CycleNumber]]&lt;$B250,SUM(מרקובחצי[[#This Row],[33]],Q250)=2),1,"")</f>
        <v/>
      </c>
      <c r="AQ249" s="19" t="str">
        <f>IF(AND(מרקובחצי[[#This Row],[CycleNumber]]&lt;$B250,SUM(W249:W250)=2),1,"")</f>
        <v/>
      </c>
      <c r="AR249" s="19" t="str">
        <f>IF(AND(מרקובחצי[[#This Row],[CycleNumber]]&lt;$B250,SUM(מרקובחצי[[#This Row],[12]],S250)=2),1,"")</f>
        <v/>
      </c>
      <c r="AS249" s="19" t="str">
        <f>IF(AND(מרקובחצי[[#This Row],[CycleNumber]]&lt;$B250,SUM(מרקובחצי[[#This Row],[22]],V250)=2),1,"")</f>
        <v/>
      </c>
      <c r="AT249" s="21">
        <f>SUM(מרקובחצי[[#This Row],[11]:[33]])</f>
        <v>1</v>
      </c>
    </row>
    <row r="250" spans="1:46" ht="15.6" x14ac:dyDescent="0.25">
      <c r="A250" s="19" t="s">
        <v>30</v>
      </c>
      <c r="B250" s="19">
        <v>5</v>
      </c>
      <c r="C250">
        <v>28</v>
      </c>
      <c r="D250" s="19">
        <f>מרקובחצי[[#This Row],[LengthofCycle]]+1</f>
        <v>29</v>
      </c>
      <c r="E250" t="str">
        <f>IF(IFERROR(LOOKUP(מרקובחצי[[#This Row],[ClientID]],קביעויות[הפלגה]),FALSE)=מרקובחצי[[#This Row],[ClientID]],1,"")</f>
        <v/>
      </c>
      <c r="F250">
        <f>IF(IFERROR(LOOKUP(מרקובחצי[[#This Row],[ClientID]],סוגחציקבוע[S31]),FALSE)=מרקובחצי[[#This Row],[ClientID]],1,"")</f>
        <v>1</v>
      </c>
      <c r="G250" t="str">
        <f>IF(IFERROR(LOOKUP(מרקובחצי[[#This Row],[ClientID]],סוגחציקבוע[S32]),FALSE)=מרקובחצי[[#This Row],[ClientID]],1,"")</f>
        <v/>
      </c>
      <c r="H250" t="str">
        <f>IF(IFERROR(LOOKUP(מרקובחצי[[#This Row],[ClientID]],סוגחציקבוע[S33]),FALSE)=מרקובחצי[[#This Row],[ClientID]],1,"")</f>
        <v/>
      </c>
      <c r="I250" t="str">
        <f>IF(IFERROR(LOOKUP(מרקובחצי[[#This Row],[ClientID]],סוגחציקבוע[S32&amp;33]),FALSE)=מרקובחצי[[#This Row],[ClientID]],1,"")</f>
        <v/>
      </c>
      <c r="J250" s="19">
        <f>IF(SUM(מרקובחצי[[#This Row],[11]:[13]])=1,מרקובחצי[[#This Row],[עד ועד]],IF(SUM(R249:T250)=1,IF(מרקובחצי[[#This Row],[עד ועד]]&lt;J249,מרקובחצי[[#This Row],[עד ועד]],J249),J249))</f>
        <v>25</v>
      </c>
      <c r="K250" s="19">
        <f>IF(SUM(מרקובחצי[[#This Row],[11]:[13]])=1,מרקובחצי[[#This Row],[עד ועד]],IF(SUM(R249:T250)=1,IF(מרקובחצי[[#This Row],[עד ועד]]&gt;K249,מרקובחצי[[#This Row],[עד ועד]],K249),K249))</f>
        <v>29</v>
      </c>
      <c r="L250" s="19" t="str">
        <f>IF(AND(SUM(מרקובחצי[[#This Row],[31]:[33]])=1,SUM(U249:W249)=0),מרקובחצי[[#This Row],[מקס]]-מרקובחצי[[#This Row],[מינ]],"")</f>
        <v/>
      </c>
      <c r="M25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250" s="19" t="str">
        <f t="shared" si="3"/>
        <v>S11</v>
      </c>
      <c r="O250" s="19" t="str">
        <f>IF(מרקובחצי[[#This Row],[קבעה הפלגה?]]=1,"",IF(AND(מרקובחצי[[#This Row],[עד ועד]]&lt;29,OR(מרקובחצי[[#This Row],[CycleNumber]]=1,AND(U249=1,OR(מרקובחצי[[#This Row],[עד ועד]]&lt;J249,מרקובחצי[[#This Row],[עד ועד]]&gt;K249)),AND(V249=1,מרקובחצי[[#This Row],[עד ועד]]&lt;J249),W249=1)),1,""))</f>
        <v/>
      </c>
      <c r="P250" s="19" t="str">
        <f>IF(מרקובחצי[[#This Row],[קבעה הפלגה?]]=1,"",IF(AND(מרקובחצי[[#This Row],[עד ועד]]&gt;28,מרקובחצי[[#This Row],[עד ועד]]&lt;32,OR(מרקובחצי[[#This Row],[CycleNumber]]=1,AND(U249=1),AND(V249=1,OR(מרקובחצי[[#This Row],[עד ועד]]&lt;J249,מרקובחצי[[#This Row],[עד ועד]]&gt;K249)),W249=1)),1,""))</f>
        <v/>
      </c>
      <c r="Q250" s="19" t="str">
        <f>IF(מרקובחצי[[#This Row],[קבעה הפלגה?]]=1,"",IF(AND(מרקובחצי[[#This Row],[עד ועד]]&gt;31,OR(מרקובחצי[[#This Row],[CycleNumber]]=1,AND(U249=1),AND(V249=1,מרקובחצי[[#This Row],[עד ועד]]&gt;K249),AND(W249=1,OR(מרקובחצי[[#This Row],[עד ועד]]&gt;K249,מרקובחצי[[#This Row],[עד ועד]]&lt;J249)))),1,""))</f>
        <v/>
      </c>
      <c r="R250" s="19" t="str">
        <f>IF(מרקובחצי[[#This Row],[CycleNumber]]&gt;1,IF(AND(O249=1,מרקובחצי[[#This Row],[עד ועד]]&lt;29),1,""),"")</f>
        <v/>
      </c>
      <c r="S250" s="19">
        <f>IF(מרקובחצי[[#This Row],[CycleNumber]]&gt;1,IF(OR(AND(O249=1,מרקובחצי[[#This Row],[עד ועד]]&gt;28),AND(P249=1),AND(Q249=1,מרקובחצי[[#This Row],[עד ועד]]&lt;32)),1,""),"")</f>
        <v>1</v>
      </c>
      <c r="T250" s="19" t="str">
        <f>IF(מרקובחצי[[#This Row],[CycleNumber]]&gt;1,IF(AND(Q249=1,מרקובחצי[[#This Row],[עד ועד]]&gt;31),1,""),"")</f>
        <v/>
      </c>
      <c r="U250" s="19" t="str">
        <f>IF(מרקובחצי[[#This Row],[CycleNumber]]&gt;1,IF(AND(R249=1,מרקובחצי[[#This Row],[עד ועד]]&lt;29),1,IF(AND(U249=1,NOT(OR(מרקובחצי[[#This Row],[עד ועד]]&lt;J249,מרקובחצי[[#This Row],[עד ועד]]&gt;K249))),1,"")),"")</f>
        <v/>
      </c>
      <c r="V250" s="19" t="str">
        <f>IF(מרקובחצי[[#This Row],[CycleNumber]]&gt;1,IF(AND(SUM(R249:T249)=1,מרקובחצי[[#This Row],[עד ועד]]&gt;28,מרקובחצי[[#This Row],[עד ועד]]&lt;32),1,IF(OR(S249=1,AND(R249=1,מרקובחצי[[#This Row],[עד ועד]]&gt;28),AND(T249=1,מרקובחצי[[#This Row],[עד ועד]]&lt;32)),1,IF(AND(V249=1,NOT(OR(מרקובחצי[[#This Row],[עד ועד]]&lt;J249,מרקובחצי[[#This Row],[עד ועד]]&gt;K249))),1,""))),"")</f>
        <v/>
      </c>
      <c r="W250" s="19" t="str">
        <f>IF(מרקובחצי[[#This Row],[CycleNumber]]&gt;1,IF(AND(T249=1,מרקובחצי[[#This Row],[עד ועד]]&gt;31),1,IF(AND(W249=1,NOT(OR(מרקובחצי[[#This Row],[עד ועד]]&lt;J249,מרקובחצי[[#This Row],[עד ועד]]&gt;K249))),1,"")),"")</f>
        <v/>
      </c>
      <c r="X250" s="19" t="str">
        <f>IF(AND(מרקובחצי[[#This Row],[CycleNumber]]&lt;$B251,SUM(מרקובחצי[[#This Row],[11]],R251)=2),1,"")</f>
        <v/>
      </c>
      <c r="Y250" s="19" t="str">
        <f>IF(AND(מרקובחצי[[#This Row],[CycleNumber]]&lt;$B251,SUM(מרקובחצי[[#This Row],[11]],S251)=2),1,"")</f>
        <v/>
      </c>
      <c r="Z250" s="19" t="str">
        <f>IF(AND(מרקובחצי[[#This Row],[CycleNumber]]&lt;$B251,SUM(מרקובחצי[[#This Row],[13]],S251)=2),1,"")</f>
        <v/>
      </c>
      <c r="AA250" s="19" t="str">
        <f>IF(AND(מרקובחצי[[#This Row],[CycleNumber]]&lt;$B251,SUM(מרקובחצי[[#This Row],[13]],T251)=2),1,"")</f>
        <v/>
      </c>
      <c r="AB250" s="19" t="str">
        <f>IF(AND(מרקובחצי[[#This Row],[CycleNumber]]&lt;$B251,SUM(מרקובחצי[[#This Row],[21]],U251)=2),1,"")</f>
        <v/>
      </c>
      <c r="AC250" s="19" t="str">
        <f>IF(AND(מרקובחצי[[#This Row],[CycleNumber]]&lt;$B251,SUM(מרקובחצי[[#This Row],[21]],V251)=2),1,"")</f>
        <v/>
      </c>
      <c r="AD250" s="19" t="str">
        <f>IF(AND(מרקובחצי[[#This Row],[CycleNumber]]&lt;$B251,SUM(מרקובחצי[[#This Row],[23]],V251)=2),1,"")</f>
        <v/>
      </c>
      <c r="AE250" s="19" t="str">
        <f>IF(AND(מרקובחצי[[#This Row],[CycleNumber]]&lt;$B251,SUM(מרקובחצי[[#This Row],[23]],W251)=2),1,"")</f>
        <v/>
      </c>
      <c r="AF250" s="19" t="str">
        <f>IF(AND(מרקובחצי[[#This Row],[CycleNumber]]&lt;$B251,SUM(מרקובחצי[[#This Row],[31]],O251)=2),1,"")</f>
        <v/>
      </c>
      <c r="AG250" s="19" t="str">
        <f>IF(AND(מרקובחצי[[#This Row],[CycleNumber]]&lt;$B251,SUM(מרקובחצי[[#This Row],[31]],P251)=2),1,"")</f>
        <v/>
      </c>
      <c r="AH250" s="19" t="str">
        <f>IF(AND(מרקובחצי[[#This Row],[CycleNumber]]&lt;$B251,SUM(מרקובחצי[[#This Row],[31]],Q251)=2),1,"")</f>
        <v/>
      </c>
      <c r="AI250" s="19" t="str">
        <f>IF(AND(מרקובחצי[[#This Row],[CycleNumber]]&lt;$B251,SUM(U250:U251)=2),1,"")</f>
        <v/>
      </c>
      <c r="AJ250" s="19" t="str">
        <f>IF(AND(מרקובחצי[[#This Row],[CycleNumber]]&lt;$B251,SUM(מרקובחצי[[#This Row],[32]],O251)=2),1,"")</f>
        <v/>
      </c>
      <c r="AK250" s="19" t="str">
        <f>IF(AND(מרקובחצי[[#This Row],[CycleNumber]]&lt;$B251,SUM(מרקובחצי[[#This Row],[32]],P251)=2),1,"")</f>
        <v/>
      </c>
      <c r="AL250" s="19" t="str">
        <f>IF(AND(מרקובחצי[[#This Row],[CycleNumber]]&lt;$B251,SUM(מרקובחצי[[#This Row],[32]],Q251)=2),1,"")</f>
        <v/>
      </c>
      <c r="AM250" s="19" t="str">
        <f>IF(AND(מרקובחצי[[#This Row],[CycleNumber]]&lt;$B251,SUM(V250:V251)=2),1,"")</f>
        <v/>
      </c>
      <c r="AN250" s="19" t="str">
        <f>IF(AND(מרקובחצי[[#This Row],[CycleNumber]]&lt;$B251,SUM(מרקובחצי[[#This Row],[33]],O251)=2),1,"")</f>
        <v/>
      </c>
      <c r="AO250" s="19" t="str">
        <f>IF(AND(מרקובחצי[[#This Row],[CycleNumber]]&lt;$B251,SUM(מרקובחצי[[#This Row],[33]],P251)=2),1,"")</f>
        <v/>
      </c>
      <c r="AP250" s="19" t="str">
        <f>IF(AND(מרקובחצי[[#This Row],[CycleNumber]]&lt;$B251,SUM(מרקובחצי[[#This Row],[33]],Q251)=2),1,"")</f>
        <v/>
      </c>
      <c r="AQ250" s="19" t="str">
        <f>IF(AND(מרקובחצי[[#This Row],[CycleNumber]]&lt;$B251,SUM(W250:W251)=2),1,"")</f>
        <v/>
      </c>
      <c r="AR250" s="19" t="str">
        <f>IF(AND(מרקובחצי[[#This Row],[CycleNumber]]&lt;$B251,SUM(מרקובחצי[[#This Row],[12]],S251)=2),1,"")</f>
        <v/>
      </c>
      <c r="AS250" s="19" t="str">
        <f>IF(AND(מרקובחצי[[#This Row],[CycleNumber]]&lt;$B251,SUM(מרקובחצי[[#This Row],[22]],V251)=2),1,"")</f>
        <v/>
      </c>
      <c r="AT250" s="21">
        <f>SUM(מרקובחצי[[#This Row],[11]:[33]])</f>
        <v>1</v>
      </c>
    </row>
    <row r="251" spans="1:46" hidden="1" x14ac:dyDescent="0.25">
      <c r="A251" t="s">
        <v>31</v>
      </c>
      <c r="B251">
        <v>1</v>
      </c>
      <c r="C251">
        <v>26</v>
      </c>
      <c r="D251">
        <f>מרקובחצי[[#This Row],[LengthofCycle]]+1</f>
        <v>27</v>
      </c>
      <c r="E251">
        <f>IF(IFERROR(LOOKUP(מרקובחצי[[#This Row],[ClientID]],קביעויות[הפלגה]),FALSE)=מרקובחצי[[#This Row],[ClientID]],1,"")</f>
        <v>1</v>
      </c>
      <c r="F251" t="str">
        <f>IF(IFERROR(LOOKUP(מרקובחצי[[#This Row],[ClientID]],סוגחציקבוע[S31]),FALSE)=מרקובחצי[[#This Row],[ClientID]],1,"")</f>
        <v/>
      </c>
      <c r="G251" t="str">
        <f>IF(IFERROR(LOOKUP(מרקובחצי[[#This Row],[ClientID]],סוגחציקבוע[S32]),FALSE)=מרקובחצי[[#This Row],[ClientID]],1,"")</f>
        <v/>
      </c>
      <c r="H251" t="str">
        <f>IF(IFERROR(LOOKUP(מרקובחצי[[#This Row],[ClientID]],סוגחציקבוע[S33]),FALSE)=מרקובחצי[[#This Row],[ClientID]],1,"")</f>
        <v/>
      </c>
      <c r="I251" t="str">
        <f>IF(IFERROR(LOOKUP(מרקובחצי[[#This Row],[ClientID]],סוגחציקבוע[S32&amp;33]),FALSE)=מרקובחצי[[#This Row],[ClientID]],1,"")</f>
        <v/>
      </c>
      <c r="J251">
        <f>IF(SUM(מרקובחצי[[#This Row],[11]:[13]])=1,מרקובחצי[[#This Row],[עד ועד]],IF(SUM(R250:T251)=1,IF(מרקובחצי[[#This Row],[עד ועד]]&lt;J250,מרקובחצי[[#This Row],[עד ועד]],J250),J250))</f>
        <v>25</v>
      </c>
      <c r="K251">
        <f>IF(SUM(מרקובחצי[[#This Row],[11]:[13]])=1,מרקובחצי[[#This Row],[עד ועד]],IF(SUM(R250:T251)=1,IF(מרקובחצי[[#This Row],[עד ועד]]&gt;K250,מרקובחצי[[#This Row],[עד ועד]],K250),K250))</f>
        <v>29</v>
      </c>
      <c r="L251" t="str">
        <f>IF(AND(SUM(מרקובחצי[[#This Row],[31]:[33]])=1,SUM(U250:W250)=0),מרקובחצי[[#This Row],[מקס]]-מרקובחצי[[#This Row],[מינ]],"")</f>
        <v/>
      </c>
      <c r="M25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51" t="str">
        <f t="shared" si="3"/>
        <v>S22</v>
      </c>
      <c r="O251" t="str">
        <f>IF(מרקובחצי[[#This Row],[קבעה הפלגה?]]=1,"",IF(AND(מרקובחצי[[#This Row],[עד ועד]]&lt;29,OR(מרקובחצי[[#This Row],[CycleNumber]]=1,AND(U250=1,OR(מרקובחצי[[#This Row],[עד ועד]]&lt;J250,מרקובחצי[[#This Row],[עד ועד]]&gt;K250)),AND(V250=1,מרקובחצי[[#This Row],[עד ועד]]&lt;J250),W250=1)),1,""))</f>
        <v/>
      </c>
      <c r="P251" t="str">
        <f>IF(מרקובחצי[[#This Row],[קבעה הפלגה?]]=1,"",IF(AND(מרקובחצי[[#This Row],[עד ועד]]&gt;28,מרקובחצי[[#This Row],[עד ועד]]&lt;32,OR(מרקובחצי[[#This Row],[CycleNumber]]=1,AND(U250=1),AND(V250=1,OR(מרקובחצי[[#This Row],[עד ועד]]&lt;J250,מרקובחצי[[#This Row],[עד ועד]]&gt;K250)),W250=1)),1,""))</f>
        <v/>
      </c>
      <c r="Q251" t="str">
        <f>IF(מרקובחצי[[#This Row],[קבעה הפלגה?]]=1,"",IF(AND(מרקובחצי[[#This Row],[עד ועד]]&gt;31,OR(מרקובחצי[[#This Row],[CycleNumber]]=1,AND(U250=1),AND(V250=1,מרקובחצי[[#This Row],[עד ועד]]&gt;K250),AND(W250=1,OR(מרקובחצי[[#This Row],[עד ועד]]&gt;K250,מרקובחצי[[#This Row],[עד ועד]]&lt;J250)))),1,""))</f>
        <v/>
      </c>
      <c r="R251" t="str">
        <f>IF(מרקובחצי[[#This Row],[CycleNumber]]&gt;1,IF(AND(O250=1,מרקובחצי[[#This Row],[עד ועד]]&lt;29),1,""),"")</f>
        <v/>
      </c>
      <c r="S251" t="str">
        <f>IF(מרקובחצי[[#This Row],[CycleNumber]]&gt;1,IF(OR(AND(O250=1,מרקובחצי[[#This Row],[עד ועד]]&gt;28),AND(P250=1),AND(Q250=1,מרקובחצי[[#This Row],[עד ועד]]&lt;32)),1,""),"")</f>
        <v/>
      </c>
      <c r="T251" t="str">
        <f>IF(מרקובחצי[[#This Row],[CycleNumber]]&gt;1,IF(AND(Q250=1,מרקובחצי[[#This Row],[עד ועד]]&gt;31),1,""),"")</f>
        <v/>
      </c>
      <c r="U251" t="str">
        <f>IF(מרקובחצי[[#This Row],[CycleNumber]]&gt;1,IF(AND(R250=1,מרקובחצי[[#This Row],[עד ועד]]&lt;29),1,IF(AND(U250=1,NOT(OR(מרקובחצי[[#This Row],[עד ועד]]&lt;J250,מרקובחצי[[#This Row],[עד ועד]]&gt;K250))),1,"")),"")</f>
        <v/>
      </c>
      <c r="V251" t="str">
        <f>IF(מרקובחצי[[#This Row],[CycleNumber]]&gt;1,IF(AND(SUM(R250:T250)=1,מרקובחצי[[#This Row],[עד ועד]]&gt;28,מרקובחצי[[#This Row],[עד ועד]]&lt;32),1,IF(OR(S250=1,AND(R250=1,מרקובחצי[[#This Row],[עד ועד]]&gt;28),AND(T250=1,מרקובחצי[[#This Row],[עד ועד]]&lt;32)),1,IF(AND(V250=1,NOT(OR(מרקובחצי[[#This Row],[עד ועד]]&lt;J250,מרקובחצי[[#This Row],[עד ועד]]&gt;K250))),1,""))),"")</f>
        <v/>
      </c>
      <c r="W251" t="str">
        <f>IF(מרקובחצי[[#This Row],[CycleNumber]]&gt;1,IF(AND(T250=1,מרקובחצי[[#This Row],[עד ועד]]&gt;31),1,IF(AND(W250=1,NOT(OR(מרקובחצי[[#This Row],[עד ועד]]&lt;J250,מרקובחצי[[#This Row],[עד ועד]]&gt;K250))),1,"")),"")</f>
        <v/>
      </c>
      <c r="X251" t="str">
        <f>IF(AND(מרקובחצי[[#This Row],[CycleNumber]]&lt;$B252,SUM(מרקובחצי[[#This Row],[11]],R252)=2),1,"")</f>
        <v/>
      </c>
      <c r="Y251" t="str">
        <f>IF(AND(מרקובחצי[[#This Row],[CycleNumber]]&lt;$B252,SUM(מרקובחצי[[#This Row],[11]],S252)=2),1,"")</f>
        <v/>
      </c>
      <c r="Z251" t="str">
        <f>IF(AND(מרקובחצי[[#This Row],[CycleNumber]]&lt;$B252,SUM(מרקובחצי[[#This Row],[13]],S252)=2),1,"")</f>
        <v/>
      </c>
      <c r="AA251" t="str">
        <f>IF(AND(מרקובחצי[[#This Row],[CycleNumber]]&lt;$B252,SUM(מרקובחצי[[#This Row],[13]],T252)=2),1,"")</f>
        <v/>
      </c>
      <c r="AB251" t="str">
        <f>IF(AND(מרקובחצי[[#This Row],[CycleNumber]]&lt;$B252,SUM(מרקובחצי[[#This Row],[21]],U252)=2),1,"")</f>
        <v/>
      </c>
      <c r="AC251" t="str">
        <f>IF(AND(מרקובחצי[[#This Row],[CycleNumber]]&lt;$B252,SUM(מרקובחצי[[#This Row],[21]],V252)=2),1,"")</f>
        <v/>
      </c>
      <c r="AD251" t="str">
        <f>IF(AND(מרקובחצי[[#This Row],[CycleNumber]]&lt;$B252,SUM(מרקובחצי[[#This Row],[23]],V252)=2),1,"")</f>
        <v/>
      </c>
      <c r="AE251" t="str">
        <f>IF(AND(מרקובחצי[[#This Row],[CycleNumber]]&lt;$B252,SUM(מרקובחצי[[#This Row],[23]],W252)=2),1,"")</f>
        <v/>
      </c>
      <c r="AF251" t="str">
        <f>IF(AND(מרקובחצי[[#This Row],[CycleNumber]]&lt;$B252,SUM(מרקובחצי[[#This Row],[31]],O252)=2),1,"")</f>
        <v/>
      </c>
      <c r="AG251" t="str">
        <f>IF(AND(מרקובחצי[[#This Row],[CycleNumber]]&lt;$B252,SUM(מרקובחצי[[#This Row],[31]],P252)=2),1,"")</f>
        <v/>
      </c>
      <c r="AH251" t="str">
        <f>IF(AND(מרקובחצי[[#This Row],[CycleNumber]]&lt;$B252,SUM(מרקובחצי[[#This Row],[31]],Q252)=2),1,"")</f>
        <v/>
      </c>
      <c r="AI251" t="str">
        <f>IF(AND(מרקובחצי[[#This Row],[CycleNumber]]&lt;$B252,SUM(U251:U252)=2),1,"")</f>
        <v/>
      </c>
      <c r="AJ251" t="str">
        <f>IF(AND(מרקובחצי[[#This Row],[CycleNumber]]&lt;$B252,SUM(מרקובחצי[[#This Row],[32]],O252)=2),1,"")</f>
        <v/>
      </c>
      <c r="AK251" t="str">
        <f>IF(AND(מרקובחצי[[#This Row],[CycleNumber]]&lt;$B252,SUM(מרקובחצי[[#This Row],[32]],P252)=2),1,"")</f>
        <v/>
      </c>
      <c r="AL251" t="str">
        <f>IF(AND(מרקובחצי[[#This Row],[CycleNumber]]&lt;$B252,SUM(מרקובחצי[[#This Row],[32]],Q252)=2),1,"")</f>
        <v/>
      </c>
      <c r="AM251" t="str">
        <f>IF(AND(מרקובחצי[[#This Row],[CycleNumber]]&lt;$B252,SUM(V251:V252)=2),1,"")</f>
        <v/>
      </c>
      <c r="AN251" t="str">
        <f>IF(AND(מרקובחצי[[#This Row],[CycleNumber]]&lt;$B252,SUM(מרקובחצי[[#This Row],[33]],O252)=2),1,"")</f>
        <v/>
      </c>
      <c r="AO251" t="str">
        <f>IF(AND(מרקובחצי[[#This Row],[CycleNumber]]&lt;$B252,SUM(מרקובחצי[[#This Row],[33]],P252)=2),1,"")</f>
        <v/>
      </c>
      <c r="AP251" t="str">
        <f>IF(AND(מרקובחצי[[#This Row],[CycleNumber]]&lt;$B252,SUM(מרקובחצי[[#This Row],[33]],Q252)=2),1,"")</f>
        <v/>
      </c>
      <c r="AQ251" t="str">
        <f>IF(AND(מרקובחצי[[#This Row],[CycleNumber]]&lt;$B252,SUM(W251:W252)=2),1,"")</f>
        <v/>
      </c>
      <c r="AR251" t="str">
        <f>IF(AND(מרקובחצי[[#This Row],[CycleNumber]]&lt;$B252,SUM(מרקובחצי[[#This Row],[12]],S252)=2),1,"")</f>
        <v/>
      </c>
      <c r="AS251" t="str">
        <f>IF(AND(מרקובחצי[[#This Row],[CycleNumber]]&lt;$B252,SUM(מרקובחצי[[#This Row],[22]],V252)=2),1,"")</f>
        <v/>
      </c>
      <c r="AT251" s="3">
        <f>SUM(מרקובחצי[[#This Row],[11]:[33]])</f>
        <v>0</v>
      </c>
    </row>
    <row r="252" spans="1:46" hidden="1" x14ac:dyDescent="0.25">
      <c r="A252" t="s">
        <v>31</v>
      </c>
      <c r="B252">
        <v>2</v>
      </c>
      <c r="C252">
        <v>26</v>
      </c>
      <c r="D252">
        <f>מרקובחצי[[#This Row],[LengthofCycle]]+1</f>
        <v>27</v>
      </c>
      <c r="E252">
        <f>IF(IFERROR(LOOKUP(מרקובחצי[[#This Row],[ClientID]],קביעויות[הפלגה]),FALSE)=מרקובחצי[[#This Row],[ClientID]],1,"")</f>
        <v>1</v>
      </c>
      <c r="F252" t="str">
        <f>IF(IFERROR(LOOKUP(מרקובחצי[[#This Row],[ClientID]],סוגחציקבוע[S31]),FALSE)=מרקובחצי[[#This Row],[ClientID]],1,"")</f>
        <v/>
      </c>
      <c r="G252" t="str">
        <f>IF(IFERROR(LOOKUP(מרקובחצי[[#This Row],[ClientID]],סוגחציקבוע[S32]),FALSE)=מרקובחצי[[#This Row],[ClientID]],1,"")</f>
        <v/>
      </c>
      <c r="H252" t="str">
        <f>IF(IFERROR(LOOKUP(מרקובחצי[[#This Row],[ClientID]],סוגחציקבוע[S33]),FALSE)=מרקובחצי[[#This Row],[ClientID]],1,"")</f>
        <v/>
      </c>
      <c r="I252" t="str">
        <f>IF(IFERROR(LOOKUP(מרקובחצי[[#This Row],[ClientID]],סוגחציקבוע[S32&amp;33]),FALSE)=מרקובחצי[[#This Row],[ClientID]],1,"")</f>
        <v/>
      </c>
      <c r="J252">
        <f>IF(SUM(מרקובחצי[[#This Row],[11]:[13]])=1,מרקובחצי[[#This Row],[עד ועד]],IF(SUM(R251:T252)=1,IF(מרקובחצי[[#This Row],[עד ועד]]&lt;J251,מרקובחצי[[#This Row],[עד ועד]],J251),J251))</f>
        <v>25</v>
      </c>
      <c r="K252">
        <f>IF(SUM(מרקובחצי[[#This Row],[11]:[13]])=1,מרקובחצי[[#This Row],[עד ועד]],IF(SUM(R251:T252)=1,IF(מרקובחצי[[#This Row],[עד ועד]]&gt;K251,מרקובחצי[[#This Row],[עד ועד]],K251),K251))</f>
        <v>29</v>
      </c>
      <c r="L252" t="str">
        <f>IF(AND(SUM(מרקובחצי[[#This Row],[31]:[33]])=1,SUM(U251:W251)=0),מרקובחצי[[#This Row],[מקס]]-מרקובחצי[[#This Row],[מינ]],"")</f>
        <v/>
      </c>
      <c r="M25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52" t="str">
        <f t="shared" si="3"/>
        <v/>
      </c>
      <c r="O252" t="str">
        <f>IF(מרקובחצי[[#This Row],[קבעה הפלגה?]]=1,"",IF(AND(מרקובחצי[[#This Row],[עד ועד]]&lt;29,OR(מרקובחצי[[#This Row],[CycleNumber]]=1,AND(U251=1,OR(מרקובחצי[[#This Row],[עד ועד]]&lt;J251,מרקובחצי[[#This Row],[עד ועד]]&gt;K251)),AND(V251=1,מרקובחצי[[#This Row],[עד ועד]]&lt;J251),W251=1)),1,""))</f>
        <v/>
      </c>
      <c r="P252" t="str">
        <f>IF(מרקובחצי[[#This Row],[קבעה הפלגה?]]=1,"",IF(AND(מרקובחצי[[#This Row],[עד ועד]]&gt;28,מרקובחצי[[#This Row],[עד ועד]]&lt;32,OR(מרקובחצי[[#This Row],[CycleNumber]]=1,AND(U251=1),AND(V251=1,OR(מרקובחצי[[#This Row],[עד ועד]]&lt;J251,מרקובחצי[[#This Row],[עד ועד]]&gt;K251)),W251=1)),1,""))</f>
        <v/>
      </c>
      <c r="Q252" t="str">
        <f>IF(מרקובחצי[[#This Row],[קבעה הפלגה?]]=1,"",IF(AND(מרקובחצי[[#This Row],[עד ועד]]&gt;31,OR(מרקובחצי[[#This Row],[CycleNumber]]=1,AND(U251=1),AND(V251=1,מרקובחצי[[#This Row],[עד ועד]]&gt;K251),AND(W251=1,OR(מרקובחצי[[#This Row],[עד ועד]]&gt;K251,מרקובחצי[[#This Row],[עד ועד]]&lt;J251)))),1,""))</f>
        <v/>
      </c>
      <c r="R252" t="str">
        <f>IF(מרקובחצי[[#This Row],[CycleNumber]]&gt;1,IF(AND(O251=1,מרקובחצי[[#This Row],[עד ועד]]&lt;29),1,""),"")</f>
        <v/>
      </c>
      <c r="S252" t="str">
        <f>IF(מרקובחצי[[#This Row],[CycleNumber]]&gt;1,IF(OR(AND(O251=1,מרקובחצי[[#This Row],[עד ועד]]&gt;28),AND(P251=1),AND(Q251=1,מרקובחצי[[#This Row],[עד ועד]]&lt;32)),1,""),"")</f>
        <v/>
      </c>
      <c r="T252" t="str">
        <f>IF(מרקובחצי[[#This Row],[CycleNumber]]&gt;1,IF(AND(Q251=1,מרקובחצי[[#This Row],[עד ועד]]&gt;31),1,""),"")</f>
        <v/>
      </c>
      <c r="U252" t="str">
        <f>IF(מרקובחצי[[#This Row],[CycleNumber]]&gt;1,IF(AND(R251=1,מרקובחצי[[#This Row],[עד ועד]]&lt;29),1,IF(AND(U251=1,NOT(OR(מרקובחצי[[#This Row],[עד ועד]]&lt;J251,מרקובחצי[[#This Row],[עד ועד]]&gt;K251))),1,"")),"")</f>
        <v/>
      </c>
      <c r="V252" t="str">
        <f>IF(מרקובחצי[[#This Row],[CycleNumber]]&gt;1,IF(AND(SUM(R251:T251)=1,מרקובחצי[[#This Row],[עד ועד]]&gt;28,מרקובחצי[[#This Row],[עד ועד]]&lt;32),1,IF(OR(S251=1,AND(R251=1,מרקובחצי[[#This Row],[עד ועד]]&gt;28),AND(T251=1,מרקובחצי[[#This Row],[עד ועד]]&lt;32)),1,IF(AND(V251=1,NOT(OR(מרקובחצי[[#This Row],[עד ועד]]&lt;J251,מרקובחצי[[#This Row],[עד ועד]]&gt;K251))),1,""))),"")</f>
        <v/>
      </c>
      <c r="W252" t="str">
        <f>IF(מרקובחצי[[#This Row],[CycleNumber]]&gt;1,IF(AND(T251=1,מרקובחצי[[#This Row],[עד ועד]]&gt;31),1,IF(AND(W251=1,NOT(OR(מרקובחצי[[#This Row],[עד ועד]]&lt;J251,מרקובחצי[[#This Row],[עד ועד]]&gt;K251))),1,"")),"")</f>
        <v/>
      </c>
      <c r="X252" t="str">
        <f>IF(AND(מרקובחצי[[#This Row],[CycleNumber]]&lt;$B253,SUM(מרקובחצי[[#This Row],[11]],R253)=2),1,"")</f>
        <v/>
      </c>
      <c r="Y252" t="str">
        <f>IF(AND(מרקובחצי[[#This Row],[CycleNumber]]&lt;$B253,SUM(מרקובחצי[[#This Row],[11]],S253)=2),1,"")</f>
        <v/>
      </c>
      <c r="Z252" t="str">
        <f>IF(AND(מרקובחצי[[#This Row],[CycleNumber]]&lt;$B253,SUM(מרקובחצי[[#This Row],[13]],S253)=2),1,"")</f>
        <v/>
      </c>
      <c r="AA252" t="str">
        <f>IF(AND(מרקובחצי[[#This Row],[CycleNumber]]&lt;$B253,SUM(מרקובחצי[[#This Row],[13]],T253)=2),1,"")</f>
        <v/>
      </c>
      <c r="AB252" t="str">
        <f>IF(AND(מרקובחצי[[#This Row],[CycleNumber]]&lt;$B253,SUM(מרקובחצי[[#This Row],[21]],U253)=2),1,"")</f>
        <v/>
      </c>
      <c r="AC252" t="str">
        <f>IF(AND(מרקובחצי[[#This Row],[CycleNumber]]&lt;$B253,SUM(מרקובחצי[[#This Row],[21]],V253)=2),1,"")</f>
        <v/>
      </c>
      <c r="AD252" t="str">
        <f>IF(AND(מרקובחצי[[#This Row],[CycleNumber]]&lt;$B253,SUM(מרקובחצי[[#This Row],[23]],V253)=2),1,"")</f>
        <v/>
      </c>
      <c r="AE252" t="str">
        <f>IF(AND(מרקובחצי[[#This Row],[CycleNumber]]&lt;$B253,SUM(מרקובחצי[[#This Row],[23]],W253)=2),1,"")</f>
        <v/>
      </c>
      <c r="AF252" t="str">
        <f>IF(AND(מרקובחצי[[#This Row],[CycleNumber]]&lt;$B253,SUM(מרקובחצי[[#This Row],[31]],O253)=2),1,"")</f>
        <v/>
      </c>
      <c r="AG252" t="str">
        <f>IF(AND(מרקובחצי[[#This Row],[CycleNumber]]&lt;$B253,SUM(מרקובחצי[[#This Row],[31]],P253)=2),1,"")</f>
        <v/>
      </c>
      <c r="AH252" t="str">
        <f>IF(AND(מרקובחצי[[#This Row],[CycleNumber]]&lt;$B253,SUM(מרקובחצי[[#This Row],[31]],Q253)=2),1,"")</f>
        <v/>
      </c>
      <c r="AI252" t="str">
        <f>IF(AND(מרקובחצי[[#This Row],[CycleNumber]]&lt;$B253,SUM(U252:U253)=2),1,"")</f>
        <v/>
      </c>
      <c r="AJ252" t="str">
        <f>IF(AND(מרקובחצי[[#This Row],[CycleNumber]]&lt;$B253,SUM(מרקובחצי[[#This Row],[32]],O253)=2),1,"")</f>
        <v/>
      </c>
      <c r="AK252" t="str">
        <f>IF(AND(מרקובחצי[[#This Row],[CycleNumber]]&lt;$B253,SUM(מרקובחצי[[#This Row],[32]],P253)=2),1,"")</f>
        <v/>
      </c>
      <c r="AL252" t="str">
        <f>IF(AND(מרקובחצי[[#This Row],[CycleNumber]]&lt;$B253,SUM(מרקובחצי[[#This Row],[32]],Q253)=2),1,"")</f>
        <v/>
      </c>
      <c r="AM252" t="str">
        <f>IF(AND(מרקובחצי[[#This Row],[CycleNumber]]&lt;$B253,SUM(V252:V253)=2),1,"")</f>
        <v/>
      </c>
      <c r="AN252" t="str">
        <f>IF(AND(מרקובחצי[[#This Row],[CycleNumber]]&lt;$B253,SUM(מרקובחצי[[#This Row],[33]],O253)=2),1,"")</f>
        <v/>
      </c>
      <c r="AO252" t="str">
        <f>IF(AND(מרקובחצי[[#This Row],[CycleNumber]]&lt;$B253,SUM(מרקובחצי[[#This Row],[33]],P253)=2),1,"")</f>
        <v/>
      </c>
      <c r="AP252" t="str">
        <f>IF(AND(מרקובחצי[[#This Row],[CycleNumber]]&lt;$B253,SUM(מרקובחצי[[#This Row],[33]],Q253)=2),1,"")</f>
        <v/>
      </c>
      <c r="AQ252" t="str">
        <f>IF(AND(מרקובחצי[[#This Row],[CycleNumber]]&lt;$B253,SUM(W252:W253)=2),1,"")</f>
        <v/>
      </c>
      <c r="AR252" t="str">
        <f>IF(AND(מרקובחצי[[#This Row],[CycleNumber]]&lt;$B253,SUM(מרקובחצי[[#This Row],[12]],S253)=2),1,"")</f>
        <v/>
      </c>
      <c r="AS252" t="str">
        <f>IF(AND(מרקובחצי[[#This Row],[CycleNumber]]&lt;$B253,SUM(מרקובחצי[[#This Row],[22]],V253)=2),1,"")</f>
        <v/>
      </c>
      <c r="AT252" s="3">
        <f>SUM(מרקובחצי[[#This Row],[11]:[33]])</f>
        <v>0</v>
      </c>
    </row>
    <row r="253" spans="1:46" hidden="1" x14ac:dyDescent="0.25">
      <c r="A253" t="s">
        <v>31</v>
      </c>
      <c r="B253">
        <v>3</v>
      </c>
      <c r="C253">
        <v>26</v>
      </c>
      <c r="D253">
        <f>מרקובחצי[[#This Row],[LengthofCycle]]+1</f>
        <v>27</v>
      </c>
      <c r="E253">
        <f>IF(IFERROR(LOOKUP(מרקובחצי[[#This Row],[ClientID]],קביעויות[הפלגה]),FALSE)=מרקובחצי[[#This Row],[ClientID]],1,"")</f>
        <v>1</v>
      </c>
      <c r="F253" t="str">
        <f>IF(IFERROR(LOOKUP(מרקובחצי[[#This Row],[ClientID]],סוגחציקבוע[S31]),FALSE)=מרקובחצי[[#This Row],[ClientID]],1,"")</f>
        <v/>
      </c>
      <c r="G253" t="str">
        <f>IF(IFERROR(LOOKUP(מרקובחצי[[#This Row],[ClientID]],סוגחציקבוע[S32]),FALSE)=מרקובחצי[[#This Row],[ClientID]],1,"")</f>
        <v/>
      </c>
      <c r="H253" t="str">
        <f>IF(IFERROR(LOOKUP(מרקובחצי[[#This Row],[ClientID]],סוגחציקבוע[S33]),FALSE)=מרקובחצי[[#This Row],[ClientID]],1,"")</f>
        <v/>
      </c>
      <c r="I253" t="str">
        <f>IF(IFERROR(LOOKUP(מרקובחצי[[#This Row],[ClientID]],סוגחציקבוע[S32&amp;33]),FALSE)=מרקובחצי[[#This Row],[ClientID]],1,"")</f>
        <v/>
      </c>
      <c r="J253">
        <f>IF(SUM(מרקובחצי[[#This Row],[11]:[13]])=1,מרקובחצי[[#This Row],[עד ועד]],IF(SUM(R252:T253)=1,IF(מרקובחצי[[#This Row],[עד ועד]]&lt;J252,מרקובחצי[[#This Row],[עד ועד]],J252),J252))</f>
        <v>25</v>
      </c>
      <c r="K253">
        <f>IF(SUM(מרקובחצי[[#This Row],[11]:[13]])=1,מרקובחצי[[#This Row],[עד ועד]],IF(SUM(R252:T253)=1,IF(מרקובחצי[[#This Row],[עד ועד]]&gt;K252,מרקובחצי[[#This Row],[עד ועד]],K252),K252))</f>
        <v>29</v>
      </c>
      <c r="L253" t="str">
        <f>IF(AND(SUM(מרקובחצי[[#This Row],[31]:[33]])=1,SUM(U252:W252)=0),מרקובחצי[[#This Row],[מקס]]-מרקובחצי[[#This Row],[מינ]],"")</f>
        <v/>
      </c>
      <c r="M25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53" t="str">
        <f t="shared" si="3"/>
        <v/>
      </c>
      <c r="O253" t="str">
        <f>IF(מרקובחצי[[#This Row],[קבעה הפלגה?]]=1,"",IF(AND(מרקובחצי[[#This Row],[עד ועד]]&lt;29,OR(מרקובחצי[[#This Row],[CycleNumber]]=1,AND(U252=1,OR(מרקובחצי[[#This Row],[עד ועד]]&lt;J252,מרקובחצי[[#This Row],[עד ועד]]&gt;K252)),AND(V252=1,מרקובחצי[[#This Row],[עד ועד]]&lt;J252),W252=1)),1,""))</f>
        <v/>
      </c>
      <c r="P253" t="str">
        <f>IF(מרקובחצי[[#This Row],[קבעה הפלגה?]]=1,"",IF(AND(מרקובחצי[[#This Row],[עד ועד]]&gt;28,מרקובחצי[[#This Row],[עד ועד]]&lt;32,OR(מרקובחצי[[#This Row],[CycleNumber]]=1,AND(U252=1),AND(V252=1,OR(מרקובחצי[[#This Row],[עד ועד]]&lt;J252,מרקובחצי[[#This Row],[עד ועד]]&gt;K252)),W252=1)),1,""))</f>
        <v/>
      </c>
      <c r="Q253" t="str">
        <f>IF(מרקובחצי[[#This Row],[קבעה הפלגה?]]=1,"",IF(AND(מרקובחצי[[#This Row],[עד ועד]]&gt;31,OR(מרקובחצי[[#This Row],[CycleNumber]]=1,AND(U252=1),AND(V252=1,מרקובחצי[[#This Row],[עד ועד]]&gt;K252),AND(W252=1,OR(מרקובחצי[[#This Row],[עד ועד]]&gt;K252,מרקובחצי[[#This Row],[עד ועד]]&lt;J252)))),1,""))</f>
        <v/>
      </c>
      <c r="R253" t="str">
        <f>IF(מרקובחצי[[#This Row],[CycleNumber]]&gt;1,IF(AND(O252=1,מרקובחצי[[#This Row],[עד ועד]]&lt;29),1,""),"")</f>
        <v/>
      </c>
      <c r="S253" t="str">
        <f>IF(מרקובחצי[[#This Row],[CycleNumber]]&gt;1,IF(OR(AND(O252=1,מרקובחצי[[#This Row],[עד ועד]]&gt;28),AND(P252=1),AND(Q252=1,מרקובחצי[[#This Row],[עד ועד]]&lt;32)),1,""),"")</f>
        <v/>
      </c>
      <c r="T253" t="str">
        <f>IF(מרקובחצי[[#This Row],[CycleNumber]]&gt;1,IF(AND(Q252=1,מרקובחצי[[#This Row],[עד ועד]]&gt;31),1,""),"")</f>
        <v/>
      </c>
      <c r="U253" t="str">
        <f>IF(מרקובחצי[[#This Row],[CycleNumber]]&gt;1,IF(AND(R252=1,מרקובחצי[[#This Row],[עד ועד]]&lt;29),1,IF(AND(U252=1,NOT(OR(מרקובחצי[[#This Row],[עד ועד]]&lt;J252,מרקובחצי[[#This Row],[עד ועד]]&gt;K252))),1,"")),"")</f>
        <v/>
      </c>
      <c r="V253" t="str">
        <f>IF(מרקובחצי[[#This Row],[CycleNumber]]&gt;1,IF(AND(SUM(R252:T252)=1,מרקובחצי[[#This Row],[עד ועד]]&gt;28,מרקובחצי[[#This Row],[עד ועד]]&lt;32),1,IF(OR(S252=1,AND(R252=1,מרקובחצי[[#This Row],[עד ועד]]&gt;28),AND(T252=1,מרקובחצי[[#This Row],[עד ועד]]&lt;32)),1,IF(AND(V252=1,NOT(OR(מרקובחצי[[#This Row],[עד ועד]]&lt;J252,מרקובחצי[[#This Row],[עד ועד]]&gt;K252))),1,""))),"")</f>
        <v/>
      </c>
      <c r="W253" t="str">
        <f>IF(מרקובחצי[[#This Row],[CycleNumber]]&gt;1,IF(AND(T252=1,מרקובחצי[[#This Row],[עד ועד]]&gt;31),1,IF(AND(W252=1,NOT(OR(מרקובחצי[[#This Row],[עד ועד]]&lt;J252,מרקובחצי[[#This Row],[עד ועד]]&gt;K252))),1,"")),"")</f>
        <v/>
      </c>
      <c r="X253" t="str">
        <f>IF(AND(מרקובחצי[[#This Row],[CycleNumber]]&lt;$B254,SUM(מרקובחצי[[#This Row],[11]],R254)=2),1,"")</f>
        <v/>
      </c>
      <c r="Y253" t="str">
        <f>IF(AND(מרקובחצי[[#This Row],[CycleNumber]]&lt;$B254,SUM(מרקובחצי[[#This Row],[11]],S254)=2),1,"")</f>
        <v/>
      </c>
      <c r="Z253" t="str">
        <f>IF(AND(מרקובחצי[[#This Row],[CycleNumber]]&lt;$B254,SUM(מרקובחצי[[#This Row],[13]],S254)=2),1,"")</f>
        <v/>
      </c>
      <c r="AA253" t="str">
        <f>IF(AND(מרקובחצי[[#This Row],[CycleNumber]]&lt;$B254,SUM(מרקובחצי[[#This Row],[13]],T254)=2),1,"")</f>
        <v/>
      </c>
      <c r="AB253" t="str">
        <f>IF(AND(מרקובחצי[[#This Row],[CycleNumber]]&lt;$B254,SUM(מרקובחצי[[#This Row],[21]],U254)=2),1,"")</f>
        <v/>
      </c>
      <c r="AC253" t="str">
        <f>IF(AND(מרקובחצי[[#This Row],[CycleNumber]]&lt;$B254,SUM(מרקובחצי[[#This Row],[21]],V254)=2),1,"")</f>
        <v/>
      </c>
      <c r="AD253" t="str">
        <f>IF(AND(מרקובחצי[[#This Row],[CycleNumber]]&lt;$B254,SUM(מרקובחצי[[#This Row],[23]],V254)=2),1,"")</f>
        <v/>
      </c>
      <c r="AE253" t="str">
        <f>IF(AND(מרקובחצי[[#This Row],[CycleNumber]]&lt;$B254,SUM(מרקובחצי[[#This Row],[23]],W254)=2),1,"")</f>
        <v/>
      </c>
      <c r="AF253" t="str">
        <f>IF(AND(מרקובחצי[[#This Row],[CycleNumber]]&lt;$B254,SUM(מרקובחצי[[#This Row],[31]],O254)=2),1,"")</f>
        <v/>
      </c>
      <c r="AG253" t="str">
        <f>IF(AND(מרקובחצי[[#This Row],[CycleNumber]]&lt;$B254,SUM(מרקובחצי[[#This Row],[31]],P254)=2),1,"")</f>
        <v/>
      </c>
      <c r="AH253" t="str">
        <f>IF(AND(מרקובחצי[[#This Row],[CycleNumber]]&lt;$B254,SUM(מרקובחצי[[#This Row],[31]],Q254)=2),1,"")</f>
        <v/>
      </c>
      <c r="AI253" t="str">
        <f>IF(AND(מרקובחצי[[#This Row],[CycleNumber]]&lt;$B254,SUM(U253:U254)=2),1,"")</f>
        <v/>
      </c>
      <c r="AJ253" t="str">
        <f>IF(AND(מרקובחצי[[#This Row],[CycleNumber]]&lt;$B254,SUM(מרקובחצי[[#This Row],[32]],O254)=2),1,"")</f>
        <v/>
      </c>
      <c r="AK253" t="str">
        <f>IF(AND(מרקובחצי[[#This Row],[CycleNumber]]&lt;$B254,SUM(מרקובחצי[[#This Row],[32]],P254)=2),1,"")</f>
        <v/>
      </c>
      <c r="AL253" t="str">
        <f>IF(AND(מרקובחצי[[#This Row],[CycleNumber]]&lt;$B254,SUM(מרקובחצי[[#This Row],[32]],Q254)=2),1,"")</f>
        <v/>
      </c>
      <c r="AM253" t="str">
        <f>IF(AND(מרקובחצי[[#This Row],[CycleNumber]]&lt;$B254,SUM(V253:V254)=2),1,"")</f>
        <v/>
      </c>
      <c r="AN253" t="str">
        <f>IF(AND(מרקובחצי[[#This Row],[CycleNumber]]&lt;$B254,SUM(מרקובחצי[[#This Row],[33]],O254)=2),1,"")</f>
        <v/>
      </c>
      <c r="AO253" t="str">
        <f>IF(AND(מרקובחצי[[#This Row],[CycleNumber]]&lt;$B254,SUM(מרקובחצי[[#This Row],[33]],P254)=2),1,"")</f>
        <v/>
      </c>
      <c r="AP253" t="str">
        <f>IF(AND(מרקובחצי[[#This Row],[CycleNumber]]&lt;$B254,SUM(מרקובחצי[[#This Row],[33]],Q254)=2),1,"")</f>
        <v/>
      </c>
      <c r="AQ253" t="str">
        <f>IF(AND(מרקובחצי[[#This Row],[CycleNumber]]&lt;$B254,SUM(W253:W254)=2),1,"")</f>
        <v/>
      </c>
      <c r="AR253" t="str">
        <f>IF(AND(מרקובחצי[[#This Row],[CycleNumber]]&lt;$B254,SUM(מרקובחצי[[#This Row],[12]],S254)=2),1,"")</f>
        <v/>
      </c>
      <c r="AS253" t="str">
        <f>IF(AND(מרקובחצי[[#This Row],[CycleNumber]]&lt;$B254,SUM(מרקובחצי[[#This Row],[22]],V254)=2),1,"")</f>
        <v/>
      </c>
      <c r="AT253" s="3">
        <f>SUM(מרקובחצי[[#This Row],[11]:[33]])</f>
        <v>0</v>
      </c>
    </row>
    <row r="254" spans="1:46" hidden="1" x14ac:dyDescent="0.25">
      <c r="A254" t="s">
        <v>31</v>
      </c>
      <c r="B254">
        <v>4</v>
      </c>
      <c r="C254">
        <v>29</v>
      </c>
      <c r="D254">
        <f>מרקובחצי[[#This Row],[LengthofCycle]]+1</f>
        <v>30</v>
      </c>
      <c r="E254">
        <f>IF(IFERROR(LOOKUP(מרקובחצי[[#This Row],[ClientID]],קביעויות[הפלגה]),FALSE)=מרקובחצי[[#This Row],[ClientID]],1,"")</f>
        <v>1</v>
      </c>
      <c r="F254" t="str">
        <f>IF(IFERROR(LOOKUP(מרקובחצי[[#This Row],[ClientID]],סוגחציקבוע[S31]),FALSE)=מרקובחצי[[#This Row],[ClientID]],1,"")</f>
        <v/>
      </c>
      <c r="G254" t="str">
        <f>IF(IFERROR(LOOKUP(מרקובחצי[[#This Row],[ClientID]],סוגחציקבוע[S32]),FALSE)=מרקובחצי[[#This Row],[ClientID]],1,"")</f>
        <v/>
      </c>
      <c r="H254" t="str">
        <f>IF(IFERROR(LOOKUP(מרקובחצי[[#This Row],[ClientID]],סוגחציקבוע[S33]),FALSE)=מרקובחצי[[#This Row],[ClientID]],1,"")</f>
        <v/>
      </c>
      <c r="I254" t="str">
        <f>IF(IFERROR(LOOKUP(מרקובחצי[[#This Row],[ClientID]],סוגחציקבוע[S32&amp;33]),FALSE)=מרקובחצי[[#This Row],[ClientID]],1,"")</f>
        <v/>
      </c>
      <c r="J254">
        <f>IF(SUM(מרקובחצי[[#This Row],[11]:[13]])=1,מרקובחצי[[#This Row],[עד ועד]],IF(SUM(R253:T254)=1,IF(מרקובחצי[[#This Row],[עד ועד]]&lt;J253,מרקובחצי[[#This Row],[עד ועד]],J253),J253))</f>
        <v>25</v>
      </c>
      <c r="K254">
        <f>IF(SUM(מרקובחצי[[#This Row],[11]:[13]])=1,מרקובחצי[[#This Row],[עד ועד]],IF(SUM(R253:T254)=1,IF(מרקובחצי[[#This Row],[עד ועד]]&gt;K253,מרקובחצי[[#This Row],[עד ועד]],K253),K253))</f>
        <v>29</v>
      </c>
      <c r="L254" t="str">
        <f>IF(AND(SUM(מרקובחצי[[#This Row],[31]:[33]])=1,SUM(U253:W253)=0),מרקובחצי[[#This Row],[מקס]]-מרקובחצי[[#This Row],[מינ]],"")</f>
        <v/>
      </c>
      <c r="M25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54" t="str">
        <f t="shared" si="3"/>
        <v/>
      </c>
      <c r="O254" t="str">
        <f>IF(מרקובחצי[[#This Row],[קבעה הפלגה?]]=1,"",IF(AND(מרקובחצי[[#This Row],[עד ועד]]&lt;29,OR(מרקובחצי[[#This Row],[CycleNumber]]=1,AND(U253=1,OR(מרקובחצי[[#This Row],[עד ועד]]&lt;J253,מרקובחצי[[#This Row],[עד ועד]]&gt;K253)),AND(V253=1,מרקובחצי[[#This Row],[עד ועד]]&lt;J253),W253=1)),1,""))</f>
        <v/>
      </c>
      <c r="P254" t="str">
        <f>IF(מרקובחצי[[#This Row],[קבעה הפלגה?]]=1,"",IF(AND(מרקובחצי[[#This Row],[עד ועד]]&gt;28,מרקובחצי[[#This Row],[עד ועד]]&lt;32,OR(מרקובחצי[[#This Row],[CycleNumber]]=1,AND(U253=1),AND(V253=1,OR(מרקובחצי[[#This Row],[עד ועד]]&lt;J253,מרקובחצי[[#This Row],[עד ועד]]&gt;K253)),W253=1)),1,""))</f>
        <v/>
      </c>
      <c r="Q254" t="str">
        <f>IF(מרקובחצי[[#This Row],[קבעה הפלגה?]]=1,"",IF(AND(מרקובחצי[[#This Row],[עד ועד]]&gt;31,OR(מרקובחצי[[#This Row],[CycleNumber]]=1,AND(U253=1),AND(V253=1,מרקובחצי[[#This Row],[עד ועד]]&gt;K253),AND(W253=1,OR(מרקובחצי[[#This Row],[עד ועד]]&gt;K253,מרקובחצי[[#This Row],[עד ועד]]&lt;J253)))),1,""))</f>
        <v/>
      </c>
      <c r="R254" t="str">
        <f>IF(מרקובחצי[[#This Row],[CycleNumber]]&gt;1,IF(AND(O253=1,מרקובחצי[[#This Row],[עד ועד]]&lt;29),1,""),"")</f>
        <v/>
      </c>
      <c r="S254" t="str">
        <f>IF(מרקובחצי[[#This Row],[CycleNumber]]&gt;1,IF(OR(AND(O253=1,מרקובחצי[[#This Row],[עד ועד]]&gt;28),AND(P253=1),AND(Q253=1,מרקובחצי[[#This Row],[עד ועד]]&lt;32)),1,""),"")</f>
        <v/>
      </c>
      <c r="T254" t="str">
        <f>IF(מרקובחצי[[#This Row],[CycleNumber]]&gt;1,IF(AND(Q253=1,מרקובחצי[[#This Row],[עד ועד]]&gt;31),1,""),"")</f>
        <v/>
      </c>
      <c r="U254" t="str">
        <f>IF(מרקובחצי[[#This Row],[CycleNumber]]&gt;1,IF(AND(R253=1,מרקובחצי[[#This Row],[עד ועד]]&lt;29),1,IF(AND(U253=1,NOT(OR(מרקובחצי[[#This Row],[עד ועד]]&lt;J253,מרקובחצי[[#This Row],[עד ועד]]&gt;K253))),1,"")),"")</f>
        <v/>
      </c>
      <c r="V254" t="str">
        <f>IF(מרקובחצי[[#This Row],[CycleNumber]]&gt;1,IF(AND(SUM(R253:T253)=1,מרקובחצי[[#This Row],[עד ועד]]&gt;28,מרקובחצי[[#This Row],[עד ועד]]&lt;32),1,IF(OR(S253=1,AND(R253=1,מרקובחצי[[#This Row],[עד ועד]]&gt;28),AND(T253=1,מרקובחצי[[#This Row],[עד ועד]]&lt;32)),1,IF(AND(V253=1,NOT(OR(מרקובחצי[[#This Row],[עד ועד]]&lt;J253,מרקובחצי[[#This Row],[עד ועד]]&gt;K253))),1,""))),"")</f>
        <v/>
      </c>
      <c r="W254" t="str">
        <f>IF(מרקובחצי[[#This Row],[CycleNumber]]&gt;1,IF(AND(T253=1,מרקובחצי[[#This Row],[עד ועד]]&gt;31),1,IF(AND(W253=1,NOT(OR(מרקובחצי[[#This Row],[עד ועד]]&lt;J253,מרקובחצי[[#This Row],[עד ועד]]&gt;K253))),1,"")),"")</f>
        <v/>
      </c>
      <c r="X254" t="str">
        <f>IF(AND(מרקובחצי[[#This Row],[CycleNumber]]&lt;$B255,SUM(מרקובחצי[[#This Row],[11]],R255)=2),1,"")</f>
        <v/>
      </c>
      <c r="Y254" t="str">
        <f>IF(AND(מרקובחצי[[#This Row],[CycleNumber]]&lt;$B255,SUM(מרקובחצי[[#This Row],[11]],S255)=2),1,"")</f>
        <v/>
      </c>
      <c r="Z254" t="str">
        <f>IF(AND(מרקובחצי[[#This Row],[CycleNumber]]&lt;$B255,SUM(מרקובחצי[[#This Row],[13]],S255)=2),1,"")</f>
        <v/>
      </c>
      <c r="AA254" t="str">
        <f>IF(AND(מרקובחצי[[#This Row],[CycleNumber]]&lt;$B255,SUM(מרקובחצי[[#This Row],[13]],T255)=2),1,"")</f>
        <v/>
      </c>
      <c r="AB254" t="str">
        <f>IF(AND(מרקובחצי[[#This Row],[CycleNumber]]&lt;$B255,SUM(מרקובחצי[[#This Row],[21]],U255)=2),1,"")</f>
        <v/>
      </c>
      <c r="AC254" t="str">
        <f>IF(AND(מרקובחצי[[#This Row],[CycleNumber]]&lt;$B255,SUM(מרקובחצי[[#This Row],[21]],V255)=2),1,"")</f>
        <v/>
      </c>
      <c r="AD254" t="str">
        <f>IF(AND(מרקובחצי[[#This Row],[CycleNumber]]&lt;$B255,SUM(מרקובחצי[[#This Row],[23]],V255)=2),1,"")</f>
        <v/>
      </c>
      <c r="AE254" t="str">
        <f>IF(AND(מרקובחצי[[#This Row],[CycleNumber]]&lt;$B255,SUM(מרקובחצי[[#This Row],[23]],W255)=2),1,"")</f>
        <v/>
      </c>
      <c r="AF254" t="str">
        <f>IF(AND(מרקובחצי[[#This Row],[CycleNumber]]&lt;$B255,SUM(מרקובחצי[[#This Row],[31]],O255)=2),1,"")</f>
        <v/>
      </c>
      <c r="AG254" t="str">
        <f>IF(AND(מרקובחצי[[#This Row],[CycleNumber]]&lt;$B255,SUM(מרקובחצי[[#This Row],[31]],P255)=2),1,"")</f>
        <v/>
      </c>
      <c r="AH254" t="str">
        <f>IF(AND(מרקובחצי[[#This Row],[CycleNumber]]&lt;$B255,SUM(מרקובחצי[[#This Row],[31]],Q255)=2),1,"")</f>
        <v/>
      </c>
      <c r="AI254" t="str">
        <f>IF(AND(מרקובחצי[[#This Row],[CycleNumber]]&lt;$B255,SUM(U254:U255)=2),1,"")</f>
        <v/>
      </c>
      <c r="AJ254" t="str">
        <f>IF(AND(מרקובחצי[[#This Row],[CycleNumber]]&lt;$B255,SUM(מרקובחצי[[#This Row],[32]],O255)=2),1,"")</f>
        <v/>
      </c>
      <c r="AK254" t="str">
        <f>IF(AND(מרקובחצי[[#This Row],[CycleNumber]]&lt;$B255,SUM(מרקובחצי[[#This Row],[32]],P255)=2),1,"")</f>
        <v/>
      </c>
      <c r="AL254" t="str">
        <f>IF(AND(מרקובחצי[[#This Row],[CycleNumber]]&lt;$B255,SUM(מרקובחצי[[#This Row],[32]],Q255)=2),1,"")</f>
        <v/>
      </c>
      <c r="AM254" t="str">
        <f>IF(AND(מרקובחצי[[#This Row],[CycleNumber]]&lt;$B255,SUM(V254:V255)=2),1,"")</f>
        <v/>
      </c>
      <c r="AN254" t="str">
        <f>IF(AND(מרקובחצי[[#This Row],[CycleNumber]]&lt;$B255,SUM(מרקובחצי[[#This Row],[33]],O255)=2),1,"")</f>
        <v/>
      </c>
      <c r="AO254" t="str">
        <f>IF(AND(מרקובחצי[[#This Row],[CycleNumber]]&lt;$B255,SUM(מרקובחצי[[#This Row],[33]],P255)=2),1,"")</f>
        <v/>
      </c>
      <c r="AP254" t="str">
        <f>IF(AND(מרקובחצי[[#This Row],[CycleNumber]]&lt;$B255,SUM(מרקובחצי[[#This Row],[33]],Q255)=2),1,"")</f>
        <v/>
      </c>
      <c r="AQ254" t="str">
        <f>IF(AND(מרקובחצי[[#This Row],[CycleNumber]]&lt;$B255,SUM(W254:W255)=2),1,"")</f>
        <v/>
      </c>
      <c r="AR254" t="str">
        <f>IF(AND(מרקובחצי[[#This Row],[CycleNumber]]&lt;$B255,SUM(מרקובחצי[[#This Row],[12]],S255)=2),1,"")</f>
        <v/>
      </c>
      <c r="AS254" t="str">
        <f>IF(AND(מרקובחצי[[#This Row],[CycleNumber]]&lt;$B255,SUM(מרקובחצי[[#This Row],[22]],V255)=2),1,"")</f>
        <v/>
      </c>
      <c r="AT254" s="3">
        <f>SUM(מרקובחצי[[#This Row],[11]:[33]])</f>
        <v>0</v>
      </c>
    </row>
    <row r="255" spans="1:46" hidden="1" x14ac:dyDescent="0.25">
      <c r="A255" t="s">
        <v>31</v>
      </c>
      <c r="B255">
        <v>5</v>
      </c>
      <c r="C255">
        <v>28</v>
      </c>
      <c r="D255">
        <f>מרקובחצי[[#This Row],[LengthofCycle]]+1</f>
        <v>29</v>
      </c>
      <c r="E255">
        <f>IF(IFERROR(LOOKUP(מרקובחצי[[#This Row],[ClientID]],קביעויות[הפלגה]),FALSE)=מרקובחצי[[#This Row],[ClientID]],1,"")</f>
        <v>1</v>
      </c>
      <c r="F255" t="str">
        <f>IF(IFERROR(LOOKUP(מרקובחצי[[#This Row],[ClientID]],סוגחציקבוע[S31]),FALSE)=מרקובחצי[[#This Row],[ClientID]],1,"")</f>
        <v/>
      </c>
      <c r="G255" t="str">
        <f>IF(IFERROR(LOOKUP(מרקובחצי[[#This Row],[ClientID]],סוגחציקבוע[S32]),FALSE)=מרקובחצי[[#This Row],[ClientID]],1,"")</f>
        <v/>
      </c>
      <c r="H255" t="str">
        <f>IF(IFERROR(LOOKUP(מרקובחצי[[#This Row],[ClientID]],סוגחציקבוע[S33]),FALSE)=מרקובחצי[[#This Row],[ClientID]],1,"")</f>
        <v/>
      </c>
      <c r="I255" t="str">
        <f>IF(IFERROR(LOOKUP(מרקובחצי[[#This Row],[ClientID]],סוגחציקבוע[S32&amp;33]),FALSE)=מרקובחצי[[#This Row],[ClientID]],1,"")</f>
        <v/>
      </c>
      <c r="J255">
        <f>IF(SUM(מרקובחצי[[#This Row],[11]:[13]])=1,מרקובחצי[[#This Row],[עד ועד]],IF(SUM(R254:T255)=1,IF(מרקובחצי[[#This Row],[עד ועד]]&lt;J254,מרקובחצי[[#This Row],[עד ועד]],J254),J254))</f>
        <v>25</v>
      </c>
      <c r="K255">
        <f>IF(SUM(מרקובחצי[[#This Row],[11]:[13]])=1,מרקובחצי[[#This Row],[עד ועד]],IF(SUM(R254:T255)=1,IF(מרקובחצי[[#This Row],[עד ועד]]&gt;K254,מרקובחצי[[#This Row],[עד ועד]],K254),K254))</f>
        <v>29</v>
      </c>
      <c r="L255" t="str">
        <f>IF(AND(SUM(מרקובחצי[[#This Row],[31]:[33]])=1,SUM(U254:W254)=0),מרקובחצי[[#This Row],[מקס]]-מרקובחצי[[#This Row],[מינ]],"")</f>
        <v/>
      </c>
      <c r="M25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55" t="str">
        <f t="shared" si="3"/>
        <v/>
      </c>
      <c r="O255" t="str">
        <f>IF(מרקובחצי[[#This Row],[קבעה הפלגה?]]=1,"",IF(AND(מרקובחצי[[#This Row],[עד ועד]]&lt;29,OR(מרקובחצי[[#This Row],[CycleNumber]]=1,AND(U254=1,OR(מרקובחצי[[#This Row],[עד ועד]]&lt;J254,מרקובחצי[[#This Row],[עד ועד]]&gt;K254)),AND(V254=1,מרקובחצי[[#This Row],[עד ועד]]&lt;J254),W254=1)),1,""))</f>
        <v/>
      </c>
      <c r="P255" t="str">
        <f>IF(מרקובחצי[[#This Row],[קבעה הפלגה?]]=1,"",IF(AND(מרקובחצי[[#This Row],[עד ועד]]&gt;28,מרקובחצי[[#This Row],[עד ועד]]&lt;32,OR(מרקובחצי[[#This Row],[CycleNumber]]=1,AND(U254=1),AND(V254=1,OR(מרקובחצי[[#This Row],[עד ועד]]&lt;J254,מרקובחצי[[#This Row],[עד ועד]]&gt;K254)),W254=1)),1,""))</f>
        <v/>
      </c>
      <c r="Q255" t="str">
        <f>IF(מרקובחצי[[#This Row],[קבעה הפלגה?]]=1,"",IF(AND(מרקובחצי[[#This Row],[עד ועד]]&gt;31,OR(מרקובחצי[[#This Row],[CycleNumber]]=1,AND(U254=1),AND(V254=1,מרקובחצי[[#This Row],[עד ועד]]&gt;K254),AND(W254=1,OR(מרקובחצי[[#This Row],[עד ועד]]&gt;K254,מרקובחצי[[#This Row],[עד ועד]]&lt;J254)))),1,""))</f>
        <v/>
      </c>
      <c r="R255" t="str">
        <f>IF(מרקובחצי[[#This Row],[CycleNumber]]&gt;1,IF(AND(O254=1,מרקובחצי[[#This Row],[עד ועד]]&lt;29),1,""),"")</f>
        <v/>
      </c>
      <c r="S255" t="str">
        <f>IF(מרקובחצי[[#This Row],[CycleNumber]]&gt;1,IF(OR(AND(O254=1,מרקובחצי[[#This Row],[עד ועד]]&gt;28),AND(P254=1),AND(Q254=1,מרקובחצי[[#This Row],[עד ועד]]&lt;32)),1,""),"")</f>
        <v/>
      </c>
      <c r="T255" t="str">
        <f>IF(מרקובחצי[[#This Row],[CycleNumber]]&gt;1,IF(AND(Q254=1,מרקובחצי[[#This Row],[עד ועד]]&gt;31),1,""),"")</f>
        <v/>
      </c>
      <c r="U255" t="str">
        <f>IF(מרקובחצי[[#This Row],[CycleNumber]]&gt;1,IF(AND(R254=1,מרקובחצי[[#This Row],[עד ועד]]&lt;29),1,IF(AND(U254=1,NOT(OR(מרקובחצי[[#This Row],[עד ועד]]&lt;J254,מרקובחצי[[#This Row],[עד ועד]]&gt;K254))),1,"")),"")</f>
        <v/>
      </c>
      <c r="V255" t="str">
        <f>IF(מרקובחצי[[#This Row],[CycleNumber]]&gt;1,IF(AND(SUM(R254:T254)=1,מרקובחצי[[#This Row],[עד ועד]]&gt;28,מרקובחצי[[#This Row],[עד ועד]]&lt;32),1,IF(OR(S254=1,AND(R254=1,מרקובחצי[[#This Row],[עד ועד]]&gt;28),AND(T254=1,מרקובחצי[[#This Row],[עד ועד]]&lt;32)),1,IF(AND(V254=1,NOT(OR(מרקובחצי[[#This Row],[עד ועד]]&lt;J254,מרקובחצי[[#This Row],[עד ועד]]&gt;K254))),1,""))),"")</f>
        <v/>
      </c>
      <c r="W255" t="str">
        <f>IF(מרקובחצי[[#This Row],[CycleNumber]]&gt;1,IF(AND(T254=1,מרקובחצי[[#This Row],[עד ועד]]&gt;31),1,IF(AND(W254=1,NOT(OR(מרקובחצי[[#This Row],[עד ועד]]&lt;J254,מרקובחצי[[#This Row],[עד ועד]]&gt;K254))),1,"")),"")</f>
        <v/>
      </c>
      <c r="X255" t="str">
        <f>IF(AND(מרקובחצי[[#This Row],[CycleNumber]]&lt;$B256,SUM(מרקובחצי[[#This Row],[11]],R256)=2),1,"")</f>
        <v/>
      </c>
      <c r="Y255" t="str">
        <f>IF(AND(מרקובחצי[[#This Row],[CycleNumber]]&lt;$B256,SUM(מרקובחצי[[#This Row],[11]],S256)=2),1,"")</f>
        <v/>
      </c>
      <c r="Z255" t="str">
        <f>IF(AND(מרקובחצי[[#This Row],[CycleNumber]]&lt;$B256,SUM(מרקובחצי[[#This Row],[13]],S256)=2),1,"")</f>
        <v/>
      </c>
      <c r="AA255" t="str">
        <f>IF(AND(מרקובחצי[[#This Row],[CycleNumber]]&lt;$B256,SUM(מרקובחצי[[#This Row],[13]],T256)=2),1,"")</f>
        <v/>
      </c>
      <c r="AB255" t="str">
        <f>IF(AND(מרקובחצי[[#This Row],[CycleNumber]]&lt;$B256,SUM(מרקובחצי[[#This Row],[21]],U256)=2),1,"")</f>
        <v/>
      </c>
      <c r="AC255" t="str">
        <f>IF(AND(מרקובחצי[[#This Row],[CycleNumber]]&lt;$B256,SUM(מרקובחצי[[#This Row],[21]],V256)=2),1,"")</f>
        <v/>
      </c>
      <c r="AD255" t="str">
        <f>IF(AND(מרקובחצי[[#This Row],[CycleNumber]]&lt;$B256,SUM(מרקובחצי[[#This Row],[23]],V256)=2),1,"")</f>
        <v/>
      </c>
      <c r="AE255" t="str">
        <f>IF(AND(מרקובחצי[[#This Row],[CycleNumber]]&lt;$B256,SUM(מרקובחצי[[#This Row],[23]],W256)=2),1,"")</f>
        <v/>
      </c>
      <c r="AF255" t="str">
        <f>IF(AND(מרקובחצי[[#This Row],[CycleNumber]]&lt;$B256,SUM(מרקובחצי[[#This Row],[31]],O256)=2),1,"")</f>
        <v/>
      </c>
      <c r="AG255" t="str">
        <f>IF(AND(מרקובחצי[[#This Row],[CycleNumber]]&lt;$B256,SUM(מרקובחצי[[#This Row],[31]],P256)=2),1,"")</f>
        <v/>
      </c>
      <c r="AH255" t="str">
        <f>IF(AND(מרקובחצי[[#This Row],[CycleNumber]]&lt;$B256,SUM(מרקובחצי[[#This Row],[31]],Q256)=2),1,"")</f>
        <v/>
      </c>
      <c r="AI255" t="str">
        <f>IF(AND(מרקובחצי[[#This Row],[CycleNumber]]&lt;$B256,SUM(U255:U256)=2),1,"")</f>
        <v/>
      </c>
      <c r="AJ255" t="str">
        <f>IF(AND(מרקובחצי[[#This Row],[CycleNumber]]&lt;$B256,SUM(מרקובחצי[[#This Row],[32]],O256)=2),1,"")</f>
        <v/>
      </c>
      <c r="AK255" t="str">
        <f>IF(AND(מרקובחצי[[#This Row],[CycleNumber]]&lt;$B256,SUM(מרקובחצי[[#This Row],[32]],P256)=2),1,"")</f>
        <v/>
      </c>
      <c r="AL255" t="str">
        <f>IF(AND(מרקובחצי[[#This Row],[CycleNumber]]&lt;$B256,SUM(מרקובחצי[[#This Row],[32]],Q256)=2),1,"")</f>
        <v/>
      </c>
      <c r="AM255" t="str">
        <f>IF(AND(מרקובחצי[[#This Row],[CycleNumber]]&lt;$B256,SUM(V255:V256)=2),1,"")</f>
        <v/>
      </c>
      <c r="AN255" t="str">
        <f>IF(AND(מרקובחצי[[#This Row],[CycleNumber]]&lt;$B256,SUM(מרקובחצי[[#This Row],[33]],O256)=2),1,"")</f>
        <v/>
      </c>
      <c r="AO255" t="str">
        <f>IF(AND(מרקובחצי[[#This Row],[CycleNumber]]&lt;$B256,SUM(מרקובחצי[[#This Row],[33]],P256)=2),1,"")</f>
        <v/>
      </c>
      <c r="AP255" t="str">
        <f>IF(AND(מרקובחצי[[#This Row],[CycleNumber]]&lt;$B256,SUM(מרקובחצי[[#This Row],[33]],Q256)=2),1,"")</f>
        <v/>
      </c>
      <c r="AQ255" t="str">
        <f>IF(AND(מרקובחצי[[#This Row],[CycleNumber]]&lt;$B256,SUM(W255:W256)=2),1,"")</f>
        <v/>
      </c>
      <c r="AR255" t="str">
        <f>IF(AND(מרקובחצי[[#This Row],[CycleNumber]]&lt;$B256,SUM(מרקובחצי[[#This Row],[12]],S256)=2),1,"")</f>
        <v/>
      </c>
      <c r="AS255" t="str">
        <f>IF(AND(מרקובחצי[[#This Row],[CycleNumber]]&lt;$B256,SUM(מרקובחצי[[#This Row],[22]],V256)=2),1,"")</f>
        <v/>
      </c>
      <c r="AT255" s="3">
        <f>SUM(מרקובחצי[[#This Row],[11]:[33]])</f>
        <v>0</v>
      </c>
    </row>
    <row r="256" spans="1:46" hidden="1" x14ac:dyDescent="0.25">
      <c r="A256" t="s">
        <v>31</v>
      </c>
      <c r="B256">
        <v>6</v>
      </c>
      <c r="C256">
        <v>28</v>
      </c>
      <c r="D256">
        <f>מרקובחצי[[#This Row],[LengthofCycle]]+1</f>
        <v>29</v>
      </c>
      <c r="E256">
        <f>IF(IFERROR(LOOKUP(מרקובחצי[[#This Row],[ClientID]],קביעויות[הפלגה]),FALSE)=מרקובחצי[[#This Row],[ClientID]],1,"")</f>
        <v>1</v>
      </c>
      <c r="F256" t="str">
        <f>IF(IFERROR(LOOKUP(מרקובחצי[[#This Row],[ClientID]],סוגחציקבוע[S31]),FALSE)=מרקובחצי[[#This Row],[ClientID]],1,"")</f>
        <v/>
      </c>
      <c r="G256" t="str">
        <f>IF(IFERROR(LOOKUP(מרקובחצי[[#This Row],[ClientID]],סוגחציקבוע[S32]),FALSE)=מרקובחצי[[#This Row],[ClientID]],1,"")</f>
        <v/>
      </c>
      <c r="H256" t="str">
        <f>IF(IFERROR(LOOKUP(מרקובחצי[[#This Row],[ClientID]],סוגחציקבוע[S33]),FALSE)=מרקובחצי[[#This Row],[ClientID]],1,"")</f>
        <v/>
      </c>
      <c r="I256" t="str">
        <f>IF(IFERROR(LOOKUP(מרקובחצי[[#This Row],[ClientID]],סוגחציקבוע[S32&amp;33]),FALSE)=מרקובחצי[[#This Row],[ClientID]],1,"")</f>
        <v/>
      </c>
      <c r="J256">
        <f>IF(SUM(מרקובחצי[[#This Row],[11]:[13]])=1,מרקובחצי[[#This Row],[עד ועד]],IF(SUM(R255:T256)=1,IF(מרקובחצי[[#This Row],[עד ועד]]&lt;J255,מרקובחצי[[#This Row],[עד ועד]],J255),J255))</f>
        <v>25</v>
      </c>
      <c r="K256">
        <f>IF(SUM(מרקובחצי[[#This Row],[11]:[13]])=1,מרקובחצי[[#This Row],[עד ועד]],IF(SUM(R255:T256)=1,IF(מרקובחצי[[#This Row],[עד ועד]]&gt;K255,מרקובחצי[[#This Row],[עד ועד]],K255),K255))</f>
        <v>29</v>
      </c>
      <c r="L256" t="str">
        <f>IF(AND(SUM(מרקובחצי[[#This Row],[31]:[33]])=1,SUM(U255:W255)=0),מרקובחצי[[#This Row],[מקס]]-מרקובחצי[[#This Row],[מינ]],"")</f>
        <v/>
      </c>
      <c r="M25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56" t="str">
        <f t="shared" si="3"/>
        <v/>
      </c>
      <c r="O256" t="str">
        <f>IF(מרקובחצי[[#This Row],[קבעה הפלגה?]]=1,"",IF(AND(מרקובחצי[[#This Row],[עד ועד]]&lt;29,OR(מרקובחצי[[#This Row],[CycleNumber]]=1,AND(U255=1,OR(מרקובחצי[[#This Row],[עד ועד]]&lt;J255,מרקובחצי[[#This Row],[עד ועד]]&gt;K255)),AND(V255=1,מרקובחצי[[#This Row],[עד ועד]]&lt;J255),W255=1)),1,""))</f>
        <v/>
      </c>
      <c r="P256" t="str">
        <f>IF(מרקובחצי[[#This Row],[קבעה הפלגה?]]=1,"",IF(AND(מרקובחצי[[#This Row],[עד ועד]]&gt;28,מרקובחצי[[#This Row],[עד ועד]]&lt;32,OR(מרקובחצי[[#This Row],[CycleNumber]]=1,AND(U255=1),AND(V255=1,OR(מרקובחצי[[#This Row],[עד ועד]]&lt;J255,מרקובחצי[[#This Row],[עד ועד]]&gt;K255)),W255=1)),1,""))</f>
        <v/>
      </c>
      <c r="Q256" t="str">
        <f>IF(מרקובחצי[[#This Row],[קבעה הפלגה?]]=1,"",IF(AND(מרקובחצי[[#This Row],[עד ועד]]&gt;31,OR(מרקובחצי[[#This Row],[CycleNumber]]=1,AND(U255=1),AND(V255=1,מרקובחצי[[#This Row],[עד ועד]]&gt;K255),AND(W255=1,OR(מרקובחצי[[#This Row],[עד ועד]]&gt;K255,מרקובחצי[[#This Row],[עד ועד]]&lt;J255)))),1,""))</f>
        <v/>
      </c>
      <c r="R256" t="str">
        <f>IF(מרקובחצי[[#This Row],[CycleNumber]]&gt;1,IF(AND(O255=1,מרקובחצי[[#This Row],[עד ועד]]&lt;29),1,""),"")</f>
        <v/>
      </c>
      <c r="S256" t="str">
        <f>IF(מרקובחצי[[#This Row],[CycleNumber]]&gt;1,IF(OR(AND(O255=1,מרקובחצי[[#This Row],[עד ועד]]&gt;28),AND(P255=1),AND(Q255=1,מרקובחצי[[#This Row],[עד ועד]]&lt;32)),1,""),"")</f>
        <v/>
      </c>
      <c r="T256" t="str">
        <f>IF(מרקובחצי[[#This Row],[CycleNumber]]&gt;1,IF(AND(Q255=1,מרקובחצי[[#This Row],[עד ועד]]&gt;31),1,""),"")</f>
        <v/>
      </c>
      <c r="U256" t="str">
        <f>IF(מרקובחצי[[#This Row],[CycleNumber]]&gt;1,IF(AND(R255=1,מרקובחצי[[#This Row],[עד ועד]]&lt;29),1,IF(AND(U255=1,NOT(OR(מרקובחצי[[#This Row],[עד ועד]]&lt;J255,מרקובחצי[[#This Row],[עד ועד]]&gt;K255))),1,"")),"")</f>
        <v/>
      </c>
      <c r="V256" t="str">
        <f>IF(מרקובחצי[[#This Row],[CycleNumber]]&gt;1,IF(AND(SUM(R255:T255)=1,מרקובחצי[[#This Row],[עד ועד]]&gt;28,מרקובחצי[[#This Row],[עד ועד]]&lt;32),1,IF(OR(S255=1,AND(R255=1,מרקובחצי[[#This Row],[עד ועד]]&gt;28),AND(T255=1,מרקובחצי[[#This Row],[עד ועד]]&lt;32)),1,IF(AND(V255=1,NOT(OR(מרקובחצי[[#This Row],[עד ועד]]&lt;J255,מרקובחצי[[#This Row],[עד ועד]]&gt;K255))),1,""))),"")</f>
        <v/>
      </c>
      <c r="W256" t="str">
        <f>IF(מרקובחצי[[#This Row],[CycleNumber]]&gt;1,IF(AND(T255=1,מרקובחצי[[#This Row],[עד ועד]]&gt;31),1,IF(AND(W255=1,NOT(OR(מרקובחצי[[#This Row],[עד ועד]]&lt;J255,מרקובחצי[[#This Row],[עד ועד]]&gt;K255))),1,"")),"")</f>
        <v/>
      </c>
      <c r="X256" t="str">
        <f>IF(AND(מרקובחצי[[#This Row],[CycleNumber]]&lt;$B257,SUM(מרקובחצי[[#This Row],[11]],R257)=2),1,"")</f>
        <v/>
      </c>
      <c r="Y256" t="str">
        <f>IF(AND(מרקובחצי[[#This Row],[CycleNumber]]&lt;$B257,SUM(מרקובחצי[[#This Row],[11]],S257)=2),1,"")</f>
        <v/>
      </c>
      <c r="Z256" t="str">
        <f>IF(AND(מרקובחצי[[#This Row],[CycleNumber]]&lt;$B257,SUM(מרקובחצי[[#This Row],[13]],S257)=2),1,"")</f>
        <v/>
      </c>
      <c r="AA256" t="str">
        <f>IF(AND(מרקובחצי[[#This Row],[CycleNumber]]&lt;$B257,SUM(מרקובחצי[[#This Row],[13]],T257)=2),1,"")</f>
        <v/>
      </c>
      <c r="AB256" t="str">
        <f>IF(AND(מרקובחצי[[#This Row],[CycleNumber]]&lt;$B257,SUM(מרקובחצי[[#This Row],[21]],U257)=2),1,"")</f>
        <v/>
      </c>
      <c r="AC256" t="str">
        <f>IF(AND(מרקובחצי[[#This Row],[CycleNumber]]&lt;$B257,SUM(מרקובחצי[[#This Row],[21]],V257)=2),1,"")</f>
        <v/>
      </c>
      <c r="AD256" t="str">
        <f>IF(AND(מרקובחצי[[#This Row],[CycleNumber]]&lt;$B257,SUM(מרקובחצי[[#This Row],[23]],V257)=2),1,"")</f>
        <v/>
      </c>
      <c r="AE256" t="str">
        <f>IF(AND(מרקובחצי[[#This Row],[CycleNumber]]&lt;$B257,SUM(מרקובחצי[[#This Row],[23]],W257)=2),1,"")</f>
        <v/>
      </c>
      <c r="AF256" t="str">
        <f>IF(AND(מרקובחצי[[#This Row],[CycleNumber]]&lt;$B257,SUM(מרקובחצי[[#This Row],[31]],O257)=2),1,"")</f>
        <v/>
      </c>
      <c r="AG256" t="str">
        <f>IF(AND(מרקובחצי[[#This Row],[CycleNumber]]&lt;$B257,SUM(מרקובחצי[[#This Row],[31]],P257)=2),1,"")</f>
        <v/>
      </c>
      <c r="AH256" t="str">
        <f>IF(AND(מרקובחצי[[#This Row],[CycleNumber]]&lt;$B257,SUM(מרקובחצי[[#This Row],[31]],Q257)=2),1,"")</f>
        <v/>
      </c>
      <c r="AI256" t="str">
        <f>IF(AND(מרקובחצי[[#This Row],[CycleNumber]]&lt;$B257,SUM(U256:U257)=2),1,"")</f>
        <v/>
      </c>
      <c r="AJ256" t="str">
        <f>IF(AND(מרקובחצי[[#This Row],[CycleNumber]]&lt;$B257,SUM(מרקובחצי[[#This Row],[32]],O257)=2),1,"")</f>
        <v/>
      </c>
      <c r="AK256" t="str">
        <f>IF(AND(מרקובחצי[[#This Row],[CycleNumber]]&lt;$B257,SUM(מרקובחצי[[#This Row],[32]],P257)=2),1,"")</f>
        <v/>
      </c>
      <c r="AL256" t="str">
        <f>IF(AND(מרקובחצי[[#This Row],[CycleNumber]]&lt;$B257,SUM(מרקובחצי[[#This Row],[32]],Q257)=2),1,"")</f>
        <v/>
      </c>
      <c r="AM256" t="str">
        <f>IF(AND(מרקובחצי[[#This Row],[CycleNumber]]&lt;$B257,SUM(V256:V257)=2),1,"")</f>
        <v/>
      </c>
      <c r="AN256" t="str">
        <f>IF(AND(מרקובחצי[[#This Row],[CycleNumber]]&lt;$B257,SUM(מרקובחצי[[#This Row],[33]],O257)=2),1,"")</f>
        <v/>
      </c>
      <c r="AO256" t="str">
        <f>IF(AND(מרקובחצי[[#This Row],[CycleNumber]]&lt;$B257,SUM(מרקובחצי[[#This Row],[33]],P257)=2),1,"")</f>
        <v/>
      </c>
      <c r="AP256" t="str">
        <f>IF(AND(מרקובחצי[[#This Row],[CycleNumber]]&lt;$B257,SUM(מרקובחצי[[#This Row],[33]],Q257)=2),1,"")</f>
        <v/>
      </c>
      <c r="AQ256" t="str">
        <f>IF(AND(מרקובחצי[[#This Row],[CycleNumber]]&lt;$B257,SUM(W256:W257)=2),1,"")</f>
        <v/>
      </c>
      <c r="AR256" t="str">
        <f>IF(AND(מרקובחצי[[#This Row],[CycleNumber]]&lt;$B257,SUM(מרקובחצי[[#This Row],[12]],S257)=2),1,"")</f>
        <v/>
      </c>
      <c r="AS256" t="str">
        <f>IF(AND(מרקובחצי[[#This Row],[CycleNumber]]&lt;$B257,SUM(מרקובחצי[[#This Row],[22]],V257)=2),1,"")</f>
        <v/>
      </c>
      <c r="AT256" s="3">
        <f>SUM(מרקובחצי[[#This Row],[11]:[33]])</f>
        <v>0</v>
      </c>
    </row>
    <row r="257" spans="1:46" hidden="1" x14ac:dyDescent="0.25">
      <c r="A257" t="s">
        <v>31</v>
      </c>
      <c r="B257">
        <v>7</v>
      </c>
      <c r="C257">
        <v>28</v>
      </c>
      <c r="D257">
        <f>מרקובחצי[[#This Row],[LengthofCycle]]+1</f>
        <v>29</v>
      </c>
      <c r="E257">
        <f>IF(IFERROR(LOOKUP(מרקובחצי[[#This Row],[ClientID]],קביעויות[הפלגה]),FALSE)=מרקובחצי[[#This Row],[ClientID]],1,"")</f>
        <v>1</v>
      </c>
      <c r="F257" t="str">
        <f>IF(IFERROR(LOOKUP(מרקובחצי[[#This Row],[ClientID]],סוגחציקבוע[S31]),FALSE)=מרקובחצי[[#This Row],[ClientID]],1,"")</f>
        <v/>
      </c>
      <c r="G257" t="str">
        <f>IF(IFERROR(LOOKUP(מרקובחצי[[#This Row],[ClientID]],סוגחציקבוע[S32]),FALSE)=מרקובחצי[[#This Row],[ClientID]],1,"")</f>
        <v/>
      </c>
      <c r="H257" t="str">
        <f>IF(IFERROR(LOOKUP(מרקובחצי[[#This Row],[ClientID]],סוגחציקבוע[S33]),FALSE)=מרקובחצי[[#This Row],[ClientID]],1,"")</f>
        <v/>
      </c>
      <c r="I257" t="str">
        <f>IF(IFERROR(LOOKUP(מרקובחצי[[#This Row],[ClientID]],סוגחציקבוע[S32&amp;33]),FALSE)=מרקובחצי[[#This Row],[ClientID]],1,"")</f>
        <v/>
      </c>
      <c r="J257">
        <f>IF(SUM(מרקובחצי[[#This Row],[11]:[13]])=1,מרקובחצי[[#This Row],[עד ועד]],IF(SUM(R256:T257)=1,IF(מרקובחצי[[#This Row],[עד ועד]]&lt;J256,מרקובחצי[[#This Row],[עד ועד]],J256),J256))</f>
        <v>25</v>
      </c>
      <c r="K257">
        <f>IF(SUM(מרקובחצי[[#This Row],[11]:[13]])=1,מרקובחצי[[#This Row],[עד ועד]],IF(SUM(R256:T257)=1,IF(מרקובחצי[[#This Row],[עד ועד]]&gt;K256,מרקובחצי[[#This Row],[עד ועד]],K256),K256))</f>
        <v>29</v>
      </c>
      <c r="L257" t="str">
        <f>IF(AND(SUM(מרקובחצי[[#This Row],[31]:[33]])=1,SUM(U256:W256)=0),מרקובחצי[[#This Row],[מקס]]-מרקובחצי[[#This Row],[מינ]],"")</f>
        <v/>
      </c>
      <c r="M25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57" t="str">
        <f t="shared" si="3"/>
        <v/>
      </c>
      <c r="O257" t="str">
        <f>IF(מרקובחצי[[#This Row],[קבעה הפלגה?]]=1,"",IF(AND(מרקובחצי[[#This Row],[עד ועד]]&lt;29,OR(מרקובחצי[[#This Row],[CycleNumber]]=1,AND(U256=1,OR(מרקובחצי[[#This Row],[עד ועד]]&lt;J256,מרקובחצי[[#This Row],[עד ועד]]&gt;K256)),AND(V256=1,מרקובחצי[[#This Row],[עד ועד]]&lt;J256),W256=1)),1,""))</f>
        <v/>
      </c>
      <c r="P257" t="str">
        <f>IF(מרקובחצי[[#This Row],[קבעה הפלגה?]]=1,"",IF(AND(מרקובחצי[[#This Row],[עד ועד]]&gt;28,מרקובחצי[[#This Row],[עד ועד]]&lt;32,OR(מרקובחצי[[#This Row],[CycleNumber]]=1,AND(U256=1),AND(V256=1,OR(מרקובחצי[[#This Row],[עד ועד]]&lt;J256,מרקובחצי[[#This Row],[עד ועד]]&gt;K256)),W256=1)),1,""))</f>
        <v/>
      </c>
      <c r="Q257" t="str">
        <f>IF(מרקובחצי[[#This Row],[קבעה הפלגה?]]=1,"",IF(AND(מרקובחצי[[#This Row],[עד ועד]]&gt;31,OR(מרקובחצי[[#This Row],[CycleNumber]]=1,AND(U256=1),AND(V256=1,מרקובחצי[[#This Row],[עד ועד]]&gt;K256),AND(W256=1,OR(מרקובחצי[[#This Row],[עד ועד]]&gt;K256,מרקובחצי[[#This Row],[עד ועד]]&lt;J256)))),1,""))</f>
        <v/>
      </c>
      <c r="R257" t="str">
        <f>IF(מרקובחצי[[#This Row],[CycleNumber]]&gt;1,IF(AND(O256=1,מרקובחצי[[#This Row],[עד ועד]]&lt;29),1,""),"")</f>
        <v/>
      </c>
      <c r="S257" t="str">
        <f>IF(מרקובחצי[[#This Row],[CycleNumber]]&gt;1,IF(OR(AND(O256=1,מרקובחצי[[#This Row],[עד ועד]]&gt;28),AND(P256=1),AND(Q256=1,מרקובחצי[[#This Row],[עד ועד]]&lt;32)),1,""),"")</f>
        <v/>
      </c>
      <c r="T257" t="str">
        <f>IF(מרקובחצי[[#This Row],[CycleNumber]]&gt;1,IF(AND(Q256=1,מרקובחצי[[#This Row],[עד ועד]]&gt;31),1,""),"")</f>
        <v/>
      </c>
      <c r="U257" t="str">
        <f>IF(מרקובחצי[[#This Row],[CycleNumber]]&gt;1,IF(AND(R256=1,מרקובחצי[[#This Row],[עד ועד]]&lt;29),1,IF(AND(U256=1,NOT(OR(מרקובחצי[[#This Row],[עד ועד]]&lt;J256,מרקובחצי[[#This Row],[עד ועד]]&gt;K256))),1,"")),"")</f>
        <v/>
      </c>
      <c r="V257" t="str">
        <f>IF(מרקובחצי[[#This Row],[CycleNumber]]&gt;1,IF(AND(SUM(R256:T256)=1,מרקובחצי[[#This Row],[עד ועד]]&gt;28,מרקובחצי[[#This Row],[עד ועד]]&lt;32),1,IF(OR(S256=1,AND(R256=1,מרקובחצי[[#This Row],[עד ועד]]&gt;28),AND(T256=1,מרקובחצי[[#This Row],[עד ועד]]&lt;32)),1,IF(AND(V256=1,NOT(OR(מרקובחצי[[#This Row],[עד ועד]]&lt;J256,מרקובחצי[[#This Row],[עד ועד]]&gt;K256))),1,""))),"")</f>
        <v/>
      </c>
      <c r="W257" t="str">
        <f>IF(מרקובחצי[[#This Row],[CycleNumber]]&gt;1,IF(AND(T256=1,מרקובחצי[[#This Row],[עד ועד]]&gt;31),1,IF(AND(W256=1,NOT(OR(מרקובחצי[[#This Row],[עד ועד]]&lt;J256,מרקובחצי[[#This Row],[עד ועד]]&gt;K256))),1,"")),"")</f>
        <v/>
      </c>
      <c r="X257" t="str">
        <f>IF(AND(מרקובחצי[[#This Row],[CycleNumber]]&lt;$B258,SUM(מרקובחצי[[#This Row],[11]],R258)=2),1,"")</f>
        <v/>
      </c>
      <c r="Y257" t="str">
        <f>IF(AND(מרקובחצי[[#This Row],[CycleNumber]]&lt;$B258,SUM(מרקובחצי[[#This Row],[11]],S258)=2),1,"")</f>
        <v/>
      </c>
      <c r="Z257" t="str">
        <f>IF(AND(מרקובחצי[[#This Row],[CycleNumber]]&lt;$B258,SUM(מרקובחצי[[#This Row],[13]],S258)=2),1,"")</f>
        <v/>
      </c>
      <c r="AA257" t="str">
        <f>IF(AND(מרקובחצי[[#This Row],[CycleNumber]]&lt;$B258,SUM(מרקובחצי[[#This Row],[13]],T258)=2),1,"")</f>
        <v/>
      </c>
      <c r="AB257" t="str">
        <f>IF(AND(מרקובחצי[[#This Row],[CycleNumber]]&lt;$B258,SUM(מרקובחצי[[#This Row],[21]],U258)=2),1,"")</f>
        <v/>
      </c>
      <c r="AC257" t="str">
        <f>IF(AND(מרקובחצי[[#This Row],[CycleNumber]]&lt;$B258,SUM(מרקובחצי[[#This Row],[21]],V258)=2),1,"")</f>
        <v/>
      </c>
      <c r="AD257" t="str">
        <f>IF(AND(מרקובחצי[[#This Row],[CycleNumber]]&lt;$B258,SUM(מרקובחצי[[#This Row],[23]],V258)=2),1,"")</f>
        <v/>
      </c>
      <c r="AE257" t="str">
        <f>IF(AND(מרקובחצי[[#This Row],[CycleNumber]]&lt;$B258,SUM(מרקובחצי[[#This Row],[23]],W258)=2),1,"")</f>
        <v/>
      </c>
      <c r="AF257" t="str">
        <f>IF(AND(מרקובחצי[[#This Row],[CycleNumber]]&lt;$B258,SUM(מרקובחצי[[#This Row],[31]],O258)=2),1,"")</f>
        <v/>
      </c>
      <c r="AG257" t="str">
        <f>IF(AND(מרקובחצי[[#This Row],[CycleNumber]]&lt;$B258,SUM(מרקובחצי[[#This Row],[31]],P258)=2),1,"")</f>
        <v/>
      </c>
      <c r="AH257" t="str">
        <f>IF(AND(מרקובחצי[[#This Row],[CycleNumber]]&lt;$B258,SUM(מרקובחצי[[#This Row],[31]],Q258)=2),1,"")</f>
        <v/>
      </c>
      <c r="AI257" t="str">
        <f>IF(AND(מרקובחצי[[#This Row],[CycleNumber]]&lt;$B258,SUM(U257:U258)=2),1,"")</f>
        <v/>
      </c>
      <c r="AJ257" t="str">
        <f>IF(AND(מרקובחצי[[#This Row],[CycleNumber]]&lt;$B258,SUM(מרקובחצי[[#This Row],[32]],O258)=2),1,"")</f>
        <v/>
      </c>
      <c r="AK257" t="str">
        <f>IF(AND(מרקובחצי[[#This Row],[CycleNumber]]&lt;$B258,SUM(מרקובחצי[[#This Row],[32]],P258)=2),1,"")</f>
        <v/>
      </c>
      <c r="AL257" t="str">
        <f>IF(AND(מרקובחצי[[#This Row],[CycleNumber]]&lt;$B258,SUM(מרקובחצי[[#This Row],[32]],Q258)=2),1,"")</f>
        <v/>
      </c>
      <c r="AM257" t="str">
        <f>IF(AND(מרקובחצי[[#This Row],[CycleNumber]]&lt;$B258,SUM(V257:V258)=2),1,"")</f>
        <v/>
      </c>
      <c r="AN257" t="str">
        <f>IF(AND(מרקובחצי[[#This Row],[CycleNumber]]&lt;$B258,SUM(מרקובחצי[[#This Row],[33]],O258)=2),1,"")</f>
        <v/>
      </c>
      <c r="AO257" t="str">
        <f>IF(AND(מרקובחצי[[#This Row],[CycleNumber]]&lt;$B258,SUM(מרקובחצי[[#This Row],[33]],P258)=2),1,"")</f>
        <v/>
      </c>
      <c r="AP257" t="str">
        <f>IF(AND(מרקובחצי[[#This Row],[CycleNumber]]&lt;$B258,SUM(מרקובחצי[[#This Row],[33]],Q258)=2),1,"")</f>
        <v/>
      </c>
      <c r="AQ257" t="str">
        <f>IF(AND(מרקובחצי[[#This Row],[CycleNumber]]&lt;$B258,SUM(W257:W258)=2),1,"")</f>
        <v/>
      </c>
      <c r="AR257" t="str">
        <f>IF(AND(מרקובחצי[[#This Row],[CycleNumber]]&lt;$B258,SUM(מרקובחצי[[#This Row],[12]],S258)=2),1,"")</f>
        <v/>
      </c>
      <c r="AS257" t="str">
        <f>IF(AND(מרקובחצי[[#This Row],[CycleNumber]]&lt;$B258,SUM(מרקובחצי[[#This Row],[22]],V258)=2),1,"")</f>
        <v/>
      </c>
      <c r="AT257" s="3">
        <f>SUM(מרקובחצי[[#This Row],[11]:[33]])</f>
        <v>0</v>
      </c>
    </row>
    <row r="258" spans="1:46" hidden="1" x14ac:dyDescent="0.25">
      <c r="A258" t="s">
        <v>31</v>
      </c>
      <c r="B258">
        <v>8</v>
      </c>
      <c r="C258">
        <v>27</v>
      </c>
      <c r="D258">
        <f>מרקובחצי[[#This Row],[LengthofCycle]]+1</f>
        <v>28</v>
      </c>
      <c r="E258">
        <f>IF(IFERROR(LOOKUP(מרקובחצי[[#This Row],[ClientID]],קביעויות[הפלגה]),FALSE)=מרקובחצי[[#This Row],[ClientID]],1,"")</f>
        <v>1</v>
      </c>
      <c r="F258" t="str">
        <f>IF(IFERROR(LOOKUP(מרקובחצי[[#This Row],[ClientID]],סוגחציקבוע[S31]),FALSE)=מרקובחצי[[#This Row],[ClientID]],1,"")</f>
        <v/>
      </c>
      <c r="G258" t="str">
        <f>IF(IFERROR(LOOKUP(מרקובחצי[[#This Row],[ClientID]],סוגחציקבוע[S32]),FALSE)=מרקובחצי[[#This Row],[ClientID]],1,"")</f>
        <v/>
      </c>
      <c r="H258" t="str">
        <f>IF(IFERROR(LOOKUP(מרקובחצי[[#This Row],[ClientID]],סוגחציקבוע[S33]),FALSE)=מרקובחצי[[#This Row],[ClientID]],1,"")</f>
        <v/>
      </c>
      <c r="I258" t="str">
        <f>IF(IFERROR(LOOKUP(מרקובחצי[[#This Row],[ClientID]],סוגחציקבוע[S32&amp;33]),FALSE)=מרקובחצי[[#This Row],[ClientID]],1,"")</f>
        <v/>
      </c>
      <c r="J258">
        <f>IF(SUM(מרקובחצי[[#This Row],[11]:[13]])=1,מרקובחצי[[#This Row],[עד ועד]],IF(SUM(R257:T258)=1,IF(מרקובחצי[[#This Row],[עד ועד]]&lt;J257,מרקובחצי[[#This Row],[עד ועד]],J257),J257))</f>
        <v>25</v>
      </c>
      <c r="K258">
        <f>IF(SUM(מרקובחצי[[#This Row],[11]:[13]])=1,מרקובחצי[[#This Row],[עד ועד]],IF(SUM(R257:T258)=1,IF(מרקובחצי[[#This Row],[עד ועד]]&gt;K257,מרקובחצי[[#This Row],[עד ועד]],K257),K257))</f>
        <v>29</v>
      </c>
      <c r="L258" t="str">
        <f>IF(AND(SUM(מרקובחצי[[#This Row],[31]:[33]])=1,SUM(U257:W257)=0),מרקובחצי[[#This Row],[מקס]]-מרקובחצי[[#This Row],[מינ]],"")</f>
        <v/>
      </c>
      <c r="M25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58" t="str">
        <f t="shared" ref="N258:N321" si="4">IF(ROW()&gt;2,M257,"")</f>
        <v/>
      </c>
      <c r="O258" t="str">
        <f>IF(מרקובחצי[[#This Row],[קבעה הפלגה?]]=1,"",IF(AND(מרקובחצי[[#This Row],[עד ועד]]&lt;29,OR(מרקובחצי[[#This Row],[CycleNumber]]=1,AND(U257=1,OR(מרקובחצי[[#This Row],[עד ועד]]&lt;J257,מרקובחצי[[#This Row],[עד ועד]]&gt;K257)),AND(V257=1,מרקובחצי[[#This Row],[עד ועד]]&lt;J257),W257=1)),1,""))</f>
        <v/>
      </c>
      <c r="P258" t="str">
        <f>IF(מרקובחצי[[#This Row],[קבעה הפלגה?]]=1,"",IF(AND(מרקובחצי[[#This Row],[עד ועד]]&gt;28,מרקובחצי[[#This Row],[עד ועד]]&lt;32,OR(מרקובחצי[[#This Row],[CycleNumber]]=1,AND(U257=1),AND(V257=1,OR(מרקובחצי[[#This Row],[עד ועד]]&lt;J257,מרקובחצי[[#This Row],[עד ועד]]&gt;K257)),W257=1)),1,""))</f>
        <v/>
      </c>
      <c r="Q258" t="str">
        <f>IF(מרקובחצי[[#This Row],[קבעה הפלגה?]]=1,"",IF(AND(מרקובחצי[[#This Row],[עד ועד]]&gt;31,OR(מרקובחצי[[#This Row],[CycleNumber]]=1,AND(U257=1),AND(V257=1,מרקובחצי[[#This Row],[עד ועד]]&gt;K257),AND(W257=1,OR(מרקובחצי[[#This Row],[עד ועד]]&gt;K257,מרקובחצי[[#This Row],[עד ועד]]&lt;J257)))),1,""))</f>
        <v/>
      </c>
      <c r="R258" t="str">
        <f>IF(מרקובחצי[[#This Row],[CycleNumber]]&gt;1,IF(AND(O257=1,מרקובחצי[[#This Row],[עד ועד]]&lt;29),1,""),"")</f>
        <v/>
      </c>
      <c r="S258" t="str">
        <f>IF(מרקובחצי[[#This Row],[CycleNumber]]&gt;1,IF(OR(AND(O257=1,מרקובחצי[[#This Row],[עד ועד]]&gt;28),AND(P257=1),AND(Q257=1,מרקובחצי[[#This Row],[עד ועד]]&lt;32)),1,""),"")</f>
        <v/>
      </c>
      <c r="T258" t="str">
        <f>IF(מרקובחצי[[#This Row],[CycleNumber]]&gt;1,IF(AND(Q257=1,מרקובחצי[[#This Row],[עד ועד]]&gt;31),1,""),"")</f>
        <v/>
      </c>
      <c r="U258" t="str">
        <f>IF(מרקובחצי[[#This Row],[CycleNumber]]&gt;1,IF(AND(R257=1,מרקובחצי[[#This Row],[עד ועד]]&lt;29),1,IF(AND(U257=1,NOT(OR(מרקובחצי[[#This Row],[עד ועד]]&lt;J257,מרקובחצי[[#This Row],[עד ועד]]&gt;K257))),1,"")),"")</f>
        <v/>
      </c>
      <c r="V258" t="str">
        <f>IF(מרקובחצי[[#This Row],[CycleNumber]]&gt;1,IF(AND(SUM(R257:T257)=1,מרקובחצי[[#This Row],[עד ועד]]&gt;28,מרקובחצי[[#This Row],[עד ועד]]&lt;32),1,IF(OR(S257=1,AND(R257=1,מרקובחצי[[#This Row],[עד ועד]]&gt;28),AND(T257=1,מרקובחצי[[#This Row],[עד ועד]]&lt;32)),1,IF(AND(V257=1,NOT(OR(מרקובחצי[[#This Row],[עד ועד]]&lt;J257,מרקובחצי[[#This Row],[עד ועד]]&gt;K257))),1,""))),"")</f>
        <v/>
      </c>
      <c r="W258" t="str">
        <f>IF(מרקובחצי[[#This Row],[CycleNumber]]&gt;1,IF(AND(T257=1,מרקובחצי[[#This Row],[עד ועד]]&gt;31),1,IF(AND(W257=1,NOT(OR(מרקובחצי[[#This Row],[עד ועד]]&lt;J257,מרקובחצי[[#This Row],[עד ועד]]&gt;K257))),1,"")),"")</f>
        <v/>
      </c>
      <c r="X258" t="str">
        <f>IF(AND(מרקובחצי[[#This Row],[CycleNumber]]&lt;$B259,SUM(מרקובחצי[[#This Row],[11]],R259)=2),1,"")</f>
        <v/>
      </c>
      <c r="Y258" t="str">
        <f>IF(AND(מרקובחצי[[#This Row],[CycleNumber]]&lt;$B259,SUM(מרקובחצי[[#This Row],[11]],S259)=2),1,"")</f>
        <v/>
      </c>
      <c r="Z258" t="str">
        <f>IF(AND(מרקובחצי[[#This Row],[CycleNumber]]&lt;$B259,SUM(מרקובחצי[[#This Row],[13]],S259)=2),1,"")</f>
        <v/>
      </c>
      <c r="AA258" t="str">
        <f>IF(AND(מרקובחצי[[#This Row],[CycleNumber]]&lt;$B259,SUM(מרקובחצי[[#This Row],[13]],T259)=2),1,"")</f>
        <v/>
      </c>
      <c r="AB258" t="str">
        <f>IF(AND(מרקובחצי[[#This Row],[CycleNumber]]&lt;$B259,SUM(מרקובחצי[[#This Row],[21]],U259)=2),1,"")</f>
        <v/>
      </c>
      <c r="AC258" t="str">
        <f>IF(AND(מרקובחצי[[#This Row],[CycleNumber]]&lt;$B259,SUM(מרקובחצי[[#This Row],[21]],V259)=2),1,"")</f>
        <v/>
      </c>
      <c r="AD258" t="str">
        <f>IF(AND(מרקובחצי[[#This Row],[CycleNumber]]&lt;$B259,SUM(מרקובחצי[[#This Row],[23]],V259)=2),1,"")</f>
        <v/>
      </c>
      <c r="AE258" t="str">
        <f>IF(AND(מרקובחצי[[#This Row],[CycleNumber]]&lt;$B259,SUM(מרקובחצי[[#This Row],[23]],W259)=2),1,"")</f>
        <v/>
      </c>
      <c r="AF258" t="str">
        <f>IF(AND(מרקובחצי[[#This Row],[CycleNumber]]&lt;$B259,SUM(מרקובחצי[[#This Row],[31]],O259)=2),1,"")</f>
        <v/>
      </c>
      <c r="AG258" t="str">
        <f>IF(AND(מרקובחצי[[#This Row],[CycleNumber]]&lt;$B259,SUM(מרקובחצי[[#This Row],[31]],P259)=2),1,"")</f>
        <v/>
      </c>
      <c r="AH258" t="str">
        <f>IF(AND(מרקובחצי[[#This Row],[CycleNumber]]&lt;$B259,SUM(מרקובחצי[[#This Row],[31]],Q259)=2),1,"")</f>
        <v/>
      </c>
      <c r="AI258" t="str">
        <f>IF(AND(מרקובחצי[[#This Row],[CycleNumber]]&lt;$B259,SUM(U258:U259)=2),1,"")</f>
        <v/>
      </c>
      <c r="AJ258" t="str">
        <f>IF(AND(מרקובחצי[[#This Row],[CycleNumber]]&lt;$B259,SUM(מרקובחצי[[#This Row],[32]],O259)=2),1,"")</f>
        <v/>
      </c>
      <c r="AK258" t="str">
        <f>IF(AND(מרקובחצי[[#This Row],[CycleNumber]]&lt;$B259,SUM(מרקובחצי[[#This Row],[32]],P259)=2),1,"")</f>
        <v/>
      </c>
      <c r="AL258" t="str">
        <f>IF(AND(מרקובחצי[[#This Row],[CycleNumber]]&lt;$B259,SUM(מרקובחצי[[#This Row],[32]],Q259)=2),1,"")</f>
        <v/>
      </c>
      <c r="AM258" t="str">
        <f>IF(AND(מרקובחצי[[#This Row],[CycleNumber]]&lt;$B259,SUM(V258:V259)=2),1,"")</f>
        <v/>
      </c>
      <c r="AN258" t="str">
        <f>IF(AND(מרקובחצי[[#This Row],[CycleNumber]]&lt;$B259,SUM(מרקובחצי[[#This Row],[33]],O259)=2),1,"")</f>
        <v/>
      </c>
      <c r="AO258" t="str">
        <f>IF(AND(מרקובחצי[[#This Row],[CycleNumber]]&lt;$B259,SUM(מרקובחצי[[#This Row],[33]],P259)=2),1,"")</f>
        <v/>
      </c>
      <c r="AP258" t="str">
        <f>IF(AND(מרקובחצי[[#This Row],[CycleNumber]]&lt;$B259,SUM(מרקובחצי[[#This Row],[33]],Q259)=2),1,"")</f>
        <v/>
      </c>
      <c r="AQ258" t="str">
        <f>IF(AND(מרקובחצי[[#This Row],[CycleNumber]]&lt;$B259,SUM(W258:W259)=2),1,"")</f>
        <v/>
      </c>
      <c r="AR258" t="str">
        <f>IF(AND(מרקובחצי[[#This Row],[CycleNumber]]&lt;$B259,SUM(מרקובחצי[[#This Row],[12]],S259)=2),1,"")</f>
        <v/>
      </c>
      <c r="AS258" t="str">
        <f>IF(AND(מרקובחצי[[#This Row],[CycleNumber]]&lt;$B259,SUM(מרקובחצי[[#This Row],[22]],V259)=2),1,"")</f>
        <v/>
      </c>
      <c r="AT258" s="3">
        <f>SUM(מרקובחצי[[#This Row],[11]:[33]])</f>
        <v>0</v>
      </c>
    </row>
    <row r="259" spans="1:46" hidden="1" x14ac:dyDescent="0.25">
      <c r="A259" t="s">
        <v>31</v>
      </c>
      <c r="B259">
        <v>9</v>
      </c>
      <c r="C259">
        <v>26</v>
      </c>
      <c r="D259">
        <f>מרקובחצי[[#This Row],[LengthofCycle]]+1</f>
        <v>27</v>
      </c>
      <c r="E259">
        <f>IF(IFERROR(LOOKUP(מרקובחצי[[#This Row],[ClientID]],קביעויות[הפלגה]),FALSE)=מרקובחצי[[#This Row],[ClientID]],1,"")</f>
        <v>1</v>
      </c>
      <c r="F259" t="str">
        <f>IF(IFERROR(LOOKUP(מרקובחצי[[#This Row],[ClientID]],סוגחציקבוע[S31]),FALSE)=מרקובחצי[[#This Row],[ClientID]],1,"")</f>
        <v/>
      </c>
      <c r="G259" t="str">
        <f>IF(IFERROR(LOOKUP(מרקובחצי[[#This Row],[ClientID]],סוגחציקבוע[S32]),FALSE)=מרקובחצי[[#This Row],[ClientID]],1,"")</f>
        <v/>
      </c>
      <c r="H259" t="str">
        <f>IF(IFERROR(LOOKUP(מרקובחצי[[#This Row],[ClientID]],סוגחציקבוע[S33]),FALSE)=מרקובחצי[[#This Row],[ClientID]],1,"")</f>
        <v/>
      </c>
      <c r="I259" t="str">
        <f>IF(IFERROR(LOOKUP(מרקובחצי[[#This Row],[ClientID]],סוגחציקבוע[S32&amp;33]),FALSE)=מרקובחצי[[#This Row],[ClientID]],1,"")</f>
        <v/>
      </c>
      <c r="J259">
        <f>IF(SUM(מרקובחצי[[#This Row],[11]:[13]])=1,מרקובחצי[[#This Row],[עד ועד]],IF(SUM(R258:T259)=1,IF(מרקובחצי[[#This Row],[עד ועד]]&lt;J258,מרקובחצי[[#This Row],[עד ועד]],J258),J258))</f>
        <v>25</v>
      </c>
      <c r="K259">
        <f>IF(SUM(מרקובחצי[[#This Row],[11]:[13]])=1,מרקובחצי[[#This Row],[עד ועד]],IF(SUM(R258:T259)=1,IF(מרקובחצי[[#This Row],[עד ועד]]&gt;K258,מרקובחצי[[#This Row],[עד ועד]],K258),K258))</f>
        <v>29</v>
      </c>
      <c r="L259" t="str">
        <f>IF(AND(SUM(מרקובחצי[[#This Row],[31]:[33]])=1,SUM(U258:W258)=0),מרקובחצי[[#This Row],[מקס]]-מרקובחצי[[#This Row],[מינ]],"")</f>
        <v/>
      </c>
      <c r="M25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59" t="str">
        <f t="shared" si="4"/>
        <v/>
      </c>
      <c r="O259" t="str">
        <f>IF(מרקובחצי[[#This Row],[קבעה הפלגה?]]=1,"",IF(AND(מרקובחצי[[#This Row],[עד ועד]]&lt;29,OR(מרקובחצי[[#This Row],[CycleNumber]]=1,AND(U258=1,OR(מרקובחצי[[#This Row],[עד ועד]]&lt;J258,מרקובחצי[[#This Row],[עד ועד]]&gt;K258)),AND(V258=1,מרקובחצי[[#This Row],[עד ועד]]&lt;J258),W258=1)),1,""))</f>
        <v/>
      </c>
      <c r="P259" t="str">
        <f>IF(מרקובחצי[[#This Row],[קבעה הפלגה?]]=1,"",IF(AND(מרקובחצי[[#This Row],[עד ועד]]&gt;28,מרקובחצי[[#This Row],[עד ועד]]&lt;32,OR(מרקובחצי[[#This Row],[CycleNumber]]=1,AND(U258=1),AND(V258=1,OR(מרקובחצי[[#This Row],[עד ועד]]&lt;J258,מרקובחצי[[#This Row],[עד ועד]]&gt;K258)),W258=1)),1,""))</f>
        <v/>
      </c>
      <c r="Q259" t="str">
        <f>IF(מרקובחצי[[#This Row],[קבעה הפלגה?]]=1,"",IF(AND(מרקובחצי[[#This Row],[עד ועד]]&gt;31,OR(מרקובחצי[[#This Row],[CycleNumber]]=1,AND(U258=1),AND(V258=1,מרקובחצי[[#This Row],[עד ועד]]&gt;K258),AND(W258=1,OR(מרקובחצי[[#This Row],[עד ועד]]&gt;K258,מרקובחצי[[#This Row],[עד ועד]]&lt;J258)))),1,""))</f>
        <v/>
      </c>
      <c r="R259" t="str">
        <f>IF(מרקובחצי[[#This Row],[CycleNumber]]&gt;1,IF(AND(O258=1,מרקובחצי[[#This Row],[עד ועד]]&lt;29),1,""),"")</f>
        <v/>
      </c>
      <c r="S259" t="str">
        <f>IF(מרקובחצי[[#This Row],[CycleNumber]]&gt;1,IF(OR(AND(O258=1,מרקובחצי[[#This Row],[עד ועד]]&gt;28),AND(P258=1),AND(Q258=1,מרקובחצי[[#This Row],[עד ועד]]&lt;32)),1,""),"")</f>
        <v/>
      </c>
      <c r="T259" t="str">
        <f>IF(מרקובחצי[[#This Row],[CycleNumber]]&gt;1,IF(AND(Q258=1,מרקובחצי[[#This Row],[עד ועד]]&gt;31),1,""),"")</f>
        <v/>
      </c>
      <c r="U259" t="str">
        <f>IF(מרקובחצי[[#This Row],[CycleNumber]]&gt;1,IF(AND(R258=1,מרקובחצי[[#This Row],[עד ועד]]&lt;29),1,IF(AND(U258=1,NOT(OR(מרקובחצי[[#This Row],[עד ועד]]&lt;J258,מרקובחצי[[#This Row],[עד ועד]]&gt;K258))),1,"")),"")</f>
        <v/>
      </c>
      <c r="V259" t="str">
        <f>IF(מרקובחצי[[#This Row],[CycleNumber]]&gt;1,IF(AND(SUM(R258:T258)=1,מרקובחצי[[#This Row],[עד ועד]]&gt;28,מרקובחצי[[#This Row],[עד ועד]]&lt;32),1,IF(OR(S258=1,AND(R258=1,מרקובחצי[[#This Row],[עד ועד]]&gt;28),AND(T258=1,מרקובחצי[[#This Row],[עד ועד]]&lt;32)),1,IF(AND(V258=1,NOT(OR(מרקובחצי[[#This Row],[עד ועד]]&lt;J258,מרקובחצי[[#This Row],[עד ועד]]&gt;K258))),1,""))),"")</f>
        <v/>
      </c>
      <c r="W259" t="str">
        <f>IF(מרקובחצי[[#This Row],[CycleNumber]]&gt;1,IF(AND(T258=1,מרקובחצי[[#This Row],[עד ועד]]&gt;31),1,IF(AND(W258=1,NOT(OR(מרקובחצי[[#This Row],[עד ועד]]&lt;J258,מרקובחצי[[#This Row],[עד ועד]]&gt;K258))),1,"")),"")</f>
        <v/>
      </c>
      <c r="X259" t="str">
        <f>IF(AND(מרקובחצי[[#This Row],[CycleNumber]]&lt;$B260,SUM(מרקובחצי[[#This Row],[11]],R260)=2),1,"")</f>
        <v/>
      </c>
      <c r="Y259" t="str">
        <f>IF(AND(מרקובחצי[[#This Row],[CycleNumber]]&lt;$B260,SUM(מרקובחצי[[#This Row],[11]],S260)=2),1,"")</f>
        <v/>
      </c>
      <c r="Z259" t="str">
        <f>IF(AND(מרקובחצי[[#This Row],[CycleNumber]]&lt;$B260,SUM(מרקובחצי[[#This Row],[13]],S260)=2),1,"")</f>
        <v/>
      </c>
      <c r="AA259" t="str">
        <f>IF(AND(מרקובחצי[[#This Row],[CycleNumber]]&lt;$B260,SUM(מרקובחצי[[#This Row],[13]],T260)=2),1,"")</f>
        <v/>
      </c>
      <c r="AB259" t="str">
        <f>IF(AND(מרקובחצי[[#This Row],[CycleNumber]]&lt;$B260,SUM(מרקובחצי[[#This Row],[21]],U260)=2),1,"")</f>
        <v/>
      </c>
      <c r="AC259" t="str">
        <f>IF(AND(מרקובחצי[[#This Row],[CycleNumber]]&lt;$B260,SUM(מרקובחצי[[#This Row],[21]],V260)=2),1,"")</f>
        <v/>
      </c>
      <c r="AD259" t="str">
        <f>IF(AND(מרקובחצי[[#This Row],[CycleNumber]]&lt;$B260,SUM(מרקובחצי[[#This Row],[23]],V260)=2),1,"")</f>
        <v/>
      </c>
      <c r="AE259" t="str">
        <f>IF(AND(מרקובחצי[[#This Row],[CycleNumber]]&lt;$B260,SUM(מרקובחצי[[#This Row],[23]],W260)=2),1,"")</f>
        <v/>
      </c>
      <c r="AF259" t="str">
        <f>IF(AND(מרקובחצי[[#This Row],[CycleNumber]]&lt;$B260,SUM(מרקובחצי[[#This Row],[31]],O260)=2),1,"")</f>
        <v/>
      </c>
      <c r="AG259" t="str">
        <f>IF(AND(מרקובחצי[[#This Row],[CycleNumber]]&lt;$B260,SUM(מרקובחצי[[#This Row],[31]],P260)=2),1,"")</f>
        <v/>
      </c>
      <c r="AH259" t="str">
        <f>IF(AND(מרקובחצי[[#This Row],[CycleNumber]]&lt;$B260,SUM(מרקובחצי[[#This Row],[31]],Q260)=2),1,"")</f>
        <v/>
      </c>
      <c r="AI259" t="str">
        <f>IF(AND(מרקובחצי[[#This Row],[CycleNumber]]&lt;$B260,SUM(U259:U260)=2),1,"")</f>
        <v/>
      </c>
      <c r="AJ259" t="str">
        <f>IF(AND(מרקובחצי[[#This Row],[CycleNumber]]&lt;$B260,SUM(מרקובחצי[[#This Row],[32]],O260)=2),1,"")</f>
        <v/>
      </c>
      <c r="AK259" t="str">
        <f>IF(AND(מרקובחצי[[#This Row],[CycleNumber]]&lt;$B260,SUM(מרקובחצי[[#This Row],[32]],P260)=2),1,"")</f>
        <v/>
      </c>
      <c r="AL259" t="str">
        <f>IF(AND(מרקובחצי[[#This Row],[CycleNumber]]&lt;$B260,SUM(מרקובחצי[[#This Row],[32]],Q260)=2),1,"")</f>
        <v/>
      </c>
      <c r="AM259" t="str">
        <f>IF(AND(מרקובחצי[[#This Row],[CycleNumber]]&lt;$B260,SUM(V259:V260)=2),1,"")</f>
        <v/>
      </c>
      <c r="AN259" t="str">
        <f>IF(AND(מרקובחצי[[#This Row],[CycleNumber]]&lt;$B260,SUM(מרקובחצי[[#This Row],[33]],O260)=2),1,"")</f>
        <v/>
      </c>
      <c r="AO259" t="str">
        <f>IF(AND(מרקובחצי[[#This Row],[CycleNumber]]&lt;$B260,SUM(מרקובחצי[[#This Row],[33]],P260)=2),1,"")</f>
        <v/>
      </c>
      <c r="AP259" t="str">
        <f>IF(AND(מרקובחצי[[#This Row],[CycleNumber]]&lt;$B260,SUM(מרקובחצי[[#This Row],[33]],Q260)=2),1,"")</f>
        <v/>
      </c>
      <c r="AQ259" t="str">
        <f>IF(AND(מרקובחצי[[#This Row],[CycleNumber]]&lt;$B260,SUM(W259:W260)=2),1,"")</f>
        <v/>
      </c>
      <c r="AR259" t="str">
        <f>IF(AND(מרקובחצי[[#This Row],[CycleNumber]]&lt;$B260,SUM(מרקובחצי[[#This Row],[12]],S260)=2),1,"")</f>
        <v/>
      </c>
      <c r="AS259" t="str">
        <f>IF(AND(מרקובחצי[[#This Row],[CycleNumber]]&lt;$B260,SUM(מרקובחצי[[#This Row],[22]],V260)=2),1,"")</f>
        <v/>
      </c>
      <c r="AT259" s="3">
        <f>SUM(מרקובחצי[[#This Row],[11]:[33]])</f>
        <v>0</v>
      </c>
    </row>
    <row r="260" spans="1:46" hidden="1" x14ac:dyDescent="0.25">
      <c r="A260" t="s">
        <v>31</v>
      </c>
      <c r="B260">
        <v>10</v>
      </c>
      <c r="C260">
        <v>27</v>
      </c>
      <c r="D260">
        <f>מרקובחצי[[#This Row],[LengthofCycle]]+1</f>
        <v>28</v>
      </c>
      <c r="E260">
        <f>IF(IFERROR(LOOKUP(מרקובחצי[[#This Row],[ClientID]],קביעויות[הפלגה]),FALSE)=מרקובחצי[[#This Row],[ClientID]],1,"")</f>
        <v>1</v>
      </c>
      <c r="F260" t="str">
        <f>IF(IFERROR(LOOKUP(מרקובחצי[[#This Row],[ClientID]],סוגחציקבוע[S31]),FALSE)=מרקובחצי[[#This Row],[ClientID]],1,"")</f>
        <v/>
      </c>
      <c r="G260" t="str">
        <f>IF(IFERROR(LOOKUP(מרקובחצי[[#This Row],[ClientID]],סוגחציקבוע[S32]),FALSE)=מרקובחצי[[#This Row],[ClientID]],1,"")</f>
        <v/>
      </c>
      <c r="H260" t="str">
        <f>IF(IFERROR(LOOKUP(מרקובחצי[[#This Row],[ClientID]],סוגחציקבוע[S33]),FALSE)=מרקובחצי[[#This Row],[ClientID]],1,"")</f>
        <v/>
      </c>
      <c r="I260" t="str">
        <f>IF(IFERROR(LOOKUP(מרקובחצי[[#This Row],[ClientID]],סוגחציקבוע[S32&amp;33]),FALSE)=מרקובחצי[[#This Row],[ClientID]],1,"")</f>
        <v/>
      </c>
      <c r="J260">
        <f>IF(SUM(מרקובחצי[[#This Row],[11]:[13]])=1,מרקובחצי[[#This Row],[עד ועד]],IF(SUM(R259:T260)=1,IF(מרקובחצי[[#This Row],[עד ועד]]&lt;J259,מרקובחצי[[#This Row],[עד ועד]],J259),J259))</f>
        <v>25</v>
      </c>
      <c r="K260">
        <f>IF(SUM(מרקובחצי[[#This Row],[11]:[13]])=1,מרקובחצי[[#This Row],[עד ועד]],IF(SUM(R259:T260)=1,IF(מרקובחצי[[#This Row],[עד ועד]]&gt;K259,מרקובחצי[[#This Row],[עד ועד]],K259),K259))</f>
        <v>29</v>
      </c>
      <c r="L260" t="str">
        <f>IF(AND(SUM(מרקובחצי[[#This Row],[31]:[33]])=1,SUM(U259:W259)=0),מרקובחצי[[#This Row],[מקס]]-מרקובחצי[[#This Row],[מינ]],"")</f>
        <v/>
      </c>
      <c r="M26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60" t="str">
        <f t="shared" si="4"/>
        <v/>
      </c>
      <c r="O260" t="str">
        <f>IF(מרקובחצי[[#This Row],[קבעה הפלגה?]]=1,"",IF(AND(מרקובחצי[[#This Row],[עד ועד]]&lt;29,OR(מרקובחצי[[#This Row],[CycleNumber]]=1,AND(U259=1,OR(מרקובחצי[[#This Row],[עד ועד]]&lt;J259,מרקובחצי[[#This Row],[עד ועד]]&gt;K259)),AND(V259=1,מרקובחצי[[#This Row],[עד ועד]]&lt;J259),W259=1)),1,""))</f>
        <v/>
      </c>
      <c r="P260" t="str">
        <f>IF(מרקובחצי[[#This Row],[קבעה הפלגה?]]=1,"",IF(AND(מרקובחצי[[#This Row],[עד ועד]]&gt;28,מרקובחצי[[#This Row],[עד ועד]]&lt;32,OR(מרקובחצי[[#This Row],[CycleNumber]]=1,AND(U259=1),AND(V259=1,OR(מרקובחצי[[#This Row],[עד ועד]]&lt;J259,מרקובחצי[[#This Row],[עד ועד]]&gt;K259)),W259=1)),1,""))</f>
        <v/>
      </c>
      <c r="Q260" t="str">
        <f>IF(מרקובחצי[[#This Row],[קבעה הפלגה?]]=1,"",IF(AND(מרקובחצי[[#This Row],[עד ועד]]&gt;31,OR(מרקובחצי[[#This Row],[CycleNumber]]=1,AND(U259=1),AND(V259=1,מרקובחצי[[#This Row],[עד ועד]]&gt;K259),AND(W259=1,OR(מרקובחצי[[#This Row],[עד ועד]]&gt;K259,מרקובחצי[[#This Row],[עד ועד]]&lt;J259)))),1,""))</f>
        <v/>
      </c>
      <c r="R260" t="str">
        <f>IF(מרקובחצי[[#This Row],[CycleNumber]]&gt;1,IF(AND(O259=1,מרקובחצי[[#This Row],[עד ועד]]&lt;29),1,""),"")</f>
        <v/>
      </c>
      <c r="S260" t="str">
        <f>IF(מרקובחצי[[#This Row],[CycleNumber]]&gt;1,IF(OR(AND(O259=1,מרקובחצי[[#This Row],[עד ועד]]&gt;28),AND(P259=1),AND(Q259=1,מרקובחצי[[#This Row],[עד ועד]]&lt;32)),1,""),"")</f>
        <v/>
      </c>
      <c r="T260" t="str">
        <f>IF(מרקובחצי[[#This Row],[CycleNumber]]&gt;1,IF(AND(Q259=1,מרקובחצי[[#This Row],[עד ועד]]&gt;31),1,""),"")</f>
        <v/>
      </c>
      <c r="U260" t="str">
        <f>IF(מרקובחצי[[#This Row],[CycleNumber]]&gt;1,IF(AND(R259=1,מרקובחצי[[#This Row],[עד ועד]]&lt;29),1,IF(AND(U259=1,NOT(OR(מרקובחצי[[#This Row],[עד ועד]]&lt;J259,מרקובחצי[[#This Row],[עד ועד]]&gt;K259))),1,"")),"")</f>
        <v/>
      </c>
      <c r="V260" t="str">
        <f>IF(מרקובחצי[[#This Row],[CycleNumber]]&gt;1,IF(AND(SUM(R259:T259)=1,מרקובחצי[[#This Row],[עד ועד]]&gt;28,מרקובחצי[[#This Row],[עד ועד]]&lt;32),1,IF(OR(S259=1,AND(R259=1,מרקובחצי[[#This Row],[עד ועד]]&gt;28),AND(T259=1,מרקובחצי[[#This Row],[עד ועד]]&lt;32)),1,IF(AND(V259=1,NOT(OR(מרקובחצי[[#This Row],[עד ועד]]&lt;J259,מרקובחצי[[#This Row],[עד ועד]]&gt;K259))),1,""))),"")</f>
        <v/>
      </c>
      <c r="W260" t="str">
        <f>IF(מרקובחצי[[#This Row],[CycleNumber]]&gt;1,IF(AND(T259=1,מרקובחצי[[#This Row],[עד ועד]]&gt;31),1,IF(AND(W259=1,NOT(OR(מרקובחצי[[#This Row],[עד ועד]]&lt;J259,מרקובחצי[[#This Row],[עד ועד]]&gt;K259))),1,"")),"")</f>
        <v/>
      </c>
      <c r="X260" t="str">
        <f>IF(AND(מרקובחצי[[#This Row],[CycleNumber]]&lt;$B261,SUM(מרקובחצי[[#This Row],[11]],R261)=2),1,"")</f>
        <v/>
      </c>
      <c r="Y260" t="str">
        <f>IF(AND(מרקובחצי[[#This Row],[CycleNumber]]&lt;$B261,SUM(מרקובחצי[[#This Row],[11]],S261)=2),1,"")</f>
        <v/>
      </c>
      <c r="Z260" t="str">
        <f>IF(AND(מרקובחצי[[#This Row],[CycleNumber]]&lt;$B261,SUM(מרקובחצי[[#This Row],[13]],S261)=2),1,"")</f>
        <v/>
      </c>
      <c r="AA260" t="str">
        <f>IF(AND(מרקובחצי[[#This Row],[CycleNumber]]&lt;$B261,SUM(מרקובחצי[[#This Row],[13]],T261)=2),1,"")</f>
        <v/>
      </c>
      <c r="AB260" t="str">
        <f>IF(AND(מרקובחצי[[#This Row],[CycleNumber]]&lt;$B261,SUM(מרקובחצי[[#This Row],[21]],U261)=2),1,"")</f>
        <v/>
      </c>
      <c r="AC260" t="str">
        <f>IF(AND(מרקובחצי[[#This Row],[CycleNumber]]&lt;$B261,SUM(מרקובחצי[[#This Row],[21]],V261)=2),1,"")</f>
        <v/>
      </c>
      <c r="AD260" t="str">
        <f>IF(AND(מרקובחצי[[#This Row],[CycleNumber]]&lt;$B261,SUM(מרקובחצי[[#This Row],[23]],V261)=2),1,"")</f>
        <v/>
      </c>
      <c r="AE260" t="str">
        <f>IF(AND(מרקובחצי[[#This Row],[CycleNumber]]&lt;$B261,SUM(מרקובחצי[[#This Row],[23]],W261)=2),1,"")</f>
        <v/>
      </c>
      <c r="AF260" t="str">
        <f>IF(AND(מרקובחצי[[#This Row],[CycleNumber]]&lt;$B261,SUM(מרקובחצי[[#This Row],[31]],O261)=2),1,"")</f>
        <v/>
      </c>
      <c r="AG260" t="str">
        <f>IF(AND(מרקובחצי[[#This Row],[CycleNumber]]&lt;$B261,SUM(מרקובחצי[[#This Row],[31]],P261)=2),1,"")</f>
        <v/>
      </c>
      <c r="AH260" t="str">
        <f>IF(AND(מרקובחצי[[#This Row],[CycleNumber]]&lt;$B261,SUM(מרקובחצי[[#This Row],[31]],Q261)=2),1,"")</f>
        <v/>
      </c>
      <c r="AI260" t="str">
        <f>IF(AND(מרקובחצי[[#This Row],[CycleNumber]]&lt;$B261,SUM(U260:U261)=2),1,"")</f>
        <v/>
      </c>
      <c r="AJ260" t="str">
        <f>IF(AND(מרקובחצי[[#This Row],[CycleNumber]]&lt;$B261,SUM(מרקובחצי[[#This Row],[32]],O261)=2),1,"")</f>
        <v/>
      </c>
      <c r="AK260" t="str">
        <f>IF(AND(מרקובחצי[[#This Row],[CycleNumber]]&lt;$B261,SUM(מרקובחצי[[#This Row],[32]],P261)=2),1,"")</f>
        <v/>
      </c>
      <c r="AL260" t="str">
        <f>IF(AND(מרקובחצי[[#This Row],[CycleNumber]]&lt;$B261,SUM(מרקובחצי[[#This Row],[32]],Q261)=2),1,"")</f>
        <v/>
      </c>
      <c r="AM260" t="str">
        <f>IF(AND(מרקובחצי[[#This Row],[CycleNumber]]&lt;$B261,SUM(V260:V261)=2),1,"")</f>
        <v/>
      </c>
      <c r="AN260" t="str">
        <f>IF(AND(מרקובחצי[[#This Row],[CycleNumber]]&lt;$B261,SUM(מרקובחצי[[#This Row],[33]],O261)=2),1,"")</f>
        <v/>
      </c>
      <c r="AO260" t="str">
        <f>IF(AND(מרקובחצי[[#This Row],[CycleNumber]]&lt;$B261,SUM(מרקובחצי[[#This Row],[33]],P261)=2),1,"")</f>
        <v/>
      </c>
      <c r="AP260" t="str">
        <f>IF(AND(מרקובחצי[[#This Row],[CycleNumber]]&lt;$B261,SUM(מרקובחצי[[#This Row],[33]],Q261)=2),1,"")</f>
        <v/>
      </c>
      <c r="AQ260" t="str">
        <f>IF(AND(מרקובחצי[[#This Row],[CycleNumber]]&lt;$B261,SUM(W260:W261)=2),1,"")</f>
        <v/>
      </c>
      <c r="AR260" t="str">
        <f>IF(AND(מרקובחצי[[#This Row],[CycleNumber]]&lt;$B261,SUM(מרקובחצי[[#This Row],[12]],S261)=2),1,"")</f>
        <v/>
      </c>
      <c r="AS260" t="str">
        <f>IF(AND(מרקובחצי[[#This Row],[CycleNumber]]&lt;$B261,SUM(מרקובחצי[[#This Row],[22]],V261)=2),1,"")</f>
        <v/>
      </c>
      <c r="AT260" s="3">
        <f>SUM(מרקובחצי[[#This Row],[11]:[33]])</f>
        <v>0</v>
      </c>
    </row>
    <row r="261" spans="1:46" hidden="1" x14ac:dyDescent="0.25">
      <c r="A261" t="s">
        <v>31</v>
      </c>
      <c r="B261">
        <v>11</v>
      </c>
      <c r="C261">
        <v>27</v>
      </c>
      <c r="D261">
        <f>מרקובחצי[[#This Row],[LengthofCycle]]+1</f>
        <v>28</v>
      </c>
      <c r="E261">
        <f>IF(IFERROR(LOOKUP(מרקובחצי[[#This Row],[ClientID]],קביעויות[הפלגה]),FALSE)=מרקובחצי[[#This Row],[ClientID]],1,"")</f>
        <v>1</v>
      </c>
      <c r="F261" t="str">
        <f>IF(IFERROR(LOOKUP(מרקובחצי[[#This Row],[ClientID]],סוגחציקבוע[S31]),FALSE)=מרקובחצי[[#This Row],[ClientID]],1,"")</f>
        <v/>
      </c>
      <c r="G261" t="str">
        <f>IF(IFERROR(LOOKUP(מרקובחצי[[#This Row],[ClientID]],סוגחציקבוע[S32]),FALSE)=מרקובחצי[[#This Row],[ClientID]],1,"")</f>
        <v/>
      </c>
      <c r="H261" t="str">
        <f>IF(IFERROR(LOOKUP(מרקובחצי[[#This Row],[ClientID]],סוגחציקבוע[S33]),FALSE)=מרקובחצי[[#This Row],[ClientID]],1,"")</f>
        <v/>
      </c>
      <c r="I261" t="str">
        <f>IF(IFERROR(LOOKUP(מרקובחצי[[#This Row],[ClientID]],סוגחציקבוע[S32&amp;33]),FALSE)=מרקובחצי[[#This Row],[ClientID]],1,"")</f>
        <v/>
      </c>
      <c r="J261">
        <f>IF(SUM(מרקובחצי[[#This Row],[11]:[13]])=1,מרקובחצי[[#This Row],[עד ועד]],IF(SUM(R260:T261)=1,IF(מרקובחצי[[#This Row],[עד ועד]]&lt;J260,מרקובחצי[[#This Row],[עד ועד]],J260),J260))</f>
        <v>25</v>
      </c>
      <c r="K261">
        <f>IF(SUM(מרקובחצי[[#This Row],[11]:[13]])=1,מרקובחצי[[#This Row],[עד ועד]],IF(SUM(R260:T261)=1,IF(מרקובחצי[[#This Row],[עד ועד]]&gt;K260,מרקובחצי[[#This Row],[עד ועד]],K260),K260))</f>
        <v>29</v>
      </c>
      <c r="L261" t="str">
        <f>IF(AND(SUM(מרקובחצי[[#This Row],[31]:[33]])=1,SUM(U260:W260)=0),מרקובחצי[[#This Row],[מקס]]-מרקובחצי[[#This Row],[מינ]],"")</f>
        <v/>
      </c>
      <c r="M26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61" t="str">
        <f t="shared" si="4"/>
        <v/>
      </c>
      <c r="O261" t="str">
        <f>IF(מרקובחצי[[#This Row],[קבעה הפלגה?]]=1,"",IF(AND(מרקובחצי[[#This Row],[עד ועד]]&lt;29,OR(מרקובחצי[[#This Row],[CycleNumber]]=1,AND(U260=1,OR(מרקובחצי[[#This Row],[עד ועד]]&lt;J260,מרקובחצי[[#This Row],[עד ועד]]&gt;K260)),AND(V260=1,מרקובחצי[[#This Row],[עד ועד]]&lt;J260),W260=1)),1,""))</f>
        <v/>
      </c>
      <c r="P261" t="str">
        <f>IF(מרקובחצי[[#This Row],[קבעה הפלגה?]]=1,"",IF(AND(מרקובחצי[[#This Row],[עד ועד]]&gt;28,מרקובחצי[[#This Row],[עד ועד]]&lt;32,OR(מרקובחצי[[#This Row],[CycleNumber]]=1,AND(U260=1),AND(V260=1,OR(מרקובחצי[[#This Row],[עד ועד]]&lt;J260,מרקובחצי[[#This Row],[עד ועד]]&gt;K260)),W260=1)),1,""))</f>
        <v/>
      </c>
      <c r="Q261" t="str">
        <f>IF(מרקובחצי[[#This Row],[קבעה הפלגה?]]=1,"",IF(AND(מרקובחצי[[#This Row],[עד ועד]]&gt;31,OR(מרקובחצי[[#This Row],[CycleNumber]]=1,AND(U260=1),AND(V260=1,מרקובחצי[[#This Row],[עד ועד]]&gt;K260),AND(W260=1,OR(מרקובחצי[[#This Row],[עד ועד]]&gt;K260,מרקובחצי[[#This Row],[עד ועד]]&lt;J260)))),1,""))</f>
        <v/>
      </c>
      <c r="R261" t="str">
        <f>IF(מרקובחצי[[#This Row],[CycleNumber]]&gt;1,IF(AND(O260=1,מרקובחצי[[#This Row],[עד ועד]]&lt;29),1,""),"")</f>
        <v/>
      </c>
      <c r="S261" t="str">
        <f>IF(מרקובחצי[[#This Row],[CycleNumber]]&gt;1,IF(OR(AND(O260=1,מרקובחצי[[#This Row],[עד ועד]]&gt;28),AND(P260=1),AND(Q260=1,מרקובחצי[[#This Row],[עד ועד]]&lt;32)),1,""),"")</f>
        <v/>
      </c>
      <c r="T261" t="str">
        <f>IF(מרקובחצי[[#This Row],[CycleNumber]]&gt;1,IF(AND(Q260=1,מרקובחצי[[#This Row],[עד ועד]]&gt;31),1,""),"")</f>
        <v/>
      </c>
      <c r="U261" t="str">
        <f>IF(מרקובחצי[[#This Row],[CycleNumber]]&gt;1,IF(AND(R260=1,מרקובחצי[[#This Row],[עד ועד]]&lt;29),1,IF(AND(U260=1,NOT(OR(מרקובחצי[[#This Row],[עד ועד]]&lt;J260,מרקובחצי[[#This Row],[עד ועד]]&gt;K260))),1,"")),"")</f>
        <v/>
      </c>
      <c r="V261" t="str">
        <f>IF(מרקובחצי[[#This Row],[CycleNumber]]&gt;1,IF(AND(SUM(R260:T260)=1,מרקובחצי[[#This Row],[עד ועד]]&gt;28,מרקובחצי[[#This Row],[עד ועד]]&lt;32),1,IF(OR(S260=1,AND(R260=1,מרקובחצי[[#This Row],[עד ועד]]&gt;28),AND(T260=1,מרקובחצי[[#This Row],[עד ועד]]&lt;32)),1,IF(AND(V260=1,NOT(OR(מרקובחצי[[#This Row],[עד ועד]]&lt;J260,מרקובחצי[[#This Row],[עד ועד]]&gt;K260))),1,""))),"")</f>
        <v/>
      </c>
      <c r="W261" t="str">
        <f>IF(מרקובחצי[[#This Row],[CycleNumber]]&gt;1,IF(AND(T260=1,מרקובחצי[[#This Row],[עד ועד]]&gt;31),1,IF(AND(W260=1,NOT(OR(מרקובחצי[[#This Row],[עד ועד]]&lt;J260,מרקובחצי[[#This Row],[עד ועד]]&gt;K260))),1,"")),"")</f>
        <v/>
      </c>
      <c r="X261" t="str">
        <f>IF(AND(מרקובחצי[[#This Row],[CycleNumber]]&lt;$B262,SUM(מרקובחצי[[#This Row],[11]],R262)=2),1,"")</f>
        <v/>
      </c>
      <c r="Y261" t="str">
        <f>IF(AND(מרקובחצי[[#This Row],[CycleNumber]]&lt;$B262,SUM(מרקובחצי[[#This Row],[11]],S262)=2),1,"")</f>
        <v/>
      </c>
      <c r="Z261" t="str">
        <f>IF(AND(מרקובחצי[[#This Row],[CycleNumber]]&lt;$B262,SUM(מרקובחצי[[#This Row],[13]],S262)=2),1,"")</f>
        <v/>
      </c>
      <c r="AA261" t="str">
        <f>IF(AND(מרקובחצי[[#This Row],[CycleNumber]]&lt;$B262,SUM(מרקובחצי[[#This Row],[13]],T262)=2),1,"")</f>
        <v/>
      </c>
      <c r="AB261" t="str">
        <f>IF(AND(מרקובחצי[[#This Row],[CycleNumber]]&lt;$B262,SUM(מרקובחצי[[#This Row],[21]],U262)=2),1,"")</f>
        <v/>
      </c>
      <c r="AC261" t="str">
        <f>IF(AND(מרקובחצי[[#This Row],[CycleNumber]]&lt;$B262,SUM(מרקובחצי[[#This Row],[21]],V262)=2),1,"")</f>
        <v/>
      </c>
      <c r="AD261" t="str">
        <f>IF(AND(מרקובחצי[[#This Row],[CycleNumber]]&lt;$B262,SUM(מרקובחצי[[#This Row],[23]],V262)=2),1,"")</f>
        <v/>
      </c>
      <c r="AE261" t="str">
        <f>IF(AND(מרקובחצי[[#This Row],[CycleNumber]]&lt;$B262,SUM(מרקובחצי[[#This Row],[23]],W262)=2),1,"")</f>
        <v/>
      </c>
      <c r="AF261" t="str">
        <f>IF(AND(מרקובחצי[[#This Row],[CycleNumber]]&lt;$B262,SUM(מרקובחצי[[#This Row],[31]],O262)=2),1,"")</f>
        <v/>
      </c>
      <c r="AG261" t="str">
        <f>IF(AND(מרקובחצי[[#This Row],[CycleNumber]]&lt;$B262,SUM(מרקובחצי[[#This Row],[31]],P262)=2),1,"")</f>
        <v/>
      </c>
      <c r="AH261" t="str">
        <f>IF(AND(מרקובחצי[[#This Row],[CycleNumber]]&lt;$B262,SUM(מרקובחצי[[#This Row],[31]],Q262)=2),1,"")</f>
        <v/>
      </c>
      <c r="AI261" t="str">
        <f>IF(AND(מרקובחצי[[#This Row],[CycleNumber]]&lt;$B262,SUM(U261:U262)=2),1,"")</f>
        <v/>
      </c>
      <c r="AJ261" t="str">
        <f>IF(AND(מרקובחצי[[#This Row],[CycleNumber]]&lt;$B262,SUM(מרקובחצי[[#This Row],[32]],O262)=2),1,"")</f>
        <v/>
      </c>
      <c r="AK261" t="str">
        <f>IF(AND(מרקובחצי[[#This Row],[CycleNumber]]&lt;$B262,SUM(מרקובחצי[[#This Row],[32]],P262)=2),1,"")</f>
        <v/>
      </c>
      <c r="AL261" t="str">
        <f>IF(AND(מרקובחצי[[#This Row],[CycleNumber]]&lt;$B262,SUM(מרקובחצי[[#This Row],[32]],Q262)=2),1,"")</f>
        <v/>
      </c>
      <c r="AM261" t="str">
        <f>IF(AND(מרקובחצי[[#This Row],[CycleNumber]]&lt;$B262,SUM(V261:V262)=2),1,"")</f>
        <v/>
      </c>
      <c r="AN261" t="str">
        <f>IF(AND(מרקובחצי[[#This Row],[CycleNumber]]&lt;$B262,SUM(מרקובחצי[[#This Row],[33]],O262)=2),1,"")</f>
        <v/>
      </c>
      <c r="AO261" t="str">
        <f>IF(AND(מרקובחצי[[#This Row],[CycleNumber]]&lt;$B262,SUM(מרקובחצי[[#This Row],[33]],P262)=2),1,"")</f>
        <v/>
      </c>
      <c r="AP261" t="str">
        <f>IF(AND(מרקובחצי[[#This Row],[CycleNumber]]&lt;$B262,SUM(מרקובחצי[[#This Row],[33]],Q262)=2),1,"")</f>
        <v/>
      </c>
      <c r="AQ261" t="str">
        <f>IF(AND(מרקובחצי[[#This Row],[CycleNumber]]&lt;$B262,SUM(W261:W262)=2),1,"")</f>
        <v/>
      </c>
      <c r="AR261" t="str">
        <f>IF(AND(מרקובחצי[[#This Row],[CycleNumber]]&lt;$B262,SUM(מרקובחצי[[#This Row],[12]],S262)=2),1,"")</f>
        <v/>
      </c>
      <c r="AS261" t="str">
        <f>IF(AND(מרקובחצי[[#This Row],[CycleNumber]]&lt;$B262,SUM(מרקובחצי[[#This Row],[22]],V262)=2),1,"")</f>
        <v/>
      </c>
      <c r="AT261" s="3">
        <f>SUM(מרקובחצי[[#This Row],[11]:[33]])</f>
        <v>0</v>
      </c>
    </row>
    <row r="262" spans="1:46" hidden="1" x14ac:dyDescent="0.25">
      <c r="A262" t="s">
        <v>31</v>
      </c>
      <c r="B262">
        <v>12</v>
      </c>
      <c r="C262">
        <v>27</v>
      </c>
      <c r="D262">
        <f>מרקובחצי[[#This Row],[LengthofCycle]]+1</f>
        <v>28</v>
      </c>
      <c r="E262">
        <f>IF(IFERROR(LOOKUP(מרקובחצי[[#This Row],[ClientID]],קביעויות[הפלגה]),FALSE)=מרקובחצי[[#This Row],[ClientID]],1,"")</f>
        <v>1</v>
      </c>
      <c r="F262" t="str">
        <f>IF(IFERROR(LOOKUP(מרקובחצי[[#This Row],[ClientID]],סוגחציקבוע[S31]),FALSE)=מרקובחצי[[#This Row],[ClientID]],1,"")</f>
        <v/>
      </c>
      <c r="G262" t="str">
        <f>IF(IFERROR(LOOKUP(מרקובחצי[[#This Row],[ClientID]],סוגחציקבוע[S32]),FALSE)=מרקובחצי[[#This Row],[ClientID]],1,"")</f>
        <v/>
      </c>
      <c r="H262" t="str">
        <f>IF(IFERROR(LOOKUP(מרקובחצי[[#This Row],[ClientID]],סוגחציקבוע[S33]),FALSE)=מרקובחצי[[#This Row],[ClientID]],1,"")</f>
        <v/>
      </c>
      <c r="I262" t="str">
        <f>IF(IFERROR(LOOKUP(מרקובחצי[[#This Row],[ClientID]],סוגחציקבוע[S32&amp;33]),FALSE)=מרקובחצי[[#This Row],[ClientID]],1,"")</f>
        <v/>
      </c>
      <c r="J262">
        <f>IF(SUM(מרקובחצי[[#This Row],[11]:[13]])=1,מרקובחצי[[#This Row],[עד ועד]],IF(SUM(R261:T262)=1,IF(מרקובחצי[[#This Row],[עד ועד]]&lt;J261,מרקובחצי[[#This Row],[עד ועד]],J261),J261))</f>
        <v>25</v>
      </c>
      <c r="K262">
        <f>IF(SUM(מרקובחצי[[#This Row],[11]:[13]])=1,מרקובחצי[[#This Row],[עד ועד]],IF(SUM(R261:T262)=1,IF(מרקובחצי[[#This Row],[עד ועד]]&gt;K261,מרקובחצי[[#This Row],[עד ועד]],K261),K261))</f>
        <v>29</v>
      </c>
      <c r="L262" t="str">
        <f>IF(AND(SUM(מרקובחצי[[#This Row],[31]:[33]])=1,SUM(U261:W261)=0),מרקובחצי[[#This Row],[מקס]]-מרקובחצי[[#This Row],[מינ]],"")</f>
        <v/>
      </c>
      <c r="M26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62" t="str">
        <f t="shared" si="4"/>
        <v/>
      </c>
      <c r="O262" t="str">
        <f>IF(מרקובחצי[[#This Row],[קבעה הפלגה?]]=1,"",IF(AND(מרקובחצי[[#This Row],[עד ועד]]&lt;29,OR(מרקובחצי[[#This Row],[CycleNumber]]=1,AND(U261=1,OR(מרקובחצי[[#This Row],[עד ועד]]&lt;J261,מרקובחצי[[#This Row],[עד ועד]]&gt;K261)),AND(V261=1,מרקובחצי[[#This Row],[עד ועד]]&lt;J261),W261=1)),1,""))</f>
        <v/>
      </c>
      <c r="P262" t="str">
        <f>IF(מרקובחצי[[#This Row],[קבעה הפלגה?]]=1,"",IF(AND(מרקובחצי[[#This Row],[עד ועד]]&gt;28,מרקובחצי[[#This Row],[עד ועד]]&lt;32,OR(מרקובחצי[[#This Row],[CycleNumber]]=1,AND(U261=1),AND(V261=1,OR(מרקובחצי[[#This Row],[עד ועד]]&lt;J261,מרקובחצי[[#This Row],[עד ועד]]&gt;K261)),W261=1)),1,""))</f>
        <v/>
      </c>
      <c r="Q262" t="str">
        <f>IF(מרקובחצי[[#This Row],[קבעה הפלגה?]]=1,"",IF(AND(מרקובחצי[[#This Row],[עד ועד]]&gt;31,OR(מרקובחצי[[#This Row],[CycleNumber]]=1,AND(U261=1),AND(V261=1,מרקובחצי[[#This Row],[עד ועד]]&gt;K261),AND(W261=1,OR(מרקובחצי[[#This Row],[עד ועד]]&gt;K261,מרקובחצי[[#This Row],[עד ועד]]&lt;J261)))),1,""))</f>
        <v/>
      </c>
      <c r="R262" t="str">
        <f>IF(מרקובחצי[[#This Row],[CycleNumber]]&gt;1,IF(AND(O261=1,מרקובחצי[[#This Row],[עד ועד]]&lt;29),1,""),"")</f>
        <v/>
      </c>
      <c r="S262" t="str">
        <f>IF(מרקובחצי[[#This Row],[CycleNumber]]&gt;1,IF(OR(AND(O261=1,מרקובחצי[[#This Row],[עד ועד]]&gt;28),AND(P261=1),AND(Q261=1,מרקובחצי[[#This Row],[עד ועד]]&lt;32)),1,""),"")</f>
        <v/>
      </c>
      <c r="T262" t="str">
        <f>IF(מרקובחצי[[#This Row],[CycleNumber]]&gt;1,IF(AND(Q261=1,מרקובחצי[[#This Row],[עד ועד]]&gt;31),1,""),"")</f>
        <v/>
      </c>
      <c r="U262" t="str">
        <f>IF(מרקובחצי[[#This Row],[CycleNumber]]&gt;1,IF(AND(R261=1,מרקובחצי[[#This Row],[עד ועד]]&lt;29),1,IF(AND(U261=1,NOT(OR(מרקובחצי[[#This Row],[עד ועד]]&lt;J261,מרקובחצי[[#This Row],[עד ועד]]&gt;K261))),1,"")),"")</f>
        <v/>
      </c>
      <c r="V262" t="str">
        <f>IF(מרקובחצי[[#This Row],[CycleNumber]]&gt;1,IF(AND(SUM(R261:T261)=1,מרקובחצי[[#This Row],[עד ועד]]&gt;28,מרקובחצי[[#This Row],[עד ועד]]&lt;32),1,IF(OR(S261=1,AND(R261=1,מרקובחצי[[#This Row],[עד ועד]]&gt;28),AND(T261=1,מרקובחצי[[#This Row],[עד ועד]]&lt;32)),1,IF(AND(V261=1,NOT(OR(מרקובחצי[[#This Row],[עד ועד]]&lt;J261,מרקובחצי[[#This Row],[עד ועד]]&gt;K261))),1,""))),"")</f>
        <v/>
      </c>
      <c r="W262" t="str">
        <f>IF(מרקובחצי[[#This Row],[CycleNumber]]&gt;1,IF(AND(T261=1,מרקובחצי[[#This Row],[עד ועד]]&gt;31),1,IF(AND(W261=1,NOT(OR(מרקובחצי[[#This Row],[עד ועד]]&lt;J261,מרקובחצי[[#This Row],[עד ועד]]&gt;K261))),1,"")),"")</f>
        <v/>
      </c>
      <c r="X262" t="str">
        <f>IF(AND(מרקובחצי[[#This Row],[CycleNumber]]&lt;$B263,SUM(מרקובחצי[[#This Row],[11]],R263)=2),1,"")</f>
        <v/>
      </c>
      <c r="Y262" t="str">
        <f>IF(AND(מרקובחצי[[#This Row],[CycleNumber]]&lt;$B263,SUM(מרקובחצי[[#This Row],[11]],S263)=2),1,"")</f>
        <v/>
      </c>
      <c r="Z262" t="str">
        <f>IF(AND(מרקובחצי[[#This Row],[CycleNumber]]&lt;$B263,SUM(מרקובחצי[[#This Row],[13]],S263)=2),1,"")</f>
        <v/>
      </c>
      <c r="AA262" t="str">
        <f>IF(AND(מרקובחצי[[#This Row],[CycleNumber]]&lt;$B263,SUM(מרקובחצי[[#This Row],[13]],T263)=2),1,"")</f>
        <v/>
      </c>
      <c r="AB262" t="str">
        <f>IF(AND(מרקובחצי[[#This Row],[CycleNumber]]&lt;$B263,SUM(מרקובחצי[[#This Row],[21]],U263)=2),1,"")</f>
        <v/>
      </c>
      <c r="AC262" t="str">
        <f>IF(AND(מרקובחצי[[#This Row],[CycleNumber]]&lt;$B263,SUM(מרקובחצי[[#This Row],[21]],V263)=2),1,"")</f>
        <v/>
      </c>
      <c r="AD262" t="str">
        <f>IF(AND(מרקובחצי[[#This Row],[CycleNumber]]&lt;$B263,SUM(מרקובחצי[[#This Row],[23]],V263)=2),1,"")</f>
        <v/>
      </c>
      <c r="AE262" t="str">
        <f>IF(AND(מרקובחצי[[#This Row],[CycleNumber]]&lt;$B263,SUM(מרקובחצי[[#This Row],[23]],W263)=2),1,"")</f>
        <v/>
      </c>
      <c r="AF262" t="str">
        <f>IF(AND(מרקובחצי[[#This Row],[CycleNumber]]&lt;$B263,SUM(מרקובחצי[[#This Row],[31]],O263)=2),1,"")</f>
        <v/>
      </c>
      <c r="AG262" t="str">
        <f>IF(AND(מרקובחצי[[#This Row],[CycleNumber]]&lt;$B263,SUM(מרקובחצי[[#This Row],[31]],P263)=2),1,"")</f>
        <v/>
      </c>
      <c r="AH262" t="str">
        <f>IF(AND(מרקובחצי[[#This Row],[CycleNumber]]&lt;$B263,SUM(מרקובחצי[[#This Row],[31]],Q263)=2),1,"")</f>
        <v/>
      </c>
      <c r="AI262" t="str">
        <f>IF(AND(מרקובחצי[[#This Row],[CycleNumber]]&lt;$B263,SUM(U262:U263)=2),1,"")</f>
        <v/>
      </c>
      <c r="AJ262" t="str">
        <f>IF(AND(מרקובחצי[[#This Row],[CycleNumber]]&lt;$B263,SUM(מרקובחצי[[#This Row],[32]],O263)=2),1,"")</f>
        <v/>
      </c>
      <c r="AK262" t="str">
        <f>IF(AND(מרקובחצי[[#This Row],[CycleNumber]]&lt;$B263,SUM(מרקובחצי[[#This Row],[32]],P263)=2),1,"")</f>
        <v/>
      </c>
      <c r="AL262" t="str">
        <f>IF(AND(מרקובחצי[[#This Row],[CycleNumber]]&lt;$B263,SUM(מרקובחצי[[#This Row],[32]],Q263)=2),1,"")</f>
        <v/>
      </c>
      <c r="AM262" t="str">
        <f>IF(AND(מרקובחצי[[#This Row],[CycleNumber]]&lt;$B263,SUM(V262:V263)=2),1,"")</f>
        <v/>
      </c>
      <c r="AN262" t="str">
        <f>IF(AND(מרקובחצי[[#This Row],[CycleNumber]]&lt;$B263,SUM(מרקובחצי[[#This Row],[33]],O263)=2),1,"")</f>
        <v/>
      </c>
      <c r="AO262" t="str">
        <f>IF(AND(מרקובחצי[[#This Row],[CycleNumber]]&lt;$B263,SUM(מרקובחצי[[#This Row],[33]],P263)=2),1,"")</f>
        <v/>
      </c>
      <c r="AP262" t="str">
        <f>IF(AND(מרקובחצי[[#This Row],[CycleNumber]]&lt;$B263,SUM(מרקובחצי[[#This Row],[33]],Q263)=2),1,"")</f>
        <v/>
      </c>
      <c r="AQ262" t="str">
        <f>IF(AND(מרקובחצי[[#This Row],[CycleNumber]]&lt;$B263,SUM(W262:W263)=2),1,"")</f>
        <v/>
      </c>
      <c r="AR262" t="str">
        <f>IF(AND(מרקובחצי[[#This Row],[CycleNumber]]&lt;$B263,SUM(מרקובחצי[[#This Row],[12]],S263)=2),1,"")</f>
        <v/>
      </c>
      <c r="AS262" t="str">
        <f>IF(AND(מרקובחצי[[#This Row],[CycleNumber]]&lt;$B263,SUM(מרקובחצי[[#This Row],[22]],V263)=2),1,"")</f>
        <v/>
      </c>
      <c r="AT262" s="3">
        <f>SUM(מרקובחצי[[#This Row],[11]:[33]])</f>
        <v>0</v>
      </c>
    </row>
    <row r="263" spans="1:46" hidden="1" x14ac:dyDescent="0.25">
      <c r="A263" t="s">
        <v>31</v>
      </c>
      <c r="B263">
        <v>13</v>
      </c>
      <c r="C263">
        <v>28</v>
      </c>
      <c r="D263">
        <f>מרקובחצי[[#This Row],[LengthofCycle]]+1</f>
        <v>29</v>
      </c>
      <c r="E263">
        <f>IF(IFERROR(LOOKUP(מרקובחצי[[#This Row],[ClientID]],קביעויות[הפלגה]),FALSE)=מרקובחצי[[#This Row],[ClientID]],1,"")</f>
        <v>1</v>
      </c>
      <c r="F263" t="str">
        <f>IF(IFERROR(LOOKUP(מרקובחצי[[#This Row],[ClientID]],סוגחציקבוע[S31]),FALSE)=מרקובחצי[[#This Row],[ClientID]],1,"")</f>
        <v/>
      </c>
      <c r="G263" t="str">
        <f>IF(IFERROR(LOOKUP(מרקובחצי[[#This Row],[ClientID]],סוגחציקבוע[S32]),FALSE)=מרקובחצי[[#This Row],[ClientID]],1,"")</f>
        <v/>
      </c>
      <c r="H263" t="str">
        <f>IF(IFERROR(LOOKUP(מרקובחצי[[#This Row],[ClientID]],סוגחציקבוע[S33]),FALSE)=מרקובחצי[[#This Row],[ClientID]],1,"")</f>
        <v/>
      </c>
      <c r="I263" t="str">
        <f>IF(IFERROR(LOOKUP(מרקובחצי[[#This Row],[ClientID]],סוגחציקבוע[S32&amp;33]),FALSE)=מרקובחצי[[#This Row],[ClientID]],1,"")</f>
        <v/>
      </c>
      <c r="J263">
        <f>IF(SUM(מרקובחצי[[#This Row],[11]:[13]])=1,מרקובחצי[[#This Row],[עד ועד]],IF(SUM(R262:T263)=1,IF(מרקובחצי[[#This Row],[עד ועד]]&lt;J262,מרקובחצי[[#This Row],[עד ועד]],J262),J262))</f>
        <v>25</v>
      </c>
      <c r="K263">
        <f>IF(SUM(מרקובחצי[[#This Row],[11]:[13]])=1,מרקובחצי[[#This Row],[עד ועד]],IF(SUM(R262:T263)=1,IF(מרקובחצי[[#This Row],[עד ועד]]&gt;K262,מרקובחצי[[#This Row],[עד ועד]],K262),K262))</f>
        <v>29</v>
      </c>
      <c r="L263" t="str">
        <f>IF(AND(SUM(מרקובחצי[[#This Row],[31]:[33]])=1,SUM(U262:W262)=0),מרקובחצי[[#This Row],[מקס]]-מרקובחצי[[#This Row],[מינ]],"")</f>
        <v/>
      </c>
      <c r="M26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63" t="str">
        <f t="shared" si="4"/>
        <v/>
      </c>
      <c r="O263" t="str">
        <f>IF(מרקובחצי[[#This Row],[קבעה הפלגה?]]=1,"",IF(AND(מרקובחצי[[#This Row],[עד ועד]]&lt;29,OR(מרקובחצי[[#This Row],[CycleNumber]]=1,AND(U262=1,OR(מרקובחצי[[#This Row],[עד ועד]]&lt;J262,מרקובחצי[[#This Row],[עד ועד]]&gt;K262)),AND(V262=1,מרקובחצי[[#This Row],[עד ועד]]&lt;J262),W262=1)),1,""))</f>
        <v/>
      </c>
      <c r="P263" t="str">
        <f>IF(מרקובחצי[[#This Row],[קבעה הפלגה?]]=1,"",IF(AND(מרקובחצי[[#This Row],[עד ועד]]&gt;28,מרקובחצי[[#This Row],[עד ועד]]&lt;32,OR(מרקובחצי[[#This Row],[CycleNumber]]=1,AND(U262=1),AND(V262=1,OR(מרקובחצי[[#This Row],[עד ועד]]&lt;J262,מרקובחצי[[#This Row],[עד ועד]]&gt;K262)),W262=1)),1,""))</f>
        <v/>
      </c>
      <c r="Q263" t="str">
        <f>IF(מרקובחצי[[#This Row],[קבעה הפלגה?]]=1,"",IF(AND(מרקובחצי[[#This Row],[עד ועד]]&gt;31,OR(מרקובחצי[[#This Row],[CycleNumber]]=1,AND(U262=1),AND(V262=1,מרקובחצי[[#This Row],[עד ועד]]&gt;K262),AND(W262=1,OR(מרקובחצי[[#This Row],[עד ועד]]&gt;K262,מרקובחצי[[#This Row],[עד ועד]]&lt;J262)))),1,""))</f>
        <v/>
      </c>
      <c r="R263" t="str">
        <f>IF(מרקובחצי[[#This Row],[CycleNumber]]&gt;1,IF(AND(O262=1,מרקובחצי[[#This Row],[עד ועד]]&lt;29),1,""),"")</f>
        <v/>
      </c>
      <c r="S263" t="str">
        <f>IF(מרקובחצי[[#This Row],[CycleNumber]]&gt;1,IF(OR(AND(O262=1,מרקובחצי[[#This Row],[עד ועד]]&gt;28),AND(P262=1),AND(Q262=1,מרקובחצי[[#This Row],[עד ועד]]&lt;32)),1,""),"")</f>
        <v/>
      </c>
      <c r="T263" t="str">
        <f>IF(מרקובחצי[[#This Row],[CycleNumber]]&gt;1,IF(AND(Q262=1,מרקובחצי[[#This Row],[עד ועד]]&gt;31),1,""),"")</f>
        <v/>
      </c>
      <c r="U263" t="str">
        <f>IF(מרקובחצי[[#This Row],[CycleNumber]]&gt;1,IF(AND(R262=1,מרקובחצי[[#This Row],[עד ועד]]&lt;29),1,IF(AND(U262=1,NOT(OR(מרקובחצי[[#This Row],[עד ועד]]&lt;J262,מרקובחצי[[#This Row],[עד ועד]]&gt;K262))),1,"")),"")</f>
        <v/>
      </c>
      <c r="V263" t="str">
        <f>IF(מרקובחצי[[#This Row],[CycleNumber]]&gt;1,IF(AND(SUM(R262:T262)=1,מרקובחצי[[#This Row],[עד ועד]]&gt;28,מרקובחצי[[#This Row],[עד ועד]]&lt;32),1,IF(OR(S262=1,AND(R262=1,מרקובחצי[[#This Row],[עד ועד]]&gt;28),AND(T262=1,מרקובחצי[[#This Row],[עד ועד]]&lt;32)),1,IF(AND(V262=1,NOT(OR(מרקובחצי[[#This Row],[עד ועד]]&lt;J262,מרקובחצי[[#This Row],[עד ועד]]&gt;K262))),1,""))),"")</f>
        <v/>
      </c>
      <c r="W263" t="str">
        <f>IF(מרקובחצי[[#This Row],[CycleNumber]]&gt;1,IF(AND(T262=1,מרקובחצי[[#This Row],[עד ועד]]&gt;31),1,IF(AND(W262=1,NOT(OR(מרקובחצי[[#This Row],[עד ועד]]&lt;J262,מרקובחצי[[#This Row],[עד ועד]]&gt;K262))),1,"")),"")</f>
        <v/>
      </c>
      <c r="X263" t="str">
        <f>IF(AND(מרקובחצי[[#This Row],[CycleNumber]]&lt;$B264,SUM(מרקובחצי[[#This Row],[11]],R264)=2),1,"")</f>
        <v/>
      </c>
      <c r="Y263" t="str">
        <f>IF(AND(מרקובחצי[[#This Row],[CycleNumber]]&lt;$B264,SUM(מרקובחצי[[#This Row],[11]],S264)=2),1,"")</f>
        <v/>
      </c>
      <c r="Z263" t="str">
        <f>IF(AND(מרקובחצי[[#This Row],[CycleNumber]]&lt;$B264,SUM(מרקובחצי[[#This Row],[13]],S264)=2),1,"")</f>
        <v/>
      </c>
      <c r="AA263" t="str">
        <f>IF(AND(מרקובחצי[[#This Row],[CycleNumber]]&lt;$B264,SUM(מרקובחצי[[#This Row],[13]],T264)=2),1,"")</f>
        <v/>
      </c>
      <c r="AB263" t="str">
        <f>IF(AND(מרקובחצי[[#This Row],[CycleNumber]]&lt;$B264,SUM(מרקובחצי[[#This Row],[21]],U264)=2),1,"")</f>
        <v/>
      </c>
      <c r="AC263" t="str">
        <f>IF(AND(מרקובחצי[[#This Row],[CycleNumber]]&lt;$B264,SUM(מרקובחצי[[#This Row],[21]],V264)=2),1,"")</f>
        <v/>
      </c>
      <c r="AD263" t="str">
        <f>IF(AND(מרקובחצי[[#This Row],[CycleNumber]]&lt;$B264,SUM(מרקובחצי[[#This Row],[23]],V264)=2),1,"")</f>
        <v/>
      </c>
      <c r="AE263" t="str">
        <f>IF(AND(מרקובחצי[[#This Row],[CycleNumber]]&lt;$B264,SUM(מרקובחצי[[#This Row],[23]],W264)=2),1,"")</f>
        <v/>
      </c>
      <c r="AF263" t="str">
        <f>IF(AND(מרקובחצי[[#This Row],[CycleNumber]]&lt;$B264,SUM(מרקובחצי[[#This Row],[31]],O264)=2),1,"")</f>
        <v/>
      </c>
      <c r="AG263" t="str">
        <f>IF(AND(מרקובחצי[[#This Row],[CycleNumber]]&lt;$B264,SUM(מרקובחצי[[#This Row],[31]],P264)=2),1,"")</f>
        <v/>
      </c>
      <c r="AH263" t="str">
        <f>IF(AND(מרקובחצי[[#This Row],[CycleNumber]]&lt;$B264,SUM(מרקובחצי[[#This Row],[31]],Q264)=2),1,"")</f>
        <v/>
      </c>
      <c r="AI263" t="str">
        <f>IF(AND(מרקובחצי[[#This Row],[CycleNumber]]&lt;$B264,SUM(U263:U264)=2),1,"")</f>
        <v/>
      </c>
      <c r="AJ263" t="str">
        <f>IF(AND(מרקובחצי[[#This Row],[CycleNumber]]&lt;$B264,SUM(מרקובחצי[[#This Row],[32]],O264)=2),1,"")</f>
        <v/>
      </c>
      <c r="AK263" t="str">
        <f>IF(AND(מרקובחצי[[#This Row],[CycleNumber]]&lt;$B264,SUM(מרקובחצי[[#This Row],[32]],P264)=2),1,"")</f>
        <v/>
      </c>
      <c r="AL263" t="str">
        <f>IF(AND(מרקובחצי[[#This Row],[CycleNumber]]&lt;$B264,SUM(מרקובחצי[[#This Row],[32]],Q264)=2),1,"")</f>
        <v/>
      </c>
      <c r="AM263" t="str">
        <f>IF(AND(מרקובחצי[[#This Row],[CycleNumber]]&lt;$B264,SUM(V263:V264)=2),1,"")</f>
        <v/>
      </c>
      <c r="AN263" t="str">
        <f>IF(AND(מרקובחצי[[#This Row],[CycleNumber]]&lt;$B264,SUM(מרקובחצי[[#This Row],[33]],O264)=2),1,"")</f>
        <v/>
      </c>
      <c r="AO263" t="str">
        <f>IF(AND(מרקובחצי[[#This Row],[CycleNumber]]&lt;$B264,SUM(מרקובחצי[[#This Row],[33]],P264)=2),1,"")</f>
        <v/>
      </c>
      <c r="AP263" t="str">
        <f>IF(AND(מרקובחצי[[#This Row],[CycleNumber]]&lt;$B264,SUM(מרקובחצי[[#This Row],[33]],Q264)=2),1,"")</f>
        <v/>
      </c>
      <c r="AQ263" t="str">
        <f>IF(AND(מרקובחצי[[#This Row],[CycleNumber]]&lt;$B264,SUM(W263:W264)=2),1,"")</f>
        <v/>
      </c>
      <c r="AR263" t="str">
        <f>IF(AND(מרקובחצי[[#This Row],[CycleNumber]]&lt;$B264,SUM(מרקובחצי[[#This Row],[12]],S264)=2),1,"")</f>
        <v/>
      </c>
      <c r="AS263" t="str">
        <f>IF(AND(מרקובחצי[[#This Row],[CycleNumber]]&lt;$B264,SUM(מרקובחצי[[#This Row],[22]],V264)=2),1,"")</f>
        <v/>
      </c>
      <c r="AT263" s="3">
        <f>SUM(מרקובחצי[[#This Row],[11]:[33]])</f>
        <v>0</v>
      </c>
    </row>
    <row r="264" spans="1:46" hidden="1" x14ac:dyDescent="0.25">
      <c r="A264" t="s">
        <v>31</v>
      </c>
      <c r="B264">
        <v>14</v>
      </c>
      <c r="C264">
        <v>27</v>
      </c>
      <c r="D264">
        <f>מרקובחצי[[#This Row],[LengthofCycle]]+1</f>
        <v>28</v>
      </c>
      <c r="E264">
        <f>IF(IFERROR(LOOKUP(מרקובחצי[[#This Row],[ClientID]],קביעויות[הפלגה]),FALSE)=מרקובחצי[[#This Row],[ClientID]],1,"")</f>
        <v>1</v>
      </c>
      <c r="F264" t="str">
        <f>IF(IFERROR(LOOKUP(מרקובחצי[[#This Row],[ClientID]],סוגחציקבוע[S31]),FALSE)=מרקובחצי[[#This Row],[ClientID]],1,"")</f>
        <v/>
      </c>
      <c r="G264" t="str">
        <f>IF(IFERROR(LOOKUP(מרקובחצי[[#This Row],[ClientID]],סוגחציקבוע[S32]),FALSE)=מרקובחצי[[#This Row],[ClientID]],1,"")</f>
        <v/>
      </c>
      <c r="H264" t="str">
        <f>IF(IFERROR(LOOKUP(מרקובחצי[[#This Row],[ClientID]],סוגחציקבוע[S33]),FALSE)=מרקובחצי[[#This Row],[ClientID]],1,"")</f>
        <v/>
      </c>
      <c r="I264" t="str">
        <f>IF(IFERROR(LOOKUP(מרקובחצי[[#This Row],[ClientID]],סוגחציקבוע[S32&amp;33]),FALSE)=מרקובחצי[[#This Row],[ClientID]],1,"")</f>
        <v/>
      </c>
      <c r="J264">
        <f>IF(SUM(מרקובחצי[[#This Row],[11]:[13]])=1,מרקובחצי[[#This Row],[עד ועד]],IF(SUM(R263:T264)=1,IF(מרקובחצי[[#This Row],[עד ועד]]&lt;J263,מרקובחצי[[#This Row],[עד ועד]],J263),J263))</f>
        <v>25</v>
      </c>
      <c r="K264">
        <f>IF(SUM(מרקובחצי[[#This Row],[11]:[13]])=1,מרקובחצי[[#This Row],[עד ועד]],IF(SUM(R263:T264)=1,IF(מרקובחצי[[#This Row],[עד ועד]]&gt;K263,מרקובחצי[[#This Row],[עד ועד]],K263),K263))</f>
        <v>29</v>
      </c>
      <c r="L264" t="str">
        <f>IF(AND(SUM(מרקובחצי[[#This Row],[31]:[33]])=1,SUM(U263:W263)=0),מרקובחצי[[#This Row],[מקס]]-מרקובחצי[[#This Row],[מינ]],"")</f>
        <v/>
      </c>
      <c r="M26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64" t="str">
        <f t="shared" si="4"/>
        <v/>
      </c>
      <c r="O264" t="str">
        <f>IF(מרקובחצי[[#This Row],[קבעה הפלגה?]]=1,"",IF(AND(מרקובחצי[[#This Row],[עד ועד]]&lt;29,OR(מרקובחצי[[#This Row],[CycleNumber]]=1,AND(U263=1,OR(מרקובחצי[[#This Row],[עד ועד]]&lt;J263,מרקובחצי[[#This Row],[עד ועד]]&gt;K263)),AND(V263=1,מרקובחצי[[#This Row],[עד ועד]]&lt;J263),W263=1)),1,""))</f>
        <v/>
      </c>
      <c r="P264" t="str">
        <f>IF(מרקובחצי[[#This Row],[קבעה הפלגה?]]=1,"",IF(AND(מרקובחצי[[#This Row],[עד ועד]]&gt;28,מרקובחצי[[#This Row],[עד ועד]]&lt;32,OR(מרקובחצי[[#This Row],[CycleNumber]]=1,AND(U263=1),AND(V263=1,OR(מרקובחצי[[#This Row],[עד ועד]]&lt;J263,מרקובחצי[[#This Row],[עד ועד]]&gt;K263)),W263=1)),1,""))</f>
        <v/>
      </c>
      <c r="Q264" t="str">
        <f>IF(מרקובחצי[[#This Row],[קבעה הפלגה?]]=1,"",IF(AND(מרקובחצי[[#This Row],[עד ועד]]&gt;31,OR(מרקובחצי[[#This Row],[CycleNumber]]=1,AND(U263=1),AND(V263=1,מרקובחצי[[#This Row],[עד ועד]]&gt;K263),AND(W263=1,OR(מרקובחצי[[#This Row],[עד ועד]]&gt;K263,מרקובחצי[[#This Row],[עד ועד]]&lt;J263)))),1,""))</f>
        <v/>
      </c>
      <c r="R264" t="str">
        <f>IF(מרקובחצי[[#This Row],[CycleNumber]]&gt;1,IF(AND(O263=1,מרקובחצי[[#This Row],[עד ועד]]&lt;29),1,""),"")</f>
        <v/>
      </c>
      <c r="S264" t="str">
        <f>IF(מרקובחצי[[#This Row],[CycleNumber]]&gt;1,IF(OR(AND(O263=1,מרקובחצי[[#This Row],[עד ועד]]&gt;28),AND(P263=1),AND(Q263=1,מרקובחצי[[#This Row],[עד ועד]]&lt;32)),1,""),"")</f>
        <v/>
      </c>
      <c r="T264" t="str">
        <f>IF(מרקובחצי[[#This Row],[CycleNumber]]&gt;1,IF(AND(Q263=1,מרקובחצי[[#This Row],[עד ועד]]&gt;31),1,""),"")</f>
        <v/>
      </c>
      <c r="U264" t="str">
        <f>IF(מרקובחצי[[#This Row],[CycleNumber]]&gt;1,IF(AND(R263=1,מרקובחצי[[#This Row],[עד ועד]]&lt;29),1,IF(AND(U263=1,NOT(OR(מרקובחצי[[#This Row],[עד ועד]]&lt;J263,מרקובחצי[[#This Row],[עד ועד]]&gt;K263))),1,"")),"")</f>
        <v/>
      </c>
      <c r="V264" t="str">
        <f>IF(מרקובחצי[[#This Row],[CycleNumber]]&gt;1,IF(AND(SUM(R263:T263)=1,מרקובחצי[[#This Row],[עד ועד]]&gt;28,מרקובחצי[[#This Row],[עד ועד]]&lt;32),1,IF(OR(S263=1,AND(R263=1,מרקובחצי[[#This Row],[עד ועד]]&gt;28),AND(T263=1,מרקובחצי[[#This Row],[עד ועד]]&lt;32)),1,IF(AND(V263=1,NOT(OR(מרקובחצי[[#This Row],[עד ועד]]&lt;J263,מרקובחצי[[#This Row],[עד ועד]]&gt;K263))),1,""))),"")</f>
        <v/>
      </c>
      <c r="W264" t="str">
        <f>IF(מרקובחצי[[#This Row],[CycleNumber]]&gt;1,IF(AND(T263=1,מרקובחצי[[#This Row],[עד ועד]]&gt;31),1,IF(AND(W263=1,NOT(OR(מרקובחצי[[#This Row],[עד ועד]]&lt;J263,מרקובחצי[[#This Row],[עד ועד]]&gt;K263))),1,"")),"")</f>
        <v/>
      </c>
      <c r="X264" t="str">
        <f>IF(AND(מרקובחצי[[#This Row],[CycleNumber]]&lt;$B265,SUM(מרקובחצי[[#This Row],[11]],R265)=2),1,"")</f>
        <v/>
      </c>
      <c r="Y264" t="str">
        <f>IF(AND(מרקובחצי[[#This Row],[CycleNumber]]&lt;$B265,SUM(מרקובחצי[[#This Row],[11]],S265)=2),1,"")</f>
        <v/>
      </c>
      <c r="Z264" t="str">
        <f>IF(AND(מרקובחצי[[#This Row],[CycleNumber]]&lt;$B265,SUM(מרקובחצי[[#This Row],[13]],S265)=2),1,"")</f>
        <v/>
      </c>
      <c r="AA264" t="str">
        <f>IF(AND(מרקובחצי[[#This Row],[CycleNumber]]&lt;$B265,SUM(מרקובחצי[[#This Row],[13]],T265)=2),1,"")</f>
        <v/>
      </c>
      <c r="AB264" t="str">
        <f>IF(AND(מרקובחצי[[#This Row],[CycleNumber]]&lt;$B265,SUM(מרקובחצי[[#This Row],[21]],U265)=2),1,"")</f>
        <v/>
      </c>
      <c r="AC264" t="str">
        <f>IF(AND(מרקובחצי[[#This Row],[CycleNumber]]&lt;$B265,SUM(מרקובחצי[[#This Row],[21]],V265)=2),1,"")</f>
        <v/>
      </c>
      <c r="AD264" t="str">
        <f>IF(AND(מרקובחצי[[#This Row],[CycleNumber]]&lt;$B265,SUM(מרקובחצי[[#This Row],[23]],V265)=2),1,"")</f>
        <v/>
      </c>
      <c r="AE264" t="str">
        <f>IF(AND(מרקובחצי[[#This Row],[CycleNumber]]&lt;$B265,SUM(מרקובחצי[[#This Row],[23]],W265)=2),1,"")</f>
        <v/>
      </c>
      <c r="AF264" t="str">
        <f>IF(AND(מרקובחצי[[#This Row],[CycleNumber]]&lt;$B265,SUM(מרקובחצי[[#This Row],[31]],O265)=2),1,"")</f>
        <v/>
      </c>
      <c r="AG264" t="str">
        <f>IF(AND(מרקובחצי[[#This Row],[CycleNumber]]&lt;$B265,SUM(מרקובחצי[[#This Row],[31]],P265)=2),1,"")</f>
        <v/>
      </c>
      <c r="AH264" t="str">
        <f>IF(AND(מרקובחצי[[#This Row],[CycleNumber]]&lt;$B265,SUM(מרקובחצי[[#This Row],[31]],Q265)=2),1,"")</f>
        <v/>
      </c>
      <c r="AI264" t="str">
        <f>IF(AND(מרקובחצי[[#This Row],[CycleNumber]]&lt;$B265,SUM(U264:U265)=2),1,"")</f>
        <v/>
      </c>
      <c r="AJ264" t="str">
        <f>IF(AND(מרקובחצי[[#This Row],[CycleNumber]]&lt;$B265,SUM(מרקובחצי[[#This Row],[32]],O265)=2),1,"")</f>
        <v/>
      </c>
      <c r="AK264" t="str">
        <f>IF(AND(מרקובחצי[[#This Row],[CycleNumber]]&lt;$B265,SUM(מרקובחצי[[#This Row],[32]],P265)=2),1,"")</f>
        <v/>
      </c>
      <c r="AL264" t="str">
        <f>IF(AND(מרקובחצי[[#This Row],[CycleNumber]]&lt;$B265,SUM(מרקובחצי[[#This Row],[32]],Q265)=2),1,"")</f>
        <v/>
      </c>
      <c r="AM264" t="str">
        <f>IF(AND(מרקובחצי[[#This Row],[CycleNumber]]&lt;$B265,SUM(V264:V265)=2),1,"")</f>
        <v/>
      </c>
      <c r="AN264" t="str">
        <f>IF(AND(מרקובחצי[[#This Row],[CycleNumber]]&lt;$B265,SUM(מרקובחצי[[#This Row],[33]],O265)=2),1,"")</f>
        <v/>
      </c>
      <c r="AO264" t="str">
        <f>IF(AND(מרקובחצי[[#This Row],[CycleNumber]]&lt;$B265,SUM(מרקובחצי[[#This Row],[33]],P265)=2),1,"")</f>
        <v/>
      </c>
      <c r="AP264" t="str">
        <f>IF(AND(מרקובחצי[[#This Row],[CycleNumber]]&lt;$B265,SUM(מרקובחצי[[#This Row],[33]],Q265)=2),1,"")</f>
        <v/>
      </c>
      <c r="AQ264" t="str">
        <f>IF(AND(מרקובחצי[[#This Row],[CycleNumber]]&lt;$B265,SUM(W264:W265)=2),1,"")</f>
        <v/>
      </c>
      <c r="AR264" t="str">
        <f>IF(AND(מרקובחצי[[#This Row],[CycleNumber]]&lt;$B265,SUM(מרקובחצי[[#This Row],[12]],S265)=2),1,"")</f>
        <v/>
      </c>
      <c r="AS264" t="str">
        <f>IF(AND(מרקובחצי[[#This Row],[CycleNumber]]&lt;$B265,SUM(מרקובחצי[[#This Row],[22]],V265)=2),1,"")</f>
        <v/>
      </c>
      <c r="AT264" s="3">
        <f>SUM(מרקובחצי[[#This Row],[11]:[33]])</f>
        <v>0</v>
      </c>
    </row>
    <row r="265" spans="1:46" hidden="1" x14ac:dyDescent="0.25">
      <c r="A265" t="s">
        <v>31</v>
      </c>
      <c r="B265">
        <v>15</v>
      </c>
      <c r="C265">
        <v>28</v>
      </c>
      <c r="D265">
        <f>מרקובחצי[[#This Row],[LengthofCycle]]+1</f>
        <v>29</v>
      </c>
      <c r="E265">
        <f>IF(IFERROR(LOOKUP(מרקובחצי[[#This Row],[ClientID]],קביעויות[הפלגה]),FALSE)=מרקובחצי[[#This Row],[ClientID]],1,"")</f>
        <v>1</v>
      </c>
      <c r="F265" t="str">
        <f>IF(IFERROR(LOOKUP(מרקובחצי[[#This Row],[ClientID]],סוגחציקבוע[S31]),FALSE)=מרקובחצי[[#This Row],[ClientID]],1,"")</f>
        <v/>
      </c>
      <c r="G265" t="str">
        <f>IF(IFERROR(LOOKUP(מרקובחצי[[#This Row],[ClientID]],סוגחציקבוע[S32]),FALSE)=מרקובחצי[[#This Row],[ClientID]],1,"")</f>
        <v/>
      </c>
      <c r="H265" t="str">
        <f>IF(IFERROR(LOOKUP(מרקובחצי[[#This Row],[ClientID]],סוגחציקבוע[S33]),FALSE)=מרקובחצי[[#This Row],[ClientID]],1,"")</f>
        <v/>
      </c>
      <c r="I265" t="str">
        <f>IF(IFERROR(LOOKUP(מרקובחצי[[#This Row],[ClientID]],סוגחציקבוע[S32&amp;33]),FALSE)=מרקובחצי[[#This Row],[ClientID]],1,"")</f>
        <v/>
      </c>
      <c r="J265">
        <f>IF(SUM(מרקובחצי[[#This Row],[11]:[13]])=1,מרקובחצי[[#This Row],[עד ועד]],IF(SUM(R264:T265)=1,IF(מרקובחצי[[#This Row],[עד ועד]]&lt;J264,מרקובחצי[[#This Row],[עד ועד]],J264),J264))</f>
        <v>25</v>
      </c>
      <c r="K265">
        <f>IF(SUM(מרקובחצי[[#This Row],[11]:[13]])=1,מרקובחצי[[#This Row],[עד ועד]],IF(SUM(R264:T265)=1,IF(מרקובחצי[[#This Row],[עד ועד]]&gt;K264,מרקובחצי[[#This Row],[עד ועד]],K264),K264))</f>
        <v>29</v>
      </c>
      <c r="L265" t="str">
        <f>IF(AND(SUM(מרקובחצי[[#This Row],[31]:[33]])=1,SUM(U264:W264)=0),מרקובחצי[[#This Row],[מקס]]-מרקובחצי[[#This Row],[מינ]],"")</f>
        <v/>
      </c>
      <c r="M26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65" t="str">
        <f t="shared" si="4"/>
        <v/>
      </c>
      <c r="O265" t="str">
        <f>IF(מרקובחצי[[#This Row],[קבעה הפלגה?]]=1,"",IF(AND(מרקובחצי[[#This Row],[עד ועד]]&lt;29,OR(מרקובחצי[[#This Row],[CycleNumber]]=1,AND(U264=1,OR(מרקובחצי[[#This Row],[עד ועד]]&lt;J264,מרקובחצי[[#This Row],[עד ועד]]&gt;K264)),AND(V264=1,מרקובחצי[[#This Row],[עד ועד]]&lt;J264),W264=1)),1,""))</f>
        <v/>
      </c>
      <c r="P265" t="str">
        <f>IF(מרקובחצי[[#This Row],[קבעה הפלגה?]]=1,"",IF(AND(מרקובחצי[[#This Row],[עד ועד]]&gt;28,מרקובחצי[[#This Row],[עד ועד]]&lt;32,OR(מרקובחצי[[#This Row],[CycleNumber]]=1,AND(U264=1),AND(V264=1,OR(מרקובחצי[[#This Row],[עד ועד]]&lt;J264,מרקובחצי[[#This Row],[עד ועד]]&gt;K264)),W264=1)),1,""))</f>
        <v/>
      </c>
      <c r="Q265" t="str">
        <f>IF(מרקובחצי[[#This Row],[קבעה הפלגה?]]=1,"",IF(AND(מרקובחצי[[#This Row],[עד ועד]]&gt;31,OR(מרקובחצי[[#This Row],[CycleNumber]]=1,AND(U264=1),AND(V264=1,מרקובחצי[[#This Row],[עד ועד]]&gt;K264),AND(W264=1,OR(מרקובחצי[[#This Row],[עד ועד]]&gt;K264,מרקובחצי[[#This Row],[עד ועד]]&lt;J264)))),1,""))</f>
        <v/>
      </c>
      <c r="R265" t="str">
        <f>IF(מרקובחצי[[#This Row],[CycleNumber]]&gt;1,IF(AND(O264=1,מרקובחצי[[#This Row],[עד ועד]]&lt;29),1,""),"")</f>
        <v/>
      </c>
      <c r="S265" t="str">
        <f>IF(מרקובחצי[[#This Row],[CycleNumber]]&gt;1,IF(OR(AND(O264=1,מרקובחצי[[#This Row],[עד ועד]]&gt;28),AND(P264=1),AND(Q264=1,מרקובחצי[[#This Row],[עד ועד]]&lt;32)),1,""),"")</f>
        <v/>
      </c>
      <c r="T265" t="str">
        <f>IF(מרקובחצי[[#This Row],[CycleNumber]]&gt;1,IF(AND(Q264=1,מרקובחצי[[#This Row],[עד ועד]]&gt;31),1,""),"")</f>
        <v/>
      </c>
      <c r="U265" t="str">
        <f>IF(מרקובחצי[[#This Row],[CycleNumber]]&gt;1,IF(AND(R264=1,מרקובחצי[[#This Row],[עד ועד]]&lt;29),1,IF(AND(U264=1,NOT(OR(מרקובחצי[[#This Row],[עד ועד]]&lt;J264,מרקובחצי[[#This Row],[עד ועד]]&gt;K264))),1,"")),"")</f>
        <v/>
      </c>
      <c r="V265" t="str">
        <f>IF(מרקובחצי[[#This Row],[CycleNumber]]&gt;1,IF(AND(SUM(R264:T264)=1,מרקובחצי[[#This Row],[עד ועד]]&gt;28,מרקובחצי[[#This Row],[עד ועד]]&lt;32),1,IF(OR(S264=1,AND(R264=1,מרקובחצי[[#This Row],[עד ועד]]&gt;28),AND(T264=1,מרקובחצי[[#This Row],[עד ועד]]&lt;32)),1,IF(AND(V264=1,NOT(OR(מרקובחצי[[#This Row],[עד ועד]]&lt;J264,מרקובחצי[[#This Row],[עד ועד]]&gt;K264))),1,""))),"")</f>
        <v/>
      </c>
      <c r="W265" t="str">
        <f>IF(מרקובחצי[[#This Row],[CycleNumber]]&gt;1,IF(AND(T264=1,מרקובחצי[[#This Row],[עד ועד]]&gt;31),1,IF(AND(W264=1,NOT(OR(מרקובחצי[[#This Row],[עד ועד]]&lt;J264,מרקובחצי[[#This Row],[עד ועד]]&gt;K264))),1,"")),"")</f>
        <v/>
      </c>
      <c r="X265" t="str">
        <f>IF(AND(מרקובחצי[[#This Row],[CycleNumber]]&lt;$B266,SUM(מרקובחצי[[#This Row],[11]],R266)=2),1,"")</f>
        <v/>
      </c>
      <c r="Y265" t="str">
        <f>IF(AND(מרקובחצי[[#This Row],[CycleNumber]]&lt;$B266,SUM(מרקובחצי[[#This Row],[11]],S266)=2),1,"")</f>
        <v/>
      </c>
      <c r="Z265" t="str">
        <f>IF(AND(מרקובחצי[[#This Row],[CycleNumber]]&lt;$B266,SUM(מרקובחצי[[#This Row],[13]],S266)=2),1,"")</f>
        <v/>
      </c>
      <c r="AA265" t="str">
        <f>IF(AND(מרקובחצי[[#This Row],[CycleNumber]]&lt;$B266,SUM(מרקובחצי[[#This Row],[13]],T266)=2),1,"")</f>
        <v/>
      </c>
      <c r="AB265" t="str">
        <f>IF(AND(מרקובחצי[[#This Row],[CycleNumber]]&lt;$B266,SUM(מרקובחצי[[#This Row],[21]],U266)=2),1,"")</f>
        <v/>
      </c>
      <c r="AC265" t="str">
        <f>IF(AND(מרקובחצי[[#This Row],[CycleNumber]]&lt;$B266,SUM(מרקובחצי[[#This Row],[21]],V266)=2),1,"")</f>
        <v/>
      </c>
      <c r="AD265" t="str">
        <f>IF(AND(מרקובחצי[[#This Row],[CycleNumber]]&lt;$B266,SUM(מרקובחצי[[#This Row],[23]],V266)=2),1,"")</f>
        <v/>
      </c>
      <c r="AE265" t="str">
        <f>IF(AND(מרקובחצי[[#This Row],[CycleNumber]]&lt;$B266,SUM(מרקובחצי[[#This Row],[23]],W266)=2),1,"")</f>
        <v/>
      </c>
      <c r="AF265" t="str">
        <f>IF(AND(מרקובחצי[[#This Row],[CycleNumber]]&lt;$B266,SUM(מרקובחצי[[#This Row],[31]],O266)=2),1,"")</f>
        <v/>
      </c>
      <c r="AG265" t="str">
        <f>IF(AND(מרקובחצי[[#This Row],[CycleNumber]]&lt;$B266,SUM(מרקובחצי[[#This Row],[31]],P266)=2),1,"")</f>
        <v/>
      </c>
      <c r="AH265" t="str">
        <f>IF(AND(מרקובחצי[[#This Row],[CycleNumber]]&lt;$B266,SUM(מרקובחצי[[#This Row],[31]],Q266)=2),1,"")</f>
        <v/>
      </c>
      <c r="AI265" t="str">
        <f>IF(AND(מרקובחצי[[#This Row],[CycleNumber]]&lt;$B266,SUM(U265:U266)=2),1,"")</f>
        <v/>
      </c>
      <c r="AJ265" t="str">
        <f>IF(AND(מרקובחצי[[#This Row],[CycleNumber]]&lt;$B266,SUM(מרקובחצי[[#This Row],[32]],O266)=2),1,"")</f>
        <v/>
      </c>
      <c r="AK265" t="str">
        <f>IF(AND(מרקובחצי[[#This Row],[CycleNumber]]&lt;$B266,SUM(מרקובחצי[[#This Row],[32]],P266)=2),1,"")</f>
        <v/>
      </c>
      <c r="AL265" t="str">
        <f>IF(AND(מרקובחצי[[#This Row],[CycleNumber]]&lt;$B266,SUM(מרקובחצי[[#This Row],[32]],Q266)=2),1,"")</f>
        <v/>
      </c>
      <c r="AM265" t="str">
        <f>IF(AND(מרקובחצי[[#This Row],[CycleNumber]]&lt;$B266,SUM(V265:V266)=2),1,"")</f>
        <v/>
      </c>
      <c r="AN265" t="str">
        <f>IF(AND(מרקובחצי[[#This Row],[CycleNumber]]&lt;$B266,SUM(מרקובחצי[[#This Row],[33]],O266)=2),1,"")</f>
        <v/>
      </c>
      <c r="AO265" t="str">
        <f>IF(AND(מרקובחצי[[#This Row],[CycleNumber]]&lt;$B266,SUM(מרקובחצי[[#This Row],[33]],P266)=2),1,"")</f>
        <v/>
      </c>
      <c r="AP265" t="str">
        <f>IF(AND(מרקובחצי[[#This Row],[CycleNumber]]&lt;$B266,SUM(מרקובחצי[[#This Row],[33]],Q266)=2),1,"")</f>
        <v/>
      </c>
      <c r="AQ265" t="str">
        <f>IF(AND(מרקובחצי[[#This Row],[CycleNumber]]&lt;$B266,SUM(W265:W266)=2),1,"")</f>
        <v/>
      </c>
      <c r="AR265" t="str">
        <f>IF(AND(מרקובחצי[[#This Row],[CycleNumber]]&lt;$B266,SUM(מרקובחצי[[#This Row],[12]],S266)=2),1,"")</f>
        <v/>
      </c>
      <c r="AS265" t="str">
        <f>IF(AND(מרקובחצי[[#This Row],[CycleNumber]]&lt;$B266,SUM(מרקובחצי[[#This Row],[22]],V266)=2),1,"")</f>
        <v/>
      </c>
      <c r="AT265" s="3">
        <f>SUM(מרקובחצי[[#This Row],[11]:[33]])</f>
        <v>0</v>
      </c>
    </row>
    <row r="266" spans="1:46" hidden="1" x14ac:dyDescent="0.25">
      <c r="A266" t="s">
        <v>31</v>
      </c>
      <c r="B266">
        <v>16</v>
      </c>
      <c r="C266">
        <v>27</v>
      </c>
      <c r="D266">
        <f>מרקובחצי[[#This Row],[LengthofCycle]]+1</f>
        <v>28</v>
      </c>
      <c r="E266">
        <f>IF(IFERROR(LOOKUP(מרקובחצי[[#This Row],[ClientID]],קביעויות[הפלגה]),FALSE)=מרקובחצי[[#This Row],[ClientID]],1,"")</f>
        <v>1</v>
      </c>
      <c r="F266" t="str">
        <f>IF(IFERROR(LOOKUP(מרקובחצי[[#This Row],[ClientID]],סוגחציקבוע[S31]),FALSE)=מרקובחצי[[#This Row],[ClientID]],1,"")</f>
        <v/>
      </c>
      <c r="G266" t="str">
        <f>IF(IFERROR(LOOKUP(מרקובחצי[[#This Row],[ClientID]],סוגחציקבוע[S32]),FALSE)=מרקובחצי[[#This Row],[ClientID]],1,"")</f>
        <v/>
      </c>
      <c r="H266" t="str">
        <f>IF(IFERROR(LOOKUP(מרקובחצי[[#This Row],[ClientID]],סוגחציקבוע[S33]),FALSE)=מרקובחצי[[#This Row],[ClientID]],1,"")</f>
        <v/>
      </c>
      <c r="I266" t="str">
        <f>IF(IFERROR(LOOKUP(מרקובחצי[[#This Row],[ClientID]],סוגחציקבוע[S32&amp;33]),FALSE)=מרקובחצי[[#This Row],[ClientID]],1,"")</f>
        <v/>
      </c>
      <c r="J266">
        <f>IF(SUM(מרקובחצי[[#This Row],[11]:[13]])=1,מרקובחצי[[#This Row],[עד ועד]],IF(SUM(R265:T266)=1,IF(מרקובחצי[[#This Row],[עד ועד]]&lt;J265,מרקובחצי[[#This Row],[עד ועד]],J265),J265))</f>
        <v>25</v>
      </c>
      <c r="K266">
        <f>IF(SUM(מרקובחצי[[#This Row],[11]:[13]])=1,מרקובחצי[[#This Row],[עד ועד]],IF(SUM(R265:T266)=1,IF(מרקובחצי[[#This Row],[עד ועד]]&gt;K265,מרקובחצי[[#This Row],[עד ועד]],K265),K265))</f>
        <v>29</v>
      </c>
      <c r="L266" t="str">
        <f>IF(AND(SUM(מרקובחצי[[#This Row],[31]:[33]])=1,SUM(U265:W265)=0),מרקובחצי[[#This Row],[מקס]]-מרקובחצי[[#This Row],[מינ]],"")</f>
        <v/>
      </c>
      <c r="M26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66" t="str">
        <f t="shared" si="4"/>
        <v/>
      </c>
      <c r="O266" t="str">
        <f>IF(מרקובחצי[[#This Row],[קבעה הפלגה?]]=1,"",IF(AND(מרקובחצי[[#This Row],[עד ועד]]&lt;29,OR(מרקובחצי[[#This Row],[CycleNumber]]=1,AND(U265=1,OR(מרקובחצי[[#This Row],[עד ועד]]&lt;J265,מרקובחצי[[#This Row],[עד ועד]]&gt;K265)),AND(V265=1,מרקובחצי[[#This Row],[עד ועד]]&lt;J265),W265=1)),1,""))</f>
        <v/>
      </c>
      <c r="P266" t="str">
        <f>IF(מרקובחצי[[#This Row],[קבעה הפלגה?]]=1,"",IF(AND(מרקובחצי[[#This Row],[עד ועד]]&gt;28,מרקובחצי[[#This Row],[עד ועד]]&lt;32,OR(מרקובחצי[[#This Row],[CycleNumber]]=1,AND(U265=1),AND(V265=1,OR(מרקובחצי[[#This Row],[עד ועד]]&lt;J265,מרקובחצי[[#This Row],[עד ועד]]&gt;K265)),W265=1)),1,""))</f>
        <v/>
      </c>
      <c r="Q266" t="str">
        <f>IF(מרקובחצי[[#This Row],[קבעה הפלגה?]]=1,"",IF(AND(מרקובחצי[[#This Row],[עד ועד]]&gt;31,OR(מרקובחצי[[#This Row],[CycleNumber]]=1,AND(U265=1),AND(V265=1,מרקובחצי[[#This Row],[עד ועד]]&gt;K265),AND(W265=1,OR(מרקובחצי[[#This Row],[עד ועד]]&gt;K265,מרקובחצי[[#This Row],[עד ועד]]&lt;J265)))),1,""))</f>
        <v/>
      </c>
      <c r="R266" t="str">
        <f>IF(מרקובחצי[[#This Row],[CycleNumber]]&gt;1,IF(AND(O265=1,מרקובחצי[[#This Row],[עד ועד]]&lt;29),1,""),"")</f>
        <v/>
      </c>
      <c r="S266" t="str">
        <f>IF(מרקובחצי[[#This Row],[CycleNumber]]&gt;1,IF(OR(AND(O265=1,מרקובחצי[[#This Row],[עד ועד]]&gt;28),AND(P265=1),AND(Q265=1,מרקובחצי[[#This Row],[עד ועד]]&lt;32)),1,""),"")</f>
        <v/>
      </c>
      <c r="T266" t="str">
        <f>IF(מרקובחצי[[#This Row],[CycleNumber]]&gt;1,IF(AND(Q265=1,מרקובחצי[[#This Row],[עד ועד]]&gt;31),1,""),"")</f>
        <v/>
      </c>
      <c r="U266" t="str">
        <f>IF(מרקובחצי[[#This Row],[CycleNumber]]&gt;1,IF(AND(R265=1,מרקובחצי[[#This Row],[עד ועד]]&lt;29),1,IF(AND(U265=1,NOT(OR(מרקובחצי[[#This Row],[עד ועד]]&lt;J265,מרקובחצי[[#This Row],[עד ועד]]&gt;K265))),1,"")),"")</f>
        <v/>
      </c>
      <c r="V266" t="str">
        <f>IF(מרקובחצי[[#This Row],[CycleNumber]]&gt;1,IF(AND(SUM(R265:T265)=1,מרקובחצי[[#This Row],[עד ועד]]&gt;28,מרקובחצי[[#This Row],[עד ועד]]&lt;32),1,IF(OR(S265=1,AND(R265=1,מרקובחצי[[#This Row],[עד ועד]]&gt;28),AND(T265=1,מרקובחצי[[#This Row],[עד ועד]]&lt;32)),1,IF(AND(V265=1,NOT(OR(מרקובחצי[[#This Row],[עד ועד]]&lt;J265,מרקובחצי[[#This Row],[עד ועד]]&gt;K265))),1,""))),"")</f>
        <v/>
      </c>
      <c r="W266" t="str">
        <f>IF(מרקובחצי[[#This Row],[CycleNumber]]&gt;1,IF(AND(T265=1,מרקובחצי[[#This Row],[עד ועד]]&gt;31),1,IF(AND(W265=1,NOT(OR(מרקובחצי[[#This Row],[עד ועד]]&lt;J265,מרקובחצי[[#This Row],[עד ועד]]&gt;K265))),1,"")),"")</f>
        <v/>
      </c>
      <c r="X266" t="str">
        <f>IF(AND(מרקובחצי[[#This Row],[CycleNumber]]&lt;$B267,SUM(מרקובחצי[[#This Row],[11]],R267)=2),1,"")</f>
        <v/>
      </c>
      <c r="Y266" t="str">
        <f>IF(AND(מרקובחצי[[#This Row],[CycleNumber]]&lt;$B267,SUM(מרקובחצי[[#This Row],[11]],S267)=2),1,"")</f>
        <v/>
      </c>
      <c r="Z266" t="str">
        <f>IF(AND(מרקובחצי[[#This Row],[CycleNumber]]&lt;$B267,SUM(מרקובחצי[[#This Row],[13]],S267)=2),1,"")</f>
        <v/>
      </c>
      <c r="AA266" t="str">
        <f>IF(AND(מרקובחצי[[#This Row],[CycleNumber]]&lt;$B267,SUM(מרקובחצי[[#This Row],[13]],T267)=2),1,"")</f>
        <v/>
      </c>
      <c r="AB266" t="str">
        <f>IF(AND(מרקובחצי[[#This Row],[CycleNumber]]&lt;$B267,SUM(מרקובחצי[[#This Row],[21]],U267)=2),1,"")</f>
        <v/>
      </c>
      <c r="AC266" t="str">
        <f>IF(AND(מרקובחצי[[#This Row],[CycleNumber]]&lt;$B267,SUM(מרקובחצי[[#This Row],[21]],V267)=2),1,"")</f>
        <v/>
      </c>
      <c r="AD266" t="str">
        <f>IF(AND(מרקובחצי[[#This Row],[CycleNumber]]&lt;$B267,SUM(מרקובחצי[[#This Row],[23]],V267)=2),1,"")</f>
        <v/>
      </c>
      <c r="AE266" t="str">
        <f>IF(AND(מרקובחצי[[#This Row],[CycleNumber]]&lt;$B267,SUM(מרקובחצי[[#This Row],[23]],W267)=2),1,"")</f>
        <v/>
      </c>
      <c r="AF266" t="str">
        <f>IF(AND(מרקובחצי[[#This Row],[CycleNumber]]&lt;$B267,SUM(מרקובחצי[[#This Row],[31]],O267)=2),1,"")</f>
        <v/>
      </c>
      <c r="AG266" t="str">
        <f>IF(AND(מרקובחצי[[#This Row],[CycleNumber]]&lt;$B267,SUM(מרקובחצי[[#This Row],[31]],P267)=2),1,"")</f>
        <v/>
      </c>
      <c r="AH266" t="str">
        <f>IF(AND(מרקובחצי[[#This Row],[CycleNumber]]&lt;$B267,SUM(מרקובחצי[[#This Row],[31]],Q267)=2),1,"")</f>
        <v/>
      </c>
      <c r="AI266" t="str">
        <f>IF(AND(מרקובחצי[[#This Row],[CycleNumber]]&lt;$B267,SUM(U266:U267)=2),1,"")</f>
        <v/>
      </c>
      <c r="AJ266" t="str">
        <f>IF(AND(מרקובחצי[[#This Row],[CycleNumber]]&lt;$B267,SUM(מרקובחצי[[#This Row],[32]],O267)=2),1,"")</f>
        <v/>
      </c>
      <c r="AK266" t="str">
        <f>IF(AND(מרקובחצי[[#This Row],[CycleNumber]]&lt;$B267,SUM(מרקובחצי[[#This Row],[32]],P267)=2),1,"")</f>
        <v/>
      </c>
      <c r="AL266" t="str">
        <f>IF(AND(מרקובחצי[[#This Row],[CycleNumber]]&lt;$B267,SUM(מרקובחצי[[#This Row],[32]],Q267)=2),1,"")</f>
        <v/>
      </c>
      <c r="AM266" t="str">
        <f>IF(AND(מרקובחצי[[#This Row],[CycleNumber]]&lt;$B267,SUM(V266:V267)=2),1,"")</f>
        <v/>
      </c>
      <c r="AN266" t="str">
        <f>IF(AND(מרקובחצי[[#This Row],[CycleNumber]]&lt;$B267,SUM(מרקובחצי[[#This Row],[33]],O267)=2),1,"")</f>
        <v/>
      </c>
      <c r="AO266" t="str">
        <f>IF(AND(מרקובחצי[[#This Row],[CycleNumber]]&lt;$B267,SUM(מרקובחצי[[#This Row],[33]],P267)=2),1,"")</f>
        <v/>
      </c>
      <c r="AP266" t="str">
        <f>IF(AND(מרקובחצי[[#This Row],[CycleNumber]]&lt;$B267,SUM(מרקובחצי[[#This Row],[33]],Q267)=2),1,"")</f>
        <v/>
      </c>
      <c r="AQ266" t="str">
        <f>IF(AND(מרקובחצי[[#This Row],[CycleNumber]]&lt;$B267,SUM(W266:W267)=2),1,"")</f>
        <v/>
      </c>
      <c r="AR266" t="str">
        <f>IF(AND(מרקובחצי[[#This Row],[CycleNumber]]&lt;$B267,SUM(מרקובחצי[[#This Row],[12]],S267)=2),1,"")</f>
        <v/>
      </c>
      <c r="AS266" t="str">
        <f>IF(AND(מרקובחצי[[#This Row],[CycleNumber]]&lt;$B267,SUM(מרקובחצי[[#This Row],[22]],V267)=2),1,"")</f>
        <v/>
      </c>
      <c r="AT266" s="3">
        <f>SUM(מרקובחצי[[#This Row],[11]:[33]])</f>
        <v>0</v>
      </c>
    </row>
    <row r="267" spans="1:46" hidden="1" x14ac:dyDescent="0.25">
      <c r="A267" t="s">
        <v>31</v>
      </c>
      <c r="B267">
        <v>17</v>
      </c>
      <c r="C267">
        <v>26</v>
      </c>
      <c r="D267">
        <f>מרקובחצי[[#This Row],[LengthofCycle]]+1</f>
        <v>27</v>
      </c>
      <c r="E267">
        <f>IF(IFERROR(LOOKUP(מרקובחצי[[#This Row],[ClientID]],קביעויות[הפלגה]),FALSE)=מרקובחצי[[#This Row],[ClientID]],1,"")</f>
        <v>1</v>
      </c>
      <c r="F267" t="str">
        <f>IF(IFERROR(LOOKUP(מרקובחצי[[#This Row],[ClientID]],סוגחציקבוע[S31]),FALSE)=מרקובחצי[[#This Row],[ClientID]],1,"")</f>
        <v/>
      </c>
      <c r="G267" t="str">
        <f>IF(IFERROR(LOOKUP(מרקובחצי[[#This Row],[ClientID]],סוגחציקבוע[S32]),FALSE)=מרקובחצי[[#This Row],[ClientID]],1,"")</f>
        <v/>
      </c>
      <c r="H267" t="str">
        <f>IF(IFERROR(LOOKUP(מרקובחצי[[#This Row],[ClientID]],סוגחציקבוע[S33]),FALSE)=מרקובחצי[[#This Row],[ClientID]],1,"")</f>
        <v/>
      </c>
      <c r="I267" t="str">
        <f>IF(IFERROR(LOOKUP(מרקובחצי[[#This Row],[ClientID]],סוגחציקבוע[S32&amp;33]),FALSE)=מרקובחצי[[#This Row],[ClientID]],1,"")</f>
        <v/>
      </c>
      <c r="J267">
        <f>IF(SUM(מרקובחצי[[#This Row],[11]:[13]])=1,מרקובחצי[[#This Row],[עד ועד]],IF(SUM(R266:T267)=1,IF(מרקובחצי[[#This Row],[עד ועד]]&lt;J266,מרקובחצי[[#This Row],[עד ועד]],J266),J266))</f>
        <v>25</v>
      </c>
      <c r="K267">
        <f>IF(SUM(מרקובחצי[[#This Row],[11]:[13]])=1,מרקובחצי[[#This Row],[עד ועד]],IF(SUM(R266:T267)=1,IF(מרקובחצי[[#This Row],[עד ועד]]&gt;K266,מרקובחצי[[#This Row],[עד ועד]],K266),K266))</f>
        <v>29</v>
      </c>
      <c r="L267" t="str">
        <f>IF(AND(SUM(מרקובחצי[[#This Row],[31]:[33]])=1,SUM(U266:W266)=0),מרקובחצי[[#This Row],[מקס]]-מרקובחצי[[#This Row],[מינ]],"")</f>
        <v/>
      </c>
      <c r="M26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67" t="str">
        <f t="shared" si="4"/>
        <v/>
      </c>
      <c r="O267" t="str">
        <f>IF(מרקובחצי[[#This Row],[קבעה הפלגה?]]=1,"",IF(AND(מרקובחצי[[#This Row],[עד ועד]]&lt;29,OR(מרקובחצי[[#This Row],[CycleNumber]]=1,AND(U266=1,OR(מרקובחצי[[#This Row],[עד ועד]]&lt;J266,מרקובחצי[[#This Row],[עד ועד]]&gt;K266)),AND(V266=1,מרקובחצי[[#This Row],[עד ועד]]&lt;J266),W266=1)),1,""))</f>
        <v/>
      </c>
      <c r="P267" t="str">
        <f>IF(מרקובחצי[[#This Row],[קבעה הפלגה?]]=1,"",IF(AND(מרקובחצי[[#This Row],[עד ועד]]&gt;28,מרקובחצי[[#This Row],[עד ועד]]&lt;32,OR(מרקובחצי[[#This Row],[CycleNumber]]=1,AND(U266=1),AND(V266=1,OR(מרקובחצי[[#This Row],[עד ועד]]&lt;J266,מרקובחצי[[#This Row],[עד ועד]]&gt;K266)),W266=1)),1,""))</f>
        <v/>
      </c>
      <c r="Q267" t="str">
        <f>IF(מרקובחצי[[#This Row],[קבעה הפלגה?]]=1,"",IF(AND(מרקובחצי[[#This Row],[עד ועד]]&gt;31,OR(מרקובחצי[[#This Row],[CycleNumber]]=1,AND(U266=1),AND(V266=1,מרקובחצי[[#This Row],[עד ועד]]&gt;K266),AND(W266=1,OR(מרקובחצי[[#This Row],[עד ועד]]&gt;K266,מרקובחצי[[#This Row],[עד ועד]]&lt;J266)))),1,""))</f>
        <v/>
      </c>
      <c r="R267" t="str">
        <f>IF(מרקובחצי[[#This Row],[CycleNumber]]&gt;1,IF(AND(O266=1,מרקובחצי[[#This Row],[עד ועד]]&lt;29),1,""),"")</f>
        <v/>
      </c>
      <c r="S267" t="str">
        <f>IF(מרקובחצי[[#This Row],[CycleNumber]]&gt;1,IF(OR(AND(O266=1,מרקובחצי[[#This Row],[עד ועד]]&gt;28),AND(P266=1),AND(Q266=1,מרקובחצי[[#This Row],[עד ועד]]&lt;32)),1,""),"")</f>
        <v/>
      </c>
      <c r="T267" t="str">
        <f>IF(מרקובחצי[[#This Row],[CycleNumber]]&gt;1,IF(AND(Q266=1,מרקובחצי[[#This Row],[עד ועד]]&gt;31),1,""),"")</f>
        <v/>
      </c>
      <c r="U267" t="str">
        <f>IF(מרקובחצי[[#This Row],[CycleNumber]]&gt;1,IF(AND(R266=1,מרקובחצי[[#This Row],[עד ועד]]&lt;29),1,IF(AND(U266=1,NOT(OR(מרקובחצי[[#This Row],[עד ועד]]&lt;J266,מרקובחצי[[#This Row],[עד ועד]]&gt;K266))),1,"")),"")</f>
        <v/>
      </c>
      <c r="V267" t="str">
        <f>IF(מרקובחצי[[#This Row],[CycleNumber]]&gt;1,IF(AND(SUM(R266:T266)=1,מרקובחצי[[#This Row],[עד ועד]]&gt;28,מרקובחצי[[#This Row],[עד ועד]]&lt;32),1,IF(OR(S266=1,AND(R266=1,מרקובחצי[[#This Row],[עד ועד]]&gt;28),AND(T266=1,מרקובחצי[[#This Row],[עד ועד]]&lt;32)),1,IF(AND(V266=1,NOT(OR(מרקובחצי[[#This Row],[עד ועד]]&lt;J266,מרקובחצי[[#This Row],[עד ועד]]&gt;K266))),1,""))),"")</f>
        <v/>
      </c>
      <c r="W267" t="str">
        <f>IF(מרקובחצי[[#This Row],[CycleNumber]]&gt;1,IF(AND(T266=1,מרקובחצי[[#This Row],[עד ועד]]&gt;31),1,IF(AND(W266=1,NOT(OR(מרקובחצי[[#This Row],[עד ועד]]&lt;J266,מרקובחצי[[#This Row],[עד ועד]]&gt;K266))),1,"")),"")</f>
        <v/>
      </c>
      <c r="X267" t="str">
        <f>IF(AND(מרקובחצי[[#This Row],[CycleNumber]]&lt;$B268,SUM(מרקובחצי[[#This Row],[11]],R268)=2),1,"")</f>
        <v/>
      </c>
      <c r="Y267" t="str">
        <f>IF(AND(מרקובחצי[[#This Row],[CycleNumber]]&lt;$B268,SUM(מרקובחצי[[#This Row],[11]],S268)=2),1,"")</f>
        <v/>
      </c>
      <c r="Z267" t="str">
        <f>IF(AND(מרקובחצי[[#This Row],[CycleNumber]]&lt;$B268,SUM(מרקובחצי[[#This Row],[13]],S268)=2),1,"")</f>
        <v/>
      </c>
      <c r="AA267" t="str">
        <f>IF(AND(מרקובחצי[[#This Row],[CycleNumber]]&lt;$B268,SUM(מרקובחצי[[#This Row],[13]],T268)=2),1,"")</f>
        <v/>
      </c>
      <c r="AB267" t="str">
        <f>IF(AND(מרקובחצי[[#This Row],[CycleNumber]]&lt;$B268,SUM(מרקובחצי[[#This Row],[21]],U268)=2),1,"")</f>
        <v/>
      </c>
      <c r="AC267" t="str">
        <f>IF(AND(מרקובחצי[[#This Row],[CycleNumber]]&lt;$B268,SUM(מרקובחצי[[#This Row],[21]],V268)=2),1,"")</f>
        <v/>
      </c>
      <c r="AD267" t="str">
        <f>IF(AND(מרקובחצי[[#This Row],[CycleNumber]]&lt;$B268,SUM(מרקובחצי[[#This Row],[23]],V268)=2),1,"")</f>
        <v/>
      </c>
      <c r="AE267" t="str">
        <f>IF(AND(מרקובחצי[[#This Row],[CycleNumber]]&lt;$B268,SUM(מרקובחצי[[#This Row],[23]],W268)=2),1,"")</f>
        <v/>
      </c>
      <c r="AF267" t="str">
        <f>IF(AND(מרקובחצי[[#This Row],[CycleNumber]]&lt;$B268,SUM(מרקובחצי[[#This Row],[31]],O268)=2),1,"")</f>
        <v/>
      </c>
      <c r="AG267" t="str">
        <f>IF(AND(מרקובחצי[[#This Row],[CycleNumber]]&lt;$B268,SUM(מרקובחצי[[#This Row],[31]],P268)=2),1,"")</f>
        <v/>
      </c>
      <c r="AH267" t="str">
        <f>IF(AND(מרקובחצי[[#This Row],[CycleNumber]]&lt;$B268,SUM(מרקובחצי[[#This Row],[31]],Q268)=2),1,"")</f>
        <v/>
      </c>
      <c r="AI267" t="str">
        <f>IF(AND(מרקובחצי[[#This Row],[CycleNumber]]&lt;$B268,SUM(U267:U268)=2),1,"")</f>
        <v/>
      </c>
      <c r="AJ267" t="str">
        <f>IF(AND(מרקובחצי[[#This Row],[CycleNumber]]&lt;$B268,SUM(מרקובחצי[[#This Row],[32]],O268)=2),1,"")</f>
        <v/>
      </c>
      <c r="AK267" t="str">
        <f>IF(AND(מרקובחצי[[#This Row],[CycleNumber]]&lt;$B268,SUM(מרקובחצי[[#This Row],[32]],P268)=2),1,"")</f>
        <v/>
      </c>
      <c r="AL267" t="str">
        <f>IF(AND(מרקובחצי[[#This Row],[CycleNumber]]&lt;$B268,SUM(מרקובחצי[[#This Row],[32]],Q268)=2),1,"")</f>
        <v/>
      </c>
      <c r="AM267" t="str">
        <f>IF(AND(מרקובחצי[[#This Row],[CycleNumber]]&lt;$B268,SUM(V267:V268)=2),1,"")</f>
        <v/>
      </c>
      <c r="AN267" t="str">
        <f>IF(AND(מרקובחצי[[#This Row],[CycleNumber]]&lt;$B268,SUM(מרקובחצי[[#This Row],[33]],O268)=2),1,"")</f>
        <v/>
      </c>
      <c r="AO267" t="str">
        <f>IF(AND(מרקובחצי[[#This Row],[CycleNumber]]&lt;$B268,SUM(מרקובחצי[[#This Row],[33]],P268)=2),1,"")</f>
        <v/>
      </c>
      <c r="AP267" t="str">
        <f>IF(AND(מרקובחצי[[#This Row],[CycleNumber]]&lt;$B268,SUM(מרקובחצי[[#This Row],[33]],Q268)=2),1,"")</f>
        <v/>
      </c>
      <c r="AQ267" t="str">
        <f>IF(AND(מרקובחצי[[#This Row],[CycleNumber]]&lt;$B268,SUM(W267:W268)=2),1,"")</f>
        <v/>
      </c>
      <c r="AR267" t="str">
        <f>IF(AND(מרקובחצי[[#This Row],[CycleNumber]]&lt;$B268,SUM(מרקובחצי[[#This Row],[12]],S268)=2),1,"")</f>
        <v/>
      </c>
      <c r="AS267" t="str">
        <f>IF(AND(מרקובחצי[[#This Row],[CycleNumber]]&lt;$B268,SUM(מרקובחצי[[#This Row],[22]],V268)=2),1,"")</f>
        <v/>
      </c>
      <c r="AT267" s="3">
        <f>SUM(מרקובחצי[[#This Row],[11]:[33]])</f>
        <v>0</v>
      </c>
    </row>
    <row r="268" spans="1:46" hidden="1" x14ac:dyDescent="0.25">
      <c r="A268" t="s">
        <v>31</v>
      </c>
      <c r="B268">
        <v>18</v>
      </c>
      <c r="C268">
        <v>28</v>
      </c>
      <c r="D268">
        <f>מרקובחצי[[#This Row],[LengthofCycle]]+1</f>
        <v>29</v>
      </c>
      <c r="E268">
        <f>IF(IFERROR(LOOKUP(מרקובחצי[[#This Row],[ClientID]],קביעויות[הפלגה]),FALSE)=מרקובחצי[[#This Row],[ClientID]],1,"")</f>
        <v>1</v>
      </c>
      <c r="F268" t="str">
        <f>IF(IFERROR(LOOKUP(מרקובחצי[[#This Row],[ClientID]],סוגחציקבוע[S31]),FALSE)=מרקובחצי[[#This Row],[ClientID]],1,"")</f>
        <v/>
      </c>
      <c r="G268" t="str">
        <f>IF(IFERROR(LOOKUP(מרקובחצי[[#This Row],[ClientID]],סוגחציקבוע[S32]),FALSE)=מרקובחצי[[#This Row],[ClientID]],1,"")</f>
        <v/>
      </c>
      <c r="H268" t="str">
        <f>IF(IFERROR(LOOKUP(מרקובחצי[[#This Row],[ClientID]],סוגחציקבוע[S33]),FALSE)=מרקובחצי[[#This Row],[ClientID]],1,"")</f>
        <v/>
      </c>
      <c r="I268" t="str">
        <f>IF(IFERROR(LOOKUP(מרקובחצי[[#This Row],[ClientID]],סוגחציקבוע[S32&amp;33]),FALSE)=מרקובחצי[[#This Row],[ClientID]],1,"")</f>
        <v/>
      </c>
      <c r="J268">
        <f>IF(SUM(מרקובחצי[[#This Row],[11]:[13]])=1,מרקובחצי[[#This Row],[עד ועד]],IF(SUM(R267:T268)=1,IF(מרקובחצי[[#This Row],[עד ועד]]&lt;J267,מרקובחצי[[#This Row],[עד ועד]],J267),J267))</f>
        <v>25</v>
      </c>
      <c r="K268">
        <f>IF(SUM(מרקובחצי[[#This Row],[11]:[13]])=1,מרקובחצי[[#This Row],[עד ועד]],IF(SUM(R267:T268)=1,IF(מרקובחצי[[#This Row],[עד ועד]]&gt;K267,מרקובחצי[[#This Row],[עד ועד]],K267),K267))</f>
        <v>29</v>
      </c>
      <c r="L268" t="str">
        <f>IF(AND(SUM(מרקובחצי[[#This Row],[31]:[33]])=1,SUM(U267:W267)=0),מרקובחצי[[#This Row],[מקס]]-מרקובחצי[[#This Row],[מינ]],"")</f>
        <v/>
      </c>
      <c r="M26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68" t="str">
        <f t="shared" si="4"/>
        <v/>
      </c>
      <c r="O268" t="str">
        <f>IF(מרקובחצי[[#This Row],[קבעה הפלגה?]]=1,"",IF(AND(מרקובחצי[[#This Row],[עד ועד]]&lt;29,OR(מרקובחצי[[#This Row],[CycleNumber]]=1,AND(U267=1,OR(מרקובחצי[[#This Row],[עד ועד]]&lt;J267,מרקובחצי[[#This Row],[עד ועד]]&gt;K267)),AND(V267=1,מרקובחצי[[#This Row],[עד ועד]]&lt;J267),W267=1)),1,""))</f>
        <v/>
      </c>
      <c r="P268" t="str">
        <f>IF(מרקובחצי[[#This Row],[קבעה הפלגה?]]=1,"",IF(AND(מרקובחצי[[#This Row],[עד ועד]]&gt;28,מרקובחצי[[#This Row],[עד ועד]]&lt;32,OR(מרקובחצי[[#This Row],[CycleNumber]]=1,AND(U267=1),AND(V267=1,OR(מרקובחצי[[#This Row],[עד ועד]]&lt;J267,מרקובחצי[[#This Row],[עד ועד]]&gt;K267)),W267=1)),1,""))</f>
        <v/>
      </c>
      <c r="Q268" t="str">
        <f>IF(מרקובחצי[[#This Row],[קבעה הפלגה?]]=1,"",IF(AND(מרקובחצי[[#This Row],[עד ועד]]&gt;31,OR(מרקובחצי[[#This Row],[CycleNumber]]=1,AND(U267=1),AND(V267=1,מרקובחצי[[#This Row],[עד ועד]]&gt;K267),AND(W267=1,OR(מרקובחצי[[#This Row],[עד ועד]]&gt;K267,מרקובחצי[[#This Row],[עד ועד]]&lt;J267)))),1,""))</f>
        <v/>
      </c>
      <c r="R268" t="str">
        <f>IF(מרקובחצי[[#This Row],[CycleNumber]]&gt;1,IF(AND(O267=1,מרקובחצי[[#This Row],[עד ועד]]&lt;29),1,""),"")</f>
        <v/>
      </c>
      <c r="S268" t="str">
        <f>IF(מרקובחצי[[#This Row],[CycleNumber]]&gt;1,IF(OR(AND(O267=1,מרקובחצי[[#This Row],[עד ועד]]&gt;28),AND(P267=1),AND(Q267=1,מרקובחצי[[#This Row],[עד ועד]]&lt;32)),1,""),"")</f>
        <v/>
      </c>
      <c r="T268" t="str">
        <f>IF(מרקובחצי[[#This Row],[CycleNumber]]&gt;1,IF(AND(Q267=1,מרקובחצי[[#This Row],[עד ועד]]&gt;31),1,""),"")</f>
        <v/>
      </c>
      <c r="U268" t="str">
        <f>IF(מרקובחצי[[#This Row],[CycleNumber]]&gt;1,IF(AND(R267=1,מרקובחצי[[#This Row],[עד ועד]]&lt;29),1,IF(AND(U267=1,NOT(OR(מרקובחצי[[#This Row],[עד ועד]]&lt;J267,מרקובחצי[[#This Row],[עד ועד]]&gt;K267))),1,"")),"")</f>
        <v/>
      </c>
      <c r="V268" t="str">
        <f>IF(מרקובחצי[[#This Row],[CycleNumber]]&gt;1,IF(AND(SUM(R267:T267)=1,מרקובחצי[[#This Row],[עד ועד]]&gt;28,מרקובחצי[[#This Row],[עד ועד]]&lt;32),1,IF(OR(S267=1,AND(R267=1,מרקובחצי[[#This Row],[עד ועד]]&gt;28),AND(T267=1,מרקובחצי[[#This Row],[עד ועד]]&lt;32)),1,IF(AND(V267=1,NOT(OR(מרקובחצי[[#This Row],[עד ועד]]&lt;J267,מרקובחצי[[#This Row],[עד ועד]]&gt;K267))),1,""))),"")</f>
        <v/>
      </c>
      <c r="W268" t="str">
        <f>IF(מרקובחצי[[#This Row],[CycleNumber]]&gt;1,IF(AND(T267=1,מרקובחצי[[#This Row],[עד ועד]]&gt;31),1,IF(AND(W267=1,NOT(OR(מרקובחצי[[#This Row],[עד ועד]]&lt;J267,מרקובחצי[[#This Row],[עד ועד]]&gt;K267))),1,"")),"")</f>
        <v/>
      </c>
      <c r="X268" t="str">
        <f>IF(AND(מרקובחצי[[#This Row],[CycleNumber]]&lt;$B269,SUM(מרקובחצי[[#This Row],[11]],R269)=2),1,"")</f>
        <v/>
      </c>
      <c r="Y268" t="str">
        <f>IF(AND(מרקובחצי[[#This Row],[CycleNumber]]&lt;$B269,SUM(מרקובחצי[[#This Row],[11]],S269)=2),1,"")</f>
        <v/>
      </c>
      <c r="Z268" t="str">
        <f>IF(AND(מרקובחצי[[#This Row],[CycleNumber]]&lt;$B269,SUM(מרקובחצי[[#This Row],[13]],S269)=2),1,"")</f>
        <v/>
      </c>
      <c r="AA268" t="str">
        <f>IF(AND(מרקובחצי[[#This Row],[CycleNumber]]&lt;$B269,SUM(מרקובחצי[[#This Row],[13]],T269)=2),1,"")</f>
        <v/>
      </c>
      <c r="AB268" t="str">
        <f>IF(AND(מרקובחצי[[#This Row],[CycleNumber]]&lt;$B269,SUM(מרקובחצי[[#This Row],[21]],U269)=2),1,"")</f>
        <v/>
      </c>
      <c r="AC268" t="str">
        <f>IF(AND(מרקובחצי[[#This Row],[CycleNumber]]&lt;$B269,SUM(מרקובחצי[[#This Row],[21]],V269)=2),1,"")</f>
        <v/>
      </c>
      <c r="AD268" t="str">
        <f>IF(AND(מרקובחצי[[#This Row],[CycleNumber]]&lt;$B269,SUM(מרקובחצי[[#This Row],[23]],V269)=2),1,"")</f>
        <v/>
      </c>
      <c r="AE268" t="str">
        <f>IF(AND(מרקובחצי[[#This Row],[CycleNumber]]&lt;$B269,SUM(מרקובחצי[[#This Row],[23]],W269)=2),1,"")</f>
        <v/>
      </c>
      <c r="AF268" t="str">
        <f>IF(AND(מרקובחצי[[#This Row],[CycleNumber]]&lt;$B269,SUM(מרקובחצי[[#This Row],[31]],O269)=2),1,"")</f>
        <v/>
      </c>
      <c r="AG268" t="str">
        <f>IF(AND(מרקובחצי[[#This Row],[CycleNumber]]&lt;$B269,SUM(מרקובחצי[[#This Row],[31]],P269)=2),1,"")</f>
        <v/>
      </c>
      <c r="AH268" t="str">
        <f>IF(AND(מרקובחצי[[#This Row],[CycleNumber]]&lt;$B269,SUM(מרקובחצי[[#This Row],[31]],Q269)=2),1,"")</f>
        <v/>
      </c>
      <c r="AI268" t="str">
        <f>IF(AND(מרקובחצי[[#This Row],[CycleNumber]]&lt;$B269,SUM(U268:U269)=2),1,"")</f>
        <v/>
      </c>
      <c r="AJ268" t="str">
        <f>IF(AND(מרקובחצי[[#This Row],[CycleNumber]]&lt;$B269,SUM(מרקובחצי[[#This Row],[32]],O269)=2),1,"")</f>
        <v/>
      </c>
      <c r="AK268" t="str">
        <f>IF(AND(מרקובחצי[[#This Row],[CycleNumber]]&lt;$B269,SUM(מרקובחצי[[#This Row],[32]],P269)=2),1,"")</f>
        <v/>
      </c>
      <c r="AL268" t="str">
        <f>IF(AND(מרקובחצי[[#This Row],[CycleNumber]]&lt;$B269,SUM(מרקובחצי[[#This Row],[32]],Q269)=2),1,"")</f>
        <v/>
      </c>
      <c r="AM268" t="str">
        <f>IF(AND(מרקובחצי[[#This Row],[CycleNumber]]&lt;$B269,SUM(V268:V269)=2),1,"")</f>
        <v/>
      </c>
      <c r="AN268" t="str">
        <f>IF(AND(מרקובחצי[[#This Row],[CycleNumber]]&lt;$B269,SUM(מרקובחצי[[#This Row],[33]],O269)=2),1,"")</f>
        <v/>
      </c>
      <c r="AO268" t="str">
        <f>IF(AND(מרקובחצי[[#This Row],[CycleNumber]]&lt;$B269,SUM(מרקובחצי[[#This Row],[33]],P269)=2),1,"")</f>
        <v/>
      </c>
      <c r="AP268" t="str">
        <f>IF(AND(מרקובחצי[[#This Row],[CycleNumber]]&lt;$B269,SUM(מרקובחצי[[#This Row],[33]],Q269)=2),1,"")</f>
        <v/>
      </c>
      <c r="AQ268" t="str">
        <f>IF(AND(מרקובחצי[[#This Row],[CycleNumber]]&lt;$B269,SUM(W268:W269)=2),1,"")</f>
        <v/>
      </c>
      <c r="AR268" t="str">
        <f>IF(AND(מרקובחצי[[#This Row],[CycleNumber]]&lt;$B269,SUM(מרקובחצי[[#This Row],[12]],S269)=2),1,"")</f>
        <v/>
      </c>
      <c r="AS268" t="str">
        <f>IF(AND(מרקובחצי[[#This Row],[CycleNumber]]&lt;$B269,SUM(מרקובחצי[[#This Row],[22]],V269)=2),1,"")</f>
        <v/>
      </c>
      <c r="AT268" s="3">
        <f>SUM(מרקובחצי[[#This Row],[11]:[33]])</f>
        <v>0</v>
      </c>
    </row>
    <row r="269" spans="1:46" hidden="1" x14ac:dyDescent="0.25">
      <c r="A269" t="s">
        <v>31</v>
      </c>
      <c r="B269">
        <v>19</v>
      </c>
      <c r="C269">
        <v>28</v>
      </c>
      <c r="D269">
        <f>מרקובחצי[[#This Row],[LengthofCycle]]+1</f>
        <v>29</v>
      </c>
      <c r="E269">
        <f>IF(IFERROR(LOOKUP(מרקובחצי[[#This Row],[ClientID]],קביעויות[הפלגה]),FALSE)=מרקובחצי[[#This Row],[ClientID]],1,"")</f>
        <v>1</v>
      </c>
      <c r="F269" t="str">
        <f>IF(IFERROR(LOOKUP(מרקובחצי[[#This Row],[ClientID]],סוגחציקבוע[S31]),FALSE)=מרקובחצי[[#This Row],[ClientID]],1,"")</f>
        <v/>
      </c>
      <c r="G269" t="str">
        <f>IF(IFERROR(LOOKUP(מרקובחצי[[#This Row],[ClientID]],סוגחציקבוע[S32]),FALSE)=מרקובחצי[[#This Row],[ClientID]],1,"")</f>
        <v/>
      </c>
      <c r="H269" t="str">
        <f>IF(IFERROR(LOOKUP(מרקובחצי[[#This Row],[ClientID]],סוגחציקבוע[S33]),FALSE)=מרקובחצי[[#This Row],[ClientID]],1,"")</f>
        <v/>
      </c>
      <c r="I269" t="str">
        <f>IF(IFERROR(LOOKUP(מרקובחצי[[#This Row],[ClientID]],סוגחציקבוע[S32&amp;33]),FALSE)=מרקובחצי[[#This Row],[ClientID]],1,"")</f>
        <v/>
      </c>
      <c r="J269">
        <f>IF(SUM(מרקובחצי[[#This Row],[11]:[13]])=1,מרקובחצי[[#This Row],[עד ועד]],IF(SUM(R268:T269)=1,IF(מרקובחצי[[#This Row],[עד ועד]]&lt;J268,מרקובחצי[[#This Row],[עד ועד]],J268),J268))</f>
        <v>25</v>
      </c>
      <c r="K269">
        <f>IF(SUM(מרקובחצי[[#This Row],[11]:[13]])=1,מרקובחצי[[#This Row],[עד ועד]],IF(SUM(R268:T269)=1,IF(מרקובחצי[[#This Row],[עד ועד]]&gt;K268,מרקובחצי[[#This Row],[עד ועד]],K268),K268))</f>
        <v>29</v>
      </c>
      <c r="L269" t="str">
        <f>IF(AND(SUM(מרקובחצי[[#This Row],[31]:[33]])=1,SUM(U268:W268)=0),מרקובחצי[[#This Row],[מקס]]-מרקובחצי[[#This Row],[מינ]],"")</f>
        <v/>
      </c>
      <c r="M26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69" t="str">
        <f t="shared" si="4"/>
        <v/>
      </c>
      <c r="O269" t="str">
        <f>IF(מרקובחצי[[#This Row],[קבעה הפלגה?]]=1,"",IF(AND(מרקובחצי[[#This Row],[עד ועד]]&lt;29,OR(מרקובחצי[[#This Row],[CycleNumber]]=1,AND(U268=1,OR(מרקובחצי[[#This Row],[עד ועד]]&lt;J268,מרקובחצי[[#This Row],[עד ועד]]&gt;K268)),AND(V268=1,מרקובחצי[[#This Row],[עד ועד]]&lt;J268),W268=1)),1,""))</f>
        <v/>
      </c>
      <c r="P269" t="str">
        <f>IF(מרקובחצי[[#This Row],[קבעה הפלגה?]]=1,"",IF(AND(מרקובחצי[[#This Row],[עד ועד]]&gt;28,מרקובחצי[[#This Row],[עד ועד]]&lt;32,OR(מרקובחצי[[#This Row],[CycleNumber]]=1,AND(U268=1),AND(V268=1,OR(מרקובחצי[[#This Row],[עד ועד]]&lt;J268,מרקובחצי[[#This Row],[עד ועד]]&gt;K268)),W268=1)),1,""))</f>
        <v/>
      </c>
      <c r="Q269" t="str">
        <f>IF(מרקובחצי[[#This Row],[קבעה הפלגה?]]=1,"",IF(AND(מרקובחצי[[#This Row],[עד ועד]]&gt;31,OR(מרקובחצי[[#This Row],[CycleNumber]]=1,AND(U268=1),AND(V268=1,מרקובחצי[[#This Row],[עד ועד]]&gt;K268),AND(W268=1,OR(מרקובחצי[[#This Row],[עד ועד]]&gt;K268,מרקובחצי[[#This Row],[עד ועד]]&lt;J268)))),1,""))</f>
        <v/>
      </c>
      <c r="R269" t="str">
        <f>IF(מרקובחצי[[#This Row],[CycleNumber]]&gt;1,IF(AND(O268=1,מרקובחצי[[#This Row],[עד ועד]]&lt;29),1,""),"")</f>
        <v/>
      </c>
      <c r="S269" t="str">
        <f>IF(מרקובחצי[[#This Row],[CycleNumber]]&gt;1,IF(OR(AND(O268=1,מרקובחצי[[#This Row],[עד ועד]]&gt;28),AND(P268=1),AND(Q268=1,מרקובחצי[[#This Row],[עד ועד]]&lt;32)),1,""),"")</f>
        <v/>
      </c>
      <c r="T269" t="str">
        <f>IF(מרקובחצי[[#This Row],[CycleNumber]]&gt;1,IF(AND(Q268=1,מרקובחצי[[#This Row],[עד ועד]]&gt;31),1,""),"")</f>
        <v/>
      </c>
      <c r="U269" t="str">
        <f>IF(מרקובחצי[[#This Row],[CycleNumber]]&gt;1,IF(AND(R268=1,מרקובחצי[[#This Row],[עד ועד]]&lt;29),1,IF(AND(U268=1,NOT(OR(מרקובחצי[[#This Row],[עד ועד]]&lt;J268,מרקובחצי[[#This Row],[עד ועד]]&gt;K268))),1,"")),"")</f>
        <v/>
      </c>
      <c r="V269" t="str">
        <f>IF(מרקובחצי[[#This Row],[CycleNumber]]&gt;1,IF(AND(SUM(R268:T268)=1,מרקובחצי[[#This Row],[עד ועד]]&gt;28,מרקובחצי[[#This Row],[עד ועד]]&lt;32),1,IF(OR(S268=1,AND(R268=1,מרקובחצי[[#This Row],[עד ועד]]&gt;28),AND(T268=1,מרקובחצי[[#This Row],[עד ועד]]&lt;32)),1,IF(AND(V268=1,NOT(OR(מרקובחצי[[#This Row],[עד ועד]]&lt;J268,מרקובחצי[[#This Row],[עד ועד]]&gt;K268))),1,""))),"")</f>
        <v/>
      </c>
      <c r="W269" t="str">
        <f>IF(מרקובחצי[[#This Row],[CycleNumber]]&gt;1,IF(AND(T268=1,מרקובחצי[[#This Row],[עד ועד]]&gt;31),1,IF(AND(W268=1,NOT(OR(מרקובחצי[[#This Row],[עד ועד]]&lt;J268,מרקובחצי[[#This Row],[עד ועד]]&gt;K268))),1,"")),"")</f>
        <v/>
      </c>
      <c r="X269" t="str">
        <f>IF(AND(מרקובחצי[[#This Row],[CycleNumber]]&lt;$B270,SUM(מרקובחצי[[#This Row],[11]],R270)=2),1,"")</f>
        <v/>
      </c>
      <c r="Y269" t="str">
        <f>IF(AND(מרקובחצי[[#This Row],[CycleNumber]]&lt;$B270,SUM(מרקובחצי[[#This Row],[11]],S270)=2),1,"")</f>
        <v/>
      </c>
      <c r="Z269" t="str">
        <f>IF(AND(מרקובחצי[[#This Row],[CycleNumber]]&lt;$B270,SUM(מרקובחצי[[#This Row],[13]],S270)=2),1,"")</f>
        <v/>
      </c>
      <c r="AA269" t="str">
        <f>IF(AND(מרקובחצי[[#This Row],[CycleNumber]]&lt;$B270,SUM(מרקובחצי[[#This Row],[13]],T270)=2),1,"")</f>
        <v/>
      </c>
      <c r="AB269" t="str">
        <f>IF(AND(מרקובחצי[[#This Row],[CycleNumber]]&lt;$B270,SUM(מרקובחצי[[#This Row],[21]],U270)=2),1,"")</f>
        <v/>
      </c>
      <c r="AC269" t="str">
        <f>IF(AND(מרקובחצי[[#This Row],[CycleNumber]]&lt;$B270,SUM(מרקובחצי[[#This Row],[21]],V270)=2),1,"")</f>
        <v/>
      </c>
      <c r="AD269" t="str">
        <f>IF(AND(מרקובחצי[[#This Row],[CycleNumber]]&lt;$B270,SUM(מרקובחצי[[#This Row],[23]],V270)=2),1,"")</f>
        <v/>
      </c>
      <c r="AE269" t="str">
        <f>IF(AND(מרקובחצי[[#This Row],[CycleNumber]]&lt;$B270,SUM(מרקובחצי[[#This Row],[23]],W270)=2),1,"")</f>
        <v/>
      </c>
      <c r="AF269" t="str">
        <f>IF(AND(מרקובחצי[[#This Row],[CycleNumber]]&lt;$B270,SUM(מרקובחצי[[#This Row],[31]],O270)=2),1,"")</f>
        <v/>
      </c>
      <c r="AG269" t="str">
        <f>IF(AND(מרקובחצי[[#This Row],[CycleNumber]]&lt;$B270,SUM(מרקובחצי[[#This Row],[31]],P270)=2),1,"")</f>
        <v/>
      </c>
      <c r="AH269" t="str">
        <f>IF(AND(מרקובחצי[[#This Row],[CycleNumber]]&lt;$B270,SUM(מרקובחצי[[#This Row],[31]],Q270)=2),1,"")</f>
        <v/>
      </c>
      <c r="AI269" t="str">
        <f>IF(AND(מרקובחצי[[#This Row],[CycleNumber]]&lt;$B270,SUM(U269:U270)=2),1,"")</f>
        <v/>
      </c>
      <c r="AJ269" t="str">
        <f>IF(AND(מרקובחצי[[#This Row],[CycleNumber]]&lt;$B270,SUM(מרקובחצי[[#This Row],[32]],O270)=2),1,"")</f>
        <v/>
      </c>
      <c r="AK269" t="str">
        <f>IF(AND(מרקובחצי[[#This Row],[CycleNumber]]&lt;$B270,SUM(מרקובחצי[[#This Row],[32]],P270)=2),1,"")</f>
        <v/>
      </c>
      <c r="AL269" t="str">
        <f>IF(AND(מרקובחצי[[#This Row],[CycleNumber]]&lt;$B270,SUM(מרקובחצי[[#This Row],[32]],Q270)=2),1,"")</f>
        <v/>
      </c>
      <c r="AM269" t="str">
        <f>IF(AND(מרקובחצי[[#This Row],[CycleNumber]]&lt;$B270,SUM(V269:V270)=2),1,"")</f>
        <v/>
      </c>
      <c r="AN269" t="str">
        <f>IF(AND(מרקובחצי[[#This Row],[CycleNumber]]&lt;$B270,SUM(מרקובחצי[[#This Row],[33]],O270)=2),1,"")</f>
        <v/>
      </c>
      <c r="AO269" t="str">
        <f>IF(AND(מרקובחצי[[#This Row],[CycleNumber]]&lt;$B270,SUM(מרקובחצי[[#This Row],[33]],P270)=2),1,"")</f>
        <v/>
      </c>
      <c r="AP269" t="str">
        <f>IF(AND(מרקובחצי[[#This Row],[CycleNumber]]&lt;$B270,SUM(מרקובחצי[[#This Row],[33]],Q270)=2),1,"")</f>
        <v/>
      </c>
      <c r="AQ269" t="str">
        <f>IF(AND(מרקובחצי[[#This Row],[CycleNumber]]&lt;$B270,SUM(W269:W270)=2),1,"")</f>
        <v/>
      </c>
      <c r="AR269" t="str">
        <f>IF(AND(מרקובחצי[[#This Row],[CycleNumber]]&lt;$B270,SUM(מרקובחצי[[#This Row],[12]],S270)=2),1,"")</f>
        <v/>
      </c>
      <c r="AS269" t="str">
        <f>IF(AND(מרקובחצי[[#This Row],[CycleNumber]]&lt;$B270,SUM(מרקובחצי[[#This Row],[22]],V270)=2),1,"")</f>
        <v/>
      </c>
      <c r="AT269" s="3">
        <f>SUM(מרקובחצי[[#This Row],[11]:[33]])</f>
        <v>0</v>
      </c>
    </row>
    <row r="270" spans="1:46" hidden="1" x14ac:dyDescent="0.25">
      <c r="A270" t="s">
        <v>31</v>
      </c>
      <c r="B270">
        <v>20</v>
      </c>
      <c r="C270">
        <v>30</v>
      </c>
      <c r="D270">
        <f>מרקובחצי[[#This Row],[LengthofCycle]]+1</f>
        <v>31</v>
      </c>
      <c r="E270">
        <f>IF(IFERROR(LOOKUP(מרקובחצי[[#This Row],[ClientID]],קביעויות[הפלגה]),FALSE)=מרקובחצי[[#This Row],[ClientID]],1,"")</f>
        <v>1</v>
      </c>
      <c r="F270" t="str">
        <f>IF(IFERROR(LOOKUP(מרקובחצי[[#This Row],[ClientID]],סוגחציקבוע[S31]),FALSE)=מרקובחצי[[#This Row],[ClientID]],1,"")</f>
        <v/>
      </c>
      <c r="G270" t="str">
        <f>IF(IFERROR(LOOKUP(מרקובחצי[[#This Row],[ClientID]],סוגחציקבוע[S32]),FALSE)=מרקובחצי[[#This Row],[ClientID]],1,"")</f>
        <v/>
      </c>
      <c r="H270" t="str">
        <f>IF(IFERROR(LOOKUP(מרקובחצי[[#This Row],[ClientID]],סוגחציקבוע[S33]),FALSE)=מרקובחצי[[#This Row],[ClientID]],1,"")</f>
        <v/>
      </c>
      <c r="I270" t="str">
        <f>IF(IFERROR(LOOKUP(מרקובחצי[[#This Row],[ClientID]],סוגחציקבוע[S32&amp;33]),FALSE)=מרקובחצי[[#This Row],[ClientID]],1,"")</f>
        <v/>
      </c>
      <c r="J270">
        <f>IF(SUM(מרקובחצי[[#This Row],[11]:[13]])=1,מרקובחצי[[#This Row],[עד ועד]],IF(SUM(R269:T270)=1,IF(מרקובחצי[[#This Row],[עד ועד]]&lt;J269,מרקובחצי[[#This Row],[עד ועד]],J269),J269))</f>
        <v>25</v>
      </c>
      <c r="K270">
        <f>IF(SUM(מרקובחצי[[#This Row],[11]:[13]])=1,מרקובחצי[[#This Row],[עד ועד]],IF(SUM(R269:T270)=1,IF(מרקובחצי[[#This Row],[עד ועד]]&gt;K269,מרקובחצי[[#This Row],[עד ועד]],K269),K269))</f>
        <v>29</v>
      </c>
      <c r="L270" t="str">
        <f>IF(AND(SUM(מרקובחצי[[#This Row],[31]:[33]])=1,SUM(U269:W269)=0),מרקובחצי[[#This Row],[מקס]]-מרקובחצי[[#This Row],[מינ]],"")</f>
        <v/>
      </c>
      <c r="M27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70" t="str">
        <f t="shared" si="4"/>
        <v/>
      </c>
      <c r="O270" t="str">
        <f>IF(מרקובחצי[[#This Row],[קבעה הפלגה?]]=1,"",IF(AND(מרקובחצי[[#This Row],[עד ועד]]&lt;29,OR(מרקובחצי[[#This Row],[CycleNumber]]=1,AND(U269=1,OR(מרקובחצי[[#This Row],[עד ועד]]&lt;J269,מרקובחצי[[#This Row],[עד ועד]]&gt;K269)),AND(V269=1,מרקובחצי[[#This Row],[עד ועד]]&lt;J269),W269=1)),1,""))</f>
        <v/>
      </c>
      <c r="P270" t="str">
        <f>IF(מרקובחצי[[#This Row],[קבעה הפלגה?]]=1,"",IF(AND(מרקובחצי[[#This Row],[עד ועד]]&gt;28,מרקובחצי[[#This Row],[עד ועד]]&lt;32,OR(מרקובחצי[[#This Row],[CycleNumber]]=1,AND(U269=1),AND(V269=1,OR(מרקובחצי[[#This Row],[עד ועד]]&lt;J269,מרקובחצי[[#This Row],[עד ועד]]&gt;K269)),W269=1)),1,""))</f>
        <v/>
      </c>
      <c r="Q270" t="str">
        <f>IF(מרקובחצי[[#This Row],[קבעה הפלגה?]]=1,"",IF(AND(מרקובחצי[[#This Row],[עד ועד]]&gt;31,OR(מרקובחצי[[#This Row],[CycleNumber]]=1,AND(U269=1),AND(V269=1,מרקובחצי[[#This Row],[עד ועד]]&gt;K269),AND(W269=1,OR(מרקובחצי[[#This Row],[עד ועד]]&gt;K269,מרקובחצי[[#This Row],[עד ועד]]&lt;J269)))),1,""))</f>
        <v/>
      </c>
      <c r="R270" t="str">
        <f>IF(מרקובחצי[[#This Row],[CycleNumber]]&gt;1,IF(AND(O269=1,מרקובחצי[[#This Row],[עד ועד]]&lt;29),1,""),"")</f>
        <v/>
      </c>
      <c r="S270" t="str">
        <f>IF(מרקובחצי[[#This Row],[CycleNumber]]&gt;1,IF(OR(AND(O269=1,מרקובחצי[[#This Row],[עד ועד]]&gt;28),AND(P269=1),AND(Q269=1,מרקובחצי[[#This Row],[עד ועד]]&lt;32)),1,""),"")</f>
        <v/>
      </c>
      <c r="T270" t="str">
        <f>IF(מרקובחצי[[#This Row],[CycleNumber]]&gt;1,IF(AND(Q269=1,מרקובחצי[[#This Row],[עד ועד]]&gt;31),1,""),"")</f>
        <v/>
      </c>
      <c r="U270" t="str">
        <f>IF(מרקובחצי[[#This Row],[CycleNumber]]&gt;1,IF(AND(R269=1,מרקובחצי[[#This Row],[עד ועד]]&lt;29),1,IF(AND(U269=1,NOT(OR(מרקובחצי[[#This Row],[עד ועד]]&lt;J269,מרקובחצי[[#This Row],[עד ועד]]&gt;K269))),1,"")),"")</f>
        <v/>
      </c>
      <c r="V270" t="str">
        <f>IF(מרקובחצי[[#This Row],[CycleNumber]]&gt;1,IF(AND(SUM(R269:T269)=1,מרקובחצי[[#This Row],[עד ועד]]&gt;28,מרקובחצי[[#This Row],[עד ועד]]&lt;32),1,IF(OR(S269=1,AND(R269=1,מרקובחצי[[#This Row],[עד ועד]]&gt;28),AND(T269=1,מרקובחצי[[#This Row],[עד ועד]]&lt;32)),1,IF(AND(V269=1,NOT(OR(מרקובחצי[[#This Row],[עד ועד]]&lt;J269,מרקובחצי[[#This Row],[עד ועד]]&gt;K269))),1,""))),"")</f>
        <v/>
      </c>
      <c r="W270" t="str">
        <f>IF(מרקובחצי[[#This Row],[CycleNumber]]&gt;1,IF(AND(T269=1,מרקובחצי[[#This Row],[עד ועד]]&gt;31),1,IF(AND(W269=1,NOT(OR(מרקובחצי[[#This Row],[עד ועד]]&lt;J269,מרקובחצי[[#This Row],[עד ועד]]&gt;K269))),1,"")),"")</f>
        <v/>
      </c>
      <c r="X270" t="str">
        <f>IF(AND(מרקובחצי[[#This Row],[CycleNumber]]&lt;$B271,SUM(מרקובחצי[[#This Row],[11]],R271)=2),1,"")</f>
        <v/>
      </c>
      <c r="Y270" t="str">
        <f>IF(AND(מרקובחצי[[#This Row],[CycleNumber]]&lt;$B271,SUM(מרקובחצי[[#This Row],[11]],S271)=2),1,"")</f>
        <v/>
      </c>
      <c r="Z270" t="str">
        <f>IF(AND(מרקובחצי[[#This Row],[CycleNumber]]&lt;$B271,SUM(מרקובחצי[[#This Row],[13]],S271)=2),1,"")</f>
        <v/>
      </c>
      <c r="AA270" t="str">
        <f>IF(AND(מרקובחצי[[#This Row],[CycleNumber]]&lt;$B271,SUM(מרקובחצי[[#This Row],[13]],T271)=2),1,"")</f>
        <v/>
      </c>
      <c r="AB270" t="str">
        <f>IF(AND(מרקובחצי[[#This Row],[CycleNumber]]&lt;$B271,SUM(מרקובחצי[[#This Row],[21]],U271)=2),1,"")</f>
        <v/>
      </c>
      <c r="AC270" t="str">
        <f>IF(AND(מרקובחצי[[#This Row],[CycleNumber]]&lt;$B271,SUM(מרקובחצי[[#This Row],[21]],V271)=2),1,"")</f>
        <v/>
      </c>
      <c r="AD270" t="str">
        <f>IF(AND(מרקובחצי[[#This Row],[CycleNumber]]&lt;$B271,SUM(מרקובחצי[[#This Row],[23]],V271)=2),1,"")</f>
        <v/>
      </c>
      <c r="AE270" t="str">
        <f>IF(AND(מרקובחצי[[#This Row],[CycleNumber]]&lt;$B271,SUM(מרקובחצי[[#This Row],[23]],W271)=2),1,"")</f>
        <v/>
      </c>
      <c r="AF270" t="str">
        <f>IF(AND(מרקובחצי[[#This Row],[CycleNumber]]&lt;$B271,SUM(מרקובחצי[[#This Row],[31]],O271)=2),1,"")</f>
        <v/>
      </c>
      <c r="AG270" t="str">
        <f>IF(AND(מרקובחצי[[#This Row],[CycleNumber]]&lt;$B271,SUM(מרקובחצי[[#This Row],[31]],P271)=2),1,"")</f>
        <v/>
      </c>
      <c r="AH270" t="str">
        <f>IF(AND(מרקובחצי[[#This Row],[CycleNumber]]&lt;$B271,SUM(מרקובחצי[[#This Row],[31]],Q271)=2),1,"")</f>
        <v/>
      </c>
      <c r="AI270" t="str">
        <f>IF(AND(מרקובחצי[[#This Row],[CycleNumber]]&lt;$B271,SUM(U270:U271)=2),1,"")</f>
        <v/>
      </c>
      <c r="AJ270" t="str">
        <f>IF(AND(מרקובחצי[[#This Row],[CycleNumber]]&lt;$B271,SUM(מרקובחצי[[#This Row],[32]],O271)=2),1,"")</f>
        <v/>
      </c>
      <c r="AK270" t="str">
        <f>IF(AND(מרקובחצי[[#This Row],[CycleNumber]]&lt;$B271,SUM(מרקובחצי[[#This Row],[32]],P271)=2),1,"")</f>
        <v/>
      </c>
      <c r="AL270" t="str">
        <f>IF(AND(מרקובחצי[[#This Row],[CycleNumber]]&lt;$B271,SUM(מרקובחצי[[#This Row],[32]],Q271)=2),1,"")</f>
        <v/>
      </c>
      <c r="AM270" t="str">
        <f>IF(AND(מרקובחצי[[#This Row],[CycleNumber]]&lt;$B271,SUM(V270:V271)=2),1,"")</f>
        <v/>
      </c>
      <c r="AN270" t="str">
        <f>IF(AND(מרקובחצי[[#This Row],[CycleNumber]]&lt;$B271,SUM(מרקובחצי[[#This Row],[33]],O271)=2),1,"")</f>
        <v/>
      </c>
      <c r="AO270" t="str">
        <f>IF(AND(מרקובחצי[[#This Row],[CycleNumber]]&lt;$B271,SUM(מרקובחצי[[#This Row],[33]],P271)=2),1,"")</f>
        <v/>
      </c>
      <c r="AP270" t="str">
        <f>IF(AND(מרקובחצי[[#This Row],[CycleNumber]]&lt;$B271,SUM(מרקובחצי[[#This Row],[33]],Q271)=2),1,"")</f>
        <v/>
      </c>
      <c r="AQ270" t="str">
        <f>IF(AND(מרקובחצי[[#This Row],[CycleNumber]]&lt;$B271,SUM(W270:W271)=2),1,"")</f>
        <v/>
      </c>
      <c r="AR270" t="str">
        <f>IF(AND(מרקובחצי[[#This Row],[CycleNumber]]&lt;$B271,SUM(מרקובחצי[[#This Row],[12]],S271)=2),1,"")</f>
        <v/>
      </c>
      <c r="AS270" t="str">
        <f>IF(AND(מרקובחצי[[#This Row],[CycleNumber]]&lt;$B271,SUM(מרקובחצי[[#This Row],[22]],V271)=2),1,"")</f>
        <v/>
      </c>
      <c r="AT270" s="3">
        <f>SUM(מרקובחצי[[#This Row],[11]:[33]])</f>
        <v>0</v>
      </c>
    </row>
    <row r="271" spans="1:46" hidden="1" x14ac:dyDescent="0.25">
      <c r="A271" t="s">
        <v>31</v>
      </c>
      <c r="B271">
        <v>21</v>
      </c>
      <c r="C271">
        <v>31</v>
      </c>
      <c r="D271">
        <f>מרקובחצי[[#This Row],[LengthofCycle]]+1</f>
        <v>32</v>
      </c>
      <c r="E271">
        <f>IF(IFERROR(LOOKUP(מרקובחצי[[#This Row],[ClientID]],קביעויות[הפלגה]),FALSE)=מרקובחצי[[#This Row],[ClientID]],1,"")</f>
        <v>1</v>
      </c>
      <c r="F271" t="str">
        <f>IF(IFERROR(LOOKUP(מרקובחצי[[#This Row],[ClientID]],סוגחציקבוע[S31]),FALSE)=מרקובחצי[[#This Row],[ClientID]],1,"")</f>
        <v/>
      </c>
      <c r="G271" t="str">
        <f>IF(IFERROR(LOOKUP(מרקובחצי[[#This Row],[ClientID]],סוגחציקבוע[S32]),FALSE)=מרקובחצי[[#This Row],[ClientID]],1,"")</f>
        <v/>
      </c>
      <c r="H271" t="str">
        <f>IF(IFERROR(LOOKUP(מרקובחצי[[#This Row],[ClientID]],סוגחציקבוע[S33]),FALSE)=מרקובחצי[[#This Row],[ClientID]],1,"")</f>
        <v/>
      </c>
      <c r="I271" t="str">
        <f>IF(IFERROR(LOOKUP(מרקובחצי[[#This Row],[ClientID]],סוגחציקבוע[S32&amp;33]),FALSE)=מרקובחצי[[#This Row],[ClientID]],1,"")</f>
        <v/>
      </c>
      <c r="J271">
        <f>IF(SUM(מרקובחצי[[#This Row],[11]:[13]])=1,מרקובחצי[[#This Row],[עד ועד]],IF(SUM(R270:T271)=1,IF(מרקובחצי[[#This Row],[עד ועד]]&lt;J270,מרקובחצי[[#This Row],[עד ועד]],J270),J270))</f>
        <v>25</v>
      </c>
      <c r="K271">
        <f>IF(SUM(מרקובחצי[[#This Row],[11]:[13]])=1,מרקובחצי[[#This Row],[עד ועד]],IF(SUM(R270:T271)=1,IF(מרקובחצי[[#This Row],[עד ועד]]&gt;K270,מרקובחצי[[#This Row],[עד ועד]],K270),K270))</f>
        <v>29</v>
      </c>
      <c r="L271" t="str">
        <f>IF(AND(SUM(מרקובחצי[[#This Row],[31]:[33]])=1,SUM(U270:W270)=0),מרקובחצי[[#This Row],[מקס]]-מרקובחצי[[#This Row],[מינ]],"")</f>
        <v/>
      </c>
      <c r="M27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71" t="str">
        <f t="shared" si="4"/>
        <v/>
      </c>
      <c r="O271" t="str">
        <f>IF(מרקובחצי[[#This Row],[קבעה הפלגה?]]=1,"",IF(AND(מרקובחצי[[#This Row],[עד ועד]]&lt;29,OR(מרקובחצי[[#This Row],[CycleNumber]]=1,AND(U270=1,OR(מרקובחצי[[#This Row],[עד ועד]]&lt;J270,מרקובחצי[[#This Row],[עד ועד]]&gt;K270)),AND(V270=1,מרקובחצי[[#This Row],[עד ועד]]&lt;J270),W270=1)),1,""))</f>
        <v/>
      </c>
      <c r="P271" t="str">
        <f>IF(מרקובחצי[[#This Row],[קבעה הפלגה?]]=1,"",IF(AND(מרקובחצי[[#This Row],[עד ועד]]&gt;28,מרקובחצי[[#This Row],[עד ועד]]&lt;32,OR(מרקובחצי[[#This Row],[CycleNumber]]=1,AND(U270=1),AND(V270=1,OR(מרקובחצי[[#This Row],[עד ועד]]&lt;J270,מרקובחצי[[#This Row],[עד ועד]]&gt;K270)),W270=1)),1,""))</f>
        <v/>
      </c>
      <c r="Q271" t="str">
        <f>IF(מרקובחצי[[#This Row],[קבעה הפלגה?]]=1,"",IF(AND(מרקובחצי[[#This Row],[עד ועד]]&gt;31,OR(מרקובחצי[[#This Row],[CycleNumber]]=1,AND(U270=1),AND(V270=1,מרקובחצי[[#This Row],[עד ועד]]&gt;K270),AND(W270=1,OR(מרקובחצי[[#This Row],[עד ועד]]&gt;K270,מרקובחצי[[#This Row],[עד ועד]]&lt;J270)))),1,""))</f>
        <v/>
      </c>
      <c r="R271" t="str">
        <f>IF(מרקובחצי[[#This Row],[CycleNumber]]&gt;1,IF(AND(O270=1,מרקובחצי[[#This Row],[עד ועד]]&lt;29),1,""),"")</f>
        <v/>
      </c>
      <c r="S271" t="str">
        <f>IF(מרקובחצי[[#This Row],[CycleNumber]]&gt;1,IF(OR(AND(O270=1,מרקובחצי[[#This Row],[עד ועד]]&gt;28),AND(P270=1),AND(Q270=1,מרקובחצי[[#This Row],[עד ועד]]&lt;32)),1,""),"")</f>
        <v/>
      </c>
      <c r="T271" t="str">
        <f>IF(מרקובחצי[[#This Row],[CycleNumber]]&gt;1,IF(AND(Q270=1,מרקובחצי[[#This Row],[עד ועד]]&gt;31),1,""),"")</f>
        <v/>
      </c>
      <c r="U271" t="str">
        <f>IF(מרקובחצי[[#This Row],[CycleNumber]]&gt;1,IF(AND(R270=1,מרקובחצי[[#This Row],[עד ועד]]&lt;29),1,IF(AND(U270=1,NOT(OR(מרקובחצי[[#This Row],[עד ועד]]&lt;J270,מרקובחצי[[#This Row],[עד ועד]]&gt;K270))),1,"")),"")</f>
        <v/>
      </c>
      <c r="V271" t="str">
        <f>IF(מרקובחצי[[#This Row],[CycleNumber]]&gt;1,IF(AND(SUM(R270:T270)=1,מרקובחצי[[#This Row],[עד ועד]]&gt;28,מרקובחצי[[#This Row],[עד ועד]]&lt;32),1,IF(OR(S270=1,AND(R270=1,מרקובחצי[[#This Row],[עד ועד]]&gt;28),AND(T270=1,מרקובחצי[[#This Row],[עד ועד]]&lt;32)),1,IF(AND(V270=1,NOT(OR(מרקובחצי[[#This Row],[עד ועד]]&lt;J270,מרקובחצי[[#This Row],[עד ועד]]&gt;K270))),1,""))),"")</f>
        <v/>
      </c>
      <c r="W271" t="str">
        <f>IF(מרקובחצי[[#This Row],[CycleNumber]]&gt;1,IF(AND(T270=1,מרקובחצי[[#This Row],[עד ועד]]&gt;31),1,IF(AND(W270=1,NOT(OR(מרקובחצי[[#This Row],[עד ועד]]&lt;J270,מרקובחצי[[#This Row],[עד ועד]]&gt;K270))),1,"")),"")</f>
        <v/>
      </c>
      <c r="X271" t="str">
        <f>IF(AND(מרקובחצי[[#This Row],[CycleNumber]]&lt;$B272,SUM(מרקובחצי[[#This Row],[11]],R272)=2),1,"")</f>
        <v/>
      </c>
      <c r="Y271" t="str">
        <f>IF(AND(מרקובחצי[[#This Row],[CycleNumber]]&lt;$B272,SUM(מרקובחצי[[#This Row],[11]],S272)=2),1,"")</f>
        <v/>
      </c>
      <c r="Z271" t="str">
        <f>IF(AND(מרקובחצי[[#This Row],[CycleNumber]]&lt;$B272,SUM(מרקובחצי[[#This Row],[13]],S272)=2),1,"")</f>
        <v/>
      </c>
      <c r="AA271" t="str">
        <f>IF(AND(מרקובחצי[[#This Row],[CycleNumber]]&lt;$B272,SUM(מרקובחצי[[#This Row],[13]],T272)=2),1,"")</f>
        <v/>
      </c>
      <c r="AB271" t="str">
        <f>IF(AND(מרקובחצי[[#This Row],[CycleNumber]]&lt;$B272,SUM(מרקובחצי[[#This Row],[21]],U272)=2),1,"")</f>
        <v/>
      </c>
      <c r="AC271" t="str">
        <f>IF(AND(מרקובחצי[[#This Row],[CycleNumber]]&lt;$B272,SUM(מרקובחצי[[#This Row],[21]],V272)=2),1,"")</f>
        <v/>
      </c>
      <c r="AD271" t="str">
        <f>IF(AND(מרקובחצי[[#This Row],[CycleNumber]]&lt;$B272,SUM(מרקובחצי[[#This Row],[23]],V272)=2),1,"")</f>
        <v/>
      </c>
      <c r="AE271" t="str">
        <f>IF(AND(מרקובחצי[[#This Row],[CycleNumber]]&lt;$B272,SUM(מרקובחצי[[#This Row],[23]],W272)=2),1,"")</f>
        <v/>
      </c>
      <c r="AF271" t="str">
        <f>IF(AND(מרקובחצי[[#This Row],[CycleNumber]]&lt;$B272,SUM(מרקובחצי[[#This Row],[31]],O272)=2),1,"")</f>
        <v/>
      </c>
      <c r="AG271" t="str">
        <f>IF(AND(מרקובחצי[[#This Row],[CycleNumber]]&lt;$B272,SUM(מרקובחצי[[#This Row],[31]],P272)=2),1,"")</f>
        <v/>
      </c>
      <c r="AH271" t="str">
        <f>IF(AND(מרקובחצי[[#This Row],[CycleNumber]]&lt;$B272,SUM(מרקובחצי[[#This Row],[31]],Q272)=2),1,"")</f>
        <v/>
      </c>
      <c r="AI271" t="str">
        <f>IF(AND(מרקובחצי[[#This Row],[CycleNumber]]&lt;$B272,SUM(U271:U272)=2),1,"")</f>
        <v/>
      </c>
      <c r="AJ271" t="str">
        <f>IF(AND(מרקובחצי[[#This Row],[CycleNumber]]&lt;$B272,SUM(מרקובחצי[[#This Row],[32]],O272)=2),1,"")</f>
        <v/>
      </c>
      <c r="AK271" t="str">
        <f>IF(AND(מרקובחצי[[#This Row],[CycleNumber]]&lt;$B272,SUM(מרקובחצי[[#This Row],[32]],P272)=2),1,"")</f>
        <v/>
      </c>
      <c r="AL271" t="str">
        <f>IF(AND(מרקובחצי[[#This Row],[CycleNumber]]&lt;$B272,SUM(מרקובחצי[[#This Row],[32]],Q272)=2),1,"")</f>
        <v/>
      </c>
      <c r="AM271" t="str">
        <f>IF(AND(מרקובחצי[[#This Row],[CycleNumber]]&lt;$B272,SUM(V271:V272)=2),1,"")</f>
        <v/>
      </c>
      <c r="AN271" t="str">
        <f>IF(AND(מרקובחצי[[#This Row],[CycleNumber]]&lt;$B272,SUM(מרקובחצי[[#This Row],[33]],O272)=2),1,"")</f>
        <v/>
      </c>
      <c r="AO271" t="str">
        <f>IF(AND(מרקובחצי[[#This Row],[CycleNumber]]&lt;$B272,SUM(מרקובחצי[[#This Row],[33]],P272)=2),1,"")</f>
        <v/>
      </c>
      <c r="AP271" t="str">
        <f>IF(AND(מרקובחצי[[#This Row],[CycleNumber]]&lt;$B272,SUM(מרקובחצי[[#This Row],[33]],Q272)=2),1,"")</f>
        <v/>
      </c>
      <c r="AQ271" t="str">
        <f>IF(AND(מרקובחצי[[#This Row],[CycleNumber]]&lt;$B272,SUM(W271:W272)=2),1,"")</f>
        <v/>
      </c>
      <c r="AR271" t="str">
        <f>IF(AND(מרקובחצי[[#This Row],[CycleNumber]]&lt;$B272,SUM(מרקובחצי[[#This Row],[12]],S272)=2),1,"")</f>
        <v/>
      </c>
      <c r="AS271" t="str">
        <f>IF(AND(מרקובחצי[[#This Row],[CycleNumber]]&lt;$B272,SUM(מרקובחצי[[#This Row],[22]],V272)=2),1,"")</f>
        <v/>
      </c>
      <c r="AT271" s="3">
        <f>SUM(מרקובחצי[[#This Row],[11]:[33]])</f>
        <v>0</v>
      </c>
    </row>
    <row r="272" spans="1:46" hidden="1" x14ac:dyDescent="0.25">
      <c r="A272" t="s">
        <v>31</v>
      </c>
      <c r="B272">
        <v>22</v>
      </c>
      <c r="C272">
        <v>28</v>
      </c>
      <c r="D272">
        <f>מרקובחצי[[#This Row],[LengthofCycle]]+1</f>
        <v>29</v>
      </c>
      <c r="E272">
        <f>IF(IFERROR(LOOKUP(מרקובחצי[[#This Row],[ClientID]],קביעויות[הפלגה]),FALSE)=מרקובחצי[[#This Row],[ClientID]],1,"")</f>
        <v>1</v>
      </c>
      <c r="F272" t="str">
        <f>IF(IFERROR(LOOKUP(מרקובחצי[[#This Row],[ClientID]],סוגחציקבוע[S31]),FALSE)=מרקובחצי[[#This Row],[ClientID]],1,"")</f>
        <v/>
      </c>
      <c r="G272" t="str">
        <f>IF(IFERROR(LOOKUP(מרקובחצי[[#This Row],[ClientID]],סוגחציקבוע[S32]),FALSE)=מרקובחצי[[#This Row],[ClientID]],1,"")</f>
        <v/>
      </c>
      <c r="H272" t="str">
        <f>IF(IFERROR(LOOKUP(מרקובחצי[[#This Row],[ClientID]],סוגחציקבוע[S33]),FALSE)=מרקובחצי[[#This Row],[ClientID]],1,"")</f>
        <v/>
      </c>
      <c r="I272" t="str">
        <f>IF(IFERROR(LOOKUP(מרקובחצי[[#This Row],[ClientID]],סוגחציקבוע[S32&amp;33]),FALSE)=מרקובחצי[[#This Row],[ClientID]],1,"")</f>
        <v/>
      </c>
      <c r="J272">
        <f>IF(SUM(מרקובחצי[[#This Row],[11]:[13]])=1,מרקובחצי[[#This Row],[עד ועד]],IF(SUM(R271:T272)=1,IF(מרקובחצי[[#This Row],[עד ועד]]&lt;J271,מרקובחצי[[#This Row],[עד ועד]],J271),J271))</f>
        <v>25</v>
      </c>
      <c r="K272">
        <f>IF(SUM(מרקובחצי[[#This Row],[11]:[13]])=1,מרקובחצי[[#This Row],[עד ועד]],IF(SUM(R271:T272)=1,IF(מרקובחצי[[#This Row],[עד ועד]]&gt;K271,מרקובחצי[[#This Row],[עד ועד]],K271),K271))</f>
        <v>29</v>
      </c>
      <c r="L272" t="str">
        <f>IF(AND(SUM(מרקובחצי[[#This Row],[31]:[33]])=1,SUM(U271:W271)=0),מרקובחצי[[#This Row],[מקס]]-מרקובחצי[[#This Row],[מינ]],"")</f>
        <v/>
      </c>
      <c r="M27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72" t="str">
        <f t="shared" si="4"/>
        <v/>
      </c>
      <c r="O272" t="str">
        <f>IF(מרקובחצי[[#This Row],[קבעה הפלגה?]]=1,"",IF(AND(מרקובחצי[[#This Row],[עד ועד]]&lt;29,OR(מרקובחצי[[#This Row],[CycleNumber]]=1,AND(U271=1,OR(מרקובחצי[[#This Row],[עד ועד]]&lt;J271,מרקובחצי[[#This Row],[עד ועד]]&gt;K271)),AND(V271=1,מרקובחצי[[#This Row],[עד ועד]]&lt;J271),W271=1)),1,""))</f>
        <v/>
      </c>
      <c r="P272" t="str">
        <f>IF(מרקובחצי[[#This Row],[קבעה הפלגה?]]=1,"",IF(AND(מרקובחצי[[#This Row],[עד ועד]]&gt;28,מרקובחצי[[#This Row],[עד ועד]]&lt;32,OR(מרקובחצי[[#This Row],[CycleNumber]]=1,AND(U271=1),AND(V271=1,OR(מרקובחצי[[#This Row],[עד ועד]]&lt;J271,מרקובחצי[[#This Row],[עד ועד]]&gt;K271)),W271=1)),1,""))</f>
        <v/>
      </c>
      <c r="Q272" t="str">
        <f>IF(מרקובחצי[[#This Row],[קבעה הפלגה?]]=1,"",IF(AND(מרקובחצי[[#This Row],[עד ועד]]&gt;31,OR(מרקובחצי[[#This Row],[CycleNumber]]=1,AND(U271=1),AND(V271=1,מרקובחצי[[#This Row],[עד ועד]]&gt;K271),AND(W271=1,OR(מרקובחצי[[#This Row],[עד ועד]]&gt;K271,מרקובחצי[[#This Row],[עד ועד]]&lt;J271)))),1,""))</f>
        <v/>
      </c>
      <c r="R272" t="str">
        <f>IF(מרקובחצי[[#This Row],[CycleNumber]]&gt;1,IF(AND(O271=1,מרקובחצי[[#This Row],[עד ועד]]&lt;29),1,""),"")</f>
        <v/>
      </c>
      <c r="S272" t="str">
        <f>IF(מרקובחצי[[#This Row],[CycleNumber]]&gt;1,IF(OR(AND(O271=1,מרקובחצי[[#This Row],[עד ועד]]&gt;28),AND(P271=1),AND(Q271=1,מרקובחצי[[#This Row],[עד ועד]]&lt;32)),1,""),"")</f>
        <v/>
      </c>
      <c r="T272" t="str">
        <f>IF(מרקובחצי[[#This Row],[CycleNumber]]&gt;1,IF(AND(Q271=1,מרקובחצי[[#This Row],[עד ועד]]&gt;31),1,""),"")</f>
        <v/>
      </c>
      <c r="U272" t="str">
        <f>IF(מרקובחצי[[#This Row],[CycleNumber]]&gt;1,IF(AND(R271=1,מרקובחצי[[#This Row],[עד ועד]]&lt;29),1,IF(AND(U271=1,NOT(OR(מרקובחצי[[#This Row],[עד ועד]]&lt;J271,מרקובחצי[[#This Row],[עד ועד]]&gt;K271))),1,"")),"")</f>
        <v/>
      </c>
      <c r="V272" t="str">
        <f>IF(מרקובחצי[[#This Row],[CycleNumber]]&gt;1,IF(AND(SUM(R271:T271)=1,מרקובחצי[[#This Row],[עד ועד]]&gt;28,מרקובחצי[[#This Row],[עד ועד]]&lt;32),1,IF(OR(S271=1,AND(R271=1,מרקובחצי[[#This Row],[עד ועד]]&gt;28),AND(T271=1,מרקובחצי[[#This Row],[עד ועד]]&lt;32)),1,IF(AND(V271=1,NOT(OR(מרקובחצי[[#This Row],[עד ועד]]&lt;J271,מרקובחצי[[#This Row],[עד ועד]]&gt;K271))),1,""))),"")</f>
        <v/>
      </c>
      <c r="W272" t="str">
        <f>IF(מרקובחצי[[#This Row],[CycleNumber]]&gt;1,IF(AND(T271=1,מרקובחצי[[#This Row],[עד ועד]]&gt;31),1,IF(AND(W271=1,NOT(OR(מרקובחצי[[#This Row],[עד ועד]]&lt;J271,מרקובחצי[[#This Row],[עד ועד]]&gt;K271))),1,"")),"")</f>
        <v/>
      </c>
      <c r="X272" t="str">
        <f>IF(AND(מרקובחצי[[#This Row],[CycleNumber]]&lt;$B273,SUM(מרקובחצי[[#This Row],[11]],R273)=2),1,"")</f>
        <v/>
      </c>
      <c r="Y272" t="str">
        <f>IF(AND(מרקובחצי[[#This Row],[CycleNumber]]&lt;$B273,SUM(מרקובחצי[[#This Row],[11]],S273)=2),1,"")</f>
        <v/>
      </c>
      <c r="Z272" t="str">
        <f>IF(AND(מרקובחצי[[#This Row],[CycleNumber]]&lt;$B273,SUM(מרקובחצי[[#This Row],[13]],S273)=2),1,"")</f>
        <v/>
      </c>
      <c r="AA272" t="str">
        <f>IF(AND(מרקובחצי[[#This Row],[CycleNumber]]&lt;$B273,SUM(מרקובחצי[[#This Row],[13]],T273)=2),1,"")</f>
        <v/>
      </c>
      <c r="AB272" t="str">
        <f>IF(AND(מרקובחצי[[#This Row],[CycleNumber]]&lt;$B273,SUM(מרקובחצי[[#This Row],[21]],U273)=2),1,"")</f>
        <v/>
      </c>
      <c r="AC272" t="str">
        <f>IF(AND(מרקובחצי[[#This Row],[CycleNumber]]&lt;$B273,SUM(מרקובחצי[[#This Row],[21]],V273)=2),1,"")</f>
        <v/>
      </c>
      <c r="AD272" t="str">
        <f>IF(AND(מרקובחצי[[#This Row],[CycleNumber]]&lt;$B273,SUM(מרקובחצי[[#This Row],[23]],V273)=2),1,"")</f>
        <v/>
      </c>
      <c r="AE272" t="str">
        <f>IF(AND(מרקובחצי[[#This Row],[CycleNumber]]&lt;$B273,SUM(מרקובחצי[[#This Row],[23]],W273)=2),1,"")</f>
        <v/>
      </c>
      <c r="AF272" t="str">
        <f>IF(AND(מרקובחצי[[#This Row],[CycleNumber]]&lt;$B273,SUM(מרקובחצי[[#This Row],[31]],O273)=2),1,"")</f>
        <v/>
      </c>
      <c r="AG272" t="str">
        <f>IF(AND(מרקובחצי[[#This Row],[CycleNumber]]&lt;$B273,SUM(מרקובחצי[[#This Row],[31]],P273)=2),1,"")</f>
        <v/>
      </c>
      <c r="AH272" t="str">
        <f>IF(AND(מרקובחצי[[#This Row],[CycleNumber]]&lt;$B273,SUM(מרקובחצי[[#This Row],[31]],Q273)=2),1,"")</f>
        <v/>
      </c>
      <c r="AI272" t="str">
        <f>IF(AND(מרקובחצי[[#This Row],[CycleNumber]]&lt;$B273,SUM(U272:U273)=2),1,"")</f>
        <v/>
      </c>
      <c r="AJ272" t="str">
        <f>IF(AND(מרקובחצי[[#This Row],[CycleNumber]]&lt;$B273,SUM(מרקובחצי[[#This Row],[32]],O273)=2),1,"")</f>
        <v/>
      </c>
      <c r="AK272" t="str">
        <f>IF(AND(מרקובחצי[[#This Row],[CycleNumber]]&lt;$B273,SUM(מרקובחצי[[#This Row],[32]],P273)=2),1,"")</f>
        <v/>
      </c>
      <c r="AL272" t="str">
        <f>IF(AND(מרקובחצי[[#This Row],[CycleNumber]]&lt;$B273,SUM(מרקובחצי[[#This Row],[32]],Q273)=2),1,"")</f>
        <v/>
      </c>
      <c r="AM272" t="str">
        <f>IF(AND(מרקובחצי[[#This Row],[CycleNumber]]&lt;$B273,SUM(V272:V273)=2),1,"")</f>
        <v/>
      </c>
      <c r="AN272" t="str">
        <f>IF(AND(מרקובחצי[[#This Row],[CycleNumber]]&lt;$B273,SUM(מרקובחצי[[#This Row],[33]],O273)=2),1,"")</f>
        <v/>
      </c>
      <c r="AO272" t="str">
        <f>IF(AND(מרקובחצי[[#This Row],[CycleNumber]]&lt;$B273,SUM(מרקובחצי[[#This Row],[33]],P273)=2),1,"")</f>
        <v/>
      </c>
      <c r="AP272" t="str">
        <f>IF(AND(מרקובחצי[[#This Row],[CycleNumber]]&lt;$B273,SUM(מרקובחצי[[#This Row],[33]],Q273)=2),1,"")</f>
        <v/>
      </c>
      <c r="AQ272" t="str">
        <f>IF(AND(מרקובחצי[[#This Row],[CycleNumber]]&lt;$B273,SUM(W272:W273)=2),1,"")</f>
        <v/>
      </c>
      <c r="AR272" t="str">
        <f>IF(AND(מרקובחצי[[#This Row],[CycleNumber]]&lt;$B273,SUM(מרקובחצי[[#This Row],[12]],S273)=2),1,"")</f>
        <v/>
      </c>
      <c r="AS272" t="str">
        <f>IF(AND(מרקובחצי[[#This Row],[CycleNumber]]&lt;$B273,SUM(מרקובחצי[[#This Row],[22]],V273)=2),1,"")</f>
        <v/>
      </c>
      <c r="AT272" s="3">
        <f>SUM(מרקובחצי[[#This Row],[11]:[33]])</f>
        <v>0</v>
      </c>
    </row>
    <row r="273" spans="1:46" hidden="1" x14ac:dyDescent="0.25">
      <c r="A273" t="s">
        <v>31</v>
      </c>
      <c r="B273">
        <v>23</v>
      </c>
      <c r="C273">
        <v>27</v>
      </c>
      <c r="D273">
        <f>מרקובחצי[[#This Row],[LengthofCycle]]+1</f>
        <v>28</v>
      </c>
      <c r="E273">
        <f>IF(IFERROR(LOOKUP(מרקובחצי[[#This Row],[ClientID]],קביעויות[הפלגה]),FALSE)=מרקובחצי[[#This Row],[ClientID]],1,"")</f>
        <v>1</v>
      </c>
      <c r="F273" t="str">
        <f>IF(IFERROR(LOOKUP(מרקובחצי[[#This Row],[ClientID]],סוגחציקבוע[S31]),FALSE)=מרקובחצי[[#This Row],[ClientID]],1,"")</f>
        <v/>
      </c>
      <c r="G273" t="str">
        <f>IF(IFERROR(LOOKUP(מרקובחצי[[#This Row],[ClientID]],סוגחציקבוע[S32]),FALSE)=מרקובחצי[[#This Row],[ClientID]],1,"")</f>
        <v/>
      </c>
      <c r="H273" t="str">
        <f>IF(IFERROR(LOOKUP(מרקובחצי[[#This Row],[ClientID]],סוגחציקבוע[S33]),FALSE)=מרקובחצי[[#This Row],[ClientID]],1,"")</f>
        <v/>
      </c>
      <c r="I273" t="str">
        <f>IF(IFERROR(LOOKUP(מרקובחצי[[#This Row],[ClientID]],סוגחציקבוע[S32&amp;33]),FALSE)=מרקובחצי[[#This Row],[ClientID]],1,"")</f>
        <v/>
      </c>
      <c r="J273">
        <f>IF(SUM(מרקובחצי[[#This Row],[11]:[13]])=1,מרקובחצי[[#This Row],[עד ועד]],IF(SUM(R272:T273)=1,IF(מרקובחצי[[#This Row],[עד ועד]]&lt;J272,מרקובחצי[[#This Row],[עד ועד]],J272),J272))</f>
        <v>25</v>
      </c>
      <c r="K273">
        <f>IF(SUM(מרקובחצי[[#This Row],[11]:[13]])=1,מרקובחצי[[#This Row],[עד ועד]],IF(SUM(R272:T273)=1,IF(מרקובחצי[[#This Row],[עד ועד]]&gt;K272,מרקובחצי[[#This Row],[עד ועד]],K272),K272))</f>
        <v>29</v>
      </c>
      <c r="L273" t="str">
        <f>IF(AND(SUM(מרקובחצי[[#This Row],[31]:[33]])=1,SUM(U272:W272)=0),מרקובחצי[[#This Row],[מקס]]-מרקובחצי[[#This Row],[מינ]],"")</f>
        <v/>
      </c>
      <c r="M27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73" t="str">
        <f t="shared" si="4"/>
        <v/>
      </c>
      <c r="O273" t="str">
        <f>IF(מרקובחצי[[#This Row],[קבעה הפלגה?]]=1,"",IF(AND(מרקובחצי[[#This Row],[עד ועד]]&lt;29,OR(מרקובחצי[[#This Row],[CycleNumber]]=1,AND(U272=1,OR(מרקובחצי[[#This Row],[עד ועד]]&lt;J272,מרקובחצי[[#This Row],[עד ועד]]&gt;K272)),AND(V272=1,מרקובחצי[[#This Row],[עד ועד]]&lt;J272),W272=1)),1,""))</f>
        <v/>
      </c>
      <c r="P273" t="str">
        <f>IF(מרקובחצי[[#This Row],[קבעה הפלגה?]]=1,"",IF(AND(מרקובחצי[[#This Row],[עד ועד]]&gt;28,מרקובחצי[[#This Row],[עד ועד]]&lt;32,OR(מרקובחצי[[#This Row],[CycleNumber]]=1,AND(U272=1),AND(V272=1,OR(מרקובחצי[[#This Row],[עד ועד]]&lt;J272,מרקובחצי[[#This Row],[עד ועד]]&gt;K272)),W272=1)),1,""))</f>
        <v/>
      </c>
      <c r="Q273" t="str">
        <f>IF(מרקובחצי[[#This Row],[קבעה הפלגה?]]=1,"",IF(AND(מרקובחצי[[#This Row],[עד ועד]]&gt;31,OR(מרקובחצי[[#This Row],[CycleNumber]]=1,AND(U272=1),AND(V272=1,מרקובחצי[[#This Row],[עד ועד]]&gt;K272),AND(W272=1,OR(מרקובחצי[[#This Row],[עד ועד]]&gt;K272,מרקובחצי[[#This Row],[עד ועד]]&lt;J272)))),1,""))</f>
        <v/>
      </c>
      <c r="R273" t="str">
        <f>IF(מרקובחצי[[#This Row],[CycleNumber]]&gt;1,IF(AND(O272=1,מרקובחצי[[#This Row],[עד ועד]]&lt;29),1,""),"")</f>
        <v/>
      </c>
      <c r="S273" t="str">
        <f>IF(מרקובחצי[[#This Row],[CycleNumber]]&gt;1,IF(OR(AND(O272=1,מרקובחצי[[#This Row],[עד ועד]]&gt;28),AND(P272=1),AND(Q272=1,מרקובחצי[[#This Row],[עד ועד]]&lt;32)),1,""),"")</f>
        <v/>
      </c>
      <c r="T273" t="str">
        <f>IF(מרקובחצי[[#This Row],[CycleNumber]]&gt;1,IF(AND(Q272=1,מרקובחצי[[#This Row],[עד ועד]]&gt;31),1,""),"")</f>
        <v/>
      </c>
      <c r="U273" t="str">
        <f>IF(מרקובחצי[[#This Row],[CycleNumber]]&gt;1,IF(AND(R272=1,מרקובחצי[[#This Row],[עד ועד]]&lt;29),1,IF(AND(U272=1,NOT(OR(מרקובחצי[[#This Row],[עד ועד]]&lt;J272,מרקובחצי[[#This Row],[עד ועד]]&gt;K272))),1,"")),"")</f>
        <v/>
      </c>
      <c r="V273" t="str">
        <f>IF(מרקובחצי[[#This Row],[CycleNumber]]&gt;1,IF(AND(SUM(R272:T272)=1,מרקובחצי[[#This Row],[עד ועד]]&gt;28,מרקובחצי[[#This Row],[עד ועד]]&lt;32),1,IF(OR(S272=1,AND(R272=1,מרקובחצי[[#This Row],[עד ועד]]&gt;28),AND(T272=1,מרקובחצי[[#This Row],[עד ועד]]&lt;32)),1,IF(AND(V272=1,NOT(OR(מרקובחצי[[#This Row],[עד ועד]]&lt;J272,מרקובחצי[[#This Row],[עד ועד]]&gt;K272))),1,""))),"")</f>
        <v/>
      </c>
      <c r="W273" t="str">
        <f>IF(מרקובחצי[[#This Row],[CycleNumber]]&gt;1,IF(AND(T272=1,מרקובחצי[[#This Row],[עד ועד]]&gt;31),1,IF(AND(W272=1,NOT(OR(מרקובחצי[[#This Row],[עד ועד]]&lt;J272,מרקובחצי[[#This Row],[עד ועד]]&gt;K272))),1,"")),"")</f>
        <v/>
      </c>
      <c r="X273" t="str">
        <f>IF(AND(מרקובחצי[[#This Row],[CycleNumber]]&lt;$B274,SUM(מרקובחצי[[#This Row],[11]],R274)=2),1,"")</f>
        <v/>
      </c>
      <c r="Y273" t="str">
        <f>IF(AND(מרקובחצי[[#This Row],[CycleNumber]]&lt;$B274,SUM(מרקובחצי[[#This Row],[11]],S274)=2),1,"")</f>
        <v/>
      </c>
      <c r="Z273" t="str">
        <f>IF(AND(מרקובחצי[[#This Row],[CycleNumber]]&lt;$B274,SUM(מרקובחצי[[#This Row],[13]],S274)=2),1,"")</f>
        <v/>
      </c>
      <c r="AA273" t="str">
        <f>IF(AND(מרקובחצי[[#This Row],[CycleNumber]]&lt;$B274,SUM(מרקובחצי[[#This Row],[13]],T274)=2),1,"")</f>
        <v/>
      </c>
      <c r="AB273" t="str">
        <f>IF(AND(מרקובחצי[[#This Row],[CycleNumber]]&lt;$B274,SUM(מרקובחצי[[#This Row],[21]],U274)=2),1,"")</f>
        <v/>
      </c>
      <c r="AC273" t="str">
        <f>IF(AND(מרקובחצי[[#This Row],[CycleNumber]]&lt;$B274,SUM(מרקובחצי[[#This Row],[21]],V274)=2),1,"")</f>
        <v/>
      </c>
      <c r="AD273" t="str">
        <f>IF(AND(מרקובחצי[[#This Row],[CycleNumber]]&lt;$B274,SUM(מרקובחצי[[#This Row],[23]],V274)=2),1,"")</f>
        <v/>
      </c>
      <c r="AE273" t="str">
        <f>IF(AND(מרקובחצי[[#This Row],[CycleNumber]]&lt;$B274,SUM(מרקובחצי[[#This Row],[23]],W274)=2),1,"")</f>
        <v/>
      </c>
      <c r="AF273" t="str">
        <f>IF(AND(מרקובחצי[[#This Row],[CycleNumber]]&lt;$B274,SUM(מרקובחצי[[#This Row],[31]],O274)=2),1,"")</f>
        <v/>
      </c>
      <c r="AG273" t="str">
        <f>IF(AND(מרקובחצי[[#This Row],[CycleNumber]]&lt;$B274,SUM(מרקובחצי[[#This Row],[31]],P274)=2),1,"")</f>
        <v/>
      </c>
      <c r="AH273" t="str">
        <f>IF(AND(מרקובחצי[[#This Row],[CycleNumber]]&lt;$B274,SUM(מרקובחצי[[#This Row],[31]],Q274)=2),1,"")</f>
        <v/>
      </c>
      <c r="AI273" t="str">
        <f>IF(AND(מרקובחצי[[#This Row],[CycleNumber]]&lt;$B274,SUM(U273:U274)=2),1,"")</f>
        <v/>
      </c>
      <c r="AJ273" t="str">
        <f>IF(AND(מרקובחצי[[#This Row],[CycleNumber]]&lt;$B274,SUM(מרקובחצי[[#This Row],[32]],O274)=2),1,"")</f>
        <v/>
      </c>
      <c r="AK273" t="str">
        <f>IF(AND(מרקובחצי[[#This Row],[CycleNumber]]&lt;$B274,SUM(מרקובחצי[[#This Row],[32]],P274)=2),1,"")</f>
        <v/>
      </c>
      <c r="AL273" t="str">
        <f>IF(AND(מרקובחצי[[#This Row],[CycleNumber]]&lt;$B274,SUM(מרקובחצי[[#This Row],[32]],Q274)=2),1,"")</f>
        <v/>
      </c>
      <c r="AM273" t="str">
        <f>IF(AND(מרקובחצי[[#This Row],[CycleNumber]]&lt;$B274,SUM(V273:V274)=2),1,"")</f>
        <v/>
      </c>
      <c r="AN273" t="str">
        <f>IF(AND(מרקובחצי[[#This Row],[CycleNumber]]&lt;$B274,SUM(מרקובחצי[[#This Row],[33]],O274)=2),1,"")</f>
        <v/>
      </c>
      <c r="AO273" t="str">
        <f>IF(AND(מרקובחצי[[#This Row],[CycleNumber]]&lt;$B274,SUM(מרקובחצי[[#This Row],[33]],P274)=2),1,"")</f>
        <v/>
      </c>
      <c r="AP273" t="str">
        <f>IF(AND(מרקובחצי[[#This Row],[CycleNumber]]&lt;$B274,SUM(מרקובחצי[[#This Row],[33]],Q274)=2),1,"")</f>
        <v/>
      </c>
      <c r="AQ273" t="str">
        <f>IF(AND(מרקובחצי[[#This Row],[CycleNumber]]&lt;$B274,SUM(W273:W274)=2),1,"")</f>
        <v/>
      </c>
      <c r="AR273" t="str">
        <f>IF(AND(מרקובחצי[[#This Row],[CycleNumber]]&lt;$B274,SUM(מרקובחצי[[#This Row],[12]],S274)=2),1,"")</f>
        <v/>
      </c>
      <c r="AS273" t="str">
        <f>IF(AND(מרקובחצי[[#This Row],[CycleNumber]]&lt;$B274,SUM(מרקובחצי[[#This Row],[22]],V274)=2),1,"")</f>
        <v/>
      </c>
      <c r="AT273" s="3">
        <f>SUM(מרקובחצי[[#This Row],[11]:[33]])</f>
        <v>0</v>
      </c>
    </row>
    <row r="274" spans="1:46" hidden="1" x14ac:dyDescent="0.25">
      <c r="A274" t="s">
        <v>31</v>
      </c>
      <c r="B274">
        <v>24</v>
      </c>
      <c r="C274">
        <v>27</v>
      </c>
      <c r="D274">
        <f>מרקובחצי[[#This Row],[LengthofCycle]]+1</f>
        <v>28</v>
      </c>
      <c r="E274">
        <f>IF(IFERROR(LOOKUP(מרקובחצי[[#This Row],[ClientID]],קביעויות[הפלגה]),FALSE)=מרקובחצי[[#This Row],[ClientID]],1,"")</f>
        <v>1</v>
      </c>
      <c r="F274" t="str">
        <f>IF(IFERROR(LOOKUP(מרקובחצי[[#This Row],[ClientID]],סוגחציקבוע[S31]),FALSE)=מרקובחצי[[#This Row],[ClientID]],1,"")</f>
        <v/>
      </c>
      <c r="G274" t="str">
        <f>IF(IFERROR(LOOKUP(מרקובחצי[[#This Row],[ClientID]],סוגחציקבוע[S32]),FALSE)=מרקובחצי[[#This Row],[ClientID]],1,"")</f>
        <v/>
      </c>
      <c r="H274" t="str">
        <f>IF(IFERROR(LOOKUP(מרקובחצי[[#This Row],[ClientID]],סוגחציקבוע[S33]),FALSE)=מרקובחצי[[#This Row],[ClientID]],1,"")</f>
        <v/>
      </c>
      <c r="I274" t="str">
        <f>IF(IFERROR(LOOKUP(מרקובחצי[[#This Row],[ClientID]],סוגחציקבוע[S32&amp;33]),FALSE)=מרקובחצי[[#This Row],[ClientID]],1,"")</f>
        <v/>
      </c>
      <c r="J274">
        <f>IF(SUM(מרקובחצי[[#This Row],[11]:[13]])=1,מרקובחצי[[#This Row],[עד ועד]],IF(SUM(R273:T274)=1,IF(מרקובחצי[[#This Row],[עד ועד]]&lt;J273,מרקובחצי[[#This Row],[עד ועד]],J273),J273))</f>
        <v>25</v>
      </c>
      <c r="K274">
        <f>IF(SUM(מרקובחצי[[#This Row],[11]:[13]])=1,מרקובחצי[[#This Row],[עד ועד]],IF(SUM(R273:T274)=1,IF(מרקובחצי[[#This Row],[עד ועד]]&gt;K273,מרקובחצי[[#This Row],[עד ועד]],K273),K273))</f>
        <v>29</v>
      </c>
      <c r="L274" t="str">
        <f>IF(AND(SUM(מרקובחצי[[#This Row],[31]:[33]])=1,SUM(U273:W273)=0),מרקובחצי[[#This Row],[מקס]]-מרקובחצי[[#This Row],[מינ]],"")</f>
        <v/>
      </c>
      <c r="M27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74" t="str">
        <f t="shared" si="4"/>
        <v/>
      </c>
      <c r="O274" t="str">
        <f>IF(מרקובחצי[[#This Row],[קבעה הפלגה?]]=1,"",IF(AND(מרקובחצי[[#This Row],[עד ועד]]&lt;29,OR(מרקובחצי[[#This Row],[CycleNumber]]=1,AND(U273=1,OR(מרקובחצי[[#This Row],[עד ועד]]&lt;J273,מרקובחצי[[#This Row],[עד ועד]]&gt;K273)),AND(V273=1,מרקובחצי[[#This Row],[עד ועד]]&lt;J273),W273=1)),1,""))</f>
        <v/>
      </c>
      <c r="P274" t="str">
        <f>IF(מרקובחצי[[#This Row],[קבעה הפלגה?]]=1,"",IF(AND(מרקובחצי[[#This Row],[עד ועד]]&gt;28,מרקובחצי[[#This Row],[עד ועד]]&lt;32,OR(מרקובחצי[[#This Row],[CycleNumber]]=1,AND(U273=1),AND(V273=1,OR(מרקובחצי[[#This Row],[עד ועד]]&lt;J273,מרקובחצי[[#This Row],[עד ועד]]&gt;K273)),W273=1)),1,""))</f>
        <v/>
      </c>
      <c r="Q274" t="str">
        <f>IF(מרקובחצי[[#This Row],[קבעה הפלגה?]]=1,"",IF(AND(מרקובחצי[[#This Row],[עד ועד]]&gt;31,OR(מרקובחצי[[#This Row],[CycleNumber]]=1,AND(U273=1),AND(V273=1,מרקובחצי[[#This Row],[עד ועד]]&gt;K273),AND(W273=1,OR(מרקובחצי[[#This Row],[עד ועד]]&gt;K273,מרקובחצי[[#This Row],[עד ועד]]&lt;J273)))),1,""))</f>
        <v/>
      </c>
      <c r="R274" t="str">
        <f>IF(מרקובחצי[[#This Row],[CycleNumber]]&gt;1,IF(AND(O273=1,מרקובחצי[[#This Row],[עד ועד]]&lt;29),1,""),"")</f>
        <v/>
      </c>
      <c r="S274" t="str">
        <f>IF(מרקובחצי[[#This Row],[CycleNumber]]&gt;1,IF(OR(AND(O273=1,מרקובחצי[[#This Row],[עד ועד]]&gt;28),AND(P273=1),AND(Q273=1,מרקובחצי[[#This Row],[עד ועד]]&lt;32)),1,""),"")</f>
        <v/>
      </c>
      <c r="T274" t="str">
        <f>IF(מרקובחצי[[#This Row],[CycleNumber]]&gt;1,IF(AND(Q273=1,מרקובחצי[[#This Row],[עד ועד]]&gt;31),1,""),"")</f>
        <v/>
      </c>
      <c r="U274" t="str">
        <f>IF(מרקובחצי[[#This Row],[CycleNumber]]&gt;1,IF(AND(R273=1,מרקובחצי[[#This Row],[עד ועד]]&lt;29),1,IF(AND(U273=1,NOT(OR(מרקובחצי[[#This Row],[עד ועד]]&lt;J273,מרקובחצי[[#This Row],[עד ועד]]&gt;K273))),1,"")),"")</f>
        <v/>
      </c>
      <c r="V274" t="str">
        <f>IF(מרקובחצי[[#This Row],[CycleNumber]]&gt;1,IF(AND(SUM(R273:T273)=1,מרקובחצי[[#This Row],[עד ועד]]&gt;28,מרקובחצי[[#This Row],[עד ועד]]&lt;32),1,IF(OR(S273=1,AND(R273=1,מרקובחצי[[#This Row],[עד ועד]]&gt;28),AND(T273=1,מרקובחצי[[#This Row],[עד ועד]]&lt;32)),1,IF(AND(V273=1,NOT(OR(מרקובחצי[[#This Row],[עד ועד]]&lt;J273,מרקובחצי[[#This Row],[עד ועד]]&gt;K273))),1,""))),"")</f>
        <v/>
      </c>
      <c r="W274" t="str">
        <f>IF(מרקובחצי[[#This Row],[CycleNumber]]&gt;1,IF(AND(T273=1,מרקובחצי[[#This Row],[עד ועד]]&gt;31),1,IF(AND(W273=1,NOT(OR(מרקובחצי[[#This Row],[עד ועד]]&lt;J273,מרקובחצי[[#This Row],[עד ועד]]&gt;K273))),1,"")),"")</f>
        <v/>
      </c>
      <c r="X274" t="str">
        <f>IF(AND(מרקובחצי[[#This Row],[CycleNumber]]&lt;$B275,SUM(מרקובחצי[[#This Row],[11]],R275)=2),1,"")</f>
        <v/>
      </c>
      <c r="Y274" t="str">
        <f>IF(AND(מרקובחצי[[#This Row],[CycleNumber]]&lt;$B275,SUM(מרקובחצי[[#This Row],[11]],S275)=2),1,"")</f>
        <v/>
      </c>
      <c r="Z274" t="str">
        <f>IF(AND(מרקובחצי[[#This Row],[CycleNumber]]&lt;$B275,SUM(מרקובחצי[[#This Row],[13]],S275)=2),1,"")</f>
        <v/>
      </c>
      <c r="AA274" t="str">
        <f>IF(AND(מרקובחצי[[#This Row],[CycleNumber]]&lt;$B275,SUM(מרקובחצי[[#This Row],[13]],T275)=2),1,"")</f>
        <v/>
      </c>
      <c r="AB274" t="str">
        <f>IF(AND(מרקובחצי[[#This Row],[CycleNumber]]&lt;$B275,SUM(מרקובחצי[[#This Row],[21]],U275)=2),1,"")</f>
        <v/>
      </c>
      <c r="AC274" t="str">
        <f>IF(AND(מרקובחצי[[#This Row],[CycleNumber]]&lt;$B275,SUM(מרקובחצי[[#This Row],[21]],V275)=2),1,"")</f>
        <v/>
      </c>
      <c r="AD274" t="str">
        <f>IF(AND(מרקובחצי[[#This Row],[CycleNumber]]&lt;$B275,SUM(מרקובחצי[[#This Row],[23]],V275)=2),1,"")</f>
        <v/>
      </c>
      <c r="AE274" t="str">
        <f>IF(AND(מרקובחצי[[#This Row],[CycleNumber]]&lt;$B275,SUM(מרקובחצי[[#This Row],[23]],W275)=2),1,"")</f>
        <v/>
      </c>
      <c r="AF274" t="str">
        <f>IF(AND(מרקובחצי[[#This Row],[CycleNumber]]&lt;$B275,SUM(מרקובחצי[[#This Row],[31]],O275)=2),1,"")</f>
        <v/>
      </c>
      <c r="AG274" t="str">
        <f>IF(AND(מרקובחצי[[#This Row],[CycleNumber]]&lt;$B275,SUM(מרקובחצי[[#This Row],[31]],P275)=2),1,"")</f>
        <v/>
      </c>
      <c r="AH274" t="str">
        <f>IF(AND(מרקובחצי[[#This Row],[CycleNumber]]&lt;$B275,SUM(מרקובחצי[[#This Row],[31]],Q275)=2),1,"")</f>
        <v/>
      </c>
      <c r="AI274" t="str">
        <f>IF(AND(מרקובחצי[[#This Row],[CycleNumber]]&lt;$B275,SUM(U274:U275)=2),1,"")</f>
        <v/>
      </c>
      <c r="AJ274" t="str">
        <f>IF(AND(מרקובחצי[[#This Row],[CycleNumber]]&lt;$B275,SUM(מרקובחצי[[#This Row],[32]],O275)=2),1,"")</f>
        <v/>
      </c>
      <c r="AK274" t="str">
        <f>IF(AND(מרקובחצי[[#This Row],[CycleNumber]]&lt;$B275,SUM(מרקובחצי[[#This Row],[32]],P275)=2),1,"")</f>
        <v/>
      </c>
      <c r="AL274" t="str">
        <f>IF(AND(מרקובחצי[[#This Row],[CycleNumber]]&lt;$B275,SUM(מרקובחצי[[#This Row],[32]],Q275)=2),1,"")</f>
        <v/>
      </c>
      <c r="AM274" t="str">
        <f>IF(AND(מרקובחצי[[#This Row],[CycleNumber]]&lt;$B275,SUM(V274:V275)=2),1,"")</f>
        <v/>
      </c>
      <c r="AN274" t="str">
        <f>IF(AND(מרקובחצי[[#This Row],[CycleNumber]]&lt;$B275,SUM(מרקובחצי[[#This Row],[33]],O275)=2),1,"")</f>
        <v/>
      </c>
      <c r="AO274" t="str">
        <f>IF(AND(מרקובחצי[[#This Row],[CycleNumber]]&lt;$B275,SUM(מרקובחצי[[#This Row],[33]],P275)=2),1,"")</f>
        <v/>
      </c>
      <c r="AP274" t="str">
        <f>IF(AND(מרקובחצי[[#This Row],[CycleNumber]]&lt;$B275,SUM(מרקובחצי[[#This Row],[33]],Q275)=2),1,"")</f>
        <v/>
      </c>
      <c r="AQ274" t="str">
        <f>IF(AND(מרקובחצי[[#This Row],[CycleNumber]]&lt;$B275,SUM(W274:W275)=2),1,"")</f>
        <v/>
      </c>
      <c r="AR274" t="str">
        <f>IF(AND(מרקובחצי[[#This Row],[CycleNumber]]&lt;$B275,SUM(מרקובחצי[[#This Row],[12]],S275)=2),1,"")</f>
        <v/>
      </c>
      <c r="AS274" t="str">
        <f>IF(AND(מרקובחצי[[#This Row],[CycleNumber]]&lt;$B275,SUM(מרקובחצי[[#This Row],[22]],V275)=2),1,"")</f>
        <v/>
      </c>
      <c r="AT274" s="3">
        <f>SUM(מרקובחצי[[#This Row],[11]:[33]])</f>
        <v>0</v>
      </c>
    </row>
    <row r="275" spans="1:46" hidden="1" x14ac:dyDescent="0.25">
      <c r="A275" t="s">
        <v>31</v>
      </c>
      <c r="B275">
        <v>25</v>
      </c>
      <c r="C275">
        <v>29</v>
      </c>
      <c r="D275">
        <f>מרקובחצי[[#This Row],[LengthofCycle]]+1</f>
        <v>30</v>
      </c>
      <c r="E275">
        <f>IF(IFERROR(LOOKUP(מרקובחצי[[#This Row],[ClientID]],קביעויות[הפלגה]),FALSE)=מרקובחצי[[#This Row],[ClientID]],1,"")</f>
        <v>1</v>
      </c>
      <c r="F275" t="str">
        <f>IF(IFERROR(LOOKUP(מרקובחצי[[#This Row],[ClientID]],סוגחציקבוע[S31]),FALSE)=מרקובחצי[[#This Row],[ClientID]],1,"")</f>
        <v/>
      </c>
      <c r="G275" t="str">
        <f>IF(IFERROR(LOOKUP(מרקובחצי[[#This Row],[ClientID]],סוגחציקבוע[S32]),FALSE)=מרקובחצי[[#This Row],[ClientID]],1,"")</f>
        <v/>
      </c>
      <c r="H275" t="str">
        <f>IF(IFERROR(LOOKUP(מרקובחצי[[#This Row],[ClientID]],סוגחציקבוע[S33]),FALSE)=מרקובחצי[[#This Row],[ClientID]],1,"")</f>
        <v/>
      </c>
      <c r="I275" t="str">
        <f>IF(IFERROR(LOOKUP(מרקובחצי[[#This Row],[ClientID]],סוגחציקבוע[S32&amp;33]),FALSE)=מרקובחצי[[#This Row],[ClientID]],1,"")</f>
        <v/>
      </c>
      <c r="J275">
        <f>IF(SUM(מרקובחצי[[#This Row],[11]:[13]])=1,מרקובחצי[[#This Row],[עד ועד]],IF(SUM(R274:T275)=1,IF(מרקובחצי[[#This Row],[עד ועד]]&lt;J274,מרקובחצי[[#This Row],[עד ועד]],J274),J274))</f>
        <v>25</v>
      </c>
      <c r="K275">
        <f>IF(SUM(מרקובחצי[[#This Row],[11]:[13]])=1,מרקובחצי[[#This Row],[עד ועד]],IF(SUM(R274:T275)=1,IF(מרקובחצי[[#This Row],[עד ועד]]&gt;K274,מרקובחצי[[#This Row],[עד ועד]],K274),K274))</f>
        <v>29</v>
      </c>
      <c r="L275" t="str">
        <f>IF(AND(SUM(מרקובחצי[[#This Row],[31]:[33]])=1,SUM(U274:W274)=0),מרקובחצי[[#This Row],[מקס]]-מרקובחצי[[#This Row],[מינ]],"")</f>
        <v/>
      </c>
      <c r="M27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75" t="str">
        <f t="shared" si="4"/>
        <v/>
      </c>
      <c r="O275" t="str">
        <f>IF(מרקובחצי[[#This Row],[קבעה הפלגה?]]=1,"",IF(AND(מרקובחצי[[#This Row],[עד ועד]]&lt;29,OR(מרקובחצי[[#This Row],[CycleNumber]]=1,AND(U274=1,OR(מרקובחצי[[#This Row],[עד ועד]]&lt;J274,מרקובחצי[[#This Row],[עד ועד]]&gt;K274)),AND(V274=1,מרקובחצי[[#This Row],[עד ועד]]&lt;J274),W274=1)),1,""))</f>
        <v/>
      </c>
      <c r="P275" t="str">
        <f>IF(מרקובחצי[[#This Row],[קבעה הפלגה?]]=1,"",IF(AND(מרקובחצי[[#This Row],[עד ועד]]&gt;28,מרקובחצי[[#This Row],[עד ועד]]&lt;32,OR(מרקובחצי[[#This Row],[CycleNumber]]=1,AND(U274=1),AND(V274=1,OR(מרקובחצי[[#This Row],[עד ועד]]&lt;J274,מרקובחצי[[#This Row],[עד ועד]]&gt;K274)),W274=1)),1,""))</f>
        <v/>
      </c>
      <c r="Q275" t="str">
        <f>IF(מרקובחצי[[#This Row],[קבעה הפלגה?]]=1,"",IF(AND(מרקובחצי[[#This Row],[עד ועד]]&gt;31,OR(מרקובחצי[[#This Row],[CycleNumber]]=1,AND(U274=1),AND(V274=1,מרקובחצי[[#This Row],[עד ועד]]&gt;K274),AND(W274=1,OR(מרקובחצי[[#This Row],[עד ועד]]&gt;K274,מרקובחצי[[#This Row],[עד ועד]]&lt;J274)))),1,""))</f>
        <v/>
      </c>
      <c r="R275" t="str">
        <f>IF(מרקובחצי[[#This Row],[CycleNumber]]&gt;1,IF(AND(O274=1,מרקובחצי[[#This Row],[עד ועד]]&lt;29),1,""),"")</f>
        <v/>
      </c>
      <c r="S275" t="str">
        <f>IF(מרקובחצי[[#This Row],[CycleNumber]]&gt;1,IF(OR(AND(O274=1,מרקובחצי[[#This Row],[עד ועד]]&gt;28),AND(P274=1),AND(Q274=1,מרקובחצי[[#This Row],[עד ועד]]&lt;32)),1,""),"")</f>
        <v/>
      </c>
      <c r="T275" t="str">
        <f>IF(מרקובחצי[[#This Row],[CycleNumber]]&gt;1,IF(AND(Q274=1,מרקובחצי[[#This Row],[עד ועד]]&gt;31),1,""),"")</f>
        <v/>
      </c>
      <c r="U275" t="str">
        <f>IF(מרקובחצי[[#This Row],[CycleNumber]]&gt;1,IF(AND(R274=1,מרקובחצי[[#This Row],[עד ועד]]&lt;29),1,IF(AND(U274=1,NOT(OR(מרקובחצי[[#This Row],[עד ועד]]&lt;J274,מרקובחצי[[#This Row],[עד ועד]]&gt;K274))),1,"")),"")</f>
        <v/>
      </c>
      <c r="V275" t="str">
        <f>IF(מרקובחצי[[#This Row],[CycleNumber]]&gt;1,IF(AND(SUM(R274:T274)=1,מרקובחצי[[#This Row],[עד ועד]]&gt;28,מרקובחצי[[#This Row],[עד ועד]]&lt;32),1,IF(OR(S274=1,AND(R274=1,מרקובחצי[[#This Row],[עד ועד]]&gt;28),AND(T274=1,מרקובחצי[[#This Row],[עד ועד]]&lt;32)),1,IF(AND(V274=1,NOT(OR(מרקובחצי[[#This Row],[עד ועד]]&lt;J274,מרקובחצי[[#This Row],[עד ועד]]&gt;K274))),1,""))),"")</f>
        <v/>
      </c>
      <c r="W275" t="str">
        <f>IF(מרקובחצי[[#This Row],[CycleNumber]]&gt;1,IF(AND(T274=1,מרקובחצי[[#This Row],[עד ועד]]&gt;31),1,IF(AND(W274=1,NOT(OR(מרקובחצי[[#This Row],[עד ועד]]&lt;J274,מרקובחצי[[#This Row],[עד ועד]]&gt;K274))),1,"")),"")</f>
        <v/>
      </c>
      <c r="X275" t="str">
        <f>IF(AND(מרקובחצי[[#This Row],[CycleNumber]]&lt;$B276,SUM(מרקובחצי[[#This Row],[11]],R276)=2),1,"")</f>
        <v/>
      </c>
      <c r="Y275" t="str">
        <f>IF(AND(מרקובחצי[[#This Row],[CycleNumber]]&lt;$B276,SUM(מרקובחצי[[#This Row],[11]],S276)=2),1,"")</f>
        <v/>
      </c>
      <c r="Z275" t="str">
        <f>IF(AND(מרקובחצי[[#This Row],[CycleNumber]]&lt;$B276,SUM(מרקובחצי[[#This Row],[13]],S276)=2),1,"")</f>
        <v/>
      </c>
      <c r="AA275" t="str">
        <f>IF(AND(מרקובחצי[[#This Row],[CycleNumber]]&lt;$B276,SUM(מרקובחצי[[#This Row],[13]],T276)=2),1,"")</f>
        <v/>
      </c>
      <c r="AB275" t="str">
        <f>IF(AND(מרקובחצי[[#This Row],[CycleNumber]]&lt;$B276,SUM(מרקובחצי[[#This Row],[21]],U276)=2),1,"")</f>
        <v/>
      </c>
      <c r="AC275" t="str">
        <f>IF(AND(מרקובחצי[[#This Row],[CycleNumber]]&lt;$B276,SUM(מרקובחצי[[#This Row],[21]],V276)=2),1,"")</f>
        <v/>
      </c>
      <c r="AD275" t="str">
        <f>IF(AND(מרקובחצי[[#This Row],[CycleNumber]]&lt;$B276,SUM(מרקובחצי[[#This Row],[23]],V276)=2),1,"")</f>
        <v/>
      </c>
      <c r="AE275" t="str">
        <f>IF(AND(מרקובחצי[[#This Row],[CycleNumber]]&lt;$B276,SUM(מרקובחצי[[#This Row],[23]],W276)=2),1,"")</f>
        <v/>
      </c>
      <c r="AF275" t="str">
        <f>IF(AND(מרקובחצי[[#This Row],[CycleNumber]]&lt;$B276,SUM(מרקובחצי[[#This Row],[31]],O276)=2),1,"")</f>
        <v/>
      </c>
      <c r="AG275" t="str">
        <f>IF(AND(מרקובחצי[[#This Row],[CycleNumber]]&lt;$B276,SUM(מרקובחצי[[#This Row],[31]],P276)=2),1,"")</f>
        <v/>
      </c>
      <c r="AH275" t="str">
        <f>IF(AND(מרקובחצי[[#This Row],[CycleNumber]]&lt;$B276,SUM(מרקובחצי[[#This Row],[31]],Q276)=2),1,"")</f>
        <v/>
      </c>
      <c r="AI275" t="str">
        <f>IF(AND(מרקובחצי[[#This Row],[CycleNumber]]&lt;$B276,SUM(U275:U276)=2),1,"")</f>
        <v/>
      </c>
      <c r="AJ275" t="str">
        <f>IF(AND(מרקובחצי[[#This Row],[CycleNumber]]&lt;$B276,SUM(מרקובחצי[[#This Row],[32]],O276)=2),1,"")</f>
        <v/>
      </c>
      <c r="AK275" t="str">
        <f>IF(AND(מרקובחצי[[#This Row],[CycleNumber]]&lt;$B276,SUM(מרקובחצי[[#This Row],[32]],P276)=2),1,"")</f>
        <v/>
      </c>
      <c r="AL275" t="str">
        <f>IF(AND(מרקובחצי[[#This Row],[CycleNumber]]&lt;$B276,SUM(מרקובחצי[[#This Row],[32]],Q276)=2),1,"")</f>
        <v/>
      </c>
      <c r="AM275" t="str">
        <f>IF(AND(מרקובחצי[[#This Row],[CycleNumber]]&lt;$B276,SUM(V275:V276)=2),1,"")</f>
        <v/>
      </c>
      <c r="AN275" t="str">
        <f>IF(AND(מרקובחצי[[#This Row],[CycleNumber]]&lt;$B276,SUM(מרקובחצי[[#This Row],[33]],O276)=2),1,"")</f>
        <v/>
      </c>
      <c r="AO275" t="str">
        <f>IF(AND(מרקובחצי[[#This Row],[CycleNumber]]&lt;$B276,SUM(מרקובחצי[[#This Row],[33]],P276)=2),1,"")</f>
        <v/>
      </c>
      <c r="AP275" t="str">
        <f>IF(AND(מרקובחצי[[#This Row],[CycleNumber]]&lt;$B276,SUM(מרקובחצי[[#This Row],[33]],Q276)=2),1,"")</f>
        <v/>
      </c>
      <c r="AQ275" t="str">
        <f>IF(AND(מרקובחצי[[#This Row],[CycleNumber]]&lt;$B276,SUM(W275:W276)=2),1,"")</f>
        <v/>
      </c>
      <c r="AR275" t="str">
        <f>IF(AND(מרקובחצי[[#This Row],[CycleNumber]]&lt;$B276,SUM(מרקובחצי[[#This Row],[12]],S276)=2),1,"")</f>
        <v/>
      </c>
      <c r="AS275" t="str">
        <f>IF(AND(מרקובחצי[[#This Row],[CycleNumber]]&lt;$B276,SUM(מרקובחצי[[#This Row],[22]],V276)=2),1,"")</f>
        <v/>
      </c>
      <c r="AT275" s="3">
        <f>SUM(מרקובחצי[[#This Row],[11]:[33]])</f>
        <v>0</v>
      </c>
    </row>
    <row r="276" spans="1:46" hidden="1" x14ac:dyDescent="0.25">
      <c r="A276" t="s">
        <v>31</v>
      </c>
      <c r="B276">
        <v>26</v>
      </c>
      <c r="C276">
        <v>28</v>
      </c>
      <c r="D276">
        <f>מרקובחצי[[#This Row],[LengthofCycle]]+1</f>
        <v>29</v>
      </c>
      <c r="E276">
        <f>IF(IFERROR(LOOKUP(מרקובחצי[[#This Row],[ClientID]],קביעויות[הפלגה]),FALSE)=מרקובחצי[[#This Row],[ClientID]],1,"")</f>
        <v>1</v>
      </c>
      <c r="F276" t="str">
        <f>IF(IFERROR(LOOKUP(מרקובחצי[[#This Row],[ClientID]],סוגחציקבוע[S31]),FALSE)=מרקובחצי[[#This Row],[ClientID]],1,"")</f>
        <v/>
      </c>
      <c r="G276" t="str">
        <f>IF(IFERROR(LOOKUP(מרקובחצי[[#This Row],[ClientID]],סוגחציקבוע[S32]),FALSE)=מרקובחצי[[#This Row],[ClientID]],1,"")</f>
        <v/>
      </c>
      <c r="H276" t="str">
        <f>IF(IFERROR(LOOKUP(מרקובחצי[[#This Row],[ClientID]],סוגחציקבוע[S33]),FALSE)=מרקובחצי[[#This Row],[ClientID]],1,"")</f>
        <v/>
      </c>
      <c r="I276" t="str">
        <f>IF(IFERROR(LOOKUP(מרקובחצי[[#This Row],[ClientID]],סוגחציקבוע[S32&amp;33]),FALSE)=מרקובחצי[[#This Row],[ClientID]],1,"")</f>
        <v/>
      </c>
      <c r="J276">
        <f>IF(SUM(מרקובחצי[[#This Row],[11]:[13]])=1,מרקובחצי[[#This Row],[עד ועד]],IF(SUM(R275:T276)=1,IF(מרקובחצי[[#This Row],[עד ועד]]&lt;J275,מרקובחצי[[#This Row],[עד ועד]],J275),J275))</f>
        <v>25</v>
      </c>
      <c r="K276">
        <f>IF(SUM(מרקובחצי[[#This Row],[11]:[13]])=1,מרקובחצי[[#This Row],[עד ועד]],IF(SUM(R275:T276)=1,IF(מרקובחצי[[#This Row],[עד ועד]]&gt;K275,מרקובחצי[[#This Row],[עד ועד]],K275),K275))</f>
        <v>29</v>
      </c>
      <c r="L276" t="str">
        <f>IF(AND(SUM(מרקובחצי[[#This Row],[31]:[33]])=1,SUM(U275:W275)=0),מרקובחצי[[#This Row],[מקס]]-מרקובחצי[[#This Row],[מינ]],"")</f>
        <v/>
      </c>
      <c r="M27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76" t="str">
        <f t="shared" si="4"/>
        <v/>
      </c>
      <c r="O276" t="str">
        <f>IF(מרקובחצי[[#This Row],[קבעה הפלגה?]]=1,"",IF(AND(מרקובחצי[[#This Row],[עד ועד]]&lt;29,OR(מרקובחצי[[#This Row],[CycleNumber]]=1,AND(U275=1,OR(מרקובחצי[[#This Row],[עד ועד]]&lt;J275,מרקובחצי[[#This Row],[עד ועד]]&gt;K275)),AND(V275=1,מרקובחצי[[#This Row],[עד ועד]]&lt;J275),W275=1)),1,""))</f>
        <v/>
      </c>
      <c r="P276" t="str">
        <f>IF(מרקובחצי[[#This Row],[קבעה הפלגה?]]=1,"",IF(AND(מרקובחצי[[#This Row],[עד ועד]]&gt;28,מרקובחצי[[#This Row],[עד ועד]]&lt;32,OR(מרקובחצי[[#This Row],[CycleNumber]]=1,AND(U275=1),AND(V275=1,OR(מרקובחצי[[#This Row],[עד ועד]]&lt;J275,מרקובחצי[[#This Row],[עד ועד]]&gt;K275)),W275=1)),1,""))</f>
        <v/>
      </c>
      <c r="Q276" t="str">
        <f>IF(מרקובחצי[[#This Row],[קבעה הפלגה?]]=1,"",IF(AND(מרקובחצי[[#This Row],[עד ועד]]&gt;31,OR(מרקובחצי[[#This Row],[CycleNumber]]=1,AND(U275=1),AND(V275=1,מרקובחצי[[#This Row],[עד ועד]]&gt;K275),AND(W275=1,OR(מרקובחצי[[#This Row],[עד ועד]]&gt;K275,מרקובחצי[[#This Row],[עד ועד]]&lt;J275)))),1,""))</f>
        <v/>
      </c>
      <c r="R276" t="str">
        <f>IF(מרקובחצי[[#This Row],[CycleNumber]]&gt;1,IF(AND(O275=1,מרקובחצי[[#This Row],[עד ועד]]&lt;29),1,""),"")</f>
        <v/>
      </c>
      <c r="S276" t="str">
        <f>IF(מרקובחצי[[#This Row],[CycleNumber]]&gt;1,IF(OR(AND(O275=1,מרקובחצי[[#This Row],[עד ועד]]&gt;28),AND(P275=1),AND(Q275=1,מרקובחצי[[#This Row],[עד ועד]]&lt;32)),1,""),"")</f>
        <v/>
      </c>
      <c r="T276" t="str">
        <f>IF(מרקובחצי[[#This Row],[CycleNumber]]&gt;1,IF(AND(Q275=1,מרקובחצי[[#This Row],[עד ועד]]&gt;31),1,""),"")</f>
        <v/>
      </c>
      <c r="U276" t="str">
        <f>IF(מרקובחצי[[#This Row],[CycleNumber]]&gt;1,IF(AND(R275=1,מרקובחצי[[#This Row],[עד ועד]]&lt;29),1,IF(AND(U275=1,NOT(OR(מרקובחצי[[#This Row],[עד ועד]]&lt;J275,מרקובחצי[[#This Row],[עד ועד]]&gt;K275))),1,"")),"")</f>
        <v/>
      </c>
      <c r="V276" t="str">
        <f>IF(מרקובחצי[[#This Row],[CycleNumber]]&gt;1,IF(AND(SUM(R275:T275)=1,מרקובחצי[[#This Row],[עד ועד]]&gt;28,מרקובחצי[[#This Row],[עד ועד]]&lt;32),1,IF(OR(S275=1,AND(R275=1,מרקובחצי[[#This Row],[עד ועד]]&gt;28),AND(T275=1,מרקובחצי[[#This Row],[עד ועד]]&lt;32)),1,IF(AND(V275=1,NOT(OR(מרקובחצי[[#This Row],[עד ועד]]&lt;J275,מרקובחצי[[#This Row],[עד ועד]]&gt;K275))),1,""))),"")</f>
        <v/>
      </c>
      <c r="W276" t="str">
        <f>IF(מרקובחצי[[#This Row],[CycleNumber]]&gt;1,IF(AND(T275=1,מרקובחצי[[#This Row],[עד ועד]]&gt;31),1,IF(AND(W275=1,NOT(OR(מרקובחצי[[#This Row],[עד ועד]]&lt;J275,מרקובחצי[[#This Row],[עד ועד]]&gt;K275))),1,"")),"")</f>
        <v/>
      </c>
      <c r="X276" t="str">
        <f>IF(AND(מרקובחצי[[#This Row],[CycleNumber]]&lt;$B277,SUM(מרקובחצי[[#This Row],[11]],R277)=2),1,"")</f>
        <v/>
      </c>
      <c r="Y276" t="str">
        <f>IF(AND(מרקובחצי[[#This Row],[CycleNumber]]&lt;$B277,SUM(מרקובחצי[[#This Row],[11]],S277)=2),1,"")</f>
        <v/>
      </c>
      <c r="Z276" t="str">
        <f>IF(AND(מרקובחצי[[#This Row],[CycleNumber]]&lt;$B277,SUM(מרקובחצי[[#This Row],[13]],S277)=2),1,"")</f>
        <v/>
      </c>
      <c r="AA276" t="str">
        <f>IF(AND(מרקובחצי[[#This Row],[CycleNumber]]&lt;$B277,SUM(מרקובחצי[[#This Row],[13]],T277)=2),1,"")</f>
        <v/>
      </c>
      <c r="AB276" t="str">
        <f>IF(AND(מרקובחצי[[#This Row],[CycleNumber]]&lt;$B277,SUM(מרקובחצי[[#This Row],[21]],U277)=2),1,"")</f>
        <v/>
      </c>
      <c r="AC276" t="str">
        <f>IF(AND(מרקובחצי[[#This Row],[CycleNumber]]&lt;$B277,SUM(מרקובחצי[[#This Row],[21]],V277)=2),1,"")</f>
        <v/>
      </c>
      <c r="AD276" t="str">
        <f>IF(AND(מרקובחצי[[#This Row],[CycleNumber]]&lt;$B277,SUM(מרקובחצי[[#This Row],[23]],V277)=2),1,"")</f>
        <v/>
      </c>
      <c r="AE276" t="str">
        <f>IF(AND(מרקובחצי[[#This Row],[CycleNumber]]&lt;$B277,SUM(מרקובחצי[[#This Row],[23]],W277)=2),1,"")</f>
        <v/>
      </c>
      <c r="AF276" t="str">
        <f>IF(AND(מרקובחצי[[#This Row],[CycleNumber]]&lt;$B277,SUM(מרקובחצי[[#This Row],[31]],O277)=2),1,"")</f>
        <v/>
      </c>
      <c r="AG276" t="str">
        <f>IF(AND(מרקובחצי[[#This Row],[CycleNumber]]&lt;$B277,SUM(מרקובחצי[[#This Row],[31]],P277)=2),1,"")</f>
        <v/>
      </c>
      <c r="AH276" t="str">
        <f>IF(AND(מרקובחצי[[#This Row],[CycleNumber]]&lt;$B277,SUM(מרקובחצי[[#This Row],[31]],Q277)=2),1,"")</f>
        <v/>
      </c>
      <c r="AI276" t="str">
        <f>IF(AND(מרקובחצי[[#This Row],[CycleNumber]]&lt;$B277,SUM(U276:U277)=2),1,"")</f>
        <v/>
      </c>
      <c r="AJ276" t="str">
        <f>IF(AND(מרקובחצי[[#This Row],[CycleNumber]]&lt;$B277,SUM(מרקובחצי[[#This Row],[32]],O277)=2),1,"")</f>
        <v/>
      </c>
      <c r="AK276" t="str">
        <f>IF(AND(מרקובחצי[[#This Row],[CycleNumber]]&lt;$B277,SUM(מרקובחצי[[#This Row],[32]],P277)=2),1,"")</f>
        <v/>
      </c>
      <c r="AL276" t="str">
        <f>IF(AND(מרקובחצי[[#This Row],[CycleNumber]]&lt;$B277,SUM(מרקובחצי[[#This Row],[32]],Q277)=2),1,"")</f>
        <v/>
      </c>
      <c r="AM276" t="str">
        <f>IF(AND(מרקובחצי[[#This Row],[CycleNumber]]&lt;$B277,SUM(V276:V277)=2),1,"")</f>
        <v/>
      </c>
      <c r="AN276" t="str">
        <f>IF(AND(מרקובחצי[[#This Row],[CycleNumber]]&lt;$B277,SUM(מרקובחצי[[#This Row],[33]],O277)=2),1,"")</f>
        <v/>
      </c>
      <c r="AO276" t="str">
        <f>IF(AND(מרקובחצי[[#This Row],[CycleNumber]]&lt;$B277,SUM(מרקובחצי[[#This Row],[33]],P277)=2),1,"")</f>
        <v/>
      </c>
      <c r="AP276" t="str">
        <f>IF(AND(מרקובחצי[[#This Row],[CycleNumber]]&lt;$B277,SUM(מרקובחצי[[#This Row],[33]],Q277)=2),1,"")</f>
        <v/>
      </c>
      <c r="AQ276" t="str">
        <f>IF(AND(מרקובחצי[[#This Row],[CycleNumber]]&lt;$B277,SUM(W276:W277)=2),1,"")</f>
        <v/>
      </c>
      <c r="AR276" t="str">
        <f>IF(AND(מרקובחצי[[#This Row],[CycleNumber]]&lt;$B277,SUM(מרקובחצי[[#This Row],[12]],S277)=2),1,"")</f>
        <v/>
      </c>
      <c r="AS276" t="str">
        <f>IF(AND(מרקובחצי[[#This Row],[CycleNumber]]&lt;$B277,SUM(מרקובחצי[[#This Row],[22]],V277)=2),1,"")</f>
        <v/>
      </c>
      <c r="AT276" s="3">
        <f>SUM(מרקובחצי[[#This Row],[11]:[33]])</f>
        <v>0</v>
      </c>
    </row>
    <row r="277" spans="1:46" hidden="1" x14ac:dyDescent="0.25">
      <c r="A277" t="s">
        <v>31</v>
      </c>
      <c r="B277">
        <v>27</v>
      </c>
      <c r="C277">
        <v>29</v>
      </c>
      <c r="D277">
        <f>מרקובחצי[[#This Row],[LengthofCycle]]+1</f>
        <v>30</v>
      </c>
      <c r="E277">
        <f>IF(IFERROR(LOOKUP(מרקובחצי[[#This Row],[ClientID]],קביעויות[הפלגה]),FALSE)=מרקובחצי[[#This Row],[ClientID]],1,"")</f>
        <v>1</v>
      </c>
      <c r="F277" t="str">
        <f>IF(IFERROR(LOOKUP(מרקובחצי[[#This Row],[ClientID]],סוגחציקבוע[S31]),FALSE)=מרקובחצי[[#This Row],[ClientID]],1,"")</f>
        <v/>
      </c>
      <c r="G277" t="str">
        <f>IF(IFERROR(LOOKUP(מרקובחצי[[#This Row],[ClientID]],סוגחציקבוע[S32]),FALSE)=מרקובחצי[[#This Row],[ClientID]],1,"")</f>
        <v/>
      </c>
      <c r="H277" t="str">
        <f>IF(IFERROR(LOOKUP(מרקובחצי[[#This Row],[ClientID]],סוגחציקבוע[S33]),FALSE)=מרקובחצי[[#This Row],[ClientID]],1,"")</f>
        <v/>
      </c>
      <c r="I277" t="str">
        <f>IF(IFERROR(LOOKUP(מרקובחצי[[#This Row],[ClientID]],סוגחציקבוע[S32&amp;33]),FALSE)=מרקובחצי[[#This Row],[ClientID]],1,"")</f>
        <v/>
      </c>
      <c r="J277">
        <f>IF(SUM(מרקובחצי[[#This Row],[11]:[13]])=1,מרקובחצי[[#This Row],[עד ועד]],IF(SUM(R276:T277)=1,IF(מרקובחצי[[#This Row],[עד ועד]]&lt;J276,מרקובחצי[[#This Row],[עד ועד]],J276),J276))</f>
        <v>25</v>
      </c>
      <c r="K277">
        <f>IF(SUM(מרקובחצי[[#This Row],[11]:[13]])=1,מרקובחצי[[#This Row],[עד ועד]],IF(SUM(R276:T277)=1,IF(מרקובחצי[[#This Row],[עד ועד]]&gt;K276,מרקובחצי[[#This Row],[עד ועד]],K276),K276))</f>
        <v>29</v>
      </c>
      <c r="L277" t="str">
        <f>IF(AND(SUM(מרקובחצי[[#This Row],[31]:[33]])=1,SUM(U276:W276)=0),מרקובחצי[[#This Row],[מקס]]-מרקובחצי[[#This Row],[מינ]],"")</f>
        <v/>
      </c>
      <c r="M27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77" t="str">
        <f t="shared" si="4"/>
        <v/>
      </c>
      <c r="O277" t="str">
        <f>IF(מרקובחצי[[#This Row],[קבעה הפלגה?]]=1,"",IF(AND(מרקובחצי[[#This Row],[עד ועד]]&lt;29,OR(מרקובחצי[[#This Row],[CycleNumber]]=1,AND(U276=1,OR(מרקובחצי[[#This Row],[עד ועד]]&lt;J276,מרקובחצי[[#This Row],[עד ועד]]&gt;K276)),AND(V276=1,מרקובחצי[[#This Row],[עד ועד]]&lt;J276),W276=1)),1,""))</f>
        <v/>
      </c>
      <c r="P277" t="str">
        <f>IF(מרקובחצי[[#This Row],[קבעה הפלגה?]]=1,"",IF(AND(מרקובחצי[[#This Row],[עד ועד]]&gt;28,מרקובחצי[[#This Row],[עד ועד]]&lt;32,OR(מרקובחצי[[#This Row],[CycleNumber]]=1,AND(U276=1),AND(V276=1,OR(מרקובחצי[[#This Row],[עד ועד]]&lt;J276,מרקובחצי[[#This Row],[עד ועד]]&gt;K276)),W276=1)),1,""))</f>
        <v/>
      </c>
      <c r="Q277" t="str">
        <f>IF(מרקובחצי[[#This Row],[קבעה הפלגה?]]=1,"",IF(AND(מרקובחצי[[#This Row],[עד ועד]]&gt;31,OR(מרקובחצי[[#This Row],[CycleNumber]]=1,AND(U276=1),AND(V276=1,מרקובחצי[[#This Row],[עד ועד]]&gt;K276),AND(W276=1,OR(מרקובחצי[[#This Row],[עד ועד]]&gt;K276,מרקובחצי[[#This Row],[עד ועד]]&lt;J276)))),1,""))</f>
        <v/>
      </c>
      <c r="R277" t="str">
        <f>IF(מרקובחצי[[#This Row],[CycleNumber]]&gt;1,IF(AND(O276=1,מרקובחצי[[#This Row],[עד ועד]]&lt;29),1,""),"")</f>
        <v/>
      </c>
      <c r="S277" t="str">
        <f>IF(מרקובחצי[[#This Row],[CycleNumber]]&gt;1,IF(OR(AND(O276=1,מרקובחצי[[#This Row],[עד ועד]]&gt;28),AND(P276=1),AND(Q276=1,מרקובחצי[[#This Row],[עד ועד]]&lt;32)),1,""),"")</f>
        <v/>
      </c>
      <c r="T277" t="str">
        <f>IF(מרקובחצי[[#This Row],[CycleNumber]]&gt;1,IF(AND(Q276=1,מרקובחצי[[#This Row],[עד ועד]]&gt;31),1,""),"")</f>
        <v/>
      </c>
      <c r="U277" t="str">
        <f>IF(מרקובחצי[[#This Row],[CycleNumber]]&gt;1,IF(AND(R276=1,מרקובחצי[[#This Row],[עד ועד]]&lt;29),1,IF(AND(U276=1,NOT(OR(מרקובחצי[[#This Row],[עד ועד]]&lt;J276,מרקובחצי[[#This Row],[עד ועד]]&gt;K276))),1,"")),"")</f>
        <v/>
      </c>
      <c r="V277" t="str">
        <f>IF(מרקובחצי[[#This Row],[CycleNumber]]&gt;1,IF(AND(SUM(R276:T276)=1,מרקובחצי[[#This Row],[עד ועד]]&gt;28,מרקובחצי[[#This Row],[עד ועד]]&lt;32),1,IF(OR(S276=1,AND(R276=1,מרקובחצי[[#This Row],[עד ועד]]&gt;28),AND(T276=1,מרקובחצי[[#This Row],[עד ועד]]&lt;32)),1,IF(AND(V276=1,NOT(OR(מרקובחצי[[#This Row],[עד ועד]]&lt;J276,מרקובחצי[[#This Row],[עד ועד]]&gt;K276))),1,""))),"")</f>
        <v/>
      </c>
      <c r="W277" t="str">
        <f>IF(מרקובחצי[[#This Row],[CycleNumber]]&gt;1,IF(AND(T276=1,מרקובחצי[[#This Row],[עד ועד]]&gt;31),1,IF(AND(W276=1,NOT(OR(מרקובחצי[[#This Row],[עד ועד]]&lt;J276,מרקובחצי[[#This Row],[עד ועד]]&gt;K276))),1,"")),"")</f>
        <v/>
      </c>
      <c r="X277" t="str">
        <f>IF(AND(מרקובחצי[[#This Row],[CycleNumber]]&lt;$B278,SUM(מרקובחצי[[#This Row],[11]],R278)=2),1,"")</f>
        <v/>
      </c>
      <c r="Y277" t="str">
        <f>IF(AND(מרקובחצי[[#This Row],[CycleNumber]]&lt;$B278,SUM(מרקובחצי[[#This Row],[11]],S278)=2),1,"")</f>
        <v/>
      </c>
      <c r="Z277" t="str">
        <f>IF(AND(מרקובחצי[[#This Row],[CycleNumber]]&lt;$B278,SUM(מרקובחצי[[#This Row],[13]],S278)=2),1,"")</f>
        <v/>
      </c>
      <c r="AA277" t="str">
        <f>IF(AND(מרקובחצי[[#This Row],[CycleNumber]]&lt;$B278,SUM(מרקובחצי[[#This Row],[13]],T278)=2),1,"")</f>
        <v/>
      </c>
      <c r="AB277" t="str">
        <f>IF(AND(מרקובחצי[[#This Row],[CycleNumber]]&lt;$B278,SUM(מרקובחצי[[#This Row],[21]],U278)=2),1,"")</f>
        <v/>
      </c>
      <c r="AC277" t="str">
        <f>IF(AND(מרקובחצי[[#This Row],[CycleNumber]]&lt;$B278,SUM(מרקובחצי[[#This Row],[21]],V278)=2),1,"")</f>
        <v/>
      </c>
      <c r="AD277" t="str">
        <f>IF(AND(מרקובחצי[[#This Row],[CycleNumber]]&lt;$B278,SUM(מרקובחצי[[#This Row],[23]],V278)=2),1,"")</f>
        <v/>
      </c>
      <c r="AE277" t="str">
        <f>IF(AND(מרקובחצי[[#This Row],[CycleNumber]]&lt;$B278,SUM(מרקובחצי[[#This Row],[23]],W278)=2),1,"")</f>
        <v/>
      </c>
      <c r="AF277" t="str">
        <f>IF(AND(מרקובחצי[[#This Row],[CycleNumber]]&lt;$B278,SUM(מרקובחצי[[#This Row],[31]],O278)=2),1,"")</f>
        <v/>
      </c>
      <c r="AG277" t="str">
        <f>IF(AND(מרקובחצי[[#This Row],[CycleNumber]]&lt;$B278,SUM(מרקובחצי[[#This Row],[31]],P278)=2),1,"")</f>
        <v/>
      </c>
      <c r="AH277" t="str">
        <f>IF(AND(מרקובחצי[[#This Row],[CycleNumber]]&lt;$B278,SUM(מרקובחצי[[#This Row],[31]],Q278)=2),1,"")</f>
        <v/>
      </c>
      <c r="AI277" t="str">
        <f>IF(AND(מרקובחצי[[#This Row],[CycleNumber]]&lt;$B278,SUM(U277:U278)=2),1,"")</f>
        <v/>
      </c>
      <c r="AJ277" t="str">
        <f>IF(AND(מרקובחצי[[#This Row],[CycleNumber]]&lt;$B278,SUM(מרקובחצי[[#This Row],[32]],O278)=2),1,"")</f>
        <v/>
      </c>
      <c r="AK277" t="str">
        <f>IF(AND(מרקובחצי[[#This Row],[CycleNumber]]&lt;$B278,SUM(מרקובחצי[[#This Row],[32]],P278)=2),1,"")</f>
        <v/>
      </c>
      <c r="AL277" t="str">
        <f>IF(AND(מרקובחצי[[#This Row],[CycleNumber]]&lt;$B278,SUM(מרקובחצי[[#This Row],[32]],Q278)=2),1,"")</f>
        <v/>
      </c>
      <c r="AM277" t="str">
        <f>IF(AND(מרקובחצי[[#This Row],[CycleNumber]]&lt;$B278,SUM(V277:V278)=2),1,"")</f>
        <v/>
      </c>
      <c r="AN277" t="str">
        <f>IF(AND(מרקובחצי[[#This Row],[CycleNumber]]&lt;$B278,SUM(מרקובחצי[[#This Row],[33]],O278)=2),1,"")</f>
        <v/>
      </c>
      <c r="AO277" t="str">
        <f>IF(AND(מרקובחצי[[#This Row],[CycleNumber]]&lt;$B278,SUM(מרקובחצי[[#This Row],[33]],P278)=2),1,"")</f>
        <v/>
      </c>
      <c r="AP277" t="str">
        <f>IF(AND(מרקובחצי[[#This Row],[CycleNumber]]&lt;$B278,SUM(מרקובחצי[[#This Row],[33]],Q278)=2),1,"")</f>
        <v/>
      </c>
      <c r="AQ277" t="str">
        <f>IF(AND(מרקובחצי[[#This Row],[CycleNumber]]&lt;$B278,SUM(W277:W278)=2),1,"")</f>
        <v/>
      </c>
      <c r="AR277" t="str">
        <f>IF(AND(מרקובחצי[[#This Row],[CycleNumber]]&lt;$B278,SUM(מרקובחצי[[#This Row],[12]],S278)=2),1,"")</f>
        <v/>
      </c>
      <c r="AS277" t="str">
        <f>IF(AND(מרקובחצי[[#This Row],[CycleNumber]]&lt;$B278,SUM(מרקובחצי[[#This Row],[22]],V278)=2),1,"")</f>
        <v/>
      </c>
      <c r="AT277" s="3">
        <f>SUM(מרקובחצי[[#This Row],[11]:[33]])</f>
        <v>0</v>
      </c>
    </row>
    <row r="278" spans="1:46" hidden="1" x14ac:dyDescent="0.25">
      <c r="A278" t="s">
        <v>31</v>
      </c>
      <c r="B278">
        <v>28</v>
      </c>
      <c r="C278">
        <v>28</v>
      </c>
      <c r="D278">
        <f>מרקובחצי[[#This Row],[LengthofCycle]]+1</f>
        <v>29</v>
      </c>
      <c r="E278">
        <f>IF(IFERROR(LOOKUP(מרקובחצי[[#This Row],[ClientID]],קביעויות[הפלגה]),FALSE)=מרקובחצי[[#This Row],[ClientID]],1,"")</f>
        <v>1</v>
      </c>
      <c r="F278" t="str">
        <f>IF(IFERROR(LOOKUP(מרקובחצי[[#This Row],[ClientID]],סוגחציקבוע[S31]),FALSE)=מרקובחצי[[#This Row],[ClientID]],1,"")</f>
        <v/>
      </c>
      <c r="G278" t="str">
        <f>IF(IFERROR(LOOKUP(מרקובחצי[[#This Row],[ClientID]],סוגחציקבוע[S32]),FALSE)=מרקובחצי[[#This Row],[ClientID]],1,"")</f>
        <v/>
      </c>
      <c r="H278" t="str">
        <f>IF(IFERROR(LOOKUP(מרקובחצי[[#This Row],[ClientID]],סוגחציקבוע[S33]),FALSE)=מרקובחצי[[#This Row],[ClientID]],1,"")</f>
        <v/>
      </c>
      <c r="I278" t="str">
        <f>IF(IFERROR(LOOKUP(מרקובחצי[[#This Row],[ClientID]],סוגחציקבוע[S32&amp;33]),FALSE)=מרקובחצי[[#This Row],[ClientID]],1,"")</f>
        <v/>
      </c>
      <c r="J278">
        <f>IF(SUM(מרקובחצי[[#This Row],[11]:[13]])=1,מרקובחצי[[#This Row],[עד ועד]],IF(SUM(R277:T278)=1,IF(מרקובחצי[[#This Row],[עד ועד]]&lt;J277,מרקובחצי[[#This Row],[עד ועד]],J277),J277))</f>
        <v>25</v>
      </c>
      <c r="K278">
        <f>IF(SUM(מרקובחצי[[#This Row],[11]:[13]])=1,מרקובחצי[[#This Row],[עד ועד]],IF(SUM(R277:T278)=1,IF(מרקובחצי[[#This Row],[עד ועד]]&gt;K277,מרקובחצי[[#This Row],[עד ועד]],K277),K277))</f>
        <v>29</v>
      </c>
      <c r="L278" t="str">
        <f>IF(AND(SUM(מרקובחצי[[#This Row],[31]:[33]])=1,SUM(U277:W277)=0),מרקובחצי[[#This Row],[מקס]]-מרקובחצי[[#This Row],[מינ]],"")</f>
        <v/>
      </c>
      <c r="M27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78" t="str">
        <f t="shared" si="4"/>
        <v/>
      </c>
      <c r="O278" t="str">
        <f>IF(מרקובחצי[[#This Row],[קבעה הפלגה?]]=1,"",IF(AND(מרקובחצי[[#This Row],[עד ועד]]&lt;29,OR(מרקובחצי[[#This Row],[CycleNumber]]=1,AND(U277=1,OR(מרקובחצי[[#This Row],[עד ועד]]&lt;J277,מרקובחצי[[#This Row],[עד ועד]]&gt;K277)),AND(V277=1,מרקובחצי[[#This Row],[עד ועד]]&lt;J277),W277=1)),1,""))</f>
        <v/>
      </c>
      <c r="P278" t="str">
        <f>IF(מרקובחצי[[#This Row],[קבעה הפלגה?]]=1,"",IF(AND(מרקובחצי[[#This Row],[עד ועד]]&gt;28,מרקובחצי[[#This Row],[עד ועד]]&lt;32,OR(מרקובחצי[[#This Row],[CycleNumber]]=1,AND(U277=1),AND(V277=1,OR(מרקובחצי[[#This Row],[עד ועד]]&lt;J277,מרקובחצי[[#This Row],[עד ועד]]&gt;K277)),W277=1)),1,""))</f>
        <v/>
      </c>
      <c r="Q278" t="str">
        <f>IF(מרקובחצי[[#This Row],[קבעה הפלגה?]]=1,"",IF(AND(מרקובחצי[[#This Row],[עד ועד]]&gt;31,OR(מרקובחצי[[#This Row],[CycleNumber]]=1,AND(U277=1),AND(V277=1,מרקובחצי[[#This Row],[עד ועד]]&gt;K277),AND(W277=1,OR(מרקובחצי[[#This Row],[עד ועד]]&gt;K277,מרקובחצי[[#This Row],[עד ועד]]&lt;J277)))),1,""))</f>
        <v/>
      </c>
      <c r="R278" t="str">
        <f>IF(מרקובחצי[[#This Row],[CycleNumber]]&gt;1,IF(AND(O277=1,מרקובחצי[[#This Row],[עד ועד]]&lt;29),1,""),"")</f>
        <v/>
      </c>
      <c r="S278" t="str">
        <f>IF(מרקובחצי[[#This Row],[CycleNumber]]&gt;1,IF(OR(AND(O277=1,מרקובחצי[[#This Row],[עד ועד]]&gt;28),AND(P277=1),AND(Q277=1,מרקובחצי[[#This Row],[עד ועד]]&lt;32)),1,""),"")</f>
        <v/>
      </c>
      <c r="T278" t="str">
        <f>IF(מרקובחצי[[#This Row],[CycleNumber]]&gt;1,IF(AND(Q277=1,מרקובחצי[[#This Row],[עד ועד]]&gt;31),1,""),"")</f>
        <v/>
      </c>
      <c r="U278" t="str">
        <f>IF(מרקובחצי[[#This Row],[CycleNumber]]&gt;1,IF(AND(R277=1,מרקובחצי[[#This Row],[עד ועד]]&lt;29),1,IF(AND(U277=1,NOT(OR(מרקובחצי[[#This Row],[עד ועד]]&lt;J277,מרקובחצי[[#This Row],[עד ועד]]&gt;K277))),1,"")),"")</f>
        <v/>
      </c>
      <c r="V278" t="str">
        <f>IF(מרקובחצי[[#This Row],[CycleNumber]]&gt;1,IF(AND(SUM(R277:T277)=1,מרקובחצי[[#This Row],[עד ועד]]&gt;28,מרקובחצי[[#This Row],[עד ועד]]&lt;32),1,IF(OR(S277=1,AND(R277=1,מרקובחצי[[#This Row],[עד ועד]]&gt;28),AND(T277=1,מרקובחצי[[#This Row],[עד ועד]]&lt;32)),1,IF(AND(V277=1,NOT(OR(מרקובחצי[[#This Row],[עד ועד]]&lt;J277,מרקובחצי[[#This Row],[עד ועד]]&gt;K277))),1,""))),"")</f>
        <v/>
      </c>
      <c r="W278" t="str">
        <f>IF(מרקובחצי[[#This Row],[CycleNumber]]&gt;1,IF(AND(T277=1,מרקובחצי[[#This Row],[עד ועד]]&gt;31),1,IF(AND(W277=1,NOT(OR(מרקובחצי[[#This Row],[עד ועד]]&lt;J277,מרקובחצי[[#This Row],[עד ועד]]&gt;K277))),1,"")),"")</f>
        <v/>
      </c>
      <c r="X278" t="str">
        <f>IF(AND(מרקובחצי[[#This Row],[CycleNumber]]&lt;$B279,SUM(מרקובחצי[[#This Row],[11]],R279)=2),1,"")</f>
        <v/>
      </c>
      <c r="Y278" t="str">
        <f>IF(AND(מרקובחצי[[#This Row],[CycleNumber]]&lt;$B279,SUM(מרקובחצי[[#This Row],[11]],S279)=2),1,"")</f>
        <v/>
      </c>
      <c r="Z278" t="str">
        <f>IF(AND(מרקובחצי[[#This Row],[CycleNumber]]&lt;$B279,SUM(מרקובחצי[[#This Row],[13]],S279)=2),1,"")</f>
        <v/>
      </c>
      <c r="AA278" t="str">
        <f>IF(AND(מרקובחצי[[#This Row],[CycleNumber]]&lt;$B279,SUM(מרקובחצי[[#This Row],[13]],T279)=2),1,"")</f>
        <v/>
      </c>
      <c r="AB278" t="str">
        <f>IF(AND(מרקובחצי[[#This Row],[CycleNumber]]&lt;$B279,SUM(מרקובחצי[[#This Row],[21]],U279)=2),1,"")</f>
        <v/>
      </c>
      <c r="AC278" t="str">
        <f>IF(AND(מרקובחצי[[#This Row],[CycleNumber]]&lt;$B279,SUM(מרקובחצי[[#This Row],[21]],V279)=2),1,"")</f>
        <v/>
      </c>
      <c r="AD278" t="str">
        <f>IF(AND(מרקובחצי[[#This Row],[CycleNumber]]&lt;$B279,SUM(מרקובחצי[[#This Row],[23]],V279)=2),1,"")</f>
        <v/>
      </c>
      <c r="AE278" t="str">
        <f>IF(AND(מרקובחצי[[#This Row],[CycleNumber]]&lt;$B279,SUM(מרקובחצי[[#This Row],[23]],W279)=2),1,"")</f>
        <v/>
      </c>
      <c r="AF278" t="str">
        <f>IF(AND(מרקובחצי[[#This Row],[CycleNumber]]&lt;$B279,SUM(מרקובחצי[[#This Row],[31]],O279)=2),1,"")</f>
        <v/>
      </c>
      <c r="AG278" t="str">
        <f>IF(AND(מרקובחצי[[#This Row],[CycleNumber]]&lt;$B279,SUM(מרקובחצי[[#This Row],[31]],P279)=2),1,"")</f>
        <v/>
      </c>
      <c r="AH278" t="str">
        <f>IF(AND(מרקובחצי[[#This Row],[CycleNumber]]&lt;$B279,SUM(מרקובחצי[[#This Row],[31]],Q279)=2),1,"")</f>
        <v/>
      </c>
      <c r="AI278" t="str">
        <f>IF(AND(מרקובחצי[[#This Row],[CycleNumber]]&lt;$B279,SUM(U278:U279)=2),1,"")</f>
        <v/>
      </c>
      <c r="AJ278" t="str">
        <f>IF(AND(מרקובחצי[[#This Row],[CycleNumber]]&lt;$B279,SUM(מרקובחצי[[#This Row],[32]],O279)=2),1,"")</f>
        <v/>
      </c>
      <c r="AK278" t="str">
        <f>IF(AND(מרקובחצי[[#This Row],[CycleNumber]]&lt;$B279,SUM(מרקובחצי[[#This Row],[32]],P279)=2),1,"")</f>
        <v/>
      </c>
      <c r="AL278" t="str">
        <f>IF(AND(מרקובחצי[[#This Row],[CycleNumber]]&lt;$B279,SUM(מרקובחצי[[#This Row],[32]],Q279)=2),1,"")</f>
        <v/>
      </c>
      <c r="AM278" t="str">
        <f>IF(AND(מרקובחצי[[#This Row],[CycleNumber]]&lt;$B279,SUM(V278:V279)=2),1,"")</f>
        <v/>
      </c>
      <c r="AN278" t="str">
        <f>IF(AND(מרקובחצי[[#This Row],[CycleNumber]]&lt;$B279,SUM(מרקובחצי[[#This Row],[33]],O279)=2),1,"")</f>
        <v/>
      </c>
      <c r="AO278" t="str">
        <f>IF(AND(מרקובחצי[[#This Row],[CycleNumber]]&lt;$B279,SUM(מרקובחצי[[#This Row],[33]],P279)=2),1,"")</f>
        <v/>
      </c>
      <c r="AP278" t="str">
        <f>IF(AND(מרקובחצי[[#This Row],[CycleNumber]]&lt;$B279,SUM(מרקובחצי[[#This Row],[33]],Q279)=2),1,"")</f>
        <v/>
      </c>
      <c r="AQ278" t="str">
        <f>IF(AND(מרקובחצי[[#This Row],[CycleNumber]]&lt;$B279,SUM(W278:W279)=2),1,"")</f>
        <v/>
      </c>
      <c r="AR278" t="str">
        <f>IF(AND(מרקובחצי[[#This Row],[CycleNumber]]&lt;$B279,SUM(מרקובחצי[[#This Row],[12]],S279)=2),1,"")</f>
        <v/>
      </c>
      <c r="AS278" t="str">
        <f>IF(AND(מרקובחצי[[#This Row],[CycleNumber]]&lt;$B279,SUM(מרקובחצי[[#This Row],[22]],V279)=2),1,"")</f>
        <v/>
      </c>
      <c r="AT278" s="3">
        <f>SUM(מרקובחצי[[#This Row],[11]:[33]])</f>
        <v>0</v>
      </c>
    </row>
    <row r="279" spans="1:46" hidden="1" x14ac:dyDescent="0.25">
      <c r="A279" t="s">
        <v>31</v>
      </c>
      <c r="B279">
        <v>29</v>
      </c>
      <c r="C279">
        <v>25</v>
      </c>
      <c r="D279">
        <f>מרקובחצי[[#This Row],[LengthofCycle]]+1</f>
        <v>26</v>
      </c>
      <c r="E279">
        <f>IF(IFERROR(LOOKUP(מרקובחצי[[#This Row],[ClientID]],קביעויות[הפלגה]),FALSE)=מרקובחצי[[#This Row],[ClientID]],1,"")</f>
        <v>1</v>
      </c>
      <c r="F279" t="str">
        <f>IF(IFERROR(LOOKUP(מרקובחצי[[#This Row],[ClientID]],סוגחציקבוע[S31]),FALSE)=מרקובחצי[[#This Row],[ClientID]],1,"")</f>
        <v/>
      </c>
      <c r="G279" t="str">
        <f>IF(IFERROR(LOOKUP(מרקובחצי[[#This Row],[ClientID]],סוגחציקבוע[S32]),FALSE)=מרקובחצי[[#This Row],[ClientID]],1,"")</f>
        <v/>
      </c>
      <c r="H279" t="str">
        <f>IF(IFERROR(LOOKUP(מרקובחצי[[#This Row],[ClientID]],סוגחציקבוע[S33]),FALSE)=מרקובחצי[[#This Row],[ClientID]],1,"")</f>
        <v/>
      </c>
      <c r="I279" t="str">
        <f>IF(IFERROR(LOOKUP(מרקובחצי[[#This Row],[ClientID]],סוגחציקבוע[S32&amp;33]),FALSE)=מרקובחצי[[#This Row],[ClientID]],1,"")</f>
        <v/>
      </c>
      <c r="J279">
        <f>IF(SUM(מרקובחצי[[#This Row],[11]:[13]])=1,מרקובחצי[[#This Row],[עד ועד]],IF(SUM(R278:T279)=1,IF(מרקובחצי[[#This Row],[עד ועד]]&lt;J278,מרקובחצי[[#This Row],[עד ועד]],J278),J278))</f>
        <v>25</v>
      </c>
      <c r="K279">
        <f>IF(SUM(מרקובחצי[[#This Row],[11]:[13]])=1,מרקובחצי[[#This Row],[עד ועד]],IF(SUM(R278:T279)=1,IF(מרקובחצי[[#This Row],[עד ועד]]&gt;K278,מרקובחצי[[#This Row],[עד ועד]],K278),K278))</f>
        <v>29</v>
      </c>
      <c r="L279" t="str">
        <f>IF(AND(SUM(מרקובחצי[[#This Row],[31]:[33]])=1,SUM(U278:W278)=0),מרקובחצי[[#This Row],[מקס]]-מרקובחצי[[#This Row],[מינ]],"")</f>
        <v/>
      </c>
      <c r="M27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79" t="str">
        <f t="shared" si="4"/>
        <v/>
      </c>
      <c r="O279" t="str">
        <f>IF(מרקובחצי[[#This Row],[קבעה הפלגה?]]=1,"",IF(AND(מרקובחצי[[#This Row],[עד ועד]]&lt;29,OR(מרקובחצי[[#This Row],[CycleNumber]]=1,AND(U278=1,OR(מרקובחצי[[#This Row],[עד ועד]]&lt;J278,מרקובחצי[[#This Row],[עד ועד]]&gt;K278)),AND(V278=1,מרקובחצי[[#This Row],[עד ועד]]&lt;J278),W278=1)),1,""))</f>
        <v/>
      </c>
      <c r="P279" t="str">
        <f>IF(מרקובחצי[[#This Row],[קבעה הפלגה?]]=1,"",IF(AND(מרקובחצי[[#This Row],[עד ועד]]&gt;28,מרקובחצי[[#This Row],[עד ועד]]&lt;32,OR(מרקובחצי[[#This Row],[CycleNumber]]=1,AND(U278=1),AND(V278=1,OR(מרקובחצי[[#This Row],[עד ועד]]&lt;J278,מרקובחצי[[#This Row],[עד ועד]]&gt;K278)),W278=1)),1,""))</f>
        <v/>
      </c>
      <c r="Q279" t="str">
        <f>IF(מרקובחצי[[#This Row],[קבעה הפלגה?]]=1,"",IF(AND(מרקובחצי[[#This Row],[עד ועד]]&gt;31,OR(מרקובחצי[[#This Row],[CycleNumber]]=1,AND(U278=1),AND(V278=1,מרקובחצי[[#This Row],[עד ועד]]&gt;K278),AND(W278=1,OR(מרקובחצי[[#This Row],[עד ועד]]&gt;K278,מרקובחצי[[#This Row],[עד ועד]]&lt;J278)))),1,""))</f>
        <v/>
      </c>
      <c r="R279" t="str">
        <f>IF(מרקובחצי[[#This Row],[CycleNumber]]&gt;1,IF(AND(O278=1,מרקובחצי[[#This Row],[עד ועד]]&lt;29),1,""),"")</f>
        <v/>
      </c>
      <c r="S279" t="str">
        <f>IF(מרקובחצי[[#This Row],[CycleNumber]]&gt;1,IF(OR(AND(O278=1,מרקובחצי[[#This Row],[עד ועד]]&gt;28),AND(P278=1),AND(Q278=1,מרקובחצי[[#This Row],[עד ועד]]&lt;32)),1,""),"")</f>
        <v/>
      </c>
      <c r="T279" t="str">
        <f>IF(מרקובחצי[[#This Row],[CycleNumber]]&gt;1,IF(AND(Q278=1,מרקובחצי[[#This Row],[עד ועד]]&gt;31),1,""),"")</f>
        <v/>
      </c>
      <c r="U279" t="str">
        <f>IF(מרקובחצי[[#This Row],[CycleNumber]]&gt;1,IF(AND(R278=1,מרקובחצי[[#This Row],[עד ועד]]&lt;29),1,IF(AND(U278=1,NOT(OR(מרקובחצי[[#This Row],[עד ועד]]&lt;J278,מרקובחצי[[#This Row],[עד ועד]]&gt;K278))),1,"")),"")</f>
        <v/>
      </c>
      <c r="V279" t="str">
        <f>IF(מרקובחצי[[#This Row],[CycleNumber]]&gt;1,IF(AND(SUM(R278:T278)=1,מרקובחצי[[#This Row],[עד ועד]]&gt;28,מרקובחצי[[#This Row],[עד ועד]]&lt;32),1,IF(OR(S278=1,AND(R278=1,מרקובחצי[[#This Row],[עד ועד]]&gt;28),AND(T278=1,מרקובחצי[[#This Row],[עד ועד]]&lt;32)),1,IF(AND(V278=1,NOT(OR(מרקובחצי[[#This Row],[עד ועד]]&lt;J278,מרקובחצי[[#This Row],[עד ועד]]&gt;K278))),1,""))),"")</f>
        <v/>
      </c>
      <c r="W279" t="str">
        <f>IF(מרקובחצי[[#This Row],[CycleNumber]]&gt;1,IF(AND(T278=1,מרקובחצי[[#This Row],[עד ועד]]&gt;31),1,IF(AND(W278=1,NOT(OR(מרקובחצי[[#This Row],[עד ועד]]&lt;J278,מרקובחצי[[#This Row],[עד ועד]]&gt;K278))),1,"")),"")</f>
        <v/>
      </c>
      <c r="X279" t="str">
        <f>IF(AND(מרקובחצי[[#This Row],[CycleNumber]]&lt;$B280,SUM(מרקובחצי[[#This Row],[11]],R280)=2),1,"")</f>
        <v/>
      </c>
      <c r="Y279" t="str">
        <f>IF(AND(מרקובחצי[[#This Row],[CycleNumber]]&lt;$B280,SUM(מרקובחצי[[#This Row],[11]],S280)=2),1,"")</f>
        <v/>
      </c>
      <c r="Z279" t="str">
        <f>IF(AND(מרקובחצי[[#This Row],[CycleNumber]]&lt;$B280,SUM(מרקובחצי[[#This Row],[13]],S280)=2),1,"")</f>
        <v/>
      </c>
      <c r="AA279" t="str">
        <f>IF(AND(מרקובחצי[[#This Row],[CycleNumber]]&lt;$B280,SUM(מרקובחצי[[#This Row],[13]],T280)=2),1,"")</f>
        <v/>
      </c>
      <c r="AB279" t="str">
        <f>IF(AND(מרקובחצי[[#This Row],[CycleNumber]]&lt;$B280,SUM(מרקובחצי[[#This Row],[21]],U280)=2),1,"")</f>
        <v/>
      </c>
      <c r="AC279" t="str">
        <f>IF(AND(מרקובחצי[[#This Row],[CycleNumber]]&lt;$B280,SUM(מרקובחצי[[#This Row],[21]],V280)=2),1,"")</f>
        <v/>
      </c>
      <c r="AD279" t="str">
        <f>IF(AND(מרקובחצי[[#This Row],[CycleNumber]]&lt;$B280,SUM(מרקובחצי[[#This Row],[23]],V280)=2),1,"")</f>
        <v/>
      </c>
      <c r="AE279" t="str">
        <f>IF(AND(מרקובחצי[[#This Row],[CycleNumber]]&lt;$B280,SUM(מרקובחצי[[#This Row],[23]],W280)=2),1,"")</f>
        <v/>
      </c>
      <c r="AF279" t="str">
        <f>IF(AND(מרקובחצי[[#This Row],[CycleNumber]]&lt;$B280,SUM(מרקובחצי[[#This Row],[31]],O280)=2),1,"")</f>
        <v/>
      </c>
      <c r="AG279" t="str">
        <f>IF(AND(מרקובחצי[[#This Row],[CycleNumber]]&lt;$B280,SUM(מרקובחצי[[#This Row],[31]],P280)=2),1,"")</f>
        <v/>
      </c>
      <c r="AH279" t="str">
        <f>IF(AND(מרקובחצי[[#This Row],[CycleNumber]]&lt;$B280,SUM(מרקובחצי[[#This Row],[31]],Q280)=2),1,"")</f>
        <v/>
      </c>
      <c r="AI279" t="str">
        <f>IF(AND(מרקובחצי[[#This Row],[CycleNumber]]&lt;$B280,SUM(U279:U280)=2),1,"")</f>
        <v/>
      </c>
      <c r="AJ279" t="str">
        <f>IF(AND(מרקובחצי[[#This Row],[CycleNumber]]&lt;$B280,SUM(מרקובחצי[[#This Row],[32]],O280)=2),1,"")</f>
        <v/>
      </c>
      <c r="AK279" t="str">
        <f>IF(AND(מרקובחצי[[#This Row],[CycleNumber]]&lt;$B280,SUM(מרקובחצי[[#This Row],[32]],P280)=2),1,"")</f>
        <v/>
      </c>
      <c r="AL279" t="str">
        <f>IF(AND(מרקובחצי[[#This Row],[CycleNumber]]&lt;$B280,SUM(מרקובחצי[[#This Row],[32]],Q280)=2),1,"")</f>
        <v/>
      </c>
      <c r="AM279" t="str">
        <f>IF(AND(מרקובחצי[[#This Row],[CycleNumber]]&lt;$B280,SUM(V279:V280)=2),1,"")</f>
        <v/>
      </c>
      <c r="AN279" t="str">
        <f>IF(AND(מרקובחצי[[#This Row],[CycleNumber]]&lt;$B280,SUM(מרקובחצי[[#This Row],[33]],O280)=2),1,"")</f>
        <v/>
      </c>
      <c r="AO279" t="str">
        <f>IF(AND(מרקובחצי[[#This Row],[CycleNumber]]&lt;$B280,SUM(מרקובחצי[[#This Row],[33]],P280)=2),1,"")</f>
        <v/>
      </c>
      <c r="AP279" t="str">
        <f>IF(AND(מרקובחצי[[#This Row],[CycleNumber]]&lt;$B280,SUM(מרקובחצי[[#This Row],[33]],Q280)=2),1,"")</f>
        <v/>
      </c>
      <c r="AQ279" t="str">
        <f>IF(AND(מרקובחצי[[#This Row],[CycleNumber]]&lt;$B280,SUM(W279:W280)=2),1,"")</f>
        <v/>
      </c>
      <c r="AR279" t="str">
        <f>IF(AND(מרקובחצי[[#This Row],[CycleNumber]]&lt;$B280,SUM(מרקובחצי[[#This Row],[12]],S280)=2),1,"")</f>
        <v/>
      </c>
      <c r="AS279" t="str">
        <f>IF(AND(מרקובחצי[[#This Row],[CycleNumber]]&lt;$B280,SUM(מרקובחצי[[#This Row],[22]],V280)=2),1,"")</f>
        <v/>
      </c>
      <c r="AT279" s="3">
        <f>SUM(מרקובחצי[[#This Row],[11]:[33]])</f>
        <v>0</v>
      </c>
    </row>
    <row r="280" spans="1:46" hidden="1" x14ac:dyDescent="0.25">
      <c r="A280" t="s">
        <v>31</v>
      </c>
      <c r="B280">
        <v>30</v>
      </c>
      <c r="C280">
        <v>28</v>
      </c>
      <c r="D280">
        <f>מרקובחצי[[#This Row],[LengthofCycle]]+1</f>
        <v>29</v>
      </c>
      <c r="E280">
        <f>IF(IFERROR(LOOKUP(מרקובחצי[[#This Row],[ClientID]],קביעויות[הפלגה]),FALSE)=מרקובחצי[[#This Row],[ClientID]],1,"")</f>
        <v>1</v>
      </c>
      <c r="F280" t="str">
        <f>IF(IFERROR(LOOKUP(מרקובחצי[[#This Row],[ClientID]],סוגחציקבוע[S31]),FALSE)=מרקובחצי[[#This Row],[ClientID]],1,"")</f>
        <v/>
      </c>
      <c r="G280" t="str">
        <f>IF(IFERROR(LOOKUP(מרקובחצי[[#This Row],[ClientID]],סוגחציקבוע[S32]),FALSE)=מרקובחצי[[#This Row],[ClientID]],1,"")</f>
        <v/>
      </c>
      <c r="H280" t="str">
        <f>IF(IFERROR(LOOKUP(מרקובחצי[[#This Row],[ClientID]],סוגחציקבוע[S33]),FALSE)=מרקובחצי[[#This Row],[ClientID]],1,"")</f>
        <v/>
      </c>
      <c r="I280" t="str">
        <f>IF(IFERROR(LOOKUP(מרקובחצי[[#This Row],[ClientID]],סוגחציקבוע[S32&amp;33]),FALSE)=מרקובחצי[[#This Row],[ClientID]],1,"")</f>
        <v/>
      </c>
      <c r="J280">
        <f>IF(SUM(מרקובחצי[[#This Row],[11]:[13]])=1,מרקובחצי[[#This Row],[עד ועד]],IF(SUM(R279:T280)=1,IF(מרקובחצי[[#This Row],[עד ועד]]&lt;J279,מרקובחצי[[#This Row],[עד ועד]],J279),J279))</f>
        <v>25</v>
      </c>
      <c r="K280">
        <f>IF(SUM(מרקובחצי[[#This Row],[11]:[13]])=1,מרקובחצי[[#This Row],[עד ועד]],IF(SUM(R279:T280)=1,IF(מרקובחצי[[#This Row],[עד ועד]]&gt;K279,מרקובחצי[[#This Row],[עד ועד]],K279),K279))</f>
        <v>29</v>
      </c>
      <c r="L280" t="str">
        <f>IF(AND(SUM(מרקובחצי[[#This Row],[31]:[33]])=1,SUM(U279:W279)=0),מרקובחצי[[#This Row],[מקס]]-מרקובחצי[[#This Row],[מינ]],"")</f>
        <v/>
      </c>
      <c r="M28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80" t="str">
        <f t="shared" si="4"/>
        <v/>
      </c>
      <c r="O280" t="str">
        <f>IF(מרקובחצי[[#This Row],[קבעה הפלגה?]]=1,"",IF(AND(מרקובחצי[[#This Row],[עד ועד]]&lt;29,OR(מרקובחצי[[#This Row],[CycleNumber]]=1,AND(U279=1,OR(מרקובחצי[[#This Row],[עד ועד]]&lt;J279,מרקובחצי[[#This Row],[עד ועד]]&gt;K279)),AND(V279=1,מרקובחצי[[#This Row],[עד ועד]]&lt;J279),W279=1)),1,""))</f>
        <v/>
      </c>
      <c r="P280" t="str">
        <f>IF(מרקובחצי[[#This Row],[קבעה הפלגה?]]=1,"",IF(AND(מרקובחצי[[#This Row],[עד ועד]]&gt;28,מרקובחצי[[#This Row],[עד ועד]]&lt;32,OR(מרקובחצי[[#This Row],[CycleNumber]]=1,AND(U279=1),AND(V279=1,OR(מרקובחצי[[#This Row],[עד ועד]]&lt;J279,מרקובחצי[[#This Row],[עד ועד]]&gt;K279)),W279=1)),1,""))</f>
        <v/>
      </c>
      <c r="Q280" t="str">
        <f>IF(מרקובחצי[[#This Row],[קבעה הפלגה?]]=1,"",IF(AND(מרקובחצי[[#This Row],[עד ועד]]&gt;31,OR(מרקובחצי[[#This Row],[CycleNumber]]=1,AND(U279=1),AND(V279=1,מרקובחצי[[#This Row],[עד ועד]]&gt;K279),AND(W279=1,OR(מרקובחצי[[#This Row],[עד ועד]]&gt;K279,מרקובחצי[[#This Row],[עד ועד]]&lt;J279)))),1,""))</f>
        <v/>
      </c>
      <c r="R280" t="str">
        <f>IF(מרקובחצי[[#This Row],[CycleNumber]]&gt;1,IF(AND(O279=1,מרקובחצי[[#This Row],[עד ועד]]&lt;29),1,""),"")</f>
        <v/>
      </c>
      <c r="S280" t="str">
        <f>IF(מרקובחצי[[#This Row],[CycleNumber]]&gt;1,IF(OR(AND(O279=1,מרקובחצי[[#This Row],[עד ועד]]&gt;28),AND(P279=1),AND(Q279=1,מרקובחצי[[#This Row],[עד ועד]]&lt;32)),1,""),"")</f>
        <v/>
      </c>
      <c r="T280" t="str">
        <f>IF(מרקובחצי[[#This Row],[CycleNumber]]&gt;1,IF(AND(Q279=1,מרקובחצי[[#This Row],[עד ועד]]&gt;31),1,""),"")</f>
        <v/>
      </c>
      <c r="U280" t="str">
        <f>IF(מרקובחצי[[#This Row],[CycleNumber]]&gt;1,IF(AND(R279=1,מרקובחצי[[#This Row],[עד ועד]]&lt;29),1,IF(AND(U279=1,NOT(OR(מרקובחצי[[#This Row],[עד ועד]]&lt;J279,מרקובחצי[[#This Row],[עד ועד]]&gt;K279))),1,"")),"")</f>
        <v/>
      </c>
      <c r="V280" t="str">
        <f>IF(מרקובחצי[[#This Row],[CycleNumber]]&gt;1,IF(AND(SUM(R279:T279)=1,מרקובחצי[[#This Row],[עד ועד]]&gt;28,מרקובחצי[[#This Row],[עד ועד]]&lt;32),1,IF(OR(S279=1,AND(R279=1,מרקובחצי[[#This Row],[עד ועד]]&gt;28),AND(T279=1,מרקובחצי[[#This Row],[עד ועד]]&lt;32)),1,IF(AND(V279=1,NOT(OR(מרקובחצי[[#This Row],[עד ועד]]&lt;J279,מרקובחצי[[#This Row],[עד ועד]]&gt;K279))),1,""))),"")</f>
        <v/>
      </c>
      <c r="W280" t="str">
        <f>IF(מרקובחצי[[#This Row],[CycleNumber]]&gt;1,IF(AND(T279=1,מרקובחצי[[#This Row],[עד ועד]]&gt;31),1,IF(AND(W279=1,NOT(OR(מרקובחצי[[#This Row],[עד ועד]]&lt;J279,מרקובחצי[[#This Row],[עד ועד]]&gt;K279))),1,"")),"")</f>
        <v/>
      </c>
      <c r="X280" t="str">
        <f>IF(AND(מרקובחצי[[#This Row],[CycleNumber]]&lt;$B281,SUM(מרקובחצי[[#This Row],[11]],R281)=2),1,"")</f>
        <v/>
      </c>
      <c r="Y280" t="str">
        <f>IF(AND(מרקובחצי[[#This Row],[CycleNumber]]&lt;$B281,SUM(מרקובחצי[[#This Row],[11]],S281)=2),1,"")</f>
        <v/>
      </c>
      <c r="Z280" t="str">
        <f>IF(AND(מרקובחצי[[#This Row],[CycleNumber]]&lt;$B281,SUM(מרקובחצי[[#This Row],[13]],S281)=2),1,"")</f>
        <v/>
      </c>
      <c r="AA280" t="str">
        <f>IF(AND(מרקובחצי[[#This Row],[CycleNumber]]&lt;$B281,SUM(מרקובחצי[[#This Row],[13]],T281)=2),1,"")</f>
        <v/>
      </c>
      <c r="AB280" t="str">
        <f>IF(AND(מרקובחצי[[#This Row],[CycleNumber]]&lt;$B281,SUM(מרקובחצי[[#This Row],[21]],U281)=2),1,"")</f>
        <v/>
      </c>
      <c r="AC280" t="str">
        <f>IF(AND(מרקובחצי[[#This Row],[CycleNumber]]&lt;$B281,SUM(מרקובחצי[[#This Row],[21]],V281)=2),1,"")</f>
        <v/>
      </c>
      <c r="AD280" t="str">
        <f>IF(AND(מרקובחצי[[#This Row],[CycleNumber]]&lt;$B281,SUM(מרקובחצי[[#This Row],[23]],V281)=2),1,"")</f>
        <v/>
      </c>
      <c r="AE280" t="str">
        <f>IF(AND(מרקובחצי[[#This Row],[CycleNumber]]&lt;$B281,SUM(מרקובחצי[[#This Row],[23]],W281)=2),1,"")</f>
        <v/>
      </c>
      <c r="AF280" t="str">
        <f>IF(AND(מרקובחצי[[#This Row],[CycleNumber]]&lt;$B281,SUM(מרקובחצי[[#This Row],[31]],O281)=2),1,"")</f>
        <v/>
      </c>
      <c r="AG280" t="str">
        <f>IF(AND(מרקובחצי[[#This Row],[CycleNumber]]&lt;$B281,SUM(מרקובחצי[[#This Row],[31]],P281)=2),1,"")</f>
        <v/>
      </c>
      <c r="AH280" t="str">
        <f>IF(AND(מרקובחצי[[#This Row],[CycleNumber]]&lt;$B281,SUM(מרקובחצי[[#This Row],[31]],Q281)=2),1,"")</f>
        <v/>
      </c>
      <c r="AI280" t="str">
        <f>IF(AND(מרקובחצי[[#This Row],[CycleNumber]]&lt;$B281,SUM(U280:U281)=2),1,"")</f>
        <v/>
      </c>
      <c r="AJ280" t="str">
        <f>IF(AND(מרקובחצי[[#This Row],[CycleNumber]]&lt;$B281,SUM(מרקובחצי[[#This Row],[32]],O281)=2),1,"")</f>
        <v/>
      </c>
      <c r="AK280" t="str">
        <f>IF(AND(מרקובחצי[[#This Row],[CycleNumber]]&lt;$B281,SUM(מרקובחצי[[#This Row],[32]],P281)=2),1,"")</f>
        <v/>
      </c>
      <c r="AL280" t="str">
        <f>IF(AND(מרקובחצי[[#This Row],[CycleNumber]]&lt;$B281,SUM(מרקובחצי[[#This Row],[32]],Q281)=2),1,"")</f>
        <v/>
      </c>
      <c r="AM280" t="str">
        <f>IF(AND(מרקובחצי[[#This Row],[CycleNumber]]&lt;$B281,SUM(V280:V281)=2),1,"")</f>
        <v/>
      </c>
      <c r="AN280" t="str">
        <f>IF(AND(מרקובחצי[[#This Row],[CycleNumber]]&lt;$B281,SUM(מרקובחצי[[#This Row],[33]],O281)=2),1,"")</f>
        <v/>
      </c>
      <c r="AO280" t="str">
        <f>IF(AND(מרקובחצי[[#This Row],[CycleNumber]]&lt;$B281,SUM(מרקובחצי[[#This Row],[33]],P281)=2),1,"")</f>
        <v/>
      </c>
      <c r="AP280" t="str">
        <f>IF(AND(מרקובחצי[[#This Row],[CycleNumber]]&lt;$B281,SUM(מרקובחצי[[#This Row],[33]],Q281)=2),1,"")</f>
        <v/>
      </c>
      <c r="AQ280" t="str">
        <f>IF(AND(מרקובחצי[[#This Row],[CycleNumber]]&lt;$B281,SUM(W280:W281)=2),1,"")</f>
        <v/>
      </c>
      <c r="AR280" t="str">
        <f>IF(AND(מרקובחצי[[#This Row],[CycleNumber]]&lt;$B281,SUM(מרקובחצי[[#This Row],[12]],S281)=2),1,"")</f>
        <v/>
      </c>
      <c r="AS280" t="str">
        <f>IF(AND(מרקובחצי[[#This Row],[CycleNumber]]&lt;$B281,SUM(מרקובחצי[[#This Row],[22]],V281)=2),1,"")</f>
        <v/>
      </c>
      <c r="AT280" s="3">
        <f>SUM(מרקובחצי[[#This Row],[11]:[33]])</f>
        <v>0</v>
      </c>
    </row>
    <row r="281" spans="1:46" hidden="1" x14ac:dyDescent="0.25">
      <c r="A281" t="s">
        <v>31</v>
      </c>
      <c r="B281">
        <v>31</v>
      </c>
      <c r="C281">
        <v>28</v>
      </c>
      <c r="D281">
        <f>מרקובחצי[[#This Row],[LengthofCycle]]+1</f>
        <v>29</v>
      </c>
      <c r="E281">
        <f>IF(IFERROR(LOOKUP(מרקובחצי[[#This Row],[ClientID]],קביעויות[הפלגה]),FALSE)=מרקובחצי[[#This Row],[ClientID]],1,"")</f>
        <v>1</v>
      </c>
      <c r="F281" t="str">
        <f>IF(IFERROR(LOOKUP(מרקובחצי[[#This Row],[ClientID]],סוגחציקבוע[S31]),FALSE)=מרקובחצי[[#This Row],[ClientID]],1,"")</f>
        <v/>
      </c>
      <c r="G281" t="str">
        <f>IF(IFERROR(LOOKUP(מרקובחצי[[#This Row],[ClientID]],סוגחציקבוע[S32]),FALSE)=מרקובחצי[[#This Row],[ClientID]],1,"")</f>
        <v/>
      </c>
      <c r="H281" t="str">
        <f>IF(IFERROR(LOOKUP(מרקובחצי[[#This Row],[ClientID]],סוגחציקבוע[S33]),FALSE)=מרקובחצי[[#This Row],[ClientID]],1,"")</f>
        <v/>
      </c>
      <c r="I281" t="str">
        <f>IF(IFERROR(LOOKUP(מרקובחצי[[#This Row],[ClientID]],סוגחציקבוע[S32&amp;33]),FALSE)=מרקובחצי[[#This Row],[ClientID]],1,"")</f>
        <v/>
      </c>
      <c r="J281">
        <f>IF(SUM(מרקובחצי[[#This Row],[11]:[13]])=1,מרקובחצי[[#This Row],[עד ועד]],IF(SUM(R280:T281)=1,IF(מרקובחצי[[#This Row],[עד ועד]]&lt;J280,מרקובחצי[[#This Row],[עד ועד]],J280),J280))</f>
        <v>25</v>
      </c>
      <c r="K281">
        <f>IF(SUM(מרקובחצי[[#This Row],[11]:[13]])=1,מרקובחצי[[#This Row],[עד ועד]],IF(SUM(R280:T281)=1,IF(מרקובחצי[[#This Row],[עד ועד]]&gt;K280,מרקובחצי[[#This Row],[עד ועד]],K280),K280))</f>
        <v>29</v>
      </c>
      <c r="L281" t="str">
        <f>IF(AND(SUM(מרקובחצי[[#This Row],[31]:[33]])=1,SUM(U280:W280)=0),מרקובחצי[[#This Row],[מקס]]-מרקובחצי[[#This Row],[מינ]],"")</f>
        <v/>
      </c>
      <c r="M28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81" t="str">
        <f t="shared" si="4"/>
        <v/>
      </c>
      <c r="O281" t="str">
        <f>IF(מרקובחצי[[#This Row],[קבעה הפלגה?]]=1,"",IF(AND(מרקובחצי[[#This Row],[עד ועד]]&lt;29,OR(מרקובחצי[[#This Row],[CycleNumber]]=1,AND(U280=1,OR(מרקובחצי[[#This Row],[עד ועד]]&lt;J280,מרקובחצי[[#This Row],[עד ועד]]&gt;K280)),AND(V280=1,מרקובחצי[[#This Row],[עד ועד]]&lt;J280),W280=1)),1,""))</f>
        <v/>
      </c>
      <c r="P281" t="str">
        <f>IF(מרקובחצי[[#This Row],[קבעה הפלגה?]]=1,"",IF(AND(מרקובחצי[[#This Row],[עד ועד]]&gt;28,מרקובחצי[[#This Row],[עד ועד]]&lt;32,OR(מרקובחצי[[#This Row],[CycleNumber]]=1,AND(U280=1),AND(V280=1,OR(מרקובחצי[[#This Row],[עד ועד]]&lt;J280,מרקובחצי[[#This Row],[עד ועד]]&gt;K280)),W280=1)),1,""))</f>
        <v/>
      </c>
      <c r="Q281" t="str">
        <f>IF(מרקובחצי[[#This Row],[קבעה הפלגה?]]=1,"",IF(AND(מרקובחצי[[#This Row],[עד ועד]]&gt;31,OR(מרקובחצי[[#This Row],[CycleNumber]]=1,AND(U280=1),AND(V280=1,מרקובחצי[[#This Row],[עד ועד]]&gt;K280),AND(W280=1,OR(מרקובחצי[[#This Row],[עד ועד]]&gt;K280,מרקובחצי[[#This Row],[עד ועד]]&lt;J280)))),1,""))</f>
        <v/>
      </c>
      <c r="R281" t="str">
        <f>IF(מרקובחצי[[#This Row],[CycleNumber]]&gt;1,IF(AND(O280=1,מרקובחצי[[#This Row],[עד ועד]]&lt;29),1,""),"")</f>
        <v/>
      </c>
      <c r="S281" t="str">
        <f>IF(מרקובחצי[[#This Row],[CycleNumber]]&gt;1,IF(OR(AND(O280=1,מרקובחצי[[#This Row],[עד ועד]]&gt;28),AND(P280=1),AND(Q280=1,מרקובחצי[[#This Row],[עד ועד]]&lt;32)),1,""),"")</f>
        <v/>
      </c>
      <c r="T281" t="str">
        <f>IF(מרקובחצי[[#This Row],[CycleNumber]]&gt;1,IF(AND(Q280=1,מרקובחצי[[#This Row],[עד ועד]]&gt;31),1,""),"")</f>
        <v/>
      </c>
      <c r="U281" t="str">
        <f>IF(מרקובחצי[[#This Row],[CycleNumber]]&gt;1,IF(AND(R280=1,מרקובחצי[[#This Row],[עד ועד]]&lt;29),1,IF(AND(U280=1,NOT(OR(מרקובחצי[[#This Row],[עד ועד]]&lt;J280,מרקובחצי[[#This Row],[עד ועד]]&gt;K280))),1,"")),"")</f>
        <v/>
      </c>
      <c r="V281" t="str">
        <f>IF(מרקובחצי[[#This Row],[CycleNumber]]&gt;1,IF(AND(SUM(R280:T280)=1,מרקובחצי[[#This Row],[עד ועד]]&gt;28,מרקובחצי[[#This Row],[עד ועד]]&lt;32),1,IF(OR(S280=1,AND(R280=1,מרקובחצי[[#This Row],[עד ועד]]&gt;28),AND(T280=1,מרקובחצי[[#This Row],[עד ועד]]&lt;32)),1,IF(AND(V280=1,NOT(OR(מרקובחצי[[#This Row],[עד ועד]]&lt;J280,מרקובחצי[[#This Row],[עד ועד]]&gt;K280))),1,""))),"")</f>
        <v/>
      </c>
      <c r="W281" t="str">
        <f>IF(מרקובחצי[[#This Row],[CycleNumber]]&gt;1,IF(AND(T280=1,מרקובחצי[[#This Row],[עד ועד]]&gt;31),1,IF(AND(W280=1,NOT(OR(מרקובחצי[[#This Row],[עד ועד]]&lt;J280,מרקובחצי[[#This Row],[עד ועד]]&gt;K280))),1,"")),"")</f>
        <v/>
      </c>
      <c r="X281" t="str">
        <f>IF(AND(מרקובחצי[[#This Row],[CycleNumber]]&lt;$B282,SUM(מרקובחצי[[#This Row],[11]],R282)=2),1,"")</f>
        <v/>
      </c>
      <c r="Y281" t="str">
        <f>IF(AND(מרקובחצי[[#This Row],[CycleNumber]]&lt;$B282,SUM(מרקובחצי[[#This Row],[11]],S282)=2),1,"")</f>
        <v/>
      </c>
      <c r="Z281" t="str">
        <f>IF(AND(מרקובחצי[[#This Row],[CycleNumber]]&lt;$B282,SUM(מרקובחצי[[#This Row],[13]],S282)=2),1,"")</f>
        <v/>
      </c>
      <c r="AA281" t="str">
        <f>IF(AND(מרקובחצי[[#This Row],[CycleNumber]]&lt;$B282,SUM(מרקובחצי[[#This Row],[13]],T282)=2),1,"")</f>
        <v/>
      </c>
      <c r="AB281" t="str">
        <f>IF(AND(מרקובחצי[[#This Row],[CycleNumber]]&lt;$B282,SUM(מרקובחצי[[#This Row],[21]],U282)=2),1,"")</f>
        <v/>
      </c>
      <c r="AC281" t="str">
        <f>IF(AND(מרקובחצי[[#This Row],[CycleNumber]]&lt;$B282,SUM(מרקובחצי[[#This Row],[21]],V282)=2),1,"")</f>
        <v/>
      </c>
      <c r="AD281" t="str">
        <f>IF(AND(מרקובחצי[[#This Row],[CycleNumber]]&lt;$B282,SUM(מרקובחצי[[#This Row],[23]],V282)=2),1,"")</f>
        <v/>
      </c>
      <c r="AE281" t="str">
        <f>IF(AND(מרקובחצי[[#This Row],[CycleNumber]]&lt;$B282,SUM(מרקובחצי[[#This Row],[23]],W282)=2),1,"")</f>
        <v/>
      </c>
      <c r="AF281" t="str">
        <f>IF(AND(מרקובחצי[[#This Row],[CycleNumber]]&lt;$B282,SUM(מרקובחצי[[#This Row],[31]],O282)=2),1,"")</f>
        <v/>
      </c>
      <c r="AG281" t="str">
        <f>IF(AND(מרקובחצי[[#This Row],[CycleNumber]]&lt;$B282,SUM(מרקובחצי[[#This Row],[31]],P282)=2),1,"")</f>
        <v/>
      </c>
      <c r="AH281" t="str">
        <f>IF(AND(מרקובחצי[[#This Row],[CycleNumber]]&lt;$B282,SUM(מרקובחצי[[#This Row],[31]],Q282)=2),1,"")</f>
        <v/>
      </c>
      <c r="AI281" t="str">
        <f>IF(AND(מרקובחצי[[#This Row],[CycleNumber]]&lt;$B282,SUM(U281:U282)=2),1,"")</f>
        <v/>
      </c>
      <c r="AJ281" t="str">
        <f>IF(AND(מרקובחצי[[#This Row],[CycleNumber]]&lt;$B282,SUM(מרקובחצי[[#This Row],[32]],O282)=2),1,"")</f>
        <v/>
      </c>
      <c r="AK281" t="str">
        <f>IF(AND(מרקובחצי[[#This Row],[CycleNumber]]&lt;$B282,SUM(מרקובחצי[[#This Row],[32]],P282)=2),1,"")</f>
        <v/>
      </c>
      <c r="AL281" t="str">
        <f>IF(AND(מרקובחצי[[#This Row],[CycleNumber]]&lt;$B282,SUM(מרקובחצי[[#This Row],[32]],Q282)=2),1,"")</f>
        <v/>
      </c>
      <c r="AM281" t="str">
        <f>IF(AND(מרקובחצי[[#This Row],[CycleNumber]]&lt;$B282,SUM(V281:V282)=2),1,"")</f>
        <v/>
      </c>
      <c r="AN281" t="str">
        <f>IF(AND(מרקובחצי[[#This Row],[CycleNumber]]&lt;$B282,SUM(מרקובחצי[[#This Row],[33]],O282)=2),1,"")</f>
        <v/>
      </c>
      <c r="AO281" t="str">
        <f>IF(AND(מרקובחצי[[#This Row],[CycleNumber]]&lt;$B282,SUM(מרקובחצי[[#This Row],[33]],P282)=2),1,"")</f>
        <v/>
      </c>
      <c r="AP281" t="str">
        <f>IF(AND(מרקובחצי[[#This Row],[CycleNumber]]&lt;$B282,SUM(מרקובחצי[[#This Row],[33]],Q282)=2),1,"")</f>
        <v/>
      </c>
      <c r="AQ281" t="str">
        <f>IF(AND(מרקובחצי[[#This Row],[CycleNumber]]&lt;$B282,SUM(W281:W282)=2),1,"")</f>
        <v/>
      </c>
      <c r="AR281" t="str">
        <f>IF(AND(מרקובחצי[[#This Row],[CycleNumber]]&lt;$B282,SUM(מרקובחצי[[#This Row],[12]],S282)=2),1,"")</f>
        <v/>
      </c>
      <c r="AS281" t="str">
        <f>IF(AND(מרקובחצי[[#This Row],[CycleNumber]]&lt;$B282,SUM(מרקובחצי[[#This Row],[22]],V282)=2),1,"")</f>
        <v/>
      </c>
      <c r="AT281" s="3">
        <f>SUM(מרקובחצי[[#This Row],[11]:[33]])</f>
        <v>0</v>
      </c>
    </row>
    <row r="282" spans="1:46" hidden="1" x14ac:dyDescent="0.25">
      <c r="A282" t="s">
        <v>32</v>
      </c>
      <c r="B282">
        <v>1</v>
      </c>
      <c r="C282">
        <v>25</v>
      </c>
      <c r="D282">
        <f>מרקובחצי[[#This Row],[LengthofCycle]]+1</f>
        <v>26</v>
      </c>
      <c r="E282">
        <f>IF(IFERROR(LOOKUP(מרקובחצי[[#This Row],[ClientID]],קביעויות[הפלגה]),FALSE)=מרקובחצי[[#This Row],[ClientID]],1,"")</f>
        <v>1</v>
      </c>
      <c r="F282" t="str">
        <f>IF(IFERROR(LOOKUP(מרקובחצי[[#This Row],[ClientID]],סוגחציקבוע[S31]),FALSE)=מרקובחצי[[#This Row],[ClientID]],1,"")</f>
        <v/>
      </c>
      <c r="G282" t="str">
        <f>IF(IFERROR(LOOKUP(מרקובחצי[[#This Row],[ClientID]],סוגחציקבוע[S32]),FALSE)=מרקובחצי[[#This Row],[ClientID]],1,"")</f>
        <v/>
      </c>
      <c r="H282" t="str">
        <f>IF(IFERROR(LOOKUP(מרקובחצי[[#This Row],[ClientID]],סוגחציקבוע[S33]),FALSE)=מרקובחצי[[#This Row],[ClientID]],1,"")</f>
        <v/>
      </c>
      <c r="I282" t="str">
        <f>IF(IFERROR(LOOKUP(מרקובחצי[[#This Row],[ClientID]],סוגחציקבוע[S32&amp;33]),FALSE)=מרקובחצי[[#This Row],[ClientID]],1,"")</f>
        <v/>
      </c>
      <c r="J282">
        <f>IF(SUM(מרקובחצי[[#This Row],[11]:[13]])=1,מרקובחצי[[#This Row],[עד ועד]],IF(SUM(R281:T282)=1,IF(מרקובחצי[[#This Row],[עד ועד]]&lt;J281,מרקובחצי[[#This Row],[עד ועד]],J281),J281))</f>
        <v>25</v>
      </c>
      <c r="K282">
        <f>IF(SUM(מרקובחצי[[#This Row],[11]:[13]])=1,מרקובחצי[[#This Row],[עד ועד]],IF(SUM(R281:T282)=1,IF(מרקובחצי[[#This Row],[עד ועד]]&gt;K281,מרקובחצי[[#This Row],[עד ועד]],K281),K281))</f>
        <v>29</v>
      </c>
      <c r="L282" t="str">
        <f>IF(AND(SUM(מרקובחצי[[#This Row],[31]:[33]])=1,SUM(U281:W281)=0),מרקובחצי[[#This Row],[מקס]]-מרקובחצי[[#This Row],[מינ]],"")</f>
        <v/>
      </c>
      <c r="M28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82" t="str">
        <f t="shared" si="4"/>
        <v/>
      </c>
      <c r="O282" t="str">
        <f>IF(מרקובחצי[[#This Row],[קבעה הפלגה?]]=1,"",IF(AND(מרקובחצי[[#This Row],[עד ועד]]&lt;29,OR(מרקובחצי[[#This Row],[CycleNumber]]=1,AND(U281=1,OR(מרקובחצי[[#This Row],[עד ועד]]&lt;J281,מרקובחצי[[#This Row],[עד ועד]]&gt;K281)),AND(V281=1,מרקובחצי[[#This Row],[עד ועד]]&lt;J281),W281=1)),1,""))</f>
        <v/>
      </c>
      <c r="P282" t="str">
        <f>IF(מרקובחצי[[#This Row],[קבעה הפלגה?]]=1,"",IF(AND(מרקובחצי[[#This Row],[עד ועד]]&gt;28,מרקובחצי[[#This Row],[עד ועד]]&lt;32,OR(מרקובחצי[[#This Row],[CycleNumber]]=1,AND(U281=1),AND(V281=1,OR(מרקובחצי[[#This Row],[עד ועד]]&lt;J281,מרקובחצי[[#This Row],[עד ועד]]&gt;K281)),W281=1)),1,""))</f>
        <v/>
      </c>
      <c r="Q282" t="str">
        <f>IF(מרקובחצי[[#This Row],[קבעה הפלגה?]]=1,"",IF(AND(מרקובחצי[[#This Row],[עד ועד]]&gt;31,OR(מרקובחצי[[#This Row],[CycleNumber]]=1,AND(U281=1),AND(V281=1,מרקובחצי[[#This Row],[עד ועד]]&gt;K281),AND(W281=1,OR(מרקובחצי[[#This Row],[עד ועד]]&gt;K281,מרקובחצי[[#This Row],[עד ועד]]&lt;J281)))),1,""))</f>
        <v/>
      </c>
      <c r="R282" t="str">
        <f>IF(מרקובחצי[[#This Row],[CycleNumber]]&gt;1,IF(AND(O281=1,מרקובחצי[[#This Row],[עד ועד]]&lt;29),1,""),"")</f>
        <v/>
      </c>
      <c r="S282" t="str">
        <f>IF(מרקובחצי[[#This Row],[CycleNumber]]&gt;1,IF(OR(AND(O281=1,מרקובחצי[[#This Row],[עד ועד]]&gt;28),AND(P281=1),AND(Q281=1,מרקובחצי[[#This Row],[עד ועד]]&lt;32)),1,""),"")</f>
        <v/>
      </c>
      <c r="T282" t="str">
        <f>IF(מרקובחצי[[#This Row],[CycleNumber]]&gt;1,IF(AND(Q281=1,מרקובחצי[[#This Row],[עד ועד]]&gt;31),1,""),"")</f>
        <v/>
      </c>
      <c r="U282" t="str">
        <f>IF(מרקובחצי[[#This Row],[CycleNumber]]&gt;1,IF(AND(R281=1,מרקובחצי[[#This Row],[עד ועד]]&lt;29),1,IF(AND(U281=1,NOT(OR(מרקובחצי[[#This Row],[עד ועד]]&lt;J281,מרקובחצי[[#This Row],[עד ועד]]&gt;K281))),1,"")),"")</f>
        <v/>
      </c>
      <c r="V282" t="str">
        <f>IF(מרקובחצי[[#This Row],[CycleNumber]]&gt;1,IF(AND(SUM(R281:T281)=1,מרקובחצי[[#This Row],[עד ועד]]&gt;28,מרקובחצי[[#This Row],[עד ועד]]&lt;32),1,IF(OR(S281=1,AND(R281=1,מרקובחצי[[#This Row],[עד ועד]]&gt;28),AND(T281=1,מרקובחצי[[#This Row],[עד ועד]]&lt;32)),1,IF(AND(V281=1,NOT(OR(מרקובחצי[[#This Row],[עד ועד]]&lt;J281,מרקובחצי[[#This Row],[עד ועד]]&gt;K281))),1,""))),"")</f>
        <v/>
      </c>
      <c r="W282" t="str">
        <f>IF(מרקובחצי[[#This Row],[CycleNumber]]&gt;1,IF(AND(T281=1,מרקובחצי[[#This Row],[עד ועד]]&gt;31),1,IF(AND(W281=1,NOT(OR(מרקובחצי[[#This Row],[עד ועד]]&lt;J281,מרקובחצי[[#This Row],[עד ועד]]&gt;K281))),1,"")),"")</f>
        <v/>
      </c>
      <c r="X282" t="str">
        <f>IF(AND(מרקובחצי[[#This Row],[CycleNumber]]&lt;$B283,SUM(מרקובחצי[[#This Row],[11]],R283)=2),1,"")</f>
        <v/>
      </c>
      <c r="Y282" t="str">
        <f>IF(AND(מרקובחצי[[#This Row],[CycleNumber]]&lt;$B283,SUM(מרקובחצי[[#This Row],[11]],S283)=2),1,"")</f>
        <v/>
      </c>
      <c r="Z282" t="str">
        <f>IF(AND(מרקובחצי[[#This Row],[CycleNumber]]&lt;$B283,SUM(מרקובחצי[[#This Row],[13]],S283)=2),1,"")</f>
        <v/>
      </c>
      <c r="AA282" t="str">
        <f>IF(AND(מרקובחצי[[#This Row],[CycleNumber]]&lt;$B283,SUM(מרקובחצי[[#This Row],[13]],T283)=2),1,"")</f>
        <v/>
      </c>
      <c r="AB282" t="str">
        <f>IF(AND(מרקובחצי[[#This Row],[CycleNumber]]&lt;$B283,SUM(מרקובחצי[[#This Row],[21]],U283)=2),1,"")</f>
        <v/>
      </c>
      <c r="AC282" t="str">
        <f>IF(AND(מרקובחצי[[#This Row],[CycleNumber]]&lt;$B283,SUM(מרקובחצי[[#This Row],[21]],V283)=2),1,"")</f>
        <v/>
      </c>
      <c r="AD282" t="str">
        <f>IF(AND(מרקובחצי[[#This Row],[CycleNumber]]&lt;$B283,SUM(מרקובחצי[[#This Row],[23]],V283)=2),1,"")</f>
        <v/>
      </c>
      <c r="AE282" t="str">
        <f>IF(AND(מרקובחצי[[#This Row],[CycleNumber]]&lt;$B283,SUM(מרקובחצי[[#This Row],[23]],W283)=2),1,"")</f>
        <v/>
      </c>
      <c r="AF282" t="str">
        <f>IF(AND(מרקובחצי[[#This Row],[CycleNumber]]&lt;$B283,SUM(מרקובחצי[[#This Row],[31]],O283)=2),1,"")</f>
        <v/>
      </c>
      <c r="AG282" t="str">
        <f>IF(AND(מרקובחצי[[#This Row],[CycleNumber]]&lt;$B283,SUM(מרקובחצי[[#This Row],[31]],P283)=2),1,"")</f>
        <v/>
      </c>
      <c r="AH282" t="str">
        <f>IF(AND(מרקובחצי[[#This Row],[CycleNumber]]&lt;$B283,SUM(מרקובחצי[[#This Row],[31]],Q283)=2),1,"")</f>
        <v/>
      </c>
      <c r="AI282" t="str">
        <f>IF(AND(מרקובחצי[[#This Row],[CycleNumber]]&lt;$B283,SUM(U282:U283)=2),1,"")</f>
        <v/>
      </c>
      <c r="AJ282" t="str">
        <f>IF(AND(מרקובחצי[[#This Row],[CycleNumber]]&lt;$B283,SUM(מרקובחצי[[#This Row],[32]],O283)=2),1,"")</f>
        <v/>
      </c>
      <c r="AK282" t="str">
        <f>IF(AND(מרקובחצי[[#This Row],[CycleNumber]]&lt;$B283,SUM(מרקובחצי[[#This Row],[32]],P283)=2),1,"")</f>
        <v/>
      </c>
      <c r="AL282" t="str">
        <f>IF(AND(מרקובחצי[[#This Row],[CycleNumber]]&lt;$B283,SUM(מרקובחצי[[#This Row],[32]],Q283)=2),1,"")</f>
        <v/>
      </c>
      <c r="AM282" t="str">
        <f>IF(AND(מרקובחצי[[#This Row],[CycleNumber]]&lt;$B283,SUM(V282:V283)=2),1,"")</f>
        <v/>
      </c>
      <c r="AN282" t="str">
        <f>IF(AND(מרקובחצי[[#This Row],[CycleNumber]]&lt;$B283,SUM(מרקובחצי[[#This Row],[33]],O283)=2),1,"")</f>
        <v/>
      </c>
      <c r="AO282" t="str">
        <f>IF(AND(מרקובחצי[[#This Row],[CycleNumber]]&lt;$B283,SUM(מרקובחצי[[#This Row],[33]],P283)=2),1,"")</f>
        <v/>
      </c>
      <c r="AP282" t="str">
        <f>IF(AND(מרקובחצי[[#This Row],[CycleNumber]]&lt;$B283,SUM(מרקובחצי[[#This Row],[33]],Q283)=2),1,"")</f>
        <v/>
      </c>
      <c r="AQ282" t="str">
        <f>IF(AND(מרקובחצי[[#This Row],[CycleNumber]]&lt;$B283,SUM(W282:W283)=2),1,"")</f>
        <v/>
      </c>
      <c r="AR282" t="str">
        <f>IF(AND(מרקובחצי[[#This Row],[CycleNumber]]&lt;$B283,SUM(מרקובחצי[[#This Row],[12]],S283)=2),1,"")</f>
        <v/>
      </c>
      <c r="AS282" t="str">
        <f>IF(AND(מרקובחצי[[#This Row],[CycleNumber]]&lt;$B283,SUM(מרקובחצי[[#This Row],[22]],V283)=2),1,"")</f>
        <v/>
      </c>
      <c r="AT282" s="3">
        <f>SUM(מרקובחצי[[#This Row],[11]:[33]])</f>
        <v>0</v>
      </c>
    </row>
    <row r="283" spans="1:46" hidden="1" x14ac:dyDescent="0.25">
      <c r="A283" t="s">
        <v>32</v>
      </c>
      <c r="B283">
        <v>2</v>
      </c>
      <c r="C283">
        <v>26</v>
      </c>
      <c r="D283">
        <f>מרקובחצי[[#This Row],[LengthofCycle]]+1</f>
        <v>27</v>
      </c>
      <c r="E283">
        <f>IF(IFERROR(LOOKUP(מרקובחצי[[#This Row],[ClientID]],קביעויות[הפלגה]),FALSE)=מרקובחצי[[#This Row],[ClientID]],1,"")</f>
        <v>1</v>
      </c>
      <c r="F283" t="str">
        <f>IF(IFERROR(LOOKUP(מרקובחצי[[#This Row],[ClientID]],סוגחציקבוע[S31]),FALSE)=מרקובחצי[[#This Row],[ClientID]],1,"")</f>
        <v/>
      </c>
      <c r="G283" t="str">
        <f>IF(IFERROR(LOOKUP(מרקובחצי[[#This Row],[ClientID]],סוגחציקבוע[S32]),FALSE)=מרקובחצי[[#This Row],[ClientID]],1,"")</f>
        <v/>
      </c>
      <c r="H283" t="str">
        <f>IF(IFERROR(LOOKUP(מרקובחצי[[#This Row],[ClientID]],סוגחציקבוע[S33]),FALSE)=מרקובחצי[[#This Row],[ClientID]],1,"")</f>
        <v/>
      </c>
      <c r="I283" t="str">
        <f>IF(IFERROR(LOOKUP(מרקובחצי[[#This Row],[ClientID]],סוגחציקבוע[S32&amp;33]),FALSE)=מרקובחצי[[#This Row],[ClientID]],1,"")</f>
        <v/>
      </c>
      <c r="J283">
        <f>IF(SUM(מרקובחצי[[#This Row],[11]:[13]])=1,מרקובחצי[[#This Row],[עד ועד]],IF(SUM(R282:T283)=1,IF(מרקובחצי[[#This Row],[עד ועד]]&lt;J282,מרקובחצי[[#This Row],[עד ועד]],J282),J282))</f>
        <v>25</v>
      </c>
      <c r="K283">
        <f>IF(SUM(מרקובחצי[[#This Row],[11]:[13]])=1,מרקובחצי[[#This Row],[עד ועד]],IF(SUM(R282:T283)=1,IF(מרקובחצי[[#This Row],[עד ועד]]&gt;K282,מרקובחצי[[#This Row],[עד ועד]],K282),K282))</f>
        <v>29</v>
      </c>
      <c r="L283" t="str">
        <f>IF(AND(SUM(מרקובחצי[[#This Row],[31]:[33]])=1,SUM(U282:W282)=0),מרקובחצי[[#This Row],[מקס]]-מרקובחצי[[#This Row],[מינ]],"")</f>
        <v/>
      </c>
      <c r="M28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83" t="str">
        <f t="shared" si="4"/>
        <v/>
      </c>
      <c r="O283" t="str">
        <f>IF(מרקובחצי[[#This Row],[קבעה הפלגה?]]=1,"",IF(AND(מרקובחצי[[#This Row],[עד ועד]]&lt;29,OR(מרקובחצי[[#This Row],[CycleNumber]]=1,AND(U282=1,OR(מרקובחצי[[#This Row],[עד ועד]]&lt;J282,מרקובחצי[[#This Row],[עד ועד]]&gt;K282)),AND(V282=1,מרקובחצי[[#This Row],[עד ועד]]&lt;J282),W282=1)),1,""))</f>
        <v/>
      </c>
      <c r="P283" t="str">
        <f>IF(מרקובחצי[[#This Row],[קבעה הפלגה?]]=1,"",IF(AND(מרקובחצי[[#This Row],[עד ועד]]&gt;28,מרקובחצי[[#This Row],[עד ועד]]&lt;32,OR(מרקובחצי[[#This Row],[CycleNumber]]=1,AND(U282=1),AND(V282=1,OR(מרקובחצי[[#This Row],[עד ועד]]&lt;J282,מרקובחצי[[#This Row],[עד ועד]]&gt;K282)),W282=1)),1,""))</f>
        <v/>
      </c>
      <c r="Q283" t="str">
        <f>IF(מרקובחצי[[#This Row],[קבעה הפלגה?]]=1,"",IF(AND(מרקובחצי[[#This Row],[עד ועד]]&gt;31,OR(מרקובחצי[[#This Row],[CycleNumber]]=1,AND(U282=1),AND(V282=1,מרקובחצי[[#This Row],[עד ועד]]&gt;K282),AND(W282=1,OR(מרקובחצי[[#This Row],[עד ועד]]&gt;K282,מרקובחצי[[#This Row],[עד ועד]]&lt;J282)))),1,""))</f>
        <v/>
      </c>
      <c r="R283" t="str">
        <f>IF(מרקובחצי[[#This Row],[CycleNumber]]&gt;1,IF(AND(O282=1,מרקובחצי[[#This Row],[עד ועד]]&lt;29),1,""),"")</f>
        <v/>
      </c>
      <c r="S283" t="str">
        <f>IF(מרקובחצי[[#This Row],[CycleNumber]]&gt;1,IF(OR(AND(O282=1,מרקובחצי[[#This Row],[עד ועד]]&gt;28),AND(P282=1),AND(Q282=1,מרקובחצי[[#This Row],[עד ועד]]&lt;32)),1,""),"")</f>
        <v/>
      </c>
      <c r="T283" t="str">
        <f>IF(מרקובחצי[[#This Row],[CycleNumber]]&gt;1,IF(AND(Q282=1,מרקובחצי[[#This Row],[עד ועד]]&gt;31),1,""),"")</f>
        <v/>
      </c>
      <c r="U283" t="str">
        <f>IF(מרקובחצי[[#This Row],[CycleNumber]]&gt;1,IF(AND(R282=1,מרקובחצי[[#This Row],[עד ועד]]&lt;29),1,IF(AND(U282=1,NOT(OR(מרקובחצי[[#This Row],[עד ועד]]&lt;J282,מרקובחצי[[#This Row],[עד ועד]]&gt;K282))),1,"")),"")</f>
        <v/>
      </c>
      <c r="V283" t="str">
        <f>IF(מרקובחצי[[#This Row],[CycleNumber]]&gt;1,IF(AND(SUM(R282:T282)=1,מרקובחצי[[#This Row],[עד ועד]]&gt;28,מרקובחצי[[#This Row],[עד ועד]]&lt;32),1,IF(OR(S282=1,AND(R282=1,מרקובחצי[[#This Row],[עד ועד]]&gt;28),AND(T282=1,מרקובחצי[[#This Row],[עד ועד]]&lt;32)),1,IF(AND(V282=1,NOT(OR(מרקובחצי[[#This Row],[עד ועד]]&lt;J282,מרקובחצי[[#This Row],[עד ועד]]&gt;K282))),1,""))),"")</f>
        <v/>
      </c>
      <c r="W283" t="str">
        <f>IF(מרקובחצי[[#This Row],[CycleNumber]]&gt;1,IF(AND(T282=1,מרקובחצי[[#This Row],[עד ועד]]&gt;31),1,IF(AND(W282=1,NOT(OR(מרקובחצי[[#This Row],[עד ועד]]&lt;J282,מרקובחצי[[#This Row],[עד ועד]]&gt;K282))),1,"")),"")</f>
        <v/>
      </c>
      <c r="X283" t="str">
        <f>IF(AND(מרקובחצי[[#This Row],[CycleNumber]]&lt;$B284,SUM(מרקובחצי[[#This Row],[11]],R284)=2),1,"")</f>
        <v/>
      </c>
      <c r="Y283" t="str">
        <f>IF(AND(מרקובחצי[[#This Row],[CycleNumber]]&lt;$B284,SUM(מרקובחצי[[#This Row],[11]],S284)=2),1,"")</f>
        <v/>
      </c>
      <c r="Z283" t="str">
        <f>IF(AND(מרקובחצי[[#This Row],[CycleNumber]]&lt;$B284,SUM(מרקובחצי[[#This Row],[13]],S284)=2),1,"")</f>
        <v/>
      </c>
      <c r="AA283" t="str">
        <f>IF(AND(מרקובחצי[[#This Row],[CycleNumber]]&lt;$B284,SUM(מרקובחצי[[#This Row],[13]],T284)=2),1,"")</f>
        <v/>
      </c>
      <c r="AB283" t="str">
        <f>IF(AND(מרקובחצי[[#This Row],[CycleNumber]]&lt;$B284,SUM(מרקובחצי[[#This Row],[21]],U284)=2),1,"")</f>
        <v/>
      </c>
      <c r="AC283" t="str">
        <f>IF(AND(מרקובחצי[[#This Row],[CycleNumber]]&lt;$B284,SUM(מרקובחצי[[#This Row],[21]],V284)=2),1,"")</f>
        <v/>
      </c>
      <c r="AD283" t="str">
        <f>IF(AND(מרקובחצי[[#This Row],[CycleNumber]]&lt;$B284,SUM(מרקובחצי[[#This Row],[23]],V284)=2),1,"")</f>
        <v/>
      </c>
      <c r="AE283" t="str">
        <f>IF(AND(מרקובחצי[[#This Row],[CycleNumber]]&lt;$B284,SUM(מרקובחצי[[#This Row],[23]],W284)=2),1,"")</f>
        <v/>
      </c>
      <c r="AF283" t="str">
        <f>IF(AND(מרקובחצי[[#This Row],[CycleNumber]]&lt;$B284,SUM(מרקובחצי[[#This Row],[31]],O284)=2),1,"")</f>
        <v/>
      </c>
      <c r="AG283" t="str">
        <f>IF(AND(מרקובחצי[[#This Row],[CycleNumber]]&lt;$B284,SUM(מרקובחצי[[#This Row],[31]],P284)=2),1,"")</f>
        <v/>
      </c>
      <c r="AH283" t="str">
        <f>IF(AND(מרקובחצי[[#This Row],[CycleNumber]]&lt;$B284,SUM(מרקובחצי[[#This Row],[31]],Q284)=2),1,"")</f>
        <v/>
      </c>
      <c r="AI283" t="str">
        <f>IF(AND(מרקובחצי[[#This Row],[CycleNumber]]&lt;$B284,SUM(U283:U284)=2),1,"")</f>
        <v/>
      </c>
      <c r="AJ283" t="str">
        <f>IF(AND(מרקובחצי[[#This Row],[CycleNumber]]&lt;$B284,SUM(מרקובחצי[[#This Row],[32]],O284)=2),1,"")</f>
        <v/>
      </c>
      <c r="AK283" t="str">
        <f>IF(AND(מרקובחצי[[#This Row],[CycleNumber]]&lt;$B284,SUM(מרקובחצי[[#This Row],[32]],P284)=2),1,"")</f>
        <v/>
      </c>
      <c r="AL283" t="str">
        <f>IF(AND(מרקובחצי[[#This Row],[CycleNumber]]&lt;$B284,SUM(מרקובחצי[[#This Row],[32]],Q284)=2),1,"")</f>
        <v/>
      </c>
      <c r="AM283" t="str">
        <f>IF(AND(מרקובחצי[[#This Row],[CycleNumber]]&lt;$B284,SUM(V283:V284)=2),1,"")</f>
        <v/>
      </c>
      <c r="AN283" t="str">
        <f>IF(AND(מרקובחצי[[#This Row],[CycleNumber]]&lt;$B284,SUM(מרקובחצי[[#This Row],[33]],O284)=2),1,"")</f>
        <v/>
      </c>
      <c r="AO283" t="str">
        <f>IF(AND(מרקובחצי[[#This Row],[CycleNumber]]&lt;$B284,SUM(מרקובחצי[[#This Row],[33]],P284)=2),1,"")</f>
        <v/>
      </c>
      <c r="AP283" t="str">
        <f>IF(AND(מרקובחצי[[#This Row],[CycleNumber]]&lt;$B284,SUM(מרקובחצי[[#This Row],[33]],Q284)=2),1,"")</f>
        <v/>
      </c>
      <c r="AQ283" t="str">
        <f>IF(AND(מרקובחצי[[#This Row],[CycleNumber]]&lt;$B284,SUM(W283:W284)=2),1,"")</f>
        <v/>
      </c>
      <c r="AR283" t="str">
        <f>IF(AND(מרקובחצי[[#This Row],[CycleNumber]]&lt;$B284,SUM(מרקובחצי[[#This Row],[12]],S284)=2),1,"")</f>
        <v/>
      </c>
      <c r="AS283" t="str">
        <f>IF(AND(מרקובחצי[[#This Row],[CycleNumber]]&lt;$B284,SUM(מרקובחצי[[#This Row],[22]],V284)=2),1,"")</f>
        <v/>
      </c>
      <c r="AT283" s="3">
        <f>SUM(מרקובחצי[[#This Row],[11]:[33]])</f>
        <v>0</v>
      </c>
    </row>
    <row r="284" spans="1:46" hidden="1" x14ac:dyDescent="0.25">
      <c r="A284" t="s">
        <v>32</v>
      </c>
      <c r="B284">
        <v>3</v>
      </c>
      <c r="C284">
        <v>26</v>
      </c>
      <c r="D284">
        <f>מרקובחצי[[#This Row],[LengthofCycle]]+1</f>
        <v>27</v>
      </c>
      <c r="E284">
        <f>IF(IFERROR(LOOKUP(מרקובחצי[[#This Row],[ClientID]],קביעויות[הפלגה]),FALSE)=מרקובחצי[[#This Row],[ClientID]],1,"")</f>
        <v>1</v>
      </c>
      <c r="F284" t="str">
        <f>IF(IFERROR(LOOKUP(מרקובחצי[[#This Row],[ClientID]],סוגחציקבוע[S31]),FALSE)=מרקובחצי[[#This Row],[ClientID]],1,"")</f>
        <v/>
      </c>
      <c r="G284" t="str">
        <f>IF(IFERROR(LOOKUP(מרקובחצי[[#This Row],[ClientID]],סוגחציקבוע[S32]),FALSE)=מרקובחצי[[#This Row],[ClientID]],1,"")</f>
        <v/>
      </c>
      <c r="H284" t="str">
        <f>IF(IFERROR(LOOKUP(מרקובחצי[[#This Row],[ClientID]],סוגחציקבוע[S33]),FALSE)=מרקובחצי[[#This Row],[ClientID]],1,"")</f>
        <v/>
      </c>
      <c r="I284" t="str">
        <f>IF(IFERROR(LOOKUP(מרקובחצי[[#This Row],[ClientID]],סוגחציקבוע[S32&amp;33]),FALSE)=מרקובחצי[[#This Row],[ClientID]],1,"")</f>
        <v/>
      </c>
      <c r="J284">
        <f>IF(SUM(מרקובחצי[[#This Row],[11]:[13]])=1,מרקובחצי[[#This Row],[עד ועד]],IF(SUM(R283:T284)=1,IF(מרקובחצי[[#This Row],[עד ועד]]&lt;J283,מרקובחצי[[#This Row],[עד ועד]],J283),J283))</f>
        <v>25</v>
      </c>
      <c r="K284">
        <f>IF(SUM(מרקובחצי[[#This Row],[11]:[13]])=1,מרקובחצי[[#This Row],[עד ועד]],IF(SUM(R283:T284)=1,IF(מרקובחצי[[#This Row],[עד ועד]]&gt;K283,מרקובחצי[[#This Row],[עד ועד]],K283),K283))</f>
        <v>29</v>
      </c>
      <c r="L284" t="str">
        <f>IF(AND(SUM(מרקובחצי[[#This Row],[31]:[33]])=1,SUM(U283:W283)=0),מרקובחצי[[#This Row],[מקס]]-מרקובחצי[[#This Row],[מינ]],"")</f>
        <v/>
      </c>
      <c r="M28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84" t="str">
        <f t="shared" si="4"/>
        <v/>
      </c>
      <c r="O284" t="str">
        <f>IF(מרקובחצי[[#This Row],[קבעה הפלגה?]]=1,"",IF(AND(מרקובחצי[[#This Row],[עד ועד]]&lt;29,OR(מרקובחצי[[#This Row],[CycleNumber]]=1,AND(U283=1,OR(מרקובחצי[[#This Row],[עד ועד]]&lt;J283,מרקובחצי[[#This Row],[עד ועד]]&gt;K283)),AND(V283=1,מרקובחצי[[#This Row],[עד ועד]]&lt;J283),W283=1)),1,""))</f>
        <v/>
      </c>
      <c r="P284" t="str">
        <f>IF(מרקובחצי[[#This Row],[קבעה הפלגה?]]=1,"",IF(AND(מרקובחצי[[#This Row],[עד ועד]]&gt;28,מרקובחצי[[#This Row],[עד ועד]]&lt;32,OR(מרקובחצי[[#This Row],[CycleNumber]]=1,AND(U283=1),AND(V283=1,OR(מרקובחצי[[#This Row],[עד ועד]]&lt;J283,מרקובחצי[[#This Row],[עד ועד]]&gt;K283)),W283=1)),1,""))</f>
        <v/>
      </c>
      <c r="Q284" t="str">
        <f>IF(מרקובחצי[[#This Row],[קבעה הפלגה?]]=1,"",IF(AND(מרקובחצי[[#This Row],[עד ועד]]&gt;31,OR(מרקובחצי[[#This Row],[CycleNumber]]=1,AND(U283=1),AND(V283=1,מרקובחצי[[#This Row],[עד ועד]]&gt;K283),AND(W283=1,OR(מרקובחצי[[#This Row],[עד ועד]]&gt;K283,מרקובחצי[[#This Row],[עד ועד]]&lt;J283)))),1,""))</f>
        <v/>
      </c>
      <c r="R284" t="str">
        <f>IF(מרקובחצי[[#This Row],[CycleNumber]]&gt;1,IF(AND(O283=1,מרקובחצי[[#This Row],[עד ועד]]&lt;29),1,""),"")</f>
        <v/>
      </c>
      <c r="S284" t="str">
        <f>IF(מרקובחצי[[#This Row],[CycleNumber]]&gt;1,IF(OR(AND(O283=1,מרקובחצי[[#This Row],[עד ועד]]&gt;28),AND(P283=1),AND(Q283=1,מרקובחצי[[#This Row],[עד ועד]]&lt;32)),1,""),"")</f>
        <v/>
      </c>
      <c r="T284" t="str">
        <f>IF(מרקובחצי[[#This Row],[CycleNumber]]&gt;1,IF(AND(Q283=1,מרקובחצי[[#This Row],[עד ועד]]&gt;31),1,""),"")</f>
        <v/>
      </c>
      <c r="U284" t="str">
        <f>IF(מרקובחצי[[#This Row],[CycleNumber]]&gt;1,IF(AND(R283=1,מרקובחצי[[#This Row],[עד ועד]]&lt;29),1,IF(AND(U283=1,NOT(OR(מרקובחצי[[#This Row],[עד ועד]]&lt;J283,מרקובחצי[[#This Row],[עד ועד]]&gt;K283))),1,"")),"")</f>
        <v/>
      </c>
      <c r="V284" t="str">
        <f>IF(מרקובחצי[[#This Row],[CycleNumber]]&gt;1,IF(AND(SUM(R283:T283)=1,מרקובחצי[[#This Row],[עד ועד]]&gt;28,מרקובחצי[[#This Row],[עד ועד]]&lt;32),1,IF(OR(S283=1,AND(R283=1,מרקובחצי[[#This Row],[עד ועד]]&gt;28),AND(T283=1,מרקובחצי[[#This Row],[עד ועד]]&lt;32)),1,IF(AND(V283=1,NOT(OR(מרקובחצי[[#This Row],[עד ועד]]&lt;J283,מרקובחצי[[#This Row],[עד ועד]]&gt;K283))),1,""))),"")</f>
        <v/>
      </c>
      <c r="W284" t="str">
        <f>IF(מרקובחצי[[#This Row],[CycleNumber]]&gt;1,IF(AND(T283=1,מרקובחצי[[#This Row],[עד ועד]]&gt;31),1,IF(AND(W283=1,NOT(OR(מרקובחצי[[#This Row],[עד ועד]]&lt;J283,מרקובחצי[[#This Row],[עד ועד]]&gt;K283))),1,"")),"")</f>
        <v/>
      </c>
      <c r="X284" t="str">
        <f>IF(AND(מרקובחצי[[#This Row],[CycleNumber]]&lt;$B285,SUM(מרקובחצי[[#This Row],[11]],R285)=2),1,"")</f>
        <v/>
      </c>
      <c r="Y284" t="str">
        <f>IF(AND(מרקובחצי[[#This Row],[CycleNumber]]&lt;$B285,SUM(מרקובחצי[[#This Row],[11]],S285)=2),1,"")</f>
        <v/>
      </c>
      <c r="Z284" t="str">
        <f>IF(AND(מרקובחצי[[#This Row],[CycleNumber]]&lt;$B285,SUM(מרקובחצי[[#This Row],[13]],S285)=2),1,"")</f>
        <v/>
      </c>
      <c r="AA284" t="str">
        <f>IF(AND(מרקובחצי[[#This Row],[CycleNumber]]&lt;$B285,SUM(מרקובחצי[[#This Row],[13]],T285)=2),1,"")</f>
        <v/>
      </c>
      <c r="AB284" t="str">
        <f>IF(AND(מרקובחצי[[#This Row],[CycleNumber]]&lt;$B285,SUM(מרקובחצי[[#This Row],[21]],U285)=2),1,"")</f>
        <v/>
      </c>
      <c r="AC284" t="str">
        <f>IF(AND(מרקובחצי[[#This Row],[CycleNumber]]&lt;$B285,SUM(מרקובחצי[[#This Row],[21]],V285)=2),1,"")</f>
        <v/>
      </c>
      <c r="AD284" t="str">
        <f>IF(AND(מרקובחצי[[#This Row],[CycleNumber]]&lt;$B285,SUM(מרקובחצי[[#This Row],[23]],V285)=2),1,"")</f>
        <v/>
      </c>
      <c r="AE284" t="str">
        <f>IF(AND(מרקובחצי[[#This Row],[CycleNumber]]&lt;$B285,SUM(מרקובחצי[[#This Row],[23]],W285)=2),1,"")</f>
        <v/>
      </c>
      <c r="AF284" t="str">
        <f>IF(AND(מרקובחצי[[#This Row],[CycleNumber]]&lt;$B285,SUM(מרקובחצי[[#This Row],[31]],O285)=2),1,"")</f>
        <v/>
      </c>
      <c r="AG284" t="str">
        <f>IF(AND(מרקובחצי[[#This Row],[CycleNumber]]&lt;$B285,SUM(מרקובחצי[[#This Row],[31]],P285)=2),1,"")</f>
        <v/>
      </c>
      <c r="AH284" t="str">
        <f>IF(AND(מרקובחצי[[#This Row],[CycleNumber]]&lt;$B285,SUM(מרקובחצי[[#This Row],[31]],Q285)=2),1,"")</f>
        <v/>
      </c>
      <c r="AI284" t="str">
        <f>IF(AND(מרקובחצי[[#This Row],[CycleNumber]]&lt;$B285,SUM(U284:U285)=2),1,"")</f>
        <v/>
      </c>
      <c r="AJ284" t="str">
        <f>IF(AND(מרקובחצי[[#This Row],[CycleNumber]]&lt;$B285,SUM(מרקובחצי[[#This Row],[32]],O285)=2),1,"")</f>
        <v/>
      </c>
      <c r="AK284" t="str">
        <f>IF(AND(מרקובחצי[[#This Row],[CycleNumber]]&lt;$B285,SUM(מרקובחצי[[#This Row],[32]],P285)=2),1,"")</f>
        <v/>
      </c>
      <c r="AL284" t="str">
        <f>IF(AND(מרקובחצי[[#This Row],[CycleNumber]]&lt;$B285,SUM(מרקובחצי[[#This Row],[32]],Q285)=2),1,"")</f>
        <v/>
      </c>
      <c r="AM284" t="str">
        <f>IF(AND(מרקובחצי[[#This Row],[CycleNumber]]&lt;$B285,SUM(V284:V285)=2),1,"")</f>
        <v/>
      </c>
      <c r="AN284" t="str">
        <f>IF(AND(מרקובחצי[[#This Row],[CycleNumber]]&lt;$B285,SUM(מרקובחצי[[#This Row],[33]],O285)=2),1,"")</f>
        <v/>
      </c>
      <c r="AO284" t="str">
        <f>IF(AND(מרקובחצי[[#This Row],[CycleNumber]]&lt;$B285,SUM(מרקובחצי[[#This Row],[33]],P285)=2),1,"")</f>
        <v/>
      </c>
      <c r="AP284" t="str">
        <f>IF(AND(מרקובחצי[[#This Row],[CycleNumber]]&lt;$B285,SUM(מרקובחצי[[#This Row],[33]],Q285)=2),1,"")</f>
        <v/>
      </c>
      <c r="AQ284" t="str">
        <f>IF(AND(מרקובחצי[[#This Row],[CycleNumber]]&lt;$B285,SUM(W284:W285)=2),1,"")</f>
        <v/>
      </c>
      <c r="AR284" t="str">
        <f>IF(AND(מרקובחצי[[#This Row],[CycleNumber]]&lt;$B285,SUM(מרקובחצי[[#This Row],[12]],S285)=2),1,"")</f>
        <v/>
      </c>
      <c r="AS284" t="str">
        <f>IF(AND(מרקובחצי[[#This Row],[CycleNumber]]&lt;$B285,SUM(מרקובחצי[[#This Row],[22]],V285)=2),1,"")</f>
        <v/>
      </c>
      <c r="AT284" s="3">
        <f>SUM(מרקובחצי[[#This Row],[11]:[33]])</f>
        <v>0</v>
      </c>
    </row>
    <row r="285" spans="1:46" hidden="1" x14ac:dyDescent="0.25">
      <c r="A285" t="s">
        <v>32</v>
      </c>
      <c r="B285">
        <v>4</v>
      </c>
      <c r="C285">
        <v>26</v>
      </c>
      <c r="D285">
        <f>מרקובחצי[[#This Row],[LengthofCycle]]+1</f>
        <v>27</v>
      </c>
      <c r="E285">
        <f>IF(IFERROR(LOOKUP(מרקובחצי[[#This Row],[ClientID]],קביעויות[הפלגה]),FALSE)=מרקובחצי[[#This Row],[ClientID]],1,"")</f>
        <v>1</v>
      </c>
      <c r="F285" t="str">
        <f>IF(IFERROR(LOOKUP(מרקובחצי[[#This Row],[ClientID]],סוגחציקבוע[S31]),FALSE)=מרקובחצי[[#This Row],[ClientID]],1,"")</f>
        <v/>
      </c>
      <c r="G285" t="str">
        <f>IF(IFERROR(LOOKUP(מרקובחצי[[#This Row],[ClientID]],סוגחציקבוע[S32]),FALSE)=מרקובחצי[[#This Row],[ClientID]],1,"")</f>
        <v/>
      </c>
      <c r="H285" t="str">
        <f>IF(IFERROR(LOOKUP(מרקובחצי[[#This Row],[ClientID]],סוגחציקבוע[S33]),FALSE)=מרקובחצי[[#This Row],[ClientID]],1,"")</f>
        <v/>
      </c>
      <c r="I285" t="str">
        <f>IF(IFERROR(LOOKUP(מרקובחצי[[#This Row],[ClientID]],סוגחציקבוע[S32&amp;33]),FALSE)=מרקובחצי[[#This Row],[ClientID]],1,"")</f>
        <v/>
      </c>
      <c r="J285">
        <f>IF(SUM(מרקובחצי[[#This Row],[11]:[13]])=1,מרקובחצי[[#This Row],[עד ועד]],IF(SUM(R284:T285)=1,IF(מרקובחצי[[#This Row],[עד ועד]]&lt;J284,מרקובחצי[[#This Row],[עד ועד]],J284),J284))</f>
        <v>25</v>
      </c>
      <c r="K285">
        <f>IF(SUM(מרקובחצי[[#This Row],[11]:[13]])=1,מרקובחצי[[#This Row],[עד ועד]],IF(SUM(R284:T285)=1,IF(מרקובחצי[[#This Row],[עד ועד]]&gt;K284,מרקובחצי[[#This Row],[עד ועד]],K284),K284))</f>
        <v>29</v>
      </c>
      <c r="L285" t="str">
        <f>IF(AND(SUM(מרקובחצי[[#This Row],[31]:[33]])=1,SUM(U284:W284)=0),מרקובחצי[[#This Row],[מקס]]-מרקובחצי[[#This Row],[מינ]],"")</f>
        <v/>
      </c>
      <c r="M28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85" t="str">
        <f t="shared" si="4"/>
        <v/>
      </c>
      <c r="O285" t="str">
        <f>IF(מרקובחצי[[#This Row],[קבעה הפלגה?]]=1,"",IF(AND(מרקובחצי[[#This Row],[עד ועד]]&lt;29,OR(מרקובחצי[[#This Row],[CycleNumber]]=1,AND(U284=1,OR(מרקובחצי[[#This Row],[עד ועד]]&lt;J284,מרקובחצי[[#This Row],[עד ועד]]&gt;K284)),AND(V284=1,מרקובחצי[[#This Row],[עד ועד]]&lt;J284),W284=1)),1,""))</f>
        <v/>
      </c>
      <c r="P285" t="str">
        <f>IF(מרקובחצי[[#This Row],[קבעה הפלגה?]]=1,"",IF(AND(מרקובחצי[[#This Row],[עד ועד]]&gt;28,מרקובחצי[[#This Row],[עד ועד]]&lt;32,OR(מרקובחצי[[#This Row],[CycleNumber]]=1,AND(U284=1),AND(V284=1,OR(מרקובחצי[[#This Row],[עד ועד]]&lt;J284,מרקובחצי[[#This Row],[עד ועד]]&gt;K284)),W284=1)),1,""))</f>
        <v/>
      </c>
      <c r="Q285" t="str">
        <f>IF(מרקובחצי[[#This Row],[קבעה הפלגה?]]=1,"",IF(AND(מרקובחצי[[#This Row],[עד ועד]]&gt;31,OR(מרקובחצי[[#This Row],[CycleNumber]]=1,AND(U284=1),AND(V284=1,מרקובחצי[[#This Row],[עד ועד]]&gt;K284),AND(W284=1,OR(מרקובחצי[[#This Row],[עד ועד]]&gt;K284,מרקובחצי[[#This Row],[עד ועד]]&lt;J284)))),1,""))</f>
        <v/>
      </c>
      <c r="R285" t="str">
        <f>IF(מרקובחצי[[#This Row],[CycleNumber]]&gt;1,IF(AND(O284=1,מרקובחצי[[#This Row],[עד ועד]]&lt;29),1,""),"")</f>
        <v/>
      </c>
      <c r="S285" t="str">
        <f>IF(מרקובחצי[[#This Row],[CycleNumber]]&gt;1,IF(OR(AND(O284=1,מרקובחצי[[#This Row],[עד ועד]]&gt;28),AND(P284=1),AND(Q284=1,מרקובחצי[[#This Row],[עד ועד]]&lt;32)),1,""),"")</f>
        <v/>
      </c>
      <c r="T285" t="str">
        <f>IF(מרקובחצי[[#This Row],[CycleNumber]]&gt;1,IF(AND(Q284=1,מרקובחצי[[#This Row],[עד ועד]]&gt;31),1,""),"")</f>
        <v/>
      </c>
      <c r="U285" t="str">
        <f>IF(מרקובחצי[[#This Row],[CycleNumber]]&gt;1,IF(AND(R284=1,מרקובחצי[[#This Row],[עד ועד]]&lt;29),1,IF(AND(U284=1,NOT(OR(מרקובחצי[[#This Row],[עד ועד]]&lt;J284,מרקובחצי[[#This Row],[עד ועד]]&gt;K284))),1,"")),"")</f>
        <v/>
      </c>
      <c r="V285" t="str">
        <f>IF(מרקובחצי[[#This Row],[CycleNumber]]&gt;1,IF(AND(SUM(R284:T284)=1,מרקובחצי[[#This Row],[עד ועד]]&gt;28,מרקובחצי[[#This Row],[עד ועד]]&lt;32),1,IF(OR(S284=1,AND(R284=1,מרקובחצי[[#This Row],[עד ועד]]&gt;28),AND(T284=1,מרקובחצי[[#This Row],[עד ועד]]&lt;32)),1,IF(AND(V284=1,NOT(OR(מרקובחצי[[#This Row],[עד ועד]]&lt;J284,מרקובחצי[[#This Row],[עד ועד]]&gt;K284))),1,""))),"")</f>
        <v/>
      </c>
      <c r="W285" t="str">
        <f>IF(מרקובחצי[[#This Row],[CycleNumber]]&gt;1,IF(AND(T284=1,מרקובחצי[[#This Row],[עד ועד]]&gt;31),1,IF(AND(W284=1,NOT(OR(מרקובחצי[[#This Row],[עד ועד]]&lt;J284,מרקובחצי[[#This Row],[עד ועד]]&gt;K284))),1,"")),"")</f>
        <v/>
      </c>
      <c r="X285" t="str">
        <f>IF(AND(מרקובחצי[[#This Row],[CycleNumber]]&lt;$B286,SUM(מרקובחצי[[#This Row],[11]],R286)=2),1,"")</f>
        <v/>
      </c>
      <c r="Y285" t="str">
        <f>IF(AND(מרקובחצי[[#This Row],[CycleNumber]]&lt;$B286,SUM(מרקובחצי[[#This Row],[11]],S286)=2),1,"")</f>
        <v/>
      </c>
      <c r="Z285" t="str">
        <f>IF(AND(מרקובחצי[[#This Row],[CycleNumber]]&lt;$B286,SUM(מרקובחצי[[#This Row],[13]],S286)=2),1,"")</f>
        <v/>
      </c>
      <c r="AA285" t="str">
        <f>IF(AND(מרקובחצי[[#This Row],[CycleNumber]]&lt;$B286,SUM(מרקובחצי[[#This Row],[13]],T286)=2),1,"")</f>
        <v/>
      </c>
      <c r="AB285" t="str">
        <f>IF(AND(מרקובחצי[[#This Row],[CycleNumber]]&lt;$B286,SUM(מרקובחצי[[#This Row],[21]],U286)=2),1,"")</f>
        <v/>
      </c>
      <c r="AC285" t="str">
        <f>IF(AND(מרקובחצי[[#This Row],[CycleNumber]]&lt;$B286,SUM(מרקובחצי[[#This Row],[21]],V286)=2),1,"")</f>
        <v/>
      </c>
      <c r="AD285" t="str">
        <f>IF(AND(מרקובחצי[[#This Row],[CycleNumber]]&lt;$B286,SUM(מרקובחצי[[#This Row],[23]],V286)=2),1,"")</f>
        <v/>
      </c>
      <c r="AE285" t="str">
        <f>IF(AND(מרקובחצי[[#This Row],[CycleNumber]]&lt;$B286,SUM(מרקובחצי[[#This Row],[23]],W286)=2),1,"")</f>
        <v/>
      </c>
      <c r="AF285" t="str">
        <f>IF(AND(מרקובחצי[[#This Row],[CycleNumber]]&lt;$B286,SUM(מרקובחצי[[#This Row],[31]],O286)=2),1,"")</f>
        <v/>
      </c>
      <c r="AG285" t="str">
        <f>IF(AND(מרקובחצי[[#This Row],[CycleNumber]]&lt;$B286,SUM(מרקובחצי[[#This Row],[31]],P286)=2),1,"")</f>
        <v/>
      </c>
      <c r="AH285" t="str">
        <f>IF(AND(מרקובחצי[[#This Row],[CycleNumber]]&lt;$B286,SUM(מרקובחצי[[#This Row],[31]],Q286)=2),1,"")</f>
        <v/>
      </c>
      <c r="AI285" t="str">
        <f>IF(AND(מרקובחצי[[#This Row],[CycleNumber]]&lt;$B286,SUM(U285:U286)=2),1,"")</f>
        <v/>
      </c>
      <c r="AJ285" t="str">
        <f>IF(AND(מרקובחצי[[#This Row],[CycleNumber]]&lt;$B286,SUM(מרקובחצי[[#This Row],[32]],O286)=2),1,"")</f>
        <v/>
      </c>
      <c r="AK285" t="str">
        <f>IF(AND(מרקובחצי[[#This Row],[CycleNumber]]&lt;$B286,SUM(מרקובחצי[[#This Row],[32]],P286)=2),1,"")</f>
        <v/>
      </c>
      <c r="AL285" t="str">
        <f>IF(AND(מרקובחצי[[#This Row],[CycleNumber]]&lt;$B286,SUM(מרקובחצי[[#This Row],[32]],Q286)=2),1,"")</f>
        <v/>
      </c>
      <c r="AM285" t="str">
        <f>IF(AND(מרקובחצי[[#This Row],[CycleNumber]]&lt;$B286,SUM(V285:V286)=2),1,"")</f>
        <v/>
      </c>
      <c r="AN285" t="str">
        <f>IF(AND(מרקובחצי[[#This Row],[CycleNumber]]&lt;$B286,SUM(מרקובחצי[[#This Row],[33]],O286)=2),1,"")</f>
        <v/>
      </c>
      <c r="AO285" t="str">
        <f>IF(AND(מרקובחצי[[#This Row],[CycleNumber]]&lt;$B286,SUM(מרקובחצי[[#This Row],[33]],P286)=2),1,"")</f>
        <v/>
      </c>
      <c r="AP285" t="str">
        <f>IF(AND(מרקובחצי[[#This Row],[CycleNumber]]&lt;$B286,SUM(מרקובחצי[[#This Row],[33]],Q286)=2),1,"")</f>
        <v/>
      </c>
      <c r="AQ285" t="str">
        <f>IF(AND(מרקובחצי[[#This Row],[CycleNumber]]&lt;$B286,SUM(W285:W286)=2),1,"")</f>
        <v/>
      </c>
      <c r="AR285" t="str">
        <f>IF(AND(מרקובחצי[[#This Row],[CycleNumber]]&lt;$B286,SUM(מרקובחצי[[#This Row],[12]],S286)=2),1,"")</f>
        <v/>
      </c>
      <c r="AS285" t="str">
        <f>IF(AND(מרקובחצי[[#This Row],[CycleNumber]]&lt;$B286,SUM(מרקובחצי[[#This Row],[22]],V286)=2),1,"")</f>
        <v/>
      </c>
      <c r="AT285" s="3">
        <f>SUM(מרקובחצי[[#This Row],[11]:[33]])</f>
        <v>0</v>
      </c>
    </row>
    <row r="286" spans="1:46" hidden="1" x14ac:dyDescent="0.25">
      <c r="A286" t="s">
        <v>32</v>
      </c>
      <c r="B286">
        <v>5</v>
      </c>
      <c r="C286">
        <v>24</v>
      </c>
      <c r="D286">
        <f>מרקובחצי[[#This Row],[LengthofCycle]]+1</f>
        <v>25</v>
      </c>
      <c r="E286">
        <f>IF(IFERROR(LOOKUP(מרקובחצי[[#This Row],[ClientID]],קביעויות[הפלגה]),FALSE)=מרקובחצי[[#This Row],[ClientID]],1,"")</f>
        <v>1</v>
      </c>
      <c r="F286" t="str">
        <f>IF(IFERROR(LOOKUP(מרקובחצי[[#This Row],[ClientID]],סוגחציקבוע[S31]),FALSE)=מרקובחצי[[#This Row],[ClientID]],1,"")</f>
        <v/>
      </c>
      <c r="G286" t="str">
        <f>IF(IFERROR(LOOKUP(מרקובחצי[[#This Row],[ClientID]],סוגחציקבוע[S32]),FALSE)=מרקובחצי[[#This Row],[ClientID]],1,"")</f>
        <v/>
      </c>
      <c r="H286" t="str">
        <f>IF(IFERROR(LOOKUP(מרקובחצי[[#This Row],[ClientID]],סוגחציקבוע[S33]),FALSE)=מרקובחצי[[#This Row],[ClientID]],1,"")</f>
        <v/>
      </c>
      <c r="I286" t="str">
        <f>IF(IFERROR(LOOKUP(מרקובחצי[[#This Row],[ClientID]],סוגחציקבוע[S32&amp;33]),FALSE)=מרקובחצי[[#This Row],[ClientID]],1,"")</f>
        <v/>
      </c>
      <c r="J286">
        <f>IF(SUM(מרקובחצי[[#This Row],[11]:[13]])=1,מרקובחצי[[#This Row],[עד ועד]],IF(SUM(R285:T286)=1,IF(מרקובחצי[[#This Row],[עד ועד]]&lt;J285,מרקובחצי[[#This Row],[עד ועד]],J285),J285))</f>
        <v>25</v>
      </c>
      <c r="K286">
        <f>IF(SUM(מרקובחצי[[#This Row],[11]:[13]])=1,מרקובחצי[[#This Row],[עד ועד]],IF(SUM(R285:T286)=1,IF(מרקובחצי[[#This Row],[עד ועד]]&gt;K285,מרקובחצי[[#This Row],[עד ועד]],K285),K285))</f>
        <v>29</v>
      </c>
      <c r="L286" t="str">
        <f>IF(AND(SUM(מרקובחצי[[#This Row],[31]:[33]])=1,SUM(U285:W285)=0),מרקובחצי[[#This Row],[מקס]]-מרקובחצי[[#This Row],[מינ]],"")</f>
        <v/>
      </c>
      <c r="M28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86" t="str">
        <f t="shared" si="4"/>
        <v/>
      </c>
      <c r="O286" t="str">
        <f>IF(מרקובחצי[[#This Row],[קבעה הפלגה?]]=1,"",IF(AND(מרקובחצי[[#This Row],[עד ועד]]&lt;29,OR(מרקובחצי[[#This Row],[CycleNumber]]=1,AND(U285=1,OR(מרקובחצי[[#This Row],[עד ועד]]&lt;J285,מרקובחצי[[#This Row],[עד ועד]]&gt;K285)),AND(V285=1,מרקובחצי[[#This Row],[עד ועד]]&lt;J285),W285=1)),1,""))</f>
        <v/>
      </c>
      <c r="P286" t="str">
        <f>IF(מרקובחצי[[#This Row],[קבעה הפלגה?]]=1,"",IF(AND(מרקובחצי[[#This Row],[עד ועד]]&gt;28,מרקובחצי[[#This Row],[עד ועד]]&lt;32,OR(מרקובחצי[[#This Row],[CycleNumber]]=1,AND(U285=1),AND(V285=1,OR(מרקובחצי[[#This Row],[עד ועד]]&lt;J285,מרקובחצי[[#This Row],[עד ועד]]&gt;K285)),W285=1)),1,""))</f>
        <v/>
      </c>
      <c r="Q286" t="str">
        <f>IF(מרקובחצי[[#This Row],[קבעה הפלגה?]]=1,"",IF(AND(מרקובחצי[[#This Row],[עד ועד]]&gt;31,OR(מרקובחצי[[#This Row],[CycleNumber]]=1,AND(U285=1),AND(V285=1,מרקובחצי[[#This Row],[עד ועד]]&gt;K285),AND(W285=1,OR(מרקובחצי[[#This Row],[עד ועד]]&gt;K285,מרקובחצי[[#This Row],[עד ועד]]&lt;J285)))),1,""))</f>
        <v/>
      </c>
      <c r="R286" t="str">
        <f>IF(מרקובחצי[[#This Row],[CycleNumber]]&gt;1,IF(AND(O285=1,מרקובחצי[[#This Row],[עד ועד]]&lt;29),1,""),"")</f>
        <v/>
      </c>
      <c r="S286" t="str">
        <f>IF(מרקובחצי[[#This Row],[CycleNumber]]&gt;1,IF(OR(AND(O285=1,מרקובחצי[[#This Row],[עד ועד]]&gt;28),AND(P285=1),AND(Q285=1,מרקובחצי[[#This Row],[עד ועד]]&lt;32)),1,""),"")</f>
        <v/>
      </c>
      <c r="T286" t="str">
        <f>IF(מרקובחצי[[#This Row],[CycleNumber]]&gt;1,IF(AND(Q285=1,מרקובחצי[[#This Row],[עד ועד]]&gt;31),1,""),"")</f>
        <v/>
      </c>
      <c r="U286" t="str">
        <f>IF(מרקובחצי[[#This Row],[CycleNumber]]&gt;1,IF(AND(R285=1,מרקובחצי[[#This Row],[עד ועד]]&lt;29),1,IF(AND(U285=1,NOT(OR(מרקובחצי[[#This Row],[עד ועד]]&lt;J285,מרקובחצי[[#This Row],[עד ועד]]&gt;K285))),1,"")),"")</f>
        <v/>
      </c>
      <c r="V286" t="str">
        <f>IF(מרקובחצי[[#This Row],[CycleNumber]]&gt;1,IF(AND(SUM(R285:T285)=1,מרקובחצי[[#This Row],[עד ועד]]&gt;28,מרקובחצי[[#This Row],[עד ועד]]&lt;32),1,IF(OR(S285=1,AND(R285=1,מרקובחצי[[#This Row],[עד ועד]]&gt;28),AND(T285=1,מרקובחצי[[#This Row],[עד ועד]]&lt;32)),1,IF(AND(V285=1,NOT(OR(מרקובחצי[[#This Row],[עד ועד]]&lt;J285,מרקובחצי[[#This Row],[עד ועד]]&gt;K285))),1,""))),"")</f>
        <v/>
      </c>
      <c r="W286" t="str">
        <f>IF(מרקובחצי[[#This Row],[CycleNumber]]&gt;1,IF(AND(T285=1,מרקובחצי[[#This Row],[עד ועד]]&gt;31),1,IF(AND(W285=1,NOT(OR(מרקובחצי[[#This Row],[עד ועד]]&lt;J285,מרקובחצי[[#This Row],[עד ועד]]&gt;K285))),1,"")),"")</f>
        <v/>
      </c>
      <c r="X286" t="str">
        <f>IF(AND(מרקובחצי[[#This Row],[CycleNumber]]&lt;$B287,SUM(מרקובחצי[[#This Row],[11]],R287)=2),1,"")</f>
        <v/>
      </c>
      <c r="Y286" t="str">
        <f>IF(AND(מרקובחצי[[#This Row],[CycleNumber]]&lt;$B287,SUM(מרקובחצי[[#This Row],[11]],S287)=2),1,"")</f>
        <v/>
      </c>
      <c r="Z286" t="str">
        <f>IF(AND(מרקובחצי[[#This Row],[CycleNumber]]&lt;$B287,SUM(מרקובחצי[[#This Row],[13]],S287)=2),1,"")</f>
        <v/>
      </c>
      <c r="AA286" t="str">
        <f>IF(AND(מרקובחצי[[#This Row],[CycleNumber]]&lt;$B287,SUM(מרקובחצי[[#This Row],[13]],T287)=2),1,"")</f>
        <v/>
      </c>
      <c r="AB286" t="str">
        <f>IF(AND(מרקובחצי[[#This Row],[CycleNumber]]&lt;$B287,SUM(מרקובחצי[[#This Row],[21]],U287)=2),1,"")</f>
        <v/>
      </c>
      <c r="AC286" t="str">
        <f>IF(AND(מרקובחצי[[#This Row],[CycleNumber]]&lt;$B287,SUM(מרקובחצי[[#This Row],[21]],V287)=2),1,"")</f>
        <v/>
      </c>
      <c r="AD286" t="str">
        <f>IF(AND(מרקובחצי[[#This Row],[CycleNumber]]&lt;$B287,SUM(מרקובחצי[[#This Row],[23]],V287)=2),1,"")</f>
        <v/>
      </c>
      <c r="AE286" t="str">
        <f>IF(AND(מרקובחצי[[#This Row],[CycleNumber]]&lt;$B287,SUM(מרקובחצי[[#This Row],[23]],W287)=2),1,"")</f>
        <v/>
      </c>
      <c r="AF286" t="str">
        <f>IF(AND(מרקובחצי[[#This Row],[CycleNumber]]&lt;$B287,SUM(מרקובחצי[[#This Row],[31]],O287)=2),1,"")</f>
        <v/>
      </c>
      <c r="AG286" t="str">
        <f>IF(AND(מרקובחצי[[#This Row],[CycleNumber]]&lt;$B287,SUM(מרקובחצי[[#This Row],[31]],P287)=2),1,"")</f>
        <v/>
      </c>
      <c r="AH286" t="str">
        <f>IF(AND(מרקובחצי[[#This Row],[CycleNumber]]&lt;$B287,SUM(מרקובחצי[[#This Row],[31]],Q287)=2),1,"")</f>
        <v/>
      </c>
      <c r="AI286" t="str">
        <f>IF(AND(מרקובחצי[[#This Row],[CycleNumber]]&lt;$B287,SUM(U286:U287)=2),1,"")</f>
        <v/>
      </c>
      <c r="AJ286" t="str">
        <f>IF(AND(מרקובחצי[[#This Row],[CycleNumber]]&lt;$B287,SUM(מרקובחצי[[#This Row],[32]],O287)=2),1,"")</f>
        <v/>
      </c>
      <c r="AK286" t="str">
        <f>IF(AND(מרקובחצי[[#This Row],[CycleNumber]]&lt;$B287,SUM(מרקובחצי[[#This Row],[32]],P287)=2),1,"")</f>
        <v/>
      </c>
      <c r="AL286" t="str">
        <f>IF(AND(מרקובחצי[[#This Row],[CycleNumber]]&lt;$B287,SUM(מרקובחצי[[#This Row],[32]],Q287)=2),1,"")</f>
        <v/>
      </c>
      <c r="AM286" t="str">
        <f>IF(AND(מרקובחצי[[#This Row],[CycleNumber]]&lt;$B287,SUM(V286:V287)=2),1,"")</f>
        <v/>
      </c>
      <c r="AN286" t="str">
        <f>IF(AND(מרקובחצי[[#This Row],[CycleNumber]]&lt;$B287,SUM(מרקובחצי[[#This Row],[33]],O287)=2),1,"")</f>
        <v/>
      </c>
      <c r="AO286" t="str">
        <f>IF(AND(מרקובחצי[[#This Row],[CycleNumber]]&lt;$B287,SUM(מרקובחצי[[#This Row],[33]],P287)=2),1,"")</f>
        <v/>
      </c>
      <c r="AP286" t="str">
        <f>IF(AND(מרקובחצי[[#This Row],[CycleNumber]]&lt;$B287,SUM(מרקובחצי[[#This Row],[33]],Q287)=2),1,"")</f>
        <v/>
      </c>
      <c r="AQ286" t="str">
        <f>IF(AND(מרקובחצי[[#This Row],[CycleNumber]]&lt;$B287,SUM(W286:W287)=2),1,"")</f>
        <v/>
      </c>
      <c r="AR286" t="str">
        <f>IF(AND(מרקובחצי[[#This Row],[CycleNumber]]&lt;$B287,SUM(מרקובחצי[[#This Row],[12]],S287)=2),1,"")</f>
        <v/>
      </c>
      <c r="AS286" t="str">
        <f>IF(AND(מרקובחצי[[#This Row],[CycleNumber]]&lt;$B287,SUM(מרקובחצי[[#This Row],[22]],V287)=2),1,"")</f>
        <v/>
      </c>
      <c r="AT286" s="3">
        <f>SUM(מרקובחצי[[#This Row],[11]:[33]])</f>
        <v>0</v>
      </c>
    </row>
    <row r="287" spans="1:46" hidden="1" x14ac:dyDescent="0.25">
      <c r="A287" t="s">
        <v>32</v>
      </c>
      <c r="B287">
        <v>6</v>
      </c>
      <c r="C287">
        <v>25</v>
      </c>
      <c r="D287">
        <f>מרקובחצי[[#This Row],[LengthofCycle]]+1</f>
        <v>26</v>
      </c>
      <c r="E287">
        <f>IF(IFERROR(LOOKUP(מרקובחצי[[#This Row],[ClientID]],קביעויות[הפלגה]),FALSE)=מרקובחצי[[#This Row],[ClientID]],1,"")</f>
        <v>1</v>
      </c>
      <c r="F287" t="str">
        <f>IF(IFERROR(LOOKUP(מרקובחצי[[#This Row],[ClientID]],סוגחציקבוע[S31]),FALSE)=מרקובחצי[[#This Row],[ClientID]],1,"")</f>
        <v/>
      </c>
      <c r="G287" t="str">
        <f>IF(IFERROR(LOOKUP(מרקובחצי[[#This Row],[ClientID]],סוגחציקבוע[S32]),FALSE)=מרקובחצי[[#This Row],[ClientID]],1,"")</f>
        <v/>
      </c>
      <c r="H287" t="str">
        <f>IF(IFERROR(LOOKUP(מרקובחצי[[#This Row],[ClientID]],סוגחציקבוע[S33]),FALSE)=מרקובחצי[[#This Row],[ClientID]],1,"")</f>
        <v/>
      </c>
      <c r="I287" t="str">
        <f>IF(IFERROR(LOOKUP(מרקובחצי[[#This Row],[ClientID]],סוגחציקבוע[S32&amp;33]),FALSE)=מרקובחצי[[#This Row],[ClientID]],1,"")</f>
        <v/>
      </c>
      <c r="J287">
        <f>IF(SUM(מרקובחצי[[#This Row],[11]:[13]])=1,מרקובחצי[[#This Row],[עד ועד]],IF(SUM(R286:T287)=1,IF(מרקובחצי[[#This Row],[עד ועד]]&lt;J286,מרקובחצי[[#This Row],[עד ועד]],J286),J286))</f>
        <v>25</v>
      </c>
      <c r="K287">
        <f>IF(SUM(מרקובחצי[[#This Row],[11]:[13]])=1,מרקובחצי[[#This Row],[עד ועד]],IF(SUM(R286:T287)=1,IF(מרקובחצי[[#This Row],[עד ועד]]&gt;K286,מרקובחצי[[#This Row],[עד ועד]],K286),K286))</f>
        <v>29</v>
      </c>
      <c r="L287" t="str">
        <f>IF(AND(SUM(מרקובחצי[[#This Row],[31]:[33]])=1,SUM(U286:W286)=0),מרקובחצי[[#This Row],[מקס]]-מרקובחצי[[#This Row],[מינ]],"")</f>
        <v/>
      </c>
      <c r="M28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87" t="str">
        <f t="shared" si="4"/>
        <v/>
      </c>
      <c r="O287" t="str">
        <f>IF(מרקובחצי[[#This Row],[קבעה הפלגה?]]=1,"",IF(AND(מרקובחצי[[#This Row],[עד ועד]]&lt;29,OR(מרקובחצי[[#This Row],[CycleNumber]]=1,AND(U286=1,OR(מרקובחצי[[#This Row],[עד ועד]]&lt;J286,מרקובחצי[[#This Row],[עד ועד]]&gt;K286)),AND(V286=1,מרקובחצי[[#This Row],[עד ועד]]&lt;J286),W286=1)),1,""))</f>
        <v/>
      </c>
      <c r="P287" t="str">
        <f>IF(מרקובחצי[[#This Row],[קבעה הפלגה?]]=1,"",IF(AND(מרקובחצי[[#This Row],[עד ועד]]&gt;28,מרקובחצי[[#This Row],[עד ועד]]&lt;32,OR(מרקובחצי[[#This Row],[CycleNumber]]=1,AND(U286=1),AND(V286=1,OR(מרקובחצי[[#This Row],[עד ועד]]&lt;J286,מרקובחצי[[#This Row],[עד ועד]]&gt;K286)),W286=1)),1,""))</f>
        <v/>
      </c>
      <c r="Q287" t="str">
        <f>IF(מרקובחצי[[#This Row],[קבעה הפלגה?]]=1,"",IF(AND(מרקובחצי[[#This Row],[עד ועד]]&gt;31,OR(מרקובחצי[[#This Row],[CycleNumber]]=1,AND(U286=1),AND(V286=1,מרקובחצי[[#This Row],[עד ועד]]&gt;K286),AND(W286=1,OR(מרקובחצי[[#This Row],[עד ועד]]&gt;K286,מרקובחצי[[#This Row],[עד ועד]]&lt;J286)))),1,""))</f>
        <v/>
      </c>
      <c r="R287" t="str">
        <f>IF(מרקובחצי[[#This Row],[CycleNumber]]&gt;1,IF(AND(O286=1,מרקובחצי[[#This Row],[עד ועד]]&lt;29),1,""),"")</f>
        <v/>
      </c>
      <c r="S287" t="str">
        <f>IF(מרקובחצי[[#This Row],[CycleNumber]]&gt;1,IF(OR(AND(O286=1,מרקובחצי[[#This Row],[עד ועד]]&gt;28),AND(P286=1),AND(Q286=1,מרקובחצי[[#This Row],[עד ועד]]&lt;32)),1,""),"")</f>
        <v/>
      </c>
      <c r="T287" t="str">
        <f>IF(מרקובחצי[[#This Row],[CycleNumber]]&gt;1,IF(AND(Q286=1,מרקובחצי[[#This Row],[עד ועד]]&gt;31),1,""),"")</f>
        <v/>
      </c>
      <c r="U287" t="str">
        <f>IF(מרקובחצי[[#This Row],[CycleNumber]]&gt;1,IF(AND(R286=1,מרקובחצי[[#This Row],[עד ועד]]&lt;29),1,IF(AND(U286=1,NOT(OR(מרקובחצי[[#This Row],[עד ועד]]&lt;J286,מרקובחצי[[#This Row],[עד ועד]]&gt;K286))),1,"")),"")</f>
        <v/>
      </c>
      <c r="V287" t="str">
        <f>IF(מרקובחצי[[#This Row],[CycleNumber]]&gt;1,IF(AND(SUM(R286:T286)=1,מרקובחצי[[#This Row],[עד ועד]]&gt;28,מרקובחצי[[#This Row],[עד ועד]]&lt;32),1,IF(OR(S286=1,AND(R286=1,מרקובחצי[[#This Row],[עד ועד]]&gt;28),AND(T286=1,מרקובחצי[[#This Row],[עד ועד]]&lt;32)),1,IF(AND(V286=1,NOT(OR(מרקובחצי[[#This Row],[עד ועד]]&lt;J286,מרקובחצי[[#This Row],[עד ועד]]&gt;K286))),1,""))),"")</f>
        <v/>
      </c>
      <c r="W287" t="str">
        <f>IF(מרקובחצי[[#This Row],[CycleNumber]]&gt;1,IF(AND(T286=1,מרקובחצי[[#This Row],[עד ועד]]&gt;31),1,IF(AND(W286=1,NOT(OR(מרקובחצי[[#This Row],[עד ועד]]&lt;J286,מרקובחצי[[#This Row],[עד ועד]]&gt;K286))),1,"")),"")</f>
        <v/>
      </c>
      <c r="X287" t="str">
        <f>IF(AND(מרקובחצי[[#This Row],[CycleNumber]]&lt;$B288,SUM(מרקובחצי[[#This Row],[11]],R288)=2),1,"")</f>
        <v/>
      </c>
      <c r="Y287" t="str">
        <f>IF(AND(מרקובחצי[[#This Row],[CycleNumber]]&lt;$B288,SUM(מרקובחצי[[#This Row],[11]],S288)=2),1,"")</f>
        <v/>
      </c>
      <c r="Z287" t="str">
        <f>IF(AND(מרקובחצי[[#This Row],[CycleNumber]]&lt;$B288,SUM(מרקובחצי[[#This Row],[13]],S288)=2),1,"")</f>
        <v/>
      </c>
      <c r="AA287" t="str">
        <f>IF(AND(מרקובחצי[[#This Row],[CycleNumber]]&lt;$B288,SUM(מרקובחצי[[#This Row],[13]],T288)=2),1,"")</f>
        <v/>
      </c>
      <c r="AB287" t="str">
        <f>IF(AND(מרקובחצי[[#This Row],[CycleNumber]]&lt;$B288,SUM(מרקובחצי[[#This Row],[21]],U288)=2),1,"")</f>
        <v/>
      </c>
      <c r="AC287" t="str">
        <f>IF(AND(מרקובחצי[[#This Row],[CycleNumber]]&lt;$B288,SUM(מרקובחצי[[#This Row],[21]],V288)=2),1,"")</f>
        <v/>
      </c>
      <c r="AD287" t="str">
        <f>IF(AND(מרקובחצי[[#This Row],[CycleNumber]]&lt;$B288,SUM(מרקובחצי[[#This Row],[23]],V288)=2),1,"")</f>
        <v/>
      </c>
      <c r="AE287" t="str">
        <f>IF(AND(מרקובחצי[[#This Row],[CycleNumber]]&lt;$B288,SUM(מרקובחצי[[#This Row],[23]],W288)=2),1,"")</f>
        <v/>
      </c>
      <c r="AF287" t="str">
        <f>IF(AND(מרקובחצי[[#This Row],[CycleNumber]]&lt;$B288,SUM(מרקובחצי[[#This Row],[31]],O288)=2),1,"")</f>
        <v/>
      </c>
      <c r="AG287" t="str">
        <f>IF(AND(מרקובחצי[[#This Row],[CycleNumber]]&lt;$B288,SUM(מרקובחצי[[#This Row],[31]],P288)=2),1,"")</f>
        <v/>
      </c>
      <c r="AH287" t="str">
        <f>IF(AND(מרקובחצי[[#This Row],[CycleNumber]]&lt;$B288,SUM(מרקובחצי[[#This Row],[31]],Q288)=2),1,"")</f>
        <v/>
      </c>
      <c r="AI287" t="str">
        <f>IF(AND(מרקובחצי[[#This Row],[CycleNumber]]&lt;$B288,SUM(U287:U288)=2),1,"")</f>
        <v/>
      </c>
      <c r="AJ287" t="str">
        <f>IF(AND(מרקובחצי[[#This Row],[CycleNumber]]&lt;$B288,SUM(מרקובחצי[[#This Row],[32]],O288)=2),1,"")</f>
        <v/>
      </c>
      <c r="AK287" t="str">
        <f>IF(AND(מרקובחצי[[#This Row],[CycleNumber]]&lt;$B288,SUM(מרקובחצי[[#This Row],[32]],P288)=2),1,"")</f>
        <v/>
      </c>
      <c r="AL287" t="str">
        <f>IF(AND(מרקובחצי[[#This Row],[CycleNumber]]&lt;$B288,SUM(מרקובחצי[[#This Row],[32]],Q288)=2),1,"")</f>
        <v/>
      </c>
      <c r="AM287" t="str">
        <f>IF(AND(מרקובחצי[[#This Row],[CycleNumber]]&lt;$B288,SUM(V287:V288)=2),1,"")</f>
        <v/>
      </c>
      <c r="AN287" t="str">
        <f>IF(AND(מרקובחצי[[#This Row],[CycleNumber]]&lt;$B288,SUM(מרקובחצי[[#This Row],[33]],O288)=2),1,"")</f>
        <v/>
      </c>
      <c r="AO287" t="str">
        <f>IF(AND(מרקובחצי[[#This Row],[CycleNumber]]&lt;$B288,SUM(מרקובחצי[[#This Row],[33]],P288)=2),1,"")</f>
        <v/>
      </c>
      <c r="AP287" t="str">
        <f>IF(AND(מרקובחצי[[#This Row],[CycleNumber]]&lt;$B288,SUM(מרקובחצי[[#This Row],[33]],Q288)=2),1,"")</f>
        <v/>
      </c>
      <c r="AQ287" t="str">
        <f>IF(AND(מרקובחצי[[#This Row],[CycleNumber]]&lt;$B288,SUM(W287:W288)=2),1,"")</f>
        <v/>
      </c>
      <c r="AR287" t="str">
        <f>IF(AND(מרקובחצי[[#This Row],[CycleNumber]]&lt;$B288,SUM(מרקובחצי[[#This Row],[12]],S288)=2),1,"")</f>
        <v/>
      </c>
      <c r="AS287" t="str">
        <f>IF(AND(מרקובחצי[[#This Row],[CycleNumber]]&lt;$B288,SUM(מרקובחצי[[#This Row],[22]],V288)=2),1,"")</f>
        <v/>
      </c>
      <c r="AT287" s="3">
        <f>SUM(מרקובחצי[[#This Row],[11]:[33]])</f>
        <v>0</v>
      </c>
    </row>
    <row r="288" spans="1:46" hidden="1" x14ac:dyDescent="0.25">
      <c r="A288" t="s">
        <v>32</v>
      </c>
      <c r="B288">
        <v>7</v>
      </c>
      <c r="C288">
        <v>25</v>
      </c>
      <c r="D288">
        <f>מרקובחצי[[#This Row],[LengthofCycle]]+1</f>
        <v>26</v>
      </c>
      <c r="E288">
        <f>IF(IFERROR(LOOKUP(מרקובחצי[[#This Row],[ClientID]],קביעויות[הפלגה]),FALSE)=מרקובחצי[[#This Row],[ClientID]],1,"")</f>
        <v>1</v>
      </c>
      <c r="F288" t="str">
        <f>IF(IFERROR(LOOKUP(מרקובחצי[[#This Row],[ClientID]],סוגחציקבוע[S31]),FALSE)=מרקובחצי[[#This Row],[ClientID]],1,"")</f>
        <v/>
      </c>
      <c r="G288" t="str">
        <f>IF(IFERROR(LOOKUP(מרקובחצי[[#This Row],[ClientID]],סוגחציקבוע[S32]),FALSE)=מרקובחצי[[#This Row],[ClientID]],1,"")</f>
        <v/>
      </c>
      <c r="H288" t="str">
        <f>IF(IFERROR(LOOKUP(מרקובחצי[[#This Row],[ClientID]],סוגחציקבוע[S33]),FALSE)=מרקובחצי[[#This Row],[ClientID]],1,"")</f>
        <v/>
      </c>
      <c r="I288" t="str">
        <f>IF(IFERROR(LOOKUP(מרקובחצי[[#This Row],[ClientID]],סוגחציקבוע[S32&amp;33]),FALSE)=מרקובחצי[[#This Row],[ClientID]],1,"")</f>
        <v/>
      </c>
      <c r="J288">
        <f>IF(SUM(מרקובחצי[[#This Row],[11]:[13]])=1,מרקובחצי[[#This Row],[עד ועד]],IF(SUM(R287:T288)=1,IF(מרקובחצי[[#This Row],[עד ועד]]&lt;J287,מרקובחצי[[#This Row],[עד ועד]],J287),J287))</f>
        <v>25</v>
      </c>
      <c r="K288">
        <f>IF(SUM(מרקובחצי[[#This Row],[11]:[13]])=1,מרקובחצי[[#This Row],[עד ועד]],IF(SUM(R287:T288)=1,IF(מרקובחצי[[#This Row],[עד ועד]]&gt;K287,מרקובחצי[[#This Row],[עד ועד]],K287),K287))</f>
        <v>29</v>
      </c>
      <c r="L288" t="str">
        <f>IF(AND(SUM(מרקובחצי[[#This Row],[31]:[33]])=1,SUM(U287:W287)=0),מרקובחצי[[#This Row],[מקס]]-מרקובחצי[[#This Row],[מינ]],"")</f>
        <v/>
      </c>
      <c r="M28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88" t="str">
        <f t="shared" si="4"/>
        <v/>
      </c>
      <c r="O288" t="str">
        <f>IF(מרקובחצי[[#This Row],[קבעה הפלגה?]]=1,"",IF(AND(מרקובחצי[[#This Row],[עד ועד]]&lt;29,OR(מרקובחצי[[#This Row],[CycleNumber]]=1,AND(U287=1,OR(מרקובחצי[[#This Row],[עד ועד]]&lt;J287,מרקובחצי[[#This Row],[עד ועד]]&gt;K287)),AND(V287=1,מרקובחצי[[#This Row],[עד ועד]]&lt;J287),W287=1)),1,""))</f>
        <v/>
      </c>
      <c r="P288" t="str">
        <f>IF(מרקובחצי[[#This Row],[קבעה הפלגה?]]=1,"",IF(AND(מרקובחצי[[#This Row],[עד ועד]]&gt;28,מרקובחצי[[#This Row],[עד ועד]]&lt;32,OR(מרקובחצי[[#This Row],[CycleNumber]]=1,AND(U287=1),AND(V287=1,OR(מרקובחצי[[#This Row],[עד ועד]]&lt;J287,מרקובחצי[[#This Row],[עד ועד]]&gt;K287)),W287=1)),1,""))</f>
        <v/>
      </c>
      <c r="Q288" t="str">
        <f>IF(מרקובחצי[[#This Row],[קבעה הפלגה?]]=1,"",IF(AND(מרקובחצי[[#This Row],[עד ועד]]&gt;31,OR(מרקובחצי[[#This Row],[CycleNumber]]=1,AND(U287=1),AND(V287=1,מרקובחצי[[#This Row],[עד ועד]]&gt;K287),AND(W287=1,OR(מרקובחצי[[#This Row],[עד ועד]]&gt;K287,מרקובחצי[[#This Row],[עד ועד]]&lt;J287)))),1,""))</f>
        <v/>
      </c>
      <c r="R288" t="str">
        <f>IF(מרקובחצי[[#This Row],[CycleNumber]]&gt;1,IF(AND(O287=1,מרקובחצי[[#This Row],[עד ועד]]&lt;29),1,""),"")</f>
        <v/>
      </c>
      <c r="S288" t="str">
        <f>IF(מרקובחצי[[#This Row],[CycleNumber]]&gt;1,IF(OR(AND(O287=1,מרקובחצי[[#This Row],[עד ועד]]&gt;28),AND(P287=1),AND(Q287=1,מרקובחצי[[#This Row],[עד ועד]]&lt;32)),1,""),"")</f>
        <v/>
      </c>
      <c r="T288" t="str">
        <f>IF(מרקובחצי[[#This Row],[CycleNumber]]&gt;1,IF(AND(Q287=1,מרקובחצי[[#This Row],[עד ועד]]&gt;31),1,""),"")</f>
        <v/>
      </c>
      <c r="U288" t="str">
        <f>IF(מרקובחצי[[#This Row],[CycleNumber]]&gt;1,IF(AND(R287=1,מרקובחצי[[#This Row],[עד ועד]]&lt;29),1,IF(AND(U287=1,NOT(OR(מרקובחצי[[#This Row],[עד ועד]]&lt;J287,מרקובחצי[[#This Row],[עד ועד]]&gt;K287))),1,"")),"")</f>
        <v/>
      </c>
      <c r="V288" t="str">
        <f>IF(מרקובחצי[[#This Row],[CycleNumber]]&gt;1,IF(AND(SUM(R287:T287)=1,מרקובחצי[[#This Row],[עד ועד]]&gt;28,מרקובחצי[[#This Row],[עד ועד]]&lt;32),1,IF(OR(S287=1,AND(R287=1,מרקובחצי[[#This Row],[עד ועד]]&gt;28),AND(T287=1,מרקובחצי[[#This Row],[עד ועד]]&lt;32)),1,IF(AND(V287=1,NOT(OR(מרקובחצי[[#This Row],[עד ועד]]&lt;J287,מרקובחצי[[#This Row],[עד ועד]]&gt;K287))),1,""))),"")</f>
        <v/>
      </c>
      <c r="W288" t="str">
        <f>IF(מרקובחצי[[#This Row],[CycleNumber]]&gt;1,IF(AND(T287=1,מרקובחצי[[#This Row],[עד ועד]]&gt;31),1,IF(AND(W287=1,NOT(OR(מרקובחצי[[#This Row],[עד ועד]]&lt;J287,מרקובחצי[[#This Row],[עד ועד]]&gt;K287))),1,"")),"")</f>
        <v/>
      </c>
      <c r="X288" t="str">
        <f>IF(AND(מרקובחצי[[#This Row],[CycleNumber]]&lt;$B289,SUM(מרקובחצי[[#This Row],[11]],R289)=2),1,"")</f>
        <v/>
      </c>
      <c r="Y288" t="str">
        <f>IF(AND(מרקובחצי[[#This Row],[CycleNumber]]&lt;$B289,SUM(מרקובחצי[[#This Row],[11]],S289)=2),1,"")</f>
        <v/>
      </c>
      <c r="Z288" t="str">
        <f>IF(AND(מרקובחצי[[#This Row],[CycleNumber]]&lt;$B289,SUM(מרקובחצי[[#This Row],[13]],S289)=2),1,"")</f>
        <v/>
      </c>
      <c r="AA288" t="str">
        <f>IF(AND(מרקובחצי[[#This Row],[CycleNumber]]&lt;$B289,SUM(מרקובחצי[[#This Row],[13]],T289)=2),1,"")</f>
        <v/>
      </c>
      <c r="AB288" t="str">
        <f>IF(AND(מרקובחצי[[#This Row],[CycleNumber]]&lt;$B289,SUM(מרקובחצי[[#This Row],[21]],U289)=2),1,"")</f>
        <v/>
      </c>
      <c r="AC288" t="str">
        <f>IF(AND(מרקובחצי[[#This Row],[CycleNumber]]&lt;$B289,SUM(מרקובחצי[[#This Row],[21]],V289)=2),1,"")</f>
        <v/>
      </c>
      <c r="AD288" t="str">
        <f>IF(AND(מרקובחצי[[#This Row],[CycleNumber]]&lt;$B289,SUM(מרקובחצי[[#This Row],[23]],V289)=2),1,"")</f>
        <v/>
      </c>
      <c r="AE288" t="str">
        <f>IF(AND(מרקובחצי[[#This Row],[CycleNumber]]&lt;$B289,SUM(מרקובחצי[[#This Row],[23]],W289)=2),1,"")</f>
        <v/>
      </c>
      <c r="AF288" t="str">
        <f>IF(AND(מרקובחצי[[#This Row],[CycleNumber]]&lt;$B289,SUM(מרקובחצי[[#This Row],[31]],O289)=2),1,"")</f>
        <v/>
      </c>
      <c r="AG288" t="str">
        <f>IF(AND(מרקובחצי[[#This Row],[CycleNumber]]&lt;$B289,SUM(מרקובחצי[[#This Row],[31]],P289)=2),1,"")</f>
        <v/>
      </c>
      <c r="AH288" t="str">
        <f>IF(AND(מרקובחצי[[#This Row],[CycleNumber]]&lt;$B289,SUM(מרקובחצי[[#This Row],[31]],Q289)=2),1,"")</f>
        <v/>
      </c>
      <c r="AI288" t="str">
        <f>IF(AND(מרקובחצי[[#This Row],[CycleNumber]]&lt;$B289,SUM(U288:U289)=2),1,"")</f>
        <v/>
      </c>
      <c r="AJ288" t="str">
        <f>IF(AND(מרקובחצי[[#This Row],[CycleNumber]]&lt;$B289,SUM(מרקובחצי[[#This Row],[32]],O289)=2),1,"")</f>
        <v/>
      </c>
      <c r="AK288" t="str">
        <f>IF(AND(מרקובחצי[[#This Row],[CycleNumber]]&lt;$B289,SUM(מרקובחצי[[#This Row],[32]],P289)=2),1,"")</f>
        <v/>
      </c>
      <c r="AL288" t="str">
        <f>IF(AND(מרקובחצי[[#This Row],[CycleNumber]]&lt;$B289,SUM(מרקובחצי[[#This Row],[32]],Q289)=2),1,"")</f>
        <v/>
      </c>
      <c r="AM288" t="str">
        <f>IF(AND(מרקובחצי[[#This Row],[CycleNumber]]&lt;$B289,SUM(V288:V289)=2),1,"")</f>
        <v/>
      </c>
      <c r="AN288" t="str">
        <f>IF(AND(מרקובחצי[[#This Row],[CycleNumber]]&lt;$B289,SUM(מרקובחצי[[#This Row],[33]],O289)=2),1,"")</f>
        <v/>
      </c>
      <c r="AO288" t="str">
        <f>IF(AND(מרקובחצי[[#This Row],[CycleNumber]]&lt;$B289,SUM(מרקובחצי[[#This Row],[33]],P289)=2),1,"")</f>
        <v/>
      </c>
      <c r="AP288" t="str">
        <f>IF(AND(מרקובחצי[[#This Row],[CycleNumber]]&lt;$B289,SUM(מרקובחצי[[#This Row],[33]],Q289)=2),1,"")</f>
        <v/>
      </c>
      <c r="AQ288" t="str">
        <f>IF(AND(מרקובחצי[[#This Row],[CycleNumber]]&lt;$B289,SUM(W288:W289)=2),1,"")</f>
        <v/>
      </c>
      <c r="AR288" t="str">
        <f>IF(AND(מרקובחצי[[#This Row],[CycleNumber]]&lt;$B289,SUM(מרקובחצי[[#This Row],[12]],S289)=2),1,"")</f>
        <v/>
      </c>
      <c r="AS288" t="str">
        <f>IF(AND(מרקובחצי[[#This Row],[CycleNumber]]&lt;$B289,SUM(מרקובחצי[[#This Row],[22]],V289)=2),1,"")</f>
        <v/>
      </c>
      <c r="AT288" s="3">
        <f>SUM(מרקובחצי[[#This Row],[11]:[33]])</f>
        <v>0</v>
      </c>
    </row>
    <row r="289" spans="1:46" hidden="1" x14ac:dyDescent="0.25">
      <c r="A289" t="s">
        <v>32</v>
      </c>
      <c r="B289">
        <v>8</v>
      </c>
      <c r="C289">
        <v>25</v>
      </c>
      <c r="D289">
        <f>מרקובחצי[[#This Row],[LengthofCycle]]+1</f>
        <v>26</v>
      </c>
      <c r="E289">
        <f>IF(IFERROR(LOOKUP(מרקובחצי[[#This Row],[ClientID]],קביעויות[הפלגה]),FALSE)=מרקובחצי[[#This Row],[ClientID]],1,"")</f>
        <v>1</v>
      </c>
      <c r="F289" t="str">
        <f>IF(IFERROR(LOOKUP(מרקובחצי[[#This Row],[ClientID]],סוגחציקבוע[S31]),FALSE)=מרקובחצי[[#This Row],[ClientID]],1,"")</f>
        <v/>
      </c>
      <c r="G289" t="str">
        <f>IF(IFERROR(LOOKUP(מרקובחצי[[#This Row],[ClientID]],סוגחציקבוע[S32]),FALSE)=מרקובחצי[[#This Row],[ClientID]],1,"")</f>
        <v/>
      </c>
      <c r="H289" t="str">
        <f>IF(IFERROR(LOOKUP(מרקובחצי[[#This Row],[ClientID]],סוגחציקבוע[S33]),FALSE)=מרקובחצי[[#This Row],[ClientID]],1,"")</f>
        <v/>
      </c>
      <c r="I289" t="str">
        <f>IF(IFERROR(LOOKUP(מרקובחצי[[#This Row],[ClientID]],סוגחציקבוע[S32&amp;33]),FALSE)=מרקובחצי[[#This Row],[ClientID]],1,"")</f>
        <v/>
      </c>
      <c r="J289">
        <f>IF(SUM(מרקובחצי[[#This Row],[11]:[13]])=1,מרקובחצי[[#This Row],[עד ועד]],IF(SUM(R288:T289)=1,IF(מרקובחצי[[#This Row],[עד ועד]]&lt;J288,מרקובחצי[[#This Row],[עד ועד]],J288),J288))</f>
        <v>25</v>
      </c>
      <c r="K289">
        <f>IF(SUM(מרקובחצי[[#This Row],[11]:[13]])=1,מרקובחצי[[#This Row],[עד ועד]],IF(SUM(R288:T289)=1,IF(מרקובחצי[[#This Row],[עד ועד]]&gt;K288,מרקובחצי[[#This Row],[עד ועד]],K288),K288))</f>
        <v>29</v>
      </c>
      <c r="L289" t="str">
        <f>IF(AND(SUM(מרקובחצי[[#This Row],[31]:[33]])=1,SUM(U288:W288)=0),מרקובחצי[[#This Row],[מקס]]-מרקובחצי[[#This Row],[מינ]],"")</f>
        <v/>
      </c>
      <c r="M28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89" t="str">
        <f t="shared" si="4"/>
        <v/>
      </c>
      <c r="O289" t="str">
        <f>IF(מרקובחצי[[#This Row],[קבעה הפלגה?]]=1,"",IF(AND(מרקובחצי[[#This Row],[עד ועד]]&lt;29,OR(מרקובחצי[[#This Row],[CycleNumber]]=1,AND(U288=1,OR(מרקובחצי[[#This Row],[עד ועד]]&lt;J288,מרקובחצי[[#This Row],[עד ועד]]&gt;K288)),AND(V288=1,מרקובחצי[[#This Row],[עד ועד]]&lt;J288),W288=1)),1,""))</f>
        <v/>
      </c>
      <c r="P289" t="str">
        <f>IF(מרקובחצי[[#This Row],[קבעה הפלגה?]]=1,"",IF(AND(מרקובחצי[[#This Row],[עד ועד]]&gt;28,מרקובחצי[[#This Row],[עד ועד]]&lt;32,OR(מרקובחצי[[#This Row],[CycleNumber]]=1,AND(U288=1),AND(V288=1,OR(מרקובחצי[[#This Row],[עד ועד]]&lt;J288,מרקובחצי[[#This Row],[עד ועד]]&gt;K288)),W288=1)),1,""))</f>
        <v/>
      </c>
      <c r="Q289" t="str">
        <f>IF(מרקובחצי[[#This Row],[קבעה הפלגה?]]=1,"",IF(AND(מרקובחצי[[#This Row],[עד ועד]]&gt;31,OR(מרקובחצי[[#This Row],[CycleNumber]]=1,AND(U288=1),AND(V288=1,מרקובחצי[[#This Row],[עד ועד]]&gt;K288),AND(W288=1,OR(מרקובחצי[[#This Row],[עד ועד]]&gt;K288,מרקובחצי[[#This Row],[עד ועד]]&lt;J288)))),1,""))</f>
        <v/>
      </c>
      <c r="R289" t="str">
        <f>IF(מרקובחצי[[#This Row],[CycleNumber]]&gt;1,IF(AND(O288=1,מרקובחצי[[#This Row],[עד ועד]]&lt;29),1,""),"")</f>
        <v/>
      </c>
      <c r="S289" t="str">
        <f>IF(מרקובחצי[[#This Row],[CycleNumber]]&gt;1,IF(OR(AND(O288=1,מרקובחצי[[#This Row],[עד ועד]]&gt;28),AND(P288=1),AND(Q288=1,מרקובחצי[[#This Row],[עד ועד]]&lt;32)),1,""),"")</f>
        <v/>
      </c>
      <c r="T289" t="str">
        <f>IF(מרקובחצי[[#This Row],[CycleNumber]]&gt;1,IF(AND(Q288=1,מרקובחצי[[#This Row],[עד ועד]]&gt;31),1,""),"")</f>
        <v/>
      </c>
      <c r="U289" t="str">
        <f>IF(מרקובחצי[[#This Row],[CycleNumber]]&gt;1,IF(AND(R288=1,מרקובחצי[[#This Row],[עד ועד]]&lt;29),1,IF(AND(U288=1,NOT(OR(מרקובחצי[[#This Row],[עד ועד]]&lt;J288,מרקובחצי[[#This Row],[עד ועד]]&gt;K288))),1,"")),"")</f>
        <v/>
      </c>
      <c r="V289" t="str">
        <f>IF(מרקובחצי[[#This Row],[CycleNumber]]&gt;1,IF(AND(SUM(R288:T288)=1,מרקובחצי[[#This Row],[עד ועד]]&gt;28,מרקובחצי[[#This Row],[עד ועד]]&lt;32),1,IF(OR(S288=1,AND(R288=1,מרקובחצי[[#This Row],[עד ועד]]&gt;28),AND(T288=1,מרקובחצי[[#This Row],[עד ועד]]&lt;32)),1,IF(AND(V288=1,NOT(OR(מרקובחצי[[#This Row],[עד ועד]]&lt;J288,מרקובחצי[[#This Row],[עד ועד]]&gt;K288))),1,""))),"")</f>
        <v/>
      </c>
      <c r="W289" t="str">
        <f>IF(מרקובחצי[[#This Row],[CycleNumber]]&gt;1,IF(AND(T288=1,מרקובחצי[[#This Row],[עד ועד]]&gt;31),1,IF(AND(W288=1,NOT(OR(מרקובחצי[[#This Row],[עד ועד]]&lt;J288,מרקובחצי[[#This Row],[עד ועד]]&gt;K288))),1,"")),"")</f>
        <v/>
      </c>
      <c r="X289" t="str">
        <f>IF(AND(מרקובחצי[[#This Row],[CycleNumber]]&lt;$B290,SUM(מרקובחצי[[#This Row],[11]],R290)=2),1,"")</f>
        <v/>
      </c>
      <c r="Y289" t="str">
        <f>IF(AND(מרקובחצי[[#This Row],[CycleNumber]]&lt;$B290,SUM(מרקובחצי[[#This Row],[11]],S290)=2),1,"")</f>
        <v/>
      </c>
      <c r="Z289" t="str">
        <f>IF(AND(מרקובחצי[[#This Row],[CycleNumber]]&lt;$B290,SUM(מרקובחצי[[#This Row],[13]],S290)=2),1,"")</f>
        <v/>
      </c>
      <c r="AA289" t="str">
        <f>IF(AND(מרקובחצי[[#This Row],[CycleNumber]]&lt;$B290,SUM(מרקובחצי[[#This Row],[13]],T290)=2),1,"")</f>
        <v/>
      </c>
      <c r="AB289" t="str">
        <f>IF(AND(מרקובחצי[[#This Row],[CycleNumber]]&lt;$B290,SUM(מרקובחצי[[#This Row],[21]],U290)=2),1,"")</f>
        <v/>
      </c>
      <c r="AC289" t="str">
        <f>IF(AND(מרקובחצי[[#This Row],[CycleNumber]]&lt;$B290,SUM(מרקובחצי[[#This Row],[21]],V290)=2),1,"")</f>
        <v/>
      </c>
      <c r="AD289" t="str">
        <f>IF(AND(מרקובחצי[[#This Row],[CycleNumber]]&lt;$B290,SUM(מרקובחצי[[#This Row],[23]],V290)=2),1,"")</f>
        <v/>
      </c>
      <c r="AE289" t="str">
        <f>IF(AND(מרקובחצי[[#This Row],[CycleNumber]]&lt;$B290,SUM(מרקובחצי[[#This Row],[23]],W290)=2),1,"")</f>
        <v/>
      </c>
      <c r="AF289" t="str">
        <f>IF(AND(מרקובחצי[[#This Row],[CycleNumber]]&lt;$B290,SUM(מרקובחצי[[#This Row],[31]],O290)=2),1,"")</f>
        <v/>
      </c>
      <c r="AG289" t="str">
        <f>IF(AND(מרקובחצי[[#This Row],[CycleNumber]]&lt;$B290,SUM(מרקובחצי[[#This Row],[31]],P290)=2),1,"")</f>
        <v/>
      </c>
      <c r="AH289" t="str">
        <f>IF(AND(מרקובחצי[[#This Row],[CycleNumber]]&lt;$B290,SUM(מרקובחצי[[#This Row],[31]],Q290)=2),1,"")</f>
        <v/>
      </c>
      <c r="AI289" t="str">
        <f>IF(AND(מרקובחצי[[#This Row],[CycleNumber]]&lt;$B290,SUM(U289:U290)=2),1,"")</f>
        <v/>
      </c>
      <c r="AJ289" t="str">
        <f>IF(AND(מרקובחצי[[#This Row],[CycleNumber]]&lt;$B290,SUM(מרקובחצי[[#This Row],[32]],O290)=2),1,"")</f>
        <v/>
      </c>
      <c r="AK289" t="str">
        <f>IF(AND(מרקובחצי[[#This Row],[CycleNumber]]&lt;$B290,SUM(מרקובחצי[[#This Row],[32]],P290)=2),1,"")</f>
        <v/>
      </c>
      <c r="AL289" t="str">
        <f>IF(AND(מרקובחצי[[#This Row],[CycleNumber]]&lt;$B290,SUM(מרקובחצי[[#This Row],[32]],Q290)=2),1,"")</f>
        <v/>
      </c>
      <c r="AM289" t="str">
        <f>IF(AND(מרקובחצי[[#This Row],[CycleNumber]]&lt;$B290,SUM(V289:V290)=2),1,"")</f>
        <v/>
      </c>
      <c r="AN289" t="str">
        <f>IF(AND(מרקובחצי[[#This Row],[CycleNumber]]&lt;$B290,SUM(מרקובחצי[[#This Row],[33]],O290)=2),1,"")</f>
        <v/>
      </c>
      <c r="AO289" t="str">
        <f>IF(AND(מרקובחצי[[#This Row],[CycleNumber]]&lt;$B290,SUM(מרקובחצי[[#This Row],[33]],P290)=2),1,"")</f>
        <v/>
      </c>
      <c r="AP289" t="str">
        <f>IF(AND(מרקובחצי[[#This Row],[CycleNumber]]&lt;$B290,SUM(מרקובחצי[[#This Row],[33]],Q290)=2),1,"")</f>
        <v/>
      </c>
      <c r="AQ289" t="str">
        <f>IF(AND(מרקובחצי[[#This Row],[CycleNumber]]&lt;$B290,SUM(W289:W290)=2),1,"")</f>
        <v/>
      </c>
      <c r="AR289" t="str">
        <f>IF(AND(מרקובחצי[[#This Row],[CycleNumber]]&lt;$B290,SUM(מרקובחצי[[#This Row],[12]],S290)=2),1,"")</f>
        <v/>
      </c>
      <c r="AS289" t="str">
        <f>IF(AND(מרקובחצי[[#This Row],[CycleNumber]]&lt;$B290,SUM(מרקובחצי[[#This Row],[22]],V290)=2),1,"")</f>
        <v/>
      </c>
      <c r="AT289" s="3">
        <f>SUM(מרקובחצי[[#This Row],[11]:[33]])</f>
        <v>0</v>
      </c>
    </row>
    <row r="290" spans="1:46" hidden="1" x14ac:dyDescent="0.25">
      <c r="A290" t="s">
        <v>32</v>
      </c>
      <c r="B290">
        <v>9</v>
      </c>
      <c r="C290">
        <v>25</v>
      </c>
      <c r="D290">
        <f>מרקובחצי[[#This Row],[LengthofCycle]]+1</f>
        <v>26</v>
      </c>
      <c r="E290">
        <f>IF(IFERROR(LOOKUP(מרקובחצי[[#This Row],[ClientID]],קביעויות[הפלגה]),FALSE)=מרקובחצי[[#This Row],[ClientID]],1,"")</f>
        <v>1</v>
      </c>
      <c r="F290" t="str">
        <f>IF(IFERROR(LOOKUP(מרקובחצי[[#This Row],[ClientID]],סוגחציקבוע[S31]),FALSE)=מרקובחצי[[#This Row],[ClientID]],1,"")</f>
        <v/>
      </c>
      <c r="G290" t="str">
        <f>IF(IFERROR(LOOKUP(מרקובחצי[[#This Row],[ClientID]],סוגחציקבוע[S32]),FALSE)=מרקובחצי[[#This Row],[ClientID]],1,"")</f>
        <v/>
      </c>
      <c r="H290" t="str">
        <f>IF(IFERROR(LOOKUP(מרקובחצי[[#This Row],[ClientID]],סוגחציקבוע[S33]),FALSE)=מרקובחצי[[#This Row],[ClientID]],1,"")</f>
        <v/>
      </c>
      <c r="I290" t="str">
        <f>IF(IFERROR(LOOKUP(מרקובחצי[[#This Row],[ClientID]],סוגחציקבוע[S32&amp;33]),FALSE)=מרקובחצי[[#This Row],[ClientID]],1,"")</f>
        <v/>
      </c>
      <c r="J290">
        <f>IF(SUM(מרקובחצי[[#This Row],[11]:[13]])=1,מרקובחצי[[#This Row],[עד ועד]],IF(SUM(R289:T290)=1,IF(מרקובחצי[[#This Row],[עד ועד]]&lt;J289,מרקובחצי[[#This Row],[עד ועד]],J289),J289))</f>
        <v>25</v>
      </c>
      <c r="K290">
        <f>IF(SUM(מרקובחצי[[#This Row],[11]:[13]])=1,מרקובחצי[[#This Row],[עד ועד]],IF(SUM(R289:T290)=1,IF(מרקובחצי[[#This Row],[עד ועד]]&gt;K289,מרקובחצי[[#This Row],[עד ועד]],K289),K289))</f>
        <v>29</v>
      </c>
      <c r="L290" t="str">
        <f>IF(AND(SUM(מרקובחצי[[#This Row],[31]:[33]])=1,SUM(U289:W289)=0),מרקובחצי[[#This Row],[מקס]]-מרקובחצי[[#This Row],[מינ]],"")</f>
        <v/>
      </c>
      <c r="M29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90" t="str">
        <f t="shared" si="4"/>
        <v/>
      </c>
      <c r="O290" t="str">
        <f>IF(מרקובחצי[[#This Row],[קבעה הפלגה?]]=1,"",IF(AND(מרקובחצי[[#This Row],[עד ועד]]&lt;29,OR(מרקובחצי[[#This Row],[CycleNumber]]=1,AND(U289=1,OR(מרקובחצי[[#This Row],[עד ועד]]&lt;J289,מרקובחצי[[#This Row],[עד ועד]]&gt;K289)),AND(V289=1,מרקובחצי[[#This Row],[עד ועד]]&lt;J289),W289=1)),1,""))</f>
        <v/>
      </c>
      <c r="P290" t="str">
        <f>IF(מרקובחצי[[#This Row],[קבעה הפלגה?]]=1,"",IF(AND(מרקובחצי[[#This Row],[עד ועד]]&gt;28,מרקובחצי[[#This Row],[עד ועד]]&lt;32,OR(מרקובחצי[[#This Row],[CycleNumber]]=1,AND(U289=1),AND(V289=1,OR(מרקובחצי[[#This Row],[עד ועד]]&lt;J289,מרקובחצי[[#This Row],[עד ועד]]&gt;K289)),W289=1)),1,""))</f>
        <v/>
      </c>
      <c r="Q290" t="str">
        <f>IF(מרקובחצי[[#This Row],[קבעה הפלגה?]]=1,"",IF(AND(מרקובחצי[[#This Row],[עד ועד]]&gt;31,OR(מרקובחצי[[#This Row],[CycleNumber]]=1,AND(U289=1),AND(V289=1,מרקובחצי[[#This Row],[עד ועד]]&gt;K289),AND(W289=1,OR(מרקובחצי[[#This Row],[עד ועד]]&gt;K289,מרקובחצי[[#This Row],[עד ועד]]&lt;J289)))),1,""))</f>
        <v/>
      </c>
      <c r="R290" t="str">
        <f>IF(מרקובחצי[[#This Row],[CycleNumber]]&gt;1,IF(AND(O289=1,מרקובחצי[[#This Row],[עד ועד]]&lt;29),1,""),"")</f>
        <v/>
      </c>
      <c r="S290" t="str">
        <f>IF(מרקובחצי[[#This Row],[CycleNumber]]&gt;1,IF(OR(AND(O289=1,מרקובחצי[[#This Row],[עד ועד]]&gt;28),AND(P289=1),AND(Q289=1,מרקובחצי[[#This Row],[עד ועד]]&lt;32)),1,""),"")</f>
        <v/>
      </c>
      <c r="T290" t="str">
        <f>IF(מרקובחצי[[#This Row],[CycleNumber]]&gt;1,IF(AND(Q289=1,מרקובחצי[[#This Row],[עד ועד]]&gt;31),1,""),"")</f>
        <v/>
      </c>
      <c r="U290" t="str">
        <f>IF(מרקובחצי[[#This Row],[CycleNumber]]&gt;1,IF(AND(R289=1,מרקובחצי[[#This Row],[עד ועד]]&lt;29),1,IF(AND(U289=1,NOT(OR(מרקובחצי[[#This Row],[עד ועד]]&lt;J289,מרקובחצי[[#This Row],[עד ועד]]&gt;K289))),1,"")),"")</f>
        <v/>
      </c>
      <c r="V290" t="str">
        <f>IF(מרקובחצי[[#This Row],[CycleNumber]]&gt;1,IF(AND(SUM(R289:T289)=1,מרקובחצי[[#This Row],[עד ועד]]&gt;28,מרקובחצי[[#This Row],[עד ועד]]&lt;32),1,IF(OR(S289=1,AND(R289=1,מרקובחצי[[#This Row],[עד ועד]]&gt;28),AND(T289=1,מרקובחצי[[#This Row],[עד ועד]]&lt;32)),1,IF(AND(V289=1,NOT(OR(מרקובחצי[[#This Row],[עד ועד]]&lt;J289,מרקובחצי[[#This Row],[עד ועד]]&gt;K289))),1,""))),"")</f>
        <v/>
      </c>
      <c r="W290" t="str">
        <f>IF(מרקובחצי[[#This Row],[CycleNumber]]&gt;1,IF(AND(T289=1,מרקובחצי[[#This Row],[עד ועד]]&gt;31),1,IF(AND(W289=1,NOT(OR(מרקובחצי[[#This Row],[עד ועד]]&lt;J289,מרקובחצי[[#This Row],[עד ועד]]&gt;K289))),1,"")),"")</f>
        <v/>
      </c>
      <c r="X290" t="str">
        <f>IF(AND(מרקובחצי[[#This Row],[CycleNumber]]&lt;$B291,SUM(מרקובחצי[[#This Row],[11]],R291)=2),1,"")</f>
        <v/>
      </c>
      <c r="Y290" t="str">
        <f>IF(AND(מרקובחצי[[#This Row],[CycleNumber]]&lt;$B291,SUM(מרקובחצי[[#This Row],[11]],S291)=2),1,"")</f>
        <v/>
      </c>
      <c r="Z290" t="str">
        <f>IF(AND(מרקובחצי[[#This Row],[CycleNumber]]&lt;$B291,SUM(מרקובחצי[[#This Row],[13]],S291)=2),1,"")</f>
        <v/>
      </c>
      <c r="AA290" t="str">
        <f>IF(AND(מרקובחצי[[#This Row],[CycleNumber]]&lt;$B291,SUM(מרקובחצי[[#This Row],[13]],T291)=2),1,"")</f>
        <v/>
      </c>
      <c r="AB290" t="str">
        <f>IF(AND(מרקובחצי[[#This Row],[CycleNumber]]&lt;$B291,SUM(מרקובחצי[[#This Row],[21]],U291)=2),1,"")</f>
        <v/>
      </c>
      <c r="AC290" t="str">
        <f>IF(AND(מרקובחצי[[#This Row],[CycleNumber]]&lt;$B291,SUM(מרקובחצי[[#This Row],[21]],V291)=2),1,"")</f>
        <v/>
      </c>
      <c r="AD290" t="str">
        <f>IF(AND(מרקובחצי[[#This Row],[CycleNumber]]&lt;$B291,SUM(מרקובחצי[[#This Row],[23]],V291)=2),1,"")</f>
        <v/>
      </c>
      <c r="AE290" t="str">
        <f>IF(AND(מרקובחצי[[#This Row],[CycleNumber]]&lt;$B291,SUM(מרקובחצי[[#This Row],[23]],W291)=2),1,"")</f>
        <v/>
      </c>
      <c r="AF290" t="str">
        <f>IF(AND(מרקובחצי[[#This Row],[CycleNumber]]&lt;$B291,SUM(מרקובחצי[[#This Row],[31]],O291)=2),1,"")</f>
        <v/>
      </c>
      <c r="AG290" t="str">
        <f>IF(AND(מרקובחצי[[#This Row],[CycleNumber]]&lt;$B291,SUM(מרקובחצי[[#This Row],[31]],P291)=2),1,"")</f>
        <v/>
      </c>
      <c r="AH290" t="str">
        <f>IF(AND(מרקובחצי[[#This Row],[CycleNumber]]&lt;$B291,SUM(מרקובחצי[[#This Row],[31]],Q291)=2),1,"")</f>
        <v/>
      </c>
      <c r="AI290" t="str">
        <f>IF(AND(מרקובחצי[[#This Row],[CycleNumber]]&lt;$B291,SUM(U290:U291)=2),1,"")</f>
        <v/>
      </c>
      <c r="AJ290" t="str">
        <f>IF(AND(מרקובחצי[[#This Row],[CycleNumber]]&lt;$B291,SUM(מרקובחצי[[#This Row],[32]],O291)=2),1,"")</f>
        <v/>
      </c>
      <c r="AK290" t="str">
        <f>IF(AND(מרקובחצי[[#This Row],[CycleNumber]]&lt;$B291,SUM(מרקובחצי[[#This Row],[32]],P291)=2),1,"")</f>
        <v/>
      </c>
      <c r="AL290" t="str">
        <f>IF(AND(מרקובחצי[[#This Row],[CycleNumber]]&lt;$B291,SUM(מרקובחצי[[#This Row],[32]],Q291)=2),1,"")</f>
        <v/>
      </c>
      <c r="AM290" t="str">
        <f>IF(AND(מרקובחצי[[#This Row],[CycleNumber]]&lt;$B291,SUM(V290:V291)=2),1,"")</f>
        <v/>
      </c>
      <c r="AN290" t="str">
        <f>IF(AND(מרקובחצי[[#This Row],[CycleNumber]]&lt;$B291,SUM(מרקובחצי[[#This Row],[33]],O291)=2),1,"")</f>
        <v/>
      </c>
      <c r="AO290" t="str">
        <f>IF(AND(מרקובחצי[[#This Row],[CycleNumber]]&lt;$B291,SUM(מרקובחצי[[#This Row],[33]],P291)=2),1,"")</f>
        <v/>
      </c>
      <c r="AP290" t="str">
        <f>IF(AND(מרקובחצי[[#This Row],[CycleNumber]]&lt;$B291,SUM(מרקובחצי[[#This Row],[33]],Q291)=2),1,"")</f>
        <v/>
      </c>
      <c r="AQ290" t="str">
        <f>IF(AND(מרקובחצי[[#This Row],[CycleNumber]]&lt;$B291,SUM(W290:W291)=2),1,"")</f>
        <v/>
      </c>
      <c r="AR290" t="str">
        <f>IF(AND(מרקובחצי[[#This Row],[CycleNumber]]&lt;$B291,SUM(מרקובחצי[[#This Row],[12]],S291)=2),1,"")</f>
        <v/>
      </c>
      <c r="AS290" t="str">
        <f>IF(AND(מרקובחצי[[#This Row],[CycleNumber]]&lt;$B291,SUM(מרקובחצי[[#This Row],[22]],V291)=2),1,"")</f>
        <v/>
      </c>
      <c r="AT290" s="3">
        <f>SUM(מרקובחצי[[#This Row],[11]:[33]])</f>
        <v>0</v>
      </c>
    </row>
    <row r="291" spans="1:46" hidden="1" x14ac:dyDescent="0.25">
      <c r="A291" t="s">
        <v>32</v>
      </c>
      <c r="B291">
        <v>10</v>
      </c>
      <c r="C291">
        <v>25</v>
      </c>
      <c r="D291">
        <f>מרקובחצי[[#This Row],[LengthofCycle]]+1</f>
        <v>26</v>
      </c>
      <c r="E291">
        <f>IF(IFERROR(LOOKUP(מרקובחצי[[#This Row],[ClientID]],קביעויות[הפלגה]),FALSE)=מרקובחצי[[#This Row],[ClientID]],1,"")</f>
        <v>1</v>
      </c>
      <c r="F291" t="str">
        <f>IF(IFERROR(LOOKUP(מרקובחצי[[#This Row],[ClientID]],סוגחציקבוע[S31]),FALSE)=מרקובחצי[[#This Row],[ClientID]],1,"")</f>
        <v/>
      </c>
      <c r="G291" t="str">
        <f>IF(IFERROR(LOOKUP(מרקובחצי[[#This Row],[ClientID]],סוגחציקבוע[S32]),FALSE)=מרקובחצי[[#This Row],[ClientID]],1,"")</f>
        <v/>
      </c>
      <c r="H291" t="str">
        <f>IF(IFERROR(LOOKUP(מרקובחצי[[#This Row],[ClientID]],סוגחציקבוע[S33]),FALSE)=מרקובחצי[[#This Row],[ClientID]],1,"")</f>
        <v/>
      </c>
      <c r="I291" t="str">
        <f>IF(IFERROR(LOOKUP(מרקובחצי[[#This Row],[ClientID]],סוגחציקבוע[S32&amp;33]),FALSE)=מרקובחצי[[#This Row],[ClientID]],1,"")</f>
        <v/>
      </c>
      <c r="J291">
        <f>IF(SUM(מרקובחצי[[#This Row],[11]:[13]])=1,מרקובחצי[[#This Row],[עד ועד]],IF(SUM(R290:T291)=1,IF(מרקובחצי[[#This Row],[עד ועד]]&lt;J290,מרקובחצי[[#This Row],[עד ועד]],J290),J290))</f>
        <v>25</v>
      </c>
      <c r="K291">
        <f>IF(SUM(מרקובחצי[[#This Row],[11]:[13]])=1,מרקובחצי[[#This Row],[עד ועד]],IF(SUM(R290:T291)=1,IF(מרקובחצי[[#This Row],[עד ועד]]&gt;K290,מרקובחצי[[#This Row],[עד ועד]],K290),K290))</f>
        <v>29</v>
      </c>
      <c r="L291" t="str">
        <f>IF(AND(SUM(מרקובחצי[[#This Row],[31]:[33]])=1,SUM(U290:W290)=0),מרקובחצי[[#This Row],[מקס]]-מרקובחצי[[#This Row],[מינ]],"")</f>
        <v/>
      </c>
      <c r="M29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91" t="str">
        <f t="shared" si="4"/>
        <v/>
      </c>
      <c r="O291" t="str">
        <f>IF(מרקובחצי[[#This Row],[קבעה הפלגה?]]=1,"",IF(AND(מרקובחצי[[#This Row],[עד ועד]]&lt;29,OR(מרקובחצי[[#This Row],[CycleNumber]]=1,AND(U290=1,OR(מרקובחצי[[#This Row],[עד ועד]]&lt;J290,מרקובחצי[[#This Row],[עד ועד]]&gt;K290)),AND(V290=1,מרקובחצי[[#This Row],[עד ועד]]&lt;J290),W290=1)),1,""))</f>
        <v/>
      </c>
      <c r="P291" t="str">
        <f>IF(מרקובחצי[[#This Row],[קבעה הפלגה?]]=1,"",IF(AND(מרקובחצי[[#This Row],[עד ועד]]&gt;28,מרקובחצי[[#This Row],[עד ועד]]&lt;32,OR(מרקובחצי[[#This Row],[CycleNumber]]=1,AND(U290=1),AND(V290=1,OR(מרקובחצי[[#This Row],[עד ועד]]&lt;J290,מרקובחצי[[#This Row],[עד ועד]]&gt;K290)),W290=1)),1,""))</f>
        <v/>
      </c>
      <c r="Q291" t="str">
        <f>IF(מרקובחצי[[#This Row],[קבעה הפלגה?]]=1,"",IF(AND(מרקובחצי[[#This Row],[עד ועד]]&gt;31,OR(מרקובחצי[[#This Row],[CycleNumber]]=1,AND(U290=1),AND(V290=1,מרקובחצי[[#This Row],[עד ועד]]&gt;K290),AND(W290=1,OR(מרקובחצי[[#This Row],[עד ועד]]&gt;K290,מרקובחצי[[#This Row],[עד ועד]]&lt;J290)))),1,""))</f>
        <v/>
      </c>
      <c r="R291" t="str">
        <f>IF(מרקובחצי[[#This Row],[CycleNumber]]&gt;1,IF(AND(O290=1,מרקובחצי[[#This Row],[עד ועד]]&lt;29),1,""),"")</f>
        <v/>
      </c>
      <c r="S291" t="str">
        <f>IF(מרקובחצי[[#This Row],[CycleNumber]]&gt;1,IF(OR(AND(O290=1,מרקובחצי[[#This Row],[עד ועד]]&gt;28),AND(P290=1),AND(Q290=1,מרקובחצי[[#This Row],[עד ועד]]&lt;32)),1,""),"")</f>
        <v/>
      </c>
      <c r="T291" t="str">
        <f>IF(מרקובחצי[[#This Row],[CycleNumber]]&gt;1,IF(AND(Q290=1,מרקובחצי[[#This Row],[עד ועד]]&gt;31),1,""),"")</f>
        <v/>
      </c>
      <c r="U291" t="str">
        <f>IF(מרקובחצי[[#This Row],[CycleNumber]]&gt;1,IF(AND(R290=1,מרקובחצי[[#This Row],[עד ועד]]&lt;29),1,IF(AND(U290=1,NOT(OR(מרקובחצי[[#This Row],[עד ועד]]&lt;J290,מרקובחצי[[#This Row],[עד ועד]]&gt;K290))),1,"")),"")</f>
        <v/>
      </c>
      <c r="V291" t="str">
        <f>IF(מרקובחצי[[#This Row],[CycleNumber]]&gt;1,IF(AND(SUM(R290:T290)=1,מרקובחצי[[#This Row],[עד ועד]]&gt;28,מרקובחצי[[#This Row],[עד ועד]]&lt;32),1,IF(OR(S290=1,AND(R290=1,מרקובחצי[[#This Row],[עד ועד]]&gt;28),AND(T290=1,מרקובחצי[[#This Row],[עד ועד]]&lt;32)),1,IF(AND(V290=1,NOT(OR(מרקובחצי[[#This Row],[עד ועד]]&lt;J290,מרקובחצי[[#This Row],[עד ועד]]&gt;K290))),1,""))),"")</f>
        <v/>
      </c>
      <c r="W291" t="str">
        <f>IF(מרקובחצי[[#This Row],[CycleNumber]]&gt;1,IF(AND(T290=1,מרקובחצי[[#This Row],[עד ועד]]&gt;31),1,IF(AND(W290=1,NOT(OR(מרקובחצי[[#This Row],[עד ועד]]&lt;J290,מרקובחצי[[#This Row],[עד ועד]]&gt;K290))),1,"")),"")</f>
        <v/>
      </c>
      <c r="X291" t="str">
        <f>IF(AND(מרקובחצי[[#This Row],[CycleNumber]]&lt;$B292,SUM(מרקובחצי[[#This Row],[11]],R292)=2),1,"")</f>
        <v/>
      </c>
      <c r="Y291" t="str">
        <f>IF(AND(מרקובחצי[[#This Row],[CycleNumber]]&lt;$B292,SUM(מרקובחצי[[#This Row],[11]],S292)=2),1,"")</f>
        <v/>
      </c>
      <c r="Z291" t="str">
        <f>IF(AND(מרקובחצי[[#This Row],[CycleNumber]]&lt;$B292,SUM(מרקובחצי[[#This Row],[13]],S292)=2),1,"")</f>
        <v/>
      </c>
      <c r="AA291" t="str">
        <f>IF(AND(מרקובחצי[[#This Row],[CycleNumber]]&lt;$B292,SUM(מרקובחצי[[#This Row],[13]],T292)=2),1,"")</f>
        <v/>
      </c>
      <c r="AB291" t="str">
        <f>IF(AND(מרקובחצי[[#This Row],[CycleNumber]]&lt;$B292,SUM(מרקובחצי[[#This Row],[21]],U292)=2),1,"")</f>
        <v/>
      </c>
      <c r="AC291" t="str">
        <f>IF(AND(מרקובחצי[[#This Row],[CycleNumber]]&lt;$B292,SUM(מרקובחצי[[#This Row],[21]],V292)=2),1,"")</f>
        <v/>
      </c>
      <c r="AD291" t="str">
        <f>IF(AND(מרקובחצי[[#This Row],[CycleNumber]]&lt;$B292,SUM(מרקובחצי[[#This Row],[23]],V292)=2),1,"")</f>
        <v/>
      </c>
      <c r="AE291" t="str">
        <f>IF(AND(מרקובחצי[[#This Row],[CycleNumber]]&lt;$B292,SUM(מרקובחצי[[#This Row],[23]],W292)=2),1,"")</f>
        <v/>
      </c>
      <c r="AF291" t="str">
        <f>IF(AND(מרקובחצי[[#This Row],[CycleNumber]]&lt;$B292,SUM(מרקובחצי[[#This Row],[31]],O292)=2),1,"")</f>
        <v/>
      </c>
      <c r="AG291" t="str">
        <f>IF(AND(מרקובחצי[[#This Row],[CycleNumber]]&lt;$B292,SUM(מרקובחצי[[#This Row],[31]],P292)=2),1,"")</f>
        <v/>
      </c>
      <c r="AH291" t="str">
        <f>IF(AND(מרקובחצי[[#This Row],[CycleNumber]]&lt;$B292,SUM(מרקובחצי[[#This Row],[31]],Q292)=2),1,"")</f>
        <v/>
      </c>
      <c r="AI291" t="str">
        <f>IF(AND(מרקובחצי[[#This Row],[CycleNumber]]&lt;$B292,SUM(U291:U292)=2),1,"")</f>
        <v/>
      </c>
      <c r="AJ291" t="str">
        <f>IF(AND(מרקובחצי[[#This Row],[CycleNumber]]&lt;$B292,SUM(מרקובחצי[[#This Row],[32]],O292)=2),1,"")</f>
        <v/>
      </c>
      <c r="AK291" t="str">
        <f>IF(AND(מרקובחצי[[#This Row],[CycleNumber]]&lt;$B292,SUM(מרקובחצי[[#This Row],[32]],P292)=2),1,"")</f>
        <v/>
      </c>
      <c r="AL291" t="str">
        <f>IF(AND(מרקובחצי[[#This Row],[CycleNumber]]&lt;$B292,SUM(מרקובחצי[[#This Row],[32]],Q292)=2),1,"")</f>
        <v/>
      </c>
      <c r="AM291" t="str">
        <f>IF(AND(מרקובחצי[[#This Row],[CycleNumber]]&lt;$B292,SUM(V291:V292)=2),1,"")</f>
        <v/>
      </c>
      <c r="AN291" t="str">
        <f>IF(AND(מרקובחצי[[#This Row],[CycleNumber]]&lt;$B292,SUM(מרקובחצי[[#This Row],[33]],O292)=2),1,"")</f>
        <v/>
      </c>
      <c r="AO291" t="str">
        <f>IF(AND(מרקובחצי[[#This Row],[CycleNumber]]&lt;$B292,SUM(מרקובחצי[[#This Row],[33]],P292)=2),1,"")</f>
        <v/>
      </c>
      <c r="AP291" t="str">
        <f>IF(AND(מרקובחצי[[#This Row],[CycleNumber]]&lt;$B292,SUM(מרקובחצי[[#This Row],[33]],Q292)=2),1,"")</f>
        <v/>
      </c>
      <c r="AQ291" t="str">
        <f>IF(AND(מרקובחצי[[#This Row],[CycleNumber]]&lt;$B292,SUM(W291:W292)=2),1,"")</f>
        <v/>
      </c>
      <c r="AR291" t="str">
        <f>IF(AND(מרקובחצי[[#This Row],[CycleNumber]]&lt;$B292,SUM(מרקובחצי[[#This Row],[12]],S292)=2),1,"")</f>
        <v/>
      </c>
      <c r="AS291" t="str">
        <f>IF(AND(מרקובחצי[[#This Row],[CycleNumber]]&lt;$B292,SUM(מרקובחצי[[#This Row],[22]],V292)=2),1,"")</f>
        <v/>
      </c>
      <c r="AT291" s="3">
        <f>SUM(מרקובחצי[[#This Row],[11]:[33]])</f>
        <v>0</v>
      </c>
    </row>
    <row r="292" spans="1:46" hidden="1" x14ac:dyDescent="0.25">
      <c r="A292" t="s">
        <v>32</v>
      </c>
      <c r="B292">
        <v>11</v>
      </c>
      <c r="C292">
        <v>27</v>
      </c>
      <c r="D292">
        <f>מרקובחצי[[#This Row],[LengthofCycle]]+1</f>
        <v>28</v>
      </c>
      <c r="E292">
        <f>IF(IFERROR(LOOKUP(מרקובחצי[[#This Row],[ClientID]],קביעויות[הפלגה]),FALSE)=מרקובחצי[[#This Row],[ClientID]],1,"")</f>
        <v>1</v>
      </c>
      <c r="F292" t="str">
        <f>IF(IFERROR(LOOKUP(מרקובחצי[[#This Row],[ClientID]],סוגחציקבוע[S31]),FALSE)=מרקובחצי[[#This Row],[ClientID]],1,"")</f>
        <v/>
      </c>
      <c r="G292" t="str">
        <f>IF(IFERROR(LOOKUP(מרקובחצי[[#This Row],[ClientID]],סוגחציקבוע[S32]),FALSE)=מרקובחצי[[#This Row],[ClientID]],1,"")</f>
        <v/>
      </c>
      <c r="H292" t="str">
        <f>IF(IFERROR(LOOKUP(מרקובחצי[[#This Row],[ClientID]],סוגחציקבוע[S33]),FALSE)=מרקובחצי[[#This Row],[ClientID]],1,"")</f>
        <v/>
      </c>
      <c r="I292" t="str">
        <f>IF(IFERROR(LOOKUP(מרקובחצי[[#This Row],[ClientID]],סוגחציקבוע[S32&amp;33]),FALSE)=מרקובחצי[[#This Row],[ClientID]],1,"")</f>
        <v/>
      </c>
      <c r="J292">
        <f>IF(SUM(מרקובחצי[[#This Row],[11]:[13]])=1,מרקובחצי[[#This Row],[עד ועד]],IF(SUM(R291:T292)=1,IF(מרקובחצי[[#This Row],[עד ועד]]&lt;J291,מרקובחצי[[#This Row],[עד ועד]],J291),J291))</f>
        <v>25</v>
      </c>
      <c r="K292">
        <f>IF(SUM(מרקובחצי[[#This Row],[11]:[13]])=1,מרקובחצי[[#This Row],[עד ועד]],IF(SUM(R291:T292)=1,IF(מרקובחצי[[#This Row],[עד ועד]]&gt;K291,מרקובחצי[[#This Row],[עד ועד]],K291),K291))</f>
        <v>29</v>
      </c>
      <c r="L292" t="str">
        <f>IF(AND(SUM(מרקובחצי[[#This Row],[31]:[33]])=1,SUM(U291:W291)=0),מרקובחצי[[#This Row],[מקס]]-מרקובחצי[[#This Row],[מינ]],"")</f>
        <v/>
      </c>
      <c r="M29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92" t="str">
        <f t="shared" si="4"/>
        <v/>
      </c>
      <c r="O292" t="str">
        <f>IF(מרקובחצי[[#This Row],[קבעה הפלגה?]]=1,"",IF(AND(מרקובחצי[[#This Row],[עד ועד]]&lt;29,OR(מרקובחצי[[#This Row],[CycleNumber]]=1,AND(U291=1,OR(מרקובחצי[[#This Row],[עד ועד]]&lt;J291,מרקובחצי[[#This Row],[עד ועד]]&gt;K291)),AND(V291=1,מרקובחצי[[#This Row],[עד ועד]]&lt;J291),W291=1)),1,""))</f>
        <v/>
      </c>
      <c r="P292" t="str">
        <f>IF(מרקובחצי[[#This Row],[קבעה הפלגה?]]=1,"",IF(AND(מרקובחצי[[#This Row],[עד ועד]]&gt;28,מרקובחצי[[#This Row],[עד ועד]]&lt;32,OR(מרקובחצי[[#This Row],[CycleNumber]]=1,AND(U291=1),AND(V291=1,OR(מרקובחצי[[#This Row],[עד ועד]]&lt;J291,מרקובחצי[[#This Row],[עד ועד]]&gt;K291)),W291=1)),1,""))</f>
        <v/>
      </c>
      <c r="Q292" t="str">
        <f>IF(מרקובחצי[[#This Row],[קבעה הפלגה?]]=1,"",IF(AND(מרקובחצי[[#This Row],[עד ועד]]&gt;31,OR(מרקובחצי[[#This Row],[CycleNumber]]=1,AND(U291=1),AND(V291=1,מרקובחצי[[#This Row],[עד ועד]]&gt;K291),AND(W291=1,OR(מרקובחצי[[#This Row],[עד ועד]]&gt;K291,מרקובחצי[[#This Row],[עד ועד]]&lt;J291)))),1,""))</f>
        <v/>
      </c>
      <c r="R292" t="str">
        <f>IF(מרקובחצי[[#This Row],[CycleNumber]]&gt;1,IF(AND(O291=1,מרקובחצי[[#This Row],[עד ועד]]&lt;29),1,""),"")</f>
        <v/>
      </c>
      <c r="S292" t="str">
        <f>IF(מרקובחצי[[#This Row],[CycleNumber]]&gt;1,IF(OR(AND(O291=1,מרקובחצי[[#This Row],[עד ועד]]&gt;28),AND(P291=1),AND(Q291=1,מרקובחצי[[#This Row],[עד ועד]]&lt;32)),1,""),"")</f>
        <v/>
      </c>
      <c r="T292" t="str">
        <f>IF(מרקובחצי[[#This Row],[CycleNumber]]&gt;1,IF(AND(Q291=1,מרקובחצי[[#This Row],[עד ועד]]&gt;31),1,""),"")</f>
        <v/>
      </c>
      <c r="U292" t="str">
        <f>IF(מרקובחצי[[#This Row],[CycleNumber]]&gt;1,IF(AND(R291=1,מרקובחצי[[#This Row],[עד ועד]]&lt;29),1,IF(AND(U291=1,NOT(OR(מרקובחצי[[#This Row],[עד ועד]]&lt;J291,מרקובחצי[[#This Row],[עד ועד]]&gt;K291))),1,"")),"")</f>
        <v/>
      </c>
      <c r="V292" t="str">
        <f>IF(מרקובחצי[[#This Row],[CycleNumber]]&gt;1,IF(AND(SUM(R291:T291)=1,מרקובחצי[[#This Row],[עד ועד]]&gt;28,מרקובחצי[[#This Row],[עד ועד]]&lt;32),1,IF(OR(S291=1,AND(R291=1,מרקובחצי[[#This Row],[עד ועד]]&gt;28),AND(T291=1,מרקובחצי[[#This Row],[עד ועד]]&lt;32)),1,IF(AND(V291=1,NOT(OR(מרקובחצי[[#This Row],[עד ועד]]&lt;J291,מרקובחצי[[#This Row],[עד ועד]]&gt;K291))),1,""))),"")</f>
        <v/>
      </c>
      <c r="W292" t="str">
        <f>IF(מרקובחצי[[#This Row],[CycleNumber]]&gt;1,IF(AND(T291=1,מרקובחצי[[#This Row],[עד ועד]]&gt;31),1,IF(AND(W291=1,NOT(OR(מרקובחצי[[#This Row],[עד ועד]]&lt;J291,מרקובחצי[[#This Row],[עד ועד]]&gt;K291))),1,"")),"")</f>
        <v/>
      </c>
      <c r="X292" t="str">
        <f>IF(AND(מרקובחצי[[#This Row],[CycleNumber]]&lt;$B293,SUM(מרקובחצי[[#This Row],[11]],R293)=2),1,"")</f>
        <v/>
      </c>
      <c r="Y292" t="str">
        <f>IF(AND(מרקובחצי[[#This Row],[CycleNumber]]&lt;$B293,SUM(מרקובחצי[[#This Row],[11]],S293)=2),1,"")</f>
        <v/>
      </c>
      <c r="Z292" t="str">
        <f>IF(AND(מרקובחצי[[#This Row],[CycleNumber]]&lt;$B293,SUM(מרקובחצי[[#This Row],[13]],S293)=2),1,"")</f>
        <v/>
      </c>
      <c r="AA292" t="str">
        <f>IF(AND(מרקובחצי[[#This Row],[CycleNumber]]&lt;$B293,SUM(מרקובחצי[[#This Row],[13]],T293)=2),1,"")</f>
        <v/>
      </c>
      <c r="AB292" t="str">
        <f>IF(AND(מרקובחצי[[#This Row],[CycleNumber]]&lt;$B293,SUM(מרקובחצי[[#This Row],[21]],U293)=2),1,"")</f>
        <v/>
      </c>
      <c r="AC292" t="str">
        <f>IF(AND(מרקובחצי[[#This Row],[CycleNumber]]&lt;$B293,SUM(מרקובחצי[[#This Row],[21]],V293)=2),1,"")</f>
        <v/>
      </c>
      <c r="AD292" t="str">
        <f>IF(AND(מרקובחצי[[#This Row],[CycleNumber]]&lt;$B293,SUM(מרקובחצי[[#This Row],[23]],V293)=2),1,"")</f>
        <v/>
      </c>
      <c r="AE292" t="str">
        <f>IF(AND(מרקובחצי[[#This Row],[CycleNumber]]&lt;$B293,SUM(מרקובחצי[[#This Row],[23]],W293)=2),1,"")</f>
        <v/>
      </c>
      <c r="AF292" t="str">
        <f>IF(AND(מרקובחצי[[#This Row],[CycleNumber]]&lt;$B293,SUM(מרקובחצי[[#This Row],[31]],O293)=2),1,"")</f>
        <v/>
      </c>
      <c r="AG292" t="str">
        <f>IF(AND(מרקובחצי[[#This Row],[CycleNumber]]&lt;$B293,SUM(מרקובחצי[[#This Row],[31]],P293)=2),1,"")</f>
        <v/>
      </c>
      <c r="AH292" t="str">
        <f>IF(AND(מרקובחצי[[#This Row],[CycleNumber]]&lt;$B293,SUM(מרקובחצי[[#This Row],[31]],Q293)=2),1,"")</f>
        <v/>
      </c>
      <c r="AI292" t="str">
        <f>IF(AND(מרקובחצי[[#This Row],[CycleNumber]]&lt;$B293,SUM(U292:U293)=2),1,"")</f>
        <v/>
      </c>
      <c r="AJ292" t="str">
        <f>IF(AND(מרקובחצי[[#This Row],[CycleNumber]]&lt;$B293,SUM(מרקובחצי[[#This Row],[32]],O293)=2),1,"")</f>
        <v/>
      </c>
      <c r="AK292" t="str">
        <f>IF(AND(מרקובחצי[[#This Row],[CycleNumber]]&lt;$B293,SUM(מרקובחצי[[#This Row],[32]],P293)=2),1,"")</f>
        <v/>
      </c>
      <c r="AL292" t="str">
        <f>IF(AND(מרקובחצי[[#This Row],[CycleNumber]]&lt;$B293,SUM(מרקובחצי[[#This Row],[32]],Q293)=2),1,"")</f>
        <v/>
      </c>
      <c r="AM292" t="str">
        <f>IF(AND(מרקובחצי[[#This Row],[CycleNumber]]&lt;$B293,SUM(V292:V293)=2),1,"")</f>
        <v/>
      </c>
      <c r="AN292" t="str">
        <f>IF(AND(מרקובחצי[[#This Row],[CycleNumber]]&lt;$B293,SUM(מרקובחצי[[#This Row],[33]],O293)=2),1,"")</f>
        <v/>
      </c>
      <c r="AO292" t="str">
        <f>IF(AND(מרקובחצי[[#This Row],[CycleNumber]]&lt;$B293,SUM(מרקובחצי[[#This Row],[33]],P293)=2),1,"")</f>
        <v/>
      </c>
      <c r="AP292" t="str">
        <f>IF(AND(מרקובחצי[[#This Row],[CycleNumber]]&lt;$B293,SUM(מרקובחצי[[#This Row],[33]],Q293)=2),1,"")</f>
        <v/>
      </c>
      <c r="AQ292" t="str">
        <f>IF(AND(מרקובחצי[[#This Row],[CycleNumber]]&lt;$B293,SUM(W292:W293)=2),1,"")</f>
        <v/>
      </c>
      <c r="AR292" t="str">
        <f>IF(AND(מרקובחצי[[#This Row],[CycleNumber]]&lt;$B293,SUM(מרקובחצי[[#This Row],[12]],S293)=2),1,"")</f>
        <v/>
      </c>
      <c r="AS292" t="str">
        <f>IF(AND(מרקובחצי[[#This Row],[CycleNumber]]&lt;$B293,SUM(מרקובחצי[[#This Row],[22]],V293)=2),1,"")</f>
        <v/>
      </c>
      <c r="AT292" s="3">
        <f>SUM(מרקובחצי[[#This Row],[11]:[33]])</f>
        <v>0</v>
      </c>
    </row>
    <row r="293" spans="1:46" hidden="1" x14ac:dyDescent="0.25">
      <c r="A293" t="s">
        <v>32</v>
      </c>
      <c r="B293">
        <v>12</v>
      </c>
      <c r="C293">
        <v>24</v>
      </c>
      <c r="D293">
        <f>מרקובחצי[[#This Row],[LengthofCycle]]+1</f>
        <v>25</v>
      </c>
      <c r="E293">
        <f>IF(IFERROR(LOOKUP(מרקובחצי[[#This Row],[ClientID]],קביעויות[הפלגה]),FALSE)=מרקובחצי[[#This Row],[ClientID]],1,"")</f>
        <v>1</v>
      </c>
      <c r="F293" t="str">
        <f>IF(IFERROR(LOOKUP(מרקובחצי[[#This Row],[ClientID]],סוגחציקבוע[S31]),FALSE)=מרקובחצי[[#This Row],[ClientID]],1,"")</f>
        <v/>
      </c>
      <c r="G293" t="str">
        <f>IF(IFERROR(LOOKUP(מרקובחצי[[#This Row],[ClientID]],סוגחציקבוע[S32]),FALSE)=מרקובחצי[[#This Row],[ClientID]],1,"")</f>
        <v/>
      </c>
      <c r="H293" t="str">
        <f>IF(IFERROR(LOOKUP(מרקובחצי[[#This Row],[ClientID]],סוגחציקבוע[S33]),FALSE)=מרקובחצי[[#This Row],[ClientID]],1,"")</f>
        <v/>
      </c>
      <c r="I293" t="str">
        <f>IF(IFERROR(LOOKUP(מרקובחצי[[#This Row],[ClientID]],סוגחציקבוע[S32&amp;33]),FALSE)=מרקובחצי[[#This Row],[ClientID]],1,"")</f>
        <v/>
      </c>
      <c r="J293">
        <f>IF(SUM(מרקובחצי[[#This Row],[11]:[13]])=1,מרקובחצי[[#This Row],[עד ועד]],IF(SUM(R292:T293)=1,IF(מרקובחצי[[#This Row],[עד ועד]]&lt;J292,מרקובחצי[[#This Row],[עד ועד]],J292),J292))</f>
        <v>25</v>
      </c>
      <c r="K293">
        <f>IF(SUM(מרקובחצי[[#This Row],[11]:[13]])=1,מרקובחצי[[#This Row],[עד ועד]],IF(SUM(R292:T293)=1,IF(מרקובחצי[[#This Row],[עד ועד]]&gt;K292,מרקובחצי[[#This Row],[עד ועד]],K292),K292))</f>
        <v>29</v>
      </c>
      <c r="L293" t="str">
        <f>IF(AND(SUM(מרקובחצי[[#This Row],[31]:[33]])=1,SUM(U292:W292)=0),מרקובחצי[[#This Row],[מקס]]-מרקובחצי[[#This Row],[מינ]],"")</f>
        <v/>
      </c>
      <c r="M29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93" t="str">
        <f t="shared" si="4"/>
        <v/>
      </c>
      <c r="O293" t="str">
        <f>IF(מרקובחצי[[#This Row],[קבעה הפלגה?]]=1,"",IF(AND(מרקובחצי[[#This Row],[עד ועד]]&lt;29,OR(מרקובחצי[[#This Row],[CycleNumber]]=1,AND(U292=1,OR(מרקובחצי[[#This Row],[עד ועד]]&lt;J292,מרקובחצי[[#This Row],[עד ועד]]&gt;K292)),AND(V292=1,מרקובחצי[[#This Row],[עד ועד]]&lt;J292),W292=1)),1,""))</f>
        <v/>
      </c>
      <c r="P293" t="str">
        <f>IF(מרקובחצי[[#This Row],[קבעה הפלגה?]]=1,"",IF(AND(מרקובחצי[[#This Row],[עד ועד]]&gt;28,מרקובחצי[[#This Row],[עד ועד]]&lt;32,OR(מרקובחצי[[#This Row],[CycleNumber]]=1,AND(U292=1),AND(V292=1,OR(מרקובחצי[[#This Row],[עד ועד]]&lt;J292,מרקובחצי[[#This Row],[עד ועד]]&gt;K292)),W292=1)),1,""))</f>
        <v/>
      </c>
      <c r="Q293" t="str">
        <f>IF(מרקובחצי[[#This Row],[קבעה הפלגה?]]=1,"",IF(AND(מרקובחצי[[#This Row],[עד ועד]]&gt;31,OR(מרקובחצי[[#This Row],[CycleNumber]]=1,AND(U292=1),AND(V292=1,מרקובחצי[[#This Row],[עד ועד]]&gt;K292),AND(W292=1,OR(מרקובחצי[[#This Row],[עד ועד]]&gt;K292,מרקובחצי[[#This Row],[עד ועד]]&lt;J292)))),1,""))</f>
        <v/>
      </c>
      <c r="R293" t="str">
        <f>IF(מרקובחצי[[#This Row],[CycleNumber]]&gt;1,IF(AND(O292=1,מרקובחצי[[#This Row],[עד ועד]]&lt;29),1,""),"")</f>
        <v/>
      </c>
      <c r="S293" t="str">
        <f>IF(מרקובחצי[[#This Row],[CycleNumber]]&gt;1,IF(OR(AND(O292=1,מרקובחצי[[#This Row],[עד ועד]]&gt;28),AND(P292=1),AND(Q292=1,מרקובחצי[[#This Row],[עד ועד]]&lt;32)),1,""),"")</f>
        <v/>
      </c>
      <c r="T293" t="str">
        <f>IF(מרקובחצי[[#This Row],[CycleNumber]]&gt;1,IF(AND(Q292=1,מרקובחצי[[#This Row],[עד ועד]]&gt;31),1,""),"")</f>
        <v/>
      </c>
      <c r="U293" t="str">
        <f>IF(מרקובחצי[[#This Row],[CycleNumber]]&gt;1,IF(AND(R292=1,מרקובחצי[[#This Row],[עד ועד]]&lt;29),1,IF(AND(U292=1,NOT(OR(מרקובחצי[[#This Row],[עד ועד]]&lt;J292,מרקובחצי[[#This Row],[עד ועד]]&gt;K292))),1,"")),"")</f>
        <v/>
      </c>
      <c r="V293" t="str">
        <f>IF(מרקובחצי[[#This Row],[CycleNumber]]&gt;1,IF(AND(SUM(R292:T292)=1,מרקובחצי[[#This Row],[עד ועד]]&gt;28,מרקובחצי[[#This Row],[עד ועד]]&lt;32),1,IF(OR(S292=1,AND(R292=1,מרקובחצי[[#This Row],[עד ועד]]&gt;28),AND(T292=1,מרקובחצי[[#This Row],[עד ועד]]&lt;32)),1,IF(AND(V292=1,NOT(OR(מרקובחצי[[#This Row],[עד ועד]]&lt;J292,מרקובחצי[[#This Row],[עד ועד]]&gt;K292))),1,""))),"")</f>
        <v/>
      </c>
      <c r="W293" t="str">
        <f>IF(מרקובחצי[[#This Row],[CycleNumber]]&gt;1,IF(AND(T292=1,מרקובחצי[[#This Row],[עד ועד]]&gt;31),1,IF(AND(W292=1,NOT(OR(מרקובחצי[[#This Row],[עד ועד]]&lt;J292,מרקובחצי[[#This Row],[עד ועד]]&gt;K292))),1,"")),"")</f>
        <v/>
      </c>
      <c r="X293" t="str">
        <f>IF(AND(מרקובחצי[[#This Row],[CycleNumber]]&lt;$B294,SUM(מרקובחצי[[#This Row],[11]],R294)=2),1,"")</f>
        <v/>
      </c>
      <c r="Y293" t="str">
        <f>IF(AND(מרקובחצי[[#This Row],[CycleNumber]]&lt;$B294,SUM(מרקובחצי[[#This Row],[11]],S294)=2),1,"")</f>
        <v/>
      </c>
      <c r="Z293" t="str">
        <f>IF(AND(מרקובחצי[[#This Row],[CycleNumber]]&lt;$B294,SUM(מרקובחצי[[#This Row],[13]],S294)=2),1,"")</f>
        <v/>
      </c>
      <c r="AA293" t="str">
        <f>IF(AND(מרקובחצי[[#This Row],[CycleNumber]]&lt;$B294,SUM(מרקובחצי[[#This Row],[13]],T294)=2),1,"")</f>
        <v/>
      </c>
      <c r="AB293" t="str">
        <f>IF(AND(מרקובחצי[[#This Row],[CycleNumber]]&lt;$B294,SUM(מרקובחצי[[#This Row],[21]],U294)=2),1,"")</f>
        <v/>
      </c>
      <c r="AC293" t="str">
        <f>IF(AND(מרקובחצי[[#This Row],[CycleNumber]]&lt;$B294,SUM(מרקובחצי[[#This Row],[21]],V294)=2),1,"")</f>
        <v/>
      </c>
      <c r="AD293" t="str">
        <f>IF(AND(מרקובחצי[[#This Row],[CycleNumber]]&lt;$B294,SUM(מרקובחצי[[#This Row],[23]],V294)=2),1,"")</f>
        <v/>
      </c>
      <c r="AE293" t="str">
        <f>IF(AND(מרקובחצי[[#This Row],[CycleNumber]]&lt;$B294,SUM(מרקובחצי[[#This Row],[23]],W294)=2),1,"")</f>
        <v/>
      </c>
      <c r="AF293" t="str">
        <f>IF(AND(מרקובחצי[[#This Row],[CycleNumber]]&lt;$B294,SUM(מרקובחצי[[#This Row],[31]],O294)=2),1,"")</f>
        <v/>
      </c>
      <c r="AG293" t="str">
        <f>IF(AND(מרקובחצי[[#This Row],[CycleNumber]]&lt;$B294,SUM(מרקובחצי[[#This Row],[31]],P294)=2),1,"")</f>
        <v/>
      </c>
      <c r="AH293" t="str">
        <f>IF(AND(מרקובחצי[[#This Row],[CycleNumber]]&lt;$B294,SUM(מרקובחצי[[#This Row],[31]],Q294)=2),1,"")</f>
        <v/>
      </c>
      <c r="AI293" t="str">
        <f>IF(AND(מרקובחצי[[#This Row],[CycleNumber]]&lt;$B294,SUM(U293:U294)=2),1,"")</f>
        <v/>
      </c>
      <c r="AJ293" t="str">
        <f>IF(AND(מרקובחצי[[#This Row],[CycleNumber]]&lt;$B294,SUM(מרקובחצי[[#This Row],[32]],O294)=2),1,"")</f>
        <v/>
      </c>
      <c r="AK293" t="str">
        <f>IF(AND(מרקובחצי[[#This Row],[CycleNumber]]&lt;$B294,SUM(מרקובחצי[[#This Row],[32]],P294)=2),1,"")</f>
        <v/>
      </c>
      <c r="AL293" t="str">
        <f>IF(AND(מרקובחצי[[#This Row],[CycleNumber]]&lt;$B294,SUM(מרקובחצי[[#This Row],[32]],Q294)=2),1,"")</f>
        <v/>
      </c>
      <c r="AM293" t="str">
        <f>IF(AND(מרקובחצי[[#This Row],[CycleNumber]]&lt;$B294,SUM(V293:V294)=2),1,"")</f>
        <v/>
      </c>
      <c r="AN293" t="str">
        <f>IF(AND(מרקובחצי[[#This Row],[CycleNumber]]&lt;$B294,SUM(מרקובחצי[[#This Row],[33]],O294)=2),1,"")</f>
        <v/>
      </c>
      <c r="AO293" t="str">
        <f>IF(AND(מרקובחצי[[#This Row],[CycleNumber]]&lt;$B294,SUM(מרקובחצי[[#This Row],[33]],P294)=2),1,"")</f>
        <v/>
      </c>
      <c r="AP293" t="str">
        <f>IF(AND(מרקובחצי[[#This Row],[CycleNumber]]&lt;$B294,SUM(מרקובחצי[[#This Row],[33]],Q294)=2),1,"")</f>
        <v/>
      </c>
      <c r="AQ293" t="str">
        <f>IF(AND(מרקובחצי[[#This Row],[CycleNumber]]&lt;$B294,SUM(W293:W294)=2),1,"")</f>
        <v/>
      </c>
      <c r="AR293" t="str">
        <f>IF(AND(מרקובחצי[[#This Row],[CycleNumber]]&lt;$B294,SUM(מרקובחצי[[#This Row],[12]],S294)=2),1,"")</f>
        <v/>
      </c>
      <c r="AS293" t="str">
        <f>IF(AND(מרקובחצי[[#This Row],[CycleNumber]]&lt;$B294,SUM(מרקובחצי[[#This Row],[22]],V294)=2),1,"")</f>
        <v/>
      </c>
      <c r="AT293" s="3">
        <f>SUM(מרקובחצי[[#This Row],[11]:[33]])</f>
        <v>0</v>
      </c>
    </row>
    <row r="294" spans="1:46" hidden="1" x14ac:dyDescent="0.25">
      <c r="A294" t="s">
        <v>32</v>
      </c>
      <c r="B294">
        <v>13</v>
      </c>
      <c r="C294">
        <v>25</v>
      </c>
      <c r="D294">
        <f>מרקובחצי[[#This Row],[LengthofCycle]]+1</f>
        <v>26</v>
      </c>
      <c r="E294">
        <f>IF(IFERROR(LOOKUP(מרקובחצי[[#This Row],[ClientID]],קביעויות[הפלגה]),FALSE)=מרקובחצי[[#This Row],[ClientID]],1,"")</f>
        <v>1</v>
      </c>
      <c r="F294" t="str">
        <f>IF(IFERROR(LOOKUP(מרקובחצי[[#This Row],[ClientID]],סוגחציקבוע[S31]),FALSE)=מרקובחצי[[#This Row],[ClientID]],1,"")</f>
        <v/>
      </c>
      <c r="G294" t="str">
        <f>IF(IFERROR(LOOKUP(מרקובחצי[[#This Row],[ClientID]],סוגחציקבוע[S32]),FALSE)=מרקובחצי[[#This Row],[ClientID]],1,"")</f>
        <v/>
      </c>
      <c r="H294" t="str">
        <f>IF(IFERROR(LOOKUP(מרקובחצי[[#This Row],[ClientID]],סוגחציקבוע[S33]),FALSE)=מרקובחצי[[#This Row],[ClientID]],1,"")</f>
        <v/>
      </c>
      <c r="I294" t="str">
        <f>IF(IFERROR(LOOKUP(מרקובחצי[[#This Row],[ClientID]],סוגחציקבוע[S32&amp;33]),FALSE)=מרקובחצי[[#This Row],[ClientID]],1,"")</f>
        <v/>
      </c>
      <c r="J294">
        <f>IF(SUM(מרקובחצי[[#This Row],[11]:[13]])=1,מרקובחצי[[#This Row],[עד ועד]],IF(SUM(R293:T294)=1,IF(מרקובחצי[[#This Row],[עד ועד]]&lt;J293,מרקובחצי[[#This Row],[עד ועד]],J293),J293))</f>
        <v>25</v>
      </c>
      <c r="K294">
        <f>IF(SUM(מרקובחצי[[#This Row],[11]:[13]])=1,מרקובחצי[[#This Row],[עד ועד]],IF(SUM(R293:T294)=1,IF(מרקובחצי[[#This Row],[עד ועד]]&gt;K293,מרקובחצי[[#This Row],[עד ועד]],K293),K293))</f>
        <v>29</v>
      </c>
      <c r="L294" t="str">
        <f>IF(AND(SUM(מרקובחצי[[#This Row],[31]:[33]])=1,SUM(U293:W293)=0),מרקובחצי[[#This Row],[מקס]]-מרקובחצי[[#This Row],[מינ]],"")</f>
        <v/>
      </c>
      <c r="M29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294" t="str">
        <f t="shared" si="4"/>
        <v/>
      </c>
      <c r="O294" t="str">
        <f>IF(מרקובחצי[[#This Row],[קבעה הפלגה?]]=1,"",IF(AND(מרקובחצי[[#This Row],[עד ועד]]&lt;29,OR(מרקובחצי[[#This Row],[CycleNumber]]=1,AND(U293=1,OR(מרקובחצי[[#This Row],[עד ועד]]&lt;J293,מרקובחצי[[#This Row],[עד ועד]]&gt;K293)),AND(V293=1,מרקובחצי[[#This Row],[עד ועד]]&lt;J293),W293=1)),1,""))</f>
        <v/>
      </c>
      <c r="P294" t="str">
        <f>IF(מרקובחצי[[#This Row],[קבעה הפלגה?]]=1,"",IF(AND(מרקובחצי[[#This Row],[עד ועד]]&gt;28,מרקובחצי[[#This Row],[עד ועד]]&lt;32,OR(מרקובחצי[[#This Row],[CycleNumber]]=1,AND(U293=1),AND(V293=1,OR(מרקובחצי[[#This Row],[עד ועד]]&lt;J293,מרקובחצי[[#This Row],[עד ועד]]&gt;K293)),W293=1)),1,""))</f>
        <v/>
      </c>
      <c r="Q294" t="str">
        <f>IF(מרקובחצי[[#This Row],[קבעה הפלגה?]]=1,"",IF(AND(מרקובחצי[[#This Row],[עד ועד]]&gt;31,OR(מרקובחצי[[#This Row],[CycleNumber]]=1,AND(U293=1),AND(V293=1,מרקובחצי[[#This Row],[עד ועד]]&gt;K293),AND(W293=1,OR(מרקובחצי[[#This Row],[עד ועד]]&gt;K293,מרקובחצי[[#This Row],[עד ועד]]&lt;J293)))),1,""))</f>
        <v/>
      </c>
      <c r="R294" t="str">
        <f>IF(מרקובחצי[[#This Row],[CycleNumber]]&gt;1,IF(AND(O293=1,מרקובחצי[[#This Row],[עד ועד]]&lt;29),1,""),"")</f>
        <v/>
      </c>
      <c r="S294" t="str">
        <f>IF(מרקובחצי[[#This Row],[CycleNumber]]&gt;1,IF(OR(AND(O293=1,מרקובחצי[[#This Row],[עד ועד]]&gt;28),AND(P293=1),AND(Q293=1,מרקובחצי[[#This Row],[עד ועד]]&lt;32)),1,""),"")</f>
        <v/>
      </c>
      <c r="T294" t="str">
        <f>IF(מרקובחצי[[#This Row],[CycleNumber]]&gt;1,IF(AND(Q293=1,מרקובחצי[[#This Row],[עד ועד]]&gt;31),1,""),"")</f>
        <v/>
      </c>
      <c r="U294" t="str">
        <f>IF(מרקובחצי[[#This Row],[CycleNumber]]&gt;1,IF(AND(R293=1,מרקובחצי[[#This Row],[עד ועד]]&lt;29),1,IF(AND(U293=1,NOT(OR(מרקובחצי[[#This Row],[עד ועד]]&lt;J293,מרקובחצי[[#This Row],[עד ועד]]&gt;K293))),1,"")),"")</f>
        <v/>
      </c>
      <c r="V294" t="str">
        <f>IF(מרקובחצי[[#This Row],[CycleNumber]]&gt;1,IF(AND(SUM(R293:T293)=1,מרקובחצי[[#This Row],[עד ועד]]&gt;28,מרקובחצי[[#This Row],[עד ועד]]&lt;32),1,IF(OR(S293=1,AND(R293=1,מרקובחצי[[#This Row],[עד ועד]]&gt;28),AND(T293=1,מרקובחצי[[#This Row],[עד ועד]]&lt;32)),1,IF(AND(V293=1,NOT(OR(מרקובחצי[[#This Row],[עד ועד]]&lt;J293,מרקובחצי[[#This Row],[עד ועד]]&gt;K293))),1,""))),"")</f>
        <v/>
      </c>
      <c r="W294" t="str">
        <f>IF(מרקובחצי[[#This Row],[CycleNumber]]&gt;1,IF(AND(T293=1,מרקובחצי[[#This Row],[עד ועד]]&gt;31),1,IF(AND(W293=1,NOT(OR(מרקובחצי[[#This Row],[עד ועד]]&lt;J293,מרקובחצי[[#This Row],[עד ועד]]&gt;K293))),1,"")),"")</f>
        <v/>
      </c>
      <c r="X294" t="str">
        <f>IF(AND(מרקובחצי[[#This Row],[CycleNumber]]&lt;$B295,SUM(מרקובחצי[[#This Row],[11]],R295)=2),1,"")</f>
        <v/>
      </c>
      <c r="Y294" t="str">
        <f>IF(AND(מרקובחצי[[#This Row],[CycleNumber]]&lt;$B295,SUM(מרקובחצי[[#This Row],[11]],S295)=2),1,"")</f>
        <v/>
      </c>
      <c r="Z294" t="str">
        <f>IF(AND(מרקובחצי[[#This Row],[CycleNumber]]&lt;$B295,SUM(מרקובחצי[[#This Row],[13]],S295)=2),1,"")</f>
        <v/>
      </c>
      <c r="AA294" t="str">
        <f>IF(AND(מרקובחצי[[#This Row],[CycleNumber]]&lt;$B295,SUM(מרקובחצי[[#This Row],[13]],T295)=2),1,"")</f>
        <v/>
      </c>
      <c r="AB294" t="str">
        <f>IF(AND(מרקובחצי[[#This Row],[CycleNumber]]&lt;$B295,SUM(מרקובחצי[[#This Row],[21]],U295)=2),1,"")</f>
        <v/>
      </c>
      <c r="AC294" t="str">
        <f>IF(AND(מרקובחצי[[#This Row],[CycleNumber]]&lt;$B295,SUM(מרקובחצי[[#This Row],[21]],V295)=2),1,"")</f>
        <v/>
      </c>
      <c r="AD294" t="str">
        <f>IF(AND(מרקובחצי[[#This Row],[CycleNumber]]&lt;$B295,SUM(מרקובחצי[[#This Row],[23]],V295)=2),1,"")</f>
        <v/>
      </c>
      <c r="AE294" t="str">
        <f>IF(AND(מרקובחצי[[#This Row],[CycleNumber]]&lt;$B295,SUM(מרקובחצי[[#This Row],[23]],W295)=2),1,"")</f>
        <v/>
      </c>
      <c r="AF294" t="str">
        <f>IF(AND(מרקובחצי[[#This Row],[CycleNumber]]&lt;$B295,SUM(מרקובחצי[[#This Row],[31]],O295)=2),1,"")</f>
        <v/>
      </c>
      <c r="AG294" t="str">
        <f>IF(AND(מרקובחצי[[#This Row],[CycleNumber]]&lt;$B295,SUM(מרקובחצי[[#This Row],[31]],P295)=2),1,"")</f>
        <v/>
      </c>
      <c r="AH294" t="str">
        <f>IF(AND(מרקובחצי[[#This Row],[CycleNumber]]&lt;$B295,SUM(מרקובחצי[[#This Row],[31]],Q295)=2),1,"")</f>
        <v/>
      </c>
      <c r="AI294" t="str">
        <f>IF(AND(מרקובחצי[[#This Row],[CycleNumber]]&lt;$B295,SUM(U294:U295)=2),1,"")</f>
        <v/>
      </c>
      <c r="AJ294" t="str">
        <f>IF(AND(מרקובחצי[[#This Row],[CycleNumber]]&lt;$B295,SUM(מרקובחצי[[#This Row],[32]],O295)=2),1,"")</f>
        <v/>
      </c>
      <c r="AK294" t="str">
        <f>IF(AND(מרקובחצי[[#This Row],[CycleNumber]]&lt;$B295,SUM(מרקובחצי[[#This Row],[32]],P295)=2),1,"")</f>
        <v/>
      </c>
      <c r="AL294" t="str">
        <f>IF(AND(מרקובחצי[[#This Row],[CycleNumber]]&lt;$B295,SUM(מרקובחצי[[#This Row],[32]],Q295)=2),1,"")</f>
        <v/>
      </c>
      <c r="AM294" t="str">
        <f>IF(AND(מרקובחצי[[#This Row],[CycleNumber]]&lt;$B295,SUM(V294:V295)=2),1,"")</f>
        <v/>
      </c>
      <c r="AN294" t="str">
        <f>IF(AND(מרקובחצי[[#This Row],[CycleNumber]]&lt;$B295,SUM(מרקובחצי[[#This Row],[33]],O295)=2),1,"")</f>
        <v/>
      </c>
      <c r="AO294" t="str">
        <f>IF(AND(מרקובחצי[[#This Row],[CycleNumber]]&lt;$B295,SUM(מרקובחצי[[#This Row],[33]],P295)=2),1,"")</f>
        <v/>
      </c>
      <c r="AP294" t="str">
        <f>IF(AND(מרקובחצי[[#This Row],[CycleNumber]]&lt;$B295,SUM(מרקובחצי[[#This Row],[33]],Q295)=2),1,"")</f>
        <v/>
      </c>
      <c r="AQ294" t="str">
        <f>IF(AND(מרקובחצי[[#This Row],[CycleNumber]]&lt;$B295,SUM(W294:W295)=2),1,"")</f>
        <v/>
      </c>
      <c r="AR294" t="str">
        <f>IF(AND(מרקובחצי[[#This Row],[CycleNumber]]&lt;$B295,SUM(מרקובחצי[[#This Row],[12]],S295)=2),1,"")</f>
        <v/>
      </c>
      <c r="AS294" t="str">
        <f>IF(AND(מרקובחצי[[#This Row],[CycleNumber]]&lt;$B295,SUM(מרקובחצי[[#This Row],[22]],V295)=2),1,"")</f>
        <v/>
      </c>
      <c r="AT294" s="3">
        <f>SUM(מרקובחצי[[#This Row],[11]:[33]])</f>
        <v>0</v>
      </c>
    </row>
    <row r="295" spans="1:46" ht="15.6" x14ac:dyDescent="0.25">
      <c r="A295" s="19" t="s">
        <v>34</v>
      </c>
      <c r="B295" s="19">
        <v>1</v>
      </c>
      <c r="C295">
        <v>31</v>
      </c>
      <c r="D295" s="19">
        <f>מרקובחצי[[#This Row],[LengthofCycle]]+1</f>
        <v>32</v>
      </c>
      <c r="E295" t="str">
        <f>IF(IFERROR(LOOKUP(מרקובחצי[[#This Row],[ClientID]],קביעויות[הפלגה]),FALSE)=מרקובחצי[[#This Row],[ClientID]],1,"")</f>
        <v/>
      </c>
      <c r="F295" t="str">
        <f>IF(IFERROR(LOOKUP(מרקובחצי[[#This Row],[ClientID]],סוגחציקבוע[S31]),FALSE)=מרקובחצי[[#This Row],[ClientID]],1,"")</f>
        <v/>
      </c>
      <c r="G295" t="str">
        <f>IF(IFERROR(LOOKUP(מרקובחצי[[#This Row],[ClientID]],סוגחציקבוע[S32]),FALSE)=מרקובחצי[[#This Row],[ClientID]],1,"")</f>
        <v/>
      </c>
      <c r="H295" t="str">
        <f>IF(IFERROR(LOOKUP(מרקובחצי[[#This Row],[ClientID]],סוגחציקבוע[S33]),FALSE)=מרקובחצי[[#This Row],[ClientID]],1,"")</f>
        <v/>
      </c>
      <c r="I295">
        <f>IF(IFERROR(LOOKUP(מרקובחצי[[#This Row],[ClientID]],סוגחציקבוע[S32&amp;33]),FALSE)=מרקובחצי[[#This Row],[ClientID]],1,"")</f>
        <v>1</v>
      </c>
      <c r="J295" s="19">
        <f>IF(SUM(מרקובחצי[[#This Row],[11]:[13]])=1,מרקובחצי[[#This Row],[עד ועד]],IF(SUM(R294:T295)=1,IF(מרקובחצי[[#This Row],[עד ועד]]&lt;J294,מרקובחצי[[#This Row],[עד ועד]],J294),J294))</f>
        <v>32</v>
      </c>
      <c r="K295" s="19">
        <f>IF(SUM(מרקובחצי[[#This Row],[11]:[13]])=1,מרקובחצי[[#This Row],[עד ועד]],IF(SUM(R294:T295)=1,IF(מרקובחצי[[#This Row],[עד ועד]]&gt;K294,מרקובחצי[[#This Row],[עד ועד]],K294),K294))</f>
        <v>32</v>
      </c>
      <c r="L295" s="19" t="str">
        <f>IF(AND(SUM(מרקובחצי[[#This Row],[31]:[33]])=1,SUM(U294:W294)=0),מרקובחצי[[#This Row],[מקס]]-מרקובחצי[[#This Row],[מינ]],"")</f>
        <v/>
      </c>
      <c r="M29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295" s="19" t="str">
        <f t="shared" si="4"/>
        <v/>
      </c>
      <c r="O295" s="19" t="str">
        <f>IF(מרקובחצי[[#This Row],[קבעה הפלגה?]]=1,"",IF(AND(מרקובחצי[[#This Row],[עד ועד]]&lt;29,OR(מרקובחצי[[#This Row],[CycleNumber]]=1,AND(U294=1,OR(מרקובחצי[[#This Row],[עד ועד]]&lt;J294,מרקובחצי[[#This Row],[עד ועד]]&gt;K294)),AND(V294=1,מרקובחצי[[#This Row],[עד ועד]]&lt;J294),W294=1)),1,""))</f>
        <v/>
      </c>
      <c r="P295" s="19" t="str">
        <f>IF(מרקובחצי[[#This Row],[קבעה הפלגה?]]=1,"",IF(AND(מרקובחצי[[#This Row],[עד ועד]]&gt;28,מרקובחצי[[#This Row],[עד ועד]]&lt;32,OR(מרקובחצי[[#This Row],[CycleNumber]]=1,AND(U294=1),AND(V294=1,OR(מרקובחצי[[#This Row],[עד ועד]]&lt;J294,מרקובחצי[[#This Row],[עד ועד]]&gt;K294)),W294=1)),1,""))</f>
        <v/>
      </c>
      <c r="Q295" s="19">
        <f>IF(מרקובחצי[[#This Row],[קבעה הפלגה?]]=1,"",IF(AND(מרקובחצי[[#This Row],[עד ועד]]&gt;31,OR(מרקובחצי[[#This Row],[CycleNumber]]=1,AND(U294=1),AND(V294=1,מרקובחצי[[#This Row],[עד ועד]]&gt;K294),AND(W294=1,OR(מרקובחצי[[#This Row],[עד ועד]]&gt;K294,מרקובחצי[[#This Row],[עד ועד]]&lt;J294)))),1,""))</f>
        <v>1</v>
      </c>
      <c r="R295" s="19" t="str">
        <f>IF(מרקובחצי[[#This Row],[CycleNumber]]&gt;1,IF(AND(O294=1,מרקובחצי[[#This Row],[עד ועד]]&lt;29),1,""),"")</f>
        <v/>
      </c>
      <c r="S295" s="19" t="str">
        <f>IF(מרקובחצי[[#This Row],[CycleNumber]]&gt;1,IF(OR(AND(O294=1,מרקובחצי[[#This Row],[עד ועד]]&gt;28),AND(P294=1),AND(Q294=1,מרקובחצי[[#This Row],[עד ועד]]&lt;32)),1,""),"")</f>
        <v/>
      </c>
      <c r="T295" s="19" t="str">
        <f>IF(מרקובחצי[[#This Row],[CycleNumber]]&gt;1,IF(AND(Q294=1,מרקובחצי[[#This Row],[עד ועד]]&gt;31),1,""),"")</f>
        <v/>
      </c>
      <c r="U295" s="19" t="str">
        <f>IF(מרקובחצי[[#This Row],[CycleNumber]]&gt;1,IF(AND(R294=1,מרקובחצי[[#This Row],[עד ועד]]&lt;29),1,IF(AND(U294=1,NOT(OR(מרקובחצי[[#This Row],[עד ועד]]&lt;J294,מרקובחצי[[#This Row],[עד ועד]]&gt;K294))),1,"")),"")</f>
        <v/>
      </c>
      <c r="V295" s="19" t="str">
        <f>IF(מרקובחצי[[#This Row],[CycleNumber]]&gt;1,IF(AND(SUM(R294:T294)=1,מרקובחצי[[#This Row],[עד ועד]]&gt;28,מרקובחצי[[#This Row],[עד ועד]]&lt;32),1,IF(OR(S294=1,AND(R294=1,מרקובחצי[[#This Row],[עד ועד]]&gt;28),AND(T294=1,מרקובחצי[[#This Row],[עד ועד]]&lt;32)),1,IF(AND(V294=1,NOT(OR(מרקובחצי[[#This Row],[עד ועד]]&lt;J294,מרקובחצי[[#This Row],[עד ועד]]&gt;K294))),1,""))),"")</f>
        <v/>
      </c>
      <c r="W295" s="19" t="str">
        <f>IF(מרקובחצי[[#This Row],[CycleNumber]]&gt;1,IF(AND(T294=1,מרקובחצי[[#This Row],[עד ועד]]&gt;31),1,IF(AND(W294=1,NOT(OR(מרקובחצי[[#This Row],[עד ועד]]&lt;J294,מרקובחצי[[#This Row],[עד ועד]]&gt;K294))),1,"")),"")</f>
        <v/>
      </c>
      <c r="X295" s="19" t="str">
        <f>IF(AND(מרקובחצי[[#This Row],[CycleNumber]]&lt;$B296,SUM(מרקובחצי[[#This Row],[11]],R296)=2),1,"")</f>
        <v/>
      </c>
      <c r="Y295" s="19" t="str">
        <f>IF(AND(מרקובחצי[[#This Row],[CycleNumber]]&lt;$B296,SUM(מרקובחצי[[#This Row],[11]],S296)=2),1,"")</f>
        <v/>
      </c>
      <c r="Z295" s="19" t="str">
        <f>IF(AND(מרקובחצי[[#This Row],[CycleNumber]]&lt;$B296,SUM(מרקובחצי[[#This Row],[13]],S296)=2),1,"")</f>
        <v/>
      </c>
      <c r="AA295" s="19">
        <f>IF(AND(מרקובחצי[[#This Row],[CycleNumber]]&lt;$B296,SUM(מרקובחצי[[#This Row],[13]],T296)=2),1,"")</f>
        <v>1</v>
      </c>
      <c r="AB295" s="19" t="str">
        <f>IF(AND(מרקובחצי[[#This Row],[CycleNumber]]&lt;$B296,SUM(מרקובחצי[[#This Row],[21]],U296)=2),1,"")</f>
        <v/>
      </c>
      <c r="AC295" s="19" t="str">
        <f>IF(AND(מרקובחצי[[#This Row],[CycleNumber]]&lt;$B296,SUM(מרקובחצי[[#This Row],[21]],V296)=2),1,"")</f>
        <v/>
      </c>
      <c r="AD295" s="19" t="str">
        <f>IF(AND(מרקובחצי[[#This Row],[CycleNumber]]&lt;$B296,SUM(מרקובחצי[[#This Row],[23]],V296)=2),1,"")</f>
        <v/>
      </c>
      <c r="AE295" s="19" t="str">
        <f>IF(AND(מרקובחצי[[#This Row],[CycleNumber]]&lt;$B296,SUM(מרקובחצי[[#This Row],[23]],W296)=2),1,"")</f>
        <v/>
      </c>
      <c r="AF295" s="19" t="str">
        <f>IF(AND(מרקובחצי[[#This Row],[CycleNumber]]&lt;$B296,SUM(מרקובחצי[[#This Row],[31]],O296)=2),1,"")</f>
        <v/>
      </c>
      <c r="AG295" s="19" t="str">
        <f>IF(AND(מרקובחצי[[#This Row],[CycleNumber]]&lt;$B296,SUM(מרקובחצי[[#This Row],[31]],P296)=2),1,"")</f>
        <v/>
      </c>
      <c r="AH295" s="19" t="str">
        <f>IF(AND(מרקובחצי[[#This Row],[CycleNumber]]&lt;$B296,SUM(מרקובחצי[[#This Row],[31]],Q296)=2),1,"")</f>
        <v/>
      </c>
      <c r="AI295" s="19" t="str">
        <f>IF(AND(מרקובחצי[[#This Row],[CycleNumber]]&lt;$B296,SUM(U295:U296)=2),1,"")</f>
        <v/>
      </c>
      <c r="AJ295" s="19" t="str">
        <f>IF(AND(מרקובחצי[[#This Row],[CycleNumber]]&lt;$B296,SUM(מרקובחצי[[#This Row],[32]],O296)=2),1,"")</f>
        <v/>
      </c>
      <c r="AK295" s="19" t="str">
        <f>IF(AND(מרקובחצי[[#This Row],[CycleNumber]]&lt;$B296,SUM(מרקובחצי[[#This Row],[32]],P296)=2),1,"")</f>
        <v/>
      </c>
      <c r="AL295" s="19" t="str">
        <f>IF(AND(מרקובחצי[[#This Row],[CycleNumber]]&lt;$B296,SUM(מרקובחצי[[#This Row],[32]],Q296)=2),1,"")</f>
        <v/>
      </c>
      <c r="AM295" s="19" t="str">
        <f>IF(AND(מרקובחצי[[#This Row],[CycleNumber]]&lt;$B296,SUM(V295:V296)=2),1,"")</f>
        <v/>
      </c>
      <c r="AN295" s="19" t="str">
        <f>IF(AND(מרקובחצי[[#This Row],[CycleNumber]]&lt;$B296,SUM(מרקובחצי[[#This Row],[33]],O296)=2),1,"")</f>
        <v/>
      </c>
      <c r="AO295" s="19" t="str">
        <f>IF(AND(מרקובחצי[[#This Row],[CycleNumber]]&lt;$B296,SUM(מרקובחצי[[#This Row],[33]],P296)=2),1,"")</f>
        <v/>
      </c>
      <c r="AP295" s="19" t="str">
        <f>IF(AND(מרקובחצי[[#This Row],[CycleNumber]]&lt;$B296,SUM(מרקובחצי[[#This Row],[33]],Q296)=2),1,"")</f>
        <v/>
      </c>
      <c r="AQ295" s="19" t="str">
        <f>IF(AND(מרקובחצי[[#This Row],[CycleNumber]]&lt;$B296,SUM(W295:W296)=2),1,"")</f>
        <v/>
      </c>
      <c r="AR295" s="19" t="str">
        <f>IF(AND(מרקובחצי[[#This Row],[CycleNumber]]&lt;$B296,SUM(מרקובחצי[[#This Row],[12]],S296)=2),1,"")</f>
        <v/>
      </c>
      <c r="AS295" s="19" t="str">
        <f>IF(AND(מרקובחצי[[#This Row],[CycleNumber]]&lt;$B296,SUM(מרקובחצי[[#This Row],[22]],V296)=2),1,"")</f>
        <v/>
      </c>
      <c r="AT295" s="21">
        <f>SUM(מרקובחצי[[#This Row],[11]:[33]])</f>
        <v>1</v>
      </c>
    </row>
    <row r="296" spans="1:46" ht="15.6" x14ac:dyDescent="0.25">
      <c r="A296" s="19" t="s">
        <v>34</v>
      </c>
      <c r="B296" s="19">
        <v>2</v>
      </c>
      <c r="C296">
        <v>37</v>
      </c>
      <c r="D296" s="19">
        <f>מרקובחצי[[#This Row],[LengthofCycle]]+1</f>
        <v>38</v>
      </c>
      <c r="E296" t="str">
        <f>IF(IFERROR(LOOKUP(מרקובחצי[[#This Row],[ClientID]],קביעויות[הפלגה]),FALSE)=מרקובחצי[[#This Row],[ClientID]],1,"")</f>
        <v/>
      </c>
      <c r="F296" t="str">
        <f>IF(IFERROR(LOOKUP(מרקובחצי[[#This Row],[ClientID]],סוגחציקבוע[S31]),FALSE)=מרקובחצי[[#This Row],[ClientID]],1,"")</f>
        <v/>
      </c>
      <c r="G296" t="str">
        <f>IF(IFERROR(LOOKUP(מרקובחצי[[#This Row],[ClientID]],סוגחציקבוע[S32]),FALSE)=מרקובחצי[[#This Row],[ClientID]],1,"")</f>
        <v/>
      </c>
      <c r="H296" t="str">
        <f>IF(IFERROR(LOOKUP(מרקובחצי[[#This Row],[ClientID]],סוגחציקבוע[S33]),FALSE)=מרקובחצי[[#This Row],[ClientID]],1,"")</f>
        <v/>
      </c>
      <c r="I296">
        <f>IF(IFERROR(LOOKUP(מרקובחצי[[#This Row],[ClientID]],סוגחציקבוע[S32&amp;33]),FALSE)=מרקובחצי[[#This Row],[ClientID]],1,"")</f>
        <v>1</v>
      </c>
      <c r="J296" s="19">
        <f>IF(SUM(מרקובחצי[[#This Row],[11]:[13]])=1,מרקובחצי[[#This Row],[עד ועד]],IF(SUM(R295:T296)=1,IF(מרקובחצי[[#This Row],[עד ועד]]&lt;J295,מרקובחצי[[#This Row],[עד ועד]],J295),J295))</f>
        <v>32</v>
      </c>
      <c r="K296" s="19">
        <f>IF(SUM(מרקובחצי[[#This Row],[11]:[13]])=1,מרקובחצי[[#This Row],[עד ועד]],IF(SUM(R295:T296)=1,IF(מרקובחצי[[#This Row],[עד ועד]]&gt;K295,מרקובחצי[[#This Row],[עד ועד]],K295),K295))</f>
        <v>38</v>
      </c>
      <c r="L296" s="19" t="str">
        <f>IF(AND(SUM(מרקובחצי[[#This Row],[31]:[33]])=1,SUM(U295:W295)=0),מרקובחצי[[#This Row],[מקס]]-מרקובחצי[[#This Row],[מינ]],"")</f>
        <v/>
      </c>
      <c r="M29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296" s="19" t="str">
        <f t="shared" si="4"/>
        <v>S13</v>
      </c>
      <c r="O296" s="19" t="str">
        <f>IF(מרקובחצי[[#This Row],[קבעה הפלגה?]]=1,"",IF(AND(מרקובחצי[[#This Row],[עד ועד]]&lt;29,OR(מרקובחצי[[#This Row],[CycleNumber]]=1,AND(U295=1,OR(מרקובחצי[[#This Row],[עד ועד]]&lt;J295,מרקובחצי[[#This Row],[עד ועד]]&gt;K295)),AND(V295=1,מרקובחצי[[#This Row],[עד ועד]]&lt;J295),W295=1)),1,""))</f>
        <v/>
      </c>
      <c r="P296" s="19" t="str">
        <f>IF(מרקובחצי[[#This Row],[קבעה הפלגה?]]=1,"",IF(AND(מרקובחצי[[#This Row],[עד ועד]]&gt;28,מרקובחצי[[#This Row],[עד ועד]]&lt;32,OR(מרקובחצי[[#This Row],[CycleNumber]]=1,AND(U295=1),AND(V295=1,OR(מרקובחצי[[#This Row],[עד ועד]]&lt;J295,מרקובחצי[[#This Row],[עד ועד]]&gt;K295)),W295=1)),1,""))</f>
        <v/>
      </c>
      <c r="Q296" s="19" t="str">
        <f>IF(מרקובחצי[[#This Row],[קבעה הפלגה?]]=1,"",IF(AND(מרקובחצי[[#This Row],[עד ועד]]&gt;31,OR(מרקובחצי[[#This Row],[CycleNumber]]=1,AND(U295=1),AND(V295=1,מרקובחצי[[#This Row],[עד ועד]]&gt;K295),AND(W295=1,OR(מרקובחצי[[#This Row],[עד ועד]]&gt;K295,מרקובחצי[[#This Row],[עד ועד]]&lt;J295)))),1,""))</f>
        <v/>
      </c>
      <c r="R296" s="19" t="str">
        <f>IF(מרקובחצי[[#This Row],[CycleNumber]]&gt;1,IF(AND(O295=1,מרקובחצי[[#This Row],[עד ועד]]&lt;29),1,""),"")</f>
        <v/>
      </c>
      <c r="S296" s="19" t="str">
        <f>IF(מרקובחצי[[#This Row],[CycleNumber]]&gt;1,IF(OR(AND(O295=1,מרקובחצי[[#This Row],[עד ועד]]&gt;28),AND(P295=1),AND(Q295=1,מרקובחצי[[#This Row],[עד ועד]]&lt;32)),1,""),"")</f>
        <v/>
      </c>
      <c r="T296" s="19">
        <f>IF(מרקובחצי[[#This Row],[CycleNumber]]&gt;1,IF(AND(Q295=1,מרקובחצי[[#This Row],[עד ועד]]&gt;31),1,""),"")</f>
        <v>1</v>
      </c>
      <c r="U296" s="19" t="str">
        <f>IF(מרקובחצי[[#This Row],[CycleNumber]]&gt;1,IF(AND(R295=1,מרקובחצי[[#This Row],[עד ועד]]&lt;29),1,IF(AND(U295=1,NOT(OR(מרקובחצי[[#This Row],[עד ועד]]&lt;J295,מרקובחצי[[#This Row],[עד ועד]]&gt;K295))),1,"")),"")</f>
        <v/>
      </c>
      <c r="V296" s="19" t="str">
        <f>IF(מרקובחצי[[#This Row],[CycleNumber]]&gt;1,IF(AND(SUM(R295:T295)=1,מרקובחצי[[#This Row],[עד ועד]]&gt;28,מרקובחצי[[#This Row],[עד ועד]]&lt;32),1,IF(OR(S295=1,AND(R295=1,מרקובחצי[[#This Row],[עד ועד]]&gt;28),AND(T295=1,מרקובחצי[[#This Row],[עד ועד]]&lt;32)),1,IF(AND(V295=1,NOT(OR(מרקובחצי[[#This Row],[עד ועד]]&lt;J295,מרקובחצי[[#This Row],[עד ועד]]&gt;K295))),1,""))),"")</f>
        <v/>
      </c>
      <c r="W296" s="19" t="str">
        <f>IF(מרקובחצי[[#This Row],[CycleNumber]]&gt;1,IF(AND(T295=1,מרקובחצי[[#This Row],[עד ועד]]&gt;31),1,IF(AND(W295=1,NOT(OR(מרקובחצי[[#This Row],[עד ועד]]&lt;J295,מרקובחצי[[#This Row],[עד ועד]]&gt;K295))),1,"")),"")</f>
        <v/>
      </c>
      <c r="X296" s="19" t="str">
        <f>IF(AND(מרקובחצי[[#This Row],[CycleNumber]]&lt;$B297,SUM(מרקובחצי[[#This Row],[11]],R297)=2),1,"")</f>
        <v/>
      </c>
      <c r="Y296" s="19" t="str">
        <f>IF(AND(מרקובחצי[[#This Row],[CycleNumber]]&lt;$B297,SUM(מרקובחצי[[#This Row],[11]],S297)=2),1,"")</f>
        <v/>
      </c>
      <c r="Z296" s="19" t="str">
        <f>IF(AND(מרקובחצי[[#This Row],[CycleNumber]]&lt;$B297,SUM(מרקובחצי[[#This Row],[13]],S297)=2),1,"")</f>
        <v/>
      </c>
      <c r="AA296" s="19" t="str">
        <f>IF(AND(מרקובחצי[[#This Row],[CycleNumber]]&lt;$B297,SUM(מרקובחצי[[#This Row],[13]],T297)=2),1,"")</f>
        <v/>
      </c>
      <c r="AB296" s="19" t="str">
        <f>IF(AND(מרקובחצי[[#This Row],[CycleNumber]]&lt;$B297,SUM(מרקובחצי[[#This Row],[21]],U297)=2),1,"")</f>
        <v/>
      </c>
      <c r="AC296" s="19" t="str">
        <f>IF(AND(מרקובחצי[[#This Row],[CycleNumber]]&lt;$B297,SUM(מרקובחצי[[#This Row],[21]],V297)=2),1,"")</f>
        <v/>
      </c>
      <c r="AD296" s="19" t="str">
        <f>IF(AND(מרקובחצי[[#This Row],[CycleNumber]]&lt;$B297,SUM(מרקובחצי[[#This Row],[23]],V297)=2),1,"")</f>
        <v/>
      </c>
      <c r="AE296" s="19">
        <f>IF(AND(מרקובחצי[[#This Row],[CycleNumber]]&lt;$B297,SUM(מרקובחצי[[#This Row],[23]],W297)=2),1,"")</f>
        <v>1</v>
      </c>
      <c r="AF296" s="19" t="str">
        <f>IF(AND(מרקובחצי[[#This Row],[CycleNumber]]&lt;$B297,SUM(מרקובחצי[[#This Row],[31]],O297)=2),1,"")</f>
        <v/>
      </c>
      <c r="AG296" s="19" t="str">
        <f>IF(AND(מרקובחצי[[#This Row],[CycleNumber]]&lt;$B297,SUM(מרקובחצי[[#This Row],[31]],P297)=2),1,"")</f>
        <v/>
      </c>
      <c r="AH296" s="19" t="str">
        <f>IF(AND(מרקובחצי[[#This Row],[CycleNumber]]&lt;$B297,SUM(מרקובחצי[[#This Row],[31]],Q297)=2),1,"")</f>
        <v/>
      </c>
      <c r="AI296" s="19" t="str">
        <f>IF(AND(מרקובחצי[[#This Row],[CycleNumber]]&lt;$B297,SUM(U296:U297)=2),1,"")</f>
        <v/>
      </c>
      <c r="AJ296" s="19" t="str">
        <f>IF(AND(מרקובחצי[[#This Row],[CycleNumber]]&lt;$B297,SUM(מרקובחצי[[#This Row],[32]],O297)=2),1,"")</f>
        <v/>
      </c>
      <c r="AK296" s="19" t="str">
        <f>IF(AND(מרקובחצי[[#This Row],[CycleNumber]]&lt;$B297,SUM(מרקובחצי[[#This Row],[32]],P297)=2),1,"")</f>
        <v/>
      </c>
      <c r="AL296" s="19" t="str">
        <f>IF(AND(מרקובחצי[[#This Row],[CycleNumber]]&lt;$B297,SUM(מרקובחצי[[#This Row],[32]],Q297)=2),1,"")</f>
        <v/>
      </c>
      <c r="AM296" s="19" t="str">
        <f>IF(AND(מרקובחצי[[#This Row],[CycleNumber]]&lt;$B297,SUM(V296:V297)=2),1,"")</f>
        <v/>
      </c>
      <c r="AN296" s="19" t="str">
        <f>IF(AND(מרקובחצי[[#This Row],[CycleNumber]]&lt;$B297,SUM(מרקובחצי[[#This Row],[33]],O297)=2),1,"")</f>
        <v/>
      </c>
      <c r="AO296" s="19" t="str">
        <f>IF(AND(מרקובחצי[[#This Row],[CycleNumber]]&lt;$B297,SUM(מרקובחצי[[#This Row],[33]],P297)=2),1,"")</f>
        <v/>
      </c>
      <c r="AP296" s="19" t="str">
        <f>IF(AND(מרקובחצי[[#This Row],[CycleNumber]]&lt;$B297,SUM(מרקובחצי[[#This Row],[33]],Q297)=2),1,"")</f>
        <v/>
      </c>
      <c r="AQ296" s="19" t="str">
        <f>IF(AND(מרקובחצי[[#This Row],[CycleNumber]]&lt;$B297,SUM(W296:W297)=2),1,"")</f>
        <v/>
      </c>
      <c r="AR296" s="19" t="str">
        <f>IF(AND(מרקובחצי[[#This Row],[CycleNumber]]&lt;$B297,SUM(מרקובחצי[[#This Row],[12]],S297)=2),1,"")</f>
        <v/>
      </c>
      <c r="AS296" s="19" t="str">
        <f>IF(AND(מרקובחצי[[#This Row],[CycleNumber]]&lt;$B297,SUM(מרקובחצי[[#This Row],[22]],V297)=2),1,"")</f>
        <v/>
      </c>
      <c r="AT296" s="21">
        <f>SUM(מרקובחצי[[#This Row],[11]:[33]])</f>
        <v>1</v>
      </c>
    </row>
    <row r="297" spans="1:46" ht="15.6" x14ac:dyDescent="0.25">
      <c r="A297" s="19" t="s">
        <v>34</v>
      </c>
      <c r="B297" s="19">
        <v>3</v>
      </c>
      <c r="C297">
        <v>33</v>
      </c>
      <c r="D297" s="19">
        <f>מרקובחצי[[#This Row],[LengthofCycle]]+1</f>
        <v>34</v>
      </c>
      <c r="E297" t="str">
        <f>IF(IFERROR(LOOKUP(מרקובחצי[[#This Row],[ClientID]],קביעויות[הפלגה]),FALSE)=מרקובחצי[[#This Row],[ClientID]],1,"")</f>
        <v/>
      </c>
      <c r="F297" t="str">
        <f>IF(IFERROR(LOOKUP(מרקובחצי[[#This Row],[ClientID]],סוגחציקבוע[S31]),FALSE)=מרקובחצי[[#This Row],[ClientID]],1,"")</f>
        <v/>
      </c>
      <c r="G297" t="str">
        <f>IF(IFERROR(LOOKUP(מרקובחצי[[#This Row],[ClientID]],סוגחציקבוע[S32]),FALSE)=מרקובחצי[[#This Row],[ClientID]],1,"")</f>
        <v/>
      </c>
      <c r="H297" t="str">
        <f>IF(IFERROR(LOOKUP(מרקובחצי[[#This Row],[ClientID]],סוגחציקבוע[S33]),FALSE)=מרקובחצי[[#This Row],[ClientID]],1,"")</f>
        <v/>
      </c>
      <c r="I297">
        <f>IF(IFERROR(LOOKUP(מרקובחצי[[#This Row],[ClientID]],סוגחציקבוע[S32&amp;33]),FALSE)=מרקובחצי[[#This Row],[ClientID]],1,"")</f>
        <v>1</v>
      </c>
      <c r="J297" s="19">
        <f>IF(SUM(מרקובחצי[[#This Row],[11]:[13]])=1,מרקובחצי[[#This Row],[עד ועד]],IF(SUM(R296:T297)=1,IF(מרקובחצי[[#This Row],[עד ועד]]&lt;J296,מרקובחצי[[#This Row],[עד ועד]],J296),J296))</f>
        <v>32</v>
      </c>
      <c r="K297" s="19">
        <f>IF(SUM(מרקובחצי[[#This Row],[11]:[13]])=1,מרקובחצי[[#This Row],[עד ועד]],IF(SUM(R296:T297)=1,IF(מרקובחצי[[#This Row],[עד ועד]]&gt;K296,מרקובחצי[[#This Row],[עד ועד]],K296),K296))</f>
        <v>38</v>
      </c>
      <c r="L297" s="19">
        <f>IF(AND(SUM(מרקובחצי[[#This Row],[31]:[33]])=1,SUM(U296:W296)=0),מרקובחצי[[#This Row],[מקס]]-מרקובחצי[[#This Row],[מינ]],"")</f>
        <v>6</v>
      </c>
      <c r="M29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297" s="19" t="str">
        <f t="shared" si="4"/>
        <v>S23</v>
      </c>
      <c r="O297" s="19" t="str">
        <f>IF(מרקובחצי[[#This Row],[קבעה הפלגה?]]=1,"",IF(AND(מרקובחצי[[#This Row],[עד ועד]]&lt;29,OR(מרקובחצי[[#This Row],[CycleNumber]]=1,AND(U296=1,OR(מרקובחצי[[#This Row],[עד ועד]]&lt;J296,מרקובחצי[[#This Row],[עד ועד]]&gt;K296)),AND(V296=1,מרקובחצי[[#This Row],[עד ועד]]&lt;J296),W296=1)),1,""))</f>
        <v/>
      </c>
      <c r="P297" s="19" t="str">
        <f>IF(מרקובחצי[[#This Row],[קבעה הפלגה?]]=1,"",IF(AND(מרקובחצי[[#This Row],[עד ועד]]&gt;28,מרקובחצי[[#This Row],[עד ועד]]&lt;32,OR(מרקובחצי[[#This Row],[CycleNumber]]=1,AND(U296=1),AND(V296=1,OR(מרקובחצי[[#This Row],[עד ועד]]&lt;J296,מרקובחצי[[#This Row],[עד ועד]]&gt;K296)),W296=1)),1,""))</f>
        <v/>
      </c>
      <c r="Q297" s="19" t="str">
        <f>IF(מרקובחצי[[#This Row],[קבעה הפלגה?]]=1,"",IF(AND(מרקובחצי[[#This Row],[עד ועד]]&gt;31,OR(מרקובחצי[[#This Row],[CycleNumber]]=1,AND(U296=1),AND(V296=1,מרקובחצי[[#This Row],[עד ועד]]&gt;K296),AND(W296=1,OR(מרקובחצי[[#This Row],[עד ועד]]&gt;K296,מרקובחצי[[#This Row],[עד ועד]]&lt;J296)))),1,""))</f>
        <v/>
      </c>
      <c r="R297" s="19" t="str">
        <f>IF(מרקובחצי[[#This Row],[CycleNumber]]&gt;1,IF(AND(O296=1,מרקובחצי[[#This Row],[עד ועד]]&lt;29),1,""),"")</f>
        <v/>
      </c>
      <c r="S297" s="19" t="str">
        <f>IF(מרקובחצי[[#This Row],[CycleNumber]]&gt;1,IF(OR(AND(O296=1,מרקובחצי[[#This Row],[עד ועד]]&gt;28),AND(P296=1),AND(Q296=1,מרקובחצי[[#This Row],[עד ועד]]&lt;32)),1,""),"")</f>
        <v/>
      </c>
      <c r="T297" s="19" t="str">
        <f>IF(מרקובחצי[[#This Row],[CycleNumber]]&gt;1,IF(AND(Q296=1,מרקובחצי[[#This Row],[עד ועד]]&gt;31),1,""),"")</f>
        <v/>
      </c>
      <c r="U297" s="19" t="str">
        <f>IF(מרקובחצי[[#This Row],[CycleNumber]]&gt;1,IF(AND(R296=1,מרקובחצי[[#This Row],[עד ועד]]&lt;29),1,IF(AND(U296=1,NOT(OR(מרקובחצי[[#This Row],[עד ועד]]&lt;J296,מרקובחצי[[#This Row],[עד ועד]]&gt;K296))),1,"")),"")</f>
        <v/>
      </c>
      <c r="V297" s="19" t="str">
        <f>IF(מרקובחצי[[#This Row],[CycleNumber]]&gt;1,IF(AND(SUM(R296:T296)=1,מרקובחצי[[#This Row],[עד ועד]]&gt;28,מרקובחצי[[#This Row],[עד ועד]]&lt;32),1,IF(OR(S296=1,AND(R296=1,מרקובחצי[[#This Row],[עד ועד]]&gt;28),AND(T296=1,מרקובחצי[[#This Row],[עד ועד]]&lt;32)),1,IF(AND(V296=1,NOT(OR(מרקובחצי[[#This Row],[עד ועד]]&lt;J296,מרקובחצי[[#This Row],[עד ועד]]&gt;K296))),1,""))),"")</f>
        <v/>
      </c>
      <c r="W297" s="19">
        <f>IF(מרקובחצי[[#This Row],[CycleNumber]]&gt;1,IF(AND(T296=1,מרקובחצי[[#This Row],[עד ועד]]&gt;31),1,IF(AND(W296=1,NOT(OR(מרקובחצי[[#This Row],[עד ועד]]&lt;J296,מרקובחצי[[#This Row],[עד ועד]]&gt;K296))),1,"")),"")</f>
        <v>1</v>
      </c>
      <c r="X297" s="19" t="str">
        <f>IF(AND(מרקובחצי[[#This Row],[CycleNumber]]&lt;$B298,SUM(מרקובחצי[[#This Row],[11]],R298)=2),1,"")</f>
        <v/>
      </c>
      <c r="Y297" s="19" t="str">
        <f>IF(AND(מרקובחצי[[#This Row],[CycleNumber]]&lt;$B298,SUM(מרקובחצי[[#This Row],[11]],S298)=2),1,"")</f>
        <v/>
      </c>
      <c r="Z297" s="19" t="str">
        <f>IF(AND(מרקובחצי[[#This Row],[CycleNumber]]&lt;$B298,SUM(מרקובחצי[[#This Row],[13]],S298)=2),1,"")</f>
        <v/>
      </c>
      <c r="AA297" s="19" t="str">
        <f>IF(AND(מרקובחצי[[#This Row],[CycleNumber]]&lt;$B298,SUM(מרקובחצי[[#This Row],[13]],T298)=2),1,"")</f>
        <v/>
      </c>
      <c r="AB297" s="19" t="str">
        <f>IF(AND(מרקובחצי[[#This Row],[CycleNumber]]&lt;$B298,SUM(מרקובחצי[[#This Row],[21]],U298)=2),1,"")</f>
        <v/>
      </c>
      <c r="AC297" s="19" t="str">
        <f>IF(AND(מרקובחצי[[#This Row],[CycleNumber]]&lt;$B298,SUM(מרקובחצי[[#This Row],[21]],V298)=2),1,"")</f>
        <v/>
      </c>
      <c r="AD297" s="19" t="str">
        <f>IF(AND(מרקובחצי[[#This Row],[CycleNumber]]&lt;$B298,SUM(מרקובחצי[[#This Row],[23]],V298)=2),1,"")</f>
        <v/>
      </c>
      <c r="AE297" s="19" t="str">
        <f>IF(AND(מרקובחצי[[#This Row],[CycleNumber]]&lt;$B298,SUM(מרקובחצי[[#This Row],[23]],W298)=2),1,"")</f>
        <v/>
      </c>
      <c r="AF297" s="19" t="str">
        <f>IF(AND(מרקובחצי[[#This Row],[CycleNumber]]&lt;$B298,SUM(מרקובחצי[[#This Row],[31]],O298)=2),1,"")</f>
        <v/>
      </c>
      <c r="AG297" s="19" t="str">
        <f>IF(AND(מרקובחצי[[#This Row],[CycleNumber]]&lt;$B298,SUM(מרקובחצי[[#This Row],[31]],P298)=2),1,"")</f>
        <v/>
      </c>
      <c r="AH297" s="19" t="str">
        <f>IF(AND(מרקובחצי[[#This Row],[CycleNumber]]&lt;$B298,SUM(מרקובחצי[[#This Row],[31]],Q298)=2),1,"")</f>
        <v/>
      </c>
      <c r="AI297" s="19" t="str">
        <f>IF(AND(מרקובחצי[[#This Row],[CycleNumber]]&lt;$B298,SUM(U297:U298)=2),1,"")</f>
        <v/>
      </c>
      <c r="AJ297" s="19" t="str">
        <f>IF(AND(מרקובחצי[[#This Row],[CycleNumber]]&lt;$B298,SUM(מרקובחצי[[#This Row],[32]],O298)=2),1,"")</f>
        <v/>
      </c>
      <c r="AK297" s="19" t="str">
        <f>IF(AND(מרקובחצי[[#This Row],[CycleNumber]]&lt;$B298,SUM(מרקובחצי[[#This Row],[32]],P298)=2),1,"")</f>
        <v/>
      </c>
      <c r="AL297" s="19" t="str">
        <f>IF(AND(מרקובחצי[[#This Row],[CycleNumber]]&lt;$B298,SUM(מרקובחצי[[#This Row],[32]],Q298)=2),1,"")</f>
        <v/>
      </c>
      <c r="AM297" s="19" t="str">
        <f>IF(AND(מרקובחצי[[#This Row],[CycleNumber]]&lt;$B298,SUM(V297:V298)=2),1,"")</f>
        <v/>
      </c>
      <c r="AN297" s="19" t="str">
        <f>IF(AND(מרקובחצי[[#This Row],[CycleNumber]]&lt;$B298,SUM(מרקובחצי[[#This Row],[33]],O298)=2),1,"")</f>
        <v/>
      </c>
      <c r="AO297" s="19" t="str">
        <f>IF(AND(מרקובחצי[[#This Row],[CycleNumber]]&lt;$B298,SUM(מרקובחצי[[#This Row],[33]],P298)=2),1,"")</f>
        <v/>
      </c>
      <c r="AP297" s="19" t="str">
        <f>IF(AND(מרקובחצי[[#This Row],[CycleNumber]]&lt;$B298,SUM(מרקובחצי[[#This Row],[33]],Q298)=2),1,"")</f>
        <v/>
      </c>
      <c r="AQ297" s="19">
        <f>IF(AND(מרקובחצי[[#This Row],[CycleNumber]]&lt;$B298,SUM(W297:W298)=2),1,"")</f>
        <v>1</v>
      </c>
      <c r="AR297" s="19" t="str">
        <f>IF(AND(מרקובחצי[[#This Row],[CycleNumber]]&lt;$B298,SUM(מרקובחצי[[#This Row],[12]],S298)=2),1,"")</f>
        <v/>
      </c>
      <c r="AS297" s="19" t="str">
        <f>IF(AND(מרקובחצי[[#This Row],[CycleNumber]]&lt;$B298,SUM(מרקובחצי[[#This Row],[22]],V298)=2),1,"")</f>
        <v/>
      </c>
      <c r="AT297" s="21">
        <f>SUM(מרקובחצי[[#This Row],[11]:[33]])</f>
        <v>1</v>
      </c>
    </row>
    <row r="298" spans="1:46" ht="15.6" x14ac:dyDescent="0.25">
      <c r="A298" s="19" t="s">
        <v>34</v>
      </c>
      <c r="B298" s="19">
        <v>4</v>
      </c>
      <c r="C298">
        <v>36</v>
      </c>
      <c r="D298" s="19">
        <f>מרקובחצי[[#This Row],[LengthofCycle]]+1</f>
        <v>37</v>
      </c>
      <c r="E298" t="str">
        <f>IF(IFERROR(LOOKUP(מרקובחצי[[#This Row],[ClientID]],קביעויות[הפלגה]),FALSE)=מרקובחצי[[#This Row],[ClientID]],1,"")</f>
        <v/>
      </c>
      <c r="F298" t="str">
        <f>IF(IFERROR(LOOKUP(מרקובחצי[[#This Row],[ClientID]],סוגחציקבוע[S31]),FALSE)=מרקובחצי[[#This Row],[ClientID]],1,"")</f>
        <v/>
      </c>
      <c r="G298" t="str">
        <f>IF(IFERROR(LOOKUP(מרקובחצי[[#This Row],[ClientID]],סוגחציקבוע[S32]),FALSE)=מרקובחצי[[#This Row],[ClientID]],1,"")</f>
        <v/>
      </c>
      <c r="H298" t="str">
        <f>IF(IFERROR(LOOKUP(מרקובחצי[[#This Row],[ClientID]],סוגחציקבוע[S33]),FALSE)=מרקובחצי[[#This Row],[ClientID]],1,"")</f>
        <v/>
      </c>
      <c r="I298">
        <f>IF(IFERROR(LOOKUP(מרקובחצי[[#This Row],[ClientID]],סוגחציקבוע[S32&amp;33]),FALSE)=מרקובחצי[[#This Row],[ClientID]],1,"")</f>
        <v>1</v>
      </c>
      <c r="J298" s="19">
        <f>IF(SUM(מרקובחצי[[#This Row],[11]:[13]])=1,מרקובחצי[[#This Row],[עד ועד]],IF(SUM(R297:T298)=1,IF(מרקובחצי[[#This Row],[עד ועד]]&lt;J297,מרקובחצי[[#This Row],[עד ועד]],J297),J297))</f>
        <v>32</v>
      </c>
      <c r="K298" s="19">
        <f>IF(SUM(מרקובחצי[[#This Row],[11]:[13]])=1,מרקובחצי[[#This Row],[עד ועד]],IF(SUM(R297:T298)=1,IF(מרקובחצי[[#This Row],[עד ועד]]&gt;K297,מרקובחצי[[#This Row],[עד ועד]],K297),K297))</f>
        <v>38</v>
      </c>
      <c r="L298" s="19" t="str">
        <f>IF(AND(SUM(מרקובחצי[[#This Row],[31]:[33]])=1,SUM(U297:W297)=0),מרקובחצי[[#This Row],[מקס]]-מרקובחצי[[#This Row],[מינ]],"")</f>
        <v/>
      </c>
      <c r="M29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298" s="19" t="str">
        <f t="shared" si="4"/>
        <v>S33</v>
      </c>
      <c r="O298" s="19" t="str">
        <f>IF(מרקובחצי[[#This Row],[קבעה הפלגה?]]=1,"",IF(AND(מרקובחצי[[#This Row],[עד ועד]]&lt;29,OR(מרקובחצי[[#This Row],[CycleNumber]]=1,AND(U297=1,OR(מרקובחצי[[#This Row],[עד ועד]]&lt;J297,מרקובחצי[[#This Row],[עד ועד]]&gt;K297)),AND(V297=1,מרקובחצי[[#This Row],[עד ועד]]&lt;J297),W297=1)),1,""))</f>
        <v/>
      </c>
      <c r="P298" s="19" t="str">
        <f>IF(מרקובחצי[[#This Row],[קבעה הפלגה?]]=1,"",IF(AND(מרקובחצי[[#This Row],[עד ועד]]&gt;28,מרקובחצי[[#This Row],[עד ועד]]&lt;32,OR(מרקובחצי[[#This Row],[CycleNumber]]=1,AND(U297=1),AND(V297=1,OR(מרקובחצי[[#This Row],[עד ועד]]&lt;J297,מרקובחצי[[#This Row],[עד ועד]]&gt;K297)),W297=1)),1,""))</f>
        <v/>
      </c>
      <c r="Q298" s="19" t="str">
        <f>IF(מרקובחצי[[#This Row],[קבעה הפלגה?]]=1,"",IF(AND(מרקובחצי[[#This Row],[עד ועד]]&gt;31,OR(מרקובחצי[[#This Row],[CycleNumber]]=1,AND(U297=1),AND(V297=1,מרקובחצי[[#This Row],[עד ועד]]&gt;K297),AND(W297=1,OR(מרקובחצי[[#This Row],[עד ועד]]&gt;K297,מרקובחצי[[#This Row],[עד ועד]]&lt;J297)))),1,""))</f>
        <v/>
      </c>
      <c r="R298" s="19" t="str">
        <f>IF(מרקובחצי[[#This Row],[CycleNumber]]&gt;1,IF(AND(O297=1,מרקובחצי[[#This Row],[עד ועד]]&lt;29),1,""),"")</f>
        <v/>
      </c>
      <c r="S298" s="19" t="str">
        <f>IF(מרקובחצי[[#This Row],[CycleNumber]]&gt;1,IF(OR(AND(O297=1,מרקובחצי[[#This Row],[עד ועד]]&gt;28),AND(P297=1),AND(Q297=1,מרקובחצי[[#This Row],[עד ועד]]&lt;32)),1,""),"")</f>
        <v/>
      </c>
      <c r="T298" s="19" t="str">
        <f>IF(מרקובחצי[[#This Row],[CycleNumber]]&gt;1,IF(AND(Q297=1,מרקובחצי[[#This Row],[עד ועד]]&gt;31),1,""),"")</f>
        <v/>
      </c>
      <c r="U298" s="19" t="str">
        <f>IF(מרקובחצי[[#This Row],[CycleNumber]]&gt;1,IF(AND(R297=1,מרקובחצי[[#This Row],[עד ועד]]&lt;29),1,IF(AND(U297=1,NOT(OR(מרקובחצי[[#This Row],[עד ועד]]&lt;J297,מרקובחצי[[#This Row],[עד ועד]]&gt;K297))),1,"")),"")</f>
        <v/>
      </c>
      <c r="V298" s="19" t="str">
        <f>IF(מרקובחצי[[#This Row],[CycleNumber]]&gt;1,IF(AND(SUM(R297:T297)=1,מרקובחצי[[#This Row],[עד ועד]]&gt;28,מרקובחצי[[#This Row],[עד ועד]]&lt;32),1,IF(OR(S297=1,AND(R297=1,מרקובחצי[[#This Row],[עד ועד]]&gt;28),AND(T297=1,מרקובחצי[[#This Row],[עד ועד]]&lt;32)),1,IF(AND(V297=1,NOT(OR(מרקובחצי[[#This Row],[עד ועד]]&lt;J297,מרקובחצי[[#This Row],[עד ועד]]&gt;K297))),1,""))),"")</f>
        <v/>
      </c>
      <c r="W298" s="19">
        <f>IF(מרקובחצי[[#This Row],[CycleNumber]]&gt;1,IF(AND(T297=1,מרקובחצי[[#This Row],[עד ועד]]&gt;31),1,IF(AND(W297=1,NOT(OR(מרקובחצי[[#This Row],[עד ועד]]&lt;J297,מרקובחצי[[#This Row],[עד ועד]]&gt;K297))),1,"")),"")</f>
        <v>1</v>
      </c>
      <c r="X298" s="19" t="str">
        <f>IF(AND(מרקובחצי[[#This Row],[CycleNumber]]&lt;$B299,SUM(מרקובחצי[[#This Row],[11]],R299)=2),1,"")</f>
        <v/>
      </c>
      <c r="Y298" s="19" t="str">
        <f>IF(AND(מרקובחצי[[#This Row],[CycleNumber]]&lt;$B299,SUM(מרקובחצי[[#This Row],[11]],S299)=2),1,"")</f>
        <v/>
      </c>
      <c r="Z298" s="19" t="str">
        <f>IF(AND(מרקובחצי[[#This Row],[CycleNumber]]&lt;$B299,SUM(מרקובחצי[[#This Row],[13]],S299)=2),1,"")</f>
        <v/>
      </c>
      <c r="AA298" s="19" t="str">
        <f>IF(AND(מרקובחצי[[#This Row],[CycleNumber]]&lt;$B299,SUM(מרקובחצי[[#This Row],[13]],T299)=2),1,"")</f>
        <v/>
      </c>
      <c r="AB298" s="19" t="str">
        <f>IF(AND(מרקובחצי[[#This Row],[CycleNumber]]&lt;$B299,SUM(מרקובחצי[[#This Row],[21]],U299)=2),1,"")</f>
        <v/>
      </c>
      <c r="AC298" s="19" t="str">
        <f>IF(AND(מרקובחצי[[#This Row],[CycleNumber]]&lt;$B299,SUM(מרקובחצי[[#This Row],[21]],V299)=2),1,"")</f>
        <v/>
      </c>
      <c r="AD298" s="19" t="str">
        <f>IF(AND(מרקובחצי[[#This Row],[CycleNumber]]&lt;$B299,SUM(מרקובחצי[[#This Row],[23]],V299)=2),1,"")</f>
        <v/>
      </c>
      <c r="AE298" s="19" t="str">
        <f>IF(AND(מרקובחצי[[#This Row],[CycleNumber]]&lt;$B299,SUM(מרקובחצי[[#This Row],[23]],W299)=2),1,"")</f>
        <v/>
      </c>
      <c r="AF298" s="19" t="str">
        <f>IF(AND(מרקובחצי[[#This Row],[CycleNumber]]&lt;$B299,SUM(מרקובחצי[[#This Row],[31]],O299)=2),1,"")</f>
        <v/>
      </c>
      <c r="AG298" s="19" t="str">
        <f>IF(AND(מרקובחצי[[#This Row],[CycleNumber]]&lt;$B299,SUM(מרקובחצי[[#This Row],[31]],P299)=2),1,"")</f>
        <v/>
      </c>
      <c r="AH298" s="19" t="str">
        <f>IF(AND(מרקובחצי[[#This Row],[CycleNumber]]&lt;$B299,SUM(מרקובחצי[[#This Row],[31]],Q299)=2),1,"")</f>
        <v/>
      </c>
      <c r="AI298" s="19" t="str">
        <f>IF(AND(מרקובחצי[[#This Row],[CycleNumber]]&lt;$B299,SUM(U298:U299)=2),1,"")</f>
        <v/>
      </c>
      <c r="AJ298" s="19" t="str">
        <f>IF(AND(מרקובחצי[[#This Row],[CycleNumber]]&lt;$B299,SUM(מרקובחצי[[#This Row],[32]],O299)=2),1,"")</f>
        <v/>
      </c>
      <c r="AK298" s="19" t="str">
        <f>IF(AND(מרקובחצי[[#This Row],[CycleNumber]]&lt;$B299,SUM(מרקובחצי[[#This Row],[32]],P299)=2),1,"")</f>
        <v/>
      </c>
      <c r="AL298" s="19" t="str">
        <f>IF(AND(מרקובחצי[[#This Row],[CycleNumber]]&lt;$B299,SUM(מרקובחצי[[#This Row],[32]],Q299)=2),1,"")</f>
        <v/>
      </c>
      <c r="AM298" s="19" t="str">
        <f>IF(AND(מרקובחצי[[#This Row],[CycleNumber]]&lt;$B299,SUM(V298:V299)=2),1,"")</f>
        <v/>
      </c>
      <c r="AN298" s="19" t="str">
        <f>IF(AND(מרקובחצי[[#This Row],[CycleNumber]]&lt;$B299,SUM(מרקובחצי[[#This Row],[33]],O299)=2),1,"")</f>
        <v/>
      </c>
      <c r="AO298" s="19" t="str">
        <f>IF(AND(מרקובחצי[[#This Row],[CycleNumber]]&lt;$B299,SUM(מרקובחצי[[#This Row],[33]],P299)=2),1,"")</f>
        <v/>
      </c>
      <c r="AP298" s="19" t="str">
        <f>IF(AND(מרקובחצי[[#This Row],[CycleNumber]]&lt;$B299,SUM(מרקובחצי[[#This Row],[33]],Q299)=2),1,"")</f>
        <v/>
      </c>
      <c r="AQ298" s="19">
        <f>IF(AND(מרקובחצי[[#This Row],[CycleNumber]]&lt;$B299,SUM(W298:W299)=2),1,"")</f>
        <v>1</v>
      </c>
      <c r="AR298" s="19" t="str">
        <f>IF(AND(מרקובחצי[[#This Row],[CycleNumber]]&lt;$B299,SUM(מרקובחצי[[#This Row],[12]],S299)=2),1,"")</f>
        <v/>
      </c>
      <c r="AS298" s="19" t="str">
        <f>IF(AND(מרקובחצי[[#This Row],[CycleNumber]]&lt;$B299,SUM(מרקובחצי[[#This Row],[22]],V299)=2),1,"")</f>
        <v/>
      </c>
      <c r="AT298" s="21">
        <f>SUM(מרקובחצי[[#This Row],[11]:[33]])</f>
        <v>1</v>
      </c>
    </row>
    <row r="299" spans="1:46" ht="15.6" x14ac:dyDescent="0.25">
      <c r="A299" s="19" t="s">
        <v>34</v>
      </c>
      <c r="B299" s="19">
        <v>5</v>
      </c>
      <c r="C299">
        <v>37</v>
      </c>
      <c r="D299" s="19">
        <f>מרקובחצי[[#This Row],[LengthofCycle]]+1</f>
        <v>38</v>
      </c>
      <c r="E299" t="str">
        <f>IF(IFERROR(LOOKUP(מרקובחצי[[#This Row],[ClientID]],קביעויות[הפלגה]),FALSE)=מרקובחצי[[#This Row],[ClientID]],1,"")</f>
        <v/>
      </c>
      <c r="F299" t="str">
        <f>IF(IFERROR(LOOKUP(מרקובחצי[[#This Row],[ClientID]],סוגחציקבוע[S31]),FALSE)=מרקובחצי[[#This Row],[ClientID]],1,"")</f>
        <v/>
      </c>
      <c r="G299" t="str">
        <f>IF(IFERROR(LOOKUP(מרקובחצי[[#This Row],[ClientID]],סוגחציקבוע[S32]),FALSE)=מרקובחצי[[#This Row],[ClientID]],1,"")</f>
        <v/>
      </c>
      <c r="H299" t="str">
        <f>IF(IFERROR(LOOKUP(מרקובחצי[[#This Row],[ClientID]],סוגחציקבוע[S33]),FALSE)=מרקובחצי[[#This Row],[ClientID]],1,"")</f>
        <v/>
      </c>
      <c r="I299">
        <f>IF(IFERROR(LOOKUP(מרקובחצי[[#This Row],[ClientID]],סוגחציקבוע[S32&amp;33]),FALSE)=מרקובחצי[[#This Row],[ClientID]],1,"")</f>
        <v>1</v>
      </c>
      <c r="J299" s="19">
        <f>IF(SUM(מרקובחצי[[#This Row],[11]:[13]])=1,מרקובחצי[[#This Row],[עד ועד]],IF(SUM(R298:T299)=1,IF(מרקובחצי[[#This Row],[עד ועד]]&lt;J298,מרקובחצי[[#This Row],[עד ועד]],J298),J298))</f>
        <v>32</v>
      </c>
      <c r="K299" s="19">
        <f>IF(SUM(מרקובחצי[[#This Row],[11]:[13]])=1,מרקובחצי[[#This Row],[עד ועד]],IF(SUM(R298:T299)=1,IF(מרקובחצי[[#This Row],[עד ועד]]&gt;K298,מרקובחצי[[#This Row],[עד ועד]],K298),K298))</f>
        <v>38</v>
      </c>
      <c r="L299" s="19" t="str">
        <f>IF(AND(SUM(מרקובחצי[[#This Row],[31]:[33]])=1,SUM(U298:W298)=0),מרקובחצי[[#This Row],[מקס]]-מרקובחצי[[#This Row],[מינ]],"")</f>
        <v/>
      </c>
      <c r="M29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299" s="19" t="str">
        <f t="shared" si="4"/>
        <v>S33</v>
      </c>
      <c r="O299" s="19" t="str">
        <f>IF(מרקובחצי[[#This Row],[קבעה הפלגה?]]=1,"",IF(AND(מרקובחצי[[#This Row],[עד ועד]]&lt;29,OR(מרקובחצי[[#This Row],[CycleNumber]]=1,AND(U298=1,OR(מרקובחצי[[#This Row],[עד ועד]]&lt;J298,מרקובחצי[[#This Row],[עד ועד]]&gt;K298)),AND(V298=1,מרקובחצי[[#This Row],[עד ועד]]&lt;J298),W298=1)),1,""))</f>
        <v/>
      </c>
      <c r="P299" s="19" t="str">
        <f>IF(מרקובחצי[[#This Row],[קבעה הפלגה?]]=1,"",IF(AND(מרקובחצי[[#This Row],[עד ועד]]&gt;28,מרקובחצי[[#This Row],[עד ועד]]&lt;32,OR(מרקובחצי[[#This Row],[CycleNumber]]=1,AND(U298=1),AND(V298=1,OR(מרקובחצי[[#This Row],[עד ועד]]&lt;J298,מרקובחצי[[#This Row],[עד ועד]]&gt;K298)),W298=1)),1,""))</f>
        <v/>
      </c>
      <c r="Q299" s="19" t="str">
        <f>IF(מרקובחצי[[#This Row],[קבעה הפלגה?]]=1,"",IF(AND(מרקובחצי[[#This Row],[עד ועד]]&gt;31,OR(מרקובחצי[[#This Row],[CycleNumber]]=1,AND(U298=1),AND(V298=1,מרקובחצי[[#This Row],[עד ועד]]&gt;K298),AND(W298=1,OR(מרקובחצי[[#This Row],[עד ועד]]&gt;K298,מרקובחצי[[#This Row],[עד ועד]]&lt;J298)))),1,""))</f>
        <v/>
      </c>
      <c r="R299" s="19" t="str">
        <f>IF(מרקובחצי[[#This Row],[CycleNumber]]&gt;1,IF(AND(O298=1,מרקובחצי[[#This Row],[עד ועד]]&lt;29),1,""),"")</f>
        <v/>
      </c>
      <c r="S299" s="19" t="str">
        <f>IF(מרקובחצי[[#This Row],[CycleNumber]]&gt;1,IF(OR(AND(O298=1,מרקובחצי[[#This Row],[עד ועד]]&gt;28),AND(P298=1),AND(Q298=1,מרקובחצי[[#This Row],[עד ועד]]&lt;32)),1,""),"")</f>
        <v/>
      </c>
      <c r="T299" s="19" t="str">
        <f>IF(מרקובחצי[[#This Row],[CycleNumber]]&gt;1,IF(AND(Q298=1,מרקובחצי[[#This Row],[עד ועד]]&gt;31),1,""),"")</f>
        <v/>
      </c>
      <c r="U299" s="19" t="str">
        <f>IF(מרקובחצי[[#This Row],[CycleNumber]]&gt;1,IF(AND(R298=1,מרקובחצי[[#This Row],[עד ועד]]&lt;29),1,IF(AND(U298=1,NOT(OR(מרקובחצי[[#This Row],[עד ועד]]&lt;J298,מרקובחצי[[#This Row],[עד ועד]]&gt;K298))),1,"")),"")</f>
        <v/>
      </c>
      <c r="V299" s="19" t="str">
        <f>IF(מרקובחצי[[#This Row],[CycleNumber]]&gt;1,IF(AND(SUM(R298:T298)=1,מרקובחצי[[#This Row],[עד ועד]]&gt;28,מרקובחצי[[#This Row],[עד ועד]]&lt;32),1,IF(OR(S298=1,AND(R298=1,מרקובחצי[[#This Row],[עד ועד]]&gt;28),AND(T298=1,מרקובחצי[[#This Row],[עד ועד]]&lt;32)),1,IF(AND(V298=1,NOT(OR(מרקובחצי[[#This Row],[עד ועד]]&lt;J298,מרקובחצי[[#This Row],[עד ועד]]&gt;K298))),1,""))),"")</f>
        <v/>
      </c>
      <c r="W299" s="19">
        <f>IF(מרקובחצי[[#This Row],[CycleNumber]]&gt;1,IF(AND(T298=1,מרקובחצי[[#This Row],[עד ועד]]&gt;31),1,IF(AND(W298=1,NOT(OR(מרקובחצי[[#This Row],[עד ועד]]&lt;J298,מרקובחצי[[#This Row],[עד ועד]]&gt;K298))),1,"")),"")</f>
        <v>1</v>
      </c>
      <c r="X299" s="19" t="str">
        <f>IF(AND(מרקובחצי[[#This Row],[CycleNumber]]&lt;$B300,SUM(מרקובחצי[[#This Row],[11]],R300)=2),1,"")</f>
        <v/>
      </c>
      <c r="Y299" s="19" t="str">
        <f>IF(AND(מרקובחצי[[#This Row],[CycleNumber]]&lt;$B300,SUM(מרקובחצי[[#This Row],[11]],S300)=2),1,"")</f>
        <v/>
      </c>
      <c r="Z299" s="19" t="str">
        <f>IF(AND(מרקובחצי[[#This Row],[CycleNumber]]&lt;$B300,SUM(מרקובחצי[[#This Row],[13]],S300)=2),1,"")</f>
        <v/>
      </c>
      <c r="AA299" s="19" t="str">
        <f>IF(AND(מרקובחצי[[#This Row],[CycleNumber]]&lt;$B300,SUM(מרקובחצי[[#This Row],[13]],T300)=2),1,"")</f>
        <v/>
      </c>
      <c r="AB299" s="19" t="str">
        <f>IF(AND(מרקובחצי[[#This Row],[CycleNumber]]&lt;$B300,SUM(מרקובחצי[[#This Row],[21]],U300)=2),1,"")</f>
        <v/>
      </c>
      <c r="AC299" s="19" t="str">
        <f>IF(AND(מרקובחצי[[#This Row],[CycleNumber]]&lt;$B300,SUM(מרקובחצי[[#This Row],[21]],V300)=2),1,"")</f>
        <v/>
      </c>
      <c r="AD299" s="19" t="str">
        <f>IF(AND(מרקובחצי[[#This Row],[CycleNumber]]&lt;$B300,SUM(מרקובחצי[[#This Row],[23]],V300)=2),1,"")</f>
        <v/>
      </c>
      <c r="AE299" s="19" t="str">
        <f>IF(AND(מרקובחצי[[#This Row],[CycleNumber]]&lt;$B300,SUM(מרקובחצי[[#This Row],[23]],W300)=2),1,"")</f>
        <v/>
      </c>
      <c r="AF299" s="19" t="str">
        <f>IF(AND(מרקובחצי[[#This Row],[CycleNumber]]&lt;$B300,SUM(מרקובחצי[[#This Row],[31]],O300)=2),1,"")</f>
        <v/>
      </c>
      <c r="AG299" s="19" t="str">
        <f>IF(AND(מרקובחצי[[#This Row],[CycleNumber]]&lt;$B300,SUM(מרקובחצי[[#This Row],[31]],P300)=2),1,"")</f>
        <v/>
      </c>
      <c r="AH299" s="19" t="str">
        <f>IF(AND(מרקובחצי[[#This Row],[CycleNumber]]&lt;$B300,SUM(מרקובחצי[[#This Row],[31]],Q300)=2),1,"")</f>
        <v/>
      </c>
      <c r="AI299" s="19" t="str">
        <f>IF(AND(מרקובחצי[[#This Row],[CycleNumber]]&lt;$B300,SUM(U299:U300)=2),1,"")</f>
        <v/>
      </c>
      <c r="AJ299" s="19" t="str">
        <f>IF(AND(מרקובחצי[[#This Row],[CycleNumber]]&lt;$B300,SUM(מרקובחצי[[#This Row],[32]],O300)=2),1,"")</f>
        <v/>
      </c>
      <c r="AK299" s="19" t="str">
        <f>IF(AND(מרקובחצי[[#This Row],[CycleNumber]]&lt;$B300,SUM(מרקובחצי[[#This Row],[32]],P300)=2),1,"")</f>
        <v/>
      </c>
      <c r="AL299" s="19" t="str">
        <f>IF(AND(מרקובחצי[[#This Row],[CycleNumber]]&lt;$B300,SUM(מרקובחצי[[#This Row],[32]],Q300)=2),1,"")</f>
        <v/>
      </c>
      <c r="AM299" s="19" t="str">
        <f>IF(AND(מרקובחצי[[#This Row],[CycleNumber]]&lt;$B300,SUM(V299:V300)=2),1,"")</f>
        <v/>
      </c>
      <c r="AN299" s="19" t="str">
        <f>IF(AND(מרקובחצי[[#This Row],[CycleNumber]]&lt;$B300,SUM(מרקובחצי[[#This Row],[33]],O300)=2),1,"")</f>
        <v/>
      </c>
      <c r="AO299" s="19" t="str">
        <f>IF(AND(מרקובחצי[[#This Row],[CycleNumber]]&lt;$B300,SUM(מרקובחצי[[#This Row],[33]],P300)=2),1,"")</f>
        <v/>
      </c>
      <c r="AP299" s="19" t="str">
        <f>IF(AND(מרקובחצי[[#This Row],[CycleNumber]]&lt;$B300,SUM(מרקובחצי[[#This Row],[33]],Q300)=2),1,"")</f>
        <v/>
      </c>
      <c r="AQ299" s="19">
        <f>IF(AND(מרקובחצי[[#This Row],[CycleNumber]]&lt;$B300,SUM(W299:W300)=2),1,"")</f>
        <v>1</v>
      </c>
      <c r="AR299" s="19" t="str">
        <f>IF(AND(מרקובחצי[[#This Row],[CycleNumber]]&lt;$B300,SUM(מרקובחצי[[#This Row],[12]],S300)=2),1,"")</f>
        <v/>
      </c>
      <c r="AS299" s="19" t="str">
        <f>IF(AND(מרקובחצי[[#This Row],[CycleNumber]]&lt;$B300,SUM(מרקובחצי[[#This Row],[22]],V300)=2),1,"")</f>
        <v/>
      </c>
      <c r="AT299" s="21">
        <f>SUM(מרקובחצי[[#This Row],[11]:[33]])</f>
        <v>1</v>
      </c>
    </row>
    <row r="300" spans="1:46" ht="15.6" x14ac:dyDescent="0.25">
      <c r="A300" s="19" t="s">
        <v>34</v>
      </c>
      <c r="B300" s="19">
        <v>6</v>
      </c>
      <c r="C300">
        <v>32</v>
      </c>
      <c r="D300" s="19">
        <f>מרקובחצי[[#This Row],[LengthofCycle]]+1</f>
        <v>33</v>
      </c>
      <c r="E300" t="str">
        <f>IF(IFERROR(LOOKUP(מרקובחצי[[#This Row],[ClientID]],קביעויות[הפלגה]),FALSE)=מרקובחצי[[#This Row],[ClientID]],1,"")</f>
        <v/>
      </c>
      <c r="F300" t="str">
        <f>IF(IFERROR(LOOKUP(מרקובחצי[[#This Row],[ClientID]],סוגחציקבוע[S31]),FALSE)=מרקובחצי[[#This Row],[ClientID]],1,"")</f>
        <v/>
      </c>
      <c r="G300" t="str">
        <f>IF(IFERROR(LOOKUP(מרקובחצי[[#This Row],[ClientID]],סוגחציקבוע[S32]),FALSE)=מרקובחצי[[#This Row],[ClientID]],1,"")</f>
        <v/>
      </c>
      <c r="H300" t="str">
        <f>IF(IFERROR(LOOKUP(מרקובחצי[[#This Row],[ClientID]],סוגחציקבוע[S33]),FALSE)=מרקובחצי[[#This Row],[ClientID]],1,"")</f>
        <v/>
      </c>
      <c r="I300">
        <f>IF(IFERROR(LOOKUP(מרקובחצי[[#This Row],[ClientID]],סוגחציקבוע[S32&amp;33]),FALSE)=מרקובחצי[[#This Row],[ClientID]],1,"")</f>
        <v>1</v>
      </c>
      <c r="J300" s="19">
        <f>IF(SUM(מרקובחצי[[#This Row],[11]:[13]])=1,מרקובחצי[[#This Row],[עד ועד]],IF(SUM(R299:T300)=1,IF(מרקובחצי[[#This Row],[עד ועד]]&lt;J299,מרקובחצי[[#This Row],[עד ועד]],J299),J299))</f>
        <v>32</v>
      </c>
      <c r="K300" s="19">
        <f>IF(SUM(מרקובחצי[[#This Row],[11]:[13]])=1,מרקובחצי[[#This Row],[עד ועד]],IF(SUM(R299:T300)=1,IF(מרקובחצי[[#This Row],[עד ועד]]&gt;K299,מרקובחצי[[#This Row],[עד ועד]],K299),K299))</f>
        <v>38</v>
      </c>
      <c r="L300" s="19" t="str">
        <f>IF(AND(SUM(מרקובחצי[[#This Row],[31]:[33]])=1,SUM(U299:W299)=0),מרקובחצי[[#This Row],[מקס]]-מרקובחצי[[#This Row],[מינ]],"")</f>
        <v/>
      </c>
      <c r="M30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300" s="19" t="str">
        <f t="shared" si="4"/>
        <v>S33</v>
      </c>
      <c r="O300" s="19" t="str">
        <f>IF(מרקובחצי[[#This Row],[קבעה הפלגה?]]=1,"",IF(AND(מרקובחצי[[#This Row],[עד ועד]]&lt;29,OR(מרקובחצי[[#This Row],[CycleNumber]]=1,AND(U299=1,OR(מרקובחצי[[#This Row],[עד ועד]]&lt;J299,מרקובחצי[[#This Row],[עד ועד]]&gt;K299)),AND(V299=1,מרקובחצי[[#This Row],[עד ועד]]&lt;J299),W299=1)),1,""))</f>
        <v/>
      </c>
      <c r="P300" s="19" t="str">
        <f>IF(מרקובחצי[[#This Row],[קבעה הפלגה?]]=1,"",IF(AND(מרקובחצי[[#This Row],[עד ועד]]&gt;28,מרקובחצי[[#This Row],[עד ועד]]&lt;32,OR(מרקובחצי[[#This Row],[CycleNumber]]=1,AND(U299=1),AND(V299=1,OR(מרקובחצי[[#This Row],[עד ועד]]&lt;J299,מרקובחצי[[#This Row],[עד ועד]]&gt;K299)),W299=1)),1,""))</f>
        <v/>
      </c>
      <c r="Q300" s="19" t="str">
        <f>IF(מרקובחצי[[#This Row],[קבעה הפלגה?]]=1,"",IF(AND(מרקובחצי[[#This Row],[עד ועד]]&gt;31,OR(מרקובחצי[[#This Row],[CycleNumber]]=1,AND(U299=1),AND(V299=1,מרקובחצי[[#This Row],[עד ועד]]&gt;K299),AND(W299=1,OR(מרקובחצי[[#This Row],[עד ועד]]&gt;K299,מרקובחצי[[#This Row],[עד ועד]]&lt;J299)))),1,""))</f>
        <v/>
      </c>
      <c r="R300" s="19" t="str">
        <f>IF(מרקובחצי[[#This Row],[CycleNumber]]&gt;1,IF(AND(O299=1,מרקובחצי[[#This Row],[עד ועד]]&lt;29),1,""),"")</f>
        <v/>
      </c>
      <c r="S300" s="19" t="str">
        <f>IF(מרקובחצי[[#This Row],[CycleNumber]]&gt;1,IF(OR(AND(O299=1,מרקובחצי[[#This Row],[עד ועד]]&gt;28),AND(P299=1),AND(Q299=1,מרקובחצי[[#This Row],[עד ועד]]&lt;32)),1,""),"")</f>
        <v/>
      </c>
      <c r="T300" s="19" t="str">
        <f>IF(מרקובחצי[[#This Row],[CycleNumber]]&gt;1,IF(AND(Q299=1,מרקובחצי[[#This Row],[עד ועד]]&gt;31),1,""),"")</f>
        <v/>
      </c>
      <c r="U300" s="19" t="str">
        <f>IF(מרקובחצי[[#This Row],[CycleNumber]]&gt;1,IF(AND(R299=1,מרקובחצי[[#This Row],[עד ועד]]&lt;29),1,IF(AND(U299=1,NOT(OR(מרקובחצי[[#This Row],[עד ועד]]&lt;J299,מרקובחצי[[#This Row],[עד ועד]]&gt;K299))),1,"")),"")</f>
        <v/>
      </c>
      <c r="V300" s="19" t="str">
        <f>IF(מרקובחצי[[#This Row],[CycleNumber]]&gt;1,IF(AND(SUM(R299:T299)=1,מרקובחצי[[#This Row],[עד ועד]]&gt;28,מרקובחצי[[#This Row],[עד ועד]]&lt;32),1,IF(OR(S299=1,AND(R299=1,מרקובחצי[[#This Row],[עד ועד]]&gt;28),AND(T299=1,מרקובחצי[[#This Row],[עד ועד]]&lt;32)),1,IF(AND(V299=1,NOT(OR(מרקובחצי[[#This Row],[עד ועד]]&lt;J299,מרקובחצי[[#This Row],[עד ועד]]&gt;K299))),1,""))),"")</f>
        <v/>
      </c>
      <c r="W300" s="19">
        <f>IF(מרקובחצי[[#This Row],[CycleNumber]]&gt;1,IF(AND(T299=1,מרקובחצי[[#This Row],[עד ועד]]&gt;31),1,IF(AND(W299=1,NOT(OR(מרקובחצי[[#This Row],[עד ועד]]&lt;J299,מרקובחצי[[#This Row],[עד ועד]]&gt;K299))),1,"")),"")</f>
        <v>1</v>
      </c>
      <c r="X300" s="19" t="str">
        <f>IF(AND(מרקובחצי[[#This Row],[CycleNumber]]&lt;$B301,SUM(מרקובחצי[[#This Row],[11]],R301)=2),1,"")</f>
        <v/>
      </c>
      <c r="Y300" s="19" t="str">
        <f>IF(AND(מרקובחצי[[#This Row],[CycleNumber]]&lt;$B301,SUM(מרקובחצי[[#This Row],[11]],S301)=2),1,"")</f>
        <v/>
      </c>
      <c r="Z300" s="19" t="str">
        <f>IF(AND(מרקובחצי[[#This Row],[CycleNumber]]&lt;$B301,SUM(מרקובחצי[[#This Row],[13]],S301)=2),1,"")</f>
        <v/>
      </c>
      <c r="AA300" s="19" t="str">
        <f>IF(AND(מרקובחצי[[#This Row],[CycleNumber]]&lt;$B301,SUM(מרקובחצי[[#This Row],[13]],T301)=2),1,"")</f>
        <v/>
      </c>
      <c r="AB300" s="19" t="str">
        <f>IF(AND(מרקובחצי[[#This Row],[CycleNumber]]&lt;$B301,SUM(מרקובחצי[[#This Row],[21]],U301)=2),1,"")</f>
        <v/>
      </c>
      <c r="AC300" s="19" t="str">
        <f>IF(AND(מרקובחצי[[#This Row],[CycleNumber]]&lt;$B301,SUM(מרקובחצי[[#This Row],[21]],V301)=2),1,"")</f>
        <v/>
      </c>
      <c r="AD300" s="19" t="str">
        <f>IF(AND(מרקובחצי[[#This Row],[CycleNumber]]&lt;$B301,SUM(מרקובחצי[[#This Row],[23]],V301)=2),1,"")</f>
        <v/>
      </c>
      <c r="AE300" s="19" t="str">
        <f>IF(AND(מרקובחצי[[#This Row],[CycleNumber]]&lt;$B301,SUM(מרקובחצי[[#This Row],[23]],W301)=2),1,"")</f>
        <v/>
      </c>
      <c r="AF300" s="19" t="str">
        <f>IF(AND(מרקובחצי[[#This Row],[CycleNumber]]&lt;$B301,SUM(מרקובחצי[[#This Row],[31]],O301)=2),1,"")</f>
        <v/>
      </c>
      <c r="AG300" s="19" t="str">
        <f>IF(AND(מרקובחצי[[#This Row],[CycleNumber]]&lt;$B301,SUM(מרקובחצי[[#This Row],[31]],P301)=2),1,"")</f>
        <v/>
      </c>
      <c r="AH300" s="19" t="str">
        <f>IF(AND(מרקובחצי[[#This Row],[CycleNumber]]&lt;$B301,SUM(מרקובחצי[[#This Row],[31]],Q301)=2),1,"")</f>
        <v/>
      </c>
      <c r="AI300" s="19" t="str">
        <f>IF(AND(מרקובחצי[[#This Row],[CycleNumber]]&lt;$B301,SUM(U300:U301)=2),1,"")</f>
        <v/>
      </c>
      <c r="AJ300" s="19" t="str">
        <f>IF(AND(מרקובחצי[[#This Row],[CycleNumber]]&lt;$B301,SUM(מרקובחצי[[#This Row],[32]],O301)=2),1,"")</f>
        <v/>
      </c>
      <c r="AK300" s="19" t="str">
        <f>IF(AND(מרקובחצי[[#This Row],[CycleNumber]]&lt;$B301,SUM(מרקובחצי[[#This Row],[32]],P301)=2),1,"")</f>
        <v/>
      </c>
      <c r="AL300" s="19" t="str">
        <f>IF(AND(מרקובחצי[[#This Row],[CycleNumber]]&lt;$B301,SUM(מרקובחצי[[#This Row],[32]],Q301)=2),1,"")</f>
        <v/>
      </c>
      <c r="AM300" s="19" t="str">
        <f>IF(AND(מרקובחצי[[#This Row],[CycleNumber]]&lt;$B301,SUM(V300:V301)=2),1,"")</f>
        <v/>
      </c>
      <c r="AN300" s="19" t="str">
        <f>IF(AND(מרקובחצי[[#This Row],[CycleNumber]]&lt;$B301,SUM(מרקובחצי[[#This Row],[33]],O301)=2),1,"")</f>
        <v/>
      </c>
      <c r="AO300" s="19" t="str">
        <f>IF(AND(מרקובחצי[[#This Row],[CycleNumber]]&lt;$B301,SUM(מרקובחצי[[#This Row],[33]],P301)=2),1,"")</f>
        <v/>
      </c>
      <c r="AP300" s="19" t="str">
        <f>IF(AND(מרקובחצי[[#This Row],[CycleNumber]]&lt;$B301,SUM(מרקובחצי[[#This Row],[33]],Q301)=2),1,"")</f>
        <v/>
      </c>
      <c r="AQ300" s="19">
        <f>IF(AND(מרקובחצי[[#This Row],[CycleNumber]]&lt;$B301,SUM(W300:W301)=2),1,"")</f>
        <v>1</v>
      </c>
      <c r="AR300" s="19" t="str">
        <f>IF(AND(מרקובחצי[[#This Row],[CycleNumber]]&lt;$B301,SUM(מרקובחצי[[#This Row],[12]],S301)=2),1,"")</f>
        <v/>
      </c>
      <c r="AS300" s="19" t="str">
        <f>IF(AND(מרקובחצי[[#This Row],[CycleNumber]]&lt;$B301,SUM(מרקובחצי[[#This Row],[22]],V301)=2),1,"")</f>
        <v/>
      </c>
      <c r="AT300" s="21">
        <f>SUM(מרקובחצי[[#This Row],[11]:[33]])</f>
        <v>1</v>
      </c>
    </row>
    <row r="301" spans="1:46" ht="15.6" x14ac:dyDescent="0.25">
      <c r="A301" s="19" t="s">
        <v>34</v>
      </c>
      <c r="B301" s="19">
        <v>7</v>
      </c>
      <c r="C301">
        <v>35</v>
      </c>
      <c r="D301" s="19">
        <f>מרקובחצי[[#This Row],[LengthofCycle]]+1</f>
        <v>36</v>
      </c>
      <c r="E301" t="str">
        <f>IF(IFERROR(LOOKUP(מרקובחצי[[#This Row],[ClientID]],קביעויות[הפלגה]),FALSE)=מרקובחצי[[#This Row],[ClientID]],1,"")</f>
        <v/>
      </c>
      <c r="F301" t="str">
        <f>IF(IFERROR(LOOKUP(מרקובחצי[[#This Row],[ClientID]],סוגחציקבוע[S31]),FALSE)=מרקובחצי[[#This Row],[ClientID]],1,"")</f>
        <v/>
      </c>
      <c r="G301" t="str">
        <f>IF(IFERROR(LOOKUP(מרקובחצי[[#This Row],[ClientID]],סוגחציקבוע[S32]),FALSE)=מרקובחצי[[#This Row],[ClientID]],1,"")</f>
        <v/>
      </c>
      <c r="H301" t="str">
        <f>IF(IFERROR(LOOKUP(מרקובחצי[[#This Row],[ClientID]],סוגחציקבוע[S33]),FALSE)=מרקובחצי[[#This Row],[ClientID]],1,"")</f>
        <v/>
      </c>
      <c r="I301">
        <f>IF(IFERROR(LOOKUP(מרקובחצי[[#This Row],[ClientID]],סוגחציקבוע[S32&amp;33]),FALSE)=מרקובחצי[[#This Row],[ClientID]],1,"")</f>
        <v>1</v>
      </c>
      <c r="J301" s="19">
        <f>IF(SUM(מרקובחצי[[#This Row],[11]:[13]])=1,מרקובחצי[[#This Row],[עד ועד]],IF(SUM(R300:T301)=1,IF(מרקובחצי[[#This Row],[עד ועד]]&lt;J300,מרקובחצי[[#This Row],[עד ועד]],J300),J300))</f>
        <v>32</v>
      </c>
      <c r="K301" s="19">
        <f>IF(SUM(מרקובחצי[[#This Row],[11]:[13]])=1,מרקובחצי[[#This Row],[עד ועד]],IF(SUM(R300:T301)=1,IF(מרקובחצי[[#This Row],[עד ועד]]&gt;K300,מרקובחצי[[#This Row],[עד ועד]],K300),K300))</f>
        <v>38</v>
      </c>
      <c r="L301" s="19" t="str">
        <f>IF(AND(SUM(מרקובחצי[[#This Row],[31]:[33]])=1,SUM(U300:W300)=0),מרקובחצי[[#This Row],[מקס]]-מרקובחצי[[#This Row],[מינ]],"")</f>
        <v/>
      </c>
      <c r="M30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301" s="19" t="str">
        <f t="shared" si="4"/>
        <v>S33</v>
      </c>
      <c r="O301" s="19" t="str">
        <f>IF(מרקובחצי[[#This Row],[קבעה הפלגה?]]=1,"",IF(AND(מרקובחצי[[#This Row],[עד ועד]]&lt;29,OR(מרקובחצי[[#This Row],[CycleNumber]]=1,AND(U300=1,OR(מרקובחצי[[#This Row],[עד ועד]]&lt;J300,מרקובחצי[[#This Row],[עד ועד]]&gt;K300)),AND(V300=1,מרקובחצי[[#This Row],[עד ועד]]&lt;J300),W300=1)),1,""))</f>
        <v/>
      </c>
      <c r="P301" s="19" t="str">
        <f>IF(מרקובחצי[[#This Row],[קבעה הפלגה?]]=1,"",IF(AND(מרקובחצי[[#This Row],[עד ועד]]&gt;28,מרקובחצי[[#This Row],[עד ועד]]&lt;32,OR(מרקובחצי[[#This Row],[CycleNumber]]=1,AND(U300=1),AND(V300=1,OR(מרקובחצי[[#This Row],[עד ועד]]&lt;J300,מרקובחצי[[#This Row],[עד ועד]]&gt;K300)),W300=1)),1,""))</f>
        <v/>
      </c>
      <c r="Q301" s="19" t="str">
        <f>IF(מרקובחצי[[#This Row],[קבעה הפלגה?]]=1,"",IF(AND(מרקובחצי[[#This Row],[עד ועד]]&gt;31,OR(מרקובחצי[[#This Row],[CycleNumber]]=1,AND(U300=1),AND(V300=1,מרקובחצי[[#This Row],[עד ועד]]&gt;K300),AND(W300=1,OR(מרקובחצי[[#This Row],[עד ועד]]&gt;K300,מרקובחצי[[#This Row],[עד ועד]]&lt;J300)))),1,""))</f>
        <v/>
      </c>
      <c r="R301" s="19" t="str">
        <f>IF(מרקובחצי[[#This Row],[CycleNumber]]&gt;1,IF(AND(O300=1,מרקובחצי[[#This Row],[עד ועד]]&lt;29),1,""),"")</f>
        <v/>
      </c>
      <c r="S301" s="19" t="str">
        <f>IF(מרקובחצי[[#This Row],[CycleNumber]]&gt;1,IF(OR(AND(O300=1,מרקובחצי[[#This Row],[עד ועד]]&gt;28),AND(P300=1),AND(Q300=1,מרקובחצי[[#This Row],[עד ועד]]&lt;32)),1,""),"")</f>
        <v/>
      </c>
      <c r="T301" s="19" t="str">
        <f>IF(מרקובחצי[[#This Row],[CycleNumber]]&gt;1,IF(AND(Q300=1,מרקובחצי[[#This Row],[עד ועד]]&gt;31),1,""),"")</f>
        <v/>
      </c>
      <c r="U301" s="19" t="str">
        <f>IF(מרקובחצי[[#This Row],[CycleNumber]]&gt;1,IF(AND(R300=1,מרקובחצי[[#This Row],[עד ועד]]&lt;29),1,IF(AND(U300=1,NOT(OR(מרקובחצי[[#This Row],[עד ועד]]&lt;J300,מרקובחצי[[#This Row],[עד ועד]]&gt;K300))),1,"")),"")</f>
        <v/>
      </c>
      <c r="V301" s="19" t="str">
        <f>IF(מרקובחצי[[#This Row],[CycleNumber]]&gt;1,IF(AND(SUM(R300:T300)=1,מרקובחצי[[#This Row],[עד ועד]]&gt;28,מרקובחצי[[#This Row],[עד ועד]]&lt;32),1,IF(OR(S300=1,AND(R300=1,מרקובחצי[[#This Row],[עד ועד]]&gt;28),AND(T300=1,מרקובחצי[[#This Row],[עד ועד]]&lt;32)),1,IF(AND(V300=1,NOT(OR(מרקובחצי[[#This Row],[עד ועד]]&lt;J300,מרקובחצי[[#This Row],[עד ועד]]&gt;K300))),1,""))),"")</f>
        <v/>
      </c>
      <c r="W301" s="19">
        <f>IF(מרקובחצי[[#This Row],[CycleNumber]]&gt;1,IF(AND(T300=1,מרקובחצי[[#This Row],[עד ועד]]&gt;31),1,IF(AND(W300=1,NOT(OR(מרקובחצי[[#This Row],[עד ועד]]&lt;J300,מרקובחצי[[#This Row],[עד ועד]]&gt;K300))),1,"")),"")</f>
        <v>1</v>
      </c>
      <c r="X301" s="19" t="str">
        <f>IF(AND(מרקובחצי[[#This Row],[CycleNumber]]&lt;$B302,SUM(מרקובחצי[[#This Row],[11]],R302)=2),1,"")</f>
        <v/>
      </c>
      <c r="Y301" s="19" t="str">
        <f>IF(AND(מרקובחצי[[#This Row],[CycleNumber]]&lt;$B302,SUM(מרקובחצי[[#This Row],[11]],S302)=2),1,"")</f>
        <v/>
      </c>
      <c r="Z301" s="19" t="str">
        <f>IF(AND(מרקובחצי[[#This Row],[CycleNumber]]&lt;$B302,SUM(מרקובחצי[[#This Row],[13]],S302)=2),1,"")</f>
        <v/>
      </c>
      <c r="AA301" s="19" t="str">
        <f>IF(AND(מרקובחצי[[#This Row],[CycleNumber]]&lt;$B302,SUM(מרקובחצי[[#This Row],[13]],T302)=2),1,"")</f>
        <v/>
      </c>
      <c r="AB301" s="19" t="str">
        <f>IF(AND(מרקובחצי[[#This Row],[CycleNumber]]&lt;$B302,SUM(מרקובחצי[[#This Row],[21]],U302)=2),1,"")</f>
        <v/>
      </c>
      <c r="AC301" s="19" t="str">
        <f>IF(AND(מרקובחצי[[#This Row],[CycleNumber]]&lt;$B302,SUM(מרקובחצי[[#This Row],[21]],V302)=2),1,"")</f>
        <v/>
      </c>
      <c r="AD301" s="19" t="str">
        <f>IF(AND(מרקובחצי[[#This Row],[CycleNumber]]&lt;$B302,SUM(מרקובחצי[[#This Row],[23]],V302)=2),1,"")</f>
        <v/>
      </c>
      <c r="AE301" s="19" t="str">
        <f>IF(AND(מרקובחצי[[#This Row],[CycleNumber]]&lt;$B302,SUM(מרקובחצי[[#This Row],[23]],W302)=2),1,"")</f>
        <v/>
      </c>
      <c r="AF301" s="19" t="str">
        <f>IF(AND(מרקובחצי[[#This Row],[CycleNumber]]&lt;$B302,SUM(מרקובחצי[[#This Row],[31]],O302)=2),1,"")</f>
        <v/>
      </c>
      <c r="AG301" s="19" t="str">
        <f>IF(AND(מרקובחצי[[#This Row],[CycleNumber]]&lt;$B302,SUM(מרקובחצי[[#This Row],[31]],P302)=2),1,"")</f>
        <v/>
      </c>
      <c r="AH301" s="19" t="str">
        <f>IF(AND(מרקובחצי[[#This Row],[CycleNumber]]&lt;$B302,SUM(מרקובחצי[[#This Row],[31]],Q302)=2),1,"")</f>
        <v/>
      </c>
      <c r="AI301" s="19" t="str">
        <f>IF(AND(מרקובחצי[[#This Row],[CycleNumber]]&lt;$B302,SUM(U301:U302)=2),1,"")</f>
        <v/>
      </c>
      <c r="AJ301" s="19" t="str">
        <f>IF(AND(מרקובחצי[[#This Row],[CycleNumber]]&lt;$B302,SUM(מרקובחצי[[#This Row],[32]],O302)=2),1,"")</f>
        <v/>
      </c>
      <c r="AK301" s="19" t="str">
        <f>IF(AND(מרקובחצי[[#This Row],[CycleNumber]]&lt;$B302,SUM(מרקובחצי[[#This Row],[32]],P302)=2),1,"")</f>
        <v/>
      </c>
      <c r="AL301" s="19" t="str">
        <f>IF(AND(מרקובחצי[[#This Row],[CycleNumber]]&lt;$B302,SUM(מרקובחצי[[#This Row],[32]],Q302)=2),1,"")</f>
        <v/>
      </c>
      <c r="AM301" s="19" t="str">
        <f>IF(AND(מרקובחצי[[#This Row],[CycleNumber]]&lt;$B302,SUM(V301:V302)=2),1,"")</f>
        <v/>
      </c>
      <c r="AN301" s="19" t="str">
        <f>IF(AND(מרקובחצי[[#This Row],[CycleNumber]]&lt;$B302,SUM(מרקובחצי[[#This Row],[33]],O302)=2),1,"")</f>
        <v/>
      </c>
      <c r="AO301" s="19">
        <f>IF(AND(מרקובחצי[[#This Row],[CycleNumber]]&lt;$B302,SUM(מרקובחצי[[#This Row],[33]],P302)=2),1,"")</f>
        <v>1</v>
      </c>
      <c r="AP301" s="19" t="str">
        <f>IF(AND(מרקובחצי[[#This Row],[CycleNumber]]&lt;$B302,SUM(מרקובחצי[[#This Row],[33]],Q302)=2),1,"")</f>
        <v/>
      </c>
      <c r="AQ301" s="19" t="str">
        <f>IF(AND(מרקובחצי[[#This Row],[CycleNumber]]&lt;$B302,SUM(W301:W302)=2),1,"")</f>
        <v/>
      </c>
      <c r="AR301" s="19" t="str">
        <f>IF(AND(מרקובחצי[[#This Row],[CycleNumber]]&lt;$B302,SUM(מרקובחצי[[#This Row],[12]],S302)=2),1,"")</f>
        <v/>
      </c>
      <c r="AS301" s="19" t="str">
        <f>IF(AND(מרקובחצי[[#This Row],[CycleNumber]]&lt;$B302,SUM(מרקובחצי[[#This Row],[22]],V302)=2),1,"")</f>
        <v/>
      </c>
      <c r="AT301" s="21">
        <f>SUM(מרקובחצי[[#This Row],[11]:[33]])</f>
        <v>1</v>
      </c>
    </row>
    <row r="302" spans="1:46" ht="15.6" x14ac:dyDescent="0.25">
      <c r="A302" s="19" t="s">
        <v>34</v>
      </c>
      <c r="B302" s="19">
        <v>8</v>
      </c>
      <c r="C302">
        <v>28</v>
      </c>
      <c r="D302" s="19">
        <f>מרקובחצי[[#This Row],[LengthofCycle]]+1</f>
        <v>29</v>
      </c>
      <c r="E302" t="str">
        <f>IF(IFERROR(LOOKUP(מרקובחצי[[#This Row],[ClientID]],קביעויות[הפלגה]),FALSE)=מרקובחצי[[#This Row],[ClientID]],1,"")</f>
        <v/>
      </c>
      <c r="F302" t="str">
        <f>IF(IFERROR(LOOKUP(מרקובחצי[[#This Row],[ClientID]],סוגחציקבוע[S31]),FALSE)=מרקובחצי[[#This Row],[ClientID]],1,"")</f>
        <v/>
      </c>
      <c r="G302" t="str">
        <f>IF(IFERROR(LOOKUP(מרקובחצי[[#This Row],[ClientID]],סוגחציקבוע[S32]),FALSE)=מרקובחצי[[#This Row],[ClientID]],1,"")</f>
        <v/>
      </c>
      <c r="H302" t="str">
        <f>IF(IFERROR(LOOKUP(מרקובחצי[[#This Row],[ClientID]],סוגחציקבוע[S33]),FALSE)=מרקובחצי[[#This Row],[ClientID]],1,"")</f>
        <v/>
      </c>
      <c r="I302">
        <f>IF(IFERROR(LOOKUP(מרקובחצי[[#This Row],[ClientID]],סוגחציקבוע[S32&amp;33]),FALSE)=מרקובחצי[[#This Row],[ClientID]],1,"")</f>
        <v>1</v>
      </c>
      <c r="J302" s="19">
        <f>IF(SUM(מרקובחצי[[#This Row],[11]:[13]])=1,מרקובחצי[[#This Row],[עד ועד]],IF(SUM(R301:T302)=1,IF(מרקובחצי[[#This Row],[עד ועד]]&lt;J301,מרקובחצי[[#This Row],[עד ועד]],J301),J301))</f>
        <v>29</v>
      </c>
      <c r="K302" s="19">
        <f>IF(SUM(מרקובחצי[[#This Row],[11]:[13]])=1,מרקובחצי[[#This Row],[עד ועד]],IF(SUM(R301:T302)=1,IF(מרקובחצי[[#This Row],[עד ועד]]&gt;K301,מרקובחצי[[#This Row],[עד ועד]],K301),K301))</f>
        <v>29</v>
      </c>
      <c r="L302" s="19" t="str">
        <f>IF(AND(SUM(מרקובחצי[[#This Row],[31]:[33]])=1,SUM(U301:W301)=0),מרקובחצי[[#This Row],[מקס]]-מרקובחצי[[#This Row],[מינ]],"")</f>
        <v/>
      </c>
      <c r="M30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302" s="19" t="str">
        <f t="shared" si="4"/>
        <v>S33</v>
      </c>
      <c r="O302" s="19" t="str">
        <f>IF(מרקובחצי[[#This Row],[קבעה הפלגה?]]=1,"",IF(AND(מרקובחצי[[#This Row],[עד ועד]]&lt;29,OR(מרקובחצי[[#This Row],[CycleNumber]]=1,AND(U301=1,OR(מרקובחצי[[#This Row],[עד ועד]]&lt;J301,מרקובחצי[[#This Row],[עד ועד]]&gt;K301)),AND(V301=1,מרקובחצי[[#This Row],[עד ועד]]&lt;J301),W301=1)),1,""))</f>
        <v/>
      </c>
      <c r="P302" s="19">
        <f>IF(מרקובחצי[[#This Row],[קבעה הפלגה?]]=1,"",IF(AND(מרקובחצי[[#This Row],[עד ועד]]&gt;28,מרקובחצי[[#This Row],[עד ועד]]&lt;32,OR(מרקובחצי[[#This Row],[CycleNumber]]=1,AND(U301=1),AND(V301=1,OR(מרקובחצי[[#This Row],[עד ועד]]&lt;J301,מרקובחצי[[#This Row],[עד ועד]]&gt;K301)),W301=1)),1,""))</f>
        <v>1</v>
      </c>
      <c r="Q302" s="19" t="str">
        <f>IF(מרקובחצי[[#This Row],[קבעה הפלגה?]]=1,"",IF(AND(מרקובחצי[[#This Row],[עד ועד]]&gt;31,OR(מרקובחצי[[#This Row],[CycleNumber]]=1,AND(U301=1),AND(V301=1,מרקובחצי[[#This Row],[עד ועד]]&gt;K301),AND(W301=1,OR(מרקובחצי[[#This Row],[עד ועד]]&gt;K301,מרקובחצי[[#This Row],[עד ועד]]&lt;J301)))),1,""))</f>
        <v/>
      </c>
      <c r="R302" s="19" t="str">
        <f>IF(מרקובחצי[[#This Row],[CycleNumber]]&gt;1,IF(AND(O301=1,מרקובחצי[[#This Row],[עד ועד]]&lt;29),1,""),"")</f>
        <v/>
      </c>
      <c r="S302" s="19" t="str">
        <f>IF(מרקובחצי[[#This Row],[CycleNumber]]&gt;1,IF(OR(AND(O301=1,מרקובחצי[[#This Row],[עד ועד]]&gt;28),AND(P301=1),AND(Q301=1,מרקובחצי[[#This Row],[עד ועד]]&lt;32)),1,""),"")</f>
        <v/>
      </c>
      <c r="T302" s="19" t="str">
        <f>IF(מרקובחצי[[#This Row],[CycleNumber]]&gt;1,IF(AND(Q301=1,מרקובחצי[[#This Row],[עד ועד]]&gt;31),1,""),"")</f>
        <v/>
      </c>
      <c r="U302" s="19" t="str">
        <f>IF(מרקובחצי[[#This Row],[CycleNumber]]&gt;1,IF(AND(R301=1,מרקובחצי[[#This Row],[עד ועד]]&lt;29),1,IF(AND(U301=1,NOT(OR(מרקובחצי[[#This Row],[עד ועד]]&lt;J301,מרקובחצי[[#This Row],[עד ועד]]&gt;K301))),1,"")),"")</f>
        <v/>
      </c>
      <c r="V302" s="19" t="str">
        <f>IF(מרקובחצי[[#This Row],[CycleNumber]]&gt;1,IF(AND(SUM(R301:T301)=1,מרקובחצי[[#This Row],[עד ועד]]&gt;28,מרקובחצי[[#This Row],[עד ועד]]&lt;32),1,IF(OR(S301=1,AND(R301=1,מרקובחצי[[#This Row],[עד ועד]]&gt;28),AND(T301=1,מרקובחצי[[#This Row],[עד ועד]]&lt;32)),1,IF(AND(V301=1,NOT(OR(מרקובחצי[[#This Row],[עד ועד]]&lt;J301,מרקובחצי[[#This Row],[עד ועד]]&gt;K301))),1,""))),"")</f>
        <v/>
      </c>
      <c r="W302" s="19" t="str">
        <f>IF(מרקובחצי[[#This Row],[CycleNumber]]&gt;1,IF(AND(T301=1,מרקובחצי[[#This Row],[עד ועד]]&gt;31),1,IF(AND(W301=1,NOT(OR(מרקובחצי[[#This Row],[עד ועד]]&lt;J301,מרקובחצי[[#This Row],[עד ועד]]&gt;K301))),1,"")),"")</f>
        <v/>
      </c>
      <c r="X302" s="19" t="str">
        <f>IF(AND(מרקובחצי[[#This Row],[CycleNumber]]&lt;$B303,SUM(מרקובחצי[[#This Row],[11]],R303)=2),1,"")</f>
        <v/>
      </c>
      <c r="Y302" s="19" t="str">
        <f>IF(AND(מרקובחצי[[#This Row],[CycleNumber]]&lt;$B303,SUM(מרקובחצי[[#This Row],[11]],S303)=2),1,"")</f>
        <v/>
      </c>
      <c r="Z302" s="19" t="str">
        <f>IF(AND(מרקובחצי[[#This Row],[CycleNumber]]&lt;$B303,SUM(מרקובחצי[[#This Row],[13]],S303)=2),1,"")</f>
        <v/>
      </c>
      <c r="AA302" s="19" t="str">
        <f>IF(AND(מרקובחצי[[#This Row],[CycleNumber]]&lt;$B303,SUM(מרקובחצי[[#This Row],[13]],T303)=2),1,"")</f>
        <v/>
      </c>
      <c r="AB302" s="19" t="str">
        <f>IF(AND(מרקובחצי[[#This Row],[CycleNumber]]&lt;$B303,SUM(מרקובחצי[[#This Row],[21]],U303)=2),1,"")</f>
        <v/>
      </c>
      <c r="AC302" s="19" t="str">
        <f>IF(AND(מרקובחצי[[#This Row],[CycleNumber]]&lt;$B303,SUM(מרקובחצי[[#This Row],[21]],V303)=2),1,"")</f>
        <v/>
      </c>
      <c r="AD302" s="19" t="str">
        <f>IF(AND(מרקובחצי[[#This Row],[CycleNumber]]&lt;$B303,SUM(מרקובחצי[[#This Row],[23]],V303)=2),1,"")</f>
        <v/>
      </c>
      <c r="AE302" s="19" t="str">
        <f>IF(AND(מרקובחצי[[#This Row],[CycleNumber]]&lt;$B303,SUM(מרקובחצי[[#This Row],[23]],W303)=2),1,"")</f>
        <v/>
      </c>
      <c r="AF302" s="19" t="str">
        <f>IF(AND(מרקובחצי[[#This Row],[CycleNumber]]&lt;$B303,SUM(מרקובחצי[[#This Row],[31]],O303)=2),1,"")</f>
        <v/>
      </c>
      <c r="AG302" s="19" t="str">
        <f>IF(AND(מרקובחצי[[#This Row],[CycleNumber]]&lt;$B303,SUM(מרקובחצי[[#This Row],[31]],P303)=2),1,"")</f>
        <v/>
      </c>
      <c r="AH302" s="19" t="str">
        <f>IF(AND(מרקובחצי[[#This Row],[CycleNumber]]&lt;$B303,SUM(מרקובחצי[[#This Row],[31]],Q303)=2),1,"")</f>
        <v/>
      </c>
      <c r="AI302" s="19" t="str">
        <f>IF(AND(מרקובחצי[[#This Row],[CycleNumber]]&lt;$B303,SUM(U302:U303)=2),1,"")</f>
        <v/>
      </c>
      <c r="AJ302" s="19" t="str">
        <f>IF(AND(מרקובחצי[[#This Row],[CycleNumber]]&lt;$B303,SUM(מרקובחצי[[#This Row],[32]],O303)=2),1,"")</f>
        <v/>
      </c>
      <c r="AK302" s="19" t="str">
        <f>IF(AND(מרקובחצי[[#This Row],[CycleNumber]]&lt;$B303,SUM(מרקובחצי[[#This Row],[32]],P303)=2),1,"")</f>
        <v/>
      </c>
      <c r="AL302" s="19" t="str">
        <f>IF(AND(מרקובחצי[[#This Row],[CycleNumber]]&lt;$B303,SUM(מרקובחצי[[#This Row],[32]],Q303)=2),1,"")</f>
        <v/>
      </c>
      <c r="AM302" s="19" t="str">
        <f>IF(AND(מרקובחצי[[#This Row],[CycleNumber]]&lt;$B303,SUM(V302:V303)=2),1,"")</f>
        <v/>
      </c>
      <c r="AN302" s="19" t="str">
        <f>IF(AND(מרקובחצי[[#This Row],[CycleNumber]]&lt;$B303,SUM(מרקובחצי[[#This Row],[33]],O303)=2),1,"")</f>
        <v/>
      </c>
      <c r="AO302" s="19" t="str">
        <f>IF(AND(מרקובחצי[[#This Row],[CycleNumber]]&lt;$B303,SUM(מרקובחצי[[#This Row],[33]],P303)=2),1,"")</f>
        <v/>
      </c>
      <c r="AP302" s="19" t="str">
        <f>IF(AND(מרקובחצי[[#This Row],[CycleNumber]]&lt;$B303,SUM(מרקובחצי[[#This Row],[33]],Q303)=2),1,"")</f>
        <v/>
      </c>
      <c r="AQ302" s="19" t="str">
        <f>IF(AND(מרקובחצי[[#This Row],[CycleNumber]]&lt;$B303,SUM(W302:W303)=2),1,"")</f>
        <v/>
      </c>
      <c r="AR302" s="19">
        <f>IF(AND(מרקובחצי[[#This Row],[CycleNumber]]&lt;$B303,SUM(מרקובחצי[[#This Row],[12]],S303)=2),1,"")</f>
        <v>1</v>
      </c>
      <c r="AS302" s="19" t="str">
        <f>IF(AND(מרקובחצי[[#This Row],[CycleNumber]]&lt;$B303,SUM(מרקובחצי[[#This Row],[22]],V303)=2),1,"")</f>
        <v/>
      </c>
      <c r="AT302" s="21">
        <f>SUM(מרקובחצי[[#This Row],[11]:[33]])</f>
        <v>1</v>
      </c>
    </row>
    <row r="303" spans="1:46" ht="15.6" x14ac:dyDescent="0.25">
      <c r="A303" s="19" t="s">
        <v>34</v>
      </c>
      <c r="B303" s="19">
        <v>9</v>
      </c>
      <c r="C303">
        <v>37</v>
      </c>
      <c r="D303" s="19">
        <f>מרקובחצי[[#This Row],[LengthofCycle]]+1</f>
        <v>38</v>
      </c>
      <c r="E303" t="str">
        <f>IF(IFERROR(LOOKUP(מרקובחצי[[#This Row],[ClientID]],קביעויות[הפלגה]),FALSE)=מרקובחצי[[#This Row],[ClientID]],1,"")</f>
        <v/>
      </c>
      <c r="F303" t="str">
        <f>IF(IFERROR(LOOKUP(מרקובחצי[[#This Row],[ClientID]],סוגחציקבוע[S31]),FALSE)=מרקובחצי[[#This Row],[ClientID]],1,"")</f>
        <v/>
      </c>
      <c r="G303" t="str">
        <f>IF(IFERROR(LOOKUP(מרקובחצי[[#This Row],[ClientID]],סוגחציקבוע[S32]),FALSE)=מרקובחצי[[#This Row],[ClientID]],1,"")</f>
        <v/>
      </c>
      <c r="H303" t="str">
        <f>IF(IFERROR(LOOKUP(מרקובחצי[[#This Row],[ClientID]],סוגחציקבוע[S33]),FALSE)=מרקובחצי[[#This Row],[ClientID]],1,"")</f>
        <v/>
      </c>
      <c r="I303">
        <f>IF(IFERROR(LOOKUP(מרקובחצי[[#This Row],[ClientID]],סוגחציקבוע[S32&amp;33]),FALSE)=מרקובחצי[[#This Row],[ClientID]],1,"")</f>
        <v>1</v>
      </c>
      <c r="J303" s="19">
        <f>IF(SUM(מרקובחצי[[#This Row],[11]:[13]])=1,מרקובחצי[[#This Row],[עד ועד]],IF(SUM(R302:T303)=1,IF(מרקובחצי[[#This Row],[עד ועד]]&lt;J302,מרקובחצי[[#This Row],[עד ועד]],J302),J302))</f>
        <v>29</v>
      </c>
      <c r="K303" s="19">
        <f>IF(SUM(מרקובחצי[[#This Row],[11]:[13]])=1,מרקובחצי[[#This Row],[עד ועד]],IF(SUM(R302:T303)=1,IF(מרקובחצי[[#This Row],[עד ועד]]&gt;K302,מרקובחצי[[#This Row],[עד ועד]],K302),K302))</f>
        <v>38</v>
      </c>
      <c r="L303" s="19" t="str">
        <f>IF(AND(SUM(מרקובחצי[[#This Row],[31]:[33]])=1,SUM(U302:W302)=0),מרקובחצי[[#This Row],[מקס]]-מרקובחצי[[#This Row],[מינ]],"")</f>
        <v/>
      </c>
      <c r="M30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303" s="19" t="str">
        <f t="shared" si="4"/>
        <v>S12</v>
      </c>
      <c r="O303" s="19" t="str">
        <f>IF(מרקובחצי[[#This Row],[קבעה הפלגה?]]=1,"",IF(AND(מרקובחצי[[#This Row],[עד ועד]]&lt;29,OR(מרקובחצי[[#This Row],[CycleNumber]]=1,AND(U302=1,OR(מרקובחצי[[#This Row],[עד ועד]]&lt;J302,מרקובחצי[[#This Row],[עד ועד]]&gt;K302)),AND(V302=1,מרקובחצי[[#This Row],[עד ועד]]&lt;J302),W302=1)),1,""))</f>
        <v/>
      </c>
      <c r="P303" s="19" t="str">
        <f>IF(מרקובחצי[[#This Row],[קבעה הפלגה?]]=1,"",IF(AND(מרקובחצי[[#This Row],[עד ועד]]&gt;28,מרקובחצי[[#This Row],[עד ועד]]&lt;32,OR(מרקובחצי[[#This Row],[CycleNumber]]=1,AND(U302=1),AND(V302=1,OR(מרקובחצי[[#This Row],[עד ועד]]&lt;J302,מרקובחצי[[#This Row],[עד ועד]]&gt;K302)),W302=1)),1,""))</f>
        <v/>
      </c>
      <c r="Q303" s="19" t="str">
        <f>IF(מרקובחצי[[#This Row],[קבעה הפלגה?]]=1,"",IF(AND(מרקובחצי[[#This Row],[עד ועד]]&gt;31,OR(מרקובחצי[[#This Row],[CycleNumber]]=1,AND(U302=1),AND(V302=1,מרקובחצי[[#This Row],[עד ועד]]&gt;K302),AND(W302=1,OR(מרקובחצי[[#This Row],[עד ועד]]&gt;K302,מרקובחצי[[#This Row],[עד ועד]]&lt;J302)))),1,""))</f>
        <v/>
      </c>
      <c r="R303" s="19" t="str">
        <f>IF(מרקובחצי[[#This Row],[CycleNumber]]&gt;1,IF(AND(O302=1,מרקובחצי[[#This Row],[עד ועד]]&lt;29),1,""),"")</f>
        <v/>
      </c>
      <c r="S303" s="19">
        <f>IF(מרקובחצי[[#This Row],[CycleNumber]]&gt;1,IF(OR(AND(O302=1,מרקובחצי[[#This Row],[עד ועד]]&gt;28),AND(P302=1),AND(Q302=1,מרקובחצי[[#This Row],[עד ועד]]&lt;32)),1,""),"")</f>
        <v>1</v>
      </c>
      <c r="T303" s="19" t="str">
        <f>IF(מרקובחצי[[#This Row],[CycleNumber]]&gt;1,IF(AND(Q302=1,מרקובחצי[[#This Row],[עד ועד]]&gt;31),1,""),"")</f>
        <v/>
      </c>
      <c r="U303" s="19" t="str">
        <f>IF(מרקובחצי[[#This Row],[CycleNumber]]&gt;1,IF(AND(R302=1,מרקובחצי[[#This Row],[עד ועד]]&lt;29),1,IF(AND(U302=1,NOT(OR(מרקובחצי[[#This Row],[עד ועד]]&lt;J302,מרקובחצי[[#This Row],[עד ועד]]&gt;K302))),1,"")),"")</f>
        <v/>
      </c>
      <c r="V303" s="19" t="str">
        <f>IF(מרקובחצי[[#This Row],[CycleNumber]]&gt;1,IF(AND(SUM(R302:T302)=1,מרקובחצי[[#This Row],[עד ועד]]&gt;28,מרקובחצי[[#This Row],[עד ועד]]&lt;32),1,IF(OR(S302=1,AND(R302=1,מרקובחצי[[#This Row],[עד ועד]]&gt;28),AND(T302=1,מרקובחצי[[#This Row],[עד ועד]]&lt;32)),1,IF(AND(V302=1,NOT(OR(מרקובחצי[[#This Row],[עד ועד]]&lt;J302,מרקובחצי[[#This Row],[עד ועד]]&gt;K302))),1,""))),"")</f>
        <v/>
      </c>
      <c r="W303" s="19" t="str">
        <f>IF(מרקובחצי[[#This Row],[CycleNumber]]&gt;1,IF(AND(T302=1,מרקובחצי[[#This Row],[עד ועד]]&gt;31),1,IF(AND(W302=1,NOT(OR(מרקובחצי[[#This Row],[עד ועד]]&lt;J302,מרקובחצי[[#This Row],[עד ועד]]&gt;K302))),1,"")),"")</f>
        <v/>
      </c>
      <c r="X303" s="19" t="str">
        <f>IF(AND(מרקובחצי[[#This Row],[CycleNumber]]&lt;$B304,SUM(מרקובחצי[[#This Row],[11]],R304)=2),1,"")</f>
        <v/>
      </c>
      <c r="Y303" s="19" t="str">
        <f>IF(AND(מרקובחצי[[#This Row],[CycleNumber]]&lt;$B304,SUM(מרקובחצי[[#This Row],[11]],S304)=2),1,"")</f>
        <v/>
      </c>
      <c r="Z303" s="19" t="str">
        <f>IF(AND(מרקובחצי[[#This Row],[CycleNumber]]&lt;$B304,SUM(מרקובחצי[[#This Row],[13]],S304)=2),1,"")</f>
        <v/>
      </c>
      <c r="AA303" s="19" t="str">
        <f>IF(AND(מרקובחצי[[#This Row],[CycleNumber]]&lt;$B304,SUM(מרקובחצי[[#This Row],[13]],T304)=2),1,"")</f>
        <v/>
      </c>
      <c r="AB303" s="19" t="str">
        <f>IF(AND(מרקובחצי[[#This Row],[CycleNumber]]&lt;$B304,SUM(מרקובחצי[[#This Row],[21]],U304)=2),1,"")</f>
        <v/>
      </c>
      <c r="AC303" s="19" t="str">
        <f>IF(AND(מרקובחצי[[#This Row],[CycleNumber]]&lt;$B304,SUM(מרקובחצי[[#This Row],[21]],V304)=2),1,"")</f>
        <v/>
      </c>
      <c r="AD303" s="19" t="str">
        <f>IF(AND(מרקובחצי[[#This Row],[CycleNumber]]&lt;$B304,SUM(מרקובחצי[[#This Row],[23]],V304)=2),1,"")</f>
        <v/>
      </c>
      <c r="AE303" s="19" t="str">
        <f>IF(AND(מרקובחצי[[#This Row],[CycleNumber]]&lt;$B304,SUM(מרקובחצי[[#This Row],[23]],W304)=2),1,"")</f>
        <v/>
      </c>
      <c r="AF303" s="19" t="str">
        <f>IF(AND(מרקובחצי[[#This Row],[CycleNumber]]&lt;$B304,SUM(מרקובחצי[[#This Row],[31]],O304)=2),1,"")</f>
        <v/>
      </c>
      <c r="AG303" s="19" t="str">
        <f>IF(AND(מרקובחצי[[#This Row],[CycleNumber]]&lt;$B304,SUM(מרקובחצי[[#This Row],[31]],P304)=2),1,"")</f>
        <v/>
      </c>
      <c r="AH303" s="19" t="str">
        <f>IF(AND(מרקובחצי[[#This Row],[CycleNumber]]&lt;$B304,SUM(מרקובחצי[[#This Row],[31]],Q304)=2),1,"")</f>
        <v/>
      </c>
      <c r="AI303" s="19" t="str">
        <f>IF(AND(מרקובחצי[[#This Row],[CycleNumber]]&lt;$B304,SUM(U303:U304)=2),1,"")</f>
        <v/>
      </c>
      <c r="AJ303" s="19" t="str">
        <f>IF(AND(מרקובחצי[[#This Row],[CycleNumber]]&lt;$B304,SUM(מרקובחצי[[#This Row],[32]],O304)=2),1,"")</f>
        <v/>
      </c>
      <c r="AK303" s="19" t="str">
        <f>IF(AND(מרקובחצי[[#This Row],[CycleNumber]]&lt;$B304,SUM(מרקובחצי[[#This Row],[32]],P304)=2),1,"")</f>
        <v/>
      </c>
      <c r="AL303" s="19" t="str">
        <f>IF(AND(מרקובחצי[[#This Row],[CycleNumber]]&lt;$B304,SUM(מרקובחצי[[#This Row],[32]],Q304)=2),1,"")</f>
        <v/>
      </c>
      <c r="AM303" s="19" t="str">
        <f>IF(AND(מרקובחצי[[#This Row],[CycleNumber]]&lt;$B304,SUM(V303:V304)=2),1,"")</f>
        <v/>
      </c>
      <c r="AN303" s="19" t="str">
        <f>IF(AND(מרקובחצי[[#This Row],[CycleNumber]]&lt;$B304,SUM(מרקובחצי[[#This Row],[33]],O304)=2),1,"")</f>
        <v/>
      </c>
      <c r="AO303" s="19" t="str">
        <f>IF(AND(מרקובחצי[[#This Row],[CycleNumber]]&lt;$B304,SUM(מרקובחצי[[#This Row],[33]],P304)=2),1,"")</f>
        <v/>
      </c>
      <c r="AP303" s="19" t="str">
        <f>IF(AND(מרקובחצי[[#This Row],[CycleNumber]]&lt;$B304,SUM(מרקובחצי[[#This Row],[33]],Q304)=2),1,"")</f>
        <v/>
      </c>
      <c r="AQ303" s="19" t="str">
        <f>IF(AND(מרקובחצי[[#This Row],[CycleNumber]]&lt;$B304,SUM(W303:W304)=2),1,"")</f>
        <v/>
      </c>
      <c r="AR303" s="19" t="str">
        <f>IF(AND(מרקובחצי[[#This Row],[CycleNumber]]&lt;$B304,SUM(מרקובחצי[[#This Row],[12]],S304)=2),1,"")</f>
        <v/>
      </c>
      <c r="AS303" s="19">
        <f>IF(AND(מרקובחצי[[#This Row],[CycleNumber]]&lt;$B304,SUM(מרקובחצי[[#This Row],[22]],V304)=2),1,"")</f>
        <v>1</v>
      </c>
      <c r="AT303" s="21">
        <f>SUM(מרקובחצי[[#This Row],[11]:[33]])</f>
        <v>1</v>
      </c>
    </row>
    <row r="304" spans="1:46" ht="15.6" x14ac:dyDescent="0.25">
      <c r="A304" s="19" t="s">
        <v>34</v>
      </c>
      <c r="B304" s="19">
        <v>10</v>
      </c>
      <c r="C304">
        <v>40</v>
      </c>
      <c r="D304" s="19">
        <f>מרקובחצי[[#This Row],[LengthofCycle]]+1</f>
        <v>41</v>
      </c>
      <c r="E304" t="str">
        <f>IF(IFERROR(LOOKUP(מרקובחצי[[#This Row],[ClientID]],קביעויות[הפלגה]),FALSE)=מרקובחצי[[#This Row],[ClientID]],1,"")</f>
        <v/>
      </c>
      <c r="F304" t="str">
        <f>IF(IFERROR(LOOKUP(מרקובחצי[[#This Row],[ClientID]],סוגחציקבוע[S31]),FALSE)=מרקובחצי[[#This Row],[ClientID]],1,"")</f>
        <v/>
      </c>
      <c r="G304" t="str">
        <f>IF(IFERROR(LOOKUP(מרקובחצי[[#This Row],[ClientID]],סוגחציקבוע[S32]),FALSE)=מרקובחצי[[#This Row],[ClientID]],1,"")</f>
        <v/>
      </c>
      <c r="H304" t="str">
        <f>IF(IFERROR(LOOKUP(מרקובחצי[[#This Row],[ClientID]],סוגחציקבוע[S33]),FALSE)=מרקובחצי[[#This Row],[ClientID]],1,"")</f>
        <v/>
      </c>
      <c r="I304">
        <f>IF(IFERROR(LOOKUP(מרקובחצי[[#This Row],[ClientID]],סוגחציקבוע[S32&amp;33]),FALSE)=מרקובחצי[[#This Row],[ClientID]],1,"")</f>
        <v>1</v>
      </c>
      <c r="J304" s="19">
        <f>IF(SUM(מרקובחצי[[#This Row],[11]:[13]])=1,מרקובחצי[[#This Row],[עד ועד]],IF(SUM(R303:T304)=1,IF(מרקובחצי[[#This Row],[עד ועד]]&lt;J303,מרקובחצי[[#This Row],[עד ועד]],J303),J303))</f>
        <v>29</v>
      </c>
      <c r="K304" s="19">
        <f>IF(SUM(מרקובחצי[[#This Row],[11]:[13]])=1,מרקובחצי[[#This Row],[עד ועד]],IF(SUM(R303:T304)=1,IF(מרקובחצי[[#This Row],[עד ועד]]&gt;K303,מרקובחצי[[#This Row],[עד ועד]],K303),K303))</f>
        <v>41</v>
      </c>
      <c r="L304" s="19">
        <f>IF(AND(SUM(מרקובחצי[[#This Row],[31]:[33]])=1,SUM(U303:W303)=0),מרקובחצי[[#This Row],[מקס]]-מרקובחצי[[#This Row],[מינ]],"")</f>
        <v>12</v>
      </c>
      <c r="M30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04" s="19" t="str">
        <f t="shared" si="4"/>
        <v>S22</v>
      </c>
      <c r="O304" s="19" t="str">
        <f>IF(מרקובחצי[[#This Row],[קבעה הפלגה?]]=1,"",IF(AND(מרקובחצי[[#This Row],[עד ועד]]&lt;29,OR(מרקובחצי[[#This Row],[CycleNumber]]=1,AND(U303=1,OR(מרקובחצי[[#This Row],[עד ועד]]&lt;J303,מרקובחצי[[#This Row],[עד ועד]]&gt;K303)),AND(V303=1,מרקובחצי[[#This Row],[עד ועד]]&lt;J303),W303=1)),1,""))</f>
        <v/>
      </c>
      <c r="P304" s="19" t="str">
        <f>IF(מרקובחצי[[#This Row],[קבעה הפלגה?]]=1,"",IF(AND(מרקובחצי[[#This Row],[עד ועד]]&gt;28,מרקובחצי[[#This Row],[עד ועד]]&lt;32,OR(מרקובחצי[[#This Row],[CycleNumber]]=1,AND(U303=1),AND(V303=1,OR(מרקובחצי[[#This Row],[עד ועד]]&lt;J303,מרקובחצי[[#This Row],[עד ועד]]&gt;K303)),W303=1)),1,""))</f>
        <v/>
      </c>
      <c r="Q304" s="19" t="str">
        <f>IF(מרקובחצי[[#This Row],[קבעה הפלגה?]]=1,"",IF(AND(מרקובחצי[[#This Row],[עד ועד]]&gt;31,OR(מרקובחצי[[#This Row],[CycleNumber]]=1,AND(U303=1),AND(V303=1,מרקובחצי[[#This Row],[עד ועד]]&gt;K303),AND(W303=1,OR(מרקובחצי[[#This Row],[עד ועד]]&gt;K303,מרקובחצי[[#This Row],[עד ועד]]&lt;J303)))),1,""))</f>
        <v/>
      </c>
      <c r="R304" s="19" t="str">
        <f>IF(מרקובחצי[[#This Row],[CycleNumber]]&gt;1,IF(AND(O303=1,מרקובחצי[[#This Row],[עד ועד]]&lt;29),1,""),"")</f>
        <v/>
      </c>
      <c r="S304" s="19" t="str">
        <f>IF(מרקובחצי[[#This Row],[CycleNumber]]&gt;1,IF(OR(AND(O303=1,מרקובחצי[[#This Row],[עד ועד]]&gt;28),AND(P303=1),AND(Q303=1,מרקובחצי[[#This Row],[עד ועד]]&lt;32)),1,""),"")</f>
        <v/>
      </c>
      <c r="T304" s="19" t="str">
        <f>IF(מרקובחצי[[#This Row],[CycleNumber]]&gt;1,IF(AND(Q303=1,מרקובחצי[[#This Row],[עד ועד]]&gt;31),1,""),"")</f>
        <v/>
      </c>
      <c r="U304" s="19" t="str">
        <f>IF(מרקובחצי[[#This Row],[CycleNumber]]&gt;1,IF(AND(R303=1,מרקובחצי[[#This Row],[עד ועד]]&lt;29),1,IF(AND(U303=1,NOT(OR(מרקובחצי[[#This Row],[עד ועד]]&lt;J303,מרקובחצי[[#This Row],[עד ועד]]&gt;K303))),1,"")),"")</f>
        <v/>
      </c>
      <c r="V304" s="19">
        <f>IF(מרקובחצי[[#This Row],[CycleNumber]]&gt;1,IF(AND(SUM(R303:T303)=1,מרקובחצי[[#This Row],[עד ועד]]&gt;28,מרקובחצי[[#This Row],[עד ועד]]&lt;32),1,IF(OR(S303=1,AND(R303=1,מרקובחצי[[#This Row],[עד ועד]]&gt;28),AND(T303=1,מרקובחצי[[#This Row],[עד ועד]]&lt;32)),1,IF(AND(V303=1,NOT(OR(מרקובחצי[[#This Row],[עד ועד]]&lt;J303,מרקובחצי[[#This Row],[עד ועד]]&gt;K303))),1,""))),"")</f>
        <v>1</v>
      </c>
      <c r="W304" s="19" t="str">
        <f>IF(מרקובחצי[[#This Row],[CycleNumber]]&gt;1,IF(AND(T303=1,מרקובחצי[[#This Row],[עד ועד]]&gt;31),1,IF(AND(W303=1,NOT(OR(מרקובחצי[[#This Row],[עד ועד]]&lt;J303,מרקובחצי[[#This Row],[עד ועד]]&gt;K303))),1,"")),"")</f>
        <v/>
      </c>
      <c r="X304" s="19" t="str">
        <f>IF(AND(מרקובחצי[[#This Row],[CycleNumber]]&lt;$B305,SUM(מרקובחצי[[#This Row],[11]],R305)=2),1,"")</f>
        <v/>
      </c>
      <c r="Y304" s="19" t="str">
        <f>IF(AND(מרקובחצי[[#This Row],[CycleNumber]]&lt;$B305,SUM(מרקובחצי[[#This Row],[11]],S305)=2),1,"")</f>
        <v/>
      </c>
      <c r="Z304" s="19" t="str">
        <f>IF(AND(מרקובחצי[[#This Row],[CycleNumber]]&lt;$B305,SUM(מרקובחצי[[#This Row],[13]],S305)=2),1,"")</f>
        <v/>
      </c>
      <c r="AA304" s="19" t="str">
        <f>IF(AND(מרקובחצי[[#This Row],[CycleNumber]]&lt;$B305,SUM(מרקובחצי[[#This Row],[13]],T305)=2),1,"")</f>
        <v/>
      </c>
      <c r="AB304" s="19" t="str">
        <f>IF(AND(מרקובחצי[[#This Row],[CycleNumber]]&lt;$B305,SUM(מרקובחצי[[#This Row],[21]],U305)=2),1,"")</f>
        <v/>
      </c>
      <c r="AC304" s="19" t="str">
        <f>IF(AND(מרקובחצי[[#This Row],[CycleNumber]]&lt;$B305,SUM(מרקובחצי[[#This Row],[21]],V305)=2),1,"")</f>
        <v/>
      </c>
      <c r="AD304" s="19" t="str">
        <f>IF(AND(מרקובחצי[[#This Row],[CycleNumber]]&lt;$B305,SUM(מרקובחצי[[#This Row],[23]],V305)=2),1,"")</f>
        <v/>
      </c>
      <c r="AE304" s="19" t="str">
        <f>IF(AND(מרקובחצי[[#This Row],[CycleNumber]]&lt;$B305,SUM(מרקובחצי[[#This Row],[23]],W305)=2),1,"")</f>
        <v/>
      </c>
      <c r="AF304" s="19" t="str">
        <f>IF(AND(מרקובחצי[[#This Row],[CycleNumber]]&lt;$B305,SUM(מרקובחצי[[#This Row],[31]],O305)=2),1,"")</f>
        <v/>
      </c>
      <c r="AG304" s="19" t="str">
        <f>IF(AND(מרקובחצי[[#This Row],[CycleNumber]]&lt;$B305,SUM(מרקובחצי[[#This Row],[31]],P305)=2),1,"")</f>
        <v/>
      </c>
      <c r="AH304" s="19" t="str">
        <f>IF(AND(מרקובחצי[[#This Row],[CycleNumber]]&lt;$B305,SUM(מרקובחצי[[#This Row],[31]],Q305)=2),1,"")</f>
        <v/>
      </c>
      <c r="AI304" s="19" t="str">
        <f>IF(AND(מרקובחצי[[#This Row],[CycleNumber]]&lt;$B305,SUM(U304:U305)=2),1,"")</f>
        <v/>
      </c>
      <c r="AJ304" s="19" t="str">
        <f>IF(AND(מרקובחצי[[#This Row],[CycleNumber]]&lt;$B305,SUM(מרקובחצי[[#This Row],[32]],O305)=2),1,"")</f>
        <v/>
      </c>
      <c r="AK304" s="19" t="str">
        <f>IF(AND(מרקובחצי[[#This Row],[CycleNumber]]&lt;$B305,SUM(מרקובחצי[[#This Row],[32]],P305)=2),1,"")</f>
        <v/>
      </c>
      <c r="AL304" s="19" t="str">
        <f>IF(AND(מרקובחצי[[#This Row],[CycleNumber]]&lt;$B305,SUM(מרקובחצי[[#This Row],[32]],Q305)=2),1,"")</f>
        <v/>
      </c>
      <c r="AM304" s="19">
        <f>IF(AND(מרקובחצי[[#This Row],[CycleNumber]]&lt;$B305,SUM(V304:V305)=2),1,"")</f>
        <v>1</v>
      </c>
      <c r="AN304" s="19" t="str">
        <f>IF(AND(מרקובחצי[[#This Row],[CycleNumber]]&lt;$B305,SUM(מרקובחצי[[#This Row],[33]],O305)=2),1,"")</f>
        <v/>
      </c>
      <c r="AO304" s="19" t="str">
        <f>IF(AND(מרקובחצי[[#This Row],[CycleNumber]]&lt;$B305,SUM(מרקובחצי[[#This Row],[33]],P305)=2),1,"")</f>
        <v/>
      </c>
      <c r="AP304" s="19" t="str">
        <f>IF(AND(מרקובחצי[[#This Row],[CycleNumber]]&lt;$B305,SUM(מרקובחצי[[#This Row],[33]],Q305)=2),1,"")</f>
        <v/>
      </c>
      <c r="AQ304" s="19" t="str">
        <f>IF(AND(מרקובחצי[[#This Row],[CycleNumber]]&lt;$B305,SUM(W304:W305)=2),1,"")</f>
        <v/>
      </c>
      <c r="AR304" s="19" t="str">
        <f>IF(AND(מרקובחצי[[#This Row],[CycleNumber]]&lt;$B305,SUM(מרקובחצי[[#This Row],[12]],S305)=2),1,"")</f>
        <v/>
      </c>
      <c r="AS304" s="19" t="str">
        <f>IF(AND(מרקובחצי[[#This Row],[CycleNumber]]&lt;$B305,SUM(מרקובחצי[[#This Row],[22]],V305)=2),1,"")</f>
        <v/>
      </c>
      <c r="AT304" s="21">
        <f>SUM(מרקובחצי[[#This Row],[11]:[33]])</f>
        <v>1</v>
      </c>
    </row>
    <row r="305" spans="1:46" ht="15.6" x14ac:dyDescent="0.25">
      <c r="A305" s="19" t="s">
        <v>34</v>
      </c>
      <c r="B305" s="19">
        <v>11</v>
      </c>
      <c r="C305">
        <v>37</v>
      </c>
      <c r="D305" s="19">
        <f>מרקובחצי[[#This Row],[LengthofCycle]]+1</f>
        <v>38</v>
      </c>
      <c r="E305" t="str">
        <f>IF(IFERROR(LOOKUP(מרקובחצי[[#This Row],[ClientID]],קביעויות[הפלגה]),FALSE)=מרקובחצי[[#This Row],[ClientID]],1,"")</f>
        <v/>
      </c>
      <c r="F305" t="str">
        <f>IF(IFERROR(LOOKUP(מרקובחצי[[#This Row],[ClientID]],סוגחציקבוע[S31]),FALSE)=מרקובחצי[[#This Row],[ClientID]],1,"")</f>
        <v/>
      </c>
      <c r="G305" t="str">
        <f>IF(IFERROR(LOOKUP(מרקובחצי[[#This Row],[ClientID]],סוגחציקבוע[S32]),FALSE)=מרקובחצי[[#This Row],[ClientID]],1,"")</f>
        <v/>
      </c>
      <c r="H305" t="str">
        <f>IF(IFERROR(LOOKUP(מרקובחצי[[#This Row],[ClientID]],סוגחציקבוע[S33]),FALSE)=מרקובחצי[[#This Row],[ClientID]],1,"")</f>
        <v/>
      </c>
      <c r="I305">
        <f>IF(IFERROR(LOOKUP(מרקובחצי[[#This Row],[ClientID]],סוגחציקבוע[S32&amp;33]),FALSE)=מרקובחצי[[#This Row],[ClientID]],1,"")</f>
        <v>1</v>
      </c>
      <c r="J305" s="19">
        <f>IF(SUM(מרקובחצי[[#This Row],[11]:[13]])=1,מרקובחצי[[#This Row],[עד ועד]],IF(SUM(R304:T305)=1,IF(מרקובחצי[[#This Row],[עד ועד]]&lt;J304,מרקובחצי[[#This Row],[עד ועד]],J304),J304))</f>
        <v>29</v>
      </c>
      <c r="K305" s="19">
        <f>IF(SUM(מרקובחצי[[#This Row],[11]:[13]])=1,מרקובחצי[[#This Row],[עד ועד]],IF(SUM(R304:T305)=1,IF(מרקובחצי[[#This Row],[עד ועד]]&gt;K304,מרקובחצי[[#This Row],[עד ועד]],K304),K304))</f>
        <v>41</v>
      </c>
      <c r="L305" s="19" t="str">
        <f>IF(AND(SUM(מרקובחצי[[#This Row],[31]:[33]])=1,SUM(U304:W304)=0),מרקובחצי[[#This Row],[מקס]]-מרקובחצי[[#This Row],[מינ]],"")</f>
        <v/>
      </c>
      <c r="M30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05" s="19" t="str">
        <f t="shared" si="4"/>
        <v>S32</v>
      </c>
      <c r="O305" s="19" t="str">
        <f>IF(מרקובחצי[[#This Row],[קבעה הפלגה?]]=1,"",IF(AND(מרקובחצי[[#This Row],[עד ועד]]&lt;29,OR(מרקובחצי[[#This Row],[CycleNumber]]=1,AND(U304=1,OR(מרקובחצי[[#This Row],[עד ועד]]&lt;J304,מרקובחצי[[#This Row],[עד ועד]]&gt;K304)),AND(V304=1,מרקובחצי[[#This Row],[עד ועד]]&lt;J304),W304=1)),1,""))</f>
        <v/>
      </c>
      <c r="P305" s="19" t="str">
        <f>IF(מרקובחצי[[#This Row],[קבעה הפלגה?]]=1,"",IF(AND(מרקובחצי[[#This Row],[עד ועד]]&gt;28,מרקובחצי[[#This Row],[עד ועד]]&lt;32,OR(מרקובחצי[[#This Row],[CycleNumber]]=1,AND(U304=1),AND(V304=1,OR(מרקובחצי[[#This Row],[עד ועד]]&lt;J304,מרקובחצי[[#This Row],[עד ועד]]&gt;K304)),W304=1)),1,""))</f>
        <v/>
      </c>
      <c r="Q305" s="19" t="str">
        <f>IF(מרקובחצי[[#This Row],[קבעה הפלגה?]]=1,"",IF(AND(מרקובחצי[[#This Row],[עד ועד]]&gt;31,OR(מרקובחצי[[#This Row],[CycleNumber]]=1,AND(U304=1),AND(V304=1,מרקובחצי[[#This Row],[עד ועד]]&gt;K304),AND(W304=1,OR(מרקובחצי[[#This Row],[עד ועד]]&gt;K304,מרקובחצי[[#This Row],[עד ועד]]&lt;J304)))),1,""))</f>
        <v/>
      </c>
      <c r="R305" s="19" t="str">
        <f>IF(מרקובחצי[[#This Row],[CycleNumber]]&gt;1,IF(AND(O304=1,מרקובחצי[[#This Row],[עד ועד]]&lt;29),1,""),"")</f>
        <v/>
      </c>
      <c r="S305" s="19" t="str">
        <f>IF(מרקובחצי[[#This Row],[CycleNumber]]&gt;1,IF(OR(AND(O304=1,מרקובחצי[[#This Row],[עד ועד]]&gt;28),AND(P304=1),AND(Q304=1,מרקובחצי[[#This Row],[עד ועד]]&lt;32)),1,""),"")</f>
        <v/>
      </c>
      <c r="T305" s="19" t="str">
        <f>IF(מרקובחצי[[#This Row],[CycleNumber]]&gt;1,IF(AND(Q304=1,מרקובחצי[[#This Row],[עד ועד]]&gt;31),1,""),"")</f>
        <v/>
      </c>
      <c r="U305" s="19" t="str">
        <f>IF(מרקובחצי[[#This Row],[CycleNumber]]&gt;1,IF(AND(R304=1,מרקובחצי[[#This Row],[עד ועד]]&lt;29),1,IF(AND(U304=1,NOT(OR(מרקובחצי[[#This Row],[עד ועד]]&lt;J304,מרקובחצי[[#This Row],[עד ועד]]&gt;K304))),1,"")),"")</f>
        <v/>
      </c>
      <c r="V305" s="19">
        <f>IF(מרקובחצי[[#This Row],[CycleNumber]]&gt;1,IF(AND(SUM(R304:T304)=1,מרקובחצי[[#This Row],[עד ועד]]&gt;28,מרקובחצי[[#This Row],[עד ועד]]&lt;32),1,IF(OR(S304=1,AND(R304=1,מרקובחצי[[#This Row],[עד ועד]]&gt;28),AND(T304=1,מרקובחצי[[#This Row],[עד ועד]]&lt;32)),1,IF(AND(V304=1,NOT(OR(מרקובחצי[[#This Row],[עד ועד]]&lt;J304,מרקובחצי[[#This Row],[עד ועד]]&gt;K304))),1,""))),"")</f>
        <v>1</v>
      </c>
      <c r="W305" s="19" t="str">
        <f>IF(מרקובחצי[[#This Row],[CycleNumber]]&gt;1,IF(AND(T304=1,מרקובחצי[[#This Row],[עד ועד]]&gt;31),1,IF(AND(W304=1,NOT(OR(מרקובחצי[[#This Row],[עד ועד]]&lt;J304,מרקובחצי[[#This Row],[עד ועד]]&gt;K304))),1,"")),"")</f>
        <v/>
      </c>
      <c r="X305" s="19" t="str">
        <f>IF(AND(מרקובחצי[[#This Row],[CycleNumber]]&lt;$B306,SUM(מרקובחצי[[#This Row],[11]],R306)=2),1,"")</f>
        <v/>
      </c>
      <c r="Y305" s="19" t="str">
        <f>IF(AND(מרקובחצי[[#This Row],[CycleNumber]]&lt;$B306,SUM(מרקובחצי[[#This Row],[11]],S306)=2),1,"")</f>
        <v/>
      </c>
      <c r="Z305" s="19" t="str">
        <f>IF(AND(מרקובחצי[[#This Row],[CycleNumber]]&lt;$B306,SUM(מרקובחצי[[#This Row],[13]],S306)=2),1,"")</f>
        <v/>
      </c>
      <c r="AA305" s="19" t="str">
        <f>IF(AND(מרקובחצי[[#This Row],[CycleNumber]]&lt;$B306,SUM(מרקובחצי[[#This Row],[13]],T306)=2),1,"")</f>
        <v/>
      </c>
      <c r="AB305" s="19" t="str">
        <f>IF(AND(מרקובחצי[[#This Row],[CycleNumber]]&lt;$B306,SUM(מרקובחצי[[#This Row],[21]],U306)=2),1,"")</f>
        <v/>
      </c>
      <c r="AC305" s="19" t="str">
        <f>IF(AND(מרקובחצי[[#This Row],[CycleNumber]]&lt;$B306,SUM(מרקובחצי[[#This Row],[21]],V306)=2),1,"")</f>
        <v/>
      </c>
      <c r="AD305" s="19" t="str">
        <f>IF(AND(מרקובחצי[[#This Row],[CycleNumber]]&lt;$B306,SUM(מרקובחצי[[#This Row],[23]],V306)=2),1,"")</f>
        <v/>
      </c>
      <c r="AE305" s="19" t="str">
        <f>IF(AND(מרקובחצי[[#This Row],[CycleNumber]]&lt;$B306,SUM(מרקובחצי[[#This Row],[23]],W306)=2),1,"")</f>
        <v/>
      </c>
      <c r="AF305" s="19" t="str">
        <f>IF(AND(מרקובחצי[[#This Row],[CycleNumber]]&lt;$B306,SUM(מרקובחצי[[#This Row],[31]],O306)=2),1,"")</f>
        <v/>
      </c>
      <c r="AG305" s="19" t="str">
        <f>IF(AND(מרקובחצי[[#This Row],[CycleNumber]]&lt;$B306,SUM(מרקובחצי[[#This Row],[31]],P306)=2),1,"")</f>
        <v/>
      </c>
      <c r="AH305" s="19" t="str">
        <f>IF(AND(מרקובחצי[[#This Row],[CycleNumber]]&lt;$B306,SUM(מרקובחצי[[#This Row],[31]],Q306)=2),1,"")</f>
        <v/>
      </c>
      <c r="AI305" s="19" t="str">
        <f>IF(AND(מרקובחצי[[#This Row],[CycleNumber]]&lt;$B306,SUM(U305:U306)=2),1,"")</f>
        <v/>
      </c>
      <c r="AJ305" s="19" t="str">
        <f>IF(AND(מרקובחצי[[#This Row],[CycleNumber]]&lt;$B306,SUM(מרקובחצי[[#This Row],[32]],O306)=2),1,"")</f>
        <v/>
      </c>
      <c r="AK305" s="19" t="str">
        <f>IF(AND(מרקובחצי[[#This Row],[CycleNumber]]&lt;$B306,SUM(מרקובחצי[[#This Row],[32]],P306)=2),1,"")</f>
        <v/>
      </c>
      <c r="AL305" s="19" t="str">
        <f>IF(AND(מרקובחצי[[#This Row],[CycleNumber]]&lt;$B306,SUM(מרקובחצי[[#This Row],[32]],Q306)=2),1,"")</f>
        <v/>
      </c>
      <c r="AM305" s="19">
        <f>IF(AND(מרקובחצי[[#This Row],[CycleNumber]]&lt;$B306,SUM(V305:V306)=2),1,"")</f>
        <v>1</v>
      </c>
      <c r="AN305" s="19" t="str">
        <f>IF(AND(מרקובחצי[[#This Row],[CycleNumber]]&lt;$B306,SUM(מרקובחצי[[#This Row],[33]],O306)=2),1,"")</f>
        <v/>
      </c>
      <c r="AO305" s="19" t="str">
        <f>IF(AND(מרקובחצי[[#This Row],[CycleNumber]]&lt;$B306,SUM(מרקובחצי[[#This Row],[33]],P306)=2),1,"")</f>
        <v/>
      </c>
      <c r="AP305" s="19" t="str">
        <f>IF(AND(מרקובחצי[[#This Row],[CycleNumber]]&lt;$B306,SUM(מרקובחצי[[#This Row],[33]],Q306)=2),1,"")</f>
        <v/>
      </c>
      <c r="AQ305" s="19" t="str">
        <f>IF(AND(מרקובחצי[[#This Row],[CycleNumber]]&lt;$B306,SUM(W305:W306)=2),1,"")</f>
        <v/>
      </c>
      <c r="AR305" s="19" t="str">
        <f>IF(AND(מרקובחצי[[#This Row],[CycleNumber]]&lt;$B306,SUM(מרקובחצי[[#This Row],[12]],S306)=2),1,"")</f>
        <v/>
      </c>
      <c r="AS305" s="19" t="str">
        <f>IF(AND(מרקובחצי[[#This Row],[CycleNumber]]&lt;$B306,SUM(מרקובחצי[[#This Row],[22]],V306)=2),1,"")</f>
        <v/>
      </c>
      <c r="AT305" s="21">
        <f>SUM(מרקובחצי[[#This Row],[11]:[33]])</f>
        <v>1</v>
      </c>
    </row>
    <row r="306" spans="1:46" ht="15.6" x14ac:dyDescent="0.25">
      <c r="A306" s="19" t="s">
        <v>34</v>
      </c>
      <c r="B306" s="19">
        <v>12</v>
      </c>
      <c r="C306">
        <v>31</v>
      </c>
      <c r="D306" s="19">
        <f>מרקובחצי[[#This Row],[LengthofCycle]]+1</f>
        <v>32</v>
      </c>
      <c r="E306" t="str">
        <f>IF(IFERROR(LOOKUP(מרקובחצי[[#This Row],[ClientID]],קביעויות[הפלגה]),FALSE)=מרקובחצי[[#This Row],[ClientID]],1,"")</f>
        <v/>
      </c>
      <c r="F306" t="str">
        <f>IF(IFERROR(LOOKUP(מרקובחצי[[#This Row],[ClientID]],סוגחציקבוע[S31]),FALSE)=מרקובחצי[[#This Row],[ClientID]],1,"")</f>
        <v/>
      </c>
      <c r="G306" t="str">
        <f>IF(IFERROR(LOOKUP(מרקובחצי[[#This Row],[ClientID]],סוגחציקבוע[S32]),FALSE)=מרקובחצי[[#This Row],[ClientID]],1,"")</f>
        <v/>
      </c>
      <c r="H306" t="str">
        <f>IF(IFERROR(LOOKUP(מרקובחצי[[#This Row],[ClientID]],סוגחציקבוע[S33]),FALSE)=מרקובחצי[[#This Row],[ClientID]],1,"")</f>
        <v/>
      </c>
      <c r="I306">
        <f>IF(IFERROR(LOOKUP(מרקובחצי[[#This Row],[ClientID]],סוגחציקבוע[S32&amp;33]),FALSE)=מרקובחצי[[#This Row],[ClientID]],1,"")</f>
        <v>1</v>
      </c>
      <c r="J306" s="19">
        <f>IF(SUM(מרקובחצי[[#This Row],[11]:[13]])=1,מרקובחצי[[#This Row],[עד ועד]],IF(SUM(R305:T306)=1,IF(מרקובחצי[[#This Row],[עד ועד]]&lt;J305,מרקובחצי[[#This Row],[עד ועד]],J305),J305))</f>
        <v>29</v>
      </c>
      <c r="K306" s="19">
        <f>IF(SUM(מרקובחצי[[#This Row],[11]:[13]])=1,מרקובחצי[[#This Row],[עד ועד]],IF(SUM(R305:T306)=1,IF(מרקובחצי[[#This Row],[עד ועד]]&gt;K305,מרקובחצי[[#This Row],[עד ועד]],K305),K305))</f>
        <v>41</v>
      </c>
      <c r="L306" s="19" t="str">
        <f>IF(AND(SUM(מרקובחצי[[#This Row],[31]:[33]])=1,SUM(U305:W305)=0),מרקובחצי[[#This Row],[מקס]]-מרקובחצי[[#This Row],[מינ]],"")</f>
        <v/>
      </c>
      <c r="M30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06" s="19" t="str">
        <f t="shared" si="4"/>
        <v>S32</v>
      </c>
      <c r="O306" s="19" t="str">
        <f>IF(מרקובחצי[[#This Row],[קבעה הפלגה?]]=1,"",IF(AND(מרקובחצי[[#This Row],[עד ועד]]&lt;29,OR(מרקובחצי[[#This Row],[CycleNumber]]=1,AND(U305=1,OR(מרקובחצי[[#This Row],[עד ועד]]&lt;J305,מרקובחצי[[#This Row],[עד ועד]]&gt;K305)),AND(V305=1,מרקובחצי[[#This Row],[עד ועד]]&lt;J305),W305=1)),1,""))</f>
        <v/>
      </c>
      <c r="P306" s="19" t="str">
        <f>IF(מרקובחצי[[#This Row],[קבעה הפלגה?]]=1,"",IF(AND(מרקובחצי[[#This Row],[עד ועד]]&gt;28,מרקובחצי[[#This Row],[עד ועד]]&lt;32,OR(מרקובחצי[[#This Row],[CycleNumber]]=1,AND(U305=1),AND(V305=1,OR(מרקובחצי[[#This Row],[עד ועד]]&lt;J305,מרקובחצי[[#This Row],[עד ועד]]&gt;K305)),W305=1)),1,""))</f>
        <v/>
      </c>
      <c r="Q306" s="19" t="str">
        <f>IF(מרקובחצי[[#This Row],[קבעה הפלגה?]]=1,"",IF(AND(מרקובחצי[[#This Row],[עד ועד]]&gt;31,OR(מרקובחצי[[#This Row],[CycleNumber]]=1,AND(U305=1),AND(V305=1,מרקובחצי[[#This Row],[עד ועד]]&gt;K305),AND(W305=1,OR(מרקובחצי[[#This Row],[עד ועד]]&gt;K305,מרקובחצי[[#This Row],[עד ועד]]&lt;J305)))),1,""))</f>
        <v/>
      </c>
      <c r="R306" s="19" t="str">
        <f>IF(מרקובחצי[[#This Row],[CycleNumber]]&gt;1,IF(AND(O305=1,מרקובחצי[[#This Row],[עד ועד]]&lt;29),1,""),"")</f>
        <v/>
      </c>
      <c r="S306" s="19" t="str">
        <f>IF(מרקובחצי[[#This Row],[CycleNumber]]&gt;1,IF(OR(AND(O305=1,מרקובחצי[[#This Row],[עד ועד]]&gt;28),AND(P305=1),AND(Q305=1,מרקובחצי[[#This Row],[עד ועד]]&lt;32)),1,""),"")</f>
        <v/>
      </c>
      <c r="T306" s="19" t="str">
        <f>IF(מרקובחצי[[#This Row],[CycleNumber]]&gt;1,IF(AND(Q305=1,מרקובחצי[[#This Row],[עד ועד]]&gt;31),1,""),"")</f>
        <v/>
      </c>
      <c r="U306" s="19" t="str">
        <f>IF(מרקובחצי[[#This Row],[CycleNumber]]&gt;1,IF(AND(R305=1,מרקובחצי[[#This Row],[עד ועד]]&lt;29),1,IF(AND(U305=1,NOT(OR(מרקובחצי[[#This Row],[עד ועד]]&lt;J305,מרקובחצי[[#This Row],[עד ועד]]&gt;K305))),1,"")),"")</f>
        <v/>
      </c>
      <c r="V306" s="19">
        <f>IF(מרקובחצי[[#This Row],[CycleNumber]]&gt;1,IF(AND(SUM(R305:T305)=1,מרקובחצי[[#This Row],[עד ועד]]&gt;28,מרקובחצי[[#This Row],[עד ועד]]&lt;32),1,IF(OR(S305=1,AND(R305=1,מרקובחצי[[#This Row],[עד ועד]]&gt;28),AND(T305=1,מרקובחצי[[#This Row],[עד ועד]]&lt;32)),1,IF(AND(V305=1,NOT(OR(מרקובחצי[[#This Row],[עד ועד]]&lt;J305,מרקובחצי[[#This Row],[עד ועד]]&gt;K305))),1,""))),"")</f>
        <v>1</v>
      </c>
      <c r="W306" s="19" t="str">
        <f>IF(מרקובחצי[[#This Row],[CycleNumber]]&gt;1,IF(AND(T305=1,מרקובחצי[[#This Row],[עד ועד]]&gt;31),1,IF(AND(W305=1,NOT(OR(מרקובחצי[[#This Row],[עד ועד]]&lt;J305,מרקובחצי[[#This Row],[עד ועד]]&gt;K305))),1,"")),"")</f>
        <v/>
      </c>
      <c r="X306" s="19" t="str">
        <f>IF(AND(מרקובחצי[[#This Row],[CycleNumber]]&lt;$B307,SUM(מרקובחצי[[#This Row],[11]],R307)=2),1,"")</f>
        <v/>
      </c>
      <c r="Y306" s="19" t="str">
        <f>IF(AND(מרקובחצי[[#This Row],[CycleNumber]]&lt;$B307,SUM(מרקובחצי[[#This Row],[11]],S307)=2),1,"")</f>
        <v/>
      </c>
      <c r="Z306" s="19" t="str">
        <f>IF(AND(מרקובחצי[[#This Row],[CycleNumber]]&lt;$B307,SUM(מרקובחצי[[#This Row],[13]],S307)=2),1,"")</f>
        <v/>
      </c>
      <c r="AA306" s="19" t="str">
        <f>IF(AND(מרקובחצי[[#This Row],[CycleNumber]]&lt;$B307,SUM(מרקובחצי[[#This Row],[13]],T307)=2),1,"")</f>
        <v/>
      </c>
      <c r="AB306" s="19" t="str">
        <f>IF(AND(מרקובחצי[[#This Row],[CycleNumber]]&lt;$B307,SUM(מרקובחצי[[#This Row],[21]],U307)=2),1,"")</f>
        <v/>
      </c>
      <c r="AC306" s="19" t="str">
        <f>IF(AND(מרקובחצי[[#This Row],[CycleNumber]]&lt;$B307,SUM(מרקובחצי[[#This Row],[21]],V307)=2),1,"")</f>
        <v/>
      </c>
      <c r="AD306" s="19" t="str">
        <f>IF(AND(מרקובחצי[[#This Row],[CycleNumber]]&lt;$B307,SUM(מרקובחצי[[#This Row],[23]],V307)=2),1,"")</f>
        <v/>
      </c>
      <c r="AE306" s="19" t="str">
        <f>IF(AND(מרקובחצי[[#This Row],[CycleNumber]]&lt;$B307,SUM(מרקובחצי[[#This Row],[23]],W307)=2),1,"")</f>
        <v/>
      </c>
      <c r="AF306" s="19" t="str">
        <f>IF(AND(מרקובחצי[[#This Row],[CycleNumber]]&lt;$B307,SUM(מרקובחצי[[#This Row],[31]],O307)=2),1,"")</f>
        <v/>
      </c>
      <c r="AG306" s="19" t="str">
        <f>IF(AND(מרקובחצי[[#This Row],[CycleNumber]]&lt;$B307,SUM(מרקובחצי[[#This Row],[31]],P307)=2),1,"")</f>
        <v/>
      </c>
      <c r="AH306" s="19" t="str">
        <f>IF(AND(מרקובחצי[[#This Row],[CycleNumber]]&lt;$B307,SUM(מרקובחצי[[#This Row],[31]],Q307)=2),1,"")</f>
        <v/>
      </c>
      <c r="AI306" s="19" t="str">
        <f>IF(AND(מרקובחצי[[#This Row],[CycleNumber]]&lt;$B307,SUM(U306:U307)=2),1,"")</f>
        <v/>
      </c>
      <c r="AJ306" s="19" t="str">
        <f>IF(AND(מרקובחצי[[#This Row],[CycleNumber]]&lt;$B307,SUM(מרקובחצי[[#This Row],[32]],O307)=2),1,"")</f>
        <v/>
      </c>
      <c r="AK306" s="19" t="str">
        <f>IF(AND(מרקובחצי[[#This Row],[CycleNumber]]&lt;$B307,SUM(מרקובחצי[[#This Row],[32]],P307)=2),1,"")</f>
        <v/>
      </c>
      <c r="AL306" s="19" t="str">
        <f>IF(AND(מרקובחצי[[#This Row],[CycleNumber]]&lt;$B307,SUM(מרקובחצי[[#This Row],[32]],Q307)=2),1,"")</f>
        <v/>
      </c>
      <c r="AM306" s="19">
        <f>IF(AND(מרקובחצי[[#This Row],[CycleNumber]]&lt;$B307,SUM(V306:V307)=2),1,"")</f>
        <v>1</v>
      </c>
      <c r="AN306" s="19" t="str">
        <f>IF(AND(מרקובחצי[[#This Row],[CycleNumber]]&lt;$B307,SUM(מרקובחצי[[#This Row],[33]],O307)=2),1,"")</f>
        <v/>
      </c>
      <c r="AO306" s="19" t="str">
        <f>IF(AND(מרקובחצי[[#This Row],[CycleNumber]]&lt;$B307,SUM(מרקובחצי[[#This Row],[33]],P307)=2),1,"")</f>
        <v/>
      </c>
      <c r="AP306" s="19" t="str">
        <f>IF(AND(מרקובחצי[[#This Row],[CycleNumber]]&lt;$B307,SUM(מרקובחצי[[#This Row],[33]],Q307)=2),1,"")</f>
        <v/>
      </c>
      <c r="AQ306" s="19" t="str">
        <f>IF(AND(מרקובחצי[[#This Row],[CycleNumber]]&lt;$B307,SUM(W306:W307)=2),1,"")</f>
        <v/>
      </c>
      <c r="AR306" s="19" t="str">
        <f>IF(AND(מרקובחצי[[#This Row],[CycleNumber]]&lt;$B307,SUM(מרקובחצי[[#This Row],[12]],S307)=2),1,"")</f>
        <v/>
      </c>
      <c r="AS306" s="19" t="str">
        <f>IF(AND(מרקובחצי[[#This Row],[CycleNumber]]&lt;$B307,SUM(מרקובחצי[[#This Row],[22]],V307)=2),1,"")</f>
        <v/>
      </c>
      <c r="AT306" s="21">
        <f>SUM(מרקובחצי[[#This Row],[11]:[33]])</f>
        <v>1</v>
      </c>
    </row>
    <row r="307" spans="1:46" ht="15.6" x14ac:dyDescent="0.25">
      <c r="A307" s="19" t="s">
        <v>34</v>
      </c>
      <c r="B307" s="19">
        <v>13</v>
      </c>
      <c r="C307">
        <v>30</v>
      </c>
      <c r="D307" s="19">
        <f>מרקובחצי[[#This Row],[LengthofCycle]]+1</f>
        <v>31</v>
      </c>
      <c r="E307" t="str">
        <f>IF(IFERROR(LOOKUP(מרקובחצי[[#This Row],[ClientID]],קביעויות[הפלגה]),FALSE)=מרקובחצי[[#This Row],[ClientID]],1,"")</f>
        <v/>
      </c>
      <c r="F307" t="str">
        <f>IF(IFERROR(LOOKUP(מרקובחצי[[#This Row],[ClientID]],סוגחציקבוע[S31]),FALSE)=מרקובחצי[[#This Row],[ClientID]],1,"")</f>
        <v/>
      </c>
      <c r="G307" t="str">
        <f>IF(IFERROR(LOOKUP(מרקובחצי[[#This Row],[ClientID]],סוגחציקבוע[S32]),FALSE)=מרקובחצי[[#This Row],[ClientID]],1,"")</f>
        <v/>
      </c>
      <c r="H307" t="str">
        <f>IF(IFERROR(LOOKUP(מרקובחצי[[#This Row],[ClientID]],סוגחציקבוע[S33]),FALSE)=מרקובחצי[[#This Row],[ClientID]],1,"")</f>
        <v/>
      </c>
      <c r="I307">
        <f>IF(IFERROR(LOOKUP(מרקובחצי[[#This Row],[ClientID]],סוגחציקבוע[S32&amp;33]),FALSE)=מרקובחצי[[#This Row],[ClientID]],1,"")</f>
        <v>1</v>
      </c>
      <c r="J307" s="19">
        <f>IF(SUM(מרקובחצי[[#This Row],[11]:[13]])=1,מרקובחצי[[#This Row],[עד ועד]],IF(SUM(R306:T307)=1,IF(מרקובחצי[[#This Row],[עד ועד]]&lt;J306,מרקובחצי[[#This Row],[עד ועד]],J306),J306))</f>
        <v>29</v>
      </c>
      <c r="K307" s="19">
        <f>IF(SUM(מרקובחצי[[#This Row],[11]:[13]])=1,מרקובחצי[[#This Row],[עד ועד]],IF(SUM(R306:T307)=1,IF(מרקובחצי[[#This Row],[עד ועד]]&gt;K306,מרקובחצי[[#This Row],[עד ועד]],K306),K306))</f>
        <v>41</v>
      </c>
      <c r="L307" s="19" t="str">
        <f>IF(AND(SUM(מרקובחצי[[#This Row],[31]:[33]])=1,SUM(U306:W306)=0),מרקובחצי[[#This Row],[מקס]]-מרקובחצי[[#This Row],[מינ]],"")</f>
        <v/>
      </c>
      <c r="M30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07" s="19" t="str">
        <f t="shared" si="4"/>
        <v>S32</v>
      </c>
      <c r="O307" s="19" t="str">
        <f>IF(מרקובחצי[[#This Row],[קבעה הפלגה?]]=1,"",IF(AND(מרקובחצי[[#This Row],[עד ועד]]&lt;29,OR(מרקובחצי[[#This Row],[CycleNumber]]=1,AND(U306=1,OR(מרקובחצי[[#This Row],[עד ועד]]&lt;J306,מרקובחצי[[#This Row],[עד ועד]]&gt;K306)),AND(V306=1,מרקובחצי[[#This Row],[עד ועד]]&lt;J306),W306=1)),1,""))</f>
        <v/>
      </c>
      <c r="P307" s="19" t="str">
        <f>IF(מרקובחצי[[#This Row],[קבעה הפלגה?]]=1,"",IF(AND(מרקובחצי[[#This Row],[עד ועד]]&gt;28,מרקובחצי[[#This Row],[עד ועד]]&lt;32,OR(מרקובחצי[[#This Row],[CycleNumber]]=1,AND(U306=1),AND(V306=1,OR(מרקובחצי[[#This Row],[עד ועד]]&lt;J306,מרקובחצי[[#This Row],[עד ועד]]&gt;K306)),W306=1)),1,""))</f>
        <v/>
      </c>
      <c r="Q307" s="19" t="str">
        <f>IF(מרקובחצי[[#This Row],[קבעה הפלגה?]]=1,"",IF(AND(מרקובחצי[[#This Row],[עד ועד]]&gt;31,OR(מרקובחצי[[#This Row],[CycleNumber]]=1,AND(U306=1),AND(V306=1,מרקובחצי[[#This Row],[עד ועד]]&gt;K306),AND(W306=1,OR(מרקובחצי[[#This Row],[עד ועד]]&gt;K306,מרקובחצי[[#This Row],[עד ועד]]&lt;J306)))),1,""))</f>
        <v/>
      </c>
      <c r="R307" s="19" t="str">
        <f>IF(מרקובחצי[[#This Row],[CycleNumber]]&gt;1,IF(AND(O306=1,מרקובחצי[[#This Row],[עד ועד]]&lt;29),1,""),"")</f>
        <v/>
      </c>
      <c r="S307" s="19" t="str">
        <f>IF(מרקובחצי[[#This Row],[CycleNumber]]&gt;1,IF(OR(AND(O306=1,מרקובחצי[[#This Row],[עד ועד]]&gt;28),AND(P306=1),AND(Q306=1,מרקובחצי[[#This Row],[עד ועד]]&lt;32)),1,""),"")</f>
        <v/>
      </c>
      <c r="T307" s="19" t="str">
        <f>IF(מרקובחצי[[#This Row],[CycleNumber]]&gt;1,IF(AND(Q306=1,מרקובחצי[[#This Row],[עד ועד]]&gt;31),1,""),"")</f>
        <v/>
      </c>
      <c r="U307" s="19" t="str">
        <f>IF(מרקובחצי[[#This Row],[CycleNumber]]&gt;1,IF(AND(R306=1,מרקובחצי[[#This Row],[עד ועד]]&lt;29),1,IF(AND(U306=1,NOT(OR(מרקובחצי[[#This Row],[עד ועד]]&lt;J306,מרקובחצי[[#This Row],[עד ועד]]&gt;K306))),1,"")),"")</f>
        <v/>
      </c>
      <c r="V307" s="19">
        <f>IF(מרקובחצי[[#This Row],[CycleNumber]]&gt;1,IF(AND(SUM(R306:T306)=1,מרקובחצי[[#This Row],[עד ועד]]&gt;28,מרקובחצי[[#This Row],[עד ועד]]&lt;32),1,IF(OR(S306=1,AND(R306=1,מרקובחצי[[#This Row],[עד ועד]]&gt;28),AND(T306=1,מרקובחצי[[#This Row],[עד ועד]]&lt;32)),1,IF(AND(V306=1,NOT(OR(מרקובחצי[[#This Row],[עד ועד]]&lt;J306,מרקובחצי[[#This Row],[עד ועד]]&gt;K306))),1,""))),"")</f>
        <v>1</v>
      </c>
      <c r="W307" s="19" t="str">
        <f>IF(מרקובחצי[[#This Row],[CycleNumber]]&gt;1,IF(AND(T306=1,מרקובחצי[[#This Row],[עד ועד]]&gt;31),1,IF(AND(W306=1,NOT(OR(מרקובחצי[[#This Row],[עד ועד]]&lt;J306,מרקובחצי[[#This Row],[עד ועד]]&gt;K306))),1,"")),"")</f>
        <v/>
      </c>
      <c r="X307" s="19" t="str">
        <f>IF(AND(מרקובחצי[[#This Row],[CycleNumber]]&lt;$B308,SUM(מרקובחצי[[#This Row],[11]],R308)=2),1,"")</f>
        <v/>
      </c>
      <c r="Y307" s="19" t="str">
        <f>IF(AND(מרקובחצי[[#This Row],[CycleNumber]]&lt;$B308,SUM(מרקובחצי[[#This Row],[11]],S308)=2),1,"")</f>
        <v/>
      </c>
      <c r="Z307" s="19" t="str">
        <f>IF(AND(מרקובחצי[[#This Row],[CycleNumber]]&lt;$B308,SUM(מרקובחצי[[#This Row],[13]],S308)=2),1,"")</f>
        <v/>
      </c>
      <c r="AA307" s="19" t="str">
        <f>IF(AND(מרקובחצי[[#This Row],[CycleNumber]]&lt;$B308,SUM(מרקובחצי[[#This Row],[13]],T308)=2),1,"")</f>
        <v/>
      </c>
      <c r="AB307" s="19" t="str">
        <f>IF(AND(מרקובחצי[[#This Row],[CycleNumber]]&lt;$B308,SUM(מרקובחצי[[#This Row],[21]],U308)=2),1,"")</f>
        <v/>
      </c>
      <c r="AC307" s="19" t="str">
        <f>IF(AND(מרקובחצי[[#This Row],[CycleNumber]]&lt;$B308,SUM(מרקובחצי[[#This Row],[21]],V308)=2),1,"")</f>
        <v/>
      </c>
      <c r="AD307" s="19" t="str">
        <f>IF(AND(מרקובחצי[[#This Row],[CycleNumber]]&lt;$B308,SUM(מרקובחצי[[#This Row],[23]],V308)=2),1,"")</f>
        <v/>
      </c>
      <c r="AE307" s="19" t="str">
        <f>IF(AND(מרקובחצי[[#This Row],[CycleNumber]]&lt;$B308,SUM(מרקובחצי[[#This Row],[23]],W308)=2),1,"")</f>
        <v/>
      </c>
      <c r="AF307" s="19" t="str">
        <f>IF(AND(מרקובחצי[[#This Row],[CycleNumber]]&lt;$B308,SUM(מרקובחצי[[#This Row],[31]],O308)=2),1,"")</f>
        <v/>
      </c>
      <c r="AG307" s="19" t="str">
        <f>IF(AND(מרקובחצי[[#This Row],[CycleNumber]]&lt;$B308,SUM(מרקובחצי[[#This Row],[31]],P308)=2),1,"")</f>
        <v/>
      </c>
      <c r="AH307" s="19" t="str">
        <f>IF(AND(מרקובחצי[[#This Row],[CycleNumber]]&lt;$B308,SUM(מרקובחצי[[#This Row],[31]],Q308)=2),1,"")</f>
        <v/>
      </c>
      <c r="AI307" s="19" t="str">
        <f>IF(AND(מרקובחצי[[#This Row],[CycleNumber]]&lt;$B308,SUM(U307:U308)=2),1,"")</f>
        <v/>
      </c>
      <c r="AJ307" s="19" t="str">
        <f>IF(AND(מרקובחצי[[#This Row],[CycleNumber]]&lt;$B308,SUM(מרקובחצי[[#This Row],[32]],O308)=2),1,"")</f>
        <v/>
      </c>
      <c r="AK307" s="19" t="str">
        <f>IF(AND(מרקובחצי[[#This Row],[CycleNumber]]&lt;$B308,SUM(מרקובחצי[[#This Row],[32]],P308)=2),1,"")</f>
        <v/>
      </c>
      <c r="AL307" s="19" t="str">
        <f>IF(AND(מרקובחצי[[#This Row],[CycleNumber]]&lt;$B308,SUM(מרקובחצי[[#This Row],[32]],Q308)=2),1,"")</f>
        <v/>
      </c>
      <c r="AM307" s="19">
        <f>IF(AND(מרקובחצי[[#This Row],[CycleNumber]]&lt;$B308,SUM(V307:V308)=2),1,"")</f>
        <v>1</v>
      </c>
      <c r="AN307" s="19" t="str">
        <f>IF(AND(מרקובחצי[[#This Row],[CycleNumber]]&lt;$B308,SUM(מרקובחצי[[#This Row],[33]],O308)=2),1,"")</f>
        <v/>
      </c>
      <c r="AO307" s="19" t="str">
        <f>IF(AND(מרקובחצי[[#This Row],[CycleNumber]]&lt;$B308,SUM(מרקובחצי[[#This Row],[33]],P308)=2),1,"")</f>
        <v/>
      </c>
      <c r="AP307" s="19" t="str">
        <f>IF(AND(מרקובחצי[[#This Row],[CycleNumber]]&lt;$B308,SUM(מרקובחצי[[#This Row],[33]],Q308)=2),1,"")</f>
        <v/>
      </c>
      <c r="AQ307" s="19" t="str">
        <f>IF(AND(מרקובחצי[[#This Row],[CycleNumber]]&lt;$B308,SUM(W307:W308)=2),1,"")</f>
        <v/>
      </c>
      <c r="AR307" s="19" t="str">
        <f>IF(AND(מרקובחצי[[#This Row],[CycleNumber]]&lt;$B308,SUM(מרקובחצי[[#This Row],[12]],S308)=2),1,"")</f>
        <v/>
      </c>
      <c r="AS307" s="19" t="str">
        <f>IF(AND(מרקובחצי[[#This Row],[CycleNumber]]&lt;$B308,SUM(מרקובחצי[[#This Row],[22]],V308)=2),1,"")</f>
        <v/>
      </c>
      <c r="AT307" s="21">
        <f>SUM(מרקובחצי[[#This Row],[11]:[33]])</f>
        <v>1</v>
      </c>
    </row>
    <row r="308" spans="1:46" ht="15.6" x14ac:dyDescent="0.25">
      <c r="A308" s="19" t="s">
        <v>34</v>
      </c>
      <c r="B308" s="19">
        <v>14</v>
      </c>
      <c r="C308">
        <v>33</v>
      </c>
      <c r="D308" s="19">
        <f>מרקובחצי[[#This Row],[LengthofCycle]]+1</f>
        <v>34</v>
      </c>
      <c r="E308" t="str">
        <f>IF(IFERROR(LOOKUP(מרקובחצי[[#This Row],[ClientID]],קביעויות[הפלגה]),FALSE)=מרקובחצי[[#This Row],[ClientID]],1,"")</f>
        <v/>
      </c>
      <c r="F308" t="str">
        <f>IF(IFERROR(LOOKUP(מרקובחצי[[#This Row],[ClientID]],סוגחציקבוע[S31]),FALSE)=מרקובחצי[[#This Row],[ClientID]],1,"")</f>
        <v/>
      </c>
      <c r="G308" t="str">
        <f>IF(IFERROR(LOOKUP(מרקובחצי[[#This Row],[ClientID]],סוגחציקבוע[S32]),FALSE)=מרקובחצי[[#This Row],[ClientID]],1,"")</f>
        <v/>
      </c>
      <c r="H308" t="str">
        <f>IF(IFERROR(LOOKUP(מרקובחצי[[#This Row],[ClientID]],סוגחציקבוע[S33]),FALSE)=מרקובחצי[[#This Row],[ClientID]],1,"")</f>
        <v/>
      </c>
      <c r="I308">
        <f>IF(IFERROR(LOOKUP(מרקובחצי[[#This Row],[ClientID]],סוגחציקבוע[S32&amp;33]),FALSE)=מרקובחצי[[#This Row],[ClientID]],1,"")</f>
        <v>1</v>
      </c>
      <c r="J308" s="19">
        <f>IF(SUM(מרקובחצי[[#This Row],[11]:[13]])=1,מרקובחצי[[#This Row],[עד ועד]],IF(SUM(R307:T308)=1,IF(מרקובחצי[[#This Row],[עד ועד]]&lt;J307,מרקובחצי[[#This Row],[עד ועד]],J307),J307))</f>
        <v>29</v>
      </c>
      <c r="K308" s="19">
        <f>IF(SUM(מרקובחצי[[#This Row],[11]:[13]])=1,מרקובחצי[[#This Row],[עד ועד]],IF(SUM(R307:T308)=1,IF(מרקובחצי[[#This Row],[עד ועד]]&gt;K307,מרקובחצי[[#This Row],[עד ועד]],K307),K307))</f>
        <v>41</v>
      </c>
      <c r="L308" s="19" t="str">
        <f>IF(AND(SUM(מרקובחצי[[#This Row],[31]:[33]])=1,SUM(U307:W307)=0),מרקובחצי[[#This Row],[מקס]]-מרקובחצי[[#This Row],[מינ]],"")</f>
        <v/>
      </c>
      <c r="M30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08" s="19" t="str">
        <f t="shared" si="4"/>
        <v>S32</v>
      </c>
      <c r="O308" s="19" t="str">
        <f>IF(מרקובחצי[[#This Row],[קבעה הפלגה?]]=1,"",IF(AND(מרקובחצי[[#This Row],[עד ועד]]&lt;29,OR(מרקובחצי[[#This Row],[CycleNumber]]=1,AND(U307=1,OR(מרקובחצי[[#This Row],[עד ועד]]&lt;J307,מרקובחצי[[#This Row],[עד ועד]]&gt;K307)),AND(V307=1,מרקובחצי[[#This Row],[עד ועד]]&lt;J307),W307=1)),1,""))</f>
        <v/>
      </c>
      <c r="P308" s="19" t="str">
        <f>IF(מרקובחצי[[#This Row],[קבעה הפלגה?]]=1,"",IF(AND(מרקובחצי[[#This Row],[עד ועד]]&gt;28,מרקובחצי[[#This Row],[עד ועד]]&lt;32,OR(מרקובחצי[[#This Row],[CycleNumber]]=1,AND(U307=1),AND(V307=1,OR(מרקובחצי[[#This Row],[עד ועד]]&lt;J307,מרקובחצי[[#This Row],[עד ועד]]&gt;K307)),W307=1)),1,""))</f>
        <v/>
      </c>
      <c r="Q308" s="19" t="str">
        <f>IF(מרקובחצי[[#This Row],[קבעה הפלגה?]]=1,"",IF(AND(מרקובחצי[[#This Row],[עד ועד]]&gt;31,OR(מרקובחצי[[#This Row],[CycleNumber]]=1,AND(U307=1),AND(V307=1,מרקובחצי[[#This Row],[עד ועד]]&gt;K307),AND(W307=1,OR(מרקובחצי[[#This Row],[עד ועד]]&gt;K307,מרקובחצי[[#This Row],[עד ועד]]&lt;J307)))),1,""))</f>
        <v/>
      </c>
      <c r="R308" s="19" t="str">
        <f>IF(מרקובחצי[[#This Row],[CycleNumber]]&gt;1,IF(AND(O307=1,מרקובחצי[[#This Row],[עד ועד]]&lt;29),1,""),"")</f>
        <v/>
      </c>
      <c r="S308" s="19" t="str">
        <f>IF(מרקובחצי[[#This Row],[CycleNumber]]&gt;1,IF(OR(AND(O307=1,מרקובחצי[[#This Row],[עד ועד]]&gt;28),AND(P307=1),AND(Q307=1,מרקובחצי[[#This Row],[עד ועד]]&lt;32)),1,""),"")</f>
        <v/>
      </c>
      <c r="T308" s="19" t="str">
        <f>IF(מרקובחצי[[#This Row],[CycleNumber]]&gt;1,IF(AND(Q307=1,מרקובחצי[[#This Row],[עד ועד]]&gt;31),1,""),"")</f>
        <v/>
      </c>
      <c r="U308" s="19" t="str">
        <f>IF(מרקובחצי[[#This Row],[CycleNumber]]&gt;1,IF(AND(R307=1,מרקובחצי[[#This Row],[עד ועד]]&lt;29),1,IF(AND(U307=1,NOT(OR(מרקובחצי[[#This Row],[עד ועד]]&lt;J307,מרקובחצי[[#This Row],[עד ועד]]&gt;K307))),1,"")),"")</f>
        <v/>
      </c>
      <c r="V308" s="19">
        <f>IF(מרקובחצי[[#This Row],[CycleNumber]]&gt;1,IF(AND(SUM(R307:T307)=1,מרקובחצי[[#This Row],[עד ועד]]&gt;28,מרקובחצי[[#This Row],[עד ועד]]&lt;32),1,IF(OR(S307=1,AND(R307=1,מרקובחצי[[#This Row],[עד ועד]]&gt;28),AND(T307=1,מרקובחצי[[#This Row],[עד ועד]]&lt;32)),1,IF(AND(V307=1,NOT(OR(מרקובחצי[[#This Row],[עד ועד]]&lt;J307,מרקובחצי[[#This Row],[עד ועד]]&gt;K307))),1,""))),"")</f>
        <v>1</v>
      </c>
      <c r="W308" s="19" t="str">
        <f>IF(מרקובחצי[[#This Row],[CycleNumber]]&gt;1,IF(AND(T307=1,מרקובחצי[[#This Row],[עד ועד]]&gt;31),1,IF(AND(W307=1,NOT(OR(מרקובחצי[[#This Row],[עד ועד]]&lt;J307,מרקובחצי[[#This Row],[עד ועד]]&gt;K307))),1,"")),"")</f>
        <v/>
      </c>
      <c r="X308" s="19" t="str">
        <f>IF(AND(מרקובחצי[[#This Row],[CycleNumber]]&lt;$B309,SUM(מרקובחצי[[#This Row],[11]],R309)=2),1,"")</f>
        <v/>
      </c>
      <c r="Y308" s="19" t="str">
        <f>IF(AND(מרקובחצי[[#This Row],[CycleNumber]]&lt;$B309,SUM(מרקובחצי[[#This Row],[11]],S309)=2),1,"")</f>
        <v/>
      </c>
      <c r="Z308" s="19" t="str">
        <f>IF(AND(מרקובחצי[[#This Row],[CycleNumber]]&lt;$B309,SUM(מרקובחצי[[#This Row],[13]],S309)=2),1,"")</f>
        <v/>
      </c>
      <c r="AA308" s="19" t="str">
        <f>IF(AND(מרקובחצי[[#This Row],[CycleNumber]]&lt;$B309,SUM(מרקובחצי[[#This Row],[13]],T309)=2),1,"")</f>
        <v/>
      </c>
      <c r="AB308" s="19" t="str">
        <f>IF(AND(מרקובחצי[[#This Row],[CycleNumber]]&lt;$B309,SUM(מרקובחצי[[#This Row],[21]],U309)=2),1,"")</f>
        <v/>
      </c>
      <c r="AC308" s="19" t="str">
        <f>IF(AND(מרקובחצי[[#This Row],[CycleNumber]]&lt;$B309,SUM(מרקובחצי[[#This Row],[21]],V309)=2),1,"")</f>
        <v/>
      </c>
      <c r="AD308" s="19" t="str">
        <f>IF(AND(מרקובחצי[[#This Row],[CycleNumber]]&lt;$B309,SUM(מרקובחצי[[#This Row],[23]],V309)=2),1,"")</f>
        <v/>
      </c>
      <c r="AE308" s="19" t="str">
        <f>IF(AND(מרקובחצי[[#This Row],[CycleNumber]]&lt;$B309,SUM(מרקובחצי[[#This Row],[23]],W309)=2),1,"")</f>
        <v/>
      </c>
      <c r="AF308" s="19" t="str">
        <f>IF(AND(מרקובחצי[[#This Row],[CycleNumber]]&lt;$B309,SUM(מרקובחצי[[#This Row],[31]],O309)=2),1,"")</f>
        <v/>
      </c>
      <c r="AG308" s="19" t="str">
        <f>IF(AND(מרקובחצי[[#This Row],[CycleNumber]]&lt;$B309,SUM(מרקובחצי[[#This Row],[31]],P309)=2),1,"")</f>
        <v/>
      </c>
      <c r="AH308" s="19" t="str">
        <f>IF(AND(מרקובחצי[[#This Row],[CycleNumber]]&lt;$B309,SUM(מרקובחצי[[#This Row],[31]],Q309)=2),1,"")</f>
        <v/>
      </c>
      <c r="AI308" s="19" t="str">
        <f>IF(AND(מרקובחצי[[#This Row],[CycleNumber]]&lt;$B309,SUM(U308:U309)=2),1,"")</f>
        <v/>
      </c>
      <c r="AJ308" s="19" t="str">
        <f>IF(AND(מרקובחצי[[#This Row],[CycleNumber]]&lt;$B309,SUM(מרקובחצי[[#This Row],[32]],O309)=2),1,"")</f>
        <v/>
      </c>
      <c r="AK308" s="19" t="str">
        <f>IF(AND(מרקובחצי[[#This Row],[CycleNumber]]&lt;$B309,SUM(מרקובחצי[[#This Row],[32]],P309)=2),1,"")</f>
        <v/>
      </c>
      <c r="AL308" s="19" t="str">
        <f>IF(AND(מרקובחצי[[#This Row],[CycleNumber]]&lt;$B309,SUM(מרקובחצי[[#This Row],[32]],Q309)=2),1,"")</f>
        <v/>
      </c>
      <c r="AM308" s="19" t="str">
        <f>IF(AND(מרקובחצי[[#This Row],[CycleNumber]]&lt;$B309,SUM(V308:V309)=2),1,"")</f>
        <v/>
      </c>
      <c r="AN308" s="19" t="str">
        <f>IF(AND(מרקובחצי[[#This Row],[CycleNumber]]&lt;$B309,SUM(מרקובחצי[[#This Row],[33]],O309)=2),1,"")</f>
        <v/>
      </c>
      <c r="AO308" s="19" t="str">
        <f>IF(AND(מרקובחצי[[#This Row],[CycleNumber]]&lt;$B309,SUM(מרקובחצי[[#This Row],[33]],P309)=2),1,"")</f>
        <v/>
      </c>
      <c r="AP308" s="19" t="str">
        <f>IF(AND(מרקובחצי[[#This Row],[CycleNumber]]&lt;$B309,SUM(מרקובחצי[[#This Row],[33]],Q309)=2),1,"")</f>
        <v/>
      </c>
      <c r="AQ308" s="19" t="str">
        <f>IF(AND(מרקובחצי[[#This Row],[CycleNumber]]&lt;$B309,SUM(W308:W309)=2),1,"")</f>
        <v/>
      </c>
      <c r="AR308" s="19" t="str">
        <f>IF(AND(מרקובחצי[[#This Row],[CycleNumber]]&lt;$B309,SUM(מרקובחצי[[#This Row],[12]],S309)=2),1,"")</f>
        <v/>
      </c>
      <c r="AS308" s="19" t="str">
        <f>IF(AND(מרקובחצי[[#This Row],[CycleNumber]]&lt;$B309,SUM(מרקובחצי[[#This Row],[22]],V309)=2),1,"")</f>
        <v/>
      </c>
      <c r="AT308" s="21">
        <f>SUM(מרקובחצי[[#This Row],[11]:[33]])</f>
        <v>1</v>
      </c>
    </row>
    <row r="309" spans="1:46" ht="15.6" x14ac:dyDescent="0.25">
      <c r="A309" s="19" t="s">
        <v>35</v>
      </c>
      <c r="B309" s="19">
        <v>1</v>
      </c>
      <c r="C309">
        <v>35</v>
      </c>
      <c r="D309" s="19">
        <f>מרקובחצי[[#This Row],[LengthofCycle]]+1</f>
        <v>36</v>
      </c>
      <c r="E309" t="str">
        <f>IF(IFERROR(LOOKUP(מרקובחצי[[#This Row],[ClientID]],קביעויות[הפלגה]),FALSE)=מרקובחצי[[#This Row],[ClientID]],1,"")</f>
        <v/>
      </c>
      <c r="F309" t="str">
        <f>IF(IFERROR(LOOKUP(מרקובחצי[[#This Row],[ClientID]],סוגחציקבוע[S31]),FALSE)=מרקובחצי[[#This Row],[ClientID]],1,"")</f>
        <v/>
      </c>
      <c r="G309">
        <f>IF(IFERROR(LOOKUP(מרקובחצי[[#This Row],[ClientID]],סוגחציקבוע[S32]),FALSE)=מרקובחצי[[#This Row],[ClientID]],1,"")</f>
        <v>1</v>
      </c>
      <c r="H309" t="str">
        <f>IF(IFERROR(LOOKUP(מרקובחצי[[#This Row],[ClientID]],סוגחציקבוע[S33]),FALSE)=מרקובחצי[[#This Row],[ClientID]],1,"")</f>
        <v/>
      </c>
      <c r="I309" t="str">
        <f>IF(IFERROR(LOOKUP(מרקובחצי[[#This Row],[ClientID]],סוגחציקבוע[S32&amp;33]),FALSE)=מרקובחצי[[#This Row],[ClientID]],1,"")</f>
        <v/>
      </c>
      <c r="J309" s="19">
        <f>IF(SUM(מרקובחצי[[#This Row],[11]:[13]])=1,מרקובחצי[[#This Row],[עד ועד]],IF(SUM(R308:T309)=1,IF(מרקובחצי[[#This Row],[עד ועד]]&lt;J308,מרקובחצי[[#This Row],[עד ועד]],J308),J308))</f>
        <v>36</v>
      </c>
      <c r="K309" s="19">
        <f>IF(SUM(מרקובחצי[[#This Row],[11]:[13]])=1,מרקובחצי[[#This Row],[עד ועד]],IF(SUM(R308:T309)=1,IF(מרקובחצי[[#This Row],[עד ועד]]&gt;K308,מרקובחצי[[#This Row],[עד ועד]],K308),K308))</f>
        <v>36</v>
      </c>
      <c r="L309" s="19" t="str">
        <f>IF(AND(SUM(מרקובחצי[[#This Row],[31]:[33]])=1,SUM(U308:W308)=0),מרקובחצי[[#This Row],[מקס]]-מרקובחצי[[#This Row],[מינ]],"")</f>
        <v/>
      </c>
      <c r="M30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309" s="19" t="str">
        <f t="shared" si="4"/>
        <v>S32</v>
      </c>
      <c r="O309" s="19" t="str">
        <f>IF(מרקובחצי[[#This Row],[קבעה הפלגה?]]=1,"",IF(AND(מרקובחצי[[#This Row],[עד ועד]]&lt;29,OR(מרקובחצי[[#This Row],[CycleNumber]]=1,AND(U308=1,OR(מרקובחצי[[#This Row],[עד ועד]]&lt;J308,מרקובחצי[[#This Row],[עד ועד]]&gt;K308)),AND(V308=1,מרקובחצי[[#This Row],[עד ועד]]&lt;J308),W308=1)),1,""))</f>
        <v/>
      </c>
      <c r="P309" s="19" t="str">
        <f>IF(מרקובחצי[[#This Row],[קבעה הפלגה?]]=1,"",IF(AND(מרקובחצי[[#This Row],[עד ועד]]&gt;28,מרקובחצי[[#This Row],[עד ועד]]&lt;32,OR(מרקובחצי[[#This Row],[CycleNumber]]=1,AND(U308=1),AND(V308=1,OR(מרקובחצי[[#This Row],[עד ועד]]&lt;J308,מרקובחצי[[#This Row],[עד ועד]]&gt;K308)),W308=1)),1,""))</f>
        <v/>
      </c>
      <c r="Q309" s="19">
        <f>IF(מרקובחצי[[#This Row],[קבעה הפלגה?]]=1,"",IF(AND(מרקובחצי[[#This Row],[עד ועד]]&gt;31,OR(מרקובחצי[[#This Row],[CycleNumber]]=1,AND(U308=1),AND(V308=1,מרקובחצי[[#This Row],[עד ועד]]&gt;K308),AND(W308=1,OR(מרקובחצי[[#This Row],[עד ועד]]&gt;K308,מרקובחצי[[#This Row],[עד ועד]]&lt;J308)))),1,""))</f>
        <v>1</v>
      </c>
      <c r="R309" s="19" t="str">
        <f>IF(מרקובחצי[[#This Row],[CycleNumber]]&gt;1,IF(AND(O308=1,מרקובחצי[[#This Row],[עד ועד]]&lt;29),1,""),"")</f>
        <v/>
      </c>
      <c r="S309" s="19" t="str">
        <f>IF(מרקובחצי[[#This Row],[CycleNumber]]&gt;1,IF(OR(AND(O308=1,מרקובחצי[[#This Row],[עד ועד]]&gt;28),AND(P308=1),AND(Q308=1,מרקובחצי[[#This Row],[עד ועד]]&lt;32)),1,""),"")</f>
        <v/>
      </c>
      <c r="T309" s="19" t="str">
        <f>IF(מרקובחצי[[#This Row],[CycleNumber]]&gt;1,IF(AND(Q308=1,מרקובחצי[[#This Row],[עד ועד]]&gt;31),1,""),"")</f>
        <v/>
      </c>
      <c r="U309" s="19" t="str">
        <f>IF(מרקובחצי[[#This Row],[CycleNumber]]&gt;1,IF(AND(R308=1,מרקובחצי[[#This Row],[עד ועד]]&lt;29),1,IF(AND(U308=1,NOT(OR(מרקובחצי[[#This Row],[עד ועד]]&lt;J308,מרקובחצי[[#This Row],[עד ועד]]&gt;K308))),1,"")),"")</f>
        <v/>
      </c>
      <c r="V309" s="19" t="str">
        <f>IF(מרקובחצי[[#This Row],[CycleNumber]]&gt;1,IF(AND(SUM(R308:T308)=1,מרקובחצי[[#This Row],[עד ועד]]&gt;28,מרקובחצי[[#This Row],[עד ועד]]&lt;32),1,IF(OR(S308=1,AND(R308=1,מרקובחצי[[#This Row],[עד ועד]]&gt;28),AND(T308=1,מרקובחצי[[#This Row],[עד ועד]]&lt;32)),1,IF(AND(V308=1,NOT(OR(מרקובחצי[[#This Row],[עד ועד]]&lt;J308,מרקובחצי[[#This Row],[עד ועד]]&gt;K308))),1,""))),"")</f>
        <v/>
      </c>
      <c r="W309" s="19" t="str">
        <f>IF(מרקובחצי[[#This Row],[CycleNumber]]&gt;1,IF(AND(T308=1,מרקובחצי[[#This Row],[עד ועד]]&gt;31),1,IF(AND(W308=1,NOT(OR(מרקובחצי[[#This Row],[עד ועד]]&lt;J308,מרקובחצי[[#This Row],[עד ועד]]&gt;K308))),1,"")),"")</f>
        <v/>
      </c>
      <c r="X309" s="19" t="str">
        <f>IF(AND(מרקובחצי[[#This Row],[CycleNumber]]&lt;$B310,SUM(מרקובחצי[[#This Row],[11]],R310)=2),1,"")</f>
        <v/>
      </c>
      <c r="Y309" s="19" t="str">
        <f>IF(AND(מרקובחצי[[#This Row],[CycleNumber]]&lt;$B310,SUM(מרקובחצי[[#This Row],[11]],S310)=2),1,"")</f>
        <v/>
      </c>
      <c r="Z309" s="19">
        <f>IF(AND(מרקובחצי[[#This Row],[CycleNumber]]&lt;$B310,SUM(מרקובחצי[[#This Row],[13]],S310)=2),1,"")</f>
        <v>1</v>
      </c>
      <c r="AA309" s="19" t="str">
        <f>IF(AND(מרקובחצי[[#This Row],[CycleNumber]]&lt;$B310,SUM(מרקובחצי[[#This Row],[13]],T310)=2),1,"")</f>
        <v/>
      </c>
      <c r="AB309" s="19" t="str">
        <f>IF(AND(מרקובחצי[[#This Row],[CycleNumber]]&lt;$B310,SUM(מרקובחצי[[#This Row],[21]],U310)=2),1,"")</f>
        <v/>
      </c>
      <c r="AC309" s="19" t="str">
        <f>IF(AND(מרקובחצי[[#This Row],[CycleNumber]]&lt;$B310,SUM(מרקובחצי[[#This Row],[21]],V310)=2),1,"")</f>
        <v/>
      </c>
      <c r="AD309" s="19" t="str">
        <f>IF(AND(מרקובחצי[[#This Row],[CycleNumber]]&lt;$B310,SUM(מרקובחצי[[#This Row],[23]],V310)=2),1,"")</f>
        <v/>
      </c>
      <c r="AE309" s="19" t="str">
        <f>IF(AND(מרקובחצי[[#This Row],[CycleNumber]]&lt;$B310,SUM(מרקובחצי[[#This Row],[23]],W310)=2),1,"")</f>
        <v/>
      </c>
      <c r="AF309" s="19" t="str">
        <f>IF(AND(מרקובחצי[[#This Row],[CycleNumber]]&lt;$B310,SUM(מרקובחצי[[#This Row],[31]],O310)=2),1,"")</f>
        <v/>
      </c>
      <c r="AG309" s="19" t="str">
        <f>IF(AND(מרקובחצי[[#This Row],[CycleNumber]]&lt;$B310,SUM(מרקובחצי[[#This Row],[31]],P310)=2),1,"")</f>
        <v/>
      </c>
      <c r="AH309" s="19" t="str">
        <f>IF(AND(מרקובחצי[[#This Row],[CycleNumber]]&lt;$B310,SUM(מרקובחצי[[#This Row],[31]],Q310)=2),1,"")</f>
        <v/>
      </c>
      <c r="AI309" s="19" t="str">
        <f>IF(AND(מרקובחצי[[#This Row],[CycleNumber]]&lt;$B310,SUM(U309:U310)=2),1,"")</f>
        <v/>
      </c>
      <c r="AJ309" s="19" t="str">
        <f>IF(AND(מרקובחצי[[#This Row],[CycleNumber]]&lt;$B310,SUM(מרקובחצי[[#This Row],[32]],O310)=2),1,"")</f>
        <v/>
      </c>
      <c r="AK309" s="19" t="str">
        <f>IF(AND(מרקובחצי[[#This Row],[CycleNumber]]&lt;$B310,SUM(מרקובחצי[[#This Row],[32]],P310)=2),1,"")</f>
        <v/>
      </c>
      <c r="AL309" s="19" t="str">
        <f>IF(AND(מרקובחצי[[#This Row],[CycleNumber]]&lt;$B310,SUM(מרקובחצי[[#This Row],[32]],Q310)=2),1,"")</f>
        <v/>
      </c>
      <c r="AM309" s="19" t="str">
        <f>IF(AND(מרקובחצי[[#This Row],[CycleNumber]]&lt;$B310,SUM(V309:V310)=2),1,"")</f>
        <v/>
      </c>
      <c r="AN309" s="19" t="str">
        <f>IF(AND(מרקובחצי[[#This Row],[CycleNumber]]&lt;$B310,SUM(מרקובחצי[[#This Row],[33]],O310)=2),1,"")</f>
        <v/>
      </c>
      <c r="AO309" s="19" t="str">
        <f>IF(AND(מרקובחצי[[#This Row],[CycleNumber]]&lt;$B310,SUM(מרקובחצי[[#This Row],[33]],P310)=2),1,"")</f>
        <v/>
      </c>
      <c r="AP309" s="19" t="str">
        <f>IF(AND(מרקובחצי[[#This Row],[CycleNumber]]&lt;$B310,SUM(מרקובחצי[[#This Row],[33]],Q310)=2),1,"")</f>
        <v/>
      </c>
      <c r="AQ309" s="19" t="str">
        <f>IF(AND(מרקובחצי[[#This Row],[CycleNumber]]&lt;$B310,SUM(W309:W310)=2),1,"")</f>
        <v/>
      </c>
      <c r="AR309" s="19" t="str">
        <f>IF(AND(מרקובחצי[[#This Row],[CycleNumber]]&lt;$B310,SUM(מרקובחצי[[#This Row],[12]],S310)=2),1,"")</f>
        <v/>
      </c>
      <c r="AS309" s="19" t="str">
        <f>IF(AND(מרקובחצי[[#This Row],[CycleNumber]]&lt;$B310,SUM(מרקובחצי[[#This Row],[22]],V310)=2),1,"")</f>
        <v/>
      </c>
      <c r="AT309" s="21">
        <f>SUM(מרקובחצי[[#This Row],[11]:[33]])</f>
        <v>1</v>
      </c>
    </row>
    <row r="310" spans="1:46" ht="15.6" x14ac:dyDescent="0.25">
      <c r="A310" s="19" t="s">
        <v>35</v>
      </c>
      <c r="B310" s="19">
        <v>2</v>
      </c>
      <c r="C310">
        <v>30</v>
      </c>
      <c r="D310" s="19">
        <f>מרקובחצי[[#This Row],[LengthofCycle]]+1</f>
        <v>31</v>
      </c>
      <c r="E310" t="str">
        <f>IF(IFERROR(LOOKUP(מרקובחצי[[#This Row],[ClientID]],קביעויות[הפלגה]),FALSE)=מרקובחצי[[#This Row],[ClientID]],1,"")</f>
        <v/>
      </c>
      <c r="F310" t="str">
        <f>IF(IFERROR(LOOKUP(מרקובחצי[[#This Row],[ClientID]],סוגחציקבוע[S31]),FALSE)=מרקובחצי[[#This Row],[ClientID]],1,"")</f>
        <v/>
      </c>
      <c r="G310">
        <f>IF(IFERROR(LOOKUP(מרקובחצי[[#This Row],[ClientID]],סוגחציקבוע[S32]),FALSE)=מרקובחצי[[#This Row],[ClientID]],1,"")</f>
        <v>1</v>
      </c>
      <c r="H310" t="str">
        <f>IF(IFERROR(LOOKUP(מרקובחצי[[#This Row],[ClientID]],סוגחציקבוע[S33]),FALSE)=מרקובחצי[[#This Row],[ClientID]],1,"")</f>
        <v/>
      </c>
      <c r="I310" t="str">
        <f>IF(IFERROR(LOOKUP(מרקובחצי[[#This Row],[ClientID]],סוגחציקבוע[S32&amp;33]),FALSE)=מרקובחצי[[#This Row],[ClientID]],1,"")</f>
        <v/>
      </c>
      <c r="J310" s="19">
        <f>IF(SUM(מרקובחצי[[#This Row],[11]:[13]])=1,מרקובחצי[[#This Row],[עד ועד]],IF(SUM(R309:T310)=1,IF(מרקובחצי[[#This Row],[עד ועד]]&lt;J309,מרקובחצי[[#This Row],[עד ועד]],J309),J309))</f>
        <v>31</v>
      </c>
      <c r="K310" s="19">
        <f>IF(SUM(מרקובחצי[[#This Row],[11]:[13]])=1,מרקובחצי[[#This Row],[עד ועד]],IF(SUM(R309:T310)=1,IF(מרקובחצי[[#This Row],[עד ועד]]&gt;K309,מרקובחצי[[#This Row],[עד ועד]],K309),K309))</f>
        <v>36</v>
      </c>
      <c r="L310" s="19" t="str">
        <f>IF(AND(SUM(מרקובחצי[[#This Row],[31]:[33]])=1,SUM(U309:W309)=0),מרקובחצי[[#This Row],[מקס]]-מרקובחצי[[#This Row],[מינ]],"")</f>
        <v/>
      </c>
      <c r="M31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310" s="19" t="str">
        <f t="shared" si="4"/>
        <v>S13</v>
      </c>
      <c r="O310" s="19" t="str">
        <f>IF(מרקובחצי[[#This Row],[קבעה הפלגה?]]=1,"",IF(AND(מרקובחצי[[#This Row],[עד ועד]]&lt;29,OR(מרקובחצי[[#This Row],[CycleNumber]]=1,AND(U309=1,OR(מרקובחצי[[#This Row],[עד ועד]]&lt;J309,מרקובחצי[[#This Row],[עד ועד]]&gt;K309)),AND(V309=1,מרקובחצי[[#This Row],[עד ועד]]&lt;J309),W309=1)),1,""))</f>
        <v/>
      </c>
      <c r="P310" s="19" t="str">
        <f>IF(מרקובחצי[[#This Row],[קבעה הפלגה?]]=1,"",IF(AND(מרקובחצי[[#This Row],[עד ועד]]&gt;28,מרקובחצי[[#This Row],[עד ועד]]&lt;32,OR(מרקובחצי[[#This Row],[CycleNumber]]=1,AND(U309=1),AND(V309=1,OR(מרקובחצי[[#This Row],[עד ועד]]&lt;J309,מרקובחצי[[#This Row],[עד ועד]]&gt;K309)),W309=1)),1,""))</f>
        <v/>
      </c>
      <c r="Q310" s="19" t="str">
        <f>IF(מרקובחצי[[#This Row],[קבעה הפלגה?]]=1,"",IF(AND(מרקובחצי[[#This Row],[עד ועד]]&gt;31,OR(מרקובחצי[[#This Row],[CycleNumber]]=1,AND(U309=1),AND(V309=1,מרקובחצי[[#This Row],[עד ועד]]&gt;K309),AND(W309=1,OR(מרקובחצי[[#This Row],[עד ועד]]&gt;K309,מרקובחצי[[#This Row],[עד ועד]]&lt;J309)))),1,""))</f>
        <v/>
      </c>
      <c r="R310" s="19" t="str">
        <f>IF(מרקובחצי[[#This Row],[CycleNumber]]&gt;1,IF(AND(O309=1,מרקובחצי[[#This Row],[עד ועד]]&lt;29),1,""),"")</f>
        <v/>
      </c>
      <c r="S310" s="19">
        <f>IF(מרקובחצי[[#This Row],[CycleNumber]]&gt;1,IF(OR(AND(O309=1,מרקובחצי[[#This Row],[עד ועד]]&gt;28),AND(P309=1),AND(Q309=1,מרקובחצי[[#This Row],[עד ועד]]&lt;32)),1,""),"")</f>
        <v>1</v>
      </c>
      <c r="T310" s="19" t="str">
        <f>IF(מרקובחצי[[#This Row],[CycleNumber]]&gt;1,IF(AND(Q309=1,מרקובחצי[[#This Row],[עד ועד]]&gt;31),1,""),"")</f>
        <v/>
      </c>
      <c r="U310" s="19" t="str">
        <f>IF(מרקובחצי[[#This Row],[CycleNumber]]&gt;1,IF(AND(R309=1,מרקובחצי[[#This Row],[עד ועד]]&lt;29),1,IF(AND(U309=1,NOT(OR(מרקובחצי[[#This Row],[עד ועד]]&lt;J309,מרקובחצי[[#This Row],[עד ועד]]&gt;K309))),1,"")),"")</f>
        <v/>
      </c>
      <c r="V310" s="19" t="str">
        <f>IF(מרקובחצי[[#This Row],[CycleNumber]]&gt;1,IF(AND(SUM(R309:T309)=1,מרקובחצי[[#This Row],[עד ועד]]&gt;28,מרקובחצי[[#This Row],[עד ועד]]&lt;32),1,IF(OR(S309=1,AND(R309=1,מרקובחצי[[#This Row],[עד ועד]]&gt;28),AND(T309=1,מרקובחצי[[#This Row],[עד ועד]]&lt;32)),1,IF(AND(V309=1,NOT(OR(מרקובחצי[[#This Row],[עד ועד]]&lt;J309,מרקובחצי[[#This Row],[עד ועד]]&gt;K309))),1,""))),"")</f>
        <v/>
      </c>
      <c r="W310" s="19" t="str">
        <f>IF(מרקובחצי[[#This Row],[CycleNumber]]&gt;1,IF(AND(T309=1,מרקובחצי[[#This Row],[עד ועד]]&gt;31),1,IF(AND(W309=1,NOT(OR(מרקובחצי[[#This Row],[עד ועד]]&lt;J309,מרקובחצי[[#This Row],[עד ועד]]&gt;K309))),1,"")),"")</f>
        <v/>
      </c>
      <c r="X310" s="19" t="str">
        <f>IF(AND(מרקובחצי[[#This Row],[CycleNumber]]&lt;$B311,SUM(מרקובחצי[[#This Row],[11]],R311)=2),1,"")</f>
        <v/>
      </c>
      <c r="Y310" s="19" t="str">
        <f>IF(AND(מרקובחצי[[#This Row],[CycleNumber]]&lt;$B311,SUM(מרקובחצי[[#This Row],[11]],S311)=2),1,"")</f>
        <v/>
      </c>
      <c r="Z310" s="19" t="str">
        <f>IF(AND(מרקובחצי[[#This Row],[CycleNumber]]&lt;$B311,SUM(מרקובחצי[[#This Row],[13]],S311)=2),1,"")</f>
        <v/>
      </c>
      <c r="AA310" s="19" t="str">
        <f>IF(AND(מרקובחצי[[#This Row],[CycleNumber]]&lt;$B311,SUM(מרקובחצי[[#This Row],[13]],T311)=2),1,"")</f>
        <v/>
      </c>
      <c r="AB310" s="19" t="str">
        <f>IF(AND(מרקובחצי[[#This Row],[CycleNumber]]&lt;$B311,SUM(מרקובחצי[[#This Row],[21]],U311)=2),1,"")</f>
        <v/>
      </c>
      <c r="AC310" s="19" t="str">
        <f>IF(AND(מרקובחצי[[#This Row],[CycleNumber]]&lt;$B311,SUM(מרקובחצי[[#This Row],[21]],V311)=2),1,"")</f>
        <v/>
      </c>
      <c r="AD310" s="19" t="str">
        <f>IF(AND(מרקובחצי[[#This Row],[CycleNumber]]&lt;$B311,SUM(מרקובחצי[[#This Row],[23]],V311)=2),1,"")</f>
        <v/>
      </c>
      <c r="AE310" s="19" t="str">
        <f>IF(AND(מרקובחצי[[#This Row],[CycleNumber]]&lt;$B311,SUM(מרקובחצי[[#This Row],[23]],W311)=2),1,"")</f>
        <v/>
      </c>
      <c r="AF310" s="19" t="str">
        <f>IF(AND(מרקובחצי[[#This Row],[CycleNumber]]&lt;$B311,SUM(מרקובחצי[[#This Row],[31]],O311)=2),1,"")</f>
        <v/>
      </c>
      <c r="AG310" s="19" t="str">
        <f>IF(AND(מרקובחצי[[#This Row],[CycleNumber]]&lt;$B311,SUM(מרקובחצי[[#This Row],[31]],P311)=2),1,"")</f>
        <v/>
      </c>
      <c r="AH310" s="19" t="str">
        <f>IF(AND(מרקובחצי[[#This Row],[CycleNumber]]&lt;$B311,SUM(מרקובחצי[[#This Row],[31]],Q311)=2),1,"")</f>
        <v/>
      </c>
      <c r="AI310" s="19" t="str">
        <f>IF(AND(מרקובחצי[[#This Row],[CycleNumber]]&lt;$B311,SUM(U310:U311)=2),1,"")</f>
        <v/>
      </c>
      <c r="AJ310" s="19" t="str">
        <f>IF(AND(מרקובחצי[[#This Row],[CycleNumber]]&lt;$B311,SUM(מרקובחצי[[#This Row],[32]],O311)=2),1,"")</f>
        <v/>
      </c>
      <c r="AK310" s="19" t="str">
        <f>IF(AND(מרקובחצי[[#This Row],[CycleNumber]]&lt;$B311,SUM(מרקובחצי[[#This Row],[32]],P311)=2),1,"")</f>
        <v/>
      </c>
      <c r="AL310" s="19" t="str">
        <f>IF(AND(מרקובחצי[[#This Row],[CycleNumber]]&lt;$B311,SUM(מרקובחצי[[#This Row],[32]],Q311)=2),1,"")</f>
        <v/>
      </c>
      <c r="AM310" s="19" t="str">
        <f>IF(AND(מרקובחצי[[#This Row],[CycleNumber]]&lt;$B311,SUM(V310:V311)=2),1,"")</f>
        <v/>
      </c>
      <c r="AN310" s="19" t="str">
        <f>IF(AND(מרקובחצי[[#This Row],[CycleNumber]]&lt;$B311,SUM(מרקובחצי[[#This Row],[33]],O311)=2),1,"")</f>
        <v/>
      </c>
      <c r="AO310" s="19" t="str">
        <f>IF(AND(מרקובחצי[[#This Row],[CycleNumber]]&lt;$B311,SUM(מרקובחצי[[#This Row],[33]],P311)=2),1,"")</f>
        <v/>
      </c>
      <c r="AP310" s="19" t="str">
        <f>IF(AND(מרקובחצי[[#This Row],[CycleNumber]]&lt;$B311,SUM(מרקובחצי[[#This Row],[33]],Q311)=2),1,"")</f>
        <v/>
      </c>
      <c r="AQ310" s="19" t="str">
        <f>IF(AND(מרקובחצי[[#This Row],[CycleNumber]]&lt;$B311,SUM(W310:W311)=2),1,"")</f>
        <v/>
      </c>
      <c r="AR310" s="19" t="str">
        <f>IF(AND(מרקובחצי[[#This Row],[CycleNumber]]&lt;$B311,SUM(מרקובחצי[[#This Row],[12]],S311)=2),1,"")</f>
        <v/>
      </c>
      <c r="AS310" s="19">
        <f>IF(AND(מרקובחצי[[#This Row],[CycleNumber]]&lt;$B311,SUM(מרקובחצי[[#This Row],[22]],V311)=2),1,"")</f>
        <v>1</v>
      </c>
      <c r="AT310" s="21">
        <f>SUM(מרקובחצי[[#This Row],[11]:[33]])</f>
        <v>1</v>
      </c>
    </row>
    <row r="311" spans="1:46" ht="15.6" x14ac:dyDescent="0.25">
      <c r="A311" s="19" t="s">
        <v>35</v>
      </c>
      <c r="B311" s="19">
        <v>3</v>
      </c>
      <c r="C311">
        <v>27</v>
      </c>
      <c r="D311" s="19">
        <f>מרקובחצי[[#This Row],[LengthofCycle]]+1</f>
        <v>28</v>
      </c>
      <c r="E311" t="str">
        <f>IF(IFERROR(LOOKUP(מרקובחצי[[#This Row],[ClientID]],קביעויות[הפלגה]),FALSE)=מרקובחצי[[#This Row],[ClientID]],1,"")</f>
        <v/>
      </c>
      <c r="F311" t="str">
        <f>IF(IFERROR(LOOKUP(מרקובחצי[[#This Row],[ClientID]],סוגחציקבוע[S31]),FALSE)=מרקובחצי[[#This Row],[ClientID]],1,"")</f>
        <v/>
      </c>
      <c r="G311">
        <f>IF(IFERROR(LOOKUP(מרקובחצי[[#This Row],[ClientID]],סוגחציקבוע[S32]),FALSE)=מרקובחצי[[#This Row],[ClientID]],1,"")</f>
        <v>1</v>
      </c>
      <c r="H311" t="str">
        <f>IF(IFERROR(LOOKUP(מרקובחצי[[#This Row],[ClientID]],סוגחציקבוע[S33]),FALSE)=מרקובחצי[[#This Row],[ClientID]],1,"")</f>
        <v/>
      </c>
      <c r="I311" t="str">
        <f>IF(IFERROR(LOOKUP(מרקובחצי[[#This Row],[ClientID]],סוגחציקבוע[S32&amp;33]),FALSE)=מרקובחצי[[#This Row],[ClientID]],1,"")</f>
        <v/>
      </c>
      <c r="J311" s="19">
        <f>IF(SUM(מרקובחצי[[#This Row],[11]:[13]])=1,מרקובחצי[[#This Row],[עד ועד]],IF(SUM(R310:T311)=1,IF(מרקובחצי[[#This Row],[עד ועד]]&lt;J310,מרקובחצי[[#This Row],[עד ועד]],J310),J310))</f>
        <v>28</v>
      </c>
      <c r="K311" s="19">
        <f>IF(SUM(מרקובחצי[[#This Row],[11]:[13]])=1,מרקובחצי[[#This Row],[עד ועד]],IF(SUM(R310:T311)=1,IF(מרקובחצי[[#This Row],[עד ועד]]&gt;K310,מרקובחצי[[#This Row],[עד ועד]],K310),K310))</f>
        <v>36</v>
      </c>
      <c r="L311" s="19">
        <f>IF(AND(SUM(מרקובחצי[[#This Row],[31]:[33]])=1,SUM(U310:W310)=0),מרקובחצי[[#This Row],[מקס]]-מרקובחצי[[#This Row],[מינ]],"")</f>
        <v>8</v>
      </c>
      <c r="M31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11" s="19" t="str">
        <f t="shared" si="4"/>
        <v>S22</v>
      </c>
      <c r="O311" s="19" t="str">
        <f>IF(מרקובחצי[[#This Row],[קבעה הפלגה?]]=1,"",IF(AND(מרקובחצי[[#This Row],[עד ועד]]&lt;29,OR(מרקובחצי[[#This Row],[CycleNumber]]=1,AND(U310=1,OR(מרקובחצי[[#This Row],[עד ועד]]&lt;J310,מרקובחצי[[#This Row],[עד ועד]]&gt;K310)),AND(V310=1,מרקובחצי[[#This Row],[עד ועד]]&lt;J310),W310=1)),1,""))</f>
        <v/>
      </c>
      <c r="P311" s="19" t="str">
        <f>IF(מרקובחצי[[#This Row],[קבעה הפלגה?]]=1,"",IF(AND(מרקובחצי[[#This Row],[עד ועד]]&gt;28,מרקובחצי[[#This Row],[עד ועד]]&lt;32,OR(מרקובחצי[[#This Row],[CycleNumber]]=1,AND(U310=1),AND(V310=1,OR(מרקובחצי[[#This Row],[עד ועד]]&lt;J310,מרקובחצי[[#This Row],[עד ועד]]&gt;K310)),W310=1)),1,""))</f>
        <v/>
      </c>
      <c r="Q311" s="19" t="str">
        <f>IF(מרקובחצי[[#This Row],[קבעה הפלגה?]]=1,"",IF(AND(מרקובחצי[[#This Row],[עד ועד]]&gt;31,OR(מרקובחצי[[#This Row],[CycleNumber]]=1,AND(U310=1),AND(V310=1,מרקובחצי[[#This Row],[עד ועד]]&gt;K310),AND(W310=1,OR(מרקובחצי[[#This Row],[עד ועד]]&gt;K310,מרקובחצי[[#This Row],[עד ועד]]&lt;J310)))),1,""))</f>
        <v/>
      </c>
      <c r="R311" s="19" t="str">
        <f>IF(מרקובחצי[[#This Row],[CycleNumber]]&gt;1,IF(AND(O310=1,מרקובחצי[[#This Row],[עד ועד]]&lt;29),1,""),"")</f>
        <v/>
      </c>
      <c r="S311" s="19" t="str">
        <f>IF(מרקובחצי[[#This Row],[CycleNumber]]&gt;1,IF(OR(AND(O310=1,מרקובחצי[[#This Row],[עד ועד]]&gt;28),AND(P310=1),AND(Q310=1,מרקובחצי[[#This Row],[עד ועד]]&lt;32)),1,""),"")</f>
        <v/>
      </c>
      <c r="T311" s="19" t="str">
        <f>IF(מרקובחצי[[#This Row],[CycleNumber]]&gt;1,IF(AND(Q310=1,מרקובחצי[[#This Row],[עד ועד]]&gt;31),1,""),"")</f>
        <v/>
      </c>
      <c r="U311" s="19" t="str">
        <f>IF(מרקובחצי[[#This Row],[CycleNumber]]&gt;1,IF(AND(R310=1,מרקובחצי[[#This Row],[עד ועד]]&lt;29),1,IF(AND(U310=1,NOT(OR(מרקובחצי[[#This Row],[עד ועד]]&lt;J310,מרקובחצי[[#This Row],[עד ועד]]&gt;K310))),1,"")),"")</f>
        <v/>
      </c>
      <c r="V311" s="19">
        <f>IF(מרקובחצי[[#This Row],[CycleNumber]]&gt;1,IF(AND(SUM(R310:T310)=1,מרקובחצי[[#This Row],[עד ועד]]&gt;28,מרקובחצי[[#This Row],[עד ועד]]&lt;32),1,IF(OR(S310=1,AND(R310=1,מרקובחצי[[#This Row],[עד ועד]]&gt;28),AND(T310=1,מרקובחצי[[#This Row],[עד ועד]]&lt;32)),1,IF(AND(V310=1,NOT(OR(מרקובחצי[[#This Row],[עד ועד]]&lt;J310,מרקובחצי[[#This Row],[עד ועד]]&gt;K310))),1,""))),"")</f>
        <v>1</v>
      </c>
      <c r="W311" s="19" t="str">
        <f>IF(מרקובחצי[[#This Row],[CycleNumber]]&gt;1,IF(AND(T310=1,מרקובחצי[[#This Row],[עד ועד]]&gt;31),1,IF(AND(W310=1,NOT(OR(מרקובחצי[[#This Row],[עד ועד]]&lt;J310,מרקובחצי[[#This Row],[עד ועד]]&gt;K310))),1,"")),"")</f>
        <v/>
      </c>
      <c r="X311" s="19" t="str">
        <f>IF(AND(מרקובחצי[[#This Row],[CycleNumber]]&lt;$B312,SUM(מרקובחצי[[#This Row],[11]],R312)=2),1,"")</f>
        <v/>
      </c>
      <c r="Y311" s="19" t="str">
        <f>IF(AND(מרקובחצי[[#This Row],[CycleNumber]]&lt;$B312,SUM(מרקובחצי[[#This Row],[11]],S312)=2),1,"")</f>
        <v/>
      </c>
      <c r="Z311" s="19" t="str">
        <f>IF(AND(מרקובחצי[[#This Row],[CycleNumber]]&lt;$B312,SUM(מרקובחצי[[#This Row],[13]],S312)=2),1,"")</f>
        <v/>
      </c>
      <c r="AA311" s="19" t="str">
        <f>IF(AND(מרקובחצי[[#This Row],[CycleNumber]]&lt;$B312,SUM(מרקובחצי[[#This Row],[13]],T312)=2),1,"")</f>
        <v/>
      </c>
      <c r="AB311" s="19" t="str">
        <f>IF(AND(מרקובחצי[[#This Row],[CycleNumber]]&lt;$B312,SUM(מרקובחצי[[#This Row],[21]],U312)=2),1,"")</f>
        <v/>
      </c>
      <c r="AC311" s="19" t="str">
        <f>IF(AND(מרקובחצי[[#This Row],[CycleNumber]]&lt;$B312,SUM(מרקובחצי[[#This Row],[21]],V312)=2),1,"")</f>
        <v/>
      </c>
      <c r="AD311" s="19" t="str">
        <f>IF(AND(מרקובחצי[[#This Row],[CycleNumber]]&lt;$B312,SUM(מרקובחצי[[#This Row],[23]],V312)=2),1,"")</f>
        <v/>
      </c>
      <c r="AE311" s="19" t="str">
        <f>IF(AND(מרקובחצי[[#This Row],[CycleNumber]]&lt;$B312,SUM(מרקובחצי[[#This Row],[23]],W312)=2),1,"")</f>
        <v/>
      </c>
      <c r="AF311" s="19" t="str">
        <f>IF(AND(מרקובחצי[[#This Row],[CycleNumber]]&lt;$B312,SUM(מרקובחצי[[#This Row],[31]],O312)=2),1,"")</f>
        <v/>
      </c>
      <c r="AG311" s="19" t="str">
        <f>IF(AND(מרקובחצי[[#This Row],[CycleNumber]]&lt;$B312,SUM(מרקובחצי[[#This Row],[31]],P312)=2),1,"")</f>
        <v/>
      </c>
      <c r="AH311" s="19" t="str">
        <f>IF(AND(מרקובחצי[[#This Row],[CycleNumber]]&lt;$B312,SUM(מרקובחצי[[#This Row],[31]],Q312)=2),1,"")</f>
        <v/>
      </c>
      <c r="AI311" s="19" t="str">
        <f>IF(AND(מרקובחצי[[#This Row],[CycleNumber]]&lt;$B312,SUM(U311:U312)=2),1,"")</f>
        <v/>
      </c>
      <c r="AJ311" s="19" t="str">
        <f>IF(AND(מרקובחצי[[#This Row],[CycleNumber]]&lt;$B312,SUM(מרקובחצי[[#This Row],[32]],O312)=2),1,"")</f>
        <v/>
      </c>
      <c r="AK311" s="19" t="str">
        <f>IF(AND(מרקובחצי[[#This Row],[CycleNumber]]&lt;$B312,SUM(מרקובחצי[[#This Row],[32]],P312)=2),1,"")</f>
        <v/>
      </c>
      <c r="AL311" s="19" t="str">
        <f>IF(AND(מרקובחצי[[#This Row],[CycleNumber]]&lt;$B312,SUM(מרקובחצי[[#This Row],[32]],Q312)=2),1,"")</f>
        <v/>
      </c>
      <c r="AM311" s="19">
        <f>IF(AND(מרקובחצי[[#This Row],[CycleNumber]]&lt;$B312,SUM(V311:V312)=2),1,"")</f>
        <v>1</v>
      </c>
      <c r="AN311" s="19" t="str">
        <f>IF(AND(מרקובחצי[[#This Row],[CycleNumber]]&lt;$B312,SUM(מרקובחצי[[#This Row],[33]],O312)=2),1,"")</f>
        <v/>
      </c>
      <c r="AO311" s="19" t="str">
        <f>IF(AND(מרקובחצי[[#This Row],[CycleNumber]]&lt;$B312,SUM(מרקובחצי[[#This Row],[33]],P312)=2),1,"")</f>
        <v/>
      </c>
      <c r="AP311" s="19" t="str">
        <f>IF(AND(מרקובחצי[[#This Row],[CycleNumber]]&lt;$B312,SUM(מרקובחצי[[#This Row],[33]],Q312)=2),1,"")</f>
        <v/>
      </c>
      <c r="AQ311" s="19" t="str">
        <f>IF(AND(מרקובחצי[[#This Row],[CycleNumber]]&lt;$B312,SUM(W311:W312)=2),1,"")</f>
        <v/>
      </c>
      <c r="AR311" s="19" t="str">
        <f>IF(AND(מרקובחצי[[#This Row],[CycleNumber]]&lt;$B312,SUM(מרקובחצי[[#This Row],[12]],S312)=2),1,"")</f>
        <v/>
      </c>
      <c r="AS311" s="19" t="str">
        <f>IF(AND(מרקובחצי[[#This Row],[CycleNumber]]&lt;$B312,SUM(מרקובחצי[[#This Row],[22]],V312)=2),1,"")</f>
        <v/>
      </c>
      <c r="AT311" s="21">
        <f>SUM(מרקובחצי[[#This Row],[11]:[33]])</f>
        <v>1</v>
      </c>
    </row>
    <row r="312" spans="1:46" ht="15.6" x14ac:dyDescent="0.25">
      <c r="A312" s="19" t="s">
        <v>35</v>
      </c>
      <c r="B312" s="19">
        <v>4</v>
      </c>
      <c r="C312">
        <v>29</v>
      </c>
      <c r="D312" s="19">
        <f>מרקובחצי[[#This Row],[LengthofCycle]]+1</f>
        <v>30</v>
      </c>
      <c r="E312" t="str">
        <f>IF(IFERROR(LOOKUP(מרקובחצי[[#This Row],[ClientID]],קביעויות[הפלגה]),FALSE)=מרקובחצי[[#This Row],[ClientID]],1,"")</f>
        <v/>
      </c>
      <c r="F312" t="str">
        <f>IF(IFERROR(LOOKUP(מרקובחצי[[#This Row],[ClientID]],סוגחציקבוע[S31]),FALSE)=מרקובחצי[[#This Row],[ClientID]],1,"")</f>
        <v/>
      </c>
      <c r="G312">
        <f>IF(IFERROR(LOOKUP(מרקובחצי[[#This Row],[ClientID]],סוגחציקבוע[S32]),FALSE)=מרקובחצי[[#This Row],[ClientID]],1,"")</f>
        <v>1</v>
      </c>
      <c r="H312" t="str">
        <f>IF(IFERROR(LOOKUP(מרקובחצי[[#This Row],[ClientID]],סוגחציקבוע[S33]),FALSE)=מרקובחצי[[#This Row],[ClientID]],1,"")</f>
        <v/>
      </c>
      <c r="I312" t="str">
        <f>IF(IFERROR(LOOKUP(מרקובחצי[[#This Row],[ClientID]],סוגחציקבוע[S32&amp;33]),FALSE)=מרקובחצי[[#This Row],[ClientID]],1,"")</f>
        <v/>
      </c>
      <c r="J312" s="19">
        <f>IF(SUM(מרקובחצי[[#This Row],[11]:[13]])=1,מרקובחצי[[#This Row],[עד ועד]],IF(SUM(R311:T312)=1,IF(מרקובחצי[[#This Row],[עד ועד]]&lt;J311,מרקובחצי[[#This Row],[עד ועד]],J311),J311))</f>
        <v>28</v>
      </c>
      <c r="K312" s="19">
        <f>IF(SUM(מרקובחצי[[#This Row],[11]:[13]])=1,מרקובחצי[[#This Row],[עד ועד]],IF(SUM(R311:T312)=1,IF(מרקובחצי[[#This Row],[עד ועד]]&gt;K311,מרקובחצי[[#This Row],[עד ועד]],K311),K311))</f>
        <v>36</v>
      </c>
      <c r="L312" s="19" t="str">
        <f>IF(AND(SUM(מרקובחצי[[#This Row],[31]:[33]])=1,SUM(U311:W311)=0),מרקובחצי[[#This Row],[מקס]]-מרקובחצי[[#This Row],[מינ]],"")</f>
        <v/>
      </c>
      <c r="M31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12" s="19" t="str">
        <f t="shared" si="4"/>
        <v>S32</v>
      </c>
      <c r="O312" s="19" t="str">
        <f>IF(מרקובחצי[[#This Row],[קבעה הפלגה?]]=1,"",IF(AND(מרקובחצי[[#This Row],[עד ועד]]&lt;29,OR(מרקובחצי[[#This Row],[CycleNumber]]=1,AND(U311=1,OR(מרקובחצי[[#This Row],[עד ועד]]&lt;J311,מרקובחצי[[#This Row],[עד ועד]]&gt;K311)),AND(V311=1,מרקובחצי[[#This Row],[עד ועד]]&lt;J311),W311=1)),1,""))</f>
        <v/>
      </c>
      <c r="P312" s="19" t="str">
        <f>IF(מרקובחצי[[#This Row],[קבעה הפלגה?]]=1,"",IF(AND(מרקובחצי[[#This Row],[עד ועד]]&gt;28,מרקובחצי[[#This Row],[עד ועד]]&lt;32,OR(מרקובחצי[[#This Row],[CycleNumber]]=1,AND(U311=1),AND(V311=1,OR(מרקובחצי[[#This Row],[עד ועד]]&lt;J311,מרקובחצי[[#This Row],[עד ועד]]&gt;K311)),W311=1)),1,""))</f>
        <v/>
      </c>
      <c r="Q312" s="19" t="str">
        <f>IF(מרקובחצי[[#This Row],[קבעה הפלגה?]]=1,"",IF(AND(מרקובחצי[[#This Row],[עד ועד]]&gt;31,OR(מרקובחצי[[#This Row],[CycleNumber]]=1,AND(U311=1),AND(V311=1,מרקובחצי[[#This Row],[עד ועד]]&gt;K311),AND(W311=1,OR(מרקובחצי[[#This Row],[עד ועד]]&gt;K311,מרקובחצי[[#This Row],[עד ועד]]&lt;J311)))),1,""))</f>
        <v/>
      </c>
      <c r="R312" s="19" t="str">
        <f>IF(מרקובחצי[[#This Row],[CycleNumber]]&gt;1,IF(AND(O311=1,מרקובחצי[[#This Row],[עד ועד]]&lt;29),1,""),"")</f>
        <v/>
      </c>
      <c r="S312" s="19" t="str">
        <f>IF(מרקובחצי[[#This Row],[CycleNumber]]&gt;1,IF(OR(AND(O311=1,מרקובחצי[[#This Row],[עד ועד]]&gt;28),AND(P311=1),AND(Q311=1,מרקובחצי[[#This Row],[עד ועד]]&lt;32)),1,""),"")</f>
        <v/>
      </c>
      <c r="T312" s="19" t="str">
        <f>IF(מרקובחצי[[#This Row],[CycleNumber]]&gt;1,IF(AND(Q311=1,מרקובחצי[[#This Row],[עד ועד]]&gt;31),1,""),"")</f>
        <v/>
      </c>
      <c r="U312" s="19" t="str">
        <f>IF(מרקובחצי[[#This Row],[CycleNumber]]&gt;1,IF(AND(R311=1,מרקובחצי[[#This Row],[עד ועד]]&lt;29),1,IF(AND(U311=1,NOT(OR(מרקובחצי[[#This Row],[עד ועד]]&lt;J311,מרקובחצי[[#This Row],[עד ועד]]&gt;K311))),1,"")),"")</f>
        <v/>
      </c>
      <c r="V312" s="19">
        <f>IF(מרקובחצי[[#This Row],[CycleNumber]]&gt;1,IF(AND(SUM(R311:T311)=1,מרקובחצי[[#This Row],[עד ועד]]&gt;28,מרקובחצי[[#This Row],[עד ועד]]&lt;32),1,IF(OR(S311=1,AND(R311=1,מרקובחצי[[#This Row],[עד ועד]]&gt;28),AND(T311=1,מרקובחצי[[#This Row],[עד ועד]]&lt;32)),1,IF(AND(V311=1,NOT(OR(מרקובחצי[[#This Row],[עד ועד]]&lt;J311,מרקובחצי[[#This Row],[עד ועד]]&gt;K311))),1,""))),"")</f>
        <v>1</v>
      </c>
      <c r="W312" s="19" t="str">
        <f>IF(מרקובחצי[[#This Row],[CycleNumber]]&gt;1,IF(AND(T311=1,מרקובחצי[[#This Row],[עד ועד]]&gt;31),1,IF(AND(W311=1,NOT(OR(מרקובחצי[[#This Row],[עד ועד]]&lt;J311,מרקובחצי[[#This Row],[עד ועד]]&gt;K311))),1,"")),"")</f>
        <v/>
      </c>
      <c r="X312" s="19" t="str">
        <f>IF(AND(מרקובחצי[[#This Row],[CycleNumber]]&lt;$B313,SUM(מרקובחצי[[#This Row],[11]],R313)=2),1,"")</f>
        <v/>
      </c>
      <c r="Y312" s="19" t="str">
        <f>IF(AND(מרקובחצי[[#This Row],[CycleNumber]]&lt;$B313,SUM(מרקובחצי[[#This Row],[11]],S313)=2),1,"")</f>
        <v/>
      </c>
      <c r="Z312" s="19" t="str">
        <f>IF(AND(מרקובחצי[[#This Row],[CycleNumber]]&lt;$B313,SUM(מרקובחצי[[#This Row],[13]],S313)=2),1,"")</f>
        <v/>
      </c>
      <c r="AA312" s="19" t="str">
        <f>IF(AND(מרקובחצי[[#This Row],[CycleNumber]]&lt;$B313,SUM(מרקובחצי[[#This Row],[13]],T313)=2),1,"")</f>
        <v/>
      </c>
      <c r="AB312" s="19" t="str">
        <f>IF(AND(מרקובחצי[[#This Row],[CycleNumber]]&lt;$B313,SUM(מרקובחצי[[#This Row],[21]],U313)=2),1,"")</f>
        <v/>
      </c>
      <c r="AC312" s="19" t="str">
        <f>IF(AND(מרקובחצי[[#This Row],[CycleNumber]]&lt;$B313,SUM(מרקובחצי[[#This Row],[21]],V313)=2),1,"")</f>
        <v/>
      </c>
      <c r="AD312" s="19" t="str">
        <f>IF(AND(מרקובחצי[[#This Row],[CycleNumber]]&lt;$B313,SUM(מרקובחצי[[#This Row],[23]],V313)=2),1,"")</f>
        <v/>
      </c>
      <c r="AE312" s="19" t="str">
        <f>IF(AND(מרקובחצי[[#This Row],[CycleNumber]]&lt;$B313,SUM(מרקובחצי[[#This Row],[23]],W313)=2),1,"")</f>
        <v/>
      </c>
      <c r="AF312" s="19" t="str">
        <f>IF(AND(מרקובחצי[[#This Row],[CycleNumber]]&lt;$B313,SUM(מרקובחצי[[#This Row],[31]],O313)=2),1,"")</f>
        <v/>
      </c>
      <c r="AG312" s="19" t="str">
        <f>IF(AND(מרקובחצי[[#This Row],[CycleNumber]]&lt;$B313,SUM(מרקובחצי[[#This Row],[31]],P313)=2),1,"")</f>
        <v/>
      </c>
      <c r="AH312" s="19" t="str">
        <f>IF(AND(מרקובחצי[[#This Row],[CycleNumber]]&lt;$B313,SUM(מרקובחצי[[#This Row],[31]],Q313)=2),1,"")</f>
        <v/>
      </c>
      <c r="AI312" s="19" t="str">
        <f>IF(AND(מרקובחצי[[#This Row],[CycleNumber]]&lt;$B313,SUM(U312:U313)=2),1,"")</f>
        <v/>
      </c>
      <c r="AJ312" s="19" t="str">
        <f>IF(AND(מרקובחצי[[#This Row],[CycleNumber]]&lt;$B313,SUM(מרקובחצי[[#This Row],[32]],O313)=2),1,"")</f>
        <v/>
      </c>
      <c r="AK312" s="19" t="str">
        <f>IF(AND(מרקובחצי[[#This Row],[CycleNumber]]&lt;$B313,SUM(מרקובחצי[[#This Row],[32]],P313)=2),1,"")</f>
        <v/>
      </c>
      <c r="AL312" s="19" t="str">
        <f>IF(AND(מרקובחצי[[#This Row],[CycleNumber]]&lt;$B313,SUM(מרקובחצי[[#This Row],[32]],Q313)=2),1,"")</f>
        <v/>
      </c>
      <c r="AM312" s="19">
        <f>IF(AND(מרקובחצי[[#This Row],[CycleNumber]]&lt;$B313,SUM(V312:V313)=2),1,"")</f>
        <v>1</v>
      </c>
      <c r="AN312" s="19" t="str">
        <f>IF(AND(מרקובחצי[[#This Row],[CycleNumber]]&lt;$B313,SUM(מרקובחצי[[#This Row],[33]],O313)=2),1,"")</f>
        <v/>
      </c>
      <c r="AO312" s="19" t="str">
        <f>IF(AND(מרקובחצי[[#This Row],[CycleNumber]]&lt;$B313,SUM(מרקובחצי[[#This Row],[33]],P313)=2),1,"")</f>
        <v/>
      </c>
      <c r="AP312" s="19" t="str">
        <f>IF(AND(מרקובחצי[[#This Row],[CycleNumber]]&lt;$B313,SUM(מרקובחצי[[#This Row],[33]],Q313)=2),1,"")</f>
        <v/>
      </c>
      <c r="AQ312" s="19" t="str">
        <f>IF(AND(מרקובחצי[[#This Row],[CycleNumber]]&lt;$B313,SUM(W312:W313)=2),1,"")</f>
        <v/>
      </c>
      <c r="AR312" s="19" t="str">
        <f>IF(AND(מרקובחצי[[#This Row],[CycleNumber]]&lt;$B313,SUM(מרקובחצי[[#This Row],[12]],S313)=2),1,"")</f>
        <v/>
      </c>
      <c r="AS312" s="19" t="str">
        <f>IF(AND(מרקובחצי[[#This Row],[CycleNumber]]&lt;$B313,SUM(מרקובחצי[[#This Row],[22]],V313)=2),1,"")</f>
        <v/>
      </c>
      <c r="AT312" s="21">
        <f>SUM(מרקובחצי[[#This Row],[11]:[33]])</f>
        <v>1</v>
      </c>
    </row>
    <row r="313" spans="1:46" ht="15.6" x14ac:dyDescent="0.25">
      <c r="A313" s="19" t="s">
        <v>35</v>
      </c>
      <c r="B313" s="19">
        <v>5</v>
      </c>
      <c r="C313">
        <v>30</v>
      </c>
      <c r="D313" s="19">
        <f>מרקובחצי[[#This Row],[LengthofCycle]]+1</f>
        <v>31</v>
      </c>
      <c r="E313" t="str">
        <f>IF(IFERROR(LOOKUP(מרקובחצי[[#This Row],[ClientID]],קביעויות[הפלגה]),FALSE)=מרקובחצי[[#This Row],[ClientID]],1,"")</f>
        <v/>
      </c>
      <c r="F313" t="str">
        <f>IF(IFERROR(LOOKUP(מרקובחצי[[#This Row],[ClientID]],סוגחציקבוע[S31]),FALSE)=מרקובחצי[[#This Row],[ClientID]],1,"")</f>
        <v/>
      </c>
      <c r="G313">
        <f>IF(IFERROR(LOOKUP(מרקובחצי[[#This Row],[ClientID]],סוגחציקבוע[S32]),FALSE)=מרקובחצי[[#This Row],[ClientID]],1,"")</f>
        <v>1</v>
      </c>
      <c r="H313" t="str">
        <f>IF(IFERROR(LOOKUP(מרקובחצי[[#This Row],[ClientID]],סוגחציקבוע[S33]),FALSE)=מרקובחצי[[#This Row],[ClientID]],1,"")</f>
        <v/>
      </c>
      <c r="I313" t="str">
        <f>IF(IFERROR(LOOKUP(מרקובחצי[[#This Row],[ClientID]],סוגחציקבוע[S32&amp;33]),FALSE)=מרקובחצי[[#This Row],[ClientID]],1,"")</f>
        <v/>
      </c>
      <c r="J313" s="19">
        <f>IF(SUM(מרקובחצי[[#This Row],[11]:[13]])=1,מרקובחצי[[#This Row],[עד ועד]],IF(SUM(R312:T313)=1,IF(מרקובחצי[[#This Row],[עד ועד]]&lt;J312,מרקובחצי[[#This Row],[עד ועד]],J312),J312))</f>
        <v>28</v>
      </c>
      <c r="K313" s="19">
        <f>IF(SUM(מרקובחצי[[#This Row],[11]:[13]])=1,מרקובחצי[[#This Row],[עד ועד]],IF(SUM(R312:T313)=1,IF(מרקובחצי[[#This Row],[עד ועד]]&gt;K312,מרקובחצי[[#This Row],[עד ועד]],K312),K312))</f>
        <v>36</v>
      </c>
      <c r="L313" s="19" t="str">
        <f>IF(AND(SUM(מרקובחצי[[#This Row],[31]:[33]])=1,SUM(U312:W312)=0),מרקובחצי[[#This Row],[מקס]]-מרקובחצי[[#This Row],[מינ]],"")</f>
        <v/>
      </c>
      <c r="M31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13" s="19" t="str">
        <f t="shared" si="4"/>
        <v>S32</v>
      </c>
      <c r="O313" s="19" t="str">
        <f>IF(מרקובחצי[[#This Row],[קבעה הפלגה?]]=1,"",IF(AND(מרקובחצי[[#This Row],[עד ועד]]&lt;29,OR(מרקובחצי[[#This Row],[CycleNumber]]=1,AND(U312=1,OR(מרקובחצי[[#This Row],[עד ועד]]&lt;J312,מרקובחצי[[#This Row],[עד ועד]]&gt;K312)),AND(V312=1,מרקובחצי[[#This Row],[עד ועד]]&lt;J312),W312=1)),1,""))</f>
        <v/>
      </c>
      <c r="P313" s="19" t="str">
        <f>IF(מרקובחצי[[#This Row],[קבעה הפלגה?]]=1,"",IF(AND(מרקובחצי[[#This Row],[עד ועד]]&gt;28,מרקובחצי[[#This Row],[עד ועד]]&lt;32,OR(מרקובחצי[[#This Row],[CycleNumber]]=1,AND(U312=1),AND(V312=1,OR(מרקובחצי[[#This Row],[עד ועד]]&lt;J312,מרקובחצי[[#This Row],[עד ועד]]&gt;K312)),W312=1)),1,""))</f>
        <v/>
      </c>
      <c r="Q313" s="19" t="str">
        <f>IF(מרקובחצי[[#This Row],[קבעה הפלגה?]]=1,"",IF(AND(מרקובחצי[[#This Row],[עד ועד]]&gt;31,OR(מרקובחצי[[#This Row],[CycleNumber]]=1,AND(U312=1),AND(V312=1,מרקובחצי[[#This Row],[עד ועד]]&gt;K312),AND(W312=1,OR(מרקובחצי[[#This Row],[עד ועד]]&gt;K312,מרקובחצי[[#This Row],[עד ועד]]&lt;J312)))),1,""))</f>
        <v/>
      </c>
      <c r="R313" s="19" t="str">
        <f>IF(מרקובחצי[[#This Row],[CycleNumber]]&gt;1,IF(AND(O312=1,מרקובחצי[[#This Row],[עד ועד]]&lt;29),1,""),"")</f>
        <v/>
      </c>
      <c r="S313" s="19" t="str">
        <f>IF(מרקובחצי[[#This Row],[CycleNumber]]&gt;1,IF(OR(AND(O312=1,מרקובחצי[[#This Row],[עד ועד]]&gt;28),AND(P312=1),AND(Q312=1,מרקובחצי[[#This Row],[עד ועד]]&lt;32)),1,""),"")</f>
        <v/>
      </c>
      <c r="T313" s="19" t="str">
        <f>IF(מרקובחצי[[#This Row],[CycleNumber]]&gt;1,IF(AND(Q312=1,מרקובחצי[[#This Row],[עד ועד]]&gt;31),1,""),"")</f>
        <v/>
      </c>
      <c r="U313" s="19" t="str">
        <f>IF(מרקובחצי[[#This Row],[CycleNumber]]&gt;1,IF(AND(R312=1,מרקובחצי[[#This Row],[עד ועד]]&lt;29),1,IF(AND(U312=1,NOT(OR(מרקובחצי[[#This Row],[עד ועד]]&lt;J312,מרקובחצי[[#This Row],[עד ועד]]&gt;K312))),1,"")),"")</f>
        <v/>
      </c>
      <c r="V313" s="19">
        <f>IF(מרקובחצי[[#This Row],[CycleNumber]]&gt;1,IF(AND(SUM(R312:T312)=1,מרקובחצי[[#This Row],[עד ועד]]&gt;28,מרקובחצי[[#This Row],[עד ועד]]&lt;32),1,IF(OR(S312=1,AND(R312=1,מרקובחצי[[#This Row],[עד ועד]]&gt;28),AND(T312=1,מרקובחצי[[#This Row],[עד ועד]]&lt;32)),1,IF(AND(V312=1,NOT(OR(מרקובחצי[[#This Row],[עד ועד]]&lt;J312,מרקובחצי[[#This Row],[עד ועד]]&gt;K312))),1,""))),"")</f>
        <v>1</v>
      </c>
      <c r="W313" s="19" t="str">
        <f>IF(מרקובחצי[[#This Row],[CycleNumber]]&gt;1,IF(AND(T312=1,מרקובחצי[[#This Row],[עד ועד]]&gt;31),1,IF(AND(W312=1,NOT(OR(מרקובחצי[[#This Row],[עד ועד]]&lt;J312,מרקובחצי[[#This Row],[עד ועד]]&gt;K312))),1,"")),"")</f>
        <v/>
      </c>
      <c r="X313" s="19" t="str">
        <f>IF(AND(מרקובחצי[[#This Row],[CycleNumber]]&lt;$B314,SUM(מרקובחצי[[#This Row],[11]],R314)=2),1,"")</f>
        <v/>
      </c>
      <c r="Y313" s="19" t="str">
        <f>IF(AND(מרקובחצי[[#This Row],[CycleNumber]]&lt;$B314,SUM(מרקובחצי[[#This Row],[11]],S314)=2),1,"")</f>
        <v/>
      </c>
      <c r="Z313" s="19" t="str">
        <f>IF(AND(מרקובחצי[[#This Row],[CycleNumber]]&lt;$B314,SUM(מרקובחצי[[#This Row],[13]],S314)=2),1,"")</f>
        <v/>
      </c>
      <c r="AA313" s="19" t="str">
        <f>IF(AND(מרקובחצי[[#This Row],[CycleNumber]]&lt;$B314,SUM(מרקובחצי[[#This Row],[13]],T314)=2),1,"")</f>
        <v/>
      </c>
      <c r="AB313" s="19" t="str">
        <f>IF(AND(מרקובחצי[[#This Row],[CycleNumber]]&lt;$B314,SUM(מרקובחצי[[#This Row],[21]],U314)=2),1,"")</f>
        <v/>
      </c>
      <c r="AC313" s="19" t="str">
        <f>IF(AND(מרקובחצי[[#This Row],[CycleNumber]]&lt;$B314,SUM(מרקובחצי[[#This Row],[21]],V314)=2),1,"")</f>
        <v/>
      </c>
      <c r="AD313" s="19" t="str">
        <f>IF(AND(מרקובחצי[[#This Row],[CycleNumber]]&lt;$B314,SUM(מרקובחצי[[#This Row],[23]],V314)=2),1,"")</f>
        <v/>
      </c>
      <c r="AE313" s="19" t="str">
        <f>IF(AND(מרקובחצי[[#This Row],[CycleNumber]]&lt;$B314,SUM(מרקובחצי[[#This Row],[23]],W314)=2),1,"")</f>
        <v/>
      </c>
      <c r="AF313" s="19" t="str">
        <f>IF(AND(מרקובחצי[[#This Row],[CycleNumber]]&lt;$B314,SUM(מרקובחצי[[#This Row],[31]],O314)=2),1,"")</f>
        <v/>
      </c>
      <c r="AG313" s="19" t="str">
        <f>IF(AND(מרקובחצי[[#This Row],[CycleNumber]]&lt;$B314,SUM(מרקובחצי[[#This Row],[31]],P314)=2),1,"")</f>
        <v/>
      </c>
      <c r="AH313" s="19" t="str">
        <f>IF(AND(מרקובחצי[[#This Row],[CycleNumber]]&lt;$B314,SUM(מרקובחצי[[#This Row],[31]],Q314)=2),1,"")</f>
        <v/>
      </c>
      <c r="AI313" s="19" t="str">
        <f>IF(AND(מרקובחצי[[#This Row],[CycleNumber]]&lt;$B314,SUM(U313:U314)=2),1,"")</f>
        <v/>
      </c>
      <c r="AJ313" s="19">
        <f>IF(AND(מרקובחצי[[#This Row],[CycleNumber]]&lt;$B314,SUM(מרקובחצי[[#This Row],[32]],O314)=2),1,"")</f>
        <v>1</v>
      </c>
      <c r="AK313" s="19" t="str">
        <f>IF(AND(מרקובחצי[[#This Row],[CycleNumber]]&lt;$B314,SUM(מרקובחצי[[#This Row],[32]],P314)=2),1,"")</f>
        <v/>
      </c>
      <c r="AL313" s="19" t="str">
        <f>IF(AND(מרקובחצי[[#This Row],[CycleNumber]]&lt;$B314,SUM(מרקובחצי[[#This Row],[32]],Q314)=2),1,"")</f>
        <v/>
      </c>
      <c r="AM313" s="19" t="str">
        <f>IF(AND(מרקובחצי[[#This Row],[CycleNumber]]&lt;$B314,SUM(V313:V314)=2),1,"")</f>
        <v/>
      </c>
      <c r="AN313" s="19" t="str">
        <f>IF(AND(מרקובחצי[[#This Row],[CycleNumber]]&lt;$B314,SUM(מרקובחצי[[#This Row],[33]],O314)=2),1,"")</f>
        <v/>
      </c>
      <c r="AO313" s="19" t="str">
        <f>IF(AND(מרקובחצי[[#This Row],[CycleNumber]]&lt;$B314,SUM(מרקובחצי[[#This Row],[33]],P314)=2),1,"")</f>
        <v/>
      </c>
      <c r="AP313" s="19" t="str">
        <f>IF(AND(מרקובחצי[[#This Row],[CycleNumber]]&lt;$B314,SUM(מרקובחצי[[#This Row],[33]],Q314)=2),1,"")</f>
        <v/>
      </c>
      <c r="AQ313" s="19" t="str">
        <f>IF(AND(מרקובחצי[[#This Row],[CycleNumber]]&lt;$B314,SUM(W313:W314)=2),1,"")</f>
        <v/>
      </c>
      <c r="AR313" s="19" t="str">
        <f>IF(AND(מרקובחצי[[#This Row],[CycleNumber]]&lt;$B314,SUM(מרקובחצי[[#This Row],[12]],S314)=2),1,"")</f>
        <v/>
      </c>
      <c r="AS313" s="19" t="str">
        <f>IF(AND(מרקובחצי[[#This Row],[CycleNumber]]&lt;$B314,SUM(מרקובחצי[[#This Row],[22]],V314)=2),1,"")</f>
        <v/>
      </c>
      <c r="AT313" s="21">
        <f>SUM(מרקובחצי[[#This Row],[11]:[33]])</f>
        <v>1</v>
      </c>
    </row>
    <row r="314" spans="1:46" ht="15.6" x14ac:dyDescent="0.25">
      <c r="A314" s="19" t="s">
        <v>35</v>
      </c>
      <c r="B314" s="19">
        <v>6</v>
      </c>
      <c r="C314">
        <v>26</v>
      </c>
      <c r="D314" s="19">
        <f>מרקובחצי[[#This Row],[LengthofCycle]]+1</f>
        <v>27</v>
      </c>
      <c r="E314" t="str">
        <f>IF(IFERROR(LOOKUP(מרקובחצי[[#This Row],[ClientID]],קביעויות[הפלגה]),FALSE)=מרקובחצי[[#This Row],[ClientID]],1,"")</f>
        <v/>
      </c>
      <c r="F314" t="str">
        <f>IF(IFERROR(LOOKUP(מרקובחצי[[#This Row],[ClientID]],סוגחציקבוע[S31]),FALSE)=מרקובחצי[[#This Row],[ClientID]],1,"")</f>
        <v/>
      </c>
      <c r="G314">
        <f>IF(IFERROR(LOOKUP(מרקובחצי[[#This Row],[ClientID]],סוגחציקבוע[S32]),FALSE)=מרקובחצי[[#This Row],[ClientID]],1,"")</f>
        <v>1</v>
      </c>
      <c r="H314" t="str">
        <f>IF(IFERROR(LOOKUP(מרקובחצי[[#This Row],[ClientID]],סוגחציקבוע[S33]),FALSE)=מרקובחצי[[#This Row],[ClientID]],1,"")</f>
        <v/>
      </c>
      <c r="I314" t="str">
        <f>IF(IFERROR(LOOKUP(מרקובחצי[[#This Row],[ClientID]],סוגחציקבוע[S32&amp;33]),FALSE)=מרקובחצי[[#This Row],[ClientID]],1,"")</f>
        <v/>
      </c>
      <c r="J314" s="19">
        <f>IF(SUM(מרקובחצי[[#This Row],[11]:[13]])=1,מרקובחצי[[#This Row],[עד ועד]],IF(SUM(R313:T314)=1,IF(מרקובחצי[[#This Row],[עד ועד]]&lt;J313,מרקובחצי[[#This Row],[עד ועד]],J313),J313))</f>
        <v>27</v>
      </c>
      <c r="K314" s="19">
        <f>IF(SUM(מרקובחצי[[#This Row],[11]:[13]])=1,מרקובחצי[[#This Row],[עד ועד]],IF(SUM(R313:T314)=1,IF(מרקובחצי[[#This Row],[עד ועד]]&gt;K313,מרקובחצי[[#This Row],[עד ועד]],K313),K313))</f>
        <v>27</v>
      </c>
      <c r="L314" s="19" t="str">
        <f>IF(AND(SUM(מרקובחצי[[#This Row],[31]:[33]])=1,SUM(U313:W313)=0),מרקובחצי[[#This Row],[מקס]]-מרקובחצי[[#This Row],[מינ]],"")</f>
        <v/>
      </c>
      <c r="M31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314" s="19" t="str">
        <f t="shared" si="4"/>
        <v>S32</v>
      </c>
      <c r="O314" s="19">
        <f>IF(מרקובחצי[[#This Row],[קבעה הפלגה?]]=1,"",IF(AND(מרקובחצי[[#This Row],[עד ועד]]&lt;29,OR(מרקובחצי[[#This Row],[CycleNumber]]=1,AND(U313=1,OR(מרקובחצי[[#This Row],[עד ועד]]&lt;J313,מרקובחצי[[#This Row],[עד ועד]]&gt;K313)),AND(V313=1,מרקובחצי[[#This Row],[עד ועד]]&lt;J313),W313=1)),1,""))</f>
        <v>1</v>
      </c>
      <c r="P314" s="19" t="str">
        <f>IF(מרקובחצי[[#This Row],[קבעה הפלגה?]]=1,"",IF(AND(מרקובחצי[[#This Row],[עד ועד]]&gt;28,מרקובחצי[[#This Row],[עד ועד]]&lt;32,OR(מרקובחצי[[#This Row],[CycleNumber]]=1,AND(U313=1),AND(V313=1,OR(מרקובחצי[[#This Row],[עד ועד]]&lt;J313,מרקובחצי[[#This Row],[עד ועד]]&gt;K313)),W313=1)),1,""))</f>
        <v/>
      </c>
      <c r="Q314" s="19" t="str">
        <f>IF(מרקובחצי[[#This Row],[קבעה הפלגה?]]=1,"",IF(AND(מרקובחצי[[#This Row],[עד ועד]]&gt;31,OR(מרקובחצי[[#This Row],[CycleNumber]]=1,AND(U313=1),AND(V313=1,מרקובחצי[[#This Row],[עד ועד]]&gt;K313),AND(W313=1,OR(מרקובחצי[[#This Row],[עד ועד]]&gt;K313,מרקובחצי[[#This Row],[עד ועד]]&lt;J313)))),1,""))</f>
        <v/>
      </c>
      <c r="R314" s="19" t="str">
        <f>IF(מרקובחצי[[#This Row],[CycleNumber]]&gt;1,IF(AND(O313=1,מרקובחצי[[#This Row],[עד ועד]]&lt;29),1,""),"")</f>
        <v/>
      </c>
      <c r="S314" s="19" t="str">
        <f>IF(מרקובחצי[[#This Row],[CycleNumber]]&gt;1,IF(OR(AND(O313=1,מרקובחצי[[#This Row],[עד ועד]]&gt;28),AND(P313=1),AND(Q313=1,מרקובחצי[[#This Row],[עד ועד]]&lt;32)),1,""),"")</f>
        <v/>
      </c>
      <c r="T314" s="19" t="str">
        <f>IF(מרקובחצי[[#This Row],[CycleNumber]]&gt;1,IF(AND(Q313=1,מרקובחצי[[#This Row],[עד ועד]]&gt;31),1,""),"")</f>
        <v/>
      </c>
      <c r="U314" s="19" t="str">
        <f>IF(מרקובחצי[[#This Row],[CycleNumber]]&gt;1,IF(AND(R313=1,מרקובחצי[[#This Row],[עד ועד]]&lt;29),1,IF(AND(U313=1,NOT(OR(מרקובחצי[[#This Row],[עד ועד]]&lt;J313,מרקובחצי[[#This Row],[עד ועד]]&gt;K313))),1,"")),"")</f>
        <v/>
      </c>
      <c r="V314" s="19" t="str">
        <f>IF(מרקובחצי[[#This Row],[CycleNumber]]&gt;1,IF(AND(SUM(R313:T313)=1,מרקובחצי[[#This Row],[עד ועד]]&gt;28,מרקובחצי[[#This Row],[עד ועד]]&lt;32),1,IF(OR(S313=1,AND(R313=1,מרקובחצי[[#This Row],[עד ועד]]&gt;28),AND(T313=1,מרקובחצי[[#This Row],[עד ועד]]&lt;32)),1,IF(AND(V313=1,NOT(OR(מרקובחצי[[#This Row],[עד ועד]]&lt;J313,מרקובחצי[[#This Row],[עד ועד]]&gt;K313))),1,""))),"")</f>
        <v/>
      </c>
      <c r="W314" s="19" t="str">
        <f>IF(מרקובחצי[[#This Row],[CycleNumber]]&gt;1,IF(AND(T313=1,מרקובחצי[[#This Row],[עד ועד]]&gt;31),1,IF(AND(W313=1,NOT(OR(מרקובחצי[[#This Row],[עד ועד]]&lt;J313,מרקובחצי[[#This Row],[עד ועד]]&gt;K313))),1,"")),"")</f>
        <v/>
      </c>
      <c r="X314" s="19" t="str">
        <f>IF(AND(מרקובחצי[[#This Row],[CycleNumber]]&lt;$B315,SUM(מרקובחצי[[#This Row],[11]],R315)=2),1,"")</f>
        <v/>
      </c>
      <c r="Y314" s="19">
        <f>IF(AND(מרקובחצי[[#This Row],[CycleNumber]]&lt;$B315,SUM(מרקובחצי[[#This Row],[11]],S315)=2),1,"")</f>
        <v>1</v>
      </c>
      <c r="Z314" s="19" t="str">
        <f>IF(AND(מרקובחצי[[#This Row],[CycleNumber]]&lt;$B315,SUM(מרקובחצי[[#This Row],[13]],S315)=2),1,"")</f>
        <v/>
      </c>
      <c r="AA314" s="19" t="str">
        <f>IF(AND(מרקובחצי[[#This Row],[CycleNumber]]&lt;$B315,SUM(מרקובחצי[[#This Row],[13]],T315)=2),1,"")</f>
        <v/>
      </c>
      <c r="AB314" s="19" t="str">
        <f>IF(AND(מרקובחצי[[#This Row],[CycleNumber]]&lt;$B315,SUM(מרקובחצי[[#This Row],[21]],U315)=2),1,"")</f>
        <v/>
      </c>
      <c r="AC314" s="19" t="str">
        <f>IF(AND(מרקובחצי[[#This Row],[CycleNumber]]&lt;$B315,SUM(מרקובחצי[[#This Row],[21]],V315)=2),1,"")</f>
        <v/>
      </c>
      <c r="AD314" s="19" t="str">
        <f>IF(AND(מרקובחצי[[#This Row],[CycleNumber]]&lt;$B315,SUM(מרקובחצי[[#This Row],[23]],V315)=2),1,"")</f>
        <v/>
      </c>
      <c r="AE314" s="19" t="str">
        <f>IF(AND(מרקובחצי[[#This Row],[CycleNumber]]&lt;$B315,SUM(מרקובחצי[[#This Row],[23]],W315)=2),1,"")</f>
        <v/>
      </c>
      <c r="AF314" s="19" t="str">
        <f>IF(AND(מרקובחצי[[#This Row],[CycleNumber]]&lt;$B315,SUM(מרקובחצי[[#This Row],[31]],O315)=2),1,"")</f>
        <v/>
      </c>
      <c r="AG314" s="19" t="str">
        <f>IF(AND(מרקובחצי[[#This Row],[CycleNumber]]&lt;$B315,SUM(מרקובחצי[[#This Row],[31]],P315)=2),1,"")</f>
        <v/>
      </c>
      <c r="AH314" s="19" t="str">
        <f>IF(AND(מרקובחצי[[#This Row],[CycleNumber]]&lt;$B315,SUM(מרקובחצי[[#This Row],[31]],Q315)=2),1,"")</f>
        <v/>
      </c>
      <c r="AI314" s="19" t="str">
        <f>IF(AND(מרקובחצי[[#This Row],[CycleNumber]]&lt;$B315,SUM(U314:U315)=2),1,"")</f>
        <v/>
      </c>
      <c r="AJ314" s="19" t="str">
        <f>IF(AND(מרקובחצי[[#This Row],[CycleNumber]]&lt;$B315,SUM(מרקובחצי[[#This Row],[32]],O315)=2),1,"")</f>
        <v/>
      </c>
      <c r="AK314" s="19" t="str">
        <f>IF(AND(מרקובחצי[[#This Row],[CycleNumber]]&lt;$B315,SUM(מרקובחצי[[#This Row],[32]],P315)=2),1,"")</f>
        <v/>
      </c>
      <c r="AL314" s="19" t="str">
        <f>IF(AND(מרקובחצי[[#This Row],[CycleNumber]]&lt;$B315,SUM(מרקובחצי[[#This Row],[32]],Q315)=2),1,"")</f>
        <v/>
      </c>
      <c r="AM314" s="19" t="str">
        <f>IF(AND(מרקובחצי[[#This Row],[CycleNumber]]&lt;$B315,SUM(V314:V315)=2),1,"")</f>
        <v/>
      </c>
      <c r="AN314" s="19" t="str">
        <f>IF(AND(מרקובחצי[[#This Row],[CycleNumber]]&lt;$B315,SUM(מרקובחצי[[#This Row],[33]],O315)=2),1,"")</f>
        <v/>
      </c>
      <c r="AO314" s="19" t="str">
        <f>IF(AND(מרקובחצי[[#This Row],[CycleNumber]]&lt;$B315,SUM(מרקובחצי[[#This Row],[33]],P315)=2),1,"")</f>
        <v/>
      </c>
      <c r="AP314" s="19" t="str">
        <f>IF(AND(מרקובחצי[[#This Row],[CycleNumber]]&lt;$B315,SUM(מרקובחצי[[#This Row],[33]],Q315)=2),1,"")</f>
        <v/>
      </c>
      <c r="AQ314" s="19" t="str">
        <f>IF(AND(מרקובחצי[[#This Row],[CycleNumber]]&lt;$B315,SUM(W314:W315)=2),1,"")</f>
        <v/>
      </c>
      <c r="AR314" s="19" t="str">
        <f>IF(AND(מרקובחצי[[#This Row],[CycleNumber]]&lt;$B315,SUM(מרקובחצי[[#This Row],[12]],S315)=2),1,"")</f>
        <v/>
      </c>
      <c r="AS314" s="19" t="str">
        <f>IF(AND(מרקובחצי[[#This Row],[CycleNumber]]&lt;$B315,SUM(מרקובחצי[[#This Row],[22]],V315)=2),1,"")</f>
        <v/>
      </c>
      <c r="AT314" s="21">
        <f>SUM(מרקובחצי[[#This Row],[11]:[33]])</f>
        <v>1</v>
      </c>
    </row>
    <row r="315" spans="1:46" ht="15.6" x14ac:dyDescent="0.25">
      <c r="A315" s="19" t="s">
        <v>35</v>
      </c>
      <c r="B315" s="19">
        <v>7</v>
      </c>
      <c r="C315">
        <v>35</v>
      </c>
      <c r="D315" s="19">
        <f>מרקובחצי[[#This Row],[LengthofCycle]]+1</f>
        <v>36</v>
      </c>
      <c r="E315" t="str">
        <f>IF(IFERROR(LOOKUP(מרקובחצי[[#This Row],[ClientID]],קביעויות[הפלגה]),FALSE)=מרקובחצי[[#This Row],[ClientID]],1,"")</f>
        <v/>
      </c>
      <c r="F315" t="str">
        <f>IF(IFERROR(LOOKUP(מרקובחצי[[#This Row],[ClientID]],סוגחציקבוע[S31]),FALSE)=מרקובחצי[[#This Row],[ClientID]],1,"")</f>
        <v/>
      </c>
      <c r="G315">
        <f>IF(IFERROR(LOOKUP(מרקובחצי[[#This Row],[ClientID]],סוגחציקבוע[S32]),FALSE)=מרקובחצי[[#This Row],[ClientID]],1,"")</f>
        <v>1</v>
      </c>
      <c r="H315" t="str">
        <f>IF(IFERROR(LOOKUP(מרקובחצי[[#This Row],[ClientID]],סוגחציקבוע[S33]),FALSE)=מרקובחצי[[#This Row],[ClientID]],1,"")</f>
        <v/>
      </c>
      <c r="I315" t="str">
        <f>IF(IFERROR(LOOKUP(מרקובחצי[[#This Row],[ClientID]],סוגחציקבוע[S32&amp;33]),FALSE)=מרקובחצי[[#This Row],[ClientID]],1,"")</f>
        <v/>
      </c>
      <c r="J315" s="19">
        <f>IF(SUM(מרקובחצי[[#This Row],[11]:[13]])=1,מרקובחצי[[#This Row],[עד ועד]],IF(SUM(R314:T315)=1,IF(מרקובחצי[[#This Row],[עד ועד]]&lt;J314,מרקובחצי[[#This Row],[עד ועד]],J314),J314))</f>
        <v>27</v>
      </c>
      <c r="K315" s="19">
        <f>IF(SUM(מרקובחצי[[#This Row],[11]:[13]])=1,מרקובחצי[[#This Row],[עד ועד]],IF(SUM(R314:T315)=1,IF(מרקובחצי[[#This Row],[עד ועד]]&gt;K314,מרקובחצי[[#This Row],[עד ועד]],K314),K314))</f>
        <v>36</v>
      </c>
      <c r="L315" s="19" t="str">
        <f>IF(AND(SUM(מרקובחצי[[#This Row],[31]:[33]])=1,SUM(U314:W314)=0),מרקובחצי[[#This Row],[מקס]]-מרקובחצי[[#This Row],[מינ]],"")</f>
        <v/>
      </c>
      <c r="M31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315" s="19" t="str">
        <f t="shared" si="4"/>
        <v>S11</v>
      </c>
      <c r="O315" s="19" t="str">
        <f>IF(מרקובחצי[[#This Row],[קבעה הפלגה?]]=1,"",IF(AND(מרקובחצי[[#This Row],[עד ועד]]&lt;29,OR(מרקובחצי[[#This Row],[CycleNumber]]=1,AND(U314=1,OR(מרקובחצי[[#This Row],[עד ועד]]&lt;J314,מרקובחצי[[#This Row],[עד ועד]]&gt;K314)),AND(V314=1,מרקובחצי[[#This Row],[עד ועד]]&lt;J314),W314=1)),1,""))</f>
        <v/>
      </c>
      <c r="P315" s="19" t="str">
        <f>IF(מרקובחצי[[#This Row],[קבעה הפלגה?]]=1,"",IF(AND(מרקובחצי[[#This Row],[עד ועד]]&gt;28,מרקובחצי[[#This Row],[עד ועד]]&lt;32,OR(מרקובחצי[[#This Row],[CycleNumber]]=1,AND(U314=1),AND(V314=1,OR(מרקובחצי[[#This Row],[עד ועד]]&lt;J314,מרקובחצי[[#This Row],[עד ועד]]&gt;K314)),W314=1)),1,""))</f>
        <v/>
      </c>
      <c r="Q315" s="19" t="str">
        <f>IF(מרקובחצי[[#This Row],[קבעה הפלגה?]]=1,"",IF(AND(מרקובחצי[[#This Row],[עד ועד]]&gt;31,OR(מרקובחצי[[#This Row],[CycleNumber]]=1,AND(U314=1),AND(V314=1,מרקובחצי[[#This Row],[עד ועד]]&gt;K314),AND(W314=1,OR(מרקובחצי[[#This Row],[עד ועד]]&gt;K314,מרקובחצי[[#This Row],[עד ועד]]&lt;J314)))),1,""))</f>
        <v/>
      </c>
      <c r="R315" s="19" t="str">
        <f>IF(מרקובחצי[[#This Row],[CycleNumber]]&gt;1,IF(AND(O314=1,מרקובחצי[[#This Row],[עד ועד]]&lt;29),1,""),"")</f>
        <v/>
      </c>
      <c r="S315" s="19">
        <f>IF(מרקובחצי[[#This Row],[CycleNumber]]&gt;1,IF(OR(AND(O314=1,מרקובחצי[[#This Row],[עד ועד]]&gt;28),AND(P314=1),AND(Q314=1,מרקובחצי[[#This Row],[עד ועד]]&lt;32)),1,""),"")</f>
        <v>1</v>
      </c>
      <c r="T315" s="19" t="str">
        <f>IF(מרקובחצי[[#This Row],[CycleNumber]]&gt;1,IF(AND(Q314=1,מרקובחצי[[#This Row],[עד ועד]]&gt;31),1,""),"")</f>
        <v/>
      </c>
      <c r="U315" s="19" t="str">
        <f>IF(מרקובחצי[[#This Row],[CycleNumber]]&gt;1,IF(AND(R314=1,מרקובחצי[[#This Row],[עד ועד]]&lt;29),1,IF(AND(U314=1,NOT(OR(מרקובחצי[[#This Row],[עד ועד]]&lt;J314,מרקובחצי[[#This Row],[עד ועד]]&gt;K314))),1,"")),"")</f>
        <v/>
      </c>
      <c r="V315" s="19" t="str">
        <f>IF(מרקובחצי[[#This Row],[CycleNumber]]&gt;1,IF(AND(SUM(R314:T314)=1,מרקובחצי[[#This Row],[עד ועד]]&gt;28,מרקובחצי[[#This Row],[עד ועד]]&lt;32),1,IF(OR(S314=1,AND(R314=1,מרקובחצי[[#This Row],[עד ועד]]&gt;28),AND(T314=1,מרקובחצי[[#This Row],[עד ועד]]&lt;32)),1,IF(AND(V314=1,NOT(OR(מרקובחצי[[#This Row],[עד ועד]]&lt;J314,מרקובחצי[[#This Row],[עד ועד]]&gt;K314))),1,""))),"")</f>
        <v/>
      </c>
      <c r="W315" s="19" t="str">
        <f>IF(מרקובחצי[[#This Row],[CycleNumber]]&gt;1,IF(AND(T314=1,מרקובחצי[[#This Row],[עד ועד]]&gt;31),1,IF(AND(W314=1,NOT(OR(מרקובחצי[[#This Row],[עד ועד]]&lt;J314,מרקובחצי[[#This Row],[עד ועד]]&gt;K314))),1,"")),"")</f>
        <v/>
      </c>
      <c r="X315" s="19" t="str">
        <f>IF(AND(מרקובחצי[[#This Row],[CycleNumber]]&lt;$B316,SUM(מרקובחצי[[#This Row],[11]],R316)=2),1,"")</f>
        <v/>
      </c>
      <c r="Y315" s="19" t="str">
        <f>IF(AND(מרקובחצי[[#This Row],[CycleNumber]]&lt;$B316,SUM(מרקובחצי[[#This Row],[11]],S316)=2),1,"")</f>
        <v/>
      </c>
      <c r="Z315" s="19" t="str">
        <f>IF(AND(מרקובחצי[[#This Row],[CycleNumber]]&lt;$B316,SUM(מרקובחצי[[#This Row],[13]],S316)=2),1,"")</f>
        <v/>
      </c>
      <c r="AA315" s="19" t="str">
        <f>IF(AND(מרקובחצי[[#This Row],[CycleNumber]]&lt;$B316,SUM(מרקובחצי[[#This Row],[13]],T316)=2),1,"")</f>
        <v/>
      </c>
      <c r="AB315" s="19" t="str">
        <f>IF(AND(מרקובחצי[[#This Row],[CycleNumber]]&lt;$B316,SUM(מרקובחצי[[#This Row],[21]],U316)=2),1,"")</f>
        <v/>
      </c>
      <c r="AC315" s="19" t="str">
        <f>IF(AND(מרקובחצי[[#This Row],[CycleNumber]]&lt;$B316,SUM(מרקובחצי[[#This Row],[21]],V316)=2),1,"")</f>
        <v/>
      </c>
      <c r="AD315" s="19" t="str">
        <f>IF(AND(מרקובחצי[[#This Row],[CycleNumber]]&lt;$B316,SUM(מרקובחצי[[#This Row],[23]],V316)=2),1,"")</f>
        <v/>
      </c>
      <c r="AE315" s="19" t="str">
        <f>IF(AND(מרקובחצי[[#This Row],[CycleNumber]]&lt;$B316,SUM(מרקובחצי[[#This Row],[23]],W316)=2),1,"")</f>
        <v/>
      </c>
      <c r="AF315" s="19" t="str">
        <f>IF(AND(מרקובחצי[[#This Row],[CycleNumber]]&lt;$B316,SUM(מרקובחצי[[#This Row],[31]],O316)=2),1,"")</f>
        <v/>
      </c>
      <c r="AG315" s="19" t="str">
        <f>IF(AND(מרקובחצי[[#This Row],[CycleNumber]]&lt;$B316,SUM(מרקובחצי[[#This Row],[31]],P316)=2),1,"")</f>
        <v/>
      </c>
      <c r="AH315" s="19" t="str">
        <f>IF(AND(מרקובחצי[[#This Row],[CycleNumber]]&lt;$B316,SUM(מרקובחצי[[#This Row],[31]],Q316)=2),1,"")</f>
        <v/>
      </c>
      <c r="AI315" s="19" t="str">
        <f>IF(AND(מרקובחצי[[#This Row],[CycleNumber]]&lt;$B316,SUM(U315:U316)=2),1,"")</f>
        <v/>
      </c>
      <c r="AJ315" s="19" t="str">
        <f>IF(AND(מרקובחצי[[#This Row],[CycleNumber]]&lt;$B316,SUM(מרקובחצי[[#This Row],[32]],O316)=2),1,"")</f>
        <v/>
      </c>
      <c r="AK315" s="19" t="str">
        <f>IF(AND(מרקובחצי[[#This Row],[CycleNumber]]&lt;$B316,SUM(מרקובחצי[[#This Row],[32]],P316)=2),1,"")</f>
        <v/>
      </c>
      <c r="AL315" s="19" t="str">
        <f>IF(AND(מרקובחצי[[#This Row],[CycleNumber]]&lt;$B316,SUM(מרקובחצי[[#This Row],[32]],Q316)=2),1,"")</f>
        <v/>
      </c>
      <c r="AM315" s="19" t="str">
        <f>IF(AND(מרקובחצי[[#This Row],[CycleNumber]]&lt;$B316,SUM(V315:V316)=2),1,"")</f>
        <v/>
      </c>
      <c r="AN315" s="19" t="str">
        <f>IF(AND(מרקובחצי[[#This Row],[CycleNumber]]&lt;$B316,SUM(מרקובחצי[[#This Row],[33]],O316)=2),1,"")</f>
        <v/>
      </c>
      <c r="AO315" s="19" t="str">
        <f>IF(AND(מרקובחצי[[#This Row],[CycleNumber]]&lt;$B316,SUM(מרקובחצי[[#This Row],[33]],P316)=2),1,"")</f>
        <v/>
      </c>
      <c r="AP315" s="19" t="str">
        <f>IF(AND(מרקובחצי[[#This Row],[CycleNumber]]&lt;$B316,SUM(מרקובחצי[[#This Row],[33]],Q316)=2),1,"")</f>
        <v/>
      </c>
      <c r="AQ315" s="19" t="str">
        <f>IF(AND(מרקובחצי[[#This Row],[CycleNumber]]&lt;$B316,SUM(W315:W316)=2),1,"")</f>
        <v/>
      </c>
      <c r="AR315" s="19" t="str">
        <f>IF(AND(מרקובחצי[[#This Row],[CycleNumber]]&lt;$B316,SUM(מרקובחצי[[#This Row],[12]],S316)=2),1,"")</f>
        <v/>
      </c>
      <c r="AS315" s="19">
        <f>IF(AND(מרקובחצי[[#This Row],[CycleNumber]]&lt;$B316,SUM(מרקובחצי[[#This Row],[22]],V316)=2),1,"")</f>
        <v>1</v>
      </c>
      <c r="AT315" s="21">
        <f>SUM(מרקובחצי[[#This Row],[11]:[33]])</f>
        <v>1</v>
      </c>
    </row>
    <row r="316" spans="1:46" ht="15.6" x14ac:dyDescent="0.25">
      <c r="A316" s="19" t="s">
        <v>35</v>
      </c>
      <c r="B316" s="19">
        <v>8</v>
      </c>
      <c r="C316">
        <v>28</v>
      </c>
      <c r="D316" s="19">
        <f>מרקובחצי[[#This Row],[LengthofCycle]]+1</f>
        <v>29</v>
      </c>
      <c r="E316" t="str">
        <f>IF(IFERROR(LOOKUP(מרקובחצי[[#This Row],[ClientID]],קביעויות[הפלגה]),FALSE)=מרקובחצי[[#This Row],[ClientID]],1,"")</f>
        <v/>
      </c>
      <c r="F316" t="str">
        <f>IF(IFERROR(LOOKUP(מרקובחצי[[#This Row],[ClientID]],סוגחציקבוע[S31]),FALSE)=מרקובחצי[[#This Row],[ClientID]],1,"")</f>
        <v/>
      </c>
      <c r="G316">
        <f>IF(IFERROR(LOOKUP(מרקובחצי[[#This Row],[ClientID]],סוגחציקבוע[S32]),FALSE)=מרקובחצי[[#This Row],[ClientID]],1,"")</f>
        <v>1</v>
      </c>
      <c r="H316" t="str">
        <f>IF(IFERROR(LOOKUP(מרקובחצי[[#This Row],[ClientID]],סוגחציקבוע[S33]),FALSE)=מרקובחצי[[#This Row],[ClientID]],1,"")</f>
        <v/>
      </c>
      <c r="I316" t="str">
        <f>IF(IFERROR(LOOKUP(מרקובחצי[[#This Row],[ClientID]],סוגחציקבוע[S32&amp;33]),FALSE)=מרקובחצי[[#This Row],[ClientID]],1,"")</f>
        <v/>
      </c>
      <c r="J316" s="19">
        <f>IF(SUM(מרקובחצי[[#This Row],[11]:[13]])=1,מרקובחצי[[#This Row],[עד ועד]],IF(SUM(R315:T316)=1,IF(מרקובחצי[[#This Row],[עד ועד]]&lt;J315,מרקובחצי[[#This Row],[עד ועד]],J315),J315))</f>
        <v>27</v>
      </c>
      <c r="K316" s="19">
        <f>IF(SUM(מרקובחצי[[#This Row],[11]:[13]])=1,מרקובחצי[[#This Row],[עד ועד]],IF(SUM(R315:T316)=1,IF(מרקובחצי[[#This Row],[עד ועד]]&gt;K315,מרקובחצי[[#This Row],[עד ועד]],K315),K315))</f>
        <v>36</v>
      </c>
      <c r="L316" s="19">
        <f>IF(AND(SUM(מרקובחצי[[#This Row],[31]:[33]])=1,SUM(U315:W315)=0),מרקובחצי[[#This Row],[מקס]]-מרקובחצי[[#This Row],[מינ]],"")</f>
        <v>9</v>
      </c>
      <c r="M31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16" s="19" t="str">
        <f t="shared" si="4"/>
        <v>S22</v>
      </c>
      <c r="O316" s="19" t="str">
        <f>IF(מרקובחצי[[#This Row],[קבעה הפלגה?]]=1,"",IF(AND(מרקובחצי[[#This Row],[עד ועד]]&lt;29,OR(מרקובחצי[[#This Row],[CycleNumber]]=1,AND(U315=1,OR(מרקובחצי[[#This Row],[עד ועד]]&lt;J315,מרקובחצי[[#This Row],[עד ועד]]&gt;K315)),AND(V315=1,מרקובחצי[[#This Row],[עד ועד]]&lt;J315),W315=1)),1,""))</f>
        <v/>
      </c>
      <c r="P316" s="19" t="str">
        <f>IF(מרקובחצי[[#This Row],[קבעה הפלגה?]]=1,"",IF(AND(מרקובחצי[[#This Row],[עד ועד]]&gt;28,מרקובחצי[[#This Row],[עד ועד]]&lt;32,OR(מרקובחצי[[#This Row],[CycleNumber]]=1,AND(U315=1),AND(V315=1,OR(מרקובחצי[[#This Row],[עד ועד]]&lt;J315,מרקובחצי[[#This Row],[עד ועד]]&gt;K315)),W315=1)),1,""))</f>
        <v/>
      </c>
      <c r="Q316" s="19" t="str">
        <f>IF(מרקובחצי[[#This Row],[קבעה הפלגה?]]=1,"",IF(AND(מרקובחצי[[#This Row],[עד ועד]]&gt;31,OR(מרקובחצי[[#This Row],[CycleNumber]]=1,AND(U315=1),AND(V315=1,מרקובחצי[[#This Row],[עד ועד]]&gt;K315),AND(W315=1,OR(מרקובחצי[[#This Row],[עד ועד]]&gt;K315,מרקובחצי[[#This Row],[עד ועד]]&lt;J315)))),1,""))</f>
        <v/>
      </c>
      <c r="R316" s="19" t="str">
        <f>IF(מרקובחצי[[#This Row],[CycleNumber]]&gt;1,IF(AND(O315=1,מרקובחצי[[#This Row],[עד ועד]]&lt;29),1,""),"")</f>
        <v/>
      </c>
      <c r="S316" s="19" t="str">
        <f>IF(מרקובחצי[[#This Row],[CycleNumber]]&gt;1,IF(OR(AND(O315=1,מרקובחצי[[#This Row],[עד ועד]]&gt;28),AND(P315=1),AND(Q315=1,מרקובחצי[[#This Row],[עד ועד]]&lt;32)),1,""),"")</f>
        <v/>
      </c>
      <c r="T316" s="19" t="str">
        <f>IF(מרקובחצי[[#This Row],[CycleNumber]]&gt;1,IF(AND(Q315=1,מרקובחצי[[#This Row],[עד ועד]]&gt;31),1,""),"")</f>
        <v/>
      </c>
      <c r="U316" s="19" t="str">
        <f>IF(מרקובחצי[[#This Row],[CycleNumber]]&gt;1,IF(AND(R315=1,מרקובחצי[[#This Row],[עד ועד]]&lt;29),1,IF(AND(U315=1,NOT(OR(מרקובחצי[[#This Row],[עד ועד]]&lt;J315,מרקובחצי[[#This Row],[עד ועד]]&gt;K315))),1,"")),"")</f>
        <v/>
      </c>
      <c r="V316" s="19">
        <f>IF(מרקובחצי[[#This Row],[CycleNumber]]&gt;1,IF(AND(SUM(R315:T315)=1,מרקובחצי[[#This Row],[עד ועד]]&gt;28,מרקובחצי[[#This Row],[עד ועד]]&lt;32),1,IF(OR(S315=1,AND(R315=1,מרקובחצי[[#This Row],[עד ועד]]&gt;28),AND(T315=1,מרקובחצי[[#This Row],[עד ועד]]&lt;32)),1,IF(AND(V315=1,NOT(OR(מרקובחצי[[#This Row],[עד ועד]]&lt;J315,מרקובחצי[[#This Row],[עד ועד]]&gt;K315))),1,""))),"")</f>
        <v>1</v>
      </c>
      <c r="W316" s="19" t="str">
        <f>IF(מרקובחצי[[#This Row],[CycleNumber]]&gt;1,IF(AND(T315=1,מרקובחצי[[#This Row],[עד ועד]]&gt;31),1,IF(AND(W315=1,NOT(OR(מרקובחצי[[#This Row],[עד ועד]]&lt;J315,מרקובחצי[[#This Row],[עד ועד]]&gt;K315))),1,"")),"")</f>
        <v/>
      </c>
      <c r="X316" s="19" t="str">
        <f>IF(AND(מרקובחצי[[#This Row],[CycleNumber]]&lt;$B317,SUM(מרקובחצי[[#This Row],[11]],R317)=2),1,"")</f>
        <v/>
      </c>
      <c r="Y316" s="19" t="str">
        <f>IF(AND(מרקובחצי[[#This Row],[CycleNumber]]&lt;$B317,SUM(מרקובחצי[[#This Row],[11]],S317)=2),1,"")</f>
        <v/>
      </c>
      <c r="Z316" s="19" t="str">
        <f>IF(AND(מרקובחצי[[#This Row],[CycleNumber]]&lt;$B317,SUM(מרקובחצי[[#This Row],[13]],S317)=2),1,"")</f>
        <v/>
      </c>
      <c r="AA316" s="19" t="str">
        <f>IF(AND(מרקובחצי[[#This Row],[CycleNumber]]&lt;$B317,SUM(מרקובחצי[[#This Row],[13]],T317)=2),1,"")</f>
        <v/>
      </c>
      <c r="AB316" s="19" t="str">
        <f>IF(AND(מרקובחצי[[#This Row],[CycleNumber]]&lt;$B317,SUM(מרקובחצי[[#This Row],[21]],U317)=2),1,"")</f>
        <v/>
      </c>
      <c r="AC316" s="19" t="str">
        <f>IF(AND(מרקובחצי[[#This Row],[CycleNumber]]&lt;$B317,SUM(מרקובחצי[[#This Row],[21]],V317)=2),1,"")</f>
        <v/>
      </c>
      <c r="AD316" s="19" t="str">
        <f>IF(AND(מרקובחצי[[#This Row],[CycleNumber]]&lt;$B317,SUM(מרקובחצי[[#This Row],[23]],V317)=2),1,"")</f>
        <v/>
      </c>
      <c r="AE316" s="19" t="str">
        <f>IF(AND(מרקובחצי[[#This Row],[CycleNumber]]&lt;$B317,SUM(מרקובחצי[[#This Row],[23]],W317)=2),1,"")</f>
        <v/>
      </c>
      <c r="AF316" s="19" t="str">
        <f>IF(AND(מרקובחצי[[#This Row],[CycleNumber]]&lt;$B317,SUM(מרקובחצי[[#This Row],[31]],O317)=2),1,"")</f>
        <v/>
      </c>
      <c r="AG316" s="19" t="str">
        <f>IF(AND(מרקובחצי[[#This Row],[CycleNumber]]&lt;$B317,SUM(מרקובחצי[[#This Row],[31]],P317)=2),1,"")</f>
        <v/>
      </c>
      <c r="AH316" s="19" t="str">
        <f>IF(AND(מרקובחצי[[#This Row],[CycleNumber]]&lt;$B317,SUM(מרקובחצי[[#This Row],[31]],Q317)=2),1,"")</f>
        <v/>
      </c>
      <c r="AI316" s="19" t="str">
        <f>IF(AND(מרקובחצי[[#This Row],[CycleNumber]]&lt;$B317,SUM(U316:U317)=2),1,"")</f>
        <v/>
      </c>
      <c r="AJ316" s="19" t="str">
        <f>IF(AND(מרקובחצי[[#This Row],[CycleNumber]]&lt;$B317,SUM(מרקובחצי[[#This Row],[32]],O317)=2),1,"")</f>
        <v/>
      </c>
      <c r="AK316" s="19" t="str">
        <f>IF(AND(מרקובחצי[[#This Row],[CycleNumber]]&lt;$B317,SUM(מרקובחצי[[#This Row],[32]],P317)=2),1,"")</f>
        <v/>
      </c>
      <c r="AL316" s="19">
        <f>IF(AND(מרקובחצי[[#This Row],[CycleNumber]]&lt;$B317,SUM(מרקובחצי[[#This Row],[32]],Q317)=2),1,"")</f>
        <v>1</v>
      </c>
      <c r="AM316" s="19" t="str">
        <f>IF(AND(מרקובחצי[[#This Row],[CycleNumber]]&lt;$B317,SUM(V316:V317)=2),1,"")</f>
        <v/>
      </c>
      <c r="AN316" s="19" t="str">
        <f>IF(AND(מרקובחצי[[#This Row],[CycleNumber]]&lt;$B317,SUM(מרקובחצי[[#This Row],[33]],O317)=2),1,"")</f>
        <v/>
      </c>
      <c r="AO316" s="19" t="str">
        <f>IF(AND(מרקובחצי[[#This Row],[CycleNumber]]&lt;$B317,SUM(מרקובחצי[[#This Row],[33]],P317)=2),1,"")</f>
        <v/>
      </c>
      <c r="AP316" s="19" t="str">
        <f>IF(AND(מרקובחצי[[#This Row],[CycleNumber]]&lt;$B317,SUM(מרקובחצי[[#This Row],[33]],Q317)=2),1,"")</f>
        <v/>
      </c>
      <c r="AQ316" s="19" t="str">
        <f>IF(AND(מרקובחצי[[#This Row],[CycleNumber]]&lt;$B317,SUM(W316:W317)=2),1,"")</f>
        <v/>
      </c>
      <c r="AR316" s="19" t="str">
        <f>IF(AND(מרקובחצי[[#This Row],[CycleNumber]]&lt;$B317,SUM(מרקובחצי[[#This Row],[12]],S317)=2),1,"")</f>
        <v/>
      </c>
      <c r="AS316" s="19" t="str">
        <f>IF(AND(מרקובחצי[[#This Row],[CycleNumber]]&lt;$B317,SUM(מרקובחצי[[#This Row],[22]],V317)=2),1,"")</f>
        <v/>
      </c>
      <c r="AT316" s="21">
        <f>SUM(מרקובחצי[[#This Row],[11]:[33]])</f>
        <v>1</v>
      </c>
    </row>
    <row r="317" spans="1:46" ht="15.6" x14ac:dyDescent="0.25">
      <c r="A317" s="19" t="s">
        <v>35</v>
      </c>
      <c r="B317" s="19">
        <v>9</v>
      </c>
      <c r="C317">
        <v>36</v>
      </c>
      <c r="D317" s="19">
        <f>מרקובחצי[[#This Row],[LengthofCycle]]+1</f>
        <v>37</v>
      </c>
      <c r="E317" t="str">
        <f>IF(IFERROR(LOOKUP(מרקובחצי[[#This Row],[ClientID]],קביעויות[הפלגה]),FALSE)=מרקובחצי[[#This Row],[ClientID]],1,"")</f>
        <v/>
      </c>
      <c r="F317" t="str">
        <f>IF(IFERROR(LOOKUP(מרקובחצי[[#This Row],[ClientID]],סוגחציקבוע[S31]),FALSE)=מרקובחצי[[#This Row],[ClientID]],1,"")</f>
        <v/>
      </c>
      <c r="G317">
        <f>IF(IFERROR(LOOKUP(מרקובחצי[[#This Row],[ClientID]],סוגחציקבוע[S32]),FALSE)=מרקובחצי[[#This Row],[ClientID]],1,"")</f>
        <v>1</v>
      </c>
      <c r="H317" t="str">
        <f>IF(IFERROR(LOOKUP(מרקובחצי[[#This Row],[ClientID]],סוגחציקבוע[S33]),FALSE)=מרקובחצי[[#This Row],[ClientID]],1,"")</f>
        <v/>
      </c>
      <c r="I317" t="str">
        <f>IF(IFERROR(LOOKUP(מרקובחצי[[#This Row],[ClientID]],סוגחציקבוע[S32&amp;33]),FALSE)=מרקובחצי[[#This Row],[ClientID]],1,"")</f>
        <v/>
      </c>
      <c r="J317" s="19">
        <f>IF(SUM(מרקובחצי[[#This Row],[11]:[13]])=1,מרקובחצי[[#This Row],[עד ועד]],IF(SUM(R316:T317)=1,IF(מרקובחצי[[#This Row],[עד ועד]]&lt;J316,מרקובחצי[[#This Row],[עד ועד]],J316),J316))</f>
        <v>37</v>
      </c>
      <c r="K317" s="19">
        <f>IF(SUM(מרקובחצי[[#This Row],[11]:[13]])=1,מרקובחצי[[#This Row],[עד ועד]],IF(SUM(R316:T317)=1,IF(מרקובחצי[[#This Row],[עד ועד]]&gt;K316,מרקובחצי[[#This Row],[עד ועד]],K316),K316))</f>
        <v>37</v>
      </c>
      <c r="L317" s="19" t="str">
        <f>IF(AND(SUM(מרקובחצי[[#This Row],[31]:[33]])=1,SUM(U316:W316)=0),מרקובחצי[[#This Row],[מקס]]-מרקובחצי[[#This Row],[מינ]],"")</f>
        <v/>
      </c>
      <c r="M31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317" s="19" t="str">
        <f t="shared" si="4"/>
        <v>S32</v>
      </c>
      <c r="O317" s="19" t="str">
        <f>IF(מרקובחצי[[#This Row],[קבעה הפלגה?]]=1,"",IF(AND(מרקובחצי[[#This Row],[עד ועד]]&lt;29,OR(מרקובחצי[[#This Row],[CycleNumber]]=1,AND(U316=1,OR(מרקובחצי[[#This Row],[עד ועד]]&lt;J316,מרקובחצי[[#This Row],[עד ועד]]&gt;K316)),AND(V316=1,מרקובחצי[[#This Row],[עד ועד]]&lt;J316),W316=1)),1,""))</f>
        <v/>
      </c>
      <c r="P317" s="19" t="str">
        <f>IF(מרקובחצי[[#This Row],[קבעה הפלגה?]]=1,"",IF(AND(מרקובחצי[[#This Row],[עד ועד]]&gt;28,מרקובחצי[[#This Row],[עד ועד]]&lt;32,OR(מרקובחצי[[#This Row],[CycleNumber]]=1,AND(U316=1),AND(V316=1,OR(מרקובחצי[[#This Row],[עד ועד]]&lt;J316,מרקובחצי[[#This Row],[עד ועד]]&gt;K316)),W316=1)),1,""))</f>
        <v/>
      </c>
      <c r="Q317" s="19">
        <f>IF(מרקובחצי[[#This Row],[קבעה הפלגה?]]=1,"",IF(AND(מרקובחצי[[#This Row],[עד ועד]]&gt;31,OR(מרקובחצי[[#This Row],[CycleNumber]]=1,AND(U316=1),AND(V316=1,מרקובחצי[[#This Row],[עד ועד]]&gt;K316),AND(W316=1,OR(מרקובחצי[[#This Row],[עד ועד]]&gt;K316,מרקובחצי[[#This Row],[עד ועד]]&lt;J316)))),1,""))</f>
        <v>1</v>
      </c>
      <c r="R317" s="19" t="str">
        <f>IF(מרקובחצי[[#This Row],[CycleNumber]]&gt;1,IF(AND(O316=1,מרקובחצי[[#This Row],[עד ועד]]&lt;29),1,""),"")</f>
        <v/>
      </c>
      <c r="S317" s="19" t="str">
        <f>IF(מרקובחצי[[#This Row],[CycleNumber]]&gt;1,IF(OR(AND(O316=1,מרקובחצי[[#This Row],[עד ועד]]&gt;28),AND(P316=1),AND(Q316=1,מרקובחצי[[#This Row],[עד ועד]]&lt;32)),1,""),"")</f>
        <v/>
      </c>
      <c r="T317" s="19" t="str">
        <f>IF(מרקובחצי[[#This Row],[CycleNumber]]&gt;1,IF(AND(Q316=1,מרקובחצי[[#This Row],[עד ועד]]&gt;31),1,""),"")</f>
        <v/>
      </c>
      <c r="U317" s="19" t="str">
        <f>IF(מרקובחצי[[#This Row],[CycleNumber]]&gt;1,IF(AND(R316=1,מרקובחצי[[#This Row],[עד ועד]]&lt;29),1,IF(AND(U316=1,NOT(OR(מרקובחצי[[#This Row],[עד ועד]]&lt;J316,מרקובחצי[[#This Row],[עד ועד]]&gt;K316))),1,"")),"")</f>
        <v/>
      </c>
      <c r="V317" s="19" t="str">
        <f>IF(מרקובחצי[[#This Row],[CycleNumber]]&gt;1,IF(AND(SUM(R316:T316)=1,מרקובחצי[[#This Row],[עד ועד]]&gt;28,מרקובחצי[[#This Row],[עד ועד]]&lt;32),1,IF(OR(S316=1,AND(R316=1,מרקובחצי[[#This Row],[עד ועד]]&gt;28),AND(T316=1,מרקובחצי[[#This Row],[עד ועד]]&lt;32)),1,IF(AND(V316=1,NOT(OR(מרקובחצי[[#This Row],[עד ועד]]&lt;J316,מרקובחצי[[#This Row],[עד ועד]]&gt;K316))),1,""))),"")</f>
        <v/>
      </c>
      <c r="W317" s="19" t="str">
        <f>IF(מרקובחצי[[#This Row],[CycleNumber]]&gt;1,IF(AND(T316=1,מרקובחצי[[#This Row],[עד ועד]]&gt;31),1,IF(AND(W316=1,NOT(OR(מרקובחצי[[#This Row],[עד ועד]]&lt;J316,מרקובחצי[[#This Row],[עד ועד]]&gt;K316))),1,"")),"")</f>
        <v/>
      </c>
      <c r="X317" s="19" t="str">
        <f>IF(AND(מרקובחצי[[#This Row],[CycleNumber]]&lt;$B318,SUM(מרקובחצי[[#This Row],[11]],R318)=2),1,"")</f>
        <v/>
      </c>
      <c r="Y317" s="19" t="str">
        <f>IF(AND(מרקובחצי[[#This Row],[CycleNumber]]&lt;$B318,SUM(מרקובחצי[[#This Row],[11]],S318)=2),1,"")</f>
        <v/>
      </c>
      <c r="Z317" s="19">
        <f>IF(AND(מרקובחצי[[#This Row],[CycleNumber]]&lt;$B318,SUM(מרקובחצי[[#This Row],[13]],S318)=2),1,"")</f>
        <v>1</v>
      </c>
      <c r="AA317" s="19" t="str">
        <f>IF(AND(מרקובחצי[[#This Row],[CycleNumber]]&lt;$B318,SUM(מרקובחצי[[#This Row],[13]],T318)=2),1,"")</f>
        <v/>
      </c>
      <c r="AB317" s="19" t="str">
        <f>IF(AND(מרקובחצי[[#This Row],[CycleNumber]]&lt;$B318,SUM(מרקובחצי[[#This Row],[21]],U318)=2),1,"")</f>
        <v/>
      </c>
      <c r="AC317" s="19" t="str">
        <f>IF(AND(מרקובחצי[[#This Row],[CycleNumber]]&lt;$B318,SUM(מרקובחצי[[#This Row],[21]],V318)=2),1,"")</f>
        <v/>
      </c>
      <c r="AD317" s="19" t="str">
        <f>IF(AND(מרקובחצי[[#This Row],[CycleNumber]]&lt;$B318,SUM(מרקובחצי[[#This Row],[23]],V318)=2),1,"")</f>
        <v/>
      </c>
      <c r="AE317" s="19" t="str">
        <f>IF(AND(מרקובחצי[[#This Row],[CycleNumber]]&lt;$B318,SUM(מרקובחצי[[#This Row],[23]],W318)=2),1,"")</f>
        <v/>
      </c>
      <c r="AF317" s="19" t="str">
        <f>IF(AND(מרקובחצי[[#This Row],[CycleNumber]]&lt;$B318,SUM(מרקובחצי[[#This Row],[31]],O318)=2),1,"")</f>
        <v/>
      </c>
      <c r="AG317" s="19" t="str">
        <f>IF(AND(מרקובחצי[[#This Row],[CycleNumber]]&lt;$B318,SUM(מרקובחצי[[#This Row],[31]],P318)=2),1,"")</f>
        <v/>
      </c>
      <c r="AH317" s="19" t="str">
        <f>IF(AND(מרקובחצי[[#This Row],[CycleNumber]]&lt;$B318,SUM(מרקובחצי[[#This Row],[31]],Q318)=2),1,"")</f>
        <v/>
      </c>
      <c r="AI317" s="19" t="str">
        <f>IF(AND(מרקובחצי[[#This Row],[CycleNumber]]&lt;$B318,SUM(U317:U318)=2),1,"")</f>
        <v/>
      </c>
      <c r="AJ317" s="19" t="str">
        <f>IF(AND(מרקובחצי[[#This Row],[CycleNumber]]&lt;$B318,SUM(מרקובחצי[[#This Row],[32]],O318)=2),1,"")</f>
        <v/>
      </c>
      <c r="AK317" s="19" t="str">
        <f>IF(AND(מרקובחצי[[#This Row],[CycleNumber]]&lt;$B318,SUM(מרקובחצי[[#This Row],[32]],P318)=2),1,"")</f>
        <v/>
      </c>
      <c r="AL317" s="19" t="str">
        <f>IF(AND(מרקובחצי[[#This Row],[CycleNumber]]&lt;$B318,SUM(מרקובחצי[[#This Row],[32]],Q318)=2),1,"")</f>
        <v/>
      </c>
      <c r="AM317" s="19" t="str">
        <f>IF(AND(מרקובחצי[[#This Row],[CycleNumber]]&lt;$B318,SUM(V317:V318)=2),1,"")</f>
        <v/>
      </c>
      <c r="AN317" s="19" t="str">
        <f>IF(AND(מרקובחצי[[#This Row],[CycleNumber]]&lt;$B318,SUM(מרקובחצי[[#This Row],[33]],O318)=2),1,"")</f>
        <v/>
      </c>
      <c r="AO317" s="19" t="str">
        <f>IF(AND(מרקובחצי[[#This Row],[CycleNumber]]&lt;$B318,SUM(מרקובחצי[[#This Row],[33]],P318)=2),1,"")</f>
        <v/>
      </c>
      <c r="AP317" s="19" t="str">
        <f>IF(AND(מרקובחצי[[#This Row],[CycleNumber]]&lt;$B318,SUM(מרקובחצי[[#This Row],[33]],Q318)=2),1,"")</f>
        <v/>
      </c>
      <c r="AQ317" s="19" t="str">
        <f>IF(AND(מרקובחצי[[#This Row],[CycleNumber]]&lt;$B318,SUM(W317:W318)=2),1,"")</f>
        <v/>
      </c>
      <c r="AR317" s="19" t="str">
        <f>IF(AND(מרקובחצי[[#This Row],[CycleNumber]]&lt;$B318,SUM(מרקובחצי[[#This Row],[12]],S318)=2),1,"")</f>
        <v/>
      </c>
      <c r="AS317" s="19" t="str">
        <f>IF(AND(מרקובחצי[[#This Row],[CycleNumber]]&lt;$B318,SUM(מרקובחצי[[#This Row],[22]],V318)=2),1,"")</f>
        <v/>
      </c>
      <c r="AT317" s="21">
        <f>SUM(מרקובחצי[[#This Row],[11]:[33]])</f>
        <v>1</v>
      </c>
    </row>
    <row r="318" spans="1:46" ht="15.6" x14ac:dyDescent="0.25">
      <c r="A318" s="19" t="s">
        <v>35</v>
      </c>
      <c r="B318" s="19">
        <v>10</v>
      </c>
      <c r="C318">
        <v>29</v>
      </c>
      <c r="D318" s="19">
        <f>מרקובחצי[[#This Row],[LengthofCycle]]+1</f>
        <v>30</v>
      </c>
      <c r="E318" t="str">
        <f>IF(IFERROR(LOOKUP(מרקובחצי[[#This Row],[ClientID]],קביעויות[הפלגה]),FALSE)=מרקובחצי[[#This Row],[ClientID]],1,"")</f>
        <v/>
      </c>
      <c r="F318" t="str">
        <f>IF(IFERROR(LOOKUP(מרקובחצי[[#This Row],[ClientID]],סוגחציקבוע[S31]),FALSE)=מרקובחצי[[#This Row],[ClientID]],1,"")</f>
        <v/>
      </c>
      <c r="G318">
        <f>IF(IFERROR(LOOKUP(מרקובחצי[[#This Row],[ClientID]],סוגחציקבוע[S32]),FALSE)=מרקובחצי[[#This Row],[ClientID]],1,"")</f>
        <v>1</v>
      </c>
      <c r="H318" t="str">
        <f>IF(IFERROR(LOOKUP(מרקובחצי[[#This Row],[ClientID]],סוגחציקבוע[S33]),FALSE)=מרקובחצי[[#This Row],[ClientID]],1,"")</f>
        <v/>
      </c>
      <c r="I318" t="str">
        <f>IF(IFERROR(LOOKUP(מרקובחצי[[#This Row],[ClientID]],סוגחציקבוע[S32&amp;33]),FALSE)=מרקובחצי[[#This Row],[ClientID]],1,"")</f>
        <v/>
      </c>
      <c r="J318" s="19">
        <f>IF(SUM(מרקובחצי[[#This Row],[11]:[13]])=1,מרקובחצי[[#This Row],[עד ועד]],IF(SUM(R317:T318)=1,IF(מרקובחצי[[#This Row],[עד ועד]]&lt;J317,מרקובחצי[[#This Row],[עד ועד]],J317),J317))</f>
        <v>30</v>
      </c>
      <c r="K318" s="19">
        <f>IF(SUM(מרקובחצי[[#This Row],[11]:[13]])=1,מרקובחצי[[#This Row],[עד ועד]],IF(SUM(R317:T318)=1,IF(מרקובחצי[[#This Row],[עד ועד]]&gt;K317,מרקובחצי[[#This Row],[עד ועד]],K317),K317))</f>
        <v>37</v>
      </c>
      <c r="L318" s="19" t="str">
        <f>IF(AND(SUM(מרקובחצי[[#This Row],[31]:[33]])=1,SUM(U317:W317)=0),מרקובחצי[[#This Row],[מקס]]-מרקובחצי[[#This Row],[מינ]],"")</f>
        <v/>
      </c>
      <c r="M31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318" s="19" t="str">
        <f t="shared" si="4"/>
        <v>S13</v>
      </c>
      <c r="O318" s="19" t="str">
        <f>IF(מרקובחצי[[#This Row],[קבעה הפלגה?]]=1,"",IF(AND(מרקובחצי[[#This Row],[עד ועד]]&lt;29,OR(מרקובחצי[[#This Row],[CycleNumber]]=1,AND(U317=1,OR(מרקובחצי[[#This Row],[עד ועד]]&lt;J317,מרקובחצי[[#This Row],[עד ועד]]&gt;K317)),AND(V317=1,מרקובחצי[[#This Row],[עד ועד]]&lt;J317),W317=1)),1,""))</f>
        <v/>
      </c>
      <c r="P318" s="19" t="str">
        <f>IF(מרקובחצי[[#This Row],[קבעה הפלגה?]]=1,"",IF(AND(מרקובחצי[[#This Row],[עד ועד]]&gt;28,מרקובחצי[[#This Row],[עד ועד]]&lt;32,OR(מרקובחצי[[#This Row],[CycleNumber]]=1,AND(U317=1),AND(V317=1,OR(מרקובחצי[[#This Row],[עד ועד]]&lt;J317,מרקובחצי[[#This Row],[עד ועד]]&gt;K317)),W317=1)),1,""))</f>
        <v/>
      </c>
      <c r="Q318" s="19" t="str">
        <f>IF(מרקובחצי[[#This Row],[קבעה הפלגה?]]=1,"",IF(AND(מרקובחצי[[#This Row],[עד ועד]]&gt;31,OR(מרקובחצי[[#This Row],[CycleNumber]]=1,AND(U317=1),AND(V317=1,מרקובחצי[[#This Row],[עד ועד]]&gt;K317),AND(W317=1,OR(מרקובחצי[[#This Row],[עד ועד]]&gt;K317,מרקובחצי[[#This Row],[עד ועד]]&lt;J317)))),1,""))</f>
        <v/>
      </c>
      <c r="R318" s="19" t="str">
        <f>IF(מרקובחצי[[#This Row],[CycleNumber]]&gt;1,IF(AND(O317=1,מרקובחצי[[#This Row],[עד ועד]]&lt;29),1,""),"")</f>
        <v/>
      </c>
      <c r="S318" s="19">
        <f>IF(מרקובחצי[[#This Row],[CycleNumber]]&gt;1,IF(OR(AND(O317=1,מרקובחצי[[#This Row],[עד ועד]]&gt;28),AND(P317=1),AND(Q317=1,מרקובחצי[[#This Row],[עד ועד]]&lt;32)),1,""),"")</f>
        <v>1</v>
      </c>
      <c r="T318" s="19" t="str">
        <f>IF(מרקובחצי[[#This Row],[CycleNumber]]&gt;1,IF(AND(Q317=1,מרקובחצי[[#This Row],[עד ועד]]&gt;31),1,""),"")</f>
        <v/>
      </c>
      <c r="U318" s="19" t="str">
        <f>IF(מרקובחצי[[#This Row],[CycleNumber]]&gt;1,IF(AND(R317=1,מרקובחצי[[#This Row],[עד ועד]]&lt;29),1,IF(AND(U317=1,NOT(OR(מרקובחצי[[#This Row],[עד ועד]]&lt;J317,מרקובחצי[[#This Row],[עד ועד]]&gt;K317))),1,"")),"")</f>
        <v/>
      </c>
      <c r="V318" s="19" t="str">
        <f>IF(מרקובחצי[[#This Row],[CycleNumber]]&gt;1,IF(AND(SUM(R317:T317)=1,מרקובחצי[[#This Row],[עד ועד]]&gt;28,מרקובחצי[[#This Row],[עד ועד]]&lt;32),1,IF(OR(S317=1,AND(R317=1,מרקובחצי[[#This Row],[עד ועד]]&gt;28),AND(T317=1,מרקובחצי[[#This Row],[עד ועד]]&lt;32)),1,IF(AND(V317=1,NOT(OR(מרקובחצי[[#This Row],[עד ועד]]&lt;J317,מרקובחצי[[#This Row],[עד ועד]]&gt;K317))),1,""))),"")</f>
        <v/>
      </c>
      <c r="W318" s="19" t="str">
        <f>IF(מרקובחצי[[#This Row],[CycleNumber]]&gt;1,IF(AND(T317=1,מרקובחצי[[#This Row],[עד ועד]]&gt;31),1,IF(AND(W317=1,NOT(OR(מרקובחצי[[#This Row],[עד ועד]]&lt;J317,מרקובחצי[[#This Row],[עד ועד]]&gt;K317))),1,"")),"")</f>
        <v/>
      </c>
      <c r="X318" s="19" t="str">
        <f>IF(AND(מרקובחצי[[#This Row],[CycleNumber]]&lt;$B319,SUM(מרקובחצי[[#This Row],[11]],R319)=2),1,"")</f>
        <v/>
      </c>
      <c r="Y318" s="19" t="str">
        <f>IF(AND(מרקובחצי[[#This Row],[CycleNumber]]&lt;$B319,SUM(מרקובחצי[[#This Row],[11]],S319)=2),1,"")</f>
        <v/>
      </c>
      <c r="Z318" s="19" t="str">
        <f>IF(AND(מרקובחצי[[#This Row],[CycleNumber]]&lt;$B319,SUM(מרקובחצי[[#This Row],[13]],S319)=2),1,"")</f>
        <v/>
      </c>
      <c r="AA318" s="19" t="str">
        <f>IF(AND(מרקובחצי[[#This Row],[CycleNumber]]&lt;$B319,SUM(מרקובחצי[[#This Row],[13]],T319)=2),1,"")</f>
        <v/>
      </c>
      <c r="AB318" s="19" t="str">
        <f>IF(AND(מרקובחצי[[#This Row],[CycleNumber]]&lt;$B319,SUM(מרקובחצי[[#This Row],[21]],U319)=2),1,"")</f>
        <v/>
      </c>
      <c r="AC318" s="19" t="str">
        <f>IF(AND(מרקובחצי[[#This Row],[CycleNumber]]&lt;$B319,SUM(מרקובחצי[[#This Row],[21]],V319)=2),1,"")</f>
        <v/>
      </c>
      <c r="AD318" s="19" t="str">
        <f>IF(AND(מרקובחצי[[#This Row],[CycleNumber]]&lt;$B319,SUM(מרקובחצי[[#This Row],[23]],V319)=2),1,"")</f>
        <v/>
      </c>
      <c r="AE318" s="19" t="str">
        <f>IF(AND(מרקובחצי[[#This Row],[CycleNumber]]&lt;$B319,SUM(מרקובחצי[[#This Row],[23]],W319)=2),1,"")</f>
        <v/>
      </c>
      <c r="AF318" s="19" t="str">
        <f>IF(AND(מרקובחצי[[#This Row],[CycleNumber]]&lt;$B319,SUM(מרקובחצי[[#This Row],[31]],O319)=2),1,"")</f>
        <v/>
      </c>
      <c r="AG318" s="19" t="str">
        <f>IF(AND(מרקובחצי[[#This Row],[CycleNumber]]&lt;$B319,SUM(מרקובחצי[[#This Row],[31]],P319)=2),1,"")</f>
        <v/>
      </c>
      <c r="AH318" s="19" t="str">
        <f>IF(AND(מרקובחצי[[#This Row],[CycleNumber]]&lt;$B319,SUM(מרקובחצי[[#This Row],[31]],Q319)=2),1,"")</f>
        <v/>
      </c>
      <c r="AI318" s="19" t="str">
        <f>IF(AND(מרקובחצי[[#This Row],[CycleNumber]]&lt;$B319,SUM(U318:U319)=2),1,"")</f>
        <v/>
      </c>
      <c r="AJ318" s="19" t="str">
        <f>IF(AND(מרקובחצי[[#This Row],[CycleNumber]]&lt;$B319,SUM(מרקובחצי[[#This Row],[32]],O319)=2),1,"")</f>
        <v/>
      </c>
      <c r="AK318" s="19" t="str">
        <f>IF(AND(מרקובחצי[[#This Row],[CycleNumber]]&lt;$B319,SUM(מרקובחצי[[#This Row],[32]],P319)=2),1,"")</f>
        <v/>
      </c>
      <c r="AL318" s="19" t="str">
        <f>IF(AND(מרקובחצי[[#This Row],[CycleNumber]]&lt;$B319,SUM(מרקובחצי[[#This Row],[32]],Q319)=2),1,"")</f>
        <v/>
      </c>
      <c r="AM318" s="19" t="str">
        <f>IF(AND(מרקובחצי[[#This Row],[CycleNumber]]&lt;$B319,SUM(V318:V319)=2),1,"")</f>
        <v/>
      </c>
      <c r="AN318" s="19" t="str">
        <f>IF(AND(מרקובחצי[[#This Row],[CycleNumber]]&lt;$B319,SUM(מרקובחצי[[#This Row],[33]],O319)=2),1,"")</f>
        <v/>
      </c>
      <c r="AO318" s="19" t="str">
        <f>IF(AND(מרקובחצי[[#This Row],[CycleNumber]]&lt;$B319,SUM(מרקובחצי[[#This Row],[33]],P319)=2),1,"")</f>
        <v/>
      </c>
      <c r="AP318" s="19" t="str">
        <f>IF(AND(מרקובחצי[[#This Row],[CycleNumber]]&lt;$B319,SUM(מרקובחצי[[#This Row],[33]],Q319)=2),1,"")</f>
        <v/>
      </c>
      <c r="AQ318" s="19" t="str">
        <f>IF(AND(מרקובחצי[[#This Row],[CycleNumber]]&lt;$B319,SUM(W318:W319)=2),1,"")</f>
        <v/>
      </c>
      <c r="AR318" s="19" t="str">
        <f>IF(AND(מרקובחצי[[#This Row],[CycleNumber]]&lt;$B319,SUM(מרקובחצי[[#This Row],[12]],S319)=2),1,"")</f>
        <v/>
      </c>
      <c r="AS318" s="19">
        <f>IF(AND(מרקובחצי[[#This Row],[CycleNumber]]&lt;$B319,SUM(מרקובחצי[[#This Row],[22]],V319)=2),1,"")</f>
        <v>1</v>
      </c>
      <c r="AT318" s="21">
        <f>SUM(מרקובחצי[[#This Row],[11]:[33]])</f>
        <v>1</v>
      </c>
    </row>
    <row r="319" spans="1:46" ht="15.6" x14ac:dyDescent="0.25">
      <c r="A319" s="19" t="s">
        <v>35</v>
      </c>
      <c r="B319" s="19">
        <v>11</v>
      </c>
      <c r="C319">
        <v>36</v>
      </c>
      <c r="D319" s="19">
        <f>מרקובחצי[[#This Row],[LengthofCycle]]+1</f>
        <v>37</v>
      </c>
      <c r="E319" t="str">
        <f>IF(IFERROR(LOOKUP(מרקובחצי[[#This Row],[ClientID]],קביעויות[הפלגה]),FALSE)=מרקובחצי[[#This Row],[ClientID]],1,"")</f>
        <v/>
      </c>
      <c r="F319" t="str">
        <f>IF(IFERROR(LOOKUP(מרקובחצי[[#This Row],[ClientID]],סוגחציקבוע[S31]),FALSE)=מרקובחצי[[#This Row],[ClientID]],1,"")</f>
        <v/>
      </c>
      <c r="G319">
        <f>IF(IFERROR(LOOKUP(מרקובחצי[[#This Row],[ClientID]],סוגחציקבוע[S32]),FALSE)=מרקובחצי[[#This Row],[ClientID]],1,"")</f>
        <v>1</v>
      </c>
      <c r="H319" t="str">
        <f>IF(IFERROR(LOOKUP(מרקובחצי[[#This Row],[ClientID]],סוגחציקבוע[S33]),FALSE)=מרקובחצי[[#This Row],[ClientID]],1,"")</f>
        <v/>
      </c>
      <c r="I319" t="str">
        <f>IF(IFERROR(LOOKUP(מרקובחצי[[#This Row],[ClientID]],סוגחציקבוע[S32&amp;33]),FALSE)=מרקובחצי[[#This Row],[ClientID]],1,"")</f>
        <v/>
      </c>
      <c r="J319" s="19">
        <f>IF(SUM(מרקובחצי[[#This Row],[11]:[13]])=1,מרקובחצי[[#This Row],[עד ועד]],IF(SUM(R318:T319)=1,IF(מרקובחצי[[#This Row],[עד ועד]]&lt;J318,מרקובחצי[[#This Row],[עד ועד]],J318),J318))</f>
        <v>30</v>
      </c>
      <c r="K319" s="19">
        <f>IF(SUM(מרקובחצי[[#This Row],[11]:[13]])=1,מרקובחצי[[#This Row],[עד ועד]],IF(SUM(R318:T319)=1,IF(מרקובחצי[[#This Row],[עד ועד]]&gt;K318,מרקובחצי[[#This Row],[עד ועד]],K318),K318))</f>
        <v>37</v>
      </c>
      <c r="L319" s="19">
        <f>IF(AND(SUM(מרקובחצי[[#This Row],[31]:[33]])=1,SUM(U318:W318)=0),מרקובחצי[[#This Row],[מקס]]-מרקובחצי[[#This Row],[מינ]],"")</f>
        <v>7</v>
      </c>
      <c r="M31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19" s="19" t="str">
        <f t="shared" si="4"/>
        <v>S22</v>
      </c>
      <c r="O319" s="19" t="str">
        <f>IF(מרקובחצי[[#This Row],[קבעה הפלגה?]]=1,"",IF(AND(מרקובחצי[[#This Row],[עד ועד]]&lt;29,OR(מרקובחצי[[#This Row],[CycleNumber]]=1,AND(U318=1,OR(מרקובחצי[[#This Row],[עד ועד]]&lt;J318,מרקובחצי[[#This Row],[עד ועד]]&gt;K318)),AND(V318=1,מרקובחצי[[#This Row],[עד ועד]]&lt;J318),W318=1)),1,""))</f>
        <v/>
      </c>
      <c r="P319" s="19" t="str">
        <f>IF(מרקובחצי[[#This Row],[קבעה הפלגה?]]=1,"",IF(AND(מרקובחצי[[#This Row],[עד ועד]]&gt;28,מרקובחצי[[#This Row],[עד ועד]]&lt;32,OR(מרקובחצי[[#This Row],[CycleNumber]]=1,AND(U318=1),AND(V318=1,OR(מרקובחצי[[#This Row],[עד ועד]]&lt;J318,מרקובחצי[[#This Row],[עד ועד]]&gt;K318)),W318=1)),1,""))</f>
        <v/>
      </c>
      <c r="Q319" s="19" t="str">
        <f>IF(מרקובחצי[[#This Row],[קבעה הפלגה?]]=1,"",IF(AND(מרקובחצי[[#This Row],[עד ועד]]&gt;31,OR(מרקובחצי[[#This Row],[CycleNumber]]=1,AND(U318=1),AND(V318=1,מרקובחצי[[#This Row],[עד ועד]]&gt;K318),AND(W318=1,OR(מרקובחצי[[#This Row],[עד ועד]]&gt;K318,מרקובחצי[[#This Row],[עד ועד]]&lt;J318)))),1,""))</f>
        <v/>
      </c>
      <c r="R319" s="19" t="str">
        <f>IF(מרקובחצי[[#This Row],[CycleNumber]]&gt;1,IF(AND(O318=1,מרקובחצי[[#This Row],[עד ועד]]&lt;29),1,""),"")</f>
        <v/>
      </c>
      <c r="S319" s="19" t="str">
        <f>IF(מרקובחצי[[#This Row],[CycleNumber]]&gt;1,IF(OR(AND(O318=1,מרקובחצי[[#This Row],[עד ועד]]&gt;28),AND(P318=1),AND(Q318=1,מרקובחצי[[#This Row],[עד ועד]]&lt;32)),1,""),"")</f>
        <v/>
      </c>
      <c r="T319" s="19" t="str">
        <f>IF(מרקובחצי[[#This Row],[CycleNumber]]&gt;1,IF(AND(Q318=1,מרקובחצי[[#This Row],[עד ועד]]&gt;31),1,""),"")</f>
        <v/>
      </c>
      <c r="U319" s="19" t="str">
        <f>IF(מרקובחצי[[#This Row],[CycleNumber]]&gt;1,IF(AND(R318=1,מרקובחצי[[#This Row],[עד ועד]]&lt;29),1,IF(AND(U318=1,NOT(OR(מרקובחצי[[#This Row],[עד ועד]]&lt;J318,מרקובחצי[[#This Row],[עד ועד]]&gt;K318))),1,"")),"")</f>
        <v/>
      </c>
      <c r="V319" s="19">
        <f>IF(מרקובחצי[[#This Row],[CycleNumber]]&gt;1,IF(AND(SUM(R318:T318)=1,מרקובחצי[[#This Row],[עד ועד]]&gt;28,מרקובחצי[[#This Row],[עד ועד]]&lt;32),1,IF(OR(S318=1,AND(R318=1,מרקובחצי[[#This Row],[עד ועד]]&gt;28),AND(T318=1,מרקובחצי[[#This Row],[עד ועד]]&lt;32)),1,IF(AND(V318=1,NOT(OR(מרקובחצי[[#This Row],[עד ועד]]&lt;J318,מרקובחצי[[#This Row],[עד ועד]]&gt;K318))),1,""))),"")</f>
        <v>1</v>
      </c>
      <c r="W319" s="19" t="str">
        <f>IF(מרקובחצי[[#This Row],[CycleNumber]]&gt;1,IF(AND(T318=1,מרקובחצי[[#This Row],[עד ועד]]&gt;31),1,IF(AND(W318=1,NOT(OR(מרקובחצי[[#This Row],[עד ועד]]&lt;J318,מרקובחצי[[#This Row],[עד ועד]]&gt;K318))),1,"")),"")</f>
        <v/>
      </c>
      <c r="X319" s="19" t="str">
        <f>IF(AND(מרקובחצי[[#This Row],[CycleNumber]]&lt;$B320,SUM(מרקובחצי[[#This Row],[11]],R320)=2),1,"")</f>
        <v/>
      </c>
      <c r="Y319" s="19" t="str">
        <f>IF(AND(מרקובחצי[[#This Row],[CycleNumber]]&lt;$B320,SUM(מרקובחצי[[#This Row],[11]],S320)=2),1,"")</f>
        <v/>
      </c>
      <c r="Z319" s="19" t="str">
        <f>IF(AND(מרקובחצי[[#This Row],[CycleNumber]]&lt;$B320,SUM(מרקובחצי[[#This Row],[13]],S320)=2),1,"")</f>
        <v/>
      </c>
      <c r="AA319" s="19" t="str">
        <f>IF(AND(מרקובחצי[[#This Row],[CycleNumber]]&lt;$B320,SUM(מרקובחצי[[#This Row],[13]],T320)=2),1,"")</f>
        <v/>
      </c>
      <c r="AB319" s="19" t="str">
        <f>IF(AND(מרקובחצי[[#This Row],[CycleNumber]]&lt;$B320,SUM(מרקובחצי[[#This Row],[21]],U320)=2),1,"")</f>
        <v/>
      </c>
      <c r="AC319" s="19" t="str">
        <f>IF(AND(מרקובחצי[[#This Row],[CycleNumber]]&lt;$B320,SUM(מרקובחצי[[#This Row],[21]],V320)=2),1,"")</f>
        <v/>
      </c>
      <c r="AD319" s="19" t="str">
        <f>IF(AND(מרקובחצי[[#This Row],[CycleNumber]]&lt;$B320,SUM(מרקובחצי[[#This Row],[23]],V320)=2),1,"")</f>
        <v/>
      </c>
      <c r="AE319" s="19" t="str">
        <f>IF(AND(מרקובחצי[[#This Row],[CycleNumber]]&lt;$B320,SUM(מרקובחצי[[#This Row],[23]],W320)=2),1,"")</f>
        <v/>
      </c>
      <c r="AF319" s="19" t="str">
        <f>IF(AND(מרקובחצי[[#This Row],[CycleNumber]]&lt;$B320,SUM(מרקובחצי[[#This Row],[31]],O320)=2),1,"")</f>
        <v/>
      </c>
      <c r="AG319" s="19" t="str">
        <f>IF(AND(מרקובחצי[[#This Row],[CycleNumber]]&lt;$B320,SUM(מרקובחצי[[#This Row],[31]],P320)=2),1,"")</f>
        <v/>
      </c>
      <c r="AH319" s="19" t="str">
        <f>IF(AND(מרקובחצי[[#This Row],[CycleNumber]]&lt;$B320,SUM(מרקובחצי[[#This Row],[31]],Q320)=2),1,"")</f>
        <v/>
      </c>
      <c r="AI319" s="19" t="str">
        <f>IF(AND(מרקובחצי[[#This Row],[CycleNumber]]&lt;$B320,SUM(U319:U320)=2),1,"")</f>
        <v/>
      </c>
      <c r="AJ319" s="19" t="str">
        <f>IF(AND(מרקובחצי[[#This Row],[CycleNumber]]&lt;$B320,SUM(מרקובחצי[[#This Row],[32]],O320)=2),1,"")</f>
        <v/>
      </c>
      <c r="AK319" s="19" t="str">
        <f>IF(AND(מרקובחצי[[#This Row],[CycleNumber]]&lt;$B320,SUM(מרקובחצי[[#This Row],[32]],P320)=2),1,"")</f>
        <v/>
      </c>
      <c r="AL319" s="19" t="str">
        <f>IF(AND(מרקובחצי[[#This Row],[CycleNumber]]&lt;$B320,SUM(מרקובחצי[[#This Row],[32]],Q320)=2),1,"")</f>
        <v/>
      </c>
      <c r="AM319" s="19">
        <f>IF(AND(מרקובחצי[[#This Row],[CycleNumber]]&lt;$B320,SUM(V319:V320)=2),1,"")</f>
        <v>1</v>
      </c>
      <c r="AN319" s="19" t="str">
        <f>IF(AND(מרקובחצי[[#This Row],[CycleNumber]]&lt;$B320,SUM(מרקובחצי[[#This Row],[33]],O320)=2),1,"")</f>
        <v/>
      </c>
      <c r="AO319" s="19" t="str">
        <f>IF(AND(מרקובחצי[[#This Row],[CycleNumber]]&lt;$B320,SUM(מרקובחצי[[#This Row],[33]],P320)=2),1,"")</f>
        <v/>
      </c>
      <c r="AP319" s="19" t="str">
        <f>IF(AND(מרקובחצי[[#This Row],[CycleNumber]]&lt;$B320,SUM(מרקובחצי[[#This Row],[33]],Q320)=2),1,"")</f>
        <v/>
      </c>
      <c r="AQ319" s="19" t="str">
        <f>IF(AND(מרקובחצי[[#This Row],[CycleNumber]]&lt;$B320,SUM(W319:W320)=2),1,"")</f>
        <v/>
      </c>
      <c r="AR319" s="19" t="str">
        <f>IF(AND(מרקובחצי[[#This Row],[CycleNumber]]&lt;$B320,SUM(מרקובחצי[[#This Row],[12]],S320)=2),1,"")</f>
        <v/>
      </c>
      <c r="AS319" s="19" t="str">
        <f>IF(AND(מרקובחצי[[#This Row],[CycleNumber]]&lt;$B320,SUM(מרקובחצי[[#This Row],[22]],V320)=2),1,"")</f>
        <v/>
      </c>
      <c r="AT319" s="21">
        <f>SUM(מרקובחצי[[#This Row],[11]:[33]])</f>
        <v>1</v>
      </c>
    </row>
    <row r="320" spans="1:46" ht="15.6" x14ac:dyDescent="0.25">
      <c r="A320" s="19" t="s">
        <v>35</v>
      </c>
      <c r="B320" s="19">
        <v>12</v>
      </c>
      <c r="C320">
        <v>33</v>
      </c>
      <c r="D320" s="19">
        <f>מרקובחצי[[#This Row],[LengthofCycle]]+1</f>
        <v>34</v>
      </c>
      <c r="E320" t="str">
        <f>IF(IFERROR(LOOKUP(מרקובחצי[[#This Row],[ClientID]],קביעויות[הפלגה]),FALSE)=מרקובחצי[[#This Row],[ClientID]],1,"")</f>
        <v/>
      </c>
      <c r="F320" t="str">
        <f>IF(IFERROR(LOOKUP(מרקובחצי[[#This Row],[ClientID]],סוגחציקבוע[S31]),FALSE)=מרקובחצי[[#This Row],[ClientID]],1,"")</f>
        <v/>
      </c>
      <c r="G320">
        <f>IF(IFERROR(LOOKUP(מרקובחצי[[#This Row],[ClientID]],סוגחציקבוע[S32]),FALSE)=מרקובחצי[[#This Row],[ClientID]],1,"")</f>
        <v>1</v>
      </c>
      <c r="H320" t="str">
        <f>IF(IFERROR(LOOKUP(מרקובחצי[[#This Row],[ClientID]],סוגחציקבוע[S33]),FALSE)=מרקובחצי[[#This Row],[ClientID]],1,"")</f>
        <v/>
      </c>
      <c r="I320" t="str">
        <f>IF(IFERROR(LOOKUP(מרקובחצי[[#This Row],[ClientID]],סוגחציקבוע[S32&amp;33]),FALSE)=מרקובחצי[[#This Row],[ClientID]],1,"")</f>
        <v/>
      </c>
      <c r="J320" s="19">
        <f>IF(SUM(מרקובחצי[[#This Row],[11]:[13]])=1,מרקובחצי[[#This Row],[עד ועד]],IF(SUM(R319:T320)=1,IF(מרקובחצי[[#This Row],[עד ועד]]&lt;J319,מרקובחצי[[#This Row],[עד ועד]],J319),J319))</f>
        <v>30</v>
      </c>
      <c r="K320" s="19">
        <f>IF(SUM(מרקובחצי[[#This Row],[11]:[13]])=1,מרקובחצי[[#This Row],[עד ועד]],IF(SUM(R319:T320)=1,IF(מרקובחצי[[#This Row],[עד ועד]]&gt;K319,מרקובחצי[[#This Row],[עד ועד]],K319),K319))</f>
        <v>37</v>
      </c>
      <c r="L320" s="19" t="str">
        <f>IF(AND(SUM(מרקובחצי[[#This Row],[31]:[33]])=1,SUM(U319:W319)=0),מרקובחצי[[#This Row],[מקס]]-מרקובחצי[[#This Row],[מינ]],"")</f>
        <v/>
      </c>
      <c r="M32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20" s="19" t="str">
        <f t="shared" si="4"/>
        <v>S32</v>
      </c>
      <c r="O320" s="19" t="str">
        <f>IF(מרקובחצי[[#This Row],[קבעה הפלגה?]]=1,"",IF(AND(מרקובחצי[[#This Row],[עד ועד]]&lt;29,OR(מרקובחצי[[#This Row],[CycleNumber]]=1,AND(U319=1,OR(מרקובחצי[[#This Row],[עד ועד]]&lt;J319,מרקובחצי[[#This Row],[עד ועד]]&gt;K319)),AND(V319=1,מרקובחצי[[#This Row],[עד ועד]]&lt;J319),W319=1)),1,""))</f>
        <v/>
      </c>
      <c r="P320" s="19" t="str">
        <f>IF(מרקובחצי[[#This Row],[קבעה הפלגה?]]=1,"",IF(AND(מרקובחצי[[#This Row],[עד ועד]]&gt;28,מרקובחצי[[#This Row],[עד ועד]]&lt;32,OR(מרקובחצי[[#This Row],[CycleNumber]]=1,AND(U319=1),AND(V319=1,OR(מרקובחצי[[#This Row],[עד ועד]]&lt;J319,מרקובחצי[[#This Row],[עד ועד]]&gt;K319)),W319=1)),1,""))</f>
        <v/>
      </c>
      <c r="Q320" s="19" t="str">
        <f>IF(מרקובחצי[[#This Row],[קבעה הפלגה?]]=1,"",IF(AND(מרקובחצי[[#This Row],[עד ועד]]&gt;31,OR(מרקובחצי[[#This Row],[CycleNumber]]=1,AND(U319=1),AND(V319=1,מרקובחצי[[#This Row],[עד ועד]]&gt;K319),AND(W319=1,OR(מרקובחצי[[#This Row],[עד ועד]]&gt;K319,מרקובחצי[[#This Row],[עד ועד]]&lt;J319)))),1,""))</f>
        <v/>
      </c>
      <c r="R320" s="19" t="str">
        <f>IF(מרקובחצי[[#This Row],[CycleNumber]]&gt;1,IF(AND(O319=1,מרקובחצי[[#This Row],[עד ועד]]&lt;29),1,""),"")</f>
        <v/>
      </c>
      <c r="S320" s="19" t="str">
        <f>IF(מרקובחצי[[#This Row],[CycleNumber]]&gt;1,IF(OR(AND(O319=1,מרקובחצי[[#This Row],[עד ועד]]&gt;28),AND(P319=1),AND(Q319=1,מרקובחצי[[#This Row],[עד ועד]]&lt;32)),1,""),"")</f>
        <v/>
      </c>
      <c r="T320" s="19" t="str">
        <f>IF(מרקובחצי[[#This Row],[CycleNumber]]&gt;1,IF(AND(Q319=1,מרקובחצי[[#This Row],[עד ועד]]&gt;31),1,""),"")</f>
        <v/>
      </c>
      <c r="U320" s="19" t="str">
        <f>IF(מרקובחצי[[#This Row],[CycleNumber]]&gt;1,IF(AND(R319=1,מרקובחצי[[#This Row],[עד ועד]]&lt;29),1,IF(AND(U319=1,NOT(OR(מרקובחצי[[#This Row],[עד ועד]]&lt;J319,מרקובחצי[[#This Row],[עד ועד]]&gt;K319))),1,"")),"")</f>
        <v/>
      </c>
      <c r="V320" s="19">
        <f>IF(מרקובחצי[[#This Row],[CycleNumber]]&gt;1,IF(AND(SUM(R319:T319)=1,מרקובחצי[[#This Row],[עד ועד]]&gt;28,מרקובחצי[[#This Row],[עד ועד]]&lt;32),1,IF(OR(S319=1,AND(R319=1,מרקובחצי[[#This Row],[עד ועד]]&gt;28),AND(T319=1,מרקובחצי[[#This Row],[עד ועד]]&lt;32)),1,IF(AND(V319=1,NOT(OR(מרקובחצי[[#This Row],[עד ועד]]&lt;J319,מרקובחצי[[#This Row],[עד ועד]]&gt;K319))),1,""))),"")</f>
        <v>1</v>
      </c>
      <c r="W320" s="19" t="str">
        <f>IF(מרקובחצי[[#This Row],[CycleNumber]]&gt;1,IF(AND(T319=1,מרקובחצי[[#This Row],[עד ועד]]&gt;31),1,IF(AND(W319=1,NOT(OR(מרקובחצי[[#This Row],[עד ועד]]&lt;J319,מרקובחצי[[#This Row],[עד ועד]]&gt;K319))),1,"")),"")</f>
        <v/>
      </c>
      <c r="X320" s="19" t="str">
        <f>IF(AND(מרקובחצי[[#This Row],[CycleNumber]]&lt;$B321,SUM(מרקובחצי[[#This Row],[11]],R321)=2),1,"")</f>
        <v/>
      </c>
      <c r="Y320" s="19" t="str">
        <f>IF(AND(מרקובחצי[[#This Row],[CycleNumber]]&lt;$B321,SUM(מרקובחצי[[#This Row],[11]],S321)=2),1,"")</f>
        <v/>
      </c>
      <c r="Z320" s="19" t="str">
        <f>IF(AND(מרקובחצי[[#This Row],[CycleNumber]]&lt;$B321,SUM(מרקובחצי[[#This Row],[13]],S321)=2),1,"")</f>
        <v/>
      </c>
      <c r="AA320" s="19" t="str">
        <f>IF(AND(מרקובחצי[[#This Row],[CycleNumber]]&lt;$B321,SUM(מרקובחצי[[#This Row],[13]],T321)=2),1,"")</f>
        <v/>
      </c>
      <c r="AB320" s="19" t="str">
        <f>IF(AND(מרקובחצי[[#This Row],[CycleNumber]]&lt;$B321,SUM(מרקובחצי[[#This Row],[21]],U321)=2),1,"")</f>
        <v/>
      </c>
      <c r="AC320" s="19" t="str">
        <f>IF(AND(מרקובחצי[[#This Row],[CycleNumber]]&lt;$B321,SUM(מרקובחצי[[#This Row],[21]],V321)=2),1,"")</f>
        <v/>
      </c>
      <c r="AD320" s="19" t="str">
        <f>IF(AND(מרקובחצי[[#This Row],[CycleNumber]]&lt;$B321,SUM(מרקובחצי[[#This Row],[23]],V321)=2),1,"")</f>
        <v/>
      </c>
      <c r="AE320" s="19" t="str">
        <f>IF(AND(מרקובחצי[[#This Row],[CycleNumber]]&lt;$B321,SUM(מרקובחצי[[#This Row],[23]],W321)=2),1,"")</f>
        <v/>
      </c>
      <c r="AF320" s="19" t="str">
        <f>IF(AND(מרקובחצי[[#This Row],[CycleNumber]]&lt;$B321,SUM(מרקובחצי[[#This Row],[31]],O321)=2),1,"")</f>
        <v/>
      </c>
      <c r="AG320" s="19" t="str">
        <f>IF(AND(מרקובחצי[[#This Row],[CycleNumber]]&lt;$B321,SUM(מרקובחצי[[#This Row],[31]],P321)=2),1,"")</f>
        <v/>
      </c>
      <c r="AH320" s="19" t="str">
        <f>IF(AND(מרקובחצי[[#This Row],[CycleNumber]]&lt;$B321,SUM(מרקובחצי[[#This Row],[31]],Q321)=2),1,"")</f>
        <v/>
      </c>
      <c r="AI320" s="19" t="str">
        <f>IF(AND(מרקובחצי[[#This Row],[CycleNumber]]&lt;$B321,SUM(U320:U321)=2),1,"")</f>
        <v/>
      </c>
      <c r="AJ320" s="19" t="str">
        <f>IF(AND(מרקובחצי[[#This Row],[CycleNumber]]&lt;$B321,SUM(מרקובחצי[[#This Row],[32]],O321)=2),1,"")</f>
        <v/>
      </c>
      <c r="AK320" s="19">
        <f>IF(AND(מרקובחצי[[#This Row],[CycleNumber]]&lt;$B321,SUM(מרקובחצי[[#This Row],[32]],P321)=2),1,"")</f>
        <v>1</v>
      </c>
      <c r="AL320" s="19" t="str">
        <f>IF(AND(מרקובחצי[[#This Row],[CycleNumber]]&lt;$B321,SUM(מרקובחצי[[#This Row],[32]],Q321)=2),1,"")</f>
        <v/>
      </c>
      <c r="AM320" s="19" t="str">
        <f>IF(AND(מרקובחצי[[#This Row],[CycleNumber]]&lt;$B321,SUM(V320:V321)=2),1,"")</f>
        <v/>
      </c>
      <c r="AN320" s="19" t="str">
        <f>IF(AND(מרקובחצי[[#This Row],[CycleNumber]]&lt;$B321,SUM(מרקובחצי[[#This Row],[33]],O321)=2),1,"")</f>
        <v/>
      </c>
      <c r="AO320" s="19" t="str">
        <f>IF(AND(מרקובחצי[[#This Row],[CycleNumber]]&lt;$B321,SUM(מרקובחצי[[#This Row],[33]],P321)=2),1,"")</f>
        <v/>
      </c>
      <c r="AP320" s="19" t="str">
        <f>IF(AND(מרקובחצי[[#This Row],[CycleNumber]]&lt;$B321,SUM(מרקובחצי[[#This Row],[33]],Q321)=2),1,"")</f>
        <v/>
      </c>
      <c r="AQ320" s="19" t="str">
        <f>IF(AND(מרקובחצי[[#This Row],[CycleNumber]]&lt;$B321,SUM(W320:W321)=2),1,"")</f>
        <v/>
      </c>
      <c r="AR320" s="19" t="str">
        <f>IF(AND(מרקובחצי[[#This Row],[CycleNumber]]&lt;$B321,SUM(מרקובחצי[[#This Row],[12]],S321)=2),1,"")</f>
        <v/>
      </c>
      <c r="AS320" s="19" t="str">
        <f>IF(AND(מרקובחצי[[#This Row],[CycleNumber]]&lt;$B321,SUM(מרקובחצי[[#This Row],[22]],V321)=2),1,"")</f>
        <v/>
      </c>
      <c r="AT320" s="21">
        <f>SUM(מרקובחצי[[#This Row],[11]:[33]])</f>
        <v>1</v>
      </c>
    </row>
    <row r="321" spans="1:46" ht="15.6" x14ac:dyDescent="0.25">
      <c r="A321" s="19" t="s">
        <v>35</v>
      </c>
      <c r="B321" s="19">
        <v>13</v>
      </c>
      <c r="C321">
        <v>28</v>
      </c>
      <c r="D321" s="19">
        <f>מרקובחצי[[#This Row],[LengthofCycle]]+1</f>
        <v>29</v>
      </c>
      <c r="E321" t="str">
        <f>IF(IFERROR(LOOKUP(מרקובחצי[[#This Row],[ClientID]],קביעויות[הפלגה]),FALSE)=מרקובחצי[[#This Row],[ClientID]],1,"")</f>
        <v/>
      </c>
      <c r="F321" t="str">
        <f>IF(IFERROR(LOOKUP(מרקובחצי[[#This Row],[ClientID]],סוגחציקבוע[S31]),FALSE)=מרקובחצי[[#This Row],[ClientID]],1,"")</f>
        <v/>
      </c>
      <c r="G321">
        <f>IF(IFERROR(LOOKUP(מרקובחצי[[#This Row],[ClientID]],סוגחציקבוע[S32]),FALSE)=מרקובחצי[[#This Row],[ClientID]],1,"")</f>
        <v>1</v>
      </c>
      <c r="H321" t="str">
        <f>IF(IFERROR(LOOKUP(מרקובחצי[[#This Row],[ClientID]],סוגחציקבוע[S33]),FALSE)=מרקובחצי[[#This Row],[ClientID]],1,"")</f>
        <v/>
      </c>
      <c r="I321" t="str">
        <f>IF(IFERROR(LOOKUP(מרקובחצי[[#This Row],[ClientID]],סוגחציקבוע[S32&amp;33]),FALSE)=מרקובחצי[[#This Row],[ClientID]],1,"")</f>
        <v/>
      </c>
      <c r="J321" s="19">
        <f>IF(SUM(מרקובחצי[[#This Row],[11]:[13]])=1,מרקובחצי[[#This Row],[עד ועד]],IF(SUM(R320:T321)=1,IF(מרקובחצי[[#This Row],[עד ועד]]&lt;J320,מרקובחצי[[#This Row],[עד ועד]],J320),J320))</f>
        <v>29</v>
      </c>
      <c r="K321" s="19">
        <f>IF(SUM(מרקובחצי[[#This Row],[11]:[13]])=1,מרקובחצי[[#This Row],[עד ועד]],IF(SUM(R320:T321)=1,IF(מרקובחצי[[#This Row],[עד ועד]]&gt;K320,מרקובחצי[[#This Row],[עד ועד]],K320),K320))</f>
        <v>29</v>
      </c>
      <c r="L321" s="19" t="str">
        <f>IF(AND(SUM(מרקובחצי[[#This Row],[31]:[33]])=1,SUM(U320:W320)=0),מרקובחצי[[#This Row],[מקס]]-מרקובחצי[[#This Row],[מינ]],"")</f>
        <v/>
      </c>
      <c r="M32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321" s="19" t="str">
        <f t="shared" si="4"/>
        <v>S32</v>
      </c>
      <c r="O321" s="19" t="str">
        <f>IF(מרקובחצי[[#This Row],[קבעה הפלגה?]]=1,"",IF(AND(מרקובחצי[[#This Row],[עד ועד]]&lt;29,OR(מרקובחצי[[#This Row],[CycleNumber]]=1,AND(U320=1,OR(מרקובחצי[[#This Row],[עד ועד]]&lt;J320,מרקובחצי[[#This Row],[עד ועד]]&gt;K320)),AND(V320=1,מרקובחצי[[#This Row],[עד ועד]]&lt;J320),W320=1)),1,""))</f>
        <v/>
      </c>
      <c r="P321" s="19">
        <f>IF(מרקובחצי[[#This Row],[קבעה הפלגה?]]=1,"",IF(AND(מרקובחצי[[#This Row],[עד ועד]]&gt;28,מרקובחצי[[#This Row],[עד ועד]]&lt;32,OR(מרקובחצי[[#This Row],[CycleNumber]]=1,AND(U320=1),AND(V320=1,OR(מרקובחצי[[#This Row],[עד ועד]]&lt;J320,מרקובחצי[[#This Row],[עד ועד]]&gt;K320)),W320=1)),1,""))</f>
        <v>1</v>
      </c>
      <c r="Q321" s="19" t="str">
        <f>IF(מרקובחצי[[#This Row],[קבעה הפלגה?]]=1,"",IF(AND(מרקובחצי[[#This Row],[עד ועד]]&gt;31,OR(מרקובחצי[[#This Row],[CycleNumber]]=1,AND(U320=1),AND(V320=1,מרקובחצי[[#This Row],[עד ועד]]&gt;K320),AND(W320=1,OR(מרקובחצי[[#This Row],[עד ועד]]&gt;K320,מרקובחצי[[#This Row],[עד ועד]]&lt;J320)))),1,""))</f>
        <v/>
      </c>
      <c r="R321" s="19" t="str">
        <f>IF(מרקובחצי[[#This Row],[CycleNumber]]&gt;1,IF(AND(O320=1,מרקובחצי[[#This Row],[עד ועד]]&lt;29),1,""),"")</f>
        <v/>
      </c>
      <c r="S321" s="19" t="str">
        <f>IF(מרקובחצי[[#This Row],[CycleNumber]]&gt;1,IF(OR(AND(O320=1,מרקובחצי[[#This Row],[עד ועד]]&gt;28),AND(P320=1),AND(Q320=1,מרקובחצי[[#This Row],[עד ועד]]&lt;32)),1,""),"")</f>
        <v/>
      </c>
      <c r="T321" s="19" t="str">
        <f>IF(מרקובחצי[[#This Row],[CycleNumber]]&gt;1,IF(AND(Q320=1,מרקובחצי[[#This Row],[עד ועד]]&gt;31),1,""),"")</f>
        <v/>
      </c>
      <c r="U321" s="19" t="str">
        <f>IF(מרקובחצי[[#This Row],[CycleNumber]]&gt;1,IF(AND(R320=1,מרקובחצי[[#This Row],[עד ועד]]&lt;29),1,IF(AND(U320=1,NOT(OR(מרקובחצי[[#This Row],[עד ועד]]&lt;J320,מרקובחצי[[#This Row],[עד ועד]]&gt;K320))),1,"")),"")</f>
        <v/>
      </c>
      <c r="V321" s="19" t="str">
        <f>IF(מרקובחצי[[#This Row],[CycleNumber]]&gt;1,IF(AND(SUM(R320:T320)=1,מרקובחצי[[#This Row],[עד ועד]]&gt;28,מרקובחצי[[#This Row],[עד ועד]]&lt;32),1,IF(OR(S320=1,AND(R320=1,מרקובחצי[[#This Row],[עד ועד]]&gt;28),AND(T320=1,מרקובחצי[[#This Row],[עד ועד]]&lt;32)),1,IF(AND(V320=1,NOT(OR(מרקובחצי[[#This Row],[עד ועד]]&lt;J320,מרקובחצי[[#This Row],[עד ועד]]&gt;K320))),1,""))),"")</f>
        <v/>
      </c>
      <c r="W321" s="19" t="str">
        <f>IF(מרקובחצי[[#This Row],[CycleNumber]]&gt;1,IF(AND(T320=1,מרקובחצי[[#This Row],[עד ועד]]&gt;31),1,IF(AND(W320=1,NOT(OR(מרקובחצי[[#This Row],[עד ועד]]&lt;J320,מרקובחצי[[#This Row],[עד ועד]]&gt;K320))),1,"")),"")</f>
        <v/>
      </c>
      <c r="X321" s="19" t="str">
        <f>IF(AND(מרקובחצי[[#This Row],[CycleNumber]]&lt;$B322,SUM(מרקובחצי[[#This Row],[11]],R322)=2),1,"")</f>
        <v/>
      </c>
      <c r="Y321" s="19" t="str">
        <f>IF(AND(מרקובחצי[[#This Row],[CycleNumber]]&lt;$B322,SUM(מרקובחצי[[#This Row],[11]],S322)=2),1,"")</f>
        <v/>
      </c>
      <c r="Z321" s="19" t="str">
        <f>IF(AND(מרקובחצי[[#This Row],[CycleNumber]]&lt;$B322,SUM(מרקובחצי[[#This Row],[13]],S322)=2),1,"")</f>
        <v/>
      </c>
      <c r="AA321" s="19" t="str">
        <f>IF(AND(מרקובחצי[[#This Row],[CycleNumber]]&lt;$B322,SUM(מרקובחצי[[#This Row],[13]],T322)=2),1,"")</f>
        <v/>
      </c>
      <c r="AB321" s="19" t="str">
        <f>IF(AND(מרקובחצי[[#This Row],[CycleNumber]]&lt;$B322,SUM(מרקובחצי[[#This Row],[21]],U322)=2),1,"")</f>
        <v/>
      </c>
      <c r="AC321" s="19" t="str">
        <f>IF(AND(מרקובחצי[[#This Row],[CycleNumber]]&lt;$B322,SUM(מרקובחצי[[#This Row],[21]],V322)=2),1,"")</f>
        <v/>
      </c>
      <c r="AD321" s="19" t="str">
        <f>IF(AND(מרקובחצי[[#This Row],[CycleNumber]]&lt;$B322,SUM(מרקובחצי[[#This Row],[23]],V322)=2),1,"")</f>
        <v/>
      </c>
      <c r="AE321" s="19" t="str">
        <f>IF(AND(מרקובחצי[[#This Row],[CycleNumber]]&lt;$B322,SUM(מרקובחצי[[#This Row],[23]],W322)=2),1,"")</f>
        <v/>
      </c>
      <c r="AF321" s="19" t="str">
        <f>IF(AND(מרקובחצי[[#This Row],[CycleNumber]]&lt;$B322,SUM(מרקובחצי[[#This Row],[31]],O322)=2),1,"")</f>
        <v/>
      </c>
      <c r="AG321" s="19" t="str">
        <f>IF(AND(מרקובחצי[[#This Row],[CycleNumber]]&lt;$B322,SUM(מרקובחצי[[#This Row],[31]],P322)=2),1,"")</f>
        <v/>
      </c>
      <c r="AH321" s="19" t="str">
        <f>IF(AND(מרקובחצי[[#This Row],[CycleNumber]]&lt;$B322,SUM(מרקובחצי[[#This Row],[31]],Q322)=2),1,"")</f>
        <v/>
      </c>
      <c r="AI321" s="19" t="str">
        <f>IF(AND(מרקובחצי[[#This Row],[CycleNumber]]&lt;$B322,SUM(U321:U322)=2),1,"")</f>
        <v/>
      </c>
      <c r="AJ321" s="19" t="str">
        <f>IF(AND(מרקובחצי[[#This Row],[CycleNumber]]&lt;$B322,SUM(מרקובחצי[[#This Row],[32]],O322)=2),1,"")</f>
        <v/>
      </c>
      <c r="AK321" s="19" t="str">
        <f>IF(AND(מרקובחצי[[#This Row],[CycleNumber]]&lt;$B322,SUM(מרקובחצי[[#This Row],[32]],P322)=2),1,"")</f>
        <v/>
      </c>
      <c r="AL321" s="19" t="str">
        <f>IF(AND(מרקובחצי[[#This Row],[CycleNumber]]&lt;$B322,SUM(מרקובחצי[[#This Row],[32]],Q322)=2),1,"")</f>
        <v/>
      </c>
      <c r="AM321" s="19" t="str">
        <f>IF(AND(מרקובחצי[[#This Row],[CycleNumber]]&lt;$B322,SUM(V321:V322)=2),1,"")</f>
        <v/>
      </c>
      <c r="AN321" s="19" t="str">
        <f>IF(AND(מרקובחצי[[#This Row],[CycleNumber]]&lt;$B322,SUM(מרקובחצי[[#This Row],[33]],O322)=2),1,"")</f>
        <v/>
      </c>
      <c r="AO321" s="19" t="str">
        <f>IF(AND(מרקובחצי[[#This Row],[CycleNumber]]&lt;$B322,SUM(מרקובחצי[[#This Row],[33]],P322)=2),1,"")</f>
        <v/>
      </c>
      <c r="AP321" s="19" t="str">
        <f>IF(AND(מרקובחצי[[#This Row],[CycleNumber]]&lt;$B322,SUM(מרקובחצי[[#This Row],[33]],Q322)=2),1,"")</f>
        <v/>
      </c>
      <c r="AQ321" s="19" t="str">
        <f>IF(AND(מרקובחצי[[#This Row],[CycleNumber]]&lt;$B322,SUM(W321:W322)=2),1,"")</f>
        <v/>
      </c>
      <c r="AR321" s="19" t="str">
        <f>IF(AND(מרקובחצי[[#This Row],[CycleNumber]]&lt;$B322,SUM(מרקובחצי[[#This Row],[12]],S322)=2),1,"")</f>
        <v/>
      </c>
      <c r="AS321" s="19" t="str">
        <f>IF(AND(מרקובחצי[[#This Row],[CycleNumber]]&lt;$B322,SUM(מרקובחצי[[#This Row],[22]],V322)=2),1,"")</f>
        <v/>
      </c>
      <c r="AT321" s="21">
        <f>SUM(מרקובחצי[[#This Row],[11]:[33]])</f>
        <v>1</v>
      </c>
    </row>
    <row r="322" spans="1:46" ht="15.6" x14ac:dyDescent="0.25">
      <c r="A322" s="19" t="s">
        <v>37</v>
      </c>
      <c r="B322" s="19">
        <v>1</v>
      </c>
      <c r="C322">
        <v>30</v>
      </c>
      <c r="D322" s="19">
        <f>מרקובחצי[[#This Row],[LengthofCycle]]+1</f>
        <v>31</v>
      </c>
      <c r="E322" t="str">
        <f>IF(IFERROR(LOOKUP(מרקובחצי[[#This Row],[ClientID]],קביעויות[הפלגה]),FALSE)=מרקובחצי[[#This Row],[ClientID]],1,"")</f>
        <v/>
      </c>
      <c r="F322" t="str">
        <f>IF(IFERROR(LOOKUP(מרקובחצי[[#This Row],[ClientID]],סוגחציקבוע[S31]),FALSE)=מרקובחצי[[#This Row],[ClientID]],1,"")</f>
        <v/>
      </c>
      <c r="G322">
        <f>IF(IFERROR(LOOKUP(מרקובחצי[[#This Row],[ClientID]],סוגחציקבוע[S32]),FALSE)=מרקובחצי[[#This Row],[ClientID]],1,"")</f>
        <v>1</v>
      </c>
      <c r="H322" t="str">
        <f>IF(IFERROR(LOOKUP(מרקובחצי[[#This Row],[ClientID]],סוגחציקבוע[S33]),FALSE)=מרקובחצי[[#This Row],[ClientID]],1,"")</f>
        <v/>
      </c>
      <c r="I322" t="str">
        <f>IF(IFERROR(LOOKUP(מרקובחצי[[#This Row],[ClientID]],סוגחציקבוע[S32&amp;33]),FALSE)=מרקובחצי[[#This Row],[ClientID]],1,"")</f>
        <v/>
      </c>
      <c r="J322" s="19">
        <f>IF(SUM(מרקובחצי[[#This Row],[11]:[13]])=1,מרקובחצי[[#This Row],[עד ועד]],IF(SUM(R321:T322)=1,IF(מרקובחצי[[#This Row],[עד ועד]]&lt;J321,מרקובחצי[[#This Row],[עד ועד]],J321),J321))</f>
        <v>31</v>
      </c>
      <c r="K322" s="19">
        <f>IF(SUM(מרקובחצי[[#This Row],[11]:[13]])=1,מרקובחצי[[#This Row],[עד ועד]],IF(SUM(R321:T322)=1,IF(מרקובחצי[[#This Row],[עד ועד]]&gt;K321,מרקובחצי[[#This Row],[עד ועד]],K321),K321))</f>
        <v>31</v>
      </c>
      <c r="L322" s="19" t="str">
        <f>IF(AND(SUM(מרקובחצי[[#This Row],[31]:[33]])=1,SUM(U321:W321)=0),מרקובחצי[[#This Row],[מקס]]-מרקובחצי[[#This Row],[מינ]],"")</f>
        <v/>
      </c>
      <c r="M32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322" s="19" t="str">
        <f t="shared" ref="N322:N385" si="5">IF(ROW()&gt;2,M321,"")</f>
        <v>S12</v>
      </c>
      <c r="O322" s="19" t="str">
        <f>IF(מרקובחצי[[#This Row],[קבעה הפלגה?]]=1,"",IF(AND(מרקובחצי[[#This Row],[עד ועד]]&lt;29,OR(מרקובחצי[[#This Row],[CycleNumber]]=1,AND(U321=1,OR(מרקובחצי[[#This Row],[עד ועד]]&lt;J321,מרקובחצי[[#This Row],[עד ועד]]&gt;K321)),AND(V321=1,מרקובחצי[[#This Row],[עד ועד]]&lt;J321),W321=1)),1,""))</f>
        <v/>
      </c>
      <c r="P322" s="19">
        <f>IF(מרקובחצי[[#This Row],[קבעה הפלגה?]]=1,"",IF(AND(מרקובחצי[[#This Row],[עד ועד]]&gt;28,מרקובחצי[[#This Row],[עד ועד]]&lt;32,OR(מרקובחצי[[#This Row],[CycleNumber]]=1,AND(U321=1),AND(V321=1,OR(מרקובחצי[[#This Row],[עד ועד]]&lt;J321,מרקובחצי[[#This Row],[עד ועד]]&gt;K321)),W321=1)),1,""))</f>
        <v>1</v>
      </c>
      <c r="Q322" s="19" t="str">
        <f>IF(מרקובחצי[[#This Row],[קבעה הפלגה?]]=1,"",IF(AND(מרקובחצי[[#This Row],[עד ועד]]&gt;31,OR(מרקובחצי[[#This Row],[CycleNumber]]=1,AND(U321=1),AND(V321=1,מרקובחצי[[#This Row],[עד ועד]]&gt;K321),AND(W321=1,OR(מרקובחצי[[#This Row],[עד ועד]]&gt;K321,מרקובחצי[[#This Row],[עד ועד]]&lt;J321)))),1,""))</f>
        <v/>
      </c>
      <c r="R322" s="19" t="str">
        <f>IF(מרקובחצי[[#This Row],[CycleNumber]]&gt;1,IF(AND(O321=1,מרקובחצי[[#This Row],[עד ועד]]&lt;29),1,""),"")</f>
        <v/>
      </c>
      <c r="S322" s="19" t="str">
        <f>IF(מרקובחצי[[#This Row],[CycleNumber]]&gt;1,IF(OR(AND(O321=1,מרקובחצי[[#This Row],[עד ועד]]&gt;28),AND(P321=1),AND(Q321=1,מרקובחצי[[#This Row],[עד ועד]]&lt;32)),1,""),"")</f>
        <v/>
      </c>
      <c r="T322" s="19" t="str">
        <f>IF(מרקובחצי[[#This Row],[CycleNumber]]&gt;1,IF(AND(Q321=1,מרקובחצי[[#This Row],[עד ועד]]&gt;31),1,""),"")</f>
        <v/>
      </c>
      <c r="U322" s="19" t="str">
        <f>IF(מרקובחצי[[#This Row],[CycleNumber]]&gt;1,IF(AND(R321=1,מרקובחצי[[#This Row],[עד ועד]]&lt;29),1,IF(AND(U321=1,NOT(OR(מרקובחצי[[#This Row],[עד ועד]]&lt;J321,מרקובחצי[[#This Row],[עד ועד]]&gt;K321))),1,"")),"")</f>
        <v/>
      </c>
      <c r="V322" s="19" t="str">
        <f>IF(מרקובחצי[[#This Row],[CycleNumber]]&gt;1,IF(AND(SUM(R321:T321)=1,מרקובחצי[[#This Row],[עד ועד]]&gt;28,מרקובחצי[[#This Row],[עד ועד]]&lt;32),1,IF(OR(S321=1,AND(R321=1,מרקובחצי[[#This Row],[עד ועד]]&gt;28),AND(T321=1,מרקובחצי[[#This Row],[עד ועד]]&lt;32)),1,IF(AND(V321=1,NOT(OR(מרקובחצי[[#This Row],[עד ועד]]&lt;J321,מרקובחצי[[#This Row],[עד ועד]]&gt;K321))),1,""))),"")</f>
        <v/>
      </c>
      <c r="W322" s="19" t="str">
        <f>IF(מרקובחצי[[#This Row],[CycleNumber]]&gt;1,IF(AND(T321=1,מרקובחצי[[#This Row],[עד ועד]]&gt;31),1,IF(AND(W321=1,NOT(OR(מרקובחצי[[#This Row],[עד ועד]]&lt;J321,מרקובחצי[[#This Row],[עד ועד]]&gt;K321))),1,"")),"")</f>
        <v/>
      </c>
      <c r="X322" s="19" t="str">
        <f>IF(AND(מרקובחצי[[#This Row],[CycleNumber]]&lt;$B323,SUM(מרקובחצי[[#This Row],[11]],R323)=2),1,"")</f>
        <v/>
      </c>
      <c r="Y322" s="19" t="str">
        <f>IF(AND(מרקובחצי[[#This Row],[CycleNumber]]&lt;$B323,SUM(מרקובחצי[[#This Row],[11]],S323)=2),1,"")</f>
        <v/>
      </c>
      <c r="Z322" s="19" t="str">
        <f>IF(AND(מרקובחצי[[#This Row],[CycleNumber]]&lt;$B323,SUM(מרקובחצי[[#This Row],[13]],S323)=2),1,"")</f>
        <v/>
      </c>
      <c r="AA322" s="19" t="str">
        <f>IF(AND(מרקובחצי[[#This Row],[CycleNumber]]&lt;$B323,SUM(מרקובחצי[[#This Row],[13]],T323)=2),1,"")</f>
        <v/>
      </c>
      <c r="AB322" s="19" t="str">
        <f>IF(AND(מרקובחצי[[#This Row],[CycleNumber]]&lt;$B323,SUM(מרקובחצי[[#This Row],[21]],U323)=2),1,"")</f>
        <v/>
      </c>
      <c r="AC322" s="19" t="str">
        <f>IF(AND(מרקובחצי[[#This Row],[CycleNumber]]&lt;$B323,SUM(מרקובחצי[[#This Row],[21]],V323)=2),1,"")</f>
        <v/>
      </c>
      <c r="AD322" s="19" t="str">
        <f>IF(AND(מרקובחצי[[#This Row],[CycleNumber]]&lt;$B323,SUM(מרקובחצי[[#This Row],[23]],V323)=2),1,"")</f>
        <v/>
      </c>
      <c r="AE322" s="19" t="str">
        <f>IF(AND(מרקובחצי[[#This Row],[CycleNumber]]&lt;$B323,SUM(מרקובחצי[[#This Row],[23]],W323)=2),1,"")</f>
        <v/>
      </c>
      <c r="AF322" s="19" t="str">
        <f>IF(AND(מרקובחצי[[#This Row],[CycleNumber]]&lt;$B323,SUM(מרקובחצי[[#This Row],[31]],O323)=2),1,"")</f>
        <v/>
      </c>
      <c r="AG322" s="19" t="str">
        <f>IF(AND(מרקובחצי[[#This Row],[CycleNumber]]&lt;$B323,SUM(מרקובחצי[[#This Row],[31]],P323)=2),1,"")</f>
        <v/>
      </c>
      <c r="AH322" s="19" t="str">
        <f>IF(AND(מרקובחצי[[#This Row],[CycleNumber]]&lt;$B323,SUM(מרקובחצי[[#This Row],[31]],Q323)=2),1,"")</f>
        <v/>
      </c>
      <c r="AI322" s="19" t="str">
        <f>IF(AND(מרקובחצי[[#This Row],[CycleNumber]]&lt;$B323,SUM(U322:U323)=2),1,"")</f>
        <v/>
      </c>
      <c r="AJ322" s="19" t="str">
        <f>IF(AND(מרקובחצי[[#This Row],[CycleNumber]]&lt;$B323,SUM(מרקובחצי[[#This Row],[32]],O323)=2),1,"")</f>
        <v/>
      </c>
      <c r="AK322" s="19" t="str">
        <f>IF(AND(מרקובחצי[[#This Row],[CycleNumber]]&lt;$B323,SUM(מרקובחצי[[#This Row],[32]],P323)=2),1,"")</f>
        <v/>
      </c>
      <c r="AL322" s="19" t="str">
        <f>IF(AND(מרקובחצי[[#This Row],[CycleNumber]]&lt;$B323,SUM(מרקובחצי[[#This Row],[32]],Q323)=2),1,"")</f>
        <v/>
      </c>
      <c r="AM322" s="19" t="str">
        <f>IF(AND(מרקובחצי[[#This Row],[CycleNumber]]&lt;$B323,SUM(V322:V323)=2),1,"")</f>
        <v/>
      </c>
      <c r="AN322" s="19" t="str">
        <f>IF(AND(מרקובחצי[[#This Row],[CycleNumber]]&lt;$B323,SUM(מרקובחצי[[#This Row],[33]],O323)=2),1,"")</f>
        <v/>
      </c>
      <c r="AO322" s="19" t="str">
        <f>IF(AND(מרקובחצי[[#This Row],[CycleNumber]]&lt;$B323,SUM(מרקובחצי[[#This Row],[33]],P323)=2),1,"")</f>
        <v/>
      </c>
      <c r="AP322" s="19" t="str">
        <f>IF(AND(מרקובחצי[[#This Row],[CycleNumber]]&lt;$B323,SUM(מרקובחצי[[#This Row],[33]],Q323)=2),1,"")</f>
        <v/>
      </c>
      <c r="AQ322" s="19" t="str">
        <f>IF(AND(מרקובחצי[[#This Row],[CycleNumber]]&lt;$B323,SUM(W322:W323)=2),1,"")</f>
        <v/>
      </c>
      <c r="AR322" s="19">
        <f>IF(AND(מרקובחצי[[#This Row],[CycleNumber]]&lt;$B323,SUM(מרקובחצי[[#This Row],[12]],S323)=2),1,"")</f>
        <v>1</v>
      </c>
      <c r="AS322" s="19" t="str">
        <f>IF(AND(מרקובחצי[[#This Row],[CycleNumber]]&lt;$B323,SUM(מרקובחצי[[#This Row],[22]],V323)=2),1,"")</f>
        <v/>
      </c>
      <c r="AT322" s="21">
        <f>SUM(מרקובחצי[[#This Row],[11]:[33]])</f>
        <v>1</v>
      </c>
    </row>
    <row r="323" spans="1:46" ht="15.6" x14ac:dyDescent="0.25">
      <c r="A323" s="19" t="s">
        <v>37</v>
      </c>
      <c r="B323" s="19">
        <v>2</v>
      </c>
      <c r="C323">
        <v>30</v>
      </c>
      <c r="D323" s="19">
        <f>מרקובחצי[[#This Row],[LengthofCycle]]+1</f>
        <v>31</v>
      </c>
      <c r="E323" t="str">
        <f>IF(IFERROR(LOOKUP(מרקובחצי[[#This Row],[ClientID]],קביעויות[הפלגה]),FALSE)=מרקובחצי[[#This Row],[ClientID]],1,"")</f>
        <v/>
      </c>
      <c r="F323" t="str">
        <f>IF(IFERROR(LOOKUP(מרקובחצי[[#This Row],[ClientID]],סוגחציקבוע[S31]),FALSE)=מרקובחצי[[#This Row],[ClientID]],1,"")</f>
        <v/>
      </c>
      <c r="G323">
        <f>IF(IFERROR(LOOKUP(מרקובחצי[[#This Row],[ClientID]],סוגחציקבוע[S32]),FALSE)=מרקובחצי[[#This Row],[ClientID]],1,"")</f>
        <v>1</v>
      </c>
      <c r="H323" t="str">
        <f>IF(IFERROR(LOOKUP(מרקובחצי[[#This Row],[ClientID]],סוגחציקבוע[S33]),FALSE)=מרקובחצי[[#This Row],[ClientID]],1,"")</f>
        <v/>
      </c>
      <c r="I323" t="str">
        <f>IF(IFERROR(LOOKUP(מרקובחצי[[#This Row],[ClientID]],סוגחציקבוע[S32&amp;33]),FALSE)=מרקובחצי[[#This Row],[ClientID]],1,"")</f>
        <v/>
      </c>
      <c r="J323" s="19">
        <f>IF(SUM(מרקובחצי[[#This Row],[11]:[13]])=1,מרקובחצי[[#This Row],[עד ועד]],IF(SUM(R322:T323)=1,IF(מרקובחצי[[#This Row],[עד ועד]]&lt;J322,מרקובחצי[[#This Row],[עד ועד]],J322),J322))</f>
        <v>31</v>
      </c>
      <c r="K323" s="19">
        <f>IF(SUM(מרקובחצי[[#This Row],[11]:[13]])=1,מרקובחצי[[#This Row],[עד ועד]],IF(SUM(R322:T323)=1,IF(מרקובחצי[[#This Row],[עד ועד]]&gt;K322,מרקובחצי[[#This Row],[עד ועד]],K322),K322))</f>
        <v>31</v>
      </c>
      <c r="L323" s="19" t="str">
        <f>IF(AND(SUM(מרקובחצי[[#This Row],[31]:[33]])=1,SUM(U322:W322)=0),מרקובחצי[[#This Row],[מקס]]-מרקובחצי[[#This Row],[מינ]],"")</f>
        <v/>
      </c>
      <c r="M32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323" s="19" t="str">
        <f t="shared" si="5"/>
        <v>S12</v>
      </c>
      <c r="O323" s="19" t="str">
        <f>IF(מרקובחצי[[#This Row],[קבעה הפלגה?]]=1,"",IF(AND(מרקובחצי[[#This Row],[עד ועד]]&lt;29,OR(מרקובחצי[[#This Row],[CycleNumber]]=1,AND(U322=1,OR(מרקובחצי[[#This Row],[עד ועד]]&lt;J322,מרקובחצי[[#This Row],[עד ועד]]&gt;K322)),AND(V322=1,מרקובחצי[[#This Row],[עד ועד]]&lt;J322),W322=1)),1,""))</f>
        <v/>
      </c>
      <c r="P323" s="19" t="str">
        <f>IF(מרקובחצי[[#This Row],[קבעה הפלגה?]]=1,"",IF(AND(מרקובחצי[[#This Row],[עד ועד]]&gt;28,מרקובחצי[[#This Row],[עד ועד]]&lt;32,OR(מרקובחצי[[#This Row],[CycleNumber]]=1,AND(U322=1),AND(V322=1,OR(מרקובחצי[[#This Row],[עד ועד]]&lt;J322,מרקובחצי[[#This Row],[עד ועד]]&gt;K322)),W322=1)),1,""))</f>
        <v/>
      </c>
      <c r="Q323" s="19" t="str">
        <f>IF(מרקובחצי[[#This Row],[קבעה הפלגה?]]=1,"",IF(AND(מרקובחצי[[#This Row],[עד ועד]]&gt;31,OR(מרקובחצי[[#This Row],[CycleNumber]]=1,AND(U322=1),AND(V322=1,מרקובחצי[[#This Row],[עד ועד]]&gt;K322),AND(W322=1,OR(מרקובחצי[[#This Row],[עד ועד]]&gt;K322,מרקובחצי[[#This Row],[עד ועד]]&lt;J322)))),1,""))</f>
        <v/>
      </c>
      <c r="R323" s="19" t="str">
        <f>IF(מרקובחצי[[#This Row],[CycleNumber]]&gt;1,IF(AND(O322=1,מרקובחצי[[#This Row],[עד ועד]]&lt;29),1,""),"")</f>
        <v/>
      </c>
      <c r="S323" s="19">
        <f>IF(מרקובחצי[[#This Row],[CycleNumber]]&gt;1,IF(OR(AND(O322=1,מרקובחצי[[#This Row],[עד ועד]]&gt;28),AND(P322=1),AND(Q322=1,מרקובחצי[[#This Row],[עד ועד]]&lt;32)),1,""),"")</f>
        <v>1</v>
      </c>
      <c r="T323" s="19" t="str">
        <f>IF(מרקובחצי[[#This Row],[CycleNumber]]&gt;1,IF(AND(Q322=1,מרקובחצי[[#This Row],[עד ועד]]&gt;31),1,""),"")</f>
        <v/>
      </c>
      <c r="U323" s="19" t="str">
        <f>IF(מרקובחצי[[#This Row],[CycleNumber]]&gt;1,IF(AND(R322=1,מרקובחצי[[#This Row],[עד ועד]]&lt;29),1,IF(AND(U322=1,NOT(OR(מרקובחצי[[#This Row],[עד ועד]]&lt;J322,מרקובחצי[[#This Row],[עד ועד]]&gt;K322))),1,"")),"")</f>
        <v/>
      </c>
      <c r="V323" s="19" t="str">
        <f>IF(מרקובחצי[[#This Row],[CycleNumber]]&gt;1,IF(AND(SUM(R322:T322)=1,מרקובחצי[[#This Row],[עד ועד]]&gt;28,מרקובחצי[[#This Row],[עד ועד]]&lt;32),1,IF(OR(S322=1,AND(R322=1,מרקובחצי[[#This Row],[עד ועד]]&gt;28),AND(T322=1,מרקובחצי[[#This Row],[עד ועד]]&lt;32)),1,IF(AND(V322=1,NOT(OR(מרקובחצי[[#This Row],[עד ועד]]&lt;J322,מרקובחצי[[#This Row],[עד ועד]]&gt;K322))),1,""))),"")</f>
        <v/>
      </c>
      <c r="W323" s="19" t="str">
        <f>IF(מרקובחצי[[#This Row],[CycleNumber]]&gt;1,IF(AND(T322=1,מרקובחצי[[#This Row],[עד ועד]]&gt;31),1,IF(AND(W322=1,NOT(OR(מרקובחצי[[#This Row],[עד ועד]]&lt;J322,מרקובחצי[[#This Row],[עד ועד]]&gt;K322))),1,"")),"")</f>
        <v/>
      </c>
      <c r="X323" s="19" t="str">
        <f>IF(AND(מרקובחצי[[#This Row],[CycleNumber]]&lt;$B324,SUM(מרקובחצי[[#This Row],[11]],R324)=2),1,"")</f>
        <v/>
      </c>
      <c r="Y323" s="19" t="str">
        <f>IF(AND(מרקובחצי[[#This Row],[CycleNumber]]&lt;$B324,SUM(מרקובחצי[[#This Row],[11]],S324)=2),1,"")</f>
        <v/>
      </c>
      <c r="Z323" s="19" t="str">
        <f>IF(AND(מרקובחצי[[#This Row],[CycleNumber]]&lt;$B324,SUM(מרקובחצי[[#This Row],[13]],S324)=2),1,"")</f>
        <v/>
      </c>
      <c r="AA323" s="19" t="str">
        <f>IF(AND(מרקובחצי[[#This Row],[CycleNumber]]&lt;$B324,SUM(מרקובחצי[[#This Row],[13]],T324)=2),1,"")</f>
        <v/>
      </c>
      <c r="AB323" s="19" t="str">
        <f>IF(AND(מרקובחצי[[#This Row],[CycleNumber]]&lt;$B324,SUM(מרקובחצי[[#This Row],[21]],U324)=2),1,"")</f>
        <v/>
      </c>
      <c r="AC323" s="19" t="str">
        <f>IF(AND(מרקובחצי[[#This Row],[CycleNumber]]&lt;$B324,SUM(מרקובחצי[[#This Row],[21]],V324)=2),1,"")</f>
        <v/>
      </c>
      <c r="AD323" s="19" t="str">
        <f>IF(AND(מרקובחצי[[#This Row],[CycleNumber]]&lt;$B324,SUM(מרקובחצי[[#This Row],[23]],V324)=2),1,"")</f>
        <v/>
      </c>
      <c r="AE323" s="19" t="str">
        <f>IF(AND(מרקובחצי[[#This Row],[CycleNumber]]&lt;$B324,SUM(מרקובחצי[[#This Row],[23]],W324)=2),1,"")</f>
        <v/>
      </c>
      <c r="AF323" s="19" t="str">
        <f>IF(AND(מרקובחצי[[#This Row],[CycleNumber]]&lt;$B324,SUM(מרקובחצי[[#This Row],[31]],O324)=2),1,"")</f>
        <v/>
      </c>
      <c r="AG323" s="19" t="str">
        <f>IF(AND(מרקובחצי[[#This Row],[CycleNumber]]&lt;$B324,SUM(מרקובחצי[[#This Row],[31]],P324)=2),1,"")</f>
        <v/>
      </c>
      <c r="AH323" s="19" t="str">
        <f>IF(AND(מרקובחצי[[#This Row],[CycleNumber]]&lt;$B324,SUM(מרקובחצי[[#This Row],[31]],Q324)=2),1,"")</f>
        <v/>
      </c>
      <c r="AI323" s="19" t="str">
        <f>IF(AND(מרקובחצי[[#This Row],[CycleNumber]]&lt;$B324,SUM(U323:U324)=2),1,"")</f>
        <v/>
      </c>
      <c r="AJ323" s="19" t="str">
        <f>IF(AND(מרקובחצי[[#This Row],[CycleNumber]]&lt;$B324,SUM(מרקובחצי[[#This Row],[32]],O324)=2),1,"")</f>
        <v/>
      </c>
      <c r="AK323" s="19" t="str">
        <f>IF(AND(מרקובחצי[[#This Row],[CycleNumber]]&lt;$B324,SUM(מרקובחצי[[#This Row],[32]],P324)=2),1,"")</f>
        <v/>
      </c>
      <c r="AL323" s="19" t="str">
        <f>IF(AND(מרקובחצי[[#This Row],[CycleNumber]]&lt;$B324,SUM(מרקובחצי[[#This Row],[32]],Q324)=2),1,"")</f>
        <v/>
      </c>
      <c r="AM323" s="19" t="str">
        <f>IF(AND(מרקובחצי[[#This Row],[CycleNumber]]&lt;$B324,SUM(V323:V324)=2),1,"")</f>
        <v/>
      </c>
      <c r="AN323" s="19" t="str">
        <f>IF(AND(מרקובחצי[[#This Row],[CycleNumber]]&lt;$B324,SUM(מרקובחצי[[#This Row],[33]],O324)=2),1,"")</f>
        <v/>
      </c>
      <c r="AO323" s="19" t="str">
        <f>IF(AND(מרקובחצי[[#This Row],[CycleNumber]]&lt;$B324,SUM(מרקובחצי[[#This Row],[33]],P324)=2),1,"")</f>
        <v/>
      </c>
      <c r="AP323" s="19" t="str">
        <f>IF(AND(מרקובחצי[[#This Row],[CycleNumber]]&lt;$B324,SUM(מרקובחצי[[#This Row],[33]],Q324)=2),1,"")</f>
        <v/>
      </c>
      <c r="AQ323" s="19" t="str">
        <f>IF(AND(מרקובחצי[[#This Row],[CycleNumber]]&lt;$B324,SUM(W323:W324)=2),1,"")</f>
        <v/>
      </c>
      <c r="AR323" s="19" t="str">
        <f>IF(AND(מרקובחצי[[#This Row],[CycleNumber]]&lt;$B324,SUM(מרקובחצי[[#This Row],[12]],S324)=2),1,"")</f>
        <v/>
      </c>
      <c r="AS323" s="19">
        <f>IF(AND(מרקובחצי[[#This Row],[CycleNumber]]&lt;$B324,SUM(מרקובחצי[[#This Row],[22]],V324)=2),1,"")</f>
        <v>1</v>
      </c>
      <c r="AT323" s="21">
        <f>SUM(מרקובחצי[[#This Row],[11]:[33]])</f>
        <v>1</v>
      </c>
    </row>
    <row r="324" spans="1:46" ht="15.6" x14ac:dyDescent="0.25">
      <c r="A324" s="19" t="s">
        <v>37</v>
      </c>
      <c r="B324" s="19">
        <v>3</v>
      </c>
      <c r="C324">
        <v>32</v>
      </c>
      <c r="D324" s="19">
        <f>מרקובחצי[[#This Row],[LengthofCycle]]+1</f>
        <v>33</v>
      </c>
      <c r="E324" t="str">
        <f>IF(IFERROR(LOOKUP(מרקובחצי[[#This Row],[ClientID]],קביעויות[הפלגה]),FALSE)=מרקובחצי[[#This Row],[ClientID]],1,"")</f>
        <v/>
      </c>
      <c r="F324" t="str">
        <f>IF(IFERROR(LOOKUP(מרקובחצי[[#This Row],[ClientID]],סוגחציקבוע[S31]),FALSE)=מרקובחצי[[#This Row],[ClientID]],1,"")</f>
        <v/>
      </c>
      <c r="G324">
        <f>IF(IFERROR(LOOKUP(מרקובחצי[[#This Row],[ClientID]],סוגחציקבוע[S32]),FALSE)=מרקובחצי[[#This Row],[ClientID]],1,"")</f>
        <v>1</v>
      </c>
      <c r="H324" t="str">
        <f>IF(IFERROR(LOOKUP(מרקובחצי[[#This Row],[ClientID]],סוגחציקבוע[S33]),FALSE)=מרקובחצי[[#This Row],[ClientID]],1,"")</f>
        <v/>
      </c>
      <c r="I324" t="str">
        <f>IF(IFERROR(LOOKUP(מרקובחצי[[#This Row],[ClientID]],סוגחציקבוע[S32&amp;33]),FALSE)=מרקובחצי[[#This Row],[ClientID]],1,"")</f>
        <v/>
      </c>
      <c r="J324" s="19">
        <f>IF(SUM(מרקובחצי[[#This Row],[11]:[13]])=1,מרקובחצי[[#This Row],[עד ועד]],IF(SUM(R323:T324)=1,IF(מרקובחצי[[#This Row],[עד ועד]]&lt;J323,מרקובחצי[[#This Row],[עד ועד]],J323),J323))</f>
        <v>31</v>
      </c>
      <c r="K324" s="19">
        <f>IF(SUM(מרקובחצי[[#This Row],[11]:[13]])=1,מרקובחצי[[#This Row],[עד ועד]],IF(SUM(R323:T324)=1,IF(מרקובחצי[[#This Row],[עד ועד]]&gt;K323,מרקובחצי[[#This Row],[עד ועד]],K323),K323))</f>
        <v>33</v>
      </c>
      <c r="L324" s="19">
        <f>IF(AND(SUM(מרקובחצי[[#This Row],[31]:[33]])=1,SUM(U323:W323)=0),מרקובחצי[[#This Row],[מקס]]-מרקובחצי[[#This Row],[מינ]],"")</f>
        <v>2</v>
      </c>
      <c r="M32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24" s="19" t="str">
        <f t="shared" si="5"/>
        <v>S22</v>
      </c>
      <c r="O324" s="19" t="str">
        <f>IF(מרקובחצי[[#This Row],[קבעה הפלגה?]]=1,"",IF(AND(מרקובחצי[[#This Row],[עד ועד]]&lt;29,OR(מרקובחצי[[#This Row],[CycleNumber]]=1,AND(U323=1,OR(מרקובחצי[[#This Row],[עד ועד]]&lt;J323,מרקובחצי[[#This Row],[עד ועד]]&gt;K323)),AND(V323=1,מרקובחצי[[#This Row],[עד ועד]]&lt;J323),W323=1)),1,""))</f>
        <v/>
      </c>
      <c r="P324" s="19" t="str">
        <f>IF(מרקובחצי[[#This Row],[קבעה הפלגה?]]=1,"",IF(AND(מרקובחצי[[#This Row],[עד ועד]]&gt;28,מרקובחצי[[#This Row],[עד ועד]]&lt;32,OR(מרקובחצי[[#This Row],[CycleNumber]]=1,AND(U323=1),AND(V323=1,OR(מרקובחצי[[#This Row],[עד ועד]]&lt;J323,מרקובחצי[[#This Row],[עד ועד]]&gt;K323)),W323=1)),1,""))</f>
        <v/>
      </c>
      <c r="Q324" s="19" t="str">
        <f>IF(מרקובחצי[[#This Row],[קבעה הפלגה?]]=1,"",IF(AND(מרקובחצי[[#This Row],[עד ועד]]&gt;31,OR(מרקובחצי[[#This Row],[CycleNumber]]=1,AND(U323=1),AND(V323=1,מרקובחצי[[#This Row],[עד ועד]]&gt;K323),AND(W323=1,OR(מרקובחצי[[#This Row],[עד ועד]]&gt;K323,מרקובחצי[[#This Row],[עד ועד]]&lt;J323)))),1,""))</f>
        <v/>
      </c>
      <c r="R324" s="19" t="str">
        <f>IF(מרקובחצי[[#This Row],[CycleNumber]]&gt;1,IF(AND(O323=1,מרקובחצי[[#This Row],[עד ועד]]&lt;29),1,""),"")</f>
        <v/>
      </c>
      <c r="S324" s="19" t="str">
        <f>IF(מרקובחצי[[#This Row],[CycleNumber]]&gt;1,IF(OR(AND(O323=1,מרקובחצי[[#This Row],[עד ועד]]&gt;28),AND(P323=1),AND(Q323=1,מרקובחצי[[#This Row],[עד ועד]]&lt;32)),1,""),"")</f>
        <v/>
      </c>
      <c r="T324" s="19" t="str">
        <f>IF(מרקובחצי[[#This Row],[CycleNumber]]&gt;1,IF(AND(Q323=1,מרקובחצי[[#This Row],[עד ועד]]&gt;31),1,""),"")</f>
        <v/>
      </c>
      <c r="U324" s="19" t="str">
        <f>IF(מרקובחצי[[#This Row],[CycleNumber]]&gt;1,IF(AND(R323=1,מרקובחצי[[#This Row],[עד ועד]]&lt;29),1,IF(AND(U323=1,NOT(OR(מרקובחצי[[#This Row],[עד ועד]]&lt;J323,מרקובחצי[[#This Row],[עד ועד]]&gt;K323))),1,"")),"")</f>
        <v/>
      </c>
      <c r="V324" s="19">
        <f>IF(מרקובחצי[[#This Row],[CycleNumber]]&gt;1,IF(AND(SUM(R323:T323)=1,מרקובחצי[[#This Row],[עד ועד]]&gt;28,מרקובחצי[[#This Row],[עד ועד]]&lt;32),1,IF(OR(S323=1,AND(R323=1,מרקובחצי[[#This Row],[עד ועד]]&gt;28),AND(T323=1,מרקובחצי[[#This Row],[עד ועד]]&lt;32)),1,IF(AND(V323=1,NOT(OR(מרקובחצי[[#This Row],[עד ועד]]&lt;J323,מרקובחצי[[#This Row],[עד ועד]]&gt;K323))),1,""))),"")</f>
        <v>1</v>
      </c>
      <c r="W324" s="19" t="str">
        <f>IF(מרקובחצי[[#This Row],[CycleNumber]]&gt;1,IF(AND(T323=1,מרקובחצי[[#This Row],[עד ועד]]&gt;31),1,IF(AND(W323=1,NOT(OR(מרקובחצי[[#This Row],[עד ועד]]&lt;J323,מרקובחצי[[#This Row],[עד ועד]]&gt;K323))),1,"")),"")</f>
        <v/>
      </c>
      <c r="X324" s="19" t="str">
        <f>IF(AND(מרקובחצי[[#This Row],[CycleNumber]]&lt;$B325,SUM(מרקובחצי[[#This Row],[11]],R325)=2),1,"")</f>
        <v/>
      </c>
      <c r="Y324" s="19" t="str">
        <f>IF(AND(מרקובחצי[[#This Row],[CycleNumber]]&lt;$B325,SUM(מרקובחצי[[#This Row],[11]],S325)=2),1,"")</f>
        <v/>
      </c>
      <c r="Z324" s="19" t="str">
        <f>IF(AND(מרקובחצי[[#This Row],[CycleNumber]]&lt;$B325,SUM(מרקובחצי[[#This Row],[13]],S325)=2),1,"")</f>
        <v/>
      </c>
      <c r="AA324" s="19" t="str">
        <f>IF(AND(מרקובחצי[[#This Row],[CycleNumber]]&lt;$B325,SUM(מרקובחצי[[#This Row],[13]],T325)=2),1,"")</f>
        <v/>
      </c>
      <c r="AB324" s="19" t="str">
        <f>IF(AND(מרקובחצי[[#This Row],[CycleNumber]]&lt;$B325,SUM(מרקובחצי[[#This Row],[21]],U325)=2),1,"")</f>
        <v/>
      </c>
      <c r="AC324" s="19" t="str">
        <f>IF(AND(מרקובחצי[[#This Row],[CycleNumber]]&lt;$B325,SUM(מרקובחצי[[#This Row],[21]],V325)=2),1,"")</f>
        <v/>
      </c>
      <c r="AD324" s="19" t="str">
        <f>IF(AND(מרקובחצי[[#This Row],[CycleNumber]]&lt;$B325,SUM(מרקובחצי[[#This Row],[23]],V325)=2),1,"")</f>
        <v/>
      </c>
      <c r="AE324" s="19" t="str">
        <f>IF(AND(מרקובחצי[[#This Row],[CycleNumber]]&lt;$B325,SUM(מרקובחצי[[#This Row],[23]],W325)=2),1,"")</f>
        <v/>
      </c>
      <c r="AF324" s="19" t="str">
        <f>IF(AND(מרקובחצי[[#This Row],[CycleNumber]]&lt;$B325,SUM(מרקובחצי[[#This Row],[31]],O325)=2),1,"")</f>
        <v/>
      </c>
      <c r="AG324" s="19" t="str">
        <f>IF(AND(מרקובחצי[[#This Row],[CycleNumber]]&lt;$B325,SUM(מרקובחצי[[#This Row],[31]],P325)=2),1,"")</f>
        <v/>
      </c>
      <c r="AH324" s="19" t="str">
        <f>IF(AND(מרקובחצי[[#This Row],[CycleNumber]]&lt;$B325,SUM(מרקובחצי[[#This Row],[31]],Q325)=2),1,"")</f>
        <v/>
      </c>
      <c r="AI324" s="19" t="str">
        <f>IF(AND(מרקובחצי[[#This Row],[CycleNumber]]&lt;$B325,SUM(U324:U325)=2),1,"")</f>
        <v/>
      </c>
      <c r="AJ324" s="19" t="str">
        <f>IF(AND(מרקובחצי[[#This Row],[CycleNumber]]&lt;$B325,SUM(מרקובחצי[[#This Row],[32]],O325)=2),1,"")</f>
        <v/>
      </c>
      <c r="AK324" s="19" t="str">
        <f>IF(AND(מרקובחצי[[#This Row],[CycleNumber]]&lt;$B325,SUM(מרקובחצי[[#This Row],[32]],P325)=2),1,"")</f>
        <v/>
      </c>
      <c r="AL324" s="19">
        <f>IF(AND(מרקובחצי[[#This Row],[CycleNumber]]&lt;$B325,SUM(מרקובחצי[[#This Row],[32]],Q325)=2),1,"")</f>
        <v>1</v>
      </c>
      <c r="AM324" s="19" t="str">
        <f>IF(AND(מרקובחצי[[#This Row],[CycleNumber]]&lt;$B325,SUM(V324:V325)=2),1,"")</f>
        <v/>
      </c>
      <c r="AN324" s="19" t="str">
        <f>IF(AND(מרקובחצי[[#This Row],[CycleNumber]]&lt;$B325,SUM(מרקובחצי[[#This Row],[33]],O325)=2),1,"")</f>
        <v/>
      </c>
      <c r="AO324" s="19" t="str">
        <f>IF(AND(מרקובחצי[[#This Row],[CycleNumber]]&lt;$B325,SUM(מרקובחצי[[#This Row],[33]],P325)=2),1,"")</f>
        <v/>
      </c>
      <c r="AP324" s="19" t="str">
        <f>IF(AND(מרקובחצי[[#This Row],[CycleNumber]]&lt;$B325,SUM(מרקובחצי[[#This Row],[33]],Q325)=2),1,"")</f>
        <v/>
      </c>
      <c r="AQ324" s="19" t="str">
        <f>IF(AND(מרקובחצי[[#This Row],[CycleNumber]]&lt;$B325,SUM(W324:W325)=2),1,"")</f>
        <v/>
      </c>
      <c r="AR324" s="19" t="str">
        <f>IF(AND(מרקובחצי[[#This Row],[CycleNumber]]&lt;$B325,SUM(מרקובחצי[[#This Row],[12]],S325)=2),1,"")</f>
        <v/>
      </c>
      <c r="AS324" s="19" t="str">
        <f>IF(AND(מרקובחצי[[#This Row],[CycleNumber]]&lt;$B325,SUM(מרקובחצי[[#This Row],[22]],V325)=2),1,"")</f>
        <v/>
      </c>
      <c r="AT324" s="21">
        <f>SUM(מרקובחצי[[#This Row],[11]:[33]])</f>
        <v>1</v>
      </c>
    </row>
    <row r="325" spans="1:46" ht="15.6" x14ac:dyDescent="0.25">
      <c r="A325" s="19" t="s">
        <v>37</v>
      </c>
      <c r="B325" s="19">
        <v>4</v>
      </c>
      <c r="C325">
        <v>40</v>
      </c>
      <c r="D325" s="19">
        <f>מרקובחצי[[#This Row],[LengthofCycle]]+1</f>
        <v>41</v>
      </c>
      <c r="E325" t="str">
        <f>IF(IFERROR(LOOKUP(מרקובחצי[[#This Row],[ClientID]],קביעויות[הפלגה]),FALSE)=מרקובחצי[[#This Row],[ClientID]],1,"")</f>
        <v/>
      </c>
      <c r="F325" t="str">
        <f>IF(IFERROR(LOOKUP(מרקובחצי[[#This Row],[ClientID]],סוגחציקבוע[S31]),FALSE)=מרקובחצי[[#This Row],[ClientID]],1,"")</f>
        <v/>
      </c>
      <c r="G325">
        <f>IF(IFERROR(LOOKUP(מרקובחצי[[#This Row],[ClientID]],סוגחציקבוע[S32]),FALSE)=מרקובחצי[[#This Row],[ClientID]],1,"")</f>
        <v>1</v>
      </c>
      <c r="H325" t="str">
        <f>IF(IFERROR(LOOKUP(מרקובחצי[[#This Row],[ClientID]],סוגחציקבוע[S33]),FALSE)=מרקובחצי[[#This Row],[ClientID]],1,"")</f>
        <v/>
      </c>
      <c r="I325" t="str">
        <f>IF(IFERROR(LOOKUP(מרקובחצי[[#This Row],[ClientID]],סוגחציקבוע[S32&amp;33]),FALSE)=מרקובחצי[[#This Row],[ClientID]],1,"")</f>
        <v/>
      </c>
      <c r="J325" s="19">
        <f>IF(SUM(מרקובחצי[[#This Row],[11]:[13]])=1,מרקובחצי[[#This Row],[עד ועד]],IF(SUM(R324:T325)=1,IF(מרקובחצי[[#This Row],[עד ועד]]&lt;J324,מרקובחצי[[#This Row],[עד ועד]],J324),J324))</f>
        <v>41</v>
      </c>
      <c r="K325" s="19">
        <f>IF(SUM(מרקובחצי[[#This Row],[11]:[13]])=1,מרקובחצי[[#This Row],[עד ועד]],IF(SUM(R324:T325)=1,IF(מרקובחצי[[#This Row],[עד ועד]]&gt;K324,מרקובחצי[[#This Row],[עד ועד]],K324),K324))</f>
        <v>41</v>
      </c>
      <c r="L325" s="19" t="str">
        <f>IF(AND(SUM(מרקובחצי[[#This Row],[31]:[33]])=1,SUM(U324:W324)=0),מרקובחצי[[#This Row],[מקס]]-מרקובחצי[[#This Row],[מינ]],"")</f>
        <v/>
      </c>
      <c r="M32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325" s="19" t="str">
        <f t="shared" si="5"/>
        <v>S32</v>
      </c>
      <c r="O325" s="19" t="str">
        <f>IF(מרקובחצי[[#This Row],[קבעה הפלגה?]]=1,"",IF(AND(מרקובחצי[[#This Row],[עד ועד]]&lt;29,OR(מרקובחצי[[#This Row],[CycleNumber]]=1,AND(U324=1,OR(מרקובחצי[[#This Row],[עד ועד]]&lt;J324,מרקובחצי[[#This Row],[עד ועד]]&gt;K324)),AND(V324=1,מרקובחצי[[#This Row],[עד ועד]]&lt;J324),W324=1)),1,""))</f>
        <v/>
      </c>
      <c r="P325" s="19" t="str">
        <f>IF(מרקובחצי[[#This Row],[קבעה הפלגה?]]=1,"",IF(AND(מרקובחצי[[#This Row],[עד ועד]]&gt;28,מרקובחצי[[#This Row],[עד ועד]]&lt;32,OR(מרקובחצי[[#This Row],[CycleNumber]]=1,AND(U324=1),AND(V324=1,OR(מרקובחצי[[#This Row],[עד ועד]]&lt;J324,מרקובחצי[[#This Row],[עד ועד]]&gt;K324)),W324=1)),1,""))</f>
        <v/>
      </c>
      <c r="Q325" s="19">
        <f>IF(מרקובחצי[[#This Row],[קבעה הפלגה?]]=1,"",IF(AND(מרקובחצי[[#This Row],[עד ועד]]&gt;31,OR(מרקובחצי[[#This Row],[CycleNumber]]=1,AND(U324=1),AND(V324=1,מרקובחצי[[#This Row],[עד ועד]]&gt;K324),AND(W324=1,OR(מרקובחצי[[#This Row],[עד ועד]]&gt;K324,מרקובחצי[[#This Row],[עד ועד]]&lt;J324)))),1,""))</f>
        <v>1</v>
      </c>
      <c r="R325" s="19" t="str">
        <f>IF(מרקובחצי[[#This Row],[CycleNumber]]&gt;1,IF(AND(O324=1,מרקובחצי[[#This Row],[עד ועד]]&lt;29),1,""),"")</f>
        <v/>
      </c>
      <c r="S325" s="19" t="str">
        <f>IF(מרקובחצי[[#This Row],[CycleNumber]]&gt;1,IF(OR(AND(O324=1,מרקובחצי[[#This Row],[עד ועד]]&gt;28),AND(P324=1),AND(Q324=1,מרקובחצי[[#This Row],[עד ועד]]&lt;32)),1,""),"")</f>
        <v/>
      </c>
      <c r="T325" s="19" t="str">
        <f>IF(מרקובחצי[[#This Row],[CycleNumber]]&gt;1,IF(AND(Q324=1,מרקובחצי[[#This Row],[עד ועד]]&gt;31),1,""),"")</f>
        <v/>
      </c>
      <c r="U325" s="19" t="str">
        <f>IF(מרקובחצי[[#This Row],[CycleNumber]]&gt;1,IF(AND(R324=1,מרקובחצי[[#This Row],[עד ועד]]&lt;29),1,IF(AND(U324=1,NOT(OR(מרקובחצי[[#This Row],[עד ועד]]&lt;J324,מרקובחצי[[#This Row],[עד ועד]]&gt;K324))),1,"")),"")</f>
        <v/>
      </c>
      <c r="V325" s="19" t="str">
        <f>IF(מרקובחצי[[#This Row],[CycleNumber]]&gt;1,IF(AND(SUM(R324:T324)=1,מרקובחצי[[#This Row],[עד ועד]]&gt;28,מרקובחצי[[#This Row],[עד ועד]]&lt;32),1,IF(OR(S324=1,AND(R324=1,מרקובחצי[[#This Row],[עד ועד]]&gt;28),AND(T324=1,מרקובחצי[[#This Row],[עד ועד]]&lt;32)),1,IF(AND(V324=1,NOT(OR(מרקובחצי[[#This Row],[עד ועד]]&lt;J324,מרקובחצי[[#This Row],[עד ועד]]&gt;K324))),1,""))),"")</f>
        <v/>
      </c>
      <c r="W325" s="19" t="str">
        <f>IF(מרקובחצי[[#This Row],[CycleNumber]]&gt;1,IF(AND(T324=1,מרקובחצי[[#This Row],[עד ועד]]&gt;31),1,IF(AND(W324=1,NOT(OR(מרקובחצי[[#This Row],[עד ועד]]&lt;J324,מרקובחצי[[#This Row],[עד ועד]]&gt;K324))),1,"")),"")</f>
        <v/>
      </c>
      <c r="X325" s="19" t="str">
        <f>IF(AND(מרקובחצי[[#This Row],[CycleNumber]]&lt;$B326,SUM(מרקובחצי[[#This Row],[11]],R326)=2),1,"")</f>
        <v/>
      </c>
      <c r="Y325" s="19" t="str">
        <f>IF(AND(מרקובחצי[[#This Row],[CycleNumber]]&lt;$B326,SUM(מרקובחצי[[#This Row],[11]],S326)=2),1,"")</f>
        <v/>
      </c>
      <c r="Z325" s="19">
        <f>IF(AND(מרקובחצי[[#This Row],[CycleNumber]]&lt;$B326,SUM(מרקובחצי[[#This Row],[13]],S326)=2),1,"")</f>
        <v>1</v>
      </c>
      <c r="AA325" s="19" t="str">
        <f>IF(AND(מרקובחצי[[#This Row],[CycleNumber]]&lt;$B326,SUM(מרקובחצי[[#This Row],[13]],T326)=2),1,"")</f>
        <v/>
      </c>
      <c r="AB325" s="19" t="str">
        <f>IF(AND(מרקובחצי[[#This Row],[CycleNumber]]&lt;$B326,SUM(מרקובחצי[[#This Row],[21]],U326)=2),1,"")</f>
        <v/>
      </c>
      <c r="AC325" s="19" t="str">
        <f>IF(AND(מרקובחצי[[#This Row],[CycleNumber]]&lt;$B326,SUM(מרקובחצי[[#This Row],[21]],V326)=2),1,"")</f>
        <v/>
      </c>
      <c r="AD325" s="19" t="str">
        <f>IF(AND(מרקובחצי[[#This Row],[CycleNumber]]&lt;$B326,SUM(מרקובחצי[[#This Row],[23]],V326)=2),1,"")</f>
        <v/>
      </c>
      <c r="AE325" s="19" t="str">
        <f>IF(AND(מרקובחצי[[#This Row],[CycleNumber]]&lt;$B326,SUM(מרקובחצי[[#This Row],[23]],W326)=2),1,"")</f>
        <v/>
      </c>
      <c r="AF325" s="19" t="str">
        <f>IF(AND(מרקובחצי[[#This Row],[CycleNumber]]&lt;$B326,SUM(מרקובחצי[[#This Row],[31]],O326)=2),1,"")</f>
        <v/>
      </c>
      <c r="AG325" s="19" t="str">
        <f>IF(AND(מרקובחצי[[#This Row],[CycleNumber]]&lt;$B326,SUM(מרקובחצי[[#This Row],[31]],P326)=2),1,"")</f>
        <v/>
      </c>
      <c r="AH325" s="19" t="str">
        <f>IF(AND(מרקובחצי[[#This Row],[CycleNumber]]&lt;$B326,SUM(מרקובחצי[[#This Row],[31]],Q326)=2),1,"")</f>
        <v/>
      </c>
      <c r="AI325" s="19" t="str">
        <f>IF(AND(מרקובחצי[[#This Row],[CycleNumber]]&lt;$B326,SUM(U325:U326)=2),1,"")</f>
        <v/>
      </c>
      <c r="AJ325" s="19" t="str">
        <f>IF(AND(מרקובחצי[[#This Row],[CycleNumber]]&lt;$B326,SUM(מרקובחצי[[#This Row],[32]],O326)=2),1,"")</f>
        <v/>
      </c>
      <c r="AK325" s="19" t="str">
        <f>IF(AND(מרקובחצי[[#This Row],[CycleNumber]]&lt;$B326,SUM(מרקובחצי[[#This Row],[32]],P326)=2),1,"")</f>
        <v/>
      </c>
      <c r="AL325" s="19" t="str">
        <f>IF(AND(מרקובחצי[[#This Row],[CycleNumber]]&lt;$B326,SUM(מרקובחצי[[#This Row],[32]],Q326)=2),1,"")</f>
        <v/>
      </c>
      <c r="AM325" s="19" t="str">
        <f>IF(AND(מרקובחצי[[#This Row],[CycleNumber]]&lt;$B326,SUM(V325:V326)=2),1,"")</f>
        <v/>
      </c>
      <c r="AN325" s="19" t="str">
        <f>IF(AND(מרקובחצי[[#This Row],[CycleNumber]]&lt;$B326,SUM(מרקובחצי[[#This Row],[33]],O326)=2),1,"")</f>
        <v/>
      </c>
      <c r="AO325" s="19" t="str">
        <f>IF(AND(מרקובחצי[[#This Row],[CycleNumber]]&lt;$B326,SUM(מרקובחצי[[#This Row],[33]],P326)=2),1,"")</f>
        <v/>
      </c>
      <c r="AP325" s="19" t="str">
        <f>IF(AND(מרקובחצי[[#This Row],[CycleNumber]]&lt;$B326,SUM(מרקובחצי[[#This Row],[33]],Q326)=2),1,"")</f>
        <v/>
      </c>
      <c r="AQ325" s="19" t="str">
        <f>IF(AND(מרקובחצי[[#This Row],[CycleNumber]]&lt;$B326,SUM(W325:W326)=2),1,"")</f>
        <v/>
      </c>
      <c r="AR325" s="19" t="str">
        <f>IF(AND(מרקובחצי[[#This Row],[CycleNumber]]&lt;$B326,SUM(מרקובחצי[[#This Row],[12]],S326)=2),1,"")</f>
        <v/>
      </c>
      <c r="AS325" s="19" t="str">
        <f>IF(AND(מרקובחצי[[#This Row],[CycleNumber]]&lt;$B326,SUM(מרקובחצי[[#This Row],[22]],V326)=2),1,"")</f>
        <v/>
      </c>
      <c r="AT325" s="21">
        <f>SUM(מרקובחצי[[#This Row],[11]:[33]])</f>
        <v>1</v>
      </c>
    </row>
    <row r="326" spans="1:46" ht="15.6" x14ac:dyDescent="0.25">
      <c r="A326" s="19" t="s">
        <v>37</v>
      </c>
      <c r="B326" s="19">
        <v>5</v>
      </c>
      <c r="C326">
        <v>27</v>
      </c>
      <c r="D326" s="19">
        <f>מרקובחצי[[#This Row],[LengthofCycle]]+1</f>
        <v>28</v>
      </c>
      <c r="E326" t="str">
        <f>IF(IFERROR(LOOKUP(מרקובחצי[[#This Row],[ClientID]],קביעויות[הפלגה]),FALSE)=מרקובחצי[[#This Row],[ClientID]],1,"")</f>
        <v/>
      </c>
      <c r="F326" t="str">
        <f>IF(IFERROR(LOOKUP(מרקובחצי[[#This Row],[ClientID]],סוגחציקבוע[S31]),FALSE)=מרקובחצי[[#This Row],[ClientID]],1,"")</f>
        <v/>
      </c>
      <c r="G326">
        <f>IF(IFERROR(LOOKUP(מרקובחצי[[#This Row],[ClientID]],סוגחציקבוע[S32]),FALSE)=מרקובחצי[[#This Row],[ClientID]],1,"")</f>
        <v>1</v>
      </c>
      <c r="H326" t="str">
        <f>IF(IFERROR(LOOKUP(מרקובחצי[[#This Row],[ClientID]],סוגחציקבוע[S33]),FALSE)=מרקובחצי[[#This Row],[ClientID]],1,"")</f>
        <v/>
      </c>
      <c r="I326" t="str">
        <f>IF(IFERROR(LOOKUP(מרקובחצי[[#This Row],[ClientID]],סוגחציקבוע[S32&amp;33]),FALSE)=מרקובחצי[[#This Row],[ClientID]],1,"")</f>
        <v/>
      </c>
      <c r="J326" s="19">
        <f>IF(SUM(מרקובחצי[[#This Row],[11]:[13]])=1,מרקובחצי[[#This Row],[עד ועד]],IF(SUM(R325:T326)=1,IF(מרקובחצי[[#This Row],[עד ועד]]&lt;J325,מרקובחצי[[#This Row],[עד ועד]],J325),J325))</f>
        <v>28</v>
      </c>
      <c r="K326" s="19">
        <f>IF(SUM(מרקובחצי[[#This Row],[11]:[13]])=1,מרקובחצי[[#This Row],[עד ועד]],IF(SUM(R325:T326)=1,IF(מרקובחצי[[#This Row],[עד ועד]]&gt;K325,מרקובחצי[[#This Row],[עד ועד]],K325),K325))</f>
        <v>41</v>
      </c>
      <c r="L326" s="19" t="str">
        <f>IF(AND(SUM(מרקובחצי[[#This Row],[31]:[33]])=1,SUM(U325:W325)=0),מרקובחצי[[#This Row],[מקס]]-מרקובחצי[[#This Row],[מינ]],"")</f>
        <v/>
      </c>
      <c r="M32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326" s="19" t="str">
        <f t="shared" si="5"/>
        <v>S13</v>
      </c>
      <c r="O326" s="19" t="str">
        <f>IF(מרקובחצי[[#This Row],[קבעה הפלגה?]]=1,"",IF(AND(מרקובחצי[[#This Row],[עד ועד]]&lt;29,OR(מרקובחצי[[#This Row],[CycleNumber]]=1,AND(U325=1,OR(מרקובחצי[[#This Row],[עד ועד]]&lt;J325,מרקובחצי[[#This Row],[עד ועד]]&gt;K325)),AND(V325=1,מרקובחצי[[#This Row],[עד ועד]]&lt;J325),W325=1)),1,""))</f>
        <v/>
      </c>
      <c r="P326" s="19" t="str">
        <f>IF(מרקובחצי[[#This Row],[קבעה הפלגה?]]=1,"",IF(AND(מרקובחצי[[#This Row],[עד ועד]]&gt;28,מרקובחצי[[#This Row],[עד ועד]]&lt;32,OR(מרקובחצי[[#This Row],[CycleNumber]]=1,AND(U325=1),AND(V325=1,OR(מרקובחצי[[#This Row],[עד ועד]]&lt;J325,מרקובחצי[[#This Row],[עד ועד]]&gt;K325)),W325=1)),1,""))</f>
        <v/>
      </c>
      <c r="Q326" s="19" t="str">
        <f>IF(מרקובחצי[[#This Row],[קבעה הפלגה?]]=1,"",IF(AND(מרקובחצי[[#This Row],[עד ועד]]&gt;31,OR(מרקובחצי[[#This Row],[CycleNumber]]=1,AND(U325=1),AND(V325=1,מרקובחצי[[#This Row],[עד ועד]]&gt;K325),AND(W325=1,OR(מרקובחצי[[#This Row],[עד ועד]]&gt;K325,מרקובחצי[[#This Row],[עד ועד]]&lt;J325)))),1,""))</f>
        <v/>
      </c>
      <c r="R326" s="19" t="str">
        <f>IF(מרקובחצי[[#This Row],[CycleNumber]]&gt;1,IF(AND(O325=1,מרקובחצי[[#This Row],[עד ועד]]&lt;29),1,""),"")</f>
        <v/>
      </c>
      <c r="S326" s="19">
        <f>IF(מרקובחצי[[#This Row],[CycleNumber]]&gt;1,IF(OR(AND(O325=1,מרקובחצי[[#This Row],[עד ועד]]&gt;28),AND(P325=1),AND(Q325=1,מרקובחצי[[#This Row],[עד ועד]]&lt;32)),1,""),"")</f>
        <v>1</v>
      </c>
      <c r="T326" s="19" t="str">
        <f>IF(מרקובחצי[[#This Row],[CycleNumber]]&gt;1,IF(AND(Q325=1,מרקובחצי[[#This Row],[עד ועד]]&gt;31),1,""),"")</f>
        <v/>
      </c>
      <c r="U326" s="19" t="str">
        <f>IF(מרקובחצי[[#This Row],[CycleNumber]]&gt;1,IF(AND(R325=1,מרקובחצי[[#This Row],[עד ועד]]&lt;29),1,IF(AND(U325=1,NOT(OR(מרקובחצי[[#This Row],[עד ועד]]&lt;J325,מרקובחצי[[#This Row],[עד ועד]]&gt;K325))),1,"")),"")</f>
        <v/>
      </c>
      <c r="V326" s="19" t="str">
        <f>IF(מרקובחצי[[#This Row],[CycleNumber]]&gt;1,IF(AND(SUM(R325:T325)=1,מרקובחצי[[#This Row],[עד ועד]]&gt;28,מרקובחצי[[#This Row],[עד ועד]]&lt;32),1,IF(OR(S325=1,AND(R325=1,מרקובחצי[[#This Row],[עד ועד]]&gt;28),AND(T325=1,מרקובחצי[[#This Row],[עד ועד]]&lt;32)),1,IF(AND(V325=1,NOT(OR(מרקובחצי[[#This Row],[עד ועד]]&lt;J325,מרקובחצי[[#This Row],[עד ועד]]&gt;K325))),1,""))),"")</f>
        <v/>
      </c>
      <c r="W326" s="19" t="str">
        <f>IF(מרקובחצי[[#This Row],[CycleNumber]]&gt;1,IF(AND(T325=1,מרקובחצי[[#This Row],[עד ועד]]&gt;31),1,IF(AND(W325=1,NOT(OR(מרקובחצי[[#This Row],[עד ועד]]&lt;J325,מרקובחצי[[#This Row],[עד ועד]]&gt;K325))),1,"")),"")</f>
        <v/>
      </c>
      <c r="X326" s="19" t="str">
        <f>IF(AND(מרקובחצי[[#This Row],[CycleNumber]]&lt;$B327,SUM(מרקובחצי[[#This Row],[11]],R327)=2),1,"")</f>
        <v/>
      </c>
      <c r="Y326" s="19" t="str">
        <f>IF(AND(מרקובחצי[[#This Row],[CycleNumber]]&lt;$B327,SUM(מרקובחצי[[#This Row],[11]],S327)=2),1,"")</f>
        <v/>
      </c>
      <c r="Z326" s="19" t="str">
        <f>IF(AND(מרקובחצי[[#This Row],[CycleNumber]]&lt;$B327,SUM(מרקובחצי[[#This Row],[13]],S327)=2),1,"")</f>
        <v/>
      </c>
      <c r="AA326" s="19" t="str">
        <f>IF(AND(מרקובחצי[[#This Row],[CycleNumber]]&lt;$B327,SUM(מרקובחצי[[#This Row],[13]],T327)=2),1,"")</f>
        <v/>
      </c>
      <c r="AB326" s="19" t="str">
        <f>IF(AND(מרקובחצי[[#This Row],[CycleNumber]]&lt;$B327,SUM(מרקובחצי[[#This Row],[21]],U327)=2),1,"")</f>
        <v/>
      </c>
      <c r="AC326" s="19" t="str">
        <f>IF(AND(מרקובחצי[[#This Row],[CycleNumber]]&lt;$B327,SUM(מרקובחצי[[#This Row],[21]],V327)=2),1,"")</f>
        <v/>
      </c>
      <c r="AD326" s="19" t="str">
        <f>IF(AND(מרקובחצי[[#This Row],[CycleNumber]]&lt;$B327,SUM(מרקובחצי[[#This Row],[23]],V327)=2),1,"")</f>
        <v/>
      </c>
      <c r="AE326" s="19" t="str">
        <f>IF(AND(מרקובחצי[[#This Row],[CycleNumber]]&lt;$B327,SUM(מרקובחצי[[#This Row],[23]],W327)=2),1,"")</f>
        <v/>
      </c>
      <c r="AF326" s="19" t="str">
        <f>IF(AND(מרקובחצי[[#This Row],[CycleNumber]]&lt;$B327,SUM(מרקובחצי[[#This Row],[31]],O327)=2),1,"")</f>
        <v/>
      </c>
      <c r="AG326" s="19" t="str">
        <f>IF(AND(מרקובחצי[[#This Row],[CycleNumber]]&lt;$B327,SUM(מרקובחצי[[#This Row],[31]],P327)=2),1,"")</f>
        <v/>
      </c>
      <c r="AH326" s="19" t="str">
        <f>IF(AND(מרקובחצי[[#This Row],[CycleNumber]]&lt;$B327,SUM(מרקובחצי[[#This Row],[31]],Q327)=2),1,"")</f>
        <v/>
      </c>
      <c r="AI326" s="19" t="str">
        <f>IF(AND(מרקובחצי[[#This Row],[CycleNumber]]&lt;$B327,SUM(U326:U327)=2),1,"")</f>
        <v/>
      </c>
      <c r="AJ326" s="19" t="str">
        <f>IF(AND(מרקובחצי[[#This Row],[CycleNumber]]&lt;$B327,SUM(מרקובחצי[[#This Row],[32]],O327)=2),1,"")</f>
        <v/>
      </c>
      <c r="AK326" s="19" t="str">
        <f>IF(AND(מרקובחצי[[#This Row],[CycleNumber]]&lt;$B327,SUM(מרקובחצי[[#This Row],[32]],P327)=2),1,"")</f>
        <v/>
      </c>
      <c r="AL326" s="19" t="str">
        <f>IF(AND(מרקובחצי[[#This Row],[CycleNumber]]&lt;$B327,SUM(מרקובחצי[[#This Row],[32]],Q327)=2),1,"")</f>
        <v/>
      </c>
      <c r="AM326" s="19" t="str">
        <f>IF(AND(מרקובחצי[[#This Row],[CycleNumber]]&lt;$B327,SUM(V326:V327)=2),1,"")</f>
        <v/>
      </c>
      <c r="AN326" s="19" t="str">
        <f>IF(AND(מרקובחצי[[#This Row],[CycleNumber]]&lt;$B327,SUM(מרקובחצי[[#This Row],[33]],O327)=2),1,"")</f>
        <v/>
      </c>
      <c r="AO326" s="19" t="str">
        <f>IF(AND(מרקובחצי[[#This Row],[CycleNumber]]&lt;$B327,SUM(מרקובחצי[[#This Row],[33]],P327)=2),1,"")</f>
        <v/>
      </c>
      <c r="AP326" s="19" t="str">
        <f>IF(AND(מרקובחצי[[#This Row],[CycleNumber]]&lt;$B327,SUM(מרקובחצי[[#This Row],[33]],Q327)=2),1,"")</f>
        <v/>
      </c>
      <c r="AQ326" s="19" t="str">
        <f>IF(AND(מרקובחצי[[#This Row],[CycleNumber]]&lt;$B327,SUM(W326:W327)=2),1,"")</f>
        <v/>
      </c>
      <c r="AR326" s="19" t="str">
        <f>IF(AND(מרקובחצי[[#This Row],[CycleNumber]]&lt;$B327,SUM(מרקובחצי[[#This Row],[12]],S327)=2),1,"")</f>
        <v/>
      </c>
      <c r="AS326" s="19">
        <f>IF(AND(מרקובחצי[[#This Row],[CycleNumber]]&lt;$B327,SUM(מרקובחצי[[#This Row],[22]],V327)=2),1,"")</f>
        <v>1</v>
      </c>
      <c r="AT326" s="21">
        <f>SUM(מרקובחצי[[#This Row],[11]:[33]])</f>
        <v>1</v>
      </c>
    </row>
    <row r="327" spans="1:46" ht="15.6" x14ac:dyDescent="0.25">
      <c r="A327" s="19" t="s">
        <v>37</v>
      </c>
      <c r="B327" s="19">
        <v>6</v>
      </c>
      <c r="C327">
        <v>29</v>
      </c>
      <c r="D327" s="19">
        <f>מרקובחצי[[#This Row],[LengthofCycle]]+1</f>
        <v>30</v>
      </c>
      <c r="E327" t="str">
        <f>IF(IFERROR(LOOKUP(מרקובחצי[[#This Row],[ClientID]],קביעויות[הפלגה]),FALSE)=מרקובחצי[[#This Row],[ClientID]],1,"")</f>
        <v/>
      </c>
      <c r="F327" t="str">
        <f>IF(IFERROR(LOOKUP(מרקובחצי[[#This Row],[ClientID]],סוגחציקבוע[S31]),FALSE)=מרקובחצי[[#This Row],[ClientID]],1,"")</f>
        <v/>
      </c>
      <c r="G327">
        <f>IF(IFERROR(LOOKUP(מרקובחצי[[#This Row],[ClientID]],סוגחציקבוע[S32]),FALSE)=מרקובחצי[[#This Row],[ClientID]],1,"")</f>
        <v>1</v>
      </c>
      <c r="H327" t="str">
        <f>IF(IFERROR(LOOKUP(מרקובחצי[[#This Row],[ClientID]],סוגחציקבוע[S33]),FALSE)=מרקובחצי[[#This Row],[ClientID]],1,"")</f>
        <v/>
      </c>
      <c r="I327" t="str">
        <f>IF(IFERROR(LOOKUP(מרקובחצי[[#This Row],[ClientID]],סוגחציקבוע[S32&amp;33]),FALSE)=מרקובחצי[[#This Row],[ClientID]],1,"")</f>
        <v/>
      </c>
      <c r="J327" s="19">
        <f>IF(SUM(מרקובחצי[[#This Row],[11]:[13]])=1,מרקובחצי[[#This Row],[עד ועד]],IF(SUM(R326:T327)=1,IF(מרקובחצי[[#This Row],[עד ועד]]&lt;J326,מרקובחצי[[#This Row],[עד ועד]],J326),J326))</f>
        <v>28</v>
      </c>
      <c r="K327" s="19">
        <f>IF(SUM(מרקובחצי[[#This Row],[11]:[13]])=1,מרקובחצי[[#This Row],[עד ועד]],IF(SUM(R326:T327)=1,IF(מרקובחצי[[#This Row],[עד ועד]]&gt;K326,מרקובחצי[[#This Row],[עד ועד]],K326),K326))</f>
        <v>41</v>
      </c>
      <c r="L327" s="19">
        <f>IF(AND(SUM(מרקובחצי[[#This Row],[31]:[33]])=1,SUM(U326:W326)=0),מרקובחצי[[#This Row],[מקס]]-מרקובחצי[[#This Row],[מינ]],"")</f>
        <v>13</v>
      </c>
      <c r="M32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27" s="19" t="str">
        <f t="shared" si="5"/>
        <v>S22</v>
      </c>
      <c r="O327" s="19" t="str">
        <f>IF(מרקובחצי[[#This Row],[קבעה הפלגה?]]=1,"",IF(AND(מרקובחצי[[#This Row],[עד ועד]]&lt;29,OR(מרקובחצי[[#This Row],[CycleNumber]]=1,AND(U326=1,OR(מרקובחצי[[#This Row],[עד ועד]]&lt;J326,מרקובחצי[[#This Row],[עד ועד]]&gt;K326)),AND(V326=1,מרקובחצי[[#This Row],[עד ועד]]&lt;J326),W326=1)),1,""))</f>
        <v/>
      </c>
      <c r="P327" s="19" t="str">
        <f>IF(מרקובחצי[[#This Row],[קבעה הפלגה?]]=1,"",IF(AND(מרקובחצי[[#This Row],[עד ועד]]&gt;28,מרקובחצי[[#This Row],[עד ועד]]&lt;32,OR(מרקובחצי[[#This Row],[CycleNumber]]=1,AND(U326=1),AND(V326=1,OR(מרקובחצי[[#This Row],[עד ועד]]&lt;J326,מרקובחצי[[#This Row],[עד ועד]]&gt;K326)),W326=1)),1,""))</f>
        <v/>
      </c>
      <c r="Q327" s="19" t="str">
        <f>IF(מרקובחצי[[#This Row],[קבעה הפלגה?]]=1,"",IF(AND(מרקובחצי[[#This Row],[עד ועד]]&gt;31,OR(מרקובחצי[[#This Row],[CycleNumber]]=1,AND(U326=1),AND(V326=1,מרקובחצי[[#This Row],[עד ועד]]&gt;K326),AND(W326=1,OR(מרקובחצי[[#This Row],[עד ועד]]&gt;K326,מרקובחצי[[#This Row],[עד ועד]]&lt;J326)))),1,""))</f>
        <v/>
      </c>
      <c r="R327" s="19" t="str">
        <f>IF(מרקובחצי[[#This Row],[CycleNumber]]&gt;1,IF(AND(O326=1,מרקובחצי[[#This Row],[עד ועד]]&lt;29),1,""),"")</f>
        <v/>
      </c>
      <c r="S327" s="19" t="str">
        <f>IF(מרקובחצי[[#This Row],[CycleNumber]]&gt;1,IF(OR(AND(O326=1,מרקובחצי[[#This Row],[עד ועד]]&gt;28),AND(P326=1),AND(Q326=1,מרקובחצי[[#This Row],[עד ועד]]&lt;32)),1,""),"")</f>
        <v/>
      </c>
      <c r="T327" s="19" t="str">
        <f>IF(מרקובחצי[[#This Row],[CycleNumber]]&gt;1,IF(AND(Q326=1,מרקובחצי[[#This Row],[עד ועד]]&gt;31),1,""),"")</f>
        <v/>
      </c>
      <c r="U327" s="19" t="str">
        <f>IF(מרקובחצי[[#This Row],[CycleNumber]]&gt;1,IF(AND(R326=1,מרקובחצי[[#This Row],[עד ועד]]&lt;29),1,IF(AND(U326=1,NOT(OR(מרקובחצי[[#This Row],[עד ועד]]&lt;J326,מרקובחצי[[#This Row],[עד ועד]]&gt;K326))),1,"")),"")</f>
        <v/>
      </c>
      <c r="V327" s="19">
        <f>IF(מרקובחצי[[#This Row],[CycleNumber]]&gt;1,IF(AND(SUM(R326:T326)=1,מרקובחצי[[#This Row],[עד ועד]]&gt;28,מרקובחצי[[#This Row],[עד ועד]]&lt;32),1,IF(OR(S326=1,AND(R326=1,מרקובחצי[[#This Row],[עד ועד]]&gt;28),AND(T326=1,מרקובחצי[[#This Row],[עד ועד]]&lt;32)),1,IF(AND(V326=1,NOT(OR(מרקובחצי[[#This Row],[עד ועד]]&lt;J326,מרקובחצי[[#This Row],[עד ועד]]&gt;K326))),1,""))),"")</f>
        <v>1</v>
      </c>
      <c r="W327" s="19" t="str">
        <f>IF(מרקובחצי[[#This Row],[CycleNumber]]&gt;1,IF(AND(T326=1,מרקובחצי[[#This Row],[עד ועד]]&gt;31),1,IF(AND(W326=1,NOT(OR(מרקובחצי[[#This Row],[עד ועד]]&lt;J326,מרקובחצי[[#This Row],[עד ועד]]&gt;K326))),1,"")),"")</f>
        <v/>
      </c>
      <c r="X327" s="19" t="str">
        <f>IF(AND(מרקובחצי[[#This Row],[CycleNumber]]&lt;$B328,SUM(מרקובחצי[[#This Row],[11]],R328)=2),1,"")</f>
        <v/>
      </c>
      <c r="Y327" s="19" t="str">
        <f>IF(AND(מרקובחצי[[#This Row],[CycleNumber]]&lt;$B328,SUM(מרקובחצי[[#This Row],[11]],S328)=2),1,"")</f>
        <v/>
      </c>
      <c r="Z327" s="19" t="str">
        <f>IF(AND(מרקובחצי[[#This Row],[CycleNumber]]&lt;$B328,SUM(מרקובחצי[[#This Row],[13]],S328)=2),1,"")</f>
        <v/>
      </c>
      <c r="AA327" s="19" t="str">
        <f>IF(AND(מרקובחצי[[#This Row],[CycleNumber]]&lt;$B328,SUM(מרקובחצי[[#This Row],[13]],T328)=2),1,"")</f>
        <v/>
      </c>
      <c r="AB327" s="19" t="str">
        <f>IF(AND(מרקובחצי[[#This Row],[CycleNumber]]&lt;$B328,SUM(מרקובחצי[[#This Row],[21]],U328)=2),1,"")</f>
        <v/>
      </c>
      <c r="AC327" s="19" t="str">
        <f>IF(AND(מרקובחצי[[#This Row],[CycleNumber]]&lt;$B328,SUM(מרקובחצי[[#This Row],[21]],V328)=2),1,"")</f>
        <v/>
      </c>
      <c r="AD327" s="19" t="str">
        <f>IF(AND(מרקובחצי[[#This Row],[CycleNumber]]&lt;$B328,SUM(מרקובחצי[[#This Row],[23]],V328)=2),1,"")</f>
        <v/>
      </c>
      <c r="AE327" s="19" t="str">
        <f>IF(AND(מרקובחצי[[#This Row],[CycleNumber]]&lt;$B328,SUM(מרקובחצי[[#This Row],[23]],W328)=2),1,"")</f>
        <v/>
      </c>
      <c r="AF327" s="19" t="str">
        <f>IF(AND(מרקובחצי[[#This Row],[CycleNumber]]&lt;$B328,SUM(מרקובחצי[[#This Row],[31]],O328)=2),1,"")</f>
        <v/>
      </c>
      <c r="AG327" s="19" t="str">
        <f>IF(AND(מרקובחצי[[#This Row],[CycleNumber]]&lt;$B328,SUM(מרקובחצי[[#This Row],[31]],P328)=2),1,"")</f>
        <v/>
      </c>
      <c r="AH327" s="19" t="str">
        <f>IF(AND(מרקובחצי[[#This Row],[CycleNumber]]&lt;$B328,SUM(מרקובחצי[[#This Row],[31]],Q328)=2),1,"")</f>
        <v/>
      </c>
      <c r="AI327" s="19" t="str">
        <f>IF(AND(מרקובחצי[[#This Row],[CycleNumber]]&lt;$B328,SUM(U327:U328)=2),1,"")</f>
        <v/>
      </c>
      <c r="AJ327" s="19" t="str">
        <f>IF(AND(מרקובחצי[[#This Row],[CycleNumber]]&lt;$B328,SUM(מרקובחצי[[#This Row],[32]],O328)=2),1,"")</f>
        <v/>
      </c>
      <c r="AK327" s="19" t="str">
        <f>IF(AND(מרקובחצי[[#This Row],[CycleNumber]]&lt;$B328,SUM(מרקובחצי[[#This Row],[32]],P328)=2),1,"")</f>
        <v/>
      </c>
      <c r="AL327" s="19" t="str">
        <f>IF(AND(מרקובחצי[[#This Row],[CycleNumber]]&lt;$B328,SUM(מרקובחצי[[#This Row],[32]],Q328)=2),1,"")</f>
        <v/>
      </c>
      <c r="AM327" s="19">
        <f>IF(AND(מרקובחצי[[#This Row],[CycleNumber]]&lt;$B328,SUM(V327:V328)=2),1,"")</f>
        <v>1</v>
      </c>
      <c r="AN327" s="19" t="str">
        <f>IF(AND(מרקובחצי[[#This Row],[CycleNumber]]&lt;$B328,SUM(מרקובחצי[[#This Row],[33]],O328)=2),1,"")</f>
        <v/>
      </c>
      <c r="AO327" s="19" t="str">
        <f>IF(AND(מרקובחצי[[#This Row],[CycleNumber]]&lt;$B328,SUM(מרקובחצי[[#This Row],[33]],P328)=2),1,"")</f>
        <v/>
      </c>
      <c r="AP327" s="19" t="str">
        <f>IF(AND(מרקובחצי[[#This Row],[CycleNumber]]&lt;$B328,SUM(מרקובחצי[[#This Row],[33]],Q328)=2),1,"")</f>
        <v/>
      </c>
      <c r="AQ327" s="19" t="str">
        <f>IF(AND(מרקובחצי[[#This Row],[CycleNumber]]&lt;$B328,SUM(W327:W328)=2),1,"")</f>
        <v/>
      </c>
      <c r="AR327" s="19" t="str">
        <f>IF(AND(מרקובחצי[[#This Row],[CycleNumber]]&lt;$B328,SUM(מרקובחצי[[#This Row],[12]],S328)=2),1,"")</f>
        <v/>
      </c>
      <c r="AS327" s="19" t="str">
        <f>IF(AND(מרקובחצי[[#This Row],[CycleNumber]]&lt;$B328,SUM(מרקובחצי[[#This Row],[22]],V328)=2),1,"")</f>
        <v/>
      </c>
      <c r="AT327" s="21">
        <f>SUM(מרקובחצי[[#This Row],[11]:[33]])</f>
        <v>1</v>
      </c>
    </row>
    <row r="328" spans="1:46" ht="15.6" x14ac:dyDescent="0.25">
      <c r="A328" s="19" t="s">
        <v>37</v>
      </c>
      <c r="B328" s="19">
        <v>7</v>
      </c>
      <c r="C328">
        <v>28</v>
      </c>
      <c r="D328" s="19">
        <f>מרקובחצי[[#This Row],[LengthofCycle]]+1</f>
        <v>29</v>
      </c>
      <c r="E328" t="str">
        <f>IF(IFERROR(LOOKUP(מרקובחצי[[#This Row],[ClientID]],קביעויות[הפלגה]),FALSE)=מרקובחצי[[#This Row],[ClientID]],1,"")</f>
        <v/>
      </c>
      <c r="F328" t="str">
        <f>IF(IFERROR(LOOKUP(מרקובחצי[[#This Row],[ClientID]],סוגחציקבוע[S31]),FALSE)=מרקובחצי[[#This Row],[ClientID]],1,"")</f>
        <v/>
      </c>
      <c r="G328">
        <f>IF(IFERROR(LOOKUP(מרקובחצי[[#This Row],[ClientID]],סוגחציקבוע[S32]),FALSE)=מרקובחצי[[#This Row],[ClientID]],1,"")</f>
        <v>1</v>
      </c>
      <c r="H328" t="str">
        <f>IF(IFERROR(LOOKUP(מרקובחצי[[#This Row],[ClientID]],סוגחציקבוע[S33]),FALSE)=מרקובחצי[[#This Row],[ClientID]],1,"")</f>
        <v/>
      </c>
      <c r="I328" t="str">
        <f>IF(IFERROR(LOOKUP(מרקובחצי[[#This Row],[ClientID]],סוגחציקבוע[S32&amp;33]),FALSE)=מרקובחצי[[#This Row],[ClientID]],1,"")</f>
        <v/>
      </c>
      <c r="J328" s="19">
        <f>IF(SUM(מרקובחצי[[#This Row],[11]:[13]])=1,מרקובחצי[[#This Row],[עד ועד]],IF(SUM(R327:T328)=1,IF(מרקובחצי[[#This Row],[עד ועד]]&lt;J327,מרקובחצי[[#This Row],[עד ועד]],J327),J327))</f>
        <v>28</v>
      </c>
      <c r="K328" s="19">
        <f>IF(SUM(מרקובחצי[[#This Row],[11]:[13]])=1,מרקובחצי[[#This Row],[עד ועד]],IF(SUM(R327:T328)=1,IF(מרקובחצי[[#This Row],[עד ועד]]&gt;K327,מרקובחצי[[#This Row],[עד ועד]],K327),K327))</f>
        <v>41</v>
      </c>
      <c r="L328" s="19" t="str">
        <f>IF(AND(SUM(מרקובחצי[[#This Row],[31]:[33]])=1,SUM(U327:W327)=0),מרקובחצי[[#This Row],[מקס]]-מרקובחצי[[#This Row],[מינ]],"")</f>
        <v/>
      </c>
      <c r="M32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28" s="19" t="str">
        <f t="shared" si="5"/>
        <v>S32</v>
      </c>
      <c r="O328" s="19" t="str">
        <f>IF(מרקובחצי[[#This Row],[קבעה הפלגה?]]=1,"",IF(AND(מרקובחצי[[#This Row],[עד ועד]]&lt;29,OR(מרקובחצי[[#This Row],[CycleNumber]]=1,AND(U327=1,OR(מרקובחצי[[#This Row],[עד ועד]]&lt;J327,מרקובחצי[[#This Row],[עד ועד]]&gt;K327)),AND(V327=1,מרקובחצי[[#This Row],[עד ועד]]&lt;J327),W327=1)),1,""))</f>
        <v/>
      </c>
      <c r="P328" s="19" t="str">
        <f>IF(מרקובחצי[[#This Row],[קבעה הפלגה?]]=1,"",IF(AND(מרקובחצי[[#This Row],[עד ועד]]&gt;28,מרקובחצי[[#This Row],[עד ועד]]&lt;32,OR(מרקובחצי[[#This Row],[CycleNumber]]=1,AND(U327=1),AND(V327=1,OR(מרקובחצי[[#This Row],[עד ועד]]&lt;J327,מרקובחצי[[#This Row],[עד ועד]]&gt;K327)),W327=1)),1,""))</f>
        <v/>
      </c>
      <c r="Q328" s="19" t="str">
        <f>IF(מרקובחצי[[#This Row],[קבעה הפלגה?]]=1,"",IF(AND(מרקובחצי[[#This Row],[עד ועד]]&gt;31,OR(מרקובחצי[[#This Row],[CycleNumber]]=1,AND(U327=1),AND(V327=1,מרקובחצי[[#This Row],[עד ועד]]&gt;K327),AND(W327=1,OR(מרקובחצי[[#This Row],[עד ועד]]&gt;K327,מרקובחצי[[#This Row],[עד ועד]]&lt;J327)))),1,""))</f>
        <v/>
      </c>
      <c r="R328" s="19" t="str">
        <f>IF(מרקובחצי[[#This Row],[CycleNumber]]&gt;1,IF(AND(O327=1,מרקובחצי[[#This Row],[עד ועד]]&lt;29),1,""),"")</f>
        <v/>
      </c>
      <c r="S328" s="19" t="str">
        <f>IF(מרקובחצי[[#This Row],[CycleNumber]]&gt;1,IF(OR(AND(O327=1,מרקובחצי[[#This Row],[עד ועד]]&gt;28),AND(P327=1),AND(Q327=1,מרקובחצי[[#This Row],[עד ועד]]&lt;32)),1,""),"")</f>
        <v/>
      </c>
      <c r="T328" s="19" t="str">
        <f>IF(מרקובחצי[[#This Row],[CycleNumber]]&gt;1,IF(AND(Q327=1,מרקובחצי[[#This Row],[עד ועד]]&gt;31),1,""),"")</f>
        <v/>
      </c>
      <c r="U328" s="19" t="str">
        <f>IF(מרקובחצי[[#This Row],[CycleNumber]]&gt;1,IF(AND(R327=1,מרקובחצי[[#This Row],[עד ועד]]&lt;29),1,IF(AND(U327=1,NOT(OR(מרקובחצי[[#This Row],[עד ועד]]&lt;J327,מרקובחצי[[#This Row],[עד ועד]]&gt;K327))),1,"")),"")</f>
        <v/>
      </c>
      <c r="V328" s="19">
        <f>IF(מרקובחצי[[#This Row],[CycleNumber]]&gt;1,IF(AND(SUM(R327:T327)=1,מרקובחצי[[#This Row],[עד ועד]]&gt;28,מרקובחצי[[#This Row],[עד ועד]]&lt;32),1,IF(OR(S327=1,AND(R327=1,מרקובחצי[[#This Row],[עד ועד]]&gt;28),AND(T327=1,מרקובחצי[[#This Row],[עד ועד]]&lt;32)),1,IF(AND(V327=1,NOT(OR(מרקובחצי[[#This Row],[עד ועד]]&lt;J327,מרקובחצי[[#This Row],[עד ועד]]&gt;K327))),1,""))),"")</f>
        <v>1</v>
      </c>
      <c r="W328" s="19" t="str">
        <f>IF(מרקובחצי[[#This Row],[CycleNumber]]&gt;1,IF(AND(T327=1,מרקובחצי[[#This Row],[עד ועד]]&gt;31),1,IF(AND(W327=1,NOT(OR(מרקובחצי[[#This Row],[עד ועד]]&lt;J327,מרקובחצי[[#This Row],[עד ועד]]&gt;K327))),1,"")),"")</f>
        <v/>
      </c>
      <c r="X328" s="19" t="str">
        <f>IF(AND(מרקובחצי[[#This Row],[CycleNumber]]&lt;$B329,SUM(מרקובחצי[[#This Row],[11]],R329)=2),1,"")</f>
        <v/>
      </c>
      <c r="Y328" s="19" t="str">
        <f>IF(AND(מרקובחצי[[#This Row],[CycleNumber]]&lt;$B329,SUM(מרקובחצי[[#This Row],[11]],S329)=2),1,"")</f>
        <v/>
      </c>
      <c r="Z328" s="19" t="str">
        <f>IF(AND(מרקובחצי[[#This Row],[CycleNumber]]&lt;$B329,SUM(מרקובחצי[[#This Row],[13]],S329)=2),1,"")</f>
        <v/>
      </c>
      <c r="AA328" s="19" t="str">
        <f>IF(AND(מרקובחצי[[#This Row],[CycleNumber]]&lt;$B329,SUM(מרקובחצי[[#This Row],[13]],T329)=2),1,"")</f>
        <v/>
      </c>
      <c r="AB328" s="19" t="str">
        <f>IF(AND(מרקובחצי[[#This Row],[CycleNumber]]&lt;$B329,SUM(מרקובחצי[[#This Row],[21]],U329)=2),1,"")</f>
        <v/>
      </c>
      <c r="AC328" s="19" t="str">
        <f>IF(AND(מרקובחצי[[#This Row],[CycleNumber]]&lt;$B329,SUM(מרקובחצי[[#This Row],[21]],V329)=2),1,"")</f>
        <v/>
      </c>
      <c r="AD328" s="19" t="str">
        <f>IF(AND(מרקובחצי[[#This Row],[CycleNumber]]&lt;$B329,SUM(מרקובחצי[[#This Row],[23]],V329)=2),1,"")</f>
        <v/>
      </c>
      <c r="AE328" s="19" t="str">
        <f>IF(AND(מרקובחצי[[#This Row],[CycleNumber]]&lt;$B329,SUM(מרקובחצי[[#This Row],[23]],W329)=2),1,"")</f>
        <v/>
      </c>
      <c r="AF328" s="19" t="str">
        <f>IF(AND(מרקובחצי[[#This Row],[CycleNumber]]&lt;$B329,SUM(מרקובחצי[[#This Row],[31]],O329)=2),1,"")</f>
        <v/>
      </c>
      <c r="AG328" s="19" t="str">
        <f>IF(AND(מרקובחצי[[#This Row],[CycleNumber]]&lt;$B329,SUM(מרקובחצי[[#This Row],[31]],P329)=2),1,"")</f>
        <v/>
      </c>
      <c r="AH328" s="19" t="str">
        <f>IF(AND(מרקובחצי[[#This Row],[CycleNumber]]&lt;$B329,SUM(מרקובחצי[[#This Row],[31]],Q329)=2),1,"")</f>
        <v/>
      </c>
      <c r="AI328" s="19" t="str">
        <f>IF(AND(מרקובחצי[[#This Row],[CycleNumber]]&lt;$B329,SUM(U328:U329)=2),1,"")</f>
        <v/>
      </c>
      <c r="AJ328" s="19" t="str">
        <f>IF(AND(מרקובחצי[[#This Row],[CycleNumber]]&lt;$B329,SUM(מרקובחצי[[#This Row],[32]],O329)=2),1,"")</f>
        <v/>
      </c>
      <c r="AK328" s="19" t="str">
        <f>IF(AND(מרקובחצי[[#This Row],[CycleNumber]]&lt;$B329,SUM(מרקובחצי[[#This Row],[32]],P329)=2),1,"")</f>
        <v/>
      </c>
      <c r="AL328" s="19" t="str">
        <f>IF(AND(מרקובחצי[[#This Row],[CycleNumber]]&lt;$B329,SUM(מרקובחצי[[#This Row],[32]],Q329)=2),1,"")</f>
        <v/>
      </c>
      <c r="AM328" s="19">
        <f>IF(AND(מרקובחצי[[#This Row],[CycleNumber]]&lt;$B329,SUM(V328:V329)=2),1,"")</f>
        <v>1</v>
      </c>
      <c r="AN328" s="19" t="str">
        <f>IF(AND(מרקובחצי[[#This Row],[CycleNumber]]&lt;$B329,SUM(מרקובחצי[[#This Row],[33]],O329)=2),1,"")</f>
        <v/>
      </c>
      <c r="AO328" s="19" t="str">
        <f>IF(AND(מרקובחצי[[#This Row],[CycleNumber]]&lt;$B329,SUM(מרקובחצי[[#This Row],[33]],P329)=2),1,"")</f>
        <v/>
      </c>
      <c r="AP328" s="19" t="str">
        <f>IF(AND(מרקובחצי[[#This Row],[CycleNumber]]&lt;$B329,SUM(מרקובחצי[[#This Row],[33]],Q329)=2),1,"")</f>
        <v/>
      </c>
      <c r="AQ328" s="19" t="str">
        <f>IF(AND(מרקובחצי[[#This Row],[CycleNumber]]&lt;$B329,SUM(W328:W329)=2),1,"")</f>
        <v/>
      </c>
      <c r="AR328" s="19" t="str">
        <f>IF(AND(מרקובחצי[[#This Row],[CycleNumber]]&lt;$B329,SUM(מרקובחצי[[#This Row],[12]],S329)=2),1,"")</f>
        <v/>
      </c>
      <c r="AS328" s="19" t="str">
        <f>IF(AND(מרקובחצי[[#This Row],[CycleNumber]]&lt;$B329,SUM(מרקובחצי[[#This Row],[22]],V329)=2),1,"")</f>
        <v/>
      </c>
      <c r="AT328" s="21">
        <f>SUM(מרקובחצי[[#This Row],[11]:[33]])</f>
        <v>1</v>
      </c>
    </row>
    <row r="329" spans="1:46" ht="15.6" x14ac:dyDescent="0.25">
      <c r="A329" s="19" t="s">
        <v>37</v>
      </c>
      <c r="B329" s="19">
        <v>8</v>
      </c>
      <c r="C329">
        <v>29</v>
      </c>
      <c r="D329" s="19">
        <f>מרקובחצי[[#This Row],[LengthofCycle]]+1</f>
        <v>30</v>
      </c>
      <c r="E329" t="str">
        <f>IF(IFERROR(LOOKUP(מרקובחצי[[#This Row],[ClientID]],קביעויות[הפלגה]),FALSE)=מרקובחצי[[#This Row],[ClientID]],1,"")</f>
        <v/>
      </c>
      <c r="F329" t="str">
        <f>IF(IFERROR(LOOKUP(מרקובחצי[[#This Row],[ClientID]],סוגחציקבוע[S31]),FALSE)=מרקובחצי[[#This Row],[ClientID]],1,"")</f>
        <v/>
      </c>
      <c r="G329">
        <f>IF(IFERROR(LOOKUP(מרקובחצי[[#This Row],[ClientID]],סוגחציקבוע[S32]),FALSE)=מרקובחצי[[#This Row],[ClientID]],1,"")</f>
        <v>1</v>
      </c>
      <c r="H329" t="str">
        <f>IF(IFERROR(LOOKUP(מרקובחצי[[#This Row],[ClientID]],סוגחציקבוע[S33]),FALSE)=מרקובחצי[[#This Row],[ClientID]],1,"")</f>
        <v/>
      </c>
      <c r="I329" t="str">
        <f>IF(IFERROR(LOOKUP(מרקובחצי[[#This Row],[ClientID]],סוגחציקבוע[S32&amp;33]),FALSE)=מרקובחצי[[#This Row],[ClientID]],1,"")</f>
        <v/>
      </c>
      <c r="J329" s="19">
        <f>IF(SUM(מרקובחצי[[#This Row],[11]:[13]])=1,מרקובחצי[[#This Row],[עד ועד]],IF(SUM(R328:T329)=1,IF(מרקובחצי[[#This Row],[עד ועד]]&lt;J328,מרקובחצי[[#This Row],[עד ועד]],J328),J328))</f>
        <v>28</v>
      </c>
      <c r="K329" s="19">
        <f>IF(SUM(מרקובחצי[[#This Row],[11]:[13]])=1,מרקובחצי[[#This Row],[עד ועד]],IF(SUM(R328:T329)=1,IF(מרקובחצי[[#This Row],[עד ועד]]&gt;K328,מרקובחצי[[#This Row],[עד ועד]],K328),K328))</f>
        <v>41</v>
      </c>
      <c r="L329" s="19" t="str">
        <f>IF(AND(SUM(מרקובחצי[[#This Row],[31]:[33]])=1,SUM(U328:W328)=0),מרקובחצי[[#This Row],[מקס]]-מרקובחצי[[#This Row],[מינ]],"")</f>
        <v/>
      </c>
      <c r="M32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29" s="19" t="str">
        <f t="shared" si="5"/>
        <v>S32</v>
      </c>
      <c r="O329" s="19" t="str">
        <f>IF(מרקובחצי[[#This Row],[קבעה הפלגה?]]=1,"",IF(AND(מרקובחצי[[#This Row],[עד ועד]]&lt;29,OR(מרקובחצי[[#This Row],[CycleNumber]]=1,AND(U328=1,OR(מרקובחצי[[#This Row],[עד ועד]]&lt;J328,מרקובחצי[[#This Row],[עד ועד]]&gt;K328)),AND(V328=1,מרקובחצי[[#This Row],[עד ועד]]&lt;J328),W328=1)),1,""))</f>
        <v/>
      </c>
      <c r="P329" s="19" t="str">
        <f>IF(מרקובחצי[[#This Row],[קבעה הפלגה?]]=1,"",IF(AND(מרקובחצי[[#This Row],[עד ועד]]&gt;28,מרקובחצי[[#This Row],[עד ועד]]&lt;32,OR(מרקובחצי[[#This Row],[CycleNumber]]=1,AND(U328=1),AND(V328=1,OR(מרקובחצי[[#This Row],[עד ועד]]&lt;J328,מרקובחצי[[#This Row],[עד ועד]]&gt;K328)),W328=1)),1,""))</f>
        <v/>
      </c>
      <c r="Q329" s="19" t="str">
        <f>IF(מרקובחצי[[#This Row],[קבעה הפלגה?]]=1,"",IF(AND(מרקובחצי[[#This Row],[עד ועד]]&gt;31,OR(מרקובחצי[[#This Row],[CycleNumber]]=1,AND(U328=1),AND(V328=1,מרקובחצי[[#This Row],[עד ועד]]&gt;K328),AND(W328=1,OR(מרקובחצי[[#This Row],[עד ועד]]&gt;K328,מרקובחצי[[#This Row],[עד ועד]]&lt;J328)))),1,""))</f>
        <v/>
      </c>
      <c r="R329" s="19" t="str">
        <f>IF(מרקובחצי[[#This Row],[CycleNumber]]&gt;1,IF(AND(O328=1,מרקובחצי[[#This Row],[עד ועד]]&lt;29),1,""),"")</f>
        <v/>
      </c>
      <c r="S329" s="19" t="str">
        <f>IF(מרקובחצי[[#This Row],[CycleNumber]]&gt;1,IF(OR(AND(O328=1,מרקובחצי[[#This Row],[עד ועד]]&gt;28),AND(P328=1),AND(Q328=1,מרקובחצי[[#This Row],[עד ועד]]&lt;32)),1,""),"")</f>
        <v/>
      </c>
      <c r="T329" s="19" t="str">
        <f>IF(מרקובחצי[[#This Row],[CycleNumber]]&gt;1,IF(AND(Q328=1,מרקובחצי[[#This Row],[עד ועד]]&gt;31),1,""),"")</f>
        <v/>
      </c>
      <c r="U329" s="19" t="str">
        <f>IF(מרקובחצי[[#This Row],[CycleNumber]]&gt;1,IF(AND(R328=1,מרקובחצי[[#This Row],[עד ועד]]&lt;29),1,IF(AND(U328=1,NOT(OR(מרקובחצי[[#This Row],[עד ועד]]&lt;J328,מרקובחצי[[#This Row],[עד ועד]]&gt;K328))),1,"")),"")</f>
        <v/>
      </c>
      <c r="V329" s="19">
        <f>IF(מרקובחצי[[#This Row],[CycleNumber]]&gt;1,IF(AND(SUM(R328:T328)=1,מרקובחצי[[#This Row],[עד ועד]]&gt;28,מרקובחצי[[#This Row],[עד ועד]]&lt;32),1,IF(OR(S328=1,AND(R328=1,מרקובחצי[[#This Row],[עד ועד]]&gt;28),AND(T328=1,מרקובחצי[[#This Row],[עד ועד]]&lt;32)),1,IF(AND(V328=1,NOT(OR(מרקובחצי[[#This Row],[עד ועד]]&lt;J328,מרקובחצי[[#This Row],[עד ועד]]&gt;K328))),1,""))),"")</f>
        <v>1</v>
      </c>
      <c r="W329" s="19" t="str">
        <f>IF(מרקובחצי[[#This Row],[CycleNumber]]&gt;1,IF(AND(T328=1,מרקובחצי[[#This Row],[עד ועד]]&gt;31),1,IF(AND(W328=1,NOT(OR(מרקובחצי[[#This Row],[עד ועד]]&lt;J328,מרקובחצי[[#This Row],[עד ועד]]&gt;K328))),1,"")),"")</f>
        <v/>
      </c>
      <c r="X329" s="19" t="str">
        <f>IF(AND(מרקובחצי[[#This Row],[CycleNumber]]&lt;$B330,SUM(מרקובחצי[[#This Row],[11]],R330)=2),1,"")</f>
        <v/>
      </c>
      <c r="Y329" s="19" t="str">
        <f>IF(AND(מרקובחצי[[#This Row],[CycleNumber]]&lt;$B330,SUM(מרקובחצי[[#This Row],[11]],S330)=2),1,"")</f>
        <v/>
      </c>
      <c r="Z329" s="19" t="str">
        <f>IF(AND(מרקובחצי[[#This Row],[CycleNumber]]&lt;$B330,SUM(מרקובחצי[[#This Row],[13]],S330)=2),1,"")</f>
        <v/>
      </c>
      <c r="AA329" s="19" t="str">
        <f>IF(AND(מרקובחצי[[#This Row],[CycleNumber]]&lt;$B330,SUM(מרקובחצי[[#This Row],[13]],T330)=2),1,"")</f>
        <v/>
      </c>
      <c r="AB329" s="19" t="str">
        <f>IF(AND(מרקובחצי[[#This Row],[CycleNumber]]&lt;$B330,SUM(מרקובחצי[[#This Row],[21]],U330)=2),1,"")</f>
        <v/>
      </c>
      <c r="AC329" s="19" t="str">
        <f>IF(AND(מרקובחצי[[#This Row],[CycleNumber]]&lt;$B330,SUM(מרקובחצי[[#This Row],[21]],V330)=2),1,"")</f>
        <v/>
      </c>
      <c r="AD329" s="19" t="str">
        <f>IF(AND(מרקובחצי[[#This Row],[CycleNumber]]&lt;$B330,SUM(מרקובחצי[[#This Row],[23]],V330)=2),1,"")</f>
        <v/>
      </c>
      <c r="AE329" s="19" t="str">
        <f>IF(AND(מרקובחצי[[#This Row],[CycleNumber]]&lt;$B330,SUM(מרקובחצי[[#This Row],[23]],W330)=2),1,"")</f>
        <v/>
      </c>
      <c r="AF329" s="19" t="str">
        <f>IF(AND(מרקובחצי[[#This Row],[CycleNumber]]&lt;$B330,SUM(מרקובחצי[[#This Row],[31]],O330)=2),1,"")</f>
        <v/>
      </c>
      <c r="AG329" s="19" t="str">
        <f>IF(AND(מרקובחצי[[#This Row],[CycleNumber]]&lt;$B330,SUM(מרקובחצי[[#This Row],[31]],P330)=2),1,"")</f>
        <v/>
      </c>
      <c r="AH329" s="19" t="str">
        <f>IF(AND(מרקובחצי[[#This Row],[CycleNumber]]&lt;$B330,SUM(מרקובחצי[[#This Row],[31]],Q330)=2),1,"")</f>
        <v/>
      </c>
      <c r="AI329" s="19" t="str">
        <f>IF(AND(מרקובחצי[[#This Row],[CycleNumber]]&lt;$B330,SUM(U329:U330)=2),1,"")</f>
        <v/>
      </c>
      <c r="AJ329" s="19" t="str">
        <f>IF(AND(מרקובחצי[[#This Row],[CycleNumber]]&lt;$B330,SUM(מרקובחצי[[#This Row],[32]],O330)=2),1,"")</f>
        <v/>
      </c>
      <c r="AK329" s="19" t="str">
        <f>IF(AND(מרקובחצי[[#This Row],[CycleNumber]]&lt;$B330,SUM(מרקובחצי[[#This Row],[32]],P330)=2),1,"")</f>
        <v/>
      </c>
      <c r="AL329" s="19" t="str">
        <f>IF(AND(מרקובחצי[[#This Row],[CycleNumber]]&lt;$B330,SUM(מרקובחצי[[#This Row],[32]],Q330)=2),1,"")</f>
        <v/>
      </c>
      <c r="AM329" s="19">
        <f>IF(AND(מרקובחצי[[#This Row],[CycleNumber]]&lt;$B330,SUM(V329:V330)=2),1,"")</f>
        <v>1</v>
      </c>
      <c r="AN329" s="19" t="str">
        <f>IF(AND(מרקובחצי[[#This Row],[CycleNumber]]&lt;$B330,SUM(מרקובחצי[[#This Row],[33]],O330)=2),1,"")</f>
        <v/>
      </c>
      <c r="AO329" s="19" t="str">
        <f>IF(AND(מרקובחצי[[#This Row],[CycleNumber]]&lt;$B330,SUM(מרקובחצי[[#This Row],[33]],P330)=2),1,"")</f>
        <v/>
      </c>
      <c r="AP329" s="19" t="str">
        <f>IF(AND(מרקובחצי[[#This Row],[CycleNumber]]&lt;$B330,SUM(מרקובחצי[[#This Row],[33]],Q330)=2),1,"")</f>
        <v/>
      </c>
      <c r="AQ329" s="19" t="str">
        <f>IF(AND(מרקובחצי[[#This Row],[CycleNumber]]&lt;$B330,SUM(W329:W330)=2),1,"")</f>
        <v/>
      </c>
      <c r="AR329" s="19" t="str">
        <f>IF(AND(מרקובחצי[[#This Row],[CycleNumber]]&lt;$B330,SUM(מרקובחצי[[#This Row],[12]],S330)=2),1,"")</f>
        <v/>
      </c>
      <c r="AS329" s="19" t="str">
        <f>IF(AND(מרקובחצי[[#This Row],[CycleNumber]]&lt;$B330,SUM(מרקובחצי[[#This Row],[22]],V330)=2),1,"")</f>
        <v/>
      </c>
      <c r="AT329" s="21">
        <f>SUM(מרקובחצי[[#This Row],[11]:[33]])</f>
        <v>1</v>
      </c>
    </row>
    <row r="330" spans="1:46" ht="15.6" x14ac:dyDescent="0.25">
      <c r="A330" s="19" t="s">
        <v>37</v>
      </c>
      <c r="B330" s="19">
        <v>9</v>
      </c>
      <c r="C330">
        <v>36</v>
      </c>
      <c r="D330" s="19">
        <f>מרקובחצי[[#This Row],[LengthofCycle]]+1</f>
        <v>37</v>
      </c>
      <c r="E330" t="str">
        <f>IF(IFERROR(LOOKUP(מרקובחצי[[#This Row],[ClientID]],קביעויות[הפלגה]),FALSE)=מרקובחצי[[#This Row],[ClientID]],1,"")</f>
        <v/>
      </c>
      <c r="F330" t="str">
        <f>IF(IFERROR(LOOKUP(מרקובחצי[[#This Row],[ClientID]],סוגחציקבוע[S31]),FALSE)=מרקובחצי[[#This Row],[ClientID]],1,"")</f>
        <v/>
      </c>
      <c r="G330">
        <f>IF(IFERROR(LOOKUP(מרקובחצי[[#This Row],[ClientID]],סוגחציקבוע[S32]),FALSE)=מרקובחצי[[#This Row],[ClientID]],1,"")</f>
        <v>1</v>
      </c>
      <c r="H330" t="str">
        <f>IF(IFERROR(LOOKUP(מרקובחצי[[#This Row],[ClientID]],סוגחציקבוע[S33]),FALSE)=מרקובחצי[[#This Row],[ClientID]],1,"")</f>
        <v/>
      </c>
      <c r="I330" t="str">
        <f>IF(IFERROR(LOOKUP(מרקובחצי[[#This Row],[ClientID]],סוגחציקבוע[S32&amp;33]),FALSE)=מרקובחצי[[#This Row],[ClientID]],1,"")</f>
        <v/>
      </c>
      <c r="J330" s="19">
        <f>IF(SUM(מרקובחצי[[#This Row],[11]:[13]])=1,מרקובחצי[[#This Row],[עד ועד]],IF(SUM(R329:T330)=1,IF(מרקובחצי[[#This Row],[עד ועד]]&lt;J329,מרקובחצי[[#This Row],[עד ועד]],J329),J329))</f>
        <v>28</v>
      </c>
      <c r="K330" s="19">
        <f>IF(SUM(מרקובחצי[[#This Row],[11]:[13]])=1,מרקובחצי[[#This Row],[עד ועד]],IF(SUM(R329:T330)=1,IF(מרקובחצי[[#This Row],[עד ועד]]&gt;K329,מרקובחצי[[#This Row],[עד ועד]],K329),K329))</f>
        <v>41</v>
      </c>
      <c r="L330" s="19" t="str">
        <f>IF(AND(SUM(מרקובחצי[[#This Row],[31]:[33]])=1,SUM(U329:W329)=0),מרקובחצי[[#This Row],[מקס]]-מרקובחצי[[#This Row],[מינ]],"")</f>
        <v/>
      </c>
      <c r="M33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30" s="19" t="str">
        <f t="shared" si="5"/>
        <v>S32</v>
      </c>
      <c r="O330" s="19" t="str">
        <f>IF(מרקובחצי[[#This Row],[קבעה הפלגה?]]=1,"",IF(AND(מרקובחצי[[#This Row],[עד ועד]]&lt;29,OR(מרקובחצי[[#This Row],[CycleNumber]]=1,AND(U329=1,OR(מרקובחצי[[#This Row],[עד ועד]]&lt;J329,מרקובחצי[[#This Row],[עד ועד]]&gt;K329)),AND(V329=1,מרקובחצי[[#This Row],[עד ועד]]&lt;J329),W329=1)),1,""))</f>
        <v/>
      </c>
      <c r="P330" s="19" t="str">
        <f>IF(מרקובחצי[[#This Row],[קבעה הפלגה?]]=1,"",IF(AND(מרקובחצי[[#This Row],[עד ועד]]&gt;28,מרקובחצי[[#This Row],[עד ועד]]&lt;32,OR(מרקובחצי[[#This Row],[CycleNumber]]=1,AND(U329=1),AND(V329=1,OR(מרקובחצי[[#This Row],[עד ועד]]&lt;J329,מרקובחצי[[#This Row],[עד ועד]]&gt;K329)),W329=1)),1,""))</f>
        <v/>
      </c>
      <c r="Q330" s="19" t="str">
        <f>IF(מרקובחצי[[#This Row],[קבעה הפלגה?]]=1,"",IF(AND(מרקובחצי[[#This Row],[עד ועד]]&gt;31,OR(מרקובחצי[[#This Row],[CycleNumber]]=1,AND(U329=1),AND(V329=1,מרקובחצי[[#This Row],[עד ועד]]&gt;K329),AND(W329=1,OR(מרקובחצי[[#This Row],[עד ועד]]&gt;K329,מרקובחצי[[#This Row],[עד ועד]]&lt;J329)))),1,""))</f>
        <v/>
      </c>
      <c r="R330" s="19" t="str">
        <f>IF(מרקובחצי[[#This Row],[CycleNumber]]&gt;1,IF(AND(O329=1,מרקובחצי[[#This Row],[עד ועד]]&lt;29),1,""),"")</f>
        <v/>
      </c>
      <c r="S330" s="19" t="str">
        <f>IF(מרקובחצי[[#This Row],[CycleNumber]]&gt;1,IF(OR(AND(O329=1,מרקובחצי[[#This Row],[עד ועד]]&gt;28),AND(P329=1),AND(Q329=1,מרקובחצי[[#This Row],[עד ועד]]&lt;32)),1,""),"")</f>
        <v/>
      </c>
      <c r="T330" s="19" t="str">
        <f>IF(מרקובחצי[[#This Row],[CycleNumber]]&gt;1,IF(AND(Q329=1,מרקובחצי[[#This Row],[עד ועד]]&gt;31),1,""),"")</f>
        <v/>
      </c>
      <c r="U330" s="19" t="str">
        <f>IF(מרקובחצי[[#This Row],[CycleNumber]]&gt;1,IF(AND(R329=1,מרקובחצי[[#This Row],[עד ועד]]&lt;29),1,IF(AND(U329=1,NOT(OR(מרקובחצי[[#This Row],[עד ועד]]&lt;J329,מרקובחצי[[#This Row],[עד ועד]]&gt;K329))),1,"")),"")</f>
        <v/>
      </c>
      <c r="V330" s="19">
        <f>IF(מרקובחצי[[#This Row],[CycleNumber]]&gt;1,IF(AND(SUM(R329:T329)=1,מרקובחצי[[#This Row],[עד ועד]]&gt;28,מרקובחצי[[#This Row],[עד ועד]]&lt;32),1,IF(OR(S329=1,AND(R329=1,מרקובחצי[[#This Row],[עד ועד]]&gt;28),AND(T329=1,מרקובחצי[[#This Row],[עד ועד]]&lt;32)),1,IF(AND(V329=1,NOT(OR(מרקובחצי[[#This Row],[עד ועד]]&lt;J329,מרקובחצי[[#This Row],[עד ועד]]&gt;K329))),1,""))),"")</f>
        <v>1</v>
      </c>
      <c r="W330" s="19" t="str">
        <f>IF(מרקובחצי[[#This Row],[CycleNumber]]&gt;1,IF(AND(T329=1,מרקובחצי[[#This Row],[עד ועד]]&gt;31),1,IF(AND(W329=1,NOT(OR(מרקובחצי[[#This Row],[עד ועד]]&lt;J329,מרקובחצי[[#This Row],[עד ועד]]&gt;K329))),1,"")),"")</f>
        <v/>
      </c>
      <c r="X330" s="19" t="str">
        <f>IF(AND(מרקובחצי[[#This Row],[CycleNumber]]&lt;$B331,SUM(מרקובחצי[[#This Row],[11]],R331)=2),1,"")</f>
        <v/>
      </c>
      <c r="Y330" s="19" t="str">
        <f>IF(AND(מרקובחצי[[#This Row],[CycleNumber]]&lt;$B331,SUM(מרקובחצי[[#This Row],[11]],S331)=2),1,"")</f>
        <v/>
      </c>
      <c r="Z330" s="19" t="str">
        <f>IF(AND(מרקובחצי[[#This Row],[CycleNumber]]&lt;$B331,SUM(מרקובחצי[[#This Row],[13]],S331)=2),1,"")</f>
        <v/>
      </c>
      <c r="AA330" s="19" t="str">
        <f>IF(AND(מרקובחצי[[#This Row],[CycleNumber]]&lt;$B331,SUM(מרקובחצי[[#This Row],[13]],T331)=2),1,"")</f>
        <v/>
      </c>
      <c r="AB330" s="19" t="str">
        <f>IF(AND(מרקובחצי[[#This Row],[CycleNumber]]&lt;$B331,SUM(מרקובחצי[[#This Row],[21]],U331)=2),1,"")</f>
        <v/>
      </c>
      <c r="AC330" s="19" t="str">
        <f>IF(AND(מרקובחצי[[#This Row],[CycleNumber]]&lt;$B331,SUM(מרקובחצי[[#This Row],[21]],V331)=2),1,"")</f>
        <v/>
      </c>
      <c r="AD330" s="19" t="str">
        <f>IF(AND(מרקובחצי[[#This Row],[CycleNumber]]&lt;$B331,SUM(מרקובחצי[[#This Row],[23]],V331)=2),1,"")</f>
        <v/>
      </c>
      <c r="AE330" s="19" t="str">
        <f>IF(AND(מרקובחצי[[#This Row],[CycleNumber]]&lt;$B331,SUM(מרקובחצי[[#This Row],[23]],W331)=2),1,"")</f>
        <v/>
      </c>
      <c r="AF330" s="19" t="str">
        <f>IF(AND(מרקובחצי[[#This Row],[CycleNumber]]&lt;$B331,SUM(מרקובחצי[[#This Row],[31]],O331)=2),1,"")</f>
        <v/>
      </c>
      <c r="AG330" s="19" t="str">
        <f>IF(AND(מרקובחצי[[#This Row],[CycleNumber]]&lt;$B331,SUM(מרקובחצי[[#This Row],[31]],P331)=2),1,"")</f>
        <v/>
      </c>
      <c r="AH330" s="19" t="str">
        <f>IF(AND(מרקובחצי[[#This Row],[CycleNumber]]&lt;$B331,SUM(מרקובחצי[[#This Row],[31]],Q331)=2),1,"")</f>
        <v/>
      </c>
      <c r="AI330" s="19" t="str">
        <f>IF(AND(מרקובחצי[[#This Row],[CycleNumber]]&lt;$B331,SUM(U330:U331)=2),1,"")</f>
        <v/>
      </c>
      <c r="AJ330" s="19" t="str">
        <f>IF(AND(מרקובחצי[[#This Row],[CycleNumber]]&lt;$B331,SUM(מרקובחצי[[#This Row],[32]],O331)=2),1,"")</f>
        <v/>
      </c>
      <c r="AK330" s="19" t="str">
        <f>IF(AND(מרקובחצי[[#This Row],[CycleNumber]]&lt;$B331,SUM(מרקובחצי[[#This Row],[32]],P331)=2),1,"")</f>
        <v/>
      </c>
      <c r="AL330" s="19" t="str">
        <f>IF(AND(מרקובחצי[[#This Row],[CycleNumber]]&lt;$B331,SUM(מרקובחצי[[#This Row],[32]],Q331)=2),1,"")</f>
        <v/>
      </c>
      <c r="AM330" s="19">
        <f>IF(AND(מרקובחצי[[#This Row],[CycleNumber]]&lt;$B331,SUM(V330:V331)=2),1,"")</f>
        <v>1</v>
      </c>
      <c r="AN330" s="19" t="str">
        <f>IF(AND(מרקובחצי[[#This Row],[CycleNumber]]&lt;$B331,SUM(מרקובחצי[[#This Row],[33]],O331)=2),1,"")</f>
        <v/>
      </c>
      <c r="AO330" s="19" t="str">
        <f>IF(AND(מרקובחצי[[#This Row],[CycleNumber]]&lt;$B331,SUM(מרקובחצי[[#This Row],[33]],P331)=2),1,"")</f>
        <v/>
      </c>
      <c r="AP330" s="19" t="str">
        <f>IF(AND(מרקובחצי[[#This Row],[CycleNumber]]&lt;$B331,SUM(מרקובחצי[[#This Row],[33]],Q331)=2),1,"")</f>
        <v/>
      </c>
      <c r="AQ330" s="19" t="str">
        <f>IF(AND(מרקובחצי[[#This Row],[CycleNumber]]&lt;$B331,SUM(W330:W331)=2),1,"")</f>
        <v/>
      </c>
      <c r="AR330" s="19" t="str">
        <f>IF(AND(מרקובחצי[[#This Row],[CycleNumber]]&lt;$B331,SUM(מרקובחצי[[#This Row],[12]],S331)=2),1,"")</f>
        <v/>
      </c>
      <c r="AS330" s="19" t="str">
        <f>IF(AND(מרקובחצי[[#This Row],[CycleNumber]]&lt;$B331,SUM(מרקובחצי[[#This Row],[22]],V331)=2),1,"")</f>
        <v/>
      </c>
      <c r="AT330" s="21">
        <f>SUM(מרקובחצי[[#This Row],[11]:[33]])</f>
        <v>1</v>
      </c>
    </row>
    <row r="331" spans="1:46" ht="15.6" x14ac:dyDescent="0.25">
      <c r="A331" s="19" t="s">
        <v>37</v>
      </c>
      <c r="B331" s="19">
        <v>10</v>
      </c>
      <c r="C331">
        <v>27</v>
      </c>
      <c r="D331" s="19">
        <f>מרקובחצי[[#This Row],[LengthofCycle]]+1</f>
        <v>28</v>
      </c>
      <c r="E331" t="str">
        <f>IF(IFERROR(LOOKUP(מרקובחצי[[#This Row],[ClientID]],קביעויות[הפלגה]),FALSE)=מרקובחצי[[#This Row],[ClientID]],1,"")</f>
        <v/>
      </c>
      <c r="F331" t="str">
        <f>IF(IFERROR(LOOKUP(מרקובחצי[[#This Row],[ClientID]],סוגחציקבוע[S31]),FALSE)=מרקובחצי[[#This Row],[ClientID]],1,"")</f>
        <v/>
      </c>
      <c r="G331">
        <f>IF(IFERROR(LOOKUP(מרקובחצי[[#This Row],[ClientID]],סוגחציקבוע[S32]),FALSE)=מרקובחצי[[#This Row],[ClientID]],1,"")</f>
        <v>1</v>
      </c>
      <c r="H331" t="str">
        <f>IF(IFERROR(LOOKUP(מרקובחצי[[#This Row],[ClientID]],סוגחציקבוע[S33]),FALSE)=מרקובחצי[[#This Row],[ClientID]],1,"")</f>
        <v/>
      </c>
      <c r="I331" t="str">
        <f>IF(IFERROR(LOOKUP(מרקובחצי[[#This Row],[ClientID]],סוגחציקבוע[S32&amp;33]),FALSE)=מרקובחצי[[#This Row],[ClientID]],1,"")</f>
        <v/>
      </c>
      <c r="J331" s="19">
        <f>IF(SUM(מרקובחצי[[#This Row],[11]:[13]])=1,מרקובחצי[[#This Row],[עד ועד]],IF(SUM(R330:T331)=1,IF(מרקובחצי[[#This Row],[עד ועד]]&lt;J330,מרקובחצי[[#This Row],[עד ועד]],J330),J330))</f>
        <v>28</v>
      </c>
      <c r="K331" s="19">
        <f>IF(SUM(מרקובחצי[[#This Row],[11]:[13]])=1,מרקובחצי[[#This Row],[עד ועד]],IF(SUM(R330:T331)=1,IF(מרקובחצי[[#This Row],[עד ועד]]&gt;K330,מרקובחצי[[#This Row],[עד ועד]],K330),K330))</f>
        <v>41</v>
      </c>
      <c r="L331" s="19" t="str">
        <f>IF(AND(SUM(מרקובחצי[[#This Row],[31]:[33]])=1,SUM(U330:W330)=0),מרקובחצי[[#This Row],[מקס]]-מרקובחצי[[#This Row],[מינ]],"")</f>
        <v/>
      </c>
      <c r="M33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31" s="19" t="str">
        <f t="shared" si="5"/>
        <v>S32</v>
      </c>
      <c r="O331" s="19" t="str">
        <f>IF(מרקובחצי[[#This Row],[קבעה הפלגה?]]=1,"",IF(AND(מרקובחצי[[#This Row],[עד ועד]]&lt;29,OR(מרקובחצי[[#This Row],[CycleNumber]]=1,AND(U330=1,OR(מרקובחצי[[#This Row],[עד ועד]]&lt;J330,מרקובחצי[[#This Row],[עד ועד]]&gt;K330)),AND(V330=1,מרקובחצי[[#This Row],[עד ועד]]&lt;J330),W330=1)),1,""))</f>
        <v/>
      </c>
      <c r="P331" s="19" t="str">
        <f>IF(מרקובחצי[[#This Row],[קבעה הפלגה?]]=1,"",IF(AND(מרקובחצי[[#This Row],[עד ועד]]&gt;28,מרקובחצי[[#This Row],[עד ועד]]&lt;32,OR(מרקובחצי[[#This Row],[CycleNumber]]=1,AND(U330=1),AND(V330=1,OR(מרקובחצי[[#This Row],[עד ועד]]&lt;J330,מרקובחצי[[#This Row],[עד ועד]]&gt;K330)),W330=1)),1,""))</f>
        <v/>
      </c>
      <c r="Q331" s="19" t="str">
        <f>IF(מרקובחצי[[#This Row],[קבעה הפלגה?]]=1,"",IF(AND(מרקובחצי[[#This Row],[עד ועד]]&gt;31,OR(מרקובחצי[[#This Row],[CycleNumber]]=1,AND(U330=1),AND(V330=1,מרקובחצי[[#This Row],[עד ועד]]&gt;K330),AND(W330=1,OR(מרקובחצי[[#This Row],[עד ועד]]&gt;K330,מרקובחצי[[#This Row],[עד ועד]]&lt;J330)))),1,""))</f>
        <v/>
      </c>
      <c r="R331" s="19" t="str">
        <f>IF(מרקובחצי[[#This Row],[CycleNumber]]&gt;1,IF(AND(O330=1,מרקובחצי[[#This Row],[עד ועד]]&lt;29),1,""),"")</f>
        <v/>
      </c>
      <c r="S331" s="19" t="str">
        <f>IF(מרקובחצי[[#This Row],[CycleNumber]]&gt;1,IF(OR(AND(O330=1,מרקובחצי[[#This Row],[עד ועד]]&gt;28),AND(P330=1),AND(Q330=1,מרקובחצי[[#This Row],[עד ועד]]&lt;32)),1,""),"")</f>
        <v/>
      </c>
      <c r="T331" s="19" t="str">
        <f>IF(מרקובחצי[[#This Row],[CycleNumber]]&gt;1,IF(AND(Q330=1,מרקובחצי[[#This Row],[עד ועד]]&gt;31),1,""),"")</f>
        <v/>
      </c>
      <c r="U331" s="19" t="str">
        <f>IF(מרקובחצי[[#This Row],[CycleNumber]]&gt;1,IF(AND(R330=1,מרקובחצי[[#This Row],[עד ועד]]&lt;29),1,IF(AND(U330=1,NOT(OR(מרקובחצי[[#This Row],[עד ועד]]&lt;J330,מרקובחצי[[#This Row],[עד ועד]]&gt;K330))),1,"")),"")</f>
        <v/>
      </c>
      <c r="V331" s="19">
        <f>IF(מרקובחצי[[#This Row],[CycleNumber]]&gt;1,IF(AND(SUM(R330:T330)=1,מרקובחצי[[#This Row],[עד ועד]]&gt;28,מרקובחצי[[#This Row],[עד ועד]]&lt;32),1,IF(OR(S330=1,AND(R330=1,מרקובחצי[[#This Row],[עד ועד]]&gt;28),AND(T330=1,מרקובחצי[[#This Row],[עד ועד]]&lt;32)),1,IF(AND(V330=1,NOT(OR(מרקובחצי[[#This Row],[עד ועד]]&lt;J330,מרקובחצי[[#This Row],[עד ועד]]&gt;K330))),1,""))),"")</f>
        <v>1</v>
      </c>
      <c r="W331" s="19" t="str">
        <f>IF(מרקובחצי[[#This Row],[CycleNumber]]&gt;1,IF(AND(T330=1,מרקובחצי[[#This Row],[עד ועד]]&gt;31),1,IF(AND(W330=1,NOT(OR(מרקובחצי[[#This Row],[עד ועד]]&lt;J330,מרקובחצי[[#This Row],[עד ועד]]&gt;K330))),1,"")),"")</f>
        <v/>
      </c>
      <c r="X331" s="19" t="str">
        <f>IF(AND(מרקובחצי[[#This Row],[CycleNumber]]&lt;$B332,SUM(מרקובחצי[[#This Row],[11]],R332)=2),1,"")</f>
        <v/>
      </c>
      <c r="Y331" s="19" t="str">
        <f>IF(AND(מרקובחצי[[#This Row],[CycleNumber]]&lt;$B332,SUM(מרקובחצי[[#This Row],[11]],S332)=2),1,"")</f>
        <v/>
      </c>
      <c r="Z331" s="19" t="str">
        <f>IF(AND(מרקובחצי[[#This Row],[CycleNumber]]&lt;$B332,SUM(מרקובחצי[[#This Row],[13]],S332)=2),1,"")</f>
        <v/>
      </c>
      <c r="AA331" s="19" t="str">
        <f>IF(AND(מרקובחצי[[#This Row],[CycleNumber]]&lt;$B332,SUM(מרקובחצי[[#This Row],[13]],T332)=2),1,"")</f>
        <v/>
      </c>
      <c r="AB331" s="19" t="str">
        <f>IF(AND(מרקובחצי[[#This Row],[CycleNumber]]&lt;$B332,SUM(מרקובחצי[[#This Row],[21]],U332)=2),1,"")</f>
        <v/>
      </c>
      <c r="AC331" s="19" t="str">
        <f>IF(AND(מרקובחצי[[#This Row],[CycleNumber]]&lt;$B332,SUM(מרקובחצי[[#This Row],[21]],V332)=2),1,"")</f>
        <v/>
      </c>
      <c r="AD331" s="19" t="str">
        <f>IF(AND(מרקובחצי[[#This Row],[CycleNumber]]&lt;$B332,SUM(מרקובחצי[[#This Row],[23]],V332)=2),1,"")</f>
        <v/>
      </c>
      <c r="AE331" s="19" t="str">
        <f>IF(AND(מרקובחצי[[#This Row],[CycleNumber]]&lt;$B332,SUM(מרקובחצי[[#This Row],[23]],W332)=2),1,"")</f>
        <v/>
      </c>
      <c r="AF331" s="19" t="str">
        <f>IF(AND(מרקובחצי[[#This Row],[CycleNumber]]&lt;$B332,SUM(מרקובחצי[[#This Row],[31]],O332)=2),1,"")</f>
        <v/>
      </c>
      <c r="AG331" s="19" t="str">
        <f>IF(AND(מרקובחצי[[#This Row],[CycleNumber]]&lt;$B332,SUM(מרקובחצי[[#This Row],[31]],P332)=2),1,"")</f>
        <v/>
      </c>
      <c r="AH331" s="19" t="str">
        <f>IF(AND(מרקובחצי[[#This Row],[CycleNumber]]&lt;$B332,SUM(מרקובחצי[[#This Row],[31]],Q332)=2),1,"")</f>
        <v/>
      </c>
      <c r="AI331" s="19" t="str">
        <f>IF(AND(מרקובחצי[[#This Row],[CycleNumber]]&lt;$B332,SUM(U331:U332)=2),1,"")</f>
        <v/>
      </c>
      <c r="AJ331" s="19" t="str">
        <f>IF(AND(מרקובחצי[[#This Row],[CycleNumber]]&lt;$B332,SUM(מרקובחצי[[#This Row],[32]],O332)=2),1,"")</f>
        <v/>
      </c>
      <c r="AK331" s="19" t="str">
        <f>IF(AND(מרקובחצי[[#This Row],[CycleNumber]]&lt;$B332,SUM(מרקובחצי[[#This Row],[32]],P332)=2),1,"")</f>
        <v/>
      </c>
      <c r="AL331" s="19" t="str">
        <f>IF(AND(מרקובחצי[[#This Row],[CycleNumber]]&lt;$B332,SUM(מרקובחצי[[#This Row],[32]],Q332)=2),1,"")</f>
        <v/>
      </c>
      <c r="AM331" s="19">
        <f>IF(AND(מרקובחצי[[#This Row],[CycleNumber]]&lt;$B332,SUM(V331:V332)=2),1,"")</f>
        <v>1</v>
      </c>
      <c r="AN331" s="19" t="str">
        <f>IF(AND(מרקובחצי[[#This Row],[CycleNumber]]&lt;$B332,SUM(מרקובחצי[[#This Row],[33]],O332)=2),1,"")</f>
        <v/>
      </c>
      <c r="AO331" s="19" t="str">
        <f>IF(AND(מרקובחצי[[#This Row],[CycleNumber]]&lt;$B332,SUM(מרקובחצי[[#This Row],[33]],P332)=2),1,"")</f>
        <v/>
      </c>
      <c r="AP331" s="19" t="str">
        <f>IF(AND(מרקובחצי[[#This Row],[CycleNumber]]&lt;$B332,SUM(מרקובחצי[[#This Row],[33]],Q332)=2),1,"")</f>
        <v/>
      </c>
      <c r="AQ331" s="19" t="str">
        <f>IF(AND(מרקובחצי[[#This Row],[CycleNumber]]&lt;$B332,SUM(W331:W332)=2),1,"")</f>
        <v/>
      </c>
      <c r="AR331" s="19" t="str">
        <f>IF(AND(מרקובחצי[[#This Row],[CycleNumber]]&lt;$B332,SUM(מרקובחצי[[#This Row],[12]],S332)=2),1,"")</f>
        <v/>
      </c>
      <c r="AS331" s="19" t="str">
        <f>IF(AND(מרקובחצי[[#This Row],[CycleNumber]]&lt;$B332,SUM(מרקובחצי[[#This Row],[22]],V332)=2),1,"")</f>
        <v/>
      </c>
      <c r="AT331" s="21">
        <f>SUM(מרקובחצי[[#This Row],[11]:[33]])</f>
        <v>1</v>
      </c>
    </row>
    <row r="332" spans="1:46" ht="15.6" x14ac:dyDescent="0.25">
      <c r="A332" s="19" t="s">
        <v>37</v>
      </c>
      <c r="B332" s="19">
        <v>11</v>
      </c>
      <c r="C332">
        <v>28</v>
      </c>
      <c r="D332" s="19">
        <f>מרקובחצי[[#This Row],[LengthofCycle]]+1</f>
        <v>29</v>
      </c>
      <c r="E332" t="str">
        <f>IF(IFERROR(LOOKUP(מרקובחצי[[#This Row],[ClientID]],קביעויות[הפלגה]),FALSE)=מרקובחצי[[#This Row],[ClientID]],1,"")</f>
        <v/>
      </c>
      <c r="F332" t="str">
        <f>IF(IFERROR(LOOKUP(מרקובחצי[[#This Row],[ClientID]],סוגחציקבוע[S31]),FALSE)=מרקובחצי[[#This Row],[ClientID]],1,"")</f>
        <v/>
      </c>
      <c r="G332">
        <f>IF(IFERROR(LOOKUP(מרקובחצי[[#This Row],[ClientID]],סוגחציקבוע[S32]),FALSE)=מרקובחצי[[#This Row],[ClientID]],1,"")</f>
        <v>1</v>
      </c>
      <c r="H332" t="str">
        <f>IF(IFERROR(LOOKUP(מרקובחצי[[#This Row],[ClientID]],סוגחציקבוע[S33]),FALSE)=מרקובחצי[[#This Row],[ClientID]],1,"")</f>
        <v/>
      </c>
      <c r="I332" t="str">
        <f>IF(IFERROR(LOOKUP(מרקובחצי[[#This Row],[ClientID]],סוגחציקבוע[S32&amp;33]),FALSE)=מרקובחצי[[#This Row],[ClientID]],1,"")</f>
        <v/>
      </c>
      <c r="J332" s="19">
        <f>IF(SUM(מרקובחצי[[#This Row],[11]:[13]])=1,מרקובחצי[[#This Row],[עד ועד]],IF(SUM(R331:T332)=1,IF(מרקובחצי[[#This Row],[עד ועד]]&lt;J331,מרקובחצי[[#This Row],[עד ועד]],J331),J331))</f>
        <v>28</v>
      </c>
      <c r="K332" s="19">
        <f>IF(SUM(מרקובחצי[[#This Row],[11]:[13]])=1,מרקובחצי[[#This Row],[עד ועד]],IF(SUM(R331:T332)=1,IF(מרקובחצי[[#This Row],[עד ועד]]&gt;K331,מרקובחצי[[#This Row],[עד ועד]],K331),K331))</f>
        <v>41</v>
      </c>
      <c r="L332" s="19" t="str">
        <f>IF(AND(SUM(מרקובחצי[[#This Row],[31]:[33]])=1,SUM(U331:W331)=0),מרקובחצי[[#This Row],[מקס]]-מרקובחצי[[#This Row],[מינ]],"")</f>
        <v/>
      </c>
      <c r="M33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32" s="19" t="str">
        <f t="shared" si="5"/>
        <v>S32</v>
      </c>
      <c r="O332" s="19" t="str">
        <f>IF(מרקובחצי[[#This Row],[קבעה הפלגה?]]=1,"",IF(AND(מרקובחצי[[#This Row],[עד ועד]]&lt;29,OR(מרקובחצי[[#This Row],[CycleNumber]]=1,AND(U331=1,OR(מרקובחצי[[#This Row],[עד ועד]]&lt;J331,מרקובחצי[[#This Row],[עד ועד]]&gt;K331)),AND(V331=1,מרקובחצי[[#This Row],[עד ועד]]&lt;J331),W331=1)),1,""))</f>
        <v/>
      </c>
      <c r="P332" s="19" t="str">
        <f>IF(מרקובחצי[[#This Row],[קבעה הפלגה?]]=1,"",IF(AND(מרקובחצי[[#This Row],[עד ועד]]&gt;28,מרקובחצי[[#This Row],[עד ועד]]&lt;32,OR(מרקובחצי[[#This Row],[CycleNumber]]=1,AND(U331=1),AND(V331=1,OR(מרקובחצי[[#This Row],[עד ועד]]&lt;J331,מרקובחצי[[#This Row],[עד ועד]]&gt;K331)),W331=1)),1,""))</f>
        <v/>
      </c>
      <c r="Q332" s="19" t="str">
        <f>IF(מרקובחצי[[#This Row],[קבעה הפלגה?]]=1,"",IF(AND(מרקובחצי[[#This Row],[עד ועד]]&gt;31,OR(מרקובחצי[[#This Row],[CycleNumber]]=1,AND(U331=1),AND(V331=1,מרקובחצי[[#This Row],[עד ועד]]&gt;K331),AND(W331=1,OR(מרקובחצי[[#This Row],[עד ועד]]&gt;K331,מרקובחצי[[#This Row],[עד ועד]]&lt;J331)))),1,""))</f>
        <v/>
      </c>
      <c r="R332" s="19" t="str">
        <f>IF(מרקובחצי[[#This Row],[CycleNumber]]&gt;1,IF(AND(O331=1,מרקובחצי[[#This Row],[עד ועד]]&lt;29),1,""),"")</f>
        <v/>
      </c>
      <c r="S332" s="19" t="str">
        <f>IF(מרקובחצי[[#This Row],[CycleNumber]]&gt;1,IF(OR(AND(O331=1,מרקובחצי[[#This Row],[עד ועד]]&gt;28),AND(P331=1),AND(Q331=1,מרקובחצי[[#This Row],[עד ועד]]&lt;32)),1,""),"")</f>
        <v/>
      </c>
      <c r="T332" s="19" t="str">
        <f>IF(מרקובחצי[[#This Row],[CycleNumber]]&gt;1,IF(AND(Q331=1,מרקובחצי[[#This Row],[עד ועד]]&gt;31),1,""),"")</f>
        <v/>
      </c>
      <c r="U332" s="19" t="str">
        <f>IF(מרקובחצי[[#This Row],[CycleNumber]]&gt;1,IF(AND(R331=1,מרקובחצי[[#This Row],[עד ועד]]&lt;29),1,IF(AND(U331=1,NOT(OR(מרקובחצי[[#This Row],[עד ועד]]&lt;J331,מרקובחצי[[#This Row],[עד ועד]]&gt;K331))),1,"")),"")</f>
        <v/>
      </c>
      <c r="V332" s="19">
        <f>IF(מרקובחצי[[#This Row],[CycleNumber]]&gt;1,IF(AND(SUM(R331:T331)=1,מרקובחצי[[#This Row],[עד ועד]]&gt;28,מרקובחצי[[#This Row],[עד ועד]]&lt;32),1,IF(OR(S331=1,AND(R331=1,מרקובחצי[[#This Row],[עד ועד]]&gt;28),AND(T331=1,מרקובחצי[[#This Row],[עד ועד]]&lt;32)),1,IF(AND(V331=1,NOT(OR(מרקובחצי[[#This Row],[עד ועד]]&lt;J331,מרקובחצי[[#This Row],[עד ועד]]&gt;K331))),1,""))),"")</f>
        <v>1</v>
      </c>
      <c r="W332" s="19" t="str">
        <f>IF(מרקובחצי[[#This Row],[CycleNumber]]&gt;1,IF(AND(T331=1,מרקובחצי[[#This Row],[עד ועד]]&gt;31),1,IF(AND(W331=1,NOT(OR(מרקובחצי[[#This Row],[עד ועד]]&lt;J331,מרקובחצי[[#This Row],[עד ועד]]&gt;K331))),1,"")),"")</f>
        <v/>
      </c>
      <c r="X332" s="19" t="str">
        <f>IF(AND(מרקובחצי[[#This Row],[CycleNumber]]&lt;$B333,SUM(מרקובחצי[[#This Row],[11]],R333)=2),1,"")</f>
        <v/>
      </c>
      <c r="Y332" s="19" t="str">
        <f>IF(AND(מרקובחצי[[#This Row],[CycleNumber]]&lt;$B333,SUM(מרקובחצי[[#This Row],[11]],S333)=2),1,"")</f>
        <v/>
      </c>
      <c r="Z332" s="19" t="str">
        <f>IF(AND(מרקובחצי[[#This Row],[CycleNumber]]&lt;$B333,SUM(מרקובחצי[[#This Row],[13]],S333)=2),1,"")</f>
        <v/>
      </c>
      <c r="AA332" s="19" t="str">
        <f>IF(AND(מרקובחצי[[#This Row],[CycleNumber]]&lt;$B333,SUM(מרקובחצי[[#This Row],[13]],T333)=2),1,"")</f>
        <v/>
      </c>
      <c r="AB332" s="19" t="str">
        <f>IF(AND(מרקובחצי[[#This Row],[CycleNumber]]&lt;$B333,SUM(מרקובחצי[[#This Row],[21]],U333)=2),1,"")</f>
        <v/>
      </c>
      <c r="AC332" s="19" t="str">
        <f>IF(AND(מרקובחצי[[#This Row],[CycleNumber]]&lt;$B333,SUM(מרקובחצי[[#This Row],[21]],V333)=2),1,"")</f>
        <v/>
      </c>
      <c r="AD332" s="19" t="str">
        <f>IF(AND(מרקובחצי[[#This Row],[CycleNumber]]&lt;$B333,SUM(מרקובחצי[[#This Row],[23]],V333)=2),1,"")</f>
        <v/>
      </c>
      <c r="AE332" s="19" t="str">
        <f>IF(AND(מרקובחצי[[#This Row],[CycleNumber]]&lt;$B333,SUM(מרקובחצי[[#This Row],[23]],W333)=2),1,"")</f>
        <v/>
      </c>
      <c r="AF332" s="19" t="str">
        <f>IF(AND(מרקובחצי[[#This Row],[CycleNumber]]&lt;$B333,SUM(מרקובחצי[[#This Row],[31]],O333)=2),1,"")</f>
        <v/>
      </c>
      <c r="AG332" s="19" t="str">
        <f>IF(AND(מרקובחצי[[#This Row],[CycleNumber]]&lt;$B333,SUM(מרקובחצי[[#This Row],[31]],P333)=2),1,"")</f>
        <v/>
      </c>
      <c r="AH332" s="19" t="str">
        <f>IF(AND(מרקובחצי[[#This Row],[CycleNumber]]&lt;$B333,SUM(מרקובחצי[[#This Row],[31]],Q333)=2),1,"")</f>
        <v/>
      </c>
      <c r="AI332" s="19" t="str">
        <f>IF(AND(מרקובחצי[[#This Row],[CycleNumber]]&lt;$B333,SUM(U332:U333)=2),1,"")</f>
        <v/>
      </c>
      <c r="AJ332" s="19" t="str">
        <f>IF(AND(מרקובחצי[[#This Row],[CycleNumber]]&lt;$B333,SUM(מרקובחצי[[#This Row],[32]],O333)=2),1,"")</f>
        <v/>
      </c>
      <c r="AK332" s="19" t="str">
        <f>IF(AND(מרקובחצי[[#This Row],[CycleNumber]]&lt;$B333,SUM(מרקובחצי[[#This Row],[32]],P333)=2),1,"")</f>
        <v/>
      </c>
      <c r="AL332" s="19" t="str">
        <f>IF(AND(מרקובחצי[[#This Row],[CycleNumber]]&lt;$B333,SUM(מרקובחצי[[#This Row],[32]],Q333)=2),1,"")</f>
        <v/>
      </c>
      <c r="AM332" s="19">
        <f>IF(AND(מרקובחצי[[#This Row],[CycleNumber]]&lt;$B333,SUM(V332:V333)=2),1,"")</f>
        <v>1</v>
      </c>
      <c r="AN332" s="19" t="str">
        <f>IF(AND(מרקובחצי[[#This Row],[CycleNumber]]&lt;$B333,SUM(מרקובחצי[[#This Row],[33]],O333)=2),1,"")</f>
        <v/>
      </c>
      <c r="AO332" s="19" t="str">
        <f>IF(AND(מרקובחצי[[#This Row],[CycleNumber]]&lt;$B333,SUM(מרקובחצי[[#This Row],[33]],P333)=2),1,"")</f>
        <v/>
      </c>
      <c r="AP332" s="19" t="str">
        <f>IF(AND(מרקובחצי[[#This Row],[CycleNumber]]&lt;$B333,SUM(מרקובחצי[[#This Row],[33]],Q333)=2),1,"")</f>
        <v/>
      </c>
      <c r="AQ332" s="19" t="str">
        <f>IF(AND(מרקובחצי[[#This Row],[CycleNumber]]&lt;$B333,SUM(W332:W333)=2),1,"")</f>
        <v/>
      </c>
      <c r="AR332" s="19" t="str">
        <f>IF(AND(מרקובחצי[[#This Row],[CycleNumber]]&lt;$B333,SUM(מרקובחצי[[#This Row],[12]],S333)=2),1,"")</f>
        <v/>
      </c>
      <c r="AS332" s="19" t="str">
        <f>IF(AND(מרקובחצי[[#This Row],[CycleNumber]]&lt;$B333,SUM(מרקובחצי[[#This Row],[22]],V333)=2),1,"")</f>
        <v/>
      </c>
      <c r="AT332" s="21">
        <f>SUM(מרקובחצי[[#This Row],[11]:[33]])</f>
        <v>1</v>
      </c>
    </row>
    <row r="333" spans="1:46" ht="15.6" x14ac:dyDescent="0.25">
      <c r="A333" s="19" t="s">
        <v>37</v>
      </c>
      <c r="B333" s="19">
        <v>12</v>
      </c>
      <c r="C333">
        <v>27</v>
      </c>
      <c r="D333" s="19">
        <f>מרקובחצי[[#This Row],[LengthofCycle]]+1</f>
        <v>28</v>
      </c>
      <c r="E333" t="str">
        <f>IF(IFERROR(LOOKUP(מרקובחצי[[#This Row],[ClientID]],קביעויות[הפלגה]),FALSE)=מרקובחצי[[#This Row],[ClientID]],1,"")</f>
        <v/>
      </c>
      <c r="F333" t="str">
        <f>IF(IFERROR(LOOKUP(מרקובחצי[[#This Row],[ClientID]],סוגחציקבוע[S31]),FALSE)=מרקובחצי[[#This Row],[ClientID]],1,"")</f>
        <v/>
      </c>
      <c r="G333">
        <f>IF(IFERROR(LOOKUP(מרקובחצי[[#This Row],[ClientID]],סוגחציקבוע[S32]),FALSE)=מרקובחצי[[#This Row],[ClientID]],1,"")</f>
        <v>1</v>
      </c>
      <c r="H333" t="str">
        <f>IF(IFERROR(LOOKUP(מרקובחצי[[#This Row],[ClientID]],סוגחציקבוע[S33]),FALSE)=מרקובחצי[[#This Row],[ClientID]],1,"")</f>
        <v/>
      </c>
      <c r="I333" t="str">
        <f>IF(IFERROR(LOOKUP(מרקובחצי[[#This Row],[ClientID]],סוגחציקבוע[S32&amp;33]),FALSE)=מרקובחצי[[#This Row],[ClientID]],1,"")</f>
        <v/>
      </c>
      <c r="J333" s="19">
        <f>IF(SUM(מרקובחצי[[#This Row],[11]:[13]])=1,מרקובחצי[[#This Row],[עד ועד]],IF(SUM(R332:T333)=1,IF(מרקובחצי[[#This Row],[עד ועד]]&lt;J332,מרקובחצי[[#This Row],[עד ועד]],J332),J332))</f>
        <v>28</v>
      </c>
      <c r="K333" s="19">
        <f>IF(SUM(מרקובחצי[[#This Row],[11]:[13]])=1,מרקובחצי[[#This Row],[עד ועד]],IF(SUM(R332:T333)=1,IF(מרקובחצי[[#This Row],[עד ועד]]&gt;K332,מרקובחצי[[#This Row],[עד ועד]],K332),K332))</f>
        <v>41</v>
      </c>
      <c r="L333" s="19" t="str">
        <f>IF(AND(SUM(מרקובחצי[[#This Row],[31]:[33]])=1,SUM(U332:W332)=0),מרקובחצי[[#This Row],[מקס]]-מרקובחצי[[#This Row],[מינ]],"")</f>
        <v/>
      </c>
      <c r="M33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33" s="19" t="str">
        <f t="shared" si="5"/>
        <v>S32</v>
      </c>
      <c r="O333" s="19" t="str">
        <f>IF(מרקובחצי[[#This Row],[קבעה הפלגה?]]=1,"",IF(AND(מרקובחצי[[#This Row],[עד ועד]]&lt;29,OR(מרקובחצי[[#This Row],[CycleNumber]]=1,AND(U332=1,OR(מרקובחצי[[#This Row],[עד ועד]]&lt;J332,מרקובחצי[[#This Row],[עד ועד]]&gt;K332)),AND(V332=1,מרקובחצי[[#This Row],[עד ועד]]&lt;J332),W332=1)),1,""))</f>
        <v/>
      </c>
      <c r="P333" s="19" t="str">
        <f>IF(מרקובחצי[[#This Row],[קבעה הפלגה?]]=1,"",IF(AND(מרקובחצי[[#This Row],[עד ועד]]&gt;28,מרקובחצי[[#This Row],[עד ועד]]&lt;32,OR(מרקובחצי[[#This Row],[CycleNumber]]=1,AND(U332=1),AND(V332=1,OR(מרקובחצי[[#This Row],[עד ועד]]&lt;J332,מרקובחצי[[#This Row],[עד ועד]]&gt;K332)),W332=1)),1,""))</f>
        <v/>
      </c>
      <c r="Q333" s="19" t="str">
        <f>IF(מרקובחצי[[#This Row],[קבעה הפלגה?]]=1,"",IF(AND(מרקובחצי[[#This Row],[עד ועד]]&gt;31,OR(מרקובחצי[[#This Row],[CycleNumber]]=1,AND(U332=1),AND(V332=1,מרקובחצי[[#This Row],[עד ועד]]&gt;K332),AND(W332=1,OR(מרקובחצי[[#This Row],[עד ועד]]&gt;K332,מרקובחצי[[#This Row],[עד ועד]]&lt;J332)))),1,""))</f>
        <v/>
      </c>
      <c r="R333" s="19" t="str">
        <f>IF(מרקובחצי[[#This Row],[CycleNumber]]&gt;1,IF(AND(O332=1,מרקובחצי[[#This Row],[עד ועד]]&lt;29),1,""),"")</f>
        <v/>
      </c>
      <c r="S333" s="19" t="str">
        <f>IF(מרקובחצי[[#This Row],[CycleNumber]]&gt;1,IF(OR(AND(O332=1,מרקובחצי[[#This Row],[עד ועד]]&gt;28),AND(P332=1),AND(Q332=1,מרקובחצי[[#This Row],[עד ועד]]&lt;32)),1,""),"")</f>
        <v/>
      </c>
      <c r="T333" s="19" t="str">
        <f>IF(מרקובחצי[[#This Row],[CycleNumber]]&gt;1,IF(AND(Q332=1,מרקובחצי[[#This Row],[עד ועד]]&gt;31),1,""),"")</f>
        <v/>
      </c>
      <c r="U333" s="19" t="str">
        <f>IF(מרקובחצי[[#This Row],[CycleNumber]]&gt;1,IF(AND(R332=1,מרקובחצי[[#This Row],[עד ועד]]&lt;29),1,IF(AND(U332=1,NOT(OR(מרקובחצי[[#This Row],[עד ועד]]&lt;J332,מרקובחצי[[#This Row],[עד ועד]]&gt;K332))),1,"")),"")</f>
        <v/>
      </c>
      <c r="V333" s="19">
        <f>IF(מרקובחצי[[#This Row],[CycleNumber]]&gt;1,IF(AND(SUM(R332:T332)=1,מרקובחצי[[#This Row],[עד ועד]]&gt;28,מרקובחצי[[#This Row],[עד ועד]]&lt;32),1,IF(OR(S332=1,AND(R332=1,מרקובחצי[[#This Row],[עד ועד]]&gt;28),AND(T332=1,מרקובחצי[[#This Row],[עד ועד]]&lt;32)),1,IF(AND(V332=1,NOT(OR(מרקובחצי[[#This Row],[עד ועד]]&lt;J332,מרקובחצי[[#This Row],[עד ועד]]&gt;K332))),1,""))),"")</f>
        <v>1</v>
      </c>
      <c r="W333" s="19" t="str">
        <f>IF(מרקובחצי[[#This Row],[CycleNumber]]&gt;1,IF(AND(T332=1,מרקובחצי[[#This Row],[עד ועד]]&gt;31),1,IF(AND(W332=1,NOT(OR(מרקובחצי[[#This Row],[עד ועד]]&lt;J332,מרקובחצי[[#This Row],[עד ועד]]&gt;K332))),1,"")),"")</f>
        <v/>
      </c>
      <c r="X333" s="19" t="str">
        <f>IF(AND(מרקובחצי[[#This Row],[CycleNumber]]&lt;$B334,SUM(מרקובחצי[[#This Row],[11]],R334)=2),1,"")</f>
        <v/>
      </c>
      <c r="Y333" s="19" t="str">
        <f>IF(AND(מרקובחצי[[#This Row],[CycleNumber]]&lt;$B334,SUM(מרקובחצי[[#This Row],[11]],S334)=2),1,"")</f>
        <v/>
      </c>
      <c r="Z333" s="19" t="str">
        <f>IF(AND(מרקובחצי[[#This Row],[CycleNumber]]&lt;$B334,SUM(מרקובחצי[[#This Row],[13]],S334)=2),1,"")</f>
        <v/>
      </c>
      <c r="AA333" s="19" t="str">
        <f>IF(AND(מרקובחצי[[#This Row],[CycleNumber]]&lt;$B334,SUM(מרקובחצי[[#This Row],[13]],T334)=2),1,"")</f>
        <v/>
      </c>
      <c r="AB333" s="19" t="str">
        <f>IF(AND(מרקובחצי[[#This Row],[CycleNumber]]&lt;$B334,SUM(מרקובחצי[[#This Row],[21]],U334)=2),1,"")</f>
        <v/>
      </c>
      <c r="AC333" s="19" t="str">
        <f>IF(AND(מרקובחצי[[#This Row],[CycleNumber]]&lt;$B334,SUM(מרקובחצי[[#This Row],[21]],V334)=2),1,"")</f>
        <v/>
      </c>
      <c r="AD333" s="19" t="str">
        <f>IF(AND(מרקובחצי[[#This Row],[CycleNumber]]&lt;$B334,SUM(מרקובחצי[[#This Row],[23]],V334)=2),1,"")</f>
        <v/>
      </c>
      <c r="AE333" s="19" t="str">
        <f>IF(AND(מרקובחצי[[#This Row],[CycleNumber]]&lt;$B334,SUM(מרקובחצי[[#This Row],[23]],W334)=2),1,"")</f>
        <v/>
      </c>
      <c r="AF333" s="19" t="str">
        <f>IF(AND(מרקובחצי[[#This Row],[CycleNumber]]&lt;$B334,SUM(מרקובחצי[[#This Row],[31]],O334)=2),1,"")</f>
        <v/>
      </c>
      <c r="AG333" s="19" t="str">
        <f>IF(AND(מרקובחצי[[#This Row],[CycleNumber]]&lt;$B334,SUM(מרקובחצי[[#This Row],[31]],P334)=2),1,"")</f>
        <v/>
      </c>
      <c r="AH333" s="19" t="str">
        <f>IF(AND(מרקובחצי[[#This Row],[CycleNumber]]&lt;$B334,SUM(מרקובחצי[[#This Row],[31]],Q334)=2),1,"")</f>
        <v/>
      </c>
      <c r="AI333" s="19" t="str">
        <f>IF(AND(מרקובחצי[[#This Row],[CycleNumber]]&lt;$B334,SUM(U333:U334)=2),1,"")</f>
        <v/>
      </c>
      <c r="AJ333" s="19" t="str">
        <f>IF(AND(מרקובחצי[[#This Row],[CycleNumber]]&lt;$B334,SUM(מרקובחצי[[#This Row],[32]],O334)=2),1,"")</f>
        <v/>
      </c>
      <c r="AK333" s="19" t="str">
        <f>IF(AND(מרקובחצי[[#This Row],[CycleNumber]]&lt;$B334,SUM(מרקובחצי[[#This Row],[32]],P334)=2),1,"")</f>
        <v/>
      </c>
      <c r="AL333" s="19" t="str">
        <f>IF(AND(מרקובחצי[[#This Row],[CycleNumber]]&lt;$B334,SUM(מרקובחצי[[#This Row],[32]],Q334)=2),1,"")</f>
        <v/>
      </c>
      <c r="AM333" s="19" t="str">
        <f>IF(AND(מרקובחצי[[#This Row],[CycleNumber]]&lt;$B334,SUM(V333:V334)=2),1,"")</f>
        <v/>
      </c>
      <c r="AN333" s="19" t="str">
        <f>IF(AND(מרקובחצי[[#This Row],[CycleNumber]]&lt;$B334,SUM(מרקובחצי[[#This Row],[33]],O334)=2),1,"")</f>
        <v/>
      </c>
      <c r="AO333" s="19" t="str">
        <f>IF(AND(מרקובחצי[[#This Row],[CycleNumber]]&lt;$B334,SUM(מרקובחצי[[#This Row],[33]],P334)=2),1,"")</f>
        <v/>
      </c>
      <c r="AP333" s="19" t="str">
        <f>IF(AND(מרקובחצי[[#This Row],[CycleNumber]]&lt;$B334,SUM(מרקובחצי[[#This Row],[33]],Q334)=2),1,"")</f>
        <v/>
      </c>
      <c r="AQ333" s="19" t="str">
        <f>IF(AND(מרקובחצי[[#This Row],[CycleNumber]]&lt;$B334,SUM(W333:W334)=2),1,"")</f>
        <v/>
      </c>
      <c r="AR333" s="19" t="str">
        <f>IF(AND(מרקובחצי[[#This Row],[CycleNumber]]&lt;$B334,SUM(מרקובחצי[[#This Row],[12]],S334)=2),1,"")</f>
        <v/>
      </c>
      <c r="AS333" s="19" t="str">
        <f>IF(AND(מרקובחצי[[#This Row],[CycleNumber]]&lt;$B334,SUM(מרקובחצי[[#This Row],[22]],V334)=2),1,"")</f>
        <v/>
      </c>
      <c r="AT333" s="21">
        <f>SUM(מרקובחצי[[#This Row],[11]:[33]])</f>
        <v>1</v>
      </c>
    </row>
    <row r="334" spans="1:46" hidden="1" x14ac:dyDescent="0.25">
      <c r="A334" t="s">
        <v>38</v>
      </c>
      <c r="B334">
        <v>1</v>
      </c>
      <c r="C334">
        <v>26</v>
      </c>
      <c r="D334">
        <f>מרקובחצי[[#This Row],[LengthofCycle]]+1</f>
        <v>27</v>
      </c>
      <c r="E334">
        <f>IF(IFERROR(LOOKUP(מרקובחצי[[#This Row],[ClientID]],קביעויות[הפלגה]),FALSE)=מרקובחצי[[#This Row],[ClientID]],1,"")</f>
        <v>1</v>
      </c>
      <c r="F334" t="str">
        <f>IF(IFERROR(LOOKUP(מרקובחצי[[#This Row],[ClientID]],סוגחציקבוע[S31]),FALSE)=מרקובחצי[[#This Row],[ClientID]],1,"")</f>
        <v/>
      </c>
      <c r="G334" t="str">
        <f>IF(IFERROR(LOOKUP(מרקובחצי[[#This Row],[ClientID]],סוגחציקבוע[S32]),FALSE)=מרקובחצי[[#This Row],[ClientID]],1,"")</f>
        <v/>
      </c>
      <c r="H334" t="str">
        <f>IF(IFERROR(LOOKUP(מרקובחצי[[#This Row],[ClientID]],סוגחציקבוע[S33]),FALSE)=מרקובחצי[[#This Row],[ClientID]],1,"")</f>
        <v/>
      </c>
      <c r="I334" t="str">
        <f>IF(IFERROR(LOOKUP(מרקובחצי[[#This Row],[ClientID]],סוגחציקבוע[S32&amp;33]),FALSE)=מרקובחצי[[#This Row],[ClientID]],1,"")</f>
        <v/>
      </c>
      <c r="J334">
        <f>IF(SUM(מרקובחצי[[#This Row],[11]:[13]])=1,מרקובחצי[[#This Row],[עד ועד]],IF(SUM(R333:T334)=1,IF(מרקובחצי[[#This Row],[עד ועד]]&lt;J333,מרקובחצי[[#This Row],[עד ועד]],J333),J333))</f>
        <v>28</v>
      </c>
      <c r="K334">
        <f>IF(SUM(מרקובחצי[[#This Row],[11]:[13]])=1,מרקובחצי[[#This Row],[עד ועד]],IF(SUM(R333:T334)=1,IF(מרקובחצי[[#This Row],[עד ועד]]&gt;K333,מרקובחצי[[#This Row],[עד ועד]],K333),K333))</f>
        <v>41</v>
      </c>
      <c r="L334" t="str">
        <f>IF(AND(SUM(מרקובחצי[[#This Row],[31]:[33]])=1,SUM(U333:W333)=0),מרקובחצי[[#This Row],[מקס]]-מרקובחצי[[#This Row],[מינ]],"")</f>
        <v/>
      </c>
      <c r="M33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334" t="str">
        <f t="shared" si="5"/>
        <v>S32</v>
      </c>
      <c r="O334" t="str">
        <f>IF(מרקובחצי[[#This Row],[קבעה הפלגה?]]=1,"",IF(AND(מרקובחצי[[#This Row],[עד ועד]]&lt;29,OR(מרקובחצי[[#This Row],[CycleNumber]]=1,AND(U333=1,OR(מרקובחצי[[#This Row],[עד ועד]]&lt;J333,מרקובחצי[[#This Row],[עד ועד]]&gt;K333)),AND(V333=1,מרקובחצי[[#This Row],[עד ועד]]&lt;J333),W333=1)),1,""))</f>
        <v/>
      </c>
      <c r="P334" t="str">
        <f>IF(מרקובחצי[[#This Row],[קבעה הפלגה?]]=1,"",IF(AND(מרקובחצי[[#This Row],[עד ועד]]&gt;28,מרקובחצי[[#This Row],[עד ועד]]&lt;32,OR(מרקובחצי[[#This Row],[CycleNumber]]=1,AND(U333=1),AND(V333=1,OR(מרקובחצי[[#This Row],[עד ועד]]&lt;J333,מרקובחצי[[#This Row],[עד ועד]]&gt;K333)),W333=1)),1,""))</f>
        <v/>
      </c>
      <c r="Q334" t="str">
        <f>IF(מרקובחצי[[#This Row],[קבעה הפלגה?]]=1,"",IF(AND(מרקובחצי[[#This Row],[עד ועד]]&gt;31,OR(מרקובחצי[[#This Row],[CycleNumber]]=1,AND(U333=1),AND(V333=1,מרקובחצי[[#This Row],[עד ועד]]&gt;K333),AND(W333=1,OR(מרקובחצי[[#This Row],[עד ועד]]&gt;K333,מרקובחצי[[#This Row],[עד ועד]]&lt;J333)))),1,""))</f>
        <v/>
      </c>
      <c r="R334" t="str">
        <f>IF(מרקובחצי[[#This Row],[CycleNumber]]&gt;1,IF(AND(O333=1,מרקובחצי[[#This Row],[עד ועד]]&lt;29),1,""),"")</f>
        <v/>
      </c>
      <c r="S334" t="str">
        <f>IF(מרקובחצי[[#This Row],[CycleNumber]]&gt;1,IF(OR(AND(O333=1,מרקובחצי[[#This Row],[עד ועד]]&gt;28),AND(P333=1),AND(Q333=1,מרקובחצי[[#This Row],[עד ועד]]&lt;32)),1,""),"")</f>
        <v/>
      </c>
      <c r="T334" t="str">
        <f>IF(מרקובחצי[[#This Row],[CycleNumber]]&gt;1,IF(AND(Q333=1,מרקובחצי[[#This Row],[עד ועד]]&gt;31),1,""),"")</f>
        <v/>
      </c>
      <c r="U334" t="str">
        <f>IF(מרקובחצי[[#This Row],[CycleNumber]]&gt;1,IF(AND(R333=1,מרקובחצי[[#This Row],[עד ועד]]&lt;29),1,IF(AND(U333=1,NOT(OR(מרקובחצי[[#This Row],[עד ועד]]&lt;J333,מרקובחצי[[#This Row],[עד ועד]]&gt;K333))),1,"")),"")</f>
        <v/>
      </c>
      <c r="V334" t="str">
        <f>IF(מרקובחצי[[#This Row],[CycleNumber]]&gt;1,IF(AND(SUM(R333:T333)=1,מרקובחצי[[#This Row],[עד ועד]]&gt;28,מרקובחצי[[#This Row],[עד ועד]]&lt;32),1,IF(OR(S333=1,AND(R333=1,מרקובחצי[[#This Row],[עד ועד]]&gt;28),AND(T333=1,מרקובחצי[[#This Row],[עד ועד]]&lt;32)),1,IF(AND(V333=1,NOT(OR(מרקובחצי[[#This Row],[עד ועד]]&lt;J333,מרקובחצי[[#This Row],[עד ועד]]&gt;K333))),1,""))),"")</f>
        <v/>
      </c>
      <c r="W334" t="str">
        <f>IF(מרקובחצי[[#This Row],[CycleNumber]]&gt;1,IF(AND(T333=1,מרקובחצי[[#This Row],[עד ועד]]&gt;31),1,IF(AND(W333=1,NOT(OR(מרקובחצי[[#This Row],[עד ועד]]&lt;J333,מרקובחצי[[#This Row],[עד ועד]]&gt;K333))),1,"")),"")</f>
        <v/>
      </c>
      <c r="X334" t="str">
        <f>IF(AND(מרקובחצי[[#This Row],[CycleNumber]]&lt;$B335,SUM(מרקובחצי[[#This Row],[11]],R335)=2),1,"")</f>
        <v/>
      </c>
      <c r="Y334" t="str">
        <f>IF(AND(מרקובחצי[[#This Row],[CycleNumber]]&lt;$B335,SUM(מרקובחצי[[#This Row],[11]],S335)=2),1,"")</f>
        <v/>
      </c>
      <c r="Z334" t="str">
        <f>IF(AND(מרקובחצי[[#This Row],[CycleNumber]]&lt;$B335,SUM(מרקובחצי[[#This Row],[13]],S335)=2),1,"")</f>
        <v/>
      </c>
      <c r="AA334" t="str">
        <f>IF(AND(מרקובחצי[[#This Row],[CycleNumber]]&lt;$B335,SUM(מרקובחצי[[#This Row],[13]],T335)=2),1,"")</f>
        <v/>
      </c>
      <c r="AB334" t="str">
        <f>IF(AND(מרקובחצי[[#This Row],[CycleNumber]]&lt;$B335,SUM(מרקובחצי[[#This Row],[21]],U335)=2),1,"")</f>
        <v/>
      </c>
      <c r="AC334" t="str">
        <f>IF(AND(מרקובחצי[[#This Row],[CycleNumber]]&lt;$B335,SUM(מרקובחצי[[#This Row],[21]],V335)=2),1,"")</f>
        <v/>
      </c>
      <c r="AD334" t="str">
        <f>IF(AND(מרקובחצי[[#This Row],[CycleNumber]]&lt;$B335,SUM(מרקובחצי[[#This Row],[23]],V335)=2),1,"")</f>
        <v/>
      </c>
      <c r="AE334" t="str">
        <f>IF(AND(מרקובחצי[[#This Row],[CycleNumber]]&lt;$B335,SUM(מרקובחצי[[#This Row],[23]],W335)=2),1,"")</f>
        <v/>
      </c>
      <c r="AF334" t="str">
        <f>IF(AND(מרקובחצי[[#This Row],[CycleNumber]]&lt;$B335,SUM(מרקובחצי[[#This Row],[31]],O335)=2),1,"")</f>
        <v/>
      </c>
      <c r="AG334" t="str">
        <f>IF(AND(מרקובחצי[[#This Row],[CycleNumber]]&lt;$B335,SUM(מרקובחצי[[#This Row],[31]],P335)=2),1,"")</f>
        <v/>
      </c>
      <c r="AH334" t="str">
        <f>IF(AND(מרקובחצי[[#This Row],[CycleNumber]]&lt;$B335,SUM(מרקובחצי[[#This Row],[31]],Q335)=2),1,"")</f>
        <v/>
      </c>
      <c r="AI334" t="str">
        <f>IF(AND(מרקובחצי[[#This Row],[CycleNumber]]&lt;$B335,SUM(U334:U335)=2),1,"")</f>
        <v/>
      </c>
      <c r="AJ334" t="str">
        <f>IF(AND(מרקובחצי[[#This Row],[CycleNumber]]&lt;$B335,SUM(מרקובחצי[[#This Row],[32]],O335)=2),1,"")</f>
        <v/>
      </c>
      <c r="AK334" t="str">
        <f>IF(AND(מרקובחצי[[#This Row],[CycleNumber]]&lt;$B335,SUM(מרקובחצי[[#This Row],[32]],P335)=2),1,"")</f>
        <v/>
      </c>
      <c r="AL334" t="str">
        <f>IF(AND(מרקובחצי[[#This Row],[CycleNumber]]&lt;$B335,SUM(מרקובחצי[[#This Row],[32]],Q335)=2),1,"")</f>
        <v/>
      </c>
      <c r="AM334" t="str">
        <f>IF(AND(מרקובחצי[[#This Row],[CycleNumber]]&lt;$B335,SUM(V334:V335)=2),1,"")</f>
        <v/>
      </c>
      <c r="AN334" t="str">
        <f>IF(AND(מרקובחצי[[#This Row],[CycleNumber]]&lt;$B335,SUM(מרקובחצי[[#This Row],[33]],O335)=2),1,"")</f>
        <v/>
      </c>
      <c r="AO334" t="str">
        <f>IF(AND(מרקובחצי[[#This Row],[CycleNumber]]&lt;$B335,SUM(מרקובחצי[[#This Row],[33]],P335)=2),1,"")</f>
        <v/>
      </c>
      <c r="AP334" t="str">
        <f>IF(AND(מרקובחצי[[#This Row],[CycleNumber]]&lt;$B335,SUM(מרקובחצי[[#This Row],[33]],Q335)=2),1,"")</f>
        <v/>
      </c>
      <c r="AQ334" t="str">
        <f>IF(AND(מרקובחצי[[#This Row],[CycleNumber]]&lt;$B335,SUM(W334:W335)=2),1,"")</f>
        <v/>
      </c>
      <c r="AR334" t="str">
        <f>IF(AND(מרקובחצי[[#This Row],[CycleNumber]]&lt;$B335,SUM(מרקובחצי[[#This Row],[12]],S335)=2),1,"")</f>
        <v/>
      </c>
      <c r="AS334" t="str">
        <f>IF(AND(מרקובחצי[[#This Row],[CycleNumber]]&lt;$B335,SUM(מרקובחצי[[#This Row],[22]],V335)=2),1,"")</f>
        <v/>
      </c>
      <c r="AT334" s="3">
        <f>SUM(מרקובחצי[[#This Row],[11]:[33]])</f>
        <v>0</v>
      </c>
    </row>
    <row r="335" spans="1:46" hidden="1" x14ac:dyDescent="0.25">
      <c r="A335" t="s">
        <v>38</v>
      </c>
      <c r="B335">
        <v>2</v>
      </c>
      <c r="C335">
        <v>28</v>
      </c>
      <c r="D335">
        <f>מרקובחצי[[#This Row],[LengthofCycle]]+1</f>
        <v>29</v>
      </c>
      <c r="E335">
        <f>IF(IFERROR(LOOKUP(מרקובחצי[[#This Row],[ClientID]],קביעויות[הפלגה]),FALSE)=מרקובחצי[[#This Row],[ClientID]],1,"")</f>
        <v>1</v>
      </c>
      <c r="F335" t="str">
        <f>IF(IFERROR(LOOKUP(מרקובחצי[[#This Row],[ClientID]],סוגחציקבוע[S31]),FALSE)=מרקובחצי[[#This Row],[ClientID]],1,"")</f>
        <v/>
      </c>
      <c r="G335" t="str">
        <f>IF(IFERROR(LOOKUP(מרקובחצי[[#This Row],[ClientID]],סוגחציקבוע[S32]),FALSE)=מרקובחצי[[#This Row],[ClientID]],1,"")</f>
        <v/>
      </c>
      <c r="H335" t="str">
        <f>IF(IFERROR(LOOKUP(מרקובחצי[[#This Row],[ClientID]],סוגחציקבוע[S33]),FALSE)=מרקובחצי[[#This Row],[ClientID]],1,"")</f>
        <v/>
      </c>
      <c r="I335" t="str">
        <f>IF(IFERROR(LOOKUP(מרקובחצי[[#This Row],[ClientID]],סוגחציקבוע[S32&amp;33]),FALSE)=מרקובחצי[[#This Row],[ClientID]],1,"")</f>
        <v/>
      </c>
      <c r="J335">
        <f>IF(SUM(מרקובחצי[[#This Row],[11]:[13]])=1,מרקובחצי[[#This Row],[עד ועד]],IF(SUM(R334:T335)=1,IF(מרקובחצי[[#This Row],[עד ועד]]&lt;J334,מרקובחצי[[#This Row],[עד ועד]],J334),J334))</f>
        <v>28</v>
      </c>
      <c r="K335">
        <f>IF(SUM(מרקובחצי[[#This Row],[11]:[13]])=1,מרקובחצי[[#This Row],[עד ועד]],IF(SUM(R334:T335)=1,IF(מרקובחצי[[#This Row],[עד ועד]]&gt;K334,מרקובחצי[[#This Row],[עד ועד]],K334),K334))</f>
        <v>41</v>
      </c>
      <c r="L335" t="str">
        <f>IF(AND(SUM(מרקובחצי[[#This Row],[31]:[33]])=1,SUM(U334:W334)=0),מרקובחצי[[#This Row],[מקס]]-מרקובחצי[[#This Row],[מינ]],"")</f>
        <v/>
      </c>
      <c r="M33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335" t="str">
        <f t="shared" si="5"/>
        <v/>
      </c>
      <c r="O335" t="str">
        <f>IF(מרקובחצי[[#This Row],[קבעה הפלגה?]]=1,"",IF(AND(מרקובחצי[[#This Row],[עד ועד]]&lt;29,OR(מרקובחצי[[#This Row],[CycleNumber]]=1,AND(U334=1,OR(מרקובחצי[[#This Row],[עד ועד]]&lt;J334,מרקובחצי[[#This Row],[עד ועד]]&gt;K334)),AND(V334=1,מרקובחצי[[#This Row],[עד ועד]]&lt;J334),W334=1)),1,""))</f>
        <v/>
      </c>
      <c r="P335" t="str">
        <f>IF(מרקובחצי[[#This Row],[קבעה הפלגה?]]=1,"",IF(AND(מרקובחצי[[#This Row],[עד ועד]]&gt;28,מרקובחצי[[#This Row],[עד ועד]]&lt;32,OR(מרקובחצי[[#This Row],[CycleNumber]]=1,AND(U334=1),AND(V334=1,OR(מרקובחצי[[#This Row],[עד ועד]]&lt;J334,מרקובחצי[[#This Row],[עד ועד]]&gt;K334)),W334=1)),1,""))</f>
        <v/>
      </c>
      <c r="Q335" t="str">
        <f>IF(מרקובחצי[[#This Row],[קבעה הפלגה?]]=1,"",IF(AND(מרקובחצי[[#This Row],[עד ועד]]&gt;31,OR(מרקובחצי[[#This Row],[CycleNumber]]=1,AND(U334=1),AND(V334=1,מרקובחצי[[#This Row],[עד ועד]]&gt;K334),AND(W334=1,OR(מרקובחצי[[#This Row],[עד ועד]]&gt;K334,מרקובחצי[[#This Row],[עד ועד]]&lt;J334)))),1,""))</f>
        <v/>
      </c>
      <c r="R335" t="str">
        <f>IF(מרקובחצי[[#This Row],[CycleNumber]]&gt;1,IF(AND(O334=1,מרקובחצי[[#This Row],[עד ועד]]&lt;29),1,""),"")</f>
        <v/>
      </c>
      <c r="S335" t="str">
        <f>IF(מרקובחצי[[#This Row],[CycleNumber]]&gt;1,IF(OR(AND(O334=1,מרקובחצי[[#This Row],[עד ועד]]&gt;28),AND(P334=1),AND(Q334=1,מרקובחצי[[#This Row],[עד ועד]]&lt;32)),1,""),"")</f>
        <v/>
      </c>
      <c r="T335" t="str">
        <f>IF(מרקובחצי[[#This Row],[CycleNumber]]&gt;1,IF(AND(Q334=1,מרקובחצי[[#This Row],[עד ועד]]&gt;31),1,""),"")</f>
        <v/>
      </c>
      <c r="U335" t="str">
        <f>IF(מרקובחצי[[#This Row],[CycleNumber]]&gt;1,IF(AND(R334=1,מרקובחצי[[#This Row],[עד ועד]]&lt;29),1,IF(AND(U334=1,NOT(OR(מרקובחצי[[#This Row],[עד ועד]]&lt;J334,מרקובחצי[[#This Row],[עד ועד]]&gt;K334))),1,"")),"")</f>
        <v/>
      </c>
      <c r="V335" t="str">
        <f>IF(מרקובחצי[[#This Row],[CycleNumber]]&gt;1,IF(AND(SUM(R334:T334)=1,מרקובחצי[[#This Row],[עד ועד]]&gt;28,מרקובחצי[[#This Row],[עד ועד]]&lt;32),1,IF(OR(S334=1,AND(R334=1,מרקובחצי[[#This Row],[עד ועד]]&gt;28),AND(T334=1,מרקובחצי[[#This Row],[עד ועד]]&lt;32)),1,IF(AND(V334=1,NOT(OR(מרקובחצי[[#This Row],[עד ועד]]&lt;J334,מרקובחצי[[#This Row],[עד ועד]]&gt;K334))),1,""))),"")</f>
        <v/>
      </c>
      <c r="W335" t="str">
        <f>IF(מרקובחצי[[#This Row],[CycleNumber]]&gt;1,IF(AND(T334=1,מרקובחצי[[#This Row],[עד ועד]]&gt;31),1,IF(AND(W334=1,NOT(OR(מרקובחצי[[#This Row],[עד ועד]]&lt;J334,מרקובחצי[[#This Row],[עד ועד]]&gt;K334))),1,"")),"")</f>
        <v/>
      </c>
      <c r="X335" t="str">
        <f>IF(AND(מרקובחצי[[#This Row],[CycleNumber]]&lt;$B336,SUM(מרקובחצי[[#This Row],[11]],R336)=2),1,"")</f>
        <v/>
      </c>
      <c r="Y335" t="str">
        <f>IF(AND(מרקובחצי[[#This Row],[CycleNumber]]&lt;$B336,SUM(מרקובחצי[[#This Row],[11]],S336)=2),1,"")</f>
        <v/>
      </c>
      <c r="Z335" t="str">
        <f>IF(AND(מרקובחצי[[#This Row],[CycleNumber]]&lt;$B336,SUM(מרקובחצי[[#This Row],[13]],S336)=2),1,"")</f>
        <v/>
      </c>
      <c r="AA335" t="str">
        <f>IF(AND(מרקובחצי[[#This Row],[CycleNumber]]&lt;$B336,SUM(מרקובחצי[[#This Row],[13]],T336)=2),1,"")</f>
        <v/>
      </c>
      <c r="AB335" t="str">
        <f>IF(AND(מרקובחצי[[#This Row],[CycleNumber]]&lt;$B336,SUM(מרקובחצי[[#This Row],[21]],U336)=2),1,"")</f>
        <v/>
      </c>
      <c r="AC335" t="str">
        <f>IF(AND(מרקובחצי[[#This Row],[CycleNumber]]&lt;$B336,SUM(מרקובחצי[[#This Row],[21]],V336)=2),1,"")</f>
        <v/>
      </c>
      <c r="AD335" t="str">
        <f>IF(AND(מרקובחצי[[#This Row],[CycleNumber]]&lt;$B336,SUM(מרקובחצי[[#This Row],[23]],V336)=2),1,"")</f>
        <v/>
      </c>
      <c r="AE335" t="str">
        <f>IF(AND(מרקובחצי[[#This Row],[CycleNumber]]&lt;$B336,SUM(מרקובחצי[[#This Row],[23]],W336)=2),1,"")</f>
        <v/>
      </c>
      <c r="AF335" t="str">
        <f>IF(AND(מרקובחצי[[#This Row],[CycleNumber]]&lt;$B336,SUM(מרקובחצי[[#This Row],[31]],O336)=2),1,"")</f>
        <v/>
      </c>
      <c r="AG335" t="str">
        <f>IF(AND(מרקובחצי[[#This Row],[CycleNumber]]&lt;$B336,SUM(מרקובחצי[[#This Row],[31]],P336)=2),1,"")</f>
        <v/>
      </c>
      <c r="AH335" t="str">
        <f>IF(AND(מרקובחצי[[#This Row],[CycleNumber]]&lt;$B336,SUM(מרקובחצי[[#This Row],[31]],Q336)=2),1,"")</f>
        <v/>
      </c>
      <c r="AI335" t="str">
        <f>IF(AND(מרקובחצי[[#This Row],[CycleNumber]]&lt;$B336,SUM(U335:U336)=2),1,"")</f>
        <v/>
      </c>
      <c r="AJ335" t="str">
        <f>IF(AND(מרקובחצי[[#This Row],[CycleNumber]]&lt;$B336,SUM(מרקובחצי[[#This Row],[32]],O336)=2),1,"")</f>
        <v/>
      </c>
      <c r="AK335" t="str">
        <f>IF(AND(מרקובחצי[[#This Row],[CycleNumber]]&lt;$B336,SUM(מרקובחצי[[#This Row],[32]],P336)=2),1,"")</f>
        <v/>
      </c>
      <c r="AL335" t="str">
        <f>IF(AND(מרקובחצי[[#This Row],[CycleNumber]]&lt;$B336,SUM(מרקובחצי[[#This Row],[32]],Q336)=2),1,"")</f>
        <v/>
      </c>
      <c r="AM335" t="str">
        <f>IF(AND(מרקובחצי[[#This Row],[CycleNumber]]&lt;$B336,SUM(V335:V336)=2),1,"")</f>
        <v/>
      </c>
      <c r="AN335" t="str">
        <f>IF(AND(מרקובחצי[[#This Row],[CycleNumber]]&lt;$B336,SUM(מרקובחצי[[#This Row],[33]],O336)=2),1,"")</f>
        <v/>
      </c>
      <c r="AO335" t="str">
        <f>IF(AND(מרקובחצי[[#This Row],[CycleNumber]]&lt;$B336,SUM(מרקובחצי[[#This Row],[33]],P336)=2),1,"")</f>
        <v/>
      </c>
      <c r="AP335" t="str">
        <f>IF(AND(מרקובחצי[[#This Row],[CycleNumber]]&lt;$B336,SUM(מרקובחצי[[#This Row],[33]],Q336)=2),1,"")</f>
        <v/>
      </c>
      <c r="AQ335" t="str">
        <f>IF(AND(מרקובחצי[[#This Row],[CycleNumber]]&lt;$B336,SUM(W335:W336)=2),1,"")</f>
        <v/>
      </c>
      <c r="AR335" t="str">
        <f>IF(AND(מרקובחצי[[#This Row],[CycleNumber]]&lt;$B336,SUM(מרקובחצי[[#This Row],[12]],S336)=2),1,"")</f>
        <v/>
      </c>
      <c r="AS335" t="str">
        <f>IF(AND(מרקובחצי[[#This Row],[CycleNumber]]&lt;$B336,SUM(מרקובחצי[[#This Row],[22]],V336)=2),1,"")</f>
        <v/>
      </c>
      <c r="AT335" s="3">
        <f>SUM(מרקובחצי[[#This Row],[11]:[33]])</f>
        <v>0</v>
      </c>
    </row>
    <row r="336" spans="1:46" hidden="1" x14ac:dyDescent="0.25">
      <c r="A336" t="s">
        <v>38</v>
      </c>
      <c r="B336">
        <v>3</v>
      </c>
      <c r="C336">
        <v>27</v>
      </c>
      <c r="D336">
        <f>מרקובחצי[[#This Row],[LengthofCycle]]+1</f>
        <v>28</v>
      </c>
      <c r="E336">
        <f>IF(IFERROR(LOOKUP(מרקובחצי[[#This Row],[ClientID]],קביעויות[הפלגה]),FALSE)=מרקובחצי[[#This Row],[ClientID]],1,"")</f>
        <v>1</v>
      </c>
      <c r="F336" t="str">
        <f>IF(IFERROR(LOOKUP(מרקובחצי[[#This Row],[ClientID]],סוגחציקבוע[S31]),FALSE)=מרקובחצי[[#This Row],[ClientID]],1,"")</f>
        <v/>
      </c>
      <c r="G336" t="str">
        <f>IF(IFERROR(LOOKUP(מרקובחצי[[#This Row],[ClientID]],סוגחציקבוע[S32]),FALSE)=מרקובחצי[[#This Row],[ClientID]],1,"")</f>
        <v/>
      </c>
      <c r="H336" t="str">
        <f>IF(IFERROR(LOOKUP(מרקובחצי[[#This Row],[ClientID]],סוגחציקבוע[S33]),FALSE)=מרקובחצי[[#This Row],[ClientID]],1,"")</f>
        <v/>
      </c>
      <c r="I336" t="str">
        <f>IF(IFERROR(LOOKUP(מרקובחצי[[#This Row],[ClientID]],סוגחציקבוע[S32&amp;33]),FALSE)=מרקובחצי[[#This Row],[ClientID]],1,"")</f>
        <v/>
      </c>
      <c r="J336">
        <f>IF(SUM(מרקובחצי[[#This Row],[11]:[13]])=1,מרקובחצי[[#This Row],[עד ועד]],IF(SUM(R335:T336)=1,IF(מרקובחצי[[#This Row],[עד ועד]]&lt;J335,מרקובחצי[[#This Row],[עד ועד]],J335),J335))</f>
        <v>28</v>
      </c>
      <c r="K336">
        <f>IF(SUM(מרקובחצי[[#This Row],[11]:[13]])=1,מרקובחצי[[#This Row],[עד ועד]],IF(SUM(R335:T336)=1,IF(מרקובחצי[[#This Row],[עד ועד]]&gt;K335,מרקובחצי[[#This Row],[עד ועד]],K335),K335))</f>
        <v>41</v>
      </c>
      <c r="L336" t="str">
        <f>IF(AND(SUM(מרקובחצי[[#This Row],[31]:[33]])=1,SUM(U335:W335)=0),מרקובחצי[[#This Row],[מקס]]-מרקובחצי[[#This Row],[מינ]],"")</f>
        <v/>
      </c>
      <c r="M33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336" t="str">
        <f t="shared" si="5"/>
        <v/>
      </c>
      <c r="O336" t="str">
        <f>IF(מרקובחצי[[#This Row],[קבעה הפלגה?]]=1,"",IF(AND(מרקובחצי[[#This Row],[עד ועד]]&lt;29,OR(מרקובחצי[[#This Row],[CycleNumber]]=1,AND(U335=1,OR(מרקובחצי[[#This Row],[עד ועד]]&lt;J335,מרקובחצי[[#This Row],[עד ועד]]&gt;K335)),AND(V335=1,מרקובחצי[[#This Row],[עד ועד]]&lt;J335),W335=1)),1,""))</f>
        <v/>
      </c>
      <c r="P336" t="str">
        <f>IF(מרקובחצי[[#This Row],[קבעה הפלגה?]]=1,"",IF(AND(מרקובחצי[[#This Row],[עד ועד]]&gt;28,מרקובחצי[[#This Row],[עד ועד]]&lt;32,OR(מרקובחצי[[#This Row],[CycleNumber]]=1,AND(U335=1),AND(V335=1,OR(מרקובחצי[[#This Row],[עד ועד]]&lt;J335,מרקובחצי[[#This Row],[עד ועד]]&gt;K335)),W335=1)),1,""))</f>
        <v/>
      </c>
      <c r="Q336" t="str">
        <f>IF(מרקובחצי[[#This Row],[קבעה הפלגה?]]=1,"",IF(AND(מרקובחצי[[#This Row],[עד ועד]]&gt;31,OR(מרקובחצי[[#This Row],[CycleNumber]]=1,AND(U335=1),AND(V335=1,מרקובחצי[[#This Row],[עד ועד]]&gt;K335),AND(W335=1,OR(מרקובחצי[[#This Row],[עד ועד]]&gt;K335,מרקובחצי[[#This Row],[עד ועד]]&lt;J335)))),1,""))</f>
        <v/>
      </c>
      <c r="R336" t="str">
        <f>IF(מרקובחצי[[#This Row],[CycleNumber]]&gt;1,IF(AND(O335=1,מרקובחצי[[#This Row],[עד ועד]]&lt;29),1,""),"")</f>
        <v/>
      </c>
      <c r="S336" t="str">
        <f>IF(מרקובחצי[[#This Row],[CycleNumber]]&gt;1,IF(OR(AND(O335=1,מרקובחצי[[#This Row],[עד ועד]]&gt;28),AND(P335=1),AND(Q335=1,מרקובחצי[[#This Row],[עד ועד]]&lt;32)),1,""),"")</f>
        <v/>
      </c>
      <c r="T336" t="str">
        <f>IF(מרקובחצי[[#This Row],[CycleNumber]]&gt;1,IF(AND(Q335=1,מרקובחצי[[#This Row],[עד ועד]]&gt;31),1,""),"")</f>
        <v/>
      </c>
      <c r="U336" t="str">
        <f>IF(מרקובחצי[[#This Row],[CycleNumber]]&gt;1,IF(AND(R335=1,מרקובחצי[[#This Row],[עד ועד]]&lt;29),1,IF(AND(U335=1,NOT(OR(מרקובחצי[[#This Row],[עד ועד]]&lt;J335,מרקובחצי[[#This Row],[עד ועד]]&gt;K335))),1,"")),"")</f>
        <v/>
      </c>
      <c r="V336" t="str">
        <f>IF(מרקובחצי[[#This Row],[CycleNumber]]&gt;1,IF(AND(SUM(R335:T335)=1,מרקובחצי[[#This Row],[עד ועד]]&gt;28,מרקובחצי[[#This Row],[עד ועד]]&lt;32),1,IF(OR(S335=1,AND(R335=1,מרקובחצי[[#This Row],[עד ועד]]&gt;28),AND(T335=1,מרקובחצי[[#This Row],[עד ועד]]&lt;32)),1,IF(AND(V335=1,NOT(OR(מרקובחצי[[#This Row],[עד ועד]]&lt;J335,מרקובחצי[[#This Row],[עד ועד]]&gt;K335))),1,""))),"")</f>
        <v/>
      </c>
      <c r="W336" t="str">
        <f>IF(מרקובחצי[[#This Row],[CycleNumber]]&gt;1,IF(AND(T335=1,מרקובחצי[[#This Row],[עד ועד]]&gt;31),1,IF(AND(W335=1,NOT(OR(מרקובחצי[[#This Row],[עד ועד]]&lt;J335,מרקובחצי[[#This Row],[עד ועד]]&gt;K335))),1,"")),"")</f>
        <v/>
      </c>
      <c r="X336" t="str">
        <f>IF(AND(מרקובחצי[[#This Row],[CycleNumber]]&lt;$B337,SUM(מרקובחצי[[#This Row],[11]],R337)=2),1,"")</f>
        <v/>
      </c>
      <c r="Y336" t="str">
        <f>IF(AND(מרקובחצי[[#This Row],[CycleNumber]]&lt;$B337,SUM(מרקובחצי[[#This Row],[11]],S337)=2),1,"")</f>
        <v/>
      </c>
      <c r="Z336" t="str">
        <f>IF(AND(מרקובחצי[[#This Row],[CycleNumber]]&lt;$B337,SUM(מרקובחצי[[#This Row],[13]],S337)=2),1,"")</f>
        <v/>
      </c>
      <c r="AA336" t="str">
        <f>IF(AND(מרקובחצי[[#This Row],[CycleNumber]]&lt;$B337,SUM(מרקובחצי[[#This Row],[13]],T337)=2),1,"")</f>
        <v/>
      </c>
      <c r="AB336" t="str">
        <f>IF(AND(מרקובחצי[[#This Row],[CycleNumber]]&lt;$B337,SUM(מרקובחצי[[#This Row],[21]],U337)=2),1,"")</f>
        <v/>
      </c>
      <c r="AC336" t="str">
        <f>IF(AND(מרקובחצי[[#This Row],[CycleNumber]]&lt;$B337,SUM(מרקובחצי[[#This Row],[21]],V337)=2),1,"")</f>
        <v/>
      </c>
      <c r="AD336" t="str">
        <f>IF(AND(מרקובחצי[[#This Row],[CycleNumber]]&lt;$B337,SUM(מרקובחצי[[#This Row],[23]],V337)=2),1,"")</f>
        <v/>
      </c>
      <c r="AE336" t="str">
        <f>IF(AND(מרקובחצי[[#This Row],[CycleNumber]]&lt;$B337,SUM(מרקובחצי[[#This Row],[23]],W337)=2),1,"")</f>
        <v/>
      </c>
      <c r="AF336" t="str">
        <f>IF(AND(מרקובחצי[[#This Row],[CycleNumber]]&lt;$B337,SUM(מרקובחצי[[#This Row],[31]],O337)=2),1,"")</f>
        <v/>
      </c>
      <c r="AG336" t="str">
        <f>IF(AND(מרקובחצי[[#This Row],[CycleNumber]]&lt;$B337,SUM(מרקובחצי[[#This Row],[31]],P337)=2),1,"")</f>
        <v/>
      </c>
      <c r="AH336" t="str">
        <f>IF(AND(מרקובחצי[[#This Row],[CycleNumber]]&lt;$B337,SUM(מרקובחצי[[#This Row],[31]],Q337)=2),1,"")</f>
        <v/>
      </c>
      <c r="AI336" t="str">
        <f>IF(AND(מרקובחצי[[#This Row],[CycleNumber]]&lt;$B337,SUM(U336:U337)=2),1,"")</f>
        <v/>
      </c>
      <c r="AJ336" t="str">
        <f>IF(AND(מרקובחצי[[#This Row],[CycleNumber]]&lt;$B337,SUM(מרקובחצי[[#This Row],[32]],O337)=2),1,"")</f>
        <v/>
      </c>
      <c r="AK336" t="str">
        <f>IF(AND(מרקובחצי[[#This Row],[CycleNumber]]&lt;$B337,SUM(מרקובחצי[[#This Row],[32]],P337)=2),1,"")</f>
        <v/>
      </c>
      <c r="AL336" t="str">
        <f>IF(AND(מרקובחצי[[#This Row],[CycleNumber]]&lt;$B337,SUM(מרקובחצי[[#This Row],[32]],Q337)=2),1,"")</f>
        <v/>
      </c>
      <c r="AM336" t="str">
        <f>IF(AND(מרקובחצי[[#This Row],[CycleNumber]]&lt;$B337,SUM(V336:V337)=2),1,"")</f>
        <v/>
      </c>
      <c r="AN336" t="str">
        <f>IF(AND(מרקובחצי[[#This Row],[CycleNumber]]&lt;$B337,SUM(מרקובחצי[[#This Row],[33]],O337)=2),1,"")</f>
        <v/>
      </c>
      <c r="AO336" t="str">
        <f>IF(AND(מרקובחצי[[#This Row],[CycleNumber]]&lt;$B337,SUM(מרקובחצי[[#This Row],[33]],P337)=2),1,"")</f>
        <v/>
      </c>
      <c r="AP336" t="str">
        <f>IF(AND(מרקובחצי[[#This Row],[CycleNumber]]&lt;$B337,SUM(מרקובחצי[[#This Row],[33]],Q337)=2),1,"")</f>
        <v/>
      </c>
      <c r="AQ336" t="str">
        <f>IF(AND(מרקובחצי[[#This Row],[CycleNumber]]&lt;$B337,SUM(W336:W337)=2),1,"")</f>
        <v/>
      </c>
      <c r="AR336" t="str">
        <f>IF(AND(מרקובחצי[[#This Row],[CycleNumber]]&lt;$B337,SUM(מרקובחצי[[#This Row],[12]],S337)=2),1,"")</f>
        <v/>
      </c>
      <c r="AS336" t="str">
        <f>IF(AND(מרקובחצי[[#This Row],[CycleNumber]]&lt;$B337,SUM(מרקובחצי[[#This Row],[22]],V337)=2),1,"")</f>
        <v/>
      </c>
      <c r="AT336" s="3">
        <f>SUM(מרקובחצי[[#This Row],[11]:[33]])</f>
        <v>0</v>
      </c>
    </row>
    <row r="337" spans="1:46" hidden="1" x14ac:dyDescent="0.25">
      <c r="A337" t="s">
        <v>38</v>
      </c>
      <c r="B337">
        <v>4</v>
      </c>
      <c r="C337">
        <v>25</v>
      </c>
      <c r="D337">
        <f>מרקובחצי[[#This Row],[LengthofCycle]]+1</f>
        <v>26</v>
      </c>
      <c r="E337">
        <f>IF(IFERROR(LOOKUP(מרקובחצי[[#This Row],[ClientID]],קביעויות[הפלגה]),FALSE)=מרקובחצי[[#This Row],[ClientID]],1,"")</f>
        <v>1</v>
      </c>
      <c r="F337" t="str">
        <f>IF(IFERROR(LOOKUP(מרקובחצי[[#This Row],[ClientID]],סוגחציקבוע[S31]),FALSE)=מרקובחצי[[#This Row],[ClientID]],1,"")</f>
        <v/>
      </c>
      <c r="G337" t="str">
        <f>IF(IFERROR(LOOKUP(מרקובחצי[[#This Row],[ClientID]],סוגחציקבוע[S32]),FALSE)=מרקובחצי[[#This Row],[ClientID]],1,"")</f>
        <v/>
      </c>
      <c r="H337" t="str">
        <f>IF(IFERROR(LOOKUP(מרקובחצי[[#This Row],[ClientID]],סוגחציקבוע[S33]),FALSE)=מרקובחצי[[#This Row],[ClientID]],1,"")</f>
        <v/>
      </c>
      <c r="I337" t="str">
        <f>IF(IFERROR(LOOKUP(מרקובחצי[[#This Row],[ClientID]],סוגחציקבוע[S32&amp;33]),FALSE)=מרקובחצי[[#This Row],[ClientID]],1,"")</f>
        <v/>
      </c>
      <c r="J337">
        <f>IF(SUM(מרקובחצי[[#This Row],[11]:[13]])=1,מרקובחצי[[#This Row],[עד ועד]],IF(SUM(R336:T337)=1,IF(מרקובחצי[[#This Row],[עד ועד]]&lt;J336,מרקובחצי[[#This Row],[עד ועד]],J336),J336))</f>
        <v>28</v>
      </c>
      <c r="K337">
        <f>IF(SUM(מרקובחצי[[#This Row],[11]:[13]])=1,מרקובחצי[[#This Row],[עד ועד]],IF(SUM(R336:T337)=1,IF(מרקובחצי[[#This Row],[עד ועד]]&gt;K336,מרקובחצי[[#This Row],[עד ועד]],K336),K336))</f>
        <v>41</v>
      </c>
      <c r="L337" t="str">
        <f>IF(AND(SUM(מרקובחצי[[#This Row],[31]:[33]])=1,SUM(U336:W336)=0),מרקובחצי[[#This Row],[מקס]]-מרקובחצי[[#This Row],[מינ]],"")</f>
        <v/>
      </c>
      <c r="M33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337" t="str">
        <f t="shared" si="5"/>
        <v/>
      </c>
      <c r="O337" t="str">
        <f>IF(מרקובחצי[[#This Row],[קבעה הפלגה?]]=1,"",IF(AND(מרקובחצי[[#This Row],[עד ועד]]&lt;29,OR(מרקובחצי[[#This Row],[CycleNumber]]=1,AND(U336=1,OR(מרקובחצי[[#This Row],[עד ועד]]&lt;J336,מרקובחצי[[#This Row],[עד ועד]]&gt;K336)),AND(V336=1,מרקובחצי[[#This Row],[עד ועד]]&lt;J336),W336=1)),1,""))</f>
        <v/>
      </c>
      <c r="P337" t="str">
        <f>IF(מרקובחצי[[#This Row],[קבעה הפלגה?]]=1,"",IF(AND(מרקובחצי[[#This Row],[עד ועד]]&gt;28,מרקובחצי[[#This Row],[עד ועד]]&lt;32,OR(מרקובחצי[[#This Row],[CycleNumber]]=1,AND(U336=1),AND(V336=1,OR(מרקובחצי[[#This Row],[עד ועד]]&lt;J336,מרקובחצי[[#This Row],[עד ועד]]&gt;K336)),W336=1)),1,""))</f>
        <v/>
      </c>
      <c r="Q337" t="str">
        <f>IF(מרקובחצי[[#This Row],[קבעה הפלגה?]]=1,"",IF(AND(מרקובחצי[[#This Row],[עד ועד]]&gt;31,OR(מרקובחצי[[#This Row],[CycleNumber]]=1,AND(U336=1),AND(V336=1,מרקובחצי[[#This Row],[עד ועד]]&gt;K336),AND(W336=1,OR(מרקובחצי[[#This Row],[עד ועד]]&gt;K336,מרקובחצי[[#This Row],[עד ועד]]&lt;J336)))),1,""))</f>
        <v/>
      </c>
      <c r="R337" t="str">
        <f>IF(מרקובחצי[[#This Row],[CycleNumber]]&gt;1,IF(AND(O336=1,מרקובחצי[[#This Row],[עד ועד]]&lt;29),1,""),"")</f>
        <v/>
      </c>
      <c r="S337" t="str">
        <f>IF(מרקובחצי[[#This Row],[CycleNumber]]&gt;1,IF(OR(AND(O336=1,מרקובחצי[[#This Row],[עד ועד]]&gt;28),AND(P336=1),AND(Q336=1,מרקובחצי[[#This Row],[עד ועד]]&lt;32)),1,""),"")</f>
        <v/>
      </c>
      <c r="T337" t="str">
        <f>IF(מרקובחצי[[#This Row],[CycleNumber]]&gt;1,IF(AND(Q336=1,מרקובחצי[[#This Row],[עד ועד]]&gt;31),1,""),"")</f>
        <v/>
      </c>
      <c r="U337" t="str">
        <f>IF(מרקובחצי[[#This Row],[CycleNumber]]&gt;1,IF(AND(R336=1,מרקובחצי[[#This Row],[עד ועד]]&lt;29),1,IF(AND(U336=1,NOT(OR(מרקובחצי[[#This Row],[עד ועד]]&lt;J336,מרקובחצי[[#This Row],[עד ועד]]&gt;K336))),1,"")),"")</f>
        <v/>
      </c>
      <c r="V337" t="str">
        <f>IF(מרקובחצי[[#This Row],[CycleNumber]]&gt;1,IF(AND(SUM(R336:T336)=1,מרקובחצי[[#This Row],[עד ועד]]&gt;28,מרקובחצי[[#This Row],[עד ועד]]&lt;32),1,IF(OR(S336=1,AND(R336=1,מרקובחצי[[#This Row],[עד ועד]]&gt;28),AND(T336=1,מרקובחצי[[#This Row],[עד ועד]]&lt;32)),1,IF(AND(V336=1,NOT(OR(מרקובחצי[[#This Row],[עד ועד]]&lt;J336,מרקובחצי[[#This Row],[עד ועד]]&gt;K336))),1,""))),"")</f>
        <v/>
      </c>
      <c r="W337" t="str">
        <f>IF(מרקובחצי[[#This Row],[CycleNumber]]&gt;1,IF(AND(T336=1,מרקובחצי[[#This Row],[עד ועד]]&gt;31),1,IF(AND(W336=1,NOT(OR(מרקובחצי[[#This Row],[עד ועד]]&lt;J336,מרקובחצי[[#This Row],[עד ועד]]&gt;K336))),1,"")),"")</f>
        <v/>
      </c>
      <c r="X337" t="str">
        <f>IF(AND(מרקובחצי[[#This Row],[CycleNumber]]&lt;$B338,SUM(מרקובחצי[[#This Row],[11]],R338)=2),1,"")</f>
        <v/>
      </c>
      <c r="Y337" t="str">
        <f>IF(AND(מרקובחצי[[#This Row],[CycleNumber]]&lt;$B338,SUM(מרקובחצי[[#This Row],[11]],S338)=2),1,"")</f>
        <v/>
      </c>
      <c r="Z337" t="str">
        <f>IF(AND(מרקובחצי[[#This Row],[CycleNumber]]&lt;$B338,SUM(מרקובחצי[[#This Row],[13]],S338)=2),1,"")</f>
        <v/>
      </c>
      <c r="AA337" t="str">
        <f>IF(AND(מרקובחצי[[#This Row],[CycleNumber]]&lt;$B338,SUM(מרקובחצי[[#This Row],[13]],T338)=2),1,"")</f>
        <v/>
      </c>
      <c r="AB337" t="str">
        <f>IF(AND(מרקובחצי[[#This Row],[CycleNumber]]&lt;$B338,SUM(מרקובחצי[[#This Row],[21]],U338)=2),1,"")</f>
        <v/>
      </c>
      <c r="AC337" t="str">
        <f>IF(AND(מרקובחצי[[#This Row],[CycleNumber]]&lt;$B338,SUM(מרקובחצי[[#This Row],[21]],V338)=2),1,"")</f>
        <v/>
      </c>
      <c r="AD337" t="str">
        <f>IF(AND(מרקובחצי[[#This Row],[CycleNumber]]&lt;$B338,SUM(מרקובחצי[[#This Row],[23]],V338)=2),1,"")</f>
        <v/>
      </c>
      <c r="AE337" t="str">
        <f>IF(AND(מרקובחצי[[#This Row],[CycleNumber]]&lt;$B338,SUM(מרקובחצי[[#This Row],[23]],W338)=2),1,"")</f>
        <v/>
      </c>
      <c r="AF337" t="str">
        <f>IF(AND(מרקובחצי[[#This Row],[CycleNumber]]&lt;$B338,SUM(מרקובחצי[[#This Row],[31]],O338)=2),1,"")</f>
        <v/>
      </c>
      <c r="AG337" t="str">
        <f>IF(AND(מרקובחצי[[#This Row],[CycleNumber]]&lt;$B338,SUM(מרקובחצי[[#This Row],[31]],P338)=2),1,"")</f>
        <v/>
      </c>
      <c r="AH337" t="str">
        <f>IF(AND(מרקובחצי[[#This Row],[CycleNumber]]&lt;$B338,SUM(מרקובחצי[[#This Row],[31]],Q338)=2),1,"")</f>
        <v/>
      </c>
      <c r="AI337" t="str">
        <f>IF(AND(מרקובחצי[[#This Row],[CycleNumber]]&lt;$B338,SUM(U337:U338)=2),1,"")</f>
        <v/>
      </c>
      <c r="AJ337" t="str">
        <f>IF(AND(מרקובחצי[[#This Row],[CycleNumber]]&lt;$B338,SUM(מרקובחצי[[#This Row],[32]],O338)=2),1,"")</f>
        <v/>
      </c>
      <c r="AK337" t="str">
        <f>IF(AND(מרקובחצי[[#This Row],[CycleNumber]]&lt;$B338,SUM(מרקובחצי[[#This Row],[32]],P338)=2),1,"")</f>
        <v/>
      </c>
      <c r="AL337" t="str">
        <f>IF(AND(מרקובחצי[[#This Row],[CycleNumber]]&lt;$B338,SUM(מרקובחצי[[#This Row],[32]],Q338)=2),1,"")</f>
        <v/>
      </c>
      <c r="AM337" t="str">
        <f>IF(AND(מרקובחצי[[#This Row],[CycleNumber]]&lt;$B338,SUM(V337:V338)=2),1,"")</f>
        <v/>
      </c>
      <c r="AN337" t="str">
        <f>IF(AND(מרקובחצי[[#This Row],[CycleNumber]]&lt;$B338,SUM(מרקובחצי[[#This Row],[33]],O338)=2),1,"")</f>
        <v/>
      </c>
      <c r="AO337" t="str">
        <f>IF(AND(מרקובחצי[[#This Row],[CycleNumber]]&lt;$B338,SUM(מרקובחצי[[#This Row],[33]],P338)=2),1,"")</f>
        <v/>
      </c>
      <c r="AP337" t="str">
        <f>IF(AND(מרקובחצי[[#This Row],[CycleNumber]]&lt;$B338,SUM(מרקובחצי[[#This Row],[33]],Q338)=2),1,"")</f>
        <v/>
      </c>
      <c r="AQ337" t="str">
        <f>IF(AND(מרקובחצי[[#This Row],[CycleNumber]]&lt;$B338,SUM(W337:W338)=2),1,"")</f>
        <v/>
      </c>
      <c r="AR337" t="str">
        <f>IF(AND(מרקובחצי[[#This Row],[CycleNumber]]&lt;$B338,SUM(מרקובחצי[[#This Row],[12]],S338)=2),1,"")</f>
        <v/>
      </c>
      <c r="AS337" t="str">
        <f>IF(AND(מרקובחצי[[#This Row],[CycleNumber]]&lt;$B338,SUM(מרקובחצי[[#This Row],[22]],V338)=2),1,"")</f>
        <v/>
      </c>
      <c r="AT337" s="3">
        <f>SUM(מרקובחצי[[#This Row],[11]:[33]])</f>
        <v>0</v>
      </c>
    </row>
    <row r="338" spans="1:46" hidden="1" x14ac:dyDescent="0.25">
      <c r="A338" t="s">
        <v>38</v>
      </c>
      <c r="B338">
        <v>5</v>
      </c>
      <c r="C338">
        <v>25</v>
      </c>
      <c r="D338">
        <f>מרקובחצי[[#This Row],[LengthofCycle]]+1</f>
        <v>26</v>
      </c>
      <c r="E338">
        <f>IF(IFERROR(LOOKUP(מרקובחצי[[#This Row],[ClientID]],קביעויות[הפלגה]),FALSE)=מרקובחצי[[#This Row],[ClientID]],1,"")</f>
        <v>1</v>
      </c>
      <c r="F338" t="str">
        <f>IF(IFERROR(LOOKUP(מרקובחצי[[#This Row],[ClientID]],סוגחציקבוע[S31]),FALSE)=מרקובחצי[[#This Row],[ClientID]],1,"")</f>
        <v/>
      </c>
      <c r="G338" t="str">
        <f>IF(IFERROR(LOOKUP(מרקובחצי[[#This Row],[ClientID]],סוגחציקבוע[S32]),FALSE)=מרקובחצי[[#This Row],[ClientID]],1,"")</f>
        <v/>
      </c>
      <c r="H338" t="str">
        <f>IF(IFERROR(LOOKUP(מרקובחצי[[#This Row],[ClientID]],סוגחציקבוע[S33]),FALSE)=מרקובחצי[[#This Row],[ClientID]],1,"")</f>
        <v/>
      </c>
      <c r="I338" t="str">
        <f>IF(IFERROR(LOOKUP(מרקובחצי[[#This Row],[ClientID]],סוגחציקבוע[S32&amp;33]),FALSE)=מרקובחצי[[#This Row],[ClientID]],1,"")</f>
        <v/>
      </c>
      <c r="J338">
        <f>IF(SUM(מרקובחצי[[#This Row],[11]:[13]])=1,מרקובחצי[[#This Row],[עד ועד]],IF(SUM(R337:T338)=1,IF(מרקובחצי[[#This Row],[עד ועד]]&lt;J337,מרקובחצי[[#This Row],[עד ועד]],J337),J337))</f>
        <v>28</v>
      </c>
      <c r="K338">
        <f>IF(SUM(מרקובחצי[[#This Row],[11]:[13]])=1,מרקובחצי[[#This Row],[עד ועד]],IF(SUM(R337:T338)=1,IF(מרקובחצי[[#This Row],[עד ועד]]&gt;K337,מרקובחצי[[#This Row],[עד ועד]],K337),K337))</f>
        <v>41</v>
      </c>
      <c r="L338" t="str">
        <f>IF(AND(SUM(מרקובחצי[[#This Row],[31]:[33]])=1,SUM(U337:W337)=0),מרקובחצי[[#This Row],[מקס]]-מרקובחצי[[#This Row],[מינ]],"")</f>
        <v/>
      </c>
      <c r="M33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338" t="str">
        <f t="shared" si="5"/>
        <v/>
      </c>
      <c r="O338" t="str">
        <f>IF(מרקובחצי[[#This Row],[קבעה הפלגה?]]=1,"",IF(AND(מרקובחצי[[#This Row],[עד ועד]]&lt;29,OR(מרקובחצי[[#This Row],[CycleNumber]]=1,AND(U337=1,OR(מרקובחצי[[#This Row],[עד ועד]]&lt;J337,מרקובחצי[[#This Row],[עד ועד]]&gt;K337)),AND(V337=1,מרקובחצי[[#This Row],[עד ועד]]&lt;J337),W337=1)),1,""))</f>
        <v/>
      </c>
      <c r="P338" t="str">
        <f>IF(מרקובחצי[[#This Row],[קבעה הפלגה?]]=1,"",IF(AND(מרקובחצי[[#This Row],[עד ועד]]&gt;28,מרקובחצי[[#This Row],[עד ועד]]&lt;32,OR(מרקובחצי[[#This Row],[CycleNumber]]=1,AND(U337=1),AND(V337=1,OR(מרקובחצי[[#This Row],[עד ועד]]&lt;J337,מרקובחצי[[#This Row],[עד ועד]]&gt;K337)),W337=1)),1,""))</f>
        <v/>
      </c>
      <c r="Q338" t="str">
        <f>IF(מרקובחצי[[#This Row],[קבעה הפלגה?]]=1,"",IF(AND(מרקובחצי[[#This Row],[עד ועד]]&gt;31,OR(מרקובחצי[[#This Row],[CycleNumber]]=1,AND(U337=1),AND(V337=1,מרקובחצי[[#This Row],[עד ועד]]&gt;K337),AND(W337=1,OR(מרקובחצי[[#This Row],[עד ועד]]&gt;K337,מרקובחצי[[#This Row],[עד ועד]]&lt;J337)))),1,""))</f>
        <v/>
      </c>
      <c r="R338" t="str">
        <f>IF(מרקובחצי[[#This Row],[CycleNumber]]&gt;1,IF(AND(O337=1,מרקובחצי[[#This Row],[עד ועד]]&lt;29),1,""),"")</f>
        <v/>
      </c>
      <c r="S338" t="str">
        <f>IF(מרקובחצי[[#This Row],[CycleNumber]]&gt;1,IF(OR(AND(O337=1,מרקובחצי[[#This Row],[עד ועד]]&gt;28),AND(P337=1),AND(Q337=1,מרקובחצי[[#This Row],[עד ועד]]&lt;32)),1,""),"")</f>
        <v/>
      </c>
      <c r="T338" t="str">
        <f>IF(מרקובחצי[[#This Row],[CycleNumber]]&gt;1,IF(AND(Q337=1,מרקובחצי[[#This Row],[עד ועד]]&gt;31),1,""),"")</f>
        <v/>
      </c>
      <c r="U338" t="str">
        <f>IF(מרקובחצי[[#This Row],[CycleNumber]]&gt;1,IF(AND(R337=1,מרקובחצי[[#This Row],[עד ועד]]&lt;29),1,IF(AND(U337=1,NOT(OR(מרקובחצי[[#This Row],[עד ועד]]&lt;J337,מרקובחצי[[#This Row],[עד ועד]]&gt;K337))),1,"")),"")</f>
        <v/>
      </c>
      <c r="V338" t="str">
        <f>IF(מרקובחצי[[#This Row],[CycleNumber]]&gt;1,IF(AND(SUM(R337:T337)=1,מרקובחצי[[#This Row],[עד ועד]]&gt;28,מרקובחצי[[#This Row],[עד ועד]]&lt;32),1,IF(OR(S337=1,AND(R337=1,מרקובחצי[[#This Row],[עד ועד]]&gt;28),AND(T337=1,מרקובחצי[[#This Row],[עד ועד]]&lt;32)),1,IF(AND(V337=1,NOT(OR(מרקובחצי[[#This Row],[עד ועד]]&lt;J337,מרקובחצי[[#This Row],[עד ועד]]&gt;K337))),1,""))),"")</f>
        <v/>
      </c>
      <c r="W338" t="str">
        <f>IF(מרקובחצי[[#This Row],[CycleNumber]]&gt;1,IF(AND(T337=1,מרקובחצי[[#This Row],[עד ועד]]&gt;31),1,IF(AND(W337=1,NOT(OR(מרקובחצי[[#This Row],[עד ועד]]&lt;J337,מרקובחצי[[#This Row],[עד ועד]]&gt;K337))),1,"")),"")</f>
        <v/>
      </c>
      <c r="X338" t="str">
        <f>IF(AND(מרקובחצי[[#This Row],[CycleNumber]]&lt;$B339,SUM(מרקובחצי[[#This Row],[11]],R339)=2),1,"")</f>
        <v/>
      </c>
      <c r="Y338" t="str">
        <f>IF(AND(מרקובחצי[[#This Row],[CycleNumber]]&lt;$B339,SUM(מרקובחצי[[#This Row],[11]],S339)=2),1,"")</f>
        <v/>
      </c>
      <c r="Z338" t="str">
        <f>IF(AND(מרקובחצי[[#This Row],[CycleNumber]]&lt;$B339,SUM(מרקובחצי[[#This Row],[13]],S339)=2),1,"")</f>
        <v/>
      </c>
      <c r="AA338" t="str">
        <f>IF(AND(מרקובחצי[[#This Row],[CycleNumber]]&lt;$B339,SUM(מרקובחצי[[#This Row],[13]],T339)=2),1,"")</f>
        <v/>
      </c>
      <c r="AB338" t="str">
        <f>IF(AND(מרקובחצי[[#This Row],[CycleNumber]]&lt;$B339,SUM(מרקובחצי[[#This Row],[21]],U339)=2),1,"")</f>
        <v/>
      </c>
      <c r="AC338" t="str">
        <f>IF(AND(מרקובחצי[[#This Row],[CycleNumber]]&lt;$B339,SUM(מרקובחצי[[#This Row],[21]],V339)=2),1,"")</f>
        <v/>
      </c>
      <c r="AD338" t="str">
        <f>IF(AND(מרקובחצי[[#This Row],[CycleNumber]]&lt;$B339,SUM(מרקובחצי[[#This Row],[23]],V339)=2),1,"")</f>
        <v/>
      </c>
      <c r="AE338" t="str">
        <f>IF(AND(מרקובחצי[[#This Row],[CycleNumber]]&lt;$B339,SUM(מרקובחצי[[#This Row],[23]],W339)=2),1,"")</f>
        <v/>
      </c>
      <c r="AF338" t="str">
        <f>IF(AND(מרקובחצי[[#This Row],[CycleNumber]]&lt;$B339,SUM(מרקובחצי[[#This Row],[31]],O339)=2),1,"")</f>
        <v/>
      </c>
      <c r="AG338" t="str">
        <f>IF(AND(מרקובחצי[[#This Row],[CycleNumber]]&lt;$B339,SUM(מרקובחצי[[#This Row],[31]],P339)=2),1,"")</f>
        <v/>
      </c>
      <c r="AH338" t="str">
        <f>IF(AND(מרקובחצי[[#This Row],[CycleNumber]]&lt;$B339,SUM(מרקובחצי[[#This Row],[31]],Q339)=2),1,"")</f>
        <v/>
      </c>
      <c r="AI338" t="str">
        <f>IF(AND(מרקובחצי[[#This Row],[CycleNumber]]&lt;$B339,SUM(U338:U339)=2),1,"")</f>
        <v/>
      </c>
      <c r="AJ338" t="str">
        <f>IF(AND(מרקובחצי[[#This Row],[CycleNumber]]&lt;$B339,SUM(מרקובחצי[[#This Row],[32]],O339)=2),1,"")</f>
        <v/>
      </c>
      <c r="AK338" t="str">
        <f>IF(AND(מרקובחצי[[#This Row],[CycleNumber]]&lt;$B339,SUM(מרקובחצי[[#This Row],[32]],P339)=2),1,"")</f>
        <v/>
      </c>
      <c r="AL338" t="str">
        <f>IF(AND(מרקובחצי[[#This Row],[CycleNumber]]&lt;$B339,SUM(מרקובחצי[[#This Row],[32]],Q339)=2),1,"")</f>
        <v/>
      </c>
      <c r="AM338" t="str">
        <f>IF(AND(מרקובחצי[[#This Row],[CycleNumber]]&lt;$B339,SUM(V338:V339)=2),1,"")</f>
        <v/>
      </c>
      <c r="AN338" t="str">
        <f>IF(AND(מרקובחצי[[#This Row],[CycleNumber]]&lt;$B339,SUM(מרקובחצי[[#This Row],[33]],O339)=2),1,"")</f>
        <v/>
      </c>
      <c r="AO338" t="str">
        <f>IF(AND(מרקובחצי[[#This Row],[CycleNumber]]&lt;$B339,SUM(מרקובחצי[[#This Row],[33]],P339)=2),1,"")</f>
        <v/>
      </c>
      <c r="AP338" t="str">
        <f>IF(AND(מרקובחצי[[#This Row],[CycleNumber]]&lt;$B339,SUM(מרקובחצי[[#This Row],[33]],Q339)=2),1,"")</f>
        <v/>
      </c>
      <c r="AQ338" t="str">
        <f>IF(AND(מרקובחצי[[#This Row],[CycleNumber]]&lt;$B339,SUM(W338:W339)=2),1,"")</f>
        <v/>
      </c>
      <c r="AR338" t="str">
        <f>IF(AND(מרקובחצי[[#This Row],[CycleNumber]]&lt;$B339,SUM(מרקובחצי[[#This Row],[12]],S339)=2),1,"")</f>
        <v/>
      </c>
      <c r="AS338" t="str">
        <f>IF(AND(מרקובחצי[[#This Row],[CycleNumber]]&lt;$B339,SUM(מרקובחצי[[#This Row],[22]],V339)=2),1,"")</f>
        <v/>
      </c>
      <c r="AT338" s="3">
        <f>SUM(מרקובחצי[[#This Row],[11]:[33]])</f>
        <v>0</v>
      </c>
    </row>
    <row r="339" spans="1:46" hidden="1" x14ac:dyDescent="0.25">
      <c r="A339" t="s">
        <v>38</v>
      </c>
      <c r="B339">
        <v>6</v>
      </c>
      <c r="C339">
        <v>25</v>
      </c>
      <c r="D339">
        <f>מרקובחצי[[#This Row],[LengthofCycle]]+1</f>
        <v>26</v>
      </c>
      <c r="E339">
        <f>IF(IFERROR(LOOKUP(מרקובחצי[[#This Row],[ClientID]],קביעויות[הפלגה]),FALSE)=מרקובחצי[[#This Row],[ClientID]],1,"")</f>
        <v>1</v>
      </c>
      <c r="F339" t="str">
        <f>IF(IFERROR(LOOKUP(מרקובחצי[[#This Row],[ClientID]],סוגחציקבוע[S31]),FALSE)=מרקובחצי[[#This Row],[ClientID]],1,"")</f>
        <v/>
      </c>
      <c r="G339" t="str">
        <f>IF(IFERROR(LOOKUP(מרקובחצי[[#This Row],[ClientID]],סוגחציקבוע[S32]),FALSE)=מרקובחצי[[#This Row],[ClientID]],1,"")</f>
        <v/>
      </c>
      <c r="H339" t="str">
        <f>IF(IFERROR(LOOKUP(מרקובחצי[[#This Row],[ClientID]],סוגחציקבוע[S33]),FALSE)=מרקובחצי[[#This Row],[ClientID]],1,"")</f>
        <v/>
      </c>
      <c r="I339" t="str">
        <f>IF(IFERROR(LOOKUP(מרקובחצי[[#This Row],[ClientID]],סוגחציקבוע[S32&amp;33]),FALSE)=מרקובחצי[[#This Row],[ClientID]],1,"")</f>
        <v/>
      </c>
      <c r="J339">
        <f>IF(SUM(מרקובחצי[[#This Row],[11]:[13]])=1,מרקובחצי[[#This Row],[עד ועד]],IF(SUM(R338:T339)=1,IF(מרקובחצי[[#This Row],[עד ועד]]&lt;J338,מרקובחצי[[#This Row],[עד ועד]],J338),J338))</f>
        <v>28</v>
      </c>
      <c r="K339">
        <f>IF(SUM(מרקובחצי[[#This Row],[11]:[13]])=1,מרקובחצי[[#This Row],[עד ועד]],IF(SUM(R338:T339)=1,IF(מרקובחצי[[#This Row],[עד ועד]]&gt;K338,מרקובחצי[[#This Row],[עד ועד]],K338),K338))</f>
        <v>41</v>
      </c>
      <c r="L339" t="str">
        <f>IF(AND(SUM(מרקובחצי[[#This Row],[31]:[33]])=1,SUM(U338:W338)=0),מרקובחצי[[#This Row],[מקס]]-מרקובחצי[[#This Row],[מינ]],"")</f>
        <v/>
      </c>
      <c r="M33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339" t="str">
        <f t="shared" si="5"/>
        <v/>
      </c>
      <c r="O339" t="str">
        <f>IF(מרקובחצי[[#This Row],[קבעה הפלגה?]]=1,"",IF(AND(מרקובחצי[[#This Row],[עד ועד]]&lt;29,OR(מרקובחצי[[#This Row],[CycleNumber]]=1,AND(U338=1,OR(מרקובחצי[[#This Row],[עד ועד]]&lt;J338,מרקובחצי[[#This Row],[עד ועד]]&gt;K338)),AND(V338=1,מרקובחצי[[#This Row],[עד ועד]]&lt;J338),W338=1)),1,""))</f>
        <v/>
      </c>
      <c r="P339" t="str">
        <f>IF(מרקובחצי[[#This Row],[קבעה הפלגה?]]=1,"",IF(AND(מרקובחצי[[#This Row],[עד ועד]]&gt;28,מרקובחצי[[#This Row],[עד ועד]]&lt;32,OR(מרקובחצי[[#This Row],[CycleNumber]]=1,AND(U338=1),AND(V338=1,OR(מרקובחצי[[#This Row],[עד ועד]]&lt;J338,מרקובחצי[[#This Row],[עד ועד]]&gt;K338)),W338=1)),1,""))</f>
        <v/>
      </c>
      <c r="Q339" t="str">
        <f>IF(מרקובחצי[[#This Row],[קבעה הפלגה?]]=1,"",IF(AND(מרקובחצי[[#This Row],[עד ועד]]&gt;31,OR(מרקובחצי[[#This Row],[CycleNumber]]=1,AND(U338=1),AND(V338=1,מרקובחצי[[#This Row],[עד ועד]]&gt;K338),AND(W338=1,OR(מרקובחצי[[#This Row],[עד ועד]]&gt;K338,מרקובחצי[[#This Row],[עד ועד]]&lt;J338)))),1,""))</f>
        <v/>
      </c>
      <c r="R339" t="str">
        <f>IF(מרקובחצי[[#This Row],[CycleNumber]]&gt;1,IF(AND(O338=1,מרקובחצי[[#This Row],[עד ועד]]&lt;29),1,""),"")</f>
        <v/>
      </c>
      <c r="S339" t="str">
        <f>IF(מרקובחצי[[#This Row],[CycleNumber]]&gt;1,IF(OR(AND(O338=1,מרקובחצי[[#This Row],[עד ועד]]&gt;28),AND(P338=1),AND(Q338=1,מרקובחצי[[#This Row],[עד ועד]]&lt;32)),1,""),"")</f>
        <v/>
      </c>
      <c r="T339" t="str">
        <f>IF(מרקובחצי[[#This Row],[CycleNumber]]&gt;1,IF(AND(Q338=1,מרקובחצי[[#This Row],[עד ועד]]&gt;31),1,""),"")</f>
        <v/>
      </c>
      <c r="U339" t="str">
        <f>IF(מרקובחצי[[#This Row],[CycleNumber]]&gt;1,IF(AND(R338=1,מרקובחצי[[#This Row],[עד ועד]]&lt;29),1,IF(AND(U338=1,NOT(OR(מרקובחצי[[#This Row],[עד ועד]]&lt;J338,מרקובחצי[[#This Row],[עד ועד]]&gt;K338))),1,"")),"")</f>
        <v/>
      </c>
      <c r="V339" t="str">
        <f>IF(מרקובחצי[[#This Row],[CycleNumber]]&gt;1,IF(AND(SUM(R338:T338)=1,מרקובחצי[[#This Row],[עד ועד]]&gt;28,מרקובחצי[[#This Row],[עד ועד]]&lt;32),1,IF(OR(S338=1,AND(R338=1,מרקובחצי[[#This Row],[עד ועד]]&gt;28),AND(T338=1,מרקובחצי[[#This Row],[עד ועד]]&lt;32)),1,IF(AND(V338=1,NOT(OR(מרקובחצי[[#This Row],[עד ועד]]&lt;J338,מרקובחצי[[#This Row],[עד ועד]]&gt;K338))),1,""))),"")</f>
        <v/>
      </c>
      <c r="W339" t="str">
        <f>IF(מרקובחצי[[#This Row],[CycleNumber]]&gt;1,IF(AND(T338=1,מרקובחצי[[#This Row],[עד ועד]]&gt;31),1,IF(AND(W338=1,NOT(OR(מרקובחצי[[#This Row],[עד ועד]]&lt;J338,מרקובחצי[[#This Row],[עד ועד]]&gt;K338))),1,"")),"")</f>
        <v/>
      </c>
      <c r="X339" t="str">
        <f>IF(AND(מרקובחצי[[#This Row],[CycleNumber]]&lt;$B340,SUM(מרקובחצי[[#This Row],[11]],R340)=2),1,"")</f>
        <v/>
      </c>
      <c r="Y339" t="str">
        <f>IF(AND(מרקובחצי[[#This Row],[CycleNumber]]&lt;$B340,SUM(מרקובחצי[[#This Row],[11]],S340)=2),1,"")</f>
        <v/>
      </c>
      <c r="Z339" t="str">
        <f>IF(AND(מרקובחצי[[#This Row],[CycleNumber]]&lt;$B340,SUM(מרקובחצי[[#This Row],[13]],S340)=2),1,"")</f>
        <v/>
      </c>
      <c r="AA339" t="str">
        <f>IF(AND(מרקובחצי[[#This Row],[CycleNumber]]&lt;$B340,SUM(מרקובחצי[[#This Row],[13]],T340)=2),1,"")</f>
        <v/>
      </c>
      <c r="AB339" t="str">
        <f>IF(AND(מרקובחצי[[#This Row],[CycleNumber]]&lt;$B340,SUM(מרקובחצי[[#This Row],[21]],U340)=2),1,"")</f>
        <v/>
      </c>
      <c r="AC339" t="str">
        <f>IF(AND(מרקובחצי[[#This Row],[CycleNumber]]&lt;$B340,SUM(מרקובחצי[[#This Row],[21]],V340)=2),1,"")</f>
        <v/>
      </c>
      <c r="AD339" t="str">
        <f>IF(AND(מרקובחצי[[#This Row],[CycleNumber]]&lt;$B340,SUM(מרקובחצי[[#This Row],[23]],V340)=2),1,"")</f>
        <v/>
      </c>
      <c r="AE339" t="str">
        <f>IF(AND(מרקובחצי[[#This Row],[CycleNumber]]&lt;$B340,SUM(מרקובחצי[[#This Row],[23]],W340)=2),1,"")</f>
        <v/>
      </c>
      <c r="AF339" t="str">
        <f>IF(AND(מרקובחצי[[#This Row],[CycleNumber]]&lt;$B340,SUM(מרקובחצי[[#This Row],[31]],O340)=2),1,"")</f>
        <v/>
      </c>
      <c r="AG339" t="str">
        <f>IF(AND(מרקובחצי[[#This Row],[CycleNumber]]&lt;$B340,SUM(מרקובחצי[[#This Row],[31]],P340)=2),1,"")</f>
        <v/>
      </c>
      <c r="AH339" t="str">
        <f>IF(AND(מרקובחצי[[#This Row],[CycleNumber]]&lt;$B340,SUM(מרקובחצי[[#This Row],[31]],Q340)=2),1,"")</f>
        <v/>
      </c>
      <c r="AI339" t="str">
        <f>IF(AND(מרקובחצי[[#This Row],[CycleNumber]]&lt;$B340,SUM(U339:U340)=2),1,"")</f>
        <v/>
      </c>
      <c r="AJ339" t="str">
        <f>IF(AND(מרקובחצי[[#This Row],[CycleNumber]]&lt;$B340,SUM(מרקובחצי[[#This Row],[32]],O340)=2),1,"")</f>
        <v/>
      </c>
      <c r="AK339" t="str">
        <f>IF(AND(מרקובחצי[[#This Row],[CycleNumber]]&lt;$B340,SUM(מרקובחצי[[#This Row],[32]],P340)=2),1,"")</f>
        <v/>
      </c>
      <c r="AL339" t="str">
        <f>IF(AND(מרקובחצי[[#This Row],[CycleNumber]]&lt;$B340,SUM(מרקובחצי[[#This Row],[32]],Q340)=2),1,"")</f>
        <v/>
      </c>
      <c r="AM339" t="str">
        <f>IF(AND(מרקובחצי[[#This Row],[CycleNumber]]&lt;$B340,SUM(V339:V340)=2),1,"")</f>
        <v/>
      </c>
      <c r="AN339" t="str">
        <f>IF(AND(מרקובחצי[[#This Row],[CycleNumber]]&lt;$B340,SUM(מרקובחצי[[#This Row],[33]],O340)=2),1,"")</f>
        <v/>
      </c>
      <c r="AO339" t="str">
        <f>IF(AND(מרקובחצי[[#This Row],[CycleNumber]]&lt;$B340,SUM(מרקובחצי[[#This Row],[33]],P340)=2),1,"")</f>
        <v/>
      </c>
      <c r="AP339" t="str">
        <f>IF(AND(מרקובחצי[[#This Row],[CycleNumber]]&lt;$B340,SUM(מרקובחצי[[#This Row],[33]],Q340)=2),1,"")</f>
        <v/>
      </c>
      <c r="AQ339" t="str">
        <f>IF(AND(מרקובחצי[[#This Row],[CycleNumber]]&lt;$B340,SUM(W339:W340)=2),1,"")</f>
        <v/>
      </c>
      <c r="AR339" t="str">
        <f>IF(AND(מרקובחצי[[#This Row],[CycleNumber]]&lt;$B340,SUM(מרקובחצי[[#This Row],[12]],S340)=2),1,"")</f>
        <v/>
      </c>
      <c r="AS339" t="str">
        <f>IF(AND(מרקובחצי[[#This Row],[CycleNumber]]&lt;$B340,SUM(מרקובחצי[[#This Row],[22]],V340)=2),1,"")</f>
        <v/>
      </c>
      <c r="AT339" s="3">
        <f>SUM(מרקובחצי[[#This Row],[11]:[33]])</f>
        <v>0</v>
      </c>
    </row>
    <row r="340" spans="1:46" hidden="1" x14ac:dyDescent="0.25">
      <c r="A340" t="s">
        <v>38</v>
      </c>
      <c r="B340">
        <v>7</v>
      </c>
      <c r="C340">
        <v>25</v>
      </c>
      <c r="D340">
        <f>מרקובחצי[[#This Row],[LengthofCycle]]+1</f>
        <v>26</v>
      </c>
      <c r="E340">
        <f>IF(IFERROR(LOOKUP(מרקובחצי[[#This Row],[ClientID]],קביעויות[הפלגה]),FALSE)=מרקובחצי[[#This Row],[ClientID]],1,"")</f>
        <v>1</v>
      </c>
      <c r="F340" t="str">
        <f>IF(IFERROR(LOOKUP(מרקובחצי[[#This Row],[ClientID]],סוגחציקבוע[S31]),FALSE)=מרקובחצי[[#This Row],[ClientID]],1,"")</f>
        <v/>
      </c>
      <c r="G340" t="str">
        <f>IF(IFERROR(LOOKUP(מרקובחצי[[#This Row],[ClientID]],סוגחציקבוע[S32]),FALSE)=מרקובחצי[[#This Row],[ClientID]],1,"")</f>
        <v/>
      </c>
      <c r="H340" t="str">
        <f>IF(IFERROR(LOOKUP(מרקובחצי[[#This Row],[ClientID]],סוגחציקבוע[S33]),FALSE)=מרקובחצי[[#This Row],[ClientID]],1,"")</f>
        <v/>
      </c>
      <c r="I340" t="str">
        <f>IF(IFERROR(LOOKUP(מרקובחצי[[#This Row],[ClientID]],סוגחציקבוע[S32&amp;33]),FALSE)=מרקובחצי[[#This Row],[ClientID]],1,"")</f>
        <v/>
      </c>
      <c r="J340">
        <f>IF(SUM(מרקובחצי[[#This Row],[11]:[13]])=1,מרקובחצי[[#This Row],[עד ועד]],IF(SUM(R339:T340)=1,IF(מרקובחצי[[#This Row],[עד ועד]]&lt;J339,מרקובחצי[[#This Row],[עד ועד]],J339),J339))</f>
        <v>28</v>
      </c>
      <c r="K340">
        <f>IF(SUM(מרקובחצי[[#This Row],[11]:[13]])=1,מרקובחצי[[#This Row],[עד ועד]],IF(SUM(R339:T340)=1,IF(מרקובחצי[[#This Row],[עד ועד]]&gt;K339,מרקובחצי[[#This Row],[עד ועד]],K339),K339))</f>
        <v>41</v>
      </c>
      <c r="L340" t="str">
        <f>IF(AND(SUM(מרקובחצי[[#This Row],[31]:[33]])=1,SUM(U339:W339)=0),מרקובחצי[[#This Row],[מקס]]-מרקובחצי[[#This Row],[מינ]],"")</f>
        <v/>
      </c>
      <c r="M34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340" t="str">
        <f t="shared" si="5"/>
        <v/>
      </c>
      <c r="O340" t="str">
        <f>IF(מרקובחצי[[#This Row],[קבעה הפלגה?]]=1,"",IF(AND(מרקובחצי[[#This Row],[עד ועד]]&lt;29,OR(מרקובחצי[[#This Row],[CycleNumber]]=1,AND(U339=1,OR(מרקובחצי[[#This Row],[עד ועד]]&lt;J339,מרקובחצי[[#This Row],[עד ועד]]&gt;K339)),AND(V339=1,מרקובחצי[[#This Row],[עד ועד]]&lt;J339),W339=1)),1,""))</f>
        <v/>
      </c>
      <c r="P340" t="str">
        <f>IF(מרקובחצי[[#This Row],[קבעה הפלגה?]]=1,"",IF(AND(מרקובחצי[[#This Row],[עד ועד]]&gt;28,מרקובחצי[[#This Row],[עד ועד]]&lt;32,OR(מרקובחצי[[#This Row],[CycleNumber]]=1,AND(U339=1),AND(V339=1,OR(מרקובחצי[[#This Row],[עד ועד]]&lt;J339,מרקובחצי[[#This Row],[עד ועד]]&gt;K339)),W339=1)),1,""))</f>
        <v/>
      </c>
      <c r="Q340" t="str">
        <f>IF(מרקובחצי[[#This Row],[קבעה הפלגה?]]=1,"",IF(AND(מרקובחצי[[#This Row],[עד ועד]]&gt;31,OR(מרקובחצי[[#This Row],[CycleNumber]]=1,AND(U339=1),AND(V339=1,מרקובחצי[[#This Row],[עד ועד]]&gt;K339),AND(W339=1,OR(מרקובחצי[[#This Row],[עד ועד]]&gt;K339,מרקובחצי[[#This Row],[עד ועד]]&lt;J339)))),1,""))</f>
        <v/>
      </c>
      <c r="R340" t="str">
        <f>IF(מרקובחצי[[#This Row],[CycleNumber]]&gt;1,IF(AND(O339=1,מרקובחצי[[#This Row],[עד ועד]]&lt;29),1,""),"")</f>
        <v/>
      </c>
      <c r="S340" t="str">
        <f>IF(מרקובחצי[[#This Row],[CycleNumber]]&gt;1,IF(OR(AND(O339=1,מרקובחצי[[#This Row],[עד ועד]]&gt;28),AND(P339=1),AND(Q339=1,מרקובחצי[[#This Row],[עד ועד]]&lt;32)),1,""),"")</f>
        <v/>
      </c>
      <c r="T340" t="str">
        <f>IF(מרקובחצי[[#This Row],[CycleNumber]]&gt;1,IF(AND(Q339=1,מרקובחצי[[#This Row],[עד ועד]]&gt;31),1,""),"")</f>
        <v/>
      </c>
      <c r="U340" t="str">
        <f>IF(מרקובחצי[[#This Row],[CycleNumber]]&gt;1,IF(AND(R339=1,מרקובחצי[[#This Row],[עד ועד]]&lt;29),1,IF(AND(U339=1,NOT(OR(מרקובחצי[[#This Row],[עד ועד]]&lt;J339,מרקובחצי[[#This Row],[עד ועד]]&gt;K339))),1,"")),"")</f>
        <v/>
      </c>
      <c r="V340" t="str">
        <f>IF(מרקובחצי[[#This Row],[CycleNumber]]&gt;1,IF(AND(SUM(R339:T339)=1,מרקובחצי[[#This Row],[עד ועד]]&gt;28,מרקובחצי[[#This Row],[עד ועד]]&lt;32),1,IF(OR(S339=1,AND(R339=1,מרקובחצי[[#This Row],[עד ועד]]&gt;28),AND(T339=1,מרקובחצי[[#This Row],[עד ועד]]&lt;32)),1,IF(AND(V339=1,NOT(OR(מרקובחצי[[#This Row],[עד ועד]]&lt;J339,מרקובחצי[[#This Row],[עד ועד]]&gt;K339))),1,""))),"")</f>
        <v/>
      </c>
      <c r="W340" t="str">
        <f>IF(מרקובחצי[[#This Row],[CycleNumber]]&gt;1,IF(AND(T339=1,מרקובחצי[[#This Row],[עד ועד]]&gt;31),1,IF(AND(W339=1,NOT(OR(מרקובחצי[[#This Row],[עד ועד]]&lt;J339,מרקובחצי[[#This Row],[עד ועד]]&gt;K339))),1,"")),"")</f>
        <v/>
      </c>
      <c r="X340" t="str">
        <f>IF(AND(מרקובחצי[[#This Row],[CycleNumber]]&lt;$B341,SUM(מרקובחצי[[#This Row],[11]],R341)=2),1,"")</f>
        <v/>
      </c>
      <c r="Y340" t="str">
        <f>IF(AND(מרקובחצי[[#This Row],[CycleNumber]]&lt;$B341,SUM(מרקובחצי[[#This Row],[11]],S341)=2),1,"")</f>
        <v/>
      </c>
      <c r="Z340" t="str">
        <f>IF(AND(מרקובחצי[[#This Row],[CycleNumber]]&lt;$B341,SUM(מרקובחצי[[#This Row],[13]],S341)=2),1,"")</f>
        <v/>
      </c>
      <c r="AA340" t="str">
        <f>IF(AND(מרקובחצי[[#This Row],[CycleNumber]]&lt;$B341,SUM(מרקובחצי[[#This Row],[13]],T341)=2),1,"")</f>
        <v/>
      </c>
      <c r="AB340" t="str">
        <f>IF(AND(מרקובחצי[[#This Row],[CycleNumber]]&lt;$B341,SUM(מרקובחצי[[#This Row],[21]],U341)=2),1,"")</f>
        <v/>
      </c>
      <c r="AC340" t="str">
        <f>IF(AND(מרקובחצי[[#This Row],[CycleNumber]]&lt;$B341,SUM(מרקובחצי[[#This Row],[21]],V341)=2),1,"")</f>
        <v/>
      </c>
      <c r="AD340" t="str">
        <f>IF(AND(מרקובחצי[[#This Row],[CycleNumber]]&lt;$B341,SUM(מרקובחצי[[#This Row],[23]],V341)=2),1,"")</f>
        <v/>
      </c>
      <c r="AE340" t="str">
        <f>IF(AND(מרקובחצי[[#This Row],[CycleNumber]]&lt;$B341,SUM(מרקובחצי[[#This Row],[23]],W341)=2),1,"")</f>
        <v/>
      </c>
      <c r="AF340" t="str">
        <f>IF(AND(מרקובחצי[[#This Row],[CycleNumber]]&lt;$B341,SUM(מרקובחצי[[#This Row],[31]],O341)=2),1,"")</f>
        <v/>
      </c>
      <c r="AG340" t="str">
        <f>IF(AND(מרקובחצי[[#This Row],[CycleNumber]]&lt;$B341,SUM(מרקובחצי[[#This Row],[31]],P341)=2),1,"")</f>
        <v/>
      </c>
      <c r="AH340" t="str">
        <f>IF(AND(מרקובחצי[[#This Row],[CycleNumber]]&lt;$B341,SUM(מרקובחצי[[#This Row],[31]],Q341)=2),1,"")</f>
        <v/>
      </c>
      <c r="AI340" t="str">
        <f>IF(AND(מרקובחצי[[#This Row],[CycleNumber]]&lt;$B341,SUM(U340:U341)=2),1,"")</f>
        <v/>
      </c>
      <c r="AJ340" t="str">
        <f>IF(AND(מרקובחצי[[#This Row],[CycleNumber]]&lt;$B341,SUM(מרקובחצי[[#This Row],[32]],O341)=2),1,"")</f>
        <v/>
      </c>
      <c r="AK340" t="str">
        <f>IF(AND(מרקובחצי[[#This Row],[CycleNumber]]&lt;$B341,SUM(מרקובחצי[[#This Row],[32]],P341)=2),1,"")</f>
        <v/>
      </c>
      <c r="AL340" t="str">
        <f>IF(AND(מרקובחצי[[#This Row],[CycleNumber]]&lt;$B341,SUM(מרקובחצי[[#This Row],[32]],Q341)=2),1,"")</f>
        <v/>
      </c>
      <c r="AM340" t="str">
        <f>IF(AND(מרקובחצי[[#This Row],[CycleNumber]]&lt;$B341,SUM(V340:V341)=2),1,"")</f>
        <v/>
      </c>
      <c r="AN340" t="str">
        <f>IF(AND(מרקובחצי[[#This Row],[CycleNumber]]&lt;$B341,SUM(מרקובחצי[[#This Row],[33]],O341)=2),1,"")</f>
        <v/>
      </c>
      <c r="AO340" t="str">
        <f>IF(AND(מרקובחצי[[#This Row],[CycleNumber]]&lt;$B341,SUM(מרקובחצי[[#This Row],[33]],P341)=2),1,"")</f>
        <v/>
      </c>
      <c r="AP340" t="str">
        <f>IF(AND(מרקובחצי[[#This Row],[CycleNumber]]&lt;$B341,SUM(מרקובחצי[[#This Row],[33]],Q341)=2),1,"")</f>
        <v/>
      </c>
      <c r="AQ340" t="str">
        <f>IF(AND(מרקובחצי[[#This Row],[CycleNumber]]&lt;$B341,SUM(W340:W341)=2),1,"")</f>
        <v/>
      </c>
      <c r="AR340" t="str">
        <f>IF(AND(מרקובחצי[[#This Row],[CycleNumber]]&lt;$B341,SUM(מרקובחצי[[#This Row],[12]],S341)=2),1,"")</f>
        <v/>
      </c>
      <c r="AS340" t="str">
        <f>IF(AND(מרקובחצי[[#This Row],[CycleNumber]]&lt;$B341,SUM(מרקובחצי[[#This Row],[22]],V341)=2),1,"")</f>
        <v/>
      </c>
      <c r="AT340" s="3">
        <f>SUM(מרקובחצי[[#This Row],[11]:[33]])</f>
        <v>0</v>
      </c>
    </row>
    <row r="341" spans="1:46" hidden="1" x14ac:dyDescent="0.25">
      <c r="A341" t="s">
        <v>38</v>
      </c>
      <c r="B341">
        <v>8</v>
      </c>
      <c r="C341">
        <v>21</v>
      </c>
      <c r="D341">
        <f>מרקובחצי[[#This Row],[LengthofCycle]]+1</f>
        <v>22</v>
      </c>
      <c r="E341">
        <f>IF(IFERROR(LOOKUP(מרקובחצי[[#This Row],[ClientID]],קביעויות[הפלגה]),FALSE)=מרקובחצי[[#This Row],[ClientID]],1,"")</f>
        <v>1</v>
      </c>
      <c r="F341" t="str">
        <f>IF(IFERROR(LOOKUP(מרקובחצי[[#This Row],[ClientID]],סוגחציקבוע[S31]),FALSE)=מרקובחצי[[#This Row],[ClientID]],1,"")</f>
        <v/>
      </c>
      <c r="G341" t="str">
        <f>IF(IFERROR(LOOKUP(מרקובחצי[[#This Row],[ClientID]],סוגחציקבוע[S32]),FALSE)=מרקובחצי[[#This Row],[ClientID]],1,"")</f>
        <v/>
      </c>
      <c r="H341" t="str">
        <f>IF(IFERROR(LOOKUP(מרקובחצי[[#This Row],[ClientID]],סוגחציקבוע[S33]),FALSE)=מרקובחצי[[#This Row],[ClientID]],1,"")</f>
        <v/>
      </c>
      <c r="I341" t="str">
        <f>IF(IFERROR(LOOKUP(מרקובחצי[[#This Row],[ClientID]],סוגחציקבוע[S32&amp;33]),FALSE)=מרקובחצי[[#This Row],[ClientID]],1,"")</f>
        <v/>
      </c>
      <c r="J341">
        <f>IF(SUM(מרקובחצי[[#This Row],[11]:[13]])=1,מרקובחצי[[#This Row],[עד ועד]],IF(SUM(R340:T341)=1,IF(מרקובחצי[[#This Row],[עד ועד]]&lt;J340,מרקובחצי[[#This Row],[עד ועד]],J340),J340))</f>
        <v>28</v>
      </c>
      <c r="K341">
        <f>IF(SUM(מרקובחצי[[#This Row],[11]:[13]])=1,מרקובחצי[[#This Row],[עד ועד]],IF(SUM(R340:T341)=1,IF(מרקובחצי[[#This Row],[עד ועד]]&gt;K340,מרקובחצי[[#This Row],[עד ועד]],K340),K340))</f>
        <v>41</v>
      </c>
      <c r="L341" t="str">
        <f>IF(AND(SUM(מרקובחצי[[#This Row],[31]:[33]])=1,SUM(U340:W340)=0),מרקובחצי[[#This Row],[מקס]]-מרקובחצי[[#This Row],[מינ]],"")</f>
        <v/>
      </c>
      <c r="M34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341" t="str">
        <f t="shared" si="5"/>
        <v/>
      </c>
      <c r="O341" t="str">
        <f>IF(מרקובחצי[[#This Row],[קבעה הפלגה?]]=1,"",IF(AND(מרקובחצי[[#This Row],[עד ועד]]&lt;29,OR(מרקובחצי[[#This Row],[CycleNumber]]=1,AND(U340=1,OR(מרקובחצי[[#This Row],[עד ועד]]&lt;J340,מרקובחצי[[#This Row],[עד ועד]]&gt;K340)),AND(V340=1,מרקובחצי[[#This Row],[עד ועד]]&lt;J340),W340=1)),1,""))</f>
        <v/>
      </c>
      <c r="P341" t="str">
        <f>IF(מרקובחצי[[#This Row],[קבעה הפלגה?]]=1,"",IF(AND(מרקובחצי[[#This Row],[עד ועד]]&gt;28,מרקובחצי[[#This Row],[עד ועד]]&lt;32,OR(מרקובחצי[[#This Row],[CycleNumber]]=1,AND(U340=1),AND(V340=1,OR(מרקובחצי[[#This Row],[עד ועד]]&lt;J340,מרקובחצי[[#This Row],[עד ועד]]&gt;K340)),W340=1)),1,""))</f>
        <v/>
      </c>
      <c r="Q341" t="str">
        <f>IF(מרקובחצי[[#This Row],[קבעה הפלגה?]]=1,"",IF(AND(מרקובחצי[[#This Row],[עד ועד]]&gt;31,OR(מרקובחצי[[#This Row],[CycleNumber]]=1,AND(U340=1),AND(V340=1,מרקובחצי[[#This Row],[עד ועד]]&gt;K340),AND(W340=1,OR(מרקובחצי[[#This Row],[עד ועד]]&gt;K340,מרקובחצי[[#This Row],[עד ועד]]&lt;J340)))),1,""))</f>
        <v/>
      </c>
      <c r="R341" t="str">
        <f>IF(מרקובחצי[[#This Row],[CycleNumber]]&gt;1,IF(AND(O340=1,מרקובחצי[[#This Row],[עד ועד]]&lt;29),1,""),"")</f>
        <v/>
      </c>
      <c r="S341" t="str">
        <f>IF(מרקובחצי[[#This Row],[CycleNumber]]&gt;1,IF(OR(AND(O340=1,מרקובחצי[[#This Row],[עד ועד]]&gt;28),AND(P340=1),AND(Q340=1,מרקובחצי[[#This Row],[עד ועד]]&lt;32)),1,""),"")</f>
        <v/>
      </c>
      <c r="T341" t="str">
        <f>IF(מרקובחצי[[#This Row],[CycleNumber]]&gt;1,IF(AND(Q340=1,מרקובחצי[[#This Row],[עד ועד]]&gt;31),1,""),"")</f>
        <v/>
      </c>
      <c r="U341" t="str">
        <f>IF(מרקובחצי[[#This Row],[CycleNumber]]&gt;1,IF(AND(R340=1,מרקובחצי[[#This Row],[עד ועד]]&lt;29),1,IF(AND(U340=1,NOT(OR(מרקובחצי[[#This Row],[עד ועד]]&lt;J340,מרקובחצי[[#This Row],[עד ועד]]&gt;K340))),1,"")),"")</f>
        <v/>
      </c>
      <c r="V341" t="str">
        <f>IF(מרקובחצי[[#This Row],[CycleNumber]]&gt;1,IF(AND(SUM(R340:T340)=1,מרקובחצי[[#This Row],[עד ועד]]&gt;28,מרקובחצי[[#This Row],[עד ועד]]&lt;32),1,IF(OR(S340=1,AND(R340=1,מרקובחצי[[#This Row],[עד ועד]]&gt;28),AND(T340=1,מרקובחצי[[#This Row],[עד ועד]]&lt;32)),1,IF(AND(V340=1,NOT(OR(מרקובחצי[[#This Row],[עד ועד]]&lt;J340,מרקובחצי[[#This Row],[עד ועד]]&gt;K340))),1,""))),"")</f>
        <v/>
      </c>
      <c r="W341" t="str">
        <f>IF(מרקובחצי[[#This Row],[CycleNumber]]&gt;1,IF(AND(T340=1,מרקובחצי[[#This Row],[עד ועד]]&gt;31),1,IF(AND(W340=1,NOT(OR(מרקובחצי[[#This Row],[עד ועד]]&lt;J340,מרקובחצי[[#This Row],[עד ועד]]&gt;K340))),1,"")),"")</f>
        <v/>
      </c>
      <c r="X341" t="str">
        <f>IF(AND(מרקובחצי[[#This Row],[CycleNumber]]&lt;$B342,SUM(מרקובחצי[[#This Row],[11]],R342)=2),1,"")</f>
        <v/>
      </c>
      <c r="Y341" t="str">
        <f>IF(AND(מרקובחצי[[#This Row],[CycleNumber]]&lt;$B342,SUM(מרקובחצי[[#This Row],[11]],S342)=2),1,"")</f>
        <v/>
      </c>
      <c r="Z341" t="str">
        <f>IF(AND(מרקובחצי[[#This Row],[CycleNumber]]&lt;$B342,SUM(מרקובחצי[[#This Row],[13]],S342)=2),1,"")</f>
        <v/>
      </c>
      <c r="AA341" t="str">
        <f>IF(AND(מרקובחצי[[#This Row],[CycleNumber]]&lt;$B342,SUM(מרקובחצי[[#This Row],[13]],T342)=2),1,"")</f>
        <v/>
      </c>
      <c r="AB341" t="str">
        <f>IF(AND(מרקובחצי[[#This Row],[CycleNumber]]&lt;$B342,SUM(מרקובחצי[[#This Row],[21]],U342)=2),1,"")</f>
        <v/>
      </c>
      <c r="AC341" t="str">
        <f>IF(AND(מרקובחצי[[#This Row],[CycleNumber]]&lt;$B342,SUM(מרקובחצי[[#This Row],[21]],V342)=2),1,"")</f>
        <v/>
      </c>
      <c r="AD341" t="str">
        <f>IF(AND(מרקובחצי[[#This Row],[CycleNumber]]&lt;$B342,SUM(מרקובחצי[[#This Row],[23]],V342)=2),1,"")</f>
        <v/>
      </c>
      <c r="AE341" t="str">
        <f>IF(AND(מרקובחצי[[#This Row],[CycleNumber]]&lt;$B342,SUM(מרקובחצי[[#This Row],[23]],W342)=2),1,"")</f>
        <v/>
      </c>
      <c r="AF341" t="str">
        <f>IF(AND(מרקובחצי[[#This Row],[CycleNumber]]&lt;$B342,SUM(מרקובחצי[[#This Row],[31]],O342)=2),1,"")</f>
        <v/>
      </c>
      <c r="AG341" t="str">
        <f>IF(AND(מרקובחצי[[#This Row],[CycleNumber]]&lt;$B342,SUM(מרקובחצי[[#This Row],[31]],P342)=2),1,"")</f>
        <v/>
      </c>
      <c r="AH341" t="str">
        <f>IF(AND(מרקובחצי[[#This Row],[CycleNumber]]&lt;$B342,SUM(מרקובחצי[[#This Row],[31]],Q342)=2),1,"")</f>
        <v/>
      </c>
      <c r="AI341" t="str">
        <f>IF(AND(מרקובחצי[[#This Row],[CycleNumber]]&lt;$B342,SUM(U341:U342)=2),1,"")</f>
        <v/>
      </c>
      <c r="AJ341" t="str">
        <f>IF(AND(מרקובחצי[[#This Row],[CycleNumber]]&lt;$B342,SUM(מרקובחצי[[#This Row],[32]],O342)=2),1,"")</f>
        <v/>
      </c>
      <c r="AK341" t="str">
        <f>IF(AND(מרקובחצי[[#This Row],[CycleNumber]]&lt;$B342,SUM(מרקובחצי[[#This Row],[32]],P342)=2),1,"")</f>
        <v/>
      </c>
      <c r="AL341" t="str">
        <f>IF(AND(מרקובחצי[[#This Row],[CycleNumber]]&lt;$B342,SUM(מרקובחצי[[#This Row],[32]],Q342)=2),1,"")</f>
        <v/>
      </c>
      <c r="AM341" t="str">
        <f>IF(AND(מרקובחצי[[#This Row],[CycleNumber]]&lt;$B342,SUM(V341:V342)=2),1,"")</f>
        <v/>
      </c>
      <c r="AN341" t="str">
        <f>IF(AND(מרקובחצי[[#This Row],[CycleNumber]]&lt;$B342,SUM(מרקובחצי[[#This Row],[33]],O342)=2),1,"")</f>
        <v/>
      </c>
      <c r="AO341" t="str">
        <f>IF(AND(מרקובחצי[[#This Row],[CycleNumber]]&lt;$B342,SUM(מרקובחצי[[#This Row],[33]],P342)=2),1,"")</f>
        <v/>
      </c>
      <c r="AP341" t="str">
        <f>IF(AND(מרקובחצי[[#This Row],[CycleNumber]]&lt;$B342,SUM(מרקובחצי[[#This Row],[33]],Q342)=2),1,"")</f>
        <v/>
      </c>
      <c r="AQ341" t="str">
        <f>IF(AND(מרקובחצי[[#This Row],[CycleNumber]]&lt;$B342,SUM(W341:W342)=2),1,"")</f>
        <v/>
      </c>
      <c r="AR341" t="str">
        <f>IF(AND(מרקובחצי[[#This Row],[CycleNumber]]&lt;$B342,SUM(מרקובחצי[[#This Row],[12]],S342)=2),1,"")</f>
        <v/>
      </c>
      <c r="AS341" t="str">
        <f>IF(AND(מרקובחצי[[#This Row],[CycleNumber]]&lt;$B342,SUM(מרקובחצי[[#This Row],[22]],V342)=2),1,"")</f>
        <v/>
      </c>
      <c r="AT341" s="3">
        <f>SUM(מרקובחצי[[#This Row],[11]:[33]])</f>
        <v>0</v>
      </c>
    </row>
    <row r="342" spans="1:46" hidden="1" x14ac:dyDescent="0.25">
      <c r="A342" t="s">
        <v>38</v>
      </c>
      <c r="B342">
        <v>9</v>
      </c>
      <c r="C342">
        <v>26</v>
      </c>
      <c r="D342">
        <f>מרקובחצי[[#This Row],[LengthofCycle]]+1</f>
        <v>27</v>
      </c>
      <c r="E342">
        <f>IF(IFERROR(LOOKUP(מרקובחצי[[#This Row],[ClientID]],קביעויות[הפלגה]),FALSE)=מרקובחצי[[#This Row],[ClientID]],1,"")</f>
        <v>1</v>
      </c>
      <c r="F342" t="str">
        <f>IF(IFERROR(LOOKUP(מרקובחצי[[#This Row],[ClientID]],סוגחציקבוע[S31]),FALSE)=מרקובחצי[[#This Row],[ClientID]],1,"")</f>
        <v/>
      </c>
      <c r="G342" t="str">
        <f>IF(IFERROR(LOOKUP(מרקובחצי[[#This Row],[ClientID]],סוגחציקבוע[S32]),FALSE)=מרקובחצי[[#This Row],[ClientID]],1,"")</f>
        <v/>
      </c>
      <c r="H342" t="str">
        <f>IF(IFERROR(LOOKUP(מרקובחצי[[#This Row],[ClientID]],סוגחציקבוע[S33]),FALSE)=מרקובחצי[[#This Row],[ClientID]],1,"")</f>
        <v/>
      </c>
      <c r="I342" t="str">
        <f>IF(IFERROR(LOOKUP(מרקובחצי[[#This Row],[ClientID]],סוגחציקבוע[S32&amp;33]),FALSE)=מרקובחצי[[#This Row],[ClientID]],1,"")</f>
        <v/>
      </c>
      <c r="J342">
        <f>IF(SUM(מרקובחצי[[#This Row],[11]:[13]])=1,מרקובחצי[[#This Row],[עד ועד]],IF(SUM(R341:T342)=1,IF(מרקובחצי[[#This Row],[עד ועד]]&lt;J341,מרקובחצי[[#This Row],[עד ועד]],J341),J341))</f>
        <v>28</v>
      </c>
      <c r="K342">
        <f>IF(SUM(מרקובחצי[[#This Row],[11]:[13]])=1,מרקובחצי[[#This Row],[עד ועד]],IF(SUM(R341:T342)=1,IF(מרקובחצי[[#This Row],[עד ועד]]&gt;K341,מרקובחצי[[#This Row],[עד ועד]],K341),K341))</f>
        <v>41</v>
      </c>
      <c r="L342" t="str">
        <f>IF(AND(SUM(מרקובחצי[[#This Row],[31]:[33]])=1,SUM(U341:W341)=0),מרקובחצי[[#This Row],[מקס]]-מרקובחצי[[#This Row],[מינ]],"")</f>
        <v/>
      </c>
      <c r="M34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342" t="str">
        <f t="shared" si="5"/>
        <v/>
      </c>
      <c r="O342" t="str">
        <f>IF(מרקובחצי[[#This Row],[קבעה הפלגה?]]=1,"",IF(AND(מרקובחצי[[#This Row],[עד ועד]]&lt;29,OR(מרקובחצי[[#This Row],[CycleNumber]]=1,AND(U341=1,OR(מרקובחצי[[#This Row],[עד ועד]]&lt;J341,מרקובחצי[[#This Row],[עד ועד]]&gt;K341)),AND(V341=1,מרקובחצי[[#This Row],[עד ועד]]&lt;J341),W341=1)),1,""))</f>
        <v/>
      </c>
      <c r="P342" t="str">
        <f>IF(מרקובחצי[[#This Row],[קבעה הפלגה?]]=1,"",IF(AND(מרקובחצי[[#This Row],[עד ועד]]&gt;28,מרקובחצי[[#This Row],[עד ועד]]&lt;32,OR(מרקובחצי[[#This Row],[CycleNumber]]=1,AND(U341=1),AND(V341=1,OR(מרקובחצי[[#This Row],[עד ועד]]&lt;J341,מרקובחצי[[#This Row],[עד ועד]]&gt;K341)),W341=1)),1,""))</f>
        <v/>
      </c>
      <c r="Q342" t="str">
        <f>IF(מרקובחצי[[#This Row],[קבעה הפלגה?]]=1,"",IF(AND(מרקובחצי[[#This Row],[עד ועד]]&gt;31,OR(מרקובחצי[[#This Row],[CycleNumber]]=1,AND(U341=1),AND(V341=1,מרקובחצי[[#This Row],[עד ועד]]&gt;K341),AND(W341=1,OR(מרקובחצי[[#This Row],[עד ועד]]&gt;K341,מרקובחצי[[#This Row],[עד ועד]]&lt;J341)))),1,""))</f>
        <v/>
      </c>
      <c r="R342" t="str">
        <f>IF(מרקובחצי[[#This Row],[CycleNumber]]&gt;1,IF(AND(O341=1,מרקובחצי[[#This Row],[עד ועד]]&lt;29),1,""),"")</f>
        <v/>
      </c>
      <c r="S342" t="str">
        <f>IF(מרקובחצי[[#This Row],[CycleNumber]]&gt;1,IF(OR(AND(O341=1,מרקובחצי[[#This Row],[עד ועד]]&gt;28),AND(P341=1),AND(Q341=1,מרקובחצי[[#This Row],[עד ועד]]&lt;32)),1,""),"")</f>
        <v/>
      </c>
      <c r="T342" t="str">
        <f>IF(מרקובחצי[[#This Row],[CycleNumber]]&gt;1,IF(AND(Q341=1,מרקובחצי[[#This Row],[עד ועד]]&gt;31),1,""),"")</f>
        <v/>
      </c>
      <c r="U342" t="str">
        <f>IF(מרקובחצי[[#This Row],[CycleNumber]]&gt;1,IF(AND(R341=1,מרקובחצי[[#This Row],[עד ועד]]&lt;29),1,IF(AND(U341=1,NOT(OR(מרקובחצי[[#This Row],[עד ועד]]&lt;J341,מרקובחצי[[#This Row],[עד ועד]]&gt;K341))),1,"")),"")</f>
        <v/>
      </c>
      <c r="V342" t="str">
        <f>IF(מרקובחצי[[#This Row],[CycleNumber]]&gt;1,IF(AND(SUM(R341:T341)=1,מרקובחצי[[#This Row],[עד ועד]]&gt;28,מרקובחצי[[#This Row],[עד ועד]]&lt;32),1,IF(OR(S341=1,AND(R341=1,מרקובחצי[[#This Row],[עד ועד]]&gt;28),AND(T341=1,מרקובחצי[[#This Row],[עד ועד]]&lt;32)),1,IF(AND(V341=1,NOT(OR(מרקובחצי[[#This Row],[עד ועד]]&lt;J341,מרקובחצי[[#This Row],[עד ועד]]&gt;K341))),1,""))),"")</f>
        <v/>
      </c>
      <c r="W342" t="str">
        <f>IF(מרקובחצי[[#This Row],[CycleNumber]]&gt;1,IF(AND(T341=1,מרקובחצי[[#This Row],[עד ועד]]&gt;31),1,IF(AND(W341=1,NOT(OR(מרקובחצי[[#This Row],[עד ועד]]&lt;J341,מרקובחצי[[#This Row],[עד ועד]]&gt;K341))),1,"")),"")</f>
        <v/>
      </c>
      <c r="X342" t="str">
        <f>IF(AND(מרקובחצי[[#This Row],[CycleNumber]]&lt;$B343,SUM(מרקובחצי[[#This Row],[11]],R343)=2),1,"")</f>
        <v/>
      </c>
      <c r="Y342" t="str">
        <f>IF(AND(מרקובחצי[[#This Row],[CycleNumber]]&lt;$B343,SUM(מרקובחצי[[#This Row],[11]],S343)=2),1,"")</f>
        <v/>
      </c>
      <c r="Z342" t="str">
        <f>IF(AND(מרקובחצי[[#This Row],[CycleNumber]]&lt;$B343,SUM(מרקובחצי[[#This Row],[13]],S343)=2),1,"")</f>
        <v/>
      </c>
      <c r="AA342" t="str">
        <f>IF(AND(מרקובחצי[[#This Row],[CycleNumber]]&lt;$B343,SUM(מרקובחצי[[#This Row],[13]],T343)=2),1,"")</f>
        <v/>
      </c>
      <c r="AB342" t="str">
        <f>IF(AND(מרקובחצי[[#This Row],[CycleNumber]]&lt;$B343,SUM(מרקובחצי[[#This Row],[21]],U343)=2),1,"")</f>
        <v/>
      </c>
      <c r="AC342" t="str">
        <f>IF(AND(מרקובחצי[[#This Row],[CycleNumber]]&lt;$B343,SUM(מרקובחצי[[#This Row],[21]],V343)=2),1,"")</f>
        <v/>
      </c>
      <c r="AD342" t="str">
        <f>IF(AND(מרקובחצי[[#This Row],[CycleNumber]]&lt;$B343,SUM(מרקובחצי[[#This Row],[23]],V343)=2),1,"")</f>
        <v/>
      </c>
      <c r="AE342" t="str">
        <f>IF(AND(מרקובחצי[[#This Row],[CycleNumber]]&lt;$B343,SUM(מרקובחצי[[#This Row],[23]],W343)=2),1,"")</f>
        <v/>
      </c>
      <c r="AF342" t="str">
        <f>IF(AND(מרקובחצי[[#This Row],[CycleNumber]]&lt;$B343,SUM(מרקובחצי[[#This Row],[31]],O343)=2),1,"")</f>
        <v/>
      </c>
      <c r="AG342" t="str">
        <f>IF(AND(מרקובחצי[[#This Row],[CycleNumber]]&lt;$B343,SUM(מרקובחצי[[#This Row],[31]],P343)=2),1,"")</f>
        <v/>
      </c>
      <c r="AH342" t="str">
        <f>IF(AND(מרקובחצי[[#This Row],[CycleNumber]]&lt;$B343,SUM(מרקובחצי[[#This Row],[31]],Q343)=2),1,"")</f>
        <v/>
      </c>
      <c r="AI342" t="str">
        <f>IF(AND(מרקובחצי[[#This Row],[CycleNumber]]&lt;$B343,SUM(U342:U343)=2),1,"")</f>
        <v/>
      </c>
      <c r="AJ342" t="str">
        <f>IF(AND(מרקובחצי[[#This Row],[CycleNumber]]&lt;$B343,SUM(מרקובחצי[[#This Row],[32]],O343)=2),1,"")</f>
        <v/>
      </c>
      <c r="AK342" t="str">
        <f>IF(AND(מרקובחצי[[#This Row],[CycleNumber]]&lt;$B343,SUM(מרקובחצי[[#This Row],[32]],P343)=2),1,"")</f>
        <v/>
      </c>
      <c r="AL342" t="str">
        <f>IF(AND(מרקובחצי[[#This Row],[CycleNumber]]&lt;$B343,SUM(מרקובחצי[[#This Row],[32]],Q343)=2),1,"")</f>
        <v/>
      </c>
      <c r="AM342" t="str">
        <f>IF(AND(מרקובחצי[[#This Row],[CycleNumber]]&lt;$B343,SUM(V342:V343)=2),1,"")</f>
        <v/>
      </c>
      <c r="AN342" t="str">
        <f>IF(AND(מרקובחצי[[#This Row],[CycleNumber]]&lt;$B343,SUM(מרקובחצי[[#This Row],[33]],O343)=2),1,"")</f>
        <v/>
      </c>
      <c r="AO342" t="str">
        <f>IF(AND(מרקובחצי[[#This Row],[CycleNumber]]&lt;$B343,SUM(מרקובחצי[[#This Row],[33]],P343)=2),1,"")</f>
        <v/>
      </c>
      <c r="AP342" t="str">
        <f>IF(AND(מרקובחצי[[#This Row],[CycleNumber]]&lt;$B343,SUM(מרקובחצי[[#This Row],[33]],Q343)=2),1,"")</f>
        <v/>
      </c>
      <c r="AQ342" t="str">
        <f>IF(AND(מרקובחצי[[#This Row],[CycleNumber]]&lt;$B343,SUM(W342:W343)=2),1,"")</f>
        <v/>
      </c>
      <c r="AR342" t="str">
        <f>IF(AND(מרקובחצי[[#This Row],[CycleNumber]]&lt;$B343,SUM(מרקובחצי[[#This Row],[12]],S343)=2),1,"")</f>
        <v/>
      </c>
      <c r="AS342" t="str">
        <f>IF(AND(מרקובחצי[[#This Row],[CycleNumber]]&lt;$B343,SUM(מרקובחצי[[#This Row],[22]],V343)=2),1,"")</f>
        <v/>
      </c>
      <c r="AT342" s="3">
        <f>SUM(מרקובחצי[[#This Row],[11]:[33]])</f>
        <v>0</v>
      </c>
    </row>
    <row r="343" spans="1:46" hidden="1" x14ac:dyDescent="0.25">
      <c r="A343" t="s">
        <v>38</v>
      </c>
      <c r="B343">
        <v>10</v>
      </c>
      <c r="C343">
        <v>23</v>
      </c>
      <c r="D343">
        <f>מרקובחצי[[#This Row],[LengthofCycle]]+1</f>
        <v>24</v>
      </c>
      <c r="E343">
        <f>IF(IFERROR(LOOKUP(מרקובחצי[[#This Row],[ClientID]],קביעויות[הפלגה]),FALSE)=מרקובחצי[[#This Row],[ClientID]],1,"")</f>
        <v>1</v>
      </c>
      <c r="F343" t="str">
        <f>IF(IFERROR(LOOKUP(מרקובחצי[[#This Row],[ClientID]],סוגחציקבוע[S31]),FALSE)=מרקובחצי[[#This Row],[ClientID]],1,"")</f>
        <v/>
      </c>
      <c r="G343" t="str">
        <f>IF(IFERROR(LOOKUP(מרקובחצי[[#This Row],[ClientID]],סוגחציקבוע[S32]),FALSE)=מרקובחצי[[#This Row],[ClientID]],1,"")</f>
        <v/>
      </c>
      <c r="H343" t="str">
        <f>IF(IFERROR(LOOKUP(מרקובחצי[[#This Row],[ClientID]],סוגחציקבוע[S33]),FALSE)=מרקובחצי[[#This Row],[ClientID]],1,"")</f>
        <v/>
      </c>
      <c r="I343" t="str">
        <f>IF(IFERROR(LOOKUP(מרקובחצי[[#This Row],[ClientID]],סוגחציקבוע[S32&amp;33]),FALSE)=מרקובחצי[[#This Row],[ClientID]],1,"")</f>
        <v/>
      </c>
      <c r="J343">
        <f>IF(SUM(מרקובחצי[[#This Row],[11]:[13]])=1,מרקובחצי[[#This Row],[עד ועד]],IF(SUM(R342:T343)=1,IF(מרקובחצי[[#This Row],[עד ועד]]&lt;J342,מרקובחצי[[#This Row],[עד ועד]],J342),J342))</f>
        <v>28</v>
      </c>
      <c r="K343">
        <f>IF(SUM(מרקובחצי[[#This Row],[11]:[13]])=1,מרקובחצי[[#This Row],[עד ועד]],IF(SUM(R342:T343)=1,IF(מרקובחצי[[#This Row],[עד ועד]]&gt;K342,מרקובחצי[[#This Row],[עד ועד]],K342),K342))</f>
        <v>41</v>
      </c>
      <c r="L343" t="str">
        <f>IF(AND(SUM(מרקובחצי[[#This Row],[31]:[33]])=1,SUM(U342:W342)=0),מרקובחצי[[#This Row],[מקס]]-מרקובחצי[[#This Row],[מינ]],"")</f>
        <v/>
      </c>
      <c r="M34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343" t="str">
        <f t="shared" si="5"/>
        <v/>
      </c>
      <c r="O343" t="str">
        <f>IF(מרקובחצי[[#This Row],[קבעה הפלגה?]]=1,"",IF(AND(מרקובחצי[[#This Row],[עד ועד]]&lt;29,OR(מרקובחצי[[#This Row],[CycleNumber]]=1,AND(U342=1,OR(מרקובחצי[[#This Row],[עד ועד]]&lt;J342,מרקובחצי[[#This Row],[עד ועד]]&gt;K342)),AND(V342=1,מרקובחצי[[#This Row],[עד ועד]]&lt;J342),W342=1)),1,""))</f>
        <v/>
      </c>
      <c r="P343" t="str">
        <f>IF(מרקובחצי[[#This Row],[קבעה הפלגה?]]=1,"",IF(AND(מרקובחצי[[#This Row],[עד ועד]]&gt;28,מרקובחצי[[#This Row],[עד ועד]]&lt;32,OR(מרקובחצי[[#This Row],[CycleNumber]]=1,AND(U342=1),AND(V342=1,OR(מרקובחצי[[#This Row],[עד ועד]]&lt;J342,מרקובחצי[[#This Row],[עד ועד]]&gt;K342)),W342=1)),1,""))</f>
        <v/>
      </c>
      <c r="Q343" t="str">
        <f>IF(מרקובחצי[[#This Row],[קבעה הפלגה?]]=1,"",IF(AND(מרקובחצי[[#This Row],[עד ועד]]&gt;31,OR(מרקובחצי[[#This Row],[CycleNumber]]=1,AND(U342=1),AND(V342=1,מרקובחצי[[#This Row],[עד ועד]]&gt;K342),AND(W342=1,OR(מרקובחצי[[#This Row],[עד ועד]]&gt;K342,מרקובחצי[[#This Row],[עד ועד]]&lt;J342)))),1,""))</f>
        <v/>
      </c>
      <c r="R343" t="str">
        <f>IF(מרקובחצי[[#This Row],[CycleNumber]]&gt;1,IF(AND(O342=1,מרקובחצי[[#This Row],[עד ועד]]&lt;29),1,""),"")</f>
        <v/>
      </c>
      <c r="S343" t="str">
        <f>IF(מרקובחצי[[#This Row],[CycleNumber]]&gt;1,IF(OR(AND(O342=1,מרקובחצי[[#This Row],[עד ועד]]&gt;28),AND(P342=1),AND(Q342=1,מרקובחצי[[#This Row],[עד ועד]]&lt;32)),1,""),"")</f>
        <v/>
      </c>
      <c r="T343" t="str">
        <f>IF(מרקובחצי[[#This Row],[CycleNumber]]&gt;1,IF(AND(Q342=1,מרקובחצי[[#This Row],[עד ועד]]&gt;31),1,""),"")</f>
        <v/>
      </c>
      <c r="U343" t="str">
        <f>IF(מרקובחצי[[#This Row],[CycleNumber]]&gt;1,IF(AND(R342=1,מרקובחצי[[#This Row],[עד ועד]]&lt;29),1,IF(AND(U342=1,NOT(OR(מרקובחצי[[#This Row],[עד ועד]]&lt;J342,מרקובחצי[[#This Row],[עד ועד]]&gt;K342))),1,"")),"")</f>
        <v/>
      </c>
      <c r="V343" t="str">
        <f>IF(מרקובחצי[[#This Row],[CycleNumber]]&gt;1,IF(AND(SUM(R342:T342)=1,מרקובחצי[[#This Row],[עד ועד]]&gt;28,מרקובחצי[[#This Row],[עד ועד]]&lt;32),1,IF(OR(S342=1,AND(R342=1,מרקובחצי[[#This Row],[עד ועד]]&gt;28),AND(T342=1,מרקובחצי[[#This Row],[עד ועד]]&lt;32)),1,IF(AND(V342=1,NOT(OR(מרקובחצי[[#This Row],[עד ועד]]&lt;J342,מרקובחצי[[#This Row],[עד ועד]]&gt;K342))),1,""))),"")</f>
        <v/>
      </c>
      <c r="W343" t="str">
        <f>IF(מרקובחצי[[#This Row],[CycleNumber]]&gt;1,IF(AND(T342=1,מרקובחצי[[#This Row],[עד ועד]]&gt;31),1,IF(AND(W342=1,NOT(OR(מרקובחצי[[#This Row],[עד ועד]]&lt;J342,מרקובחצי[[#This Row],[עד ועד]]&gt;K342))),1,"")),"")</f>
        <v/>
      </c>
      <c r="X343" t="str">
        <f>IF(AND(מרקובחצי[[#This Row],[CycleNumber]]&lt;$B344,SUM(מרקובחצי[[#This Row],[11]],R344)=2),1,"")</f>
        <v/>
      </c>
      <c r="Y343" t="str">
        <f>IF(AND(מרקובחצי[[#This Row],[CycleNumber]]&lt;$B344,SUM(מרקובחצי[[#This Row],[11]],S344)=2),1,"")</f>
        <v/>
      </c>
      <c r="Z343" t="str">
        <f>IF(AND(מרקובחצי[[#This Row],[CycleNumber]]&lt;$B344,SUM(מרקובחצי[[#This Row],[13]],S344)=2),1,"")</f>
        <v/>
      </c>
      <c r="AA343" t="str">
        <f>IF(AND(מרקובחצי[[#This Row],[CycleNumber]]&lt;$B344,SUM(מרקובחצי[[#This Row],[13]],T344)=2),1,"")</f>
        <v/>
      </c>
      <c r="AB343" t="str">
        <f>IF(AND(מרקובחצי[[#This Row],[CycleNumber]]&lt;$B344,SUM(מרקובחצי[[#This Row],[21]],U344)=2),1,"")</f>
        <v/>
      </c>
      <c r="AC343" t="str">
        <f>IF(AND(מרקובחצי[[#This Row],[CycleNumber]]&lt;$B344,SUM(מרקובחצי[[#This Row],[21]],V344)=2),1,"")</f>
        <v/>
      </c>
      <c r="AD343" t="str">
        <f>IF(AND(מרקובחצי[[#This Row],[CycleNumber]]&lt;$B344,SUM(מרקובחצי[[#This Row],[23]],V344)=2),1,"")</f>
        <v/>
      </c>
      <c r="AE343" t="str">
        <f>IF(AND(מרקובחצי[[#This Row],[CycleNumber]]&lt;$B344,SUM(מרקובחצי[[#This Row],[23]],W344)=2),1,"")</f>
        <v/>
      </c>
      <c r="AF343" t="str">
        <f>IF(AND(מרקובחצי[[#This Row],[CycleNumber]]&lt;$B344,SUM(מרקובחצי[[#This Row],[31]],O344)=2),1,"")</f>
        <v/>
      </c>
      <c r="AG343" t="str">
        <f>IF(AND(מרקובחצי[[#This Row],[CycleNumber]]&lt;$B344,SUM(מרקובחצי[[#This Row],[31]],P344)=2),1,"")</f>
        <v/>
      </c>
      <c r="AH343" t="str">
        <f>IF(AND(מרקובחצי[[#This Row],[CycleNumber]]&lt;$B344,SUM(מרקובחצי[[#This Row],[31]],Q344)=2),1,"")</f>
        <v/>
      </c>
      <c r="AI343" t="str">
        <f>IF(AND(מרקובחצי[[#This Row],[CycleNumber]]&lt;$B344,SUM(U343:U344)=2),1,"")</f>
        <v/>
      </c>
      <c r="AJ343" t="str">
        <f>IF(AND(מרקובחצי[[#This Row],[CycleNumber]]&lt;$B344,SUM(מרקובחצי[[#This Row],[32]],O344)=2),1,"")</f>
        <v/>
      </c>
      <c r="AK343" t="str">
        <f>IF(AND(מרקובחצי[[#This Row],[CycleNumber]]&lt;$B344,SUM(מרקובחצי[[#This Row],[32]],P344)=2),1,"")</f>
        <v/>
      </c>
      <c r="AL343" t="str">
        <f>IF(AND(מרקובחצי[[#This Row],[CycleNumber]]&lt;$B344,SUM(מרקובחצי[[#This Row],[32]],Q344)=2),1,"")</f>
        <v/>
      </c>
      <c r="AM343" t="str">
        <f>IF(AND(מרקובחצי[[#This Row],[CycleNumber]]&lt;$B344,SUM(V343:V344)=2),1,"")</f>
        <v/>
      </c>
      <c r="AN343" t="str">
        <f>IF(AND(מרקובחצי[[#This Row],[CycleNumber]]&lt;$B344,SUM(מרקובחצי[[#This Row],[33]],O344)=2),1,"")</f>
        <v/>
      </c>
      <c r="AO343" t="str">
        <f>IF(AND(מרקובחצי[[#This Row],[CycleNumber]]&lt;$B344,SUM(מרקובחצי[[#This Row],[33]],P344)=2),1,"")</f>
        <v/>
      </c>
      <c r="AP343" t="str">
        <f>IF(AND(מרקובחצי[[#This Row],[CycleNumber]]&lt;$B344,SUM(מרקובחצי[[#This Row],[33]],Q344)=2),1,"")</f>
        <v/>
      </c>
      <c r="AQ343" t="str">
        <f>IF(AND(מרקובחצי[[#This Row],[CycleNumber]]&lt;$B344,SUM(W343:W344)=2),1,"")</f>
        <v/>
      </c>
      <c r="AR343" t="str">
        <f>IF(AND(מרקובחצי[[#This Row],[CycleNumber]]&lt;$B344,SUM(מרקובחצי[[#This Row],[12]],S344)=2),1,"")</f>
        <v/>
      </c>
      <c r="AS343" t="str">
        <f>IF(AND(מרקובחצי[[#This Row],[CycleNumber]]&lt;$B344,SUM(מרקובחצי[[#This Row],[22]],V344)=2),1,"")</f>
        <v/>
      </c>
      <c r="AT343" s="3">
        <f>SUM(מרקובחצי[[#This Row],[11]:[33]])</f>
        <v>0</v>
      </c>
    </row>
    <row r="344" spans="1:46" hidden="1" x14ac:dyDescent="0.25">
      <c r="A344" t="s">
        <v>38</v>
      </c>
      <c r="B344">
        <v>11</v>
      </c>
      <c r="C344">
        <v>25</v>
      </c>
      <c r="D344">
        <f>מרקובחצי[[#This Row],[LengthofCycle]]+1</f>
        <v>26</v>
      </c>
      <c r="E344">
        <f>IF(IFERROR(LOOKUP(מרקובחצי[[#This Row],[ClientID]],קביעויות[הפלגה]),FALSE)=מרקובחצי[[#This Row],[ClientID]],1,"")</f>
        <v>1</v>
      </c>
      <c r="F344" t="str">
        <f>IF(IFERROR(LOOKUP(מרקובחצי[[#This Row],[ClientID]],סוגחציקבוע[S31]),FALSE)=מרקובחצי[[#This Row],[ClientID]],1,"")</f>
        <v/>
      </c>
      <c r="G344" t="str">
        <f>IF(IFERROR(LOOKUP(מרקובחצי[[#This Row],[ClientID]],סוגחציקבוע[S32]),FALSE)=מרקובחצי[[#This Row],[ClientID]],1,"")</f>
        <v/>
      </c>
      <c r="H344" t="str">
        <f>IF(IFERROR(LOOKUP(מרקובחצי[[#This Row],[ClientID]],סוגחציקבוע[S33]),FALSE)=מרקובחצי[[#This Row],[ClientID]],1,"")</f>
        <v/>
      </c>
      <c r="I344" t="str">
        <f>IF(IFERROR(LOOKUP(מרקובחצי[[#This Row],[ClientID]],סוגחציקבוע[S32&amp;33]),FALSE)=מרקובחצי[[#This Row],[ClientID]],1,"")</f>
        <v/>
      </c>
      <c r="J344">
        <f>IF(SUM(מרקובחצי[[#This Row],[11]:[13]])=1,מרקובחצי[[#This Row],[עד ועד]],IF(SUM(R343:T344)=1,IF(מרקובחצי[[#This Row],[עד ועד]]&lt;J343,מרקובחצי[[#This Row],[עד ועד]],J343),J343))</f>
        <v>28</v>
      </c>
      <c r="K344">
        <f>IF(SUM(מרקובחצי[[#This Row],[11]:[13]])=1,מרקובחצי[[#This Row],[עד ועד]],IF(SUM(R343:T344)=1,IF(מרקובחצי[[#This Row],[עד ועד]]&gt;K343,מרקובחצי[[#This Row],[עד ועד]],K343),K343))</f>
        <v>41</v>
      </c>
      <c r="L344" t="str">
        <f>IF(AND(SUM(מרקובחצי[[#This Row],[31]:[33]])=1,SUM(U343:W343)=0),מרקובחצי[[#This Row],[מקס]]-מרקובחצי[[#This Row],[מינ]],"")</f>
        <v/>
      </c>
      <c r="M34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344" t="str">
        <f t="shared" si="5"/>
        <v/>
      </c>
      <c r="O344" t="str">
        <f>IF(מרקובחצי[[#This Row],[קבעה הפלגה?]]=1,"",IF(AND(מרקובחצי[[#This Row],[עד ועד]]&lt;29,OR(מרקובחצי[[#This Row],[CycleNumber]]=1,AND(U343=1,OR(מרקובחצי[[#This Row],[עד ועד]]&lt;J343,מרקובחצי[[#This Row],[עד ועד]]&gt;K343)),AND(V343=1,מרקובחצי[[#This Row],[עד ועד]]&lt;J343),W343=1)),1,""))</f>
        <v/>
      </c>
      <c r="P344" t="str">
        <f>IF(מרקובחצי[[#This Row],[קבעה הפלגה?]]=1,"",IF(AND(מרקובחצי[[#This Row],[עד ועד]]&gt;28,מרקובחצי[[#This Row],[עד ועד]]&lt;32,OR(מרקובחצי[[#This Row],[CycleNumber]]=1,AND(U343=1),AND(V343=1,OR(מרקובחצי[[#This Row],[עד ועד]]&lt;J343,מרקובחצי[[#This Row],[עד ועד]]&gt;K343)),W343=1)),1,""))</f>
        <v/>
      </c>
      <c r="Q344" t="str">
        <f>IF(מרקובחצי[[#This Row],[קבעה הפלגה?]]=1,"",IF(AND(מרקובחצי[[#This Row],[עד ועד]]&gt;31,OR(מרקובחצי[[#This Row],[CycleNumber]]=1,AND(U343=1),AND(V343=1,מרקובחצי[[#This Row],[עד ועד]]&gt;K343),AND(W343=1,OR(מרקובחצי[[#This Row],[עד ועד]]&gt;K343,מרקובחצי[[#This Row],[עד ועד]]&lt;J343)))),1,""))</f>
        <v/>
      </c>
      <c r="R344" t="str">
        <f>IF(מרקובחצי[[#This Row],[CycleNumber]]&gt;1,IF(AND(O343=1,מרקובחצי[[#This Row],[עד ועד]]&lt;29),1,""),"")</f>
        <v/>
      </c>
      <c r="S344" t="str">
        <f>IF(מרקובחצי[[#This Row],[CycleNumber]]&gt;1,IF(OR(AND(O343=1,מרקובחצי[[#This Row],[עד ועד]]&gt;28),AND(P343=1),AND(Q343=1,מרקובחצי[[#This Row],[עד ועד]]&lt;32)),1,""),"")</f>
        <v/>
      </c>
      <c r="T344" t="str">
        <f>IF(מרקובחצי[[#This Row],[CycleNumber]]&gt;1,IF(AND(Q343=1,מרקובחצי[[#This Row],[עד ועד]]&gt;31),1,""),"")</f>
        <v/>
      </c>
      <c r="U344" t="str">
        <f>IF(מרקובחצי[[#This Row],[CycleNumber]]&gt;1,IF(AND(R343=1,מרקובחצי[[#This Row],[עד ועד]]&lt;29),1,IF(AND(U343=1,NOT(OR(מרקובחצי[[#This Row],[עד ועד]]&lt;J343,מרקובחצי[[#This Row],[עד ועד]]&gt;K343))),1,"")),"")</f>
        <v/>
      </c>
      <c r="V344" t="str">
        <f>IF(מרקובחצי[[#This Row],[CycleNumber]]&gt;1,IF(AND(SUM(R343:T343)=1,מרקובחצי[[#This Row],[עד ועד]]&gt;28,מרקובחצי[[#This Row],[עד ועד]]&lt;32),1,IF(OR(S343=1,AND(R343=1,מרקובחצי[[#This Row],[עד ועד]]&gt;28),AND(T343=1,מרקובחצי[[#This Row],[עד ועד]]&lt;32)),1,IF(AND(V343=1,NOT(OR(מרקובחצי[[#This Row],[עד ועד]]&lt;J343,מרקובחצי[[#This Row],[עד ועד]]&gt;K343))),1,""))),"")</f>
        <v/>
      </c>
      <c r="W344" t="str">
        <f>IF(מרקובחצי[[#This Row],[CycleNumber]]&gt;1,IF(AND(T343=1,מרקובחצי[[#This Row],[עד ועד]]&gt;31),1,IF(AND(W343=1,NOT(OR(מרקובחצי[[#This Row],[עד ועד]]&lt;J343,מרקובחצי[[#This Row],[עד ועד]]&gt;K343))),1,"")),"")</f>
        <v/>
      </c>
      <c r="X344" t="str">
        <f>IF(AND(מרקובחצי[[#This Row],[CycleNumber]]&lt;$B345,SUM(מרקובחצי[[#This Row],[11]],R345)=2),1,"")</f>
        <v/>
      </c>
      <c r="Y344" t="str">
        <f>IF(AND(מרקובחצי[[#This Row],[CycleNumber]]&lt;$B345,SUM(מרקובחצי[[#This Row],[11]],S345)=2),1,"")</f>
        <v/>
      </c>
      <c r="Z344" t="str">
        <f>IF(AND(מרקובחצי[[#This Row],[CycleNumber]]&lt;$B345,SUM(מרקובחצי[[#This Row],[13]],S345)=2),1,"")</f>
        <v/>
      </c>
      <c r="AA344" t="str">
        <f>IF(AND(מרקובחצי[[#This Row],[CycleNumber]]&lt;$B345,SUM(מרקובחצי[[#This Row],[13]],T345)=2),1,"")</f>
        <v/>
      </c>
      <c r="AB344" t="str">
        <f>IF(AND(מרקובחצי[[#This Row],[CycleNumber]]&lt;$B345,SUM(מרקובחצי[[#This Row],[21]],U345)=2),1,"")</f>
        <v/>
      </c>
      <c r="AC344" t="str">
        <f>IF(AND(מרקובחצי[[#This Row],[CycleNumber]]&lt;$B345,SUM(מרקובחצי[[#This Row],[21]],V345)=2),1,"")</f>
        <v/>
      </c>
      <c r="AD344" t="str">
        <f>IF(AND(מרקובחצי[[#This Row],[CycleNumber]]&lt;$B345,SUM(מרקובחצי[[#This Row],[23]],V345)=2),1,"")</f>
        <v/>
      </c>
      <c r="AE344" t="str">
        <f>IF(AND(מרקובחצי[[#This Row],[CycleNumber]]&lt;$B345,SUM(מרקובחצי[[#This Row],[23]],W345)=2),1,"")</f>
        <v/>
      </c>
      <c r="AF344" t="str">
        <f>IF(AND(מרקובחצי[[#This Row],[CycleNumber]]&lt;$B345,SUM(מרקובחצי[[#This Row],[31]],O345)=2),1,"")</f>
        <v/>
      </c>
      <c r="AG344" t="str">
        <f>IF(AND(מרקובחצי[[#This Row],[CycleNumber]]&lt;$B345,SUM(מרקובחצי[[#This Row],[31]],P345)=2),1,"")</f>
        <v/>
      </c>
      <c r="AH344" t="str">
        <f>IF(AND(מרקובחצי[[#This Row],[CycleNumber]]&lt;$B345,SUM(מרקובחצי[[#This Row],[31]],Q345)=2),1,"")</f>
        <v/>
      </c>
      <c r="AI344" t="str">
        <f>IF(AND(מרקובחצי[[#This Row],[CycleNumber]]&lt;$B345,SUM(U344:U345)=2),1,"")</f>
        <v/>
      </c>
      <c r="AJ344" t="str">
        <f>IF(AND(מרקובחצי[[#This Row],[CycleNumber]]&lt;$B345,SUM(מרקובחצי[[#This Row],[32]],O345)=2),1,"")</f>
        <v/>
      </c>
      <c r="AK344" t="str">
        <f>IF(AND(מרקובחצי[[#This Row],[CycleNumber]]&lt;$B345,SUM(מרקובחצי[[#This Row],[32]],P345)=2),1,"")</f>
        <v/>
      </c>
      <c r="AL344" t="str">
        <f>IF(AND(מרקובחצי[[#This Row],[CycleNumber]]&lt;$B345,SUM(מרקובחצי[[#This Row],[32]],Q345)=2),1,"")</f>
        <v/>
      </c>
      <c r="AM344" t="str">
        <f>IF(AND(מרקובחצי[[#This Row],[CycleNumber]]&lt;$B345,SUM(V344:V345)=2),1,"")</f>
        <v/>
      </c>
      <c r="AN344" t="str">
        <f>IF(AND(מרקובחצי[[#This Row],[CycleNumber]]&lt;$B345,SUM(מרקובחצי[[#This Row],[33]],O345)=2),1,"")</f>
        <v/>
      </c>
      <c r="AO344" t="str">
        <f>IF(AND(מרקובחצי[[#This Row],[CycleNumber]]&lt;$B345,SUM(מרקובחצי[[#This Row],[33]],P345)=2),1,"")</f>
        <v/>
      </c>
      <c r="AP344" t="str">
        <f>IF(AND(מרקובחצי[[#This Row],[CycleNumber]]&lt;$B345,SUM(מרקובחצי[[#This Row],[33]],Q345)=2),1,"")</f>
        <v/>
      </c>
      <c r="AQ344" t="str">
        <f>IF(AND(מרקובחצי[[#This Row],[CycleNumber]]&lt;$B345,SUM(W344:W345)=2),1,"")</f>
        <v/>
      </c>
      <c r="AR344" t="str">
        <f>IF(AND(מרקובחצי[[#This Row],[CycleNumber]]&lt;$B345,SUM(מרקובחצי[[#This Row],[12]],S345)=2),1,"")</f>
        <v/>
      </c>
      <c r="AS344" t="str">
        <f>IF(AND(מרקובחצי[[#This Row],[CycleNumber]]&lt;$B345,SUM(מרקובחצי[[#This Row],[22]],V345)=2),1,"")</f>
        <v/>
      </c>
      <c r="AT344" s="3">
        <f>SUM(מרקובחצי[[#This Row],[11]:[33]])</f>
        <v>0</v>
      </c>
    </row>
    <row r="345" spans="1:46" hidden="1" x14ac:dyDescent="0.25">
      <c r="A345" t="s">
        <v>38</v>
      </c>
      <c r="B345">
        <v>12</v>
      </c>
      <c r="C345">
        <v>25</v>
      </c>
      <c r="D345">
        <f>מרקובחצי[[#This Row],[LengthofCycle]]+1</f>
        <v>26</v>
      </c>
      <c r="E345">
        <f>IF(IFERROR(LOOKUP(מרקובחצי[[#This Row],[ClientID]],קביעויות[הפלגה]),FALSE)=מרקובחצי[[#This Row],[ClientID]],1,"")</f>
        <v>1</v>
      </c>
      <c r="F345" t="str">
        <f>IF(IFERROR(LOOKUP(מרקובחצי[[#This Row],[ClientID]],סוגחציקבוע[S31]),FALSE)=מרקובחצי[[#This Row],[ClientID]],1,"")</f>
        <v/>
      </c>
      <c r="G345" t="str">
        <f>IF(IFERROR(LOOKUP(מרקובחצי[[#This Row],[ClientID]],סוגחציקבוע[S32]),FALSE)=מרקובחצי[[#This Row],[ClientID]],1,"")</f>
        <v/>
      </c>
      <c r="H345" t="str">
        <f>IF(IFERROR(LOOKUP(מרקובחצי[[#This Row],[ClientID]],סוגחציקבוע[S33]),FALSE)=מרקובחצי[[#This Row],[ClientID]],1,"")</f>
        <v/>
      </c>
      <c r="I345" t="str">
        <f>IF(IFERROR(LOOKUP(מרקובחצי[[#This Row],[ClientID]],סוגחציקבוע[S32&amp;33]),FALSE)=מרקובחצי[[#This Row],[ClientID]],1,"")</f>
        <v/>
      </c>
      <c r="J345">
        <f>IF(SUM(מרקובחצי[[#This Row],[11]:[13]])=1,מרקובחצי[[#This Row],[עד ועד]],IF(SUM(R344:T345)=1,IF(מרקובחצי[[#This Row],[עד ועד]]&lt;J344,מרקובחצי[[#This Row],[עד ועד]],J344),J344))</f>
        <v>28</v>
      </c>
      <c r="K345">
        <f>IF(SUM(מרקובחצי[[#This Row],[11]:[13]])=1,מרקובחצי[[#This Row],[עד ועד]],IF(SUM(R344:T345)=1,IF(מרקובחצי[[#This Row],[עד ועד]]&gt;K344,מרקובחצי[[#This Row],[עד ועד]],K344),K344))</f>
        <v>41</v>
      </c>
      <c r="L345" t="str">
        <f>IF(AND(SUM(מרקובחצי[[#This Row],[31]:[33]])=1,SUM(U344:W344)=0),מרקובחצי[[#This Row],[מקס]]-מרקובחצי[[#This Row],[מינ]],"")</f>
        <v/>
      </c>
      <c r="M34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345" t="str">
        <f t="shared" si="5"/>
        <v/>
      </c>
      <c r="O345" t="str">
        <f>IF(מרקובחצי[[#This Row],[קבעה הפלגה?]]=1,"",IF(AND(מרקובחצי[[#This Row],[עד ועד]]&lt;29,OR(מרקובחצי[[#This Row],[CycleNumber]]=1,AND(U344=1,OR(מרקובחצי[[#This Row],[עד ועד]]&lt;J344,מרקובחצי[[#This Row],[עד ועד]]&gt;K344)),AND(V344=1,מרקובחצי[[#This Row],[עד ועד]]&lt;J344),W344=1)),1,""))</f>
        <v/>
      </c>
      <c r="P345" t="str">
        <f>IF(מרקובחצי[[#This Row],[קבעה הפלגה?]]=1,"",IF(AND(מרקובחצי[[#This Row],[עד ועד]]&gt;28,מרקובחצי[[#This Row],[עד ועד]]&lt;32,OR(מרקובחצי[[#This Row],[CycleNumber]]=1,AND(U344=1),AND(V344=1,OR(מרקובחצי[[#This Row],[עד ועד]]&lt;J344,מרקובחצי[[#This Row],[עד ועד]]&gt;K344)),W344=1)),1,""))</f>
        <v/>
      </c>
      <c r="Q345" t="str">
        <f>IF(מרקובחצי[[#This Row],[קבעה הפלגה?]]=1,"",IF(AND(מרקובחצי[[#This Row],[עד ועד]]&gt;31,OR(מרקובחצי[[#This Row],[CycleNumber]]=1,AND(U344=1),AND(V344=1,מרקובחצי[[#This Row],[עד ועד]]&gt;K344),AND(W344=1,OR(מרקובחצי[[#This Row],[עד ועד]]&gt;K344,מרקובחצי[[#This Row],[עד ועד]]&lt;J344)))),1,""))</f>
        <v/>
      </c>
      <c r="R345" t="str">
        <f>IF(מרקובחצי[[#This Row],[CycleNumber]]&gt;1,IF(AND(O344=1,מרקובחצי[[#This Row],[עד ועד]]&lt;29),1,""),"")</f>
        <v/>
      </c>
      <c r="S345" t="str">
        <f>IF(מרקובחצי[[#This Row],[CycleNumber]]&gt;1,IF(OR(AND(O344=1,מרקובחצי[[#This Row],[עד ועד]]&gt;28),AND(P344=1),AND(Q344=1,מרקובחצי[[#This Row],[עד ועד]]&lt;32)),1,""),"")</f>
        <v/>
      </c>
      <c r="T345" t="str">
        <f>IF(מרקובחצי[[#This Row],[CycleNumber]]&gt;1,IF(AND(Q344=1,מרקובחצי[[#This Row],[עד ועד]]&gt;31),1,""),"")</f>
        <v/>
      </c>
      <c r="U345" t="str">
        <f>IF(מרקובחצי[[#This Row],[CycleNumber]]&gt;1,IF(AND(R344=1,מרקובחצי[[#This Row],[עד ועד]]&lt;29),1,IF(AND(U344=1,NOT(OR(מרקובחצי[[#This Row],[עד ועד]]&lt;J344,מרקובחצי[[#This Row],[עד ועד]]&gt;K344))),1,"")),"")</f>
        <v/>
      </c>
      <c r="V345" t="str">
        <f>IF(מרקובחצי[[#This Row],[CycleNumber]]&gt;1,IF(AND(SUM(R344:T344)=1,מרקובחצי[[#This Row],[עד ועד]]&gt;28,מרקובחצי[[#This Row],[עד ועד]]&lt;32),1,IF(OR(S344=1,AND(R344=1,מרקובחצי[[#This Row],[עד ועד]]&gt;28),AND(T344=1,מרקובחצי[[#This Row],[עד ועד]]&lt;32)),1,IF(AND(V344=1,NOT(OR(מרקובחצי[[#This Row],[עד ועד]]&lt;J344,מרקובחצי[[#This Row],[עד ועד]]&gt;K344))),1,""))),"")</f>
        <v/>
      </c>
      <c r="W345" t="str">
        <f>IF(מרקובחצי[[#This Row],[CycleNumber]]&gt;1,IF(AND(T344=1,מרקובחצי[[#This Row],[עד ועד]]&gt;31),1,IF(AND(W344=1,NOT(OR(מרקובחצי[[#This Row],[עד ועד]]&lt;J344,מרקובחצי[[#This Row],[עד ועד]]&gt;K344))),1,"")),"")</f>
        <v/>
      </c>
      <c r="X345" t="str">
        <f>IF(AND(מרקובחצי[[#This Row],[CycleNumber]]&lt;$B346,SUM(מרקובחצי[[#This Row],[11]],R346)=2),1,"")</f>
        <v/>
      </c>
      <c r="Y345" t="str">
        <f>IF(AND(מרקובחצי[[#This Row],[CycleNumber]]&lt;$B346,SUM(מרקובחצי[[#This Row],[11]],S346)=2),1,"")</f>
        <v/>
      </c>
      <c r="Z345" t="str">
        <f>IF(AND(מרקובחצי[[#This Row],[CycleNumber]]&lt;$B346,SUM(מרקובחצי[[#This Row],[13]],S346)=2),1,"")</f>
        <v/>
      </c>
      <c r="AA345" t="str">
        <f>IF(AND(מרקובחצי[[#This Row],[CycleNumber]]&lt;$B346,SUM(מרקובחצי[[#This Row],[13]],T346)=2),1,"")</f>
        <v/>
      </c>
      <c r="AB345" t="str">
        <f>IF(AND(מרקובחצי[[#This Row],[CycleNumber]]&lt;$B346,SUM(מרקובחצי[[#This Row],[21]],U346)=2),1,"")</f>
        <v/>
      </c>
      <c r="AC345" t="str">
        <f>IF(AND(מרקובחצי[[#This Row],[CycleNumber]]&lt;$B346,SUM(מרקובחצי[[#This Row],[21]],V346)=2),1,"")</f>
        <v/>
      </c>
      <c r="AD345" t="str">
        <f>IF(AND(מרקובחצי[[#This Row],[CycleNumber]]&lt;$B346,SUM(מרקובחצי[[#This Row],[23]],V346)=2),1,"")</f>
        <v/>
      </c>
      <c r="AE345" t="str">
        <f>IF(AND(מרקובחצי[[#This Row],[CycleNumber]]&lt;$B346,SUM(מרקובחצי[[#This Row],[23]],W346)=2),1,"")</f>
        <v/>
      </c>
      <c r="AF345" t="str">
        <f>IF(AND(מרקובחצי[[#This Row],[CycleNumber]]&lt;$B346,SUM(מרקובחצי[[#This Row],[31]],O346)=2),1,"")</f>
        <v/>
      </c>
      <c r="AG345" t="str">
        <f>IF(AND(מרקובחצי[[#This Row],[CycleNumber]]&lt;$B346,SUM(מרקובחצי[[#This Row],[31]],P346)=2),1,"")</f>
        <v/>
      </c>
      <c r="AH345" t="str">
        <f>IF(AND(מרקובחצי[[#This Row],[CycleNumber]]&lt;$B346,SUM(מרקובחצי[[#This Row],[31]],Q346)=2),1,"")</f>
        <v/>
      </c>
      <c r="AI345" t="str">
        <f>IF(AND(מרקובחצי[[#This Row],[CycleNumber]]&lt;$B346,SUM(U345:U346)=2),1,"")</f>
        <v/>
      </c>
      <c r="AJ345" t="str">
        <f>IF(AND(מרקובחצי[[#This Row],[CycleNumber]]&lt;$B346,SUM(מרקובחצי[[#This Row],[32]],O346)=2),1,"")</f>
        <v/>
      </c>
      <c r="AK345" t="str">
        <f>IF(AND(מרקובחצי[[#This Row],[CycleNumber]]&lt;$B346,SUM(מרקובחצי[[#This Row],[32]],P346)=2),1,"")</f>
        <v/>
      </c>
      <c r="AL345" t="str">
        <f>IF(AND(מרקובחצי[[#This Row],[CycleNumber]]&lt;$B346,SUM(מרקובחצי[[#This Row],[32]],Q346)=2),1,"")</f>
        <v/>
      </c>
      <c r="AM345" t="str">
        <f>IF(AND(מרקובחצי[[#This Row],[CycleNumber]]&lt;$B346,SUM(V345:V346)=2),1,"")</f>
        <v/>
      </c>
      <c r="AN345" t="str">
        <f>IF(AND(מרקובחצי[[#This Row],[CycleNumber]]&lt;$B346,SUM(מרקובחצי[[#This Row],[33]],O346)=2),1,"")</f>
        <v/>
      </c>
      <c r="AO345" t="str">
        <f>IF(AND(מרקובחצי[[#This Row],[CycleNumber]]&lt;$B346,SUM(מרקובחצי[[#This Row],[33]],P346)=2),1,"")</f>
        <v/>
      </c>
      <c r="AP345" t="str">
        <f>IF(AND(מרקובחצי[[#This Row],[CycleNumber]]&lt;$B346,SUM(מרקובחצי[[#This Row],[33]],Q346)=2),1,"")</f>
        <v/>
      </c>
      <c r="AQ345" t="str">
        <f>IF(AND(מרקובחצי[[#This Row],[CycleNumber]]&lt;$B346,SUM(W345:W346)=2),1,"")</f>
        <v/>
      </c>
      <c r="AR345" t="str">
        <f>IF(AND(מרקובחצי[[#This Row],[CycleNumber]]&lt;$B346,SUM(מרקובחצי[[#This Row],[12]],S346)=2),1,"")</f>
        <v/>
      </c>
      <c r="AS345" t="str">
        <f>IF(AND(מרקובחצי[[#This Row],[CycleNumber]]&lt;$B346,SUM(מרקובחצי[[#This Row],[22]],V346)=2),1,"")</f>
        <v/>
      </c>
      <c r="AT345" s="3">
        <f>SUM(מרקובחצי[[#This Row],[11]:[33]])</f>
        <v>0</v>
      </c>
    </row>
    <row r="346" spans="1:46" hidden="1" x14ac:dyDescent="0.25">
      <c r="A346" t="s">
        <v>38</v>
      </c>
      <c r="B346">
        <v>13</v>
      </c>
      <c r="C346">
        <v>26</v>
      </c>
      <c r="D346">
        <f>מרקובחצי[[#This Row],[LengthofCycle]]+1</f>
        <v>27</v>
      </c>
      <c r="E346">
        <f>IF(IFERROR(LOOKUP(מרקובחצי[[#This Row],[ClientID]],קביעויות[הפלגה]),FALSE)=מרקובחצי[[#This Row],[ClientID]],1,"")</f>
        <v>1</v>
      </c>
      <c r="F346" t="str">
        <f>IF(IFERROR(LOOKUP(מרקובחצי[[#This Row],[ClientID]],סוגחציקבוע[S31]),FALSE)=מרקובחצי[[#This Row],[ClientID]],1,"")</f>
        <v/>
      </c>
      <c r="G346" t="str">
        <f>IF(IFERROR(LOOKUP(מרקובחצי[[#This Row],[ClientID]],סוגחציקבוע[S32]),FALSE)=מרקובחצי[[#This Row],[ClientID]],1,"")</f>
        <v/>
      </c>
      <c r="H346" t="str">
        <f>IF(IFERROR(LOOKUP(מרקובחצי[[#This Row],[ClientID]],סוגחציקבוע[S33]),FALSE)=מרקובחצי[[#This Row],[ClientID]],1,"")</f>
        <v/>
      </c>
      <c r="I346" t="str">
        <f>IF(IFERROR(LOOKUP(מרקובחצי[[#This Row],[ClientID]],סוגחציקבוע[S32&amp;33]),FALSE)=מרקובחצי[[#This Row],[ClientID]],1,"")</f>
        <v/>
      </c>
      <c r="J346">
        <f>IF(SUM(מרקובחצי[[#This Row],[11]:[13]])=1,מרקובחצי[[#This Row],[עד ועד]],IF(SUM(R345:T346)=1,IF(מרקובחצי[[#This Row],[עד ועד]]&lt;J345,מרקובחצי[[#This Row],[עד ועד]],J345),J345))</f>
        <v>28</v>
      </c>
      <c r="K346">
        <f>IF(SUM(מרקובחצי[[#This Row],[11]:[13]])=1,מרקובחצי[[#This Row],[עד ועד]],IF(SUM(R345:T346)=1,IF(מרקובחצי[[#This Row],[עד ועד]]&gt;K345,מרקובחצי[[#This Row],[עד ועד]],K345),K345))</f>
        <v>41</v>
      </c>
      <c r="L346" t="str">
        <f>IF(AND(SUM(מרקובחצי[[#This Row],[31]:[33]])=1,SUM(U345:W345)=0),מרקובחצי[[#This Row],[מקס]]-מרקובחצי[[#This Row],[מינ]],"")</f>
        <v/>
      </c>
      <c r="M34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346" t="str">
        <f t="shared" si="5"/>
        <v/>
      </c>
      <c r="O346" t="str">
        <f>IF(מרקובחצי[[#This Row],[קבעה הפלגה?]]=1,"",IF(AND(מרקובחצי[[#This Row],[עד ועד]]&lt;29,OR(מרקובחצי[[#This Row],[CycleNumber]]=1,AND(U345=1,OR(מרקובחצי[[#This Row],[עד ועד]]&lt;J345,מרקובחצי[[#This Row],[עד ועד]]&gt;K345)),AND(V345=1,מרקובחצי[[#This Row],[עד ועד]]&lt;J345),W345=1)),1,""))</f>
        <v/>
      </c>
      <c r="P346" t="str">
        <f>IF(מרקובחצי[[#This Row],[קבעה הפלגה?]]=1,"",IF(AND(מרקובחצי[[#This Row],[עד ועד]]&gt;28,מרקובחצי[[#This Row],[עד ועד]]&lt;32,OR(מרקובחצי[[#This Row],[CycleNumber]]=1,AND(U345=1),AND(V345=1,OR(מרקובחצי[[#This Row],[עד ועד]]&lt;J345,מרקובחצי[[#This Row],[עד ועד]]&gt;K345)),W345=1)),1,""))</f>
        <v/>
      </c>
      <c r="Q346" t="str">
        <f>IF(מרקובחצי[[#This Row],[קבעה הפלגה?]]=1,"",IF(AND(מרקובחצי[[#This Row],[עד ועד]]&gt;31,OR(מרקובחצי[[#This Row],[CycleNumber]]=1,AND(U345=1),AND(V345=1,מרקובחצי[[#This Row],[עד ועד]]&gt;K345),AND(W345=1,OR(מרקובחצי[[#This Row],[עד ועד]]&gt;K345,מרקובחצי[[#This Row],[עד ועד]]&lt;J345)))),1,""))</f>
        <v/>
      </c>
      <c r="R346" t="str">
        <f>IF(מרקובחצי[[#This Row],[CycleNumber]]&gt;1,IF(AND(O345=1,מרקובחצי[[#This Row],[עד ועד]]&lt;29),1,""),"")</f>
        <v/>
      </c>
      <c r="S346" t="str">
        <f>IF(מרקובחצי[[#This Row],[CycleNumber]]&gt;1,IF(OR(AND(O345=1,מרקובחצי[[#This Row],[עד ועד]]&gt;28),AND(P345=1),AND(Q345=1,מרקובחצי[[#This Row],[עד ועד]]&lt;32)),1,""),"")</f>
        <v/>
      </c>
      <c r="T346" t="str">
        <f>IF(מרקובחצי[[#This Row],[CycleNumber]]&gt;1,IF(AND(Q345=1,מרקובחצי[[#This Row],[עד ועד]]&gt;31),1,""),"")</f>
        <v/>
      </c>
      <c r="U346" t="str">
        <f>IF(מרקובחצי[[#This Row],[CycleNumber]]&gt;1,IF(AND(R345=1,מרקובחצי[[#This Row],[עד ועד]]&lt;29),1,IF(AND(U345=1,NOT(OR(מרקובחצי[[#This Row],[עד ועד]]&lt;J345,מרקובחצי[[#This Row],[עד ועד]]&gt;K345))),1,"")),"")</f>
        <v/>
      </c>
      <c r="V346" t="str">
        <f>IF(מרקובחצי[[#This Row],[CycleNumber]]&gt;1,IF(AND(SUM(R345:T345)=1,מרקובחצי[[#This Row],[עד ועד]]&gt;28,מרקובחצי[[#This Row],[עד ועד]]&lt;32),1,IF(OR(S345=1,AND(R345=1,מרקובחצי[[#This Row],[עד ועד]]&gt;28),AND(T345=1,מרקובחצי[[#This Row],[עד ועד]]&lt;32)),1,IF(AND(V345=1,NOT(OR(מרקובחצי[[#This Row],[עד ועד]]&lt;J345,מרקובחצי[[#This Row],[עד ועד]]&gt;K345))),1,""))),"")</f>
        <v/>
      </c>
      <c r="W346" t="str">
        <f>IF(מרקובחצי[[#This Row],[CycleNumber]]&gt;1,IF(AND(T345=1,מרקובחצי[[#This Row],[עד ועד]]&gt;31),1,IF(AND(W345=1,NOT(OR(מרקובחצי[[#This Row],[עד ועד]]&lt;J345,מרקובחצי[[#This Row],[עד ועד]]&gt;K345))),1,"")),"")</f>
        <v/>
      </c>
      <c r="X346" t="str">
        <f>IF(AND(מרקובחצי[[#This Row],[CycleNumber]]&lt;$B347,SUM(מרקובחצי[[#This Row],[11]],R347)=2),1,"")</f>
        <v/>
      </c>
      <c r="Y346" t="str">
        <f>IF(AND(מרקובחצי[[#This Row],[CycleNumber]]&lt;$B347,SUM(מרקובחצי[[#This Row],[11]],S347)=2),1,"")</f>
        <v/>
      </c>
      <c r="Z346" t="str">
        <f>IF(AND(מרקובחצי[[#This Row],[CycleNumber]]&lt;$B347,SUM(מרקובחצי[[#This Row],[13]],S347)=2),1,"")</f>
        <v/>
      </c>
      <c r="AA346" t="str">
        <f>IF(AND(מרקובחצי[[#This Row],[CycleNumber]]&lt;$B347,SUM(מרקובחצי[[#This Row],[13]],T347)=2),1,"")</f>
        <v/>
      </c>
      <c r="AB346" t="str">
        <f>IF(AND(מרקובחצי[[#This Row],[CycleNumber]]&lt;$B347,SUM(מרקובחצי[[#This Row],[21]],U347)=2),1,"")</f>
        <v/>
      </c>
      <c r="AC346" t="str">
        <f>IF(AND(מרקובחצי[[#This Row],[CycleNumber]]&lt;$B347,SUM(מרקובחצי[[#This Row],[21]],V347)=2),1,"")</f>
        <v/>
      </c>
      <c r="AD346" t="str">
        <f>IF(AND(מרקובחצי[[#This Row],[CycleNumber]]&lt;$B347,SUM(מרקובחצי[[#This Row],[23]],V347)=2),1,"")</f>
        <v/>
      </c>
      <c r="AE346" t="str">
        <f>IF(AND(מרקובחצי[[#This Row],[CycleNumber]]&lt;$B347,SUM(מרקובחצי[[#This Row],[23]],W347)=2),1,"")</f>
        <v/>
      </c>
      <c r="AF346" t="str">
        <f>IF(AND(מרקובחצי[[#This Row],[CycleNumber]]&lt;$B347,SUM(מרקובחצי[[#This Row],[31]],O347)=2),1,"")</f>
        <v/>
      </c>
      <c r="AG346" t="str">
        <f>IF(AND(מרקובחצי[[#This Row],[CycleNumber]]&lt;$B347,SUM(מרקובחצי[[#This Row],[31]],P347)=2),1,"")</f>
        <v/>
      </c>
      <c r="AH346" t="str">
        <f>IF(AND(מרקובחצי[[#This Row],[CycleNumber]]&lt;$B347,SUM(מרקובחצי[[#This Row],[31]],Q347)=2),1,"")</f>
        <v/>
      </c>
      <c r="AI346" t="str">
        <f>IF(AND(מרקובחצי[[#This Row],[CycleNumber]]&lt;$B347,SUM(U346:U347)=2),1,"")</f>
        <v/>
      </c>
      <c r="AJ346" t="str">
        <f>IF(AND(מרקובחצי[[#This Row],[CycleNumber]]&lt;$B347,SUM(מרקובחצי[[#This Row],[32]],O347)=2),1,"")</f>
        <v/>
      </c>
      <c r="AK346" t="str">
        <f>IF(AND(מרקובחצי[[#This Row],[CycleNumber]]&lt;$B347,SUM(מרקובחצי[[#This Row],[32]],P347)=2),1,"")</f>
        <v/>
      </c>
      <c r="AL346" t="str">
        <f>IF(AND(מרקובחצי[[#This Row],[CycleNumber]]&lt;$B347,SUM(מרקובחצי[[#This Row],[32]],Q347)=2),1,"")</f>
        <v/>
      </c>
      <c r="AM346" t="str">
        <f>IF(AND(מרקובחצי[[#This Row],[CycleNumber]]&lt;$B347,SUM(V346:V347)=2),1,"")</f>
        <v/>
      </c>
      <c r="AN346" t="str">
        <f>IF(AND(מרקובחצי[[#This Row],[CycleNumber]]&lt;$B347,SUM(מרקובחצי[[#This Row],[33]],O347)=2),1,"")</f>
        <v/>
      </c>
      <c r="AO346" t="str">
        <f>IF(AND(מרקובחצי[[#This Row],[CycleNumber]]&lt;$B347,SUM(מרקובחצי[[#This Row],[33]],P347)=2),1,"")</f>
        <v/>
      </c>
      <c r="AP346" t="str">
        <f>IF(AND(מרקובחצי[[#This Row],[CycleNumber]]&lt;$B347,SUM(מרקובחצי[[#This Row],[33]],Q347)=2),1,"")</f>
        <v/>
      </c>
      <c r="AQ346" t="str">
        <f>IF(AND(מרקובחצי[[#This Row],[CycleNumber]]&lt;$B347,SUM(W346:W347)=2),1,"")</f>
        <v/>
      </c>
      <c r="AR346" t="str">
        <f>IF(AND(מרקובחצי[[#This Row],[CycleNumber]]&lt;$B347,SUM(מרקובחצי[[#This Row],[12]],S347)=2),1,"")</f>
        <v/>
      </c>
      <c r="AS346" t="str">
        <f>IF(AND(מרקובחצי[[#This Row],[CycleNumber]]&lt;$B347,SUM(מרקובחצי[[#This Row],[22]],V347)=2),1,"")</f>
        <v/>
      </c>
      <c r="AT346" s="3">
        <f>SUM(מרקובחצי[[#This Row],[11]:[33]])</f>
        <v>0</v>
      </c>
    </row>
    <row r="347" spans="1:46" ht="15.6" x14ac:dyDescent="0.25">
      <c r="A347" s="19" t="s">
        <v>39</v>
      </c>
      <c r="B347" s="19">
        <v>1</v>
      </c>
      <c r="C347">
        <v>31</v>
      </c>
      <c r="D347" s="19">
        <f>מרקובחצי[[#This Row],[LengthofCycle]]+1</f>
        <v>32</v>
      </c>
      <c r="E347" t="str">
        <f>IF(IFERROR(LOOKUP(מרקובחצי[[#This Row],[ClientID]],קביעויות[הפלגה]),FALSE)=מרקובחצי[[#This Row],[ClientID]],1,"")</f>
        <v/>
      </c>
      <c r="F347" t="str">
        <f>IF(IFERROR(LOOKUP(מרקובחצי[[#This Row],[ClientID]],סוגחציקבוע[S31]),FALSE)=מרקובחצי[[#This Row],[ClientID]],1,"")</f>
        <v/>
      </c>
      <c r="G347">
        <f>IF(IFERROR(LOOKUP(מרקובחצי[[#This Row],[ClientID]],סוגחציקבוע[S32]),FALSE)=מרקובחצי[[#This Row],[ClientID]],1,"")</f>
        <v>1</v>
      </c>
      <c r="H347" t="str">
        <f>IF(IFERROR(LOOKUP(מרקובחצי[[#This Row],[ClientID]],סוגחציקבוע[S33]),FALSE)=מרקובחצי[[#This Row],[ClientID]],1,"")</f>
        <v/>
      </c>
      <c r="I347" t="str">
        <f>IF(IFERROR(LOOKUP(מרקובחצי[[#This Row],[ClientID]],סוגחציקבוע[S32&amp;33]),FALSE)=מרקובחצי[[#This Row],[ClientID]],1,"")</f>
        <v/>
      </c>
      <c r="J347" s="19">
        <f>IF(SUM(מרקובחצי[[#This Row],[11]:[13]])=1,מרקובחצי[[#This Row],[עד ועד]],IF(SUM(R346:T347)=1,IF(מרקובחצי[[#This Row],[עד ועד]]&lt;J346,מרקובחצי[[#This Row],[עד ועד]],J346),J346))</f>
        <v>32</v>
      </c>
      <c r="K347" s="19">
        <f>IF(SUM(מרקובחצי[[#This Row],[11]:[13]])=1,מרקובחצי[[#This Row],[עד ועד]],IF(SUM(R346:T347)=1,IF(מרקובחצי[[#This Row],[עד ועד]]&gt;K346,מרקובחצי[[#This Row],[עד ועד]],K346),K346))</f>
        <v>32</v>
      </c>
      <c r="L347" s="19" t="str">
        <f>IF(AND(SUM(מרקובחצי[[#This Row],[31]:[33]])=1,SUM(U346:W346)=0),מרקובחצי[[#This Row],[מקס]]-מרקובחצי[[#This Row],[מינ]],"")</f>
        <v/>
      </c>
      <c r="M34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347" s="19" t="str">
        <f t="shared" si="5"/>
        <v/>
      </c>
      <c r="O347" s="19" t="str">
        <f>IF(מרקובחצי[[#This Row],[קבעה הפלגה?]]=1,"",IF(AND(מרקובחצי[[#This Row],[עד ועד]]&lt;29,OR(מרקובחצי[[#This Row],[CycleNumber]]=1,AND(U346=1,OR(מרקובחצי[[#This Row],[עד ועד]]&lt;J346,מרקובחצי[[#This Row],[עד ועד]]&gt;K346)),AND(V346=1,מרקובחצי[[#This Row],[עד ועד]]&lt;J346),W346=1)),1,""))</f>
        <v/>
      </c>
      <c r="P347" s="19" t="str">
        <f>IF(מרקובחצי[[#This Row],[קבעה הפלגה?]]=1,"",IF(AND(מרקובחצי[[#This Row],[עד ועד]]&gt;28,מרקובחצי[[#This Row],[עד ועד]]&lt;32,OR(מרקובחצי[[#This Row],[CycleNumber]]=1,AND(U346=1),AND(V346=1,OR(מרקובחצי[[#This Row],[עד ועד]]&lt;J346,מרקובחצי[[#This Row],[עד ועד]]&gt;K346)),W346=1)),1,""))</f>
        <v/>
      </c>
      <c r="Q347" s="19">
        <f>IF(מרקובחצי[[#This Row],[קבעה הפלגה?]]=1,"",IF(AND(מרקובחצי[[#This Row],[עד ועד]]&gt;31,OR(מרקובחצי[[#This Row],[CycleNumber]]=1,AND(U346=1),AND(V346=1,מרקובחצי[[#This Row],[עד ועד]]&gt;K346),AND(W346=1,OR(מרקובחצי[[#This Row],[עד ועד]]&gt;K346,מרקובחצי[[#This Row],[עד ועד]]&lt;J346)))),1,""))</f>
        <v>1</v>
      </c>
      <c r="R347" s="19" t="str">
        <f>IF(מרקובחצי[[#This Row],[CycleNumber]]&gt;1,IF(AND(O346=1,מרקובחצי[[#This Row],[עד ועד]]&lt;29),1,""),"")</f>
        <v/>
      </c>
      <c r="S347" s="19" t="str">
        <f>IF(מרקובחצי[[#This Row],[CycleNumber]]&gt;1,IF(OR(AND(O346=1,מרקובחצי[[#This Row],[עד ועד]]&gt;28),AND(P346=1),AND(Q346=1,מרקובחצי[[#This Row],[עד ועד]]&lt;32)),1,""),"")</f>
        <v/>
      </c>
      <c r="T347" s="19" t="str">
        <f>IF(מרקובחצי[[#This Row],[CycleNumber]]&gt;1,IF(AND(Q346=1,מרקובחצי[[#This Row],[עד ועד]]&gt;31),1,""),"")</f>
        <v/>
      </c>
      <c r="U347" s="19" t="str">
        <f>IF(מרקובחצי[[#This Row],[CycleNumber]]&gt;1,IF(AND(R346=1,מרקובחצי[[#This Row],[עד ועד]]&lt;29),1,IF(AND(U346=1,NOT(OR(מרקובחצי[[#This Row],[עד ועד]]&lt;J346,מרקובחצי[[#This Row],[עד ועד]]&gt;K346))),1,"")),"")</f>
        <v/>
      </c>
      <c r="V347" s="19" t="str">
        <f>IF(מרקובחצי[[#This Row],[CycleNumber]]&gt;1,IF(AND(SUM(R346:T346)=1,מרקובחצי[[#This Row],[עד ועד]]&gt;28,מרקובחצי[[#This Row],[עד ועד]]&lt;32),1,IF(OR(S346=1,AND(R346=1,מרקובחצי[[#This Row],[עד ועד]]&gt;28),AND(T346=1,מרקובחצי[[#This Row],[עד ועד]]&lt;32)),1,IF(AND(V346=1,NOT(OR(מרקובחצי[[#This Row],[עד ועד]]&lt;J346,מרקובחצי[[#This Row],[עד ועד]]&gt;K346))),1,""))),"")</f>
        <v/>
      </c>
      <c r="W347" s="19" t="str">
        <f>IF(מרקובחצי[[#This Row],[CycleNumber]]&gt;1,IF(AND(T346=1,מרקובחצי[[#This Row],[עד ועד]]&gt;31),1,IF(AND(W346=1,NOT(OR(מרקובחצי[[#This Row],[עד ועד]]&lt;J346,מרקובחצי[[#This Row],[עד ועד]]&gt;K346))),1,"")),"")</f>
        <v/>
      </c>
      <c r="X347" s="19" t="str">
        <f>IF(AND(מרקובחצי[[#This Row],[CycleNumber]]&lt;$B348,SUM(מרקובחצי[[#This Row],[11]],R348)=2),1,"")</f>
        <v/>
      </c>
      <c r="Y347" s="19" t="str">
        <f>IF(AND(מרקובחצי[[#This Row],[CycleNumber]]&lt;$B348,SUM(מרקובחצי[[#This Row],[11]],S348)=2),1,"")</f>
        <v/>
      </c>
      <c r="Z347" s="19">
        <f>IF(AND(מרקובחצי[[#This Row],[CycleNumber]]&lt;$B348,SUM(מרקובחצי[[#This Row],[13]],S348)=2),1,"")</f>
        <v>1</v>
      </c>
      <c r="AA347" s="19" t="str">
        <f>IF(AND(מרקובחצי[[#This Row],[CycleNumber]]&lt;$B348,SUM(מרקובחצי[[#This Row],[13]],T348)=2),1,"")</f>
        <v/>
      </c>
      <c r="AB347" s="19" t="str">
        <f>IF(AND(מרקובחצי[[#This Row],[CycleNumber]]&lt;$B348,SUM(מרקובחצי[[#This Row],[21]],U348)=2),1,"")</f>
        <v/>
      </c>
      <c r="AC347" s="19" t="str">
        <f>IF(AND(מרקובחצי[[#This Row],[CycleNumber]]&lt;$B348,SUM(מרקובחצי[[#This Row],[21]],V348)=2),1,"")</f>
        <v/>
      </c>
      <c r="AD347" s="19" t="str">
        <f>IF(AND(מרקובחצי[[#This Row],[CycleNumber]]&lt;$B348,SUM(מרקובחצי[[#This Row],[23]],V348)=2),1,"")</f>
        <v/>
      </c>
      <c r="AE347" s="19" t="str">
        <f>IF(AND(מרקובחצי[[#This Row],[CycleNumber]]&lt;$B348,SUM(מרקובחצי[[#This Row],[23]],W348)=2),1,"")</f>
        <v/>
      </c>
      <c r="AF347" s="19" t="str">
        <f>IF(AND(מרקובחצי[[#This Row],[CycleNumber]]&lt;$B348,SUM(מרקובחצי[[#This Row],[31]],O348)=2),1,"")</f>
        <v/>
      </c>
      <c r="AG347" s="19" t="str">
        <f>IF(AND(מרקובחצי[[#This Row],[CycleNumber]]&lt;$B348,SUM(מרקובחצי[[#This Row],[31]],P348)=2),1,"")</f>
        <v/>
      </c>
      <c r="AH347" s="19" t="str">
        <f>IF(AND(מרקובחצי[[#This Row],[CycleNumber]]&lt;$B348,SUM(מרקובחצי[[#This Row],[31]],Q348)=2),1,"")</f>
        <v/>
      </c>
      <c r="AI347" s="19" t="str">
        <f>IF(AND(מרקובחצי[[#This Row],[CycleNumber]]&lt;$B348,SUM(U347:U348)=2),1,"")</f>
        <v/>
      </c>
      <c r="AJ347" s="19" t="str">
        <f>IF(AND(מרקובחצי[[#This Row],[CycleNumber]]&lt;$B348,SUM(מרקובחצי[[#This Row],[32]],O348)=2),1,"")</f>
        <v/>
      </c>
      <c r="AK347" s="19" t="str">
        <f>IF(AND(מרקובחצי[[#This Row],[CycleNumber]]&lt;$B348,SUM(מרקובחצי[[#This Row],[32]],P348)=2),1,"")</f>
        <v/>
      </c>
      <c r="AL347" s="19" t="str">
        <f>IF(AND(מרקובחצי[[#This Row],[CycleNumber]]&lt;$B348,SUM(מרקובחצי[[#This Row],[32]],Q348)=2),1,"")</f>
        <v/>
      </c>
      <c r="AM347" s="19" t="str">
        <f>IF(AND(מרקובחצי[[#This Row],[CycleNumber]]&lt;$B348,SUM(V347:V348)=2),1,"")</f>
        <v/>
      </c>
      <c r="AN347" s="19" t="str">
        <f>IF(AND(מרקובחצי[[#This Row],[CycleNumber]]&lt;$B348,SUM(מרקובחצי[[#This Row],[33]],O348)=2),1,"")</f>
        <v/>
      </c>
      <c r="AO347" s="19" t="str">
        <f>IF(AND(מרקובחצי[[#This Row],[CycleNumber]]&lt;$B348,SUM(מרקובחצי[[#This Row],[33]],P348)=2),1,"")</f>
        <v/>
      </c>
      <c r="AP347" s="19" t="str">
        <f>IF(AND(מרקובחצי[[#This Row],[CycleNumber]]&lt;$B348,SUM(מרקובחצי[[#This Row],[33]],Q348)=2),1,"")</f>
        <v/>
      </c>
      <c r="AQ347" s="19" t="str">
        <f>IF(AND(מרקובחצי[[#This Row],[CycleNumber]]&lt;$B348,SUM(W347:W348)=2),1,"")</f>
        <v/>
      </c>
      <c r="AR347" s="19" t="str">
        <f>IF(AND(מרקובחצי[[#This Row],[CycleNumber]]&lt;$B348,SUM(מרקובחצי[[#This Row],[12]],S348)=2),1,"")</f>
        <v/>
      </c>
      <c r="AS347" s="19" t="str">
        <f>IF(AND(מרקובחצי[[#This Row],[CycleNumber]]&lt;$B348,SUM(מרקובחצי[[#This Row],[22]],V348)=2),1,"")</f>
        <v/>
      </c>
      <c r="AT347" s="21">
        <f>SUM(מרקובחצי[[#This Row],[11]:[33]])</f>
        <v>1</v>
      </c>
    </row>
    <row r="348" spans="1:46" ht="15.6" x14ac:dyDescent="0.25">
      <c r="A348" s="19" t="s">
        <v>39</v>
      </c>
      <c r="B348" s="19">
        <v>2</v>
      </c>
      <c r="C348">
        <v>29</v>
      </c>
      <c r="D348" s="19">
        <f>מרקובחצי[[#This Row],[LengthofCycle]]+1</f>
        <v>30</v>
      </c>
      <c r="E348" t="str">
        <f>IF(IFERROR(LOOKUP(מרקובחצי[[#This Row],[ClientID]],קביעויות[הפלגה]),FALSE)=מרקובחצי[[#This Row],[ClientID]],1,"")</f>
        <v/>
      </c>
      <c r="F348" t="str">
        <f>IF(IFERROR(LOOKUP(מרקובחצי[[#This Row],[ClientID]],סוגחציקבוע[S31]),FALSE)=מרקובחצי[[#This Row],[ClientID]],1,"")</f>
        <v/>
      </c>
      <c r="G348">
        <f>IF(IFERROR(LOOKUP(מרקובחצי[[#This Row],[ClientID]],סוגחציקבוע[S32]),FALSE)=מרקובחצי[[#This Row],[ClientID]],1,"")</f>
        <v>1</v>
      </c>
      <c r="H348" t="str">
        <f>IF(IFERROR(LOOKUP(מרקובחצי[[#This Row],[ClientID]],סוגחציקבוע[S33]),FALSE)=מרקובחצי[[#This Row],[ClientID]],1,"")</f>
        <v/>
      </c>
      <c r="I348" t="str">
        <f>IF(IFERROR(LOOKUP(מרקובחצי[[#This Row],[ClientID]],סוגחציקבוע[S32&amp;33]),FALSE)=מרקובחצי[[#This Row],[ClientID]],1,"")</f>
        <v/>
      </c>
      <c r="J348" s="19">
        <f>IF(SUM(מרקובחצי[[#This Row],[11]:[13]])=1,מרקובחצי[[#This Row],[עד ועד]],IF(SUM(R347:T348)=1,IF(מרקובחצי[[#This Row],[עד ועד]]&lt;J347,מרקובחצי[[#This Row],[עד ועד]],J347),J347))</f>
        <v>30</v>
      </c>
      <c r="K348" s="19">
        <f>IF(SUM(מרקובחצי[[#This Row],[11]:[13]])=1,מרקובחצי[[#This Row],[עד ועד]],IF(SUM(R347:T348)=1,IF(מרקובחצי[[#This Row],[עד ועד]]&gt;K347,מרקובחצי[[#This Row],[עד ועד]],K347),K347))</f>
        <v>32</v>
      </c>
      <c r="L348" s="19" t="str">
        <f>IF(AND(SUM(מרקובחצי[[#This Row],[31]:[33]])=1,SUM(U347:W347)=0),מרקובחצי[[#This Row],[מקס]]-מרקובחצי[[#This Row],[מינ]],"")</f>
        <v/>
      </c>
      <c r="M34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348" s="19" t="str">
        <f t="shared" si="5"/>
        <v>S13</v>
      </c>
      <c r="O348" s="19" t="str">
        <f>IF(מרקובחצי[[#This Row],[קבעה הפלגה?]]=1,"",IF(AND(מרקובחצי[[#This Row],[עד ועד]]&lt;29,OR(מרקובחצי[[#This Row],[CycleNumber]]=1,AND(U347=1,OR(מרקובחצי[[#This Row],[עד ועד]]&lt;J347,מרקובחצי[[#This Row],[עד ועד]]&gt;K347)),AND(V347=1,מרקובחצי[[#This Row],[עד ועד]]&lt;J347),W347=1)),1,""))</f>
        <v/>
      </c>
      <c r="P348" s="19" t="str">
        <f>IF(מרקובחצי[[#This Row],[קבעה הפלגה?]]=1,"",IF(AND(מרקובחצי[[#This Row],[עד ועד]]&gt;28,מרקובחצי[[#This Row],[עד ועד]]&lt;32,OR(מרקובחצי[[#This Row],[CycleNumber]]=1,AND(U347=1),AND(V347=1,OR(מרקובחצי[[#This Row],[עד ועד]]&lt;J347,מרקובחצי[[#This Row],[עד ועד]]&gt;K347)),W347=1)),1,""))</f>
        <v/>
      </c>
      <c r="Q348" s="19" t="str">
        <f>IF(מרקובחצי[[#This Row],[קבעה הפלגה?]]=1,"",IF(AND(מרקובחצי[[#This Row],[עד ועד]]&gt;31,OR(מרקובחצי[[#This Row],[CycleNumber]]=1,AND(U347=1),AND(V347=1,מרקובחצי[[#This Row],[עד ועד]]&gt;K347),AND(W347=1,OR(מרקובחצי[[#This Row],[עד ועד]]&gt;K347,מרקובחצי[[#This Row],[עד ועד]]&lt;J347)))),1,""))</f>
        <v/>
      </c>
      <c r="R348" s="19" t="str">
        <f>IF(מרקובחצי[[#This Row],[CycleNumber]]&gt;1,IF(AND(O347=1,מרקובחצי[[#This Row],[עד ועד]]&lt;29),1,""),"")</f>
        <v/>
      </c>
      <c r="S348" s="19">
        <f>IF(מרקובחצי[[#This Row],[CycleNumber]]&gt;1,IF(OR(AND(O347=1,מרקובחצי[[#This Row],[עד ועד]]&gt;28),AND(P347=1),AND(Q347=1,מרקובחצי[[#This Row],[עד ועד]]&lt;32)),1,""),"")</f>
        <v>1</v>
      </c>
      <c r="T348" s="19" t="str">
        <f>IF(מרקובחצי[[#This Row],[CycleNumber]]&gt;1,IF(AND(Q347=1,מרקובחצי[[#This Row],[עד ועד]]&gt;31),1,""),"")</f>
        <v/>
      </c>
      <c r="U348" s="19" t="str">
        <f>IF(מרקובחצי[[#This Row],[CycleNumber]]&gt;1,IF(AND(R347=1,מרקובחצי[[#This Row],[עד ועד]]&lt;29),1,IF(AND(U347=1,NOT(OR(מרקובחצי[[#This Row],[עד ועד]]&lt;J347,מרקובחצי[[#This Row],[עד ועד]]&gt;K347))),1,"")),"")</f>
        <v/>
      </c>
      <c r="V348" s="19" t="str">
        <f>IF(מרקובחצי[[#This Row],[CycleNumber]]&gt;1,IF(AND(SUM(R347:T347)=1,מרקובחצי[[#This Row],[עד ועד]]&gt;28,מרקובחצי[[#This Row],[עד ועד]]&lt;32),1,IF(OR(S347=1,AND(R347=1,מרקובחצי[[#This Row],[עד ועד]]&gt;28),AND(T347=1,מרקובחצי[[#This Row],[עד ועד]]&lt;32)),1,IF(AND(V347=1,NOT(OR(מרקובחצי[[#This Row],[עד ועד]]&lt;J347,מרקובחצי[[#This Row],[עד ועד]]&gt;K347))),1,""))),"")</f>
        <v/>
      </c>
      <c r="W348" s="19" t="str">
        <f>IF(מרקובחצי[[#This Row],[CycleNumber]]&gt;1,IF(AND(T347=1,מרקובחצי[[#This Row],[עד ועד]]&gt;31),1,IF(AND(W347=1,NOT(OR(מרקובחצי[[#This Row],[עד ועד]]&lt;J347,מרקובחצי[[#This Row],[עד ועד]]&gt;K347))),1,"")),"")</f>
        <v/>
      </c>
      <c r="X348" s="19" t="str">
        <f>IF(AND(מרקובחצי[[#This Row],[CycleNumber]]&lt;$B349,SUM(מרקובחצי[[#This Row],[11]],R349)=2),1,"")</f>
        <v/>
      </c>
      <c r="Y348" s="19" t="str">
        <f>IF(AND(מרקובחצי[[#This Row],[CycleNumber]]&lt;$B349,SUM(מרקובחצי[[#This Row],[11]],S349)=2),1,"")</f>
        <v/>
      </c>
      <c r="Z348" s="19" t="str">
        <f>IF(AND(מרקובחצי[[#This Row],[CycleNumber]]&lt;$B349,SUM(מרקובחצי[[#This Row],[13]],S349)=2),1,"")</f>
        <v/>
      </c>
      <c r="AA348" s="19" t="str">
        <f>IF(AND(מרקובחצי[[#This Row],[CycleNumber]]&lt;$B349,SUM(מרקובחצי[[#This Row],[13]],T349)=2),1,"")</f>
        <v/>
      </c>
      <c r="AB348" s="19" t="str">
        <f>IF(AND(מרקובחצי[[#This Row],[CycleNumber]]&lt;$B349,SUM(מרקובחצי[[#This Row],[21]],U349)=2),1,"")</f>
        <v/>
      </c>
      <c r="AC348" s="19" t="str">
        <f>IF(AND(מרקובחצי[[#This Row],[CycleNumber]]&lt;$B349,SUM(מרקובחצי[[#This Row],[21]],V349)=2),1,"")</f>
        <v/>
      </c>
      <c r="AD348" s="19" t="str">
        <f>IF(AND(מרקובחצי[[#This Row],[CycleNumber]]&lt;$B349,SUM(מרקובחצי[[#This Row],[23]],V349)=2),1,"")</f>
        <v/>
      </c>
      <c r="AE348" s="19" t="str">
        <f>IF(AND(מרקובחצי[[#This Row],[CycleNumber]]&lt;$B349,SUM(מרקובחצי[[#This Row],[23]],W349)=2),1,"")</f>
        <v/>
      </c>
      <c r="AF348" s="19" t="str">
        <f>IF(AND(מרקובחצי[[#This Row],[CycleNumber]]&lt;$B349,SUM(מרקובחצי[[#This Row],[31]],O349)=2),1,"")</f>
        <v/>
      </c>
      <c r="AG348" s="19" t="str">
        <f>IF(AND(מרקובחצי[[#This Row],[CycleNumber]]&lt;$B349,SUM(מרקובחצי[[#This Row],[31]],P349)=2),1,"")</f>
        <v/>
      </c>
      <c r="AH348" s="19" t="str">
        <f>IF(AND(מרקובחצי[[#This Row],[CycleNumber]]&lt;$B349,SUM(מרקובחצי[[#This Row],[31]],Q349)=2),1,"")</f>
        <v/>
      </c>
      <c r="AI348" s="19" t="str">
        <f>IF(AND(מרקובחצי[[#This Row],[CycleNumber]]&lt;$B349,SUM(U348:U349)=2),1,"")</f>
        <v/>
      </c>
      <c r="AJ348" s="19" t="str">
        <f>IF(AND(מרקובחצי[[#This Row],[CycleNumber]]&lt;$B349,SUM(מרקובחצי[[#This Row],[32]],O349)=2),1,"")</f>
        <v/>
      </c>
      <c r="AK348" s="19" t="str">
        <f>IF(AND(מרקובחצי[[#This Row],[CycleNumber]]&lt;$B349,SUM(מרקובחצי[[#This Row],[32]],P349)=2),1,"")</f>
        <v/>
      </c>
      <c r="AL348" s="19" t="str">
        <f>IF(AND(מרקובחצי[[#This Row],[CycleNumber]]&lt;$B349,SUM(מרקובחצי[[#This Row],[32]],Q349)=2),1,"")</f>
        <v/>
      </c>
      <c r="AM348" s="19" t="str">
        <f>IF(AND(מרקובחצי[[#This Row],[CycleNumber]]&lt;$B349,SUM(V348:V349)=2),1,"")</f>
        <v/>
      </c>
      <c r="AN348" s="19" t="str">
        <f>IF(AND(מרקובחצי[[#This Row],[CycleNumber]]&lt;$B349,SUM(מרקובחצי[[#This Row],[33]],O349)=2),1,"")</f>
        <v/>
      </c>
      <c r="AO348" s="19" t="str">
        <f>IF(AND(מרקובחצי[[#This Row],[CycleNumber]]&lt;$B349,SUM(מרקובחצי[[#This Row],[33]],P349)=2),1,"")</f>
        <v/>
      </c>
      <c r="AP348" s="19" t="str">
        <f>IF(AND(מרקובחצי[[#This Row],[CycleNumber]]&lt;$B349,SUM(מרקובחצי[[#This Row],[33]],Q349)=2),1,"")</f>
        <v/>
      </c>
      <c r="AQ348" s="19" t="str">
        <f>IF(AND(מרקובחצי[[#This Row],[CycleNumber]]&lt;$B349,SUM(W348:W349)=2),1,"")</f>
        <v/>
      </c>
      <c r="AR348" s="19" t="str">
        <f>IF(AND(מרקובחצי[[#This Row],[CycleNumber]]&lt;$B349,SUM(מרקובחצי[[#This Row],[12]],S349)=2),1,"")</f>
        <v/>
      </c>
      <c r="AS348" s="19">
        <f>IF(AND(מרקובחצי[[#This Row],[CycleNumber]]&lt;$B349,SUM(מרקובחצי[[#This Row],[22]],V349)=2),1,"")</f>
        <v>1</v>
      </c>
      <c r="AT348" s="21">
        <f>SUM(מרקובחצי[[#This Row],[11]:[33]])</f>
        <v>1</v>
      </c>
    </row>
    <row r="349" spans="1:46" ht="15.6" x14ac:dyDescent="0.25">
      <c r="A349" s="19" t="s">
        <v>39</v>
      </c>
      <c r="B349" s="19">
        <v>3</v>
      </c>
      <c r="C349">
        <v>28</v>
      </c>
      <c r="D349" s="19">
        <f>מרקובחצי[[#This Row],[LengthofCycle]]+1</f>
        <v>29</v>
      </c>
      <c r="E349" t="str">
        <f>IF(IFERROR(LOOKUP(מרקובחצי[[#This Row],[ClientID]],קביעויות[הפלגה]),FALSE)=מרקובחצי[[#This Row],[ClientID]],1,"")</f>
        <v/>
      </c>
      <c r="F349" t="str">
        <f>IF(IFERROR(LOOKUP(מרקובחצי[[#This Row],[ClientID]],סוגחציקבוע[S31]),FALSE)=מרקובחצי[[#This Row],[ClientID]],1,"")</f>
        <v/>
      </c>
      <c r="G349">
        <f>IF(IFERROR(LOOKUP(מרקובחצי[[#This Row],[ClientID]],סוגחציקבוע[S32]),FALSE)=מרקובחצי[[#This Row],[ClientID]],1,"")</f>
        <v>1</v>
      </c>
      <c r="H349" t="str">
        <f>IF(IFERROR(LOOKUP(מרקובחצי[[#This Row],[ClientID]],סוגחציקבוע[S33]),FALSE)=מרקובחצי[[#This Row],[ClientID]],1,"")</f>
        <v/>
      </c>
      <c r="I349" t="str">
        <f>IF(IFERROR(LOOKUP(מרקובחצי[[#This Row],[ClientID]],סוגחציקבוע[S32&amp;33]),FALSE)=מרקובחצי[[#This Row],[ClientID]],1,"")</f>
        <v/>
      </c>
      <c r="J349" s="19">
        <f>IF(SUM(מרקובחצי[[#This Row],[11]:[13]])=1,מרקובחצי[[#This Row],[עד ועד]],IF(SUM(R348:T349)=1,IF(מרקובחצי[[#This Row],[עד ועד]]&lt;J348,מרקובחצי[[#This Row],[עד ועד]],J348),J348))</f>
        <v>29</v>
      </c>
      <c r="K349" s="19">
        <f>IF(SUM(מרקובחצי[[#This Row],[11]:[13]])=1,מרקובחצי[[#This Row],[עד ועד]],IF(SUM(R348:T349)=1,IF(מרקובחצי[[#This Row],[עד ועד]]&gt;K348,מרקובחצי[[#This Row],[עד ועד]],K348),K348))</f>
        <v>32</v>
      </c>
      <c r="L349" s="19">
        <f>IF(AND(SUM(מרקובחצי[[#This Row],[31]:[33]])=1,SUM(U348:W348)=0),מרקובחצי[[#This Row],[מקס]]-מרקובחצי[[#This Row],[מינ]],"")</f>
        <v>3</v>
      </c>
      <c r="M34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49" s="19" t="str">
        <f t="shared" si="5"/>
        <v>S22</v>
      </c>
      <c r="O349" s="19" t="str">
        <f>IF(מרקובחצי[[#This Row],[קבעה הפלגה?]]=1,"",IF(AND(מרקובחצי[[#This Row],[עד ועד]]&lt;29,OR(מרקובחצי[[#This Row],[CycleNumber]]=1,AND(U348=1,OR(מרקובחצי[[#This Row],[עד ועד]]&lt;J348,מרקובחצי[[#This Row],[עד ועד]]&gt;K348)),AND(V348=1,מרקובחצי[[#This Row],[עד ועד]]&lt;J348),W348=1)),1,""))</f>
        <v/>
      </c>
      <c r="P349" s="19" t="str">
        <f>IF(מרקובחצי[[#This Row],[קבעה הפלגה?]]=1,"",IF(AND(מרקובחצי[[#This Row],[עד ועד]]&gt;28,מרקובחצי[[#This Row],[עד ועד]]&lt;32,OR(מרקובחצי[[#This Row],[CycleNumber]]=1,AND(U348=1),AND(V348=1,OR(מרקובחצי[[#This Row],[עד ועד]]&lt;J348,מרקובחצי[[#This Row],[עד ועד]]&gt;K348)),W348=1)),1,""))</f>
        <v/>
      </c>
      <c r="Q349" s="19" t="str">
        <f>IF(מרקובחצי[[#This Row],[קבעה הפלגה?]]=1,"",IF(AND(מרקובחצי[[#This Row],[עד ועד]]&gt;31,OR(מרקובחצי[[#This Row],[CycleNumber]]=1,AND(U348=1),AND(V348=1,מרקובחצי[[#This Row],[עד ועד]]&gt;K348),AND(W348=1,OR(מרקובחצי[[#This Row],[עד ועד]]&gt;K348,מרקובחצי[[#This Row],[עד ועד]]&lt;J348)))),1,""))</f>
        <v/>
      </c>
      <c r="R349" s="19" t="str">
        <f>IF(מרקובחצי[[#This Row],[CycleNumber]]&gt;1,IF(AND(O348=1,מרקובחצי[[#This Row],[עד ועד]]&lt;29),1,""),"")</f>
        <v/>
      </c>
      <c r="S349" s="19" t="str">
        <f>IF(מרקובחצי[[#This Row],[CycleNumber]]&gt;1,IF(OR(AND(O348=1,מרקובחצי[[#This Row],[עד ועד]]&gt;28),AND(P348=1),AND(Q348=1,מרקובחצי[[#This Row],[עד ועד]]&lt;32)),1,""),"")</f>
        <v/>
      </c>
      <c r="T349" s="19" t="str">
        <f>IF(מרקובחצי[[#This Row],[CycleNumber]]&gt;1,IF(AND(Q348=1,מרקובחצי[[#This Row],[עד ועד]]&gt;31),1,""),"")</f>
        <v/>
      </c>
      <c r="U349" s="19" t="str">
        <f>IF(מרקובחצי[[#This Row],[CycleNumber]]&gt;1,IF(AND(R348=1,מרקובחצי[[#This Row],[עד ועד]]&lt;29),1,IF(AND(U348=1,NOT(OR(מרקובחצי[[#This Row],[עד ועד]]&lt;J348,מרקובחצי[[#This Row],[עד ועד]]&gt;K348))),1,"")),"")</f>
        <v/>
      </c>
      <c r="V349" s="19">
        <f>IF(מרקובחצי[[#This Row],[CycleNumber]]&gt;1,IF(AND(SUM(R348:T348)=1,מרקובחצי[[#This Row],[עד ועד]]&gt;28,מרקובחצי[[#This Row],[עד ועד]]&lt;32),1,IF(OR(S348=1,AND(R348=1,מרקובחצי[[#This Row],[עד ועד]]&gt;28),AND(T348=1,מרקובחצי[[#This Row],[עד ועד]]&lt;32)),1,IF(AND(V348=1,NOT(OR(מרקובחצי[[#This Row],[עד ועד]]&lt;J348,מרקובחצי[[#This Row],[עד ועד]]&gt;K348))),1,""))),"")</f>
        <v>1</v>
      </c>
      <c r="W349" s="19" t="str">
        <f>IF(מרקובחצי[[#This Row],[CycleNumber]]&gt;1,IF(AND(T348=1,מרקובחצי[[#This Row],[עד ועד]]&gt;31),1,IF(AND(W348=1,NOT(OR(מרקובחצי[[#This Row],[עד ועד]]&lt;J348,מרקובחצי[[#This Row],[עד ועד]]&gt;K348))),1,"")),"")</f>
        <v/>
      </c>
      <c r="X349" s="19" t="str">
        <f>IF(AND(מרקובחצי[[#This Row],[CycleNumber]]&lt;$B350,SUM(מרקובחצי[[#This Row],[11]],R350)=2),1,"")</f>
        <v/>
      </c>
      <c r="Y349" s="19" t="str">
        <f>IF(AND(מרקובחצי[[#This Row],[CycleNumber]]&lt;$B350,SUM(מרקובחצי[[#This Row],[11]],S350)=2),1,"")</f>
        <v/>
      </c>
      <c r="Z349" s="19" t="str">
        <f>IF(AND(מרקובחצי[[#This Row],[CycleNumber]]&lt;$B350,SUM(מרקובחצי[[#This Row],[13]],S350)=2),1,"")</f>
        <v/>
      </c>
      <c r="AA349" s="19" t="str">
        <f>IF(AND(מרקובחצי[[#This Row],[CycleNumber]]&lt;$B350,SUM(מרקובחצי[[#This Row],[13]],T350)=2),1,"")</f>
        <v/>
      </c>
      <c r="AB349" s="19" t="str">
        <f>IF(AND(מרקובחצי[[#This Row],[CycleNumber]]&lt;$B350,SUM(מרקובחצי[[#This Row],[21]],U350)=2),1,"")</f>
        <v/>
      </c>
      <c r="AC349" s="19" t="str">
        <f>IF(AND(מרקובחצי[[#This Row],[CycleNumber]]&lt;$B350,SUM(מרקובחצי[[#This Row],[21]],V350)=2),1,"")</f>
        <v/>
      </c>
      <c r="AD349" s="19" t="str">
        <f>IF(AND(מרקובחצי[[#This Row],[CycleNumber]]&lt;$B350,SUM(מרקובחצי[[#This Row],[23]],V350)=2),1,"")</f>
        <v/>
      </c>
      <c r="AE349" s="19" t="str">
        <f>IF(AND(מרקובחצי[[#This Row],[CycleNumber]]&lt;$B350,SUM(מרקובחצי[[#This Row],[23]],W350)=2),1,"")</f>
        <v/>
      </c>
      <c r="AF349" s="19" t="str">
        <f>IF(AND(מרקובחצי[[#This Row],[CycleNumber]]&lt;$B350,SUM(מרקובחצי[[#This Row],[31]],O350)=2),1,"")</f>
        <v/>
      </c>
      <c r="AG349" s="19" t="str">
        <f>IF(AND(מרקובחצי[[#This Row],[CycleNumber]]&lt;$B350,SUM(מרקובחצי[[#This Row],[31]],P350)=2),1,"")</f>
        <v/>
      </c>
      <c r="AH349" s="19" t="str">
        <f>IF(AND(מרקובחצי[[#This Row],[CycleNumber]]&lt;$B350,SUM(מרקובחצי[[#This Row],[31]],Q350)=2),1,"")</f>
        <v/>
      </c>
      <c r="AI349" s="19" t="str">
        <f>IF(AND(מרקובחצי[[#This Row],[CycleNumber]]&lt;$B350,SUM(U349:U350)=2),1,"")</f>
        <v/>
      </c>
      <c r="AJ349" s="19">
        <f>IF(AND(מרקובחצי[[#This Row],[CycleNumber]]&lt;$B350,SUM(מרקובחצי[[#This Row],[32]],O350)=2),1,"")</f>
        <v>1</v>
      </c>
      <c r="AK349" s="19" t="str">
        <f>IF(AND(מרקובחצי[[#This Row],[CycleNumber]]&lt;$B350,SUM(מרקובחצי[[#This Row],[32]],P350)=2),1,"")</f>
        <v/>
      </c>
      <c r="AL349" s="19" t="str">
        <f>IF(AND(מרקובחצי[[#This Row],[CycleNumber]]&lt;$B350,SUM(מרקובחצי[[#This Row],[32]],Q350)=2),1,"")</f>
        <v/>
      </c>
      <c r="AM349" s="19" t="str">
        <f>IF(AND(מרקובחצי[[#This Row],[CycleNumber]]&lt;$B350,SUM(V349:V350)=2),1,"")</f>
        <v/>
      </c>
      <c r="AN349" s="19" t="str">
        <f>IF(AND(מרקובחצי[[#This Row],[CycleNumber]]&lt;$B350,SUM(מרקובחצי[[#This Row],[33]],O350)=2),1,"")</f>
        <v/>
      </c>
      <c r="AO349" s="19" t="str">
        <f>IF(AND(מרקובחצי[[#This Row],[CycleNumber]]&lt;$B350,SUM(מרקובחצי[[#This Row],[33]],P350)=2),1,"")</f>
        <v/>
      </c>
      <c r="AP349" s="19" t="str">
        <f>IF(AND(מרקובחצי[[#This Row],[CycleNumber]]&lt;$B350,SUM(מרקובחצי[[#This Row],[33]],Q350)=2),1,"")</f>
        <v/>
      </c>
      <c r="AQ349" s="19" t="str">
        <f>IF(AND(מרקובחצי[[#This Row],[CycleNumber]]&lt;$B350,SUM(W349:W350)=2),1,"")</f>
        <v/>
      </c>
      <c r="AR349" s="19" t="str">
        <f>IF(AND(מרקובחצי[[#This Row],[CycleNumber]]&lt;$B350,SUM(מרקובחצי[[#This Row],[12]],S350)=2),1,"")</f>
        <v/>
      </c>
      <c r="AS349" s="19" t="str">
        <f>IF(AND(מרקובחצי[[#This Row],[CycleNumber]]&lt;$B350,SUM(מרקובחצי[[#This Row],[22]],V350)=2),1,"")</f>
        <v/>
      </c>
      <c r="AT349" s="21">
        <f>SUM(מרקובחצי[[#This Row],[11]:[33]])</f>
        <v>1</v>
      </c>
    </row>
    <row r="350" spans="1:46" ht="15.6" x14ac:dyDescent="0.25">
      <c r="A350" s="19" t="s">
        <v>39</v>
      </c>
      <c r="B350" s="19">
        <v>4</v>
      </c>
      <c r="C350">
        <v>27</v>
      </c>
      <c r="D350" s="19">
        <f>מרקובחצי[[#This Row],[LengthofCycle]]+1</f>
        <v>28</v>
      </c>
      <c r="E350" t="str">
        <f>IF(IFERROR(LOOKUP(מרקובחצי[[#This Row],[ClientID]],קביעויות[הפלגה]),FALSE)=מרקובחצי[[#This Row],[ClientID]],1,"")</f>
        <v/>
      </c>
      <c r="F350" t="str">
        <f>IF(IFERROR(LOOKUP(מרקובחצי[[#This Row],[ClientID]],סוגחציקבוע[S31]),FALSE)=מרקובחצי[[#This Row],[ClientID]],1,"")</f>
        <v/>
      </c>
      <c r="G350">
        <f>IF(IFERROR(LOOKUP(מרקובחצי[[#This Row],[ClientID]],סוגחציקבוע[S32]),FALSE)=מרקובחצי[[#This Row],[ClientID]],1,"")</f>
        <v>1</v>
      </c>
      <c r="H350" t="str">
        <f>IF(IFERROR(LOOKUP(מרקובחצי[[#This Row],[ClientID]],סוגחציקבוע[S33]),FALSE)=מרקובחצי[[#This Row],[ClientID]],1,"")</f>
        <v/>
      </c>
      <c r="I350" t="str">
        <f>IF(IFERROR(LOOKUP(מרקובחצי[[#This Row],[ClientID]],סוגחציקבוע[S32&amp;33]),FALSE)=מרקובחצי[[#This Row],[ClientID]],1,"")</f>
        <v/>
      </c>
      <c r="J350" s="19">
        <f>IF(SUM(מרקובחצי[[#This Row],[11]:[13]])=1,מרקובחצי[[#This Row],[עד ועד]],IF(SUM(R349:T350)=1,IF(מרקובחצי[[#This Row],[עד ועד]]&lt;J349,מרקובחצי[[#This Row],[עד ועד]],J349),J349))</f>
        <v>28</v>
      </c>
      <c r="K350" s="19">
        <f>IF(SUM(מרקובחצי[[#This Row],[11]:[13]])=1,מרקובחצי[[#This Row],[עד ועד]],IF(SUM(R349:T350)=1,IF(מרקובחצי[[#This Row],[עד ועד]]&gt;K349,מרקובחצי[[#This Row],[עד ועד]],K349),K349))</f>
        <v>28</v>
      </c>
      <c r="L350" s="19" t="str">
        <f>IF(AND(SUM(מרקובחצי[[#This Row],[31]:[33]])=1,SUM(U349:W349)=0),מרקובחצי[[#This Row],[מקס]]-מרקובחצי[[#This Row],[מינ]],"")</f>
        <v/>
      </c>
      <c r="M35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350" s="19" t="str">
        <f t="shared" si="5"/>
        <v>S32</v>
      </c>
      <c r="O350" s="19">
        <f>IF(מרקובחצי[[#This Row],[קבעה הפלגה?]]=1,"",IF(AND(מרקובחצי[[#This Row],[עד ועד]]&lt;29,OR(מרקובחצי[[#This Row],[CycleNumber]]=1,AND(U349=1,OR(מרקובחצי[[#This Row],[עד ועד]]&lt;J349,מרקובחצי[[#This Row],[עד ועד]]&gt;K349)),AND(V349=1,מרקובחצי[[#This Row],[עד ועד]]&lt;J349),W349=1)),1,""))</f>
        <v>1</v>
      </c>
      <c r="P350" s="19" t="str">
        <f>IF(מרקובחצי[[#This Row],[קבעה הפלגה?]]=1,"",IF(AND(מרקובחצי[[#This Row],[עד ועד]]&gt;28,מרקובחצי[[#This Row],[עד ועד]]&lt;32,OR(מרקובחצי[[#This Row],[CycleNumber]]=1,AND(U349=1),AND(V349=1,OR(מרקובחצי[[#This Row],[עד ועד]]&lt;J349,מרקובחצי[[#This Row],[עד ועד]]&gt;K349)),W349=1)),1,""))</f>
        <v/>
      </c>
      <c r="Q350" s="19" t="str">
        <f>IF(מרקובחצי[[#This Row],[קבעה הפלגה?]]=1,"",IF(AND(מרקובחצי[[#This Row],[עד ועד]]&gt;31,OR(מרקובחצי[[#This Row],[CycleNumber]]=1,AND(U349=1),AND(V349=1,מרקובחצי[[#This Row],[עד ועד]]&gt;K349),AND(W349=1,OR(מרקובחצי[[#This Row],[עד ועד]]&gt;K349,מרקובחצי[[#This Row],[עד ועד]]&lt;J349)))),1,""))</f>
        <v/>
      </c>
      <c r="R350" s="19" t="str">
        <f>IF(מרקובחצי[[#This Row],[CycleNumber]]&gt;1,IF(AND(O349=1,מרקובחצי[[#This Row],[עד ועד]]&lt;29),1,""),"")</f>
        <v/>
      </c>
      <c r="S350" s="19" t="str">
        <f>IF(מרקובחצי[[#This Row],[CycleNumber]]&gt;1,IF(OR(AND(O349=1,מרקובחצי[[#This Row],[עד ועד]]&gt;28),AND(P349=1),AND(Q349=1,מרקובחצי[[#This Row],[עד ועד]]&lt;32)),1,""),"")</f>
        <v/>
      </c>
      <c r="T350" s="19" t="str">
        <f>IF(מרקובחצי[[#This Row],[CycleNumber]]&gt;1,IF(AND(Q349=1,מרקובחצי[[#This Row],[עד ועד]]&gt;31),1,""),"")</f>
        <v/>
      </c>
      <c r="U350" s="19" t="str">
        <f>IF(מרקובחצי[[#This Row],[CycleNumber]]&gt;1,IF(AND(R349=1,מרקובחצי[[#This Row],[עד ועד]]&lt;29),1,IF(AND(U349=1,NOT(OR(מרקובחצי[[#This Row],[עד ועד]]&lt;J349,מרקובחצי[[#This Row],[עד ועד]]&gt;K349))),1,"")),"")</f>
        <v/>
      </c>
      <c r="V350" s="19" t="str">
        <f>IF(מרקובחצי[[#This Row],[CycleNumber]]&gt;1,IF(AND(SUM(R349:T349)=1,מרקובחצי[[#This Row],[עד ועד]]&gt;28,מרקובחצי[[#This Row],[עד ועד]]&lt;32),1,IF(OR(S349=1,AND(R349=1,מרקובחצי[[#This Row],[עד ועד]]&gt;28),AND(T349=1,מרקובחצי[[#This Row],[עד ועד]]&lt;32)),1,IF(AND(V349=1,NOT(OR(מרקובחצי[[#This Row],[עד ועד]]&lt;J349,מרקובחצי[[#This Row],[עד ועד]]&gt;K349))),1,""))),"")</f>
        <v/>
      </c>
      <c r="W350" s="19" t="str">
        <f>IF(מרקובחצי[[#This Row],[CycleNumber]]&gt;1,IF(AND(T349=1,מרקובחצי[[#This Row],[עד ועד]]&gt;31),1,IF(AND(W349=1,NOT(OR(מרקובחצי[[#This Row],[עד ועד]]&lt;J349,מרקובחצי[[#This Row],[עד ועד]]&gt;K349))),1,"")),"")</f>
        <v/>
      </c>
      <c r="X350" s="19" t="str">
        <f>IF(AND(מרקובחצי[[#This Row],[CycleNumber]]&lt;$B351,SUM(מרקובחצי[[#This Row],[11]],R351)=2),1,"")</f>
        <v/>
      </c>
      <c r="Y350" s="19">
        <f>IF(AND(מרקובחצי[[#This Row],[CycleNumber]]&lt;$B351,SUM(מרקובחצי[[#This Row],[11]],S351)=2),1,"")</f>
        <v>1</v>
      </c>
      <c r="Z350" s="19" t="str">
        <f>IF(AND(מרקובחצי[[#This Row],[CycleNumber]]&lt;$B351,SUM(מרקובחצי[[#This Row],[13]],S351)=2),1,"")</f>
        <v/>
      </c>
      <c r="AA350" s="19" t="str">
        <f>IF(AND(מרקובחצי[[#This Row],[CycleNumber]]&lt;$B351,SUM(מרקובחצי[[#This Row],[13]],T351)=2),1,"")</f>
        <v/>
      </c>
      <c r="AB350" s="19" t="str">
        <f>IF(AND(מרקובחצי[[#This Row],[CycleNumber]]&lt;$B351,SUM(מרקובחצי[[#This Row],[21]],U351)=2),1,"")</f>
        <v/>
      </c>
      <c r="AC350" s="19" t="str">
        <f>IF(AND(מרקובחצי[[#This Row],[CycleNumber]]&lt;$B351,SUM(מרקובחצי[[#This Row],[21]],V351)=2),1,"")</f>
        <v/>
      </c>
      <c r="AD350" s="19" t="str">
        <f>IF(AND(מרקובחצי[[#This Row],[CycleNumber]]&lt;$B351,SUM(מרקובחצי[[#This Row],[23]],V351)=2),1,"")</f>
        <v/>
      </c>
      <c r="AE350" s="19" t="str">
        <f>IF(AND(מרקובחצי[[#This Row],[CycleNumber]]&lt;$B351,SUM(מרקובחצי[[#This Row],[23]],W351)=2),1,"")</f>
        <v/>
      </c>
      <c r="AF350" s="19" t="str">
        <f>IF(AND(מרקובחצי[[#This Row],[CycleNumber]]&lt;$B351,SUM(מרקובחצי[[#This Row],[31]],O351)=2),1,"")</f>
        <v/>
      </c>
      <c r="AG350" s="19" t="str">
        <f>IF(AND(מרקובחצי[[#This Row],[CycleNumber]]&lt;$B351,SUM(מרקובחצי[[#This Row],[31]],P351)=2),1,"")</f>
        <v/>
      </c>
      <c r="AH350" s="19" t="str">
        <f>IF(AND(מרקובחצי[[#This Row],[CycleNumber]]&lt;$B351,SUM(מרקובחצי[[#This Row],[31]],Q351)=2),1,"")</f>
        <v/>
      </c>
      <c r="AI350" s="19" t="str">
        <f>IF(AND(מרקובחצי[[#This Row],[CycleNumber]]&lt;$B351,SUM(U350:U351)=2),1,"")</f>
        <v/>
      </c>
      <c r="AJ350" s="19" t="str">
        <f>IF(AND(מרקובחצי[[#This Row],[CycleNumber]]&lt;$B351,SUM(מרקובחצי[[#This Row],[32]],O351)=2),1,"")</f>
        <v/>
      </c>
      <c r="AK350" s="19" t="str">
        <f>IF(AND(מרקובחצי[[#This Row],[CycleNumber]]&lt;$B351,SUM(מרקובחצי[[#This Row],[32]],P351)=2),1,"")</f>
        <v/>
      </c>
      <c r="AL350" s="19" t="str">
        <f>IF(AND(מרקובחצי[[#This Row],[CycleNumber]]&lt;$B351,SUM(מרקובחצי[[#This Row],[32]],Q351)=2),1,"")</f>
        <v/>
      </c>
      <c r="AM350" s="19" t="str">
        <f>IF(AND(מרקובחצי[[#This Row],[CycleNumber]]&lt;$B351,SUM(V350:V351)=2),1,"")</f>
        <v/>
      </c>
      <c r="AN350" s="19" t="str">
        <f>IF(AND(מרקובחצי[[#This Row],[CycleNumber]]&lt;$B351,SUM(מרקובחצי[[#This Row],[33]],O351)=2),1,"")</f>
        <v/>
      </c>
      <c r="AO350" s="19" t="str">
        <f>IF(AND(מרקובחצי[[#This Row],[CycleNumber]]&lt;$B351,SUM(מרקובחצי[[#This Row],[33]],P351)=2),1,"")</f>
        <v/>
      </c>
      <c r="AP350" s="19" t="str">
        <f>IF(AND(מרקובחצי[[#This Row],[CycleNumber]]&lt;$B351,SUM(מרקובחצי[[#This Row],[33]],Q351)=2),1,"")</f>
        <v/>
      </c>
      <c r="AQ350" s="19" t="str">
        <f>IF(AND(מרקובחצי[[#This Row],[CycleNumber]]&lt;$B351,SUM(W350:W351)=2),1,"")</f>
        <v/>
      </c>
      <c r="AR350" s="19" t="str">
        <f>IF(AND(מרקובחצי[[#This Row],[CycleNumber]]&lt;$B351,SUM(מרקובחצי[[#This Row],[12]],S351)=2),1,"")</f>
        <v/>
      </c>
      <c r="AS350" s="19" t="str">
        <f>IF(AND(מרקובחצי[[#This Row],[CycleNumber]]&lt;$B351,SUM(מרקובחצי[[#This Row],[22]],V351)=2),1,"")</f>
        <v/>
      </c>
      <c r="AT350" s="21">
        <f>SUM(מרקובחצי[[#This Row],[11]:[33]])</f>
        <v>1</v>
      </c>
    </row>
    <row r="351" spans="1:46" ht="15.6" x14ac:dyDescent="0.25">
      <c r="A351" s="19" t="s">
        <v>39</v>
      </c>
      <c r="B351" s="19">
        <v>5</v>
      </c>
      <c r="C351">
        <v>31</v>
      </c>
      <c r="D351" s="19">
        <f>מרקובחצי[[#This Row],[LengthofCycle]]+1</f>
        <v>32</v>
      </c>
      <c r="E351" t="str">
        <f>IF(IFERROR(LOOKUP(מרקובחצי[[#This Row],[ClientID]],קביעויות[הפלגה]),FALSE)=מרקובחצי[[#This Row],[ClientID]],1,"")</f>
        <v/>
      </c>
      <c r="F351" t="str">
        <f>IF(IFERROR(LOOKUP(מרקובחצי[[#This Row],[ClientID]],סוגחציקבוע[S31]),FALSE)=מרקובחצי[[#This Row],[ClientID]],1,"")</f>
        <v/>
      </c>
      <c r="G351">
        <f>IF(IFERROR(LOOKUP(מרקובחצי[[#This Row],[ClientID]],סוגחציקבוע[S32]),FALSE)=מרקובחצי[[#This Row],[ClientID]],1,"")</f>
        <v>1</v>
      </c>
      <c r="H351" t="str">
        <f>IF(IFERROR(LOOKUP(מרקובחצי[[#This Row],[ClientID]],סוגחציקבוע[S33]),FALSE)=מרקובחצי[[#This Row],[ClientID]],1,"")</f>
        <v/>
      </c>
      <c r="I351" t="str">
        <f>IF(IFERROR(LOOKUP(מרקובחצי[[#This Row],[ClientID]],סוגחציקבוע[S32&amp;33]),FALSE)=מרקובחצי[[#This Row],[ClientID]],1,"")</f>
        <v/>
      </c>
      <c r="J351" s="19">
        <f>IF(SUM(מרקובחצי[[#This Row],[11]:[13]])=1,מרקובחצי[[#This Row],[עד ועד]],IF(SUM(R350:T351)=1,IF(מרקובחצי[[#This Row],[עד ועד]]&lt;J350,מרקובחצי[[#This Row],[עד ועד]],J350),J350))</f>
        <v>28</v>
      </c>
      <c r="K351" s="19">
        <f>IF(SUM(מרקובחצי[[#This Row],[11]:[13]])=1,מרקובחצי[[#This Row],[עד ועד]],IF(SUM(R350:T351)=1,IF(מרקובחצי[[#This Row],[עד ועד]]&gt;K350,מרקובחצי[[#This Row],[עד ועד]],K350),K350))</f>
        <v>32</v>
      </c>
      <c r="L351" s="19" t="str">
        <f>IF(AND(SUM(מרקובחצי[[#This Row],[31]:[33]])=1,SUM(U350:W350)=0),מרקובחצי[[#This Row],[מקס]]-מרקובחצי[[#This Row],[מינ]],"")</f>
        <v/>
      </c>
      <c r="M35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351" s="19" t="str">
        <f t="shared" si="5"/>
        <v>S11</v>
      </c>
      <c r="O351" s="19" t="str">
        <f>IF(מרקובחצי[[#This Row],[קבעה הפלגה?]]=1,"",IF(AND(מרקובחצי[[#This Row],[עד ועד]]&lt;29,OR(מרקובחצי[[#This Row],[CycleNumber]]=1,AND(U350=1,OR(מרקובחצי[[#This Row],[עד ועד]]&lt;J350,מרקובחצי[[#This Row],[עד ועד]]&gt;K350)),AND(V350=1,מרקובחצי[[#This Row],[עד ועד]]&lt;J350),W350=1)),1,""))</f>
        <v/>
      </c>
      <c r="P351" s="19" t="str">
        <f>IF(מרקובחצי[[#This Row],[קבעה הפלגה?]]=1,"",IF(AND(מרקובחצי[[#This Row],[עד ועד]]&gt;28,מרקובחצי[[#This Row],[עד ועד]]&lt;32,OR(מרקובחצי[[#This Row],[CycleNumber]]=1,AND(U350=1),AND(V350=1,OR(מרקובחצי[[#This Row],[עד ועד]]&lt;J350,מרקובחצי[[#This Row],[עד ועד]]&gt;K350)),W350=1)),1,""))</f>
        <v/>
      </c>
      <c r="Q351" s="19" t="str">
        <f>IF(מרקובחצי[[#This Row],[קבעה הפלגה?]]=1,"",IF(AND(מרקובחצי[[#This Row],[עד ועד]]&gt;31,OR(מרקובחצי[[#This Row],[CycleNumber]]=1,AND(U350=1),AND(V350=1,מרקובחצי[[#This Row],[עד ועד]]&gt;K350),AND(W350=1,OR(מרקובחצי[[#This Row],[עד ועד]]&gt;K350,מרקובחצי[[#This Row],[עד ועד]]&lt;J350)))),1,""))</f>
        <v/>
      </c>
      <c r="R351" s="19" t="str">
        <f>IF(מרקובחצי[[#This Row],[CycleNumber]]&gt;1,IF(AND(O350=1,מרקובחצי[[#This Row],[עד ועד]]&lt;29),1,""),"")</f>
        <v/>
      </c>
      <c r="S351" s="19">
        <f>IF(מרקובחצי[[#This Row],[CycleNumber]]&gt;1,IF(OR(AND(O350=1,מרקובחצי[[#This Row],[עד ועד]]&gt;28),AND(P350=1),AND(Q350=1,מרקובחצי[[#This Row],[עד ועד]]&lt;32)),1,""),"")</f>
        <v>1</v>
      </c>
      <c r="T351" s="19" t="str">
        <f>IF(מרקובחצי[[#This Row],[CycleNumber]]&gt;1,IF(AND(Q350=1,מרקובחצי[[#This Row],[עד ועד]]&gt;31),1,""),"")</f>
        <v/>
      </c>
      <c r="U351" s="19" t="str">
        <f>IF(מרקובחצי[[#This Row],[CycleNumber]]&gt;1,IF(AND(R350=1,מרקובחצי[[#This Row],[עד ועד]]&lt;29),1,IF(AND(U350=1,NOT(OR(מרקובחצי[[#This Row],[עד ועד]]&lt;J350,מרקובחצי[[#This Row],[עד ועד]]&gt;K350))),1,"")),"")</f>
        <v/>
      </c>
      <c r="V351" s="19" t="str">
        <f>IF(מרקובחצי[[#This Row],[CycleNumber]]&gt;1,IF(AND(SUM(R350:T350)=1,מרקובחצי[[#This Row],[עד ועד]]&gt;28,מרקובחצי[[#This Row],[עד ועד]]&lt;32),1,IF(OR(S350=1,AND(R350=1,מרקובחצי[[#This Row],[עד ועד]]&gt;28),AND(T350=1,מרקובחצי[[#This Row],[עד ועד]]&lt;32)),1,IF(AND(V350=1,NOT(OR(מרקובחצי[[#This Row],[עד ועד]]&lt;J350,מרקובחצי[[#This Row],[עד ועד]]&gt;K350))),1,""))),"")</f>
        <v/>
      </c>
      <c r="W351" s="19" t="str">
        <f>IF(מרקובחצי[[#This Row],[CycleNumber]]&gt;1,IF(AND(T350=1,מרקובחצי[[#This Row],[עד ועד]]&gt;31),1,IF(AND(W350=1,NOT(OR(מרקובחצי[[#This Row],[עד ועד]]&lt;J350,מרקובחצי[[#This Row],[עד ועד]]&gt;K350))),1,"")),"")</f>
        <v/>
      </c>
      <c r="X351" s="19" t="str">
        <f>IF(AND(מרקובחצי[[#This Row],[CycleNumber]]&lt;$B352,SUM(מרקובחצי[[#This Row],[11]],R352)=2),1,"")</f>
        <v/>
      </c>
      <c r="Y351" s="19" t="str">
        <f>IF(AND(מרקובחצי[[#This Row],[CycleNumber]]&lt;$B352,SUM(מרקובחצי[[#This Row],[11]],S352)=2),1,"")</f>
        <v/>
      </c>
      <c r="Z351" s="19" t="str">
        <f>IF(AND(מרקובחצי[[#This Row],[CycleNumber]]&lt;$B352,SUM(מרקובחצי[[#This Row],[13]],S352)=2),1,"")</f>
        <v/>
      </c>
      <c r="AA351" s="19" t="str">
        <f>IF(AND(מרקובחצי[[#This Row],[CycleNumber]]&lt;$B352,SUM(מרקובחצי[[#This Row],[13]],T352)=2),1,"")</f>
        <v/>
      </c>
      <c r="AB351" s="19" t="str">
        <f>IF(AND(מרקובחצי[[#This Row],[CycleNumber]]&lt;$B352,SUM(מרקובחצי[[#This Row],[21]],U352)=2),1,"")</f>
        <v/>
      </c>
      <c r="AC351" s="19" t="str">
        <f>IF(AND(מרקובחצי[[#This Row],[CycleNumber]]&lt;$B352,SUM(מרקובחצי[[#This Row],[21]],V352)=2),1,"")</f>
        <v/>
      </c>
      <c r="AD351" s="19" t="str">
        <f>IF(AND(מרקובחצי[[#This Row],[CycleNumber]]&lt;$B352,SUM(מרקובחצי[[#This Row],[23]],V352)=2),1,"")</f>
        <v/>
      </c>
      <c r="AE351" s="19" t="str">
        <f>IF(AND(מרקובחצי[[#This Row],[CycleNumber]]&lt;$B352,SUM(מרקובחצי[[#This Row],[23]],W352)=2),1,"")</f>
        <v/>
      </c>
      <c r="AF351" s="19" t="str">
        <f>IF(AND(מרקובחצי[[#This Row],[CycleNumber]]&lt;$B352,SUM(מרקובחצי[[#This Row],[31]],O352)=2),1,"")</f>
        <v/>
      </c>
      <c r="AG351" s="19" t="str">
        <f>IF(AND(מרקובחצי[[#This Row],[CycleNumber]]&lt;$B352,SUM(מרקובחצי[[#This Row],[31]],P352)=2),1,"")</f>
        <v/>
      </c>
      <c r="AH351" s="19" t="str">
        <f>IF(AND(מרקובחצי[[#This Row],[CycleNumber]]&lt;$B352,SUM(מרקובחצי[[#This Row],[31]],Q352)=2),1,"")</f>
        <v/>
      </c>
      <c r="AI351" s="19" t="str">
        <f>IF(AND(מרקובחצי[[#This Row],[CycleNumber]]&lt;$B352,SUM(U351:U352)=2),1,"")</f>
        <v/>
      </c>
      <c r="AJ351" s="19" t="str">
        <f>IF(AND(מרקובחצי[[#This Row],[CycleNumber]]&lt;$B352,SUM(מרקובחצי[[#This Row],[32]],O352)=2),1,"")</f>
        <v/>
      </c>
      <c r="AK351" s="19" t="str">
        <f>IF(AND(מרקובחצי[[#This Row],[CycleNumber]]&lt;$B352,SUM(מרקובחצי[[#This Row],[32]],P352)=2),1,"")</f>
        <v/>
      </c>
      <c r="AL351" s="19" t="str">
        <f>IF(AND(מרקובחצי[[#This Row],[CycleNumber]]&lt;$B352,SUM(מרקובחצי[[#This Row],[32]],Q352)=2),1,"")</f>
        <v/>
      </c>
      <c r="AM351" s="19" t="str">
        <f>IF(AND(מרקובחצי[[#This Row],[CycleNumber]]&lt;$B352,SUM(V351:V352)=2),1,"")</f>
        <v/>
      </c>
      <c r="AN351" s="19" t="str">
        <f>IF(AND(מרקובחצי[[#This Row],[CycleNumber]]&lt;$B352,SUM(מרקובחצי[[#This Row],[33]],O352)=2),1,"")</f>
        <v/>
      </c>
      <c r="AO351" s="19" t="str">
        <f>IF(AND(מרקובחצי[[#This Row],[CycleNumber]]&lt;$B352,SUM(מרקובחצי[[#This Row],[33]],P352)=2),1,"")</f>
        <v/>
      </c>
      <c r="AP351" s="19" t="str">
        <f>IF(AND(מרקובחצי[[#This Row],[CycleNumber]]&lt;$B352,SUM(מרקובחצי[[#This Row],[33]],Q352)=2),1,"")</f>
        <v/>
      </c>
      <c r="AQ351" s="19" t="str">
        <f>IF(AND(מרקובחצי[[#This Row],[CycleNumber]]&lt;$B352,SUM(W351:W352)=2),1,"")</f>
        <v/>
      </c>
      <c r="AR351" s="19" t="str">
        <f>IF(AND(מרקובחצי[[#This Row],[CycleNumber]]&lt;$B352,SUM(מרקובחצי[[#This Row],[12]],S352)=2),1,"")</f>
        <v/>
      </c>
      <c r="AS351" s="19">
        <f>IF(AND(מרקובחצי[[#This Row],[CycleNumber]]&lt;$B352,SUM(מרקובחצי[[#This Row],[22]],V352)=2),1,"")</f>
        <v>1</v>
      </c>
      <c r="AT351" s="21">
        <f>SUM(מרקובחצי[[#This Row],[11]:[33]])</f>
        <v>1</v>
      </c>
    </row>
    <row r="352" spans="1:46" ht="15.6" x14ac:dyDescent="0.25">
      <c r="A352" s="19" t="s">
        <v>39</v>
      </c>
      <c r="B352" s="19">
        <v>6</v>
      </c>
      <c r="C352">
        <v>30</v>
      </c>
      <c r="D352" s="19">
        <f>מרקובחצי[[#This Row],[LengthofCycle]]+1</f>
        <v>31</v>
      </c>
      <c r="E352" t="str">
        <f>IF(IFERROR(LOOKUP(מרקובחצי[[#This Row],[ClientID]],קביעויות[הפלגה]),FALSE)=מרקובחצי[[#This Row],[ClientID]],1,"")</f>
        <v/>
      </c>
      <c r="F352" t="str">
        <f>IF(IFERROR(LOOKUP(מרקובחצי[[#This Row],[ClientID]],סוגחציקבוע[S31]),FALSE)=מרקובחצי[[#This Row],[ClientID]],1,"")</f>
        <v/>
      </c>
      <c r="G352">
        <f>IF(IFERROR(LOOKUP(מרקובחצי[[#This Row],[ClientID]],סוגחציקבוע[S32]),FALSE)=מרקובחצי[[#This Row],[ClientID]],1,"")</f>
        <v>1</v>
      </c>
      <c r="H352" t="str">
        <f>IF(IFERROR(LOOKUP(מרקובחצי[[#This Row],[ClientID]],סוגחציקבוע[S33]),FALSE)=מרקובחצי[[#This Row],[ClientID]],1,"")</f>
        <v/>
      </c>
      <c r="I352" t="str">
        <f>IF(IFERROR(LOOKUP(מרקובחצי[[#This Row],[ClientID]],סוגחציקבוע[S32&amp;33]),FALSE)=מרקובחצי[[#This Row],[ClientID]],1,"")</f>
        <v/>
      </c>
      <c r="J352" s="19">
        <f>IF(SUM(מרקובחצי[[#This Row],[11]:[13]])=1,מרקובחצי[[#This Row],[עד ועד]],IF(SUM(R351:T352)=1,IF(מרקובחצי[[#This Row],[עד ועד]]&lt;J351,מרקובחצי[[#This Row],[עד ועד]],J351),J351))</f>
        <v>28</v>
      </c>
      <c r="K352" s="19">
        <f>IF(SUM(מרקובחצי[[#This Row],[11]:[13]])=1,מרקובחצי[[#This Row],[עד ועד]],IF(SUM(R351:T352)=1,IF(מרקובחצי[[#This Row],[עד ועד]]&gt;K351,מרקובחצי[[#This Row],[עד ועד]],K351),K351))</f>
        <v>32</v>
      </c>
      <c r="L352" s="19">
        <f>IF(AND(SUM(מרקובחצי[[#This Row],[31]:[33]])=1,SUM(U351:W351)=0),מרקובחצי[[#This Row],[מקס]]-מרקובחצי[[#This Row],[מינ]],"")</f>
        <v>4</v>
      </c>
      <c r="M35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52" s="19" t="str">
        <f t="shared" si="5"/>
        <v>S22</v>
      </c>
      <c r="O352" s="19" t="str">
        <f>IF(מרקובחצי[[#This Row],[קבעה הפלגה?]]=1,"",IF(AND(מרקובחצי[[#This Row],[עד ועד]]&lt;29,OR(מרקובחצי[[#This Row],[CycleNumber]]=1,AND(U351=1,OR(מרקובחצי[[#This Row],[עד ועד]]&lt;J351,מרקובחצי[[#This Row],[עד ועד]]&gt;K351)),AND(V351=1,מרקובחצי[[#This Row],[עד ועד]]&lt;J351),W351=1)),1,""))</f>
        <v/>
      </c>
      <c r="P352" s="19" t="str">
        <f>IF(מרקובחצי[[#This Row],[קבעה הפלגה?]]=1,"",IF(AND(מרקובחצי[[#This Row],[עד ועד]]&gt;28,מרקובחצי[[#This Row],[עד ועד]]&lt;32,OR(מרקובחצי[[#This Row],[CycleNumber]]=1,AND(U351=1),AND(V351=1,OR(מרקובחצי[[#This Row],[עד ועד]]&lt;J351,מרקובחצי[[#This Row],[עד ועד]]&gt;K351)),W351=1)),1,""))</f>
        <v/>
      </c>
      <c r="Q352" s="19" t="str">
        <f>IF(מרקובחצי[[#This Row],[קבעה הפלגה?]]=1,"",IF(AND(מרקובחצי[[#This Row],[עד ועד]]&gt;31,OR(מרקובחצי[[#This Row],[CycleNumber]]=1,AND(U351=1),AND(V351=1,מרקובחצי[[#This Row],[עד ועד]]&gt;K351),AND(W351=1,OR(מרקובחצי[[#This Row],[עד ועד]]&gt;K351,מרקובחצי[[#This Row],[עד ועד]]&lt;J351)))),1,""))</f>
        <v/>
      </c>
      <c r="R352" s="19" t="str">
        <f>IF(מרקובחצי[[#This Row],[CycleNumber]]&gt;1,IF(AND(O351=1,מרקובחצי[[#This Row],[עד ועד]]&lt;29),1,""),"")</f>
        <v/>
      </c>
      <c r="S352" s="19" t="str">
        <f>IF(מרקובחצי[[#This Row],[CycleNumber]]&gt;1,IF(OR(AND(O351=1,מרקובחצי[[#This Row],[עד ועד]]&gt;28),AND(P351=1),AND(Q351=1,מרקובחצי[[#This Row],[עד ועד]]&lt;32)),1,""),"")</f>
        <v/>
      </c>
      <c r="T352" s="19" t="str">
        <f>IF(מרקובחצי[[#This Row],[CycleNumber]]&gt;1,IF(AND(Q351=1,מרקובחצי[[#This Row],[עד ועד]]&gt;31),1,""),"")</f>
        <v/>
      </c>
      <c r="U352" s="19" t="str">
        <f>IF(מרקובחצי[[#This Row],[CycleNumber]]&gt;1,IF(AND(R351=1,מרקובחצי[[#This Row],[עד ועד]]&lt;29),1,IF(AND(U351=1,NOT(OR(מרקובחצי[[#This Row],[עד ועד]]&lt;J351,מרקובחצי[[#This Row],[עד ועד]]&gt;K351))),1,"")),"")</f>
        <v/>
      </c>
      <c r="V352" s="19">
        <f>IF(מרקובחצי[[#This Row],[CycleNumber]]&gt;1,IF(AND(SUM(R351:T351)=1,מרקובחצי[[#This Row],[עד ועד]]&gt;28,מרקובחצי[[#This Row],[עד ועד]]&lt;32),1,IF(OR(S351=1,AND(R351=1,מרקובחצי[[#This Row],[עד ועד]]&gt;28),AND(T351=1,מרקובחצי[[#This Row],[עד ועד]]&lt;32)),1,IF(AND(V351=1,NOT(OR(מרקובחצי[[#This Row],[עד ועד]]&lt;J351,מרקובחצי[[#This Row],[עד ועד]]&gt;K351))),1,""))),"")</f>
        <v>1</v>
      </c>
      <c r="W352" s="19" t="str">
        <f>IF(מרקובחצי[[#This Row],[CycleNumber]]&gt;1,IF(AND(T351=1,מרקובחצי[[#This Row],[עד ועד]]&gt;31),1,IF(AND(W351=1,NOT(OR(מרקובחצי[[#This Row],[עד ועד]]&lt;J351,מרקובחצי[[#This Row],[עד ועד]]&gt;K351))),1,"")),"")</f>
        <v/>
      </c>
      <c r="X352" s="19" t="str">
        <f>IF(AND(מרקובחצי[[#This Row],[CycleNumber]]&lt;$B353,SUM(מרקובחצי[[#This Row],[11]],R353)=2),1,"")</f>
        <v/>
      </c>
      <c r="Y352" s="19" t="str">
        <f>IF(AND(מרקובחצי[[#This Row],[CycleNumber]]&lt;$B353,SUM(מרקובחצי[[#This Row],[11]],S353)=2),1,"")</f>
        <v/>
      </c>
      <c r="Z352" s="19" t="str">
        <f>IF(AND(מרקובחצי[[#This Row],[CycleNumber]]&lt;$B353,SUM(מרקובחצי[[#This Row],[13]],S353)=2),1,"")</f>
        <v/>
      </c>
      <c r="AA352" s="19" t="str">
        <f>IF(AND(מרקובחצי[[#This Row],[CycleNumber]]&lt;$B353,SUM(מרקובחצי[[#This Row],[13]],T353)=2),1,"")</f>
        <v/>
      </c>
      <c r="AB352" s="19" t="str">
        <f>IF(AND(מרקובחצי[[#This Row],[CycleNumber]]&lt;$B353,SUM(מרקובחצי[[#This Row],[21]],U353)=2),1,"")</f>
        <v/>
      </c>
      <c r="AC352" s="19" t="str">
        <f>IF(AND(מרקובחצי[[#This Row],[CycleNumber]]&lt;$B353,SUM(מרקובחצי[[#This Row],[21]],V353)=2),1,"")</f>
        <v/>
      </c>
      <c r="AD352" s="19" t="str">
        <f>IF(AND(מרקובחצי[[#This Row],[CycleNumber]]&lt;$B353,SUM(מרקובחצי[[#This Row],[23]],V353)=2),1,"")</f>
        <v/>
      </c>
      <c r="AE352" s="19" t="str">
        <f>IF(AND(מרקובחצי[[#This Row],[CycleNumber]]&lt;$B353,SUM(מרקובחצי[[#This Row],[23]],W353)=2),1,"")</f>
        <v/>
      </c>
      <c r="AF352" s="19" t="str">
        <f>IF(AND(מרקובחצי[[#This Row],[CycleNumber]]&lt;$B353,SUM(מרקובחצי[[#This Row],[31]],O353)=2),1,"")</f>
        <v/>
      </c>
      <c r="AG352" s="19" t="str">
        <f>IF(AND(מרקובחצי[[#This Row],[CycleNumber]]&lt;$B353,SUM(מרקובחצי[[#This Row],[31]],P353)=2),1,"")</f>
        <v/>
      </c>
      <c r="AH352" s="19" t="str">
        <f>IF(AND(מרקובחצי[[#This Row],[CycleNumber]]&lt;$B353,SUM(מרקובחצי[[#This Row],[31]],Q353)=2),1,"")</f>
        <v/>
      </c>
      <c r="AI352" s="19" t="str">
        <f>IF(AND(מרקובחצי[[#This Row],[CycleNumber]]&lt;$B353,SUM(U352:U353)=2),1,"")</f>
        <v/>
      </c>
      <c r="AJ352" s="19">
        <f>IF(AND(מרקובחצי[[#This Row],[CycleNumber]]&lt;$B353,SUM(מרקובחצי[[#This Row],[32]],O353)=2),1,"")</f>
        <v>1</v>
      </c>
      <c r="AK352" s="19" t="str">
        <f>IF(AND(מרקובחצי[[#This Row],[CycleNumber]]&lt;$B353,SUM(מרקובחצי[[#This Row],[32]],P353)=2),1,"")</f>
        <v/>
      </c>
      <c r="AL352" s="19" t="str">
        <f>IF(AND(מרקובחצי[[#This Row],[CycleNumber]]&lt;$B353,SUM(מרקובחצי[[#This Row],[32]],Q353)=2),1,"")</f>
        <v/>
      </c>
      <c r="AM352" s="19" t="str">
        <f>IF(AND(מרקובחצי[[#This Row],[CycleNumber]]&lt;$B353,SUM(V352:V353)=2),1,"")</f>
        <v/>
      </c>
      <c r="AN352" s="19" t="str">
        <f>IF(AND(מרקובחצי[[#This Row],[CycleNumber]]&lt;$B353,SUM(מרקובחצי[[#This Row],[33]],O353)=2),1,"")</f>
        <v/>
      </c>
      <c r="AO352" s="19" t="str">
        <f>IF(AND(מרקובחצי[[#This Row],[CycleNumber]]&lt;$B353,SUM(מרקובחצי[[#This Row],[33]],P353)=2),1,"")</f>
        <v/>
      </c>
      <c r="AP352" s="19" t="str">
        <f>IF(AND(מרקובחצי[[#This Row],[CycleNumber]]&lt;$B353,SUM(מרקובחצי[[#This Row],[33]],Q353)=2),1,"")</f>
        <v/>
      </c>
      <c r="AQ352" s="19" t="str">
        <f>IF(AND(מרקובחצי[[#This Row],[CycleNumber]]&lt;$B353,SUM(W352:W353)=2),1,"")</f>
        <v/>
      </c>
      <c r="AR352" s="19" t="str">
        <f>IF(AND(מרקובחצי[[#This Row],[CycleNumber]]&lt;$B353,SUM(מרקובחצי[[#This Row],[12]],S353)=2),1,"")</f>
        <v/>
      </c>
      <c r="AS352" s="19" t="str">
        <f>IF(AND(מרקובחצי[[#This Row],[CycleNumber]]&lt;$B353,SUM(מרקובחצי[[#This Row],[22]],V353)=2),1,"")</f>
        <v/>
      </c>
      <c r="AT352" s="21">
        <f>SUM(מרקובחצי[[#This Row],[11]:[33]])</f>
        <v>1</v>
      </c>
    </row>
    <row r="353" spans="1:46" ht="15.6" x14ac:dyDescent="0.25">
      <c r="A353" s="19" t="s">
        <v>39</v>
      </c>
      <c r="B353" s="19">
        <v>7</v>
      </c>
      <c r="C353">
        <v>25</v>
      </c>
      <c r="D353" s="19">
        <f>מרקובחצי[[#This Row],[LengthofCycle]]+1</f>
        <v>26</v>
      </c>
      <c r="E353" t="str">
        <f>IF(IFERROR(LOOKUP(מרקובחצי[[#This Row],[ClientID]],קביעויות[הפלגה]),FALSE)=מרקובחצי[[#This Row],[ClientID]],1,"")</f>
        <v/>
      </c>
      <c r="F353" t="str">
        <f>IF(IFERROR(LOOKUP(מרקובחצי[[#This Row],[ClientID]],סוגחציקבוע[S31]),FALSE)=מרקובחצי[[#This Row],[ClientID]],1,"")</f>
        <v/>
      </c>
      <c r="G353">
        <f>IF(IFERROR(LOOKUP(מרקובחצי[[#This Row],[ClientID]],סוגחציקבוע[S32]),FALSE)=מרקובחצי[[#This Row],[ClientID]],1,"")</f>
        <v>1</v>
      </c>
      <c r="H353" t="str">
        <f>IF(IFERROR(LOOKUP(מרקובחצי[[#This Row],[ClientID]],סוגחציקבוע[S33]),FALSE)=מרקובחצי[[#This Row],[ClientID]],1,"")</f>
        <v/>
      </c>
      <c r="I353" t="str">
        <f>IF(IFERROR(LOOKUP(מרקובחצי[[#This Row],[ClientID]],סוגחציקבוע[S32&amp;33]),FALSE)=מרקובחצי[[#This Row],[ClientID]],1,"")</f>
        <v/>
      </c>
      <c r="J353" s="19">
        <f>IF(SUM(מרקובחצי[[#This Row],[11]:[13]])=1,מרקובחצי[[#This Row],[עד ועד]],IF(SUM(R352:T353)=1,IF(מרקובחצי[[#This Row],[עד ועד]]&lt;J352,מרקובחצי[[#This Row],[עד ועד]],J352),J352))</f>
        <v>26</v>
      </c>
      <c r="K353" s="19">
        <f>IF(SUM(מרקובחצי[[#This Row],[11]:[13]])=1,מרקובחצי[[#This Row],[עד ועד]],IF(SUM(R352:T353)=1,IF(מרקובחצי[[#This Row],[עד ועד]]&gt;K352,מרקובחצי[[#This Row],[עד ועד]],K352),K352))</f>
        <v>26</v>
      </c>
      <c r="L353" s="19" t="str">
        <f>IF(AND(SUM(מרקובחצי[[#This Row],[31]:[33]])=1,SUM(U352:W352)=0),מרקובחצי[[#This Row],[מקס]]-מרקובחצי[[#This Row],[מינ]],"")</f>
        <v/>
      </c>
      <c r="M35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353" s="19" t="str">
        <f t="shared" si="5"/>
        <v>S32</v>
      </c>
      <c r="O353" s="19">
        <f>IF(מרקובחצי[[#This Row],[קבעה הפלגה?]]=1,"",IF(AND(מרקובחצי[[#This Row],[עד ועד]]&lt;29,OR(מרקובחצי[[#This Row],[CycleNumber]]=1,AND(U352=1,OR(מרקובחצי[[#This Row],[עד ועד]]&lt;J352,מרקובחצי[[#This Row],[עד ועד]]&gt;K352)),AND(V352=1,מרקובחצי[[#This Row],[עד ועד]]&lt;J352),W352=1)),1,""))</f>
        <v>1</v>
      </c>
      <c r="P353" s="19" t="str">
        <f>IF(מרקובחצי[[#This Row],[קבעה הפלגה?]]=1,"",IF(AND(מרקובחצי[[#This Row],[עד ועד]]&gt;28,מרקובחצי[[#This Row],[עד ועד]]&lt;32,OR(מרקובחצי[[#This Row],[CycleNumber]]=1,AND(U352=1),AND(V352=1,OR(מרקובחצי[[#This Row],[עד ועד]]&lt;J352,מרקובחצי[[#This Row],[עד ועד]]&gt;K352)),W352=1)),1,""))</f>
        <v/>
      </c>
      <c r="Q353" s="19" t="str">
        <f>IF(מרקובחצי[[#This Row],[קבעה הפלגה?]]=1,"",IF(AND(מרקובחצי[[#This Row],[עד ועד]]&gt;31,OR(מרקובחצי[[#This Row],[CycleNumber]]=1,AND(U352=1),AND(V352=1,מרקובחצי[[#This Row],[עד ועד]]&gt;K352),AND(W352=1,OR(מרקובחצי[[#This Row],[עד ועד]]&gt;K352,מרקובחצי[[#This Row],[עד ועד]]&lt;J352)))),1,""))</f>
        <v/>
      </c>
      <c r="R353" s="19" t="str">
        <f>IF(מרקובחצי[[#This Row],[CycleNumber]]&gt;1,IF(AND(O352=1,מרקובחצי[[#This Row],[עד ועד]]&lt;29),1,""),"")</f>
        <v/>
      </c>
      <c r="S353" s="19" t="str">
        <f>IF(מרקובחצי[[#This Row],[CycleNumber]]&gt;1,IF(OR(AND(O352=1,מרקובחצי[[#This Row],[עד ועד]]&gt;28),AND(P352=1),AND(Q352=1,מרקובחצי[[#This Row],[עד ועד]]&lt;32)),1,""),"")</f>
        <v/>
      </c>
      <c r="T353" s="19" t="str">
        <f>IF(מרקובחצי[[#This Row],[CycleNumber]]&gt;1,IF(AND(Q352=1,מרקובחצי[[#This Row],[עד ועד]]&gt;31),1,""),"")</f>
        <v/>
      </c>
      <c r="U353" s="19" t="str">
        <f>IF(מרקובחצי[[#This Row],[CycleNumber]]&gt;1,IF(AND(R352=1,מרקובחצי[[#This Row],[עד ועד]]&lt;29),1,IF(AND(U352=1,NOT(OR(מרקובחצי[[#This Row],[עד ועד]]&lt;J352,מרקובחצי[[#This Row],[עד ועד]]&gt;K352))),1,"")),"")</f>
        <v/>
      </c>
      <c r="V353" s="19" t="str">
        <f>IF(מרקובחצי[[#This Row],[CycleNumber]]&gt;1,IF(AND(SUM(R352:T352)=1,מרקובחצי[[#This Row],[עד ועד]]&gt;28,מרקובחצי[[#This Row],[עד ועד]]&lt;32),1,IF(OR(S352=1,AND(R352=1,מרקובחצי[[#This Row],[עד ועד]]&gt;28),AND(T352=1,מרקובחצי[[#This Row],[עד ועד]]&lt;32)),1,IF(AND(V352=1,NOT(OR(מרקובחצי[[#This Row],[עד ועד]]&lt;J352,מרקובחצי[[#This Row],[עד ועד]]&gt;K352))),1,""))),"")</f>
        <v/>
      </c>
      <c r="W353" s="19" t="str">
        <f>IF(מרקובחצי[[#This Row],[CycleNumber]]&gt;1,IF(AND(T352=1,מרקובחצי[[#This Row],[עד ועד]]&gt;31),1,IF(AND(W352=1,NOT(OR(מרקובחצי[[#This Row],[עד ועד]]&lt;J352,מרקובחצי[[#This Row],[עד ועד]]&gt;K352))),1,"")),"")</f>
        <v/>
      </c>
      <c r="X353" s="19" t="str">
        <f>IF(AND(מרקובחצי[[#This Row],[CycleNumber]]&lt;$B354,SUM(מרקובחצי[[#This Row],[11]],R354)=2),1,"")</f>
        <v/>
      </c>
      <c r="Y353" s="19">
        <f>IF(AND(מרקובחצי[[#This Row],[CycleNumber]]&lt;$B354,SUM(מרקובחצי[[#This Row],[11]],S354)=2),1,"")</f>
        <v>1</v>
      </c>
      <c r="Z353" s="19" t="str">
        <f>IF(AND(מרקובחצי[[#This Row],[CycleNumber]]&lt;$B354,SUM(מרקובחצי[[#This Row],[13]],S354)=2),1,"")</f>
        <v/>
      </c>
      <c r="AA353" s="19" t="str">
        <f>IF(AND(מרקובחצי[[#This Row],[CycleNumber]]&lt;$B354,SUM(מרקובחצי[[#This Row],[13]],T354)=2),1,"")</f>
        <v/>
      </c>
      <c r="AB353" s="19" t="str">
        <f>IF(AND(מרקובחצי[[#This Row],[CycleNumber]]&lt;$B354,SUM(מרקובחצי[[#This Row],[21]],U354)=2),1,"")</f>
        <v/>
      </c>
      <c r="AC353" s="19" t="str">
        <f>IF(AND(מרקובחצי[[#This Row],[CycleNumber]]&lt;$B354,SUM(מרקובחצי[[#This Row],[21]],V354)=2),1,"")</f>
        <v/>
      </c>
      <c r="AD353" s="19" t="str">
        <f>IF(AND(מרקובחצי[[#This Row],[CycleNumber]]&lt;$B354,SUM(מרקובחצי[[#This Row],[23]],V354)=2),1,"")</f>
        <v/>
      </c>
      <c r="AE353" s="19" t="str">
        <f>IF(AND(מרקובחצי[[#This Row],[CycleNumber]]&lt;$B354,SUM(מרקובחצי[[#This Row],[23]],W354)=2),1,"")</f>
        <v/>
      </c>
      <c r="AF353" s="19" t="str">
        <f>IF(AND(מרקובחצי[[#This Row],[CycleNumber]]&lt;$B354,SUM(מרקובחצי[[#This Row],[31]],O354)=2),1,"")</f>
        <v/>
      </c>
      <c r="AG353" s="19" t="str">
        <f>IF(AND(מרקובחצי[[#This Row],[CycleNumber]]&lt;$B354,SUM(מרקובחצי[[#This Row],[31]],P354)=2),1,"")</f>
        <v/>
      </c>
      <c r="AH353" s="19" t="str">
        <f>IF(AND(מרקובחצי[[#This Row],[CycleNumber]]&lt;$B354,SUM(מרקובחצי[[#This Row],[31]],Q354)=2),1,"")</f>
        <v/>
      </c>
      <c r="AI353" s="19" t="str">
        <f>IF(AND(מרקובחצי[[#This Row],[CycleNumber]]&lt;$B354,SUM(U353:U354)=2),1,"")</f>
        <v/>
      </c>
      <c r="AJ353" s="19" t="str">
        <f>IF(AND(מרקובחצי[[#This Row],[CycleNumber]]&lt;$B354,SUM(מרקובחצי[[#This Row],[32]],O354)=2),1,"")</f>
        <v/>
      </c>
      <c r="AK353" s="19" t="str">
        <f>IF(AND(מרקובחצי[[#This Row],[CycleNumber]]&lt;$B354,SUM(מרקובחצי[[#This Row],[32]],P354)=2),1,"")</f>
        <v/>
      </c>
      <c r="AL353" s="19" t="str">
        <f>IF(AND(מרקובחצי[[#This Row],[CycleNumber]]&lt;$B354,SUM(מרקובחצי[[#This Row],[32]],Q354)=2),1,"")</f>
        <v/>
      </c>
      <c r="AM353" s="19" t="str">
        <f>IF(AND(מרקובחצי[[#This Row],[CycleNumber]]&lt;$B354,SUM(V353:V354)=2),1,"")</f>
        <v/>
      </c>
      <c r="AN353" s="19" t="str">
        <f>IF(AND(מרקובחצי[[#This Row],[CycleNumber]]&lt;$B354,SUM(מרקובחצי[[#This Row],[33]],O354)=2),1,"")</f>
        <v/>
      </c>
      <c r="AO353" s="19" t="str">
        <f>IF(AND(מרקובחצי[[#This Row],[CycleNumber]]&lt;$B354,SUM(מרקובחצי[[#This Row],[33]],P354)=2),1,"")</f>
        <v/>
      </c>
      <c r="AP353" s="19" t="str">
        <f>IF(AND(מרקובחצי[[#This Row],[CycleNumber]]&lt;$B354,SUM(מרקובחצי[[#This Row],[33]],Q354)=2),1,"")</f>
        <v/>
      </c>
      <c r="AQ353" s="19" t="str">
        <f>IF(AND(מרקובחצי[[#This Row],[CycleNumber]]&lt;$B354,SUM(W353:W354)=2),1,"")</f>
        <v/>
      </c>
      <c r="AR353" s="19" t="str">
        <f>IF(AND(מרקובחצי[[#This Row],[CycleNumber]]&lt;$B354,SUM(מרקובחצי[[#This Row],[12]],S354)=2),1,"")</f>
        <v/>
      </c>
      <c r="AS353" s="19" t="str">
        <f>IF(AND(מרקובחצי[[#This Row],[CycleNumber]]&lt;$B354,SUM(מרקובחצי[[#This Row],[22]],V354)=2),1,"")</f>
        <v/>
      </c>
      <c r="AT353" s="21">
        <f>SUM(מרקובחצי[[#This Row],[11]:[33]])</f>
        <v>1</v>
      </c>
    </row>
    <row r="354" spans="1:46" ht="15.6" x14ac:dyDescent="0.25">
      <c r="A354" s="19" t="s">
        <v>39</v>
      </c>
      <c r="B354" s="19">
        <v>8</v>
      </c>
      <c r="C354">
        <v>28</v>
      </c>
      <c r="D354" s="19">
        <f>מרקובחצי[[#This Row],[LengthofCycle]]+1</f>
        <v>29</v>
      </c>
      <c r="E354" t="str">
        <f>IF(IFERROR(LOOKUP(מרקובחצי[[#This Row],[ClientID]],קביעויות[הפלגה]),FALSE)=מרקובחצי[[#This Row],[ClientID]],1,"")</f>
        <v/>
      </c>
      <c r="F354" t="str">
        <f>IF(IFERROR(LOOKUP(מרקובחצי[[#This Row],[ClientID]],סוגחציקבוע[S31]),FALSE)=מרקובחצי[[#This Row],[ClientID]],1,"")</f>
        <v/>
      </c>
      <c r="G354">
        <f>IF(IFERROR(LOOKUP(מרקובחצי[[#This Row],[ClientID]],סוגחציקבוע[S32]),FALSE)=מרקובחצי[[#This Row],[ClientID]],1,"")</f>
        <v>1</v>
      </c>
      <c r="H354" t="str">
        <f>IF(IFERROR(LOOKUP(מרקובחצי[[#This Row],[ClientID]],סוגחציקבוע[S33]),FALSE)=מרקובחצי[[#This Row],[ClientID]],1,"")</f>
        <v/>
      </c>
      <c r="I354" t="str">
        <f>IF(IFERROR(LOOKUP(מרקובחצי[[#This Row],[ClientID]],סוגחציקבוע[S32&amp;33]),FALSE)=מרקובחצי[[#This Row],[ClientID]],1,"")</f>
        <v/>
      </c>
      <c r="J354" s="19">
        <f>IF(SUM(מרקובחצי[[#This Row],[11]:[13]])=1,מרקובחצי[[#This Row],[עד ועד]],IF(SUM(R353:T354)=1,IF(מרקובחצי[[#This Row],[עד ועד]]&lt;J353,מרקובחצי[[#This Row],[עד ועד]],J353),J353))</f>
        <v>26</v>
      </c>
      <c r="K354" s="19">
        <f>IF(SUM(מרקובחצי[[#This Row],[11]:[13]])=1,מרקובחצי[[#This Row],[עד ועד]],IF(SUM(R353:T354)=1,IF(מרקובחצי[[#This Row],[עד ועד]]&gt;K353,מרקובחצי[[#This Row],[עד ועד]],K353),K353))</f>
        <v>29</v>
      </c>
      <c r="L354" s="19" t="str">
        <f>IF(AND(SUM(מרקובחצי[[#This Row],[31]:[33]])=1,SUM(U353:W353)=0),מרקובחצי[[#This Row],[מקס]]-מרקובחצי[[#This Row],[מינ]],"")</f>
        <v/>
      </c>
      <c r="M35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354" s="19" t="str">
        <f t="shared" si="5"/>
        <v>S11</v>
      </c>
      <c r="O354" s="19" t="str">
        <f>IF(מרקובחצי[[#This Row],[קבעה הפלגה?]]=1,"",IF(AND(מרקובחצי[[#This Row],[עד ועד]]&lt;29,OR(מרקובחצי[[#This Row],[CycleNumber]]=1,AND(U353=1,OR(מרקובחצי[[#This Row],[עד ועד]]&lt;J353,מרקובחצי[[#This Row],[עד ועד]]&gt;K353)),AND(V353=1,מרקובחצי[[#This Row],[עד ועד]]&lt;J353),W353=1)),1,""))</f>
        <v/>
      </c>
      <c r="P354" s="19" t="str">
        <f>IF(מרקובחצי[[#This Row],[קבעה הפלגה?]]=1,"",IF(AND(מרקובחצי[[#This Row],[עד ועד]]&gt;28,מרקובחצי[[#This Row],[עד ועד]]&lt;32,OR(מרקובחצי[[#This Row],[CycleNumber]]=1,AND(U353=1),AND(V353=1,OR(מרקובחצי[[#This Row],[עד ועד]]&lt;J353,מרקובחצי[[#This Row],[עד ועד]]&gt;K353)),W353=1)),1,""))</f>
        <v/>
      </c>
      <c r="Q354" s="19" t="str">
        <f>IF(מרקובחצי[[#This Row],[קבעה הפלגה?]]=1,"",IF(AND(מרקובחצי[[#This Row],[עד ועד]]&gt;31,OR(מרקובחצי[[#This Row],[CycleNumber]]=1,AND(U353=1),AND(V353=1,מרקובחצי[[#This Row],[עד ועד]]&gt;K353),AND(W353=1,OR(מרקובחצי[[#This Row],[עד ועד]]&gt;K353,מרקובחצי[[#This Row],[עד ועד]]&lt;J353)))),1,""))</f>
        <v/>
      </c>
      <c r="R354" s="19" t="str">
        <f>IF(מרקובחצי[[#This Row],[CycleNumber]]&gt;1,IF(AND(O353=1,מרקובחצי[[#This Row],[עד ועד]]&lt;29),1,""),"")</f>
        <v/>
      </c>
      <c r="S354" s="19">
        <f>IF(מרקובחצי[[#This Row],[CycleNumber]]&gt;1,IF(OR(AND(O353=1,מרקובחצי[[#This Row],[עד ועד]]&gt;28),AND(P353=1),AND(Q353=1,מרקובחצי[[#This Row],[עד ועד]]&lt;32)),1,""),"")</f>
        <v>1</v>
      </c>
      <c r="T354" s="19" t="str">
        <f>IF(מרקובחצי[[#This Row],[CycleNumber]]&gt;1,IF(AND(Q353=1,מרקובחצי[[#This Row],[עד ועד]]&gt;31),1,""),"")</f>
        <v/>
      </c>
      <c r="U354" s="19" t="str">
        <f>IF(מרקובחצי[[#This Row],[CycleNumber]]&gt;1,IF(AND(R353=1,מרקובחצי[[#This Row],[עד ועד]]&lt;29),1,IF(AND(U353=1,NOT(OR(מרקובחצי[[#This Row],[עד ועד]]&lt;J353,מרקובחצי[[#This Row],[עד ועד]]&gt;K353))),1,"")),"")</f>
        <v/>
      </c>
      <c r="V354" s="19" t="str">
        <f>IF(מרקובחצי[[#This Row],[CycleNumber]]&gt;1,IF(AND(SUM(R353:T353)=1,מרקובחצי[[#This Row],[עד ועד]]&gt;28,מרקובחצי[[#This Row],[עד ועד]]&lt;32),1,IF(OR(S353=1,AND(R353=1,מרקובחצי[[#This Row],[עד ועד]]&gt;28),AND(T353=1,מרקובחצי[[#This Row],[עד ועד]]&lt;32)),1,IF(AND(V353=1,NOT(OR(מרקובחצי[[#This Row],[עד ועד]]&lt;J353,מרקובחצי[[#This Row],[עד ועד]]&gt;K353))),1,""))),"")</f>
        <v/>
      </c>
      <c r="W354" s="19" t="str">
        <f>IF(מרקובחצי[[#This Row],[CycleNumber]]&gt;1,IF(AND(T353=1,מרקובחצי[[#This Row],[עד ועד]]&gt;31),1,IF(AND(W353=1,NOT(OR(מרקובחצי[[#This Row],[עד ועד]]&lt;J353,מרקובחצי[[#This Row],[עד ועד]]&gt;K353))),1,"")),"")</f>
        <v/>
      </c>
      <c r="X354" s="19" t="str">
        <f>IF(AND(מרקובחצי[[#This Row],[CycleNumber]]&lt;$B355,SUM(מרקובחצי[[#This Row],[11]],R355)=2),1,"")</f>
        <v/>
      </c>
      <c r="Y354" s="19" t="str">
        <f>IF(AND(מרקובחצי[[#This Row],[CycleNumber]]&lt;$B355,SUM(מרקובחצי[[#This Row],[11]],S355)=2),1,"")</f>
        <v/>
      </c>
      <c r="Z354" s="19" t="str">
        <f>IF(AND(מרקובחצי[[#This Row],[CycleNumber]]&lt;$B355,SUM(מרקובחצי[[#This Row],[13]],S355)=2),1,"")</f>
        <v/>
      </c>
      <c r="AA354" s="19" t="str">
        <f>IF(AND(מרקובחצי[[#This Row],[CycleNumber]]&lt;$B355,SUM(מרקובחצי[[#This Row],[13]],T355)=2),1,"")</f>
        <v/>
      </c>
      <c r="AB354" s="19" t="str">
        <f>IF(AND(מרקובחצי[[#This Row],[CycleNumber]]&lt;$B355,SUM(מרקובחצי[[#This Row],[21]],U355)=2),1,"")</f>
        <v/>
      </c>
      <c r="AC354" s="19" t="str">
        <f>IF(AND(מרקובחצי[[#This Row],[CycleNumber]]&lt;$B355,SUM(מרקובחצי[[#This Row],[21]],V355)=2),1,"")</f>
        <v/>
      </c>
      <c r="AD354" s="19" t="str">
        <f>IF(AND(מרקובחצי[[#This Row],[CycleNumber]]&lt;$B355,SUM(מרקובחצי[[#This Row],[23]],V355)=2),1,"")</f>
        <v/>
      </c>
      <c r="AE354" s="19" t="str">
        <f>IF(AND(מרקובחצי[[#This Row],[CycleNumber]]&lt;$B355,SUM(מרקובחצי[[#This Row],[23]],W355)=2),1,"")</f>
        <v/>
      </c>
      <c r="AF354" s="19" t="str">
        <f>IF(AND(מרקובחצי[[#This Row],[CycleNumber]]&lt;$B355,SUM(מרקובחצי[[#This Row],[31]],O355)=2),1,"")</f>
        <v/>
      </c>
      <c r="AG354" s="19" t="str">
        <f>IF(AND(מרקובחצי[[#This Row],[CycleNumber]]&lt;$B355,SUM(מרקובחצי[[#This Row],[31]],P355)=2),1,"")</f>
        <v/>
      </c>
      <c r="AH354" s="19" t="str">
        <f>IF(AND(מרקובחצי[[#This Row],[CycleNumber]]&lt;$B355,SUM(מרקובחצי[[#This Row],[31]],Q355)=2),1,"")</f>
        <v/>
      </c>
      <c r="AI354" s="19" t="str">
        <f>IF(AND(מרקובחצי[[#This Row],[CycleNumber]]&lt;$B355,SUM(U354:U355)=2),1,"")</f>
        <v/>
      </c>
      <c r="AJ354" s="19" t="str">
        <f>IF(AND(מרקובחצי[[#This Row],[CycleNumber]]&lt;$B355,SUM(מרקובחצי[[#This Row],[32]],O355)=2),1,"")</f>
        <v/>
      </c>
      <c r="AK354" s="19" t="str">
        <f>IF(AND(מרקובחצי[[#This Row],[CycleNumber]]&lt;$B355,SUM(מרקובחצי[[#This Row],[32]],P355)=2),1,"")</f>
        <v/>
      </c>
      <c r="AL354" s="19" t="str">
        <f>IF(AND(מרקובחצי[[#This Row],[CycleNumber]]&lt;$B355,SUM(מרקובחצי[[#This Row],[32]],Q355)=2),1,"")</f>
        <v/>
      </c>
      <c r="AM354" s="19" t="str">
        <f>IF(AND(מרקובחצי[[#This Row],[CycleNumber]]&lt;$B355,SUM(V354:V355)=2),1,"")</f>
        <v/>
      </c>
      <c r="AN354" s="19" t="str">
        <f>IF(AND(מרקובחצי[[#This Row],[CycleNumber]]&lt;$B355,SUM(מרקובחצי[[#This Row],[33]],O355)=2),1,"")</f>
        <v/>
      </c>
      <c r="AO354" s="19" t="str">
        <f>IF(AND(מרקובחצי[[#This Row],[CycleNumber]]&lt;$B355,SUM(מרקובחצי[[#This Row],[33]],P355)=2),1,"")</f>
        <v/>
      </c>
      <c r="AP354" s="19" t="str">
        <f>IF(AND(מרקובחצי[[#This Row],[CycleNumber]]&lt;$B355,SUM(מרקובחצי[[#This Row],[33]],Q355)=2),1,"")</f>
        <v/>
      </c>
      <c r="AQ354" s="19" t="str">
        <f>IF(AND(מרקובחצי[[#This Row],[CycleNumber]]&lt;$B355,SUM(W354:W355)=2),1,"")</f>
        <v/>
      </c>
      <c r="AR354" s="19" t="str">
        <f>IF(AND(מרקובחצי[[#This Row],[CycleNumber]]&lt;$B355,SUM(מרקובחצי[[#This Row],[12]],S355)=2),1,"")</f>
        <v/>
      </c>
      <c r="AS354" s="19">
        <f>IF(AND(מרקובחצי[[#This Row],[CycleNumber]]&lt;$B355,SUM(מרקובחצי[[#This Row],[22]],V355)=2),1,"")</f>
        <v>1</v>
      </c>
      <c r="AT354" s="21">
        <f>SUM(מרקובחצי[[#This Row],[11]:[33]])</f>
        <v>1</v>
      </c>
    </row>
    <row r="355" spans="1:46" ht="15.6" x14ac:dyDescent="0.25">
      <c r="A355" s="19" t="s">
        <v>39</v>
      </c>
      <c r="B355" s="19">
        <v>9</v>
      </c>
      <c r="C355">
        <v>30</v>
      </c>
      <c r="D355" s="19">
        <f>מרקובחצי[[#This Row],[LengthofCycle]]+1</f>
        <v>31</v>
      </c>
      <c r="E355" t="str">
        <f>IF(IFERROR(LOOKUP(מרקובחצי[[#This Row],[ClientID]],קביעויות[הפלגה]),FALSE)=מרקובחצי[[#This Row],[ClientID]],1,"")</f>
        <v/>
      </c>
      <c r="F355" t="str">
        <f>IF(IFERROR(LOOKUP(מרקובחצי[[#This Row],[ClientID]],סוגחציקבוע[S31]),FALSE)=מרקובחצי[[#This Row],[ClientID]],1,"")</f>
        <v/>
      </c>
      <c r="G355">
        <f>IF(IFERROR(LOOKUP(מרקובחצי[[#This Row],[ClientID]],סוגחציקבוע[S32]),FALSE)=מרקובחצי[[#This Row],[ClientID]],1,"")</f>
        <v>1</v>
      </c>
      <c r="H355" t="str">
        <f>IF(IFERROR(LOOKUP(מרקובחצי[[#This Row],[ClientID]],סוגחציקבוע[S33]),FALSE)=מרקובחצי[[#This Row],[ClientID]],1,"")</f>
        <v/>
      </c>
      <c r="I355" t="str">
        <f>IF(IFERROR(LOOKUP(מרקובחצי[[#This Row],[ClientID]],סוגחציקבוע[S32&amp;33]),FALSE)=מרקובחצי[[#This Row],[ClientID]],1,"")</f>
        <v/>
      </c>
      <c r="J355" s="19">
        <f>IF(SUM(מרקובחצי[[#This Row],[11]:[13]])=1,מרקובחצי[[#This Row],[עד ועד]],IF(SUM(R354:T355)=1,IF(מרקובחצי[[#This Row],[עד ועד]]&lt;J354,מרקובחצי[[#This Row],[עד ועד]],J354),J354))</f>
        <v>26</v>
      </c>
      <c r="K355" s="19">
        <f>IF(SUM(מרקובחצי[[#This Row],[11]:[13]])=1,מרקובחצי[[#This Row],[עד ועד]],IF(SUM(R354:T355)=1,IF(מרקובחצי[[#This Row],[עד ועד]]&gt;K354,מרקובחצי[[#This Row],[עד ועד]],K354),K354))</f>
        <v>31</v>
      </c>
      <c r="L355" s="19">
        <f>IF(AND(SUM(מרקובחצי[[#This Row],[31]:[33]])=1,SUM(U354:W354)=0),מרקובחצי[[#This Row],[מקס]]-מרקובחצי[[#This Row],[מינ]],"")</f>
        <v>5</v>
      </c>
      <c r="M35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55" s="19" t="str">
        <f t="shared" si="5"/>
        <v>S22</v>
      </c>
      <c r="O355" s="19" t="str">
        <f>IF(מרקובחצי[[#This Row],[קבעה הפלגה?]]=1,"",IF(AND(מרקובחצי[[#This Row],[עד ועד]]&lt;29,OR(מרקובחצי[[#This Row],[CycleNumber]]=1,AND(U354=1,OR(מרקובחצי[[#This Row],[עד ועד]]&lt;J354,מרקובחצי[[#This Row],[עד ועד]]&gt;K354)),AND(V354=1,מרקובחצי[[#This Row],[עד ועד]]&lt;J354),W354=1)),1,""))</f>
        <v/>
      </c>
      <c r="P355" s="19" t="str">
        <f>IF(מרקובחצי[[#This Row],[קבעה הפלגה?]]=1,"",IF(AND(מרקובחצי[[#This Row],[עד ועד]]&gt;28,מרקובחצי[[#This Row],[עד ועד]]&lt;32,OR(מרקובחצי[[#This Row],[CycleNumber]]=1,AND(U354=1),AND(V354=1,OR(מרקובחצי[[#This Row],[עד ועד]]&lt;J354,מרקובחצי[[#This Row],[עד ועד]]&gt;K354)),W354=1)),1,""))</f>
        <v/>
      </c>
      <c r="Q355" s="19" t="str">
        <f>IF(מרקובחצי[[#This Row],[קבעה הפלגה?]]=1,"",IF(AND(מרקובחצי[[#This Row],[עד ועד]]&gt;31,OR(מרקובחצי[[#This Row],[CycleNumber]]=1,AND(U354=1),AND(V354=1,מרקובחצי[[#This Row],[עד ועד]]&gt;K354),AND(W354=1,OR(מרקובחצי[[#This Row],[עד ועד]]&gt;K354,מרקובחצי[[#This Row],[עד ועד]]&lt;J354)))),1,""))</f>
        <v/>
      </c>
      <c r="R355" s="19" t="str">
        <f>IF(מרקובחצי[[#This Row],[CycleNumber]]&gt;1,IF(AND(O354=1,מרקובחצי[[#This Row],[עד ועד]]&lt;29),1,""),"")</f>
        <v/>
      </c>
      <c r="S355" s="19" t="str">
        <f>IF(מרקובחצי[[#This Row],[CycleNumber]]&gt;1,IF(OR(AND(O354=1,מרקובחצי[[#This Row],[עד ועד]]&gt;28),AND(P354=1),AND(Q354=1,מרקובחצי[[#This Row],[עד ועד]]&lt;32)),1,""),"")</f>
        <v/>
      </c>
      <c r="T355" s="19" t="str">
        <f>IF(מרקובחצי[[#This Row],[CycleNumber]]&gt;1,IF(AND(Q354=1,מרקובחצי[[#This Row],[עד ועד]]&gt;31),1,""),"")</f>
        <v/>
      </c>
      <c r="U355" s="19" t="str">
        <f>IF(מרקובחצי[[#This Row],[CycleNumber]]&gt;1,IF(AND(R354=1,מרקובחצי[[#This Row],[עד ועד]]&lt;29),1,IF(AND(U354=1,NOT(OR(מרקובחצי[[#This Row],[עד ועד]]&lt;J354,מרקובחצי[[#This Row],[עד ועד]]&gt;K354))),1,"")),"")</f>
        <v/>
      </c>
      <c r="V355" s="19">
        <f>IF(מרקובחצי[[#This Row],[CycleNumber]]&gt;1,IF(AND(SUM(R354:T354)=1,מרקובחצי[[#This Row],[עד ועד]]&gt;28,מרקובחצי[[#This Row],[עד ועד]]&lt;32),1,IF(OR(S354=1,AND(R354=1,מרקובחצי[[#This Row],[עד ועד]]&gt;28),AND(T354=1,מרקובחצי[[#This Row],[עד ועד]]&lt;32)),1,IF(AND(V354=1,NOT(OR(מרקובחצי[[#This Row],[עד ועד]]&lt;J354,מרקובחצי[[#This Row],[עד ועד]]&gt;K354))),1,""))),"")</f>
        <v>1</v>
      </c>
      <c r="W355" s="19" t="str">
        <f>IF(מרקובחצי[[#This Row],[CycleNumber]]&gt;1,IF(AND(T354=1,מרקובחצי[[#This Row],[עד ועד]]&gt;31),1,IF(AND(W354=1,NOT(OR(מרקובחצי[[#This Row],[עד ועד]]&lt;J354,מרקובחצי[[#This Row],[עד ועד]]&gt;K354))),1,"")),"")</f>
        <v/>
      </c>
      <c r="X355" s="19" t="str">
        <f>IF(AND(מרקובחצי[[#This Row],[CycleNumber]]&lt;$B356,SUM(מרקובחצי[[#This Row],[11]],R356)=2),1,"")</f>
        <v/>
      </c>
      <c r="Y355" s="19" t="str">
        <f>IF(AND(מרקובחצי[[#This Row],[CycleNumber]]&lt;$B356,SUM(מרקובחצי[[#This Row],[11]],S356)=2),1,"")</f>
        <v/>
      </c>
      <c r="Z355" s="19" t="str">
        <f>IF(AND(מרקובחצי[[#This Row],[CycleNumber]]&lt;$B356,SUM(מרקובחצי[[#This Row],[13]],S356)=2),1,"")</f>
        <v/>
      </c>
      <c r="AA355" s="19" t="str">
        <f>IF(AND(מרקובחצי[[#This Row],[CycleNumber]]&lt;$B356,SUM(מרקובחצי[[#This Row],[13]],T356)=2),1,"")</f>
        <v/>
      </c>
      <c r="AB355" s="19" t="str">
        <f>IF(AND(מרקובחצי[[#This Row],[CycleNumber]]&lt;$B356,SUM(מרקובחצי[[#This Row],[21]],U356)=2),1,"")</f>
        <v/>
      </c>
      <c r="AC355" s="19" t="str">
        <f>IF(AND(מרקובחצי[[#This Row],[CycleNumber]]&lt;$B356,SUM(מרקובחצי[[#This Row],[21]],V356)=2),1,"")</f>
        <v/>
      </c>
      <c r="AD355" s="19" t="str">
        <f>IF(AND(מרקובחצי[[#This Row],[CycleNumber]]&lt;$B356,SUM(מרקובחצי[[#This Row],[23]],V356)=2),1,"")</f>
        <v/>
      </c>
      <c r="AE355" s="19" t="str">
        <f>IF(AND(מרקובחצי[[#This Row],[CycleNumber]]&lt;$B356,SUM(מרקובחצי[[#This Row],[23]],W356)=2),1,"")</f>
        <v/>
      </c>
      <c r="AF355" s="19" t="str">
        <f>IF(AND(מרקובחצי[[#This Row],[CycleNumber]]&lt;$B356,SUM(מרקובחצי[[#This Row],[31]],O356)=2),1,"")</f>
        <v/>
      </c>
      <c r="AG355" s="19" t="str">
        <f>IF(AND(מרקובחצי[[#This Row],[CycleNumber]]&lt;$B356,SUM(מרקובחצי[[#This Row],[31]],P356)=2),1,"")</f>
        <v/>
      </c>
      <c r="AH355" s="19" t="str">
        <f>IF(AND(מרקובחצי[[#This Row],[CycleNumber]]&lt;$B356,SUM(מרקובחצי[[#This Row],[31]],Q356)=2),1,"")</f>
        <v/>
      </c>
      <c r="AI355" s="19" t="str">
        <f>IF(AND(מרקובחצי[[#This Row],[CycleNumber]]&lt;$B356,SUM(U355:U356)=2),1,"")</f>
        <v/>
      </c>
      <c r="AJ355" s="19" t="str">
        <f>IF(AND(מרקובחצי[[#This Row],[CycleNumber]]&lt;$B356,SUM(מרקובחצי[[#This Row],[32]],O356)=2),1,"")</f>
        <v/>
      </c>
      <c r="AK355" s="19" t="str">
        <f>IF(AND(מרקובחצי[[#This Row],[CycleNumber]]&lt;$B356,SUM(מרקובחצי[[#This Row],[32]],P356)=2),1,"")</f>
        <v/>
      </c>
      <c r="AL355" s="19" t="str">
        <f>IF(AND(מרקובחצי[[#This Row],[CycleNumber]]&lt;$B356,SUM(מרקובחצי[[#This Row],[32]],Q356)=2),1,"")</f>
        <v/>
      </c>
      <c r="AM355" s="19">
        <f>IF(AND(מרקובחצי[[#This Row],[CycleNumber]]&lt;$B356,SUM(V355:V356)=2),1,"")</f>
        <v>1</v>
      </c>
      <c r="AN355" s="19" t="str">
        <f>IF(AND(מרקובחצי[[#This Row],[CycleNumber]]&lt;$B356,SUM(מרקובחצי[[#This Row],[33]],O356)=2),1,"")</f>
        <v/>
      </c>
      <c r="AO355" s="19" t="str">
        <f>IF(AND(מרקובחצי[[#This Row],[CycleNumber]]&lt;$B356,SUM(מרקובחצי[[#This Row],[33]],P356)=2),1,"")</f>
        <v/>
      </c>
      <c r="AP355" s="19" t="str">
        <f>IF(AND(מרקובחצי[[#This Row],[CycleNumber]]&lt;$B356,SUM(מרקובחצי[[#This Row],[33]],Q356)=2),1,"")</f>
        <v/>
      </c>
      <c r="AQ355" s="19" t="str">
        <f>IF(AND(מרקובחצי[[#This Row],[CycleNumber]]&lt;$B356,SUM(W355:W356)=2),1,"")</f>
        <v/>
      </c>
      <c r="AR355" s="19" t="str">
        <f>IF(AND(מרקובחצי[[#This Row],[CycleNumber]]&lt;$B356,SUM(מרקובחצי[[#This Row],[12]],S356)=2),1,"")</f>
        <v/>
      </c>
      <c r="AS355" s="19" t="str">
        <f>IF(AND(מרקובחצי[[#This Row],[CycleNumber]]&lt;$B356,SUM(מרקובחצי[[#This Row],[22]],V356)=2),1,"")</f>
        <v/>
      </c>
      <c r="AT355" s="21">
        <f>SUM(מרקובחצי[[#This Row],[11]:[33]])</f>
        <v>1</v>
      </c>
    </row>
    <row r="356" spans="1:46" ht="15.6" x14ac:dyDescent="0.25">
      <c r="A356" s="19" t="s">
        <v>39</v>
      </c>
      <c r="B356" s="19">
        <v>10</v>
      </c>
      <c r="C356">
        <v>28</v>
      </c>
      <c r="D356" s="19">
        <f>מרקובחצי[[#This Row],[LengthofCycle]]+1</f>
        <v>29</v>
      </c>
      <c r="E356" t="str">
        <f>IF(IFERROR(LOOKUP(מרקובחצי[[#This Row],[ClientID]],קביעויות[הפלגה]),FALSE)=מרקובחצי[[#This Row],[ClientID]],1,"")</f>
        <v/>
      </c>
      <c r="F356" t="str">
        <f>IF(IFERROR(LOOKUP(מרקובחצי[[#This Row],[ClientID]],סוגחציקבוע[S31]),FALSE)=מרקובחצי[[#This Row],[ClientID]],1,"")</f>
        <v/>
      </c>
      <c r="G356">
        <f>IF(IFERROR(LOOKUP(מרקובחצי[[#This Row],[ClientID]],סוגחציקבוע[S32]),FALSE)=מרקובחצי[[#This Row],[ClientID]],1,"")</f>
        <v>1</v>
      </c>
      <c r="H356" t="str">
        <f>IF(IFERROR(LOOKUP(מרקובחצי[[#This Row],[ClientID]],סוגחציקבוע[S33]),FALSE)=מרקובחצי[[#This Row],[ClientID]],1,"")</f>
        <v/>
      </c>
      <c r="I356" t="str">
        <f>IF(IFERROR(LOOKUP(מרקובחצי[[#This Row],[ClientID]],סוגחציקבוע[S32&amp;33]),FALSE)=מרקובחצי[[#This Row],[ClientID]],1,"")</f>
        <v/>
      </c>
      <c r="J356" s="19">
        <f>IF(SUM(מרקובחצי[[#This Row],[11]:[13]])=1,מרקובחצי[[#This Row],[עד ועד]],IF(SUM(R355:T356)=1,IF(מרקובחצי[[#This Row],[עד ועד]]&lt;J355,מרקובחצי[[#This Row],[עד ועד]],J355),J355))</f>
        <v>26</v>
      </c>
      <c r="K356" s="19">
        <f>IF(SUM(מרקובחצי[[#This Row],[11]:[13]])=1,מרקובחצי[[#This Row],[עד ועד]],IF(SUM(R355:T356)=1,IF(מרקובחצי[[#This Row],[עד ועד]]&gt;K355,מרקובחצי[[#This Row],[עד ועד]],K355),K355))</f>
        <v>31</v>
      </c>
      <c r="L356" s="19" t="str">
        <f>IF(AND(SUM(מרקובחצי[[#This Row],[31]:[33]])=1,SUM(U355:W355)=0),מרקובחצי[[#This Row],[מקס]]-מרקובחצי[[#This Row],[מינ]],"")</f>
        <v/>
      </c>
      <c r="M35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56" s="19" t="str">
        <f t="shared" si="5"/>
        <v>S32</v>
      </c>
      <c r="O356" s="19" t="str">
        <f>IF(מרקובחצי[[#This Row],[קבעה הפלגה?]]=1,"",IF(AND(מרקובחצי[[#This Row],[עד ועד]]&lt;29,OR(מרקובחצי[[#This Row],[CycleNumber]]=1,AND(U355=1,OR(מרקובחצי[[#This Row],[עד ועד]]&lt;J355,מרקובחצי[[#This Row],[עד ועד]]&gt;K355)),AND(V355=1,מרקובחצי[[#This Row],[עד ועד]]&lt;J355),W355=1)),1,""))</f>
        <v/>
      </c>
      <c r="P356" s="19" t="str">
        <f>IF(מרקובחצי[[#This Row],[קבעה הפלגה?]]=1,"",IF(AND(מרקובחצי[[#This Row],[עד ועד]]&gt;28,מרקובחצי[[#This Row],[עד ועד]]&lt;32,OR(מרקובחצי[[#This Row],[CycleNumber]]=1,AND(U355=1),AND(V355=1,OR(מרקובחצי[[#This Row],[עד ועד]]&lt;J355,מרקובחצי[[#This Row],[עד ועד]]&gt;K355)),W355=1)),1,""))</f>
        <v/>
      </c>
      <c r="Q356" s="19" t="str">
        <f>IF(מרקובחצי[[#This Row],[קבעה הפלגה?]]=1,"",IF(AND(מרקובחצי[[#This Row],[עד ועד]]&gt;31,OR(מרקובחצי[[#This Row],[CycleNumber]]=1,AND(U355=1),AND(V355=1,מרקובחצי[[#This Row],[עד ועד]]&gt;K355),AND(W355=1,OR(מרקובחצי[[#This Row],[עד ועד]]&gt;K355,מרקובחצי[[#This Row],[עד ועד]]&lt;J355)))),1,""))</f>
        <v/>
      </c>
      <c r="R356" s="19" t="str">
        <f>IF(מרקובחצי[[#This Row],[CycleNumber]]&gt;1,IF(AND(O355=1,מרקובחצי[[#This Row],[עד ועד]]&lt;29),1,""),"")</f>
        <v/>
      </c>
      <c r="S356" s="19" t="str">
        <f>IF(מרקובחצי[[#This Row],[CycleNumber]]&gt;1,IF(OR(AND(O355=1,מרקובחצי[[#This Row],[עד ועד]]&gt;28),AND(P355=1),AND(Q355=1,מרקובחצי[[#This Row],[עד ועד]]&lt;32)),1,""),"")</f>
        <v/>
      </c>
      <c r="T356" s="19" t="str">
        <f>IF(מרקובחצי[[#This Row],[CycleNumber]]&gt;1,IF(AND(Q355=1,מרקובחצי[[#This Row],[עד ועד]]&gt;31),1,""),"")</f>
        <v/>
      </c>
      <c r="U356" s="19" t="str">
        <f>IF(מרקובחצי[[#This Row],[CycleNumber]]&gt;1,IF(AND(R355=1,מרקובחצי[[#This Row],[עד ועד]]&lt;29),1,IF(AND(U355=1,NOT(OR(מרקובחצי[[#This Row],[עד ועד]]&lt;J355,מרקובחצי[[#This Row],[עד ועד]]&gt;K355))),1,"")),"")</f>
        <v/>
      </c>
      <c r="V356" s="19">
        <f>IF(מרקובחצי[[#This Row],[CycleNumber]]&gt;1,IF(AND(SUM(R355:T355)=1,מרקובחצי[[#This Row],[עד ועד]]&gt;28,מרקובחצי[[#This Row],[עד ועד]]&lt;32),1,IF(OR(S355=1,AND(R355=1,מרקובחצי[[#This Row],[עד ועד]]&gt;28),AND(T355=1,מרקובחצי[[#This Row],[עד ועד]]&lt;32)),1,IF(AND(V355=1,NOT(OR(מרקובחצי[[#This Row],[עד ועד]]&lt;J355,מרקובחצי[[#This Row],[עד ועד]]&gt;K355))),1,""))),"")</f>
        <v>1</v>
      </c>
      <c r="W356" s="19" t="str">
        <f>IF(מרקובחצי[[#This Row],[CycleNumber]]&gt;1,IF(AND(T355=1,מרקובחצי[[#This Row],[עד ועד]]&gt;31),1,IF(AND(W355=1,NOT(OR(מרקובחצי[[#This Row],[עד ועד]]&lt;J355,מרקובחצי[[#This Row],[עד ועד]]&gt;K355))),1,"")),"")</f>
        <v/>
      </c>
      <c r="X356" s="19" t="str">
        <f>IF(AND(מרקובחצי[[#This Row],[CycleNumber]]&lt;$B357,SUM(מרקובחצי[[#This Row],[11]],R357)=2),1,"")</f>
        <v/>
      </c>
      <c r="Y356" s="19" t="str">
        <f>IF(AND(מרקובחצי[[#This Row],[CycleNumber]]&lt;$B357,SUM(מרקובחצי[[#This Row],[11]],S357)=2),1,"")</f>
        <v/>
      </c>
      <c r="Z356" s="19" t="str">
        <f>IF(AND(מרקובחצי[[#This Row],[CycleNumber]]&lt;$B357,SUM(מרקובחצי[[#This Row],[13]],S357)=2),1,"")</f>
        <v/>
      </c>
      <c r="AA356" s="19" t="str">
        <f>IF(AND(מרקובחצי[[#This Row],[CycleNumber]]&lt;$B357,SUM(מרקובחצי[[#This Row],[13]],T357)=2),1,"")</f>
        <v/>
      </c>
      <c r="AB356" s="19" t="str">
        <f>IF(AND(מרקובחצי[[#This Row],[CycleNumber]]&lt;$B357,SUM(מרקובחצי[[#This Row],[21]],U357)=2),1,"")</f>
        <v/>
      </c>
      <c r="AC356" s="19" t="str">
        <f>IF(AND(מרקובחצי[[#This Row],[CycleNumber]]&lt;$B357,SUM(מרקובחצי[[#This Row],[21]],V357)=2),1,"")</f>
        <v/>
      </c>
      <c r="AD356" s="19" t="str">
        <f>IF(AND(מרקובחצי[[#This Row],[CycleNumber]]&lt;$B357,SUM(מרקובחצי[[#This Row],[23]],V357)=2),1,"")</f>
        <v/>
      </c>
      <c r="AE356" s="19" t="str">
        <f>IF(AND(מרקובחצי[[#This Row],[CycleNumber]]&lt;$B357,SUM(מרקובחצי[[#This Row],[23]],W357)=2),1,"")</f>
        <v/>
      </c>
      <c r="AF356" s="19" t="str">
        <f>IF(AND(מרקובחצי[[#This Row],[CycleNumber]]&lt;$B357,SUM(מרקובחצי[[#This Row],[31]],O357)=2),1,"")</f>
        <v/>
      </c>
      <c r="AG356" s="19" t="str">
        <f>IF(AND(מרקובחצי[[#This Row],[CycleNumber]]&lt;$B357,SUM(מרקובחצי[[#This Row],[31]],P357)=2),1,"")</f>
        <v/>
      </c>
      <c r="AH356" s="19" t="str">
        <f>IF(AND(מרקובחצי[[#This Row],[CycleNumber]]&lt;$B357,SUM(מרקובחצי[[#This Row],[31]],Q357)=2),1,"")</f>
        <v/>
      </c>
      <c r="AI356" s="19" t="str">
        <f>IF(AND(מרקובחצי[[#This Row],[CycleNumber]]&lt;$B357,SUM(U356:U357)=2),1,"")</f>
        <v/>
      </c>
      <c r="AJ356" s="19" t="str">
        <f>IF(AND(מרקובחצי[[#This Row],[CycleNumber]]&lt;$B357,SUM(מרקובחצי[[#This Row],[32]],O357)=2),1,"")</f>
        <v/>
      </c>
      <c r="AK356" s="19" t="str">
        <f>IF(AND(מרקובחצי[[#This Row],[CycleNumber]]&lt;$B357,SUM(מרקובחצי[[#This Row],[32]],P357)=2),1,"")</f>
        <v/>
      </c>
      <c r="AL356" s="19" t="str">
        <f>IF(AND(מרקובחצי[[#This Row],[CycleNumber]]&lt;$B357,SUM(מרקובחצי[[#This Row],[32]],Q357)=2),1,"")</f>
        <v/>
      </c>
      <c r="AM356" s="19">
        <f>IF(AND(מרקובחצי[[#This Row],[CycleNumber]]&lt;$B357,SUM(V356:V357)=2),1,"")</f>
        <v>1</v>
      </c>
      <c r="AN356" s="19" t="str">
        <f>IF(AND(מרקובחצי[[#This Row],[CycleNumber]]&lt;$B357,SUM(מרקובחצי[[#This Row],[33]],O357)=2),1,"")</f>
        <v/>
      </c>
      <c r="AO356" s="19" t="str">
        <f>IF(AND(מרקובחצי[[#This Row],[CycleNumber]]&lt;$B357,SUM(מרקובחצי[[#This Row],[33]],P357)=2),1,"")</f>
        <v/>
      </c>
      <c r="AP356" s="19" t="str">
        <f>IF(AND(מרקובחצי[[#This Row],[CycleNumber]]&lt;$B357,SUM(מרקובחצי[[#This Row],[33]],Q357)=2),1,"")</f>
        <v/>
      </c>
      <c r="AQ356" s="19" t="str">
        <f>IF(AND(מרקובחצי[[#This Row],[CycleNumber]]&lt;$B357,SUM(W356:W357)=2),1,"")</f>
        <v/>
      </c>
      <c r="AR356" s="19" t="str">
        <f>IF(AND(מרקובחצי[[#This Row],[CycleNumber]]&lt;$B357,SUM(מרקובחצי[[#This Row],[12]],S357)=2),1,"")</f>
        <v/>
      </c>
      <c r="AS356" s="19" t="str">
        <f>IF(AND(מרקובחצי[[#This Row],[CycleNumber]]&lt;$B357,SUM(מרקובחצי[[#This Row],[22]],V357)=2),1,"")</f>
        <v/>
      </c>
      <c r="AT356" s="21">
        <f>SUM(מרקובחצי[[#This Row],[11]:[33]])</f>
        <v>1</v>
      </c>
    </row>
    <row r="357" spans="1:46" ht="15.6" x14ac:dyDescent="0.25">
      <c r="A357" s="19" t="s">
        <v>39</v>
      </c>
      <c r="B357" s="19">
        <v>11</v>
      </c>
      <c r="C357">
        <v>26</v>
      </c>
      <c r="D357" s="19">
        <f>מרקובחצי[[#This Row],[LengthofCycle]]+1</f>
        <v>27</v>
      </c>
      <c r="E357" t="str">
        <f>IF(IFERROR(LOOKUP(מרקובחצי[[#This Row],[ClientID]],קביעויות[הפלגה]),FALSE)=מרקובחצי[[#This Row],[ClientID]],1,"")</f>
        <v/>
      </c>
      <c r="F357" t="str">
        <f>IF(IFERROR(LOOKUP(מרקובחצי[[#This Row],[ClientID]],סוגחציקבוע[S31]),FALSE)=מרקובחצי[[#This Row],[ClientID]],1,"")</f>
        <v/>
      </c>
      <c r="G357">
        <f>IF(IFERROR(LOOKUP(מרקובחצי[[#This Row],[ClientID]],סוגחציקבוע[S32]),FALSE)=מרקובחצי[[#This Row],[ClientID]],1,"")</f>
        <v>1</v>
      </c>
      <c r="H357" t="str">
        <f>IF(IFERROR(LOOKUP(מרקובחצי[[#This Row],[ClientID]],סוגחציקבוע[S33]),FALSE)=מרקובחצי[[#This Row],[ClientID]],1,"")</f>
        <v/>
      </c>
      <c r="I357" t="str">
        <f>IF(IFERROR(LOOKUP(מרקובחצי[[#This Row],[ClientID]],סוגחציקבוע[S32&amp;33]),FALSE)=מרקובחצי[[#This Row],[ClientID]],1,"")</f>
        <v/>
      </c>
      <c r="J357" s="19">
        <f>IF(SUM(מרקובחצי[[#This Row],[11]:[13]])=1,מרקובחצי[[#This Row],[עד ועד]],IF(SUM(R356:T357)=1,IF(מרקובחצי[[#This Row],[עד ועד]]&lt;J356,מרקובחצי[[#This Row],[עד ועד]],J356),J356))</f>
        <v>26</v>
      </c>
      <c r="K357" s="19">
        <f>IF(SUM(מרקובחצי[[#This Row],[11]:[13]])=1,מרקובחצי[[#This Row],[עד ועד]],IF(SUM(R356:T357)=1,IF(מרקובחצי[[#This Row],[עד ועד]]&gt;K356,מרקובחצי[[#This Row],[עד ועד]],K356),K356))</f>
        <v>31</v>
      </c>
      <c r="L357" s="19" t="str">
        <f>IF(AND(SUM(מרקובחצי[[#This Row],[31]:[33]])=1,SUM(U356:W356)=0),מרקובחצי[[#This Row],[מקס]]-מרקובחצי[[#This Row],[מינ]],"")</f>
        <v/>
      </c>
      <c r="M35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57" s="19" t="str">
        <f t="shared" si="5"/>
        <v>S32</v>
      </c>
      <c r="O357" s="19" t="str">
        <f>IF(מרקובחצי[[#This Row],[קבעה הפלגה?]]=1,"",IF(AND(מרקובחצי[[#This Row],[עד ועד]]&lt;29,OR(מרקובחצי[[#This Row],[CycleNumber]]=1,AND(U356=1,OR(מרקובחצי[[#This Row],[עד ועד]]&lt;J356,מרקובחצי[[#This Row],[עד ועד]]&gt;K356)),AND(V356=1,מרקובחצי[[#This Row],[עד ועד]]&lt;J356),W356=1)),1,""))</f>
        <v/>
      </c>
      <c r="P357" s="19" t="str">
        <f>IF(מרקובחצי[[#This Row],[קבעה הפלגה?]]=1,"",IF(AND(מרקובחצי[[#This Row],[עד ועד]]&gt;28,מרקובחצי[[#This Row],[עד ועד]]&lt;32,OR(מרקובחצי[[#This Row],[CycleNumber]]=1,AND(U356=1),AND(V356=1,OR(מרקובחצי[[#This Row],[עד ועד]]&lt;J356,מרקובחצי[[#This Row],[עד ועד]]&gt;K356)),W356=1)),1,""))</f>
        <v/>
      </c>
      <c r="Q357" s="19" t="str">
        <f>IF(מרקובחצי[[#This Row],[קבעה הפלגה?]]=1,"",IF(AND(מרקובחצי[[#This Row],[עד ועד]]&gt;31,OR(מרקובחצי[[#This Row],[CycleNumber]]=1,AND(U356=1),AND(V356=1,מרקובחצי[[#This Row],[עד ועד]]&gt;K356),AND(W356=1,OR(מרקובחצי[[#This Row],[עד ועד]]&gt;K356,מרקובחצי[[#This Row],[עד ועד]]&lt;J356)))),1,""))</f>
        <v/>
      </c>
      <c r="R357" s="19" t="str">
        <f>IF(מרקובחצי[[#This Row],[CycleNumber]]&gt;1,IF(AND(O356=1,מרקובחצי[[#This Row],[עד ועד]]&lt;29),1,""),"")</f>
        <v/>
      </c>
      <c r="S357" s="19" t="str">
        <f>IF(מרקובחצי[[#This Row],[CycleNumber]]&gt;1,IF(OR(AND(O356=1,מרקובחצי[[#This Row],[עד ועד]]&gt;28),AND(P356=1),AND(Q356=1,מרקובחצי[[#This Row],[עד ועד]]&lt;32)),1,""),"")</f>
        <v/>
      </c>
      <c r="T357" s="19" t="str">
        <f>IF(מרקובחצי[[#This Row],[CycleNumber]]&gt;1,IF(AND(Q356=1,מרקובחצי[[#This Row],[עד ועד]]&gt;31),1,""),"")</f>
        <v/>
      </c>
      <c r="U357" s="19" t="str">
        <f>IF(מרקובחצי[[#This Row],[CycleNumber]]&gt;1,IF(AND(R356=1,מרקובחצי[[#This Row],[עד ועד]]&lt;29),1,IF(AND(U356=1,NOT(OR(מרקובחצי[[#This Row],[עד ועד]]&lt;J356,מרקובחצי[[#This Row],[עד ועד]]&gt;K356))),1,"")),"")</f>
        <v/>
      </c>
      <c r="V357" s="19">
        <f>IF(מרקובחצי[[#This Row],[CycleNumber]]&gt;1,IF(AND(SUM(R356:T356)=1,מרקובחצי[[#This Row],[עד ועד]]&gt;28,מרקובחצי[[#This Row],[עד ועד]]&lt;32),1,IF(OR(S356=1,AND(R356=1,מרקובחצי[[#This Row],[עד ועד]]&gt;28),AND(T356=1,מרקובחצי[[#This Row],[עד ועד]]&lt;32)),1,IF(AND(V356=1,NOT(OR(מרקובחצי[[#This Row],[עד ועד]]&lt;J356,מרקובחצי[[#This Row],[עד ועד]]&gt;K356))),1,""))),"")</f>
        <v>1</v>
      </c>
      <c r="W357" s="19" t="str">
        <f>IF(מרקובחצי[[#This Row],[CycleNumber]]&gt;1,IF(AND(T356=1,מרקובחצי[[#This Row],[עד ועד]]&gt;31),1,IF(AND(W356=1,NOT(OR(מרקובחצי[[#This Row],[עד ועד]]&lt;J356,מרקובחצי[[#This Row],[עד ועד]]&gt;K356))),1,"")),"")</f>
        <v/>
      </c>
      <c r="X357" s="19" t="str">
        <f>IF(AND(מרקובחצי[[#This Row],[CycleNumber]]&lt;$B358,SUM(מרקובחצי[[#This Row],[11]],R358)=2),1,"")</f>
        <v/>
      </c>
      <c r="Y357" s="19" t="str">
        <f>IF(AND(מרקובחצי[[#This Row],[CycleNumber]]&lt;$B358,SUM(מרקובחצי[[#This Row],[11]],S358)=2),1,"")</f>
        <v/>
      </c>
      <c r="Z357" s="19" t="str">
        <f>IF(AND(מרקובחצי[[#This Row],[CycleNumber]]&lt;$B358,SUM(מרקובחצי[[#This Row],[13]],S358)=2),1,"")</f>
        <v/>
      </c>
      <c r="AA357" s="19" t="str">
        <f>IF(AND(מרקובחצי[[#This Row],[CycleNumber]]&lt;$B358,SUM(מרקובחצי[[#This Row],[13]],T358)=2),1,"")</f>
        <v/>
      </c>
      <c r="AB357" s="19" t="str">
        <f>IF(AND(מרקובחצי[[#This Row],[CycleNumber]]&lt;$B358,SUM(מרקובחצי[[#This Row],[21]],U358)=2),1,"")</f>
        <v/>
      </c>
      <c r="AC357" s="19" t="str">
        <f>IF(AND(מרקובחצי[[#This Row],[CycleNumber]]&lt;$B358,SUM(מרקובחצי[[#This Row],[21]],V358)=2),1,"")</f>
        <v/>
      </c>
      <c r="AD357" s="19" t="str">
        <f>IF(AND(מרקובחצי[[#This Row],[CycleNumber]]&lt;$B358,SUM(מרקובחצי[[#This Row],[23]],V358)=2),1,"")</f>
        <v/>
      </c>
      <c r="AE357" s="19" t="str">
        <f>IF(AND(מרקובחצי[[#This Row],[CycleNumber]]&lt;$B358,SUM(מרקובחצי[[#This Row],[23]],W358)=2),1,"")</f>
        <v/>
      </c>
      <c r="AF357" s="19" t="str">
        <f>IF(AND(מרקובחצי[[#This Row],[CycleNumber]]&lt;$B358,SUM(מרקובחצי[[#This Row],[31]],O358)=2),1,"")</f>
        <v/>
      </c>
      <c r="AG357" s="19" t="str">
        <f>IF(AND(מרקובחצי[[#This Row],[CycleNumber]]&lt;$B358,SUM(מרקובחצי[[#This Row],[31]],P358)=2),1,"")</f>
        <v/>
      </c>
      <c r="AH357" s="19" t="str">
        <f>IF(AND(מרקובחצי[[#This Row],[CycleNumber]]&lt;$B358,SUM(מרקובחצי[[#This Row],[31]],Q358)=2),1,"")</f>
        <v/>
      </c>
      <c r="AI357" s="19" t="str">
        <f>IF(AND(מרקובחצי[[#This Row],[CycleNumber]]&lt;$B358,SUM(U357:U358)=2),1,"")</f>
        <v/>
      </c>
      <c r="AJ357" s="19" t="str">
        <f>IF(AND(מרקובחצי[[#This Row],[CycleNumber]]&lt;$B358,SUM(מרקובחצי[[#This Row],[32]],O358)=2),1,"")</f>
        <v/>
      </c>
      <c r="AK357" s="19" t="str">
        <f>IF(AND(מרקובחצי[[#This Row],[CycleNumber]]&lt;$B358,SUM(מרקובחצי[[#This Row],[32]],P358)=2),1,"")</f>
        <v/>
      </c>
      <c r="AL357" s="19" t="str">
        <f>IF(AND(מרקובחצי[[#This Row],[CycleNumber]]&lt;$B358,SUM(מרקובחצי[[#This Row],[32]],Q358)=2),1,"")</f>
        <v/>
      </c>
      <c r="AM357" s="19">
        <f>IF(AND(מרקובחצי[[#This Row],[CycleNumber]]&lt;$B358,SUM(V357:V358)=2),1,"")</f>
        <v>1</v>
      </c>
      <c r="AN357" s="19" t="str">
        <f>IF(AND(מרקובחצי[[#This Row],[CycleNumber]]&lt;$B358,SUM(מרקובחצי[[#This Row],[33]],O358)=2),1,"")</f>
        <v/>
      </c>
      <c r="AO357" s="19" t="str">
        <f>IF(AND(מרקובחצי[[#This Row],[CycleNumber]]&lt;$B358,SUM(מרקובחצי[[#This Row],[33]],P358)=2),1,"")</f>
        <v/>
      </c>
      <c r="AP357" s="19" t="str">
        <f>IF(AND(מרקובחצי[[#This Row],[CycleNumber]]&lt;$B358,SUM(מרקובחצי[[#This Row],[33]],Q358)=2),1,"")</f>
        <v/>
      </c>
      <c r="AQ357" s="19" t="str">
        <f>IF(AND(מרקובחצי[[#This Row],[CycleNumber]]&lt;$B358,SUM(W357:W358)=2),1,"")</f>
        <v/>
      </c>
      <c r="AR357" s="19" t="str">
        <f>IF(AND(מרקובחצי[[#This Row],[CycleNumber]]&lt;$B358,SUM(מרקובחצי[[#This Row],[12]],S358)=2),1,"")</f>
        <v/>
      </c>
      <c r="AS357" s="19" t="str">
        <f>IF(AND(מרקובחצי[[#This Row],[CycleNumber]]&lt;$B358,SUM(מרקובחצי[[#This Row],[22]],V358)=2),1,"")</f>
        <v/>
      </c>
      <c r="AT357" s="21">
        <f>SUM(מרקובחצי[[#This Row],[11]:[33]])</f>
        <v>1</v>
      </c>
    </row>
    <row r="358" spans="1:46" ht="15.6" x14ac:dyDescent="0.25">
      <c r="A358" s="19" t="s">
        <v>39</v>
      </c>
      <c r="B358" s="19">
        <v>12</v>
      </c>
      <c r="C358">
        <v>30</v>
      </c>
      <c r="D358" s="19">
        <f>מרקובחצי[[#This Row],[LengthofCycle]]+1</f>
        <v>31</v>
      </c>
      <c r="E358" t="str">
        <f>IF(IFERROR(LOOKUP(מרקובחצי[[#This Row],[ClientID]],קביעויות[הפלגה]),FALSE)=מרקובחצי[[#This Row],[ClientID]],1,"")</f>
        <v/>
      </c>
      <c r="F358" t="str">
        <f>IF(IFERROR(LOOKUP(מרקובחצי[[#This Row],[ClientID]],סוגחציקבוע[S31]),FALSE)=מרקובחצי[[#This Row],[ClientID]],1,"")</f>
        <v/>
      </c>
      <c r="G358">
        <f>IF(IFERROR(LOOKUP(מרקובחצי[[#This Row],[ClientID]],סוגחציקבוע[S32]),FALSE)=מרקובחצי[[#This Row],[ClientID]],1,"")</f>
        <v>1</v>
      </c>
      <c r="H358" t="str">
        <f>IF(IFERROR(LOOKUP(מרקובחצי[[#This Row],[ClientID]],סוגחציקבוע[S33]),FALSE)=מרקובחצי[[#This Row],[ClientID]],1,"")</f>
        <v/>
      </c>
      <c r="I358" t="str">
        <f>IF(IFERROR(LOOKUP(מרקובחצי[[#This Row],[ClientID]],סוגחציקבוע[S32&amp;33]),FALSE)=מרקובחצי[[#This Row],[ClientID]],1,"")</f>
        <v/>
      </c>
      <c r="J358" s="19">
        <f>IF(SUM(מרקובחצי[[#This Row],[11]:[13]])=1,מרקובחצי[[#This Row],[עד ועד]],IF(SUM(R357:T358)=1,IF(מרקובחצי[[#This Row],[עד ועד]]&lt;J357,מרקובחצי[[#This Row],[עד ועד]],J357),J357))</f>
        <v>26</v>
      </c>
      <c r="K358" s="19">
        <f>IF(SUM(מרקובחצי[[#This Row],[11]:[13]])=1,מרקובחצי[[#This Row],[עד ועד]],IF(SUM(R357:T358)=1,IF(מרקובחצי[[#This Row],[עד ועד]]&gt;K357,מרקובחצי[[#This Row],[עד ועד]],K357),K357))</f>
        <v>31</v>
      </c>
      <c r="L358" s="19" t="str">
        <f>IF(AND(SUM(מרקובחצי[[#This Row],[31]:[33]])=1,SUM(U357:W357)=0),מרקובחצי[[#This Row],[מקס]]-מרקובחצי[[#This Row],[מינ]],"")</f>
        <v/>
      </c>
      <c r="M35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58" s="19" t="str">
        <f t="shared" si="5"/>
        <v>S32</v>
      </c>
      <c r="O358" s="19" t="str">
        <f>IF(מרקובחצי[[#This Row],[קבעה הפלגה?]]=1,"",IF(AND(מרקובחצי[[#This Row],[עד ועד]]&lt;29,OR(מרקובחצי[[#This Row],[CycleNumber]]=1,AND(U357=1,OR(מרקובחצי[[#This Row],[עד ועד]]&lt;J357,מרקובחצי[[#This Row],[עד ועד]]&gt;K357)),AND(V357=1,מרקובחצי[[#This Row],[עד ועד]]&lt;J357),W357=1)),1,""))</f>
        <v/>
      </c>
      <c r="P358" s="19" t="str">
        <f>IF(מרקובחצי[[#This Row],[קבעה הפלגה?]]=1,"",IF(AND(מרקובחצי[[#This Row],[עד ועד]]&gt;28,מרקובחצי[[#This Row],[עד ועד]]&lt;32,OR(מרקובחצי[[#This Row],[CycleNumber]]=1,AND(U357=1),AND(V357=1,OR(מרקובחצי[[#This Row],[עד ועד]]&lt;J357,מרקובחצי[[#This Row],[עד ועד]]&gt;K357)),W357=1)),1,""))</f>
        <v/>
      </c>
      <c r="Q358" s="19" t="str">
        <f>IF(מרקובחצי[[#This Row],[קבעה הפלגה?]]=1,"",IF(AND(מרקובחצי[[#This Row],[עד ועד]]&gt;31,OR(מרקובחצי[[#This Row],[CycleNumber]]=1,AND(U357=1),AND(V357=1,מרקובחצי[[#This Row],[עד ועד]]&gt;K357),AND(W357=1,OR(מרקובחצי[[#This Row],[עד ועד]]&gt;K357,מרקובחצי[[#This Row],[עד ועד]]&lt;J357)))),1,""))</f>
        <v/>
      </c>
      <c r="R358" s="19" t="str">
        <f>IF(מרקובחצי[[#This Row],[CycleNumber]]&gt;1,IF(AND(O357=1,מרקובחצי[[#This Row],[עד ועד]]&lt;29),1,""),"")</f>
        <v/>
      </c>
      <c r="S358" s="19" t="str">
        <f>IF(מרקובחצי[[#This Row],[CycleNumber]]&gt;1,IF(OR(AND(O357=1,מרקובחצי[[#This Row],[עד ועד]]&gt;28),AND(P357=1),AND(Q357=1,מרקובחצי[[#This Row],[עד ועד]]&lt;32)),1,""),"")</f>
        <v/>
      </c>
      <c r="T358" s="19" t="str">
        <f>IF(מרקובחצי[[#This Row],[CycleNumber]]&gt;1,IF(AND(Q357=1,מרקובחצי[[#This Row],[עד ועד]]&gt;31),1,""),"")</f>
        <v/>
      </c>
      <c r="U358" s="19" t="str">
        <f>IF(מרקובחצי[[#This Row],[CycleNumber]]&gt;1,IF(AND(R357=1,מרקובחצי[[#This Row],[עד ועד]]&lt;29),1,IF(AND(U357=1,NOT(OR(מרקובחצי[[#This Row],[עד ועד]]&lt;J357,מרקובחצי[[#This Row],[עד ועד]]&gt;K357))),1,"")),"")</f>
        <v/>
      </c>
      <c r="V358" s="19">
        <f>IF(מרקובחצי[[#This Row],[CycleNumber]]&gt;1,IF(AND(SUM(R357:T357)=1,מרקובחצי[[#This Row],[עד ועד]]&gt;28,מרקובחצי[[#This Row],[עד ועד]]&lt;32),1,IF(OR(S357=1,AND(R357=1,מרקובחצי[[#This Row],[עד ועד]]&gt;28),AND(T357=1,מרקובחצי[[#This Row],[עד ועד]]&lt;32)),1,IF(AND(V357=1,NOT(OR(מרקובחצי[[#This Row],[עד ועד]]&lt;J357,מרקובחצי[[#This Row],[עד ועד]]&gt;K357))),1,""))),"")</f>
        <v>1</v>
      </c>
      <c r="W358" s="19" t="str">
        <f>IF(מרקובחצי[[#This Row],[CycleNumber]]&gt;1,IF(AND(T357=1,מרקובחצי[[#This Row],[עד ועד]]&gt;31),1,IF(AND(W357=1,NOT(OR(מרקובחצי[[#This Row],[עד ועד]]&lt;J357,מרקובחצי[[#This Row],[עד ועד]]&gt;K357))),1,"")),"")</f>
        <v/>
      </c>
      <c r="X358" s="19" t="str">
        <f>IF(AND(מרקובחצי[[#This Row],[CycleNumber]]&lt;$B359,SUM(מרקובחצי[[#This Row],[11]],R359)=2),1,"")</f>
        <v/>
      </c>
      <c r="Y358" s="19" t="str">
        <f>IF(AND(מרקובחצי[[#This Row],[CycleNumber]]&lt;$B359,SUM(מרקובחצי[[#This Row],[11]],S359)=2),1,"")</f>
        <v/>
      </c>
      <c r="Z358" s="19" t="str">
        <f>IF(AND(מרקובחצי[[#This Row],[CycleNumber]]&lt;$B359,SUM(מרקובחצי[[#This Row],[13]],S359)=2),1,"")</f>
        <v/>
      </c>
      <c r="AA358" s="19" t="str">
        <f>IF(AND(מרקובחצי[[#This Row],[CycleNumber]]&lt;$B359,SUM(מרקובחצי[[#This Row],[13]],T359)=2),1,"")</f>
        <v/>
      </c>
      <c r="AB358" s="19" t="str">
        <f>IF(AND(מרקובחצי[[#This Row],[CycleNumber]]&lt;$B359,SUM(מרקובחצי[[#This Row],[21]],U359)=2),1,"")</f>
        <v/>
      </c>
      <c r="AC358" s="19" t="str">
        <f>IF(AND(מרקובחצי[[#This Row],[CycleNumber]]&lt;$B359,SUM(מרקובחצי[[#This Row],[21]],V359)=2),1,"")</f>
        <v/>
      </c>
      <c r="AD358" s="19" t="str">
        <f>IF(AND(מרקובחצי[[#This Row],[CycleNumber]]&lt;$B359,SUM(מרקובחצי[[#This Row],[23]],V359)=2),1,"")</f>
        <v/>
      </c>
      <c r="AE358" s="19" t="str">
        <f>IF(AND(מרקובחצי[[#This Row],[CycleNumber]]&lt;$B359,SUM(מרקובחצי[[#This Row],[23]],W359)=2),1,"")</f>
        <v/>
      </c>
      <c r="AF358" s="19" t="str">
        <f>IF(AND(מרקובחצי[[#This Row],[CycleNumber]]&lt;$B359,SUM(מרקובחצי[[#This Row],[31]],O359)=2),1,"")</f>
        <v/>
      </c>
      <c r="AG358" s="19" t="str">
        <f>IF(AND(מרקובחצי[[#This Row],[CycleNumber]]&lt;$B359,SUM(מרקובחצי[[#This Row],[31]],P359)=2),1,"")</f>
        <v/>
      </c>
      <c r="AH358" s="19" t="str">
        <f>IF(AND(מרקובחצי[[#This Row],[CycleNumber]]&lt;$B359,SUM(מרקובחצי[[#This Row],[31]],Q359)=2),1,"")</f>
        <v/>
      </c>
      <c r="AI358" s="19" t="str">
        <f>IF(AND(מרקובחצי[[#This Row],[CycleNumber]]&lt;$B359,SUM(U358:U359)=2),1,"")</f>
        <v/>
      </c>
      <c r="AJ358" s="19" t="str">
        <f>IF(AND(מרקובחצי[[#This Row],[CycleNumber]]&lt;$B359,SUM(מרקובחצי[[#This Row],[32]],O359)=2),1,"")</f>
        <v/>
      </c>
      <c r="AK358" s="19" t="str">
        <f>IF(AND(מרקובחצי[[#This Row],[CycleNumber]]&lt;$B359,SUM(מרקובחצי[[#This Row],[32]],P359)=2),1,"")</f>
        <v/>
      </c>
      <c r="AL358" s="19" t="str">
        <f>IF(AND(מרקובחצי[[#This Row],[CycleNumber]]&lt;$B359,SUM(מרקובחצי[[#This Row],[32]],Q359)=2),1,"")</f>
        <v/>
      </c>
      <c r="AM358" s="19">
        <f>IF(AND(מרקובחצי[[#This Row],[CycleNumber]]&lt;$B359,SUM(V358:V359)=2),1,"")</f>
        <v>1</v>
      </c>
      <c r="AN358" s="19" t="str">
        <f>IF(AND(מרקובחצי[[#This Row],[CycleNumber]]&lt;$B359,SUM(מרקובחצי[[#This Row],[33]],O359)=2),1,"")</f>
        <v/>
      </c>
      <c r="AO358" s="19" t="str">
        <f>IF(AND(מרקובחצי[[#This Row],[CycleNumber]]&lt;$B359,SUM(מרקובחצי[[#This Row],[33]],P359)=2),1,"")</f>
        <v/>
      </c>
      <c r="AP358" s="19" t="str">
        <f>IF(AND(מרקובחצי[[#This Row],[CycleNumber]]&lt;$B359,SUM(מרקובחצי[[#This Row],[33]],Q359)=2),1,"")</f>
        <v/>
      </c>
      <c r="AQ358" s="19" t="str">
        <f>IF(AND(מרקובחצי[[#This Row],[CycleNumber]]&lt;$B359,SUM(W358:W359)=2),1,"")</f>
        <v/>
      </c>
      <c r="AR358" s="19" t="str">
        <f>IF(AND(מרקובחצי[[#This Row],[CycleNumber]]&lt;$B359,SUM(מרקובחצי[[#This Row],[12]],S359)=2),1,"")</f>
        <v/>
      </c>
      <c r="AS358" s="19" t="str">
        <f>IF(AND(מרקובחצי[[#This Row],[CycleNumber]]&lt;$B359,SUM(מרקובחצי[[#This Row],[22]],V359)=2),1,"")</f>
        <v/>
      </c>
      <c r="AT358" s="21">
        <f>SUM(מרקובחצי[[#This Row],[11]:[33]])</f>
        <v>1</v>
      </c>
    </row>
    <row r="359" spans="1:46" ht="15.6" x14ac:dyDescent="0.25">
      <c r="A359" s="19" t="s">
        <v>39</v>
      </c>
      <c r="B359" s="19">
        <v>13</v>
      </c>
      <c r="C359">
        <v>27</v>
      </c>
      <c r="D359" s="19">
        <f>מרקובחצי[[#This Row],[LengthofCycle]]+1</f>
        <v>28</v>
      </c>
      <c r="E359" t="str">
        <f>IF(IFERROR(LOOKUP(מרקובחצי[[#This Row],[ClientID]],קביעויות[הפלגה]),FALSE)=מרקובחצי[[#This Row],[ClientID]],1,"")</f>
        <v/>
      </c>
      <c r="F359" t="str">
        <f>IF(IFERROR(LOOKUP(מרקובחצי[[#This Row],[ClientID]],סוגחציקבוע[S31]),FALSE)=מרקובחצי[[#This Row],[ClientID]],1,"")</f>
        <v/>
      </c>
      <c r="G359">
        <f>IF(IFERROR(LOOKUP(מרקובחצי[[#This Row],[ClientID]],סוגחציקבוע[S32]),FALSE)=מרקובחצי[[#This Row],[ClientID]],1,"")</f>
        <v>1</v>
      </c>
      <c r="H359" t="str">
        <f>IF(IFERROR(LOOKUP(מרקובחצי[[#This Row],[ClientID]],סוגחציקבוע[S33]),FALSE)=מרקובחצי[[#This Row],[ClientID]],1,"")</f>
        <v/>
      </c>
      <c r="I359" t="str">
        <f>IF(IFERROR(LOOKUP(מרקובחצי[[#This Row],[ClientID]],סוגחציקבוע[S32&amp;33]),FALSE)=מרקובחצי[[#This Row],[ClientID]],1,"")</f>
        <v/>
      </c>
      <c r="J359" s="19">
        <f>IF(SUM(מרקובחצי[[#This Row],[11]:[13]])=1,מרקובחצי[[#This Row],[עד ועד]],IF(SUM(R358:T359)=1,IF(מרקובחצי[[#This Row],[עד ועד]]&lt;J358,מרקובחצי[[#This Row],[עד ועד]],J358),J358))</f>
        <v>26</v>
      </c>
      <c r="K359" s="19">
        <f>IF(SUM(מרקובחצי[[#This Row],[11]:[13]])=1,מרקובחצי[[#This Row],[עד ועד]],IF(SUM(R358:T359)=1,IF(מרקובחצי[[#This Row],[עד ועד]]&gt;K358,מרקובחצי[[#This Row],[עד ועד]],K358),K358))</f>
        <v>31</v>
      </c>
      <c r="L359" s="19" t="str">
        <f>IF(AND(SUM(מרקובחצי[[#This Row],[31]:[33]])=1,SUM(U358:W358)=0),מרקובחצי[[#This Row],[מקס]]-מרקובחצי[[#This Row],[מינ]],"")</f>
        <v/>
      </c>
      <c r="M35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59" s="19" t="str">
        <f t="shared" si="5"/>
        <v>S32</v>
      </c>
      <c r="O359" s="19" t="str">
        <f>IF(מרקובחצי[[#This Row],[קבעה הפלגה?]]=1,"",IF(AND(מרקובחצי[[#This Row],[עד ועד]]&lt;29,OR(מרקובחצי[[#This Row],[CycleNumber]]=1,AND(U358=1,OR(מרקובחצי[[#This Row],[עד ועד]]&lt;J358,מרקובחצי[[#This Row],[עד ועד]]&gt;K358)),AND(V358=1,מרקובחצי[[#This Row],[עד ועד]]&lt;J358),W358=1)),1,""))</f>
        <v/>
      </c>
      <c r="P359" s="19" t="str">
        <f>IF(מרקובחצי[[#This Row],[קבעה הפלגה?]]=1,"",IF(AND(מרקובחצי[[#This Row],[עד ועד]]&gt;28,מרקובחצי[[#This Row],[עד ועד]]&lt;32,OR(מרקובחצי[[#This Row],[CycleNumber]]=1,AND(U358=1),AND(V358=1,OR(מרקובחצי[[#This Row],[עד ועד]]&lt;J358,מרקובחצי[[#This Row],[עד ועד]]&gt;K358)),W358=1)),1,""))</f>
        <v/>
      </c>
      <c r="Q359" s="19" t="str">
        <f>IF(מרקובחצי[[#This Row],[קבעה הפלגה?]]=1,"",IF(AND(מרקובחצי[[#This Row],[עד ועד]]&gt;31,OR(מרקובחצי[[#This Row],[CycleNumber]]=1,AND(U358=1),AND(V358=1,מרקובחצי[[#This Row],[עד ועד]]&gt;K358),AND(W358=1,OR(מרקובחצי[[#This Row],[עד ועד]]&gt;K358,מרקובחצי[[#This Row],[עד ועד]]&lt;J358)))),1,""))</f>
        <v/>
      </c>
      <c r="R359" s="19" t="str">
        <f>IF(מרקובחצי[[#This Row],[CycleNumber]]&gt;1,IF(AND(O358=1,מרקובחצי[[#This Row],[עד ועד]]&lt;29),1,""),"")</f>
        <v/>
      </c>
      <c r="S359" s="19" t="str">
        <f>IF(מרקובחצי[[#This Row],[CycleNumber]]&gt;1,IF(OR(AND(O358=1,מרקובחצי[[#This Row],[עד ועד]]&gt;28),AND(P358=1),AND(Q358=1,מרקובחצי[[#This Row],[עד ועד]]&lt;32)),1,""),"")</f>
        <v/>
      </c>
      <c r="T359" s="19" t="str">
        <f>IF(מרקובחצי[[#This Row],[CycleNumber]]&gt;1,IF(AND(Q358=1,מרקובחצי[[#This Row],[עד ועד]]&gt;31),1,""),"")</f>
        <v/>
      </c>
      <c r="U359" s="19" t="str">
        <f>IF(מרקובחצי[[#This Row],[CycleNumber]]&gt;1,IF(AND(R358=1,מרקובחצי[[#This Row],[עד ועד]]&lt;29),1,IF(AND(U358=1,NOT(OR(מרקובחצי[[#This Row],[עד ועד]]&lt;J358,מרקובחצי[[#This Row],[עד ועד]]&gt;K358))),1,"")),"")</f>
        <v/>
      </c>
      <c r="V359" s="19">
        <f>IF(מרקובחצי[[#This Row],[CycleNumber]]&gt;1,IF(AND(SUM(R358:T358)=1,מרקובחצי[[#This Row],[עד ועד]]&gt;28,מרקובחצי[[#This Row],[עד ועד]]&lt;32),1,IF(OR(S358=1,AND(R358=1,מרקובחצי[[#This Row],[עד ועד]]&gt;28),AND(T358=1,מרקובחצי[[#This Row],[עד ועד]]&lt;32)),1,IF(AND(V358=1,NOT(OR(מרקובחצי[[#This Row],[עד ועד]]&lt;J358,מרקובחצי[[#This Row],[עד ועד]]&gt;K358))),1,""))),"")</f>
        <v>1</v>
      </c>
      <c r="W359" s="19" t="str">
        <f>IF(מרקובחצי[[#This Row],[CycleNumber]]&gt;1,IF(AND(T358=1,מרקובחצי[[#This Row],[עד ועד]]&gt;31),1,IF(AND(W358=1,NOT(OR(מרקובחצי[[#This Row],[עד ועד]]&lt;J358,מרקובחצי[[#This Row],[עד ועד]]&gt;K358))),1,"")),"")</f>
        <v/>
      </c>
      <c r="X359" s="19" t="str">
        <f>IF(AND(מרקובחצי[[#This Row],[CycleNumber]]&lt;$B360,SUM(מרקובחצי[[#This Row],[11]],R360)=2),1,"")</f>
        <v/>
      </c>
      <c r="Y359" s="19" t="str">
        <f>IF(AND(מרקובחצי[[#This Row],[CycleNumber]]&lt;$B360,SUM(מרקובחצי[[#This Row],[11]],S360)=2),1,"")</f>
        <v/>
      </c>
      <c r="Z359" s="19" t="str">
        <f>IF(AND(מרקובחצי[[#This Row],[CycleNumber]]&lt;$B360,SUM(מרקובחצי[[#This Row],[13]],S360)=2),1,"")</f>
        <v/>
      </c>
      <c r="AA359" s="19" t="str">
        <f>IF(AND(מרקובחצי[[#This Row],[CycleNumber]]&lt;$B360,SUM(מרקובחצי[[#This Row],[13]],T360)=2),1,"")</f>
        <v/>
      </c>
      <c r="AB359" s="19" t="str">
        <f>IF(AND(מרקובחצי[[#This Row],[CycleNumber]]&lt;$B360,SUM(מרקובחצי[[#This Row],[21]],U360)=2),1,"")</f>
        <v/>
      </c>
      <c r="AC359" s="19" t="str">
        <f>IF(AND(מרקובחצי[[#This Row],[CycleNumber]]&lt;$B360,SUM(מרקובחצי[[#This Row],[21]],V360)=2),1,"")</f>
        <v/>
      </c>
      <c r="AD359" s="19" t="str">
        <f>IF(AND(מרקובחצי[[#This Row],[CycleNumber]]&lt;$B360,SUM(מרקובחצי[[#This Row],[23]],V360)=2),1,"")</f>
        <v/>
      </c>
      <c r="AE359" s="19" t="str">
        <f>IF(AND(מרקובחצי[[#This Row],[CycleNumber]]&lt;$B360,SUM(מרקובחצי[[#This Row],[23]],W360)=2),1,"")</f>
        <v/>
      </c>
      <c r="AF359" s="19" t="str">
        <f>IF(AND(מרקובחצי[[#This Row],[CycleNumber]]&lt;$B360,SUM(מרקובחצי[[#This Row],[31]],O360)=2),1,"")</f>
        <v/>
      </c>
      <c r="AG359" s="19" t="str">
        <f>IF(AND(מרקובחצי[[#This Row],[CycleNumber]]&lt;$B360,SUM(מרקובחצי[[#This Row],[31]],P360)=2),1,"")</f>
        <v/>
      </c>
      <c r="AH359" s="19" t="str">
        <f>IF(AND(מרקובחצי[[#This Row],[CycleNumber]]&lt;$B360,SUM(מרקובחצי[[#This Row],[31]],Q360)=2),1,"")</f>
        <v/>
      </c>
      <c r="AI359" s="19" t="str">
        <f>IF(AND(מרקובחצי[[#This Row],[CycleNumber]]&lt;$B360,SUM(U359:U360)=2),1,"")</f>
        <v/>
      </c>
      <c r="AJ359" s="19" t="str">
        <f>IF(AND(מרקובחצי[[#This Row],[CycleNumber]]&lt;$B360,SUM(מרקובחצי[[#This Row],[32]],O360)=2),1,"")</f>
        <v/>
      </c>
      <c r="AK359" s="19" t="str">
        <f>IF(AND(מרקובחצי[[#This Row],[CycleNumber]]&lt;$B360,SUM(מרקובחצי[[#This Row],[32]],P360)=2),1,"")</f>
        <v/>
      </c>
      <c r="AL359" s="19" t="str">
        <f>IF(AND(מרקובחצי[[#This Row],[CycleNumber]]&lt;$B360,SUM(מרקובחצי[[#This Row],[32]],Q360)=2),1,"")</f>
        <v/>
      </c>
      <c r="AM359" s="19" t="str">
        <f>IF(AND(מרקובחצי[[#This Row],[CycleNumber]]&lt;$B360,SUM(V359:V360)=2),1,"")</f>
        <v/>
      </c>
      <c r="AN359" s="19" t="str">
        <f>IF(AND(מרקובחצי[[#This Row],[CycleNumber]]&lt;$B360,SUM(מרקובחצי[[#This Row],[33]],O360)=2),1,"")</f>
        <v/>
      </c>
      <c r="AO359" s="19" t="str">
        <f>IF(AND(מרקובחצי[[#This Row],[CycleNumber]]&lt;$B360,SUM(מרקובחצי[[#This Row],[33]],P360)=2),1,"")</f>
        <v/>
      </c>
      <c r="AP359" s="19" t="str">
        <f>IF(AND(מרקובחצי[[#This Row],[CycleNumber]]&lt;$B360,SUM(מרקובחצי[[#This Row],[33]],Q360)=2),1,"")</f>
        <v/>
      </c>
      <c r="AQ359" s="19" t="str">
        <f>IF(AND(מרקובחצי[[#This Row],[CycleNumber]]&lt;$B360,SUM(W359:W360)=2),1,"")</f>
        <v/>
      </c>
      <c r="AR359" s="19" t="str">
        <f>IF(AND(מרקובחצי[[#This Row],[CycleNumber]]&lt;$B360,SUM(מרקובחצי[[#This Row],[12]],S360)=2),1,"")</f>
        <v/>
      </c>
      <c r="AS359" s="19" t="str">
        <f>IF(AND(מרקובחצי[[#This Row],[CycleNumber]]&lt;$B360,SUM(מרקובחצי[[#This Row],[22]],V360)=2),1,"")</f>
        <v/>
      </c>
      <c r="AT359" s="21">
        <f>SUM(מרקובחצי[[#This Row],[11]:[33]])</f>
        <v>1</v>
      </c>
    </row>
    <row r="360" spans="1:46" ht="15.6" x14ac:dyDescent="0.25">
      <c r="A360" s="19" t="s">
        <v>40</v>
      </c>
      <c r="B360" s="19">
        <v>1</v>
      </c>
      <c r="C360">
        <v>32</v>
      </c>
      <c r="D360" s="19">
        <f>מרקובחצי[[#This Row],[LengthofCycle]]+1</f>
        <v>33</v>
      </c>
      <c r="E360" t="str">
        <f>IF(IFERROR(LOOKUP(מרקובחצי[[#This Row],[ClientID]],קביעויות[הפלגה]),FALSE)=מרקובחצי[[#This Row],[ClientID]],1,"")</f>
        <v/>
      </c>
      <c r="F360" t="str">
        <f>IF(IFERROR(LOOKUP(מרקובחצי[[#This Row],[ClientID]],סוגחציקבוע[S31]),FALSE)=מרקובחצי[[#This Row],[ClientID]],1,"")</f>
        <v/>
      </c>
      <c r="G360">
        <f>IF(IFERROR(LOOKUP(מרקובחצי[[#This Row],[ClientID]],סוגחציקבוע[S32]),FALSE)=מרקובחצי[[#This Row],[ClientID]],1,"")</f>
        <v>1</v>
      </c>
      <c r="H360" t="str">
        <f>IF(IFERROR(LOOKUP(מרקובחצי[[#This Row],[ClientID]],סוגחציקבוע[S33]),FALSE)=מרקובחצי[[#This Row],[ClientID]],1,"")</f>
        <v/>
      </c>
      <c r="I360" t="str">
        <f>IF(IFERROR(LOOKUP(מרקובחצי[[#This Row],[ClientID]],סוגחציקבוע[S32&amp;33]),FALSE)=מרקובחצי[[#This Row],[ClientID]],1,"")</f>
        <v/>
      </c>
      <c r="J360" s="19">
        <f>IF(SUM(מרקובחצי[[#This Row],[11]:[13]])=1,מרקובחצי[[#This Row],[עד ועד]],IF(SUM(R359:T360)=1,IF(מרקובחצי[[#This Row],[עד ועד]]&lt;J359,מרקובחצי[[#This Row],[עד ועד]],J359),J359))</f>
        <v>33</v>
      </c>
      <c r="K360" s="19">
        <f>IF(SUM(מרקובחצי[[#This Row],[11]:[13]])=1,מרקובחצי[[#This Row],[עד ועד]],IF(SUM(R359:T360)=1,IF(מרקובחצי[[#This Row],[עד ועד]]&gt;K359,מרקובחצי[[#This Row],[עד ועד]],K359),K359))</f>
        <v>33</v>
      </c>
      <c r="L360" s="19" t="str">
        <f>IF(AND(SUM(מרקובחצי[[#This Row],[31]:[33]])=1,SUM(U359:W359)=0),מרקובחצי[[#This Row],[מקס]]-מרקובחצי[[#This Row],[מינ]],"")</f>
        <v/>
      </c>
      <c r="M36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360" s="19" t="str">
        <f t="shared" si="5"/>
        <v>S32</v>
      </c>
      <c r="O360" s="19" t="str">
        <f>IF(מרקובחצי[[#This Row],[קבעה הפלגה?]]=1,"",IF(AND(מרקובחצי[[#This Row],[עד ועד]]&lt;29,OR(מרקובחצי[[#This Row],[CycleNumber]]=1,AND(U359=1,OR(מרקובחצי[[#This Row],[עד ועד]]&lt;J359,מרקובחצי[[#This Row],[עד ועד]]&gt;K359)),AND(V359=1,מרקובחצי[[#This Row],[עד ועד]]&lt;J359),W359=1)),1,""))</f>
        <v/>
      </c>
      <c r="P360" s="19" t="str">
        <f>IF(מרקובחצי[[#This Row],[קבעה הפלגה?]]=1,"",IF(AND(מרקובחצי[[#This Row],[עד ועד]]&gt;28,מרקובחצי[[#This Row],[עד ועד]]&lt;32,OR(מרקובחצי[[#This Row],[CycleNumber]]=1,AND(U359=1),AND(V359=1,OR(מרקובחצי[[#This Row],[עד ועד]]&lt;J359,מרקובחצי[[#This Row],[עד ועד]]&gt;K359)),W359=1)),1,""))</f>
        <v/>
      </c>
      <c r="Q360" s="19">
        <f>IF(מרקובחצי[[#This Row],[קבעה הפלגה?]]=1,"",IF(AND(מרקובחצי[[#This Row],[עד ועד]]&gt;31,OR(מרקובחצי[[#This Row],[CycleNumber]]=1,AND(U359=1),AND(V359=1,מרקובחצי[[#This Row],[עד ועד]]&gt;K359),AND(W359=1,OR(מרקובחצי[[#This Row],[עד ועד]]&gt;K359,מרקובחצי[[#This Row],[עד ועד]]&lt;J359)))),1,""))</f>
        <v>1</v>
      </c>
      <c r="R360" s="19" t="str">
        <f>IF(מרקובחצי[[#This Row],[CycleNumber]]&gt;1,IF(AND(O359=1,מרקובחצי[[#This Row],[עד ועד]]&lt;29),1,""),"")</f>
        <v/>
      </c>
      <c r="S360" s="19" t="str">
        <f>IF(מרקובחצי[[#This Row],[CycleNumber]]&gt;1,IF(OR(AND(O359=1,מרקובחצי[[#This Row],[עד ועד]]&gt;28),AND(P359=1),AND(Q359=1,מרקובחצי[[#This Row],[עד ועד]]&lt;32)),1,""),"")</f>
        <v/>
      </c>
      <c r="T360" s="19" t="str">
        <f>IF(מרקובחצי[[#This Row],[CycleNumber]]&gt;1,IF(AND(Q359=1,מרקובחצי[[#This Row],[עד ועד]]&gt;31),1,""),"")</f>
        <v/>
      </c>
      <c r="U360" s="19" t="str">
        <f>IF(מרקובחצי[[#This Row],[CycleNumber]]&gt;1,IF(AND(R359=1,מרקובחצי[[#This Row],[עד ועד]]&lt;29),1,IF(AND(U359=1,NOT(OR(מרקובחצי[[#This Row],[עד ועד]]&lt;J359,מרקובחצי[[#This Row],[עד ועד]]&gt;K359))),1,"")),"")</f>
        <v/>
      </c>
      <c r="V360" s="19" t="str">
        <f>IF(מרקובחצי[[#This Row],[CycleNumber]]&gt;1,IF(AND(SUM(R359:T359)=1,מרקובחצי[[#This Row],[עד ועד]]&gt;28,מרקובחצי[[#This Row],[עד ועד]]&lt;32),1,IF(OR(S359=1,AND(R359=1,מרקובחצי[[#This Row],[עד ועד]]&gt;28),AND(T359=1,מרקובחצי[[#This Row],[עד ועד]]&lt;32)),1,IF(AND(V359=1,NOT(OR(מרקובחצי[[#This Row],[עד ועד]]&lt;J359,מרקובחצי[[#This Row],[עד ועד]]&gt;K359))),1,""))),"")</f>
        <v/>
      </c>
      <c r="W360" s="19" t="str">
        <f>IF(מרקובחצי[[#This Row],[CycleNumber]]&gt;1,IF(AND(T359=1,מרקובחצי[[#This Row],[עד ועד]]&gt;31),1,IF(AND(W359=1,NOT(OR(מרקובחצי[[#This Row],[עד ועד]]&lt;J359,מרקובחצי[[#This Row],[עד ועד]]&gt;K359))),1,"")),"")</f>
        <v/>
      </c>
      <c r="X360" s="19" t="str">
        <f>IF(AND(מרקובחצי[[#This Row],[CycleNumber]]&lt;$B361,SUM(מרקובחצי[[#This Row],[11]],R361)=2),1,"")</f>
        <v/>
      </c>
      <c r="Y360" s="19" t="str">
        <f>IF(AND(מרקובחצי[[#This Row],[CycleNumber]]&lt;$B361,SUM(מרקובחצי[[#This Row],[11]],S361)=2),1,"")</f>
        <v/>
      </c>
      <c r="Z360" s="19">
        <f>IF(AND(מרקובחצי[[#This Row],[CycleNumber]]&lt;$B361,SUM(מרקובחצי[[#This Row],[13]],S361)=2),1,"")</f>
        <v>1</v>
      </c>
      <c r="AA360" s="19" t="str">
        <f>IF(AND(מרקובחצי[[#This Row],[CycleNumber]]&lt;$B361,SUM(מרקובחצי[[#This Row],[13]],T361)=2),1,"")</f>
        <v/>
      </c>
      <c r="AB360" s="19" t="str">
        <f>IF(AND(מרקובחצי[[#This Row],[CycleNumber]]&lt;$B361,SUM(מרקובחצי[[#This Row],[21]],U361)=2),1,"")</f>
        <v/>
      </c>
      <c r="AC360" s="19" t="str">
        <f>IF(AND(מרקובחצי[[#This Row],[CycleNumber]]&lt;$B361,SUM(מרקובחצי[[#This Row],[21]],V361)=2),1,"")</f>
        <v/>
      </c>
      <c r="AD360" s="19" t="str">
        <f>IF(AND(מרקובחצי[[#This Row],[CycleNumber]]&lt;$B361,SUM(מרקובחצי[[#This Row],[23]],V361)=2),1,"")</f>
        <v/>
      </c>
      <c r="AE360" s="19" t="str">
        <f>IF(AND(מרקובחצי[[#This Row],[CycleNumber]]&lt;$B361,SUM(מרקובחצי[[#This Row],[23]],W361)=2),1,"")</f>
        <v/>
      </c>
      <c r="AF360" s="19" t="str">
        <f>IF(AND(מרקובחצי[[#This Row],[CycleNumber]]&lt;$B361,SUM(מרקובחצי[[#This Row],[31]],O361)=2),1,"")</f>
        <v/>
      </c>
      <c r="AG360" s="19" t="str">
        <f>IF(AND(מרקובחצי[[#This Row],[CycleNumber]]&lt;$B361,SUM(מרקובחצי[[#This Row],[31]],P361)=2),1,"")</f>
        <v/>
      </c>
      <c r="AH360" s="19" t="str">
        <f>IF(AND(מרקובחצי[[#This Row],[CycleNumber]]&lt;$B361,SUM(מרקובחצי[[#This Row],[31]],Q361)=2),1,"")</f>
        <v/>
      </c>
      <c r="AI360" s="19" t="str">
        <f>IF(AND(מרקובחצי[[#This Row],[CycleNumber]]&lt;$B361,SUM(U360:U361)=2),1,"")</f>
        <v/>
      </c>
      <c r="AJ360" s="19" t="str">
        <f>IF(AND(מרקובחצי[[#This Row],[CycleNumber]]&lt;$B361,SUM(מרקובחצי[[#This Row],[32]],O361)=2),1,"")</f>
        <v/>
      </c>
      <c r="AK360" s="19" t="str">
        <f>IF(AND(מרקובחצי[[#This Row],[CycleNumber]]&lt;$B361,SUM(מרקובחצי[[#This Row],[32]],P361)=2),1,"")</f>
        <v/>
      </c>
      <c r="AL360" s="19" t="str">
        <f>IF(AND(מרקובחצי[[#This Row],[CycleNumber]]&lt;$B361,SUM(מרקובחצי[[#This Row],[32]],Q361)=2),1,"")</f>
        <v/>
      </c>
      <c r="AM360" s="19" t="str">
        <f>IF(AND(מרקובחצי[[#This Row],[CycleNumber]]&lt;$B361,SUM(V360:V361)=2),1,"")</f>
        <v/>
      </c>
      <c r="AN360" s="19" t="str">
        <f>IF(AND(מרקובחצי[[#This Row],[CycleNumber]]&lt;$B361,SUM(מרקובחצי[[#This Row],[33]],O361)=2),1,"")</f>
        <v/>
      </c>
      <c r="AO360" s="19" t="str">
        <f>IF(AND(מרקובחצי[[#This Row],[CycleNumber]]&lt;$B361,SUM(מרקובחצי[[#This Row],[33]],P361)=2),1,"")</f>
        <v/>
      </c>
      <c r="AP360" s="19" t="str">
        <f>IF(AND(מרקובחצי[[#This Row],[CycleNumber]]&lt;$B361,SUM(מרקובחצי[[#This Row],[33]],Q361)=2),1,"")</f>
        <v/>
      </c>
      <c r="AQ360" s="19" t="str">
        <f>IF(AND(מרקובחצי[[#This Row],[CycleNumber]]&lt;$B361,SUM(W360:W361)=2),1,"")</f>
        <v/>
      </c>
      <c r="AR360" s="19" t="str">
        <f>IF(AND(מרקובחצי[[#This Row],[CycleNumber]]&lt;$B361,SUM(מרקובחצי[[#This Row],[12]],S361)=2),1,"")</f>
        <v/>
      </c>
      <c r="AS360" s="19" t="str">
        <f>IF(AND(מרקובחצי[[#This Row],[CycleNumber]]&lt;$B361,SUM(מרקובחצי[[#This Row],[22]],V361)=2),1,"")</f>
        <v/>
      </c>
      <c r="AT360" s="21">
        <f>SUM(מרקובחצי[[#This Row],[11]:[33]])</f>
        <v>1</v>
      </c>
    </row>
    <row r="361" spans="1:46" ht="15.6" x14ac:dyDescent="0.25">
      <c r="A361" s="19" t="s">
        <v>40</v>
      </c>
      <c r="B361" s="19">
        <v>2</v>
      </c>
      <c r="C361">
        <v>30</v>
      </c>
      <c r="D361" s="19">
        <f>מרקובחצי[[#This Row],[LengthofCycle]]+1</f>
        <v>31</v>
      </c>
      <c r="E361" t="str">
        <f>IF(IFERROR(LOOKUP(מרקובחצי[[#This Row],[ClientID]],קביעויות[הפלגה]),FALSE)=מרקובחצי[[#This Row],[ClientID]],1,"")</f>
        <v/>
      </c>
      <c r="F361" t="str">
        <f>IF(IFERROR(LOOKUP(מרקובחצי[[#This Row],[ClientID]],סוגחציקבוע[S31]),FALSE)=מרקובחצי[[#This Row],[ClientID]],1,"")</f>
        <v/>
      </c>
      <c r="G361">
        <f>IF(IFERROR(LOOKUP(מרקובחצי[[#This Row],[ClientID]],סוגחציקבוע[S32]),FALSE)=מרקובחצי[[#This Row],[ClientID]],1,"")</f>
        <v>1</v>
      </c>
      <c r="H361" t="str">
        <f>IF(IFERROR(LOOKUP(מרקובחצי[[#This Row],[ClientID]],סוגחציקבוע[S33]),FALSE)=מרקובחצי[[#This Row],[ClientID]],1,"")</f>
        <v/>
      </c>
      <c r="I361" t="str">
        <f>IF(IFERROR(LOOKUP(מרקובחצי[[#This Row],[ClientID]],סוגחציקבוע[S32&amp;33]),FALSE)=מרקובחצי[[#This Row],[ClientID]],1,"")</f>
        <v/>
      </c>
      <c r="J361" s="19">
        <f>IF(SUM(מרקובחצי[[#This Row],[11]:[13]])=1,מרקובחצי[[#This Row],[עד ועד]],IF(SUM(R360:T361)=1,IF(מרקובחצי[[#This Row],[עד ועד]]&lt;J360,מרקובחצי[[#This Row],[עד ועד]],J360),J360))</f>
        <v>31</v>
      </c>
      <c r="K361" s="19">
        <f>IF(SUM(מרקובחצי[[#This Row],[11]:[13]])=1,מרקובחצי[[#This Row],[עד ועד]],IF(SUM(R360:T361)=1,IF(מרקובחצי[[#This Row],[עד ועד]]&gt;K360,מרקובחצי[[#This Row],[עד ועד]],K360),K360))</f>
        <v>33</v>
      </c>
      <c r="L361" s="19" t="str">
        <f>IF(AND(SUM(מרקובחצי[[#This Row],[31]:[33]])=1,SUM(U360:W360)=0),מרקובחצי[[#This Row],[מקס]]-מרקובחצי[[#This Row],[מינ]],"")</f>
        <v/>
      </c>
      <c r="M36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361" s="19" t="str">
        <f t="shared" si="5"/>
        <v>S13</v>
      </c>
      <c r="O361" s="19" t="str">
        <f>IF(מרקובחצי[[#This Row],[קבעה הפלגה?]]=1,"",IF(AND(מרקובחצי[[#This Row],[עד ועד]]&lt;29,OR(מרקובחצי[[#This Row],[CycleNumber]]=1,AND(U360=1,OR(מרקובחצי[[#This Row],[עד ועד]]&lt;J360,מרקובחצי[[#This Row],[עד ועד]]&gt;K360)),AND(V360=1,מרקובחצי[[#This Row],[עד ועד]]&lt;J360),W360=1)),1,""))</f>
        <v/>
      </c>
      <c r="P361" s="19" t="str">
        <f>IF(מרקובחצי[[#This Row],[קבעה הפלגה?]]=1,"",IF(AND(מרקובחצי[[#This Row],[עד ועד]]&gt;28,מרקובחצי[[#This Row],[עד ועד]]&lt;32,OR(מרקובחצי[[#This Row],[CycleNumber]]=1,AND(U360=1),AND(V360=1,OR(מרקובחצי[[#This Row],[עד ועד]]&lt;J360,מרקובחצי[[#This Row],[עד ועד]]&gt;K360)),W360=1)),1,""))</f>
        <v/>
      </c>
      <c r="Q361" s="19" t="str">
        <f>IF(מרקובחצי[[#This Row],[קבעה הפלגה?]]=1,"",IF(AND(מרקובחצי[[#This Row],[עד ועד]]&gt;31,OR(מרקובחצי[[#This Row],[CycleNumber]]=1,AND(U360=1),AND(V360=1,מרקובחצי[[#This Row],[עד ועד]]&gt;K360),AND(W360=1,OR(מרקובחצי[[#This Row],[עד ועד]]&gt;K360,מרקובחצי[[#This Row],[עד ועד]]&lt;J360)))),1,""))</f>
        <v/>
      </c>
      <c r="R361" s="19" t="str">
        <f>IF(מרקובחצי[[#This Row],[CycleNumber]]&gt;1,IF(AND(O360=1,מרקובחצי[[#This Row],[עד ועד]]&lt;29),1,""),"")</f>
        <v/>
      </c>
      <c r="S361" s="19">
        <f>IF(מרקובחצי[[#This Row],[CycleNumber]]&gt;1,IF(OR(AND(O360=1,מרקובחצי[[#This Row],[עד ועד]]&gt;28),AND(P360=1),AND(Q360=1,מרקובחצי[[#This Row],[עד ועד]]&lt;32)),1,""),"")</f>
        <v>1</v>
      </c>
      <c r="T361" s="19" t="str">
        <f>IF(מרקובחצי[[#This Row],[CycleNumber]]&gt;1,IF(AND(Q360=1,מרקובחצי[[#This Row],[עד ועד]]&gt;31),1,""),"")</f>
        <v/>
      </c>
      <c r="U361" s="19" t="str">
        <f>IF(מרקובחצי[[#This Row],[CycleNumber]]&gt;1,IF(AND(R360=1,מרקובחצי[[#This Row],[עד ועד]]&lt;29),1,IF(AND(U360=1,NOT(OR(מרקובחצי[[#This Row],[עד ועד]]&lt;J360,מרקובחצי[[#This Row],[עד ועד]]&gt;K360))),1,"")),"")</f>
        <v/>
      </c>
      <c r="V361" s="19" t="str">
        <f>IF(מרקובחצי[[#This Row],[CycleNumber]]&gt;1,IF(AND(SUM(R360:T360)=1,מרקובחצי[[#This Row],[עד ועד]]&gt;28,מרקובחצי[[#This Row],[עד ועד]]&lt;32),1,IF(OR(S360=1,AND(R360=1,מרקובחצי[[#This Row],[עד ועד]]&gt;28),AND(T360=1,מרקובחצי[[#This Row],[עד ועד]]&lt;32)),1,IF(AND(V360=1,NOT(OR(מרקובחצי[[#This Row],[עד ועד]]&lt;J360,מרקובחצי[[#This Row],[עד ועד]]&gt;K360))),1,""))),"")</f>
        <v/>
      </c>
      <c r="W361" s="19" t="str">
        <f>IF(מרקובחצי[[#This Row],[CycleNumber]]&gt;1,IF(AND(T360=1,מרקובחצי[[#This Row],[עד ועד]]&gt;31),1,IF(AND(W360=1,NOT(OR(מרקובחצי[[#This Row],[עד ועד]]&lt;J360,מרקובחצי[[#This Row],[עד ועד]]&gt;K360))),1,"")),"")</f>
        <v/>
      </c>
      <c r="X361" s="19" t="str">
        <f>IF(AND(מרקובחצי[[#This Row],[CycleNumber]]&lt;$B362,SUM(מרקובחצי[[#This Row],[11]],R362)=2),1,"")</f>
        <v/>
      </c>
      <c r="Y361" s="19" t="str">
        <f>IF(AND(מרקובחצי[[#This Row],[CycleNumber]]&lt;$B362,SUM(מרקובחצי[[#This Row],[11]],S362)=2),1,"")</f>
        <v/>
      </c>
      <c r="Z361" s="19" t="str">
        <f>IF(AND(מרקובחצי[[#This Row],[CycleNumber]]&lt;$B362,SUM(מרקובחצי[[#This Row],[13]],S362)=2),1,"")</f>
        <v/>
      </c>
      <c r="AA361" s="19" t="str">
        <f>IF(AND(מרקובחצי[[#This Row],[CycleNumber]]&lt;$B362,SUM(מרקובחצי[[#This Row],[13]],T362)=2),1,"")</f>
        <v/>
      </c>
      <c r="AB361" s="19" t="str">
        <f>IF(AND(מרקובחצי[[#This Row],[CycleNumber]]&lt;$B362,SUM(מרקובחצי[[#This Row],[21]],U362)=2),1,"")</f>
        <v/>
      </c>
      <c r="AC361" s="19" t="str">
        <f>IF(AND(מרקובחצי[[#This Row],[CycleNumber]]&lt;$B362,SUM(מרקובחצי[[#This Row],[21]],V362)=2),1,"")</f>
        <v/>
      </c>
      <c r="AD361" s="19" t="str">
        <f>IF(AND(מרקובחצי[[#This Row],[CycleNumber]]&lt;$B362,SUM(מרקובחצי[[#This Row],[23]],V362)=2),1,"")</f>
        <v/>
      </c>
      <c r="AE361" s="19" t="str">
        <f>IF(AND(מרקובחצי[[#This Row],[CycleNumber]]&lt;$B362,SUM(מרקובחצי[[#This Row],[23]],W362)=2),1,"")</f>
        <v/>
      </c>
      <c r="AF361" s="19" t="str">
        <f>IF(AND(מרקובחצי[[#This Row],[CycleNumber]]&lt;$B362,SUM(מרקובחצי[[#This Row],[31]],O362)=2),1,"")</f>
        <v/>
      </c>
      <c r="AG361" s="19" t="str">
        <f>IF(AND(מרקובחצי[[#This Row],[CycleNumber]]&lt;$B362,SUM(מרקובחצי[[#This Row],[31]],P362)=2),1,"")</f>
        <v/>
      </c>
      <c r="AH361" s="19" t="str">
        <f>IF(AND(מרקובחצי[[#This Row],[CycleNumber]]&lt;$B362,SUM(מרקובחצי[[#This Row],[31]],Q362)=2),1,"")</f>
        <v/>
      </c>
      <c r="AI361" s="19" t="str">
        <f>IF(AND(מרקובחצי[[#This Row],[CycleNumber]]&lt;$B362,SUM(U361:U362)=2),1,"")</f>
        <v/>
      </c>
      <c r="AJ361" s="19" t="str">
        <f>IF(AND(מרקובחצי[[#This Row],[CycleNumber]]&lt;$B362,SUM(מרקובחצי[[#This Row],[32]],O362)=2),1,"")</f>
        <v/>
      </c>
      <c r="AK361" s="19" t="str">
        <f>IF(AND(מרקובחצי[[#This Row],[CycleNumber]]&lt;$B362,SUM(מרקובחצי[[#This Row],[32]],P362)=2),1,"")</f>
        <v/>
      </c>
      <c r="AL361" s="19" t="str">
        <f>IF(AND(מרקובחצי[[#This Row],[CycleNumber]]&lt;$B362,SUM(מרקובחצי[[#This Row],[32]],Q362)=2),1,"")</f>
        <v/>
      </c>
      <c r="AM361" s="19" t="str">
        <f>IF(AND(מרקובחצי[[#This Row],[CycleNumber]]&lt;$B362,SUM(V361:V362)=2),1,"")</f>
        <v/>
      </c>
      <c r="AN361" s="19" t="str">
        <f>IF(AND(מרקובחצי[[#This Row],[CycleNumber]]&lt;$B362,SUM(מרקובחצי[[#This Row],[33]],O362)=2),1,"")</f>
        <v/>
      </c>
      <c r="AO361" s="19" t="str">
        <f>IF(AND(מרקובחצי[[#This Row],[CycleNumber]]&lt;$B362,SUM(מרקובחצי[[#This Row],[33]],P362)=2),1,"")</f>
        <v/>
      </c>
      <c r="AP361" s="19" t="str">
        <f>IF(AND(מרקובחצי[[#This Row],[CycleNumber]]&lt;$B362,SUM(מרקובחצי[[#This Row],[33]],Q362)=2),1,"")</f>
        <v/>
      </c>
      <c r="AQ361" s="19" t="str">
        <f>IF(AND(מרקובחצי[[#This Row],[CycleNumber]]&lt;$B362,SUM(W361:W362)=2),1,"")</f>
        <v/>
      </c>
      <c r="AR361" s="19" t="str">
        <f>IF(AND(מרקובחצי[[#This Row],[CycleNumber]]&lt;$B362,SUM(מרקובחצי[[#This Row],[12]],S362)=2),1,"")</f>
        <v/>
      </c>
      <c r="AS361" s="19">
        <f>IF(AND(מרקובחצי[[#This Row],[CycleNumber]]&lt;$B362,SUM(מרקובחצי[[#This Row],[22]],V362)=2),1,"")</f>
        <v>1</v>
      </c>
      <c r="AT361" s="21">
        <f>SUM(מרקובחצי[[#This Row],[11]:[33]])</f>
        <v>1</v>
      </c>
    </row>
    <row r="362" spans="1:46" ht="15.6" x14ac:dyDescent="0.25">
      <c r="A362" s="19" t="s">
        <v>40</v>
      </c>
      <c r="B362" s="19">
        <v>3</v>
      </c>
      <c r="C362">
        <v>27</v>
      </c>
      <c r="D362" s="19">
        <f>מרקובחצי[[#This Row],[LengthofCycle]]+1</f>
        <v>28</v>
      </c>
      <c r="E362" t="str">
        <f>IF(IFERROR(LOOKUP(מרקובחצי[[#This Row],[ClientID]],קביעויות[הפלגה]),FALSE)=מרקובחצי[[#This Row],[ClientID]],1,"")</f>
        <v/>
      </c>
      <c r="F362" t="str">
        <f>IF(IFERROR(LOOKUP(מרקובחצי[[#This Row],[ClientID]],סוגחציקבוע[S31]),FALSE)=מרקובחצי[[#This Row],[ClientID]],1,"")</f>
        <v/>
      </c>
      <c r="G362">
        <f>IF(IFERROR(LOOKUP(מרקובחצי[[#This Row],[ClientID]],סוגחציקבוע[S32]),FALSE)=מרקובחצי[[#This Row],[ClientID]],1,"")</f>
        <v>1</v>
      </c>
      <c r="H362" t="str">
        <f>IF(IFERROR(LOOKUP(מרקובחצי[[#This Row],[ClientID]],סוגחציקבוע[S33]),FALSE)=מרקובחצי[[#This Row],[ClientID]],1,"")</f>
        <v/>
      </c>
      <c r="I362" t="str">
        <f>IF(IFERROR(LOOKUP(מרקובחצי[[#This Row],[ClientID]],סוגחציקבוע[S32&amp;33]),FALSE)=מרקובחצי[[#This Row],[ClientID]],1,"")</f>
        <v/>
      </c>
      <c r="J362" s="19">
        <f>IF(SUM(מרקובחצי[[#This Row],[11]:[13]])=1,מרקובחצי[[#This Row],[עד ועד]],IF(SUM(R361:T362)=1,IF(מרקובחצי[[#This Row],[עד ועד]]&lt;J361,מרקובחצי[[#This Row],[עד ועד]],J361),J361))</f>
        <v>28</v>
      </c>
      <c r="K362" s="19">
        <f>IF(SUM(מרקובחצי[[#This Row],[11]:[13]])=1,מרקובחצי[[#This Row],[עד ועד]],IF(SUM(R361:T362)=1,IF(מרקובחצי[[#This Row],[עד ועד]]&gt;K361,מרקובחצי[[#This Row],[עד ועד]],K361),K361))</f>
        <v>33</v>
      </c>
      <c r="L362" s="19">
        <f>IF(AND(SUM(מרקובחצי[[#This Row],[31]:[33]])=1,SUM(U361:W361)=0),מרקובחצי[[#This Row],[מקס]]-מרקובחצי[[#This Row],[מינ]],"")</f>
        <v>5</v>
      </c>
      <c r="M36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62" s="19" t="str">
        <f t="shared" si="5"/>
        <v>S22</v>
      </c>
      <c r="O362" s="19" t="str">
        <f>IF(מרקובחצי[[#This Row],[קבעה הפלגה?]]=1,"",IF(AND(מרקובחצי[[#This Row],[עד ועד]]&lt;29,OR(מרקובחצי[[#This Row],[CycleNumber]]=1,AND(U361=1,OR(מרקובחצי[[#This Row],[עד ועד]]&lt;J361,מרקובחצי[[#This Row],[עד ועד]]&gt;K361)),AND(V361=1,מרקובחצי[[#This Row],[עד ועד]]&lt;J361),W361=1)),1,""))</f>
        <v/>
      </c>
      <c r="P362" s="19" t="str">
        <f>IF(מרקובחצי[[#This Row],[קבעה הפלגה?]]=1,"",IF(AND(מרקובחצי[[#This Row],[עד ועד]]&gt;28,מרקובחצי[[#This Row],[עד ועד]]&lt;32,OR(מרקובחצי[[#This Row],[CycleNumber]]=1,AND(U361=1),AND(V361=1,OR(מרקובחצי[[#This Row],[עד ועד]]&lt;J361,מרקובחצי[[#This Row],[עד ועד]]&gt;K361)),W361=1)),1,""))</f>
        <v/>
      </c>
      <c r="Q362" s="19" t="str">
        <f>IF(מרקובחצי[[#This Row],[קבעה הפלגה?]]=1,"",IF(AND(מרקובחצי[[#This Row],[עד ועד]]&gt;31,OR(מרקובחצי[[#This Row],[CycleNumber]]=1,AND(U361=1),AND(V361=1,מרקובחצי[[#This Row],[עד ועד]]&gt;K361),AND(W361=1,OR(מרקובחצי[[#This Row],[עד ועד]]&gt;K361,מרקובחצי[[#This Row],[עד ועד]]&lt;J361)))),1,""))</f>
        <v/>
      </c>
      <c r="R362" s="19" t="str">
        <f>IF(מרקובחצי[[#This Row],[CycleNumber]]&gt;1,IF(AND(O361=1,מרקובחצי[[#This Row],[עד ועד]]&lt;29),1,""),"")</f>
        <v/>
      </c>
      <c r="S362" s="19" t="str">
        <f>IF(מרקובחצי[[#This Row],[CycleNumber]]&gt;1,IF(OR(AND(O361=1,מרקובחצי[[#This Row],[עד ועד]]&gt;28),AND(P361=1),AND(Q361=1,מרקובחצי[[#This Row],[עד ועד]]&lt;32)),1,""),"")</f>
        <v/>
      </c>
      <c r="T362" s="19" t="str">
        <f>IF(מרקובחצי[[#This Row],[CycleNumber]]&gt;1,IF(AND(Q361=1,מרקובחצי[[#This Row],[עד ועד]]&gt;31),1,""),"")</f>
        <v/>
      </c>
      <c r="U362" s="19" t="str">
        <f>IF(מרקובחצי[[#This Row],[CycleNumber]]&gt;1,IF(AND(R361=1,מרקובחצי[[#This Row],[עד ועד]]&lt;29),1,IF(AND(U361=1,NOT(OR(מרקובחצי[[#This Row],[עד ועד]]&lt;J361,מרקובחצי[[#This Row],[עד ועד]]&gt;K361))),1,"")),"")</f>
        <v/>
      </c>
      <c r="V362" s="19">
        <f>IF(מרקובחצי[[#This Row],[CycleNumber]]&gt;1,IF(AND(SUM(R361:T361)=1,מרקובחצי[[#This Row],[עד ועד]]&gt;28,מרקובחצי[[#This Row],[עד ועד]]&lt;32),1,IF(OR(S361=1,AND(R361=1,מרקובחצי[[#This Row],[עד ועד]]&gt;28),AND(T361=1,מרקובחצי[[#This Row],[עד ועד]]&lt;32)),1,IF(AND(V361=1,NOT(OR(מרקובחצי[[#This Row],[עד ועד]]&lt;J361,מרקובחצי[[#This Row],[עד ועד]]&gt;K361))),1,""))),"")</f>
        <v>1</v>
      </c>
      <c r="W362" s="19" t="str">
        <f>IF(מרקובחצי[[#This Row],[CycleNumber]]&gt;1,IF(AND(T361=1,מרקובחצי[[#This Row],[עד ועד]]&gt;31),1,IF(AND(W361=1,NOT(OR(מרקובחצי[[#This Row],[עד ועד]]&lt;J361,מרקובחצי[[#This Row],[עד ועד]]&gt;K361))),1,"")),"")</f>
        <v/>
      </c>
      <c r="X362" s="19" t="str">
        <f>IF(AND(מרקובחצי[[#This Row],[CycleNumber]]&lt;$B363,SUM(מרקובחצי[[#This Row],[11]],R363)=2),1,"")</f>
        <v/>
      </c>
      <c r="Y362" s="19" t="str">
        <f>IF(AND(מרקובחצי[[#This Row],[CycleNumber]]&lt;$B363,SUM(מרקובחצי[[#This Row],[11]],S363)=2),1,"")</f>
        <v/>
      </c>
      <c r="Z362" s="19" t="str">
        <f>IF(AND(מרקובחצי[[#This Row],[CycleNumber]]&lt;$B363,SUM(מרקובחצי[[#This Row],[13]],S363)=2),1,"")</f>
        <v/>
      </c>
      <c r="AA362" s="19" t="str">
        <f>IF(AND(מרקובחצי[[#This Row],[CycleNumber]]&lt;$B363,SUM(מרקובחצי[[#This Row],[13]],T363)=2),1,"")</f>
        <v/>
      </c>
      <c r="AB362" s="19" t="str">
        <f>IF(AND(מרקובחצי[[#This Row],[CycleNumber]]&lt;$B363,SUM(מרקובחצי[[#This Row],[21]],U363)=2),1,"")</f>
        <v/>
      </c>
      <c r="AC362" s="19" t="str">
        <f>IF(AND(מרקובחצי[[#This Row],[CycleNumber]]&lt;$B363,SUM(מרקובחצי[[#This Row],[21]],V363)=2),1,"")</f>
        <v/>
      </c>
      <c r="AD362" s="19" t="str">
        <f>IF(AND(מרקובחצי[[#This Row],[CycleNumber]]&lt;$B363,SUM(מרקובחצי[[#This Row],[23]],V363)=2),1,"")</f>
        <v/>
      </c>
      <c r="AE362" s="19" t="str">
        <f>IF(AND(מרקובחצי[[#This Row],[CycleNumber]]&lt;$B363,SUM(מרקובחצי[[#This Row],[23]],W363)=2),1,"")</f>
        <v/>
      </c>
      <c r="AF362" s="19" t="str">
        <f>IF(AND(מרקובחצי[[#This Row],[CycleNumber]]&lt;$B363,SUM(מרקובחצי[[#This Row],[31]],O363)=2),1,"")</f>
        <v/>
      </c>
      <c r="AG362" s="19" t="str">
        <f>IF(AND(מרקובחצי[[#This Row],[CycleNumber]]&lt;$B363,SUM(מרקובחצי[[#This Row],[31]],P363)=2),1,"")</f>
        <v/>
      </c>
      <c r="AH362" s="19" t="str">
        <f>IF(AND(מרקובחצי[[#This Row],[CycleNumber]]&lt;$B363,SUM(מרקובחצי[[#This Row],[31]],Q363)=2),1,"")</f>
        <v/>
      </c>
      <c r="AI362" s="19" t="str">
        <f>IF(AND(מרקובחצי[[#This Row],[CycleNumber]]&lt;$B363,SUM(U362:U363)=2),1,"")</f>
        <v/>
      </c>
      <c r="AJ362" s="19" t="str">
        <f>IF(AND(מרקובחצי[[#This Row],[CycleNumber]]&lt;$B363,SUM(מרקובחצי[[#This Row],[32]],O363)=2),1,"")</f>
        <v/>
      </c>
      <c r="AK362" s="19" t="str">
        <f>IF(AND(מרקובחצי[[#This Row],[CycleNumber]]&lt;$B363,SUM(מרקובחצי[[#This Row],[32]],P363)=2),1,"")</f>
        <v/>
      </c>
      <c r="AL362" s="19" t="str">
        <f>IF(AND(מרקובחצי[[#This Row],[CycleNumber]]&lt;$B363,SUM(מרקובחצי[[#This Row],[32]],Q363)=2),1,"")</f>
        <v/>
      </c>
      <c r="AM362" s="19">
        <f>IF(AND(מרקובחצי[[#This Row],[CycleNumber]]&lt;$B363,SUM(V362:V363)=2),1,"")</f>
        <v>1</v>
      </c>
      <c r="AN362" s="19" t="str">
        <f>IF(AND(מרקובחצי[[#This Row],[CycleNumber]]&lt;$B363,SUM(מרקובחצי[[#This Row],[33]],O363)=2),1,"")</f>
        <v/>
      </c>
      <c r="AO362" s="19" t="str">
        <f>IF(AND(מרקובחצי[[#This Row],[CycleNumber]]&lt;$B363,SUM(מרקובחצי[[#This Row],[33]],P363)=2),1,"")</f>
        <v/>
      </c>
      <c r="AP362" s="19" t="str">
        <f>IF(AND(מרקובחצי[[#This Row],[CycleNumber]]&lt;$B363,SUM(מרקובחצי[[#This Row],[33]],Q363)=2),1,"")</f>
        <v/>
      </c>
      <c r="AQ362" s="19" t="str">
        <f>IF(AND(מרקובחצי[[#This Row],[CycleNumber]]&lt;$B363,SUM(W362:W363)=2),1,"")</f>
        <v/>
      </c>
      <c r="AR362" s="19" t="str">
        <f>IF(AND(מרקובחצי[[#This Row],[CycleNumber]]&lt;$B363,SUM(מרקובחצי[[#This Row],[12]],S363)=2),1,"")</f>
        <v/>
      </c>
      <c r="AS362" s="19" t="str">
        <f>IF(AND(מרקובחצי[[#This Row],[CycleNumber]]&lt;$B363,SUM(מרקובחצי[[#This Row],[22]],V363)=2),1,"")</f>
        <v/>
      </c>
      <c r="AT362" s="21">
        <f>SUM(מרקובחצי[[#This Row],[11]:[33]])</f>
        <v>1</v>
      </c>
    </row>
    <row r="363" spans="1:46" ht="15.6" x14ac:dyDescent="0.25">
      <c r="A363" s="19" t="s">
        <v>40</v>
      </c>
      <c r="B363" s="19">
        <v>4</v>
      </c>
      <c r="C363">
        <v>29</v>
      </c>
      <c r="D363" s="19">
        <f>מרקובחצי[[#This Row],[LengthofCycle]]+1</f>
        <v>30</v>
      </c>
      <c r="E363" t="str">
        <f>IF(IFERROR(LOOKUP(מרקובחצי[[#This Row],[ClientID]],קביעויות[הפלגה]),FALSE)=מרקובחצי[[#This Row],[ClientID]],1,"")</f>
        <v/>
      </c>
      <c r="F363" t="str">
        <f>IF(IFERROR(LOOKUP(מרקובחצי[[#This Row],[ClientID]],סוגחציקבוע[S31]),FALSE)=מרקובחצי[[#This Row],[ClientID]],1,"")</f>
        <v/>
      </c>
      <c r="G363">
        <f>IF(IFERROR(LOOKUP(מרקובחצי[[#This Row],[ClientID]],סוגחציקבוע[S32]),FALSE)=מרקובחצי[[#This Row],[ClientID]],1,"")</f>
        <v>1</v>
      </c>
      <c r="H363" t="str">
        <f>IF(IFERROR(LOOKUP(מרקובחצי[[#This Row],[ClientID]],סוגחציקבוע[S33]),FALSE)=מרקובחצי[[#This Row],[ClientID]],1,"")</f>
        <v/>
      </c>
      <c r="I363" t="str">
        <f>IF(IFERROR(LOOKUP(מרקובחצי[[#This Row],[ClientID]],סוגחציקבוע[S32&amp;33]),FALSE)=מרקובחצי[[#This Row],[ClientID]],1,"")</f>
        <v/>
      </c>
      <c r="J363" s="19">
        <f>IF(SUM(מרקובחצי[[#This Row],[11]:[13]])=1,מרקובחצי[[#This Row],[עד ועד]],IF(SUM(R362:T363)=1,IF(מרקובחצי[[#This Row],[עד ועד]]&lt;J362,מרקובחצי[[#This Row],[עד ועד]],J362),J362))</f>
        <v>28</v>
      </c>
      <c r="K363" s="19">
        <f>IF(SUM(מרקובחצי[[#This Row],[11]:[13]])=1,מרקובחצי[[#This Row],[עד ועד]],IF(SUM(R362:T363)=1,IF(מרקובחצי[[#This Row],[עד ועד]]&gt;K362,מרקובחצי[[#This Row],[עד ועד]],K362),K362))</f>
        <v>33</v>
      </c>
      <c r="L363" s="19" t="str">
        <f>IF(AND(SUM(מרקובחצי[[#This Row],[31]:[33]])=1,SUM(U362:W362)=0),מרקובחצי[[#This Row],[מקס]]-מרקובחצי[[#This Row],[מינ]],"")</f>
        <v/>
      </c>
      <c r="M36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63" s="19" t="str">
        <f t="shared" si="5"/>
        <v>S32</v>
      </c>
      <c r="O363" s="19" t="str">
        <f>IF(מרקובחצי[[#This Row],[קבעה הפלגה?]]=1,"",IF(AND(מרקובחצי[[#This Row],[עד ועד]]&lt;29,OR(מרקובחצי[[#This Row],[CycleNumber]]=1,AND(U362=1,OR(מרקובחצי[[#This Row],[עד ועד]]&lt;J362,מרקובחצי[[#This Row],[עד ועד]]&gt;K362)),AND(V362=1,מרקובחצי[[#This Row],[עד ועד]]&lt;J362),W362=1)),1,""))</f>
        <v/>
      </c>
      <c r="P363" s="19" t="str">
        <f>IF(מרקובחצי[[#This Row],[קבעה הפלגה?]]=1,"",IF(AND(מרקובחצי[[#This Row],[עד ועד]]&gt;28,מרקובחצי[[#This Row],[עד ועד]]&lt;32,OR(מרקובחצי[[#This Row],[CycleNumber]]=1,AND(U362=1),AND(V362=1,OR(מרקובחצי[[#This Row],[עד ועד]]&lt;J362,מרקובחצי[[#This Row],[עד ועד]]&gt;K362)),W362=1)),1,""))</f>
        <v/>
      </c>
      <c r="Q363" s="19" t="str">
        <f>IF(מרקובחצי[[#This Row],[קבעה הפלגה?]]=1,"",IF(AND(מרקובחצי[[#This Row],[עד ועד]]&gt;31,OR(מרקובחצי[[#This Row],[CycleNumber]]=1,AND(U362=1),AND(V362=1,מרקובחצי[[#This Row],[עד ועד]]&gt;K362),AND(W362=1,OR(מרקובחצי[[#This Row],[עד ועד]]&gt;K362,מרקובחצי[[#This Row],[עד ועד]]&lt;J362)))),1,""))</f>
        <v/>
      </c>
      <c r="R363" s="19" t="str">
        <f>IF(מרקובחצי[[#This Row],[CycleNumber]]&gt;1,IF(AND(O362=1,מרקובחצי[[#This Row],[עד ועד]]&lt;29),1,""),"")</f>
        <v/>
      </c>
      <c r="S363" s="19" t="str">
        <f>IF(מרקובחצי[[#This Row],[CycleNumber]]&gt;1,IF(OR(AND(O362=1,מרקובחצי[[#This Row],[עד ועד]]&gt;28),AND(P362=1),AND(Q362=1,מרקובחצי[[#This Row],[עד ועד]]&lt;32)),1,""),"")</f>
        <v/>
      </c>
      <c r="T363" s="19" t="str">
        <f>IF(מרקובחצי[[#This Row],[CycleNumber]]&gt;1,IF(AND(Q362=1,מרקובחצי[[#This Row],[עד ועד]]&gt;31),1,""),"")</f>
        <v/>
      </c>
      <c r="U363" s="19" t="str">
        <f>IF(מרקובחצי[[#This Row],[CycleNumber]]&gt;1,IF(AND(R362=1,מרקובחצי[[#This Row],[עד ועד]]&lt;29),1,IF(AND(U362=1,NOT(OR(מרקובחצי[[#This Row],[עד ועד]]&lt;J362,מרקובחצי[[#This Row],[עד ועד]]&gt;K362))),1,"")),"")</f>
        <v/>
      </c>
      <c r="V363" s="19">
        <f>IF(מרקובחצי[[#This Row],[CycleNumber]]&gt;1,IF(AND(SUM(R362:T362)=1,מרקובחצי[[#This Row],[עד ועד]]&gt;28,מרקובחצי[[#This Row],[עד ועד]]&lt;32),1,IF(OR(S362=1,AND(R362=1,מרקובחצי[[#This Row],[עד ועד]]&gt;28),AND(T362=1,מרקובחצי[[#This Row],[עד ועד]]&lt;32)),1,IF(AND(V362=1,NOT(OR(מרקובחצי[[#This Row],[עד ועד]]&lt;J362,מרקובחצי[[#This Row],[עד ועד]]&gt;K362))),1,""))),"")</f>
        <v>1</v>
      </c>
      <c r="W363" s="19" t="str">
        <f>IF(מרקובחצי[[#This Row],[CycleNumber]]&gt;1,IF(AND(T362=1,מרקובחצי[[#This Row],[עד ועד]]&gt;31),1,IF(AND(W362=1,NOT(OR(מרקובחצי[[#This Row],[עד ועד]]&lt;J362,מרקובחצי[[#This Row],[עד ועד]]&gt;K362))),1,"")),"")</f>
        <v/>
      </c>
      <c r="X363" s="19" t="str">
        <f>IF(AND(מרקובחצי[[#This Row],[CycleNumber]]&lt;$B364,SUM(מרקובחצי[[#This Row],[11]],R364)=2),1,"")</f>
        <v/>
      </c>
      <c r="Y363" s="19" t="str">
        <f>IF(AND(מרקובחצי[[#This Row],[CycleNumber]]&lt;$B364,SUM(מרקובחצי[[#This Row],[11]],S364)=2),1,"")</f>
        <v/>
      </c>
      <c r="Z363" s="19" t="str">
        <f>IF(AND(מרקובחצי[[#This Row],[CycleNumber]]&lt;$B364,SUM(מרקובחצי[[#This Row],[13]],S364)=2),1,"")</f>
        <v/>
      </c>
      <c r="AA363" s="19" t="str">
        <f>IF(AND(מרקובחצי[[#This Row],[CycleNumber]]&lt;$B364,SUM(מרקובחצי[[#This Row],[13]],T364)=2),1,"")</f>
        <v/>
      </c>
      <c r="AB363" s="19" t="str">
        <f>IF(AND(מרקובחצי[[#This Row],[CycleNumber]]&lt;$B364,SUM(מרקובחצי[[#This Row],[21]],U364)=2),1,"")</f>
        <v/>
      </c>
      <c r="AC363" s="19" t="str">
        <f>IF(AND(מרקובחצי[[#This Row],[CycleNumber]]&lt;$B364,SUM(מרקובחצי[[#This Row],[21]],V364)=2),1,"")</f>
        <v/>
      </c>
      <c r="AD363" s="19" t="str">
        <f>IF(AND(מרקובחצי[[#This Row],[CycleNumber]]&lt;$B364,SUM(מרקובחצי[[#This Row],[23]],V364)=2),1,"")</f>
        <v/>
      </c>
      <c r="AE363" s="19" t="str">
        <f>IF(AND(מרקובחצי[[#This Row],[CycleNumber]]&lt;$B364,SUM(מרקובחצי[[#This Row],[23]],W364)=2),1,"")</f>
        <v/>
      </c>
      <c r="AF363" s="19" t="str">
        <f>IF(AND(מרקובחצי[[#This Row],[CycleNumber]]&lt;$B364,SUM(מרקובחצי[[#This Row],[31]],O364)=2),1,"")</f>
        <v/>
      </c>
      <c r="AG363" s="19" t="str">
        <f>IF(AND(מרקובחצי[[#This Row],[CycleNumber]]&lt;$B364,SUM(מרקובחצי[[#This Row],[31]],P364)=2),1,"")</f>
        <v/>
      </c>
      <c r="AH363" s="19" t="str">
        <f>IF(AND(מרקובחצי[[#This Row],[CycleNumber]]&lt;$B364,SUM(מרקובחצי[[#This Row],[31]],Q364)=2),1,"")</f>
        <v/>
      </c>
      <c r="AI363" s="19" t="str">
        <f>IF(AND(מרקובחצי[[#This Row],[CycleNumber]]&lt;$B364,SUM(U363:U364)=2),1,"")</f>
        <v/>
      </c>
      <c r="AJ363" s="19" t="str">
        <f>IF(AND(מרקובחצי[[#This Row],[CycleNumber]]&lt;$B364,SUM(מרקובחצי[[#This Row],[32]],O364)=2),1,"")</f>
        <v/>
      </c>
      <c r="AK363" s="19" t="str">
        <f>IF(AND(מרקובחצי[[#This Row],[CycleNumber]]&lt;$B364,SUM(מרקובחצי[[#This Row],[32]],P364)=2),1,"")</f>
        <v/>
      </c>
      <c r="AL363" s="19" t="str">
        <f>IF(AND(מרקובחצי[[#This Row],[CycleNumber]]&lt;$B364,SUM(מרקובחצי[[#This Row],[32]],Q364)=2),1,"")</f>
        <v/>
      </c>
      <c r="AM363" s="19">
        <f>IF(AND(מרקובחצי[[#This Row],[CycleNumber]]&lt;$B364,SUM(V363:V364)=2),1,"")</f>
        <v>1</v>
      </c>
      <c r="AN363" s="19" t="str">
        <f>IF(AND(מרקובחצי[[#This Row],[CycleNumber]]&lt;$B364,SUM(מרקובחצי[[#This Row],[33]],O364)=2),1,"")</f>
        <v/>
      </c>
      <c r="AO363" s="19" t="str">
        <f>IF(AND(מרקובחצי[[#This Row],[CycleNumber]]&lt;$B364,SUM(מרקובחצי[[#This Row],[33]],P364)=2),1,"")</f>
        <v/>
      </c>
      <c r="AP363" s="19" t="str">
        <f>IF(AND(מרקובחצי[[#This Row],[CycleNumber]]&lt;$B364,SUM(מרקובחצי[[#This Row],[33]],Q364)=2),1,"")</f>
        <v/>
      </c>
      <c r="AQ363" s="19" t="str">
        <f>IF(AND(מרקובחצי[[#This Row],[CycleNumber]]&lt;$B364,SUM(W363:W364)=2),1,"")</f>
        <v/>
      </c>
      <c r="AR363" s="19" t="str">
        <f>IF(AND(מרקובחצי[[#This Row],[CycleNumber]]&lt;$B364,SUM(מרקובחצי[[#This Row],[12]],S364)=2),1,"")</f>
        <v/>
      </c>
      <c r="AS363" s="19" t="str">
        <f>IF(AND(מרקובחצי[[#This Row],[CycleNumber]]&lt;$B364,SUM(מרקובחצי[[#This Row],[22]],V364)=2),1,"")</f>
        <v/>
      </c>
      <c r="AT363" s="21">
        <f>SUM(מרקובחצי[[#This Row],[11]:[33]])</f>
        <v>1</v>
      </c>
    </row>
    <row r="364" spans="1:46" ht="15.6" x14ac:dyDescent="0.25">
      <c r="A364" s="19" t="s">
        <v>40</v>
      </c>
      <c r="B364" s="19">
        <v>5</v>
      </c>
      <c r="C364">
        <v>27</v>
      </c>
      <c r="D364" s="19">
        <f>מרקובחצי[[#This Row],[LengthofCycle]]+1</f>
        <v>28</v>
      </c>
      <c r="E364" t="str">
        <f>IF(IFERROR(LOOKUP(מרקובחצי[[#This Row],[ClientID]],קביעויות[הפלגה]),FALSE)=מרקובחצי[[#This Row],[ClientID]],1,"")</f>
        <v/>
      </c>
      <c r="F364" t="str">
        <f>IF(IFERROR(LOOKUP(מרקובחצי[[#This Row],[ClientID]],סוגחציקבוע[S31]),FALSE)=מרקובחצי[[#This Row],[ClientID]],1,"")</f>
        <v/>
      </c>
      <c r="G364">
        <f>IF(IFERROR(LOOKUP(מרקובחצי[[#This Row],[ClientID]],סוגחציקבוע[S32]),FALSE)=מרקובחצי[[#This Row],[ClientID]],1,"")</f>
        <v>1</v>
      </c>
      <c r="H364" t="str">
        <f>IF(IFERROR(LOOKUP(מרקובחצי[[#This Row],[ClientID]],סוגחציקבוע[S33]),FALSE)=מרקובחצי[[#This Row],[ClientID]],1,"")</f>
        <v/>
      </c>
      <c r="I364" t="str">
        <f>IF(IFERROR(LOOKUP(מרקובחצי[[#This Row],[ClientID]],סוגחציקבוע[S32&amp;33]),FALSE)=מרקובחצי[[#This Row],[ClientID]],1,"")</f>
        <v/>
      </c>
      <c r="J364" s="19">
        <f>IF(SUM(מרקובחצי[[#This Row],[11]:[13]])=1,מרקובחצי[[#This Row],[עד ועד]],IF(SUM(R363:T364)=1,IF(מרקובחצי[[#This Row],[עד ועד]]&lt;J363,מרקובחצי[[#This Row],[עד ועד]],J363),J363))</f>
        <v>28</v>
      </c>
      <c r="K364" s="19">
        <f>IF(SUM(מרקובחצי[[#This Row],[11]:[13]])=1,מרקובחצי[[#This Row],[עד ועד]],IF(SUM(R363:T364)=1,IF(מרקובחצי[[#This Row],[עד ועד]]&gt;K363,מרקובחצי[[#This Row],[עד ועד]],K363),K363))</f>
        <v>33</v>
      </c>
      <c r="L364" s="19" t="str">
        <f>IF(AND(SUM(מרקובחצי[[#This Row],[31]:[33]])=1,SUM(U363:W363)=0),מרקובחצי[[#This Row],[מקס]]-מרקובחצי[[#This Row],[מינ]],"")</f>
        <v/>
      </c>
      <c r="M36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64" s="19" t="str">
        <f t="shared" si="5"/>
        <v>S32</v>
      </c>
      <c r="O364" s="19" t="str">
        <f>IF(מרקובחצי[[#This Row],[קבעה הפלגה?]]=1,"",IF(AND(מרקובחצי[[#This Row],[עד ועד]]&lt;29,OR(מרקובחצי[[#This Row],[CycleNumber]]=1,AND(U363=1,OR(מרקובחצי[[#This Row],[עד ועד]]&lt;J363,מרקובחצי[[#This Row],[עד ועד]]&gt;K363)),AND(V363=1,מרקובחצי[[#This Row],[עד ועד]]&lt;J363),W363=1)),1,""))</f>
        <v/>
      </c>
      <c r="P364" s="19" t="str">
        <f>IF(מרקובחצי[[#This Row],[קבעה הפלגה?]]=1,"",IF(AND(מרקובחצי[[#This Row],[עד ועד]]&gt;28,מרקובחצי[[#This Row],[עד ועד]]&lt;32,OR(מרקובחצי[[#This Row],[CycleNumber]]=1,AND(U363=1),AND(V363=1,OR(מרקובחצי[[#This Row],[עד ועד]]&lt;J363,מרקובחצי[[#This Row],[עד ועד]]&gt;K363)),W363=1)),1,""))</f>
        <v/>
      </c>
      <c r="Q364" s="19" t="str">
        <f>IF(מרקובחצי[[#This Row],[קבעה הפלגה?]]=1,"",IF(AND(מרקובחצי[[#This Row],[עד ועד]]&gt;31,OR(מרקובחצי[[#This Row],[CycleNumber]]=1,AND(U363=1),AND(V363=1,מרקובחצי[[#This Row],[עד ועד]]&gt;K363),AND(W363=1,OR(מרקובחצי[[#This Row],[עד ועד]]&gt;K363,מרקובחצי[[#This Row],[עד ועד]]&lt;J363)))),1,""))</f>
        <v/>
      </c>
      <c r="R364" s="19" t="str">
        <f>IF(מרקובחצי[[#This Row],[CycleNumber]]&gt;1,IF(AND(O363=1,מרקובחצי[[#This Row],[עד ועד]]&lt;29),1,""),"")</f>
        <v/>
      </c>
      <c r="S364" s="19" t="str">
        <f>IF(מרקובחצי[[#This Row],[CycleNumber]]&gt;1,IF(OR(AND(O363=1,מרקובחצי[[#This Row],[עד ועד]]&gt;28),AND(P363=1),AND(Q363=1,מרקובחצי[[#This Row],[עד ועד]]&lt;32)),1,""),"")</f>
        <v/>
      </c>
      <c r="T364" s="19" t="str">
        <f>IF(מרקובחצי[[#This Row],[CycleNumber]]&gt;1,IF(AND(Q363=1,מרקובחצי[[#This Row],[עד ועד]]&gt;31),1,""),"")</f>
        <v/>
      </c>
      <c r="U364" s="19" t="str">
        <f>IF(מרקובחצי[[#This Row],[CycleNumber]]&gt;1,IF(AND(R363=1,מרקובחצי[[#This Row],[עד ועד]]&lt;29),1,IF(AND(U363=1,NOT(OR(מרקובחצי[[#This Row],[עד ועד]]&lt;J363,מרקובחצי[[#This Row],[עד ועד]]&gt;K363))),1,"")),"")</f>
        <v/>
      </c>
      <c r="V364" s="19">
        <f>IF(מרקובחצי[[#This Row],[CycleNumber]]&gt;1,IF(AND(SUM(R363:T363)=1,מרקובחצי[[#This Row],[עד ועד]]&gt;28,מרקובחצי[[#This Row],[עד ועד]]&lt;32),1,IF(OR(S363=1,AND(R363=1,מרקובחצי[[#This Row],[עד ועד]]&gt;28),AND(T363=1,מרקובחצי[[#This Row],[עד ועד]]&lt;32)),1,IF(AND(V363=1,NOT(OR(מרקובחצי[[#This Row],[עד ועד]]&lt;J363,מרקובחצי[[#This Row],[עד ועד]]&gt;K363))),1,""))),"")</f>
        <v>1</v>
      </c>
      <c r="W364" s="19" t="str">
        <f>IF(מרקובחצי[[#This Row],[CycleNumber]]&gt;1,IF(AND(T363=1,מרקובחצי[[#This Row],[עד ועד]]&gt;31),1,IF(AND(W363=1,NOT(OR(מרקובחצי[[#This Row],[עד ועד]]&lt;J363,מרקובחצי[[#This Row],[עד ועד]]&gt;K363))),1,"")),"")</f>
        <v/>
      </c>
      <c r="X364" s="19" t="str">
        <f>IF(AND(מרקובחצי[[#This Row],[CycleNumber]]&lt;$B365,SUM(מרקובחצי[[#This Row],[11]],R365)=2),1,"")</f>
        <v/>
      </c>
      <c r="Y364" s="19" t="str">
        <f>IF(AND(מרקובחצי[[#This Row],[CycleNumber]]&lt;$B365,SUM(מרקובחצי[[#This Row],[11]],S365)=2),1,"")</f>
        <v/>
      </c>
      <c r="Z364" s="19" t="str">
        <f>IF(AND(מרקובחצי[[#This Row],[CycleNumber]]&lt;$B365,SUM(מרקובחצי[[#This Row],[13]],S365)=2),1,"")</f>
        <v/>
      </c>
      <c r="AA364" s="19" t="str">
        <f>IF(AND(מרקובחצי[[#This Row],[CycleNumber]]&lt;$B365,SUM(מרקובחצי[[#This Row],[13]],T365)=2),1,"")</f>
        <v/>
      </c>
      <c r="AB364" s="19" t="str">
        <f>IF(AND(מרקובחצי[[#This Row],[CycleNumber]]&lt;$B365,SUM(מרקובחצי[[#This Row],[21]],U365)=2),1,"")</f>
        <v/>
      </c>
      <c r="AC364" s="19" t="str">
        <f>IF(AND(מרקובחצי[[#This Row],[CycleNumber]]&lt;$B365,SUM(מרקובחצי[[#This Row],[21]],V365)=2),1,"")</f>
        <v/>
      </c>
      <c r="AD364" s="19" t="str">
        <f>IF(AND(מרקובחצי[[#This Row],[CycleNumber]]&lt;$B365,SUM(מרקובחצי[[#This Row],[23]],V365)=2),1,"")</f>
        <v/>
      </c>
      <c r="AE364" s="19" t="str">
        <f>IF(AND(מרקובחצי[[#This Row],[CycleNumber]]&lt;$B365,SUM(מרקובחצי[[#This Row],[23]],W365)=2),1,"")</f>
        <v/>
      </c>
      <c r="AF364" s="19" t="str">
        <f>IF(AND(מרקובחצי[[#This Row],[CycleNumber]]&lt;$B365,SUM(מרקובחצי[[#This Row],[31]],O365)=2),1,"")</f>
        <v/>
      </c>
      <c r="AG364" s="19" t="str">
        <f>IF(AND(מרקובחצי[[#This Row],[CycleNumber]]&lt;$B365,SUM(מרקובחצי[[#This Row],[31]],P365)=2),1,"")</f>
        <v/>
      </c>
      <c r="AH364" s="19" t="str">
        <f>IF(AND(מרקובחצי[[#This Row],[CycleNumber]]&lt;$B365,SUM(מרקובחצי[[#This Row],[31]],Q365)=2),1,"")</f>
        <v/>
      </c>
      <c r="AI364" s="19" t="str">
        <f>IF(AND(מרקובחצי[[#This Row],[CycleNumber]]&lt;$B365,SUM(U364:U365)=2),1,"")</f>
        <v/>
      </c>
      <c r="AJ364" s="19" t="str">
        <f>IF(AND(מרקובחצי[[#This Row],[CycleNumber]]&lt;$B365,SUM(מרקובחצי[[#This Row],[32]],O365)=2),1,"")</f>
        <v/>
      </c>
      <c r="AK364" s="19" t="str">
        <f>IF(AND(מרקובחצי[[#This Row],[CycleNumber]]&lt;$B365,SUM(מרקובחצי[[#This Row],[32]],P365)=2),1,"")</f>
        <v/>
      </c>
      <c r="AL364" s="19" t="str">
        <f>IF(AND(מרקובחצי[[#This Row],[CycleNumber]]&lt;$B365,SUM(מרקובחצי[[#This Row],[32]],Q365)=2),1,"")</f>
        <v/>
      </c>
      <c r="AM364" s="19">
        <f>IF(AND(מרקובחצי[[#This Row],[CycleNumber]]&lt;$B365,SUM(V364:V365)=2),1,"")</f>
        <v>1</v>
      </c>
      <c r="AN364" s="19" t="str">
        <f>IF(AND(מרקובחצי[[#This Row],[CycleNumber]]&lt;$B365,SUM(מרקובחצי[[#This Row],[33]],O365)=2),1,"")</f>
        <v/>
      </c>
      <c r="AO364" s="19" t="str">
        <f>IF(AND(מרקובחצי[[#This Row],[CycleNumber]]&lt;$B365,SUM(מרקובחצי[[#This Row],[33]],P365)=2),1,"")</f>
        <v/>
      </c>
      <c r="AP364" s="19" t="str">
        <f>IF(AND(מרקובחצי[[#This Row],[CycleNumber]]&lt;$B365,SUM(מרקובחצי[[#This Row],[33]],Q365)=2),1,"")</f>
        <v/>
      </c>
      <c r="AQ364" s="19" t="str">
        <f>IF(AND(מרקובחצי[[#This Row],[CycleNumber]]&lt;$B365,SUM(W364:W365)=2),1,"")</f>
        <v/>
      </c>
      <c r="AR364" s="19" t="str">
        <f>IF(AND(מרקובחצי[[#This Row],[CycleNumber]]&lt;$B365,SUM(מרקובחצי[[#This Row],[12]],S365)=2),1,"")</f>
        <v/>
      </c>
      <c r="AS364" s="19" t="str">
        <f>IF(AND(מרקובחצי[[#This Row],[CycleNumber]]&lt;$B365,SUM(מרקובחצי[[#This Row],[22]],V365)=2),1,"")</f>
        <v/>
      </c>
      <c r="AT364" s="21">
        <f>SUM(מרקובחצי[[#This Row],[11]:[33]])</f>
        <v>1</v>
      </c>
    </row>
    <row r="365" spans="1:46" ht="15.6" x14ac:dyDescent="0.25">
      <c r="A365" s="19" t="s">
        <v>40</v>
      </c>
      <c r="B365" s="19">
        <v>6</v>
      </c>
      <c r="C365">
        <v>27</v>
      </c>
      <c r="D365" s="19">
        <f>מרקובחצי[[#This Row],[LengthofCycle]]+1</f>
        <v>28</v>
      </c>
      <c r="E365" t="str">
        <f>IF(IFERROR(LOOKUP(מרקובחצי[[#This Row],[ClientID]],קביעויות[הפלגה]),FALSE)=מרקובחצי[[#This Row],[ClientID]],1,"")</f>
        <v/>
      </c>
      <c r="F365" t="str">
        <f>IF(IFERROR(LOOKUP(מרקובחצי[[#This Row],[ClientID]],סוגחציקבוע[S31]),FALSE)=מרקובחצי[[#This Row],[ClientID]],1,"")</f>
        <v/>
      </c>
      <c r="G365">
        <f>IF(IFERROR(LOOKUP(מרקובחצי[[#This Row],[ClientID]],סוגחציקבוע[S32]),FALSE)=מרקובחצי[[#This Row],[ClientID]],1,"")</f>
        <v>1</v>
      </c>
      <c r="H365" t="str">
        <f>IF(IFERROR(LOOKUP(מרקובחצי[[#This Row],[ClientID]],סוגחציקבוע[S33]),FALSE)=מרקובחצי[[#This Row],[ClientID]],1,"")</f>
        <v/>
      </c>
      <c r="I365" t="str">
        <f>IF(IFERROR(LOOKUP(מרקובחצי[[#This Row],[ClientID]],סוגחציקבוע[S32&amp;33]),FALSE)=מרקובחצי[[#This Row],[ClientID]],1,"")</f>
        <v/>
      </c>
      <c r="J365" s="19">
        <f>IF(SUM(מרקובחצי[[#This Row],[11]:[13]])=1,מרקובחצי[[#This Row],[עד ועד]],IF(SUM(R364:T365)=1,IF(מרקובחצי[[#This Row],[עד ועד]]&lt;J364,מרקובחצי[[#This Row],[עד ועד]],J364),J364))</f>
        <v>28</v>
      </c>
      <c r="K365" s="19">
        <f>IF(SUM(מרקובחצי[[#This Row],[11]:[13]])=1,מרקובחצי[[#This Row],[עד ועד]],IF(SUM(R364:T365)=1,IF(מרקובחצי[[#This Row],[עד ועד]]&gt;K364,מרקובחצי[[#This Row],[עד ועד]],K364),K364))</f>
        <v>33</v>
      </c>
      <c r="L365" s="19" t="str">
        <f>IF(AND(SUM(מרקובחצי[[#This Row],[31]:[33]])=1,SUM(U364:W364)=0),מרקובחצי[[#This Row],[מקס]]-מרקובחצי[[#This Row],[מינ]],"")</f>
        <v/>
      </c>
      <c r="M36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65" s="19" t="str">
        <f t="shared" si="5"/>
        <v>S32</v>
      </c>
      <c r="O365" s="19" t="str">
        <f>IF(מרקובחצי[[#This Row],[קבעה הפלגה?]]=1,"",IF(AND(מרקובחצי[[#This Row],[עד ועד]]&lt;29,OR(מרקובחצי[[#This Row],[CycleNumber]]=1,AND(U364=1,OR(מרקובחצי[[#This Row],[עד ועד]]&lt;J364,מרקובחצי[[#This Row],[עד ועד]]&gt;K364)),AND(V364=1,מרקובחצי[[#This Row],[עד ועד]]&lt;J364),W364=1)),1,""))</f>
        <v/>
      </c>
      <c r="P365" s="19" t="str">
        <f>IF(מרקובחצי[[#This Row],[קבעה הפלגה?]]=1,"",IF(AND(מרקובחצי[[#This Row],[עד ועד]]&gt;28,מרקובחצי[[#This Row],[עד ועד]]&lt;32,OR(מרקובחצי[[#This Row],[CycleNumber]]=1,AND(U364=1),AND(V364=1,OR(מרקובחצי[[#This Row],[עד ועד]]&lt;J364,מרקובחצי[[#This Row],[עד ועד]]&gt;K364)),W364=1)),1,""))</f>
        <v/>
      </c>
      <c r="Q365" s="19" t="str">
        <f>IF(מרקובחצי[[#This Row],[קבעה הפלגה?]]=1,"",IF(AND(מרקובחצי[[#This Row],[עד ועד]]&gt;31,OR(מרקובחצי[[#This Row],[CycleNumber]]=1,AND(U364=1),AND(V364=1,מרקובחצי[[#This Row],[עד ועד]]&gt;K364),AND(W364=1,OR(מרקובחצי[[#This Row],[עד ועד]]&gt;K364,מרקובחצי[[#This Row],[עד ועד]]&lt;J364)))),1,""))</f>
        <v/>
      </c>
      <c r="R365" s="19" t="str">
        <f>IF(מרקובחצי[[#This Row],[CycleNumber]]&gt;1,IF(AND(O364=1,מרקובחצי[[#This Row],[עד ועד]]&lt;29),1,""),"")</f>
        <v/>
      </c>
      <c r="S365" s="19" t="str">
        <f>IF(מרקובחצי[[#This Row],[CycleNumber]]&gt;1,IF(OR(AND(O364=1,מרקובחצי[[#This Row],[עד ועד]]&gt;28),AND(P364=1),AND(Q364=1,מרקובחצי[[#This Row],[עד ועד]]&lt;32)),1,""),"")</f>
        <v/>
      </c>
      <c r="T365" s="19" t="str">
        <f>IF(מרקובחצי[[#This Row],[CycleNumber]]&gt;1,IF(AND(Q364=1,מרקובחצי[[#This Row],[עד ועד]]&gt;31),1,""),"")</f>
        <v/>
      </c>
      <c r="U365" s="19" t="str">
        <f>IF(מרקובחצי[[#This Row],[CycleNumber]]&gt;1,IF(AND(R364=1,מרקובחצי[[#This Row],[עד ועד]]&lt;29),1,IF(AND(U364=1,NOT(OR(מרקובחצי[[#This Row],[עד ועד]]&lt;J364,מרקובחצי[[#This Row],[עד ועד]]&gt;K364))),1,"")),"")</f>
        <v/>
      </c>
      <c r="V365" s="19">
        <f>IF(מרקובחצי[[#This Row],[CycleNumber]]&gt;1,IF(AND(SUM(R364:T364)=1,מרקובחצי[[#This Row],[עד ועד]]&gt;28,מרקובחצי[[#This Row],[עד ועד]]&lt;32),1,IF(OR(S364=1,AND(R364=1,מרקובחצי[[#This Row],[עד ועד]]&gt;28),AND(T364=1,מרקובחצי[[#This Row],[עד ועד]]&lt;32)),1,IF(AND(V364=1,NOT(OR(מרקובחצי[[#This Row],[עד ועד]]&lt;J364,מרקובחצי[[#This Row],[עד ועד]]&gt;K364))),1,""))),"")</f>
        <v>1</v>
      </c>
      <c r="W365" s="19" t="str">
        <f>IF(מרקובחצי[[#This Row],[CycleNumber]]&gt;1,IF(AND(T364=1,מרקובחצי[[#This Row],[עד ועד]]&gt;31),1,IF(AND(W364=1,NOT(OR(מרקובחצי[[#This Row],[עד ועד]]&lt;J364,מרקובחצי[[#This Row],[עד ועד]]&gt;K364))),1,"")),"")</f>
        <v/>
      </c>
      <c r="X365" s="19" t="str">
        <f>IF(AND(מרקובחצי[[#This Row],[CycleNumber]]&lt;$B366,SUM(מרקובחצי[[#This Row],[11]],R366)=2),1,"")</f>
        <v/>
      </c>
      <c r="Y365" s="19" t="str">
        <f>IF(AND(מרקובחצי[[#This Row],[CycleNumber]]&lt;$B366,SUM(מרקובחצי[[#This Row],[11]],S366)=2),1,"")</f>
        <v/>
      </c>
      <c r="Z365" s="19" t="str">
        <f>IF(AND(מרקובחצי[[#This Row],[CycleNumber]]&lt;$B366,SUM(מרקובחצי[[#This Row],[13]],S366)=2),1,"")</f>
        <v/>
      </c>
      <c r="AA365" s="19" t="str">
        <f>IF(AND(מרקובחצי[[#This Row],[CycleNumber]]&lt;$B366,SUM(מרקובחצי[[#This Row],[13]],T366)=2),1,"")</f>
        <v/>
      </c>
      <c r="AB365" s="19" t="str">
        <f>IF(AND(מרקובחצי[[#This Row],[CycleNumber]]&lt;$B366,SUM(מרקובחצי[[#This Row],[21]],U366)=2),1,"")</f>
        <v/>
      </c>
      <c r="AC365" s="19" t="str">
        <f>IF(AND(מרקובחצי[[#This Row],[CycleNumber]]&lt;$B366,SUM(מרקובחצי[[#This Row],[21]],V366)=2),1,"")</f>
        <v/>
      </c>
      <c r="AD365" s="19" t="str">
        <f>IF(AND(מרקובחצי[[#This Row],[CycleNumber]]&lt;$B366,SUM(מרקובחצי[[#This Row],[23]],V366)=2),1,"")</f>
        <v/>
      </c>
      <c r="AE365" s="19" t="str">
        <f>IF(AND(מרקובחצי[[#This Row],[CycleNumber]]&lt;$B366,SUM(מרקובחצי[[#This Row],[23]],W366)=2),1,"")</f>
        <v/>
      </c>
      <c r="AF365" s="19" t="str">
        <f>IF(AND(מרקובחצי[[#This Row],[CycleNumber]]&lt;$B366,SUM(מרקובחצי[[#This Row],[31]],O366)=2),1,"")</f>
        <v/>
      </c>
      <c r="AG365" s="19" t="str">
        <f>IF(AND(מרקובחצי[[#This Row],[CycleNumber]]&lt;$B366,SUM(מרקובחצי[[#This Row],[31]],P366)=2),1,"")</f>
        <v/>
      </c>
      <c r="AH365" s="19" t="str">
        <f>IF(AND(מרקובחצי[[#This Row],[CycleNumber]]&lt;$B366,SUM(מרקובחצי[[#This Row],[31]],Q366)=2),1,"")</f>
        <v/>
      </c>
      <c r="AI365" s="19" t="str">
        <f>IF(AND(מרקובחצי[[#This Row],[CycleNumber]]&lt;$B366,SUM(U365:U366)=2),1,"")</f>
        <v/>
      </c>
      <c r="AJ365" s="19" t="str">
        <f>IF(AND(מרקובחצי[[#This Row],[CycleNumber]]&lt;$B366,SUM(מרקובחצי[[#This Row],[32]],O366)=2),1,"")</f>
        <v/>
      </c>
      <c r="AK365" s="19" t="str">
        <f>IF(AND(מרקובחצי[[#This Row],[CycleNumber]]&lt;$B366,SUM(מרקובחצי[[#This Row],[32]],P366)=2),1,"")</f>
        <v/>
      </c>
      <c r="AL365" s="19" t="str">
        <f>IF(AND(מרקובחצי[[#This Row],[CycleNumber]]&lt;$B366,SUM(מרקובחצי[[#This Row],[32]],Q366)=2),1,"")</f>
        <v/>
      </c>
      <c r="AM365" s="19">
        <f>IF(AND(מרקובחצי[[#This Row],[CycleNumber]]&lt;$B366,SUM(V365:V366)=2),1,"")</f>
        <v>1</v>
      </c>
      <c r="AN365" s="19" t="str">
        <f>IF(AND(מרקובחצי[[#This Row],[CycleNumber]]&lt;$B366,SUM(מרקובחצי[[#This Row],[33]],O366)=2),1,"")</f>
        <v/>
      </c>
      <c r="AO365" s="19" t="str">
        <f>IF(AND(מרקובחצי[[#This Row],[CycleNumber]]&lt;$B366,SUM(מרקובחצי[[#This Row],[33]],P366)=2),1,"")</f>
        <v/>
      </c>
      <c r="AP365" s="19" t="str">
        <f>IF(AND(מרקובחצי[[#This Row],[CycleNumber]]&lt;$B366,SUM(מרקובחצי[[#This Row],[33]],Q366)=2),1,"")</f>
        <v/>
      </c>
      <c r="AQ365" s="19" t="str">
        <f>IF(AND(מרקובחצי[[#This Row],[CycleNumber]]&lt;$B366,SUM(W365:W366)=2),1,"")</f>
        <v/>
      </c>
      <c r="AR365" s="19" t="str">
        <f>IF(AND(מרקובחצי[[#This Row],[CycleNumber]]&lt;$B366,SUM(מרקובחצי[[#This Row],[12]],S366)=2),1,"")</f>
        <v/>
      </c>
      <c r="AS365" s="19" t="str">
        <f>IF(AND(מרקובחצי[[#This Row],[CycleNumber]]&lt;$B366,SUM(מרקובחצי[[#This Row],[22]],V366)=2),1,"")</f>
        <v/>
      </c>
      <c r="AT365" s="21">
        <f>SUM(מרקובחצי[[#This Row],[11]:[33]])</f>
        <v>1</v>
      </c>
    </row>
    <row r="366" spans="1:46" ht="15.6" x14ac:dyDescent="0.25">
      <c r="A366" s="19" t="s">
        <v>40</v>
      </c>
      <c r="B366" s="19">
        <v>7</v>
      </c>
      <c r="C366">
        <v>28</v>
      </c>
      <c r="D366" s="19">
        <f>מרקובחצי[[#This Row],[LengthofCycle]]+1</f>
        <v>29</v>
      </c>
      <c r="E366" t="str">
        <f>IF(IFERROR(LOOKUP(מרקובחצי[[#This Row],[ClientID]],קביעויות[הפלגה]),FALSE)=מרקובחצי[[#This Row],[ClientID]],1,"")</f>
        <v/>
      </c>
      <c r="F366" t="str">
        <f>IF(IFERROR(LOOKUP(מרקובחצי[[#This Row],[ClientID]],סוגחציקבוע[S31]),FALSE)=מרקובחצי[[#This Row],[ClientID]],1,"")</f>
        <v/>
      </c>
      <c r="G366">
        <f>IF(IFERROR(LOOKUP(מרקובחצי[[#This Row],[ClientID]],סוגחציקבוע[S32]),FALSE)=מרקובחצי[[#This Row],[ClientID]],1,"")</f>
        <v>1</v>
      </c>
      <c r="H366" t="str">
        <f>IF(IFERROR(LOOKUP(מרקובחצי[[#This Row],[ClientID]],סוגחציקבוע[S33]),FALSE)=מרקובחצי[[#This Row],[ClientID]],1,"")</f>
        <v/>
      </c>
      <c r="I366" t="str">
        <f>IF(IFERROR(LOOKUP(מרקובחצי[[#This Row],[ClientID]],סוגחציקבוע[S32&amp;33]),FALSE)=מרקובחצי[[#This Row],[ClientID]],1,"")</f>
        <v/>
      </c>
      <c r="J366" s="19">
        <f>IF(SUM(מרקובחצי[[#This Row],[11]:[13]])=1,מרקובחצי[[#This Row],[עד ועד]],IF(SUM(R365:T366)=1,IF(מרקובחצי[[#This Row],[עד ועד]]&lt;J365,מרקובחצי[[#This Row],[עד ועד]],J365),J365))</f>
        <v>28</v>
      </c>
      <c r="K366" s="19">
        <f>IF(SUM(מרקובחצי[[#This Row],[11]:[13]])=1,מרקובחצי[[#This Row],[עד ועד]],IF(SUM(R365:T366)=1,IF(מרקובחצי[[#This Row],[עד ועד]]&gt;K365,מרקובחצי[[#This Row],[עד ועד]],K365),K365))</f>
        <v>33</v>
      </c>
      <c r="L366" s="19" t="str">
        <f>IF(AND(SUM(מרקובחצי[[#This Row],[31]:[33]])=1,SUM(U365:W365)=0),מרקובחצי[[#This Row],[מקס]]-מרקובחצי[[#This Row],[מינ]],"")</f>
        <v/>
      </c>
      <c r="M36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66" s="19" t="str">
        <f t="shared" si="5"/>
        <v>S32</v>
      </c>
      <c r="O366" s="19" t="str">
        <f>IF(מרקובחצי[[#This Row],[קבעה הפלגה?]]=1,"",IF(AND(מרקובחצי[[#This Row],[עד ועד]]&lt;29,OR(מרקובחצי[[#This Row],[CycleNumber]]=1,AND(U365=1,OR(מרקובחצי[[#This Row],[עד ועד]]&lt;J365,מרקובחצי[[#This Row],[עד ועד]]&gt;K365)),AND(V365=1,מרקובחצי[[#This Row],[עד ועד]]&lt;J365),W365=1)),1,""))</f>
        <v/>
      </c>
      <c r="P366" s="19" t="str">
        <f>IF(מרקובחצי[[#This Row],[קבעה הפלגה?]]=1,"",IF(AND(מרקובחצי[[#This Row],[עד ועד]]&gt;28,מרקובחצי[[#This Row],[עד ועד]]&lt;32,OR(מרקובחצי[[#This Row],[CycleNumber]]=1,AND(U365=1),AND(V365=1,OR(מרקובחצי[[#This Row],[עד ועד]]&lt;J365,מרקובחצי[[#This Row],[עד ועד]]&gt;K365)),W365=1)),1,""))</f>
        <v/>
      </c>
      <c r="Q366" s="19" t="str">
        <f>IF(מרקובחצי[[#This Row],[קבעה הפלגה?]]=1,"",IF(AND(מרקובחצי[[#This Row],[עד ועד]]&gt;31,OR(מרקובחצי[[#This Row],[CycleNumber]]=1,AND(U365=1),AND(V365=1,מרקובחצי[[#This Row],[עד ועד]]&gt;K365),AND(W365=1,OR(מרקובחצי[[#This Row],[עד ועד]]&gt;K365,מרקובחצי[[#This Row],[עד ועד]]&lt;J365)))),1,""))</f>
        <v/>
      </c>
      <c r="R366" s="19" t="str">
        <f>IF(מרקובחצי[[#This Row],[CycleNumber]]&gt;1,IF(AND(O365=1,מרקובחצי[[#This Row],[עד ועד]]&lt;29),1,""),"")</f>
        <v/>
      </c>
      <c r="S366" s="19" t="str">
        <f>IF(מרקובחצי[[#This Row],[CycleNumber]]&gt;1,IF(OR(AND(O365=1,מרקובחצי[[#This Row],[עד ועד]]&gt;28),AND(P365=1),AND(Q365=1,מרקובחצי[[#This Row],[עד ועד]]&lt;32)),1,""),"")</f>
        <v/>
      </c>
      <c r="T366" s="19" t="str">
        <f>IF(מרקובחצי[[#This Row],[CycleNumber]]&gt;1,IF(AND(Q365=1,מרקובחצי[[#This Row],[עד ועד]]&gt;31),1,""),"")</f>
        <v/>
      </c>
      <c r="U366" s="19" t="str">
        <f>IF(מרקובחצי[[#This Row],[CycleNumber]]&gt;1,IF(AND(R365=1,מרקובחצי[[#This Row],[עד ועד]]&lt;29),1,IF(AND(U365=1,NOT(OR(מרקובחצי[[#This Row],[עד ועד]]&lt;J365,מרקובחצי[[#This Row],[עד ועד]]&gt;K365))),1,"")),"")</f>
        <v/>
      </c>
      <c r="V366" s="19">
        <f>IF(מרקובחצי[[#This Row],[CycleNumber]]&gt;1,IF(AND(SUM(R365:T365)=1,מרקובחצי[[#This Row],[עד ועד]]&gt;28,מרקובחצי[[#This Row],[עד ועד]]&lt;32),1,IF(OR(S365=1,AND(R365=1,מרקובחצי[[#This Row],[עד ועד]]&gt;28),AND(T365=1,מרקובחצי[[#This Row],[עד ועד]]&lt;32)),1,IF(AND(V365=1,NOT(OR(מרקובחצי[[#This Row],[עד ועד]]&lt;J365,מרקובחצי[[#This Row],[עד ועד]]&gt;K365))),1,""))),"")</f>
        <v>1</v>
      </c>
      <c r="W366" s="19" t="str">
        <f>IF(מרקובחצי[[#This Row],[CycleNumber]]&gt;1,IF(AND(T365=1,מרקובחצי[[#This Row],[עד ועד]]&gt;31),1,IF(AND(W365=1,NOT(OR(מרקובחצי[[#This Row],[עד ועד]]&lt;J365,מרקובחצי[[#This Row],[עד ועד]]&gt;K365))),1,"")),"")</f>
        <v/>
      </c>
      <c r="X366" s="19" t="str">
        <f>IF(AND(מרקובחצי[[#This Row],[CycleNumber]]&lt;$B367,SUM(מרקובחצי[[#This Row],[11]],R367)=2),1,"")</f>
        <v/>
      </c>
      <c r="Y366" s="19" t="str">
        <f>IF(AND(מרקובחצי[[#This Row],[CycleNumber]]&lt;$B367,SUM(מרקובחצי[[#This Row],[11]],S367)=2),1,"")</f>
        <v/>
      </c>
      <c r="Z366" s="19" t="str">
        <f>IF(AND(מרקובחצי[[#This Row],[CycleNumber]]&lt;$B367,SUM(מרקובחצי[[#This Row],[13]],S367)=2),1,"")</f>
        <v/>
      </c>
      <c r="AA366" s="19" t="str">
        <f>IF(AND(מרקובחצי[[#This Row],[CycleNumber]]&lt;$B367,SUM(מרקובחצי[[#This Row],[13]],T367)=2),1,"")</f>
        <v/>
      </c>
      <c r="AB366" s="19" t="str">
        <f>IF(AND(מרקובחצי[[#This Row],[CycleNumber]]&lt;$B367,SUM(מרקובחצי[[#This Row],[21]],U367)=2),1,"")</f>
        <v/>
      </c>
      <c r="AC366" s="19" t="str">
        <f>IF(AND(מרקובחצי[[#This Row],[CycleNumber]]&lt;$B367,SUM(מרקובחצי[[#This Row],[21]],V367)=2),1,"")</f>
        <v/>
      </c>
      <c r="AD366" s="19" t="str">
        <f>IF(AND(מרקובחצי[[#This Row],[CycleNumber]]&lt;$B367,SUM(מרקובחצי[[#This Row],[23]],V367)=2),1,"")</f>
        <v/>
      </c>
      <c r="AE366" s="19" t="str">
        <f>IF(AND(מרקובחצי[[#This Row],[CycleNumber]]&lt;$B367,SUM(מרקובחצי[[#This Row],[23]],W367)=2),1,"")</f>
        <v/>
      </c>
      <c r="AF366" s="19" t="str">
        <f>IF(AND(מרקובחצי[[#This Row],[CycleNumber]]&lt;$B367,SUM(מרקובחצי[[#This Row],[31]],O367)=2),1,"")</f>
        <v/>
      </c>
      <c r="AG366" s="19" t="str">
        <f>IF(AND(מרקובחצי[[#This Row],[CycleNumber]]&lt;$B367,SUM(מרקובחצי[[#This Row],[31]],P367)=2),1,"")</f>
        <v/>
      </c>
      <c r="AH366" s="19" t="str">
        <f>IF(AND(מרקובחצי[[#This Row],[CycleNumber]]&lt;$B367,SUM(מרקובחצי[[#This Row],[31]],Q367)=2),1,"")</f>
        <v/>
      </c>
      <c r="AI366" s="19" t="str">
        <f>IF(AND(מרקובחצי[[#This Row],[CycleNumber]]&lt;$B367,SUM(U366:U367)=2),1,"")</f>
        <v/>
      </c>
      <c r="AJ366" s="19" t="str">
        <f>IF(AND(מרקובחצי[[#This Row],[CycleNumber]]&lt;$B367,SUM(מרקובחצי[[#This Row],[32]],O367)=2),1,"")</f>
        <v/>
      </c>
      <c r="AK366" s="19" t="str">
        <f>IF(AND(מרקובחצי[[#This Row],[CycleNumber]]&lt;$B367,SUM(מרקובחצי[[#This Row],[32]],P367)=2),1,"")</f>
        <v/>
      </c>
      <c r="AL366" s="19" t="str">
        <f>IF(AND(מרקובחצי[[#This Row],[CycleNumber]]&lt;$B367,SUM(מרקובחצי[[#This Row],[32]],Q367)=2),1,"")</f>
        <v/>
      </c>
      <c r="AM366" s="19">
        <f>IF(AND(מרקובחצי[[#This Row],[CycleNumber]]&lt;$B367,SUM(V366:V367)=2),1,"")</f>
        <v>1</v>
      </c>
      <c r="AN366" s="19" t="str">
        <f>IF(AND(מרקובחצי[[#This Row],[CycleNumber]]&lt;$B367,SUM(מרקובחצי[[#This Row],[33]],O367)=2),1,"")</f>
        <v/>
      </c>
      <c r="AO366" s="19" t="str">
        <f>IF(AND(מרקובחצי[[#This Row],[CycleNumber]]&lt;$B367,SUM(מרקובחצי[[#This Row],[33]],P367)=2),1,"")</f>
        <v/>
      </c>
      <c r="AP366" s="19" t="str">
        <f>IF(AND(מרקובחצי[[#This Row],[CycleNumber]]&lt;$B367,SUM(מרקובחצי[[#This Row],[33]],Q367)=2),1,"")</f>
        <v/>
      </c>
      <c r="AQ366" s="19" t="str">
        <f>IF(AND(מרקובחצי[[#This Row],[CycleNumber]]&lt;$B367,SUM(W366:W367)=2),1,"")</f>
        <v/>
      </c>
      <c r="AR366" s="19" t="str">
        <f>IF(AND(מרקובחצי[[#This Row],[CycleNumber]]&lt;$B367,SUM(מרקובחצי[[#This Row],[12]],S367)=2),1,"")</f>
        <v/>
      </c>
      <c r="AS366" s="19" t="str">
        <f>IF(AND(מרקובחצי[[#This Row],[CycleNumber]]&lt;$B367,SUM(מרקובחצי[[#This Row],[22]],V367)=2),1,"")</f>
        <v/>
      </c>
      <c r="AT366" s="21">
        <f>SUM(מרקובחצי[[#This Row],[11]:[33]])</f>
        <v>1</v>
      </c>
    </row>
    <row r="367" spans="1:46" ht="15.6" x14ac:dyDescent="0.25">
      <c r="A367" s="19" t="s">
        <v>40</v>
      </c>
      <c r="B367" s="19">
        <v>8</v>
      </c>
      <c r="C367">
        <v>27</v>
      </c>
      <c r="D367" s="19">
        <f>מרקובחצי[[#This Row],[LengthofCycle]]+1</f>
        <v>28</v>
      </c>
      <c r="E367" t="str">
        <f>IF(IFERROR(LOOKUP(מרקובחצי[[#This Row],[ClientID]],קביעויות[הפלגה]),FALSE)=מרקובחצי[[#This Row],[ClientID]],1,"")</f>
        <v/>
      </c>
      <c r="F367" t="str">
        <f>IF(IFERROR(LOOKUP(מרקובחצי[[#This Row],[ClientID]],סוגחציקבוע[S31]),FALSE)=מרקובחצי[[#This Row],[ClientID]],1,"")</f>
        <v/>
      </c>
      <c r="G367">
        <f>IF(IFERROR(LOOKUP(מרקובחצי[[#This Row],[ClientID]],סוגחציקבוע[S32]),FALSE)=מרקובחצי[[#This Row],[ClientID]],1,"")</f>
        <v>1</v>
      </c>
      <c r="H367" t="str">
        <f>IF(IFERROR(LOOKUP(מרקובחצי[[#This Row],[ClientID]],סוגחציקבוע[S33]),FALSE)=מרקובחצי[[#This Row],[ClientID]],1,"")</f>
        <v/>
      </c>
      <c r="I367" t="str">
        <f>IF(IFERROR(LOOKUP(מרקובחצי[[#This Row],[ClientID]],סוגחציקבוע[S32&amp;33]),FALSE)=מרקובחצי[[#This Row],[ClientID]],1,"")</f>
        <v/>
      </c>
      <c r="J367" s="19">
        <f>IF(SUM(מרקובחצי[[#This Row],[11]:[13]])=1,מרקובחצי[[#This Row],[עד ועד]],IF(SUM(R366:T367)=1,IF(מרקובחצי[[#This Row],[עד ועד]]&lt;J366,מרקובחצי[[#This Row],[עד ועד]],J366),J366))</f>
        <v>28</v>
      </c>
      <c r="K367" s="19">
        <f>IF(SUM(מרקובחצי[[#This Row],[11]:[13]])=1,מרקובחצי[[#This Row],[עד ועד]],IF(SUM(R366:T367)=1,IF(מרקובחצי[[#This Row],[עד ועד]]&gt;K366,מרקובחצי[[#This Row],[עד ועד]],K366),K366))</f>
        <v>33</v>
      </c>
      <c r="L367" s="19" t="str">
        <f>IF(AND(SUM(מרקובחצי[[#This Row],[31]:[33]])=1,SUM(U366:W366)=0),מרקובחצי[[#This Row],[מקס]]-מרקובחצי[[#This Row],[מינ]],"")</f>
        <v/>
      </c>
      <c r="M36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67" s="19" t="str">
        <f t="shared" si="5"/>
        <v>S32</v>
      </c>
      <c r="O367" s="19" t="str">
        <f>IF(מרקובחצי[[#This Row],[קבעה הפלגה?]]=1,"",IF(AND(מרקובחצי[[#This Row],[עד ועד]]&lt;29,OR(מרקובחצי[[#This Row],[CycleNumber]]=1,AND(U366=1,OR(מרקובחצי[[#This Row],[עד ועד]]&lt;J366,מרקובחצי[[#This Row],[עד ועד]]&gt;K366)),AND(V366=1,מרקובחצי[[#This Row],[עד ועד]]&lt;J366),W366=1)),1,""))</f>
        <v/>
      </c>
      <c r="P367" s="19" t="str">
        <f>IF(מרקובחצי[[#This Row],[קבעה הפלגה?]]=1,"",IF(AND(מרקובחצי[[#This Row],[עד ועד]]&gt;28,מרקובחצי[[#This Row],[עד ועד]]&lt;32,OR(מרקובחצי[[#This Row],[CycleNumber]]=1,AND(U366=1),AND(V366=1,OR(מרקובחצי[[#This Row],[עד ועד]]&lt;J366,מרקובחצי[[#This Row],[עד ועד]]&gt;K366)),W366=1)),1,""))</f>
        <v/>
      </c>
      <c r="Q367" s="19" t="str">
        <f>IF(מרקובחצי[[#This Row],[קבעה הפלגה?]]=1,"",IF(AND(מרקובחצי[[#This Row],[עד ועד]]&gt;31,OR(מרקובחצי[[#This Row],[CycleNumber]]=1,AND(U366=1),AND(V366=1,מרקובחצי[[#This Row],[עד ועד]]&gt;K366),AND(W366=1,OR(מרקובחצי[[#This Row],[עד ועד]]&gt;K366,מרקובחצי[[#This Row],[עד ועד]]&lt;J366)))),1,""))</f>
        <v/>
      </c>
      <c r="R367" s="19" t="str">
        <f>IF(מרקובחצי[[#This Row],[CycleNumber]]&gt;1,IF(AND(O366=1,מרקובחצי[[#This Row],[עד ועד]]&lt;29),1,""),"")</f>
        <v/>
      </c>
      <c r="S367" s="19" t="str">
        <f>IF(מרקובחצי[[#This Row],[CycleNumber]]&gt;1,IF(OR(AND(O366=1,מרקובחצי[[#This Row],[עד ועד]]&gt;28),AND(P366=1),AND(Q366=1,מרקובחצי[[#This Row],[עד ועד]]&lt;32)),1,""),"")</f>
        <v/>
      </c>
      <c r="T367" s="19" t="str">
        <f>IF(מרקובחצי[[#This Row],[CycleNumber]]&gt;1,IF(AND(Q366=1,מרקובחצי[[#This Row],[עד ועד]]&gt;31),1,""),"")</f>
        <v/>
      </c>
      <c r="U367" s="19" t="str">
        <f>IF(מרקובחצי[[#This Row],[CycleNumber]]&gt;1,IF(AND(R366=1,מרקובחצי[[#This Row],[עד ועד]]&lt;29),1,IF(AND(U366=1,NOT(OR(מרקובחצי[[#This Row],[עד ועד]]&lt;J366,מרקובחצי[[#This Row],[עד ועד]]&gt;K366))),1,"")),"")</f>
        <v/>
      </c>
      <c r="V367" s="19">
        <f>IF(מרקובחצי[[#This Row],[CycleNumber]]&gt;1,IF(AND(SUM(R366:T366)=1,מרקובחצי[[#This Row],[עד ועד]]&gt;28,מרקובחצי[[#This Row],[עד ועד]]&lt;32),1,IF(OR(S366=1,AND(R366=1,מרקובחצי[[#This Row],[עד ועד]]&gt;28),AND(T366=1,מרקובחצי[[#This Row],[עד ועד]]&lt;32)),1,IF(AND(V366=1,NOT(OR(מרקובחצי[[#This Row],[עד ועד]]&lt;J366,מרקובחצי[[#This Row],[עד ועד]]&gt;K366))),1,""))),"")</f>
        <v>1</v>
      </c>
      <c r="W367" s="19" t="str">
        <f>IF(מרקובחצי[[#This Row],[CycleNumber]]&gt;1,IF(AND(T366=1,מרקובחצי[[#This Row],[עד ועד]]&gt;31),1,IF(AND(W366=1,NOT(OR(מרקובחצי[[#This Row],[עד ועד]]&lt;J366,מרקובחצי[[#This Row],[עד ועד]]&gt;K366))),1,"")),"")</f>
        <v/>
      </c>
      <c r="X367" s="19" t="str">
        <f>IF(AND(מרקובחצי[[#This Row],[CycleNumber]]&lt;$B368,SUM(מרקובחצי[[#This Row],[11]],R368)=2),1,"")</f>
        <v/>
      </c>
      <c r="Y367" s="19" t="str">
        <f>IF(AND(מרקובחצי[[#This Row],[CycleNumber]]&lt;$B368,SUM(מרקובחצי[[#This Row],[11]],S368)=2),1,"")</f>
        <v/>
      </c>
      <c r="Z367" s="19" t="str">
        <f>IF(AND(מרקובחצי[[#This Row],[CycleNumber]]&lt;$B368,SUM(מרקובחצי[[#This Row],[13]],S368)=2),1,"")</f>
        <v/>
      </c>
      <c r="AA367" s="19" t="str">
        <f>IF(AND(מרקובחצי[[#This Row],[CycleNumber]]&lt;$B368,SUM(מרקובחצי[[#This Row],[13]],T368)=2),1,"")</f>
        <v/>
      </c>
      <c r="AB367" s="19" t="str">
        <f>IF(AND(מרקובחצי[[#This Row],[CycleNumber]]&lt;$B368,SUM(מרקובחצי[[#This Row],[21]],U368)=2),1,"")</f>
        <v/>
      </c>
      <c r="AC367" s="19" t="str">
        <f>IF(AND(מרקובחצי[[#This Row],[CycleNumber]]&lt;$B368,SUM(מרקובחצי[[#This Row],[21]],V368)=2),1,"")</f>
        <v/>
      </c>
      <c r="AD367" s="19" t="str">
        <f>IF(AND(מרקובחצי[[#This Row],[CycleNumber]]&lt;$B368,SUM(מרקובחצי[[#This Row],[23]],V368)=2),1,"")</f>
        <v/>
      </c>
      <c r="AE367" s="19" t="str">
        <f>IF(AND(מרקובחצי[[#This Row],[CycleNumber]]&lt;$B368,SUM(מרקובחצי[[#This Row],[23]],W368)=2),1,"")</f>
        <v/>
      </c>
      <c r="AF367" s="19" t="str">
        <f>IF(AND(מרקובחצי[[#This Row],[CycleNumber]]&lt;$B368,SUM(מרקובחצי[[#This Row],[31]],O368)=2),1,"")</f>
        <v/>
      </c>
      <c r="AG367" s="19" t="str">
        <f>IF(AND(מרקובחצי[[#This Row],[CycleNumber]]&lt;$B368,SUM(מרקובחצי[[#This Row],[31]],P368)=2),1,"")</f>
        <v/>
      </c>
      <c r="AH367" s="19" t="str">
        <f>IF(AND(מרקובחצי[[#This Row],[CycleNumber]]&lt;$B368,SUM(מרקובחצי[[#This Row],[31]],Q368)=2),1,"")</f>
        <v/>
      </c>
      <c r="AI367" s="19" t="str">
        <f>IF(AND(מרקובחצי[[#This Row],[CycleNumber]]&lt;$B368,SUM(U367:U368)=2),1,"")</f>
        <v/>
      </c>
      <c r="AJ367" s="19" t="str">
        <f>IF(AND(מרקובחצי[[#This Row],[CycleNumber]]&lt;$B368,SUM(מרקובחצי[[#This Row],[32]],O368)=2),1,"")</f>
        <v/>
      </c>
      <c r="AK367" s="19" t="str">
        <f>IF(AND(מרקובחצי[[#This Row],[CycleNumber]]&lt;$B368,SUM(מרקובחצי[[#This Row],[32]],P368)=2),1,"")</f>
        <v/>
      </c>
      <c r="AL367" s="19" t="str">
        <f>IF(AND(מרקובחצי[[#This Row],[CycleNumber]]&lt;$B368,SUM(מרקובחצי[[#This Row],[32]],Q368)=2),1,"")</f>
        <v/>
      </c>
      <c r="AM367" s="19">
        <f>IF(AND(מרקובחצי[[#This Row],[CycleNumber]]&lt;$B368,SUM(V367:V368)=2),1,"")</f>
        <v>1</v>
      </c>
      <c r="AN367" s="19" t="str">
        <f>IF(AND(מרקובחצי[[#This Row],[CycleNumber]]&lt;$B368,SUM(מרקובחצי[[#This Row],[33]],O368)=2),1,"")</f>
        <v/>
      </c>
      <c r="AO367" s="19" t="str">
        <f>IF(AND(מרקובחצי[[#This Row],[CycleNumber]]&lt;$B368,SUM(מרקובחצי[[#This Row],[33]],P368)=2),1,"")</f>
        <v/>
      </c>
      <c r="AP367" s="19" t="str">
        <f>IF(AND(מרקובחצי[[#This Row],[CycleNumber]]&lt;$B368,SUM(מרקובחצי[[#This Row],[33]],Q368)=2),1,"")</f>
        <v/>
      </c>
      <c r="AQ367" s="19" t="str">
        <f>IF(AND(מרקובחצי[[#This Row],[CycleNumber]]&lt;$B368,SUM(W367:W368)=2),1,"")</f>
        <v/>
      </c>
      <c r="AR367" s="19" t="str">
        <f>IF(AND(מרקובחצי[[#This Row],[CycleNumber]]&lt;$B368,SUM(מרקובחצי[[#This Row],[12]],S368)=2),1,"")</f>
        <v/>
      </c>
      <c r="AS367" s="19" t="str">
        <f>IF(AND(מרקובחצי[[#This Row],[CycleNumber]]&lt;$B368,SUM(מרקובחצי[[#This Row],[22]],V368)=2),1,"")</f>
        <v/>
      </c>
      <c r="AT367" s="21">
        <f>SUM(מרקובחצי[[#This Row],[11]:[33]])</f>
        <v>1</v>
      </c>
    </row>
    <row r="368" spans="1:46" ht="15.6" x14ac:dyDescent="0.25">
      <c r="A368" s="19" t="s">
        <v>40</v>
      </c>
      <c r="B368" s="19">
        <v>9</v>
      </c>
      <c r="C368">
        <v>28</v>
      </c>
      <c r="D368" s="19">
        <f>מרקובחצי[[#This Row],[LengthofCycle]]+1</f>
        <v>29</v>
      </c>
      <c r="E368" t="str">
        <f>IF(IFERROR(LOOKUP(מרקובחצי[[#This Row],[ClientID]],קביעויות[הפלגה]),FALSE)=מרקובחצי[[#This Row],[ClientID]],1,"")</f>
        <v/>
      </c>
      <c r="F368" t="str">
        <f>IF(IFERROR(LOOKUP(מרקובחצי[[#This Row],[ClientID]],סוגחציקבוע[S31]),FALSE)=מרקובחצי[[#This Row],[ClientID]],1,"")</f>
        <v/>
      </c>
      <c r="G368">
        <f>IF(IFERROR(LOOKUP(מרקובחצי[[#This Row],[ClientID]],סוגחציקבוע[S32]),FALSE)=מרקובחצי[[#This Row],[ClientID]],1,"")</f>
        <v>1</v>
      </c>
      <c r="H368" t="str">
        <f>IF(IFERROR(LOOKUP(מרקובחצי[[#This Row],[ClientID]],סוגחציקבוע[S33]),FALSE)=מרקובחצי[[#This Row],[ClientID]],1,"")</f>
        <v/>
      </c>
      <c r="I368" t="str">
        <f>IF(IFERROR(LOOKUP(מרקובחצי[[#This Row],[ClientID]],סוגחציקבוע[S32&amp;33]),FALSE)=מרקובחצי[[#This Row],[ClientID]],1,"")</f>
        <v/>
      </c>
      <c r="J368" s="19">
        <f>IF(SUM(מרקובחצי[[#This Row],[11]:[13]])=1,מרקובחצי[[#This Row],[עד ועד]],IF(SUM(R367:T368)=1,IF(מרקובחצי[[#This Row],[עד ועד]]&lt;J367,מרקובחצי[[#This Row],[עד ועד]],J367),J367))</f>
        <v>28</v>
      </c>
      <c r="K368" s="19">
        <f>IF(SUM(מרקובחצי[[#This Row],[11]:[13]])=1,מרקובחצי[[#This Row],[עד ועד]],IF(SUM(R367:T368)=1,IF(מרקובחצי[[#This Row],[עד ועד]]&gt;K367,מרקובחצי[[#This Row],[עד ועד]],K367),K367))</f>
        <v>33</v>
      </c>
      <c r="L368" s="19" t="str">
        <f>IF(AND(SUM(מרקובחצי[[#This Row],[31]:[33]])=1,SUM(U367:W367)=0),מרקובחצי[[#This Row],[מקס]]-מרקובחצי[[#This Row],[מינ]],"")</f>
        <v/>
      </c>
      <c r="M36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68" s="19" t="str">
        <f t="shared" si="5"/>
        <v>S32</v>
      </c>
      <c r="O368" s="19" t="str">
        <f>IF(מרקובחצי[[#This Row],[קבעה הפלגה?]]=1,"",IF(AND(מרקובחצי[[#This Row],[עד ועד]]&lt;29,OR(מרקובחצי[[#This Row],[CycleNumber]]=1,AND(U367=1,OR(מרקובחצי[[#This Row],[עד ועד]]&lt;J367,מרקובחצי[[#This Row],[עד ועד]]&gt;K367)),AND(V367=1,מרקובחצי[[#This Row],[עד ועד]]&lt;J367),W367=1)),1,""))</f>
        <v/>
      </c>
      <c r="P368" s="19" t="str">
        <f>IF(מרקובחצי[[#This Row],[קבעה הפלגה?]]=1,"",IF(AND(מרקובחצי[[#This Row],[עד ועד]]&gt;28,מרקובחצי[[#This Row],[עד ועד]]&lt;32,OR(מרקובחצי[[#This Row],[CycleNumber]]=1,AND(U367=1),AND(V367=1,OR(מרקובחצי[[#This Row],[עד ועד]]&lt;J367,מרקובחצי[[#This Row],[עד ועד]]&gt;K367)),W367=1)),1,""))</f>
        <v/>
      </c>
      <c r="Q368" s="19" t="str">
        <f>IF(מרקובחצי[[#This Row],[קבעה הפלגה?]]=1,"",IF(AND(מרקובחצי[[#This Row],[עד ועד]]&gt;31,OR(מרקובחצי[[#This Row],[CycleNumber]]=1,AND(U367=1),AND(V367=1,מרקובחצי[[#This Row],[עד ועד]]&gt;K367),AND(W367=1,OR(מרקובחצי[[#This Row],[עד ועד]]&gt;K367,מרקובחצי[[#This Row],[עד ועד]]&lt;J367)))),1,""))</f>
        <v/>
      </c>
      <c r="R368" s="19" t="str">
        <f>IF(מרקובחצי[[#This Row],[CycleNumber]]&gt;1,IF(AND(O367=1,מרקובחצי[[#This Row],[עד ועד]]&lt;29),1,""),"")</f>
        <v/>
      </c>
      <c r="S368" s="19" t="str">
        <f>IF(מרקובחצי[[#This Row],[CycleNumber]]&gt;1,IF(OR(AND(O367=1,מרקובחצי[[#This Row],[עד ועד]]&gt;28),AND(P367=1),AND(Q367=1,מרקובחצי[[#This Row],[עד ועד]]&lt;32)),1,""),"")</f>
        <v/>
      </c>
      <c r="T368" s="19" t="str">
        <f>IF(מרקובחצי[[#This Row],[CycleNumber]]&gt;1,IF(AND(Q367=1,מרקובחצי[[#This Row],[עד ועד]]&gt;31),1,""),"")</f>
        <v/>
      </c>
      <c r="U368" s="19" t="str">
        <f>IF(מרקובחצי[[#This Row],[CycleNumber]]&gt;1,IF(AND(R367=1,מרקובחצי[[#This Row],[עד ועד]]&lt;29),1,IF(AND(U367=1,NOT(OR(מרקובחצי[[#This Row],[עד ועד]]&lt;J367,מרקובחצי[[#This Row],[עד ועד]]&gt;K367))),1,"")),"")</f>
        <v/>
      </c>
      <c r="V368" s="19">
        <f>IF(מרקובחצי[[#This Row],[CycleNumber]]&gt;1,IF(AND(SUM(R367:T367)=1,מרקובחצי[[#This Row],[עד ועד]]&gt;28,מרקובחצי[[#This Row],[עד ועד]]&lt;32),1,IF(OR(S367=1,AND(R367=1,מרקובחצי[[#This Row],[עד ועד]]&gt;28),AND(T367=1,מרקובחצי[[#This Row],[עד ועד]]&lt;32)),1,IF(AND(V367=1,NOT(OR(מרקובחצי[[#This Row],[עד ועד]]&lt;J367,מרקובחצי[[#This Row],[עד ועד]]&gt;K367))),1,""))),"")</f>
        <v>1</v>
      </c>
      <c r="W368" s="19" t="str">
        <f>IF(מרקובחצי[[#This Row],[CycleNumber]]&gt;1,IF(AND(T367=1,מרקובחצי[[#This Row],[עד ועד]]&gt;31),1,IF(AND(W367=1,NOT(OR(מרקובחצי[[#This Row],[עד ועד]]&lt;J367,מרקובחצי[[#This Row],[עד ועד]]&gt;K367))),1,"")),"")</f>
        <v/>
      </c>
      <c r="X368" s="19" t="str">
        <f>IF(AND(מרקובחצי[[#This Row],[CycleNumber]]&lt;$B369,SUM(מרקובחצי[[#This Row],[11]],R369)=2),1,"")</f>
        <v/>
      </c>
      <c r="Y368" s="19" t="str">
        <f>IF(AND(מרקובחצי[[#This Row],[CycleNumber]]&lt;$B369,SUM(מרקובחצי[[#This Row],[11]],S369)=2),1,"")</f>
        <v/>
      </c>
      <c r="Z368" s="19" t="str">
        <f>IF(AND(מרקובחצי[[#This Row],[CycleNumber]]&lt;$B369,SUM(מרקובחצי[[#This Row],[13]],S369)=2),1,"")</f>
        <v/>
      </c>
      <c r="AA368" s="19" t="str">
        <f>IF(AND(מרקובחצי[[#This Row],[CycleNumber]]&lt;$B369,SUM(מרקובחצי[[#This Row],[13]],T369)=2),1,"")</f>
        <v/>
      </c>
      <c r="AB368" s="19" t="str">
        <f>IF(AND(מרקובחצי[[#This Row],[CycleNumber]]&lt;$B369,SUM(מרקובחצי[[#This Row],[21]],U369)=2),1,"")</f>
        <v/>
      </c>
      <c r="AC368" s="19" t="str">
        <f>IF(AND(מרקובחצי[[#This Row],[CycleNumber]]&lt;$B369,SUM(מרקובחצי[[#This Row],[21]],V369)=2),1,"")</f>
        <v/>
      </c>
      <c r="AD368" s="19" t="str">
        <f>IF(AND(מרקובחצי[[#This Row],[CycleNumber]]&lt;$B369,SUM(מרקובחצי[[#This Row],[23]],V369)=2),1,"")</f>
        <v/>
      </c>
      <c r="AE368" s="19" t="str">
        <f>IF(AND(מרקובחצי[[#This Row],[CycleNumber]]&lt;$B369,SUM(מרקובחצי[[#This Row],[23]],W369)=2),1,"")</f>
        <v/>
      </c>
      <c r="AF368" s="19" t="str">
        <f>IF(AND(מרקובחצי[[#This Row],[CycleNumber]]&lt;$B369,SUM(מרקובחצי[[#This Row],[31]],O369)=2),1,"")</f>
        <v/>
      </c>
      <c r="AG368" s="19" t="str">
        <f>IF(AND(מרקובחצי[[#This Row],[CycleNumber]]&lt;$B369,SUM(מרקובחצי[[#This Row],[31]],P369)=2),1,"")</f>
        <v/>
      </c>
      <c r="AH368" s="19" t="str">
        <f>IF(AND(מרקובחצי[[#This Row],[CycleNumber]]&lt;$B369,SUM(מרקובחצי[[#This Row],[31]],Q369)=2),1,"")</f>
        <v/>
      </c>
      <c r="AI368" s="19" t="str">
        <f>IF(AND(מרקובחצי[[#This Row],[CycleNumber]]&lt;$B369,SUM(U368:U369)=2),1,"")</f>
        <v/>
      </c>
      <c r="AJ368" s="19" t="str">
        <f>IF(AND(מרקובחצי[[#This Row],[CycleNumber]]&lt;$B369,SUM(מרקובחצי[[#This Row],[32]],O369)=2),1,"")</f>
        <v/>
      </c>
      <c r="AK368" s="19" t="str">
        <f>IF(AND(מרקובחצי[[#This Row],[CycleNumber]]&lt;$B369,SUM(מרקובחצי[[#This Row],[32]],P369)=2),1,"")</f>
        <v/>
      </c>
      <c r="AL368" s="19" t="str">
        <f>IF(AND(מרקובחצי[[#This Row],[CycleNumber]]&lt;$B369,SUM(מרקובחצי[[#This Row],[32]],Q369)=2),1,"")</f>
        <v/>
      </c>
      <c r="AM368" s="19">
        <f>IF(AND(מרקובחצי[[#This Row],[CycleNumber]]&lt;$B369,SUM(V368:V369)=2),1,"")</f>
        <v>1</v>
      </c>
      <c r="AN368" s="19" t="str">
        <f>IF(AND(מרקובחצי[[#This Row],[CycleNumber]]&lt;$B369,SUM(מרקובחצי[[#This Row],[33]],O369)=2),1,"")</f>
        <v/>
      </c>
      <c r="AO368" s="19" t="str">
        <f>IF(AND(מרקובחצי[[#This Row],[CycleNumber]]&lt;$B369,SUM(מרקובחצי[[#This Row],[33]],P369)=2),1,"")</f>
        <v/>
      </c>
      <c r="AP368" s="19" t="str">
        <f>IF(AND(מרקובחצי[[#This Row],[CycleNumber]]&lt;$B369,SUM(מרקובחצי[[#This Row],[33]],Q369)=2),1,"")</f>
        <v/>
      </c>
      <c r="AQ368" s="19" t="str">
        <f>IF(AND(מרקובחצי[[#This Row],[CycleNumber]]&lt;$B369,SUM(W368:W369)=2),1,"")</f>
        <v/>
      </c>
      <c r="AR368" s="19" t="str">
        <f>IF(AND(מרקובחצי[[#This Row],[CycleNumber]]&lt;$B369,SUM(מרקובחצי[[#This Row],[12]],S369)=2),1,"")</f>
        <v/>
      </c>
      <c r="AS368" s="19" t="str">
        <f>IF(AND(מרקובחצי[[#This Row],[CycleNumber]]&lt;$B369,SUM(מרקובחצי[[#This Row],[22]],V369)=2),1,"")</f>
        <v/>
      </c>
      <c r="AT368" s="21">
        <f>SUM(מרקובחצי[[#This Row],[11]:[33]])</f>
        <v>1</v>
      </c>
    </row>
    <row r="369" spans="1:46" ht="15.6" x14ac:dyDescent="0.25">
      <c r="A369" s="19" t="s">
        <v>40</v>
      </c>
      <c r="B369" s="19">
        <v>10</v>
      </c>
      <c r="C369">
        <v>28</v>
      </c>
      <c r="D369" s="19">
        <f>מרקובחצי[[#This Row],[LengthofCycle]]+1</f>
        <v>29</v>
      </c>
      <c r="E369" t="str">
        <f>IF(IFERROR(LOOKUP(מרקובחצי[[#This Row],[ClientID]],קביעויות[הפלגה]),FALSE)=מרקובחצי[[#This Row],[ClientID]],1,"")</f>
        <v/>
      </c>
      <c r="F369" t="str">
        <f>IF(IFERROR(LOOKUP(מרקובחצי[[#This Row],[ClientID]],סוגחציקבוע[S31]),FALSE)=מרקובחצי[[#This Row],[ClientID]],1,"")</f>
        <v/>
      </c>
      <c r="G369">
        <f>IF(IFERROR(LOOKUP(מרקובחצי[[#This Row],[ClientID]],סוגחציקבוע[S32]),FALSE)=מרקובחצי[[#This Row],[ClientID]],1,"")</f>
        <v>1</v>
      </c>
      <c r="H369" t="str">
        <f>IF(IFERROR(LOOKUP(מרקובחצי[[#This Row],[ClientID]],סוגחציקבוע[S33]),FALSE)=מרקובחצי[[#This Row],[ClientID]],1,"")</f>
        <v/>
      </c>
      <c r="I369" t="str">
        <f>IF(IFERROR(LOOKUP(מרקובחצי[[#This Row],[ClientID]],סוגחציקבוע[S32&amp;33]),FALSE)=מרקובחצי[[#This Row],[ClientID]],1,"")</f>
        <v/>
      </c>
      <c r="J369" s="19">
        <f>IF(SUM(מרקובחצי[[#This Row],[11]:[13]])=1,מרקובחצי[[#This Row],[עד ועד]],IF(SUM(R368:T369)=1,IF(מרקובחצי[[#This Row],[עד ועד]]&lt;J368,מרקובחצי[[#This Row],[עד ועד]],J368),J368))</f>
        <v>28</v>
      </c>
      <c r="K369" s="19">
        <f>IF(SUM(מרקובחצי[[#This Row],[11]:[13]])=1,מרקובחצי[[#This Row],[עד ועד]],IF(SUM(R368:T369)=1,IF(מרקובחצי[[#This Row],[עד ועד]]&gt;K368,מרקובחצי[[#This Row],[עד ועד]],K368),K368))</f>
        <v>33</v>
      </c>
      <c r="L369" s="19" t="str">
        <f>IF(AND(SUM(מרקובחצי[[#This Row],[31]:[33]])=1,SUM(U368:W368)=0),מרקובחצי[[#This Row],[מקס]]-מרקובחצי[[#This Row],[מינ]],"")</f>
        <v/>
      </c>
      <c r="M36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69" s="19" t="str">
        <f t="shared" si="5"/>
        <v>S32</v>
      </c>
      <c r="O369" s="19" t="str">
        <f>IF(מרקובחצי[[#This Row],[קבעה הפלגה?]]=1,"",IF(AND(מרקובחצי[[#This Row],[עד ועד]]&lt;29,OR(מרקובחצי[[#This Row],[CycleNumber]]=1,AND(U368=1,OR(מרקובחצי[[#This Row],[עד ועד]]&lt;J368,מרקובחצי[[#This Row],[עד ועד]]&gt;K368)),AND(V368=1,מרקובחצי[[#This Row],[עד ועד]]&lt;J368),W368=1)),1,""))</f>
        <v/>
      </c>
      <c r="P369" s="19" t="str">
        <f>IF(מרקובחצי[[#This Row],[קבעה הפלגה?]]=1,"",IF(AND(מרקובחצי[[#This Row],[עד ועד]]&gt;28,מרקובחצי[[#This Row],[עד ועד]]&lt;32,OR(מרקובחצי[[#This Row],[CycleNumber]]=1,AND(U368=1),AND(V368=1,OR(מרקובחצי[[#This Row],[עד ועד]]&lt;J368,מרקובחצי[[#This Row],[עד ועד]]&gt;K368)),W368=1)),1,""))</f>
        <v/>
      </c>
      <c r="Q369" s="19" t="str">
        <f>IF(מרקובחצי[[#This Row],[קבעה הפלגה?]]=1,"",IF(AND(מרקובחצי[[#This Row],[עד ועד]]&gt;31,OR(מרקובחצי[[#This Row],[CycleNumber]]=1,AND(U368=1),AND(V368=1,מרקובחצי[[#This Row],[עד ועד]]&gt;K368),AND(W368=1,OR(מרקובחצי[[#This Row],[עד ועד]]&gt;K368,מרקובחצי[[#This Row],[עד ועד]]&lt;J368)))),1,""))</f>
        <v/>
      </c>
      <c r="R369" s="19" t="str">
        <f>IF(מרקובחצי[[#This Row],[CycleNumber]]&gt;1,IF(AND(O368=1,מרקובחצי[[#This Row],[עד ועד]]&lt;29),1,""),"")</f>
        <v/>
      </c>
      <c r="S369" s="19" t="str">
        <f>IF(מרקובחצי[[#This Row],[CycleNumber]]&gt;1,IF(OR(AND(O368=1,מרקובחצי[[#This Row],[עד ועד]]&gt;28),AND(P368=1),AND(Q368=1,מרקובחצי[[#This Row],[עד ועד]]&lt;32)),1,""),"")</f>
        <v/>
      </c>
      <c r="T369" s="19" t="str">
        <f>IF(מרקובחצי[[#This Row],[CycleNumber]]&gt;1,IF(AND(Q368=1,מרקובחצי[[#This Row],[עד ועד]]&gt;31),1,""),"")</f>
        <v/>
      </c>
      <c r="U369" s="19" t="str">
        <f>IF(מרקובחצי[[#This Row],[CycleNumber]]&gt;1,IF(AND(R368=1,מרקובחצי[[#This Row],[עד ועד]]&lt;29),1,IF(AND(U368=1,NOT(OR(מרקובחצי[[#This Row],[עד ועד]]&lt;J368,מרקובחצי[[#This Row],[עד ועד]]&gt;K368))),1,"")),"")</f>
        <v/>
      </c>
      <c r="V369" s="19">
        <f>IF(מרקובחצי[[#This Row],[CycleNumber]]&gt;1,IF(AND(SUM(R368:T368)=1,מרקובחצי[[#This Row],[עד ועד]]&gt;28,מרקובחצי[[#This Row],[עד ועד]]&lt;32),1,IF(OR(S368=1,AND(R368=1,מרקובחצי[[#This Row],[עד ועד]]&gt;28),AND(T368=1,מרקובחצי[[#This Row],[עד ועד]]&lt;32)),1,IF(AND(V368=1,NOT(OR(מרקובחצי[[#This Row],[עד ועד]]&lt;J368,מרקובחצי[[#This Row],[עד ועד]]&gt;K368))),1,""))),"")</f>
        <v>1</v>
      </c>
      <c r="W369" s="19" t="str">
        <f>IF(מרקובחצי[[#This Row],[CycleNumber]]&gt;1,IF(AND(T368=1,מרקובחצי[[#This Row],[עד ועד]]&gt;31),1,IF(AND(W368=1,NOT(OR(מרקובחצי[[#This Row],[עד ועד]]&lt;J368,מרקובחצי[[#This Row],[עד ועד]]&gt;K368))),1,"")),"")</f>
        <v/>
      </c>
      <c r="X369" s="19" t="str">
        <f>IF(AND(מרקובחצי[[#This Row],[CycleNumber]]&lt;$B370,SUM(מרקובחצי[[#This Row],[11]],R370)=2),1,"")</f>
        <v/>
      </c>
      <c r="Y369" s="19" t="str">
        <f>IF(AND(מרקובחצי[[#This Row],[CycleNumber]]&lt;$B370,SUM(מרקובחצי[[#This Row],[11]],S370)=2),1,"")</f>
        <v/>
      </c>
      <c r="Z369" s="19" t="str">
        <f>IF(AND(מרקובחצי[[#This Row],[CycleNumber]]&lt;$B370,SUM(מרקובחצי[[#This Row],[13]],S370)=2),1,"")</f>
        <v/>
      </c>
      <c r="AA369" s="19" t="str">
        <f>IF(AND(מרקובחצי[[#This Row],[CycleNumber]]&lt;$B370,SUM(מרקובחצי[[#This Row],[13]],T370)=2),1,"")</f>
        <v/>
      </c>
      <c r="AB369" s="19" t="str">
        <f>IF(AND(מרקובחצי[[#This Row],[CycleNumber]]&lt;$B370,SUM(מרקובחצי[[#This Row],[21]],U370)=2),1,"")</f>
        <v/>
      </c>
      <c r="AC369" s="19" t="str">
        <f>IF(AND(מרקובחצי[[#This Row],[CycleNumber]]&lt;$B370,SUM(מרקובחצי[[#This Row],[21]],V370)=2),1,"")</f>
        <v/>
      </c>
      <c r="AD369" s="19" t="str">
        <f>IF(AND(מרקובחצי[[#This Row],[CycleNumber]]&lt;$B370,SUM(מרקובחצי[[#This Row],[23]],V370)=2),1,"")</f>
        <v/>
      </c>
      <c r="AE369" s="19" t="str">
        <f>IF(AND(מרקובחצי[[#This Row],[CycleNumber]]&lt;$B370,SUM(מרקובחצי[[#This Row],[23]],W370)=2),1,"")</f>
        <v/>
      </c>
      <c r="AF369" s="19" t="str">
        <f>IF(AND(מרקובחצי[[#This Row],[CycleNumber]]&lt;$B370,SUM(מרקובחצי[[#This Row],[31]],O370)=2),1,"")</f>
        <v/>
      </c>
      <c r="AG369" s="19" t="str">
        <f>IF(AND(מרקובחצי[[#This Row],[CycleNumber]]&lt;$B370,SUM(מרקובחצי[[#This Row],[31]],P370)=2),1,"")</f>
        <v/>
      </c>
      <c r="AH369" s="19" t="str">
        <f>IF(AND(מרקובחצי[[#This Row],[CycleNumber]]&lt;$B370,SUM(מרקובחצי[[#This Row],[31]],Q370)=2),1,"")</f>
        <v/>
      </c>
      <c r="AI369" s="19" t="str">
        <f>IF(AND(מרקובחצי[[#This Row],[CycleNumber]]&lt;$B370,SUM(U369:U370)=2),1,"")</f>
        <v/>
      </c>
      <c r="AJ369" s="19" t="str">
        <f>IF(AND(מרקובחצי[[#This Row],[CycleNumber]]&lt;$B370,SUM(מרקובחצי[[#This Row],[32]],O370)=2),1,"")</f>
        <v/>
      </c>
      <c r="AK369" s="19" t="str">
        <f>IF(AND(מרקובחצי[[#This Row],[CycleNumber]]&lt;$B370,SUM(מרקובחצי[[#This Row],[32]],P370)=2),1,"")</f>
        <v/>
      </c>
      <c r="AL369" s="19" t="str">
        <f>IF(AND(מרקובחצי[[#This Row],[CycleNumber]]&lt;$B370,SUM(מרקובחצי[[#This Row],[32]],Q370)=2),1,"")</f>
        <v/>
      </c>
      <c r="AM369" s="19">
        <f>IF(AND(מרקובחצי[[#This Row],[CycleNumber]]&lt;$B370,SUM(V369:V370)=2),1,"")</f>
        <v>1</v>
      </c>
      <c r="AN369" s="19" t="str">
        <f>IF(AND(מרקובחצי[[#This Row],[CycleNumber]]&lt;$B370,SUM(מרקובחצי[[#This Row],[33]],O370)=2),1,"")</f>
        <v/>
      </c>
      <c r="AO369" s="19" t="str">
        <f>IF(AND(מרקובחצי[[#This Row],[CycleNumber]]&lt;$B370,SUM(מרקובחצי[[#This Row],[33]],P370)=2),1,"")</f>
        <v/>
      </c>
      <c r="AP369" s="19" t="str">
        <f>IF(AND(מרקובחצי[[#This Row],[CycleNumber]]&lt;$B370,SUM(מרקובחצי[[#This Row],[33]],Q370)=2),1,"")</f>
        <v/>
      </c>
      <c r="AQ369" s="19" t="str">
        <f>IF(AND(מרקובחצי[[#This Row],[CycleNumber]]&lt;$B370,SUM(W369:W370)=2),1,"")</f>
        <v/>
      </c>
      <c r="AR369" s="19" t="str">
        <f>IF(AND(מרקובחצי[[#This Row],[CycleNumber]]&lt;$B370,SUM(מרקובחצי[[#This Row],[12]],S370)=2),1,"")</f>
        <v/>
      </c>
      <c r="AS369" s="19" t="str">
        <f>IF(AND(מרקובחצי[[#This Row],[CycleNumber]]&lt;$B370,SUM(מרקובחצי[[#This Row],[22]],V370)=2),1,"")</f>
        <v/>
      </c>
      <c r="AT369" s="21">
        <f>SUM(מרקובחצי[[#This Row],[11]:[33]])</f>
        <v>1</v>
      </c>
    </row>
    <row r="370" spans="1:46" ht="15.6" x14ac:dyDescent="0.25">
      <c r="A370" s="19" t="s">
        <v>40</v>
      </c>
      <c r="B370" s="19">
        <v>11</v>
      </c>
      <c r="C370">
        <v>29</v>
      </c>
      <c r="D370" s="19">
        <f>מרקובחצי[[#This Row],[LengthofCycle]]+1</f>
        <v>30</v>
      </c>
      <c r="E370" t="str">
        <f>IF(IFERROR(LOOKUP(מרקובחצי[[#This Row],[ClientID]],קביעויות[הפלגה]),FALSE)=מרקובחצי[[#This Row],[ClientID]],1,"")</f>
        <v/>
      </c>
      <c r="F370" t="str">
        <f>IF(IFERROR(LOOKUP(מרקובחצי[[#This Row],[ClientID]],סוגחציקבוע[S31]),FALSE)=מרקובחצי[[#This Row],[ClientID]],1,"")</f>
        <v/>
      </c>
      <c r="G370">
        <f>IF(IFERROR(LOOKUP(מרקובחצי[[#This Row],[ClientID]],סוגחציקבוע[S32]),FALSE)=מרקובחצי[[#This Row],[ClientID]],1,"")</f>
        <v>1</v>
      </c>
      <c r="H370" t="str">
        <f>IF(IFERROR(LOOKUP(מרקובחצי[[#This Row],[ClientID]],סוגחציקבוע[S33]),FALSE)=מרקובחצי[[#This Row],[ClientID]],1,"")</f>
        <v/>
      </c>
      <c r="I370" t="str">
        <f>IF(IFERROR(LOOKUP(מרקובחצי[[#This Row],[ClientID]],סוגחציקבוע[S32&amp;33]),FALSE)=מרקובחצי[[#This Row],[ClientID]],1,"")</f>
        <v/>
      </c>
      <c r="J370" s="19">
        <f>IF(SUM(מרקובחצי[[#This Row],[11]:[13]])=1,מרקובחצי[[#This Row],[עד ועד]],IF(SUM(R369:T370)=1,IF(מרקובחצי[[#This Row],[עד ועד]]&lt;J369,מרקובחצי[[#This Row],[עד ועד]],J369),J369))</f>
        <v>28</v>
      </c>
      <c r="K370" s="19">
        <f>IF(SUM(מרקובחצי[[#This Row],[11]:[13]])=1,מרקובחצי[[#This Row],[עד ועד]],IF(SUM(R369:T370)=1,IF(מרקובחצי[[#This Row],[עד ועד]]&gt;K369,מרקובחצי[[#This Row],[עד ועד]],K369),K369))</f>
        <v>33</v>
      </c>
      <c r="L370" s="19" t="str">
        <f>IF(AND(SUM(מרקובחצי[[#This Row],[31]:[33]])=1,SUM(U369:W369)=0),מרקובחצי[[#This Row],[מקס]]-מרקובחצי[[#This Row],[מינ]],"")</f>
        <v/>
      </c>
      <c r="M37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70" s="19" t="str">
        <f t="shared" si="5"/>
        <v>S32</v>
      </c>
      <c r="O370" s="19" t="str">
        <f>IF(מרקובחצי[[#This Row],[קבעה הפלגה?]]=1,"",IF(AND(מרקובחצי[[#This Row],[עד ועד]]&lt;29,OR(מרקובחצי[[#This Row],[CycleNumber]]=1,AND(U369=1,OR(מרקובחצי[[#This Row],[עד ועד]]&lt;J369,מרקובחצי[[#This Row],[עד ועד]]&gt;K369)),AND(V369=1,מרקובחצי[[#This Row],[עד ועד]]&lt;J369),W369=1)),1,""))</f>
        <v/>
      </c>
      <c r="P370" s="19" t="str">
        <f>IF(מרקובחצי[[#This Row],[קבעה הפלגה?]]=1,"",IF(AND(מרקובחצי[[#This Row],[עד ועד]]&gt;28,מרקובחצי[[#This Row],[עד ועד]]&lt;32,OR(מרקובחצי[[#This Row],[CycleNumber]]=1,AND(U369=1),AND(V369=1,OR(מרקובחצי[[#This Row],[עד ועד]]&lt;J369,מרקובחצי[[#This Row],[עד ועד]]&gt;K369)),W369=1)),1,""))</f>
        <v/>
      </c>
      <c r="Q370" s="19" t="str">
        <f>IF(מרקובחצי[[#This Row],[קבעה הפלגה?]]=1,"",IF(AND(מרקובחצי[[#This Row],[עד ועד]]&gt;31,OR(מרקובחצי[[#This Row],[CycleNumber]]=1,AND(U369=1),AND(V369=1,מרקובחצי[[#This Row],[עד ועד]]&gt;K369),AND(W369=1,OR(מרקובחצי[[#This Row],[עד ועד]]&gt;K369,מרקובחצי[[#This Row],[עד ועד]]&lt;J369)))),1,""))</f>
        <v/>
      </c>
      <c r="R370" s="19" t="str">
        <f>IF(מרקובחצי[[#This Row],[CycleNumber]]&gt;1,IF(AND(O369=1,מרקובחצי[[#This Row],[עד ועד]]&lt;29),1,""),"")</f>
        <v/>
      </c>
      <c r="S370" s="19" t="str">
        <f>IF(מרקובחצי[[#This Row],[CycleNumber]]&gt;1,IF(OR(AND(O369=1,מרקובחצי[[#This Row],[עד ועד]]&gt;28),AND(P369=1),AND(Q369=1,מרקובחצי[[#This Row],[עד ועד]]&lt;32)),1,""),"")</f>
        <v/>
      </c>
      <c r="T370" s="19" t="str">
        <f>IF(מרקובחצי[[#This Row],[CycleNumber]]&gt;1,IF(AND(Q369=1,מרקובחצי[[#This Row],[עד ועד]]&gt;31),1,""),"")</f>
        <v/>
      </c>
      <c r="U370" s="19" t="str">
        <f>IF(מרקובחצי[[#This Row],[CycleNumber]]&gt;1,IF(AND(R369=1,מרקובחצי[[#This Row],[עד ועד]]&lt;29),1,IF(AND(U369=1,NOT(OR(מרקובחצי[[#This Row],[עד ועד]]&lt;J369,מרקובחצי[[#This Row],[עד ועד]]&gt;K369))),1,"")),"")</f>
        <v/>
      </c>
      <c r="V370" s="19">
        <f>IF(מרקובחצי[[#This Row],[CycleNumber]]&gt;1,IF(AND(SUM(R369:T369)=1,מרקובחצי[[#This Row],[עד ועד]]&gt;28,מרקובחצי[[#This Row],[עד ועד]]&lt;32),1,IF(OR(S369=1,AND(R369=1,מרקובחצי[[#This Row],[עד ועד]]&gt;28),AND(T369=1,מרקובחצי[[#This Row],[עד ועד]]&lt;32)),1,IF(AND(V369=1,NOT(OR(מרקובחצי[[#This Row],[עד ועד]]&lt;J369,מרקובחצי[[#This Row],[עד ועד]]&gt;K369))),1,""))),"")</f>
        <v>1</v>
      </c>
      <c r="W370" s="19" t="str">
        <f>IF(מרקובחצי[[#This Row],[CycleNumber]]&gt;1,IF(AND(T369=1,מרקובחצי[[#This Row],[עד ועד]]&gt;31),1,IF(AND(W369=1,NOT(OR(מרקובחצי[[#This Row],[עד ועד]]&lt;J369,מרקובחצי[[#This Row],[עד ועד]]&gt;K369))),1,"")),"")</f>
        <v/>
      </c>
      <c r="X370" s="19" t="str">
        <f>IF(AND(מרקובחצי[[#This Row],[CycleNumber]]&lt;$B371,SUM(מרקובחצי[[#This Row],[11]],R371)=2),1,"")</f>
        <v/>
      </c>
      <c r="Y370" s="19" t="str">
        <f>IF(AND(מרקובחצי[[#This Row],[CycleNumber]]&lt;$B371,SUM(מרקובחצי[[#This Row],[11]],S371)=2),1,"")</f>
        <v/>
      </c>
      <c r="Z370" s="19" t="str">
        <f>IF(AND(מרקובחצי[[#This Row],[CycleNumber]]&lt;$B371,SUM(מרקובחצי[[#This Row],[13]],S371)=2),1,"")</f>
        <v/>
      </c>
      <c r="AA370" s="19" t="str">
        <f>IF(AND(מרקובחצי[[#This Row],[CycleNumber]]&lt;$B371,SUM(מרקובחצי[[#This Row],[13]],T371)=2),1,"")</f>
        <v/>
      </c>
      <c r="AB370" s="19" t="str">
        <f>IF(AND(מרקובחצי[[#This Row],[CycleNumber]]&lt;$B371,SUM(מרקובחצי[[#This Row],[21]],U371)=2),1,"")</f>
        <v/>
      </c>
      <c r="AC370" s="19" t="str">
        <f>IF(AND(מרקובחצי[[#This Row],[CycleNumber]]&lt;$B371,SUM(מרקובחצי[[#This Row],[21]],V371)=2),1,"")</f>
        <v/>
      </c>
      <c r="AD370" s="19" t="str">
        <f>IF(AND(מרקובחצי[[#This Row],[CycleNumber]]&lt;$B371,SUM(מרקובחצי[[#This Row],[23]],V371)=2),1,"")</f>
        <v/>
      </c>
      <c r="AE370" s="19" t="str">
        <f>IF(AND(מרקובחצי[[#This Row],[CycleNumber]]&lt;$B371,SUM(מרקובחצי[[#This Row],[23]],W371)=2),1,"")</f>
        <v/>
      </c>
      <c r="AF370" s="19" t="str">
        <f>IF(AND(מרקובחצי[[#This Row],[CycleNumber]]&lt;$B371,SUM(מרקובחצי[[#This Row],[31]],O371)=2),1,"")</f>
        <v/>
      </c>
      <c r="AG370" s="19" t="str">
        <f>IF(AND(מרקובחצי[[#This Row],[CycleNumber]]&lt;$B371,SUM(מרקובחצי[[#This Row],[31]],P371)=2),1,"")</f>
        <v/>
      </c>
      <c r="AH370" s="19" t="str">
        <f>IF(AND(מרקובחצי[[#This Row],[CycleNumber]]&lt;$B371,SUM(מרקובחצי[[#This Row],[31]],Q371)=2),1,"")</f>
        <v/>
      </c>
      <c r="AI370" s="19" t="str">
        <f>IF(AND(מרקובחצי[[#This Row],[CycleNumber]]&lt;$B371,SUM(U370:U371)=2),1,"")</f>
        <v/>
      </c>
      <c r="AJ370" s="19" t="str">
        <f>IF(AND(מרקובחצי[[#This Row],[CycleNumber]]&lt;$B371,SUM(מרקובחצי[[#This Row],[32]],O371)=2),1,"")</f>
        <v/>
      </c>
      <c r="AK370" s="19" t="str">
        <f>IF(AND(מרקובחצי[[#This Row],[CycleNumber]]&lt;$B371,SUM(מרקובחצי[[#This Row],[32]],P371)=2),1,"")</f>
        <v/>
      </c>
      <c r="AL370" s="19" t="str">
        <f>IF(AND(מרקובחצי[[#This Row],[CycleNumber]]&lt;$B371,SUM(מרקובחצי[[#This Row],[32]],Q371)=2),1,"")</f>
        <v/>
      </c>
      <c r="AM370" s="19">
        <f>IF(AND(מרקובחצי[[#This Row],[CycleNumber]]&lt;$B371,SUM(V370:V371)=2),1,"")</f>
        <v>1</v>
      </c>
      <c r="AN370" s="19" t="str">
        <f>IF(AND(מרקובחצי[[#This Row],[CycleNumber]]&lt;$B371,SUM(מרקובחצי[[#This Row],[33]],O371)=2),1,"")</f>
        <v/>
      </c>
      <c r="AO370" s="19" t="str">
        <f>IF(AND(מרקובחצי[[#This Row],[CycleNumber]]&lt;$B371,SUM(מרקובחצי[[#This Row],[33]],P371)=2),1,"")</f>
        <v/>
      </c>
      <c r="AP370" s="19" t="str">
        <f>IF(AND(מרקובחצי[[#This Row],[CycleNumber]]&lt;$B371,SUM(מרקובחצי[[#This Row],[33]],Q371)=2),1,"")</f>
        <v/>
      </c>
      <c r="AQ370" s="19" t="str">
        <f>IF(AND(מרקובחצי[[#This Row],[CycleNumber]]&lt;$B371,SUM(W370:W371)=2),1,"")</f>
        <v/>
      </c>
      <c r="AR370" s="19" t="str">
        <f>IF(AND(מרקובחצי[[#This Row],[CycleNumber]]&lt;$B371,SUM(מרקובחצי[[#This Row],[12]],S371)=2),1,"")</f>
        <v/>
      </c>
      <c r="AS370" s="19" t="str">
        <f>IF(AND(מרקובחצי[[#This Row],[CycleNumber]]&lt;$B371,SUM(מרקובחצי[[#This Row],[22]],V371)=2),1,"")</f>
        <v/>
      </c>
      <c r="AT370" s="21">
        <f>SUM(מרקובחצי[[#This Row],[11]:[33]])</f>
        <v>1</v>
      </c>
    </row>
    <row r="371" spans="1:46" ht="15.6" x14ac:dyDescent="0.25">
      <c r="A371" s="19" t="s">
        <v>40</v>
      </c>
      <c r="B371" s="19">
        <v>12</v>
      </c>
      <c r="C371">
        <v>30</v>
      </c>
      <c r="D371" s="19">
        <f>מרקובחצי[[#This Row],[LengthofCycle]]+1</f>
        <v>31</v>
      </c>
      <c r="E371" t="str">
        <f>IF(IFERROR(LOOKUP(מרקובחצי[[#This Row],[ClientID]],קביעויות[הפלגה]),FALSE)=מרקובחצי[[#This Row],[ClientID]],1,"")</f>
        <v/>
      </c>
      <c r="F371" t="str">
        <f>IF(IFERROR(LOOKUP(מרקובחצי[[#This Row],[ClientID]],סוגחציקבוע[S31]),FALSE)=מרקובחצי[[#This Row],[ClientID]],1,"")</f>
        <v/>
      </c>
      <c r="G371">
        <f>IF(IFERROR(LOOKUP(מרקובחצי[[#This Row],[ClientID]],סוגחציקבוע[S32]),FALSE)=מרקובחצי[[#This Row],[ClientID]],1,"")</f>
        <v>1</v>
      </c>
      <c r="H371" t="str">
        <f>IF(IFERROR(LOOKUP(מרקובחצי[[#This Row],[ClientID]],סוגחציקבוע[S33]),FALSE)=מרקובחצי[[#This Row],[ClientID]],1,"")</f>
        <v/>
      </c>
      <c r="I371" t="str">
        <f>IF(IFERROR(LOOKUP(מרקובחצי[[#This Row],[ClientID]],סוגחציקבוע[S32&amp;33]),FALSE)=מרקובחצי[[#This Row],[ClientID]],1,"")</f>
        <v/>
      </c>
      <c r="J371" s="19">
        <f>IF(SUM(מרקובחצי[[#This Row],[11]:[13]])=1,מרקובחצי[[#This Row],[עד ועד]],IF(SUM(R370:T371)=1,IF(מרקובחצי[[#This Row],[עד ועד]]&lt;J370,מרקובחצי[[#This Row],[עד ועד]],J370),J370))</f>
        <v>28</v>
      </c>
      <c r="K371" s="19">
        <f>IF(SUM(מרקובחצי[[#This Row],[11]:[13]])=1,מרקובחצי[[#This Row],[עד ועד]],IF(SUM(R370:T371)=1,IF(מרקובחצי[[#This Row],[עד ועד]]&gt;K370,מרקובחצי[[#This Row],[עד ועד]],K370),K370))</f>
        <v>33</v>
      </c>
      <c r="L371" s="19" t="str">
        <f>IF(AND(SUM(מרקובחצי[[#This Row],[31]:[33]])=1,SUM(U370:W370)=0),מרקובחצי[[#This Row],[מקס]]-מרקובחצי[[#This Row],[מינ]],"")</f>
        <v/>
      </c>
      <c r="M37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71" s="19" t="str">
        <f t="shared" si="5"/>
        <v>S32</v>
      </c>
      <c r="O371" s="19" t="str">
        <f>IF(מרקובחצי[[#This Row],[קבעה הפלגה?]]=1,"",IF(AND(מרקובחצי[[#This Row],[עד ועד]]&lt;29,OR(מרקובחצי[[#This Row],[CycleNumber]]=1,AND(U370=1,OR(מרקובחצי[[#This Row],[עד ועד]]&lt;J370,מרקובחצי[[#This Row],[עד ועד]]&gt;K370)),AND(V370=1,מרקובחצי[[#This Row],[עד ועד]]&lt;J370),W370=1)),1,""))</f>
        <v/>
      </c>
      <c r="P371" s="19" t="str">
        <f>IF(מרקובחצי[[#This Row],[קבעה הפלגה?]]=1,"",IF(AND(מרקובחצי[[#This Row],[עד ועד]]&gt;28,מרקובחצי[[#This Row],[עד ועד]]&lt;32,OR(מרקובחצי[[#This Row],[CycleNumber]]=1,AND(U370=1),AND(V370=1,OR(מרקובחצי[[#This Row],[עד ועד]]&lt;J370,מרקובחצי[[#This Row],[עד ועד]]&gt;K370)),W370=1)),1,""))</f>
        <v/>
      </c>
      <c r="Q371" s="19" t="str">
        <f>IF(מרקובחצי[[#This Row],[קבעה הפלגה?]]=1,"",IF(AND(מרקובחצי[[#This Row],[עד ועד]]&gt;31,OR(מרקובחצי[[#This Row],[CycleNumber]]=1,AND(U370=1),AND(V370=1,מרקובחצי[[#This Row],[עד ועד]]&gt;K370),AND(W370=1,OR(מרקובחצי[[#This Row],[עד ועד]]&gt;K370,מרקובחצי[[#This Row],[עד ועד]]&lt;J370)))),1,""))</f>
        <v/>
      </c>
      <c r="R371" s="19" t="str">
        <f>IF(מרקובחצי[[#This Row],[CycleNumber]]&gt;1,IF(AND(O370=1,מרקובחצי[[#This Row],[עד ועד]]&lt;29),1,""),"")</f>
        <v/>
      </c>
      <c r="S371" s="19" t="str">
        <f>IF(מרקובחצי[[#This Row],[CycleNumber]]&gt;1,IF(OR(AND(O370=1,מרקובחצי[[#This Row],[עד ועד]]&gt;28),AND(P370=1),AND(Q370=1,מרקובחצי[[#This Row],[עד ועד]]&lt;32)),1,""),"")</f>
        <v/>
      </c>
      <c r="T371" s="19" t="str">
        <f>IF(מרקובחצי[[#This Row],[CycleNumber]]&gt;1,IF(AND(Q370=1,מרקובחצי[[#This Row],[עד ועד]]&gt;31),1,""),"")</f>
        <v/>
      </c>
      <c r="U371" s="19" t="str">
        <f>IF(מרקובחצי[[#This Row],[CycleNumber]]&gt;1,IF(AND(R370=1,מרקובחצי[[#This Row],[עד ועד]]&lt;29),1,IF(AND(U370=1,NOT(OR(מרקובחצי[[#This Row],[עד ועד]]&lt;J370,מרקובחצי[[#This Row],[עד ועד]]&gt;K370))),1,"")),"")</f>
        <v/>
      </c>
      <c r="V371" s="19">
        <f>IF(מרקובחצי[[#This Row],[CycleNumber]]&gt;1,IF(AND(SUM(R370:T370)=1,מרקובחצי[[#This Row],[עד ועד]]&gt;28,מרקובחצי[[#This Row],[עד ועד]]&lt;32),1,IF(OR(S370=1,AND(R370=1,מרקובחצי[[#This Row],[עד ועד]]&gt;28),AND(T370=1,מרקובחצי[[#This Row],[עד ועד]]&lt;32)),1,IF(AND(V370=1,NOT(OR(מרקובחצי[[#This Row],[עד ועד]]&lt;J370,מרקובחצי[[#This Row],[עד ועד]]&gt;K370))),1,""))),"")</f>
        <v>1</v>
      </c>
      <c r="W371" s="19" t="str">
        <f>IF(מרקובחצי[[#This Row],[CycleNumber]]&gt;1,IF(AND(T370=1,מרקובחצי[[#This Row],[עד ועד]]&gt;31),1,IF(AND(W370=1,NOT(OR(מרקובחצי[[#This Row],[עד ועד]]&lt;J370,מרקובחצי[[#This Row],[עד ועד]]&gt;K370))),1,"")),"")</f>
        <v/>
      </c>
      <c r="X371" s="19" t="str">
        <f>IF(AND(מרקובחצי[[#This Row],[CycleNumber]]&lt;$B372,SUM(מרקובחצי[[#This Row],[11]],R372)=2),1,"")</f>
        <v/>
      </c>
      <c r="Y371" s="19" t="str">
        <f>IF(AND(מרקובחצי[[#This Row],[CycleNumber]]&lt;$B372,SUM(מרקובחצי[[#This Row],[11]],S372)=2),1,"")</f>
        <v/>
      </c>
      <c r="Z371" s="19" t="str">
        <f>IF(AND(מרקובחצי[[#This Row],[CycleNumber]]&lt;$B372,SUM(מרקובחצי[[#This Row],[13]],S372)=2),1,"")</f>
        <v/>
      </c>
      <c r="AA371" s="19" t="str">
        <f>IF(AND(מרקובחצי[[#This Row],[CycleNumber]]&lt;$B372,SUM(מרקובחצי[[#This Row],[13]],T372)=2),1,"")</f>
        <v/>
      </c>
      <c r="AB371" s="19" t="str">
        <f>IF(AND(מרקובחצי[[#This Row],[CycleNumber]]&lt;$B372,SUM(מרקובחצי[[#This Row],[21]],U372)=2),1,"")</f>
        <v/>
      </c>
      <c r="AC371" s="19" t="str">
        <f>IF(AND(מרקובחצי[[#This Row],[CycleNumber]]&lt;$B372,SUM(מרקובחצי[[#This Row],[21]],V372)=2),1,"")</f>
        <v/>
      </c>
      <c r="AD371" s="19" t="str">
        <f>IF(AND(מרקובחצי[[#This Row],[CycleNumber]]&lt;$B372,SUM(מרקובחצי[[#This Row],[23]],V372)=2),1,"")</f>
        <v/>
      </c>
      <c r="AE371" s="19" t="str">
        <f>IF(AND(מרקובחצי[[#This Row],[CycleNumber]]&lt;$B372,SUM(מרקובחצי[[#This Row],[23]],W372)=2),1,"")</f>
        <v/>
      </c>
      <c r="AF371" s="19" t="str">
        <f>IF(AND(מרקובחצי[[#This Row],[CycleNumber]]&lt;$B372,SUM(מרקובחצי[[#This Row],[31]],O372)=2),1,"")</f>
        <v/>
      </c>
      <c r="AG371" s="19" t="str">
        <f>IF(AND(מרקובחצי[[#This Row],[CycleNumber]]&lt;$B372,SUM(מרקובחצי[[#This Row],[31]],P372)=2),1,"")</f>
        <v/>
      </c>
      <c r="AH371" s="19" t="str">
        <f>IF(AND(מרקובחצי[[#This Row],[CycleNumber]]&lt;$B372,SUM(מרקובחצי[[#This Row],[31]],Q372)=2),1,"")</f>
        <v/>
      </c>
      <c r="AI371" s="19" t="str">
        <f>IF(AND(מרקובחצי[[#This Row],[CycleNumber]]&lt;$B372,SUM(U371:U372)=2),1,"")</f>
        <v/>
      </c>
      <c r="AJ371" s="19">
        <f>IF(AND(מרקובחצי[[#This Row],[CycleNumber]]&lt;$B372,SUM(מרקובחצי[[#This Row],[32]],O372)=2),1,"")</f>
        <v>1</v>
      </c>
      <c r="AK371" s="19" t="str">
        <f>IF(AND(מרקובחצי[[#This Row],[CycleNumber]]&lt;$B372,SUM(מרקובחצי[[#This Row],[32]],P372)=2),1,"")</f>
        <v/>
      </c>
      <c r="AL371" s="19" t="str">
        <f>IF(AND(מרקובחצי[[#This Row],[CycleNumber]]&lt;$B372,SUM(מרקובחצי[[#This Row],[32]],Q372)=2),1,"")</f>
        <v/>
      </c>
      <c r="AM371" s="19" t="str">
        <f>IF(AND(מרקובחצי[[#This Row],[CycleNumber]]&lt;$B372,SUM(V371:V372)=2),1,"")</f>
        <v/>
      </c>
      <c r="AN371" s="19" t="str">
        <f>IF(AND(מרקובחצי[[#This Row],[CycleNumber]]&lt;$B372,SUM(מרקובחצי[[#This Row],[33]],O372)=2),1,"")</f>
        <v/>
      </c>
      <c r="AO371" s="19" t="str">
        <f>IF(AND(מרקובחצי[[#This Row],[CycleNumber]]&lt;$B372,SUM(מרקובחצי[[#This Row],[33]],P372)=2),1,"")</f>
        <v/>
      </c>
      <c r="AP371" s="19" t="str">
        <f>IF(AND(מרקובחצי[[#This Row],[CycleNumber]]&lt;$B372,SUM(מרקובחצי[[#This Row],[33]],Q372)=2),1,"")</f>
        <v/>
      </c>
      <c r="AQ371" s="19" t="str">
        <f>IF(AND(מרקובחצי[[#This Row],[CycleNumber]]&lt;$B372,SUM(W371:W372)=2),1,"")</f>
        <v/>
      </c>
      <c r="AR371" s="19" t="str">
        <f>IF(AND(מרקובחצי[[#This Row],[CycleNumber]]&lt;$B372,SUM(מרקובחצי[[#This Row],[12]],S372)=2),1,"")</f>
        <v/>
      </c>
      <c r="AS371" s="19" t="str">
        <f>IF(AND(מרקובחצי[[#This Row],[CycleNumber]]&lt;$B372,SUM(מרקובחצי[[#This Row],[22]],V372)=2),1,"")</f>
        <v/>
      </c>
      <c r="AT371" s="21">
        <f>SUM(מרקובחצי[[#This Row],[11]:[33]])</f>
        <v>1</v>
      </c>
    </row>
    <row r="372" spans="1:46" ht="15.6" x14ac:dyDescent="0.25">
      <c r="A372" s="19" t="s">
        <v>40</v>
      </c>
      <c r="B372" s="19">
        <v>13</v>
      </c>
      <c r="C372">
        <v>24</v>
      </c>
      <c r="D372" s="19">
        <f>מרקובחצי[[#This Row],[LengthofCycle]]+1</f>
        <v>25</v>
      </c>
      <c r="E372" t="str">
        <f>IF(IFERROR(LOOKUP(מרקובחצי[[#This Row],[ClientID]],קביעויות[הפלגה]),FALSE)=מרקובחצי[[#This Row],[ClientID]],1,"")</f>
        <v/>
      </c>
      <c r="F372" t="str">
        <f>IF(IFERROR(LOOKUP(מרקובחצי[[#This Row],[ClientID]],סוגחציקבוע[S31]),FALSE)=מרקובחצי[[#This Row],[ClientID]],1,"")</f>
        <v/>
      </c>
      <c r="G372">
        <f>IF(IFERROR(LOOKUP(מרקובחצי[[#This Row],[ClientID]],סוגחציקבוע[S32]),FALSE)=מרקובחצי[[#This Row],[ClientID]],1,"")</f>
        <v>1</v>
      </c>
      <c r="H372" t="str">
        <f>IF(IFERROR(LOOKUP(מרקובחצי[[#This Row],[ClientID]],סוגחציקבוע[S33]),FALSE)=מרקובחצי[[#This Row],[ClientID]],1,"")</f>
        <v/>
      </c>
      <c r="I372" t="str">
        <f>IF(IFERROR(LOOKUP(מרקובחצי[[#This Row],[ClientID]],סוגחציקבוע[S32&amp;33]),FALSE)=מרקובחצי[[#This Row],[ClientID]],1,"")</f>
        <v/>
      </c>
      <c r="J372" s="19">
        <f>IF(SUM(מרקובחצי[[#This Row],[11]:[13]])=1,מרקובחצי[[#This Row],[עד ועד]],IF(SUM(R371:T372)=1,IF(מרקובחצי[[#This Row],[עד ועד]]&lt;J371,מרקובחצי[[#This Row],[עד ועד]],J371),J371))</f>
        <v>25</v>
      </c>
      <c r="K372" s="19">
        <f>IF(SUM(מרקובחצי[[#This Row],[11]:[13]])=1,מרקובחצי[[#This Row],[עד ועד]],IF(SUM(R371:T372)=1,IF(מרקובחצי[[#This Row],[עד ועד]]&gt;K371,מרקובחצי[[#This Row],[עד ועד]],K371),K371))</f>
        <v>25</v>
      </c>
      <c r="L372" s="19" t="str">
        <f>IF(AND(SUM(מרקובחצי[[#This Row],[31]:[33]])=1,SUM(U371:W371)=0),מרקובחצי[[#This Row],[מקס]]-מרקובחצי[[#This Row],[מינ]],"")</f>
        <v/>
      </c>
      <c r="M37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372" s="19" t="str">
        <f t="shared" si="5"/>
        <v>S32</v>
      </c>
      <c r="O372" s="19">
        <f>IF(מרקובחצי[[#This Row],[קבעה הפלגה?]]=1,"",IF(AND(מרקובחצי[[#This Row],[עד ועד]]&lt;29,OR(מרקובחצי[[#This Row],[CycleNumber]]=1,AND(U371=1,OR(מרקובחצי[[#This Row],[עד ועד]]&lt;J371,מרקובחצי[[#This Row],[עד ועד]]&gt;K371)),AND(V371=1,מרקובחצי[[#This Row],[עד ועד]]&lt;J371),W371=1)),1,""))</f>
        <v>1</v>
      </c>
      <c r="P372" s="19" t="str">
        <f>IF(מרקובחצי[[#This Row],[קבעה הפלגה?]]=1,"",IF(AND(מרקובחצי[[#This Row],[עד ועד]]&gt;28,מרקובחצי[[#This Row],[עד ועד]]&lt;32,OR(מרקובחצי[[#This Row],[CycleNumber]]=1,AND(U371=1),AND(V371=1,OR(מרקובחצי[[#This Row],[עד ועד]]&lt;J371,מרקובחצי[[#This Row],[עד ועד]]&gt;K371)),W371=1)),1,""))</f>
        <v/>
      </c>
      <c r="Q372" s="19" t="str">
        <f>IF(מרקובחצי[[#This Row],[קבעה הפלגה?]]=1,"",IF(AND(מרקובחצי[[#This Row],[עד ועד]]&gt;31,OR(מרקובחצי[[#This Row],[CycleNumber]]=1,AND(U371=1),AND(V371=1,מרקובחצי[[#This Row],[עד ועד]]&gt;K371),AND(W371=1,OR(מרקובחצי[[#This Row],[עד ועד]]&gt;K371,מרקובחצי[[#This Row],[עד ועד]]&lt;J371)))),1,""))</f>
        <v/>
      </c>
      <c r="R372" s="19" t="str">
        <f>IF(מרקובחצי[[#This Row],[CycleNumber]]&gt;1,IF(AND(O371=1,מרקובחצי[[#This Row],[עד ועד]]&lt;29),1,""),"")</f>
        <v/>
      </c>
      <c r="S372" s="19" t="str">
        <f>IF(מרקובחצי[[#This Row],[CycleNumber]]&gt;1,IF(OR(AND(O371=1,מרקובחצי[[#This Row],[עד ועד]]&gt;28),AND(P371=1),AND(Q371=1,מרקובחצי[[#This Row],[עד ועד]]&lt;32)),1,""),"")</f>
        <v/>
      </c>
      <c r="T372" s="19" t="str">
        <f>IF(מרקובחצי[[#This Row],[CycleNumber]]&gt;1,IF(AND(Q371=1,מרקובחצי[[#This Row],[עד ועד]]&gt;31),1,""),"")</f>
        <v/>
      </c>
      <c r="U372" s="19" t="str">
        <f>IF(מרקובחצי[[#This Row],[CycleNumber]]&gt;1,IF(AND(R371=1,מרקובחצי[[#This Row],[עד ועד]]&lt;29),1,IF(AND(U371=1,NOT(OR(מרקובחצי[[#This Row],[עד ועד]]&lt;J371,מרקובחצי[[#This Row],[עד ועד]]&gt;K371))),1,"")),"")</f>
        <v/>
      </c>
      <c r="V372" s="19" t="str">
        <f>IF(מרקובחצי[[#This Row],[CycleNumber]]&gt;1,IF(AND(SUM(R371:T371)=1,מרקובחצי[[#This Row],[עד ועד]]&gt;28,מרקובחצי[[#This Row],[עד ועד]]&lt;32),1,IF(OR(S371=1,AND(R371=1,מרקובחצי[[#This Row],[עד ועד]]&gt;28),AND(T371=1,מרקובחצי[[#This Row],[עד ועד]]&lt;32)),1,IF(AND(V371=1,NOT(OR(מרקובחצי[[#This Row],[עד ועד]]&lt;J371,מרקובחצי[[#This Row],[עד ועד]]&gt;K371))),1,""))),"")</f>
        <v/>
      </c>
      <c r="W372" s="19" t="str">
        <f>IF(מרקובחצי[[#This Row],[CycleNumber]]&gt;1,IF(AND(T371=1,מרקובחצי[[#This Row],[עד ועד]]&gt;31),1,IF(AND(W371=1,NOT(OR(מרקובחצי[[#This Row],[עד ועד]]&lt;J371,מרקובחצי[[#This Row],[עד ועד]]&gt;K371))),1,"")),"")</f>
        <v/>
      </c>
      <c r="X372" s="19" t="str">
        <f>IF(AND(מרקובחצי[[#This Row],[CycleNumber]]&lt;$B373,SUM(מרקובחצי[[#This Row],[11]],R373)=2),1,"")</f>
        <v/>
      </c>
      <c r="Y372" s="19">
        <f>IF(AND(מרקובחצי[[#This Row],[CycleNumber]]&lt;$B373,SUM(מרקובחצי[[#This Row],[11]],S373)=2),1,"")</f>
        <v>1</v>
      </c>
      <c r="Z372" s="19" t="str">
        <f>IF(AND(מרקובחצי[[#This Row],[CycleNumber]]&lt;$B373,SUM(מרקובחצי[[#This Row],[13]],S373)=2),1,"")</f>
        <v/>
      </c>
      <c r="AA372" s="19" t="str">
        <f>IF(AND(מרקובחצי[[#This Row],[CycleNumber]]&lt;$B373,SUM(מרקובחצי[[#This Row],[13]],T373)=2),1,"")</f>
        <v/>
      </c>
      <c r="AB372" s="19" t="str">
        <f>IF(AND(מרקובחצי[[#This Row],[CycleNumber]]&lt;$B373,SUM(מרקובחצי[[#This Row],[21]],U373)=2),1,"")</f>
        <v/>
      </c>
      <c r="AC372" s="19" t="str">
        <f>IF(AND(מרקובחצי[[#This Row],[CycleNumber]]&lt;$B373,SUM(מרקובחצי[[#This Row],[21]],V373)=2),1,"")</f>
        <v/>
      </c>
      <c r="AD372" s="19" t="str">
        <f>IF(AND(מרקובחצי[[#This Row],[CycleNumber]]&lt;$B373,SUM(מרקובחצי[[#This Row],[23]],V373)=2),1,"")</f>
        <v/>
      </c>
      <c r="AE372" s="19" t="str">
        <f>IF(AND(מרקובחצי[[#This Row],[CycleNumber]]&lt;$B373,SUM(מרקובחצי[[#This Row],[23]],W373)=2),1,"")</f>
        <v/>
      </c>
      <c r="AF372" s="19" t="str">
        <f>IF(AND(מרקובחצי[[#This Row],[CycleNumber]]&lt;$B373,SUM(מרקובחצי[[#This Row],[31]],O373)=2),1,"")</f>
        <v/>
      </c>
      <c r="AG372" s="19" t="str">
        <f>IF(AND(מרקובחצי[[#This Row],[CycleNumber]]&lt;$B373,SUM(מרקובחצי[[#This Row],[31]],P373)=2),1,"")</f>
        <v/>
      </c>
      <c r="AH372" s="19" t="str">
        <f>IF(AND(מרקובחצי[[#This Row],[CycleNumber]]&lt;$B373,SUM(מרקובחצי[[#This Row],[31]],Q373)=2),1,"")</f>
        <v/>
      </c>
      <c r="AI372" s="19" t="str">
        <f>IF(AND(מרקובחצי[[#This Row],[CycleNumber]]&lt;$B373,SUM(U372:U373)=2),1,"")</f>
        <v/>
      </c>
      <c r="AJ372" s="19" t="str">
        <f>IF(AND(מרקובחצי[[#This Row],[CycleNumber]]&lt;$B373,SUM(מרקובחצי[[#This Row],[32]],O373)=2),1,"")</f>
        <v/>
      </c>
      <c r="AK372" s="19" t="str">
        <f>IF(AND(מרקובחצי[[#This Row],[CycleNumber]]&lt;$B373,SUM(מרקובחצי[[#This Row],[32]],P373)=2),1,"")</f>
        <v/>
      </c>
      <c r="AL372" s="19" t="str">
        <f>IF(AND(מרקובחצי[[#This Row],[CycleNumber]]&lt;$B373,SUM(מרקובחצי[[#This Row],[32]],Q373)=2),1,"")</f>
        <v/>
      </c>
      <c r="AM372" s="19" t="str">
        <f>IF(AND(מרקובחצי[[#This Row],[CycleNumber]]&lt;$B373,SUM(V372:V373)=2),1,"")</f>
        <v/>
      </c>
      <c r="AN372" s="19" t="str">
        <f>IF(AND(מרקובחצי[[#This Row],[CycleNumber]]&lt;$B373,SUM(מרקובחצי[[#This Row],[33]],O373)=2),1,"")</f>
        <v/>
      </c>
      <c r="AO372" s="19" t="str">
        <f>IF(AND(מרקובחצי[[#This Row],[CycleNumber]]&lt;$B373,SUM(מרקובחצי[[#This Row],[33]],P373)=2),1,"")</f>
        <v/>
      </c>
      <c r="AP372" s="19" t="str">
        <f>IF(AND(מרקובחצי[[#This Row],[CycleNumber]]&lt;$B373,SUM(מרקובחצי[[#This Row],[33]],Q373)=2),1,"")</f>
        <v/>
      </c>
      <c r="AQ372" s="19" t="str">
        <f>IF(AND(מרקובחצי[[#This Row],[CycleNumber]]&lt;$B373,SUM(W372:W373)=2),1,"")</f>
        <v/>
      </c>
      <c r="AR372" s="19" t="str">
        <f>IF(AND(מרקובחצי[[#This Row],[CycleNumber]]&lt;$B373,SUM(מרקובחצי[[#This Row],[12]],S373)=2),1,"")</f>
        <v/>
      </c>
      <c r="AS372" s="19" t="str">
        <f>IF(AND(מרקובחצי[[#This Row],[CycleNumber]]&lt;$B373,SUM(מרקובחצי[[#This Row],[22]],V373)=2),1,"")</f>
        <v/>
      </c>
      <c r="AT372" s="21">
        <f>SUM(מרקובחצי[[#This Row],[11]:[33]])</f>
        <v>1</v>
      </c>
    </row>
    <row r="373" spans="1:46" ht="15.6" x14ac:dyDescent="0.25">
      <c r="A373" s="19" t="s">
        <v>40</v>
      </c>
      <c r="B373" s="19">
        <v>14</v>
      </c>
      <c r="C373">
        <v>30</v>
      </c>
      <c r="D373" s="19">
        <f>מרקובחצי[[#This Row],[LengthofCycle]]+1</f>
        <v>31</v>
      </c>
      <c r="E373" t="str">
        <f>IF(IFERROR(LOOKUP(מרקובחצי[[#This Row],[ClientID]],קביעויות[הפלגה]),FALSE)=מרקובחצי[[#This Row],[ClientID]],1,"")</f>
        <v/>
      </c>
      <c r="F373" t="str">
        <f>IF(IFERROR(LOOKUP(מרקובחצי[[#This Row],[ClientID]],סוגחציקבוע[S31]),FALSE)=מרקובחצי[[#This Row],[ClientID]],1,"")</f>
        <v/>
      </c>
      <c r="G373">
        <f>IF(IFERROR(LOOKUP(מרקובחצי[[#This Row],[ClientID]],סוגחציקבוע[S32]),FALSE)=מרקובחצי[[#This Row],[ClientID]],1,"")</f>
        <v>1</v>
      </c>
      <c r="H373" t="str">
        <f>IF(IFERROR(LOOKUP(מרקובחצי[[#This Row],[ClientID]],סוגחציקבוע[S33]),FALSE)=מרקובחצי[[#This Row],[ClientID]],1,"")</f>
        <v/>
      </c>
      <c r="I373" t="str">
        <f>IF(IFERROR(LOOKUP(מרקובחצי[[#This Row],[ClientID]],סוגחציקבוע[S32&amp;33]),FALSE)=מרקובחצי[[#This Row],[ClientID]],1,"")</f>
        <v/>
      </c>
      <c r="J373" s="19">
        <f>IF(SUM(מרקובחצי[[#This Row],[11]:[13]])=1,מרקובחצי[[#This Row],[עד ועד]],IF(SUM(R372:T373)=1,IF(מרקובחצי[[#This Row],[עד ועד]]&lt;J372,מרקובחצי[[#This Row],[עד ועד]],J372),J372))</f>
        <v>25</v>
      </c>
      <c r="K373" s="19">
        <f>IF(SUM(מרקובחצי[[#This Row],[11]:[13]])=1,מרקובחצי[[#This Row],[עד ועד]],IF(SUM(R372:T373)=1,IF(מרקובחצי[[#This Row],[עד ועד]]&gt;K372,מרקובחצי[[#This Row],[עד ועד]],K372),K372))</f>
        <v>31</v>
      </c>
      <c r="L373" s="19" t="str">
        <f>IF(AND(SUM(מרקובחצי[[#This Row],[31]:[33]])=1,SUM(U372:W372)=0),מרקובחצי[[#This Row],[מקס]]-מרקובחצי[[#This Row],[מינ]],"")</f>
        <v/>
      </c>
      <c r="M37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373" s="19" t="str">
        <f t="shared" si="5"/>
        <v>S11</v>
      </c>
      <c r="O373" s="19" t="str">
        <f>IF(מרקובחצי[[#This Row],[קבעה הפלגה?]]=1,"",IF(AND(מרקובחצי[[#This Row],[עד ועד]]&lt;29,OR(מרקובחצי[[#This Row],[CycleNumber]]=1,AND(U372=1,OR(מרקובחצי[[#This Row],[עד ועד]]&lt;J372,מרקובחצי[[#This Row],[עד ועד]]&gt;K372)),AND(V372=1,מרקובחצי[[#This Row],[עד ועד]]&lt;J372),W372=1)),1,""))</f>
        <v/>
      </c>
      <c r="P373" s="19" t="str">
        <f>IF(מרקובחצי[[#This Row],[קבעה הפלגה?]]=1,"",IF(AND(מרקובחצי[[#This Row],[עד ועד]]&gt;28,מרקובחצי[[#This Row],[עד ועד]]&lt;32,OR(מרקובחצי[[#This Row],[CycleNumber]]=1,AND(U372=1),AND(V372=1,OR(מרקובחצי[[#This Row],[עד ועד]]&lt;J372,מרקובחצי[[#This Row],[עד ועד]]&gt;K372)),W372=1)),1,""))</f>
        <v/>
      </c>
      <c r="Q373" s="19" t="str">
        <f>IF(מרקובחצי[[#This Row],[קבעה הפלגה?]]=1,"",IF(AND(מרקובחצי[[#This Row],[עד ועד]]&gt;31,OR(מרקובחצי[[#This Row],[CycleNumber]]=1,AND(U372=1),AND(V372=1,מרקובחצי[[#This Row],[עד ועד]]&gt;K372),AND(W372=1,OR(מרקובחצי[[#This Row],[עד ועד]]&gt;K372,מרקובחצי[[#This Row],[עד ועד]]&lt;J372)))),1,""))</f>
        <v/>
      </c>
      <c r="R373" s="19" t="str">
        <f>IF(מרקובחצי[[#This Row],[CycleNumber]]&gt;1,IF(AND(O372=1,מרקובחצי[[#This Row],[עד ועד]]&lt;29),1,""),"")</f>
        <v/>
      </c>
      <c r="S373" s="19">
        <f>IF(מרקובחצי[[#This Row],[CycleNumber]]&gt;1,IF(OR(AND(O372=1,מרקובחצי[[#This Row],[עד ועד]]&gt;28),AND(P372=1),AND(Q372=1,מרקובחצי[[#This Row],[עד ועד]]&lt;32)),1,""),"")</f>
        <v>1</v>
      </c>
      <c r="T373" s="19" t="str">
        <f>IF(מרקובחצי[[#This Row],[CycleNumber]]&gt;1,IF(AND(Q372=1,מרקובחצי[[#This Row],[עד ועד]]&gt;31),1,""),"")</f>
        <v/>
      </c>
      <c r="U373" s="19" t="str">
        <f>IF(מרקובחצי[[#This Row],[CycleNumber]]&gt;1,IF(AND(R372=1,מרקובחצי[[#This Row],[עד ועד]]&lt;29),1,IF(AND(U372=1,NOT(OR(מרקובחצי[[#This Row],[עד ועד]]&lt;J372,מרקובחצי[[#This Row],[עד ועד]]&gt;K372))),1,"")),"")</f>
        <v/>
      </c>
      <c r="V373" s="19" t="str">
        <f>IF(מרקובחצי[[#This Row],[CycleNumber]]&gt;1,IF(AND(SUM(R372:T372)=1,מרקובחצי[[#This Row],[עד ועד]]&gt;28,מרקובחצי[[#This Row],[עד ועד]]&lt;32),1,IF(OR(S372=1,AND(R372=1,מרקובחצי[[#This Row],[עד ועד]]&gt;28),AND(T372=1,מרקובחצי[[#This Row],[עד ועד]]&lt;32)),1,IF(AND(V372=1,NOT(OR(מרקובחצי[[#This Row],[עד ועד]]&lt;J372,מרקובחצי[[#This Row],[עד ועד]]&gt;K372))),1,""))),"")</f>
        <v/>
      </c>
      <c r="W373" s="19" t="str">
        <f>IF(מרקובחצי[[#This Row],[CycleNumber]]&gt;1,IF(AND(T372=1,מרקובחצי[[#This Row],[עד ועד]]&gt;31),1,IF(AND(W372=1,NOT(OR(מרקובחצי[[#This Row],[עד ועד]]&lt;J372,מרקובחצי[[#This Row],[עד ועד]]&gt;K372))),1,"")),"")</f>
        <v/>
      </c>
      <c r="X373" s="19" t="str">
        <f>IF(AND(מרקובחצי[[#This Row],[CycleNumber]]&lt;$B374,SUM(מרקובחצי[[#This Row],[11]],R374)=2),1,"")</f>
        <v/>
      </c>
      <c r="Y373" s="19" t="str">
        <f>IF(AND(מרקובחצי[[#This Row],[CycleNumber]]&lt;$B374,SUM(מרקובחצי[[#This Row],[11]],S374)=2),1,"")</f>
        <v/>
      </c>
      <c r="Z373" s="19" t="str">
        <f>IF(AND(מרקובחצי[[#This Row],[CycleNumber]]&lt;$B374,SUM(מרקובחצי[[#This Row],[13]],S374)=2),1,"")</f>
        <v/>
      </c>
      <c r="AA373" s="19" t="str">
        <f>IF(AND(מרקובחצי[[#This Row],[CycleNumber]]&lt;$B374,SUM(מרקובחצי[[#This Row],[13]],T374)=2),1,"")</f>
        <v/>
      </c>
      <c r="AB373" s="19" t="str">
        <f>IF(AND(מרקובחצי[[#This Row],[CycleNumber]]&lt;$B374,SUM(מרקובחצי[[#This Row],[21]],U374)=2),1,"")</f>
        <v/>
      </c>
      <c r="AC373" s="19" t="str">
        <f>IF(AND(מרקובחצי[[#This Row],[CycleNumber]]&lt;$B374,SUM(מרקובחצי[[#This Row],[21]],V374)=2),1,"")</f>
        <v/>
      </c>
      <c r="AD373" s="19" t="str">
        <f>IF(AND(מרקובחצי[[#This Row],[CycleNumber]]&lt;$B374,SUM(מרקובחצי[[#This Row],[23]],V374)=2),1,"")</f>
        <v/>
      </c>
      <c r="AE373" s="19" t="str">
        <f>IF(AND(מרקובחצי[[#This Row],[CycleNumber]]&lt;$B374,SUM(מרקובחצי[[#This Row],[23]],W374)=2),1,"")</f>
        <v/>
      </c>
      <c r="AF373" s="19" t="str">
        <f>IF(AND(מרקובחצי[[#This Row],[CycleNumber]]&lt;$B374,SUM(מרקובחצי[[#This Row],[31]],O374)=2),1,"")</f>
        <v/>
      </c>
      <c r="AG373" s="19" t="str">
        <f>IF(AND(מרקובחצי[[#This Row],[CycleNumber]]&lt;$B374,SUM(מרקובחצי[[#This Row],[31]],P374)=2),1,"")</f>
        <v/>
      </c>
      <c r="AH373" s="19" t="str">
        <f>IF(AND(מרקובחצי[[#This Row],[CycleNumber]]&lt;$B374,SUM(מרקובחצי[[#This Row],[31]],Q374)=2),1,"")</f>
        <v/>
      </c>
      <c r="AI373" s="19" t="str">
        <f>IF(AND(מרקובחצי[[#This Row],[CycleNumber]]&lt;$B374,SUM(U373:U374)=2),1,"")</f>
        <v/>
      </c>
      <c r="AJ373" s="19" t="str">
        <f>IF(AND(מרקובחצי[[#This Row],[CycleNumber]]&lt;$B374,SUM(מרקובחצי[[#This Row],[32]],O374)=2),1,"")</f>
        <v/>
      </c>
      <c r="AK373" s="19" t="str">
        <f>IF(AND(מרקובחצי[[#This Row],[CycleNumber]]&lt;$B374,SUM(מרקובחצי[[#This Row],[32]],P374)=2),1,"")</f>
        <v/>
      </c>
      <c r="AL373" s="19" t="str">
        <f>IF(AND(מרקובחצי[[#This Row],[CycleNumber]]&lt;$B374,SUM(מרקובחצי[[#This Row],[32]],Q374)=2),1,"")</f>
        <v/>
      </c>
      <c r="AM373" s="19" t="str">
        <f>IF(AND(מרקובחצי[[#This Row],[CycleNumber]]&lt;$B374,SUM(V373:V374)=2),1,"")</f>
        <v/>
      </c>
      <c r="AN373" s="19" t="str">
        <f>IF(AND(מרקובחצי[[#This Row],[CycleNumber]]&lt;$B374,SUM(מרקובחצי[[#This Row],[33]],O374)=2),1,"")</f>
        <v/>
      </c>
      <c r="AO373" s="19" t="str">
        <f>IF(AND(מרקובחצי[[#This Row],[CycleNumber]]&lt;$B374,SUM(מרקובחצי[[#This Row],[33]],P374)=2),1,"")</f>
        <v/>
      </c>
      <c r="AP373" s="19" t="str">
        <f>IF(AND(מרקובחצי[[#This Row],[CycleNumber]]&lt;$B374,SUM(מרקובחצי[[#This Row],[33]],Q374)=2),1,"")</f>
        <v/>
      </c>
      <c r="AQ373" s="19" t="str">
        <f>IF(AND(מרקובחצי[[#This Row],[CycleNumber]]&lt;$B374,SUM(W373:W374)=2),1,"")</f>
        <v/>
      </c>
      <c r="AR373" s="19" t="str">
        <f>IF(AND(מרקובחצי[[#This Row],[CycleNumber]]&lt;$B374,SUM(מרקובחצי[[#This Row],[12]],S374)=2),1,"")</f>
        <v/>
      </c>
      <c r="AS373" s="19">
        <f>IF(AND(מרקובחצי[[#This Row],[CycleNumber]]&lt;$B374,SUM(מרקובחצי[[#This Row],[22]],V374)=2),1,"")</f>
        <v>1</v>
      </c>
      <c r="AT373" s="21">
        <f>SUM(מרקובחצי[[#This Row],[11]:[33]])</f>
        <v>1</v>
      </c>
    </row>
    <row r="374" spans="1:46" ht="15.6" x14ac:dyDescent="0.25">
      <c r="A374" s="19" t="s">
        <v>40</v>
      </c>
      <c r="B374" s="19">
        <v>15</v>
      </c>
      <c r="C374">
        <v>25</v>
      </c>
      <c r="D374" s="19">
        <f>מרקובחצי[[#This Row],[LengthofCycle]]+1</f>
        <v>26</v>
      </c>
      <c r="E374" t="str">
        <f>IF(IFERROR(LOOKUP(מרקובחצי[[#This Row],[ClientID]],קביעויות[הפלגה]),FALSE)=מרקובחצי[[#This Row],[ClientID]],1,"")</f>
        <v/>
      </c>
      <c r="F374" t="str">
        <f>IF(IFERROR(LOOKUP(מרקובחצי[[#This Row],[ClientID]],סוגחציקבוע[S31]),FALSE)=מרקובחצי[[#This Row],[ClientID]],1,"")</f>
        <v/>
      </c>
      <c r="G374">
        <f>IF(IFERROR(LOOKUP(מרקובחצי[[#This Row],[ClientID]],סוגחציקבוע[S32]),FALSE)=מרקובחצי[[#This Row],[ClientID]],1,"")</f>
        <v>1</v>
      </c>
      <c r="H374" t="str">
        <f>IF(IFERROR(LOOKUP(מרקובחצי[[#This Row],[ClientID]],סוגחציקבוע[S33]),FALSE)=מרקובחצי[[#This Row],[ClientID]],1,"")</f>
        <v/>
      </c>
      <c r="I374" t="str">
        <f>IF(IFERROR(LOOKUP(מרקובחצי[[#This Row],[ClientID]],סוגחציקבוע[S32&amp;33]),FALSE)=מרקובחצי[[#This Row],[ClientID]],1,"")</f>
        <v/>
      </c>
      <c r="J374" s="19">
        <f>IF(SUM(מרקובחצי[[#This Row],[11]:[13]])=1,מרקובחצי[[#This Row],[עד ועד]],IF(SUM(R373:T374)=1,IF(מרקובחצי[[#This Row],[עד ועד]]&lt;J373,מרקובחצי[[#This Row],[עד ועד]],J373),J373))</f>
        <v>25</v>
      </c>
      <c r="K374" s="19">
        <f>IF(SUM(מרקובחצי[[#This Row],[11]:[13]])=1,מרקובחצי[[#This Row],[עד ועד]],IF(SUM(R373:T374)=1,IF(מרקובחצי[[#This Row],[עד ועד]]&gt;K373,מרקובחצי[[#This Row],[עד ועד]],K373),K373))</f>
        <v>31</v>
      </c>
      <c r="L374" s="19">
        <f>IF(AND(SUM(מרקובחצי[[#This Row],[31]:[33]])=1,SUM(U373:W373)=0),מרקובחצי[[#This Row],[מקס]]-מרקובחצי[[#This Row],[מינ]],"")</f>
        <v>6</v>
      </c>
      <c r="M37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74" s="19" t="str">
        <f t="shared" si="5"/>
        <v>S22</v>
      </c>
      <c r="O374" s="19" t="str">
        <f>IF(מרקובחצי[[#This Row],[קבעה הפלגה?]]=1,"",IF(AND(מרקובחצי[[#This Row],[עד ועד]]&lt;29,OR(מרקובחצי[[#This Row],[CycleNumber]]=1,AND(U373=1,OR(מרקובחצי[[#This Row],[עד ועד]]&lt;J373,מרקובחצי[[#This Row],[עד ועד]]&gt;K373)),AND(V373=1,מרקובחצי[[#This Row],[עד ועד]]&lt;J373),W373=1)),1,""))</f>
        <v/>
      </c>
      <c r="P374" s="19" t="str">
        <f>IF(מרקובחצי[[#This Row],[קבעה הפלגה?]]=1,"",IF(AND(מרקובחצי[[#This Row],[עד ועד]]&gt;28,מרקובחצי[[#This Row],[עד ועד]]&lt;32,OR(מרקובחצי[[#This Row],[CycleNumber]]=1,AND(U373=1),AND(V373=1,OR(מרקובחצי[[#This Row],[עד ועד]]&lt;J373,מרקובחצי[[#This Row],[עד ועד]]&gt;K373)),W373=1)),1,""))</f>
        <v/>
      </c>
      <c r="Q374" s="19" t="str">
        <f>IF(מרקובחצי[[#This Row],[קבעה הפלגה?]]=1,"",IF(AND(מרקובחצי[[#This Row],[עד ועד]]&gt;31,OR(מרקובחצי[[#This Row],[CycleNumber]]=1,AND(U373=1),AND(V373=1,מרקובחצי[[#This Row],[עד ועד]]&gt;K373),AND(W373=1,OR(מרקובחצי[[#This Row],[עד ועד]]&gt;K373,מרקובחצי[[#This Row],[עד ועד]]&lt;J373)))),1,""))</f>
        <v/>
      </c>
      <c r="R374" s="19" t="str">
        <f>IF(מרקובחצי[[#This Row],[CycleNumber]]&gt;1,IF(AND(O373=1,מרקובחצי[[#This Row],[עד ועד]]&lt;29),1,""),"")</f>
        <v/>
      </c>
      <c r="S374" s="19" t="str">
        <f>IF(מרקובחצי[[#This Row],[CycleNumber]]&gt;1,IF(OR(AND(O373=1,מרקובחצי[[#This Row],[עד ועד]]&gt;28),AND(P373=1),AND(Q373=1,מרקובחצי[[#This Row],[עד ועד]]&lt;32)),1,""),"")</f>
        <v/>
      </c>
      <c r="T374" s="19" t="str">
        <f>IF(מרקובחצי[[#This Row],[CycleNumber]]&gt;1,IF(AND(Q373=1,מרקובחצי[[#This Row],[עד ועד]]&gt;31),1,""),"")</f>
        <v/>
      </c>
      <c r="U374" s="19" t="str">
        <f>IF(מרקובחצי[[#This Row],[CycleNumber]]&gt;1,IF(AND(R373=1,מרקובחצי[[#This Row],[עד ועד]]&lt;29),1,IF(AND(U373=1,NOT(OR(מרקובחצי[[#This Row],[עד ועד]]&lt;J373,מרקובחצי[[#This Row],[עד ועד]]&gt;K373))),1,"")),"")</f>
        <v/>
      </c>
      <c r="V374" s="19">
        <f>IF(מרקובחצי[[#This Row],[CycleNumber]]&gt;1,IF(AND(SUM(R373:T373)=1,מרקובחצי[[#This Row],[עד ועד]]&gt;28,מרקובחצי[[#This Row],[עד ועד]]&lt;32),1,IF(OR(S373=1,AND(R373=1,מרקובחצי[[#This Row],[עד ועד]]&gt;28),AND(T373=1,מרקובחצי[[#This Row],[עד ועד]]&lt;32)),1,IF(AND(V373=1,NOT(OR(מרקובחצי[[#This Row],[עד ועד]]&lt;J373,מרקובחצי[[#This Row],[עד ועד]]&gt;K373))),1,""))),"")</f>
        <v>1</v>
      </c>
      <c r="W374" s="19" t="str">
        <f>IF(מרקובחצי[[#This Row],[CycleNumber]]&gt;1,IF(AND(T373=1,מרקובחצי[[#This Row],[עד ועד]]&gt;31),1,IF(AND(W373=1,NOT(OR(מרקובחצי[[#This Row],[עד ועד]]&lt;J373,מרקובחצי[[#This Row],[עד ועד]]&gt;K373))),1,"")),"")</f>
        <v/>
      </c>
      <c r="X374" s="19" t="str">
        <f>IF(AND(מרקובחצי[[#This Row],[CycleNumber]]&lt;$B375,SUM(מרקובחצי[[#This Row],[11]],R375)=2),1,"")</f>
        <v/>
      </c>
      <c r="Y374" s="19" t="str">
        <f>IF(AND(מרקובחצי[[#This Row],[CycleNumber]]&lt;$B375,SUM(מרקובחצי[[#This Row],[11]],S375)=2),1,"")</f>
        <v/>
      </c>
      <c r="Z374" s="19" t="str">
        <f>IF(AND(מרקובחצי[[#This Row],[CycleNumber]]&lt;$B375,SUM(מרקובחצי[[#This Row],[13]],S375)=2),1,"")</f>
        <v/>
      </c>
      <c r="AA374" s="19" t="str">
        <f>IF(AND(מרקובחצי[[#This Row],[CycleNumber]]&lt;$B375,SUM(מרקובחצי[[#This Row],[13]],T375)=2),1,"")</f>
        <v/>
      </c>
      <c r="AB374" s="19" t="str">
        <f>IF(AND(מרקובחצי[[#This Row],[CycleNumber]]&lt;$B375,SUM(מרקובחצי[[#This Row],[21]],U375)=2),1,"")</f>
        <v/>
      </c>
      <c r="AC374" s="19" t="str">
        <f>IF(AND(מרקובחצי[[#This Row],[CycleNumber]]&lt;$B375,SUM(מרקובחצי[[#This Row],[21]],V375)=2),1,"")</f>
        <v/>
      </c>
      <c r="AD374" s="19" t="str">
        <f>IF(AND(מרקובחצי[[#This Row],[CycleNumber]]&lt;$B375,SUM(מרקובחצי[[#This Row],[23]],V375)=2),1,"")</f>
        <v/>
      </c>
      <c r="AE374" s="19" t="str">
        <f>IF(AND(מרקובחצי[[#This Row],[CycleNumber]]&lt;$B375,SUM(מרקובחצי[[#This Row],[23]],W375)=2),1,"")</f>
        <v/>
      </c>
      <c r="AF374" s="19" t="str">
        <f>IF(AND(מרקובחצי[[#This Row],[CycleNumber]]&lt;$B375,SUM(מרקובחצי[[#This Row],[31]],O375)=2),1,"")</f>
        <v/>
      </c>
      <c r="AG374" s="19" t="str">
        <f>IF(AND(מרקובחצי[[#This Row],[CycleNumber]]&lt;$B375,SUM(מרקובחצי[[#This Row],[31]],P375)=2),1,"")</f>
        <v/>
      </c>
      <c r="AH374" s="19" t="str">
        <f>IF(AND(מרקובחצי[[#This Row],[CycleNumber]]&lt;$B375,SUM(מרקובחצי[[#This Row],[31]],Q375)=2),1,"")</f>
        <v/>
      </c>
      <c r="AI374" s="19" t="str">
        <f>IF(AND(מרקובחצי[[#This Row],[CycleNumber]]&lt;$B375,SUM(U374:U375)=2),1,"")</f>
        <v/>
      </c>
      <c r="AJ374" s="19" t="str">
        <f>IF(AND(מרקובחצי[[#This Row],[CycleNumber]]&lt;$B375,SUM(מרקובחצי[[#This Row],[32]],O375)=2),1,"")</f>
        <v/>
      </c>
      <c r="AK374" s="19" t="str">
        <f>IF(AND(מרקובחצי[[#This Row],[CycleNumber]]&lt;$B375,SUM(מרקובחצי[[#This Row],[32]],P375)=2),1,"")</f>
        <v/>
      </c>
      <c r="AL374" s="19" t="str">
        <f>IF(AND(מרקובחצי[[#This Row],[CycleNumber]]&lt;$B375,SUM(מרקובחצי[[#This Row],[32]],Q375)=2),1,"")</f>
        <v/>
      </c>
      <c r="AM374" s="19" t="str">
        <f>IF(AND(מרקובחצי[[#This Row],[CycleNumber]]&lt;$B375,SUM(V374:V375)=2),1,"")</f>
        <v/>
      </c>
      <c r="AN374" s="19" t="str">
        <f>IF(AND(מרקובחצי[[#This Row],[CycleNumber]]&lt;$B375,SUM(מרקובחצי[[#This Row],[33]],O375)=2),1,"")</f>
        <v/>
      </c>
      <c r="AO374" s="19" t="str">
        <f>IF(AND(מרקובחצי[[#This Row],[CycleNumber]]&lt;$B375,SUM(מרקובחצי[[#This Row],[33]],P375)=2),1,"")</f>
        <v/>
      </c>
      <c r="AP374" s="19" t="str">
        <f>IF(AND(מרקובחצי[[#This Row],[CycleNumber]]&lt;$B375,SUM(מרקובחצי[[#This Row],[33]],Q375)=2),1,"")</f>
        <v/>
      </c>
      <c r="AQ374" s="19" t="str">
        <f>IF(AND(מרקובחצי[[#This Row],[CycleNumber]]&lt;$B375,SUM(W374:W375)=2),1,"")</f>
        <v/>
      </c>
      <c r="AR374" s="19" t="str">
        <f>IF(AND(מרקובחצי[[#This Row],[CycleNumber]]&lt;$B375,SUM(מרקובחצי[[#This Row],[12]],S375)=2),1,"")</f>
        <v/>
      </c>
      <c r="AS374" s="19" t="str">
        <f>IF(AND(מרקובחצי[[#This Row],[CycleNumber]]&lt;$B375,SUM(מרקובחצי[[#This Row],[22]],V375)=2),1,"")</f>
        <v/>
      </c>
      <c r="AT374" s="21">
        <f>SUM(מרקובחצי[[#This Row],[11]:[33]])</f>
        <v>1</v>
      </c>
    </row>
    <row r="375" spans="1:46" ht="15.6" x14ac:dyDescent="0.25">
      <c r="A375" s="19" t="s">
        <v>42</v>
      </c>
      <c r="B375" s="19">
        <v>1</v>
      </c>
      <c r="C375">
        <v>31</v>
      </c>
      <c r="D375" s="19">
        <f>מרקובחצי[[#This Row],[LengthofCycle]]+1</f>
        <v>32</v>
      </c>
      <c r="E375" t="str">
        <f>IF(IFERROR(LOOKUP(מרקובחצי[[#This Row],[ClientID]],קביעויות[הפלגה]),FALSE)=מרקובחצי[[#This Row],[ClientID]],1,"")</f>
        <v/>
      </c>
      <c r="F375" t="str">
        <f>IF(IFERROR(LOOKUP(מרקובחצי[[#This Row],[ClientID]],סוגחציקבוע[S31]),FALSE)=מרקובחצי[[#This Row],[ClientID]],1,"")</f>
        <v/>
      </c>
      <c r="G375" t="str">
        <f>IF(IFERROR(LOOKUP(מרקובחצי[[#This Row],[ClientID]],סוגחציקבוע[S32]),FALSE)=מרקובחצי[[#This Row],[ClientID]],1,"")</f>
        <v/>
      </c>
      <c r="H375" t="str">
        <f>IF(IFERROR(LOOKUP(מרקובחצי[[#This Row],[ClientID]],סוגחציקבוע[S33]),FALSE)=מרקובחצי[[#This Row],[ClientID]],1,"")</f>
        <v/>
      </c>
      <c r="I375">
        <f>IF(IFERROR(LOOKUP(מרקובחצי[[#This Row],[ClientID]],סוגחציקבוע[S32&amp;33]),FALSE)=מרקובחצי[[#This Row],[ClientID]],1,"")</f>
        <v>1</v>
      </c>
      <c r="J375" s="19">
        <f>IF(SUM(מרקובחצי[[#This Row],[11]:[13]])=1,מרקובחצי[[#This Row],[עד ועד]],IF(SUM(R374:T375)=1,IF(מרקובחצי[[#This Row],[עד ועד]]&lt;J374,מרקובחצי[[#This Row],[עד ועד]],J374),J374))</f>
        <v>32</v>
      </c>
      <c r="K375" s="19">
        <f>IF(SUM(מרקובחצי[[#This Row],[11]:[13]])=1,מרקובחצי[[#This Row],[עד ועד]],IF(SUM(R374:T375)=1,IF(מרקובחצי[[#This Row],[עד ועד]]&gt;K374,מרקובחצי[[#This Row],[עד ועד]],K374),K374))</f>
        <v>32</v>
      </c>
      <c r="L375" s="19" t="str">
        <f>IF(AND(SUM(מרקובחצי[[#This Row],[31]:[33]])=1,SUM(U374:W374)=0),מרקובחצי[[#This Row],[מקס]]-מרקובחצי[[#This Row],[מינ]],"")</f>
        <v/>
      </c>
      <c r="M37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375" s="19" t="str">
        <f t="shared" si="5"/>
        <v>S32</v>
      </c>
      <c r="O375" s="19" t="str">
        <f>IF(מרקובחצי[[#This Row],[קבעה הפלגה?]]=1,"",IF(AND(מרקובחצי[[#This Row],[עד ועד]]&lt;29,OR(מרקובחצי[[#This Row],[CycleNumber]]=1,AND(U374=1,OR(מרקובחצי[[#This Row],[עד ועד]]&lt;J374,מרקובחצי[[#This Row],[עד ועד]]&gt;K374)),AND(V374=1,מרקובחצי[[#This Row],[עד ועד]]&lt;J374),W374=1)),1,""))</f>
        <v/>
      </c>
      <c r="P375" s="19" t="str">
        <f>IF(מרקובחצי[[#This Row],[קבעה הפלגה?]]=1,"",IF(AND(מרקובחצי[[#This Row],[עד ועד]]&gt;28,מרקובחצי[[#This Row],[עד ועד]]&lt;32,OR(מרקובחצי[[#This Row],[CycleNumber]]=1,AND(U374=1),AND(V374=1,OR(מרקובחצי[[#This Row],[עד ועד]]&lt;J374,מרקובחצי[[#This Row],[עד ועד]]&gt;K374)),W374=1)),1,""))</f>
        <v/>
      </c>
      <c r="Q375" s="19">
        <f>IF(מרקובחצי[[#This Row],[קבעה הפלגה?]]=1,"",IF(AND(מרקובחצי[[#This Row],[עד ועד]]&gt;31,OR(מרקובחצי[[#This Row],[CycleNumber]]=1,AND(U374=1),AND(V374=1,מרקובחצי[[#This Row],[עד ועד]]&gt;K374),AND(W374=1,OR(מרקובחצי[[#This Row],[עד ועד]]&gt;K374,מרקובחצי[[#This Row],[עד ועד]]&lt;J374)))),1,""))</f>
        <v>1</v>
      </c>
      <c r="R375" s="19" t="str">
        <f>IF(מרקובחצי[[#This Row],[CycleNumber]]&gt;1,IF(AND(O374=1,מרקובחצי[[#This Row],[עד ועד]]&lt;29),1,""),"")</f>
        <v/>
      </c>
      <c r="S375" s="19" t="str">
        <f>IF(מרקובחצי[[#This Row],[CycleNumber]]&gt;1,IF(OR(AND(O374=1,מרקובחצי[[#This Row],[עד ועד]]&gt;28),AND(P374=1),AND(Q374=1,מרקובחצי[[#This Row],[עד ועד]]&lt;32)),1,""),"")</f>
        <v/>
      </c>
      <c r="T375" s="19" t="str">
        <f>IF(מרקובחצי[[#This Row],[CycleNumber]]&gt;1,IF(AND(Q374=1,מרקובחצי[[#This Row],[עד ועד]]&gt;31),1,""),"")</f>
        <v/>
      </c>
      <c r="U375" s="19" t="str">
        <f>IF(מרקובחצי[[#This Row],[CycleNumber]]&gt;1,IF(AND(R374=1,מרקובחצי[[#This Row],[עד ועד]]&lt;29),1,IF(AND(U374=1,NOT(OR(מרקובחצי[[#This Row],[עד ועד]]&lt;J374,מרקובחצי[[#This Row],[עד ועד]]&gt;K374))),1,"")),"")</f>
        <v/>
      </c>
      <c r="V375" s="19" t="str">
        <f>IF(מרקובחצי[[#This Row],[CycleNumber]]&gt;1,IF(AND(SUM(R374:T374)=1,מרקובחצי[[#This Row],[עד ועד]]&gt;28,מרקובחצי[[#This Row],[עד ועד]]&lt;32),1,IF(OR(S374=1,AND(R374=1,מרקובחצי[[#This Row],[עד ועד]]&gt;28),AND(T374=1,מרקובחצי[[#This Row],[עד ועד]]&lt;32)),1,IF(AND(V374=1,NOT(OR(מרקובחצי[[#This Row],[עד ועד]]&lt;J374,מרקובחצי[[#This Row],[עד ועד]]&gt;K374))),1,""))),"")</f>
        <v/>
      </c>
      <c r="W375" s="19" t="str">
        <f>IF(מרקובחצי[[#This Row],[CycleNumber]]&gt;1,IF(AND(T374=1,מרקובחצי[[#This Row],[עד ועד]]&gt;31),1,IF(AND(W374=1,NOT(OR(מרקובחצי[[#This Row],[עד ועד]]&lt;J374,מרקובחצי[[#This Row],[עד ועד]]&gt;K374))),1,"")),"")</f>
        <v/>
      </c>
      <c r="X375" s="19" t="str">
        <f>IF(AND(מרקובחצי[[#This Row],[CycleNumber]]&lt;$B376,SUM(מרקובחצי[[#This Row],[11]],R376)=2),1,"")</f>
        <v/>
      </c>
      <c r="Y375" s="19" t="str">
        <f>IF(AND(מרקובחצי[[#This Row],[CycleNumber]]&lt;$B376,SUM(מרקובחצי[[#This Row],[11]],S376)=2),1,"")</f>
        <v/>
      </c>
      <c r="Z375" s="19" t="str">
        <f>IF(AND(מרקובחצי[[#This Row],[CycleNumber]]&lt;$B376,SUM(מרקובחצי[[#This Row],[13]],S376)=2),1,"")</f>
        <v/>
      </c>
      <c r="AA375" s="19">
        <f>IF(AND(מרקובחצי[[#This Row],[CycleNumber]]&lt;$B376,SUM(מרקובחצי[[#This Row],[13]],T376)=2),1,"")</f>
        <v>1</v>
      </c>
      <c r="AB375" s="19" t="str">
        <f>IF(AND(מרקובחצי[[#This Row],[CycleNumber]]&lt;$B376,SUM(מרקובחצי[[#This Row],[21]],U376)=2),1,"")</f>
        <v/>
      </c>
      <c r="AC375" s="19" t="str">
        <f>IF(AND(מרקובחצי[[#This Row],[CycleNumber]]&lt;$B376,SUM(מרקובחצי[[#This Row],[21]],V376)=2),1,"")</f>
        <v/>
      </c>
      <c r="AD375" s="19" t="str">
        <f>IF(AND(מרקובחצי[[#This Row],[CycleNumber]]&lt;$B376,SUM(מרקובחצי[[#This Row],[23]],V376)=2),1,"")</f>
        <v/>
      </c>
      <c r="AE375" s="19" t="str">
        <f>IF(AND(מרקובחצי[[#This Row],[CycleNumber]]&lt;$B376,SUM(מרקובחצי[[#This Row],[23]],W376)=2),1,"")</f>
        <v/>
      </c>
      <c r="AF375" s="19" t="str">
        <f>IF(AND(מרקובחצי[[#This Row],[CycleNumber]]&lt;$B376,SUM(מרקובחצי[[#This Row],[31]],O376)=2),1,"")</f>
        <v/>
      </c>
      <c r="AG375" s="19" t="str">
        <f>IF(AND(מרקובחצי[[#This Row],[CycleNumber]]&lt;$B376,SUM(מרקובחצי[[#This Row],[31]],P376)=2),1,"")</f>
        <v/>
      </c>
      <c r="AH375" s="19" t="str">
        <f>IF(AND(מרקובחצי[[#This Row],[CycleNumber]]&lt;$B376,SUM(מרקובחצי[[#This Row],[31]],Q376)=2),1,"")</f>
        <v/>
      </c>
      <c r="AI375" s="19" t="str">
        <f>IF(AND(מרקובחצי[[#This Row],[CycleNumber]]&lt;$B376,SUM(U375:U376)=2),1,"")</f>
        <v/>
      </c>
      <c r="AJ375" s="19" t="str">
        <f>IF(AND(מרקובחצי[[#This Row],[CycleNumber]]&lt;$B376,SUM(מרקובחצי[[#This Row],[32]],O376)=2),1,"")</f>
        <v/>
      </c>
      <c r="AK375" s="19" t="str">
        <f>IF(AND(מרקובחצי[[#This Row],[CycleNumber]]&lt;$B376,SUM(מרקובחצי[[#This Row],[32]],P376)=2),1,"")</f>
        <v/>
      </c>
      <c r="AL375" s="19" t="str">
        <f>IF(AND(מרקובחצי[[#This Row],[CycleNumber]]&lt;$B376,SUM(מרקובחצי[[#This Row],[32]],Q376)=2),1,"")</f>
        <v/>
      </c>
      <c r="AM375" s="19" t="str">
        <f>IF(AND(מרקובחצי[[#This Row],[CycleNumber]]&lt;$B376,SUM(V375:V376)=2),1,"")</f>
        <v/>
      </c>
      <c r="AN375" s="19" t="str">
        <f>IF(AND(מרקובחצי[[#This Row],[CycleNumber]]&lt;$B376,SUM(מרקובחצי[[#This Row],[33]],O376)=2),1,"")</f>
        <v/>
      </c>
      <c r="AO375" s="19" t="str">
        <f>IF(AND(מרקובחצי[[#This Row],[CycleNumber]]&lt;$B376,SUM(מרקובחצי[[#This Row],[33]],P376)=2),1,"")</f>
        <v/>
      </c>
      <c r="AP375" s="19" t="str">
        <f>IF(AND(מרקובחצי[[#This Row],[CycleNumber]]&lt;$B376,SUM(מרקובחצי[[#This Row],[33]],Q376)=2),1,"")</f>
        <v/>
      </c>
      <c r="AQ375" s="19" t="str">
        <f>IF(AND(מרקובחצי[[#This Row],[CycleNumber]]&lt;$B376,SUM(W375:W376)=2),1,"")</f>
        <v/>
      </c>
      <c r="AR375" s="19" t="str">
        <f>IF(AND(מרקובחצי[[#This Row],[CycleNumber]]&lt;$B376,SUM(מרקובחצי[[#This Row],[12]],S376)=2),1,"")</f>
        <v/>
      </c>
      <c r="AS375" s="19" t="str">
        <f>IF(AND(מרקובחצי[[#This Row],[CycleNumber]]&lt;$B376,SUM(מרקובחצי[[#This Row],[22]],V376)=2),1,"")</f>
        <v/>
      </c>
      <c r="AT375" s="21">
        <f>SUM(מרקובחצי[[#This Row],[11]:[33]])</f>
        <v>1</v>
      </c>
    </row>
    <row r="376" spans="1:46" ht="15.6" x14ac:dyDescent="0.25">
      <c r="A376" s="19" t="s">
        <v>42</v>
      </c>
      <c r="B376" s="19">
        <v>2</v>
      </c>
      <c r="C376">
        <v>31</v>
      </c>
      <c r="D376" s="19">
        <f>מרקובחצי[[#This Row],[LengthofCycle]]+1</f>
        <v>32</v>
      </c>
      <c r="E376" t="str">
        <f>IF(IFERROR(LOOKUP(מרקובחצי[[#This Row],[ClientID]],קביעויות[הפלגה]),FALSE)=מרקובחצי[[#This Row],[ClientID]],1,"")</f>
        <v/>
      </c>
      <c r="F376" t="str">
        <f>IF(IFERROR(LOOKUP(מרקובחצי[[#This Row],[ClientID]],סוגחציקבוע[S31]),FALSE)=מרקובחצי[[#This Row],[ClientID]],1,"")</f>
        <v/>
      </c>
      <c r="G376" t="str">
        <f>IF(IFERROR(LOOKUP(מרקובחצי[[#This Row],[ClientID]],סוגחציקבוע[S32]),FALSE)=מרקובחצי[[#This Row],[ClientID]],1,"")</f>
        <v/>
      </c>
      <c r="H376" t="str">
        <f>IF(IFERROR(LOOKUP(מרקובחצי[[#This Row],[ClientID]],סוגחציקבוע[S33]),FALSE)=מרקובחצי[[#This Row],[ClientID]],1,"")</f>
        <v/>
      </c>
      <c r="I376">
        <f>IF(IFERROR(LOOKUP(מרקובחצי[[#This Row],[ClientID]],סוגחציקבוע[S32&amp;33]),FALSE)=מרקובחצי[[#This Row],[ClientID]],1,"")</f>
        <v>1</v>
      </c>
      <c r="J376" s="19">
        <f>IF(SUM(מרקובחצי[[#This Row],[11]:[13]])=1,מרקובחצי[[#This Row],[עד ועד]],IF(SUM(R375:T376)=1,IF(מרקובחצי[[#This Row],[עד ועד]]&lt;J375,מרקובחצי[[#This Row],[עד ועד]],J375),J375))</f>
        <v>32</v>
      </c>
      <c r="K376" s="19">
        <f>IF(SUM(מרקובחצי[[#This Row],[11]:[13]])=1,מרקובחצי[[#This Row],[עד ועד]],IF(SUM(R375:T376)=1,IF(מרקובחצי[[#This Row],[עד ועד]]&gt;K375,מרקובחצי[[#This Row],[עד ועד]],K375),K375))</f>
        <v>32</v>
      </c>
      <c r="L376" s="19" t="str">
        <f>IF(AND(SUM(מרקובחצי[[#This Row],[31]:[33]])=1,SUM(U375:W375)=0),מרקובחצי[[#This Row],[מקס]]-מרקובחצי[[#This Row],[מינ]],"")</f>
        <v/>
      </c>
      <c r="M37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376" s="19" t="str">
        <f t="shared" si="5"/>
        <v>S13</v>
      </c>
      <c r="O376" s="19" t="str">
        <f>IF(מרקובחצי[[#This Row],[קבעה הפלגה?]]=1,"",IF(AND(מרקובחצי[[#This Row],[עד ועד]]&lt;29,OR(מרקובחצי[[#This Row],[CycleNumber]]=1,AND(U375=1,OR(מרקובחצי[[#This Row],[עד ועד]]&lt;J375,מרקובחצי[[#This Row],[עד ועד]]&gt;K375)),AND(V375=1,מרקובחצי[[#This Row],[עד ועד]]&lt;J375),W375=1)),1,""))</f>
        <v/>
      </c>
      <c r="P376" s="19" t="str">
        <f>IF(מרקובחצי[[#This Row],[קבעה הפלגה?]]=1,"",IF(AND(מרקובחצי[[#This Row],[עד ועד]]&gt;28,מרקובחצי[[#This Row],[עד ועד]]&lt;32,OR(מרקובחצי[[#This Row],[CycleNumber]]=1,AND(U375=1),AND(V375=1,OR(מרקובחצי[[#This Row],[עד ועד]]&lt;J375,מרקובחצי[[#This Row],[עד ועד]]&gt;K375)),W375=1)),1,""))</f>
        <v/>
      </c>
      <c r="Q376" s="19" t="str">
        <f>IF(מרקובחצי[[#This Row],[קבעה הפלגה?]]=1,"",IF(AND(מרקובחצי[[#This Row],[עד ועד]]&gt;31,OR(מרקובחצי[[#This Row],[CycleNumber]]=1,AND(U375=1),AND(V375=1,מרקובחצי[[#This Row],[עד ועד]]&gt;K375),AND(W375=1,OR(מרקובחצי[[#This Row],[עד ועד]]&gt;K375,מרקובחצי[[#This Row],[עד ועד]]&lt;J375)))),1,""))</f>
        <v/>
      </c>
      <c r="R376" s="19" t="str">
        <f>IF(מרקובחצי[[#This Row],[CycleNumber]]&gt;1,IF(AND(O375=1,מרקובחצי[[#This Row],[עד ועד]]&lt;29),1,""),"")</f>
        <v/>
      </c>
      <c r="S376" s="19" t="str">
        <f>IF(מרקובחצי[[#This Row],[CycleNumber]]&gt;1,IF(OR(AND(O375=1,מרקובחצי[[#This Row],[עד ועד]]&gt;28),AND(P375=1),AND(Q375=1,מרקובחצי[[#This Row],[עד ועד]]&lt;32)),1,""),"")</f>
        <v/>
      </c>
      <c r="T376" s="19">
        <f>IF(מרקובחצי[[#This Row],[CycleNumber]]&gt;1,IF(AND(Q375=1,מרקובחצי[[#This Row],[עד ועד]]&gt;31),1,""),"")</f>
        <v>1</v>
      </c>
      <c r="U376" s="19" t="str">
        <f>IF(מרקובחצי[[#This Row],[CycleNumber]]&gt;1,IF(AND(R375=1,מרקובחצי[[#This Row],[עד ועד]]&lt;29),1,IF(AND(U375=1,NOT(OR(מרקובחצי[[#This Row],[עד ועד]]&lt;J375,מרקובחצי[[#This Row],[עד ועד]]&gt;K375))),1,"")),"")</f>
        <v/>
      </c>
      <c r="V376" s="19" t="str">
        <f>IF(מרקובחצי[[#This Row],[CycleNumber]]&gt;1,IF(AND(SUM(R375:T375)=1,מרקובחצי[[#This Row],[עד ועד]]&gt;28,מרקובחצי[[#This Row],[עד ועד]]&lt;32),1,IF(OR(S375=1,AND(R375=1,מרקובחצי[[#This Row],[עד ועד]]&gt;28),AND(T375=1,מרקובחצי[[#This Row],[עד ועד]]&lt;32)),1,IF(AND(V375=1,NOT(OR(מרקובחצי[[#This Row],[עד ועד]]&lt;J375,מרקובחצי[[#This Row],[עד ועד]]&gt;K375))),1,""))),"")</f>
        <v/>
      </c>
      <c r="W376" s="19" t="str">
        <f>IF(מרקובחצי[[#This Row],[CycleNumber]]&gt;1,IF(AND(T375=1,מרקובחצי[[#This Row],[עד ועד]]&gt;31),1,IF(AND(W375=1,NOT(OR(מרקובחצי[[#This Row],[עד ועד]]&lt;J375,מרקובחצי[[#This Row],[עד ועד]]&gt;K375))),1,"")),"")</f>
        <v/>
      </c>
      <c r="X376" s="19" t="str">
        <f>IF(AND(מרקובחצי[[#This Row],[CycleNumber]]&lt;$B377,SUM(מרקובחצי[[#This Row],[11]],R377)=2),1,"")</f>
        <v/>
      </c>
      <c r="Y376" s="19" t="str">
        <f>IF(AND(מרקובחצי[[#This Row],[CycleNumber]]&lt;$B377,SUM(מרקובחצי[[#This Row],[11]],S377)=2),1,"")</f>
        <v/>
      </c>
      <c r="Z376" s="19" t="str">
        <f>IF(AND(מרקובחצי[[#This Row],[CycleNumber]]&lt;$B377,SUM(מרקובחצי[[#This Row],[13]],S377)=2),1,"")</f>
        <v/>
      </c>
      <c r="AA376" s="19" t="str">
        <f>IF(AND(מרקובחצי[[#This Row],[CycleNumber]]&lt;$B377,SUM(מרקובחצי[[#This Row],[13]],T377)=2),1,"")</f>
        <v/>
      </c>
      <c r="AB376" s="19" t="str">
        <f>IF(AND(מרקובחצי[[#This Row],[CycleNumber]]&lt;$B377,SUM(מרקובחצי[[#This Row],[21]],U377)=2),1,"")</f>
        <v/>
      </c>
      <c r="AC376" s="19" t="str">
        <f>IF(AND(מרקובחצי[[#This Row],[CycleNumber]]&lt;$B377,SUM(מרקובחצי[[#This Row],[21]],V377)=2),1,"")</f>
        <v/>
      </c>
      <c r="AD376" s="19" t="str">
        <f>IF(AND(מרקובחצי[[#This Row],[CycleNumber]]&lt;$B377,SUM(מרקובחצי[[#This Row],[23]],V377)=2),1,"")</f>
        <v/>
      </c>
      <c r="AE376" s="19">
        <f>IF(AND(מרקובחצי[[#This Row],[CycleNumber]]&lt;$B377,SUM(מרקובחצי[[#This Row],[23]],W377)=2),1,"")</f>
        <v>1</v>
      </c>
      <c r="AF376" s="19" t="str">
        <f>IF(AND(מרקובחצי[[#This Row],[CycleNumber]]&lt;$B377,SUM(מרקובחצי[[#This Row],[31]],O377)=2),1,"")</f>
        <v/>
      </c>
      <c r="AG376" s="19" t="str">
        <f>IF(AND(מרקובחצי[[#This Row],[CycleNumber]]&lt;$B377,SUM(מרקובחצי[[#This Row],[31]],P377)=2),1,"")</f>
        <v/>
      </c>
      <c r="AH376" s="19" t="str">
        <f>IF(AND(מרקובחצי[[#This Row],[CycleNumber]]&lt;$B377,SUM(מרקובחצי[[#This Row],[31]],Q377)=2),1,"")</f>
        <v/>
      </c>
      <c r="AI376" s="19" t="str">
        <f>IF(AND(מרקובחצי[[#This Row],[CycleNumber]]&lt;$B377,SUM(U376:U377)=2),1,"")</f>
        <v/>
      </c>
      <c r="AJ376" s="19" t="str">
        <f>IF(AND(מרקובחצי[[#This Row],[CycleNumber]]&lt;$B377,SUM(מרקובחצי[[#This Row],[32]],O377)=2),1,"")</f>
        <v/>
      </c>
      <c r="AK376" s="19" t="str">
        <f>IF(AND(מרקובחצי[[#This Row],[CycleNumber]]&lt;$B377,SUM(מרקובחצי[[#This Row],[32]],P377)=2),1,"")</f>
        <v/>
      </c>
      <c r="AL376" s="19" t="str">
        <f>IF(AND(מרקובחצי[[#This Row],[CycleNumber]]&lt;$B377,SUM(מרקובחצי[[#This Row],[32]],Q377)=2),1,"")</f>
        <v/>
      </c>
      <c r="AM376" s="19" t="str">
        <f>IF(AND(מרקובחצי[[#This Row],[CycleNumber]]&lt;$B377,SUM(V376:V377)=2),1,"")</f>
        <v/>
      </c>
      <c r="AN376" s="19" t="str">
        <f>IF(AND(מרקובחצי[[#This Row],[CycleNumber]]&lt;$B377,SUM(מרקובחצי[[#This Row],[33]],O377)=2),1,"")</f>
        <v/>
      </c>
      <c r="AO376" s="19" t="str">
        <f>IF(AND(מרקובחצי[[#This Row],[CycleNumber]]&lt;$B377,SUM(מרקובחצי[[#This Row],[33]],P377)=2),1,"")</f>
        <v/>
      </c>
      <c r="AP376" s="19" t="str">
        <f>IF(AND(מרקובחצי[[#This Row],[CycleNumber]]&lt;$B377,SUM(מרקובחצי[[#This Row],[33]],Q377)=2),1,"")</f>
        <v/>
      </c>
      <c r="AQ376" s="19" t="str">
        <f>IF(AND(מרקובחצי[[#This Row],[CycleNumber]]&lt;$B377,SUM(W376:W377)=2),1,"")</f>
        <v/>
      </c>
      <c r="AR376" s="19" t="str">
        <f>IF(AND(מרקובחצי[[#This Row],[CycleNumber]]&lt;$B377,SUM(מרקובחצי[[#This Row],[12]],S377)=2),1,"")</f>
        <v/>
      </c>
      <c r="AS376" s="19" t="str">
        <f>IF(AND(מרקובחצי[[#This Row],[CycleNumber]]&lt;$B377,SUM(מרקובחצי[[#This Row],[22]],V377)=2),1,"")</f>
        <v/>
      </c>
      <c r="AT376" s="21">
        <f>SUM(מרקובחצי[[#This Row],[11]:[33]])</f>
        <v>1</v>
      </c>
    </row>
    <row r="377" spans="1:46" ht="15.6" x14ac:dyDescent="0.25">
      <c r="A377" s="19" t="s">
        <v>42</v>
      </c>
      <c r="B377" s="19">
        <v>3</v>
      </c>
      <c r="C377">
        <v>34</v>
      </c>
      <c r="D377" s="19">
        <f>מרקובחצי[[#This Row],[LengthofCycle]]+1</f>
        <v>35</v>
      </c>
      <c r="E377" t="str">
        <f>IF(IFERROR(LOOKUP(מרקובחצי[[#This Row],[ClientID]],קביעויות[הפלגה]),FALSE)=מרקובחצי[[#This Row],[ClientID]],1,"")</f>
        <v/>
      </c>
      <c r="F377" t="str">
        <f>IF(IFERROR(LOOKUP(מרקובחצי[[#This Row],[ClientID]],סוגחציקבוע[S31]),FALSE)=מרקובחצי[[#This Row],[ClientID]],1,"")</f>
        <v/>
      </c>
      <c r="G377" t="str">
        <f>IF(IFERROR(LOOKUP(מרקובחצי[[#This Row],[ClientID]],סוגחציקבוע[S32]),FALSE)=מרקובחצי[[#This Row],[ClientID]],1,"")</f>
        <v/>
      </c>
      <c r="H377" t="str">
        <f>IF(IFERROR(LOOKUP(מרקובחצי[[#This Row],[ClientID]],סוגחציקבוע[S33]),FALSE)=מרקובחצי[[#This Row],[ClientID]],1,"")</f>
        <v/>
      </c>
      <c r="I377">
        <f>IF(IFERROR(LOOKUP(מרקובחצי[[#This Row],[ClientID]],סוגחציקבוע[S32&amp;33]),FALSE)=מרקובחצי[[#This Row],[ClientID]],1,"")</f>
        <v>1</v>
      </c>
      <c r="J377" s="19">
        <f>IF(SUM(מרקובחצי[[#This Row],[11]:[13]])=1,מרקובחצי[[#This Row],[עד ועד]],IF(SUM(R376:T377)=1,IF(מרקובחצי[[#This Row],[עד ועד]]&lt;J376,מרקובחצי[[#This Row],[עד ועד]],J376),J376))</f>
        <v>32</v>
      </c>
      <c r="K377" s="19">
        <f>IF(SUM(מרקובחצי[[#This Row],[11]:[13]])=1,מרקובחצי[[#This Row],[עד ועד]],IF(SUM(R376:T377)=1,IF(מרקובחצי[[#This Row],[עד ועד]]&gt;K376,מרקובחצי[[#This Row],[עד ועד]],K376),K376))</f>
        <v>35</v>
      </c>
      <c r="L377" s="19">
        <f>IF(AND(SUM(מרקובחצי[[#This Row],[31]:[33]])=1,SUM(U376:W376)=0),מרקובחצי[[#This Row],[מקס]]-מרקובחצי[[#This Row],[מינ]],"")</f>
        <v>3</v>
      </c>
      <c r="M37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377" s="19" t="str">
        <f t="shared" si="5"/>
        <v>S23</v>
      </c>
      <c r="O377" s="19" t="str">
        <f>IF(מרקובחצי[[#This Row],[קבעה הפלגה?]]=1,"",IF(AND(מרקובחצי[[#This Row],[עד ועד]]&lt;29,OR(מרקובחצי[[#This Row],[CycleNumber]]=1,AND(U376=1,OR(מרקובחצי[[#This Row],[עד ועד]]&lt;J376,מרקובחצי[[#This Row],[עד ועד]]&gt;K376)),AND(V376=1,מרקובחצי[[#This Row],[עד ועד]]&lt;J376),W376=1)),1,""))</f>
        <v/>
      </c>
      <c r="P377" s="19" t="str">
        <f>IF(מרקובחצי[[#This Row],[קבעה הפלגה?]]=1,"",IF(AND(מרקובחצי[[#This Row],[עד ועד]]&gt;28,מרקובחצי[[#This Row],[עד ועד]]&lt;32,OR(מרקובחצי[[#This Row],[CycleNumber]]=1,AND(U376=1),AND(V376=1,OR(מרקובחצי[[#This Row],[עד ועד]]&lt;J376,מרקובחצי[[#This Row],[עד ועד]]&gt;K376)),W376=1)),1,""))</f>
        <v/>
      </c>
      <c r="Q377" s="19" t="str">
        <f>IF(מרקובחצי[[#This Row],[קבעה הפלגה?]]=1,"",IF(AND(מרקובחצי[[#This Row],[עד ועד]]&gt;31,OR(מרקובחצי[[#This Row],[CycleNumber]]=1,AND(U376=1),AND(V376=1,מרקובחצי[[#This Row],[עד ועד]]&gt;K376),AND(W376=1,OR(מרקובחצי[[#This Row],[עד ועד]]&gt;K376,מרקובחצי[[#This Row],[עד ועד]]&lt;J376)))),1,""))</f>
        <v/>
      </c>
      <c r="R377" s="19" t="str">
        <f>IF(מרקובחצי[[#This Row],[CycleNumber]]&gt;1,IF(AND(O376=1,מרקובחצי[[#This Row],[עד ועד]]&lt;29),1,""),"")</f>
        <v/>
      </c>
      <c r="S377" s="19" t="str">
        <f>IF(מרקובחצי[[#This Row],[CycleNumber]]&gt;1,IF(OR(AND(O376=1,מרקובחצי[[#This Row],[עד ועד]]&gt;28),AND(P376=1),AND(Q376=1,מרקובחצי[[#This Row],[עד ועד]]&lt;32)),1,""),"")</f>
        <v/>
      </c>
      <c r="T377" s="19" t="str">
        <f>IF(מרקובחצי[[#This Row],[CycleNumber]]&gt;1,IF(AND(Q376=1,מרקובחצי[[#This Row],[עד ועד]]&gt;31),1,""),"")</f>
        <v/>
      </c>
      <c r="U377" s="19" t="str">
        <f>IF(מרקובחצי[[#This Row],[CycleNumber]]&gt;1,IF(AND(R376=1,מרקובחצי[[#This Row],[עד ועד]]&lt;29),1,IF(AND(U376=1,NOT(OR(מרקובחצי[[#This Row],[עד ועד]]&lt;J376,מרקובחצי[[#This Row],[עד ועד]]&gt;K376))),1,"")),"")</f>
        <v/>
      </c>
      <c r="V377" s="19" t="str">
        <f>IF(מרקובחצי[[#This Row],[CycleNumber]]&gt;1,IF(AND(SUM(R376:T376)=1,מרקובחצי[[#This Row],[עד ועד]]&gt;28,מרקובחצי[[#This Row],[עד ועד]]&lt;32),1,IF(OR(S376=1,AND(R376=1,מרקובחצי[[#This Row],[עד ועד]]&gt;28),AND(T376=1,מרקובחצי[[#This Row],[עד ועד]]&lt;32)),1,IF(AND(V376=1,NOT(OR(מרקובחצי[[#This Row],[עד ועד]]&lt;J376,מרקובחצי[[#This Row],[עד ועד]]&gt;K376))),1,""))),"")</f>
        <v/>
      </c>
      <c r="W377" s="19">
        <f>IF(מרקובחצי[[#This Row],[CycleNumber]]&gt;1,IF(AND(T376=1,מרקובחצי[[#This Row],[עד ועד]]&gt;31),1,IF(AND(W376=1,NOT(OR(מרקובחצי[[#This Row],[עד ועד]]&lt;J376,מרקובחצי[[#This Row],[עד ועד]]&gt;K376))),1,"")),"")</f>
        <v>1</v>
      </c>
      <c r="X377" s="19" t="str">
        <f>IF(AND(מרקובחצי[[#This Row],[CycleNumber]]&lt;$B378,SUM(מרקובחצי[[#This Row],[11]],R378)=2),1,"")</f>
        <v/>
      </c>
      <c r="Y377" s="19" t="str">
        <f>IF(AND(מרקובחצי[[#This Row],[CycleNumber]]&lt;$B378,SUM(מרקובחצי[[#This Row],[11]],S378)=2),1,"")</f>
        <v/>
      </c>
      <c r="Z377" s="19" t="str">
        <f>IF(AND(מרקובחצי[[#This Row],[CycleNumber]]&lt;$B378,SUM(מרקובחצי[[#This Row],[13]],S378)=2),1,"")</f>
        <v/>
      </c>
      <c r="AA377" s="19" t="str">
        <f>IF(AND(מרקובחצי[[#This Row],[CycleNumber]]&lt;$B378,SUM(מרקובחצי[[#This Row],[13]],T378)=2),1,"")</f>
        <v/>
      </c>
      <c r="AB377" s="19" t="str">
        <f>IF(AND(מרקובחצי[[#This Row],[CycleNumber]]&lt;$B378,SUM(מרקובחצי[[#This Row],[21]],U378)=2),1,"")</f>
        <v/>
      </c>
      <c r="AC377" s="19" t="str">
        <f>IF(AND(מרקובחצי[[#This Row],[CycleNumber]]&lt;$B378,SUM(מרקובחצי[[#This Row],[21]],V378)=2),1,"")</f>
        <v/>
      </c>
      <c r="AD377" s="19" t="str">
        <f>IF(AND(מרקובחצי[[#This Row],[CycleNumber]]&lt;$B378,SUM(מרקובחצי[[#This Row],[23]],V378)=2),1,"")</f>
        <v/>
      </c>
      <c r="AE377" s="19" t="str">
        <f>IF(AND(מרקובחצי[[#This Row],[CycleNumber]]&lt;$B378,SUM(מרקובחצי[[#This Row],[23]],W378)=2),1,"")</f>
        <v/>
      </c>
      <c r="AF377" s="19" t="str">
        <f>IF(AND(מרקובחצי[[#This Row],[CycleNumber]]&lt;$B378,SUM(מרקובחצי[[#This Row],[31]],O378)=2),1,"")</f>
        <v/>
      </c>
      <c r="AG377" s="19" t="str">
        <f>IF(AND(מרקובחצי[[#This Row],[CycleNumber]]&lt;$B378,SUM(מרקובחצי[[#This Row],[31]],P378)=2),1,"")</f>
        <v/>
      </c>
      <c r="AH377" s="19" t="str">
        <f>IF(AND(מרקובחצי[[#This Row],[CycleNumber]]&lt;$B378,SUM(מרקובחצי[[#This Row],[31]],Q378)=2),1,"")</f>
        <v/>
      </c>
      <c r="AI377" s="19" t="str">
        <f>IF(AND(מרקובחצי[[#This Row],[CycleNumber]]&lt;$B378,SUM(U377:U378)=2),1,"")</f>
        <v/>
      </c>
      <c r="AJ377" s="19" t="str">
        <f>IF(AND(מרקובחצי[[#This Row],[CycleNumber]]&lt;$B378,SUM(מרקובחצי[[#This Row],[32]],O378)=2),1,"")</f>
        <v/>
      </c>
      <c r="AK377" s="19" t="str">
        <f>IF(AND(מרקובחצי[[#This Row],[CycleNumber]]&lt;$B378,SUM(מרקובחצי[[#This Row],[32]],P378)=2),1,"")</f>
        <v/>
      </c>
      <c r="AL377" s="19" t="str">
        <f>IF(AND(מרקובחצי[[#This Row],[CycleNumber]]&lt;$B378,SUM(מרקובחצי[[#This Row],[32]],Q378)=2),1,"")</f>
        <v/>
      </c>
      <c r="AM377" s="19" t="str">
        <f>IF(AND(מרקובחצי[[#This Row],[CycleNumber]]&lt;$B378,SUM(V377:V378)=2),1,"")</f>
        <v/>
      </c>
      <c r="AN377" s="19" t="str">
        <f>IF(AND(מרקובחצי[[#This Row],[CycleNumber]]&lt;$B378,SUM(מרקובחצי[[#This Row],[33]],O378)=2),1,"")</f>
        <v/>
      </c>
      <c r="AO377" s="19" t="str">
        <f>IF(AND(מרקובחצי[[#This Row],[CycleNumber]]&lt;$B378,SUM(מרקובחצי[[#This Row],[33]],P378)=2),1,"")</f>
        <v/>
      </c>
      <c r="AP377" s="19" t="str">
        <f>IF(AND(מרקובחצי[[#This Row],[CycleNumber]]&lt;$B378,SUM(מרקובחצי[[#This Row],[33]],Q378)=2),1,"")</f>
        <v/>
      </c>
      <c r="AQ377" s="19">
        <f>IF(AND(מרקובחצי[[#This Row],[CycleNumber]]&lt;$B378,SUM(W377:W378)=2),1,"")</f>
        <v>1</v>
      </c>
      <c r="AR377" s="19" t="str">
        <f>IF(AND(מרקובחצי[[#This Row],[CycleNumber]]&lt;$B378,SUM(מרקובחצי[[#This Row],[12]],S378)=2),1,"")</f>
        <v/>
      </c>
      <c r="AS377" s="19" t="str">
        <f>IF(AND(מרקובחצי[[#This Row],[CycleNumber]]&lt;$B378,SUM(מרקובחצי[[#This Row],[22]],V378)=2),1,"")</f>
        <v/>
      </c>
      <c r="AT377" s="21">
        <f>SUM(מרקובחצי[[#This Row],[11]:[33]])</f>
        <v>1</v>
      </c>
    </row>
    <row r="378" spans="1:46" ht="15.6" x14ac:dyDescent="0.25">
      <c r="A378" s="19" t="s">
        <v>42</v>
      </c>
      <c r="B378" s="19">
        <v>4</v>
      </c>
      <c r="C378">
        <v>34</v>
      </c>
      <c r="D378" s="19">
        <f>מרקובחצי[[#This Row],[LengthofCycle]]+1</f>
        <v>35</v>
      </c>
      <c r="E378" t="str">
        <f>IF(IFERROR(LOOKUP(מרקובחצי[[#This Row],[ClientID]],קביעויות[הפלגה]),FALSE)=מרקובחצי[[#This Row],[ClientID]],1,"")</f>
        <v/>
      </c>
      <c r="F378" t="str">
        <f>IF(IFERROR(LOOKUP(מרקובחצי[[#This Row],[ClientID]],סוגחציקבוע[S31]),FALSE)=מרקובחצי[[#This Row],[ClientID]],1,"")</f>
        <v/>
      </c>
      <c r="G378" t="str">
        <f>IF(IFERROR(LOOKUP(מרקובחצי[[#This Row],[ClientID]],סוגחציקבוע[S32]),FALSE)=מרקובחצי[[#This Row],[ClientID]],1,"")</f>
        <v/>
      </c>
      <c r="H378" t="str">
        <f>IF(IFERROR(LOOKUP(מרקובחצי[[#This Row],[ClientID]],סוגחציקבוע[S33]),FALSE)=מרקובחצי[[#This Row],[ClientID]],1,"")</f>
        <v/>
      </c>
      <c r="I378">
        <f>IF(IFERROR(LOOKUP(מרקובחצי[[#This Row],[ClientID]],סוגחציקבוע[S32&amp;33]),FALSE)=מרקובחצי[[#This Row],[ClientID]],1,"")</f>
        <v>1</v>
      </c>
      <c r="J378" s="19">
        <f>IF(SUM(מרקובחצי[[#This Row],[11]:[13]])=1,מרקובחצי[[#This Row],[עד ועד]],IF(SUM(R377:T378)=1,IF(מרקובחצי[[#This Row],[עד ועד]]&lt;J377,מרקובחצי[[#This Row],[עד ועד]],J377),J377))</f>
        <v>32</v>
      </c>
      <c r="K378" s="19">
        <f>IF(SUM(מרקובחצי[[#This Row],[11]:[13]])=1,מרקובחצי[[#This Row],[עד ועד]],IF(SUM(R377:T378)=1,IF(מרקובחצי[[#This Row],[עד ועד]]&gt;K377,מרקובחצי[[#This Row],[עד ועד]],K377),K377))</f>
        <v>35</v>
      </c>
      <c r="L378" s="19" t="str">
        <f>IF(AND(SUM(מרקובחצי[[#This Row],[31]:[33]])=1,SUM(U377:W377)=0),מרקובחצי[[#This Row],[מקס]]-מרקובחצי[[#This Row],[מינ]],"")</f>
        <v/>
      </c>
      <c r="M37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378" s="19" t="str">
        <f t="shared" si="5"/>
        <v>S33</v>
      </c>
      <c r="O378" s="19" t="str">
        <f>IF(מרקובחצי[[#This Row],[קבעה הפלגה?]]=1,"",IF(AND(מרקובחצי[[#This Row],[עד ועד]]&lt;29,OR(מרקובחצי[[#This Row],[CycleNumber]]=1,AND(U377=1,OR(מרקובחצי[[#This Row],[עד ועד]]&lt;J377,מרקובחצי[[#This Row],[עד ועד]]&gt;K377)),AND(V377=1,מרקובחצי[[#This Row],[עד ועד]]&lt;J377),W377=1)),1,""))</f>
        <v/>
      </c>
      <c r="P378" s="19" t="str">
        <f>IF(מרקובחצי[[#This Row],[קבעה הפלגה?]]=1,"",IF(AND(מרקובחצי[[#This Row],[עד ועד]]&gt;28,מרקובחצי[[#This Row],[עד ועד]]&lt;32,OR(מרקובחצי[[#This Row],[CycleNumber]]=1,AND(U377=1),AND(V377=1,OR(מרקובחצי[[#This Row],[עד ועד]]&lt;J377,מרקובחצי[[#This Row],[עד ועד]]&gt;K377)),W377=1)),1,""))</f>
        <v/>
      </c>
      <c r="Q378" s="19" t="str">
        <f>IF(מרקובחצי[[#This Row],[קבעה הפלגה?]]=1,"",IF(AND(מרקובחצי[[#This Row],[עד ועד]]&gt;31,OR(מרקובחצי[[#This Row],[CycleNumber]]=1,AND(U377=1),AND(V377=1,מרקובחצי[[#This Row],[עד ועד]]&gt;K377),AND(W377=1,OR(מרקובחצי[[#This Row],[עד ועד]]&gt;K377,מרקובחצי[[#This Row],[עד ועד]]&lt;J377)))),1,""))</f>
        <v/>
      </c>
      <c r="R378" s="19" t="str">
        <f>IF(מרקובחצי[[#This Row],[CycleNumber]]&gt;1,IF(AND(O377=1,מרקובחצי[[#This Row],[עד ועד]]&lt;29),1,""),"")</f>
        <v/>
      </c>
      <c r="S378" s="19" t="str">
        <f>IF(מרקובחצי[[#This Row],[CycleNumber]]&gt;1,IF(OR(AND(O377=1,מרקובחצי[[#This Row],[עד ועד]]&gt;28),AND(P377=1),AND(Q377=1,מרקובחצי[[#This Row],[עד ועד]]&lt;32)),1,""),"")</f>
        <v/>
      </c>
      <c r="T378" s="19" t="str">
        <f>IF(מרקובחצי[[#This Row],[CycleNumber]]&gt;1,IF(AND(Q377=1,מרקובחצי[[#This Row],[עד ועד]]&gt;31),1,""),"")</f>
        <v/>
      </c>
      <c r="U378" s="19" t="str">
        <f>IF(מרקובחצי[[#This Row],[CycleNumber]]&gt;1,IF(AND(R377=1,מרקובחצי[[#This Row],[עד ועד]]&lt;29),1,IF(AND(U377=1,NOT(OR(מרקובחצי[[#This Row],[עד ועד]]&lt;J377,מרקובחצי[[#This Row],[עד ועד]]&gt;K377))),1,"")),"")</f>
        <v/>
      </c>
      <c r="V378" s="19" t="str">
        <f>IF(מרקובחצי[[#This Row],[CycleNumber]]&gt;1,IF(AND(SUM(R377:T377)=1,מרקובחצי[[#This Row],[עד ועד]]&gt;28,מרקובחצי[[#This Row],[עד ועד]]&lt;32),1,IF(OR(S377=1,AND(R377=1,מרקובחצי[[#This Row],[עד ועד]]&gt;28),AND(T377=1,מרקובחצי[[#This Row],[עד ועד]]&lt;32)),1,IF(AND(V377=1,NOT(OR(מרקובחצי[[#This Row],[עד ועד]]&lt;J377,מרקובחצי[[#This Row],[עד ועד]]&gt;K377))),1,""))),"")</f>
        <v/>
      </c>
      <c r="W378" s="19">
        <f>IF(מרקובחצי[[#This Row],[CycleNumber]]&gt;1,IF(AND(T377=1,מרקובחצי[[#This Row],[עד ועד]]&gt;31),1,IF(AND(W377=1,NOT(OR(מרקובחצי[[#This Row],[עד ועד]]&lt;J377,מרקובחצי[[#This Row],[עד ועד]]&gt;K377))),1,"")),"")</f>
        <v>1</v>
      </c>
      <c r="X378" s="19" t="str">
        <f>IF(AND(מרקובחצי[[#This Row],[CycleNumber]]&lt;$B379,SUM(מרקובחצי[[#This Row],[11]],R379)=2),1,"")</f>
        <v/>
      </c>
      <c r="Y378" s="19" t="str">
        <f>IF(AND(מרקובחצי[[#This Row],[CycleNumber]]&lt;$B379,SUM(מרקובחצי[[#This Row],[11]],S379)=2),1,"")</f>
        <v/>
      </c>
      <c r="Z378" s="19" t="str">
        <f>IF(AND(מרקובחצי[[#This Row],[CycleNumber]]&lt;$B379,SUM(מרקובחצי[[#This Row],[13]],S379)=2),1,"")</f>
        <v/>
      </c>
      <c r="AA378" s="19" t="str">
        <f>IF(AND(מרקובחצי[[#This Row],[CycleNumber]]&lt;$B379,SUM(מרקובחצי[[#This Row],[13]],T379)=2),1,"")</f>
        <v/>
      </c>
      <c r="AB378" s="19" t="str">
        <f>IF(AND(מרקובחצי[[#This Row],[CycleNumber]]&lt;$B379,SUM(מרקובחצי[[#This Row],[21]],U379)=2),1,"")</f>
        <v/>
      </c>
      <c r="AC378" s="19" t="str">
        <f>IF(AND(מרקובחצי[[#This Row],[CycleNumber]]&lt;$B379,SUM(מרקובחצי[[#This Row],[21]],V379)=2),1,"")</f>
        <v/>
      </c>
      <c r="AD378" s="19" t="str">
        <f>IF(AND(מרקובחצי[[#This Row],[CycleNumber]]&lt;$B379,SUM(מרקובחצי[[#This Row],[23]],V379)=2),1,"")</f>
        <v/>
      </c>
      <c r="AE378" s="19" t="str">
        <f>IF(AND(מרקובחצי[[#This Row],[CycleNumber]]&lt;$B379,SUM(מרקובחצי[[#This Row],[23]],W379)=2),1,"")</f>
        <v/>
      </c>
      <c r="AF378" s="19" t="str">
        <f>IF(AND(מרקובחצי[[#This Row],[CycleNumber]]&lt;$B379,SUM(מרקובחצי[[#This Row],[31]],O379)=2),1,"")</f>
        <v/>
      </c>
      <c r="AG378" s="19" t="str">
        <f>IF(AND(מרקובחצי[[#This Row],[CycleNumber]]&lt;$B379,SUM(מרקובחצי[[#This Row],[31]],P379)=2),1,"")</f>
        <v/>
      </c>
      <c r="AH378" s="19" t="str">
        <f>IF(AND(מרקובחצי[[#This Row],[CycleNumber]]&lt;$B379,SUM(מרקובחצי[[#This Row],[31]],Q379)=2),1,"")</f>
        <v/>
      </c>
      <c r="AI378" s="19" t="str">
        <f>IF(AND(מרקובחצי[[#This Row],[CycleNumber]]&lt;$B379,SUM(U378:U379)=2),1,"")</f>
        <v/>
      </c>
      <c r="AJ378" s="19" t="str">
        <f>IF(AND(מרקובחצי[[#This Row],[CycleNumber]]&lt;$B379,SUM(מרקובחצי[[#This Row],[32]],O379)=2),1,"")</f>
        <v/>
      </c>
      <c r="AK378" s="19" t="str">
        <f>IF(AND(מרקובחצי[[#This Row],[CycleNumber]]&lt;$B379,SUM(מרקובחצי[[#This Row],[32]],P379)=2),1,"")</f>
        <v/>
      </c>
      <c r="AL378" s="19" t="str">
        <f>IF(AND(מרקובחצי[[#This Row],[CycleNumber]]&lt;$B379,SUM(מרקובחצי[[#This Row],[32]],Q379)=2),1,"")</f>
        <v/>
      </c>
      <c r="AM378" s="19" t="str">
        <f>IF(AND(מרקובחצי[[#This Row],[CycleNumber]]&lt;$B379,SUM(V378:V379)=2),1,"")</f>
        <v/>
      </c>
      <c r="AN378" s="19" t="str">
        <f>IF(AND(מרקובחצי[[#This Row],[CycleNumber]]&lt;$B379,SUM(מרקובחצי[[#This Row],[33]],O379)=2),1,"")</f>
        <v/>
      </c>
      <c r="AO378" s="19" t="str">
        <f>IF(AND(מרקובחצי[[#This Row],[CycleNumber]]&lt;$B379,SUM(מרקובחצי[[#This Row],[33]],P379)=2),1,"")</f>
        <v/>
      </c>
      <c r="AP378" s="19">
        <f>IF(AND(מרקובחצי[[#This Row],[CycleNumber]]&lt;$B379,SUM(מרקובחצי[[#This Row],[33]],Q379)=2),1,"")</f>
        <v>1</v>
      </c>
      <c r="AQ378" s="19" t="str">
        <f>IF(AND(מרקובחצי[[#This Row],[CycleNumber]]&lt;$B379,SUM(W378:W379)=2),1,"")</f>
        <v/>
      </c>
      <c r="AR378" s="19" t="str">
        <f>IF(AND(מרקובחצי[[#This Row],[CycleNumber]]&lt;$B379,SUM(מרקובחצי[[#This Row],[12]],S379)=2),1,"")</f>
        <v/>
      </c>
      <c r="AS378" s="19" t="str">
        <f>IF(AND(מרקובחצי[[#This Row],[CycleNumber]]&lt;$B379,SUM(מרקובחצי[[#This Row],[22]],V379)=2),1,"")</f>
        <v/>
      </c>
      <c r="AT378" s="21">
        <f>SUM(מרקובחצי[[#This Row],[11]:[33]])</f>
        <v>1</v>
      </c>
    </row>
    <row r="379" spans="1:46" ht="15.6" x14ac:dyDescent="0.25">
      <c r="A379" s="19" t="s">
        <v>42</v>
      </c>
      <c r="B379" s="19">
        <v>5</v>
      </c>
      <c r="C379">
        <v>38</v>
      </c>
      <c r="D379" s="19">
        <f>מרקובחצי[[#This Row],[LengthofCycle]]+1</f>
        <v>39</v>
      </c>
      <c r="E379" t="str">
        <f>IF(IFERROR(LOOKUP(מרקובחצי[[#This Row],[ClientID]],קביעויות[הפלגה]),FALSE)=מרקובחצי[[#This Row],[ClientID]],1,"")</f>
        <v/>
      </c>
      <c r="F379" t="str">
        <f>IF(IFERROR(LOOKUP(מרקובחצי[[#This Row],[ClientID]],סוגחציקבוע[S31]),FALSE)=מרקובחצי[[#This Row],[ClientID]],1,"")</f>
        <v/>
      </c>
      <c r="G379" t="str">
        <f>IF(IFERROR(LOOKUP(מרקובחצי[[#This Row],[ClientID]],סוגחציקבוע[S32]),FALSE)=מרקובחצי[[#This Row],[ClientID]],1,"")</f>
        <v/>
      </c>
      <c r="H379" t="str">
        <f>IF(IFERROR(LOOKUP(מרקובחצי[[#This Row],[ClientID]],סוגחציקבוע[S33]),FALSE)=מרקובחצי[[#This Row],[ClientID]],1,"")</f>
        <v/>
      </c>
      <c r="I379">
        <f>IF(IFERROR(LOOKUP(מרקובחצי[[#This Row],[ClientID]],סוגחציקבוע[S32&amp;33]),FALSE)=מרקובחצי[[#This Row],[ClientID]],1,"")</f>
        <v>1</v>
      </c>
      <c r="J379" s="19">
        <f>IF(SUM(מרקובחצי[[#This Row],[11]:[13]])=1,מרקובחצי[[#This Row],[עד ועד]],IF(SUM(R378:T379)=1,IF(מרקובחצי[[#This Row],[עד ועד]]&lt;J378,מרקובחצי[[#This Row],[עד ועד]],J378),J378))</f>
        <v>39</v>
      </c>
      <c r="K379" s="19">
        <f>IF(SUM(מרקובחצי[[#This Row],[11]:[13]])=1,מרקובחצי[[#This Row],[עד ועד]],IF(SUM(R378:T379)=1,IF(מרקובחצי[[#This Row],[עד ועד]]&gt;K378,מרקובחצי[[#This Row],[עד ועד]],K378),K378))</f>
        <v>39</v>
      </c>
      <c r="L379" s="19" t="str">
        <f>IF(AND(SUM(מרקובחצי[[#This Row],[31]:[33]])=1,SUM(U378:W378)=0),מרקובחצי[[#This Row],[מקס]]-מרקובחצי[[#This Row],[מינ]],"")</f>
        <v/>
      </c>
      <c r="M37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379" s="19" t="str">
        <f t="shared" si="5"/>
        <v>S33</v>
      </c>
      <c r="O379" s="19" t="str">
        <f>IF(מרקובחצי[[#This Row],[קבעה הפלגה?]]=1,"",IF(AND(מרקובחצי[[#This Row],[עד ועד]]&lt;29,OR(מרקובחצי[[#This Row],[CycleNumber]]=1,AND(U378=1,OR(מרקובחצי[[#This Row],[עד ועד]]&lt;J378,מרקובחצי[[#This Row],[עד ועד]]&gt;K378)),AND(V378=1,מרקובחצי[[#This Row],[עד ועד]]&lt;J378),W378=1)),1,""))</f>
        <v/>
      </c>
      <c r="P379" s="19" t="str">
        <f>IF(מרקובחצי[[#This Row],[קבעה הפלגה?]]=1,"",IF(AND(מרקובחצי[[#This Row],[עד ועד]]&gt;28,מרקובחצי[[#This Row],[עד ועד]]&lt;32,OR(מרקובחצי[[#This Row],[CycleNumber]]=1,AND(U378=1),AND(V378=1,OR(מרקובחצי[[#This Row],[עד ועד]]&lt;J378,מרקובחצי[[#This Row],[עד ועד]]&gt;K378)),W378=1)),1,""))</f>
        <v/>
      </c>
      <c r="Q379" s="19">
        <f>IF(מרקובחצי[[#This Row],[קבעה הפלגה?]]=1,"",IF(AND(מרקובחצי[[#This Row],[עד ועד]]&gt;31,OR(מרקובחצי[[#This Row],[CycleNumber]]=1,AND(U378=1),AND(V378=1,מרקובחצי[[#This Row],[עד ועד]]&gt;K378),AND(W378=1,OR(מרקובחצי[[#This Row],[עד ועד]]&gt;K378,מרקובחצי[[#This Row],[עד ועד]]&lt;J378)))),1,""))</f>
        <v>1</v>
      </c>
      <c r="R379" s="19" t="str">
        <f>IF(מרקובחצי[[#This Row],[CycleNumber]]&gt;1,IF(AND(O378=1,מרקובחצי[[#This Row],[עד ועד]]&lt;29),1,""),"")</f>
        <v/>
      </c>
      <c r="S379" s="19" t="str">
        <f>IF(מרקובחצי[[#This Row],[CycleNumber]]&gt;1,IF(OR(AND(O378=1,מרקובחצי[[#This Row],[עד ועד]]&gt;28),AND(P378=1),AND(Q378=1,מרקובחצי[[#This Row],[עד ועד]]&lt;32)),1,""),"")</f>
        <v/>
      </c>
      <c r="T379" s="19" t="str">
        <f>IF(מרקובחצי[[#This Row],[CycleNumber]]&gt;1,IF(AND(Q378=1,מרקובחצי[[#This Row],[עד ועד]]&gt;31),1,""),"")</f>
        <v/>
      </c>
      <c r="U379" s="19" t="str">
        <f>IF(מרקובחצי[[#This Row],[CycleNumber]]&gt;1,IF(AND(R378=1,מרקובחצי[[#This Row],[עד ועד]]&lt;29),1,IF(AND(U378=1,NOT(OR(מרקובחצי[[#This Row],[עד ועד]]&lt;J378,מרקובחצי[[#This Row],[עד ועד]]&gt;K378))),1,"")),"")</f>
        <v/>
      </c>
      <c r="V379" s="19" t="str">
        <f>IF(מרקובחצי[[#This Row],[CycleNumber]]&gt;1,IF(AND(SUM(R378:T378)=1,מרקובחצי[[#This Row],[עד ועד]]&gt;28,מרקובחצי[[#This Row],[עד ועד]]&lt;32),1,IF(OR(S378=1,AND(R378=1,מרקובחצי[[#This Row],[עד ועד]]&gt;28),AND(T378=1,מרקובחצי[[#This Row],[עד ועד]]&lt;32)),1,IF(AND(V378=1,NOT(OR(מרקובחצי[[#This Row],[עד ועד]]&lt;J378,מרקובחצי[[#This Row],[עד ועד]]&gt;K378))),1,""))),"")</f>
        <v/>
      </c>
      <c r="W379" s="19" t="str">
        <f>IF(מרקובחצי[[#This Row],[CycleNumber]]&gt;1,IF(AND(T378=1,מרקובחצי[[#This Row],[עד ועד]]&gt;31),1,IF(AND(W378=1,NOT(OR(מרקובחצי[[#This Row],[עד ועד]]&lt;J378,מרקובחצי[[#This Row],[עד ועד]]&gt;K378))),1,"")),"")</f>
        <v/>
      </c>
      <c r="X379" s="19" t="str">
        <f>IF(AND(מרקובחצי[[#This Row],[CycleNumber]]&lt;$B380,SUM(מרקובחצי[[#This Row],[11]],R380)=2),1,"")</f>
        <v/>
      </c>
      <c r="Y379" s="19" t="str">
        <f>IF(AND(מרקובחצי[[#This Row],[CycleNumber]]&lt;$B380,SUM(מרקובחצי[[#This Row],[11]],S380)=2),1,"")</f>
        <v/>
      </c>
      <c r="Z379" s="19">
        <f>IF(AND(מרקובחצי[[#This Row],[CycleNumber]]&lt;$B380,SUM(מרקובחצי[[#This Row],[13]],S380)=2),1,"")</f>
        <v>1</v>
      </c>
      <c r="AA379" s="19" t="str">
        <f>IF(AND(מרקובחצי[[#This Row],[CycleNumber]]&lt;$B380,SUM(מרקובחצי[[#This Row],[13]],T380)=2),1,"")</f>
        <v/>
      </c>
      <c r="AB379" s="19" t="str">
        <f>IF(AND(מרקובחצי[[#This Row],[CycleNumber]]&lt;$B380,SUM(מרקובחצי[[#This Row],[21]],U380)=2),1,"")</f>
        <v/>
      </c>
      <c r="AC379" s="19" t="str">
        <f>IF(AND(מרקובחצי[[#This Row],[CycleNumber]]&lt;$B380,SUM(מרקובחצי[[#This Row],[21]],V380)=2),1,"")</f>
        <v/>
      </c>
      <c r="AD379" s="19" t="str">
        <f>IF(AND(מרקובחצי[[#This Row],[CycleNumber]]&lt;$B380,SUM(מרקובחצי[[#This Row],[23]],V380)=2),1,"")</f>
        <v/>
      </c>
      <c r="AE379" s="19" t="str">
        <f>IF(AND(מרקובחצי[[#This Row],[CycleNumber]]&lt;$B380,SUM(מרקובחצי[[#This Row],[23]],W380)=2),1,"")</f>
        <v/>
      </c>
      <c r="AF379" s="19" t="str">
        <f>IF(AND(מרקובחצי[[#This Row],[CycleNumber]]&lt;$B380,SUM(מרקובחצי[[#This Row],[31]],O380)=2),1,"")</f>
        <v/>
      </c>
      <c r="AG379" s="19" t="str">
        <f>IF(AND(מרקובחצי[[#This Row],[CycleNumber]]&lt;$B380,SUM(מרקובחצי[[#This Row],[31]],P380)=2),1,"")</f>
        <v/>
      </c>
      <c r="AH379" s="19" t="str">
        <f>IF(AND(מרקובחצי[[#This Row],[CycleNumber]]&lt;$B380,SUM(מרקובחצי[[#This Row],[31]],Q380)=2),1,"")</f>
        <v/>
      </c>
      <c r="AI379" s="19" t="str">
        <f>IF(AND(מרקובחצי[[#This Row],[CycleNumber]]&lt;$B380,SUM(U379:U380)=2),1,"")</f>
        <v/>
      </c>
      <c r="AJ379" s="19" t="str">
        <f>IF(AND(מרקובחצי[[#This Row],[CycleNumber]]&lt;$B380,SUM(מרקובחצי[[#This Row],[32]],O380)=2),1,"")</f>
        <v/>
      </c>
      <c r="AK379" s="19" t="str">
        <f>IF(AND(מרקובחצי[[#This Row],[CycleNumber]]&lt;$B380,SUM(מרקובחצי[[#This Row],[32]],P380)=2),1,"")</f>
        <v/>
      </c>
      <c r="AL379" s="19" t="str">
        <f>IF(AND(מרקובחצי[[#This Row],[CycleNumber]]&lt;$B380,SUM(מרקובחצי[[#This Row],[32]],Q380)=2),1,"")</f>
        <v/>
      </c>
      <c r="AM379" s="19" t="str">
        <f>IF(AND(מרקובחצי[[#This Row],[CycleNumber]]&lt;$B380,SUM(V379:V380)=2),1,"")</f>
        <v/>
      </c>
      <c r="AN379" s="19" t="str">
        <f>IF(AND(מרקובחצי[[#This Row],[CycleNumber]]&lt;$B380,SUM(מרקובחצי[[#This Row],[33]],O380)=2),1,"")</f>
        <v/>
      </c>
      <c r="AO379" s="19" t="str">
        <f>IF(AND(מרקובחצי[[#This Row],[CycleNumber]]&lt;$B380,SUM(מרקובחצי[[#This Row],[33]],P380)=2),1,"")</f>
        <v/>
      </c>
      <c r="AP379" s="19" t="str">
        <f>IF(AND(מרקובחצי[[#This Row],[CycleNumber]]&lt;$B380,SUM(מרקובחצי[[#This Row],[33]],Q380)=2),1,"")</f>
        <v/>
      </c>
      <c r="AQ379" s="19" t="str">
        <f>IF(AND(מרקובחצי[[#This Row],[CycleNumber]]&lt;$B380,SUM(W379:W380)=2),1,"")</f>
        <v/>
      </c>
      <c r="AR379" s="19" t="str">
        <f>IF(AND(מרקובחצי[[#This Row],[CycleNumber]]&lt;$B380,SUM(מרקובחצי[[#This Row],[12]],S380)=2),1,"")</f>
        <v/>
      </c>
      <c r="AS379" s="19" t="str">
        <f>IF(AND(מרקובחצי[[#This Row],[CycleNumber]]&lt;$B380,SUM(מרקובחצי[[#This Row],[22]],V380)=2),1,"")</f>
        <v/>
      </c>
      <c r="AT379" s="21">
        <f>SUM(מרקובחצי[[#This Row],[11]:[33]])</f>
        <v>1</v>
      </c>
    </row>
    <row r="380" spans="1:46" ht="15.6" x14ac:dyDescent="0.25">
      <c r="A380" s="19" t="s">
        <v>42</v>
      </c>
      <c r="B380" s="19">
        <v>6</v>
      </c>
      <c r="C380">
        <v>28</v>
      </c>
      <c r="D380" s="19">
        <f>מרקובחצי[[#This Row],[LengthofCycle]]+1</f>
        <v>29</v>
      </c>
      <c r="E380" t="str">
        <f>IF(IFERROR(LOOKUP(מרקובחצי[[#This Row],[ClientID]],קביעויות[הפלגה]),FALSE)=מרקובחצי[[#This Row],[ClientID]],1,"")</f>
        <v/>
      </c>
      <c r="F380" t="str">
        <f>IF(IFERROR(LOOKUP(מרקובחצי[[#This Row],[ClientID]],סוגחציקבוע[S31]),FALSE)=מרקובחצי[[#This Row],[ClientID]],1,"")</f>
        <v/>
      </c>
      <c r="G380" t="str">
        <f>IF(IFERROR(LOOKUP(מרקובחצי[[#This Row],[ClientID]],סוגחציקבוע[S32]),FALSE)=מרקובחצי[[#This Row],[ClientID]],1,"")</f>
        <v/>
      </c>
      <c r="H380" t="str">
        <f>IF(IFERROR(LOOKUP(מרקובחצי[[#This Row],[ClientID]],סוגחציקבוע[S33]),FALSE)=מרקובחצי[[#This Row],[ClientID]],1,"")</f>
        <v/>
      </c>
      <c r="I380">
        <f>IF(IFERROR(LOOKUP(מרקובחצי[[#This Row],[ClientID]],סוגחציקבוע[S32&amp;33]),FALSE)=מרקובחצי[[#This Row],[ClientID]],1,"")</f>
        <v>1</v>
      </c>
      <c r="J380" s="19">
        <f>IF(SUM(מרקובחצי[[#This Row],[11]:[13]])=1,מרקובחצי[[#This Row],[עד ועד]],IF(SUM(R379:T380)=1,IF(מרקובחצי[[#This Row],[עד ועד]]&lt;J379,מרקובחצי[[#This Row],[עד ועד]],J379),J379))</f>
        <v>29</v>
      </c>
      <c r="K380" s="19">
        <f>IF(SUM(מרקובחצי[[#This Row],[11]:[13]])=1,מרקובחצי[[#This Row],[עד ועד]],IF(SUM(R379:T380)=1,IF(מרקובחצי[[#This Row],[עד ועד]]&gt;K379,מרקובחצי[[#This Row],[עד ועד]],K379),K379))</f>
        <v>39</v>
      </c>
      <c r="L380" s="19" t="str">
        <f>IF(AND(SUM(מרקובחצי[[#This Row],[31]:[33]])=1,SUM(U379:W379)=0),מרקובחצי[[#This Row],[מקס]]-מרקובחצי[[#This Row],[מינ]],"")</f>
        <v/>
      </c>
      <c r="M38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380" s="19" t="str">
        <f t="shared" si="5"/>
        <v>S13</v>
      </c>
      <c r="O380" s="19" t="str">
        <f>IF(מרקובחצי[[#This Row],[קבעה הפלגה?]]=1,"",IF(AND(מרקובחצי[[#This Row],[עד ועד]]&lt;29,OR(מרקובחצי[[#This Row],[CycleNumber]]=1,AND(U379=1,OR(מרקובחצי[[#This Row],[עד ועד]]&lt;J379,מרקובחצי[[#This Row],[עד ועד]]&gt;K379)),AND(V379=1,מרקובחצי[[#This Row],[עד ועד]]&lt;J379),W379=1)),1,""))</f>
        <v/>
      </c>
      <c r="P380" s="19" t="str">
        <f>IF(מרקובחצי[[#This Row],[קבעה הפלגה?]]=1,"",IF(AND(מרקובחצי[[#This Row],[עד ועד]]&gt;28,מרקובחצי[[#This Row],[עד ועד]]&lt;32,OR(מרקובחצי[[#This Row],[CycleNumber]]=1,AND(U379=1),AND(V379=1,OR(מרקובחצי[[#This Row],[עד ועד]]&lt;J379,מרקובחצי[[#This Row],[עד ועד]]&gt;K379)),W379=1)),1,""))</f>
        <v/>
      </c>
      <c r="Q380" s="19" t="str">
        <f>IF(מרקובחצי[[#This Row],[קבעה הפלגה?]]=1,"",IF(AND(מרקובחצי[[#This Row],[עד ועד]]&gt;31,OR(מרקובחצי[[#This Row],[CycleNumber]]=1,AND(U379=1),AND(V379=1,מרקובחצי[[#This Row],[עד ועד]]&gt;K379),AND(W379=1,OR(מרקובחצי[[#This Row],[עד ועד]]&gt;K379,מרקובחצי[[#This Row],[עד ועד]]&lt;J379)))),1,""))</f>
        <v/>
      </c>
      <c r="R380" s="19" t="str">
        <f>IF(מרקובחצי[[#This Row],[CycleNumber]]&gt;1,IF(AND(O379=1,מרקובחצי[[#This Row],[עד ועד]]&lt;29),1,""),"")</f>
        <v/>
      </c>
      <c r="S380" s="19">
        <f>IF(מרקובחצי[[#This Row],[CycleNumber]]&gt;1,IF(OR(AND(O379=1,מרקובחצי[[#This Row],[עד ועד]]&gt;28),AND(P379=1),AND(Q379=1,מרקובחצי[[#This Row],[עד ועד]]&lt;32)),1,""),"")</f>
        <v>1</v>
      </c>
      <c r="T380" s="19" t="str">
        <f>IF(מרקובחצי[[#This Row],[CycleNumber]]&gt;1,IF(AND(Q379=1,מרקובחצי[[#This Row],[עד ועד]]&gt;31),1,""),"")</f>
        <v/>
      </c>
      <c r="U380" s="19" t="str">
        <f>IF(מרקובחצי[[#This Row],[CycleNumber]]&gt;1,IF(AND(R379=1,מרקובחצי[[#This Row],[עד ועד]]&lt;29),1,IF(AND(U379=1,NOT(OR(מרקובחצי[[#This Row],[עד ועד]]&lt;J379,מרקובחצי[[#This Row],[עד ועד]]&gt;K379))),1,"")),"")</f>
        <v/>
      </c>
      <c r="V380" s="19" t="str">
        <f>IF(מרקובחצי[[#This Row],[CycleNumber]]&gt;1,IF(AND(SUM(R379:T379)=1,מרקובחצי[[#This Row],[עד ועד]]&gt;28,מרקובחצי[[#This Row],[עד ועד]]&lt;32),1,IF(OR(S379=1,AND(R379=1,מרקובחצי[[#This Row],[עד ועד]]&gt;28),AND(T379=1,מרקובחצי[[#This Row],[עד ועד]]&lt;32)),1,IF(AND(V379=1,NOT(OR(מרקובחצי[[#This Row],[עד ועד]]&lt;J379,מרקובחצי[[#This Row],[עד ועד]]&gt;K379))),1,""))),"")</f>
        <v/>
      </c>
      <c r="W380" s="19" t="str">
        <f>IF(מרקובחצי[[#This Row],[CycleNumber]]&gt;1,IF(AND(T379=1,מרקובחצי[[#This Row],[עד ועד]]&gt;31),1,IF(AND(W379=1,NOT(OR(מרקובחצי[[#This Row],[עד ועד]]&lt;J379,מרקובחצי[[#This Row],[עד ועד]]&gt;K379))),1,"")),"")</f>
        <v/>
      </c>
      <c r="X380" s="19" t="str">
        <f>IF(AND(מרקובחצי[[#This Row],[CycleNumber]]&lt;$B381,SUM(מרקובחצי[[#This Row],[11]],R381)=2),1,"")</f>
        <v/>
      </c>
      <c r="Y380" s="19" t="str">
        <f>IF(AND(מרקובחצי[[#This Row],[CycleNumber]]&lt;$B381,SUM(מרקובחצי[[#This Row],[11]],S381)=2),1,"")</f>
        <v/>
      </c>
      <c r="Z380" s="19" t="str">
        <f>IF(AND(מרקובחצי[[#This Row],[CycleNumber]]&lt;$B381,SUM(מרקובחצי[[#This Row],[13]],S381)=2),1,"")</f>
        <v/>
      </c>
      <c r="AA380" s="19" t="str">
        <f>IF(AND(מרקובחצי[[#This Row],[CycleNumber]]&lt;$B381,SUM(מרקובחצי[[#This Row],[13]],T381)=2),1,"")</f>
        <v/>
      </c>
      <c r="AB380" s="19" t="str">
        <f>IF(AND(מרקובחצי[[#This Row],[CycleNumber]]&lt;$B381,SUM(מרקובחצי[[#This Row],[21]],U381)=2),1,"")</f>
        <v/>
      </c>
      <c r="AC380" s="19" t="str">
        <f>IF(AND(מרקובחצי[[#This Row],[CycleNumber]]&lt;$B381,SUM(מרקובחצי[[#This Row],[21]],V381)=2),1,"")</f>
        <v/>
      </c>
      <c r="AD380" s="19" t="str">
        <f>IF(AND(מרקובחצי[[#This Row],[CycleNumber]]&lt;$B381,SUM(מרקובחצי[[#This Row],[23]],V381)=2),1,"")</f>
        <v/>
      </c>
      <c r="AE380" s="19" t="str">
        <f>IF(AND(מרקובחצי[[#This Row],[CycleNumber]]&lt;$B381,SUM(מרקובחצי[[#This Row],[23]],W381)=2),1,"")</f>
        <v/>
      </c>
      <c r="AF380" s="19" t="str">
        <f>IF(AND(מרקובחצי[[#This Row],[CycleNumber]]&lt;$B381,SUM(מרקובחצי[[#This Row],[31]],O381)=2),1,"")</f>
        <v/>
      </c>
      <c r="AG380" s="19" t="str">
        <f>IF(AND(מרקובחצי[[#This Row],[CycleNumber]]&lt;$B381,SUM(מרקובחצי[[#This Row],[31]],P381)=2),1,"")</f>
        <v/>
      </c>
      <c r="AH380" s="19" t="str">
        <f>IF(AND(מרקובחצי[[#This Row],[CycleNumber]]&lt;$B381,SUM(מרקובחצי[[#This Row],[31]],Q381)=2),1,"")</f>
        <v/>
      </c>
      <c r="AI380" s="19" t="str">
        <f>IF(AND(מרקובחצי[[#This Row],[CycleNumber]]&lt;$B381,SUM(U380:U381)=2),1,"")</f>
        <v/>
      </c>
      <c r="AJ380" s="19" t="str">
        <f>IF(AND(מרקובחצי[[#This Row],[CycleNumber]]&lt;$B381,SUM(מרקובחצי[[#This Row],[32]],O381)=2),1,"")</f>
        <v/>
      </c>
      <c r="AK380" s="19" t="str">
        <f>IF(AND(מרקובחצי[[#This Row],[CycleNumber]]&lt;$B381,SUM(מרקובחצי[[#This Row],[32]],P381)=2),1,"")</f>
        <v/>
      </c>
      <c r="AL380" s="19" t="str">
        <f>IF(AND(מרקובחצי[[#This Row],[CycleNumber]]&lt;$B381,SUM(מרקובחצי[[#This Row],[32]],Q381)=2),1,"")</f>
        <v/>
      </c>
      <c r="AM380" s="19" t="str">
        <f>IF(AND(מרקובחצי[[#This Row],[CycleNumber]]&lt;$B381,SUM(V380:V381)=2),1,"")</f>
        <v/>
      </c>
      <c r="AN380" s="19" t="str">
        <f>IF(AND(מרקובחצי[[#This Row],[CycleNumber]]&lt;$B381,SUM(מרקובחצי[[#This Row],[33]],O381)=2),1,"")</f>
        <v/>
      </c>
      <c r="AO380" s="19" t="str">
        <f>IF(AND(מרקובחצי[[#This Row],[CycleNumber]]&lt;$B381,SUM(מרקובחצי[[#This Row],[33]],P381)=2),1,"")</f>
        <v/>
      </c>
      <c r="AP380" s="19" t="str">
        <f>IF(AND(מרקובחצי[[#This Row],[CycleNumber]]&lt;$B381,SUM(מרקובחצי[[#This Row],[33]],Q381)=2),1,"")</f>
        <v/>
      </c>
      <c r="AQ380" s="19" t="str">
        <f>IF(AND(מרקובחצי[[#This Row],[CycleNumber]]&lt;$B381,SUM(W380:W381)=2),1,"")</f>
        <v/>
      </c>
      <c r="AR380" s="19" t="str">
        <f>IF(AND(מרקובחצי[[#This Row],[CycleNumber]]&lt;$B381,SUM(מרקובחצי[[#This Row],[12]],S381)=2),1,"")</f>
        <v/>
      </c>
      <c r="AS380" s="19">
        <f>IF(AND(מרקובחצי[[#This Row],[CycleNumber]]&lt;$B381,SUM(מרקובחצי[[#This Row],[22]],V381)=2),1,"")</f>
        <v>1</v>
      </c>
      <c r="AT380" s="21">
        <f>SUM(מרקובחצי[[#This Row],[11]:[33]])</f>
        <v>1</v>
      </c>
    </row>
    <row r="381" spans="1:46" ht="15.6" x14ac:dyDescent="0.25">
      <c r="A381" s="19" t="s">
        <v>42</v>
      </c>
      <c r="B381" s="19">
        <v>7</v>
      </c>
      <c r="C381">
        <v>36</v>
      </c>
      <c r="D381" s="19">
        <f>מרקובחצי[[#This Row],[LengthofCycle]]+1</f>
        <v>37</v>
      </c>
      <c r="E381" t="str">
        <f>IF(IFERROR(LOOKUP(מרקובחצי[[#This Row],[ClientID]],קביעויות[הפלגה]),FALSE)=מרקובחצי[[#This Row],[ClientID]],1,"")</f>
        <v/>
      </c>
      <c r="F381" t="str">
        <f>IF(IFERROR(LOOKUP(מרקובחצי[[#This Row],[ClientID]],סוגחציקבוע[S31]),FALSE)=מרקובחצי[[#This Row],[ClientID]],1,"")</f>
        <v/>
      </c>
      <c r="G381" t="str">
        <f>IF(IFERROR(LOOKUP(מרקובחצי[[#This Row],[ClientID]],סוגחציקבוע[S32]),FALSE)=מרקובחצי[[#This Row],[ClientID]],1,"")</f>
        <v/>
      </c>
      <c r="H381" t="str">
        <f>IF(IFERROR(LOOKUP(מרקובחצי[[#This Row],[ClientID]],סוגחציקבוע[S33]),FALSE)=מרקובחצי[[#This Row],[ClientID]],1,"")</f>
        <v/>
      </c>
      <c r="I381">
        <f>IF(IFERROR(LOOKUP(מרקובחצי[[#This Row],[ClientID]],סוגחציקבוע[S32&amp;33]),FALSE)=מרקובחצי[[#This Row],[ClientID]],1,"")</f>
        <v>1</v>
      </c>
      <c r="J381" s="19">
        <f>IF(SUM(מרקובחצי[[#This Row],[11]:[13]])=1,מרקובחצי[[#This Row],[עד ועד]],IF(SUM(R380:T381)=1,IF(מרקובחצי[[#This Row],[עד ועד]]&lt;J380,מרקובחצי[[#This Row],[עד ועד]],J380),J380))</f>
        <v>29</v>
      </c>
      <c r="K381" s="19">
        <f>IF(SUM(מרקובחצי[[#This Row],[11]:[13]])=1,מרקובחצי[[#This Row],[עד ועד]],IF(SUM(R380:T381)=1,IF(מרקובחצי[[#This Row],[עד ועד]]&gt;K380,מרקובחצי[[#This Row],[עד ועד]],K380),K380))</f>
        <v>39</v>
      </c>
      <c r="L381" s="19">
        <f>IF(AND(SUM(מרקובחצי[[#This Row],[31]:[33]])=1,SUM(U380:W380)=0),מרקובחצי[[#This Row],[מקס]]-מרקובחצי[[#This Row],[מינ]],"")</f>
        <v>10</v>
      </c>
      <c r="M38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81" s="19" t="str">
        <f t="shared" si="5"/>
        <v>S22</v>
      </c>
      <c r="O381" s="19" t="str">
        <f>IF(מרקובחצי[[#This Row],[קבעה הפלגה?]]=1,"",IF(AND(מרקובחצי[[#This Row],[עד ועד]]&lt;29,OR(מרקובחצי[[#This Row],[CycleNumber]]=1,AND(U380=1,OR(מרקובחצי[[#This Row],[עד ועד]]&lt;J380,מרקובחצי[[#This Row],[עד ועד]]&gt;K380)),AND(V380=1,מרקובחצי[[#This Row],[עד ועד]]&lt;J380),W380=1)),1,""))</f>
        <v/>
      </c>
      <c r="P381" s="19" t="str">
        <f>IF(מרקובחצי[[#This Row],[קבעה הפלגה?]]=1,"",IF(AND(מרקובחצי[[#This Row],[עד ועד]]&gt;28,מרקובחצי[[#This Row],[עד ועד]]&lt;32,OR(מרקובחצי[[#This Row],[CycleNumber]]=1,AND(U380=1),AND(V380=1,OR(מרקובחצי[[#This Row],[עד ועד]]&lt;J380,מרקובחצי[[#This Row],[עד ועד]]&gt;K380)),W380=1)),1,""))</f>
        <v/>
      </c>
      <c r="Q381" s="19" t="str">
        <f>IF(מרקובחצי[[#This Row],[קבעה הפלגה?]]=1,"",IF(AND(מרקובחצי[[#This Row],[עד ועד]]&gt;31,OR(מרקובחצי[[#This Row],[CycleNumber]]=1,AND(U380=1),AND(V380=1,מרקובחצי[[#This Row],[עד ועד]]&gt;K380),AND(W380=1,OR(מרקובחצי[[#This Row],[עד ועד]]&gt;K380,מרקובחצי[[#This Row],[עד ועד]]&lt;J380)))),1,""))</f>
        <v/>
      </c>
      <c r="R381" s="19" t="str">
        <f>IF(מרקובחצי[[#This Row],[CycleNumber]]&gt;1,IF(AND(O380=1,מרקובחצי[[#This Row],[עד ועד]]&lt;29),1,""),"")</f>
        <v/>
      </c>
      <c r="S381" s="19" t="str">
        <f>IF(מרקובחצי[[#This Row],[CycleNumber]]&gt;1,IF(OR(AND(O380=1,מרקובחצי[[#This Row],[עד ועד]]&gt;28),AND(P380=1),AND(Q380=1,מרקובחצי[[#This Row],[עד ועד]]&lt;32)),1,""),"")</f>
        <v/>
      </c>
      <c r="T381" s="19" t="str">
        <f>IF(מרקובחצי[[#This Row],[CycleNumber]]&gt;1,IF(AND(Q380=1,מרקובחצי[[#This Row],[עד ועד]]&gt;31),1,""),"")</f>
        <v/>
      </c>
      <c r="U381" s="19" t="str">
        <f>IF(מרקובחצי[[#This Row],[CycleNumber]]&gt;1,IF(AND(R380=1,מרקובחצי[[#This Row],[עד ועד]]&lt;29),1,IF(AND(U380=1,NOT(OR(מרקובחצי[[#This Row],[עד ועד]]&lt;J380,מרקובחצי[[#This Row],[עד ועד]]&gt;K380))),1,"")),"")</f>
        <v/>
      </c>
      <c r="V381" s="19">
        <f>IF(מרקובחצי[[#This Row],[CycleNumber]]&gt;1,IF(AND(SUM(R380:T380)=1,מרקובחצי[[#This Row],[עד ועד]]&gt;28,מרקובחצי[[#This Row],[עד ועד]]&lt;32),1,IF(OR(S380=1,AND(R380=1,מרקובחצי[[#This Row],[עד ועד]]&gt;28),AND(T380=1,מרקובחצי[[#This Row],[עד ועד]]&lt;32)),1,IF(AND(V380=1,NOT(OR(מרקובחצי[[#This Row],[עד ועד]]&lt;J380,מרקובחצי[[#This Row],[עד ועד]]&gt;K380))),1,""))),"")</f>
        <v>1</v>
      </c>
      <c r="W381" s="19" t="str">
        <f>IF(מרקובחצי[[#This Row],[CycleNumber]]&gt;1,IF(AND(T380=1,מרקובחצי[[#This Row],[עד ועד]]&gt;31),1,IF(AND(W380=1,NOT(OR(מרקובחצי[[#This Row],[עד ועד]]&lt;J380,מרקובחצי[[#This Row],[עד ועד]]&gt;K380))),1,"")),"")</f>
        <v/>
      </c>
      <c r="X381" s="19" t="str">
        <f>IF(AND(מרקובחצי[[#This Row],[CycleNumber]]&lt;$B382,SUM(מרקובחצי[[#This Row],[11]],R382)=2),1,"")</f>
        <v/>
      </c>
      <c r="Y381" s="19" t="str">
        <f>IF(AND(מרקובחצי[[#This Row],[CycleNumber]]&lt;$B382,SUM(מרקובחצי[[#This Row],[11]],S382)=2),1,"")</f>
        <v/>
      </c>
      <c r="Z381" s="19" t="str">
        <f>IF(AND(מרקובחצי[[#This Row],[CycleNumber]]&lt;$B382,SUM(מרקובחצי[[#This Row],[13]],S382)=2),1,"")</f>
        <v/>
      </c>
      <c r="AA381" s="19" t="str">
        <f>IF(AND(מרקובחצי[[#This Row],[CycleNumber]]&lt;$B382,SUM(מרקובחצי[[#This Row],[13]],T382)=2),1,"")</f>
        <v/>
      </c>
      <c r="AB381" s="19" t="str">
        <f>IF(AND(מרקובחצי[[#This Row],[CycleNumber]]&lt;$B382,SUM(מרקובחצי[[#This Row],[21]],U382)=2),1,"")</f>
        <v/>
      </c>
      <c r="AC381" s="19" t="str">
        <f>IF(AND(מרקובחצי[[#This Row],[CycleNumber]]&lt;$B382,SUM(מרקובחצי[[#This Row],[21]],V382)=2),1,"")</f>
        <v/>
      </c>
      <c r="AD381" s="19" t="str">
        <f>IF(AND(מרקובחצי[[#This Row],[CycleNumber]]&lt;$B382,SUM(מרקובחצי[[#This Row],[23]],V382)=2),1,"")</f>
        <v/>
      </c>
      <c r="AE381" s="19" t="str">
        <f>IF(AND(מרקובחצי[[#This Row],[CycleNumber]]&lt;$B382,SUM(מרקובחצי[[#This Row],[23]],W382)=2),1,"")</f>
        <v/>
      </c>
      <c r="AF381" s="19" t="str">
        <f>IF(AND(מרקובחצי[[#This Row],[CycleNumber]]&lt;$B382,SUM(מרקובחצי[[#This Row],[31]],O382)=2),1,"")</f>
        <v/>
      </c>
      <c r="AG381" s="19" t="str">
        <f>IF(AND(מרקובחצי[[#This Row],[CycleNumber]]&lt;$B382,SUM(מרקובחצי[[#This Row],[31]],P382)=2),1,"")</f>
        <v/>
      </c>
      <c r="AH381" s="19" t="str">
        <f>IF(AND(מרקובחצי[[#This Row],[CycleNumber]]&lt;$B382,SUM(מרקובחצי[[#This Row],[31]],Q382)=2),1,"")</f>
        <v/>
      </c>
      <c r="AI381" s="19" t="str">
        <f>IF(AND(מרקובחצי[[#This Row],[CycleNumber]]&lt;$B382,SUM(U381:U382)=2),1,"")</f>
        <v/>
      </c>
      <c r="AJ381" s="19" t="str">
        <f>IF(AND(מרקובחצי[[#This Row],[CycleNumber]]&lt;$B382,SUM(מרקובחצי[[#This Row],[32]],O382)=2),1,"")</f>
        <v/>
      </c>
      <c r="AK381" s="19" t="str">
        <f>IF(AND(מרקובחצי[[#This Row],[CycleNumber]]&lt;$B382,SUM(מרקובחצי[[#This Row],[32]],P382)=2),1,"")</f>
        <v/>
      </c>
      <c r="AL381" s="19" t="str">
        <f>IF(AND(מרקובחצי[[#This Row],[CycleNumber]]&lt;$B382,SUM(מרקובחצי[[#This Row],[32]],Q382)=2),1,"")</f>
        <v/>
      </c>
      <c r="AM381" s="19">
        <f>IF(AND(מרקובחצי[[#This Row],[CycleNumber]]&lt;$B382,SUM(V381:V382)=2),1,"")</f>
        <v>1</v>
      </c>
      <c r="AN381" s="19" t="str">
        <f>IF(AND(מרקובחצי[[#This Row],[CycleNumber]]&lt;$B382,SUM(מרקובחצי[[#This Row],[33]],O382)=2),1,"")</f>
        <v/>
      </c>
      <c r="AO381" s="19" t="str">
        <f>IF(AND(מרקובחצי[[#This Row],[CycleNumber]]&lt;$B382,SUM(מרקובחצי[[#This Row],[33]],P382)=2),1,"")</f>
        <v/>
      </c>
      <c r="AP381" s="19" t="str">
        <f>IF(AND(מרקובחצי[[#This Row],[CycleNumber]]&lt;$B382,SUM(מרקובחצי[[#This Row],[33]],Q382)=2),1,"")</f>
        <v/>
      </c>
      <c r="AQ381" s="19" t="str">
        <f>IF(AND(מרקובחצי[[#This Row],[CycleNumber]]&lt;$B382,SUM(W381:W382)=2),1,"")</f>
        <v/>
      </c>
      <c r="AR381" s="19" t="str">
        <f>IF(AND(מרקובחצי[[#This Row],[CycleNumber]]&lt;$B382,SUM(מרקובחצי[[#This Row],[12]],S382)=2),1,"")</f>
        <v/>
      </c>
      <c r="AS381" s="19" t="str">
        <f>IF(AND(מרקובחצי[[#This Row],[CycleNumber]]&lt;$B382,SUM(מרקובחצי[[#This Row],[22]],V382)=2),1,"")</f>
        <v/>
      </c>
      <c r="AT381" s="21">
        <f>SUM(מרקובחצי[[#This Row],[11]:[33]])</f>
        <v>1</v>
      </c>
    </row>
    <row r="382" spans="1:46" ht="15.6" x14ac:dyDescent="0.25">
      <c r="A382" s="19" t="s">
        <v>42</v>
      </c>
      <c r="B382" s="19">
        <v>8</v>
      </c>
      <c r="C382">
        <v>35</v>
      </c>
      <c r="D382" s="19">
        <f>מרקובחצי[[#This Row],[LengthofCycle]]+1</f>
        <v>36</v>
      </c>
      <c r="E382" t="str">
        <f>IF(IFERROR(LOOKUP(מרקובחצי[[#This Row],[ClientID]],קביעויות[הפלגה]),FALSE)=מרקובחצי[[#This Row],[ClientID]],1,"")</f>
        <v/>
      </c>
      <c r="F382" t="str">
        <f>IF(IFERROR(LOOKUP(מרקובחצי[[#This Row],[ClientID]],סוגחציקבוע[S31]),FALSE)=מרקובחצי[[#This Row],[ClientID]],1,"")</f>
        <v/>
      </c>
      <c r="G382" t="str">
        <f>IF(IFERROR(LOOKUP(מרקובחצי[[#This Row],[ClientID]],סוגחציקבוע[S32]),FALSE)=מרקובחצי[[#This Row],[ClientID]],1,"")</f>
        <v/>
      </c>
      <c r="H382" t="str">
        <f>IF(IFERROR(LOOKUP(מרקובחצי[[#This Row],[ClientID]],סוגחציקבוע[S33]),FALSE)=מרקובחצי[[#This Row],[ClientID]],1,"")</f>
        <v/>
      </c>
      <c r="I382">
        <f>IF(IFERROR(LOOKUP(מרקובחצי[[#This Row],[ClientID]],סוגחציקבוע[S32&amp;33]),FALSE)=מרקובחצי[[#This Row],[ClientID]],1,"")</f>
        <v>1</v>
      </c>
      <c r="J382" s="19">
        <f>IF(SUM(מרקובחצי[[#This Row],[11]:[13]])=1,מרקובחצי[[#This Row],[עד ועד]],IF(SUM(R381:T382)=1,IF(מרקובחצי[[#This Row],[עד ועד]]&lt;J381,מרקובחצי[[#This Row],[עד ועד]],J381),J381))</f>
        <v>29</v>
      </c>
      <c r="K382" s="19">
        <f>IF(SUM(מרקובחצי[[#This Row],[11]:[13]])=1,מרקובחצי[[#This Row],[עד ועד]],IF(SUM(R381:T382)=1,IF(מרקובחצי[[#This Row],[עד ועד]]&gt;K381,מרקובחצי[[#This Row],[עד ועד]],K381),K381))</f>
        <v>39</v>
      </c>
      <c r="L382" s="19" t="str">
        <f>IF(AND(SUM(מרקובחצי[[#This Row],[31]:[33]])=1,SUM(U381:W381)=0),מרקובחצי[[#This Row],[מקס]]-מרקובחצי[[#This Row],[מינ]],"")</f>
        <v/>
      </c>
      <c r="M38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82" s="19" t="str">
        <f t="shared" si="5"/>
        <v>S32</v>
      </c>
      <c r="O382" s="19" t="str">
        <f>IF(מרקובחצי[[#This Row],[קבעה הפלגה?]]=1,"",IF(AND(מרקובחצי[[#This Row],[עד ועד]]&lt;29,OR(מרקובחצי[[#This Row],[CycleNumber]]=1,AND(U381=1,OR(מרקובחצי[[#This Row],[עד ועד]]&lt;J381,מרקובחצי[[#This Row],[עד ועד]]&gt;K381)),AND(V381=1,מרקובחצי[[#This Row],[עד ועד]]&lt;J381),W381=1)),1,""))</f>
        <v/>
      </c>
      <c r="P382" s="19" t="str">
        <f>IF(מרקובחצי[[#This Row],[קבעה הפלגה?]]=1,"",IF(AND(מרקובחצי[[#This Row],[עד ועד]]&gt;28,מרקובחצי[[#This Row],[עד ועד]]&lt;32,OR(מרקובחצי[[#This Row],[CycleNumber]]=1,AND(U381=1),AND(V381=1,OR(מרקובחצי[[#This Row],[עד ועד]]&lt;J381,מרקובחצי[[#This Row],[עד ועד]]&gt;K381)),W381=1)),1,""))</f>
        <v/>
      </c>
      <c r="Q382" s="19" t="str">
        <f>IF(מרקובחצי[[#This Row],[קבעה הפלגה?]]=1,"",IF(AND(מרקובחצי[[#This Row],[עד ועד]]&gt;31,OR(מרקובחצי[[#This Row],[CycleNumber]]=1,AND(U381=1),AND(V381=1,מרקובחצי[[#This Row],[עד ועד]]&gt;K381),AND(W381=1,OR(מרקובחצי[[#This Row],[עד ועד]]&gt;K381,מרקובחצי[[#This Row],[עד ועד]]&lt;J381)))),1,""))</f>
        <v/>
      </c>
      <c r="R382" s="19" t="str">
        <f>IF(מרקובחצי[[#This Row],[CycleNumber]]&gt;1,IF(AND(O381=1,מרקובחצי[[#This Row],[עד ועד]]&lt;29),1,""),"")</f>
        <v/>
      </c>
      <c r="S382" s="19" t="str">
        <f>IF(מרקובחצי[[#This Row],[CycleNumber]]&gt;1,IF(OR(AND(O381=1,מרקובחצי[[#This Row],[עד ועד]]&gt;28),AND(P381=1),AND(Q381=1,מרקובחצי[[#This Row],[עד ועד]]&lt;32)),1,""),"")</f>
        <v/>
      </c>
      <c r="T382" s="19" t="str">
        <f>IF(מרקובחצי[[#This Row],[CycleNumber]]&gt;1,IF(AND(Q381=1,מרקובחצי[[#This Row],[עד ועד]]&gt;31),1,""),"")</f>
        <v/>
      </c>
      <c r="U382" s="19" t="str">
        <f>IF(מרקובחצי[[#This Row],[CycleNumber]]&gt;1,IF(AND(R381=1,מרקובחצי[[#This Row],[עד ועד]]&lt;29),1,IF(AND(U381=1,NOT(OR(מרקובחצי[[#This Row],[עד ועד]]&lt;J381,מרקובחצי[[#This Row],[עד ועד]]&gt;K381))),1,"")),"")</f>
        <v/>
      </c>
      <c r="V382" s="19">
        <f>IF(מרקובחצי[[#This Row],[CycleNumber]]&gt;1,IF(AND(SUM(R381:T381)=1,מרקובחצי[[#This Row],[עד ועד]]&gt;28,מרקובחצי[[#This Row],[עד ועד]]&lt;32),1,IF(OR(S381=1,AND(R381=1,מרקובחצי[[#This Row],[עד ועד]]&gt;28),AND(T381=1,מרקובחצי[[#This Row],[עד ועד]]&lt;32)),1,IF(AND(V381=1,NOT(OR(מרקובחצי[[#This Row],[עד ועד]]&lt;J381,מרקובחצי[[#This Row],[עד ועד]]&gt;K381))),1,""))),"")</f>
        <v>1</v>
      </c>
      <c r="W382" s="19" t="str">
        <f>IF(מרקובחצי[[#This Row],[CycleNumber]]&gt;1,IF(AND(T381=1,מרקובחצי[[#This Row],[עד ועד]]&gt;31),1,IF(AND(W381=1,NOT(OR(מרקובחצי[[#This Row],[עד ועד]]&lt;J381,מרקובחצי[[#This Row],[עד ועד]]&gt;K381))),1,"")),"")</f>
        <v/>
      </c>
      <c r="X382" s="19" t="str">
        <f>IF(AND(מרקובחצי[[#This Row],[CycleNumber]]&lt;$B383,SUM(מרקובחצי[[#This Row],[11]],R383)=2),1,"")</f>
        <v/>
      </c>
      <c r="Y382" s="19" t="str">
        <f>IF(AND(מרקובחצי[[#This Row],[CycleNumber]]&lt;$B383,SUM(מרקובחצי[[#This Row],[11]],S383)=2),1,"")</f>
        <v/>
      </c>
      <c r="Z382" s="19" t="str">
        <f>IF(AND(מרקובחצי[[#This Row],[CycleNumber]]&lt;$B383,SUM(מרקובחצי[[#This Row],[13]],S383)=2),1,"")</f>
        <v/>
      </c>
      <c r="AA382" s="19" t="str">
        <f>IF(AND(מרקובחצי[[#This Row],[CycleNumber]]&lt;$B383,SUM(מרקובחצי[[#This Row],[13]],T383)=2),1,"")</f>
        <v/>
      </c>
      <c r="AB382" s="19" t="str">
        <f>IF(AND(מרקובחצי[[#This Row],[CycleNumber]]&lt;$B383,SUM(מרקובחצי[[#This Row],[21]],U383)=2),1,"")</f>
        <v/>
      </c>
      <c r="AC382" s="19" t="str">
        <f>IF(AND(מרקובחצי[[#This Row],[CycleNumber]]&lt;$B383,SUM(מרקובחצי[[#This Row],[21]],V383)=2),1,"")</f>
        <v/>
      </c>
      <c r="AD382" s="19" t="str">
        <f>IF(AND(מרקובחצי[[#This Row],[CycleNumber]]&lt;$B383,SUM(מרקובחצי[[#This Row],[23]],V383)=2),1,"")</f>
        <v/>
      </c>
      <c r="AE382" s="19" t="str">
        <f>IF(AND(מרקובחצי[[#This Row],[CycleNumber]]&lt;$B383,SUM(מרקובחצי[[#This Row],[23]],W383)=2),1,"")</f>
        <v/>
      </c>
      <c r="AF382" s="19" t="str">
        <f>IF(AND(מרקובחצי[[#This Row],[CycleNumber]]&lt;$B383,SUM(מרקובחצי[[#This Row],[31]],O383)=2),1,"")</f>
        <v/>
      </c>
      <c r="AG382" s="19" t="str">
        <f>IF(AND(מרקובחצי[[#This Row],[CycleNumber]]&lt;$B383,SUM(מרקובחצי[[#This Row],[31]],P383)=2),1,"")</f>
        <v/>
      </c>
      <c r="AH382" s="19" t="str">
        <f>IF(AND(מרקובחצי[[#This Row],[CycleNumber]]&lt;$B383,SUM(מרקובחצי[[#This Row],[31]],Q383)=2),1,"")</f>
        <v/>
      </c>
      <c r="AI382" s="19" t="str">
        <f>IF(AND(מרקובחצי[[#This Row],[CycleNumber]]&lt;$B383,SUM(U382:U383)=2),1,"")</f>
        <v/>
      </c>
      <c r="AJ382" s="19" t="str">
        <f>IF(AND(מרקובחצי[[#This Row],[CycleNumber]]&lt;$B383,SUM(מרקובחצי[[#This Row],[32]],O383)=2),1,"")</f>
        <v/>
      </c>
      <c r="AK382" s="19" t="str">
        <f>IF(AND(מרקובחצי[[#This Row],[CycleNumber]]&lt;$B383,SUM(מרקובחצי[[#This Row],[32]],P383)=2),1,"")</f>
        <v/>
      </c>
      <c r="AL382" s="19">
        <f>IF(AND(מרקובחצי[[#This Row],[CycleNumber]]&lt;$B383,SUM(מרקובחצי[[#This Row],[32]],Q383)=2),1,"")</f>
        <v>1</v>
      </c>
      <c r="AM382" s="19" t="str">
        <f>IF(AND(מרקובחצי[[#This Row],[CycleNumber]]&lt;$B383,SUM(V382:V383)=2),1,"")</f>
        <v/>
      </c>
      <c r="AN382" s="19" t="str">
        <f>IF(AND(מרקובחצי[[#This Row],[CycleNumber]]&lt;$B383,SUM(מרקובחצי[[#This Row],[33]],O383)=2),1,"")</f>
        <v/>
      </c>
      <c r="AO382" s="19" t="str">
        <f>IF(AND(מרקובחצי[[#This Row],[CycleNumber]]&lt;$B383,SUM(מרקובחצי[[#This Row],[33]],P383)=2),1,"")</f>
        <v/>
      </c>
      <c r="AP382" s="19" t="str">
        <f>IF(AND(מרקובחצי[[#This Row],[CycleNumber]]&lt;$B383,SUM(מרקובחצי[[#This Row],[33]],Q383)=2),1,"")</f>
        <v/>
      </c>
      <c r="AQ382" s="19" t="str">
        <f>IF(AND(מרקובחצי[[#This Row],[CycleNumber]]&lt;$B383,SUM(W382:W383)=2),1,"")</f>
        <v/>
      </c>
      <c r="AR382" s="19" t="str">
        <f>IF(AND(מרקובחצי[[#This Row],[CycleNumber]]&lt;$B383,SUM(מרקובחצי[[#This Row],[12]],S383)=2),1,"")</f>
        <v/>
      </c>
      <c r="AS382" s="19" t="str">
        <f>IF(AND(מרקובחצי[[#This Row],[CycleNumber]]&lt;$B383,SUM(מרקובחצי[[#This Row],[22]],V383)=2),1,"")</f>
        <v/>
      </c>
      <c r="AT382" s="21">
        <f>SUM(מרקובחצי[[#This Row],[11]:[33]])</f>
        <v>1</v>
      </c>
    </row>
    <row r="383" spans="1:46" ht="15.6" x14ac:dyDescent="0.25">
      <c r="A383" s="19" t="s">
        <v>42</v>
      </c>
      <c r="B383" s="19">
        <v>9</v>
      </c>
      <c r="C383">
        <v>39</v>
      </c>
      <c r="D383" s="19">
        <f>מרקובחצי[[#This Row],[LengthofCycle]]+1</f>
        <v>40</v>
      </c>
      <c r="E383" t="str">
        <f>IF(IFERROR(LOOKUP(מרקובחצי[[#This Row],[ClientID]],קביעויות[הפלגה]),FALSE)=מרקובחצי[[#This Row],[ClientID]],1,"")</f>
        <v/>
      </c>
      <c r="F383" t="str">
        <f>IF(IFERROR(LOOKUP(מרקובחצי[[#This Row],[ClientID]],סוגחציקבוע[S31]),FALSE)=מרקובחצי[[#This Row],[ClientID]],1,"")</f>
        <v/>
      </c>
      <c r="G383" t="str">
        <f>IF(IFERROR(LOOKUP(מרקובחצי[[#This Row],[ClientID]],סוגחציקבוע[S32]),FALSE)=מרקובחצי[[#This Row],[ClientID]],1,"")</f>
        <v/>
      </c>
      <c r="H383" t="str">
        <f>IF(IFERROR(LOOKUP(מרקובחצי[[#This Row],[ClientID]],סוגחציקבוע[S33]),FALSE)=מרקובחצי[[#This Row],[ClientID]],1,"")</f>
        <v/>
      </c>
      <c r="I383">
        <f>IF(IFERROR(LOOKUP(מרקובחצי[[#This Row],[ClientID]],סוגחציקבוע[S32&amp;33]),FALSE)=מרקובחצי[[#This Row],[ClientID]],1,"")</f>
        <v>1</v>
      </c>
      <c r="J383" s="19">
        <f>IF(SUM(מרקובחצי[[#This Row],[11]:[13]])=1,מרקובחצי[[#This Row],[עד ועד]],IF(SUM(R382:T383)=1,IF(מרקובחצי[[#This Row],[עד ועד]]&lt;J382,מרקובחצי[[#This Row],[עד ועד]],J382),J382))</f>
        <v>40</v>
      </c>
      <c r="K383" s="19">
        <f>IF(SUM(מרקובחצי[[#This Row],[11]:[13]])=1,מרקובחצי[[#This Row],[עד ועד]],IF(SUM(R382:T383)=1,IF(מרקובחצי[[#This Row],[עד ועד]]&gt;K382,מרקובחצי[[#This Row],[עד ועד]],K382),K382))</f>
        <v>40</v>
      </c>
      <c r="L383" s="19" t="str">
        <f>IF(AND(SUM(מרקובחצי[[#This Row],[31]:[33]])=1,SUM(U382:W382)=0),מרקובחצי[[#This Row],[מקס]]-מרקובחצי[[#This Row],[מינ]],"")</f>
        <v/>
      </c>
      <c r="M38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383" s="19" t="str">
        <f t="shared" si="5"/>
        <v>S32</v>
      </c>
      <c r="O383" s="19" t="str">
        <f>IF(מרקובחצי[[#This Row],[קבעה הפלגה?]]=1,"",IF(AND(מרקובחצי[[#This Row],[עד ועד]]&lt;29,OR(מרקובחצי[[#This Row],[CycleNumber]]=1,AND(U382=1,OR(מרקובחצי[[#This Row],[עד ועד]]&lt;J382,מרקובחצי[[#This Row],[עד ועד]]&gt;K382)),AND(V382=1,מרקובחצי[[#This Row],[עד ועד]]&lt;J382),W382=1)),1,""))</f>
        <v/>
      </c>
      <c r="P383" s="19" t="str">
        <f>IF(מרקובחצי[[#This Row],[קבעה הפלגה?]]=1,"",IF(AND(מרקובחצי[[#This Row],[עד ועד]]&gt;28,מרקובחצי[[#This Row],[עד ועד]]&lt;32,OR(מרקובחצי[[#This Row],[CycleNumber]]=1,AND(U382=1),AND(V382=1,OR(מרקובחצי[[#This Row],[עד ועד]]&lt;J382,מרקובחצי[[#This Row],[עד ועד]]&gt;K382)),W382=1)),1,""))</f>
        <v/>
      </c>
      <c r="Q383" s="19">
        <f>IF(מרקובחצי[[#This Row],[קבעה הפלגה?]]=1,"",IF(AND(מרקובחצי[[#This Row],[עד ועד]]&gt;31,OR(מרקובחצי[[#This Row],[CycleNumber]]=1,AND(U382=1),AND(V382=1,מרקובחצי[[#This Row],[עד ועד]]&gt;K382),AND(W382=1,OR(מרקובחצי[[#This Row],[עד ועד]]&gt;K382,מרקובחצי[[#This Row],[עד ועד]]&lt;J382)))),1,""))</f>
        <v>1</v>
      </c>
      <c r="R383" s="19" t="str">
        <f>IF(מרקובחצי[[#This Row],[CycleNumber]]&gt;1,IF(AND(O382=1,מרקובחצי[[#This Row],[עד ועד]]&lt;29),1,""),"")</f>
        <v/>
      </c>
      <c r="S383" s="19" t="str">
        <f>IF(מרקובחצי[[#This Row],[CycleNumber]]&gt;1,IF(OR(AND(O382=1,מרקובחצי[[#This Row],[עד ועד]]&gt;28),AND(P382=1),AND(Q382=1,מרקובחצי[[#This Row],[עד ועד]]&lt;32)),1,""),"")</f>
        <v/>
      </c>
      <c r="T383" s="19" t="str">
        <f>IF(מרקובחצי[[#This Row],[CycleNumber]]&gt;1,IF(AND(Q382=1,מרקובחצי[[#This Row],[עד ועד]]&gt;31),1,""),"")</f>
        <v/>
      </c>
      <c r="U383" s="19" t="str">
        <f>IF(מרקובחצי[[#This Row],[CycleNumber]]&gt;1,IF(AND(R382=1,מרקובחצי[[#This Row],[עד ועד]]&lt;29),1,IF(AND(U382=1,NOT(OR(מרקובחצי[[#This Row],[עד ועד]]&lt;J382,מרקובחצי[[#This Row],[עד ועד]]&gt;K382))),1,"")),"")</f>
        <v/>
      </c>
      <c r="V383" s="19" t="str">
        <f>IF(מרקובחצי[[#This Row],[CycleNumber]]&gt;1,IF(AND(SUM(R382:T382)=1,מרקובחצי[[#This Row],[עד ועד]]&gt;28,מרקובחצי[[#This Row],[עד ועד]]&lt;32),1,IF(OR(S382=1,AND(R382=1,מרקובחצי[[#This Row],[עד ועד]]&gt;28),AND(T382=1,מרקובחצי[[#This Row],[עד ועד]]&lt;32)),1,IF(AND(V382=1,NOT(OR(מרקובחצי[[#This Row],[עד ועד]]&lt;J382,מרקובחצי[[#This Row],[עד ועד]]&gt;K382))),1,""))),"")</f>
        <v/>
      </c>
      <c r="W383" s="19" t="str">
        <f>IF(מרקובחצי[[#This Row],[CycleNumber]]&gt;1,IF(AND(T382=1,מרקובחצי[[#This Row],[עד ועד]]&gt;31),1,IF(AND(W382=1,NOT(OR(מרקובחצי[[#This Row],[עד ועד]]&lt;J382,מרקובחצי[[#This Row],[עד ועד]]&gt;K382))),1,"")),"")</f>
        <v/>
      </c>
      <c r="X383" s="19" t="str">
        <f>IF(AND(מרקובחצי[[#This Row],[CycleNumber]]&lt;$B384,SUM(מרקובחצי[[#This Row],[11]],R384)=2),1,"")</f>
        <v/>
      </c>
      <c r="Y383" s="19" t="str">
        <f>IF(AND(מרקובחצי[[#This Row],[CycleNumber]]&lt;$B384,SUM(מרקובחצי[[#This Row],[11]],S384)=2),1,"")</f>
        <v/>
      </c>
      <c r="Z383" s="19" t="str">
        <f>IF(AND(מרקובחצי[[#This Row],[CycleNumber]]&lt;$B384,SUM(מרקובחצי[[#This Row],[13]],S384)=2),1,"")</f>
        <v/>
      </c>
      <c r="AA383" s="19">
        <f>IF(AND(מרקובחצי[[#This Row],[CycleNumber]]&lt;$B384,SUM(מרקובחצי[[#This Row],[13]],T384)=2),1,"")</f>
        <v>1</v>
      </c>
      <c r="AB383" s="19" t="str">
        <f>IF(AND(מרקובחצי[[#This Row],[CycleNumber]]&lt;$B384,SUM(מרקובחצי[[#This Row],[21]],U384)=2),1,"")</f>
        <v/>
      </c>
      <c r="AC383" s="19" t="str">
        <f>IF(AND(מרקובחצי[[#This Row],[CycleNumber]]&lt;$B384,SUM(מרקובחצי[[#This Row],[21]],V384)=2),1,"")</f>
        <v/>
      </c>
      <c r="AD383" s="19" t="str">
        <f>IF(AND(מרקובחצי[[#This Row],[CycleNumber]]&lt;$B384,SUM(מרקובחצי[[#This Row],[23]],V384)=2),1,"")</f>
        <v/>
      </c>
      <c r="AE383" s="19" t="str">
        <f>IF(AND(מרקובחצי[[#This Row],[CycleNumber]]&lt;$B384,SUM(מרקובחצי[[#This Row],[23]],W384)=2),1,"")</f>
        <v/>
      </c>
      <c r="AF383" s="19" t="str">
        <f>IF(AND(מרקובחצי[[#This Row],[CycleNumber]]&lt;$B384,SUM(מרקובחצי[[#This Row],[31]],O384)=2),1,"")</f>
        <v/>
      </c>
      <c r="AG383" s="19" t="str">
        <f>IF(AND(מרקובחצי[[#This Row],[CycleNumber]]&lt;$B384,SUM(מרקובחצי[[#This Row],[31]],P384)=2),1,"")</f>
        <v/>
      </c>
      <c r="AH383" s="19" t="str">
        <f>IF(AND(מרקובחצי[[#This Row],[CycleNumber]]&lt;$B384,SUM(מרקובחצי[[#This Row],[31]],Q384)=2),1,"")</f>
        <v/>
      </c>
      <c r="AI383" s="19" t="str">
        <f>IF(AND(מרקובחצי[[#This Row],[CycleNumber]]&lt;$B384,SUM(U383:U384)=2),1,"")</f>
        <v/>
      </c>
      <c r="AJ383" s="19" t="str">
        <f>IF(AND(מרקובחצי[[#This Row],[CycleNumber]]&lt;$B384,SUM(מרקובחצי[[#This Row],[32]],O384)=2),1,"")</f>
        <v/>
      </c>
      <c r="AK383" s="19" t="str">
        <f>IF(AND(מרקובחצי[[#This Row],[CycleNumber]]&lt;$B384,SUM(מרקובחצי[[#This Row],[32]],P384)=2),1,"")</f>
        <v/>
      </c>
      <c r="AL383" s="19" t="str">
        <f>IF(AND(מרקובחצי[[#This Row],[CycleNumber]]&lt;$B384,SUM(מרקובחצי[[#This Row],[32]],Q384)=2),1,"")</f>
        <v/>
      </c>
      <c r="AM383" s="19" t="str">
        <f>IF(AND(מרקובחצי[[#This Row],[CycleNumber]]&lt;$B384,SUM(V383:V384)=2),1,"")</f>
        <v/>
      </c>
      <c r="AN383" s="19" t="str">
        <f>IF(AND(מרקובחצי[[#This Row],[CycleNumber]]&lt;$B384,SUM(מרקובחצי[[#This Row],[33]],O384)=2),1,"")</f>
        <v/>
      </c>
      <c r="AO383" s="19" t="str">
        <f>IF(AND(מרקובחצי[[#This Row],[CycleNumber]]&lt;$B384,SUM(מרקובחצי[[#This Row],[33]],P384)=2),1,"")</f>
        <v/>
      </c>
      <c r="AP383" s="19" t="str">
        <f>IF(AND(מרקובחצי[[#This Row],[CycleNumber]]&lt;$B384,SUM(מרקובחצי[[#This Row],[33]],Q384)=2),1,"")</f>
        <v/>
      </c>
      <c r="AQ383" s="19" t="str">
        <f>IF(AND(מרקובחצי[[#This Row],[CycleNumber]]&lt;$B384,SUM(W383:W384)=2),1,"")</f>
        <v/>
      </c>
      <c r="AR383" s="19" t="str">
        <f>IF(AND(מרקובחצי[[#This Row],[CycleNumber]]&lt;$B384,SUM(מרקובחצי[[#This Row],[12]],S384)=2),1,"")</f>
        <v/>
      </c>
      <c r="AS383" s="19" t="str">
        <f>IF(AND(מרקובחצי[[#This Row],[CycleNumber]]&lt;$B384,SUM(מרקובחצי[[#This Row],[22]],V384)=2),1,"")</f>
        <v/>
      </c>
      <c r="AT383" s="21">
        <f>SUM(מרקובחצי[[#This Row],[11]:[33]])</f>
        <v>1</v>
      </c>
    </row>
    <row r="384" spans="1:46" ht="15.6" x14ac:dyDescent="0.25">
      <c r="A384" s="19" t="s">
        <v>42</v>
      </c>
      <c r="B384" s="19">
        <v>10</v>
      </c>
      <c r="C384">
        <v>41</v>
      </c>
      <c r="D384" s="19">
        <f>מרקובחצי[[#This Row],[LengthofCycle]]+1</f>
        <v>42</v>
      </c>
      <c r="E384" t="str">
        <f>IF(IFERROR(LOOKUP(מרקובחצי[[#This Row],[ClientID]],קביעויות[הפלגה]),FALSE)=מרקובחצי[[#This Row],[ClientID]],1,"")</f>
        <v/>
      </c>
      <c r="F384" t="str">
        <f>IF(IFERROR(LOOKUP(מרקובחצי[[#This Row],[ClientID]],סוגחציקבוע[S31]),FALSE)=מרקובחצי[[#This Row],[ClientID]],1,"")</f>
        <v/>
      </c>
      <c r="G384" t="str">
        <f>IF(IFERROR(LOOKUP(מרקובחצי[[#This Row],[ClientID]],סוגחציקבוע[S32]),FALSE)=מרקובחצי[[#This Row],[ClientID]],1,"")</f>
        <v/>
      </c>
      <c r="H384" t="str">
        <f>IF(IFERROR(LOOKUP(מרקובחצי[[#This Row],[ClientID]],סוגחציקבוע[S33]),FALSE)=מרקובחצי[[#This Row],[ClientID]],1,"")</f>
        <v/>
      </c>
      <c r="I384">
        <f>IF(IFERROR(LOOKUP(מרקובחצי[[#This Row],[ClientID]],סוגחציקבוע[S32&amp;33]),FALSE)=מרקובחצי[[#This Row],[ClientID]],1,"")</f>
        <v>1</v>
      </c>
      <c r="J384" s="19">
        <f>IF(SUM(מרקובחצי[[#This Row],[11]:[13]])=1,מרקובחצי[[#This Row],[עד ועד]],IF(SUM(R383:T384)=1,IF(מרקובחצי[[#This Row],[עד ועד]]&lt;J383,מרקובחצי[[#This Row],[עד ועד]],J383),J383))</f>
        <v>40</v>
      </c>
      <c r="K384" s="19">
        <f>IF(SUM(מרקובחצי[[#This Row],[11]:[13]])=1,מרקובחצי[[#This Row],[עד ועד]],IF(SUM(R383:T384)=1,IF(מרקובחצי[[#This Row],[עד ועד]]&gt;K383,מרקובחצי[[#This Row],[עד ועד]],K383),K383))</f>
        <v>42</v>
      </c>
      <c r="L384" s="19" t="str">
        <f>IF(AND(SUM(מרקובחצי[[#This Row],[31]:[33]])=1,SUM(U383:W383)=0),מרקובחצי[[#This Row],[מקס]]-מרקובחצי[[#This Row],[מינ]],"")</f>
        <v/>
      </c>
      <c r="M38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384" s="19" t="str">
        <f t="shared" si="5"/>
        <v>S13</v>
      </c>
      <c r="O384" s="19" t="str">
        <f>IF(מרקובחצי[[#This Row],[קבעה הפלגה?]]=1,"",IF(AND(מרקובחצי[[#This Row],[עד ועד]]&lt;29,OR(מרקובחצי[[#This Row],[CycleNumber]]=1,AND(U383=1,OR(מרקובחצי[[#This Row],[עד ועד]]&lt;J383,מרקובחצי[[#This Row],[עד ועד]]&gt;K383)),AND(V383=1,מרקובחצי[[#This Row],[עד ועד]]&lt;J383),W383=1)),1,""))</f>
        <v/>
      </c>
      <c r="P384" s="19" t="str">
        <f>IF(מרקובחצי[[#This Row],[קבעה הפלגה?]]=1,"",IF(AND(מרקובחצי[[#This Row],[עד ועד]]&gt;28,מרקובחצי[[#This Row],[עד ועד]]&lt;32,OR(מרקובחצי[[#This Row],[CycleNumber]]=1,AND(U383=1),AND(V383=1,OR(מרקובחצי[[#This Row],[עד ועד]]&lt;J383,מרקובחצי[[#This Row],[עד ועד]]&gt;K383)),W383=1)),1,""))</f>
        <v/>
      </c>
      <c r="Q384" s="19" t="str">
        <f>IF(מרקובחצי[[#This Row],[קבעה הפלגה?]]=1,"",IF(AND(מרקובחצי[[#This Row],[עד ועד]]&gt;31,OR(מרקובחצי[[#This Row],[CycleNumber]]=1,AND(U383=1),AND(V383=1,מרקובחצי[[#This Row],[עד ועד]]&gt;K383),AND(W383=1,OR(מרקובחצי[[#This Row],[עד ועד]]&gt;K383,מרקובחצי[[#This Row],[עד ועד]]&lt;J383)))),1,""))</f>
        <v/>
      </c>
      <c r="R384" s="19" t="str">
        <f>IF(מרקובחצי[[#This Row],[CycleNumber]]&gt;1,IF(AND(O383=1,מרקובחצי[[#This Row],[עד ועד]]&lt;29),1,""),"")</f>
        <v/>
      </c>
      <c r="S384" s="19" t="str">
        <f>IF(מרקובחצי[[#This Row],[CycleNumber]]&gt;1,IF(OR(AND(O383=1,מרקובחצי[[#This Row],[עד ועד]]&gt;28),AND(P383=1),AND(Q383=1,מרקובחצי[[#This Row],[עד ועד]]&lt;32)),1,""),"")</f>
        <v/>
      </c>
      <c r="T384" s="19">
        <f>IF(מרקובחצי[[#This Row],[CycleNumber]]&gt;1,IF(AND(Q383=1,מרקובחצי[[#This Row],[עד ועד]]&gt;31),1,""),"")</f>
        <v>1</v>
      </c>
      <c r="U384" s="19" t="str">
        <f>IF(מרקובחצי[[#This Row],[CycleNumber]]&gt;1,IF(AND(R383=1,מרקובחצי[[#This Row],[עד ועד]]&lt;29),1,IF(AND(U383=1,NOT(OR(מרקובחצי[[#This Row],[עד ועד]]&lt;J383,מרקובחצי[[#This Row],[עד ועד]]&gt;K383))),1,"")),"")</f>
        <v/>
      </c>
      <c r="V384" s="19" t="str">
        <f>IF(מרקובחצי[[#This Row],[CycleNumber]]&gt;1,IF(AND(SUM(R383:T383)=1,מרקובחצי[[#This Row],[עד ועד]]&gt;28,מרקובחצי[[#This Row],[עד ועד]]&lt;32),1,IF(OR(S383=1,AND(R383=1,מרקובחצי[[#This Row],[עד ועד]]&gt;28),AND(T383=1,מרקובחצי[[#This Row],[עד ועד]]&lt;32)),1,IF(AND(V383=1,NOT(OR(מרקובחצי[[#This Row],[עד ועד]]&lt;J383,מרקובחצי[[#This Row],[עד ועד]]&gt;K383))),1,""))),"")</f>
        <v/>
      </c>
      <c r="W384" s="19" t="str">
        <f>IF(מרקובחצי[[#This Row],[CycleNumber]]&gt;1,IF(AND(T383=1,מרקובחצי[[#This Row],[עד ועד]]&gt;31),1,IF(AND(W383=1,NOT(OR(מרקובחצי[[#This Row],[עד ועד]]&lt;J383,מרקובחצי[[#This Row],[עד ועד]]&gt;K383))),1,"")),"")</f>
        <v/>
      </c>
      <c r="X384" s="19" t="str">
        <f>IF(AND(מרקובחצי[[#This Row],[CycleNumber]]&lt;$B385,SUM(מרקובחצי[[#This Row],[11]],R385)=2),1,"")</f>
        <v/>
      </c>
      <c r="Y384" s="19" t="str">
        <f>IF(AND(מרקובחצי[[#This Row],[CycleNumber]]&lt;$B385,SUM(מרקובחצי[[#This Row],[11]],S385)=2),1,"")</f>
        <v/>
      </c>
      <c r="Z384" s="19" t="str">
        <f>IF(AND(מרקובחצי[[#This Row],[CycleNumber]]&lt;$B385,SUM(מרקובחצי[[#This Row],[13]],S385)=2),1,"")</f>
        <v/>
      </c>
      <c r="AA384" s="19" t="str">
        <f>IF(AND(מרקובחצי[[#This Row],[CycleNumber]]&lt;$B385,SUM(מרקובחצי[[#This Row],[13]],T385)=2),1,"")</f>
        <v/>
      </c>
      <c r="AB384" s="19" t="str">
        <f>IF(AND(מרקובחצי[[#This Row],[CycleNumber]]&lt;$B385,SUM(מרקובחצי[[#This Row],[21]],U385)=2),1,"")</f>
        <v/>
      </c>
      <c r="AC384" s="19" t="str">
        <f>IF(AND(מרקובחצי[[#This Row],[CycleNumber]]&lt;$B385,SUM(מרקובחצי[[#This Row],[21]],V385)=2),1,"")</f>
        <v/>
      </c>
      <c r="AD384" s="19" t="str">
        <f>IF(AND(מרקובחצי[[#This Row],[CycleNumber]]&lt;$B385,SUM(מרקובחצי[[#This Row],[23]],V385)=2),1,"")</f>
        <v/>
      </c>
      <c r="AE384" s="19">
        <f>IF(AND(מרקובחצי[[#This Row],[CycleNumber]]&lt;$B385,SUM(מרקובחצי[[#This Row],[23]],W385)=2),1,"")</f>
        <v>1</v>
      </c>
      <c r="AF384" s="19" t="str">
        <f>IF(AND(מרקובחצי[[#This Row],[CycleNumber]]&lt;$B385,SUM(מרקובחצי[[#This Row],[31]],O385)=2),1,"")</f>
        <v/>
      </c>
      <c r="AG384" s="19" t="str">
        <f>IF(AND(מרקובחצי[[#This Row],[CycleNumber]]&lt;$B385,SUM(מרקובחצי[[#This Row],[31]],P385)=2),1,"")</f>
        <v/>
      </c>
      <c r="AH384" s="19" t="str">
        <f>IF(AND(מרקובחצי[[#This Row],[CycleNumber]]&lt;$B385,SUM(מרקובחצי[[#This Row],[31]],Q385)=2),1,"")</f>
        <v/>
      </c>
      <c r="AI384" s="19" t="str">
        <f>IF(AND(מרקובחצי[[#This Row],[CycleNumber]]&lt;$B385,SUM(U384:U385)=2),1,"")</f>
        <v/>
      </c>
      <c r="AJ384" s="19" t="str">
        <f>IF(AND(מרקובחצי[[#This Row],[CycleNumber]]&lt;$B385,SUM(מרקובחצי[[#This Row],[32]],O385)=2),1,"")</f>
        <v/>
      </c>
      <c r="AK384" s="19" t="str">
        <f>IF(AND(מרקובחצי[[#This Row],[CycleNumber]]&lt;$B385,SUM(מרקובחצי[[#This Row],[32]],P385)=2),1,"")</f>
        <v/>
      </c>
      <c r="AL384" s="19" t="str">
        <f>IF(AND(מרקובחצי[[#This Row],[CycleNumber]]&lt;$B385,SUM(מרקובחצי[[#This Row],[32]],Q385)=2),1,"")</f>
        <v/>
      </c>
      <c r="AM384" s="19" t="str">
        <f>IF(AND(מרקובחצי[[#This Row],[CycleNumber]]&lt;$B385,SUM(V384:V385)=2),1,"")</f>
        <v/>
      </c>
      <c r="AN384" s="19" t="str">
        <f>IF(AND(מרקובחצי[[#This Row],[CycleNumber]]&lt;$B385,SUM(מרקובחצי[[#This Row],[33]],O385)=2),1,"")</f>
        <v/>
      </c>
      <c r="AO384" s="19" t="str">
        <f>IF(AND(מרקובחצי[[#This Row],[CycleNumber]]&lt;$B385,SUM(מרקובחצי[[#This Row],[33]],P385)=2),1,"")</f>
        <v/>
      </c>
      <c r="AP384" s="19" t="str">
        <f>IF(AND(מרקובחצי[[#This Row],[CycleNumber]]&lt;$B385,SUM(מרקובחצי[[#This Row],[33]],Q385)=2),1,"")</f>
        <v/>
      </c>
      <c r="AQ384" s="19" t="str">
        <f>IF(AND(מרקובחצי[[#This Row],[CycleNumber]]&lt;$B385,SUM(W384:W385)=2),1,"")</f>
        <v/>
      </c>
      <c r="AR384" s="19" t="str">
        <f>IF(AND(מרקובחצי[[#This Row],[CycleNumber]]&lt;$B385,SUM(מרקובחצי[[#This Row],[12]],S385)=2),1,"")</f>
        <v/>
      </c>
      <c r="AS384" s="19" t="str">
        <f>IF(AND(מרקובחצי[[#This Row],[CycleNumber]]&lt;$B385,SUM(מרקובחצי[[#This Row],[22]],V385)=2),1,"")</f>
        <v/>
      </c>
      <c r="AT384" s="21">
        <f>SUM(מרקובחצי[[#This Row],[11]:[33]])</f>
        <v>1</v>
      </c>
    </row>
    <row r="385" spans="1:46" ht="15.6" x14ac:dyDescent="0.25">
      <c r="A385" s="19" t="s">
        <v>42</v>
      </c>
      <c r="B385" s="19">
        <v>11</v>
      </c>
      <c r="C385">
        <v>31</v>
      </c>
      <c r="D385" s="19">
        <f>מרקובחצי[[#This Row],[LengthofCycle]]+1</f>
        <v>32</v>
      </c>
      <c r="E385" t="str">
        <f>IF(IFERROR(LOOKUP(מרקובחצי[[#This Row],[ClientID]],קביעויות[הפלגה]),FALSE)=מרקובחצי[[#This Row],[ClientID]],1,"")</f>
        <v/>
      </c>
      <c r="F385" t="str">
        <f>IF(IFERROR(LOOKUP(מרקובחצי[[#This Row],[ClientID]],סוגחציקבוע[S31]),FALSE)=מרקובחצי[[#This Row],[ClientID]],1,"")</f>
        <v/>
      </c>
      <c r="G385" t="str">
        <f>IF(IFERROR(LOOKUP(מרקובחצי[[#This Row],[ClientID]],סוגחציקבוע[S32]),FALSE)=מרקובחצי[[#This Row],[ClientID]],1,"")</f>
        <v/>
      </c>
      <c r="H385" t="str">
        <f>IF(IFERROR(LOOKUP(מרקובחצי[[#This Row],[ClientID]],סוגחציקבוע[S33]),FALSE)=מרקובחצי[[#This Row],[ClientID]],1,"")</f>
        <v/>
      </c>
      <c r="I385">
        <f>IF(IFERROR(LOOKUP(מרקובחצי[[#This Row],[ClientID]],סוגחציקבוע[S32&amp;33]),FALSE)=מרקובחצי[[#This Row],[ClientID]],1,"")</f>
        <v>1</v>
      </c>
      <c r="J385" s="19">
        <f>IF(SUM(מרקובחצי[[#This Row],[11]:[13]])=1,מרקובחצי[[#This Row],[עד ועד]],IF(SUM(R384:T385)=1,IF(מרקובחצי[[#This Row],[עד ועד]]&lt;J384,מרקובחצי[[#This Row],[עד ועד]],J384),J384))</f>
        <v>32</v>
      </c>
      <c r="K385" s="19">
        <f>IF(SUM(מרקובחצי[[#This Row],[11]:[13]])=1,מרקובחצי[[#This Row],[עד ועד]],IF(SUM(R384:T385)=1,IF(מרקובחצי[[#This Row],[עד ועד]]&gt;K384,מרקובחצי[[#This Row],[עד ועד]],K384),K384))</f>
        <v>42</v>
      </c>
      <c r="L385" s="19">
        <f>IF(AND(SUM(מרקובחצי[[#This Row],[31]:[33]])=1,SUM(U384:W384)=0),מרקובחצי[[#This Row],[מקס]]-מרקובחצי[[#This Row],[מינ]],"")</f>
        <v>10</v>
      </c>
      <c r="M38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385" s="19" t="str">
        <f t="shared" si="5"/>
        <v>S23</v>
      </c>
      <c r="O385" s="19" t="str">
        <f>IF(מרקובחצי[[#This Row],[קבעה הפלגה?]]=1,"",IF(AND(מרקובחצי[[#This Row],[עד ועד]]&lt;29,OR(מרקובחצי[[#This Row],[CycleNumber]]=1,AND(U384=1,OR(מרקובחצי[[#This Row],[עד ועד]]&lt;J384,מרקובחצי[[#This Row],[עד ועד]]&gt;K384)),AND(V384=1,מרקובחצי[[#This Row],[עד ועד]]&lt;J384),W384=1)),1,""))</f>
        <v/>
      </c>
      <c r="P385" s="19" t="str">
        <f>IF(מרקובחצי[[#This Row],[קבעה הפלגה?]]=1,"",IF(AND(מרקובחצי[[#This Row],[עד ועד]]&gt;28,מרקובחצי[[#This Row],[עד ועד]]&lt;32,OR(מרקובחצי[[#This Row],[CycleNumber]]=1,AND(U384=1),AND(V384=1,OR(מרקובחצי[[#This Row],[עד ועד]]&lt;J384,מרקובחצי[[#This Row],[עד ועד]]&gt;K384)),W384=1)),1,""))</f>
        <v/>
      </c>
      <c r="Q385" s="19" t="str">
        <f>IF(מרקובחצי[[#This Row],[קבעה הפלגה?]]=1,"",IF(AND(מרקובחצי[[#This Row],[עד ועד]]&gt;31,OR(מרקובחצי[[#This Row],[CycleNumber]]=1,AND(U384=1),AND(V384=1,מרקובחצי[[#This Row],[עד ועד]]&gt;K384),AND(W384=1,OR(מרקובחצי[[#This Row],[עד ועד]]&gt;K384,מרקובחצי[[#This Row],[עד ועד]]&lt;J384)))),1,""))</f>
        <v/>
      </c>
      <c r="R385" s="19" t="str">
        <f>IF(מרקובחצי[[#This Row],[CycleNumber]]&gt;1,IF(AND(O384=1,מרקובחצי[[#This Row],[עד ועד]]&lt;29),1,""),"")</f>
        <v/>
      </c>
      <c r="S385" s="19" t="str">
        <f>IF(מרקובחצי[[#This Row],[CycleNumber]]&gt;1,IF(OR(AND(O384=1,מרקובחצי[[#This Row],[עד ועד]]&gt;28),AND(P384=1),AND(Q384=1,מרקובחצי[[#This Row],[עד ועד]]&lt;32)),1,""),"")</f>
        <v/>
      </c>
      <c r="T385" s="19" t="str">
        <f>IF(מרקובחצי[[#This Row],[CycleNumber]]&gt;1,IF(AND(Q384=1,מרקובחצי[[#This Row],[עד ועד]]&gt;31),1,""),"")</f>
        <v/>
      </c>
      <c r="U385" s="19" t="str">
        <f>IF(מרקובחצי[[#This Row],[CycleNumber]]&gt;1,IF(AND(R384=1,מרקובחצי[[#This Row],[עד ועד]]&lt;29),1,IF(AND(U384=1,NOT(OR(מרקובחצי[[#This Row],[עד ועד]]&lt;J384,מרקובחצי[[#This Row],[עד ועד]]&gt;K384))),1,"")),"")</f>
        <v/>
      </c>
      <c r="V385" s="19" t="str">
        <f>IF(מרקובחצי[[#This Row],[CycleNumber]]&gt;1,IF(AND(SUM(R384:T384)=1,מרקובחצי[[#This Row],[עד ועד]]&gt;28,מרקובחצי[[#This Row],[עד ועד]]&lt;32),1,IF(OR(S384=1,AND(R384=1,מרקובחצי[[#This Row],[עד ועד]]&gt;28),AND(T384=1,מרקובחצי[[#This Row],[עד ועד]]&lt;32)),1,IF(AND(V384=1,NOT(OR(מרקובחצי[[#This Row],[עד ועד]]&lt;J384,מרקובחצי[[#This Row],[עד ועד]]&gt;K384))),1,""))),"")</f>
        <v/>
      </c>
      <c r="W385" s="19">
        <f>IF(מרקובחצי[[#This Row],[CycleNumber]]&gt;1,IF(AND(T384=1,מרקובחצי[[#This Row],[עד ועד]]&gt;31),1,IF(AND(W384=1,NOT(OR(מרקובחצי[[#This Row],[עד ועד]]&lt;J384,מרקובחצי[[#This Row],[עד ועד]]&gt;K384))),1,"")),"")</f>
        <v>1</v>
      </c>
      <c r="X385" s="19" t="str">
        <f>IF(AND(מרקובחצי[[#This Row],[CycleNumber]]&lt;$B386,SUM(מרקובחצי[[#This Row],[11]],R386)=2),1,"")</f>
        <v/>
      </c>
      <c r="Y385" s="19" t="str">
        <f>IF(AND(מרקובחצי[[#This Row],[CycleNumber]]&lt;$B386,SUM(מרקובחצי[[#This Row],[11]],S386)=2),1,"")</f>
        <v/>
      </c>
      <c r="Z385" s="19" t="str">
        <f>IF(AND(מרקובחצי[[#This Row],[CycleNumber]]&lt;$B386,SUM(מרקובחצי[[#This Row],[13]],S386)=2),1,"")</f>
        <v/>
      </c>
      <c r="AA385" s="19" t="str">
        <f>IF(AND(מרקובחצי[[#This Row],[CycleNumber]]&lt;$B386,SUM(מרקובחצי[[#This Row],[13]],T386)=2),1,"")</f>
        <v/>
      </c>
      <c r="AB385" s="19" t="str">
        <f>IF(AND(מרקובחצי[[#This Row],[CycleNumber]]&lt;$B386,SUM(מרקובחצי[[#This Row],[21]],U386)=2),1,"")</f>
        <v/>
      </c>
      <c r="AC385" s="19" t="str">
        <f>IF(AND(מרקובחצי[[#This Row],[CycleNumber]]&lt;$B386,SUM(מרקובחצי[[#This Row],[21]],V386)=2),1,"")</f>
        <v/>
      </c>
      <c r="AD385" s="19" t="str">
        <f>IF(AND(מרקובחצי[[#This Row],[CycleNumber]]&lt;$B386,SUM(מרקובחצי[[#This Row],[23]],V386)=2),1,"")</f>
        <v/>
      </c>
      <c r="AE385" s="19" t="str">
        <f>IF(AND(מרקובחצי[[#This Row],[CycleNumber]]&lt;$B386,SUM(מרקובחצי[[#This Row],[23]],W386)=2),1,"")</f>
        <v/>
      </c>
      <c r="AF385" s="19" t="str">
        <f>IF(AND(מרקובחצי[[#This Row],[CycleNumber]]&lt;$B386,SUM(מרקובחצי[[#This Row],[31]],O386)=2),1,"")</f>
        <v/>
      </c>
      <c r="AG385" s="19" t="str">
        <f>IF(AND(מרקובחצי[[#This Row],[CycleNumber]]&lt;$B386,SUM(מרקובחצי[[#This Row],[31]],P386)=2),1,"")</f>
        <v/>
      </c>
      <c r="AH385" s="19" t="str">
        <f>IF(AND(מרקובחצי[[#This Row],[CycleNumber]]&lt;$B386,SUM(מרקובחצי[[#This Row],[31]],Q386)=2),1,"")</f>
        <v/>
      </c>
      <c r="AI385" s="19" t="str">
        <f>IF(AND(מרקובחצי[[#This Row],[CycleNumber]]&lt;$B386,SUM(U385:U386)=2),1,"")</f>
        <v/>
      </c>
      <c r="AJ385" s="19" t="str">
        <f>IF(AND(מרקובחצי[[#This Row],[CycleNumber]]&lt;$B386,SUM(מרקובחצי[[#This Row],[32]],O386)=2),1,"")</f>
        <v/>
      </c>
      <c r="AK385" s="19" t="str">
        <f>IF(AND(מרקובחצי[[#This Row],[CycleNumber]]&lt;$B386,SUM(מרקובחצי[[#This Row],[32]],P386)=2),1,"")</f>
        <v/>
      </c>
      <c r="AL385" s="19" t="str">
        <f>IF(AND(מרקובחצי[[#This Row],[CycleNumber]]&lt;$B386,SUM(מרקובחצי[[#This Row],[32]],Q386)=2),1,"")</f>
        <v/>
      </c>
      <c r="AM385" s="19" t="str">
        <f>IF(AND(מרקובחצי[[#This Row],[CycleNumber]]&lt;$B386,SUM(V385:V386)=2),1,"")</f>
        <v/>
      </c>
      <c r="AN385" s="19" t="str">
        <f>IF(AND(מרקובחצי[[#This Row],[CycleNumber]]&lt;$B386,SUM(מרקובחצי[[#This Row],[33]],O386)=2),1,"")</f>
        <v/>
      </c>
      <c r="AO385" s="19" t="str">
        <f>IF(AND(מרקובחצי[[#This Row],[CycleNumber]]&lt;$B386,SUM(מרקובחצי[[#This Row],[33]],P386)=2),1,"")</f>
        <v/>
      </c>
      <c r="AP385" s="19" t="str">
        <f>IF(AND(מרקובחצי[[#This Row],[CycleNumber]]&lt;$B386,SUM(מרקובחצי[[#This Row],[33]],Q386)=2),1,"")</f>
        <v/>
      </c>
      <c r="AQ385" s="19">
        <f>IF(AND(מרקובחצי[[#This Row],[CycleNumber]]&lt;$B386,SUM(W385:W386)=2),1,"")</f>
        <v>1</v>
      </c>
      <c r="AR385" s="19" t="str">
        <f>IF(AND(מרקובחצי[[#This Row],[CycleNumber]]&lt;$B386,SUM(מרקובחצי[[#This Row],[12]],S386)=2),1,"")</f>
        <v/>
      </c>
      <c r="AS385" s="19" t="str">
        <f>IF(AND(מרקובחצי[[#This Row],[CycleNumber]]&lt;$B386,SUM(מרקובחצי[[#This Row],[22]],V386)=2),1,"")</f>
        <v/>
      </c>
      <c r="AT385" s="21">
        <f>SUM(מרקובחצי[[#This Row],[11]:[33]])</f>
        <v>1</v>
      </c>
    </row>
    <row r="386" spans="1:46" ht="15.6" x14ac:dyDescent="0.25">
      <c r="A386" s="19" t="s">
        <v>42</v>
      </c>
      <c r="B386" s="19">
        <v>12</v>
      </c>
      <c r="C386">
        <v>31</v>
      </c>
      <c r="D386" s="19">
        <f>מרקובחצי[[#This Row],[LengthofCycle]]+1</f>
        <v>32</v>
      </c>
      <c r="E386" t="str">
        <f>IF(IFERROR(LOOKUP(מרקובחצי[[#This Row],[ClientID]],קביעויות[הפלגה]),FALSE)=מרקובחצי[[#This Row],[ClientID]],1,"")</f>
        <v/>
      </c>
      <c r="F386" t="str">
        <f>IF(IFERROR(LOOKUP(מרקובחצי[[#This Row],[ClientID]],סוגחציקבוע[S31]),FALSE)=מרקובחצי[[#This Row],[ClientID]],1,"")</f>
        <v/>
      </c>
      <c r="G386" t="str">
        <f>IF(IFERROR(LOOKUP(מרקובחצי[[#This Row],[ClientID]],סוגחציקבוע[S32]),FALSE)=מרקובחצי[[#This Row],[ClientID]],1,"")</f>
        <v/>
      </c>
      <c r="H386" t="str">
        <f>IF(IFERROR(LOOKUP(מרקובחצי[[#This Row],[ClientID]],סוגחציקבוע[S33]),FALSE)=מרקובחצי[[#This Row],[ClientID]],1,"")</f>
        <v/>
      </c>
      <c r="I386">
        <f>IF(IFERROR(LOOKUP(מרקובחצי[[#This Row],[ClientID]],סוגחציקבוע[S32&amp;33]),FALSE)=מרקובחצי[[#This Row],[ClientID]],1,"")</f>
        <v>1</v>
      </c>
      <c r="J386" s="19">
        <f>IF(SUM(מרקובחצי[[#This Row],[11]:[13]])=1,מרקובחצי[[#This Row],[עד ועד]],IF(SUM(R385:T386)=1,IF(מרקובחצי[[#This Row],[עד ועד]]&lt;J385,מרקובחצי[[#This Row],[עד ועד]],J385),J385))</f>
        <v>32</v>
      </c>
      <c r="K386" s="19">
        <f>IF(SUM(מרקובחצי[[#This Row],[11]:[13]])=1,מרקובחצי[[#This Row],[עד ועד]],IF(SUM(R385:T386)=1,IF(מרקובחצי[[#This Row],[עד ועד]]&gt;K385,מרקובחצי[[#This Row],[עד ועד]],K385),K385))</f>
        <v>42</v>
      </c>
      <c r="L386" s="19" t="str">
        <f>IF(AND(SUM(מרקובחצי[[#This Row],[31]:[33]])=1,SUM(U385:W385)=0),מרקובחצי[[#This Row],[מקס]]-מרקובחצי[[#This Row],[מינ]],"")</f>
        <v/>
      </c>
      <c r="M38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386" s="19" t="str">
        <f t="shared" ref="N386:N449" si="6">IF(ROW()&gt;2,M385,"")</f>
        <v>S33</v>
      </c>
      <c r="O386" s="19" t="str">
        <f>IF(מרקובחצי[[#This Row],[קבעה הפלגה?]]=1,"",IF(AND(מרקובחצי[[#This Row],[עד ועד]]&lt;29,OR(מרקובחצי[[#This Row],[CycleNumber]]=1,AND(U385=1,OR(מרקובחצי[[#This Row],[עד ועד]]&lt;J385,מרקובחצי[[#This Row],[עד ועד]]&gt;K385)),AND(V385=1,מרקובחצי[[#This Row],[עד ועד]]&lt;J385),W385=1)),1,""))</f>
        <v/>
      </c>
      <c r="P386" s="19" t="str">
        <f>IF(מרקובחצי[[#This Row],[קבעה הפלגה?]]=1,"",IF(AND(מרקובחצי[[#This Row],[עד ועד]]&gt;28,מרקובחצי[[#This Row],[עד ועד]]&lt;32,OR(מרקובחצי[[#This Row],[CycleNumber]]=1,AND(U385=1),AND(V385=1,OR(מרקובחצי[[#This Row],[עד ועד]]&lt;J385,מרקובחצי[[#This Row],[עד ועד]]&gt;K385)),W385=1)),1,""))</f>
        <v/>
      </c>
      <c r="Q386" s="19" t="str">
        <f>IF(מרקובחצי[[#This Row],[קבעה הפלגה?]]=1,"",IF(AND(מרקובחצי[[#This Row],[עד ועד]]&gt;31,OR(מרקובחצי[[#This Row],[CycleNumber]]=1,AND(U385=1),AND(V385=1,מרקובחצי[[#This Row],[עד ועד]]&gt;K385),AND(W385=1,OR(מרקובחצי[[#This Row],[עד ועד]]&gt;K385,מרקובחצי[[#This Row],[עד ועד]]&lt;J385)))),1,""))</f>
        <v/>
      </c>
      <c r="R386" s="19" t="str">
        <f>IF(מרקובחצי[[#This Row],[CycleNumber]]&gt;1,IF(AND(O385=1,מרקובחצי[[#This Row],[עד ועד]]&lt;29),1,""),"")</f>
        <v/>
      </c>
      <c r="S386" s="19" t="str">
        <f>IF(מרקובחצי[[#This Row],[CycleNumber]]&gt;1,IF(OR(AND(O385=1,מרקובחצי[[#This Row],[עד ועד]]&gt;28),AND(P385=1),AND(Q385=1,מרקובחצי[[#This Row],[עד ועד]]&lt;32)),1,""),"")</f>
        <v/>
      </c>
      <c r="T386" s="19" t="str">
        <f>IF(מרקובחצי[[#This Row],[CycleNumber]]&gt;1,IF(AND(Q385=1,מרקובחצי[[#This Row],[עד ועד]]&gt;31),1,""),"")</f>
        <v/>
      </c>
      <c r="U386" s="19" t="str">
        <f>IF(מרקובחצי[[#This Row],[CycleNumber]]&gt;1,IF(AND(R385=1,מרקובחצי[[#This Row],[עד ועד]]&lt;29),1,IF(AND(U385=1,NOT(OR(מרקובחצי[[#This Row],[עד ועד]]&lt;J385,מרקובחצי[[#This Row],[עד ועד]]&gt;K385))),1,"")),"")</f>
        <v/>
      </c>
      <c r="V386" s="19" t="str">
        <f>IF(מרקובחצי[[#This Row],[CycleNumber]]&gt;1,IF(AND(SUM(R385:T385)=1,מרקובחצי[[#This Row],[עד ועד]]&gt;28,מרקובחצי[[#This Row],[עד ועד]]&lt;32),1,IF(OR(S385=1,AND(R385=1,מרקובחצי[[#This Row],[עד ועד]]&gt;28),AND(T385=1,מרקובחצי[[#This Row],[עד ועד]]&lt;32)),1,IF(AND(V385=1,NOT(OR(מרקובחצי[[#This Row],[עד ועד]]&lt;J385,מרקובחצי[[#This Row],[עד ועד]]&gt;K385))),1,""))),"")</f>
        <v/>
      </c>
      <c r="W386" s="19">
        <f>IF(מרקובחצי[[#This Row],[CycleNumber]]&gt;1,IF(AND(T385=1,מרקובחצי[[#This Row],[עד ועד]]&gt;31),1,IF(AND(W385=1,NOT(OR(מרקובחצי[[#This Row],[עד ועד]]&lt;J385,מרקובחצי[[#This Row],[עד ועד]]&gt;K385))),1,"")),"")</f>
        <v>1</v>
      </c>
      <c r="X386" s="19" t="str">
        <f>IF(AND(מרקובחצי[[#This Row],[CycleNumber]]&lt;$B387,SUM(מרקובחצי[[#This Row],[11]],R387)=2),1,"")</f>
        <v/>
      </c>
      <c r="Y386" s="19" t="str">
        <f>IF(AND(מרקובחצי[[#This Row],[CycleNumber]]&lt;$B387,SUM(מרקובחצי[[#This Row],[11]],S387)=2),1,"")</f>
        <v/>
      </c>
      <c r="Z386" s="19" t="str">
        <f>IF(AND(מרקובחצי[[#This Row],[CycleNumber]]&lt;$B387,SUM(מרקובחצי[[#This Row],[13]],S387)=2),1,"")</f>
        <v/>
      </c>
      <c r="AA386" s="19" t="str">
        <f>IF(AND(מרקובחצי[[#This Row],[CycleNumber]]&lt;$B387,SUM(מרקובחצי[[#This Row],[13]],T387)=2),1,"")</f>
        <v/>
      </c>
      <c r="AB386" s="19" t="str">
        <f>IF(AND(מרקובחצי[[#This Row],[CycleNumber]]&lt;$B387,SUM(מרקובחצי[[#This Row],[21]],U387)=2),1,"")</f>
        <v/>
      </c>
      <c r="AC386" s="19" t="str">
        <f>IF(AND(מרקובחצי[[#This Row],[CycleNumber]]&lt;$B387,SUM(מרקובחצי[[#This Row],[21]],V387)=2),1,"")</f>
        <v/>
      </c>
      <c r="AD386" s="19" t="str">
        <f>IF(AND(מרקובחצי[[#This Row],[CycleNumber]]&lt;$B387,SUM(מרקובחצי[[#This Row],[23]],V387)=2),1,"")</f>
        <v/>
      </c>
      <c r="AE386" s="19" t="str">
        <f>IF(AND(מרקובחצי[[#This Row],[CycleNumber]]&lt;$B387,SUM(מרקובחצי[[#This Row],[23]],W387)=2),1,"")</f>
        <v/>
      </c>
      <c r="AF386" s="19" t="str">
        <f>IF(AND(מרקובחצי[[#This Row],[CycleNumber]]&lt;$B387,SUM(מרקובחצי[[#This Row],[31]],O387)=2),1,"")</f>
        <v/>
      </c>
      <c r="AG386" s="19" t="str">
        <f>IF(AND(מרקובחצי[[#This Row],[CycleNumber]]&lt;$B387,SUM(מרקובחצי[[#This Row],[31]],P387)=2),1,"")</f>
        <v/>
      </c>
      <c r="AH386" s="19" t="str">
        <f>IF(AND(מרקובחצי[[#This Row],[CycleNumber]]&lt;$B387,SUM(מרקובחצי[[#This Row],[31]],Q387)=2),1,"")</f>
        <v/>
      </c>
      <c r="AI386" s="19" t="str">
        <f>IF(AND(מרקובחצי[[#This Row],[CycleNumber]]&lt;$B387,SUM(U386:U387)=2),1,"")</f>
        <v/>
      </c>
      <c r="AJ386" s="19" t="str">
        <f>IF(AND(מרקובחצי[[#This Row],[CycleNumber]]&lt;$B387,SUM(מרקובחצי[[#This Row],[32]],O387)=2),1,"")</f>
        <v/>
      </c>
      <c r="AK386" s="19" t="str">
        <f>IF(AND(מרקובחצי[[#This Row],[CycleNumber]]&lt;$B387,SUM(מרקובחצי[[#This Row],[32]],P387)=2),1,"")</f>
        <v/>
      </c>
      <c r="AL386" s="19" t="str">
        <f>IF(AND(מרקובחצי[[#This Row],[CycleNumber]]&lt;$B387,SUM(מרקובחצי[[#This Row],[32]],Q387)=2),1,"")</f>
        <v/>
      </c>
      <c r="AM386" s="19" t="str">
        <f>IF(AND(מרקובחצי[[#This Row],[CycleNumber]]&lt;$B387,SUM(V386:V387)=2),1,"")</f>
        <v/>
      </c>
      <c r="AN386" s="19" t="str">
        <f>IF(AND(מרקובחצי[[#This Row],[CycleNumber]]&lt;$B387,SUM(מרקובחצי[[#This Row],[33]],O387)=2),1,"")</f>
        <v/>
      </c>
      <c r="AO386" s="19" t="str">
        <f>IF(AND(מרקובחצי[[#This Row],[CycleNumber]]&lt;$B387,SUM(מרקובחצי[[#This Row],[33]],P387)=2),1,"")</f>
        <v/>
      </c>
      <c r="AP386" s="19" t="str">
        <f>IF(AND(מרקובחצי[[#This Row],[CycleNumber]]&lt;$B387,SUM(מרקובחצי[[#This Row],[33]],Q387)=2),1,"")</f>
        <v/>
      </c>
      <c r="AQ386" s="19">
        <f>IF(AND(מרקובחצי[[#This Row],[CycleNumber]]&lt;$B387,SUM(W386:W387)=2),1,"")</f>
        <v>1</v>
      </c>
      <c r="AR386" s="19" t="str">
        <f>IF(AND(מרקובחצי[[#This Row],[CycleNumber]]&lt;$B387,SUM(מרקובחצי[[#This Row],[12]],S387)=2),1,"")</f>
        <v/>
      </c>
      <c r="AS386" s="19" t="str">
        <f>IF(AND(מרקובחצי[[#This Row],[CycleNumber]]&lt;$B387,SUM(מרקובחצי[[#This Row],[22]],V387)=2),1,"")</f>
        <v/>
      </c>
      <c r="AT386" s="21">
        <f>SUM(מרקובחצי[[#This Row],[11]:[33]])</f>
        <v>1</v>
      </c>
    </row>
    <row r="387" spans="1:46" ht="15.6" x14ac:dyDescent="0.25">
      <c r="A387" s="19" t="s">
        <v>42</v>
      </c>
      <c r="B387" s="19">
        <v>13</v>
      </c>
      <c r="C387">
        <v>32</v>
      </c>
      <c r="D387" s="19">
        <f>מרקובחצי[[#This Row],[LengthofCycle]]+1</f>
        <v>33</v>
      </c>
      <c r="E387" t="str">
        <f>IF(IFERROR(LOOKUP(מרקובחצי[[#This Row],[ClientID]],קביעויות[הפלגה]),FALSE)=מרקובחצי[[#This Row],[ClientID]],1,"")</f>
        <v/>
      </c>
      <c r="F387" t="str">
        <f>IF(IFERROR(LOOKUP(מרקובחצי[[#This Row],[ClientID]],סוגחציקבוע[S31]),FALSE)=מרקובחצי[[#This Row],[ClientID]],1,"")</f>
        <v/>
      </c>
      <c r="G387" t="str">
        <f>IF(IFERROR(LOOKUP(מרקובחצי[[#This Row],[ClientID]],סוגחציקבוע[S32]),FALSE)=מרקובחצי[[#This Row],[ClientID]],1,"")</f>
        <v/>
      </c>
      <c r="H387" t="str">
        <f>IF(IFERROR(LOOKUP(מרקובחצי[[#This Row],[ClientID]],סוגחציקבוע[S33]),FALSE)=מרקובחצי[[#This Row],[ClientID]],1,"")</f>
        <v/>
      </c>
      <c r="I387">
        <f>IF(IFERROR(LOOKUP(מרקובחצי[[#This Row],[ClientID]],סוגחציקבוע[S32&amp;33]),FALSE)=מרקובחצי[[#This Row],[ClientID]],1,"")</f>
        <v>1</v>
      </c>
      <c r="J387" s="19">
        <f>IF(SUM(מרקובחצי[[#This Row],[11]:[13]])=1,מרקובחצי[[#This Row],[עד ועד]],IF(SUM(R386:T387)=1,IF(מרקובחצי[[#This Row],[עד ועד]]&lt;J386,מרקובחצי[[#This Row],[עד ועד]],J386),J386))</f>
        <v>32</v>
      </c>
      <c r="K387" s="19">
        <f>IF(SUM(מרקובחצי[[#This Row],[11]:[13]])=1,מרקובחצי[[#This Row],[עד ועד]],IF(SUM(R386:T387)=1,IF(מרקובחצי[[#This Row],[עד ועד]]&gt;K386,מרקובחצי[[#This Row],[עד ועד]],K386),K386))</f>
        <v>42</v>
      </c>
      <c r="L387" s="19" t="str">
        <f>IF(AND(SUM(מרקובחצי[[#This Row],[31]:[33]])=1,SUM(U386:W386)=0),מרקובחצי[[#This Row],[מקס]]-מרקובחצי[[#This Row],[מינ]],"")</f>
        <v/>
      </c>
      <c r="M38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387" s="19" t="str">
        <f t="shared" si="6"/>
        <v>S33</v>
      </c>
      <c r="O387" s="19" t="str">
        <f>IF(מרקובחצי[[#This Row],[קבעה הפלגה?]]=1,"",IF(AND(מרקובחצי[[#This Row],[עד ועד]]&lt;29,OR(מרקובחצי[[#This Row],[CycleNumber]]=1,AND(U386=1,OR(מרקובחצי[[#This Row],[עד ועד]]&lt;J386,מרקובחצי[[#This Row],[עד ועד]]&gt;K386)),AND(V386=1,מרקובחצי[[#This Row],[עד ועד]]&lt;J386),W386=1)),1,""))</f>
        <v/>
      </c>
      <c r="P387" s="19" t="str">
        <f>IF(מרקובחצי[[#This Row],[קבעה הפלגה?]]=1,"",IF(AND(מרקובחצי[[#This Row],[עד ועד]]&gt;28,מרקובחצי[[#This Row],[עד ועד]]&lt;32,OR(מרקובחצי[[#This Row],[CycleNumber]]=1,AND(U386=1),AND(V386=1,OR(מרקובחצי[[#This Row],[עד ועד]]&lt;J386,מרקובחצי[[#This Row],[עד ועד]]&gt;K386)),W386=1)),1,""))</f>
        <v/>
      </c>
      <c r="Q387" s="19" t="str">
        <f>IF(מרקובחצי[[#This Row],[קבעה הפלגה?]]=1,"",IF(AND(מרקובחצי[[#This Row],[עד ועד]]&gt;31,OR(מרקובחצי[[#This Row],[CycleNumber]]=1,AND(U386=1),AND(V386=1,מרקובחצי[[#This Row],[עד ועד]]&gt;K386),AND(W386=1,OR(מרקובחצי[[#This Row],[עד ועד]]&gt;K386,מרקובחצי[[#This Row],[עד ועד]]&lt;J386)))),1,""))</f>
        <v/>
      </c>
      <c r="R387" s="19" t="str">
        <f>IF(מרקובחצי[[#This Row],[CycleNumber]]&gt;1,IF(AND(O386=1,מרקובחצי[[#This Row],[עד ועד]]&lt;29),1,""),"")</f>
        <v/>
      </c>
      <c r="S387" s="19" t="str">
        <f>IF(מרקובחצי[[#This Row],[CycleNumber]]&gt;1,IF(OR(AND(O386=1,מרקובחצי[[#This Row],[עד ועד]]&gt;28),AND(P386=1),AND(Q386=1,מרקובחצי[[#This Row],[עד ועד]]&lt;32)),1,""),"")</f>
        <v/>
      </c>
      <c r="T387" s="19" t="str">
        <f>IF(מרקובחצי[[#This Row],[CycleNumber]]&gt;1,IF(AND(Q386=1,מרקובחצי[[#This Row],[עד ועד]]&gt;31),1,""),"")</f>
        <v/>
      </c>
      <c r="U387" s="19" t="str">
        <f>IF(מרקובחצי[[#This Row],[CycleNumber]]&gt;1,IF(AND(R386=1,מרקובחצי[[#This Row],[עד ועד]]&lt;29),1,IF(AND(U386=1,NOT(OR(מרקובחצי[[#This Row],[עד ועד]]&lt;J386,מרקובחצי[[#This Row],[עד ועד]]&gt;K386))),1,"")),"")</f>
        <v/>
      </c>
      <c r="V387" s="19" t="str">
        <f>IF(מרקובחצי[[#This Row],[CycleNumber]]&gt;1,IF(AND(SUM(R386:T386)=1,מרקובחצי[[#This Row],[עד ועד]]&gt;28,מרקובחצי[[#This Row],[עד ועד]]&lt;32),1,IF(OR(S386=1,AND(R386=1,מרקובחצי[[#This Row],[עד ועד]]&gt;28),AND(T386=1,מרקובחצי[[#This Row],[עד ועד]]&lt;32)),1,IF(AND(V386=1,NOT(OR(מרקובחצי[[#This Row],[עד ועד]]&lt;J386,מרקובחצי[[#This Row],[עד ועד]]&gt;K386))),1,""))),"")</f>
        <v/>
      </c>
      <c r="W387" s="19">
        <f>IF(מרקובחצי[[#This Row],[CycleNumber]]&gt;1,IF(AND(T386=1,מרקובחצי[[#This Row],[עד ועד]]&gt;31),1,IF(AND(W386=1,NOT(OR(מרקובחצי[[#This Row],[עד ועד]]&lt;J386,מרקובחצי[[#This Row],[עד ועד]]&gt;K386))),1,"")),"")</f>
        <v>1</v>
      </c>
      <c r="X387" s="19" t="str">
        <f>IF(AND(מרקובחצי[[#This Row],[CycleNumber]]&lt;$B388,SUM(מרקובחצי[[#This Row],[11]],R388)=2),1,"")</f>
        <v/>
      </c>
      <c r="Y387" s="19" t="str">
        <f>IF(AND(מרקובחצי[[#This Row],[CycleNumber]]&lt;$B388,SUM(מרקובחצי[[#This Row],[11]],S388)=2),1,"")</f>
        <v/>
      </c>
      <c r="Z387" s="19" t="str">
        <f>IF(AND(מרקובחצי[[#This Row],[CycleNumber]]&lt;$B388,SUM(מרקובחצי[[#This Row],[13]],S388)=2),1,"")</f>
        <v/>
      </c>
      <c r="AA387" s="19" t="str">
        <f>IF(AND(מרקובחצי[[#This Row],[CycleNumber]]&lt;$B388,SUM(מרקובחצי[[#This Row],[13]],T388)=2),1,"")</f>
        <v/>
      </c>
      <c r="AB387" s="19" t="str">
        <f>IF(AND(מרקובחצי[[#This Row],[CycleNumber]]&lt;$B388,SUM(מרקובחצי[[#This Row],[21]],U388)=2),1,"")</f>
        <v/>
      </c>
      <c r="AC387" s="19" t="str">
        <f>IF(AND(מרקובחצי[[#This Row],[CycleNumber]]&lt;$B388,SUM(מרקובחצי[[#This Row],[21]],V388)=2),1,"")</f>
        <v/>
      </c>
      <c r="AD387" s="19" t="str">
        <f>IF(AND(מרקובחצי[[#This Row],[CycleNumber]]&lt;$B388,SUM(מרקובחצי[[#This Row],[23]],V388)=2),1,"")</f>
        <v/>
      </c>
      <c r="AE387" s="19" t="str">
        <f>IF(AND(מרקובחצי[[#This Row],[CycleNumber]]&lt;$B388,SUM(מרקובחצי[[#This Row],[23]],W388)=2),1,"")</f>
        <v/>
      </c>
      <c r="AF387" s="19" t="str">
        <f>IF(AND(מרקובחצי[[#This Row],[CycleNumber]]&lt;$B388,SUM(מרקובחצי[[#This Row],[31]],O388)=2),1,"")</f>
        <v/>
      </c>
      <c r="AG387" s="19" t="str">
        <f>IF(AND(מרקובחצי[[#This Row],[CycleNumber]]&lt;$B388,SUM(מרקובחצי[[#This Row],[31]],P388)=2),1,"")</f>
        <v/>
      </c>
      <c r="AH387" s="19" t="str">
        <f>IF(AND(מרקובחצי[[#This Row],[CycleNumber]]&lt;$B388,SUM(מרקובחצי[[#This Row],[31]],Q388)=2),1,"")</f>
        <v/>
      </c>
      <c r="AI387" s="19" t="str">
        <f>IF(AND(מרקובחצי[[#This Row],[CycleNumber]]&lt;$B388,SUM(U387:U388)=2),1,"")</f>
        <v/>
      </c>
      <c r="AJ387" s="19" t="str">
        <f>IF(AND(מרקובחצי[[#This Row],[CycleNumber]]&lt;$B388,SUM(מרקובחצי[[#This Row],[32]],O388)=2),1,"")</f>
        <v/>
      </c>
      <c r="AK387" s="19" t="str">
        <f>IF(AND(מרקובחצי[[#This Row],[CycleNumber]]&lt;$B388,SUM(מרקובחצי[[#This Row],[32]],P388)=2),1,"")</f>
        <v/>
      </c>
      <c r="AL387" s="19" t="str">
        <f>IF(AND(מרקובחצי[[#This Row],[CycleNumber]]&lt;$B388,SUM(מרקובחצי[[#This Row],[32]],Q388)=2),1,"")</f>
        <v/>
      </c>
      <c r="AM387" s="19" t="str">
        <f>IF(AND(מרקובחצי[[#This Row],[CycleNumber]]&lt;$B388,SUM(V387:V388)=2),1,"")</f>
        <v/>
      </c>
      <c r="AN387" s="19" t="str">
        <f>IF(AND(מרקובחצי[[#This Row],[CycleNumber]]&lt;$B388,SUM(מרקובחצי[[#This Row],[33]],O388)=2),1,"")</f>
        <v/>
      </c>
      <c r="AO387" s="19" t="str">
        <f>IF(AND(מרקובחצי[[#This Row],[CycleNumber]]&lt;$B388,SUM(מרקובחצי[[#This Row],[33]],P388)=2),1,"")</f>
        <v/>
      </c>
      <c r="AP387" s="19" t="str">
        <f>IF(AND(מרקובחצי[[#This Row],[CycleNumber]]&lt;$B388,SUM(מרקובחצי[[#This Row],[33]],Q388)=2),1,"")</f>
        <v/>
      </c>
      <c r="AQ387" s="19" t="str">
        <f>IF(AND(מרקובחצי[[#This Row],[CycleNumber]]&lt;$B388,SUM(W387:W388)=2),1,"")</f>
        <v/>
      </c>
      <c r="AR387" s="19" t="str">
        <f>IF(AND(מרקובחצי[[#This Row],[CycleNumber]]&lt;$B388,SUM(מרקובחצי[[#This Row],[12]],S388)=2),1,"")</f>
        <v/>
      </c>
      <c r="AS387" s="19" t="str">
        <f>IF(AND(מרקובחצי[[#This Row],[CycleNumber]]&lt;$B388,SUM(מרקובחצי[[#This Row],[22]],V388)=2),1,"")</f>
        <v/>
      </c>
      <c r="AT387" s="21">
        <f>SUM(מרקובחצי[[#This Row],[11]:[33]])</f>
        <v>1</v>
      </c>
    </row>
    <row r="388" spans="1:46" ht="15.6" x14ac:dyDescent="0.25">
      <c r="A388" s="19" t="s">
        <v>43</v>
      </c>
      <c r="B388" s="19">
        <v>1</v>
      </c>
      <c r="C388">
        <v>29</v>
      </c>
      <c r="D388" s="19">
        <f>מרקובחצי[[#This Row],[LengthofCycle]]+1</f>
        <v>30</v>
      </c>
      <c r="E388" t="str">
        <f>IF(IFERROR(LOOKUP(מרקובחצי[[#This Row],[ClientID]],קביעויות[הפלגה]),FALSE)=מרקובחצי[[#This Row],[ClientID]],1,"")</f>
        <v/>
      </c>
      <c r="F388" t="str">
        <f>IF(IFERROR(LOOKUP(מרקובחצי[[#This Row],[ClientID]],סוגחציקבוע[S31]),FALSE)=מרקובחצי[[#This Row],[ClientID]],1,"")</f>
        <v/>
      </c>
      <c r="G388">
        <f>IF(IFERROR(LOOKUP(מרקובחצי[[#This Row],[ClientID]],סוגחציקבוע[S32]),FALSE)=מרקובחצי[[#This Row],[ClientID]],1,"")</f>
        <v>1</v>
      </c>
      <c r="H388" t="str">
        <f>IF(IFERROR(LOOKUP(מרקובחצי[[#This Row],[ClientID]],סוגחציקבוע[S33]),FALSE)=מרקובחצי[[#This Row],[ClientID]],1,"")</f>
        <v/>
      </c>
      <c r="I388" t="str">
        <f>IF(IFERROR(LOOKUP(מרקובחצי[[#This Row],[ClientID]],סוגחציקבוע[S32&amp;33]),FALSE)=מרקובחצי[[#This Row],[ClientID]],1,"")</f>
        <v/>
      </c>
      <c r="J388" s="19">
        <f>IF(SUM(מרקובחצי[[#This Row],[11]:[13]])=1,מרקובחצי[[#This Row],[עד ועד]],IF(SUM(R387:T388)=1,IF(מרקובחצי[[#This Row],[עד ועד]]&lt;J387,מרקובחצי[[#This Row],[עד ועד]],J387),J387))</f>
        <v>30</v>
      </c>
      <c r="K388" s="19">
        <f>IF(SUM(מרקובחצי[[#This Row],[11]:[13]])=1,מרקובחצי[[#This Row],[עד ועד]],IF(SUM(R387:T388)=1,IF(מרקובחצי[[#This Row],[עד ועד]]&gt;K387,מרקובחצי[[#This Row],[עד ועד]],K387),K387))</f>
        <v>30</v>
      </c>
      <c r="L388" s="19" t="str">
        <f>IF(AND(SUM(מרקובחצי[[#This Row],[31]:[33]])=1,SUM(U387:W387)=0),מרקובחצי[[#This Row],[מקס]]-מרקובחצי[[#This Row],[מינ]],"")</f>
        <v/>
      </c>
      <c r="M38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388" s="19" t="str">
        <f t="shared" si="6"/>
        <v>S33</v>
      </c>
      <c r="O388" s="19" t="str">
        <f>IF(מרקובחצי[[#This Row],[קבעה הפלגה?]]=1,"",IF(AND(מרקובחצי[[#This Row],[עד ועד]]&lt;29,OR(מרקובחצי[[#This Row],[CycleNumber]]=1,AND(U387=1,OR(מרקובחצי[[#This Row],[עד ועד]]&lt;J387,מרקובחצי[[#This Row],[עד ועד]]&gt;K387)),AND(V387=1,מרקובחצי[[#This Row],[עד ועד]]&lt;J387),W387=1)),1,""))</f>
        <v/>
      </c>
      <c r="P388" s="19">
        <f>IF(מרקובחצי[[#This Row],[קבעה הפלגה?]]=1,"",IF(AND(מרקובחצי[[#This Row],[עד ועד]]&gt;28,מרקובחצי[[#This Row],[עד ועד]]&lt;32,OR(מרקובחצי[[#This Row],[CycleNumber]]=1,AND(U387=1),AND(V387=1,OR(מרקובחצי[[#This Row],[עד ועד]]&lt;J387,מרקובחצי[[#This Row],[עד ועד]]&gt;K387)),W387=1)),1,""))</f>
        <v>1</v>
      </c>
      <c r="Q388" s="19" t="str">
        <f>IF(מרקובחצי[[#This Row],[קבעה הפלגה?]]=1,"",IF(AND(מרקובחצי[[#This Row],[עד ועד]]&gt;31,OR(מרקובחצי[[#This Row],[CycleNumber]]=1,AND(U387=1),AND(V387=1,מרקובחצי[[#This Row],[עד ועד]]&gt;K387),AND(W387=1,OR(מרקובחצי[[#This Row],[עד ועד]]&gt;K387,מרקובחצי[[#This Row],[עד ועד]]&lt;J387)))),1,""))</f>
        <v/>
      </c>
      <c r="R388" s="19" t="str">
        <f>IF(מרקובחצי[[#This Row],[CycleNumber]]&gt;1,IF(AND(O387=1,מרקובחצי[[#This Row],[עד ועד]]&lt;29),1,""),"")</f>
        <v/>
      </c>
      <c r="S388" s="19" t="str">
        <f>IF(מרקובחצי[[#This Row],[CycleNumber]]&gt;1,IF(OR(AND(O387=1,מרקובחצי[[#This Row],[עד ועד]]&gt;28),AND(P387=1),AND(Q387=1,מרקובחצי[[#This Row],[עד ועד]]&lt;32)),1,""),"")</f>
        <v/>
      </c>
      <c r="T388" s="19" t="str">
        <f>IF(מרקובחצי[[#This Row],[CycleNumber]]&gt;1,IF(AND(Q387=1,מרקובחצי[[#This Row],[עד ועד]]&gt;31),1,""),"")</f>
        <v/>
      </c>
      <c r="U388" s="19" t="str">
        <f>IF(מרקובחצי[[#This Row],[CycleNumber]]&gt;1,IF(AND(R387=1,מרקובחצי[[#This Row],[עד ועד]]&lt;29),1,IF(AND(U387=1,NOT(OR(מרקובחצי[[#This Row],[עד ועד]]&lt;J387,מרקובחצי[[#This Row],[עד ועד]]&gt;K387))),1,"")),"")</f>
        <v/>
      </c>
      <c r="V388" s="19" t="str">
        <f>IF(מרקובחצי[[#This Row],[CycleNumber]]&gt;1,IF(AND(SUM(R387:T387)=1,מרקובחצי[[#This Row],[עד ועד]]&gt;28,מרקובחצי[[#This Row],[עד ועד]]&lt;32),1,IF(OR(S387=1,AND(R387=1,מרקובחצי[[#This Row],[עד ועד]]&gt;28),AND(T387=1,מרקובחצי[[#This Row],[עד ועד]]&lt;32)),1,IF(AND(V387=1,NOT(OR(מרקובחצי[[#This Row],[עד ועד]]&lt;J387,מרקובחצי[[#This Row],[עד ועד]]&gt;K387))),1,""))),"")</f>
        <v/>
      </c>
      <c r="W388" s="19" t="str">
        <f>IF(מרקובחצי[[#This Row],[CycleNumber]]&gt;1,IF(AND(T387=1,מרקובחצי[[#This Row],[עד ועד]]&gt;31),1,IF(AND(W387=1,NOT(OR(מרקובחצי[[#This Row],[עד ועד]]&lt;J387,מרקובחצי[[#This Row],[עד ועד]]&gt;K387))),1,"")),"")</f>
        <v/>
      </c>
      <c r="X388" s="19" t="str">
        <f>IF(AND(מרקובחצי[[#This Row],[CycleNumber]]&lt;$B389,SUM(מרקובחצי[[#This Row],[11]],R389)=2),1,"")</f>
        <v/>
      </c>
      <c r="Y388" s="19" t="str">
        <f>IF(AND(מרקובחצי[[#This Row],[CycleNumber]]&lt;$B389,SUM(מרקובחצי[[#This Row],[11]],S389)=2),1,"")</f>
        <v/>
      </c>
      <c r="Z388" s="19" t="str">
        <f>IF(AND(מרקובחצי[[#This Row],[CycleNumber]]&lt;$B389,SUM(מרקובחצי[[#This Row],[13]],S389)=2),1,"")</f>
        <v/>
      </c>
      <c r="AA388" s="19" t="str">
        <f>IF(AND(מרקובחצי[[#This Row],[CycleNumber]]&lt;$B389,SUM(מרקובחצי[[#This Row],[13]],T389)=2),1,"")</f>
        <v/>
      </c>
      <c r="AB388" s="19" t="str">
        <f>IF(AND(מרקובחצי[[#This Row],[CycleNumber]]&lt;$B389,SUM(מרקובחצי[[#This Row],[21]],U389)=2),1,"")</f>
        <v/>
      </c>
      <c r="AC388" s="19" t="str">
        <f>IF(AND(מרקובחצי[[#This Row],[CycleNumber]]&lt;$B389,SUM(מרקובחצי[[#This Row],[21]],V389)=2),1,"")</f>
        <v/>
      </c>
      <c r="AD388" s="19" t="str">
        <f>IF(AND(מרקובחצי[[#This Row],[CycleNumber]]&lt;$B389,SUM(מרקובחצי[[#This Row],[23]],V389)=2),1,"")</f>
        <v/>
      </c>
      <c r="AE388" s="19" t="str">
        <f>IF(AND(מרקובחצי[[#This Row],[CycleNumber]]&lt;$B389,SUM(מרקובחצי[[#This Row],[23]],W389)=2),1,"")</f>
        <v/>
      </c>
      <c r="AF388" s="19" t="str">
        <f>IF(AND(מרקובחצי[[#This Row],[CycleNumber]]&lt;$B389,SUM(מרקובחצי[[#This Row],[31]],O389)=2),1,"")</f>
        <v/>
      </c>
      <c r="AG388" s="19" t="str">
        <f>IF(AND(מרקובחצי[[#This Row],[CycleNumber]]&lt;$B389,SUM(מרקובחצי[[#This Row],[31]],P389)=2),1,"")</f>
        <v/>
      </c>
      <c r="AH388" s="19" t="str">
        <f>IF(AND(מרקובחצי[[#This Row],[CycleNumber]]&lt;$B389,SUM(מרקובחצי[[#This Row],[31]],Q389)=2),1,"")</f>
        <v/>
      </c>
      <c r="AI388" s="19" t="str">
        <f>IF(AND(מרקובחצי[[#This Row],[CycleNumber]]&lt;$B389,SUM(U388:U389)=2),1,"")</f>
        <v/>
      </c>
      <c r="AJ388" s="19" t="str">
        <f>IF(AND(מרקובחצי[[#This Row],[CycleNumber]]&lt;$B389,SUM(מרקובחצי[[#This Row],[32]],O389)=2),1,"")</f>
        <v/>
      </c>
      <c r="AK388" s="19" t="str">
        <f>IF(AND(מרקובחצי[[#This Row],[CycleNumber]]&lt;$B389,SUM(מרקובחצי[[#This Row],[32]],P389)=2),1,"")</f>
        <v/>
      </c>
      <c r="AL388" s="19" t="str">
        <f>IF(AND(מרקובחצי[[#This Row],[CycleNumber]]&lt;$B389,SUM(מרקובחצי[[#This Row],[32]],Q389)=2),1,"")</f>
        <v/>
      </c>
      <c r="AM388" s="19" t="str">
        <f>IF(AND(מרקובחצי[[#This Row],[CycleNumber]]&lt;$B389,SUM(V388:V389)=2),1,"")</f>
        <v/>
      </c>
      <c r="AN388" s="19" t="str">
        <f>IF(AND(מרקובחצי[[#This Row],[CycleNumber]]&lt;$B389,SUM(מרקובחצי[[#This Row],[33]],O389)=2),1,"")</f>
        <v/>
      </c>
      <c r="AO388" s="19" t="str">
        <f>IF(AND(מרקובחצי[[#This Row],[CycleNumber]]&lt;$B389,SUM(מרקובחצי[[#This Row],[33]],P389)=2),1,"")</f>
        <v/>
      </c>
      <c r="AP388" s="19" t="str">
        <f>IF(AND(מרקובחצי[[#This Row],[CycleNumber]]&lt;$B389,SUM(מרקובחצי[[#This Row],[33]],Q389)=2),1,"")</f>
        <v/>
      </c>
      <c r="AQ388" s="19" t="str">
        <f>IF(AND(מרקובחצי[[#This Row],[CycleNumber]]&lt;$B389,SUM(W388:W389)=2),1,"")</f>
        <v/>
      </c>
      <c r="AR388" s="19">
        <f>IF(AND(מרקובחצי[[#This Row],[CycleNumber]]&lt;$B389,SUM(מרקובחצי[[#This Row],[12]],S389)=2),1,"")</f>
        <v>1</v>
      </c>
      <c r="AS388" s="19" t="str">
        <f>IF(AND(מרקובחצי[[#This Row],[CycleNumber]]&lt;$B389,SUM(מרקובחצי[[#This Row],[22]],V389)=2),1,"")</f>
        <v/>
      </c>
      <c r="AT388" s="21">
        <f>SUM(מרקובחצי[[#This Row],[11]:[33]])</f>
        <v>1</v>
      </c>
    </row>
    <row r="389" spans="1:46" ht="15.6" x14ac:dyDescent="0.25">
      <c r="A389" s="19" t="s">
        <v>43</v>
      </c>
      <c r="B389" s="19">
        <v>2</v>
      </c>
      <c r="C389">
        <v>25</v>
      </c>
      <c r="D389" s="19">
        <f>מרקובחצי[[#This Row],[LengthofCycle]]+1</f>
        <v>26</v>
      </c>
      <c r="E389" t="str">
        <f>IF(IFERROR(LOOKUP(מרקובחצי[[#This Row],[ClientID]],קביעויות[הפלגה]),FALSE)=מרקובחצי[[#This Row],[ClientID]],1,"")</f>
        <v/>
      </c>
      <c r="F389" t="str">
        <f>IF(IFERROR(LOOKUP(מרקובחצי[[#This Row],[ClientID]],סוגחציקבוע[S31]),FALSE)=מרקובחצי[[#This Row],[ClientID]],1,"")</f>
        <v/>
      </c>
      <c r="G389">
        <f>IF(IFERROR(LOOKUP(מרקובחצי[[#This Row],[ClientID]],סוגחציקבוע[S32]),FALSE)=מרקובחצי[[#This Row],[ClientID]],1,"")</f>
        <v>1</v>
      </c>
      <c r="H389" t="str">
        <f>IF(IFERROR(LOOKUP(מרקובחצי[[#This Row],[ClientID]],סוגחציקבוע[S33]),FALSE)=מרקובחצי[[#This Row],[ClientID]],1,"")</f>
        <v/>
      </c>
      <c r="I389" t="str">
        <f>IF(IFERROR(LOOKUP(מרקובחצי[[#This Row],[ClientID]],סוגחציקבוע[S32&amp;33]),FALSE)=מרקובחצי[[#This Row],[ClientID]],1,"")</f>
        <v/>
      </c>
      <c r="J389" s="19">
        <f>IF(SUM(מרקובחצי[[#This Row],[11]:[13]])=1,מרקובחצי[[#This Row],[עד ועד]],IF(SUM(R388:T389)=1,IF(מרקובחצי[[#This Row],[עד ועד]]&lt;J388,מרקובחצי[[#This Row],[עד ועד]],J388),J388))</f>
        <v>26</v>
      </c>
      <c r="K389" s="19">
        <f>IF(SUM(מרקובחצי[[#This Row],[11]:[13]])=1,מרקובחצי[[#This Row],[עד ועד]],IF(SUM(R388:T389)=1,IF(מרקובחצי[[#This Row],[עד ועד]]&gt;K388,מרקובחצי[[#This Row],[עד ועד]],K388),K388))</f>
        <v>30</v>
      </c>
      <c r="L389" s="19" t="str">
        <f>IF(AND(SUM(מרקובחצי[[#This Row],[31]:[33]])=1,SUM(U388:W388)=0),מרקובחצי[[#This Row],[מקס]]-מרקובחצי[[#This Row],[מינ]],"")</f>
        <v/>
      </c>
      <c r="M38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389" s="19" t="str">
        <f t="shared" si="6"/>
        <v>S12</v>
      </c>
      <c r="O389" s="19" t="str">
        <f>IF(מרקובחצי[[#This Row],[קבעה הפלגה?]]=1,"",IF(AND(מרקובחצי[[#This Row],[עד ועד]]&lt;29,OR(מרקובחצי[[#This Row],[CycleNumber]]=1,AND(U388=1,OR(מרקובחצי[[#This Row],[עד ועד]]&lt;J388,מרקובחצי[[#This Row],[עד ועד]]&gt;K388)),AND(V388=1,מרקובחצי[[#This Row],[עד ועד]]&lt;J388),W388=1)),1,""))</f>
        <v/>
      </c>
      <c r="P389" s="19" t="str">
        <f>IF(מרקובחצי[[#This Row],[קבעה הפלגה?]]=1,"",IF(AND(מרקובחצי[[#This Row],[עד ועד]]&gt;28,מרקובחצי[[#This Row],[עד ועד]]&lt;32,OR(מרקובחצי[[#This Row],[CycleNumber]]=1,AND(U388=1),AND(V388=1,OR(מרקובחצי[[#This Row],[עד ועד]]&lt;J388,מרקובחצי[[#This Row],[עד ועד]]&gt;K388)),W388=1)),1,""))</f>
        <v/>
      </c>
      <c r="Q389" s="19" t="str">
        <f>IF(מרקובחצי[[#This Row],[קבעה הפלגה?]]=1,"",IF(AND(מרקובחצי[[#This Row],[עד ועד]]&gt;31,OR(מרקובחצי[[#This Row],[CycleNumber]]=1,AND(U388=1),AND(V388=1,מרקובחצי[[#This Row],[עד ועד]]&gt;K388),AND(W388=1,OR(מרקובחצי[[#This Row],[עד ועד]]&gt;K388,מרקובחצי[[#This Row],[עד ועד]]&lt;J388)))),1,""))</f>
        <v/>
      </c>
      <c r="R389" s="19" t="str">
        <f>IF(מרקובחצי[[#This Row],[CycleNumber]]&gt;1,IF(AND(O388=1,מרקובחצי[[#This Row],[עד ועד]]&lt;29),1,""),"")</f>
        <v/>
      </c>
      <c r="S389" s="19">
        <f>IF(מרקובחצי[[#This Row],[CycleNumber]]&gt;1,IF(OR(AND(O388=1,מרקובחצי[[#This Row],[עד ועד]]&gt;28),AND(P388=1),AND(Q388=1,מרקובחצי[[#This Row],[עד ועד]]&lt;32)),1,""),"")</f>
        <v>1</v>
      </c>
      <c r="T389" s="19" t="str">
        <f>IF(מרקובחצי[[#This Row],[CycleNumber]]&gt;1,IF(AND(Q388=1,מרקובחצי[[#This Row],[עד ועד]]&gt;31),1,""),"")</f>
        <v/>
      </c>
      <c r="U389" s="19" t="str">
        <f>IF(מרקובחצי[[#This Row],[CycleNumber]]&gt;1,IF(AND(R388=1,מרקובחצי[[#This Row],[עד ועד]]&lt;29),1,IF(AND(U388=1,NOT(OR(מרקובחצי[[#This Row],[עד ועד]]&lt;J388,מרקובחצי[[#This Row],[עד ועד]]&gt;K388))),1,"")),"")</f>
        <v/>
      </c>
      <c r="V389" s="19" t="str">
        <f>IF(מרקובחצי[[#This Row],[CycleNumber]]&gt;1,IF(AND(SUM(R388:T388)=1,מרקובחצי[[#This Row],[עד ועד]]&gt;28,מרקובחצי[[#This Row],[עד ועד]]&lt;32),1,IF(OR(S388=1,AND(R388=1,מרקובחצי[[#This Row],[עד ועד]]&gt;28),AND(T388=1,מרקובחצי[[#This Row],[עד ועד]]&lt;32)),1,IF(AND(V388=1,NOT(OR(מרקובחצי[[#This Row],[עד ועד]]&lt;J388,מרקובחצי[[#This Row],[עד ועד]]&gt;K388))),1,""))),"")</f>
        <v/>
      </c>
      <c r="W389" s="19" t="str">
        <f>IF(מרקובחצי[[#This Row],[CycleNumber]]&gt;1,IF(AND(T388=1,מרקובחצי[[#This Row],[עד ועד]]&gt;31),1,IF(AND(W388=1,NOT(OR(מרקובחצי[[#This Row],[עד ועד]]&lt;J388,מרקובחצי[[#This Row],[עד ועד]]&gt;K388))),1,"")),"")</f>
        <v/>
      </c>
      <c r="X389" s="19" t="str">
        <f>IF(AND(מרקובחצי[[#This Row],[CycleNumber]]&lt;$B390,SUM(מרקובחצי[[#This Row],[11]],R390)=2),1,"")</f>
        <v/>
      </c>
      <c r="Y389" s="19" t="str">
        <f>IF(AND(מרקובחצי[[#This Row],[CycleNumber]]&lt;$B390,SUM(מרקובחצי[[#This Row],[11]],S390)=2),1,"")</f>
        <v/>
      </c>
      <c r="Z389" s="19" t="str">
        <f>IF(AND(מרקובחצי[[#This Row],[CycleNumber]]&lt;$B390,SUM(מרקובחצי[[#This Row],[13]],S390)=2),1,"")</f>
        <v/>
      </c>
      <c r="AA389" s="19" t="str">
        <f>IF(AND(מרקובחצי[[#This Row],[CycleNumber]]&lt;$B390,SUM(מרקובחצי[[#This Row],[13]],T390)=2),1,"")</f>
        <v/>
      </c>
      <c r="AB389" s="19" t="str">
        <f>IF(AND(מרקובחצי[[#This Row],[CycleNumber]]&lt;$B390,SUM(מרקובחצי[[#This Row],[21]],U390)=2),1,"")</f>
        <v/>
      </c>
      <c r="AC389" s="19" t="str">
        <f>IF(AND(מרקובחצי[[#This Row],[CycleNumber]]&lt;$B390,SUM(מרקובחצי[[#This Row],[21]],V390)=2),1,"")</f>
        <v/>
      </c>
      <c r="AD389" s="19" t="str">
        <f>IF(AND(מרקובחצי[[#This Row],[CycleNumber]]&lt;$B390,SUM(מרקובחצי[[#This Row],[23]],V390)=2),1,"")</f>
        <v/>
      </c>
      <c r="AE389" s="19" t="str">
        <f>IF(AND(מרקובחצי[[#This Row],[CycleNumber]]&lt;$B390,SUM(מרקובחצי[[#This Row],[23]],W390)=2),1,"")</f>
        <v/>
      </c>
      <c r="AF389" s="19" t="str">
        <f>IF(AND(מרקובחצי[[#This Row],[CycleNumber]]&lt;$B390,SUM(מרקובחצי[[#This Row],[31]],O390)=2),1,"")</f>
        <v/>
      </c>
      <c r="AG389" s="19" t="str">
        <f>IF(AND(מרקובחצי[[#This Row],[CycleNumber]]&lt;$B390,SUM(מרקובחצי[[#This Row],[31]],P390)=2),1,"")</f>
        <v/>
      </c>
      <c r="AH389" s="19" t="str">
        <f>IF(AND(מרקובחצי[[#This Row],[CycleNumber]]&lt;$B390,SUM(מרקובחצי[[#This Row],[31]],Q390)=2),1,"")</f>
        <v/>
      </c>
      <c r="AI389" s="19" t="str">
        <f>IF(AND(מרקובחצי[[#This Row],[CycleNumber]]&lt;$B390,SUM(U389:U390)=2),1,"")</f>
        <v/>
      </c>
      <c r="AJ389" s="19" t="str">
        <f>IF(AND(מרקובחצי[[#This Row],[CycleNumber]]&lt;$B390,SUM(מרקובחצי[[#This Row],[32]],O390)=2),1,"")</f>
        <v/>
      </c>
      <c r="AK389" s="19" t="str">
        <f>IF(AND(מרקובחצי[[#This Row],[CycleNumber]]&lt;$B390,SUM(מרקובחצי[[#This Row],[32]],P390)=2),1,"")</f>
        <v/>
      </c>
      <c r="AL389" s="19" t="str">
        <f>IF(AND(מרקובחצי[[#This Row],[CycleNumber]]&lt;$B390,SUM(מרקובחצי[[#This Row],[32]],Q390)=2),1,"")</f>
        <v/>
      </c>
      <c r="AM389" s="19" t="str">
        <f>IF(AND(מרקובחצי[[#This Row],[CycleNumber]]&lt;$B390,SUM(V389:V390)=2),1,"")</f>
        <v/>
      </c>
      <c r="AN389" s="19" t="str">
        <f>IF(AND(מרקובחצי[[#This Row],[CycleNumber]]&lt;$B390,SUM(מרקובחצי[[#This Row],[33]],O390)=2),1,"")</f>
        <v/>
      </c>
      <c r="AO389" s="19" t="str">
        <f>IF(AND(מרקובחצי[[#This Row],[CycleNumber]]&lt;$B390,SUM(מרקובחצי[[#This Row],[33]],P390)=2),1,"")</f>
        <v/>
      </c>
      <c r="AP389" s="19" t="str">
        <f>IF(AND(מרקובחצי[[#This Row],[CycleNumber]]&lt;$B390,SUM(מרקובחצי[[#This Row],[33]],Q390)=2),1,"")</f>
        <v/>
      </c>
      <c r="AQ389" s="19" t="str">
        <f>IF(AND(מרקובחצי[[#This Row],[CycleNumber]]&lt;$B390,SUM(W389:W390)=2),1,"")</f>
        <v/>
      </c>
      <c r="AR389" s="19" t="str">
        <f>IF(AND(מרקובחצי[[#This Row],[CycleNumber]]&lt;$B390,SUM(מרקובחצי[[#This Row],[12]],S390)=2),1,"")</f>
        <v/>
      </c>
      <c r="AS389" s="19">
        <f>IF(AND(מרקובחצי[[#This Row],[CycleNumber]]&lt;$B390,SUM(מרקובחצי[[#This Row],[22]],V390)=2),1,"")</f>
        <v>1</v>
      </c>
      <c r="AT389" s="21">
        <f>SUM(מרקובחצי[[#This Row],[11]:[33]])</f>
        <v>1</v>
      </c>
    </row>
    <row r="390" spans="1:46" ht="15.6" x14ac:dyDescent="0.25">
      <c r="A390" s="19" t="s">
        <v>43</v>
      </c>
      <c r="B390" s="19">
        <v>3</v>
      </c>
      <c r="C390">
        <v>26</v>
      </c>
      <c r="D390" s="19">
        <f>מרקובחצי[[#This Row],[LengthofCycle]]+1</f>
        <v>27</v>
      </c>
      <c r="E390" t="str">
        <f>IF(IFERROR(LOOKUP(מרקובחצי[[#This Row],[ClientID]],קביעויות[הפלגה]),FALSE)=מרקובחצי[[#This Row],[ClientID]],1,"")</f>
        <v/>
      </c>
      <c r="F390" t="str">
        <f>IF(IFERROR(LOOKUP(מרקובחצי[[#This Row],[ClientID]],סוגחציקבוע[S31]),FALSE)=מרקובחצי[[#This Row],[ClientID]],1,"")</f>
        <v/>
      </c>
      <c r="G390">
        <f>IF(IFERROR(LOOKUP(מרקובחצי[[#This Row],[ClientID]],סוגחציקבוע[S32]),FALSE)=מרקובחצי[[#This Row],[ClientID]],1,"")</f>
        <v>1</v>
      </c>
      <c r="H390" t="str">
        <f>IF(IFERROR(LOOKUP(מרקובחצי[[#This Row],[ClientID]],סוגחציקבוע[S33]),FALSE)=מרקובחצי[[#This Row],[ClientID]],1,"")</f>
        <v/>
      </c>
      <c r="I390" t="str">
        <f>IF(IFERROR(LOOKUP(מרקובחצי[[#This Row],[ClientID]],סוגחציקבוע[S32&amp;33]),FALSE)=מרקובחצי[[#This Row],[ClientID]],1,"")</f>
        <v/>
      </c>
      <c r="J390" s="19">
        <f>IF(SUM(מרקובחצי[[#This Row],[11]:[13]])=1,מרקובחצי[[#This Row],[עד ועד]],IF(SUM(R389:T390)=1,IF(מרקובחצי[[#This Row],[עד ועד]]&lt;J389,מרקובחצי[[#This Row],[עד ועד]],J389),J389))</f>
        <v>26</v>
      </c>
      <c r="K390" s="19">
        <f>IF(SUM(מרקובחצי[[#This Row],[11]:[13]])=1,מרקובחצי[[#This Row],[עד ועד]],IF(SUM(R389:T390)=1,IF(מרקובחצי[[#This Row],[עד ועד]]&gt;K389,מרקובחצי[[#This Row],[עד ועד]],K389),K389))</f>
        <v>30</v>
      </c>
      <c r="L390" s="19">
        <f>IF(AND(SUM(מרקובחצי[[#This Row],[31]:[33]])=1,SUM(U389:W389)=0),מרקובחצי[[#This Row],[מקס]]-מרקובחצי[[#This Row],[מינ]],"")</f>
        <v>4</v>
      </c>
      <c r="M39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90" s="19" t="str">
        <f t="shared" si="6"/>
        <v>S22</v>
      </c>
      <c r="O390" s="19" t="str">
        <f>IF(מרקובחצי[[#This Row],[קבעה הפלגה?]]=1,"",IF(AND(מרקובחצי[[#This Row],[עד ועד]]&lt;29,OR(מרקובחצי[[#This Row],[CycleNumber]]=1,AND(U389=1,OR(מרקובחצי[[#This Row],[עד ועד]]&lt;J389,מרקובחצי[[#This Row],[עד ועד]]&gt;K389)),AND(V389=1,מרקובחצי[[#This Row],[עד ועד]]&lt;J389),W389=1)),1,""))</f>
        <v/>
      </c>
      <c r="P390" s="19" t="str">
        <f>IF(מרקובחצי[[#This Row],[קבעה הפלגה?]]=1,"",IF(AND(מרקובחצי[[#This Row],[עד ועד]]&gt;28,מרקובחצי[[#This Row],[עד ועד]]&lt;32,OR(מרקובחצי[[#This Row],[CycleNumber]]=1,AND(U389=1),AND(V389=1,OR(מרקובחצי[[#This Row],[עד ועד]]&lt;J389,מרקובחצי[[#This Row],[עד ועד]]&gt;K389)),W389=1)),1,""))</f>
        <v/>
      </c>
      <c r="Q390" s="19" t="str">
        <f>IF(מרקובחצי[[#This Row],[קבעה הפלגה?]]=1,"",IF(AND(מרקובחצי[[#This Row],[עד ועד]]&gt;31,OR(מרקובחצי[[#This Row],[CycleNumber]]=1,AND(U389=1),AND(V389=1,מרקובחצי[[#This Row],[עד ועד]]&gt;K389),AND(W389=1,OR(מרקובחצי[[#This Row],[עד ועד]]&gt;K389,מרקובחצי[[#This Row],[עד ועד]]&lt;J389)))),1,""))</f>
        <v/>
      </c>
      <c r="R390" s="19" t="str">
        <f>IF(מרקובחצי[[#This Row],[CycleNumber]]&gt;1,IF(AND(O389=1,מרקובחצי[[#This Row],[עד ועד]]&lt;29),1,""),"")</f>
        <v/>
      </c>
      <c r="S390" s="19" t="str">
        <f>IF(מרקובחצי[[#This Row],[CycleNumber]]&gt;1,IF(OR(AND(O389=1,מרקובחצי[[#This Row],[עד ועד]]&gt;28),AND(P389=1),AND(Q389=1,מרקובחצי[[#This Row],[עד ועד]]&lt;32)),1,""),"")</f>
        <v/>
      </c>
      <c r="T390" s="19" t="str">
        <f>IF(מרקובחצי[[#This Row],[CycleNumber]]&gt;1,IF(AND(Q389=1,מרקובחצי[[#This Row],[עד ועד]]&gt;31),1,""),"")</f>
        <v/>
      </c>
      <c r="U390" s="19" t="str">
        <f>IF(מרקובחצי[[#This Row],[CycleNumber]]&gt;1,IF(AND(R389=1,מרקובחצי[[#This Row],[עד ועד]]&lt;29),1,IF(AND(U389=1,NOT(OR(מרקובחצי[[#This Row],[עד ועד]]&lt;J389,מרקובחצי[[#This Row],[עד ועד]]&gt;K389))),1,"")),"")</f>
        <v/>
      </c>
      <c r="V390" s="19">
        <f>IF(מרקובחצי[[#This Row],[CycleNumber]]&gt;1,IF(AND(SUM(R389:T389)=1,מרקובחצי[[#This Row],[עד ועד]]&gt;28,מרקובחצי[[#This Row],[עד ועד]]&lt;32),1,IF(OR(S389=1,AND(R389=1,מרקובחצי[[#This Row],[עד ועד]]&gt;28),AND(T389=1,מרקובחצי[[#This Row],[עד ועד]]&lt;32)),1,IF(AND(V389=1,NOT(OR(מרקובחצי[[#This Row],[עד ועד]]&lt;J389,מרקובחצי[[#This Row],[עד ועד]]&gt;K389))),1,""))),"")</f>
        <v>1</v>
      </c>
      <c r="W390" s="19" t="str">
        <f>IF(מרקובחצי[[#This Row],[CycleNumber]]&gt;1,IF(AND(T389=1,מרקובחצי[[#This Row],[עד ועד]]&gt;31),1,IF(AND(W389=1,NOT(OR(מרקובחצי[[#This Row],[עד ועד]]&lt;J389,מרקובחצי[[#This Row],[עד ועד]]&gt;K389))),1,"")),"")</f>
        <v/>
      </c>
      <c r="X390" s="19" t="str">
        <f>IF(AND(מרקובחצי[[#This Row],[CycleNumber]]&lt;$B391,SUM(מרקובחצי[[#This Row],[11]],R391)=2),1,"")</f>
        <v/>
      </c>
      <c r="Y390" s="19" t="str">
        <f>IF(AND(מרקובחצי[[#This Row],[CycleNumber]]&lt;$B391,SUM(מרקובחצי[[#This Row],[11]],S391)=2),1,"")</f>
        <v/>
      </c>
      <c r="Z390" s="19" t="str">
        <f>IF(AND(מרקובחצי[[#This Row],[CycleNumber]]&lt;$B391,SUM(מרקובחצי[[#This Row],[13]],S391)=2),1,"")</f>
        <v/>
      </c>
      <c r="AA390" s="19" t="str">
        <f>IF(AND(מרקובחצי[[#This Row],[CycleNumber]]&lt;$B391,SUM(מרקובחצי[[#This Row],[13]],T391)=2),1,"")</f>
        <v/>
      </c>
      <c r="AB390" s="19" t="str">
        <f>IF(AND(מרקובחצי[[#This Row],[CycleNumber]]&lt;$B391,SUM(מרקובחצי[[#This Row],[21]],U391)=2),1,"")</f>
        <v/>
      </c>
      <c r="AC390" s="19" t="str">
        <f>IF(AND(מרקובחצי[[#This Row],[CycleNumber]]&lt;$B391,SUM(מרקובחצי[[#This Row],[21]],V391)=2),1,"")</f>
        <v/>
      </c>
      <c r="AD390" s="19" t="str">
        <f>IF(AND(מרקובחצי[[#This Row],[CycleNumber]]&lt;$B391,SUM(מרקובחצי[[#This Row],[23]],V391)=2),1,"")</f>
        <v/>
      </c>
      <c r="AE390" s="19" t="str">
        <f>IF(AND(מרקובחצי[[#This Row],[CycleNumber]]&lt;$B391,SUM(מרקובחצי[[#This Row],[23]],W391)=2),1,"")</f>
        <v/>
      </c>
      <c r="AF390" s="19" t="str">
        <f>IF(AND(מרקובחצי[[#This Row],[CycleNumber]]&lt;$B391,SUM(מרקובחצי[[#This Row],[31]],O391)=2),1,"")</f>
        <v/>
      </c>
      <c r="AG390" s="19" t="str">
        <f>IF(AND(מרקובחצי[[#This Row],[CycleNumber]]&lt;$B391,SUM(מרקובחצי[[#This Row],[31]],P391)=2),1,"")</f>
        <v/>
      </c>
      <c r="AH390" s="19" t="str">
        <f>IF(AND(מרקובחצי[[#This Row],[CycleNumber]]&lt;$B391,SUM(מרקובחצי[[#This Row],[31]],Q391)=2),1,"")</f>
        <v/>
      </c>
      <c r="AI390" s="19" t="str">
        <f>IF(AND(מרקובחצי[[#This Row],[CycleNumber]]&lt;$B391,SUM(U390:U391)=2),1,"")</f>
        <v/>
      </c>
      <c r="AJ390" s="19" t="str">
        <f>IF(AND(מרקובחצי[[#This Row],[CycleNumber]]&lt;$B391,SUM(מרקובחצי[[#This Row],[32]],O391)=2),1,"")</f>
        <v/>
      </c>
      <c r="AK390" s="19" t="str">
        <f>IF(AND(מרקובחצי[[#This Row],[CycleNumber]]&lt;$B391,SUM(מרקובחצי[[#This Row],[32]],P391)=2),1,"")</f>
        <v/>
      </c>
      <c r="AL390" s="19" t="str">
        <f>IF(AND(מרקובחצי[[#This Row],[CycleNumber]]&lt;$B391,SUM(מרקובחצי[[#This Row],[32]],Q391)=2),1,"")</f>
        <v/>
      </c>
      <c r="AM390" s="19">
        <f>IF(AND(מרקובחצי[[#This Row],[CycleNumber]]&lt;$B391,SUM(V390:V391)=2),1,"")</f>
        <v>1</v>
      </c>
      <c r="AN390" s="19" t="str">
        <f>IF(AND(מרקובחצי[[#This Row],[CycleNumber]]&lt;$B391,SUM(מרקובחצי[[#This Row],[33]],O391)=2),1,"")</f>
        <v/>
      </c>
      <c r="AO390" s="19" t="str">
        <f>IF(AND(מרקובחצי[[#This Row],[CycleNumber]]&lt;$B391,SUM(מרקובחצי[[#This Row],[33]],P391)=2),1,"")</f>
        <v/>
      </c>
      <c r="AP390" s="19" t="str">
        <f>IF(AND(מרקובחצי[[#This Row],[CycleNumber]]&lt;$B391,SUM(מרקובחצי[[#This Row],[33]],Q391)=2),1,"")</f>
        <v/>
      </c>
      <c r="AQ390" s="19" t="str">
        <f>IF(AND(מרקובחצי[[#This Row],[CycleNumber]]&lt;$B391,SUM(W390:W391)=2),1,"")</f>
        <v/>
      </c>
      <c r="AR390" s="19" t="str">
        <f>IF(AND(מרקובחצי[[#This Row],[CycleNumber]]&lt;$B391,SUM(מרקובחצי[[#This Row],[12]],S391)=2),1,"")</f>
        <v/>
      </c>
      <c r="AS390" s="19" t="str">
        <f>IF(AND(מרקובחצי[[#This Row],[CycleNumber]]&lt;$B391,SUM(מרקובחצי[[#This Row],[22]],V391)=2),1,"")</f>
        <v/>
      </c>
      <c r="AT390" s="21">
        <f>SUM(מרקובחצי[[#This Row],[11]:[33]])</f>
        <v>1</v>
      </c>
    </row>
    <row r="391" spans="1:46" ht="15.6" x14ac:dyDescent="0.25">
      <c r="A391" s="19" t="s">
        <v>43</v>
      </c>
      <c r="B391" s="19">
        <v>4</v>
      </c>
      <c r="C391">
        <v>26</v>
      </c>
      <c r="D391" s="19">
        <f>מרקובחצי[[#This Row],[LengthofCycle]]+1</f>
        <v>27</v>
      </c>
      <c r="E391" t="str">
        <f>IF(IFERROR(LOOKUP(מרקובחצי[[#This Row],[ClientID]],קביעויות[הפלגה]),FALSE)=מרקובחצי[[#This Row],[ClientID]],1,"")</f>
        <v/>
      </c>
      <c r="F391" t="str">
        <f>IF(IFERROR(LOOKUP(מרקובחצי[[#This Row],[ClientID]],סוגחציקבוע[S31]),FALSE)=מרקובחצי[[#This Row],[ClientID]],1,"")</f>
        <v/>
      </c>
      <c r="G391">
        <f>IF(IFERROR(LOOKUP(מרקובחצי[[#This Row],[ClientID]],סוגחציקבוע[S32]),FALSE)=מרקובחצי[[#This Row],[ClientID]],1,"")</f>
        <v>1</v>
      </c>
      <c r="H391" t="str">
        <f>IF(IFERROR(LOOKUP(מרקובחצי[[#This Row],[ClientID]],סוגחציקבוע[S33]),FALSE)=מרקובחצי[[#This Row],[ClientID]],1,"")</f>
        <v/>
      </c>
      <c r="I391" t="str">
        <f>IF(IFERROR(LOOKUP(מרקובחצי[[#This Row],[ClientID]],סוגחציקבוע[S32&amp;33]),FALSE)=מרקובחצי[[#This Row],[ClientID]],1,"")</f>
        <v/>
      </c>
      <c r="J391" s="19">
        <f>IF(SUM(מרקובחצי[[#This Row],[11]:[13]])=1,מרקובחצי[[#This Row],[עד ועד]],IF(SUM(R390:T391)=1,IF(מרקובחצי[[#This Row],[עד ועד]]&lt;J390,מרקובחצי[[#This Row],[עד ועד]],J390),J390))</f>
        <v>26</v>
      </c>
      <c r="K391" s="19">
        <f>IF(SUM(מרקובחצי[[#This Row],[11]:[13]])=1,מרקובחצי[[#This Row],[עד ועד]],IF(SUM(R390:T391)=1,IF(מרקובחצי[[#This Row],[עד ועד]]&gt;K390,מרקובחצי[[#This Row],[עד ועד]],K390),K390))</f>
        <v>30</v>
      </c>
      <c r="L391" s="19" t="str">
        <f>IF(AND(SUM(מרקובחצי[[#This Row],[31]:[33]])=1,SUM(U390:W390)=0),מרקובחצי[[#This Row],[מקס]]-מרקובחצי[[#This Row],[מינ]],"")</f>
        <v/>
      </c>
      <c r="M39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91" s="19" t="str">
        <f t="shared" si="6"/>
        <v>S32</v>
      </c>
      <c r="O391" s="19" t="str">
        <f>IF(מרקובחצי[[#This Row],[קבעה הפלגה?]]=1,"",IF(AND(מרקובחצי[[#This Row],[עד ועד]]&lt;29,OR(מרקובחצי[[#This Row],[CycleNumber]]=1,AND(U390=1,OR(מרקובחצי[[#This Row],[עד ועד]]&lt;J390,מרקובחצי[[#This Row],[עד ועד]]&gt;K390)),AND(V390=1,מרקובחצי[[#This Row],[עד ועד]]&lt;J390),W390=1)),1,""))</f>
        <v/>
      </c>
      <c r="P391" s="19" t="str">
        <f>IF(מרקובחצי[[#This Row],[קבעה הפלגה?]]=1,"",IF(AND(מרקובחצי[[#This Row],[עד ועד]]&gt;28,מרקובחצי[[#This Row],[עד ועד]]&lt;32,OR(מרקובחצי[[#This Row],[CycleNumber]]=1,AND(U390=1),AND(V390=1,OR(מרקובחצי[[#This Row],[עד ועד]]&lt;J390,מרקובחצי[[#This Row],[עד ועד]]&gt;K390)),W390=1)),1,""))</f>
        <v/>
      </c>
      <c r="Q391" s="19" t="str">
        <f>IF(מרקובחצי[[#This Row],[קבעה הפלגה?]]=1,"",IF(AND(מרקובחצי[[#This Row],[עד ועד]]&gt;31,OR(מרקובחצי[[#This Row],[CycleNumber]]=1,AND(U390=1),AND(V390=1,מרקובחצי[[#This Row],[עד ועד]]&gt;K390),AND(W390=1,OR(מרקובחצי[[#This Row],[עד ועד]]&gt;K390,מרקובחצי[[#This Row],[עד ועד]]&lt;J390)))),1,""))</f>
        <v/>
      </c>
      <c r="R391" s="19" t="str">
        <f>IF(מרקובחצי[[#This Row],[CycleNumber]]&gt;1,IF(AND(O390=1,מרקובחצי[[#This Row],[עד ועד]]&lt;29),1,""),"")</f>
        <v/>
      </c>
      <c r="S391" s="19" t="str">
        <f>IF(מרקובחצי[[#This Row],[CycleNumber]]&gt;1,IF(OR(AND(O390=1,מרקובחצי[[#This Row],[עד ועד]]&gt;28),AND(P390=1),AND(Q390=1,מרקובחצי[[#This Row],[עד ועד]]&lt;32)),1,""),"")</f>
        <v/>
      </c>
      <c r="T391" s="19" t="str">
        <f>IF(מרקובחצי[[#This Row],[CycleNumber]]&gt;1,IF(AND(Q390=1,מרקובחצי[[#This Row],[עד ועד]]&gt;31),1,""),"")</f>
        <v/>
      </c>
      <c r="U391" s="19" t="str">
        <f>IF(מרקובחצי[[#This Row],[CycleNumber]]&gt;1,IF(AND(R390=1,מרקובחצי[[#This Row],[עד ועד]]&lt;29),1,IF(AND(U390=1,NOT(OR(מרקובחצי[[#This Row],[עד ועד]]&lt;J390,מרקובחצי[[#This Row],[עד ועד]]&gt;K390))),1,"")),"")</f>
        <v/>
      </c>
      <c r="V391" s="19">
        <f>IF(מרקובחצי[[#This Row],[CycleNumber]]&gt;1,IF(AND(SUM(R390:T390)=1,מרקובחצי[[#This Row],[עד ועד]]&gt;28,מרקובחצי[[#This Row],[עד ועד]]&lt;32),1,IF(OR(S390=1,AND(R390=1,מרקובחצי[[#This Row],[עד ועד]]&gt;28),AND(T390=1,מרקובחצי[[#This Row],[עד ועד]]&lt;32)),1,IF(AND(V390=1,NOT(OR(מרקובחצי[[#This Row],[עד ועד]]&lt;J390,מרקובחצי[[#This Row],[עד ועד]]&gt;K390))),1,""))),"")</f>
        <v>1</v>
      </c>
      <c r="W391" s="19" t="str">
        <f>IF(מרקובחצי[[#This Row],[CycleNumber]]&gt;1,IF(AND(T390=1,מרקובחצי[[#This Row],[עד ועד]]&gt;31),1,IF(AND(W390=1,NOT(OR(מרקובחצי[[#This Row],[עד ועד]]&lt;J390,מרקובחצי[[#This Row],[עד ועד]]&gt;K390))),1,"")),"")</f>
        <v/>
      </c>
      <c r="X391" s="19" t="str">
        <f>IF(AND(מרקובחצי[[#This Row],[CycleNumber]]&lt;$B392,SUM(מרקובחצי[[#This Row],[11]],R392)=2),1,"")</f>
        <v/>
      </c>
      <c r="Y391" s="19" t="str">
        <f>IF(AND(מרקובחצי[[#This Row],[CycleNumber]]&lt;$B392,SUM(מרקובחצי[[#This Row],[11]],S392)=2),1,"")</f>
        <v/>
      </c>
      <c r="Z391" s="19" t="str">
        <f>IF(AND(מרקובחצי[[#This Row],[CycleNumber]]&lt;$B392,SUM(מרקובחצי[[#This Row],[13]],S392)=2),1,"")</f>
        <v/>
      </c>
      <c r="AA391" s="19" t="str">
        <f>IF(AND(מרקובחצי[[#This Row],[CycleNumber]]&lt;$B392,SUM(מרקובחצי[[#This Row],[13]],T392)=2),1,"")</f>
        <v/>
      </c>
      <c r="AB391" s="19" t="str">
        <f>IF(AND(מרקובחצי[[#This Row],[CycleNumber]]&lt;$B392,SUM(מרקובחצי[[#This Row],[21]],U392)=2),1,"")</f>
        <v/>
      </c>
      <c r="AC391" s="19" t="str">
        <f>IF(AND(מרקובחצי[[#This Row],[CycleNumber]]&lt;$B392,SUM(מרקובחצי[[#This Row],[21]],V392)=2),1,"")</f>
        <v/>
      </c>
      <c r="AD391" s="19" t="str">
        <f>IF(AND(מרקובחצי[[#This Row],[CycleNumber]]&lt;$B392,SUM(מרקובחצי[[#This Row],[23]],V392)=2),1,"")</f>
        <v/>
      </c>
      <c r="AE391" s="19" t="str">
        <f>IF(AND(מרקובחצי[[#This Row],[CycleNumber]]&lt;$B392,SUM(מרקובחצי[[#This Row],[23]],W392)=2),1,"")</f>
        <v/>
      </c>
      <c r="AF391" s="19" t="str">
        <f>IF(AND(מרקובחצי[[#This Row],[CycleNumber]]&lt;$B392,SUM(מרקובחצי[[#This Row],[31]],O392)=2),1,"")</f>
        <v/>
      </c>
      <c r="AG391" s="19" t="str">
        <f>IF(AND(מרקובחצי[[#This Row],[CycleNumber]]&lt;$B392,SUM(מרקובחצי[[#This Row],[31]],P392)=2),1,"")</f>
        <v/>
      </c>
      <c r="AH391" s="19" t="str">
        <f>IF(AND(מרקובחצי[[#This Row],[CycleNumber]]&lt;$B392,SUM(מרקובחצי[[#This Row],[31]],Q392)=2),1,"")</f>
        <v/>
      </c>
      <c r="AI391" s="19" t="str">
        <f>IF(AND(מרקובחצי[[#This Row],[CycleNumber]]&lt;$B392,SUM(U391:U392)=2),1,"")</f>
        <v/>
      </c>
      <c r="AJ391" s="19" t="str">
        <f>IF(AND(מרקובחצי[[#This Row],[CycleNumber]]&lt;$B392,SUM(מרקובחצי[[#This Row],[32]],O392)=2),1,"")</f>
        <v/>
      </c>
      <c r="AK391" s="19" t="str">
        <f>IF(AND(מרקובחצי[[#This Row],[CycleNumber]]&lt;$B392,SUM(מרקובחצי[[#This Row],[32]],P392)=2),1,"")</f>
        <v/>
      </c>
      <c r="AL391" s="19" t="str">
        <f>IF(AND(מרקובחצי[[#This Row],[CycleNumber]]&lt;$B392,SUM(מרקובחצי[[#This Row],[32]],Q392)=2),1,"")</f>
        <v/>
      </c>
      <c r="AM391" s="19">
        <f>IF(AND(מרקובחצי[[#This Row],[CycleNumber]]&lt;$B392,SUM(V391:V392)=2),1,"")</f>
        <v>1</v>
      </c>
      <c r="AN391" s="19" t="str">
        <f>IF(AND(מרקובחצי[[#This Row],[CycleNumber]]&lt;$B392,SUM(מרקובחצי[[#This Row],[33]],O392)=2),1,"")</f>
        <v/>
      </c>
      <c r="AO391" s="19" t="str">
        <f>IF(AND(מרקובחצי[[#This Row],[CycleNumber]]&lt;$B392,SUM(מרקובחצי[[#This Row],[33]],P392)=2),1,"")</f>
        <v/>
      </c>
      <c r="AP391" s="19" t="str">
        <f>IF(AND(מרקובחצי[[#This Row],[CycleNumber]]&lt;$B392,SUM(מרקובחצי[[#This Row],[33]],Q392)=2),1,"")</f>
        <v/>
      </c>
      <c r="AQ391" s="19" t="str">
        <f>IF(AND(מרקובחצי[[#This Row],[CycleNumber]]&lt;$B392,SUM(W391:W392)=2),1,"")</f>
        <v/>
      </c>
      <c r="AR391" s="19" t="str">
        <f>IF(AND(מרקובחצי[[#This Row],[CycleNumber]]&lt;$B392,SUM(מרקובחצי[[#This Row],[12]],S392)=2),1,"")</f>
        <v/>
      </c>
      <c r="AS391" s="19" t="str">
        <f>IF(AND(מרקובחצי[[#This Row],[CycleNumber]]&lt;$B392,SUM(מרקובחצי[[#This Row],[22]],V392)=2),1,"")</f>
        <v/>
      </c>
      <c r="AT391" s="21">
        <f>SUM(מרקובחצי[[#This Row],[11]:[33]])</f>
        <v>1</v>
      </c>
    </row>
    <row r="392" spans="1:46" ht="15.6" x14ac:dyDescent="0.25">
      <c r="A392" s="19" t="s">
        <v>43</v>
      </c>
      <c r="B392" s="19">
        <v>5</v>
      </c>
      <c r="C392">
        <v>28</v>
      </c>
      <c r="D392" s="19">
        <f>מרקובחצי[[#This Row],[LengthofCycle]]+1</f>
        <v>29</v>
      </c>
      <c r="E392" t="str">
        <f>IF(IFERROR(LOOKUP(מרקובחצי[[#This Row],[ClientID]],קביעויות[הפלגה]),FALSE)=מרקובחצי[[#This Row],[ClientID]],1,"")</f>
        <v/>
      </c>
      <c r="F392" t="str">
        <f>IF(IFERROR(LOOKUP(מרקובחצי[[#This Row],[ClientID]],סוגחציקבוע[S31]),FALSE)=מרקובחצי[[#This Row],[ClientID]],1,"")</f>
        <v/>
      </c>
      <c r="G392">
        <f>IF(IFERROR(LOOKUP(מרקובחצי[[#This Row],[ClientID]],סוגחציקבוע[S32]),FALSE)=מרקובחצי[[#This Row],[ClientID]],1,"")</f>
        <v>1</v>
      </c>
      <c r="H392" t="str">
        <f>IF(IFERROR(LOOKUP(מרקובחצי[[#This Row],[ClientID]],סוגחציקבוע[S33]),FALSE)=מרקובחצי[[#This Row],[ClientID]],1,"")</f>
        <v/>
      </c>
      <c r="I392" t="str">
        <f>IF(IFERROR(LOOKUP(מרקובחצי[[#This Row],[ClientID]],סוגחציקבוע[S32&amp;33]),FALSE)=מרקובחצי[[#This Row],[ClientID]],1,"")</f>
        <v/>
      </c>
      <c r="J392" s="19">
        <f>IF(SUM(מרקובחצי[[#This Row],[11]:[13]])=1,מרקובחצי[[#This Row],[עד ועד]],IF(SUM(R391:T392)=1,IF(מרקובחצי[[#This Row],[עד ועד]]&lt;J391,מרקובחצי[[#This Row],[עד ועד]],J391),J391))</f>
        <v>26</v>
      </c>
      <c r="K392" s="19">
        <f>IF(SUM(מרקובחצי[[#This Row],[11]:[13]])=1,מרקובחצי[[#This Row],[עד ועד]],IF(SUM(R391:T392)=1,IF(מרקובחצי[[#This Row],[עד ועד]]&gt;K391,מרקובחצי[[#This Row],[עד ועד]],K391),K391))</f>
        <v>30</v>
      </c>
      <c r="L392" s="19" t="str">
        <f>IF(AND(SUM(מרקובחצי[[#This Row],[31]:[33]])=1,SUM(U391:W391)=0),מרקובחצי[[#This Row],[מקס]]-מרקובחצי[[#This Row],[מינ]],"")</f>
        <v/>
      </c>
      <c r="M39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92" s="19" t="str">
        <f t="shared" si="6"/>
        <v>S32</v>
      </c>
      <c r="O392" s="19" t="str">
        <f>IF(מרקובחצי[[#This Row],[קבעה הפלגה?]]=1,"",IF(AND(מרקובחצי[[#This Row],[עד ועד]]&lt;29,OR(מרקובחצי[[#This Row],[CycleNumber]]=1,AND(U391=1,OR(מרקובחצי[[#This Row],[עד ועד]]&lt;J391,מרקובחצי[[#This Row],[עד ועד]]&gt;K391)),AND(V391=1,מרקובחצי[[#This Row],[עד ועד]]&lt;J391),W391=1)),1,""))</f>
        <v/>
      </c>
      <c r="P392" s="19" t="str">
        <f>IF(מרקובחצי[[#This Row],[קבעה הפלגה?]]=1,"",IF(AND(מרקובחצי[[#This Row],[עד ועד]]&gt;28,מרקובחצי[[#This Row],[עד ועד]]&lt;32,OR(מרקובחצי[[#This Row],[CycleNumber]]=1,AND(U391=1),AND(V391=1,OR(מרקובחצי[[#This Row],[עד ועד]]&lt;J391,מרקובחצי[[#This Row],[עד ועד]]&gt;K391)),W391=1)),1,""))</f>
        <v/>
      </c>
      <c r="Q392" s="19" t="str">
        <f>IF(מרקובחצי[[#This Row],[קבעה הפלגה?]]=1,"",IF(AND(מרקובחצי[[#This Row],[עד ועד]]&gt;31,OR(מרקובחצי[[#This Row],[CycleNumber]]=1,AND(U391=1),AND(V391=1,מרקובחצי[[#This Row],[עד ועד]]&gt;K391),AND(W391=1,OR(מרקובחצי[[#This Row],[עד ועד]]&gt;K391,מרקובחצי[[#This Row],[עד ועד]]&lt;J391)))),1,""))</f>
        <v/>
      </c>
      <c r="R392" s="19" t="str">
        <f>IF(מרקובחצי[[#This Row],[CycleNumber]]&gt;1,IF(AND(O391=1,מרקובחצי[[#This Row],[עד ועד]]&lt;29),1,""),"")</f>
        <v/>
      </c>
      <c r="S392" s="19" t="str">
        <f>IF(מרקובחצי[[#This Row],[CycleNumber]]&gt;1,IF(OR(AND(O391=1,מרקובחצי[[#This Row],[עד ועד]]&gt;28),AND(P391=1),AND(Q391=1,מרקובחצי[[#This Row],[עד ועד]]&lt;32)),1,""),"")</f>
        <v/>
      </c>
      <c r="T392" s="19" t="str">
        <f>IF(מרקובחצי[[#This Row],[CycleNumber]]&gt;1,IF(AND(Q391=1,מרקובחצי[[#This Row],[עד ועד]]&gt;31),1,""),"")</f>
        <v/>
      </c>
      <c r="U392" s="19" t="str">
        <f>IF(מרקובחצי[[#This Row],[CycleNumber]]&gt;1,IF(AND(R391=1,מרקובחצי[[#This Row],[עד ועד]]&lt;29),1,IF(AND(U391=1,NOT(OR(מרקובחצי[[#This Row],[עד ועד]]&lt;J391,מרקובחצי[[#This Row],[עד ועד]]&gt;K391))),1,"")),"")</f>
        <v/>
      </c>
      <c r="V392" s="19">
        <f>IF(מרקובחצי[[#This Row],[CycleNumber]]&gt;1,IF(AND(SUM(R391:T391)=1,מרקובחצי[[#This Row],[עד ועד]]&gt;28,מרקובחצי[[#This Row],[עד ועד]]&lt;32),1,IF(OR(S391=1,AND(R391=1,מרקובחצי[[#This Row],[עד ועד]]&gt;28),AND(T391=1,מרקובחצי[[#This Row],[עד ועד]]&lt;32)),1,IF(AND(V391=1,NOT(OR(מרקובחצי[[#This Row],[עד ועד]]&lt;J391,מרקובחצי[[#This Row],[עד ועד]]&gt;K391))),1,""))),"")</f>
        <v>1</v>
      </c>
      <c r="W392" s="19" t="str">
        <f>IF(מרקובחצי[[#This Row],[CycleNumber]]&gt;1,IF(AND(T391=1,מרקובחצי[[#This Row],[עד ועד]]&gt;31),1,IF(AND(W391=1,NOT(OR(מרקובחצי[[#This Row],[עד ועד]]&lt;J391,מרקובחצי[[#This Row],[עד ועד]]&gt;K391))),1,"")),"")</f>
        <v/>
      </c>
      <c r="X392" s="19" t="str">
        <f>IF(AND(מרקובחצי[[#This Row],[CycleNumber]]&lt;$B393,SUM(מרקובחצי[[#This Row],[11]],R393)=2),1,"")</f>
        <v/>
      </c>
      <c r="Y392" s="19" t="str">
        <f>IF(AND(מרקובחצי[[#This Row],[CycleNumber]]&lt;$B393,SUM(מרקובחצי[[#This Row],[11]],S393)=2),1,"")</f>
        <v/>
      </c>
      <c r="Z392" s="19" t="str">
        <f>IF(AND(מרקובחצי[[#This Row],[CycleNumber]]&lt;$B393,SUM(מרקובחצי[[#This Row],[13]],S393)=2),1,"")</f>
        <v/>
      </c>
      <c r="AA392" s="19" t="str">
        <f>IF(AND(מרקובחצי[[#This Row],[CycleNumber]]&lt;$B393,SUM(מרקובחצי[[#This Row],[13]],T393)=2),1,"")</f>
        <v/>
      </c>
      <c r="AB392" s="19" t="str">
        <f>IF(AND(מרקובחצי[[#This Row],[CycleNumber]]&lt;$B393,SUM(מרקובחצי[[#This Row],[21]],U393)=2),1,"")</f>
        <v/>
      </c>
      <c r="AC392" s="19" t="str">
        <f>IF(AND(מרקובחצי[[#This Row],[CycleNumber]]&lt;$B393,SUM(מרקובחצי[[#This Row],[21]],V393)=2),1,"")</f>
        <v/>
      </c>
      <c r="AD392" s="19" t="str">
        <f>IF(AND(מרקובחצי[[#This Row],[CycleNumber]]&lt;$B393,SUM(מרקובחצי[[#This Row],[23]],V393)=2),1,"")</f>
        <v/>
      </c>
      <c r="AE392" s="19" t="str">
        <f>IF(AND(מרקובחצי[[#This Row],[CycleNumber]]&lt;$B393,SUM(מרקובחצי[[#This Row],[23]],W393)=2),1,"")</f>
        <v/>
      </c>
      <c r="AF392" s="19" t="str">
        <f>IF(AND(מרקובחצי[[#This Row],[CycleNumber]]&lt;$B393,SUM(מרקובחצי[[#This Row],[31]],O393)=2),1,"")</f>
        <v/>
      </c>
      <c r="AG392" s="19" t="str">
        <f>IF(AND(מרקובחצי[[#This Row],[CycleNumber]]&lt;$B393,SUM(מרקובחצי[[#This Row],[31]],P393)=2),1,"")</f>
        <v/>
      </c>
      <c r="AH392" s="19" t="str">
        <f>IF(AND(מרקובחצי[[#This Row],[CycleNumber]]&lt;$B393,SUM(מרקובחצי[[#This Row],[31]],Q393)=2),1,"")</f>
        <v/>
      </c>
      <c r="AI392" s="19" t="str">
        <f>IF(AND(מרקובחצי[[#This Row],[CycleNumber]]&lt;$B393,SUM(U392:U393)=2),1,"")</f>
        <v/>
      </c>
      <c r="AJ392" s="19" t="str">
        <f>IF(AND(מרקובחצי[[#This Row],[CycleNumber]]&lt;$B393,SUM(מרקובחצי[[#This Row],[32]],O393)=2),1,"")</f>
        <v/>
      </c>
      <c r="AK392" s="19" t="str">
        <f>IF(AND(מרקובחצי[[#This Row],[CycleNumber]]&lt;$B393,SUM(מרקובחצי[[#This Row],[32]],P393)=2),1,"")</f>
        <v/>
      </c>
      <c r="AL392" s="19" t="str">
        <f>IF(AND(מרקובחצי[[#This Row],[CycleNumber]]&lt;$B393,SUM(מרקובחצי[[#This Row],[32]],Q393)=2),1,"")</f>
        <v/>
      </c>
      <c r="AM392" s="19">
        <f>IF(AND(מרקובחצי[[#This Row],[CycleNumber]]&lt;$B393,SUM(V392:V393)=2),1,"")</f>
        <v>1</v>
      </c>
      <c r="AN392" s="19" t="str">
        <f>IF(AND(מרקובחצי[[#This Row],[CycleNumber]]&lt;$B393,SUM(מרקובחצי[[#This Row],[33]],O393)=2),1,"")</f>
        <v/>
      </c>
      <c r="AO392" s="19" t="str">
        <f>IF(AND(מרקובחצי[[#This Row],[CycleNumber]]&lt;$B393,SUM(מרקובחצי[[#This Row],[33]],P393)=2),1,"")</f>
        <v/>
      </c>
      <c r="AP392" s="19" t="str">
        <f>IF(AND(מרקובחצי[[#This Row],[CycleNumber]]&lt;$B393,SUM(מרקובחצי[[#This Row],[33]],Q393)=2),1,"")</f>
        <v/>
      </c>
      <c r="AQ392" s="19" t="str">
        <f>IF(AND(מרקובחצי[[#This Row],[CycleNumber]]&lt;$B393,SUM(W392:W393)=2),1,"")</f>
        <v/>
      </c>
      <c r="AR392" s="19" t="str">
        <f>IF(AND(מרקובחצי[[#This Row],[CycleNumber]]&lt;$B393,SUM(מרקובחצי[[#This Row],[12]],S393)=2),1,"")</f>
        <v/>
      </c>
      <c r="AS392" s="19" t="str">
        <f>IF(AND(מרקובחצי[[#This Row],[CycleNumber]]&lt;$B393,SUM(מרקובחצי[[#This Row],[22]],V393)=2),1,"")</f>
        <v/>
      </c>
      <c r="AT392" s="21">
        <f>SUM(מרקובחצי[[#This Row],[11]:[33]])</f>
        <v>1</v>
      </c>
    </row>
    <row r="393" spans="1:46" ht="15.6" x14ac:dyDescent="0.25">
      <c r="A393" s="19" t="s">
        <v>43</v>
      </c>
      <c r="B393" s="19">
        <v>6</v>
      </c>
      <c r="C393">
        <v>26</v>
      </c>
      <c r="D393" s="19">
        <f>מרקובחצי[[#This Row],[LengthofCycle]]+1</f>
        <v>27</v>
      </c>
      <c r="E393" t="str">
        <f>IF(IFERROR(LOOKUP(מרקובחצי[[#This Row],[ClientID]],קביעויות[הפלגה]),FALSE)=מרקובחצי[[#This Row],[ClientID]],1,"")</f>
        <v/>
      </c>
      <c r="F393" t="str">
        <f>IF(IFERROR(LOOKUP(מרקובחצי[[#This Row],[ClientID]],סוגחציקבוע[S31]),FALSE)=מרקובחצי[[#This Row],[ClientID]],1,"")</f>
        <v/>
      </c>
      <c r="G393">
        <f>IF(IFERROR(LOOKUP(מרקובחצי[[#This Row],[ClientID]],סוגחציקבוע[S32]),FALSE)=מרקובחצי[[#This Row],[ClientID]],1,"")</f>
        <v>1</v>
      </c>
      <c r="H393" t="str">
        <f>IF(IFERROR(LOOKUP(מרקובחצי[[#This Row],[ClientID]],סוגחציקבוע[S33]),FALSE)=מרקובחצי[[#This Row],[ClientID]],1,"")</f>
        <v/>
      </c>
      <c r="I393" t="str">
        <f>IF(IFERROR(LOOKUP(מרקובחצי[[#This Row],[ClientID]],סוגחציקבוע[S32&amp;33]),FALSE)=מרקובחצי[[#This Row],[ClientID]],1,"")</f>
        <v/>
      </c>
      <c r="J393" s="19">
        <f>IF(SUM(מרקובחצי[[#This Row],[11]:[13]])=1,מרקובחצי[[#This Row],[עד ועד]],IF(SUM(R392:T393)=1,IF(מרקובחצי[[#This Row],[עד ועד]]&lt;J392,מרקובחצי[[#This Row],[עד ועד]],J392),J392))</f>
        <v>26</v>
      </c>
      <c r="K393" s="19">
        <f>IF(SUM(מרקובחצי[[#This Row],[11]:[13]])=1,מרקובחצי[[#This Row],[עד ועד]],IF(SUM(R392:T393)=1,IF(מרקובחצי[[#This Row],[עד ועד]]&gt;K392,מרקובחצי[[#This Row],[עד ועד]],K392),K392))</f>
        <v>30</v>
      </c>
      <c r="L393" s="19" t="str">
        <f>IF(AND(SUM(מרקובחצי[[#This Row],[31]:[33]])=1,SUM(U392:W392)=0),מרקובחצי[[#This Row],[מקס]]-מרקובחצי[[#This Row],[מינ]],"")</f>
        <v/>
      </c>
      <c r="M39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93" s="19" t="str">
        <f t="shared" si="6"/>
        <v>S32</v>
      </c>
      <c r="O393" s="19" t="str">
        <f>IF(מרקובחצי[[#This Row],[קבעה הפלגה?]]=1,"",IF(AND(מרקובחצי[[#This Row],[עד ועד]]&lt;29,OR(מרקובחצי[[#This Row],[CycleNumber]]=1,AND(U392=1,OR(מרקובחצי[[#This Row],[עד ועד]]&lt;J392,מרקובחצי[[#This Row],[עד ועד]]&gt;K392)),AND(V392=1,מרקובחצי[[#This Row],[עד ועד]]&lt;J392),W392=1)),1,""))</f>
        <v/>
      </c>
      <c r="P393" s="19" t="str">
        <f>IF(מרקובחצי[[#This Row],[קבעה הפלגה?]]=1,"",IF(AND(מרקובחצי[[#This Row],[עד ועד]]&gt;28,מרקובחצי[[#This Row],[עד ועד]]&lt;32,OR(מרקובחצי[[#This Row],[CycleNumber]]=1,AND(U392=1),AND(V392=1,OR(מרקובחצי[[#This Row],[עד ועד]]&lt;J392,מרקובחצי[[#This Row],[עד ועד]]&gt;K392)),W392=1)),1,""))</f>
        <v/>
      </c>
      <c r="Q393" s="19" t="str">
        <f>IF(מרקובחצי[[#This Row],[קבעה הפלגה?]]=1,"",IF(AND(מרקובחצי[[#This Row],[עד ועד]]&gt;31,OR(מרקובחצי[[#This Row],[CycleNumber]]=1,AND(U392=1),AND(V392=1,מרקובחצי[[#This Row],[עד ועד]]&gt;K392),AND(W392=1,OR(מרקובחצי[[#This Row],[עד ועד]]&gt;K392,מרקובחצי[[#This Row],[עד ועד]]&lt;J392)))),1,""))</f>
        <v/>
      </c>
      <c r="R393" s="19" t="str">
        <f>IF(מרקובחצי[[#This Row],[CycleNumber]]&gt;1,IF(AND(O392=1,מרקובחצי[[#This Row],[עד ועד]]&lt;29),1,""),"")</f>
        <v/>
      </c>
      <c r="S393" s="19" t="str">
        <f>IF(מרקובחצי[[#This Row],[CycleNumber]]&gt;1,IF(OR(AND(O392=1,מרקובחצי[[#This Row],[עד ועד]]&gt;28),AND(P392=1),AND(Q392=1,מרקובחצי[[#This Row],[עד ועד]]&lt;32)),1,""),"")</f>
        <v/>
      </c>
      <c r="T393" s="19" t="str">
        <f>IF(מרקובחצי[[#This Row],[CycleNumber]]&gt;1,IF(AND(Q392=1,מרקובחצי[[#This Row],[עד ועד]]&gt;31),1,""),"")</f>
        <v/>
      </c>
      <c r="U393" s="19" t="str">
        <f>IF(מרקובחצי[[#This Row],[CycleNumber]]&gt;1,IF(AND(R392=1,מרקובחצי[[#This Row],[עד ועד]]&lt;29),1,IF(AND(U392=1,NOT(OR(מרקובחצי[[#This Row],[עד ועד]]&lt;J392,מרקובחצי[[#This Row],[עד ועד]]&gt;K392))),1,"")),"")</f>
        <v/>
      </c>
      <c r="V393" s="19">
        <f>IF(מרקובחצי[[#This Row],[CycleNumber]]&gt;1,IF(AND(SUM(R392:T392)=1,מרקובחצי[[#This Row],[עד ועד]]&gt;28,מרקובחצי[[#This Row],[עד ועד]]&lt;32),1,IF(OR(S392=1,AND(R392=1,מרקובחצי[[#This Row],[עד ועד]]&gt;28),AND(T392=1,מרקובחצי[[#This Row],[עד ועד]]&lt;32)),1,IF(AND(V392=1,NOT(OR(מרקובחצי[[#This Row],[עד ועד]]&lt;J392,מרקובחצי[[#This Row],[עד ועד]]&gt;K392))),1,""))),"")</f>
        <v>1</v>
      </c>
      <c r="W393" s="19" t="str">
        <f>IF(מרקובחצי[[#This Row],[CycleNumber]]&gt;1,IF(AND(T392=1,מרקובחצי[[#This Row],[עד ועד]]&gt;31),1,IF(AND(W392=1,NOT(OR(מרקובחצי[[#This Row],[עד ועד]]&lt;J392,מרקובחצי[[#This Row],[עד ועד]]&gt;K392))),1,"")),"")</f>
        <v/>
      </c>
      <c r="X393" s="19" t="str">
        <f>IF(AND(מרקובחצי[[#This Row],[CycleNumber]]&lt;$B394,SUM(מרקובחצי[[#This Row],[11]],R394)=2),1,"")</f>
        <v/>
      </c>
      <c r="Y393" s="19" t="str">
        <f>IF(AND(מרקובחצי[[#This Row],[CycleNumber]]&lt;$B394,SUM(מרקובחצי[[#This Row],[11]],S394)=2),1,"")</f>
        <v/>
      </c>
      <c r="Z393" s="19" t="str">
        <f>IF(AND(מרקובחצי[[#This Row],[CycleNumber]]&lt;$B394,SUM(מרקובחצי[[#This Row],[13]],S394)=2),1,"")</f>
        <v/>
      </c>
      <c r="AA393" s="19" t="str">
        <f>IF(AND(מרקובחצי[[#This Row],[CycleNumber]]&lt;$B394,SUM(מרקובחצי[[#This Row],[13]],T394)=2),1,"")</f>
        <v/>
      </c>
      <c r="AB393" s="19" t="str">
        <f>IF(AND(מרקובחצי[[#This Row],[CycleNumber]]&lt;$B394,SUM(מרקובחצי[[#This Row],[21]],U394)=2),1,"")</f>
        <v/>
      </c>
      <c r="AC393" s="19" t="str">
        <f>IF(AND(מרקובחצי[[#This Row],[CycleNumber]]&lt;$B394,SUM(מרקובחצי[[#This Row],[21]],V394)=2),1,"")</f>
        <v/>
      </c>
      <c r="AD393" s="19" t="str">
        <f>IF(AND(מרקובחצי[[#This Row],[CycleNumber]]&lt;$B394,SUM(מרקובחצי[[#This Row],[23]],V394)=2),1,"")</f>
        <v/>
      </c>
      <c r="AE393" s="19" t="str">
        <f>IF(AND(מרקובחצי[[#This Row],[CycleNumber]]&lt;$B394,SUM(מרקובחצי[[#This Row],[23]],W394)=2),1,"")</f>
        <v/>
      </c>
      <c r="AF393" s="19" t="str">
        <f>IF(AND(מרקובחצי[[#This Row],[CycleNumber]]&lt;$B394,SUM(מרקובחצי[[#This Row],[31]],O394)=2),1,"")</f>
        <v/>
      </c>
      <c r="AG393" s="19" t="str">
        <f>IF(AND(מרקובחצי[[#This Row],[CycleNumber]]&lt;$B394,SUM(מרקובחצי[[#This Row],[31]],P394)=2),1,"")</f>
        <v/>
      </c>
      <c r="AH393" s="19" t="str">
        <f>IF(AND(מרקובחצי[[#This Row],[CycleNumber]]&lt;$B394,SUM(מרקובחצי[[#This Row],[31]],Q394)=2),1,"")</f>
        <v/>
      </c>
      <c r="AI393" s="19" t="str">
        <f>IF(AND(מרקובחצי[[#This Row],[CycleNumber]]&lt;$B394,SUM(U393:U394)=2),1,"")</f>
        <v/>
      </c>
      <c r="AJ393" s="19" t="str">
        <f>IF(AND(מרקובחצי[[#This Row],[CycleNumber]]&lt;$B394,SUM(מרקובחצי[[#This Row],[32]],O394)=2),1,"")</f>
        <v/>
      </c>
      <c r="AK393" s="19" t="str">
        <f>IF(AND(מרקובחצי[[#This Row],[CycleNumber]]&lt;$B394,SUM(מרקובחצי[[#This Row],[32]],P394)=2),1,"")</f>
        <v/>
      </c>
      <c r="AL393" s="19" t="str">
        <f>IF(AND(מרקובחצי[[#This Row],[CycleNumber]]&lt;$B394,SUM(מרקובחצי[[#This Row],[32]],Q394)=2),1,"")</f>
        <v/>
      </c>
      <c r="AM393" s="19">
        <f>IF(AND(מרקובחצי[[#This Row],[CycleNumber]]&lt;$B394,SUM(V393:V394)=2),1,"")</f>
        <v>1</v>
      </c>
      <c r="AN393" s="19" t="str">
        <f>IF(AND(מרקובחצי[[#This Row],[CycleNumber]]&lt;$B394,SUM(מרקובחצי[[#This Row],[33]],O394)=2),1,"")</f>
        <v/>
      </c>
      <c r="AO393" s="19" t="str">
        <f>IF(AND(מרקובחצי[[#This Row],[CycleNumber]]&lt;$B394,SUM(מרקובחצי[[#This Row],[33]],P394)=2),1,"")</f>
        <v/>
      </c>
      <c r="AP393" s="19" t="str">
        <f>IF(AND(מרקובחצי[[#This Row],[CycleNumber]]&lt;$B394,SUM(מרקובחצי[[#This Row],[33]],Q394)=2),1,"")</f>
        <v/>
      </c>
      <c r="AQ393" s="19" t="str">
        <f>IF(AND(מרקובחצי[[#This Row],[CycleNumber]]&lt;$B394,SUM(W393:W394)=2),1,"")</f>
        <v/>
      </c>
      <c r="AR393" s="19" t="str">
        <f>IF(AND(מרקובחצי[[#This Row],[CycleNumber]]&lt;$B394,SUM(מרקובחצי[[#This Row],[12]],S394)=2),1,"")</f>
        <v/>
      </c>
      <c r="AS393" s="19" t="str">
        <f>IF(AND(מרקובחצי[[#This Row],[CycleNumber]]&lt;$B394,SUM(מרקובחצי[[#This Row],[22]],V394)=2),1,"")</f>
        <v/>
      </c>
      <c r="AT393" s="21">
        <f>SUM(מרקובחצי[[#This Row],[11]:[33]])</f>
        <v>1</v>
      </c>
    </row>
    <row r="394" spans="1:46" ht="15.6" x14ac:dyDescent="0.25">
      <c r="A394" s="19" t="s">
        <v>43</v>
      </c>
      <c r="B394" s="19">
        <v>7</v>
      </c>
      <c r="C394">
        <v>26</v>
      </c>
      <c r="D394" s="19">
        <f>מרקובחצי[[#This Row],[LengthofCycle]]+1</f>
        <v>27</v>
      </c>
      <c r="E394" t="str">
        <f>IF(IFERROR(LOOKUP(מרקובחצי[[#This Row],[ClientID]],קביעויות[הפלגה]),FALSE)=מרקובחצי[[#This Row],[ClientID]],1,"")</f>
        <v/>
      </c>
      <c r="F394" t="str">
        <f>IF(IFERROR(LOOKUP(מרקובחצי[[#This Row],[ClientID]],סוגחציקבוע[S31]),FALSE)=מרקובחצי[[#This Row],[ClientID]],1,"")</f>
        <v/>
      </c>
      <c r="G394">
        <f>IF(IFERROR(LOOKUP(מרקובחצי[[#This Row],[ClientID]],סוגחציקבוע[S32]),FALSE)=מרקובחצי[[#This Row],[ClientID]],1,"")</f>
        <v>1</v>
      </c>
      <c r="H394" t="str">
        <f>IF(IFERROR(LOOKUP(מרקובחצי[[#This Row],[ClientID]],סוגחציקבוע[S33]),FALSE)=מרקובחצי[[#This Row],[ClientID]],1,"")</f>
        <v/>
      </c>
      <c r="I394" t="str">
        <f>IF(IFERROR(LOOKUP(מרקובחצי[[#This Row],[ClientID]],סוגחציקבוע[S32&amp;33]),FALSE)=מרקובחצי[[#This Row],[ClientID]],1,"")</f>
        <v/>
      </c>
      <c r="J394" s="19">
        <f>IF(SUM(מרקובחצי[[#This Row],[11]:[13]])=1,מרקובחצי[[#This Row],[עד ועד]],IF(SUM(R393:T394)=1,IF(מרקובחצי[[#This Row],[עד ועד]]&lt;J393,מרקובחצי[[#This Row],[עד ועד]],J393),J393))</f>
        <v>26</v>
      </c>
      <c r="K394" s="19">
        <f>IF(SUM(מרקובחצי[[#This Row],[11]:[13]])=1,מרקובחצי[[#This Row],[עד ועד]],IF(SUM(R393:T394)=1,IF(מרקובחצי[[#This Row],[עד ועד]]&gt;K393,מרקובחצי[[#This Row],[עד ועד]],K393),K393))</f>
        <v>30</v>
      </c>
      <c r="L394" s="19" t="str">
        <f>IF(AND(SUM(מרקובחצי[[#This Row],[31]:[33]])=1,SUM(U393:W393)=0),מרקובחצי[[#This Row],[מקס]]-מרקובחצי[[#This Row],[מינ]],"")</f>
        <v/>
      </c>
      <c r="M39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94" s="19" t="str">
        <f t="shared" si="6"/>
        <v>S32</v>
      </c>
      <c r="O394" s="19" t="str">
        <f>IF(מרקובחצי[[#This Row],[קבעה הפלגה?]]=1,"",IF(AND(מרקובחצי[[#This Row],[עד ועד]]&lt;29,OR(מרקובחצי[[#This Row],[CycleNumber]]=1,AND(U393=1,OR(מרקובחצי[[#This Row],[עד ועד]]&lt;J393,מרקובחצי[[#This Row],[עד ועד]]&gt;K393)),AND(V393=1,מרקובחצי[[#This Row],[עד ועד]]&lt;J393),W393=1)),1,""))</f>
        <v/>
      </c>
      <c r="P394" s="19" t="str">
        <f>IF(מרקובחצי[[#This Row],[קבעה הפלגה?]]=1,"",IF(AND(מרקובחצי[[#This Row],[עד ועד]]&gt;28,מרקובחצי[[#This Row],[עד ועד]]&lt;32,OR(מרקובחצי[[#This Row],[CycleNumber]]=1,AND(U393=1),AND(V393=1,OR(מרקובחצי[[#This Row],[עד ועד]]&lt;J393,מרקובחצי[[#This Row],[עד ועד]]&gt;K393)),W393=1)),1,""))</f>
        <v/>
      </c>
      <c r="Q394" s="19" t="str">
        <f>IF(מרקובחצי[[#This Row],[קבעה הפלגה?]]=1,"",IF(AND(מרקובחצי[[#This Row],[עד ועד]]&gt;31,OR(מרקובחצי[[#This Row],[CycleNumber]]=1,AND(U393=1),AND(V393=1,מרקובחצי[[#This Row],[עד ועד]]&gt;K393),AND(W393=1,OR(מרקובחצי[[#This Row],[עד ועד]]&gt;K393,מרקובחצי[[#This Row],[עד ועד]]&lt;J393)))),1,""))</f>
        <v/>
      </c>
      <c r="R394" s="19" t="str">
        <f>IF(מרקובחצי[[#This Row],[CycleNumber]]&gt;1,IF(AND(O393=1,מרקובחצי[[#This Row],[עד ועד]]&lt;29),1,""),"")</f>
        <v/>
      </c>
      <c r="S394" s="19" t="str">
        <f>IF(מרקובחצי[[#This Row],[CycleNumber]]&gt;1,IF(OR(AND(O393=1,מרקובחצי[[#This Row],[עד ועד]]&gt;28),AND(P393=1),AND(Q393=1,מרקובחצי[[#This Row],[עד ועד]]&lt;32)),1,""),"")</f>
        <v/>
      </c>
      <c r="T394" s="19" t="str">
        <f>IF(מרקובחצי[[#This Row],[CycleNumber]]&gt;1,IF(AND(Q393=1,מרקובחצי[[#This Row],[עד ועד]]&gt;31),1,""),"")</f>
        <v/>
      </c>
      <c r="U394" s="19" t="str">
        <f>IF(מרקובחצי[[#This Row],[CycleNumber]]&gt;1,IF(AND(R393=1,מרקובחצי[[#This Row],[עד ועד]]&lt;29),1,IF(AND(U393=1,NOT(OR(מרקובחצי[[#This Row],[עד ועד]]&lt;J393,מרקובחצי[[#This Row],[עד ועד]]&gt;K393))),1,"")),"")</f>
        <v/>
      </c>
      <c r="V394" s="19">
        <f>IF(מרקובחצי[[#This Row],[CycleNumber]]&gt;1,IF(AND(SUM(R393:T393)=1,מרקובחצי[[#This Row],[עד ועד]]&gt;28,מרקובחצי[[#This Row],[עד ועד]]&lt;32),1,IF(OR(S393=1,AND(R393=1,מרקובחצי[[#This Row],[עד ועד]]&gt;28),AND(T393=1,מרקובחצי[[#This Row],[עד ועד]]&lt;32)),1,IF(AND(V393=1,NOT(OR(מרקובחצי[[#This Row],[עד ועד]]&lt;J393,מרקובחצי[[#This Row],[עד ועד]]&gt;K393))),1,""))),"")</f>
        <v>1</v>
      </c>
      <c r="W394" s="19" t="str">
        <f>IF(מרקובחצי[[#This Row],[CycleNumber]]&gt;1,IF(AND(T393=1,מרקובחצי[[#This Row],[עד ועד]]&gt;31),1,IF(AND(W393=1,NOT(OR(מרקובחצי[[#This Row],[עד ועד]]&lt;J393,מרקובחצי[[#This Row],[עד ועד]]&gt;K393))),1,"")),"")</f>
        <v/>
      </c>
      <c r="X394" s="19" t="str">
        <f>IF(AND(מרקובחצי[[#This Row],[CycleNumber]]&lt;$B395,SUM(מרקובחצי[[#This Row],[11]],R395)=2),1,"")</f>
        <v/>
      </c>
      <c r="Y394" s="19" t="str">
        <f>IF(AND(מרקובחצי[[#This Row],[CycleNumber]]&lt;$B395,SUM(מרקובחצי[[#This Row],[11]],S395)=2),1,"")</f>
        <v/>
      </c>
      <c r="Z394" s="19" t="str">
        <f>IF(AND(מרקובחצי[[#This Row],[CycleNumber]]&lt;$B395,SUM(מרקובחצי[[#This Row],[13]],S395)=2),1,"")</f>
        <v/>
      </c>
      <c r="AA394" s="19" t="str">
        <f>IF(AND(מרקובחצי[[#This Row],[CycleNumber]]&lt;$B395,SUM(מרקובחצי[[#This Row],[13]],T395)=2),1,"")</f>
        <v/>
      </c>
      <c r="AB394" s="19" t="str">
        <f>IF(AND(מרקובחצי[[#This Row],[CycleNumber]]&lt;$B395,SUM(מרקובחצי[[#This Row],[21]],U395)=2),1,"")</f>
        <v/>
      </c>
      <c r="AC394" s="19" t="str">
        <f>IF(AND(מרקובחצי[[#This Row],[CycleNumber]]&lt;$B395,SUM(מרקובחצי[[#This Row],[21]],V395)=2),1,"")</f>
        <v/>
      </c>
      <c r="AD394" s="19" t="str">
        <f>IF(AND(מרקובחצי[[#This Row],[CycleNumber]]&lt;$B395,SUM(מרקובחצי[[#This Row],[23]],V395)=2),1,"")</f>
        <v/>
      </c>
      <c r="AE394" s="19" t="str">
        <f>IF(AND(מרקובחצי[[#This Row],[CycleNumber]]&lt;$B395,SUM(מרקובחצי[[#This Row],[23]],W395)=2),1,"")</f>
        <v/>
      </c>
      <c r="AF394" s="19" t="str">
        <f>IF(AND(מרקובחצי[[#This Row],[CycleNumber]]&lt;$B395,SUM(מרקובחצי[[#This Row],[31]],O395)=2),1,"")</f>
        <v/>
      </c>
      <c r="AG394" s="19" t="str">
        <f>IF(AND(מרקובחצי[[#This Row],[CycleNumber]]&lt;$B395,SUM(מרקובחצי[[#This Row],[31]],P395)=2),1,"")</f>
        <v/>
      </c>
      <c r="AH394" s="19" t="str">
        <f>IF(AND(מרקובחצי[[#This Row],[CycleNumber]]&lt;$B395,SUM(מרקובחצי[[#This Row],[31]],Q395)=2),1,"")</f>
        <v/>
      </c>
      <c r="AI394" s="19" t="str">
        <f>IF(AND(מרקובחצי[[#This Row],[CycleNumber]]&lt;$B395,SUM(U394:U395)=2),1,"")</f>
        <v/>
      </c>
      <c r="AJ394" s="19" t="str">
        <f>IF(AND(מרקובחצי[[#This Row],[CycleNumber]]&lt;$B395,SUM(מרקובחצי[[#This Row],[32]],O395)=2),1,"")</f>
        <v/>
      </c>
      <c r="AK394" s="19" t="str">
        <f>IF(AND(מרקובחצי[[#This Row],[CycleNumber]]&lt;$B395,SUM(מרקובחצי[[#This Row],[32]],P395)=2),1,"")</f>
        <v/>
      </c>
      <c r="AL394" s="19" t="str">
        <f>IF(AND(מרקובחצי[[#This Row],[CycleNumber]]&lt;$B395,SUM(מרקובחצי[[#This Row],[32]],Q395)=2),1,"")</f>
        <v/>
      </c>
      <c r="AM394" s="19">
        <f>IF(AND(מרקובחצי[[#This Row],[CycleNumber]]&lt;$B395,SUM(V394:V395)=2),1,"")</f>
        <v>1</v>
      </c>
      <c r="AN394" s="19" t="str">
        <f>IF(AND(מרקובחצי[[#This Row],[CycleNumber]]&lt;$B395,SUM(מרקובחצי[[#This Row],[33]],O395)=2),1,"")</f>
        <v/>
      </c>
      <c r="AO394" s="19" t="str">
        <f>IF(AND(מרקובחצי[[#This Row],[CycleNumber]]&lt;$B395,SUM(מרקובחצי[[#This Row],[33]],P395)=2),1,"")</f>
        <v/>
      </c>
      <c r="AP394" s="19" t="str">
        <f>IF(AND(מרקובחצי[[#This Row],[CycleNumber]]&lt;$B395,SUM(מרקובחצי[[#This Row],[33]],Q395)=2),1,"")</f>
        <v/>
      </c>
      <c r="AQ394" s="19" t="str">
        <f>IF(AND(מרקובחצי[[#This Row],[CycleNumber]]&lt;$B395,SUM(W394:W395)=2),1,"")</f>
        <v/>
      </c>
      <c r="AR394" s="19" t="str">
        <f>IF(AND(מרקובחצי[[#This Row],[CycleNumber]]&lt;$B395,SUM(מרקובחצי[[#This Row],[12]],S395)=2),1,"")</f>
        <v/>
      </c>
      <c r="AS394" s="19" t="str">
        <f>IF(AND(מרקובחצי[[#This Row],[CycleNumber]]&lt;$B395,SUM(מרקובחצי[[#This Row],[22]],V395)=2),1,"")</f>
        <v/>
      </c>
      <c r="AT394" s="21">
        <f>SUM(מרקובחצי[[#This Row],[11]:[33]])</f>
        <v>1</v>
      </c>
    </row>
    <row r="395" spans="1:46" ht="15.6" x14ac:dyDescent="0.25">
      <c r="A395" s="19" t="s">
        <v>43</v>
      </c>
      <c r="B395" s="19">
        <v>8</v>
      </c>
      <c r="C395">
        <v>29</v>
      </c>
      <c r="D395" s="19">
        <f>מרקובחצי[[#This Row],[LengthofCycle]]+1</f>
        <v>30</v>
      </c>
      <c r="E395" t="str">
        <f>IF(IFERROR(LOOKUP(מרקובחצי[[#This Row],[ClientID]],קביעויות[הפלגה]),FALSE)=מרקובחצי[[#This Row],[ClientID]],1,"")</f>
        <v/>
      </c>
      <c r="F395" t="str">
        <f>IF(IFERROR(LOOKUP(מרקובחצי[[#This Row],[ClientID]],סוגחציקבוע[S31]),FALSE)=מרקובחצי[[#This Row],[ClientID]],1,"")</f>
        <v/>
      </c>
      <c r="G395">
        <f>IF(IFERROR(LOOKUP(מרקובחצי[[#This Row],[ClientID]],סוגחציקבוע[S32]),FALSE)=מרקובחצי[[#This Row],[ClientID]],1,"")</f>
        <v>1</v>
      </c>
      <c r="H395" t="str">
        <f>IF(IFERROR(LOOKUP(מרקובחצי[[#This Row],[ClientID]],סוגחציקבוע[S33]),FALSE)=מרקובחצי[[#This Row],[ClientID]],1,"")</f>
        <v/>
      </c>
      <c r="I395" t="str">
        <f>IF(IFERROR(LOOKUP(מרקובחצי[[#This Row],[ClientID]],סוגחציקבוע[S32&amp;33]),FALSE)=מרקובחצי[[#This Row],[ClientID]],1,"")</f>
        <v/>
      </c>
      <c r="J395" s="19">
        <f>IF(SUM(מרקובחצי[[#This Row],[11]:[13]])=1,מרקובחצי[[#This Row],[עד ועד]],IF(SUM(R394:T395)=1,IF(מרקובחצי[[#This Row],[עד ועד]]&lt;J394,מרקובחצי[[#This Row],[עד ועד]],J394),J394))</f>
        <v>26</v>
      </c>
      <c r="K395" s="19">
        <f>IF(SUM(מרקובחצי[[#This Row],[11]:[13]])=1,מרקובחצי[[#This Row],[עד ועד]],IF(SUM(R394:T395)=1,IF(מרקובחצי[[#This Row],[עד ועד]]&gt;K394,מרקובחצי[[#This Row],[עד ועד]],K394),K394))</f>
        <v>30</v>
      </c>
      <c r="L395" s="19" t="str">
        <f>IF(AND(SUM(מרקובחצי[[#This Row],[31]:[33]])=1,SUM(U394:W394)=0),מרקובחצי[[#This Row],[מקס]]-מרקובחצי[[#This Row],[מינ]],"")</f>
        <v/>
      </c>
      <c r="M39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95" s="19" t="str">
        <f t="shared" si="6"/>
        <v>S32</v>
      </c>
      <c r="O395" s="19" t="str">
        <f>IF(מרקובחצי[[#This Row],[קבעה הפלגה?]]=1,"",IF(AND(מרקובחצי[[#This Row],[עד ועד]]&lt;29,OR(מרקובחצי[[#This Row],[CycleNumber]]=1,AND(U394=1,OR(מרקובחצי[[#This Row],[עד ועד]]&lt;J394,מרקובחצי[[#This Row],[עד ועד]]&gt;K394)),AND(V394=1,מרקובחצי[[#This Row],[עד ועד]]&lt;J394),W394=1)),1,""))</f>
        <v/>
      </c>
      <c r="P395" s="19" t="str">
        <f>IF(מרקובחצי[[#This Row],[קבעה הפלגה?]]=1,"",IF(AND(מרקובחצי[[#This Row],[עד ועד]]&gt;28,מרקובחצי[[#This Row],[עד ועד]]&lt;32,OR(מרקובחצי[[#This Row],[CycleNumber]]=1,AND(U394=1),AND(V394=1,OR(מרקובחצי[[#This Row],[עד ועד]]&lt;J394,מרקובחצי[[#This Row],[עד ועד]]&gt;K394)),W394=1)),1,""))</f>
        <v/>
      </c>
      <c r="Q395" s="19" t="str">
        <f>IF(מרקובחצי[[#This Row],[קבעה הפלגה?]]=1,"",IF(AND(מרקובחצי[[#This Row],[עד ועד]]&gt;31,OR(מרקובחצי[[#This Row],[CycleNumber]]=1,AND(U394=1),AND(V394=1,מרקובחצי[[#This Row],[עד ועד]]&gt;K394),AND(W394=1,OR(מרקובחצי[[#This Row],[עד ועד]]&gt;K394,מרקובחצי[[#This Row],[עד ועד]]&lt;J394)))),1,""))</f>
        <v/>
      </c>
      <c r="R395" s="19" t="str">
        <f>IF(מרקובחצי[[#This Row],[CycleNumber]]&gt;1,IF(AND(O394=1,מרקובחצי[[#This Row],[עד ועד]]&lt;29),1,""),"")</f>
        <v/>
      </c>
      <c r="S395" s="19" t="str">
        <f>IF(מרקובחצי[[#This Row],[CycleNumber]]&gt;1,IF(OR(AND(O394=1,מרקובחצי[[#This Row],[עד ועד]]&gt;28),AND(P394=1),AND(Q394=1,מרקובחצי[[#This Row],[עד ועד]]&lt;32)),1,""),"")</f>
        <v/>
      </c>
      <c r="T395" s="19" t="str">
        <f>IF(מרקובחצי[[#This Row],[CycleNumber]]&gt;1,IF(AND(Q394=1,מרקובחצי[[#This Row],[עד ועד]]&gt;31),1,""),"")</f>
        <v/>
      </c>
      <c r="U395" s="19" t="str">
        <f>IF(מרקובחצי[[#This Row],[CycleNumber]]&gt;1,IF(AND(R394=1,מרקובחצי[[#This Row],[עד ועד]]&lt;29),1,IF(AND(U394=1,NOT(OR(מרקובחצי[[#This Row],[עד ועד]]&lt;J394,מרקובחצי[[#This Row],[עד ועד]]&gt;K394))),1,"")),"")</f>
        <v/>
      </c>
      <c r="V395" s="19">
        <f>IF(מרקובחצי[[#This Row],[CycleNumber]]&gt;1,IF(AND(SUM(R394:T394)=1,מרקובחצי[[#This Row],[עד ועד]]&gt;28,מרקובחצי[[#This Row],[עד ועד]]&lt;32),1,IF(OR(S394=1,AND(R394=1,מרקובחצי[[#This Row],[עד ועד]]&gt;28),AND(T394=1,מרקובחצי[[#This Row],[עד ועד]]&lt;32)),1,IF(AND(V394=1,NOT(OR(מרקובחצי[[#This Row],[עד ועד]]&lt;J394,מרקובחצי[[#This Row],[עד ועד]]&gt;K394))),1,""))),"")</f>
        <v>1</v>
      </c>
      <c r="W395" s="19" t="str">
        <f>IF(מרקובחצי[[#This Row],[CycleNumber]]&gt;1,IF(AND(T394=1,מרקובחצי[[#This Row],[עד ועד]]&gt;31),1,IF(AND(W394=1,NOT(OR(מרקובחצי[[#This Row],[עד ועד]]&lt;J394,מרקובחצי[[#This Row],[עד ועד]]&gt;K394))),1,"")),"")</f>
        <v/>
      </c>
      <c r="X395" s="19" t="str">
        <f>IF(AND(מרקובחצי[[#This Row],[CycleNumber]]&lt;$B396,SUM(מרקובחצי[[#This Row],[11]],R396)=2),1,"")</f>
        <v/>
      </c>
      <c r="Y395" s="19" t="str">
        <f>IF(AND(מרקובחצי[[#This Row],[CycleNumber]]&lt;$B396,SUM(מרקובחצי[[#This Row],[11]],S396)=2),1,"")</f>
        <v/>
      </c>
      <c r="Z395" s="19" t="str">
        <f>IF(AND(מרקובחצי[[#This Row],[CycleNumber]]&lt;$B396,SUM(מרקובחצי[[#This Row],[13]],S396)=2),1,"")</f>
        <v/>
      </c>
      <c r="AA395" s="19" t="str">
        <f>IF(AND(מרקובחצי[[#This Row],[CycleNumber]]&lt;$B396,SUM(מרקובחצי[[#This Row],[13]],T396)=2),1,"")</f>
        <v/>
      </c>
      <c r="AB395" s="19" t="str">
        <f>IF(AND(מרקובחצי[[#This Row],[CycleNumber]]&lt;$B396,SUM(מרקובחצי[[#This Row],[21]],U396)=2),1,"")</f>
        <v/>
      </c>
      <c r="AC395" s="19" t="str">
        <f>IF(AND(מרקובחצי[[#This Row],[CycleNumber]]&lt;$B396,SUM(מרקובחצי[[#This Row],[21]],V396)=2),1,"")</f>
        <v/>
      </c>
      <c r="AD395" s="19" t="str">
        <f>IF(AND(מרקובחצי[[#This Row],[CycleNumber]]&lt;$B396,SUM(מרקובחצי[[#This Row],[23]],V396)=2),1,"")</f>
        <v/>
      </c>
      <c r="AE395" s="19" t="str">
        <f>IF(AND(מרקובחצי[[#This Row],[CycleNumber]]&lt;$B396,SUM(מרקובחצי[[#This Row],[23]],W396)=2),1,"")</f>
        <v/>
      </c>
      <c r="AF395" s="19" t="str">
        <f>IF(AND(מרקובחצי[[#This Row],[CycleNumber]]&lt;$B396,SUM(מרקובחצי[[#This Row],[31]],O396)=2),1,"")</f>
        <v/>
      </c>
      <c r="AG395" s="19" t="str">
        <f>IF(AND(מרקובחצי[[#This Row],[CycleNumber]]&lt;$B396,SUM(מרקובחצי[[#This Row],[31]],P396)=2),1,"")</f>
        <v/>
      </c>
      <c r="AH395" s="19" t="str">
        <f>IF(AND(מרקובחצי[[#This Row],[CycleNumber]]&lt;$B396,SUM(מרקובחצי[[#This Row],[31]],Q396)=2),1,"")</f>
        <v/>
      </c>
      <c r="AI395" s="19" t="str">
        <f>IF(AND(מרקובחצי[[#This Row],[CycleNumber]]&lt;$B396,SUM(U395:U396)=2),1,"")</f>
        <v/>
      </c>
      <c r="AJ395" s="19" t="str">
        <f>IF(AND(מרקובחצי[[#This Row],[CycleNumber]]&lt;$B396,SUM(מרקובחצי[[#This Row],[32]],O396)=2),1,"")</f>
        <v/>
      </c>
      <c r="AK395" s="19" t="str">
        <f>IF(AND(מרקובחצי[[#This Row],[CycleNumber]]&lt;$B396,SUM(מרקובחצי[[#This Row],[32]],P396)=2),1,"")</f>
        <v/>
      </c>
      <c r="AL395" s="19" t="str">
        <f>IF(AND(מרקובחצי[[#This Row],[CycleNumber]]&lt;$B396,SUM(מרקובחצי[[#This Row],[32]],Q396)=2),1,"")</f>
        <v/>
      </c>
      <c r="AM395" s="19">
        <f>IF(AND(מרקובחצי[[#This Row],[CycleNumber]]&lt;$B396,SUM(V395:V396)=2),1,"")</f>
        <v>1</v>
      </c>
      <c r="AN395" s="19" t="str">
        <f>IF(AND(מרקובחצי[[#This Row],[CycleNumber]]&lt;$B396,SUM(מרקובחצי[[#This Row],[33]],O396)=2),1,"")</f>
        <v/>
      </c>
      <c r="AO395" s="19" t="str">
        <f>IF(AND(מרקובחצי[[#This Row],[CycleNumber]]&lt;$B396,SUM(מרקובחצי[[#This Row],[33]],P396)=2),1,"")</f>
        <v/>
      </c>
      <c r="AP395" s="19" t="str">
        <f>IF(AND(מרקובחצי[[#This Row],[CycleNumber]]&lt;$B396,SUM(מרקובחצי[[#This Row],[33]],Q396)=2),1,"")</f>
        <v/>
      </c>
      <c r="AQ395" s="19" t="str">
        <f>IF(AND(מרקובחצי[[#This Row],[CycleNumber]]&lt;$B396,SUM(W395:W396)=2),1,"")</f>
        <v/>
      </c>
      <c r="AR395" s="19" t="str">
        <f>IF(AND(מרקובחצי[[#This Row],[CycleNumber]]&lt;$B396,SUM(מרקובחצי[[#This Row],[12]],S396)=2),1,"")</f>
        <v/>
      </c>
      <c r="AS395" s="19" t="str">
        <f>IF(AND(מרקובחצי[[#This Row],[CycleNumber]]&lt;$B396,SUM(מרקובחצי[[#This Row],[22]],V396)=2),1,"")</f>
        <v/>
      </c>
      <c r="AT395" s="21">
        <f>SUM(מרקובחצי[[#This Row],[11]:[33]])</f>
        <v>1</v>
      </c>
    </row>
    <row r="396" spans="1:46" ht="15.6" x14ac:dyDescent="0.25">
      <c r="A396" s="19" t="s">
        <v>43</v>
      </c>
      <c r="B396" s="19">
        <v>9</v>
      </c>
      <c r="C396">
        <v>29</v>
      </c>
      <c r="D396" s="19">
        <f>מרקובחצי[[#This Row],[LengthofCycle]]+1</f>
        <v>30</v>
      </c>
      <c r="E396" t="str">
        <f>IF(IFERROR(LOOKUP(מרקובחצי[[#This Row],[ClientID]],קביעויות[הפלגה]),FALSE)=מרקובחצי[[#This Row],[ClientID]],1,"")</f>
        <v/>
      </c>
      <c r="F396" t="str">
        <f>IF(IFERROR(LOOKUP(מרקובחצי[[#This Row],[ClientID]],סוגחציקבוע[S31]),FALSE)=מרקובחצי[[#This Row],[ClientID]],1,"")</f>
        <v/>
      </c>
      <c r="G396">
        <f>IF(IFERROR(LOOKUP(מרקובחצי[[#This Row],[ClientID]],סוגחציקבוע[S32]),FALSE)=מרקובחצי[[#This Row],[ClientID]],1,"")</f>
        <v>1</v>
      </c>
      <c r="H396" t="str">
        <f>IF(IFERROR(LOOKUP(מרקובחצי[[#This Row],[ClientID]],סוגחציקבוע[S33]),FALSE)=מרקובחצי[[#This Row],[ClientID]],1,"")</f>
        <v/>
      </c>
      <c r="I396" t="str">
        <f>IF(IFERROR(LOOKUP(מרקובחצי[[#This Row],[ClientID]],סוגחציקבוע[S32&amp;33]),FALSE)=מרקובחצי[[#This Row],[ClientID]],1,"")</f>
        <v/>
      </c>
      <c r="J396" s="19">
        <f>IF(SUM(מרקובחצי[[#This Row],[11]:[13]])=1,מרקובחצי[[#This Row],[עד ועד]],IF(SUM(R395:T396)=1,IF(מרקובחצי[[#This Row],[עד ועד]]&lt;J395,מרקובחצי[[#This Row],[עד ועד]],J395),J395))</f>
        <v>26</v>
      </c>
      <c r="K396" s="19">
        <f>IF(SUM(מרקובחצי[[#This Row],[11]:[13]])=1,מרקובחצי[[#This Row],[עד ועד]],IF(SUM(R395:T396)=1,IF(מרקובחצי[[#This Row],[עד ועד]]&gt;K395,מרקובחצי[[#This Row],[עד ועד]],K395),K395))</f>
        <v>30</v>
      </c>
      <c r="L396" s="19" t="str">
        <f>IF(AND(SUM(מרקובחצי[[#This Row],[31]:[33]])=1,SUM(U395:W395)=0),מרקובחצי[[#This Row],[מקס]]-מרקובחצי[[#This Row],[מינ]],"")</f>
        <v/>
      </c>
      <c r="M39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96" s="19" t="str">
        <f t="shared" si="6"/>
        <v>S32</v>
      </c>
      <c r="O396" s="19" t="str">
        <f>IF(מרקובחצי[[#This Row],[קבעה הפלגה?]]=1,"",IF(AND(מרקובחצי[[#This Row],[עד ועד]]&lt;29,OR(מרקובחצי[[#This Row],[CycleNumber]]=1,AND(U395=1,OR(מרקובחצי[[#This Row],[עד ועד]]&lt;J395,מרקובחצי[[#This Row],[עד ועד]]&gt;K395)),AND(V395=1,מרקובחצי[[#This Row],[עד ועד]]&lt;J395),W395=1)),1,""))</f>
        <v/>
      </c>
      <c r="P396" s="19" t="str">
        <f>IF(מרקובחצי[[#This Row],[קבעה הפלגה?]]=1,"",IF(AND(מרקובחצי[[#This Row],[עד ועד]]&gt;28,מרקובחצי[[#This Row],[עד ועד]]&lt;32,OR(מרקובחצי[[#This Row],[CycleNumber]]=1,AND(U395=1),AND(V395=1,OR(מרקובחצי[[#This Row],[עד ועד]]&lt;J395,מרקובחצי[[#This Row],[עד ועד]]&gt;K395)),W395=1)),1,""))</f>
        <v/>
      </c>
      <c r="Q396" s="19" t="str">
        <f>IF(מרקובחצי[[#This Row],[קבעה הפלגה?]]=1,"",IF(AND(מרקובחצי[[#This Row],[עד ועד]]&gt;31,OR(מרקובחצי[[#This Row],[CycleNumber]]=1,AND(U395=1),AND(V395=1,מרקובחצי[[#This Row],[עד ועד]]&gt;K395),AND(W395=1,OR(מרקובחצי[[#This Row],[עד ועד]]&gt;K395,מרקובחצי[[#This Row],[עד ועד]]&lt;J395)))),1,""))</f>
        <v/>
      </c>
      <c r="R396" s="19" t="str">
        <f>IF(מרקובחצי[[#This Row],[CycleNumber]]&gt;1,IF(AND(O395=1,מרקובחצי[[#This Row],[עד ועד]]&lt;29),1,""),"")</f>
        <v/>
      </c>
      <c r="S396" s="19" t="str">
        <f>IF(מרקובחצי[[#This Row],[CycleNumber]]&gt;1,IF(OR(AND(O395=1,מרקובחצי[[#This Row],[עד ועד]]&gt;28),AND(P395=1),AND(Q395=1,מרקובחצי[[#This Row],[עד ועד]]&lt;32)),1,""),"")</f>
        <v/>
      </c>
      <c r="T396" s="19" t="str">
        <f>IF(מרקובחצי[[#This Row],[CycleNumber]]&gt;1,IF(AND(Q395=1,מרקובחצי[[#This Row],[עד ועד]]&gt;31),1,""),"")</f>
        <v/>
      </c>
      <c r="U396" s="19" t="str">
        <f>IF(מרקובחצי[[#This Row],[CycleNumber]]&gt;1,IF(AND(R395=1,מרקובחצי[[#This Row],[עד ועד]]&lt;29),1,IF(AND(U395=1,NOT(OR(מרקובחצי[[#This Row],[עד ועד]]&lt;J395,מרקובחצי[[#This Row],[עד ועד]]&gt;K395))),1,"")),"")</f>
        <v/>
      </c>
      <c r="V396" s="19">
        <f>IF(מרקובחצי[[#This Row],[CycleNumber]]&gt;1,IF(AND(SUM(R395:T395)=1,מרקובחצי[[#This Row],[עד ועד]]&gt;28,מרקובחצי[[#This Row],[עד ועד]]&lt;32),1,IF(OR(S395=1,AND(R395=1,מרקובחצי[[#This Row],[עד ועד]]&gt;28),AND(T395=1,מרקובחצי[[#This Row],[עד ועד]]&lt;32)),1,IF(AND(V395=1,NOT(OR(מרקובחצי[[#This Row],[עד ועד]]&lt;J395,מרקובחצי[[#This Row],[עד ועד]]&gt;K395))),1,""))),"")</f>
        <v>1</v>
      </c>
      <c r="W396" s="19" t="str">
        <f>IF(מרקובחצי[[#This Row],[CycleNumber]]&gt;1,IF(AND(T395=1,מרקובחצי[[#This Row],[עד ועד]]&gt;31),1,IF(AND(W395=1,NOT(OR(מרקובחצי[[#This Row],[עד ועד]]&lt;J395,מרקובחצי[[#This Row],[עד ועד]]&gt;K395))),1,"")),"")</f>
        <v/>
      </c>
      <c r="X396" s="19" t="str">
        <f>IF(AND(מרקובחצי[[#This Row],[CycleNumber]]&lt;$B397,SUM(מרקובחצי[[#This Row],[11]],R397)=2),1,"")</f>
        <v/>
      </c>
      <c r="Y396" s="19" t="str">
        <f>IF(AND(מרקובחצי[[#This Row],[CycleNumber]]&lt;$B397,SUM(מרקובחצי[[#This Row],[11]],S397)=2),1,"")</f>
        <v/>
      </c>
      <c r="Z396" s="19" t="str">
        <f>IF(AND(מרקובחצי[[#This Row],[CycleNumber]]&lt;$B397,SUM(מרקובחצי[[#This Row],[13]],S397)=2),1,"")</f>
        <v/>
      </c>
      <c r="AA396" s="19" t="str">
        <f>IF(AND(מרקובחצי[[#This Row],[CycleNumber]]&lt;$B397,SUM(מרקובחצי[[#This Row],[13]],T397)=2),1,"")</f>
        <v/>
      </c>
      <c r="AB396" s="19" t="str">
        <f>IF(AND(מרקובחצי[[#This Row],[CycleNumber]]&lt;$B397,SUM(מרקובחצי[[#This Row],[21]],U397)=2),1,"")</f>
        <v/>
      </c>
      <c r="AC396" s="19" t="str">
        <f>IF(AND(מרקובחצי[[#This Row],[CycleNumber]]&lt;$B397,SUM(מרקובחצי[[#This Row],[21]],V397)=2),1,"")</f>
        <v/>
      </c>
      <c r="AD396" s="19" t="str">
        <f>IF(AND(מרקובחצי[[#This Row],[CycleNumber]]&lt;$B397,SUM(מרקובחצי[[#This Row],[23]],V397)=2),1,"")</f>
        <v/>
      </c>
      <c r="AE396" s="19" t="str">
        <f>IF(AND(מרקובחצי[[#This Row],[CycleNumber]]&lt;$B397,SUM(מרקובחצי[[#This Row],[23]],W397)=2),1,"")</f>
        <v/>
      </c>
      <c r="AF396" s="19" t="str">
        <f>IF(AND(מרקובחצי[[#This Row],[CycleNumber]]&lt;$B397,SUM(מרקובחצי[[#This Row],[31]],O397)=2),1,"")</f>
        <v/>
      </c>
      <c r="AG396" s="19" t="str">
        <f>IF(AND(מרקובחצי[[#This Row],[CycleNumber]]&lt;$B397,SUM(מרקובחצי[[#This Row],[31]],P397)=2),1,"")</f>
        <v/>
      </c>
      <c r="AH396" s="19" t="str">
        <f>IF(AND(מרקובחצי[[#This Row],[CycleNumber]]&lt;$B397,SUM(מרקובחצי[[#This Row],[31]],Q397)=2),1,"")</f>
        <v/>
      </c>
      <c r="AI396" s="19" t="str">
        <f>IF(AND(מרקובחצי[[#This Row],[CycleNumber]]&lt;$B397,SUM(U396:U397)=2),1,"")</f>
        <v/>
      </c>
      <c r="AJ396" s="19" t="str">
        <f>IF(AND(מרקובחצי[[#This Row],[CycleNumber]]&lt;$B397,SUM(מרקובחצי[[#This Row],[32]],O397)=2),1,"")</f>
        <v/>
      </c>
      <c r="AK396" s="19">
        <f>IF(AND(מרקובחצי[[#This Row],[CycleNumber]]&lt;$B397,SUM(מרקובחצי[[#This Row],[32]],P397)=2),1,"")</f>
        <v>1</v>
      </c>
      <c r="AL396" s="19" t="str">
        <f>IF(AND(מרקובחצי[[#This Row],[CycleNumber]]&lt;$B397,SUM(מרקובחצי[[#This Row],[32]],Q397)=2),1,"")</f>
        <v/>
      </c>
      <c r="AM396" s="19" t="str">
        <f>IF(AND(מרקובחצי[[#This Row],[CycleNumber]]&lt;$B397,SUM(V396:V397)=2),1,"")</f>
        <v/>
      </c>
      <c r="AN396" s="19" t="str">
        <f>IF(AND(מרקובחצי[[#This Row],[CycleNumber]]&lt;$B397,SUM(מרקובחצי[[#This Row],[33]],O397)=2),1,"")</f>
        <v/>
      </c>
      <c r="AO396" s="19" t="str">
        <f>IF(AND(מרקובחצי[[#This Row],[CycleNumber]]&lt;$B397,SUM(מרקובחצי[[#This Row],[33]],P397)=2),1,"")</f>
        <v/>
      </c>
      <c r="AP396" s="19" t="str">
        <f>IF(AND(מרקובחצי[[#This Row],[CycleNumber]]&lt;$B397,SUM(מרקובחצי[[#This Row],[33]],Q397)=2),1,"")</f>
        <v/>
      </c>
      <c r="AQ396" s="19" t="str">
        <f>IF(AND(מרקובחצי[[#This Row],[CycleNumber]]&lt;$B397,SUM(W396:W397)=2),1,"")</f>
        <v/>
      </c>
      <c r="AR396" s="19" t="str">
        <f>IF(AND(מרקובחצי[[#This Row],[CycleNumber]]&lt;$B397,SUM(מרקובחצי[[#This Row],[12]],S397)=2),1,"")</f>
        <v/>
      </c>
      <c r="AS396" s="19" t="str">
        <f>IF(AND(מרקובחצי[[#This Row],[CycleNumber]]&lt;$B397,SUM(מרקובחצי[[#This Row],[22]],V397)=2),1,"")</f>
        <v/>
      </c>
      <c r="AT396" s="21">
        <f>SUM(מרקובחצי[[#This Row],[11]:[33]])</f>
        <v>1</v>
      </c>
    </row>
    <row r="397" spans="1:46" ht="15.6" x14ac:dyDescent="0.25">
      <c r="A397" s="19" t="s">
        <v>43</v>
      </c>
      <c r="B397" s="19">
        <v>10</v>
      </c>
      <c r="C397">
        <v>30</v>
      </c>
      <c r="D397" s="19">
        <f>מרקובחצי[[#This Row],[LengthofCycle]]+1</f>
        <v>31</v>
      </c>
      <c r="E397" t="str">
        <f>IF(IFERROR(LOOKUP(מרקובחצי[[#This Row],[ClientID]],קביעויות[הפלגה]),FALSE)=מרקובחצי[[#This Row],[ClientID]],1,"")</f>
        <v/>
      </c>
      <c r="F397" t="str">
        <f>IF(IFERROR(LOOKUP(מרקובחצי[[#This Row],[ClientID]],סוגחציקבוע[S31]),FALSE)=מרקובחצי[[#This Row],[ClientID]],1,"")</f>
        <v/>
      </c>
      <c r="G397">
        <f>IF(IFERROR(LOOKUP(מרקובחצי[[#This Row],[ClientID]],סוגחציקבוע[S32]),FALSE)=מרקובחצי[[#This Row],[ClientID]],1,"")</f>
        <v>1</v>
      </c>
      <c r="H397" t="str">
        <f>IF(IFERROR(LOOKUP(מרקובחצי[[#This Row],[ClientID]],סוגחציקבוע[S33]),FALSE)=מרקובחצי[[#This Row],[ClientID]],1,"")</f>
        <v/>
      </c>
      <c r="I397" t="str">
        <f>IF(IFERROR(LOOKUP(מרקובחצי[[#This Row],[ClientID]],סוגחציקבוע[S32&amp;33]),FALSE)=מרקובחצי[[#This Row],[ClientID]],1,"")</f>
        <v/>
      </c>
      <c r="J397" s="19">
        <f>IF(SUM(מרקובחצי[[#This Row],[11]:[13]])=1,מרקובחצי[[#This Row],[עד ועד]],IF(SUM(R396:T397)=1,IF(מרקובחצי[[#This Row],[עד ועד]]&lt;J396,מרקובחצי[[#This Row],[עד ועד]],J396),J396))</f>
        <v>31</v>
      </c>
      <c r="K397" s="19">
        <f>IF(SUM(מרקובחצי[[#This Row],[11]:[13]])=1,מרקובחצי[[#This Row],[עד ועד]],IF(SUM(R396:T397)=1,IF(מרקובחצי[[#This Row],[עד ועד]]&gt;K396,מרקובחצי[[#This Row],[עד ועד]],K396),K396))</f>
        <v>31</v>
      </c>
      <c r="L397" s="19" t="str">
        <f>IF(AND(SUM(מרקובחצי[[#This Row],[31]:[33]])=1,SUM(U396:W396)=0),מרקובחצי[[#This Row],[מקס]]-מרקובחצי[[#This Row],[מינ]],"")</f>
        <v/>
      </c>
      <c r="M39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397" s="19" t="str">
        <f t="shared" si="6"/>
        <v>S32</v>
      </c>
      <c r="O397" s="19" t="str">
        <f>IF(מרקובחצי[[#This Row],[קבעה הפלגה?]]=1,"",IF(AND(מרקובחצי[[#This Row],[עד ועד]]&lt;29,OR(מרקובחצי[[#This Row],[CycleNumber]]=1,AND(U396=1,OR(מרקובחצי[[#This Row],[עד ועד]]&lt;J396,מרקובחצי[[#This Row],[עד ועד]]&gt;K396)),AND(V396=1,מרקובחצי[[#This Row],[עד ועד]]&lt;J396),W396=1)),1,""))</f>
        <v/>
      </c>
      <c r="P397" s="19">
        <f>IF(מרקובחצי[[#This Row],[קבעה הפלגה?]]=1,"",IF(AND(מרקובחצי[[#This Row],[עד ועד]]&gt;28,מרקובחצי[[#This Row],[עד ועד]]&lt;32,OR(מרקובחצי[[#This Row],[CycleNumber]]=1,AND(U396=1),AND(V396=1,OR(מרקובחצי[[#This Row],[עד ועד]]&lt;J396,מרקובחצי[[#This Row],[עד ועד]]&gt;K396)),W396=1)),1,""))</f>
        <v>1</v>
      </c>
      <c r="Q397" s="19" t="str">
        <f>IF(מרקובחצי[[#This Row],[קבעה הפלגה?]]=1,"",IF(AND(מרקובחצי[[#This Row],[עד ועד]]&gt;31,OR(מרקובחצי[[#This Row],[CycleNumber]]=1,AND(U396=1),AND(V396=1,מרקובחצי[[#This Row],[עד ועד]]&gt;K396),AND(W396=1,OR(מרקובחצי[[#This Row],[עד ועד]]&gt;K396,מרקובחצי[[#This Row],[עד ועד]]&lt;J396)))),1,""))</f>
        <v/>
      </c>
      <c r="R397" s="19" t="str">
        <f>IF(מרקובחצי[[#This Row],[CycleNumber]]&gt;1,IF(AND(O396=1,מרקובחצי[[#This Row],[עד ועד]]&lt;29),1,""),"")</f>
        <v/>
      </c>
      <c r="S397" s="19" t="str">
        <f>IF(מרקובחצי[[#This Row],[CycleNumber]]&gt;1,IF(OR(AND(O396=1,מרקובחצי[[#This Row],[עד ועד]]&gt;28),AND(P396=1),AND(Q396=1,מרקובחצי[[#This Row],[עד ועד]]&lt;32)),1,""),"")</f>
        <v/>
      </c>
      <c r="T397" s="19" t="str">
        <f>IF(מרקובחצי[[#This Row],[CycleNumber]]&gt;1,IF(AND(Q396=1,מרקובחצי[[#This Row],[עד ועד]]&gt;31),1,""),"")</f>
        <v/>
      </c>
      <c r="U397" s="19" t="str">
        <f>IF(מרקובחצי[[#This Row],[CycleNumber]]&gt;1,IF(AND(R396=1,מרקובחצי[[#This Row],[עד ועד]]&lt;29),1,IF(AND(U396=1,NOT(OR(מרקובחצי[[#This Row],[עד ועד]]&lt;J396,מרקובחצי[[#This Row],[עד ועד]]&gt;K396))),1,"")),"")</f>
        <v/>
      </c>
      <c r="V397" s="19" t="str">
        <f>IF(מרקובחצי[[#This Row],[CycleNumber]]&gt;1,IF(AND(SUM(R396:T396)=1,מרקובחצי[[#This Row],[עד ועד]]&gt;28,מרקובחצי[[#This Row],[עד ועד]]&lt;32),1,IF(OR(S396=1,AND(R396=1,מרקובחצי[[#This Row],[עד ועד]]&gt;28),AND(T396=1,מרקובחצי[[#This Row],[עד ועד]]&lt;32)),1,IF(AND(V396=1,NOT(OR(מרקובחצי[[#This Row],[עד ועד]]&lt;J396,מרקובחצי[[#This Row],[עד ועד]]&gt;K396))),1,""))),"")</f>
        <v/>
      </c>
      <c r="W397" s="19" t="str">
        <f>IF(מרקובחצי[[#This Row],[CycleNumber]]&gt;1,IF(AND(T396=1,מרקובחצי[[#This Row],[עד ועד]]&gt;31),1,IF(AND(W396=1,NOT(OR(מרקובחצי[[#This Row],[עד ועד]]&lt;J396,מרקובחצי[[#This Row],[עד ועד]]&gt;K396))),1,"")),"")</f>
        <v/>
      </c>
      <c r="X397" s="19" t="str">
        <f>IF(AND(מרקובחצי[[#This Row],[CycleNumber]]&lt;$B398,SUM(מרקובחצי[[#This Row],[11]],R398)=2),1,"")</f>
        <v/>
      </c>
      <c r="Y397" s="19" t="str">
        <f>IF(AND(מרקובחצי[[#This Row],[CycleNumber]]&lt;$B398,SUM(מרקובחצי[[#This Row],[11]],S398)=2),1,"")</f>
        <v/>
      </c>
      <c r="Z397" s="19" t="str">
        <f>IF(AND(מרקובחצי[[#This Row],[CycleNumber]]&lt;$B398,SUM(מרקובחצי[[#This Row],[13]],S398)=2),1,"")</f>
        <v/>
      </c>
      <c r="AA397" s="19" t="str">
        <f>IF(AND(מרקובחצי[[#This Row],[CycleNumber]]&lt;$B398,SUM(מרקובחצי[[#This Row],[13]],T398)=2),1,"")</f>
        <v/>
      </c>
      <c r="AB397" s="19" t="str">
        <f>IF(AND(מרקובחצי[[#This Row],[CycleNumber]]&lt;$B398,SUM(מרקובחצי[[#This Row],[21]],U398)=2),1,"")</f>
        <v/>
      </c>
      <c r="AC397" s="19" t="str">
        <f>IF(AND(מרקובחצי[[#This Row],[CycleNumber]]&lt;$B398,SUM(מרקובחצי[[#This Row],[21]],V398)=2),1,"")</f>
        <v/>
      </c>
      <c r="AD397" s="19" t="str">
        <f>IF(AND(מרקובחצי[[#This Row],[CycleNumber]]&lt;$B398,SUM(מרקובחצי[[#This Row],[23]],V398)=2),1,"")</f>
        <v/>
      </c>
      <c r="AE397" s="19" t="str">
        <f>IF(AND(מרקובחצי[[#This Row],[CycleNumber]]&lt;$B398,SUM(מרקובחצי[[#This Row],[23]],W398)=2),1,"")</f>
        <v/>
      </c>
      <c r="AF397" s="19" t="str">
        <f>IF(AND(מרקובחצי[[#This Row],[CycleNumber]]&lt;$B398,SUM(מרקובחצי[[#This Row],[31]],O398)=2),1,"")</f>
        <v/>
      </c>
      <c r="AG397" s="19" t="str">
        <f>IF(AND(מרקובחצי[[#This Row],[CycleNumber]]&lt;$B398,SUM(מרקובחצי[[#This Row],[31]],P398)=2),1,"")</f>
        <v/>
      </c>
      <c r="AH397" s="19" t="str">
        <f>IF(AND(מרקובחצי[[#This Row],[CycleNumber]]&lt;$B398,SUM(מרקובחצי[[#This Row],[31]],Q398)=2),1,"")</f>
        <v/>
      </c>
      <c r="AI397" s="19" t="str">
        <f>IF(AND(מרקובחצי[[#This Row],[CycleNumber]]&lt;$B398,SUM(U397:U398)=2),1,"")</f>
        <v/>
      </c>
      <c r="AJ397" s="19" t="str">
        <f>IF(AND(מרקובחצי[[#This Row],[CycleNumber]]&lt;$B398,SUM(מרקובחצי[[#This Row],[32]],O398)=2),1,"")</f>
        <v/>
      </c>
      <c r="AK397" s="19" t="str">
        <f>IF(AND(מרקובחצי[[#This Row],[CycleNumber]]&lt;$B398,SUM(מרקובחצי[[#This Row],[32]],P398)=2),1,"")</f>
        <v/>
      </c>
      <c r="AL397" s="19" t="str">
        <f>IF(AND(מרקובחצי[[#This Row],[CycleNumber]]&lt;$B398,SUM(מרקובחצי[[#This Row],[32]],Q398)=2),1,"")</f>
        <v/>
      </c>
      <c r="AM397" s="19" t="str">
        <f>IF(AND(מרקובחצי[[#This Row],[CycleNumber]]&lt;$B398,SUM(V397:V398)=2),1,"")</f>
        <v/>
      </c>
      <c r="AN397" s="19" t="str">
        <f>IF(AND(מרקובחצי[[#This Row],[CycleNumber]]&lt;$B398,SUM(מרקובחצי[[#This Row],[33]],O398)=2),1,"")</f>
        <v/>
      </c>
      <c r="AO397" s="19" t="str">
        <f>IF(AND(מרקובחצי[[#This Row],[CycleNumber]]&lt;$B398,SUM(מרקובחצי[[#This Row],[33]],P398)=2),1,"")</f>
        <v/>
      </c>
      <c r="AP397" s="19" t="str">
        <f>IF(AND(מרקובחצי[[#This Row],[CycleNumber]]&lt;$B398,SUM(מרקובחצי[[#This Row],[33]],Q398)=2),1,"")</f>
        <v/>
      </c>
      <c r="AQ397" s="19" t="str">
        <f>IF(AND(מרקובחצי[[#This Row],[CycleNumber]]&lt;$B398,SUM(W397:W398)=2),1,"")</f>
        <v/>
      </c>
      <c r="AR397" s="19">
        <f>IF(AND(מרקובחצי[[#This Row],[CycleNumber]]&lt;$B398,SUM(מרקובחצי[[#This Row],[12]],S398)=2),1,"")</f>
        <v>1</v>
      </c>
      <c r="AS397" s="19" t="str">
        <f>IF(AND(מרקובחצי[[#This Row],[CycleNumber]]&lt;$B398,SUM(מרקובחצי[[#This Row],[22]],V398)=2),1,"")</f>
        <v/>
      </c>
      <c r="AT397" s="21">
        <f>SUM(מרקובחצי[[#This Row],[11]:[33]])</f>
        <v>1</v>
      </c>
    </row>
    <row r="398" spans="1:46" ht="15.6" x14ac:dyDescent="0.25">
      <c r="A398" s="19" t="s">
        <v>43</v>
      </c>
      <c r="B398" s="19">
        <v>11</v>
      </c>
      <c r="C398">
        <v>31</v>
      </c>
      <c r="D398" s="19">
        <f>מרקובחצי[[#This Row],[LengthofCycle]]+1</f>
        <v>32</v>
      </c>
      <c r="E398" t="str">
        <f>IF(IFERROR(LOOKUP(מרקובחצי[[#This Row],[ClientID]],קביעויות[הפלגה]),FALSE)=מרקובחצי[[#This Row],[ClientID]],1,"")</f>
        <v/>
      </c>
      <c r="F398" t="str">
        <f>IF(IFERROR(LOOKUP(מרקובחצי[[#This Row],[ClientID]],סוגחציקבוע[S31]),FALSE)=מרקובחצי[[#This Row],[ClientID]],1,"")</f>
        <v/>
      </c>
      <c r="G398">
        <f>IF(IFERROR(LOOKUP(מרקובחצי[[#This Row],[ClientID]],סוגחציקבוע[S32]),FALSE)=מרקובחצי[[#This Row],[ClientID]],1,"")</f>
        <v>1</v>
      </c>
      <c r="H398" t="str">
        <f>IF(IFERROR(LOOKUP(מרקובחצי[[#This Row],[ClientID]],סוגחציקבוע[S33]),FALSE)=מרקובחצי[[#This Row],[ClientID]],1,"")</f>
        <v/>
      </c>
      <c r="I398" t="str">
        <f>IF(IFERROR(LOOKUP(מרקובחצי[[#This Row],[ClientID]],סוגחציקבוע[S32&amp;33]),FALSE)=מרקובחצי[[#This Row],[ClientID]],1,"")</f>
        <v/>
      </c>
      <c r="J398" s="19">
        <f>IF(SUM(מרקובחצי[[#This Row],[11]:[13]])=1,מרקובחצי[[#This Row],[עד ועד]],IF(SUM(R397:T398)=1,IF(מרקובחצי[[#This Row],[עד ועד]]&lt;J397,מרקובחצי[[#This Row],[עד ועד]],J397),J397))</f>
        <v>31</v>
      </c>
      <c r="K398" s="19">
        <f>IF(SUM(מרקובחצי[[#This Row],[11]:[13]])=1,מרקובחצי[[#This Row],[עד ועד]],IF(SUM(R397:T398)=1,IF(מרקובחצי[[#This Row],[עד ועד]]&gt;K397,מרקובחצי[[#This Row],[עד ועד]],K397),K397))</f>
        <v>32</v>
      </c>
      <c r="L398" s="19" t="str">
        <f>IF(AND(SUM(מרקובחצי[[#This Row],[31]:[33]])=1,SUM(U397:W397)=0),מרקובחצי[[#This Row],[מקס]]-מרקובחצי[[#This Row],[מינ]],"")</f>
        <v/>
      </c>
      <c r="M39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398" s="19" t="str">
        <f t="shared" si="6"/>
        <v>S12</v>
      </c>
      <c r="O398" s="19" t="str">
        <f>IF(מרקובחצי[[#This Row],[קבעה הפלגה?]]=1,"",IF(AND(מרקובחצי[[#This Row],[עד ועד]]&lt;29,OR(מרקובחצי[[#This Row],[CycleNumber]]=1,AND(U397=1,OR(מרקובחצי[[#This Row],[עד ועד]]&lt;J397,מרקובחצי[[#This Row],[עד ועד]]&gt;K397)),AND(V397=1,מרקובחצי[[#This Row],[עד ועד]]&lt;J397),W397=1)),1,""))</f>
        <v/>
      </c>
      <c r="P398" s="19" t="str">
        <f>IF(מרקובחצי[[#This Row],[קבעה הפלגה?]]=1,"",IF(AND(מרקובחצי[[#This Row],[עד ועד]]&gt;28,מרקובחצי[[#This Row],[עד ועד]]&lt;32,OR(מרקובחצי[[#This Row],[CycleNumber]]=1,AND(U397=1),AND(V397=1,OR(מרקובחצי[[#This Row],[עד ועד]]&lt;J397,מרקובחצי[[#This Row],[עד ועד]]&gt;K397)),W397=1)),1,""))</f>
        <v/>
      </c>
      <c r="Q398" s="19" t="str">
        <f>IF(מרקובחצי[[#This Row],[קבעה הפלגה?]]=1,"",IF(AND(מרקובחצי[[#This Row],[עד ועד]]&gt;31,OR(מרקובחצי[[#This Row],[CycleNumber]]=1,AND(U397=1),AND(V397=1,מרקובחצי[[#This Row],[עד ועד]]&gt;K397),AND(W397=1,OR(מרקובחצי[[#This Row],[עד ועד]]&gt;K397,מרקובחצי[[#This Row],[עד ועד]]&lt;J397)))),1,""))</f>
        <v/>
      </c>
      <c r="R398" s="19" t="str">
        <f>IF(מרקובחצי[[#This Row],[CycleNumber]]&gt;1,IF(AND(O397=1,מרקובחצי[[#This Row],[עד ועד]]&lt;29),1,""),"")</f>
        <v/>
      </c>
      <c r="S398" s="19">
        <f>IF(מרקובחצי[[#This Row],[CycleNumber]]&gt;1,IF(OR(AND(O397=1,מרקובחצי[[#This Row],[עד ועד]]&gt;28),AND(P397=1),AND(Q397=1,מרקובחצי[[#This Row],[עד ועד]]&lt;32)),1,""),"")</f>
        <v>1</v>
      </c>
      <c r="T398" s="19" t="str">
        <f>IF(מרקובחצי[[#This Row],[CycleNumber]]&gt;1,IF(AND(Q397=1,מרקובחצי[[#This Row],[עד ועד]]&gt;31),1,""),"")</f>
        <v/>
      </c>
      <c r="U398" s="19" t="str">
        <f>IF(מרקובחצי[[#This Row],[CycleNumber]]&gt;1,IF(AND(R397=1,מרקובחצי[[#This Row],[עד ועד]]&lt;29),1,IF(AND(U397=1,NOT(OR(מרקובחצי[[#This Row],[עד ועד]]&lt;J397,מרקובחצי[[#This Row],[עד ועד]]&gt;K397))),1,"")),"")</f>
        <v/>
      </c>
      <c r="V398" s="19" t="str">
        <f>IF(מרקובחצי[[#This Row],[CycleNumber]]&gt;1,IF(AND(SUM(R397:T397)=1,מרקובחצי[[#This Row],[עד ועד]]&gt;28,מרקובחצי[[#This Row],[עד ועד]]&lt;32),1,IF(OR(S397=1,AND(R397=1,מרקובחצי[[#This Row],[עד ועד]]&gt;28),AND(T397=1,מרקובחצי[[#This Row],[עד ועד]]&lt;32)),1,IF(AND(V397=1,NOT(OR(מרקובחצי[[#This Row],[עד ועד]]&lt;J397,מרקובחצי[[#This Row],[עד ועד]]&gt;K397))),1,""))),"")</f>
        <v/>
      </c>
      <c r="W398" s="19" t="str">
        <f>IF(מרקובחצי[[#This Row],[CycleNumber]]&gt;1,IF(AND(T397=1,מרקובחצי[[#This Row],[עד ועד]]&gt;31),1,IF(AND(W397=1,NOT(OR(מרקובחצי[[#This Row],[עד ועד]]&lt;J397,מרקובחצי[[#This Row],[עד ועד]]&gt;K397))),1,"")),"")</f>
        <v/>
      </c>
      <c r="X398" s="19" t="str">
        <f>IF(AND(מרקובחצי[[#This Row],[CycleNumber]]&lt;$B399,SUM(מרקובחצי[[#This Row],[11]],R399)=2),1,"")</f>
        <v/>
      </c>
      <c r="Y398" s="19" t="str">
        <f>IF(AND(מרקובחצי[[#This Row],[CycleNumber]]&lt;$B399,SUM(מרקובחצי[[#This Row],[11]],S399)=2),1,"")</f>
        <v/>
      </c>
      <c r="Z398" s="19" t="str">
        <f>IF(AND(מרקובחצי[[#This Row],[CycleNumber]]&lt;$B399,SUM(מרקובחצי[[#This Row],[13]],S399)=2),1,"")</f>
        <v/>
      </c>
      <c r="AA398" s="19" t="str">
        <f>IF(AND(מרקובחצי[[#This Row],[CycleNumber]]&lt;$B399,SUM(מרקובחצי[[#This Row],[13]],T399)=2),1,"")</f>
        <v/>
      </c>
      <c r="AB398" s="19" t="str">
        <f>IF(AND(מרקובחצי[[#This Row],[CycleNumber]]&lt;$B399,SUM(מרקובחצי[[#This Row],[21]],U399)=2),1,"")</f>
        <v/>
      </c>
      <c r="AC398" s="19" t="str">
        <f>IF(AND(מרקובחצי[[#This Row],[CycleNumber]]&lt;$B399,SUM(מרקובחצי[[#This Row],[21]],V399)=2),1,"")</f>
        <v/>
      </c>
      <c r="AD398" s="19" t="str">
        <f>IF(AND(מרקובחצי[[#This Row],[CycleNumber]]&lt;$B399,SUM(מרקובחצי[[#This Row],[23]],V399)=2),1,"")</f>
        <v/>
      </c>
      <c r="AE398" s="19" t="str">
        <f>IF(AND(מרקובחצי[[#This Row],[CycleNumber]]&lt;$B399,SUM(מרקובחצי[[#This Row],[23]],W399)=2),1,"")</f>
        <v/>
      </c>
      <c r="AF398" s="19" t="str">
        <f>IF(AND(מרקובחצי[[#This Row],[CycleNumber]]&lt;$B399,SUM(מרקובחצי[[#This Row],[31]],O399)=2),1,"")</f>
        <v/>
      </c>
      <c r="AG398" s="19" t="str">
        <f>IF(AND(מרקובחצי[[#This Row],[CycleNumber]]&lt;$B399,SUM(מרקובחצי[[#This Row],[31]],P399)=2),1,"")</f>
        <v/>
      </c>
      <c r="AH398" s="19" t="str">
        <f>IF(AND(מרקובחצי[[#This Row],[CycleNumber]]&lt;$B399,SUM(מרקובחצי[[#This Row],[31]],Q399)=2),1,"")</f>
        <v/>
      </c>
      <c r="AI398" s="19" t="str">
        <f>IF(AND(מרקובחצי[[#This Row],[CycleNumber]]&lt;$B399,SUM(U398:U399)=2),1,"")</f>
        <v/>
      </c>
      <c r="AJ398" s="19" t="str">
        <f>IF(AND(מרקובחצי[[#This Row],[CycleNumber]]&lt;$B399,SUM(מרקובחצי[[#This Row],[32]],O399)=2),1,"")</f>
        <v/>
      </c>
      <c r="AK398" s="19" t="str">
        <f>IF(AND(מרקובחצי[[#This Row],[CycleNumber]]&lt;$B399,SUM(מרקובחצי[[#This Row],[32]],P399)=2),1,"")</f>
        <v/>
      </c>
      <c r="AL398" s="19" t="str">
        <f>IF(AND(מרקובחצי[[#This Row],[CycleNumber]]&lt;$B399,SUM(מרקובחצי[[#This Row],[32]],Q399)=2),1,"")</f>
        <v/>
      </c>
      <c r="AM398" s="19" t="str">
        <f>IF(AND(מרקובחצי[[#This Row],[CycleNumber]]&lt;$B399,SUM(V398:V399)=2),1,"")</f>
        <v/>
      </c>
      <c r="AN398" s="19" t="str">
        <f>IF(AND(מרקובחצי[[#This Row],[CycleNumber]]&lt;$B399,SUM(מרקובחצי[[#This Row],[33]],O399)=2),1,"")</f>
        <v/>
      </c>
      <c r="AO398" s="19" t="str">
        <f>IF(AND(מרקובחצי[[#This Row],[CycleNumber]]&lt;$B399,SUM(מרקובחצי[[#This Row],[33]],P399)=2),1,"")</f>
        <v/>
      </c>
      <c r="AP398" s="19" t="str">
        <f>IF(AND(מרקובחצי[[#This Row],[CycleNumber]]&lt;$B399,SUM(מרקובחצי[[#This Row],[33]],Q399)=2),1,"")</f>
        <v/>
      </c>
      <c r="AQ398" s="19" t="str">
        <f>IF(AND(מרקובחצי[[#This Row],[CycleNumber]]&lt;$B399,SUM(W398:W399)=2),1,"")</f>
        <v/>
      </c>
      <c r="AR398" s="19" t="str">
        <f>IF(AND(מרקובחצי[[#This Row],[CycleNumber]]&lt;$B399,SUM(מרקובחצי[[#This Row],[12]],S399)=2),1,"")</f>
        <v/>
      </c>
      <c r="AS398" s="19">
        <f>IF(AND(מרקובחצי[[#This Row],[CycleNumber]]&lt;$B399,SUM(מרקובחצי[[#This Row],[22]],V399)=2),1,"")</f>
        <v>1</v>
      </c>
      <c r="AT398" s="21">
        <f>SUM(מרקובחצי[[#This Row],[11]:[33]])</f>
        <v>1</v>
      </c>
    </row>
    <row r="399" spans="1:46" ht="15.6" x14ac:dyDescent="0.25">
      <c r="A399" s="19" t="s">
        <v>43</v>
      </c>
      <c r="B399" s="19">
        <v>12</v>
      </c>
      <c r="C399">
        <v>26</v>
      </c>
      <c r="D399" s="19">
        <f>מרקובחצי[[#This Row],[LengthofCycle]]+1</f>
        <v>27</v>
      </c>
      <c r="E399" t="str">
        <f>IF(IFERROR(LOOKUP(מרקובחצי[[#This Row],[ClientID]],קביעויות[הפלגה]),FALSE)=מרקובחצי[[#This Row],[ClientID]],1,"")</f>
        <v/>
      </c>
      <c r="F399" t="str">
        <f>IF(IFERROR(LOOKUP(מרקובחצי[[#This Row],[ClientID]],סוגחציקבוע[S31]),FALSE)=מרקובחצי[[#This Row],[ClientID]],1,"")</f>
        <v/>
      </c>
      <c r="G399">
        <f>IF(IFERROR(LOOKUP(מרקובחצי[[#This Row],[ClientID]],סוגחציקבוע[S32]),FALSE)=מרקובחצי[[#This Row],[ClientID]],1,"")</f>
        <v>1</v>
      </c>
      <c r="H399" t="str">
        <f>IF(IFERROR(LOOKUP(מרקובחצי[[#This Row],[ClientID]],סוגחציקבוע[S33]),FALSE)=מרקובחצי[[#This Row],[ClientID]],1,"")</f>
        <v/>
      </c>
      <c r="I399" t="str">
        <f>IF(IFERROR(LOOKUP(מרקובחצי[[#This Row],[ClientID]],סוגחציקבוע[S32&amp;33]),FALSE)=מרקובחצי[[#This Row],[ClientID]],1,"")</f>
        <v/>
      </c>
      <c r="J399" s="19">
        <f>IF(SUM(מרקובחצי[[#This Row],[11]:[13]])=1,מרקובחצי[[#This Row],[עד ועד]],IF(SUM(R398:T399)=1,IF(מרקובחצי[[#This Row],[עד ועד]]&lt;J398,מרקובחצי[[#This Row],[עד ועד]],J398),J398))</f>
        <v>27</v>
      </c>
      <c r="K399" s="19">
        <f>IF(SUM(מרקובחצי[[#This Row],[11]:[13]])=1,מרקובחצי[[#This Row],[עד ועד]],IF(SUM(R398:T399)=1,IF(מרקובחצי[[#This Row],[עד ועד]]&gt;K398,מרקובחצי[[#This Row],[עד ועד]],K398),K398))</f>
        <v>32</v>
      </c>
      <c r="L399" s="19">
        <f>IF(AND(SUM(מרקובחצי[[#This Row],[31]:[33]])=1,SUM(U398:W398)=0),מרקובחצי[[#This Row],[מקס]]-מרקובחצי[[#This Row],[מינ]],"")</f>
        <v>5</v>
      </c>
      <c r="M39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399" s="19" t="str">
        <f t="shared" si="6"/>
        <v>S22</v>
      </c>
      <c r="O399" s="19" t="str">
        <f>IF(מרקובחצי[[#This Row],[קבעה הפלגה?]]=1,"",IF(AND(מרקובחצי[[#This Row],[עד ועד]]&lt;29,OR(מרקובחצי[[#This Row],[CycleNumber]]=1,AND(U398=1,OR(מרקובחצי[[#This Row],[עד ועד]]&lt;J398,מרקובחצי[[#This Row],[עד ועד]]&gt;K398)),AND(V398=1,מרקובחצי[[#This Row],[עד ועד]]&lt;J398),W398=1)),1,""))</f>
        <v/>
      </c>
      <c r="P399" s="19" t="str">
        <f>IF(מרקובחצי[[#This Row],[קבעה הפלגה?]]=1,"",IF(AND(מרקובחצי[[#This Row],[עד ועד]]&gt;28,מרקובחצי[[#This Row],[עד ועד]]&lt;32,OR(מרקובחצי[[#This Row],[CycleNumber]]=1,AND(U398=1),AND(V398=1,OR(מרקובחצי[[#This Row],[עד ועד]]&lt;J398,מרקובחצי[[#This Row],[עד ועד]]&gt;K398)),W398=1)),1,""))</f>
        <v/>
      </c>
      <c r="Q399" s="19" t="str">
        <f>IF(מרקובחצי[[#This Row],[קבעה הפלגה?]]=1,"",IF(AND(מרקובחצי[[#This Row],[עד ועד]]&gt;31,OR(מרקובחצי[[#This Row],[CycleNumber]]=1,AND(U398=1),AND(V398=1,מרקובחצי[[#This Row],[עד ועד]]&gt;K398),AND(W398=1,OR(מרקובחצי[[#This Row],[עד ועד]]&gt;K398,מרקובחצי[[#This Row],[עד ועד]]&lt;J398)))),1,""))</f>
        <v/>
      </c>
      <c r="R399" s="19" t="str">
        <f>IF(מרקובחצי[[#This Row],[CycleNumber]]&gt;1,IF(AND(O398=1,מרקובחצי[[#This Row],[עד ועד]]&lt;29),1,""),"")</f>
        <v/>
      </c>
      <c r="S399" s="19" t="str">
        <f>IF(מרקובחצי[[#This Row],[CycleNumber]]&gt;1,IF(OR(AND(O398=1,מרקובחצי[[#This Row],[עד ועד]]&gt;28),AND(P398=1),AND(Q398=1,מרקובחצי[[#This Row],[עד ועד]]&lt;32)),1,""),"")</f>
        <v/>
      </c>
      <c r="T399" s="19" t="str">
        <f>IF(מרקובחצי[[#This Row],[CycleNumber]]&gt;1,IF(AND(Q398=1,מרקובחצי[[#This Row],[עד ועד]]&gt;31),1,""),"")</f>
        <v/>
      </c>
      <c r="U399" s="19" t="str">
        <f>IF(מרקובחצי[[#This Row],[CycleNumber]]&gt;1,IF(AND(R398=1,מרקובחצי[[#This Row],[עד ועד]]&lt;29),1,IF(AND(U398=1,NOT(OR(מרקובחצי[[#This Row],[עד ועד]]&lt;J398,מרקובחצי[[#This Row],[עד ועד]]&gt;K398))),1,"")),"")</f>
        <v/>
      </c>
      <c r="V399" s="19">
        <f>IF(מרקובחצי[[#This Row],[CycleNumber]]&gt;1,IF(AND(SUM(R398:T398)=1,מרקובחצי[[#This Row],[עד ועד]]&gt;28,מרקובחצי[[#This Row],[עד ועד]]&lt;32),1,IF(OR(S398=1,AND(R398=1,מרקובחצי[[#This Row],[עד ועד]]&gt;28),AND(T398=1,מרקובחצי[[#This Row],[עד ועד]]&lt;32)),1,IF(AND(V398=1,NOT(OR(מרקובחצי[[#This Row],[עד ועד]]&lt;J398,מרקובחצי[[#This Row],[עד ועד]]&gt;K398))),1,""))),"")</f>
        <v>1</v>
      </c>
      <c r="W399" s="19" t="str">
        <f>IF(מרקובחצי[[#This Row],[CycleNumber]]&gt;1,IF(AND(T398=1,מרקובחצי[[#This Row],[עד ועד]]&gt;31),1,IF(AND(W398=1,NOT(OR(מרקובחצי[[#This Row],[עד ועד]]&lt;J398,מרקובחצי[[#This Row],[עד ועד]]&gt;K398))),1,"")),"")</f>
        <v/>
      </c>
      <c r="X399" s="19" t="str">
        <f>IF(AND(מרקובחצי[[#This Row],[CycleNumber]]&lt;$B400,SUM(מרקובחצי[[#This Row],[11]],R400)=2),1,"")</f>
        <v/>
      </c>
      <c r="Y399" s="19" t="str">
        <f>IF(AND(מרקובחצי[[#This Row],[CycleNumber]]&lt;$B400,SUM(מרקובחצי[[#This Row],[11]],S400)=2),1,"")</f>
        <v/>
      </c>
      <c r="Z399" s="19" t="str">
        <f>IF(AND(מרקובחצי[[#This Row],[CycleNumber]]&lt;$B400,SUM(מרקובחצי[[#This Row],[13]],S400)=2),1,"")</f>
        <v/>
      </c>
      <c r="AA399" s="19" t="str">
        <f>IF(AND(מרקובחצי[[#This Row],[CycleNumber]]&lt;$B400,SUM(מרקובחצי[[#This Row],[13]],T400)=2),1,"")</f>
        <v/>
      </c>
      <c r="AB399" s="19" t="str">
        <f>IF(AND(מרקובחצי[[#This Row],[CycleNumber]]&lt;$B400,SUM(מרקובחצי[[#This Row],[21]],U400)=2),1,"")</f>
        <v/>
      </c>
      <c r="AC399" s="19" t="str">
        <f>IF(AND(מרקובחצי[[#This Row],[CycleNumber]]&lt;$B400,SUM(מרקובחצי[[#This Row],[21]],V400)=2),1,"")</f>
        <v/>
      </c>
      <c r="AD399" s="19" t="str">
        <f>IF(AND(מרקובחצי[[#This Row],[CycleNumber]]&lt;$B400,SUM(מרקובחצי[[#This Row],[23]],V400)=2),1,"")</f>
        <v/>
      </c>
      <c r="AE399" s="19" t="str">
        <f>IF(AND(מרקובחצי[[#This Row],[CycleNumber]]&lt;$B400,SUM(מרקובחצי[[#This Row],[23]],W400)=2),1,"")</f>
        <v/>
      </c>
      <c r="AF399" s="19" t="str">
        <f>IF(AND(מרקובחצי[[#This Row],[CycleNumber]]&lt;$B400,SUM(מרקובחצי[[#This Row],[31]],O400)=2),1,"")</f>
        <v/>
      </c>
      <c r="AG399" s="19" t="str">
        <f>IF(AND(מרקובחצי[[#This Row],[CycleNumber]]&lt;$B400,SUM(מרקובחצי[[#This Row],[31]],P400)=2),1,"")</f>
        <v/>
      </c>
      <c r="AH399" s="19" t="str">
        <f>IF(AND(מרקובחצי[[#This Row],[CycleNumber]]&lt;$B400,SUM(מרקובחצי[[#This Row],[31]],Q400)=2),1,"")</f>
        <v/>
      </c>
      <c r="AI399" s="19" t="str">
        <f>IF(AND(מרקובחצי[[#This Row],[CycleNumber]]&lt;$B400,SUM(U399:U400)=2),1,"")</f>
        <v/>
      </c>
      <c r="AJ399" s="19" t="str">
        <f>IF(AND(מרקובחצי[[#This Row],[CycleNumber]]&lt;$B400,SUM(מרקובחצי[[#This Row],[32]],O400)=2),1,"")</f>
        <v/>
      </c>
      <c r="AK399" s="19" t="str">
        <f>IF(AND(מרקובחצי[[#This Row],[CycleNumber]]&lt;$B400,SUM(מרקובחצי[[#This Row],[32]],P400)=2),1,"")</f>
        <v/>
      </c>
      <c r="AL399" s="19" t="str">
        <f>IF(AND(מרקובחצי[[#This Row],[CycleNumber]]&lt;$B400,SUM(מרקובחצי[[#This Row],[32]],Q400)=2),1,"")</f>
        <v/>
      </c>
      <c r="AM399" s="19">
        <f>IF(AND(מרקובחצי[[#This Row],[CycleNumber]]&lt;$B400,SUM(V399:V400)=2),1,"")</f>
        <v>1</v>
      </c>
      <c r="AN399" s="19" t="str">
        <f>IF(AND(מרקובחצי[[#This Row],[CycleNumber]]&lt;$B400,SUM(מרקובחצי[[#This Row],[33]],O400)=2),1,"")</f>
        <v/>
      </c>
      <c r="AO399" s="19" t="str">
        <f>IF(AND(מרקובחצי[[#This Row],[CycleNumber]]&lt;$B400,SUM(מרקובחצי[[#This Row],[33]],P400)=2),1,"")</f>
        <v/>
      </c>
      <c r="AP399" s="19" t="str">
        <f>IF(AND(מרקובחצי[[#This Row],[CycleNumber]]&lt;$B400,SUM(מרקובחצי[[#This Row],[33]],Q400)=2),1,"")</f>
        <v/>
      </c>
      <c r="AQ399" s="19" t="str">
        <f>IF(AND(מרקובחצי[[#This Row],[CycleNumber]]&lt;$B400,SUM(W399:W400)=2),1,"")</f>
        <v/>
      </c>
      <c r="AR399" s="19" t="str">
        <f>IF(AND(מרקובחצי[[#This Row],[CycleNumber]]&lt;$B400,SUM(מרקובחצי[[#This Row],[12]],S400)=2),1,"")</f>
        <v/>
      </c>
      <c r="AS399" s="19" t="str">
        <f>IF(AND(מרקובחצי[[#This Row],[CycleNumber]]&lt;$B400,SUM(מרקובחצי[[#This Row],[22]],V400)=2),1,"")</f>
        <v/>
      </c>
      <c r="AT399" s="21">
        <f>SUM(מרקובחצי[[#This Row],[11]:[33]])</f>
        <v>1</v>
      </c>
    </row>
    <row r="400" spans="1:46" ht="15.6" x14ac:dyDescent="0.25">
      <c r="A400" s="19" t="s">
        <v>43</v>
      </c>
      <c r="B400" s="19">
        <v>13</v>
      </c>
      <c r="C400">
        <v>26</v>
      </c>
      <c r="D400" s="19">
        <f>מרקובחצי[[#This Row],[LengthofCycle]]+1</f>
        <v>27</v>
      </c>
      <c r="E400" t="str">
        <f>IF(IFERROR(LOOKUP(מרקובחצי[[#This Row],[ClientID]],קביעויות[הפלגה]),FALSE)=מרקובחצי[[#This Row],[ClientID]],1,"")</f>
        <v/>
      </c>
      <c r="F400" t="str">
        <f>IF(IFERROR(LOOKUP(מרקובחצי[[#This Row],[ClientID]],סוגחציקבוע[S31]),FALSE)=מרקובחצי[[#This Row],[ClientID]],1,"")</f>
        <v/>
      </c>
      <c r="G400">
        <f>IF(IFERROR(LOOKUP(מרקובחצי[[#This Row],[ClientID]],סוגחציקבוע[S32]),FALSE)=מרקובחצי[[#This Row],[ClientID]],1,"")</f>
        <v>1</v>
      </c>
      <c r="H400" t="str">
        <f>IF(IFERROR(LOOKUP(מרקובחצי[[#This Row],[ClientID]],סוגחציקבוע[S33]),FALSE)=מרקובחצי[[#This Row],[ClientID]],1,"")</f>
        <v/>
      </c>
      <c r="I400" t="str">
        <f>IF(IFERROR(LOOKUP(מרקובחצי[[#This Row],[ClientID]],סוגחציקבוע[S32&amp;33]),FALSE)=מרקובחצי[[#This Row],[ClientID]],1,"")</f>
        <v/>
      </c>
      <c r="J400" s="19">
        <f>IF(SUM(מרקובחצי[[#This Row],[11]:[13]])=1,מרקובחצי[[#This Row],[עד ועד]],IF(SUM(R399:T400)=1,IF(מרקובחצי[[#This Row],[עד ועד]]&lt;J399,מרקובחצי[[#This Row],[עד ועד]],J399),J399))</f>
        <v>27</v>
      </c>
      <c r="K400" s="19">
        <f>IF(SUM(מרקובחצי[[#This Row],[11]:[13]])=1,מרקובחצי[[#This Row],[עד ועד]],IF(SUM(R399:T400)=1,IF(מרקובחצי[[#This Row],[עד ועד]]&gt;K399,מרקובחצי[[#This Row],[עד ועד]],K399),K399))</f>
        <v>32</v>
      </c>
      <c r="L400" s="19" t="str">
        <f>IF(AND(SUM(מרקובחצי[[#This Row],[31]:[33]])=1,SUM(U399:W399)=0),מרקובחצי[[#This Row],[מקס]]-מרקובחצי[[#This Row],[מינ]],"")</f>
        <v/>
      </c>
      <c r="M40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00" s="19" t="str">
        <f t="shared" si="6"/>
        <v>S32</v>
      </c>
      <c r="O400" s="19" t="str">
        <f>IF(מרקובחצי[[#This Row],[קבעה הפלגה?]]=1,"",IF(AND(מרקובחצי[[#This Row],[עד ועד]]&lt;29,OR(מרקובחצי[[#This Row],[CycleNumber]]=1,AND(U399=1,OR(מרקובחצי[[#This Row],[עד ועד]]&lt;J399,מרקובחצי[[#This Row],[עד ועד]]&gt;K399)),AND(V399=1,מרקובחצי[[#This Row],[עד ועד]]&lt;J399),W399=1)),1,""))</f>
        <v/>
      </c>
      <c r="P400" s="19" t="str">
        <f>IF(מרקובחצי[[#This Row],[קבעה הפלגה?]]=1,"",IF(AND(מרקובחצי[[#This Row],[עד ועד]]&gt;28,מרקובחצי[[#This Row],[עד ועד]]&lt;32,OR(מרקובחצי[[#This Row],[CycleNumber]]=1,AND(U399=1),AND(V399=1,OR(מרקובחצי[[#This Row],[עד ועד]]&lt;J399,מרקובחצי[[#This Row],[עד ועד]]&gt;K399)),W399=1)),1,""))</f>
        <v/>
      </c>
      <c r="Q400" s="19" t="str">
        <f>IF(מרקובחצי[[#This Row],[קבעה הפלגה?]]=1,"",IF(AND(מרקובחצי[[#This Row],[עד ועד]]&gt;31,OR(מרקובחצי[[#This Row],[CycleNumber]]=1,AND(U399=1),AND(V399=1,מרקובחצי[[#This Row],[עד ועד]]&gt;K399),AND(W399=1,OR(מרקובחצי[[#This Row],[עד ועד]]&gt;K399,מרקובחצי[[#This Row],[עד ועד]]&lt;J399)))),1,""))</f>
        <v/>
      </c>
      <c r="R400" s="19" t="str">
        <f>IF(מרקובחצי[[#This Row],[CycleNumber]]&gt;1,IF(AND(O399=1,מרקובחצי[[#This Row],[עד ועד]]&lt;29),1,""),"")</f>
        <v/>
      </c>
      <c r="S400" s="19" t="str">
        <f>IF(מרקובחצי[[#This Row],[CycleNumber]]&gt;1,IF(OR(AND(O399=1,מרקובחצי[[#This Row],[עד ועד]]&gt;28),AND(P399=1),AND(Q399=1,מרקובחצי[[#This Row],[עד ועד]]&lt;32)),1,""),"")</f>
        <v/>
      </c>
      <c r="T400" s="19" t="str">
        <f>IF(מרקובחצי[[#This Row],[CycleNumber]]&gt;1,IF(AND(Q399=1,מרקובחצי[[#This Row],[עד ועד]]&gt;31),1,""),"")</f>
        <v/>
      </c>
      <c r="U400" s="19" t="str">
        <f>IF(מרקובחצי[[#This Row],[CycleNumber]]&gt;1,IF(AND(R399=1,מרקובחצי[[#This Row],[עד ועד]]&lt;29),1,IF(AND(U399=1,NOT(OR(מרקובחצי[[#This Row],[עד ועד]]&lt;J399,מרקובחצי[[#This Row],[עד ועד]]&gt;K399))),1,"")),"")</f>
        <v/>
      </c>
      <c r="V400" s="19">
        <f>IF(מרקובחצי[[#This Row],[CycleNumber]]&gt;1,IF(AND(SUM(R399:T399)=1,מרקובחצי[[#This Row],[עד ועד]]&gt;28,מרקובחצי[[#This Row],[עד ועד]]&lt;32),1,IF(OR(S399=1,AND(R399=1,מרקובחצי[[#This Row],[עד ועד]]&gt;28),AND(T399=1,מרקובחצי[[#This Row],[עד ועד]]&lt;32)),1,IF(AND(V399=1,NOT(OR(מרקובחצי[[#This Row],[עד ועד]]&lt;J399,מרקובחצי[[#This Row],[עד ועד]]&gt;K399))),1,""))),"")</f>
        <v>1</v>
      </c>
      <c r="W400" s="19" t="str">
        <f>IF(מרקובחצי[[#This Row],[CycleNumber]]&gt;1,IF(AND(T399=1,מרקובחצי[[#This Row],[עד ועד]]&gt;31),1,IF(AND(W399=1,NOT(OR(מרקובחצי[[#This Row],[עד ועד]]&lt;J399,מרקובחצי[[#This Row],[עד ועד]]&gt;K399))),1,"")),"")</f>
        <v/>
      </c>
      <c r="X400" s="19" t="str">
        <f>IF(AND(מרקובחצי[[#This Row],[CycleNumber]]&lt;$B401,SUM(מרקובחצי[[#This Row],[11]],R401)=2),1,"")</f>
        <v/>
      </c>
      <c r="Y400" s="19" t="str">
        <f>IF(AND(מרקובחצי[[#This Row],[CycleNumber]]&lt;$B401,SUM(מרקובחצי[[#This Row],[11]],S401)=2),1,"")</f>
        <v/>
      </c>
      <c r="Z400" s="19" t="str">
        <f>IF(AND(מרקובחצי[[#This Row],[CycleNumber]]&lt;$B401,SUM(מרקובחצי[[#This Row],[13]],S401)=2),1,"")</f>
        <v/>
      </c>
      <c r="AA400" s="19" t="str">
        <f>IF(AND(מרקובחצי[[#This Row],[CycleNumber]]&lt;$B401,SUM(מרקובחצי[[#This Row],[13]],T401)=2),1,"")</f>
        <v/>
      </c>
      <c r="AB400" s="19" t="str">
        <f>IF(AND(מרקובחצי[[#This Row],[CycleNumber]]&lt;$B401,SUM(מרקובחצי[[#This Row],[21]],U401)=2),1,"")</f>
        <v/>
      </c>
      <c r="AC400" s="19" t="str">
        <f>IF(AND(מרקובחצי[[#This Row],[CycleNumber]]&lt;$B401,SUM(מרקובחצי[[#This Row],[21]],V401)=2),1,"")</f>
        <v/>
      </c>
      <c r="AD400" s="19" t="str">
        <f>IF(AND(מרקובחצי[[#This Row],[CycleNumber]]&lt;$B401,SUM(מרקובחצי[[#This Row],[23]],V401)=2),1,"")</f>
        <v/>
      </c>
      <c r="AE400" s="19" t="str">
        <f>IF(AND(מרקובחצי[[#This Row],[CycleNumber]]&lt;$B401,SUM(מרקובחצי[[#This Row],[23]],W401)=2),1,"")</f>
        <v/>
      </c>
      <c r="AF400" s="19" t="str">
        <f>IF(AND(מרקובחצי[[#This Row],[CycleNumber]]&lt;$B401,SUM(מרקובחצי[[#This Row],[31]],O401)=2),1,"")</f>
        <v/>
      </c>
      <c r="AG400" s="19" t="str">
        <f>IF(AND(מרקובחצי[[#This Row],[CycleNumber]]&lt;$B401,SUM(מרקובחצי[[#This Row],[31]],P401)=2),1,"")</f>
        <v/>
      </c>
      <c r="AH400" s="19" t="str">
        <f>IF(AND(מרקובחצי[[#This Row],[CycleNumber]]&lt;$B401,SUM(מרקובחצי[[#This Row],[31]],Q401)=2),1,"")</f>
        <v/>
      </c>
      <c r="AI400" s="19" t="str">
        <f>IF(AND(מרקובחצי[[#This Row],[CycleNumber]]&lt;$B401,SUM(U400:U401)=2),1,"")</f>
        <v/>
      </c>
      <c r="AJ400" s="19" t="str">
        <f>IF(AND(מרקובחצי[[#This Row],[CycleNumber]]&lt;$B401,SUM(מרקובחצי[[#This Row],[32]],O401)=2),1,"")</f>
        <v/>
      </c>
      <c r="AK400" s="19" t="str">
        <f>IF(AND(מרקובחצי[[#This Row],[CycleNumber]]&lt;$B401,SUM(מרקובחצי[[#This Row],[32]],P401)=2),1,"")</f>
        <v/>
      </c>
      <c r="AL400" s="19" t="str">
        <f>IF(AND(מרקובחצי[[#This Row],[CycleNumber]]&lt;$B401,SUM(מרקובחצי[[#This Row],[32]],Q401)=2),1,"")</f>
        <v/>
      </c>
      <c r="AM400" s="19" t="str">
        <f>IF(AND(מרקובחצי[[#This Row],[CycleNumber]]&lt;$B401,SUM(V400:V401)=2),1,"")</f>
        <v/>
      </c>
      <c r="AN400" s="19" t="str">
        <f>IF(AND(מרקובחצי[[#This Row],[CycleNumber]]&lt;$B401,SUM(מרקובחצי[[#This Row],[33]],O401)=2),1,"")</f>
        <v/>
      </c>
      <c r="AO400" s="19" t="str">
        <f>IF(AND(מרקובחצי[[#This Row],[CycleNumber]]&lt;$B401,SUM(מרקובחצי[[#This Row],[33]],P401)=2),1,"")</f>
        <v/>
      </c>
      <c r="AP400" s="19" t="str">
        <f>IF(AND(מרקובחצי[[#This Row],[CycleNumber]]&lt;$B401,SUM(מרקובחצי[[#This Row],[33]],Q401)=2),1,"")</f>
        <v/>
      </c>
      <c r="AQ400" s="19" t="str">
        <f>IF(AND(מרקובחצי[[#This Row],[CycleNumber]]&lt;$B401,SUM(W400:W401)=2),1,"")</f>
        <v/>
      </c>
      <c r="AR400" s="19" t="str">
        <f>IF(AND(מרקובחצי[[#This Row],[CycleNumber]]&lt;$B401,SUM(מרקובחצי[[#This Row],[12]],S401)=2),1,"")</f>
        <v/>
      </c>
      <c r="AS400" s="19" t="str">
        <f>IF(AND(מרקובחצי[[#This Row],[CycleNumber]]&lt;$B401,SUM(מרקובחצי[[#This Row],[22]],V401)=2),1,"")</f>
        <v/>
      </c>
      <c r="AT400" s="21">
        <f>SUM(מרקובחצי[[#This Row],[11]:[33]])</f>
        <v>1</v>
      </c>
    </row>
    <row r="401" spans="1:46" ht="15.6" x14ac:dyDescent="0.25">
      <c r="A401" s="19" t="s">
        <v>44</v>
      </c>
      <c r="B401" s="19">
        <v>1</v>
      </c>
      <c r="C401">
        <v>28</v>
      </c>
      <c r="D401" s="19">
        <f>מרקובחצי[[#This Row],[LengthofCycle]]+1</f>
        <v>29</v>
      </c>
      <c r="E401" t="str">
        <f>IF(IFERROR(LOOKUP(מרקובחצי[[#This Row],[ClientID]],קביעויות[הפלגה]),FALSE)=מרקובחצי[[#This Row],[ClientID]],1,"")</f>
        <v/>
      </c>
      <c r="F401" t="str">
        <f>IF(IFERROR(LOOKUP(מרקובחצי[[#This Row],[ClientID]],סוגחציקבוע[S31]),FALSE)=מרקובחצי[[#This Row],[ClientID]],1,"")</f>
        <v/>
      </c>
      <c r="G401">
        <f>IF(IFERROR(LOOKUP(מרקובחצי[[#This Row],[ClientID]],סוגחציקבוע[S32]),FALSE)=מרקובחצי[[#This Row],[ClientID]],1,"")</f>
        <v>1</v>
      </c>
      <c r="H401" t="str">
        <f>IF(IFERROR(LOOKUP(מרקובחצי[[#This Row],[ClientID]],סוגחציקבוע[S33]),FALSE)=מרקובחצי[[#This Row],[ClientID]],1,"")</f>
        <v/>
      </c>
      <c r="I401" t="str">
        <f>IF(IFERROR(LOOKUP(מרקובחצי[[#This Row],[ClientID]],סוגחציקבוע[S32&amp;33]),FALSE)=מרקובחצי[[#This Row],[ClientID]],1,"")</f>
        <v/>
      </c>
      <c r="J401" s="19">
        <f>IF(SUM(מרקובחצי[[#This Row],[11]:[13]])=1,מרקובחצי[[#This Row],[עד ועד]],IF(SUM(R400:T401)=1,IF(מרקובחצי[[#This Row],[עד ועד]]&lt;J400,מרקובחצי[[#This Row],[עד ועד]],J400),J400))</f>
        <v>29</v>
      </c>
      <c r="K401" s="19">
        <f>IF(SUM(מרקובחצי[[#This Row],[11]:[13]])=1,מרקובחצי[[#This Row],[עד ועד]],IF(SUM(R400:T401)=1,IF(מרקובחצי[[#This Row],[עד ועד]]&gt;K400,מרקובחצי[[#This Row],[עד ועד]],K400),K400))</f>
        <v>29</v>
      </c>
      <c r="L401" s="19" t="str">
        <f>IF(AND(SUM(מרקובחצי[[#This Row],[31]:[33]])=1,SUM(U400:W400)=0),מרקובחצי[[#This Row],[מקס]]-מרקובחצי[[#This Row],[מינ]],"")</f>
        <v/>
      </c>
      <c r="M40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401" s="19" t="str">
        <f t="shared" si="6"/>
        <v>S32</v>
      </c>
      <c r="O401" s="19" t="str">
        <f>IF(מרקובחצי[[#This Row],[קבעה הפלגה?]]=1,"",IF(AND(מרקובחצי[[#This Row],[עד ועד]]&lt;29,OR(מרקובחצי[[#This Row],[CycleNumber]]=1,AND(U400=1,OR(מרקובחצי[[#This Row],[עד ועד]]&lt;J400,מרקובחצי[[#This Row],[עד ועד]]&gt;K400)),AND(V400=1,מרקובחצי[[#This Row],[עד ועד]]&lt;J400),W400=1)),1,""))</f>
        <v/>
      </c>
      <c r="P401" s="19">
        <f>IF(מרקובחצי[[#This Row],[קבעה הפלגה?]]=1,"",IF(AND(מרקובחצי[[#This Row],[עד ועד]]&gt;28,מרקובחצי[[#This Row],[עד ועד]]&lt;32,OR(מרקובחצי[[#This Row],[CycleNumber]]=1,AND(U400=1),AND(V400=1,OR(מרקובחצי[[#This Row],[עד ועד]]&lt;J400,מרקובחצי[[#This Row],[עד ועד]]&gt;K400)),W400=1)),1,""))</f>
        <v>1</v>
      </c>
      <c r="Q401" s="19" t="str">
        <f>IF(מרקובחצי[[#This Row],[קבעה הפלגה?]]=1,"",IF(AND(מרקובחצי[[#This Row],[עד ועד]]&gt;31,OR(מרקובחצי[[#This Row],[CycleNumber]]=1,AND(U400=1),AND(V400=1,מרקובחצי[[#This Row],[עד ועד]]&gt;K400),AND(W400=1,OR(מרקובחצי[[#This Row],[עד ועד]]&gt;K400,מרקובחצי[[#This Row],[עד ועד]]&lt;J400)))),1,""))</f>
        <v/>
      </c>
      <c r="R401" s="19" t="str">
        <f>IF(מרקובחצי[[#This Row],[CycleNumber]]&gt;1,IF(AND(O400=1,מרקובחצי[[#This Row],[עד ועד]]&lt;29),1,""),"")</f>
        <v/>
      </c>
      <c r="S401" s="19" t="str">
        <f>IF(מרקובחצי[[#This Row],[CycleNumber]]&gt;1,IF(OR(AND(O400=1,מרקובחצי[[#This Row],[עד ועד]]&gt;28),AND(P400=1),AND(Q400=1,מרקובחצי[[#This Row],[עד ועד]]&lt;32)),1,""),"")</f>
        <v/>
      </c>
      <c r="T401" s="19" t="str">
        <f>IF(מרקובחצי[[#This Row],[CycleNumber]]&gt;1,IF(AND(Q400=1,מרקובחצי[[#This Row],[עד ועד]]&gt;31),1,""),"")</f>
        <v/>
      </c>
      <c r="U401" s="19" t="str">
        <f>IF(מרקובחצי[[#This Row],[CycleNumber]]&gt;1,IF(AND(R400=1,מרקובחצי[[#This Row],[עד ועד]]&lt;29),1,IF(AND(U400=1,NOT(OR(מרקובחצי[[#This Row],[עד ועד]]&lt;J400,מרקובחצי[[#This Row],[עד ועד]]&gt;K400))),1,"")),"")</f>
        <v/>
      </c>
      <c r="V401" s="19" t="str">
        <f>IF(מרקובחצי[[#This Row],[CycleNumber]]&gt;1,IF(AND(SUM(R400:T400)=1,מרקובחצי[[#This Row],[עד ועד]]&gt;28,מרקובחצי[[#This Row],[עד ועד]]&lt;32),1,IF(OR(S400=1,AND(R400=1,מרקובחצי[[#This Row],[עד ועד]]&gt;28),AND(T400=1,מרקובחצי[[#This Row],[עד ועד]]&lt;32)),1,IF(AND(V400=1,NOT(OR(מרקובחצי[[#This Row],[עד ועד]]&lt;J400,מרקובחצי[[#This Row],[עד ועד]]&gt;K400))),1,""))),"")</f>
        <v/>
      </c>
      <c r="W401" s="19" t="str">
        <f>IF(מרקובחצי[[#This Row],[CycleNumber]]&gt;1,IF(AND(T400=1,מרקובחצי[[#This Row],[עד ועד]]&gt;31),1,IF(AND(W400=1,NOT(OR(מרקובחצי[[#This Row],[עד ועד]]&lt;J400,מרקובחצי[[#This Row],[עד ועד]]&gt;K400))),1,"")),"")</f>
        <v/>
      </c>
      <c r="X401" s="19" t="str">
        <f>IF(AND(מרקובחצי[[#This Row],[CycleNumber]]&lt;$B402,SUM(מרקובחצי[[#This Row],[11]],R402)=2),1,"")</f>
        <v/>
      </c>
      <c r="Y401" s="19" t="str">
        <f>IF(AND(מרקובחצי[[#This Row],[CycleNumber]]&lt;$B402,SUM(מרקובחצי[[#This Row],[11]],S402)=2),1,"")</f>
        <v/>
      </c>
      <c r="Z401" s="19" t="str">
        <f>IF(AND(מרקובחצי[[#This Row],[CycleNumber]]&lt;$B402,SUM(מרקובחצי[[#This Row],[13]],S402)=2),1,"")</f>
        <v/>
      </c>
      <c r="AA401" s="19" t="str">
        <f>IF(AND(מרקובחצי[[#This Row],[CycleNumber]]&lt;$B402,SUM(מרקובחצי[[#This Row],[13]],T402)=2),1,"")</f>
        <v/>
      </c>
      <c r="AB401" s="19" t="str">
        <f>IF(AND(מרקובחצי[[#This Row],[CycleNumber]]&lt;$B402,SUM(מרקובחצי[[#This Row],[21]],U402)=2),1,"")</f>
        <v/>
      </c>
      <c r="AC401" s="19" t="str">
        <f>IF(AND(מרקובחצי[[#This Row],[CycleNumber]]&lt;$B402,SUM(מרקובחצי[[#This Row],[21]],V402)=2),1,"")</f>
        <v/>
      </c>
      <c r="AD401" s="19" t="str">
        <f>IF(AND(מרקובחצי[[#This Row],[CycleNumber]]&lt;$B402,SUM(מרקובחצי[[#This Row],[23]],V402)=2),1,"")</f>
        <v/>
      </c>
      <c r="AE401" s="19" t="str">
        <f>IF(AND(מרקובחצי[[#This Row],[CycleNumber]]&lt;$B402,SUM(מרקובחצי[[#This Row],[23]],W402)=2),1,"")</f>
        <v/>
      </c>
      <c r="AF401" s="19" t="str">
        <f>IF(AND(מרקובחצי[[#This Row],[CycleNumber]]&lt;$B402,SUM(מרקובחצי[[#This Row],[31]],O402)=2),1,"")</f>
        <v/>
      </c>
      <c r="AG401" s="19" t="str">
        <f>IF(AND(מרקובחצי[[#This Row],[CycleNumber]]&lt;$B402,SUM(מרקובחצי[[#This Row],[31]],P402)=2),1,"")</f>
        <v/>
      </c>
      <c r="AH401" s="19" t="str">
        <f>IF(AND(מרקובחצי[[#This Row],[CycleNumber]]&lt;$B402,SUM(מרקובחצי[[#This Row],[31]],Q402)=2),1,"")</f>
        <v/>
      </c>
      <c r="AI401" s="19" t="str">
        <f>IF(AND(מרקובחצי[[#This Row],[CycleNumber]]&lt;$B402,SUM(U401:U402)=2),1,"")</f>
        <v/>
      </c>
      <c r="AJ401" s="19" t="str">
        <f>IF(AND(מרקובחצי[[#This Row],[CycleNumber]]&lt;$B402,SUM(מרקובחצי[[#This Row],[32]],O402)=2),1,"")</f>
        <v/>
      </c>
      <c r="AK401" s="19" t="str">
        <f>IF(AND(מרקובחצי[[#This Row],[CycleNumber]]&lt;$B402,SUM(מרקובחצי[[#This Row],[32]],P402)=2),1,"")</f>
        <v/>
      </c>
      <c r="AL401" s="19" t="str">
        <f>IF(AND(מרקובחצי[[#This Row],[CycleNumber]]&lt;$B402,SUM(מרקובחצי[[#This Row],[32]],Q402)=2),1,"")</f>
        <v/>
      </c>
      <c r="AM401" s="19" t="str">
        <f>IF(AND(מרקובחצי[[#This Row],[CycleNumber]]&lt;$B402,SUM(V401:V402)=2),1,"")</f>
        <v/>
      </c>
      <c r="AN401" s="19" t="str">
        <f>IF(AND(מרקובחצי[[#This Row],[CycleNumber]]&lt;$B402,SUM(מרקובחצי[[#This Row],[33]],O402)=2),1,"")</f>
        <v/>
      </c>
      <c r="AO401" s="19" t="str">
        <f>IF(AND(מרקובחצי[[#This Row],[CycleNumber]]&lt;$B402,SUM(מרקובחצי[[#This Row],[33]],P402)=2),1,"")</f>
        <v/>
      </c>
      <c r="AP401" s="19" t="str">
        <f>IF(AND(מרקובחצי[[#This Row],[CycleNumber]]&lt;$B402,SUM(מרקובחצי[[#This Row],[33]],Q402)=2),1,"")</f>
        <v/>
      </c>
      <c r="AQ401" s="19" t="str">
        <f>IF(AND(מרקובחצי[[#This Row],[CycleNumber]]&lt;$B402,SUM(W401:W402)=2),1,"")</f>
        <v/>
      </c>
      <c r="AR401" s="19">
        <f>IF(AND(מרקובחצי[[#This Row],[CycleNumber]]&lt;$B402,SUM(מרקובחצי[[#This Row],[12]],S402)=2),1,"")</f>
        <v>1</v>
      </c>
      <c r="AS401" s="19" t="str">
        <f>IF(AND(מרקובחצי[[#This Row],[CycleNumber]]&lt;$B402,SUM(מרקובחצי[[#This Row],[22]],V402)=2),1,"")</f>
        <v/>
      </c>
      <c r="AT401" s="21">
        <f>SUM(מרקובחצי[[#This Row],[11]:[33]])</f>
        <v>1</v>
      </c>
    </row>
    <row r="402" spans="1:46" ht="15.6" x14ac:dyDescent="0.25">
      <c r="A402" s="19" t="s">
        <v>44</v>
      </c>
      <c r="B402" s="19">
        <v>2</v>
      </c>
      <c r="C402">
        <v>26</v>
      </c>
      <c r="D402" s="19">
        <f>מרקובחצי[[#This Row],[LengthofCycle]]+1</f>
        <v>27</v>
      </c>
      <c r="E402" t="str">
        <f>IF(IFERROR(LOOKUP(מרקובחצי[[#This Row],[ClientID]],קביעויות[הפלגה]),FALSE)=מרקובחצי[[#This Row],[ClientID]],1,"")</f>
        <v/>
      </c>
      <c r="F402" t="str">
        <f>IF(IFERROR(LOOKUP(מרקובחצי[[#This Row],[ClientID]],סוגחציקבוע[S31]),FALSE)=מרקובחצי[[#This Row],[ClientID]],1,"")</f>
        <v/>
      </c>
      <c r="G402">
        <f>IF(IFERROR(LOOKUP(מרקובחצי[[#This Row],[ClientID]],סוגחציקבוע[S32]),FALSE)=מרקובחצי[[#This Row],[ClientID]],1,"")</f>
        <v>1</v>
      </c>
      <c r="H402" t="str">
        <f>IF(IFERROR(LOOKUP(מרקובחצי[[#This Row],[ClientID]],סוגחציקבוע[S33]),FALSE)=מרקובחצי[[#This Row],[ClientID]],1,"")</f>
        <v/>
      </c>
      <c r="I402" t="str">
        <f>IF(IFERROR(LOOKUP(מרקובחצי[[#This Row],[ClientID]],סוגחציקבוע[S32&amp;33]),FALSE)=מרקובחצי[[#This Row],[ClientID]],1,"")</f>
        <v/>
      </c>
      <c r="J402" s="19">
        <f>IF(SUM(מרקובחצי[[#This Row],[11]:[13]])=1,מרקובחצי[[#This Row],[עד ועד]],IF(SUM(R401:T402)=1,IF(מרקובחצי[[#This Row],[עד ועד]]&lt;J401,מרקובחצי[[#This Row],[עד ועד]],J401),J401))</f>
        <v>27</v>
      </c>
      <c r="K402" s="19">
        <f>IF(SUM(מרקובחצי[[#This Row],[11]:[13]])=1,מרקובחצי[[#This Row],[עד ועד]],IF(SUM(R401:T402)=1,IF(מרקובחצי[[#This Row],[עד ועד]]&gt;K401,מרקובחצי[[#This Row],[עד ועד]],K401),K401))</f>
        <v>29</v>
      </c>
      <c r="L402" s="19" t="str">
        <f>IF(AND(SUM(מרקובחצי[[#This Row],[31]:[33]])=1,SUM(U401:W401)=0),מרקובחצי[[#This Row],[מקס]]-מרקובחצי[[#This Row],[מינ]],"")</f>
        <v/>
      </c>
      <c r="M40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402" s="19" t="str">
        <f t="shared" si="6"/>
        <v>S12</v>
      </c>
      <c r="O402" s="19" t="str">
        <f>IF(מרקובחצי[[#This Row],[קבעה הפלגה?]]=1,"",IF(AND(מרקובחצי[[#This Row],[עד ועד]]&lt;29,OR(מרקובחצי[[#This Row],[CycleNumber]]=1,AND(U401=1,OR(מרקובחצי[[#This Row],[עד ועד]]&lt;J401,מרקובחצי[[#This Row],[עד ועד]]&gt;K401)),AND(V401=1,מרקובחצי[[#This Row],[עד ועד]]&lt;J401),W401=1)),1,""))</f>
        <v/>
      </c>
      <c r="P402" s="19" t="str">
        <f>IF(מרקובחצי[[#This Row],[קבעה הפלגה?]]=1,"",IF(AND(מרקובחצי[[#This Row],[עד ועד]]&gt;28,מרקובחצי[[#This Row],[עד ועד]]&lt;32,OR(מרקובחצי[[#This Row],[CycleNumber]]=1,AND(U401=1),AND(V401=1,OR(מרקובחצי[[#This Row],[עד ועד]]&lt;J401,מרקובחצי[[#This Row],[עד ועד]]&gt;K401)),W401=1)),1,""))</f>
        <v/>
      </c>
      <c r="Q402" s="19" t="str">
        <f>IF(מרקובחצי[[#This Row],[קבעה הפלגה?]]=1,"",IF(AND(מרקובחצי[[#This Row],[עד ועד]]&gt;31,OR(מרקובחצי[[#This Row],[CycleNumber]]=1,AND(U401=1),AND(V401=1,מרקובחצי[[#This Row],[עד ועד]]&gt;K401),AND(W401=1,OR(מרקובחצי[[#This Row],[עד ועד]]&gt;K401,מרקובחצי[[#This Row],[עד ועד]]&lt;J401)))),1,""))</f>
        <v/>
      </c>
      <c r="R402" s="19" t="str">
        <f>IF(מרקובחצי[[#This Row],[CycleNumber]]&gt;1,IF(AND(O401=1,מרקובחצי[[#This Row],[עד ועד]]&lt;29),1,""),"")</f>
        <v/>
      </c>
      <c r="S402" s="19">
        <f>IF(מרקובחצי[[#This Row],[CycleNumber]]&gt;1,IF(OR(AND(O401=1,מרקובחצי[[#This Row],[עד ועד]]&gt;28),AND(P401=1),AND(Q401=1,מרקובחצי[[#This Row],[עד ועד]]&lt;32)),1,""),"")</f>
        <v>1</v>
      </c>
      <c r="T402" s="19" t="str">
        <f>IF(מרקובחצי[[#This Row],[CycleNumber]]&gt;1,IF(AND(Q401=1,מרקובחצי[[#This Row],[עד ועד]]&gt;31),1,""),"")</f>
        <v/>
      </c>
      <c r="U402" s="19" t="str">
        <f>IF(מרקובחצי[[#This Row],[CycleNumber]]&gt;1,IF(AND(R401=1,מרקובחצי[[#This Row],[עד ועד]]&lt;29),1,IF(AND(U401=1,NOT(OR(מרקובחצי[[#This Row],[עד ועד]]&lt;J401,מרקובחצי[[#This Row],[עד ועד]]&gt;K401))),1,"")),"")</f>
        <v/>
      </c>
      <c r="V402" s="19" t="str">
        <f>IF(מרקובחצי[[#This Row],[CycleNumber]]&gt;1,IF(AND(SUM(R401:T401)=1,מרקובחצי[[#This Row],[עד ועד]]&gt;28,מרקובחצי[[#This Row],[עד ועד]]&lt;32),1,IF(OR(S401=1,AND(R401=1,מרקובחצי[[#This Row],[עד ועד]]&gt;28),AND(T401=1,מרקובחצי[[#This Row],[עד ועד]]&lt;32)),1,IF(AND(V401=1,NOT(OR(מרקובחצי[[#This Row],[עד ועד]]&lt;J401,מרקובחצי[[#This Row],[עד ועד]]&gt;K401))),1,""))),"")</f>
        <v/>
      </c>
      <c r="W402" s="19" t="str">
        <f>IF(מרקובחצי[[#This Row],[CycleNumber]]&gt;1,IF(AND(T401=1,מרקובחצי[[#This Row],[עד ועד]]&gt;31),1,IF(AND(W401=1,NOT(OR(מרקובחצי[[#This Row],[עד ועד]]&lt;J401,מרקובחצי[[#This Row],[עד ועד]]&gt;K401))),1,"")),"")</f>
        <v/>
      </c>
      <c r="X402" s="19" t="str">
        <f>IF(AND(מרקובחצי[[#This Row],[CycleNumber]]&lt;$B403,SUM(מרקובחצי[[#This Row],[11]],R403)=2),1,"")</f>
        <v/>
      </c>
      <c r="Y402" s="19" t="str">
        <f>IF(AND(מרקובחצי[[#This Row],[CycleNumber]]&lt;$B403,SUM(מרקובחצי[[#This Row],[11]],S403)=2),1,"")</f>
        <v/>
      </c>
      <c r="Z402" s="19" t="str">
        <f>IF(AND(מרקובחצי[[#This Row],[CycleNumber]]&lt;$B403,SUM(מרקובחצי[[#This Row],[13]],S403)=2),1,"")</f>
        <v/>
      </c>
      <c r="AA402" s="19" t="str">
        <f>IF(AND(מרקובחצי[[#This Row],[CycleNumber]]&lt;$B403,SUM(מרקובחצי[[#This Row],[13]],T403)=2),1,"")</f>
        <v/>
      </c>
      <c r="AB402" s="19" t="str">
        <f>IF(AND(מרקובחצי[[#This Row],[CycleNumber]]&lt;$B403,SUM(מרקובחצי[[#This Row],[21]],U403)=2),1,"")</f>
        <v/>
      </c>
      <c r="AC402" s="19" t="str">
        <f>IF(AND(מרקובחצי[[#This Row],[CycleNumber]]&lt;$B403,SUM(מרקובחצי[[#This Row],[21]],V403)=2),1,"")</f>
        <v/>
      </c>
      <c r="AD402" s="19" t="str">
        <f>IF(AND(מרקובחצי[[#This Row],[CycleNumber]]&lt;$B403,SUM(מרקובחצי[[#This Row],[23]],V403)=2),1,"")</f>
        <v/>
      </c>
      <c r="AE402" s="19" t="str">
        <f>IF(AND(מרקובחצי[[#This Row],[CycleNumber]]&lt;$B403,SUM(מרקובחצי[[#This Row],[23]],W403)=2),1,"")</f>
        <v/>
      </c>
      <c r="AF402" s="19" t="str">
        <f>IF(AND(מרקובחצי[[#This Row],[CycleNumber]]&lt;$B403,SUM(מרקובחצי[[#This Row],[31]],O403)=2),1,"")</f>
        <v/>
      </c>
      <c r="AG402" s="19" t="str">
        <f>IF(AND(מרקובחצי[[#This Row],[CycleNumber]]&lt;$B403,SUM(מרקובחצי[[#This Row],[31]],P403)=2),1,"")</f>
        <v/>
      </c>
      <c r="AH402" s="19" t="str">
        <f>IF(AND(מרקובחצי[[#This Row],[CycleNumber]]&lt;$B403,SUM(מרקובחצי[[#This Row],[31]],Q403)=2),1,"")</f>
        <v/>
      </c>
      <c r="AI402" s="19" t="str">
        <f>IF(AND(מרקובחצי[[#This Row],[CycleNumber]]&lt;$B403,SUM(U402:U403)=2),1,"")</f>
        <v/>
      </c>
      <c r="AJ402" s="19" t="str">
        <f>IF(AND(מרקובחצי[[#This Row],[CycleNumber]]&lt;$B403,SUM(מרקובחצי[[#This Row],[32]],O403)=2),1,"")</f>
        <v/>
      </c>
      <c r="AK402" s="19" t="str">
        <f>IF(AND(מרקובחצי[[#This Row],[CycleNumber]]&lt;$B403,SUM(מרקובחצי[[#This Row],[32]],P403)=2),1,"")</f>
        <v/>
      </c>
      <c r="AL402" s="19" t="str">
        <f>IF(AND(מרקובחצי[[#This Row],[CycleNumber]]&lt;$B403,SUM(מרקובחצי[[#This Row],[32]],Q403)=2),1,"")</f>
        <v/>
      </c>
      <c r="AM402" s="19" t="str">
        <f>IF(AND(מרקובחצי[[#This Row],[CycleNumber]]&lt;$B403,SUM(V402:V403)=2),1,"")</f>
        <v/>
      </c>
      <c r="AN402" s="19" t="str">
        <f>IF(AND(מרקובחצי[[#This Row],[CycleNumber]]&lt;$B403,SUM(מרקובחצי[[#This Row],[33]],O403)=2),1,"")</f>
        <v/>
      </c>
      <c r="AO402" s="19" t="str">
        <f>IF(AND(מרקובחצי[[#This Row],[CycleNumber]]&lt;$B403,SUM(מרקובחצי[[#This Row],[33]],P403)=2),1,"")</f>
        <v/>
      </c>
      <c r="AP402" s="19" t="str">
        <f>IF(AND(מרקובחצי[[#This Row],[CycleNumber]]&lt;$B403,SUM(מרקובחצי[[#This Row],[33]],Q403)=2),1,"")</f>
        <v/>
      </c>
      <c r="AQ402" s="19" t="str">
        <f>IF(AND(מרקובחצי[[#This Row],[CycleNumber]]&lt;$B403,SUM(W402:W403)=2),1,"")</f>
        <v/>
      </c>
      <c r="AR402" s="19" t="str">
        <f>IF(AND(מרקובחצי[[#This Row],[CycleNumber]]&lt;$B403,SUM(מרקובחצי[[#This Row],[12]],S403)=2),1,"")</f>
        <v/>
      </c>
      <c r="AS402" s="19">
        <f>IF(AND(מרקובחצי[[#This Row],[CycleNumber]]&lt;$B403,SUM(מרקובחצי[[#This Row],[22]],V403)=2),1,"")</f>
        <v>1</v>
      </c>
      <c r="AT402" s="21">
        <f>SUM(מרקובחצי[[#This Row],[11]:[33]])</f>
        <v>1</v>
      </c>
    </row>
    <row r="403" spans="1:46" ht="15.6" x14ac:dyDescent="0.25">
      <c r="A403" s="19" t="s">
        <v>44</v>
      </c>
      <c r="B403" s="19">
        <v>3</v>
      </c>
      <c r="C403">
        <v>28</v>
      </c>
      <c r="D403" s="19">
        <f>מרקובחצי[[#This Row],[LengthofCycle]]+1</f>
        <v>29</v>
      </c>
      <c r="E403" t="str">
        <f>IF(IFERROR(LOOKUP(מרקובחצי[[#This Row],[ClientID]],קביעויות[הפלגה]),FALSE)=מרקובחצי[[#This Row],[ClientID]],1,"")</f>
        <v/>
      </c>
      <c r="F403" t="str">
        <f>IF(IFERROR(LOOKUP(מרקובחצי[[#This Row],[ClientID]],סוגחציקבוע[S31]),FALSE)=מרקובחצי[[#This Row],[ClientID]],1,"")</f>
        <v/>
      </c>
      <c r="G403">
        <f>IF(IFERROR(LOOKUP(מרקובחצי[[#This Row],[ClientID]],סוגחציקבוע[S32]),FALSE)=מרקובחצי[[#This Row],[ClientID]],1,"")</f>
        <v>1</v>
      </c>
      <c r="H403" t="str">
        <f>IF(IFERROR(LOOKUP(מרקובחצי[[#This Row],[ClientID]],סוגחציקבוע[S33]),FALSE)=מרקובחצי[[#This Row],[ClientID]],1,"")</f>
        <v/>
      </c>
      <c r="I403" t="str">
        <f>IF(IFERROR(LOOKUP(מרקובחצי[[#This Row],[ClientID]],סוגחציקבוע[S32&amp;33]),FALSE)=מרקובחצי[[#This Row],[ClientID]],1,"")</f>
        <v/>
      </c>
      <c r="J403" s="19">
        <f>IF(SUM(מרקובחצי[[#This Row],[11]:[13]])=1,מרקובחצי[[#This Row],[עד ועד]],IF(SUM(R402:T403)=1,IF(מרקובחצי[[#This Row],[עד ועד]]&lt;J402,מרקובחצי[[#This Row],[עד ועד]],J402),J402))</f>
        <v>27</v>
      </c>
      <c r="K403" s="19">
        <f>IF(SUM(מרקובחצי[[#This Row],[11]:[13]])=1,מרקובחצי[[#This Row],[עד ועד]],IF(SUM(R402:T403)=1,IF(מרקובחצי[[#This Row],[עד ועד]]&gt;K402,מרקובחצי[[#This Row],[עד ועד]],K402),K402))</f>
        <v>29</v>
      </c>
      <c r="L403" s="19">
        <f>IF(AND(SUM(מרקובחצי[[#This Row],[31]:[33]])=1,SUM(U402:W402)=0),מרקובחצי[[#This Row],[מקס]]-מרקובחצי[[#This Row],[מינ]],"")</f>
        <v>2</v>
      </c>
      <c r="M40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03" s="19" t="str">
        <f t="shared" si="6"/>
        <v>S22</v>
      </c>
      <c r="O403" s="19" t="str">
        <f>IF(מרקובחצי[[#This Row],[קבעה הפלגה?]]=1,"",IF(AND(מרקובחצי[[#This Row],[עד ועד]]&lt;29,OR(מרקובחצי[[#This Row],[CycleNumber]]=1,AND(U402=1,OR(מרקובחצי[[#This Row],[עד ועד]]&lt;J402,מרקובחצי[[#This Row],[עד ועד]]&gt;K402)),AND(V402=1,מרקובחצי[[#This Row],[עד ועד]]&lt;J402),W402=1)),1,""))</f>
        <v/>
      </c>
      <c r="P403" s="19" t="str">
        <f>IF(מרקובחצי[[#This Row],[קבעה הפלגה?]]=1,"",IF(AND(מרקובחצי[[#This Row],[עד ועד]]&gt;28,מרקובחצי[[#This Row],[עד ועד]]&lt;32,OR(מרקובחצי[[#This Row],[CycleNumber]]=1,AND(U402=1),AND(V402=1,OR(מרקובחצי[[#This Row],[עד ועד]]&lt;J402,מרקובחצי[[#This Row],[עד ועד]]&gt;K402)),W402=1)),1,""))</f>
        <v/>
      </c>
      <c r="Q403" s="19" t="str">
        <f>IF(מרקובחצי[[#This Row],[קבעה הפלגה?]]=1,"",IF(AND(מרקובחצי[[#This Row],[עד ועד]]&gt;31,OR(מרקובחצי[[#This Row],[CycleNumber]]=1,AND(U402=1),AND(V402=1,מרקובחצי[[#This Row],[עד ועד]]&gt;K402),AND(W402=1,OR(מרקובחצי[[#This Row],[עד ועד]]&gt;K402,מרקובחצי[[#This Row],[עד ועד]]&lt;J402)))),1,""))</f>
        <v/>
      </c>
      <c r="R403" s="19" t="str">
        <f>IF(מרקובחצי[[#This Row],[CycleNumber]]&gt;1,IF(AND(O402=1,מרקובחצי[[#This Row],[עד ועד]]&lt;29),1,""),"")</f>
        <v/>
      </c>
      <c r="S403" s="19" t="str">
        <f>IF(מרקובחצי[[#This Row],[CycleNumber]]&gt;1,IF(OR(AND(O402=1,מרקובחצי[[#This Row],[עד ועד]]&gt;28),AND(P402=1),AND(Q402=1,מרקובחצי[[#This Row],[עד ועד]]&lt;32)),1,""),"")</f>
        <v/>
      </c>
      <c r="T403" s="19" t="str">
        <f>IF(מרקובחצי[[#This Row],[CycleNumber]]&gt;1,IF(AND(Q402=1,מרקובחצי[[#This Row],[עד ועד]]&gt;31),1,""),"")</f>
        <v/>
      </c>
      <c r="U403" s="19" t="str">
        <f>IF(מרקובחצי[[#This Row],[CycleNumber]]&gt;1,IF(AND(R402=1,מרקובחצי[[#This Row],[עד ועד]]&lt;29),1,IF(AND(U402=1,NOT(OR(מרקובחצי[[#This Row],[עד ועד]]&lt;J402,מרקובחצי[[#This Row],[עד ועד]]&gt;K402))),1,"")),"")</f>
        <v/>
      </c>
      <c r="V403" s="19">
        <f>IF(מרקובחצי[[#This Row],[CycleNumber]]&gt;1,IF(AND(SUM(R402:T402)=1,מרקובחצי[[#This Row],[עד ועד]]&gt;28,מרקובחצי[[#This Row],[עד ועד]]&lt;32),1,IF(OR(S402=1,AND(R402=1,מרקובחצי[[#This Row],[עד ועד]]&gt;28),AND(T402=1,מרקובחצי[[#This Row],[עד ועד]]&lt;32)),1,IF(AND(V402=1,NOT(OR(מרקובחצי[[#This Row],[עד ועד]]&lt;J402,מרקובחצי[[#This Row],[עד ועד]]&gt;K402))),1,""))),"")</f>
        <v>1</v>
      </c>
      <c r="W403" s="19" t="str">
        <f>IF(מרקובחצי[[#This Row],[CycleNumber]]&gt;1,IF(AND(T402=1,מרקובחצי[[#This Row],[עד ועד]]&gt;31),1,IF(AND(W402=1,NOT(OR(מרקובחצי[[#This Row],[עד ועד]]&lt;J402,מרקובחצי[[#This Row],[עד ועד]]&gt;K402))),1,"")),"")</f>
        <v/>
      </c>
      <c r="X403" s="19" t="str">
        <f>IF(AND(מרקובחצי[[#This Row],[CycleNumber]]&lt;$B404,SUM(מרקובחצי[[#This Row],[11]],R404)=2),1,"")</f>
        <v/>
      </c>
      <c r="Y403" s="19" t="str">
        <f>IF(AND(מרקובחצי[[#This Row],[CycleNumber]]&lt;$B404,SUM(מרקובחצי[[#This Row],[11]],S404)=2),1,"")</f>
        <v/>
      </c>
      <c r="Z403" s="19" t="str">
        <f>IF(AND(מרקובחצי[[#This Row],[CycleNumber]]&lt;$B404,SUM(מרקובחצי[[#This Row],[13]],S404)=2),1,"")</f>
        <v/>
      </c>
      <c r="AA403" s="19" t="str">
        <f>IF(AND(מרקובחצי[[#This Row],[CycleNumber]]&lt;$B404,SUM(מרקובחצי[[#This Row],[13]],T404)=2),1,"")</f>
        <v/>
      </c>
      <c r="AB403" s="19" t="str">
        <f>IF(AND(מרקובחצי[[#This Row],[CycleNumber]]&lt;$B404,SUM(מרקובחצי[[#This Row],[21]],U404)=2),1,"")</f>
        <v/>
      </c>
      <c r="AC403" s="19" t="str">
        <f>IF(AND(מרקובחצי[[#This Row],[CycleNumber]]&lt;$B404,SUM(מרקובחצי[[#This Row],[21]],V404)=2),1,"")</f>
        <v/>
      </c>
      <c r="AD403" s="19" t="str">
        <f>IF(AND(מרקובחצי[[#This Row],[CycleNumber]]&lt;$B404,SUM(מרקובחצי[[#This Row],[23]],V404)=2),1,"")</f>
        <v/>
      </c>
      <c r="AE403" s="19" t="str">
        <f>IF(AND(מרקובחצי[[#This Row],[CycleNumber]]&lt;$B404,SUM(מרקובחצי[[#This Row],[23]],W404)=2),1,"")</f>
        <v/>
      </c>
      <c r="AF403" s="19" t="str">
        <f>IF(AND(מרקובחצי[[#This Row],[CycleNumber]]&lt;$B404,SUM(מרקובחצי[[#This Row],[31]],O404)=2),1,"")</f>
        <v/>
      </c>
      <c r="AG403" s="19" t="str">
        <f>IF(AND(מרקובחצי[[#This Row],[CycleNumber]]&lt;$B404,SUM(מרקובחצי[[#This Row],[31]],P404)=2),1,"")</f>
        <v/>
      </c>
      <c r="AH403" s="19" t="str">
        <f>IF(AND(מרקובחצי[[#This Row],[CycleNumber]]&lt;$B404,SUM(מרקובחצי[[#This Row],[31]],Q404)=2),1,"")</f>
        <v/>
      </c>
      <c r="AI403" s="19" t="str">
        <f>IF(AND(מרקובחצי[[#This Row],[CycleNumber]]&lt;$B404,SUM(U403:U404)=2),1,"")</f>
        <v/>
      </c>
      <c r="AJ403" s="19" t="str">
        <f>IF(AND(מרקובחצי[[#This Row],[CycleNumber]]&lt;$B404,SUM(מרקובחצי[[#This Row],[32]],O404)=2),1,"")</f>
        <v/>
      </c>
      <c r="AK403" s="19" t="str">
        <f>IF(AND(מרקובחצי[[#This Row],[CycleNumber]]&lt;$B404,SUM(מרקובחצי[[#This Row],[32]],P404)=2),1,"")</f>
        <v/>
      </c>
      <c r="AL403" s="19" t="str">
        <f>IF(AND(מרקובחצי[[#This Row],[CycleNumber]]&lt;$B404,SUM(מרקובחצי[[#This Row],[32]],Q404)=2),1,"")</f>
        <v/>
      </c>
      <c r="AM403" s="19">
        <f>IF(AND(מרקובחצי[[#This Row],[CycleNumber]]&lt;$B404,SUM(V403:V404)=2),1,"")</f>
        <v>1</v>
      </c>
      <c r="AN403" s="19" t="str">
        <f>IF(AND(מרקובחצי[[#This Row],[CycleNumber]]&lt;$B404,SUM(מרקובחצי[[#This Row],[33]],O404)=2),1,"")</f>
        <v/>
      </c>
      <c r="AO403" s="19" t="str">
        <f>IF(AND(מרקובחצי[[#This Row],[CycleNumber]]&lt;$B404,SUM(מרקובחצי[[#This Row],[33]],P404)=2),1,"")</f>
        <v/>
      </c>
      <c r="AP403" s="19" t="str">
        <f>IF(AND(מרקובחצי[[#This Row],[CycleNumber]]&lt;$B404,SUM(מרקובחצי[[#This Row],[33]],Q404)=2),1,"")</f>
        <v/>
      </c>
      <c r="AQ403" s="19" t="str">
        <f>IF(AND(מרקובחצי[[#This Row],[CycleNumber]]&lt;$B404,SUM(W403:W404)=2),1,"")</f>
        <v/>
      </c>
      <c r="AR403" s="19" t="str">
        <f>IF(AND(מרקובחצי[[#This Row],[CycleNumber]]&lt;$B404,SUM(מרקובחצי[[#This Row],[12]],S404)=2),1,"")</f>
        <v/>
      </c>
      <c r="AS403" s="19" t="str">
        <f>IF(AND(מרקובחצי[[#This Row],[CycleNumber]]&lt;$B404,SUM(מרקובחצי[[#This Row],[22]],V404)=2),1,"")</f>
        <v/>
      </c>
      <c r="AT403" s="21">
        <f>SUM(מרקובחצי[[#This Row],[11]:[33]])</f>
        <v>1</v>
      </c>
    </row>
    <row r="404" spans="1:46" ht="15.6" x14ac:dyDescent="0.25">
      <c r="A404" s="19" t="s">
        <v>44</v>
      </c>
      <c r="B404" s="19">
        <v>4</v>
      </c>
      <c r="C404">
        <v>26</v>
      </c>
      <c r="D404" s="19">
        <f>מרקובחצי[[#This Row],[LengthofCycle]]+1</f>
        <v>27</v>
      </c>
      <c r="E404" t="str">
        <f>IF(IFERROR(LOOKUP(מרקובחצי[[#This Row],[ClientID]],קביעויות[הפלגה]),FALSE)=מרקובחצי[[#This Row],[ClientID]],1,"")</f>
        <v/>
      </c>
      <c r="F404" t="str">
        <f>IF(IFERROR(LOOKUP(מרקובחצי[[#This Row],[ClientID]],סוגחציקבוע[S31]),FALSE)=מרקובחצי[[#This Row],[ClientID]],1,"")</f>
        <v/>
      </c>
      <c r="G404">
        <f>IF(IFERROR(LOOKUP(מרקובחצי[[#This Row],[ClientID]],סוגחציקבוע[S32]),FALSE)=מרקובחצי[[#This Row],[ClientID]],1,"")</f>
        <v>1</v>
      </c>
      <c r="H404" t="str">
        <f>IF(IFERROR(LOOKUP(מרקובחצי[[#This Row],[ClientID]],סוגחציקבוע[S33]),FALSE)=מרקובחצי[[#This Row],[ClientID]],1,"")</f>
        <v/>
      </c>
      <c r="I404" t="str">
        <f>IF(IFERROR(LOOKUP(מרקובחצי[[#This Row],[ClientID]],סוגחציקבוע[S32&amp;33]),FALSE)=מרקובחצי[[#This Row],[ClientID]],1,"")</f>
        <v/>
      </c>
      <c r="J404" s="19">
        <f>IF(SUM(מרקובחצי[[#This Row],[11]:[13]])=1,מרקובחצי[[#This Row],[עד ועד]],IF(SUM(R403:T404)=1,IF(מרקובחצי[[#This Row],[עד ועד]]&lt;J403,מרקובחצי[[#This Row],[עד ועד]],J403),J403))</f>
        <v>27</v>
      </c>
      <c r="K404" s="19">
        <f>IF(SUM(מרקובחצי[[#This Row],[11]:[13]])=1,מרקובחצי[[#This Row],[עד ועד]],IF(SUM(R403:T404)=1,IF(מרקובחצי[[#This Row],[עד ועד]]&gt;K403,מרקובחצי[[#This Row],[עד ועד]],K403),K403))</f>
        <v>29</v>
      </c>
      <c r="L404" s="19" t="str">
        <f>IF(AND(SUM(מרקובחצי[[#This Row],[31]:[33]])=1,SUM(U403:W403)=0),מרקובחצי[[#This Row],[מקס]]-מרקובחצי[[#This Row],[מינ]],"")</f>
        <v/>
      </c>
      <c r="M40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04" s="19" t="str">
        <f t="shared" si="6"/>
        <v>S32</v>
      </c>
      <c r="O404" s="19" t="str">
        <f>IF(מרקובחצי[[#This Row],[קבעה הפלגה?]]=1,"",IF(AND(מרקובחצי[[#This Row],[עד ועד]]&lt;29,OR(מרקובחצי[[#This Row],[CycleNumber]]=1,AND(U403=1,OR(מרקובחצי[[#This Row],[עד ועד]]&lt;J403,מרקובחצי[[#This Row],[עד ועד]]&gt;K403)),AND(V403=1,מרקובחצי[[#This Row],[עד ועד]]&lt;J403),W403=1)),1,""))</f>
        <v/>
      </c>
      <c r="P404" s="19" t="str">
        <f>IF(מרקובחצי[[#This Row],[קבעה הפלגה?]]=1,"",IF(AND(מרקובחצי[[#This Row],[עד ועד]]&gt;28,מרקובחצי[[#This Row],[עד ועד]]&lt;32,OR(מרקובחצי[[#This Row],[CycleNumber]]=1,AND(U403=1),AND(V403=1,OR(מרקובחצי[[#This Row],[עד ועד]]&lt;J403,מרקובחצי[[#This Row],[עד ועד]]&gt;K403)),W403=1)),1,""))</f>
        <v/>
      </c>
      <c r="Q404" s="19" t="str">
        <f>IF(מרקובחצי[[#This Row],[קבעה הפלגה?]]=1,"",IF(AND(מרקובחצי[[#This Row],[עד ועד]]&gt;31,OR(מרקובחצי[[#This Row],[CycleNumber]]=1,AND(U403=1),AND(V403=1,מרקובחצי[[#This Row],[עד ועד]]&gt;K403),AND(W403=1,OR(מרקובחצי[[#This Row],[עד ועד]]&gt;K403,מרקובחצי[[#This Row],[עד ועד]]&lt;J403)))),1,""))</f>
        <v/>
      </c>
      <c r="R404" s="19" t="str">
        <f>IF(מרקובחצי[[#This Row],[CycleNumber]]&gt;1,IF(AND(O403=1,מרקובחצי[[#This Row],[עד ועד]]&lt;29),1,""),"")</f>
        <v/>
      </c>
      <c r="S404" s="19" t="str">
        <f>IF(מרקובחצי[[#This Row],[CycleNumber]]&gt;1,IF(OR(AND(O403=1,מרקובחצי[[#This Row],[עד ועד]]&gt;28),AND(P403=1),AND(Q403=1,מרקובחצי[[#This Row],[עד ועד]]&lt;32)),1,""),"")</f>
        <v/>
      </c>
      <c r="T404" s="19" t="str">
        <f>IF(מרקובחצי[[#This Row],[CycleNumber]]&gt;1,IF(AND(Q403=1,מרקובחצי[[#This Row],[עד ועד]]&gt;31),1,""),"")</f>
        <v/>
      </c>
      <c r="U404" s="19" t="str">
        <f>IF(מרקובחצי[[#This Row],[CycleNumber]]&gt;1,IF(AND(R403=1,מרקובחצי[[#This Row],[עד ועד]]&lt;29),1,IF(AND(U403=1,NOT(OR(מרקובחצי[[#This Row],[עד ועד]]&lt;J403,מרקובחצי[[#This Row],[עד ועד]]&gt;K403))),1,"")),"")</f>
        <v/>
      </c>
      <c r="V404" s="19">
        <f>IF(מרקובחצי[[#This Row],[CycleNumber]]&gt;1,IF(AND(SUM(R403:T403)=1,מרקובחצי[[#This Row],[עד ועד]]&gt;28,מרקובחצי[[#This Row],[עד ועד]]&lt;32),1,IF(OR(S403=1,AND(R403=1,מרקובחצי[[#This Row],[עד ועד]]&gt;28),AND(T403=1,מרקובחצי[[#This Row],[עד ועד]]&lt;32)),1,IF(AND(V403=1,NOT(OR(מרקובחצי[[#This Row],[עד ועד]]&lt;J403,מרקובחצי[[#This Row],[עד ועד]]&gt;K403))),1,""))),"")</f>
        <v>1</v>
      </c>
      <c r="W404" s="19" t="str">
        <f>IF(מרקובחצי[[#This Row],[CycleNumber]]&gt;1,IF(AND(T403=1,מרקובחצי[[#This Row],[עד ועד]]&gt;31),1,IF(AND(W403=1,NOT(OR(מרקובחצי[[#This Row],[עד ועד]]&lt;J403,מרקובחצי[[#This Row],[עד ועד]]&gt;K403))),1,"")),"")</f>
        <v/>
      </c>
      <c r="X404" s="19" t="str">
        <f>IF(AND(מרקובחצי[[#This Row],[CycleNumber]]&lt;$B405,SUM(מרקובחצי[[#This Row],[11]],R405)=2),1,"")</f>
        <v/>
      </c>
      <c r="Y404" s="19" t="str">
        <f>IF(AND(מרקובחצי[[#This Row],[CycleNumber]]&lt;$B405,SUM(מרקובחצי[[#This Row],[11]],S405)=2),1,"")</f>
        <v/>
      </c>
      <c r="Z404" s="19" t="str">
        <f>IF(AND(מרקובחצי[[#This Row],[CycleNumber]]&lt;$B405,SUM(מרקובחצי[[#This Row],[13]],S405)=2),1,"")</f>
        <v/>
      </c>
      <c r="AA404" s="19" t="str">
        <f>IF(AND(מרקובחצי[[#This Row],[CycleNumber]]&lt;$B405,SUM(מרקובחצי[[#This Row],[13]],T405)=2),1,"")</f>
        <v/>
      </c>
      <c r="AB404" s="19" t="str">
        <f>IF(AND(מרקובחצי[[#This Row],[CycleNumber]]&lt;$B405,SUM(מרקובחצי[[#This Row],[21]],U405)=2),1,"")</f>
        <v/>
      </c>
      <c r="AC404" s="19" t="str">
        <f>IF(AND(מרקובחצי[[#This Row],[CycleNumber]]&lt;$B405,SUM(מרקובחצי[[#This Row],[21]],V405)=2),1,"")</f>
        <v/>
      </c>
      <c r="AD404" s="19" t="str">
        <f>IF(AND(מרקובחצי[[#This Row],[CycleNumber]]&lt;$B405,SUM(מרקובחצי[[#This Row],[23]],V405)=2),1,"")</f>
        <v/>
      </c>
      <c r="AE404" s="19" t="str">
        <f>IF(AND(מרקובחצי[[#This Row],[CycleNumber]]&lt;$B405,SUM(מרקובחצי[[#This Row],[23]],W405)=2),1,"")</f>
        <v/>
      </c>
      <c r="AF404" s="19" t="str">
        <f>IF(AND(מרקובחצי[[#This Row],[CycleNumber]]&lt;$B405,SUM(מרקובחצי[[#This Row],[31]],O405)=2),1,"")</f>
        <v/>
      </c>
      <c r="AG404" s="19" t="str">
        <f>IF(AND(מרקובחצי[[#This Row],[CycleNumber]]&lt;$B405,SUM(מרקובחצי[[#This Row],[31]],P405)=2),1,"")</f>
        <v/>
      </c>
      <c r="AH404" s="19" t="str">
        <f>IF(AND(מרקובחצי[[#This Row],[CycleNumber]]&lt;$B405,SUM(מרקובחצי[[#This Row],[31]],Q405)=2),1,"")</f>
        <v/>
      </c>
      <c r="AI404" s="19" t="str">
        <f>IF(AND(מרקובחצי[[#This Row],[CycleNumber]]&lt;$B405,SUM(U404:U405)=2),1,"")</f>
        <v/>
      </c>
      <c r="AJ404" s="19" t="str">
        <f>IF(AND(מרקובחצי[[#This Row],[CycleNumber]]&lt;$B405,SUM(מרקובחצי[[#This Row],[32]],O405)=2),1,"")</f>
        <v/>
      </c>
      <c r="AK404" s="19" t="str">
        <f>IF(AND(מרקובחצי[[#This Row],[CycleNumber]]&lt;$B405,SUM(מרקובחצי[[#This Row],[32]],P405)=2),1,"")</f>
        <v/>
      </c>
      <c r="AL404" s="19" t="str">
        <f>IF(AND(מרקובחצי[[#This Row],[CycleNumber]]&lt;$B405,SUM(מרקובחצי[[#This Row],[32]],Q405)=2),1,"")</f>
        <v/>
      </c>
      <c r="AM404" s="19">
        <f>IF(AND(מרקובחצי[[#This Row],[CycleNumber]]&lt;$B405,SUM(V404:V405)=2),1,"")</f>
        <v>1</v>
      </c>
      <c r="AN404" s="19" t="str">
        <f>IF(AND(מרקובחצי[[#This Row],[CycleNumber]]&lt;$B405,SUM(מרקובחצי[[#This Row],[33]],O405)=2),1,"")</f>
        <v/>
      </c>
      <c r="AO404" s="19" t="str">
        <f>IF(AND(מרקובחצי[[#This Row],[CycleNumber]]&lt;$B405,SUM(מרקובחצי[[#This Row],[33]],P405)=2),1,"")</f>
        <v/>
      </c>
      <c r="AP404" s="19" t="str">
        <f>IF(AND(מרקובחצי[[#This Row],[CycleNumber]]&lt;$B405,SUM(מרקובחצי[[#This Row],[33]],Q405)=2),1,"")</f>
        <v/>
      </c>
      <c r="AQ404" s="19" t="str">
        <f>IF(AND(מרקובחצי[[#This Row],[CycleNumber]]&lt;$B405,SUM(W404:W405)=2),1,"")</f>
        <v/>
      </c>
      <c r="AR404" s="19" t="str">
        <f>IF(AND(מרקובחצי[[#This Row],[CycleNumber]]&lt;$B405,SUM(מרקובחצי[[#This Row],[12]],S405)=2),1,"")</f>
        <v/>
      </c>
      <c r="AS404" s="19" t="str">
        <f>IF(AND(מרקובחצי[[#This Row],[CycleNumber]]&lt;$B405,SUM(מרקובחצי[[#This Row],[22]],V405)=2),1,"")</f>
        <v/>
      </c>
      <c r="AT404" s="21">
        <f>SUM(מרקובחצי[[#This Row],[11]:[33]])</f>
        <v>1</v>
      </c>
    </row>
    <row r="405" spans="1:46" ht="15.6" x14ac:dyDescent="0.25">
      <c r="A405" s="19" t="s">
        <v>44</v>
      </c>
      <c r="B405" s="19">
        <v>5</v>
      </c>
      <c r="C405">
        <v>28</v>
      </c>
      <c r="D405" s="19">
        <f>מרקובחצי[[#This Row],[LengthofCycle]]+1</f>
        <v>29</v>
      </c>
      <c r="E405" t="str">
        <f>IF(IFERROR(LOOKUP(מרקובחצי[[#This Row],[ClientID]],קביעויות[הפלגה]),FALSE)=מרקובחצי[[#This Row],[ClientID]],1,"")</f>
        <v/>
      </c>
      <c r="F405" t="str">
        <f>IF(IFERROR(LOOKUP(מרקובחצי[[#This Row],[ClientID]],סוגחציקבוע[S31]),FALSE)=מרקובחצי[[#This Row],[ClientID]],1,"")</f>
        <v/>
      </c>
      <c r="G405">
        <f>IF(IFERROR(LOOKUP(מרקובחצי[[#This Row],[ClientID]],סוגחציקבוע[S32]),FALSE)=מרקובחצי[[#This Row],[ClientID]],1,"")</f>
        <v>1</v>
      </c>
      <c r="H405" t="str">
        <f>IF(IFERROR(LOOKUP(מרקובחצי[[#This Row],[ClientID]],סוגחציקבוע[S33]),FALSE)=מרקובחצי[[#This Row],[ClientID]],1,"")</f>
        <v/>
      </c>
      <c r="I405" t="str">
        <f>IF(IFERROR(LOOKUP(מרקובחצי[[#This Row],[ClientID]],סוגחציקבוע[S32&amp;33]),FALSE)=מרקובחצי[[#This Row],[ClientID]],1,"")</f>
        <v/>
      </c>
      <c r="J405" s="19">
        <f>IF(SUM(מרקובחצי[[#This Row],[11]:[13]])=1,מרקובחצי[[#This Row],[עד ועד]],IF(SUM(R404:T405)=1,IF(מרקובחצי[[#This Row],[עד ועד]]&lt;J404,מרקובחצי[[#This Row],[עד ועד]],J404),J404))</f>
        <v>27</v>
      </c>
      <c r="K405" s="19">
        <f>IF(SUM(מרקובחצי[[#This Row],[11]:[13]])=1,מרקובחצי[[#This Row],[עד ועד]],IF(SUM(R404:T405)=1,IF(מרקובחצי[[#This Row],[עד ועד]]&gt;K404,מרקובחצי[[#This Row],[עד ועד]],K404),K404))</f>
        <v>29</v>
      </c>
      <c r="L405" s="19" t="str">
        <f>IF(AND(SUM(מרקובחצי[[#This Row],[31]:[33]])=1,SUM(U404:W404)=0),מרקובחצי[[#This Row],[מקס]]-מרקובחצי[[#This Row],[מינ]],"")</f>
        <v/>
      </c>
      <c r="M40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05" s="19" t="str">
        <f t="shared" si="6"/>
        <v>S32</v>
      </c>
      <c r="O405" s="19" t="str">
        <f>IF(מרקובחצי[[#This Row],[קבעה הפלגה?]]=1,"",IF(AND(מרקובחצי[[#This Row],[עד ועד]]&lt;29,OR(מרקובחצי[[#This Row],[CycleNumber]]=1,AND(U404=1,OR(מרקובחצי[[#This Row],[עד ועד]]&lt;J404,מרקובחצי[[#This Row],[עד ועד]]&gt;K404)),AND(V404=1,מרקובחצי[[#This Row],[עד ועד]]&lt;J404),W404=1)),1,""))</f>
        <v/>
      </c>
      <c r="P405" s="19" t="str">
        <f>IF(מרקובחצי[[#This Row],[קבעה הפלגה?]]=1,"",IF(AND(מרקובחצי[[#This Row],[עד ועד]]&gt;28,מרקובחצי[[#This Row],[עד ועד]]&lt;32,OR(מרקובחצי[[#This Row],[CycleNumber]]=1,AND(U404=1),AND(V404=1,OR(מרקובחצי[[#This Row],[עד ועד]]&lt;J404,מרקובחצי[[#This Row],[עד ועד]]&gt;K404)),W404=1)),1,""))</f>
        <v/>
      </c>
      <c r="Q405" s="19" t="str">
        <f>IF(מרקובחצי[[#This Row],[קבעה הפלגה?]]=1,"",IF(AND(מרקובחצי[[#This Row],[עד ועד]]&gt;31,OR(מרקובחצי[[#This Row],[CycleNumber]]=1,AND(U404=1),AND(V404=1,מרקובחצי[[#This Row],[עד ועד]]&gt;K404),AND(W404=1,OR(מרקובחצי[[#This Row],[עד ועד]]&gt;K404,מרקובחצי[[#This Row],[עד ועד]]&lt;J404)))),1,""))</f>
        <v/>
      </c>
      <c r="R405" s="19" t="str">
        <f>IF(מרקובחצי[[#This Row],[CycleNumber]]&gt;1,IF(AND(O404=1,מרקובחצי[[#This Row],[עד ועד]]&lt;29),1,""),"")</f>
        <v/>
      </c>
      <c r="S405" s="19" t="str">
        <f>IF(מרקובחצי[[#This Row],[CycleNumber]]&gt;1,IF(OR(AND(O404=1,מרקובחצי[[#This Row],[עד ועד]]&gt;28),AND(P404=1),AND(Q404=1,מרקובחצי[[#This Row],[עד ועד]]&lt;32)),1,""),"")</f>
        <v/>
      </c>
      <c r="T405" s="19" t="str">
        <f>IF(מרקובחצי[[#This Row],[CycleNumber]]&gt;1,IF(AND(Q404=1,מרקובחצי[[#This Row],[עד ועד]]&gt;31),1,""),"")</f>
        <v/>
      </c>
      <c r="U405" s="19" t="str">
        <f>IF(מרקובחצי[[#This Row],[CycleNumber]]&gt;1,IF(AND(R404=1,מרקובחצי[[#This Row],[עד ועד]]&lt;29),1,IF(AND(U404=1,NOT(OR(מרקובחצי[[#This Row],[עד ועד]]&lt;J404,מרקובחצי[[#This Row],[עד ועד]]&gt;K404))),1,"")),"")</f>
        <v/>
      </c>
      <c r="V405" s="19">
        <f>IF(מרקובחצי[[#This Row],[CycleNumber]]&gt;1,IF(AND(SUM(R404:T404)=1,מרקובחצי[[#This Row],[עד ועד]]&gt;28,מרקובחצי[[#This Row],[עד ועד]]&lt;32),1,IF(OR(S404=1,AND(R404=1,מרקובחצי[[#This Row],[עד ועד]]&gt;28),AND(T404=1,מרקובחצי[[#This Row],[עד ועד]]&lt;32)),1,IF(AND(V404=1,NOT(OR(מרקובחצי[[#This Row],[עד ועד]]&lt;J404,מרקובחצי[[#This Row],[עד ועד]]&gt;K404))),1,""))),"")</f>
        <v>1</v>
      </c>
      <c r="W405" s="19" t="str">
        <f>IF(מרקובחצי[[#This Row],[CycleNumber]]&gt;1,IF(AND(T404=1,מרקובחצי[[#This Row],[עד ועד]]&gt;31),1,IF(AND(W404=1,NOT(OR(מרקובחצי[[#This Row],[עד ועד]]&lt;J404,מרקובחצי[[#This Row],[עד ועד]]&gt;K404))),1,"")),"")</f>
        <v/>
      </c>
      <c r="X405" s="19" t="str">
        <f>IF(AND(מרקובחצי[[#This Row],[CycleNumber]]&lt;$B406,SUM(מרקובחצי[[#This Row],[11]],R406)=2),1,"")</f>
        <v/>
      </c>
      <c r="Y405" s="19" t="str">
        <f>IF(AND(מרקובחצי[[#This Row],[CycleNumber]]&lt;$B406,SUM(מרקובחצי[[#This Row],[11]],S406)=2),1,"")</f>
        <v/>
      </c>
      <c r="Z405" s="19" t="str">
        <f>IF(AND(מרקובחצי[[#This Row],[CycleNumber]]&lt;$B406,SUM(מרקובחצי[[#This Row],[13]],S406)=2),1,"")</f>
        <v/>
      </c>
      <c r="AA405" s="19" t="str">
        <f>IF(AND(מרקובחצי[[#This Row],[CycleNumber]]&lt;$B406,SUM(מרקובחצי[[#This Row],[13]],T406)=2),1,"")</f>
        <v/>
      </c>
      <c r="AB405" s="19" t="str">
        <f>IF(AND(מרקובחצי[[#This Row],[CycleNumber]]&lt;$B406,SUM(מרקובחצי[[#This Row],[21]],U406)=2),1,"")</f>
        <v/>
      </c>
      <c r="AC405" s="19" t="str">
        <f>IF(AND(מרקובחצי[[#This Row],[CycleNumber]]&lt;$B406,SUM(מרקובחצי[[#This Row],[21]],V406)=2),1,"")</f>
        <v/>
      </c>
      <c r="AD405" s="19" t="str">
        <f>IF(AND(מרקובחצי[[#This Row],[CycleNumber]]&lt;$B406,SUM(מרקובחצי[[#This Row],[23]],V406)=2),1,"")</f>
        <v/>
      </c>
      <c r="AE405" s="19" t="str">
        <f>IF(AND(מרקובחצי[[#This Row],[CycleNumber]]&lt;$B406,SUM(מרקובחצי[[#This Row],[23]],W406)=2),1,"")</f>
        <v/>
      </c>
      <c r="AF405" s="19" t="str">
        <f>IF(AND(מרקובחצי[[#This Row],[CycleNumber]]&lt;$B406,SUM(מרקובחצי[[#This Row],[31]],O406)=2),1,"")</f>
        <v/>
      </c>
      <c r="AG405" s="19" t="str">
        <f>IF(AND(מרקובחצי[[#This Row],[CycleNumber]]&lt;$B406,SUM(מרקובחצי[[#This Row],[31]],P406)=2),1,"")</f>
        <v/>
      </c>
      <c r="AH405" s="19" t="str">
        <f>IF(AND(מרקובחצי[[#This Row],[CycleNumber]]&lt;$B406,SUM(מרקובחצי[[#This Row],[31]],Q406)=2),1,"")</f>
        <v/>
      </c>
      <c r="AI405" s="19" t="str">
        <f>IF(AND(מרקובחצי[[#This Row],[CycleNumber]]&lt;$B406,SUM(U405:U406)=2),1,"")</f>
        <v/>
      </c>
      <c r="AJ405" s="19" t="str">
        <f>IF(AND(מרקובחצי[[#This Row],[CycleNumber]]&lt;$B406,SUM(מרקובחצי[[#This Row],[32]],O406)=2),1,"")</f>
        <v/>
      </c>
      <c r="AK405" s="19">
        <f>IF(AND(מרקובחצי[[#This Row],[CycleNumber]]&lt;$B406,SUM(מרקובחצי[[#This Row],[32]],P406)=2),1,"")</f>
        <v>1</v>
      </c>
      <c r="AL405" s="19" t="str">
        <f>IF(AND(מרקובחצי[[#This Row],[CycleNumber]]&lt;$B406,SUM(מרקובחצי[[#This Row],[32]],Q406)=2),1,"")</f>
        <v/>
      </c>
      <c r="AM405" s="19" t="str">
        <f>IF(AND(מרקובחצי[[#This Row],[CycleNumber]]&lt;$B406,SUM(V405:V406)=2),1,"")</f>
        <v/>
      </c>
      <c r="AN405" s="19" t="str">
        <f>IF(AND(מרקובחצי[[#This Row],[CycleNumber]]&lt;$B406,SUM(מרקובחצי[[#This Row],[33]],O406)=2),1,"")</f>
        <v/>
      </c>
      <c r="AO405" s="19" t="str">
        <f>IF(AND(מרקובחצי[[#This Row],[CycleNumber]]&lt;$B406,SUM(מרקובחצי[[#This Row],[33]],P406)=2),1,"")</f>
        <v/>
      </c>
      <c r="AP405" s="19" t="str">
        <f>IF(AND(מרקובחצי[[#This Row],[CycleNumber]]&lt;$B406,SUM(מרקובחצי[[#This Row],[33]],Q406)=2),1,"")</f>
        <v/>
      </c>
      <c r="AQ405" s="19" t="str">
        <f>IF(AND(מרקובחצי[[#This Row],[CycleNumber]]&lt;$B406,SUM(W405:W406)=2),1,"")</f>
        <v/>
      </c>
      <c r="AR405" s="19" t="str">
        <f>IF(AND(מרקובחצי[[#This Row],[CycleNumber]]&lt;$B406,SUM(מרקובחצי[[#This Row],[12]],S406)=2),1,"")</f>
        <v/>
      </c>
      <c r="AS405" s="19" t="str">
        <f>IF(AND(מרקובחצי[[#This Row],[CycleNumber]]&lt;$B406,SUM(מרקובחצי[[#This Row],[22]],V406)=2),1,"")</f>
        <v/>
      </c>
      <c r="AT405" s="21">
        <f>SUM(מרקובחצי[[#This Row],[11]:[33]])</f>
        <v>1</v>
      </c>
    </row>
    <row r="406" spans="1:46" ht="15.6" x14ac:dyDescent="0.25">
      <c r="A406" s="19" t="s">
        <v>44</v>
      </c>
      <c r="B406" s="19">
        <v>6</v>
      </c>
      <c r="C406">
        <v>29</v>
      </c>
      <c r="D406" s="19">
        <f>מרקובחצי[[#This Row],[LengthofCycle]]+1</f>
        <v>30</v>
      </c>
      <c r="E406" t="str">
        <f>IF(IFERROR(LOOKUP(מרקובחצי[[#This Row],[ClientID]],קביעויות[הפלגה]),FALSE)=מרקובחצי[[#This Row],[ClientID]],1,"")</f>
        <v/>
      </c>
      <c r="F406" t="str">
        <f>IF(IFERROR(LOOKUP(מרקובחצי[[#This Row],[ClientID]],סוגחציקבוע[S31]),FALSE)=מרקובחצי[[#This Row],[ClientID]],1,"")</f>
        <v/>
      </c>
      <c r="G406">
        <f>IF(IFERROR(LOOKUP(מרקובחצי[[#This Row],[ClientID]],סוגחציקבוע[S32]),FALSE)=מרקובחצי[[#This Row],[ClientID]],1,"")</f>
        <v>1</v>
      </c>
      <c r="H406" t="str">
        <f>IF(IFERROR(LOOKUP(מרקובחצי[[#This Row],[ClientID]],סוגחציקבוע[S33]),FALSE)=מרקובחצי[[#This Row],[ClientID]],1,"")</f>
        <v/>
      </c>
      <c r="I406" t="str">
        <f>IF(IFERROR(LOOKUP(מרקובחצי[[#This Row],[ClientID]],סוגחציקבוע[S32&amp;33]),FALSE)=מרקובחצי[[#This Row],[ClientID]],1,"")</f>
        <v/>
      </c>
      <c r="J406" s="19">
        <f>IF(SUM(מרקובחצי[[#This Row],[11]:[13]])=1,מרקובחצי[[#This Row],[עד ועד]],IF(SUM(R405:T406)=1,IF(מרקובחצי[[#This Row],[עד ועד]]&lt;J405,מרקובחצי[[#This Row],[עד ועד]],J405),J405))</f>
        <v>30</v>
      </c>
      <c r="K406" s="19">
        <f>IF(SUM(מרקובחצי[[#This Row],[11]:[13]])=1,מרקובחצי[[#This Row],[עד ועד]],IF(SUM(R405:T406)=1,IF(מרקובחצי[[#This Row],[עד ועד]]&gt;K405,מרקובחצי[[#This Row],[עד ועד]],K405),K405))</f>
        <v>30</v>
      </c>
      <c r="L406" s="19" t="str">
        <f>IF(AND(SUM(מרקובחצי[[#This Row],[31]:[33]])=1,SUM(U405:W405)=0),מרקובחצי[[#This Row],[מקס]]-מרקובחצי[[#This Row],[מינ]],"")</f>
        <v/>
      </c>
      <c r="M40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406" s="19" t="str">
        <f t="shared" si="6"/>
        <v>S32</v>
      </c>
      <c r="O406" s="19" t="str">
        <f>IF(מרקובחצי[[#This Row],[קבעה הפלגה?]]=1,"",IF(AND(מרקובחצי[[#This Row],[עד ועד]]&lt;29,OR(מרקובחצי[[#This Row],[CycleNumber]]=1,AND(U405=1,OR(מרקובחצי[[#This Row],[עד ועד]]&lt;J405,מרקובחצי[[#This Row],[עד ועד]]&gt;K405)),AND(V405=1,מרקובחצי[[#This Row],[עד ועד]]&lt;J405),W405=1)),1,""))</f>
        <v/>
      </c>
      <c r="P406" s="19">
        <f>IF(מרקובחצי[[#This Row],[קבעה הפלגה?]]=1,"",IF(AND(מרקובחצי[[#This Row],[עד ועד]]&gt;28,מרקובחצי[[#This Row],[עד ועד]]&lt;32,OR(מרקובחצי[[#This Row],[CycleNumber]]=1,AND(U405=1),AND(V405=1,OR(מרקובחצי[[#This Row],[עד ועד]]&lt;J405,מרקובחצי[[#This Row],[עד ועד]]&gt;K405)),W405=1)),1,""))</f>
        <v>1</v>
      </c>
      <c r="Q406" s="19" t="str">
        <f>IF(מרקובחצי[[#This Row],[קבעה הפלגה?]]=1,"",IF(AND(מרקובחצי[[#This Row],[עד ועד]]&gt;31,OR(מרקובחצי[[#This Row],[CycleNumber]]=1,AND(U405=1),AND(V405=1,מרקובחצי[[#This Row],[עד ועד]]&gt;K405),AND(W405=1,OR(מרקובחצי[[#This Row],[עד ועד]]&gt;K405,מרקובחצי[[#This Row],[עד ועד]]&lt;J405)))),1,""))</f>
        <v/>
      </c>
      <c r="R406" s="19" t="str">
        <f>IF(מרקובחצי[[#This Row],[CycleNumber]]&gt;1,IF(AND(O405=1,מרקובחצי[[#This Row],[עד ועד]]&lt;29),1,""),"")</f>
        <v/>
      </c>
      <c r="S406" s="19" t="str">
        <f>IF(מרקובחצי[[#This Row],[CycleNumber]]&gt;1,IF(OR(AND(O405=1,מרקובחצי[[#This Row],[עד ועד]]&gt;28),AND(P405=1),AND(Q405=1,מרקובחצי[[#This Row],[עד ועד]]&lt;32)),1,""),"")</f>
        <v/>
      </c>
      <c r="T406" s="19" t="str">
        <f>IF(מרקובחצי[[#This Row],[CycleNumber]]&gt;1,IF(AND(Q405=1,מרקובחצי[[#This Row],[עד ועד]]&gt;31),1,""),"")</f>
        <v/>
      </c>
      <c r="U406" s="19" t="str">
        <f>IF(מרקובחצי[[#This Row],[CycleNumber]]&gt;1,IF(AND(R405=1,מרקובחצי[[#This Row],[עד ועד]]&lt;29),1,IF(AND(U405=1,NOT(OR(מרקובחצי[[#This Row],[עד ועד]]&lt;J405,מרקובחצי[[#This Row],[עד ועד]]&gt;K405))),1,"")),"")</f>
        <v/>
      </c>
      <c r="V406" s="19" t="str">
        <f>IF(מרקובחצי[[#This Row],[CycleNumber]]&gt;1,IF(AND(SUM(R405:T405)=1,מרקובחצי[[#This Row],[עד ועד]]&gt;28,מרקובחצי[[#This Row],[עד ועד]]&lt;32),1,IF(OR(S405=1,AND(R405=1,מרקובחצי[[#This Row],[עד ועד]]&gt;28),AND(T405=1,מרקובחצי[[#This Row],[עד ועד]]&lt;32)),1,IF(AND(V405=1,NOT(OR(מרקובחצי[[#This Row],[עד ועד]]&lt;J405,מרקובחצי[[#This Row],[עד ועד]]&gt;K405))),1,""))),"")</f>
        <v/>
      </c>
      <c r="W406" s="19" t="str">
        <f>IF(מרקובחצי[[#This Row],[CycleNumber]]&gt;1,IF(AND(T405=1,מרקובחצי[[#This Row],[עד ועד]]&gt;31),1,IF(AND(W405=1,NOT(OR(מרקובחצי[[#This Row],[עד ועד]]&lt;J405,מרקובחצי[[#This Row],[עד ועד]]&gt;K405))),1,"")),"")</f>
        <v/>
      </c>
      <c r="X406" s="19" t="str">
        <f>IF(AND(מרקובחצי[[#This Row],[CycleNumber]]&lt;$B407,SUM(מרקובחצי[[#This Row],[11]],R407)=2),1,"")</f>
        <v/>
      </c>
      <c r="Y406" s="19" t="str">
        <f>IF(AND(מרקובחצי[[#This Row],[CycleNumber]]&lt;$B407,SUM(מרקובחצי[[#This Row],[11]],S407)=2),1,"")</f>
        <v/>
      </c>
      <c r="Z406" s="19" t="str">
        <f>IF(AND(מרקובחצי[[#This Row],[CycleNumber]]&lt;$B407,SUM(מרקובחצי[[#This Row],[13]],S407)=2),1,"")</f>
        <v/>
      </c>
      <c r="AA406" s="19" t="str">
        <f>IF(AND(מרקובחצי[[#This Row],[CycleNumber]]&lt;$B407,SUM(מרקובחצי[[#This Row],[13]],T407)=2),1,"")</f>
        <v/>
      </c>
      <c r="AB406" s="19" t="str">
        <f>IF(AND(מרקובחצי[[#This Row],[CycleNumber]]&lt;$B407,SUM(מרקובחצי[[#This Row],[21]],U407)=2),1,"")</f>
        <v/>
      </c>
      <c r="AC406" s="19" t="str">
        <f>IF(AND(מרקובחצי[[#This Row],[CycleNumber]]&lt;$B407,SUM(מרקובחצי[[#This Row],[21]],V407)=2),1,"")</f>
        <v/>
      </c>
      <c r="AD406" s="19" t="str">
        <f>IF(AND(מרקובחצי[[#This Row],[CycleNumber]]&lt;$B407,SUM(מרקובחצי[[#This Row],[23]],V407)=2),1,"")</f>
        <v/>
      </c>
      <c r="AE406" s="19" t="str">
        <f>IF(AND(מרקובחצי[[#This Row],[CycleNumber]]&lt;$B407,SUM(מרקובחצי[[#This Row],[23]],W407)=2),1,"")</f>
        <v/>
      </c>
      <c r="AF406" s="19" t="str">
        <f>IF(AND(מרקובחצי[[#This Row],[CycleNumber]]&lt;$B407,SUM(מרקובחצי[[#This Row],[31]],O407)=2),1,"")</f>
        <v/>
      </c>
      <c r="AG406" s="19" t="str">
        <f>IF(AND(מרקובחצי[[#This Row],[CycleNumber]]&lt;$B407,SUM(מרקובחצי[[#This Row],[31]],P407)=2),1,"")</f>
        <v/>
      </c>
      <c r="AH406" s="19" t="str">
        <f>IF(AND(מרקובחצי[[#This Row],[CycleNumber]]&lt;$B407,SUM(מרקובחצי[[#This Row],[31]],Q407)=2),1,"")</f>
        <v/>
      </c>
      <c r="AI406" s="19" t="str">
        <f>IF(AND(מרקובחצי[[#This Row],[CycleNumber]]&lt;$B407,SUM(U406:U407)=2),1,"")</f>
        <v/>
      </c>
      <c r="AJ406" s="19" t="str">
        <f>IF(AND(מרקובחצי[[#This Row],[CycleNumber]]&lt;$B407,SUM(מרקובחצי[[#This Row],[32]],O407)=2),1,"")</f>
        <v/>
      </c>
      <c r="AK406" s="19" t="str">
        <f>IF(AND(מרקובחצי[[#This Row],[CycleNumber]]&lt;$B407,SUM(מרקובחצי[[#This Row],[32]],P407)=2),1,"")</f>
        <v/>
      </c>
      <c r="AL406" s="19" t="str">
        <f>IF(AND(מרקובחצי[[#This Row],[CycleNumber]]&lt;$B407,SUM(מרקובחצי[[#This Row],[32]],Q407)=2),1,"")</f>
        <v/>
      </c>
      <c r="AM406" s="19" t="str">
        <f>IF(AND(מרקובחצי[[#This Row],[CycleNumber]]&lt;$B407,SUM(V406:V407)=2),1,"")</f>
        <v/>
      </c>
      <c r="AN406" s="19" t="str">
        <f>IF(AND(מרקובחצי[[#This Row],[CycleNumber]]&lt;$B407,SUM(מרקובחצי[[#This Row],[33]],O407)=2),1,"")</f>
        <v/>
      </c>
      <c r="AO406" s="19" t="str">
        <f>IF(AND(מרקובחצי[[#This Row],[CycleNumber]]&lt;$B407,SUM(מרקובחצי[[#This Row],[33]],P407)=2),1,"")</f>
        <v/>
      </c>
      <c r="AP406" s="19" t="str">
        <f>IF(AND(מרקובחצי[[#This Row],[CycleNumber]]&lt;$B407,SUM(מרקובחצי[[#This Row],[33]],Q407)=2),1,"")</f>
        <v/>
      </c>
      <c r="AQ406" s="19" t="str">
        <f>IF(AND(מרקובחצי[[#This Row],[CycleNumber]]&lt;$B407,SUM(W406:W407)=2),1,"")</f>
        <v/>
      </c>
      <c r="AR406" s="19">
        <f>IF(AND(מרקובחצי[[#This Row],[CycleNumber]]&lt;$B407,SUM(מרקובחצי[[#This Row],[12]],S407)=2),1,"")</f>
        <v>1</v>
      </c>
      <c r="AS406" s="19" t="str">
        <f>IF(AND(מרקובחצי[[#This Row],[CycleNumber]]&lt;$B407,SUM(מרקובחצי[[#This Row],[22]],V407)=2),1,"")</f>
        <v/>
      </c>
      <c r="AT406" s="21">
        <f>SUM(מרקובחצי[[#This Row],[11]:[33]])</f>
        <v>1</v>
      </c>
    </row>
    <row r="407" spans="1:46" ht="15.6" x14ac:dyDescent="0.25">
      <c r="A407" s="19" t="s">
        <v>44</v>
      </c>
      <c r="B407" s="19">
        <v>7</v>
      </c>
      <c r="C407">
        <v>26</v>
      </c>
      <c r="D407" s="19">
        <f>מרקובחצי[[#This Row],[LengthofCycle]]+1</f>
        <v>27</v>
      </c>
      <c r="E407" t="str">
        <f>IF(IFERROR(LOOKUP(מרקובחצי[[#This Row],[ClientID]],קביעויות[הפלגה]),FALSE)=מרקובחצי[[#This Row],[ClientID]],1,"")</f>
        <v/>
      </c>
      <c r="F407" t="str">
        <f>IF(IFERROR(LOOKUP(מרקובחצי[[#This Row],[ClientID]],סוגחציקבוע[S31]),FALSE)=מרקובחצי[[#This Row],[ClientID]],1,"")</f>
        <v/>
      </c>
      <c r="G407">
        <f>IF(IFERROR(LOOKUP(מרקובחצי[[#This Row],[ClientID]],סוגחציקבוע[S32]),FALSE)=מרקובחצי[[#This Row],[ClientID]],1,"")</f>
        <v>1</v>
      </c>
      <c r="H407" t="str">
        <f>IF(IFERROR(LOOKUP(מרקובחצי[[#This Row],[ClientID]],סוגחציקבוע[S33]),FALSE)=מרקובחצי[[#This Row],[ClientID]],1,"")</f>
        <v/>
      </c>
      <c r="I407" t="str">
        <f>IF(IFERROR(LOOKUP(מרקובחצי[[#This Row],[ClientID]],סוגחציקבוע[S32&amp;33]),FALSE)=מרקובחצי[[#This Row],[ClientID]],1,"")</f>
        <v/>
      </c>
      <c r="J407" s="19">
        <f>IF(SUM(מרקובחצי[[#This Row],[11]:[13]])=1,מרקובחצי[[#This Row],[עד ועד]],IF(SUM(R406:T407)=1,IF(מרקובחצי[[#This Row],[עד ועד]]&lt;J406,מרקובחצי[[#This Row],[עד ועד]],J406),J406))</f>
        <v>27</v>
      </c>
      <c r="K407" s="19">
        <f>IF(SUM(מרקובחצי[[#This Row],[11]:[13]])=1,מרקובחצי[[#This Row],[עד ועד]],IF(SUM(R406:T407)=1,IF(מרקובחצי[[#This Row],[עד ועד]]&gt;K406,מרקובחצי[[#This Row],[עד ועד]],K406),K406))</f>
        <v>30</v>
      </c>
      <c r="L407" s="19" t="str">
        <f>IF(AND(SUM(מרקובחצי[[#This Row],[31]:[33]])=1,SUM(U406:W406)=0),מרקובחצי[[#This Row],[מקס]]-מרקובחצי[[#This Row],[מינ]],"")</f>
        <v/>
      </c>
      <c r="M40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407" s="19" t="str">
        <f t="shared" si="6"/>
        <v>S12</v>
      </c>
      <c r="O407" s="19" t="str">
        <f>IF(מרקובחצי[[#This Row],[קבעה הפלגה?]]=1,"",IF(AND(מרקובחצי[[#This Row],[עד ועד]]&lt;29,OR(מרקובחצי[[#This Row],[CycleNumber]]=1,AND(U406=1,OR(מרקובחצי[[#This Row],[עד ועד]]&lt;J406,מרקובחצי[[#This Row],[עד ועד]]&gt;K406)),AND(V406=1,מרקובחצי[[#This Row],[עד ועד]]&lt;J406),W406=1)),1,""))</f>
        <v/>
      </c>
      <c r="P407" s="19" t="str">
        <f>IF(מרקובחצי[[#This Row],[קבעה הפלגה?]]=1,"",IF(AND(מרקובחצי[[#This Row],[עד ועד]]&gt;28,מרקובחצי[[#This Row],[עד ועד]]&lt;32,OR(מרקובחצי[[#This Row],[CycleNumber]]=1,AND(U406=1),AND(V406=1,OR(מרקובחצי[[#This Row],[עד ועד]]&lt;J406,מרקובחצי[[#This Row],[עד ועד]]&gt;K406)),W406=1)),1,""))</f>
        <v/>
      </c>
      <c r="Q407" s="19" t="str">
        <f>IF(מרקובחצי[[#This Row],[קבעה הפלגה?]]=1,"",IF(AND(מרקובחצי[[#This Row],[עד ועד]]&gt;31,OR(מרקובחצי[[#This Row],[CycleNumber]]=1,AND(U406=1),AND(V406=1,מרקובחצי[[#This Row],[עד ועד]]&gt;K406),AND(W406=1,OR(מרקובחצי[[#This Row],[עד ועד]]&gt;K406,מרקובחצי[[#This Row],[עד ועד]]&lt;J406)))),1,""))</f>
        <v/>
      </c>
      <c r="R407" s="19" t="str">
        <f>IF(מרקובחצי[[#This Row],[CycleNumber]]&gt;1,IF(AND(O406=1,מרקובחצי[[#This Row],[עד ועד]]&lt;29),1,""),"")</f>
        <v/>
      </c>
      <c r="S407" s="19">
        <f>IF(מרקובחצי[[#This Row],[CycleNumber]]&gt;1,IF(OR(AND(O406=1,מרקובחצי[[#This Row],[עד ועד]]&gt;28),AND(P406=1),AND(Q406=1,מרקובחצי[[#This Row],[עד ועד]]&lt;32)),1,""),"")</f>
        <v>1</v>
      </c>
      <c r="T407" s="19" t="str">
        <f>IF(מרקובחצי[[#This Row],[CycleNumber]]&gt;1,IF(AND(Q406=1,מרקובחצי[[#This Row],[עד ועד]]&gt;31),1,""),"")</f>
        <v/>
      </c>
      <c r="U407" s="19" t="str">
        <f>IF(מרקובחצי[[#This Row],[CycleNumber]]&gt;1,IF(AND(R406=1,מרקובחצי[[#This Row],[עד ועד]]&lt;29),1,IF(AND(U406=1,NOT(OR(מרקובחצי[[#This Row],[עד ועד]]&lt;J406,מרקובחצי[[#This Row],[עד ועד]]&gt;K406))),1,"")),"")</f>
        <v/>
      </c>
      <c r="V407" s="19" t="str">
        <f>IF(מרקובחצי[[#This Row],[CycleNumber]]&gt;1,IF(AND(SUM(R406:T406)=1,מרקובחצי[[#This Row],[עד ועד]]&gt;28,מרקובחצי[[#This Row],[עד ועד]]&lt;32),1,IF(OR(S406=1,AND(R406=1,מרקובחצי[[#This Row],[עד ועד]]&gt;28),AND(T406=1,מרקובחצי[[#This Row],[עד ועד]]&lt;32)),1,IF(AND(V406=1,NOT(OR(מרקובחצי[[#This Row],[עד ועד]]&lt;J406,מרקובחצי[[#This Row],[עד ועד]]&gt;K406))),1,""))),"")</f>
        <v/>
      </c>
      <c r="W407" s="19" t="str">
        <f>IF(מרקובחצי[[#This Row],[CycleNumber]]&gt;1,IF(AND(T406=1,מרקובחצי[[#This Row],[עד ועד]]&gt;31),1,IF(AND(W406=1,NOT(OR(מרקובחצי[[#This Row],[עד ועד]]&lt;J406,מרקובחצי[[#This Row],[עד ועד]]&gt;K406))),1,"")),"")</f>
        <v/>
      </c>
      <c r="X407" s="19" t="str">
        <f>IF(AND(מרקובחצי[[#This Row],[CycleNumber]]&lt;$B408,SUM(מרקובחצי[[#This Row],[11]],R408)=2),1,"")</f>
        <v/>
      </c>
      <c r="Y407" s="19" t="str">
        <f>IF(AND(מרקובחצי[[#This Row],[CycleNumber]]&lt;$B408,SUM(מרקובחצי[[#This Row],[11]],S408)=2),1,"")</f>
        <v/>
      </c>
      <c r="Z407" s="19" t="str">
        <f>IF(AND(מרקובחצי[[#This Row],[CycleNumber]]&lt;$B408,SUM(מרקובחצי[[#This Row],[13]],S408)=2),1,"")</f>
        <v/>
      </c>
      <c r="AA407" s="19" t="str">
        <f>IF(AND(מרקובחצי[[#This Row],[CycleNumber]]&lt;$B408,SUM(מרקובחצי[[#This Row],[13]],T408)=2),1,"")</f>
        <v/>
      </c>
      <c r="AB407" s="19" t="str">
        <f>IF(AND(מרקובחצי[[#This Row],[CycleNumber]]&lt;$B408,SUM(מרקובחצי[[#This Row],[21]],U408)=2),1,"")</f>
        <v/>
      </c>
      <c r="AC407" s="19" t="str">
        <f>IF(AND(מרקובחצי[[#This Row],[CycleNumber]]&lt;$B408,SUM(מרקובחצי[[#This Row],[21]],V408)=2),1,"")</f>
        <v/>
      </c>
      <c r="AD407" s="19" t="str">
        <f>IF(AND(מרקובחצי[[#This Row],[CycleNumber]]&lt;$B408,SUM(מרקובחצי[[#This Row],[23]],V408)=2),1,"")</f>
        <v/>
      </c>
      <c r="AE407" s="19" t="str">
        <f>IF(AND(מרקובחצי[[#This Row],[CycleNumber]]&lt;$B408,SUM(מרקובחצי[[#This Row],[23]],W408)=2),1,"")</f>
        <v/>
      </c>
      <c r="AF407" s="19" t="str">
        <f>IF(AND(מרקובחצי[[#This Row],[CycleNumber]]&lt;$B408,SUM(מרקובחצי[[#This Row],[31]],O408)=2),1,"")</f>
        <v/>
      </c>
      <c r="AG407" s="19" t="str">
        <f>IF(AND(מרקובחצי[[#This Row],[CycleNumber]]&lt;$B408,SUM(מרקובחצי[[#This Row],[31]],P408)=2),1,"")</f>
        <v/>
      </c>
      <c r="AH407" s="19" t="str">
        <f>IF(AND(מרקובחצי[[#This Row],[CycleNumber]]&lt;$B408,SUM(מרקובחצי[[#This Row],[31]],Q408)=2),1,"")</f>
        <v/>
      </c>
      <c r="AI407" s="19" t="str">
        <f>IF(AND(מרקובחצי[[#This Row],[CycleNumber]]&lt;$B408,SUM(U407:U408)=2),1,"")</f>
        <v/>
      </c>
      <c r="AJ407" s="19" t="str">
        <f>IF(AND(מרקובחצי[[#This Row],[CycleNumber]]&lt;$B408,SUM(מרקובחצי[[#This Row],[32]],O408)=2),1,"")</f>
        <v/>
      </c>
      <c r="AK407" s="19" t="str">
        <f>IF(AND(מרקובחצי[[#This Row],[CycleNumber]]&lt;$B408,SUM(מרקובחצי[[#This Row],[32]],P408)=2),1,"")</f>
        <v/>
      </c>
      <c r="AL407" s="19" t="str">
        <f>IF(AND(מרקובחצי[[#This Row],[CycleNumber]]&lt;$B408,SUM(מרקובחצי[[#This Row],[32]],Q408)=2),1,"")</f>
        <v/>
      </c>
      <c r="AM407" s="19" t="str">
        <f>IF(AND(מרקובחצי[[#This Row],[CycleNumber]]&lt;$B408,SUM(V407:V408)=2),1,"")</f>
        <v/>
      </c>
      <c r="AN407" s="19" t="str">
        <f>IF(AND(מרקובחצי[[#This Row],[CycleNumber]]&lt;$B408,SUM(מרקובחצי[[#This Row],[33]],O408)=2),1,"")</f>
        <v/>
      </c>
      <c r="AO407" s="19" t="str">
        <f>IF(AND(מרקובחצי[[#This Row],[CycleNumber]]&lt;$B408,SUM(מרקובחצי[[#This Row],[33]],P408)=2),1,"")</f>
        <v/>
      </c>
      <c r="AP407" s="19" t="str">
        <f>IF(AND(מרקובחצי[[#This Row],[CycleNumber]]&lt;$B408,SUM(מרקובחצי[[#This Row],[33]],Q408)=2),1,"")</f>
        <v/>
      </c>
      <c r="AQ407" s="19" t="str">
        <f>IF(AND(מרקובחצי[[#This Row],[CycleNumber]]&lt;$B408,SUM(W407:W408)=2),1,"")</f>
        <v/>
      </c>
      <c r="AR407" s="19" t="str">
        <f>IF(AND(מרקובחצי[[#This Row],[CycleNumber]]&lt;$B408,SUM(מרקובחצי[[#This Row],[12]],S408)=2),1,"")</f>
        <v/>
      </c>
      <c r="AS407" s="19">
        <f>IF(AND(מרקובחצי[[#This Row],[CycleNumber]]&lt;$B408,SUM(מרקובחצי[[#This Row],[22]],V408)=2),1,"")</f>
        <v>1</v>
      </c>
      <c r="AT407" s="21">
        <f>SUM(מרקובחצי[[#This Row],[11]:[33]])</f>
        <v>1</v>
      </c>
    </row>
    <row r="408" spans="1:46" ht="15.6" x14ac:dyDescent="0.25">
      <c r="A408" s="19" t="s">
        <v>44</v>
      </c>
      <c r="B408" s="19">
        <v>8</v>
      </c>
      <c r="C408">
        <v>26</v>
      </c>
      <c r="D408" s="19">
        <f>מרקובחצי[[#This Row],[LengthofCycle]]+1</f>
        <v>27</v>
      </c>
      <c r="E408" t="str">
        <f>IF(IFERROR(LOOKUP(מרקובחצי[[#This Row],[ClientID]],קביעויות[הפלגה]),FALSE)=מרקובחצי[[#This Row],[ClientID]],1,"")</f>
        <v/>
      </c>
      <c r="F408" t="str">
        <f>IF(IFERROR(LOOKUP(מרקובחצי[[#This Row],[ClientID]],סוגחציקבוע[S31]),FALSE)=מרקובחצי[[#This Row],[ClientID]],1,"")</f>
        <v/>
      </c>
      <c r="G408">
        <f>IF(IFERROR(LOOKUP(מרקובחצי[[#This Row],[ClientID]],סוגחציקבוע[S32]),FALSE)=מרקובחצי[[#This Row],[ClientID]],1,"")</f>
        <v>1</v>
      </c>
      <c r="H408" t="str">
        <f>IF(IFERROR(LOOKUP(מרקובחצי[[#This Row],[ClientID]],סוגחציקבוע[S33]),FALSE)=מרקובחצי[[#This Row],[ClientID]],1,"")</f>
        <v/>
      </c>
      <c r="I408" t="str">
        <f>IF(IFERROR(LOOKUP(מרקובחצי[[#This Row],[ClientID]],סוגחציקבוע[S32&amp;33]),FALSE)=מרקובחצי[[#This Row],[ClientID]],1,"")</f>
        <v/>
      </c>
      <c r="J408" s="19">
        <f>IF(SUM(מרקובחצי[[#This Row],[11]:[13]])=1,מרקובחצי[[#This Row],[עד ועד]],IF(SUM(R407:T408)=1,IF(מרקובחצי[[#This Row],[עד ועד]]&lt;J407,מרקובחצי[[#This Row],[עד ועד]],J407),J407))</f>
        <v>27</v>
      </c>
      <c r="K408" s="19">
        <f>IF(SUM(מרקובחצי[[#This Row],[11]:[13]])=1,מרקובחצי[[#This Row],[עד ועד]],IF(SUM(R407:T408)=1,IF(מרקובחצי[[#This Row],[עד ועד]]&gt;K407,מרקובחצי[[#This Row],[עד ועד]],K407),K407))</f>
        <v>30</v>
      </c>
      <c r="L408" s="19">
        <f>IF(AND(SUM(מרקובחצי[[#This Row],[31]:[33]])=1,SUM(U407:W407)=0),מרקובחצי[[#This Row],[מקס]]-מרקובחצי[[#This Row],[מינ]],"")</f>
        <v>3</v>
      </c>
      <c r="M40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08" s="19" t="str">
        <f t="shared" si="6"/>
        <v>S22</v>
      </c>
      <c r="O408" s="19" t="str">
        <f>IF(מרקובחצי[[#This Row],[קבעה הפלגה?]]=1,"",IF(AND(מרקובחצי[[#This Row],[עד ועד]]&lt;29,OR(מרקובחצי[[#This Row],[CycleNumber]]=1,AND(U407=1,OR(מרקובחצי[[#This Row],[עד ועד]]&lt;J407,מרקובחצי[[#This Row],[עד ועד]]&gt;K407)),AND(V407=1,מרקובחצי[[#This Row],[עד ועד]]&lt;J407),W407=1)),1,""))</f>
        <v/>
      </c>
      <c r="P408" s="19" t="str">
        <f>IF(מרקובחצי[[#This Row],[קבעה הפלגה?]]=1,"",IF(AND(מרקובחצי[[#This Row],[עד ועד]]&gt;28,מרקובחצי[[#This Row],[עד ועד]]&lt;32,OR(מרקובחצי[[#This Row],[CycleNumber]]=1,AND(U407=1),AND(V407=1,OR(מרקובחצי[[#This Row],[עד ועד]]&lt;J407,מרקובחצי[[#This Row],[עד ועד]]&gt;K407)),W407=1)),1,""))</f>
        <v/>
      </c>
      <c r="Q408" s="19" t="str">
        <f>IF(מרקובחצי[[#This Row],[קבעה הפלגה?]]=1,"",IF(AND(מרקובחצי[[#This Row],[עד ועד]]&gt;31,OR(מרקובחצי[[#This Row],[CycleNumber]]=1,AND(U407=1),AND(V407=1,מרקובחצי[[#This Row],[עד ועד]]&gt;K407),AND(W407=1,OR(מרקובחצי[[#This Row],[עד ועד]]&gt;K407,מרקובחצי[[#This Row],[עד ועד]]&lt;J407)))),1,""))</f>
        <v/>
      </c>
      <c r="R408" s="19" t="str">
        <f>IF(מרקובחצי[[#This Row],[CycleNumber]]&gt;1,IF(AND(O407=1,מרקובחצי[[#This Row],[עד ועד]]&lt;29),1,""),"")</f>
        <v/>
      </c>
      <c r="S408" s="19" t="str">
        <f>IF(מרקובחצי[[#This Row],[CycleNumber]]&gt;1,IF(OR(AND(O407=1,מרקובחצי[[#This Row],[עד ועד]]&gt;28),AND(P407=1),AND(Q407=1,מרקובחצי[[#This Row],[עד ועד]]&lt;32)),1,""),"")</f>
        <v/>
      </c>
      <c r="T408" s="19" t="str">
        <f>IF(מרקובחצי[[#This Row],[CycleNumber]]&gt;1,IF(AND(Q407=1,מרקובחצי[[#This Row],[עד ועד]]&gt;31),1,""),"")</f>
        <v/>
      </c>
      <c r="U408" s="19" t="str">
        <f>IF(מרקובחצי[[#This Row],[CycleNumber]]&gt;1,IF(AND(R407=1,מרקובחצי[[#This Row],[עד ועד]]&lt;29),1,IF(AND(U407=1,NOT(OR(מרקובחצי[[#This Row],[עד ועד]]&lt;J407,מרקובחצי[[#This Row],[עד ועד]]&gt;K407))),1,"")),"")</f>
        <v/>
      </c>
      <c r="V408" s="19">
        <f>IF(מרקובחצי[[#This Row],[CycleNumber]]&gt;1,IF(AND(SUM(R407:T407)=1,מרקובחצי[[#This Row],[עד ועד]]&gt;28,מרקובחצי[[#This Row],[עד ועד]]&lt;32),1,IF(OR(S407=1,AND(R407=1,מרקובחצי[[#This Row],[עד ועד]]&gt;28),AND(T407=1,מרקובחצי[[#This Row],[עד ועד]]&lt;32)),1,IF(AND(V407=1,NOT(OR(מרקובחצי[[#This Row],[עד ועד]]&lt;J407,מרקובחצי[[#This Row],[עד ועד]]&gt;K407))),1,""))),"")</f>
        <v>1</v>
      </c>
      <c r="W408" s="19" t="str">
        <f>IF(מרקובחצי[[#This Row],[CycleNumber]]&gt;1,IF(AND(T407=1,מרקובחצי[[#This Row],[עד ועד]]&gt;31),1,IF(AND(W407=1,NOT(OR(מרקובחצי[[#This Row],[עד ועד]]&lt;J407,מרקובחצי[[#This Row],[עד ועד]]&gt;K407))),1,"")),"")</f>
        <v/>
      </c>
      <c r="X408" s="19" t="str">
        <f>IF(AND(מרקובחצי[[#This Row],[CycleNumber]]&lt;$B409,SUM(מרקובחצי[[#This Row],[11]],R409)=2),1,"")</f>
        <v/>
      </c>
      <c r="Y408" s="19" t="str">
        <f>IF(AND(מרקובחצי[[#This Row],[CycleNumber]]&lt;$B409,SUM(מרקובחצי[[#This Row],[11]],S409)=2),1,"")</f>
        <v/>
      </c>
      <c r="Z408" s="19" t="str">
        <f>IF(AND(מרקובחצי[[#This Row],[CycleNumber]]&lt;$B409,SUM(מרקובחצי[[#This Row],[13]],S409)=2),1,"")</f>
        <v/>
      </c>
      <c r="AA408" s="19" t="str">
        <f>IF(AND(מרקובחצי[[#This Row],[CycleNumber]]&lt;$B409,SUM(מרקובחצי[[#This Row],[13]],T409)=2),1,"")</f>
        <v/>
      </c>
      <c r="AB408" s="19" t="str">
        <f>IF(AND(מרקובחצי[[#This Row],[CycleNumber]]&lt;$B409,SUM(מרקובחצי[[#This Row],[21]],U409)=2),1,"")</f>
        <v/>
      </c>
      <c r="AC408" s="19" t="str">
        <f>IF(AND(מרקובחצי[[#This Row],[CycleNumber]]&lt;$B409,SUM(מרקובחצי[[#This Row],[21]],V409)=2),1,"")</f>
        <v/>
      </c>
      <c r="AD408" s="19" t="str">
        <f>IF(AND(מרקובחצי[[#This Row],[CycleNumber]]&lt;$B409,SUM(מרקובחצי[[#This Row],[23]],V409)=2),1,"")</f>
        <v/>
      </c>
      <c r="AE408" s="19" t="str">
        <f>IF(AND(מרקובחצי[[#This Row],[CycleNumber]]&lt;$B409,SUM(מרקובחצי[[#This Row],[23]],W409)=2),1,"")</f>
        <v/>
      </c>
      <c r="AF408" s="19" t="str">
        <f>IF(AND(מרקובחצי[[#This Row],[CycleNumber]]&lt;$B409,SUM(מרקובחצי[[#This Row],[31]],O409)=2),1,"")</f>
        <v/>
      </c>
      <c r="AG408" s="19" t="str">
        <f>IF(AND(מרקובחצי[[#This Row],[CycleNumber]]&lt;$B409,SUM(מרקובחצי[[#This Row],[31]],P409)=2),1,"")</f>
        <v/>
      </c>
      <c r="AH408" s="19" t="str">
        <f>IF(AND(מרקובחצי[[#This Row],[CycleNumber]]&lt;$B409,SUM(מרקובחצי[[#This Row],[31]],Q409)=2),1,"")</f>
        <v/>
      </c>
      <c r="AI408" s="19" t="str">
        <f>IF(AND(מרקובחצי[[#This Row],[CycleNumber]]&lt;$B409,SUM(U408:U409)=2),1,"")</f>
        <v/>
      </c>
      <c r="AJ408" s="19" t="str">
        <f>IF(AND(מרקובחצי[[#This Row],[CycleNumber]]&lt;$B409,SUM(מרקובחצי[[#This Row],[32]],O409)=2),1,"")</f>
        <v/>
      </c>
      <c r="AK408" s="19" t="str">
        <f>IF(AND(מרקובחצי[[#This Row],[CycleNumber]]&lt;$B409,SUM(מרקובחצי[[#This Row],[32]],P409)=2),1,"")</f>
        <v/>
      </c>
      <c r="AL408" s="19">
        <f>IF(AND(מרקובחצי[[#This Row],[CycleNumber]]&lt;$B409,SUM(מרקובחצי[[#This Row],[32]],Q409)=2),1,"")</f>
        <v>1</v>
      </c>
      <c r="AM408" s="19" t="str">
        <f>IF(AND(מרקובחצי[[#This Row],[CycleNumber]]&lt;$B409,SUM(V408:V409)=2),1,"")</f>
        <v/>
      </c>
      <c r="AN408" s="19" t="str">
        <f>IF(AND(מרקובחצי[[#This Row],[CycleNumber]]&lt;$B409,SUM(מרקובחצי[[#This Row],[33]],O409)=2),1,"")</f>
        <v/>
      </c>
      <c r="AO408" s="19" t="str">
        <f>IF(AND(מרקובחצי[[#This Row],[CycleNumber]]&lt;$B409,SUM(מרקובחצי[[#This Row],[33]],P409)=2),1,"")</f>
        <v/>
      </c>
      <c r="AP408" s="19" t="str">
        <f>IF(AND(מרקובחצי[[#This Row],[CycleNumber]]&lt;$B409,SUM(מרקובחצי[[#This Row],[33]],Q409)=2),1,"")</f>
        <v/>
      </c>
      <c r="AQ408" s="19" t="str">
        <f>IF(AND(מרקובחצי[[#This Row],[CycleNumber]]&lt;$B409,SUM(W408:W409)=2),1,"")</f>
        <v/>
      </c>
      <c r="AR408" s="19" t="str">
        <f>IF(AND(מרקובחצי[[#This Row],[CycleNumber]]&lt;$B409,SUM(מרקובחצי[[#This Row],[12]],S409)=2),1,"")</f>
        <v/>
      </c>
      <c r="AS408" s="19" t="str">
        <f>IF(AND(מרקובחצי[[#This Row],[CycleNumber]]&lt;$B409,SUM(מרקובחצי[[#This Row],[22]],V409)=2),1,"")</f>
        <v/>
      </c>
      <c r="AT408" s="21">
        <f>SUM(מרקובחצי[[#This Row],[11]:[33]])</f>
        <v>1</v>
      </c>
    </row>
    <row r="409" spans="1:46" ht="15.6" x14ac:dyDescent="0.25">
      <c r="A409" s="19" t="s">
        <v>44</v>
      </c>
      <c r="B409" s="19">
        <v>9</v>
      </c>
      <c r="C409">
        <v>35</v>
      </c>
      <c r="D409" s="19">
        <f>מרקובחצי[[#This Row],[LengthofCycle]]+1</f>
        <v>36</v>
      </c>
      <c r="E409" t="str">
        <f>IF(IFERROR(LOOKUP(מרקובחצי[[#This Row],[ClientID]],קביעויות[הפלגה]),FALSE)=מרקובחצי[[#This Row],[ClientID]],1,"")</f>
        <v/>
      </c>
      <c r="F409" t="str">
        <f>IF(IFERROR(LOOKUP(מרקובחצי[[#This Row],[ClientID]],סוגחציקבוע[S31]),FALSE)=מרקובחצי[[#This Row],[ClientID]],1,"")</f>
        <v/>
      </c>
      <c r="G409">
        <f>IF(IFERROR(LOOKUP(מרקובחצי[[#This Row],[ClientID]],סוגחציקבוע[S32]),FALSE)=מרקובחצי[[#This Row],[ClientID]],1,"")</f>
        <v>1</v>
      </c>
      <c r="H409" t="str">
        <f>IF(IFERROR(LOOKUP(מרקובחצי[[#This Row],[ClientID]],סוגחציקבוע[S33]),FALSE)=מרקובחצי[[#This Row],[ClientID]],1,"")</f>
        <v/>
      </c>
      <c r="I409" t="str">
        <f>IF(IFERROR(LOOKUP(מרקובחצי[[#This Row],[ClientID]],סוגחציקבוע[S32&amp;33]),FALSE)=מרקובחצי[[#This Row],[ClientID]],1,"")</f>
        <v/>
      </c>
      <c r="J409" s="19">
        <f>IF(SUM(מרקובחצי[[#This Row],[11]:[13]])=1,מרקובחצי[[#This Row],[עד ועד]],IF(SUM(R408:T409)=1,IF(מרקובחצי[[#This Row],[עד ועד]]&lt;J408,מרקובחצי[[#This Row],[עד ועד]],J408),J408))</f>
        <v>36</v>
      </c>
      <c r="K409" s="19">
        <f>IF(SUM(מרקובחצי[[#This Row],[11]:[13]])=1,מרקובחצי[[#This Row],[עד ועד]],IF(SUM(R408:T409)=1,IF(מרקובחצי[[#This Row],[עד ועד]]&gt;K408,מרקובחצי[[#This Row],[עד ועד]],K408),K408))</f>
        <v>36</v>
      </c>
      <c r="L409" s="19" t="str">
        <f>IF(AND(SUM(מרקובחצי[[#This Row],[31]:[33]])=1,SUM(U408:W408)=0),מרקובחצי[[#This Row],[מקס]]-מרקובחצי[[#This Row],[מינ]],"")</f>
        <v/>
      </c>
      <c r="M40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409" s="19" t="str">
        <f t="shared" si="6"/>
        <v>S32</v>
      </c>
      <c r="O409" s="19" t="str">
        <f>IF(מרקובחצי[[#This Row],[קבעה הפלגה?]]=1,"",IF(AND(מרקובחצי[[#This Row],[עד ועד]]&lt;29,OR(מרקובחצי[[#This Row],[CycleNumber]]=1,AND(U408=1,OR(מרקובחצי[[#This Row],[עד ועד]]&lt;J408,מרקובחצי[[#This Row],[עד ועד]]&gt;K408)),AND(V408=1,מרקובחצי[[#This Row],[עד ועד]]&lt;J408),W408=1)),1,""))</f>
        <v/>
      </c>
      <c r="P409" s="19" t="str">
        <f>IF(מרקובחצי[[#This Row],[קבעה הפלגה?]]=1,"",IF(AND(מרקובחצי[[#This Row],[עד ועד]]&gt;28,מרקובחצי[[#This Row],[עד ועד]]&lt;32,OR(מרקובחצי[[#This Row],[CycleNumber]]=1,AND(U408=1),AND(V408=1,OR(מרקובחצי[[#This Row],[עד ועד]]&lt;J408,מרקובחצי[[#This Row],[עד ועד]]&gt;K408)),W408=1)),1,""))</f>
        <v/>
      </c>
      <c r="Q409" s="19">
        <f>IF(מרקובחצי[[#This Row],[קבעה הפלגה?]]=1,"",IF(AND(מרקובחצי[[#This Row],[עד ועד]]&gt;31,OR(מרקובחצי[[#This Row],[CycleNumber]]=1,AND(U408=1),AND(V408=1,מרקובחצי[[#This Row],[עד ועד]]&gt;K408),AND(W408=1,OR(מרקובחצי[[#This Row],[עד ועד]]&gt;K408,מרקובחצי[[#This Row],[עד ועד]]&lt;J408)))),1,""))</f>
        <v>1</v>
      </c>
      <c r="R409" s="19" t="str">
        <f>IF(מרקובחצי[[#This Row],[CycleNumber]]&gt;1,IF(AND(O408=1,מרקובחצי[[#This Row],[עד ועד]]&lt;29),1,""),"")</f>
        <v/>
      </c>
      <c r="S409" s="19" t="str">
        <f>IF(מרקובחצי[[#This Row],[CycleNumber]]&gt;1,IF(OR(AND(O408=1,מרקובחצי[[#This Row],[עד ועד]]&gt;28),AND(P408=1),AND(Q408=1,מרקובחצי[[#This Row],[עד ועד]]&lt;32)),1,""),"")</f>
        <v/>
      </c>
      <c r="T409" s="19" t="str">
        <f>IF(מרקובחצי[[#This Row],[CycleNumber]]&gt;1,IF(AND(Q408=1,מרקובחצי[[#This Row],[עד ועד]]&gt;31),1,""),"")</f>
        <v/>
      </c>
      <c r="U409" s="19" t="str">
        <f>IF(מרקובחצי[[#This Row],[CycleNumber]]&gt;1,IF(AND(R408=1,מרקובחצי[[#This Row],[עד ועד]]&lt;29),1,IF(AND(U408=1,NOT(OR(מרקובחצי[[#This Row],[עד ועד]]&lt;J408,מרקובחצי[[#This Row],[עד ועד]]&gt;K408))),1,"")),"")</f>
        <v/>
      </c>
      <c r="V409" s="19" t="str">
        <f>IF(מרקובחצי[[#This Row],[CycleNumber]]&gt;1,IF(AND(SUM(R408:T408)=1,מרקובחצי[[#This Row],[עד ועד]]&gt;28,מרקובחצי[[#This Row],[עד ועד]]&lt;32),1,IF(OR(S408=1,AND(R408=1,מרקובחצי[[#This Row],[עד ועד]]&gt;28),AND(T408=1,מרקובחצי[[#This Row],[עד ועד]]&lt;32)),1,IF(AND(V408=1,NOT(OR(מרקובחצי[[#This Row],[עד ועד]]&lt;J408,מרקובחצי[[#This Row],[עד ועד]]&gt;K408))),1,""))),"")</f>
        <v/>
      </c>
      <c r="W409" s="19" t="str">
        <f>IF(מרקובחצי[[#This Row],[CycleNumber]]&gt;1,IF(AND(T408=1,מרקובחצי[[#This Row],[עד ועד]]&gt;31),1,IF(AND(W408=1,NOT(OR(מרקובחצי[[#This Row],[עד ועד]]&lt;J408,מרקובחצי[[#This Row],[עד ועד]]&gt;K408))),1,"")),"")</f>
        <v/>
      </c>
      <c r="X409" s="19" t="str">
        <f>IF(AND(מרקובחצי[[#This Row],[CycleNumber]]&lt;$B410,SUM(מרקובחצי[[#This Row],[11]],R410)=2),1,"")</f>
        <v/>
      </c>
      <c r="Y409" s="19" t="str">
        <f>IF(AND(מרקובחצי[[#This Row],[CycleNumber]]&lt;$B410,SUM(מרקובחצי[[#This Row],[11]],S410)=2),1,"")</f>
        <v/>
      </c>
      <c r="Z409" s="19">
        <f>IF(AND(מרקובחצי[[#This Row],[CycleNumber]]&lt;$B410,SUM(מרקובחצי[[#This Row],[13]],S410)=2),1,"")</f>
        <v>1</v>
      </c>
      <c r="AA409" s="19" t="str">
        <f>IF(AND(מרקובחצי[[#This Row],[CycleNumber]]&lt;$B410,SUM(מרקובחצי[[#This Row],[13]],T410)=2),1,"")</f>
        <v/>
      </c>
      <c r="AB409" s="19" t="str">
        <f>IF(AND(מרקובחצי[[#This Row],[CycleNumber]]&lt;$B410,SUM(מרקובחצי[[#This Row],[21]],U410)=2),1,"")</f>
        <v/>
      </c>
      <c r="AC409" s="19" t="str">
        <f>IF(AND(מרקובחצי[[#This Row],[CycleNumber]]&lt;$B410,SUM(מרקובחצי[[#This Row],[21]],V410)=2),1,"")</f>
        <v/>
      </c>
      <c r="AD409" s="19" t="str">
        <f>IF(AND(מרקובחצי[[#This Row],[CycleNumber]]&lt;$B410,SUM(מרקובחצי[[#This Row],[23]],V410)=2),1,"")</f>
        <v/>
      </c>
      <c r="AE409" s="19" t="str">
        <f>IF(AND(מרקובחצי[[#This Row],[CycleNumber]]&lt;$B410,SUM(מרקובחצי[[#This Row],[23]],W410)=2),1,"")</f>
        <v/>
      </c>
      <c r="AF409" s="19" t="str">
        <f>IF(AND(מרקובחצי[[#This Row],[CycleNumber]]&lt;$B410,SUM(מרקובחצי[[#This Row],[31]],O410)=2),1,"")</f>
        <v/>
      </c>
      <c r="AG409" s="19" t="str">
        <f>IF(AND(מרקובחצי[[#This Row],[CycleNumber]]&lt;$B410,SUM(מרקובחצי[[#This Row],[31]],P410)=2),1,"")</f>
        <v/>
      </c>
      <c r="AH409" s="19" t="str">
        <f>IF(AND(מרקובחצי[[#This Row],[CycleNumber]]&lt;$B410,SUM(מרקובחצי[[#This Row],[31]],Q410)=2),1,"")</f>
        <v/>
      </c>
      <c r="AI409" s="19" t="str">
        <f>IF(AND(מרקובחצי[[#This Row],[CycleNumber]]&lt;$B410,SUM(U409:U410)=2),1,"")</f>
        <v/>
      </c>
      <c r="AJ409" s="19" t="str">
        <f>IF(AND(מרקובחצי[[#This Row],[CycleNumber]]&lt;$B410,SUM(מרקובחצי[[#This Row],[32]],O410)=2),1,"")</f>
        <v/>
      </c>
      <c r="AK409" s="19" t="str">
        <f>IF(AND(מרקובחצי[[#This Row],[CycleNumber]]&lt;$B410,SUM(מרקובחצי[[#This Row],[32]],P410)=2),1,"")</f>
        <v/>
      </c>
      <c r="AL409" s="19" t="str">
        <f>IF(AND(מרקובחצי[[#This Row],[CycleNumber]]&lt;$B410,SUM(מרקובחצי[[#This Row],[32]],Q410)=2),1,"")</f>
        <v/>
      </c>
      <c r="AM409" s="19" t="str">
        <f>IF(AND(מרקובחצי[[#This Row],[CycleNumber]]&lt;$B410,SUM(V409:V410)=2),1,"")</f>
        <v/>
      </c>
      <c r="AN409" s="19" t="str">
        <f>IF(AND(מרקובחצי[[#This Row],[CycleNumber]]&lt;$B410,SUM(מרקובחצי[[#This Row],[33]],O410)=2),1,"")</f>
        <v/>
      </c>
      <c r="AO409" s="19" t="str">
        <f>IF(AND(מרקובחצי[[#This Row],[CycleNumber]]&lt;$B410,SUM(מרקובחצי[[#This Row],[33]],P410)=2),1,"")</f>
        <v/>
      </c>
      <c r="AP409" s="19" t="str">
        <f>IF(AND(מרקובחצי[[#This Row],[CycleNumber]]&lt;$B410,SUM(מרקובחצי[[#This Row],[33]],Q410)=2),1,"")</f>
        <v/>
      </c>
      <c r="AQ409" s="19" t="str">
        <f>IF(AND(מרקובחצי[[#This Row],[CycleNumber]]&lt;$B410,SUM(W409:W410)=2),1,"")</f>
        <v/>
      </c>
      <c r="AR409" s="19" t="str">
        <f>IF(AND(מרקובחצי[[#This Row],[CycleNumber]]&lt;$B410,SUM(מרקובחצי[[#This Row],[12]],S410)=2),1,"")</f>
        <v/>
      </c>
      <c r="AS409" s="19" t="str">
        <f>IF(AND(מרקובחצי[[#This Row],[CycleNumber]]&lt;$B410,SUM(מרקובחצי[[#This Row],[22]],V410)=2),1,"")</f>
        <v/>
      </c>
      <c r="AT409" s="21">
        <f>SUM(מרקובחצי[[#This Row],[11]:[33]])</f>
        <v>1</v>
      </c>
    </row>
    <row r="410" spans="1:46" ht="15.6" x14ac:dyDescent="0.25">
      <c r="A410" s="19" t="s">
        <v>44</v>
      </c>
      <c r="B410" s="19">
        <v>10</v>
      </c>
      <c r="C410">
        <v>26</v>
      </c>
      <c r="D410" s="19">
        <f>מרקובחצי[[#This Row],[LengthofCycle]]+1</f>
        <v>27</v>
      </c>
      <c r="E410" t="str">
        <f>IF(IFERROR(LOOKUP(מרקובחצי[[#This Row],[ClientID]],קביעויות[הפלגה]),FALSE)=מרקובחצי[[#This Row],[ClientID]],1,"")</f>
        <v/>
      </c>
      <c r="F410" t="str">
        <f>IF(IFERROR(LOOKUP(מרקובחצי[[#This Row],[ClientID]],סוגחציקבוע[S31]),FALSE)=מרקובחצי[[#This Row],[ClientID]],1,"")</f>
        <v/>
      </c>
      <c r="G410">
        <f>IF(IFERROR(LOOKUP(מרקובחצי[[#This Row],[ClientID]],סוגחציקבוע[S32]),FALSE)=מרקובחצי[[#This Row],[ClientID]],1,"")</f>
        <v>1</v>
      </c>
      <c r="H410" t="str">
        <f>IF(IFERROR(LOOKUP(מרקובחצי[[#This Row],[ClientID]],סוגחציקבוע[S33]),FALSE)=מרקובחצי[[#This Row],[ClientID]],1,"")</f>
        <v/>
      </c>
      <c r="I410" t="str">
        <f>IF(IFERROR(LOOKUP(מרקובחצי[[#This Row],[ClientID]],סוגחציקבוע[S32&amp;33]),FALSE)=מרקובחצי[[#This Row],[ClientID]],1,"")</f>
        <v/>
      </c>
      <c r="J410" s="19">
        <f>IF(SUM(מרקובחצי[[#This Row],[11]:[13]])=1,מרקובחצי[[#This Row],[עד ועד]],IF(SUM(R409:T410)=1,IF(מרקובחצי[[#This Row],[עד ועד]]&lt;J409,מרקובחצי[[#This Row],[עד ועד]],J409),J409))</f>
        <v>27</v>
      </c>
      <c r="K410" s="19">
        <f>IF(SUM(מרקובחצי[[#This Row],[11]:[13]])=1,מרקובחצי[[#This Row],[עד ועד]],IF(SUM(R409:T410)=1,IF(מרקובחצי[[#This Row],[עד ועד]]&gt;K409,מרקובחצי[[#This Row],[עד ועד]],K409),K409))</f>
        <v>36</v>
      </c>
      <c r="L410" s="19" t="str">
        <f>IF(AND(SUM(מרקובחצי[[#This Row],[31]:[33]])=1,SUM(U409:W409)=0),מרקובחצי[[#This Row],[מקס]]-מרקובחצי[[#This Row],[מינ]],"")</f>
        <v/>
      </c>
      <c r="M41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410" s="19" t="str">
        <f t="shared" si="6"/>
        <v>S13</v>
      </c>
      <c r="O410" s="19" t="str">
        <f>IF(מרקובחצי[[#This Row],[קבעה הפלגה?]]=1,"",IF(AND(מרקובחצי[[#This Row],[עד ועד]]&lt;29,OR(מרקובחצי[[#This Row],[CycleNumber]]=1,AND(U409=1,OR(מרקובחצי[[#This Row],[עד ועד]]&lt;J409,מרקובחצי[[#This Row],[עד ועד]]&gt;K409)),AND(V409=1,מרקובחצי[[#This Row],[עד ועד]]&lt;J409),W409=1)),1,""))</f>
        <v/>
      </c>
      <c r="P410" s="19" t="str">
        <f>IF(מרקובחצי[[#This Row],[קבעה הפלגה?]]=1,"",IF(AND(מרקובחצי[[#This Row],[עד ועד]]&gt;28,מרקובחצי[[#This Row],[עד ועד]]&lt;32,OR(מרקובחצי[[#This Row],[CycleNumber]]=1,AND(U409=1),AND(V409=1,OR(מרקובחצי[[#This Row],[עד ועד]]&lt;J409,מרקובחצי[[#This Row],[עד ועד]]&gt;K409)),W409=1)),1,""))</f>
        <v/>
      </c>
      <c r="Q410" s="19" t="str">
        <f>IF(מרקובחצי[[#This Row],[קבעה הפלגה?]]=1,"",IF(AND(מרקובחצי[[#This Row],[עד ועד]]&gt;31,OR(מרקובחצי[[#This Row],[CycleNumber]]=1,AND(U409=1),AND(V409=1,מרקובחצי[[#This Row],[עד ועד]]&gt;K409),AND(W409=1,OR(מרקובחצי[[#This Row],[עד ועד]]&gt;K409,מרקובחצי[[#This Row],[עד ועד]]&lt;J409)))),1,""))</f>
        <v/>
      </c>
      <c r="R410" s="19" t="str">
        <f>IF(מרקובחצי[[#This Row],[CycleNumber]]&gt;1,IF(AND(O409=1,מרקובחצי[[#This Row],[עד ועד]]&lt;29),1,""),"")</f>
        <v/>
      </c>
      <c r="S410" s="19">
        <f>IF(מרקובחצי[[#This Row],[CycleNumber]]&gt;1,IF(OR(AND(O409=1,מרקובחצי[[#This Row],[עד ועד]]&gt;28),AND(P409=1),AND(Q409=1,מרקובחצי[[#This Row],[עד ועד]]&lt;32)),1,""),"")</f>
        <v>1</v>
      </c>
      <c r="T410" s="19" t="str">
        <f>IF(מרקובחצי[[#This Row],[CycleNumber]]&gt;1,IF(AND(Q409=1,מרקובחצי[[#This Row],[עד ועד]]&gt;31),1,""),"")</f>
        <v/>
      </c>
      <c r="U410" s="19" t="str">
        <f>IF(מרקובחצי[[#This Row],[CycleNumber]]&gt;1,IF(AND(R409=1,מרקובחצי[[#This Row],[עד ועד]]&lt;29),1,IF(AND(U409=1,NOT(OR(מרקובחצי[[#This Row],[עד ועד]]&lt;J409,מרקובחצי[[#This Row],[עד ועד]]&gt;K409))),1,"")),"")</f>
        <v/>
      </c>
      <c r="V410" s="19" t="str">
        <f>IF(מרקובחצי[[#This Row],[CycleNumber]]&gt;1,IF(AND(SUM(R409:T409)=1,מרקובחצי[[#This Row],[עד ועד]]&gt;28,מרקובחצי[[#This Row],[עד ועד]]&lt;32),1,IF(OR(S409=1,AND(R409=1,מרקובחצי[[#This Row],[עד ועד]]&gt;28),AND(T409=1,מרקובחצי[[#This Row],[עד ועד]]&lt;32)),1,IF(AND(V409=1,NOT(OR(מרקובחצי[[#This Row],[עד ועד]]&lt;J409,מרקובחצי[[#This Row],[עד ועד]]&gt;K409))),1,""))),"")</f>
        <v/>
      </c>
      <c r="W410" s="19" t="str">
        <f>IF(מרקובחצי[[#This Row],[CycleNumber]]&gt;1,IF(AND(T409=1,מרקובחצי[[#This Row],[עד ועד]]&gt;31),1,IF(AND(W409=1,NOT(OR(מרקובחצי[[#This Row],[עד ועד]]&lt;J409,מרקובחצי[[#This Row],[עד ועד]]&gt;K409))),1,"")),"")</f>
        <v/>
      </c>
      <c r="X410" s="19" t="str">
        <f>IF(AND(מרקובחצי[[#This Row],[CycleNumber]]&lt;$B411,SUM(מרקובחצי[[#This Row],[11]],R411)=2),1,"")</f>
        <v/>
      </c>
      <c r="Y410" s="19" t="str">
        <f>IF(AND(מרקובחצי[[#This Row],[CycleNumber]]&lt;$B411,SUM(מרקובחצי[[#This Row],[11]],S411)=2),1,"")</f>
        <v/>
      </c>
      <c r="Z410" s="19" t="str">
        <f>IF(AND(מרקובחצי[[#This Row],[CycleNumber]]&lt;$B411,SUM(מרקובחצי[[#This Row],[13]],S411)=2),1,"")</f>
        <v/>
      </c>
      <c r="AA410" s="19" t="str">
        <f>IF(AND(מרקובחצי[[#This Row],[CycleNumber]]&lt;$B411,SUM(מרקובחצי[[#This Row],[13]],T411)=2),1,"")</f>
        <v/>
      </c>
      <c r="AB410" s="19" t="str">
        <f>IF(AND(מרקובחצי[[#This Row],[CycleNumber]]&lt;$B411,SUM(מרקובחצי[[#This Row],[21]],U411)=2),1,"")</f>
        <v/>
      </c>
      <c r="AC410" s="19" t="str">
        <f>IF(AND(מרקובחצי[[#This Row],[CycleNumber]]&lt;$B411,SUM(מרקובחצי[[#This Row],[21]],V411)=2),1,"")</f>
        <v/>
      </c>
      <c r="AD410" s="19" t="str">
        <f>IF(AND(מרקובחצי[[#This Row],[CycleNumber]]&lt;$B411,SUM(מרקובחצי[[#This Row],[23]],V411)=2),1,"")</f>
        <v/>
      </c>
      <c r="AE410" s="19" t="str">
        <f>IF(AND(מרקובחצי[[#This Row],[CycleNumber]]&lt;$B411,SUM(מרקובחצי[[#This Row],[23]],W411)=2),1,"")</f>
        <v/>
      </c>
      <c r="AF410" s="19" t="str">
        <f>IF(AND(מרקובחצי[[#This Row],[CycleNumber]]&lt;$B411,SUM(מרקובחצי[[#This Row],[31]],O411)=2),1,"")</f>
        <v/>
      </c>
      <c r="AG410" s="19" t="str">
        <f>IF(AND(מרקובחצי[[#This Row],[CycleNumber]]&lt;$B411,SUM(מרקובחצי[[#This Row],[31]],P411)=2),1,"")</f>
        <v/>
      </c>
      <c r="AH410" s="19" t="str">
        <f>IF(AND(מרקובחצי[[#This Row],[CycleNumber]]&lt;$B411,SUM(מרקובחצי[[#This Row],[31]],Q411)=2),1,"")</f>
        <v/>
      </c>
      <c r="AI410" s="19" t="str">
        <f>IF(AND(מרקובחצי[[#This Row],[CycleNumber]]&lt;$B411,SUM(U410:U411)=2),1,"")</f>
        <v/>
      </c>
      <c r="AJ410" s="19" t="str">
        <f>IF(AND(מרקובחצי[[#This Row],[CycleNumber]]&lt;$B411,SUM(מרקובחצי[[#This Row],[32]],O411)=2),1,"")</f>
        <v/>
      </c>
      <c r="AK410" s="19" t="str">
        <f>IF(AND(מרקובחצי[[#This Row],[CycleNumber]]&lt;$B411,SUM(מרקובחצי[[#This Row],[32]],P411)=2),1,"")</f>
        <v/>
      </c>
      <c r="AL410" s="19" t="str">
        <f>IF(AND(מרקובחצי[[#This Row],[CycleNumber]]&lt;$B411,SUM(מרקובחצי[[#This Row],[32]],Q411)=2),1,"")</f>
        <v/>
      </c>
      <c r="AM410" s="19" t="str">
        <f>IF(AND(מרקובחצי[[#This Row],[CycleNumber]]&lt;$B411,SUM(V410:V411)=2),1,"")</f>
        <v/>
      </c>
      <c r="AN410" s="19" t="str">
        <f>IF(AND(מרקובחצי[[#This Row],[CycleNumber]]&lt;$B411,SUM(מרקובחצי[[#This Row],[33]],O411)=2),1,"")</f>
        <v/>
      </c>
      <c r="AO410" s="19" t="str">
        <f>IF(AND(מרקובחצי[[#This Row],[CycleNumber]]&lt;$B411,SUM(מרקובחצי[[#This Row],[33]],P411)=2),1,"")</f>
        <v/>
      </c>
      <c r="AP410" s="19" t="str">
        <f>IF(AND(מרקובחצי[[#This Row],[CycleNumber]]&lt;$B411,SUM(מרקובחצי[[#This Row],[33]],Q411)=2),1,"")</f>
        <v/>
      </c>
      <c r="AQ410" s="19" t="str">
        <f>IF(AND(מרקובחצי[[#This Row],[CycleNumber]]&lt;$B411,SUM(W410:W411)=2),1,"")</f>
        <v/>
      </c>
      <c r="AR410" s="19" t="str">
        <f>IF(AND(מרקובחצי[[#This Row],[CycleNumber]]&lt;$B411,SUM(מרקובחצי[[#This Row],[12]],S411)=2),1,"")</f>
        <v/>
      </c>
      <c r="AS410" s="19">
        <f>IF(AND(מרקובחצי[[#This Row],[CycleNumber]]&lt;$B411,SUM(מרקובחצי[[#This Row],[22]],V411)=2),1,"")</f>
        <v>1</v>
      </c>
      <c r="AT410" s="21">
        <f>SUM(מרקובחצי[[#This Row],[11]:[33]])</f>
        <v>1</v>
      </c>
    </row>
    <row r="411" spans="1:46" ht="15.6" x14ac:dyDescent="0.25">
      <c r="A411" s="19" t="s">
        <v>44</v>
      </c>
      <c r="B411" s="19">
        <v>11</v>
      </c>
      <c r="C411">
        <v>28</v>
      </c>
      <c r="D411" s="19">
        <f>מרקובחצי[[#This Row],[LengthofCycle]]+1</f>
        <v>29</v>
      </c>
      <c r="E411" t="str">
        <f>IF(IFERROR(LOOKUP(מרקובחצי[[#This Row],[ClientID]],קביעויות[הפלגה]),FALSE)=מרקובחצי[[#This Row],[ClientID]],1,"")</f>
        <v/>
      </c>
      <c r="F411" t="str">
        <f>IF(IFERROR(LOOKUP(מרקובחצי[[#This Row],[ClientID]],סוגחציקבוע[S31]),FALSE)=מרקובחצי[[#This Row],[ClientID]],1,"")</f>
        <v/>
      </c>
      <c r="G411">
        <f>IF(IFERROR(LOOKUP(מרקובחצי[[#This Row],[ClientID]],סוגחציקבוע[S32]),FALSE)=מרקובחצי[[#This Row],[ClientID]],1,"")</f>
        <v>1</v>
      </c>
      <c r="H411" t="str">
        <f>IF(IFERROR(LOOKUP(מרקובחצי[[#This Row],[ClientID]],סוגחציקבוע[S33]),FALSE)=מרקובחצי[[#This Row],[ClientID]],1,"")</f>
        <v/>
      </c>
      <c r="I411" t="str">
        <f>IF(IFERROR(LOOKUP(מרקובחצי[[#This Row],[ClientID]],סוגחציקבוע[S32&amp;33]),FALSE)=מרקובחצי[[#This Row],[ClientID]],1,"")</f>
        <v/>
      </c>
      <c r="J411" s="19">
        <f>IF(SUM(מרקובחצי[[#This Row],[11]:[13]])=1,מרקובחצי[[#This Row],[עד ועד]],IF(SUM(R410:T411)=1,IF(מרקובחצי[[#This Row],[עד ועד]]&lt;J410,מרקובחצי[[#This Row],[עד ועד]],J410),J410))</f>
        <v>27</v>
      </c>
      <c r="K411" s="19">
        <f>IF(SUM(מרקובחצי[[#This Row],[11]:[13]])=1,מרקובחצי[[#This Row],[עד ועד]],IF(SUM(R410:T411)=1,IF(מרקובחצי[[#This Row],[עד ועד]]&gt;K410,מרקובחצי[[#This Row],[עד ועד]],K410),K410))</f>
        <v>36</v>
      </c>
      <c r="L411" s="19">
        <f>IF(AND(SUM(מרקובחצי[[#This Row],[31]:[33]])=1,SUM(U410:W410)=0),מרקובחצי[[#This Row],[מקס]]-מרקובחצי[[#This Row],[מינ]],"")</f>
        <v>9</v>
      </c>
      <c r="M41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11" s="19" t="str">
        <f t="shared" si="6"/>
        <v>S22</v>
      </c>
      <c r="O411" s="19" t="str">
        <f>IF(מרקובחצי[[#This Row],[קבעה הפלגה?]]=1,"",IF(AND(מרקובחצי[[#This Row],[עד ועד]]&lt;29,OR(מרקובחצי[[#This Row],[CycleNumber]]=1,AND(U410=1,OR(מרקובחצי[[#This Row],[עד ועד]]&lt;J410,מרקובחצי[[#This Row],[עד ועד]]&gt;K410)),AND(V410=1,מרקובחצי[[#This Row],[עד ועד]]&lt;J410),W410=1)),1,""))</f>
        <v/>
      </c>
      <c r="P411" s="19" t="str">
        <f>IF(מרקובחצי[[#This Row],[קבעה הפלגה?]]=1,"",IF(AND(מרקובחצי[[#This Row],[עד ועד]]&gt;28,מרקובחצי[[#This Row],[עד ועד]]&lt;32,OR(מרקובחצי[[#This Row],[CycleNumber]]=1,AND(U410=1),AND(V410=1,OR(מרקובחצי[[#This Row],[עד ועד]]&lt;J410,מרקובחצי[[#This Row],[עד ועד]]&gt;K410)),W410=1)),1,""))</f>
        <v/>
      </c>
      <c r="Q411" s="19" t="str">
        <f>IF(מרקובחצי[[#This Row],[קבעה הפלגה?]]=1,"",IF(AND(מרקובחצי[[#This Row],[עד ועד]]&gt;31,OR(מרקובחצי[[#This Row],[CycleNumber]]=1,AND(U410=1),AND(V410=1,מרקובחצי[[#This Row],[עד ועד]]&gt;K410),AND(W410=1,OR(מרקובחצי[[#This Row],[עד ועד]]&gt;K410,מרקובחצי[[#This Row],[עד ועד]]&lt;J410)))),1,""))</f>
        <v/>
      </c>
      <c r="R411" s="19" t="str">
        <f>IF(מרקובחצי[[#This Row],[CycleNumber]]&gt;1,IF(AND(O410=1,מרקובחצי[[#This Row],[עד ועד]]&lt;29),1,""),"")</f>
        <v/>
      </c>
      <c r="S411" s="19" t="str">
        <f>IF(מרקובחצי[[#This Row],[CycleNumber]]&gt;1,IF(OR(AND(O410=1,מרקובחצי[[#This Row],[עד ועד]]&gt;28),AND(P410=1),AND(Q410=1,מרקובחצי[[#This Row],[עד ועד]]&lt;32)),1,""),"")</f>
        <v/>
      </c>
      <c r="T411" s="19" t="str">
        <f>IF(מרקובחצי[[#This Row],[CycleNumber]]&gt;1,IF(AND(Q410=1,מרקובחצי[[#This Row],[עד ועד]]&gt;31),1,""),"")</f>
        <v/>
      </c>
      <c r="U411" s="19" t="str">
        <f>IF(מרקובחצי[[#This Row],[CycleNumber]]&gt;1,IF(AND(R410=1,מרקובחצי[[#This Row],[עד ועד]]&lt;29),1,IF(AND(U410=1,NOT(OR(מרקובחצי[[#This Row],[עד ועד]]&lt;J410,מרקובחצי[[#This Row],[עד ועד]]&gt;K410))),1,"")),"")</f>
        <v/>
      </c>
      <c r="V411" s="19">
        <f>IF(מרקובחצי[[#This Row],[CycleNumber]]&gt;1,IF(AND(SUM(R410:T410)=1,מרקובחצי[[#This Row],[עד ועד]]&gt;28,מרקובחצי[[#This Row],[עד ועד]]&lt;32),1,IF(OR(S410=1,AND(R410=1,מרקובחצי[[#This Row],[עד ועד]]&gt;28),AND(T410=1,מרקובחצי[[#This Row],[עד ועד]]&lt;32)),1,IF(AND(V410=1,NOT(OR(מרקובחצי[[#This Row],[עד ועד]]&lt;J410,מרקובחצי[[#This Row],[עד ועד]]&gt;K410))),1,""))),"")</f>
        <v>1</v>
      </c>
      <c r="W411" s="19" t="str">
        <f>IF(מרקובחצי[[#This Row],[CycleNumber]]&gt;1,IF(AND(T410=1,מרקובחצי[[#This Row],[עד ועד]]&gt;31),1,IF(AND(W410=1,NOT(OR(מרקובחצי[[#This Row],[עד ועד]]&lt;J410,מרקובחצי[[#This Row],[עד ועד]]&gt;K410))),1,"")),"")</f>
        <v/>
      </c>
      <c r="X411" s="19" t="str">
        <f>IF(AND(מרקובחצי[[#This Row],[CycleNumber]]&lt;$B412,SUM(מרקובחצי[[#This Row],[11]],R412)=2),1,"")</f>
        <v/>
      </c>
      <c r="Y411" s="19" t="str">
        <f>IF(AND(מרקובחצי[[#This Row],[CycleNumber]]&lt;$B412,SUM(מרקובחצי[[#This Row],[11]],S412)=2),1,"")</f>
        <v/>
      </c>
      <c r="Z411" s="19" t="str">
        <f>IF(AND(מרקובחצי[[#This Row],[CycleNumber]]&lt;$B412,SUM(מרקובחצי[[#This Row],[13]],S412)=2),1,"")</f>
        <v/>
      </c>
      <c r="AA411" s="19" t="str">
        <f>IF(AND(מרקובחצי[[#This Row],[CycleNumber]]&lt;$B412,SUM(מרקובחצי[[#This Row],[13]],T412)=2),1,"")</f>
        <v/>
      </c>
      <c r="AB411" s="19" t="str">
        <f>IF(AND(מרקובחצי[[#This Row],[CycleNumber]]&lt;$B412,SUM(מרקובחצי[[#This Row],[21]],U412)=2),1,"")</f>
        <v/>
      </c>
      <c r="AC411" s="19" t="str">
        <f>IF(AND(מרקובחצי[[#This Row],[CycleNumber]]&lt;$B412,SUM(מרקובחצי[[#This Row],[21]],V412)=2),1,"")</f>
        <v/>
      </c>
      <c r="AD411" s="19" t="str">
        <f>IF(AND(מרקובחצי[[#This Row],[CycleNumber]]&lt;$B412,SUM(מרקובחצי[[#This Row],[23]],V412)=2),1,"")</f>
        <v/>
      </c>
      <c r="AE411" s="19" t="str">
        <f>IF(AND(מרקובחצי[[#This Row],[CycleNumber]]&lt;$B412,SUM(מרקובחצי[[#This Row],[23]],W412)=2),1,"")</f>
        <v/>
      </c>
      <c r="AF411" s="19" t="str">
        <f>IF(AND(מרקובחצי[[#This Row],[CycleNumber]]&lt;$B412,SUM(מרקובחצי[[#This Row],[31]],O412)=2),1,"")</f>
        <v/>
      </c>
      <c r="AG411" s="19" t="str">
        <f>IF(AND(מרקובחצי[[#This Row],[CycleNumber]]&lt;$B412,SUM(מרקובחצי[[#This Row],[31]],P412)=2),1,"")</f>
        <v/>
      </c>
      <c r="AH411" s="19" t="str">
        <f>IF(AND(מרקובחצי[[#This Row],[CycleNumber]]&lt;$B412,SUM(מרקובחצי[[#This Row],[31]],Q412)=2),1,"")</f>
        <v/>
      </c>
      <c r="AI411" s="19" t="str">
        <f>IF(AND(מרקובחצי[[#This Row],[CycleNumber]]&lt;$B412,SUM(U411:U412)=2),1,"")</f>
        <v/>
      </c>
      <c r="AJ411" s="19" t="str">
        <f>IF(AND(מרקובחצי[[#This Row],[CycleNumber]]&lt;$B412,SUM(מרקובחצי[[#This Row],[32]],O412)=2),1,"")</f>
        <v/>
      </c>
      <c r="AK411" s="19" t="str">
        <f>IF(AND(מרקובחצי[[#This Row],[CycleNumber]]&lt;$B412,SUM(מרקובחצי[[#This Row],[32]],P412)=2),1,"")</f>
        <v/>
      </c>
      <c r="AL411" s="19" t="str">
        <f>IF(AND(מרקובחצי[[#This Row],[CycleNumber]]&lt;$B412,SUM(מרקובחצי[[#This Row],[32]],Q412)=2),1,"")</f>
        <v/>
      </c>
      <c r="AM411" s="19">
        <f>IF(AND(מרקובחצי[[#This Row],[CycleNumber]]&lt;$B412,SUM(V411:V412)=2),1,"")</f>
        <v>1</v>
      </c>
      <c r="AN411" s="19" t="str">
        <f>IF(AND(מרקובחצי[[#This Row],[CycleNumber]]&lt;$B412,SUM(מרקובחצי[[#This Row],[33]],O412)=2),1,"")</f>
        <v/>
      </c>
      <c r="AO411" s="19" t="str">
        <f>IF(AND(מרקובחצי[[#This Row],[CycleNumber]]&lt;$B412,SUM(מרקובחצי[[#This Row],[33]],P412)=2),1,"")</f>
        <v/>
      </c>
      <c r="AP411" s="19" t="str">
        <f>IF(AND(מרקובחצי[[#This Row],[CycleNumber]]&lt;$B412,SUM(מרקובחצי[[#This Row],[33]],Q412)=2),1,"")</f>
        <v/>
      </c>
      <c r="AQ411" s="19" t="str">
        <f>IF(AND(מרקובחצי[[#This Row],[CycleNumber]]&lt;$B412,SUM(W411:W412)=2),1,"")</f>
        <v/>
      </c>
      <c r="AR411" s="19" t="str">
        <f>IF(AND(מרקובחצי[[#This Row],[CycleNumber]]&lt;$B412,SUM(מרקובחצי[[#This Row],[12]],S412)=2),1,"")</f>
        <v/>
      </c>
      <c r="AS411" s="19" t="str">
        <f>IF(AND(מרקובחצי[[#This Row],[CycleNumber]]&lt;$B412,SUM(מרקובחצי[[#This Row],[22]],V412)=2),1,"")</f>
        <v/>
      </c>
      <c r="AT411" s="21">
        <f>SUM(מרקובחצי[[#This Row],[11]:[33]])</f>
        <v>1</v>
      </c>
    </row>
    <row r="412" spans="1:46" ht="15.6" x14ac:dyDescent="0.25">
      <c r="A412" s="19" t="s">
        <v>44</v>
      </c>
      <c r="B412" s="19">
        <v>12</v>
      </c>
      <c r="C412">
        <v>26</v>
      </c>
      <c r="D412" s="19">
        <f>מרקובחצי[[#This Row],[LengthofCycle]]+1</f>
        <v>27</v>
      </c>
      <c r="E412" t="str">
        <f>IF(IFERROR(LOOKUP(מרקובחצי[[#This Row],[ClientID]],קביעויות[הפלגה]),FALSE)=מרקובחצי[[#This Row],[ClientID]],1,"")</f>
        <v/>
      </c>
      <c r="F412" t="str">
        <f>IF(IFERROR(LOOKUP(מרקובחצי[[#This Row],[ClientID]],סוגחציקבוע[S31]),FALSE)=מרקובחצי[[#This Row],[ClientID]],1,"")</f>
        <v/>
      </c>
      <c r="G412">
        <f>IF(IFERROR(LOOKUP(מרקובחצי[[#This Row],[ClientID]],סוגחציקבוע[S32]),FALSE)=מרקובחצי[[#This Row],[ClientID]],1,"")</f>
        <v>1</v>
      </c>
      <c r="H412" t="str">
        <f>IF(IFERROR(LOOKUP(מרקובחצי[[#This Row],[ClientID]],סוגחציקבוע[S33]),FALSE)=מרקובחצי[[#This Row],[ClientID]],1,"")</f>
        <v/>
      </c>
      <c r="I412" t="str">
        <f>IF(IFERROR(LOOKUP(מרקובחצי[[#This Row],[ClientID]],סוגחציקבוע[S32&amp;33]),FALSE)=מרקובחצי[[#This Row],[ClientID]],1,"")</f>
        <v/>
      </c>
      <c r="J412" s="19">
        <f>IF(SUM(מרקובחצי[[#This Row],[11]:[13]])=1,מרקובחצי[[#This Row],[עד ועד]],IF(SUM(R411:T412)=1,IF(מרקובחצי[[#This Row],[עד ועד]]&lt;J411,מרקובחצי[[#This Row],[עד ועד]],J411),J411))</f>
        <v>27</v>
      </c>
      <c r="K412" s="19">
        <f>IF(SUM(מרקובחצי[[#This Row],[11]:[13]])=1,מרקובחצי[[#This Row],[עד ועד]],IF(SUM(R411:T412)=1,IF(מרקובחצי[[#This Row],[עד ועד]]&gt;K411,מרקובחצי[[#This Row],[עד ועד]],K411),K411))</f>
        <v>36</v>
      </c>
      <c r="L412" s="19" t="str">
        <f>IF(AND(SUM(מרקובחצי[[#This Row],[31]:[33]])=1,SUM(U411:W411)=0),מרקובחצי[[#This Row],[מקס]]-מרקובחצי[[#This Row],[מינ]],"")</f>
        <v/>
      </c>
      <c r="M41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12" s="19" t="str">
        <f t="shared" si="6"/>
        <v>S32</v>
      </c>
      <c r="O412" s="19" t="str">
        <f>IF(מרקובחצי[[#This Row],[קבעה הפלגה?]]=1,"",IF(AND(מרקובחצי[[#This Row],[עד ועד]]&lt;29,OR(מרקובחצי[[#This Row],[CycleNumber]]=1,AND(U411=1,OR(מרקובחצי[[#This Row],[עד ועד]]&lt;J411,מרקובחצי[[#This Row],[עד ועד]]&gt;K411)),AND(V411=1,מרקובחצי[[#This Row],[עד ועד]]&lt;J411),W411=1)),1,""))</f>
        <v/>
      </c>
      <c r="P412" s="19" t="str">
        <f>IF(מרקובחצי[[#This Row],[קבעה הפלגה?]]=1,"",IF(AND(מרקובחצי[[#This Row],[עד ועד]]&gt;28,מרקובחצי[[#This Row],[עד ועד]]&lt;32,OR(מרקובחצי[[#This Row],[CycleNumber]]=1,AND(U411=1),AND(V411=1,OR(מרקובחצי[[#This Row],[עד ועד]]&lt;J411,מרקובחצי[[#This Row],[עד ועד]]&gt;K411)),W411=1)),1,""))</f>
        <v/>
      </c>
      <c r="Q412" s="19" t="str">
        <f>IF(מרקובחצי[[#This Row],[קבעה הפלגה?]]=1,"",IF(AND(מרקובחצי[[#This Row],[עד ועד]]&gt;31,OR(מרקובחצי[[#This Row],[CycleNumber]]=1,AND(U411=1),AND(V411=1,מרקובחצי[[#This Row],[עד ועד]]&gt;K411),AND(W411=1,OR(מרקובחצי[[#This Row],[עד ועד]]&gt;K411,מרקובחצי[[#This Row],[עד ועד]]&lt;J411)))),1,""))</f>
        <v/>
      </c>
      <c r="R412" s="19" t="str">
        <f>IF(מרקובחצי[[#This Row],[CycleNumber]]&gt;1,IF(AND(O411=1,מרקובחצי[[#This Row],[עד ועד]]&lt;29),1,""),"")</f>
        <v/>
      </c>
      <c r="S412" s="19" t="str">
        <f>IF(מרקובחצי[[#This Row],[CycleNumber]]&gt;1,IF(OR(AND(O411=1,מרקובחצי[[#This Row],[עד ועד]]&gt;28),AND(P411=1),AND(Q411=1,מרקובחצי[[#This Row],[עד ועד]]&lt;32)),1,""),"")</f>
        <v/>
      </c>
      <c r="T412" s="19" t="str">
        <f>IF(מרקובחצי[[#This Row],[CycleNumber]]&gt;1,IF(AND(Q411=1,מרקובחצי[[#This Row],[עד ועד]]&gt;31),1,""),"")</f>
        <v/>
      </c>
      <c r="U412" s="19" t="str">
        <f>IF(מרקובחצי[[#This Row],[CycleNumber]]&gt;1,IF(AND(R411=1,מרקובחצי[[#This Row],[עד ועד]]&lt;29),1,IF(AND(U411=1,NOT(OR(מרקובחצי[[#This Row],[עד ועד]]&lt;J411,מרקובחצי[[#This Row],[עד ועד]]&gt;K411))),1,"")),"")</f>
        <v/>
      </c>
      <c r="V412" s="19">
        <f>IF(מרקובחצי[[#This Row],[CycleNumber]]&gt;1,IF(AND(SUM(R411:T411)=1,מרקובחצי[[#This Row],[עד ועד]]&gt;28,מרקובחצי[[#This Row],[עד ועד]]&lt;32),1,IF(OR(S411=1,AND(R411=1,מרקובחצי[[#This Row],[עד ועד]]&gt;28),AND(T411=1,מרקובחצי[[#This Row],[עד ועד]]&lt;32)),1,IF(AND(V411=1,NOT(OR(מרקובחצי[[#This Row],[עד ועד]]&lt;J411,מרקובחצי[[#This Row],[עד ועד]]&gt;K411))),1,""))),"")</f>
        <v>1</v>
      </c>
      <c r="W412" s="19" t="str">
        <f>IF(מרקובחצי[[#This Row],[CycleNumber]]&gt;1,IF(AND(T411=1,מרקובחצי[[#This Row],[עד ועד]]&gt;31),1,IF(AND(W411=1,NOT(OR(מרקובחצי[[#This Row],[עד ועד]]&lt;J411,מרקובחצי[[#This Row],[עד ועד]]&gt;K411))),1,"")),"")</f>
        <v/>
      </c>
      <c r="X412" s="19" t="str">
        <f>IF(AND(מרקובחצי[[#This Row],[CycleNumber]]&lt;$B413,SUM(מרקובחצי[[#This Row],[11]],R413)=2),1,"")</f>
        <v/>
      </c>
      <c r="Y412" s="19" t="str">
        <f>IF(AND(מרקובחצי[[#This Row],[CycleNumber]]&lt;$B413,SUM(מרקובחצי[[#This Row],[11]],S413)=2),1,"")</f>
        <v/>
      </c>
      <c r="Z412" s="19" t="str">
        <f>IF(AND(מרקובחצי[[#This Row],[CycleNumber]]&lt;$B413,SUM(מרקובחצי[[#This Row],[13]],S413)=2),1,"")</f>
        <v/>
      </c>
      <c r="AA412" s="19" t="str">
        <f>IF(AND(מרקובחצי[[#This Row],[CycleNumber]]&lt;$B413,SUM(מרקובחצי[[#This Row],[13]],T413)=2),1,"")</f>
        <v/>
      </c>
      <c r="AB412" s="19" t="str">
        <f>IF(AND(מרקובחצי[[#This Row],[CycleNumber]]&lt;$B413,SUM(מרקובחצי[[#This Row],[21]],U413)=2),1,"")</f>
        <v/>
      </c>
      <c r="AC412" s="19" t="str">
        <f>IF(AND(מרקובחצי[[#This Row],[CycleNumber]]&lt;$B413,SUM(מרקובחצי[[#This Row],[21]],V413)=2),1,"")</f>
        <v/>
      </c>
      <c r="AD412" s="19" t="str">
        <f>IF(AND(מרקובחצי[[#This Row],[CycleNumber]]&lt;$B413,SUM(מרקובחצי[[#This Row],[23]],V413)=2),1,"")</f>
        <v/>
      </c>
      <c r="AE412" s="19" t="str">
        <f>IF(AND(מרקובחצי[[#This Row],[CycleNumber]]&lt;$B413,SUM(מרקובחצי[[#This Row],[23]],W413)=2),1,"")</f>
        <v/>
      </c>
      <c r="AF412" s="19" t="str">
        <f>IF(AND(מרקובחצי[[#This Row],[CycleNumber]]&lt;$B413,SUM(מרקובחצי[[#This Row],[31]],O413)=2),1,"")</f>
        <v/>
      </c>
      <c r="AG412" s="19" t="str">
        <f>IF(AND(מרקובחצי[[#This Row],[CycleNumber]]&lt;$B413,SUM(מרקובחצי[[#This Row],[31]],P413)=2),1,"")</f>
        <v/>
      </c>
      <c r="AH412" s="19" t="str">
        <f>IF(AND(מרקובחצי[[#This Row],[CycleNumber]]&lt;$B413,SUM(מרקובחצי[[#This Row],[31]],Q413)=2),1,"")</f>
        <v/>
      </c>
      <c r="AI412" s="19" t="str">
        <f>IF(AND(מרקובחצי[[#This Row],[CycleNumber]]&lt;$B413,SUM(U412:U413)=2),1,"")</f>
        <v/>
      </c>
      <c r="AJ412" s="19">
        <f>IF(AND(מרקובחצי[[#This Row],[CycleNumber]]&lt;$B413,SUM(מרקובחצי[[#This Row],[32]],O413)=2),1,"")</f>
        <v>1</v>
      </c>
      <c r="AK412" s="19" t="str">
        <f>IF(AND(מרקובחצי[[#This Row],[CycleNumber]]&lt;$B413,SUM(מרקובחצי[[#This Row],[32]],P413)=2),1,"")</f>
        <v/>
      </c>
      <c r="AL412" s="19" t="str">
        <f>IF(AND(מרקובחצי[[#This Row],[CycleNumber]]&lt;$B413,SUM(מרקובחצי[[#This Row],[32]],Q413)=2),1,"")</f>
        <v/>
      </c>
      <c r="AM412" s="19" t="str">
        <f>IF(AND(מרקובחצי[[#This Row],[CycleNumber]]&lt;$B413,SUM(V412:V413)=2),1,"")</f>
        <v/>
      </c>
      <c r="AN412" s="19" t="str">
        <f>IF(AND(מרקובחצי[[#This Row],[CycleNumber]]&lt;$B413,SUM(מרקובחצי[[#This Row],[33]],O413)=2),1,"")</f>
        <v/>
      </c>
      <c r="AO412" s="19" t="str">
        <f>IF(AND(מרקובחצי[[#This Row],[CycleNumber]]&lt;$B413,SUM(מרקובחצי[[#This Row],[33]],P413)=2),1,"")</f>
        <v/>
      </c>
      <c r="AP412" s="19" t="str">
        <f>IF(AND(מרקובחצי[[#This Row],[CycleNumber]]&lt;$B413,SUM(מרקובחצי[[#This Row],[33]],Q413)=2),1,"")</f>
        <v/>
      </c>
      <c r="AQ412" s="19" t="str">
        <f>IF(AND(מרקובחצי[[#This Row],[CycleNumber]]&lt;$B413,SUM(W412:W413)=2),1,"")</f>
        <v/>
      </c>
      <c r="AR412" s="19" t="str">
        <f>IF(AND(מרקובחצי[[#This Row],[CycleNumber]]&lt;$B413,SUM(מרקובחצי[[#This Row],[12]],S413)=2),1,"")</f>
        <v/>
      </c>
      <c r="AS412" s="19" t="str">
        <f>IF(AND(מרקובחצי[[#This Row],[CycleNumber]]&lt;$B413,SUM(מרקובחצי[[#This Row],[22]],V413)=2),1,"")</f>
        <v/>
      </c>
      <c r="AT412" s="21">
        <f>SUM(מרקובחצי[[#This Row],[11]:[33]])</f>
        <v>1</v>
      </c>
    </row>
    <row r="413" spans="1:46" ht="15.6" x14ac:dyDescent="0.25">
      <c r="A413" s="19" t="s">
        <v>44</v>
      </c>
      <c r="B413" s="19">
        <v>13</v>
      </c>
      <c r="C413">
        <v>25</v>
      </c>
      <c r="D413" s="19">
        <f>מרקובחצי[[#This Row],[LengthofCycle]]+1</f>
        <v>26</v>
      </c>
      <c r="E413" t="str">
        <f>IF(IFERROR(LOOKUP(מרקובחצי[[#This Row],[ClientID]],קביעויות[הפלגה]),FALSE)=מרקובחצי[[#This Row],[ClientID]],1,"")</f>
        <v/>
      </c>
      <c r="F413" t="str">
        <f>IF(IFERROR(LOOKUP(מרקובחצי[[#This Row],[ClientID]],סוגחציקבוע[S31]),FALSE)=מרקובחצי[[#This Row],[ClientID]],1,"")</f>
        <v/>
      </c>
      <c r="G413">
        <f>IF(IFERROR(LOOKUP(מרקובחצי[[#This Row],[ClientID]],סוגחציקבוע[S32]),FALSE)=מרקובחצי[[#This Row],[ClientID]],1,"")</f>
        <v>1</v>
      </c>
      <c r="H413" t="str">
        <f>IF(IFERROR(LOOKUP(מרקובחצי[[#This Row],[ClientID]],סוגחציקבוע[S33]),FALSE)=מרקובחצי[[#This Row],[ClientID]],1,"")</f>
        <v/>
      </c>
      <c r="I413" t="str">
        <f>IF(IFERROR(LOOKUP(מרקובחצי[[#This Row],[ClientID]],סוגחציקבוע[S32&amp;33]),FALSE)=מרקובחצי[[#This Row],[ClientID]],1,"")</f>
        <v/>
      </c>
      <c r="J413" s="19">
        <f>IF(SUM(מרקובחצי[[#This Row],[11]:[13]])=1,מרקובחצי[[#This Row],[עד ועד]],IF(SUM(R412:T413)=1,IF(מרקובחצי[[#This Row],[עד ועד]]&lt;J412,מרקובחצי[[#This Row],[עד ועד]],J412),J412))</f>
        <v>26</v>
      </c>
      <c r="K413" s="19">
        <f>IF(SUM(מרקובחצי[[#This Row],[11]:[13]])=1,מרקובחצי[[#This Row],[עד ועד]],IF(SUM(R412:T413)=1,IF(מרקובחצי[[#This Row],[עד ועד]]&gt;K412,מרקובחצי[[#This Row],[עד ועד]],K412),K412))</f>
        <v>26</v>
      </c>
      <c r="L413" s="19" t="str">
        <f>IF(AND(SUM(מרקובחצי[[#This Row],[31]:[33]])=1,SUM(U412:W412)=0),מרקובחצי[[#This Row],[מקס]]-מרקובחצי[[#This Row],[מינ]],"")</f>
        <v/>
      </c>
      <c r="M41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413" s="19" t="str">
        <f t="shared" si="6"/>
        <v>S32</v>
      </c>
      <c r="O413" s="19">
        <f>IF(מרקובחצי[[#This Row],[קבעה הפלגה?]]=1,"",IF(AND(מרקובחצי[[#This Row],[עד ועד]]&lt;29,OR(מרקובחצי[[#This Row],[CycleNumber]]=1,AND(U412=1,OR(מרקובחצי[[#This Row],[עד ועד]]&lt;J412,מרקובחצי[[#This Row],[עד ועד]]&gt;K412)),AND(V412=1,מרקובחצי[[#This Row],[עד ועד]]&lt;J412),W412=1)),1,""))</f>
        <v>1</v>
      </c>
      <c r="P413" s="19" t="str">
        <f>IF(מרקובחצי[[#This Row],[קבעה הפלגה?]]=1,"",IF(AND(מרקובחצי[[#This Row],[עד ועד]]&gt;28,מרקובחצי[[#This Row],[עד ועד]]&lt;32,OR(מרקובחצי[[#This Row],[CycleNumber]]=1,AND(U412=1),AND(V412=1,OR(מרקובחצי[[#This Row],[עד ועד]]&lt;J412,מרקובחצי[[#This Row],[עד ועד]]&gt;K412)),W412=1)),1,""))</f>
        <v/>
      </c>
      <c r="Q413" s="19" t="str">
        <f>IF(מרקובחצי[[#This Row],[קבעה הפלגה?]]=1,"",IF(AND(מרקובחצי[[#This Row],[עד ועד]]&gt;31,OR(מרקובחצי[[#This Row],[CycleNumber]]=1,AND(U412=1),AND(V412=1,מרקובחצי[[#This Row],[עד ועד]]&gt;K412),AND(W412=1,OR(מרקובחצי[[#This Row],[עד ועד]]&gt;K412,מרקובחצי[[#This Row],[עד ועד]]&lt;J412)))),1,""))</f>
        <v/>
      </c>
      <c r="R413" s="19" t="str">
        <f>IF(מרקובחצי[[#This Row],[CycleNumber]]&gt;1,IF(AND(O412=1,מרקובחצי[[#This Row],[עד ועד]]&lt;29),1,""),"")</f>
        <v/>
      </c>
      <c r="S413" s="19" t="str">
        <f>IF(מרקובחצי[[#This Row],[CycleNumber]]&gt;1,IF(OR(AND(O412=1,מרקובחצי[[#This Row],[עד ועד]]&gt;28),AND(P412=1),AND(Q412=1,מרקובחצי[[#This Row],[עד ועד]]&lt;32)),1,""),"")</f>
        <v/>
      </c>
      <c r="T413" s="19" t="str">
        <f>IF(מרקובחצי[[#This Row],[CycleNumber]]&gt;1,IF(AND(Q412=1,מרקובחצי[[#This Row],[עד ועד]]&gt;31),1,""),"")</f>
        <v/>
      </c>
      <c r="U413" s="19" t="str">
        <f>IF(מרקובחצי[[#This Row],[CycleNumber]]&gt;1,IF(AND(R412=1,מרקובחצי[[#This Row],[עד ועד]]&lt;29),1,IF(AND(U412=1,NOT(OR(מרקובחצי[[#This Row],[עד ועד]]&lt;J412,מרקובחצי[[#This Row],[עד ועד]]&gt;K412))),1,"")),"")</f>
        <v/>
      </c>
      <c r="V413" s="19" t="str">
        <f>IF(מרקובחצי[[#This Row],[CycleNumber]]&gt;1,IF(AND(SUM(R412:T412)=1,מרקובחצי[[#This Row],[עד ועד]]&gt;28,מרקובחצי[[#This Row],[עד ועד]]&lt;32),1,IF(OR(S412=1,AND(R412=1,מרקובחצי[[#This Row],[עד ועד]]&gt;28),AND(T412=1,מרקובחצי[[#This Row],[עד ועד]]&lt;32)),1,IF(AND(V412=1,NOT(OR(מרקובחצי[[#This Row],[עד ועד]]&lt;J412,מרקובחצי[[#This Row],[עד ועד]]&gt;K412))),1,""))),"")</f>
        <v/>
      </c>
      <c r="W413" s="19" t="str">
        <f>IF(מרקובחצי[[#This Row],[CycleNumber]]&gt;1,IF(AND(T412=1,מרקובחצי[[#This Row],[עד ועד]]&gt;31),1,IF(AND(W412=1,NOT(OR(מרקובחצי[[#This Row],[עד ועד]]&lt;J412,מרקובחצי[[#This Row],[עד ועד]]&gt;K412))),1,"")),"")</f>
        <v/>
      </c>
      <c r="X413" s="19" t="str">
        <f>IF(AND(מרקובחצי[[#This Row],[CycleNumber]]&lt;$B414,SUM(מרקובחצי[[#This Row],[11]],R414)=2),1,"")</f>
        <v/>
      </c>
      <c r="Y413" s="19" t="str">
        <f>IF(AND(מרקובחצי[[#This Row],[CycleNumber]]&lt;$B414,SUM(מרקובחצי[[#This Row],[11]],S414)=2),1,"")</f>
        <v/>
      </c>
      <c r="Z413" s="19" t="str">
        <f>IF(AND(מרקובחצי[[#This Row],[CycleNumber]]&lt;$B414,SUM(מרקובחצי[[#This Row],[13]],S414)=2),1,"")</f>
        <v/>
      </c>
      <c r="AA413" s="19" t="str">
        <f>IF(AND(מרקובחצי[[#This Row],[CycleNumber]]&lt;$B414,SUM(מרקובחצי[[#This Row],[13]],T414)=2),1,"")</f>
        <v/>
      </c>
      <c r="AB413" s="19" t="str">
        <f>IF(AND(מרקובחצי[[#This Row],[CycleNumber]]&lt;$B414,SUM(מרקובחצי[[#This Row],[21]],U414)=2),1,"")</f>
        <v/>
      </c>
      <c r="AC413" s="19" t="str">
        <f>IF(AND(מרקובחצי[[#This Row],[CycleNumber]]&lt;$B414,SUM(מרקובחצי[[#This Row],[21]],V414)=2),1,"")</f>
        <v/>
      </c>
      <c r="AD413" s="19" t="str">
        <f>IF(AND(מרקובחצי[[#This Row],[CycleNumber]]&lt;$B414,SUM(מרקובחצי[[#This Row],[23]],V414)=2),1,"")</f>
        <v/>
      </c>
      <c r="AE413" s="19" t="str">
        <f>IF(AND(מרקובחצי[[#This Row],[CycleNumber]]&lt;$B414,SUM(מרקובחצי[[#This Row],[23]],W414)=2),1,"")</f>
        <v/>
      </c>
      <c r="AF413" s="19" t="str">
        <f>IF(AND(מרקובחצי[[#This Row],[CycleNumber]]&lt;$B414,SUM(מרקובחצי[[#This Row],[31]],O414)=2),1,"")</f>
        <v/>
      </c>
      <c r="AG413" s="19" t="str">
        <f>IF(AND(מרקובחצי[[#This Row],[CycleNumber]]&lt;$B414,SUM(מרקובחצי[[#This Row],[31]],P414)=2),1,"")</f>
        <v/>
      </c>
      <c r="AH413" s="19" t="str">
        <f>IF(AND(מרקובחצי[[#This Row],[CycleNumber]]&lt;$B414,SUM(מרקובחצי[[#This Row],[31]],Q414)=2),1,"")</f>
        <v/>
      </c>
      <c r="AI413" s="19" t="str">
        <f>IF(AND(מרקובחצי[[#This Row],[CycleNumber]]&lt;$B414,SUM(U413:U414)=2),1,"")</f>
        <v/>
      </c>
      <c r="AJ413" s="19" t="str">
        <f>IF(AND(מרקובחצי[[#This Row],[CycleNumber]]&lt;$B414,SUM(מרקובחצי[[#This Row],[32]],O414)=2),1,"")</f>
        <v/>
      </c>
      <c r="AK413" s="19" t="str">
        <f>IF(AND(מרקובחצי[[#This Row],[CycleNumber]]&lt;$B414,SUM(מרקובחצי[[#This Row],[32]],P414)=2),1,"")</f>
        <v/>
      </c>
      <c r="AL413" s="19" t="str">
        <f>IF(AND(מרקובחצי[[#This Row],[CycleNumber]]&lt;$B414,SUM(מרקובחצי[[#This Row],[32]],Q414)=2),1,"")</f>
        <v/>
      </c>
      <c r="AM413" s="19" t="str">
        <f>IF(AND(מרקובחצי[[#This Row],[CycleNumber]]&lt;$B414,SUM(V413:V414)=2),1,"")</f>
        <v/>
      </c>
      <c r="AN413" s="19" t="str">
        <f>IF(AND(מרקובחצי[[#This Row],[CycleNumber]]&lt;$B414,SUM(מרקובחצי[[#This Row],[33]],O414)=2),1,"")</f>
        <v/>
      </c>
      <c r="AO413" s="19" t="str">
        <f>IF(AND(מרקובחצי[[#This Row],[CycleNumber]]&lt;$B414,SUM(מרקובחצי[[#This Row],[33]],P414)=2),1,"")</f>
        <v/>
      </c>
      <c r="AP413" s="19" t="str">
        <f>IF(AND(מרקובחצי[[#This Row],[CycleNumber]]&lt;$B414,SUM(מרקובחצי[[#This Row],[33]],Q414)=2),1,"")</f>
        <v/>
      </c>
      <c r="AQ413" s="19" t="str">
        <f>IF(AND(מרקובחצי[[#This Row],[CycleNumber]]&lt;$B414,SUM(W413:W414)=2),1,"")</f>
        <v/>
      </c>
      <c r="AR413" s="19" t="str">
        <f>IF(AND(מרקובחצי[[#This Row],[CycleNumber]]&lt;$B414,SUM(מרקובחצי[[#This Row],[12]],S414)=2),1,"")</f>
        <v/>
      </c>
      <c r="AS413" s="19" t="str">
        <f>IF(AND(מרקובחצי[[#This Row],[CycleNumber]]&lt;$B414,SUM(מרקובחצי[[#This Row],[22]],V414)=2),1,"")</f>
        <v/>
      </c>
      <c r="AT413" s="21">
        <f>SUM(מרקובחצי[[#This Row],[11]:[33]])</f>
        <v>1</v>
      </c>
    </row>
    <row r="414" spans="1:46" ht="15.6" x14ac:dyDescent="0.25">
      <c r="A414" s="19" t="s">
        <v>45</v>
      </c>
      <c r="B414" s="19">
        <v>1</v>
      </c>
      <c r="C414">
        <v>26</v>
      </c>
      <c r="D414" s="19">
        <f>מרקובחצי[[#This Row],[LengthofCycle]]+1</f>
        <v>27</v>
      </c>
      <c r="E414" t="str">
        <f>IF(IFERROR(LOOKUP(מרקובחצי[[#This Row],[ClientID]],קביעויות[הפלגה]),FALSE)=מרקובחצי[[#This Row],[ClientID]],1,"")</f>
        <v/>
      </c>
      <c r="F414">
        <f>IF(IFERROR(LOOKUP(מרקובחצי[[#This Row],[ClientID]],סוגחציקבוע[S31]),FALSE)=מרקובחצי[[#This Row],[ClientID]],1,"")</f>
        <v>1</v>
      </c>
      <c r="G414" t="str">
        <f>IF(IFERROR(LOOKUP(מרקובחצי[[#This Row],[ClientID]],סוגחציקבוע[S32]),FALSE)=מרקובחצי[[#This Row],[ClientID]],1,"")</f>
        <v/>
      </c>
      <c r="H414" t="str">
        <f>IF(IFERROR(LOOKUP(מרקובחצי[[#This Row],[ClientID]],סוגחציקבוע[S33]),FALSE)=מרקובחצי[[#This Row],[ClientID]],1,"")</f>
        <v/>
      </c>
      <c r="I414" t="str">
        <f>IF(IFERROR(LOOKUP(מרקובחצי[[#This Row],[ClientID]],סוגחציקבוע[S32&amp;33]),FALSE)=מרקובחצי[[#This Row],[ClientID]],1,"")</f>
        <v/>
      </c>
      <c r="J414" s="19">
        <f>IF(SUM(מרקובחצי[[#This Row],[11]:[13]])=1,מרקובחצי[[#This Row],[עד ועד]],IF(SUM(R413:T414)=1,IF(מרקובחצי[[#This Row],[עד ועד]]&lt;J413,מרקובחצי[[#This Row],[עד ועד]],J413),J413))</f>
        <v>27</v>
      </c>
      <c r="K414" s="19">
        <f>IF(SUM(מרקובחצי[[#This Row],[11]:[13]])=1,מרקובחצי[[#This Row],[עד ועד]],IF(SUM(R413:T414)=1,IF(מרקובחצי[[#This Row],[עד ועד]]&gt;K413,מרקובחצי[[#This Row],[עד ועד]],K413),K413))</f>
        <v>27</v>
      </c>
      <c r="L414" s="19" t="str">
        <f>IF(AND(SUM(מרקובחצי[[#This Row],[31]:[33]])=1,SUM(U413:W413)=0),מרקובחצי[[#This Row],[מקס]]-מרקובחצי[[#This Row],[מינ]],"")</f>
        <v/>
      </c>
      <c r="M41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414" s="19" t="str">
        <f t="shared" si="6"/>
        <v>S11</v>
      </c>
      <c r="O414" s="19">
        <f>IF(מרקובחצי[[#This Row],[קבעה הפלגה?]]=1,"",IF(AND(מרקובחצי[[#This Row],[עד ועד]]&lt;29,OR(מרקובחצי[[#This Row],[CycleNumber]]=1,AND(U413=1,OR(מרקובחצי[[#This Row],[עד ועד]]&lt;J413,מרקובחצי[[#This Row],[עד ועד]]&gt;K413)),AND(V413=1,מרקובחצי[[#This Row],[עד ועד]]&lt;J413),W413=1)),1,""))</f>
        <v>1</v>
      </c>
      <c r="P414" s="19" t="str">
        <f>IF(מרקובחצי[[#This Row],[קבעה הפלגה?]]=1,"",IF(AND(מרקובחצי[[#This Row],[עד ועד]]&gt;28,מרקובחצי[[#This Row],[עד ועד]]&lt;32,OR(מרקובחצי[[#This Row],[CycleNumber]]=1,AND(U413=1),AND(V413=1,OR(מרקובחצי[[#This Row],[עד ועד]]&lt;J413,מרקובחצי[[#This Row],[עד ועד]]&gt;K413)),W413=1)),1,""))</f>
        <v/>
      </c>
      <c r="Q414" s="19" t="str">
        <f>IF(מרקובחצי[[#This Row],[קבעה הפלגה?]]=1,"",IF(AND(מרקובחצי[[#This Row],[עד ועד]]&gt;31,OR(מרקובחצי[[#This Row],[CycleNumber]]=1,AND(U413=1),AND(V413=1,מרקובחצי[[#This Row],[עד ועד]]&gt;K413),AND(W413=1,OR(מרקובחצי[[#This Row],[עד ועד]]&gt;K413,מרקובחצי[[#This Row],[עד ועד]]&lt;J413)))),1,""))</f>
        <v/>
      </c>
      <c r="R414" s="19" t="str">
        <f>IF(מרקובחצי[[#This Row],[CycleNumber]]&gt;1,IF(AND(O413=1,מרקובחצי[[#This Row],[עד ועד]]&lt;29),1,""),"")</f>
        <v/>
      </c>
      <c r="S414" s="19" t="str">
        <f>IF(מרקובחצי[[#This Row],[CycleNumber]]&gt;1,IF(OR(AND(O413=1,מרקובחצי[[#This Row],[עד ועד]]&gt;28),AND(P413=1),AND(Q413=1,מרקובחצי[[#This Row],[עד ועד]]&lt;32)),1,""),"")</f>
        <v/>
      </c>
      <c r="T414" s="19" t="str">
        <f>IF(מרקובחצי[[#This Row],[CycleNumber]]&gt;1,IF(AND(Q413=1,מרקובחצי[[#This Row],[עד ועד]]&gt;31),1,""),"")</f>
        <v/>
      </c>
      <c r="U414" s="19" t="str">
        <f>IF(מרקובחצי[[#This Row],[CycleNumber]]&gt;1,IF(AND(R413=1,מרקובחצי[[#This Row],[עד ועד]]&lt;29),1,IF(AND(U413=1,NOT(OR(מרקובחצי[[#This Row],[עד ועד]]&lt;J413,מרקובחצי[[#This Row],[עד ועד]]&gt;K413))),1,"")),"")</f>
        <v/>
      </c>
      <c r="V414" s="19" t="str">
        <f>IF(מרקובחצי[[#This Row],[CycleNumber]]&gt;1,IF(AND(SUM(R413:T413)=1,מרקובחצי[[#This Row],[עד ועד]]&gt;28,מרקובחצי[[#This Row],[עד ועד]]&lt;32),1,IF(OR(S413=1,AND(R413=1,מרקובחצי[[#This Row],[עד ועד]]&gt;28),AND(T413=1,מרקובחצי[[#This Row],[עד ועד]]&lt;32)),1,IF(AND(V413=1,NOT(OR(מרקובחצי[[#This Row],[עד ועד]]&lt;J413,מרקובחצי[[#This Row],[עד ועד]]&gt;K413))),1,""))),"")</f>
        <v/>
      </c>
      <c r="W414" s="19" t="str">
        <f>IF(מרקובחצי[[#This Row],[CycleNumber]]&gt;1,IF(AND(T413=1,מרקובחצי[[#This Row],[עד ועד]]&gt;31),1,IF(AND(W413=1,NOT(OR(מרקובחצי[[#This Row],[עד ועד]]&lt;J413,מרקובחצי[[#This Row],[עד ועד]]&gt;K413))),1,"")),"")</f>
        <v/>
      </c>
      <c r="X414" s="19">
        <f>IF(AND(מרקובחצי[[#This Row],[CycleNumber]]&lt;$B415,SUM(מרקובחצי[[#This Row],[11]],R415)=2),1,"")</f>
        <v>1</v>
      </c>
      <c r="Y414" s="19" t="str">
        <f>IF(AND(מרקובחצי[[#This Row],[CycleNumber]]&lt;$B415,SUM(מרקובחצי[[#This Row],[11]],S415)=2),1,"")</f>
        <v/>
      </c>
      <c r="Z414" s="19" t="str">
        <f>IF(AND(מרקובחצי[[#This Row],[CycleNumber]]&lt;$B415,SUM(מרקובחצי[[#This Row],[13]],S415)=2),1,"")</f>
        <v/>
      </c>
      <c r="AA414" s="19" t="str">
        <f>IF(AND(מרקובחצי[[#This Row],[CycleNumber]]&lt;$B415,SUM(מרקובחצי[[#This Row],[13]],T415)=2),1,"")</f>
        <v/>
      </c>
      <c r="AB414" s="19" t="str">
        <f>IF(AND(מרקובחצי[[#This Row],[CycleNumber]]&lt;$B415,SUM(מרקובחצי[[#This Row],[21]],U415)=2),1,"")</f>
        <v/>
      </c>
      <c r="AC414" s="19" t="str">
        <f>IF(AND(מרקובחצי[[#This Row],[CycleNumber]]&lt;$B415,SUM(מרקובחצי[[#This Row],[21]],V415)=2),1,"")</f>
        <v/>
      </c>
      <c r="AD414" s="19" t="str">
        <f>IF(AND(מרקובחצי[[#This Row],[CycleNumber]]&lt;$B415,SUM(מרקובחצי[[#This Row],[23]],V415)=2),1,"")</f>
        <v/>
      </c>
      <c r="AE414" s="19" t="str">
        <f>IF(AND(מרקובחצי[[#This Row],[CycleNumber]]&lt;$B415,SUM(מרקובחצי[[#This Row],[23]],W415)=2),1,"")</f>
        <v/>
      </c>
      <c r="AF414" s="19" t="str">
        <f>IF(AND(מרקובחצי[[#This Row],[CycleNumber]]&lt;$B415,SUM(מרקובחצי[[#This Row],[31]],O415)=2),1,"")</f>
        <v/>
      </c>
      <c r="AG414" s="19" t="str">
        <f>IF(AND(מרקובחצי[[#This Row],[CycleNumber]]&lt;$B415,SUM(מרקובחצי[[#This Row],[31]],P415)=2),1,"")</f>
        <v/>
      </c>
      <c r="AH414" s="19" t="str">
        <f>IF(AND(מרקובחצי[[#This Row],[CycleNumber]]&lt;$B415,SUM(מרקובחצי[[#This Row],[31]],Q415)=2),1,"")</f>
        <v/>
      </c>
      <c r="AI414" s="19" t="str">
        <f>IF(AND(מרקובחצי[[#This Row],[CycleNumber]]&lt;$B415,SUM(U414:U415)=2),1,"")</f>
        <v/>
      </c>
      <c r="AJ414" s="19" t="str">
        <f>IF(AND(מרקובחצי[[#This Row],[CycleNumber]]&lt;$B415,SUM(מרקובחצי[[#This Row],[32]],O415)=2),1,"")</f>
        <v/>
      </c>
      <c r="AK414" s="19" t="str">
        <f>IF(AND(מרקובחצי[[#This Row],[CycleNumber]]&lt;$B415,SUM(מרקובחצי[[#This Row],[32]],P415)=2),1,"")</f>
        <v/>
      </c>
      <c r="AL414" s="19" t="str">
        <f>IF(AND(מרקובחצי[[#This Row],[CycleNumber]]&lt;$B415,SUM(מרקובחצי[[#This Row],[32]],Q415)=2),1,"")</f>
        <v/>
      </c>
      <c r="AM414" s="19" t="str">
        <f>IF(AND(מרקובחצי[[#This Row],[CycleNumber]]&lt;$B415,SUM(V414:V415)=2),1,"")</f>
        <v/>
      </c>
      <c r="AN414" s="19" t="str">
        <f>IF(AND(מרקובחצי[[#This Row],[CycleNumber]]&lt;$B415,SUM(מרקובחצי[[#This Row],[33]],O415)=2),1,"")</f>
        <v/>
      </c>
      <c r="AO414" s="19" t="str">
        <f>IF(AND(מרקובחצי[[#This Row],[CycleNumber]]&lt;$B415,SUM(מרקובחצי[[#This Row],[33]],P415)=2),1,"")</f>
        <v/>
      </c>
      <c r="AP414" s="19" t="str">
        <f>IF(AND(מרקובחצי[[#This Row],[CycleNumber]]&lt;$B415,SUM(מרקובחצי[[#This Row],[33]],Q415)=2),1,"")</f>
        <v/>
      </c>
      <c r="AQ414" s="19" t="str">
        <f>IF(AND(מרקובחצי[[#This Row],[CycleNumber]]&lt;$B415,SUM(W414:W415)=2),1,"")</f>
        <v/>
      </c>
      <c r="AR414" s="19" t="str">
        <f>IF(AND(מרקובחצי[[#This Row],[CycleNumber]]&lt;$B415,SUM(מרקובחצי[[#This Row],[12]],S415)=2),1,"")</f>
        <v/>
      </c>
      <c r="AS414" s="19" t="str">
        <f>IF(AND(מרקובחצי[[#This Row],[CycleNumber]]&lt;$B415,SUM(מרקובחצי[[#This Row],[22]],V415)=2),1,"")</f>
        <v/>
      </c>
      <c r="AT414" s="21">
        <f>SUM(מרקובחצי[[#This Row],[11]:[33]])</f>
        <v>1</v>
      </c>
    </row>
    <row r="415" spans="1:46" ht="15.6" x14ac:dyDescent="0.25">
      <c r="A415" s="19" t="s">
        <v>45</v>
      </c>
      <c r="B415" s="19">
        <v>2</v>
      </c>
      <c r="C415">
        <v>25</v>
      </c>
      <c r="D415" s="19">
        <f>מרקובחצי[[#This Row],[LengthofCycle]]+1</f>
        <v>26</v>
      </c>
      <c r="E415" t="str">
        <f>IF(IFERROR(LOOKUP(מרקובחצי[[#This Row],[ClientID]],קביעויות[הפלגה]),FALSE)=מרקובחצי[[#This Row],[ClientID]],1,"")</f>
        <v/>
      </c>
      <c r="F415">
        <f>IF(IFERROR(LOOKUP(מרקובחצי[[#This Row],[ClientID]],סוגחציקבוע[S31]),FALSE)=מרקובחצי[[#This Row],[ClientID]],1,"")</f>
        <v>1</v>
      </c>
      <c r="G415" t="str">
        <f>IF(IFERROR(LOOKUP(מרקובחצי[[#This Row],[ClientID]],סוגחציקבוע[S32]),FALSE)=מרקובחצי[[#This Row],[ClientID]],1,"")</f>
        <v/>
      </c>
      <c r="H415" t="str">
        <f>IF(IFERROR(LOOKUP(מרקובחצי[[#This Row],[ClientID]],סוגחציקבוע[S33]),FALSE)=מרקובחצי[[#This Row],[ClientID]],1,"")</f>
        <v/>
      </c>
      <c r="I415" t="str">
        <f>IF(IFERROR(LOOKUP(מרקובחצי[[#This Row],[ClientID]],סוגחציקבוע[S32&amp;33]),FALSE)=מרקובחצי[[#This Row],[ClientID]],1,"")</f>
        <v/>
      </c>
      <c r="J415" s="19">
        <f>IF(SUM(מרקובחצי[[#This Row],[11]:[13]])=1,מרקובחצי[[#This Row],[עד ועד]],IF(SUM(R414:T415)=1,IF(מרקובחצי[[#This Row],[עד ועד]]&lt;J414,מרקובחצי[[#This Row],[עד ועד]],J414),J414))</f>
        <v>26</v>
      </c>
      <c r="K415" s="19">
        <f>IF(SUM(מרקובחצי[[#This Row],[11]:[13]])=1,מרקובחצי[[#This Row],[עד ועד]],IF(SUM(R414:T415)=1,IF(מרקובחצי[[#This Row],[עד ועד]]&gt;K414,מרקובחצי[[#This Row],[עד ועד]],K414),K414))</f>
        <v>27</v>
      </c>
      <c r="L415" s="19" t="str">
        <f>IF(AND(SUM(מרקובחצי[[#This Row],[31]:[33]])=1,SUM(U414:W414)=0),מרקובחצי[[#This Row],[מקס]]-מרקובחצי[[#This Row],[מינ]],"")</f>
        <v/>
      </c>
      <c r="M41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415" s="19" t="str">
        <f t="shared" si="6"/>
        <v>S11</v>
      </c>
      <c r="O415" s="19" t="str">
        <f>IF(מרקובחצי[[#This Row],[קבעה הפלגה?]]=1,"",IF(AND(מרקובחצי[[#This Row],[עד ועד]]&lt;29,OR(מרקובחצי[[#This Row],[CycleNumber]]=1,AND(U414=1,OR(מרקובחצי[[#This Row],[עד ועד]]&lt;J414,מרקובחצי[[#This Row],[עד ועד]]&gt;K414)),AND(V414=1,מרקובחצי[[#This Row],[עד ועד]]&lt;J414),W414=1)),1,""))</f>
        <v/>
      </c>
      <c r="P415" s="19" t="str">
        <f>IF(מרקובחצי[[#This Row],[קבעה הפלגה?]]=1,"",IF(AND(מרקובחצי[[#This Row],[עד ועד]]&gt;28,מרקובחצי[[#This Row],[עד ועד]]&lt;32,OR(מרקובחצי[[#This Row],[CycleNumber]]=1,AND(U414=1),AND(V414=1,OR(מרקובחצי[[#This Row],[עד ועד]]&lt;J414,מרקובחצי[[#This Row],[עד ועד]]&gt;K414)),W414=1)),1,""))</f>
        <v/>
      </c>
      <c r="Q415" s="19" t="str">
        <f>IF(מרקובחצי[[#This Row],[קבעה הפלגה?]]=1,"",IF(AND(מרקובחצי[[#This Row],[עד ועד]]&gt;31,OR(מרקובחצי[[#This Row],[CycleNumber]]=1,AND(U414=1),AND(V414=1,מרקובחצי[[#This Row],[עד ועד]]&gt;K414),AND(W414=1,OR(מרקובחצי[[#This Row],[עד ועד]]&gt;K414,מרקובחצי[[#This Row],[עד ועד]]&lt;J414)))),1,""))</f>
        <v/>
      </c>
      <c r="R415" s="19">
        <f>IF(מרקובחצי[[#This Row],[CycleNumber]]&gt;1,IF(AND(O414=1,מרקובחצי[[#This Row],[עד ועד]]&lt;29),1,""),"")</f>
        <v>1</v>
      </c>
      <c r="S415" s="19" t="str">
        <f>IF(מרקובחצי[[#This Row],[CycleNumber]]&gt;1,IF(OR(AND(O414=1,מרקובחצי[[#This Row],[עד ועד]]&gt;28),AND(P414=1),AND(Q414=1,מרקובחצי[[#This Row],[עד ועד]]&lt;32)),1,""),"")</f>
        <v/>
      </c>
      <c r="T415" s="19" t="str">
        <f>IF(מרקובחצי[[#This Row],[CycleNumber]]&gt;1,IF(AND(Q414=1,מרקובחצי[[#This Row],[עד ועד]]&gt;31),1,""),"")</f>
        <v/>
      </c>
      <c r="U415" s="19" t="str">
        <f>IF(מרקובחצי[[#This Row],[CycleNumber]]&gt;1,IF(AND(R414=1,מרקובחצי[[#This Row],[עד ועד]]&lt;29),1,IF(AND(U414=1,NOT(OR(מרקובחצי[[#This Row],[עד ועד]]&lt;J414,מרקובחצי[[#This Row],[עד ועד]]&gt;K414))),1,"")),"")</f>
        <v/>
      </c>
      <c r="V415" s="19" t="str">
        <f>IF(מרקובחצי[[#This Row],[CycleNumber]]&gt;1,IF(AND(SUM(R414:T414)=1,מרקובחצי[[#This Row],[עד ועד]]&gt;28,מרקובחצי[[#This Row],[עד ועד]]&lt;32),1,IF(OR(S414=1,AND(R414=1,מרקובחצי[[#This Row],[עד ועד]]&gt;28),AND(T414=1,מרקובחצי[[#This Row],[עד ועד]]&lt;32)),1,IF(AND(V414=1,NOT(OR(מרקובחצי[[#This Row],[עד ועד]]&lt;J414,מרקובחצי[[#This Row],[עד ועד]]&gt;K414))),1,""))),"")</f>
        <v/>
      </c>
      <c r="W415" s="19" t="str">
        <f>IF(מרקובחצי[[#This Row],[CycleNumber]]&gt;1,IF(AND(T414=1,מרקובחצי[[#This Row],[עד ועד]]&gt;31),1,IF(AND(W414=1,NOT(OR(מרקובחצי[[#This Row],[עד ועד]]&lt;J414,מרקובחצי[[#This Row],[עד ועד]]&gt;K414))),1,"")),"")</f>
        <v/>
      </c>
      <c r="X415" s="19" t="str">
        <f>IF(AND(מרקובחצי[[#This Row],[CycleNumber]]&lt;$B416,SUM(מרקובחצי[[#This Row],[11]],R416)=2),1,"")</f>
        <v/>
      </c>
      <c r="Y415" s="19" t="str">
        <f>IF(AND(מרקובחצי[[#This Row],[CycleNumber]]&lt;$B416,SUM(מרקובחצי[[#This Row],[11]],S416)=2),1,"")</f>
        <v/>
      </c>
      <c r="Z415" s="19" t="str">
        <f>IF(AND(מרקובחצי[[#This Row],[CycleNumber]]&lt;$B416,SUM(מרקובחצי[[#This Row],[13]],S416)=2),1,"")</f>
        <v/>
      </c>
      <c r="AA415" s="19" t="str">
        <f>IF(AND(מרקובחצי[[#This Row],[CycleNumber]]&lt;$B416,SUM(מרקובחצי[[#This Row],[13]],T416)=2),1,"")</f>
        <v/>
      </c>
      <c r="AB415" s="19">
        <f>IF(AND(מרקובחצי[[#This Row],[CycleNumber]]&lt;$B416,SUM(מרקובחצי[[#This Row],[21]],U416)=2),1,"")</f>
        <v>1</v>
      </c>
      <c r="AC415" s="19" t="str">
        <f>IF(AND(מרקובחצי[[#This Row],[CycleNumber]]&lt;$B416,SUM(מרקובחצי[[#This Row],[21]],V416)=2),1,"")</f>
        <v/>
      </c>
      <c r="AD415" s="19" t="str">
        <f>IF(AND(מרקובחצי[[#This Row],[CycleNumber]]&lt;$B416,SUM(מרקובחצי[[#This Row],[23]],V416)=2),1,"")</f>
        <v/>
      </c>
      <c r="AE415" s="19" t="str">
        <f>IF(AND(מרקובחצי[[#This Row],[CycleNumber]]&lt;$B416,SUM(מרקובחצי[[#This Row],[23]],W416)=2),1,"")</f>
        <v/>
      </c>
      <c r="AF415" s="19" t="str">
        <f>IF(AND(מרקובחצי[[#This Row],[CycleNumber]]&lt;$B416,SUM(מרקובחצי[[#This Row],[31]],O416)=2),1,"")</f>
        <v/>
      </c>
      <c r="AG415" s="19" t="str">
        <f>IF(AND(מרקובחצי[[#This Row],[CycleNumber]]&lt;$B416,SUM(מרקובחצי[[#This Row],[31]],P416)=2),1,"")</f>
        <v/>
      </c>
      <c r="AH415" s="19" t="str">
        <f>IF(AND(מרקובחצי[[#This Row],[CycleNumber]]&lt;$B416,SUM(מרקובחצי[[#This Row],[31]],Q416)=2),1,"")</f>
        <v/>
      </c>
      <c r="AI415" s="19" t="str">
        <f>IF(AND(מרקובחצי[[#This Row],[CycleNumber]]&lt;$B416,SUM(U415:U416)=2),1,"")</f>
        <v/>
      </c>
      <c r="AJ415" s="19" t="str">
        <f>IF(AND(מרקובחצי[[#This Row],[CycleNumber]]&lt;$B416,SUM(מרקובחצי[[#This Row],[32]],O416)=2),1,"")</f>
        <v/>
      </c>
      <c r="AK415" s="19" t="str">
        <f>IF(AND(מרקובחצי[[#This Row],[CycleNumber]]&lt;$B416,SUM(מרקובחצי[[#This Row],[32]],P416)=2),1,"")</f>
        <v/>
      </c>
      <c r="AL415" s="19" t="str">
        <f>IF(AND(מרקובחצי[[#This Row],[CycleNumber]]&lt;$B416,SUM(מרקובחצי[[#This Row],[32]],Q416)=2),1,"")</f>
        <v/>
      </c>
      <c r="AM415" s="19" t="str">
        <f>IF(AND(מרקובחצי[[#This Row],[CycleNumber]]&lt;$B416,SUM(V415:V416)=2),1,"")</f>
        <v/>
      </c>
      <c r="AN415" s="19" t="str">
        <f>IF(AND(מרקובחצי[[#This Row],[CycleNumber]]&lt;$B416,SUM(מרקובחצי[[#This Row],[33]],O416)=2),1,"")</f>
        <v/>
      </c>
      <c r="AO415" s="19" t="str">
        <f>IF(AND(מרקובחצי[[#This Row],[CycleNumber]]&lt;$B416,SUM(מרקובחצי[[#This Row],[33]],P416)=2),1,"")</f>
        <v/>
      </c>
      <c r="AP415" s="19" t="str">
        <f>IF(AND(מרקובחצי[[#This Row],[CycleNumber]]&lt;$B416,SUM(מרקובחצי[[#This Row],[33]],Q416)=2),1,"")</f>
        <v/>
      </c>
      <c r="AQ415" s="19" t="str">
        <f>IF(AND(מרקובחצי[[#This Row],[CycleNumber]]&lt;$B416,SUM(W415:W416)=2),1,"")</f>
        <v/>
      </c>
      <c r="AR415" s="19" t="str">
        <f>IF(AND(מרקובחצי[[#This Row],[CycleNumber]]&lt;$B416,SUM(מרקובחצי[[#This Row],[12]],S416)=2),1,"")</f>
        <v/>
      </c>
      <c r="AS415" s="19" t="str">
        <f>IF(AND(מרקובחצי[[#This Row],[CycleNumber]]&lt;$B416,SUM(מרקובחצי[[#This Row],[22]],V416)=2),1,"")</f>
        <v/>
      </c>
      <c r="AT415" s="21">
        <f>SUM(מרקובחצי[[#This Row],[11]:[33]])</f>
        <v>1</v>
      </c>
    </row>
    <row r="416" spans="1:46" ht="15.6" x14ac:dyDescent="0.25">
      <c r="A416" s="19" t="s">
        <v>45</v>
      </c>
      <c r="B416" s="19">
        <v>3</v>
      </c>
      <c r="C416">
        <v>27</v>
      </c>
      <c r="D416" s="19">
        <f>מרקובחצי[[#This Row],[LengthofCycle]]+1</f>
        <v>28</v>
      </c>
      <c r="E416" t="str">
        <f>IF(IFERROR(LOOKUP(מרקובחצי[[#This Row],[ClientID]],קביעויות[הפלגה]),FALSE)=מרקובחצי[[#This Row],[ClientID]],1,"")</f>
        <v/>
      </c>
      <c r="F416">
        <f>IF(IFERROR(LOOKUP(מרקובחצי[[#This Row],[ClientID]],סוגחציקבוע[S31]),FALSE)=מרקובחצי[[#This Row],[ClientID]],1,"")</f>
        <v>1</v>
      </c>
      <c r="G416" t="str">
        <f>IF(IFERROR(LOOKUP(מרקובחצי[[#This Row],[ClientID]],סוגחציקבוע[S32]),FALSE)=מרקובחצי[[#This Row],[ClientID]],1,"")</f>
        <v/>
      </c>
      <c r="H416" t="str">
        <f>IF(IFERROR(LOOKUP(מרקובחצי[[#This Row],[ClientID]],סוגחציקבוע[S33]),FALSE)=מרקובחצי[[#This Row],[ClientID]],1,"")</f>
        <v/>
      </c>
      <c r="I416" t="str">
        <f>IF(IFERROR(LOOKUP(מרקובחצי[[#This Row],[ClientID]],סוגחציקבוע[S32&amp;33]),FALSE)=מרקובחצי[[#This Row],[ClientID]],1,"")</f>
        <v/>
      </c>
      <c r="J416" s="19">
        <f>IF(SUM(מרקובחצי[[#This Row],[11]:[13]])=1,מרקובחצי[[#This Row],[עד ועד]],IF(SUM(R415:T416)=1,IF(מרקובחצי[[#This Row],[עד ועד]]&lt;J415,מרקובחצי[[#This Row],[עד ועד]],J415),J415))</f>
        <v>26</v>
      </c>
      <c r="K416" s="19">
        <f>IF(SUM(מרקובחצי[[#This Row],[11]:[13]])=1,מרקובחצי[[#This Row],[עד ועד]],IF(SUM(R415:T416)=1,IF(מרקובחצי[[#This Row],[עד ועד]]&gt;K415,מרקובחצי[[#This Row],[עד ועד]],K415),K415))</f>
        <v>28</v>
      </c>
      <c r="L416" s="19">
        <f>IF(AND(SUM(מרקובחצי[[#This Row],[31]:[33]])=1,SUM(U415:W415)=0),מרקובחצי[[#This Row],[מקס]]-מרקובחצי[[#This Row],[מינ]],"")</f>
        <v>2</v>
      </c>
      <c r="M41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416" s="19" t="str">
        <f t="shared" si="6"/>
        <v>S21</v>
      </c>
      <c r="O416" s="19" t="str">
        <f>IF(מרקובחצי[[#This Row],[קבעה הפלגה?]]=1,"",IF(AND(מרקובחצי[[#This Row],[עד ועד]]&lt;29,OR(מרקובחצי[[#This Row],[CycleNumber]]=1,AND(U415=1,OR(מרקובחצי[[#This Row],[עד ועד]]&lt;J415,מרקובחצי[[#This Row],[עד ועד]]&gt;K415)),AND(V415=1,מרקובחצי[[#This Row],[עד ועד]]&lt;J415),W415=1)),1,""))</f>
        <v/>
      </c>
      <c r="P416" s="19" t="str">
        <f>IF(מרקובחצי[[#This Row],[קבעה הפלגה?]]=1,"",IF(AND(מרקובחצי[[#This Row],[עד ועד]]&gt;28,מרקובחצי[[#This Row],[עד ועד]]&lt;32,OR(מרקובחצי[[#This Row],[CycleNumber]]=1,AND(U415=1),AND(V415=1,OR(מרקובחצי[[#This Row],[עד ועד]]&lt;J415,מרקובחצי[[#This Row],[עד ועד]]&gt;K415)),W415=1)),1,""))</f>
        <v/>
      </c>
      <c r="Q416" s="19" t="str">
        <f>IF(מרקובחצי[[#This Row],[קבעה הפלגה?]]=1,"",IF(AND(מרקובחצי[[#This Row],[עד ועד]]&gt;31,OR(מרקובחצי[[#This Row],[CycleNumber]]=1,AND(U415=1),AND(V415=1,מרקובחצי[[#This Row],[עד ועד]]&gt;K415),AND(W415=1,OR(מרקובחצי[[#This Row],[עד ועד]]&gt;K415,מרקובחצי[[#This Row],[עד ועד]]&lt;J415)))),1,""))</f>
        <v/>
      </c>
      <c r="R416" s="19" t="str">
        <f>IF(מרקובחצי[[#This Row],[CycleNumber]]&gt;1,IF(AND(O415=1,מרקובחצי[[#This Row],[עד ועד]]&lt;29),1,""),"")</f>
        <v/>
      </c>
      <c r="S416" s="19" t="str">
        <f>IF(מרקובחצי[[#This Row],[CycleNumber]]&gt;1,IF(OR(AND(O415=1,מרקובחצי[[#This Row],[עד ועד]]&gt;28),AND(P415=1),AND(Q415=1,מרקובחצי[[#This Row],[עד ועד]]&lt;32)),1,""),"")</f>
        <v/>
      </c>
      <c r="T416" s="19" t="str">
        <f>IF(מרקובחצי[[#This Row],[CycleNumber]]&gt;1,IF(AND(Q415=1,מרקובחצי[[#This Row],[עד ועד]]&gt;31),1,""),"")</f>
        <v/>
      </c>
      <c r="U416" s="19">
        <f>IF(מרקובחצי[[#This Row],[CycleNumber]]&gt;1,IF(AND(R415=1,מרקובחצי[[#This Row],[עד ועד]]&lt;29),1,IF(AND(U415=1,NOT(OR(מרקובחצי[[#This Row],[עד ועד]]&lt;J415,מרקובחצי[[#This Row],[עד ועד]]&gt;K415))),1,"")),"")</f>
        <v>1</v>
      </c>
      <c r="V416" s="19" t="str">
        <f>IF(מרקובחצי[[#This Row],[CycleNumber]]&gt;1,IF(AND(SUM(R415:T415)=1,מרקובחצי[[#This Row],[עד ועד]]&gt;28,מרקובחצי[[#This Row],[עד ועד]]&lt;32),1,IF(OR(S415=1,AND(R415=1,מרקובחצי[[#This Row],[עד ועד]]&gt;28),AND(T415=1,מרקובחצי[[#This Row],[עד ועד]]&lt;32)),1,IF(AND(V415=1,NOT(OR(מרקובחצי[[#This Row],[עד ועד]]&lt;J415,מרקובחצי[[#This Row],[עד ועד]]&gt;K415))),1,""))),"")</f>
        <v/>
      </c>
      <c r="W416" s="19" t="str">
        <f>IF(מרקובחצי[[#This Row],[CycleNumber]]&gt;1,IF(AND(T415=1,מרקובחצי[[#This Row],[עד ועד]]&gt;31),1,IF(AND(W415=1,NOT(OR(מרקובחצי[[#This Row],[עד ועד]]&lt;J415,מרקובחצי[[#This Row],[עד ועד]]&gt;K415))),1,"")),"")</f>
        <v/>
      </c>
      <c r="X416" s="19" t="str">
        <f>IF(AND(מרקובחצי[[#This Row],[CycleNumber]]&lt;$B417,SUM(מרקובחצי[[#This Row],[11]],R417)=2),1,"")</f>
        <v/>
      </c>
      <c r="Y416" s="19" t="str">
        <f>IF(AND(מרקובחצי[[#This Row],[CycleNumber]]&lt;$B417,SUM(מרקובחצי[[#This Row],[11]],S417)=2),1,"")</f>
        <v/>
      </c>
      <c r="Z416" s="19" t="str">
        <f>IF(AND(מרקובחצי[[#This Row],[CycleNumber]]&lt;$B417,SUM(מרקובחצי[[#This Row],[13]],S417)=2),1,"")</f>
        <v/>
      </c>
      <c r="AA416" s="19" t="str">
        <f>IF(AND(מרקובחצי[[#This Row],[CycleNumber]]&lt;$B417,SUM(מרקובחצי[[#This Row],[13]],T417)=2),1,"")</f>
        <v/>
      </c>
      <c r="AB416" s="19" t="str">
        <f>IF(AND(מרקובחצי[[#This Row],[CycleNumber]]&lt;$B417,SUM(מרקובחצי[[#This Row],[21]],U417)=2),1,"")</f>
        <v/>
      </c>
      <c r="AC416" s="19" t="str">
        <f>IF(AND(מרקובחצי[[#This Row],[CycleNumber]]&lt;$B417,SUM(מרקובחצי[[#This Row],[21]],V417)=2),1,"")</f>
        <v/>
      </c>
      <c r="AD416" s="19" t="str">
        <f>IF(AND(מרקובחצי[[#This Row],[CycleNumber]]&lt;$B417,SUM(מרקובחצי[[#This Row],[23]],V417)=2),1,"")</f>
        <v/>
      </c>
      <c r="AE416" s="19" t="str">
        <f>IF(AND(מרקובחצי[[#This Row],[CycleNumber]]&lt;$B417,SUM(מרקובחצי[[#This Row],[23]],W417)=2),1,"")</f>
        <v/>
      </c>
      <c r="AF416" s="19">
        <f>IF(AND(מרקובחצי[[#This Row],[CycleNumber]]&lt;$B417,SUM(מרקובחצי[[#This Row],[31]],O417)=2),1,"")</f>
        <v>1</v>
      </c>
      <c r="AG416" s="19" t="str">
        <f>IF(AND(מרקובחצי[[#This Row],[CycleNumber]]&lt;$B417,SUM(מרקובחצי[[#This Row],[31]],P417)=2),1,"")</f>
        <v/>
      </c>
      <c r="AH416" s="19" t="str">
        <f>IF(AND(מרקובחצי[[#This Row],[CycleNumber]]&lt;$B417,SUM(מרקובחצי[[#This Row],[31]],Q417)=2),1,"")</f>
        <v/>
      </c>
      <c r="AI416" s="19" t="str">
        <f>IF(AND(מרקובחצי[[#This Row],[CycleNumber]]&lt;$B417,SUM(U416:U417)=2),1,"")</f>
        <v/>
      </c>
      <c r="AJ416" s="19" t="str">
        <f>IF(AND(מרקובחצי[[#This Row],[CycleNumber]]&lt;$B417,SUM(מרקובחצי[[#This Row],[32]],O417)=2),1,"")</f>
        <v/>
      </c>
      <c r="AK416" s="19" t="str">
        <f>IF(AND(מרקובחצי[[#This Row],[CycleNumber]]&lt;$B417,SUM(מרקובחצי[[#This Row],[32]],P417)=2),1,"")</f>
        <v/>
      </c>
      <c r="AL416" s="19" t="str">
        <f>IF(AND(מרקובחצי[[#This Row],[CycleNumber]]&lt;$B417,SUM(מרקובחצי[[#This Row],[32]],Q417)=2),1,"")</f>
        <v/>
      </c>
      <c r="AM416" s="19" t="str">
        <f>IF(AND(מרקובחצי[[#This Row],[CycleNumber]]&lt;$B417,SUM(V416:V417)=2),1,"")</f>
        <v/>
      </c>
      <c r="AN416" s="19" t="str">
        <f>IF(AND(מרקובחצי[[#This Row],[CycleNumber]]&lt;$B417,SUM(מרקובחצי[[#This Row],[33]],O417)=2),1,"")</f>
        <v/>
      </c>
      <c r="AO416" s="19" t="str">
        <f>IF(AND(מרקובחצי[[#This Row],[CycleNumber]]&lt;$B417,SUM(מרקובחצי[[#This Row],[33]],P417)=2),1,"")</f>
        <v/>
      </c>
      <c r="AP416" s="19" t="str">
        <f>IF(AND(מרקובחצי[[#This Row],[CycleNumber]]&lt;$B417,SUM(מרקובחצי[[#This Row],[33]],Q417)=2),1,"")</f>
        <v/>
      </c>
      <c r="AQ416" s="19" t="str">
        <f>IF(AND(מרקובחצי[[#This Row],[CycleNumber]]&lt;$B417,SUM(W416:W417)=2),1,"")</f>
        <v/>
      </c>
      <c r="AR416" s="19" t="str">
        <f>IF(AND(מרקובחצי[[#This Row],[CycleNumber]]&lt;$B417,SUM(מרקובחצי[[#This Row],[12]],S417)=2),1,"")</f>
        <v/>
      </c>
      <c r="AS416" s="19" t="str">
        <f>IF(AND(מרקובחצי[[#This Row],[CycleNumber]]&lt;$B417,SUM(מרקובחצי[[#This Row],[22]],V417)=2),1,"")</f>
        <v/>
      </c>
      <c r="AT416" s="21">
        <f>SUM(מרקובחצי[[#This Row],[11]:[33]])</f>
        <v>1</v>
      </c>
    </row>
    <row r="417" spans="1:46" ht="15.6" x14ac:dyDescent="0.25">
      <c r="A417" s="19" t="s">
        <v>45</v>
      </c>
      <c r="B417" s="19">
        <v>4</v>
      </c>
      <c r="C417">
        <v>24</v>
      </c>
      <c r="D417" s="19">
        <f>מרקובחצי[[#This Row],[LengthofCycle]]+1</f>
        <v>25</v>
      </c>
      <c r="E417" t="str">
        <f>IF(IFERROR(LOOKUP(מרקובחצי[[#This Row],[ClientID]],קביעויות[הפלגה]),FALSE)=מרקובחצי[[#This Row],[ClientID]],1,"")</f>
        <v/>
      </c>
      <c r="F417">
        <f>IF(IFERROR(LOOKUP(מרקובחצי[[#This Row],[ClientID]],סוגחציקבוע[S31]),FALSE)=מרקובחצי[[#This Row],[ClientID]],1,"")</f>
        <v>1</v>
      </c>
      <c r="G417" t="str">
        <f>IF(IFERROR(LOOKUP(מרקובחצי[[#This Row],[ClientID]],סוגחציקבוע[S32]),FALSE)=מרקובחצי[[#This Row],[ClientID]],1,"")</f>
        <v/>
      </c>
      <c r="H417" t="str">
        <f>IF(IFERROR(LOOKUP(מרקובחצי[[#This Row],[ClientID]],סוגחציקבוע[S33]),FALSE)=מרקובחצי[[#This Row],[ClientID]],1,"")</f>
        <v/>
      </c>
      <c r="I417" t="str">
        <f>IF(IFERROR(LOOKUP(מרקובחצי[[#This Row],[ClientID]],סוגחציקבוע[S32&amp;33]),FALSE)=מרקובחצי[[#This Row],[ClientID]],1,"")</f>
        <v/>
      </c>
      <c r="J417" s="19">
        <f>IF(SUM(מרקובחצי[[#This Row],[11]:[13]])=1,מרקובחצי[[#This Row],[עד ועד]],IF(SUM(R416:T417)=1,IF(מרקובחצי[[#This Row],[עד ועד]]&lt;J416,מרקובחצי[[#This Row],[עד ועד]],J416),J416))</f>
        <v>25</v>
      </c>
      <c r="K417" s="19">
        <f>IF(SUM(מרקובחצי[[#This Row],[11]:[13]])=1,מרקובחצי[[#This Row],[עד ועד]],IF(SUM(R416:T417)=1,IF(מרקובחצי[[#This Row],[עד ועד]]&gt;K416,מרקובחצי[[#This Row],[עד ועד]],K416),K416))</f>
        <v>25</v>
      </c>
      <c r="L417" s="19" t="str">
        <f>IF(AND(SUM(מרקובחצי[[#This Row],[31]:[33]])=1,SUM(U416:W416)=0),מרקובחצי[[#This Row],[מקס]]-מרקובחצי[[#This Row],[מינ]],"")</f>
        <v/>
      </c>
      <c r="M41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417" s="19" t="str">
        <f t="shared" si="6"/>
        <v>S31</v>
      </c>
      <c r="O417" s="19">
        <f>IF(מרקובחצי[[#This Row],[קבעה הפלגה?]]=1,"",IF(AND(מרקובחצי[[#This Row],[עד ועד]]&lt;29,OR(מרקובחצי[[#This Row],[CycleNumber]]=1,AND(U416=1,OR(מרקובחצי[[#This Row],[עד ועד]]&lt;J416,מרקובחצי[[#This Row],[עד ועד]]&gt;K416)),AND(V416=1,מרקובחצי[[#This Row],[עד ועד]]&lt;J416),W416=1)),1,""))</f>
        <v>1</v>
      </c>
      <c r="P417" s="19" t="str">
        <f>IF(מרקובחצי[[#This Row],[קבעה הפלגה?]]=1,"",IF(AND(מרקובחצי[[#This Row],[עד ועד]]&gt;28,מרקובחצי[[#This Row],[עד ועד]]&lt;32,OR(מרקובחצי[[#This Row],[CycleNumber]]=1,AND(U416=1),AND(V416=1,OR(מרקובחצי[[#This Row],[עד ועד]]&lt;J416,מרקובחצי[[#This Row],[עד ועד]]&gt;K416)),W416=1)),1,""))</f>
        <v/>
      </c>
      <c r="Q417" s="19" t="str">
        <f>IF(מרקובחצי[[#This Row],[קבעה הפלגה?]]=1,"",IF(AND(מרקובחצי[[#This Row],[עד ועד]]&gt;31,OR(מרקובחצי[[#This Row],[CycleNumber]]=1,AND(U416=1),AND(V416=1,מרקובחצי[[#This Row],[עד ועד]]&gt;K416),AND(W416=1,OR(מרקובחצי[[#This Row],[עד ועד]]&gt;K416,מרקובחצי[[#This Row],[עד ועד]]&lt;J416)))),1,""))</f>
        <v/>
      </c>
      <c r="R417" s="19" t="str">
        <f>IF(מרקובחצי[[#This Row],[CycleNumber]]&gt;1,IF(AND(O416=1,מרקובחצי[[#This Row],[עד ועד]]&lt;29),1,""),"")</f>
        <v/>
      </c>
      <c r="S417" s="19" t="str">
        <f>IF(מרקובחצי[[#This Row],[CycleNumber]]&gt;1,IF(OR(AND(O416=1,מרקובחצי[[#This Row],[עד ועד]]&gt;28),AND(P416=1),AND(Q416=1,מרקובחצי[[#This Row],[עד ועד]]&lt;32)),1,""),"")</f>
        <v/>
      </c>
      <c r="T417" s="19" t="str">
        <f>IF(מרקובחצי[[#This Row],[CycleNumber]]&gt;1,IF(AND(Q416=1,מרקובחצי[[#This Row],[עד ועד]]&gt;31),1,""),"")</f>
        <v/>
      </c>
      <c r="U417" s="19" t="str">
        <f>IF(מרקובחצי[[#This Row],[CycleNumber]]&gt;1,IF(AND(R416=1,מרקובחצי[[#This Row],[עד ועד]]&lt;29),1,IF(AND(U416=1,NOT(OR(מרקובחצי[[#This Row],[עד ועד]]&lt;J416,מרקובחצי[[#This Row],[עד ועד]]&gt;K416))),1,"")),"")</f>
        <v/>
      </c>
      <c r="V417" s="19" t="str">
        <f>IF(מרקובחצי[[#This Row],[CycleNumber]]&gt;1,IF(AND(SUM(R416:T416)=1,מרקובחצי[[#This Row],[עד ועד]]&gt;28,מרקובחצי[[#This Row],[עד ועד]]&lt;32),1,IF(OR(S416=1,AND(R416=1,מרקובחצי[[#This Row],[עד ועד]]&gt;28),AND(T416=1,מרקובחצי[[#This Row],[עד ועד]]&lt;32)),1,IF(AND(V416=1,NOT(OR(מרקובחצי[[#This Row],[עד ועד]]&lt;J416,מרקובחצי[[#This Row],[עד ועד]]&gt;K416))),1,""))),"")</f>
        <v/>
      </c>
      <c r="W417" s="19" t="str">
        <f>IF(מרקובחצי[[#This Row],[CycleNumber]]&gt;1,IF(AND(T416=1,מרקובחצי[[#This Row],[עד ועד]]&gt;31),1,IF(AND(W416=1,NOT(OR(מרקובחצי[[#This Row],[עד ועד]]&lt;J416,מרקובחצי[[#This Row],[עד ועד]]&gt;K416))),1,"")),"")</f>
        <v/>
      </c>
      <c r="X417" s="19">
        <f>IF(AND(מרקובחצי[[#This Row],[CycleNumber]]&lt;$B418,SUM(מרקובחצי[[#This Row],[11]],R418)=2),1,"")</f>
        <v>1</v>
      </c>
      <c r="Y417" s="19" t="str">
        <f>IF(AND(מרקובחצי[[#This Row],[CycleNumber]]&lt;$B418,SUM(מרקובחצי[[#This Row],[11]],S418)=2),1,"")</f>
        <v/>
      </c>
      <c r="Z417" s="19" t="str">
        <f>IF(AND(מרקובחצי[[#This Row],[CycleNumber]]&lt;$B418,SUM(מרקובחצי[[#This Row],[13]],S418)=2),1,"")</f>
        <v/>
      </c>
      <c r="AA417" s="19" t="str">
        <f>IF(AND(מרקובחצי[[#This Row],[CycleNumber]]&lt;$B418,SUM(מרקובחצי[[#This Row],[13]],T418)=2),1,"")</f>
        <v/>
      </c>
      <c r="AB417" s="19" t="str">
        <f>IF(AND(מרקובחצי[[#This Row],[CycleNumber]]&lt;$B418,SUM(מרקובחצי[[#This Row],[21]],U418)=2),1,"")</f>
        <v/>
      </c>
      <c r="AC417" s="19" t="str">
        <f>IF(AND(מרקובחצי[[#This Row],[CycleNumber]]&lt;$B418,SUM(מרקובחצי[[#This Row],[21]],V418)=2),1,"")</f>
        <v/>
      </c>
      <c r="AD417" s="19" t="str">
        <f>IF(AND(מרקובחצי[[#This Row],[CycleNumber]]&lt;$B418,SUM(מרקובחצי[[#This Row],[23]],V418)=2),1,"")</f>
        <v/>
      </c>
      <c r="AE417" s="19" t="str">
        <f>IF(AND(מרקובחצי[[#This Row],[CycleNumber]]&lt;$B418,SUM(מרקובחצי[[#This Row],[23]],W418)=2),1,"")</f>
        <v/>
      </c>
      <c r="AF417" s="19" t="str">
        <f>IF(AND(מרקובחצי[[#This Row],[CycleNumber]]&lt;$B418,SUM(מרקובחצי[[#This Row],[31]],O418)=2),1,"")</f>
        <v/>
      </c>
      <c r="AG417" s="19" t="str">
        <f>IF(AND(מרקובחצי[[#This Row],[CycleNumber]]&lt;$B418,SUM(מרקובחצי[[#This Row],[31]],P418)=2),1,"")</f>
        <v/>
      </c>
      <c r="AH417" s="19" t="str">
        <f>IF(AND(מרקובחצי[[#This Row],[CycleNumber]]&lt;$B418,SUM(מרקובחצי[[#This Row],[31]],Q418)=2),1,"")</f>
        <v/>
      </c>
      <c r="AI417" s="19" t="str">
        <f>IF(AND(מרקובחצי[[#This Row],[CycleNumber]]&lt;$B418,SUM(U417:U418)=2),1,"")</f>
        <v/>
      </c>
      <c r="AJ417" s="19" t="str">
        <f>IF(AND(מרקובחצי[[#This Row],[CycleNumber]]&lt;$B418,SUM(מרקובחצי[[#This Row],[32]],O418)=2),1,"")</f>
        <v/>
      </c>
      <c r="AK417" s="19" t="str">
        <f>IF(AND(מרקובחצי[[#This Row],[CycleNumber]]&lt;$B418,SUM(מרקובחצי[[#This Row],[32]],P418)=2),1,"")</f>
        <v/>
      </c>
      <c r="AL417" s="19" t="str">
        <f>IF(AND(מרקובחצי[[#This Row],[CycleNumber]]&lt;$B418,SUM(מרקובחצי[[#This Row],[32]],Q418)=2),1,"")</f>
        <v/>
      </c>
      <c r="AM417" s="19" t="str">
        <f>IF(AND(מרקובחצי[[#This Row],[CycleNumber]]&lt;$B418,SUM(V417:V418)=2),1,"")</f>
        <v/>
      </c>
      <c r="AN417" s="19" t="str">
        <f>IF(AND(מרקובחצי[[#This Row],[CycleNumber]]&lt;$B418,SUM(מרקובחצי[[#This Row],[33]],O418)=2),1,"")</f>
        <v/>
      </c>
      <c r="AO417" s="19" t="str">
        <f>IF(AND(מרקובחצי[[#This Row],[CycleNumber]]&lt;$B418,SUM(מרקובחצי[[#This Row],[33]],P418)=2),1,"")</f>
        <v/>
      </c>
      <c r="AP417" s="19" t="str">
        <f>IF(AND(מרקובחצי[[#This Row],[CycleNumber]]&lt;$B418,SUM(מרקובחצי[[#This Row],[33]],Q418)=2),1,"")</f>
        <v/>
      </c>
      <c r="AQ417" s="19" t="str">
        <f>IF(AND(מרקובחצי[[#This Row],[CycleNumber]]&lt;$B418,SUM(W417:W418)=2),1,"")</f>
        <v/>
      </c>
      <c r="AR417" s="19" t="str">
        <f>IF(AND(מרקובחצי[[#This Row],[CycleNumber]]&lt;$B418,SUM(מרקובחצי[[#This Row],[12]],S418)=2),1,"")</f>
        <v/>
      </c>
      <c r="AS417" s="19" t="str">
        <f>IF(AND(מרקובחצי[[#This Row],[CycleNumber]]&lt;$B418,SUM(מרקובחצי[[#This Row],[22]],V418)=2),1,"")</f>
        <v/>
      </c>
      <c r="AT417" s="21">
        <f>SUM(מרקובחצי[[#This Row],[11]:[33]])</f>
        <v>1</v>
      </c>
    </row>
    <row r="418" spans="1:46" ht="15.6" x14ac:dyDescent="0.25">
      <c r="A418" s="19" t="s">
        <v>45</v>
      </c>
      <c r="B418" s="19">
        <v>5</v>
      </c>
      <c r="C418">
        <v>26</v>
      </c>
      <c r="D418" s="19">
        <f>מרקובחצי[[#This Row],[LengthofCycle]]+1</f>
        <v>27</v>
      </c>
      <c r="E418" t="str">
        <f>IF(IFERROR(LOOKUP(מרקובחצי[[#This Row],[ClientID]],קביעויות[הפלגה]),FALSE)=מרקובחצי[[#This Row],[ClientID]],1,"")</f>
        <v/>
      </c>
      <c r="F418">
        <f>IF(IFERROR(LOOKUP(מרקובחצי[[#This Row],[ClientID]],סוגחציקבוע[S31]),FALSE)=מרקובחצי[[#This Row],[ClientID]],1,"")</f>
        <v>1</v>
      </c>
      <c r="G418" t="str">
        <f>IF(IFERROR(LOOKUP(מרקובחצי[[#This Row],[ClientID]],סוגחציקבוע[S32]),FALSE)=מרקובחצי[[#This Row],[ClientID]],1,"")</f>
        <v/>
      </c>
      <c r="H418" t="str">
        <f>IF(IFERROR(LOOKUP(מרקובחצי[[#This Row],[ClientID]],סוגחציקבוע[S33]),FALSE)=מרקובחצי[[#This Row],[ClientID]],1,"")</f>
        <v/>
      </c>
      <c r="I418" t="str">
        <f>IF(IFERROR(LOOKUP(מרקובחצי[[#This Row],[ClientID]],סוגחציקבוע[S32&amp;33]),FALSE)=מרקובחצי[[#This Row],[ClientID]],1,"")</f>
        <v/>
      </c>
      <c r="J418" s="19">
        <f>IF(SUM(מרקובחצי[[#This Row],[11]:[13]])=1,מרקובחצי[[#This Row],[עד ועד]],IF(SUM(R417:T418)=1,IF(מרקובחצי[[#This Row],[עד ועד]]&lt;J417,מרקובחצי[[#This Row],[עד ועד]],J417),J417))</f>
        <v>25</v>
      </c>
      <c r="K418" s="19">
        <f>IF(SUM(מרקובחצי[[#This Row],[11]:[13]])=1,מרקובחצי[[#This Row],[עד ועד]],IF(SUM(R417:T418)=1,IF(מרקובחצי[[#This Row],[עד ועד]]&gt;K417,מרקובחצי[[#This Row],[עד ועד]],K417),K417))</f>
        <v>27</v>
      </c>
      <c r="L418" s="19" t="str">
        <f>IF(AND(SUM(מרקובחצי[[#This Row],[31]:[33]])=1,SUM(U417:W417)=0),מרקובחצי[[#This Row],[מקס]]-מרקובחצי[[#This Row],[מינ]],"")</f>
        <v/>
      </c>
      <c r="M41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418" s="19" t="str">
        <f t="shared" si="6"/>
        <v>S11</v>
      </c>
      <c r="O418" s="19" t="str">
        <f>IF(מרקובחצי[[#This Row],[קבעה הפלגה?]]=1,"",IF(AND(מרקובחצי[[#This Row],[עד ועד]]&lt;29,OR(מרקובחצי[[#This Row],[CycleNumber]]=1,AND(U417=1,OR(מרקובחצי[[#This Row],[עד ועד]]&lt;J417,מרקובחצי[[#This Row],[עד ועד]]&gt;K417)),AND(V417=1,מרקובחצי[[#This Row],[עד ועד]]&lt;J417),W417=1)),1,""))</f>
        <v/>
      </c>
      <c r="P418" s="19" t="str">
        <f>IF(מרקובחצי[[#This Row],[קבעה הפלגה?]]=1,"",IF(AND(מרקובחצי[[#This Row],[עד ועד]]&gt;28,מרקובחצי[[#This Row],[עד ועד]]&lt;32,OR(מרקובחצי[[#This Row],[CycleNumber]]=1,AND(U417=1),AND(V417=1,OR(מרקובחצי[[#This Row],[עד ועד]]&lt;J417,מרקובחצי[[#This Row],[עד ועד]]&gt;K417)),W417=1)),1,""))</f>
        <v/>
      </c>
      <c r="Q418" s="19" t="str">
        <f>IF(מרקובחצי[[#This Row],[קבעה הפלגה?]]=1,"",IF(AND(מרקובחצי[[#This Row],[עד ועד]]&gt;31,OR(מרקובחצי[[#This Row],[CycleNumber]]=1,AND(U417=1),AND(V417=1,מרקובחצי[[#This Row],[עד ועד]]&gt;K417),AND(W417=1,OR(מרקובחצי[[#This Row],[עד ועד]]&gt;K417,מרקובחצי[[#This Row],[עד ועד]]&lt;J417)))),1,""))</f>
        <v/>
      </c>
      <c r="R418" s="19">
        <f>IF(מרקובחצי[[#This Row],[CycleNumber]]&gt;1,IF(AND(O417=1,מרקובחצי[[#This Row],[עד ועד]]&lt;29),1,""),"")</f>
        <v>1</v>
      </c>
      <c r="S418" s="19" t="str">
        <f>IF(מרקובחצי[[#This Row],[CycleNumber]]&gt;1,IF(OR(AND(O417=1,מרקובחצי[[#This Row],[עד ועד]]&gt;28),AND(P417=1),AND(Q417=1,מרקובחצי[[#This Row],[עד ועד]]&lt;32)),1,""),"")</f>
        <v/>
      </c>
      <c r="T418" s="19" t="str">
        <f>IF(מרקובחצי[[#This Row],[CycleNumber]]&gt;1,IF(AND(Q417=1,מרקובחצי[[#This Row],[עד ועד]]&gt;31),1,""),"")</f>
        <v/>
      </c>
      <c r="U418" s="19" t="str">
        <f>IF(מרקובחצי[[#This Row],[CycleNumber]]&gt;1,IF(AND(R417=1,מרקובחצי[[#This Row],[עד ועד]]&lt;29),1,IF(AND(U417=1,NOT(OR(מרקובחצי[[#This Row],[עד ועד]]&lt;J417,מרקובחצי[[#This Row],[עד ועד]]&gt;K417))),1,"")),"")</f>
        <v/>
      </c>
      <c r="V418" s="19" t="str">
        <f>IF(מרקובחצי[[#This Row],[CycleNumber]]&gt;1,IF(AND(SUM(R417:T417)=1,מרקובחצי[[#This Row],[עד ועד]]&gt;28,מרקובחצי[[#This Row],[עד ועד]]&lt;32),1,IF(OR(S417=1,AND(R417=1,מרקובחצי[[#This Row],[עד ועד]]&gt;28),AND(T417=1,מרקובחצי[[#This Row],[עד ועד]]&lt;32)),1,IF(AND(V417=1,NOT(OR(מרקובחצי[[#This Row],[עד ועד]]&lt;J417,מרקובחצי[[#This Row],[עד ועד]]&gt;K417))),1,""))),"")</f>
        <v/>
      </c>
      <c r="W418" s="19" t="str">
        <f>IF(מרקובחצי[[#This Row],[CycleNumber]]&gt;1,IF(AND(T417=1,מרקובחצי[[#This Row],[עד ועד]]&gt;31),1,IF(AND(W417=1,NOT(OR(מרקובחצי[[#This Row],[עד ועד]]&lt;J417,מרקובחצי[[#This Row],[עד ועד]]&gt;K417))),1,"")),"")</f>
        <v/>
      </c>
      <c r="X418" s="19" t="str">
        <f>IF(AND(מרקובחצי[[#This Row],[CycleNumber]]&lt;$B419,SUM(מרקובחצי[[#This Row],[11]],R419)=2),1,"")</f>
        <v/>
      </c>
      <c r="Y418" s="19" t="str">
        <f>IF(AND(מרקובחצי[[#This Row],[CycleNumber]]&lt;$B419,SUM(מרקובחצי[[#This Row],[11]],S419)=2),1,"")</f>
        <v/>
      </c>
      <c r="Z418" s="19" t="str">
        <f>IF(AND(מרקובחצי[[#This Row],[CycleNumber]]&lt;$B419,SUM(מרקובחצי[[#This Row],[13]],S419)=2),1,"")</f>
        <v/>
      </c>
      <c r="AA418" s="19" t="str">
        <f>IF(AND(מרקובחצי[[#This Row],[CycleNumber]]&lt;$B419,SUM(מרקובחצי[[#This Row],[13]],T419)=2),1,"")</f>
        <v/>
      </c>
      <c r="AB418" s="19">
        <f>IF(AND(מרקובחצי[[#This Row],[CycleNumber]]&lt;$B419,SUM(מרקובחצי[[#This Row],[21]],U419)=2),1,"")</f>
        <v>1</v>
      </c>
      <c r="AC418" s="19" t="str">
        <f>IF(AND(מרקובחצי[[#This Row],[CycleNumber]]&lt;$B419,SUM(מרקובחצי[[#This Row],[21]],V419)=2),1,"")</f>
        <v/>
      </c>
      <c r="AD418" s="19" t="str">
        <f>IF(AND(מרקובחצי[[#This Row],[CycleNumber]]&lt;$B419,SUM(מרקובחצי[[#This Row],[23]],V419)=2),1,"")</f>
        <v/>
      </c>
      <c r="AE418" s="19" t="str">
        <f>IF(AND(מרקובחצי[[#This Row],[CycleNumber]]&lt;$B419,SUM(מרקובחצי[[#This Row],[23]],W419)=2),1,"")</f>
        <v/>
      </c>
      <c r="AF418" s="19" t="str">
        <f>IF(AND(מרקובחצי[[#This Row],[CycleNumber]]&lt;$B419,SUM(מרקובחצי[[#This Row],[31]],O419)=2),1,"")</f>
        <v/>
      </c>
      <c r="AG418" s="19" t="str">
        <f>IF(AND(מרקובחצי[[#This Row],[CycleNumber]]&lt;$B419,SUM(מרקובחצי[[#This Row],[31]],P419)=2),1,"")</f>
        <v/>
      </c>
      <c r="AH418" s="19" t="str">
        <f>IF(AND(מרקובחצי[[#This Row],[CycleNumber]]&lt;$B419,SUM(מרקובחצי[[#This Row],[31]],Q419)=2),1,"")</f>
        <v/>
      </c>
      <c r="AI418" s="19" t="str">
        <f>IF(AND(מרקובחצי[[#This Row],[CycleNumber]]&lt;$B419,SUM(U418:U419)=2),1,"")</f>
        <v/>
      </c>
      <c r="AJ418" s="19" t="str">
        <f>IF(AND(מרקובחצי[[#This Row],[CycleNumber]]&lt;$B419,SUM(מרקובחצי[[#This Row],[32]],O419)=2),1,"")</f>
        <v/>
      </c>
      <c r="AK418" s="19" t="str">
        <f>IF(AND(מרקובחצי[[#This Row],[CycleNumber]]&lt;$B419,SUM(מרקובחצי[[#This Row],[32]],P419)=2),1,"")</f>
        <v/>
      </c>
      <c r="AL418" s="19" t="str">
        <f>IF(AND(מרקובחצי[[#This Row],[CycleNumber]]&lt;$B419,SUM(מרקובחצי[[#This Row],[32]],Q419)=2),1,"")</f>
        <v/>
      </c>
      <c r="AM418" s="19" t="str">
        <f>IF(AND(מרקובחצי[[#This Row],[CycleNumber]]&lt;$B419,SUM(V418:V419)=2),1,"")</f>
        <v/>
      </c>
      <c r="AN418" s="19" t="str">
        <f>IF(AND(מרקובחצי[[#This Row],[CycleNumber]]&lt;$B419,SUM(מרקובחצי[[#This Row],[33]],O419)=2),1,"")</f>
        <v/>
      </c>
      <c r="AO418" s="19" t="str">
        <f>IF(AND(מרקובחצי[[#This Row],[CycleNumber]]&lt;$B419,SUM(מרקובחצי[[#This Row],[33]],P419)=2),1,"")</f>
        <v/>
      </c>
      <c r="AP418" s="19" t="str">
        <f>IF(AND(מרקובחצי[[#This Row],[CycleNumber]]&lt;$B419,SUM(מרקובחצי[[#This Row],[33]],Q419)=2),1,"")</f>
        <v/>
      </c>
      <c r="AQ418" s="19" t="str">
        <f>IF(AND(מרקובחצי[[#This Row],[CycleNumber]]&lt;$B419,SUM(W418:W419)=2),1,"")</f>
        <v/>
      </c>
      <c r="AR418" s="19" t="str">
        <f>IF(AND(מרקובחצי[[#This Row],[CycleNumber]]&lt;$B419,SUM(מרקובחצי[[#This Row],[12]],S419)=2),1,"")</f>
        <v/>
      </c>
      <c r="AS418" s="19" t="str">
        <f>IF(AND(מרקובחצי[[#This Row],[CycleNumber]]&lt;$B419,SUM(מרקובחצי[[#This Row],[22]],V419)=2),1,"")</f>
        <v/>
      </c>
      <c r="AT418" s="21">
        <f>SUM(מרקובחצי[[#This Row],[11]:[33]])</f>
        <v>1</v>
      </c>
    </row>
    <row r="419" spans="1:46" ht="15.6" x14ac:dyDescent="0.25">
      <c r="A419" s="19" t="s">
        <v>45</v>
      </c>
      <c r="B419" s="19">
        <v>6</v>
      </c>
      <c r="C419">
        <v>27</v>
      </c>
      <c r="D419" s="19">
        <f>מרקובחצי[[#This Row],[LengthofCycle]]+1</f>
        <v>28</v>
      </c>
      <c r="E419" t="str">
        <f>IF(IFERROR(LOOKUP(מרקובחצי[[#This Row],[ClientID]],קביעויות[הפלגה]),FALSE)=מרקובחצי[[#This Row],[ClientID]],1,"")</f>
        <v/>
      </c>
      <c r="F419">
        <f>IF(IFERROR(LOOKUP(מרקובחצי[[#This Row],[ClientID]],סוגחציקבוע[S31]),FALSE)=מרקובחצי[[#This Row],[ClientID]],1,"")</f>
        <v>1</v>
      </c>
      <c r="G419" t="str">
        <f>IF(IFERROR(LOOKUP(מרקובחצי[[#This Row],[ClientID]],סוגחציקבוע[S32]),FALSE)=מרקובחצי[[#This Row],[ClientID]],1,"")</f>
        <v/>
      </c>
      <c r="H419" t="str">
        <f>IF(IFERROR(LOOKUP(מרקובחצי[[#This Row],[ClientID]],סוגחציקבוע[S33]),FALSE)=מרקובחצי[[#This Row],[ClientID]],1,"")</f>
        <v/>
      </c>
      <c r="I419" t="str">
        <f>IF(IFERROR(LOOKUP(מרקובחצי[[#This Row],[ClientID]],סוגחציקבוע[S32&amp;33]),FALSE)=מרקובחצי[[#This Row],[ClientID]],1,"")</f>
        <v/>
      </c>
      <c r="J419" s="19">
        <f>IF(SUM(מרקובחצי[[#This Row],[11]:[13]])=1,מרקובחצי[[#This Row],[עד ועד]],IF(SUM(R418:T419)=1,IF(מרקובחצי[[#This Row],[עד ועד]]&lt;J418,מרקובחצי[[#This Row],[עד ועד]],J418),J418))</f>
        <v>25</v>
      </c>
      <c r="K419" s="19">
        <f>IF(SUM(מרקובחצי[[#This Row],[11]:[13]])=1,מרקובחצי[[#This Row],[עד ועד]],IF(SUM(R418:T419)=1,IF(מרקובחצי[[#This Row],[עד ועד]]&gt;K418,מרקובחצי[[#This Row],[עד ועד]],K418),K418))</f>
        <v>28</v>
      </c>
      <c r="L419" s="19">
        <f>IF(AND(SUM(מרקובחצי[[#This Row],[31]:[33]])=1,SUM(U418:W418)=0),מרקובחצי[[#This Row],[מקס]]-מרקובחצי[[#This Row],[מינ]],"")</f>
        <v>3</v>
      </c>
      <c r="M41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419" s="19" t="str">
        <f t="shared" si="6"/>
        <v>S21</v>
      </c>
      <c r="O419" s="19" t="str">
        <f>IF(מרקובחצי[[#This Row],[קבעה הפלגה?]]=1,"",IF(AND(מרקובחצי[[#This Row],[עד ועד]]&lt;29,OR(מרקובחצי[[#This Row],[CycleNumber]]=1,AND(U418=1,OR(מרקובחצי[[#This Row],[עד ועד]]&lt;J418,מרקובחצי[[#This Row],[עד ועד]]&gt;K418)),AND(V418=1,מרקובחצי[[#This Row],[עד ועד]]&lt;J418),W418=1)),1,""))</f>
        <v/>
      </c>
      <c r="P419" s="19" t="str">
        <f>IF(מרקובחצי[[#This Row],[קבעה הפלגה?]]=1,"",IF(AND(מרקובחצי[[#This Row],[עד ועד]]&gt;28,מרקובחצי[[#This Row],[עד ועד]]&lt;32,OR(מרקובחצי[[#This Row],[CycleNumber]]=1,AND(U418=1),AND(V418=1,OR(מרקובחצי[[#This Row],[עד ועד]]&lt;J418,מרקובחצי[[#This Row],[עד ועד]]&gt;K418)),W418=1)),1,""))</f>
        <v/>
      </c>
      <c r="Q419" s="19" t="str">
        <f>IF(מרקובחצי[[#This Row],[קבעה הפלגה?]]=1,"",IF(AND(מרקובחצי[[#This Row],[עד ועד]]&gt;31,OR(מרקובחצי[[#This Row],[CycleNumber]]=1,AND(U418=1),AND(V418=1,מרקובחצי[[#This Row],[עד ועד]]&gt;K418),AND(W418=1,OR(מרקובחצי[[#This Row],[עד ועד]]&gt;K418,מרקובחצי[[#This Row],[עד ועד]]&lt;J418)))),1,""))</f>
        <v/>
      </c>
      <c r="R419" s="19" t="str">
        <f>IF(מרקובחצי[[#This Row],[CycleNumber]]&gt;1,IF(AND(O418=1,מרקובחצי[[#This Row],[עד ועד]]&lt;29),1,""),"")</f>
        <v/>
      </c>
      <c r="S419" s="19" t="str">
        <f>IF(מרקובחצי[[#This Row],[CycleNumber]]&gt;1,IF(OR(AND(O418=1,מרקובחצי[[#This Row],[עד ועד]]&gt;28),AND(P418=1),AND(Q418=1,מרקובחצי[[#This Row],[עד ועד]]&lt;32)),1,""),"")</f>
        <v/>
      </c>
      <c r="T419" s="19" t="str">
        <f>IF(מרקובחצי[[#This Row],[CycleNumber]]&gt;1,IF(AND(Q418=1,מרקובחצי[[#This Row],[עד ועד]]&gt;31),1,""),"")</f>
        <v/>
      </c>
      <c r="U419" s="19">
        <f>IF(מרקובחצי[[#This Row],[CycleNumber]]&gt;1,IF(AND(R418=1,מרקובחצי[[#This Row],[עד ועד]]&lt;29),1,IF(AND(U418=1,NOT(OR(מרקובחצי[[#This Row],[עד ועד]]&lt;J418,מרקובחצי[[#This Row],[עד ועד]]&gt;K418))),1,"")),"")</f>
        <v>1</v>
      </c>
      <c r="V419" s="19" t="str">
        <f>IF(מרקובחצי[[#This Row],[CycleNumber]]&gt;1,IF(AND(SUM(R418:T418)=1,מרקובחצי[[#This Row],[עד ועד]]&gt;28,מרקובחצי[[#This Row],[עד ועד]]&lt;32),1,IF(OR(S418=1,AND(R418=1,מרקובחצי[[#This Row],[עד ועד]]&gt;28),AND(T418=1,מרקובחצי[[#This Row],[עד ועד]]&lt;32)),1,IF(AND(V418=1,NOT(OR(מרקובחצי[[#This Row],[עד ועד]]&lt;J418,מרקובחצי[[#This Row],[עד ועד]]&gt;K418))),1,""))),"")</f>
        <v/>
      </c>
      <c r="W419" s="19" t="str">
        <f>IF(מרקובחצי[[#This Row],[CycleNumber]]&gt;1,IF(AND(T418=1,מרקובחצי[[#This Row],[עד ועד]]&gt;31),1,IF(AND(W418=1,NOT(OR(מרקובחצי[[#This Row],[עד ועד]]&lt;J418,מרקובחצי[[#This Row],[עד ועד]]&gt;K418))),1,"")),"")</f>
        <v/>
      </c>
      <c r="X419" s="19" t="str">
        <f>IF(AND(מרקובחצי[[#This Row],[CycleNumber]]&lt;$B420,SUM(מרקובחצי[[#This Row],[11]],R420)=2),1,"")</f>
        <v/>
      </c>
      <c r="Y419" s="19" t="str">
        <f>IF(AND(מרקובחצי[[#This Row],[CycleNumber]]&lt;$B420,SUM(מרקובחצי[[#This Row],[11]],S420)=2),1,"")</f>
        <v/>
      </c>
      <c r="Z419" s="19" t="str">
        <f>IF(AND(מרקובחצי[[#This Row],[CycleNumber]]&lt;$B420,SUM(מרקובחצי[[#This Row],[13]],S420)=2),1,"")</f>
        <v/>
      </c>
      <c r="AA419" s="19" t="str">
        <f>IF(AND(מרקובחצי[[#This Row],[CycleNumber]]&lt;$B420,SUM(מרקובחצי[[#This Row],[13]],T420)=2),1,"")</f>
        <v/>
      </c>
      <c r="AB419" s="19" t="str">
        <f>IF(AND(מרקובחצי[[#This Row],[CycleNumber]]&lt;$B420,SUM(מרקובחצי[[#This Row],[21]],U420)=2),1,"")</f>
        <v/>
      </c>
      <c r="AC419" s="19" t="str">
        <f>IF(AND(מרקובחצי[[#This Row],[CycleNumber]]&lt;$B420,SUM(מרקובחצי[[#This Row],[21]],V420)=2),1,"")</f>
        <v/>
      </c>
      <c r="AD419" s="19" t="str">
        <f>IF(AND(מרקובחצי[[#This Row],[CycleNumber]]&lt;$B420,SUM(מרקובחצי[[#This Row],[23]],V420)=2),1,"")</f>
        <v/>
      </c>
      <c r="AE419" s="19" t="str">
        <f>IF(AND(מרקובחצי[[#This Row],[CycleNumber]]&lt;$B420,SUM(מרקובחצי[[#This Row],[23]],W420)=2),1,"")</f>
        <v/>
      </c>
      <c r="AF419" s="19" t="str">
        <f>IF(AND(מרקובחצי[[#This Row],[CycleNumber]]&lt;$B420,SUM(מרקובחצי[[#This Row],[31]],O420)=2),1,"")</f>
        <v/>
      </c>
      <c r="AG419" s="19">
        <f>IF(AND(מרקובחצי[[#This Row],[CycleNumber]]&lt;$B420,SUM(מרקובחצי[[#This Row],[31]],P420)=2),1,"")</f>
        <v>1</v>
      </c>
      <c r="AH419" s="19" t="str">
        <f>IF(AND(מרקובחצי[[#This Row],[CycleNumber]]&lt;$B420,SUM(מרקובחצי[[#This Row],[31]],Q420)=2),1,"")</f>
        <v/>
      </c>
      <c r="AI419" s="19" t="str">
        <f>IF(AND(מרקובחצי[[#This Row],[CycleNumber]]&lt;$B420,SUM(U419:U420)=2),1,"")</f>
        <v/>
      </c>
      <c r="AJ419" s="19" t="str">
        <f>IF(AND(מרקובחצי[[#This Row],[CycleNumber]]&lt;$B420,SUM(מרקובחצי[[#This Row],[32]],O420)=2),1,"")</f>
        <v/>
      </c>
      <c r="AK419" s="19" t="str">
        <f>IF(AND(מרקובחצי[[#This Row],[CycleNumber]]&lt;$B420,SUM(מרקובחצי[[#This Row],[32]],P420)=2),1,"")</f>
        <v/>
      </c>
      <c r="AL419" s="19" t="str">
        <f>IF(AND(מרקובחצי[[#This Row],[CycleNumber]]&lt;$B420,SUM(מרקובחצי[[#This Row],[32]],Q420)=2),1,"")</f>
        <v/>
      </c>
      <c r="AM419" s="19" t="str">
        <f>IF(AND(מרקובחצי[[#This Row],[CycleNumber]]&lt;$B420,SUM(V419:V420)=2),1,"")</f>
        <v/>
      </c>
      <c r="AN419" s="19" t="str">
        <f>IF(AND(מרקובחצי[[#This Row],[CycleNumber]]&lt;$B420,SUM(מרקובחצי[[#This Row],[33]],O420)=2),1,"")</f>
        <v/>
      </c>
      <c r="AO419" s="19" t="str">
        <f>IF(AND(מרקובחצי[[#This Row],[CycleNumber]]&lt;$B420,SUM(מרקובחצי[[#This Row],[33]],P420)=2),1,"")</f>
        <v/>
      </c>
      <c r="AP419" s="19" t="str">
        <f>IF(AND(מרקובחצי[[#This Row],[CycleNumber]]&lt;$B420,SUM(מרקובחצי[[#This Row],[33]],Q420)=2),1,"")</f>
        <v/>
      </c>
      <c r="AQ419" s="19" t="str">
        <f>IF(AND(מרקובחצי[[#This Row],[CycleNumber]]&lt;$B420,SUM(W419:W420)=2),1,"")</f>
        <v/>
      </c>
      <c r="AR419" s="19" t="str">
        <f>IF(AND(מרקובחצי[[#This Row],[CycleNumber]]&lt;$B420,SUM(מרקובחצי[[#This Row],[12]],S420)=2),1,"")</f>
        <v/>
      </c>
      <c r="AS419" s="19" t="str">
        <f>IF(AND(מרקובחצי[[#This Row],[CycleNumber]]&lt;$B420,SUM(מרקובחצי[[#This Row],[22]],V420)=2),1,"")</f>
        <v/>
      </c>
      <c r="AT419" s="21">
        <f>SUM(מרקובחצי[[#This Row],[11]:[33]])</f>
        <v>1</v>
      </c>
    </row>
    <row r="420" spans="1:46" ht="15.6" x14ac:dyDescent="0.25">
      <c r="A420" s="19" t="s">
        <v>45</v>
      </c>
      <c r="B420" s="19">
        <v>7</v>
      </c>
      <c r="C420">
        <v>28</v>
      </c>
      <c r="D420" s="19">
        <f>מרקובחצי[[#This Row],[LengthofCycle]]+1</f>
        <v>29</v>
      </c>
      <c r="E420" t="str">
        <f>IF(IFERROR(LOOKUP(מרקובחצי[[#This Row],[ClientID]],קביעויות[הפלגה]),FALSE)=מרקובחצי[[#This Row],[ClientID]],1,"")</f>
        <v/>
      </c>
      <c r="F420">
        <f>IF(IFERROR(LOOKUP(מרקובחצי[[#This Row],[ClientID]],סוגחציקבוע[S31]),FALSE)=מרקובחצי[[#This Row],[ClientID]],1,"")</f>
        <v>1</v>
      </c>
      <c r="G420" t="str">
        <f>IF(IFERROR(LOOKUP(מרקובחצי[[#This Row],[ClientID]],סוגחציקבוע[S32]),FALSE)=מרקובחצי[[#This Row],[ClientID]],1,"")</f>
        <v/>
      </c>
      <c r="H420" t="str">
        <f>IF(IFERROR(LOOKUP(מרקובחצי[[#This Row],[ClientID]],סוגחציקבוע[S33]),FALSE)=מרקובחצי[[#This Row],[ClientID]],1,"")</f>
        <v/>
      </c>
      <c r="I420" t="str">
        <f>IF(IFERROR(LOOKUP(מרקובחצי[[#This Row],[ClientID]],סוגחציקבוע[S32&amp;33]),FALSE)=מרקובחצי[[#This Row],[ClientID]],1,"")</f>
        <v/>
      </c>
      <c r="J420" s="19">
        <f>IF(SUM(מרקובחצי[[#This Row],[11]:[13]])=1,מרקובחצי[[#This Row],[עד ועד]],IF(SUM(R419:T420)=1,IF(מרקובחצי[[#This Row],[עד ועד]]&lt;J419,מרקובחצי[[#This Row],[עד ועד]],J419),J419))</f>
        <v>29</v>
      </c>
      <c r="K420" s="19">
        <f>IF(SUM(מרקובחצי[[#This Row],[11]:[13]])=1,מרקובחצי[[#This Row],[עד ועד]],IF(SUM(R419:T420)=1,IF(מרקובחצי[[#This Row],[עד ועד]]&gt;K419,מרקובחצי[[#This Row],[עד ועד]],K419),K419))</f>
        <v>29</v>
      </c>
      <c r="L420" s="19" t="str">
        <f>IF(AND(SUM(מרקובחצי[[#This Row],[31]:[33]])=1,SUM(U419:W419)=0),מרקובחצי[[#This Row],[מקס]]-מרקובחצי[[#This Row],[מינ]],"")</f>
        <v/>
      </c>
      <c r="M42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420" s="19" t="str">
        <f t="shared" si="6"/>
        <v>S31</v>
      </c>
      <c r="O420" s="19" t="str">
        <f>IF(מרקובחצי[[#This Row],[קבעה הפלגה?]]=1,"",IF(AND(מרקובחצי[[#This Row],[עד ועד]]&lt;29,OR(מרקובחצי[[#This Row],[CycleNumber]]=1,AND(U419=1,OR(מרקובחצי[[#This Row],[עד ועד]]&lt;J419,מרקובחצי[[#This Row],[עד ועד]]&gt;K419)),AND(V419=1,מרקובחצי[[#This Row],[עד ועד]]&lt;J419),W419=1)),1,""))</f>
        <v/>
      </c>
      <c r="P420" s="19">
        <f>IF(מרקובחצי[[#This Row],[קבעה הפלגה?]]=1,"",IF(AND(מרקובחצי[[#This Row],[עד ועד]]&gt;28,מרקובחצי[[#This Row],[עד ועד]]&lt;32,OR(מרקובחצי[[#This Row],[CycleNumber]]=1,AND(U419=1),AND(V419=1,OR(מרקובחצי[[#This Row],[עד ועד]]&lt;J419,מרקובחצי[[#This Row],[עד ועד]]&gt;K419)),W419=1)),1,""))</f>
        <v>1</v>
      </c>
      <c r="Q420" s="19" t="str">
        <f>IF(מרקובחצי[[#This Row],[קבעה הפלגה?]]=1,"",IF(AND(מרקובחצי[[#This Row],[עד ועד]]&gt;31,OR(מרקובחצי[[#This Row],[CycleNumber]]=1,AND(U419=1),AND(V419=1,מרקובחצי[[#This Row],[עד ועד]]&gt;K419),AND(W419=1,OR(מרקובחצי[[#This Row],[עד ועד]]&gt;K419,מרקובחצי[[#This Row],[עד ועד]]&lt;J419)))),1,""))</f>
        <v/>
      </c>
      <c r="R420" s="19" t="str">
        <f>IF(מרקובחצי[[#This Row],[CycleNumber]]&gt;1,IF(AND(O419=1,מרקובחצי[[#This Row],[עד ועד]]&lt;29),1,""),"")</f>
        <v/>
      </c>
      <c r="S420" s="19" t="str">
        <f>IF(מרקובחצי[[#This Row],[CycleNumber]]&gt;1,IF(OR(AND(O419=1,מרקובחצי[[#This Row],[עד ועד]]&gt;28),AND(P419=1),AND(Q419=1,מרקובחצי[[#This Row],[עד ועד]]&lt;32)),1,""),"")</f>
        <v/>
      </c>
      <c r="T420" s="19" t="str">
        <f>IF(מרקובחצי[[#This Row],[CycleNumber]]&gt;1,IF(AND(Q419=1,מרקובחצי[[#This Row],[עד ועד]]&gt;31),1,""),"")</f>
        <v/>
      </c>
      <c r="U420" s="19" t="str">
        <f>IF(מרקובחצי[[#This Row],[CycleNumber]]&gt;1,IF(AND(R419=1,מרקובחצי[[#This Row],[עד ועד]]&lt;29),1,IF(AND(U419=1,NOT(OR(מרקובחצי[[#This Row],[עד ועד]]&lt;J419,מרקובחצי[[#This Row],[עד ועד]]&gt;K419))),1,"")),"")</f>
        <v/>
      </c>
      <c r="V420" s="19" t="str">
        <f>IF(מרקובחצי[[#This Row],[CycleNumber]]&gt;1,IF(AND(SUM(R419:T419)=1,מרקובחצי[[#This Row],[עד ועד]]&gt;28,מרקובחצי[[#This Row],[עד ועד]]&lt;32),1,IF(OR(S419=1,AND(R419=1,מרקובחצי[[#This Row],[עד ועד]]&gt;28),AND(T419=1,מרקובחצי[[#This Row],[עד ועד]]&lt;32)),1,IF(AND(V419=1,NOT(OR(מרקובחצי[[#This Row],[עד ועד]]&lt;J419,מרקובחצי[[#This Row],[עד ועד]]&gt;K419))),1,""))),"")</f>
        <v/>
      </c>
      <c r="W420" s="19" t="str">
        <f>IF(מרקובחצי[[#This Row],[CycleNumber]]&gt;1,IF(AND(T419=1,מרקובחצי[[#This Row],[עד ועד]]&gt;31),1,IF(AND(W419=1,NOT(OR(מרקובחצי[[#This Row],[עד ועד]]&lt;J419,מרקובחצי[[#This Row],[עד ועד]]&gt;K419))),1,"")),"")</f>
        <v/>
      </c>
      <c r="X420" s="19" t="str">
        <f>IF(AND(מרקובחצי[[#This Row],[CycleNumber]]&lt;$B421,SUM(מרקובחצי[[#This Row],[11]],R421)=2),1,"")</f>
        <v/>
      </c>
      <c r="Y420" s="19" t="str">
        <f>IF(AND(מרקובחצי[[#This Row],[CycleNumber]]&lt;$B421,SUM(מרקובחצי[[#This Row],[11]],S421)=2),1,"")</f>
        <v/>
      </c>
      <c r="Z420" s="19" t="str">
        <f>IF(AND(מרקובחצי[[#This Row],[CycleNumber]]&lt;$B421,SUM(מרקובחצי[[#This Row],[13]],S421)=2),1,"")</f>
        <v/>
      </c>
      <c r="AA420" s="19" t="str">
        <f>IF(AND(מרקובחצי[[#This Row],[CycleNumber]]&lt;$B421,SUM(מרקובחצי[[#This Row],[13]],T421)=2),1,"")</f>
        <v/>
      </c>
      <c r="AB420" s="19" t="str">
        <f>IF(AND(מרקובחצי[[#This Row],[CycleNumber]]&lt;$B421,SUM(מרקובחצי[[#This Row],[21]],U421)=2),1,"")</f>
        <v/>
      </c>
      <c r="AC420" s="19" t="str">
        <f>IF(AND(מרקובחצי[[#This Row],[CycleNumber]]&lt;$B421,SUM(מרקובחצי[[#This Row],[21]],V421)=2),1,"")</f>
        <v/>
      </c>
      <c r="AD420" s="19" t="str">
        <f>IF(AND(מרקובחצי[[#This Row],[CycleNumber]]&lt;$B421,SUM(מרקובחצי[[#This Row],[23]],V421)=2),1,"")</f>
        <v/>
      </c>
      <c r="AE420" s="19" t="str">
        <f>IF(AND(מרקובחצי[[#This Row],[CycleNumber]]&lt;$B421,SUM(מרקובחצי[[#This Row],[23]],W421)=2),1,"")</f>
        <v/>
      </c>
      <c r="AF420" s="19" t="str">
        <f>IF(AND(מרקובחצי[[#This Row],[CycleNumber]]&lt;$B421,SUM(מרקובחצי[[#This Row],[31]],O421)=2),1,"")</f>
        <v/>
      </c>
      <c r="AG420" s="19" t="str">
        <f>IF(AND(מרקובחצי[[#This Row],[CycleNumber]]&lt;$B421,SUM(מרקובחצי[[#This Row],[31]],P421)=2),1,"")</f>
        <v/>
      </c>
      <c r="AH420" s="19" t="str">
        <f>IF(AND(מרקובחצי[[#This Row],[CycleNumber]]&lt;$B421,SUM(מרקובחצי[[#This Row],[31]],Q421)=2),1,"")</f>
        <v/>
      </c>
      <c r="AI420" s="19" t="str">
        <f>IF(AND(מרקובחצי[[#This Row],[CycleNumber]]&lt;$B421,SUM(U420:U421)=2),1,"")</f>
        <v/>
      </c>
      <c r="AJ420" s="19" t="str">
        <f>IF(AND(מרקובחצי[[#This Row],[CycleNumber]]&lt;$B421,SUM(מרקובחצי[[#This Row],[32]],O421)=2),1,"")</f>
        <v/>
      </c>
      <c r="AK420" s="19" t="str">
        <f>IF(AND(מרקובחצי[[#This Row],[CycleNumber]]&lt;$B421,SUM(מרקובחצי[[#This Row],[32]],P421)=2),1,"")</f>
        <v/>
      </c>
      <c r="AL420" s="19" t="str">
        <f>IF(AND(מרקובחצי[[#This Row],[CycleNumber]]&lt;$B421,SUM(מרקובחצי[[#This Row],[32]],Q421)=2),1,"")</f>
        <v/>
      </c>
      <c r="AM420" s="19" t="str">
        <f>IF(AND(מרקובחצי[[#This Row],[CycleNumber]]&lt;$B421,SUM(V420:V421)=2),1,"")</f>
        <v/>
      </c>
      <c r="AN420" s="19" t="str">
        <f>IF(AND(מרקובחצי[[#This Row],[CycleNumber]]&lt;$B421,SUM(מרקובחצי[[#This Row],[33]],O421)=2),1,"")</f>
        <v/>
      </c>
      <c r="AO420" s="19" t="str">
        <f>IF(AND(מרקובחצי[[#This Row],[CycleNumber]]&lt;$B421,SUM(מרקובחצי[[#This Row],[33]],P421)=2),1,"")</f>
        <v/>
      </c>
      <c r="AP420" s="19" t="str">
        <f>IF(AND(מרקובחצי[[#This Row],[CycleNumber]]&lt;$B421,SUM(מרקובחצי[[#This Row],[33]],Q421)=2),1,"")</f>
        <v/>
      </c>
      <c r="AQ420" s="19" t="str">
        <f>IF(AND(מרקובחצי[[#This Row],[CycleNumber]]&lt;$B421,SUM(W420:W421)=2),1,"")</f>
        <v/>
      </c>
      <c r="AR420" s="19">
        <f>IF(AND(מרקובחצי[[#This Row],[CycleNumber]]&lt;$B421,SUM(מרקובחצי[[#This Row],[12]],S421)=2),1,"")</f>
        <v>1</v>
      </c>
      <c r="AS420" s="19" t="str">
        <f>IF(AND(מרקובחצי[[#This Row],[CycleNumber]]&lt;$B421,SUM(מרקובחצי[[#This Row],[22]],V421)=2),1,"")</f>
        <v/>
      </c>
      <c r="AT420" s="21">
        <f>SUM(מרקובחצי[[#This Row],[11]:[33]])</f>
        <v>1</v>
      </c>
    </row>
    <row r="421" spans="1:46" ht="15.6" x14ac:dyDescent="0.25">
      <c r="A421" s="19" t="s">
        <v>45</v>
      </c>
      <c r="B421" s="19">
        <v>8</v>
      </c>
      <c r="C421">
        <v>28</v>
      </c>
      <c r="D421" s="19">
        <f>מרקובחצי[[#This Row],[LengthofCycle]]+1</f>
        <v>29</v>
      </c>
      <c r="E421" t="str">
        <f>IF(IFERROR(LOOKUP(מרקובחצי[[#This Row],[ClientID]],קביעויות[הפלגה]),FALSE)=מרקובחצי[[#This Row],[ClientID]],1,"")</f>
        <v/>
      </c>
      <c r="F421">
        <f>IF(IFERROR(LOOKUP(מרקובחצי[[#This Row],[ClientID]],סוגחציקבוע[S31]),FALSE)=מרקובחצי[[#This Row],[ClientID]],1,"")</f>
        <v>1</v>
      </c>
      <c r="G421" t="str">
        <f>IF(IFERROR(LOOKUP(מרקובחצי[[#This Row],[ClientID]],סוגחציקבוע[S32]),FALSE)=מרקובחצי[[#This Row],[ClientID]],1,"")</f>
        <v/>
      </c>
      <c r="H421" t="str">
        <f>IF(IFERROR(LOOKUP(מרקובחצי[[#This Row],[ClientID]],סוגחציקבוע[S33]),FALSE)=מרקובחצי[[#This Row],[ClientID]],1,"")</f>
        <v/>
      </c>
      <c r="I421" t="str">
        <f>IF(IFERROR(LOOKUP(מרקובחצי[[#This Row],[ClientID]],סוגחציקבוע[S32&amp;33]),FALSE)=מרקובחצי[[#This Row],[ClientID]],1,"")</f>
        <v/>
      </c>
      <c r="J421" s="19">
        <f>IF(SUM(מרקובחצי[[#This Row],[11]:[13]])=1,מרקובחצי[[#This Row],[עד ועד]],IF(SUM(R420:T421)=1,IF(מרקובחצי[[#This Row],[עד ועד]]&lt;J420,מרקובחצי[[#This Row],[עד ועד]],J420),J420))</f>
        <v>29</v>
      </c>
      <c r="K421" s="19">
        <f>IF(SUM(מרקובחצי[[#This Row],[11]:[13]])=1,מרקובחצי[[#This Row],[עד ועד]],IF(SUM(R420:T421)=1,IF(מרקובחצי[[#This Row],[עד ועד]]&gt;K420,מרקובחצי[[#This Row],[עד ועד]],K420),K420))</f>
        <v>29</v>
      </c>
      <c r="L421" s="19" t="str">
        <f>IF(AND(SUM(מרקובחצי[[#This Row],[31]:[33]])=1,SUM(U420:W420)=0),מרקובחצי[[#This Row],[מקס]]-מרקובחצי[[#This Row],[מינ]],"")</f>
        <v/>
      </c>
      <c r="M42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421" s="19" t="str">
        <f t="shared" si="6"/>
        <v>S12</v>
      </c>
      <c r="O421" s="19" t="str">
        <f>IF(מרקובחצי[[#This Row],[קבעה הפלגה?]]=1,"",IF(AND(מרקובחצי[[#This Row],[עד ועד]]&lt;29,OR(מרקובחצי[[#This Row],[CycleNumber]]=1,AND(U420=1,OR(מרקובחצי[[#This Row],[עד ועד]]&lt;J420,מרקובחצי[[#This Row],[עד ועד]]&gt;K420)),AND(V420=1,מרקובחצי[[#This Row],[עד ועד]]&lt;J420),W420=1)),1,""))</f>
        <v/>
      </c>
      <c r="P421" s="19" t="str">
        <f>IF(מרקובחצי[[#This Row],[קבעה הפלגה?]]=1,"",IF(AND(מרקובחצי[[#This Row],[עד ועד]]&gt;28,מרקובחצי[[#This Row],[עד ועד]]&lt;32,OR(מרקובחצי[[#This Row],[CycleNumber]]=1,AND(U420=1),AND(V420=1,OR(מרקובחצי[[#This Row],[עד ועד]]&lt;J420,מרקובחצי[[#This Row],[עד ועד]]&gt;K420)),W420=1)),1,""))</f>
        <v/>
      </c>
      <c r="Q421" s="19" t="str">
        <f>IF(מרקובחצי[[#This Row],[קבעה הפלגה?]]=1,"",IF(AND(מרקובחצי[[#This Row],[עד ועד]]&gt;31,OR(מרקובחצי[[#This Row],[CycleNumber]]=1,AND(U420=1),AND(V420=1,מרקובחצי[[#This Row],[עד ועד]]&gt;K420),AND(W420=1,OR(מרקובחצי[[#This Row],[עד ועד]]&gt;K420,מרקובחצי[[#This Row],[עד ועד]]&lt;J420)))),1,""))</f>
        <v/>
      </c>
      <c r="R421" s="19" t="str">
        <f>IF(מרקובחצי[[#This Row],[CycleNumber]]&gt;1,IF(AND(O420=1,מרקובחצי[[#This Row],[עד ועד]]&lt;29),1,""),"")</f>
        <v/>
      </c>
      <c r="S421" s="19">
        <f>IF(מרקובחצי[[#This Row],[CycleNumber]]&gt;1,IF(OR(AND(O420=1,מרקובחצי[[#This Row],[עד ועד]]&gt;28),AND(P420=1),AND(Q420=1,מרקובחצי[[#This Row],[עד ועד]]&lt;32)),1,""),"")</f>
        <v>1</v>
      </c>
      <c r="T421" s="19" t="str">
        <f>IF(מרקובחצי[[#This Row],[CycleNumber]]&gt;1,IF(AND(Q420=1,מרקובחצי[[#This Row],[עד ועד]]&gt;31),1,""),"")</f>
        <v/>
      </c>
      <c r="U421" s="19" t="str">
        <f>IF(מרקובחצי[[#This Row],[CycleNumber]]&gt;1,IF(AND(R420=1,מרקובחצי[[#This Row],[עד ועד]]&lt;29),1,IF(AND(U420=1,NOT(OR(מרקובחצי[[#This Row],[עד ועד]]&lt;J420,מרקובחצי[[#This Row],[עד ועד]]&gt;K420))),1,"")),"")</f>
        <v/>
      </c>
      <c r="V421" s="19" t="str">
        <f>IF(מרקובחצי[[#This Row],[CycleNumber]]&gt;1,IF(AND(SUM(R420:T420)=1,מרקובחצי[[#This Row],[עד ועד]]&gt;28,מרקובחצי[[#This Row],[עד ועד]]&lt;32),1,IF(OR(S420=1,AND(R420=1,מרקובחצי[[#This Row],[עד ועד]]&gt;28),AND(T420=1,מרקובחצי[[#This Row],[עד ועד]]&lt;32)),1,IF(AND(V420=1,NOT(OR(מרקובחצי[[#This Row],[עד ועד]]&lt;J420,מרקובחצי[[#This Row],[עד ועד]]&gt;K420))),1,""))),"")</f>
        <v/>
      </c>
      <c r="W421" s="19" t="str">
        <f>IF(מרקובחצי[[#This Row],[CycleNumber]]&gt;1,IF(AND(T420=1,מרקובחצי[[#This Row],[עד ועד]]&gt;31),1,IF(AND(W420=1,NOT(OR(מרקובחצי[[#This Row],[עד ועד]]&lt;J420,מרקובחצי[[#This Row],[עד ועד]]&gt;K420))),1,"")),"")</f>
        <v/>
      </c>
      <c r="X421" s="19" t="str">
        <f>IF(AND(מרקובחצי[[#This Row],[CycleNumber]]&lt;$B422,SUM(מרקובחצי[[#This Row],[11]],R422)=2),1,"")</f>
        <v/>
      </c>
      <c r="Y421" s="19" t="str">
        <f>IF(AND(מרקובחצי[[#This Row],[CycleNumber]]&lt;$B422,SUM(מרקובחצי[[#This Row],[11]],S422)=2),1,"")</f>
        <v/>
      </c>
      <c r="Z421" s="19" t="str">
        <f>IF(AND(מרקובחצי[[#This Row],[CycleNumber]]&lt;$B422,SUM(מרקובחצי[[#This Row],[13]],S422)=2),1,"")</f>
        <v/>
      </c>
      <c r="AA421" s="19" t="str">
        <f>IF(AND(מרקובחצי[[#This Row],[CycleNumber]]&lt;$B422,SUM(מרקובחצי[[#This Row],[13]],T422)=2),1,"")</f>
        <v/>
      </c>
      <c r="AB421" s="19" t="str">
        <f>IF(AND(מרקובחצי[[#This Row],[CycleNumber]]&lt;$B422,SUM(מרקובחצי[[#This Row],[21]],U422)=2),1,"")</f>
        <v/>
      </c>
      <c r="AC421" s="19" t="str">
        <f>IF(AND(מרקובחצי[[#This Row],[CycleNumber]]&lt;$B422,SUM(מרקובחצי[[#This Row],[21]],V422)=2),1,"")</f>
        <v/>
      </c>
      <c r="AD421" s="19" t="str">
        <f>IF(AND(מרקובחצי[[#This Row],[CycleNumber]]&lt;$B422,SUM(מרקובחצי[[#This Row],[23]],V422)=2),1,"")</f>
        <v/>
      </c>
      <c r="AE421" s="19" t="str">
        <f>IF(AND(מרקובחצי[[#This Row],[CycleNumber]]&lt;$B422,SUM(מרקובחצי[[#This Row],[23]],W422)=2),1,"")</f>
        <v/>
      </c>
      <c r="AF421" s="19" t="str">
        <f>IF(AND(מרקובחצי[[#This Row],[CycleNumber]]&lt;$B422,SUM(מרקובחצי[[#This Row],[31]],O422)=2),1,"")</f>
        <v/>
      </c>
      <c r="AG421" s="19" t="str">
        <f>IF(AND(מרקובחצי[[#This Row],[CycleNumber]]&lt;$B422,SUM(מרקובחצי[[#This Row],[31]],P422)=2),1,"")</f>
        <v/>
      </c>
      <c r="AH421" s="19" t="str">
        <f>IF(AND(מרקובחצי[[#This Row],[CycleNumber]]&lt;$B422,SUM(מרקובחצי[[#This Row],[31]],Q422)=2),1,"")</f>
        <v/>
      </c>
      <c r="AI421" s="19" t="str">
        <f>IF(AND(מרקובחצי[[#This Row],[CycleNumber]]&lt;$B422,SUM(U421:U422)=2),1,"")</f>
        <v/>
      </c>
      <c r="AJ421" s="19" t="str">
        <f>IF(AND(מרקובחצי[[#This Row],[CycleNumber]]&lt;$B422,SUM(מרקובחצי[[#This Row],[32]],O422)=2),1,"")</f>
        <v/>
      </c>
      <c r="AK421" s="19" t="str">
        <f>IF(AND(מרקובחצי[[#This Row],[CycleNumber]]&lt;$B422,SUM(מרקובחצי[[#This Row],[32]],P422)=2),1,"")</f>
        <v/>
      </c>
      <c r="AL421" s="19" t="str">
        <f>IF(AND(מרקובחצי[[#This Row],[CycleNumber]]&lt;$B422,SUM(מרקובחצי[[#This Row],[32]],Q422)=2),1,"")</f>
        <v/>
      </c>
      <c r="AM421" s="19" t="str">
        <f>IF(AND(מרקובחצי[[#This Row],[CycleNumber]]&lt;$B422,SUM(V421:V422)=2),1,"")</f>
        <v/>
      </c>
      <c r="AN421" s="19" t="str">
        <f>IF(AND(מרקובחצי[[#This Row],[CycleNumber]]&lt;$B422,SUM(מרקובחצי[[#This Row],[33]],O422)=2),1,"")</f>
        <v/>
      </c>
      <c r="AO421" s="19" t="str">
        <f>IF(AND(מרקובחצי[[#This Row],[CycleNumber]]&lt;$B422,SUM(מרקובחצי[[#This Row],[33]],P422)=2),1,"")</f>
        <v/>
      </c>
      <c r="AP421" s="19" t="str">
        <f>IF(AND(מרקובחצי[[#This Row],[CycleNumber]]&lt;$B422,SUM(מרקובחצי[[#This Row],[33]],Q422)=2),1,"")</f>
        <v/>
      </c>
      <c r="AQ421" s="19" t="str">
        <f>IF(AND(מרקובחצי[[#This Row],[CycleNumber]]&lt;$B422,SUM(W421:W422)=2),1,"")</f>
        <v/>
      </c>
      <c r="AR421" s="19" t="str">
        <f>IF(AND(מרקובחצי[[#This Row],[CycleNumber]]&lt;$B422,SUM(מרקובחצי[[#This Row],[12]],S422)=2),1,"")</f>
        <v/>
      </c>
      <c r="AS421" s="19">
        <f>IF(AND(מרקובחצי[[#This Row],[CycleNumber]]&lt;$B422,SUM(מרקובחצי[[#This Row],[22]],V422)=2),1,"")</f>
        <v>1</v>
      </c>
      <c r="AT421" s="21">
        <f>SUM(מרקובחצי[[#This Row],[11]:[33]])</f>
        <v>1</v>
      </c>
    </row>
    <row r="422" spans="1:46" ht="15.6" x14ac:dyDescent="0.25">
      <c r="A422" s="19" t="s">
        <v>45</v>
      </c>
      <c r="B422" s="19">
        <v>9</v>
      </c>
      <c r="C422">
        <v>24</v>
      </c>
      <c r="D422" s="19">
        <f>מרקובחצי[[#This Row],[LengthofCycle]]+1</f>
        <v>25</v>
      </c>
      <c r="E422" t="str">
        <f>IF(IFERROR(LOOKUP(מרקובחצי[[#This Row],[ClientID]],קביעויות[הפלגה]),FALSE)=מרקובחצי[[#This Row],[ClientID]],1,"")</f>
        <v/>
      </c>
      <c r="F422">
        <f>IF(IFERROR(LOOKUP(מרקובחצי[[#This Row],[ClientID]],סוגחציקבוע[S31]),FALSE)=מרקובחצי[[#This Row],[ClientID]],1,"")</f>
        <v>1</v>
      </c>
      <c r="G422" t="str">
        <f>IF(IFERROR(LOOKUP(מרקובחצי[[#This Row],[ClientID]],סוגחציקבוע[S32]),FALSE)=מרקובחצי[[#This Row],[ClientID]],1,"")</f>
        <v/>
      </c>
      <c r="H422" t="str">
        <f>IF(IFERROR(LOOKUP(מרקובחצי[[#This Row],[ClientID]],סוגחציקבוע[S33]),FALSE)=מרקובחצי[[#This Row],[ClientID]],1,"")</f>
        <v/>
      </c>
      <c r="I422" t="str">
        <f>IF(IFERROR(LOOKUP(מרקובחצי[[#This Row],[ClientID]],סוגחציקבוע[S32&amp;33]),FALSE)=מרקובחצי[[#This Row],[ClientID]],1,"")</f>
        <v/>
      </c>
      <c r="J422" s="19">
        <f>IF(SUM(מרקובחצי[[#This Row],[11]:[13]])=1,מרקובחצי[[#This Row],[עד ועד]],IF(SUM(R421:T422)=1,IF(מרקובחצי[[#This Row],[עד ועד]]&lt;J421,מרקובחצי[[#This Row],[עד ועד]],J421),J421))</f>
        <v>25</v>
      </c>
      <c r="K422" s="19">
        <f>IF(SUM(מרקובחצי[[#This Row],[11]:[13]])=1,מרקובחצי[[#This Row],[עד ועד]],IF(SUM(R421:T422)=1,IF(מרקובחצי[[#This Row],[עד ועד]]&gt;K421,מרקובחצי[[#This Row],[עד ועד]],K421),K421))</f>
        <v>29</v>
      </c>
      <c r="L422" s="19">
        <f>IF(AND(SUM(מרקובחצי[[#This Row],[31]:[33]])=1,SUM(U421:W421)=0),מרקובחצי[[#This Row],[מקס]]-מרקובחצי[[#This Row],[מינ]],"")</f>
        <v>4</v>
      </c>
      <c r="M42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22" s="19" t="str">
        <f t="shared" si="6"/>
        <v>S22</v>
      </c>
      <c r="O422" s="19" t="str">
        <f>IF(מרקובחצי[[#This Row],[קבעה הפלגה?]]=1,"",IF(AND(מרקובחצי[[#This Row],[עד ועד]]&lt;29,OR(מרקובחצי[[#This Row],[CycleNumber]]=1,AND(U421=1,OR(מרקובחצי[[#This Row],[עד ועד]]&lt;J421,מרקובחצי[[#This Row],[עד ועד]]&gt;K421)),AND(V421=1,מרקובחצי[[#This Row],[עד ועד]]&lt;J421),W421=1)),1,""))</f>
        <v/>
      </c>
      <c r="P422" s="19" t="str">
        <f>IF(מרקובחצי[[#This Row],[קבעה הפלגה?]]=1,"",IF(AND(מרקובחצי[[#This Row],[עד ועד]]&gt;28,מרקובחצי[[#This Row],[עד ועד]]&lt;32,OR(מרקובחצי[[#This Row],[CycleNumber]]=1,AND(U421=1),AND(V421=1,OR(מרקובחצי[[#This Row],[עד ועד]]&lt;J421,מרקובחצי[[#This Row],[עד ועד]]&gt;K421)),W421=1)),1,""))</f>
        <v/>
      </c>
      <c r="Q422" s="19" t="str">
        <f>IF(מרקובחצי[[#This Row],[קבעה הפלגה?]]=1,"",IF(AND(מרקובחצי[[#This Row],[עד ועד]]&gt;31,OR(מרקובחצי[[#This Row],[CycleNumber]]=1,AND(U421=1),AND(V421=1,מרקובחצי[[#This Row],[עד ועד]]&gt;K421),AND(W421=1,OR(מרקובחצי[[#This Row],[עד ועד]]&gt;K421,מרקובחצי[[#This Row],[עד ועד]]&lt;J421)))),1,""))</f>
        <v/>
      </c>
      <c r="R422" s="19" t="str">
        <f>IF(מרקובחצי[[#This Row],[CycleNumber]]&gt;1,IF(AND(O421=1,מרקובחצי[[#This Row],[עד ועד]]&lt;29),1,""),"")</f>
        <v/>
      </c>
      <c r="S422" s="19" t="str">
        <f>IF(מרקובחצי[[#This Row],[CycleNumber]]&gt;1,IF(OR(AND(O421=1,מרקובחצי[[#This Row],[עד ועד]]&gt;28),AND(P421=1),AND(Q421=1,מרקובחצי[[#This Row],[עד ועד]]&lt;32)),1,""),"")</f>
        <v/>
      </c>
      <c r="T422" s="19" t="str">
        <f>IF(מרקובחצי[[#This Row],[CycleNumber]]&gt;1,IF(AND(Q421=1,מרקובחצי[[#This Row],[עד ועד]]&gt;31),1,""),"")</f>
        <v/>
      </c>
      <c r="U422" s="19" t="str">
        <f>IF(מרקובחצי[[#This Row],[CycleNumber]]&gt;1,IF(AND(R421=1,מרקובחצי[[#This Row],[עד ועד]]&lt;29),1,IF(AND(U421=1,NOT(OR(מרקובחצי[[#This Row],[עד ועד]]&lt;J421,מרקובחצי[[#This Row],[עד ועד]]&gt;K421))),1,"")),"")</f>
        <v/>
      </c>
      <c r="V422" s="19">
        <f>IF(מרקובחצי[[#This Row],[CycleNumber]]&gt;1,IF(AND(SUM(R421:T421)=1,מרקובחצי[[#This Row],[עד ועד]]&gt;28,מרקובחצי[[#This Row],[עד ועד]]&lt;32),1,IF(OR(S421=1,AND(R421=1,מרקובחצי[[#This Row],[עד ועד]]&gt;28),AND(T421=1,מרקובחצי[[#This Row],[עד ועד]]&lt;32)),1,IF(AND(V421=1,NOT(OR(מרקובחצי[[#This Row],[עד ועד]]&lt;J421,מרקובחצי[[#This Row],[עד ועד]]&gt;K421))),1,""))),"")</f>
        <v>1</v>
      </c>
      <c r="W422" s="19" t="str">
        <f>IF(מרקובחצי[[#This Row],[CycleNumber]]&gt;1,IF(AND(T421=1,מרקובחצי[[#This Row],[עד ועד]]&gt;31),1,IF(AND(W421=1,NOT(OR(מרקובחצי[[#This Row],[עד ועד]]&lt;J421,מרקובחצי[[#This Row],[עד ועד]]&gt;K421))),1,"")),"")</f>
        <v/>
      </c>
      <c r="X422" s="19" t="str">
        <f>IF(AND(מרקובחצי[[#This Row],[CycleNumber]]&lt;$B423,SUM(מרקובחצי[[#This Row],[11]],R423)=2),1,"")</f>
        <v/>
      </c>
      <c r="Y422" s="19" t="str">
        <f>IF(AND(מרקובחצי[[#This Row],[CycleNumber]]&lt;$B423,SUM(מרקובחצי[[#This Row],[11]],S423)=2),1,"")</f>
        <v/>
      </c>
      <c r="Z422" s="19" t="str">
        <f>IF(AND(מרקובחצי[[#This Row],[CycleNumber]]&lt;$B423,SUM(מרקובחצי[[#This Row],[13]],S423)=2),1,"")</f>
        <v/>
      </c>
      <c r="AA422" s="19" t="str">
        <f>IF(AND(מרקובחצי[[#This Row],[CycleNumber]]&lt;$B423,SUM(מרקובחצי[[#This Row],[13]],T423)=2),1,"")</f>
        <v/>
      </c>
      <c r="AB422" s="19" t="str">
        <f>IF(AND(מרקובחצי[[#This Row],[CycleNumber]]&lt;$B423,SUM(מרקובחצי[[#This Row],[21]],U423)=2),1,"")</f>
        <v/>
      </c>
      <c r="AC422" s="19" t="str">
        <f>IF(AND(מרקובחצי[[#This Row],[CycleNumber]]&lt;$B423,SUM(מרקובחצי[[#This Row],[21]],V423)=2),1,"")</f>
        <v/>
      </c>
      <c r="AD422" s="19" t="str">
        <f>IF(AND(מרקובחצי[[#This Row],[CycleNumber]]&lt;$B423,SUM(מרקובחצי[[#This Row],[23]],V423)=2),1,"")</f>
        <v/>
      </c>
      <c r="AE422" s="19" t="str">
        <f>IF(AND(מרקובחצי[[#This Row],[CycleNumber]]&lt;$B423,SUM(מרקובחצי[[#This Row],[23]],W423)=2),1,"")</f>
        <v/>
      </c>
      <c r="AF422" s="19" t="str">
        <f>IF(AND(מרקובחצי[[#This Row],[CycleNumber]]&lt;$B423,SUM(מרקובחצי[[#This Row],[31]],O423)=2),1,"")</f>
        <v/>
      </c>
      <c r="AG422" s="19" t="str">
        <f>IF(AND(מרקובחצי[[#This Row],[CycleNumber]]&lt;$B423,SUM(מרקובחצי[[#This Row],[31]],P423)=2),1,"")</f>
        <v/>
      </c>
      <c r="AH422" s="19" t="str">
        <f>IF(AND(מרקובחצי[[#This Row],[CycleNumber]]&lt;$B423,SUM(מרקובחצי[[#This Row],[31]],Q423)=2),1,"")</f>
        <v/>
      </c>
      <c r="AI422" s="19" t="str">
        <f>IF(AND(מרקובחצי[[#This Row],[CycleNumber]]&lt;$B423,SUM(U422:U423)=2),1,"")</f>
        <v/>
      </c>
      <c r="AJ422" s="19" t="str">
        <f>IF(AND(מרקובחצי[[#This Row],[CycleNumber]]&lt;$B423,SUM(מרקובחצי[[#This Row],[32]],O423)=2),1,"")</f>
        <v/>
      </c>
      <c r="AK422" s="19" t="str">
        <f>IF(AND(מרקובחצי[[#This Row],[CycleNumber]]&lt;$B423,SUM(מרקובחצי[[#This Row],[32]],P423)=2),1,"")</f>
        <v/>
      </c>
      <c r="AL422" s="19" t="str">
        <f>IF(AND(מרקובחצי[[#This Row],[CycleNumber]]&lt;$B423,SUM(מרקובחצי[[#This Row],[32]],Q423)=2),1,"")</f>
        <v/>
      </c>
      <c r="AM422" s="19">
        <f>IF(AND(מרקובחצי[[#This Row],[CycleNumber]]&lt;$B423,SUM(V422:V423)=2),1,"")</f>
        <v>1</v>
      </c>
      <c r="AN422" s="19" t="str">
        <f>IF(AND(מרקובחצי[[#This Row],[CycleNumber]]&lt;$B423,SUM(מרקובחצי[[#This Row],[33]],O423)=2),1,"")</f>
        <v/>
      </c>
      <c r="AO422" s="19" t="str">
        <f>IF(AND(מרקובחצי[[#This Row],[CycleNumber]]&lt;$B423,SUM(מרקובחצי[[#This Row],[33]],P423)=2),1,"")</f>
        <v/>
      </c>
      <c r="AP422" s="19" t="str">
        <f>IF(AND(מרקובחצי[[#This Row],[CycleNumber]]&lt;$B423,SUM(מרקובחצי[[#This Row],[33]],Q423)=2),1,"")</f>
        <v/>
      </c>
      <c r="AQ422" s="19" t="str">
        <f>IF(AND(מרקובחצי[[#This Row],[CycleNumber]]&lt;$B423,SUM(W422:W423)=2),1,"")</f>
        <v/>
      </c>
      <c r="AR422" s="19" t="str">
        <f>IF(AND(מרקובחצי[[#This Row],[CycleNumber]]&lt;$B423,SUM(מרקובחצי[[#This Row],[12]],S423)=2),1,"")</f>
        <v/>
      </c>
      <c r="AS422" s="19" t="str">
        <f>IF(AND(מרקובחצי[[#This Row],[CycleNumber]]&lt;$B423,SUM(מרקובחצי[[#This Row],[22]],V423)=2),1,"")</f>
        <v/>
      </c>
      <c r="AT422" s="21">
        <f>SUM(מרקובחצי[[#This Row],[11]:[33]])</f>
        <v>1</v>
      </c>
    </row>
    <row r="423" spans="1:46" ht="15.6" x14ac:dyDescent="0.25">
      <c r="A423" s="19" t="s">
        <v>45</v>
      </c>
      <c r="B423" s="19">
        <v>10</v>
      </c>
      <c r="C423">
        <v>28</v>
      </c>
      <c r="D423" s="19">
        <f>מרקובחצי[[#This Row],[LengthofCycle]]+1</f>
        <v>29</v>
      </c>
      <c r="E423" t="str">
        <f>IF(IFERROR(LOOKUP(מרקובחצי[[#This Row],[ClientID]],קביעויות[הפלגה]),FALSE)=מרקובחצי[[#This Row],[ClientID]],1,"")</f>
        <v/>
      </c>
      <c r="F423">
        <f>IF(IFERROR(LOOKUP(מרקובחצי[[#This Row],[ClientID]],סוגחציקבוע[S31]),FALSE)=מרקובחצי[[#This Row],[ClientID]],1,"")</f>
        <v>1</v>
      </c>
      <c r="G423" t="str">
        <f>IF(IFERROR(LOOKUP(מרקובחצי[[#This Row],[ClientID]],סוגחציקבוע[S32]),FALSE)=מרקובחצי[[#This Row],[ClientID]],1,"")</f>
        <v/>
      </c>
      <c r="H423" t="str">
        <f>IF(IFERROR(LOOKUP(מרקובחצי[[#This Row],[ClientID]],סוגחציקבוע[S33]),FALSE)=מרקובחצי[[#This Row],[ClientID]],1,"")</f>
        <v/>
      </c>
      <c r="I423" t="str">
        <f>IF(IFERROR(LOOKUP(מרקובחצי[[#This Row],[ClientID]],סוגחציקבוע[S32&amp;33]),FALSE)=מרקובחצי[[#This Row],[ClientID]],1,"")</f>
        <v/>
      </c>
      <c r="J423" s="19">
        <f>IF(SUM(מרקובחצי[[#This Row],[11]:[13]])=1,מרקובחצי[[#This Row],[עד ועד]],IF(SUM(R422:T423)=1,IF(מרקובחצי[[#This Row],[עד ועד]]&lt;J422,מרקובחצי[[#This Row],[עד ועד]],J422),J422))</f>
        <v>25</v>
      </c>
      <c r="K423" s="19">
        <f>IF(SUM(מרקובחצי[[#This Row],[11]:[13]])=1,מרקובחצי[[#This Row],[עד ועד]],IF(SUM(R422:T423)=1,IF(מרקובחצי[[#This Row],[עד ועד]]&gt;K422,מרקובחצי[[#This Row],[עד ועד]],K422),K422))</f>
        <v>29</v>
      </c>
      <c r="L423" s="19" t="str">
        <f>IF(AND(SUM(מרקובחצי[[#This Row],[31]:[33]])=1,SUM(U422:W422)=0),מרקובחצי[[#This Row],[מקס]]-מרקובחצי[[#This Row],[מינ]],"")</f>
        <v/>
      </c>
      <c r="M42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23" s="19" t="str">
        <f t="shared" si="6"/>
        <v>S32</v>
      </c>
      <c r="O423" s="19" t="str">
        <f>IF(מרקובחצי[[#This Row],[קבעה הפלגה?]]=1,"",IF(AND(מרקובחצי[[#This Row],[עד ועד]]&lt;29,OR(מרקובחצי[[#This Row],[CycleNumber]]=1,AND(U422=1,OR(מרקובחצי[[#This Row],[עד ועד]]&lt;J422,מרקובחצי[[#This Row],[עד ועד]]&gt;K422)),AND(V422=1,מרקובחצי[[#This Row],[עד ועד]]&lt;J422),W422=1)),1,""))</f>
        <v/>
      </c>
      <c r="P423" s="19" t="str">
        <f>IF(מרקובחצי[[#This Row],[קבעה הפלגה?]]=1,"",IF(AND(מרקובחצי[[#This Row],[עד ועד]]&gt;28,מרקובחצי[[#This Row],[עד ועד]]&lt;32,OR(מרקובחצי[[#This Row],[CycleNumber]]=1,AND(U422=1),AND(V422=1,OR(מרקובחצי[[#This Row],[עד ועד]]&lt;J422,מרקובחצי[[#This Row],[עד ועד]]&gt;K422)),W422=1)),1,""))</f>
        <v/>
      </c>
      <c r="Q423" s="19" t="str">
        <f>IF(מרקובחצי[[#This Row],[קבעה הפלגה?]]=1,"",IF(AND(מרקובחצי[[#This Row],[עד ועד]]&gt;31,OR(מרקובחצי[[#This Row],[CycleNumber]]=1,AND(U422=1),AND(V422=1,מרקובחצי[[#This Row],[עד ועד]]&gt;K422),AND(W422=1,OR(מרקובחצי[[#This Row],[עד ועד]]&gt;K422,מרקובחצי[[#This Row],[עד ועד]]&lt;J422)))),1,""))</f>
        <v/>
      </c>
      <c r="R423" s="19" t="str">
        <f>IF(מרקובחצי[[#This Row],[CycleNumber]]&gt;1,IF(AND(O422=1,מרקובחצי[[#This Row],[עד ועד]]&lt;29),1,""),"")</f>
        <v/>
      </c>
      <c r="S423" s="19" t="str">
        <f>IF(מרקובחצי[[#This Row],[CycleNumber]]&gt;1,IF(OR(AND(O422=1,מרקובחצי[[#This Row],[עד ועד]]&gt;28),AND(P422=1),AND(Q422=1,מרקובחצי[[#This Row],[עד ועד]]&lt;32)),1,""),"")</f>
        <v/>
      </c>
      <c r="T423" s="19" t="str">
        <f>IF(מרקובחצי[[#This Row],[CycleNumber]]&gt;1,IF(AND(Q422=1,מרקובחצי[[#This Row],[עד ועד]]&gt;31),1,""),"")</f>
        <v/>
      </c>
      <c r="U423" s="19" t="str">
        <f>IF(מרקובחצי[[#This Row],[CycleNumber]]&gt;1,IF(AND(R422=1,מרקובחצי[[#This Row],[עד ועד]]&lt;29),1,IF(AND(U422=1,NOT(OR(מרקובחצי[[#This Row],[עד ועד]]&lt;J422,מרקובחצי[[#This Row],[עד ועד]]&gt;K422))),1,"")),"")</f>
        <v/>
      </c>
      <c r="V423" s="19">
        <f>IF(מרקובחצי[[#This Row],[CycleNumber]]&gt;1,IF(AND(SUM(R422:T422)=1,מרקובחצי[[#This Row],[עד ועד]]&gt;28,מרקובחצי[[#This Row],[עד ועד]]&lt;32),1,IF(OR(S422=1,AND(R422=1,מרקובחצי[[#This Row],[עד ועד]]&gt;28),AND(T422=1,מרקובחצי[[#This Row],[עד ועד]]&lt;32)),1,IF(AND(V422=1,NOT(OR(מרקובחצי[[#This Row],[עד ועד]]&lt;J422,מרקובחצי[[#This Row],[עד ועד]]&gt;K422))),1,""))),"")</f>
        <v>1</v>
      </c>
      <c r="W423" s="19" t="str">
        <f>IF(מרקובחצי[[#This Row],[CycleNumber]]&gt;1,IF(AND(T422=1,מרקובחצי[[#This Row],[עד ועד]]&gt;31),1,IF(AND(W422=1,NOT(OR(מרקובחצי[[#This Row],[עד ועד]]&lt;J422,מרקובחצי[[#This Row],[עד ועד]]&gt;K422))),1,"")),"")</f>
        <v/>
      </c>
      <c r="X423" s="19" t="str">
        <f>IF(AND(מרקובחצי[[#This Row],[CycleNumber]]&lt;$B424,SUM(מרקובחצי[[#This Row],[11]],R424)=2),1,"")</f>
        <v/>
      </c>
      <c r="Y423" s="19" t="str">
        <f>IF(AND(מרקובחצי[[#This Row],[CycleNumber]]&lt;$B424,SUM(מרקובחצי[[#This Row],[11]],S424)=2),1,"")</f>
        <v/>
      </c>
      <c r="Z423" s="19" t="str">
        <f>IF(AND(מרקובחצי[[#This Row],[CycleNumber]]&lt;$B424,SUM(מרקובחצי[[#This Row],[13]],S424)=2),1,"")</f>
        <v/>
      </c>
      <c r="AA423" s="19" t="str">
        <f>IF(AND(מרקובחצי[[#This Row],[CycleNumber]]&lt;$B424,SUM(מרקובחצי[[#This Row],[13]],T424)=2),1,"")</f>
        <v/>
      </c>
      <c r="AB423" s="19" t="str">
        <f>IF(AND(מרקובחצי[[#This Row],[CycleNumber]]&lt;$B424,SUM(מרקובחצי[[#This Row],[21]],U424)=2),1,"")</f>
        <v/>
      </c>
      <c r="AC423" s="19" t="str">
        <f>IF(AND(מרקובחצי[[#This Row],[CycleNumber]]&lt;$B424,SUM(מרקובחצי[[#This Row],[21]],V424)=2),1,"")</f>
        <v/>
      </c>
      <c r="AD423" s="19" t="str">
        <f>IF(AND(מרקובחצי[[#This Row],[CycleNumber]]&lt;$B424,SUM(מרקובחצי[[#This Row],[23]],V424)=2),1,"")</f>
        <v/>
      </c>
      <c r="AE423" s="19" t="str">
        <f>IF(AND(מרקובחצי[[#This Row],[CycleNumber]]&lt;$B424,SUM(מרקובחצי[[#This Row],[23]],W424)=2),1,"")</f>
        <v/>
      </c>
      <c r="AF423" s="19" t="str">
        <f>IF(AND(מרקובחצי[[#This Row],[CycleNumber]]&lt;$B424,SUM(מרקובחצי[[#This Row],[31]],O424)=2),1,"")</f>
        <v/>
      </c>
      <c r="AG423" s="19" t="str">
        <f>IF(AND(מרקובחצי[[#This Row],[CycleNumber]]&lt;$B424,SUM(מרקובחצי[[#This Row],[31]],P424)=2),1,"")</f>
        <v/>
      </c>
      <c r="AH423" s="19" t="str">
        <f>IF(AND(מרקובחצי[[#This Row],[CycleNumber]]&lt;$B424,SUM(מרקובחצי[[#This Row],[31]],Q424)=2),1,"")</f>
        <v/>
      </c>
      <c r="AI423" s="19" t="str">
        <f>IF(AND(מרקובחצי[[#This Row],[CycleNumber]]&lt;$B424,SUM(U423:U424)=2),1,"")</f>
        <v/>
      </c>
      <c r="AJ423" s="19" t="str">
        <f>IF(AND(מרקובחצי[[#This Row],[CycleNumber]]&lt;$B424,SUM(מרקובחצי[[#This Row],[32]],O424)=2),1,"")</f>
        <v/>
      </c>
      <c r="AK423" s="19" t="str">
        <f>IF(AND(מרקובחצי[[#This Row],[CycleNumber]]&lt;$B424,SUM(מרקובחצי[[#This Row],[32]],P424)=2),1,"")</f>
        <v/>
      </c>
      <c r="AL423" s="19" t="str">
        <f>IF(AND(מרקובחצי[[#This Row],[CycleNumber]]&lt;$B424,SUM(מרקובחצי[[#This Row],[32]],Q424)=2),1,"")</f>
        <v/>
      </c>
      <c r="AM423" s="19">
        <f>IF(AND(מרקובחצי[[#This Row],[CycleNumber]]&lt;$B424,SUM(V423:V424)=2),1,"")</f>
        <v>1</v>
      </c>
      <c r="AN423" s="19" t="str">
        <f>IF(AND(מרקובחצי[[#This Row],[CycleNumber]]&lt;$B424,SUM(מרקובחצי[[#This Row],[33]],O424)=2),1,"")</f>
        <v/>
      </c>
      <c r="AO423" s="19" t="str">
        <f>IF(AND(מרקובחצי[[#This Row],[CycleNumber]]&lt;$B424,SUM(מרקובחצי[[#This Row],[33]],P424)=2),1,"")</f>
        <v/>
      </c>
      <c r="AP423" s="19" t="str">
        <f>IF(AND(מרקובחצי[[#This Row],[CycleNumber]]&lt;$B424,SUM(מרקובחצי[[#This Row],[33]],Q424)=2),1,"")</f>
        <v/>
      </c>
      <c r="AQ423" s="19" t="str">
        <f>IF(AND(מרקובחצי[[#This Row],[CycleNumber]]&lt;$B424,SUM(W423:W424)=2),1,"")</f>
        <v/>
      </c>
      <c r="AR423" s="19" t="str">
        <f>IF(AND(מרקובחצי[[#This Row],[CycleNumber]]&lt;$B424,SUM(מרקובחצי[[#This Row],[12]],S424)=2),1,"")</f>
        <v/>
      </c>
      <c r="AS423" s="19" t="str">
        <f>IF(AND(מרקובחצי[[#This Row],[CycleNumber]]&lt;$B424,SUM(מרקובחצי[[#This Row],[22]],V424)=2),1,"")</f>
        <v/>
      </c>
      <c r="AT423" s="21">
        <f>SUM(מרקובחצי[[#This Row],[11]:[33]])</f>
        <v>1</v>
      </c>
    </row>
    <row r="424" spans="1:46" ht="15.6" x14ac:dyDescent="0.25">
      <c r="A424" s="19" t="s">
        <v>45</v>
      </c>
      <c r="B424" s="19">
        <v>11</v>
      </c>
      <c r="C424">
        <v>26</v>
      </c>
      <c r="D424" s="19">
        <f>מרקובחצי[[#This Row],[LengthofCycle]]+1</f>
        <v>27</v>
      </c>
      <c r="E424" t="str">
        <f>IF(IFERROR(LOOKUP(מרקובחצי[[#This Row],[ClientID]],קביעויות[הפלגה]),FALSE)=מרקובחצי[[#This Row],[ClientID]],1,"")</f>
        <v/>
      </c>
      <c r="F424">
        <f>IF(IFERROR(LOOKUP(מרקובחצי[[#This Row],[ClientID]],סוגחציקבוע[S31]),FALSE)=מרקובחצי[[#This Row],[ClientID]],1,"")</f>
        <v>1</v>
      </c>
      <c r="G424" t="str">
        <f>IF(IFERROR(LOOKUP(מרקובחצי[[#This Row],[ClientID]],סוגחציקבוע[S32]),FALSE)=מרקובחצי[[#This Row],[ClientID]],1,"")</f>
        <v/>
      </c>
      <c r="H424" t="str">
        <f>IF(IFERROR(LOOKUP(מרקובחצי[[#This Row],[ClientID]],סוגחציקבוע[S33]),FALSE)=מרקובחצי[[#This Row],[ClientID]],1,"")</f>
        <v/>
      </c>
      <c r="I424" t="str">
        <f>IF(IFERROR(LOOKUP(מרקובחצי[[#This Row],[ClientID]],סוגחציקבוע[S32&amp;33]),FALSE)=מרקובחצי[[#This Row],[ClientID]],1,"")</f>
        <v/>
      </c>
      <c r="J424" s="19">
        <f>IF(SUM(מרקובחצי[[#This Row],[11]:[13]])=1,מרקובחצי[[#This Row],[עד ועד]],IF(SUM(R423:T424)=1,IF(מרקובחצי[[#This Row],[עד ועד]]&lt;J423,מרקובחצי[[#This Row],[עד ועד]],J423),J423))</f>
        <v>25</v>
      </c>
      <c r="K424" s="19">
        <f>IF(SUM(מרקובחצי[[#This Row],[11]:[13]])=1,מרקובחצי[[#This Row],[עד ועד]],IF(SUM(R423:T424)=1,IF(מרקובחצי[[#This Row],[עד ועד]]&gt;K423,מרקובחצי[[#This Row],[עד ועד]],K423),K423))</f>
        <v>29</v>
      </c>
      <c r="L424" s="19" t="str">
        <f>IF(AND(SUM(מרקובחצי[[#This Row],[31]:[33]])=1,SUM(U423:W423)=0),מרקובחצי[[#This Row],[מקס]]-מרקובחצי[[#This Row],[מינ]],"")</f>
        <v/>
      </c>
      <c r="M42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24" s="19" t="str">
        <f t="shared" si="6"/>
        <v>S32</v>
      </c>
      <c r="O424" s="19" t="str">
        <f>IF(מרקובחצי[[#This Row],[קבעה הפלגה?]]=1,"",IF(AND(מרקובחצי[[#This Row],[עד ועד]]&lt;29,OR(מרקובחצי[[#This Row],[CycleNumber]]=1,AND(U423=1,OR(מרקובחצי[[#This Row],[עד ועד]]&lt;J423,מרקובחצי[[#This Row],[עד ועד]]&gt;K423)),AND(V423=1,מרקובחצי[[#This Row],[עד ועד]]&lt;J423),W423=1)),1,""))</f>
        <v/>
      </c>
      <c r="P424" s="19" t="str">
        <f>IF(מרקובחצי[[#This Row],[קבעה הפלגה?]]=1,"",IF(AND(מרקובחצי[[#This Row],[עד ועד]]&gt;28,מרקובחצי[[#This Row],[עד ועד]]&lt;32,OR(מרקובחצי[[#This Row],[CycleNumber]]=1,AND(U423=1),AND(V423=1,OR(מרקובחצי[[#This Row],[עד ועד]]&lt;J423,מרקובחצי[[#This Row],[עד ועד]]&gt;K423)),W423=1)),1,""))</f>
        <v/>
      </c>
      <c r="Q424" s="19" t="str">
        <f>IF(מרקובחצי[[#This Row],[קבעה הפלגה?]]=1,"",IF(AND(מרקובחצי[[#This Row],[עד ועד]]&gt;31,OR(מרקובחצי[[#This Row],[CycleNumber]]=1,AND(U423=1),AND(V423=1,מרקובחצי[[#This Row],[עד ועד]]&gt;K423),AND(W423=1,OR(מרקובחצי[[#This Row],[עד ועד]]&gt;K423,מרקובחצי[[#This Row],[עד ועד]]&lt;J423)))),1,""))</f>
        <v/>
      </c>
      <c r="R424" s="19" t="str">
        <f>IF(מרקובחצי[[#This Row],[CycleNumber]]&gt;1,IF(AND(O423=1,מרקובחצי[[#This Row],[עד ועד]]&lt;29),1,""),"")</f>
        <v/>
      </c>
      <c r="S424" s="19" t="str">
        <f>IF(מרקובחצי[[#This Row],[CycleNumber]]&gt;1,IF(OR(AND(O423=1,מרקובחצי[[#This Row],[עד ועד]]&gt;28),AND(P423=1),AND(Q423=1,מרקובחצי[[#This Row],[עד ועד]]&lt;32)),1,""),"")</f>
        <v/>
      </c>
      <c r="T424" s="19" t="str">
        <f>IF(מרקובחצי[[#This Row],[CycleNumber]]&gt;1,IF(AND(Q423=1,מרקובחצי[[#This Row],[עד ועד]]&gt;31),1,""),"")</f>
        <v/>
      </c>
      <c r="U424" s="19" t="str">
        <f>IF(מרקובחצי[[#This Row],[CycleNumber]]&gt;1,IF(AND(R423=1,מרקובחצי[[#This Row],[עד ועד]]&lt;29),1,IF(AND(U423=1,NOT(OR(מרקובחצי[[#This Row],[עד ועד]]&lt;J423,מרקובחצי[[#This Row],[עד ועד]]&gt;K423))),1,"")),"")</f>
        <v/>
      </c>
      <c r="V424" s="19">
        <f>IF(מרקובחצי[[#This Row],[CycleNumber]]&gt;1,IF(AND(SUM(R423:T423)=1,מרקובחצי[[#This Row],[עד ועד]]&gt;28,מרקובחצי[[#This Row],[עד ועד]]&lt;32),1,IF(OR(S423=1,AND(R423=1,מרקובחצי[[#This Row],[עד ועד]]&gt;28),AND(T423=1,מרקובחצי[[#This Row],[עד ועד]]&lt;32)),1,IF(AND(V423=1,NOT(OR(מרקובחצי[[#This Row],[עד ועד]]&lt;J423,מרקובחצי[[#This Row],[עד ועד]]&gt;K423))),1,""))),"")</f>
        <v>1</v>
      </c>
      <c r="W424" s="19" t="str">
        <f>IF(מרקובחצי[[#This Row],[CycleNumber]]&gt;1,IF(AND(T423=1,מרקובחצי[[#This Row],[עד ועד]]&gt;31),1,IF(AND(W423=1,NOT(OR(מרקובחצי[[#This Row],[עד ועד]]&lt;J423,מרקובחצי[[#This Row],[עד ועד]]&gt;K423))),1,"")),"")</f>
        <v/>
      </c>
      <c r="X424" s="19" t="str">
        <f>IF(AND(מרקובחצי[[#This Row],[CycleNumber]]&lt;$B425,SUM(מרקובחצי[[#This Row],[11]],R425)=2),1,"")</f>
        <v/>
      </c>
      <c r="Y424" s="19" t="str">
        <f>IF(AND(מרקובחצי[[#This Row],[CycleNumber]]&lt;$B425,SUM(מרקובחצי[[#This Row],[11]],S425)=2),1,"")</f>
        <v/>
      </c>
      <c r="Z424" s="19" t="str">
        <f>IF(AND(מרקובחצי[[#This Row],[CycleNumber]]&lt;$B425,SUM(מרקובחצי[[#This Row],[13]],S425)=2),1,"")</f>
        <v/>
      </c>
      <c r="AA424" s="19" t="str">
        <f>IF(AND(מרקובחצי[[#This Row],[CycleNumber]]&lt;$B425,SUM(מרקובחצי[[#This Row],[13]],T425)=2),1,"")</f>
        <v/>
      </c>
      <c r="AB424" s="19" t="str">
        <f>IF(AND(מרקובחצי[[#This Row],[CycleNumber]]&lt;$B425,SUM(מרקובחצי[[#This Row],[21]],U425)=2),1,"")</f>
        <v/>
      </c>
      <c r="AC424" s="19" t="str">
        <f>IF(AND(מרקובחצי[[#This Row],[CycleNumber]]&lt;$B425,SUM(מרקובחצי[[#This Row],[21]],V425)=2),1,"")</f>
        <v/>
      </c>
      <c r="AD424" s="19" t="str">
        <f>IF(AND(מרקובחצי[[#This Row],[CycleNumber]]&lt;$B425,SUM(מרקובחצי[[#This Row],[23]],V425)=2),1,"")</f>
        <v/>
      </c>
      <c r="AE424" s="19" t="str">
        <f>IF(AND(מרקובחצי[[#This Row],[CycleNumber]]&lt;$B425,SUM(מרקובחצי[[#This Row],[23]],W425)=2),1,"")</f>
        <v/>
      </c>
      <c r="AF424" s="19" t="str">
        <f>IF(AND(מרקובחצי[[#This Row],[CycleNumber]]&lt;$B425,SUM(מרקובחצי[[#This Row],[31]],O425)=2),1,"")</f>
        <v/>
      </c>
      <c r="AG424" s="19" t="str">
        <f>IF(AND(מרקובחצי[[#This Row],[CycleNumber]]&lt;$B425,SUM(מרקובחצי[[#This Row],[31]],P425)=2),1,"")</f>
        <v/>
      </c>
      <c r="AH424" s="19" t="str">
        <f>IF(AND(מרקובחצי[[#This Row],[CycleNumber]]&lt;$B425,SUM(מרקובחצי[[#This Row],[31]],Q425)=2),1,"")</f>
        <v/>
      </c>
      <c r="AI424" s="19" t="str">
        <f>IF(AND(מרקובחצי[[#This Row],[CycleNumber]]&lt;$B425,SUM(U424:U425)=2),1,"")</f>
        <v/>
      </c>
      <c r="AJ424" s="19" t="str">
        <f>IF(AND(מרקובחצי[[#This Row],[CycleNumber]]&lt;$B425,SUM(מרקובחצי[[#This Row],[32]],O425)=2),1,"")</f>
        <v/>
      </c>
      <c r="AK424" s="19" t="str">
        <f>IF(AND(מרקובחצי[[#This Row],[CycleNumber]]&lt;$B425,SUM(מרקובחצי[[#This Row],[32]],P425)=2),1,"")</f>
        <v/>
      </c>
      <c r="AL424" s="19" t="str">
        <f>IF(AND(מרקובחצי[[#This Row],[CycleNumber]]&lt;$B425,SUM(מרקובחצי[[#This Row],[32]],Q425)=2),1,"")</f>
        <v/>
      </c>
      <c r="AM424" s="19">
        <f>IF(AND(מרקובחצי[[#This Row],[CycleNumber]]&lt;$B425,SUM(V424:V425)=2),1,"")</f>
        <v>1</v>
      </c>
      <c r="AN424" s="19" t="str">
        <f>IF(AND(מרקובחצי[[#This Row],[CycleNumber]]&lt;$B425,SUM(מרקובחצי[[#This Row],[33]],O425)=2),1,"")</f>
        <v/>
      </c>
      <c r="AO424" s="19" t="str">
        <f>IF(AND(מרקובחצי[[#This Row],[CycleNumber]]&lt;$B425,SUM(מרקובחצי[[#This Row],[33]],P425)=2),1,"")</f>
        <v/>
      </c>
      <c r="AP424" s="19" t="str">
        <f>IF(AND(מרקובחצי[[#This Row],[CycleNumber]]&lt;$B425,SUM(מרקובחצי[[#This Row],[33]],Q425)=2),1,"")</f>
        <v/>
      </c>
      <c r="AQ424" s="19" t="str">
        <f>IF(AND(מרקובחצי[[#This Row],[CycleNumber]]&lt;$B425,SUM(W424:W425)=2),1,"")</f>
        <v/>
      </c>
      <c r="AR424" s="19" t="str">
        <f>IF(AND(מרקובחצי[[#This Row],[CycleNumber]]&lt;$B425,SUM(מרקובחצי[[#This Row],[12]],S425)=2),1,"")</f>
        <v/>
      </c>
      <c r="AS424" s="19" t="str">
        <f>IF(AND(מרקובחצי[[#This Row],[CycleNumber]]&lt;$B425,SUM(מרקובחצי[[#This Row],[22]],V425)=2),1,"")</f>
        <v/>
      </c>
      <c r="AT424" s="21">
        <f>SUM(מרקובחצי[[#This Row],[11]:[33]])</f>
        <v>1</v>
      </c>
    </row>
    <row r="425" spans="1:46" ht="15.6" x14ac:dyDescent="0.25">
      <c r="A425" s="19" t="s">
        <v>45</v>
      </c>
      <c r="B425" s="19">
        <v>12</v>
      </c>
      <c r="C425">
        <v>26</v>
      </c>
      <c r="D425" s="19">
        <f>מרקובחצי[[#This Row],[LengthofCycle]]+1</f>
        <v>27</v>
      </c>
      <c r="E425" t="str">
        <f>IF(IFERROR(LOOKUP(מרקובחצי[[#This Row],[ClientID]],קביעויות[הפלגה]),FALSE)=מרקובחצי[[#This Row],[ClientID]],1,"")</f>
        <v/>
      </c>
      <c r="F425">
        <f>IF(IFERROR(LOOKUP(מרקובחצי[[#This Row],[ClientID]],סוגחציקבוע[S31]),FALSE)=מרקובחצי[[#This Row],[ClientID]],1,"")</f>
        <v>1</v>
      </c>
      <c r="G425" t="str">
        <f>IF(IFERROR(LOOKUP(מרקובחצי[[#This Row],[ClientID]],סוגחציקבוע[S32]),FALSE)=מרקובחצי[[#This Row],[ClientID]],1,"")</f>
        <v/>
      </c>
      <c r="H425" t="str">
        <f>IF(IFERROR(LOOKUP(מרקובחצי[[#This Row],[ClientID]],סוגחציקבוע[S33]),FALSE)=מרקובחצי[[#This Row],[ClientID]],1,"")</f>
        <v/>
      </c>
      <c r="I425" t="str">
        <f>IF(IFERROR(LOOKUP(מרקובחצי[[#This Row],[ClientID]],סוגחציקבוע[S32&amp;33]),FALSE)=מרקובחצי[[#This Row],[ClientID]],1,"")</f>
        <v/>
      </c>
      <c r="J425" s="19">
        <f>IF(SUM(מרקובחצי[[#This Row],[11]:[13]])=1,מרקובחצי[[#This Row],[עד ועד]],IF(SUM(R424:T425)=1,IF(מרקובחצי[[#This Row],[עד ועד]]&lt;J424,מרקובחצי[[#This Row],[עד ועד]],J424),J424))</f>
        <v>25</v>
      </c>
      <c r="K425" s="19">
        <f>IF(SUM(מרקובחצי[[#This Row],[11]:[13]])=1,מרקובחצי[[#This Row],[עד ועד]],IF(SUM(R424:T425)=1,IF(מרקובחצי[[#This Row],[עד ועד]]&gt;K424,מרקובחצי[[#This Row],[עד ועד]],K424),K424))</f>
        <v>29</v>
      </c>
      <c r="L425" s="19" t="str">
        <f>IF(AND(SUM(מרקובחצי[[#This Row],[31]:[33]])=1,SUM(U424:W424)=0),מרקובחצי[[#This Row],[מקס]]-מרקובחצי[[#This Row],[מינ]],"")</f>
        <v/>
      </c>
      <c r="M42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25" s="19" t="str">
        <f t="shared" si="6"/>
        <v>S32</v>
      </c>
      <c r="O425" s="19" t="str">
        <f>IF(מרקובחצי[[#This Row],[קבעה הפלגה?]]=1,"",IF(AND(מרקובחצי[[#This Row],[עד ועד]]&lt;29,OR(מרקובחצי[[#This Row],[CycleNumber]]=1,AND(U424=1,OR(מרקובחצי[[#This Row],[עד ועד]]&lt;J424,מרקובחצי[[#This Row],[עד ועד]]&gt;K424)),AND(V424=1,מרקובחצי[[#This Row],[עד ועד]]&lt;J424),W424=1)),1,""))</f>
        <v/>
      </c>
      <c r="P425" s="19" t="str">
        <f>IF(מרקובחצי[[#This Row],[קבעה הפלגה?]]=1,"",IF(AND(מרקובחצי[[#This Row],[עד ועד]]&gt;28,מרקובחצי[[#This Row],[עד ועד]]&lt;32,OR(מרקובחצי[[#This Row],[CycleNumber]]=1,AND(U424=1),AND(V424=1,OR(מרקובחצי[[#This Row],[עד ועד]]&lt;J424,מרקובחצי[[#This Row],[עד ועד]]&gt;K424)),W424=1)),1,""))</f>
        <v/>
      </c>
      <c r="Q425" s="19" t="str">
        <f>IF(מרקובחצי[[#This Row],[קבעה הפלגה?]]=1,"",IF(AND(מרקובחצי[[#This Row],[עד ועד]]&gt;31,OR(מרקובחצי[[#This Row],[CycleNumber]]=1,AND(U424=1),AND(V424=1,מרקובחצי[[#This Row],[עד ועד]]&gt;K424),AND(W424=1,OR(מרקובחצי[[#This Row],[עד ועד]]&gt;K424,מרקובחצי[[#This Row],[עד ועד]]&lt;J424)))),1,""))</f>
        <v/>
      </c>
      <c r="R425" s="19" t="str">
        <f>IF(מרקובחצי[[#This Row],[CycleNumber]]&gt;1,IF(AND(O424=1,מרקובחצי[[#This Row],[עד ועד]]&lt;29),1,""),"")</f>
        <v/>
      </c>
      <c r="S425" s="19" t="str">
        <f>IF(מרקובחצי[[#This Row],[CycleNumber]]&gt;1,IF(OR(AND(O424=1,מרקובחצי[[#This Row],[עד ועד]]&gt;28),AND(P424=1),AND(Q424=1,מרקובחצי[[#This Row],[עד ועד]]&lt;32)),1,""),"")</f>
        <v/>
      </c>
      <c r="T425" s="19" t="str">
        <f>IF(מרקובחצי[[#This Row],[CycleNumber]]&gt;1,IF(AND(Q424=1,מרקובחצי[[#This Row],[עד ועד]]&gt;31),1,""),"")</f>
        <v/>
      </c>
      <c r="U425" s="19" t="str">
        <f>IF(מרקובחצי[[#This Row],[CycleNumber]]&gt;1,IF(AND(R424=1,מרקובחצי[[#This Row],[עד ועד]]&lt;29),1,IF(AND(U424=1,NOT(OR(מרקובחצי[[#This Row],[עד ועד]]&lt;J424,מרקובחצי[[#This Row],[עד ועד]]&gt;K424))),1,"")),"")</f>
        <v/>
      </c>
      <c r="V425" s="19">
        <f>IF(מרקובחצי[[#This Row],[CycleNumber]]&gt;1,IF(AND(SUM(R424:T424)=1,מרקובחצי[[#This Row],[עד ועד]]&gt;28,מרקובחצי[[#This Row],[עד ועד]]&lt;32),1,IF(OR(S424=1,AND(R424=1,מרקובחצי[[#This Row],[עד ועד]]&gt;28),AND(T424=1,מרקובחצי[[#This Row],[עד ועד]]&lt;32)),1,IF(AND(V424=1,NOT(OR(מרקובחצי[[#This Row],[עד ועד]]&lt;J424,מרקובחצי[[#This Row],[עד ועד]]&gt;K424))),1,""))),"")</f>
        <v>1</v>
      </c>
      <c r="W425" s="19" t="str">
        <f>IF(מרקובחצי[[#This Row],[CycleNumber]]&gt;1,IF(AND(T424=1,מרקובחצי[[#This Row],[עד ועד]]&gt;31),1,IF(AND(W424=1,NOT(OR(מרקובחצי[[#This Row],[עד ועד]]&lt;J424,מרקובחצי[[#This Row],[עד ועד]]&gt;K424))),1,"")),"")</f>
        <v/>
      </c>
      <c r="X425" s="19" t="str">
        <f>IF(AND(מרקובחצי[[#This Row],[CycleNumber]]&lt;$B426,SUM(מרקובחצי[[#This Row],[11]],R426)=2),1,"")</f>
        <v/>
      </c>
      <c r="Y425" s="19" t="str">
        <f>IF(AND(מרקובחצי[[#This Row],[CycleNumber]]&lt;$B426,SUM(מרקובחצי[[#This Row],[11]],S426)=2),1,"")</f>
        <v/>
      </c>
      <c r="Z425" s="19" t="str">
        <f>IF(AND(מרקובחצי[[#This Row],[CycleNumber]]&lt;$B426,SUM(מרקובחצי[[#This Row],[13]],S426)=2),1,"")</f>
        <v/>
      </c>
      <c r="AA425" s="19" t="str">
        <f>IF(AND(מרקובחצי[[#This Row],[CycleNumber]]&lt;$B426,SUM(מרקובחצי[[#This Row],[13]],T426)=2),1,"")</f>
        <v/>
      </c>
      <c r="AB425" s="19" t="str">
        <f>IF(AND(מרקובחצי[[#This Row],[CycleNumber]]&lt;$B426,SUM(מרקובחצי[[#This Row],[21]],U426)=2),1,"")</f>
        <v/>
      </c>
      <c r="AC425" s="19" t="str">
        <f>IF(AND(מרקובחצי[[#This Row],[CycleNumber]]&lt;$B426,SUM(מרקובחצי[[#This Row],[21]],V426)=2),1,"")</f>
        <v/>
      </c>
      <c r="AD425" s="19" t="str">
        <f>IF(AND(מרקובחצי[[#This Row],[CycleNumber]]&lt;$B426,SUM(מרקובחצי[[#This Row],[23]],V426)=2),1,"")</f>
        <v/>
      </c>
      <c r="AE425" s="19" t="str">
        <f>IF(AND(מרקובחצי[[#This Row],[CycleNumber]]&lt;$B426,SUM(מרקובחצי[[#This Row],[23]],W426)=2),1,"")</f>
        <v/>
      </c>
      <c r="AF425" s="19" t="str">
        <f>IF(AND(מרקובחצי[[#This Row],[CycleNumber]]&lt;$B426,SUM(מרקובחצי[[#This Row],[31]],O426)=2),1,"")</f>
        <v/>
      </c>
      <c r="AG425" s="19" t="str">
        <f>IF(AND(מרקובחצי[[#This Row],[CycleNumber]]&lt;$B426,SUM(מרקובחצי[[#This Row],[31]],P426)=2),1,"")</f>
        <v/>
      </c>
      <c r="AH425" s="19" t="str">
        <f>IF(AND(מרקובחצי[[#This Row],[CycleNumber]]&lt;$B426,SUM(מרקובחצי[[#This Row],[31]],Q426)=2),1,"")</f>
        <v/>
      </c>
      <c r="AI425" s="19" t="str">
        <f>IF(AND(מרקובחצי[[#This Row],[CycleNumber]]&lt;$B426,SUM(U425:U426)=2),1,"")</f>
        <v/>
      </c>
      <c r="AJ425" s="19" t="str">
        <f>IF(AND(מרקובחצי[[#This Row],[CycleNumber]]&lt;$B426,SUM(מרקובחצי[[#This Row],[32]],O426)=2),1,"")</f>
        <v/>
      </c>
      <c r="AK425" s="19" t="str">
        <f>IF(AND(מרקובחצי[[#This Row],[CycleNumber]]&lt;$B426,SUM(מרקובחצי[[#This Row],[32]],P426)=2),1,"")</f>
        <v/>
      </c>
      <c r="AL425" s="19" t="str">
        <f>IF(AND(מרקובחצי[[#This Row],[CycleNumber]]&lt;$B426,SUM(מרקובחצי[[#This Row],[32]],Q426)=2),1,"")</f>
        <v/>
      </c>
      <c r="AM425" s="19">
        <f>IF(AND(מרקובחצי[[#This Row],[CycleNumber]]&lt;$B426,SUM(V425:V426)=2),1,"")</f>
        <v>1</v>
      </c>
      <c r="AN425" s="19" t="str">
        <f>IF(AND(מרקובחצי[[#This Row],[CycleNumber]]&lt;$B426,SUM(מרקובחצי[[#This Row],[33]],O426)=2),1,"")</f>
        <v/>
      </c>
      <c r="AO425" s="19" t="str">
        <f>IF(AND(מרקובחצי[[#This Row],[CycleNumber]]&lt;$B426,SUM(מרקובחצי[[#This Row],[33]],P426)=2),1,"")</f>
        <v/>
      </c>
      <c r="AP425" s="19" t="str">
        <f>IF(AND(מרקובחצי[[#This Row],[CycleNumber]]&lt;$B426,SUM(מרקובחצי[[#This Row],[33]],Q426)=2),1,"")</f>
        <v/>
      </c>
      <c r="AQ425" s="19" t="str">
        <f>IF(AND(מרקובחצי[[#This Row],[CycleNumber]]&lt;$B426,SUM(W425:W426)=2),1,"")</f>
        <v/>
      </c>
      <c r="AR425" s="19" t="str">
        <f>IF(AND(מרקובחצי[[#This Row],[CycleNumber]]&lt;$B426,SUM(מרקובחצי[[#This Row],[12]],S426)=2),1,"")</f>
        <v/>
      </c>
      <c r="AS425" s="19" t="str">
        <f>IF(AND(מרקובחצי[[#This Row],[CycleNumber]]&lt;$B426,SUM(מרקובחצי[[#This Row],[22]],V426)=2),1,"")</f>
        <v/>
      </c>
      <c r="AT425" s="21">
        <f>SUM(מרקובחצי[[#This Row],[11]:[33]])</f>
        <v>1</v>
      </c>
    </row>
    <row r="426" spans="1:46" ht="15.6" x14ac:dyDescent="0.25">
      <c r="A426" s="19" t="s">
        <v>45</v>
      </c>
      <c r="B426" s="19">
        <v>13</v>
      </c>
      <c r="C426">
        <v>28</v>
      </c>
      <c r="D426" s="19">
        <f>מרקובחצי[[#This Row],[LengthofCycle]]+1</f>
        <v>29</v>
      </c>
      <c r="E426" t="str">
        <f>IF(IFERROR(LOOKUP(מרקובחצי[[#This Row],[ClientID]],קביעויות[הפלגה]),FALSE)=מרקובחצי[[#This Row],[ClientID]],1,"")</f>
        <v/>
      </c>
      <c r="F426">
        <f>IF(IFERROR(LOOKUP(מרקובחצי[[#This Row],[ClientID]],סוגחציקבוע[S31]),FALSE)=מרקובחצי[[#This Row],[ClientID]],1,"")</f>
        <v>1</v>
      </c>
      <c r="G426" t="str">
        <f>IF(IFERROR(LOOKUP(מרקובחצי[[#This Row],[ClientID]],סוגחציקבוע[S32]),FALSE)=מרקובחצי[[#This Row],[ClientID]],1,"")</f>
        <v/>
      </c>
      <c r="H426" t="str">
        <f>IF(IFERROR(LOOKUP(מרקובחצי[[#This Row],[ClientID]],סוגחציקבוע[S33]),FALSE)=מרקובחצי[[#This Row],[ClientID]],1,"")</f>
        <v/>
      </c>
      <c r="I426" t="str">
        <f>IF(IFERROR(LOOKUP(מרקובחצי[[#This Row],[ClientID]],סוגחציקבוע[S32&amp;33]),FALSE)=מרקובחצי[[#This Row],[ClientID]],1,"")</f>
        <v/>
      </c>
      <c r="J426" s="19">
        <f>IF(SUM(מרקובחצי[[#This Row],[11]:[13]])=1,מרקובחצי[[#This Row],[עד ועד]],IF(SUM(R425:T426)=1,IF(מרקובחצי[[#This Row],[עד ועד]]&lt;J425,מרקובחצי[[#This Row],[עד ועד]],J425),J425))</f>
        <v>25</v>
      </c>
      <c r="K426" s="19">
        <f>IF(SUM(מרקובחצי[[#This Row],[11]:[13]])=1,מרקובחצי[[#This Row],[עד ועד]],IF(SUM(R425:T426)=1,IF(מרקובחצי[[#This Row],[עד ועד]]&gt;K425,מרקובחצי[[#This Row],[עד ועד]],K425),K425))</f>
        <v>29</v>
      </c>
      <c r="L426" s="19" t="str">
        <f>IF(AND(SUM(מרקובחצי[[#This Row],[31]:[33]])=1,SUM(U425:W425)=0),מרקובחצי[[#This Row],[מקס]]-מרקובחצי[[#This Row],[מינ]],"")</f>
        <v/>
      </c>
      <c r="M42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26" s="19" t="str">
        <f t="shared" si="6"/>
        <v>S32</v>
      </c>
      <c r="O426" s="19" t="str">
        <f>IF(מרקובחצי[[#This Row],[קבעה הפלגה?]]=1,"",IF(AND(מרקובחצי[[#This Row],[עד ועד]]&lt;29,OR(מרקובחצי[[#This Row],[CycleNumber]]=1,AND(U425=1,OR(מרקובחצי[[#This Row],[עד ועד]]&lt;J425,מרקובחצי[[#This Row],[עד ועד]]&gt;K425)),AND(V425=1,מרקובחצי[[#This Row],[עד ועד]]&lt;J425),W425=1)),1,""))</f>
        <v/>
      </c>
      <c r="P426" s="19" t="str">
        <f>IF(מרקובחצי[[#This Row],[קבעה הפלגה?]]=1,"",IF(AND(מרקובחצי[[#This Row],[עד ועד]]&gt;28,מרקובחצי[[#This Row],[עד ועד]]&lt;32,OR(מרקובחצי[[#This Row],[CycleNumber]]=1,AND(U425=1),AND(V425=1,OR(מרקובחצי[[#This Row],[עד ועד]]&lt;J425,מרקובחצי[[#This Row],[עד ועד]]&gt;K425)),W425=1)),1,""))</f>
        <v/>
      </c>
      <c r="Q426" s="19" t="str">
        <f>IF(מרקובחצי[[#This Row],[קבעה הפלגה?]]=1,"",IF(AND(מרקובחצי[[#This Row],[עד ועד]]&gt;31,OR(מרקובחצי[[#This Row],[CycleNumber]]=1,AND(U425=1),AND(V425=1,מרקובחצי[[#This Row],[עד ועד]]&gt;K425),AND(W425=1,OR(מרקובחצי[[#This Row],[עד ועד]]&gt;K425,מרקובחצי[[#This Row],[עד ועד]]&lt;J425)))),1,""))</f>
        <v/>
      </c>
      <c r="R426" s="19" t="str">
        <f>IF(מרקובחצי[[#This Row],[CycleNumber]]&gt;1,IF(AND(O425=1,מרקובחצי[[#This Row],[עד ועד]]&lt;29),1,""),"")</f>
        <v/>
      </c>
      <c r="S426" s="19" t="str">
        <f>IF(מרקובחצי[[#This Row],[CycleNumber]]&gt;1,IF(OR(AND(O425=1,מרקובחצי[[#This Row],[עד ועד]]&gt;28),AND(P425=1),AND(Q425=1,מרקובחצי[[#This Row],[עד ועד]]&lt;32)),1,""),"")</f>
        <v/>
      </c>
      <c r="T426" s="19" t="str">
        <f>IF(מרקובחצי[[#This Row],[CycleNumber]]&gt;1,IF(AND(Q425=1,מרקובחצי[[#This Row],[עד ועד]]&gt;31),1,""),"")</f>
        <v/>
      </c>
      <c r="U426" s="19" t="str">
        <f>IF(מרקובחצי[[#This Row],[CycleNumber]]&gt;1,IF(AND(R425=1,מרקובחצי[[#This Row],[עד ועד]]&lt;29),1,IF(AND(U425=1,NOT(OR(מרקובחצי[[#This Row],[עד ועד]]&lt;J425,מרקובחצי[[#This Row],[עד ועד]]&gt;K425))),1,"")),"")</f>
        <v/>
      </c>
      <c r="V426" s="19">
        <f>IF(מרקובחצי[[#This Row],[CycleNumber]]&gt;1,IF(AND(SUM(R425:T425)=1,מרקובחצי[[#This Row],[עד ועד]]&gt;28,מרקובחצי[[#This Row],[עד ועד]]&lt;32),1,IF(OR(S425=1,AND(R425=1,מרקובחצי[[#This Row],[עד ועד]]&gt;28),AND(T425=1,מרקובחצי[[#This Row],[עד ועד]]&lt;32)),1,IF(AND(V425=1,NOT(OR(מרקובחצי[[#This Row],[עד ועד]]&lt;J425,מרקובחצי[[#This Row],[עד ועד]]&gt;K425))),1,""))),"")</f>
        <v>1</v>
      </c>
      <c r="W426" s="19" t="str">
        <f>IF(מרקובחצי[[#This Row],[CycleNumber]]&gt;1,IF(AND(T425=1,מרקובחצי[[#This Row],[עד ועד]]&gt;31),1,IF(AND(W425=1,NOT(OR(מרקובחצי[[#This Row],[עד ועד]]&lt;J425,מרקובחצי[[#This Row],[עד ועד]]&gt;K425))),1,"")),"")</f>
        <v/>
      </c>
      <c r="X426" s="19" t="str">
        <f>IF(AND(מרקובחצי[[#This Row],[CycleNumber]]&lt;$B427,SUM(מרקובחצי[[#This Row],[11]],R427)=2),1,"")</f>
        <v/>
      </c>
      <c r="Y426" s="19" t="str">
        <f>IF(AND(מרקובחצי[[#This Row],[CycleNumber]]&lt;$B427,SUM(מרקובחצי[[#This Row],[11]],S427)=2),1,"")</f>
        <v/>
      </c>
      <c r="Z426" s="19" t="str">
        <f>IF(AND(מרקובחצי[[#This Row],[CycleNumber]]&lt;$B427,SUM(מרקובחצי[[#This Row],[13]],S427)=2),1,"")</f>
        <v/>
      </c>
      <c r="AA426" s="19" t="str">
        <f>IF(AND(מרקובחצי[[#This Row],[CycleNumber]]&lt;$B427,SUM(מרקובחצי[[#This Row],[13]],T427)=2),1,"")</f>
        <v/>
      </c>
      <c r="AB426" s="19" t="str">
        <f>IF(AND(מרקובחצי[[#This Row],[CycleNumber]]&lt;$B427,SUM(מרקובחצי[[#This Row],[21]],U427)=2),1,"")</f>
        <v/>
      </c>
      <c r="AC426" s="19" t="str">
        <f>IF(AND(מרקובחצי[[#This Row],[CycleNumber]]&lt;$B427,SUM(מרקובחצי[[#This Row],[21]],V427)=2),1,"")</f>
        <v/>
      </c>
      <c r="AD426" s="19" t="str">
        <f>IF(AND(מרקובחצי[[#This Row],[CycleNumber]]&lt;$B427,SUM(מרקובחצי[[#This Row],[23]],V427)=2),1,"")</f>
        <v/>
      </c>
      <c r="AE426" s="19" t="str">
        <f>IF(AND(מרקובחצי[[#This Row],[CycleNumber]]&lt;$B427,SUM(מרקובחצי[[#This Row],[23]],W427)=2),1,"")</f>
        <v/>
      </c>
      <c r="AF426" s="19" t="str">
        <f>IF(AND(מרקובחצי[[#This Row],[CycleNumber]]&lt;$B427,SUM(מרקובחצי[[#This Row],[31]],O427)=2),1,"")</f>
        <v/>
      </c>
      <c r="AG426" s="19" t="str">
        <f>IF(AND(מרקובחצי[[#This Row],[CycleNumber]]&lt;$B427,SUM(מרקובחצי[[#This Row],[31]],P427)=2),1,"")</f>
        <v/>
      </c>
      <c r="AH426" s="19" t="str">
        <f>IF(AND(מרקובחצי[[#This Row],[CycleNumber]]&lt;$B427,SUM(מרקובחצי[[#This Row],[31]],Q427)=2),1,"")</f>
        <v/>
      </c>
      <c r="AI426" s="19" t="str">
        <f>IF(AND(מרקובחצי[[#This Row],[CycleNumber]]&lt;$B427,SUM(U426:U427)=2),1,"")</f>
        <v/>
      </c>
      <c r="AJ426" s="19" t="str">
        <f>IF(AND(מרקובחצי[[#This Row],[CycleNumber]]&lt;$B427,SUM(מרקובחצי[[#This Row],[32]],O427)=2),1,"")</f>
        <v/>
      </c>
      <c r="AK426" s="19" t="str">
        <f>IF(AND(מרקובחצי[[#This Row],[CycleNumber]]&lt;$B427,SUM(מרקובחצי[[#This Row],[32]],P427)=2),1,"")</f>
        <v/>
      </c>
      <c r="AL426" s="19" t="str">
        <f>IF(AND(מרקובחצי[[#This Row],[CycleNumber]]&lt;$B427,SUM(מרקובחצי[[#This Row],[32]],Q427)=2),1,"")</f>
        <v/>
      </c>
      <c r="AM426" s="19" t="str">
        <f>IF(AND(מרקובחצי[[#This Row],[CycleNumber]]&lt;$B427,SUM(V426:V427)=2),1,"")</f>
        <v/>
      </c>
      <c r="AN426" s="19" t="str">
        <f>IF(AND(מרקובחצי[[#This Row],[CycleNumber]]&lt;$B427,SUM(מרקובחצי[[#This Row],[33]],O427)=2),1,"")</f>
        <v/>
      </c>
      <c r="AO426" s="19" t="str">
        <f>IF(AND(מרקובחצי[[#This Row],[CycleNumber]]&lt;$B427,SUM(מרקובחצי[[#This Row],[33]],P427)=2),1,"")</f>
        <v/>
      </c>
      <c r="AP426" s="19" t="str">
        <f>IF(AND(מרקובחצי[[#This Row],[CycleNumber]]&lt;$B427,SUM(מרקובחצי[[#This Row],[33]],Q427)=2),1,"")</f>
        <v/>
      </c>
      <c r="AQ426" s="19" t="str">
        <f>IF(AND(מרקובחצי[[#This Row],[CycleNumber]]&lt;$B427,SUM(W426:W427)=2),1,"")</f>
        <v/>
      </c>
      <c r="AR426" s="19" t="str">
        <f>IF(AND(מרקובחצי[[#This Row],[CycleNumber]]&lt;$B427,SUM(מרקובחצי[[#This Row],[12]],S427)=2),1,"")</f>
        <v/>
      </c>
      <c r="AS426" s="19" t="str">
        <f>IF(AND(מרקובחצי[[#This Row],[CycleNumber]]&lt;$B427,SUM(מרקובחצי[[#This Row],[22]],V427)=2),1,"")</f>
        <v/>
      </c>
      <c r="AT426" s="21">
        <f>SUM(מרקובחצי[[#This Row],[11]:[33]])</f>
        <v>1</v>
      </c>
    </row>
    <row r="427" spans="1:46" hidden="1" x14ac:dyDescent="0.25">
      <c r="A427" t="s">
        <v>46</v>
      </c>
      <c r="B427">
        <v>1</v>
      </c>
      <c r="C427">
        <v>29</v>
      </c>
      <c r="D427">
        <f>מרקובחצי[[#This Row],[LengthofCycle]]+1</f>
        <v>30</v>
      </c>
      <c r="E427">
        <f>IF(IFERROR(LOOKUP(מרקובחצי[[#This Row],[ClientID]],קביעויות[הפלגה]),FALSE)=מרקובחצי[[#This Row],[ClientID]],1,"")</f>
        <v>1</v>
      </c>
      <c r="F427" t="str">
        <f>IF(IFERROR(LOOKUP(מרקובחצי[[#This Row],[ClientID]],סוגחציקבוע[S31]),FALSE)=מרקובחצי[[#This Row],[ClientID]],1,"")</f>
        <v/>
      </c>
      <c r="G427" t="str">
        <f>IF(IFERROR(LOOKUP(מרקובחצי[[#This Row],[ClientID]],סוגחציקבוע[S32]),FALSE)=מרקובחצי[[#This Row],[ClientID]],1,"")</f>
        <v/>
      </c>
      <c r="H427" t="str">
        <f>IF(IFERROR(LOOKUP(מרקובחצי[[#This Row],[ClientID]],סוגחציקבוע[S33]),FALSE)=מרקובחצי[[#This Row],[ClientID]],1,"")</f>
        <v/>
      </c>
      <c r="I427" t="str">
        <f>IF(IFERROR(LOOKUP(מרקובחצי[[#This Row],[ClientID]],סוגחציקבוע[S32&amp;33]),FALSE)=מרקובחצי[[#This Row],[ClientID]],1,"")</f>
        <v/>
      </c>
      <c r="J427">
        <f>IF(SUM(מרקובחצי[[#This Row],[11]:[13]])=1,מרקובחצי[[#This Row],[עד ועד]],IF(SUM(R426:T427)=1,IF(מרקובחצי[[#This Row],[עד ועד]]&lt;J426,מרקובחצי[[#This Row],[עד ועד]],J426),J426))</f>
        <v>25</v>
      </c>
      <c r="K427">
        <f>IF(SUM(מרקובחצי[[#This Row],[11]:[13]])=1,מרקובחצי[[#This Row],[עד ועד]],IF(SUM(R426:T427)=1,IF(מרקובחצי[[#This Row],[עד ועד]]&gt;K426,מרקובחצי[[#This Row],[עד ועד]],K426),K426))</f>
        <v>29</v>
      </c>
      <c r="L427" t="str">
        <f>IF(AND(SUM(מרקובחצי[[#This Row],[31]:[33]])=1,SUM(U426:W426)=0),מרקובחצי[[#This Row],[מקס]]-מרקובחצי[[#This Row],[מינ]],"")</f>
        <v/>
      </c>
      <c r="M42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27" t="str">
        <f t="shared" si="6"/>
        <v>S32</v>
      </c>
      <c r="O427" t="str">
        <f>IF(מרקובחצי[[#This Row],[קבעה הפלגה?]]=1,"",IF(AND(מרקובחצי[[#This Row],[עד ועד]]&lt;29,OR(מרקובחצי[[#This Row],[CycleNumber]]=1,AND(U426=1,OR(מרקובחצי[[#This Row],[עד ועד]]&lt;J426,מרקובחצי[[#This Row],[עד ועד]]&gt;K426)),AND(V426=1,מרקובחצי[[#This Row],[עד ועד]]&lt;J426),W426=1)),1,""))</f>
        <v/>
      </c>
      <c r="P427" t="str">
        <f>IF(מרקובחצי[[#This Row],[קבעה הפלגה?]]=1,"",IF(AND(מרקובחצי[[#This Row],[עד ועד]]&gt;28,מרקובחצי[[#This Row],[עד ועד]]&lt;32,OR(מרקובחצי[[#This Row],[CycleNumber]]=1,AND(U426=1),AND(V426=1,OR(מרקובחצי[[#This Row],[עד ועד]]&lt;J426,מרקובחצי[[#This Row],[עד ועד]]&gt;K426)),W426=1)),1,""))</f>
        <v/>
      </c>
      <c r="Q427" t="str">
        <f>IF(מרקובחצי[[#This Row],[קבעה הפלגה?]]=1,"",IF(AND(מרקובחצי[[#This Row],[עד ועד]]&gt;31,OR(מרקובחצי[[#This Row],[CycleNumber]]=1,AND(U426=1),AND(V426=1,מרקובחצי[[#This Row],[עד ועד]]&gt;K426),AND(W426=1,OR(מרקובחצי[[#This Row],[עד ועד]]&gt;K426,מרקובחצי[[#This Row],[עד ועד]]&lt;J426)))),1,""))</f>
        <v/>
      </c>
      <c r="R427" t="str">
        <f>IF(מרקובחצי[[#This Row],[CycleNumber]]&gt;1,IF(AND(O426=1,מרקובחצי[[#This Row],[עד ועד]]&lt;29),1,""),"")</f>
        <v/>
      </c>
      <c r="S427" t="str">
        <f>IF(מרקובחצי[[#This Row],[CycleNumber]]&gt;1,IF(OR(AND(O426=1,מרקובחצי[[#This Row],[עד ועד]]&gt;28),AND(P426=1),AND(Q426=1,מרקובחצי[[#This Row],[עד ועד]]&lt;32)),1,""),"")</f>
        <v/>
      </c>
      <c r="T427" t="str">
        <f>IF(מרקובחצי[[#This Row],[CycleNumber]]&gt;1,IF(AND(Q426=1,מרקובחצי[[#This Row],[עד ועד]]&gt;31),1,""),"")</f>
        <v/>
      </c>
      <c r="U427" t="str">
        <f>IF(מרקובחצי[[#This Row],[CycleNumber]]&gt;1,IF(AND(R426=1,מרקובחצי[[#This Row],[עד ועד]]&lt;29),1,IF(AND(U426=1,NOT(OR(מרקובחצי[[#This Row],[עד ועד]]&lt;J426,מרקובחצי[[#This Row],[עד ועד]]&gt;K426))),1,"")),"")</f>
        <v/>
      </c>
      <c r="V427" t="str">
        <f>IF(מרקובחצי[[#This Row],[CycleNumber]]&gt;1,IF(AND(SUM(R426:T426)=1,מרקובחצי[[#This Row],[עד ועד]]&gt;28,מרקובחצי[[#This Row],[עד ועד]]&lt;32),1,IF(OR(S426=1,AND(R426=1,מרקובחצי[[#This Row],[עד ועד]]&gt;28),AND(T426=1,מרקובחצי[[#This Row],[עד ועד]]&lt;32)),1,IF(AND(V426=1,NOT(OR(מרקובחצי[[#This Row],[עד ועד]]&lt;J426,מרקובחצי[[#This Row],[עד ועד]]&gt;K426))),1,""))),"")</f>
        <v/>
      </c>
      <c r="W427" t="str">
        <f>IF(מרקובחצי[[#This Row],[CycleNumber]]&gt;1,IF(AND(T426=1,מרקובחצי[[#This Row],[עד ועד]]&gt;31),1,IF(AND(W426=1,NOT(OR(מרקובחצי[[#This Row],[עד ועד]]&lt;J426,מרקובחצי[[#This Row],[עד ועד]]&gt;K426))),1,"")),"")</f>
        <v/>
      </c>
      <c r="X427" t="str">
        <f>IF(AND(מרקובחצי[[#This Row],[CycleNumber]]&lt;$B428,SUM(מרקובחצי[[#This Row],[11]],R428)=2),1,"")</f>
        <v/>
      </c>
      <c r="Y427" t="str">
        <f>IF(AND(מרקובחצי[[#This Row],[CycleNumber]]&lt;$B428,SUM(מרקובחצי[[#This Row],[11]],S428)=2),1,"")</f>
        <v/>
      </c>
      <c r="Z427" t="str">
        <f>IF(AND(מרקובחצי[[#This Row],[CycleNumber]]&lt;$B428,SUM(מרקובחצי[[#This Row],[13]],S428)=2),1,"")</f>
        <v/>
      </c>
      <c r="AA427" t="str">
        <f>IF(AND(מרקובחצי[[#This Row],[CycleNumber]]&lt;$B428,SUM(מרקובחצי[[#This Row],[13]],T428)=2),1,"")</f>
        <v/>
      </c>
      <c r="AB427" t="str">
        <f>IF(AND(מרקובחצי[[#This Row],[CycleNumber]]&lt;$B428,SUM(מרקובחצי[[#This Row],[21]],U428)=2),1,"")</f>
        <v/>
      </c>
      <c r="AC427" t="str">
        <f>IF(AND(מרקובחצי[[#This Row],[CycleNumber]]&lt;$B428,SUM(מרקובחצי[[#This Row],[21]],V428)=2),1,"")</f>
        <v/>
      </c>
      <c r="AD427" t="str">
        <f>IF(AND(מרקובחצי[[#This Row],[CycleNumber]]&lt;$B428,SUM(מרקובחצי[[#This Row],[23]],V428)=2),1,"")</f>
        <v/>
      </c>
      <c r="AE427" t="str">
        <f>IF(AND(מרקובחצי[[#This Row],[CycleNumber]]&lt;$B428,SUM(מרקובחצי[[#This Row],[23]],W428)=2),1,"")</f>
        <v/>
      </c>
      <c r="AF427" t="str">
        <f>IF(AND(מרקובחצי[[#This Row],[CycleNumber]]&lt;$B428,SUM(מרקובחצי[[#This Row],[31]],O428)=2),1,"")</f>
        <v/>
      </c>
      <c r="AG427" t="str">
        <f>IF(AND(מרקובחצי[[#This Row],[CycleNumber]]&lt;$B428,SUM(מרקובחצי[[#This Row],[31]],P428)=2),1,"")</f>
        <v/>
      </c>
      <c r="AH427" t="str">
        <f>IF(AND(מרקובחצי[[#This Row],[CycleNumber]]&lt;$B428,SUM(מרקובחצי[[#This Row],[31]],Q428)=2),1,"")</f>
        <v/>
      </c>
      <c r="AI427" t="str">
        <f>IF(AND(מרקובחצי[[#This Row],[CycleNumber]]&lt;$B428,SUM(U427:U428)=2),1,"")</f>
        <v/>
      </c>
      <c r="AJ427" t="str">
        <f>IF(AND(מרקובחצי[[#This Row],[CycleNumber]]&lt;$B428,SUM(מרקובחצי[[#This Row],[32]],O428)=2),1,"")</f>
        <v/>
      </c>
      <c r="AK427" t="str">
        <f>IF(AND(מרקובחצי[[#This Row],[CycleNumber]]&lt;$B428,SUM(מרקובחצי[[#This Row],[32]],P428)=2),1,"")</f>
        <v/>
      </c>
      <c r="AL427" t="str">
        <f>IF(AND(מרקובחצי[[#This Row],[CycleNumber]]&lt;$B428,SUM(מרקובחצי[[#This Row],[32]],Q428)=2),1,"")</f>
        <v/>
      </c>
      <c r="AM427" t="str">
        <f>IF(AND(מרקובחצי[[#This Row],[CycleNumber]]&lt;$B428,SUM(V427:V428)=2),1,"")</f>
        <v/>
      </c>
      <c r="AN427" t="str">
        <f>IF(AND(מרקובחצי[[#This Row],[CycleNumber]]&lt;$B428,SUM(מרקובחצי[[#This Row],[33]],O428)=2),1,"")</f>
        <v/>
      </c>
      <c r="AO427" t="str">
        <f>IF(AND(מרקובחצי[[#This Row],[CycleNumber]]&lt;$B428,SUM(מרקובחצי[[#This Row],[33]],P428)=2),1,"")</f>
        <v/>
      </c>
      <c r="AP427" t="str">
        <f>IF(AND(מרקובחצי[[#This Row],[CycleNumber]]&lt;$B428,SUM(מרקובחצי[[#This Row],[33]],Q428)=2),1,"")</f>
        <v/>
      </c>
      <c r="AQ427" t="str">
        <f>IF(AND(מרקובחצי[[#This Row],[CycleNumber]]&lt;$B428,SUM(W427:W428)=2),1,"")</f>
        <v/>
      </c>
      <c r="AR427" t="str">
        <f>IF(AND(מרקובחצי[[#This Row],[CycleNumber]]&lt;$B428,SUM(מרקובחצי[[#This Row],[12]],S428)=2),1,"")</f>
        <v/>
      </c>
      <c r="AS427" t="str">
        <f>IF(AND(מרקובחצי[[#This Row],[CycleNumber]]&lt;$B428,SUM(מרקובחצי[[#This Row],[22]],V428)=2),1,"")</f>
        <v/>
      </c>
      <c r="AT427" s="3">
        <f>SUM(מרקובחצי[[#This Row],[11]:[33]])</f>
        <v>0</v>
      </c>
    </row>
    <row r="428" spans="1:46" hidden="1" x14ac:dyDescent="0.25">
      <c r="A428" t="s">
        <v>46</v>
      </c>
      <c r="B428">
        <v>2</v>
      </c>
      <c r="C428">
        <v>31</v>
      </c>
      <c r="D428">
        <f>מרקובחצי[[#This Row],[LengthofCycle]]+1</f>
        <v>32</v>
      </c>
      <c r="E428">
        <f>IF(IFERROR(LOOKUP(מרקובחצי[[#This Row],[ClientID]],קביעויות[הפלגה]),FALSE)=מרקובחצי[[#This Row],[ClientID]],1,"")</f>
        <v>1</v>
      </c>
      <c r="F428" t="str">
        <f>IF(IFERROR(LOOKUP(מרקובחצי[[#This Row],[ClientID]],סוגחציקבוע[S31]),FALSE)=מרקובחצי[[#This Row],[ClientID]],1,"")</f>
        <v/>
      </c>
      <c r="G428" t="str">
        <f>IF(IFERROR(LOOKUP(מרקובחצי[[#This Row],[ClientID]],סוגחציקבוע[S32]),FALSE)=מרקובחצי[[#This Row],[ClientID]],1,"")</f>
        <v/>
      </c>
      <c r="H428" t="str">
        <f>IF(IFERROR(LOOKUP(מרקובחצי[[#This Row],[ClientID]],סוגחציקבוע[S33]),FALSE)=מרקובחצי[[#This Row],[ClientID]],1,"")</f>
        <v/>
      </c>
      <c r="I428" t="str">
        <f>IF(IFERROR(LOOKUP(מרקובחצי[[#This Row],[ClientID]],סוגחציקבוע[S32&amp;33]),FALSE)=מרקובחצי[[#This Row],[ClientID]],1,"")</f>
        <v/>
      </c>
      <c r="J428">
        <f>IF(SUM(מרקובחצי[[#This Row],[11]:[13]])=1,מרקובחצי[[#This Row],[עד ועד]],IF(SUM(R427:T428)=1,IF(מרקובחצי[[#This Row],[עד ועד]]&lt;J427,מרקובחצי[[#This Row],[עד ועד]],J427),J427))</f>
        <v>25</v>
      </c>
      <c r="K428">
        <f>IF(SUM(מרקובחצי[[#This Row],[11]:[13]])=1,מרקובחצי[[#This Row],[עד ועד]],IF(SUM(R427:T428)=1,IF(מרקובחצי[[#This Row],[עד ועד]]&gt;K427,מרקובחצי[[#This Row],[עד ועד]],K427),K427))</f>
        <v>29</v>
      </c>
      <c r="L428" t="str">
        <f>IF(AND(SUM(מרקובחצי[[#This Row],[31]:[33]])=1,SUM(U427:W427)=0),מרקובחצי[[#This Row],[מקס]]-מרקובחצי[[#This Row],[מינ]],"")</f>
        <v/>
      </c>
      <c r="M42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28" t="str">
        <f t="shared" si="6"/>
        <v/>
      </c>
      <c r="O428" t="str">
        <f>IF(מרקובחצי[[#This Row],[קבעה הפלגה?]]=1,"",IF(AND(מרקובחצי[[#This Row],[עד ועד]]&lt;29,OR(מרקובחצי[[#This Row],[CycleNumber]]=1,AND(U427=1,OR(מרקובחצי[[#This Row],[עד ועד]]&lt;J427,מרקובחצי[[#This Row],[עד ועד]]&gt;K427)),AND(V427=1,מרקובחצי[[#This Row],[עד ועד]]&lt;J427),W427=1)),1,""))</f>
        <v/>
      </c>
      <c r="P428" t="str">
        <f>IF(מרקובחצי[[#This Row],[קבעה הפלגה?]]=1,"",IF(AND(מרקובחצי[[#This Row],[עד ועד]]&gt;28,מרקובחצי[[#This Row],[עד ועד]]&lt;32,OR(מרקובחצי[[#This Row],[CycleNumber]]=1,AND(U427=1),AND(V427=1,OR(מרקובחצי[[#This Row],[עד ועד]]&lt;J427,מרקובחצי[[#This Row],[עד ועד]]&gt;K427)),W427=1)),1,""))</f>
        <v/>
      </c>
      <c r="Q428" t="str">
        <f>IF(מרקובחצי[[#This Row],[קבעה הפלגה?]]=1,"",IF(AND(מרקובחצי[[#This Row],[עד ועד]]&gt;31,OR(מרקובחצי[[#This Row],[CycleNumber]]=1,AND(U427=1),AND(V427=1,מרקובחצי[[#This Row],[עד ועד]]&gt;K427),AND(W427=1,OR(מרקובחצי[[#This Row],[עד ועד]]&gt;K427,מרקובחצי[[#This Row],[עד ועד]]&lt;J427)))),1,""))</f>
        <v/>
      </c>
      <c r="R428" t="str">
        <f>IF(מרקובחצי[[#This Row],[CycleNumber]]&gt;1,IF(AND(O427=1,מרקובחצי[[#This Row],[עד ועד]]&lt;29),1,""),"")</f>
        <v/>
      </c>
      <c r="S428" t="str">
        <f>IF(מרקובחצי[[#This Row],[CycleNumber]]&gt;1,IF(OR(AND(O427=1,מרקובחצי[[#This Row],[עד ועד]]&gt;28),AND(P427=1),AND(Q427=1,מרקובחצי[[#This Row],[עד ועד]]&lt;32)),1,""),"")</f>
        <v/>
      </c>
      <c r="T428" t="str">
        <f>IF(מרקובחצי[[#This Row],[CycleNumber]]&gt;1,IF(AND(Q427=1,מרקובחצי[[#This Row],[עד ועד]]&gt;31),1,""),"")</f>
        <v/>
      </c>
      <c r="U428" t="str">
        <f>IF(מרקובחצי[[#This Row],[CycleNumber]]&gt;1,IF(AND(R427=1,מרקובחצי[[#This Row],[עד ועד]]&lt;29),1,IF(AND(U427=1,NOT(OR(מרקובחצי[[#This Row],[עד ועד]]&lt;J427,מרקובחצי[[#This Row],[עד ועד]]&gt;K427))),1,"")),"")</f>
        <v/>
      </c>
      <c r="V428" t="str">
        <f>IF(מרקובחצי[[#This Row],[CycleNumber]]&gt;1,IF(AND(SUM(R427:T427)=1,מרקובחצי[[#This Row],[עד ועד]]&gt;28,מרקובחצי[[#This Row],[עד ועד]]&lt;32),1,IF(OR(S427=1,AND(R427=1,מרקובחצי[[#This Row],[עד ועד]]&gt;28),AND(T427=1,מרקובחצי[[#This Row],[עד ועד]]&lt;32)),1,IF(AND(V427=1,NOT(OR(מרקובחצי[[#This Row],[עד ועד]]&lt;J427,מרקובחצי[[#This Row],[עד ועד]]&gt;K427))),1,""))),"")</f>
        <v/>
      </c>
      <c r="W428" t="str">
        <f>IF(מרקובחצי[[#This Row],[CycleNumber]]&gt;1,IF(AND(T427=1,מרקובחצי[[#This Row],[עד ועד]]&gt;31),1,IF(AND(W427=1,NOT(OR(מרקובחצי[[#This Row],[עד ועד]]&lt;J427,מרקובחצי[[#This Row],[עד ועד]]&gt;K427))),1,"")),"")</f>
        <v/>
      </c>
      <c r="X428" t="str">
        <f>IF(AND(מרקובחצי[[#This Row],[CycleNumber]]&lt;$B429,SUM(מרקובחצי[[#This Row],[11]],R429)=2),1,"")</f>
        <v/>
      </c>
      <c r="Y428" t="str">
        <f>IF(AND(מרקובחצי[[#This Row],[CycleNumber]]&lt;$B429,SUM(מרקובחצי[[#This Row],[11]],S429)=2),1,"")</f>
        <v/>
      </c>
      <c r="Z428" t="str">
        <f>IF(AND(מרקובחצי[[#This Row],[CycleNumber]]&lt;$B429,SUM(מרקובחצי[[#This Row],[13]],S429)=2),1,"")</f>
        <v/>
      </c>
      <c r="AA428" t="str">
        <f>IF(AND(מרקובחצי[[#This Row],[CycleNumber]]&lt;$B429,SUM(מרקובחצי[[#This Row],[13]],T429)=2),1,"")</f>
        <v/>
      </c>
      <c r="AB428" t="str">
        <f>IF(AND(מרקובחצי[[#This Row],[CycleNumber]]&lt;$B429,SUM(מרקובחצי[[#This Row],[21]],U429)=2),1,"")</f>
        <v/>
      </c>
      <c r="AC428" t="str">
        <f>IF(AND(מרקובחצי[[#This Row],[CycleNumber]]&lt;$B429,SUM(מרקובחצי[[#This Row],[21]],V429)=2),1,"")</f>
        <v/>
      </c>
      <c r="AD428" t="str">
        <f>IF(AND(מרקובחצי[[#This Row],[CycleNumber]]&lt;$B429,SUM(מרקובחצי[[#This Row],[23]],V429)=2),1,"")</f>
        <v/>
      </c>
      <c r="AE428" t="str">
        <f>IF(AND(מרקובחצי[[#This Row],[CycleNumber]]&lt;$B429,SUM(מרקובחצי[[#This Row],[23]],W429)=2),1,"")</f>
        <v/>
      </c>
      <c r="AF428" t="str">
        <f>IF(AND(מרקובחצי[[#This Row],[CycleNumber]]&lt;$B429,SUM(מרקובחצי[[#This Row],[31]],O429)=2),1,"")</f>
        <v/>
      </c>
      <c r="AG428" t="str">
        <f>IF(AND(מרקובחצי[[#This Row],[CycleNumber]]&lt;$B429,SUM(מרקובחצי[[#This Row],[31]],P429)=2),1,"")</f>
        <v/>
      </c>
      <c r="AH428" t="str">
        <f>IF(AND(מרקובחצי[[#This Row],[CycleNumber]]&lt;$B429,SUM(מרקובחצי[[#This Row],[31]],Q429)=2),1,"")</f>
        <v/>
      </c>
      <c r="AI428" t="str">
        <f>IF(AND(מרקובחצי[[#This Row],[CycleNumber]]&lt;$B429,SUM(U428:U429)=2),1,"")</f>
        <v/>
      </c>
      <c r="AJ428" t="str">
        <f>IF(AND(מרקובחצי[[#This Row],[CycleNumber]]&lt;$B429,SUM(מרקובחצי[[#This Row],[32]],O429)=2),1,"")</f>
        <v/>
      </c>
      <c r="AK428" t="str">
        <f>IF(AND(מרקובחצי[[#This Row],[CycleNumber]]&lt;$B429,SUM(מרקובחצי[[#This Row],[32]],P429)=2),1,"")</f>
        <v/>
      </c>
      <c r="AL428" t="str">
        <f>IF(AND(מרקובחצי[[#This Row],[CycleNumber]]&lt;$B429,SUM(מרקובחצי[[#This Row],[32]],Q429)=2),1,"")</f>
        <v/>
      </c>
      <c r="AM428" t="str">
        <f>IF(AND(מרקובחצי[[#This Row],[CycleNumber]]&lt;$B429,SUM(V428:V429)=2),1,"")</f>
        <v/>
      </c>
      <c r="AN428" t="str">
        <f>IF(AND(מרקובחצי[[#This Row],[CycleNumber]]&lt;$B429,SUM(מרקובחצי[[#This Row],[33]],O429)=2),1,"")</f>
        <v/>
      </c>
      <c r="AO428" t="str">
        <f>IF(AND(מרקובחצי[[#This Row],[CycleNumber]]&lt;$B429,SUM(מרקובחצי[[#This Row],[33]],P429)=2),1,"")</f>
        <v/>
      </c>
      <c r="AP428" t="str">
        <f>IF(AND(מרקובחצי[[#This Row],[CycleNumber]]&lt;$B429,SUM(מרקובחצי[[#This Row],[33]],Q429)=2),1,"")</f>
        <v/>
      </c>
      <c r="AQ428" t="str">
        <f>IF(AND(מרקובחצי[[#This Row],[CycleNumber]]&lt;$B429,SUM(W428:W429)=2),1,"")</f>
        <v/>
      </c>
      <c r="AR428" t="str">
        <f>IF(AND(מרקובחצי[[#This Row],[CycleNumber]]&lt;$B429,SUM(מרקובחצי[[#This Row],[12]],S429)=2),1,"")</f>
        <v/>
      </c>
      <c r="AS428" t="str">
        <f>IF(AND(מרקובחצי[[#This Row],[CycleNumber]]&lt;$B429,SUM(מרקובחצי[[#This Row],[22]],V429)=2),1,"")</f>
        <v/>
      </c>
      <c r="AT428" s="3">
        <f>SUM(מרקובחצי[[#This Row],[11]:[33]])</f>
        <v>0</v>
      </c>
    </row>
    <row r="429" spans="1:46" hidden="1" x14ac:dyDescent="0.25">
      <c r="A429" t="s">
        <v>46</v>
      </c>
      <c r="B429">
        <v>3</v>
      </c>
      <c r="C429">
        <v>27</v>
      </c>
      <c r="D429">
        <f>מרקובחצי[[#This Row],[LengthofCycle]]+1</f>
        <v>28</v>
      </c>
      <c r="E429">
        <f>IF(IFERROR(LOOKUP(מרקובחצי[[#This Row],[ClientID]],קביעויות[הפלגה]),FALSE)=מרקובחצי[[#This Row],[ClientID]],1,"")</f>
        <v>1</v>
      </c>
      <c r="F429" t="str">
        <f>IF(IFERROR(LOOKUP(מרקובחצי[[#This Row],[ClientID]],סוגחציקבוע[S31]),FALSE)=מרקובחצי[[#This Row],[ClientID]],1,"")</f>
        <v/>
      </c>
      <c r="G429" t="str">
        <f>IF(IFERROR(LOOKUP(מרקובחצי[[#This Row],[ClientID]],סוגחציקבוע[S32]),FALSE)=מרקובחצי[[#This Row],[ClientID]],1,"")</f>
        <v/>
      </c>
      <c r="H429" t="str">
        <f>IF(IFERROR(LOOKUP(מרקובחצי[[#This Row],[ClientID]],סוגחציקבוע[S33]),FALSE)=מרקובחצי[[#This Row],[ClientID]],1,"")</f>
        <v/>
      </c>
      <c r="I429" t="str">
        <f>IF(IFERROR(LOOKUP(מרקובחצי[[#This Row],[ClientID]],סוגחציקבוע[S32&amp;33]),FALSE)=מרקובחצי[[#This Row],[ClientID]],1,"")</f>
        <v/>
      </c>
      <c r="J429">
        <f>IF(SUM(מרקובחצי[[#This Row],[11]:[13]])=1,מרקובחצי[[#This Row],[עד ועד]],IF(SUM(R428:T429)=1,IF(מרקובחצי[[#This Row],[עד ועד]]&lt;J428,מרקובחצי[[#This Row],[עד ועד]],J428),J428))</f>
        <v>25</v>
      </c>
      <c r="K429">
        <f>IF(SUM(מרקובחצי[[#This Row],[11]:[13]])=1,מרקובחצי[[#This Row],[עד ועד]],IF(SUM(R428:T429)=1,IF(מרקובחצי[[#This Row],[עד ועד]]&gt;K428,מרקובחצי[[#This Row],[עד ועד]],K428),K428))</f>
        <v>29</v>
      </c>
      <c r="L429" t="str">
        <f>IF(AND(SUM(מרקובחצי[[#This Row],[31]:[33]])=1,SUM(U428:W428)=0),מרקובחצי[[#This Row],[מקס]]-מרקובחצי[[#This Row],[מינ]],"")</f>
        <v/>
      </c>
      <c r="M42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29" t="str">
        <f t="shared" si="6"/>
        <v/>
      </c>
      <c r="O429" t="str">
        <f>IF(מרקובחצי[[#This Row],[קבעה הפלגה?]]=1,"",IF(AND(מרקובחצי[[#This Row],[עד ועד]]&lt;29,OR(מרקובחצי[[#This Row],[CycleNumber]]=1,AND(U428=1,OR(מרקובחצי[[#This Row],[עד ועד]]&lt;J428,מרקובחצי[[#This Row],[עד ועד]]&gt;K428)),AND(V428=1,מרקובחצי[[#This Row],[עד ועד]]&lt;J428),W428=1)),1,""))</f>
        <v/>
      </c>
      <c r="P429" t="str">
        <f>IF(מרקובחצי[[#This Row],[קבעה הפלגה?]]=1,"",IF(AND(מרקובחצי[[#This Row],[עד ועד]]&gt;28,מרקובחצי[[#This Row],[עד ועד]]&lt;32,OR(מרקובחצי[[#This Row],[CycleNumber]]=1,AND(U428=1),AND(V428=1,OR(מרקובחצי[[#This Row],[עד ועד]]&lt;J428,מרקובחצי[[#This Row],[עד ועד]]&gt;K428)),W428=1)),1,""))</f>
        <v/>
      </c>
      <c r="Q429" t="str">
        <f>IF(מרקובחצי[[#This Row],[קבעה הפלגה?]]=1,"",IF(AND(מרקובחצי[[#This Row],[עד ועד]]&gt;31,OR(מרקובחצי[[#This Row],[CycleNumber]]=1,AND(U428=1),AND(V428=1,מרקובחצי[[#This Row],[עד ועד]]&gt;K428),AND(W428=1,OR(מרקובחצי[[#This Row],[עד ועד]]&gt;K428,מרקובחצי[[#This Row],[עד ועד]]&lt;J428)))),1,""))</f>
        <v/>
      </c>
      <c r="R429" t="str">
        <f>IF(מרקובחצי[[#This Row],[CycleNumber]]&gt;1,IF(AND(O428=1,מרקובחצי[[#This Row],[עד ועד]]&lt;29),1,""),"")</f>
        <v/>
      </c>
      <c r="S429" t="str">
        <f>IF(מרקובחצי[[#This Row],[CycleNumber]]&gt;1,IF(OR(AND(O428=1,מרקובחצי[[#This Row],[עד ועד]]&gt;28),AND(P428=1),AND(Q428=1,מרקובחצי[[#This Row],[עד ועד]]&lt;32)),1,""),"")</f>
        <v/>
      </c>
      <c r="T429" t="str">
        <f>IF(מרקובחצי[[#This Row],[CycleNumber]]&gt;1,IF(AND(Q428=1,מרקובחצי[[#This Row],[עד ועד]]&gt;31),1,""),"")</f>
        <v/>
      </c>
      <c r="U429" t="str">
        <f>IF(מרקובחצי[[#This Row],[CycleNumber]]&gt;1,IF(AND(R428=1,מרקובחצי[[#This Row],[עד ועד]]&lt;29),1,IF(AND(U428=1,NOT(OR(מרקובחצי[[#This Row],[עד ועד]]&lt;J428,מרקובחצי[[#This Row],[עד ועד]]&gt;K428))),1,"")),"")</f>
        <v/>
      </c>
      <c r="V429" t="str">
        <f>IF(מרקובחצי[[#This Row],[CycleNumber]]&gt;1,IF(AND(SUM(R428:T428)=1,מרקובחצי[[#This Row],[עד ועד]]&gt;28,מרקובחצי[[#This Row],[עד ועד]]&lt;32),1,IF(OR(S428=1,AND(R428=1,מרקובחצי[[#This Row],[עד ועד]]&gt;28),AND(T428=1,מרקובחצי[[#This Row],[עד ועד]]&lt;32)),1,IF(AND(V428=1,NOT(OR(מרקובחצי[[#This Row],[עד ועד]]&lt;J428,מרקובחצי[[#This Row],[עד ועד]]&gt;K428))),1,""))),"")</f>
        <v/>
      </c>
      <c r="W429" t="str">
        <f>IF(מרקובחצי[[#This Row],[CycleNumber]]&gt;1,IF(AND(T428=1,מרקובחצי[[#This Row],[עד ועד]]&gt;31),1,IF(AND(W428=1,NOT(OR(מרקובחצי[[#This Row],[עד ועד]]&lt;J428,מרקובחצי[[#This Row],[עד ועד]]&gt;K428))),1,"")),"")</f>
        <v/>
      </c>
      <c r="X429" t="str">
        <f>IF(AND(מרקובחצי[[#This Row],[CycleNumber]]&lt;$B430,SUM(מרקובחצי[[#This Row],[11]],R430)=2),1,"")</f>
        <v/>
      </c>
      <c r="Y429" t="str">
        <f>IF(AND(מרקובחצי[[#This Row],[CycleNumber]]&lt;$B430,SUM(מרקובחצי[[#This Row],[11]],S430)=2),1,"")</f>
        <v/>
      </c>
      <c r="Z429" t="str">
        <f>IF(AND(מרקובחצי[[#This Row],[CycleNumber]]&lt;$B430,SUM(מרקובחצי[[#This Row],[13]],S430)=2),1,"")</f>
        <v/>
      </c>
      <c r="AA429" t="str">
        <f>IF(AND(מרקובחצי[[#This Row],[CycleNumber]]&lt;$B430,SUM(מרקובחצי[[#This Row],[13]],T430)=2),1,"")</f>
        <v/>
      </c>
      <c r="AB429" t="str">
        <f>IF(AND(מרקובחצי[[#This Row],[CycleNumber]]&lt;$B430,SUM(מרקובחצי[[#This Row],[21]],U430)=2),1,"")</f>
        <v/>
      </c>
      <c r="AC429" t="str">
        <f>IF(AND(מרקובחצי[[#This Row],[CycleNumber]]&lt;$B430,SUM(מרקובחצי[[#This Row],[21]],V430)=2),1,"")</f>
        <v/>
      </c>
      <c r="AD429" t="str">
        <f>IF(AND(מרקובחצי[[#This Row],[CycleNumber]]&lt;$B430,SUM(מרקובחצי[[#This Row],[23]],V430)=2),1,"")</f>
        <v/>
      </c>
      <c r="AE429" t="str">
        <f>IF(AND(מרקובחצי[[#This Row],[CycleNumber]]&lt;$B430,SUM(מרקובחצי[[#This Row],[23]],W430)=2),1,"")</f>
        <v/>
      </c>
      <c r="AF429" t="str">
        <f>IF(AND(מרקובחצי[[#This Row],[CycleNumber]]&lt;$B430,SUM(מרקובחצי[[#This Row],[31]],O430)=2),1,"")</f>
        <v/>
      </c>
      <c r="AG429" t="str">
        <f>IF(AND(מרקובחצי[[#This Row],[CycleNumber]]&lt;$B430,SUM(מרקובחצי[[#This Row],[31]],P430)=2),1,"")</f>
        <v/>
      </c>
      <c r="AH429" t="str">
        <f>IF(AND(מרקובחצי[[#This Row],[CycleNumber]]&lt;$B430,SUM(מרקובחצי[[#This Row],[31]],Q430)=2),1,"")</f>
        <v/>
      </c>
      <c r="AI429" t="str">
        <f>IF(AND(מרקובחצי[[#This Row],[CycleNumber]]&lt;$B430,SUM(U429:U430)=2),1,"")</f>
        <v/>
      </c>
      <c r="AJ429" t="str">
        <f>IF(AND(מרקובחצי[[#This Row],[CycleNumber]]&lt;$B430,SUM(מרקובחצי[[#This Row],[32]],O430)=2),1,"")</f>
        <v/>
      </c>
      <c r="AK429" t="str">
        <f>IF(AND(מרקובחצי[[#This Row],[CycleNumber]]&lt;$B430,SUM(מרקובחצי[[#This Row],[32]],P430)=2),1,"")</f>
        <v/>
      </c>
      <c r="AL429" t="str">
        <f>IF(AND(מרקובחצי[[#This Row],[CycleNumber]]&lt;$B430,SUM(מרקובחצי[[#This Row],[32]],Q430)=2),1,"")</f>
        <v/>
      </c>
      <c r="AM429" t="str">
        <f>IF(AND(מרקובחצי[[#This Row],[CycleNumber]]&lt;$B430,SUM(V429:V430)=2),1,"")</f>
        <v/>
      </c>
      <c r="AN429" t="str">
        <f>IF(AND(מרקובחצי[[#This Row],[CycleNumber]]&lt;$B430,SUM(מרקובחצי[[#This Row],[33]],O430)=2),1,"")</f>
        <v/>
      </c>
      <c r="AO429" t="str">
        <f>IF(AND(מרקובחצי[[#This Row],[CycleNumber]]&lt;$B430,SUM(מרקובחצי[[#This Row],[33]],P430)=2),1,"")</f>
        <v/>
      </c>
      <c r="AP429" t="str">
        <f>IF(AND(מרקובחצי[[#This Row],[CycleNumber]]&lt;$B430,SUM(מרקובחצי[[#This Row],[33]],Q430)=2),1,"")</f>
        <v/>
      </c>
      <c r="AQ429" t="str">
        <f>IF(AND(מרקובחצי[[#This Row],[CycleNumber]]&lt;$B430,SUM(W429:W430)=2),1,"")</f>
        <v/>
      </c>
      <c r="AR429" t="str">
        <f>IF(AND(מרקובחצי[[#This Row],[CycleNumber]]&lt;$B430,SUM(מרקובחצי[[#This Row],[12]],S430)=2),1,"")</f>
        <v/>
      </c>
      <c r="AS429" t="str">
        <f>IF(AND(מרקובחצי[[#This Row],[CycleNumber]]&lt;$B430,SUM(מרקובחצי[[#This Row],[22]],V430)=2),1,"")</f>
        <v/>
      </c>
      <c r="AT429" s="3">
        <f>SUM(מרקובחצי[[#This Row],[11]:[33]])</f>
        <v>0</v>
      </c>
    </row>
    <row r="430" spans="1:46" hidden="1" x14ac:dyDescent="0.25">
      <c r="A430" t="s">
        <v>46</v>
      </c>
      <c r="B430">
        <v>4</v>
      </c>
      <c r="C430">
        <v>30</v>
      </c>
      <c r="D430">
        <f>מרקובחצי[[#This Row],[LengthofCycle]]+1</f>
        <v>31</v>
      </c>
      <c r="E430">
        <f>IF(IFERROR(LOOKUP(מרקובחצי[[#This Row],[ClientID]],קביעויות[הפלגה]),FALSE)=מרקובחצי[[#This Row],[ClientID]],1,"")</f>
        <v>1</v>
      </c>
      <c r="F430" t="str">
        <f>IF(IFERROR(LOOKUP(מרקובחצי[[#This Row],[ClientID]],סוגחציקבוע[S31]),FALSE)=מרקובחצי[[#This Row],[ClientID]],1,"")</f>
        <v/>
      </c>
      <c r="G430" t="str">
        <f>IF(IFERROR(LOOKUP(מרקובחצי[[#This Row],[ClientID]],סוגחציקבוע[S32]),FALSE)=מרקובחצי[[#This Row],[ClientID]],1,"")</f>
        <v/>
      </c>
      <c r="H430" t="str">
        <f>IF(IFERROR(LOOKUP(מרקובחצי[[#This Row],[ClientID]],סוגחציקבוע[S33]),FALSE)=מרקובחצי[[#This Row],[ClientID]],1,"")</f>
        <v/>
      </c>
      <c r="I430" t="str">
        <f>IF(IFERROR(LOOKUP(מרקובחצי[[#This Row],[ClientID]],סוגחציקבוע[S32&amp;33]),FALSE)=מרקובחצי[[#This Row],[ClientID]],1,"")</f>
        <v/>
      </c>
      <c r="J430">
        <f>IF(SUM(מרקובחצי[[#This Row],[11]:[13]])=1,מרקובחצי[[#This Row],[עד ועד]],IF(SUM(R429:T430)=1,IF(מרקובחצי[[#This Row],[עד ועד]]&lt;J429,מרקובחצי[[#This Row],[עד ועד]],J429),J429))</f>
        <v>25</v>
      </c>
      <c r="K430">
        <f>IF(SUM(מרקובחצי[[#This Row],[11]:[13]])=1,מרקובחצי[[#This Row],[עד ועד]],IF(SUM(R429:T430)=1,IF(מרקובחצי[[#This Row],[עד ועד]]&gt;K429,מרקובחצי[[#This Row],[עד ועד]],K429),K429))</f>
        <v>29</v>
      </c>
      <c r="L430" t="str">
        <f>IF(AND(SUM(מרקובחצי[[#This Row],[31]:[33]])=1,SUM(U429:W429)=0),מרקובחצי[[#This Row],[מקס]]-מרקובחצי[[#This Row],[מינ]],"")</f>
        <v/>
      </c>
      <c r="M43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30" t="str">
        <f t="shared" si="6"/>
        <v/>
      </c>
      <c r="O430" t="str">
        <f>IF(מרקובחצי[[#This Row],[קבעה הפלגה?]]=1,"",IF(AND(מרקובחצי[[#This Row],[עד ועד]]&lt;29,OR(מרקובחצי[[#This Row],[CycleNumber]]=1,AND(U429=1,OR(מרקובחצי[[#This Row],[עד ועד]]&lt;J429,מרקובחצי[[#This Row],[עד ועד]]&gt;K429)),AND(V429=1,מרקובחצי[[#This Row],[עד ועד]]&lt;J429),W429=1)),1,""))</f>
        <v/>
      </c>
      <c r="P430" t="str">
        <f>IF(מרקובחצי[[#This Row],[קבעה הפלגה?]]=1,"",IF(AND(מרקובחצי[[#This Row],[עד ועד]]&gt;28,מרקובחצי[[#This Row],[עד ועד]]&lt;32,OR(מרקובחצי[[#This Row],[CycleNumber]]=1,AND(U429=1),AND(V429=1,OR(מרקובחצי[[#This Row],[עד ועד]]&lt;J429,מרקובחצי[[#This Row],[עד ועד]]&gt;K429)),W429=1)),1,""))</f>
        <v/>
      </c>
      <c r="Q430" t="str">
        <f>IF(מרקובחצי[[#This Row],[קבעה הפלגה?]]=1,"",IF(AND(מרקובחצי[[#This Row],[עד ועד]]&gt;31,OR(מרקובחצי[[#This Row],[CycleNumber]]=1,AND(U429=1),AND(V429=1,מרקובחצי[[#This Row],[עד ועד]]&gt;K429),AND(W429=1,OR(מרקובחצי[[#This Row],[עד ועד]]&gt;K429,מרקובחצי[[#This Row],[עד ועד]]&lt;J429)))),1,""))</f>
        <v/>
      </c>
      <c r="R430" t="str">
        <f>IF(מרקובחצי[[#This Row],[CycleNumber]]&gt;1,IF(AND(O429=1,מרקובחצי[[#This Row],[עד ועד]]&lt;29),1,""),"")</f>
        <v/>
      </c>
      <c r="S430" t="str">
        <f>IF(מרקובחצי[[#This Row],[CycleNumber]]&gt;1,IF(OR(AND(O429=1,מרקובחצי[[#This Row],[עד ועד]]&gt;28),AND(P429=1),AND(Q429=1,מרקובחצי[[#This Row],[עד ועד]]&lt;32)),1,""),"")</f>
        <v/>
      </c>
      <c r="T430" t="str">
        <f>IF(מרקובחצי[[#This Row],[CycleNumber]]&gt;1,IF(AND(Q429=1,מרקובחצי[[#This Row],[עד ועד]]&gt;31),1,""),"")</f>
        <v/>
      </c>
      <c r="U430" t="str">
        <f>IF(מרקובחצי[[#This Row],[CycleNumber]]&gt;1,IF(AND(R429=1,מרקובחצי[[#This Row],[עד ועד]]&lt;29),1,IF(AND(U429=1,NOT(OR(מרקובחצי[[#This Row],[עד ועד]]&lt;J429,מרקובחצי[[#This Row],[עד ועד]]&gt;K429))),1,"")),"")</f>
        <v/>
      </c>
      <c r="V430" t="str">
        <f>IF(מרקובחצי[[#This Row],[CycleNumber]]&gt;1,IF(AND(SUM(R429:T429)=1,מרקובחצי[[#This Row],[עד ועד]]&gt;28,מרקובחצי[[#This Row],[עד ועד]]&lt;32),1,IF(OR(S429=1,AND(R429=1,מרקובחצי[[#This Row],[עד ועד]]&gt;28),AND(T429=1,מרקובחצי[[#This Row],[עד ועד]]&lt;32)),1,IF(AND(V429=1,NOT(OR(מרקובחצי[[#This Row],[עד ועד]]&lt;J429,מרקובחצי[[#This Row],[עד ועד]]&gt;K429))),1,""))),"")</f>
        <v/>
      </c>
      <c r="W430" t="str">
        <f>IF(מרקובחצי[[#This Row],[CycleNumber]]&gt;1,IF(AND(T429=1,מרקובחצי[[#This Row],[עד ועד]]&gt;31),1,IF(AND(W429=1,NOT(OR(מרקובחצי[[#This Row],[עד ועד]]&lt;J429,מרקובחצי[[#This Row],[עד ועד]]&gt;K429))),1,"")),"")</f>
        <v/>
      </c>
      <c r="X430" t="str">
        <f>IF(AND(מרקובחצי[[#This Row],[CycleNumber]]&lt;$B431,SUM(מרקובחצי[[#This Row],[11]],R431)=2),1,"")</f>
        <v/>
      </c>
      <c r="Y430" t="str">
        <f>IF(AND(מרקובחצי[[#This Row],[CycleNumber]]&lt;$B431,SUM(מרקובחצי[[#This Row],[11]],S431)=2),1,"")</f>
        <v/>
      </c>
      <c r="Z430" t="str">
        <f>IF(AND(מרקובחצי[[#This Row],[CycleNumber]]&lt;$B431,SUM(מרקובחצי[[#This Row],[13]],S431)=2),1,"")</f>
        <v/>
      </c>
      <c r="AA430" t="str">
        <f>IF(AND(מרקובחצי[[#This Row],[CycleNumber]]&lt;$B431,SUM(מרקובחצי[[#This Row],[13]],T431)=2),1,"")</f>
        <v/>
      </c>
      <c r="AB430" t="str">
        <f>IF(AND(מרקובחצי[[#This Row],[CycleNumber]]&lt;$B431,SUM(מרקובחצי[[#This Row],[21]],U431)=2),1,"")</f>
        <v/>
      </c>
      <c r="AC430" t="str">
        <f>IF(AND(מרקובחצי[[#This Row],[CycleNumber]]&lt;$B431,SUM(מרקובחצי[[#This Row],[21]],V431)=2),1,"")</f>
        <v/>
      </c>
      <c r="AD430" t="str">
        <f>IF(AND(מרקובחצי[[#This Row],[CycleNumber]]&lt;$B431,SUM(מרקובחצי[[#This Row],[23]],V431)=2),1,"")</f>
        <v/>
      </c>
      <c r="AE430" t="str">
        <f>IF(AND(מרקובחצי[[#This Row],[CycleNumber]]&lt;$B431,SUM(מרקובחצי[[#This Row],[23]],W431)=2),1,"")</f>
        <v/>
      </c>
      <c r="AF430" t="str">
        <f>IF(AND(מרקובחצי[[#This Row],[CycleNumber]]&lt;$B431,SUM(מרקובחצי[[#This Row],[31]],O431)=2),1,"")</f>
        <v/>
      </c>
      <c r="AG430" t="str">
        <f>IF(AND(מרקובחצי[[#This Row],[CycleNumber]]&lt;$B431,SUM(מרקובחצי[[#This Row],[31]],P431)=2),1,"")</f>
        <v/>
      </c>
      <c r="AH430" t="str">
        <f>IF(AND(מרקובחצי[[#This Row],[CycleNumber]]&lt;$B431,SUM(מרקובחצי[[#This Row],[31]],Q431)=2),1,"")</f>
        <v/>
      </c>
      <c r="AI430" t="str">
        <f>IF(AND(מרקובחצי[[#This Row],[CycleNumber]]&lt;$B431,SUM(U430:U431)=2),1,"")</f>
        <v/>
      </c>
      <c r="AJ430" t="str">
        <f>IF(AND(מרקובחצי[[#This Row],[CycleNumber]]&lt;$B431,SUM(מרקובחצי[[#This Row],[32]],O431)=2),1,"")</f>
        <v/>
      </c>
      <c r="AK430" t="str">
        <f>IF(AND(מרקובחצי[[#This Row],[CycleNumber]]&lt;$B431,SUM(מרקובחצי[[#This Row],[32]],P431)=2),1,"")</f>
        <v/>
      </c>
      <c r="AL430" t="str">
        <f>IF(AND(מרקובחצי[[#This Row],[CycleNumber]]&lt;$B431,SUM(מרקובחצי[[#This Row],[32]],Q431)=2),1,"")</f>
        <v/>
      </c>
      <c r="AM430" t="str">
        <f>IF(AND(מרקובחצי[[#This Row],[CycleNumber]]&lt;$B431,SUM(V430:V431)=2),1,"")</f>
        <v/>
      </c>
      <c r="AN430" t="str">
        <f>IF(AND(מרקובחצי[[#This Row],[CycleNumber]]&lt;$B431,SUM(מרקובחצי[[#This Row],[33]],O431)=2),1,"")</f>
        <v/>
      </c>
      <c r="AO430" t="str">
        <f>IF(AND(מרקובחצי[[#This Row],[CycleNumber]]&lt;$B431,SUM(מרקובחצי[[#This Row],[33]],P431)=2),1,"")</f>
        <v/>
      </c>
      <c r="AP430" t="str">
        <f>IF(AND(מרקובחצי[[#This Row],[CycleNumber]]&lt;$B431,SUM(מרקובחצי[[#This Row],[33]],Q431)=2),1,"")</f>
        <v/>
      </c>
      <c r="AQ430" t="str">
        <f>IF(AND(מרקובחצי[[#This Row],[CycleNumber]]&lt;$B431,SUM(W430:W431)=2),1,"")</f>
        <v/>
      </c>
      <c r="AR430" t="str">
        <f>IF(AND(מרקובחצי[[#This Row],[CycleNumber]]&lt;$B431,SUM(מרקובחצי[[#This Row],[12]],S431)=2),1,"")</f>
        <v/>
      </c>
      <c r="AS430" t="str">
        <f>IF(AND(מרקובחצי[[#This Row],[CycleNumber]]&lt;$B431,SUM(מרקובחצי[[#This Row],[22]],V431)=2),1,"")</f>
        <v/>
      </c>
      <c r="AT430" s="3">
        <f>SUM(מרקובחצי[[#This Row],[11]:[33]])</f>
        <v>0</v>
      </c>
    </row>
    <row r="431" spans="1:46" hidden="1" x14ac:dyDescent="0.25">
      <c r="A431" t="s">
        <v>46</v>
      </c>
      <c r="B431">
        <v>5</v>
      </c>
      <c r="C431">
        <v>26</v>
      </c>
      <c r="D431">
        <f>מרקובחצי[[#This Row],[LengthofCycle]]+1</f>
        <v>27</v>
      </c>
      <c r="E431">
        <f>IF(IFERROR(LOOKUP(מרקובחצי[[#This Row],[ClientID]],קביעויות[הפלגה]),FALSE)=מרקובחצי[[#This Row],[ClientID]],1,"")</f>
        <v>1</v>
      </c>
      <c r="F431" t="str">
        <f>IF(IFERROR(LOOKUP(מרקובחצי[[#This Row],[ClientID]],סוגחציקבוע[S31]),FALSE)=מרקובחצי[[#This Row],[ClientID]],1,"")</f>
        <v/>
      </c>
      <c r="G431" t="str">
        <f>IF(IFERROR(LOOKUP(מרקובחצי[[#This Row],[ClientID]],סוגחציקבוע[S32]),FALSE)=מרקובחצי[[#This Row],[ClientID]],1,"")</f>
        <v/>
      </c>
      <c r="H431" t="str">
        <f>IF(IFERROR(LOOKUP(מרקובחצי[[#This Row],[ClientID]],סוגחציקבוע[S33]),FALSE)=מרקובחצי[[#This Row],[ClientID]],1,"")</f>
        <v/>
      </c>
      <c r="I431" t="str">
        <f>IF(IFERROR(LOOKUP(מרקובחצי[[#This Row],[ClientID]],סוגחציקבוע[S32&amp;33]),FALSE)=מרקובחצי[[#This Row],[ClientID]],1,"")</f>
        <v/>
      </c>
      <c r="J431">
        <f>IF(SUM(מרקובחצי[[#This Row],[11]:[13]])=1,מרקובחצי[[#This Row],[עד ועד]],IF(SUM(R430:T431)=1,IF(מרקובחצי[[#This Row],[עד ועד]]&lt;J430,מרקובחצי[[#This Row],[עד ועד]],J430),J430))</f>
        <v>25</v>
      </c>
      <c r="K431">
        <f>IF(SUM(מרקובחצי[[#This Row],[11]:[13]])=1,מרקובחצי[[#This Row],[עד ועד]],IF(SUM(R430:T431)=1,IF(מרקובחצי[[#This Row],[עד ועד]]&gt;K430,מרקובחצי[[#This Row],[עד ועד]],K430),K430))</f>
        <v>29</v>
      </c>
      <c r="L431" t="str">
        <f>IF(AND(SUM(מרקובחצי[[#This Row],[31]:[33]])=1,SUM(U430:W430)=0),מרקובחצי[[#This Row],[מקס]]-מרקובחצי[[#This Row],[מינ]],"")</f>
        <v/>
      </c>
      <c r="M43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31" t="str">
        <f t="shared" si="6"/>
        <v/>
      </c>
      <c r="O431" t="str">
        <f>IF(מרקובחצי[[#This Row],[קבעה הפלגה?]]=1,"",IF(AND(מרקובחצי[[#This Row],[עד ועד]]&lt;29,OR(מרקובחצי[[#This Row],[CycleNumber]]=1,AND(U430=1,OR(מרקובחצי[[#This Row],[עד ועד]]&lt;J430,מרקובחצי[[#This Row],[עד ועד]]&gt;K430)),AND(V430=1,מרקובחצי[[#This Row],[עד ועד]]&lt;J430),W430=1)),1,""))</f>
        <v/>
      </c>
      <c r="P431" t="str">
        <f>IF(מרקובחצי[[#This Row],[קבעה הפלגה?]]=1,"",IF(AND(מרקובחצי[[#This Row],[עד ועד]]&gt;28,מרקובחצי[[#This Row],[עד ועד]]&lt;32,OR(מרקובחצי[[#This Row],[CycleNumber]]=1,AND(U430=1),AND(V430=1,OR(מרקובחצי[[#This Row],[עד ועד]]&lt;J430,מרקובחצי[[#This Row],[עד ועד]]&gt;K430)),W430=1)),1,""))</f>
        <v/>
      </c>
      <c r="Q431" t="str">
        <f>IF(מרקובחצי[[#This Row],[קבעה הפלגה?]]=1,"",IF(AND(מרקובחצי[[#This Row],[עד ועד]]&gt;31,OR(מרקובחצי[[#This Row],[CycleNumber]]=1,AND(U430=1),AND(V430=1,מרקובחצי[[#This Row],[עד ועד]]&gt;K430),AND(W430=1,OR(מרקובחצי[[#This Row],[עד ועד]]&gt;K430,מרקובחצי[[#This Row],[עד ועד]]&lt;J430)))),1,""))</f>
        <v/>
      </c>
      <c r="R431" t="str">
        <f>IF(מרקובחצי[[#This Row],[CycleNumber]]&gt;1,IF(AND(O430=1,מרקובחצי[[#This Row],[עד ועד]]&lt;29),1,""),"")</f>
        <v/>
      </c>
      <c r="S431" t="str">
        <f>IF(מרקובחצי[[#This Row],[CycleNumber]]&gt;1,IF(OR(AND(O430=1,מרקובחצי[[#This Row],[עד ועד]]&gt;28),AND(P430=1),AND(Q430=1,מרקובחצי[[#This Row],[עד ועד]]&lt;32)),1,""),"")</f>
        <v/>
      </c>
      <c r="T431" t="str">
        <f>IF(מרקובחצי[[#This Row],[CycleNumber]]&gt;1,IF(AND(Q430=1,מרקובחצי[[#This Row],[עד ועד]]&gt;31),1,""),"")</f>
        <v/>
      </c>
      <c r="U431" t="str">
        <f>IF(מרקובחצי[[#This Row],[CycleNumber]]&gt;1,IF(AND(R430=1,מרקובחצי[[#This Row],[עד ועד]]&lt;29),1,IF(AND(U430=1,NOT(OR(מרקובחצי[[#This Row],[עד ועד]]&lt;J430,מרקובחצי[[#This Row],[עד ועד]]&gt;K430))),1,"")),"")</f>
        <v/>
      </c>
      <c r="V431" t="str">
        <f>IF(מרקובחצי[[#This Row],[CycleNumber]]&gt;1,IF(AND(SUM(R430:T430)=1,מרקובחצי[[#This Row],[עד ועד]]&gt;28,מרקובחצי[[#This Row],[עד ועד]]&lt;32),1,IF(OR(S430=1,AND(R430=1,מרקובחצי[[#This Row],[עד ועד]]&gt;28),AND(T430=1,מרקובחצי[[#This Row],[עד ועד]]&lt;32)),1,IF(AND(V430=1,NOT(OR(מרקובחצי[[#This Row],[עד ועד]]&lt;J430,מרקובחצי[[#This Row],[עד ועד]]&gt;K430))),1,""))),"")</f>
        <v/>
      </c>
      <c r="W431" t="str">
        <f>IF(מרקובחצי[[#This Row],[CycleNumber]]&gt;1,IF(AND(T430=1,מרקובחצי[[#This Row],[עד ועד]]&gt;31),1,IF(AND(W430=1,NOT(OR(מרקובחצי[[#This Row],[עד ועד]]&lt;J430,מרקובחצי[[#This Row],[עד ועד]]&gt;K430))),1,"")),"")</f>
        <v/>
      </c>
      <c r="X431" t="str">
        <f>IF(AND(מרקובחצי[[#This Row],[CycleNumber]]&lt;$B432,SUM(מרקובחצי[[#This Row],[11]],R432)=2),1,"")</f>
        <v/>
      </c>
      <c r="Y431" t="str">
        <f>IF(AND(מרקובחצי[[#This Row],[CycleNumber]]&lt;$B432,SUM(מרקובחצי[[#This Row],[11]],S432)=2),1,"")</f>
        <v/>
      </c>
      <c r="Z431" t="str">
        <f>IF(AND(מרקובחצי[[#This Row],[CycleNumber]]&lt;$B432,SUM(מרקובחצי[[#This Row],[13]],S432)=2),1,"")</f>
        <v/>
      </c>
      <c r="AA431" t="str">
        <f>IF(AND(מרקובחצי[[#This Row],[CycleNumber]]&lt;$B432,SUM(מרקובחצי[[#This Row],[13]],T432)=2),1,"")</f>
        <v/>
      </c>
      <c r="AB431" t="str">
        <f>IF(AND(מרקובחצי[[#This Row],[CycleNumber]]&lt;$B432,SUM(מרקובחצי[[#This Row],[21]],U432)=2),1,"")</f>
        <v/>
      </c>
      <c r="AC431" t="str">
        <f>IF(AND(מרקובחצי[[#This Row],[CycleNumber]]&lt;$B432,SUM(מרקובחצי[[#This Row],[21]],V432)=2),1,"")</f>
        <v/>
      </c>
      <c r="AD431" t="str">
        <f>IF(AND(מרקובחצי[[#This Row],[CycleNumber]]&lt;$B432,SUM(מרקובחצי[[#This Row],[23]],V432)=2),1,"")</f>
        <v/>
      </c>
      <c r="AE431" t="str">
        <f>IF(AND(מרקובחצי[[#This Row],[CycleNumber]]&lt;$B432,SUM(מרקובחצי[[#This Row],[23]],W432)=2),1,"")</f>
        <v/>
      </c>
      <c r="AF431" t="str">
        <f>IF(AND(מרקובחצי[[#This Row],[CycleNumber]]&lt;$B432,SUM(מרקובחצי[[#This Row],[31]],O432)=2),1,"")</f>
        <v/>
      </c>
      <c r="AG431" t="str">
        <f>IF(AND(מרקובחצי[[#This Row],[CycleNumber]]&lt;$B432,SUM(מרקובחצי[[#This Row],[31]],P432)=2),1,"")</f>
        <v/>
      </c>
      <c r="AH431" t="str">
        <f>IF(AND(מרקובחצי[[#This Row],[CycleNumber]]&lt;$B432,SUM(מרקובחצי[[#This Row],[31]],Q432)=2),1,"")</f>
        <v/>
      </c>
      <c r="AI431" t="str">
        <f>IF(AND(מרקובחצי[[#This Row],[CycleNumber]]&lt;$B432,SUM(U431:U432)=2),1,"")</f>
        <v/>
      </c>
      <c r="AJ431" t="str">
        <f>IF(AND(מרקובחצי[[#This Row],[CycleNumber]]&lt;$B432,SUM(מרקובחצי[[#This Row],[32]],O432)=2),1,"")</f>
        <v/>
      </c>
      <c r="AK431" t="str">
        <f>IF(AND(מרקובחצי[[#This Row],[CycleNumber]]&lt;$B432,SUM(מרקובחצי[[#This Row],[32]],P432)=2),1,"")</f>
        <v/>
      </c>
      <c r="AL431" t="str">
        <f>IF(AND(מרקובחצי[[#This Row],[CycleNumber]]&lt;$B432,SUM(מרקובחצי[[#This Row],[32]],Q432)=2),1,"")</f>
        <v/>
      </c>
      <c r="AM431" t="str">
        <f>IF(AND(מרקובחצי[[#This Row],[CycleNumber]]&lt;$B432,SUM(V431:V432)=2),1,"")</f>
        <v/>
      </c>
      <c r="AN431" t="str">
        <f>IF(AND(מרקובחצי[[#This Row],[CycleNumber]]&lt;$B432,SUM(מרקובחצי[[#This Row],[33]],O432)=2),1,"")</f>
        <v/>
      </c>
      <c r="AO431" t="str">
        <f>IF(AND(מרקובחצי[[#This Row],[CycleNumber]]&lt;$B432,SUM(מרקובחצי[[#This Row],[33]],P432)=2),1,"")</f>
        <v/>
      </c>
      <c r="AP431" t="str">
        <f>IF(AND(מרקובחצי[[#This Row],[CycleNumber]]&lt;$B432,SUM(מרקובחצי[[#This Row],[33]],Q432)=2),1,"")</f>
        <v/>
      </c>
      <c r="AQ431" t="str">
        <f>IF(AND(מרקובחצי[[#This Row],[CycleNumber]]&lt;$B432,SUM(W431:W432)=2),1,"")</f>
        <v/>
      </c>
      <c r="AR431" t="str">
        <f>IF(AND(מרקובחצי[[#This Row],[CycleNumber]]&lt;$B432,SUM(מרקובחצי[[#This Row],[12]],S432)=2),1,"")</f>
        <v/>
      </c>
      <c r="AS431" t="str">
        <f>IF(AND(מרקובחצי[[#This Row],[CycleNumber]]&lt;$B432,SUM(מרקובחצי[[#This Row],[22]],V432)=2),1,"")</f>
        <v/>
      </c>
      <c r="AT431" s="3">
        <f>SUM(מרקובחצי[[#This Row],[11]:[33]])</f>
        <v>0</v>
      </c>
    </row>
    <row r="432" spans="1:46" hidden="1" x14ac:dyDescent="0.25">
      <c r="A432" t="s">
        <v>46</v>
      </c>
      <c r="B432">
        <v>6</v>
      </c>
      <c r="C432">
        <v>29</v>
      </c>
      <c r="D432">
        <f>מרקובחצי[[#This Row],[LengthofCycle]]+1</f>
        <v>30</v>
      </c>
      <c r="E432">
        <f>IF(IFERROR(LOOKUP(מרקובחצי[[#This Row],[ClientID]],קביעויות[הפלגה]),FALSE)=מרקובחצי[[#This Row],[ClientID]],1,"")</f>
        <v>1</v>
      </c>
      <c r="F432" t="str">
        <f>IF(IFERROR(LOOKUP(מרקובחצי[[#This Row],[ClientID]],סוגחציקבוע[S31]),FALSE)=מרקובחצי[[#This Row],[ClientID]],1,"")</f>
        <v/>
      </c>
      <c r="G432" t="str">
        <f>IF(IFERROR(LOOKUP(מרקובחצי[[#This Row],[ClientID]],סוגחציקבוע[S32]),FALSE)=מרקובחצי[[#This Row],[ClientID]],1,"")</f>
        <v/>
      </c>
      <c r="H432" t="str">
        <f>IF(IFERROR(LOOKUP(מרקובחצי[[#This Row],[ClientID]],סוגחציקבוע[S33]),FALSE)=מרקובחצי[[#This Row],[ClientID]],1,"")</f>
        <v/>
      </c>
      <c r="I432" t="str">
        <f>IF(IFERROR(LOOKUP(מרקובחצי[[#This Row],[ClientID]],סוגחציקבוע[S32&amp;33]),FALSE)=מרקובחצי[[#This Row],[ClientID]],1,"")</f>
        <v/>
      </c>
      <c r="J432">
        <f>IF(SUM(מרקובחצי[[#This Row],[11]:[13]])=1,מרקובחצי[[#This Row],[עד ועד]],IF(SUM(R431:T432)=1,IF(מרקובחצי[[#This Row],[עד ועד]]&lt;J431,מרקובחצי[[#This Row],[עד ועד]],J431),J431))</f>
        <v>25</v>
      </c>
      <c r="K432">
        <f>IF(SUM(מרקובחצי[[#This Row],[11]:[13]])=1,מרקובחצי[[#This Row],[עד ועד]],IF(SUM(R431:T432)=1,IF(מרקובחצי[[#This Row],[עד ועד]]&gt;K431,מרקובחצי[[#This Row],[עד ועד]],K431),K431))</f>
        <v>29</v>
      </c>
      <c r="L432" t="str">
        <f>IF(AND(SUM(מרקובחצי[[#This Row],[31]:[33]])=1,SUM(U431:W431)=0),מרקובחצי[[#This Row],[מקס]]-מרקובחצי[[#This Row],[מינ]],"")</f>
        <v/>
      </c>
      <c r="M43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32" t="str">
        <f t="shared" si="6"/>
        <v/>
      </c>
      <c r="O432" t="str">
        <f>IF(מרקובחצי[[#This Row],[קבעה הפלגה?]]=1,"",IF(AND(מרקובחצי[[#This Row],[עד ועד]]&lt;29,OR(מרקובחצי[[#This Row],[CycleNumber]]=1,AND(U431=1,OR(מרקובחצי[[#This Row],[עד ועד]]&lt;J431,מרקובחצי[[#This Row],[עד ועד]]&gt;K431)),AND(V431=1,מרקובחצי[[#This Row],[עד ועד]]&lt;J431),W431=1)),1,""))</f>
        <v/>
      </c>
      <c r="P432" t="str">
        <f>IF(מרקובחצי[[#This Row],[קבעה הפלגה?]]=1,"",IF(AND(מרקובחצי[[#This Row],[עד ועד]]&gt;28,מרקובחצי[[#This Row],[עד ועד]]&lt;32,OR(מרקובחצי[[#This Row],[CycleNumber]]=1,AND(U431=1),AND(V431=1,OR(מרקובחצי[[#This Row],[עד ועד]]&lt;J431,מרקובחצי[[#This Row],[עד ועד]]&gt;K431)),W431=1)),1,""))</f>
        <v/>
      </c>
      <c r="Q432" t="str">
        <f>IF(מרקובחצי[[#This Row],[קבעה הפלגה?]]=1,"",IF(AND(מרקובחצי[[#This Row],[עד ועד]]&gt;31,OR(מרקובחצי[[#This Row],[CycleNumber]]=1,AND(U431=1),AND(V431=1,מרקובחצי[[#This Row],[עד ועד]]&gt;K431),AND(W431=1,OR(מרקובחצי[[#This Row],[עד ועד]]&gt;K431,מרקובחצי[[#This Row],[עד ועד]]&lt;J431)))),1,""))</f>
        <v/>
      </c>
      <c r="R432" t="str">
        <f>IF(מרקובחצי[[#This Row],[CycleNumber]]&gt;1,IF(AND(O431=1,מרקובחצי[[#This Row],[עד ועד]]&lt;29),1,""),"")</f>
        <v/>
      </c>
      <c r="S432" t="str">
        <f>IF(מרקובחצי[[#This Row],[CycleNumber]]&gt;1,IF(OR(AND(O431=1,מרקובחצי[[#This Row],[עד ועד]]&gt;28),AND(P431=1),AND(Q431=1,מרקובחצי[[#This Row],[עד ועד]]&lt;32)),1,""),"")</f>
        <v/>
      </c>
      <c r="T432" t="str">
        <f>IF(מרקובחצי[[#This Row],[CycleNumber]]&gt;1,IF(AND(Q431=1,מרקובחצי[[#This Row],[עד ועד]]&gt;31),1,""),"")</f>
        <v/>
      </c>
      <c r="U432" t="str">
        <f>IF(מרקובחצי[[#This Row],[CycleNumber]]&gt;1,IF(AND(R431=1,מרקובחצי[[#This Row],[עד ועד]]&lt;29),1,IF(AND(U431=1,NOT(OR(מרקובחצי[[#This Row],[עד ועד]]&lt;J431,מרקובחצי[[#This Row],[עד ועד]]&gt;K431))),1,"")),"")</f>
        <v/>
      </c>
      <c r="V432" t="str">
        <f>IF(מרקובחצי[[#This Row],[CycleNumber]]&gt;1,IF(AND(SUM(R431:T431)=1,מרקובחצי[[#This Row],[עד ועד]]&gt;28,מרקובחצי[[#This Row],[עד ועד]]&lt;32),1,IF(OR(S431=1,AND(R431=1,מרקובחצי[[#This Row],[עד ועד]]&gt;28),AND(T431=1,מרקובחצי[[#This Row],[עד ועד]]&lt;32)),1,IF(AND(V431=1,NOT(OR(מרקובחצי[[#This Row],[עד ועד]]&lt;J431,מרקובחצי[[#This Row],[עד ועד]]&gt;K431))),1,""))),"")</f>
        <v/>
      </c>
      <c r="W432" t="str">
        <f>IF(מרקובחצי[[#This Row],[CycleNumber]]&gt;1,IF(AND(T431=1,מרקובחצי[[#This Row],[עד ועד]]&gt;31),1,IF(AND(W431=1,NOT(OR(מרקובחצי[[#This Row],[עד ועד]]&lt;J431,מרקובחצי[[#This Row],[עד ועד]]&gt;K431))),1,"")),"")</f>
        <v/>
      </c>
      <c r="X432" t="str">
        <f>IF(AND(מרקובחצי[[#This Row],[CycleNumber]]&lt;$B433,SUM(מרקובחצי[[#This Row],[11]],R433)=2),1,"")</f>
        <v/>
      </c>
      <c r="Y432" t="str">
        <f>IF(AND(מרקובחצי[[#This Row],[CycleNumber]]&lt;$B433,SUM(מרקובחצי[[#This Row],[11]],S433)=2),1,"")</f>
        <v/>
      </c>
      <c r="Z432" t="str">
        <f>IF(AND(מרקובחצי[[#This Row],[CycleNumber]]&lt;$B433,SUM(מרקובחצי[[#This Row],[13]],S433)=2),1,"")</f>
        <v/>
      </c>
      <c r="AA432" t="str">
        <f>IF(AND(מרקובחצי[[#This Row],[CycleNumber]]&lt;$B433,SUM(מרקובחצי[[#This Row],[13]],T433)=2),1,"")</f>
        <v/>
      </c>
      <c r="AB432" t="str">
        <f>IF(AND(מרקובחצי[[#This Row],[CycleNumber]]&lt;$B433,SUM(מרקובחצי[[#This Row],[21]],U433)=2),1,"")</f>
        <v/>
      </c>
      <c r="AC432" t="str">
        <f>IF(AND(מרקובחצי[[#This Row],[CycleNumber]]&lt;$B433,SUM(מרקובחצי[[#This Row],[21]],V433)=2),1,"")</f>
        <v/>
      </c>
      <c r="AD432" t="str">
        <f>IF(AND(מרקובחצי[[#This Row],[CycleNumber]]&lt;$B433,SUM(מרקובחצי[[#This Row],[23]],V433)=2),1,"")</f>
        <v/>
      </c>
      <c r="AE432" t="str">
        <f>IF(AND(מרקובחצי[[#This Row],[CycleNumber]]&lt;$B433,SUM(מרקובחצי[[#This Row],[23]],W433)=2),1,"")</f>
        <v/>
      </c>
      <c r="AF432" t="str">
        <f>IF(AND(מרקובחצי[[#This Row],[CycleNumber]]&lt;$B433,SUM(מרקובחצי[[#This Row],[31]],O433)=2),1,"")</f>
        <v/>
      </c>
      <c r="AG432" t="str">
        <f>IF(AND(מרקובחצי[[#This Row],[CycleNumber]]&lt;$B433,SUM(מרקובחצי[[#This Row],[31]],P433)=2),1,"")</f>
        <v/>
      </c>
      <c r="AH432" t="str">
        <f>IF(AND(מרקובחצי[[#This Row],[CycleNumber]]&lt;$B433,SUM(מרקובחצי[[#This Row],[31]],Q433)=2),1,"")</f>
        <v/>
      </c>
      <c r="AI432" t="str">
        <f>IF(AND(מרקובחצי[[#This Row],[CycleNumber]]&lt;$B433,SUM(U432:U433)=2),1,"")</f>
        <v/>
      </c>
      <c r="AJ432" t="str">
        <f>IF(AND(מרקובחצי[[#This Row],[CycleNumber]]&lt;$B433,SUM(מרקובחצי[[#This Row],[32]],O433)=2),1,"")</f>
        <v/>
      </c>
      <c r="AK432" t="str">
        <f>IF(AND(מרקובחצי[[#This Row],[CycleNumber]]&lt;$B433,SUM(מרקובחצי[[#This Row],[32]],P433)=2),1,"")</f>
        <v/>
      </c>
      <c r="AL432" t="str">
        <f>IF(AND(מרקובחצי[[#This Row],[CycleNumber]]&lt;$B433,SUM(מרקובחצי[[#This Row],[32]],Q433)=2),1,"")</f>
        <v/>
      </c>
      <c r="AM432" t="str">
        <f>IF(AND(מרקובחצי[[#This Row],[CycleNumber]]&lt;$B433,SUM(V432:V433)=2),1,"")</f>
        <v/>
      </c>
      <c r="AN432" t="str">
        <f>IF(AND(מרקובחצי[[#This Row],[CycleNumber]]&lt;$B433,SUM(מרקובחצי[[#This Row],[33]],O433)=2),1,"")</f>
        <v/>
      </c>
      <c r="AO432" t="str">
        <f>IF(AND(מרקובחצי[[#This Row],[CycleNumber]]&lt;$B433,SUM(מרקובחצי[[#This Row],[33]],P433)=2),1,"")</f>
        <v/>
      </c>
      <c r="AP432" t="str">
        <f>IF(AND(מרקובחצי[[#This Row],[CycleNumber]]&lt;$B433,SUM(מרקובחצי[[#This Row],[33]],Q433)=2),1,"")</f>
        <v/>
      </c>
      <c r="AQ432" t="str">
        <f>IF(AND(מרקובחצי[[#This Row],[CycleNumber]]&lt;$B433,SUM(W432:W433)=2),1,"")</f>
        <v/>
      </c>
      <c r="AR432" t="str">
        <f>IF(AND(מרקובחצי[[#This Row],[CycleNumber]]&lt;$B433,SUM(מרקובחצי[[#This Row],[12]],S433)=2),1,"")</f>
        <v/>
      </c>
      <c r="AS432" t="str">
        <f>IF(AND(מרקובחצי[[#This Row],[CycleNumber]]&lt;$B433,SUM(מרקובחצי[[#This Row],[22]],V433)=2),1,"")</f>
        <v/>
      </c>
      <c r="AT432" s="3">
        <f>SUM(מרקובחצי[[#This Row],[11]:[33]])</f>
        <v>0</v>
      </c>
    </row>
    <row r="433" spans="1:46" hidden="1" x14ac:dyDescent="0.25">
      <c r="A433" t="s">
        <v>46</v>
      </c>
      <c r="B433">
        <v>7</v>
      </c>
      <c r="C433">
        <v>29</v>
      </c>
      <c r="D433">
        <f>מרקובחצי[[#This Row],[LengthofCycle]]+1</f>
        <v>30</v>
      </c>
      <c r="E433">
        <f>IF(IFERROR(LOOKUP(מרקובחצי[[#This Row],[ClientID]],קביעויות[הפלגה]),FALSE)=מרקובחצי[[#This Row],[ClientID]],1,"")</f>
        <v>1</v>
      </c>
      <c r="F433" t="str">
        <f>IF(IFERROR(LOOKUP(מרקובחצי[[#This Row],[ClientID]],סוגחציקבוע[S31]),FALSE)=מרקובחצי[[#This Row],[ClientID]],1,"")</f>
        <v/>
      </c>
      <c r="G433" t="str">
        <f>IF(IFERROR(LOOKUP(מרקובחצי[[#This Row],[ClientID]],סוגחציקבוע[S32]),FALSE)=מרקובחצי[[#This Row],[ClientID]],1,"")</f>
        <v/>
      </c>
      <c r="H433" t="str">
        <f>IF(IFERROR(LOOKUP(מרקובחצי[[#This Row],[ClientID]],סוגחציקבוע[S33]),FALSE)=מרקובחצי[[#This Row],[ClientID]],1,"")</f>
        <v/>
      </c>
      <c r="I433" t="str">
        <f>IF(IFERROR(LOOKUP(מרקובחצי[[#This Row],[ClientID]],סוגחציקבוע[S32&amp;33]),FALSE)=מרקובחצי[[#This Row],[ClientID]],1,"")</f>
        <v/>
      </c>
      <c r="J433">
        <f>IF(SUM(מרקובחצי[[#This Row],[11]:[13]])=1,מרקובחצי[[#This Row],[עד ועד]],IF(SUM(R432:T433)=1,IF(מרקובחצי[[#This Row],[עד ועד]]&lt;J432,מרקובחצי[[#This Row],[עד ועד]],J432),J432))</f>
        <v>25</v>
      </c>
      <c r="K433">
        <f>IF(SUM(מרקובחצי[[#This Row],[11]:[13]])=1,מרקובחצי[[#This Row],[עד ועד]],IF(SUM(R432:T433)=1,IF(מרקובחצי[[#This Row],[עד ועד]]&gt;K432,מרקובחצי[[#This Row],[עד ועד]],K432),K432))</f>
        <v>29</v>
      </c>
      <c r="L433" t="str">
        <f>IF(AND(SUM(מרקובחצי[[#This Row],[31]:[33]])=1,SUM(U432:W432)=0),מרקובחצי[[#This Row],[מקס]]-מרקובחצי[[#This Row],[מינ]],"")</f>
        <v/>
      </c>
      <c r="M43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33" t="str">
        <f t="shared" si="6"/>
        <v/>
      </c>
      <c r="O433" t="str">
        <f>IF(מרקובחצי[[#This Row],[קבעה הפלגה?]]=1,"",IF(AND(מרקובחצי[[#This Row],[עד ועד]]&lt;29,OR(מרקובחצי[[#This Row],[CycleNumber]]=1,AND(U432=1,OR(מרקובחצי[[#This Row],[עד ועד]]&lt;J432,מרקובחצי[[#This Row],[עד ועד]]&gt;K432)),AND(V432=1,מרקובחצי[[#This Row],[עד ועד]]&lt;J432),W432=1)),1,""))</f>
        <v/>
      </c>
      <c r="P433" t="str">
        <f>IF(מרקובחצי[[#This Row],[קבעה הפלגה?]]=1,"",IF(AND(מרקובחצי[[#This Row],[עד ועד]]&gt;28,מרקובחצי[[#This Row],[עד ועד]]&lt;32,OR(מרקובחצי[[#This Row],[CycleNumber]]=1,AND(U432=1),AND(V432=1,OR(מרקובחצי[[#This Row],[עד ועד]]&lt;J432,מרקובחצי[[#This Row],[עד ועד]]&gt;K432)),W432=1)),1,""))</f>
        <v/>
      </c>
      <c r="Q433" t="str">
        <f>IF(מרקובחצי[[#This Row],[קבעה הפלגה?]]=1,"",IF(AND(מרקובחצי[[#This Row],[עד ועד]]&gt;31,OR(מרקובחצי[[#This Row],[CycleNumber]]=1,AND(U432=1),AND(V432=1,מרקובחצי[[#This Row],[עד ועד]]&gt;K432),AND(W432=1,OR(מרקובחצי[[#This Row],[עד ועד]]&gt;K432,מרקובחצי[[#This Row],[עד ועד]]&lt;J432)))),1,""))</f>
        <v/>
      </c>
      <c r="R433" t="str">
        <f>IF(מרקובחצי[[#This Row],[CycleNumber]]&gt;1,IF(AND(O432=1,מרקובחצי[[#This Row],[עד ועד]]&lt;29),1,""),"")</f>
        <v/>
      </c>
      <c r="S433" t="str">
        <f>IF(מרקובחצי[[#This Row],[CycleNumber]]&gt;1,IF(OR(AND(O432=1,מרקובחצי[[#This Row],[עד ועד]]&gt;28),AND(P432=1),AND(Q432=1,מרקובחצי[[#This Row],[עד ועד]]&lt;32)),1,""),"")</f>
        <v/>
      </c>
      <c r="T433" t="str">
        <f>IF(מרקובחצי[[#This Row],[CycleNumber]]&gt;1,IF(AND(Q432=1,מרקובחצי[[#This Row],[עד ועד]]&gt;31),1,""),"")</f>
        <v/>
      </c>
      <c r="U433" t="str">
        <f>IF(מרקובחצי[[#This Row],[CycleNumber]]&gt;1,IF(AND(R432=1,מרקובחצי[[#This Row],[עד ועד]]&lt;29),1,IF(AND(U432=1,NOT(OR(מרקובחצי[[#This Row],[עד ועד]]&lt;J432,מרקובחצי[[#This Row],[עד ועד]]&gt;K432))),1,"")),"")</f>
        <v/>
      </c>
      <c r="V433" t="str">
        <f>IF(מרקובחצי[[#This Row],[CycleNumber]]&gt;1,IF(AND(SUM(R432:T432)=1,מרקובחצי[[#This Row],[עד ועד]]&gt;28,מרקובחצי[[#This Row],[עד ועד]]&lt;32),1,IF(OR(S432=1,AND(R432=1,מרקובחצי[[#This Row],[עד ועד]]&gt;28),AND(T432=1,מרקובחצי[[#This Row],[עד ועד]]&lt;32)),1,IF(AND(V432=1,NOT(OR(מרקובחצי[[#This Row],[עד ועד]]&lt;J432,מרקובחצי[[#This Row],[עד ועד]]&gt;K432))),1,""))),"")</f>
        <v/>
      </c>
      <c r="W433" t="str">
        <f>IF(מרקובחצי[[#This Row],[CycleNumber]]&gt;1,IF(AND(T432=1,מרקובחצי[[#This Row],[עד ועד]]&gt;31),1,IF(AND(W432=1,NOT(OR(מרקובחצי[[#This Row],[עד ועד]]&lt;J432,מרקובחצי[[#This Row],[עד ועד]]&gt;K432))),1,"")),"")</f>
        <v/>
      </c>
      <c r="X433" t="str">
        <f>IF(AND(מרקובחצי[[#This Row],[CycleNumber]]&lt;$B434,SUM(מרקובחצי[[#This Row],[11]],R434)=2),1,"")</f>
        <v/>
      </c>
      <c r="Y433" t="str">
        <f>IF(AND(מרקובחצי[[#This Row],[CycleNumber]]&lt;$B434,SUM(מרקובחצי[[#This Row],[11]],S434)=2),1,"")</f>
        <v/>
      </c>
      <c r="Z433" t="str">
        <f>IF(AND(מרקובחצי[[#This Row],[CycleNumber]]&lt;$B434,SUM(מרקובחצי[[#This Row],[13]],S434)=2),1,"")</f>
        <v/>
      </c>
      <c r="AA433" t="str">
        <f>IF(AND(מרקובחצי[[#This Row],[CycleNumber]]&lt;$B434,SUM(מרקובחצי[[#This Row],[13]],T434)=2),1,"")</f>
        <v/>
      </c>
      <c r="AB433" t="str">
        <f>IF(AND(מרקובחצי[[#This Row],[CycleNumber]]&lt;$B434,SUM(מרקובחצי[[#This Row],[21]],U434)=2),1,"")</f>
        <v/>
      </c>
      <c r="AC433" t="str">
        <f>IF(AND(מרקובחצי[[#This Row],[CycleNumber]]&lt;$B434,SUM(מרקובחצי[[#This Row],[21]],V434)=2),1,"")</f>
        <v/>
      </c>
      <c r="AD433" t="str">
        <f>IF(AND(מרקובחצי[[#This Row],[CycleNumber]]&lt;$B434,SUM(מרקובחצי[[#This Row],[23]],V434)=2),1,"")</f>
        <v/>
      </c>
      <c r="AE433" t="str">
        <f>IF(AND(מרקובחצי[[#This Row],[CycleNumber]]&lt;$B434,SUM(מרקובחצי[[#This Row],[23]],W434)=2),1,"")</f>
        <v/>
      </c>
      <c r="AF433" t="str">
        <f>IF(AND(מרקובחצי[[#This Row],[CycleNumber]]&lt;$B434,SUM(מרקובחצי[[#This Row],[31]],O434)=2),1,"")</f>
        <v/>
      </c>
      <c r="AG433" t="str">
        <f>IF(AND(מרקובחצי[[#This Row],[CycleNumber]]&lt;$B434,SUM(מרקובחצי[[#This Row],[31]],P434)=2),1,"")</f>
        <v/>
      </c>
      <c r="AH433" t="str">
        <f>IF(AND(מרקובחצי[[#This Row],[CycleNumber]]&lt;$B434,SUM(מרקובחצי[[#This Row],[31]],Q434)=2),1,"")</f>
        <v/>
      </c>
      <c r="AI433" t="str">
        <f>IF(AND(מרקובחצי[[#This Row],[CycleNumber]]&lt;$B434,SUM(U433:U434)=2),1,"")</f>
        <v/>
      </c>
      <c r="AJ433" t="str">
        <f>IF(AND(מרקובחצי[[#This Row],[CycleNumber]]&lt;$B434,SUM(מרקובחצי[[#This Row],[32]],O434)=2),1,"")</f>
        <v/>
      </c>
      <c r="AK433" t="str">
        <f>IF(AND(מרקובחצי[[#This Row],[CycleNumber]]&lt;$B434,SUM(מרקובחצי[[#This Row],[32]],P434)=2),1,"")</f>
        <v/>
      </c>
      <c r="AL433" t="str">
        <f>IF(AND(מרקובחצי[[#This Row],[CycleNumber]]&lt;$B434,SUM(מרקובחצי[[#This Row],[32]],Q434)=2),1,"")</f>
        <v/>
      </c>
      <c r="AM433" t="str">
        <f>IF(AND(מרקובחצי[[#This Row],[CycleNumber]]&lt;$B434,SUM(V433:V434)=2),1,"")</f>
        <v/>
      </c>
      <c r="AN433" t="str">
        <f>IF(AND(מרקובחצי[[#This Row],[CycleNumber]]&lt;$B434,SUM(מרקובחצי[[#This Row],[33]],O434)=2),1,"")</f>
        <v/>
      </c>
      <c r="AO433" t="str">
        <f>IF(AND(מרקובחצי[[#This Row],[CycleNumber]]&lt;$B434,SUM(מרקובחצי[[#This Row],[33]],P434)=2),1,"")</f>
        <v/>
      </c>
      <c r="AP433" t="str">
        <f>IF(AND(מרקובחצי[[#This Row],[CycleNumber]]&lt;$B434,SUM(מרקובחצי[[#This Row],[33]],Q434)=2),1,"")</f>
        <v/>
      </c>
      <c r="AQ433" t="str">
        <f>IF(AND(מרקובחצי[[#This Row],[CycleNumber]]&lt;$B434,SUM(W433:W434)=2),1,"")</f>
        <v/>
      </c>
      <c r="AR433" t="str">
        <f>IF(AND(מרקובחצי[[#This Row],[CycleNumber]]&lt;$B434,SUM(מרקובחצי[[#This Row],[12]],S434)=2),1,"")</f>
        <v/>
      </c>
      <c r="AS433" t="str">
        <f>IF(AND(מרקובחצי[[#This Row],[CycleNumber]]&lt;$B434,SUM(מרקובחצי[[#This Row],[22]],V434)=2),1,"")</f>
        <v/>
      </c>
      <c r="AT433" s="3">
        <f>SUM(מרקובחצי[[#This Row],[11]:[33]])</f>
        <v>0</v>
      </c>
    </row>
    <row r="434" spans="1:46" hidden="1" x14ac:dyDescent="0.25">
      <c r="A434" t="s">
        <v>46</v>
      </c>
      <c r="B434">
        <v>8</v>
      </c>
      <c r="C434">
        <v>29</v>
      </c>
      <c r="D434">
        <f>מרקובחצי[[#This Row],[LengthofCycle]]+1</f>
        <v>30</v>
      </c>
      <c r="E434">
        <f>IF(IFERROR(LOOKUP(מרקובחצי[[#This Row],[ClientID]],קביעויות[הפלגה]),FALSE)=מרקובחצי[[#This Row],[ClientID]],1,"")</f>
        <v>1</v>
      </c>
      <c r="F434" t="str">
        <f>IF(IFERROR(LOOKUP(מרקובחצי[[#This Row],[ClientID]],סוגחציקבוע[S31]),FALSE)=מרקובחצי[[#This Row],[ClientID]],1,"")</f>
        <v/>
      </c>
      <c r="G434" t="str">
        <f>IF(IFERROR(LOOKUP(מרקובחצי[[#This Row],[ClientID]],סוגחציקבוע[S32]),FALSE)=מרקובחצי[[#This Row],[ClientID]],1,"")</f>
        <v/>
      </c>
      <c r="H434" t="str">
        <f>IF(IFERROR(LOOKUP(מרקובחצי[[#This Row],[ClientID]],סוגחציקבוע[S33]),FALSE)=מרקובחצי[[#This Row],[ClientID]],1,"")</f>
        <v/>
      </c>
      <c r="I434" t="str">
        <f>IF(IFERROR(LOOKUP(מרקובחצי[[#This Row],[ClientID]],סוגחציקבוע[S32&amp;33]),FALSE)=מרקובחצי[[#This Row],[ClientID]],1,"")</f>
        <v/>
      </c>
      <c r="J434">
        <f>IF(SUM(מרקובחצי[[#This Row],[11]:[13]])=1,מרקובחצי[[#This Row],[עד ועד]],IF(SUM(R433:T434)=1,IF(מרקובחצי[[#This Row],[עד ועד]]&lt;J433,מרקובחצי[[#This Row],[עד ועד]],J433),J433))</f>
        <v>25</v>
      </c>
      <c r="K434">
        <f>IF(SUM(מרקובחצי[[#This Row],[11]:[13]])=1,מרקובחצי[[#This Row],[עד ועד]],IF(SUM(R433:T434)=1,IF(מרקובחצי[[#This Row],[עד ועד]]&gt;K433,מרקובחצי[[#This Row],[עד ועד]],K433),K433))</f>
        <v>29</v>
      </c>
      <c r="L434" t="str">
        <f>IF(AND(SUM(מרקובחצי[[#This Row],[31]:[33]])=1,SUM(U433:W433)=0),מרקובחצי[[#This Row],[מקס]]-מרקובחצי[[#This Row],[מינ]],"")</f>
        <v/>
      </c>
      <c r="M43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34" t="str">
        <f t="shared" si="6"/>
        <v/>
      </c>
      <c r="O434" t="str">
        <f>IF(מרקובחצי[[#This Row],[קבעה הפלגה?]]=1,"",IF(AND(מרקובחצי[[#This Row],[עד ועד]]&lt;29,OR(מרקובחצי[[#This Row],[CycleNumber]]=1,AND(U433=1,OR(מרקובחצי[[#This Row],[עד ועד]]&lt;J433,מרקובחצי[[#This Row],[עד ועד]]&gt;K433)),AND(V433=1,מרקובחצי[[#This Row],[עד ועד]]&lt;J433),W433=1)),1,""))</f>
        <v/>
      </c>
      <c r="P434" t="str">
        <f>IF(מרקובחצי[[#This Row],[קבעה הפלגה?]]=1,"",IF(AND(מרקובחצי[[#This Row],[עד ועד]]&gt;28,מרקובחצי[[#This Row],[עד ועד]]&lt;32,OR(מרקובחצי[[#This Row],[CycleNumber]]=1,AND(U433=1),AND(V433=1,OR(מרקובחצי[[#This Row],[עד ועד]]&lt;J433,מרקובחצי[[#This Row],[עד ועד]]&gt;K433)),W433=1)),1,""))</f>
        <v/>
      </c>
      <c r="Q434" t="str">
        <f>IF(מרקובחצי[[#This Row],[קבעה הפלגה?]]=1,"",IF(AND(מרקובחצי[[#This Row],[עד ועד]]&gt;31,OR(מרקובחצי[[#This Row],[CycleNumber]]=1,AND(U433=1),AND(V433=1,מרקובחצי[[#This Row],[עד ועד]]&gt;K433),AND(W433=1,OR(מרקובחצי[[#This Row],[עד ועד]]&gt;K433,מרקובחצי[[#This Row],[עד ועד]]&lt;J433)))),1,""))</f>
        <v/>
      </c>
      <c r="R434" t="str">
        <f>IF(מרקובחצי[[#This Row],[CycleNumber]]&gt;1,IF(AND(O433=1,מרקובחצי[[#This Row],[עד ועד]]&lt;29),1,""),"")</f>
        <v/>
      </c>
      <c r="S434" t="str">
        <f>IF(מרקובחצי[[#This Row],[CycleNumber]]&gt;1,IF(OR(AND(O433=1,מרקובחצי[[#This Row],[עד ועד]]&gt;28),AND(P433=1),AND(Q433=1,מרקובחצי[[#This Row],[עד ועד]]&lt;32)),1,""),"")</f>
        <v/>
      </c>
      <c r="T434" t="str">
        <f>IF(מרקובחצי[[#This Row],[CycleNumber]]&gt;1,IF(AND(Q433=1,מרקובחצי[[#This Row],[עד ועד]]&gt;31),1,""),"")</f>
        <v/>
      </c>
      <c r="U434" t="str">
        <f>IF(מרקובחצי[[#This Row],[CycleNumber]]&gt;1,IF(AND(R433=1,מרקובחצי[[#This Row],[עד ועד]]&lt;29),1,IF(AND(U433=1,NOT(OR(מרקובחצי[[#This Row],[עד ועד]]&lt;J433,מרקובחצי[[#This Row],[עד ועד]]&gt;K433))),1,"")),"")</f>
        <v/>
      </c>
      <c r="V434" t="str">
        <f>IF(מרקובחצי[[#This Row],[CycleNumber]]&gt;1,IF(AND(SUM(R433:T433)=1,מרקובחצי[[#This Row],[עד ועד]]&gt;28,מרקובחצי[[#This Row],[עד ועד]]&lt;32),1,IF(OR(S433=1,AND(R433=1,מרקובחצי[[#This Row],[עד ועד]]&gt;28),AND(T433=1,מרקובחצי[[#This Row],[עד ועד]]&lt;32)),1,IF(AND(V433=1,NOT(OR(מרקובחצי[[#This Row],[עד ועד]]&lt;J433,מרקובחצי[[#This Row],[עד ועד]]&gt;K433))),1,""))),"")</f>
        <v/>
      </c>
      <c r="W434" t="str">
        <f>IF(מרקובחצי[[#This Row],[CycleNumber]]&gt;1,IF(AND(T433=1,מרקובחצי[[#This Row],[עד ועד]]&gt;31),1,IF(AND(W433=1,NOT(OR(מרקובחצי[[#This Row],[עד ועד]]&lt;J433,מרקובחצי[[#This Row],[עד ועד]]&gt;K433))),1,"")),"")</f>
        <v/>
      </c>
      <c r="X434" t="str">
        <f>IF(AND(מרקובחצי[[#This Row],[CycleNumber]]&lt;$B435,SUM(מרקובחצי[[#This Row],[11]],R435)=2),1,"")</f>
        <v/>
      </c>
      <c r="Y434" t="str">
        <f>IF(AND(מרקובחצי[[#This Row],[CycleNumber]]&lt;$B435,SUM(מרקובחצי[[#This Row],[11]],S435)=2),1,"")</f>
        <v/>
      </c>
      <c r="Z434" t="str">
        <f>IF(AND(מרקובחצי[[#This Row],[CycleNumber]]&lt;$B435,SUM(מרקובחצי[[#This Row],[13]],S435)=2),1,"")</f>
        <v/>
      </c>
      <c r="AA434" t="str">
        <f>IF(AND(מרקובחצי[[#This Row],[CycleNumber]]&lt;$B435,SUM(מרקובחצי[[#This Row],[13]],T435)=2),1,"")</f>
        <v/>
      </c>
      <c r="AB434" t="str">
        <f>IF(AND(מרקובחצי[[#This Row],[CycleNumber]]&lt;$B435,SUM(מרקובחצי[[#This Row],[21]],U435)=2),1,"")</f>
        <v/>
      </c>
      <c r="AC434" t="str">
        <f>IF(AND(מרקובחצי[[#This Row],[CycleNumber]]&lt;$B435,SUM(מרקובחצי[[#This Row],[21]],V435)=2),1,"")</f>
        <v/>
      </c>
      <c r="AD434" t="str">
        <f>IF(AND(מרקובחצי[[#This Row],[CycleNumber]]&lt;$B435,SUM(מרקובחצי[[#This Row],[23]],V435)=2),1,"")</f>
        <v/>
      </c>
      <c r="AE434" t="str">
        <f>IF(AND(מרקובחצי[[#This Row],[CycleNumber]]&lt;$B435,SUM(מרקובחצי[[#This Row],[23]],W435)=2),1,"")</f>
        <v/>
      </c>
      <c r="AF434" t="str">
        <f>IF(AND(מרקובחצי[[#This Row],[CycleNumber]]&lt;$B435,SUM(מרקובחצי[[#This Row],[31]],O435)=2),1,"")</f>
        <v/>
      </c>
      <c r="AG434" t="str">
        <f>IF(AND(מרקובחצי[[#This Row],[CycleNumber]]&lt;$B435,SUM(מרקובחצי[[#This Row],[31]],P435)=2),1,"")</f>
        <v/>
      </c>
      <c r="AH434" t="str">
        <f>IF(AND(מרקובחצי[[#This Row],[CycleNumber]]&lt;$B435,SUM(מרקובחצי[[#This Row],[31]],Q435)=2),1,"")</f>
        <v/>
      </c>
      <c r="AI434" t="str">
        <f>IF(AND(מרקובחצי[[#This Row],[CycleNumber]]&lt;$B435,SUM(U434:U435)=2),1,"")</f>
        <v/>
      </c>
      <c r="AJ434" t="str">
        <f>IF(AND(מרקובחצי[[#This Row],[CycleNumber]]&lt;$B435,SUM(מרקובחצי[[#This Row],[32]],O435)=2),1,"")</f>
        <v/>
      </c>
      <c r="AK434" t="str">
        <f>IF(AND(מרקובחצי[[#This Row],[CycleNumber]]&lt;$B435,SUM(מרקובחצי[[#This Row],[32]],P435)=2),1,"")</f>
        <v/>
      </c>
      <c r="AL434" t="str">
        <f>IF(AND(מרקובחצי[[#This Row],[CycleNumber]]&lt;$B435,SUM(מרקובחצי[[#This Row],[32]],Q435)=2),1,"")</f>
        <v/>
      </c>
      <c r="AM434" t="str">
        <f>IF(AND(מרקובחצי[[#This Row],[CycleNumber]]&lt;$B435,SUM(V434:V435)=2),1,"")</f>
        <v/>
      </c>
      <c r="AN434" t="str">
        <f>IF(AND(מרקובחצי[[#This Row],[CycleNumber]]&lt;$B435,SUM(מרקובחצי[[#This Row],[33]],O435)=2),1,"")</f>
        <v/>
      </c>
      <c r="AO434" t="str">
        <f>IF(AND(מרקובחצי[[#This Row],[CycleNumber]]&lt;$B435,SUM(מרקובחצי[[#This Row],[33]],P435)=2),1,"")</f>
        <v/>
      </c>
      <c r="AP434" t="str">
        <f>IF(AND(מרקובחצי[[#This Row],[CycleNumber]]&lt;$B435,SUM(מרקובחצי[[#This Row],[33]],Q435)=2),1,"")</f>
        <v/>
      </c>
      <c r="AQ434" t="str">
        <f>IF(AND(מרקובחצי[[#This Row],[CycleNumber]]&lt;$B435,SUM(W434:W435)=2),1,"")</f>
        <v/>
      </c>
      <c r="AR434" t="str">
        <f>IF(AND(מרקובחצי[[#This Row],[CycleNumber]]&lt;$B435,SUM(מרקובחצי[[#This Row],[12]],S435)=2),1,"")</f>
        <v/>
      </c>
      <c r="AS434" t="str">
        <f>IF(AND(מרקובחצי[[#This Row],[CycleNumber]]&lt;$B435,SUM(מרקובחצי[[#This Row],[22]],V435)=2),1,"")</f>
        <v/>
      </c>
      <c r="AT434" s="3">
        <f>SUM(מרקובחצי[[#This Row],[11]:[33]])</f>
        <v>0</v>
      </c>
    </row>
    <row r="435" spans="1:46" hidden="1" x14ac:dyDescent="0.25">
      <c r="A435" t="s">
        <v>46</v>
      </c>
      <c r="B435">
        <v>9</v>
      </c>
      <c r="C435">
        <v>36</v>
      </c>
      <c r="D435">
        <f>מרקובחצי[[#This Row],[LengthofCycle]]+1</f>
        <v>37</v>
      </c>
      <c r="E435">
        <f>IF(IFERROR(LOOKUP(מרקובחצי[[#This Row],[ClientID]],קביעויות[הפלגה]),FALSE)=מרקובחצי[[#This Row],[ClientID]],1,"")</f>
        <v>1</v>
      </c>
      <c r="F435" t="str">
        <f>IF(IFERROR(LOOKUP(מרקובחצי[[#This Row],[ClientID]],סוגחציקבוע[S31]),FALSE)=מרקובחצי[[#This Row],[ClientID]],1,"")</f>
        <v/>
      </c>
      <c r="G435" t="str">
        <f>IF(IFERROR(LOOKUP(מרקובחצי[[#This Row],[ClientID]],סוגחציקבוע[S32]),FALSE)=מרקובחצי[[#This Row],[ClientID]],1,"")</f>
        <v/>
      </c>
      <c r="H435" t="str">
        <f>IF(IFERROR(LOOKUP(מרקובחצי[[#This Row],[ClientID]],סוגחציקבוע[S33]),FALSE)=מרקובחצי[[#This Row],[ClientID]],1,"")</f>
        <v/>
      </c>
      <c r="I435" t="str">
        <f>IF(IFERROR(LOOKUP(מרקובחצי[[#This Row],[ClientID]],סוגחציקבוע[S32&amp;33]),FALSE)=מרקובחצי[[#This Row],[ClientID]],1,"")</f>
        <v/>
      </c>
      <c r="J435">
        <f>IF(SUM(מרקובחצי[[#This Row],[11]:[13]])=1,מרקובחצי[[#This Row],[עד ועד]],IF(SUM(R434:T435)=1,IF(מרקובחצי[[#This Row],[עד ועד]]&lt;J434,מרקובחצי[[#This Row],[עד ועד]],J434),J434))</f>
        <v>25</v>
      </c>
      <c r="K435">
        <f>IF(SUM(מרקובחצי[[#This Row],[11]:[13]])=1,מרקובחצי[[#This Row],[עד ועד]],IF(SUM(R434:T435)=1,IF(מרקובחצי[[#This Row],[עד ועד]]&gt;K434,מרקובחצי[[#This Row],[עד ועד]],K434),K434))</f>
        <v>29</v>
      </c>
      <c r="L435" t="str">
        <f>IF(AND(SUM(מרקובחצי[[#This Row],[31]:[33]])=1,SUM(U434:W434)=0),מרקובחצי[[#This Row],[מקס]]-מרקובחצי[[#This Row],[מינ]],"")</f>
        <v/>
      </c>
      <c r="M43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35" t="str">
        <f t="shared" si="6"/>
        <v/>
      </c>
      <c r="O435" t="str">
        <f>IF(מרקובחצי[[#This Row],[קבעה הפלגה?]]=1,"",IF(AND(מרקובחצי[[#This Row],[עד ועד]]&lt;29,OR(מרקובחצי[[#This Row],[CycleNumber]]=1,AND(U434=1,OR(מרקובחצי[[#This Row],[עד ועד]]&lt;J434,מרקובחצי[[#This Row],[עד ועד]]&gt;K434)),AND(V434=1,מרקובחצי[[#This Row],[עד ועד]]&lt;J434),W434=1)),1,""))</f>
        <v/>
      </c>
      <c r="P435" t="str">
        <f>IF(מרקובחצי[[#This Row],[קבעה הפלגה?]]=1,"",IF(AND(מרקובחצי[[#This Row],[עד ועד]]&gt;28,מרקובחצי[[#This Row],[עד ועד]]&lt;32,OR(מרקובחצי[[#This Row],[CycleNumber]]=1,AND(U434=1),AND(V434=1,OR(מרקובחצי[[#This Row],[עד ועד]]&lt;J434,מרקובחצי[[#This Row],[עד ועד]]&gt;K434)),W434=1)),1,""))</f>
        <v/>
      </c>
      <c r="Q435" t="str">
        <f>IF(מרקובחצי[[#This Row],[קבעה הפלגה?]]=1,"",IF(AND(מרקובחצי[[#This Row],[עד ועד]]&gt;31,OR(מרקובחצי[[#This Row],[CycleNumber]]=1,AND(U434=1),AND(V434=1,מרקובחצי[[#This Row],[עד ועד]]&gt;K434),AND(W434=1,OR(מרקובחצי[[#This Row],[עד ועד]]&gt;K434,מרקובחצי[[#This Row],[עד ועד]]&lt;J434)))),1,""))</f>
        <v/>
      </c>
      <c r="R435" t="str">
        <f>IF(מרקובחצי[[#This Row],[CycleNumber]]&gt;1,IF(AND(O434=1,מרקובחצי[[#This Row],[עד ועד]]&lt;29),1,""),"")</f>
        <v/>
      </c>
      <c r="S435" t="str">
        <f>IF(מרקובחצי[[#This Row],[CycleNumber]]&gt;1,IF(OR(AND(O434=1,מרקובחצי[[#This Row],[עד ועד]]&gt;28),AND(P434=1),AND(Q434=1,מרקובחצי[[#This Row],[עד ועד]]&lt;32)),1,""),"")</f>
        <v/>
      </c>
      <c r="T435" t="str">
        <f>IF(מרקובחצי[[#This Row],[CycleNumber]]&gt;1,IF(AND(Q434=1,מרקובחצי[[#This Row],[עד ועד]]&gt;31),1,""),"")</f>
        <v/>
      </c>
      <c r="U435" t="str">
        <f>IF(מרקובחצי[[#This Row],[CycleNumber]]&gt;1,IF(AND(R434=1,מרקובחצי[[#This Row],[עד ועד]]&lt;29),1,IF(AND(U434=1,NOT(OR(מרקובחצי[[#This Row],[עד ועד]]&lt;J434,מרקובחצי[[#This Row],[עד ועד]]&gt;K434))),1,"")),"")</f>
        <v/>
      </c>
      <c r="V435" t="str">
        <f>IF(מרקובחצי[[#This Row],[CycleNumber]]&gt;1,IF(AND(SUM(R434:T434)=1,מרקובחצי[[#This Row],[עד ועד]]&gt;28,מרקובחצי[[#This Row],[עד ועד]]&lt;32),1,IF(OR(S434=1,AND(R434=1,מרקובחצי[[#This Row],[עד ועד]]&gt;28),AND(T434=1,מרקובחצי[[#This Row],[עד ועד]]&lt;32)),1,IF(AND(V434=1,NOT(OR(מרקובחצי[[#This Row],[עד ועד]]&lt;J434,מרקובחצי[[#This Row],[עד ועד]]&gt;K434))),1,""))),"")</f>
        <v/>
      </c>
      <c r="W435" t="str">
        <f>IF(מרקובחצי[[#This Row],[CycleNumber]]&gt;1,IF(AND(T434=1,מרקובחצי[[#This Row],[עד ועד]]&gt;31),1,IF(AND(W434=1,NOT(OR(מרקובחצי[[#This Row],[עד ועד]]&lt;J434,מרקובחצי[[#This Row],[עד ועד]]&gt;K434))),1,"")),"")</f>
        <v/>
      </c>
      <c r="X435" t="str">
        <f>IF(AND(מרקובחצי[[#This Row],[CycleNumber]]&lt;$B436,SUM(מרקובחצי[[#This Row],[11]],R436)=2),1,"")</f>
        <v/>
      </c>
      <c r="Y435" t="str">
        <f>IF(AND(מרקובחצי[[#This Row],[CycleNumber]]&lt;$B436,SUM(מרקובחצי[[#This Row],[11]],S436)=2),1,"")</f>
        <v/>
      </c>
      <c r="Z435" t="str">
        <f>IF(AND(מרקובחצי[[#This Row],[CycleNumber]]&lt;$B436,SUM(מרקובחצי[[#This Row],[13]],S436)=2),1,"")</f>
        <v/>
      </c>
      <c r="AA435" t="str">
        <f>IF(AND(מרקובחצי[[#This Row],[CycleNumber]]&lt;$B436,SUM(מרקובחצי[[#This Row],[13]],T436)=2),1,"")</f>
        <v/>
      </c>
      <c r="AB435" t="str">
        <f>IF(AND(מרקובחצי[[#This Row],[CycleNumber]]&lt;$B436,SUM(מרקובחצי[[#This Row],[21]],U436)=2),1,"")</f>
        <v/>
      </c>
      <c r="AC435" t="str">
        <f>IF(AND(מרקובחצי[[#This Row],[CycleNumber]]&lt;$B436,SUM(מרקובחצי[[#This Row],[21]],V436)=2),1,"")</f>
        <v/>
      </c>
      <c r="AD435" t="str">
        <f>IF(AND(מרקובחצי[[#This Row],[CycleNumber]]&lt;$B436,SUM(מרקובחצי[[#This Row],[23]],V436)=2),1,"")</f>
        <v/>
      </c>
      <c r="AE435" t="str">
        <f>IF(AND(מרקובחצי[[#This Row],[CycleNumber]]&lt;$B436,SUM(מרקובחצי[[#This Row],[23]],W436)=2),1,"")</f>
        <v/>
      </c>
      <c r="AF435" t="str">
        <f>IF(AND(מרקובחצי[[#This Row],[CycleNumber]]&lt;$B436,SUM(מרקובחצי[[#This Row],[31]],O436)=2),1,"")</f>
        <v/>
      </c>
      <c r="AG435" t="str">
        <f>IF(AND(מרקובחצי[[#This Row],[CycleNumber]]&lt;$B436,SUM(מרקובחצי[[#This Row],[31]],P436)=2),1,"")</f>
        <v/>
      </c>
      <c r="AH435" t="str">
        <f>IF(AND(מרקובחצי[[#This Row],[CycleNumber]]&lt;$B436,SUM(מרקובחצי[[#This Row],[31]],Q436)=2),1,"")</f>
        <v/>
      </c>
      <c r="AI435" t="str">
        <f>IF(AND(מרקובחצי[[#This Row],[CycleNumber]]&lt;$B436,SUM(U435:U436)=2),1,"")</f>
        <v/>
      </c>
      <c r="AJ435" t="str">
        <f>IF(AND(מרקובחצי[[#This Row],[CycleNumber]]&lt;$B436,SUM(מרקובחצי[[#This Row],[32]],O436)=2),1,"")</f>
        <v/>
      </c>
      <c r="AK435" t="str">
        <f>IF(AND(מרקובחצי[[#This Row],[CycleNumber]]&lt;$B436,SUM(מרקובחצי[[#This Row],[32]],P436)=2),1,"")</f>
        <v/>
      </c>
      <c r="AL435" t="str">
        <f>IF(AND(מרקובחצי[[#This Row],[CycleNumber]]&lt;$B436,SUM(מרקובחצי[[#This Row],[32]],Q436)=2),1,"")</f>
        <v/>
      </c>
      <c r="AM435" t="str">
        <f>IF(AND(מרקובחצי[[#This Row],[CycleNumber]]&lt;$B436,SUM(V435:V436)=2),1,"")</f>
        <v/>
      </c>
      <c r="AN435" t="str">
        <f>IF(AND(מרקובחצי[[#This Row],[CycleNumber]]&lt;$B436,SUM(מרקובחצי[[#This Row],[33]],O436)=2),1,"")</f>
        <v/>
      </c>
      <c r="AO435" t="str">
        <f>IF(AND(מרקובחצי[[#This Row],[CycleNumber]]&lt;$B436,SUM(מרקובחצי[[#This Row],[33]],P436)=2),1,"")</f>
        <v/>
      </c>
      <c r="AP435" t="str">
        <f>IF(AND(מרקובחצי[[#This Row],[CycleNumber]]&lt;$B436,SUM(מרקובחצי[[#This Row],[33]],Q436)=2),1,"")</f>
        <v/>
      </c>
      <c r="AQ435" t="str">
        <f>IF(AND(מרקובחצי[[#This Row],[CycleNumber]]&lt;$B436,SUM(W435:W436)=2),1,"")</f>
        <v/>
      </c>
      <c r="AR435" t="str">
        <f>IF(AND(מרקובחצי[[#This Row],[CycleNumber]]&lt;$B436,SUM(מרקובחצי[[#This Row],[12]],S436)=2),1,"")</f>
        <v/>
      </c>
      <c r="AS435" t="str">
        <f>IF(AND(מרקובחצי[[#This Row],[CycleNumber]]&lt;$B436,SUM(מרקובחצי[[#This Row],[22]],V436)=2),1,"")</f>
        <v/>
      </c>
      <c r="AT435" s="3">
        <f>SUM(מרקובחצי[[#This Row],[11]:[33]])</f>
        <v>0</v>
      </c>
    </row>
    <row r="436" spans="1:46" hidden="1" x14ac:dyDescent="0.25">
      <c r="A436" t="s">
        <v>46</v>
      </c>
      <c r="B436">
        <v>10</v>
      </c>
      <c r="C436">
        <v>30</v>
      </c>
      <c r="D436">
        <f>מרקובחצי[[#This Row],[LengthofCycle]]+1</f>
        <v>31</v>
      </c>
      <c r="E436">
        <f>IF(IFERROR(LOOKUP(מרקובחצי[[#This Row],[ClientID]],קביעויות[הפלגה]),FALSE)=מרקובחצי[[#This Row],[ClientID]],1,"")</f>
        <v>1</v>
      </c>
      <c r="F436" t="str">
        <f>IF(IFERROR(LOOKUP(מרקובחצי[[#This Row],[ClientID]],סוגחציקבוע[S31]),FALSE)=מרקובחצי[[#This Row],[ClientID]],1,"")</f>
        <v/>
      </c>
      <c r="G436" t="str">
        <f>IF(IFERROR(LOOKUP(מרקובחצי[[#This Row],[ClientID]],סוגחציקבוע[S32]),FALSE)=מרקובחצי[[#This Row],[ClientID]],1,"")</f>
        <v/>
      </c>
      <c r="H436" t="str">
        <f>IF(IFERROR(LOOKUP(מרקובחצי[[#This Row],[ClientID]],סוגחציקבוע[S33]),FALSE)=מרקובחצי[[#This Row],[ClientID]],1,"")</f>
        <v/>
      </c>
      <c r="I436" t="str">
        <f>IF(IFERROR(LOOKUP(מרקובחצי[[#This Row],[ClientID]],סוגחציקבוע[S32&amp;33]),FALSE)=מרקובחצי[[#This Row],[ClientID]],1,"")</f>
        <v/>
      </c>
      <c r="J436">
        <f>IF(SUM(מרקובחצי[[#This Row],[11]:[13]])=1,מרקובחצי[[#This Row],[עד ועד]],IF(SUM(R435:T436)=1,IF(מרקובחצי[[#This Row],[עד ועד]]&lt;J435,מרקובחצי[[#This Row],[עד ועד]],J435),J435))</f>
        <v>25</v>
      </c>
      <c r="K436">
        <f>IF(SUM(מרקובחצי[[#This Row],[11]:[13]])=1,מרקובחצי[[#This Row],[עד ועד]],IF(SUM(R435:T436)=1,IF(מרקובחצי[[#This Row],[עד ועד]]&gt;K435,מרקובחצי[[#This Row],[עד ועד]],K435),K435))</f>
        <v>29</v>
      </c>
      <c r="L436" t="str">
        <f>IF(AND(SUM(מרקובחצי[[#This Row],[31]:[33]])=1,SUM(U435:W435)=0),מרקובחצי[[#This Row],[מקס]]-מרקובחצי[[#This Row],[מינ]],"")</f>
        <v/>
      </c>
      <c r="M43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36" t="str">
        <f t="shared" si="6"/>
        <v/>
      </c>
      <c r="O436" t="str">
        <f>IF(מרקובחצי[[#This Row],[קבעה הפלגה?]]=1,"",IF(AND(מרקובחצי[[#This Row],[עד ועד]]&lt;29,OR(מרקובחצי[[#This Row],[CycleNumber]]=1,AND(U435=1,OR(מרקובחצי[[#This Row],[עד ועד]]&lt;J435,מרקובחצי[[#This Row],[עד ועד]]&gt;K435)),AND(V435=1,מרקובחצי[[#This Row],[עד ועד]]&lt;J435),W435=1)),1,""))</f>
        <v/>
      </c>
      <c r="P436" t="str">
        <f>IF(מרקובחצי[[#This Row],[קבעה הפלגה?]]=1,"",IF(AND(מרקובחצי[[#This Row],[עד ועד]]&gt;28,מרקובחצי[[#This Row],[עד ועד]]&lt;32,OR(מרקובחצי[[#This Row],[CycleNumber]]=1,AND(U435=1),AND(V435=1,OR(מרקובחצי[[#This Row],[עד ועד]]&lt;J435,מרקובחצי[[#This Row],[עד ועד]]&gt;K435)),W435=1)),1,""))</f>
        <v/>
      </c>
      <c r="Q436" t="str">
        <f>IF(מרקובחצי[[#This Row],[קבעה הפלגה?]]=1,"",IF(AND(מרקובחצי[[#This Row],[עד ועד]]&gt;31,OR(מרקובחצי[[#This Row],[CycleNumber]]=1,AND(U435=1),AND(V435=1,מרקובחצי[[#This Row],[עד ועד]]&gt;K435),AND(W435=1,OR(מרקובחצי[[#This Row],[עד ועד]]&gt;K435,מרקובחצי[[#This Row],[עד ועד]]&lt;J435)))),1,""))</f>
        <v/>
      </c>
      <c r="R436" t="str">
        <f>IF(מרקובחצי[[#This Row],[CycleNumber]]&gt;1,IF(AND(O435=1,מרקובחצי[[#This Row],[עד ועד]]&lt;29),1,""),"")</f>
        <v/>
      </c>
      <c r="S436" t="str">
        <f>IF(מרקובחצי[[#This Row],[CycleNumber]]&gt;1,IF(OR(AND(O435=1,מרקובחצי[[#This Row],[עד ועד]]&gt;28),AND(P435=1),AND(Q435=1,מרקובחצי[[#This Row],[עד ועד]]&lt;32)),1,""),"")</f>
        <v/>
      </c>
      <c r="T436" t="str">
        <f>IF(מרקובחצי[[#This Row],[CycleNumber]]&gt;1,IF(AND(Q435=1,מרקובחצי[[#This Row],[עד ועד]]&gt;31),1,""),"")</f>
        <v/>
      </c>
      <c r="U436" t="str">
        <f>IF(מרקובחצי[[#This Row],[CycleNumber]]&gt;1,IF(AND(R435=1,מרקובחצי[[#This Row],[עד ועד]]&lt;29),1,IF(AND(U435=1,NOT(OR(מרקובחצי[[#This Row],[עד ועד]]&lt;J435,מרקובחצי[[#This Row],[עד ועד]]&gt;K435))),1,"")),"")</f>
        <v/>
      </c>
      <c r="V436" t="str">
        <f>IF(מרקובחצי[[#This Row],[CycleNumber]]&gt;1,IF(AND(SUM(R435:T435)=1,מרקובחצי[[#This Row],[עד ועד]]&gt;28,מרקובחצי[[#This Row],[עד ועד]]&lt;32),1,IF(OR(S435=1,AND(R435=1,מרקובחצי[[#This Row],[עד ועד]]&gt;28),AND(T435=1,מרקובחצי[[#This Row],[עד ועד]]&lt;32)),1,IF(AND(V435=1,NOT(OR(מרקובחצי[[#This Row],[עד ועד]]&lt;J435,מרקובחצי[[#This Row],[עד ועד]]&gt;K435))),1,""))),"")</f>
        <v/>
      </c>
      <c r="W436" t="str">
        <f>IF(מרקובחצי[[#This Row],[CycleNumber]]&gt;1,IF(AND(T435=1,מרקובחצי[[#This Row],[עד ועד]]&gt;31),1,IF(AND(W435=1,NOT(OR(מרקובחצי[[#This Row],[עד ועד]]&lt;J435,מרקובחצי[[#This Row],[עד ועד]]&gt;K435))),1,"")),"")</f>
        <v/>
      </c>
      <c r="X436" t="str">
        <f>IF(AND(מרקובחצי[[#This Row],[CycleNumber]]&lt;$B437,SUM(מרקובחצי[[#This Row],[11]],R437)=2),1,"")</f>
        <v/>
      </c>
      <c r="Y436" t="str">
        <f>IF(AND(מרקובחצי[[#This Row],[CycleNumber]]&lt;$B437,SUM(מרקובחצי[[#This Row],[11]],S437)=2),1,"")</f>
        <v/>
      </c>
      <c r="Z436" t="str">
        <f>IF(AND(מרקובחצי[[#This Row],[CycleNumber]]&lt;$B437,SUM(מרקובחצי[[#This Row],[13]],S437)=2),1,"")</f>
        <v/>
      </c>
      <c r="AA436" t="str">
        <f>IF(AND(מרקובחצי[[#This Row],[CycleNumber]]&lt;$B437,SUM(מרקובחצי[[#This Row],[13]],T437)=2),1,"")</f>
        <v/>
      </c>
      <c r="AB436" t="str">
        <f>IF(AND(מרקובחצי[[#This Row],[CycleNumber]]&lt;$B437,SUM(מרקובחצי[[#This Row],[21]],U437)=2),1,"")</f>
        <v/>
      </c>
      <c r="AC436" t="str">
        <f>IF(AND(מרקובחצי[[#This Row],[CycleNumber]]&lt;$B437,SUM(מרקובחצי[[#This Row],[21]],V437)=2),1,"")</f>
        <v/>
      </c>
      <c r="AD436" t="str">
        <f>IF(AND(מרקובחצי[[#This Row],[CycleNumber]]&lt;$B437,SUM(מרקובחצי[[#This Row],[23]],V437)=2),1,"")</f>
        <v/>
      </c>
      <c r="AE436" t="str">
        <f>IF(AND(מרקובחצי[[#This Row],[CycleNumber]]&lt;$B437,SUM(מרקובחצי[[#This Row],[23]],W437)=2),1,"")</f>
        <v/>
      </c>
      <c r="AF436" t="str">
        <f>IF(AND(מרקובחצי[[#This Row],[CycleNumber]]&lt;$B437,SUM(מרקובחצי[[#This Row],[31]],O437)=2),1,"")</f>
        <v/>
      </c>
      <c r="AG436" t="str">
        <f>IF(AND(מרקובחצי[[#This Row],[CycleNumber]]&lt;$B437,SUM(מרקובחצי[[#This Row],[31]],P437)=2),1,"")</f>
        <v/>
      </c>
      <c r="AH436" t="str">
        <f>IF(AND(מרקובחצי[[#This Row],[CycleNumber]]&lt;$B437,SUM(מרקובחצי[[#This Row],[31]],Q437)=2),1,"")</f>
        <v/>
      </c>
      <c r="AI436" t="str">
        <f>IF(AND(מרקובחצי[[#This Row],[CycleNumber]]&lt;$B437,SUM(U436:U437)=2),1,"")</f>
        <v/>
      </c>
      <c r="AJ436" t="str">
        <f>IF(AND(מרקובחצי[[#This Row],[CycleNumber]]&lt;$B437,SUM(מרקובחצי[[#This Row],[32]],O437)=2),1,"")</f>
        <v/>
      </c>
      <c r="AK436" t="str">
        <f>IF(AND(מרקובחצי[[#This Row],[CycleNumber]]&lt;$B437,SUM(מרקובחצי[[#This Row],[32]],P437)=2),1,"")</f>
        <v/>
      </c>
      <c r="AL436" t="str">
        <f>IF(AND(מרקובחצי[[#This Row],[CycleNumber]]&lt;$B437,SUM(מרקובחצי[[#This Row],[32]],Q437)=2),1,"")</f>
        <v/>
      </c>
      <c r="AM436" t="str">
        <f>IF(AND(מרקובחצי[[#This Row],[CycleNumber]]&lt;$B437,SUM(V436:V437)=2),1,"")</f>
        <v/>
      </c>
      <c r="AN436" t="str">
        <f>IF(AND(מרקובחצי[[#This Row],[CycleNumber]]&lt;$B437,SUM(מרקובחצי[[#This Row],[33]],O437)=2),1,"")</f>
        <v/>
      </c>
      <c r="AO436" t="str">
        <f>IF(AND(מרקובחצי[[#This Row],[CycleNumber]]&lt;$B437,SUM(מרקובחצי[[#This Row],[33]],P437)=2),1,"")</f>
        <v/>
      </c>
      <c r="AP436" t="str">
        <f>IF(AND(מרקובחצי[[#This Row],[CycleNumber]]&lt;$B437,SUM(מרקובחצי[[#This Row],[33]],Q437)=2),1,"")</f>
        <v/>
      </c>
      <c r="AQ436" t="str">
        <f>IF(AND(מרקובחצי[[#This Row],[CycleNumber]]&lt;$B437,SUM(W436:W437)=2),1,"")</f>
        <v/>
      </c>
      <c r="AR436" t="str">
        <f>IF(AND(מרקובחצי[[#This Row],[CycleNumber]]&lt;$B437,SUM(מרקובחצי[[#This Row],[12]],S437)=2),1,"")</f>
        <v/>
      </c>
      <c r="AS436" t="str">
        <f>IF(AND(מרקובחצי[[#This Row],[CycleNumber]]&lt;$B437,SUM(מרקובחצי[[#This Row],[22]],V437)=2),1,"")</f>
        <v/>
      </c>
      <c r="AT436" s="3">
        <f>SUM(מרקובחצי[[#This Row],[11]:[33]])</f>
        <v>0</v>
      </c>
    </row>
    <row r="437" spans="1:46" hidden="1" x14ac:dyDescent="0.25">
      <c r="A437" t="s">
        <v>46</v>
      </c>
      <c r="B437">
        <v>11</v>
      </c>
      <c r="C437">
        <v>28</v>
      </c>
      <c r="D437">
        <f>מרקובחצי[[#This Row],[LengthofCycle]]+1</f>
        <v>29</v>
      </c>
      <c r="E437">
        <f>IF(IFERROR(LOOKUP(מרקובחצי[[#This Row],[ClientID]],קביעויות[הפלגה]),FALSE)=מרקובחצי[[#This Row],[ClientID]],1,"")</f>
        <v>1</v>
      </c>
      <c r="F437" t="str">
        <f>IF(IFERROR(LOOKUP(מרקובחצי[[#This Row],[ClientID]],סוגחציקבוע[S31]),FALSE)=מרקובחצי[[#This Row],[ClientID]],1,"")</f>
        <v/>
      </c>
      <c r="G437" t="str">
        <f>IF(IFERROR(LOOKUP(מרקובחצי[[#This Row],[ClientID]],סוגחציקבוע[S32]),FALSE)=מרקובחצי[[#This Row],[ClientID]],1,"")</f>
        <v/>
      </c>
      <c r="H437" t="str">
        <f>IF(IFERROR(LOOKUP(מרקובחצי[[#This Row],[ClientID]],סוגחציקבוע[S33]),FALSE)=מרקובחצי[[#This Row],[ClientID]],1,"")</f>
        <v/>
      </c>
      <c r="I437" t="str">
        <f>IF(IFERROR(LOOKUP(מרקובחצי[[#This Row],[ClientID]],סוגחציקבוע[S32&amp;33]),FALSE)=מרקובחצי[[#This Row],[ClientID]],1,"")</f>
        <v/>
      </c>
      <c r="J437">
        <f>IF(SUM(מרקובחצי[[#This Row],[11]:[13]])=1,מרקובחצי[[#This Row],[עד ועד]],IF(SUM(R436:T437)=1,IF(מרקובחצי[[#This Row],[עד ועד]]&lt;J436,מרקובחצי[[#This Row],[עד ועד]],J436),J436))</f>
        <v>25</v>
      </c>
      <c r="K437">
        <f>IF(SUM(מרקובחצי[[#This Row],[11]:[13]])=1,מרקובחצי[[#This Row],[עד ועד]],IF(SUM(R436:T437)=1,IF(מרקובחצי[[#This Row],[עד ועד]]&gt;K436,מרקובחצי[[#This Row],[עד ועד]],K436),K436))</f>
        <v>29</v>
      </c>
      <c r="L437" t="str">
        <f>IF(AND(SUM(מרקובחצי[[#This Row],[31]:[33]])=1,SUM(U436:W436)=0),מרקובחצי[[#This Row],[מקס]]-מרקובחצי[[#This Row],[מינ]],"")</f>
        <v/>
      </c>
      <c r="M43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37" t="str">
        <f t="shared" si="6"/>
        <v/>
      </c>
      <c r="O437" t="str">
        <f>IF(מרקובחצי[[#This Row],[קבעה הפלגה?]]=1,"",IF(AND(מרקובחצי[[#This Row],[עד ועד]]&lt;29,OR(מרקובחצי[[#This Row],[CycleNumber]]=1,AND(U436=1,OR(מרקובחצי[[#This Row],[עד ועד]]&lt;J436,מרקובחצי[[#This Row],[עד ועד]]&gt;K436)),AND(V436=1,מרקובחצי[[#This Row],[עד ועד]]&lt;J436),W436=1)),1,""))</f>
        <v/>
      </c>
      <c r="P437" t="str">
        <f>IF(מרקובחצי[[#This Row],[קבעה הפלגה?]]=1,"",IF(AND(מרקובחצי[[#This Row],[עד ועד]]&gt;28,מרקובחצי[[#This Row],[עד ועד]]&lt;32,OR(מרקובחצי[[#This Row],[CycleNumber]]=1,AND(U436=1),AND(V436=1,OR(מרקובחצי[[#This Row],[עד ועד]]&lt;J436,מרקובחצי[[#This Row],[עד ועד]]&gt;K436)),W436=1)),1,""))</f>
        <v/>
      </c>
      <c r="Q437" t="str">
        <f>IF(מרקובחצי[[#This Row],[קבעה הפלגה?]]=1,"",IF(AND(מרקובחצי[[#This Row],[עד ועד]]&gt;31,OR(מרקובחצי[[#This Row],[CycleNumber]]=1,AND(U436=1),AND(V436=1,מרקובחצי[[#This Row],[עד ועד]]&gt;K436),AND(W436=1,OR(מרקובחצי[[#This Row],[עד ועד]]&gt;K436,מרקובחצי[[#This Row],[עד ועד]]&lt;J436)))),1,""))</f>
        <v/>
      </c>
      <c r="R437" t="str">
        <f>IF(מרקובחצי[[#This Row],[CycleNumber]]&gt;1,IF(AND(O436=1,מרקובחצי[[#This Row],[עד ועד]]&lt;29),1,""),"")</f>
        <v/>
      </c>
      <c r="S437" t="str">
        <f>IF(מרקובחצי[[#This Row],[CycleNumber]]&gt;1,IF(OR(AND(O436=1,מרקובחצי[[#This Row],[עד ועד]]&gt;28),AND(P436=1),AND(Q436=1,מרקובחצי[[#This Row],[עד ועד]]&lt;32)),1,""),"")</f>
        <v/>
      </c>
      <c r="T437" t="str">
        <f>IF(מרקובחצי[[#This Row],[CycleNumber]]&gt;1,IF(AND(Q436=1,מרקובחצי[[#This Row],[עד ועד]]&gt;31),1,""),"")</f>
        <v/>
      </c>
      <c r="U437" t="str">
        <f>IF(מרקובחצי[[#This Row],[CycleNumber]]&gt;1,IF(AND(R436=1,מרקובחצי[[#This Row],[עד ועד]]&lt;29),1,IF(AND(U436=1,NOT(OR(מרקובחצי[[#This Row],[עד ועד]]&lt;J436,מרקובחצי[[#This Row],[עד ועד]]&gt;K436))),1,"")),"")</f>
        <v/>
      </c>
      <c r="V437" t="str">
        <f>IF(מרקובחצי[[#This Row],[CycleNumber]]&gt;1,IF(AND(SUM(R436:T436)=1,מרקובחצי[[#This Row],[עד ועד]]&gt;28,מרקובחצי[[#This Row],[עד ועד]]&lt;32),1,IF(OR(S436=1,AND(R436=1,מרקובחצי[[#This Row],[עד ועד]]&gt;28),AND(T436=1,מרקובחצי[[#This Row],[עד ועד]]&lt;32)),1,IF(AND(V436=1,NOT(OR(מרקובחצי[[#This Row],[עד ועד]]&lt;J436,מרקובחצי[[#This Row],[עד ועד]]&gt;K436))),1,""))),"")</f>
        <v/>
      </c>
      <c r="W437" t="str">
        <f>IF(מרקובחצי[[#This Row],[CycleNumber]]&gt;1,IF(AND(T436=1,מרקובחצי[[#This Row],[עד ועד]]&gt;31),1,IF(AND(W436=1,NOT(OR(מרקובחצי[[#This Row],[עד ועד]]&lt;J436,מרקובחצי[[#This Row],[עד ועד]]&gt;K436))),1,"")),"")</f>
        <v/>
      </c>
      <c r="X437" t="str">
        <f>IF(AND(מרקובחצי[[#This Row],[CycleNumber]]&lt;$B438,SUM(מרקובחצי[[#This Row],[11]],R438)=2),1,"")</f>
        <v/>
      </c>
      <c r="Y437" t="str">
        <f>IF(AND(מרקובחצי[[#This Row],[CycleNumber]]&lt;$B438,SUM(מרקובחצי[[#This Row],[11]],S438)=2),1,"")</f>
        <v/>
      </c>
      <c r="Z437" t="str">
        <f>IF(AND(מרקובחצי[[#This Row],[CycleNumber]]&lt;$B438,SUM(מרקובחצי[[#This Row],[13]],S438)=2),1,"")</f>
        <v/>
      </c>
      <c r="AA437" t="str">
        <f>IF(AND(מרקובחצי[[#This Row],[CycleNumber]]&lt;$B438,SUM(מרקובחצי[[#This Row],[13]],T438)=2),1,"")</f>
        <v/>
      </c>
      <c r="AB437" t="str">
        <f>IF(AND(מרקובחצי[[#This Row],[CycleNumber]]&lt;$B438,SUM(מרקובחצי[[#This Row],[21]],U438)=2),1,"")</f>
        <v/>
      </c>
      <c r="AC437" t="str">
        <f>IF(AND(מרקובחצי[[#This Row],[CycleNumber]]&lt;$B438,SUM(מרקובחצי[[#This Row],[21]],V438)=2),1,"")</f>
        <v/>
      </c>
      <c r="AD437" t="str">
        <f>IF(AND(מרקובחצי[[#This Row],[CycleNumber]]&lt;$B438,SUM(מרקובחצי[[#This Row],[23]],V438)=2),1,"")</f>
        <v/>
      </c>
      <c r="AE437" t="str">
        <f>IF(AND(מרקובחצי[[#This Row],[CycleNumber]]&lt;$B438,SUM(מרקובחצי[[#This Row],[23]],W438)=2),1,"")</f>
        <v/>
      </c>
      <c r="AF437" t="str">
        <f>IF(AND(מרקובחצי[[#This Row],[CycleNumber]]&lt;$B438,SUM(מרקובחצי[[#This Row],[31]],O438)=2),1,"")</f>
        <v/>
      </c>
      <c r="AG437" t="str">
        <f>IF(AND(מרקובחצי[[#This Row],[CycleNumber]]&lt;$B438,SUM(מרקובחצי[[#This Row],[31]],P438)=2),1,"")</f>
        <v/>
      </c>
      <c r="AH437" t="str">
        <f>IF(AND(מרקובחצי[[#This Row],[CycleNumber]]&lt;$B438,SUM(מרקובחצי[[#This Row],[31]],Q438)=2),1,"")</f>
        <v/>
      </c>
      <c r="AI437" t="str">
        <f>IF(AND(מרקובחצי[[#This Row],[CycleNumber]]&lt;$B438,SUM(U437:U438)=2),1,"")</f>
        <v/>
      </c>
      <c r="AJ437" t="str">
        <f>IF(AND(מרקובחצי[[#This Row],[CycleNumber]]&lt;$B438,SUM(מרקובחצי[[#This Row],[32]],O438)=2),1,"")</f>
        <v/>
      </c>
      <c r="AK437" t="str">
        <f>IF(AND(מרקובחצי[[#This Row],[CycleNumber]]&lt;$B438,SUM(מרקובחצי[[#This Row],[32]],P438)=2),1,"")</f>
        <v/>
      </c>
      <c r="AL437" t="str">
        <f>IF(AND(מרקובחצי[[#This Row],[CycleNumber]]&lt;$B438,SUM(מרקובחצי[[#This Row],[32]],Q438)=2),1,"")</f>
        <v/>
      </c>
      <c r="AM437" t="str">
        <f>IF(AND(מרקובחצי[[#This Row],[CycleNumber]]&lt;$B438,SUM(V437:V438)=2),1,"")</f>
        <v/>
      </c>
      <c r="AN437" t="str">
        <f>IF(AND(מרקובחצי[[#This Row],[CycleNumber]]&lt;$B438,SUM(מרקובחצי[[#This Row],[33]],O438)=2),1,"")</f>
        <v/>
      </c>
      <c r="AO437" t="str">
        <f>IF(AND(מרקובחצי[[#This Row],[CycleNumber]]&lt;$B438,SUM(מרקובחצי[[#This Row],[33]],P438)=2),1,"")</f>
        <v/>
      </c>
      <c r="AP437" t="str">
        <f>IF(AND(מרקובחצי[[#This Row],[CycleNumber]]&lt;$B438,SUM(מרקובחצי[[#This Row],[33]],Q438)=2),1,"")</f>
        <v/>
      </c>
      <c r="AQ437" t="str">
        <f>IF(AND(מרקובחצי[[#This Row],[CycleNumber]]&lt;$B438,SUM(W437:W438)=2),1,"")</f>
        <v/>
      </c>
      <c r="AR437" t="str">
        <f>IF(AND(מרקובחצי[[#This Row],[CycleNumber]]&lt;$B438,SUM(מרקובחצי[[#This Row],[12]],S438)=2),1,"")</f>
        <v/>
      </c>
      <c r="AS437" t="str">
        <f>IF(AND(מרקובחצי[[#This Row],[CycleNumber]]&lt;$B438,SUM(מרקובחצי[[#This Row],[22]],V438)=2),1,"")</f>
        <v/>
      </c>
      <c r="AT437" s="3">
        <f>SUM(מרקובחצי[[#This Row],[11]:[33]])</f>
        <v>0</v>
      </c>
    </row>
    <row r="438" spans="1:46" hidden="1" x14ac:dyDescent="0.25">
      <c r="A438" t="s">
        <v>46</v>
      </c>
      <c r="B438">
        <v>12</v>
      </c>
      <c r="C438">
        <v>30</v>
      </c>
      <c r="D438">
        <f>מרקובחצי[[#This Row],[LengthofCycle]]+1</f>
        <v>31</v>
      </c>
      <c r="E438">
        <f>IF(IFERROR(LOOKUP(מרקובחצי[[#This Row],[ClientID]],קביעויות[הפלגה]),FALSE)=מרקובחצי[[#This Row],[ClientID]],1,"")</f>
        <v>1</v>
      </c>
      <c r="F438" t="str">
        <f>IF(IFERROR(LOOKUP(מרקובחצי[[#This Row],[ClientID]],סוגחציקבוע[S31]),FALSE)=מרקובחצי[[#This Row],[ClientID]],1,"")</f>
        <v/>
      </c>
      <c r="G438" t="str">
        <f>IF(IFERROR(LOOKUP(מרקובחצי[[#This Row],[ClientID]],סוגחציקבוע[S32]),FALSE)=מרקובחצי[[#This Row],[ClientID]],1,"")</f>
        <v/>
      </c>
      <c r="H438" t="str">
        <f>IF(IFERROR(LOOKUP(מרקובחצי[[#This Row],[ClientID]],סוגחציקבוע[S33]),FALSE)=מרקובחצי[[#This Row],[ClientID]],1,"")</f>
        <v/>
      </c>
      <c r="I438" t="str">
        <f>IF(IFERROR(LOOKUP(מרקובחצי[[#This Row],[ClientID]],סוגחציקבוע[S32&amp;33]),FALSE)=מרקובחצי[[#This Row],[ClientID]],1,"")</f>
        <v/>
      </c>
      <c r="J438">
        <f>IF(SUM(מרקובחצי[[#This Row],[11]:[13]])=1,מרקובחצי[[#This Row],[עד ועד]],IF(SUM(R437:T438)=1,IF(מרקובחצי[[#This Row],[עד ועד]]&lt;J437,מרקובחצי[[#This Row],[עד ועד]],J437),J437))</f>
        <v>25</v>
      </c>
      <c r="K438">
        <f>IF(SUM(מרקובחצי[[#This Row],[11]:[13]])=1,מרקובחצי[[#This Row],[עד ועד]],IF(SUM(R437:T438)=1,IF(מרקובחצי[[#This Row],[עד ועד]]&gt;K437,מרקובחצי[[#This Row],[עד ועד]],K437),K437))</f>
        <v>29</v>
      </c>
      <c r="L438" t="str">
        <f>IF(AND(SUM(מרקובחצי[[#This Row],[31]:[33]])=1,SUM(U437:W437)=0),מרקובחצי[[#This Row],[מקס]]-מרקובחצי[[#This Row],[מינ]],"")</f>
        <v/>
      </c>
      <c r="M43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38" t="str">
        <f t="shared" si="6"/>
        <v/>
      </c>
      <c r="O438" t="str">
        <f>IF(מרקובחצי[[#This Row],[קבעה הפלגה?]]=1,"",IF(AND(מרקובחצי[[#This Row],[עד ועד]]&lt;29,OR(מרקובחצי[[#This Row],[CycleNumber]]=1,AND(U437=1,OR(מרקובחצי[[#This Row],[עד ועד]]&lt;J437,מרקובחצי[[#This Row],[עד ועד]]&gt;K437)),AND(V437=1,מרקובחצי[[#This Row],[עד ועד]]&lt;J437),W437=1)),1,""))</f>
        <v/>
      </c>
      <c r="P438" t="str">
        <f>IF(מרקובחצי[[#This Row],[קבעה הפלגה?]]=1,"",IF(AND(מרקובחצי[[#This Row],[עד ועד]]&gt;28,מרקובחצי[[#This Row],[עד ועד]]&lt;32,OR(מרקובחצי[[#This Row],[CycleNumber]]=1,AND(U437=1),AND(V437=1,OR(מרקובחצי[[#This Row],[עד ועד]]&lt;J437,מרקובחצי[[#This Row],[עד ועד]]&gt;K437)),W437=1)),1,""))</f>
        <v/>
      </c>
      <c r="Q438" t="str">
        <f>IF(מרקובחצי[[#This Row],[קבעה הפלגה?]]=1,"",IF(AND(מרקובחצי[[#This Row],[עד ועד]]&gt;31,OR(מרקובחצי[[#This Row],[CycleNumber]]=1,AND(U437=1),AND(V437=1,מרקובחצי[[#This Row],[עד ועד]]&gt;K437),AND(W437=1,OR(מרקובחצי[[#This Row],[עד ועד]]&gt;K437,מרקובחצי[[#This Row],[עד ועד]]&lt;J437)))),1,""))</f>
        <v/>
      </c>
      <c r="R438" t="str">
        <f>IF(מרקובחצי[[#This Row],[CycleNumber]]&gt;1,IF(AND(O437=1,מרקובחצי[[#This Row],[עד ועד]]&lt;29),1,""),"")</f>
        <v/>
      </c>
      <c r="S438" t="str">
        <f>IF(מרקובחצי[[#This Row],[CycleNumber]]&gt;1,IF(OR(AND(O437=1,מרקובחצי[[#This Row],[עד ועד]]&gt;28),AND(P437=1),AND(Q437=1,מרקובחצי[[#This Row],[עד ועד]]&lt;32)),1,""),"")</f>
        <v/>
      </c>
      <c r="T438" t="str">
        <f>IF(מרקובחצי[[#This Row],[CycleNumber]]&gt;1,IF(AND(Q437=1,מרקובחצי[[#This Row],[עד ועד]]&gt;31),1,""),"")</f>
        <v/>
      </c>
      <c r="U438" t="str">
        <f>IF(מרקובחצי[[#This Row],[CycleNumber]]&gt;1,IF(AND(R437=1,מרקובחצי[[#This Row],[עד ועד]]&lt;29),1,IF(AND(U437=1,NOT(OR(מרקובחצי[[#This Row],[עד ועד]]&lt;J437,מרקובחצי[[#This Row],[עד ועד]]&gt;K437))),1,"")),"")</f>
        <v/>
      </c>
      <c r="V438" t="str">
        <f>IF(מרקובחצי[[#This Row],[CycleNumber]]&gt;1,IF(AND(SUM(R437:T437)=1,מרקובחצי[[#This Row],[עד ועד]]&gt;28,מרקובחצי[[#This Row],[עד ועד]]&lt;32),1,IF(OR(S437=1,AND(R437=1,מרקובחצי[[#This Row],[עד ועד]]&gt;28),AND(T437=1,מרקובחצי[[#This Row],[עד ועד]]&lt;32)),1,IF(AND(V437=1,NOT(OR(מרקובחצי[[#This Row],[עד ועד]]&lt;J437,מרקובחצי[[#This Row],[עד ועד]]&gt;K437))),1,""))),"")</f>
        <v/>
      </c>
      <c r="W438" t="str">
        <f>IF(מרקובחצי[[#This Row],[CycleNumber]]&gt;1,IF(AND(T437=1,מרקובחצי[[#This Row],[עד ועד]]&gt;31),1,IF(AND(W437=1,NOT(OR(מרקובחצי[[#This Row],[עד ועד]]&lt;J437,מרקובחצי[[#This Row],[עד ועד]]&gt;K437))),1,"")),"")</f>
        <v/>
      </c>
      <c r="X438" t="str">
        <f>IF(AND(מרקובחצי[[#This Row],[CycleNumber]]&lt;$B439,SUM(מרקובחצי[[#This Row],[11]],R439)=2),1,"")</f>
        <v/>
      </c>
      <c r="Y438" t="str">
        <f>IF(AND(מרקובחצי[[#This Row],[CycleNumber]]&lt;$B439,SUM(מרקובחצי[[#This Row],[11]],S439)=2),1,"")</f>
        <v/>
      </c>
      <c r="Z438" t="str">
        <f>IF(AND(מרקובחצי[[#This Row],[CycleNumber]]&lt;$B439,SUM(מרקובחצי[[#This Row],[13]],S439)=2),1,"")</f>
        <v/>
      </c>
      <c r="AA438" t="str">
        <f>IF(AND(מרקובחצי[[#This Row],[CycleNumber]]&lt;$B439,SUM(מרקובחצי[[#This Row],[13]],T439)=2),1,"")</f>
        <v/>
      </c>
      <c r="AB438" t="str">
        <f>IF(AND(מרקובחצי[[#This Row],[CycleNumber]]&lt;$B439,SUM(מרקובחצי[[#This Row],[21]],U439)=2),1,"")</f>
        <v/>
      </c>
      <c r="AC438" t="str">
        <f>IF(AND(מרקובחצי[[#This Row],[CycleNumber]]&lt;$B439,SUM(מרקובחצי[[#This Row],[21]],V439)=2),1,"")</f>
        <v/>
      </c>
      <c r="AD438" t="str">
        <f>IF(AND(מרקובחצי[[#This Row],[CycleNumber]]&lt;$B439,SUM(מרקובחצי[[#This Row],[23]],V439)=2),1,"")</f>
        <v/>
      </c>
      <c r="AE438" t="str">
        <f>IF(AND(מרקובחצי[[#This Row],[CycleNumber]]&lt;$B439,SUM(מרקובחצי[[#This Row],[23]],W439)=2),1,"")</f>
        <v/>
      </c>
      <c r="AF438" t="str">
        <f>IF(AND(מרקובחצי[[#This Row],[CycleNumber]]&lt;$B439,SUM(מרקובחצי[[#This Row],[31]],O439)=2),1,"")</f>
        <v/>
      </c>
      <c r="AG438" t="str">
        <f>IF(AND(מרקובחצי[[#This Row],[CycleNumber]]&lt;$B439,SUM(מרקובחצי[[#This Row],[31]],P439)=2),1,"")</f>
        <v/>
      </c>
      <c r="AH438" t="str">
        <f>IF(AND(מרקובחצי[[#This Row],[CycleNumber]]&lt;$B439,SUM(מרקובחצי[[#This Row],[31]],Q439)=2),1,"")</f>
        <v/>
      </c>
      <c r="AI438" t="str">
        <f>IF(AND(מרקובחצי[[#This Row],[CycleNumber]]&lt;$B439,SUM(U438:U439)=2),1,"")</f>
        <v/>
      </c>
      <c r="AJ438" t="str">
        <f>IF(AND(מרקובחצי[[#This Row],[CycleNumber]]&lt;$B439,SUM(מרקובחצי[[#This Row],[32]],O439)=2),1,"")</f>
        <v/>
      </c>
      <c r="AK438" t="str">
        <f>IF(AND(מרקובחצי[[#This Row],[CycleNumber]]&lt;$B439,SUM(מרקובחצי[[#This Row],[32]],P439)=2),1,"")</f>
        <v/>
      </c>
      <c r="AL438" t="str">
        <f>IF(AND(מרקובחצי[[#This Row],[CycleNumber]]&lt;$B439,SUM(מרקובחצי[[#This Row],[32]],Q439)=2),1,"")</f>
        <v/>
      </c>
      <c r="AM438" t="str">
        <f>IF(AND(מרקובחצי[[#This Row],[CycleNumber]]&lt;$B439,SUM(V438:V439)=2),1,"")</f>
        <v/>
      </c>
      <c r="AN438" t="str">
        <f>IF(AND(מרקובחצי[[#This Row],[CycleNumber]]&lt;$B439,SUM(מרקובחצי[[#This Row],[33]],O439)=2),1,"")</f>
        <v/>
      </c>
      <c r="AO438" t="str">
        <f>IF(AND(מרקובחצי[[#This Row],[CycleNumber]]&lt;$B439,SUM(מרקובחצי[[#This Row],[33]],P439)=2),1,"")</f>
        <v/>
      </c>
      <c r="AP438" t="str">
        <f>IF(AND(מרקובחצי[[#This Row],[CycleNumber]]&lt;$B439,SUM(מרקובחצי[[#This Row],[33]],Q439)=2),1,"")</f>
        <v/>
      </c>
      <c r="AQ438" t="str">
        <f>IF(AND(מרקובחצי[[#This Row],[CycleNumber]]&lt;$B439,SUM(W438:W439)=2),1,"")</f>
        <v/>
      </c>
      <c r="AR438" t="str">
        <f>IF(AND(מרקובחצי[[#This Row],[CycleNumber]]&lt;$B439,SUM(מרקובחצי[[#This Row],[12]],S439)=2),1,"")</f>
        <v/>
      </c>
      <c r="AS438" t="str">
        <f>IF(AND(מרקובחצי[[#This Row],[CycleNumber]]&lt;$B439,SUM(מרקובחצי[[#This Row],[22]],V439)=2),1,"")</f>
        <v/>
      </c>
      <c r="AT438" s="3">
        <f>SUM(מרקובחצי[[#This Row],[11]:[33]])</f>
        <v>0</v>
      </c>
    </row>
    <row r="439" spans="1:46" ht="15.6" x14ac:dyDescent="0.25">
      <c r="A439" s="19" t="s">
        <v>47</v>
      </c>
      <c r="B439" s="19">
        <v>1</v>
      </c>
      <c r="C439">
        <v>25</v>
      </c>
      <c r="D439" s="19">
        <f>מרקובחצי[[#This Row],[LengthofCycle]]+1</f>
        <v>26</v>
      </c>
      <c r="E439" t="str">
        <f>IF(IFERROR(LOOKUP(מרקובחצי[[#This Row],[ClientID]],קביעויות[הפלגה]),FALSE)=מרקובחצי[[#This Row],[ClientID]],1,"")</f>
        <v/>
      </c>
      <c r="F439">
        <f>IF(IFERROR(LOOKUP(מרקובחצי[[#This Row],[ClientID]],סוגחציקבוע[S31]),FALSE)=מרקובחצי[[#This Row],[ClientID]],1,"")</f>
        <v>1</v>
      </c>
      <c r="G439" t="str">
        <f>IF(IFERROR(LOOKUP(מרקובחצי[[#This Row],[ClientID]],סוגחציקבוע[S32]),FALSE)=מרקובחצי[[#This Row],[ClientID]],1,"")</f>
        <v/>
      </c>
      <c r="H439" t="str">
        <f>IF(IFERROR(LOOKUP(מרקובחצי[[#This Row],[ClientID]],סוגחציקבוע[S33]),FALSE)=מרקובחצי[[#This Row],[ClientID]],1,"")</f>
        <v/>
      </c>
      <c r="I439" t="str">
        <f>IF(IFERROR(LOOKUP(מרקובחצי[[#This Row],[ClientID]],סוגחציקבוע[S32&amp;33]),FALSE)=מרקובחצי[[#This Row],[ClientID]],1,"")</f>
        <v/>
      </c>
      <c r="J439" s="19">
        <f>IF(SUM(מרקובחצי[[#This Row],[11]:[13]])=1,מרקובחצי[[#This Row],[עד ועד]],IF(SUM(R438:T439)=1,IF(מרקובחצי[[#This Row],[עד ועד]]&lt;J438,מרקובחצי[[#This Row],[עד ועד]],J438),J438))</f>
        <v>26</v>
      </c>
      <c r="K439" s="19">
        <f>IF(SUM(מרקובחצי[[#This Row],[11]:[13]])=1,מרקובחצי[[#This Row],[עד ועד]],IF(SUM(R438:T439)=1,IF(מרקובחצי[[#This Row],[עד ועד]]&gt;K438,מרקובחצי[[#This Row],[עד ועד]],K438),K438))</f>
        <v>26</v>
      </c>
      <c r="L439" s="19" t="str">
        <f>IF(AND(SUM(מרקובחצי[[#This Row],[31]:[33]])=1,SUM(U438:W438)=0),מרקובחצי[[#This Row],[מקס]]-מרקובחצי[[#This Row],[מינ]],"")</f>
        <v/>
      </c>
      <c r="M43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439" s="19" t="str">
        <f t="shared" si="6"/>
        <v/>
      </c>
      <c r="O439" s="19">
        <f>IF(מרקובחצי[[#This Row],[קבעה הפלגה?]]=1,"",IF(AND(מרקובחצי[[#This Row],[עד ועד]]&lt;29,OR(מרקובחצי[[#This Row],[CycleNumber]]=1,AND(U438=1,OR(מרקובחצי[[#This Row],[עד ועד]]&lt;J438,מרקובחצי[[#This Row],[עד ועד]]&gt;K438)),AND(V438=1,מרקובחצי[[#This Row],[עד ועד]]&lt;J438),W438=1)),1,""))</f>
        <v>1</v>
      </c>
      <c r="P439" s="19" t="str">
        <f>IF(מרקובחצי[[#This Row],[קבעה הפלגה?]]=1,"",IF(AND(מרקובחצי[[#This Row],[עד ועד]]&gt;28,מרקובחצי[[#This Row],[עד ועד]]&lt;32,OR(מרקובחצי[[#This Row],[CycleNumber]]=1,AND(U438=1),AND(V438=1,OR(מרקובחצי[[#This Row],[עד ועד]]&lt;J438,מרקובחצי[[#This Row],[עד ועד]]&gt;K438)),W438=1)),1,""))</f>
        <v/>
      </c>
      <c r="Q439" s="19" t="str">
        <f>IF(מרקובחצי[[#This Row],[קבעה הפלגה?]]=1,"",IF(AND(מרקובחצי[[#This Row],[עד ועד]]&gt;31,OR(מרקובחצי[[#This Row],[CycleNumber]]=1,AND(U438=1),AND(V438=1,מרקובחצי[[#This Row],[עד ועד]]&gt;K438),AND(W438=1,OR(מרקובחצי[[#This Row],[עד ועד]]&gt;K438,מרקובחצי[[#This Row],[עד ועד]]&lt;J438)))),1,""))</f>
        <v/>
      </c>
      <c r="R439" s="19" t="str">
        <f>IF(מרקובחצי[[#This Row],[CycleNumber]]&gt;1,IF(AND(O438=1,מרקובחצי[[#This Row],[עד ועד]]&lt;29),1,""),"")</f>
        <v/>
      </c>
      <c r="S439" s="19" t="str">
        <f>IF(מרקובחצי[[#This Row],[CycleNumber]]&gt;1,IF(OR(AND(O438=1,מרקובחצי[[#This Row],[עד ועד]]&gt;28),AND(P438=1),AND(Q438=1,מרקובחצי[[#This Row],[עד ועד]]&lt;32)),1,""),"")</f>
        <v/>
      </c>
      <c r="T439" s="19" t="str">
        <f>IF(מרקובחצי[[#This Row],[CycleNumber]]&gt;1,IF(AND(Q438=1,מרקובחצי[[#This Row],[עד ועד]]&gt;31),1,""),"")</f>
        <v/>
      </c>
      <c r="U439" s="19" t="str">
        <f>IF(מרקובחצי[[#This Row],[CycleNumber]]&gt;1,IF(AND(R438=1,מרקובחצי[[#This Row],[עד ועד]]&lt;29),1,IF(AND(U438=1,NOT(OR(מרקובחצי[[#This Row],[עד ועד]]&lt;J438,מרקובחצי[[#This Row],[עד ועד]]&gt;K438))),1,"")),"")</f>
        <v/>
      </c>
      <c r="V439" s="19" t="str">
        <f>IF(מרקובחצי[[#This Row],[CycleNumber]]&gt;1,IF(AND(SUM(R438:T438)=1,מרקובחצי[[#This Row],[עד ועד]]&gt;28,מרקובחצי[[#This Row],[עד ועד]]&lt;32),1,IF(OR(S438=1,AND(R438=1,מרקובחצי[[#This Row],[עד ועד]]&gt;28),AND(T438=1,מרקובחצי[[#This Row],[עד ועד]]&lt;32)),1,IF(AND(V438=1,NOT(OR(מרקובחצי[[#This Row],[עד ועד]]&lt;J438,מרקובחצי[[#This Row],[עד ועד]]&gt;K438))),1,""))),"")</f>
        <v/>
      </c>
      <c r="W439" s="19" t="str">
        <f>IF(מרקובחצי[[#This Row],[CycleNumber]]&gt;1,IF(AND(T438=1,מרקובחצי[[#This Row],[עד ועד]]&gt;31),1,IF(AND(W438=1,NOT(OR(מרקובחצי[[#This Row],[עד ועד]]&lt;J438,מרקובחצי[[#This Row],[עד ועד]]&gt;K438))),1,"")),"")</f>
        <v/>
      </c>
      <c r="X439" s="19">
        <f>IF(AND(מרקובחצי[[#This Row],[CycleNumber]]&lt;$B440,SUM(מרקובחצי[[#This Row],[11]],R440)=2),1,"")</f>
        <v>1</v>
      </c>
      <c r="Y439" s="19" t="str">
        <f>IF(AND(מרקובחצי[[#This Row],[CycleNumber]]&lt;$B440,SUM(מרקובחצי[[#This Row],[11]],S440)=2),1,"")</f>
        <v/>
      </c>
      <c r="Z439" s="19" t="str">
        <f>IF(AND(מרקובחצי[[#This Row],[CycleNumber]]&lt;$B440,SUM(מרקובחצי[[#This Row],[13]],S440)=2),1,"")</f>
        <v/>
      </c>
      <c r="AA439" s="19" t="str">
        <f>IF(AND(מרקובחצי[[#This Row],[CycleNumber]]&lt;$B440,SUM(מרקובחצי[[#This Row],[13]],T440)=2),1,"")</f>
        <v/>
      </c>
      <c r="AB439" s="19" t="str">
        <f>IF(AND(מרקובחצי[[#This Row],[CycleNumber]]&lt;$B440,SUM(מרקובחצי[[#This Row],[21]],U440)=2),1,"")</f>
        <v/>
      </c>
      <c r="AC439" s="19" t="str">
        <f>IF(AND(מרקובחצי[[#This Row],[CycleNumber]]&lt;$B440,SUM(מרקובחצי[[#This Row],[21]],V440)=2),1,"")</f>
        <v/>
      </c>
      <c r="AD439" s="19" t="str">
        <f>IF(AND(מרקובחצי[[#This Row],[CycleNumber]]&lt;$B440,SUM(מרקובחצי[[#This Row],[23]],V440)=2),1,"")</f>
        <v/>
      </c>
      <c r="AE439" s="19" t="str">
        <f>IF(AND(מרקובחצי[[#This Row],[CycleNumber]]&lt;$B440,SUM(מרקובחצי[[#This Row],[23]],W440)=2),1,"")</f>
        <v/>
      </c>
      <c r="AF439" s="19" t="str">
        <f>IF(AND(מרקובחצי[[#This Row],[CycleNumber]]&lt;$B440,SUM(מרקובחצי[[#This Row],[31]],O440)=2),1,"")</f>
        <v/>
      </c>
      <c r="AG439" s="19" t="str">
        <f>IF(AND(מרקובחצי[[#This Row],[CycleNumber]]&lt;$B440,SUM(מרקובחצי[[#This Row],[31]],P440)=2),1,"")</f>
        <v/>
      </c>
      <c r="AH439" s="19" t="str">
        <f>IF(AND(מרקובחצי[[#This Row],[CycleNumber]]&lt;$B440,SUM(מרקובחצי[[#This Row],[31]],Q440)=2),1,"")</f>
        <v/>
      </c>
      <c r="AI439" s="19" t="str">
        <f>IF(AND(מרקובחצי[[#This Row],[CycleNumber]]&lt;$B440,SUM(U439:U440)=2),1,"")</f>
        <v/>
      </c>
      <c r="AJ439" s="19" t="str">
        <f>IF(AND(מרקובחצי[[#This Row],[CycleNumber]]&lt;$B440,SUM(מרקובחצי[[#This Row],[32]],O440)=2),1,"")</f>
        <v/>
      </c>
      <c r="AK439" s="19" t="str">
        <f>IF(AND(מרקובחצי[[#This Row],[CycleNumber]]&lt;$B440,SUM(מרקובחצי[[#This Row],[32]],P440)=2),1,"")</f>
        <v/>
      </c>
      <c r="AL439" s="19" t="str">
        <f>IF(AND(מרקובחצי[[#This Row],[CycleNumber]]&lt;$B440,SUM(מרקובחצי[[#This Row],[32]],Q440)=2),1,"")</f>
        <v/>
      </c>
      <c r="AM439" s="19" t="str">
        <f>IF(AND(מרקובחצי[[#This Row],[CycleNumber]]&lt;$B440,SUM(V439:V440)=2),1,"")</f>
        <v/>
      </c>
      <c r="AN439" s="19" t="str">
        <f>IF(AND(מרקובחצי[[#This Row],[CycleNumber]]&lt;$B440,SUM(מרקובחצי[[#This Row],[33]],O440)=2),1,"")</f>
        <v/>
      </c>
      <c r="AO439" s="19" t="str">
        <f>IF(AND(מרקובחצי[[#This Row],[CycleNumber]]&lt;$B440,SUM(מרקובחצי[[#This Row],[33]],P440)=2),1,"")</f>
        <v/>
      </c>
      <c r="AP439" s="19" t="str">
        <f>IF(AND(מרקובחצי[[#This Row],[CycleNumber]]&lt;$B440,SUM(מרקובחצי[[#This Row],[33]],Q440)=2),1,"")</f>
        <v/>
      </c>
      <c r="AQ439" s="19" t="str">
        <f>IF(AND(מרקובחצי[[#This Row],[CycleNumber]]&lt;$B440,SUM(W439:W440)=2),1,"")</f>
        <v/>
      </c>
      <c r="AR439" s="19" t="str">
        <f>IF(AND(מרקובחצי[[#This Row],[CycleNumber]]&lt;$B440,SUM(מרקובחצי[[#This Row],[12]],S440)=2),1,"")</f>
        <v/>
      </c>
      <c r="AS439" s="19" t="str">
        <f>IF(AND(מרקובחצי[[#This Row],[CycleNumber]]&lt;$B440,SUM(מרקובחצי[[#This Row],[22]],V440)=2),1,"")</f>
        <v/>
      </c>
      <c r="AT439" s="21">
        <f>SUM(מרקובחצי[[#This Row],[11]:[33]])</f>
        <v>1</v>
      </c>
    </row>
    <row r="440" spans="1:46" ht="15.6" x14ac:dyDescent="0.25">
      <c r="A440" s="19" t="s">
        <v>47</v>
      </c>
      <c r="B440" s="19">
        <v>2</v>
      </c>
      <c r="C440">
        <v>27</v>
      </c>
      <c r="D440" s="19">
        <f>מרקובחצי[[#This Row],[LengthofCycle]]+1</f>
        <v>28</v>
      </c>
      <c r="E440" t="str">
        <f>IF(IFERROR(LOOKUP(מרקובחצי[[#This Row],[ClientID]],קביעויות[הפלגה]),FALSE)=מרקובחצי[[#This Row],[ClientID]],1,"")</f>
        <v/>
      </c>
      <c r="F440">
        <f>IF(IFERROR(LOOKUP(מרקובחצי[[#This Row],[ClientID]],סוגחציקבוע[S31]),FALSE)=מרקובחצי[[#This Row],[ClientID]],1,"")</f>
        <v>1</v>
      </c>
      <c r="G440" t="str">
        <f>IF(IFERROR(LOOKUP(מרקובחצי[[#This Row],[ClientID]],סוגחציקבוע[S32]),FALSE)=מרקובחצי[[#This Row],[ClientID]],1,"")</f>
        <v/>
      </c>
      <c r="H440" t="str">
        <f>IF(IFERROR(LOOKUP(מרקובחצי[[#This Row],[ClientID]],סוגחציקבוע[S33]),FALSE)=מרקובחצי[[#This Row],[ClientID]],1,"")</f>
        <v/>
      </c>
      <c r="I440" t="str">
        <f>IF(IFERROR(LOOKUP(מרקובחצי[[#This Row],[ClientID]],סוגחציקבוע[S32&amp;33]),FALSE)=מרקובחצי[[#This Row],[ClientID]],1,"")</f>
        <v/>
      </c>
      <c r="J440" s="19">
        <f>IF(SUM(מרקובחצי[[#This Row],[11]:[13]])=1,מרקובחצי[[#This Row],[עד ועד]],IF(SUM(R439:T440)=1,IF(מרקובחצי[[#This Row],[עד ועד]]&lt;J439,מרקובחצי[[#This Row],[עד ועד]],J439),J439))</f>
        <v>26</v>
      </c>
      <c r="K440" s="19">
        <f>IF(SUM(מרקובחצי[[#This Row],[11]:[13]])=1,מרקובחצי[[#This Row],[עד ועד]],IF(SUM(R439:T440)=1,IF(מרקובחצי[[#This Row],[עד ועד]]&gt;K439,מרקובחצי[[#This Row],[עד ועד]],K439),K439))</f>
        <v>28</v>
      </c>
      <c r="L440" s="19" t="str">
        <f>IF(AND(SUM(מרקובחצי[[#This Row],[31]:[33]])=1,SUM(U439:W439)=0),מרקובחצי[[#This Row],[מקס]]-מרקובחצי[[#This Row],[מינ]],"")</f>
        <v/>
      </c>
      <c r="M44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440" s="19" t="str">
        <f t="shared" si="6"/>
        <v>S11</v>
      </c>
      <c r="O440" s="19" t="str">
        <f>IF(מרקובחצי[[#This Row],[קבעה הפלגה?]]=1,"",IF(AND(מרקובחצי[[#This Row],[עד ועד]]&lt;29,OR(מרקובחצי[[#This Row],[CycleNumber]]=1,AND(U439=1,OR(מרקובחצי[[#This Row],[עד ועד]]&lt;J439,מרקובחצי[[#This Row],[עד ועד]]&gt;K439)),AND(V439=1,מרקובחצי[[#This Row],[עד ועד]]&lt;J439),W439=1)),1,""))</f>
        <v/>
      </c>
      <c r="P440" s="19" t="str">
        <f>IF(מרקובחצי[[#This Row],[קבעה הפלגה?]]=1,"",IF(AND(מרקובחצי[[#This Row],[עד ועד]]&gt;28,מרקובחצי[[#This Row],[עד ועד]]&lt;32,OR(מרקובחצי[[#This Row],[CycleNumber]]=1,AND(U439=1),AND(V439=1,OR(מרקובחצי[[#This Row],[עד ועד]]&lt;J439,מרקובחצי[[#This Row],[עד ועד]]&gt;K439)),W439=1)),1,""))</f>
        <v/>
      </c>
      <c r="Q440" s="19" t="str">
        <f>IF(מרקובחצי[[#This Row],[קבעה הפלגה?]]=1,"",IF(AND(מרקובחצי[[#This Row],[עד ועד]]&gt;31,OR(מרקובחצי[[#This Row],[CycleNumber]]=1,AND(U439=1),AND(V439=1,מרקובחצי[[#This Row],[עד ועד]]&gt;K439),AND(W439=1,OR(מרקובחצי[[#This Row],[עד ועד]]&gt;K439,מרקובחצי[[#This Row],[עד ועד]]&lt;J439)))),1,""))</f>
        <v/>
      </c>
      <c r="R440" s="19">
        <f>IF(מרקובחצי[[#This Row],[CycleNumber]]&gt;1,IF(AND(O439=1,מרקובחצי[[#This Row],[עד ועד]]&lt;29),1,""),"")</f>
        <v>1</v>
      </c>
      <c r="S440" s="19" t="str">
        <f>IF(מרקובחצי[[#This Row],[CycleNumber]]&gt;1,IF(OR(AND(O439=1,מרקובחצי[[#This Row],[עד ועד]]&gt;28),AND(P439=1),AND(Q439=1,מרקובחצי[[#This Row],[עד ועד]]&lt;32)),1,""),"")</f>
        <v/>
      </c>
      <c r="T440" s="19" t="str">
        <f>IF(מרקובחצי[[#This Row],[CycleNumber]]&gt;1,IF(AND(Q439=1,מרקובחצי[[#This Row],[עד ועד]]&gt;31),1,""),"")</f>
        <v/>
      </c>
      <c r="U440" s="19" t="str">
        <f>IF(מרקובחצי[[#This Row],[CycleNumber]]&gt;1,IF(AND(R439=1,מרקובחצי[[#This Row],[עד ועד]]&lt;29),1,IF(AND(U439=1,NOT(OR(מרקובחצי[[#This Row],[עד ועד]]&lt;J439,מרקובחצי[[#This Row],[עד ועד]]&gt;K439))),1,"")),"")</f>
        <v/>
      </c>
      <c r="V440" s="19" t="str">
        <f>IF(מרקובחצי[[#This Row],[CycleNumber]]&gt;1,IF(AND(SUM(R439:T439)=1,מרקובחצי[[#This Row],[עד ועד]]&gt;28,מרקובחצי[[#This Row],[עד ועד]]&lt;32),1,IF(OR(S439=1,AND(R439=1,מרקובחצי[[#This Row],[עד ועד]]&gt;28),AND(T439=1,מרקובחצי[[#This Row],[עד ועד]]&lt;32)),1,IF(AND(V439=1,NOT(OR(מרקובחצי[[#This Row],[עד ועד]]&lt;J439,מרקובחצי[[#This Row],[עד ועד]]&gt;K439))),1,""))),"")</f>
        <v/>
      </c>
      <c r="W440" s="19" t="str">
        <f>IF(מרקובחצי[[#This Row],[CycleNumber]]&gt;1,IF(AND(T439=1,מרקובחצי[[#This Row],[עד ועד]]&gt;31),1,IF(AND(W439=1,NOT(OR(מרקובחצי[[#This Row],[עד ועד]]&lt;J439,מרקובחצי[[#This Row],[עד ועד]]&gt;K439))),1,"")),"")</f>
        <v/>
      </c>
      <c r="X440" s="19" t="str">
        <f>IF(AND(מרקובחצי[[#This Row],[CycleNumber]]&lt;$B441,SUM(מרקובחצי[[#This Row],[11]],R441)=2),1,"")</f>
        <v/>
      </c>
      <c r="Y440" s="19" t="str">
        <f>IF(AND(מרקובחצי[[#This Row],[CycleNumber]]&lt;$B441,SUM(מרקובחצי[[#This Row],[11]],S441)=2),1,"")</f>
        <v/>
      </c>
      <c r="Z440" s="19" t="str">
        <f>IF(AND(מרקובחצי[[#This Row],[CycleNumber]]&lt;$B441,SUM(מרקובחצי[[#This Row],[13]],S441)=2),1,"")</f>
        <v/>
      </c>
      <c r="AA440" s="19" t="str">
        <f>IF(AND(מרקובחצי[[#This Row],[CycleNumber]]&lt;$B441,SUM(מרקובחצי[[#This Row],[13]],T441)=2),1,"")</f>
        <v/>
      </c>
      <c r="AB440" s="19">
        <f>IF(AND(מרקובחצי[[#This Row],[CycleNumber]]&lt;$B441,SUM(מרקובחצי[[#This Row],[21]],U441)=2),1,"")</f>
        <v>1</v>
      </c>
      <c r="AC440" s="19" t="str">
        <f>IF(AND(מרקובחצי[[#This Row],[CycleNumber]]&lt;$B441,SUM(מרקובחצי[[#This Row],[21]],V441)=2),1,"")</f>
        <v/>
      </c>
      <c r="AD440" s="19" t="str">
        <f>IF(AND(מרקובחצי[[#This Row],[CycleNumber]]&lt;$B441,SUM(מרקובחצי[[#This Row],[23]],V441)=2),1,"")</f>
        <v/>
      </c>
      <c r="AE440" s="19" t="str">
        <f>IF(AND(מרקובחצי[[#This Row],[CycleNumber]]&lt;$B441,SUM(מרקובחצי[[#This Row],[23]],W441)=2),1,"")</f>
        <v/>
      </c>
      <c r="AF440" s="19" t="str">
        <f>IF(AND(מרקובחצי[[#This Row],[CycleNumber]]&lt;$B441,SUM(מרקובחצי[[#This Row],[31]],O441)=2),1,"")</f>
        <v/>
      </c>
      <c r="AG440" s="19" t="str">
        <f>IF(AND(מרקובחצי[[#This Row],[CycleNumber]]&lt;$B441,SUM(מרקובחצי[[#This Row],[31]],P441)=2),1,"")</f>
        <v/>
      </c>
      <c r="AH440" s="19" t="str">
        <f>IF(AND(מרקובחצי[[#This Row],[CycleNumber]]&lt;$B441,SUM(מרקובחצי[[#This Row],[31]],Q441)=2),1,"")</f>
        <v/>
      </c>
      <c r="AI440" s="19" t="str">
        <f>IF(AND(מרקובחצי[[#This Row],[CycleNumber]]&lt;$B441,SUM(U440:U441)=2),1,"")</f>
        <v/>
      </c>
      <c r="AJ440" s="19" t="str">
        <f>IF(AND(מרקובחצי[[#This Row],[CycleNumber]]&lt;$B441,SUM(מרקובחצי[[#This Row],[32]],O441)=2),1,"")</f>
        <v/>
      </c>
      <c r="AK440" s="19" t="str">
        <f>IF(AND(מרקובחצי[[#This Row],[CycleNumber]]&lt;$B441,SUM(מרקובחצי[[#This Row],[32]],P441)=2),1,"")</f>
        <v/>
      </c>
      <c r="AL440" s="19" t="str">
        <f>IF(AND(מרקובחצי[[#This Row],[CycleNumber]]&lt;$B441,SUM(מרקובחצי[[#This Row],[32]],Q441)=2),1,"")</f>
        <v/>
      </c>
      <c r="AM440" s="19" t="str">
        <f>IF(AND(מרקובחצי[[#This Row],[CycleNumber]]&lt;$B441,SUM(V440:V441)=2),1,"")</f>
        <v/>
      </c>
      <c r="AN440" s="19" t="str">
        <f>IF(AND(מרקובחצי[[#This Row],[CycleNumber]]&lt;$B441,SUM(מרקובחצי[[#This Row],[33]],O441)=2),1,"")</f>
        <v/>
      </c>
      <c r="AO440" s="19" t="str">
        <f>IF(AND(מרקובחצי[[#This Row],[CycleNumber]]&lt;$B441,SUM(מרקובחצי[[#This Row],[33]],P441)=2),1,"")</f>
        <v/>
      </c>
      <c r="AP440" s="19" t="str">
        <f>IF(AND(מרקובחצי[[#This Row],[CycleNumber]]&lt;$B441,SUM(מרקובחצי[[#This Row],[33]],Q441)=2),1,"")</f>
        <v/>
      </c>
      <c r="AQ440" s="19" t="str">
        <f>IF(AND(מרקובחצי[[#This Row],[CycleNumber]]&lt;$B441,SUM(W440:W441)=2),1,"")</f>
        <v/>
      </c>
      <c r="AR440" s="19" t="str">
        <f>IF(AND(מרקובחצי[[#This Row],[CycleNumber]]&lt;$B441,SUM(מרקובחצי[[#This Row],[12]],S441)=2),1,"")</f>
        <v/>
      </c>
      <c r="AS440" s="19" t="str">
        <f>IF(AND(מרקובחצי[[#This Row],[CycleNumber]]&lt;$B441,SUM(מרקובחצי[[#This Row],[22]],V441)=2),1,"")</f>
        <v/>
      </c>
      <c r="AT440" s="21">
        <f>SUM(מרקובחצי[[#This Row],[11]:[33]])</f>
        <v>1</v>
      </c>
    </row>
    <row r="441" spans="1:46" ht="15.6" x14ac:dyDescent="0.25">
      <c r="A441" s="19" t="s">
        <v>47</v>
      </c>
      <c r="B441" s="19">
        <v>3</v>
      </c>
      <c r="C441">
        <v>26</v>
      </c>
      <c r="D441" s="19">
        <f>מרקובחצי[[#This Row],[LengthofCycle]]+1</f>
        <v>27</v>
      </c>
      <c r="E441" t="str">
        <f>IF(IFERROR(LOOKUP(מרקובחצי[[#This Row],[ClientID]],קביעויות[הפלגה]),FALSE)=מרקובחצי[[#This Row],[ClientID]],1,"")</f>
        <v/>
      </c>
      <c r="F441">
        <f>IF(IFERROR(LOOKUP(מרקובחצי[[#This Row],[ClientID]],סוגחציקבוע[S31]),FALSE)=מרקובחצי[[#This Row],[ClientID]],1,"")</f>
        <v>1</v>
      </c>
      <c r="G441" t="str">
        <f>IF(IFERROR(LOOKUP(מרקובחצי[[#This Row],[ClientID]],סוגחציקבוע[S32]),FALSE)=מרקובחצי[[#This Row],[ClientID]],1,"")</f>
        <v/>
      </c>
      <c r="H441" t="str">
        <f>IF(IFERROR(LOOKUP(מרקובחצי[[#This Row],[ClientID]],סוגחציקבוע[S33]),FALSE)=מרקובחצי[[#This Row],[ClientID]],1,"")</f>
        <v/>
      </c>
      <c r="I441" t="str">
        <f>IF(IFERROR(LOOKUP(מרקובחצי[[#This Row],[ClientID]],סוגחציקבוע[S32&amp;33]),FALSE)=מרקובחצי[[#This Row],[ClientID]],1,"")</f>
        <v/>
      </c>
      <c r="J441" s="19">
        <f>IF(SUM(מרקובחצי[[#This Row],[11]:[13]])=1,מרקובחצי[[#This Row],[עד ועד]],IF(SUM(R440:T441)=1,IF(מרקובחצי[[#This Row],[עד ועד]]&lt;J440,מרקובחצי[[#This Row],[עד ועד]],J440),J440))</f>
        <v>26</v>
      </c>
      <c r="K441" s="19">
        <f>IF(SUM(מרקובחצי[[#This Row],[11]:[13]])=1,מרקובחצי[[#This Row],[עד ועד]],IF(SUM(R440:T441)=1,IF(מרקובחצי[[#This Row],[עד ועד]]&gt;K440,מרקובחצי[[#This Row],[עד ועד]],K440),K440))</f>
        <v>28</v>
      </c>
      <c r="L441" s="19">
        <f>IF(AND(SUM(מרקובחצי[[#This Row],[31]:[33]])=1,SUM(U440:W440)=0),מרקובחצי[[#This Row],[מקס]]-מרקובחצי[[#This Row],[מינ]],"")</f>
        <v>2</v>
      </c>
      <c r="M44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441" s="19" t="str">
        <f t="shared" si="6"/>
        <v>S21</v>
      </c>
      <c r="O441" s="19" t="str">
        <f>IF(מרקובחצי[[#This Row],[קבעה הפלגה?]]=1,"",IF(AND(מרקובחצי[[#This Row],[עד ועד]]&lt;29,OR(מרקובחצי[[#This Row],[CycleNumber]]=1,AND(U440=1,OR(מרקובחצי[[#This Row],[עד ועד]]&lt;J440,מרקובחצי[[#This Row],[עד ועד]]&gt;K440)),AND(V440=1,מרקובחצי[[#This Row],[עד ועד]]&lt;J440),W440=1)),1,""))</f>
        <v/>
      </c>
      <c r="P441" s="19" t="str">
        <f>IF(מרקובחצי[[#This Row],[קבעה הפלגה?]]=1,"",IF(AND(מרקובחצי[[#This Row],[עד ועד]]&gt;28,מרקובחצי[[#This Row],[עד ועד]]&lt;32,OR(מרקובחצי[[#This Row],[CycleNumber]]=1,AND(U440=1),AND(V440=1,OR(מרקובחצי[[#This Row],[עד ועד]]&lt;J440,מרקובחצי[[#This Row],[עד ועד]]&gt;K440)),W440=1)),1,""))</f>
        <v/>
      </c>
      <c r="Q441" s="19" t="str">
        <f>IF(מרקובחצי[[#This Row],[קבעה הפלגה?]]=1,"",IF(AND(מרקובחצי[[#This Row],[עד ועד]]&gt;31,OR(מרקובחצי[[#This Row],[CycleNumber]]=1,AND(U440=1),AND(V440=1,מרקובחצי[[#This Row],[עד ועד]]&gt;K440),AND(W440=1,OR(מרקובחצי[[#This Row],[עד ועד]]&gt;K440,מרקובחצי[[#This Row],[עד ועד]]&lt;J440)))),1,""))</f>
        <v/>
      </c>
      <c r="R441" s="19" t="str">
        <f>IF(מרקובחצי[[#This Row],[CycleNumber]]&gt;1,IF(AND(O440=1,מרקובחצי[[#This Row],[עד ועד]]&lt;29),1,""),"")</f>
        <v/>
      </c>
      <c r="S441" s="19" t="str">
        <f>IF(מרקובחצי[[#This Row],[CycleNumber]]&gt;1,IF(OR(AND(O440=1,מרקובחצי[[#This Row],[עד ועד]]&gt;28),AND(P440=1),AND(Q440=1,מרקובחצי[[#This Row],[עד ועד]]&lt;32)),1,""),"")</f>
        <v/>
      </c>
      <c r="T441" s="19" t="str">
        <f>IF(מרקובחצי[[#This Row],[CycleNumber]]&gt;1,IF(AND(Q440=1,מרקובחצי[[#This Row],[עד ועד]]&gt;31),1,""),"")</f>
        <v/>
      </c>
      <c r="U441" s="19">
        <f>IF(מרקובחצי[[#This Row],[CycleNumber]]&gt;1,IF(AND(R440=1,מרקובחצי[[#This Row],[עד ועד]]&lt;29),1,IF(AND(U440=1,NOT(OR(מרקובחצי[[#This Row],[עד ועד]]&lt;J440,מרקובחצי[[#This Row],[עד ועד]]&gt;K440))),1,"")),"")</f>
        <v>1</v>
      </c>
      <c r="V441" s="19" t="str">
        <f>IF(מרקובחצי[[#This Row],[CycleNumber]]&gt;1,IF(AND(SUM(R440:T440)=1,מרקובחצי[[#This Row],[עד ועד]]&gt;28,מרקובחצי[[#This Row],[עד ועד]]&lt;32),1,IF(OR(S440=1,AND(R440=1,מרקובחצי[[#This Row],[עד ועד]]&gt;28),AND(T440=1,מרקובחצי[[#This Row],[עד ועד]]&lt;32)),1,IF(AND(V440=1,NOT(OR(מרקובחצי[[#This Row],[עד ועד]]&lt;J440,מרקובחצי[[#This Row],[עד ועד]]&gt;K440))),1,""))),"")</f>
        <v/>
      </c>
      <c r="W441" s="19" t="str">
        <f>IF(מרקובחצי[[#This Row],[CycleNumber]]&gt;1,IF(AND(T440=1,מרקובחצי[[#This Row],[עד ועד]]&gt;31),1,IF(AND(W440=1,NOT(OR(מרקובחצי[[#This Row],[עד ועד]]&lt;J440,מרקובחצי[[#This Row],[עד ועד]]&gt;K440))),1,"")),"")</f>
        <v/>
      </c>
      <c r="X441" s="19" t="str">
        <f>IF(AND(מרקובחצי[[#This Row],[CycleNumber]]&lt;$B442,SUM(מרקובחצי[[#This Row],[11]],R442)=2),1,"")</f>
        <v/>
      </c>
      <c r="Y441" s="19" t="str">
        <f>IF(AND(מרקובחצי[[#This Row],[CycleNumber]]&lt;$B442,SUM(מרקובחצי[[#This Row],[11]],S442)=2),1,"")</f>
        <v/>
      </c>
      <c r="Z441" s="19" t="str">
        <f>IF(AND(מרקובחצי[[#This Row],[CycleNumber]]&lt;$B442,SUM(מרקובחצי[[#This Row],[13]],S442)=2),1,"")</f>
        <v/>
      </c>
      <c r="AA441" s="19" t="str">
        <f>IF(AND(מרקובחצי[[#This Row],[CycleNumber]]&lt;$B442,SUM(מרקובחצי[[#This Row],[13]],T442)=2),1,"")</f>
        <v/>
      </c>
      <c r="AB441" s="19" t="str">
        <f>IF(AND(מרקובחצי[[#This Row],[CycleNumber]]&lt;$B442,SUM(מרקובחצי[[#This Row],[21]],U442)=2),1,"")</f>
        <v/>
      </c>
      <c r="AC441" s="19" t="str">
        <f>IF(AND(מרקובחצי[[#This Row],[CycleNumber]]&lt;$B442,SUM(מרקובחצי[[#This Row],[21]],V442)=2),1,"")</f>
        <v/>
      </c>
      <c r="AD441" s="19" t="str">
        <f>IF(AND(מרקובחצי[[#This Row],[CycleNumber]]&lt;$B442,SUM(מרקובחצי[[#This Row],[23]],V442)=2),1,"")</f>
        <v/>
      </c>
      <c r="AE441" s="19" t="str">
        <f>IF(AND(מרקובחצי[[#This Row],[CycleNumber]]&lt;$B442,SUM(מרקובחצי[[#This Row],[23]],W442)=2),1,"")</f>
        <v/>
      </c>
      <c r="AF441" s="19" t="str">
        <f>IF(AND(מרקובחצי[[#This Row],[CycleNumber]]&lt;$B442,SUM(מרקובחצי[[#This Row],[31]],O442)=2),1,"")</f>
        <v/>
      </c>
      <c r="AG441" s="19" t="str">
        <f>IF(AND(מרקובחצי[[#This Row],[CycleNumber]]&lt;$B442,SUM(מרקובחצי[[#This Row],[31]],P442)=2),1,"")</f>
        <v/>
      </c>
      <c r="AH441" s="19" t="str">
        <f>IF(AND(מרקובחצי[[#This Row],[CycleNumber]]&lt;$B442,SUM(מרקובחצי[[#This Row],[31]],Q442)=2),1,"")</f>
        <v/>
      </c>
      <c r="AI441" s="19">
        <f>IF(AND(מרקובחצי[[#This Row],[CycleNumber]]&lt;$B442,SUM(U441:U442)=2),1,"")</f>
        <v>1</v>
      </c>
      <c r="AJ441" s="19" t="str">
        <f>IF(AND(מרקובחצי[[#This Row],[CycleNumber]]&lt;$B442,SUM(מרקובחצי[[#This Row],[32]],O442)=2),1,"")</f>
        <v/>
      </c>
      <c r="AK441" s="19" t="str">
        <f>IF(AND(מרקובחצי[[#This Row],[CycleNumber]]&lt;$B442,SUM(מרקובחצי[[#This Row],[32]],P442)=2),1,"")</f>
        <v/>
      </c>
      <c r="AL441" s="19" t="str">
        <f>IF(AND(מרקובחצי[[#This Row],[CycleNumber]]&lt;$B442,SUM(מרקובחצי[[#This Row],[32]],Q442)=2),1,"")</f>
        <v/>
      </c>
      <c r="AM441" s="19" t="str">
        <f>IF(AND(מרקובחצי[[#This Row],[CycleNumber]]&lt;$B442,SUM(V441:V442)=2),1,"")</f>
        <v/>
      </c>
      <c r="AN441" s="19" t="str">
        <f>IF(AND(מרקובחצי[[#This Row],[CycleNumber]]&lt;$B442,SUM(מרקובחצי[[#This Row],[33]],O442)=2),1,"")</f>
        <v/>
      </c>
      <c r="AO441" s="19" t="str">
        <f>IF(AND(מרקובחצי[[#This Row],[CycleNumber]]&lt;$B442,SUM(מרקובחצי[[#This Row],[33]],P442)=2),1,"")</f>
        <v/>
      </c>
      <c r="AP441" s="19" t="str">
        <f>IF(AND(מרקובחצי[[#This Row],[CycleNumber]]&lt;$B442,SUM(מרקובחצי[[#This Row],[33]],Q442)=2),1,"")</f>
        <v/>
      </c>
      <c r="AQ441" s="19" t="str">
        <f>IF(AND(מרקובחצי[[#This Row],[CycleNumber]]&lt;$B442,SUM(W441:W442)=2),1,"")</f>
        <v/>
      </c>
      <c r="AR441" s="19" t="str">
        <f>IF(AND(מרקובחצי[[#This Row],[CycleNumber]]&lt;$B442,SUM(מרקובחצי[[#This Row],[12]],S442)=2),1,"")</f>
        <v/>
      </c>
      <c r="AS441" s="19" t="str">
        <f>IF(AND(מרקובחצי[[#This Row],[CycleNumber]]&lt;$B442,SUM(מרקובחצי[[#This Row],[22]],V442)=2),1,"")</f>
        <v/>
      </c>
      <c r="AT441" s="21">
        <f>SUM(מרקובחצי[[#This Row],[11]:[33]])</f>
        <v>1</v>
      </c>
    </row>
    <row r="442" spans="1:46" ht="15.6" x14ac:dyDescent="0.25">
      <c r="A442" s="19" t="s">
        <v>47</v>
      </c>
      <c r="B442" s="19">
        <v>4</v>
      </c>
      <c r="C442">
        <v>27</v>
      </c>
      <c r="D442" s="19">
        <f>מרקובחצי[[#This Row],[LengthofCycle]]+1</f>
        <v>28</v>
      </c>
      <c r="E442" t="str">
        <f>IF(IFERROR(LOOKUP(מרקובחצי[[#This Row],[ClientID]],קביעויות[הפלגה]),FALSE)=מרקובחצי[[#This Row],[ClientID]],1,"")</f>
        <v/>
      </c>
      <c r="F442">
        <f>IF(IFERROR(LOOKUP(מרקובחצי[[#This Row],[ClientID]],סוגחציקבוע[S31]),FALSE)=מרקובחצי[[#This Row],[ClientID]],1,"")</f>
        <v>1</v>
      </c>
      <c r="G442" t="str">
        <f>IF(IFERROR(LOOKUP(מרקובחצי[[#This Row],[ClientID]],סוגחציקבוע[S32]),FALSE)=מרקובחצי[[#This Row],[ClientID]],1,"")</f>
        <v/>
      </c>
      <c r="H442" t="str">
        <f>IF(IFERROR(LOOKUP(מרקובחצי[[#This Row],[ClientID]],סוגחציקבוע[S33]),FALSE)=מרקובחצי[[#This Row],[ClientID]],1,"")</f>
        <v/>
      </c>
      <c r="I442" t="str">
        <f>IF(IFERROR(LOOKUP(מרקובחצי[[#This Row],[ClientID]],סוגחציקבוע[S32&amp;33]),FALSE)=מרקובחצי[[#This Row],[ClientID]],1,"")</f>
        <v/>
      </c>
      <c r="J442" s="19">
        <f>IF(SUM(מרקובחצי[[#This Row],[11]:[13]])=1,מרקובחצי[[#This Row],[עד ועד]],IF(SUM(R441:T442)=1,IF(מרקובחצי[[#This Row],[עד ועד]]&lt;J441,מרקובחצי[[#This Row],[עד ועד]],J441),J441))</f>
        <v>26</v>
      </c>
      <c r="K442" s="19">
        <f>IF(SUM(מרקובחצי[[#This Row],[11]:[13]])=1,מרקובחצי[[#This Row],[עד ועד]],IF(SUM(R441:T442)=1,IF(מרקובחצי[[#This Row],[עד ועד]]&gt;K441,מרקובחצי[[#This Row],[עד ועד]],K441),K441))</f>
        <v>28</v>
      </c>
      <c r="L442" s="19" t="str">
        <f>IF(AND(SUM(מרקובחצי[[#This Row],[31]:[33]])=1,SUM(U441:W441)=0),מרקובחצי[[#This Row],[מקס]]-מרקובחצי[[#This Row],[מינ]],"")</f>
        <v/>
      </c>
      <c r="M44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442" s="19" t="str">
        <f t="shared" si="6"/>
        <v>S31</v>
      </c>
      <c r="O442" s="19" t="str">
        <f>IF(מרקובחצי[[#This Row],[קבעה הפלגה?]]=1,"",IF(AND(מרקובחצי[[#This Row],[עד ועד]]&lt;29,OR(מרקובחצי[[#This Row],[CycleNumber]]=1,AND(U441=1,OR(מרקובחצי[[#This Row],[עד ועד]]&lt;J441,מרקובחצי[[#This Row],[עד ועד]]&gt;K441)),AND(V441=1,מרקובחצי[[#This Row],[עד ועד]]&lt;J441),W441=1)),1,""))</f>
        <v/>
      </c>
      <c r="P442" s="19" t="str">
        <f>IF(מרקובחצי[[#This Row],[קבעה הפלגה?]]=1,"",IF(AND(מרקובחצי[[#This Row],[עד ועד]]&gt;28,מרקובחצי[[#This Row],[עד ועד]]&lt;32,OR(מרקובחצי[[#This Row],[CycleNumber]]=1,AND(U441=1),AND(V441=1,OR(מרקובחצי[[#This Row],[עד ועד]]&lt;J441,מרקובחצי[[#This Row],[עד ועד]]&gt;K441)),W441=1)),1,""))</f>
        <v/>
      </c>
      <c r="Q442" s="19" t="str">
        <f>IF(מרקובחצי[[#This Row],[קבעה הפלגה?]]=1,"",IF(AND(מרקובחצי[[#This Row],[עד ועד]]&gt;31,OR(מרקובחצי[[#This Row],[CycleNumber]]=1,AND(U441=1),AND(V441=1,מרקובחצי[[#This Row],[עד ועד]]&gt;K441),AND(W441=1,OR(מרקובחצי[[#This Row],[עד ועד]]&gt;K441,מרקובחצי[[#This Row],[עד ועד]]&lt;J441)))),1,""))</f>
        <v/>
      </c>
      <c r="R442" s="19" t="str">
        <f>IF(מרקובחצי[[#This Row],[CycleNumber]]&gt;1,IF(AND(O441=1,מרקובחצי[[#This Row],[עד ועד]]&lt;29),1,""),"")</f>
        <v/>
      </c>
      <c r="S442" s="19" t="str">
        <f>IF(מרקובחצי[[#This Row],[CycleNumber]]&gt;1,IF(OR(AND(O441=1,מרקובחצי[[#This Row],[עד ועד]]&gt;28),AND(P441=1),AND(Q441=1,מרקובחצי[[#This Row],[עד ועד]]&lt;32)),1,""),"")</f>
        <v/>
      </c>
      <c r="T442" s="19" t="str">
        <f>IF(מרקובחצי[[#This Row],[CycleNumber]]&gt;1,IF(AND(Q441=1,מרקובחצי[[#This Row],[עד ועד]]&gt;31),1,""),"")</f>
        <v/>
      </c>
      <c r="U442" s="19">
        <f>IF(מרקובחצי[[#This Row],[CycleNumber]]&gt;1,IF(AND(R441=1,מרקובחצי[[#This Row],[עד ועד]]&lt;29),1,IF(AND(U441=1,NOT(OR(מרקובחצי[[#This Row],[עד ועד]]&lt;J441,מרקובחצי[[#This Row],[עד ועד]]&gt;K441))),1,"")),"")</f>
        <v>1</v>
      </c>
      <c r="V442" s="19" t="str">
        <f>IF(מרקובחצי[[#This Row],[CycleNumber]]&gt;1,IF(AND(SUM(R441:T441)=1,מרקובחצי[[#This Row],[עד ועד]]&gt;28,מרקובחצי[[#This Row],[עד ועד]]&lt;32),1,IF(OR(S441=1,AND(R441=1,מרקובחצי[[#This Row],[עד ועד]]&gt;28),AND(T441=1,מרקובחצי[[#This Row],[עד ועד]]&lt;32)),1,IF(AND(V441=1,NOT(OR(מרקובחצי[[#This Row],[עד ועד]]&lt;J441,מרקובחצי[[#This Row],[עד ועד]]&gt;K441))),1,""))),"")</f>
        <v/>
      </c>
      <c r="W442" s="19" t="str">
        <f>IF(מרקובחצי[[#This Row],[CycleNumber]]&gt;1,IF(AND(T441=1,מרקובחצי[[#This Row],[עד ועד]]&gt;31),1,IF(AND(W441=1,NOT(OR(מרקובחצי[[#This Row],[עד ועד]]&lt;J441,מרקובחצי[[#This Row],[עד ועד]]&gt;K441))),1,"")),"")</f>
        <v/>
      </c>
      <c r="X442" s="19" t="str">
        <f>IF(AND(מרקובחצי[[#This Row],[CycleNumber]]&lt;$B443,SUM(מרקובחצי[[#This Row],[11]],R443)=2),1,"")</f>
        <v/>
      </c>
      <c r="Y442" s="19" t="str">
        <f>IF(AND(מרקובחצי[[#This Row],[CycleNumber]]&lt;$B443,SUM(מרקובחצי[[#This Row],[11]],S443)=2),1,"")</f>
        <v/>
      </c>
      <c r="Z442" s="19" t="str">
        <f>IF(AND(מרקובחצי[[#This Row],[CycleNumber]]&lt;$B443,SUM(מרקובחצי[[#This Row],[13]],S443)=2),1,"")</f>
        <v/>
      </c>
      <c r="AA442" s="19" t="str">
        <f>IF(AND(מרקובחצי[[#This Row],[CycleNumber]]&lt;$B443,SUM(מרקובחצי[[#This Row],[13]],T443)=2),1,"")</f>
        <v/>
      </c>
      <c r="AB442" s="19" t="str">
        <f>IF(AND(מרקובחצי[[#This Row],[CycleNumber]]&lt;$B443,SUM(מרקובחצי[[#This Row],[21]],U443)=2),1,"")</f>
        <v/>
      </c>
      <c r="AC442" s="19" t="str">
        <f>IF(AND(מרקובחצי[[#This Row],[CycleNumber]]&lt;$B443,SUM(מרקובחצי[[#This Row],[21]],V443)=2),1,"")</f>
        <v/>
      </c>
      <c r="AD442" s="19" t="str">
        <f>IF(AND(מרקובחצי[[#This Row],[CycleNumber]]&lt;$B443,SUM(מרקובחצי[[#This Row],[23]],V443)=2),1,"")</f>
        <v/>
      </c>
      <c r="AE442" s="19" t="str">
        <f>IF(AND(מרקובחצי[[#This Row],[CycleNumber]]&lt;$B443,SUM(מרקובחצי[[#This Row],[23]],W443)=2),1,"")</f>
        <v/>
      </c>
      <c r="AF442" s="19">
        <f>IF(AND(מרקובחצי[[#This Row],[CycleNumber]]&lt;$B443,SUM(מרקובחצי[[#This Row],[31]],O443)=2),1,"")</f>
        <v>1</v>
      </c>
      <c r="AG442" s="19" t="str">
        <f>IF(AND(מרקובחצי[[#This Row],[CycleNumber]]&lt;$B443,SUM(מרקובחצי[[#This Row],[31]],P443)=2),1,"")</f>
        <v/>
      </c>
      <c r="AH442" s="19" t="str">
        <f>IF(AND(מרקובחצי[[#This Row],[CycleNumber]]&lt;$B443,SUM(מרקובחצי[[#This Row],[31]],Q443)=2),1,"")</f>
        <v/>
      </c>
      <c r="AI442" s="19" t="str">
        <f>IF(AND(מרקובחצי[[#This Row],[CycleNumber]]&lt;$B443,SUM(U442:U443)=2),1,"")</f>
        <v/>
      </c>
      <c r="AJ442" s="19" t="str">
        <f>IF(AND(מרקובחצי[[#This Row],[CycleNumber]]&lt;$B443,SUM(מרקובחצי[[#This Row],[32]],O443)=2),1,"")</f>
        <v/>
      </c>
      <c r="AK442" s="19" t="str">
        <f>IF(AND(מרקובחצי[[#This Row],[CycleNumber]]&lt;$B443,SUM(מרקובחצי[[#This Row],[32]],P443)=2),1,"")</f>
        <v/>
      </c>
      <c r="AL442" s="19" t="str">
        <f>IF(AND(מרקובחצי[[#This Row],[CycleNumber]]&lt;$B443,SUM(מרקובחצי[[#This Row],[32]],Q443)=2),1,"")</f>
        <v/>
      </c>
      <c r="AM442" s="19" t="str">
        <f>IF(AND(מרקובחצי[[#This Row],[CycleNumber]]&lt;$B443,SUM(V442:V443)=2),1,"")</f>
        <v/>
      </c>
      <c r="AN442" s="19" t="str">
        <f>IF(AND(מרקובחצי[[#This Row],[CycleNumber]]&lt;$B443,SUM(מרקובחצי[[#This Row],[33]],O443)=2),1,"")</f>
        <v/>
      </c>
      <c r="AO442" s="19" t="str">
        <f>IF(AND(מרקובחצי[[#This Row],[CycleNumber]]&lt;$B443,SUM(מרקובחצי[[#This Row],[33]],P443)=2),1,"")</f>
        <v/>
      </c>
      <c r="AP442" s="19" t="str">
        <f>IF(AND(מרקובחצי[[#This Row],[CycleNumber]]&lt;$B443,SUM(מרקובחצי[[#This Row],[33]],Q443)=2),1,"")</f>
        <v/>
      </c>
      <c r="AQ442" s="19" t="str">
        <f>IF(AND(מרקובחצי[[#This Row],[CycleNumber]]&lt;$B443,SUM(W442:W443)=2),1,"")</f>
        <v/>
      </c>
      <c r="AR442" s="19" t="str">
        <f>IF(AND(מרקובחצי[[#This Row],[CycleNumber]]&lt;$B443,SUM(מרקובחצי[[#This Row],[12]],S443)=2),1,"")</f>
        <v/>
      </c>
      <c r="AS442" s="19" t="str">
        <f>IF(AND(מרקובחצי[[#This Row],[CycleNumber]]&lt;$B443,SUM(מרקובחצי[[#This Row],[22]],V443)=2),1,"")</f>
        <v/>
      </c>
      <c r="AT442" s="21">
        <f>SUM(מרקובחצי[[#This Row],[11]:[33]])</f>
        <v>1</v>
      </c>
    </row>
    <row r="443" spans="1:46" ht="15.6" x14ac:dyDescent="0.25">
      <c r="A443" s="19" t="s">
        <v>47</v>
      </c>
      <c r="B443" s="19">
        <v>5</v>
      </c>
      <c r="C443">
        <v>24</v>
      </c>
      <c r="D443" s="19">
        <f>מרקובחצי[[#This Row],[LengthofCycle]]+1</f>
        <v>25</v>
      </c>
      <c r="E443" t="str">
        <f>IF(IFERROR(LOOKUP(מרקובחצי[[#This Row],[ClientID]],קביעויות[הפלגה]),FALSE)=מרקובחצי[[#This Row],[ClientID]],1,"")</f>
        <v/>
      </c>
      <c r="F443">
        <f>IF(IFERROR(LOOKUP(מרקובחצי[[#This Row],[ClientID]],סוגחציקבוע[S31]),FALSE)=מרקובחצי[[#This Row],[ClientID]],1,"")</f>
        <v>1</v>
      </c>
      <c r="G443" t="str">
        <f>IF(IFERROR(LOOKUP(מרקובחצי[[#This Row],[ClientID]],סוגחציקבוע[S32]),FALSE)=מרקובחצי[[#This Row],[ClientID]],1,"")</f>
        <v/>
      </c>
      <c r="H443" t="str">
        <f>IF(IFERROR(LOOKUP(מרקובחצי[[#This Row],[ClientID]],סוגחציקבוע[S33]),FALSE)=מרקובחצי[[#This Row],[ClientID]],1,"")</f>
        <v/>
      </c>
      <c r="I443" t="str">
        <f>IF(IFERROR(LOOKUP(מרקובחצי[[#This Row],[ClientID]],סוגחציקבוע[S32&amp;33]),FALSE)=מרקובחצי[[#This Row],[ClientID]],1,"")</f>
        <v/>
      </c>
      <c r="J443" s="19">
        <f>IF(SUM(מרקובחצי[[#This Row],[11]:[13]])=1,מרקובחצי[[#This Row],[עד ועד]],IF(SUM(R442:T443)=1,IF(מרקובחצי[[#This Row],[עד ועד]]&lt;J442,מרקובחצי[[#This Row],[עד ועד]],J442),J442))</f>
        <v>25</v>
      </c>
      <c r="K443" s="19">
        <f>IF(SUM(מרקובחצי[[#This Row],[11]:[13]])=1,מרקובחצי[[#This Row],[עד ועד]],IF(SUM(R442:T443)=1,IF(מרקובחצי[[#This Row],[עד ועד]]&gt;K442,מרקובחצי[[#This Row],[עד ועד]],K442),K442))</f>
        <v>25</v>
      </c>
      <c r="L443" s="19" t="str">
        <f>IF(AND(SUM(מרקובחצי[[#This Row],[31]:[33]])=1,SUM(U442:W442)=0),מרקובחצי[[#This Row],[מקס]]-מרקובחצי[[#This Row],[מינ]],"")</f>
        <v/>
      </c>
      <c r="M44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443" s="19" t="str">
        <f t="shared" si="6"/>
        <v>S31</v>
      </c>
      <c r="O443" s="19">
        <f>IF(מרקובחצי[[#This Row],[קבעה הפלגה?]]=1,"",IF(AND(מרקובחצי[[#This Row],[עד ועד]]&lt;29,OR(מרקובחצי[[#This Row],[CycleNumber]]=1,AND(U442=1,OR(מרקובחצי[[#This Row],[עד ועד]]&lt;J442,מרקובחצי[[#This Row],[עד ועד]]&gt;K442)),AND(V442=1,מרקובחצי[[#This Row],[עד ועד]]&lt;J442),W442=1)),1,""))</f>
        <v>1</v>
      </c>
      <c r="P443" s="19" t="str">
        <f>IF(מרקובחצי[[#This Row],[קבעה הפלגה?]]=1,"",IF(AND(מרקובחצי[[#This Row],[עד ועד]]&gt;28,מרקובחצי[[#This Row],[עד ועד]]&lt;32,OR(מרקובחצי[[#This Row],[CycleNumber]]=1,AND(U442=1),AND(V442=1,OR(מרקובחצי[[#This Row],[עד ועד]]&lt;J442,מרקובחצי[[#This Row],[עד ועד]]&gt;K442)),W442=1)),1,""))</f>
        <v/>
      </c>
      <c r="Q443" s="19" t="str">
        <f>IF(מרקובחצי[[#This Row],[קבעה הפלגה?]]=1,"",IF(AND(מרקובחצי[[#This Row],[עד ועד]]&gt;31,OR(מרקובחצי[[#This Row],[CycleNumber]]=1,AND(U442=1),AND(V442=1,מרקובחצי[[#This Row],[עד ועד]]&gt;K442),AND(W442=1,OR(מרקובחצי[[#This Row],[עד ועד]]&gt;K442,מרקובחצי[[#This Row],[עד ועד]]&lt;J442)))),1,""))</f>
        <v/>
      </c>
      <c r="R443" s="19" t="str">
        <f>IF(מרקובחצי[[#This Row],[CycleNumber]]&gt;1,IF(AND(O442=1,מרקובחצי[[#This Row],[עד ועד]]&lt;29),1,""),"")</f>
        <v/>
      </c>
      <c r="S443" s="19" t="str">
        <f>IF(מרקובחצי[[#This Row],[CycleNumber]]&gt;1,IF(OR(AND(O442=1,מרקובחצי[[#This Row],[עד ועד]]&gt;28),AND(P442=1),AND(Q442=1,מרקובחצי[[#This Row],[עד ועד]]&lt;32)),1,""),"")</f>
        <v/>
      </c>
      <c r="T443" s="19" t="str">
        <f>IF(מרקובחצי[[#This Row],[CycleNumber]]&gt;1,IF(AND(Q442=1,מרקובחצי[[#This Row],[עד ועד]]&gt;31),1,""),"")</f>
        <v/>
      </c>
      <c r="U443" s="19" t="str">
        <f>IF(מרקובחצי[[#This Row],[CycleNumber]]&gt;1,IF(AND(R442=1,מרקובחצי[[#This Row],[עד ועד]]&lt;29),1,IF(AND(U442=1,NOT(OR(מרקובחצי[[#This Row],[עד ועד]]&lt;J442,מרקובחצי[[#This Row],[עד ועד]]&gt;K442))),1,"")),"")</f>
        <v/>
      </c>
      <c r="V443" s="19" t="str">
        <f>IF(מרקובחצי[[#This Row],[CycleNumber]]&gt;1,IF(AND(SUM(R442:T442)=1,מרקובחצי[[#This Row],[עד ועד]]&gt;28,מרקובחצי[[#This Row],[עד ועד]]&lt;32),1,IF(OR(S442=1,AND(R442=1,מרקובחצי[[#This Row],[עד ועד]]&gt;28),AND(T442=1,מרקובחצי[[#This Row],[עד ועד]]&lt;32)),1,IF(AND(V442=1,NOT(OR(מרקובחצי[[#This Row],[עד ועד]]&lt;J442,מרקובחצי[[#This Row],[עד ועד]]&gt;K442))),1,""))),"")</f>
        <v/>
      </c>
      <c r="W443" s="19" t="str">
        <f>IF(מרקובחצי[[#This Row],[CycleNumber]]&gt;1,IF(AND(T442=1,מרקובחצי[[#This Row],[עד ועד]]&gt;31),1,IF(AND(W442=1,NOT(OR(מרקובחצי[[#This Row],[עד ועד]]&lt;J442,מרקובחצי[[#This Row],[עד ועד]]&gt;K442))),1,"")),"")</f>
        <v/>
      </c>
      <c r="X443" s="19">
        <f>IF(AND(מרקובחצי[[#This Row],[CycleNumber]]&lt;$B444,SUM(מרקובחצי[[#This Row],[11]],R444)=2),1,"")</f>
        <v>1</v>
      </c>
      <c r="Y443" s="19" t="str">
        <f>IF(AND(מרקובחצי[[#This Row],[CycleNumber]]&lt;$B444,SUM(מרקובחצי[[#This Row],[11]],S444)=2),1,"")</f>
        <v/>
      </c>
      <c r="Z443" s="19" t="str">
        <f>IF(AND(מרקובחצי[[#This Row],[CycleNumber]]&lt;$B444,SUM(מרקובחצי[[#This Row],[13]],S444)=2),1,"")</f>
        <v/>
      </c>
      <c r="AA443" s="19" t="str">
        <f>IF(AND(מרקובחצי[[#This Row],[CycleNumber]]&lt;$B444,SUM(מרקובחצי[[#This Row],[13]],T444)=2),1,"")</f>
        <v/>
      </c>
      <c r="AB443" s="19" t="str">
        <f>IF(AND(מרקובחצי[[#This Row],[CycleNumber]]&lt;$B444,SUM(מרקובחצי[[#This Row],[21]],U444)=2),1,"")</f>
        <v/>
      </c>
      <c r="AC443" s="19" t="str">
        <f>IF(AND(מרקובחצי[[#This Row],[CycleNumber]]&lt;$B444,SUM(מרקובחצי[[#This Row],[21]],V444)=2),1,"")</f>
        <v/>
      </c>
      <c r="AD443" s="19" t="str">
        <f>IF(AND(מרקובחצי[[#This Row],[CycleNumber]]&lt;$B444,SUM(מרקובחצי[[#This Row],[23]],V444)=2),1,"")</f>
        <v/>
      </c>
      <c r="AE443" s="19" t="str">
        <f>IF(AND(מרקובחצי[[#This Row],[CycleNumber]]&lt;$B444,SUM(מרקובחצי[[#This Row],[23]],W444)=2),1,"")</f>
        <v/>
      </c>
      <c r="AF443" s="19" t="str">
        <f>IF(AND(מרקובחצי[[#This Row],[CycleNumber]]&lt;$B444,SUM(מרקובחצי[[#This Row],[31]],O444)=2),1,"")</f>
        <v/>
      </c>
      <c r="AG443" s="19" t="str">
        <f>IF(AND(מרקובחצי[[#This Row],[CycleNumber]]&lt;$B444,SUM(מרקובחצי[[#This Row],[31]],P444)=2),1,"")</f>
        <v/>
      </c>
      <c r="AH443" s="19" t="str">
        <f>IF(AND(מרקובחצי[[#This Row],[CycleNumber]]&lt;$B444,SUM(מרקובחצי[[#This Row],[31]],Q444)=2),1,"")</f>
        <v/>
      </c>
      <c r="AI443" s="19" t="str">
        <f>IF(AND(מרקובחצי[[#This Row],[CycleNumber]]&lt;$B444,SUM(U443:U444)=2),1,"")</f>
        <v/>
      </c>
      <c r="AJ443" s="19" t="str">
        <f>IF(AND(מרקובחצי[[#This Row],[CycleNumber]]&lt;$B444,SUM(מרקובחצי[[#This Row],[32]],O444)=2),1,"")</f>
        <v/>
      </c>
      <c r="AK443" s="19" t="str">
        <f>IF(AND(מרקובחצי[[#This Row],[CycleNumber]]&lt;$B444,SUM(מרקובחצי[[#This Row],[32]],P444)=2),1,"")</f>
        <v/>
      </c>
      <c r="AL443" s="19" t="str">
        <f>IF(AND(מרקובחצי[[#This Row],[CycleNumber]]&lt;$B444,SUM(מרקובחצי[[#This Row],[32]],Q444)=2),1,"")</f>
        <v/>
      </c>
      <c r="AM443" s="19" t="str">
        <f>IF(AND(מרקובחצי[[#This Row],[CycleNumber]]&lt;$B444,SUM(V443:V444)=2),1,"")</f>
        <v/>
      </c>
      <c r="AN443" s="19" t="str">
        <f>IF(AND(מרקובחצי[[#This Row],[CycleNumber]]&lt;$B444,SUM(מרקובחצי[[#This Row],[33]],O444)=2),1,"")</f>
        <v/>
      </c>
      <c r="AO443" s="19" t="str">
        <f>IF(AND(מרקובחצי[[#This Row],[CycleNumber]]&lt;$B444,SUM(מרקובחצי[[#This Row],[33]],P444)=2),1,"")</f>
        <v/>
      </c>
      <c r="AP443" s="19" t="str">
        <f>IF(AND(מרקובחצי[[#This Row],[CycleNumber]]&lt;$B444,SUM(מרקובחצי[[#This Row],[33]],Q444)=2),1,"")</f>
        <v/>
      </c>
      <c r="AQ443" s="19" t="str">
        <f>IF(AND(מרקובחצי[[#This Row],[CycleNumber]]&lt;$B444,SUM(W443:W444)=2),1,"")</f>
        <v/>
      </c>
      <c r="AR443" s="19" t="str">
        <f>IF(AND(מרקובחצי[[#This Row],[CycleNumber]]&lt;$B444,SUM(מרקובחצי[[#This Row],[12]],S444)=2),1,"")</f>
        <v/>
      </c>
      <c r="AS443" s="19" t="str">
        <f>IF(AND(מרקובחצי[[#This Row],[CycleNumber]]&lt;$B444,SUM(מרקובחצי[[#This Row],[22]],V444)=2),1,"")</f>
        <v/>
      </c>
      <c r="AT443" s="21">
        <f>SUM(מרקובחצי[[#This Row],[11]:[33]])</f>
        <v>1</v>
      </c>
    </row>
    <row r="444" spans="1:46" ht="15.6" x14ac:dyDescent="0.25">
      <c r="A444" s="19" t="s">
        <v>47</v>
      </c>
      <c r="B444" s="19">
        <v>6</v>
      </c>
      <c r="C444">
        <v>27</v>
      </c>
      <c r="D444" s="19">
        <f>מרקובחצי[[#This Row],[LengthofCycle]]+1</f>
        <v>28</v>
      </c>
      <c r="E444" t="str">
        <f>IF(IFERROR(LOOKUP(מרקובחצי[[#This Row],[ClientID]],קביעויות[הפלגה]),FALSE)=מרקובחצי[[#This Row],[ClientID]],1,"")</f>
        <v/>
      </c>
      <c r="F444">
        <f>IF(IFERROR(LOOKUP(מרקובחצי[[#This Row],[ClientID]],סוגחציקבוע[S31]),FALSE)=מרקובחצי[[#This Row],[ClientID]],1,"")</f>
        <v>1</v>
      </c>
      <c r="G444" t="str">
        <f>IF(IFERROR(LOOKUP(מרקובחצי[[#This Row],[ClientID]],סוגחציקבוע[S32]),FALSE)=מרקובחצי[[#This Row],[ClientID]],1,"")</f>
        <v/>
      </c>
      <c r="H444" t="str">
        <f>IF(IFERROR(LOOKUP(מרקובחצי[[#This Row],[ClientID]],סוגחציקבוע[S33]),FALSE)=מרקובחצי[[#This Row],[ClientID]],1,"")</f>
        <v/>
      </c>
      <c r="I444" t="str">
        <f>IF(IFERROR(LOOKUP(מרקובחצי[[#This Row],[ClientID]],סוגחציקבוע[S32&amp;33]),FALSE)=מרקובחצי[[#This Row],[ClientID]],1,"")</f>
        <v/>
      </c>
      <c r="J444" s="19">
        <f>IF(SUM(מרקובחצי[[#This Row],[11]:[13]])=1,מרקובחצי[[#This Row],[עד ועד]],IF(SUM(R443:T444)=1,IF(מרקובחצי[[#This Row],[עד ועד]]&lt;J443,מרקובחצי[[#This Row],[עד ועד]],J443),J443))</f>
        <v>25</v>
      </c>
      <c r="K444" s="19">
        <f>IF(SUM(מרקובחצי[[#This Row],[11]:[13]])=1,מרקובחצי[[#This Row],[עד ועד]],IF(SUM(R443:T444)=1,IF(מרקובחצי[[#This Row],[עד ועד]]&gt;K443,מרקובחצי[[#This Row],[עד ועד]],K443),K443))</f>
        <v>28</v>
      </c>
      <c r="L444" s="19" t="str">
        <f>IF(AND(SUM(מרקובחצי[[#This Row],[31]:[33]])=1,SUM(U443:W443)=0),מרקובחצי[[#This Row],[מקס]]-מרקובחצי[[#This Row],[מינ]],"")</f>
        <v/>
      </c>
      <c r="M44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444" s="19" t="str">
        <f t="shared" si="6"/>
        <v>S11</v>
      </c>
      <c r="O444" s="19" t="str">
        <f>IF(מרקובחצי[[#This Row],[קבעה הפלגה?]]=1,"",IF(AND(מרקובחצי[[#This Row],[עד ועד]]&lt;29,OR(מרקובחצי[[#This Row],[CycleNumber]]=1,AND(U443=1,OR(מרקובחצי[[#This Row],[עד ועד]]&lt;J443,מרקובחצי[[#This Row],[עד ועד]]&gt;K443)),AND(V443=1,מרקובחצי[[#This Row],[עד ועד]]&lt;J443),W443=1)),1,""))</f>
        <v/>
      </c>
      <c r="P444" s="19" t="str">
        <f>IF(מרקובחצי[[#This Row],[קבעה הפלגה?]]=1,"",IF(AND(מרקובחצי[[#This Row],[עד ועד]]&gt;28,מרקובחצי[[#This Row],[עד ועד]]&lt;32,OR(מרקובחצי[[#This Row],[CycleNumber]]=1,AND(U443=1),AND(V443=1,OR(מרקובחצי[[#This Row],[עד ועד]]&lt;J443,מרקובחצי[[#This Row],[עד ועד]]&gt;K443)),W443=1)),1,""))</f>
        <v/>
      </c>
      <c r="Q444" s="19" t="str">
        <f>IF(מרקובחצי[[#This Row],[קבעה הפלגה?]]=1,"",IF(AND(מרקובחצי[[#This Row],[עד ועד]]&gt;31,OR(מרקובחצי[[#This Row],[CycleNumber]]=1,AND(U443=1),AND(V443=1,מרקובחצי[[#This Row],[עד ועד]]&gt;K443),AND(W443=1,OR(מרקובחצי[[#This Row],[עד ועד]]&gt;K443,מרקובחצי[[#This Row],[עד ועד]]&lt;J443)))),1,""))</f>
        <v/>
      </c>
      <c r="R444" s="19">
        <f>IF(מרקובחצי[[#This Row],[CycleNumber]]&gt;1,IF(AND(O443=1,מרקובחצי[[#This Row],[עד ועד]]&lt;29),1,""),"")</f>
        <v>1</v>
      </c>
      <c r="S444" s="19" t="str">
        <f>IF(מרקובחצי[[#This Row],[CycleNumber]]&gt;1,IF(OR(AND(O443=1,מרקובחצי[[#This Row],[עד ועד]]&gt;28),AND(P443=1),AND(Q443=1,מרקובחצי[[#This Row],[עד ועד]]&lt;32)),1,""),"")</f>
        <v/>
      </c>
      <c r="T444" s="19" t="str">
        <f>IF(מרקובחצי[[#This Row],[CycleNumber]]&gt;1,IF(AND(Q443=1,מרקובחצי[[#This Row],[עד ועד]]&gt;31),1,""),"")</f>
        <v/>
      </c>
      <c r="U444" s="19" t="str">
        <f>IF(מרקובחצי[[#This Row],[CycleNumber]]&gt;1,IF(AND(R443=1,מרקובחצי[[#This Row],[עד ועד]]&lt;29),1,IF(AND(U443=1,NOT(OR(מרקובחצי[[#This Row],[עד ועד]]&lt;J443,מרקובחצי[[#This Row],[עד ועד]]&gt;K443))),1,"")),"")</f>
        <v/>
      </c>
      <c r="V444" s="19" t="str">
        <f>IF(מרקובחצי[[#This Row],[CycleNumber]]&gt;1,IF(AND(SUM(R443:T443)=1,מרקובחצי[[#This Row],[עד ועד]]&gt;28,מרקובחצי[[#This Row],[עד ועד]]&lt;32),1,IF(OR(S443=1,AND(R443=1,מרקובחצי[[#This Row],[עד ועד]]&gt;28),AND(T443=1,מרקובחצי[[#This Row],[עד ועד]]&lt;32)),1,IF(AND(V443=1,NOT(OR(מרקובחצי[[#This Row],[עד ועד]]&lt;J443,מרקובחצי[[#This Row],[עד ועד]]&gt;K443))),1,""))),"")</f>
        <v/>
      </c>
      <c r="W444" s="19" t="str">
        <f>IF(מרקובחצי[[#This Row],[CycleNumber]]&gt;1,IF(AND(T443=1,מרקובחצי[[#This Row],[עד ועד]]&gt;31),1,IF(AND(W443=1,NOT(OR(מרקובחצי[[#This Row],[עד ועד]]&lt;J443,מרקובחצי[[#This Row],[עד ועד]]&gt;K443))),1,"")),"")</f>
        <v/>
      </c>
      <c r="X444" s="19" t="str">
        <f>IF(AND(מרקובחצי[[#This Row],[CycleNumber]]&lt;$B445,SUM(מרקובחצי[[#This Row],[11]],R445)=2),1,"")</f>
        <v/>
      </c>
      <c r="Y444" s="19" t="str">
        <f>IF(AND(מרקובחצי[[#This Row],[CycleNumber]]&lt;$B445,SUM(מרקובחצי[[#This Row],[11]],S445)=2),1,"")</f>
        <v/>
      </c>
      <c r="Z444" s="19" t="str">
        <f>IF(AND(מרקובחצי[[#This Row],[CycleNumber]]&lt;$B445,SUM(מרקובחצי[[#This Row],[13]],S445)=2),1,"")</f>
        <v/>
      </c>
      <c r="AA444" s="19" t="str">
        <f>IF(AND(מרקובחצי[[#This Row],[CycleNumber]]&lt;$B445,SUM(מרקובחצי[[#This Row],[13]],T445)=2),1,"")</f>
        <v/>
      </c>
      <c r="AB444" s="19">
        <f>IF(AND(מרקובחצי[[#This Row],[CycleNumber]]&lt;$B445,SUM(מרקובחצי[[#This Row],[21]],U445)=2),1,"")</f>
        <v>1</v>
      </c>
      <c r="AC444" s="19" t="str">
        <f>IF(AND(מרקובחצי[[#This Row],[CycleNumber]]&lt;$B445,SUM(מרקובחצי[[#This Row],[21]],V445)=2),1,"")</f>
        <v/>
      </c>
      <c r="AD444" s="19" t="str">
        <f>IF(AND(מרקובחצי[[#This Row],[CycleNumber]]&lt;$B445,SUM(מרקובחצי[[#This Row],[23]],V445)=2),1,"")</f>
        <v/>
      </c>
      <c r="AE444" s="19" t="str">
        <f>IF(AND(מרקובחצי[[#This Row],[CycleNumber]]&lt;$B445,SUM(מרקובחצי[[#This Row],[23]],W445)=2),1,"")</f>
        <v/>
      </c>
      <c r="AF444" s="19" t="str">
        <f>IF(AND(מרקובחצי[[#This Row],[CycleNumber]]&lt;$B445,SUM(מרקובחצי[[#This Row],[31]],O445)=2),1,"")</f>
        <v/>
      </c>
      <c r="AG444" s="19" t="str">
        <f>IF(AND(מרקובחצי[[#This Row],[CycleNumber]]&lt;$B445,SUM(מרקובחצי[[#This Row],[31]],P445)=2),1,"")</f>
        <v/>
      </c>
      <c r="AH444" s="19" t="str">
        <f>IF(AND(מרקובחצי[[#This Row],[CycleNumber]]&lt;$B445,SUM(מרקובחצי[[#This Row],[31]],Q445)=2),1,"")</f>
        <v/>
      </c>
      <c r="AI444" s="19" t="str">
        <f>IF(AND(מרקובחצי[[#This Row],[CycleNumber]]&lt;$B445,SUM(U444:U445)=2),1,"")</f>
        <v/>
      </c>
      <c r="AJ444" s="19" t="str">
        <f>IF(AND(מרקובחצי[[#This Row],[CycleNumber]]&lt;$B445,SUM(מרקובחצי[[#This Row],[32]],O445)=2),1,"")</f>
        <v/>
      </c>
      <c r="AK444" s="19" t="str">
        <f>IF(AND(מרקובחצי[[#This Row],[CycleNumber]]&lt;$B445,SUM(מרקובחצי[[#This Row],[32]],P445)=2),1,"")</f>
        <v/>
      </c>
      <c r="AL444" s="19" t="str">
        <f>IF(AND(מרקובחצי[[#This Row],[CycleNumber]]&lt;$B445,SUM(מרקובחצי[[#This Row],[32]],Q445)=2),1,"")</f>
        <v/>
      </c>
      <c r="AM444" s="19" t="str">
        <f>IF(AND(מרקובחצי[[#This Row],[CycleNumber]]&lt;$B445,SUM(V444:V445)=2),1,"")</f>
        <v/>
      </c>
      <c r="AN444" s="19" t="str">
        <f>IF(AND(מרקובחצי[[#This Row],[CycleNumber]]&lt;$B445,SUM(מרקובחצי[[#This Row],[33]],O445)=2),1,"")</f>
        <v/>
      </c>
      <c r="AO444" s="19" t="str">
        <f>IF(AND(מרקובחצי[[#This Row],[CycleNumber]]&lt;$B445,SUM(מרקובחצי[[#This Row],[33]],P445)=2),1,"")</f>
        <v/>
      </c>
      <c r="AP444" s="19" t="str">
        <f>IF(AND(מרקובחצי[[#This Row],[CycleNumber]]&lt;$B445,SUM(מרקובחצי[[#This Row],[33]],Q445)=2),1,"")</f>
        <v/>
      </c>
      <c r="AQ444" s="19" t="str">
        <f>IF(AND(מרקובחצי[[#This Row],[CycleNumber]]&lt;$B445,SUM(W444:W445)=2),1,"")</f>
        <v/>
      </c>
      <c r="AR444" s="19" t="str">
        <f>IF(AND(מרקובחצי[[#This Row],[CycleNumber]]&lt;$B445,SUM(מרקובחצי[[#This Row],[12]],S445)=2),1,"")</f>
        <v/>
      </c>
      <c r="AS444" s="19" t="str">
        <f>IF(AND(מרקובחצי[[#This Row],[CycleNumber]]&lt;$B445,SUM(מרקובחצי[[#This Row],[22]],V445)=2),1,"")</f>
        <v/>
      </c>
      <c r="AT444" s="21">
        <f>SUM(מרקובחצי[[#This Row],[11]:[33]])</f>
        <v>1</v>
      </c>
    </row>
    <row r="445" spans="1:46" ht="15.6" x14ac:dyDescent="0.25">
      <c r="A445" s="19" t="s">
        <v>47</v>
      </c>
      <c r="B445" s="19">
        <v>7</v>
      </c>
      <c r="C445">
        <v>26</v>
      </c>
      <c r="D445" s="19">
        <f>מרקובחצי[[#This Row],[LengthofCycle]]+1</f>
        <v>27</v>
      </c>
      <c r="E445" t="str">
        <f>IF(IFERROR(LOOKUP(מרקובחצי[[#This Row],[ClientID]],קביעויות[הפלגה]),FALSE)=מרקובחצי[[#This Row],[ClientID]],1,"")</f>
        <v/>
      </c>
      <c r="F445">
        <f>IF(IFERROR(LOOKUP(מרקובחצי[[#This Row],[ClientID]],סוגחציקבוע[S31]),FALSE)=מרקובחצי[[#This Row],[ClientID]],1,"")</f>
        <v>1</v>
      </c>
      <c r="G445" t="str">
        <f>IF(IFERROR(LOOKUP(מרקובחצי[[#This Row],[ClientID]],סוגחציקבוע[S32]),FALSE)=מרקובחצי[[#This Row],[ClientID]],1,"")</f>
        <v/>
      </c>
      <c r="H445" t="str">
        <f>IF(IFERROR(LOOKUP(מרקובחצי[[#This Row],[ClientID]],סוגחציקבוע[S33]),FALSE)=מרקובחצי[[#This Row],[ClientID]],1,"")</f>
        <v/>
      </c>
      <c r="I445" t="str">
        <f>IF(IFERROR(LOOKUP(מרקובחצי[[#This Row],[ClientID]],סוגחציקבוע[S32&amp;33]),FALSE)=מרקובחצי[[#This Row],[ClientID]],1,"")</f>
        <v/>
      </c>
      <c r="J445" s="19">
        <f>IF(SUM(מרקובחצי[[#This Row],[11]:[13]])=1,מרקובחצי[[#This Row],[עד ועד]],IF(SUM(R444:T445)=1,IF(מרקובחצי[[#This Row],[עד ועד]]&lt;J444,מרקובחצי[[#This Row],[עד ועד]],J444),J444))</f>
        <v>25</v>
      </c>
      <c r="K445" s="19">
        <f>IF(SUM(מרקובחצי[[#This Row],[11]:[13]])=1,מרקובחצי[[#This Row],[עד ועד]],IF(SUM(R444:T445)=1,IF(מרקובחצי[[#This Row],[עד ועד]]&gt;K444,מרקובחצי[[#This Row],[עד ועד]],K444),K444))</f>
        <v>28</v>
      </c>
      <c r="L445" s="19">
        <f>IF(AND(SUM(מרקובחצי[[#This Row],[31]:[33]])=1,SUM(U444:W444)=0),מרקובחצי[[#This Row],[מקס]]-מרקובחצי[[#This Row],[מינ]],"")</f>
        <v>3</v>
      </c>
      <c r="M44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445" s="19" t="str">
        <f t="shared" si="6"/>
        <v>S21</v>
      </c>
      <c r="O445" s="19" t="str">
        <f>IF(מרקובחצי[[#This Row],[קבעה הפלגה?]]=1,"",IF(AND(מרקובחצי[[#This Row],[עד ועד]]&lt;29,OR(מרקובחצי[[#This Row],[CycleNumber]]=1,AND(U444=1,OR(מרקובחצי[[#This Row],[עד ועד]]&lt;J444,מרקובחצי[[#This Row],[עד ועד]]&gt;K444)),AND(V444=1,מרקובחצי[[#This Row],[עד ועד]]&lt;J444),W444=1)),1,""))</f>
        <v/>
      </c>
      <c r="P445" s="19" t="str">
        <f>IF(מרקובחצי[[#This Row],[קבעה הפלגה?]]=1,"",IF(AND(מרקובחצי[[#This Row],[עד ועד]]&gt;28,מרקובחצי[[#This Row],[עד ועד]]&lt;32,OR(מרקובחצי[[#This Row],[CycleNumber]]=1,AND(U444=1),AND(V444=1,OR(מרקובחצי[[#This Row],[עד ועד]]&lt;J444,מרקובחצי[[#This Row],[עד ועד]]&gt;K444)),W444=1)),1,""))</f>
        <v/>
      </c>
      <c r="Q445" s="19" t="str">
        <f>IF(מרקובחצי[[#This Row],[קבעה הפלגה?]]=1,"",IF(AND(מרקובחצי[[#This Row],[עד ועד]]&gt;31,OR(מרקובחצי[[#This Row],[CycleNumber]]=1,AND(U444=1),AND(V444=1,מרקובחצי[[#This Row],[עד ועד]]&gt;K444),AND(W444=1,OR(מרקובחצי[[#This Row],[עד ועד]]&gt;K444,מרקובחצי[[#This Row],[עד ועד]]&lt;J444)))),1,""))</f>
        <v/>
      </c>
      <c r="R445" s="19" t="str">
        <f>IF(מרקובחצי[[#This Row],[CycleNumber]]&gt;1,IF(AND(O444=1,מרקובחצי[[#This Row],[עד ועד]]&lt;29),1,""),"")</f>
        <v/>
      </c>
      <c r="S445" s="19" t="str">
        <f>IF(מרקובחצי[[#This Row],[CycleNumber]]&gt;1,IF(OR(AND(O444=1,מרקובחצי[[#This Row],[עד ועד]]&gt;28),AND(P444=1),AND(Q444=1,מרקובחצי[[#This Row],[עד ועד]]&lt;32)),1,""),"")</f>
        <v/>
      </c>
      <c r="T445" s="19" t="str">
        <f>IF(מרקובחצי[[#This Row],[CycleNumber]]&gt;1,IF(AND(Q444=1,מרקובחצי[[#This Row],[עד ועד]]&gt;31),1,""),"")</f>
        <v/>
      </c>
      <c r="U445" s="19">
        <f>IF(מרקובחצי[[#This Row],[CycleNumber]]&gt;1,IF(AND(R444=1,מרקובחצי[[#This Row],[עד ועד]]&lt;29),1,IF(AND(U444=1,NOT(OR(מרקובחצי[[#This Row],[עד ועד]]&lt;J444,מרקובחצי[[#This Row],[עד ועד]]&gt;K444))),1,"")),"")</f>
        <v>1</v>
      </c>
      <c r="V445" s="19" t="str">
        <f>IF(מרקובחצי[[#This Row],[CycleNumber]]&gt;1,IF(AND(SUM(R444:T444)=1,מרקובחצי[[#This Row],[עד ועד]]&gt;28,מרקובחצי[[#This Row],[עד ועד]]&lt;32),1,IF(OR(S444=1,AND(R444=1,מרקובחצי[[#This Row],[עד ועד]]&gt;28),AND(T444=1,מרקובחצי[[#This Row],[עד ועד]]&lt;32)),1,IF(AND(V444=1,NOT(OR(מרקובחצי[[#This Row],[עד ועד]]&lt;J444,מרקובחצי[[#This Row],[עד ועד]]&gt;K444))),1,""))),"")</f>
        <v/>
      </c>
      <c r="W445" s="19" t="str">
        <f>IF(מרקובחצי[[#This Row],[CycleNumber]]&gt;1,IF(AND(T444=1,מרקובחצי[[#This Row],[עד ועד]]&gt;31),1,IF(AND(W444=1,NOT(OR(מרקובחצי[[#This Row],[עד ועד]]&lt;J444,מרקובחצי[[#This Row],[עד ועד]]&gt;K444))),1,"")),"")</f>
        <v/>
      </c>
      <c r="X445" s="19" t="str">
        <f>IF(AND(מרקובחצי[[#This Row],[CycleNumber]]&lt;$B446,SUM(מרקובחצי[[#This Row],[11]],R446)=2),1,"")</f>
        <v/>
      </c>
      <c r="Y445" s="19" t="str">
        <f>IF(AND(מרקובחצי[[#This Row],[CycleNumber]]&lt;$B446,SUM(מרקובחצי[[#This Row],[11]],S446)=2),1,"")</f>
        <v/>
      </c>
      <c r="Z445" s="19" t="str">
        <f>IF(AND(מרקובחצי[[#This Row],[CycleNumber]]&lt;$B446,SUM(מרקובחצי[[#This Row],[13]],S446)=2),1,"")</f>
        <v/>
      </c>
      <c r="AA445" s="19" t="str">
        <f>IF(AND(מרקובחצי[[#This Row],[CycleNumber]]&lt;$B446,SUM(מרקובחצי[[#This Row],[13]],T446)=2),1,"")</f>
        <v/>
      </c>
      <c r="AB445" s="19" t="str">
        <f>IF(AND(מרקובחצי[[#This Row],[CycleNumber]]&lt;$B446,SUM(מרקובחצי[[#This Row],[21]],U446)=2),1,"")</f>
        <v/>
      </c>
      <c r="AC445" s="19" t="str">
        <f>IF(AND(מרקובחצי[[#This Row],[CycleNumber]]&lt;$B446,SUM(מרקובחצי[[#This Row],[21]],V446)=2),1,"")</f>
        <v/>
      </c>
      <c r="AD445" s="19" t="str">
        <f>IF(AND(מרקובחצי[[#This Row],[CycleNumber]]&lt;$B446,SUM(מרקובחצי[[#This Row],[23]],V446)=2),1,"")</f>
        <v/>
      </c>
      <c r="AE445" s="19" t="str">
        <f>IF(AND(מרקובחצי[[#This Row],[CycleNumber]]&lt;$B446,SUM(מרקובחצי[[#This Row],[23]],W446)=2),1,"")</f>
        <v/>
      </c>
      <c r="AF445" s="19" t="str">
        <f>IF(AND(מרקובחצי[[#This Row],[CycleNumber]]&lt;$B446,SUM(מרקובחצי[[#This Row],[31]],O446)=2),1,"")</f>
        <v/>
      </c>
      <c r="AG445" s="19" t="str">
        <f>IF(AND(מרקובחצי[[#This Row],[CycleNumber]]&lt;$B446,SUM(מרקובחצי[[#This Row],[31]],P446)=2),1,"")</f>
        <v/>
      </c>
      <c r="AH445" s="19" t="str">
        <f>IF(AND(מרקובחצי[[#This Row],[CycleNumber]]&lt;$B446,SUM(מרקובחצי[[#This Row],[31]],Q446)=2),1,"")</f>
        <v/>
      </c>
      <c r="AI445" s="19">
        <f>IF(AND(מרקובחצי[[#This Row],[CycleNumber]]&lt;$B446,SUM(U445:U446)=2),1,"")</f>
        <v>1</v>
      </c>
      <c r="AJ445" s="19" t="str">
        <f>IF(AND(מרקובחצי[[#This Row],[CycleNumber]]&lt;$B446,SUM(מרקובחצי[[#This Row],[32]],O446)=2),1,"")</f>
        <v/>
      </c>
      <c r="AK445" s="19" t="str">
        <f>IF(AND(מרקובחצי[[#This Row],[CycleNumber]]&lt;$B446,SUM(מרקובחצי[[#This Row],[32]],P446)=2),1,"")</f>
        <v/>
      </c>
      <c r="AL445" s="19" t="str">
        <f>IF(AND(מרקובחצי[[#This Row],[CycleNumber]]&lt;$B446,SUM(מרקובחצי[[#This Row],[32]],Q446)=2),1,"")</f>
        <v/>
      </c>
      <c r="AM445" s="19" t="str">
        <f>IF(AND(מרקובחצי[[#This Row],[CycleNumber]]&lt;$B446,SUM(V445:V446)=2),1,"")</f>
        <v/>
      </c>
      <c r="AN445" s="19" t="str">
        <f>IF(AND(מרקובחצי[[#This Row],[CycleNumber]]&lt;$B446,SUM(מרקובחצי[[#This Row],[33]],O446)=2),1,"")</f>
        <v/>
      </c>
      <c r="AO445" s="19" t="str">
        <f>IF(AND(מרקובחצי[[#This Row],[CycleNumber]]&lt;$B446,SUM(מרקובחצי[[#This Row],[33]],P446)=2),1,"")</f>
        <v/>
      </c>
      <c r="AP445" s="19" t="str">
        <f>IF(AND(מרקובחצי[[#This Row],[CycleNumber]]&lt;$B446,SUM(מרקובחצי[[#This Row],[33]],Q446)=2),1,"")</f>
        <v/>
      </c>
      <c r="AQ445" s="19" t="str">
        <f>IF(AND(מרקובחצי[[#This Row],[CycleNumber]]&lt;$B446,SUM(W445:W446)=2),1,"")</f>
        <v/>
      </c>
      <c r="AR445" s="19" t="str">
        <f>IF(AND(מרקובחצי[[#This Row],[CycleNumber]]&lt;$B446,SUM(מרקובחצי[[#This Row],[12]],S446)=2),1,"")</f>
        <v/>
      </c>
      <c r="AS445" s="19" t="str">
        <f>IF(AND(מרקובחצי[[#This Row],[CycleNumber]]&lt;$B446,SUM(מרקובחצי[[#This Row],[22]],V446)=2),1,"")</f>
        <v/>
      </c>
      <c r="AT445" s="21">
        <f>SUM(מרקובחצי[[#This Row],[11]:[33]])</f>
        <v>1</v>
      </c>
    </row>
    <row r="446" spans="1:46" ht="15.6" x14ac:dyDescent="0.25">
      <c r="A446" s="19" t="s">
        <v>47</v>
      </c>
      <c r="B446" s="19">
        <v>8</v>
      </c>
      <c r="C446">
        <v>26</v>
      </c>
      <c r="D446" s="19">
        <f>מרקובחצי[[#This Row],[LengthofCycle]]+1</f>
        <v>27</v>
      </c>
      <c r="E446" t="str">
        <f>IF(IFERROR(LOOKUP(מרקובחצי[[#This Row],[ClientID]],קביעויות[הפלגה]),FALSE)=מרקובחצי[[#This Row],[ClientID]],1,"")</f>
        <v/>
      </c>
      <c r="F446">
        <f>IF(IFERROR(LOOKUP(מרקובחצי[[#This Row],[ClientID]],סוגחציקבוע[S31]),FALSE)=מרקובחצי[[#This Row],[ClientID]],1,"")</f>
        <v>1</v>
      </c>
      <c r="G446" t="str">
        <f>IF(IFERROR(LOOKUP(מרקובחצי[[#This Row],[ClientID]],סוגחציקבוע[S32]),FALSE)=מרקובחצי[[#This Row],[ClientID]],1,"")</f>
        <v/>
      </c>
      <c r="H446" t="str">
        <f>IF(IFERROR(LOOKUP(מרקובחצי[[#This Row],[ClientID]],סוגחציקבוע[S33]),FALSE)=מרקובחצי[[#This Row],[ClientID]],1,"")</f>
        <v/>
      </c>
      <c r="I446" t="str">
        <f>IF(IFERROR(LOOKUP(מרקובחצי[[#This Row],[ClientID]],סוגחציקבוע[S32&amp;33]),FALSE)=מרקובחצי[[#This Row],[ClientID]],1,"")</f>
        <v/>
      </c>
      <c r="J446" s="19">
        <f>IF(SUM(מרקובחצי[[#This Row],[11]:[13]])=1,מרקובחצי[[#This Row],[עד ועד]],IF(SUM(R445:T446)=1,IF(מרקובחצי[[#This Row],[עד ועד]]&lt;J445,מרקובחצי[[#This Row],[עד ועד]],J445),J445))</f>
        <v>25</v>
      </c>
      <c r="K446" s="19">
        <f>IF(SUM(מרקובחצי[[#This Row],[11]:[13]])=1,מרקובחצי[[#This Row],[עד ועד]],IF(SUM(R445:T446)=1,IF(מרקובחצי[[#This Row],[עד ועד]]&gt;K445,מרקובחצי[[#This Row],[עד ועד]],K445),K445))</f>
        <v>28</v>
      </c>
      <c r="L446" s="19" t="str">
        <f>IF(AND(SUM(מרקובחצי[[#This Row],[31]:[33]])=1,SUM(U445:W445)=0),מרקובחצי[[#This Row],[מקס]]-מרקובחצי[[#This Row],[מינ]],"")</f>
        <v/>
      </c>
      <c r="M44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446" s="19" t="str">
        <f t="shared" si="6"/>
        <v>S31</v>
      </c>
      <c r="O446" s="19" t="str">
        <f>IF(מרקובחצי[[#This Row],[קבעה הפלגה?]]=1,"",IF(AND(מרקובחצי[[#This Row],[עד ועד]]&lt;29,OR(מרקובחצי[[#This Row],[CycleNumber]]=1,AND(U445=1,OR(מרקובחצי[[#This Row],[עד ועד]]&lt;J445,מרקובחצי[[#This Row],[עד ועד]]&gt;K445)),AND(V445=1,מרקובחצי[[#This Row],[עד ועד]]&lt;J445),W445=1)),1,""))</f>
        <v/>
      </c>
      <c r="P446" s="19" t="str">
        <f>IF(מרקובחצי[[#This Row],[קבעה הפלגה?]]=1,"",IF(AND(מרקובחצי[[#This Row],[עד ועד]]&gt;28,מרקובחצי[[#This Row],[עד ועד]]&lt;32,OR(מרקובחצי[[#This Row],[CycleNumber]]=1,AND(U445=1),AND(V445=1,OR(מרקובחצי[[#This Row],[עד ועד]]&lt;J445,מרקובחצי[[#This Row],[עד ועד]]&gt;K445)),W445=1)),1,""))</f>
        <v/>
      </c>
      <c r="Q446" s="19" t="str">
        <f>IF(מרקובחצי[[#This Row],[קבעה הפלגה?]]=1,"",IF(AND(מרקובחצי[[#This Row],[עד ועד]]&gt;31,OR(מרקובחצי[[#This Row],[CycleNumber]]=1,AND(U445=1),AND(V445=1,מרקובחצי[[#This Row],[עד ועד]]&gt;K445),AND(W445=1,OR(מרקובחצי[[#This Row],[עד ועד]]&gt;K445,מרקובחצי[[#This Row],[עד ועד]]&lt;J445)))),1,""))</f>
        <v/>
      </c>
      <c r="R446" s="19" t="str">
        <f>IF(מרקובחצי[[#This Row],[CycleNumber]]&gt;1,IF(AND(O445=1,מרקובחצי[[#This Row],[עד ועד]]&lt;29),1,""),"")</f>
        <v/>
      </c>
      <c r="S446" s="19" t="str">
        <f>IF(מרקובחצי[[#This Row],[CycleNumber]]&gt;1,IF(OR(AND(O445=1,מרקובחצי[[#This Row],[עד ועד]]&gt;28),AND(P445=1),AND(Q445=1,מרקובחצי[[#This Row],[עד ועד]]&lt;32)),1,""),"")</f>
        <v/>
      </c>
      <c r="T446" s="19" t="str">
        <f>IF(מרקובחצי[[#This Row],[CycleNumber]]&gt;1,IF(AND(Q445=1,מרקובחצי[[#This Row],[עד ועד]]&gt;31),1,""),"")</f>
        <v/>
      </c>
      <c r="U446" s="19">
        <f>IF(מרקובחצי[[#This Row],[CycleNumber]]&gt;1,IF(AND(R445=1,מרקובחצי[[#This Row],[עד ועד]]&lt;29),1,IF(AND(U445=1,NOT(OR(מרקובחצי[[#This Row],[עד ועד]]&lt;J445,מרקובחצי[[#This Row],[עד ועד]]&gt;K445))),1,"")),"")</f>
        <v>1</v>
      </c>
      <c r="V446" s="19" t="str">
        <f>IF(מרקובחצי[[#This Row],[CycleNumber]]&gt;1,IF(AND(SUM(R445:T445)=1,מרקובחצי[[#This Row],[עד ועד]]&gt;28,מרקובחצי[[#This Row],[עד ועד]]&lt;32),1,IF(OR(S445=1,AND(R445=1,מרקובחצי[[#This Row],[עד ועד]]&gt;28),AND(T445=1,מרקובחצי[[#This Row],[עד ועד]]&lt;32)),1,IF(AND(V445=1,NOT(OR(מרקובחצי[[#This Row],[עד ועד]]&lt;J445,מרקובחצי[[#This Row],[עד ועד]]&gt;K445))),1,""))),"")</f>
        <v/>
      </c>
      <c r="W446" s="19" t="str">
        <f>IF(מרקובחצי[[#This Row],[CycleNumber]]&gt;1,IF(AND(T445=1,מרקובחצי[[#This Row],[עד ועד]]&gt;31),1,IF(AND(W445=1,NOT(OR(מרקובחצי[[#This Row],[עד ועד]]&lt;J445,מרקובחצי[[#This Row],[עד ועד]]&gt;K445))),1,"")),"")</f>
        <v/>
      </c>
      <c r="X446" s="19" t="str">
        <f>IF(AND(מרקובחצי[[#This Row],[CycleNumber]]&lt;$B447,SUM(מרקובחצי[[#This Row],[11]],R447)=2),1,"")</f>
        <v/>
      </c>
      <c r="Y446" s="19" t="str">
        <f>IF(AND(מרקובחצי[[#This Row],[CycleNumber]]&lt;$B447,SUM(מרקובחצי[[#This Row],[11]],S447)=2),1,"")</f>
        <v/>
      </c>
      <c r="Z446" s="19" t="str">
        <f>IF(AND(מרקובחצי[[#This Row],[CycleNumber]]&lt;$B447,SUM(מרקובחצי[[#This Row],[13]],S447)=2),1,"")</f>
        <v/>
      </c>
      <c r="AA446" s="19" t="str">
        <f>IF(AND(מרקובחצי[[#This Row],[CycleNumber]]&lt;$B447,SUM(מרקובחצי[[#This Row],[13]],T447)=2),1,"")</f>
        <v/>
      </c>
      <c r="AB446" s="19" t="str">
        <f>IF(AND(מרקובחצי[[#This Row],[CycleNumber]]&lt;$B447,SUM(מרקובחצי[[#This Row],[21]],U447)=2),1,"")</f>
        <v/>
      </c>
      <c r="AC446" s="19" t="str">
        <f>IF(AND(מרקובחצי[[#This Row],[CycleNumber]]&lt;$B447,SUM(מרקובחצי[[#This Row],[21]],V447)=2),1,"")</f>
        <v/>
      </c>
      <c r="AD446" s="19" t="str">
        <f>IF(AND(מרקובחצי[[#This Row],[CycleNumber]]&lt;$B447,SUM(מרקובחצי[[#This Row],[23]],V447)=2),1,"")</f>
        <v/>
      </c>
      <c r="AE446" s="19" t="str">
        <f>IF(AND(מרקובחצי[[#This Row],[CycleNumber]]&lt;$B447,SUM(מרקובחצי[[#This Row],[23]],W447)=2),1,"")</f>
        <v/>
      </c>
      <c r="AF446" s="19" t="str">
        <f>IF(AND(מרקובחצי[[#This Row],[CycleNumber]]&lt;$B447,SUM(מרקובחצי[[#This Row],[31]],O447)=2),1,"")</f>
        <v/>
      </c>
      <c r="AG446" s="19">
        <f>IF(AND(מרקובחצי[[#This Row],[CycleNumber]]&lt;$B447,SUM(מרקובחצי[[#This Row],[31]],P447)=2),1,"")</f>
        <v>1</v>
      </c>
      <c r="AH446" s="19" t="str">
        <f>IF(AND(מרקובחצי[[#This Row],[CycleNumber]]&lt;$B447,SUM(מרקובחצי[[#This Row],[31]],Q447)=2),1,"")</f>
        <v/>
      </c>
      <c r="AI446" s="19" t="str">
        <f>IF(AND(מרקובחצי[[#This Row],[CycleNumber]]&lt;$B447,SUM(U446:U447)=2),1,"")</f>
        <v/>
      </c>
      <c r="AJ446" s="19" t="str">
        <f>IF(AND(מרקובחצי[[#This Row],[CycleNumber]]&lt;$B447,SUM(מרקובחצי[[#This Row],[32]],O447)=2),1,"")</f>
        <v/>
      </c>
      <c r="AK446" s="19" t="str">
        <f>IF(AND(מרקובחצי[[#This Row],[CycleNumber]]&lt;$B447,SUM(מרקובחצי[[#This Row],[32]],P447)=2),1,"")</f>
        <v/>
      </c>
      <c r="AL446" s="19" t="str">
        <f>IF(AND(מרקובחצי[[#This Row],[CycleNumber]]&lt;$B447,SUM(מרקובחצי[[#This Row],[32]],Q447)=2),1,"")</f>
        <v/>
      </c>
      <c r="AM446" s="19" t="str">
        <f>IF(AND(מרקובחצי[[#This Row],[CycleNumber]]&lt;$B447,SUM(V446:V447)=2),1,"")</f>
        <v/>
      </c>
      <c r="AN446" s="19" t="str">
        <f>IF(AND(מרקובחצי[[#This Row],[CycleNumber]]&lt;$B447,SUM(מרקובחצי[[#This Row],[33]],O447)=2),1,"")</f>
        <v/>
      </c>
      <c r="AO446" s="19" t="str">
        <f>IF(AND(מרקובחצי[[#This Row],[CycleNumber]]&lt;$B447,SUM(מרקובחצי[[#This Row],[33]],P447)=2),1,"")</f>
        <v/>
      </c>
      <c r="AP446" s="19" t="str">
        <f>IF(AND(מרקובחצי[[#This Row],[CycleNumber]]&lt;$B447,SUM(מרקובחצי[[#This Row],[33]],Q447)=2),1,"")</f>
        <v/>
      </c>
      <c r="AQ446" s="19" t="str">
        <f>IF(AND(מרקובחצי[[#This Row],[CycleNumber]]&lt;$B447,SUM(W446:W447)=2),1,"")</f>
        <v/>
      </c>
      <c r="AR446" s="19" t="str">
        <f>IF(AND(מרקובחצי[[#This Row],[CycleNumber]]&lt;$B447,SUM(מרקובחצי[[#This Row],[12]],S447)=2),1,"")</f>
        <v/>
      </c>
      <c r="AS446" s="19" t="str">
        <f>IF(AND(מרקובחצי[[#This Row],[CycleNumber]]&lt;$B447,SUM(מרקובחצי[[#This Row],[22]],V447)=2),1,"")</f>
        <v/>
      </c>
      <c r="AT446" s="21">
        <f>SUM(מרקובחצי[[#This Row],[11]:[33]])</f>
        <v>1</v>
      </c>
    </row>
    <row r="447" spans="1:46" ht="15.6" x14ac:dyDescent="0.25">
      <c r="A447" s="19" t="s">
        <v>47</v>
      </c>
      <c r="B447" s="19">
        <v>9</v>
      </c>
      <c r="C447">
        <v>29</v>
      </c>
      <c r="D447" s="19">
        <f>מרקובחצי[[#This Row],[LengthofCycle]]+1</f>
        <v>30</v>
      </c>
      <c r="E447" t="str">
        <f>IF(IFERROR(LOOKUP(מרקובחצי[[#This Row],[ClientID]],קביעויות[הפלגה]),FALSE)=מרקובחצי[[#This Row],[ClientID]],1,"")</f>
        <v/>
      </c>
      <c r="F447">
        <f>IF(IFERROR(LOOKUP(מרקובחצי[[#This Row],[ClientID]],סוגחציקבוע[S31]),FALSE)=מרקובחצי[[#This Row],[ClientID]],1,"")</f>
        <v>1</v>
      </c>
      <c r="G447" t="str">
        <f>IF(IFERROR(LOOKUP(מרקובחצי[[#This Row],[ClientID]],סוגחציקבוע[S32]),FALSE)=מרקובחצי[[#This Row],[ClientID]],1,"")</f>
        <v/>
      </c>
      <c r="H447" t="str">
        <f>IF(IFERROR(LOOKUP(מרקובחצי[[#This Row],[ClientID]],סוגחציקבוע[S33]),FALSE)=מרקובחצי[[#This Row],[ClientID]],1,"")</f>
        <v/>
      </c>
      <c r="I447" t="str">
        <f>IF(IFERROR(LOOKUP(מרקובחצי[[#This Row],[ClientID]],סוגחציקבוע[S32&amp;33]),FALSE)=מרקובחצי[[#This Row],[ClientID]],1,"")</f>
        <v/>
      </c>
      <c r="J447" s="19">
        <f>IF(SUM(מרקובחצי[[#This Row],[11]:[13]])=1,מרקובחצי[[#This Row],[עד ועד]],IF(SUM(R446:T447)=1,IF(מרקובחצי[[#This Row],[עד ועד]]&lt;J446,מרקובחצי[[#This Row],[עד ועד]],J446),J446))</f>
        <v>30</v>
      </c>
      <c r="K447" s="19">
        <f>IF(SUM(מרקובחצי[[#This Row],[11]:[13]])=1,מרקובחצי[[#This Row],[עד ועד]],IF(SUM(R446:T447)=1,IF(מרקובחצי[[#This Row],[עד ועד]]&gt;K446,מרקובחצי[[#This Row],[עד ועד]],K446),K446))</f>
        <v>30</v>
      </c>
      <c r="L447" s="19" t="str">
        <f>IF(AND(SUM(מרקובחצי[[#This Row],[31]:[33]])=1,SUM(U446:W446)=0),מרקובחצי[[#This Row],[מקס]]-מרקובחצי[[#This Row],[מינ]],"")</f>
        <v/>
      </c>
      <c r="M44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447" s="19" t="str">
        <f t="shared" si="6"/>
        <v>S31</v>
      </c>
      <c r="O447" s="19" t="str">
        <f>IF(מרקובחצי[[#This Row],[קבעה הפלגה?]]=1,"",IF(AND(מרקובחצי[[#This Row],[עד ועד]]&lt;29,OR(מרקובחצי[[#This Row],[CycleNumber]]=1,AND(U446=1,OR(מרקובחצי[[#This Row],[עד ועד]]&lt;J446,מרקובחצי[[#This Row],[עד ועד]]&gt;K446)),AND(V446=1,מרקובחצי[[#This Row],[עד ועד]]&lt;J446),W446=1)),1,""))</f>
        <v/>
      </c>
      <c r="P447" s="19">
        <f>IF(מרקובחצי[[#This Row],[קבעה הפלגה?]]=1,"",IF(AND(מרקובחצי[[#This Row],[עד ועד]]&gt;28,מרקובחצי[[#This Row],[עד ועד]]&lt;32,OR(מרקובחצי[[#This Row],[CycleNumber]]=1,AND(U446=1),AND(V446=1,OR(מרקובחצי[[#This Row],[עד ועד]]&lt;J446,מרקובחצי[[#This Row],[עד ועד]]&gt;K446)),W446=1)),1,""))</f>
        <v>1</v>
      </c>
      <c r="Q447" s="19" t="str">
        <f>IF(מרקובחצי[[#This Row],[קבעה הפלגה?]]=1,"",IF(AND(מרקובחצי[[#This Row],[עד ועד]]&gt;31,OR(מרקובחצי[[#This Row],[CycleNumber]]=1,AND(U446=1),AND(V446=1,מרקובחצי[[#This Row],[עד ועד]]&gt;K446),AND(W446=1,OR(מרקובחצי[[#This Row],[עד ועד]]&gt;K446,מרקובחצי[[#This Row],[עד ועד]]&lt;J446)))),1,""))</f>
        <v/>
      </c>
      <c r="R447" s="19" t="str">
        <f>IF(מרקובחצי[[#This Row],[CycleNumber]]&gt;1,IF(AND(O446=1,מרקובחצי[[#This Row],[עד ועד]]&lt;29),1,""),"")</f>
        <v/>
      </c>
      <c r="S447" s="19" t="str">
        <f>IF(מרקובחצי[[#This Row],[CycleNumber]]&gt;1,IF(OR(AND(O446=1,מרקובחצי[[#This Row],[עד ועד]]&gt;28),AND(P446=1),AND(Q446=1,מרקובחצי[[#This Row],[עד ועד]]&lt;32)),1,""),"")</f>
        <v/>
      </c>
      <c r="T447" s="19" t="str">
        <f>IF(מרקובחצי[[#This Row],[CycleNumber]]&gt;1,IF(AND(Q446=1,מרקובחצי[[#This Row],[עד ועד]]&gt;31),1,""),"")</f>
        <v/>
      </c>
      <c r="U447" s="19" t="str">
        <f>IF(מרקובחצי[[#This Row],[CycleNumber]]&gt;1,IF(AND(R446=1,מרקובחצי[[#This Row],[עד ועד]]&lt;29),1,IF(AND(U446=1,NOT(OR(מרקובחצי[[#This Row],[עד ועד]]&lt;J446,מרקובחצי[[#This Row],[עד ועד]]&gt;K446))),1,"")),"")</f>
        <v/>
      </c>
      <c r="V447" s="19" t="str">
        <f>IF(מרקובחצי[[#This Row],[CycleNumber]]&gt;1,IF(AND(SUM(R446:T446)=1,מרקובחצי[[#This Row],[עד ועד]]&gt;28,מרקובחצי[[#This Row],[עד ועד]]&lt;32),1,IF(OR(S446=1,AND(R446=1,מרקובחצי[[#This Row],[עד ועד]]&gt;28),AND(T446=1,מרקובחצי[[#This Row],[עד ועד]]&lt;32)),1,IF(AND(V446=1,NOT(OR(מרקובחצי[[#This Row],[עד ועד]]&lt;J446,מרקובחצי[[#This Row],[עד ועד]]&gt;K446))),1,""))),"")</f>
        <v/>
      </c>
      <c r="W447" s="19" t="str">
        <f>IF(מרקובחצי[[#This Row],[CycleNumber]]&gt;1,IF(AND(T446=1,מרקובחצי[[#This Row],[עד ועד]]&gt;31),1,IF(AND(W446=1,NOT(OR(מרקובחצי[[#This Row],[עד ועד]]&lt;J446,מרקובחצי[[#This Row],[עד ועד]]&gt;K446))),1,"")),"")</f>
        <v/>
      </c>
      <c r="X447" s="19" t="str">
        <f>IF(AND(מרקובחצי[[#This Row],[CycleNumber]]&lt;$B448,SUM(מרקובחצי[[#This Row],[11]],R448)=2),1,"")</f>
        <v/>
      </c>
      <c r="Y447" s="19" t="str">
        <f>IF(AND(מרקובחצי[[#This Row],[CycleNumber]]&lt;$B448,SUM(מרקובחצי[[#This Row],[11]],S448)=2),1,"")</f>
        <v/>
      </c>
      <c r="Z447" s="19" t="str">
        <f>IF(AND(מרקובחצי[[#This Row],[CycleNumber]]&lt;$B448,SUM(מרקובחצי[[#This Row],[13]],S448)=2),1,"")</f>
        <v/>
      </c>
      <c r="AA447" s="19" t="str">
        <f>IF(AND(מרקובחצי[[#This Row],[CycleNumber]]&lt;$B448,SUM(מרקובחצי[[#This Row],[13]],T448)=2),1,"")</f>
        <v/>
      </c>
      <c r="AB447" s="19" t="str">
        <f>IF(AND(מרקובחצי[[#This Row],[CycleNumber]]&lt;$B448,SUM(מרקובחצי[[#This Row],[21]],U448)=2),1,"")</f>
        <v/>
      </c>
      <c r="AC447" s="19" t="str">
        <f>IF(AND(מרקובחצי[[#This Row],[CycleNumber]]&lt;$B448,SUM(מרקובחצי[[#This Row],[21]],V448)=2),1,"")</f>
        <v/>
      </c>
      <c r="AD447" s="19" t="str">
        <f>IF(AND(מרקובחצי[[#This Row],[CycleNumber]]&lt;$B448,SUM(מרקובחצי[[#This Row],[23]],V448)=2),1,"")</f>
        <v/>
      </c>
      <c r="AE447" s="19" t="str">
        <f>IF(AND(מרקובחצי[[#This Row],[CycleNumber]]&lt;$B448,SUM(מרקובחצי[[#This Row],[23]],W448)=2),1,"")</f>
        <v/>
      </c>
      <c r="AF447" s="19" t="str">
        <f>IF(AND(מרקובחצי[[#This Row],[CycleNumber]]&lt;$B448,SUM(מרקובחצי[[#This Row],[31]],O448)=2),1,"")</f>
        <v/>
      </c>
      <c r="AG447" s="19" t="str">
        <f>IF(AND(מרקובחצי[[#This Row],[CycleNumber]]&lt;$B448,SUM(מרקובחצי[[#This Row],[31]],P448)=2),1,"")</f>
        <v/>
      </c>
      <c r="AH447" s="19" t="str">
        <f>IF(AND(מרקובחצי[[#This Row],[CycleNumber]]&lt;$B448,SUM(מרקובחצי[[#This Row],[31]],Q448)=2),1,"")</f>
        <v/>
      </c>
      <c r="AI447" s="19" t="str">
        <f>IF(AND(מרקובחצי[[#This Row],[CycleNumber]]&lt;$B448,SUM(U447:U448)=2),1,"")</f>
        <v/>
      </c>
      <c r="AJ447" s="19" t="str">
        <f>IF(AND(מרקובחצי[[#This Row],[CycleNumber]]&lt;$B448,SUM(מרקובחצי[[#This Row],[32]],O448)=2),1,"")</f>
        <v/>
      </c>
      <c r="AK447" s="19" t="str">
        <f>IF(AND(מרקובחצי[[#This Row],[CycleNumber]]&lt;$B448,SUM(מרקובחצי[[#This Row],[32]],P448)=2),1,"")</f>
        <v/>
      </c>
      <c r="AL447" s="19" t="str">
        <f>IF(AND(מרקובחצי[[#This Row],[CycleNumber]]&lt;$B448,SUM(מרקובחצי[[#This Row],[32]],Q448)=2),1,"")</f>
        <v/>
      </c>
      <c r="AM447" s="19" t="str">
        <f>IF(AND(מרקובחצי[[#This Row],[CycleNumber]]&lt;$B448,SUM(V447:V448)=2),1,"")</f>
        <v/>
      </c>
      <c r="AN447" s="19" t="str">
        <f>IF(AND(מרקובחצי[[#This Row],[CycleNumber]]&lt;$B448,SUM(מרקובחצי[[#This Row],[33]],O448)=2),1,"")</f>
        <v/>
      </c>
      <c r="AO447" s="19" t="str">
        <f>IF(AND(מרקובחצי[[#This Row],[CycleNumber]]&lt;$B448,SUM(מרקובחצי[[#This Row],[33]],P448)=2),1,"")</f>
        <v/>
      </c>
      <c r="AP447" s="19" t="str">
        <f>IF(AND(מרקובחצי[[#This Row],[CycleNumber]]&lt;$B448,SUM(מרקובחצי[[#This Row],[33]],Q448)=2),1,"")</f>
        <v/>
      </c>
      <c r="AQ447" s="19" t="str">
        <f>IF(AND(מרקובחצי[[#This Row],[CycleNumber]]&lt;$B448,SUM(W447:W448)=2),1,"")</f>
        <v/>
      </c>
      <c r="AR447" s="19">
        <f>IF(AND(מרקובחצי[[#This Row],[CycleNumber]]&lt;$B448,SUM(מרקובחצי[[#This Row],[12]],S448)=2),1,"")</f>
        <v>1</v>
      </c>
      <c r="AS447" s="19" t="str">
        <f>IF(AND(מרקובחצי[[#This Row],[CycleNumber]]&lt;$B448,SUM(מרקובחצי[[#This Row],[22]],V448)=2),1,"")</f>
        <v/>
      </c>
      <c r="AT447" s="21">
        <f>SUM(מרקובחצי[[#This Row],[11]:[33]])</f>
        <v>1</v>
      </c>
    </row>
    <row r="448" spans="1:46" ht="15.6" x14ac:dyDescent="0.25">
      <c r="A448" s="19" t="s">
        <v>47</v>
      </c>
      <c r="B448" s="19">
        <v>10</v>
      </c>
      <c r="C448">
        <v>27</v>
      </c>
      <c r="D448" s="19">
        <f>מרקובחצי[[#This Row],[LengthofCycle]]+1</f>
        <v>28</v>
      </c>
      <c r="E448" t="str">
        <f>IF(IFERROR(LOOKUP(מרקובחצי[[#This Row],[ClientID]],קביעויות[הפלגה]),FALSE)=מרקובחצי[[#This Row],[ClientID]],1,"")</f>
        <v/>
      </c>
      <c r="F448">
        <f>IF(IFERROR(LOOKUP(מרקובחצי[[#This Row],[ClientID]],סוגחציקבוע[S31]),FALSE)=מרקובחצי[[#This Row],[ClientID]],1,"")</f>
        <v>1</v>
      </c>
      <c r="G448" t="str">
        <f>IF(IFERROR(LOOKUP(מרקובחצי[[#This Row],[ClientID]],סוגחציקבוע[S32]),FALSE)=מרקובחצי[[#This Row],[ClientID]],1,"")</f>
        <v/>
      </c>
      <c r="H448" t="str">
        <f>IF(IFERROR(LOOKUP(מרקובחצי[[#This Row],[ClientID]],סוגחציקבוע[S33]),FALSE)=מרקובחצי[[#This Row],[ClientID]],1,"")</f>
        <v/>
      </c>
      <c r="I448" t="str">
        <f>IF(IFERROR(LOOKUP(מרקובחצי[[#This Row],[ClientID]],סוגחציקבוע[S32&amp;33]),FALSE)=מרקובחצי[[#This Row],[ClientID]],1,"")</f>
        <v/>
      </c>
      <c r="J448" s="19">
        <f>IF(SUM(מרקובחצי[[#This Row],[11]:[13]])=1,מרקובחצי[[#This Row],[עד ועד]],IF(SUM(R447:T448)=1,IF(מרקובחצי[[#This Row],[עד ועד]]&lt;J447,מרקובחצי[[#This Row],[עד ועד]],J447),J447))</f>
        <v>28</v>
      </c>
      <c r="K448" s="19">
        <f>IF(SUM(מרקובחצי[[#This Row],[11]:[13]])=1,מרקובחצי[[#This Row],[עד ועד]],IF(SUM(R447:T448)=1,IF(מרקובחצי[[#This Row],[עד ועד]]&gt;K447,מרקובחצי[[#This Row],[עד ועד]],K447),K447))</f>
        <v>30</v>
      </c>
      <c r="L448" s="19" t="str">
        <f>IF(AND(SUM(מרקובחצי[[#This Row],[31]:[33]])=1,SUM(U447:W447)=0),מרקובחצי[[#This Row],[מקס]]-מרקובחצי[[#This Row],[מינ]],"")</f>
        <v/>
      </c>
      <c r="M44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448" s="19" t="str">
        <f t="shared" si="6"/>
        <v>S12</v>
      </c>
      <c r="O448" s="19" t="str">
        <f>IF(מרקובחצי[[#This Row],[קבעה הפלגה?]]=1,"",IF(AND(מרקובחצי[[#This Row],[עד ועד]]&lt;29,OR(מרקובחצי[[#This Row],[CycleNumber]]=1,AND(U447=1,OR(מרקובחצי[[#This Row],[עד ועד]]&lt;J447,מרקובחצי[[#This Row],[עד ועד]]&gt;K447)),AND(V447=1,מרקובחצי[[#This Row],[עד ועד]]&lt;J447),W447=1)),1,""))</f>
        <v/>
      </c>
      <c r="P448" s="19" t="str">
        <f>IF(מרקובחצי[[#This Row],[קבעה הפלגה?]]=1,"",IF(AND(מרקובחצי[[#This Row],[עד ועד]]&gt;28,מרקובחצי[[#This Row],[עד ועד]]&lt;32,OR(מרקובחצי[[#This Row],[CycleNumber]]=1,AND(U447=1),AND(V447=1,OR(מרקובחצי[[#This Row],[עד ועד]]&lt;J447,מרקובחצי[[#This Row],[עד ועד]]&gt;K447)),W447=1)),1,""))</f>
        <v/>
      </c>
      <c r="Q448" s="19" t="str">
        <f>IF(מרקובחצי[[#This Row],[קבעה הפלגה?]]=1,"",IF(AND(מרקובחצי[[#This Row],[עד ועד]]&gt;31,OR(מרקובחצי[[#This Row],[CycleNumber]]=1,AND(U447=1),AND(V447=1,מרקובחצי[[#This Row],[עד ועד]]&gt;K447),AND(W447=1,OR(מרקובחצי[[#This Row],[עד ועד]]&gt;K447,מרקובחצי[[#This Row],[עד ועד]]&lt;J447)))),1,""))</f>
        <v/>
      </c>
      <c r="R448" s="19" t="str">
        <f>IF(מרקובחצי[[#This Row],[CycleNumber]]&gt;1,IF(AND(O447=1,מרקובחצי[[#This Row],[עד ועד]]&lt;29),1,""),"")</f>
        <v/>
      </c>
      <c r="S448" s="19">
        <f>IF(מרקובחצי[[#This Row],[CycleNumber]]&gt;1,IF(OR(AND(O447=1,מרקובחצי[[#This Row],[עד ועד]]&gt;28),AND(P447=1),AND(Q447=1,מרקובחצי[[#This Row],[עד ועד]]&lt;32)),1,""),"")</f>
        <v>1</v>
      </c>
      <c r="T448" s="19" t="str">
        <f>IF(מרקובחצי[[#This Row],[CycleNumber]]&gt;1,IF(AND(Q447=1,מרקובחצי[[#This Row],[עד ועד]]&gt;31),1,""),"")</f>
        <v/>
      </c>
      <c r="U448" s="19" t="str">
        <f>IF(מרקובחצי[[#This Row],[CycleNumber]]&gt;1,IF(AND(R447=1,מרקובחצי[[#This Row],[עד ועד]]&lt;29),1,IF(AND(U447=1,NOT(OR(מרקובחצי[[#This Row],[עד ועד]]&lt;J447,מרקובחצי[[#This Row],[עד ועד]]&gt;K447))),1,"")),"")</f>
        <v/>
      </c>
      <c r="V448" s="19" t="str">
        <f>IF(מרקובחצי[[#This Row],[CycleNumber]]&gt;1,IF(AND(SUM(R447:T447)=1,מרקובחצי[[#This Row],[עד ועד]]&gt;28,מרקובחצי[[#This Row],[עד ועד]]&lt;32),1,IF(OR(S447=1,AND(R447=1,מרקובחצי[[#This Row],[עד ועד]]&gt;28),AND(T447=1,מרקובחצי[[#This Row],[עד ועד]]&lt;32)),1,IF(AND(V447=1,NOT(OR(מרקובחצי[[#This Row],[עד ועד]]&lt;J447,מרקובחצי[[#This Row],[עד ועד]]&gt;K447))),1,""))),"")</f>
        <v/>
      </c>
      <c r="W448" s="19" t="str">
        <f>IF(מרקובחצי[[#This Row],[CycleNumber]]&gt;1,IF(AND(T447=1,מרקובחצי[[#This Row],[עד ועד]]&gt;31),1,IF(AND(W447=1,NOT(OR(מרקובחצי[[#This Row],[עד ועד]]&lt;J447,מרקובחצי[[#This Row],[עד ועד]]&gt;K447))),1,"")),"")</f>
        <v/>
      </c>
      <c r="X448" s="19" t="str">
        <f>IF(AND(מרקובחצי[[#This Row],[CycleNumber]]&lt;$B449,SUM(מרקובחצי[[#This Row],[11]],R449)=2),1,"")</f>
        <v/>
      </c>
      <c r="Y448" s="19" t="str">
        <f>IF(AND(מרקובחצי[[#This Row],[CycleNumber]]&lt;$B449,SUM(מרקובחצי[[#This Row],[11]],S449)=2),1,"")</f>
        <v/>
      </c>
      <c r="Z448" s="19" t="str">
        <f>IF(AND(מרקובחצי[[#This Row],[CycleNumber]]&lt;$B449,SUM(מרקובחצי[[#This Row],[13]],S449)=2),1,"")</f>
        <v/>
      </c>
      <c r="AA448" s="19" t="str">
        <f>IF(AND(מרקובחצי[[#This Row],[CycleNumber]]&lt;$B449,SUM(מרקובחצי[[#This Row],[13]],T449)=2),1,"")</f>
        <v/>
      </c>
      <c r="AB448" s="19" t="str">
        <f>IF(AND(מרקובחצי[[#This Row],[CycleNumber]]&lt;$B449,SUM(מרקובחצי[[#This Row],[21]],U449)=2),1,"")</f>
        <v/>
      </c>
      <c r="AC448" s="19" t="str">
        <f>IF(AND(מרקובחצי[[#This Row],[CycleNumber]]&lt;$B449,SUM(מרקובחצי[[#This Row],[21]],V449)=2),1,"")</f>
        <v/>
      </c>
      <c r="AD448" s="19" t="str">
        <f>IF(AND(מרקובחצי[[#This Row],[CycleNumber]]&lt;$B449,SUM(מרקובחצי[[#This Row],[23]],V449)=2),1,"")</f>
        <v/>
      </c>
      <c r="AE448" s="19" t="str">
        <f>IF(AND(מרקובחצי[[#This Row],[CycleNumber]]&lt;$B449,SUM(מרקובחצי[[#This Row],[23]],W449)=2),1,"")</f>
        <v/>
      </c>
      <c r="AF448" s="19" t="str">
        <f>IF(AND(מרקובחצי[[#This Row],[CycleNumber]]&lt;$B449,SUM(מרקובחצי[[#This Row],[31]],O449)=2),1,"")</f>
        <v/>
      </c>
      <c r="AG448" s="19" t="str">
        <f>IF(AND(מרקובחצי[[#This Row],[CycleNumber]]&lt;$B449,SUM(מרקובחצי[[#This Row],[31]],P449)=2),1,"")</f>
        <v/>
      </c>
      <c r="AH448" s="19" t="str">
        <f>IF(AND(מרקובחצי[[#This Row],[CycleNumber]]&lt;$B449,SUM(מרקובחצי[[#This Row],[31]],Q449)=2),1,"")</f>
        <v/>
      </c>
      <c r="AI448" s="19" t="str">
        <f>IF(AND(מרקובחצי[[#This Row],[CycleNumber]]&lt;$B449,SUM(U448:U449)=2),1,"")</f>
        <v/>
      </c>
      <c r="AJ448" s="19" t="str">
        <f>IF(AND(מרקובחצי[[#This Row],[CycleNumber]]&lt;$B449,SUM(מרקובחצי[[#This Row],[32]],O449)=2),1,"")</f>
        <v/>
      </c>
      <c r="AK448" s="19" t="str">
        <f>IF(AND(מרקובחצי[[#This Row],[CycleNumber]]&lt;$B449,SUM(מרקובחצי[[#This Row],[32]],P449)=2),1,"")</f>
        <v/>
      </c>
      <c r="AL448" s="19" t="str">
        <f>IF(AND(מרקובחצי[[#This Row],[CycleNumber]]&lt;$B449,SUM(מרקובחצי[[#This Row],[32]],Q449)=2),1,"")</f>
        <v/>
      </c>
      <c r="AM448" s="19" t="str">
        <f>IF(AND(מרקובחצי[[#This Row],[CycleNumber]]&lt;$B449,SUM(V448:V449)=2),1,"")</f>
        <v/>
      </c>
      <c r="AN448" s="19" t="str">
        <f>IF(AND(מרקובחצי[[#This Row],[CycleNumber]]&lt;$B449,SUM(מרקובחצי[[#This Row],[33]],O449)=2),1,"")</f>
        <v/>
      </c>
      <c r="AO448" s="19" t="str">
        <f>IF(AND(מרקובחצי[[#This Row],[CycleNumber]]&lt;$B449,SUM(מרקובחצי[[#This Row],[33]],P449)=2),1,"")</f>
        <v/>
      </c>
      <c r="AP448" s="19" t="str">
        <f>IF(AND(מרקובחצי[[#This Row],[CycleNumber]]&lt;$B449,SUM(מרקובחצי[[#This Row],[33]],Q449)=2),1,"")</f>
        <v/>
      </c>
      <c r="AQ448" s="19" t="str">
        <f>IF(AND(מרקובחצי[[#This Row],[CycleNumber]]&lt;$B449,SUM(W448:W449)=2),1,"")</f>
        <v/>
      </c>
      <c r="AR448" s="19" t="str">
        <f>IF(AND(מרקובחצי[[#This Row],[CycleNumber]]&lt;$B449,SUM(מרקובחצי[[#This Row],[12]],S449)=2),1,"")</f>
        <v/>
      </c>
      <c r="AS448" s="19">
        <f>IF(AND(מרקובחצי[[#This Row],[CycleNumber]]&lt;$B449,SUM(מרקובחצי[[#This Row],[22]],V449)=2),1,"")</f>
        <v>1</v>
      </c>
      <c r="AT448" s="21">
        <f>SUM(מרקובחצי[[#This Row],[11]:[33]])</f>
        <v>1</v>
      </c>
    </row>
    <row r="449" spans="1:46" ht="15.6" x14ac:dyDescent="0.25">
      <c r="A449" s="19" t="s">
        <v>47</v>
      </c>
      <c r="B449" s="19">
        <v>11</v>
      </c>
      <c r="C449">
        <v>27</v>
      </c>
      <c r="D449" s="19">
        <f>מרקובחצי[[#This Row],[LengthofCycle]]+1</f>
        <v>28</v>
      </c>
      <c r="E449" t="str">
        <f>IF(IFERROR(LOOKUP(מרקובחצי[[#This Row],[ClientID]],קביעויות[הפלגה]),FALSE)=מרקובחצי[[#This Row],[ClientID]],1,"")</f>
        <v/>
      </c>
      <c r="F449">
        <f>IF(IFERROR(LOOKUP(מרקובחצי[[#This Row],[ClientID]],סוגחציקבוע[S31]),FALSE)=מרקובחצי[[#This Row],[ClientID]],1,"")</f>
        <v>1</v>
      </c>
      <c r="G449" t="str">
        <f>IF(IFERROR(LOOKUP(מרקובחצי[[#This Row],[ClientID]],סוגחציקבוע[S32]),FALSE)=מרקובחצי[[#This Row],[ClientID]],1,"")</f>
        <v/>
      </c>
      <c r="H449" t="str">
        <f>IF(IFERROR(LOOKUP(מרקובחצי[[#This Row],[ClientID]],סוגחציקבוע[S33]),FALSE)=מרקובחצי[[#This Row],[ClientID]],1,"")</f>
        <v/>
      </c>
      <c r="I449" t="str">
        <f>IF(IFERROR(LOOKUP(מרקובחצי[[#This Row],[ClientID]],סוגחציקבוע[S32&amp;33]),FALSE)=מרקובחצי[[#This Row],[ClientID]],1,"")</f>
        <v/>
      </c>
      <c r="J449" s="19">
        <f>IF(SUM(מרקובחצי[[#This Row],[11]:[13]])=1,מרקובחצי[[#This Row],[עד ועד]],IF(SUM(R448:T449)=1,IF(מרקובחצי[[#This Row],[עד ועד]]&lt;J448,מרקובחצי[[#This Row],[עד ועד]],J448),J448))</f>
        <v>28</v>
      </c>
      <c r="K449" s="19">
        <f>IF(SUM(מרקובחצי[[#This Row],[11]:[13]])=1,מרקובחצי[[#This Row],[עד ועד]],IF(SUM(R448:T449)=1,IF(מרקובחצי[[#This Row],[עד ועד]]&gt;K448,מרקובחצי[[#This Row],[עד ועד]],K448),K448))</f>
        <v>30</v>
      </c>
      <c r="L449" s="19">
        <f>IF(AND(SUM(מרקובחצי[[#This Row],[31]:[33]])=1,SUM(U448:W448)=0),מרקובחצי[[#This Row],[מקס]]-מרקובחצי[[#This Row],[מינ]],"")</f>
        <v>2</v>
      </c>
      <c r="M44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49" s="19" t="str">
        <f t="shared" si="6"/>
        <v>S22</v>
      </c>
      <c r="O449" s="19" t="str">
        <f>IF(מרקובחצי[[#This Row],[קבעה הפלגה?]]=1,"",IF(AND(מרקובחצי[[#This Row],[עד ועד]]&lt;29,OR(מרקובחצי[[#This Row],[CycleNumber]]=1,AND(U448=1,OR(מרקובחצי[[#This Row],[עד ועד]]&lt;J448,מרקובחצי[[#This Row],[עד ועד]]&gt;K448)),AND(V448=1,מרקובחצי[[#This Row],[עד ועד]]&lt;J448),W448=1)),1,""))</f>
        <v/>
      </c>
      <c r="P449" s="19" t="str">
        <f>IF(מרקובחצי[[#This Row],[קבעה הפלגה?]]=1,"",IF(AND(מרקובחצי[[#This Row],[עד ועד]]&gt;28,מרקובחצי[[#This Row],[עד ועד]]&lt;32,OR(מרקובחצי[[#This Row],[CycleNumber]]=1,AND(U448=1),AND(V448=1,OR(מרקובחצי[[#This Row],[עד ועד]]&lt;J448,מרקובחצי[[#This Row],[עד ועד]]&gt;K448)),W448=1)),1,""))</f>
        <v/>
      </c>
      <c r="Q449" s="19" t="str">
        <f>IF(מרקובחצי[[#This Row],[קבעה הפלגה?]]=1,"",IF(AND(מרקובחצי[[#This Row],[עד ועד]]&gt;31,OR(מרקובחצי[[#This Row],[CycleNumber]]=1,AND(U448=1),AND(V448=1,מרקובחצי[[#This Row],[עד ועד]]&gt;K448),AND(W448=1,OR(מרקובחצי[[#This Row],[עד ועד]]&gt;K448,מרקובחצי[[#This Row],[עד ועד]]&lt;J448)))),1,""))</f>
        <v/>
      </c>
      <c r="R449" s="19" t="str">
        <f>IF(מרקובחצי[[#This Row],[CycleNumber]]&gt;1,IF(AND(O448=1,מרקובחצי[[#This Row],[עד ועד]]&lt;29),1,""),"")</f>
        <v/>
      </c>
      <c r="S449" s="19" t="str">
        <f>IF(מרקובחצי[[#This Row],[CycleNumber]]&gt;1,IF(OR(AND(O448=1,מרקובחצי[[#This Row],[עד ועד]]&gt;28),AND(P448=1),AND(Q448=1,מרקובחצי[[#This Row],[עד ועד]]&lt;32)),1,""),"")</f>
        <v/>
      </c>
      <c r="T449" s="19" t="str">
        <f>IF(מרקובחצי[[#This Row],[CycleNumber]]&gt;1,IF(AND(Q448=1,מרקובחצי[[#This Row],[עד ועד]]&gt;31),1,""),"")</f>
        <v/>
      </c>
      <c r="U449" s="19" t="str">
        <f>IF(מרקובחצי[[#This Row],[CycleNumber]]&gt;1,IF(AND(R448=1,מרקובחצי[[#This Row],[עד ועד]]&lt;29),1,IF(AND(U448=1,NOT(OR(מרקובחצי[[#This Row],[עד ועד]]&lt;J448,מרקובחצי[[#This Row],[עד ועד]]&gt;K448))),1,"")),"")</f>
        <v/>
      </c>
      <c r="V449" s="19">
        <f>IF(מרקובחצי[[#This Row],[CycleNumber]]&gt;1,IF(AND(SUM(R448:T448)=1,מרקובחצי[[#This Row],[עד ועד]]&gt;28,מרקובחצי[[#This Row],[עד ועד]]&lt;32),1,IF(OR(S448=1,AND(R448=1,מרקובחצי[[#This Row],[עד ועד]]&gt;28),AND(T448=1,מרקובחצי[[#This Row],[עד ועד]]&lt;32)),1,IF(AND(V448=1,NOT(OR(מרקובחצי[[#This Row],[עד ועד]]&lt;J448,מרקובחצי[[#This Row],[עד ועד]]&gt;K448))),1,""))),"")</f>
        <v>1</v>
      </c>
      <c r="W449" s="19" t="str">
        <f>IF(מרקובחצי[[#This Row],[CycleNumber]]&gt;1,IF(AND(T448=1,מרקובחצי[[#This Row],[עד ועד]]&gt;31),1,IF(AND(W448=1,NOT(OR(מרקובחצי[[#This Row],[עד ועד]]&lt;J448,מרקובחצי[[#This Row],[עד ועד]]&gt;K448))),1,"")),"")</f>
        <v/>
      </c>
      <c r="X449" s="19" t="str">
        <f>IF(AND(מרקובחצי[[#This Row],[CycleNumber]]&lt;$B450,SUM(מרקובחצי[[#This Row],[11]],R450)=2),1,"")</f>
        <v/>
      </c>
      <c r="Y449" s="19" t="str">
        <f>IF(AND(מרקובחצי[[#This Row],[CycleNumber]]&lt;$B450,SUM(מרקובחצי[[#This Row],[11]],S450)=2),1,"")</f>
        <v/>
      </c>
      <c r="Z449" s="19" t="str">
        <f>IF(AND(מרקובחצי[[#This Row],[CycleNumber]]&lt;$B450,SUM(מרקובחצי[[#This Row],[13]],S450)=2),1,"")</f>
        <v/>
      </c>
      <c r="AA449" s="19" t="str">
        <f>IF(AND(מרקובחצי[[#This Row],[CycleNumber]]&lt;$B450,SUM(מרקובחצי[[#This Row],[13]],T450)=2),1,"")</f>
        <v/>
      </c>
      <c r="AB449" s="19" t="str">
        <f>IF(AND(מרקובחצי[[#This Row],[CycleNumber]]&lt;$B450,SUM(מרקובחצי[[#This Row],[21]],U450)=2),1,"")</f>
        <v/>
      </c>
      <c r="AC449" s="19" t="str">
        <f>IF(AND(מרקובחצי[[#This Row],[CycleNumber]]&lt;$B450,SUM(מרקובחצי[[#This Row],[21]],V450)=2),1,"")</f>
        <v/>
      </c>
      <c r="AD449" s="19" t="str">
        <f>IF(AND(מרקובחצי[[#This Row],[CycleNumber]]&lt;$B450,SUM(מרקובחצי[[#This Row],[23]],V450)=2),1,"")</f>
        <v/>
      </c>
      <c r="AE449" s="19" t="str">
        <f>IF(AND(מרקובחצי[[#This Row],[CycleNumber]]&lt;$B450,SUM(מרקובחצי[[#This Row],[23]],W450)=2),1,"")</f>
        <v/>
      </c>
      <c r="AF449" s="19" t="str">
        <f>IF(AND(מרקובחצי[[#This Row],[CycleNumber]]&lt;$B450,SUM(מרקובחצי[[#This Row],[31]],O450)=2),1,"")</f>
        <v/>
      </c>
      <c r="AG449" s="19" t="str">
        <f>IF(AND(מרקובחצי[[#This Row],[CycleNumber]]&lt;$B450,SUM(מרקובחצי[[#This Row],[31]],P450)=2),1,"")</f>
        <v/>
      </c>
      <c r="AH449" s="19" t="str">
        <f>IF(AND(מרקובחצי[[#This Row],[CycleNumber]]&lt;$B450,SUM(מרקובחצי[[#This Row],[31]],Q450)=2),1,"")</f>
        <v/>
      </c>
      <c r="AI449" s="19" t="str">
        <f>IF(AND(מרקובחצי[[#This Row],[CycleNumber]]&lt;$B450,SUM(U449:U450)=2),1,"")</f>
        <v/>
      </c>
      <c r="AJ449" s="19">
        <f>IF(AND(מרקובחצי[[#This Row],[CycleNumber]]&lt;$B450,SUM(מרקובחצי[[#This Row],[32]],O450)=2),1,"")</f>
        <v>1</v>
      </c>
      <c r="AK449" s="19" t="str">
        <f>IF(AND(מרקובחצי[[#This Row],[CycleNumber]]&lt;$B450,SUM(מרקובחצי[[#This Row],[32]],P450)=2),1,"")</f>
        <v/>
      </c>
      <c r="AL449" s="19" t="str">
        <f>IF(AND(מרקובחצי[[#This Row],[CycleNumber]]&lt;$B450,SUM(מרקובחצי[[#This Row],[32]],Q450)=2),1,"")</f>
        <v/>
      </c>
      <c r="AM449" s="19" t="str">
        <f>IF(AND(מרקובחצי[[#This Row],[CycleNumber]]&lt;$B450,SUM(V449:V450)=2),1,"")</f>
        <v/>
      </c>
      <c r="AN449" s="19" t="str">
        <f>IF(AND(מרקובחצי[[#This Row],[CycleNumber]]&lt;$B450,SUM(מרקובחצי[[#This Row],[33]],O450)=2),1,"")</f>
        <v/>
      </c>
      <c r="AO449" s="19" t="str">
        <f>IF(AND(מרקובחצי[[#This Row],[CycleNumber]]&lt;$B450,SUM(מרקובחצי[[#This Row],[33]],P450)=2),1,"")</f>
        <v/>
      </c>
      <c r="AP449" s="19" t="str">
        <f>IF(AND(מרקובחצי[[#This Row],[CycleNumber]]&lt;$B450,SUM(מרקובחצי[[#This Row],[33]],Q450)=2),1,"")</f>
        <v/>
      </c>
      <c r="AQ449" s="19" t="str">
        <f>IF(AND(מרקובחצי[[#This Row],[CycleNumber]]&lt;$B450,SUM(W449:W450)=2),1,"")</f>
        <v/>
      </c>
      <c r="AR449" s="19" t="str">
        <f>IF(AND(מרקובחצי[[#This Row],[CycleNumber]]&lt;$B450,SUM(מרקובחצי[[#This Row],[12]],S450)=2),1,"")</f>
        <v/>
      </c>
      <c r="AS449" s="19" t="str">
        <f>IF(AND(מרקובחצי[[#This Row],[CycleNumber]]&lt;$B450,SUM(מרקובחצי[[#This Row],[22]],V450)=2),1,"")</f>
        <v/>
      </c>
      <c r="AT449" s="21">
        <f>SUM(מרקובחצי[[#This Row],[11]:[33]])</f>
        <v>1</v>
      </c>
    </row>
    <row r="450" spans="1:46" ht="15.6" x14ac:dyDescent="0.25">
      <c r="A450" s="19" t="s">
        <v>47</v>
      </c>
      <c r="B450" s="19">
        <v>12</v>
      </c>
      <c r="C450">
        <v>26</v>
      </c>
      <c r="D450" s="19">
        <f>מרקובחצי[[#This Row],[LengthofCycle]]+1</f>
        <v>27</v>
      </c>
      <c r="E450" t="str">
        <f>IF(IFERROR(LOOKUP(מרקובחצי[[#This Row],[ClientID]],קביעויות[הפלגה]),FALSE)=מרקובחצי[[#This Row],[ClientID]],1,"")</f>
        <v/>
      </c>
      <c r="F450">
        <f>IF(IFERROR(LOOKUP(מרקובחצי[[#This Row],[ClientID]],סוגחציקבוע[S31]),FALSE)=מרקובחצי[[#This Row],[ClientID]],1,"")</f>
        <v>1</v>
      </c>
      <c r="G450" t="str">
        <f>IF(IFERROR(LOOKUP(מרקובחצי[[#This Row],[ClientID]],סוגחציקבוע[S32]),FALSE)=מרקובחצי[[#This Row],[ClientID]],1,"")</f>
        <v/>
      </c>
      <c r="H450" t="str">
        <f>IF(IFERROR(LOOKUP(מרקובחצי[[#This Row],[ClientID]],סוגחציקבוע[S33]),FALSE)=מרקובחצי[[#This Row],[ClientID]],1,"")</f>
        <v/>
      </c>
      <c r="I450" t="str">
        <f>IF(IFERROR(LOOKUP(מרקובחצי[[#This Row],[ClientID]],סוגחציקבוע[S32&amp;33]),FALSE)=מרקובחצי[[#This Row],[ClientID]],1,"")</f>
        <v/>
      </c>
      <c r="J450" s="19">
        <f>IF(SUM(מרקובחצי[[#This Row],[11]:[13]])=1,מרקובחצי[[#This Row],[עד ועד]],IF(SUM(R449:T450)=1,IF(מרקובחצי[[#This Row],[עד ועד]]&lt;J449,מרקובחצי[[#This Row],[עד ועד]],J449),J449))</f>
        <v>27</v>
      </c>
      <c r="K450" s="19">
        <f>IF(SUM(מרקובחצי[[#This Row],[11]:[13]])=1,מרקובחצי[[#This Row],[עד ועד]],IF(SUM(R449:T450)=1,IF(מרקובחצי[[#This Row],[עד ועד]]&gt;K449,מרקובחצי[[#This Row],[עד ועד]],K449),K449))</f>
        <v>27</v>
      </c>
      <c r="L450" s="19" t="str">
        <f>IF(AND(SUM(מרקובחצי[[#This Row],[31]:[33]])=1,SUM(U449:W449)=0),מרקובחצי[[#This Row],[מקס]]-מרקובחצי[[#This Row],[מינ]],"")</f>
        <v/>
      </c>
      <c r="M45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450" s="19" t="str">
        <f t="shared" ref="N450:N513" si="7">IF(ROW()&gt;2,M449,"")</f>
        <v>S32</v>
      </c>
      <c r="O450" s="19">
        <f>IF(מרקובחצי[[#This Row],[קבעה הפלגה?]]=1,"",IF(AND(מרקובחצי[[#This Row],[עד ועד]]&lt;29,OR(מרקובחצי[[#This Row],[CycleNumber]]=1,AND(U449=1,OR(מרקובחצי[[#This Row],[עד ועד]]&lt;J449,מרקובחצי[[#This Row],[עד ועד]]&gt;K449)),AND(V449=1,מרקובחצי[[#This Row],[עד ועד]]&lt;J449),W449=1)),1,""))</f>
        <v>1</v>
      </c>
      <c r="P450" s="19" t="str">
        <f>IF(מרקובחצי[[#This Row],[קבעה הפלגה?]]=1,"",IF(AND(מרקובחצי[[#This Row],[עד ועד]]&gt;28,מרקובחצי[[#This Row],[עד ועד]]&lt;32,OR(מרקובחצי[[#This Row],[CycleNumber]]=1,AND(U449=1),AND(V449=1,OR(מרקובחצי[[#This Row],[עד ועד]]&lt;J449,מרקובחצי[[#This Row],[עד ועד]]&gt;K449)),W449=1)),1,""))</f>
        <v/>
      </c>
      <c r="Q450" s="19" t="str">
        <f>IF(מרקובחצי[[#This Row],[קבעה הפלגה?]]=1,"",IF(AND(מרקובחצי[[#This Row],[עד ועד]]&gt;31,OR(מרקובחצי[[#This Row],[CycleNumber]]=1,AND(U449=1),AND(V449=1,מרקובחצי[[#This Row],[עד ועד]]&gt;K449),AND(W449=1,OR(מרקובחצי[[#This Row],[עד ועד]]&gt;K449,מרקובחצי[[#This Row],[עד ועד]]&lt;J449)))),1,""))</f>
        <v/>
      </c>
      <c r="R450" s="19" t="str">
        <f>IF(מרקובחצי[[#This Row],[CycleNumber]]&gt;1,IF(AND(O449=1,מרקובחצי[[#This Row],[עד ועד]]&lt;29),1,""),"")</f>
        <v/>
      </c>
      <c r="S450" s="19" t="str">
        <f>IF(מרקובחצי[[#This Row],[CycleNumber]]&gt;1,IF(OR(AND(O449=1,מרקובחצי[[#This Row],[עד ועד]]&gt;28),AND(P449=1),AND(Q449=1,מרקובחצי[[#This Row],[עד ועד]]&lt;32)),1,""),"")</f>
        <v/>
      </c>
      <c r="T450" s="19" t="str">
        <f>IF(מרקובחצי[[#This Row],[CycleNumber]]&gt;1,IF(AND(Q449=1,מרקובחצי[[#This Row],[עד ועד]]&gt;31),1,""),"")</f>
        <v/>
      </c>
      <c r="U450" s="19" t="str">
        <f>IF(מרקובחצי[[#This Row],[CycleNumber]]&gt;1,IF(AND(R449=1,מרקובחצי[[#This Row],[עד ועד]]&lt;29),1,IF(AND(U449=1,NOT(OR(מרקובחצי[[#This Row],[עד ועד]]&lt;J449,מרקובחצי[[#This Row],[עד ועד]]&gt;K449))),1,"")),"")</f>
        <v/>
      </c>
      <c r="V450" s="19" t="str">
        <f>IF(מרקובחצי[[#This Row],[CycleNumber]]&gt;1,IF(AND(SUM(R449:T449)=1,מרקובחצי[[#This Row],[עד ועד]]&gt;28,מרקובחצי[[#This Row],[עד ועד]]&lt;32),1,IF(OR(S449=1,AND(R449=1,מרקובחצי[[#This Row],[עד ועד]]&gt;28),AND(T449=1,מרקובחצי[[#This Row],[עד ועד]]&lt;32)),1,IF(AND(V449=1,NOT(OR(מרקובחצי[[#This Row],[עד ועד]]&lt;J449,מרקובחצי[[#This Row],[עד ועד]]&gt;K449))),1,""))),"")</f>
        <v/>
      </c>
      <c r="W450" s="19" t="str">
        <f>IF(מרקובחצי[[#This Row],[CycleNumber]]&gt;1,IF(AND(T449=1,מרקובחצי[[#This Row],[עד ועד]]&gt;31),1,IF(AND(W449=1,NOT(OR(מרקובחצי[[#This Row],[עד ועד]]&lt;J449,מרקובחצי[[#This Row],[עד ועד]]&gt;K449))),1,"")),"")</f>
        <v/>
      </c>
      <c r="X450" s="19" t="str">
        <f>IF(AND(מרקובחצי[[#This Row],[CycleNumber]]&lt;$B451,SUM(מרקובחצי[[#This Row],[11]],R451)=2),1,"")</f>
        <v/>
      </c>
      <c r="Y450" s="19" t="str">
        <f>IF(AND(מרקובחצי[[#This Row],[CycleNumber]]&lt;$B451,SUM(מרקובחצי[[#This Row],[11]],S451)=2),1,"")</f>
        <v/>
      </c>
      <c r="Z450" s="19" t="str">
        <f>IF(AND(מרקובחצי[[#This Row],[CycleNumber]]&lt;$B451,SUM(מרקובחצי[[#This Row],[13]],S451)=2),1,"")</f>
        <v/>
      </c>
      <c r="AA450" s="19" t="str">
        <f>IF(AND(מרקובחצי[[#This Row],[CycleNumber]]&lt;$B451,SUM(מרקובחצי[[#This Row],[13]],T451)=2),1,"")</f>
        <v/>
      </c>
      <c r="AB450" s="19" t="str">
        <f>IF(AND(מרקובחצי[[#This Row],[CycleNumber]]&lt;$B451,SUM(מרקובחצי[[#This Row],[21]],U451)=2),1,"")</f>
        <v/>
      </c>
      <c r="AC450" s="19" t="str">
        <f>IF(AND(מרקובחצי[[#This Row],[CycleNumber]]&lt;$B451,SUM(מרקובחצי[[#This Row],[21]],V451)=2),1,"")</f>
        <v/>
      </c>
      <c r="AD450" s="19" t="str">
        <f>IF(AND(מרקובחצי[[#This Row],[CycleNumber]]&lt;$B451,SUM(מרקובחצי[[#This Row],[23]],V451)=2),1,"")</f>
        <v/>
      </c>
      <c r="AE450" s="19" t="str">
        <f>IF(AND(מרקובחצי[[#This Row],[CycleNumber]]&lt;$B451,SUM(מרקובחצי[[#This Row],[23]],W451)=2),1,"")</f>
        <v/>
      </c>
      <c r="AF450" s="19" t="str">
        <f>IF(AND(מרקובחצי[[#This Row],[CycleNumber]]&lt;$B451,SUM(מרקובחצי[[#This Row],[31]],O451)=2),1,"")</f>
        <v/>
      </c>
      <c r="AG450" s="19" t="str">
        <f>IF(AND(מרקובחצי[[#This Row],[CycleNumber]]&lt;$B451,SUM(מרקובחצי[[#This Row],[31]],P451)=2),1,"")</f>
        <v/>
      </c>
      <c r="AH450" s="19" t="str">
        <f>IF(AND(מרקובחצי[[#This Row],[CycleNumber]]&lt;$B451,SUM(מרקובחצי[[#This Row],[31]],Q451)=2),1,"")</f>
        <v/>
      </c>
      <c r="AI450" s="19" t="str">
        <f>IF(AND(מרקובחצי[[#This Row],[CycleNumber]]&lt;$B451,SUM(U450:U451)=2),1,"")</f>
        <v/>
      </c>
      <c r="AJ450" s="19" t="str">
        <f>IF(AND(מרקובחצי[[#This Row],[CycleNumber]]&lt;$B451,SUM(מרקובחצי[[#This Row],[32]],O451)=2),1,"")</f>
        <v/>
      </c>
      <c r="AK450" s="19" t="str">
        <f>IF(AND(מרקובחצי[[#This Row],[CycleNumber]]&lt;$B451,SUM(מרקובחצי[[#This Row],[32]],P451)=2),1,"")</f>
        <v/>
      </c>
      <c r="AL450" s="19" t="str">
        <f>IF(AND(מרקובחצי[[#This Row],[CycleNumber]]&lt;$B451,SUM(מרקובחצי[[#This Row],[32]],Q451)=2),1,"")</f>
        <v/>
      </c>
      <c r="AM450" s="19" t="str">
        <f>IF(AND(מרקובחצי[[#This Row],[CycleNumber]]&lt;$B451,SUM(V450:V451)=2),1,"")</f>
        <v/>
      </c>
      <c r="AN450" s="19" t="str">
        <f>IF(AND(מרקובחצי[[#This Row],[CycleNumber]]&lt;$B451,SUM(מרקובחצי[[#This Row],[33]],O451)=2),1,"")</f>
        <v/>
      </c>
      <c r="AO450" s="19" t="str">
        <f>IF(AND(מרקובחצי[[#This Row],[CycleNumber]]&lt;$B451,SUM(מרקובחצי[[#This Row],[33]],P451)=2),1,"")</f>
        <v/>
      </c>
      <c r="AP450" s="19" t="str">
        <f>IF(AND(מרקובחצי[[#This Row],[CycleNumber]]&lt;$B451,SUM(מרקובחצי[[#This Row],[33]],Q451)=2),1,"")</f>
        <v/>
      </c>
      <c r="AQ450" s="19" t="str">
        <f>IF(AND(מרקובחצי[[#This Row],[CycleNumber]]&lt;$B451,SUM(W450:W451)=2),1,"")</f>
        <v/>
      </c>
      <c r="AR450" s="19" t="str">
        <f>IF(AND(מרקובחצי[[#This Row],[CycleNumber]]&lt;$B451,SUM(מרקובחצי[[#This Row],[12]],S451)=2),1,"")</f>
        <v/>
      </c>
      <c r="AS450" s="19" t="str">
        <f>IF(AND(מרקובחצי[[#This Row],[CycleNumber]]&lt;$B451,SUM(מרקובחצי[[#This Row],[22]],V451)=2),1,"")</f>
        <v/>
      </c>
      <c r="AT450" s="21">
        <f>SUM(מרקובחצי[[#This Row],[11]:[33]])</f>
        <v>1</v>
      </c>
    </row>
    <row r="451" spans="1:46" hidden="1" x14ac:dyDescent="0.25">
      <c r="A451" t="s">
        <v>48</v>
      </c>
      <c r="B451">
        <v>1</v>
      </c>
      <c r="C451">
        <v>28</v>
      </c>
      <c r="D451">
        <f>מרקובחצי[[#This Row],[LengthofCycle]]+1</f>
        <v>29</v>
      </c>
      <c r="E451">
        <f>IF(IFERROR(LOOKUP(מרקובחצי[[#This Row],[ClientID]],קביעויות[הפלגה]),FALSE)=מרקובחצי[[#This Row],[ClientID]],1,"")</f>
        <v>1</v>
      </c>
      <c r="F451" t="str">
        <f>IF(IFERROR(LOOKUP(מרקובחצי[[#This Row],[ClientID]],סוגחציקבוע[S31]),FALSE)=מרקובחצי[[#This Row],[ClientID]],1,"")</f>
        <v/>
      </c>
      <c r="G451" t="str">
        <f>IF(IFERROR(LOOKUP(מרקובחצי[[#This Row],[ClientID]],סוגחציקבוע[S32]),FALSE)=מרקובחצי[[#This Row],[ClientID]],1,"")</f>
        <v/>
      </c>
      <c r="H451" t="str">
        <f>IF(IFERROR(LOOKUP(מרקובחצי[[#This Row],[ClientID]],סוגחציקבוע[S33]),FALSE)=מרקובחצי[[#This Row],[ClientID]],1,"")</f>
        <v/>
      </c>
      <c r="I451" t="str">
        <f>IF(IFERROR(LOOKUP(מרקובחצי[[#This Row],[ClientID]],סוגחציקבוע[S32&amp;33]),FALSE)=מרקובחצי[[#This Row],[ClientID]],1,"")</f>
        <v/>
      </c>
      <c r="J451">
        <f>IF(SUM(מרקובחצי[[#This Row],[11]:[13]])=1,מרקובחצי[[#This Row],[עד ועד]],IF(SUM(R450:T451)=1,IF(מרקובחצי[[#This Row],[עד ועד]]&lt;J450,מרקובחצי[[#This Row],[עד ועד]],J450),J450))</f>
        <v>27</v>
      </c>
      <c r="K451">
        <f>IF(SUM(מרקובחצי[[#This Row],[11]:[13]])=1,מרקובחצי[[#This Row],[עד ועד]],IF(SUM(R450:T451)=1,IF(מרקובחצי[[#This Row],[עד ועד]]&gt;K450,מרקובחצי[[#This Row],[עד ועד]],K450),K450))</f>
        <v>27</v>
      </c>
      <c r="L451" t="str">
        <f>IF(AND(SUM(מרקובחצי[[#This Row],[31]:[33]])=1,SUM(U450:W450)=0),מרקובחצי[[#This Row],[מקס]]-מרקובחצי[[#This Row],[מינ]],"")</f>
        <v/>
      </c>
      <c r="M45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51" t="str">
        <f t="shared" si="7"/>
        <v>S11</v>
      </c>
      <c r="O451" t="str">
        <f>IF(מרקובחצי[[#This Row],[קבעה הפלגה?]]=1,"",IF(AND(מרקובחצי[[#This Row],[עד ועד]]&lt;29,OR(מרקובחצי[[#This Row],[CycleNumber]]=1,AND(U450=1,OR(מרקובחצי[[#This Row],[עד ועד]]&lt;J450,מרקובחצי[[#This Row],[עד ועד]]&gt;K450)),AND(V450=1,מרקובחצי[[#This Row],[עד ועד]]&lt;J450),W450=1)),1,""))</f>
        <v/>
      </c>
      <c r="P451" t="str">
        <f>IF(מרקובחצי[[#This Row],[קבעה הפלגה?]]=1,"",IF(AND(מרקובחצי[[#This Row],[עד ועד]]&gt;28,מרקובחצי[[#This Row],[עד ועד]]&lt;32,OR(מרקובחצי[[#This Row],[CycleNumber]]=1,AND(U450=1),AND(V450=1,OR(מרקובחצי[[#This Row],[עד ועד]]&lt;J450,מרקובחצי[[#This Row],[עד ועד]]&gt;K450)),W450=1)),1,""))</f>
        <v/>
      </c>
      <c r="Q451" t="str">
        <f>IF(מרקובחצי[[#This Row],[קבעה הפלגה?]]=1,"",IF(AND(מרקובחצי[[#This Row],[עד ועד]]&gt;31,OR(מרקובחצי[[#This Row],[CycleNumber]]=1,AND(U450=1),AND(V450=1,מרקובחצי[[#This Row],[עד ועד]]&gt;K450),AND(W450=1,OR(מרקובחצי[[#This Row],[עד ועד]]&gt;K450,מרקובחצי[[#This Row],[עד ועד]]&lt;J450)))),1,""))</f>
        <v/>
      </c>
      <c r="R451" t="str">
        <f>IF(מרקובחצי[[#This Row],[CycleNumber]]&gt;1,IF(AND(O450=1,מרקובחצי[[#This Row],[עד ועד]]&lt;29),1,""),"")</f>
        <v/>
      </c>
      <c r="S451" t="str">
        <f>IF(מרקובחצי[[#This Row],[CycleNumber]]&gt;1,IF(OR(AND(O450=1,מרקובחצי[[#This Row],[עד ועד]]&gt;28),AND(P450=1),AND(Q450=1,מרקובחצי[[#This Row],[עד ועד]]&lt;32)),1,""),"")</f>
        <v/>
      </c>
      <c r="T451" t="str">
        <f>IF(מרקובחצי[[#This Row],[CycleNumber]]&gt;1,IF(AND(Q450=1,מרקובחצי[[#This Row],[עד ועד]]&gt;31),1,""),"")</f>
        <v/>
      </c>
      <c r="U451" t="str">
        <f>IF(מרקובחצי[[#This Row],[CycleNumber]]&gt;1,IF(AND(R450=1,מרקובחצי[[#This Row],[עד ועד]]&lt;29),1,IF(AND(U450=1,NOT(OR(מרקובחצי[[#This Row],[עד ועד]]&lt;J450,מרקובחצי[[#This Row],[עד ועד]]&gt;K450))),1,"")),"")</f>
        <v/>
      </c>
      <c r="V451" t="str">
        <f>IF(מרקובחצי[[#This Row],[CycleNumber]]&gt;1,IF(AND(SUM(R450:T450)=1,מרקובחצי[[#This Row],[עד ועד]]&gt;28,מרקובחצי[[#This Row],[עד ועד]]&lt;32),1,IF(OR(S450=1,AND(R450=1,מרקובחצי[[#This Row],[עד ועד]]&gt;28),AND(T450=1,מרקובחצי[[#This Row],[עד ועד]]&lt;32)),1,IF(AND(V450=1,NOT(OR(מרקובחצי[[#This Row],[עד ועד]]&lt;J450,מרקובחצי[[#This Row],[עד ועד]]&gt;K450))),1,""))),"")</f>
        <v/>
      </c>
      <c r="W451" t="str">
        <f>IF(מרקובחצי[[#This Row],[CycleNumber]]&gt;1,IF(AND(T450=1,מרקובחצי[[#This Row],[עד ועד]]&gt;31),1,IF(AND(W450=1,NOT(OR(מרקובחצי[[#This Row],[עד ועד]]&lt;J450,מרקובחצי[[#This Row],[עד ועד]]&gt;K450))),1,"")),"")</f>
        <v/>
      </c>
      <c r="X451" t="str">
        <f>IF(AND(מרקובחצי[[#This Row],[CycleNumber]]&lt;$B452,SUM(מרקובחצי[[#This Row],[11]],R452)=2),1,"")</f>
        <v/>
      </c>
      <c r="Y451" t="str">
        <f>IF(AND(מרקובחצי[[#This Row],[CycleNumber]]&lt;$B452,SUM(מרקובחצי[[#This Row],[11]],S452)=2),1,"")</f>
        <v/>
      </c>
      <c r="Z451" t="str">
        <f>IF(AND(מרקובחצי[[#This Row],[CycleNumber]]&lt;$B452,SUM(מרקובחצי[[#This Row],[13]],S452)=2),1,"")</f>
        <v/>
      </c>
      <c r="AA451" t="str">
        <f>IF(AND(מרקובחצי[[#This Row],[CycleNumber]]&lt;$B452,SUM(מרקובחצי[[#This Row],[13]],T452)=2),1,"")</f>
        <v/>
      </c>
      <c r="AB451" t="str">
        <f>IF(AND(מרקובחצי[[#This Row],[CycleNumber]]&lt;$B452,SUM(מרקובחצי[[#This Row],[21]],U452)=2),1,"")</f>
        <v/>
      </c>
      <c r="AC451" t="str">
        <f>IF(AND(מרקובחצי[[#This Row],[CycleNumber]]&lt;$B452,SUM(מרקובחצי[[#This Row],[21]],V452)=2),1,"")</f>
        <v/>
      </c>
      <c r="AD451" t="str">
        <f>IF(AND(מרקובחצי[[#This Row],[CycleNumber]]&lt;$B452,SUM(מרקובחצי[[#This Row],[23]],V452)=2),1,"")</f>
        <v/>
      </c>
      <c r="AE451" t="str">
        <f>IF(AND(מרקובחצי[[#This Row],[CycleNumber]]&lt;$B452,SUM(מרקובחצי[[#This Row],[23]],W452)=2),1,"")</f>
        <v/>
      </c>
      <c r="AF451" t="str">
        <f>IF(AND(מרקובחצי[[#This Row],[CycleNumber]]&lt;$B452,SUM(מרקובחצי[[#This Row],[31]],O452)=2),1,"")</f>
        <v/>
      </c>
      <c r="AG451" t="str">
        <f>IF(AND(מרקובחצי[[#This Row],[CycleNumber]]&lt;$B452,SUM(מרקובחצי[[#This Row],[31]],P452)=2),1,"")</f>
        <v/>
      </c>
      <c r="AH451" t="str">
        <f>IF(AND(מרקובחצי[[#This Row],[CycleNumber]]&lt;$B452,SUM(מרקובחצי[[#This Row],[31]],Q452)=2),1,"")</f>
        <v/>
      </c>
      <c r="AI451" t="str">
        <f>IF(AND(מרקובחצי[[#This Row],[CycleNumber]]&lt;$B452,SUM(U451:U452)=2),1,"")</f>
        <v/>
      </c>
      <c r="AJ451" t="str">
        <f>IF(AND(מרקובחצי[[#This Row],[CycleNumber]]&lt;$B452,SUM(מרקובחצי[[#This Row],[32]],O452)=2),1,"")</f>
        <v/>
      </c>
      <c r="AK451" t="str">
        <f>IF(AND(מרקובחצי[[#This Row],[CycleNumber]]&lt;$B452,SUM(מרקובחצי[[#This Row],[32]],P452)=2),1,"")</f>
        <v/>
      </c>
      <c r="AL451" t="str">
        <f>IF(AND(מרקובחצי[[#This Row],[CycleNumber]]&lt;$B452,SUM(מרקובחצי[[#This Row],[32]],Q452)=2),1,"")</f>
        <v/>
      </c>
      <c r="AM451" t="str">
        <f>IF(AND(מרקובחצי[[#This Row],[CycleNumber]]&lt;$B452,SUM(V451:V452)=2),1,"")</f>
        <v/>
      </c>
      <c r="AN451" t="str">
        <f>IF(AND(מרקובחצי[[#This Row],[CycleNumber]]&lt;$B452,SUM(מרקובחצי[[#This Row],[33]],O452)=2),1,"")</f>
        <v/>
      </c>
      <c r="AO451" t="str">
        <f>IF(AND(מרקובחצי[[#This Row],[CycleNumber]]&lt;$B452,SUM(מרקובחצי[[#This Row],[33]],P452)=2),1,"")</f>
        <v/>
      </c>
      <c r="AP451" t="str">
        <f>IF(AND(מרקובחצי[[#This Row],[CycleNumber]]&lt;$B452,SUM(מרקובחצי[[#This Row],[33]],Q452)=2),1,"")</f>
        <v/>
      </c>
      <c r="AQ451" t="str">
        <f>IF(AND(מרקובחצי[[#This Row],[CycleNumber]]&lt;$B452,SUM(W451:W452)=2),1,"")</f>
        <v/>
      </c>
      <c r="AR451" t="str">
        <f>IF(AND(מרקובחצי[[#This Row],[CycleNumber]]&lt;$B452,SUM(מרקובחצי[[#This Row],[12]],S452)=2),1,"")</f>
        <v/>
      </c>
      <c r="AS451" t="str">
        <f>IF(AND(מרקובחצי[[#This Row],[CycleNumber]]&lt;$B452,SUM(מרקובחצי[[#This Row],[22]],V452)=2),1,"")</f>
        <v/>
      </c>
      <c r="AT451" s="3">
        <f>SUM(מרקובחצי[[#This Row],[11]:[33]])</f>
        <v>0</v>
      </c>
    </row>
    <row r="452" spans="1:46" hidden="1" x14ac:dyDescent="0.25">
      <c r="A452" t="s">
        <v>48</v>
      </c>
      <c r="B452">
        <v>2</v>
      </c>
      <c r="C452">
        <v>26</v>
      </c>
      <c r="D452">
        <f>מרקובחצי[[#This Row],[LengthofCycle]]+1</f>
        <v>27</v>
      </c>
      <c r="E452">
        <f>IF(IFERROR(LOOKUP(מרקובחצי[[#This Row],[ClientID]],קביעויות[הפלגה]),FALSE)=מרקובחצי[[#This Row],[ClientID]],1,"")</f>
        <v>1</v>
      </c>
      <c r="F452" t="str">
        <f>IF(IFERROR(LOOKUP(מרקובחצי[[#This Row],[ClientID]],סוגחציקבוע[S31]),FALSE)=מרקובחצי[[#This Row],[ClientID]],1,"")</f>
        <v/>
      </c>
      <c r="G452" t="str">
        <f>IF(IFERROR(LOOKUP(מרקובחצי[[#This Row],[ClientID]],סוגחציקבוע[S32]),FALSE)=מרקובחצי[[#This Row],[ClientID]],1,"")</f>
        <v/>
      </c>
      <c r="H452" t="str">
        <f>IF(IFERROR(LOOKUP(מרקובחצי[[#This Row],[ClientID]],סוגחציקבוע[S33]),FALSE)=מרקובחצי[[#This Row],[ClientID]],1,"")</f>
        <v/>
      </c>
      <c r="I452" t="str">
        <f>IF(IFERROR(LOOKUP(מרקובחצי[[#This Row],[ClientID]],סוגחציקבוע[S32&amp;33]),FALSE)=מרקובחצי[[#This Row],[ClientID]],1,"")</f>
        <v/>
      </c>
      <c r="J452">
        <f>IF(SUM(מרקובחצי[[#This Row],[11]:[13]])=1,מרקובחצי[[#This Row],[עד ועד]],IF(SUM(R451:T452)=1,IF(מרקובחצי[[#This Row],[עד ועד]]&lt;J451,מרקובחצי[[#This Row],[עד ועד]],J451),J451))</f>
        <v>27</v>
      </c>
      <c r="K452">
        <f>IF(SUM(מרקובחצי[[#This Row],[11]:[13]])=1,מרקובחצי[[#This Row],[עד ועד]],IF(SUM(R451:T452)=1,IF(מרקובחצי[[#This Row],[עד ועד]]&gt;K451,מרקובחצי[[#This Row],[עד ועד]],K451),K451))</f>
        <v>27</v>
      </c>
      <c r="L452" t="str">
        <f>IF(AND(SUM(מרקובחצי[[#This Row],[31]:[33]])=1,SUM(U451:W451)=0),מרקובחצי[[#This Row],[מקס]]-מרקובחצי[[#This Row],[מינ]],"")</f>
        <v/>
      </c>
      <c r="M45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52" t="str">
        <f t="shared" si="7"/>
        <v/>
      </c>
      <c r="O452" t="str">
        <f>IF(מרקובחצי[[#This Row],[קבעה הפלגה?]]=1,"",IF(AND(מרקובחצי[[#This Row],[עד ועד]]&lt;29,OR(מרקובחצי[[#This Row],[CycleNumber]]=1,AND(U451=1,OR(מרקובחצי[[#This Row],[עד ועד]]&lt;J451,מרקובחצי[[#This Row],[עד ועד]]&gt;K451)),AND(V451=1,מרקובחצי[[#This Row],[עד ועד]]&lt;J451),W451=1)),1,""))</f>
        <v/>
      </c>
      <c r="P452" t="str">
        <f>IF(מרקובחצי[[#This Row],[קבעה הפלגה?]]=1,"",IF(AND(מרקובחצי[[#This Row],[עד ועד]]&gt;28,מרקובחצי[[#This Row],[עד ועד]]&lt;32,OR(מרקובחצי[[#This Row],[CycleNumber]]=1,AND(U451=1),AND(V451=1,OR(מרקובחצי[[#This Row],[עד ועד]]&lt;J451,מרקובחצי[[#This Row],[עד ועד]]&gt;K451)),W451=1)),1,""))</f>
        <v/>
      </c>
      <c r="Q452" t="str">
        <f>IF(מרקובחצי[[#This Row],[קבעה הפלגה?]]=1,"",IF(AND(מרקובחצי[[#This Row],[עד ועד]]&gt;31,OR(מרקובחצי[[#This Row],[CycleNumber]]=1,AND(U451=1),AND(V451=1,מרקובחצי[[#This Row],[עד ועד]]&gt;K451),AND(W451=1,OR(מרקובחצי[[#This Row],[עד ועד]]&gt;K451,מרקובחצי[[#This Row],[עד ועד]]&lt;J451)))),1,""))</f>
        <v/>
      </c>
      <c r="R452" t="str">
        <f>IF(מרקובחצי[[#This Row],[CycleNumber]]&gt;1,IF(AND(O451=1,מרקובחצי[[#This Row],[עד ועד]]&lt;29),1,""),"")</f>
        <v/>
      </c>
      <c r="S452" t="str">
        <f>IF(מרקובחצי[[#This Row],[CycleNumber]]&gt;1,IF(OR(AND(O451=1,מרקובחצי[[#This Row],[עד ועד]]&gt;28),AND(P451=1),AND(Q451=1,מרקובחצי[[#This Row],[עד ועד]]&lt;32)),1,""),"")</f>
        <v/>
      </c>
      <c r="T452" t="str">
        <f>IF(מרקובחצי[[#This Row],[CycleNumber]]&gt;1,IF(AND(Q451=1,מרקובחצי[[#This Row],[עד ועד]]&gt;31),1,""),"")</f>
        <v/>
      </c>
      <c r="U452" t="str">
        <f>IF(מרקובחצי[[#This Row],[CycleNumber]]&gt;1,IF(AND(R451=1,מרקובחצי[[#This Row],[עד ועד]]&lt;29),1,IF(AND(U451=1,NOT(OR(מרקובחצי[[#This Row],[עד ועד]]&lt;J451,מרקובחצי[[#This Row],[עד ועד]]&gt;K451))),1,"")),"")</f>
        <v/>
      </c>
      <c r="V452" t="str">
        <f>IF(מרקובחצי[[#This Row],[CycleNumber]]&gt;1,IF(AND(SUM(R451:T451)=1,מרקובחצי[[#This Row],[עד ועד]]&gt;28,מרקובחצי[[#This Row],[עד ועד]]&lt;32),1,IF(OR(S451=1,AND(R451=1,מרקובחצי[[#This Row],[עד ועד]]&gt;28),AND(T451=1,מרקובחצי[[#This Row],[עד ועד]]&lt;32)),1,IF(AND(V451=1,NOT(OR(מרקובחצי[[#This Row],[עד ועד]]&lt;J451,מרקובחצי[[#This Row],[עד ועד]]&gt;K451))),1,""))),"")</f>
        <v/>
      </c>
      <c r="W452" t="str">
        <f>IF(מרקובחצי[[#This Row],[CycleNumber]]&gt;1,IF(AND(T451=1,מרקובחצי[[#This Row],[עד ועד]]&gt;31),1,IF(AND(W451=1,NOT(OR(מרקובחצי[[#This Row],[עד ועד]]&lt;J451,מרקובחצי[[#This Row],[עד ועד]]&gt;K451))),1,"")),"")</f>
        <v/>
      </c>
      <c r="X452" t="str">
        <f>IF(AND(מרקובחצי[[#This Row],[CycleNumber]]&lt;$B453,SUM(מרקובחצי[[#This Row],[11]],R453)=2),1,"")</f>
        <v/>
      </c>
      <c r="Y452" t="str">
        <f>IF(AND(מרקובחצי[[#This Row],[CycleNumber]]&lt;$B453,SUM(מרקובחצי[[#This Row],[11]],S453)=2),1,"")</f>
        <v/>
      </c>
      <c r="Z452" t="str">
        <f>IF(AND(מרקובחצי[[#This Row],[CycleNumber]]&lt;$B453,SUM(מרקובחצי[[#This Row],[13]],S453)=2),1,"")</f>
        <v/>
      </c>
      <c r="AA452" t="str">
        <f>IF(AND(מרקובחצי[[#This Row],[CycleNumber]]&lt;$B453,SUM(מרקובחצי[[#This Row],[13]],T453)=2),1,"")</f>
        <v/>
      </c>
      <c r="AB452" t="str">
        <f>IF(AND(מרקובחצי[[#This Row],[CycleNumber]]&lt;$B453,SUM(מרקובחצי[[#This Row],[21]],U453)=2),1,"")</f>
        <v/>
      </c>
      <c r="AC452" t="str">
        <f>IF(AND(מרקובחצי[[#This Row],[CycleNumber]]&lt;$B453,SUM(מרקובחצי[[#This Row],[21]],V453)=2),1,"")</f>
        <v/>
      </c>
      <c r="AD452" t="str">
        <f>IF(AND(מרקובחצי[[#This Row],[CycleNumber]]&lt;$B453,SUM(מרקובחצי[[#This Row],[23]],V453)=2),1,"")</f>
        <v/>
      </c>
      <c r="AE452" t="str">
        <f>IF(AND(מרקובחצי[[#This Row],[CycleNumber]]&lt;$B453,SUM(מרקובחצי[[#This Row],[23]],W453)=2),1,"")</f>
        <v/>
      </c>
      <c r="AF452" t="str">
        <f>IF(AND(מרקובחצי[[#This Row],[CycleNumber]]&lt;$B453,SUM(מרקובחצי[[#This Row],[31]],O453)=2),1,"")</f>
        <v/>
      </c>
      <c r="AG452" t="str">
        <f>IF(AND(מרקובחצי[[#This Row],[CycleNumber]]&lt;$B453,SUM(מרקובחצי[[#This Row],[31]],P453)=2),1,"")</f>
        <v/>
      </c>
      <c r="AH452" t="str">
        <f>IF(AND(מרקובחצי[[#This Row],[CycleNumber]]&lt;$B453,SUM(מרקובחצי[[#This Row],[31]],Q453)=2),1,"")</f>
        <v/>
      </c>
      <c r="AI452" t="str">
        <f>IF(AND(מרקובחצי[[#This Row],[CycleNumber]]&lt;$B453,SUM(U452:U453)=2),1,"")</f>
        <v/>
      </c>
      <c r="AJ452" t="str">
        <f>IF(AND(מרקובחצי[[#This Row],[CycleNumber]]&lt;$B453,SUM(מרקובחצי[[#This Row],[32]],O453)=2),1,"")</f>
        <v/>
      </c>
      <c r="AK452" t="str">
        <f>IF(AND(מרקובחצי[[#This Row],[CycleNumber]]&lt;$B453,SUM(מרקובחצי[[#This Row],[32]],P453)=2),1,"")</f>
        <v/>
      </c>
      <c r="AL452" t="str">
        <f>IF(AND(מרקובחצי[[#This Row],[CycleNumber]]&lt;$B453,SUM(מרקובחצי[[#This Row],[32]],Q453)=2),1,"")</f>
        <v/>
      </c>
      <c r="AM452" t="str">
        <f>IF(AND(מרקובחצי[[#This Row],[CycleNumber]]&lt;$B453,SUM(V452:V453)=2),1,"")</f>
        <v/>
      </c>
      <c r="AN452" t="str">
        <f>IF(AND(מרקובחצי[[#This Row],[CycleNumber]]&lt;$B453,SUM(מרקובחצי[[#This Row],[33]],O453)=2),1,"")</f>
        <v/>
      </c>
      <c r="AO452" t="str">
        <f>IF(AND(מרקובחצי[[#This Row],[CycleNumber]]&lt;$B453,SUM(מרקובחצי[[#This Row],[33]],P453)=2),1,"")</f>
        <v/>
      </c>
      <c r="AP452" t="str">
        <f>IF(AND(מרקובחצי[[#This Row],[CycleNumber]]&lt;$B453,SUM(מרקובחצי[[#This Row],[33]],Q453)=2),1,"")</f>
        <v/>
      </c>
      <c r="AQ452" t="str">
        <f>IF(AND(מרקובחצי[[#This Row],[CycleNumber]]&lt;$B453,SUM(W452:W453)=2),1,"")</f>
        <v/>
      </c>
      <c r="AR452" t="str">
        <f>IF(AND(מרקובחצי[[#This Row],[CycleNumber]]&lt;$B453,SUM(מרקובחצי[[#This Row],[12]],S453)=2),1,"")</f>
        <v/>
      </c>
      <c r="AS452" t="str">
        <f>IF(AND(מרקובחצי[[#This Row],[CycleNumber]]&lt;$B453,SUM(מרקובחצי[[#This Row],[22]],V453)=2),1,"")</f>
        <v/>
      </c>
      <c r="AT452" s="3">
        <f>SUM(מרקובחצי[[#This Row],[11]:[33]])</f>
        <v>0</v>
      </c>
    </row>
    <row r="453" spans="1:46" hidden="1" x14ac:dyDescent="0.25">
      <c r="A453" t="s">
        <v>48</v>
      </c>
      <c r="B453">
        <v>3</v>
      </c>
      <c r="C453">
        <v>29</v>
      </c>
      <c r="D453">
        <f>מרקובחצי[[#This Row],[LengthofCycle]]+1</f>
        <v>30</v>
      </c>
      <c r="E453">
        <f>IF(IFERROR(LOOKUP(מרקובחצי[[#This Row],[ClientID]],קביעויות[הפלגה]),FALSE)=מרקובחצי[[#This Row],[ClientID]],1,"")</f>
        <v>1</v>
      </c>
      <c r="F453" t="str">
        <f>IF(IFERROR(LOOKUP(מרקובחצי[[#This Row],[ClientID]],סוגחציקבוע[S31]),FALSE)=מרקובחצי[[#This Row],[ClientID]],1,"")</f>
        <v/>
      </c>
      <c r="G453" t="str">
        <f>IF(IFERROR(LOOKUP(מרקובחצי[[#This Row],[ClientID]],סוגחציקבוע[S32]),FALSE)=מרקובחצי[[#This Row],[ClientID]],1,"")</f>
        <v/>
      </c>
      <c r="H453" t="str">
        <f>IF(IFERROR(LOOKUP(מרקובחצי[[#This Row],[ClientID]],סוגחציקבוע[S33]),FALSE)=מרקובחצי[[#This Row],[ClientID]],1,"")</f>
        <v/>
      </c>
      <c r="I453" t="str">
        <f>IF(IFERROR(LOOKUP(מרקובחצי[[#This Row],[ClientID]],סוגחציקבוע[S32&amp;33]),FALSE)=מרקובחצי[[#This Row],[ClientID]],1,"")</f>
        <v/>
      </c>
      <c r="J453">
        <f>IF(SUM(מרקובחצי[[#This Row],[11]:[13]])=1,מרקובחצי[[#This Row],[עד ועד]],IF(SUM(R452:T453)=1,IF(מרקובחצי[[#This Row],[עד ועד]]&lt;J452,מרקובחצי[[#This Row],[עד ועד]],J452),J452))</f>
        <v>27</v>
      </c>
      <c r="K453">
        <f>IF(SUM(מרקובחצי[[#This Row],[11]:[13]])=1,מרקובחצי[[#This Row],[עד ועד]],IF(SUM(R452:T453)=1,IF(מרקובחצי[[#This Row],[עד ועד]]&gt;K452,מרקובחצי[[#This Row],[עד ועד]],K452),K452))</f>
        <v>27</v>
      </c>
      <c r="L453" t="str">
        <f>IF(AND(SUM(מרקובחצי[[#This Row],[31]:[33]])=1,SUM(U452:W452)=0),מרקובחצי[[#This Row],[מקס]]-מרקובחצי[[#This Row],[מינ]],"")</f>
        <v/>
      </c>
      <c r="M45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53" t="str">
        <f t="shared" si="7"/>
        <v/>
      </c>
      <c r="O453" t="str">
        <f>IF(מרקובחצי[[#This Row],[קבעה הפלגה?]]=1,"",IF(AND(מרקובחצי[[#This Row],[עד ועד]]&lt;29,OR(מרקובחצי[[#This Row],[CycleNumber]]=1,AND(U452=1,OR(מרקובחצי[[#This Row],[עד ועד]]&lt;J452,מרקובחצי[[#This Row],[עד ועד]]&gt;K452)),AND(V452=1,מרקובחצי[[#This Row],[עד ועד]]&lt;J452),W452=1)),1,""))</f>
        <v/>
      </c>
      <c r="P453" t="str">
        <f>IF(מרקובחצי[[#This Row],[קבעה הפלגה?]]=1,"",IF(AND(מרקובחצי[[#This Row],[עד ועד]]&gt;28,מרקובחצי[[#This Row],[עד ועד]]&lt;32,OR(מרקובחצי[[#This Row],[CycleNumber]]=1,AND(U452=1),AND(V452=1,OR(מרקובחצי[[#This Row],[עד ועד]]&lt;J452,מרקובחצי[[#This Row],[עד ועד]]&gt;K452)),W452=1)),1,""))</f>
        <v/>
      </c>
      <c r="Q453" t="str">
        <f>IF(מרקובחצי[[#This Row],[קבעה הפלגה?]]=1,"",IF(AND(מרקובחצי[[#This Row],[עד ועד]]&gt;31,OR(מרקובחצי[[#This Row],[CycleNumber]]=1,AND(U452=1),AND(V452=1,מרקובחצי[[#This Row],[עד ועד]]&gt;K452),AND(W452=1,OR(מרקובחצי[[#This Row],[עד ועד]]&gt;K452,מרקובחצי[[#This Row],[עד ועד]]&lt;J452)))),1,""))</f>
        <v/>
      </c>
      <c r="R453" t="str">
        <f>IF(מרקובחצי[[#This Row],[CycleNumber]]&gt;1,IF(AND(O452=1,מרקובחצי[[#This Row],[עד ועד]]&lt;29),1,""),"")</f>
        <v/>
      </c>
      <c r="S453" t="str">
        <f>IF(מרקובחצי[[#This Row],[CycleNumber]]&gt;1,IF(OR(AND(O452=1,מרקובחצי[[#This Row],[עד ועד]]&gt;28),AND(P452=1),AND(Q452=1,מרקובחצי[[#This Row],[עד ועד]]&lt;32)),1,""),"")</f>
        <v/>
      </c>
      <c r="T453" t="str">
        <f>IF(מרקובחצי[[#This Row],[CycleNumber]]&gt;1,IF(AND(Q452=1,מרקובחצי[[#This Row],[עד ועד]]&gt;31),1,""),"")</f>
        <v/>
      </c>
      <c r="U453" t="str">
        <f>IF(מרקובחצי[[#This Row],[CycleNumber]]&gt;1,IF(AND(R452=1,מרקובחצי[[#This Row],[עד ועד]]&lt;29),1,IF(AND(U452=1,NOT(OR(מרקובחצי[[#This Row],[עד ועד]]&lt;J452,מרקובחצי[[#This Row],[עד ועד]]&gt;K452))),1,"")),"")</f>
        <v/>
      </c>
      <c r="V453" t="str">
        <f>IF(מרקובחצי[[#This Row],[CycleNumber]]&gt;1,IF(AND(SUM(R452:T452)=1,מרקובחצי[[#This Row],[עד ועד]]&gt;28,מרקובחצי[[#This Row],[עד ועד]]&lt;32),1,IF(OR(S452=1,AND(R452=1,מרקובחצי[[#This Row],[עד ועד]]&gt;28),AND(T452=1,מרקובחצי[[#This Row],[עד ועד]]&lt;32)),1,IF(AND(V452=1,NOT(OR(מרקובחצי[[#This Row],[עד ועד]]&lt;J452,מרקובחצי[[#This Row],[עד ועד]]&gt;K452))),1,""))),"")</f>
        <v/>
      </c>
      <c r="W453" t="str">
        <f>IF(מרקובחצי[[#This Row],[CycleNumber]]&gt;1,IF(AND(T452=1,מרקובחצי[[#This Row],[עד ועד]]&gt;31),1,IF(AND(W452=1,NOT(OR(מרקובחצי[[#This Row],[עד ועד]]&lt;J452,מרקובחצי[[#This Row],[עד ועד]]&gt;K452))),1,"")),"")</f>
        <v/>
      </c>
      <c r="X453" t="str">
        <f>IF(AND(מרקובחצי[[#This Row],[CycleNumber]]&lt;$B454,SUM(מרקובחצי[[#This Row],[11]],R454)=2),1,"")</f>
        <v/>
      </c>
      <c r="Y453" t="str">
        <f>IF(AND(מרקובחצי[[#This Row],[CycleNumber]]&lt;$B454,SUM(מרקובחצי[[#This Row],[11]],S454)=2),1,"")</f>
        <v/>
      </c>
      <c r="Z453" t="str">
        <f>IF(AND(מרקובחצי[[#This Row],[CycleNumber]]&lt;$B454,SUM(מרקובחצי[[#This Row],[13]],S454)=2),1,"")</f>
        <v/>
      </c>
      <c r="AA453" t="str">
        <f>IF(AND(מרקובחצי[[#This Row],[CycleNumber]]&lt;$B454,SUM(מרקובחצי[[#This Row],[13]],T454)=2),1,"")</f>
        <v/>
      </c>
      <c r="AB453" t="str">
        <f>IF(AND(מרקובחצי[[#This Row],[CycleNumber]]&lt;$B454,SUM(מרקובחצי[[#This Row],[21]],U454)=2),1,"")</f>
        <v/>
      </c>
      <c r="AC453" t="str">
        <f>IF(AND(מרקובחצי[[#This Row],[CycleNumber]]&lt;$B454,SUM(מרקובחצי[[#This Row],[21]],V454)=2),1,"")</f>
        <v/>
      </c>
      <c r="AD453" t="str">
        <f>IF(AND(מרקובחצי[[#This Row],[CycleNumber]]&lt;$B454,SUM(מרקובחצי[[#This Row],[23]],V454)=2),1,"")</f>
        <v/>
      </c>
      <c r="AE453" t="str">
        <f>IF(AND(מרקובחצי[[#This Row],[CycleNumber]]&lt;$B454,SUM(מרקובחצי[[#This Row],[23]],W454)=2),1,"")</f>
        <v/>
      </c>
      <c r="AF453" t="str">
        <f>IF(AND(מרקובחצי[[#This Row],[CycleNumber]]&lt;$B454,SUM(מרקובחצי[[#This Row],[31]],O454)=2),1,"")</f>
        <v/>
      </c>
      <c r="AG453" t="str">
        <f>IF(AND(מרקובחצי[[#This Row],[CycleNumber]]&lt;$B454,SUM(מרקובחצי[[#This Row],[31]],P454)=2),1,"")</f>
        <v/>
      </c>
      <c r="AH453" t="str">
        <f>IF(AND(מרקובחצי[[#This Row],[CycleNumber]]&lt;$B454,SUM(מרקובחצי[[#This Row],[31]],Q454)=2),1,"")</f>
        <v/>
      </c>
      <c r="AI453" t="str">
        <f>IF(AND(מרקובחצי[[#This Row],[CycleNumber]]&lt;$B454,SUM(U453:U454)=2),1,"")</f>
        <v/>
      </c>
      <c r="AJ453" t="str">
        <f>IF(AND(מרקובחצי[[#This Row],[CycleNumber]]&lt;$B454,SUM(מרקובחצי[[#This Row],[32]],O454)=2),1,"")</f>
        <v/>
      </c>
      <c r="AK453" t="str">
        <f>IF(AND(מרקובחצי[[#This Row],[CycleNumber]]&lt;$B454,SUM(מרקובחצי[[#This Row],[32]],P454)=2),1,"")</f>
        <v/>
      </c>
      <c r="AL453" t="str">
        <f>IF(AND(מרקובחצי[[#This Row],[CycleNumber]]&lt;$B454,SUM(מרקובחצי[[#This Row],[32]],Q454)=2),1,"")</f>
        <v/>
      </c>
      <c r="AM453" t="str">
        <f>IF(AND(מרקובחצי[[#This Row],[CycleNumber]]&lt;$B454,SUM(V453:V454)=2),1,"")</f>
        <v/>
      </c>
      <c r="AN453" t="str">
        <f>IF(AND(מרקובחצי[[#This Row],[CycleNumber]]&lt;$B454,SUM(מרקובחצי[[#This Row],[33]],O454)=2),1,"")</f>
        <v/>
      </c>
      <c r="AO453" t="str">
        <f>IF(AND(מרקובחצי[[#This Row],[CycleNumber]]&lt;$B454,SUM(מרקובחצי[[#This Row],[33]],P454)=2),1,"")</f>
        <v/>
      </c>
      <c r="AP453" t="str">
        <f>IF(AND(מרקובחצי[[#This Row],[CycleNumber]]&lt;$B454,SUM(מרקובחצי[[#This Row],[33]],Q454)=2),1,"")</f>
        <v/>
      </c>
      <c r="AQ453" t="str">
        <f>IF(AND(מרקובחצי[[#This Row],[CycleNumber]]&lt;$B454,SUM(W453:W454)=2),1,"")</f>
        <v/>
      </c>
      <c r="AR453" t="str">
        <f>IF(AND(מרקובחצי[[#This Row],[CycleNumber]]&lt;$B454,SUM(מרקובחצי[[#This Row],[12]],S454)=2),1,"")</f>
        <v/>
      </c>
      <c r="AS453" t="str">
        <f>IF(AND(מרקובחצי[[#This Row],[CycleNumber]]&lt;$B454,SUM(מרקובחצי[[#This Row],[22]],V454)=2),1,"")</f>
        <v/>
      </c>
      <c r="AT453" s="3">
        <f>SUM(מרקובחצי[[#This Row],[11]:[33]])</f>
        <v>0</v>
      </c>
    </row>
    <row r="454" spans="1:46" hidden="1" x14ac:dyDescent="0.25">
      <c r="A454" t="s">
        <v>48</v>
      </c>
      <c r="B454">
        <v>4</v>
      </c>
      <c r="C454">
        <v>26</v>
      </c>
      <c r="D454">
        <f>מרקובחצי[[#This Row],[LengthofCycle]]+1</f>
        <v>27</v>
      </c>
      <c r="E454">
        <f>IF(IFERROR(LOOKUP(מרקובחצי[[#This Row],[ClientID]],קביעויות[הפלגה]),FALSE)=מרקובחצי[[#This Row],[ClientID]],1,"")</f>
        <v>1</v>
      </c>
      <c r="F454" t="str">
        <f>IF(IFERROR(LOOKUP(מרקובחצי[[#This Row],[ClientID]],סוגחציקבוע[S31]),FALSE)=מרקובחצי[[#This Row],[ClientID]],1,"")</f>
        <v/>
      </c>
      <c r="G454" t="str">
        <f>IF(IFERROR(LOOKUP(מרקובחצי[[#This Row],[ClientID]],סוגחציקבוע[S32]),FALSE)=מרקובחצי[[#This Row],[ClientID]],1,"")</f>
        <v/>
      </c>
      <c r="H454" t="str">
        <f>IF(IFERROR(LOOKUP(מרקובחצי[[#This Row],[ClientID]],סוגחציקבוע[S33]),FALSE)=מרקובחצי[[#This Row],[ClientID]],1,"")</f>
        <v/>
      </c>
      <c r="I454" t="str">
        <f>IF(IFERROR(LOOKUP(מרקובחצי[[#This Row],[ClientID]],סוגחציקבוע[S32&amp;33]),FALSE)=מרקובחצי[[#This Row],[ClientID]],1,"")</f>
        <v/>
      </c>
      <c r="J454">
        <f>IF(SUM(מרקובחצי[[#This Row],[11]:[13]])=1,מרקובחצי[[#This Row],[עד ועד]],IF(SUM(R453:T454)=1,IF(מרקובחצי[[#This Row],[עד ועד]]&lt;J453,מרקובחצי[[#This Row],[עד ועד]],J453),J453))</f>
        <v>27</v>
      </c>
      <c r="K454">
        <f>IF(SUM(מרקובחצי[[#This Row],[11]:[13]])=1,מרקובחצי[[#This Row],[עד ועד]],IF(SUM(R453:T454)=1,IF(מרקובחצי[[#This Row],[עד ועד]]&gt;K453,מרקובחצי[[#This Row],[עד ועד]],K453),K453))</f>
        <v>27</v>
      </c>
      <c r="L454" t="str">
        <f>IF(AND(SUM(מרקובחצי[[#This Row],[31]:[33]])=1,SUM(U453:W453)=0),מרקובחצי[[#This Row],[מקס]]-מרקובחצי[[#This Row],[מינ]],"")</f>
        <v/>
      </c>
      <c r="M45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54" t="str">
        <f t="shared" si="7"/>
        <v/>
      </c>
      <c r="O454" t="str">
        <f>IF(מרקובחצי[[#This Row],[קבעה הפלגה?]]=1,"",IF(AND(מרקובחצי[[#This Row],[עד ועד]]&lt;29,OR(מרקובחצי[[#This Row],[CycleNumber]]=1,AND(U453=1,OR(מרקובחצי[[#This Row],[עד ועד]]&lt;J453,מרקובחצי[[#This Row],[עד ועד]]&gt;K453)),AND(V453=1,מרקובחצי[[#This Row],[עד ועד]]&lt;J453),W453=1)),1,""))</f>
        <v/>
      </c>
      <c r="P454" t="str">
        <f>IF(מרקובחצי[[#This Row],[קבעה הפלגה?]]=1,"",IF(AND(מרקובחצי[[#This Row],[עד ועד]]&gt;28,מרקובחצי[[#This Row],[עד ועד]]&lt;32,OR(מרקובחצי[[#This Row],[CycleNumber]]=1,AND(U453=1),AND(V453=1,OR(מרקובחצי[[#This Row],[עד ועד]]&lt;J453,מרקובחצי[[#This Row],[עד ועד]]&gt;K453)),W453=1)),1,""))</f>
        <v/>
      </c>
      <c r="Q454" t="str">
        <f>IF(מרקובחצי[[#This Row],[קבעה הפלגה?]]=1,"",IF(AND(מרקובחצי[[#This Row],[עד ועד]]&gt;31,OR(מרקובחצי[[#This Row],[CycleNumber]]=1,AND(U453=1),AND(V453=1,מרקובחצי[[#This Row],[עד ועד]]&gt;K453),AND(W453=1,OR(מרקובחצי[[#This Row],[עד ועד]]&gt;K453,מרקובחצי[[#This Row],[עד ועד]]&lt;J453)))),1,""))</f>
        <v/>
      </c>
      <c r="R454" t="str">
        <f>IF(מרקובחצי[[#This Row],[CycleNumber]]&gt;1,IF(AND(O453=1,מרקובחצי[[#This Row],[עד ועד]]&lt;29),1,""),"")</f>
        <v/>
      </c>
      <c r="S454" t="str">
        <f>IF(מרקובחצי[[#This Row],[CycleNumber]]&gt;1,IF(OR(AND(O453=1,מרקובחצי[[#This Row],[עד ועד]]&gt;28),AND(P453=1),AND(Q453=1,מרקובחצי[[#This Row],[עד ועד]]&lt;32)),1,""),"")</f>
        <v/>
      </c>
      <c r="T454" t="str">
        <f>IF(מרקובחצי[[#This Row],[CycleNumber]]&gt;1,IF(AND(Q453=1,מרקובחצי[[#This Row],[עד ועד]]&gt;31),1,""),"")</f>
        <v/>
      </c>
      <c r="U454" t="str">
        <f>IF(מרקובחצי[[#This Row],[CycleNumber]]&gt;1,IF(AND(R453=1,מרקובחצי[[#This Row],[עד ועד]]&lt;29),1,IF(AND(U453=1,NOT(OR(מרקובחצי[[#This Row],[עד ועד]]&lt;J453,מרקובחצי[[#This Row],[עד ועד]]&gt;K453))),1,"")),"")</f>
        <v/>
      </c>
      <c r="V454" t="str">
        <f>IF(מרקובחצי[[#This Row],[CycleNumber]]&gt;1,IF(AND(SUM(R453:T453)=1,מרקובחצי[[#This Row],[עד ועד]]&gt;28,מרקובחצי[[#This Row],[עד ועד]]&lt;32),1,IF(OR(S453=1,AND(R453=1,מרקובחצי[[#This Row],[עד ועד]]&gt;28),AND(T453=1,מרקובחצי[[#This Row],[עד ועד]]&lt;32)),1,IF(AND(V453=1,NOT(OR(מרקובחצי[[#This Row],[עד ועד]]&lt;J453,מרקובחצי[[#This Row],[עד ועד]]&gt;K453))),1,""))),"")</f>
        <v/>
      </c>
      <c r="W454" t="str">
        <f>IF(מרקובחצי[[#This Row],[CycleNumber]]&gt;1,IF(AND(T453=1,מרקובחצי[[#This Row],[עד ועד]]&gt;31),1,IF(AND(W453=1,NOT(OR(מרקובחצי[[#This Row],[עד ועד]]&lt;J453,מרקובחצי[[#This Row],[עד ועד]]&gt;K453))),1,"")),"")</f>
        <v/>
      </c>
      <c r="X454" t="str">
        <f>IF(AND(מרקובחצי[[#This Row],[CycleNumber]]&lt;$B455,SUM(מרקובחצי[[#This Row],[11]],R455)=2),1,"")</f>
        <v/>
      </c>
      <c r="Y454" t="str">
        <f>IF(AND(מרקובחצי[[#This Row],[CycleNumber]]&lt;$B455,SUM(מרקובחצי[[#This Row],[11]],S455)=2),1,"")</f>
        <v/>
      </c>
      <c r="Z454" t="str">
        <f>IF(AND(מרקובחצי[[#This Row],[CycleNumber]]&lt;$B455,SUM(מרקובחצי[[#This Row],[13]],S455)=2),1,"")</f>
        <v/>
      </c>
      <c r="AA454" t="str">
        <f>IF(AND(מרקובחצי[[#This Row],[CycleNumber]]&lt;$B455,SUM(מרקובחצי[[#This Row],[13]],T455)=2),1,"")</f>
        <v/>
      </c>
      <c r="AB454" t="str">
        <f>IF(AND(מרקובחצי[[#This Row],[CycleNumber]]&lt;$B455,SUM(מרקובחצי[[#This Row],[21]],U455)=2),1,"")</f>
        <v/>
      </c>
      <c r="AC454" t="str">
        <f>IF(AND(מרקובחצי[[#This Row],[CycleNumber]]&lt;$B455,SUM(מרקובחצי[[#This Row],[21]],V455)=2),1,"")</f>
        <v/>
      </c>
      <c r="AD454" t="str">
        <f>IF(AND(מרקובחצי[[#This Row],[CycleNumber]]&lt;$B455,SUM(מרקובחצי[[#This Row],[23]],V455)=2),1,"")</f>
        <v/>
      </c>
      <c r="AE454" t="str">
        <f>IF(AND(מרקובחצי[[#This Row],[CycleNumber]]&lt;$B455,SUM(מרקובחצי[[#This Row],[23]],W455)=2),1,"")</f>
        <v/>
      </c>
      <c r="AF454" t="str">
        <f>IF(AND(מרקובחצי[[#This Row],[CycleNumber]]&lt;$B455,SUM(מרקובחצי[[#This Row],[31]],O455)=2),1,"")</f>
        <v/>
      </c>
      <c r="AG454" t="str">
        <f>IF(AND(מרקובחצי[[#This Row],[CycleNumber]]&lt;$B455,SUM(מרקובחצי[[#This Row],[31]],P455)=2),1,"")</f>
        <v/>
      </c>
      <c r="AH454" t="str">
        <f>IF(AND(מרקובחצי[[#This Row],[CycleNumber]]&lt;$B455,SUM(מרקובחצי[[#This Row],[31]],Q455)=2),1,"")</f>
        <v/>
      </c>
      <c r="AI454" t="str">
        <f>IF(AND(מרקובחצי[[#This Row],[CycleNumber]]&lt;$B455,SUM(U454:U455)=2),1,"")</f>
        <v/>
      </c>
      <c r="AJ454" t="str">
        <f>IF(AND(מרקובחצי[[#This Row],[CycleNumber]]&lt;$B455,SUM(מרקובחצי[[#This Row],[32]],O455)=2),1,"")</f>
        <v/>
      </c>
      <c r="AK454" t="str">
        <f>IF(AND(מרקובחצי[[#This Row],[CycleNumber]]&lt;$B455,SUM(מרקובחצי[[#This Row],[32]],P455)=2),1,"")</f>
        <v/>
      </c>
      <c r="AL454" t="str">
        <f>IF(AND(מרקובחצי[[#This Row],[CycleNumber]]&lt;$B455,SUM(מרקובחצי[[#This Row],[32]],Q455)=2),1,"")</f>
        <v/>
      </c>
      <c r="AM454" t="str">
        <f>IF(AND(מרקובחצי[[#This Row],[CycleNumber]]&lt;$B455,SUM(V454:V455)=2),1,"")</f>
        <v/>
      </c>
      <c r="AN454" t="str">
        <f>IF(AND(מרקובחצי[[#This Row],[CycleNumber]]&lt;$B455,SUM(מרקובחצי[[#This Row],[33]],O455)=2),1,"")</f>
        <v/>
      </c>
      <c r="AO454" t="str">
        <f>IF(AND(מרקובחצי[[#This Row],[CycleNumber]]&lt;$B455,SUM(מרקובחצי[[#This Row],[33]],P455)=2),1,"")</f>
        <v/>
      </c>
      <c r="AP454" t="str">
        <f>IF(AND(מרקובחצי[[#This Row],[CycleNumber]]&lt;$B455,SUM(מרקובחצי[[#This Row],[33]],Q455)=2),1,"")</f>
        <v/>
      </c>
      <c r="AQ454" t="str">
        <f>IF(AND(מרקובחצי[[#This Row],[CycleNumber]]&lt;$B455,SUM(W454:W455)=2),1,"")</f>
        <v/>
      </c>
      <c r="AR454" t="str">
        <f>IF(AND(מרקובחצי[[#This Row],[CycleNumber]]&lt;$B455,SUM(מרקובחצי[[#This Row],[12]],S455)=2),1,"")</f>
        <v/>
      </c>
      <c r="AS454" t="str">
        <f>IF(AND(מרקובחצי[[#This Row],[CycleNumber]]&lt;$B455,SUM(מרקובחצי[[#This Row],[22]],V455)=2),1,"")</f>
        <v/>
      </c>
      <c r="AT454" s="3">
        <f>SUM(מרקובחצי[[#This Row],[11]:[33]])</f>
        <v>0</v>
      </c>
    </row>
    <row r="455" spans="1:46" hidden="1" x14ac:dyDescent="0.25">
      <c r="A455" t="s">
        <v>48</v>
      </c>
      <c r="B455">
        <v>5</v>
      </c>
      <c r="C455">
        <v>27</v>
      </c>
      <c r="D455">
        <f>מרקובחצי[[#This Row],[LengthofCycle]]+1</f>
        <v>28</v>
      </c>
      <c r="E455">
        <f>IF(IFERROR(LOOKUP(מרקובחצי[[#This Row],[ClientID]],קביעויות[הפלגה]),FALSE)=מרקובחצי[[#This Row],[ClientID]],1,"")</f>
        <v>1</v>
      </c>
      <c r="F455" t="str">
        <f>IF(IFERROR(LOOKUP(מרקובחצי[[#This Row],[ClientID]],סוגחציקבוע[S31]),FALSE)=מרקובחצי[[#This Row],[ClientID]],1,"")</f>
        <v/>
      </c>
      <c r="G455" t="str">
        <f>IF(IFERROR(LOOKUP(מרקובחצי[[#This Row],[ClientID]],סוגחציקבוע[S32]),FALSE)=מרקובחצי[[#This Row],[ClientID]],1,"")</f>
        <v/>
      </c>
      <c r="H455" t="str">
        <f>IF(IFERROR(LOOKUP(מרקובחצי[[#This Row],[ClientID]],סוגחציקבוע[S33]),FALSE)=מרקובחצי[[#This Row],[ClientID]],1,"")</f>
        <v/>
      </c>
      <c r="I455" t="str">
        <f>IF(IFERROR(LOOKUP(מרקובחצי[[#This Row],[ClientID]],סוגחציקבוע[S32&amp;33]),FALSE)=מרקובחצי[[#This Row],[ClientID]],1,"")</f>
        <v/>
      </c>
      <c r="J455">
        <f>IF(SUM(מרקובחצי[[#This Row],[11]:[13]])=1,מרקובחצי[[#This Row],[עד ועד]],IF(SUM(R454:T455)=1,IF(מרקובחצי[[#This Row],[עד ועד]]&lt;J454,מרקובחצי[[#This Row],[עד ועד]],J454),J454))</f>
        <v>27</v>
      </c>
      <c r="K455">
        <f>IF(SUM(מרקובחצי[[#This Row],[11]:[13]])=1,מרקובחצי[[#This Row],[עד ועד]],IF(SUM(R454:T455)=1,IF(מרקובחצי[[#This Row],[עד ועד]]&gt;K454,מרקובחצי[[#This Row],[עד ועד]],K454),K454))</f>
        <v>27</v>
      </c>
      <c r="L455" t="str">
        <f>IF(AND(SUM(מרקובחצי[[#This Row],[31]:[33]])=1,SUM(U454:W454)=0),מרקובחצי[[#This Row],[מקס]]-מרקובחצי[[#This Row],[מינ]],"")</f>
        <v/>
      </c>
      <c r="M45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55" t="str">
        <f t="shared" si="7"/>
        <v/>
      </c>
      <c r="O455" t="str">
        <f>IF(מרקובחצי[[#This Row],[קבעה הפלגה?]]=1,"",IF(AND(מרקובחצי[[#This Row],[עד ועד]]&lt;29,OR(מרקובחצי[[#This Row],[CycleNumber]]=1,AND(U454=1,OR(מרקובחצי[[#This Row],[עד ועד]]&lt;J454,מרקובחצי[[#This Row],[עד ועד]]&gt;K454)),AND(V454=1,מרקובחצי[[#This Row],[עד ועד]]&lt;J454),W454=1)),1,""))</f>
        <v/>
      </c>
      <c r="P455" t="str">
        <f>IF(מרקובחצי[[#This Row],[קבעה הפלגה?]]=1,"",IF(AND(מרקובחצי[[#This Row],[עד ועד]]&gt;28,מרקובחצי[[#This Row],[עד ועד]]&lt;32,OR(מרקובחצי[[#This Row],[CycleNumber]]=1,AND(U454=1),AND(V454=1,OR(מרקובחצי[[#This Row],[עד ועד]]&lt;J454,מרקובחצי[[#This Row],[עד ועד]]&gt;K454)),W454=1)),1,""))</f>
        <v/>
      </c>
      <c r="Q455" t="str">
        <f>IF(מרקובחצי[[#This Row],[קבעה הפלגה?]]=1,"",IF(AND(מרקובחצי[[#This Row],[עד ועד]]&gt;31,OR(מרקובחצי[[#This Row],[CycleNumber]]=1,AND(U454=1),AND(V454=1,מרקובחצי[[#This Row],[עד ועד]]&gt;K454),AND(W454=1,OR(מרקובחצי[[#This Row],[עד ועד]]&gt;K454,מרקובחצי[[#This Row],[עד ועד]]&lt;J454)))),1,""))</f>
        <v/>
      </c>
      <c r="R455" t="str">
        <f>IF(מרקובחצי[[#This Row],[CycleNumber]]&gt;1,IF(AND(O454=1,מרקובחצי[[#This Row],[עד ועד]]&lt;29),1,""),"")</f>
        <v/>
      </c>
      <c r="S455" t="str">
        <f>IF(מרקובחצי[[#This Row],[CycleNumber]]&gt;1,IF(OR(AND(O454=1,מרקובחצי[[#This Row],[עד ועד]]&gt;28),AND(P454=1),AND(Q454=1,מרקובחצי[[#This Row],[עד ועד]]&lt;32)),1,""),"")</f>
        <v/>
      </c>
      <c r="T455" t="str">
        <f>IF(מרקובחצי[[#This Row],[CycleNumber]]&gt;1,IF(AND(Q454=1,מרקובחצי[[#This Row],[עד ועד]]&gt;31),1,""),"")</f>
        <v/>
      </c>
      <c r="U455" t="str">
        <f>IF(מרקובחצי[[#This Row],[CycleNumber]]&gt;1,IF(AND(R454=1,מרקובחצי[[#This Row],[עד ועד]]&lt;29),1,IF(AND(U454=1,NOT(OR(מרקובחצי[[#This Row],[עד ועד]]&lt;J454,מרקובחצי[[#This Row],[עד ועד]]&gt;K454))),1,"")),"")</f>
        <v/>
      </c>
      <c r="V455" t="str">
        <f>IF(מרקובחצי[[#This Row],[CycleNumber]]&gt;1,IF(AND(SUM(R454:T454)=1,מרקובחצי[[#This Row],[עד ועד]]&gt;28,מרקובחצי[[#This Row],[עד ועד]]&lt;32),1,IF(OR(S454=1,AND(R454=1,מרקובחצי[[#This Row],[עד ועד]]&gt;28),AND(T454=1,מרקובחצי[[#This Row],[עד ועד]]&lt;32)),1,IF(AND(V454=1,NOT(OR(מרקובחצי[[#This Row],[עד ועד]]&lt;J454,מרקובחצי[[#This Row],[עד ועד]]&gt;K454))),1,""))),"")</f>
        <v/>
      </c>
      <c r="W455" t="str">
        <f>IF(מרקובחצי[[#This Row],[CycleNumber]]&gt;1,IF(AND(T454=1,מרקובחצי[[#This Row],[עד ועד]]&gt;31),1,IF(AND(W454=1,NOT(OR(מרקובחצי[[#This Row],[עד ועד]]&lt;J454,מרקובחצי[[#This Row],[עד ועד]]&gt;K454))),1,"")),"")</f>
        <v/>
      </c>
      <c r="X455" t="str">
        <f>IF(AND(מרקובחצי[[#This Row],[CycleNumber]]&lt;$B456,SUM(מרקובחצי[[#This Row],[11]],R456)=2),1,"")</f>
        <v/>
      </c>
      <c r="Y455" t="str">
        <f>IF(AND(מרקובחצי[[#This Row],[CycleNumber]]&lt;$B456,SUM(מרקובחצי[[#This Row],[11]],S456)=2),1,"")</f>
        <v/>
      </c>
      <c r="Z455" t="str">
        <f>IF(AND(מרקובחצי[[#This Row],[CycleNumber]]&lt;$B456,SUM(מרקובחצי[[#This Row],[13]],S456)=2),1,"")</f>
        <v/>
      </c>
      <c r="AA455" t="str">
        <f>IF(AND(מרקובחצי[[#This Row],[CycleNumber]]&lt;$B456,SUM(מרקובחצי[[#This Row],[13]],T456)=2),1,"")</f>
        <v/>
      </c>
      <c r="AB455" t="str">
        <f>IF(AND(מרקובחצי[[#This Row],[CycleNumber]]&lt;$B456,SUM(מרקובחצי[[#This Row],[21]],U456)=2),1,"")</f>
        <v/>
      </c>
      <c r="AC455" t="str">
        <f>IF(AND(מרקובחצי[[#This Row],[CycleNumber]]&lt;$B456,SUM(מרקובחצי[[#This Row],[21]],V456)=2),1,"")</f>
        <v/>
      </c>
      <c r="AD455" t="str">
        <f>IF(AND(מרקובחצי[[#This Row],[CycleNumber]]&lt;$B456,SUM(מרקובחצי[[#This Row],[23]],V456)=2),1,"")</f>
        <v/>
      </c>
      <c r="AE455" t="str">
        <f>IF(AND(מרקובחצי[[#This Row],[CycleNumber]]&lt;$B456,SUM(מרקובחצי[[#This Row],[23]],W456)=2),1,"")</f>
        <v/>
      </c>
      <c r="AF455" t="str">
        <f>IF(AND(מרקובחצי[[#This Row],[CycleNumber]]&lt;$B456,SUM(מרקובחצי[[#This Row],[31]],O456)=2),1,"")</f>
        <v/>
      </c>
      <c r="AG455" t="str">
        <f>IF(AND(מרקובחצי[[#This Row],[CycleNumber]]&lt;$B456,SUM(מרקובחצי[[#This Row],[31]],P456)=2),1,"")</f>
        <v/>
      </c>
      <c r="AH455" t="str">
        <f>IF(AND(מרקובחצי[[#This Row],[CycleNumber]]&lt;$B456,SUM(מרקובחצי[[#This Row],[31]],Q456)=2),1,"")</f>
        <v/>
      </c>
      <c r="AI455" t="str">
        <f>IF(AND(מרקובחצי[[#This Row],[CycleNumber]]&lt;$B456,SUM(U455:U456)=2),1,"")</f>
        <v/>
      </c>
      <c r="AJ455" t="str">
        <f>IF(AND(מרקובחצי[[#This Row],[CycleNumber]]&lt;$B456,SUM(מרקובחצי[[#This Row],[32]],O456)=2),1,"")</f>
        <v/>
      </c>
      <c r="AK455" t="str">
        <f>IF(AND(מרקובחצי[[#This Row],[CycleNumber]]&lt;$B456,SUM(מרקובחצי[[#This Row],[32]],P456)=2),1,"")</f>
        <v/>
      </c>
      <c r="AL455" t="str">
        <f>IF(AND(מרקובחצי[[#This Row],[CycleNumber]]&lt;$B456,SUM(מרקובחצי[[#This Row],[32]],Q456)=2),1,"")</f>
        <v/>
      </c>
      <c r="AM455" t="str">
        <f>IF(AND(מרקובחצי[[#This Row],[CycleNumber]]&lt;$B456,SUM(V455:V456)=2),1,"")</f>
        <v/>
      </c>
      <c r="AN455" t="str">
        <f>IF(AND(מרקובחצי[[#This Row],[CycleNumber]]&lt;$B456,SUM(מרקובחצי[[#This Row],[33]],O456)=2),1,"")</f>
        <v/>
      </c>
      <c r="AO455" t="str">
        <f>IF(AND(מרקובחצי[[#This Row],[CycleNumber]]&lt;$B456,SUM(מרקובחצי[[#This Row],[33]],P456)=2),1,"")</f>
        <v/>
      </c>
      <c r="AP455" t="str">
        <f>IF(AND(מרקובחצי[[#This Row],[CycleNumber]]&lt;$B456,SUM(מרקובחצי[[#This Row],[33]],Q456)=2),1,"")</f>
        <v/>
      </c>
      <c r="AQ455" t="str">
        <f>IF(AND(מרקובחצי[[#This Row],[CycleNumber]]&lt;$B456,SUM(W455:W456)=2),1,"")</f>
        <v/>
      </c>
      <c r="AR455" t="str">
        <f>IF(AND(מרקובחצי[[#This Row],[CycleNumber]]&lt;$B456,SUM(מרקובחצי[[#This Row],[12]],S456)=2),1,"")</f>
        <v/>
      </c>
      <c r="AS455" t="str">
        <f>IF(AND(מרקובחצי[[#This Row],[CycleNumber]]&lt;$B456,SUM(מרקובחצי[[#This Row],[22]],V456)=2),1,"")</f>
        <v/>
      </c>
      <c r="AT455" s="3">
        <f>SUM(מרקובחצי[[#This Row],[11]:[33]])</f>
        <v>0</v>
      </c>
    </row>
    <row r="456" spans="1:46" hidden="1" x14ac:dyDescent="0.25">
      <c r="A456" t="s">
        <v>48</v>
      </c>
      <c r="B456">
        <v>6</v>
      </c>
      <c r="C456">
        <v>27</v>
      </c>
      <c r="D456">
        <f>מרקובחצי[[#This Row],[LengthofCycle]]+1</f>
        <v>28</v>
      </c>
      <c r="E456">
        <f>IF(IFERROR(LOOKUP(מרקובחצי[[#This Row],[ClientID]],קביעויות[הפלגה]),FALSE)=מרקובחצי[[#This Row],[ClientID]],1,"")</f>
        <v>1</v>
      </c>
      <c r="F456" t="str">
        <f>IF(IFERROR(LOOKUP(מרקובחצי[[#This Row],[ClientID]],סוגחציקבוע[S31]),FALSE)=מרקובחצי[[#This Row],[ClientID]],1,"")</f>
        <v/>
      </c>
      <c r="G456" t="str">
        <f>IF(IFERROR(LOOKUP(מרקובחצי[[#This Row],[ClientID]],סוגחציקבוע[S32]),FALSE)=מרקובחצי[[#This Row],[ClientID]],1,"")</f>
        <v/>
      </c>
      <c r="H456" t="str">
        <f>IF(IFERROR(LOOKUP(מרקובחצי[[#This Row],[ClientID]],סוגחציקבוע[S33]),FALSE)=מרקובחצי[[#This Row],[ClientID]],1,"")</f>
        <v/>
      </c>
      <c r="I456" t="str">
        <f>IF(IFERROR(LOOKUP(מרקובחצי[[#This Row],[ClientID]],סוגחציקבוע[S32&amp;33]),FALSE)=מרקובחצי[[#This Row],[ClientID]],1,"")</f>
        <v/>
      </c>
      <c r="J456">
        <f>IF(SUM(מרקובחצי[[#This Row],[11]:[13]])=1,מרקובחצי[[#This Row],[עד ועד]],IF(SUM(R455:T456)=1,IF(מרקובחצי[[#This Row],[עד ועד]]&lt;J455,מרקובחצי[[#This Row],[עד ועד]],J455),J455))</f>
        <v>27</v>
      </c>
      <c r="K456">
        <f>IF(SUM(מרקובחצי[[#This Row],[11]:[13]])=1,מרקובחצי[[#This Row],[עד ועד]],IF(SUM(R455:T456)=1,IF(מרקובחצי[[#This Row],[עד ועד]]&gt;K455,מרקובחצי[[#This Row],[עד ועד]],K455),K455))</f>
        <v>27</v>
      </c>
      <c r="L456" t="str">
        <f>IF(AND(SUM(מרקובחצי[[#This Row],[31]:[33]])=1,SUM(U455:W455)=0),מרקובחצי[[#This Row],[מקס]]-מרקובחצי[[#This Row],[מינ]],"")</f>
        <v/>
      </c>
      <c r="M45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56" t="str">
        <f t="shared" si="7"/>
        <v/>
      </c>
      <c r="O456" t="str">
        <f>IF(מרקובחצי[[#This Row],[קבעה הפלגה?]]=1,"",IF(AND(מרקובחצי[[#This Row],[עד ועד]]&lt;29,OR(מרקובחצי[[#This Row],[CycleNumber]]=1,AND(U455=1,OR(מרקובחצי[[#This Row],[עד ועד]]&lt;J455,מרקובחצי[[#This Row],[עד ועד]]&gt;K455)),AND(V455=1,מרקובחצי[[#This Row],[עד ועד]]&lt;J455),W455=1)),1,""))</f>
        <v/>
      </c>
      <c r="P456" t="str">
        <f>IF(מרקובחצי[[#This Row],[קבעה הפלגה?]]=1,"",IF(AND(מרקובחצי[[#This Row],[עד ועד]]&gt;28,מרקובחצי[[#This Row],[עד ועד]]&lt;32,OR(מרקובחצי[[#This Row],[CycleNumber]]=1,AND(U455=1),AND(V455=1,OR(מרקובחצי[[#This Row],[עד ועד]]&lt;J455,מרקובחצי[[#This Row],[עד ועד]]&gt;K455)),W455=1)),1,""))</f>
        <v/>
      </c>
      <c r="Q456" t="str">
        <f>IF(מרקובחצי[[#This Row],[קבעה הפלגה?]]=1,"",IF(AND(מרקובחצי[[#This Row],[עד ועד]]&gt;31,OR(מרקובחצי[[#This Row],[CycleNumber]]=1,AND(U455=1),AND(V455=1,מרקובחצי[[#This Row],[עד ועד]]&gt;K455),AND(W455=1,OR(מרקובחצי[[#This Row],[עד ועד]]&gt;K455,מרקובחצי[[#This Row],[עד ועד]]&lt;J455)))),1,""))</f>
        <v/>
      </c>
      <c r="R456" t="str">
        <f>IF(מרקובחצי[[#This Row],[CycleNumber]]&gt;1,IF(AND(O455=1,מרקובחצי[[#This Row],[עד ועד]]&lt;29),1,""),"")</f>
        <v/>
      </c>
      <c r="S456" t="str">
        <f>IF(מרקובחצי[[#This Row],[CycleNumber]]&gt;1,IF(OR(AND(O455=1,מרקובחצי[[#This Row],[עד ועד]]&gt;28),AND(P455=1),AND(Q455=1,מרקובחצי[[#This Row],[עד ועד]]&lt;32)),1,""),"")</f>
        <v/>
      </c>
      <c r="T456" t="str">
        <f>IF(מרקובחצי[[#This Row],[CycleNumber]]&gt;1,IF(AND(Q455=1,מרקובחצי[[#This Row],[עד ועד]]&gt;31),1,""),"")</f>
        <v/>
      </c>
      <c r="U456" t="str">
        <f>IF(מרקובחצי[[#This Row],[CycleNumber]]&gt;1,IF(AND(R455=1,מרקובחצי[[#This Row],[עד ועד]]&lt;29),1,IF(AND(U455=1,NOT(OR(מרקובחצי[[#This Row],[עד ועד]]&lt;J455,מרקובחצי[[#This Row],[עד ועד]]&gt;K455))),1,"")),"")</f>
        <v/>
      </c>
      <c r="V456" t="str">
        <f>IF(מרקובחצי[[#This Row],[CycleNumber]]&gt;1,IF(AND(SUM(R455:T455)=1,מרקובחצי[[#This Row],[עד ועד]]&gt;28,מרקובחצי[[#This Row],[עד ועד]]&lt;32),1,IF(OR(S455=1,AND(R455=1,מרקובחצי[[#This Row],[עד ועד]]&gt;28),AND(T455=1,מרקובחצי[[#This Row],[עד ועד]]&lt;32)),1,IF(AND(V455=1,NOT(OR(מרקובחצי[[#This Row],[עד ועד]]&lt;J455,מרקובחצי[[#This Row],[עד ועד]]&gt;K455))),1,""))),"")</f>
        <v/>
      </c>
      <c r="W456" t="str">
        <f>IF(מרקובחצי[[#This Row],[CycleNumber]]&gt;1,IF(AND(T455=1,מרקובחצי[[#This Row],[עד ועד]]&gt;31),1,IF(AND(W455=1,NOT(OR(מרקובחצי[[#This Row],[עד ועד]]&lt;J455,מרקובחצי[[#This Row],[עד ועד]]&gt;K455))),1,"")),"")</f>
        <v/>
      </c>
      <c r="X456" t="str">
        <f>IF(AND(מרקובחצי[[#This Row],[CycleNumber]]&lt;$B457,SUM(מרקובחצי[[#This Row],[11]],R457)=2),1,"")</f>
        <v/>
      </c>
      <c r="Y456" t="str">
        <f>IF(AND(מרקובחצי[[#This Row],[CycleNumber]]&lt;$B457,SUM(מרקובחצי[[#This Row],[11]],S457)=2),1,"")</f>
        <v/>
      </c>
      <c r="Z456" t="str">
        <f>IF(AND(מרקובחצי[[#This Row],[CycleNumber]]&lt;$B457,SUM(מרקובחצי[[#This Row],[13]],S457)=2),1,"")</f>
        <v/>
      </c>
      <c r="AA456" t="str">
        <f>IF(AND(מרקובחצי[[#This Row],[CycleNumber]]&lt;$B457,SUM(מרקובחצי[[#This Row],[13]],T457)=2),1,"")</f>
        <v/>
      </c>
      <c r="AB456" t="str">
        <f>IF(AND(מרקובחצי[[#This Row],[CycleNumber]]&lt;$B457,SUM(מרקובחצי[[#This Row],[21]],U457)=2),1,"")</f>
        <v/>
      </c>
      <c r="AC456" t="str">
        <f>IF(AND(מרקובחצי[[#This Row],[CycleNumber]]&lt;$B457,SUM(מרקובחצי[[#This Row],[21]],V457)=2),1,"")</f>
        <v/>
      </c>
      <c r="AD456" t="str">
        <f>IF(AND(מרקובחצי[[#This Row],[CycleNumber]]&lt;$B457,SUM(מרקובחצי[[#This Row],[23]],V457)=2),1,"")</f>
        <v/>
      </c>
      <c r="AE456" t="str">
        <f>IF(AND(מרקובחצי[[#This Row],[CycleNumber]]&lt;$B457,SUM(מרקובחצי[[#This Row],[23]],W457)=2),1,"")</f>
        <v/>
      </c>
      <c r="AF456" t="str">
        <f>IF(AND(מרקובחצי[[#This Row],[CycleNumber]]&lt;$B457,SUM(מרקובחצי[[#This Row],[31]],O457)=2),1,"")</f>
        <v/>
      </c>
      <c r="AG456" t="str">
        <f>IF(AND(מרקובחצי[[#This Row],[CycleNumber]]&lt;$B457,SUM(מרקובחצי[[#This Row],[31]],P457)=2),1,"")</f>
        <v/>
      </c>
      <c r="AH456" t="str">
        <f>IF(AND(מרקובחצי[[#This Row],[CycleNumber]]&lt;$B457,SUM(מרקובחצי[[#This Row],[31]],Q457)=2),1,"")</f>
        <v/>
      </c>
      <c r="AI456" t="str">
        <f>IF(AND(מרקובחצי[[#This Row],[CycleNumber]]&lt;$B457,SUM(U456:U457)=2),1,"")</f>
        <v/>
      </c>
      <c r="AJ456" t="str">
        <f>IF(AND(מרקובחצי[[#This Row],[CycleNumber]]&lt;$B457,SUM(מרקובחצי[[#This Row],[32]],O457)=2),1,"")</f>
        <v/>
      </c>
      <c r="AK456" t="str">
        <f>IF(AND(מרקובחצי[[#This Row],[CycleNumber]]&lt;$B457,SUM(מרקובחצי[[#This Row],[32]],P457)=2),1,"")</f>
        <v/>
      </c>
      <c r="AL456" t="str">
        <f>IF(AND(מרקובחצי[[#This Row],[CycleNumber]]&lt;$B457,SUM(מרקובחצי[[#This Row],[32]],Q457)=2),1,"")</f>
        <v/>
      </c>
      <c r="AM456" t="str">
        <f>IF(AND(מרקובחצי[[#This Row],[CycleNumber]]&lt;$B457,SUM(V456:V457)=2),1,"")</f>
        <v/>
      </c>
      <c r="AN456" t="str">
        <f>IF(AND(מרקובחצי[[#This Row],[CycleNumber]]&lt;$B457,SUM(מרקובחצי[[#This Row],[33]],O457)=2),1,"")</f>
        <v/>
      </c>
      <c r="AO456" t="str">
        <f>IF(AND(מרקובחצי[[#This Row],[CycleNumber]]&lt;$B457,SUM(מרקובחצי[[#This Row],[33]],P457)=2),1,"")</f>
        <v/>
      </c>
      <c r="AP456" t="str">
        <f>IF(AND(מרקובחצי[[#This Row],[CycleNumber]]&lt;$B457,SUM(מרקובחצי[[#This Row],[33]],Q457)=2),1,"")</f>
        <v/>
      </c>
      <c r="AQ456" t="str">
        <f>IF(AND(מרקובחצי[[#This Row],[CycleNumber]]&lt;$B457,SUM(W456:W457)=2),1,"")</f>
        <v/>
      </c>
      <c r="AR456" t="str">
        <f>IF(AND(מרקובחצי[[#This Row],[CycleNumber]]&lt;$B457,SUM(מרקובחצי[[#This Row],[12]],S457)=2),1,"")</f>
        <v/>
      </c>
      <c r="AS456" t="str">
        <f>IF(AND(מרקובחצי[[#This Row],[CycleNumber]]&lt;$B457,SUM(מרקובחצי[[#This Row],[22]],V457)=2),1,"")</f>
        <v/>
      </c>
      <c r="AT456" s="3">
        <f>SUM(מרקובחצי[[#This Row],[11]:[33]])</f>
        <v>0</v>
      </c>
    </row>
    <row r="457" spans="1:46" hidden="1" x14ac:dyDescent="0.25">
      <c r="A457" t="s">
        <v>48</v>
      </c>
      <c r="B457">
        <v>7</v>
      </c>
      <c r="C457">
        <v>25</v>
      </c>
      <c r="D457">
        <f>מרקובחצי[[#This Row],[LengthofCycle]]+1</f>
        <v>26</v>
      </c>
      <c r="E457">
        <f>IF(IFERROR(LOOKUP(מרקובחצי[[#This Row],[ClientID]],קביעויות[הפלגה]),FALSE)=מרקובחצי[[#This Row],[ClientID]],1,"")</f>
        <v>1</v>
      </c>
      <c r="F457" t="str">
        <f>IF(IFERROR(LOOKUP(מרקובחצי[[#This Row],[ClientID]],סוגחציקבוע[S31]),FALSE)=מרקובחצי[[#This Row],[ClientID]],1,"")</f>
        <v/>
      </c>
      <c r="G457" t="str">
        <f>IF(IFERROR(LOOKUP(מרקובחצי[[#This Row],[ClientID]],סוגחציקבוע[S32]),FALSE)=מרקובחצי[[#This Row],[ClientID]],1,"")</f>
        <v/>
      </c>
      <c r="H457" t="str">
        <f>IF(IFERROR(LOOKUP(מרקובחצי[[#This Row],[ClientID]],סוגחציקבוע[S33]),FALSE)=מרקובחצי[[#This Row],[ClientID]],1,"")</f>
        <v/>
      </c>
      <c r="I457" t="str">
        <f>IF(IFERROR(LOOKUP(מרקובחצי[[#This Row],[ClientID]],סוגחציקבוע[S32&amp;33]),FALSE)=מרקובחצי[[#This Row],[ClientID]],1,"")</f>
        <v/>
      </c>
      <c r="J457">
        <f>IF(SUM(מרקובחצי[[#This Row],[11]:[13]])=1,מרקובחצי[[#This Row],[עד ועד]],IF(SUM(R456:T457)=1,IF(מרקובחצי[[#This Row],[עד ועד]]&lt;J456,מרקובחצי[[#This Row],[עד ועד]],J456),J456))</f>
        <v>27</v>
      </c>
      <c r="K457">
        <f>IF(SUM(מרקובחצי[[#This Row],[11]:[13]])=1,מרקובחצי[[#This Row],[עד ועד]],IF(SUM(R456:T457)=1,IF(מרקובחצי[[#This Row],[עד ועד]]&gt;K456,מרקובחצי[[#This Row],[עד ועד]],K456),K456))</f>
        <v>27</v>
      </c>
      <c r="L457" t="str">
        <f>IF(AND(SUM(מרקובחצי[[#This Row],[31]:[33]])=1,SUM(U456:W456)=0),מרקובחצי[[#This Row],[מקס]]-מרקובחצי[[#This Row],[מינ]],"")</f>
        <v/>
      </c>
      <c r="M45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57" t="str">
        <f t="shared" si="7"/>
        <v/>
      </c>
      <c r="O457" t="str">
        <f>IF(מרקובחצי[[#This Row],[קבעה הפלגה?]]=1,"",IF(AND(מרקובחצי[[#This Row],[עד ועד]]&lt;29,OR(מרקובחצי[[#This Row],[CycleNumber]]=1,AND(U456=1,OR(מרקובחצי[[#This Row],[עד ועד]]&lt;J456,מרקובחצי[[#This Row],[עד ועד]]&gt;K456)),AND(V456=1,מרקובחצי[[#This Row],[עד ועד]]&lt;J456),W456=1)),1,""))</f>
        <v/>
      </c>
      <c r="P457" t="str">
        <f>IF(מרקובחצי[[#This Row],[קבעה הפלגה?]]=1,"",IF(AND(מרקובחצי[[#This Row],[עד ועד]]&gt;28,מרקובחצי[[#This Row],[עד ועד]]&lt;32,OR(מרקובחצי[[#This Row],[CycleNumber]]=1,AND(U456=1),AND(V456=1,OR(מרקובחצי[[#This Row],[עד ועד]]&lt;J456,מרקובחצי[[#This Row],[עד ועד]]&gt;K456)),W456=1)),1,""))</f>
        <v/>
      </c>
      <c r="Q457" t="str">
        <f>IF(מרקובחצי[[#This Row],[קבעה הפלגה?]]=1,"",IF(AND(מרקובחצי[[#This Row],[עד ועד]]&gt;31,OR(מרקובחצי[[#This Row],[CycleNumber]]=1,AND(U456=1),AND(V456=1,מרקובחצי[[#This Row],[עד ועד]]&gt;K456),AND(W456=1,OR(מרקובחצי[[#This Row],[עד ועד]]&gt;K456,מרקובחצי[[#This Row],[עד ועד]]&lt;J456)))),1,""))</f>
        <v/>
      </c>
      <c r="R457" t="str">
        <f>IF(מרקובחצי[[#This Row],[CycleNumber]]&gt;1,IF(AND(O456=1,מרקובחצי[[#This Row],[עד ועד]]&lt;29),1,""),"")</f>
        <v/>
      </c>
      <c r="S457" t="str">
        <f>IF(מרקובחצי[[#This Row],[CycleNumber]]&gt;1,IF(OR(AND(O456=1,מרקובחצי[[#This Row],[עד ועד]]&gt;28),AND(P456=1),AND(Q456=1,מרקובחצי[[#This Row],[עד ועד]]&lt;32)),1,""),"")</f>
        <v/>
      </c>
      <c r="T457" t="str">
        <f>IF(מרקובחצי[[#This Row],[CycleNumber]]&gt;1,IF(AND(Q456=1,מרקובחצי[[#This Row],[עד ועד]]&gt;31),1,""),"")</f>
        <v/>
      </c>
      <c r="U457" t="str">
        <f>IF(מרקובחצי[[#This Row],[CycleNumber]]&gt;1,IF(AND(R456=1,מרקובחצי[[#This Row],[עד ועד]]&lt;29),1,IF(AND(U456=1,NOT(OR(מרקובחצי[[#This Row],[עד ועד]]&lt;J456,מרקובחצי[[#This Row],[עד ועד]]&gt;K456))),1,"")),"")</f>
        <v/>
      </c>
      <c r="V457" t="str">
        <f>IF(מרקובחצי[[#This Row],[CycleNumber]]&gt;1,IF(AND(SUM(R456:T456)=1,מרקובחצי[[#This Row],[עד ועד]]&gt;28,מרקובחצי[[#This Row],[עד ועד]]&lt;32),1,IF(OR(S456=1,AND(R456=1,מרקובחצי[[#This Row],[עד ועד]]&gt;28),AND(T456=1,מרקובחצי[[#This Row],[עד ועד]]&lt;32)),1,IF(AND(V456=1,NOT(OR(מרקובחצי[[#This Row],[עד ועד]]&lt;J456,מרקובחצי[[#This Row],[עד ועד]]&gt;K456))),1,""))),"")</f>
        <v/>
      </c>
      <c r="W457" t="str">
        <f>IF(מרקובחצי[[#This Row],[CycleNumber]]&gt;1,IF(AND(T456=1,מרקובחצי[[#This Row],[עד ועד]]&gt;31),1,IF(AND(W456=1,NOT(OR(מרקובחצי[[#This Row],[עד ועד]]&lt;J456,מרקובחצי[[#This Row],[עד ועד]]&gt;K456))),1,"")),"")</f>
        <v/>
      </c>
      <c r="X457" t="str">
        <f>IF(AND(מרקובחצי[[#This Row],[CycleNumber]]&lt;$B458,SUM(מרקובחצי[[#This Row],[11]],R458)=2),1,"")</f>
        <v/>
      </c>
      <c r="Y457" t="str">
        <f>IF(AND(מרקובחצי[[#This Row],[CycleNumber]]&lt;$B458,SUM(מרקובחצי[[#This Row],[11]],S458)=2),1,"")</f>
        <v/>
      </c>
      <c r="Z457" t="str">
        <f>IF(AND(מרקובחצי[[#This Row],[CycleNumber]]&lt;$B458,SUM(מרקובחצי[[#This Row],[13]],S458)=2),1,"")</f>
        <v/>
      </c>
      <c r="AA457" t="str">
        <f>IF(AND(מרקובחצי[[#This Row],[CycleNumber]]&lt;$B458,SUM(מרקובחצי[[#This Row],[13]],T458)=2),1,"")</f>
        <v/>
      </c>
      <c r="AB457" t="str">
        <f>IF(AND(מרקובחצי[[#This Row],[CycleNumber]]&lt;$B458,SUM(מרקובחצי[[#This Row],[21]],U458)=2),1,"")</f>
        <v/>
      </c>
      <c r="AC457" t="str">
        <f>IF(AND(מרקובחצי[[#This Row],[CycleNumber]]&lt;$B458,SUM(מרקובחצי[[#This Row],[21]],V458)=2),1,"")</f>
        <v/>
      </c>
      <c r="AD457" t="str">
        <f>IF(AND(מרקובחצי[[#This Row],[CycleNumber]]&lt;$B458,SUM(מרקובחצי[[#This Row],[23]],V458)=2),1,"")</f>
        <v/>
      </c>
      <c r="AE457" t="str">
        <f>IF(AND(מרקובחצי[[#This Row],[CycleNumber]]&lt;$B458,SUM(מרקובחצי[[#This Row],[23]],W458)=2),1,"")</f>
        <v/>
      </c>
      <c r="AF457" t="str">
        <f>IF(AND(מרקובחצי[[#This Row],[CycleNumber]]&lt;$B458,SUM(מרקובחצי[[#This Row],[31]],O458)=2),1,"")</f>
        <v/>
      </c>
      <c r="AG457" t="str">
        <f>IF(AND(מרקובחצי[[#This Row],[CycleNumber]]&lt;$B458,SUM(מרקובחצי[[#This Row],[31]],P458)=2),1,"")</f>
        <v/>
      </c>
      <c r="AH457" t="str">
        <f>IF(AND(מרקובחצי[[#This Row],[CycleNumber]]&lt;$B458,SUM(מרקובחצי[[#This Row],[31]],Q458)=2),1,"")</f>
        <v/>
      </c>
      <c r="AI457" t="str">
        <f>IF(AND(מרקובחצי[[#This Row],[CycleNumber]]&lt;$B458,SUM(U457:U458)=2),1,"")</f>
        <v/>
      </c>
      <c r="AJ457" t="str">
        <f>IF(AND(מרקובחצי[[#This Row],[CycleNumber]]&lt;$B458,SUM(מרקובחצי[[#This Row],[32]],O458)=2),1,"")</f>
        <v/>
      </c>
      <c r="AK457" t="str">
        <f>IF(AND(מרקובחצי[[#This Row],[CycleNumber]]&lt;$B458,SUM(מרקובחצי[[#This Row],[32]],P458)=2),1,"")</f>
        <v/>
      </c>
      <c r="AL457" t="str">
        <f>IF(AND(מרקובחצי[[#This Row],[CycleNumber]]&lt;$B458,SUM(מרקובחצי[[#This Row],[32]],Q458)=2),1,"")</f>
        <v/>
      </c>
      <c r="AM457" t="str">
        <f>IF(AND(מרקובחצי[[#This Row],[CycleNumber]]&lt;$B458,SUM(V457:V458)=2),1,"")</f>
        <v/>
      </c>
      <c r="AN457" t="str">
        <f>IF(AND(מרקובחצי[[#This Row],[CycleNumber]]&lt;$B458,SUM(מרקובחצי[[#This Row],[33]],O458)=2),1,"")</f>
        <v/>
      </c>
      <c r="AO457" t="str">
        <f>IF(AND(מרקובחצי[[#This Row],[CycleNumber]]&lt;$B458,SUM(מרקובחצי[[#This Row],[33]],P458)=2),1,"")</f>
        <v/>
      </c>
      <c r="AP457" t="str">
        <f>IF(AND(מרקובחצי[[#This Row],[CycleNumber]]&lt;$B458,SUM(מרקובחצי[[#This Row],[33]],Q458)=2),1,"")</f>
        <v/>
      </c>
      <c r="AQ457" t="str">
        <f>IF(AND(מרקובחצי[[#This Row],[CycleNumber]]&lt;$B458,SUM(W457:W458)=2),1,"")</f>
        <v/>
      </c>
      <c r="AR457" t="str">
        <f>IF(AND(מרקובחצי[[#This Row],[CycleNumber]]&lt;$B458,SUM(מרקובחצי[[#This Row],[12]],S458)=2),1,"")</f>
        <v/>
      </c>
      <c r="AS457" t="str">
        <f>IF(AND(מרקובחצי[[#This Row],[CycleNumber]]&lt;$B458,SUM(מרקובחצי[[#This Row],[22]],V458)=2),1,"")</f>
        <v/>
      </c>
      <c r="AT457" s="3">
        <f>SUM(מרקובחצי[[#This Row],[11]:[33]])</f>
        <v>0</v>
      </c>
    </row>
    <row r="458" spans="1:46" hidden="1" x14ac:dyDescent="0.25">
      <c r="A458" t="s">
        <v>48</v>
      </c>
      <c r="B458">
        <v>8</v>
      </c>
      <c r="C458">
        <v>28</v>
      </c>
      <c r="D458">
        <f>מרקובחצי[[#This Row],[LengthofCycle]]+1</f>
        <v>29</v>
      </c>
      <c r="E458">
        <f>IF(IFERROR(LOOKUP(מרקובחצי[[#This Row],[ClientID]],קביעויות[הפלגה]),FALSE)=מרקובחצי[[#This Row],[ClientID]],1,"")</f>
        <v>1</v>
      </c>
      <c r="F458" t="str">
        <f>IF(IFERROR(LOOKUP(מרקובחצי[[#This Row],[ClientID]],סוגחציקבוע[S31]),FALSE)=מרקובחצי[[#This Row],[ClientID]],1,"")</f>
        <v/>
      </c>
      <c r="G458" t="str">
        <f>IF(IFERROR(LOOKUP(מרקובחצי[[#This Row],[ClientID]],סוגחציקבוע[S32]),FALSE)=מרקובחצי[[#This Row],[ClientID]],1,"")</f>
        <v/>
      </c>
      <c r="H458" t="str">
        <f>IF(IFERROR(LOOKUP(מרקובחצי[[#This Row],[ClientID]],סוגחציקבוע[S33]),FALSE)=מרקובחצי[[#This Row],[ClientID]],1,"")</f>
        <v/>
      </c>
      <c r="I458" t="str">
        <f>IF(IFERROR(LOOKUP(מרקובחצי[[#This Row],[ClientID]],סוגחציקבוע[S32&amp;33]),FALSE)=מרקובחצי[[#This Row],[ClientID]],1,"")</f>
        <v/>
      </c>
      <c r="J458">
        <f>IF(SUM(מרקובחצי[[#This Row],[11]:[13]])=1,מרקובחצי[[#This Row],[עד ועד]],IF(SUM(R457:T458)=1,IF(מרקובחצי[[#This Row],[עד ועד]]&lt;J457,מרקובחצי[[#This Row],[עד ועד]],J457),J457))</f>
        <v>27</v>
      </c>
      <c r="K458">
        <f>IF(SUM(מרקובחצי[[#This Row],[11]:[13]])=1,מרקובחצי[[#This Row],[עד ועד]],IF(SUM(R457:T458)=1,IF(מרקובחצי[[#This Row],[עד ועד]]&gt;K457,מרקובחצי[[#This Row],[עד ועד]],K457),K457))</f>
        <v>27</v>
      </c>
      <c r="L458" t="str">
        <f>IF(AND(SUM(מרקובחצי[[#This Row],[31]:[33]])=1,SUM(U457:W457)=0),מרקובחצי[[#This Row],[מקס]]-מרקובחצי[[#This Row],[מינ]],"")</f>
        <v/>
      </c>
      <c r="M45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58" t="str">
        <f t="shared" si="7"/>
        <v/>
      </c>
      <c r="O458" t="str">
        <f>IF(מרקובחצי[[#This Row],[קבעה הפלגה?]]=1,"",IF(AND(מרקובחצי[[#This Row],[עד ועד]]&lt;29,OR(מרקובחצי[[#This Row],[CycleNumber]]=1,AND(U457=1,OR(מרקובחצי[[#This Row],[עד ועד]]&lt;J457,מרקובחצי[[#This Row],[עד ועד]]&gt;K457)),AND(V457=1,מרקובחצי[[#This Row],[עד ועד]]&lt;J457),W457=1)),1,""))</f>
        <v/>
      </c>
      <c r="P458" t="str">
        <f>IF(מרקובחצי[[#This Row],[קבעה הפלגה?]]=1,"",IF(AND(מרקובחצי[[#This Row],[עד ועד]]&gt;28,מרקובחצי[[#This Row],[עד ועד]]&lt;32,OR(מרקובחצי[[#This Row],[CycleNumber]]=1,AND(U457=1),AND(V457=1,OR(מרקובחצי[[#This Row],[עד ועד]]&lt;J457,מרקובחצי[[#This Row],[עד ועד]]&gt;K457)),W457=1)),1,""))</f>
        <v/>
      </c>
      <c r="Q458" t="str">
        <f>IF(מרקובחצי[[#This Row],[קבעה הפלגה?]]=1,"",IF(AND(מרקובחצי[[#This Row],[עד ועד]]&gt;31,OR(מרקובחצי[[#This Row],[CycleNumber]]=1,AND(U457=1),AND(V457=1,מרקובחצי[[#This Row],[עד ועד]]&gt;K457),AND(W457=1,OR(מרקובחצי[[#This Row],[עד ועד]]&gt;K457,מרקובחצי[[#This Row],[עד ועד]]&lt;J457)))),1,""))</f>
        <v/>
      </c>
      <c r="R458" t="str">
        <f>IF(מרקובחצי[[#This Row],[CycleNumber]]&gt;1,IF(AND(O457=1,מרקובחצי[[#This Row],[עד ועד]]&lt;29),1,""),"")</f>
        <v/>
      </c>
      <c r="S458" t="str">
        <f>IF(מרקובחצי[[#This Row],[CycleNumber]]&gt;1,IF(OR(AND(O457=1,מרקובחצי[[#This Row],[עד ועד]]&gt;28),AND(P457=1),AND(Q457=1,מרקובחצי[[#This Row],[עד ועד]]&lt;32)),1,""),"")</f>
        <v/>
      </c>
      <c r="T458" t="str">
        <f>IF(מרקובחצי[[#This Row],[CycleNumber]]&gt;1,IF(AND(Q457=1,מרקובחצי[[#This Row],[עד ועד]]&gt;31),1,""),"")</f>
        <v/>
      </c>
      <c r="U458" t="str">
        <f>IF(מרקובחצי[[#This Row],[CycleNumber]]&gt;1,IF(AND(R457=1,מרקובחצי[[#This Row],[עד ועד]]&lt;29),1,IF(AND(U457=1,NOT(OR(מרקובחצי[[#This Row],[עד ועד]]&lt;J457,מרקובחצי[[#This Row],[עד ועד]]&gt;K457))),1,"")),"")</f>
        <v/>
      </c>
      <c r="V458" t="str">
        <f>IF(מרקובחצי[[#This Row],[CycleNumber]]&gt;1,IF(AND(SUM(R457:T457)=1,מרקובחצי[[#This Row],[עד ועד]]&gt;28,מרקובחצי[[#This Row],[עד ועד]]&lt;32),1,IF(OR(S457=1,AND(R457=1,מרקובחצי[[#This Row],[עד ועד]]&gt;28),AND(T457=1,מרקובחצי[[#This Row],[עד ועד]]&lt;32)),1,IF(AND(V457=1,NOT(OR(מרקובחצי[[#This Row],[עד ועד]]&lt;J457,מרקובחצי[[#This Row],[עד ועד]]&gt;K457))),1,""))),"")</f>
        <v/>
      </c>
      <c r="W458" t="str">
        <f>IF(מרקובחצי[[#This Row],[CycleNumber]]&gt;1,IF(AND(T457=1,מרקובחצי[[#This Row],[עד ועד]]&gt;31),1,IF(AND(W457=1,NOT(OR(מרקובחצי[[#This Row],[עד ועד]]&lt;J457,מרקובחצי[[#This Row],[עד ועד]]&gt;K457))),1,"")),"")</f>
        <v/>
      </c>
      <c r="X458" t="str">
        <f>IF(AND(מרקובחצי[[#This Row],[CycleNumber]]&lt;$B459,SUM(מרקובחצי[[#This Row],[11]],R459)=2),1,"")</f>
        <v/>
      </c>
      <c r="Y458" t="str">
        <f>IF(AND(מרקובחצי[[#This Row],[CycleNumber]]&lt;$B459,SUM(מרקובחצי[[#This Row],[11]],S459)=2),1,"")</f>
        <v/>
      </c>
      <c r="Z458" t="str">
        <f>IF(AND(מרקובחצי[[#This Row],[CycleNumber]]&lt;$B459,SUM(מרקובחצי[[#This Row],[13]],S459)=2),1,"")</f>
        <v/>
      </c>
      <c r="AA458" t="str">
        <f>IF(AND(מרקובחצי[[#This Row],[CycleNumber]]&lt;$B459,SUM(מרקובחצי[[#This Row],[13]],T459)=2),1,"")</f>
        <v/>
      </c>
      <c r="AB458" t="str">
        <f>IF(AND(מרקובחצי[[#This Row],[CycleNumber]]&lt;$B459,SUM(מרקובחצי[[#This Row],[21]],U459)=2),1,"")</f>
        <v/>
      </c>
      <c r="AC458" t="str">
        <f>IF(AND(מרקובחצי[[#This Row],[CycleNumber]]&lt;$B459,SUM(מרקובחצי[[#This Row],[21]],V459)=2),1,"")</f>
        <v/>
      </c>
      <c r="AD458" t="str">
        <f>IF(AND(מרקובחצי[[#This Row],[CycleNumber]]&lt;$B459,SUM(מרקובחצי[[#This Row],[23]],V459)=2),1,"")</f>
        <v/>
      </c>
      <c r="AE458" t="str">
        <f>IF(AND(מרקובחצי[[#This Row],[CycleNumber]]&lt;$B459,SUM(מרקובחצי[[#This Row],[23]],W459)=2),1,"")</f>
        <v/>
      </c>
      <c r="AF458" t="str">
        <f>IF(AND(מרקובחצי[[#This Row],[CycleNumber]]&lt;$B459,SUM(מרקובחצי[[#This Row],[31]],O459)=2),1,"")</f>
        <v/>
      </c>
      <c r="AG458" t="str">
        <f>IF(AND(מרקובחצי[[#This Row],[CycleNumber]]&lt;$B459,SUM(מרקובחצי[[#This Row],[31]],P459)=2),1,"")</f>
        <v/>
      </c>
      <c r="AH458" t="str">
        <f>IF(AND(מרקובחצי[[#This Row],[CycleNumber]]&lt;$B459,SUM(מרקובחצי[[#This Row],[31]],Q459)=2),1,"")</f>
        <v/>
      </c>
      <c r="AI458" t="str">
        <f>IF(AND(מרקובחצי[[#This Row],[CycleNumber]]&lt;$B459,SUM(U458:U459)=2),1,"")</f>
        <v/>
      </c>
      <c r="AJ458" t="str">
        <f>IF(AND(מרקובחצי[[#This Row],[CycleNumber]]&lt;$B459,SUM(מרקובחצי[[#This Row],[32]],O459)=2),1,"")</f>
        <v/>
      </c>
      <c r="AK458" t="str">
        <f>IF(AND(מרקובחצי[[#This Row],[CycleNumber]]&lt;$B459,SUM(מרקובחצי[[#This Row],[32]],P459)=2),1,"")</f>
        <v/>
      </c>
      <c r="AL458" t="str">
        <f>IF(AND(מרקובחצי[[#This Row],[CycleNumber]]&lt;$B459,SUM(מרקובחצי[[#This Row],[32]],Q459)=2),1,"")</f>
        <v/>
      </c>
      <c r="AM458" t="str">
        <f>IF(AND(מרקובחצי[[#This Row],[CycleNumber]]&lt;$B459,SUM(V458:V459)=2),1,"")</f>
        <v/>
      </c>
      <c r="AN458" t="str">
        <f>IF(AND(מרקובחצי[[#This Row],[CycleNumber]]&lt;$B459,SUM(מרקובחצי[[#This Row],[33]],O459)=2),1,"")</f>
        <v/>
      </c>
      <c r="AO458" t="str">
        <f>IF(AND(מרקובחצי[[#This Row],[CycleNumber]]&lt;$B459,SUM(מרקובחצי[[#This Row],[33]],P459)=2),1,"")</f>
        <v/>
      </c>
      <c r="AP458" t="str">
        <f>IF(AND(מרקובחצי[[#This Row],[CycleNumber]]&lt;$B459,SUM(מרקובחצי[[#This Row],[33]],Q459)=2),1,"")</f>
        <v/>
      </c>
      <c r="AQ458" t="str">
        <f>IF(AND(מרקובחצי[[#This Row],[CycleNumber]]&lt;$B459,SUM(W458:W459)=2),1,"")</f>
        <v/>
      </c>
      <c r="AR458" t="str">
        <f>IF(AND(מרקובחצי[[#This Row],[CycleNumber]]&lt;$B459,SUM(מרקובחצי[[#This Row],[12]],S459)=2),1,"")</f>
        <v/>
      </c>
      <c r="AS458" t="str">
        <f>IF(AND(מרקובחצי[[#This Row],[CycleNumber]]&lt;$B459,SUM(מרקובחצי[[#This Row],[22]],V459)=2),1,"")</f>
        <v/>
      </c>
      <c r="AT458" s="3">
        <f>SUM(מרקובחצי[[#This Row],[11]:[33]])</f>
        <v>0</v>
      </c>
    </row>
    <row r="459" spans="1:46" hidden="1" x14ac:dyDescent="0.25">
      <c r="A459" t="s">
        <v>48</v>
      </c>
      <c r="B459">
        <v>9</v>
      </c>
      <c r="C459">
        <v>26</v>
      </c>
      <c r="D459">
        <f>מרקובחצי[[#This Row],[LengthofCycle]]+1</f>
        <v>27</v>
      </c>
      <c r="E459">
        <f>IF(IFERROR(LOOKUP(מרקובחצי[[#This Row],[ClientID]],קביעויות[הפלגה]),FALSE)=מרקובחצי[[#This Row],[ClientID]],1,"")</f>
        <v>1</v>
      </c>
      <c r="F459" t="str">
        <f>IF(IFERROR(LOOKUP(מרקובחצי[[#This Row],[ClientID]],סוגחציקבוע[S31]),FALSE)=מרקובחצי[[#This Row],[ClientID]],1,"")</f>
        <v/>
      </c>
      <c r="G459" t="str">
        <f>IF(IFERROR(LOOKUP(מרקובחצי[[#This Row],[ClientID]],סוגחציקבוע[S32]),FALSE)=מרקובחצי[[#This Row],[ClientID]],1,"")</f>
        <v/>
      </c>
      <c r="H459" t="str">
        <f>IF(IFERROR(LOOKUP(מרקובחצי[[#This Row],[ClientID]],סוגחציקבוע[S33]),FALSE)=מרקובחצי[[#This Row],[ClientID]],1,"")</f>
        <v/>
      </c>
      <c r="I459" t="str">
        <f>IF(IFERROR(LOOKUP(מרקובחצי[[#This Row],[ClientID]],סוגחציקבוע[S32&amp;33]),FALSE)=מרקובחצי[[#This Row],[ClientID]],1,"")</f>
        <v/>
      </c>
      <c r="J459">
        <f>IF(SUM(מרקובחצי[[#This Row],[11]:[13]])=1,מרקובחצי[[#This Row],[עד ועד]],IF(SUM(R458:T459)=1,IF(מרקובחצי[[#This Row],[עד ועד]]&lt;J458,מרקובחצי[[#This Row],[עד ועד]],J458),J458))</f>
        <v>27</v>
      </c>
      <c r="K459">
        <f>IF(SUM(מרקובחצי[[#This Row],[11]:[13]])=1,מרקובחצי[[#This Row],[עד ועד]],IF(SUM(R458:T459)=1,IF(מרקובחצי[[#This Row],[עד ועד]]&gt;K458,מרקובחצי[[#This Row],[עד ועד]],K458),K458))</f>
        <v>27</v>
      </c>
      <c r="L459" t="str">
        <f>IF(AND(SUM(מרקובחצי[[#This Row],[31]:[33]])=1,SUM(U458:W458)=0),מרקובחצי[[#This Row],[מקס]]-מרקובחצי[[#This Row],[מינ]],"")</f>
        <v/>
      </c>
      <c r="M45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59" t="str">
        <f t="shared" si="7"/>
        <v/>
      </c>
      <c r="O459" t="str">
        <f>IF(מרקובחצי[[#This Row],[קבעה הפלגה?]]=1,"",IF(AND(מרקובחצי[[#This Row],[עד ועד]]&lt;29,OR(מרקובחצי[[#This Row],[CycleNumber]]=1,AND(U458=1,OR(מרקובחצי[[#This Row],[עד ועד]]&lt;J458,מרקובחצי[[#This Row],[עד ועד]]&gt;K458)),AND(V458=1,מרקובחצי[[#This Row],[עד ועד]]&lt;J458),W458=1)),1,""))</f>
        <v/>
      </c>
      <c r="P459" t="str">
        <f>IF(מרקובחצי[[#This Row],[קבעה הפלגה?]]=1,"",IF(AND(מרקובחצי[[#This Row],[עד ועד]]&gt;28,מרקובחצי[[#This Row],[עד ועד]]&lt;32,OR(מרקובחצי[[#This Row],[CycleNumber]]=1,AND(U458=1),AND(V458=1,OR(מרקובחצי[[#This Row],[עד ועד]]&lt;J458,מרקובחצי[[#This Row],[עד ועד]]&gt;K458)),W458=1)),1,""))</f>
        <v/>
      </c>
      <c r="Q459" t="str">
        <f>IF(מרקובחצי[[#This Row],[קבעה הפלגה?]]=1,"",IF(AND(מרקובחצי[[#This Row],[עד ועד]]&gt;31,OR(מרקובחצי[[#This Row],[CycleNumber]]=1,AND(U458=1),AND(V458=1,מרקובחצי[[#This Row],[עד ועד]]&gt;K458),AND(W458=1,OR(מרקובחצי[[#This Row],[עד ועד]]&gt;K458,מרקובחצי[[#This Row],[עד ועד]]&lt;J458)))),1,""))</f>
        <v/>
      </c>
      <c r="R459" t="str">
        <f>IF(מרקובחצי[[#This Row],[CycleNumber]]&gt;1,IF(AND(O458=1,מרקובחצי[[#This Row],[עד ועד]]&lt;29),1,""),"")</f>
        <v/>
      </c>
      <c r="S459" t="str">
        <f>IF(מרקובחצי[[#This Row],[CycleNumber]]&gt;1,IF(OR(AND(O458=1,מרקובחצי[[#This Row],[עד ועד]]&gt;28),AND(P458=1),AND(Q458=1,מרקובחצי[[#This Row],[עד ועד]]&lt;32)),1,""),"")</f>
        <v/>
      </c>
      <c r="T459" t="str">
        <f>IF(מרקובחצי[[#This Row],[CycleNumber]]&gt;1,IF(AND(Q458=1,מרקובחצי[[#This Row],[עד ועד]]&gt;31),1,""),"")</f>
        <v/>
      </c>
      <c r="U459" t="str">
        <f>IF(מרקובחצי[[#This Row],[CycleNumber]]&gt;1,IF(AND(R458=1,מרקובחצי[[#This Row],[עד ועד]]&lt;29),1,IF(AND(U458=1,NOT(OR(מרקובחצי[[#This Row],[עד ועד]]&lt;J458,מרקובחצי[[#This Row],[עד ועד]]&gt;K458))),1,"")),"")</f>
        <v/>
      </c>
      <c r="V459" t="str">
        <f>IF(מרקובחצי[[#This Row],[CycleNumber]]&gt;1,IF(AND(SUM(R458:T458)=1,מרקובחצי[[#This Row],[עד ועד]]&gt;28,מרקובחצי[[#This Row],[עד ועד]]&lt;32),1,IF(OR(S458=1,AND(R458=1,מרקובחצי[[#This Row],[עד ועד]]&gt;28),AND(T458=1,מרקובחצי[[#This Row],[עד ועד]]&lt;32)),1,IF(AND(V458=1,NOT(OR(מרקובחצי[[#This Row],[עד ועד]]&lt;J458,מרקובחצי[[#This Row],[עד ועד]]&gt;K458))),1,""))),"")</f>
        <v/>
      </c>
      <c r="W459" t="str">
        <f>IF(מרקובחצי[[#This Row],[CycleNumber]]&gt;1,IF(AND(T458=1,מרקובחצי[[#This Row],[עד ועד]]&gt;31),1,IF(AND(W458=1,NOT(OR(מרקובחצי[[#This Row],[עד ועד]]&lt;J458,מרקובחצי[[#This Row],[עד ועד]]&gt;K458))),1,"")),"")</f>
        <v/>
      </c>
      <c r="X459" t="str">
        <f>IF(AND(מרקובחצי[[#This Row],[CycleNumber]]&lt;$B460,SUM(מרקובחצי[[#This Row],[11]],R460)=2),1,"")</f>
        <v/>
      </c>
      <c r="Y459" t="str">
        <f>IF(AND(מרקובחצי[[#This Row],[CycleNumber]]&lt;$B460,SUM(מרקובחצי[[#This Row],[11]],S460)=2),1,"")</f>
        <v/>
      </c>
      <c r="Z459" t="str">
        <f>IF(AND(מרקובחצי[[#This Row],[CycleNumber]]&lt;$B460,SUM(מרקובחצי[[#This Row],[13]],S460)=2),1,"")</f>
        <v/>
      </c>
      <c r="AA459" t="str">
        <f>IF(AND(מרקובחצי[[#This Row],[CycleNumber]]&lt;$B460,SUM(מרקובחצי[[#This Row],[13]],T460)=2),1,"")</f>
        <v/>
      </c>
      <c r="AB459" t="str">
        <f>IF(AND(מרקובחצי[[#This Row],[CycleNumber]]&lt;$B460,SUM(מרקובחצי[[#This Row],[21]],U460)=2),1,"")</f>
        <v/>
      </c>
      <c r="AC459" t="str">
        <f>IF(AND(מרקובחצי[[#This Row],[CycleNumber]]&lt;$B460,SUM(מרקובחצי[[#This Row],[21]],V460)=2),1,"")</f>
        <v/>
      </c>
      <c r="AD459" t="str">
        <f>IF(AND(מרקובחצי[[#This Row],[CycleNumber]]&lt;$B460,SUM(מרקובחצי[[#This Row],[23]],V460)=2),1,"")</f>
        <v/>
      </c>
      <c r="AE459" t="str">
        <f>IF(AND(מרקובחצי[[#This Row],[CycleNumber]]&lt;$B460,SUM(מרקובחצי[[#This Row],[23]],W460)=2),1,"")</f>
        <v/>
      </c>
      <c r="AF459" t="str">
        <f>IF(AND(מרקובחצי[[#This Row],[CycleNumber]]&lt;$B460,SUM(מרקובחצי[[#This Row],[31]],O460)=2),1,"")</f>
        <v/>
      </c>
      <c r="AG459" t="str">
        <f>IF(AND(מרקובחצי[[#This Row],[CycleNumber]]&lt;$B460,SUM(מרקובחצי[[#This Row],[31]],P460)=2),1,"")</f>
        <v/>
      </c>
      <c r="AH459" t="str">
        <f>IF(AND(מרקובחצי[[#This Row],[CycleNumber]]&lt;$B460,SUM(מרקובחצי[[#This Row],[31]],Q460)=2),1,"")</f>
        <v/>
      </c>
      <c r="AI459" t="str">
        <f>IF(AND(מרקובחצי[[#This Row],[CycleNumber]]&lt;$B460,SUM(U459:U460)=2),1,"")</f>
        <v/>
      </c>
      <c r="AJ459" t="str">
        <f>IF(AND(מרקובחצי[[#This Row],[CycleNumber]]&lt;$B460,SUM(מרקובחצי[[#This Row],[32]],O460)=2),1,"")</f>
        <v/>
      </c>
      <c r="AK459" t="str">
        <f>IF(AND(מרקובחצי[[#This Row],[CycleNumber]]&lt;$B460,SUM(מרקובחצי[[#This Row],[32]],P460)=2),1,"")</f>
        <v/>
      </c>
      <c r="AL459" t="str">
        <f>IF(AND(מרקובחצי[[#This Row],[CycleNumber]]&lt;$B460,SUM(מרקובחצי[[#This Row],[32]],Q460)=2),1,"")</f>
        <v/>
      </c>
      <c r="AM459" t="str">
        <f>IF(AND(מרקובחצי[[#This Row],[CycleNumber]]&lt;$B460,SUM(V459:V460)=2),1,"")</f>
        <v/>
      </c>
      <c r="AN459" t="str">
        <f>IF(AND(מרקובחצי[[#This Row],[CycleNumber]]&lt;$B460,SUM(מרקובחצי[[#This Row],[33]],O460)=2),1,"")</f>
        <v/>
      </c>
      <c r="AO459" t="str">
        <f>IF(AND(מרקובחצי[[#This Row],[CycleNumber]]&lt;$B460,SUM(מרקובחצי[[#This Row],[33]],P460)=2),1,"")</f>
        <v/>
      </c>
      <c r="AP459" t="str">
        <f>IF(AND(מרקובחצי[[#This Row],[CycleNumber]]&lt;$B460,SUM(מרקובחצי[[#This Row],[33]],Q460)=2),1,"")</f>
        <v/>
      </c>
      <c r="AQ459" t="str">
        <f>IF(AND(מרקובחצי[[#This Row],[CycleNumber]]&lt;$B460,SUM(W459:W460)=2),1,"")</f>
        <v/>
      </c>
      <c r="AR459" t="str">
        <f>IF(AND(מרקובחצי[[#This Row],[CycleNumber]]&lt;$B460,SUM(מרקובחצי[[#This Row],[12]],S460)=2),1,"")</f>
        <v/>
      </c>
      <c r="AS459" t="str">
        <f>IF(AND(מרקובחצי[[#This Row],[CycleNumber]]&lt;$B460,SUM(מרקובחצי[[#This Row],[22]],V460)=2),1,"")</f>
        <v/>
      </c>
      <c r="AT459" s="3">
        <f>SUM(מרקובחצי[[#This Row],[11]:[33]])</f>
        <v>0</v>
      </c>
    </row>
    <row r="460" spans="1:46" hidden="1" x14ac:dyDescent="0.25">
      <c r="A460" t="s">
        <v>48</v>
      </c>
      <c r="B460">
        <v>10</v>
      </c>
      <c r="C460">
        <v>26</v>
      </c>
      <c r="D460">
        <f>מרקובחצי[[#This Row],[LengthofCycle]]+1</f>
        <v>27</v>
      </c>
      <c r="E460">
        <f>IF(IFERROR(LOOKUP(מרקובחצי[[#This Row],[ClientID]],קביעויות[הפלגה]),FALSE)=מרקובחצי[[#This Row],[ClientID]],1,"")</f>
        <v>1</v>
      </c>
      <c r="F460" t="str">
        <f>IF(IFERROR(LOOKUP(מרקובחצי[[#This Row],[ClientID]],סוגחציקבוע[S31]),FALSE)=מרקובחצי[[#This Row],[ClientID]],1,"")</f>
        <v/>
      </c>
      <c r="G460" t="str">
        <f>IF(IFERROR(LOOKUP(מרקובחצי[[#This Row],[ClientID]],סוגחציקבוע[S32]),FALSE)=מרקובחצי[[#This Row],[ClientID]],1,"")</f>
        <v/>
      </c>
      <c r="H460" t="str">
        <f>IF(IFERROR(LOOKUP(מרקובחצי[[#This Row],[ClientID]],סוגחציקבוע[S33]),FALSE)=מרקובחצי[[#This Row],[ClientID]],1,"")</f>
        <v/>
      </c>
      <c r="I460" t="str">
        <f>IF(IFERROR(LOOKUP(מרקובחצי[[#This Row],[ClientID]],סוגחציקבוע[S32&amp;33]),FALSE)=מרקובחצי[[#This Row],[ClientID]],1,"")</f>
        <v/>
      </c>
      <c r="J460">
        <f>IF(SUM(מרקובחצי[[#This Row],[11]:[13]])=1,מרקובחצי[[#This Row],[עד ועד]],IF(SUM(R459:T460)=1,IF(מרקובחצי[[#This Row],[עד ועד]]&lt;J459,מרקובחצי[[#This Row],[עד ועד]],J459),J459))</f>
        <v>27</v>
      </c>
      <c r="K460">
        <f>IF(SUM(מרקובחצי[[#This Row],[11]:[13]])=1,מרקובחצי[[#This Row],[עד ועד]],IF(SUM(R459:T460)=1,IF(מרקובחצי[[#This Row],[עד ועד]]&gt;K459,מרקובחצי[[#This Row],[עד ועד]],K459),K459))</f>
        <v>27</v>
      </c>
      <c r="L460" t="str">
        <f>IF(AND(SUM(מרקובחצי[[#This Row],[31]:[33]])=1,SUM(U459:W459)=0),מרקובחצי[[#This Row],[מקס]]-מרקובחצי[[#This Row],[מינ]],"")</f>
        <v/>
      </c>
      <c r="M46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60" t="str">
        <f t="shared" si="7"/>
        <v/>
      </c>
      <c r="O460" t="str">
        <f>IF(מרקובחצי[[#This Row],[קבעה הפלגה?]]=1,"",IF(AND(מרקובחצי[[#This Row],[עד ועד]]&lt;29,OR(מרקובחצי[[#This Row],[CycleNumber]]=1,AND(U459=1,OR(מרקובחצי[[#This Row],[עד ועד]]&lt;J459,מרקובחצי[[#This Row],[עד ועד]]&gt;K459)),AND(V459=1,מרקובחצי[[#This Row],[עד ועד]]&lt;J459),W459=1)),1,""))</f>
        <v/>
      </c>
      <c r="P460" t="str">
        <f>IF(מרקובחצי[[#This Row],[קבעה הפלגה?]]=1,"",IF(AND(מרקובחצי[[#This Row],[עד ועד]]&gt;28,מרקובחצי[[#This Row],[עד ועד]]&lt;32,OR(מרקובחצי[[#This Row],[CycleNumber]]=1,AND(U459=1),AND(V459=1,OR(מרקובחצי[[#This Row],[עד ועד]]&lt;J459,מרקובחצי[[#This Row],[עד ועד]]&gt;K459)),W459=1)),1,""))</f>
        <v/>
      </c>
      <c r="Q460" t="str">
        <f>IF(מרקובחצי[[#This Row],[קבעה הפלגה?]]=1,"",IF(AND(מרקובחצי[[#This Row],[עד ועד]]&gt;31,OR(מרקובחצי[[#This Row],[CycleNumber]]=1,AND(U459=1),AND(V459=1,מרקובחצי[[#This Row],[עד ועד]]&gt;K459),AND(W459=1,OR(מרקובחצי[[#This Row],[עד ועד]]&gt;K459,מרקובחצי[[#This Row],[עד ועד]]&lt;J459)))),1,""))</f>
        <v/>
      </c>
      <c r="R460" t="str">
        <f>IF(מרקובחצי[[#This Row],[CycleNumber]]&gt;1,IF(AND(O459=1,מרקובחצי[[#This Row],[עד ועד]]&lt;29),1,""),"")</f>
        <v/>
      </c>
      <c r="S460" t="str">
        <f>IF(מרקובחצי[[#This Row],[CycleNumber]]&gt;1,IF(OR(AND(O459=1,מרקובחצי[[#This Row],[עד ועד]]&gt;28),AND(P459=1),AND(Q459=1,מרקובחצי[[#This Row],[עד ועד]]&lt;32)),1,""),"")</f>
        <v/>
      </c>
      <c r="T460" t="str">
        <f>IF(מרקובחצי[[#This Row],[CycleNumber]]&gt;1,IF(AND(Q459=1,מרקובחצי[[#This Row],[עד ועד]]&gt;31),1,""),"")</f>
        <v/>
      </c>
      <c r="U460" t="str">
        <f>IF(מרקובחצי[[#This Row],[CycleNumber]]&gt;1,IF(AND(R459=1,מרקובחצי[[#This Row],[עד ועד]]&lt;29),1,IF(AND(U459=1,NOT(OR(מרקובחצי[[#This Row],[עד ועד]]&lt;J459,מרקובחצי[[#This Row],[עד ועד]]&gt;K459))),1,"")),"")</f>
        <v/>
      </c>
      <c r="V460" t="str">
        <f>IF(מרקובחצי[[#This Row],[CycleNumber]]&gt;1,IF(AND(SUM(R459:T459)=1,מרקובחצי[[#This Row],[עד ועד]]&gt;28,מרקובחצי[[#This Row],[עד ועד]]&lt;32),1,IF(OR(S459=1,AND(R459=1,מרקובחצי[[#This Row],[עד ועד]]&gt;28),AND(T459=1,מרקובחצי[[#This Row],[עד ועד]]&lt;32)),1,IF(AND(V459=1,NOT(OR(מרקובחצי[[#This Row],[עד ועד]]&lt;J459,מרקובחצי[[#This Row],[עד ועד]]&gt;K459))),1,""))),"")</f>
        <v/>
      </c>
      <c r="W460" t="str">
        <f>IF(מרקובחצי[[#This Row],[CycleNumber]]&gt;1,IF(AND(T459=1,מרקובחצי[[#This Row],[עד ועד]]&gt;31),1,IF(AND(W459=1,NOT(OR(מרקובחצי[[#This Row],[עד ועד]]&lt;J459,מרקובחצי[[#This Row],[עד ועד]]&gt;K459))),1,"")),"")</f>
        <v/>
      </c>
      <c r="X460" t="str">
        <f>IF(AND(מרקובחצי[[#This Row],[CycleNumber]]&lt;$B461,SUM(מרקובחצי[[#This Row],[11]],R461)=2),1,"")</f>
        <v/>
      </c>
      <c r="Y460" t="str">
        <f>IF(AND(מרקובחצי[[#This Row],[CycleNumber]]&lt;$B461,SUM(מרקובחצי[[#This Row],[11]],S461)=2),1,"")</f>
        <v/>
      </c>
      <c r="Z460" t="str">
        <f>IF(AND(מרקובחצי[[#This Row],[CycleNumber]]&lt;$B461,SUM(מרקובחצי[[#This Row],[13]],S461)=2),1,"")</f>
        <v/>
      </c>
      <c r="AA460" t="str">
        <f>IF(AND(מרקובחצי[[#This Row],[CycleNumber]]&lt;$B461,SUM(מרקובחצי[[#This Row],[13]],T461)=2),1,"")</f>
        <v/>
      </c>
      <c r="AB460" t="str">
        <f>IF(AND(מרקובחצי[[#This Row],[CycleNumber]]&lt;$B461,SUM(מרקובחצי[[#This Row],[21]],U461)=2),1,"")</f>
        <v/>
      </c>
      <c r="AC460" t="str">
        <f>IF(AND(מרקובחצי[[#This Row],[CycleNumber]]&lt;$B461,SUM(מרקובחצי[[#This Row],[21]],V461)=2),1,"")</f>
        <v/>
      </c>
      <c r="AD460" t="str">
        <f>IF(AND(מרקובחצי[[#This Row],[CycleNumber]]&lt;$B461,SUM(מרקובחצי[[#This Row],[23]],V461)=2),1,"")</f>
        <v/>
      </c>
      <c r="AE460" t="str">
        <f>IF(AND(מרקובחצי[[#This Row],[CycleNumber]]&lt;$B461,SUM(מרקובחצי[[#This Row],[23]],W461)=2),1,"")</f>
        <v/>
      </c>
      <c r="AF460" t="str">
        <f>IF(AND(מרקובחצי[[#This Row],[CycleNumber]]&lt;$B461,SUM(מרקובחצי[[#This Row],[31]],O461)=2),1,"")</f>
        <v/>
      </c>
      <c r="AG460" t="str">
        <f>IF(AND(מרקובחצי[[#This Row],[CycleNumber]]&lt;$B461,SUM(מרקובחצי[[#This Row],[31]],P461)=2),1,"")</f>
        <v/>
      </c>
      <c r="AH460" t="str">
        <f>IF(AND(מרקובחצי[[#This Row],[CycleNumber]]&lt;$B461,SUM(מרקובחצי[[#This Row],[31]],Q461)=2),1,"")</f>
        <v/>
      </c>
      <c r="AI460" t="str">
        <f>IF(AND(מרקובחצי[[#This Row],[CycleNumber]]&lt;$B461,SUM(U460:U461)=2),1,"")</f>
        <v/>
      </c>
      <c r="AJ460" t="str">
        <f>IF(AND(מרקובחצי[[#This Row],[CycleNumber]]&lt;$B461,SUM(מרקובחצי[[#This Row],[32]],O461)=2),1,"")</f>
        <v/>
      </c>
      <c r="AK460" t="str">
        <f>IF(AND(מרקובחצי[[#This Row],[CycleNumber]]&lt;$B461,SUM(מרקובחצי[[#This Row],[32]],P461)=2),1,"")</f>
        <v/>
      </c>
      <c r="AL460" t="str">
        <f>IF(AND(מרקובחצי[[#This Row],[CycleNumber]]&lt;$B461,SUM(מרקובחצי[[#This Row],[32]],Q461)=2),1,"")</f>
        <v/>
      </c>
      <c r="AM460" t="str">
        <f>IF(AND(מרקובחצי[[#This Row],[CycleNumber]]&lt;$B461,SUM(V460:V461)=2),1,"")</f>
        <v/>
      </c>
      <c r="AN460" t="str">
        <f>IF(AND(מרקובחצי[[#This Row],[CycleNumber]]&lt;$B461,SUM(מרקובחצי[[#This Row],[33]],O461)=2),1,"")</f>
        <v/>
      </c>
      <c r="AO460" t="str">
        <f>IF(AND(מרקובחצי[[#This Row],[CycleNumber]]&lt;$B461,SUM(מרקובחצי[[#This Row],[33]],P461)=2),1,"")</f>
        <v/>
      </c>
      <c r="AP460" t="str">
        <f>IF(AND(מרקובחצי[[#This Row],[CycleNumber]]&lt;$B461,SUM(מרקובחצי[[#This Row],[33]],Q461)=2),1,"")</f>
        <v/>
      </c>
      <c r="AQ460" t="str">
        <f>IF(AND(מרקובחצי[[#This Row],[CycleNumber]]&lt;$B461,SUM(W460:W461)=2),1,"")</f>
        <v/>
      </c>
      <c r="AR460" t="str">
        <f>IF(AND(מרקובחצי[[#This Row],[CycleNumber]]&lt;$B461,SUM(מרקובחצי[[#This Row],[12]],S461)=2),1,"")</f>
        <v/>
      </c>
      <c r="AS460" t="str">
        <f>IF(AND(מרקובחצי[[#This Row],[CycleNumber]]&lt;$B461,SUM(מרקובחצי[[#This Row],[22]],V461)=2),1,"")</f>
        <v/>
      </c>
      <c r="AT460" s="3">
        <f>SUM(מרקובחצי[[#This Row],[11]:[33]])</f>
        <v>0</v>
      </c>
    </row>
    <row r="461" spans="1:46" hidden="1" x14ac:dyDescent="0.25">
      <c r="A461" t="s">
        <v>48</v>
      </c>
      <c r="B461">
        <v>11</v>
      </c>
      <c r="C461">
        <v>26</v>
      </c>
      <c r="D461">
        <f>מרקובחצי[[#This Row],[LengthofCycle]]+1</f>
        <v>27</v>
      </c>
      <c r="E461">
        <f>IF(IFERROR(LOOKUP(מרקובחצי[[#This Row],[ClientID]],קביעויות[הפלגה]),FALSE)=מרקובחצי[[#This Row],[ClientID]],1,"")</f>
        <v>1</v>
      </c>
      <c r="F461" t="str">
        <f>IF(IFERROR(LOOKUP(מרקובחצי[[#This Row],[ClientID]],סוגחציקבוע[S31]),FALSE)=מרקובחצי[[#This Row],[ClientID]],1,"")</f>
        <v/>
      </c>
      <c r="G461" t="str">
        <f>IF(IFERROR(LOOKUP(מרקובחצי[[#This Row],[ClientID]],סוגחציקבוע[S32]),FALSE)=מרקובחצי[[#This Row],[ClientID]],1,"")</f>
        <v/>
      </c>
      <c r="H461" t="str">
        <f>IF(IFERROR(LOOKUP(מרקובחצי[[#This Row],[ClientID]],סוגחציקבוע[S33]),FALSE)=מרקובחצי[[#This Row],[ClientID]],1,"")</f>
        <v/>
      </c>
      <c r="I461" t="str">
        <f>IF(IFERROR(LOOKUP(מרקובחצי[[#This Row],[ClientID]],סוגחציקבוע[S32&amp;33]),FALSE)=מרקובחצי[[#This Row],[ClientID]],1,"")</f>
        <v/>
      </c>
      <c r="J461">
        <f>IF(SUM(מרקובחצי[[#This Row],[11]:[13]])=1,מרקובחצי[[#This Row],[עד ועד]],IF(SUM(R460:T461)=1,IF(מרקובחצי[[#This Row],[עד ועד]]&lt;J460,מרקובחצי[[#This Row],[עד ועד]],J460),J460))</f>
        <v>27</v>
      </c>
      <c r="K461">
        <f>IF(SUM(מרקובחצי[[#This Row],[11]:[13]])=1,מרקובחצי[[#This Row],[עד ועד]],IF(SUM(R460:T461)=1,IF(מרקובחצי[[#This Row],[עד ועד]]&gt;K460,מרקובחצי[[#This Row],[עד ועד]],K460),K460))</f>
        <v>27</v>
      </c>
      <c r="L461" t="str">
        <f>IF(AND(SUM(מרקובחצי[[#This Row],[31]:[33]])=1,SUM(U460:W460)=0),מרקובחצי[[#This Row],[מקס]]-מרקובחצי[[#This Row],[מינ]],"")</f>
        <v/>
      </c>
      <c r="M46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61" t="str">
        <f t="shared" si="7"/>
        <v/>
      </c>
      <c r="O461" t="str">
        <f>IF(מרקובחצי[[#This Row],[קבעה הפלגה?]]=1,"",IF(AND(מרקובחצי[[#This Row],[עד ועד]]&lt;29,OR(מרקובחצי[[#This Row],[CycleNumber]]=1,AND(U460=1,OR(מרקובחצי[[#This Row],[עד ועד]]&lt;J460,מרקובחצי[[#This Row],[עד ועד]]&gt;K460)),AND(V460=1,מרקובחצי[[#This Row],[עד ועד]]&lt;J460),W460=1)),1,""))</f>
        <v/>
      </c>
      <c r="P461" t="str">
        <f>IF(מרקובחצי[[#This Row],[קבעה הפלגה?]]=1,"",IF(AND(מרקובחצי[[#This Row],[עד ועד]]&gt;28,מרקובחצי[[#This Row],[עד ועד]]&lt;32,OR(מרקובחצי[[#This Row],[CycleNumber]]=1,AND(U460=1),AND(V460=1,OR(מרקובחצי[[#This Row],[עד ועד]]&lt;J460,מרקובחצי[[#This Row],[עד ועד]]&gt;K460)),W460=1)),1,""))</f>
        <v/>
      </c>
      <c r="Q461" t="str">
        <f>IF(מרקובחצי[[#This Row],[קבעה הפלגה?]]=1,"",IF(AND(מרקובחצי[[#This Row],[עד ועד]]&gt;31,OR(מרקובחצי[[#This Row],[CycleNumber]]=1,AND(U460=1),AND(V460=1,מרקובחצי[[#This Row],[עד ועד]]&gt;K460),AND(W460=1,OR(מרקובחצי[[#This Row],[עד ועד]]&gt;K460,מרקובחצי[[#This Row],[עד ועד]]&lt;J460)))),1,""))</f>
        <v/>
      </c>
      <c r="R461" t="str">
        <f>IF(מרקובחצי[[#This Row],[CycleNumber]]&gt;1,IF(AND(O460=1,מרקובחצי[[#This Row],[עד ועד]]&lt;29),1,""),"")</f>
        <v/>
      </c>
      <c r="S461" t="str">
        <f>IF(מרקובחצי[[#This Row],[CycleNumber]]&gt;1,IF(OR(AND(O460=1,מרקובחצי[[#This Row],[עד ועד]]&gt;28),AND(P460=1),AND(Q460=1,מרקובחצי[[#This Row],[עד ועד]]&lt;32)),1,""),"")</f>
        <v/>
      </c>
      <c r="T461" t="str">
        <f>IF(מרקובחצי[[#This Row],[CycleNumber]]&gt;1,IF(AND(Q460=1,מרקובחצי[[#This Row],[עד ועד]]&gt;31),1,""),"")</f>
        <v/>
      </c>
      <c r="U461" t="str">
        <f>IF(מרקובחצי[[#This Row],[CycleNumber]]&gt;1,IF(AND(R460=1,מרקובחצי[[#This Row],[עד ועד]]&lt;29),1,IF(AND(U460=1,NOT(OR(מרקובחצי[[#This Row],[עד ועד]]&lt;J460,מרקובחצי[[#This Row],[עד ועד]]&gt;K460))),1,"")),"")</f>
        <v/>
      </c>
      <c r="V461" t="str">
        <f>IF(מרקובחצי[[#This Row],[CycleNumber]]&gt;1,IF(AND(SUM(R460:T460)=1,מרקובחצי[[#This Row],[עד ועד]]&gt;28,מרקובחצי[[#This Row],[עד ועד]]&lt;32),1,IF(OR(S460=1,AND(R460=1,מרקובחצי[[#This Row],[עד ועד]]&gt;28),AND(T460=1,מרקובחצי[[#This Row],[עד ועד]]&lt;32)),1,IF(AND(V460=1,NOT(OR(מרקובחצי[[#This Row],[עד ועד]]&lt;J460,מרקובחצי[[#This Row],[עד ועד]]&gt;K460))),1,""))),"")</f>
        <v/>
      </c>
      <c r="W461" t="str">
        <f>IF(מרקובחצי[[#This Row],[CycleNumber]]&gt;1,IF(AND(T460=1,מרקובחצי[[#This Row],[עד ועד]]&gt;31),1,IF(AND(W460=1,NOT(OR(מרקובחצי[[#This Row],[עד ועד]]&lt;J460,מרקובחצי[[#This Row],[עד ועד]]&gt;K460))),1,"")),"")</f>
        <v/>
      </c>
      <c r="X461" t="str">
        <f>IF(AND(מרקובחצי[[#This Row],[CycleNumber]]&lt;$B462,SUM(מרקובחצי[[#This Row],[11]],R462)=2),1,"")</f>
        <v/>
      </c>
      <c r="Y461" t="str">
        <f>IF(AND(מרקובחצי[[#This Row],[CycleNumber]]&lt;$B462,SUM(מרקובחצי[[#This Row],[11]],S462)=2),1,"")</f>
        <v/>
      </c>
      <c r="Z461" t="str">
        <f>IF(AND(מרקובחצי[[#This Row],[CycleNumber]]&lt;$B462,SUM(מרקובחצי[[#This Row],[13]],S462)=2),1,"")</f>
        <v/>
      </c>
      <c r="AA461" t="str">
        <f>IF(AND(מרקובחצי[[#This Row],[CycleNumber]]&lt;$B462,SUM(מרקובחצי[[#This Row],[13]],T462)=2),1,"")</f>
        <v/>
      </c>
      <c r="AB461" t="str">
        <f>IF(AND(מרקובחצי[[#This Row],[CycleNumber]]&lt;$B462,SUM(מרקובחצי[[#This Row],[21]],U462)=2),1,"")</f>
        <v/>
      </c>
      <c r="AC461" t="str">
        <f>IF(AND(מרקובחצי[[#This Row],[CycleNumber]]&lt;$B462,SUM(מרקובחצי[[#This Row],[21]],V462)=2),1,"")</f>
        <v/>
      </c>
      <c r="AD461" t="str">
        <f>IF(AND(מרקובחצי[[#This Row],[CycleNumber]]&lt;$B462,SUM(מרקובחצי[[#This Row],[23]],V462)=2),1,"")</f>
        <v/>
      </c>
      <c r="AE461" t="str">
        <f>IF(AND(מרקובחצי[[#This Row],[CycleNumber]]&lt;$B462,SUM(מרקובחצי[[#This Row],[23]],W462)=2),1,"")</f>
        <v/>
      </c>
      <c r="AF461" t="str">
        <f>IF(AND(מרקובחצי[[#This Row],[CycleNumber]]&lt;$B462,SUM(מרקובחצי[[#This Row],[31]],O462)=2),1,"")</f>
        <v/>
      </c>
      <c r="AG461" t="str">
        <f>IF(AND(מרקובחצי[[#This Row],[CycleNumber]]&lt;$B462,SUM(מרקובחצי[[#This Row],[31]],P462)=2),1,"")</f>
        <v/>
      </c>
      <c r="AH461" t="str">
        <f>IF(AND(מרקובחצי[[#This Row],[CycleNumber]]&lt;$B462,SUM(מרקובחצי[[#This Row],[31]],Q462)=2),1,"")</f>
        <v/>
      </c>
      <c r="AI461" t="str">
        <f>IF(AND(מרקובחצי[[#This Row],[CycleNumber]]&lt;$B462,SUM(U461:U462)=2),1,"")</f>
        <v/>
      </c>
      <c r="AJ461" t="str">
        <f>IF(AND(מרקובחצי[[#This Row],[CycleNumber]]&lt;$B462,SUM(מרקובחצי[[#This Row],[32]],O462)=2),1,"")</f>
        <v/>
      </c>
      <c r="AK461" t="str">
        <f>IF(AND(מרקובחצי[[#This Row],[CycleNumber]]&lt;$B462,SUM(מרקובחצי[[#This Row],[32]],P462)=2),1,"")</f>
        <v/>
      </c>
      <c r="AL461" t="str">
        <f>IF(AND(מרקובחצי[[#This Row],[CycleNumber]]&lt;$B462,SUM(מרקובחצי[[#This Row],[32]],Q462)=2),1,"")</f>
        <v/>
      </c>
      <c r="AM461" t="str">
        <f>IF(AND(מרקובחצי[[#This Row],[CycleNumber]]&lt;$B462,SUM(V461:V462)=2),1,"")</f>
        <v/>
      </c>
      <c r="AN461" t="str">
        <f>IF(AND(מרקובחצי[[#This Row],[CycleNumber]]&lt;$B462,SUM(מרקובחצי[[#This Row],[33]],O462)=2),1,"")</f>
        <v/>
      </c>
      <c r="AO461" t="str">
        <f>IF(AND(מרקובחצי[[#This Row],[CycleNumber]]&lt;$B462,SUM(מרקובחצי[[#This Row],[33]],P462)=2),1,"")</f>
        <v/>
      </c>
      <c r="AP461" t="str">
        <f>IF(AND(מרקובחצי[[#This Row],[CycleNumber]]&lt;$B462,SUM(מרקובחצי[[#This Row],[33]],Q462)=2),1,"")</f>
        <v/>
      </c>
      <c r="AQ461" t="str">
        <f>IF(AND(מרקובחצי[[#This Row],[CycleNumber]]&lt;$B462,SUM(W461:W462)=2),1,"")</f>
        <v/>
      </c>
      <c r="AR461" t="str">
        <f>IF(AND(מרקובחצי[[#This Row],[CycleNumber]]&lt;$B462,SUM(מרקובחצי[[#This Row],[12]],S462)=2),1,"")</f>
        <v/>
      </c>
      <c r="AS461" t="str">
        <f>IF(AND(מרקובחצי[[#This Row],[CycleNumber]]&lt;$B462,SUM(מרקובחצי[[#This Row],[22]],V462)=2),1,"")</f>
        <v/>
      </c>
      <c r="AT461" s="3">
        <f>SUM(מרקובחצי[[#This Row],[11]:[33]])</f>
        <v>0</v>
      </c>
    </row>
    <row r="462" spans="1:46" hidden="1" x14ac:dyDescent="0.25">
      <c r="A462" t="s">
        <v>48</v>
      </c>
      <c r="B462">
        <v>12</v>
      </c>
      <c r="C462">
        <v>29</v>
      </c>
      <c r="D462">
        <f>מרקובחצי[[#This Row],[LengthofCycle]]+1</f>
        <v>30</v>
      </c>
      <c r="E462">
        <f>IF(IFERROR(LOOKUP(מרקובחצי[[#This Row],[ClientID]],קביעויות[הפלגה]),FALSE)=מרקובחצי[[#This Row],[ClientID]],1,"")</f>
        <v>1</v>
      </c>
      <c r="F462" t="str">
        <f>IF(IFERROR(LOOKUP(מרקובחצי[[#This Row],[ClientID]],סוגחציקבוע[S31]),FALSE)=מרקובחצי[[#This Row],[ClientID]],1,"")</f>
        <v/>
      </c>
      <c r="G462" t="str">
        <f>IF(IFERROR(LOOKUP(מרקובחצי[[#This Row],[ClientID]],סוגחציקבוע[S32]),FALSE)=מרקובחצי[[#This Row],[ClientID]],1,"")</f>
        <v/>
      </c>
      <c r="H462" t="str">
        <f>IF(IFERROR(LOOKUP(מרקובחצי[[#This Row],[ClientID]],סוגחציקבוע[S33]),FALSE)=מרקובחצי[[#This Row],[ClientID]],1,"")</f>
        <v/>
      </c>
      <c r="I462" t="str">
        <f>IF(IFERROR(LOOKUP(מרקובחצי[[#This Row],[ClientID]],סוגחציקבוע[S32&amp;33]),FALSE)=מרקובחצי[[#This Row],[ClientID]],1,"")</f>
        <v/>
      </c>
      <c r="J462">
        <f>IF(SUM(מרקובחצי[[#This Row],[11]:[13]])=1,מרקובחצי[[#This Row],[עד ועד]],IF(SUM(R461:T462)=1,IF(מרקובחצי[[#This Row],[עד ועד]]&lt;J461,מרקובחצי[[#This Row],[עד ועד]],J461),J461))</f>
        <v>27</v>
      </c>
      <c r="K462">
        <f>IF(SUM(מרקובחצי[[#This Row],[11]:[13]])=1,מרקובחצי[[#This Row],[עד ועד]],IF(SUM(R461:T462)=1,IF(מרקובחצי[[#This Row],[עד ועד]]&gt;K461,מרקובחצי[[#This Row],[עד ועד]],K461),K461))</f>
        <v>27</v>
      </c>
      <c r="L462" t="str">
        <f>IF(AND(SUM(מרקובחצי[[#This Row],[31]:[33]])=1,SUM(U461:W461)=0),מרקובחצי[[#This Row],[מקס]]-מרקובחצי[[#This Row],[מינ]],"")</f>
        <v/>
      </c>
      <c r="M46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62" t="str">
        <f t="shared" si="7"/>
        <v/>
      </c>
      <c r="O462" t="str">
        <f>IF(מרקובחצי[[#This Row],[קבעה הפלגה?]]=1,"",IF(AND(מרקובחצי[[#This Row],[עד ועד]]&lt;29,OR(מרקובחצי[[#This Row],[CycleNumber]]=1,AND(U461=1,OR(מרקובחצי[[#This Row],[עד ועד]]&lt;J461,מרקובחצי[[#This Row],[עד ועד]]&gt;K461)),AND(V461=1,מרקובחצי[[#This Row],[עד ועד]]&lt;J461),W461=1)),1,""))</f>
        <v/>
      </c>
      <c r="P462" t="str">
        <f>IF(מרקובחצי[[#This Row],[קבעה הפלגה?]]=1,"",IF(AND(מרקובחצי[[#This Row],[עד ועד]]&gt;28,מרקובחצי[[#This Row],[עד ועד]]&lt;32,OR(מרקובחצי[[#This Row],[CycleNumber]]=1,AND(U461=1),AND(V461=1,OR(מרקובחצי[[#This Row],[עד ועד]]&lt;J461,מרקובחצי[[#This Row],[עד ועד]]&gt;K461)),W461=1)),1,""))</f>
        <v/>
      </c>
      <c r="Q462" t="str">
        <f>IF(מרקובחצי[[#This Row],[קבעה הפלגה?]]=1,"",IF(AND(מרקובחצי[[#This Row],[עד ועד]]&gt;31,OR(מרקובחצי[[#This Row],[CycleNumber]]=1,AND(U461=1),AND(V461=1,מרקובחצי[[#This Row],[עד ועד]]&gt;K461),AND(W461=1,OR(מרקובחצי[[#This Row],[עד ועד]]&gt;K461,מרקובחצי[[#This Row],[עד ועד]]&lt;J461)))),1,""))</f>
        <v/>
      </c>
      <c r="R462" t="str">
        <f>IF(מרקובחצי[[#This Row],[CycleNumber]]&gt;1,IF(AND(O461=1,מרקובחצי[[#This Row],[עד ועד]]&lt;29),1,""),"")</f>
        <v/>
      </c>
      <c r="S462" t="str">
        <f>IF(מרקובחצי[[#This Row],[CycleNumber]]&gt;1,IF(OR(AND(O461=1,מרקובחצי[[#This Row],[עד ועד]]&gt;28),AND(P461=1),AND(Q461=1,מרקובחצי[[#This Row],[עד ועד]]&lt;32)),1,""),"")</f>
        <v/>
      </c>
      <c r="T462" t="str">
        <f>IF(מרקובחצי[[#This Row],[CycleNumber]]&gt;1,IF(AND(Q461=1,מרקובחצי[[#This Row],[עד ועד]]&gt;31),1,""),"")</f>
        <v/>
      </c>
      <c r="U462" t="str">
        <f>IF(מרקובחצי[[#This Row],[CycleNumber]]&gt;1,IF(AND(R461=1,מרקובחצי[[#This Row],[עד ועד]]&lt;29),1,IF(AND(U461=1,NOT(OR(מרקובחצי[[#This Row],[עד ועד]]&lt;J461,מרקובחצי[[#This Row],[עד ועד]]&gt;K461))),1,"")),"")</f>
        <v/>
      </c>
      <c r="V462" t="str">
        <f>IF(מרקובחצי[[#This Row],[CycleNumber]]&gt;1,IF(AND(SUM(R461:T461)=1,מרקובחצי[[#This Row],[עד ועד]]&gt;28,מרקובחצי[[#This Row],[עד ועד]]&lt;32),1,IF(OR(S461=1,AND(R461=1,מרקובחצי[[#This Row],[עד ועד]]&gt;28),AND(T461=1,מרקובחצי[[#This Row],[עד ועד]]&lt;32)),1,IF(AND(V461=1,NOT(OR(מרקובחצי[[#This Row],[עד ועד]]&lt;J461,מרקובחצי[[#This Row],[עד ועד]]&gt;K461))),1,""))),"")</f>
        <v/>
      </c>
      <c r="W462" t="str">
        <f>IF(מרקובחצי[[#This Row],[CycleNumber]]&gt;1,IF(AND(T461=1,מרקובחצי[[#This Row],[עד ועד]]&gt;31),1,IF(AND(W461=1,NOT(OR(מרקובחצי[[#This Row],[עד ועד]]&lt;J461,מרקובחצי[[#This Row],[עד ועד]]&gt;K461))),1,"")),"")</f>
        <v/>
      </c>
      <c r="X462" t="str">
        <f>IF(AND(מרקובחצי[[#This Row],[CycleNumber]]&lt;$B463,SUM(מרקובחצי[[#This Row],[11]],R463)=2),1,"")</f>
        <v/>
      </c>
      <c r="Y462" t="str">
        <f>IF(AND(מרקובחצי[[#This Row],[CycleNumber]]&lt;$B463,SUM(מרקובחצי[[#This Row],[11]],S463)=2),1,"")</f>
        <v/>
      </c>
      <c r="Z462" t="str">
        <f>IF(AND(מרקובחצי[[#This Row],[CycleNumber]]&lt;$B463,SUM(מרקובחצי[[#This Row],[13]],S463)=2),1,"")</f>
        <v/>
      </c>
      <c r="AA462" t="str">
        <f>IF(AND(מרקובחצי[[#This Row],[CycleNumber]]&lt;$B463,SUM(מרקובחצי[[#This Row],[13]],T463)=2),1,"")</f>
        <v/>
      </c>
      <c r="AB462" t="str">
        <f>IF(AND(מרקובחצי[[#This Row],[CycleNumber]]&lt;$B463,SUM(מרקובחצי[[#This Row],[21]],U463)=2),1,"")</f>
        <v/>
      </c>
      <c r="AC462" t="str">
        <f>IF(AND(מרקובחצי[[#This Row],[CycleNumber]]&lt;$B463,SUM(מרקובחצי[[#This Row],[21]],V463)=2),1,"")</f>
        <v/>
      </c>
      <c r="AD462" t="str">
        <f>IF(AND(מרקובחצי[[#This Row],[CycleNumber]]&lt;$B463,SUM(מרקובחצי[[#This Row],[23]],V463)=2),1,"")</f>
        <v/>
      </c>
      <c r="AE462" t="str">
        <f>IF(AND(מרקובחצי[[#This Row],[CycleNumber]]&lt;$B463,SUM(מרקובחצי[[#This Row],[23]],W463)=2),1,"")</f>
        <v/>
      </c>
      <c r="AF462" t="str">
        <f>IF(AND(מרקובחצי[[#This Row],[CycleNumber]]&lt;$B463,SUM(מרקובחצי[[#This Row],[31]],O463)=2),1,"")</f>
        <v/>
      </c>
      <c r="AG462" t="str">
        <f>IF(AND(מרקובחצי[[#This Row],[CycleNumber]]&lt;$B463,SUM(מרקובחצי[[#This Row],[31]],P463)=2),1,"")</f>
        <v/>
      </c>
      <c r="AH462" t="str">
        <f>IF(AND(מרקובחצי[[#This Row],[CycleNumber]]&lt;$B463,SUM(מרקובחצי[[#This Row],[31]],Q463)=2),1,"")</f>
        <v/>
      </c>
      <c r="AI462" t="str">
        <f>IF(AND(מרקובחצי[[#This Row],[CycleNumber]]&lt;$B463,SUM(U462:U463)=2),1,"")</f>
        <v/>
      </c>
      <c r="AJ462" t="str">
        <f>IF(AND(מרקובחצי[[#This Row],[CycleNumber]]&lt;$B463,SUM(מרקובחצי[[#This Row],[32]],O463)=2),1,"")</f>
        <v/>
      </c>
      <c r="AK462" t="str">
        <f>IF(AND(מרקובחצי[[#This Row],[CycleNumber]]&lt;$B463,SUM(מרקובחצי[[#This Row],[32]],P463)=2),1,"")</f>
        <v/>
      </c>
      <c r="AL462" t="str">
        <f>IF(AND(מרקובחצי[[#This Row],[CycleNumber]]&lt;$B463,SUM(מרקובחצי[[#This Row],[32]],Q463)=2),1,"")</f>
        <v/>
      </c>
      <c r="AM462" t="str">
        <f>IF(AND(מרקובחצי[[#This Row],[CycleNumber]]&lt;$B463,SUM(V462:V463)=2),1,"")</f>
        <v/>
      </c>
      <c r="AN462" t="str">
        <f>IF(AND(מרקובחצי[[#This Row],[CycleNumber]]&lt;$B463,SUM(מרקובחצי[[#This Row],[33]],O463)=2),1,"")</f>
        <v/>
      </c>
      <c r="AO462" t="str">
        <f>IF(AND(מרקובחצי[[#This Row],[CycleNumber]]&lt;$B463,SUM(מרקובחצי[[#This Row],[33]],P463)=2),1,"")</f>
        <v/>
      </c>
      <c r="AP462" t="str">
        <f>IF(AND(מרקובחצי[[#This Row],[CycleNumber]]&lt;$B463,SUM(מרקובחצי[[#This Row],[33]],Q463)=2),1,"")</f>
        <v/>
      </c>
      <c r="AQ462" t="str">
        <f>IF(AND(מרקובחצי[[#This Row],[CycleNumber]]&lt;$B463,SUM(W462:W463)=2),1,"")</f>
        <v/>
      </c>
      <c r="AR462" t="str">
        <f>IF(AND(מרקובחצי[[#This Row],[CycleNumber]]&lt;$B463,SUM(מרקובחצי[[#This Row],[12]],S463)=2),1,"")</f>
        <v/>
      </c>
      <c r="AS462" t="str">
        <f>IF(AND(מרקובחצי[[#This Row],[CycleNumber]]&lt;$B463,SUM(מרקובחצי[[#This Row],[22]],V463)=2),1,"")</f>
        <v/>
      </c>
      <c r="AT462" s="3">
        <f>SUM(מרקובחצי[[#This Row],[11]:[33]])</f>
        <v>0</v>
      </c>
    </row>
    <row r="463" spans="1:46" hidden="1" x14ac:dyDescent="0.25">
      <c r="A463" t="s">
        <v>48</v>
      </c>
      <c r="B463">
        <v>13</v>
      </c>
      <c r="C463">
        <v>29</v>
      </c>
      <c r="D463">
        <f>מרקובחצי[[#This Row],[LengthofCycle]]+1</f>
        <v>30</v>
      </c>
      <c r="E463">
        <f>IF(IFERROR(LOOKUP(מרקובחצי[[#This Row],[ClientID]],קביעויות[הפלגה]),FALSE)=מרקובחצי[[#This Row],[ClientID]],1,"")</f>
        <v>1</v>
      </c>
      <c r="F463" t="str">
        <f>IF(IFERROR(LOOKUP(מרקובחצי[[#This Row],[ClientID]],סוגחציקבוע[S31]),FALSE)=מרקובחצי[[#This Row],[ClientID]],1,"")</f>
        <v/>
      </c>
      <c r="G463" t="str">
        <f>IF(IFERROR(LOOKUP(מרקובחצי[[#This Row],[ClientID]],סוגחציקבוע[S32]),FALSE)=מרקובחצי[[#This Row],[ClientID]],1,"")</f>
        <v/>
      </c>
      <c r="H463" t="str">
        <f>IF(IFERROR(LOOKUP(מרקובחצי[[#This Row],[ClientID]],סוגחציקבוע[S33]),FALSE)=מרקובחצי[[#This Row],[ClientID]],1,"")</f>
        <v/>
      </c>
      <c r="I463" t="str">
        <f>IF(IFERROR(LOOKUP(מרקובחצי[[#This Row],[ClientID]],סוגחציקבוע[S32&amp;33]),FALSE)=מרקובחצי[[#This Row],[ClientID]],1,"")</f>
        <v/>
      </c>
      <c r="J463">
        <f>IF(SUM(מרקובחצי[[#This Row],[11]:[13]])=1,מרקובחצי[[#This Row],[עד ועד]],IF(SUM(R462:T463)=1,IF(מרקובחצי[[#This Row],[עד ועד]]&lt;J462,מרקובחצי[[#This Row],[עד ועד]],J462),J462))</f>
        <v>27</v>
      </c>
      <c r="K463">
        <f>IF(SUM(מרקובחצי[[#This Row],[11]:[13]])=1,מרקובחצי[[#This Row],[עד ועד]],IF(SUM(R462:T463)=1,IF(מרקובחצי[[#This Row],[עד ועד]]&gt;K462,מרקובחצי[[#This Row],[עד ועד]],K462),K462))</f>
        <v>27</v>
      </c>
      <c r="L463" t="str">
        <f>IF(AND(SUM(מרקובחצי[[#This Row],[31]:[33]])=1,SUM(U462:W462)=0),מרקובחצי[[#This Row],[מקס]]-מרקובחצי[[#This Row],[מינ]],"")</f>
        <v/>
      </c>
      <c r="M46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463" t="str">
        <f t="shared" si="7"/>
        <v/>
      </c>
      <c r="O463" t="str">
        <f>IF(מרקובחצי[[#This Row],[קבעה הפלגה?]]=1,"",IF(AND(מרקובחצי[[#This Row],[עד ועד]]&lt;29,OR(מרקובחצי[[#This Row],[CycleNumber]]=1,AND(U462=1,OR(מרקובחצי[[#This Row],[עד ועד]]&lt;J462,מרקובחצי[[#This Row],[עד ועד]]&gt;K462)),AND(V462=1,מרקובחצי[[#This Row],[עד ועד]]&lt;J462),W462=1)),1,""))</f>
        <v/>
      </c>
      <c r="P463" t="str">
        <f>IF(מרקובחצי[[#This Row],[קבעה הפלגה?]]=1,"",IF(AND(מרקובחצי[[#This Row],[עד ועד]]&gt;28,מרקובחצי[[#This Row],[עד ועד]]&lt;32,OR(מרקובחצי[[#This Row],[CycleNumber]]=1,AND(U462=1),AND(V462=1,OR(מרקובחצי[[#This Row],[עד ועד]]&lt;J462,מרקובחצי[[#This Row],[עד ועד]]&gt;K462)),W462=1)),1,""))</f>
        <v/>
      </c>
      <c r="Q463" t="str">
        <f>IF(מרקובחצי[[#This Row],[קבעה הפלגה?]]=1,"",IF(AND(מרקובחצי[[#This Row],[עד ועד]]&gt;31,OR(מרקובחצי[[#This Row],[CycleNumber]]=1,AND(U462=1),AND(V462=1,מרקובחצי[[#This Row],[עד ועד]]&gt;K462),AND(W462=1,OR(מרקובחצי[[#This Row],[עד ועד]]&gt;K462,מרקובחצי[[#This Row],[עד ועד]]&lt;J462)))),1,""))</f>
        <v/>
      </c>
      <c r="R463" t="str">
        <f>IF(מרקובחצי[[#This Row],[CycleNumber]]&gt;1,IF(AND(O462=1,מרקובחצי[[#This Row],[עד ועד]]&lt;29),1,""),"")</f>
        <v/>
      </c>
      <c r="S463" t="str">
        <f>IF(מרקובחצי[[#This Row],[CycleNumber]]&gt;1,IF(OR(AND(O462=1,מרקובחצי[[#This Row],[עד ועד]]&gt;28),AND(P462=1),AND(Q462=1,מרקובחצי[[#This Row],[עד ועד]]&lt;32)),1,""),"")</f>
        <v/>
      </c>
      <c r="T463" t="str">
        <f>IF(מרקובחצי[[#This Row],[CycleNumber]]&gt;1,IF(AND(Q462=1,מרקובחצי[[#This Row],[עד ועד]]&gt;31),1,""),"")</f>
        <v/>
      </c>
      <c r="U463" t="str">
        <f>IF(מרקובחצי[[#This Row],[CycleNumber]]&gt;1,IF(AND(R462=1,מרקובחצי[[#This Row],[עד ועד]]&lt;29),1,IF(AND(U462=1,NOT(OR(מרקובחצי[[#This Row],[עד ועד]]&lt;J462,מרקובחצי[[#This Row],[עד ועד]]&gt;K462))),1,"")),"")</f>
        <v/>
      </c>
      <c r="V463" t="str">
        <f>IF(מרקובחצי[[#This Row],[CycleNumber]]&gt;1,IF(AND(SUM(R462:T462)=1,מרקובחצי[[#This Row],[עד ועד]]&gt;28,מרקובחצי[[#This Row],[עד ועד]]&lt;32),1,IF(OR(S462=1,AND(R462=1,מרקובחצי[[#This Row],[עד ועד]]&gt;28),AND(T462=1,מרקובחצי[[#This Row],[עד ועד]]&lt;32)),1,IF(AND(V462=1,NOT(OR(מרקובחצי[[#This Row],[עד ועד]]&lt;J462,מרקובחצי[[#This Row],[עד ועד]]&gt;K462))),1,""))),"")</f>
        <v/>
      </c>
      <c r="W463" t="str">
        <f>IF(מרקובחצי[[#This Row],[CycleNumber]]&gt;1,IF(AND(T462=1,מרקובחצי[[#This Row],[עד ועד]]&gt;31),1,IF(AND(W462=1,NOT(OR(מרקובחצי[[#This Row],[עד ועד]]&lt;J462,מרקובחצי[[#This Row],[עד ועד]]&gt;K462))),1,"")),"")</f>
        <v/>
      </c>
      <c r="X463" t="str">
        <f>IF(AND(מרקובחצי[[#This Row],[CycleNumber]]&lt;$B464,SUM(מרקובחצי[[#This Row],[11]],R464)=2),1,"")</f>
        <v/>
      </c>
      <c r="Y463" t="str">
        <f>IF(AND(מרקובחצי[[#This Row],[CycleNumber]]&lt;$B464,SUM(מרקובחצי[[#This Row],[11]],S464)=2),1,"")</f>
        <v/>
      </c>
      <c r="Z463" t="str">
        <f>IF(AND(מרקובחצי[[#This Row],[CycleNumber]]&lt;$B464,SUM(מרקובחצי[[#This Row],[13]],S464)=2),1,"")</f>
        <v/>
      </c>
      <c r="AA463" t="str">
        <f>IF(AND(מרקובחצי[[#This Row],[CycleNumber]]&lt;$B464,SUM(מרקובחצי[[#This Row],[13]],T464)=2),1,"")</f>
        <v/>
      </c>
      <c r="AB463" t="str">
        <f>IF(AND(מרקובחצי[[#This Row],[CycleNumber]]&lt;$B464,SUM(מרקובחצי[[#This Row],[21]],U464)=2),1,"")</f>
        <v/>
      </c>
      <c r="AC463" t="str">
        <f>IF(AND(מרקובחצי[[#This Row],[CycleNumber]]&lt;$B464,SUM(מרקובחצי[[#This Row],[21]],V464)=2),1,"")</f>
        <v/>
      </c>
      <c r="AD463" t="str">
        <f>IF(AND(מרקובחצי[[#This Row],[CycleNumber]]&lt;$B464,SUM(מרקובחצי[[#This Row],[23]],V464)=2),1,"")</f>
        <v/>
      </c>
      <c r="AE463" t="str">
        <f>IF(AND(מרקובחצי[[#This Row],[CycleNumber]]&lt;$B464,SUM(מרקובחצי[[#This Row],[23]],W464)=2),1,"")</f>
        <v/>
      </c>
      <c r="AF463" t="str">
        <f>IF(AND(מרקובחצי[[#This Row],[CycleNumber]]&lt;$B464,SUM(מרקובחצי[[#This Row],[31]],O464)=2),1,"")</f>
        <v/>
      </c>
      <c r="AG463" t="str">
        <f>IF(AND(מרקובחצי[[#This Row],[CycleNumber]]&lt;$B464,SUM(מרקובחצי[[#This Row],[31]],P464)=2),1,"")</f>
        <v/>
      </c>
      <c r="AH463" t="str">
        <f>IF(AND(מרקובחצי[[#This Row],[CycleNumber]]&lt;$B464,SUM(מרקובחצי[[#This Row],[31]],Q464)=2),1,"")</f>
        <v/>
      </c>
      <c r="AI463" t="str">
        <f>IF(AND(מרקובחצי[[#This Row],[CycleNumber]]&lt;$B464,SUM(U463:U464)=2),1,"")</f>
        <v/>
      </c>
      <c r="AJ463" t="str">
        <f>IF(AND(מרקובחצי[[#This Row],[CycleNumber]]&lt;$B464,SUM(מרקובחצי[[#This Row],[32]],O464)=2),1,"")</f>
        <v/>
      </c>
      <c r="AK463" t="str">
        <f>IF(AND(מרקובחצי[[#This Row],[CycleNumber]]&lt;$B464,SUM(מרקובחצי[[#This Row],[32]],P464)=2),1,"")</f>
        <v/>
      </c>
      <c r="AL463" t="str">
        <f>IF(AND(מרקובחצי[[#This Row],[CycleNumber]]&lt;$B464,SUM(מרקובחצי[[#This Row],[32]],Q464)=2),1,"")</f>
        <v/>
      </c>
      <c r="AM463" t="str">
        <f>IF(AND(מרקובחצי[[#This Row],[CycleNumber]]&lt;$B464,SUM(V463:V464)=2),1,"")</f>
        <v/>
      </c>
      <c r="AN463" t="str">
        <f>IF(AND(מרקובחצי[[#This Row],[CycleNumber]]&lt;$B464,SUM(מרקובחצי[[#This Row],[33]],O464)=2),1,"")</f>
        <v/>
      </c>
      <c r="AO463" t="str">
        <f>IF(AND(מרקובחצי[[#This Row],[CycleNumber]]&lt;$B464,SUM(מרקובחצי[[#This Row],[33]],P464)=2),1,"")</f>
        <v/>
      </c>
      <c r="AP463" t="str">
        <f>IF(AND(מרקובחצי[[#This Row],[CycleNumber]]&lt;$B464,SUM(מרקובחצי[[#This Row],[33]],Q464)=2),1,"")</f>
        <v/>
      </c>
      <c r="AQ463" t="str">
        <f>IF(AND(מרקובחצי[[#This Row],[CycleNumber]]&lt;$B464,SUM(W463:W464)=2),1,"")</f>
        <v/>
      </c>
      <c r="AR463" t="str">
        <f>IF(AND(מרקובחצי[[#This Row],[CycleNumber]]&lt;$B464,SUM(מרקובחצי[[#This Row],[12]],S464)=2),1,"")</f>
        <v/>
      </c>
      <c r="AS463" t="str">
        <f>IF(AND(מרקובחצי[[#This Row],[CycleNumber]]&lt;$B464,SUM(מרקובחצי[[#This Row],[22]],V464)=2),1,"")</f>
        <v/>
      </c>
      <c r="AT463" s="3">
        <f>SUM(מרקובחצי[[#This Row],[11]:[33]])</f>
        <v>0</v>
      </c>
    </row>
    <row r="464" spans="1:46" ht="15.6" x14ac:dyDescent="0.25">
      <c r="A464" s="19" t="s">
        <v>5</v>
      </c>
      <c r="B464" s="19">
        <v>1</v>
      </c>
      <c r="C464">
        <v>28</v>
      </c>
      <c r="D464" s="19">
        <f>מרקובחצי[[#This Row],[LengthofCycle]]+1</f>
        <v>29</v>
      </c>
      <c r="E464" t="str">
        <f>IF(IFERROR(LOOKUP(מרקובחצי[[#This Row],[ClientID]],קביעויות[הפלגה]),FALSE)=מרקובחצי[[#This Row],[ClientID]],1,"")</f>
        <v/>
      </c>
      <c r="F464" t="str">
        <f>IF(IFERROR(LOOKUP(מרקובחצי[[#This Row],[ClientID]],סוגחציקבוע[S31]),FALSE)=מרקובחצי[[#This Row],[ClientID]],1,"")</f>
        <v/>
      </c>
      <c r="G464">
        <f>IF(IFERROR(LOOKUP(מרקובחצי[[#This Row],[ClientID]],סוגחציקבוע[S32]),FALSE)=מרקובחצי[[#This Row],[ClientID]],1,"")</f>
        <v>1</v>
      </c>
      <c r="H464" t="str">
        <f>IF(IFERROR(LOOKUP(מרקובחצי[[#This Row],[ClientID]],סוגחציקבוע[S33]),FALSE)=מרקובחצי[[#This Row],[ClientID]],1,"")</f>
        <v/>
      </c>
      <c r="I464" t="str">
        <f>IF(IFERROR(LOOKUP(מרקובחצי[[#This Row],[ClientID]],סוגחציקבוע[S32&amp;33]),FALSE)=מרקובחצי[[#This Row],[ClientID]],1,"")</f>
        <v/>
      </c>
      <c r="J464" s="19">
        <f>IF(SUM(מרקובחצי[[#This Row],[11]:[13]])=1,מרקובחצי[[#This Row],[עד ועד]],IF(SUM(R463:T464)=1,IF(מרקובחצי[[#This Row],[עד ועד]]&lt;J463,מרקובחצי[[#This Row],[עד ועד]],J463),J463))</f>
        <v>29</v>
      </c>
      <c r="K464" s="19">
        <f>IF(SUM(מרקובחצי[[#This Row],[11]:[13]])=1,מרקובחצי[[#This Row],[עד ועד]],IF(SUM(R463:T464)=1,IF(מרקובחצי[[#This Row],[עד ועד]]&gt;K463,מרקובחצי[[#This Row],[עד ועד]],K463),K463))</f>
        <v>29</v>
      </c>
      <c r="L464" s="19" t="str">
        <f>IF(AND(SUM(מרקובחצי[[#This Row],[31]:[33]])=1,SUM(U463:W463)=0),מרקובחצי[[#This Row],[מקס]]-מרקובחצי[[#This Row],[מינ]],"")</f>
        <v/>
      </c>
      <c r="M46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464" s="19" t="str">
        <f t="shared" si="7"/>
        <v/>
      </c>
      <c r="O464" s="19" t="str">
        <f>IF(מרקובחצי[[#This Row],[קבעה הפלגה?]]=1,"",IF(AND(מרקובחצי[[#This Row],[עד ועד]]&lt;29,OR(מרקובחצי[[#This Row],[CycleNumber]]=1,AND(U463=1,OR(מרקובחצי[[#This Row],[עד ועד]]&lt;J463,מרקובחצי[[#This Row],[עד ועד]]&gt;K463)),AND(V463=1,מרקובחצי[[#This Row],[עד ועד]]&lt;J463),W463=1)),1,""))</f>
        <v/>
      </c>
      <c r="P464" s="19">
        <f>IF(מרקובחצי[[#This Row],[קבעה הפלגה?]]=1,"",IF(AND(מרקובחצי[[#This Row],[עד ועד]]&gt;28,מרקובחצי[[#This Row],[עד ועד]]&lt;32,OR(מרקובחצי[[#This Row],[CycleNumber]]=1,AND(U463=1),AND(V463=1,OR(מרקובחצי[[#This Row],[עד ועד]]&lt;J463,מרקובחצי[[#This Row],[עד ועד]]&gt;K463)),W463=1)),1,""))</f>
        <v>1</v>
      </c>
      <c r="Q464" s="19" t="str">
        <f>IF(מרקובחצי[[#This Row],[קבעה הפלגה?]]=1,"",IF(AND(מרקובחצי[[#This Row],[עד ועד]]&gt;31,OR(מרקובחצי[[#This Row],[CycleNumber]]=1,AND(U463=1),AND(V463=1,מרקובחצי[[#This Row],[עד ועד]]&gt;K463),AND(W463=1,OR(מרקובחצי[[#This Row],[עד ועד]]&gt;K463,מרקובחצי[[#This Row],[עד ועד]]&lt;J463)))),1,""))</f>
        <v/>
      </c>
      <c r="R464" s="19" t="str">
        <f>IF(מרקובחצי[[#This Row],[CycleNumber]]&gt;1,IF(AND(O463=1,מרקובחצי[[#This Row],[עד ועד]]&lt;29),1,""),"")</f>
        <v/>
      </c>
      <c r="S464" s="19" t="str">
        <f>IF(מרקובחצי[[#This Row],[CycleNumber]]&gt;1,IF(OR(AND(O463=1,מרקובחצי[[#This Row],[עד ועד]]&gt;28),AND(P463=1),AND(Q463=1,מרקובחצי[[#This Row],[עד ועד]]&lt;32)),1,""),"")</f>
        <v/>
      </c>
      <c r="T464" s="19" t="str">
        <f>IF(מרקובחצי[[#This Row],[CycleNumber]]&gt;1,IF(AND(Q463=1,מרקובחצי[[#This Row],[עד ועד]]&gt;31),1,""),"")</f>
        <v/>
      </c>
      <c r="U464" s="19" t="str">
        <f>IF(מרקובחצי[[#This Row],[CycleNumber]]&gt;1,IF(AND(R463=1,מרקובחצי[[#This Row],[עד ועד]]&lt;29),1,IF(AND(U463=1,NOT(OR(מרקובחצי[[#This Row],[עד ועד]]&lt;J463,מרקובחצי[[#This Row],[עד ועד]]&gt;K463))),1,"")),"")</f>
        <v/>
      </c>
      <c r="V464" s="19" t="str">
        <f>IF(מרקובחצי[[#This Row],[CycleNumber]]&gt;1,IF(AND(SUM(R463:T463)=1,מרקובחצי[[#This Row],[עד ועד]]&gt;28,מרקובחצי[[#This Row],[עד ועד]]&lt;32),1,IF(OR(S463=1,AND(R463=1,מרקובחצי[[#This Row],[עד ועד]]&gt;28),AND(T463=1,מרקובחצי[[#This Row],[עד ועד]]&lt;32)),1,IF(AND(V463=1,NOT(OR(מרקובחצי[[#This Row],[עד ועד]]&lt;J463,מרקובחצי[[#This Row],[עד ועד]]&gt;K463))),1,""))),"")</f>
        <v/>
      </c>
      <c r="W464" s="19" t="str">
        <f>IF(מרקובחצי[[#This Row],[CycleNumber]]&gt;1,IF(AND(T463=1,מרקובחצי[[#This Row],[עד ועד]]&gt;31),1,IF(AND(W463=1,NOT(OR(מרקובחצי[[#This Row],[עד ועד]]&lt;J463,מרקובחצי[[#This Row],[עד ועד]]&gt;K463))),1,"")),"")</f>
        <v/>
      </c>
      <c r="X464" s="19" t="str">
        <f>IF(AND(מרקובחצי[[#This Row],[CycleNumber]]&lt;$B465,SUM(מרקובחצי[[#This Row],[11]],R465)=2),1,"")</f>
        <v/>
      </c>
      <c r="Y464" s="19" t="str">
        <f>IF(AND(מרקובחצי[[#This Row],[CycleNumber]]&lt;$B465,SUM(מרקובחצי[[#This Row],[11]],S465)=2),1,"")</f>
        <v/>
      </c>
      <c r="Z464" s="19" t="str">
        <f>IF(AND(מרקובחצי[[#This Row],[CycleNumber]]&lt;$B465,SUM(מרקובחצי[[#This Row],[13]],S465)=2),1,"")</f>
        <v/>
      </c>
      <c r="AA464" s="19" t="str">
        <f>IF(AND(מרקובחצי[[#This Row],[CycleNumber]]&lt;$B465,SUM(מרקובחצי[[#This Row],[13]],T465)=2),1,"")</f>
        <v/>
      </c>
      <c r="AB464" s="19" t="str">
        <f>IF(AND(מרקובחצי[[#This Row],[CycleNumber]]&lt;$B465,SUM(מרקובחצי[[#This Row],[21]],U465)=2),1,"")</f>
        <v/>
      </c>
      <c r="AC464" s="19" t="str">
        <f>IF(AND(מרקובחצי[[#This Row],[CycleNumber]]&lt;$B465,SUM(מרקובחצי[[#This Row],[21]],V465)=2),1,"")</f>
        <v/>
      </c>
      <c r="AD464" s="19" t="str">
        <f>IF(AND(מרקובחצי[[#This Row],[CycleNumber]]&lt;$B465,SUM(מרקובחצי[[#This Row],[23]],V465)=2),1,"")</f>
        <v/>
      </c>
      <c r="AE464" s="19" t="str">
        <f>IF(AND(מרקובחצי[[#This Row],[CycleNumber]]&lt;$B465,SUM(מרקובחצי[[#This Row],[23]],W465)=2),1,"")</f>
        <v/>
      </c>
      <c r="AF464" s="19" t="str">
        <f>IF(AND(מרקובחצי[[#This Row],[CycleNumber]]&lt;$B465,SUM(מרקובחצי[[#This Row],[31]],O465)=2),1,"")</f>
        <v/>
      </c>
      <c r="AG464" s="19" t="str">
        <f>IF(AND(מרקובחצי[[#This Row],[CycleNumber]]&lt;$B465,SUM(מרקובחצי[[#This Row],[31]],P465)=2),1,"")</f>
        <v/>
      </c>
      <c r="AH464" s="19" t="str">
        <f>IF(AND(מרקובחצי[[#This Row],[CycleNumber]]&lt;$B465,SUM(מרקובחצי[[#This Row],[31]],Q465)=2),1,"")</f>
        <v/>
      </c>
      <c r="AI464" s="19" t="str">
        <f>IF(AND(מרקובחצי[[#This Row],[CycleNumber]]&lt;$B465,SUM(U464:U465)=2),1,"")</f>
        <v/>
      </c>
      <c r="AJ464" s="19" t="str">
        <f>IF(AND(מרקובחצי[[#This Row],[CycleNumber]]&lt;$B465,SUM(מרקובחצי[[#This Row],[32]],O465)=2),1,"")</f>
        <v/>
      </c>
      <c r="AK464" s="19" t="str">
        <f>IF(AND(מרקובחצי[[#This Row],[CycleNumber]]&lt;$B465,SUM(מרקובחצי[[#This Row],[32]],P465)=2),1,"")</f>
        <v/>
      </c>
      <c r="AL464" s="19" t="str">
        <f>IF(AND(מרקובחצי[[#This Row],[CycleNumber]]&lt;$B465,SUM(מרקובחצי[[#This Row],[32]],Q465)=2),1,"")</f>
        <v/>
      </c>
      <c r="AM464" s="19" t="str">
        <f>IF(AND(מרקובחצי[[#This Row],[CycleNumber]]&lt;$B465,SUM(V464:V465)=2),1,"")</f>
        <v/>
      </c>
      <c r="AN464" s="19" t="str">
        <f>IF(AND(מרקובחצי[[#This Row],[CycleNumber]]&lt;$B465,SUM(מרקובחצי[[#This Row],[33]],O465)=2),1,"")</f>
        <v/>
      </c>
      <c r="AO464" s="19" t="str">
        <f>IF(AND(מרקובחצי[[#This Row],[CycleNumber]]&lt;$B465,SUM(מרקובחצי[[#This Row],[33]],P465)=2),1,"")</f>
        <v/>
      </c>
      <c r="AP464" s="19" t="str">
        <f>IF(AND(מרקובחצי[[#This Row],[CycleNumber]]&lt;$B465,SUM(מרקובחצי[[#This Row],[33]],Q465)=2),1,"")</f>
        <v/>
      </c>
      <c r="AQ464" s="19" t="str">
        <f>IF(AND(מרקובחצי[[#This Row],[CycleNumber]]&lt;$B465,SUM(W464:W465)=2),1,"")</f>
        <v/>
      </c>
      <c r="AR464" s="19">
        <f>IF(AND(מרקובחצי[[#This Row],[CycleNumber]]&lt;$B465,SUM(מרקובחצי[[#This Row],[12]],S465)=2),1,"")</f>
        <v>1</v>
      </c>
      <c r="AS464" s="19" t="str">
        <f>IF(AND(מרקובחצי[[#This Row],[CycleNumber]]&lt;$B465,SUM(מרקובחצי[[#This Row],[22]],V465)=2),1,"")</f>
        <v/>
      </c>
      <c r="AT464" s="21">
        <f>SUM(מרקובחצי[[#This Row],[11]:[33]])</f>
        <v>1</v>
      </c>
    </row>
    <row r="465" spans="1:46" ht="15.6" x14ac:dyDescent="0.25">
      <c r="A465" s="19" t="s">
        <v>5</v>
      </c>
      <c r="B465" s="19">
        <v>2</v>
      </c>
      <c r="C465">
        <v>26</v>
      </c>
      <c r="D465" s="19">
        <f>מרקובחצי[[#This Row],[LengthofCycle]]+1</f>
        <v>27</v>
      </c>
      <c r="E465" t="str">
        <f>IF(IFERROR(LOOKUP(מרקובחצי[[#This Row],[ClientID]],קביעויות[הפלגה]),FALSE)=מרקובחצי[[#This Row],[ClientID]],1,"")</f>
        <v/>
      </c>
      <c r="F465" t="str">
        <f>IF(IFERROR(LOOKUP(מרקובחצי[[#This Row],[ClientID]],סוגחציקבוע[S31]),FALSE)=מרקובחצי[[#This Row],[ClientID]],1,"")</f>
        <v/>
      </c>
      <c r="G465">
        <f>IF(IFERROR(LOOKUP(מרקובחצי[[#This Row],[ClientID]],סוגחציקבוע[S32]),FALSE)=מרקובחצי[[#This Row],[ClientID]],1,"")</f>
        <v>1</v>
      </c>
      <c r="H465" t="str">
        <f>IF(IFERROR(LOOKUP(מרקובחצי[[#This Row],[ClientID]],סוגחציקבוע[S33]),FALSE)=מרקובחצי[[#This Row],[ClientID]],1,"")</f>
        <v/>
      </c>
      <c r="I465" t="str">
        <f>IF(IFERROR(LOOKUP(מרקובחצי[[#This Row],[ClientID]],סוגחציקבוע[S32&amp;33]),FALSE)=מרקובחצי[[#This Row],[ClientID]],1,"")</f>
        <v/>
      </c>
      <c r="J465" s="19">
        <f>IF(SUM(מרקובחצי[[#This Row],[11]:[13]])=1,מרקובחצי[[#This Row],[עד ועד]],IF(SUM(R464:T465)=1,IF(מרקובחצי[[#This Row],[עד ועד]]&lt;J464,מרקובחצי[[#This Row],[עד ועד]],J464),J464))</f>
        <v>27</v>
      </c>
      <c r="K465" s="19">
        <f>IF(SUM(מרקובחצי[[#This Row],[11]:[13]])=1,מרקובחצי[[#This Row],[עד ועד]],IF(SUM(R464:T465)=1,IF(מרקובחצי[[#This Row],[עד ועד]]&gt;K464,מרקובחצי[[#This Row],[עד ועד]],K464),K464))</f>
        <v>29</v>
      </c>
      <c r="L465" s="19" t="str">
        <f>IF(AND(SUM(מרקובחצי[[#This Row],[31]:[33]])=1,SUM(U464:W464)=0),מרקובחצי[[#This Row],[מקס]]-מרקובחצי[[#This Row],[מינ]],"")</f>
        <v/>
      </c>
      <c r="M46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465" s="19" t="str">
        <f t="shared" si="7"/>
        <v>S12</v>
      </c>
      <c r="O465" s="19" t="str">
        <f>IF(מרקובחצי[[#This Row],[קבעה הפלגה?]]=1,"",IF(AND(מרקובחצי[[#This Row],[עד ועד]]&lt;29,OR(מרקובחצי[[#This Row],[CycleNumber]]=1,AND(U464=1,OR(מרקובחצי[[#This Row],[עד ועד]]&lt;J464,מרקובחצי[[#This Row],[עד ועד]]&gt;K464)),AND(V464=1,מרקובחצי[[#This Row],[עד ועד]]&lt;J464),W464=1)),1,""))</f>
        <v/>
      </c>
      <c r="P465" s="19" t="str">
        <f>IF(מרקובחצי[[#This Row],[קבעה הפלגה?]]=1,"",IF(AND(מרקובחצי[[#This Row],[עד ועד]]&gt;28,מרקובחצי[[#This Row],[עד ועד]]&lt;32,OR(מרקובחצי[[#This Row],[CycleNumber]]=1,AND(U464=1),AND(V464=1,OR(מרקובחצי[[#This Row],[עד ועד]]&lt;J464,מרקובחצי[[#This Row],[עד ועד]]&gt;K464)),W464=1)),1,""))</f>
        <v/>
      </c>
      <c r="Q465" s="19" t="str">
        <f>IF(מרקובחצי[[#This Row],[קבעה הפלגה?]]=1,"",IF(AND(מרקובחצי[[#This Row],[עד ועד]]&gt;31,OR(מרקובחצי[[#This Row],[CycleNumber]]=1,AND(U464=1),AND(V464=1,מרקובחצי[[#This Row],[עד ועד]]&gt;K464),AND(W464=1,OR(מרקובחצי[[#This Row],[עד ועד]]&gt;K464,מרקובחצי[[#This Row],[עד ועד]]&lt;J464)))),1,""))</f>
        <v/>
      </c>
      <c r="R465" s="19" t="str">
        <f>IF(מרקובחצי[[#This Row],[CycleNumber]]&gt;1,IF(AND(O464=1,מרקובחצי[[#This Row],[עד ועד]]&lt;29),1,""),"")</f>
        <v/>
      </c>
      <c r="S465" s="19">
        <f>IF(מרקובחצי[[#This Row],[CycleNumber]]&gt;1,IF(OR(AND(O464=1,מרקובחצי[[#This Row],[עד ועד]]&gt;28),AND(P464=1),AND(Q464=1,מרקובחצי[[#This Row],[עד ועד]]&lt;32)),1,""),"")</f>
        <v>1</v>
      </c>
      <c r="T465" s="19" t="str">
        <f>IF(מרקובחצי[[#This Row],[CycleNumber]]&gt;1,IF(AND(Q464=1,מרקובחצי[[#This Row],[עד ועד]]&gt;31),1,""),"")</f>
        <v/>
      </c>
      <c r="U465" s="19" t="str">
        <f>IF(מרקובחצי[[#This Row],[CycleNumber]]&gt;1,IF(AND(R464=1,מרקובחצי[[#This Row],[עד ועד]]&lt;29),1,IF(AND(U464=1,NOT(OR(מרקובחצי[[#This Row],[עד ועד]]&lt;J464,מרקובחצי[[#This Row],[עד ועד]]&gt;K464))),1,"")),"")</f>
        <v/>
      </c>
      <c r="V465" s="19" t="str">
        <f>IF(מרקובחצי[[#This Row],[CycleNumber]]&gt;1,IF(AND(SUM(R464:T464)=1,מרקובחצי[[#This Row],[עד ועד]]&gt;28,מרקובחצי[[#This Row],[עד ועד]]&lt;32),1,IF(OR(S464=1,AND(R464=1,מרקובחצי[[#This Row],[עד ועד]]&gt;28),AND(T464=1,מרקובחצי[[#This Row],[עד ועד]]&lt;32)),1,IF(AND(V464=1,NOT(OR(מרקובחצי[[#This Row],[עד ועד]]&lt;J464,מרקובחצי[[#This Row],[עד ועד]]&gt;K464))),1,""))),"")</f>
        <v/>
      </c>
      <c r="W465" s="19" t="str">
        <f>IF(מרקובחצי[[#This Row],[CycleNumber]]&gt;1,IF(AND(T464=1,מרקובחצי[[#This Row],[עד ועד]]&gt;31),1,IF(AND(W464=1,NOT(OR(מרקובחצי[[#This Row],[עד ועד]]&lt;J464,מרקובחצי[[#This Row],[עד ועד]]&gt;K464))),1,"")),"")</f>
        <v/>
      </c>
      <c r="X465" s="19" t="str">
        <f>IF(AND(מרקובחצי[[#This Row],[CycleNumber]]&lt;$B466,SUM(מרקובחצי[[#This Row],[11]],R466)=2),1,"")</f>
        <v/>
      </c>
      <c r="Y465" s="19" t="str">
        <f>IF(AND(מרקובחצי[[#This Row],[CycleNumber]]&lt;$B466,SUM(מרקובחצי[[#This Row],[11]],S466)=2),1,"")</f>
        <v/>
      </c>
      <c r="Z465" s="19" t="str">
        <f>IF(AND(מרקובחצי[[#This Row],[CycleNumber]]&lt;$B466,SUM(מרקובחצי[[#This Row],[13]],S466)=2),1,"")</f>
        <v/>
      </c>
      <c r="AA465" s="19" t="str">
        <f>IF(AND(מרקובחצי[[#This Row],[CycleNumber]]&lt;$B466,SUM(מרקובחצי[[#This Row],[13]],T466)=2),1,"")</f>
        <v/>
      </c>
      <c r="AB465" s="19" t="str">
        <f>IF(AND(מרקובחצי[[#This Row],[CycleNumber]]&lt;$B466,SUM(מרקובחצי[[#This Row],[21]],U466)=2),1,"")</f>
        <v/>
      </c>
      <c r="AC465" s="19" t="str">
        <f>IF(AND(מרקובחצי[[#This Row],[CycleNumber]]&lt;$B466,SUM(מרקובחצי[[#This Row],[21]],V466)=2),1,"")</f>
        <v/>
      </c>
      <c r="AD465" s="19" t="str">
        <f>IF(AND(מרקובחצי[[#This Row],[CycleNumber]]&lt;$B466,SUM(מרקובחצי[[#This Row],[23]],V466)=2),1,"")</f>
        <v/>
      </c>
      <c r="AE465" s="19" t="str">
        <f>IF(AND(מרקובחצי[[#This Row],[CycleNumber]]&lt;$B466,SUM(מרקובחצי[[#This Row],[23]],W466)=2),1,"")</f>
        <v/>
      </c>
      <c r="AF465" s="19" t="str">
        <f>IF(AND(מרקובחצי[[#This Row],[CycleNumber]]&lt;$B466,SUM(מרקובחצי[[#This Row],[31]],O466)=2),1,"")</f>
        <v/>
      </c>
      <c r="AG465" s="19" t="str">
        <f>IF(AND(מרקובחצי[[#This Row],[CycleNumber]]&lt;$B466,SUM(מרקובחצי[[#This Row],[31]],P466)=2),1,"")</f>
        <v/>
      </c>
      <c r="AH465" s="19" t="str">
        <f>IF(AND(מרקובחצי[[#This Row],[CycleNumber]]&lt;$B466,SUM(מרקובחצי[[#This Row],[31]],Q466)=2),1,"")</f>
        <v/>
      </c>
      <c r="AI465" s="19" t="str">
        <f>IF(AND(מרקובחצי[[#This Row],[CycleNumber]]&lt;$B466,SUM(U465:U466)=2),1,"")</f>
        <v/>
      </c>
      <c r="AJ465" s="19" t="str">
        <f>IF(AND(מרקובחצי[[#This Row],[CycleNumber]]&lt;$B466,SUM(מרקובחצי[[#This Row],[32]],O466)=2),1,"")</f>
        <v/>
      </c>
      <c r="AK465" s="19" t="str">
        <f>IF(AND(מרקובחצי[[#This Row],[CycleNumber]]&lt;$B466,SUM(מרקובחצי[[#This Row],[32]],P466)=2),1,"")</f>
        <v/>
      </c>
      <c r="AL465" s="19" t="str">
        <f>IF(AND(מרקובחצי[[#This Row],[CycleNumber]]&lt;$B466,SUM(מרקובחצי[[#This Row],[32]],Q466)=2),1,"")</f>
        <v/>
      </c>
      <c r="AM465" s="19" t="str">
        <f>IF(AND(מרקובחצי[[#This Row],[CycleNumber]]&lt;$B466,SUM(V465:V466)=2),1,"")</f>
        <v/>
      </c>
      <c r="AN465" s="19" t="str">
        <f>IF(AND(מרקובחצי[[#This Row],[CycleNumber]]&lt;$B466,SUM(מרקובחצי[[#This Row],[33]],O466)=2),1,"")</f>
        <v/>
      </c>
      <c r="AO465" s="19" t="str">
        <f>IF(AND(מרקובחצי[[#This Row],[CycleNumber]]&lt;$B466,SUM(מרקובחצי[[#This Row],[33]],P466)=2),1,"")</f>
        <v/>
      </c>
      <c r="AP465" s="19" t="str">
        <f>IF(AND(מרקובחצי[[#This Row],[CycleNumber]]&lt;$B466,SUM(מרקובחצי[[#This Row],[33]],Q466)=2),1,"")</f>
        <v/>
      </c>
      <c r="AQ465" s="19" t="str">
        <f>IF(AND(מרקובחצי[[#This Row],[CycleNumber]]&lt;$B466,SUM(W465:W466)=2),1,"")</f>
        <v/>
      </c>
      <c r="AR465" s="19" t="str">
        <f>IF(AND(מרקובחצי[[#This Row],[CycleNumber]]&lt;$B466,SUM(מרקובחצי[[#This Row],[12]],S466)=2),1,"")</f>
        <v/>
      </c>
      <c r="AS465" s="19">
        <f>IF(AND(מרקובחצי[[#This Row],[CycleNumber]]&lt;$B466,SUM(מרקובחצי[[#This Row],[22]],V466)=2),1,"")</f>
        <v>1</v>
      </c>
      <c r="AT465" s="21">
        <f>SUM(מרקובחצי[[#This Row],[11]:[33]])</f>
        <v>1</v>
      </c>
    </row>
    <row r="466" spans="1:46" ht="15.6" x14ac:dyDescent="0.25">
      <c r="A466" s="19" t="s">
        <v>5</v>
      </c>
      <c r="B466" s="19">
        <v>3</v>
      </c>
      <c r="C466">
        <v>25</v>
      </c>
      <c r="D466" s="19">
        <f>מרקובחצי[[#This Row],[LengthofCycle]]+1</f>
        <v>26</v>
      </c>
      <c r="E466" t="str">
        <f>IF(IFERROR(LOOKUP(מרקובחצי[[#This Row],[ClientID]],קביעויות[הפלגה]),FALSE)=מרקובחצי[[#This Row],[ClientID]],1,"")</f>
        <v/>
      </c>
      <c r="F466" t="str">
        <f>IF(IFERROR(LOOKUP(מרקובחצי[[#This Row],[ClientID]],סוגחציקבוע[S31]),FALSE)=מרקובחצי[[#This Row],[ClientID]],1,"")</f>
        <v/>
      </c>
      <c r="G466">
        <f>IF(IFERROR(LOOKUP(מרקובחצי[[#This Row],[ClientID]],סוגחציקבוע[S32]),FALSE)=מרקובחצי[[#This Row],[ClientID]],1,"")</f>
        <v>1</v>
      </c>
      <c r="H466" t="str">
        <f>IF(IFERROR(LOOKUP(מרקובחצי[[#This Row],[ClientID]],סוגחציקבוע[S33]),FALSE)=מרקובחצי[[#This Row],[ClientID]],1,"")</f>
        <v/>
      </c>
      <c r="I466" t="str">
        <f>IF(IFERROR(LOOKUP(מרקובחצי[[#This Row],[ClientID]],סוגחציקבוע[S32&amp;33]),FALSE)=מרקובחצי[[#This Row],[ClientID]],1,"")</f>
        <v/>
      </c>
      <c r="J466" s="19">
        <f>IF(SUM(מרקובחצי[[#This Row],[11]:[13]])=1,מרקובחצי[[#This Row],[עד ועד]],IF(SUM(R465:T466)=1,IF(מרקובחצי[[#This Row],[עד ועד]]&lt;J465,מרקובחצי[[#This Row],[עד ועד]],J465),J465))</f>
        <v>26</v>
      </c>
      <c r="K466" s="19">
        <f>IF(SUM(מרקובחצי[[#This Row],[11]:[13]])=1,מרקובחצי[[#This Row],[עד ועד]],IF(SUM(R465:T466)=1,IF(מרקובחצי[[#This Row],[עד ועד]]&gt;K465,מרקובחצי[[#This Row],[עד ועד]],K465),K465))</f>
        <v>29</v>
      </c>
      <c r="L466" s="19">
        <f>IF(AND(SUM(מרקובחצי[[#This Row],[31]:[33]])=1,SUM(U465:W465)=0),מרקובחצי[[#This Row],[מקס]]-מרקובחצי[[#This Row],[מינ]],"")</f>
        <v>3</v>
      </c>
      <c r="M46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66" s="19" t="str">
        <f t="shared" si="7"/>
        <v>S22</v>
      </c>
      <c r="O466" s="19" t="str">
        <f>IF(מרקובחצי[[#This Row],[קבעה הפלגה?]]=1,"",IF(AND(מרקובחצי[[#This Row],[עד ועד]]&lt;29,OR(מרקובחצי[[#This Row],[CycleNumber]]=1,AND(U465=1,OR(מרקובחצי[[#This Row],[עד ועד]]&lt;J465,מרקובחצי[[#This Row],[עד ועד]]&gt;K465)),AND(V465=1,מרקובחצי[[#This Row],[עד ועד]]&lt;J465),W465=1)),1,""))</f>
        <v/>
      </c>
      <c r="P466" s="19" t="str">
        <f>IF(מרקובחצי[[#This Row],[קבעה הפלגה?]]=1,"",IF(AND(מרקובחצי[[#This Row],[עד ועד]]&gt;28,מרקובחצי[[#This Row],[עד ועד]]&lt;32,OR(מרקובחצי[[#This Row],[CycleNumber]]=1,AND(U465=1),AND(V465=1,OR(מרקובחצי[[#This Row],[עד ועד]]&lt;J465,מרקובחצי[[#This Row],[עד ועד]]&gt;K465)),W465=1)),1,""))</f>
        <v/>
      </c>
      <c r="Q466" s="19" t="str">
        <f>IF(מרקובחצי[[#This Row],[קבעה הפלגה?]]=1,"",IF(AND(מרקובחצי[[#This Row],[עד ועד]]&gt;31,OR(מרקובחצי[[#This Row],[CycleNumber]]=1,AND(U465=1),AND(V465=1,מרקובחצי[[#This Row],[עד ועד]]&gt;K465),AND(W465=1,OR(מרקובחצי[[#This Row],[עד ועד]]&gt;K465,מרקובחצי[[#This Row],[עד ועד]]&lt;J465)))),1,""))</f>
        <v/>
      </c>
      <c r="R466" s="19" t="str">
        <f>IF(מרקובחצי[[#This Row],[CycleNumber]]&gt;1,IF(AND(O465=1,מרקובחצי[[#This Row],[עד ועד]]&lt;29),1,""),"")</f>
        <v/>
      </c>
      <c r="S466" s="19" t="str">
        <f>IF(מרקובחצי[[#This Row],[CycleNumber]]&gt;1,IF(OR(AND(O465=1,מרקובחצי[[#This Row],[עד ועד]]&gt;28),AND(P465=1),AND(Q465=1,מרקובחצי[[#This Row],[עד ועד]]&lt;32)),1,""),"")</f>
        <v/>
      </c>
      <c r="T466" s="19" t="str">
        <f>IF(מרקובחצי[[#This Row],[CycleNumber]]&gt;1,IF(AND(Q465=1,מרקובחצי[[#This Row],[עד ועד]]&gt;31),1,""),"")</f>
        <v/>
      </c>
      <c r="U466" s="19" t="str">
        <f>IF(מרקובחצי[[#This Row],[CycleNumber]]&gt;1,IF(AND(R465=1,מרקובחצי[[#This Row],[עד ועד]]&lt;29),1,IF(AND(U465=1,NOT(OR(מרקובחצי[[#This Row],[עד ועד]]&lt;J465,מרקובחצי[[#This Row],[עד ועד]]&gt;K465))),1,"")),"")</f>
        <v/>
      </c>
      <c r="V466" s="19">
        <f>IF(מרקובחצי[[#This Row],[CycleNumber]]&gt;1,IF(AND(SUM(R465:T465)=1,מרקובחצי[[#This Row],[עד ועד]]&gt;28,מרקובחצי[[#This Row],[עד ועד]]&lt;32),1,IF(OR(S465=1,AND(R465=1,מרקובחצי[[#This Row],[עד ועד]]&gt;28),AND(T465=1,מרקובחצי[[#This Row],[עד ועד]]&lt;32)),1,IF(AND(V465=1,NOT(OR(מרקובחצי[[#This Row],[עד ועד]]&lt;J465,מרקובחצי[[#This Row],[עד ועד]]&gt;K465))),1,""))),"")</f>
        <v>1</v>
      </c>
      <c r="W466" s="19" t="str">
        <f>IF(מרקובחצי[[#This Row],[CycleNumber]]&gt;1,IF(AND(T465=1,מרקובחצי[[#This Row],[עד ועד]]&gt;31),1,IF(AND(W465=1,NOT(OR(מרקובחצי[[#This Row],[עד ועד]]&lt;J465,מרקובחצי[[#This Row],[עד ועד]]&gt;K465))),1,"")),"")</f>
        <v/>
      </c>
      <c r="X466" s="19" t="str">
        <f>IF(AND(מרקובחצי[[#This Row],[CycleNumber]]&lt;$B467,SUM(מרקובחצי[[#This Row],[11]],R467)=2),1,"")</f>
        <v/>
      </c>
      <c r="Y466" s="19" t="str">
        <f>IF(AND(מרקובחצי[[#This Row],[CycleNumber]]&lt;$B467,SUM(מרקובחצי[[#This Row],[11]],S467)=2),1,"")</f>
        <v/>
      </c>
      <c r="Z466" s="19" t="str">
        <f>IF(AND(מרקובחצי[[#This Row],[CycleNumber]]&lt;$B467,SUM(מרקובחצי[[#This Row],[13]],S467)=2),1,"")</f>
        <v/>
      </c>
      <c r="AA466" s="19" t="str">
        <f>IF(AND(מרקובחצי[[#This Row],[CycleNumber]]&lt;$B467,SUM(מרקובחצי[[#This Row],[13]],T467)=2),1,"")</f>
        <v/>
      </c>
      <c r="AB466" s="19" t="str">
        <f>IF(AND(מרקובחצי[[#This Row],[CycleNumber]]&lt;$B467,SUM(מרקובחצי[[#This Row],[21]],U467)=2),1,"")</f>
        <v/>
      </c>
      <c r="AC466" s="19" t="str">
        <f>IF(AND(מרקובחצי[[#This Row],[CycleNumber]]&lt;$B467,SUM(מרקובחצי[[#This Row],[21]],V467)=2),1,"")</f>
        <v/>
      </c>
      <c r="AD466" s="19" t="str">
        <f>IF(AND(מרקובחצי[[#This Row],[CycleNumber]]&lt;$B467,SUM(מרקובחצי[[#This Row],[23]],V467)=2),1,"")</f>
        <v/>
      </c>
      <c r="AE466" s="19" t="str">
        <f>IF(AND(מרקובחצי[[#This Row],[CycleNumber]]&lt;$B467,SUM(מרקובחצי[[#This Row],[23]],W467)=2),1,"")</f>
        <v/>
      </c>
      <c r="AF466" s="19" t="str">
        <f>IF(AND(מרקובחצי[[#This Row],[CycleNumber]]&lt;$B467,SUM(מרקובחצי[[#This Row],[31]],O467)=2),1,"")</f>
        <v/>
      </c>
      <c r="AG466" s="19" t="str">
        <f>IF(AND(מרקובחצי[[#This Row],[CycleNumber]]&lt;$B467,SUM(מרקובחצי[[#This Row],[31]],P467)=2),1,"")</f>
        <v/>
      </c>
      <c r="AH466" s="19" t="str">
        <f>IF(AND(מרקובחצי[[#This Row],[CycleNumber]]&lt;$B467,SUM(מרקובחצי[[#This Row],[31]],Q467)=2),1,"")</f>
        <v/>
      </c>
      <c r="AI466" s="19" t="str">
        <f>IF(AND(מרקובחצי[[#This Row],[CycleNumber]]&lt;$B467,SUM(U466:U467)=2),1,"")</f>
        <v/>
      </c>
      <c r="AJ466" s="19" t="str">
        <f>IF(AND(מרקובחצי[[#This Row],[CycleNumber]]&lt;$B467,SUM(מרקובחצי[[#This Row],[32]],O467)=2),1,"")</f>
        <v/>
      </c>
      <c r="AK466" s="19" t="str">
        <f>IF(AND(מרקובחצי[[#This Row],[CycleNumber]]&lt;$B467,SUM(מרקובחצי[[#This Row],[32]],P467)=2),1,"")</f>
        <v/>
      </c>
      <c r="AL466" s="19" t="str">
        <f>IF(AND(מרקובחצי[[#This Row],[CycleNumber]]&lt;$B467,SUM(מרקובחצי[[#This Row],[32]],Q467)=2),1,"")</f>
        <v/>
      </c>
      <c r="AM466" s="19">
        <f>IF(AND(מרקובחצי[[#This Row],[CycleNumber]]&lt;$B467,SUM(V466:V467)=2),1,"")</f>
        <v>1</v>
      </c>
      <c r="AN466" s="19" t="str">
        <f>IF(AND(מרקובחצי[[#This Row],[CycleNumber]]&lt;$B467,SUM(מרקובחצי[[#This Row],[33]],O467)=2),1,"")</f>
        <v/>
      </c>
      <c r="AO466" s="19" t="str">
        <f>IF(AND(מרקובחצי[[#This Row],[CycleNumber]]&lt;$B467,SUM(מרקובחצי[[#This Row],[33]],P467)=2),1,"")</f>
        <v/>
      </c>
      <c r="AP466" s="19" t="str">
        <f>IF(AND(מרקובחצי[[#This Row],[CycleNumber]]&lt;$B467,SUM(מרקובחצי[[#This Row],[33]],Q467)=2),1,"")</f>
        <v/>
      </c>
      <c r="AQ466" s="19" t="str">
        <f>IF(AND(מרקובחצי[[#This Row],[CycleNumber]]&lt;$B467,SUM(W466:W467)=2),1,"")</f>
        <v/>
      </c>
      <c r="AR466" s="19" t="str">
        <f>IF(AND(מרקובחצי[[#This Row],[CycleNumber]]&lt;$B467,SUM(מרקובחצי[[#This Row],[12]],S467)=2),1,"")</f>
        <v/>
      </c>
      <c r="AS466" s="19" t="str">
        <f>IF(AND(מרקובחצי[[#This Row],[CycleNumber]]&lt;$B467,SUM(מרקובחצי[[#This Row],[22]],V467)=2),1,"")</f>
        <v/>
      </c>
      <c r="AT466" s="21">
        <f>SUM(מרקובחצי[[#This Row],[11]:[33]])</f>
        <v>1</v>
      </c>
    </row>
    <row r="467" spans="1:46" ht="15.6" x14ac:dyDescent="0.25">
      <c r="A467" s="19" t="s">
        <v>5</v>
      </c>
      <c r="B467" s="19">
        <v>4</v>
      </c>
      <c r="C467">
        <v>25</v>
      </c>
      <c r="D467" s="19">
        <f>מרקובחצי[[#This Row],[LengthofCycle]]+1</f>
        <v>26</v>
      </c>
      <c r="E467" t="str">
        <f>IF(IFERROR(LOOKUP(מרקובחצי[[#This Row],[ClientID]],קביעויות[הפלגה]),FALSE)=מרקובחצי[[#This Row],[ClientID]],1,"")</f>
        <v/>
      </c>
      <c r="F467" t="str">
        <f>IF(IFERROR(LOOKUP(מרקובחצי[[#This Row],[ClientID]],סוגחציקבוע[S31]),FALSE)=מרקובחצי[[#This Row],[ClientID]],1,"")</f>
        <v/>
      </c>
      <c r="G467">
        <f>IF(IFERROR(LOOKUP(מרקובחצי[[#This Row],[ClientID]],סוגחציקבוע[S32]),FALSE)=מרקובחצי[[#This Row],[ClientID]],1,"")</f>
        <v>1</v>
      </c>
      <c r="H467" t="str">
        <f>IF(IFERROR(LOOKUP(מרקובחצי[[#This Row],[ClientID]],סוגחציקבוע[S33]),FALSE)=מרקובחצי[[#This Row],[ClientID]],1,"")</f>
        <v/>
      </c>
      <c r="I467" t="str">
        <f>IF(IFERROR(LOOKUP(מרקובחצי[[#This Row],[ClientID]],סוגחציקבוע[S32&amp;33]),FALSE)=מרקובחצי[[#This Row],[ClientID]],1,"")</f>
        <v/>
      </c>
      <c r="J467" s="19">
        <f>IF(SUM(מרקובחצי[[#This Row],[11]:[13]])=1,מרקובחצי[[#This Row],[עד ועד]],IF(SUM(R466:T467)=1,IF(מרקובחצי[[#This Row],[עד ועד]]&lt;J466,מרקובחצי[[#This Row],[עד ועד]],J466),J466))</f>
        <v>26</v>
      </c>
      <c r="K467" s="19">
        <f>IF(SUM(מרקובחצי[[#This Row],[11]:[13]])=1,מרקובחצי[[#This Row],[עד ועד]],IF(SUM(R466:T467)=1,IF(מרקובחצי[[#This Row],[עד ועד]]&gt;K466,מרקובחצי[[#This Row],[עד ועד]],K466),K466))</f>
        <v>29</v>
      </c>
      <c r="L467" s="19" t="str">
        <f>IF(AND(SUM(מרקובחצי[[#This Row],[31]:[33]])=1,SUM(U466:W466)=0),מרקובחצי[[#This Row],[מקס]]-מרקובחצי[[#This Row],[מינ]],"")</f>
        <v/>
      </c>
      <c r="M46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67" s="19" t="str">
        <f t="shared" si="7"/>
        <v>S32</v>
      </c>
      <c r="O467" s="19" t="str">
        <f>IF(מרקובחצי[[#This Row],[קבעה הפלגה?]]=1,"",IF(AND(מרקובחצי[[#This Row],[עד ועד]]&lt;29,OR(מרקובחצי[[#This Row],[CycleNumber]]=1,AND(U466=1,OR(מרקובחצי[[#This Row],[עד ועד]]&lt;J466,מרקובחצי[[#This Row],[עד ועד]]&gt;K466)),AND(V466=1,מרקובחצי[[#This Row],[עד ועד]]&lt;J466),W466=1)),1,""))</f>
        <v/>
      </c>
      <c r="P467" s="19" t="str">
        <f>IF(מרקובחצי[[#This Row],[קבעה הפלגה?]]=1,"",IF(AND(מרקובחצי[[#This Row],[עד ועד]]&gt;28,מרקובחצי[[#This Row],[עד ועד]]&lt;32,OR(מרקובחצי[[#This Row],[CycleNumber]]=1,AND(U466=1),AND(V466=1,OR(מרקובחצי[[#This Row],[עד ועד]]&lt;J466,מרקובחצי[[#This Row],[עד ועד]]&gt;K466)),W466=1)),1,""))</f>
        <v/>
      </c>
      <c r="Q467" s="19" t="str">
        <f>IF(מרקובחצי[[#This Row],[קבעה הפלגה?]]=1,"",IF(AND(מרקובחצי[[#This Row],[עד ועד]]&gt;31,OR(מרקובחצי[[#This Row],[CycleNumber]]=1,AND(U466=1),AND(V466=1,מרקובחצי[[#This Row],[עד ועד]]&gt;K466),AND(W466=1,OR(מרקובחצי[[#This Row],[עד ועד]]&gt;K466,מרקובחצי[[#This Row],[עד ועד]]&lt;J466)))),1,""))</f>
        <v/>
      </c>
      <c r="R467" s="19" t="str">
        <f>IF(מרקובחצי[[#This Row],[CycleNumber]]&gt;1,IF(AND(O466=1,מרקובחצי[[#This Row],[עד ועד]]&lt;29),1,""),"")</f>
        <v/>
      </c>
      <c r="S467" s="19" t="str">
        <f>IF(מרקובחצי[[#This Row],[CycleNumber]]&gt;1,IF(OR(AND(O466=1,מרקובחצי[[#This Row],[עד ועד]]&gt;28),AND(P466=1),AND(Q466=1,מרקובחצי[[#This Row],[עד ועד]]&lt;32)),1,""),"")</f>
        <v/>
      </c>
      <c r="T467" s="19" t="str">
        <f>IF(מרקובחצי[[#This Row],[CycleNumber]]&gt;1,IF(AND(Q466=1,מרקובחצי[[#This Row],[עד ועד]]&gt;31),1,""),"")</f>
        <v/>
      </c>
      <c r="U467" s="19" t="str">
        <f>IF(מרקובחצי[[#This Row],[CycleNumber]]&gt;1,IF(AND(R466=1,מרקובחצי[[#This Row],[עד ועד]]&lt;29),1,IF(AND(U466=1,NOT(OR(מרקובחצי[[#This Row],[עד ועד]]&lt;J466,מרקובחצי[[#This Row],[עד ועד]]&gt;K466))),1,"")),"")</f>
        <v/>
      </c>
      <c r="V467" s="19">
        <f>IF(מרקובחצי[[#This Row],[CycleNumber]]&gt;1,IF(AND(SUM(R466:T466)=1,מרקובחצי[[#This Row],[עד ועד]]&gt;28,מרקובחצי[[#This Row],[עד ועד]]&lt;32),1,IF(OR(S466=1,AND(R466=1,מרקובחצי[[#This Row],[עד ועד]]&gt;28),AND(T466=1,מרקובחצי[[#This Row],[עד ועד]]&lt;32)),1,IF(AND(V466=1,NOT(OR(מרקובחצי[[#This Row],[עד ועד]]&lt;J466,מרקובחצי[[#This Row],[עד ועד]]&gt;K466))),1,""))),"")</f>
        <v>1</v>
      </c>
      <c r="W467" s="19" t="str">
        <f>IF(מרקובחצי[[#This Row],[CycleNumber]]&gt;1,IF(AND(T466=1,מרקובחצי[[#This Row],[עד ועד]]&gt;31),1,IF(AND(W466=1,NOT(OR(מרקובחצי[[#This Row],[עד ועד]]&lt;J466,מרקובחצי[[#This Row],[עד ועד]]&gt;K466))),1,"")),"")</f>
        <v/>
      </c>
      <c r="X467" s="19" t="str">
        <f>IF(AND(מרקובחצי[[#This Row],[CycleNumber]]&lt;$B468,SUM(מרקובחצי[[#This Row],[11]],R468)=2),1,"")</f>
        <v/>
      </c>
      <c r="Y467" s="19" t="str">
        <f>IF(AND(מרקובחצי[[#This Row],[CycleNumber]]&lt;$B468,SUM(מרקובחצי[[#This Row],[11]],S468)=2),1,"")</f>
        <v/>
      </c>
      <c r="Z467" s="19" t="str">
        <f>IF(AND(מרקובחצי[[#This Row],[CycleNumber]]&lt;$B468,SUM(מרקובחצי[[#This Row],[13]],S468)=2),1,"")</f>
        <v/>
      </c>
      <c r="AA467" s="19" t="str">
        <f>IF(AND(מרקובחצי[[#This Row],[CycleNumber]]&lt;$B468,SUM(מרקובחצי[[#This Row],[13]],T468)=2),1,"")</f>
        <v/>
      </c>
      <c r="AB467" s="19" t="str">
        <f>IF(AND(מרקובחצי[[#This Row],[CycleNumber]]&lt;$B468,SUM(מרקובחצי[[#This Row],[21]],U468)=2),1,"")</f>
        <v/>
      </c>
      <c r="AC467" s="19" t="str">
        <f>IF(AND(מרקובחצי[[#This Row],[CycleNumber]]&lt;$B468,SUM(מרקובחצי[[#This Row],[21]],V468)=2),1,"")</f>
        <v/>
      </c>
      <c r="AD467" s="19" t="str">
        <f>IF(AND(מרקובחצי[[#This Row],[CycleNumber]]&lt;$B468,SUM(מרקובחצי[[#This Row],[23]],V468)=2),1,"")</f>
        <v/>
      </c>
      <c r="AE467" s="19" t="str">
        <f>IF(AND(מרקובחצי[[#This Row],[CycleNumber]]&lt;$B468,SUM(מרקובחצי[[#This Row],[23]],W468)=2),1,"")</f>
        <v/>
      </c>
      <c r="AF467" s="19" t="str">
        <f>IF(AND(מרקובחצי[[#This Row],[CycleNumber]]&lt;$B468,SUM(מרקובחצי[[#This Row],[31]],O468)=2),1,"")</f>
        <v/>
      </c>
      <c r="AG467" s="19" t="str">
        <f>IF(AND(מרקובחצי[[#This Row],[CycleNumber]]&lt;$B468,SUM(מרקובחצי[[#This Row],[31]],P468)=2),1,"")</f>
        <v/>
      </c>
      <c r="AH467" s="19" t="str">
        <f>IF(AND(מרקובחצי[[#This Row],[CycleNumber]]&lt;$B468,SUM(מרקובחצי[[#This Row],[31]],Q468)=2),1,"")</f>
        <v/>
      </c>
      <c r="AI467" s="19" t="str">
        <f>IF(AND(מרקובחצי[[#This Row],[CycleNumber]]&lt;$B468,SUM(U467:U468)=2),1,"")</f>
        <v/>
      </c>
      <c r="AJ467" s="19" t="str">
        <f>IF(AND(מרקובחצי[[#This Row],[CycleNumber]]&lt;$B468,SUM(מרקובחצי[[#This Row],[32]],O468)=2),1,"")</f>
        <v/>
      </c>
      <c r="AK467" s="19">
        <f>IF(AND(מרקובחצי[[#This Row],[CycleNumber]]&lt;$B468,SUM(מרקובחצי[[#This Row],[32]],P468)=2),1,"")</f>
        <v>1</v>
      </c>
      <c r="AL467" s="19" t="str">
        <f>IF(AND(מרקובחצי[[#This Row],[CycleNumber]]&lt;$B468,SUM(מרקובחצי[[#This Row],[32]],Q468)=2),1,"")</f>
        <v/>
      </c>
      <c r="AM467" s="19" t="str">
        <f>IF(AND(מרקובחצי[[#This Row],[CycleNumber]]&lt;$B468,SUM(V467:V468)=2),1,"")</f>
        <v/>
      </c>
      <c r="AN467" s="19" t="str">
        <f>IF(AND(מרקובחצי[[#This Row],[CycleNumber]]&lt;$B468,SUM(מרקובחצי[[#This Row],[33]],O468)=2),1,"")</f>
        <v/>
      </c>
      <c r="AO467" s="19" t="str">
        <f>IF(AND(מרקובחצי[[#This Row],[CycleNumber]]&lt;$B468,SUM(מרקובחצי[[#This Row],[33]],P468)=2),1,"")</f>
        <v/>
      </c>
      <c r="AP467" s="19" t="str">
        <f>IF(AND(מרקובחצי[[#This Row],[CycleNumber]]&lt;$B468,SUM(מרקובחצי[[#This Row],[33]],Q468)=2),1,"")</f>
        <v/>
      </c>
      <c r="AQ467" s="19" t="str">
        <f>IF(AND(מרקובחצי[[#This Row],[CycleNumber]]&lt;$B468,SUM(W467:W468)=2),1,"")</f>
        <v/>
      </c>
      <c r="AR467" s="19" t="str">
        <f>IF(AND(מרקובחצי[[#This Row],[CycleNumber]]&lt;$B468,SUM(מרקובחצי[[#This Row],[12]],S468)=2),1,"")</f>
        <v/>
      </c>
      <c r="AS467" s="19" t="str">
        <f>IF(AND(מרקובחצי[[#This Row],[CycleNumber]]&lt;$B468,SUM(מרקובחצי[[#This Row],[22]],V468)=2),1,"")</f>
        <v/>
      </c>
      <c r="AT467" s="21">
        <f>SUM(מרקובחצי[[#This Row],[11]:[33]])</f>
        <v>1</v>
      </c>
    </row>
    <row r="468" spans="1:46" ht="15.6" x14ac:dyDescent="0.25">
      <c r="A468" s="19" t="s">
        <v>5</v>
      </c>
      <c r="B468" s="19">
        <v>5</v>
      </c>
      <c r="C468">
        <v>29</v>
      </c>
      <c r="D468" s="19">
        <f>מרקובחצי[[#This Row],[LengthofCycle]]+1</f>
        <v>30</v>
      </c>
      <c r="E468" t="str">
        <f>IF(IFERROR(LOOKUP(מרקובחצי[[#This Row],[ClientID]],קביעויות[הפלגה]),FALSE)=מרקובחצי[[#This Row],[ClientID]],1,"")</f>
        <v/>
      </c>
      <c r="F468" t="str">
        <f>IF(IFERROR(LOOKUP(מרקובחצי[[#This Row],[ClientID]],סוגחציקבוע[S31]),FALSE)=מרקובחצי[[#This Row],[ClientID]],1,"")</f>
        <v/>
      </c>
      <c r="G468">
        <f>IF(IFERROR(LOOKUP(מרקובחצי[[#This Row],[ClientID]],סוגחציקבוע[S32]),FALSE)=מרקובחצי[[#This Row],[ClientID]],1,"")</f>
        <v>1</v>
      </c>
      <c r="H468" t="str">
        <f>IF(IFERROR(LOOKUP(מרקובחצי[[#This Row],[ClientID]],סוגחציקבוע[S33]),FALSE)=מרקובחצי[[#This Row],[ClientID]],1,"")</f>
        <v/>
      </c>
      <c r="I468" t="str">
        <f>IF(IFERROR(LOOKUP(מרקובחצי[[#This Row],[ClientID]],סוגחציקבוע[S32&amp;33]),FALSE)=מרקובחצי[[#This Row],[ClientID]],1,"")</f>
        <v/>
      </c>
      <c r="J468" s="19">
        <f>IF(SUM(מרקובחצי[[#This Row],[11]:[13]])=1,מרקובחצי[[#This Row],[עד ועד]],IF(SUM(R467:T468)=1,IF(מרקובחצי[[#This Row],[עד ועד]]&lt;J467,מרקובחצי[[#This Row],[עד ועד]],J467),J467))</f>
        <v>30</v>
      </c>
      <c r="K468" s="19">
        <f>IF(SUM(מרקובחצי[[#This Row],[11]:[13]])=1,מרקובחצי[[#This Row],[עד ועד]],IF(SUM(R467:T468)=1,IF(מרקובחצי[[#This Row],[עד ועד]]&gt;K467,מרקובחצי[[#This Row],[עד ועד]],K467),K467))</f>
        <v>30</v>
      </c>
      <c r="L468" s="19" t="str">
        <f>IF(AND(SUM(מרקובחצי[[#This Row],[31]:[33]])=1,SUM(U467:W467)=0),מרקובחצי[[#This Row],[מקס]]-מרקובחצי[[#This Row],[מינ]],"")</f>
        <v/>
      </c>
      <c r="M46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468" s="19" t="str">
        <f t="shared" si="7"/>
        <v>S32</v>
      </c>
      <c r="O468" s="19" t="str">
        <f>IF(מרקובחצי[[#This Row],[קבעה הפלגה?]]=1,"",IF(AND(מרקובחצי[[#This Row],[עד ועד]]&lt;29,OR(מרקובחצי[[#This Row],[CycleNumber]]=1,AND(U467=1,OR(מרקובחצי[[#This Row],[עד ועד]]&lt;J467,מרקובחצי[[#This Row],[עד ועד]]&gt;K467)),AND(V467=1,מרקובחצי[[#This Row],[עד ועד]]&lt;J467),W467=1)),1,""))</f>
        <v/>
      </c>
      <c r="P468" s="19">
        <f>IF(מרקובחצי[[#This Row],[קבעה הפלגה?]]=1,"",IF(AND(מרקובחצי[[#This Row],[עד ועד]]&gt;28,מרקובחצי[[#This Row],[עד ועד]]&lt;32,OR(מרקובחצי[[#This Row],[CycleNumber]]=1,AND(U467=1),AND(V467=1,OR(מרקובחצי[[#This Row],[עד ועד]]&lt;J467,מרקובחצי[[#This Row],[עד ועד]]&gt;K467)),W467=1)),1,""))</f>
        <v>1</v>
      </c>
      <c r="Q468" s="19" t="str">
        <f>IF(מרקובחצי[[#This Row],[קבעה הפלגה?]]=1,"",IF(AND(מרקובחצי[[#This Row],[עד ועד]]&gt;31,OR(מרקובחצי[[#This Row],[CycleNumber]]=1,AND(U467=1),AND(V467=1,מרקובחצי[[#This Row],[עד ועד]]&gt;K467),AND(W467=1,OR(מרקובחצי[[#This Row],[עד ועד]]&gt;K467,מרקובחצי[[#This Row],[עד ועד]]&lt;J467)))),1,""))</f>
        <v/>
      </c>
      <c r="R468" s="19" t="str">
        <f>IF(מרקובחצי[[#This Row],[CycleNumber]]&gt;1,IF(AND(O467=1,מרקובחצי[[#This Row],[עד ועד]]&lt;29),1,""),"")</f>
        <v/>
      </c>
      <c r="S468" s="19" t="str">
        <f>IF(מרקובחצי[[#This Row],[CycleNumber]]&gt;1,IF(OR(AND(O467=1,מרקובחצי[[#This Row],[עד ועד]]&gt;28),AND(P467=1),AND(Q467=1,מרקובחצי[[#This Row],[עד ועד]]&lt;32)),1,""),"")</f>
        <v/>
      </c>
      <c r="T468" s="19" t="str">
        <f>IF(מרקובחצי[[#This Row],[CycleNumber]]&gt;1,IF(AND(Q467=1,מרקובחצי[[#This Row],[עד ועד]]&gt;31),1,""),"")</f>
        <v/>
      </c>
      <c r="U468" s="19" t="str">
        <f>IF(מרקובחצי[[#This Row],[CycleNumber]]&gt;1,IF(AND(R467=1,מרקובחצי[[#This Row],[עד ועד]]&lt;29),1,IF(AND(U467=1,NOT(OR(מרקובחצי[[#This Row],[עד ועד]]&lt;J467,מרקובחצי[[#This Row],[עד ועד]]&gt;K467))),1,"")),"")</f>
        <v/>
      </c>
      <c r="V468" s="19" t="str">
        <f>IF(מרקובחצי[[#This Row],[CycleNumber]]&gt;1,IF(AND(SUM(R467:T467)=1,מרקובחצי[[#This Row],[עד ועד]]&gt;28,מרקובחצי[[#This Row],[עד ועד]]&lt;32),1,IF(OR(S467=1,AND(R467=1,מרקובחצי[[#This Row],[עד ועד]]&gt;28),AND(T467=1,מרקובחצי[[#This Row],[עד ועד]]&lt;32)),1,IF(AND(V467=1,NOT(OR(מרקובחצי[[#This Row],[עד ועד]]&lt;J467,מרקובחצי[[#This Row],[עד ועד]]&gt;K467))),1,""))),"")</f>
        <v/>
      </c>
      <c r="W468" s="19" t="str">
        <f>IF(מרקובחצי[[#This Row],[CycleNumber]]&gt;1,IF(AND(T467=1,מרקובחצי[[#This Row],[עד ועד]]&gt;31),1,IF(AND(W467=1,NOT(OR(מרקובחצי[[#This Row],[עד ועד]]&lt;J467,מרקובחצי[[#This Row],[עד ועד]]&gt;K467))),1,"")),"")</f>
        <v/>
      </c>
      <c r="X468" s="19" t="str">
        <f>IF(AND(מרקובחצי[[#This Row],[CycleNumber]]&lt;$B469,SUM(מרקובחצי[[#This Row],[11]],R469)=2),1,"")</f>
        <v/>
      </c>
      <c r="Y468" s="19" t="str">
        <f>IF(AND(מרקובחצי[[#This Row],[CycleNumber]]&lt;$B469,SUM(מרקובחצי[[#This Row],[11]],S469)=2),1,"")</f>
        <v/>
      </c>
      <c r="Z468" s="19" t="str">
        <f>IF(AND(מרקובחצי[[#This Row],[CycleNumber]]&lt;$B469,SUM(מרקובחצי[[#This Row],[13]],S469)=2),1,"")</f>
        <v/>
      </c>
      <c r="AA468" s="19" t="str">
        <f>IF(AND(מרקובחצי[[#This Row],[CycleNumber]]&lt;$B469,SUM(מרקובחצי[[#This Row],[13]],T469)=2),1,"")</f>
        <v/>
      </c>
      <c r="AB468" s="19" t="str">
        <f>IF(AND(מרקובחצי[[#This Row],[CycleNumber]]&lt;$B469,SUM(מרקובחצי[[#This Row],[21]],U469)=2),1,"")</f>
        <v/>
      </c>
      <c r="AC468" s="19" t="str">
        <f>IF(AND(מרקובחצי[[#This Row],[CycleNumber]]&lt;$B469,SUM(מרקובחצי[[#This Row],[21]],V469)=2),1,"")</f>
        <v/>
      </c>
      <c r="AD468" s="19" t="str">
        <f>IF(AND(מרקובחצי[[#This Row],[CycleNumber]]&lt;$B469,SUM(מרקובחצי[[#This Row],[23]],V469)=2),1,"")</f>
        <v/>
      </c>
      <c r="AE468" s="19" t="str">
        <f>IF(AND(מרקובחצי[[#This Row],[CycleNumber]]&lt;$B469,SUM(מרקובחצי[[#This Row],[23]],W469)=2),1,"")</f>
        <v/>
      </c>
      <c r="AF468" s="19" t="str">
        <f>IF(AND(מרקובחצי[[#This Row],[CycleNumber]]&lt;$B469,SUM(מרקובחצי[[#This Row],[31]],O469)=2),1,"")</f>
        <v/>
      </c>
      <c r="AG468" s="19" t="str">
        <f>IF(AND(מרקובחצי[[#This Row],[CycleNumber]]&lt;$B469,SUM(מרקובחצי[[#This Row],[31]],P469)=2),1,"")</f>
        <v/>
      </c>
      <c r="AH468" s="19" t="str">
        <f>IF(AND(מרקובחצי[[#This Row],[CycleNumber]]&lt;$B469,SUM(מרקובחצי[[#This Row],[31]],Q469)=2),1,"")</f>
        <v/>
      </c>
      <c r="AI468" s="19" t="str">
        <f>IF(AND(מרקובחצי[[#This Row],[CycleNumber]]&lt;$B469,SUM(U468:U469)=2),1,"")</f>
        <v/>
      </c>
      <c r="AJ468" s="19" t="str">
        <f>IF(AND(מרקובחצי[[#This Row],[CycleNumber]]&lt;$B469,SUM(מרקובחצי[[#This Row],[32]],O469)=2),1,"")</f>
        <v/>
      </c>
      <c r="AK468" s="19" t="str">
        <f>IF(AND(מרקובחצי[[#This Row],[CycleNumber]]&lt;$B469,SUM(מרקובחצי[[#This Row],[32]],P469)=2),1,"")</f>
        <v/>
      </c>
      <c r="AL468" s="19" t="str">
        <f>IF(AND(מרקובחצי[[#This Row],[CycleNumber]]&lt;$B469,SUM(מרקובחצי[[#This Row],[32]],Q469)=2),1,"")</f>
        <v/>
      </c>
      <c r="AM468" s="19" t="str">
        <f>IF(AND(מרקובחצי[[#This Row],[CycleNumber]]&lt;$B469,SUM(V468:V469)=2),1,"")</f>
        <v/>
      </c>
      <c r="AN468" s="19" t="str">
        <f>IF(AND(מרקובחצי[[#This Row],[CycleNumber]]&lt;$B469,SUM(מרקובחצי[[#This Row],[33]],O469)=2),1,"")</f>
        <v/>
      </c>
      <c r="AO468" s="19" t="str">
        <f>IF(AND(מרקובחצי[[#This Row],[CycleNumber]]&lt;$B469,SUM(מרקובחצי[[#This Row],[33]],P469)=2),1,"")</f>
        <v/>
      </c>
      <c r="AP468" s="19" t="str">
        <f>IF(AND(מרקובחצי[[#This Row],[CycleNumber]]&lt;$B469,SUM(מרקובחצי[[#This Row],[33]],Q469)=2),1,"")</f>
        <v/>
      </c>
      <c r="AQ468" s="19" t="str">
        <f>IF(AND(מרקובחצי[[#This Row],[CycleNumber]]&lt;$B469,SUM(W468:W469)=2),1,"")</f>
        <v/>
      </c>
      <c r="AR468" s="19">
        <f>IF(AND(מרקובחצי[[#This Row],[CycleNumber]]&lt;$B469,SUM(מרקובחצי[[#This Row],[12]],S469)=2),1,"")</f>
        <v>1</v>
      </c>
      <c r="AS468" s="19" t="str">
        <f>IF(AND(מרקובחצי[[#This Row],[CycleNumber]]&lt;$B469,SUM(מרקובחצי[[#This Row],[22]],V469)=2),1,"")</f>
        <v/>
      </c>
      <c r="AT468" s="21">
        <f>SUM(מרקובחצי[[#This Row],[11]:[33]])</f>
        <v>1</v>
      </c>
    </row>
    <row r="469" spans="1:46" ht="15.6" x14ac:dyDescent="0.25">
      <c r="A469" s="19" t="s">
        <v>5</v>
      </c>
      <c r="B469" s="19">
        <v>6</v>
      </c>
      <c r="C469">
        <v>29</v>
      </c>
      <c r="D469" s="19">
        <f>מרקובחצי[[#This Row],[LengthofCycle]]+1</f>
        <v>30</v>
      </c>
      <c r="E469" t="str">
        <f>IF(IFERROR(LOOKUP(מרקובחצי[[#This Row],[ClientID]],קביעויות[הפלגה]),FALSE)=מרקובחצי[[#This Row],[ClientID]],1,"")</f>
        <v/>
      </c>
      <c r="F469" t="str">
        <f>IF(IFERROR(LOOKUP(מרקובחצי[[#This Row],[ClientID]],סוגחציקבוע[S31]),FALSE)=מרקובחצי[[#This Row],[ClientID]],1,"")</f>
        <v/>
      </c>
      <c r="G469">
        <f>IF(IFERROR(LOOKUP(מרקובחצי[[#This Row],[ClientID]],סוגחציקבוע[S32]),FALSE)=מרקובחצי[[#This Row],[ClientID]],1,"")</f>
        <v>1</v>
      </c>
      <c r="H469" t="str">
        <f>IF(IFERROR(LOOKUP(מרקובחצי[[#This Row],[ClientID]],סוגחציקבוע[S33]),FALSE)=מרקובחצי[[#This Row],[ClientID]],1,"")</f>
        <v/>
      </c>
      <c r="I469" t="str">
        <f>IF(IFERROR(LOOKUP(מרקובחצי[[#This Row],[ClientID]],סוגחציקבוע[S32&amp;33]),FALSE)=מרקובחצי[[#This Row],[ClientID]],1,"")</f>
        <v/>
      </c>
      <c r="J469" s="19">
        <f>IF(SUM(מרקובחצי[[#This Row],[11]:[13]])=1,מרקובחצי[[#This Row],[עד ועד]],IF(SUM(R468:T469)=1,IF(מרקובחצי[[#This Row],[עד ועד]]&lt;J468,מרקובחצי[[#This Row],[עד ועד]],J468),J468))</f>
        <v>30</v>
      </c>
      <c r="K469" s="19">
        <f>IF(SUM(מרקובחצי[[#This Row],[11]:[13]])=1,מרקובחצי[[#This Row],[עד ועד]],IF(SUM(R468:T469)=1,IF(מרקובחצי[[#This Row],[עד ועד]]&gt;K468,מרקובחצי[[#This Row],[עד ועד]],K468),K468))</f>
        <v>30</v>
      </c>
      <c r="L469" s="19" t="str">
        <f>IF(AND(SUM(מרקובחצי[[#This Row],[31]:[33]])=1,SUM(U468:W468)=0),מרקובחצי[[#This Row],[מקס]]-מרקובחצי[[#This Row],[מינ]],"")</f>
        <v/>
      </c>
      <c r="M46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469" s="19" t="str">
        <f t="shared" si="7"/>
        <v>S12</v>
      </c>
      <c r="O469" s="19" t="str">
        <f>IF(מרקובחצי[[#This Row],[קבעה הפלגה?]]=1,"",IF(AND(מרקובחצי[[#This Row],[עד ועד]]&lt;29,OR(מרקובחצי[[#This Row],[CycleNumber]]=1,AND(U468=1,OR(מרקובחצי[[#This Row],[עד ועד]]&lt;J468,מרקובחצי[[#This Row],[עד ועד]]&gt;K468)),AND(V468=1,מרקובחצי[[#This Row],[עד ועד]]&lt;J468),W468=1)),1,""))</f>
        <v/>
      </c>
      <c r="P469" s="19" t="str">
        <f>IF(מרקובחצי[[#This Row],[קבעה הפלגה?]]=1,"",IF(AND(מרקובחצי[[#This Row],[עד ועד]]&gt;28,מרקובחצי[[#This Row],[עד ועד]]&lt;32,OR(מרקובחצי[[#This Row],[CycleNumber]]=1,AND(U468=1),AND(V468=1,OR(מרקובחצי[[#This Row],[עד ועד]]&lt;J468,מרקובחצי[[#This Row],[עד ועד]]&gt;K468)),W468=1)),1,""))</f>
        <v/>
      </c>
      <c r="Q469" s="19" t="str">
        <f>IF(מרקובחצי[[#This Row],[קבעה הפלגה?]]=1,"",IF(AND(מרקובחצי[[#This Row],[עד ועד]]&gt;31,OR(מרקובחצי[[#This Row],[CycleNumber]]=1,AND(U468=1),AND(V468=1,מרקובחצי[[#This Row],[עד ועד]]&gt;K468),AND(W468=1,OR(מרקובחצי[[#This Row],[עד ועד]]&gt;K468,מרקובחצי[[#This Row],[עד ועד]]&lt;J468)))),1,""))</f>
        <v/>
      </c>
      <c r="R469" s="19" t="str">
        <f>IF(מרקובחצי[[#This Row],[CycleNumber]]&gt;1,IF(AND(O468=1,מרקובחצי[[#This Row],[עד ועד]]&lt;29),1,""),"")</f>
        <v/>
      </c>
      <c r="S469" s="19">
        <f>IF(מרקובחצי[[#This Row],[CycleNumber]]&gt;1,IF(OR(AND(O468=1,מרקובחצי[[#This Row],[עד ועד]]&gt;28),AND(P468=1),AND(Q468=1,מרקובחצי[[#This Row],[עד ועד]]&lt;32)),1,""),"")</f>
        <v>1</v>
      </c>
      <c r="T469" s="19" t="str">
        <f>IF(מרקובחצי[[#This Row],[CycleNumber]]&gt;1,IF(AND(Q468=1,מרקובחצי[[#This Row],[עד ועד]]&gt;31),1,""),"")</f>
        <v/>
      </c>
      <c r="U469" s="19" t="str">
        <f>IF(מרקובחצי[[#This Row],[CycleNumber]]&gt;1,IF(AND(R468=1,מרקובחצי[[#This Row],[עד ועד]]&lt;29),1,IF(AND(U468=1,NOT(OR(מרקובחצי[[#This Row],[עד ועד]]&lt;J468,מרקובחצי[[#This Row],[עד ועד]]&gt;K468))),1,"")),"")</f>
        <v/>
      </c>
      <c r="V469" s="19" t="str">
        <f>IF(מרקובחצי[[#This Row],[CycleNumber]]&gt;1,IF(AND(SUM(R468:T468)=1,מרקובחצי[[#This Row],[עד ועד]]&gt;28,מרקובחצי[[#This Row],[עד ועד]]&lt;32),1,IF(OR(S468=1,AND(R468=1,מרקובחצי[[#This Row],[עד ועד]]&gt;28),AND(T468=1,מרקובחצי[[#This Row],[עד ועד]]&lt;32)),1,IF(AND(V468=1,NOT(OR(מרקובחצי[[#This Row],[עד ועד]]&lt;J468,מרקובחצי[[#This Row],[עד ועד]]&gt;K468))),1,""))),"")</f>
        <v/>
      </c>
      <c r="W469" s="19" t="str">
        <f>IF(מרקובחצי[[#This Row],[CycleNumber]]&gt;1,IF(AND(T468=1,מרקובחצי[[#This Row],[עד ועד]]&gt;31),1,IF(AND(W468=1,NOT(OR(מרקובחצי[[#This Row],[עד ועד]]&lt;J468,מרקובחצי[[#This Row],[עד ועד]]&gt;K468))),1,"")),"")</f>
        <v/>
      </c>
      <c r="X469" s="19" t="str">
        <f>IF(AND(מרקובחצי[[#This Row],[CycleNumber]]&lt;$B470,SUM(מרקובחצי[[#This Row],[11]],R470)=2),1,"")</f>
        <v/>
      </c>
      <c r="Y469" s="19" t="str">
        <f>IF(AND(מרקובחצי[[#This Row],[CycleNumber]]&lt;$B470,SUM(מרקובחצי[[#This Row],[11]],S470)=2),1,"")</f>
        <v/>
      </c>
      <c r="Z469" s="19" t="str">
        <f>IF(AND(מרקובחצי[[#This Row],[CycleNumber]]&lt;$B470,SUM(מרקובחצי[[#This Row],[13]],S470)=2),1,"")</f>
        <v/>
      </c>
      <c r="AA469" s="19" t="str">
        <f>IF(AND(מרקובחצי[[#This Row],[CycleNumber]]&lt;$B470,SUM(מרקובחצי[[#This Row],[13]],T470)=2),1,"")</f>
        <v/>
      </c>
      <c r="AB469" s="19" t="str">
        <f>IF(AND(מרקובחצי[[#This Row],[CycleNumber]]&lt;$B470,SUM(מרקובחצי[[#This Row],[21]],U470)=2),1,"")</f>
        <v/>
      </c>
      <c r="AC469" s="19" t="str">
        <f>IF(AND(מרקובחצי[[#This Row],[CycleNumber]]&lt;$B470,SUM(מרקובחצי[[#This Row],[21]],V470)=2),1,"")</f>
        <v/>
      </c>
      <c r="AD469" s="19" t="str">
        <f>IF(AND(מרקובחצי[[#This Row],[CycleNumber]]&lt;$B470,SUM(מרקובחצי[[#This Row],[23]],V470)=2),1,"")</f>
        <v/>
      </c>
      <c r="AE469" s="19" t="str">
        <f>IF(AND(מרקובחצי[[#This Row],[CycleNumber]]&lt;$B470,SUM(מרקובחצי[[#This Row],[23]],W470)=2),1,"")</f>
        <v/>
      </c>
      <c r="AF469" s="19" t="str">
        <f>IF(AND(מרקובחצי[[#This Row],[CycleNumber]]&lt;$B470,SUM(מרקובחצי[[#This Row],[31]],O470)=2),1,"")</f>
        <v/>
      </c>
      <c r="AG469" s="19" t="str">
        <f>IF(AND(מרקובחצי[[#This Row],[CycleNumber]]&lt;$B470,SUM(מרקובחצי[[#This Row],[31]],P470)=2),1,"")</f>
        <v/>
      </c>
      <c r="AH469" s="19" t="str">
        <f>IF(AND(מרקובחצי[[#This Row],[CycleNumber]]&lt;$B470,SUM(מרקובחצי[[#This Row],[31]],Q470)=2),1,"")</f>
        <v/>
      </c>
      <c r="AI469" s="19" t="str">
        <f>IF(AND(מרקובחצי[[#This Row],[CycleNumber]]&lt;$B470,SUM(U469:U470)=2),1,"")</f>
        <v/>
      </c>
      <c r="AJ469" s="19" t="str">
        <f>IF(AND(מרקובחצי[[#This Row],[CycleNumber]]&lt;$B470,SUM(מרקובחצי[[#This Row],[32]],O470)=2),1,"")</f>
        <v/>
      </c>
      <c r="AK469" s="19" t="str">
        <f>IF(AND(מרקובחצי[[#This Row],[CycleNumber]]&lt;$B470,SUM(מרקובחצי[[#This Row],[32]],P470)=2),1,"")</f>
        <v/>
      </c>
      <c r="AL469" s="19" t="str">
        <f>IF(AND(מרקובחצי[[#This Row],[CycleNumber]]&lt;$B470,SUM(מרקובחצי[[#This Row],[32]],Q470)=2),1,"")</f>
        <v/>
      </c>
      <c r="AM469" s="19" t="str">
        <f>IF(AND(מרקובחצי[[#This Row],[CycleNumber]]&lt;$B470,SUM(V469:V470)=2),1,"")</f>
        <v/>
      </c>
      <c r="AN469" s="19" t="str">
        <f>IF(AND(מרקובחצי[[#This Row],[CycleNumber]]&lt;$B470,SUM(מרקובחצי[[#This Row],[33]],O470)=2),1,"")</f>
        <v/>
      </c>
      <c r="AO469" s="19" t="str">
        <f>IF(AND(מרקובחצי[[#This Row],[CycleNumber]]&lt;$B470,SUM(מרקובחצי[[#This Row],[33]],P470)=2),1,"")</f>
        <v/>
      </c>
      <c r="AP469" s="19" t="str">
        <f>IF(AND(מרקובחצי[[#This Row],[CycleNumber]]&lt;$B470,SUM(מרקובחצי[[#This Row],[33]],Q470)=2),1,"")</f>
        <v/>
      </c>
      <c r="AQ469" s="19" t="str">
        <f>IF(AND(מרקובחצי[[#This Row],[CycleNumber]]&lt;$B470,SUM(W469:W470)=2),1,"")</f>
        <v/>
      </c>
      <c r="AR469" s="19" t="str">
        <f>IF(AND(מרקובחצי[[#This Row],[CycleNumber]]&lt;$B470,SUM(מרקובחצי[[#This Row],[12]],S470)=2),1,"")</f>
        <v/>
      </c>
      <c r="AS469" s="19">
        <f>IF(AND(מרקובחצי[[#This Row],[CycleNumber]]&lt;$B470,SUM(מרקובחצי[[#This Row],[22]],V470)=2),1,"")</f>
        <v>1</v>
      </c>
      <c r="AT469" s="21">
        <f>SUM(מרקובחצי[[#This Row],[11]:[33]])</f>
        <v>1</v>
      </c>
    </row>
    <row r="470" spans="1:46" ht="15.6" x14ac:dyDescent="0.25">
      <c r="A470" s="19" t="s">
        <v>5</v>
      </c>
      <c r="B470" s="19">
        <v>7</v>
      </c>
      <c r="C470">
        <v>28</v>
      </c>
      <c r="D470" s="19">
        <f>מרקובחצי[[#This Row],[LengthofCycle]]+1</f>
        <v>29</v>
      </c>
      <c r="E470" t="str">
        <f>IF(IFERROR(LOOKUP(מרקובחצי[[#This Row],[ClientID]],קביעויות[הפלגה]),FALSE)=מרקובחצי[[#This Row],[ClientID]],1,"")</f>
        <v/>
      </c>
      <c r="F470" t="str">
        <f>IF(IFERROR(LOOKUP(מרקובחצי[[#This Row],[ClientID]],סוגחציקבוע[S31]),FALSE)=מרקובחצי[[#This Row],[ClientID]],1,"")</f>
        <v/>
      </c>
      <c r="G470">
        <f>IF(IFERROR(LOOKUP(מרקובחצי[[#This Row],[ClientID]],סוגחציקבוע[S32]),FALSE)=מרקובחצי[[#This Row],[ClientID]],1,"")</f>
        <v>1</v>
      </c>
      <c r="H470" t="str">
        <f>IF(IFERROR(LOOKUP(מרקובחצי[[#This Row],[ClientID]],סוגחציקבוע[S33]),FALSE)=מרקובחצי[[#This Row],[ClientID]],1,"")</f>
        <v/>
      </c>
      <c r="I470" t="str">
        <f>IF(IFERROR(LOOKUP(מרקובחצי[[#This Row],[ClientID]],סוגחציקבוע[S32&amp;33]),FALSE)=מרקובחצי[[#This Row],[ClientID]],1,"")</f>
        <v/>
      </c>
      <c r="J470" s="19">
        <f>IF(SUM(מרקובחצי[[#This Row],[11]:[13]])=1,מרקובחצי[[#This Row],[עד ועד]],IF(SUM(R469:T470)=1,IF(מרקובחצי[[#This Row],[עד ועד]]&lt;J469,מרקובחצי[[#This Row],[עד ועד]],J469),J469))</f>
        <v>29</v>
      </c>
      <c r="K470" s="19">
        <f>IF(SUM(מרקובחצי[[#This Row],[11]:[13]])=1,מרקובחצי[[#This Row],[עד ועד]],IF(SUM(R469:T470)=1,IF(מרקובחצי[[#This Row],[עד ועד]]&gt;K469,מרקובחצי[[#This Row],[עד ועד]],K469),K469))</f>
        <v>30</v>
      </c>
      <c r="L470" s="19">
        <f>IF(AND(SUM(מרקובחצי[[#This Row],[31]:[33]])=1,SUM(U469:W469)=0),מרקובחצי[[#This Row],[מקס]]-מרקובחצי[[#This Row],[מינ]],"")</f>
        <v>1</v>
      </c>
      <c r="M47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70" s="19" t="str">
        <f t="shared" si="7"/>
        <v>S22</v>
      </c>
      <c r="O470" s="19" t="str">
        <f>IF(מרקובחצי[[#This Row],[קבעה הפלגה?]]=1,"",IF(AND(מרקובחצי[[#This Row],[עד ועד]]&lt;29,OR(מרקובחצי[[#This Row],[CycleNumber]]=1,AND(U469=1,OR(מרקובחצי[[#This Row],[עד ועד]]&lt;J469,מרקובחצי[[#This Row],[עד ועד]]&gt;K469)),AND(V469=1,מרקובחצי[[#This Row],[עד ועד]]&lt;J469),W469=1)),1,""))</f>
        <v/>
      </c>
      <c r="P470" s="19" t="str">
        <f>IF(מרקובחצי[[#This Row],[קבעה הפלגה?]]=1,"",IF(AND(מרקובחצי[[#This Row],[עד ועד]]&gt;28,מרקובחצי[[#This Row],[עד ועד]]&lt;32,OR(מרקובחצי[[#This Row],[CycleNumber]]=1,AND(U469=1),AND(V469=1,OR(מרקובחצי[[#This Row],[עד ועד]]&lt;J469,מרקובחצי[[#This Row],[עד ועד]]&gt;K469)),W469=1)),1,""))</f>
        <v/>
      </c>
      <c r="Q470" s="19" t="str">
        <f>IF(מרקובחצי[[#This Row],[קבעה הפלגה?]]=1,"",IF(AND(מרקובחצי[[#This Row],[עד ועד]]&gt;31,OR(מרקובחצי[[#This Row],[CycleNumber]]=1,AND(U469=1),AND(V469=1,מרקובחצי[[#This Row],[עד ועד]]&gt;K469),AND(W469=1,OR(מרקובחצי[[#This Row],[עד ועד]]&gt;K469,מרקובחצי[[#This Row],[עד ועד]]&lt;J469)))),1,""))</f>
        <v/>
      </c>
      <c r="R470" s="19" t="str">
        <f>IF(מרקובחצי[[#This Row],[CycleNumber]]&gt;1,IF(AND(O469=1,מרקובחצי[[#This Row],[עד ועד]]&lt;29),1,""),"")</f>
        <v/>
      </c>
      <c r="S470" s="19" t="str">
        <f>IF(מרקובחצי[[#This Row],[CycleNumber]]&gt;1,IF(OR(AND(O469=1,מרקובחצי[[#This Row],[עד ועד]]&gt;28),AND(P469=1),AND(Q469=1,מרקובחצי[[#This Row],[עד ועד]]&lt;32)),1,""),"")</f>
        <v/>
      </c>
      <c r="T470" s="19" t="str">
        <f>IF(מרקובחצי[[#This Row],[CycleNumber]]&gt;1,IF(AND(Q469=1,מרקובחצי[[#This Row],[עד ועד]]&gt;31),1,""),"")</f>
        <v/>
      </c>
      <c r="U470" s="19" t="str">
        <f>IF(מרקובחצי[[#This Row],[CycleNumber]]&gt;1,IF(AND(R469=1,מרקובחצי[[#This Row],[עד ועד]]&lt;29),1,IF(AND(U469=1,NOT(OR(מרקובחצי[[#This Row],[עד ועד]]&lt;J469,מרקובחצי[[#This Row],[עד ועד]]&gt;K469))),1,"")),"")</f>
        <v/>
      </c>
      <c r="V470" s="19">
        <f>IF(מרקובחצי[[#This Row],[CycleNumber]]&gt;1,IF(AND(SUM(R469:T469)=1,מרקובחצי[[#This Row],[עד ועד]]&gt;28,מרקובחצי[[#This Row],[עד ועד]]&lt;32),1,IF(OR(S469=1,AND(R469=1,מרקובחצי[[#This Row],[עד ועד]]&gt;28),AND(T469=1,מרקובחצי[[#This Row],[עד ועד]]&lt;32)),1,IF(AND(V469=1,NOT(OR(מרקובחצי[[#This Row],[עד ועד]]&lt;J469,מרקובחצי[[#This Row],[עד ועד]]&gt;K469))),1,""))),"")</f>
        <v>1</v>
      </c>
      <c r="W470" s="19" t="str">
        <f>IF(מרקובחצי[[#This Row],[CycleNumber]]&gt;1,IF(AND(T469=1,מרקובחצי[[#This Row],[עד ועד]]&gt;31),1,IF(AND(W469=1,NOT(OR(מרקובחצי[[#This Row],[עד ועד]]&lt;J469,מרקובחצי[[#This Row],[עד ועד]]&gt;K469))),1,"")),"")</f>
        <v/>
      </c>
      <c r="X470" s="19" t="str">
        <f>IF(AND(מרקובחצי[[#This Row],[CycleNumber]]&lt;$B471,SUM(מרקובחצי[[#This Row],[11]],R471)=2),1,"")</f>
        <v/>
      </c>
      <c r="Y470" s="19" t="str">
        <f>IF(AND(מרקובחצי[[#This Row],[CycleNumber]]&lt;$B471,SUM(מרקובחצי[[#This Row],[11]],S471)=2),1,"")</f>
        <v/>
      </c>
      <c r="Z470" s="19" t="str">
        <f>IF(AND(מרקובחצי[[#This Row],[CycleNumber]]&lt;$B471,SUM(מרקובחצי[[#This Row],[13]],S471)=2),1,"")</f>
        <v/>
      </c>
      <c r="AA470" s="19" t="str">
        <f>IF(AND(מרקובחצי[[#This Row],[CycleNumber]]&lt;$B471,SUM(מרקובחצי[[#This Row],[13]],T471)=2),1,"")</f>
        <v/>
      </c>
      <c r="AB470" s="19" t="str">
        <f>IF(AND(מרקובחצי[[#This Row],[CycleNumber]]&lt;$B471,SUM(מרקובחצי[[#This Row],[21]],U471)=2),1,"")</f>
        <v/>
      </c>
      <c r="AC470" s="19" t="str">
        <f>IF(AND(מרקובחצי[[#This Row],[CycleNumber]]&lt;$B471,SUM(מרקובחצי[[#This Row],[21]],V471)=2),1,"")</f>
        <v/>
      </c>
      <c r="AD470" s="19" t="str">
        <f>IF(AND(מרקובחצי[[#This Row],[CycleNumber]]&lt;$B471,SUM(מרקובחצי[[#This Row],[23]],V471)=2),1,"")</f>
        <v/>
      </c>
      <c r="AE470" s="19" t="str">
        <f>IF(AND(מרקובחצי[[#This Row],[CycleNumber]]&lt;$B471,SUM(מרקובחצי[[#This Row],[23]],W471)=2),1,"")</f>
        <v/>
      </c>
      <c r="AF470" s="19" t="str">
        <f>IF(AND(מרקובחצי[[#This Row],[CycleNumber]]&lt;$B471,SUM(מרקובחצי[[#This Row],[31]],O471)=2),1,"")</f>
        <v/>
      </c>
      <c r="AG470" s="19" t="str">
        <f>IF(AND(מרקובחצי[[#This Row],[CycleNumber]]&lt;$B471,SUM(מרקובחצי[[#This Row],[31]],P471)=2),1,"")</f>
        <v/>
      </c>
      <c r="AH470" s="19" t="str">
        <f>IF(AND(מרקובחצי[[#This Row],[CycleNumber]]&lt;$B471,SUM(מרקובחצי[[#This Row],[31]],Q471)=2),1,"")</f>
        <v/>
      </c>
      <c r="AI470" s="19" t="str">
        <f>IF(AND(מרקובחצי[[#This Row],[CycleNumber]]&lt;$B471,SUM(U470:U471)=2),1,"")</f>
        <v/>
      </c>
      <c r="AJ470" s="19">
        <f>IF(AND(מרקובחצי[[#This Row],[CycleNumber]]&lt;$B471,SUM(מרקובחצי[[#This Row],[32]],O471)=2),1,"")</f>
        <v>1</v>
      </c>
      <c r="AK470" s="19" t="str">
        <f>IF(AND(מרקובחצי[[#This Row],[CycleNumber]]&lt;$B471,SUM(מרקובחצי[[#This Row],[32]],P471)=2),1,"")</f>
        <v/>
      </c>
      <c r="AL470" s="19" t="str">
        <f>IF(AND(מרקובחצי[[#This Row],[CycleNumber]]&lt;$B471,SUM(מרקובחצי[[#This Row],[32]],Q471)=2),1,"")</f>
        <v/>
      </c>
      <c r="AM470" s="19" t="str">
        <f>IF(AND(מרקובחצי[[#This Row],[CycleNumber]]&lt;$B471,SUM(V470:V471)=2),1,"")</f>
        <v/>
      </c>
      <c r="AN470" s="19" t="str">
        <f>IF(AND(מרקובחצי[[#This Row],[CycleNumber]]&lt;$B471,SUM(מרקובחצי[[#This Row],[33]],O471)=2),1,"")</f>
        <v/>
      </c>
      <c r="AO470" s="19" t="str">
        <f>IF(AND(מרקובחצי[[#This Row],[CycleNumber]]&lt;$B471,SUM(מרקובחצי[[#This Row],[33]],P471)=2),1,"")</f>
        <v/>
      </c>
      <c r="AP470" s="19" t="str">
        <f>IF(AND(מרקובחצי[[#This Row],[CycleNumber]]&lt;$B471,SUM(מרקובחצי[[#This Row],[33]],Q471)=2),1,"")</f>
        <v/>
      </c>
      <c r="AQ470" s="19" t="str">
        <f>IF(AND(מרקובחצי[[#This Row],[CycleNumber]]&lt;$B471,SUM(W470:W471)=2),1,"")</f>
        <v/>
      </c>
      <c r="AR470" s="19" t="str">
        <f>IF(AND(מרקובחצי[[#This Row],[CycleNumber]]&lt;$B471,SUM(מרקובחצי[[#This Row],[12]],S471)=2),1,"")</f>
        <v/>
      </c>
      <c r="AS470" s="19" t="str">
        <f>IF(AND(מרקובחצי[[#This Row],[CycleNumber]]&lt;$B471,SUM(מרקובחצי[[#This Row],[22]],V471)=2),1,"")</f>
        <v/>
      </c>
      <c r="AT470" s="21">
        <f>SUM(מרקובחצי[[#This Row],[11]:[33]])</f>
        <v>1</v>
      </c>
    </row>
    <row r="471" spans="1:46" ht="15.6" x14ac:dyDescent="0.25">
      <c r="A471" s="19" t="s">
        <v>5</v>
      </c>
      <c r="B471" s="19">
        <v>8</v>
      </c>
      <c r="C471">
        <v>24</v>
      </c>
      <c r="D471" s="19">
        <f>מרקובחצי[[#This Row],[LengthofCycle]]+1</f>
        <v>25</v>
      </c>
      <c r="E471" t="str">
        <f>IF(IFERROR(LOOKUP(מרקובחצי[[#This Row],[ClientID]],קביעויות[הפלגה]),FALSE)=מרקובחצי[[#This Row],[ClientID]],1,"")</f>
        <v/>
      </c>
      <c r="F471" t="str">
        <f>IF(IFERROR(LOOKUP(מרקובחצי[[#This Row],[ClientID]],סוגחציקבוע[S31]),FALSE)=מרקובחצי[[#This Row],[ClientID]],1,"")</f>
        <v/>
      </c>
      <c r="G471">
        <f>IF(IFERROR(LOOKUP(מרקובחצי[[#This Row],[ClientID]],סוגחציקבוע[S32]),FALSE)=מרקובחצי[[#This Row],[ClientID]],1,"")</f>
        <v>1</v>
      </c>
      <c r="H471" t="str">
        <f>IF(IFERROR(LOOKUP(מרקובחצי[[#This Row],[ClientID]],סוגחציקבוע[S33]),FALSE)=מרקובחצי[[#This Row],[ClientID]],1,"")</f>
        <v/>
      </c>
      <c r="I471" t="str">
        <f>IF(IFERROR(LOOKUP(מרקובחצי[[#This Row],[ClientID]],סוגחציקבוע[S32&amp;33]),FALSE)=מרקובחצי[[#This Row],[ClientID]],1,"")</f>
        <v/>
      </c>
      <c r="J471" s="19">
        <f>IF(SUM(מרקובחצי[[#This Row],[11]:[13]])=1,מרקובחצי[[#This Row],[עד ועד]],IF(SUM(R470:T471)=1,IF(מרקובחצי[[#This Row],[עד ועד]]&lt;J470,מרקובחצי[[#This Row],[עד ועד]],J470),J470))</f>
        <v>25</v>
      </c>
      <c r="K471" s="19">
        <f>IF(SUM(מרקובחצי[[#This Row],[11]:[13]])=1,מרקובחצי[[#This Row],[עד ועד]],IF(SUM(R470:T471)=1,IF(מרקובחצי[[#This Row],[עד ועד]]&gt;K470,מרקובחצי[[#This Row],[עד ועד]],K470),K470))</f>
        <v>25</v>
      </c>
      <c r="L471" s="19" t="str">
        <f>IF(AND(SUM(מרקובחצי[[#This Row],[31]:[33]])=1,SUM(U470:W470)=0),מרקובחצי[[#This Row],[מקס]]-מרקובחצי[[#This Row],[מינ]],"")</f>
        <v/>
      </c>
      <c r="M47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471" s="19" t="str">
        <f t="shared" si="7"/>
        <v>S32</v>
      </c>
      <c r="O471" s="19">
        <f>IF(מרקובחצי[[#This Row],[קבעה הפלגה?]]=1,"",IF(AND(מרקובחצי[[#This Row],[עד ועד]]&lt;29,OR(מרקובחצי[[#This Row],[CycleNumber]]=1,AND(U470=1,OR(מרקובחצי[[#This Row],[עד ועד]]&lt;J470,מרקובחצי[[#This Row],[עד ועד]]&gt;K470)),AND(V470=1,מרקובחצי[[#This Row],[עד ועד]]&lt;J470),W470=1)),1,""))</f>
        <v>1</v>
      </c>
      <c r="P471" s="19" t="str">
        <f>IF(מרקובחצי[[#This Row],[קבעה הפלגה?]]=1,"",IF(AND(מרקובחצי[[#This Row],[עד ועד]]&gt;28,מרקובחצי[[#This Row],[עד ועד]]&lt;32,OR(מרקובחצי[[#This Row],[CycleNumber]]=1,AND(U470=1),AND(V470=1,OR(מרקובחצי[[#This Row],[עד ועד]]&lt;J470,מרקובחצי[[#This Row],[עד ועד]]&gt;K470)),W470=1)),1,""))</f>
        <v/>
      </c>
      <c r="Q471" s="19" t="str">
        <f>IF(מרקובחצי[[#This Row],[קבעה הפלגה?]]=1,"",IF(AND(מרקובחצי[[#This Row],[עד ועד]]&gt;31,OR(מרקובחצי[[#This Row],[CycleNumber]]=1,AND(U470=1),AND(V470=1,מרקובחצי[[#This Row],[עד ועד]]&gt;K470),AND(W470=1,OR(מרקובחצי[[#This Row],[עד ועד]]&gt;K470,מרקובחצי[[#This Row],[עד ועד]]&lt;J470)))),1,""))</f>
        <v/>
      </c>
      <c r="R471" s="19" t="str">
        <f>IF(מרקובחצי[[#This Row],[CycleNumber]]&gt;1,IF(AND(O470=1,מרקובחצי[[#This Row],[עד ועד]]&lt;29),1,""),"")</f>
        <v/>
      </c>
      <c r="S471" s="19" t="str">
        <f>IF(מרקובחצי[[#This Row],[CycleNumber]]&gt;1,IF(OR(AND(O470=1,מרקובחצי[[#This Row],[עד ועד]]&gt;28),AND(P470=1),AND(Q470=1,מרקובחצי[[#This Row],[עד ועד]]&lt;32)),1,""),"")</f>
        <v/>
      </c>
      <c r="T471" s="19" t="str">
        <f>IF(מרקובחצי[[#This Row],[CycleNumber]]&gt;1,IF(AND(Q470=1,מרקובחצי[[#This Row],[עד ועד]]&gt;31),1,""),"")</f>
        <v/>
      </c>
      <c r="U471" s="19" t="str">
        <f>IF(מרקובחצי[[#This Row],[CycleNumber]]&gt;1,IF(AND(R470=1,מרקובחצי[[#This Row],[עד ועד]]&lt;29),1,IF(AND(U470=1,NOT(OR(מרקובחצי[[#This Row],[עד ועד]]&lt;J470,מרקובחצי[[#This Row],[עד ועד]]&gt;K470))),1,"")),"")</f>
        <v/>
      </c>
      <c r="V471" s="19" t="str">
        <f>IF(מרקובחצי[[#This Row],[CycleNumber]]&gt;1,IF(AND(SUM(R470:T470)=1,מרקובחצי[[#This Row],[עד ועד]]&gt;28,מרקובחצי[[#This Row],[עד ועד]]&lt;32),1,IF(OR(S470=1,AND(R470=1,מרקובחצי[[#This Row],[עד ועד]]&gt;28),AND(T470=1,מרקובחצי[[#This Row],[עד ועד]]&lt;32)),1,IF(AND(V470=1,NOT(OR(מרקובחצי[[#This Row],[עד ועד]]&lt;J470,מרקובחצי[[#This Row],[עד ועד]]&gt;K470))),1,""))),"")</f>
        <v/>
      </c>
      <c r="W471" s="19" t="str">
        <f>IF(מרקובחצי[[#This Row],[CycleNumber]]&gt;1,IF(AND(T470=1,מרקובחצי[[#This Row],[עד ועד]]&gt;31),1,IF(AND(W470=1,NOT(OR(מרקובחצי[[#This Row],[עד ועד]]&lt;J470,מרקובחצי[[#This Row],[עד ועד]]&gt;K470))),1,"")),"")</f>
        <v/>
      </c>
      <c r="X471" s="19" t="str">
        <f>IF(AND(מרקובחצי[[#This Row],[CycleNumber]]&lt;$B472,SUM(מרקובחצי[[#This Row],[11]],R472)=2),1,"")</f>
        <v/>
      </c>
      <c r="Y471" s="19" t="str">
        <f>IF(AND(מרקובחצי[[#This Row],[CycleNumber]]&lt;$B472,SUM(מרקובחצי[[#This Row],[11]],S472)=2),1,"")</f>
        <v/>
      </c>
      <c r="Z471" s="19" t="str">
        <f>IF(AND(מרקובחצי[[#This Row],[CycleNumber]]&lt;$B472,SUM(מרקובחצי[[#This Row],[13]],S472)=2),1,"")</f>
        <v/>
      </c>
      <c r="AA471" s="19" t="str">
        <f>IF(AND(מרקובחצי[[#This Row],[CycleNumber]]&lt;$B472,SUM(מרקובחצי[[#This Row],[13]],T472)=2),1,"")</f>
        <v/>
      </c>
      <c r="AB471" s="19" t="str">
        <f>IF(AND(מרקובחצי[[#This Row],[CycleNumber]]&lt;$B472,SUM(מרקובחצי[[#This Row],[21]],U472)=2),1,"")</f>
        <v/>
      </c>
      <c r="AC471" s="19" t="str">
        <f>IF(AND(מרקובחצי[[#This Row],[CycleNumber]]&lt;$B472,SUM(מרקובחצי[[#This Row],[21]],V472)=2),1,"")</f>
        <v/>
      </c>
      <c r="AD471" s="19" t="str">
        <f>IF(AND(מרקובחצי[[#This Row],[CycleNumber]]&lt;$B472,SUM(מרקובחצי[[#This Row],[23]],V472)=2),1,"")</f>
        <v/>
      </c>
      <c r="AE471" s="19" t="str">
        <f>IF(AND(מרקובחצי[[#This Row],[CycleNumber]]&lt;$B472,SUM(מרקובחצי[[#This Row],[23]],W472)=2),1,"")</f>
        <v/>
      </c>
      <c r="AF471" s="19" t="str">
        <f>IF(AND(מרקובחצי[[#This Row],[CycleNumber]]&lt;$B472,SUM(מרקובחצי[[#This Row],[31]],O472)=2),1,"")</f>
        <v/>
      </c>
      <c r="AG471" s="19" t="str">
        <f>IF(AND(מרקובחצי[[#This Row],[CycleNumber]]&lt;$B472,SUM(מרקובחצי[[#This Row],[31]],P472)=2),1,"")</f>
        <v/>
      </c>
      <c r="AH471" s="19" t="str">
        <f>IF(AND(מרקובחצי[[#This Row],[CycleNumber]]&lt;$B472,SUM(מרקובחצי[[#This Row],[31]],Q472)=2),1,"")</f>
        <v/>
      </c>
      <c r="AI471" s="19" t="str">
        <f>IF(AND(מרקובחצי[[#This Row],[CycleNumber]]&lt;$B472,SUM(U471:U472)=2),1,"")</f>
        <v/>
      </c>
      <c r="AJ471" s="19" t="str">
        <f>IF(AND(מרקובחצי[[#This Row],[CycleNumber]]&lt;$B472,SUM(מרקובחצי[[#This Row],[32]],O472)=2),1,"")</f>
        <v/>
      </c>
      <c r="AK471" s="19" t="str">
        <f>IF(AND(מרקובחצי[[#This Row],[CycleNumber]]&lt;$B472,SUM(מרקובחצי[[#This Row],[32]],P472)=2),1,"")</f>
        <v/>
      </c>
      <c r="AL471" s="19" t="str">
        <f>IF(AND(מרקובחצי[[#This Row],[CycleNumber]]&lt;$B472,SUM(מרקובחצי[[#This Row],[32]],Q472)=2),1,"")</f>
        <v/>
      </c>
      <c r="AM471" s="19" t="str">
        <f>IF(AND(מרקובחצי[[#This Row],[CycleNumber]]&lt;$B472,SUM(V471:V472)=2),1,"")</f>
        <v/>
      </c>
      <c r="AN471" s="19" t="str">
        <f>IF(AND(מרקובחצי[[#This Row],[CycleNumber]]&lt;$B472,SUM(מרקובחצי[[#This Row],[33]],O472)=2),1,"")</f>
        <v/>
      </c>
      <c r="AO471" s="19" t="str">
        <f>IF(AND(מרקובחצי[[#This Row],[CycleNumber]]&lt;$B472,SUM(מרקובחצי[[#This Row],[33]],P472)=2),1,"")</f>
        <v/>
      </c>
      <c r="AP471" s="19" t="str">
        <f>IF(AND(מרקובחצי[[#This Row],[CycleNumber]]&lt;$B472,SUM(מרקובחצי[[#This Row],[33]],Q472)=2),1,"")</f>
        <v/>
      </c>
      <c r="AQ471" s="19" t="str">
        <f>IF(AND(מרקובחצי[[#This Row],[CycleNumber]]&lt;$B472,SUM(W471:W472)=2),1,"")</f>
        <v/>
      </c>
      <c r="AR471" s="19" t="str">
        <f>IF(AND(מרקובחצי[[#This Row],[CycleNumber]]&lt;$B472,SUM(מרקובחצי[[#This Row],[12]],S472)=2),1,"")</f>
        <v/>
      </c>
      <c r="AS471" s="19" t="str">
        <f>IF(AND(מרקובחצי[[#This Row],[CycleNumber]]&lt;$B472,SUM(מרקובחצי[[#This Row],[22]],V472)=2),1,"")</f>
        <v/>
      </c>
      <c r="AT471" s="21">
        <f>SUM(מרקובחצי[[#This Row],[11]:[33]])</f>
        <v>1</v>
      </c>
    </row>
    <row r="472" spans="1:46" ht="15.6" x14ac:dyDescent="0.25">
      <c r="A472" s="19" t="s">
        <v>50</v>
      </c>
      <c r="B472" s="19">
        <v>1</v>
      </c>
      <c r="C472">
        <v>24</v>
      </c>
      <c r="D472" s="19">
        <f>מרקובחצי[[#This Row],[LengthofCycle]]+1</f>
        <v>25</v>
      </c>
      <c r="E472" t="str">
        <f>IF(IFERROR(LOOKUP(מרקובחצי[[#This Row],[ClientID]],קביעויות[הפלגה]),FALSE)=מרקובחצי[[#This Row],[ClientID]],1,"")</f>
        <v/>
      </c>
      <c r="F472" t="str">
        <f>IF(IFERROR(LOOKUP(מרקובחצי[[#This Row],[ClientID]],סוגחציקבוע[S31]),FALSE)=מרקובחצי[[#This Row],[ClientID]],1,"")</f>
        <v/>
      </c>
      <c r="G472">
        <f>IF(IFERROR(LOOKUP(מרקובחצי[[#This Row],[ClientID]],סוגחציקבוע[S32]),FALSE)=מרקובחצי[[#This Row],[ClientID]],1,"")</f>
        <v>1</v>
      </c>
      <c r="H472" t="str">
        <f>IF(IFERROR(LOOKUP(מרקובחצי[[#This Row],[ClientID]],סוגחציקבוע[S33]),FALSE)=מרקובחצי[[#This Row],[ClientID]],1,"")</f>
        <v/>
      </c>
      <c r="I472" t="str">
        <f>IF(IFERROR(LOOKUP(מרקובחצי[[#This Row],[ClientID]],סוגחציקבוע[S32&amp;33]),FALSE)=מרקובחצי[[#This Row],[ClientID]],1,"")</f>
        <v/>
      </c>
      <c r="J472" s="19">
        <f>IF(SUM(מרקובחצי[[#This Row],[11]:[13]])=1,מרקובחצי[[#This Row],[עד ועד]],IF(SUM(R471:T472)=1,IF(מרקובחצי[[#This Row],[עד ועד]]&lt;J471,מרקובחצי[[#This Row],[עד ועד]],J471),J471))</f>
        <v>25</v>
      </c>
      <c r="K472" s="19">
        <f>IF(SUM(מרקובחצי[[#This Row],[11]:[13]])=1,מרקובחצי[[#This Row],[עד ועד]],IF(SUM(R471:T472)=1,IF(מרקובחצי[[#This Row],[עד ועד]]&gt;K471,מרקובחצי[[#This Row],[עד ועד]],K471),K471))</f>
        <v>25</v>
      </c>
      <c r="L472" s="19" t="str">
        <f>IF(AND(SUM(מרקובחצי[[#This Row],[31]:[33]])=1,SUM(U471:W471)=0),מרקובחצי[[#This Row],[מקס]]-מרקובחצי[[#This Row],[מינ]],"")</f>
        <v/>
      </c>
      <c r="M47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472" s="19" t="str">
        <f t="shared" si="7"/>
        <v>S11</v>
      </c>
      <c r="O472" s="19">
        <f>IF(מרקובחצי[[#This Row],[קבעה הפלגה?]]=1,"",IF(AND(מרקובחצי[[#This Row],[עד ועד]]&lt;29,OR(מרקובחצי[[#This Row],[CycleNumber]]=1,AND(U471=1,OR(מרקובחצי[[#This Row],[עד ועד]]&lt;J471,מרקובחצי[[#This Row],[עד ועד]]&gt;K471)),AND(V471=1,מרקובחצי[[#This Row],[עד ועד]]&lt;J471),W471=1)),1,""))</f>
        <v>1</v>
      </c>
      <c r="P472" s="19" t="str">
        <f>IF(מרקובחצי[[#This Row],[קבעה הפלגה?]]=1,"",IF(AND(מרקובחצי[[#This Row],[עד ועד]]&gt;28,מרקובחצי[[#This Row],[עד ועד]]&lt;32,OR(מרקובחצי[[#This Row],[CycleNumber]]=1,AND(U471=1),AND(V471=1,OR(מרקובחצי[[#This Row],[עד ועד]]&lt;J471,מרקובחצי[[#This Row],[עד ועד]]&gt;K471)),W471=1)),1,""))</f>
        <v/>
      </c>
      <c r="Q472" s="19" t="str">
        <f>IF(מרקובחצי[[#This Row],[קבעה הפלגה?]]=1,"",IF(AND(מרקובחצי[[#This Row],[עד ועד]]&gt;31,OR(מרקובחצי[[#This Row],[CycleNumber]]=1,AND(U471=1),AND(V471=1,מרקובחצי[[#This Row],[עד ועד]]&gt;K471),AND(W471=1,OR(מרקובחצי[[#This Row],[עד ועד]]&gt;K471,מרקובחצי[[#This Row],[עד ועד]]&lt;J471)))),1,""))</f>
        <v/>
      </c>
      <c r="R472" s="19" t="str">
        <f>IF(מרקובחצי[[#This Row],[CycleNumber]]&gt;1,IF(AND(O471=1,מרקובחצי[[#This Row],[עד ועד]]&lt;29),1,""),"")</f>
        <v/>
      </c>
      <c r="S472" s="19" t="str">
        <f>IF(מרקובחצי[[#This Row],[CycleNumber]]&gt;1,IF(OR(AND(O471=1,מרקובחצי[[#This Row],[עד ועד]]&gt;28),AND(P471=1),AND(Q471=1,מרקובחצי[[#This Row],[עד ועד]]&lt;32)),1,""),"")</f>
        <v/>
      </c>
      <c r="T472" s="19" t="str">
        <f>IF(מרקובחצי[[#This Row],[CycleNumber]]&gt;1,IF(AND(Q471=1,מרקובחצי[[#This Row],[עד ועד]]&gt;31),1,""),"")</f>
        <v/>
      </c>
      <c r="U472" s="19" t="str">
        <f>IF(מרקובחצי[[#This Row],[CycleNumber]]&gt;1,IF(AND(R471=1,מרקובחצי[[#This Row],[עד ועד]]&lt;29),1,IF(AND(U471=1,NOT(OR(מרקובחצי[[#This Row],[עד ועד]]&lt;J471,מרקובחצי[[#This Row],[עד ועד]]&gt;K471))),1,"")),"")</f>
        <v/>
      </c>
      <c r="V472" s="19" t="str">
        <f>IF(מרקובחצי[[#This Row],[CycleNumber]]&gt;1,IF(AND(SUM(R471:T471)=1,מרקובחצי[[#This Row],[עד ועד]]&gt;28,מרקובחצי[[#This Row],[עד ועד]]&lt;32),1,IF(OR(S471=1,AND(R471=1,מרקובחצי[[#This Row],[עד ועד]]&gt;28),AND(T471=1,מרקובחצי[[#This Row],[עד ועד]]&lt;32)),1,IF(AND(V471=1,NOT(OR(מרקובחצי[[#This Row],[עד ועד]]&lt;J471,מרקובחצי[[#This Row],[עד ועד]]&gt;K471))),1,""))),"")</f>
        <v/>
      </c>
      <c r="W472" s="19" t="str">
        <f>IF(מרקובחצי[[#This Row],[CycleNumber]]&gt;1,IF(AND(T471=1,מרקובחצי[[#This Row],[עד ועד]]&gt;31),1,IF(AND(W471=1,NOT(OR(מרקובחצי[[#This Row],[עד ועד]]&lt;J471,מרקובחצי[[#This Row],[עד ועד]]&gt;K471))),1,"")),"")</f>
        <v/>
      </c>
      <c r="X472" s="19" t="str">
        <f>IF(AND(מרקובחצי[[#This Row],[CycleNumber]]&lt;$B473,SUM(מרקובחצי[[#This Row],[11]],R473)=2),1,"")</f>
        <v/>
      </c>
      <c r="Y472" s="19">
        <f>IF(AND(מרקובחצי[[#This Row],[CycleNumber]]&lt;$B473,SUM(מרקובחצי[[#This Row],[11]],S473)=2),1,"")</f>
        <v>1</v>
      </c>
      <c r="Z472" s="19" t="str">
        <f>IF(AND(מרקובחצי[[#This Row],[CycleNumber]]&lt;$B473,SUM(מרקובחצי[[#This Row],[13]],S473)=2),1,"")</f>
        <v/>
      </c>
      <c r="AA472" s="19" t="str">
        <f>IF(AND(מרקובחצי[[#This Row],[CycleNumber]]&lt;$B473,SUM(מרקובחצי[[#This Row],[13]],T473)=2),1,"")</f>
        <v/>
      </c>
      <c r="AB472" s="19" t="str">
        <f>IF(AND(מרקובחצי[[#This Row],[CycleNumber]]&lt;$B473,SUM(מרקובחצי[[#This Row],[21]],U473)=2),1,"")</f>
        <v/>
      </c>
      <c r="AC472" s="19" t="str">
        <f>IF(AND(מרקובחצי[[#This Row],[CycleNumber]]&lt;$B473,SUM(מרקובחצי[[#This Row],[21]],V473)=2),1,"")</f>
        <v/>
      </c>
      <c r="AD472" s="19" t="str">
        <f>IF(AND(מרקובחצי[[#This Row],[CycleNumber]]&lt;$B473,SUM(מרקובחצי[[#This Row],[23]],V473)=2),1,"")</f>
        <v/>
      </c>
      <c r="AE472" s="19" t="str">
        <f>IF(AND(מרקובחצי[[#This Row],[CycleNumber]]&lt;$B473,SUM(מרקובחצי[[#This Row],[23]],W473)=2),1,"")</f>
        <v/>
      </c>
      <c r="AF472" s="19" t="str">
        <f>IF(AND(מרקובחצי[[#This Row],[CycleNumber]]&lt;$B473,SUM(מרקובחצי[[#This Row],[31]],O473)=2),1,"")</f>
        <v/>
      </c>
      <c r="AG472" s="19" t="str">
        <f>IF(AND(מרקובחצי[[#This Row],[CycleNumber]]&lt;$B473,SUM(מרקובחצי[[#This Row],[31]],P473)=2),1,"")</f>
        <v/>
      </c>
      <c r="AH472" s="19" t="str">
        <f>IF(AND(מרקובחצי[[#This Row],[CycleNumber]]&lt;$B473,SUM(מרקובחצי[[#This Row],[31]],Q473)=2),1,"")</f>
        <v/>
      </c>
      <c r="AI472" s="19" t="str">
        <f>IF(AND(מרקובחצי[[#This Row],[CycleNumber]]&lt;$B473,SUM(U472:U473)=2),1,"")</f>
        <v/>
      </c>
      <c r="AJ472" s="19" t="str">
        <f>IF(AND(מרקובחצי[[#This Row],[CycleNumber]]&lt;$B473,SUM(מרקובחצי[[#This Row],[32]],O473)=2),1,"")</f>
        <v/>
      </c>
      <c r="AK472" s="19" t="str">
        <f>IF(AND(מרקובחצי[[#This Row],[CycleNumber]]&lt;$B473,SUM(מרקובחצי[[#This Row],[32]],P473)=2),1,"")</f>
        <v/>
      </c>
      <c r="AL472" s="19" t="str">
        <f>IF(AND(מרקובחצי[[#This Row],[CycleNumber]]&lt;$B473,SUM(מרקובחצי[[#This Row],[32]],Q473)=2),1,"")</f>
        <v/>
      </c>
      <c r="AM472" s="19" t="str">
        <f>IF(AND(מרקובחצי[[#This Row],[CycleNumber]]&lt;$B473,SUM(V472:V473)=2),1,"")</f>
        <v/>
      </c>
      <c r="AN472" s="19" t="str">
        <f>IF(AND(מרקובחצי[[#This Row],[CycleNumber]]&lt;$B473,SUM(מרקובחצי[[#This Row],[33]],O473)=2),1,"")</f>
        <v/>
      </c>
      <c r="AO472" s="19" t="str">
        <f>IF(AND(מרקובחצי[[#This Row],[CycleNumber]]&lt;$B473,SUM(מרקובחצי[[#This Row],[33]],P473)=2),1,"")</f>
        <v/>
      </c>
      <c r="AP472" s="19" t="str">
        <f>IF(AND(מרקובחצי[[#This Row],[CycleNumber]]&lt;$B473,SUM(מרקובחצי[[#This Row],[33]],Q473)=2),1,"")</f>
        <v/>
      </c>
      <c r="AQ472" s="19" t="str">
        <f>IF(AND(מרקובחצי[[#This Row],[CycleNumber]]&lt;$B473,SUM(W472:W473)=2),1,"")</f>
        <v/>
      </c>
      <c r="AR472" s="19" t="str">
        <f>IF(AND(מרקובחצי[[#This Row],[CycleNumber]]&lt;$B473,SUM(מרקובחצי[[#This Row],[12]],S473)=2),1,"")</f>
        <v/>
      </c>
      <c r="AS472" s="19" t="str">
        <f>IF(AND(מרקובחצי[[#This Row],[CycleNumber]]&lt;$B473,SUM(מרקובחצי[[#This Row],[22]],V473)=2),1,"")</f>
        <v/>
      </c>
      <c r="AT472" s="21">
        <f>SUM(מרקובחצי[[#This Row],[11]:[33]])</f>
        <v>1</v>
      </c>
    </row>
    <row r="473" spans="1:46" ht="15.6" x14ac:dyDescent="0.25">
      <c r="A473" s="19" t="s">
        <v>50</v>
      </c>
      <c r="B473" s="19">
        <v>2</v>
      </c>
      <c r="C473">
        <v>36</v>
      </c>
      <c r="D473" s="19">
        <f>מרקובחצי[[#This Row],[LengthofCycle]]+1</f>
        <v>37</v>
      </c>
      <c r="E473" t="str">
        <f>IF(IFERROR(LOOKUP(מרקובחצי[[#This Row],[ClientID]],קביעויות[הפלגה]),FALSE)=מרקובחצי[[#This Row],[ClientID]],1,"")</f>
        <v/>
      </c>
      <c r="F473" t="str">
        <f>IF(IFERROR(LOOKUP(מרקובחצי[[#This Row],[ClientID]],סוגחציקבוע[S31]),FALSE)=מרקובחצי[[#This Row],[ClientID]],1,"")</f>
        <v/>
      </c>
      <c r="G473">
        <f>IF(IFERROR(LOOKUP(מרקובחצי[[#This Row],[ClientID]],סוגחציקבוע[S32]),FALSE)=מרקובחצי[[#This Row],[ClientID]],1,"")</f>
        <v>1</v>
      </c>
      <c r="H473" t="str">
        <f>IF(IFERROR(LOOKUP(מרקובחצי[[#This Row],[ClientID]],סוגחציקבוע[S33]),FALSE)=מרקובחצי[[#This Row],[ClientID]],1,"")</f>
        <v/>
      </c>
      <c r="I473" t="str">
        <f>IF(IFERROR(LOOKUP(מרקובחצי[[#This Row],[ClientID]],סוגחציקבוע[S32&amp;33]),FALSE)=מרקובחצי[[#This Row],[ClientID]],1,"")</f>
        <v/>
      </c>
      <c r="J473" s="19">
        <f>IF(SUM(מרקובחצי[[#This Row],[11]:[13]])=1,מרקובחצי[[#This Row],[עד ועד]],IF(SUM(R472:T473)=1,IF(מרקובחצי[[#This Row],[עד ועד]]&lt;J472,מרקובחצי[[#This Row],[עד ועד]],J472),J472))</f>
        <v>25</v>
      </c>
      <c r="K473" s="19">
        <f>IF(SUM(מרקובחצי[[#This Row],[11]:[13]])=1,מרקובחצי[[#This Row],[עד ועד]],IF(SUM(R472:T473)=1,IF(מרקובחצי[[#This Row],[עד ועד]]&gt;K472,מרקובחצי[[#This Row],[עד ועד]],K472),K472))</f>
        <v>37</v>
      </c>
      <c r="L473" s="19" t="str">
        <f>IF(AND(SUM(מרקובחצי[[#This Row],[31]:[33]])=1,SUM(U472:W472)=0),מרקובחצי[[#This Row],[מקס]]-מרקובחצי[[#This Row],[מינ]],"")</f>
        <v/>
      </c>
      <c r="M47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473" s="19" t="str">
        <f t="shared" si="7"/>
        <v>S11</v>
      </c>
      <c r="O473" s="19" t="str">
        <f>IF(מרקובחצי[[#This Row],[קבעה הפלגה?]]=1,"",IF(AND(מרקובחצי[[#This Row],[עד ועד]]&lt;29,OR(מרקובחצי[[#This Row],[CycleNumber]]=1,AND(U472=1,OR(מרקובחצי[[#This Row],[עד ועד]]&lt;J472,מרקובחצי[[#This Row],[עד ועד]]&gt;K472)),AND(V472=1,מרקובחצי[[#This Row],[עד ועד]]&lt;J472),W472=1)),1,""))</f>
        <v/>
      </c>
      <c r="P473" s="19" t="str">
        <f>IF(מרקובחצי[[#This Row],[קבעה הפלגה?]]=1,"",IF(AND(מרקובחצי[[#This Row],[עד ועד]]&gt;28,מרקובחצי[[#This Row],[עד ועד]]&lt;32,OR(מרקובחצי[[#This Row],[CycleNumber]]=1,AND(U472=1),AND(V472=1,OR(מרקובחצי[[#This Row],[עד ועד]]&lt;J472,מרקובחצי[[#This Row],[עד ועד]]&gt;K472)),W472=1)),1,""))</f>
        <v/>
      </c>
      <c r="Q473" s="19" t="str">
        <f>IF(מרקובחצי[[#This Row],[קבעה הפלגה?]]=1,"",IF(AND(מרקובחצי[[#This Row],[עד ועד]]&gt;31,OR(מרקובחצי[[#This Row],[CycleNumber]]=1,AND(U472=1),AND(V472=1,מרקובחצי[[#This Row],[עד ועד]]&gt;K472),AND(W472=1,OR(מרקובחצי[[#This Row],[עד ועד]]&gt;K472,מרקובחצי[[#This Row],[עד ועד]]&lt;J472)))),1,""))</f>
        <v/>
      </c>
      <c r="R473" s="19" t="str">
        <f>IF(מרקובחצי[[#This Row],[CycleNumber]]&gt;1,IF(AND(O472=1,מרקובחצי[[#This Row],[עד ועד]]&lt;29),1,""),"")</f>
        <v/>
      </c>
      <c r="S473" s="19">
        <f>IF(מרקובחצי[[#This Row],[CycleNumber]]&gt;1,IF(OR(AND(O472=1,מרקובחצי[[#This Row],[עד ועד]]&gt;28),AND(P472=1),AND(Q472=1,מרקובחצי[[#This Row],[עד ועד]]&lt;32)),1,""),"")</f>
        <v>1</v>
      </c>
      <c r="T473" s="19" t="str">
        <f>IF(מרקובחצי[[#This Row],[CycleNumber]]&gt;1,IF(AND(Q472=1,מרקובחצי[[#This Row],[עד ועד]]&gt;31),1,""),"")</f>
        <v/>
      </c>
      <c r="U473" s="19" t="str">
        <f>IF(מרקובחצי[[#This Row],[CycleNumber]]&gt;1,IF(AND(R472=1,מרקובחצי[[#This Row],[עד ועד]]&lt;29),1,IF(AND(U472=1,NOT(OR(מרקובחצי[[#This Row],[עד ועד]]&lt;J472,מרקובחצי[[#This Row],[עד ועד]]&gt;K472))),1,"")),"")</f>
        <v/>
      </c>
      <c r="V473" s="19" t="str">
        <f>IF(מרקובחצי[[#This Row],[CycleNumber]]&gt;1,IF(AND(SUM(R472:T472)=1,מרקובחצי[[#This Row],[עד ועד]]&gt;28,מרקובחצי[[#This Row],[עד ועד]]&lt;32),1,IF(OR(S472=1,AND(R472=1,מרקובחצי[[#This Row],[עד ועד]]&gt;28),AND(T472=1,מרקובחצי[[#This Row],[עד ועד]]&lt;32)),1,IF(AND(V472=1,NOT(OR(מרקובחצי[[#This Row],[עד ועד]]&lt;J472,מרקובחצי[[#This Row],[עד ועד]]&gt;K472))),1,""))),"")</f>
        <v/>
      </c>
      <c r="W473" s="19" t="str">
        <f>IF(מרקובחצי[[#This Row],[CycleNumber]]&gt;1,IF(AND(T472=1,מרקובחצי[[#This Row],[עד ועד]]&gt;31),1,IF(AND(W472=1,NOT(OR(מרקובחצי[[#This Row],[עד ועד]]&lt;J472,מרקובחצי[[#This Row],[עד ועד]]&gt;K472))),1,"")),"")</f>
        <v/>
      </c>
      <c r="X473" s="19" t="str">
        <f>IF(AND(מרקובחצי[[#This Row],[CycleNumber]]&lt;$B474,SUM(מרקובחצי[[#This Row],[11]],R474)=2),1,"")</f>
        <v/>
      </c>
      <c r="Y473" s="19" t="str">
        <f>IF(AND(מרקובחצי[[#This Row],[CycleNumber]]&lt;$B474,SUM(מרקובחצי[[#This Row],[11]],S474)=2),1,"")</f>
        <v/>
      </c>
      <c r="Z473" s="19" t="str">
        <f>IF(AND(מרקובחצי[[#This Row],[CycleNumber]]&lt;$B474,SUM(מרקובחצי[[#This Row],[13]],S474)=2),1,"")</f>
        <v/>
      </c>
      <c r="AA473" s="19" t="str">
        <f>IF(AND(מרקובחצי[[#This Row],[CycleNumber]]&lt;$B474,SUM(מרקובחצי[[#This Row],[13]],T474)=2),1,"")</f>
        <v/>
      </c>
      <c r="AB473" s="19" t="str">
        <f>IF(AND(מרקובחצי[[#This Row],[CycleNumber]]&lt;$B474,SUM(מרקובחצי[[#This Row],[21]],U474)=2),1,"")</f>
        <v/>
      </c>
      <c r="AC473" s="19" t="str">
        <f>IF(AND(מרקובחצי[[#This Row],[CycleNumber]]&lt;$B474,SUM(מרקובחצי[[#This Row],[21]],V474)=2),1,"")</f>
        <v/>
      </c>
      <c r="AD473" s="19" t="str">
        <f>IF(AND(מרקובחצי[[#This Row],[CycleNumber]]&lt;$B474,SUM(מרקובחצי[[#This Row],[23]],V474)=2),1,"")</f>
        <v/>
      </c>
      <c r="AE473" s="19" t="str">
        <f>IF(AND(מרקובחצי[[#This Row],[CycleNumber]]&lt;$B474,SUM(מרקובחצי[[#This Row],[23]],W474)=2),1,"")</f>
        <v/>
      </c>
      <c r="AF473" s="19" t="str">
        <f>IF(AND(מרקובחצי[[#This Row],[CycleNumber]]&lt;$B474,SUM(מרקובחצי[[#This Row],[31]],O474)=2),1,"")</f>
        <v/>
      </c>
      <c r="AG473" s="19" t="str">
        <f>IF(AND(מרקובחצי[[#This Row],[CycleNumber]]&lt;$B474,SUM(מרקובחצי[[#This Row],[31]],P474)=2),1,"")</f>
        <v/>
      </c>
      <c r="AH473" s="19" t="str">
        <f>IF(AND(מרקובחצי[[#This Row],[CycleNumber]]&lt;$B474,SUM(מרקובחצי[[#This Row],[31]],Q474)=2),1,"")</f>
        <v/>
      </c>
      <c r="AI473" s="19" t="str">
        <f>IF(AND(מרקובחצי[[#This Row],[CycleNumber]]&lt;$B474,SUM(U473:U474)=2),1,"")</f>
        <v/>
      </c>
      <c r="AJ473" s="19" t="str">
        <f>IF(AND(מרקובחצי[[#This Row],[CycleNumber]]&lt;$B474,SUM(מרקובחצי[[#This Row],[32]],O474)=2),1,"")</f>
        <v/>
      </c>
      <c r="AK473" s="19" t="str">
        <f>IF(AND(מרקובחצי[[#This Row],[CycleNumber]]&lt;$B474,SUM(מרקובחצי[[#This Row],[32]],P474)=2),1,"")</f>
        <v/>
      </c>
      <c r="AL473" s="19" t="str">
        <f>IF(AND(מרקובחצי[[#This Row],[CycleNumber]]&lt;$B474,SUM(מרקובחצי[[#This Row],[32]],Q474)=2),1,"")</f>
        <v/>
      </c>
      <c r="AM473" s="19" t="str">
        <f>IF(AND(מרקובחצי[[#This Row],[CycleNumber]]&lt;$B474,SUM(V473:V474)=2),1,"")</f>
        <v/>
      </c>
      <c r="AN473" s="19" t="str">
        <f>IF(AND(מרקובחצי[[#This Row],[CycleNumber]]&lt;$B474,SUM(מרקובחצי[[#This Row],[33]],O474)=2),1,"")</f>
        <v/>
      </c>
      <c r="AO473" s="19" t="str">
        <f>IF(AND(מרקובחצי[[#This Row],[CycleNumber]]&lt;$B474,SUM(מרקובחצי[[#This Row],[33]],P474)=2),1,"")</f>
        <v/>
      </c>
      <c r="AP473" s="19" t="str">
        <f>IF(AND(מרקובחצי[[#This Row],[CycleNumber]]&lt;$B474,SUM(מרקובחצי[[#This Row],[33]],Q474)=2),1,"")</f>
        <v/>
      </c>
      <c r="AQ473" s="19" t="str">
        <f>IF(AND(מרקובחצי[[#This Row],[CycleNumber]]&lt;$B474,SUM(W473:W474)=2),1,"")</f>
        <v/>
      </c>
      <c r="AR473" s="19" t="str">
        <f>IF(AND(מרקובחצי[[#This Row],[CycleNumber]]&lt;$B474,SUM(מרקובחצי[[#This Row],[12]],S474)=2),1,"")</f>
        <v/>
      </c>
      <c r="AS473" s="19">
        <f>IF(AND(מרקובחצי[[#This Row],[CycleNumber]]&lt;$B474,SUM(מרקובחצי[[#This Row],[22]],V474)=2),1,"")</f>
        <v>1</v>
      </c>
      <c r="AT473" s="21">
        <f>SUM(מרקובחצי[[#This Row],[11]:[33]])</f>
        <v>1</v>
      </c>
    </row>
    <row r="474" spans="1:46" ht="15.6" x14ac:dyDescent="0.25">
      <c r="A474" s="19" t="s">
        <v>50</v>
      </c>
      <c r="B474" s="19">
        <v>3</v>
      </c>
      <c r="C474">
        <v>37</v>
      </c>
      <c r="D474" s="19">
        <f>מרקובחצי[[#This Row],[LengthofCycle]]+1</f>
        <v>38</v>
      </c>
      <c r="E474" t="str">
        <f>IF(IFERROR(LOOKUP(מרקובחצי[[#This Row],[ClientID]],קביעויות[הפלגה]),FALSE)=מרקובחצי[[#This Row],[ClientID]],1,"")</f>
        <v/>
      </c>
      <c r="F474" t="str">
        <f>IF(IFERROR(LOOKUP(מרקובחצי[[#This Row],[ClientID]],סוגחציקבוע[S31]),FALSE)=מרקובחצי[[#This Row],[ClientID]],1,"")</f>
        <v/>
      </c>
      <c r="G474">
        <f>IF(IFERROR(LOOKUP(מרקובחצי[[#This Row],[ClientID]],סוגחציקבוע[S32]),FALSE)=מרקובחצי[[#This Row],[ClientID]],1,"")</f>
        <v>1</v>
      </c>
      <c r="H474" t="str">
        <f>IF(IFERROR(LOOKUP(מרקובחצי[[#This Row],[ClientID]],סוגחציקבוע[S33]),FALSE)=מרקובחצי[[#This Row],[ClientID]],1,"")</f>
        <v/>
      </c>
      <c r="I474" t="str">
        <f>IF(IFERROR(LOOKUP(מרקובחצי[[#This Row],[ClientID]],סוגחציקבוע[S32&amp;33]),FALSE)=מרקובחצי[[#This Row],[ClientID]],1,"")</f>
        <v/>
      </c>
      <c r="J474" s="19">
        <f>IF(SUM(מרקובחצי[[#This Row],[11]:[13]])=1,מרקובחצי[[#This Row],[עד ועד]],IF(SUM(R473:T474)=1,IF(מרקובחצי[[#This Row],[עד ועד]]&lt;J473,מרקובחצי[[#This Row],[עד ועד]],J473),J473))</f>
        <v>25</v>
      </c>
      <c r="K474" s="19">
        <f>IF(SUM(מרקובחצי[[#This Row],[11]:[13]])=1,מרקובחצי[[#This Row],[עד ועד]],IF(SUM(R473:T474)=1,IF(מרקובחצי[[#This Row],[עד ועד]]&gt;K473,מרקובחצי[[#This Row],[עד ועד]],K473),K473))</f>
        <v>38</v>
      </c>
      <c r="L474" s="19">
        <f>IF(AND(SUM(מרקובחצי[[#This Row],[31]:[33]])=1,SUM(U473:W473)=0),מרקובחצי[[#This Row],[מקס]]-מרקובחצי[[#This Row],[מינ]],"")</f>
        <v>13</v>
      </c>
      <c r="M47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74" s="19" t="str">
        <f t="shared" si="7"/>
        <v>S22</v>
      </c>
      <c r="O474" s="19" t="str">
        <f>IF(מרקובחצי[[#This Row],[קבעה הפלגה?]]=1,"",IF(AND(מרקובחצי[[#This Row],[עד ועד]]&lt;29,OR(מרקובחצי[[#This Row],[CycleNumber]]=1,AND(U473=1,OR(מרקובחצי[[#This Row],[עד ועד]]&lt;J473,מרקובחצי[[#This Row],[עד ועד]]&gt;K473)),AND(V473=1,מרקובחצי[[#This Row],[עד ועד]]&lt;J473),W473=1)),1,""))</f>
        <v/>
      </c>
      <c r="P474" s="19" t="str">
        <f>IF(מרקובחצי[[#This Row],[קבעה הפלגה?]]=1,"",IF(AND(מרקובחצי[[#This Row],[עד ועד]]&gt;28,מרקובחצי[[#This Row],[עד ועד]]&lt;32,OR(מרקובחצי[[#This Row],[CycleNumber]]=1,AND(U473=1),AND(V473=1,OR(מרקובחצי[[#This Row],[עד ועד]]&lt;J473,מרקובחצי[[#This Row],[עד ועד]]&gt;K473)),W473=1)),1,""))</f>
        <v/>
      </c>
      <c r="Q474" s="19" t="str">
        <f>IF(מרקובחצי[[#This Row],[קבעה הפלגה?]]=1,"",IF(AND(מרקובחצי[[#This Row],[עד ועד]]&gt;31,OR(מרקובחצי[[#This Row],[CycleNumber]]=1,AND(U473=1),AND(V473=1,מרקובחצי[[#This Row],[עד ועד]]&gt;K473),AND(W473=1,OR(מרקובחצי[[#This Row],[עד ועד]]&gt;K473,מרקובחצי[[#This Row],[עד ועד]]&lt;J473)))),1,""))</f>
        <v/>
      </c>
      <c r="R474" s="19" t="str">
        <f>IF(מרקובחצי[[#This Row],[CycleNumber]]&gt;1,IF(AND(O473=1,מרקובחצי[[#This Row],[עד ועד]]&lt;29),1,""),"")</f>
        <v/>
      </c>
      <c r="S474" s="19" t="str">
        <f>IF(מרקובחצי[[#This Row],[CycleNumber]]&gt;1,IF(OR(AND(O473=1,מרקובחצי[[#This Row],[עד ועד]]&gt;28),AND(P473=1),AND(Q473=1,מרקובחצי[[#This Row],[עד ועד]]&lt;32)),1,""),"")</f>
        <v/>
      </c>
      <c r="T474" s="19" t="str">
        <f>IF(מרקובחצי[[#This Row],[CycleNumber]]&gt;1,IF(AND(Q473=1,מרקובחצי[[#This Row],[עד ועד]]&gt;31),1,""),"")</f>
        <v/>
      </c>
      <c r="U474" s="19" t="str">
        <f>IF(מרקובחצי[[#This Row],[CycleNumber]]&gt;1,IF(AND(R473=1,מרקובחצי[[#This Row],[עד ועד]]&lt;29),1,IF(AND(U473=1,NOT(OR(מרקובחצי[[#This Row],[עד ועד]]&lt;J473,מרקובחצי[[#This Row],[עד ועד]]&gt;K473))),1,"")),"")</f>
        <v/>
      </c>
      <c r="V474" s="19">
        <f>IF(מרקובחצי[[#This Row],[CycleNumber]]&gt;1,IF(AND(SUM(R473:T473)=1,מרקובחצי[[#This Row],[עד ועד]]&gt;28,מרקובחצי[[#This Row],[עד ועד]]&lt;32),1,IF(OR(S473=1,AND(R473=1,מרקובחצי[[#This Row],[עד ועד]]&gt;28),AND(T473=1,מרקובחצי[[#This Row],[עד ועד]]&lt;32)),1,IF(AND(V473=1,NOT(OR(מרקובחצי[[#This Row],[עד ועד]]&lt;J473,מרקובחצי[[#This Row],[עד ועד]]&gt;K473))),1,""))),"")</f>
        <v>1</v>
      </c>
      <c r="W474" s="19" t="str">
        <f>IF(מרקובחצי[[#This Row],[CycleNumber]]&gt;1,IF(AND(T473=1,מרקובחצי[[#This Row],[עד ועד]]&gt;31),1,IF(AND(W473=1,NOT(OR(מרקובחצי[[#This Row],[עד ועד]]&lt;J473,מרקובחצי[[#This Row],[עד ועד]]&gt;K473))),1,"")),"")</f>
        <v/>
      </c>
      <c r="X474" s="19" t="str">
        <f>IF(AND(מרקובחצי[[#This Row],[CycleNumber]]&lt;$B475,SUM(מרקובחצי[[#This Row],[11]],R475)=2),1,"")</f>
        <v/>
      </c>
      <c r="Y474" s="19" t="str">
        <f>IF(AND(מרקובחצי[[#This Row],[CycleNumber]]&lt;$B475,SUM(מרקובחצי[[#This Row],[11]],S475)=2),1,"")</f>
        <v/>
      </c>
      <c r="Z474" s="19" t="str">
        <f>IF(AND(מרקובחצי[[#This Row],[CycleNumber]]&lt;$B475,SUM(מרקובחצי[[#This Row],[13]],S475)=2),1,"")</f>
        <v/>
      </c>
      <c r="AA474" s="19" t="str">
        <f>IF(AND(מרקובחצי[[#This Row],[CycleNumber]]&lt;$B475,SUM(מרקובחצי[[#This Row],[13]],T475)=2),1,"")</f>
        <v/>
      </c>
      <c r="AB474" s="19" t="str">
        <f>IF(AND(מרקובחצי[[#This Row],[CycleNumber]]&lt;$B475,SUM(מרקובחצי[[#This Row],[21]],U475)=2),1,"")</f>
        <v/>
      </c>
      <c r="AC474" s="19" t="str">
        <f>IF(AND(מרקובחצי[[#This Row],[CycleNumber]]&lt;$B475,SUM(מרקובחצי[[#This Row],[21]],V475)=2),1,"")</f>
        <v/>
      </c>
      <c r="AD474" s="19" t="str">
        <f>IF(AND(מרקובחצי[[#This Row],[CycleNumber]]&lt;$B475,SUM(מרקובחצי[[#This Row],[23]],V475)=2),1,"")</f>
        <v/>
      </c>
      <c r="AE474" s="19" t="str">
        <f>IF(AND(מרקובחצי[[#This Row],[CycleNumber]]&lt;$B475,SUM(מרקובחצי[[#This Row],[23]],W475)=2),1,"")</f>
        <v/>
      </c>
      <c r="AF474" s="19" t="str">
        <f>IF(AND(מרקובחצי[[#This Row],[CycleNumber]]&lt;$B475,SUM(מרקובחצי[[#This Row],[31]],O475)=2),1,"")</f>
        <v/>
      </c>
      <c r="AG474" s="19" t="str">
        <f>IF(AND(מרקובחצי[[#This Row],[CycleNumber]]&lt;$B475,SUM(מרקובחצי[[#This Row],[31]],P475)=2),1,"")</f>
        <v/>
      </c>
      <c r="AH474" s="19" t="str">
        <f>IF(AND(מרקובחצי[[#This Row],[CycleNumber]]&lt;$B475,SUM(מרקובחצי[[#This Row],[31]],Q475)=2),1,"")</f>
        <v/>
      </c>
      <c r="AI474" s="19" t="str">
        <f>IF(AND(מרקובחצי[[#This Row],[CycleNumber]]&lt;$B475,SUM(U474:U475)=2),1,"")</f>
        <v/>
      </c>
      <c r="AJ474" s="19" t="str">
        <f>IF(AND(מרקובחצי[[#This Row],[CycleNumber]]&lt;$B475,SUM(מרקובחצי[[#This Row],[32]],O475)=2),1,"")</f>
        <v/>
      </c>
      <c r="AK474" s="19" t="str">
        <f>IF(AND(מרקובחצי[[#This Row],[CycleNumber]]&lt;$B475,SUM(מרקובחצי[[#This Row],[32]],P475)=2),1,"")</f>
        <v/>
      </c>
      <c r="AL474" s="19" t="str">
        <f>IF(AND(מרקובחצי[[#This Row],[CycleNumber]]&lt;$B475,SUM(מרקובחצי[[#This Row],[32]],Q475)=2),1,"")</f>
        <v/>
      </c>
      <c r="AM474" s="19">
        <f>IF(AND(מרקובחצי[[#This Row],[CycleNumber]]&lt;$B475,SUM(V474:V475)=2),1,"")</f>
        <v>1</v>
      </c>
      <c r="AN474" s="19" t="str">
        <f>IF(AND(מרקובחצי[[#This Row],[CycleNumber]]&lt;$B475,SUM(מרקובחצי[[#This Row],[33]],O475)=2),1,"")</f>
        <v/>
      </c>
      <c r="AO474" s="19" t="str">
        <f>IF(AND(מרקובחצי[[#This Row],[CycleNumber]]&lt;$B475,SUM(מרקובחצי[[#This Row],[33]],P475)=2),1,"")</f>
        <v/>
      </c>
      <c r="AP474" s="19" t="str">
        <f>IF(AND(מרקובחצי[[#This Row],[CycleNumber]]&lt;$B475,SUM(מרקובחצי[[#This Row],[33]],Q475)=2),1,"")</f>
        <v/>
      </c>
      <c r="AQ474" s="19" t="str">
        <f>IF(AND(מרקובחצי[[#This Row],[CycleNumber]]&lt;$B475,SUM(W474:W475)=2),1,"")</f>
        <v/>
      </c>
      <c r="AR474" s="19" t="str">
        <f>IF(AND(מרקובחצי[[#This Row],[CycleNumber]]&lt;$B475,SUM(מרקובחצי[[#This Row],[12]],S475)=2),1,"")</f>
        <v/>
      </c>
      <c r="AS474" s="19" t="str">
        <f>IF(AND(מרקובחצי[[#This Row],[CycleNumber]]&lt;$B475,SUM(מרקובחצי[[#This Row],[22]],V475)=2),1,"")</f>
        <v/>
      </c>
      <c r="AT474" s="21">
        <f>SUM(מרקובחצי[[#This Row],[11]:[33]])</f>
        <v>1</v>
      </c>
    </row>
    <row r="475" spans="1:46" ht="15.6" x14ac:dyDescent="0.25">
      <c r="A475" s="19" t="s">
        <v>50</v>
      </c>
      <c r="B475" s="19">
        <v>4</v>
      </c>
      <c r="C475">
        <v>34</v>
      </c>
      <c r="D475" s="19">
        <f>מרקובחצי[[#This Row],[LengthofCycle]]+1</f>
        <v>35</v>
      </c>
      <c r="E475" t="str">
        <f>IF(IFERROR(LOOKUP(מרקובחצי[[#This Row],[ClientID]],קביעויות[הפלגה]),FALSE)=מרקובחצי[[#This Row],[ClientID]],1,"")</f>
        <v/>
      </c>
      <c r="F475" t="str">
        <f>IF(IFERROR(LOOKUP(מרקובחצי[[#This Row],[ClientID]],סוגחציקבוע[S31]),FALSE)=מרקובחצי[[#This Row],[ClientID]],1,"")</f>
        <v/>
      </c>
      <c r="G475">
        <f>IF(IFERROR(LOOKUP(מרקובחצי[[#This Row],[ClientID]],סוגחציקבוע[S32]),FALSE)=מרקובחצי[[#This Row],[ClientID]],1,"")</f>
        <v>1</v>
      </c>
      <c r="H475" t="str">
        <f>IF(IFERROR(LOOKUP(מרקובחצי[[#This Row],[ClientID]],סוגחציקבוע[S33]),FALSE)=מרקובחצי[[#This Row],[ClientID]],1,"")</f>
        <v/>
      </c>
      <c r="I475" t="str">
        <f>IF(IFERROR(LOOKUP(מרקובחצי[[#This Row],[ClientID]],סוגחציקבוע[S32&amp;33]),FALSE)=מרקובחצי[[#This Row],[ClientID]],1,"")</f>
        <v/>
      </c>
      <c r="J475" s="19">
        <f>IF(SUM(מרקובחצי[[#This Row],[11]:[13]])=1,מרקובחצי[[#This Row],[עד ועד]],IF(SUM(R474:T475)=1,IF(מרקובחצי[[#This Row],[עד ועד]]&lt;J474,מרקובחצי[[#This Row],[עד ועד]],J474),J474))</f>
        <v>25</v>
      </c>
      <c r="K475" s="19">
        <f>IF(SUM(מרקובחצי[[#This Row],[11]:[13]])=1,מרקובחצי[[#This Row],[עד ועד]],IF(SUM(R474:T475)=1,IF(מרקובחצי[[#This Row],[עד ועד]]&gt;K474,מרקובחצי[[#This Row],[עד ועד]],K474),K474))</f>
        <v>38</v>
      </c>
      <c r="L475" s="19" t="str">
        <f>IF(AND(SUM(מרקובחצי[[#This Row],[31]:[33]])=1,SUM(U474:W474)=0),מרקובחצי[[#This Row],[מקס]]-מרקובחצי[[#This Row],[מינ]],"")</f>
        <v/>
      </c>
      <c r="M47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75" s="19" t="str">
        <f t="shared" si="7"/>
        <v>S32</v>
      </c>
      <c r="O475" s="19" t="str">
        <f>IF(מרקובחצי[[#This Row],[קבעה הפלגה?]]=1,"",IF(AND(מרקובחצי[[#This Row],[עד ועד]]&lt;29,OR(מרקובחצי[[#This Row],[CycleNumber]]=1,AND(U474=1,OR(מרקובחצי[[#This Row],[עד ועד]]&lt;J474,מרקובחצי[[#This Row],[עד ועד]]&gt;K474)),AND(V474=1,מרקובחצי[[#This Row],[עד ועד]]&lt;J474),W474=1)),1,""))</f>
        <v/>
      </c>
      <c r="P475" s="19" t="str">
        <f>IF(מרקובחצי[[#This Row],[קבעה הפלגה?]]=1,"",IF(AND(מרקובחצי[[#This Row],[עד ועד]]&gt;28,מרקובחצי[[#This Row],[עד ועד]]&lt;32,OR(מרקובחצי[[#This Row],[CycleNumber]]=1,AND(U474=1),AND(V474=1,OR(מרקובחצי[[#This Row],[עד ועד]]&lt;J474,מרקובחצי[[#This Row],[עד ועד]]&gt;K474)),W474=1)),1,""))</f>
        <v/>
      </c>
      <c r="Q475" s="19" t="str">
        <f>IF(מרקובחצי[[#This Row],[קבעה הפלגה?]]=1,"",IF(AND(מרקובחצי[[#This Row],[עד ועד]]&gt;31,OR(מרקובחצי[[#This Row],[CycleNumber]]=1,AND(U474=1),AND(V474=1,מרקובחצי[[#This Row],[עד ועד]]&gt;K474),AND(W474=1,OR(מרקובחצי[[#This Row],[עד ועד]]&gt;K474,מרקובחצי[[#This Row],[עד ועד]]&lt;J474)))),1,""))</f>
        <v/>
      </c>
      <c r="R475" s="19" t="str">
        <f>IF(מרקובחצי[[#This Row],[CycleNumber]]&gt;1,IF(AND(O474=1,מרקובחצי[[#This Row],[עד ועד]]&lt;29),1,""),"")</f>
        <v/>
      </c>
      <c r="S475" s="19" t="str">
        <f>IF(מרקובחצי[[#This Row],[CycleNumber]]&gt;1,IF(OR(AND(O474=1,מרקובחצי[[#This Row],[עד ועד]]&gt;28),AND(P474=1),AND(Q474=1,מרקובחצי[[#This Row],[עד ועד]]&lt;32)),1,""),"")</f>
        <v/>
      </c>
      <c r="T475" s="19" t="str">
        <f>IF(מרקובחצי[[#This Row],[CycleNumber]]&gt;1,IF(AND(Q474=1,מרקובחצי[[#This Row],[עד ועד]]&gt;31),1,""),"")</f>
        <v/>
      </c>
      <c r="U475" s="19" t="str">
        <f>IF(מרקובחצי[[#This Row],[CycleNumber]]&gt;1,IF(AND(R474=1,מרקובחצי[[#This Row],[עד ועד]]&lt;29),1,IF(AND(U474=1,NOT(OR(מרקובחצי[[#This Row],[עד ועד]]&lt;J474,מרקובחצי[[#This Row],[עד ועד]]&gt;K474))),1,"")),"")</f>
        <v/>
      </c>
      <c r="V475" s="19">
        <f>IF(מרקובחצי[[#This Row],[CycleNumber]]&gt;1,IF(AND(SUM(R474:T474)=1,מרקובחצי[[#This Row],[עד ועד]]&gt;28,מרקובחצי[[#This Row],[עד ועד]]&lt;32),1,IF(OR(S474=1,AND(R474=1,מרקובחצי[[#This Row],[עד ועד]]&gt;28),AND(T474=1,מרקובחצי[[#This Row],[עד ועד]]&lt;32)),1,IF(AND(V474=1,NOT(OR(מרקובחצי[[#This Row],[עד ועד]]&lt;J474,מרקובחצי[[#This Row],[עד ועד]]&gt;K474))),1,""))),"")</f>
        <v>1</v>
      </c>
      <c r="W475" s="19" t="str">
        <f>IF(מרקובחצי[[#This Row],[CycleNumber]]&gt;1,IF(AND(T474=1,מרקובחצי[[#This Row],[עד ועד]]&gt;31),1,IF(AND(W474=1,NOT(OR(מרקובחצי[[#This Row],[עד ועד]]&lt;J474,מרקובחצי[[#This Row],[עד ועד]]&gt;K474))),1,"")),"")</f>
        <v/>
      </c>
      <c r="X475" s="19" t="str">
        <f>IF(AND(מרקובחצי[[#This Row],[CycleNumber]]&lt;$B476,SUM(מרקובחצי[[#This Row],[11]],R476)=2),1,"")</f>
        <v/>
      </c>
      <c r="Y475" s="19" t="str">
        <f>IF(AND(מרקובחצי[[#This Row],[CycleNumber]]&lt;$B476,SUM(מרקובחצי[[#This Row],[11]],S476)=2),1,"")</f>
        <v/>
      </c>
      <c r="Z475" s="19" t="str">
        <f>IF(AND(מרקובחצי[[#This Row],[CycleNumber]]&lt;$B476,SUM(מרקובחצי[[#This Row],[13]],S476)=2),1,"")</f>
        <v/>
      </c>
      <c r="AA475" s="19" t="str">
        <f>IF(AND(מרקובחצי[[#This Row],[CycleNumber]]&lt;$B476,SUM(מרקובחצי[[#This Row],[13]],T476)=2),1,"")</f>
        <v/>
      </c>
      <c r="AB475" s="19" t="str">
        <f>IF(AND(מרקובחצי[[#This Row],[CycleNumber]]&lt;$B476,SUM(מרקובחצי[[#This Row],[21]],U476)=2),1,"")</f>
        <v/>
      </c>
      <c r="AC475" s="19" t="str">
        <f>IF(AND(מרקובחצי[[#This Row],[CycleNumber]]&lt;$B476,SUM(מרקובחצי[[#This Row],[21]],V476)=2),1,"")</f>
        <v/>
      </c>
      <c r="AD475" s="19" t="str">
        <f>IF(AND(מרקובחצי[[#This Row],[CycleNumber]]&lt;$B476,SUM(מרקובחצי[[#This Row],[23]],V476)=2),1,"")</f>
        <v/>
      </c>
      <c r="AE475" s="19" t="str">
        <f>IF(AND(מרקובחצי[[#This Row],[CycleNumber]]&lt;$B476,SUM(מרקובחצי[[#This Row],[23]],W476)=2),1,"")</f>
        <v/>
      </c>
      <c r="AF475" s="19" t="str">
        <f>IF(AND(מרקובחצי[[#This Row],[CycleNumber]]&lt;$B476,SUM(מרקובחצי[[#This Row],[31]],O476)=2),1,"")</f>
        <v/>
      </c>
      <c r="AG475" s="19" t="str">
        <f>IF(AND(מרקובחצי[[#This Row],[CycleNumber]]&lt;$B476,SUM(מרקובחצי[[#This Row],[31]],P476)=2),1,"")</f>
        <v/>
      </c>
      <c r="AH475" s="19" t="str">
        <f>IF(AND(מרקובחצי[[#This Row],[CycleNumber]]&lt;$B476,SUM(מרקובחצי[[#This Row],[31]],Q476)=2),1,"")</f>
        <v/>
      </c>
      <c r="AI475" s="19" t="str">
        <f>IF(AND(מרקובחצי[[#This Row],[CycleNumber]]&lt;$B476,SUM(U475:U476)=2),1,"")</f>
        <v/>
      </c>
      <c r="AJ475" s="19" t="str">
        <f>IF(AND(מרקובחצי[[#This Row],[CycleNumber]]&lt;$B476,SUM(מרקובחצי[[#This Row],[32]],O476)=2),1,"")</f>
        <v/>
      </c>
      <c r="AK475" s="19" t="str">
        <f>IF(AND(מרקובחצי[[#This Row],[CycleNumber]]&lt;$B476,SUM(מרקובחצי[[#This Row],[32]],P476)=2),1,"")</f>
        <v/>
      </c>
      <c r="AL475" s="19" t="str">
        <f>IF(AND(מרקובחצי[[#This Row],[CycleNumber]]&lt;$B476,SUM(מרקובחצי[[#This Row],[32]],Q476)=2),1,"")</f>
        <v/>
      </c>
      <c r="AM475" s="19">
        <f>IF(AND(מרקובחצי[[#This Row],[CycleNumber]]&lt;$B476,SUM(V475:V476)=2),1,"")</f>
        <v>1</v>
      </c>
      <c r="AN475" s="19" t="str">
        <f>IF(AND(מרקובחצי[[#This Row],[CycleNumber]]&lt;$B476,SUM(מרקובחצי[[#This Row],[33]],O476)=2),1,"")</f>
        <v/>
      </c>
      <c r="AO475" s="19" t="str">
        <f>IF(AND(מרקובחצי[[#This Row],[CycleNumber]]&lt;$B476,SUM(מרקובחצי[[#This Row],[33]],P476)=2),1,"")</f>
        <v/>
      </c>
      <c r="AP475" s="19" t="str">
        <f>IF(AND(מרקובחצי[[#This Row],[CycleNumber]]&lt;$B476,SUM(מרקובחצי[[#This Row],[33]],Q476)=2),1,"")</f>
        <v/>
      </c>
      <c r="AQ475" s="19" t="str">
        <f>IF(AND(מרקובחצי[[#This Row],[CycleNumber]]&lt;$B476,SUM(W475:W476)=2),1,"")</f>
        <v/>
      </c>
      <c r="AR475" s="19" t="str">
        <f>IF(AND(מרקובחצי[[#This Row],[CycleNumber]]&lt;$B476,SUM(מרקובחצי[[#This Row],[12]],S476)=2),1,"")</f>
        <v/>
      </c>
      <c r="AS475" s="19" t="str">
        <f>IF(AND(מרקובחצי[[#This Row],[CycleNumber]]&lt;$B476,SUM(מרקובחצי[[#This Row],[22]],V476)=2),1,"")</f>
        <v/>
      </c>
      <c r="AT475" s="21">
        <f>SUM(מרקובחצי[[#This Row],[11]:[33]])</f>
        <v>1</v>
      </c>
    </row>
    <row r="476" spans="1:46" ht="15.6" x14ac:dyDescent="0.25">
      <c r="A476" s="19" t="s">
        <v>50</v>
      </c>
      <c r="B476" s="19">
        <v>5</v>
      </c>
      <c r="C476">
        <v>30</v>
      </c>
      <c r="D476" s="19">
        <f>מרקובחצי[[#This Row],[LengthofCycle]]+1</f>
        <v>31</v>
      </c>
      <c r="E476" t="str">
        <f>IF(IFERROR(LOOKUP(מרקובחצי[[#This Row],[ClientID]],קביעויות[הפלגה]),FALSE)=מרקובחצי[[#This Row],[ClientID]],1,"")</f>
        <v/>
      </c>
      <c r="F476" t="str">
        <f>IF(IFERROR(LOOKUP(מרקובחצי[[#This Row],[ClientID]],סוגחציקבוע[S31]),FALSE)=מרקובחצי[[#This Row],[ClientID]],1,"")</f>
        <v/>
      </c>
      <c r="G476">
        <f>IF(IFERROR(LOOKUP(מרקובחצי[[#This Row],[ClientID]],סוגחציקבוע[S32]),FALSE)=מרקובחצי[[#This Row],[ClientID]],1,"")</f>
        <v>1</v>
      </c>
      <c r="H476" t="str">
        <f>IF(IFERROR(LOOKUP(מרקובחצי[[#This Row],[ClientID]],סוגחציקבוע[S33]),FALSE)=מרקובחצי[[#This Row],[ClientID]],1,"")</f>
        <v/>
      </c>
      <c r="I476" t="str">
        <f>IF(IFERROR(LOOKUP(מרקובחצי[[#This Row],[ClientID]],סוגחציקבוע[S32&amp;33]),FALSE)=מרקובחצי[[#This Row],[ClientID]],1,"")</f>
        <v/>
      </c>
      <c r="J476" s="19">
        <f>IF(SUM(מרקובחצי[[#This Row],[11]:[13]])=1,מרקובחצי[[#This Row],[עד ועד]],IF(SUM(R475:T476)=1,IF(מרקובחצי[[#This Row],[עד ועד]]&lt;J475,מרקובחצי[[#This Row],[עד ועד]],J475),J475))</f>
        <v>25</v>
      </c>
      <c r="K476" s="19">
        <f>IF(SUM(מרקובחצי[[#This Row],[11]:[13]])=1,מרקובחצי[[#This Row],[עד ועד]],IF(SUM(R475:T476)=1,IF(מרקובחצי[[#This Row],[עד ועד]]&gt;K475,מרקובחצי[[#This Row],[עד ועד]],K475),K475))</f>
        <v>38</v>
      </c>
      <c r="L476" s="19" t="str">
        <f>IF(AND(SUM(מרקובחצי[[#This Row],[31]:[33]])=1,SUM(U475:W475)=0),מרקובחצי[[#This Row],[מקס]]-מרקובחצי[[#This Row],[מינ]],"")</f>
        <v/>
      </c>
      <c r="M47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76" s="19" t="str">
        <f t="shared" si="7"/>
        <v>S32</v>
      </c>
      <c r="O476" s="19" t="str">
        <f>IF(מרקובחצי[[#This Row],[קבעה הפלגה?]]=1,"",IF(AND(מרקובחצי[[#This Row],[עד ועד]]&lt;29,OR(מרקובחצי[[#This Row],[CycleNumber]]=1,AND(U475=1,OR(מרקובחצי[[#This Row],[עד ועד]]&lt;J475,מרקובחצי[[#This Row],[עד ועד]]&gt;K475)),AND(V475=1,מרקובחצי[[#This Row],[עד ועד]]&lt;J475),W475=1)),1,""))</f>
        <v/>
      </c>
      <c r="P476" s="19" t="str">
        <f>IF(מרקובחצי[[#This Row],[קבעה הפלגה?]]=1,"",IF(AND(מרקובחצי[[#This Row],[עד ועד]]&gt;28,מרקובחצי[[#This Row],[עד ועד]]&lt;32,OR(מרקובחצי[[#This Row],[CycleNumber]]=1,AND(U475=1),AND(V475=1,OR(מרקובחצי[[#This Row],[עד ועד]]&lt;J475,מרקובחצי[[#This Row],[עד ועד]]&gt;K475)),W475=1)),1,""))</f>
        <v/>
      </c>
      <c r="Q476" s="19" t="str">
        <f>IF(מרקובחצי[[#This Row],[קבעה הפלגה?]]=1,"",IF(AND(מרקובחצי[[#This Row],[עד ועד]]&gt;31,OR(מרקובחצי[[#This Row],[CycleNumber]]=1,AND(U475=1),AND(V475=1,מרקובחצי[[#This Row],[עד ועד]]&gt;K475),AND(W475=1,OR(מרקובחצי[[#This Row],[עד ועד]]&gt;K475,מרקובחצי[[#This Row],[עד ועד]]&lt;J475)))),1,""))</f>
        <v/>
      </c>
      <c r="R476" s="19" t="str">
        <f>IF(מרקובחצי[[#This Row],[CycleNumber]]&gt;1,IF(AND(O475=1,מרקובחצי[[#This Row],[עד ועד]]&lt;29),1,""),"")</f>
        <v/>
      </c>
      <c r="S476" s="19" t="str">
        <f>IF(מרקובחצי[[#This Row],[CycleNumber]]&gt;1,IF(OR(AND(O475=1,מרקובחצי[[#This Row],[עד ועד]]&gt;28),AND(P475=1),AND(Q475=1,מרקובחצי[[#This Row],[עד ועד]]&lt;32)),1,""),"")</f>
        <v/>
      </c>
      <c r="T476" s="19" t="str">
        <f>IF(מרקובחצי[[#This Row],[CycleNumber]]&gt;1,IF(AND(Q475=1,מרקובחצי[[#This Row],[עד ועד]]&gt;31),1,""),"")</f>
        <v/>
      </c>
      <c r="U476" s="19" t="str">
        <f>IF(מרקובחצי[[#This Row],[CycleNumber]]&gt;1,IF(AND(R475=1,מרקובחצי[[#This Row],[עד ועד]]&lt;29),1,IF(AND(U475=1,NOT(OR(מרקובחצי[[#This Row],[עד ועד]]&lt;J475,מרקובחצי[[#This Row],[עד ועד]]&gt;K475))),1,"")),"")</f>
        <v/>
      </c>
      <c r="V476" s="19">
        <f>IF(מרקובחצי[[#This Row],[CycleNumber]]&gt;1,IF(AND(SUM(R475:T475)=1,מרקובחצי[[#This Row],[עד ועד]]&gt;28,מרקובחצי[[#This Row],[עד ועד]]&lt;32),1,IF(OR(S475=1,AND(R475=1,מרקובחצי[[#This Row],[עד ועד]]&gt;28),AND(T475=1,מרקובחצי[[#This Row],[עד ועד]]&lt;32)),1,IF(AND(V475=1,NOT(OR(מרקובחצי[[#This Row],[עד ועד]]&lt;J475,מרקובחצי[[#This Row],[עד ועד]]&gt;K475))),1,""))),"")</f>
        <v>1</v>
      </c>
      <c r="W476" s="19" t="str">
        <f>IF(מרקובחצי[[#This Row],[CycleNumber]]&gt;1,IF(AND(T475=1,מרקובחצי[[#This Row],[עד ועד]]&gt;31),1,IF(AND(W475=1,NOT(OR(מרקובחצי[[#This Row],[עד ועד]]&lt;J475,מרקובחצי[[#This Row],[עד ועד]]&gt;K475))),1,"")),"")</f>
        <v/>
      </c>
      <c r="X476" s="19" t="str">
        <f>IF(AND(מרקובחצי[[#This Row],[CycleNumber]]&lt;$B477,SUM(מרקובחצי[[#This Row],[11]],R477)=2),1,"")</f>
        <v/>
      </c>
      <c r="Y476" s="19" t="str">
        <f>IF(AND(מרקובחצי[[#This Row],[CycleNumber]]&lt;$B477,SUM(מרקובחצי[[#This Row],[11]],S477)=2),1,"")</f>
        <v/>
      </c>
      <c r="Z476" s="19" t="str">
        <f>IF(AND(מרקובחצי[[#This Row],[CycleNumber]]&lt;$B477,SUM(מרקובחצי[[#This Row],[13]],S477)=2),1,"")</f>
        <v/>
      </c>
      <c r="AA476" s="19" t="str">
        <f>IF(AND(מרקובחצי[[#This Row],[CycleNumber]]&lt;$B477,SUM(מרקובחצי[[#This Row],[13]],T477)=2),1,"")</f>
        <v/>
      </c>
      <c r="AB476" s="19" t="str">
        <f>IF(AND(מרקובחצי[[#This Row],[CycleNumber]]&lt;$B477,SUM(מרקובחצי[[#This Row],[21]],U477)=2),1,"")</f>
        <v/>
      </c>
      <c r="AC476" s="19" t="str">
        <f>IF(AND(מרקובחצי[[#This Row],[CycleNumber]]&lt;$B477,SUM(מרקובחצי[[#This Row],[21]],V477)=2),1,"")</f>
        <v/>
      </c>
      <c r="AD476" s="19" t="str">
        <f>IF(AND(מרקובחצי[[#This Row],[CycleNumber]]&lt;$B477,SUM(מרקובחצי[[#This Row],[23]],V477)=2),1,"")</f>
        <v/>
      </c>
      <c r="AE476" s="19" t="str">
        <f>IF(AND(מרקובחצי[[#This Row],[CycleNumber]]&lt;$B477,SUM(מרקובחצי[[#This Row],[23]],W477)=2),1,"")</f>
        <v/>
      </c>
      <c r="AF476" s="19" t="str">
        <f>IF(AND(מרקובחצי[[#This Row],[CycleNumber]]&lt;$B477,SUM(מרקובחצי[[#This Row],[31]],O477)=2),1,"")</f>
        <v/>
      </c>
      <c r="AG476" s="19" t="str">
        <f>IF(AND(מרקובחצי[[#This Row],[CycleNumber]]&lt;$B477,SUM(מרקובחצי[[#This Row],[31]],P477)=2),1,"")</f>
        <v/>
      </c>
      <c r="AH476" s="19" t="str">
        <f>IF(AND(מרקובחצי[[#This Row],[CycleNumber]]&lt;$B477,SUM(מרקובחצי[[#This Row],[31]],Q477)=2),1,"")</f>
        <v/>
      </c>
      <c r="AI476" s="19" t="str">
        <f>IF(AND(מרקובחצי[[#This Row],[CycleNumber]]&lt;$B477,SUM(U476:U477)=2),1,"")</f>
        <v/>
      </c>
      <c r="AJ476" s="19" t="str">
        <f>IF(AND(מרקובחצי[[#This Row],[CycleNumber]]&lt;$B477,SUM(מרקובחצי[[#This Row],[32]],O477)=2),1,"")</f>
        <v/>
      </c>
      <c r="AK476" s="19" t="str">
        <f>IF(AND(מרקובחצי[[#This Row],[CycleNumber]]&lt;$B477,SUM(מרקובחצי[[#This Row],[32]],P477)=2),1,"")</f>
        <v/>
      </c>
      <c r="AL476" s="19" t="str">
        <f>IF(AND(מרקובחצי[[#This Row],[CycleNumber]]&lt;$B477,SUM(מרקובחצי[[#This Row],[32]],Q477)=2),1,"")</f>
        <v/>
      </c>
      <c r="AM476" s="19">
        <f>IF(AND(מרקובחצי[[#This Row],[CycleNumber]]&lt;$B477,SUM(V476:V477)=2),1,"")</f>
        <v>1</v>
      </c>
      <c r="AN476" s="19" t="str">
        <f>IF(AND(מרקובחצי[[#This Row],[CycleNumber]]&lt;$B477,SUM(מרקובחצי[[#This Row],[33]],O477)=2),1,"")</f>
        <v/>
      </c>
      <c r="AO476" s="19" t="str">
        <f>IF(AND(מרקובחצי[[#This Row],[CycleNumber]]&lt;$B477,SUM(מרקובחצי[[#This Row],[33]],P477)=2),1,"")</f>
        <v/>
      </c>
      <c r="AP476" s="19" t="str">
        <f>IF(AND(מרקובחצי[[#This Row],[CycleNumber]]&lt;$B477,SUM(מרקובחצי[[#This Row],[33]],Q477)=2),1,"")</f>
        <v/>
      </c>
      <c r="AQ476" s="19" t="str">
        <f>IF(AND(מרקובחצי[[#This Row],[CycleNumber]]&lt;$B477,SUM(W476:W477)=2),1,"")</f>
        <v/>
      </c>
      <c r="AR476" s="19" t="str">
        <f>IF(AND(מרקובחצי[[#This Row],[CycleNumber]]&lt;$B477,SUM(מרקובחצי[[#This Row],[12]],S477)=2),1,"")</f>
        <v/>
      </c>
      <c r="AS476" s="19" t="str">
        <f>IF(AND(מרקובחצי[[#This Row],[CycleNumber]]&lt;$B477,SUM(מרקובחצי[[#This Row],[22]],V477)=2),1,"")</f>
        <v/>
      </c>
      <c r="AT476" s="21">
        <f>SUM(מרקובחצי[[#This Row],[11]:[33]])</f>
        <v>1</v>
      </c>
    </row>
    <row r="477" spans="1:46" ht="15.6" x14ac:dyDescent="0.25">
      <c r="A477" s="19" t="s">
        <v>50</v>
      </c>
      <c r="B477" s="19">
        <v>6</v>
      </c>
      <c r="C477">
        <v>29</v>
      </c>
      <c r="D477" s="19">
        <f>מרקובחצי[[#This Row],[LengthofCycle]]+1</f>
        <v>30</v>
      </c>
      <c r="E477" t="str">
        <f>IF(IFERROR(LOOKUP(מרקובחצי[[#This Row],[ClientID]],קביעויות[הפלגה]),FALSE)=מרקובחצי[[#This Row],[ClientID]],1,"")</f>
        <v/>
      </c>
      <c r="F477" t="str">
        <f>IF(IFERROR(LOOKUP(מרקובחצי[[#This Row],[ClientID]],סוגחציקבוע[S31]),FALSE)=מרקובחצי[[#This Row],[ClientID]],1,"")</f>
        <v/>
      </c>
      <c r="G477">
        <f>IF(IFERROR(LOOKUP(מרקובחצי[[#This Row],[ClientID]],סוגחציקבוע[S32]),FALSE)=מרקובחצי[[#This Row],[ClientID]],1,"")</f>
        <v>1</v>
      </c>
      <c r="H477" t="str">
        <f>IF(IFERROR(LOOKUP(מרקובחצי[[#This Row],[ClientID]],סוגחציקבוע[S33]),FALSE)=מרקובחצי[[#This Row],[ClientID]],1,"")</f>
        <v/>
      </c>
      <c r="I477" t="str">
        <f>IF(IFERROR(LOOKUP(מרקובחצי[[#This Row],[ClientID]],סוגחציקבוע[S32&amp;33]),FALSE)=מרקובחצי[[#This Row],[ClientID]],1,"")</f>
        <v/>
      </c>
      <c r="J477" s="19">
        <f>IF(SUM(מרקובחצי[[#This Row],[11]:[13]])=1,מרקובחצי[[#This Row],[עד ועד]],IF(SUM(R476:T477)=1,IF(מרקובחצי[[#This Row],[עד ועד]]&lt;J476,מרקובחצי[[#This Row],[עד ועד]],J476),J476))</f>
        <v>25</v>
      </c>
      <c r="K477" s="19">
        <f>IF(SUM(מרקובחצי[[#This Row],[11]:[13]])=1,מרקובחצי[[#This Row],[עד ועד]],IF(SUM(R476:T477)=1,IF(מרקובחצי[[#This Row],[עד ועד]]&gt;K476,מרקובחצי[[#This Row],[עד ועד]],K476),K476))</f>
        <v>38</v>
      </c>
      <c r="L477" s="19" t="str">
        <f>IF(AND(SUM(מרקובחצי[[#This Row],[31]:[33]])=1,SUM(U476:W476)=0),מרקובחצי[[#This Row],[מקס]]-מרקובחצי[[#This Row],[מינ]],"")</f>
        <v/>
      </c>
      <c r="M47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77" s="19" t="str">
        <f t="shared" si="7"/>
        <v>S32</v>
      </c>
      <c r="O477" s="19" t="str">
        <f>IF(מרקובחצי[[#This Row],[קבעה הפלגה?]]=1,"",IF(AND(מרקובחצי[[#This Row],[עד ועד]]&lt;29,OR(מרקובחצי[[#This Row],[CycleNumber]]=1,AND(U476=1,OR(מרקובחצי[[#This Row],[עד ועד]]&lt;J476,מרקובחצי[[#This Row],[עד ועד]]&gt;K476)),AND(V476=1,מרקובחצי[[#This Row],[עד ועד]]&lt;J476),W476=1)),1,""))</f>
        <v/>
      </c>
      <c r="P477" s="19" t="str">
        <f>IF(מרקובחצי[[#This Row],[קבעה הפלגה?]]=1,"",IF(AND(מרקובחצי[[#This Row],[עד ועד]]&gt;28,מרקובחצי[[#This Row],[עד ועד]]&lt;32,OR(מרקובחצי[[#This Row],[CycleNumber]]=1,AND(U476=1),AND(V476=1,OR(מרקובחצי[[#This Row],[עד ועד]]&lt;J476,מרקובחצי[[#This Row],[עד ועד]]&gt;K476)),W476=1)),1,""))</f>
        <v/>
      </c>
      <c r="Q477" s="19" t="str">
        <f>IF(מרקובחצי[[#This Row],[קבעה הפלגה?]]=1,"",IF(AND(מרקובחצי[[#This Row],[עד ועד]]&gt;31,OR(מרקובחצי[[#This Row],[CycleNumber]]=1,AND(U476=1),AND(V476=1,מרקובחצי[[#This Row],[עד ועד]]&gt;K476),AND(W476=1,OR(מרקובחצי[[#This Row],[עד ועד]]&gt;K476,מרקובחצי[[#This Row],[עד ועד]]&lt;J476)))),1,""))</f>
        <v/>
      </c>
      <c r="R477" s="19" t="str">
        <f>IF(מרקובחצי[[#This Row],[CycleNumber]]&gt;1,IF(AND(O476=1,מרקובחצי[[#This Row],[עד ועד]]&lt;29),1,""),"")</f>
        <v/>
      </c>
      <c r="S477" s="19" t="str">
        <f>IF(מרקובחצי[[#This Row],[CycleNumber]]&gt;1,IF(OR(AND(O476=1,מרקובחצי[[#This Row],[עד ועד]]&gt;28),AND(P476=1),AND(Q476=1,מרקובחצי[[#This Row],[עד ועד]]&lt;32)),1,""),"")</f>
        <v/>
      </c>
      <c r="T477" s="19" t="str">
        <f>IF(מרקובחצי[[#This Row],[CycleNumber]]&gt;1,IF(AND(Q476=1,מרקובחצי[[#This Row],[עד ועד]]&gt;31),1,""),"")</f>
        <v/>
      </c>
      <c r="U477" s="19" t="str">
        <f>IF(מרקובחצי[[#This Row],[CycleNumber]]&gt;1,IF(AND(R476=1,מרקובחצי[[#This Row],[עד ועד]]&lt;29),1,IF(AND(U476=1,NOT(OR(מרקובחצי[[#This Row],[עד ועד]]&lt;J476,מרקובחצי[[#This Row],[עד ועד]]&gt;K476))),1,"")),"")</f>
        <v/>
      </c>
      <c r="V477" s="19">
        <f>IF(מרקובחצי[[#This Row],[CycleNumber]]&gt;1,IF(AND(SUM(R476:T476)=1,מרקובחצי[[#This Row],[עד ועד]]&gt;28,מרקובחצי[[#This Row],[עד ועד]]&lt;32),1,IF(OR(S476=1,AND(R476=1,מרקובחצי[[#This Row],[עד ועד]]&gt;28),AND(T476=1,מרקובחצי[[#This Row],[עד ועד]]&lt;32)),1,IF(AND(V476=1,NOT(OR(מרקובחצי[[#This Row],[עד ועד]]&lt;J476,מרקובחצי[[#This Row],[עד ועד]]&gt;K476))),1,""))),"")</f>
        <v>1</v>
      </c>
      <c r="W477" s="19" t="str">
        <f>IF(מרקובחצי[[#This Row],[CycleNumber]]&gt;1,IF(AND(T476=1,מרקובחצי[[#This Row],[עד ועד]]&gt;31),1,IF(AND(W476=1,NOT(OR(מרקובחצי[[#This Row],[עד ועד]]&lt;J476,מרקובחצי[[#This Row],[עד ועד]]&gt;K476))),1,"")),"")</f>
        <v/>
      </c>
      <c r="X477" s="19" t="str">
        <f>IF(AND(מרקובחצי[[#This Row],[CycleNumber]]&lt;$B478,SUM(מרקובחצי[[#This Row],[11]],R478)=2),1,"")</f>
        <v/>
      </c>
      <c r="Y477" s="19" t="str">
        <f>IF(AND(מרקובחצי[[#This Row],[CycleNumber]]&lt;$B478,SUM(מרקובחצי[[#This Row],[11]],S478)=2),1,"")</f>
        <v/>
      </c>
      <c r="Z477" s="19" t="str">
        <f>IF(AND(מרקובחצי[[#This Row],[CycleNumber]]&lt;$B478,SUM(מרקובחצי[[#This Row],[13]],S478)=2),1,"")</f>
        <v/>
      </c>
      <c r="AA477" s="19" t="str">
        <f>IF(AND(מרקובחצי[[#This Row],[CycleNumber]]&lt;$B478,SUM(מרקובחצי[[#This Row],[13]],T478)=2),1,"")</f>
        <v/>
      </c>
      <c r="AB477" s="19" t="str">
        <f>IF(AND(מרקובחצי[[#This Row],[CycleNumber]]&lt;$B478,SUM(מרקובחצי[[#This Row],[21]],U478)=2),1,"")</f>
        <v/>
      </c>
      <c r="AC477" s="19" t="str">
        <f>IF(AND(מרקובחצי[[#This Row],[CycleNumber]]&lt;$B478,SUM(מרקובחצי[[#This Row],[21]],V478)=2),1,"")</f>
        <v/>
      </c>
      <c r="AD477" s="19" t="str">
        <f>IF(AND(מרקובחצי[[#This Row],[CycleNumber]]&lt;$B478,SUM(מרקובחצי[[#This Row],[23]],V478)=2),1,"")</f>
        <v/>
      </c>
      <c r="AE477" s="19" t="str">
        <f>IF(AND(מרקובחצי[[#This Row],[CycleNumber]]&lt;$B478,SUM(מרקובחצי[[#This Row],[23]],W478)=2),1,"")</f>
        <v/>
      </c>
      <c r="AF477" s="19" t="str">
        <f>IF(AND(מרקובחצי[[#This Row],[CycleNumber]]&lt;$B478,SUM(מרקובחצי[[#This Row],[31]],O478)=2),1,"")</f>
        <v/>
      </c>
      <c r="AG477" s="19" t="str">
        <f>IF(AND(מרקובחצי[[#This Row],[CycleNumber]]&lt;$B478,SUM(מרקובחצי[[#This Row],[31]],P478)=2),1,"")</f>
        <v/>
      </c>
      <c r="AH477" s="19" t="str">
        <f>IF(AND(מרקובחצי[[#This Row],[CycleNumber]]&lt;$B478,SUM(מרקובחצי[[#This Row],[31]],Q478)=2),1,"")</f>
        <v/>
      </c>
      <c r="AI477" s="19" t="str">
        <f>IF(AND(מרקובחצי[[#This Row],[CycleNumber]]&lt;$B478,SUM(U477:U478)=2),1,"")</f>
        <v/>
      </c>
      <c r="AJ477" s="19" t="str">
        <f>IF(AND(מרקובחצי[[#This Row],[CycleNumber]]&lt;$B478,SUM(מרקובחצי[[#This Row],[32]],O478)=2),1,"")</f>
        <v/>
      </c>
      <c r="AK477" s="19" t="str">
        <f>IF(AND(מרקובחצי[[#This Row],[CycleNumber]]&lt;$B478,SUM(מרקובחצי[[#This Row],[32]],P478)=2),1,"")</f>
        <v/>
      </c>
      <c r="AL477" s="19" t="str">
        <f>IF(AND(מרקובחצי[[#This Row],[CycleNumber]]&lt;$B478,SUM(מרקובחצי[[#This Row],[32]],Q478)=2),1,"")</f>
        <v/>
      </c>
      <c r="AM477" s="19">
        <f>IF(AND(מרקובחצי[[#This Row],[CycleNumber]]&lt;$B478,SUM(V477:V478)=2),1,"")</f>
        <v>1</v>
      </c>
      <c r="AN477" s="19" t="str">
        <f>IF(AND(מרקובחצי[[#This Row],[CycleNumber]]&lt;$B478,SUM(מרקובחצי[[#This Row],[33]],O478)=2),1,"")</f>
        <v/>
      </c>
      <c r="AO477" s="19" t="str">
        <f>IF(AND(מרקובחצי[[#This Row],[CycleNumber]]&lt;$B478,SUM(מרקובחצי[[#This Row],[33]],P478)=2),1,"")</f>
        <v/>
      </c>
      <c r="AP477" s="19" t="str">
        <f>IF(AND(מרקובחצי[[#This Row],[CycleNumber]]&lt;$B478,SUM(מרקובחצי[[#This Row],[33]],Q478)=2),1,"")</f>
        <v/>
      </c>
      <c r="AQ477" s="19" t="str">
        <f>IF(AND(מרקובחצי[[#This Row],[CycleNumber]]&lt;$B478,SUM(W477:W478)=2),1,"")</f>
        <v/>
      </c>
      <c r="AR477" s="19" t="str">
        <f>IF(AND(מרקובחצי[[#This Row],[CycleNumber]]&lt;$B478,SUM(מרקובחצי[[#This Row],[12]],S478)=2),1,"")</f>
        <v/>
      </c>
      <c r="AS477" s="19" t="str">
        <f>IF(AND(מרקובחצי[[#This Row],[CycleNumber]]&lt;$B478,SUM(מרקובחצי[[#This Row],[22]],V478)=2),1,"")</f>
        <v/>
      </c>
      <c r="AT477" s="21">
        <f>SUM(מרקובחצי[[#This Row],[11]:[33]])</f>
        <v>1</v>
      </c>
    </row>
    <row r="478" spans="1:46" ht="15.6" x14ac:dyDescent="0.25">
      <c r="A478" s="19" t="s">
        <v>50</v>
      </c>
      <c r="B478" s="19">
        <v>7</v>
      </c>
      <c r="C478">
        <v>33</v>
      </c>
      <c r="D478" s="19">
        <f>מרקובחצי[[#This Row],[LengthofCycle]]+1</f>
        <v>34</v>
      </c>
      <c r="E478" t="str">
        <f>IF(IFERROR(LOOKUP(מרקובחצי[[#This Row],[ClientID]],קביעויות[הפלגה]),FALSE)=מרקובחצי[[#This Row],[ClientID]],1,"")</f>
        <v/>
      </c>
      <c r="F478" t="str">
        <f>IF(IFERROR(LOOKUP(מרקובחצי[[#This Row],[ClientID]],סוגחציקבוע[S31]),FALSE)=מרקובחצי[[#This Row],[ClientID]],1,"")</f>
        <v/>
      </c>
      <c r="G478">
        <f>IF(IFERROR(LOOKUP(מרקובחצי[[#This Row],[ClientID]],סוגחציקבוע[S32]),FALSE)=מרקובחצי[[#This Row],[ClientID]],1,"")</f>
        <v>1</v>
      </c>
      <c r="H478" t="str">
        <f>IF(IFERROR(LOOKUP(מרקובחצי[[#This Row],[ClientID]],סוגחציקבוע[S33]),FALSE)=מרקובחצי[[#This Row],[ClientID]],1,"")</f>
        <v/>
      </c>
      <c r="I478" t="str">
        <f>IF(IFERROR(LOOKUP(מרקובחצי[[#This Row],[ClientID]],סוגחציקבוע[S32&amp;33]),FALSE)=מרקובחצי[[#This Row],[ClientID]],1,"")</f>
        <v/>
      </c>
      <c r="J478" s="19">
        <f>IF(SUM(מרקובחצי[[#This Row],[11]:[13]])=1,מרקובחצי[[#This Row],[עד ועד]],IF(SUM(R477:T478)=1,IF(מרקובחצי[[#This Row],[עד ועד]]&lt;J477,מרקובחצי[[#This Row],[עד ועד]],J477),J477))</f>
        <v>25</v>
      </c>
      <c r="K478" s="19">
        <f>IF(SUM(מרקובחצי[[#This Row],[11]:[13]])=1,מרקובחצי[[#This Row],[עד ועד]],IF(SUM(R477:T478)=1,IF(מרקובחצי[[#This Row],[עד ועד]]&gt;K477,מרקובחצי[[#This Row],[עד ועד]],K477),K477))</f>
        <v>38</v>
      </c>
      <c r="L478" s="19" t="str">
        <f>IF(AND(SUM(מרקובחצי[[#This Row],[31]:[33]])=1,SUM(U477:W477)=0),מרקובחצי[[#This Row],[מקס]]-מרקובחצי[[#This Row],[מינ]],"")</f>
        <v/>
      </c>
      <c r="M47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78" s="19" t="str">
        <f t="shared" si="7"/>
        <v>S32</v>
      </c>
      <c r="O478" s="19" t="str">
        <f>IF(מרקובחצי[[#This Row],[קבעה הפלגה?]]=1,"",IF(AND(מרקובחצי[[#This Row],[עד ועד]]&lt;29,OR(מרקובחצי[[#This Row],[CycleNumber]]=1,AND(U477=1,OR(מרקובחצי[[#This Row],[עד ועד]]&lt;J477,מרקובחצי[[#This Row],[עד ועד]]&gt;K477)),AND(V477=1,מרקובחצי[[#This Row],[עד ועד]]&lt;J477),W477=1)),1,""))</f>
        <v/>
      </c>
      <c r="P478" s="19" t="str">
        <f>IF(מרקובחצי[[#This Row],[קבעה הפלגה?]]=1,"",IF(AND(מרקובחצי[[#This Row],[עד ועד]]&gt;28,מרקובחצי[[#This Row],[עד ועד]]&lt;32,OR(מרקובחצי[[#This Row],[CycleNumber]]=1,AND(U477=1),AND(V477=1,OR(מרקובחצי[[#This Row],[עד ועד]]&lt;J477,מרקובחצי[[#This Row],[עד ועד]]&gt;K477)),W477=1)),1,""))</f>
        <v/>
      </c>
      <c r="Q478" s="19" t="str">
        <f>IF(מרקובחצי[[#This Row],[קבעה הפלגה?]]=1,"",IF(AND(מרקובחצי[[#This Row],[עד ועד]]&gt;31,OR(מרקובחצי[[#This Row],[CycleNumber]]=1,AND(U477=1),AND(V477=1,מרקובחצי[[#This Row],[עד ועד]]&gt;K477),AND(W477=1,OR(מרקובחצי[[#This Row],[עד ועד]]&gt;K477,מרקובחצי[[#This Row],[עד ועד]]&lt;J477)))),1,""))</f>
        <v/>
      </c>
      <c r="R478" s="19" t="str">
        <f>IF(מרקובחצי[[#This Row],[CycleNumber]]&gt;1,IF(AND(O477=1,מרקובחצי[[#This Row],[עד ועד]]&lt;29),1,""),"")</f>
        <v/>
      </c>
      <c r="S478" s="19" t="str">
        <f>IF(מרקובחצי[[#This Row],[CycleNumber]]&gt;1,IF(OR(AND(O477=1,מרקובחצי[[#This Row],[עד ועד]]&gt;28),AND(P477=1),AND(Q477=1,מרקובחצי[[#This Row],[עד ועד]]&lt;32)),1,""),"")</f>
        <v/>
      </c>
      <c r="T478" s="19" t="str">
        <f>IF(מרקובחצי[[#This Row],[CycleNumber]]&gt;1,IF(AND(Q477=1,מרקובחצי[[#This Row],[עד ועד]]&gt;31),1,""),"")</f>
        <v/>
      </c>
      <c r="U478" s="19" t="str">
        <f>IF(מרקובחצי[[#This Row],[CycleNumber]]&gt;1,IF(AND(R477=1,מרקובחצי[[#This Row],[עד ועד]]&lt;29),1,IF(AND(U477=1,NOT(OR(מרקובחצי[[#This Row],[עד ועד]]&lt;J477,מרקובחצי[[#This Row],[עד ועד]]&gt;K477))),1,"")),"")</f>
        <v/>
      </c>
      <c r="V478" s="19">
        <f>IF(מרקובחצי[[#This Row],[CycleNumber]]&gt;1,IF(AND(SUM(R477:T477)=1,מרקובחצי[[#This Row],[עד ועד]]&gt;28,מרקובחצי[[#This Row],[עד ועד]]&lt;32),1,IF(OR(S477=1,AND(R477=1,מרקובחצי[[#This Row],[עד ועד]]&gt;28),AND(T477=1,מרקובחצי[[#This Row],[עד ועד]]&lt;32)),1,IF(AND(V477=1,NOT(OR(מרקובחצי[[#This Row],[עד ועד]]&lt;J477,מרקובחצי[[#This Row],[עד ועד]]&gt;K477))),1,""))),"")</f>
        <v>1</v>
      </c>
      <c r="W478" s="19" t="str">
        <f>IF(מרקובחצי[[#This Row],[CycleNumber]]&gt;1,IF(AND(T477=1,מרקובחצי[[#This Row],[עד ועד]]&gt;31),1,IF(AND(W477=1,NOT(OR(מרקובחצי[[#This Row],[עד ועד]]&lt;J477,מרקובחצי[[#This Row],[עד ועד]]&gt;K477))),1,"")),"")</f>
        <v/>
      </c>
      <c r="X478" s="19" t="str">
        <f>IF(AND(מרקובחצי[[#This Row],[CycleNumber]]&lt;$B479,SUM(מרקובחצי[[#This Row],[11]],R479)=2),1,"")</f>
        <v/>
      </c>
      <c r="Y478" s="19" t="str">
        <f>IF(AND(מרקובחצי[[#This Row],[CycleNumber]]&lt;$B479,SUM(מרקובחצי[[#This Row],[11]],S479)=2),1,"")</f>
        <v/>
      </c>
      <c r="Z478" s="19" t="str">
        <f>IF(AND(מרקובחצי[[#This Row],[CycleNumber]]&lt;$B479,SUM(מרקובחצי[[#This Row],[13]],S479)=2),1,"")</f>
        <v/>
      </c>
      <c r="AA478" s="19" t="str">
        <f>IF(AND(מרקובחצי[[#This Row],[CycleNumber]]&lt;$B479,SUM(מרקובחצי[[#This Row],[13]],T479)=2),1,"")</f>
        <v/>
      </c>
      <c r="AB478" s="19" t="str">
        <f>IF(AND(מרקובחצי[[#This Row],[CycleNumber]]&lt;$B479,SUM(מרקובחצי[[#This Row],[21]],U479)=2),1,"")</f>
        <v/>
      </c>
      <c r="AC478" s="19" t="str">
        <f>IF(AND(מרקובחצי[[#This Row],[CycleNumber]]&lt;$B479,SUM(מרקובחצי[[#This Row],[21]],V479)=2),1,"")</f>
        <v/>
      </c>
      <c r="AD478" s="19" t="str">
        <f>IF(AND(מרקובחצי[[#This Row],[CycleNumber]]&lt;$B479,SUM(מרקובחצי[[#This Row],[23]],V479)=2),1,"")</f>
        <v/>
      </c>
      <c r="AE478" s="19" t="str">
        <f>IF(AND(מרקובחצי[[#This Row],[CycleNumber]]&lt;$B479,SUM(מרקובחצי[[#This Row],[23]],W479)=2),1,"")</f>
        <v/>
      </c>
      <c r="AF478" s="19" t="str">
        <f>IF(AND(מרקובחצי[[#This Row],[CycleNumber]]&lt;$B479,SUM(מרקובחצי[[#This Row],[31]],O479)=2),1,"")</f>
        <v/>
      </c>
      <c r="AG478" s="19" t="str">
        <f>IF(AND(מרקובחצי[[#This Row],[CycleNumber]]&lt;$B479,SUM(מרקובחצי[[#This Row],[31]],P479)=2),1,"")</f>
        <v/>
      </c>
      <c r="AH478" s="19" t="str">
        <f>IF(AND(מרקובחצי[[#This Row],[CycleNumber]]&lt;$B479,SUM(מרקובחצי[[#This Row],[31]],Q479)=2),1,"")</f>
        <v/>
      </c>
      <c r="AI478" s="19" t="str">
        <f>IF(AND(מרקובחצי[[#This Row],[CycleNumber]]&lt;$B479,SUM(U478:U479)=2),1,"")</f>
        <v/>
      </c>
      <c r="AJ478" s="19" t="str">
        <f>IF(AND(מרקובחצי[[#This Row],[CycleNumber]]&lt;$B479,SUM(מרקובחצי[[#This Row],[32]],O479)=2),1,"")</f>
        <v/>
      </c>
      <c r="AK478" s="19" t="str">
        <f>IF(AND(מרקובחצי[[#This Row],[CycleNumber]]&lt;$B479,SUM(מרקובחצי[[#This Row],[32]],P479)=2),1,"")</f>
        <v/>
      </c>
      <c r="AL478" s="19" t="str">
        <f>IF(AND(מרקובחצי[[#This Row],[CycleNumber]]&lt;$B479,SUM(מרקובחצי[[#This Row],[32]],Q479)=2),1,"")</f>
        <v/>
      </c>
      <c r="AM478" s="19">
        <f>IF(AND(מרקובחצי[[#This Row],[CycleNumber]]&lt;$B479,SUM(V478:V479)=2),1,"")</f>
        <v>1</v>
      </c>
      <c r="AN478" s="19" t="str">
        <f>IF(AND(מרקובחצי[[#This Row],[CycleNumber]]&lt;$B479,SUM(מרקובחצי[[#This Row],[33]],O479)=2),1,"")</f>
        <v/>
      </c>
      <c r="AO478" s="19" t="str">
        <f>IF(AND(מרקובחצי[[#This Row],[CycleNumber]]&lt;$B479,SUM(מרקובחצי[[#This Row],[33]],P479)=2),1,"")</f>
        <v/>
      </c>
      <c r="AP478" s="19" t="str">
        <f>IF(AND(מרקובחצי[[#This Row],[CycleNumber]]&lt;$B479,SUM(מרקובחצי[[#This Row],[33]],Q479)=2),1,"")</f>
        <v/>
      </c>
      <c r="AQ478" s="19" t="str">
        <f>IF(AND(מרקובחצי[[#This Row],[CycleNumber]]&lt;$B479,SUM(W478:W479)=2),1,"")</f>
        <v/>
      </c>
      <c r="AR478" s="19" t="str">
        <f>IF(AND(מרקובחצי[[#This Row],[CycleNumber]]&lt;$B479,SUM(מרקובחצי[[#This Row],[12]],S479)=2),1,"")</f>
        <v/>
      </c>
      <c r="AS478" s="19" t="str">
        <f>IF(AND(מרקובחצי[[#This Row],[CycleNumber]]&lt;$B479,SUM(מרקובחצי[[#This Row],[22]],V479)=2),1,"")</f>
        <v/>
      </c>
      <c r="AT478" s="21">
        <f>SUM(מרקובחצי[[#This Row],[11]:[33]])</f>
        <v>1</v>
      </c>
    </row>
    <row r="479" spans="1:46" ht="15.6" x14ac:dyDescent="0.25">
      <c r="A479" s="19" t="s">
        <v>50</v>
      </c>
      <c r="B479" s="19">
        <v>8</v>
      </c>
      <c r="C479">
        <v>28</v>
      </c>
      <c r="D479" s="19">
        <f>מרקובחצי[[#This Row],[LengthofCycle]]+1</f>
        <v>29</v>
      </c>
      <c r="E479" t="str">
        <f>IF(IFERROR(LOOKUP(מרקובחצי[[#This Row],[ClientID]],קביעויות[הפלגה]),FALSE)=מרקובחצי[[#This Row],[ClientID]],1,"")</f>
        <v/>
      </c>
      <c r="F479" t="str">
        <f>IF(IFERROR(LOOKUP(מרקובחצי[[#This Row],[ClientID]],סוגחציקבוע[S31]),FALSE)=מרקובחצי[[#This Row],[ClientID]],1,"")</f>
        <v/>
      </c>
      <c r="G479">
        <f>IF(IFERROR(LOOKUP(מרקובחצי[[#This Row],[ClientID]],סוגחציקבוע[S32]),FALSE)=מרקובחצי[[#This Row],[ClientID]],1,"")</f>
        <v>1</v>
      </c>
      <c r="H479" t="str">
        <f>IF(IFERROR(LOOKUP(מרקובחצי[[#This Row],[ClientID]],סוגחציקבוע[S33]),FALSE)=מרקובחצי[[#This Row],[ClientID]],1,"")</f>
        <v/>
      </c>
      <c r="I479" t="str">
        <f>IF(IFERROR(LOOKUP(מרקובחצי[[#This Row],[ClientID]],סוגחציקבוע[S32&amp;33]),FALSE)=מרקובחצי[[#This Row],[ClientID]],1,"")</f>
        <v/>
      </c>
      <c r="J479" s="19">
        <f>IF(SUM(מרקובחצי[[#This Row],[11]:[13]])=1,מרקובחצי[[#This Row],[עד ועד]],IF(SUM(R478:T479)=1,IF(מרקובחצי[[#This Row],[עד ועד]]&lt;J478,מרקובחצי[[#This Row],[עד ועד]],J478),J478))</f>
        <v>25</v>
      </c>
      <c r="K479" s="19">
        <f>IF(SUM(מרקובחצי[[#This Row],[11]:[13]])=1,מרקובחצי[[#This Row],[עד ועד]],IF(SUM(R478:T479)=1,IF(מרקובחצי[[#This Row],[עד ועד]]&gt;K478,מרקובחצי[[#This Row],[עד ועד]],K478),K478))</f>
        <v>38</v>
      </c>
      <c r="L479" s="19" t="str">
        <f>IF(AND(SUM(מרקובחצי[[#This Row],[31]:[33]])=1,SUM(U478:W478)=0),מרקובחצי[[#This Row],[מקס]]-מרקובחצי[[#This Row],[מינ]],"")</f>
        <v/>
      </c>
      <c r="M47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79" s="19" t="str">
        <f t="shared" si="7"/>
        <v>S32</v>
      </c>
      <c r="O479" s="19" t="str">
        <f>IF(מרקובחצי[[#This Row],[קבעה הפלגה?]]=1,"",IF(AND(מרקובחצי[[#This Row],[עד ועד]]&lt;29,OR(מרקובחצי[[#This Row],[CycleNumber]]=1,AND(U478=1,OR(מרקובחצי[[#This Row],[עד ועד]]&lt;J478,מרקובחצי[[#This Row],[עד ועד]]&gt;K478)),AND(V478=1,מרקובחצי[[#This Row],[עד ועד]]&lt;J478),W478=1)),1,""))</f>
        <v/>
      </c>
      <c r="P479" s="19" t="str">
        <f>IF(מרקובחצי[[#This Row],[קבעה הפלגה?]]=1,"",IF(AND(מרקובחצי[[#This Row],[עד ועד]]&gt;28,מרקובחצי[[#This Row],[עד ועד]]&lt;32,OR(מרקובחצי[[#This Row],[CycleNumber]]=1,AND(U478=1),AND(V478=1,OR(מרקובחצי[[#This Row],[עד ועד]]&lt;J478,מרקובחצי[[#This Row],[עד ועד]]&gt;K478)),W478=1)),1,""))</f>
        <v/>
      </c>
      <c r="Q479" s="19" t="str">
        <f>IF(מרקובחצי[[#This Row],[קבעה הפלגה?]]=1,"",IF(AND(מרקובחצי[[#This Row],[עד ועד]]&gt;31,OR(מרקובחצי[[#This Row],[CycleNumber]]=1,AND(U478=1),AND(V478=1,מרקובחצי[[#This Row],[עד ועד]]&gt;K478),AND(W478=1,OR(מרקובחצי[[#This Row],[עד ועד]]&gt;K478,מרקובחצי[[#This Row],[עד ועד]]&lt;J478)))),1,""))</f>
        <v/>
      </c>
      <c r="R479" s="19" t="str">
        <f>IF(מרקובחצי[[#This Row],[CycleNumber]]&gt;1,IF(AND(O478=1,מרקובחצי[[#This Row],[עד ועד]]&lt;29),1,""),"")</f>
        <v/>
      </c>
      <c r="S479" s="19" t="str">
        <f>IF(מרקובחצי[[#This Row],[CycleNumber]]&gt;1,IF(OR(AND(O478=1,מרקובחצי[[#This Row],[עד ועד]]&gt;28),AND(P478=1),AND(Q478=1,מרקובחצי[[#This Row],[עד ועד]]&lt;32)),1,""),"")</f>
        <v/>
      </c>
      <c r="T479" s="19" t="str">
        <f>IF(מרקובחצי[[#This Row],[CycleNumber]]&gt;1,IF(AND(Q478=1,מרקובחצי[[#This Row],[עד ועד]]&gt;31),1,""),"")</f>
        <v/>
      </c>
      <c r="U479" s="19" t="str">
        <f>IF(מרקובחצי[[#This Row],[CycleNumber]]&gt;1,IF(AND(R478=1,מרקובחצי[[#This Row],[עד ועד]]&lt;29),1,IF(AND(U478=1,NOT(OR(מרקובחצי[[#This Row],[עד ועד]]&lt;J478,מרקובחצי[[#This Row],[עד ועד]]&gt;K478))),1,"")),"")</f>
        <v/>
      </c>
      <c r="V479" s="19">
        <f>IF(מרקובחצי[[#This Row],[CycleNumber]]&gt;1,IF(AND(SUM(R478:T478)=1,מרקובחצי[[#This Row],[עד ועד]]&gt;28,מרקובחצי[[#This Row],[עד ועד]]&lt;32),1,IF(OR(S478=1,AND(R478=1,מרקובחצי[[#This Row],[עד ועד]]&gt;28),AND(T478=1,מרקובחצי[[#This Row],[עד ועד]]&lt;32)),1,IF(AND(V478=1,NOT(OR(מרקובחצי[[#This Row],[עד ועד]]&lt;J478,מרקובחצי[[#This Row],[עד ועד]]&gt;K478))),1,""))),"")</f>
        <v>1</v>
      </c>
      <c r="W479" s="19" t="str">
        <f>IF(מרקובחצי[[#This Row],[CycleNumber]]&gt;1,IF(AND(T478=1,מרקובחצי[[#This Row],[עד ועד]]&gt;31),1,IF(AND(W478=1,NOT(OR(מרקובחצי[[#This Row],[עד ועד]]&lt;J478,מרקובחצי[[#This Row],[עד ועד]]&gt;K478))),1,"")),"")</f>
        <v/>
      </c>
      <c r="X479" s="19" t="str">
        <f>IF(AND(מרקובחצי[[#This Row],[CycleNumber]]&lt;$B480,SUM(מרקובחצי[[#This Row],[11]],R480)=2),1,"")</f>
        <v/>
      </c>
      <c r="Y479" s="19" t="str">
        <f>IF(AND(מרקובחצי[[#This Row],[CycleNumber]]&lt;$B480,SUM(מרקובחצי[[#This Row],[11]],S480)=2),1,"")</f>
        <v/>
      </c>
      <c r="Z479" s="19" t="str">
        <f>IF(AND(מרקובחצי[[#This Row],[CycleNumber]]&lt;$B480,SUM(מרקובחצי[[#This Row],[13]],S480)=2),1,"")</f>
        <v/>
      </c>
      <c r="AA479" s="19" t="str">
        <f>IF(AND(מרקובחצי[[#This Row],[CycleNumber]]&lt;$B480,SUM(מרקובחצי[[#This Row],[13]],T480)=2),1,"")</f>
        <v/>
      </c>
      <c r="AB479" s="19" t="str">
        <f>IF(AND(מרקובחצי[[#This Row],[CycleNumber]]&lt;$B480,SUM(מרקובחצי[[#This Row],[21]],U480)=2),1,"")</f>
        <v/>
      </c>
      <c r="AC479" s="19" t="str">
        <f>IF(AND(מרקובחצי[[#This Row],[CycleNumber]]&lt;$B480,SUM(מרקובחצי[[#This Row],[21]],V480)=2),1,"")</f>
        <v/>
      </c>
      <c r="AD479" s="19" t="str">
        <f>IF(AND(מרקובחצי[[#This Row],[CycleNumber]]&lt;$B480,SUM(מרקובחצי[[#This Row],[23]],V480)=2),1,"")</f>
        <v/>
      </c>
      <c r="AE479" s="19" t="str">
        <f>IF(AND(מרקובחצי[[#This Row],[CycleNumber]]&lt;$B480,SUM(מרקובחצי[[#This Row],[23]],W480)=2),1,"")</f>
        <v/>
      </c>
      <c r="AF479" s="19" t="str">
        <f>IF(AND(מרקובחצי[[#This Row],[CycleNumber]]&lt;$B480,SUM(מרקובחצי[[#This Row],[31]],O480)=2),1,"")</f>
        <v/>
      </c>
      <c r="AG479" s="19" t="str">
        <f>IF(AND(מרקובחצי[[#This Row],[CycleNumber]]&lt;$B480,SUM(מרקובחצי[[#This Row],[31]],P480)=2),1,"")</f>
        <v/>
      </c>
      <c r="AH479" s="19" t="str">
        <f>IF(AND(מרקובחצי[[#This Row],[CycleNumber]]&lt;$B480,SUM(מרקובחצי[[#This Row],[31]],Q480)=2),1,"")</f>
        <v/>
      </c>
      <c r="AI479" s="19" t="str">
        <f>IF(AND(מרקובחצי[[#This Row],[CycleNumber]]&lt;$B480,SUM(U479:U480)=2),1,"")</f>
        <v/>
      </c>
      <c r="AJ479" s="19" t="str">
        <f>IF(AND(מרקובחצי[[#This Row],[CycleNumber]]&lt;$B480,SUM(מרקובחצי[[#This Row],[32]],O480)=2),1,"")</f>
        <v/>
      </c>
      <c r="AK479" s="19" t="str">
        <f>IF(AND(מרקובחצי[[#This Row],[CycleNumber]]&lt;$B480,SUM(מרקובחצי[[#This Row],[32]],P480)=2),1,"")</f>
        <v/>
      </c>
      <c r="AL479" s="19" t="str">
        <f>IF(AND(מרקובחצי[[#This Row],[CycleNumber]]&lt;$B480,SUM(מרקובחצי[[#This Row],[32]],Q480)=2),1,"")</f>
        <v/>
      </c>
      <c r="AM479" s="19">
        <f>IF(AND(מרקובחצי[[#This Row],[CycleNumber]]&lt;$B480,SUM(V479:V480)=2),1,"")</f>
        <v>1</v>
      </c>
      <c r="AN479" s="19" t="str">
        <f>IF(AND(מרקובחצי[[#This Row],[CycleNumber]]&lt;$B480,SUM(מרקובחצי[[#This Row],[33]],O480)=2),1,"")</f>
        <v/>
      </c>
      <c r="AO479" s="19" t="str">
        <f>IF(AND(מרקובחצי[[#This Row],[CycleNumber]]&lt;$B480,SUM(מרקובחצי[[#This Row],[33]],P480)=2),1,"")</f>
        <v/>
      </c>
      <c r="AP479" s="19" t="str">
        <f>IF(AND(מרקובחצי[[#This Row],[CycleNumber]]&lt;$B480,SUM(מרקובחצי[[#This Row],[33]],Q480)=2),1,"")</f>
        <v/>
      </c>
      <c r="AQ479" s="19" t="str">
        <f>IF(AND(מרקובחצי[[#This Row],[CycleNumber]]&lt;$B480,SUM(W479:W480)=2),1,"")</f>
        <v/>
      </c>
      <c r="AR479" s="19" t="str">
        <f>IF(AND(מרקובחצי[[#This Row],[CycleNumber]]&lt;$B480,SUM(מרקובחצי[[#This Row],[12]],S480)=2),1,"")</f>
        <v/>
      </c>
      <c r="AS479" s="19" t="str">
        <f>IF(AND(מרקובחצי[[#This Row],[CycleNumber]]&lt;$B480,SUM(מרקובחצי[[#This Row],[22]],V480)=2),1,"")</f>
        <v/>
      </c>
      <c r="AT479" s="21">
        <f>SUM(מרקובחצי[[#This Row],[11]:[33]])</f>
        <v>1</v>
      </c>
    </row>
    <row r="480" spans="1:46" ht="15.6" x14ac:dyDescent="0.25">
      <c r="A480" s="19" t="s">
        <v>50</v>
      </c>
      <c r="B480" s="19">
        <v>9</v>
      </c>
      <c r="C480">
        <v>30</v>
      </c>
      <c r="D480" s="19">
        <f>מרקובחצי[[#This Row],[LengthofCycle]]+1</f>
        <v>31</v>
      </c>
      <c r="E480" t="str">
        <f>IF(IFERROR(LOOKUP(מרקובחצי[[#This Row],[ClientID]],קביעויות[הפלגה]),FALSE)=מרקובחצי[[#This Row],[ClientID]],1,"")</f>
        <v/>
      </c>
      <c r="F480" t="str">
        <f>IF(IFERROR(LOOKUP(מרקובחצי[[#This Row],[ClientID]],סוגחציקבוע[S31]),FALSE)=מרקובחצי[[#This Row],[ClientID]],1,"")</f>
        <v/>
      </c>
      <c r="G480">
        <f>IF(IFERROR(LOOKUP(מרקובחצי[[#This Row],[ClientID]],סוגחציקבוע[S32]),FALSE)=מרקובחצי[[#This Row],[ClientID]],1,"")</f>
        <v>1</v>
      </c>
      <c r="H480" t="str">
        <f>IF(IFERROR(LOOKUP(מרקובחצי[[#This Row],[ClientID]],סוגחציקבוע[S33]),FALSE)=מרקובחצי[[#This Row],[ClientID]],1,"")</f>
        <v/>
      </c>
      <c r="I480" t="str">
        <f>IF(IFERROR(LOOKUP(מרקובחצי[[#This Row],[ClientID]],סוגחציקבוע[S32&amp;33]),FALSE)=מרקובחצי[[#This Row],[ClientID]],1,"")</f>
        <v/>
      </c>
      <c r="J480" s="19">
        <f>IF(SUM(מרקובחצי[[#This Row],[11]:[13]])=1,מרקובחצי[[#This Row],[עד ועד]],IF(SUM(R479:T480)=1,IF(מרקובחצי[[#This Row],[עד ועד]]&lt;J479,מרקובחצי[[#This Row],[עד ועד]],J479),J479))</f>
        <v>25</v>
      </c>
      <c r="K480" s="19">
        <f>IF(SUM(מרקובחצי[[#This Row],[11]:[13]])=1,מרקובחצי[[#This Row],[עד ועד]],IF(SUM(R479:T480)=1,IF(מרקובחצי[[#This Row],[עד ועד]]&gt;K479,מרקובחצי[[#This Row],[עד ועד]],K479),K479))</f>
        <v>38</v>
      </c>
      <c r="L480" s="19" t="str">
        <f>IF(AND(SUM(מרקובחצי[[#This Row],[31]:[33]])=1,SUM(U479:W479)=0),מרקובחצי[[#This Row],[מקס]]-מרקובחצי[[#This Row],[מינ]],"")</f>
        <v/>
      </c>
      <c r="M48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80" s="19" t="str">
        <f t="shared" si="7"/>
        <v>S32</v>
      </c>
      <c r="O480" s="19" t="str">
        <f>IF(מרקובחצי[[#This Row],[קבעה הפלגה?]]=1,"",IF(AND(מרקובחצי[[#This Row],[עד ועד]]&lt;29,OR(מרקובחצי[[#This Row],[CycleNumber]]=1,AND(U479=1,OR(מרקובחצי[[#This Row],[עד ועד]]&lt;J479,מרקובחצי[[#This Row],[עד ועד]]&gt;K479)),AND(V479=1,מרקובחצי[[#This Row],[עד ועד]]&lt;J479),W479=1)),1,""))</f>
        <v/>
      </c>
      <c r="P480" s="19" t="str">
        <f>IF(מרקובחצי[[#This Row],[קבעה הפלגה?]]=1,"",IF(AND(מרקובחצי[[#This Row],[עד ועד]]&gt;28,מרקובחצי[[#This Row],[עד ועד]]&lt;32,OR(מרקובחצי[[#This Row],[CycleNumber]]=1,AND(U479=1),AND(V479=1,OR(מרקובחצי[[#This Row],[עד ועד]]&lt;J479,מרקובחצי[[#This Row],[עד ועד]]&gt;K479)),W479=1)),1,""))</f>
        <v/>
      </c>
      <c r="Q480" s="19" t="str">
        <f>IF(מרקובחצי[[#This Row],[קבעה הפלגה?]]=1,"",IF(AND(מרקובחצי[[#This Row],[עד ועד]]&gt;31,OR(מרקובחצי[[#This Row],[CycleNumber]]=1,AND(U479=1),AND(V479=1,מרקובחצי[[#This Row],[עד ועד]]&gt;K479),AND(W479=1,OR(מרקובחצי[[#This Row],[עד ועד]]&gt;K479,מרקובחצי[[#This Row],[עד ועד]]&lt;J479)))),1,""))</f>
        <v/>
      </c>
      <c r="R480" s="19" t="str">
        <f>IF(מרקובחצי[[#This Row],[CycleNumber]]&gt;1,IF(AND(O479=1,מרקובחצי[[#This Row],[עד ועד]]&lt;29),1,""),"")</f>
        <v/>
      </c>
      <c r="S480" s="19" t="str">
        <f>IF(מרקובחצי[[#This Row],[CycleNumber]]&gt;1,IF(OR(AND(O479=1,מרקובחצי[[#This Row],[עד ועד]]&gt;28),AND(P479=1),AND(Q479=1,מרקובחצי[[#This Row],[עד ועד]]&lt;32)),1,""),"")</f>
        <v/>
      </c>
      <c r="T480" s="19" t="str">
        <f>IF(מרקובחצי[[#This Row],[CycleNumber]]&gt;1,IF(AND(Q479=1,מרקובחצי[[#This Row],[עד ועד]]&gt;31),1,""),"")</f>
        <v/>
      </c>
      <c r="U480" s="19" t="str">
        <f>IF(מרקובחצי[[#This Row],[CycleNumber]]&gt;1,IF(AND(R479=1,מרקובחצי[[#This Row],[עד ועד]]&lt;29),1,IF(AND(U479=1,NOT(OR(מרקובחצי[[#This Row],[עד ועד]]&lt;J479,מרקובחצי[[#This Row],[עד ועד]]&gt;K479))),1,"")),"")</f>
        <v/>
      </c>
      <c r="V480" s="19">
        <f>IF(מרקובחצי[[#This Row],[CycleNumber]]&gt;1,IF(AND(SUM(R479:T479)=1,מרקובחצי[[#This Row],[עד ועד]]&gt;28,מרקובחצי[[#This Row],[עד ועד]]&lt;32),1,IF(OR(S479=1,AND(R479=1,מרקובחצי[[#This Row],[עד ועד]]&gt;28),AND(T479=1,מרקובחצי[[#This Row],[עד ועד]]&lt;32)),1,IF(AND(V479=1,NOT(OR(מרקובחצי[[#This Row],[עד ועד]]&lt;J479,מרקובחצי[[#This Row],[עד ועד]]&gt;K479))),1,""))),"")</f>
        <v>1</v>
      </c>
      <c r="W480" s="19" t="str">
        <f>IF(מרקובחצי[[#This Row],[CycleNumber]]&gt;1,IF(AND(T479=1,מרקובחצי[[#This Row],[עד ועד]]&gt;31),1,IF(AND(W479=1,NOT(OR(מרקובחצי[[#This Row],[עד ועד]]&lt;J479,מרקובחצי[[#This Row],[עד ועד]]&gt;K479))),1,"")),"")</f>
        <v/>
      </c>
      <c r="X480" s="19" t="str">
        <f>IF(AND(מרקובחצי[[#This Row],[CycleNumber]]&lt;$B481,SUM(מרקובחצי[[#This Row],[11]],R481)=2),1,"")</f>
        <v/>
      </c>
      <c r="Y480" s="19" t="str">
        <f>IF(AND(מרקובחצי[[#This Row],[CycleNumber]]&lt;$B481,SUM(מרקובחצי[[#This Row],[11]],S481)=2),1,"")</f>
        <v/>
      </c>
      <c r="Z480" s="19" t="str">
        <f>IF(AND(מרקובחצי[[#This Row],[CycleNumber]]&lt;$B481,SUM(מרקובחצי[[#This Row],[13]],S481)=2),1,"")</f>
        <v/>
      </c>
      <c r="AA480" s="19" t="str">
        <f>IF(AND(מרקובחצי[[#This Row],[CycleNumber]]&lt;$B481,SUM(מרקובחצי[[#This Row],[13]],T481)=2),1,"")</f>
        <v/>
      </c>
      <c r="AB480" s="19" t="str">
        <f>IF(AND(מרקובחצי[[#This Row],[CycleNumber]]&lt;$B481,SUM(מרקובחצי[[#This Row],[21]],U481)=2),1,"")</f>
        <v/>
      </c>
      <c r="AC480" s="19" t="str">
        <f>IF(AND(מרקובחצי[[#This Row],[CycleNumber]]&lt;$B481,SUM(מרקובחצי[[#This Row],[21]],V481)=2),1,"")</f>
        <v/>
      </c>
      <c r="AD480" s="19" t="str">
        <f>IF(AND(מרקובחצי[[#This Row],[CycleNumber]]&lt;$B481,SUM(מרקובחצי[[#This Row],[23]],V481)=2),1,"")</f>
        <v/>
      </c>
      <c r="AE480" s="19" t="str">
        <f>IF(AND(מרקובחצי[[#This Row],[CycleNumber]]&lt;$B481,SUM(מרקובחצי[[#This Row],[23]],W481)=2),1,"")</f>
        <v/>
      </c>
      <c r="AF480" s="19" t="str">
        <f>IF(AND(מרקובחצי[[#This Row],[CycleNumber]]&lt;$B481,SUM(מרקובחצי[[#This Row],[31]],O481)=2),1,"")</f>
        <v/>
      </c>
      <c r="AG480" s="19" t="str">
        <f>IF(AND(מרקובחצי[[#This Row],[CycleNumber]]&lt;$B481,SUM(מרקובחצי[[#This Row],[31]],P481)=2),1,"")</f>
        <v/>
      </c>
      <c r="AH480" s="19" t="str">
        <f>IF(AND(מרקובחצי[[#This Row],[CycleNumber]]&lt;$B481,SUM(מרקובחצי[[#This Row],[31]],Q481)=2),1,"")</f>
        <v/>
      </c>
      <c r="AI480" s="19" t="str">
        <f>IF(AND(מרקובחצי[[#This Row],[CycleNumber]]&lt;$B481,SUM(U480:U481)=2),1,"")</f>
        <v/>
      </c>
      <c r="AJ480" s="19" t="str">
        <f>IF(AND(מרקובחצי[[#This Row],[CycleNumber]]&lt;$B481,SUM(מרקובחצי[[#This Row],[32]],O481)=2),1,"")</f>
        <v/>
      </c>
      <c r="AK480" s="19" t="str">
        <f>IF(AND(מרקובחצי[[#This Row],[CycleNumber]]&lt;$B481,SUM(מרקובחצי[[#This Row],[32]],P481)=2),1,"")</f>
        <v/>
      </c>
      <c r="AL480" s="19" t="str">
        <f>IF(AND(מרקובחצי[[#This Row],[CycleNumber]]&lt;$B481,SUM(מרקובחצי[[#This Row],[32]],Q481)=2),1,"")</f>
        <v/>
      </c>
      <c r="AM480" s="19">
        <f>IF(AND(מרקובחצי[[#This Row],[CycleNumber]]&lt;$B481,SUM(V480:V481)=2),1,"")</f>
        <v>1</v>
      </c>
      <c r="AN480" s="19" t="str">
        <f>IF(AND(מרקובחצי[[#This Row],[CycleNumber]]&lt;$B481,SUM(מרקובחצי[[#This Row],[33]],O481)=2),1,"")</f>
        <v/>
      </c>
      <c r="AO480" s="19" t="str">
        <f>IF(AND(מרקובחצי[[#This Row],[CycleNumber]]&lt;$B481,SUM(מרקובחצי[[#This Row],[33]],P481)=2),1,"")</f>
        <v/>
      </c>
      <c r="AP480" s="19" t="str">
        <f>IF(AND(מרקובחצי[[#This Row],[CycleNumber]]&lt;$B481,SUM(מרקובחצי[[#This Row],[33]],Q481)=2),1,"")</f>
        <v/>
      </c>
      <c r="AQ480" s="19" t="str">
        <f>IF(AND(מרקובחצי[[#This Row],[CycleNumber]]&lt;$B481,SUM(W480:W481)=2),1,"")</f>
        <v/>
      </c>
      <c r="AR480" s="19" t="str">
        <f>IF(AND(מרקובחצי[[#This Row],[CycleNumber]]&lt;$B481,SUM(מרקובחצי[[#This Row],[12]],S481)=2),1,"")</f>
        <v/>
      </c>
      <c r="AS480" s="19" t="str">
        <f>IF(AND(מרקובחצי[[#This Row],[CycleNumber]]&lt;$B481,SUM(מרקובחצי[[#This Row],[22]],V481)=2),1,"")</f>
        <v/>
      </c>
      <c r="AT480" s="21">
        <f>SUM(מרקובחצי[[#This Row],[11]:[33]])</f>
        <v>1</v>
      </c>
    </row>
    <row r="481" spans="1:46" ht="15.6" x14ac:dyDescent="0.25">
      <c r="A481" s="19" t="s">
        <v>50</v>
      </c>
      <c r="B481" s="19">
        <v>10</v>
      </c>
      <c r="C481">
        <v>34</v>
      </c>
      <c r="D481" s="19">
        <f>מרקובחצי[[#This Row],[LengthofCycle]]+1</f>
        <v>35</v>
      </c>
      <c r="E481" t="str">
        <f>IF(IFERROR(LOOKUP(מרקובחצי[[#This Row],[ClientID]],קביעויות[הפלגה]),FALSE)=מרקובחצי[[#This Row],[ClientID]],1,"")</f>
        <v/>
      </c>
      <c r="F481" t="str">
        <f>IF(IFERROR(LOOKUP(מרקובחצי[[#This Row],[ClientID]],סוגחציקבוע[S31]),FALSE)=מרקובחצי[[#This Row],[ClientID]],1,"")</f>
        <v/>
      </c>
      <c r="G481">
        <f>IF(IFERROR(LOOKUP(מרקובחצי[[#This Row],[ClientID]],סוגחציקבוע[S32]),FALSE)=מרקובחצי[[#This Row],[ClientID]],1,"")</f>
        <v>1</v>
      </c>
      <c r="H481" t="str">
        <f>IF(IFERROR(LOOKUP(מרקובחצי[[#This Row],[ClientID]],סוגחציקבוע[S33]),FALSE)=מרקובחצי[[#This Row],[ClientID]],1,"")</f>
        <v/>
      </c>
      <c r="I481" t="str">
        <f>IF(IFERROR(LOOKUP(מרקובחצי[[#This Row],[ClientID]],סוגחציקבוע[S32&amp;33]),FALSE)=מרקובחצי[[#This Row],[ClientID]],1,"")</f>
        <v/>
      </c>
      <c r="J481" s="19">
        <f>IF(SUM(מרקובחצי[[#This Row],[11]:[13]])=1,מרקובחצי[[#This Row],[עד ועד]],IF(SUM(R480:T481)=1,IF(מרקובחצי[[#This Row],[עד ועד]]&lt;J480,מרקובחצי[[#This Row],[עד ועד]],J480),J480))</f>
        <v>25</v>
      </c>
      <c r="K481" s="19">
        <f>IF(SUM(מרקובחצי[[#This Row],[11]:[13]])=1,מרקובחצי[[#This Row],[עד ועד]],IF(SUM(R480:T481)=1,IF(מרקובחצי[[#This Row],[עד ועד]]&gt;K480,מרקובחצי[[#This Row],[עד ועד]],K480),K480))</f>
        <v>38</v>
      </c>
      <c r="L481" s="19" t="str">
        <f>IF(AND(SUM(מרקובחצי[[#This Row],[31]:[33]])=1,SUM(U480:W480)=0),מרקובחצי[[#This Row],[מקס]]-מרקובחצי[[#This Row],[מינ]],"")</f>
        <v/>
      </c>
      <c r="M48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81" s="19" t="str">
        <f t="shared" si="7"/>
        <v>S32</v>
      </c>
      <c r="O481" s="19" t="str">
        <f>IF(מרקובחצי[[#This Row],[קבעה הפלגה?]]=1,"",IF(AND(מרקובחצי[[#This Row],[עד ועד]]&lt;29,OR(מרקובחצי[[#This Row],[CycleNumber]]=1,AND(U480=1,OR(מרקובחצי[[#This Row],[עד ועד]]&lt;J480,מרקובחצי[[#This Row],[עד ועד]]&gt;K480)),AND(V480=1,מרקובחצי[[#This Row],[עד ועד]]&lt;J480),W480=1)),1,""))</f>
        <v/>
      </c>
      <c r="P481" s="19" t="str">
        <f>IF(מרקובחצי[[#This Row],[קבעה הפלגה?]]=1,"",IF(AND(מרקובחצי[[#This Row],[עד ועד]]&gt;28,מרקובחצי[[#This Row],[עד ועד]]&lt;32,OR(מרקובחצי[[#This Row],[CycleNumber]]=1,AND(U480=1),AND(V480=1,OR(מרקובחצי[[#This Row],[עד ועד]]&lt;J480,מרקובחצי[[#This Row],[עד ועד]]&gt;K480)),W480=1)),1,""))</f>
        <v/>
      </c>
      <c r="Q481" s="19" t="str">
        <f>IF(מרקובחצי[[#This Row],[קבעה הפלגה?]]=1,"",IF(AND(מרקובחצי[[#This Row],[עד ועד]]&gt;31,OR(מרקובחצי[[#This Row],[CycleNumber]]=1,AND(U480=1),AND(V480=1,מרקובחצי[[#This Row],[עד ועד]]&gt;K480),AND(W480=1,OR(מרקובחצי[[#This Row],[עד ועד]]&gt;K480,מרקובחצי[[#This Row],[עד ועד]]&lt;J480)))),1,""))</f>
        <v/>
      </c>
      <c r="R481" s="19" t="str">
        <f>IF(מרקובחצי[[#This Row],[CycleNumber]]&gt;1,IF(AND(O480=1,מרקובחצי[[#This Row],[עד ועד]]&lt;29),1,""),"")</f>
        <v/>
      </c>
      <c r="S481" s="19" t="str">
        <f>IF(מרקובחצי[[#This Row],[CycleNumber]]&gt;1,IF(OR(AND(O480=1,מרקובחצי[[#This Row],[עד ועד]]&gt;28),AND(P480=1),AND(Q480=1,מרקובחצי[[#This Row],[עד ועד]]&lt;32)),1,""),"")</f>
        <v/>
      </c>
      <c r="T481" s="19" t="str">
        <f>IF(מרקובחצי[[#This Row],[CycleNumber]]&gt;1,IF(AND(Q480=1,מרקובחצי[[#This Row],[עד ועד]]&gt;31),1,""),"")</f>
        <v/>
      </c>
      <c r="U481" s="19" t="str">
        <f>IF(מרקובחצי[[#This Row],[CycleNumber]]&gt;1,IF(AND(R480=1,מרקובחצי[[#This Row],[עד ועד]]&lt;29),1,IF(AND(U480=1,NOT(OR(מרקובחצי[[#This Row],[עד ועד]]&lt;J480,מרקובחצי[[#This Row],[עד ועד]]&gt;K480))),1,"")),"")</f>
        <v/>
      </c>
      <c r="V481" s="19">
        <f>IF(מרקובחצי[[#This Row],[CycleNumber]]&gt;1,IF(AND(SUM(R480:T480)=1,מרקובחצי[[#This Row],[עד ועד]]&gt;28,מרקובחצי[[#This Row],[עד ועד]]&lt;32),1,IF(OR(S480=1,AND(R480=1,מרקובחצי[[#This Row],[עד ועד]]&gt;28),AND(T480=1,מרקובחצי[[#This Row],[עד ועד]]&lt;32)),1,IF(AND(V480=1,NOT(OR(מרקובחצי[[#This Row],[עד ועד]]&lt;J480,מרקובחצי[[#This Row],[עד ועד]]&gt;K480))),1,""))),"")</f>
        <v>1</v>
      </c>
      <c r="W481" s="19" t="str">
        <f>IF(מרקובחצי[[#This Row],[CycleNumber]]&gt;1,IF(AND(T480=1,מרקובחצי[[#This Row],[עד ועד]]&gt;31),1,IF(AND(W480=1,NOT(OR(מרקובחצי[[#This Row],[עד ועד]]&lt;J480,מרקובחצי[[#This Row],[עד ועד]]&gt;K480))),1,"")),"")</f>
        <v/>
      </c>
      <c r="X481" s="19" t="str">
        <f>IF(AND(מרקובחצי[[#This Row],[CycleNumber]]&lt;$B482,SUM(מרקובחצי[[#This Row],[11]],R482)=2),1,"")</f>
        <v/>
      </c>
      <c r="Y481" s="19" t="str">
        <f>IF(AND(מרקובחצי[[#This Row],[CycleNumber]]&lt;$B482,SUM(מרקובחצי[[#This Row],[11]],S482)=2),1,"")</f>
        <v/>
      </c>
      <c r="Z481" s="19" t="str">
        <f>IF(AND(מרקובחצי[[#This Row],[CycleNumber]]&lt;$B482,SUM(מרקובחצי[[#This Row],[13]],S482)=2),1,"")</f>
        <v/>
      </c>
      <c r="AA481" s="19" t="str">
        <f>IF(AND(מרקובחצי[[#This Row],[CycleNumber]]&lt;$B482,SUM(מרקובחצי[[#This Row],[13]],T482)=2),1,"")</f>
        <v/>
      </c>
      <c r="AB481" s="19" t="str">
        <f>IF(AND(מרקובחצי[[#This Row],[CycleNumber]]&lt;$B482,SUM(מרקובחצי[[#This Row],[21]],U482)=2),1,"")</f>
        <v/>
      </c>
      <c r="AC481" s="19" t="str">
        <f>IF(AND(מרקובחצי[[#This Row],[CycleNumber]]&lt;$B482,SUM(מרקובחצי[[#This Row],[21]],V482)=2),1,"")</f>
        <v/>
      </c>
      <c r="AD481" s="19" t="str">
        <f>IF(AND(מרקובחצי[[#This Row],[CycleNumber]]&lt;$B482,SUM(מרקובחצי[[#This Row],[23]],V482)=2),1,"")</f>
        <v/>
      </c>
      <c r="AE481" s="19" t="str">
        <f>IF(AND(מרקובחצי[[#This Row],[CycleNumber]]&lt;$B482,SUM(מרקובחצי[[#This Row],[23]],W482)=2),1,"")</f>
        <v/>
      </c>
      <c r="AF481" s="19" t="str">
        <f>IF(AND(מרקובחצי[[#This Row],[CycleNumber]]&lt;$B482,SUM(מרקובחצי[[#This Row],[31]],O482)=2),1,"")</f>
        <v/>
      </c>
      <c r="AG481" s="19" t="str">
        <f>IF(AND(מרקובחצי[[#This Row],[CycleNumber]]&lt;$B482,SUM(מרקובחצי[[#This Row],[31]],P482)=2),1,"")</f>
        <v/>
      </c>
      <c r="AH481" s="19" t="str">
        <f>IF(AND(מרקובחצי[[#This Row],[CycleNumber]]&lt;$B482,SUM(מרקובחצי[[#This Row],[31]],Q482)=2),1,"")</f>
        <v/>
      </c>
      <c r="AI481" s="19" t="str">
        <f>IF(AND(מרקובחצי[[#This Row],[CycleNumber]]&lt;$B482,SUM(U481:U482)=2),1,"")</f>
        <v/>
      </c>
      <c r="AJ481" s="19" t="str">
        <f>IF(AND(מרקובחצי[[#This Row],[CycleNumber]]&lt;$B482,SUM(מרקובחצי[[#This Row],[32]],O482)=2),1,"")</f>
        <v/>
      </c>
      <c r="AK481" s="19" t="str">
        <f>IF(AND(מרקובחצי[[#This Row],[CycleNumber]]&lt;$B482,SUM(מרקובחצי[[#This Row],[32]],P482)=2),1,"")</f>
        <v/>
      </c>
      <c r="AL481" s="19">
        <f>IF(AND(מרקובחצי[[#This Row],[CycleNumber]]&lt;$B482,SUM(מרקובחצי[[#This Row],[32]],Q482)=2),1,"")</f>
        <v>1</v>
      </c>
      <c r="AM481" s="19" t="str">
        <f>IF(AND(מרקובחצי[[#This Row],[CycleNumber]]&lt;$B482,SUM(V481:V482)=2),1,"")</f>
        <v/>
      </c>
      <c r="AN481" s="19" t="str">
        <f>IF(AND(מרקובחצי[[#This Row],[CycleNumber]]&lt;$B482,SUM(מרקובחצי[[#This Row],[33]],O482)=2),1,"")</f>
        <v/>
      </c>
      <c r="AO481" s="19" t="str">
        <f>IF(AND(מרקובחצי[[#This Row],[CycleNumber]]&lt;$B482,SUM(מרקובחצי[[#This Row],[33]],P482)=2),1,"")</f>
        <v/>
      </c>
      <c r="AP481" s="19" t="str">
        <f>IF(AND(מרקובחצי[[#This Row],[CycleNumber]]&lt;$B482,SUM(מרקובחצי[[#This Row],[33]],Q482)=2),1,"")</f>
        <v/>
      </c>
      <c r="AQ481" s="19" t="str">
        <f>IF(AND(מרקובחצי[[#This Row],[CycleNumber]]&lt;$B482,SUM(W481:W482)=2),1,"")</f>
        <v/>
      </c>
      <c r="AR481" s="19" t="str">
        <f>IF(AND(מרקובחצי[[#This Row],[CycleNumber]]&lt;$B482,SUM(מרקובחצי[[#This Row],[12]],S482)=2),1,"")</f>
        <v/>
      </c>
      <c r="AS481" s="19" t="str">
        <f>IF(AND(מרקובחצי[[#This Row],[CycleNumber]]&lt;$B482,SUM(מרקובחצי[[#This Row],[22]],V482)=2),1,"")</f>
        <v/>
      </c>
      <c r="AT481" s="21">
        <f>SUM(מרקובחצי[[#This Row],[11]:[33]])</f>
        <v>1</v>
      </c>
    </row>
    <row r="482" spans="1:46" ht="15.6" x14ac:dyDescent="0.25">
      <c r="A482" s="19" t="s">
        <v>50</v>
      </c>
      <c r="B482" s="19">
        <v>11</v>
      </c>
      <c r="C482">
        <v>39</v>
      </c>
      <c r="D482" s="19">
        <f>מרקובחצי[[#This Row],[LengthofCycle]]+1</f>
        <v>40</v>
      </c>
      <c r="E482" t="str">
        <f>IF(IFERROR(LOOKUP(מרקובחצי[[#This Row],[ClientID]],קביעויות[הפלגה]),FALSE)=מרקובחצי[[#This Row],[ClientID]],1,"")</f>
        <v/>
      </c>
      <c r="F482" t="str">
        <f>IF(IFERROR(LOOKUP(מרקובחצי[[#This Row],[ClientID]],סוגחציקבוע[S31]),FALSE)=מרקובחצי[[#This Row],[ClientID]],1,"")</f>
        <v/>
      </c>
      <c r="G482">
        <f>IF(IFERROR(LOOKUP(מרקובחצי[[#This Row],[ClientID]],סוגחציקבוע[S32]),FALSE)=מרקובחצי[[#This Row],[ClientID]],1,"")</f>
        <v>1</v>
      </c>
      <c r="H482" t="str">
        <f>IF(IFERROR(LOOKUP(מרקובחצי[[#This Row],[ClientID]],סוגחציקבוע[S33]),FALSE)=מרקובחצי[[#This Row],[ClientID]],1,"")</f>
        <v/>
      </c>
      <c r="I482" t="str">
        <f>IF(IFERROR(LOOKUP(מרקובחצי[[#This Row],[ClientID]],סוגחציקבוע[S32&amp;33]),FALSE)=מרקובחצי[[#This Row],[ClientID]],1,"")</f>
        <v/>
      </c>
      <c r="J482" s="19">
        <f>IF(SUM(מרקובחצי[[#This Row],[11]:[13]])=1,מרקובחצי[[#This Row],[עד ועד]],IF(SUM(R481:T482)=1,IF(מרקובחצי[[#This Row],[עד ועד]]&lt;J481,מרקובחצי[[#This Row],[עד ועד]],J481),J481))</f>
        <v>40</v>
      </c>
      <c r="K482" s="19">
        <f>IF(SUM(מרקובחצי[[#This Row],[11]:[13]])=1,מרקובחצי[[#This Row],[עד ועד]],IF(SUM(R481:T482)=1,IF(מרקובחצי[[#This Row],[עד ועד]]&gt;K481,מרקובחצי[[#This Row],[עד ועד]],K481),K481))</f>
        <v>40</v>
      </c>
      <c r="L482" s="19" t="str">
        <f>IF(AND(SUM(מרקובחצי[[#This Row],[31]:[33]])=1,SUM(U481:W481)=0),מרקובחצי[[#This Row],[מקס]]-מרקובחצי[[#This Row],[מינ]],"")</f>
        <v/>
      </c>
      <c r="M48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482" s="19" t="str">
        <f t="shared" si="7"/>
        <v>S32</v>
      </c>
      <c r="O482" s="19" t="str">
        <f>IF(מרקובחצי[[#This Row],[קבעה הפלגה?]]=1,"",IF(AND(מרקובחצי[[#This Row],[עד ועד]]&lt;29,OR(מרקובחצי[[#This Row],[CycleNumber]]=1,AND(U481=1,OR(מרקובחצי[[#This Row],[עד ועד]]&lt;J481,מרקובחצי[[#This Row],[עד ועד]]&gt;K481)),AND(V481=1,מרקובחצי[[#This Row],[עד ועד]]&lt;J481),W481=1)),1,""))</f>
        <v/>
      </c>
      <c r="P482" s="19" t="str">
        <f>IF(מרקובחצי[[#This Row],[קבעה הפלגה?]]=1,"",IF(AND(מרקובחצי[[#This Row],[עד ועד]]&gt;28,מרקובחצי[[#This Row],[עד ועד]]&lt;32,OR(מרקובחצי[[#This Row],[CycleNumber]]=1,AND(U481=1),AND(V481=1,OR(מרקובחצי[[#This Row],[עד ועד]]&lt;J481,מרקובחצי[[#This Row],[עד ועד]]&gt;K481)),W481=1)),1,""))</f>
        <v/>
      </c>
      <c r="Q482" s="19">
        <f>IF(מרקובחצי[[#This Row],[קבעה הפלגה?]]=1,"",IF(AND(מרקובחצי[[#This Row],[עד ועד]]&gt;31,OR(מרקובחצי[[#This Row],[CycleNumber]]=1,AND(U481=1),AND(V481=1,מרקובחצי[[#This Row],[עד ועד]]&gt;K481),AND(W481=1,OR(מרקובחצי[[#This Row],[עד ועד]]&gt;K481,מרקובחצי[[#This Row],[עד ועד]]&lt;J481)))),1,""))</f>
        <v>1</v>
      </c>
      <c r="R482" s="19" t="str">
        <f>IF(מרקובחצי[[#This Row],[CycleNumber]]&gt;1,IF(AND(O481=1,מרקובחצי[[#This Row],[עד ועד]]&lt;29),1,""),"")</f>
        <v/>
      </c>
      <c r="S482" s="19" t="str">
        <f>IF(מרקובחצי[[#This Row],[CycleNumber]]&gt;1,IF(OR(AND(O481=1,מרקובחצי[[#This Row],[עד ועד]]&gt;28),AND(P481=1),AND(Q481=1,מרקובחצי[[#This Row],[עד ועד]]&lt;32)),1,""),"")</f>
        <v/>
      </c>
      <c r="T482" s="19" t="str">
        <f>IF(מרקובחצי[[#This Row],[CycleNumber]]&gt;1,IF(AND(Q481=1,מרקובחצי[[#This Row],[עד ועד]]&gt;31),1,""),"")</f>
        <v/>
      </c>
      <c r="U482" s="19" t="str">
        <f>IF(מרקובחצי[[#This Row],[CycleNumber]]&gt;1,IF(AND(R481=1,מרקובחצי[[#This Row],[עד ועד]]&lt;29),1,IF(AND(U481=1,NOT(OR(מרקובחצי[[#This Row],[עד ועד]]&lt;J481,מרקובחצי[[#This Row],[עד ועד]]&gt;K481))),1,"")),"")</f>
        <v/>
      </c>
      <c r="V482" s="19" t="str">
        <f>IF(מרקובחצי[[#This Row],[CycleNumber]]&gt;1,IF(AND(SUM(R481:T481)=1,מרקובחצי[[#This Row],[עד ועד]]&gt;28,מרקובחצי[[#This Row],[עד ועד]]&lt;32),1,IF(OR(S481=1,AND(R481=1,מרקובחצי[[#This Row],[עד ועד]]&gt;28),AND(T481=1,מרקובחצי[[#This Row],[עד ועד]]&lt;32)),1,IF(AND(V481=1,NOT(OR(מרקובחצי[[#This Row],[עד ועד]]&lt;J481,מרקובחצי[[#This Row],[עד ועד]]&gt;K481))),1,""))),"")</f>
        <v/>
      </c>
      <c r="W482" s="19" t="str">
        <f>IF(מרקובחצי[[#This Row],[CycleNumber]]&gt;1,IF(AND(T481=1,מרקובחצי[[#This Row],[עד ועד]]&gt;31),1,IF(AND(W481=1,NOT(OR(מרקובחצי[[#This Row],[עד ועד]]&lt;J481,מרקובחצי[[#This Row],[עד ועד]]&gt;K481))),1,"")),"")</f>
        <v/>
      </c>
      <c r="X482" s="19" t="str">
        <f>IF(AND(מרקובחצי[[#This Row],[CycleNumber]]&lt;$B483,SUM(מרקובחצי[[#This Row],[11]],R483)=2),1,"")</f>
        <v/>
      </c>
      <c r="Y482" s="19" t="str">
        <f>IF(AND(מרקובחצי[[#This Row],[CycleNumber]]&lt;$B483,SUM(מרקובחצי[[#This Row],[11]],S483)=2),1,"")</f>
        <v/>
      </c>
      <c r="Z482" s="19">
        <f>IF(AND(מרקובחצי[[#This Row],[CycleNumber]]&lt;$B483,SUM(מרקובחצי[[#This Row],[13]],S483)=2),1,"")</f>
        <v>1</v>
      </c>
      <c r="AA482" s="19" t="str">
        <f>IF(AND(מרקובחצי[[#This Row],[CycleNumber]]&lt;$B483,SUM(מרקובחצי[[#This Row],[13]],T483)=2),1,"")</f>
        <v/>
      </c>
      <c r="AB482" s="19" t="str">
        <f>IF(AND(מרקובחצי[[#This Row],[CycleNumber]]&lt;$B483,SUM(מרקובחצי[[#This Row],[21]],U483)=2),1,"")</f>
        <v/>
      </c>
      <c r="AC482" s="19" t="str">
        <f>IF(AND(מרקובחצי[[#This Row],[CycleNumber]]&lt;$B483,SUM(מרקובחצי[[#This Row],[21]],V483)=2),1,"")</f>
        <v/>
      </c>
      <c r="AD482" s="19" t="str">
        <f>IF(AND(מרקובחצי[[#This Row],[CycleNumber]]&lt;$B483,SUM(מרקובחצי[[#This Row],[23]],V483)=2),1,"")</f>
        <v/>
      </c>
      <c r="AE482" s="19" t="str">
        <f>IF(AND(מרקובחצי[[#This Row],[CycleNumber]]&lt;$B483,SUM(מרקובחצי[[#This Row],[23]],W483)=2),1,"")</f>
        <v/>
      </c>
      <c r="AF482" s="19" t="str">
        <f>IF(AND(מרקובחצי[[#This Row],[CycleNumber]]&lt;$B483,SUM(מרקובחצי[[#This Row],[31]],O483)=2),1,"")</f>
        <v/>
      </c>
      <c r="AG482" s="19" t="str">
        <f>IF(AND(מרקובחצי[[#This Row],[CycleNumber]]&lt;$B483,SUM(מרקובחצי[[#This Row],[31]],P483)=2),1,"")</f>
        <v/>
      </c>
      <c r="AH482" s="19" t="str">
        <f>IF(AND(מרקובחצי[[#This Row],[CycleNumber]]&lt;$B483,SUM(מרקובחצי[[#This Row],[31]],Q483)=2),1,"")</f>
        <v/>
      </c>
      <c r="AI482" s="19" t="str">
        <f>IF(AND(מרקובחצי[[#This Row],[CycleNumber]]&lt;$B483,SUM(U482:U483)=2),1,"")</f>
        <v/>
      </c>
      <c r="AJ482" s="19" t="str">
        <f>IF(AND(מרקובחצי[[#This Row],[CycleNumber]]&lt;$B483,SUM(מרקובחצי[[#This Row],[32]],O483)=2),1,"")</f>
        <v/>
      </c>
      <c r="AK482" s="19" t="str">
        <f>IF(AND(מרקובחצי[[#This Row],[CycleNumber]]&lt;$B483,SUM(מרקובחצי[[#This Row],[32]],P483)=2),1,"")</f>
        <v/>
      </c>
      <c r="AL482" s="19" t="str">
        <f>IF(AND(מרקובחצי[[#This Row],[CycleNumber]]&lt;$B483,SUM(מרקובחצי[[#This Row],[32]],Q483)=2),1,"")</f>
        <v/>
      </c>
      <c r="AM482" s="19" t="str">
        <f>IF(AND(מרקובחצי[[#This Row],[CycleNumber]]&lt;$B483,SUM(V482:V483)=2),1,"")</f>
        <v/>
      </c>
      <c r="AN482" s="19" t="str">
        <f>IF(AND(מרקובחצי[[#This Row],[CycleNumber]]&lt;$B483,SUM(מרקובחצי[[#This Row],[33]],O483)=2),1,"")</f>
        <v/>
      </c>
      <c r="AO482" s="19" t="str">
        <f>IF(AND(מרקובחצי[[#This Row],[CycleNumber]]&lt;$B483,SUM(מרקובחצי[[#This Row],[33]],P483)=2),1,"")</f>
        <v/>
      </c>
      <c r="AP482" s="19" t="str">
        <f>IF(AND(מרקובחצי[[#This Row],[CycleNumber]]&lt;$B483,SUM(מרקובחצי[[#This Row],[33]],Q483)=2),1,"")</f>
        <v/>
      </c>
      <c r="AQ482" s="19" t="str">
        <f>IF(AND(מרקובחצי[[#This Row],[CycleNumber]]&lt;$B483,SUM(W482:W483)=2),1,"")</f>
        <v/>
      </c>
      <c r="AR482" s="19" t="str">
        <f>IF(AND(מרקובחצי[[#This Row],[CycleNumber]]&lt;$B483,SUM(מרקובחצי[[#This Row],[12]],S483)=2),1,"")</f>
        <v/>
      </c>
      <c r="AS482" s="19" t="str">
        <f>IF(AND(מרקובחצי[[#This Row],[CycleNumber]]&lt;$B483,SUM(מרקובחצי[[#This Row],[22]],V483)=2),1,"")</f>
        <v/>
      </c>
      <c r="AT482" s="21">
        <f>SUM(מרקובחצי[[#This Row],[11]:[33]])</f>
        <v>1</v>
      </c>
    </row>
    <row r="483" spans="1:46" ht="15.6" x14ac:dyDescent="0.25">
      <c r="A483" s="19" t="s">
        <v>50</v>
      </c>
      <c r="B483" s="19">
        <v>12</v>
      </c>
      <c r="C483">
        <v>27</v>
      </c>
      <c r="D483" s="19">
        <f>מרקובחצי[[#This Row],[LengthofCycle]]+1</f>
        <v>28</v>
      </c>
      <c r="E483" t="str">
        <f>IF(IFERROR(LOOKUP(מרקובחצי[[#This Row],[ClientID]],קביעויות[הפלגה]),FALSE)=מרקובחצי[[#This Row],[ClientID]],1,"")</f>
        <v/>
      </c>
      <c r="F483" t="str">
        <f>IF(IFERROR(LOOKUP(מרקובחצי[[#This Row],[ClientID]],סוגחציקבוע[S31]),FALSE)=מרקובחצי[[#This Row],[ClientID]],1,"")</f>
        <v/>
      </c>
      <c r="G483">
        <f>IF(IFERROR(LOOKUP(מרקובחצי[[#This Row],[ClientID]],סוגחציקבוע[S32]),FALSE)=מרקובחצי[[#This Row],[ClientID]],1,"")</f>
        <v>1</v>
      </c>
      <c r="H483" t="str">
        <f>IF(IFERROR(LOOKUP(מרקובחצי[[#This Row],[ClientID]],סוגחציקבוע[S33]),FALSE)=מרקובחצי[[#This Row],[ClientID]],1,"")</f>
        <v/>
      </c>
      <c r="I483" t="str">
        <f>IF(IFERROR(LOOKUP(מרקובחצי[[#This Row],[ClientID]],סוגחציקבוע[S32&amp;33]),FALSE)=מרקובחצי[[#This Row],[ClientID]],1,"")</f>
        <v/>
      </c>
      <c r="J483" s="19">
        <f>IF(SUM(מרקובחצי[[#This Row],[11]:[13]])=1,מרקובחצי[[#This Row],[עד ועד]],IF(SUM(R482:T483)=1,IF(מרקובחצי[[#This Row],[עד ועד]]&lt;J482,מרקובחצי[[#This Row],[עד ועד]],J482),J482))</f>
        <v>28</v>
      </c>
      <c r="K483" s="19">
        <f>IF(SUM(מרקובחצי[[#This Row],[11]:[13]])=1,מרקובחצי[[#This Row],[עד ועד]],IF(SUM(R482:T483)=1,IF(מרקובחצי[[#This Row],[עד ועד]]&gt;K482,מרקובחצי[[#This Row],[עד ועד]],K482),K482))</f>
        <v>40</v>
      </c>
      <c r="L483" s="19" t="str">
        <f>IF(AND(SUM(מרקובחצי[[#This Row],[31]:[33]])=1,SUM(U482:W482)=0),מרקובחצי[[#This Row],[מקס]]-מרקובחצי[[#This Row],[מינ]],"")</f>
        <v/>
      </c>
      <c r="M48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483" s="19" t="str">
        <f t="shared" si="7"/>
        <v>S13</v>
      </c>
      <c r="O483" s="19" t="str">
        <f>IF(מרקובחצי[[#This Row],[קבעה הפלגה?]]=1,"",IF(AND(מרקובחצי[[#This Row],[עד ועד]]&lt;29,OR(מרקובחצי[[#This Row],[CycleNumber]]=1,AND(U482=1,OR(מרקובחצי[[#This Row],[עד ועד]]&lt;J482,מרקובחצי[[#This Row],[עד ועד]]&gt;K482)),AND(V482=1,מרקובחצי[[#This Row],[עד ועד]]&lt;J482),W482=1)),1,""))</f>
        <v/>
      </c>
      <c r="P483" s="19" t="str">
        <f>IF(מרקובחצי[[#This Row],[קבעה הפלגה?]]=1,"",IF(AND(מרקובחצי[[#This Row],[עד ועד]]&gt;28,מרקובחצי[[#This Row],[עד ועד]]&lt;32,OR(מרקובחצי[[#This Row],[CycleNumber]]=1,AND(U482=1),AND(V482=1,OR(מרקובחצי[[#This Row],[עד ועד]]&lt;J482,מרקובחצי[[#This Row],[עד ועד]]&gt;K482)),W482=1)),1,""))</f>
        <v/>
      </c>
      <c r="Q483" s="19" t="str">
        <f>IF(מרקובחצי[[#This Row],[קבעה הפלגה?]]=1,"",IF(AND(מרקובחצי[[#This Row],[עד ועד]]&gt;31,OR(מרקובחצי[[#This Row],[CycleNumber]]=1,AND(U482=1),AND(V482=1,מרקובחצי[[#This Row],[עד ועד]]&gt;K482),AND(W482=1,OR(מרקובחצי[[#This Row],[עד ועד]]&gt;K482,מרקובחצי[[#This Row],[עד ועד]]&lt;J482)))),1,""))</f>
        <v/>
      </c>
      <c r="R483" s="19" t="str">
        <f>IF(מרקובחצי[[#This Row],[CycleNumber]]&gt;1,IF(AND(O482=1,מרקובחצי[[#This Row],[עד ועד]]&lt;29),1,""),"")</f>
        <v/>
      </c>
      <c r="S483" s="19">
        <f>IF(מרקובחצי[[#This Row],[CycleNumber]]&gt;1,IF(OR(AND(O482=1,מרקובחצי[[#This Row],[עד ועד]]&gt;28),AND(P482=1),AND(Q482=1,מרקובחצי[[#This Row],[עד ועד]]&lt;32)),1,""),"")</f>
        <v>1</v>
      </c>
      <c r="T483" s="19" t="str">
        <f>IF(מרקובחצי[[#This Row],[CycleNumber]]&gt;1,IF(AND(Q482=1,מרקובחצי[[#This Row],[עד ועד]]&gt;31),1,""),"")</f>
        <v/>
      </c>
      <c r="U483" s="19" t="str">
        <f>IF(מרקובחצי[[#This Row],[CycleNumber]]&gt;1,IF(AND(R482=1,מרקובחצי[[#This Row],[עד ועד]]&lt;29),1,IF(AND(U482=1,NOT(OR(מרקובחצי[[#This Row],[עד ועד]]&lt;J482,מרקובחצי[[#This Row],[עד ועד]]&gt;K482))),1,"")),"")</f>
        <v/>
      </c>
      <c r="V483" s="19" t="str">
        <f>IF(מרקובחצי[[#This Row],[CycleNumber]]&gt;1,IF(AND(SUM(R482:T482)=1,מרקובחצי[[#This Row],[עד ועד]]&gt;28,מרקובחצי[[#This Row],[עד ועד]]&lt;32),1,IF(OR(S482=1,AND(R482=1,מרקובחצי[[#This Row],[עד ועד]]&gt;28),AND(T482=1,מרקובחצי[[#This Row],[עד ועד]]&lt;32)),1,IF(AND(V482=1,NOT(OR(מרקובחצי[[#This Row],[עד ועד]]&lt;J482,מרקובחצי[[#This Row],[עד ועד]]&gt;K482))),1,""))),"")</f>
        <v/>
      </c>
      <c r="W483" s="19" t="str">
        <f>IF(מרקובחצי[[#This Row],[CycleNumber]]&gt;1,IF(AND(T482=1,מרקובחצי[[#This Row],[עד ועד]]&gt;31),1,IF(AND(W482=1,NOT(OR(מרקובחצי[[#This Row],[עד ועד]]&lt;J482,מרקובחצי[[#This Row],[עד ועד]]&gt;K482))),1,"")),"")</f>
        <v/>
      </c>
      <c r="X483" s="19" t="str">
        <f>IF(AND(מרקובחצי[[#This Row],[CycleNumber]]&lt;$B484,SUM(מרקובחצי[[#This Row],[11]],R484)=2),1,"")</f>
        <v/>
      </c>
      <c r="Y483" s="19" t="str">
        <f>IF(AND(מרקובחצי[[#This Row],[CycleNumber]]&lt;$B484,SUM(מרקובחצי[[#This Row],[11]],S484)=2),1,"")</f>
        <v/>
      </c>
      <c r="Z483" s="19" t="str">
        <f>IF(AND(מרקובחצי[[#This Row],[CycleNumber]]&lt;$B484,SUM(מרקובחצי[[#This Row],[13]],S484)=2),1,"")</f>
        <v/>
      </c>
      <c r="AA483" s="19" t="str">
        <f>IF(AND(מרקובחצי[[#This Row],[CycleNumber]]&lt;$B484,SUM(מרקובחצי[[#This Row],[13]],T484)=2),1,"")</f>
        <v/>
      </c>
      <c r="AB483" s="19" t="str">
        <f>IF(AND(מרקובחצי[[#This Row],[CycleNumber]]&lt;$B484,SUM(מרקובחצי[[#This Row],[21]],U484)=2),1,"")</f>
        <v/>
      </c>
      <c r="AC483" s="19" t="str">
        <f>IF(AND(מרקובחצי[[#This Row],[CycleNumber]]&lt;$B484,SUM(מרקובחצי[[#This Row],[21]],V484)=2),1,"")</f>
        <v/>
      </c>
      <c r="AD483" s="19" t="str">
        <f>IF(AND(מרקובחצי[[#This Row],[CycleNumber]]&lt;$B484,SUM(מרקובחצי[[#This Row],[23]],V484)=2),1,"")</f>
        <v/>
      </c>
      <c r="AE483" s="19" t="str">
        <f>IF(AND(מרקובחצי[[#This Row],[CycleNumber]]&lt;$B484,SUM(מרקובחצי[[#This Row],[23]],W484)=2),1,"")</f>
        <v/>
      </c>
      <c r="AF483" s="19" t="str">
        <f>IF(AND(מרקובחצי[[#This Row],[CycleNumber]]&lt;$B484,SUM(מרקובחצי[[#This Row],[31]],O484)=2),1,"")</f>
        <v/>
      </c>
      <c r="AG483" s="19" t="str">
        <f>IF(AND(מרקובחצי[[#This Row],[CycleNumber]]&lt;$B484,SUM(מרקובחצי[[#This Row],[31]],P484)=2),1,"")</f>
        <v/>
      </c>
      <c r="AH483" s="19" t="str">
        <f>IF(AND(מרקובחצי[[#This Row],[CycleNumber]]&lt;$B484,SUM(מרקובחצי[[#This Row],[31]],Q484)=2),1,"")</f>
        <v/>
      </c>
      <c r="AI483" s="19" t="str">
        <f>IF(AND(מרקובחצי[[#This Row],[CycleNumber]]&lt;$B484,SUM(U483:U484)=2),1,"")</f>
        <v/>
      </c>
      <c r="AJ483" s="19" t="str">
        <f>IF(AND(מרקובחצי[[#This Row],[CycleNumber]]&lt;$B484,SUM(מרקובחצי[[#This Row],[32]],O484)=2),1,"")</f>
        <v/>
      </c>
      <c r="AK483" s="19" t="str">
        <f>IF(AND(מרקובחצי[[#This Row],[CycleNumber]]&lt;$B484,SUM(מרקובחצי[[#This Row],[32]],P484)=2),1,"")</f>
        <v/>
      </c>
      <c r="AL483" s="19" t="str">
        <f>IF(AND(מרקובחצי[[#This Row],[CycleNumber]]&lt;$B484,SUM(מרקובחצי[[#This Row],[32]],Q484)=2),1,"")</f>
        <v/>
      </c>
      <c r="AM483" s="19" t="str">
        <f>IF(AND(מרקובחצי[[#This Row],[CycleNumber]]&lt;$B484,SUM(V483:V484)=2),1,"")</f>
        <v/>
      </c>
      <c r="AN483" s="19" t="str">
        <f>IF(AND(מרקובחצי[[#This Row],[CycleNumber]]&lt;$B484,SUM(מרקובחצי[[#This Row],[33]],O484)=2),1,"")</f>
        <v/>
      </c>
      <c r="AO483" s="19" t="str">
        <f>IF(AND(מרקובחצי[[#This Row],[CycleNumber]]&lt;$B484,SUM(מרקובחצי[[#This Row],[33]],P484)=2),1,"")</f>
        <v/>
      </c>
      <c r="AP483" s="19" t="str">
        <f>IF(AND(מרקובחצי[[#This Row],[CycleNumber]]&lt;$B484,SUM(מרקובחצי[[#This Row],[33]],Q484)=2),1,"")</f>
        <v/>
      </c>
      <c r="AQ483" s="19" t="str">
        <f>IF(AND(מרקובחצי[[#This Row],[CycleNumber]]&lt;$B484,SUM(W483:W484)=2),1,"")</f>
        <v/>
      </c>
      <c r="AR483" s="19" t="str">
        <f>IF(AND(מרקובחצי[[#This Row],[CycleNumber]]&lt;$B484,SUM(מרקובחצי[[#This Row],[12]],S484)=2),1,"")</f>
        <v/>
      </c>
      <c r="AS483" s="19" t="str">
        <f>IF(AND(מרקובחצי[[#This Row],[CycleNumber]]&lt;$B484,SUM(מרקובחצי[[#This Row],[22]],V484)=2),1,"")</f>
        <v/>
      </c>
      <c r="AT483" s="21">
        <f>SUM(מרקובחצי[[#This Row],[11]:[33]])</f>
        <v>1</v>
      </c>
    </row>
    <row r="484" spans="1:46" ht="15.6" x14ac:dyDescent="0.25">
      <c r="A484" s="19" t="s">
        <v>51</v>
      </c>
      <c r="B484" s="19">
        <v>1</v>
      </c>
      <c r="C484">
        <v>31</v>
      </c>
      <c r="D484" s="19">
        <f>מרקובחצי[[#This Row],[LengthofCycle]]+1</f>
        <v>32</v>
      </c>
      <c r="E484" t="str">
        <f>IF(IFERROR(LOOKUP(מרקובחצי[[#This Row],[ClientID]],קביעויות[הפלגה]),FALSE)=מרקובחצי[[#This Row],[ClientID]],1,"")</f>
        <v/>
      </c>
      <c r="F484" t="str">
        <f>IF(IFERROR(LOOKUP(מרקובחצי[[#This Row],[ClientID]],סוגחציקבוע[S31]),FALSE)=מרקובחצי[[#This Row],[ClientID]],1,"")</f>
        <v/>
      </c>
      <c r="G484">
        <f>IF(IFERROR(LOOKUP(מרקובחצי[[#This Row],[ClientID]],סוגחציקבוע[S32]),FALSE)=מרקובחצי[[#This Row],[ClientID]],1,"")</f>
        <v>1</v>
      </c>
      <c r="H484" t="str">
        <f>IF(IFERROR(LOOKUP(מרקובחצי[[#This Row],[ClientID]],סוגחציקבוע[S33]),FALSE)=מרקובחצי[[#This Row],[ClientID]],1,"")</f>
        <v/>
      </c>
      <c r="I484" t="str">
        <f>IF(IFERROR(LOOKUP(מרקובחצי[[#This Row],[ClientID]],סוגחציקבוע[S32&amp;33]),FALSE)=מרקובחצי[[#This Row],[ClientID]],1,"")</f>
        <v/>
      </c>
      <c r="J484" s="19">
        <f>IF(SUM(מרקובחצי[[#This Row],[11]:[13]])=1,מרקובחצי[[#This Row],[עד ועד]],IF(SUM(R483:T484)=1,IF(מרקובחצי[[#This Row],[עד ועד]]&lt;J483,מרקובחצי[[#This Row],[עד ועד]],J483),J483))</f>
        <v>32</v>
      </c>
      <c r="K484" s="19">
        <f>IF(SUM(מרקובחצי[[#This Row],[11]:[13]])=1,מרקובחצי[[#This Row],[עד ועד]],IF(SUM(R483:T484)=1,IF(מרקובחצי[[#This Row],[עד ועד]]&gt;K483,מרקובחצי[[#This Row],[עד ועד]],K483),K483))</f>
        <v>32</v>
      </c>
      <c r="L484" s="19" t="str">
        <f>IF(AND(SUM(מרקובחצי[[#This Row],[31]:[33]])=1,SUM(U483:W483)=0),מרקובחצי[[#This Row],[מקס]]-מרקובחצי[[#This Row],[מינ]],"")</f>
        <v/>
      </c>
      <c r="M48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484" s="19" t="str">
        <f t="shared" si="7"/>
        <v>S22</v>
      </c>
      <c r="O484" s="19" t="str">
        <f>IF(מרקובחצי[[#This Row],[קבעה הפלגה?]]=1,"",IF(AND(מרקובחצי[[#This Row],[עד ועד]]&lt;29,OR(מרקובחצי[[#This Row],[CycleNumber]]=1,AND(U483=1,OR(מרקובחצי[[#This Row],[עד ועד]]&lt;J483,מרקובחצי[[#This Row],[עד ועד]]&gt;K483)),AND(V483=1,מרקובחצי[[#This Row],[עד ועד]]&lt;J483),W483=1)),1,""))</f>
        <v/>
      </c>
      <c r="P484" s="19" t="str">
        <f>IF(מרקובחצי[[#This Row],[קבעה הפלגה?]]=1,"",IF(AND(מרקובחצי[[#This Row],[עד ועד]]&gt;28,מרקובחצי[[#This Row],[עד ועד]]&lt;32,OR(מרקובחצי[[#This Row],[CycleNumber]]=1,AND(U483=1),AND(V483=1,OR(מרקובחצי[[#This Row],[עד ועד]]&lt;J483,מרקובחצי[[#This Row],[עד ועד]]&gt;K483)),W483=1)),1,""))</f>
        <v/>
      </c>
      <c r="Q484" s="19">
        <f>IF(מרקובחצי[[#This Row],[קבעה הפלגה?]]=1,"",IF(AND(מרקובחצי[[#This Row],[עד ועד]]&gt;31,OR(מרקובחצי[[#This Row],[CycleNumber]]=1,AND(U483=1),AND(V483=1,מרקובחצי[[#This Row],[עד ועד]]&gt;K483),AND(W483=1,OR(מרקובחצי[[#This Row],[עד ועד]]&gt;K483,מרקובחצי[[#This Row],[עד ועד]]&lt;J483)))),1,""))</f>
        <v>1</v>
      </c>
      <c r="R484" s="19" t="str">
        <f>IF(מרקובחצי[[#This Row],[CycleNumber]]&gt;1,IF(AND(O483=1,מרקובחצי[[#This Row],[עד ועד]]&lt;29),1,""),"")</f>
        <v/>
      </c>
      <c r="S484" s="19" t="str">
        <f>IF(מרקובחצי[[#This Row],[CycleNumber]]&gt;1,IF(OR(AND(O483=1,מרקובחצי[[#This Row],[עד ועד]]&gt;28),AND(P483=1),AND(Q483=1,מרקובחצי[[#This Row],[עד ועד]]&lt;32)),1,""),"")</f>
        <v/>
      </c>
      <c r="T484" s="19" t="str">
        <f>IF(מרקובחצי[[#This Row],[CycleNumber]]&gt;1,IF(AND(Q483=1,מרקובחצי[[#This Row],[עד ועד]]&gt;31),1,""),"")</f>
        <v/>
      </c>
      <c r="U484" s="19" t="str">
        <f>IF(מרקובחצי[[#This Row],[CycleNumber]]&gt;1,IF(AND(R483=1,מרקובחצי[[#This Row],[עד ועד]]&lt;29),1,IF(AND(U483=1,NOT(OR(מרקובחצי[[#This Row],[עד ועד]]&lt;J483,מרקובחצי[[#This Row],[עד ועד]]&gt;K483))),1,"")),"")</f>
        <v/>
      </c>
      <c r="V484" s="19" t="str">
        <f>IF(מרקובחצי[[#This Row],[CycleNumber]]&gt;1,IF(AND(SUM(R483:T483)=1,מרקובחצי[[#This Row],[עד ועד]]&gt;28,מרקובחצי[[#This Row],[עד ועד]]&lt;32),1,IF(OR(S483=1,AND(R483=1,מרקובחצי[[#This Row],[עד ועד]]&gt;28),AND(T483=1,מרקובחצי[[#This Row],[עד ועד]]&lt;32)),1,IF(AND(V483=1,NOT(OR(מרקובחצי[[#This Row],[עד ועד]]&lt;J483,מרקובחצי[[#This Row],[עד ועד]]&gt;K483))),1,""))),"")</f>
        <v/>
      </c>
      <c r="W484" s="19" t="str">
        <f>IF(מרקובחצי[[#This Row],[CycleNumber]]&gt;1,IF(AND(T483=1,מרקובחצי[[#This Row],[עד ועד]]&gt;31),1,IF(AND(W483=1,NOT(OR(מרקובחצי[[#This Row],[עד ועד]]&lt;J483,מרקובחצי[[#This Row],[עד ועד]]&gt;K483))),1,"")),"")</f>
        <v/>
      </c>
      <c r="X484" s="19" t="str">
        <f>IF(AND(מרקובחצי[[#This Row],[CycleNumber]]&lt;$B485,SUM(מרקובחצי[[#This Row],[11]],R485)=2),1,"")</f>
        <v/>
      </c>
      <c r="Y484" s="19" t="str">
        <f>IF(AND(מרקובחצי[[#This Row],[CycleNumber]]&lt;$B485,SUM(מרקובחצי[[#This Row],[11]],S485)=2),1,"")</f>
        <v/>
      </c>
      <c r="Z484" s="19">
        <f>IF(AND(מרקובחצי[[#This Row],[CycleNumber]]&lt;$B485,SUM(מרקובחצי[[#This Row],[13]],S485)=2),1,"")</f>
        <v>1</v>
      </c>
      <c r="AA484" s="19" t="str">
        <f>IF(AND(מרקובחצי[[#This Row],[CycleNumber]]&lt;$B485,SUM(מרקובחצי[[#This Row],[13]],T485)=2),1,"")</f>
        <v/>
      </c>
      <c r="AB484" s="19" t="str">
        <f>IF(AND(מרקובחצי[[#This Row],[CycleNumber]]&lt;$B485,SUM(מרקובחצי[[#This Row],[21]],U485)=2),1,"")</f>
        <v/>
      </c>
      <c r="AC484" s="19" t="str">
        <f>IF(AND(מרקובחצי[[#This Row],[CycleNumber]]&lt;$B485,SUM(מרקובחצי[[#This Row],[21]],V485)=2),1,"")</f>
        <v/>
      </c>
      <c r="AD484" s="19" t="str">
        <f>IF(AND(מרקובחצי[[#This Row],[CycleNumber]]&lt;$B485,SUM(מרקובחצי[[#This Row],[23]],V485)=2),1,"")</f>
        <v/>
      </c>
      <c r="AE484" s="19" t="str">
        <f>IF(AND(מרקובחצי[[#This Row],[CycleNumber]]&lt;$B485,SUM(מרקובחצי[[#This Row],[23]],W485)=2),1,"")</f>
        <v/>
      </c>
      <c r="AF484" s="19" t="str">
        <f>IF(AND(מרקובחצי[[#This Row],[CycleNumber]]&lt;$B485,SUM(מרקובחצי[[#This Row],[31]],O485)=2),1,"")</f>
        <v/>
      </c>
      <c r="AG484" s="19" t="str">
        <f>IF(AND(מרקובחצי[[#This Row],[CycleNumber]]&lt;$B485,SUM(מרקובחצי[[#This Row],[31]],P485)=2),1,"")</f>
        <v/>
      </c>
      <c r="AH484" s="19" t="str">
        <f>IF(AND(מרקובחצי[[#This Row],[CycleNumber]]&lt;$B485,SUM(מרקובחצי[[#This Row],[31]],Q485)=2),1,"")</f>
        <v/>
      </c>
      <c r="AI484" s="19" t="str">
        <f>IF(AND(מרקובחצי[[#This Row],[CycleNumber]]&lt;$B485,SUM(U484:U485)=2),1,"")</f>
        <v/>
      </c>
      <c r="AJ484" s="19" t="str">
        <f>IF(AND(מרקובחצי[[#This Row],[CycleNumber]]&lt;$B485,SUM(מרקובחצי[[#This Row],[32]],O485)=2),1,"")</f>
        <v/>
      </c>
      <c r="AK484" s="19" t="str">
        <f>IF(AND(מרקובחצי[[#This Row],[CycleNumber]]&lt;$B485,SUM(מרקובחצי[[#This Row],[32]],P485)=2),1,"")</f>
        <v/>
      </c>
      <c r="AL484" s="19" t="str">
        <f>IF(AND(מרקובחצי[[#This Row],[CycleNumber]]&lt;$B485,SUM(מרקובחצי[[#This Row],[32]],Q485)=2),1,"")</f>
        <v/>
      </c>
      <c r="AM484" s="19" t="str">
        <f>IF(AND(מרקובחצי[[#This Row],[CycleNumber]]&lt;$B485,SUM(V484:V485)=2),1,"")</f>
        <v/>
      </c>
      <c r="AN484" s="19" t="str">
        <f>IF(AND(מרקובחצי[[#This Row],[CycleNumber]]&lt;$B485,SUM(מרקובחצי[[#This Row],[33]],O485)=2),1,"")</f>
        <v/>
      </c>
      <c r="AO484" s="19" t="str">
        <f>IF(AND(מרקובחצי[[#This Row],[CycleNumber]]&lt;$B485,SUM(מרקובחצי[[#This Row],[33]],P485)=2),1,"")</f>
        <v/>
      </c>
      <c r="AP484" s="19" t="str">
        <f>IF(AND(מרקובחצי[[#This Row],[CycleNumber]]&lt;$B485,SUM(מרקובחצי[[#This Row],[33]],Q485)=2),1,"")</f>
        <v/>
      </c>
      <c r="AQ484" s="19" t="str">
        <f>IF(AND(מרקובחצי[[#This Row],[CycleNumber]]&lt;$B485,SUM(W484:W485)=2),1,"")</f>
        <v/>
      </c>
      <c r="AR484" s="19" t="str">
        <f>IF(AND(מרקובחצי[[#This Row],[CycleNumber]]&lt;$B485,SUM(מרקובחצי[[#This Row],[12]],S485)=2),1,"")</f>
        <v/>
      </c>
      <c r="AS484" s="19" t="str">
        <f>IF(AND(מרקובחצי[[#This Row],[CycleNumber]]&lt;$B485,SUM(מרקובחצי[[#This Row],[22]],V485)=2),1,"")</f>
        <v/>
      </c>
      <c r="AT484" s="21">
        <f>SUM(מרקובחצי[[#This Row],[11]:[33]])</f>
        <v>1</v>
      </c>
    </row>
    <row r="485" spans="1:46" ht="15.6" x14ac:dyDescent="0.25">
      <c r="A485" s="19" t="s">
        <v>51</v>
      </c>
      <c r="B485" s="19">
        <v>2</v>
      </c>
      <c r="C485">
        <v>27</v>
      </c>
      <c r="D485" s="19">
        <f>מרקובחצי[[#This Row],[LengthofCycle]]+1</f>
        <v>28</v>
      </c>
      <c r="E485" t="str">
        <f>IF(IFERROR(LOOKUP(מרקובחצי[[#This Row],[ClientID]],קביעויות[הפלגה]),FALSE)=מרקובחצי[[#This Row],[ClientID]],1,"")</f>
        <v/>
      </c>
      <c r="F485" t="str">
        <f>IF(IFERROR(LOOKUP(מרקובחצי[[#This Row],[ClientID]],סוגחציקבוע[S31]),FALSE)=מרקובחצי[[#This Row],[ClientID]],1,"")</f>
        <v/>
      </c>
      <c r="G485">
        <f>IF(IFERROR(LOOKUP(מרקובחצי[[#This Row],[ClientID]],סוגחציקבוע[S32]),FALSE)=מרקובחצי[[#This Row],[ClientID]],1,"")</f>
        <v>1</v>
      </c>
      <c r="H485" t="str">
        <f>IF(IFERROR(LOOKUP(מרקובחצי[[#This Row],[ClientID]],סוגחציקבוע[S33]),FALSE)=מרקובחצי[[#This Row],[ClientID]],1,"")</f>
        <v/>
      </c>
      <c r="I485" t="str">
        <f>IF(IFERROR(LOOKUP(מרקובחצי[[#This Row],[ClientID]],סוגחציקבוע[S32&amp;33]),FALSE)=מרקובחצי[[#This Row],[ClientID]],1,"")</f>
        <v/>
      </c>
      <c r="J485" s="19">
        <f>IF(SUM(מרקובחצי[[#This Row],[11]:[13]])=1,מרקובחצי[[#This Row],[עד ועד]],IF(SUM(R484:T485)=1,IF(מרקובחצי[[#This Row],[עד ועד]]&lt;J484,מרקובחצי[[#This Row],[עד ועד]],J484),J484))</f>
        <v>28</v>
      </c>
      <c r="K485" s="19">
        <f>IF(SUM(מרקובחצי[[#This Row],[11]:[13]])=1,מרקובחצי[[#This Row],[עד ועד]],IF(SUM(R484:T485)=1,IF(מרקובחצי[[#This Row],[עד ועד]]&gt;K484,מרקובחצי[[#This Row],[עד ועד]],K484),K484))</f>
        <v>32</v>
      </c>
      <c r="L485" s="19" t="str">
        <f>IF(AND(SUM(מרקובחצי[[#This Row],[31]:[33]])=1,SUM(U484:W484)=0),מרקובחצי[[#This Row],[מקס]]-מרקובחצי[[#This Row],[מינ]],"")</f>
        <v/>
      </c>
      <c r="M48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485" s="19" t="str">
        <f t="shared" si="7"/>
        <v>S13</v>
      </c>
      <c r="O485" s="19" t="str">
        <f>IF(מרקובחצי[[#This Row],[קבעה הפלגה?]]=1,"",IF(AND(מרקובחצי[[#This Row],[עד ועד]]&lt;29,OR(מרקובחצי[[#This Row],[CycleNumber]]=1,AND(U484=1,OR(מרקובחצי[[#This Row],[עד ועד]]&lt;J484,מרקובחצי[[#This Row],[עד ועד]]&gt;K484)),AND(V484=1,מרקובחצי[[#This Row],[עד ועד]]&lt;J484),W484=1)),1,""))</f>
        <v/>
      </c>
      <c r="P485" s="19" t="str">
        <f>IF(מרקובחצי[[#This Row],[קבעה הפלגה?]]=1,"",IF(AND(מרקובחצי[[#This Row],[עד ועד]]&gt;28,מרקובחצי[[#This Row],[עד ועד]]&lt;32,OR(מרקובחצי[[#This Row],[CycleNumber]]=1,AND(U484=1),AND(V484=1,OR(מרקובחצי[[#This Row],[עד ועד]]&lt;J484,מרקובחצי[[#This Row],[עד ועד]]&gt;K484)),W484=1)),1,""))</f>
        <v/>
      </c>
      <c r="Q485" s="19" t="str">
        <f>IF(מרקובחצי[[#This Row],[קבעה הפלגה?]]=1,"",IF(AND(מרקובחצי[[#This Row],[עד ועד]]&gt;31,OR(מרקובחצי[[#This Row],[CycleNumber]]=1,AND(U484=1),AND(V484=1,מרקובחצי[[#This Row],[עד ועד]]&gt;K484),AND(W484=1,OR(מרקובחצי[[#This Row],[עד ועד]]&gt;K484,מרקובחצי[[#This Row],[עד ועד]]&lt;J484)))),1,""))</f>
        <v/>
      </c>
      <c r="R485" s="19" t="str">
        <f>IF(מרקובחצי[[#This Row],[CycleNumber]]&gt;1,IF(AND(O484=1,מרקובחצי[[#This Row],[עד ועד]]&lt;29),1,""),"")</f>
        <v/>
      </c>
      <c r="S485" s="19">
        <f>IF(מרקובחצי[[#This Row],[CycleNumber]]&gt;1,IF(OR(AND(O484=1,מרקובחצי[[#This Row],[עד ועד]]&gt;28),AND(P484=1),AND(Q484=1,מרקובחצי[[#This Row],[עד ועד]]&lt;32)),1,""),"")</f>
        <v>1</v>
      </c>
      <c r="T485" s="19" t="str">
        <f>IF(מרקובחצי[[#This Row],[CycleNumber]]&gt;1,IF(AND(Q484=1,מרקובחצי[[#This Row],[עד ועד]]&gt;31),1,""),"")</f>
        <v/>
      </c>
      <c r="U485" s="19" t="str">
        <f>IF(מרקובחצי[[#This Row],[CycleNumber]]&gt;1,IF(AND(R484=1,מרקובחצי[[#This Row],[עד ועד]]&lt;29),1,IF(AND(U484=1,NOT(OR(מרקובחצי[[#This Row],[עד ועד]]&lt;J484,מרקובחצי[[#This Row],[עד ועד]]&gt;K484))),1,"")),"")</f>
        <v/>
      </c>
      <c r="V485" s="19" t="str">
        <f>IF(מרקובחצי[[#This Row],[CycleNumber]]&gt;1,IF(AND(SUM(R484:T484)=1,מרקובחצי[[#This Row],[עד ועד]]&gt;28,מרקובחצי[[#This Row],[עד ועד]]&lt;32),1,IF(OR(S484=1,AND(R484=1,מרקובחצי[[#This Row],[עד ועד]]&gt;28),AND(T484=1,מרקובחצי[[#This Row],[עד ועד]]&lt;32)),1,IF(AND(V484=1,NOT(OR(מרקובחצי[[#This Row],[עד ועד]]&lt;J484,מרקובחצי[[#This Row],[עד ועד]]&gt;K484))),1,""))),"")</f>
        <v/>
      </c>
      <c r="W485" s="19" t="str">
        <f>IF(מרקובחצי[[#This Row],[CycleNumber]]&gt;1,IF(AND(T484=1,מרקובחצי[[#This Row],[עד ועד]]&gt;31),1,IF(AND(W484=1,NOT(OR(מרקובחצי[[#This Row],[עד ועד]]&lt;J484,מרקובחצי[[#This Row],[עד ועד]]&gt;K484))),1,"")),"")</f>
        <v/>
      </c>
      <c r="X485" s="19" t="str">
        <f>IF(AND(מרקובחצי[[#This Row],[CycleNumber]]&lt;$B486,SUM(מרקובחצי[[#This Row],[11]],R486)=2),1,"")</f>
        <v/>
      </c>
      <c r="Y485" s="19" t="str">
        <f>IF(AND(מרקובחצי[[#This Row],[CycleNumber]]&lt;$B486,SUM(מרקובחצי[[#This Row],[11]],S486)=2),1,"")</f>
        <v/>
      </c>
      <c r="Z485" s="19" t="str">
        <f>IF(AND(מרקובחצי[[#This Row],[CycleNumber]]&lt;$B486,SUM(מרקובחצי[[#This Row],[13]],S486)=2),1,"")</f>
        <v/>
      </c>
      <c r="AA485" s="19" t="str">
        <f>IF(AND(מרקובחצי[[#This Row],[CycleNumber]]&lt;$B486,SUM(מרקובחצי[[#This Row],[13]],T486)=2),1,"")</f>
        <v/>
      </c>
      <c r="AB485" s="19" t="str">
        <f>IF(AND(מרקובחצי[[#This Row],[CycleNumber]]&lt;$B486,SUM(מרקובחצי[[#This Row],[21]],U486)=2),1,"")</f>
        <v/>
      </c>
      <c r="AC485" s="19" t="str">
        <f>IF(AND(מרקובחצי[[#This Row],[CycleNumber]]&lt;$B486,SUM(מרקובחצי[[#This Row],[21]],V486)=2),1,"")</f>
        <v/>
      </c>
      <c r="AD485" s="19" t="str">
        <f>IF(AND(מרקובחצי[[#This Row],[CycleNumber]]&lt;$B486,SUM(מרקובחצי[[#This Row],[23]],V486)=2),1,"")</f>
        <v/>
      </c>
      <c r="AE485" s="19" t="str">
        <f>IF(AND(מרקובחצי[[#This Row],[CycleNumber]]&lt;$B486,SUM(מרקובחצי[[#This Row],[23]],W486)=2),1,"")</f>
        <v/>
      </c>
      <c r="AF485" s="19" t="str">
        <f>IF(AND(מרקובחצי[[#This Row],[CycleNumber]]&lt;$B486,SUM(מרקובחצי[[#This Row],[31]],O486)=2),1,"")</f>
        <v/>
      </c>
      <c r="AG485" s="19" t="str">
        <f>IF(AND(מרקובחצי[[#This Row],[CycleNumber]]&lt;$B486,SUM(מרקובחצי[[#This Row],[31]],P486)=2),1,"")</f>
        <v/>
      </c>
      <c r="AH485" s="19" t="str">
        <f>IF(AND(מרקובחצי[[#This Row],[CycleNumber]]&lt;$B486,SUM(מרקובחצי[[#This Row],[31]],Q486)=2),1,"")</f>
        <v/>
      </c>
      <c r="AI485" s="19" t="str">
        <f>IF(AND(מרקובחצי[[#This Row],[CycleNumber]]&lt;$B486,SUM(U485:U486)=2),1,"")</f>
        <v/>
      </c>
      <c r="AJ485" s="19" t="str">
        <f>IF(AND(מרקובחצי[[#This Row],[CycleNumber]]&lt;$B486,SUM(מרקובחצי[[#This Row],[32]],O486)=2),1,"")</f>
        <v/>
      </c>
      <c r="AK485" s="19" t="str">
        <f>IF(AND(מרקובחצי[[#This Row],[CycleNumber]]&lt;$B486,SUM(מרקובחצי[[#This Row],[32]],P486)=2),1,"")</f>
        <v/>
      </c>
      <c r="AL485" s="19" t="str">
        <f>IF(AND(מרקובחצי[[#This Row],[CycleNumber]]&lt;$B486,SUM(מרקובחצי[[#This Row],[32]],Q486)=2),1,"")</f>
        <v/>
      </c>
      <c r="AM485" s="19" t="str">
        <f>IF(AND(מרקובחצי[[#This Row],[CycleNumber]]&lt;$B486,SUM(V485:V486)=2),1,"")</f>
        <v/>
      </c>
      <c r="AN485" s="19" t="str">
        <f>IF(AND(מרקובחצי[[#This Row],[CycleNumber]]&lt;$B486,SUM(מרקובחצי[[#This Row],[33]],O486)=2),1,"")</f>
        <v/>
      </c>
      <c r="AO485" s="19" t="str">
        <f>IF(AND(מרקובחצי[[#This Row],[CycleNumber]]&lt;$B486,SUM(מרקובחצי[[#This Row],[33]],P486)=2),1,"")</f>
        <v/>
      </c>
      <c r="AP485" s="19" t="str">
        <f>IF(AND(מרקובחצי[[#This Row],[CycleNumber]]&lt;$B486,SUM(מרקובחצי[[#This Row],[33]],Q486)=2),1,"")</f>
        <v/>
      </c>
      <c r="AQ485" s="19" t="str">
        <f>IF(AND(מרקובחצי[[#This Row],[CycleNumber]]&lt;$B486,SUM(W485:W486)=2),1,"")</f>
        <v/>
      </c>
      <c r="AR485" s="19" t="str">
        <f>IF(AND(מרקובחצי[[#This Row],[CycleNumber]]&lt;$B486,SUM(מרקובחצי[[#This Row],[12]],S486)=2),1,"")</f>
        <v/>
      </c>
      <c r="AS485" s="19">
        <f>IF(AND(מרקובחצי[[#This Row],[CycleNumber]]&lt;$B486,SUM(מרקובחצי[[#This Row],[22]],V486)=2),1,"")</f>
        <v>1</v>
      </c>
      <c r="AT485" s="21">
        <f>SUM(מרקובחצי[[#This Row],[11]:[33]])</f>
        <v>1</v>
      </c>
    </row>
    <row r="486" spans="1:46" ht="15.6" x14ac:dyDescent="0.25">
      <c r="A486" s="19" t="s">
        <v>51</v>
      </c>
      <c r="B486" s="19">
        <v>3</v>
      </c>
      <c r="C486">
        <v>28</v>
      </c>
      <c r="D486" s="19">
        <f>מרקובחצי[[#This Row],[LengthofCycle]]+1</f>
        <v>29</v>
      </c>
      <c r="E486" t="str">
        <f>IF(IFERROR(LOOKUP(מרקובחצי[[#This Row],[ClientID]],קביעויות[הפלגה]),FALSE)=מרקובחצי[[#This Row],[ClientID]],1,"")</f>
        <v/>
      </c>
      <c r="F486" t="str">
        <f>IF(IFERROR(LOOKUP(מרקובחצי[[#This Row],[ClientID]],סוגחציקבוע[S31]),FALSE)=מרקובחצי[[#This Row],[ClientID]],1,"")</f>
        <v/>
      </c>
      <c r="G486">
        <f>IF(IFERROR(LOOKUP(מרקובחצי[[#This Row],[ClientID]],סוגחציקבוע[S32]),FALSE)=מרקובחצי[[#This Row],[ClientID]],1,"")</f>
        <v>1</v>
      </c>
      <c r="H486" t="str">
        <f>IF(IFERROR(LOOKUP(מרקובחצי[[#This Row],[ClientID]],סוגחציקבוע[S33]),FALSE)=מרקובחצי[[#This Row],[ClientID]],1,"")</f>
        <v/>
      </c>
      <c r="I486" t="str">
        <f>IF(IFERROR(LOOKUP(מרקובחצי[[#This Row],[ClientID]],סוגחציקבוע[S32&amp;33]),FALSE)=מרקובחצי[[#This Row],[ClientID]],1,"")</f>
        <v/>
      </c>
      <c r="J486" s="19">
        <f>IF(SUM(מרקובחצי[[#This Row],[11]:[13]])=1,מרקובחצי[[#This Row],[עד ועד]],IF(SUM(R485:T486)=1,IF(מרקובחצי[[#This Row],[עד ועד]]&lt;J485,מרקובחצי[[#This Row],[עד ועד]],J485),J485))</f>
        <v>28</v>
      </c>
      <c r="K486" s="19">
        <f>IF(SUM(מרקובחצי[[#This Row],[11]:[13]])=1,מרקובחצי[[#This Row],[עד ועד]],IF(SUM(R485:T486)=1,IF(מרקובחצי[[#This Row],[עד ועד]]&gt;K485,מרקובחצי[[#This Row],[עד ועד]],K485),K485))</f>
        <v>32</v>
      </c>
      <c r="L486" s="19">
        <f>IF(AND(SUM(מרקובחצי[[#This Row],[31]:[33]])=1,SUM(U485:W485)=0),מרקובחצי[[#This Row],[מקס]]-מרקובחצי[[#This Row],[מינ]],"")</f>
        <v>4</v>
      </c>
      <c r="M48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86" s="19" t="str">
        <f t="shared" si="7"/>
        <v>S22</v>
      </c>
      <c r="O486" s="19" t="str">
        <f>IF(מרקובחצי[[#This Row],[קבעה הפלגה?]]=1,"",IF(AND(מרקובחצי[[#This Row],[עד ועד]]&lt;29,OR(מרקובחצי[[#This Row],[CycleNumber]]=1,AND(U485=1,OR(מרקובחצי[[#This Row],[עד ועד]]&lt;J485,מרקובחצי[[#This Row],[עד ועד]]&gt;K485)),AND(V485=1,מרקובחצי[[#This Row],[עד ועד]]&lt;J485),W485=1)),1,""))</f>
        <v/>
      </c>
      <c r="P486" s="19" t="str">
        <f>IF(מרקובחצי[[#This Row],[קבעה הפלגה?]]=1,"",IF(AND(מרקובחצי[[#This Row],[עד ועד]]&gt;28,מרקובחצי[[#This Row],[עד ועד]]&lt;32,OR(מרקובחצי[[#This Row],[CycleNumber]]=1,AND(U485=1),AND(V485=1,OR(מרקובחצי[[#This Row],[עד ועד]]&lt;J485,מרקובחצי[[#This Row],[עד ועד]]&gt;K485)),W485=1)),1,""))</f>
        <v/>
      </c>
      <c r="Q486" s="19" t="str">
        <f>IF(מרקובחצי[[#This Row],[קבעה הפלגה?]]=1,"",IF(AND(מרקובחצי[[#This Row],[עד ועד]]&gt;31,OR(מרקובחצי[[#This Row],[CycleNumber]]=1,AND(U485=1),AND(V485=1,מרקובחצי[[#This Row],[עד ועד]]&gt;K485),AND(W485=1,OR(מרקובחצי[[#This Row],[עד ועד]]&gt;K485,מרקובחצי[[#This Row],[עד ועד]]&lt;J485)))),1,""))</f>
        <v/>
      </c>
      <c r="R486" s="19" t="str">
        <f>IF(מרקובחצי[[#This Row],[CycleNumber]]&gt;1,IF(AND(O485=1,מרקובחצי[[#This Row],[עד ועד]]&lt;29),1,""),"")</f>
        <v/>
      </c>
      <c r="S486" s="19" t="str">
        <f>IF(מרקובחצי[[#This Row],[CycleNumber]]&gt;1,IF(OR(AND(O485=1,מרקובחצי[[#This Row],[עד ועד]]&gt;28),AND(P485=1),AND(Q485=1,מרקובחצי[[#This Row],[עד ועד]]&lt;32)),1,""),"")</f>
        <v/>
      </c>
      <c r="T486" s="19" t="str">
        <f>IF(מרקובחצי[[#This Row],[CycleNumber]]&gt;1,IF(AND(Q485=1,מרקובחצי[[#This Row],[עד ועד]]&gt;31),1,""),"")</f>
        <v/>
      </c>
      <c r="U486" s="19" t="str">
        <f>IF(מרקובחצי[[#This Row],[CycleNumber]]&gt;1,IF(AND(R485=1,מרקובחצי[[#This Row],[עד ועד]]&lt;29),1,IF(AND(U485=1,NOT(OR(מרקובחצי[[#This Row],[עד ועד]]&lt;J485,מרקובחצי[[#This Row],[עד ועד]]&gt;K485))),1,"")),"")</f>
        <v/>
      </c>
      <c r="V486" s="19">
        <f>IF(מרקובחצי[[#This Row],[CycleNumber]]&gt;1,IF(AND(SUM(R485:T485)=1,מרקובחצי[[#This Row],[עד ועד]]&gt;28,מרקובחצי[[#This Row],[עד ועד]]&lt;32),1,IF(OR(S485=1,AND(R485=1,מרקובחצי[[#This Row],[עד ועד]]&gt;28),AND(T485=1,מרקובחצי[[#This Row],[עד ועד]]&lt;32)),1,IF(AND(V485=1,NOT(OR(מרקובחצי[[#This Row],[עד ועד]]&lt;J485,מרקובחצי[[#This Row],[עד ועד]]&gt;K485))),1,""))),"")</f>
        <v>1</v>
      </c>
      <c r="W486" s="19" t="str">
        <f>IF(מרקובחצי[[#This Row],[CycleNumber]]&gt;1,IF(AND(T485=1,מרקובחצי[[#This Row],[עד ועד]]&gt;31),1,IF(AND(W485=1,NOT(OR(מרקובחצי[[#This Row],[עד ועד]]&lt;J485,מרקובחצי[[#This Row],[עד ועד]]&gt;K485))),1,"")),"")</f>
        <v/>
      </c>
      <c r="X486" s="19" t="str">
        <f>IF(AND(מרקובחצי[[#This Row],[CycleNumber]]&lt;$B487,SUM(מרקובחצי[[#This Row],[11]],R487)=2),1,"")</f>
        <v/>
      </c>
      <c r="Y486" s="19" t="str">
        <f>IF(AND(מרקובחצי[[#This Row],[CycleNumber]]&lt;$B487,SUM(מרקובחצי[[#This Row],[11]],S487)=2),1,"")</f>
        <v/>
      </c>
      <c r="Z486" s="19" t="str">
        <f>IF(AND(מרקובחצי[[#This Row],[CycleNumber]]&lt;$B487,SUM(מרקובחצי[[#This Row],[13]],S487)=2),1,"")</f>
        <v/>
      </c>
      <c r="AA486" s="19" t="str">
        <f>IF(AND(מרקובחצי[[#This Row],[CycleNumber]]&lt;$B487,SUM(מרקובחצי[[#This Row],[13]],T487)=2),1,"")</f>
        <v/>
      </c>
      <c r="AB486" s="19" t="str">
        <f>IF(AND(מרקובחצי[[#This Row],[CycleNumber]]&lt;$B487,SUM(מרקובחצי[[#This Row],[21]],U487)=2),1,"")</f>
        <v/>
      </c>
      <c r="AC486" s="19" t="str">
        <f>IF(AND(מרקובחצי[[#This Row],[CycleNumber]]&lt;$B487,SUM(מרקובחצי[[#This Row],[21]],V487)=2),1,"")</f>
        <v/>
      </c>
      <c r="AD486" s="19" t="str">
        <f>IF(AND(מרקובחצי[[#This Row],[CycleNumber]]&lt;$B487,SUM(מרקובחצי[[#This Row],[23]],V487)=2),1,"")</f>
        <v/>
      </c>
      <c r="AE486" s="19" t="str">
        <f>IF(AND(מרקובחצי[[#This Row],[CycleNumber]]&lt;$B487,SUM(מרקובחצי[[#This Row],[23]],W487)=2),1,"")</f>
        <v/>
      </c>
      <c r="AF486" s="19" t="str">
        <f>IF(AND(מרקובחצי[[#This Row],[CycleNumber]]&lt;$B487,SUM(מרקובחצי[[#This Row],[31]],O487)=2),1,"")</f>
        <v/>
      </c>
      <c r="AG486" s="19" t="str">
        <f>IF(AND(מרקובחצי[[#This Row],[CycleNumber]]&lt;$B487,SUM(מרקובחצי[[#This Row],[31]],P487)=2),1,"")</f>
        <v/>
      </c>
      <c r="AH486" s="19" t="str">
        <f>IF(AND(מרקובחצי[[#This Row],[CycleNumber]]&lt;$B487,SUM(מרקובחצי[[#This Row],[31]],Q487)=2),1,"")</f>
        <v/>
      </c>
      <c r="AI486" s="19" t="str">
        <f>IF(AND(מרקובחצי[[#This Row],[CycleNumber]]&lt;$B487,SUM(U486:U487)=2),1,"")</f>
        <v/>
      </c>
      <c r="AJ486" s="19" t="str">
        <f>IF(AND(מרקובחצי[[#This Row],[CycleNumber]]&lt;$B487,SUM(מרקובחצי[[#This Row],[32]],O487)=2),1,"")</f>
        <v/>
      </c>
      <c r="AK486" s="19" t="str">
        <f>IF(AND(מרקובחצי[[#This Row],[CycleNumber]]&lt;$B487,SUM(מרקובחצי[[#This Row],[32]],P487)=2),1,"")</f>
        <v/>
      </c>
      <c r="AL486" s="19" t="str">
        <f>IF(AND(מרקובחצי[[#This Row],[CycleNumber]]&lt;$B487,SUM(מרקובחצי[[#This Row],[32]],Q487)=2),1,"")</f>
        <v/>
      </c>
      <c r="AM486" s="19">
        <f>IF(AND(מרקובחצי[[#This Row],[CycleNumber]]&lt;$B487,SUM(V486:V487)=2),1,"")</f>
        <v>1</v>
      </c>
      <c r="AN486" s="19" t="str">
        <f>IF(AND(מרקובחצי[[#This Row],[CycleNumber]]&lt;$B487,SUM(מרקובחצי[[#This Row],[33]],O487)=2),1,"")</f>
        <v/>
      </c>
      <c r="AO486" s="19" t="str">
        <f>IF(AND(מרקובחצי[[#This Row],[CycleNumber]]&lt;$B487,SUM(מרקובחצי[[#This Row],[33]],P487)=2),1,"")</f>
        <v/>
      </c>
      <c r="AP486" s="19" t="str">
        <f>IF(AND(מרקובחצי[[#This Row],[CycleNumber]]&lt;$B487,SUM(מרקובחצי[[#This Row],[33]],Q487)=2),1,"")</f>
        <v/>
      </c>
      <c r="AQ486" s="19" t="str">
        <f>IF(AND(מרקובחצי[[#This Row],[CycleNumber]]&lt;$B487,SUM(W486:W487)=2),1,"")</f>
        <v/>
      </c>
      <c r="AR486" s="19" t="str">
        <f>IF(AND(מרקובחצי[[#This Row],[CycleNumber]]&lt;$B487,SUM(מרקובחצי[[#This Row],[12]],S487)=2),1,"")</f>
        <v/>
      </c>
      <c r="AS486" s="19" t="str">
        <f>IF(AND(מרקובחצי[[#This Row],[CycleNumber]]&lt;$B487,SUM(מרקובחצי[[#This Row],[22]],V487)=2),1,"")</f>
        <v/>
      </c>
      <c r="AT486" s="21">
        <f>SUM(מרקובחצי[[#This Row],[11]:[33]])</f>
        <v>1</v>
      </c>
    </row>
    <row r="487" spans="1:46" ht="15.6" x14ac:dyDescent="0.25">
      <c r="A487" s="19" t="s">
        <v>51</v>
      </c>
      <c r="B487" s="19">
        <v>4</v>
      </c>
      <c r="C487">
        <v>30</v>
      </c>
      <c r="D487" s="19">
        <f>מרקובחצי[[#This Row],[LengthofCycle]]+1</f>
        <v>31</v>
      </c>
      <c r="E487" t="str">
        <f>IF(IFERROR(LOOKUP(מרקובחצי[[#This Row],[ClientID]],קביעויות[הפלגה]),FALSE)=מרקובחצי[[#This Row],[ClientID]],1,"")</f>
        <v/>
      </c>
      <c r="F487" t="str">
        <f>IF(IFERROR(LOOKUP(מרקובחצי[[#This Row],[ClientID]],סוגחציקבוע[S31]),FALSE)=מרקובחצי[[#This Row],[ClientID]],1,"")</f>
        <v/>
      </c>
      <c r="G487">
        <f>IF(IFERROR(LOOKUP(מרקובחצי[[#This Row],[ClientID]],סוגחציקבוע[S32]),FALSE)=מרקובחצי[[#This Row],[ClientID]],1,"")</f>
        <v>1</v>
      </c>
      <c r="H487" t="str">
        <f>IF(IFERROR(LOOKUP(מרקובחצי[[#This Row],[ClientID]],סוגחציקבוע[S33]),FALSE)=מרקובחצי[[#This Row],[ClientID]],1,"")</f>
        <v/>
      </c>
      <c r="I487" t="str">
        <f>IF(IFERROR(LOOKUP(מרקובחצי[[#This Row],[ClientID]],סוגחציקבוע[S32&amp;33]),FALSE)=מרקובחצי[[#This Row],[ClientID]],1,"")</f>
        <v/>
      </c>
      <c r="J487" s="19">
        <f>IF(SUM(מרקובחצי[[#This Row],[11]:[13]])=1,מרקובחצי[[#This Row],[עד ועד]],IF(SUM(R486:T487)=1,IF(מרקובחצי[[#This Row],[עד ועד]]&lt;J486,מרקובחצי[[#This Row],[עד ועד]],J486),J486))</f>
        <v>28</v>
      </c>
      <c r="K487" s="19">
        <f>IF(SUM(מרקובחצי[[#This Row],[11]:[13]])=1,מרקובחצי[[#This Row],[עד ועד]],IF(SUM(R486:T487)=1,IF(מרקובחצי[[#This Row],[עד ועד]]&gt;K486,מרקובחצי[[#This Row],[עד ועד]],K486),K486))</f>
        <v>32</v>
      </c>
      <c r="L487" s="19" t="str">
        <f>IF(AND(SUM(מרקובחצי[[#This Row],[31]:[33]])=1,SUM(U486:W486)=0),מרקובחצי[[#This Row],[מקס]]-מרקובחצי[[#This Row],[מינ]],"")</f>
        <v/>
      </c>
      <c r="M48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87" s="19" t="str">
        <f t="shared" si="7"/>
        <v>S32</v>
      </c>
      <c r="O487" s="19" t="str">
        <f>IF(מרקובחצי[[#This Row],[קבעה הפלגה?]]=1,"",IF(AND(מרקובחצי[[#This Row],[עד ועד]]&lt;29,OR(מרקובחצי[[#This Row],[CycleNumber]]=1,AND(U486=1,OR(מרקובחצי[[#This Row],[עד ועד]]&lt;J486,מרקובחצי[[#This Row],[עד ועד]]&gt;K486)),AND(V486=1,מרקובחצי[[#This Row],[עד ועד]]&lt;J486),W486=1)),1,""))</f>
        <v/>
      </c>
      <c r="P487" s="19" t="str">
        <f>IF(מרקובחצי[[#This Row],[קבעה הפלגה?]]=1,"",IF(AND(מרקובחצי[[#This Row],[עד ועד]]&gt;28,מרקובחצי[[#This Row],[עד ועד]]&lt;32,OR(מרקובחצי[[#This Row],[CycleNumber]]=1,AND(U486=1),AND(V486=1,OR(מרקובחצי[[#This Row],[עד ועד]]&lt;J486,מרקובחצי[[#This Row],[עד ועד]]&gt;K486)),W486=1)),1,""))</f>
        <v/>
      </c>
      <c r="Q487" s="19" t="str">
        <f>IF(מרקובחצי[[#This Row],[קבעה הפלגה?]]=1,"",IF(AND(מרקובחצי[[#This Row],[עד ועד]]&gt;31,OR(מרקובחצי[[#This Row],[CycleNumber]]=1,AND(U486=1),AND(V486=1,מרקובחצי[[#This Row],[עד ועד]]&gt;K486),AND(W486=1,OR(מרקובחצי[[#This Row],[עד ועד]]&gt;K486,מרקובחצי[[#This Row],[עד ועד]]&lt;J486)))),1,""))</f>
        <v/>
      </c>
      <c r="R487" s="19" t="str">
        <f>IF(מרקובחצי[[#This Row],[CycleNumber]]&gt;1,IF(AND(O486=1,מרקובחצי[[#This Row],[עד ועד]]&lt;29),1,""),"")</f>
        <v/>
      </c>
      <c r="S487" s="19" t="str">
        <f>IF(מרקובחצי[[#This Row],[CycleNumber]]&gt;1,IF(OR(AND(O486=1,מרקובחצי[[#This Row],[עד ועד]]&gt;28),AND(P486=1),AND(Q486=1,מרקובחצי[[#This Row],[עד ועד]]&lt;32)),1,""),"")</f>
        <v/>
      </c>
      <c r="T487" s="19" t="str">
        <f>IF(מרקובחצי[[#This Row],[CycleNumber]]&gt;1,IF(AND(Q486=1,מרקובחצי[[#This Row],[עד ועד]]&gt;31),1,""),"")</f>
        <v/>
      </c>
      <c r="U487" s="19" t="str">
        <f>IF(מרקובחצי[[#This Row],[CycleNumber]]&gt;1,IF(AND(R486=1,מרקובחצי[[#This Row],[עד ועד]]&lt;29),1,IF(AND(U486=1,NOT(OR(מרקובחצי[[#This Row],[עד ועד]]&lt;J486,מרקובחצי[[#This Row],[עד ועד]]&gt;K486))),1,"")),"")</f>
        <v/>
      </c>
      <c r="V487" s="19">
        <f>IF(מרקובחצי[[#This Row],[CycleNumber]]&gt;1,IF(AND(SUM(R486:T486)=1,מרקובחצי[[#This Row],[עד ועד]]&gt;28,מרקובחצי[[#This Row],[עד ועד]]&lt;32),1,IF(OR(S486=1,AND(R486=1,מרקובחצי[[#This Row],[עד ועד]]&gt;28),AND(T486=1,מרקובחצי[[#This Row],[עד ועד]]&lt;32)),1,IF(AND(V486=1,NOT(OR(מרקובחצי[[#This Row],[עד ועד]]&lt;J486,מרקובחצי[[#This Row],[עד ועד]]&gt;K486))),1,""))),"")</f>
        <v>1</v>
      </c>
      <c r="W487" s="19" t="str">
        <f>IF(מרקובחצי[[#This Row],[CycleNumber]]&gt;1,IF(AND(T486=1,מרקובחצי[[#This Row],[עד ועד]]&gt;31),1,IF(AND(W486=1,NOT(OR(מרקובחצי[[#This Row],[עד ועד]]&lt;J486,מרקובחצי[[#This Row],[עד ועד]]&gt;K486))),1,"")),"")</f>
        <v/>
      </c>
      <c r="X487" s="19" t="str">
        <f>IF(AND(מרקובחצי[[#This Row],[CycleNumber]]&lt;$B488,SUM(מרקובחצי[[#This Row],[11]],R488)=2),1,"")</f>
        <v/>
      </c>
      <c r="Y487" s="19" t="str">
        <f>IF(AND(מרקובחצי[[#This Row],[CycleNumber]]&lt;$B488,SUM(מרקובחצי[[#This Row],[11]],S488)=2),1,"")</f>
        <v/>
      </c>
      <c r="Z487" s="19" t="str">
        <f>IF(AND(מרקובחצי[[#This Row],[CycleNumber]]&lt;$B488,SUM(מרקובחצי[[#This Row],[13]],S488)=2),1,"")</f>
        <v/>
      </c>
      <c r="AA487" s="19" t="str">
        <f>IF(AND(מרקובחצי[[#This Row],[CycleNumber]]&lt;$B488,SUM(מרקובחצי[[#This Row],[13]],T488)=2),1,"")</f>
        <v/>
      </c>
      <c r="AB487" s="19" t="str">
        <f>IF(AND(מרקובחצי[[#This Row],[CycleNumber]]&lt;$B488,SUM(מרקובחצי[[#This Row],[21]],U488)=2),1,"")</f>
        <v/>
      </c>
      <c r="AC487" s="19" t="str">
        <f>IF(AND(מרקובחצי[[#This Row],[CycleNumber]]&lt;$B488,SUM(מרקובחצי[[#This Row],[21]],V488)=2),1,"")</f>
        <v/>
      </c>
      <c r="AD487" s="19" t="str">
        <f>IF(AND(מרקובחצי[[#This Row],[CycleNumber]]&lt;$B488,SUM(מרקובחצי[[#This Row],[23]],V488)=2),1,"")</f>
        <v/>
      </c>
      <c r="AE487" s="19" t="str">
        <f>IF(AND(מרקובחצי[[#This Row],[CycleNumber]]&lt;$B488,SUM(מרקובחצי[[#This Row],[23]],W488)=2),1,"")</f>
        <v/>
      </c>
      <c r="AF487" s="19" t="str">
        <f>IF(AND(מרקובחצי[[#This Row],[CycleNumber]]&lt;$B488,SUM(מרקובחצי[[#This Row],[31]],O488)=2),1,"")</f>
        <v/>
      </c>
      <c r="AG487" s="19" t="str">
        <f>IF(AND(מרקובחצי[[#This Row],[CycleNumber]]&lt;$B488,SUM(מרקובחצי[[#This Row],[31]],P488)=2),1,"")</f>
        <v/>
      </c>
      <c r="AH487" s="19" t="str">
        <f>IF(AND(מרקובחצי[[#This Row],[CycleNumber]]&lt;$B488,SUM(מרקובחצי[[#This Row],[31]],Q488)=2),1,"")</f>
        <v/>
      </c>
      <c r="AI487" s="19" t="str">
        <f>IF(AND(מרקובחצי[[#This Row],[CycleNumber]]&lt;$B488,SUM(U487:U488)=2),1,"")</f>
        <v/>
      </c>
      <c r="AJ487" s="19" t="str">
        <f>IF(AND(מרקובחצי[[#This Row],[CycleNumber]]&lt;$B488,SUM(מרקובחצי[[#This Row],[32]],O488)=2),1,"")</f>
        <v/>
      </c>
      <c r="AK487" s="19" t="str">
        <f>IF(AND(מרקובחצי[[#This Row],[CycleNumber]]&lt;$B488,SUM(מרקובחצי[[#This Row],[32]],P488)=2),1,"")</f>
        <v/>
      </c>
      <c r="AL487" s="19" t="str">
        <f>IF(AND(מרקובחצי[[#This Row],[CycleNumber]]&lt;$B488,SUM(מרקובחצי[[#This Row],[32]],Q488)=2),1,"")</f>
        <v/>
      </c>
      <c r="AM487" s="19">
        <f>IF(AND(מרקובחצי[[#This Row],[CycleNumber]]&lt;$B488,SUM(V487:V488)=2),1,"")</f>
        <v>1</v>
      </c>
      <c r="AN487" s="19" t="str">
        <f>IF(AND(מרקובחצי[[#This Row],[CycleNumber]]&lt;$B488,SUM(מרקובחצי[[#This Row],[33]],O488)=2),1,"")</f>
        <v/>
      </c>
      <c r="AO487" s="19" t="str">
        <f>IF(AND(מרקובחצי[[#This Row],[CycleNumber]]&lt;$B488,SUM(מרקובחצי[[#This Row],[33]],P488)=2),1,"")</f>
        <v/>
      </c>
      <c r="AP487" s="19" t="str">
        <f>IF(AND(מרקובחצי[[#This Row],[CycleNumber]]&lt;$B488,SUM(מרקובחצי[[#This Row],[33]],Q488)=2),1,"")</f>
        <v/>
      </c>
      <c r="AQ487" s="19" t="str">
        <f>IF(AND(מרקובחצי[[#This Row],[CycleNumber]]&lt;$B488,SUM(W487:W488)=2),1,"")</f>
        <v/>
      </c>
      <c r="AR487" s="19" t="str">
        <f>IF(AND(מרקובחצי[[#This Row],[CycleNumber]]&lt;$B488,SUM(מרקובחצי[[#This Row],[12]],S488)=2),1,"")</f>
        <v/>
      </c>
      <c r="AS487" s="19" t="str">
        <f>IF(AND(מרקובחצי[[#This Row],[CycleNumber]]&lt;$B488,SUM(מרקובחצי[[#This Row],[22]],V488)=2),1,"")</f>
        <v/>
      </c>
      <c r="AT487" s="21">
        <f>SUM(מרקובחצי[[#This Row],[11]:[33]])</f>
        <v>1</v>
      </c>
    </row>
    <row r="488" spans="1:46" ht="15.6" x14ac:dyDescent="0.25">
      <c r="A488" s="19" t="s">
        <v>51</v>
      </c>
      <c r="B488" s="19">
        <v>5</v>
      </c>
      <c r="C488">
        <v>28</v>
      </c>
      <c r="D488" s="19">
        <f>מרקובחצי[[#This Row],[LengthofCycle]]+1</f>
        <v>29</v>
      </c>
      <c r="E488" t="str">
        <f>IF(IFERROR(LOOKUP(מרקובחצי[[#This Row],[ClientID]],קביעויות[הפלגה]),FALSE)=מרקובחצי[[#This Row],[ClientID]],1,"")</f>
        <v/>
      </c>
      <c r="F488" t="str">
        <f>IF(IFERROR(LOOKUP(מרקובחצי[[#This Row],[ClientID]],סוגחציקבוע[S31]),FALSE)=מרקובחצי[[#This Row],[ClientID]],1,"")</f>
        <v/>
      </c>
      <c r="G488">
        <f>IF(IFERROR(LOOKUP(מרקובחצי[[#This Row],[ClientID]],סוגחציקבוע[S32]),FALSE)=מרקובחצי[[#This Row],[ClientID]],1,"")</f>
        <v>1</v>
      </c>
      <c r="H488" t="str">
        <f>IF(IFERROR(LOOKUP(מרקובחצי[[#This Row],[ClientID]],סוגחציקבוע[S33]),FALSE)=מרקובחצי[[#This Row],[ClientID]],1,"")</f>
        <v/>
      </c>
      <c r="I488" t="str">
        <f>IF(IFERROR(LOOKUP(מרקובחצי[[#This Row],[ClientID]],סוגחציקבוע[S32&amp;33]),FALSE)=מרקובחצי[[#This Row],[ClientID]],1,"")</f>
        <v/>
      </c>
      <c r="J488" s="19">
        <f>IF(SUM(מרקובחצי[[#This Row],[11]:[13]])=1,מרקובחצי[[#This Row],[עד ועד]],IF(SUM(R487:T488)=1,IF(מרקובחצי[[#This Row],[עד ועד]]&lt;J487,מרקובחצי[[#This Row],[עד ועד]],J487),J487))</f>
        <v>28</v>
      </c>
      <c r="K488" s="19">
        <f>IF(SUM(מרקובחצי[[#This Row],[11]:[13]])=1,מרקובחצי[[#This Row],[עד ועד]],IF(SUM(R487:T488)=1,IF(מרקובחצי[[#This Row],[עד ועד]]&gt;K487,מרקובחצי[[#This Row],[עד ועד]],K487),K487))</f>
        <v>32</v>
      </c>
      <c r="L488" s="19" t="str">
        <f>IF(AND(SUM(מרקובחצי[[#This Row],[31]:[33]])=1,SUM(U487:W487)=0),מרקובחצי[[#This Row],[מקס]]-מרקובחצי[[#This Row],[מינ]],"")</f>
        <v/>
      </c>
      <c r="M48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88" s="19" t="str">
        <f t="shared" si="7"/>
        <v>S32</v>
      </c>
      <c r="O488" s="19" t="str">
        <f>IF(מרקובחצי[[#This Row],[קבעה הפלגה?]]=1,"",IF(AND(מרקובחצי[[#This Row],[עד ועד]]&lt;29,OR(מרקובחצי[[#This Row],[CycleNumber]]=1,AND(U487=1,OR(מרקובחצי[[#This Row],[עד ועד]]&lt;J487,מרקובחצי[[#This Row],[עד ועד]]&gt;K487)),AND(V487=1,מרקובחצי[[#This Row],[עד ועד]]&lt;J487),W487=1)),1,""))</f>
        <v/>
      </c>
      <c r="P488" s="19" t="str">
        <f>IF(מרקובחצי[[#This Row],[קבעה הפלגה?]]=1,"",IF(AND(מרקובחצי[[#This Row],[עד ועד]]&gt;28,מרקובחצי[[#This Row],[עד ועד]]&lt;32,OR(מרקובחצי[[#This Row],[CycleNumber]]=1,AND(U487=1),AND(V487=1,OR(מרקובחצי[[#This Row],[עד ועד]]&lt;J487,מרקובחצי[[#This Row],[עד ועד]]&gt;K487)),W487=1)),1,""))</f>
        <v/>
      </c>
      <c r="Q488" s="19" t="str">
        <f>IF(מרקובחצי[[#This Row],[קבעה הפלגה?]]=1,"",IF(AND(מרקובחצי[[#This Row],[עד ועד]]&gt;31,OR(מרקובחצי[[#This Row],[CycleNumber]]=1,AND(U487=1),AND(V487=1,מרקובחצי[[#This Row],[עד ועד]]&gt;K487),AND(W487=1,OR(מרקובחצי[[#This Row],[עד ועד]]&gt;K487,מרקובחצי[[#This Row],[עד ועד]]&lt;J487)))),1,""))</f>
        <v/>
      </c>
      <c r="R488" s="19" t="str">
        <f>IF(מרקובחצי[[#This Row],[CycleNumber]]&gt;1,IF(AND(O487=1,מרקובחצי[[#This Row],[עד ועד]]&lt;29),1,""),"")</f>
        <v/>
      </c>
      <c r="S488" s="19" t="str">
        <f>IF(מרקובחצי[[#This Row],[CycleNumber]]&gt;1,IF(OR(AND(O487=1,מרקובחצי[[#This Row],[עד ועד]]&gt;28),AND(P487=1),AND(Q487=1,מרקובחצי[[#This Row],[עד ועד]]&lt;32)),1,""),"")</f>
        <v/>
      </c>
      <c r="T488" s="19" t="str">
        <f>IF(מרקובחצי[[#This Row],[CycleNumber]]&gt;1,IF(AND(Q487=1,מרקובחצי[[#This Row],[עד ועד]]&gt;31),1,""),"")</f>
        <v/>
      </c>
      <c r="U488" s="19" t="str">
        <f>IF(מרקובחצי[[#This Row],[CycleNumber]]&gt;1,IF(AND(R487=1,מרקובחצי[[#This Row],[עד ועד]]&lt;29),1,IF(AND(U487=1,NOT(OR(מרקובחצי[[#This Row],[עד ועד]]&lt;J487,מרקובחצי[[#This Row],[עד ועד]]&gt;K487))),1,"")),"")</f>
        <v/>
      </c>
      <c r="V488" s="19">
        <f>IF(מרקובחצי[[#This Row],[CycleNumber]]&gt;1,IF(AND(SUM(R487:T487)=1,מרקובחצי[[#This Row],[עד ועד]]&gt;28,מרקובחצי[[#This Row],[עד ועד]]&lt;32),1,IF(OR(S487=1,AND(R487=1,מרקובחצי[[#This Row],[עד ועד]]&gt;28),AND(T487=1,מרקובחצי[[#This Row],[עד ועד]]&lt;32)),1,IF(AND(V487=1,NOT(OR(מרקובחצי[[#This Row],[עד ועד]]&lt;J487,מרקובחצי[[#This Row],[עד ועד]]&gt;K487))),1,""))),"")</f>
        <v>1</v>
      </c>
      <c r="W488" s="19" t="str">
        <f>IF(מרקובחצי[[#This Row],[CycleNumber]]&gt;1,IF(AND(T487=1,מרקובחצי[[#This Row],[עד ועד]]&gt;31),1,IF(AND(W487=1,NOT(OR(מרקובחצי[[#This Row],[עד ועד]]&lt;J487,מרקובחצי[[#This Row],[עד ועד]]&gt;K487))),1,"")),"")</f>
        <v/>
      </c>
      <c r="X488" s="19" t="str">
        <f>IF(AND(מרקובחצי[[#This Row],[CycleNumber]]&lt;$B489,SUM(מרקובחצי[[#This Row],[11]],R489)=2),1,"")</f>
        <v/>
      </c>
      <c r="Y488" s="19" t="str">
        <f>IF(AND(מרקובחצי[[#This Row],[CycleNumber]]&lt;$B489,SUM(מרקובחצי[[#This Row],[11]],S489)=2),1,"")</f>
        <v/>
      </c>
      <c r="Z488" s="19" t="str">
        <f>IF(AND(מרקובחצי[[#This Row],[CycleNumber]]&lt;$B489,SUM(מרקובחצי[[#This Row],[13]],S489)=2),1,"")</f>
        <v/>
      </c>
      <c r="AA488" s="19" t="str">
        <f>IF(AND(מרקובחצי[[#This Row],[CycleNumber]]&lt;$B489,SUM(מרקובחצי[[#This Row],[13]],T489)=2),1,"")</f>
        <v/>
      </c>
      <c r="AB488" s="19" t="str">
        <f>IF(AND(מרקובחצי[[#This Row],[CycleNumber]]&lt;$B489,SUM(מרקובחצי[[#This Row],[21]],U489)=2),1,"")</f>
        <v/>
      </c>
      <c r="AC488" s="19" t="str">
        <f>IF(AND(מרקובחצי[[#This Row],[CycleNumber]]&lt;$B489,SUM(מרקובחצי[[#This Row],[21]],V489)=2),1,"")</f>
        <v/>
      </c>
      <c r="AD488" s="19" t="str">
        <f>IF(AND(מרקובחצי[[#This Row],[CycleNumber]]&lt;$B489,SUM(מרקובחצי[[#This Row],[23]],V489)=2),1,"")</f>
        <v/>
      </c>
      <c r="AE488" s="19" t="str">
        <f>IF(AND(מרקובחצי[[#This Row],[CycleNumber]]&lt;$B489,SUM(מרקובחצי[[#This Row],[23]],W489)=2),1,"")</f>
        <v/>
      </c>
      <c r="AF488" s="19" t="str">
        <f>IF(AND(מרקובחצי[[#This Row],[CycleNumber]]&lt;$B489,SUM(מרקובחצי[[#This Row],[31]],O489)=2),1,"")</f>
        <v/>
      </c>
      <c r="AG488" s="19" t="str">
        <f>IF(AND(מרקובחצי[[#This Row],[CycleNumber]]&lt;$B489,SUM(מרקובחצי[[#This Row],[31]],P489)=2),1,"")</f>
        <v/>
      </c>
      <c r="AH488" s="19" t="str">
        <f>IF(AND(מרקובחצי[[#This Row],[CycleNumber]]&lt;$B489,SUM(מרקובחצי[[#This Row],[31]],Q489)=2),1,"")</f>
        <v/>
      </c>
      <c r="AI488" s="19" t="str">
        <f>IF(AND(מרקובחצי[[#This Row],[CycleNumber]]&lt;$B489,SUM(U488:U489)=2),1,"")</f>
        <v/>
      </c>
      <c r="AJ488" s="19" t="str">
        <f>IF(AND(מרקובחצי[[#This Row],[CycleNumber]]&lt;$B489,SUM(מרקובחצי[[#This Row],[32]],O489)=2),1,"")</f>
        <v/>
      </c>
      <c r="AK488" s="19" t="str">
        <f>IF(AND(מרקובחצי[[#This Row],[CycleNumber]]&lt;$B489,SUM(מרקובחצי[[#This Row],[32]],P489)=2),1,"")</f>
        <v/>
      </c>
      <c r="AL488" s="19" t="str">
        <f>IF(AND(מרקובחצי[[#This Row],[CycleNumber]]&lt;$B489,SUM(מרקובחצי[[#This Row],[32]],Q489)=2),1,"")</f>
        <v/>
      </c>
      <c r="AM488" s="19">
        <f>IF(AND(מרקובחצי[[#This Row],[CycleNumber]]&lt;$B489,SUM(V488:V489)=2),1,"")</f>
        <v>1</v>
      </c>
      <c r="AN488" s="19" t="str">
        <f>IF(AND(מרקובחצי[[#This Row],[CycleNumber]]&lt;$B489,SUM(מרקובחצי[[#This Row],[33]],O489)=2),1,"")</f>
        <v/>
      </c>
      <c r="AO488" s="19" t="str">
        <f>IF(AND(מרקובחצי[[#This Row],[CycleNumber]]&lt;$B489,SUM(מרקובחצי[[#This Row],[33]],P489)=2),1,"")</f>
        <v/>
      </c>
      <c r="AP488" s="19" t="str">
        <f>IF(AND(מרקובחצי[[#This Row],[CycleNumber]]&lt;$B489,SUM(מרקובחצי[[#This Row],[33]],Q489)=2),1,"")</f>
        <v/>
      </c>
      <c r="AQ488" s="19" t="str">
        <f>IF(AND(מרקובחצי[[#This Row],[CycleNumber]]&lt;$B489,SUM(W488:W489)=2),1,"")</f>
        <v/>
      </c>
      <c r="AR488" s="19" t="str">
        <f>IF(AND(מרקובחצי[[#This Row],[CycleNumber]]&lt;$B489,SUM(מרקובחצי[[#This Row],[12]],S489)=2),1,"")</f>
        <v/>
      </c>
      <c r="AS488" s="19" t="str">
        <f>IF(AND(מרקובחצי[[#This Row],[CycleNumber]]&lt;$B489,SUM(מרקובחצי[[#This Row],[22]],V489)=2),1,"")</f>
        <v/>
      </c>
      <c r="AT488" s="21">
        <f>SUM(מרקובחצי[[#This Row],[11]:[33]])</f>
        <v>1</v>
      </c>
    </row>
    <row r="489" spans="1:46" ht="15.6" x14ac:dyDescent="0.25">
      <c r="A489" s="19" t="s">
        <v>51</v>
      </c>
      <c r="B489" s="19">
        <v>6</v>
      </c>
      <c r="C489">
        <v>28</v>
      </c>
      <c r="D489" s="19">
        <f>מרקובחצי[[#This Row],[LengthofCycle]]+1</f>
        <v>29</v>
      </c>
      <c r="E489" t="str">
        <f>IF(IFERROR(LOOKUP(מרקובחצי[[#This Row],[ClientID]],קביעויות[הפלגה]),FALSE)=מרקובחצי[[#This Row],[ClientID]],1,"")</f>
        <v/>
      </c>
      <c r="F489" t="str">
        <f>IF(IFERROR(LOOKUP(מרקובחצי[[#This Row],[ClientID]],סוגחציקבוע[S31]),FALSE)=מרקובחצי[[#This Row],[ClientID]],1,"")</f>
        <v/>
      </c>
      <c r="G489">
        <f>IF(IFERROR(LOOKUP(מרקובחצי[[#This Row],[ClientID]],סוגחציקבוע[S32]),FALSE)=מרקובחצי[[#This Row],[ClientID]],1,"")</f>
        <v>1</v>
      </c>
      <c r="H489" t="str">
        <f>IF(IFERROR(LOOKUP(מרקובחצי[[#This Row],[ClientID]],סוגחציקבוע[S33]),FALSE)=מרקובחצי[[#This Row],[ClientID]],1,"")</f>
        <v/>
      </c>
      <c r="I489" t="str">
        <f>IF(IFERROR(LOOKUP(מרקובחצי[[#This Row],[ClientID]],סוגחציקבוע[S32&amp;33]),FALSE)=מרקובחצי[[#This Row],[ClientID]],1,"")</f>
        <v/>
      </c>
      <c r="J489" s="19">
        <f>IF(SUM(מרקובחצי[[#This Row],[11]:[13]])=1,מרקובחצי[[#This Row],[עד ועד]],IF(SUM(R488:T489)=1,IF(מרקובחצי[[#This Row],[עד ועד]]&lt;J488,מרקובחצי[[#This Row],[עד ועד]],J488),J488))</f>
        <v>28</v>
      </c>
      <c r="K489" s="19">
        <f>IF(SUM(מרקובחצי[[#This Row],[11]:[13]])=1,מרקובחצי[[#This Row],[עד ועד]],IF(SUM(R488:T489)=1,IF(מרקובחצי[[#This Row],[עד ועד]]&gt;K488,מרקובחצי[[#This Row],[עד ועד]],K488),K488))</f>
        <v>32</v>
      </c>
      <c r="L489" s="19" t="str">
        <f>IF(AND(SUM(מרקובחצי[[#This Row],[31]:[33]])=1,SUM(U488:W488)=0),מרקובחצי[[#This Row],[מקס]]-מרקובחצי[[#This Row],[מינ]],"")</f>
        <v/>
      </c>
      <c r="M48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89" s="19" t="str">
        <f t="shared" si="7"/>
        <v>S32</v>
      </c>
      <c r="O489" s="19" t="str">
        <f>IF(מרקובחצי[[#This Row],[קבעה הפלגה?]]=1,"",IF(AND(מרקובחצי[[#This Row],[עד ועד]]&lt;29,OR(מרקובחצי[[#This Row],[CycleNumber]]=1,AND(U488=1,OR(מרקובחצי[[#This Row],[עד ועד]]&lt;J488,מרקובחצי[[#This Row],[עד ועד]]&gt;K488)),AND(V488=1,מרקובחצי[[#This Row],[עד ועד]]&lt;J488),W488=1)),1,""))</f>
        <v/>
      </c>
      <c r="P489" s="19" t="str">
        <f>IF(מרקובחצי[[#This Row],[קבעה הפלגה?]]=1,"",IF(AND(מרקובחצי[[#This Row],[עד ועד]]&gt;28,מרקובחצי[[#This Row],[עד ועד]]&lt;32,OR(מרקובחצי[[#This Row],[CycleNumber]]=1,AND(U488=1),AND(V488=1,OR(מרקובחצי[[#This Row],[עד ועד]]&lt;J488,מרקובחצי[[#This Row],[עד ועד]]&gt;K488)),W488=1)),1,""))</f>
        <v/>
      </c>
      <c r="Q489" s="19" t="str">
        <f>IF(מרקובחצי[[#This Row],[קבעה הפלגה?]]=1,"",IF(AND(מרקובחצי[[#This Row],[עד ועד]]&gt;31,OR(מרקובחצי[[#This Row],[CycleNumber]]=1,AND(U488=1),AND(V488=1,מרקובחצי[[#This Row],[עד ועד]]&gt;K488),AND(W488=1,OR(מרקובחצי[[#This Row],[עד ועד]]&gt;K488,מרקובחצי[[#This Row],[עד ועד]]&lt;J488)))),1,""))</f>
        <v/>
      </c>
      <c r="R489" s="19" t="str">
        <f>IF(מרקובחצי[[#This Row],[CycleNumber]]&gt;1,IF(AND(O488=1,מרקובחצי[[#This Row],[עד ועד]]&lt;29),1,""),"")</f>
        <v/>
      </c>
      <c r="S489" s="19" t="str">
        <f>IF(מרקובחצי[[#This Row],[CycleNumber]]&gt;1,IF(OR(AND(O488=1,מרקובחצי[[#This Row],[עד ועד]]&gt;28),AND(P488=1),AND(Q488=1,מרקובחצי[[#This Row],[עד ועד]]&lt;32)),1,""),"")</f>
        <v/>
      </c>
      <c r="T489" s="19" t="str">
        <f>IF(מרקובחצי[[#This Row],[CycleNumber]]&gt;1,IF(AND(Q488=1,מרקובחצי[[#This Row],[עד ועד]]&gt;31),1,""),"")</f>
        <v/>
      </c>
      <c r="U489" s="19" t="str">
        <f>IF(מרקובחצי[[#This Row],[CycleNumber]]&gt;1,IF(AND(R488=1,מרקובחצי[[#This Row],[עד ועד]]&lt;29),1,IF(AND(U488=1,NOT(OR(מרקובחצי[[#This Row],[עד ועד]]&lt;J488,מרקובחצי[[#This Row],[עד ועד]]&gt;K488))),1,"")),"")</f>
        <v/>
      </c>
      <c r="V489" s="19">
        <f>IF(מרקובחצי[[#This Row],[CycleNumber]]&gt;1,IF(AND(SUM(R488:T488)=1,מרקובחצי[[#This Row],[עד ועד]]&gt;28,מרקובחצי[[#This Row],[עד ועד]]&lt;32),1,IF(OR(S488=1,AND(R488=1,מרקובחצי[[#This Row],[עד ועד]]&gt;28),AND(T488=1,מרקובחצי[[#This Row],[עד ועד]]&lt;32)),1,IF(AND(V488=1,NOT(OR(מרקובחצי[[#This Row],[עד ועד]]&lt;J488,מרקובחצי[[#This Row],[עד ועד]]&gt;K488))),1,""))),"")</f>
        <v>1</v>
      </c>
      <c r="W489" s="19" t="str">
        <f>IF(מרקובחצי[[#This Row],[CycleNumber]]&gt;1,IF(AND(T488=1,מרקובחצי[[#This Row],[עד ועד]]&gt;31),1,IF(AND(W488=1,NOT(OR(מרקובחצי[[#This Row],[עד ועד]]&lt;J488,מרקובחצי[[#This Row],[עד ועד]]&gt;K488))),1,"")),"")</f>
        <v/>
      </c>
      <c r="X489" s="19" t="str">
        <f>IF(AND(מרקובחצי[[#This Row],[CycleNumber]]&lt;$B490,SUM(מרקובחצי[[#This Row],[11]],R490)=2),1,"")</f>
        <v/>
      </c>
      <c r="Y489" s="19" t="str">
        <f>IF(AND(מרקובחצי[[#This Row],[CycleNumber]]&lt;$B490,SUM(מרקובחצי[[#This Row],[11]],S490)=2),1,"")</f>
        <v/>
      </c>
      <c r="Z489" s="19" t="str">
        <f>IF(AND(מרקובחצי[[#This Row],[CycleNumber]]&lt;$B490,SUM(מרקובחצי[[#This Row],[13]],S490)=2),1,"")</f>
        <v/>
      </c>
      <c r="AA489" s="19" t="str">
        <f>IF(AND(מרקובחצי[[#This Row],[CycleNumber]]&lt;$B490,SUM(מרקובחצי[[#This Row],[13]],T490)=2),1,"")</f>
        <v/>
      </c>
      <c r="AB489" s="19" t="str">
        <f>IF(AND(מרקובחצי[[#This Row],[CycleNumber]]&lt;$B490,SUM(מרקובחצי[[#This Row],[21]],U490)=2),1,"")</f>
        <v/>
      </c>
      <c r="AC489" s="19" t="str">
        <f>IF(AND(מרקובחצי[[#This Row],[CycleNumber]]&lt;$B490,SUM(מרקובחצי[[#This Row],[21]],V490)=2),1,"")</f>
        <v/>
      </c>
      <c r="AD489" s="19" t="str">
        <f>IF(AND(מרקובחצי[[#This Row],[CycleNumber]]&lt;$B490,SUM(מרקובחצי[[#This Row],[23]],V490)=2),1,"")</f>
        <v/>
      </c>
      <c r="AE489" s="19" t="str">
        <f>IF(AND(מרקובחצי[[#This Row],[CycleNumber]]&lt;$B490,SUM(מרקובחצי[[#This Row],[23]],W490)=2),1,"")</f>
        <v/>
      </c>
      <c r="AF489" s="19" t="str">
        <f>IF(AND(מרקובחצי[[#This Row],[CycleNumber]]&lt;$B490,SUM(מרקובחצי[[#This Row],[31]],O490)=2),1,"")</f>
        <v/>
      </c>
      <c r="AG489" s="19" t="str">
        <f>IF(AND(מרקובחצי[[#This Row],[CycleNumber]]&lt;$B490,SUM(מרקובחצי[[#This Row],[31]],P490)=2),1,"")</f>
        <v/>
      </c>
      <c r="AH489" s="19" t="str">
        <f>IF(AND(מרקובחצי[[#This Row],[CycleNumber]]&lt;$B490,SUM(מרקובחצי[[#This Row],[31]],Q490)=2),1,"")</f>
        <v/>
      </c>
      <c r="AI489" s="19" t="str">
        <f>IF(AND(מרקובחצי[[#This Row],[CycleNumber]]&lt;$B490,SUM(U489:U490)=2),1,"")</f>
        <v/>
      </c>
      <c r="AJ489" s="19" t="str">
        <f>IF(AND(מרקובחצי[[#This Row],[CycleNumber]]&lt;$B490,SUM(מרקובחצי[[#This Row],[32]],O490)=2),1,"")</f>
        <v/>
      </c>
      <c r="AK489" s="19" t="str">
        <f>IF(AND(מרקובחצי[[#This Row],[CycleNumber]]&lt;$B490,SUM(מרקובחצי[[#This Row],[32]],P490)=2),1,"")</f>
        <v/>
      </c>
      <c r="AL489" s="19" t="str">
        <f>IF(AND(מרקובחצי[[#This Row],[CycleNumber]]&lt;$B490,SUM(מרקובחצי[[#This Row],[32]],Q490)=2),1,"")</f>
        <v/>
      </c>
      <c r="AM489" s="19">
        <f>IF(AND(מרקובחצי[[#This Row],[CycleNumber]]&lt;$B490,SUM(V489:V490)=2),1,"")</f>
        <v>1</v>
      </c>
      <c r="AN489" s="19" t="str">
        <f>IF(AND(מרקובחצי[[#This Row],[CycleNumber]]&lt;$B490,SUM(מרקובחצי[[#This Row],[33]],O490)=2),1,"")</f>
        <v/>
      </c>
      <c r="AO489" s="19" t="str">
        <f>IF(AND(מרקובחצי[[#This Row],[CycleNumber]]&lt;$B490,SUM(מרקובחצי[[#This Row],[33]],P490)=2),1,"")</f>
        <v/>
      </c>
      <c r="AP489" s="19" t="str">
        <f>IF(AND(מרקובחצי[[#This Row],[CycleNumber]]&lt;$B490,SUM(מרקובחצי[[#This Row],[33]],Q490)=2),1,"")</f>
        <v/>
      </c>
      <c r="AQ489" s="19" t="str">
        <f>IF(AND(מרקובחצי[[#This Row],[CycleNumber]]&lt;$B490,SUM(W489:W490)=2),1,"")</f>
        <v/>
      </c>
      <c r="AR489" s="19" t="str">
        <f>IF(AND(מרקובחצי[[#This Row],[CycleNumber]]&lt;$B490,SUM(מרקובחצי[[#This Row],[12]],S490)=2),1,"")</f>
        <v/>
      </c>
      <c r="AS489" s="19" t="str">
        <f>IF(AND(מרקובחצי[[#This Row],[CycleNumber]]&lt;$B490,SUM(מרקובחצי[[#This Row],[22]],V490)=2),1,"")</f>
        <v/>
      </c>
      <c r="AT489" s="21">
        <f>SUM(מרקובחצי[[#This Row],[11]:[33]])</f>
        <v>1</v>
      </c>
    </row>
    <row r="490" spans="1:46" ht="15.6" x14ac:dyDescent="0.25">
      <c r="A490" s="19" t="s">
        <v>51</v>
      </c>
      <c r="B490" s="19">
        <v>7</v>
      </c>
      <c r="C490">
        <v>29</v>
      </c>
      <c r="D490" s="19">
        <f>מרקובחצי[[#This Row],[LengthofCycle]]+1</f>
        <v>30</v>
      </c>
      <c r="E490" t="str">
        <f>IF(IFERROR(LOOKUP(מרקובחצי[[#This Row],[ClientID]],קביעויות[הפלגה]),FALSE)=מרקובחצי[[#This Row],[ClientID]],1,"")</f>
        <v/>
      </c>
      <c r="F490" t="str">
        <f>IF(IFERROR(LOOKUP(מרקובחצי[[#This Row],[ClientID]],סוגחציקבוע[S31]),FALSE)=מרקובחצי[[#This Row],[ClientID]],1,"")</f>
        <v/>
      </c>
      <c r="G490">
        <f>IF(IFERROR(LOOKUP(מרקובחצי[[#This Row],[ClientID]],סוגחציקבוע[S32]),FALSE)=מרקובחצי[[#This Row],[ClientID]],1,"")</f>
        <v>1</v>
      </c>
      <c r="H490" t="str">
        <f>IF(IFERROR(LOOKUP(מרקובחצי[[#This Row],[ClientID]],סוגחציקבוע[S33]),FALSE)=מרקובחצי[[#This Row],[ClientID]],1,"")</f>
        <v/>
      </c>
      <c r="I490" t="str">
        <f>IF(IFERROR(LOOKUP(מרקובחצי[[#This Row],[ClientID]],סוגחציקבוע[S32&amp;33]),FALSE)=מרקובחצי[[#This Row],[ClientID]],1,"")</f>
        <v/>
      </c>
      <c r="J490" s="19">
        <f>IF(SUM(מרקובחצי[[#This Row],[11]:[13]])=1,מרקובחצי[[#This Row],[עד ועד]],IF(SUM(R489:T490)=1,IF(מרקובחצי[[#This Row],[עד ועד]]&lt;J489,מרקובחצי[[#This Row],[עד ועד]],J489),J489))</f>
        <v>28</v>
      </c>
      <c r="K490" s="19">
        <f>IF(SUM(מרקובחצי[[#This Row],[11]:[13]])=1,מרקובחצי[[#This Row],[עד ועד]],IF(SUM(R489:T490)=1,IF(מרקובחצי[[#This Row],[עד ועד]]&gt;K489,מרקובחצי[[#This Row],[עד ועד]],K489),K489))</f>
        <v>32</v>
      </c>
      <c r="L490" s="19" t="str">
        <f>IF(AND(SUM(מרקובחצי[[#This Row],[31]:[33]])=1,SUM(U489:W489)=0),מרקובחצי[[#This Row],[מקס]]-מרקובחצי[[#This Row],[מינ]],"")</f>
        <v/>
      </c>
      <c r="M49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90" s="19" t="str">
        <f t="shared" si="7"/>
        <v>S32</v>
      </c>
      <c r="O490" s="19" t="str">
        <f>IF(מרקובחצי[[#This Row],[קבעה הפלגה?]]=1,"",IF(AND(מרקובחצי[[#This Row],[עד ועד]]&lt;29,OR(מרקובחצי[[#This Row],[CycleNumber]]=1,AND(U489=1,OR(מרקובחצי[[#This Row],[עד ועד]]&lt;J489,מרקובחצי[[#This Row],[עד ועד]]&gt;K489)),AND(V489=1,מרקובחצי[[#This Row],[עד ועד]]&lt;J489),W489=1)),1,""))</f>
        <v/>
      </c>
      <c r="P490" s="19" t="str">
        <f>IF(מרקובחצי[[#This Row],[קבעה הפלגה?]]=1,"",IF(AND(מרקובחצי[[#This Row],[עד ועד]]&gt;28,מרקובחצי[[#This Row],[עד ועד]]&lt;32,OR(מרקובחצי[[#This Row],[CycleNumber]]=1,AND(U489=1),AND(V489=1,OR(מרקובחצי[[#This Row],[עד ועד]]&lt;J489,מרקובחצי[[#This Row],[עד ועד]]&gt;K489)),W489=1)),1,""))</f>
        <v/>
      </c>
      <c r="Q490" s="19" t="str">
        <f>IF(מרקובחצי[[#This Row],[קבעה הפלגה?]]=1,"",IF(AND(מרקובחצי[[#This Row],[עד ועד]]&gt;31,OR(מרקובחצי[[#This Row],[CycleNumber]]=1,AND(U489=1),AND(V489=1,מרקובחצי[[#This Row],[עד ועד]]&gt;K489),AND(W489=1,OR(מרקובחצי[[#This Row],[עד ועד]]&gt;K489,מרקובחצי[[#This Row],[עד ועד]]&lt;J489)))),1,""))</f>
        <v/>
      </c>
      <c r="R490" s="19" t="str">
        <f>IF(מרקובחצי[[#This Row],[CycleNumber]]&gt;1,IF(AND(O489=1,מרקובחצי[[#This Row],[עד ועד]]&lt;29),1,""),"")</f>
        <v/>
      </c>
      <c r="S490" s="19" t="str">
        <f>IF(מרקובחצי[[#This Row],[CycleNumber]]&gt;1,IF(OR(AND(O489=1,מרקובחצי[[#This Row],[עד ועד]]&gt;28),AND(P489=1),AND(Q489=1,מרקובחצי[[#This Row],[עד ועד]]&lt;32)),1,""),"")</f>
        <v/>
      </c>
      <c r="T490" s="19" t="str">
        <f>IF(מרקובחצי[[#This Row],[CycleNumber]]&gt;1,IF(AND(Q489=1,מרקובחצי[[#This Row],[עד ועד]]&gt;31),1,""),"")</f>
        <v/>
      </c>
      <c r="U490" s="19" t="str">
        <f>IF(מרקובחצי[[#This Row],[CycleNumber]]&gt;1,IF(AND(R489=1,מרקובחצי[[#This Row],[עד ועד]]&lt;29),1,IF(AND(U489=1,NOT(OR(מרקובחצי[[#This Row],[עד ועד]]&lt;J489,מרקובחצי[[#This Row],[עד ועד]]&gt;K489))),1,"")),"")</f>
        <v/>
      </c>
      <c r="V490" s="19">
        <f>IF(מרקובחצי[[#This Row],[CycleNumber]]&gt;1,IF(AND(SUM(R489:T489)=1,מרקובחצי[[#This Row],[עד ועד]]&gt;28,מרקובחצי[[#This Row],[עד ועד]]&lt;32),1,IF(OR(S489=1,AND(R489=1,מרקובחצי[[#This Row],[עד ועד]]&gt;28),AND(T489=1,מרקובחצי[[#This Row],[עד ועד]]&lt;32)),1,IF(AND(V489=1,NOT(OR(מרקובחצי[[#This Row],[עד ועד]]&lt;J489,מרקובחצי[[#This Row],[עד ועד]]&gt;K489))),1,""))),"")</f>
        <v>1</v>
      </c>
      <c r="W490" s="19" t="str">
        <f>IF(מרקובחצי[[#This Row],[CycleNumber]]&gt;1,IF(AND(T489=1,מרקובחצי[[#This Row],[עד ועד]]&gt;31),1,IF(AND(W489=1,NOT(OR(מרקובחצי[[#This Row],[עד ועד]]&lt;J489,מרקובחצי[[#This Row],[עד ועד]]&gt;K489))),1,"")),"")</f>
        <v/>
      </c>
      <c r="X490" s="19" t="str">
        <f>IF(AND(מרקובחצי[[#This Row],[CycleNumber]]&lt;$B491,SUM(מרקובחצי[[#This Row],[11]],R491)=2),1,"")</f>
        <v/>
      </c>
      <c r="Y490" s="19" t="str">
        <f>IF(AND(מרקובחצי[[#This Row],[CycleNumber]]&lt;$B491,SUM(מרקובחצי[[#This Row],[11]],S491)=2),1,"")</f>
        <v/>
      </c>
      <c r="Z490" s="19" t="str">
        <f>IF(AND(מרקובחצי[[#This Row],[CycleNumber]]&lt;$B491,SUM(מרקובחצי[[#This Row],[13]],S491)=2),1,"")</f>
        <v/>
      </c>
      <c r="AA490" s="19" t="str">
        <f>IF(AND(מרקובחצי[[#This Row],[CycleNumber]]&lt;$B491,SUM(מרקובחצי[[#This Row],[13]],T491)=2),1,"")</f>
        <v/>
      </c>
      <c r="AB490" s="19" t="str">
        <f>IF(AND(מרקובחצי[[#This Row],[CycleNumber]]&lt;$B491,SUM(מרקובחצי[[#This Row],[21]],U491)=2),1,"")</f>
        <v/>
      </c>
      <c r="AC490" s="19" t="str">
        <f>IF(AND(מרקובחצי[[#This Row],[CycleNumber]]&lt;$B491,SUM(מרקובחצי[[#This Row],[21]],V491)=2),1,"")</f>
        <v/>
      </c>
      <c r="AD490" s="19" t="str">
        <f>IF(AND(מרקובחצי[[#This Row],[CycleNumber]]&lt;$B491,SUM(מרקובחצי[[#This Row],[23]],V491)=2),1,"")</f>
        <v/>
      </c>
      <c r="AE490" s="19" t="str">
        <f>IF(AND(מרקובחצי[[#This Row],[CycleNumber]]&lt;$B491,SUM(מרקובחצי[[#This Row],[23]],W491)=2),1,"")</f>
        <v/>
      </c>
      <c r="AF490" s="19" t="str">
        <f>IF(AND(מרקובחצי[[#This Row],[CycleNumber]]&lt;$B491,SUM(מרקובחצי[[#This Row],[31]],O491)=2),1,"")</f>
        <v/>
      </c>
      <c r="AG490" s="19" t="str">
        <f>IF(AND(מרקובחצי[[#This Row],[CycleNumber]]&lt;$B491,SUM(מרקובחצי[[#This Row],[31]],P491)=2),1,"")</f>
        <v/>
      </c>
      <c r="AH490" s="19" t="str">
        <f>IF(AND(מרקובחצי[[#This Row],[CycleNumber]]&lt;$B491,SUM(מרקובחצי[[#This Row],[31]],Q491)=2),1,"")</f>
        <v/>
      </c>
      <c r="AI490" s="19" t="str">
        <f>IF(AND(מרקובחצי[[#This Row],[CycleNumber]]&lt;$B491,SUM(U490:U491)=2),1,"")</f>
        <v/>
      </c>
      <c r="AJ490" s="19" t="str">
        <f>IF(AND(מרקובחצי[[#This Row],[CycleNumber]]&lt;$B491,SUM(מרקובחצי[[#This Row],[32]],O491)=2),1,"")</f>
        <v/>
      </c>
      <c r="AK490" s="19" t="str">
        <f>IF(AND(מרקובחצי[[#This Row],[CycleNumber]]&lt;$B491,SUM(מרקובחצי[[#This Row],[32]],P491)=2),1,"")</f>
        <v/>
      </c>
      <c r="AL490" s="19" t="str">
        <f>IF(AND(מרקובחצי[[#This Row],[CycleNumber]]&lt;$B491,SUM(מרקובחצי[[#This Row],[32]],Q491)=2),1,"")</f>
        <v/>
      </c>
      <c r="AM490" s="19">
        <f>IF(AND(מרקובחצי[[#This Row],[CycleNumber]]&lt;$B491,SUM(V490:V491)=2),1,"")</f>
        <v>1</v>
      </c>
      <c r="AN490" s="19" t="str">
        <f>IF(AND(מרקובחצי[[#This Row],[CycleNumber]]&lt;$B491,SUM(מרקובחצי[[#This Row],[33]],O491)=2),1,"")</f>
        <v/>
      </c>
      <c r="AO490" s="19" t="str">
        <f>IF(AND(מרקובחצי[[#This Row],[CycleNumber]]&lt;$B491,SUM(מרקובחצי[[#This Row],[33]],P491)=2),1,"")</f>
        <v/>
      </c>
      <c r="AP490" s="19" t="str">
        <f>IF(AND(מרקובחצי[[#This Row],[CycleNumber]]&lt;$B491,SUM(מרקובחצי[[#This Row],[33]],Q491)=2),1,"")</f>
        <v/>
      </c>
      <c r="AQ490" s="19" t="str">
        <f>IF(AND(מרקובחצי[[#This Row],[CycleNumber]]&lt;$B491,SUM(W490:W491)=2),1,"")</f>
        <v/>
      </c>
      <c r="AR490" s="19" t="str">
        <f>IF(AND(מרקובחצי[[#This Row],[CycleNumber]]&lt;$B491,SUM(מרקובחצי[[#This Row],[12]],S491)=2),1,"")</f>
        <v/>
      </c>
      <c r="AS490" s="19" t="str">
        <f>IF(AND(מרקובחצי[[#This Row],[CycleNumber]]&lt;$B491,SUM(מרקובחצי[[#This Row],[22]],V491)=2),1,"")</f>
        <v/>
      </c>
      <c r="AT490" s="21">
        <f>SUM(מרקובחצי[[#This Row],[11]:[33]])</f>
        <v>1</v>
      </c>
    </row>
    <row r="491" spans="1:46" ht="15.6" x14ac:dyDescent="0.25">
      <c r="A491" s="19" t="s">
        <v>51</v>
      </c>
      <c r="B491" s="19">
        <v>8</v>
      </c>
      <c r="C491">
        <v>27</v>
      </c>
      <c r="D491" s="19">
        <f>מרקובחצי[[#This Row],[LengthofCycle]]+1</f>
        <v>28</v>
      </c>
      <c r="E491" t="str">
        <f>IF(IFERROR(LOOKUP(מרקובחצי[[#This Row],[ClientID]],קביעויות[הפלגה]),FALSE)=מרקובחצי[[#This Row],[ClientID]],1,"")</f>
        <v/>
      </c>
      <c r="F491" t="str">
        <f>IF(IFERROR(LOOKUP(מרקובחצי[[#This Row],[ClientID]],סוגחציקבוע[S31]),FALSE)=מרקובחצי[[#This Row],[ClientID]],1,"")</f>
        <v/>
      </c>
      <c r="G491">
        <f>IF(IFERROR(LOOKUP(מרקובחצי[[#This Row],[ClientID]],סוגחציקבוע[S32]),FALSE)=מרקובחצי[[#This Row],[ClientID]],1,"")</f>
        <v>1</v>
      </c>
      <c r="H491" t="str">
        <f>IF(IFERROR(LOOKUP(מרקובחצי[[#This Row],[ClientID]],סוגחציקבוע[S33]),FALSE)=מרקובחצי[[#This Row],[ClientID]],1,"")</f>
        <v/>
      </c>
      <c r="I491" t="str">
        <f>IF(IFERROR(LOOKUP(מרקובחצי[[#This Row],[ClientID]],סוגחציקבוע[S32&amp;33]),FALSE)=מרקובחצי[[#This Row],[ClientID]],1,"")</f>
        <v/>
      </c>
      <c r="J491" s="19">
        <f>IF(SUM(מרקובחצי[[#This Row],[11]:[13]])=1,מרקובחצי[[#This Row],[עד ועד]],IF(SUM(R490:T491)=1,IF(מרקובחצי[[#This Row],[עד ועד]]&lt;J490,מרקובחצי[[#This Row],[עד ועד]],J490),J490))</f>
        <v>28</v>
      </c>
      <c r="K491" s="19">
        <f>IF(SUM(מרקובחצי[[#This Row],[11]:[13]])=1,מרקובחצי[[#This Row],[עד ועד]],IF(SUM(R490:T491)=1,IF(מרקובחצי[[#This Row],[עד ועד]]&gt;K490,מרקובחצי[[#This Row],[עד ועד]],K490),K490))</f>
        <v>32</v>
      </c>
      <c r="L491" s="19" t="str">
        <f>IF(AND(SUM(מרקובחצי[[#This Row],[31]:[33]])=1,SUM(U490:W490)=0),מרקובחצי[[#This Row],[מקס]]-מרקובחצי[[#This Row],[מינ]],"")</f>
        <v/>
      </c>
      <c r="M49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91" s="19" t="str">
        <f t="shared" si="7"/>
        <v>S32</v>
      </c>
      <c r="O491" s="19" t="str">
        <f>IF(מרקובחצי[[#This Row],[קבעה הפלגה?]]=1,"",IF(AND(מרקובחצי[[#This Row],[עד ועד]]&lt;29,OR(מרקובחצי[[#This Row],[CycleNumber]]=1,AND(U490=1,OR(מרקובחצי[[#This Row],[עד ועד]]&lt;J490,מרקובחצי[[#This Row],[עד ועד]]&gt;K490)),AND(V490=1,מרקובחצי[[#This Row],[עד ועד]]&lt;J490),W490=1)),1,""))</f>
        <v/>
      </c>
      <c r="P491" s="19" t="str">
        <f>IF(מרקובחצי[[#This Row],[קבעה הפלגה?]]=1,"",IF(AND(מרקובחצי[[#This Row],[עד ועד]]&gt;28,מרקובחצי[[#This Row],[עד ועד]]&lt;32,OR(מרקובחצי[[#This Row],[CycleNumber]]=1,AND(U490=1),AND(V490=1,OR(מרקובחצי[[#This Row],[עד ועד]]&lt;J490,מרקובחצי[[#This Row],[עד ועד]]&gt;K490)),W490=1)),1,""))</f>
        <v/>
      </c>
      <c r="Q491" s="19" t="str">
        <f>IF(מרקובחצי[[#This Row],[קבעה הפלגה?]]=1,"",IF(AND(מרקובחצי[[#This Row],[עד ועד]]&gt;31,OR(מרקובחצי[[#This Row],[CycleNumber]]=1,AND(U490=1),AND(V490=1,מרקובחצי[[#This Row],[עד ועד]]&gt;K490),AND(W490=1,OR(מרקובחצי[[#This Row],[עד ועד]]&gt;K490,מרקובחצי[[#This Row],[עד ועד]]&lt;J490)))),1,""))</f>
        <v/>
      </c>
      <c r="R491" s="19" t="str">
        <f>IF(מרקובחצי[[#This Row],[CycleNumber]]&gt;1,IF(AND(O490=1,מרקובחצי[[#This Row],[עד ועד]]&lt;29),1,""),"")</f>
        <v/>
      </c>
      <c r="S491" s="19" t="str">
        <f>IF(מרקובחצי[[#This Row],[CycleNumber]]&gt;1,IF(OR(AND(O490=1,מרקובחצי[[#This Row],[עד ועד]]&gt;28),AND(P490=1),AND(Q490=1,מרקובחצי[[#This Row],[עד ועד]]&lt;32)),1,""),"")</f>
        <v/>
      </c>
      <c r="T491" s="19" t="str">
        <f>IF(מרקובחצי[[#This Row],[CycleNumber]]&gt;1,IF(AND(Q490=1,מרקובחצי[[#This Row],[עד ועד]]&gt;31),1,""),"")</f>
        <v/>
      </c>
      <c r="U491" s="19" t="str">
        <f>IF(מרקובחצי[[#This Row],[CycleNumber]]&gt;1,IF(AND(R490=1,מרקובחצי[[#This Row],[עד ועד]]&lt;29),1,IF(AND(U490=1,NOT(OR(מרקובחצי[[#This Row],[עד ועד]]&lt;J490,מרקובחצי[[#This Row],[עד ועד]]&gt;K490))),1,"")),"")</f>
        <v/>
      </c>
      <c r="V491" s="19">
        <f>IF(מרקובחצי[[#This Row],[CycleNumber]]&gt;1,IF(AND(SUM(R490:T490)=1,מרקובחצי[[#This Row],[עד ועד]]&gt;28,מרקובחצי[[#This Row],[עד ועד]]&lt;32),1,IF(OR(S490=1,AND(R490=1,מרקובחצי[[#This Row],[עד ועד]]&gt;28),AND(T490=1,מרקובחצי[[#This Row],[עד ועד]]&lt;32)),1,IF(AND(V490=1,NOT(OR(מרקובחצי[[#This Row],[עד ועד]]&lt;J490,מרקובחצי[[#This Row],[עד ועד]]&gt;K490))),1,""))),"")</f>
        <v>1</v>
      </c>
      <c r="W491" s="19" t="str">
        <f>IF(מרקובחצי[[#This Row],[CycleNumber]]&gt;1,IF(AND(T490=1,מרקובחצי[[#This Row],[עד ועד]]&gt;31),1,IF(AND(W490=1,NOT(OR(מרקובחצי[[#This Row],[עד ועד]]&lt;J490,מרקובחצי[[#This Row],[עד ועד]]&gt;K490))),1,"")),"")</f>
        <v/>
      </c>
      <c r="X491" s="19" t="str">
        <f>IF(AND(מרקובחצי[[#This Row],[CycleNumber]]&lt;$B492,SUM(מרקובחצי[[#This Row],[11]],R492)=2),1,"")</f>
        <v/>
      </c>
      <c r="Y491" s="19" t="str">
        <f>IF(AND(מרקובחצי[[#This Row],[CycleNumber]]&lt;$B492,SUM(מרקובחצי[[#This Row],[11]],S492)=2),1,"")</f>
        <v/>
      </c>
      <c r="Z491" s="19" t="str">
        <f>IF(AND(מרקובחצי[[#This Row],[CycleNumber]]&lt;$B492,SUM(מרקובחצי[[#This Row],[13]],S492)=2),1,"")</f>
        <v/>
      </c>
      <c r="AA491" s="19" t="str">
        <f>IF(AND(מרקובחצי[[#This Row],[CycleNumber]]&lt;$B492,SUM(מרקובחצי[[#This Row],[13]],T492)=2),1,"")</f>
        <v/>
      </c>
      <c r="AB491" s="19" t="str">
        <f>IF(AND(מרקובחצי[[#This Row],[CycleNumber]]&lt;$B492,SUM(מרקובחצי[[#This Row],[21]],U492)=2),1,"")</f>
        <v/>
      </c>
      <c r="AC491" s="19" t="str">
        <f>IF(AND(מרקובחצי[[#This Row],[CycleNumber]]&lt;$B492,SUM(מרקובחצי[[#This Row],[21]],V492)=2),1,"")</f>
        <v/>
      </c>
      <c r="AD491" s="19" t="str">
        <f>IF(AND(מרקובחצי[[#This Row],[CycleNumber]]&lt;$B492,SUM(מרקובחצי[[#This Row],[23]],V492)=2),1,"")</f>
        <v/>
      </c>
      <c r="AE491" s="19" t="str">
        <f>IF(AND(מרקובחצי[[#This Row],[CycleNumber]]&lt;$B492,SUM(מרקובחצי[[#This Row],[23]],W492)=2),1,"")</f>
        <v/>
      </c>
      <c r="AF491" s="19" t="str">
        <f>IF(AND(מרקובחצי[[#This Row],[CycleNumber]]&lt;$B492,SUM(מרקובחצי[[#This Row],[31]],O492)=2),1,"")</f>
        <v/>
      </c>
      <c r="AG491" s="19" t="str">
        <f>IF(AND(מרקובחצי[[#This Row],[CycleNumber]]&lt;$B492,SUM(מרקובחצי[[#This Row],[31]],P492)=2),1,"")</f>
        <v/>
      </c>
      <c r="AH491" s="19" t="str">
        <f>IF(AND(מרקובחצי[[#This Row],[CycleNumber]]&lt;$B492,SUM(מרקובחצי[[#This Row],[31]],Q492)=2),1,"")</f>
        <v/>
      </c>
      <c r="AI491" s="19" t="str">
        <f>IF(AND(מרקובחצי[[#This Row],[CycleNumber]]&lt;$B492,SUM(U491:U492)=2),1,"")</f>
        <v/>
      </c>
      <c r="AJ491" s="19">
        <f>IF(AND(מרקובחצי[[#This Row],[CycleNumber]]&lt;$B492,SUM(מרקובחצי[[#This Row],[32]],O492)=2),1,"")</f>
        <v>1</v>
      </c>
      <c r="AK491" s="19" t="str">
        <f>IF(AND(מרקובחצי[[#This Row],[CycleNumber]]&lt;$B492,SUM(מרקובחצי[[#This Row],[32]],P492)=2),1,"")</f>
        <v/>
      </c>
      <c r="AL491" s="19" t="str">
        <f>IF(AND(מרקובחצי[[#This Row],[CycleNumber]]&lt;$B492,SUM(מרקובחצי[[#This Row],[32]],Q492)=2),1,"")</f>
        <v/>
      </c>
      <c r="AM491" s="19" t="str">
        <f>IF(AND(מרקובחצי[[#This Row],[CycleNumber]]&lt;$B492,SUM(V491:V492)=2),1,"")</f>
        <v/>
      </c>
      <c r="AN491" s="19" t="str">
        <f>IF(AND(מרקובחצי[[#This Row],[CycleNumber]]&lt;$B492,SUM(מרקובחצי[[#This Row],[33]],O492)=2),1,"")</f>
        <v/>
      </c>
      <c r="AO491" s="19" t="str">
        <f>IF(AND(מרקובחצי[[#This Row],[CycleNumber]]&lt;$B492,SUM(מרקובחצי[[#This Row],[33]],P492)=2),1,"")</f>
        <v/>
      </c>
      <c r="AP491" s="19" t="str">
        <f>IF(AND(מרקובחצי[[#This Row],[CycleNumber]]&lt;$B492,SUM(מרקובחצי[[#This Row],[33]],Q492)=2),1,"")</f>
        <v/>
      </c>
      <c r="AQ491" s="19" t="str">
        <f>IF(AND(מרקובחצי[[#This Row],[CycleNumber]]&lt;$B492,SUM(W491:W492)=2),1,"")</f>
        <v/>
      </c>
      <c r="AR491" s="19" t="str">
        <f>IF(AND(מרקובחצי[[#This Row],[CycleNumber]]&lt;$B492,SUM(מרקובחצי[[#This Row],[12]],S492)=2),1,"")</f>
        <v/>
      </c>
      <c r="AS491" s="19" t="str">
        <f>IF(AND(מרקובחצי[[#This Row],[CycleNumber]]&lt;$B492,SUM(מרקובחצי[[#This Row],[22]],V492)=2),1,"")</f>
        <v/>
      </c>
      <c r="AT491" s="21">
        <f>SUM(מרקובחצי[[#This Row],[11]:[33]])</f>
        <v>1</v>
      </c>
    </row>
    <row r="492" spans="1:46" ht="15.6" x14ac:dyDescent="0.25">
      <c r="A492" s="19" t="s">
        <v>51</v>
      </c>
      <c r="B492" s="19">
        <v>9</v>
      </c>
      <c r="C492">
        <v>26</v>
      </c>
      <c r="D492" s="19">
        <f>מרקובחצי[[#This Row],[LengthofCycle]]+1</f>
        <v>27</v>
      </c>
      <c r="E492" t="str">
        <f>IF(IFERROR(LOOKUP(מרקובחצי[[#This Row],[ClientID]],קביעויות[הפלגה]),FALSE)=מרקובחצי[[#This Row],[ClientID]],1,"")</f>
        <v/>
      </c>
      <c r="F492" t="str">
        <f>IF(IFERROR(LOOKUP(מרקובחצי[[#This Row],[ClientID]],סוגחציקבוע[S31]),FALSE)=מרקובחצי[[#This Row],[ClientID]],1,"")</f>
        <v/>
      </c>
      <c r="G492">
        <f>IF(IFERROR(LOOKUP(מרקובחצי[[#This Row],[ClientID]],סוגחציקבוע[S32]),FALSE)=מרקובחצי[[#This Row],[ClientID]],1,"")</f>
        <v>1</v>
      </c>
      <c r="H492" t="str">
        <f>IF(IFERROR(LOOKUP(מרקובחצי[[#This Row],[ClientID]],סוגחציקבוע[S33]),FALSE)=מרקובחצי[[#This Row],[ClientID]],1,"")</f>
        <v/>
      </c>
      <c r="I492" t="str">
        <f>IF(IFERROR(LOOKUP(מרקובחצי[[#This Row],[ClientID]],סוגחציקבוע[S32&amp;33]),FALSE)=מרקובחצי[[#This Row],[ClientID]],1,"")</f>
        <v/>
      </c>
      <c r="J492" s="19">
        <f>IF(SUM(מרקובחצי[[#This Row],[11]:[13]])=1,מרקובחצי[[#This Row],[עד ועד]],IF(SUM(R491:T492)=1,IF(מרקובחצי[[#This Row],[עד ועד]]&lt;J491,מרקובחצי[[#This Row],[עד ועד]],J491),J491))</f>
        <v>27</v>
      </c>
      <c r="K492" s="19">
        <f>IF(SUM(מרקובחצי[[#This Row],[11]:[13]])=1,מרקובחצי[[#This Row],[עד ועד]],IF(SUM(R491:T492)=1,IF(מרקובחצי[[#This Row],[עד ועד]]&gt;K491,מרקובחצי[[#This Row],[עד ועד]],K491),K491))</f>
        <v>27</v>
      </c>
      <c r="L492" s="19" t="str">
        <f>IF(AND(SUM(מרקובחצי[[#This Row],[31]:[33]])=1,SUM(U491:W491)=0),מרקובחצי[[#This Row],[מקס]]-מרקובחצי[[#This Row],[מינ]],"")</f>
        <v/>
      </c>
      <c r="M49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492" s="19" t="str">
        <f t="shared" si="7"/>
        <v>S32</v>
      </c>
      <c r="O492" s="19">
        <f>IF(מרקובחצי[[#This Row],[קבעה הפלגה?]]=1,"",IF(AND(מרקובחצי[[#This Row],[עד ועד]]&lt;29,OR(מרקובחצי[[#This Row],[CycleNumber]]=1,AND(U491=1,OR(מרקובחצי[[#This Row],[עד ועד]]&lt;J491,מרקובחצי[[#This Row],[עד ועד]]&gt;K491)),AND(V491=1,מרקובחצי[[#This Row],[עד ועד]]&lt;J491),W491=1)),1,""))</f>
        <v>1</v>
      </c>
      <c r="P492" s="19" t="str">
        <f>IF(מרקובחצי[[#This Row],[קבעה הפלגה?]]=1,"",IF(AND(מרקובחצי[[#This Row],[עד ועד]]&gt;28,מרקובחצי[[#This Row],[עד ועד]]&lt;32,OR(מרקובחצי[[#This Row],[CycleNumber]]=1,AND(U491=1),AND(V491=1,OR(מרקובחצי[[#This Row],[עד ועד]]&lt;J491,מרקובחצי[[#This Row],[עד ועד]]&gt;K491)),W491=1)),1,""))</f>
        <v/>
      </c>
      <c r="Q492" s="19" t="str">
        <f>IF(מרקובחצי[[#This Row],[קבעה הפלגה?]]=1,"",IF(AND(מרקובחצי[[#This Row],[עד ועד]]&gt;31,OR(מרקובחצי[[#This Row],[CycleNumber]]=1,AND(U491=1),AND(V491=1,מרקובחצי[[#This Row],[עד ועד]]&gt;K491),AND(W491=1,OR(מרקובחצי[[#This Row],[עד ועד]]&gt;K491,מרקובחצי[[#This Row],[עד ועד]]&lt;J491)))),1,""))</f>
        <v/>
      </c>
      <c r="R492" s="19" t="str">
        <f>IF(מרקובחצי[[#This Row],[CycleNumber]]&gt;1,IF(AND(O491=1,מרקובחצי[[#This Row],[עד ועד]]&lt;29),1,""),"")</f>
        <v/>
      </c>
      <c r="S492" s="19" t="str">
        <f>IF(מרקובחצי[[#This Row],[CycleNumber]]&gt;1,IF(OR(AND(O491=1,מרקובחצי[[#This Row],[עד ועד]]&gt;28),AND(P491=1),AND(Q491=1,מרקובחצי[[#This Row],[עד ועד]]&lt;32)),1,""),"")</f>
        <v/>
      </c>
      <c r="T492" s="19" t="str">
        <f>IF(מרקובחצי[[#This Row],[CycleNumber]]&gt;1,IF(AND(Q491=1,מרקובחצי[[#This Row],[עד ועד]]&gt;31),1,""),"")</f>
        <v/>
      </c>
      <c r="U492" s="19" t="str">
        <f>IF(מרקובחצי[[#This Row],[CycleNumber]]&gt;1,IF(AND(R491=1,מרקובחצי[[#This Row],[עד ועד]]&lt;29),1,IF(AND(U491=1,NOT(OR(מרקובחצי[[#This Row],[עד ועד]]&lt;J491,מרקובחצי[[#This Row],[עד ועד]]&gt;K491))),1,"")),"")</f>
        <v/>
      </c>
      <c r="V492" s="19" t="str">
        <f>IF(מרקובחצי[[#This Row],[CycleNumber]]&gt;1,IF(AND(SUM(R491:T491)=1,מרקובחצי[[#This Row],[עד ועד]]&gt;28,מרקובחצי[[#This Row],[עד ועד]]&lt;32),1,IF(OR(S491=1,AND(R491=1,מרקובחצי[[#This Row],[עד ועד]]&gt;28),AND(T491=1,מרקובחצי[[#This Row],[עד ועד]]&lt;32)),1,IF(AND(V491=1,NOT(OR(מרקובחצי[[#This Row],[עד ועד]]&lt;J491,מרקובחצי[[#This Row],[עד ועד]]&gt;K491))),1,""))),"")</f>
        <v/>
      </c>
      <c r="W492" s="19" t="str">
        <f>IF(מרקובחצי[[#This Row],[CycleNumber]]&gt;1,IF(AND(T491=1,מרקובחצי[[#This Row],[עד ועד]]&gt;31),1,IF(AND(W491=1,NOT(OR(מרקובחצי[[#This Row],[עד ועד]]&lt;J491,מרקובחצי[[#This Row],[עד ועד]]&gt;K491))),1,"")),"")</f>
        <v/>
      </c>
      <c r="X492" s="19" t="str">
        <f>IF(AND(מרקובחצי[[#This Row],[CycleNumber]]&lt;$B493,SUM(מרקובחצי[[#This Row],[11]],R493)=2),1,"")</f>
        <v/>
      </c>
      <c r="Y492" s="19">
        <f>IF(AND(מרקובחצי[[#This Row],[CycleNumber]]&lt;$B493,SUM(מרקובחצי[[#This Row],[11]],S493)=2),1,"")</f>
        <v>1</v>
      </c>
      <c r="Z492" s="19" t="str">
        <f>IF(AND(מרקובחצי[[#This Row],[CycleNumber]]&lt;$B493,SUM(מרקובחצי[[#This Row],[13]],S493)=2),1,"")</f>
        <v/>
      </c>
      <c r="AA492" s="19" t="str">
        <f>IF(AND(מרקובחצי[[#This Row],[CycleNumber]]&lt;$B493,SUM(מרקובחצי[[#This Row],[13]],T493)=2),1,"")</f>
        <v/>
      </c>
      <c r="AB492" s="19" t="str">
        <f>IF(AND(מרקובחצי[[#This Row],[CycleNumber]]&lt;$B493,SUM(מרקובחצי[[#This Row],[21]],U493)=2),1,"")</f>
        <v/>
      </c>
      <c r="AC492" s="19" t="str">
        <f>IF(AND(מרקובחצי[[#This Row],[CycleNumber]]&lt;$B493,SUM(מרקובחצי[[#This Row],[21]],V493)=2),1,"")</f>
        <v/>
      </c>
      <c r="AD492" s="19" t="str">
        <f>IF(AND(מרקובחצי[[#This Row],[CycleNumber]]&lt;$B493,SUM(מרקובחצי[[#This Row],[23]],V493)=2),1,"")</f>
        <v/>
      </c>
      <c r="AE492" s="19" t="str">
        <f>IF(AND(מרקובחצי[[#This Row],[CycleNumber]]&lt;$B493,SUM(מרקובחצי[[#This Row],[23]],W493)=2),1,"")</f>
        <v/>
      </c>
      <c r="AF492" s="19" t="str">
        <f>IF(AND(מרקובחצי[[#This Row],[CycleNumber]]&lt;$B493,SUM(מרקובחצי[[#This Row],[31]],O493)=2),1,"")</f>
        <v/>
      </c>
      <c r="AG492" s="19" t="str">
        <f>IF(AND(מרקובחצי[[#This Row],[CycleNumber]]&lt;$B493,SUM(מרקובחצי[[#This Row],[31]],P493)=2),1,"")</f>
        <v/>
      </c>
      <c r="AH492" s="19" t="str">
        <f>IF(AND(מרקובחצי[[#This Row],[CycleNumber]]&lt;$B493,SUM(מרקובחצי[[#This Row],[31]],Q493)=2),1,"")</f>
        <v/>
      </c>
      <c r="AI492" s="19" t="str">
        <f>IF(AND(מרקובחצי[[#This Row],[CycleNumber]]&lt;$B493,SUM(U492:U493)=2),1,"")</f>
        <v/>
      </c>
      <c r="AJ492" s="19" t="str">
        <f>IF(AND(מרקובחצי[[#This Row],[CycleNumber]]&lt;$B493,SUM(מרקובחצי[[#This Row],[32]],O493)=2),1,"")</f>
        <v/>
      </c>
      <c r="AK492" s="19" t="str">
        <f>IF(AND(מרקובחצי[[#This Row],[CycleNumber]]&lt;$B493,SUM(מרקובחצי[[#This Row],[32]],P493)=2),1,"")</f>
        <v/>
      </c>
      <c r="AL492" s="19" t="str">
        <f>IF(AND(מרקובחצי[[#This Row],[CycleNumber]]&lt;$B493,SUM(מרקובחצי[[#This Row],[32]],Q493)=2),1,"")</f>
        <v/>
      </c>
      <c r="AM492" s="19" t="str">
        <f>IF(AND(מרקובחצי[[#This Row],[CycleNumber]]&lt;$B493,SUM(V492:V493)=2),1,"")</f>
        <v/>
      </c>
      <c r="AN492" s="19" t="str">
        <f>IF(AND(מרקובחצי[[#This Row],[CycleNumber]]&lt;$B493,SUM(מרקובחצי[[#This Row],[33]],O493)=2),1,"")</f>
        <v/>
      </c>
      <c r="AO492" s="19" t="str">
        <f>IF(AND(מרקובחצי[[#This Row],[CycleNumber]]&lt;$B493,SUM(מרקובחצי[[#This Row],[33]],P493)=2),1,"")</f>
        <v/>
      </c>
      <c r="AP492" s="19" t="str">
        <f>IF(AND(מרקובחצי[[#This Row],[CycleNumber]]&lt;$B493,SUM(מרקובחצי[[#This Row],[33]],Q493)=2),1,"")</f>
        <v/>
      </c>
      <c r="AQ492" s="19" t="str">
        <f>IF(AND(מרקובחצי[[#This Row],[CycleNumber]]&lt;$B493,SUM(W492:W493)=2),1,"")</f>
        <v/>
      </c>
      <c r="AR492" s="19" t="str">
        <f>IF(AND(מרקובחצי[[#This Row],[CycleNumber]]&lt;$B493,SUM(מרקובחצי[[#This Row],[12]],S493)=2),1,"")</f>
        <v/>
      </c>
      <c r="AS492" s="19" t="str">
        <f>IF(AND(מרקובחצי[[#This Row],[CycleNumber]]&lt;$B493,SUM(מרקובחצי[[#This Row],[22]],V493)=2),1,"")</f>
        <v/>
      </c>
      <c r="AT492" s="21">
        <f>SUM(מרקובחצי[[#This Row],[11]:[33]])</f>
        <v>1</v>
      </c>
    </row>
    <row r="493" spans="1:46" ht="15.6" x14ac:dyDescent="0.25">
      <c r="A493" s="19" t="s">
        <v>51</v>
      </c>
      <c r="B493" s="19">
        <v>10</v>
      </c>
      <c r="C493">
        <v>30</v>
      </c>
      <c r="D493" s="19">
        <f>מרקובחצי[[#This Row],[LengthofCycle]]+1</f>
        <v>31</v>
      </c>
      <c r="E493" t="str">
        <f>IF(IFERROR(LOOKUP(מרקובחצי[[#This Row],[ClientID]],קביעויות[הפלגה]),FALSE)=מרקובחצי[[#This Row],[ClientID]],1,"")</f>
        <v/>
      </c>
      <c r="F493" t="str">
        <f>IF(IFERROR(LOOKUP(מרקובחצי[[#This Row],[ClientID]],סוגחציקבוע[S31]),FALSE)=מרקובחצי[[#This Row],[ClientID]],1,"")</f>
        <v/>
      </c>
      <c r="G493">
        <f>IF(IFERROR(LOOKUP(מרקובחצי[[#This Row],[ClientID]],סוגחציקבוע[S32]),FALSE)=מרקובחצי[[#This Row],[ClientID]],1,"")</f>
        <v>1</v>
      </c>
      <c r="H493" t="str">
        <f>IF(IFERROR(LOOKUP(מרקובחצי[[#This Row],[ClientID]],סוגחציקבוע[S33]),FALSE)=מרקובחצי[[#This Row],[ClientID]],1,"")</f>
        <v/>
      </c>
      <c r="I493" t="str">
        <f>IF(IFERROR(LOOKUP(מרקובחצי[[#This Row],[ClientID]],סוגחציקבוע[S32&amp;33]),FALSE)=מרקובחצי[[#This Row],[ClientID]],1,"")</f>
        <v/>
      </c>
      <c r="J493" s="19">
        <f>IF(SUM(מרקובחצי[[#This Row],[11]:[13]])=1,מרקובחצי[[#This Row],[עד ועד]],IF(SUM(R492:T493)=1,IF(מרקובחצי[[#This Row],[עד ועד]]&lt;J492,מרקובחצי[[#This Row],[עד ועד]],J492),J492))</f>
        <v>27</v>
      </c>
      <c r="K493" s="19">
        <f>IF(SUM(מרקובחצי[[#This Row],[11]:[13]])=1,מרקובחצי[[#This Row],[עד ועד]],IF(SUM(R492:T493)=1,IF(מרקובחצי[[#This Row],[עד ועד]]&gt;K492,מרקובחצי[[#This Row],[עד ועד]],K492),K492))</f>
        <v>31</v>
      </c>
      <c r="L493" s="19" t="str">
        <f>IF(AND(SUM(מרקובחצי[[#This Row],[31]:[33]])=1,SUM(U492:W492)=0),מרקובחצי[[#This Row],[מקס]]-מרקובחצי[[#This Row],[מינ]],"")</f>
        <v/>
      </c>
      <c r="M49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493" s="19" t="str">
        <f t="shared" si="7"/>
        <v>S11</v>
      </c>
      <c r="O493" s="19" t="str">
        <f>IF(מרקובחצי[[#This Row],[קבעה הפלגה?]]=1,"",IF(AND(מרקובחצי[[#This Row],[עד ועד]]&lt;29,OR(מרקובחצי[[#This Row],[CycleNumber]]=1,AND(U492=1,OR(מרקובחצי[[#This Row],[עד ועד]]&lt;J492,מרקובחצי[[#This Row],[עד ועד]]&gt;K492)),AND(V492=1,מרקובחצי[[#This Row],[עד ועד]]&lt;J492),W492=1)),1,""))</f>
        <v/>
      </c>
      <c r="P493" s="19" t="str">
        <f>IF(מרקובחצי[[#This Row],[קבעה הפלגה?]]=1,"",IF(AND(מרקובחצי[[#This Row],[עד ועד]]&gt;28,מרקובחצי[[#This Row],[עד ועד]]&lt;32,OR(מרקובחצי[[#This Row],[CycleNumber]]=1,AND(U492=1),AND(V492=1,OR(מרקובחצי[[#This Row],[עד ועד]]&lt;J492,מרקובחצי[[#This Row],[עד ועד]]&gt;K492)),W492=1)),1,""))</f>
        <v/>
      </c>
      <c r="Q493" s="19" t="str">
        <f>IF(מרקובחצי[[#This Row],[קבעה הפלגה?]]=1,"",IF(AND(מרקובחצי[[#This Row],[עד ועד]]&gt;31,OR(מרקובחצי[[#This Row],[CycleNumber]]=1,AND(U492=1),AND(V492=1,מרקובחצי[[#This Row],[עד ועד]]&gt;K492),AND(W492=1,OR(מרקובחצי[[#This Row],[עד ועד]]&gt;K492,מרקובחצי[[#This Row],[עד ועד]]&lt;J492)))),1,""))</f>
        <v/>
      </c>
      <c r="R493" s="19" t="str">
        <f>IF(מרקובחצי[[#This Row],[CycleNumber]]&gt;1,IF(AND(O492=1,מרקובחצי[[#This Row],[עד ועד]]&lt;29),1,""),"")</f>
        <v/>
      </c>
      <c r="S493" s="19">
        <f>IF(מרקובחצי[[#This Row],[CycleNumber]]&gt;1,IF(OR(AND(O492=1,מרקובחצי[[#This Row],[עד ועד]]&gt;28),AND(P492=1),AND(Q492=1,מרקובחצי[[#This Row],[עד ועד]]&lt;32)),1,""),"")</f>
        <v>1</v>
      </c>
      <c r="T493" s="19" t="str">
        <f>IF(מרקובחצי[[#This Row],[CycleNumber]]&gt;1,IF(AND(Q492=1,מרקובחצי[[#This Row],[עד ועד]]&gt;31),1,""),"")</f>
        <v/>
      </c>
      <c r="U493" s="19" t="str">
        <f>IF(מרקובחצי[[#This Row],[CycleNumber]]&gt;1,IF(AND(R492=1,מרקובחצי[[#This Row],[עד ועד]]&lt;29),1,IF(AND(U492=1,NOT(OR(מרקובחצי[[#This Row],[עד ועד]]&lt;J492,מרקובחצי[[#This Row],[עד ועד]]&gt;K492))),1,"")),"")</f>
        <v/>
      </c>
      <c r="V493" s="19" t="str">
        <f>IF(מרקובחצי[[#This Row],[CycleNumber]]&gt;1,IF(AND(SUM(R492:T492)=1,מרקובחצי[[#This Row],[עד ועד]]&gt;28,מרקובחצי[[#This Row],[עד ועד]]&lt;32),1,IF(OR(S492=1,AND(R492=1,מרקובחצי[[#This Row],[עד ועד]]&gt;28),AND(T492=1,מרקובחצי[[#This Row],[עד ועד]]&lt;32)),1,IF(AND(V492=1,NOT(OR(מרקובחצי[[#This Row],[עד ועד]]&lt;J492,מרקובחצי[[#This Row],[עד ועד]]&gt;K492))),1,""))),"")</f>
        <v/>
      </c>
      <c r="W493" s="19" t="str">
        <f>IF(מרקובחצי[[#This Row],[CycleNumber]]&gt;1,IF(AND(T492=1,מרקובחצי[[#This Row],[עד ועד]]&gt;31),1,IF(AND(W492=1,NOT(OR(מרקובחצי[[#This Row],[עד ועד]]&lt;J492,מרקובחצי[[#This Row],[עד ועד]]&gt;K492))),1,"")),"")</f>
        <v/>
      </c>
      <c r="X493" s="19" t="str">
        <f>IF(AND(מרקובחצי[[#This Row],[CycleNumber]]&lt;$B494,SUM(מרקובחצי[[#This Row],[11]],R494)=2),1,"")</f>
        <v/>
      </c>
      <c r="Y493" s="19" t="str">
        <f>IF(AND(מרקובחצי[[#This Row],[CycleNumber]]&lt;$B494,SUM(מרקובחצי[[#This Row],[11]],S494)=2),1,"")</f>
        <v/>
      </c>
      <c r="Z493" s="19" t="str">
        <f>IF(AND(מרקובחצי[[#This Row],[CycleNumber]]&lt;$B494,SUM(מרקובחצי[[#This Row],[13]],S494)=2),1,"")</f>
        <v/>
      </c>
      <c r="AA493" s="19" t="str">
        <f>IF(AND(מרקובחצי[[#This Row],[CycleNumber]]&lt;$B494,SUM(מרקובחצי[[#This Row],[13]],T494)=2),1,"")</f>
        <v/>
      </c>
      <c r="AB493" s="19" t="str">
        <f>IF(AND(מרקובחצי[[#This Row],[CycleNumber]]&lt;$B494,SUM(מרקובחצי[[#This Row],[21]],U494)=2),1,"")</f>
        <v/>
      </c>
      <c r="AC493" s="19" t="str">
        <f>IF(AND(מרקובחצי[[#This Row],[CycleNumber]]&lt;$B494,SUM(מרקובחצי[[#This Row],[21]],V494)=2),1,"")</f>
        <v/>
      </c>
      <c r="AD493" s="19" t="str">
        <f>IF(AND(מרקובחצי[[#This Row],[CycleNumber]]&lt;$B494,SUM(מרקובחצי[[#This Row],[23]],V494)=2),1,"")</f>
        <v/>
      </c>
      <c r="AE493" s="19" t="str">
        <f>IF(AND(מרקובחצי[[#This Row],[CycleNumber]]&lt;$B494,SUM(מרקובחצי[[#This Row],[23]],W494)=2),1,"")</f>
        <v/>
      </c>
      <c r="AF493" s="19" t="str">
        <f>IF(AND(מרקובחצי[[#This Row],[CycleNumber]]&lt;$B494,SUM(מרקובחצי[[#This Row],[31]],O494)=2),1,"")</f>
        <v/>
      </c>
      <c r="AG493" s="19" t="str">
        <f>IF(AND(מרקובחצי[[#This Row],[CycleNumber]]&lt;$B494,SUM(מרקובחצי[[#This Row],[31]],P494)=2),1,"")</f>
        <v/>
      </c>
      <c r="AH493" s="19" t="str">
        <f>IF(AND(מרקובחצי[[#This Row],[CycleNumber]]&lt;$B494,SUM(מרקובחצי[[#This Row],[31]],Q494)=2),1,"")</f>
        <v/>
      </c>
      <c r="AI493" s="19" t="str">
        <f>IF(AND(מרקובחצי[[#This Row],[CycleNumber]]&lt;$B494,SUM(U493:U494)=2),1,"")</f>
        <v/>
      </c>
      <c r="AJ493" s="19" t="str">
        <f>IF(AND(מרקובחצי[[#This Row],[CycleNumber]]&lt;$B494,SUM(מרקובחצי[[#This Row],[32]],O494)=2),1,"")</f>
        <v/>
      </c>
      <c r="AK493" s="19" t="str">
        <f>IF(AND(מרקובחצי[[#This Row],[CycleNumber]]&lt;$B494,SUM(מרקובחצי[[#This Row],[32]],P494)=2),1,"")</f>
        <v/>
      </c>
      <c r="AL493" s="19" t="str">
        <f>IF(AND(מרקובחצי[[#This Row],[CycleNumber]]&lt;$B494,SUM(מרקובחצי[[#This Row],[32]],Q494)=2),1,"")</f>
        <v/>
      </c>
      <c r="AM493" s="19" t="str">
        <f>IF(AND(מרקובחצי[[#This Row],[CycleNumber]]&lt;$B494,SUM(V493:V494)=2),1,"")</f>
        <v/>
      </c>
      <c r="AN493" s="19" t="str">
        <f>IF(AND(מרקובחצי[[#This Row],[CycleNumber]]&lt;$B494,SUM(מרקובחצי[[#This Row],[33]],O494)=2),1,"")</f>
        <v/>
      </c>
      <c r="AO493" s="19" t="str">
        <f>IF(AND(מרקובחצי[[#This Row],[CycleNumber]]&lt;$B494,SUM(מרקובחצי[[#This Row],[33]],P494)=2),1,"")</f>
        <v/>
      </c>
      <c r="AP493" s="19" t="str">
        <f>IF(AND(מרקובחצי[[#This Row],[CycleNumber]]&lt;$B494,SUM(מרקובחצי[[#This Row],[33]],Q494)=2),1,"")</f>
        <v/>
      </c>
      <c r="AQ493" s="19" t="str">
        <f>IF(AND(מרקובחצי[[#This Row],[CycleNumber]]&lt;$B494,SUM(W493:W494)=2),1,"")</f>
        <v/>
      </c>
      <c r="AR493" s="19" t="str">
        <f>IF(AND(מרקובחצי[[#This Row],[CycleNumber]]&lt;$B494,SUM(מרקובחצי[[#This Row],[12]],S494)=2),1,"")</f>
        <v/>
      </c>
      <c r="AS493" s="19">
        <f>IF(AND(מרקובחצי[[#This Row],[CycleNumber]]&lt;$B494,SUM(מרקובחצי[[#This Row],[22]],V494)=2),1,"")</f>
        <v>1</v>
      </c>
      <c r="AT493" s="21">
        <f>SUM(מרקובחצי[[#This Row],[11]:[33]])</f>
        <v>1</v>
      </c>
    </row>
    <row r="494" spans="1:46" ht="15.6" x14ac:dyDescent="0.25">
      <c r="A494" s="19" t="s">
        <v>51</v>
      </c>
      <c r="B494" s="19">
        <v>11</v>
      </c>
      <c r="C494">
        <v>29</v>
      </c>
      <c r="D494" s="19">
        <f>מרקובחצי[[#This Row],[LengthofCycle]]+1</f>
        <v>30</v>
      </c>
      <c r="E494" t="str">
        <f>IF(IFERROR(LOOKUP(מרקובחצי[[#This Row],[ClientID]],קביעויות[הפלגה]),FALSE)=מרקובחצי[[#This Row],[ClientID]],1,"")</f>
        <v/>
      </c>
      <c r="F494" t="str">
        <f>IF(IFERROR(LOOKUP(מרקובחצי[[#This Row],[ClientID]],סוגחציקבוע[S31]),FALSE)=מרקובחצי[[#This Row],[ClientID]],1,"")</f>
        <v/>
      </c>
      <c r="G494">
        <f>IF(IFERROR(LOOKUP(מרקובחצי[[#This Row],[ClientID]],סוגחציקבוע[S32]),FALSE)=מרקובחצי[[#This Row],[ClientID]],1,"")</f>
        <v>1</v>
      </c>
      <c r="H494" t="str">
        <f>IF(IFERROR(LOOKUP(מרקובחצי[[#This Row],[ClientID]],סוגחציקבוע[S33]),FALSE)=מרקובחצי[[#This Row],[ClientID]],1,"")</f>
        <v/>
      </c>
      <c r="I494" t="str">
        <f>IF(IFERROR(LOOKUP(מרקובחצי[[#This Row],[ClientID]],סוגחציקבוע[S32&amp;33]),FALSE)=מרקובחצי[[#This Row],[ClientID]],1,"")</f>
        <v/>
      </c>
      <c r="J494" s="19">
        <f>IF(SUM(מרקובחצי[[#This Row],[11]:[13]])=1,מרקובחצי[[#This Row],[עד ועד]],IF(SUM(R493:T494)=1,IF(מרקובחצי[[#This Row],[עד ועד]]&lt;J493,מרקובחצי[[#This Row],[עד ועד]],J493),J493))</f>
        <v>27</v>
      </c>
      <c r="K494" s="19">
        <f>IF(SUM(מרקובחצי[[#This Row],[11]:[13]])=1,מרקובחצי[[#This Row],[עד ועד]],IF(SUM(R493:T494)=1,IF(מרקובחצי[[#This Row],[עד ועד]]&gt;K493,מרקובחצי[[#This Row],[עד ועד]],K493),K493))</f>
        <v>31</v>
      </c>
      <c r="L494" s="19">
        <f>IF(AND(SUM(מרקובחצי[[#This Row],[31]:[33]])=1,SUM(U493:W493)=0),מרקובחצי[[#This Row],[מקס]]-מרקובחצי[[#This Row],[מינ]],"")</f>
        <v>4</v>
      </c>
      <c r="M49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94" s="19" t="str">
        <f t="shared" si="7"/>
        <v>S22</v>
      </c>
      <c r="O494" s="19" t="str">
        <f>IF(מרקובחצי[[#This Row],[קבעה הפלגה?]]=1,"",IF(AND(מרקובחצי[[#This Row],[עד ועד]]&lt;29,OR(מרקובחצי[[#This Row],[CycleNumber]]=1,AND(U493=1,OR(מרקובחצי[[#This Row],[עד ועד]]&lt;J493,מרקובחצי[[#This Row],[עד ועד]]&gt;K493)),AND(V493=1,מרקובחצי[[#This Row],[עד ועד]]&lt;J493),W493=1)),1,""))</f>
        <v/>
      </c>
      <c r="P494" s="19" t="str">
        <f>IF(מרקובחצי[[#This Row],[קבעה הפלגה?]]=1,"",IF(AND(מרקובחצי[[#This Row],[עד ועד]]&gt;28,מרקובחצי[[#This Row],[עד ועד]]&lt;32,OR(מרקובחצי[[#This Row],[CycleNumber]]=1,AND(U493=1),AND(V493=1,OR(מרקובחצי[[#This Row],[עד ועד]]&lt;J493,מרקובחצי[[#This Row],[עד ועד]]&gt;K493)),W493=1)),1,""))</f>
        <v/>
      </c>
      <c r="Q494" s="19" t="str">
        <f>IF(מרקובחצי[[#This Row],[קבעה הפלגה?]]=1,"",IF(AND(מרקובחצי[[#This Row],[עד ועד]]&gt;31,OR(מרקובחצי[[#This Row],[CycleNumber]]=1,AND(U493=1),AND(V493=1,מרקובחצי[[#This Row],[עד ועד]]&gt;K493),AND(W493=1,OR(מרקובחצי[[#This Row],[עד ועד]]&gt;K493,מרקובחצי[[#This Row],[עד ועד]]&lt;J493)))),1,""))</f>
        <v/>
      </c>
      <c r="R494" s="19" t="str">
        <f>IF(מרקובחצי[[#This Row],[CycleNumber]]&gt;1,IF(AND(O493=1,מרקובחצי[[#This Row],[עד ועד]]&lt;29),1,""),"")</f>
        <v/>
      </c>
      <c r="S494" s="19" t="str">
        <f>IF(מרקובחצי[[#This Row],[CycleNumber]]&gt;1,IF(OR(AND(O493=1,מרקובחצי[[#This Row],[עד ועד]]&gt;28),AND(P493=1),AND(Q493=1,מרקובחצי[[#This Row],[עד ועד]]&lt;32)),1,""),"")</f>
        <v/>
      </c>
      <c r="T494" s="19" t="str">
        <f>IF(מרקובחצי[[#This Row],[CycleNumber]]&gt;1,IF(AND(Q493=1,מרקובחצי[[#This Row],[עד ועד]]&gt;31),1,""),"")</f>
        <v/>
      </c>
      <c r="U494" s="19" t="str">
        <f>IF(מרקובחצי[[#This Row],[CycleNumber]]&gt;1,IF(AND(R493=1,מרקובחצי[[#This Row],[עד ועד]]&lt;29),1,IF(AND(U493=1,NOT(OR(מרקובחצי[[#This Row],[עד ועד]]&lt;J493,מרקובחצי[[#This Row],[עד ועד]]&gt;K493))),1,"")),"")</f>
        <v/>
      </c>
      <c r="V494" s="19">
        <f>IF(מרקובחצי[[#This Row],[CycleNumber]]&gt;1,IF(AND(SUM(R493:T493)=1,מרקובחצי[[#This Row],[עד ועד]]&gt;28,מרקובחצי[[#This Row],[עד ועד]]&lt;32),1,IF(OR(S493=1,AND(R493=1,מרקובחצי[[#This Row],[עד ועד]]&gt;28),AND(T493=1,מרקובחצי[[#This Row],[עד ועד]]&lt;32)),1,IF(AND(V493=1,NOT(OR(מרקובחצי[[#This Row],[עד ועד]]&lt;J493,מרקובחצי[[#This Row],[עד ועד]]&gt;K493))),1,""))),"")</f>
        <v>1</v>
      </c>
      <c r="W494" s="19" t="str">
        <f>IF(מרקובחצי[[#This Row],[CycleNumber]]&gt;1,IF(AND(T493=1,מרקובחצי[[#This Row],[עד ועד]]&gt;31),1,IF(AND(W493=1,NOT(OR(מרקובחצי[[#This Row],[עד ועד]]&lt;J493,מרקובחצי[[#This Row],[עד ועד]]&gt;K493))),1,"")),"")</f>
        <v/>
      </c>
      <c r="X494" s="19" t="str">
        <f>IF(AND(מרקובחצי[[#This Row],[CycleNumber]]&lt;$B495,SUM(מרקובחצי[[#This Row],[11]],R495)=2),1,"")</f>
        <v/>
      </c>
      <c r="Y494" s="19" t="str">
        <f>IF(AND(מרקובחצי[[#This Row],[CycleNumber]]&lt;$B495,SUM(מרקובחצי[[#This Row],[11]],S495)=2),1,"")</f>
        <v/>
      </c>
      <c r="Z494" s="19" t="str">
        <f>IF(AND(מרקובחצי[[#This Row],[CycleNumber]]&lt;$B495,SUM(מרקובחצי[[#This Row],[13]],S495)=2),1,"")</f>
        <v/>
      </c>
      <c r="AA494" s="19" t="str">
        <f>IF(AND(מרקובחצי[[#This Row],[CycleNumber]]&lt;$B495,SUM(מרקובחצי[[#This Row],[13]],T495)=2),1,"")</f>
        <v/>
      </c>
      <c r="AB494" s="19" t="str">
        <f>IF(AND(מרקובחצי[[#This Row],[CycleNumber]]&lt;$B495,SUM(מרקובחצי[[#This Row],[21]],U495)=2),1,"")</f>
        <v/>
      </c>
      <c r="AC494" s="19" t="str">
        <f>IF(AND(מרקובחצי[[#This Row],[CycleNumber]]&lt;$B495,SUM(מרקובחצי[[#This Row],[21]],V495)=2),1,"")</f>
        <v/>
      </c>
      <c r="AD494" s="19" t="str">
        <f>IF(AND(מרקובחצי[[#This Row],[CycleNumber]]&lt;$B495,SUM(מרקובחצי[[#This Row],[23]],V495)=2),1,"")</f>
        <v/>
      </c>
      <c r="AE494" s="19" t="str">
        <f>IF(AND(מרקובחצי[[#This Row],[CycleNumber]]&lt;$B495,SUM(מרקובחצי[[#This Row],[23]],W495)=2),1,"")</f>
        <v/>
      </c>
      <c r="AF494" s="19" t="str">
        <f>IF(AND(מרקובחצי[[#This Row],[CycleNumber]]&lt;$B495,SUM(מרקובחצי[[#This Row],[31]],O495)=2),1,"")</f>
        <v/>
      </c>
      <c r="AG494" s="19" t="str">
        <f>IF(AND(מרקובחצי[[#This Row],[CycleNumber]]&lt;$B495,SUM(מרקובחצי[[#This Row],[31]],P495)=2),1,"")</f>
        <v/>
      </c>
      <c r="AH494" s="19" t="str">
        <f>IF(AND(מרקובחצי[[#This Row],[CycleNumber]]&lt;$B495,SUM(מרקובחצי[[#This Row],[31]],Q495)=2),1,"")</f>
        <v/>
      </c>
      <c r="AI494" s="19" t="str">
        <f>IF(AND(מרקובחצי[[#This Row],[CycleNumber]]&lt;$B495,SUM(U494:U495)=2),1,"")</f>
        <v/>
      </c>
      <c r="AJ494" s="19" t="str">
        <f>IF(AND(מרקובחצי[[#This Row],[CycleNumber]]&lt;$B495,SUM(מרקובחצי[[#This Row],[32]],O495)=2),1,"")</f>
        <v/>
      </c>
      <c r="AK494" s="19" t="str">
        <f>IF(AND(מרקובחצי[[#This Row],[CycleNumber]]&lt;$B495,SUM(מרקובחצי[[#This Row],[32]],P495)=2),1,"")</f>
        <v/>
      </c>
      <c r="AL494" s="19" t="str">
        <f>IF(AND(מרקובחצי[[#This Row],[CycleNumber]]&lt;$B495,SUM(מרקובחצי[[#This Row],[32]],Q495)=2),1,"")</f>
        <v/>
      </c>
      <c r="AM494" s="19">
        <f>IF(AND(מרקובחצי[[#This Row],[CycleNumber]]&lt;$B495,SUM(V494:V495)=2),1,"")</f>
        <v>1</v>
      </c>
      <c r="AN494" s="19" t="str">
        <f>IF(AND(מרקובחצי[[#This Row],[CycleNumber]]&lt;$B495,SUM(מרקובחצי[[#This Row],[33]],O495)=2),1,"")</f>
        <v/>
      </c>
      <c r="AO494" s="19" t="str">
        <f>IF(AND(מרקובחצי[[#This Row],[CycleNumber]]&lt;$B495,SUM(מרקובחצי[[#This Row],[33]],P495)=2),1,"")</f>
        <v/>
      </c>
      <c r="AP494" s="19" t="str">
        <f>IF(AND(מרקובחצי[[#This Row],[CycleNumber]]&lt;$B495,SUM(מרקובחצי[[#This Row],[33]],Q495)=2),1,"")</f>
        <v/>
      </c>
      <c r="AQ494" s="19" t="str">
        <f>IF(AND(מרקובחצי[[#This Row],[CycleNumber]]&lt;$B495,SUM(W494:W495)=2),1,"")</f>
        <v/>
      </c>
      <c r="AR494" s="19" t="str">
        <f>IF(AND(מרקובחצי[[#This Row],[CycleNumber]]&lt;$B495,SUM(מרקובחצי[[#This Row],[12]],S495)=2),1,"")</f>
        <v/>
      </c>
      <c r="AS494" s="19" t="str">
        <f>IF(AND(מרקובחצי[[#This Row],[CycleNumber]]&lt;$B495,SUM(מרקובחצי[[#This Row],[22]],V495)=2),1,"")</f>
        <v/>
      </c>
      <c r="AT494" s="21">
        <f>SUM(מרקובחצי[[#This Row],[11]:[33]])</f>
        <v>1</v>
      </c>
    </row>
    <row r="495" spans="1:46" ht="15.6" x14ac:dyDescent="0.25">
      <c r="A495" s="19" t="s">
        <v>51</v>
      </c>
      <c r="B495" s="19">
        <v>12</v>
      </c>
      <c r="C495">
        <v>28</v>
      </c>
      <c r="D495" s="19">
        <f>מרקובחצי[[#This Row],[LengthofCycle]]+1</f>
        <v>29</v>
      </c>
      <c r="E495" t="str">
        <f>IF(IFERROR(LOOKUP(מרקובחצי[[#This Row],[ClientID]],קביעויות[הפלגה]),FALSE)=מרקובחצי[[#This Row],[ClientID]],1,"")</f>
        <v/>
      </c>
      <c r="F495" t="str">
        <f>IF(IFERROR(LOOKUP(מרקובחצי[[#This Row],[ClientID]],סוגחציקבוע[S31]),FALSE)=מרקובחצי[[#This Row],[ClientID]],1,"")</f>
        <v/>
      </c>
      <c r="G495">
        <f>IF(IFERROR(LOOKUP(מרקובחצי[[#This Row],[ClientID]],סוגחציקבוע[S32]),FALSE)=מרקובחצי[[#This Row],[ClientID]],1,"")</f>
        <v>1</v>
      </c>
      <c r="H495" t="str">
        <f>IF(IFERROR(LOOKUP(מרקובחצי[[#This Row],[ClientID]],סוגחציקבוע[S33]),FALSE)=מרקובחצי[[#This Row],[ClientID]],1,"")</f>
        <v/>
      </c>
      <c r="I495" t="str">
        <f>IF(IFERROR(LOOKUP(מרקובחצי[[#This Row],[ClientID]],סוגחציקבוע[S32&amp;33]),FALSE)=מרקובחצי[[#This Row],[ClientID]],1,"")</f>
        <v/>
      </c>
      <c r="J495" s="19">
        <f>IF(SUM(מרקובחצי[[#This Row],[11]:[13]])=1,מרקובחצי[[#This Row],[עד ועד]],IF(SUM(R494:T495)=1,IF(מרקובחצי[[#This Row],[עד ועד]]&lt;J494,מרקובחצי[[#This Row],[עד ועד]],J494),J494))</f>
        <v>27</v>
      </c>
      <c r="K495" s="19">
        <f>IF(SUM(מרקובחצי[[#This Row],[11]:[13]])=1,מרקובחצי[[#This Row],[עד ועד]],IF(SUM(R494:T495)=1,IF(מרקובחצי[[#This Row],[עד ועד]]&gt;K494,מרקובחצי[[#This Row],[עד ועד]],K494),K494))</f>
        <v>31</v>
      </c>
      <c r="L495" s="19" t="str">
        <f>IF(AND(SUM(מרקובחצי[[#This Row],[31]:[33]])=1,SUM(U494:W494)=0),מרקובחצי[[#This Row],[מקס]]-מרקובחצי[[#This Row],[מינ]],"")</f>
        <v/>
      </c>
      <c r="M49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95" s="19" t="str">
        <f t="shared" si="7"/>
        <v>S32</v>
      </c>
      <c r="O495" s="19" t="str">
        <f>IF(מרקובחצי[[#This Row],[קבעה הפלגה?]]=1,"",IF(AND(מרקובחצי[[#This Row],[עד ועד]]&lt;29,OR(מרקובחצי[[#This Row],[CycleNumber]]=1,AND(U494=1,OR(מרקובחצי[[#This Row],[עד ועד]]&lt;J494,מרקובחצי[[#This Row],[עד ועד]]&gt;K494)),AND(V494=1,מרקובחצי[[#This Row],[עד ועד]]&lt;J494),W494=1)),1,""))</f>
        <v/>
      </c>
      <c r="P495" s="19" t="str">
        <f>IF(מרקובחצי[[#This Row],[קבעה הפלגה?]]=1,"",IF(AND(מרקובחצי[[#This Row],[עד ועד]]&gt;28,מרקובחצי[[#This Row],[עד ועד]]&lt;32,OR(מרקובחצי[[#This Row],[CycleNumber]]=1,AND(U494=1),AND(V494=1,OR(מרקובחצי[[#This Row],[עד ועד]]&lt;J494,מרקובחצי[[#This Row],[עד ועד]]&gt;K494)),W494=1)),1,""))</f>
        <v/>
      </c>
      <c r="Q495" s="19" t="str">
        <f>IF(מרקובחצי[[#This Row],[קבעה הפלגה?]]=1,"",IF(AND(מרקובחצי[[#This Row],[עד ועד]]&gt;31,OR(מרקובחצי[[#This Row],[CycleNumber]]=1,AND(U494=1),AND(V494=1,מרקובחצי[[#This Row],[עד ועד]]&gt;K494),AND(W494=1,OR(מרקובחצי[[#This Row],[עד ועד]]&gt;K494,מרקובחצי[[#This Row],[עד ועד]]&lt;J494)))),1,""))</f>
        <v/>
      </c>
      <c r="R495" s="19" t="str">
        <f>IF(מרקובחצי[[#This Row],[CycleNumber]]&gt;1,IF(AND(O494=1,מרקובחצי[[#This Row],[עד ועד]]&lt;29),1,""),"")</f>
        <v/>
      </c>
      <c r="S495" s="19" t="str">
        <f>IF(מרקובחצי[[#This Row],[CycleNumber]]&gt;1,IF(OR(AND(O494=1,מרקובחצי[[#This Row],[עד ועד]]&gt;28),AND(P494=1),AND(Q494=1,מרקובחצי[[#This Row],[עד ועד]]&lt;32)),1,""),"")</f>
        <v/>
      </c>
      <c r="T495" s="19" t="str">
        <f>IF(מרקובחצי[[#This Row],[CycleNumber]]&gt;1,IF(AND(Q494=1,מרקובחצי[[#This Row],[עד ועד]]&gt;31),1,""),"")</f>
        <v/>
      </c>
      <c r="U495" s="19" t="str">
        <f>IF(מרקובחצי[[#This Row],[CycleNumber]]&gt;1,IF(AND(R494=1,מרקובחצי[[#This Row],[עד ועד]]&lt;29),1,IF(AND(U494=1,NOT(OR(מרקובחצי[[#This Row],[עד ועד]]&lt;J494,מרקובחצי[[#This Row],[עד ועד]]&gt;K494))),1,"")),"")</f>
        <v/>
      </c>
      <c r="V495" s="19">
        <f>IF(מרקובחצי[[#This Row],[CycleNumber]]&gt;1,IF(AND(SUM(R494:T494)=1,מרקובחצי[[#This Row],[עד ועד]]&gt;28,מרקובחצי[[#This Row],[עד ועד]]&lt;32),1,IF(OR(S494=1,AND(R494=1,מרקובחצי[[#This Row],[עד ועד]]&gt;28),AND(T494=1,מרקובחצי[[#This Row],[עד ועד]]&lt;32)),1,IF(AND(V494=1,NOT(OR(מרקובחצי[[#This Row],[עד ועד]]&lt;J494,מרקובחצי[[#This Row],[עד ועד]]&gt;K494))),1,""))),"")</f>
        <v>1</v>
      </c>
      <c r="W495" s="19" t="str">
        <f>IF(מרקובחצי[[#This Row],[CycleNumber]]&gt;1,IF(AND(T494=1,מרקובחצי[[#This Row],[עד ועד]]&gt;31),1,IF(AND(W494=1,NOT(OR(מרקובחצי[[#This Row],[עד ועד]]&lt;J494,מרקובחצי[[#This Row],[עד ועד]]&gt;K494))),1,"")),"")</f>
        <v/>
      </c>
      <c r="X495" s="19" t="str">
        <f>IF(AND(מרקובחצי[[#This Row],[CycleNumber]]&lt;$B496,SUM(מרקובחצי[[#This Row],[11]],R496)=2),1,"")</f>
        <v/>
      </c>
      <c r="Y495" s="19" t="str">
        <f>IF(AND(מרקובחצי[[#This Row],[CycleNumber]]&lt;$B496,SUM(מרקובחצי[[#This Row],[11]],S496)=2),1,"")</f>
        <v/>
      </c>
      <c r="Z495" s="19" t="str">
        <f>IF(AND(מרקובחצי[[#This Row],[CycleNumber]]&lt;$B496,SUM(מרקובחצי[[#This Row],[13]],S496)=2),1,"")</f>
        <v/>
      </c>
      <c r="AA495" s="19" t="str">
        <f>IF(AND(מרקובחצי[[#This Row],[CycleNumber]]&lt;$B496,SUM(מרקובחצי[[#This Row],[13]],T496)=2),1,"")</f>
        <v/>
      </c>
      <c r="AB495" s="19" t="str">
        <f>IF(AND(מרקובחצי[[#This Row],[CycleNumber]]&lt;$B496,SUM(מרקובחצי[[#This Row],[21]],U496)=2),1,"")</f>
        <v/>
      </c>
      <c r="AC495" s="19" t="str">
        <f>IF(AND(מרקובחצי[[#This Row],[CycleNumber]]&lt;$B496,SUM(מרקובחצי[[#This Row],[21]],V496)=2),1,"")</f>
        <v/>
      </c>
      <c r="AD495" s="19" t="str">
        <f>IF(AND(מרקובחצי[[#This Row],[CycleNumber]]&lt;$B496,SUM(מרקובחצי[[#This Row],[23]],V496)=2),1,"")</f>
        <v/>
      </c>
      <c r="AE495" s="19" t="str">
        <f>IF(AND(מרקובחצי[[#This Row],[CycleNumber]]&lt;$B496,SUM(מרקובחצי[[#This Row],[23]],W496)=2),1,"")</f>
        <v/>
      </c>
      <c r="AF495" s="19" t="str">
        <f>IF(AND(מרקובחצי[[#This Row],[CycleNumber]]&lt;$B496,SUM(מרקובחצי[[#This Row],[31]],O496)=2),1,"")</f>
        <v/>
      </c>
      <c r="AG495" s="19" t="str">
        <f>IF(AND(מרקובחצי[[#This Row],[CycleNumber]]&lt;$B496,SUM(מרקובחצי[[#This Row],[31]],P496)=2),1,"")</f>
        <v/>
      </c>
      <c r="AH495" s="19" t="str">
        <f>IF(AND(מרקובחצי[[#This Row],[CycleNumber]]&lt;$B496,SUM(מרקובחצי[[#This Row],[31]],Q496)=2),1,"")</f>
        <v/>
      </c>
      <c r="AI495" s="19" t="str">
        <f>IF(AND(מרקובחצי[[#This Row],[CycleNumber]]&lt;$B496,SUM(U495:U496)=2),1,"")</f>
        <v/>
      </c>
      <c r="AJ495" s="19" t="str">
        <f>IF(AND(מרקובחצי[[#This Row],[CycleNumber]]&lt;$B496,SUM(מרקובחצי[[#This Row],[32]],O496)=2),1,"")</f>
        <v/>
      </c>
      <c r="AK495" s="19" t="str">
        <f>IF(AND(מרקובחצי[[#This Row],[CycleNumber]]&lt;$B496,SUM(מרקובחצי[[#This Row],[32]],P496)=2),1,"")</f>
        <v/>
      </c>
      <c r="AL495" s="19" t="str">
        <f>IF(AND(מרקובחצי[[#This Row],[CycleNumber]]&lt;$B496,SUM(מרקובחצי[[#This Row],[32]],Q496)=2),1,"")</f>
        <v/>
      </c>
      <c r="AM495" s="19">
        <f>IF(AND(מרקובחצי[[#This Row],[CycleNumber]]&lt;$B496,SUM(V495:V496)=2),1,"")</f>
        <v>1</v>
      </c>
      <c r="AN495" s="19" t="str">
        <f>IF(AND(מרקובחצי[[#This Row],[CycleNumber]]&lt;$B496,SUM(מרקובחצי[[#This Row],[33]],O496)=2),1,"")</f>
        <v/>
      </c>
      <c r="AO495" s="19" t="str">
        <f>IF(AND(מרקובחצי[[#This Row],[CycleNumber]]&lt;$B496,SUM(מרקובחצי[[#This Row],[33]],P496)=2),1,"")</f>
        <v/>
      </c>
      <c r="AP495" s="19" t="str">
        <f>IF(AND(מרקובחצי[[#This Row],[CycleNumber]]&lt;$B496,SUM(מרקובחצי[[#This Row],[33]],Q496)=2),1,"")</f>
        <v/>
      </c>
      <c r="AQ495" s="19" t="str">
        <f>IF(AND(מרקובחצי[[#This Row],[CycleNumber]]&lt;$B496,SUM(W495:W496)=2),1,"")</f>
        <v/>
      </c>
      <c r="AR495" s="19" t="str">
        <f>IF(AND(מרקובחצי[[#This Row],[CycleNumber]]&lt;$B496,SUM(מרקובחצי[[#This Row],[12]],S496)=2),1,"")</f>
        <v/>
      </c>
      <c r="AS495" s="19" t="str">
        <f>IF(AND(מרקובחצי[[#This Row],[CycleNumber]]&lt;$B496,SUM(מרקובחצי[[#This Row],[22]],V496)=2),1,"")</f>
        <v/>
      </c>
      <c r="AT495" s="21">
        <f>SUM(מרקובחצי[[#This Row],[11]:[33]])</f>
        <v>1</v>
      </c>
    </row>
    <row r="496" spans="1:46" ht="15.6" x14ac:dyDescent="0.25">
      <c r="A496" s="19" t="s">
        <v>51</v>
      </c>
      <c r="B496" s="19">
        <v>13</v>
      </c>
      <c r="C496">
        <v>28</v>
      </c>
      <c r="D496" s="19">
        <f>מרקובחצי[[#This Row],[LengthofCycle]]+1</f>
        <v>29</v>
      </c>
      <c r="E496" t="str">
        <f>IF(IFERROR(LOOKUP(מרקובחצי[[#This Row],[ClientID]],קביעויות[הפלגה]),FALSE)=מרקובחצי[[#This Row],[ClientID]],1,"")</f>
        <v/>
      </c>
      <c r="F496" t="str">
        <f>IF(IFERROR(LOOKUP(מרקובחצי[[#This Row],[ClientID]],סוגחציקבוע[S31]),FALSE)=מרקובחצי[[#This Row],[ClientID]],1,"")</f>
        <v/>
      </c>
      <c r="G496">
        <f>IF(IFERROR(LOOKUP(מרקובחצי[[#This Row],[ClientID]],סוגחציקבוע[S32]),FALSE)=מרקובחצי[[#This Row],[ClientID]],1,"")</f>
        <v>1</v>
      </c>
      <c r="H496" t="str">
        <f>IF(IFERROR(LOOKUP(מרקובחצי[[#This Row],[ClientID]],סוגחציקבוע[S33]),FALSE)=מרקובחצי[[#This Row],[ClientID]],1,"")</f>
        <v/>
      </c>
      <c r="I496" t="str">
        <f>IF(IFERROR(LOOKUP(מרקובחצי[[#This Row],[ClientID]],סוגחציקבוע[S32&amp;33]),FALSE)=מרקובחצי[[#This Row],[ClientID]],1,"")</f>
        <v/>
      </c>
      <c r="J496" s="19">
        <f>IF(SUM(מרקובחצי[[#This Row],[11]:[13]])=1,מרקובחצי[[#This Row],[עד ועד]],IF(SUM(R495:T496)=1,IF(מרקובחצי[[#This Row],[עד ועד]]&lt;J495,מרקובחצי[[#This Row],[עד ועד]],J495),J495))</f>
        <v>27</v>
      </c>
      <c r="K496" s="19">
        <f>IF(SUM(מרקובחצי[[#This Row],[11]:[13]])=1,מרקובחצי[[#This Row],[עד ועד]],IF(SUM(R495:T496)=1,IF(מרקובחצי[[#This Row],[עד ועד]]&gt;K495,מרקובחצי[[#This Row],[עד ועד]],K495),K495))</f>
        <v>31</v>
      </c>
      <c r="L496" s="19" t="str">
        <f>IF(AND(SUM(מרקובחצי[[#This Row],[31]:[33]])=1,SUM(U495:W495)=0),מרקובחצי[[#This Row],[מקס]]-מרקובחצי[[#This Row],[מינ]],"")</f>
        <v/>
      </c>
      <c r="M49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496" s="19" t="str">
        <f t="shared" si="7"/>
        <v>S32</v>
      </c>
      <c r="O496" s="19" t="str">
        <f>IF(מרקובחצי[[#This Row],[קבעה הפלגה?]]=1,"",IF(AND(מרקובחצי[[#This Row],[עד ועד]]&lt;29,OR(מרקובחצי[[#This Row],[CycleNumber]]=1,AND(U495=1,OR(מרקובחצי[[#This Row],[עד ועד]]&lt;J495,מרקובחצי[[#This Row],[עד ועד]]&gt;K495)),AND(V495=1,מרקובחצי[[#This Row],[עד ועד]]&lt;J495),W495=1)),1,""))</f>
        <v/>
      </c>
      <c r="P496" s="19" t="str">
        <f>IF(מרקובחצי[[#This Row],[קבעה הפלגה?]]=1,"",IF(AND(מרקובחצי[[#This Row],[עד ועד]]&gt;28,מרקובחצי[[#This Row],[עד ועד]]&lt;32,OR(מרקובחצי[[#This Row],[CycleNumber]]=1,AND(U495=1),AND(V495=1,OR(מרקובחצי[[#This Row],[עד ועד]]&lt;J495,מרקובחצי[[#This Row],[עד ועד]]&gt;K495)),W495=1)),1,""))</f>
        <v/>
      </c>
      <c r="Q496" s="19" t="str">
        <f>IF(מרקובחצי[[#This Row],[קבעה הפלגה?]]=1,"",IF(AND(מרקובחצי[[#This Row],[עד ועד]]&gt;31,OR(מרקובחצי[[#This Row],[CycleNumber]]=1,AND(U495=1),AND(V495=1,מרקובחצי[[#This Row],[עד ועד]]&gt;K495),AND(W495=1,OR(מרקובחצי[[#This Row],[עד ועד]]&gt;K495,מרקובחצי[[#This Row],[עד ועד]]&lt;J495)))),1,""))</f>
        <v/>
      </c>
      <c r="R496" s="19" t="str">
        <f>IF(מרקובחצי[[#This Row],[CycleNumber]]&gt;1,IF(AND(O495=1,מרקובחצי[[#This Row],[עד ועד]]&lt;29),1,""),"")</f>
        <v/>
      </c>
      <c r="S496" s="19" t="str">
        <f>IF(מרקובחצי[[#This Row],[CycleNumber]]&gt;1,IF(OR(AND(O495=1,מרקובחצי[[#This Row],[עד ועד]]&gt;28),AND(P495=1),AND(Q495=1,מרקובחצי[[#This Row],[עד ועד]]&lt;32)),1,""),"")</f>
        <v/>
      </c>
      <c r="T496" s="19" t="str">
        <f>IF(מרקובחצי[[#This Row],[CycleNumber]]&gt;1,IF(AND(Q495=1,מרקובחצי[[#This Row],[עד ועד]]&gt;31),1,""),"")</f>
        <v/>
      </c>
      <c r="U496" s="19" t="str">
        <f>IF(מרקובחצי[[#This Row],[CycleNumber]]&gt;1,IF(AND(R495=1,מרקובחצי[[#This Row],[עד ועד]]&lt;29),1,IF(AND(U495=1,NOT(OR(מרקובחצי[[#This Row],[עד ועד]]&lt;J495,מרקובחצי[[#This Row],[עד ועד]]&gt;K495))),1,"")),"")</f>
        <v/>
      </c>
      <c r="V496" s="19">
        <f>IF(מרקובחצי[[#This Row],[CycleNumber]]&gt;1,IF(AND(SUM(R495:T495)=1,מרקובחצי[[#This Row],[עד ועד]]&gt;28,מרקובחצי[[#This Row],[עד ועד]]&lt;32),1,IF(OR(S495=1,AND(R495=1,מרקובחצי[[#This Row],[עד ועד]]&gt;28),AND(T495=1,מרקובחצי[[#This Row],[עד ועד]]&lt;32)),1,IF(AND(V495=1,NOT(OR(מרקובחצי[[#This Row],[עד ועד]]&lt;J495,מרקובחצי[[#This Row],[עד ועד]]&gt;K495))),1,""))),"")</f>
        <v>1</v>
      </c>
      <c r="W496" s="19" t="str">
        <f>IF(מרקובחצי[[#This Row],[CycleNumber]]&gt;1,IF(AND(T495=1,מרקובחצי[[#This Row],[עד ועד]]&gt;31),1,IF(AND(W495=1,NOT(OR(מרקובחצי[[#This Row],[עד ועד]]&lt;J495,מרקובחצי[[#This Row],[עד ועד]]&gt;K495))),1,"")),"")</f>
        <v/>
      </c>
      <c r="X496" s="19" t="str">
        <f>IF(AND(מרקובחצי[[#This Row],[CycleNumber]]&lt;$B497,SUM(מרקובחצי[[#This Row],[11]],R497)=2),1,"")</f>
        <v/>
      </c>
      <c r="Y496" s="19" t="str">
        <f>IF(AND(מרקובחצי[[#This Row],[CycleNumber]]&lt;$B497,SUM(מרקובחצי[[#This Row],[11]],S497)=2),1,"")</f>
        <v/>
      </c>
      <c r="Z496" s="19" t="str">
        <f>IF(AND(מרקובחצי[[#This Row],[CycleNumber]]&lt;$B497,SUM(מרקובחצי[[#This Row],[13]],S497)=2),1,"")</f>
        <v/>
      </c>
      <c r="AA496" s="19" t="str">
        <f>IF(AND(מרקובחצי[[#This Row],[CycleNumber]]&lt;$B497,SUM(מרקובחצי[[#This Row],[13]],T497)=2),1,"")</f>
        <v/>
      </c>
      <c r="AB496" s="19" t="str">
        <f>IF(AND(מרקובחצי[[#This Row],[CycleNumber]]&lt;$B497,SUM(מרקובחצי[[#This Row],[21]],U497)=2),1,"")</f>
        <v/>
      </c>
      <c r="AC496" s="19" t="str">
        <f>IF(AND(מרקובחצי[[#This Row],[CycleNumber]]&lt;$B497,SUM(מרקובחצי[[#This Row],[21]],V497)=2),1,"")</f>
        <v/>
      </c>
      <c r="AD496" s="19" t="str">
        <f>IF(AND(מרקובחצי[[#This Row],[CycleNumber]]&lt;$B497,SUM(מרקובחצי[[#This Row],[23]],V497)=2),1,"")</f>
        <v/>
      </c>
      <c r="AE496" s="19" t="str">
        <f>IF(AND(מרקובחצי[[#This Row],[CycleNumber]]&lt;$B497,SUM(מרקובחצי[[#This Row],[23]],W497)=2),1,"")</f>
        <v/>
      </c>
      <c r="AF496" s="19" t="str">
        <f>IF(AND(מרקובחצי[[#This Row],[CycleNumber]]&lt;$B497,SUM(מרקובחצי[[#This Row],[31]],O497)=2),1,"")</f>
        <v/>
      </c>
      <c r="AG496" s="19" t="str">
        <f>IF(AND(מרקובחצי[[#This Row],[CycleNumber]]&lt;$B497,SUM(מרקובחצי[[#This Row],[31]],P497)=2),1,"")</f>
        <v/>
      </c>
      <c r="AH496" s="19" t="str">
        <f>IF(AND(מרקובחצי[[#This Row],[CycleNumber]]&lt;$B497,SUM(מרקובחצי[[#This Row],[31]],Q497)=2),1,"")</f>
        <v/>
      </c>
      <c r="AI496" s="19" t="str">
        <f>IF(AND(מרקובחצי[[#This Row],[CycleNumber]]&lt;$B497,SUM(U496:U497)=2),1,"")</f>
        <v/>
      </c>
      <c r="AJ496" s="19" t="str">
        <f>IF(AND(מרקובחצי[[#This Row],[CycleNumber]]&lt;$B497,SUM(מרקובחצי[[#This Row],[32]],O497)=2),1,"")</f>
        <v/>
      </c>
      <c r="AK496" s="19" t="str">
        <f>IF(AND(מרקובחצי[[#This Row],[CycleNumber]]&lt;$B497,SUM(מרקובחצי[[#This Row],[32]],P497)=2),1,"")</f>
        <v/>
      </c>
      <c r="AL496" s="19" t="str">
        <f>IF(AND(מרקובחצי[[#This Row],[CycleNumber]]&lt;$B497,SUM(מרקובחצי[[#This Row],[32]],Q497)=2),1,"")</f>
        <v/>
      </c>
      <c r="AM496" s="19" t="str">
        <f>IF(AND(מרקובחצי[[#This Row],[CycleNumber]]&lt;$B497,SUM(V496:V497)=2),1,"")</f>
        <v/>
      </c>
      <c r="AN496" s="19" t="str">
        <f>IF(AND(מרקובחצי[[#This Row],[CycleNumber]]&lt;$B497,SUM(מרקובחצי[[#This Row],[33]],O497)=2),1,"")</f>
        <v/>
      </c>
      <c r="AO496" s="19" t="str">
        <f>IF(AND(מרקובחצי[[#This Row],[CycleNumber]]&lt;$B497,SUM(מרקובחצי[[#This Row],[33]],P497)=2),1,"")</f>
        <v/>
      </c>
      <c r="AP496" s="19" t="str">
        <f>IF(AND(מרקובחצי[[#This Row],[CycleNumber]]&lt;$B497,SUM(מרקובחצי[[#This Row],[33]],Q497)=2),1,"")</f>
        <v/>
      </c>
      <c r="AQ496" s="19" t="str">
        <f>IF(AND(מרקובחצי[[#This Row],[CycleNumber]]&lt;$B497,SUM(W496:W497)=2),1,"")</f>
        <v/>
      </c>
      <c r="AR496" s="19" t="str">
        <f>IF(AND(מרקובחצי[[#This Row],[CycleNumber]]&lt;$B497,SUM(מרקובחצי[[#This Row],[12]],S497)=2),1,"")</f>
        <v/>
      </c>
      <c r="AS496" s="19" t="str">
        <f>IF(AND(מרקובחצי[[#This Row],[CycleNumber]]&lt;$B497,SUM(מרקובחצי[[#This Row],[22]],V497)=2),1,"")</f>
        <v/>
      </c>
      <c r="AT496" s="21">
        <f>SUM(מרקובחצי[[#This Row],[11]:[33]])</f>
        <v>1</v>
      </c>
    </row>
    <row r="497" spans="1:46" ht="15.6" x14ac:dyDescent="0.25">
      <c r="A497" s="19" t="s">
        <v>52</v>
      </c>
      <c r="B497" s="19">
        <v>1</v>
      </c>
      <c r="C497">
        <v>31</v>
      </c>
      <c r="D497" s="19">
        <f>מרקובחצי[[#This Row],[LengthofCycle]]+1</f>
        <v>32</v>
      </c>
      <c r="E497" t="str">
        <f>IF(IFERROR(LOOKUP(מרקובחצי[[#This Row],[ClientID]],קביעויות[הפלגה]),FALSE)=מרקובחצי[[#This Row],[ClientID]],1,"")</f>
        <v/>
      </c>
      <c r="F497" t="str">
        <f>IF(IFERROR(LOOKUP(מרקובחצי[[#This Row],[ClientID]],סוגחציקבוע[S31]),FALSE)=מרקובחצי[[#This Row],[ClientID]],1,"")</f>
        <v/>
      </c>
      <c r="G497" t="str">
        <f>IF(IFERROR(LOOKUP(מרקובחצי[[#This Row],[ClientID]],סוגחציקבוע[S32]),FALSE)=מרקובחצי[[#This Row],[ClientID]],1,"")</f>
        <v/>
      </c>
      <c r="H497" t="str">
        <f>IF(IFERROR(LOOKUP(מרקובחצי[[#This Row],[ClientID]],סוגחציקבוע[S33]),FALSE)=מרקובחצי[[#This Row],[ClientID]],1,"")</f>
        <v/>
      </c>
      <c r="I497">
        <f>IF(IFERROR(LOOKUP(מרקובחצי[[#This Row],[ClientID]],סוגחציקבוע[S32&amp;33]),FALSE)=מרקובחצי[[#This Row],[ClientID]],1,"")</f>
        <v>1</v>
      </c>
      <c r="J497" s="19">
        <f>IF(SUM(מרקובחצי[[#This Row],[11]:[13]])=1,מרקובחצי[[#This Row],[עד ועד]],IF(SUM(R496:T497)=1,IF(מרקובחצי[[#This Row],[עד ועד]]&lt;J496,מרקובחצי[[#This Row],[עד ועד]],J496),J496))</f>
        <v>32</v>
      </c>
      <c r="K497" s="19">
        <f>IF(SUM(מרקובחצי[[#This Row],[11]:[13]])=1,מרקובחצי[[#This Row],[עד ועד]],IF(SUM(R496:T497)=1,IF(מרקובחצי[[#This Row],[עד ועד]]&gt;K496,מרקובחצי[[#This Row],[עד ועד]],K496),K496))</f>
        <v>32</v>
      </c>
      <c r="L497" s="19" t="str">
        <f>IF(AND(SUM(מרקובחצי[[#This Row],[31]:[33]])=1,SUM(U496:W496)=0),מרקובחצי[[#This Row],[מקס]]-מרקובחצי[[#This Row],[מינ]],"")</f>
        <v/>
      </c>
      <c r="M49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497" s="19" t="str">
        <f t="shared" si="7"/>
        <v>S32</v>
      </c>
      <c r="O497" s="19" t="str">
        <f>IF(מרקובחצי[[#This Row],[קבעה הפלגה?]]=1,"",IF(AND(מרקובחצי[[#This Row],[עד ועד]]&lt;29,OR(מרקובחצי[[#This Row],[CycleNumber]]=1,AND(U496=1,OR(מרקובחצי[[#This Row],[עד ועד]]&lt;J496,מרקובחצי[[#This Row],[עד ועד]]&gt;K496)),AND(V496=1,מרקובחצי[[#This Row],[עד ועד]]&lt;J496),W496=1)),1,""))</f>
        <v/>
      </c>
      <c r="P497" s="19" t="str">
        <f>IF(מרקובחצי[[#This Row],[קבעה הפלגה?]]=1,"",IF(AND(מרקובחצי[[#This Row],[עד ועד]]&gt;28,מרקובחצי[[#This Row],[עד ועד]]&lt;32,OR(מרקובחצי[[#This Row],[CycleNumber]]=1,AND(U496=1),AND(V496=1,OR(מרקובחצי[[#This Row],[עד ועד]]&lt;J496,מרקובחצי[[#This Row],[עד ועד]]&gt;K496)),W496=1)),1,""))</f>
        <v/>
      </c>
      <c r="Q497" s="19">
        <f>IF(מרקובחצי[[#This Row],[קבעה הפלגה?]]=1,"",IF(AND(מרקובחצי[[#This Row],[עד ועד]]&gt;31,OR(מרקובחצי[[#This Row],[CycleNumber]]=1,AND(U496=1),AND(V496=1,מרקובחצי[[#This Row],[עד ועד]]&gt;K496),AND(W496=1,OR(מרקובחצי[[#This Row],[עד ועד]]&gt;K496,מרקובחצי[[#This Row],[עד ועד]]&lt;J496)))),1,""))</f>
        <v>1</v>
      </c>
      <c r="R497" s="19" t="str">
        <f>IF(מרקובחצי[[#This Row],[CycleNumber]]&gt;1,IF(AND(O496=1,מרקובחצי[[#This Row],[עד ועד]]&lt;29),1,""),"")</f>
        <v/>
      </c>
      <c r="S497" s="19" t="str">
        <f>IF(מרקובחצי[[#This Row],[CycleNumber]]&gt;1,IF(OR(AND(O496=1,מרקובחצי[[#This Row],[עד ועד]]&gt;28),AND(P496=1),AND(Q496=1,מרקובחצי[[#This Row],[עד ועד]]&lt;32)),1,""),"")</f>
        <v/>
      </c>
      <c r="T497" s="19" t="str">
        <f>IF(מרקובחצי[[#This Row],[CycleNumber]]&gt;1,IF(AND(Q496=1,מרקובחצי[[#This Row],[עד ועד]]&gt;31),1,""),"")</f>
        <v/>
      </c>
      <c r="U497" s="19" t="str">
        <f>IF(מרקובחצי[[#This Row],[CycleNumber]]&gt;1,IF(AND(R496=1,מרקובחצי[[#This Row],[עד ועד]]&lt;29),1,IF(AND(U496=1,NOT(OR(מרקובחצי[[#This Row],[עד ועד]]&lt;J496,מרקובחצי[[#This Row],[עד ועד]]&gt;K496))),1,"")),"")</f>
        <v/>
      </c>
      <c r="V497" s="19" t="str">
        <f>IF(מרקובחצי[[#This Row],[CycleNumber]]&gt;1,IF(AND(SUM(R496:T496)=1,מרקובחצי[[#This Row],[עד ועד]]&gt;28,מרקובחצי[[#This Row],[עד ועד]]&lt;32),1,IF(OR(S496=1,AND(R496=1,מרקובחצי[[#This Row],[עד ועד]]&gt;28),AND(T496=1,מרקובחצי[[#This Row],[עד ועד]]&lt;32)),1,IF(AND(V496=1,NOT(OR(מרקובחצי[[#This Row],[עד ועד]]&lt;J496,מרקובחצי[[#This Row],[עד ועד]]&gt;K496))),1,""))),"")</f>
        <v/>
      </c>
      <c r="W497" s="19" t="str">
        <f>IF(מרקובחצי[[#This Row],[CycleNumber]]&gt;1,IF(AND(T496=1,מרקובחצי[[#This Row],[עד ועד]]&gt;31),1,IF(AND(W496=1,NOT(OR(מרקובחצי[[#This Row],[עד ועד]]&lt;J496,מרקובחצי[[#This Row],[עד ועד]]&gt;K496))),1,"")),"")</f>
        <v/>
      </c>
      <c r="X497" s="19" t="str">
        <f>IF(AND(מרקובחצי[[#This Row],[CycleNumber]]&lt;$B498,SUM(מרקובחצי[[#This Row],[11]],R498)=2),1,"")</f>
        <v/>
      </c>
      <c r="Y497" s="19" t="str">
        <f>IF(AND(מרקובחצי[[#This Row],[CycleNumber]]&lt;$B498,SUM(מרקובחצי[[#This Row],[11]],S498)=2),1,"")</f>
        <v/>
      </c>
      <c r="Z497" s="19" t="str">
        <f>IF(AND(מרקובחצי[[#This Row],[CycleNumber]]&lt;$B498,SUM(מרקובחצי[[#This Row],[13]],S498)=2),1,"")</f>
        <v/>
      </c>
      <c r="AA497" s="19">
        <f>IF(AND(מרקובחצי[[#This Row],[CycleNumber]]&lt;$B498,SUM(מרקובחצי[[#This Row],[13]],T498)=2),1,"")</f>
        <v>1</v>
      </c>
      <c r="AB497" s="19" t="str">
        <f>IF(AND(מרקובחצי[[#This Row],[CycleNumber]]&lt;$B498,SUM(מרקובחצי[[#This Row],[21]],U498)=2),1,"")</f>
        <v/>
      </c>
      <c r="AC497" s="19" t="str">
        <f>IF(AND(מרקובחצי[[#This Row],[CycleNumber]]&lt;$B498,SUM(מרקובחצי[[#This Row],[21]],V498)=2),1,"")</f>
        <v/>
      </c>
      <c r="AD497" s="19" t="str">
        <f>IF(AND(מרקובחצי[[#This Row],[CycleNumber]]&lt;$B498,SUM(מרקובחצי[[#This Row],[23]],V498)=2),1,"")</f>
        <v/>
      </c>
      <c r="AE497" s="19" t="str">
        <f>IF(AND(מרקובחצי[[#This Row],[CycleNumber]]&lt;$B498,SUM(מרקובחצי[[#This Row],[23]],W498)=2),1,"")</f>
        <v/>
      </c>
      <c r="AF497" s="19" t="str">
        <f>IF(AND(מרקובחצי[[#This Row],[CycleNumber]]&lt;$B498,SUM(מרקובחצי[[#This Row],[31]],O498)=2),1,"")</f>
        <v/>
      </c>
      <c r="AG497" s="19" t="str">
        <f>IF(AND(מרקובחצי[[#This Row],[CycleNumber]]&lt;$B498,SUM(מרקובחצי[[#This Row],[31]],P498)=2),1,"")</f>
        <v/>
      </c>
      <c r="AH497" s="19" t="str">
        <f>IF(AND(מרקובחצי[[#This Row],[CycleNumber]]&lt;$B498,SUM(מרקובחצי[[#This Row],[31]],Q498)=2),1,"")</f>
        <v/>
      </c>
      <c r="AI497" s="19" t="str">
        <f>IF(AND(מרקובחצי[[#This Row],[CycleNumber]]&lt;$B498,SUM(U497:U498)=2),1,"")</f>
        <v/>
      </c>
      <c r="AJ497" s="19" t="str">
        <f>IF(AND(מרקובחצי[[#This Row],[CycleNumber]]&lt;$B498,SUM(מרקובחצי[[#This Row],[32]],O498)=2),1,"")</f>
        <v/>
      </c>
      <c r="AK497" s="19" t="str">
        <f>IF(AND(מרקובחצי[[#This Row],[CycleNumber]]&lt;$B498,SUM(מרקובחצי[[#This Row],[32]],P498)=2),1,"")</f>
        <v/>
      </c>
      <c r="AL497" s="19" t="str">
        <f>IF(AND(מרקובחצי[[#This Row],[CycleNumber]]&lt;$B498,SUM(מרקובחצי[[#This Row],[32]],Q498)=2),1,"")</f>
        <v/>
      </c>
      <c r="AM497" s="19" t="str">
        <f>IF(AND(מרקובחצי[[#This Row],[CycleNumber]]&lt;$B498,SUM(V497:V498)=2),1,"")</f>
        <v/>
      </c>
      <c r="AN497" s="19" t="str">
        <f>IF(AND(מרקובחצי[[#This Row],[CycleNumber]]&lt;$B498,SUM(מרקובחצי[[#This Row],[33]],O498)=2),1,"")</f>
        <v/>
      </c>
      <c r="AO497" s="19" t="str">
        <f>IF(AND(מרקובחצי[[#This Row],[CycleNumber]]&lt;$B498,SUM(מרקובחצי[[#This Row],[33]],P498)=2),1,"")</f>
        <v/>
      </c>
      <c r="AP497" s="19" t="str">
        <f>IF(AND(מרקובחצי[[#This Row],[CycleNumber]]&lt;$B498,SUM(מרקובחצי[[#This Row],[33]],Q498)=2),1,"")</f>
        <v/>
      </c>
      <c r="AQ497" s="19" t="str">
        <f>IF(AND(מרקובחצי[[#This Row],[CycleNumber]]&lt;$B498,SUM(W497:W498)=2),1,"")</f>
        <v/>
      </c>
      <c r="AR497" s="19" t="str">
        <f>IF(AND(מרקובחצי[[#This Row],[CycleNumber]]&lt;$B498,SUM(מרקובחצי[[#This Row],[12]],S498)=2),1,"")</f>
        <v/>
      </c>
      <c r="AS497" s="19" t="str">
        <f>IF(AND(מרקובחצי[[#This Row],[CycleNumber]]&lt;$B498,SUM(מרקובחצי[[#This Row],[22]],V498)=2),1,"")</f>
        <v/>
      </c>
      <c r="AT497" s="21">
        <f>SUM(מרקובחצי[[#This Row],[11]:[33]])</f>
        <v>1</v>
      </c>
    </row>
    <row r="498" spans="1:46" ht="15.6" x14ac:dyDescent="0.25">
      <c r="A498" s="19" t="s">
        <v>52</v>
      </c>
      <c r="B498" s="19">
        <v>2</v>
      </c>
      <c r="C498">
        <v>31</v>
      </c>
      <c r="D498" s="19">
        <f>מרקובחצי[[#This Row],[LengthofCycle]]+1</f>
        <v>32</v>
      </c>
      <c r="E498" t="str">
        <f>IF(IFERROR(LOOKUP(מרקובחצי[[#This Row],[ClientID]],קביעויות[הפלגה]),FALSE)=מרקובחצי[[#This Row],[ClientID]],1,"")</f>
        <v/>
      </c>
      <c r="F498" t="str">
        <f>IF(IFERROR(LOOKUP(מרקובחצי[[#This Row],[ClientID]],סוגחציקבוע[S31]),FALSE)=מרקובחצי[[#This Row],[ClientID]],1,"")</f>
        <v/>
      </c>
      <c r="G498" t="str">
        <f>IF(IFERROR(LOOKUP(מרקובחצי[[#This Row],[ClientID]],סוגחציקבוע[S32]),FALSE)=מרקובחצי[[#This Row],[ClientID]],1,"")</f>
        <v/>
      </c>
      <c r="H498" t="str">
        <f>IF(IFERROR(LOOKUP(מרקובחצי[[#This Row],[ClientID]],סוגחציקבוע[S33]),FALSE)=מרקובחצי[[#This Row],[ClientID]],1,"")</f>
        <v/>
      </c>
      <c r="I498">
        <f>IF(IFERROR(LOOKUP(מרקובחצי[[#This Row],[ClientID]],סוגחציקבוע[S32&amp;33]),FALSE)=מרקובחצי[[#This Row],[ClientID]],1,"")</f>
        <v>1</v>
      </c>
      <c r="J498" s="19">
        <f>IF(SUM(מרקובחצי[[#This Row],[11]:[13]])=1,מרקובחצי[[#This Row],[עד ועד]],IF(SUM(R497:T498)=1,IF(מרקובחצי[[#This Row],[עד ועד]]&lt;J497,מרקובחצי[[#This Row],[עד ועד]],J497),J497))</f>
        <v>32</v>
      </c>
      <c r="K498" s="19">
        <f>IF(SUM(מרקובחצי[[#This Row],[11]:[13]])=1,מרקובחצי[[#This Row],[עד ועד]],IF(SUM(R497:T498)=1,IF(מרקובחצי[[#This Row],[עד ועד]]&gt;K497,מרקובחצי[[#This Row],[עד ועד]],K497),K497))</f>
        <v>32</v>
      </c>
      <c r="L498" s="19" t="str">
        <f>IF(AND(SUM(מרקובחצי[[#This Row],[31]:[33]])=1,SUM(U497:W497)=0),מרקובחצי[[#This Row],[מקס]]-מרקובחצי[[#This Row],[מינ]],"")</f>
        <v/>
      </c>
      <c r="M49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498" s="19" t="str">
        <f t="shared" si="7"/>
        <v>S13</v>
      </c>
      <c r="O498" s="19" t="str">
        <f>IF(מרקובחצי[[#This Row],[קבעה הפלגה?]]=1,"",IF(AND(מרקובחצי[[#This Row],[עד ועד]]&lt;29,OR(מרקובחצי[[#This Row],[CycleNumber]]=1,AND(U497=1,OR(מרקובחצי[[#This Row],[עד ועד]]&lt;J497,מרקובחצי[[#This Row],[עד ועד]]&gt;K497)),AND(V497=1,מרקובחצי[[#This Row],[עד ועד]]&lt;J497),W497=1)),1,""))</f>
        <v/>
      </c>
      <c r="P498" s="19" t="str">
        <f>IF(מרקובחצי[[#This Row],[קבעה הפלגה?]]=1,"",IF(AND(מרקובחצי[[#This Row],[עד ועד]]&gt;28,מרקובחצי[[#This Row],[עד ועד]]&lt;32,OR(מרקובחצי[[#This Row],[CycleNumber]]=1,AND(U497=1),AND(V497=1,OR(מרקובחצי[[#This Row],[עד ועד]]&lt;J497,מרקובחצי[[#This Row],[עד ועד]]&gt;K497)),W497=1)),1,""))</f>
        <v/>
      </c>
      <c r="Q498" s="19" t="str">
        <f>IF(מרקובחצי[[#This Row],[קבעה הפלגה?]]=1,"",IF(AND(מרקובחצי[[#This Row],[עד ועד]]&gt;31,OR(מרקובחצי[[#This Row],[CycleNumber]]=1,AND(U497=1),AND(V497=1,מרקובחצי[[#This Row],[עד ועד]]&gt;K497),AND(W497=1,OR(מרקובחצי[[#This Row],[עד ועד]]&gt;K497,מרקובחצי[[#This Row],[עד ועד]]&lt;J497)))),1,""))</f>
        <v/>
      </c>
      <c r="R498" s="19" t="str">
        <f>IF(מרקובחצי[[#This Row],[CycleNumber]]&gt;1,IF(AND(O497=1,מרקובחצי[[#This Row],[עד ועד]]&lt;29),1,""),"")</f>
        <v/>
      </c>
      <c r="S498" s="19" t="str">
        <f>IF(מרקובחצי[[#This Row],[CycleNumber]]&gt;1,IF(OR(AND(O497=1,מרקובחצי[[#This Row],[עד ועד]]&gt;28),AND(P497=1),AND(Q497=1,מרקובחצי[[#This Row],[עד ועד]]&lt;32)),1,""),"")</f>
        <v/>
      </c>
      <c r="T498" s="19">
        <f>IF(מרקובחצי[[#This Row],[CycleNumber]]&gt;1,IF(AND(Q497=1,מרקובחצי[[#This Row],[עד ועד]]&gt;31),1,""),"")</f>
        <v>1</v>
      </c>
      <c r="U498" s="19" t="str">
        <f>IF(מרקובחצי[[#This Row],[CycleNumber]]&gt;1,IF(AND(R497=1,מרקובחצי[[#This Row],[עד ועד]]&lt;29),1,IF(AND(U497=1,NOT(OR(מרקובחצי[[#This Row],[עד ועד]]&lt;J497,מרקובחצי[[#This Row],[עד ועד]]&gt;K497))),1,"")),"")</f>
        <v/>
      </c>
      <c r="V498" s="19" t="str">
        <f>IF(מרקובחצי[[#This Row],[CycleNumber]]&gt;1,IF(AND(SUM(R497:T497)=1,מרקובחצי[[#This Row],[עד ועד]]&gt;28,מרקובחצי[[#This Row],[עד ועד]]&lt;32),1,IF(OR(S497=1,AND(R497=1,מרקובחצי[[#This Row],[עד ועד]]&gt;28),AND(T497=1,מרקובחצי[[#This Row],[עד ועד]]&lt;32)),1,IF(AND(V497=1,NOT(OR(מרקובחצי[[#This Row],[עד ועד]]&lt;J497,מרקובחצי[[#This Row],[עד ועד]]&gt;K497))),1,""))),"")</f>
        <v/>
      </c>
      <c r="W498" s="19" t="str">
        <f>IF(מרקובחצי[[#This Row],[CycleNumber]]&gt;1,IF(AND(T497=1,מרקובחצי[[#This Row],[עד ועד]]&gt;31),1,IF(AND(W497=1,NOT(OR(מרקובחצי[[#This Row],[עד ועד]]&lt;J497,מרקובחצי[[#This Row],[עד ועד]]&gt;K497))),1,"")),"")</f>
        <v/>
      </c>
      <c r="X498" s="19" t="str">
        <f>IF(AND(מרקובחצי[[#This Row],[CycleNumber]]&lt;$B499,SUM(מרקובחצי[[#This Row],[11]],R499)=2),1,"")</f>
        <v/>
      </c>
      <c r="Y498" s="19" t="str">
        <f>IF(AND(מרקובחצי[[#This Row],[CycleNumber]]&lt;$B499,SUM(מרקובחצי[[#This Row],[11]],S499)=2),1,"")</f>
        <v/>
      </c>
      <c r="Z498" s="19" t="str">
        <f>IF(AND(מרקובחצי[[#This Row],[CycleNumber]]&lt;$B499,SUM(מרקובחצי[[#This Row],[13]],S499)=2),1,"")</f>
        <v/>
      </c>
      <c r="AA498" s="19" t="str">
        <f>IF(AND(מרקובחצי[[#This Row],[CycleNumber]]&lt;$B499,SUM(מרקובחצי[[#This Row],[13]],T499)=2),1,"")</f>
        <v/>
      </c>
      <c r="AB498" s="19" t="str">
        <f>IF(AND(מרקובחצי[[#This Row],[CycleNumber]]&lt;$B499,SUM(מרקובחצי[[#This Row],[21]],U499)=2),1,"")</f>
        <v/>
      </c>
      <c r="AC498" s="19" t="str">
        <f>IF(AND(מרקובחצי[[#This Row],[CycleNumber]]&lt;$B499,SUM(מרקובחצי[[#This Row],[21]],V499)=2),1,"")</f>
        <v/>
      </c>
      <c r="AD498" s="19" t="str">
        <f>IF(AND(מרקובחצי[[#This Row],[CycleNumber]]&lt;$B499,SUM(מרקובחצי[[#This Row],[23]],V499)=2),1,"")</f>
        <v/>
      </c>
      <c r="AE498" s="19">
        <f>IF(AND(מרקובחצי[[#This Row],[CycleNumber]]&lt;$B499,SUM(מרקובחצי[[#This Row],[23]],W499)=2),1,"")</f>
        <v>1</v>
      </c>
      <c r="AF498" s="19" t="str">
        <f>IF(AND(מרקובחצי[[#This Row],[CycleNumber]]&lt;$B499,SUM(מרקובחצי[[#This Row],[31]],O499)=2),1,"")</f>
        <v/>
      </c>
      <c r="AG498" s="19" t="str">
        <f>IF(AND(מרקובחצי[[#This Row],[CycleNumber]]&lt;$B499,SUM(מרקובחצי[[#This Row],[31]],P499)=2),1,"")</f>
        <v/>
      </c>
      <c r="AH498" s="19" t="str">
        <f>IF(AND(מרקובחצי[[#This Row],[CycleNumber]]&lt;$B499,SUM(מרקובחצי[[#This Row],[31]],Q499)=2),1,"")</f>
        <v/>
      </c>
      <c r="AI498" s="19" t="str">
        <f>IF(AND(מרקובחצי[[#This Row],[CycleNumber]]&lt;$B499,SUM(U498:U499)=2),1,"")</f>
        <v/>
      </c>
      <c r="AJ498" s="19" t="str">
        <f>IF(AND(מרקובחצי[[#This Row],[CycleNumber]]&lt;$B499,SUM(מרקובחצי[[#This Row],[32]],O499)=2),1,"")</f>
        <v/>
      </c>
      <c r="AK498" s="19" t="str">
        <f>IF(AND(מרקובחצי[[#This Row],[CycleNumber]]&lt;$B499,SUM(מרקובחצי[[#This Row],[32]],P499)=2),1,"")</f>
        <v/>
      </c>
      <c r="AL498" s="19" t="str">
        <f>IF(AND(מרקובחצי[[#This Row],[CycleNumber]]&lt;$B499,SUM(מרקובחצי[[#This Row],[32]],Q499)=2),1,"")</f>
        <v/>
      </c>
      <c r="AM498" s="19" t="str">
        <f>IF(AND(מרקובחצי[[#This Row],[CycleNumber]]&lt;$B499,SUM(V498:V499)=2),1,"")</f>
        <v/>
      </c>
      <c r="AN498" s="19" t="str">
        <f>IF(AND(מרקובחצי[[#This Row],[CycleNumber]]&lt;$B499,SUM(מרקובחצי[[#This Row],[33]],O499)=2),1,"")</f>
        <v/>
      </c>
      <c r="AO498" s="19" t="str">
        <f>IF(AND(מרקובחצי[[#This Row],[CycleNumber]]&lt;$B499,SUM(מרקובחצי[[#This Row],[33]],P499)=2),1,"")</f>
        <v/>
      </c>
      <c r="AP498" s="19" t="str">
        <f>IF(AND(מרקובחצי[[#This Row],[CycleNumber]]&lt;$B499,SUM(מרקובחצי[[#This Row],[33]],Q499)=2),1,"")</f>
        <v/>
      </c>
      <c r="AQ498" s="19" t="str">
        <f>IF(AND(מרקובחצי[[#This Row],[CycleNumber]]&lt;$B499,SUM(W498:W499)=2),1,"")</f>
        <v/>
      </c>
      <c r="AR498" s="19" t="str">
        <f>IF(AND(מרקובחצי[[#This Row],[CycleNumber]]&lt;$B499,SUM(מרקובחצי[[#This Row],[12]],S499)=2),1,"")</f>
        <v/>
      </c>
      <c r="AS498" s="19" t="str">
        <f>IF(AND(מרקובחצי[[#This Row],[CycleNumber]]&lt;$B499,SUM(מרקובחצי[[#This Row],[22]],V499)=2),1,"")</f>
        <v/>
      </c>
      <c r="AT498" s="21">
        <f>SUM(מרקובחצי[[#This Row],[11]:[33]])</f>
        <v>1</v>
      </c>
    </row>
    <row r="499" spans="1:46" ht="15.6" x14ac:dyDescent="0.25">
      <c r="A499" s="19" t="s">
        <v>52</v>
      </c>
      <c r="B499" s="19">
        <v>3</v>
      </c>
      <c r="C499">
        <v>33</v>
      </c>
      <c r="D499" s="19">
        <f>מרקובחצי[[#This Row],[LengthofCycle]]+1</f>
        <v>34</v>
      </c>
      <c r="E499" t="str">
        <f>IF(IFERROR(LOOKUP(מרקובחצי[[#This Row],[ClientID]],קביעויות[הפלגה]),FALSE)=מרקובחצי[[#This Row],[ClientID]],1,"")</f>
        <v/>
      </c>
      <c r="F499" t="str">
        <f>IF(IFERROR(LOOKUP(מרקובחצי[[#This Row],[ClientID]],סוגחציקבוע[S31]),FALSE)=מרקובחצי[[#This Row],[ClientID]],1,"")</f>
        <v/>
      </c>
      <c r="G499" t="str">
        <f>IF(IFERROR(LOOKUP(מרקובחצי[[#This Row],[ClientID]],סוגחציקבוע[S32]),FALSE)=מרקובחצי[[#This Row],[ClientID]],1,"")</f>
        <v/>
      </c>
      <c r="H499" t="str">
        <f>IF(IFERROR(LOOKUP(מרקובחצי[[#This Row],[ClientID]],סוגחציקבוע[S33]),FALSE)=מרקובחצי[[#This Row],[ClientID]],1,"")</f>
        <v/>
      </c>
      <c r="I499">
        <f>IF(IFERROR(LOOKUP(מרקובחצי[[#This Row],[ClientID]],סוגחציקבוע[S32&amp;33]),FALSE)=מרקובחצי[[#This Row],[ClientID]],1,"")</f>
        <v>1</v>
      </c>
      <c r="J499" s="19">
        <f>IF(SUM(מרקובחצי[[#This Row],[11]:[13]])=1,מרקובחצי[[#This Row],[עד ועד]],IF(SUM(R498:T499)=1,IF(מרקובחצי[[#This Row],[עד ועד]]&lt;J498,מרקובחצי[[#This Row],[עד ועד]],J498),J498))</f>
        <v>32</v>
      </c>
      <c r="K499" s="19">
        <f>IF(SUM(מרקובחצי[[#This Row],[11]:[13]])=1,מרקובחצי[[#This Row],[עד ועד]],IF(SUM(R498:T499)=1,IF(מרקובחצי[[#This Row],[עד ועד]]&gt;K498,מרקובחצי[[#This Row],[עד ועד]],K498),K498))</f>
        <v>34</v>
      </c>
      <c r="L499" s="19">
        <f>IF(AND(SUM(מרקובחצי[[#This Row],[31]:[33]])=1,SUM(U498:W498)=0),מרקובחצי[[#This Row],[מקס]]-מרקובחצי[[#This Row],[מינ]],"")</f>
        <v>2</v>
      </c>
      <c r="M49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499" s="19" t="str">
        <f t="shared" si="7"/>
        <v>S23</v>
      </c>
      <c r="O499" s="19" t="str">
        <f>IF(מרקובחצי[[#This Row],[קבעה הפלגה?]]=1,"",IF(AND(מרקובחצי[[#This Row],[עד ועד]]&lt;29,OR(מרקובחצי[[#This Row],[CycleNumber]]=1,AND(U498=1,OR(מרקובחצי[[#This Row],[עד ועד]]&lt;J498,מרקובחצי[[#This Row],[עד ועד]]&gt;K498)),AND(V498=1,מרקובחצי[[#This Row],[עד ועד]]&lt;J498),W498=1)),1,""))</f>
        <v/>
      </c>
      <c r="P499" s="19" t="str">
        <f>IF(מרקובחצי[[#This Row],[קבעה הפלגה?]]=1,"",IF(AND(מרקובחצי[[#This Row],[עד ועד]]&gt;28,מרקובחצי[[#This Row],[עד ועד]]&lt;32,OR(מרקובחצי[[#This Row],[CycleNumber]]=1,AND(U498=1),AND(V498=1,OR(מרקובחצי[[#This Row],[עד ועד]]&lt;J498,מרקובחצי[[#This Row],[עד ועד]]&gt;K498)),W498=1)),1,""))</f>
        <v/>
      </c>
      <c r="Q499" s="19" t="str">
        <f>IF(מרקובחצי[[#This Row],[קבעה הפלגה?]]=1,"",IF(AND(מרקובחצי[[#This Row],[עד ועד]]&gt;31,OR(מרקובחצי[[#This Row],[CycleNumber]]=1,AND(U498=1),AND(V498=1,מרקובחצי[[#This Row],[עד ועד]]&gt;K498),AND(W498=1,OR(מרקובחצי[[#This Row],[עד ועד]]&gt;K498,מרקובחצי[[#This Row],[עד ועד]]&lt;J498)))),1,""))</f>
        <v/>
      </c>
      <c r="R499" s="19" t="str">
        <f>IF(מרקובחצי[[#This Row],[CycleNumber]]&gt;1,IF(AND(O498=1,מרקובחצי[[#This Row],[עד ועד]]&lt;29),1,""),"")</f>
        <v/>
      </c>
      <c r="S499" s="19" t="str">
        <f>IF(מרקובחצי[[#This Row],[CycleNumber]]&gt;1,IF(OR(AND(O498=1,מרקובחצי[[#This Row],[עד ועד]]&gt;28),AND(P498=1),AND(Q498=1,מרקובחצי[[#This Row],[עד ועד]]&lt;32)),1,""),"")</f>
        <v/>
      </c>
      <c r="T499" s="19" t="str">
        <f>IF(מרקובחצי[[#This Row],[CycleNumber]]&gt;1,IF(AND(Q498=1,מרקובחצי[[#This Row],[עד ועד]]&gt;31),1,""),"")</f>
        <v/>
      </c>
      <c r="U499" s="19" t="str">
        <f>IF(מרקובחצי[[#This Row],[CycleNumber]]&gt;1,IF(AND(R498=1,מרקובחצי[[#This Row],[עד ועד]]&lt;29),1,IF(AND(U498=1,NOT(OR(מרקובחצי[[#This Row],[עד ועד]]&lt;J498,מרקובחצי[[#This Row],[עד ועד]]&gt;K498))),1,"")),"")</f>
        <v/>
      </c>
      <c r="V499" s="19" t="str">
        <f>IF(מרקובחצי[[#This Row],[CycleNumber]]&gt;1,IF(AND(SUM(R498:T498)=1,מרקובחצי[[#This Row],[עד ועד]]&gt;28,מרקובחצי[[#This Row],[עד ועד]]&lt;32),1,IF(OR(S498=1,AND(R498=1,מרקובחצי[[#This Row],[עד ועד]]&gt;28),AND(T498=1,מרקובחצי[[#This Row],[עד ועד]]&lt;32)),1,IF(AND(V498=1,NOT(OR(מרקובחצי[[#This Row],[עד ועד]]&lt;J498,מרקובחצי[[#This Row],[עד ועד]]&gt;K498))),1,""))),"")</f>
        <v/>
      </c>
      <c r="W499" s="19">
        <f>IF(מרקובחצי[[#This Row],[CycleNumber]]&gt;1,IF(AND(T498=1,מרקובחצי[[#This Row],[עד ועד]]&gt;31),1,IF(AND(W498=1,NOT(OR(מרקובחצי[[#This Row],[עד ועד]]&lt;J498,מרקובחצי[[#This Row],[עד ועד]]&gt;K498))),1,"")),"")</f>
        <v>1</v>
      </c>
      <c r="X499" s="19" t="str">
        <f>IF(AND(מרקובחצי[[#This Row],[CycleNumber]]&lt;$B500,SUM(מרקובחצי[[#This Row],[11]],R500)=2),1,"")</f>
        <v/>
      </c>
      <c r="Y499" s="19" t="str">
        <f>IF(AND(מרקובחצי[[#This Row],[CycleNumber]]&lt;$B500,SUM(מרקובחצי[[#This Row],[11]],S500)=2),1,"")</f>
        <v/>
      </c>
      <c r="Z499" s="19" t="str">
        <f>IF(AND(מרקובחצי[[#This Row],[CycleNumber]]&lt;$B500,SUM(מרקובחצי[[#This Row],[13]],S500)=2),1,"")</f>
        <v/>
      </c>
      <c r="AA499" s="19" t="str">
        <f>IF(AND(מרקובחצי[[#This Row],[CycleNumber]]&lt;$B500,SUM(מרקובחצי[[#This Row],[13]],T500)=2),1,"")</f>
        <v/>
      </c>
      <c r="AB499" s="19" t="str">
        <f>IF(AND(מרקובחצי[[#This Row],[CycleNumber]]&lt;$B500,SUM(מרקובחצי[[#This Row],[21]],U500)=2),1,"")</f>
        <v/>
      </c>
      <c r="AC499" s="19" t="str">
        <f>IF(AND(מרקובחצי[[#This Row],[CycleNumber]]&lt;$B500,SUM(מרקובחצי[[#This Row],[21]],V500)=2),1,"")</f>
        <v/>
      </c>
      <c r="AD499" s="19" t="str">
        <f>IF(AND(מרקובחצי[[#This Row],[CycleNumber]]&lt;$B500,SUM(מרקובחצי[[#This Row],[23]],V500)=2),1,"")</f>
        <v/>
      </c>
      <c r="AE499" s="19" t="str">
        <f>IF(AND(מרקובחצי[[#This Row],[CycleNumber]]&lt;$B500,SUM(מרקובחצי[[#This Row],[23]],W500)=2),1,"")</f>
        <v/>
      </c>
      <c r="AF499" s="19" t="str">
        <f>IF(AND(מרקובחצי[[#This Row],[CycleNumber]]&lt;$B500,SUM(מרקובחצי[[#This Row],[31]],O500)=2),1,"")</f>
        <v/>
      </c>
      <c r="AG499" s="19" t="str">
        <f>IF(AND(מרקובחצי[[#This Row],[CycleNumber]]&lt;$B500,SUM(מרקובחצי[[#This Row],[31]],P500)=2),1,"")</f>
        <v/>
      </c>
      <c r="AH499" s="19" t="str">
        <f>IF(AND(מרקובחצי[[#This Row],[CycleNumber]]&lt;$B500,SUM(מרקובחצי[[#This Row],[31]],Q500)=2),1,"")</f>
        <v/>
      </c>
      <c r="AI499" s="19" t="str">
        <f>IF(AND(מרקובחצי[[#This Row],[CycleNumber]]&lt;$B500,SUM(U499:U500)=2),1,"")</f>
        <v/>
      </c>
      <c r="AJ499" s="19" t="str">
        <f>IF(AND(מרקובחצי[[#This Row],[CycleNumber]]&lt;$B500,SUM(מרקובחצי[[#This Row],[32]],O500)=2),1,"")</f>
        <v/>
      </c>
      <c r="AK499" s="19" t="str">
        <f>IF(AND(מרקובחצי[[#This Row],[CycleNumber]]&lt;$B500,SUM(מרקובחצי[[#This Row],[32]],P500)=2),1,"")</f>
        <v/>
      </c>
      <c r="AL499" s="19" t="str">
        <f>IF(AND(מרקובחצי[[#This Row],[CycleNumber]]&lt;$B500,SUM(מרקובחצי[[#This Row],[32]],Q500)=2),1,"")</f>
        <v/>
      </c>
      <c r="AM499" s="19" t="str">
        <f>IF(AND(מרקובחצי[[#This Row],[CycleNumber]]&lt;$B500,SUM(V499:V500)=2),1,"")</f>
        <v/>
      </c>
      <c r="AN499" s="19" t="str">
        <f>IF(AND(מרקובחצי[[#This Row],[CycleNumber]]&lt;$B500,SUM(מרקובחצי[[#This Row],[33]],O500)=2),1,"")</f>
        <v/>
      </c>
      <c r="AO499" s="19" t="str">
        <f>IF(AND(מרקובחצי[[#This Row],[CycleNumber]]&lt;$B500,SUM(מרקובחצי[[#This Row],[33]],P500)=2),1,"")</f>
        <v/>
      </c>
      <c r="AP499" s="19" t="str">
        <f>IF(AND(מרקובחצי[[#This Row],[CycleNumber]]&lt;$B500,SUM(מרקובחצי[[#This Row],[33]],Q500)=2),1,"")</f>
        <v/>
      </c>
      <c r="AQ499" s="19">
        <f>IF(AND(מרקובחצי[[#This Row],[CycleNumber]]&lt;$B500,SUM(W499:W500)=2),1,"")</f>
        <v>1</v>
      </c>
      <c r="AR499" s="19" t="str">
        <f>IF(AND(מרקובחצי[[#This Row],[CycleNumber]]&lt;$B500,SUM(מרקובחצי[[#This Row],[12]],S500)=2),1,"")</f>
        <v/>
      </c>
      <c r="AS499" s="19" t="str">
        <f>IF(AND(מרקובחצי[[#This Row],[CycleNumber]]&lt;$B500,SUM(מרקובחצי[[#This Row],[22]],V500)=2),1,"")</f>
        <v/>
      </c>
      <c r="AT499" s="21">
        <f>SUM(מרקובחצי[[#This Row],[11]:[33]])</f>
        <v>1</v>
      </c>
    </row>
    <row r="500" spans="1:46" ht="15.6" x14ac:dyDescent="0.25">
      <c r="A500" s="19" t="s">
        <v>52</v>
      </c>
      <c r="B500" s="19">
        <v>4</v>
      </c>
      <c r="C500">
        <v>32</v>
      </c>
      <c r="D500" s="19">
        <f>מרקובחצי[[#This Row],[LengthofCycle]]+1</f>
        <v>33</v>
      </c>
      <c r="E500" t="str">
        <f>IF(IFERROR(LOOKUP(מרקובחצי[[#This Row],[ClientID]],קביעויות[הפלגה]),FALSE)=מרקובחצי[[#This Row],[ClientID]],1,"")</f>
        <v/>
      </c>
      <c r="F500" t="str">
        <f>IF(IFERROR(LOOKUP(מרקובחצי[[#This Row],[ClientID]],סוגחציקבוע[S31]),FALSE)=מרקובחצי[[#This Row],[ClientID]],1,"")</f>
        <v/>
      </c>
      <c r="G500" t="str">
        <f>IF(IFERROR(LOOKUP(מרקובחצי[[#This Row],[ClientID]],סוגחציקבוע[S32]),FALSE)=מרקובחצי[[#This Row],[ClientID]],1,"")</f>
        <v/>
      </c>
      <c r="H500" t="str">
        <f>IF(IFERROR(LOOKUP(מרקובחצי[[#This Row],[ClientID]],סוגחציקבוע[S33]),FALSE)=מרקובחצי[[#This Row],[ClientID]],1,"")</f>
        <v/>
      </c>
      <c r="I500">
        <f>IF(IFERROR(LOOKUP(מרקובחצי[[#This Row],[ClientID]],סוגחציקבוע[S32&amp;33]),FALSE)=מרקובחצי[[#This Row],[ClientID]],1,"")</f>
        <v>1</v>
      </c>
      <c r="J500" s="19">
        <f>IF(SUM(מרקובחצי[[#This Row],[11]:[13]])=1,מרקובחצי[[#This Row],[עד ועד]],IF(SUM(R499:T500)=1,IF(מרקובחצי[[#This Row],[עד ועד]]&lt;J499,מרקובחצי[[#This Row],[עד ועד]],J499),J499))</f>
        <v>32</v>
      </c>
      <c r="K500" s="19">
        <f>IF(SUM(מרקובחצי[[#This Row],[11]:[13]])=1,מרקובחצי[[#This Row],[עד ועד]],IF(SUM(R499:T500)=1,IF(מרקובחצי[[#This Row],[עד ועד]]&gt;K499,מרקובחצי[[#This Row],[עד ועד]],K499),K499))</f>
        <v>34</v>
      </c>
      <c r="L500" s="19" t="str">
        <f>IF(AND(SUM(מרקובחצי[[#This Row],[31]:[33]])=1,SUM(U499:W499)=0),מרקובחצי[[#This Row],[מקס]]-מרקובחצי[[#This Row],[מינ]],"")</f>
        <v/>
      </c>
      <c r="M50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500" s="19" t="str">
        <f t="shared" si="7"/>
        <v>S33</v>
      </c>
      <c r="O500" s="19" t="str">
        <f>IF(מרקובחצי[[#This Row],[קבעה הפלגה?]]=1,"",IF(AND(מרקובחצי[[#This Row],[עד ועד]]&lt;29,OR(מרקובחצי[[#This Row],[CycleNumber]]=1,AND(U499=1,OR(מרקובחצי[[#This Row],[עד ועד]]&lt;J499,מרקובחצי[[#This Row],[עד ועד]]&gt;K499)),AND(V499=1,מרקובחצי[[#This Row],[עד ועד]]&lt;J499),W499=1)),1,""))</f>
        <v/>
      </c>
      <c r="P500" s="19" t="str">
        <f>IF(מרקובחצי[[#This Row],[קבעה הפלגה?]]=1,"",IF(AND(מרקובחצי[[#This Row],[עד ועד]]&gt;28,מרקובחצי[[#This Row],[עד ועד]]&lt;32,OR(מרקובחצי[[#This Row],[CycleNumber]]=1,AND(U499=1),AND(V499=1,OR(מרקובחצי[[#This Row],[עד ועד]]&lt;J499,מרקובחצי[[#This Row],[עד ועד]]&gt;K499)),W499=1)),1,""))</f>
        <v/>
      </c>
      <c r="Q500" s="19" t="str">
        <f>IF(מרקובחצי[[#This Row],[קבעה הפלגה?]]=1,"",IF(AND(מרקובחצי[[#This Row],[עד ועד]]&gt;31,OR(מרקובחצי[[#This Row],[CycleNumber]]=1,AND(U499=1),AND(V499=1,מרקובחצי[[#This Row],[עד ועד]]&gt;K499),AND(W499=1,OR(מרקובחצי[[#This Row],[עד ועד]]&gt;K499,מרקובחצי[[#This Row],[עד ועד]]&lt;J499)))),1,""))</f>
        <v/>
      </c>
      <c r="R500" s="19" t="str">
        <f>IF(מרקובחצי[[#This Row],[CycleNumber]]&gt;1,IF(AND(O499=1,מרקובחצי[[#This Row],[עד ועד]]&lt;29),1,""),"")</f>
        <v/>
      </c>
      <c r="S500" s="19" t="str">
        <f>IF(מרקובחצי[[#This Row],[CycleNumber]]&gt;1,IF(OR(AND(O499=1,מרקובחצי[[#This Row],[עד ועד]]&gt;28),AND(P499=1),AND(Q499=1,מרקובחצי[[#This Row],[עד ועד]]&lt;32)),1,""),"")</f>
        <v/>
      </c>
      <c r="T500" s="19" t="str">
        <f>IF(מרקובחצי[[#This Row],[CycleNumber]]&gt;1,IF(AND(Q499=1,מרקובחצי[[#This Row],[עד ועד]]&gt;31),1,""),"")</f>
        <v/>
      </c>
      <c r="U500" s="19" t="str">
        <f>IF(מרקובחצי[[#This Row],[CycleNumber]]&gt;1,IF(AND(R499=1,מרקובחצי[[#This Row],[עד ועד]]&lt;29),1,IF(AND(U499=1,NOT(OR(מרקובחצי[[#This Row],[עד ועד]]&lt;J499,מרקובחצי[[#This Row],[עד ועד]]&gt;K499))),1,"")),"")</f>
        <v/>
      </c>
      <c r="V500" s="19" t="str">
        <f>IF(מרקובחצי[[#This Row],[CycleNumber]]&gt;1,IF(AND(SUM(R499:T499)=1,מרקובחצי[[#This Row],[עד ועד]]&gt;28,מרקובחצי[[#This Row],[עד ועד]]&lt;32),1,IF(OR(S499=1,AND(R499=1,מרקובחצי[[#This Row],[עד ועד]]&gt;28),AND(T499=1,מרקובחצי[[#This Row],[עד ועד]]&lt;32)),1,IF(AND(V499=1,NOT(OR(מרקובחצי[[#This Row],[עד ועד]]&lt;J499,מרקובחצי[[#This Row],[עד ועד]]&gt;K499))),1,""))),"")</f>
        <v/>
      </c>
      <c r="W500" s="19">
        <f>IF(מרקובחצי[[#This Row],[CycleNumber]]&gt;1,IF(AND(T499=1,מרקובחצי[[#This Row],[עד ועד]]&gt;31),1,IF(AND(W499=1,NOT(OR(מרקובחצי[[#This Row],[עד ועד]]&lt;J499,מרקובחצי[[#This Row],[עד ועד]]&gt;K499))),1,"")),"")</f>
        <v>1</v>
      </c>
      <c r="X500" s="19" t="str">
        <f>IF(AND(מרקובחצי[[#This Row],[CycleNumber]]&lt;$B501,SUM(מרקובחצי[[#This Row],[11]],R501)=2),1,"")</f>
        <v/>
      </c>
      <c r="Y500" s="19" t="str">
        <f>IF(AND(מרקובחצי[[#This Row],[CycleNumber]]&lt;$B501,SUM(מרקובחצי[[#This Row],[11]],S501)=2),1,"")</f>
        <v/>
      </c>
      <c r="Z500" s="19" t="str">
        <f>IF(AND(מרקובחצי[[#This Row],[CycleNumber]]&lt;$B501,SUM(מרקובחצי[[#This Row],[13]],S501)=2),1,"")</f>
        <v/>
      </c>
      <c r="AA500" s="19" t="str">
        <f>IF(AND(מרקובחצי[[#This Row],[CycleNumber]]&lt;$B501,SUM(מרקובחצי[[#This Row],[13]],T501)=2),1,"")</f>
        <v/>
      </c>
      <c r="AB500" s="19" t="str">
        <f>IF(AND(מרקובחצי[[#This Row],[CycleNumber]]&lt;$B501,SUM(מרקובחצי[[#This Row],[21]],U501)=2),1,"")</f>
        <v/>
      </c>
      <c r="AC500" s="19" t="str">
        <f>IF(AND(מרקובחצי[[#This Row],[CycleNumber]]&lt;$B501,SUM(מרקובחצי[[#This Row],[21]],V501)=2),1,"")</f>
        <v/>
      </c>
      <c r="AD500" s="19" t="str">
        <f>IF(AND(מרקובחצי[[#This Row],[CycleNumber]]&lt;$B501,SUM(מרקובחצי[[#This Row],[23]],V501)=2),1,"")</f>
        <v/>
      </c>
      <c r="AE500" s="19" t="str">
        <f>IF(AND(מרקובחצי[[#This Row],[CycleNumber]]&lt;$B501,SUM(מרקובחצי[[#This Row],[23]],W501)=2),1,"")</f>
        <v/>
      </c>
      <c r="AF500" s="19" t="str">
        <f>IF(AND(מרקובחצי[[#This Row],[CycleNumber]]&lt;$B501,SUM(מרקובחצי[[#This Row],[31]],O501)=2),1,"")</f>
        <v/>
      </c>
      <c r="AG500" s="19" t="str">
        <f>IF(AND(מרקובחצי[[#This Row],[CycleNumber]]&lt;$B501,SUM(מרקובחצי[[#This Row],[31]],P501)=2),1,"")</f>
        <v/>
      </c>
      <c r="AH500" s="19" t="str">
        <f>IF(AND(מרקובחצי[[#This Row],[CycleNumber]]&lt;$B501,SUM(מרקובחצי[[#This Row],[31]],Q501)=2),1,"")</f>
        <v/>
      </c>
      <c r="AI500" s="19" t="str">
        <f>IF(AND(מרקובחצי[[#This Row],[CycleNumber]]&lt;$B501,SUM(U500:U501)=2),1,"")</f>
        <v/>
      </c>
      <c r="AJ500" s="19" t="str">
        <f>IF(AND(מרקובחצי[[#This Row],[CycleNumber]]&lt;$B501,SUM(מרקובחצי[[#This Row],[32]],O501)=2),1,"")</f>
        <v/>
      </c>
      <c r="AK500" s="19" t="str">
        <f>IF(AND(מרקובחצי[[#This Row],[CycleNumber]]&lt;$B501,SUM(מרקובחצי[[#This Row],[32]],P501)=2),1,"")</f>
        <v/>
      </c>
      <c r="AL500" s="19" t="str">
        <f>IF(AND(מרקובחצי[[#This Row],[CycleNumber]]&lt;$B501,SUM(מרקובחצי[[#This Row],[32]],Q501)=2),1,"")</f>
        <v/>
      </c>
      <c r="AM500" s="19" t="str">
        <f>IF(AND(מרקובחצי[[#This Row],[CycleNumber]]&lt;$B501,SUM(V500:V501)=2),1,"")</f>
        <v/>
      </c>
      <c r="AN500" s="19" t="str">
        <f>IF(AND(מרקובחצי[[#This Row],[CycleNumber]]&lt;$B501,SUM(מרקובחצי[[#This Row],[33]],O501)=2),1,"")</f>
        <v/>
      </c>
      <c r="AO500" s="19" t="str">
        <f>IF(AND(מרקובחצי[[#This Row],[CycleNumber]]&lt;$B501,SUM(מרקובחצי[[#This Row],[33]],P501)=2),1,"")</f>
        <v/>
      </c>
      <c r="AP500" s="19" t="str">
        <f>IF(AND(מרקובחצי[[#This Row],[CycleNumber]]&lt;$B501,SUM(מרקובחצי[[#This Row],[33]],Q501)=2),1,"")</f>
        <v/>
      </c>
      <c r="AQ500" s="19">
        <f>IF(AND(מרקובחצי[[#This Row],[CycleNumber]]&lt;$B501,SUM(W500:W501)=2),1,"")</f>
        <v>1</v>
      </c>
      <c r="AR500" s="19" t="str">
        <f>IF(AND(מרקובחצי[[#This Row],[CycleNumber]]&lt;$B501,SUM(מרקובחצי[[#This Row],[12]],S501)=2),1,"")</f>
        <v/>
      </c>
      <c r="AS500" s="19" t="str">
        <f>IF(AND(מרקובחצי[[#This Row],[CycleNumber]]&lt;$B501,SUM(מרקובחצי[[#This Row],[22]],V501)=2),1,"")</f>
        <v/>
      </c>
      <c r="AT500" s="21">
        <f>SUM(מרקובחצי[[#This Row],[11]:[33]])</f>
        <v>1</v>
      </c>
    </row>
    <row r="501" spans="1:46" ht="15.6" x14ac:dyDescent="0.25">
      <c r="A501" s="19" t="s">
        <v>52</v>
      </c>
      <c r="B501" s="19">
        <v>5</v>
      </c>
      <c r="C501">
        <v>31</v>
      </c>
      <c r="D501" s="19">
        <f>מרקובחצי[[#This Row],[LengthofCycle]]+1</f>
        <v>32</v>
      </c>
      <c r="E501" t="str">
        <f>IF(IFERROR(LOOKUP(מרקובחצי[[#This Row],[ClientID]],קביעויות[הפלגה]),FALSE)=מרקובחצי[[#This Row],[ClientID]],1,"")</f>
        <v/>
      </c>
      <c r="F501" t="str">
        <f>IF(IFERROR(LOOKUP(מרקובחצי[[#This Row],[ClientID]],סוגחציקבוע[S31]),FALSE)=מרקובחצי[[#This Row],[ClientID]],1,"")</f>
        <v/>
      </c>
      <c r="G501" t="str">
        <f>IF(IFERROR(LOOKUP(מרקובחצי[[#This Row],[ClientID]],סוגחציקבוע[S32]),FALSE)=מרקובחצי[[#This Row],[ClientID]],1,"")</f>
        <v/>
      </c>
      <c r="H501" t="str">
        <f>IF(IFERROR(LOOKUP(מרקובחצי[[#This Row],[ClientID]],סוגחציקבוע[S33]),FALSE)=מרקובחצי[[#This Row],[ClientID]],1,"")</f>
        <v/>
      </c>
      <c r="I501">
        <f>IF(IFERROR(LOOKUP(מרקובחצי[[#This Row],[ClientID]],סוגחציקבוע[S32&amp;33]),FALSE)=מרקובחצי[[#This Row],[ClientID]],1,"")</f>
        <v>1</v>
      </c>
      <c r="J501" s="19">
        <f>IF(SUM(מרקובחצי[[#This Row],[11]:[13]])=1,מרקובחצי[[#This Row],[עד ועד]],IF(SUM(R500:T501)=1,IF(מרקובחצי[[#This Row],[עד ועד]]&lt;J500,מרקובחצי[[#This Row],[עד ועד]],J500),J500))</f>
        <v>32</v>
      </c>
      <c r="K501" s="19">
        <f>IF(SUM(מרקובחצי[[#This Row],[11]:[13]])=1,מרקובחצי[[#This Row],[עד ועד]],IF(SUM(R500:T501)=1,IF(מרקובחצי[[#This Row],[עד ועד]]&gt;K500,מרקובחצי[[#This Row],[עד ועד]],K500),K500))</f>
        <v>34</v>
      </c>
      <c r="L501" s="19" t="str">
        <f>IF(AND(SUM(מרקובחצי[[#This Row],[31]:[33]])=1,SUM(U500:W500)=0),מרקובחצי[[#This Row],[מקס]]-מרקובחצי[[#This Row],[מינ]],"")</f>
        <v/>
      </c>
      <c r="M50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501" s="19" t="str">
        <f t="shared" si="7"/>
        <v>S33</v>
      </c>
      <c r="O501" s="19" t="str">
        <f>IF(מרקובחצי[[#This Row],[קבעה הפלגה?]]=1,"",IF(AND(מרקובחצי[[#This Row],[עד ועד]]&lt;29,OR(מרקובחצי[[#This Row],[CycleNumber]]=1,AND(U500=1,OR(מרקובחצי[[#This Row],[עד ועד]]&lt;J500,מרקובחצי[[#This Row],[עד ועד]]&gt;K500)),AND(V500=1,מרקובחצי[[#This Row],[עד ועד]]&lt;J500),W500=1)),1,""))</f>
        <v/>
      </c>
      <c r="P501" s="19" t="str">
        <f>IF(מרקובחצי[[#This Row],[קבעה הפלגה?]]=1,"",IF(AND(מרקובחצי[[#This Row],[עד ועד]]&gt;28,מרקובחצי[[#This Row],[עד ועד]]&lt;32,OR(מרקובחצי[[#This Row],[CycleNumber]]=1,AND(U500=1),AND(V500=1,OR(מרקובחצי[[#This Row],[עד ועד]]&lt;J500,מרקובחצי[[#This Row],[עד ועד]]&gt;K500)),W500=1)),1,""))</f>
        <v/>
      </c>
      <c r="Q501" s="19" t="str">
        <f>IF(מרקובחצי[[#This Row],[קבעה הפלגה?]]=1,"",IF(AND(מרקובחצי[[#This Row],[עד ועד]]&gt;31,OR(מרקובחצי[[#This Row],[CycleNumber]]=1,AND(U500=1),AND(V500=1,מרקובחצי[[#This Row],[עד ועד]]&gt;K500),AND(W500=1,OR(מרקובחצי[[#This Row],[עד ועד]]&gt;K500,מרקובחצי[[#This Row],[עד ועד]]&lt;J500)))),1,""))</f>
        <v/>
      </c>
      <c r="R501" s="19" t="str">
        <f>IF(מרקובחצי[[#This Row],[CycleNumber]]&gt;1,IF(AND(O500=1,מרקובחצי[[#This Row],[עד ועד]]&lt;29),1,""),"")</f>
        <v/>
      </c>
      <c r="S501" s="19" t="str">
        <f>IF(מרקובחצי[[#This Row],[CycleNumber]]&gt;1,IF(OR(AND(O500=1,מרקובחצי[[#This Row],[עד ועד]]&gt;28),AND(P500=1),AND(Q500=1,מרקובחצי[[#This Row],[עד ועד]]&lt;32)),1,""),"")</f>
        <v/>
      </c>
      <c r="T501" s="19" t="str">
        <f>IF(מרקובחצי[[#This Row],[CycleNumber]]&gt;1,IF(AND(Q500=1,מרקובחצי[[#This Row],[עד ועד]]&gt;31),1,""),"")</f>
        <v/>
      </c>
      <c r="U501" s="19" t="str">
        <f>IF(מרקובחצי[[#This Row],[CycleNumber]]&gt;1,IF(AND(R500=1,מרקובחצי[[#This Row],[עד ועד]]&lt;29),1,IF(AND(U500=1,NOT(OR(מרקובחצי[[#This Row],[עד ועד]]&lt;J500,מרקובחצי[[#This Row],[עד ועד]]&gt;K500))),1,"")),"")</f>
        <v/>
      </c>
      <c r="V501" s="19" t="str">
        <f>IF(מרקובחצי[[#This Row],[CycleNumber]]&gt;1,IF(AND(SUM(R500:T500)=1,מרקובחצי[[#This Row],[עד ועד]]&gt;28,מרקובחצי[[#This Row],[עד ועד]]&lt;32),1,IF(OR(S500=1,AND(R500=1,מרקובחצי[[#This Row],[עד ועד]]&gt;28),AND(T500=1,מרקובחצי[[#This Row],[עד ועד]]&lt;32)),1,IF(AND(V500=1,NOT(OR(מרקובחצי[[#This Row],[עד ועד]]&lt;J500,מרקובחצי[[#This Row],[עד ועד]]&gt;K500))),1,""))),"")</f>
        <v/>
      </c>
      <c r="W501" s="19">
        <f>IF(מרקובחצי[[#This Row],[CycleNumber]]&gt;1,IF(AND(T500=1,מרקובחצי[[#This Row],[עד ועד]]&gt;31),1,IF(AND(W500=1,NOT(OR(מרקובחצי[[#This Row],[עד ועד]]&lt;J500,מרקובחצי[[#This Row],[עד ועד]]&gt;K500))),1,"")),"")</f>
        <v>1</v>
      </c>
      <c r="X501" s="19" t="str">
        <f>IF(AND(מרקובחצי[[#This Row],[CycleNumber]]&lt;$B502,SUM(מרקובחצי[[#This Row],[11]],R502)=2),1,"")</f>
        <v/>
      </c>
      <c r="Y501" s="19" t="str">
        <f>IF(AND(מרקובחצי[[#This Row],[CycleNumber]]&lt;$B502,SUM(מרקובחצי[[#This Row],[11]],S502)=2),1,"")</f>
        <v/>
      </c>
      <c r="Z501" s="19" t="str">
        <f>IF(AND(מרקובחצי[[#This Row],[CycleNumber]]&lt;$B502,SUM(מרקובחצי[[#This Row],[13]],S502)=2),1,"")</f>
        <v/>
      </c>
      <c r="AA501" s="19" t="str">
        <f>IF(AND(מרקובחצי[[#This Row],[CycleNumber]]&lt;$B502,SUM(מרקובחצי[[#This Row],[13]],T502)=2),1,"")</f>
        <v/>
      </c>
      <c r="AB501" s="19" t="str">
        <f>IF(AND(מרקובחצי[[#This Row],[CycleNumber]]&lt;$B502,SUM(מרקובחצי[[#This Row],[21]],U502)=2),1,"")</f>
        <v/>
      </c>
      <c r="AC501" s="19" t="str">
        <f>IF(AND(מרקובחצי[[#This Row],[CycleNumber]]&lt;$B502,SUM(מרקובחצי[[#This Row],[21]],V502)=2),1,"")</f>
        <v/>
      </c>
      <c r="AD501" s="19" t="str">
        <f>IF(AND(מרקובחצי[[#This Row],[CycleNumber]]&lt;$B502,SUM(מרקובחצי[[#This Row],[23]],V502)=2),1,"")</f>
        <v/>
      </c>
      <c r="AE501" s="19" t="str">
        <f>IF(AND(מרקובחצי[[#This Row],[CycleNumber]]&lt;$B502,SUM(מרקובחצי[[#This Row],[23]],W502)=2),1,"")</f>
        <v/>
      </c>
      <c r="AF501" s="19" t="str">
        <f>IF(AND(מרקובחצי[[#This Row],[CycleNumber]]&lt;$B502,SUM(מרקובחצי[[#This Row],[31]],O502)=2),1,"")</f>
        <v/>
      </c>
      <c r="AG501" s="19" t="str">
        <f>IF(AND(מרקובחצי[[#This Row],[CycleNumber]]&lt;$B502,SUM(מרקובחצי[[#This Row],[31]],P502)=2),1,"")</f>
        <v/>
      </c>
      <c r="AH501" s="19" t="str">
        <f>IF(AND(מרקובחצי[[#This Row],[CycleNumber]]&lt;$B502,SUM(מרקובחצי[[#This Row],[31]],Q502)=2),1,"")</f>
        <v/>
      </c>
      <c r="AI501" s="19" t="str">
        <f>IF(AND(מרקובחצי[[#This Row],[CycleNumber]]&lt;$B502,SUM(U501:U502)=2),1,"")</f>
        <v/>
      </c>
      <c r="AJ501" s="19" t="str">
        <f>IF(AND(מרקובחצי[[#This Row],[CycleNumber]]&lt;$B502,SUM(מרקובחצי[[#This Row],[32]],O502)=2),1,"")</f>
        <v/>
      </c>
      <c r="AK501" s="19" t="str">
        <f>IF(AND(מרקובחצי[[#This Row],[CycleNumber]]&lt;$B502,SUM(מרקובחצי[[#This Row],[32]],P502)=2),1,"")</f>
        <v/>
      </c>
      <c r="AL501" s="19" t="str">
        <f>IF(AND(מרקובחצי[[#This Row],[CycleNumber]]&lt;$B502,SUM(מרקובחצי[[#This Row],[32]],Q502)=2),1,"")</f>
        <v/>
      </c>
      <c r="AM501" s="19" t="str">
        <f>IF(AND(מרקובחצי[[#This Row],[CycleNumber]]&lt;$B502,SUM(V501:V502)=2),1,"")</f>
        <v/>
      </c>
      <c r="AN501" s="19" t="str">
        <f>IF(AND(מרקובחצי[[#This Row],[CycleNumber]]&lt;$B502,SUM(מרקובחצי[[#This Row],[33]],O502)=2),1,"")</f>
        <v/>
      </c>
      <c r="AO501" s="19" t="str">
        <f>IF(AND(מרקובחצי[[#This Row],[CycleNumber]]&lt;$B502,SUM(מרקובחצי[[#This Row],[33]],P502)=2),1,"")</f>
        <v/>
      </c>
      <c r="AP501" s="19" t="str">
        <f>IF(AND(מרקובחצי[[#This Row],[CycleNumber]]&lt;$B502,SUM(מרקובחצי[[#This Row],[33]],Q502)=2),1,"")</f>
        <v/>
      </c>
      <c r="AQ501" s="19">
        <f>IF(AND(מרקובחצי[[#This Row],[CycleNumber]]&lt;$B502,SUM(W501:W502)=2),1,"")</f>
        <v>1</v>
      </c>
      <c r="AR501" s="19" t="str">
        <f>IF(AND(מרקובחצי[[#This Row],[CycleNumber]]&lt;$B502,SUM(מרקובחצי[[#This Row],[12]],S502)=2),1,"")</f>
        <v/>
      </c>
      <c r="AS501" s="19" t="str">
        <f>IF(AND(מרקובחצי[[#This Row],[CycleNumber]]&lt;$B502,SUM(מרקובחצי[[#This Row],[22]],V502)=2),1,"")</f>
        <v/>
      </c>
      <c r="AT501" s="21">
        <f>SUM(מרקובחצי[[#This Row],[11]:[33]])</f>
        <v>1</v>
      </c>
    </row>
    <row r="502" spans="1:46" ht="15.6" x14ac:dyDescent="0.25">
      <c r="A502" s="19" t="s">
        <v>52</v>
      </c>
      <c r="B502" s="19">
        <v>6</v>
      </c>
      <c r="C502">
        <v>33</v>
      </c>
      <c r="D502" s="19">
        <f>מרקובחצי[[#This Row],[LengthofCycle]]+1</f>
        <v>34</v>
      </c>
      <c r="E502" t="str">
        <f>IF(IFERROR(LOOKUP(מרקובחצי[[#This Row],[ClientID]],קביעויות[הפלגה]),FALSE)=מרקובחצי[[#This Row],[ClientID]],1,"")</f>
        <v/>
      </c>
      <c r="F502" t="str">
        <f>IF(IFERROR(LOOKUP(מרקובחצי[[#This Row],[ClientID]],סוגחציקבוע[S31]),FALSE)=מרקובחצי[[#This Row],[ClientID]],1,"")</f>
        <v/>
      </c>
      <c r="G502" t="str">
        <f>IF(IFERROR(LOOKUP(מרקובחצי[[#This Row],[ClientID]],סוגחציקבוע[S32]),FALSE)=מרקובחצי[[#This Row],[ClientID]],1,"")</f>
        <v/>
      </c>
      <c r="H502" t="str">
        <f>IF(IFERROR(LOOKUP(מרקובחצי[[#This Row],[ClientID]],סוגחציקבוע[S33]),FALSE)=מרקובחצי[[#This Row],[ClientID]],1,"")</f>
        <v/>
      </c>
      <c r="I502">
        <f>IF(IFERROR(LOOKUP(מרקובחצי[[#This Row],[ClientID]],סוגחציקבוע[S32&amp;33]),FALSE)=מרקובחצי[[#This Row],[ClientID]],1,"")</f>
        <v>1</v>
      </c>
      <c r="J502" s="19">
        <f>IF(SUM(מרקובחצי[[#This Row],[11]:[13]])=1,מרקובחצי[[#This Row],[עד ועד]],IF(SUM(R501:T502)=1,IF(מרקובחצי[[#This Row],[עד ועד]]&lt;J501,מרקובחצי[[#This Row],[עד ועד]],J501),J501))</f>
        <v>32</v>
      </c>
      <c r="K502" s="19">
        <f>IF(SUM(מרקובחצי[[#This Row],[11]:[13]])=1,מרקובחצי[[#This Row],[עד ועד]],IF(SUM(R501:T502)=1,IF(מרקובחצי[[#This Row],[עד ועד]]&gt;K501,מרקובחצי[[#This Row],[עד ועד]],K501),K501))</f>
        <v>34</v>
      </c>
      <c r="L502" s="19" t="str">
        <f>IF(AND(SUM(מרקובחצי[[#This Row],[31]:[33]])=1,SUM(U501:W501)=0),מרקובחצי[[#This Row],[מקס]]-מרקובחצי[[#This Row],[מינ]],"")</f>
        <v/>
      </c>
      <c r="M50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502" s="19" t="str">
        <f t="shared" si="7"/>
        <v>S33</v>
      </c>
      <c r="O502" s="19" t="str">
        <f>IF(מרקובחצי[[#This Row],[קבעה הפלגה?]]=1,"",IF(AND(מרקובחצי[[#This Row],[עד ועד]]&lt;29,OR(מרקובחצי[[#This Row],[CycleNumber]]=1,AND(U501=1,OR(מרקובחצי[[#This Row],[עד ועד]]&lt;J501,מרקובחצי[[#This Row],[עד ועד]]&gt;K501)),AND(V501=1,מרקובחצי[[#This Row],[עד ועד]]&lt;J501),W501=1)),1,""))</f>
        <v/>
      </c>
      <c r="P502" s="19" t="str">
        <f>IF(מרקובחצי[[#This Row],[קבעה הפלגה?]]=1,"",IF(AND(מרקובחצי[[#This Row],[עד ועד]]&gt;28,מרקובחצי[[#This Row],[עד ועד]]&lt;32,OR(מרקובחצי[[#This Row],[CycleNumber]]=1,AND(U501=1),AND(V501=1,OR(מרקובחצי[[#This Row],[עד ועד]]&lt;J501,מרקובחצי[[#This Row],[עד ועד]]&gt;K501)),W501=1)),1,""))</f>
        <v/>
      </c>
      <c r="Q502" s="19" t="str">
        <f>IF(מרקובחצי[[#This Row],[קבעה הפלגה?]]=1,"",IF(AND(מרקובחצי[[#This Row],[עד ועד]]&gt;31,OR(מרקובחצי[[#This Row],[CycleNumber]]=1,AND(U501=1),AND(V501=1,מרקובחצי[[#This Row],[עד ועד]]&gt;K501),AND(W501=1,OR(מרקובחצי[[#This Row],[עד ועד]]&gt;K501,מרקובחצי[[#This Row],[עד ועד]]&lt;J501)))),1,""))</f>
        <v/>
      </c>
      <c r="R502" s="19" t="str">
        <f>IF(מרקובחצי[[#This Row],[CycleNumber]]&gt;1,IF(AND(O501=1,מרקובחצי[[#This Row],[עד ועד]]&lt;29),1,""),"")</f>
        <v/>
      </c>
      <c r="S502" s="19" t="str">
        <f>IF(מרקובחצי[[#This Row],[CycleNumber]]&gt;1,IF(OR(AND(O501=1,מרקובחצי[[#This Row],[עד ועד]]&gt;28),AND(P501=1),AND(Q501=1,מרקובחצי[[#This Row],[עד ועד]]&lt;32)),1,""),"")</f>
        <v/>
      </c>
      <c r="T502" s="19" t="str">
        <f>IF(מרקובחצי[[#This Row],[CycleNumber]]&gt;1,IF(AND(Q501=1,מרקובחצי[[#This Row],[עד ועד]]&gt;31),1,""),"")</f>
        <v/>
      </c>
      <c r="U502" s="19" t="str">
        <f>IF(מרקובחצי[[#This Row],[CycleNumber]]&gt;1,IF(AND(R501=1,מרקובחצי[[#This Row],[עד ועד]]&lt;29),1,IF(AND(U501=1,NOT(OR(מרקובחצי[[#This Row],[עד ועד]]&lt;J501,מרקובחצי[[#This Row],[עד ועד]]&gt;K501))),1,"")),"")</f>
        <v/>
      </c>
      <c r="V502" s="19" t="str">
        <f>IF(מרקובחצי[[#This Row],[CycleNumber]]&gt;1,IF(AND(SUM(R501:T501)=1,מרקובחצי[[#This Row],[עד ועד]]&gt;28,מרקובחצי[[#This Row],[עד ועד]]&lt;32),1,IF(OR(S501=1,AND(R501=1,מרקובחצי[[#This Row],[עד ועד]]&gt;28),AND(T501=1,מרקובחצי[[#This Row],[עד ועד]]&lt;32)),1,IF(AND(V501=1,NOT(OR(מרקובחצי[[#This Row],[עד ועד]]&lt;J501,מרקובחצי[[#This Row],[עד ועד]]&gt;K501))),1,""))),"")</f>
        <v/>
      </c>
      <c r="W502" s="19">
        <f>IF(מרקובחצי[[#This Row],[CycleNumber]]&gt;1,IF(AND(T501=1,מרקובחצי[[#This Row],[עד ועד]]&gt;31),1,IF(AND(W501=1,NOT(OR(מרקובחצי[[#This Row],[עד ועד]]&lt;J501,מרקובחצי[[#This Row],[עד ועד]]&gt;K501))),1,"")),"")</f>
        <v>1</v>
      </c>
      <c r="X502" s="19" t="str">
        <f>IF(AND(מרקובחצי[[#This Row],[CycleNumber]]&lt;$B503,SUM(מרקובחצי[[#This Row],[11]],R503)=2),1,"")</f>
        <v/>
      </c>
      <c r="Y502" s="19" t="str">
        <f>IF(AND(מרקובחצי[[#This Row],[CycleNumber]]&lt;$B503,SUM(מרקובחצי[[#This Row],[11]],S503)=2),1,"")</f>
        <v/>
      </c>
      <c r="Z502" s="19" t="str">
        <f>IF(AND(מרקובחצי[[#This Row],[CycleNumber]]&lt;$B503,SUM(מרקובחצי[[#This Row],[13]],S503)=2),1,"")</f>
        <v/>
      </c>
      <c r="AA502" s="19" t="str">
        <f>IF(AND(מרקובחצי[[#This Row],[CycleNumber]]&lt;$B503,SUM(מרקובחצי[[#This Row],[13]],T503)=2),1,"")</f>
        <v/>
      </c>
      <c r="AB502" s="19" t="str">
        <f>IF(AND(מרקובחצי[[#This Row],[CycleNumber]]&lt;$B503,SUM(מרקובחצי[[#This Row],[21]],U503)=2),1,"")</f>
        <v/>
      </c>
      <c r="AC502" s="19" t="str">
        <f>IF(AND(מרקובחצי[[#This Row],[CycleNumber]]&lt;$B503,SUM(מרקובחצי[[#This Row],[21]],V503)=2),1,"")</f>
        <v/>
      </c>
      <c r="AD502" s="19" t="str">
        <f>IF(AND(מרקובחצי[[#This Row],[CycleNumber]]&lt;$B503,SUM(מרקובחצי[[#This Row],[23]],V503)=2),1,"")</f>
        <v/>
      </c>
      <c r="AE502" s="19" t="str">
        <f>IF(AND(מרקובחצי[[#This Row],[CycleNumber]]&lt;$B503,SUM(מרקובחצי[[#This Row],[23]],W503)=2),1,"")</f>
        <v/>
      </c>
      <c r="AF502" s="19" t="str">
        <f>IF(AND(מרקובחצי[[#This Row],[CycleNumber]]&lt;$B503,SUM(מרקובחצי[[#This Row],[31]],O503)=2),1,"")</f>
        <v/>
      </c>
      <c r="AG502" s="19" t="str">
        <f>IF(AND(מרקובחצי[[#This Row],[CycleNumber]]&lt;$B503,SUM(מרקובחצי[[#This Row],[31]],P503)=2),1,"")</f>
        <v/>
      </c>
      <c r="AH502" s="19" t="str">
        <f>IF(AND(מרקובחצי[[#This Row],[CycleNumber]]&lt;$B503,SUM(מרקובחצי[[#This Row],[31]],Q503)=2),1,"")</f>
        <v/>
      </c>
      <c r="AI502" s="19" t="str">
        <f>IF(AND(מרקובחצי[[#This Row],[CycleNumber]]&lt;$B503,SUM(U502:U503)=2),1,"")</f>
        <v/>
      </c>
      <c r="AJ502" s="19" t="str">
        <f>IF(AND(מרקובחצי[[#This Row],[CycleNumber]]&lt;$B503,SUM(מרקובחצי[[#This Row],[32]],O503)=2),1,"")</f>
        <v/>
      </c>
      <c r="AK502" s="19" t="str">
        <f>IF(AND(מרקובחצי[[#This Row],[CycleNumber]]&lt;$B503,SUM(מרקובחצי[[#This Row],[32]],P503)=2),1,"")</f>
        <v/>
      </c>
      <c r="AL502" s="19" t="str">
        <f>IF(AND(מרקובחצי[[#This Row],[CycleNumber]]&lt;$B503,SUM(מרקובחצי[[#This Row],[32]],Q503)=2),1,"")</f>
        <v/>
      </c>
      <c r="AM502" s="19" t="str">
        <f>IF(AND(מרקובחצי[[#This Row],[CycleNumber]]&lt;$B503,SUM(V502:V503)=2),1,"")</f>
        <v/>
      </c>
      <c r="AN502" s="19" t="str">
        <f>IF(AND(מרקובחצי[[#This Row],[CycleNumber]]&lt;$B503,SUM(מרקובחצי[[#This Row],[33]],O503)=2),1,"")</f>
        <v/>
      </c>
      <c r="AO502" s="19" t="str">
        <f>IF(AND(מרקובחצי[[#This Row],[CycleNumber]]&lt;$B503,SUM(מרקובחצי[[#This Row],[33]],P503)=2),1,"")</f>
        <v/>
      </c>
      <c r="AP502" s="19" t="str">
        <f>IF(AND(מרקובחצי[[#This Row],[CycleNumber]]&lt;$B503,SUM(מרקובחצי[[#This Row],[33]],Q503)=2),1,"")</f>
        <v/>
      </c>
      <c r="AQ502" s="19">
        <f>IF(AND(מרקובחצי[[#This Row],[CycleNumber]]&lt;$B503,SUM(W502:W503)=2),1,"")</f>
        <v>1</v>
      </c>
      <c r="AR502" s="19" t="str">
        <f>IF(AND(מרקובחצי[[#This Row],[CycleNumber]]&lt;$B503,SUM(מרקובחצי[[#This Row],[12]],S503)=2),1,"")</f>
        <v/>
      </c>
      <c r="AS502" s="19" t="str">
        <f>IF(AND(מרקובחצי[[#This Row],[CycleNumber]]&lt;$B503,SUM(מרקובחצי[[#This Row],[22]],V503)=2),1,"")</f>
        <v/>
      </c>
      <c r="AT502" s="21">
        <f>SUM(מרקובחצי[[#This Row],[11]:[33]])</f>
        <v>1</v>
      </c>
    </row>
    <row r="503" spans="1:46" ht="15.6" x14ac:dyDescent="0.25">
      <c r="A503" s="19" t="s">
        <v>52</v>
      </c>
      <c r="B503" s="19">
        <v>7</v>
      </c>
      <c r="C503">
        <v>31</v>
      </c>
      <c r="D503" s="19">
        <f>מרקובחצי[[#This Row],[LengthofCycle]]+1</f>
        <v>32</v>
      </c>
      <c r="E503" t="str">
        <f>IF(IFERROR(LOOKUP(מרקובחצי[[#This Row],[ClientID]],קביעויות[הפלגה]),FALSE)=מרקובחצי[[#This Row],[ClientID]],1,"")</f>
        <v/>
      </c>
      <c r="F503" t="str">
        <f>IF(IFERROR(LOOKUP(מרקובחצי[[#This Row],[ClientID]],סוגחציקבוע[S31]),FALSE)=מרקובחצי[[#This Row],[ClientID]],1,"")</f>
        <v/>
      </c>
      <c r="G503" t="str">
        <f>IF(IFERROR(LOOKUP(מרקובחצי[[#This Row],[ClientID]],סוגחציקבוע[S32]),FALSE)=מרקובחצי[[#This Row],[ClientID]],1,"")</f>
        <v/>
      </c>
      <c r="H503" t="str">
        <f>IF(IFERROR(LOOKUP(מרקובחצי[[#This Row],[ClientID]],סוגחציקבוע[S33]),FALSE)=מרקובחצי[[#This Row],[ClientID]],1,"")</f>
        <v/>
      </c>
      <c r="I503">
        <f>IF(IFERROR(LOOKUP(מרקובחצי[[#This Row],[ClientID]],סוגחציקבוע[S32&amp;33]),FALSE)=מרקובחצי[[#This Row],[ClientID]],1,"")</f>
        <v>1</v>
      </c>
      <c r="J503" s="19">
        <f>IF(SUM(מרקובחצי[[#This Row],[11]:[13]])=1,מרקובחצי[[#This Row],[עד ועד]],IF(SUM(R502:T503)=1,IF(מרקובחצי[[#This Row],[עד ועד]]&lt;J502,מרקובחצי[[#This Row],[עד ועד]],J502),J502))</f>
        <v>32</v>
      </c>
      <c r="K503" s="19">
        <f>IF(SUM(מרקובחצי[[#This Row],[11]:[13]])=1,מרקובחצי[[#This Row],[עד ועד]],IF(SUM(R502:T503)=1,IF(מרקובחצי[[#This Row],[עד ועד]]&gt;K502,מרקובחצי[[#This Row],[עד ועד]],K502),K502))</f>
        <v>34</v>
      </c>
      <c r="L503" s="19" t="str">
        <f>IF(AND(SUM(מרקובחצי[[#This Row],[31]:[33]])=1,SUM(U502:W502)=0),מרקובחצי[[#This Row],[מקס]]-מרקובחצי[[#This Row],[מינ]],"")</f>
        <v/>
      </c>
      <c r="M50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503" s="19" t="str">
        <f t="shared" si="7"/>
        <v>S33</v>
      </c>
      <c r="O503" s="19" t="str">
        <f>IF(מרקובחצי[[#This Row],[קבעה הפלגה?]]=1,"",IF(AND(מרקובחצי[[#This Row],[עד ועד]]&lt;29,OR(מרקובחצי[[#This Row],[CycleNumber]]=1,AND(U502=1,OR(מרקובחצי[[#This Row],[עד ועד]]&lt;J502,מרקובחצי[[#This Row],[עד ועד]]&gt;K502)),AND(V502=1,מרקובחצי[[#This Row],[עד ועד]]&lt;J502),W502=1)),1,""))</f>
        <v/>
      </c>
      <c r="P503" s="19" t="str">
        <f>IF(מרקובחצי[[#This Row],[קבעה הפלגה?]]=1,"",IF(AND(מרקובחצי[[#This Row],[עד ועד]]&gt;28,מרקובחצי[[#This Row],[עד ועד]]&lt;32,OR(מרקובחצי[[#This Row],[CycleNumber]]=1,AND(U502=1),AND(V502=1,OR(מרקובחצי[[#This Row],[עד ועד]]&lt;J502,מרקובחצי[[#This Row],[עד ועד]]&gt;K502)),W502=1)),1,""))</f>
        <v/>
      </c>
      <c r="Q503" s="19" t="str">
        <f>IF(מרקובחצי[[#This Row],[קבעה הפלגה?]]=1,"",IF(AND(מרקובחצי[[#This Row],[עד ועד]]&gt;31,OR(מרקובחצי[[#This Row],[CycleNumber]]=1,AND(U502=1),AND(V502=1,מרקובחצי[[#This Row],[עד ועד]]&gt;K502),AND(W502=1,OR(מרקובחצי[[#This Row],[עד ועד]]&gt;K502,מרקובחצי[[#This Row],[עד ועד]]&lt;J502)))),1,""))</f>
        <v/>
      </c>
      <c r="R503" s="19" t="str">
        <f>IF(מרקובחצי[[#This Row],[CycleNumber]]&gt;1,IF(AND(O502=1,מרקובחצי[[#This Row],[עד ועד]]&lt;29),1,""),"")</f>
        <v/>
      </c>
      <c r="S503" s="19" t="str">
        <f>IF(מרקובחצי[[#This Row],[CycleNumber]]&gt;1,IF(OR(AND(O502=1,מרקובחצי[[#This Row],[עד ועד]]&gt;28),AND(P502=1),AND(Q502=1,מרקובחצי[[#This Row],[עד ועד]]&lt;32)),1,""),"")</f>
        <v/>
      </c>
      <c r="T503" s="19" t="str">
        <f>IF(מרקובחצי[[#This Row],[CycleNumber]]&gt;1,IF(AND(Q502=1,מרקובחצי[[#This Row],[עד ועד]]&gt;31),1,""),"")</f>
        <v/>
      </c>
      <c r="U503" s="19" t="str">
        <f>IF(מרקובחצי[[#This Row],[CycleNumber]]&gt;1,IF(AND(R502=1,מרקובחצי[[#This Row],[עד ועד]]&lt;29),1,IF(AND(U502=1,NOT(OR(מרקובחצי[[#This Row],[עד ועד]]&lt;J502,מרקובחצי[[#This Row],[עד ועד]]&gt;K502))),1,"")),"")</f>
        <v/>
      </c>
      <c r="V503" s="19" t="str">
        <f>IF(מרקובחצי[[#This Row],[CycleNumber]]&gt;1,IF(AND(SUM(R502:T502)=1,מרקובחצי[[#This Row],[עד ועד]]&gt;28,מרקובחצי[[#This Row],[עד ועד]]&lt;32),1,IF(OR(S502=1,AND(R502=1,מרקובחצי[[#This Row],[עד ועד]]&gt;28),AND(T502=1,מרקובחצי[[#This Row],[עד ועד]]&lt;32)),1,IF(AND(V502=1,NOT(OR(מרקובחצי[[#This Row],[עד ועד]]&lt;J502,מרקובחצי[[#This Row],[עד ועד]]&gt;K502))),1,""))),"")</f>
        <v/>
      </c>
      <c r="W503" s="19">
        <f>IF(מרקובחצי[[#This Row],[CycleNumber]]&gt;1,IF(AND(T502=1,מרקובחצי[[#This Row],[עד ועד]]&gt;31),1,IF(AND(W502=1,NOT(OR(מרקובחצי[[#This Row],[עד ועד]]&lt;J502,מרקובחצי[[#This Row],[עד ועד]]&gt;K502))),1,"")),"")</f>
        <v>1</v>
      </c>
      <c r="X503" s="19" t="str">
        <f>IF(AND(מרקובחצי[[#This Row],[CycleNumber]]&lt;$B504,SUM(מרקובחצי[[#This Row],[11]],R504)=2),1,"")</f>
        <v/>
      </c>
      <c r="Y503" s="19" t="str">
        <f>IF(AND(מרקובחצי[[#This Row],[CycleNumber]]&lt;$B504,SUM(מרקובחצי[[#This Row],[11]],S504)=2),1,"")</f>
        <v/>
      </c>
      <c r="Z503" s="19" t="str">
        <f>IF(AND(מרקובחצי[[#This Row],[CycleNumber]]&lt;$B504,SUM(מרקובחצי[[#This Row],[13]],S504)=2),1,"")</f>
        <v/>
      </c>
      <c r="AA503" s="19" t="str">
        <f>IF(AND(מרקובחצי[[#This Row],[CycleNumber]]&lt;$B504,SUM(מרקובחצי[[#This Row],[13]],T504)=2),1,"")</f>
        <v/>
      </c>
      <c r="AB503" s="19" t="str">
        <f>IF(AND(מרקובחצי[[#This Row],[CycleNumber]]&lt;$B504,SUM(מרקובחצי[[#This Row],[21]],U504)=2),1,"")</f>
        <v/>
      </c>
      <c r="AC503" s="19" t="str">
        <f>IF(AND(מרקובחצי[[#This Row],[CycleNumber]]&lt;$B504,SUM(מרקובחצי[[#This Row],[21]],V504)=2),1,"")</f>
        <v/>
      </c>
      <c r="AD503" s="19" t="str">
        <f>IF(AND(מרקובחצי[[#This Row],[CycleNumber]]&lt;$B504,SUM(מרקובחצי[[#This Row],[23]],V504)=2),1,"")</f>
        <v/>
      </c>
      <c r="AE503" s="19" t="str">
        <f>IF(AND(מרקובחצי[[#This Row],[CycleNumber]]&lt;$B504,SUM(מרקובחצי[[#This Row],[23]],W504)=2),1,"")</f>
        <v/>
      </c>
      <c r="AF503" s="19" t="str">
        <f>IF(AND(מרקובחצי[[#This Row],[CycleNumber]]&lt;$B504,SUM(מרקובחצי[[#This Row],[31]],O504)=2),1,"")</f>
        <v/>
      </c>
      <c r="AG503" s="19" t="str">
        <f>IF(AND(מרקובחצי[[#This Row],[CycleNumber]]&lt;$B504,SUM(מרקובחצי[[#This Row],[31]],P504)=2),1,"")</f>
        <v/>
      </c>
      <c r="AH503" s="19" t="str">
        <f>IF(AND(מרקובחצי[[#This Row],[CycleNumber]]&lt;$B504,SUM(מרקובחצי[[#This Row],[31]],Q504)=2),1,"")</f>
        <v/>
      </c>
      <c r="AI503" s="19" t="str">
        <f>IF(AND(מרקובחצי[[#This Row],[CycleNumber]]&lt;$B504,SUM(U503:U504)=2),1,"")</f>
        <v/>
      </c>
      <c r="AJ503" s="19" t="str">
        <f>IF(AND(מרקובחצי[[#This Row],[CycleNumber]]&lt;$B504,SUM(מרקובחצי[[#This Row],[32]],O504)=2),1,"")</f>
        <v/>
      </c>
      <c r="AK503" s="19" t="str">
        <f>IF(AND(מרקובחצי[[#This Row],[CycleNumber]]&lt;$B504,SUM(מרקובחצי[[#This Row],[32]],P504)=2),1,"")</f>
        <v/>
      </c>
      <c r="AL503" s="19" t="str">
        <f>IF(AND(מרקובחצי[[#This Row],[CycleNumber]]&lt;$B504,SUM(מרקובחצי[[#This Row],[32]],Q504)=2),1,"")</f>
        <v/>
      </c>
      <c r="AM503" s="19" t="str">
        <f>IF(AND(מרקובחצי[[#This Row],[CycleNumber]]&lt;$B504,SUM(V503:V504)=2),1,"")</f>
        <v/>
      </c>
      <c r="AN503" s="19" t="str">
        <f>IF(AND(מרקובחצי[[#This Row],[CycleNumber]]&lt;$B504,SUM(מרקובחצי[[#This Row],[33]],O504)=2),1,"")</f>
        <v/>
      </c>
      <c r="AO503" s="19">
        <f>IF(AND(מרקובחצי[[#This Row],[CycleNumber]]&lt;$B504,SUM(מרקובחצי[[#This Row],[33]],P504)=2),1,"")</f>
        <v>1</v>
      </c>
      <c r="AP503" s="19" t="str">
        <f>IF(AND(מרקובחצי[[#This Row],[CycleNumber]]&lt;$B504,SUM(מרקובחצי[[#This Row],[33]],Q504)=2),1,"")</f>
        <v/>
      </c>
      <c r="AQ503" s="19" t="str">
        <f>IF(AND(מרקובחצי[[#This Row],[CycleNumber]]&lt;$B504,SUM(W503:W504)=2),1,"")</f>
        <v/>
      </c>
      <c r="AR503" s="19" t="str">
        <f>IF(AND(מרקובחצי[[#This Row],[CycleNumber]]&lt;$B504,SUM(מרקובחצי[[#This Row],[12]],S504)=2),1,"")</f>
        <v/>
      </c>
      <c r="AS503" s="19" t="str">
        <f>IF(AND(מרקובחצי[[#This Row],[CycleNumber]]&lt;$B504,SUM(מרקובחצי[[#This Row],[22]],V504)=2),1,"")</f>
        <v/>
      </c>
      <c r="AT503" s="21">
        <f>SUM(מרקובחצי[[#This Row],[11]:[33]])</f>
        <v>1</v>
      </c>
    </row>
    <row r="504" spans="1:46" ht="15.6" x14ac:dyDescent="0.25">
      <c r="A504" s="19" t="s">
        <v>52</v>
      </c>
      <c r="B504" s="19">
        <v>8</v>
      </c>
      <c r="C504">
        <v>28</v>
      </c>
      <c r="D504" s="19">
        <f>מרקובחצי[[#This Row],[LengthofCycle]]+1</f>
        <v>29</v>
      </c>
      <c r="E504" t="str">
        <f>IF(IFERROR(LOOKUP(מרקובחצי[[#This Row],[ClientID]],קביעויות[הפלגה]),FALSE)=מרקובחצי[[#This Row],[ClientID]],1,"")</f>
        <v/>
      </c>
      <c r="F504" t="str">
        <f>IF(IFERROR(LOOKUP(מרקובחצי[[#This Row],[ClientID]],סוגחציקבוע[S31]),FALSE)=מרקובחצי[[#This Row],[ClientID]],1,"")</f>
        <v/>
      </c>
      <c r="G504" t="str">
        <f>IF(IFERROR(LOOKUP(מרקובחצי[[#This Row],[ClientID]],סוגחציקבוע[S32]),FALSE)=מרקובחצי[[#This Row],[ClientID]],1,"")</f>
        <v/>
      </c>
      <c r="H504" t="str">
        <f>IF(IFERROR(LOOKUP(מרקובחצי[[#This Row],[ClientID]],סוגחציקבוע[S33]),FALSE)=מרקובחצי[[#This Row],[ClientID]],1,"")</f>
        <v/>
      </c>
      <c r="I504">
        <f>IF(IFERROR(LOOKUP(מרקובחצי[[#This Row],[ClientID]],סוגחציקבוע[S32&amp;33]),FALSE)=מרקובחצי[[#This Row],[ClientID]],1,"")</f>
        <v>1</v>
      </c>
      <c r="J504" s="19">
        <f>IF(SUM(מרקובחצי[[#This Row],[11]:[13]])=1,מרקובחצי[[#This Row],[עד ועד]],IF(SUM(R503:T504)=1,IF(מרקובחצי[[#This Row],[עד ועד]]&lt;J503,מרקובחצי[[#This Row],[עד ועד]],J503),J503))</f>
        <v>29</v>
      </c>
      <c r="K504" s="19">
        <f>IF(SUM(מרקובחצי[[#This Row],[11]:[13]])=1,מרקובחצי[[#This Row],[עד ועד]],IF(SUM(R503:T504)=1,IF(מרקובחצי[[#This Row],[עד ועד]]&gt;K503,מרקובחצי[[#This Row],[עד ועד]],K503),K503))</f>
        <v>29</v>
      </c>
      <c r="L504" s="19" t="str">
        <f>IF(AND(SUM(מרקובחצי[[#This Row],[31]:[33]])=1,SUM(U503:W503)=0),מרקובחצי[[#This Row],[מקס]]-מרקובחצי[[#This Row],[מינ]],"")</f>
        <v/>
      </c>
      <c r="M50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504" s="19" t="str">
        <f t="shared" si="7"/>
        <v>S33</v>
      </c>
      <c r="O504" s="19" t="str">
        <f>IF(מרקובחצי[[#This Row],[קבעה הפלגה?]]=1,"",IF(AND(מרקובחצי[[#This Row],[עד ועד]]&lt;29,OR(מרקובחצי[[#This Row],[CycleNumber]]=1,AND(U503=1,OR(מרקובחצי[[#This Row],[עד ועד]]&lt;J503,מרקובחצי[[#This Row],[עד ועד]]&gt;K503)),AND(V503=1,מרקובחצי[[#This Row],[עד ועד]]&lt;J503),W503=1)),1,""))</f>
        <v/>
      </c>
      <c r="P504" s="19">
        <f>IF(מרקובחצי[[#This Row],[קבעה הפלגה?]]=1,"",IF(AND(מרקובחצי[[#This Row],[עד ועד]]&gt;28,מרקובחצי[[#This Row],[עד ועד]]&lt;32,OR(מרקובחצי[[#This Row],[CycleNumber]]=1,AND(U503=1),AND(V503=1,OR(מרקובחצי[[#This Row],[עד ועד]]&lt;J503,מרקובחצי[[#This Row],[עד ועד]]&gt;K503)),W503=1)),1,""))</f>
        <v>1</v>
      </c>
      <c r="Q504" s="19" t="str">
        <f>IF(מרקובחצי[[#This Row],[קבעה הפלגה?]]=1,"",IF(AND(מרקובחצי[[#This Row],[עד ועד]]&gt;31,OR(מרקובחצי[[#This Row],[CycleNumber]]=1,AND(U503=1),AND(V503=1,מרקובחצי[[#This Row],[עד ועד]]&gt;K503),AND(W503=1,OR(מרקובחצי[[#This Row],[עד ועד]]&gt;K503,מרקובחצי[[#This Row],[עד ועד]]&lt;J503)))),1,""))</f>
        <v/>
      </c>
      <c r="R504" s="19" t="str">
        <f>IF(מרקובחצי[[#This Row],[CycleNumber]]&gt;1,IF(AND(O503=1,מרקובחצי[[#This Row],[עד ועד]]&lt;29),1,""),"")</f>
        <v/>
      </c>
      <c r="S504" s="19" t="str">
        <f>IF(מרקובחצי[[#This Row],[CycleNumber]]&gt;1,IF(OR(AND(O503=1,מרקובחצי[[#This Row],[עד ועד]]&gt;28),AND(P503=1),AND(Q503=1,מרקובחצי[[#This Row],[עד ועד]]&lt;32)),1,""),"")</f>
        <v/>
      </c>
      <c r="T504" s="19" t="str">
        <f>IF(מרקובחצי[[#This Row],[CycleNumber]]&gt;1,IF(AND(Q503=1,מרקובחצי[[#This Row],[עד ועד]]&gt;31),1,""),"")</f>
        <v/>
      </c>
      <c r="U504" s="19" t="str">
        <f>IF(מרקובחצי[[#This Row],[CycleNumber]]&gt;1,IF(AND(R503=1,מרקובחצי[[#This Row],[עד ועד]]&lt;29),1,IF(AND(U503=1,NOT(OR(מרקובחצי[[#This Row],[עד ועד]]&lt;J503,מרקובחצי[[#This Row],[עד ועד]]&gt;K503))),1,"")),"")</f>
        <v/>
      </c>
      <c r="V504" s="19" t="str">
        <f>IF(מרקובחצי[[#This Row],[CycleNumber]]&gt;1,IF(AND(SUM(R503:T503)=1,מרקובחצי[[#This Row],[עד ועד]]&gt;28,מרקובחצי[[#This Row],[עד ועד]]&lt;32),1,IF(OR(S503=1,AND(R503=1,מרקובחצי[[#This Row],[עד ועד]]&gt;28),AND(T503=1,מרקובחצי[[#This Row],[עד ועד]]&lt;32)),1,IF(AND(V503=1,NOT(OR(מרקובחצי[[#This Row],[עד ועד]]&lt;J503,מרקובחצי[[#This Row],[עד ועד]]&gt;K503))),1,""))),"")</f>
        <v/>
      </c>
      <c r="W504" s="19" t="str">
        <f>IF(מרקובחצי[[#This Row],[CycleNumber]]&gt;1,IF(AND(T503=1,מרקובחצי[[#This Row],[עד ועד]]&gt;31),1,IF(AND(W503=1,NOT(OR(מרקובחצי[[#This Row],[עד ועד]]&lt;J503,מרקובחצי[[#This Row],[עד ועד]]&gt;K503))),1,"")),"")</f>
        <v/>
      </c>
      <c r="X504" s="19" t="str">
        <f>IF(AND(מרקובחצי[[#This Row],[CycleNumber]]&lt;$B505,SUM(מרקובחצי[[#This Row],[11]],R505)=2),1,"")</f>
        <v/>
      </c>
      <c r="Y504" s="19" t="str">
        <f>IF(AND(מרקובחצי[[#This Row],[CycleNumber]]&lt;$B505,SUM(מרקובחצי[[#This Row],[11]],S505)=2),1,"")</f>
        <v/>
      </c>
      <c r="Z504" s="19" t="str">
        <f>IF(AND(מרקובחצי[[#This Row],[CycleNumber]]&lt;$B505,SUM(מרקובחצי[[#This Row],[13]],S505)=2),1,"")</f>
        <v/>
      </c>
      <c r="AA504" s="19" t="str">
        <f>IF(AND(מרקובחצי[[#This Row],[CycleNumber]]&lt;$B505,SUM(מרקובחצי[[#This Row],[13]],T505)=2),1,"")</f>
        <v/>
      </c>
      <c r="AB504" s="19" t="str">
        <f>IF(AND(מרקובחצי[[#This Row],[CycleNumber]]&lt;$B505,SUM(מרקובחצי[[#This Row],[21]],U505)=2),1,"")</f>
        <v/>
      </c>
      <c r="AC504" s="19" t="str">
        <f>IF(AND(מרקובחצי[[#This Row],[CycleNumber]]&lt;$B505,SUM(מרקובחצי[[#This Row],[21]],V505)=2),1,"")</f>
        <v/>
      </c>
      <c r="AD504" s="19" t="str">
        <f>IF(AND(מרקובחצי[[#This Row],[CycleNumber]]&lt;$B505,SUM(מרקובחצי[[#This Row],[23]],V505)=2),1,"")</f>
        <v/>
      </c>
      <c r="AE504" s="19" t="str">
        <f>IF(AND(מרקובחצי[[#This Row],[CycleNumber]]&lt;$B505,SUM(מרקובחצי[[#This Row],[23]],W505)=2),1,"")</f>
        <v/>
      </c>
      <c r="AF504" s="19" t="str">
        <f>IF(AND(מרקובחצי[[#This Row],[CycleNumber]]&lt;$B505,SUM(מרקובחצי[[#This Row],[31]],O505)=2),1,"")</f>
        <v/>
      </c>
      <c r="AG504" s="19" t="str">
        <f>IF(AND(מרקובחצי[[#This Row],[CycleNumber]]&lt;$B505,SUM(מרקובחצי[[#This Row],[31]],P505)=2),1,"")</f>
        <v/>
      </c>
      <c r="AH504" s="19" t="str">
        <f>IF(AND(מרקובחצי[[#This Row],[CycleNumber]]&lt;$B505,SUM(מרקובחצי[[#This Row],[31]],Q505)=2),1,"")</f>
        <v/>
      </c>
      <c r="AI504" s="19" t="str">
        <f>IF(AND(מרקובחצי[[#This Row],[CycleNumber]]&lt;$B505,SUM(U504:U505)=2),1,"")</f>
        <v/>
      </c>
      <c r="AJ504" s="19" t="str">
        <f>IF(AND(מרקובחצי[[#This Row],[CycleNumber]]&lt;$B505,SUM(מרקובחצי[[#This Row],[32]],O505)=2),1,"")</f>
        <v/>
      </c>
      <c r="AK504" s="19" t="str">
        <f>IF(AND(מרקובחצי[[#This Row],[CycleNumber]]&lt;$B505,SUM(מרקובחצי[[#This Row],[32]],P505)=2),1,"")</f>
        <v/>
      </c>
      <c r="AL504" s="19" t="str">
        <f>IF(AND(מרקובחצי[[#This Row],[CycleNumber]]&lt;$B505,SUM(מרקובחצי[[#This Row],[32]],Q505)=2),1,"")</f>
        <v/>
      </c>
      <c r="AM504" s="19" t="str">
        <f>IF(AND(מרקובחצי[[#This Row],[CycleNumber]]&lt;$B505,SUM(V504:V505)=2),1,"")</f>
        <v/>
      </c>
      <c r="AN504" s="19" t="str">
        <f>IF(AND(מרקובחצי[[#This Row],[CycleNumber]]&lt;$B505,SUM(מרקובחצי[[#This Row],[33]],O505)=2),1,"")</f>
        <v/>
      </c>
      <c r="AO504" s="19" t="str">
        <f>IF(AND(מרקובחצי[[#This Row],[CycleNumber]]&lt;$B505,SUM(מרקובחצי[[#This Row],[33]],P505)=2),1,"")</f>
        <v/>
      </c>
      <c r="AP504" s="19" t="str">
        <f>IF(AND(מרקובחצי[[#This Row],[CycleNumber]]&lt;$B505,SUM(מרקובחצי[[#This Row],[33]],Q505)=2),1,"")</f>
        <v/>
      </c>
      <c r="AQ504" s="19" t="str">
        <f>IF(AND(מרקובחצי[[#This Row],[CycleNumber]]&lt;$B505,SUM(W504:W505)=2),1,"")</f>
        <v/>
      </c>
      <c r="AR504" s="19">
        <f>IF(AND(מרקובחצי[[#This Row],[CycleNumber]]&lt;$B505,SUM(מרקובחצי[[#This Row],[12]],S505)=2),1,"")</f>
        <v>1</v>
      </c>
      <c r="AS504" s="19" t="str">
        <f>IF(AND(מרקובחצי[[#This Row],[CycleNumber]]&lt;$B505,SUM(מרקובחצי[[#This Row],[22]],V505)=2),1,"")</f>
        <v/>
      </c>
      <c r="AT504" s="21">
        <f>SUM(מרקובחצי[[#This Row],[11]:[33]])</f>
        <v>1</v>
      </c>
    </row>
    <row r="505" spans="1:46" ht="15.6" x14ac:dyDescent="0.25">
      <c r="A505" s="19" t="s">
        <v>52</v>
      </c>
      <c r="B505" s="19">
        <v>9</v>
      </c>
      <c r="C505">
        <v>36</v>
      </c>
      <c r="D505" s="19">
        <f>מרקובחצי[[#This Row],[LengthofCycle]]+1</f>
        <v>37</v>
      </c>
      <c r="E505" t="str">
        <f>IF(IFERROR(LOOKUP(מרקובחצי[[#This Row],[ClientID]],קביעויות[הפלגה]),FALSE)=מרקובחצי[[#This Row],[ClientID]],1,"")</f>
        <v/>
      </c>
      <c r="F505" t="str">
        <f>IF(IFERROR(LOOKUP(מרקובחצי[[#This Row],[ClientID]],סוגחציקבוע[S31]),FALSE)=מרקובחצי[[#This Row],[ClientID]],1,"")</f>
        <v/>
      </c>
      <c r="G505" t="str">
        <f>IF(IFERROR(LOOKUP(מרקובחצי[[#This Row],[ClientID]],סוגחציקבוע[S32]),FALSE)=מרקובחצי[[#This Row],[ClientID]],1,"")</f>
        <v/>
      </c>
      <c r="H505" t="str">
        <f>IF(IFERROR(LOOKUP(מרקובחצי[[#This Row],[ClientID]],סוגחציקבוע[S33]),FALSE)=מרקובחצי[[#This Row],[ClientID]],1,"")</f>
        <v/>
      </c>
      <c r="I505">
        <f>IF(IFERROR(LOOKUP(מרקובחצי[[#This Row],[ClientID]],סוגחציקבוע[S32&amp;33]),FALSE)=מרקובחצי[[#This Row],[ClientID]],1,"")</f>
        <v>1</v>
      </c>
      <c r="J505" s="19">
        <f>IF(SUM(מרקובחצי[[#This Row],[11]:[13]])=1,מרקובחצי[[#This Row],[עד ועד]],IF(SUM(R504:T505)=1,IF(מרקובחצי[[#This Row],[עד ועד]]&lt;J504,מרקובחצי[[#This Row],[עד ועד]],J504),J504))</f>
        <v>29</v>
      </c>
      <c r="K505" s="19">
        <f>IF(SUM(מרקובחצי[[#This Row],[11]:[13]])=1,מרקובחצי[[#This Row],[עד ועד]],IF(SUM(R504:T505)=1,IF(מרקובחצי[[#This Row],[עד ועד]]&gt;K504,מרקובחצי[[#This Row],[עד ועד]],K504),K504))</f>
        <v>37</v>
      </c>
      <c r="L505" s="19" t="str">
        <f>IF(AND(SUM(מרקובחצי[[#This Row],[31]:[33]])=1,SUM(U504:W504)=0),מרקובחצי[[#This Row],[מקס]]-מרקובחצי[[#This Row],[מינ]],"")</f>
        <v/>
      </c>
      <c r="M50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505" s="19" t="str">
        <f t="shared" si="7"/>
        <v>S12</v>
      </c>
      <c r="O505" s="19" t="str">
        <f>IF(מרקובחצי[[#This Row],[קבעה הפלגה?]]=1,"",IF(AND(מרקובחצי[[#This Row],[עד ועד]]&lt;29,OR(מרקובחצי[[#This Row],[CycleNumber]]=1,AND(U504=1,OR(מרקובחצי[[#This Row],[עד ועד]]&lt;J504,מרקובחצי[[#This Row],[עד ועד]]&gt;K504)),AND(V504=1,מרקובחצי[[#This Row],[עד ועד]]&lt;J504),W504=1)),1,""))</f>
        <v/>
      </c>
      <c r="P505" s="19" t="str">
        <f>IF(מרקובחצי[[#This Row],[קבעה הפלגה?]]=1,"",IF(AND(מרקובחצי[[#This Row],[עד ועד]]&gt;28,מרקובחצי[[#This Row],[עד ועד]]&lt;32,OR(מרקובחצי[[#This Row],[CycleNumber]]=1,AND(U504=1),AND(V504=1,OR(מרקובחצי[[#This Row],[עד ועד]]&lt;J504,מרקובחצי[[#This Row],[עד ועד]]&gt;K504)),W504=1)),1,""))</f>
        <v/>
      </c>
      <c r="Q505" s="19" t="str">
        <f>IF(מרקובחצי[[#This Row],[קבעה הפלגה?]]=1,"",IF(AND(מרקובחצי[[#This Row],[עד ועד]]&gt;31,OR(מרקובחצי[[#This Row],[CycleNumber]]=1,AND(U504=1),AND(V504=1,מרקובחצי[[#This Row],[עד ועד]]&gt;K504),AND(W504=1,OR(מרקובחצי[[#This Row],[עד ועד]]&gt;K504,מרקובחצי[[#This Row],[עד ועד]]&lt;J504)))),1,""))</f>
        <v/>
      </c>
      <c r="R505" s="19" t="str">
        <f>IF(מרקובחצי[[#This Row],[CycleNumber]]&gt;1,IF(AND(O504=1,מרקובחצי[[#This Row],[עד ועד]]&lt;29),1,""),"")</f>
        <v/>
      </c>
      <c r="S505" s="19">
        <f>IF(מרקובחצי[[#This Row],[CycleNumber]]&gt;1,IF(OR(AND(O504=1,מרקובחצי[[#This Row],[עד ועד]]&gt;28),AND(P504=1),AND(Q504=1,מרקובחצי[[#This Row],[עד ועד]]&lt;32)),1,""),"")</f>
        <v>1</v>
      </c>
      <c r="T505" s="19" t="str">
        <f>IF(מרקובחצי[[#This Row],[CycleNumber]]&gt;1,IF(AND(Q504=1,מרקובחצי[[#This Row],[עד ועד]]&gt;31),1,""),"")</f>
        <v/>
      </c>
      <c r="U505" s="19" t="str">
        <f>IF(מרקובחצי[[#This Row],[CycleNumber]]&gt;1,IF(AND(R504=1,מרקובחצי[[#This Row],[עד ועד]]&lt;29),1,IF(AND(U504=1,NOT(OR(מרקובחצי[[#This Row],[עד ועד]]&lt;J504,מרקובחצי[[#This Row],[עד ועד]]&gt;K504))),1,"")),"")</f>
        <v/>
      </c>
      <c r="V505" s="19" t="str">
        <f>IF(מרקובחצי[[#This Row],[CycleNumber]]&gt;1,IF(AND(SUM(R504:T504)=1,מרקובחצי[[#This Row],[עד ועד]]&gt;28,מרקובחצי[[#This Row],[עד ועד]]&lt;32),1,IF(OR(S504=1,AND(R504=1,מרקובחצי[[#This Row],[עד ועד]]&gt;28),AND(T504=1,מרקובחצי[[#This Row],[עד ועד]]&lt;32)),1,IF(AND(V504=1,NOT(OR(מרקובחצי[[#This Row],[עד ועד]]&lt;J504,מרקובחצי[[#This Row],[עד ועד]]&gt;K504))),1,""))),"")</f>
        <v/>
      </c>
      <c r="W505" s="19" t="str">
        <f>IF(מרקובחצי[[#This Row],[CycleNumber]]&gt;1,IF(AND(T504=1,מרקובחצי[[#This Row],[עד ועד]]&gt;31),1,IF(AND(W504=1,NOT(OR(מרקובחצי[[#This Row],[עד ועד]]&lt;J504,מרקובחצי[[#This Row],[עד ועד]]&gt;K504))),1,"")),"")</f>
        <v/>
      </c>
      <c r="X505" s="19" t="str">
        <f>IF(AND(מרקובחצי[[#This Row],[CycleNumber]]&lt;$B506,SUM(מרקובחצי[[#This Row],[11]],R506)=2),1,"")</f>
        <v/>
      </c>
      <c r="Y505" s="19" t="str">
        <f>IF(AND(מרקובחצי[[#This Row],[CycleNumber]]&lt;$B506,SUM(מרקובחצי[[#This Row],[11]],S506)=2),1,"")</f>
        <v/>
      </c>
      <c r="Z505" s="19" t="str">
        <f>IF(AND(מרקובחצי[[#This Row],[CycleNumber]]&lt;$B506,SUM(מרקובחצי[[#This Row],[13]],S506)=2),1,"")</f>
        <v/>
      </c>
      <c r="AA505" s="19" t="str">
        <f>IF(AND(מרקובחצי[[#This Row],[CycleNumber]]&lt;$B506,SUM(מרקובחצי[[#This Row],[13]],T506)=2),1,"")</f>
        <v/>
      </c>
      <c r="AB505" s="19" t="str">
        <f>IF(AND(מרקובחצי[[#This Row],[CycleNumber]]&lt;$B506,SUM(מרקובחצי[[#This Row],[21]],U506)=2),1,"")</f>
        <v/>
      </c>
      <c r="AC505" s="19" t="str">
        <f>IF(AND(מרקובחצי[[#This Row],[CycleNumber]]&lt;$B506,SUM(מרקובחצי[[#This Row],[21]],V506)=2),1,"")</f>
        <v/>
      </c>
      <c r="AD505" s="19" t="str">
        <f>IF(AND(מרקובחצי[[#This Row],[CycleNumber]]&lt;$B506,SUM(מרקובחצי[[#This Row],[23]],V506)=2),1,"")</f>
        <v/>
      </c>
      <c r="AE505" s="19" t="str">
        <f>IF(AND(מרקובחצי[[#This Row],[CycleNumber]]&lt;$B506,SUM(מרקובחצי[[#This Row],[23]],W506)=2),1,"")</f>
        <v/>
      </c>
      <c r="AF505" s="19" t="str">
        <f>IF(AND(מרקובחצי[[#This Row],[CycleNumber]]&lt;$B506,SUM(מרקובחצי[[#This Row],[31]],O506)=2),1,"")</f>
        <v/>
      </c>
      <c r="AG505" s="19" t="str">
        <f>IF(AND(מרקובחצי[[#This Row],[CycleNumber]]&lt;$B506,SUM(מרקובחצי[[#This Row],[31]],P506)=2),1,"")</f>
        <v/>
      </c>
      <c r="AH505" s="19" t="str">
        <f>IF(AND(מרקובחצי[[#This Row],[CycleNumber]]&lt;$B506,SUM(מרקובחצי[[#This Row],[31]],Q506)=2),1,"")</f>
        <v/>
      </c>
      <c r="AI505" s="19" t="str">
        <f>IF(AND(מרקובחצי[[#This Row],[CycleNumber]]&lt;$B506,SUM(U505:U506)=2),1,"")</f>
        <v/>
      </c>
      <c r="AJ505" s="19" t="str">
        <f>IF(AND(מרקובחצי[[#This Row],[CycleNumber]]&lt;$B506,SUM(מרקובחצי[[#This Row],[32]],O506)=2),1,"")</f>
        <v/>
      </c>
      <c r="AK505" s="19" t="str">
        <f>IF(AND(מרקובחצי[[#This Row],[CycleNumber]]&lt;$B506,SUM(מרקובחצי[[#This Row],[32]],P506)=2),1,"")</f>
        <v/>
      </c>
      <c r="AL505" s="19" t="str">
        <f>IF(AND(מרקובחצי[[#This Row],[CycleNumber]]&lt;$B506,SUM(מרקובחצי[[#This Row],[32]],Q506)=2),1,"")</f>
        <v/>
      </c>
      <c r="AM505" s="19" t="str">
        <f>IF(AND(מרקובחצי[[#This Row],[CycleNumber]]&lt;$B506,SUM(V505:V506)=2),1,"")</f>
        <v/>
      </c>
      <c r="AN505" s="19" t="str">
        <f>IF(AND(מרקובחצי[[#This Row],[CycleNumber]]&lt;$B506,SUM(מרקובחצי[[#This Row],[33]],O506)=2),1,"")</f>
        <v/>
      </c>
      <c r="AO505" s="19" t="str">
        <f>IF(AND(מרקובחצי[[#This Row],[CycleNumber]]&lt;$B506,SUM(מרקובחצי[[#This Row],[33]],P506)=2),1,"")</f>
        <v/>
      </c>
      <c r="AP505" s="19" t="str">
        <f>IF(AND(מרקובחצי[[#This Row],[CycleNumber]]&lt;$B506,SUM(מרקובחצי[[#This Row],[33]],Q506)=2),1,"")</f>
        <v/>
      </c>
      <c r="AQ505" s="19" t="str">
        <f>IF(AND(מרקובחצי[[#This Row],[CycleNumber]]&lt;$B506,SUM(W505:W506)=2),1,"")</f>
        <v/>
      </c>
      <c r="AR505" s="19" t="str">
        <f>IF(AND(מרקובחצי[[#This Row],[CycleNumber]]&lt;$B506,SUM(מרקובחצי[[#This Row],[12]],S506)=2),1,"")</f>
        <v/>
      </c>
      <c r="AS505" s="19">
        <f>IF(AND(מרקובחצי[[#This Row],[CycleNumber]]&lt;$B506,SUM(מרקובחצי[[#This Row],[22]],V506)=2),1,"")</f>
        <v>1</v>
      </c>
      <c r="AT505" s="21">
        <f>SUM(מרקובחצי[[#This Row],[11]:[33]])</f>
        <v>1</v>
      </c>
    </row>
    <row r="506" spans="1:46" ht="15.6" x14ac:dyDescent="0.25">
      <c r="A506" s="19" t="s">
        <v>52</v>
      </c>
      <c r="B506" s="19">
        <v>10</v>
      </c>
      <c r="C506">
        <v>28</v>
      </c>
      <c r="D506" s="19">
        <f>מרקובחצי[[#This Row],[LengthofCycle]]+1</f>
        <v>29</v>
      </c>
      <c r="E506" t="str">
        <f>IF(IFERROR(LOOKUP(מרקובחצי[[#This Row],[ClientID]],קביעויות[הפלגה]),FALSE)=מרקובחצי[[#This Row],[ClientID]],1,"")</f>
        <v/>
      </c>
      <c r="F506" t="str">
        <f>IF(IFERROR(LOOKUP(מרקובחצי[[#This Row],[ClientID]],סוגחציקבוע[S31]),FALSE)=מרקובחצי[[#This Row],[ClientID]],1,"")</f>
        <v/>
      </c>
      <c r="G506" t="str">
        <f>IF(IFERROR(LOOKUP(מרקובחצי[[#This Row],[ClientID]],סוגחציקבוע[S32]),FALSE)=מרקובחצי[[#This Row],[ClientID]],1,"")</f>
        <v/>
      </c>
      <c r="H506" t="str">
        <f>IF(IFERROR(LOOKUP(מרקובחצי[[#This Row],[ClientID]],סוגחציקבוע[S33]),FALSE)=מרקובחצי[[#This Row],[ClientID]],1,"")</f>
        <v/>
      </c>
      <c r="I506">
        <f>IF(IFERROR(LOOKUP(מרקובחצי[[#This Row],[ClientID]],סוגחציקבוע[S32&amp;33]),FALSE)=מרקובחצי[[#This Row],[ClientID]],1,"")</f>
        <v>1</v>
      </c>
      <c r="J506" s="19">
        <f>IF(SUM(מרקובחצי[[#This Row],[11]:[13]])=1,מרקובחצי[[#This Row],[עד ועד]],IF(SUM(R505:T506)=1,IF(מרקובחצי[[#This Row],[עד ועד]]&lt;J505,מרקובחצי[[#This Row],[עד ועד]],J505),J505))</f>
        <v>29</v>
      </c>
      <c r="K506" s="19">
        <f>IF(SUM(מרקובחצי[[#This Row],[11]:[13]])=1,מרקובחצי[[#This Row],[עד ועד]],IF(SUM(R505:T506)=1,IF(מרקובחצי[[#This Row],[עד ועד]]&gt;K505,מרקובחצי[[#This Row],[עד ועד]],K505),K505))</f>
        <v>37</v>
      </c>
      <c r="L506" s="19">
        <f>IF(AND(SUM(מרקובחצי[[#This Row],[31]:[33]])=1,SUM(U505:W505)=0),מרקובחצי[[#This Row],[מקס]]-מרקובחצי[[#This Row],[מינ]],"")</f>
        <v>8</v>
      </c>
      <c r="M50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06" s="19" t="str">
        <f t="shared" si="7"/>
        <v>S22</v>
      </c>
      <c r="O506" s="19" t="str">
        <f>IF(מרקובחצי[[#This Row],[קבעה הפלגה?]]=1,"",IF(AND(מרקובחצי[[#This Row],[עד ועד]]&lt;29,OR(מרקובחצי[[#This Row],[CycleNumber]]=1,AND(U505=1,OR(מרקובחצי[[#This Row],[עד ועד]]&lt;J505,מרקובחצי[[#This Row],[עד ועד]]&gt;K505)),AND(V505=1,מרקובחצי[[#This Row],[עד ועד]]&lt;J505),W505=1)),1,""))</f>
        <v/>
      </c>
      <c r="P506" s="19" t="str">
        <f>IF(מרקובחצי[[#This Row],[קבעה הפלגה?]]=1,"",IF(AND(מרקובחצי[[#This Row],[עד ועד]]&gt;28,מרקובחצי[[#This Row],[עד ועד]]&lt;32,OR(מרקובחצי[[#This Row],[CycleNumber]]=1,AND(U505=1),AND(V505=1,OR(מרקובחצי[[#This Row],[עד ועד]]&lt;J505,מרקובחצי[[#This Row],[עד ועד]]&gt;K505)),W505=1)),1,""))</f>
        <v/>
      </c>
      <c r="Q506" s="19" t="str">
        <f>IF(מרקובחצי[[#This Row],[קבעה הפלגה?]]=1,"",IF(AND(מרקובחצי[[#This Row],[עד ועד]]&gt;31,OR(מרקובחצי[[#This Row],[CycleNumber]]=1,AND(U505=1),AND(V505=1,מרקובחצי[[#This Row],[עד ועד]]&gt;K505),AND(W505=1,OR(מרקובחצי[[#This Row],[עד ועד]]&gt;K505,מרקובחצי[[#This Row],[עד ועד]]&lt;J505)))),1,""))</f>
        <v/>
      </c>
      <c r="R506" s="19" t="str">
        <f>IF(מרקובחצי[[#This Row],[CycleNumber]]&gt;1,IF(AND(O505=1,מרקובחצי[[#This Row],[עד ועד]]&lt;29),1,""),"")</f>
        <v/>
      </c>
      <c r="S506" s="19" t="str">
        <f>IF(מרקובחצי[[#This Row],[CycleNumber]]&gt;1,IF(OR(AND(O505=1,מרקובחצי[[#This Row],[עד ועד]]&gt;28),AND(P505=1),AND(Q505=1,מרקובחצי[[#This Row],[עד ועד]]&lt;32)),1,""),"")</f>
        <v/>
      </c>
      <c r="T506" s="19" t="str">
        <f>IF(מרקובחצי[[#This Row],[CycleNumber]]&gt;1,IF(AND(Q505=1,מרקובחצי[[#This Row],[עד ועד]]&gt;31),1,""),"")</f>
        <v/>
      </c>
      <c r="U506" s="19" t="str">
        <f>IF(מרקובחצי[[#This Row],[CycleNumber]]&gt;1,IF(AND(R505=1,מרקובחצי[[#This Row],[עד ועד]]&lt;29),1,IF(AND(U505=1,NOT(OR(מרקובחצי[[#This Row],[עד ועד]]&lt;J505,מרקובחצי[[#This Row],[עד ועד]]&gt;K505))),1,"")),"")</f>
        <v/>
      </c>
      <c r="V506" s="19">
        <f>IF(מרקובחצי[[#This Row],[CycleNumber]]&gt;1,IF(AND(SUM(R505:T505)=1,מרקובחצי[[#This Row],[עד ועד]]&gt;28,מרקובחצי[[#This Row],[עד ועד]]&lt;32),1,IF(OR(S505=1,AND(R505=1,מרקובחצי[[#This Row],[עד ועד]]&gt;28),AND(T505=1,מרקובחצי[[#This Row],[עד ועד]]&lt;32)),1,IF(AND(V505=1,NOT(OR(מרקובחצי[[#This Row],[עד ועד]]&lt;J505,מרקובחצי[[#This Row],[עד ועד]]&gt;K505))),1,""))),"")</f>
        <v>1</v>
      </c>
      <c r="W506" s="19" t="str">
        <f>IF(מרקובחצי[[#This Row],[CycleNumber]]&gt;1,IF(AND(T505=1,מרקובחצי[[#This Row],[עד ועד]]&gt;31),1,IF(AND(W505=1,NOT(OR(מרקובחצי[[#This Row],[עד ועד]]&lt;J505,מרקובחצי[[#This Row],[עד ועד]]&gt;K505))),1,"")),"")</f>
        <v/>
      </c>
      <c r="X506" s="19" t="str">
        <f>IF(AND(מרקובחצי[[#This Row],[CycleNumber]]&lt;$B507,SUM(מרקובחצי[[#This Row],[11]],R507)=2),1,"")</f>
        <v/>
      </c>
      <c r="Y506" s="19" t="str">
        <f>IF(AND(מרקובחצי[[#This Row],[CycleNumber]]&lt;$B507,SUM(מרקובחצי[[#This Row],[11]],S507)=2),1,"")</f>
        <v/>
      </c>
      <c r="Z506" s="19" t="str">
        <f>IF(AND(מרקובחצי[[#This Row],[CycleNumber]]&lt;$B507,SUM(מרקובחצי[[#This Row],[13]],S507)=2),1,"")</f>
        <v/>
      </c>
      <c r="AA506" s="19" t="str">
        <f>IF(AND(מרקובחצי[[#This Row],[CycleNumber]]&lt;$B507,SUM(מרקובחצי[[#This Row],[13]],T507)=2),1,"")</f>
        <v/>
      </c>
      <c r="AB506" s="19" t="str">
        <f>IF(AND(מרקובחצי[[#This Row],[CycleNumber]]&lt;$B507,SUM(מרקובחצי[[#This Row],[21]],U507)=2),1,"")</f>
        <v/>
      </c>
      <c r="AC506" s="19" t="str">
        <f>IF(AND(מרקובחצי[[#This Row],[CycleNumber]]&lt;$B507,SUM(מרקובחצי[[#This Row],[21]],V507)=2),1,"")</f>
        <v/>
      </c>
      <c r="AD506" s="19" t="str">
        <f>IF(AND(מרקובחצי[[#This Row],[CycleNumber]]&lt;$B507,SUM(מרקובחצי[[#This Row],[23]],V507)=2),1,"")</f>
        <v/>
      </c>
      <c r="AE506" s="19" t="str">
        <f>IF(AND(מרקובחצי[[#This Row],[CycleNumber]]&lt;$B507,SUM(מרקובחצי[[#This Row],[23]],W507)=2),1,"")</f>
        <v/>
      </c>
      <c r="AF506" s="19" t="str">
        <f>IF(AND(מרקובחצי[[#This Row],[CycleNumber]]&lt;$B507,SUM(מרקובחצי[[#This Row],[31]],O507)=2),1,"")</f>
        <v/>
      </c>
      <c r="AG506" s="19" t="str">
        <f>IF(AND(מרקובחצי[[#This Row],[CycleNumber]]&lt;$B507,SUM(מרקובחצי[[#This Row],[31]],P507)=2),1,"")</f>
        <v/>
      </c>
      <c r="AH506" s="19" t="str">
        <f>IF(AND(מרקובחצי[[#This Row],[CycleNumber]]&lt;$B507,SUM(מרקובחצי[[#This Row],[31]],Q507)=2),1,"")</f>
        <v/>
      </c>
      <c r="AI506" s="19" t="str">
        <f>IF(AND(מרקובחצי[[#This Row],[CycleNumber]]&lt;$B507,SUM(U506:U507)=2),1,"")</f>
        <v/>
      </c>
      <c r="AJ506" s="19" t="str">
        <f>IF(AND(מרקובחצי[[#This Row],[CycleNumber]]&lt;$B507,SUM(מרקובחצי[[#This Row],[32]],O507)=2),1,"")</f>
        <v/>
      </c>
      <c r="AK506" s="19" t="str">
        <f>IF(AND(מרקובחצי[[#This Row],[CycleNumber]]&lt;$B507,SUM(מרקובחצי[[#This Row],[32]],P507)=2),1,"")</f>
        <v/>
      </c>
      <c r="AL506" s="19" t="str">
        <f>IF(AND(מרקובחצי[[#This Row],[CycleNumber]]&lt;$B507,SUM(מרקובחצי[[#This Row],[32]],Q507)=2),1,"")</f>
        <v/>
      </c>
      <c r="AM506" s="19">
        <f>IF(AND(מרקובחצי[[#This Row],[CycleNumber]]&lt;$B507,SUM(V506:V507)=2),1,"")</f>
        <v>1</v>
      </c>
      <c r="AN506" s="19" t="str">
        <f>IF(AND(מרקובחצי[[#This Row],[CycleNumber]]&lt;$B507,SUM(מרקובחצי[[#This Row],[33]],O507)=2),1,"")</f>
        <v/>
      </c>
      <c r="AO506" s="19" t="str">
        <f>IF(AND(מרקובחצי[[#This Row],[CycleNumber]]&lt;$B507,SUM(מרקובחצי[[#This Row],[33]],P507)=2),1,"")</f>
        <v/>
      </c>
      <c r="AP506" s="19" t="str">
        <f>IF(AND(מרקובחצי[[#This Row],[CycleNumber]]&lt;$B507,SUM(מרקובחצי[[#This Row],[33]],Q507)=2),1,"")</f>
        <v/>
      </c>
      <c r="AQ506" s="19" t="str">
        <f>IF(AND(מרקובחצי[[#This Row],[CycleNumber]]&lt;$B507,SUM(W506:W507)=2),1,"")</f>
        <v/>
      </c>
      <c r="AR506" s="19" t="str">
        <f>IF(AND(מרקובחצי[[#This Row],[CycleNumber]]&lt;$B507,SUM(מרקובחצי[[#This Row],[12]],S507)=2),1,"")</f>
        <v/>
      </c>
      <c r="AS506" s="19" t="str">
        <f>IF(AND(מרקובחצי[[#This Row],[CycleNumber]]&lt;$B507,SUM(מרקובחצי[[#This Row],[22]],V507)=2),1,"")</f>
        <v/>
      </c>
      <c r="AT506" s="21">
        <f>SUM(מרקובחצי[[#This Row],[11]:[33]])</f>
        <v>1</v>
      </c>
    </row>
    <row r="507" spans="1:46" ht="15.6" x14ac:dyDescent="0.25">
      <c r="A507" s="19" t="s">
        <v>52</v>
      </c>
      <c r="B507" s="19">
        <v>11</v>
      </c>
      <c r="C507">
        <v>32</v>
      </c>
      <c r="D507" s="19">
        <f>מרקובחצי[[#This Row],[LengthofCycle]]+1</f>
        <v>33</v>
      </c>
      <c r="E507" t="str">
        <f>IF(IFERROR(LOOKUP(מרקובחצי[[#This Row],[ClientID]],קביעויות[הפלגה]),FALSE)=מרקובחצי[[#This Row],[ClientID]],1,"")</f>
        <v/>
      </c>
      <c r="F507" t="str">
        <f>IF(IFERROR(LOOKUP(מרקובחצי[[#This Row],[ClientID]],סוגחציקבוע[S31]),FALSE)=מרקובחצי[[#This Row],[ClientID]],1,"")</f>
        <v/>
      </c>
      <c r="G507" t="str">
        <f>IF(IFERROR(LOOKUP(מרקובחצי[[#This Row],[ClientID]],סוגחציקבוע[S32]),FALSE)=מרקובחצי[[#This Row],[ClientID]],1,"")</f>
        <v/>
      </c>
      <c r="H507" t="str">
        <f>IF(IFERROR(LOOKUP(מרקובחצי[[#This Row],[ClientID]],סוגחציקבוע[S33]),FALSE)=מרקובחצי[[#This Row],[ClientID]],1,"")</f>
        <v/>
      </c>
      <c r="I507">
        <f>IF(IFERROR(LOOKUP(מרקובחצי[[#This Row],[ClientID]],סוגחציקבוע[S32&amp;33]),FALSE)=מרקובחצי[[#This Row],[ClientID]],1,"")</f>
        <v>1</v>
      </c>
      <c r="J507" s="19">
        <f>IF(SUM(מרקובחצי[[#This Row],[11]:[13]])=1,מרקובחצי[[#This Row],[עד ועד]],IF(SUM(R506:T507)=1,IF(מרקובחצי[[#This Row],[עד ועד]]&lt;J506,מרקובחצי[[#This Row],[עד ועד]],J506),J506))</f>
        <v>29</v>
      </c>
      <c r="K507" s="19">
        <f>IF(SUM(מרקובחצי[[#This Row],[11]:[13]])=1,מרקובחצי[[#This Row],[עד ועד]],IF(SUM(R506:T507)=1,IF(מרקובחצי[[#This Row],[עד ועד]]&gt;K506,מרקובחצי[[#This Row],[עד ועד]],K506),K506))</f>
        <v>37</v>
      </c>
      <c r="L507" s="19" t="str">
        <f>IF(AND(SUM(מרקובחצי[[#This Row],[31]:[33]])=1,SUM(U506:W506)=0),מרקובחצי[[#This Row],[מקס]]-מרקובחצי[[#This Row],[מינ]],"")</f>
        <v/>
      </c>
      <c r="M50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07" s="19" t="str">
        <f t="shared" si="7"/>
        <v>S32</v>
      </c>
      <c r="O507" s="19" t="str">
        <f>IF(מרקובחצי[[#This Row],[קבעה הפלגה?]]=1,"",IF(AND(מרקובחצי[[#This Row],[עד ועד]]&lt;29,OR(מרקובחצי[[#This Row],[CycleNumber]]=1,AND(U506=1,OR(מרקובחצי[[#This Row],[עד ועד]]&lt;J506,מרקובחצי[[#This Row],[עד ועד]]&gt;K506)),AND(V506=1,מרקובחצי[[#This Row],[עד ועד]]&lt;J506),W506=1)),1,""))</f>
        <v/>
      </c>
      <c r="P507" s="19" t="str">
        <f>IF(מרקובחצי[[#This Row],[קבעה הפלגה?]]=1,"",IF(AND(מרקובחצי[[#This Row],[עד ועד]]&gt;28,מרקובחצי[[#This Row],[עד ועד]]&lt;32,OR(מרקובחצי[[#This Row],[CycleNumber]]=1,AND(U506=1),AND(V506=1,OR(מרקובחצי[[#This Row],[עד ועד]]&lt;J506,מרקובחצי[[#This Row],[עד ועד]]&gt;K506)),W506=1)),1,""))</f>
        <v/>
      </c>
      <c r="Q507" s="19" t="str">
        <f>IF(מרקובחצי[[#This Row],[קבעה הפלגה?]]=1,"",IF(AND(מרקובחצי[[#This Row],[עד ועד]]&gt;31,OR(מרקובחצי[[#This Row],[CycleNumber]]=1,AND(U506=1),AND(V506=1,מרקובחצי[[#This Row],[עד ועד]]&gt;K506),AND(W506=1,OR(מרקובחצי[[#This Row],[עד ועד]]&gt;K506,מרקובחצי[[#This Row],[עד ועד]]&lt;J506)))),1,""))</f>
        <v/>
      </c>
      <c r="R507" s="19" t="str">
        <f>IF(מרקובחצי[[#This Row],[CycleNumber]]&gt;1,IF(AND(O506=1,מרקובחצי[[#This Row],[עד ועד]]&lt;29),1,""),"")</f>
        <v/>
      </c>
      <c r="S507" s="19" t="str">
        <f>IF(מרקובחצי[[#This Row],[CycleNumber]]&gt;1,IF(OR(AND(O506=1,מרקובחצי[[#This Row],[עד ועד]]&gt;28),AND(P506=1),AND(Q506=1,מרקובחצי[[#This Row],[עד ועד]]&lt;32)),1,""),"")</f>
        <v/>
      </c>
      <c r="T507" s="19" t="str">
        <f>IF(מרקובחצי[[#This Row],[CycleNumber]]&gt;1,IF(AND(Q506=1,מרקובחצי[[#This Row],[עד ועד]]&gt;31),1,""),"")</f>
        <v/>
      </c>
      <c r="U507" s="19" t="str">
        <f>IF(מרקובחצי[[#This Row],[CycleNumber]]&gt;1,IF(AND(R506=1,מרקובחצי[[#This Row],[עד ועד]]&lt;29),1,IF(AND(U506=1,NOT(OR(מרקובחצי[[#This Row],[עד ועד]]&lt;J506,מרקובחצי[[#This Row],[עד ועד]]&gt;K506))),1,"")),"")</f>
        <v/>
      </c>
      <c r="V507" s="19">
        <f>IF(מרקובחצי[[#This Row],[CycleNumber]]&gt;1,IF(AND(SUM(R506:T506)=1,מרקובחצי[[#This Row],[עד ועד]]&gt;28,מרקובחצי[[#This Row],[עד ועד]]&lt;32),1,IF(OR(S506=1,AND(R506=1,מרקובחצי[[#This Row],[עד ועד]]&gt;28),AND(T506=1,מרקובחצי[[#This Row],[עד ועד]]&lt;32)),1,IF(AND(V506=1,NOT(OR(מרקובחצי[[#This Row],[עד ועד]]&lt;J506,מרקובחצי[[#This Row],[עד ועד]]&gt;K506))),1,""))),"")</f>
        <v>1</v>
      </c>
      <c r="W507" s="19" t="str">
        <f>IF(מרקובחצי[[#This Row],[CycleNumber]]&gt;1,IF(AND(T506=1,מרקובחצי[[#This Row],[עד ועד]]&gt;31),1,IF(AND(W506=1,NOT(OR(מרקובחצי[[#This Row],[עד ועד]]&lt;J506,מרקובחצי[[#This Row],[עד ועד]]&gt;K506))),1,"")),"")</f>
        <v/>
      </c>
      <c r="X507" s="19" t="str">
        <f>IF(AND(מרקובחצי[[#This Row],[CycleNumber]]&lt;$B508,SUM(מרקובחצי[[#This Row],[11]],R508)=2),1,"")</f>
        <v/>
      </c>
      <c r="Y507" s="19" t="str">
        <f>IF(AND(מרקובחצי[[#This Row],[CycleNumber]]&lt;$B508,SUM(מרקובחצי[[#This Row],[11]],S508)=2),1,"")</f>
        <v/>
      </c>
      <c r="Z507" s="19" t="str">
        <f>IF(AND(מרקובחצי[[#This Row],[CycleNumber]]&lt;$B508,SUM(מרקובחצי[[#This Row],[13]],S508)=2),1,"")</f>
        <v/>
      </c>
      <c r="AA507" s="19" t="str">
        <f>IF(AND(מרקובחצי[[#This Row],[CycleNumber]]&lt;$B508,SUM(מרקובחצי[[#This Row],[13]],T508)=2),1,"")</f>
        <v/>
      </c>
      <c r="AB507" s="19" t="str">
        <f>IF(AND(מרקובחצי[[#This Row],[CycleNumber]]&lt;$B508,SUM(מרקובחצי[[#This Row],[21]],U508)=2),1,"")</f>
        <v/>
      </c>
      <c r="AC507" s="19" t="str">
        <f>IF(AND(מרקובחצי[[#This Row],[CycleNumber]]&lt;$B508,SUM(מרקובחצי[[#This Row],[21]],V508)=2),1,"")</f>
        <v/>
      </c>
      <c r="AD507" s="19" t="str">
        <f>IF(AND(מרקובחצי[[#This Row],[CycleNumber]]&lt;$B508,SUM(מרקובחצי[[#This Row],[23]],V508)=2),1,"")</f>
        <v/>
      </c>
      <c r="AE507" s="19" t="str">
        <f>IF(AND(מרקובחצי[[#This Row],[CycleNumber]]&lt;$B508,SUM(מרקובחצי[[#This Row],[23]],W508)=2),1,"")</f>
        <v/>
      </c>
      <c r="AF507" s="19" t="str">
        <f>IF(AND(מרקובחצי[[#This Row],[CycleNumber]]&lt;$B508,SUM(מרקובחצי[[#This Row],[31]],O508)=2),1,"")</f>
        <v/>
      </c>
      <c r="AG507" s="19" t="str">
        <f>IF(AND(מרקובחצי[[#This Row],[CycleNumber]]&lt;$B508,SUM(מרקובחצי[[#This Row],[31]],P508)=2),1,"")</f>
        <v/>
      </c>
      <c r="AH507" s="19" t="str">
        <f>IF(AND(מרקובחצי[[#This Row],[CycleNumber]]&lt;$B508,SUM(מרקובחצי[[#This Row],[31]],Q508)=2),1,"")</f>
        <v/>
      </c>
      <c r="AI507" s="19" t="str">
        <f>IF(AND(מרקובחצי[[#This Row],[CycleNumber]]&lt;$B508,SUM(U507:U508)=2),1,"")</f>
        <v/>
      </c>
      <c r="AJ507" s="19" t="str">
        <f>IF(AND(מרקובחצי[[#This Row],[CycleNumber]]&lt;$B508,SUM(מרקובחצי[[#This Row],[32]],O508)=2),1,"")</f>
        <v/>
      </c>
      <c r="AK507" s="19" t="str">
        <f>IF(AND(מרקובחצי[[#This Row],[CycleNumber]]&lt;$B508,SUM(מרקובחצי[[#This Row],[32]],P508)=2),1,"")</f>
        <v/>
      </c>
      <c r="AL507" s="19" t="str">
        <f>IF(AND(מרקובחצי[[#This Row],[CycleNumber]]&lt;$B508,SUM(מרקובחצי[[#This Row],[32]],Q508)=2),1,"")</f>
        <v/>
      </c>
      <c r="AM507" s="19">
        <f>IF(AND(מרקובחצי[[#This Row],[CycleNumber]]&lt;$B508,SUM(V507:V508)=2),1,"")</f>
        <v>1</v>
      </c>
      <c r="AN507" s="19" t="str">
        <f>IF(AND(מרקובחצי[[#This Row],[CycleNumber]]&lt;$B508,SUM(מרקובחצי[[#This Row],[33]],O508)=2),1,"")</f>
        <v/>
      </c>
      <c r="AO507" s="19" t="str">
        <f>IF(AND(מרקובחצי[[#This Row],[CycleNumber]]&lt;$B508,SUM(מרקובחצי[[#This Row],[33]],P508)=2),1,"")</f>
        <v/>
      </c>
      <c r="AP507" s="19" t="str">
        <f>IF(AND(מרקובחצי[[#This Row],[CycleNumber]]&lt;$B508,SUM(מרקובחצי[[#This Row],[33]],Q508)=2),1,"")</f>
        <v/>
      </c>
      <c r="AQ507" s="19" t="str">
        <f>IF(AND(מרקובחצי[[#This Row],[CycleNumber]]&lt;$B508,SUM(W507:W508)=2),1,"")</f>
        <v/>
      </c>
      <c r="AR507" s="19" t="str">
        <f>IF(AND(מרקובחצי[[#This Row],[CycleNumber]]&lt;$B508,SUM(מרקובחצי[[#This Row],[12]],S508)=2),1,"")</f>
        <v/>
      </c>
      <c r="AS507" s="19" t="str">
        <f>IF(AND(מרקובחצי[[#This Row],[CycleNumber]]&lt;$B508,SUM(מרקובחצי[[#This Row],[22]],V508)=2),1,"")</f>
        <v/>
      </c>
      <c r="AT507" s="21">
        <f>SUM(מרקובחצי[[#This Row],[11]:[33]])</f>
        <v>1</v>
      </c>
    </row>
    <row r="508" spans="1:46" ht="15.6" x14ac:dyDescent="0.25">
      <c r="A508" s="19" t="s">
        <v>52</v>
      </c>
      <c r="B508" s="19">
        <v>12</v>
      </c>
      <c r="C508">
        <v>30</v>
      </c>
      <c r="D508" s="19">
        <f>מרקובחצי[[#This Row],[LengthofCycle]]+1</f>
        <v>31</v>
      </c>
      <c r="E508" t="str">
        <f>IF(IFERROR(LOOKUP(מרקובחצי[[#This Row],[ClientID]],קביעויות[הפלגה]),FALSE)=מרקובחצי[[#This Row],[ClientID]],1,"")</f>
        <v/>
      </c>
      <c r="F508" t="str">
        <f>IF(IFERROR(LOOKUP(מרקובחצי[[#This Row],[ClientID]],סוגחציקבוע[S31]),FALSE)=מרקובחצי[[#This Row],[ClientID]],1,"")</f>
        <v/>
      </c>
      <c r="G508" t="str">
        <f>IF(IFERROR(LOOKUP(מרקובחצי[[#This Row],[ClientID]],סוגחציקבוע[S32]),FALSE)=מרקובחצי[[#This Row],[ClientID]],1,"")</f>
        <v/>
      </c>
      <c r="H508" t="str">
        <f>IF(IFERROR(LOOKUP(מרקובחצי[[#This Row],[ClientID]],סוגחציקבוע[S33]),FALSE)=מרקובחצי[[#This Row],[ClientID]],1,"")</f>
        <v/>
      </c>
      <c r="I508">
        <f>IF(IFERROR(LOOKUP(מרקובחצי[[#This Row],[ClientID]],סוגחציקבוע[S32&amp;33]),FALSE)=מרקובחצי[[#This Row],[ClientID]],1,"")</f>
        <v>1</v>
      </c>
      <c r="J508" s="19">
        <f>IF(SUM(מרקובחצי[[#This Row],[11]:[13]])=1,מרקובחצי[[#This Row],[עד ועד]],IF(SUM(R507:T508)=1,IF(מרקובחצי[[#This Row],[עד ועד]]&lt;J507,מרקובחצי[[#This Row],[עד ועד]],J507),J507))</f>
        <v>29</v>
      </c>
      <c r="K508" s="19">
        <f>IF(SUM(מרקובחצי[[#This Row],[11]:[13]])=1,מרקובחצי[[#This Row],[עד ועד]],IF(SUM(R507:T508)=1,IF(מרקובחצי[[#This Row],[עד ועד]]&gt;K507,מרקובחצי[[#This Row],[עד ועד]],K507),K507))</f>
        <v>37</v>
      </c>
      <c r="L508" s="19" t="str">
        <f>IF(AND(SUM(מרקובחצי[[#This Row],[31]:[33]])=1,SUM(U507:W507)=0),מרקובחצי[[#This Row],[מקס]]-מרקובחצי[[#This Row],[מינ]],"")</f>
        <v/>
      </c>
      <c r="M50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08" s="19" t="str">
        <f t="shared" si="7"/>
        <v>S32</v>
      </c>
      <c r="O508" s="19" t="str">
        <f>IF(מרקובחצי[[#This Row],[קבעה הפלגה?]]=1,"",IF(AND(מרקובחצי[[#This Row],[עד ועד]]&lt;29,OR(מרקובחצי[[#This Row],[CycleNumber]]=1,AND(U507=1,OR(מרקובחצי[[#This Row],[עד ועד]]&lt;J507,מרקובחצי[[#This Row],[עד ועד]]&gt;K507)),AND(V507=1,מרקובחצי[[#This Row],[עד ועד]]&lt;J507),W507=1)),1,""))</f>
        <v/>
      </c>
      <c r="P508" s="19" t="str">
        <f>IF(מרקובחצי[[#This Row],[קבעה הפלגה?]]=1,"",IF(AND(מרקובחצי[[#This Row],[עד ועד]]&gt;28,מרקובחצי[[#This Row],[עד ועד]]&lt;32,OR(מרקובחצי[[#This Row],[CycleNumber]]=1,AND(U507=1),AND(V507=1,OR(מרקובחצי[[#This Row],[עד ועד]]&lt;J507,מרקובחצי[[#This Row],[עד ועד]]&gt;K507)),W507=1)),1,""))</f>
        <v/>
      </c>
      <c r="Q508" s="19" t="str">
        <f>IF(מרקובחצי[[#This Row],[קבעה הפלגה?]]=1,"",IF(AND(מרקובחצי[[#This Row],[עד ועד]]&gt;31,OR(מרקובחצי[[#This Row],[CycleNumber]]=1,AND(U507=1),AND(V507=1,מרקובחצי[[#This Row],[עד ועד]]&gt;K507),AND(W507=1,OR(מרקובחצי[[#This Row],[עד ועד]]&gt;K507,מרקובחצי[[#This Row],[עד ועד]]&lt;J507)))),1,""))</f>
        <v/>
      </c>
      <c r="R508" s="19" t="str">
        <f>IF(מרקובחצי[[#This Row],[CycleNumber]]&gt;1,IF(AND(O507=1,מרקובחצי[[#This Row],[עד ועד]]&lt;29),1,""),"")</f>
        <v/>
      </c>
      <c r="S508" s="19" t="str">
        <f>IF(מרקובחצי[[#This Row],[CycleNumber]]&gt;1,IF(OR(AND(O507=1,מרקובחצי[[#This Row],[עד ועד]]&gt;28),AND(P507=1),AND(Q507=1,מרקובחצי[[#This Row],[עד ועד]]&lt;32)),1,""),"")</f>
        <v/>
      </c>
      <c r="T508" s="19" t="str">
        <f>IF(מרקובחצי[[#This Row],[CycleNumber]]&gt;1,IF(AND(Q507=1,מרקובחצי[[#This Row],[עד ועד]]&gt;31),1,""),"")</f>
        <v/>
      </c>
      <c r="U508" s="19" t="str">
        <f>IF(מרקובחצי[[#This Row],[CycleNumber]]&gt;1,IF(AND(R507=1,מרקובחצי[[#This Row],[עד ועד]]&lt;29),1,IF(AND(U507=1,NOT(OR(מרקובחצי[[#This Row],[עד ועד]]&lt;J507,מרקובחצי[[#This Row],[עד ועד]]&gt;K507))),1,"")),"")</f>
        <v/>
      </c>
      <c r="V508" s="19">
        <f>IF(מרקובחצי[[#This Row],[CycleNumber]]&gt;1,IF(AND(SUM(R507:T507)=1,מרקובחצי[[#This Row],[עד ועד]]&gt;28,מרקובחצי[[#This Row],[עד ועד]]&lt;32),1,IF(OR(S507=1,AND(R507=1,מרקובחצי[[#This Row],[עד ועד]]&gt;28),AND(T507=1,מרקובחצי[[#This Row],[עד ועד]]&lt;32)),1,IF(AND(V507=1,NOT(OR(מרקובחצי[[#This Row],[עד ועד]]&lt;J507,מרקובחצי[[#This Row],[עד ועד]]&gt;K507))),1,""))),"")</f>
        <v>1</v>
      </c>
      <c r="W508" s="19" t="str">
        <f>IF(מרקובחצי[[#This Row],[CycleNumber]]&gt;1,IF(AND(T507=1,מרקובחצי[[#This Row],[עד ועד]]&gt;31),1,IF(AND(W507=1,NOT(OR(מרקובחצי[[#This Row],[עד ועד]]&lt;J507,מרקובחצי[[#This Row],[עד ועד]]&gt;K507))),1,"")),"")</f>
        <v/>
      </c>
      <c r="X508" s="19" t="str">
        <f>IF(AND(מרקובחצי[[#This Row],[CycleNumber]]&lt;$B509,SUM(מרקובחצי[[#This Row],[11]],R509)=2),1,"")</f>
        <v/>
      </c>
      <c r="Y508" s="19" t="str">
        <f>IF(AND(מרקובחצי[[#This Row],[CycleNumber]]&lt;$B509,SUM(מרקובחצי[[#This Row],[11]],S509)=2),1,"")</f>
        <v/>
      </c>
      <c r="Z508" s="19" t="str">
        <f>IF(AND(מרקובחצי[[#This Row],[CycleNumber]]&lt;$B509,SUM(מרקובחצי[[#This Row],[13]],S509)=2),1,"")</f>
        <v/>
      </c>
      <c r="AA508" s="19" t="str">
        <f>IF(AND(מרקובחצי[[#This Row],[CycleNumber]]&lt;$B509,SUM(מרקובחצי[[#This Row],[13]],T509)=2),1,"")</f>
        <v/>
      </c>
      <c r="AB508" s="19" t="str">
        <f>IF(AND(מרקובחצי[[#This Row],[CycleNumber]]&lt;$B509,SUM(מרקובחצי[[#This Row],[21]],U509)=2),1,"")</f>
        <v/>
      </c>
      <c r="AC508" s="19" t="str">
        <f>IF(AND(מרקובחצי[[#This Row],[CycleNumber]]&lt;$B509,SUM(מרקובחצי[[#This Row],[21]],V509)=2),1,"")</f>
        <v/>
      </c>
      <c r="AD508" s="19" t="str">
        <f>IF(AND(מרקובחצי[[#This Row],[CycleNumber]]&lt;$B509,SUM(מרקובחצי[[#This Row],[23]],V509)=2),1,"")</f>
        <v/>
      </c>
      <c r="AE508" s="19" t="str">
        <f>IF(AND(מרקובחצי[[#This Row],[CycleNumber]]&lt;$B509,SUM(מרקובחצי[[#This Row],[23]],W509)=2),1,"")</f>
        <v/>
      </c>
      <c r="AF508" s="19" t="str">
        <f>IF(AND(מרקובחצי[[#This Row],[CycleNumber]]&lt;$B509,SUM(מרקובחצי[[#This Row],[31]],O509)=2),1,"")</f>
        <v/>
      </c>
      <c r="AG508" s="19" t="str">
        <f>IF(AND(מרקובחצי[[#This Row],[CycleNumber]]&lt;$B509,SUM(מרקובחצי[[#This Row],[31]],P509)=2),1,"")</f>
        <v/>
      </c>
      <c r="AH508" s="19" t="str">
        <f>IF(AND(מרקובחצי[[#This Row],[CycleNumber]]&lt;$B509,SUM(מרקובחצי[[#This Row],[31]],Q509)=2),1,"")</f>
        <v/>
      </c>
      <c r="AI508" s="19" t="str">
        <f>IF(AND(מרקובחצי[[#This Row],[CycleNumber]]&lt;$B509,SUM(U508:U509)=2),1,"")</f>
        <v/>
      </c>
      <c r="AJ508" s="19" t="str">
        <f>IF(AND(מרקובחצי[[#This Row],[CycleNumber]]&lt;$B509,SUM(מרקובחצי[[#This Row],[32]],O509)=2),1,"")</f>
        <v/>
      </c>
      <c r="AK508" s="19" t="str">
        <f>IF(AND(מרקובחצי[[#This Row],[CycleNumber]]&lt;$B509,SUM(מרקובחצי[[#This Row],[32]],P509)=2),1,"")</f>
        <v/>
      </c>
      <c r="AL508" s="19" t="str">
        <f>IF(AND(מרקובחצי[[#This Row],[CycleNumber]]&lt;$B509,SUM(מרקובחצי[[#This Row],[32]],Q509)=2),1,"")</f>
        <v/>
      </c>
      <c r="AM508" s="19" t="str">
        <f>IF(AND(מרקובחצי[[#This Row],[CycleNumber]]&lt;$B509,SUM(V508:V509)=2),1,"")</f>
        <v/>
      </c>
      <c r="AN508" s="19" t="str">
        <f>IF(AND(מרקובחצי[[#This Row],[CycleNumber]]&lt;$B509,SUM(מרקובחצי[[#This Row],[33]],O509)=2),1,"")</f>
        <v/>
      </c>
      <c r="AO508" s="19" t="str">
        <f>IF(AND(מרקובחצי[[#This Row],[CycleNumber]]&lt;$B509,SUM(מרקובחצי[[#This Row],[33]],P509)=2),1,"")</f>
        <v/>
      </c>
      <c r="AP508" s="19" t="str">
        <f>IF(AND(מרקובחצי[[#This Row],[CycleNumber]]&lt;$B509,SUM(מרקובחצי[[#This Row],[33]],Q509)=2),1,"")</f>
        <v/>
      </c>
      <c r="AQ508" s="19" t="str">
        <f>IF(AND(מרקובחצי[[#This Row],[CycleNumber]]&lt;$B509,SUM(W508:W509)=2),1,"")</f>
        <v/>
      </c>
      <c r="AR508" s="19" t="str">
        <f>IF(AND(מרקובחצי[[#This Row],[CycleNumber]]&lt;$B509,SUM(מרקובחצי[[#This Row],[12]],S509)=2),1,"")</f>
        <v/>
      </c>
      <c r="AS508" s="19" t="str">
        <f>IF(AND(מרקובחצי[[#This Row],[CycleNumber]]&lt;$B509,SUM(מרקובחצי[[#This Row],[22]],V509)=2),1,"")</f>
        <v/>
      </c>
      <c r="AT508" s="21">
        <f>SUM(מרקובחצי[[#This Row],[11]:[33]])</f>
        <v>1</v>
      </c>
    </row>
    <row r="509" spans="1:46" ht="15.6" x14ac:dyDescent="0.25">
      <c r="A509" s="19" t="s">
        <v>53</v>
      </c>
      <c r="B509" s="19">
        <v>1</v>
      </c>
      <c r="C509">
        <v>33</v>
      </c>
      <c r="D509" s="19">
        <f>מרקובחצי[[#This Row],[LengthofCycle]]+1</f>
        <v>34</v>
      </c>
      <c r="E509" t="str">
        <f>IF(IFERROR(LOOKUP(מרקובחצי[[#This Row],[ClientID]],קביעויות[הפלגה]),FALSE)=מרקובחצי[[#This Row],[ClientID]],1,"")</f>
        <v/>
      </c>
      <c r="F509" t="str">
        <f>IF(IFERROR(LOOKUP(מרקובחצי[[#This Row],[ClientID]],סוגחציקבוע[S31]),FALSE)=מרקובחצי[[#This Row],[ClientID]],1,"")</f>
        <v/>
      </c>
      <c r="G509" t="str">
        <f>IF(IFERROR(LOOKUP(מרקובחצי[[#This Row],[ClientID]],סוגחציקבוע[S32]),FALSE)=מרקובחצי[[#This Row],[ClientID]],1,"")</f>
        <v/>
      </c>
      <c r="H509" t="str">
        <f>IF(IFERROR(LOOKUP(מרקובחצי[[#This Row],[ClientID]],סוגחציקבוע[S33]),FALSE)=מרקובחצי[[#This Row],[ClientID]],1,"")</f>
        <v/>
      </c>
      <c r="I509">
        <f>IF(IFERROR(LOOKUP(מרקובחצי[[#This Row],[ClientID]],סוגחציקבוע[S32&amp;33]),FALSE)=מרקובחצי[[#This Row],[ClientID]],1,"")</f>
        <v>1</v>
      </c>
      <c r="J509" s="19">
        <f>IF(SUM(מרקובחצי[[#This Row],[11]:[13]])=1,מרקובחצי[[#This Row],[עד ועד]],IF(SUM(R508:T509)=1,IF(מרקובחצי[[#This Row],[עד ועד]]&lt;J508,מרקובחצי[[#This Row],[עד ועד]],J508),J508))</f>
        <v>34</v>
      </c>
      <c r="K509" s="19">
        <f>IF(SUM(מרקובחצי[[#This Row],[11]:[13]])=1,מרקובחצי[[#This Row],[עד ועד]],IF(SUM(R508:T509)=1,IF(מרקובחצי[[#This Row],[עד ועד]]&gt;K508,מרקובחצי[[#This Row],[עד ועד]],K508),K508))</f>
        <v>34</v>
      </c>
      <c r="L509" s="19" t="str">
        <f>IF(AND(SUM(מרקובחצי[[#This Row],[31]:[33]])=1,SUM(U508:W508)=0),מרקובחצי[[#This Row],[מקס]]-מרקובחצי[[#This Row],[מינ]],"")</f>
        <v/>
      </c>
      <c r="M50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509" s="19" t="str">
        <f t="shared" si="7"/>
        <v>S32</v>
      </c>
      <c r="O509" s="19" t="str">
        <f>IF(מרקובחצי[[#This Row],[קבעה הפלגה?]]=1,"",IF(AND(מרקובחצי[[#This Row],[עד ועד]]&lt;29,OR(מרקובחצי[[#This Row],[CycleNumber]]=1,AND(U508=1,OR(מרקובחצי[[#This Row],[עד ועד]]&lt;J508,מרקובחצי[[#This Row],[עד ועד]]&gt;K508)),AND(V508=1,מרקובחצי[[#This Row],[עד ועד]]&lt;J508),W508=1)),1,""))</f>
        <v/>
      </c>
      <c r="P509" s="19" t="str">
        <f>IF(מרקובחצי[[#This Row],[קבעה הפלגה?]]=1,"",IF(AND(מרקובחצי[[#This Row],[עד ועד]]&gt;28,מרקובחצי[[#This Row],[עד ועד]]&lt;32,OR(מרקובחצי[[#This Row],[CycleNumber]]=1,AND(U508=1),AND(V508=1,OR(מרקובחצי[[#This Row],[עד ועד]]&lt;J508,מרקובחצי[[#This Row],[עד ועד]]&gt;K508)),W508=1)),1,""))</f>
        <v/>
      </c>
      <c r="Q509" s="19">
        <f>IF(מרקובחצי[[#This Row],[קבעה הפלגה?]]=1,"",IF(AND(מרקובחצי[[#This Row],[עד ועד]]&gt;31,OR(מרקובחצי[[#This Row],[CycleNumber]]=1,AND(U508=1),AND(V508=1,מרקובחצי[[#This Row],[עד ועד]]&gt;K508),AND(W508=1,OR(מרקובחצי[[#This Row],[עד ועד]]&gt;K508,מרקובחצי[[#This Row],[עד ועד]]&lt;J508)))),1,""))</f>
        <v>1</v>
      </c>
      <c r="R509" s="19" t="str">
        <f>IF(מרקובחצי[[#This Row],[CycleNumber]]&gt;1,IF(AND(O508=1,מרקובחצי[[#This Row],[עד ועד]]&lt;29),1,""),"")</f>
        <v/>
      </c>
      <c r="S509" s="19" t="str">
        <f>IF(מרקובחצי[[#This Row],[CycleNumber]]&gt;1,IF(OR(AND(O508=1,מרקובחצי[[#This Row],[עד ועד]]&gt;28),AND(P508=1),AND(Q508=1,מרקובחצי[[#This Row],[עד ועד]]&lt;32)),1,""),"")</f>
        <v/>
      </c>
      <c r="T509" s="19" t="str">
        <f>IF(מרקובחצי[[#This Row],[CycleNumber]]&gt;1,IF(AND(Q508=1,מרקובחצי[[#This Row],[עד ועד]]&gt;31),1,""),"")</f>
        <v/>
      </c>
      <c r="U509" s="19" t="str">
        <f>IF(מרקובחצי[[#This Row],[CycleNumber]]&gt;1,IF(AND(R508=1,מרקובחצי[[#This Row],[עד ועד]]&lt;29),1,IF(AND(U508=1,NOT(OR(מרקובחצי[[#This Row],[עד ועד]]&lt;J508,מרקובחצי[[#This Row],[עד ועד]]&gt;K508))),1,"")),"")</f>
        <v/>
      </c>
      <c r="V509" s="19" t="str">
        <f>IF(מרקובחצי[[#This Row],[CycleNumber]]&gt;1,IF(AND(SUM(R508:T508)=1,מרקובחצי[[#This Row],[עד ועד]]&gt;28,מרקובחצי[[#This Row],[עד ועד]]&lt;32),1,IF(OR(S508=1,AND(R508=1,מרקובחצי[[#This Row],[עד ועד]]&gt;28),AND(T508=1,מרקובחצי[[#This Row],[עד ועד]]&lt;32)),1,IF(AND(V508=1,NOT(OR(מרקובחצי[[#This Row],[עד ועד]]&lt;J508,מרקובחצי[[#This Row],[עד ועד]]&gt;K508))),1,""))),"")</f>
        <v/>
      </c>
      <c r="W509" s="19" t="str">
        <f>IF(מרקובחצי[[#This Row],[CycleNumber]]&gt;1,IF(AND(T508=1,מרקובחצי[[#This Row],[עד ועד]]&gt;31),1,IF(AND(W508=1,NOT(OR(מרקובחצי[[#This Row],[עד ועד]]&lt;J508,מרקובחצי[[#This Row],[עד ועד]]&gt;K508))),1,"")),"")</f>
        <v/>
      </c>
      <c r="X509" s="19" t="str">
        <f>IF(AND(מרקובחצי[[#This Row],[CycleNumber]]&lt;$B510,SUM(מרקובחצי[[#This Row],[11]],R510)=2),1,"")</f>
        <v/>
      </c>
      <c r="Y509" s="19" t="str">
        <f>IF(AND(מרקובחצי[[#This Row],[CycleNumber]]&lt;$B510,SUM(מרקובחצי[[#This Row],[11]],S510)=2),1,"")</f>
        <v/>
      </c>
      <c r="Z509" s="19" t="str">
        <f>IF(AND(מרקובחצי[[#This Row],[CycleNumber]]&lt;$B510,SUM(מרקובחצי[[#This Row],[13]],S510)=2),1,"")</f>
        <v/>
      </c>
      <c r="AA509" s="19">
        <f>IF(AND(מרקובחצי[[#This Row],[CycleNumber]]&lt;$B510,SUM(מרקובחצי[[#This Row],[13]],T510)=2),1,"")</f>
        <v>1</v>
      </c>
      <c r="AB509" s="19" t="str">
        <f>IF(AND(מרקובחצי[[#This Row],[CycleNumber]]&lt;$B510,SUM(מרקובחצי[[#This Row],[21]],U510)=2),1,"")</f>
        <v/>
      </c>
      <c r="AC509" s="19" t="str">
        <f>IF(AND(מרקובחצי[[#This Row],[CycleNumber]]&lt;$B510,SUM(מרקובחצי[[#This Row],[21]],V510)=2),1,"")</f>
        <v/>
      </c>
      <c r="AD509" s="19" t="str">
        <f>IF(AND(מרקובחצי[[#This Row],[CycleNumber]]&lt;$B510,SUM(מרקובחצי[[#This Row],[23]],V510)=2),1,"")</f>
        <v/>
      </c>
      <c r="AE509" s="19" t="str">
        <f>IF(AND(מרקובחצי[[#This Row],[CycleNumber]]&lt;$B510,SUM(מרקובחצי[[#This Row],[23]],W510)=2),1,"")</f>
        <v/>
      </c>
      <c r="AF509" s="19" t="str">
        <f>IF(AND(מרקובחצי[[#This Row],[CycleNumber]]&lt;$B510,SUM(מרקובחצי[[#This Row],[31]],O510)=2),1,"")</f>
        <v/>
      </c>
      <c r="AG509" s="19" t="str">
        <f>IF(AND(מרקובחצי[[#This Row],[CycleNumber]]&lt;$B510,SUM(מרקובחצי[[#This Row],[31]],P510)=2),1,"")</f>
        <v/>
      </c>
      <c r="AH509" s="19" t="str">
        <f>IF(AND(מרקובחצי[[#This Row],[CycleNumber]]&lt;$B510,SUM(מרקובחצי[[#This Row],[31]],Q510)=2),1,"")</f>
        <v/>
      </c>
      <c r="AI509" s="19" t="str">
        <f>IF(AND(מרקובחצי[[#This Row],[CycleNumber]]&lt;$B510,SUM(U509:U510)=2),1,"")</f>
        <v/>
      </c>
      <c r="AJ509" s="19" t="str">
        <f>IF(AND(מרקובחצי[[#This Row],[CycleNumber]]&lt;$B510,SUM(מרקובחצי[[#This Row],[32]],O510)=2),1,"")</f>
        <v/>
      </c>
      <c r="AK509" s="19" t="str">
        <f>IF(AND(מרקובחצי[[#This Row],[CycleNumber]]&lt;$B510,SUM(מרקובחצי[[#This Row],[32]],P510)=2),1,"")</f>
        <v/>
      </c>
      <c r="AL509" s="19" t="str">
        <f>IF(AND(מרקובחצי[[#This Row],[CycleNumber]]&lt;$B510,SUM(מרקובחצי[[#This Row],[32]],Q510)=2),1,"")</f>
        <v/>
      </c>
      <c r="AM509" s="19" t="str">
        <f>IF(AND(מרקובחצי[[#This Row],[CycleNumber]]&lt;$B510,SUM(V509:V510)=2),1,"")</f>
        <v/>
      </c>
      <c r="AN509" s="19" t="str">
        <f>IF(AND(מרקובחצי[[#This Row],[CycleNumber]]&lt;$B510,SUM(מרקובחצי[[#This Row],[33]],O510)=2),1,"")</f>
        <v/>
      </c>
      <c r="AO509" s="19" t="str">
        <f>IF(AND(מרקובחצי[[#This Row],[CycleNumber]]&lt;$B510,SUM(מרקובחצי[[#This Row],[33]],P510)=2),1,"")</f>
        <v/>
      </c>
      <c r="AP509" s="19" t="str">
        <f>IF(AND(מרקובחצי[[#This Row],[CycleNumber]]&lt;$B510,SUM(מרקובחצי[[#This Row],[33]],Q510)=2),1,"")</f>
        <v/>
      </c>
      <c r="AQ509" s="19" t="str">
        <f>IF(AND(מרקובחצי[[#This Row],[CycleNumber]]&lt;$B510,SUM(W509:W510)=2),1,"")</f>
        <v/>
      </c>
      <c r="AR509" s="19" t="str">
        <f>IF(AND(מרקובחצי[[#This Row],[CycleNumber]]&lt;$B510,SUM(מרקובחצי[[#This Row],[12]],S510)=2),1,"")</f>
        <v/>
      </c>
      <c r="AS509" s="19" t="str">
        <f>IF(AND(מרקובחצי[[#This Row],[CycleNumber]]&lt;$B510,SUM(מרקובחצי[[#This Row],[22]],V510)=2),1,"")</f>
        <v/>
      </c>
      <c r="AT509" s="21">
        <f>SUM(מרקובחצי[[#This Row],[11]:[33]])</f>
        <v>1</v>
      </c>
    </row>
    <row r="510" spans="1:46" ht="15.6" x14ac:dyDescent="0.25">
      <c r="A510" s="19" t="s">
        <v>53</v>
      </c>
      <c r="B510" s="19">
        <v>2</v>
      </c>
      <c r="C510">
        <v>37</v>
      </c>
      <c r="D510" s="19">
        <f>מרקובחצי[[#This Row],[LengthofCycle]]+1</f>
        <v>38</v>
      </c>
      <c r="E510" t="str">
        <f>IF(IFERROR(LOOKUP(מרקובחצי[[#This Row],[ClientID]],קביעויות[הפלגה]),FALSE)=מרקובחצי[[#This Row],[ClientID]],1,"")</f>
        <v/>
      </c>
      <c r="F510" t="str">
        <f>IF(IFERROR(LOOKUP(מרקובחצי[[#This Row],[ClientID]],סוגחציקבוע[S31]),FALSE)=מרקובחצי[[#This Row],[ClientID]],1,"")</f>
        <v/>
      </c>
      <c r="G510" t="str">
        <f>IF(IFERROR(LOOKUP(מרקובחצי[[#This Row],[ClientID]],סוגחציקבוע[S32]),FALSE)=מרקובחצי[[#This Row],[ClientID]],1,"")</f>
        <v/>
      </c>
      <c r="H510" t="str">
        <f>IF(IFERROR(LOOKUP(מרקובחצי[[#This Row],[ClientID]],סוגחציקבוע[S33]),FALSE)=מרקובחצי[[#This Row],[ClientID]],1,"")</f>
        <v/>
      </c>
      <c r="I510">
        <f>IF(IFERROR(LOOKUP(מרקובחצי[[#This Row],[ClientID]],סוגחציקבוע[S32&amp;33]),FALSE)=מרקובחצי[[#This Row],[ClientID]],1,"")</f>
        <v>1</v>
      </c>
      <c r="J510" s="19">
        <f>IF(SUM(מרקובחצי[[#This Row],[11]:[13]])=1,מרקובחצי[[#This Row],[עד ועד]],IF(SUM(R509:T510)=1,IF(מרקובחצי[[#This Row],[עד ועד]]&lt;J509,מרקובחצי[[#This Row],[עד ועד]],J509),J509))</f>
        <v>34</v>
      </c>
      <c r="K510" s="19">
        <f>IF(SUM(מרקובחצי[[#This Row],[11]:[13]])=1,מרקובחצי[[#This Row],[עד ועד]],IF(SUM(R509:T510)=1,IF(מרקובחצי[[#This Row],[עד ועד]]&gt;K509,מרקובחצי[[#This Row],[עד ועד]],K509),K509))</f>
        <v>38</v>
      </c>
      <c r="L510" s="19" t="str">
        <f>IF(AND(SUM(מרקובחצי[[#This Row],[31]:[33]])=1,SUM(U509:W509)=0),מרקובחצי[[#This Row],[מקס]]-מרקובחצי[[#This Row],[מינ]],"")</f>
        <v/>
      </c>
      <c r="M51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510" s="19" t="str">
        <f t="shared" si="7"/>
        <v>S13</v>
      </c>
      <c r="O510" s="19" t="str">
        <f>IF(מרקובחצי[[#This Row],[קבעה הפלגה?]]=1,"",IF(AND(מרקובחצי[[#This Row],[עד ועד]]&lt;29,OR(מרקובחצי[[#This Row],[CycleNumber]]=1,AND(U509=1,OR(מרקובחצי[[#This Row],[עד ועד]]&lt;J509,מרקובחצי[[#This Row],[עד ועד]]&gt;K509)),AND(V509=1,מרקובחצי[[#This Row],[עד ועד]]&lt;J509),W509=1)),1,""))</f>
        <v/>
      </c>
      <c r="P510" s="19" t="str">
        <f>IF(מרקובחצי[[#This Row],[קבעה הפלגה?]]=1,"",IF(AND(מרקובחצי[[#This Row],[עד ועד]]&gt;28,מרקובחצי[[#This Row],[עד ועד]]&lt;32,OR(מרקובחצי[[#This Row],[CycleNumber]]=1,AND(U509=1),AND(V509=1,OR(מרקובחצי[[#This Row],[עד ועד]]&lt;J509,מרקובחצי[[#This Row],[עד ועד]]&gt;K509)),W509=1)),1,""))</f>
        <v/>
      </c>
      <c r="Q510" s="19" t="str">
        <f>IF(מרקובחצי[[#This Row],[קבעה הפלגה?]]=1,"",IF(AND(מרקובחצי[[#This Row],[עד ועד]]&gt;31,OR(מרקובחצי[[#This Row],[CycleNumber]]=1,AND(U509=1),AND(V509=1,מרקובחצי[[#This Row],[עד ועד]]&gt;K509),AND(W509=1,OR(מרקובחצי[[#This Row],[עד ועד]]&gt;K509,מרקובחצי[[#This Row],[עד ועד]]&lt;J509)))),1,""))</f>
        <v/>
      </c>
      <c r="R510" s="19" t="str">
        <f>IF(מרקובחצי[[#This Row],[CycleNumber]]&gt;1,IF(AND(O509=1,מרקובחצי[[#This Row],[עד ועד]]&lt;29),1,""),"")</f>
        <v/>
      </c>
      <c r="S510" s="19" t="str">
        <f>IF(מרקובחצי[[#This Row],[CycleNumber]]&gt;1,IF(OR(AND(O509=1,מרקובחצי[[#This Row],[עד ועד]]&gt;28),AND(P509=1),AND(Q509=1,מרקובחצי[[#This Row],[עד ועד]]&lt;32)),1,""),"")</f>
        <v/>
      </c>
      <c r="T510" s="19">
        <f>IF(מרקובחצי[[#This Row],[CycleNumber]]&gt;1,IF(AND(Q509=1,מרקובחצי[[#This Row],[עד ועד]]&gt;31),1,""),"")</f>
        <v>1</v>
      </c>
      <c r="U510" s="19" t="str">
        <f>IF(מרקובחצי[[#This Row],[CycleNumber]]&gt;1,IF(AND(R509=1,מרקובחצי[[#This Row],[עד ועד]]&lt;29),1,IF(AND(U509=1,NOT(OR(מרקובחצי[[#This Row],[עד ועד]]&lt;J509,מרקובחצי[[#This Row],[עד ועד]]&gt;K509))),1,"")),"")</f>
        <v/>
      </c>
      <c r="V510" s="19" t="str">
        <f>IF(מרקובחצי[[#This Row],[CycleNumber]]&gt;1,IF(AND(SUM(R509:T509)=1,מרקובחצי[[#This Row],[עד ועד]]&gt;28,מרקובחצי[[#This Row],[עד ועד]]&lt;32),1,IF(OR(S509=1,AND(R509=1,מרקובחצי[[#This Row],[עד ועד]]&gt;28),AND(T509=1,מרקובחצי[[#This Row],[עד ועד]]&lt;32)),1,IF(AND(V509=1,NOT(OR(מרקובחצי[[#This Row],[עד ועד]]&lt;J509,מרקובחצי[[#This Row],[עד ועד]]&gt;K509))),1,""))),"")</f>
        <v/>
      </c>
      <c r="W510" s="19" t="str">
        <f>IF(מרקובחצי[[#This Row],[CycleNumber]]&gt;1,IF(AND(T509=1,מרקובחצי[[#This Row],[עד ועד]]&gt;31),1,IF(AND(W509=1,NOT(OR(מרקובחצי[[#This Row],[עד ועד]]&lt;J509,מרקובחצי[[#This Row],[עד ועד]]&gt;K509))),1,"")),"")</f>
        <v/>
      </c>
      <c r="X510" s="19" t="str">
        <f>IF(AND(מרקובחצי[[#This Row],[CycleNumber]]&lt;$B511,SUM(מרקובחצי[[#This Row],[11]],R511)=2),1,"")</f>
        <v/>
      </c>
      <c r="Y510" s="19" t="str">
        <f>IF(AND(מרקובחצי[[#This Row],[CycleNumber]]&lt;$B511,SUM(מרקובחצי[[#This Row],[11]],S511)=2),1,"")</f>
        <v/>
      </c>
      <c r="Z510" s="19" t="str">
        <f>IF(AND(מרקובחצי[[#This Row],[CycleNumber]]&lt;$B511,SUM(מרקובחצי[[#This Row],[13]],S511)=2),1,"")</f>
        <v/>
      </c>
      <c r="AA510" s="19" t="str">
        <f>IF(AND(מרקובחצי[[#This Row],[CycleNumber]]&lt;$B511,SUM(מרקובחצי[[#This Row],[13]],T511)=2),1,"")</f>
        <v/>
      </c>
      <c r="AB510" s="19" t="str">
        <f>IF(AND(מרקובחצי[[#This Row],[CycleNumber]]&lt;$B511,SUM(מרקובחצי[[#This Row],[21]],U511)=2),1,"")</f>
        <v/>
      </c>
      <c r="AC510" s="19" t="str">
        <f>IF(AND(מרקובחצי[[#This Row],[CycleNumber]]&lt;$B511,SUM(מרקובחצי[[#This Row],[21]],V511)=2),1,"")</f>
        <v/>
      </c>
      <c r="AD510" s="19" t="str">
        <f>IF(AND(מרקובחצי[[#This Row],[CycleNumber]]&lt;$B511,SUM(מרקובחצי[[#This Row],[23]],V511)=2),1,"")</f>
        <v/>
      </c>
      <c r="AE510" s="19">
        <f>IF(AND(מרקובחצי[[#This Row],[CycleNumber]]&lt;$B511,SUM(מרקובחצי[[#This Row],[23]],W511)=2),1,"")</f>
        <v>1</v>
      </c>
      <c r="AF510" s="19" t="str">
        <f>IF(AND(מרקובחצי[[#This Row],[CycleNumber]]&lt;$B511,SUM(מרקובחצי[[#This Row],[31]],O511)=2),1,"")</f>
        <v/>
      </c>
      <c r="AG510" s="19" t="str">
        <f>IF(AND(מרקובחצי[[#This Row],[CycleNumber]]&lt;$B511,SUM(מרקובחצי[[#This Row],[31]],P511)=2),1,"")</f>
        <v/>
      </c>
      <c r="AH510" s="19" t="str">
        <f>IF(AND(מרקובחצי[[#This Row],[CycleNumber]]&lt;$B511,SUM(מרקובחצי[[#This Row],[31]],Q511)=2),1,"")</f>
        <v/>
      </c>
      <c r="AI510" s="19" t="str">
        <f>IF(AND(מרקובחצי[[#This Row],[CycleNumber]]&lt;$B511,SUM(U510:U511)=2),1,"")</f>
        <v/>
      </c>
      <c r="AJ510" s="19" t="str">
        <f>IF(AND(מרקובחצי[[#This Row],[CycleNumber]]&lt;$B511,SUM(מרקובחצי[[#This Row],[32]],O511)=2),1,"")</f>
        <v/>
      </c>
      <c r="AK510" s="19" t="str">
        <f>IF(AND(מרקובחצי[[#This Row],[CycleNumber]]&lt;$B511,SUM(מרקובחצי[[#This Row],[32]],P511)=2),1,"")</f>
        <v/>
      </c>
      <c r="AL510" s="19" t="str">
        <f>IF(AND(מרקובחצי[[#This Row],[CycleNumber]]&lt;$B511,SUM(מרקובחצי[[#This Row],[32]],Q511)=2),1,"")</f>
        <v/>
      </c>
      <c r="AM510" s="19" t="str">
        <f>IF(AND(מרקובחצי[[#This Row],[CycleNumber]]&lt;$B511,SUM(V510:V511)=2),1,"")</f>
        <v/>
      </c>
      <c r="AN510" s="19" t="str">
        <f>IF(AND(מרקובחצי[[#This Row],[CycleNumber]]&lt;$B511,SUM(מרקובחצי[[#This Row],[33]],O511)=2),1,"")</f>
        <v/>
      </c>
      <c r="AO510" s="19" t="str">
        <f>IF(AND(מרקובחצי[[#This Row],[CycleNumber]]&lt;$B511,SUM(מרקובחצי[[#This Row],[33]],P511)=2),1,"")</f>
        <v/>
      </c>
      <c r="AP510" s="19" t="str">
        <f>IF(AND(מרקובחצי[[#This Row],[CycleNumber]]&lt;$B511,SUM(מרקובחצי[[#This Row],[33]],Q511)=2),1,"")</f>
        <v/>
      </c>
      <c r="AQ510" s="19" t="str">
        <f>IF(AND(מרקובחצי[[#This Row],[CycleNumber]]&lt;$B511,SUM(W510:W511)=2),1,"")</f>
        <v/>
      </c>
      <c r="AR510" s="19" t="str">
        <f>IF(AND(מרקובחצי[[#This Row],[CycleNumber]]&lt;$B511,SUM(מרקובחצי[[#This Row],[12]],S511)=2),1,"")</f>
        <v/>
      </c>
      <c r="AS510" s="19" t="str">
        <f>IF(AND(מרקובחצי[[#This Row],[CycleNumber]]&lt;$B511,SUM(מרקובחצי[[#This Row],[22]],V511)=2),1,"")</f>
        <v/>
      </c>
      <c r="AT510" s="21">
        <f>SUM(מרקובחצי[[#This Row],[11]:[33]])</f>
        <v>1</v>
      </c>
    </row>
    <row r="511" spans="1:46" ht="15.6" x14ac:dyDescent="0.25">
      <c r="A511" s="19" t="s">
        <v>53</v>
      </c>
      <c r="B511" s="19">
        <v>3</v>
      </c>
      <c r="C511">
        <v>34</v>
      </c>
      <c r="D511" s="19">
        <f>מרקובחצי[[#This Row],[LengthofCycle]]+1</f>
        <v>35</v>
      </c>
      <c r="E511" t="str">
        <f>IF(IFERROR(LOOKUP(מרקובחצי[[#This Row],[ClientID]],קביעויות[הפלגה]),FALSE)=מרקובחצי[[#This Row],[ClientID]],1,"")</f>
        <v/>
      </c>
      <c r="F511" t="str">
        <f>IF(IFERROR(LOOKUP(מרקובחצי[[#This Row],[ClientID]],סוגחציקבוע[S31]),FALSE)=מרקובחצי[[#This Row],[ClientID]],1,"")</f>
        <v/>
      </c>
      <c r="G511" t="str">
        <f>IF(IFERROR(LOOKUP(מרקובחצי[[#This Row],[ClientID]],סוגחציקבוע[S32]),FALSE)=מרקובחצי[[#This Row],[ClientID]],1,"")</f>
        <v/>
      </c>
      <c r="H511" t="str">
        <f>IF(IFERROR(LOOKUP(מרקובחצי[[#This Row],[ClientID]],סוגחציקבוע[S33]),FALSE)=מרקובחצי[[#This Row],[ClientID]],1,"")</f>
        <v/>
      </c>
      <c r="I511">
        <f>IF(IFERROR(LOOKUP(מרקובחצי[[#This Row],[ClientID]],סוגחציקבוע[S32&amp;33]),FALSE)=מרקובחצי[[#This Row],[ClientID]],1,"")</f>
        <v>1</v>
      </c>
      <c r="J511" s="19">
        <f>IF(SUM(מרקובחצי[[#This Row],[11]:[13]])=1,מרקובחצי[[#This Row],[עד ועד]],IF(SUM(R510:T511)=1,IF(מרקובחצי[[#This Row],[עד ועד]]&lt;J510,מרקובחצי[[#This Row],[עד ועד]],J510),J510))</f>
        <v>34</v>
      </c>
      <c r="K511" s="19">
        <f>IF(SUM(מרקובחצי[[#This Row],[11]:[13]])=1,מרקובחצי[[#This Row],[עד ועד]],IF(SUM(R510:T511)=1,IF(מרקובחצי[[#This Row],[עד ועד]]&gt;K510,מרקובחצי[[#This Row],[עד ועד]],K510),K510))</f>
        <v>38</v>
      </c>
      <c r="L511" s="19">
        <f>IF(AND(SUM(מרקובחצי[[#This Row],[31]:[33]])=1,SUM(U510:W510)=0),מרקובחצי[[#This Row],[מקס]]-מרקובחצי[[#This Row],[מינ]],"")</f>
        <v>4</v>
      </c>
      <c r="M51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511" s="19" t="str">
        <f t="shared" si="7"/>
        <v>S23</v>
      </c>
      <c r="O511" s="19" t="str">
        <f>IF(מרקובחצי[[#This Row],[קבעה הפלגה?]]=1,"",IF(AND(מרקובחצי[[#This Row],[עד ועד]]&lt;29,OR(מרקובחצי[[#This Row],[CycleNumber]]=1,AND(U510=1,OR(מרקובחצי[[#This Row],[עד ועד]]&lt;J510,מרקובחצי[[#This Row],[עד ועד]]&gt;K510)),AND(V510=1,מרקובחצי[[#This Row],[עד ועד]]&lt;J510),W510=1)),1,""))</f>
        <v/>
      </c>
      <c r="P511" s="19" t="str">
        <f>IF(מרקובחצי[[#This Row],[קבעה הפלגה?]]=1,"",IF(AND(מרקובחצי[[#This Row],[עד ועד]]&gt;28,מרקובחצי[[#This Row],[עד ועד]]&lt;32,OR(מרקובחצי[[#This Row],[CycleNumber]]=1,AND(U510=1),AND(V510=1,OR(מרקובחצי[[#This Row],[עד ועד]]&lt;J510,מרקובחצי[[#This Row],[עד ועד]]&gt;K510)),W510=1)),1,""))</f>
        <v/>
      </c>
      <c r="Q511" s="19" t="str">
        <f>IF(מרקובחצי[[#This Row],[קבעה הפלגה?]]=1,"",IF(AND(מרקובחצי[[#This Row],[עד ועד]]&gt;31,OR(מרקובחצי[[#This Row],[CycleNumber]]=1,AND(U510=1),AND(V510=1,מרקובחצי[[#This Row],[עד ועד]]&gt;K510),AND(W510=1,OR(מרקובחצי[[#This Row],[עד ועד]]&gt;K510,מרקובחצי[[#This Row],[עד ועד]]&lt;J510)))),1,""))</f>
        <v/>
      </c>
      <c r="R511" s="19" t="str">
        <f>IF(מרקובחצי[[#This Row],[CycleNumber]]&gt;1,IF(AND(O510=1,מרקובחצי[[#This Row],[עד ועד]]&lt;29),1,""),"")</f>
        <v/>
      </c>
      <c r="S511" s="19" t="str">
        <f>IF(מרקובחצי[[#This Row],[CycleNumber]]&gt;1,IF(OR(AND(O510=1,מרקובחצי[[#This Row],[עד ועד]]&gt;28),AND(P510=1),AND(Q510=1,מרקובחצי[[#This Row],[עד ועד]]&lt;32)),1,""),"")</f>
        <v/>
      </c>
      <c r="T511" s="19" t="str">
        <f>IF(מרקובחצי[[#This Row],[CycleNumber]]&gt;1,IF(AND(Q510=1,מרקובחצי[[#This Row],[עד ועד]]&gt;31),1,""),"")</f>
        <v/>
      </c>
      <c r="U511" s="19" t="str">
        <f>IF(מרקובחצי[[#This Row],[CycleNumber]]&gt;1,IF(AND(R510=1,מרקובחצי[[#This Row],[עד ועד]]&lt;29),1,IF(AND(U510=1,NOT(OR(מרקובחצי[[#This Row],[עד ועד]]&lt;J510,מרקובחצי[[#This Row],[עד ועד]]&gt;K510))),1,"")),"")</f>
        <v/>
      </c>
      <c r="V511" s="19" t="str">
        <f>IF(מרקובחצי[[#This Row],[CycleNumber]]&gt;1,IF(AND(SUM(R510:T510)=1,מרקובחצי[[#This Row],[עד ועד]]&gt;28,מרקובחצי[[#This Row],[עד ועד]]&lt;32),1,IF(OR(S510=1,AND(R510=1,מרקובחצי[[#This Row],[עד ועד]]&gt;28),AND(T510=1,מרקובחצי[[#This Row],[עד ועד]]&lt;32)),1,IF(AND(V510=1,NOT(OR(מרקובחצי[[#This Row],[עד ועד]]&lt;J510,מרקובחצי[[#This Row],[עד ועד]]&gt;K510))),1,""))),"")</f>
        <v/>
      </c>
      <c r="W511" s="19">
        <f>IF(מרקובחצי[[#This Row],[CycleNumber]]&gt;1,IF(AND(T510=1,מרקובחצי[[#This Row],[עד ועד]]&gt;31),1,IF(AND(W510=1,NOT(OR(מרקובחצי[[#This Row],[עד ועד]]&lt;J510,מרקובחצי[[#This Row],[עד ועד]]&gt;K510))),1,"")),"")</f>
        <v>1</v>
      </c>
      <c r="X511" s="19" t="str">
        <f>IF(AND(מרקובחצי[[#This Row],[CycleNumber]]&lt;$B512,SUM(מרקובחצי[[#This Row],[11]],R512)=2),1,"")</f>
        <v/>
      </c>
      <c r="Y511" s="19" t="str">
        <f>IF(AND(מרקובחצי[[#This Row],[CycleNumber]]&lt;$B512,SUM(מרקובחצי[[#This Row],[11]],S512)=2),1,"")</f>
        <v/>
      </c>
      <c r="Z511" s="19" t="str">
        <f>IF(AND(מרקובחצי[[#This Row],[CycleNumber]]&lt;$B512,SUM(מרקובחצי[[#This Row],[13]],S512)=2),1,"")</f>
        <v/>
      </c>
      <c r="AA511" s="19" t="str">
        <f>IF(AND(מרקובחצי[[#This Row],[CycleNumber]]&lt;$B512,SUM(מרקובחצי[[#This Row],[13]],T512)=2),1,"")</f>
        <v/>
      </c>
      <c r="AB511" s="19" t="str">
        <f>IF(AND(מרקובחצי[[#This Row],[CycleNumber]]&lt;$B512,SUM(מרקובחצי[[#This Row],[21]],U512)=2),1,"")</f>
        <v/>
      </c>
      <c r="AC511" s="19" t="str">
        <f>IF(AND(מרקובחצי[[#This Row],[CycleNumber]]&lt;$B512,SUM(מרקובחצי[[#This Row],[21]],V512)=2),1,"")</f>
        <v/>
      </c>
      <c r="AD511" s="19" t="str">
        <f>IF(AND(מרקובחצי[[#This Row],[CycleNumber]]&lt;$B512,SUM(מרקובחצי[[#This Row],[23]],V512)=2),1,"")</f>
        <v/>
      </c>
      <c r="AE511" s="19" t="str">
        <f>IF(AND(מרקובחצי[[#This Row],[CycleNumber]]&lt;$B512,SUM(מרקובחצי[[#This Row],[23]],W512)=2),1,"")</f>
        <v/>
      </c>
      <c r="AF511" s="19" t="str">
        <f>IF(AND(מרקובחצי[[#This Row],[CycleNumber]]&lt;$B512,SUM(מרקובחצי[[#This Row],[31]],O512)=2),1,"")</f>
        <v/>
      </c>
      <c r="AG511" s="19" t="str">
        <f>IF(AND(מרקובחצי[[#This Row],[CycleNumber]]&lt;$B512,SUM(מרקובחצי[[#This Row],[31]],P512)=2),1,"")</f>
        <v/>
      </c>
      <c r="AH511" s="19" t="str">
        <f>IF(AND(מרקובחצי[[#This Row],[CycleNumber]]&lt;$B512,SUM(מרקובחצי[[#This Row],[31]],Q512)=2),1,"")</f>
        <v/>
      </c>
      <c r="AI511" s="19" t="str">
        <f>IF(AND(מרקובחצי[[#This Row],[CycleNumber]]&lt;$B512,SUM(U511:U512)=2),1,"")</f>
        <v/>
      </c>
      <c r="AJ511" s="19" t="str">
        <f>IF(AND(מרקובחצי[[#This Row],[CycleNumber]]&lt;$B512,SUM(מרקובחצי[[#This Row],[32]],O512)=2),1,"")</f>
        <v/>
      </c>
      <c r="AK511" s="19" t="str">
        <f>IF(AND(מרקובחצי[[#This Row],[CycleNumber]]&lt;$B512,SUM(מרקובחצי[[#This Row],[32]],P512)=2),1,"")</f>
        <v/>
      </c>
      <c r="AL511" s="19" t="str">
        <f>IF(AND(מרקובחצי[[#This Row],[CycleNumber]]&lt;$B512,SUM(מרקובחצי[[#This Row],[32]],Q512)=2),1,"")</f>
        <v/>
      </c>
      <c r="AM511" s="19" t="str">
        <f>IF(AND(מרקובחצי[[#This Row],[CycleNumber]]&lt;$B512,SUM(V511:V512)=2),1,"")</f>
        <v/>
      </c>
      <c r="AN511" s="19" t="str">
        <f>IF(AND(מרקובחצי[[#This Row],[CycleNumber]]&lt;$B512,SUM(מרקובחצי[[#This Row],[33]],O512)=2),1,"")</f>
        <v/>
      </c>
      <c r="AO511" s="19" t="str">
        <f>IF(AND(מרקובחצי[[#This Row],[CycleNumber]]&lt;$B512,SUM(מרקובחצי[[#This Row],[33]],P512)=2),1,"")</f>
        <v/>
      </c>
      <c r="AP511" s="19">
        <f>IF(AND(מרקובחצי[[#This Row],[CycleNumber]]&lt;$B512,SUM(מרקובחצי[[#This Row],[33]],Q512)=2),1,"")</f>
        <v>1</v>
      </c>
      <c r="AQ511" s="19" t="str">
        <f>IF(AND(מרקובחצי[[#This Row],[CycleNumber]]&lt;$B512,SUM(W511:W512)=2),1,"")</f>
        <v/>
      </c>
      <c r="AR511" s="19" t="str">
        <f>IF(AND(מרקובחצי[[#This Row],[CycleNumber]]&lt;$B512,SUM(מרקובחצי[[#This Row],[12]],S512)=2),1,"")</f>
        <v/>
      </c>
      <c r="AS511" s="19" t="str">
        <f>IF(AND(מרקובחצי[[#This Row],[CycleNumber]]&lt;$B512,SUM(מרקובחצי[[#This Row],[22]],V512)=2),1,"")</f>
        <v/>
      </c>
      <c r="AT511" s="21">
        <f>SUM(מרקובחצי[[#This Row],[11]:[33]])</f>
        <v>1</v>
      </c>
    </row>
    <row r="512" spans="1:46" ht="15.6" x14ac:dyDescent="0.25">
      <c r="A512" s="19" t="s">
        <v>53</v>
      </c>
      <c r="B512" s="19">
        <v>4</v>
      </c>
      <c r="C512">
        <v>40</v>
      </c>
      <c r="D512" s="19">
        <f>מרקובחצי[[#This Row],[LengthofCycle]]+1</f>
        <v>41</v>
      </c>
      <c r="E512" t="str">
        <f>IF(IFERROR(LOOKUP(מרקובחצי[[#This Row],[ClientID]],קביעויות[הפלגה]),FALSE)=מרקובחצי[[#This Row],[ClientID]],1,"")</f>
        <v/>
      </c>
      <c r="F512" t="str">
        <f>IF(IFERROR(LOOKUP(מרקובחצי[[#This Row],[ClientID]],סוגחציקבוע[S31]),FALSE)=מרקובחצי[[#This Row],[ClientID]],1,"")</f>
        <v/>
      </c>
      <c r="G512" t="str">
        <f>IF(IFERROR(LOOKUP(מרקובחצי[[#This Row],[ClientID]],סוגחציקבוע[S32]),FALSE)=מרקובחצי[[#This Row],[ClientID]],1,"")</f>
        <v/>
      </c>
      <c r="H512" t="str">
        <f>IF(IFERROR(LOOKUP(מרקובחצי[[#This Row],[ClientID]],סוגחציקבוע[S33]),FALSE)=מרקובחצי[[#This Row],[ClientID]],1,"")</f>
        <v/>
      </c>
      <c r="I512">
        <f>IF(IFERROR(LOOKUP(מרקובחצי[[#This Row],[ClientID]],סוגחציקבוע[S32&amp;33]),FALSE)=מרקובחצי[[#This Row],[ClientID]],1,"")</f>
        <v>1</v>
      </c>
      <c r="J512" s="19">
        <f>IF(SUM(מרקובחצי[[#This Row],[11]:[13]])=1,מרקובחצי[[#This Row],[עד ועד]],IF(SUM(R511:T512)=1,IF(מרקובחצי[[#This Row],[עד ועד]]&lt;J511,מרקובחצי[[#This Row],[עד ועד]],J511),J511))</f>
        <v>41</v>
      </c>
      <c r="K512" s="19">
        <f>IF(SUM(מרקובחצי[[#This Row],[11]:[13]])=1,מרקובחצי[[#This Row],[עד ועד]],IF(SUM(R511:T512)=1,IF(מרקובחצי[[#This Row],[עד ועד]]&gt;K511,מרקובחצי[[#This Row],[עד ועד]],K511),K511))</f>
        <v>41</v>
      </c>
      <c r="L512" s="19" t="str">
        <f>IF(AND(SUM(מרקובחצי[[#This Row],[31]:[33]])=1,SUM(U511:W511)=0),מרקובחצי[[#This Row],[מקס]]-מרקובחצי[[#This Row],[מינ]],"")</f>
        <v/>
      </c>
      <c r="M51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512" s="19" t="str">
        <f t="shared" si="7"/>
        <v>S33</v>
      </c>
      <c r="O512" s="19" t="str">
        <f>IF(מרקובחצי[[#This Row],[קבעה הפלגה?]]=1,"",IF(AND(מרקובחצי[[#This Row],[עד ועד]]&lt;29,OR(מרקובחצי[[#This Row],[CycleNumber]]=1,AND(U511=1,OR(מרקובחצי[[#This Row],[עד ועד]]&lt;J511,מרקובחצי[[#This Row],[עד ועד]]&gt;K511)),AND(V511=1,מרקובחצי[[#This Row],[עד ועד]]&lt;J511),W511=1)),1,""))</f>
        <v/>
      </c>
      <c r="P512" s="19" t="str">
        <f>IF(מרקובחצי[[#This Row],[קבעה הפלגה?]]=1,"",IF(AND(מרקובחצי[[#This Row],[עד ועד]]&gt;28,מרקובחצי[[#This Row],[עד ועד]]&lt;32,OR(מרקובחצי[[#This Row],[CycleNumber]]=1,AND(U511=1),AND(V511=1,OR(מרקובחצי[[#This Row],[עד ועד]]&lt;J511,מרקובחצי[[#This Row],[עד ועד]]&gt;K511)),W511=1)),1,""))</f>
        <v/>
      </c>
      <c r="Q512" s="19">
        <f>IF(מרקובחצי[[#This Row],[קבעה הפלגה?]]=1,"",IF(AND(מרקובחצי[[#This Row],[עד ועד]]&gt;31,OR(מרקובחצי[[#This Row],[CycleNumber]]=1,AND(U511=1),AND(V511=1,מרקובחצי[[#This Row],[עד ועד]]&gt;K511),AND(W511=1,OR(מרקובחצי[[#This Row],[עד ועד]]&gt;K511,מרקובחצי[[#This Row],[עד ועד]]&lt;J511)))),1,""))</f>
        <v>1</v>
      </c>
      <c r="R512" s="19" t="str">
        <f>IF(מרקובחצי[[#This Row],[CycleNumber]]&gt;1,IF(AND(O511=1,מרקובחצי[[#This Row],[עד ועד]]&lt;29),1,""),"")</f>
        <v/>
      </c>
      <c r="S512" s="19" t="str">
        <f>IF(מרקובחצי[[#This Row],[CycleNumber]]&gt;1,IF(OR(AND(O511=1,מרקובחצי[[#This Row],[עד ועד]]&gt;28),AND(P511=1),AND(Q511=1,מרקובחצי[[#This Row],[עד ועד]]&lt;32)),1,""),"")</f>
        <v/>
      </c>
      <c r="T512" s="19" t="str">
        <f>IF(מרקובחצי[[#This Row],[CycleNumber]]&gt;1,IF(AND(Q511=1,מרקובחצי[[#This Row],[עד ועד]]&gt;31),1,""),"")</f>
        <v/>
      </c>
      <c r="U512" s="19" t="str">
        <f>IF(מרקובחצי[[#This Row],[CycleNumber]]&gt;1,IF(AND(R511=1,מרקובחצי[[#This Row],[עד ועד]]&lt;29),1,IF(AND(U511=1,NOT(OR(מרקובחצי[[#This Row],[עד ועד]]&lt;J511,מרקובחצי[[#This Row],[עד ועד]]&gt;K511))),1,"")),"")</f>
        <v/>
      </c>
      <c r="V512" s="19" t="str">
        <f>IF(מרקובחצי[[#This Row],[CycleNumber]]&gt;1,IF(AND(SUM(R511:T511)=1,מרקובחצי[[#This Row],[עד ועד]]&gt;28,מרקובחצי[[#This Row],[עד ועד]]&lt;32),1,IF(OR(S511=1,AND(R511=1,מרקובחצי[[#This Row],[עד ועד]]&gt;28),AND(T511=1,מרקובחצי[[#This Row],[עד ועד]]&lt;32)),1,IF(AND(V511=1,NOT(OR(מרקובחצי[[#This Row],[עד ועד]]&lt;J511,מרקובחצי[[#This Row],[עד ועד]]&gt;K511))),1,""))),"")</f>
        <v/>
      </c>
      <c r="W512" s="19" t="str">
        <f>IF(מרקובחצי[[#This Row],[CycleNumber]]&gt;1,IF(AND(T511=1,מרקובחצי[[#This Row],[עד ועד]]&gt;31),1,IF(AND(W511=1,NOT(OR(מרקובחצי[[#This Row],[עד ועד]]&lt;J511,מרקובחצי[[#This Row],[עד ועד]]&gt;K511))),1,"")),"")</f>
        <v/>
      </c>
      <c r="X512" s="19" t="str">
        <f>IF(AND(מרקובחצי[[#This Row],[CycleNumber]]&lt;$B513,SUM(מרקובחצי[[#This Row],[11]],R513)=2),1,"")</f>
        <v/>
      </c>
      <c r="Y512" s="19" t="str">
        <f>IF(AND(מרקובחצי[[#This Row],[CycleNumber]]&lt;$B513,SUM(מרקובחצי[[#This Row],[11]],S513)=2),1,"")</f>
        <v/>
      </c>
      <c r="Z512" s="19">
        <f>IF(AND(מרקובחצי[[#This Row],[CycleNumber]]&lt;$B513,SUM(מרקובחצי[[#This Row],[13]],S513)=2),1,"")</f>
        <v>1</v>
      </c>
      <c r="AA512" s="19" t="str">
        <f>IF(AND(מרקובחצי[[#This Row],[CycleNumber]]&lt;$B513,SUM(מרקובחצי[[#This Row],[13]],T513)=2),1,"")</f>
        <v/>
      </c>
      <c r="AB512" s="19" t="str">
        <f>IF(AND(מרקובחצי[[#This Row],[CycleNumber]]&lt;$B513,SUM(מרקובחצי[[#This Row],[21]],U513)=2),1,"")</f>
        <v/>
      </c>
      <c r="AC512" s="19" t="str">
        <f>IF(AND(מרקובחצי[[#This Row],[CycleNumber]]&lt;$B513,SUM(מרקובחצי[[#This Row],[21]],V513)=2),1,"")</f>
        <v/>
      </c>
      <c r="AD512" s="19" t="str">
        <f>IF(AND(מרקובחצי[[#This Row],[CycleNumber]]&lt;$B513,SUM(מרקובחצי[[#This Row],[23]],V513)=2),1,"")</f>
        <v/>
      </c>
      <c r="AE512" s="19" t="str">
        <f>IF(AND(מרקובחצי[[#This Row],[CycleNumber]]&lt;$B513,SUM(מרקובחצי[[#This Row],[23]],W513)=2),1,"")</f>
        <v/>
      </c>
      <c r="AF512" s="19" t="str">
        <f>IF(AND(מרקובחצי[[#This Row],[CycleNumber]]&lt;$B513,SUM(מרקובחצי[[#This Row],[31]],O513)=2),1,"")</f>
        <v/>
      </c>
      <c r="AG512" s="19" t="str">
        <f>IF(AND(מרקובחצי[[#This Row],[CycleNumber]]&lt;$B513,SUM(מרקובחצי[[#This Row],[31]],P513)=2),1,"")</f>
        <v/>
      </c>
      <c r="AH512" s="19" t="str">
        <f>IF(AND(מרקובחצי[[#This Row],[CycleNumber]]&lt;$B513,SUM(מרקובחצי[[#This Row],[31]],Q513)=2),1,"")</f>
        <v/>
      </c>
      <c r="AI512" s="19" t="str">
        <f>IF(AND(מרקובחצי[[#This Row],[CycleNumber]]&lt;$B513,SUM(U512:U513)=2),1,"")</f>
        <v/>
      </c>
      <c r="AJ512" s="19" t="str">
        <f>IF(AND(מרקובחצי[[#This Row],[CycleNumber]]&lt;$B513,SUM(מרקובחצי[[#This Row],[32]],O513)=2),1,"")</f>
        <v/>
      </c>
      <c r="AK512" s="19" t="str">
        <f>IF(AND(מרקובחצי[[#This Row],[CycleNumber]]&lt;$B513,SUM(מרקובחצי[[#This Row],[32]],P513)=2),1,"")</f>
        <v/>
      </c>
      <c r="AL512" s="19" t="str">
        <f>IF(AND(מרקובחצי[[#This Row],[CycleNumber]]&lt;$B513,SUM(מרקובחצי[[#This Row],[32]],Q513)=2),1,"")</f>
        <v/>
      </c>
      <c r="AM512" s="19" t="str">
        <f>IF(AND(מרקובחצי[[#This Row],[CycleNumber]]&lt;$B513,SUM(V512:V513)=2),1,"")</f>
        <v/>
      </c>
      <c r="AN512" s="19" t="str">
        <f>IF(AND(מרקובחצי[[#This Row],[CycleNumber]]&lt;$B513,SUM(מרקובחצי[[#This Row],[33]],O513)=2),1,"")</f>
        <v/>
      </c>
      <c r="AO512" s="19" t="str">
        <f>IF(AND(מרקובחצי[[#This Row],[CycleNumber]]&lt;$B513,SUM(מרקובחצי[[#This Row],[33]],P513)=2),1,"")</f>
        <v/>
      </c>
      <c r="AP512" s="19" t="str">
        <f>IF(AND(מרקובחצי[[#This Row],[CycleNumber]]&lt;$B513,SUM(מרקובחצי[[#This Row],[33]],Q513)=2),1,"")</f>
        <v/>
      </c>
      <c r="AQ512" s="19" t="str">
        <f>IF(AND(מרקובחצי[[#This Row],[CycleNumber]]&lt;$B513,SUM(W512:W513)=2),1,"")</f>
        <v/>
      </c>
      <c r="AR512" s="19" t="str">
        <f>IF(AND(מרקובחצי[[#This Row],[CycleNumber]]&lt;$B513,SUM(מרקובחצי[[#This Row],[12]],S513)=2),1,"")</f>
        <v/>
      </c>
      <c r="AS512" s="19" t="str">
        <f>IF(AND(מרקובחצי[[#This Row],[CycleNumber]]&lt;$B513,SUM(מרקובחצי[[#This Row],[22]],V513)=2),1,"")</f>
        <v/>
      </c>
      <c r="AT512" s="21">
        <f>SUM(מרקובחצי[[#This Row],[11]:[33]])</f>
        <v>1</v>
      </c>
    </row>
    <row r="513" spans="1:46" ht="15.6" x14ac:dyDescent="0.25">
      <c r="A513" s="19" t="s">
        <v>53</v>
      </c>
      <c r="B513" s="19">
        <v>5</v>
      </c>
      <c r="C513">
        <v>29</v>
      </c>
      <c r="D513" s="19">
        <f>מרקובחצי[[#This Row],[LengthofCycle]]+1</f>
        <v>30</v>
      </c>
      <c r="E513" t="str">
        <f>IF(IFERROR(LOOKUP(מרקובחצי[[#This Row],[ClientID]],קביעויות[הפלגה]),FALSE)=מרקובחצי[[#This Row],[ClientID]],1,"")</f>
        <v/>
      </c>
      <c r="F513" t="str">
        <f>IF(IFERROR(LOOKUP(מרקובחצי[[#This Row],[ClientID]],סוגחציקבוע[S31]),FALSE)=מרקובחצי[[#This Row],[ClientID]],1,"")</f>
        <v/>
      </c>
      <c r="G513" t="str">
        <f>IF(IFERROR(LOOKUP(מרקובחצי[[#This Row],[ClientID]],סוגחציקבוע[S32]),FALSE)=מרקובחצי[[#This Row],[ClientID]],1,"")</f>
        <v/>
      </c>
      <c r="H513" t="str">
        <f>IF(IFERROR(LOOKUP(מרקובחצי[[#This Row],[ClientID]],סוגחציקבוע[S33]),FALSE)=מרקובחצי[[#This Row],[ClientID]],1,"")</f>
        <v/>
      </c>
      <c r="I513">
        <f>IF(IFERROR(LOOKUP(מרקובחצי[[#This Row],[ClientID]],סוגחציקבוע[S32&amp;33]),FALSE)=מרקובחצי[[#This Row],[ClientID]],1,"")</f>
        <v>1</v>
      </c>
      <c r="J513" s="19">
        <f>IF(SUM(מרקובחצי[[#This Row],[11]:[13]])=1,מרקובחצי[[#This Row],[עד ועד]],IF(SUM(R512:T513)=1,IF(מרקובחצי[[#This Row],[עד ועד]]&lt;J512,מרקובחצי[[#This Row],[עד ועד]],J512),J512))</f>
        <v>30</v>
      </c>
      <c r="K513" s="19">
        <f>IF(SUM(מרקובחצי[[#This Row],[11]:[13]])=1,מרקובחצי[[#This Row],[עד ועד]],IF(SUM(R512:T513)=1,IF(מרקובחצי[[#This Row],[עד ועד]]&gt;K512,מרקובחצי[[#This Row],[עד ועד]],K512),K512))</f>
        <v>41</v>
      </c>
      <c r="L513" s="19" t="str">
        <f>IF(AND(SUM(מרקובחצי[[#This Row],[31]:[33]])=1,SUM(U512:W512)=0),מרקובחצי[[#This Row],[מקס]]-מרקובחצי[[#This Row],[מינ]],"")</f>
        <v/>
      </c>
      <c r="M51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513" s="19" t="str">
        <f t="shared" si="7"/>
        <v>S13</v>
      </c>
      <c r="O513" s="19" t="str">
        <f>IF(מרקובחצי[[#This Row],[קבעה הפלגה?]]=1,"",IF(AND(מרקובחצי[[#This Row],[עד ועד]]&lt;29,OR(מרקובחצי[[#This Row],[CycleNumber]]=1,AND(U512=1,OR(מרקובחצי[[#This Row],[עד ועד]]&lt;J512,מרקובחצי[[#This Row],[עד ועד]]&gt;K512)),AND(V512=1,מרקובחצי[[#This Row],[עד ועד]]&lt;J512),W512=1)),1,""))</f>
        <v/>
      </c>
      <c r="P513" s="19" t="str">
        <f>IF(מרקובחצי[[#This Row],[קבעה הפלגה?]]=1,"",IF(AND(מרקובחצי[[#This Row],[עד ועד]]&gt;28,מרקובחצי[[#This Row],[עד ועד]]&lt;32,OR(מרקובחצי[[#This Row],[CycleNumber]]=1,AND(U512=1),AND(V512=1,OR(מרקובחצי[[#This Row],[עד ועד]]&lt;J512,מרקובחצי[[#This Row],[עד ועד]]&gt;K512)),W512=1)),1,""))</f>
        <v/>
      </c>
      <c r="Q513" s="19" t="str">
        <f>IF(מרקובחצי[[#This Row],[קבעה הפלגה?]]=1,"",IF(AND(מרקובחצי[[#This Row],[עד ועד]]&gt;31,OR(מרקובחצי[[#This Row],[CycleNumber]]=1,AND(U512=1),AND(V512=1,מרקובחצי[[#This Row],[עד ועד]]&gt;K512),AND(W512=1,OR(מרקובחצי[[#This Row],[עד ועד]]&gt;K512,מרקובחצי[[#This Row],[עד ועד]]&lt;J512)))),1,""))</f>
        <v/>
      </c>
      <c r="R513" s="19" t="str">
        <f>IF(מרקובחצי[[#This Row],[CycleNumber]]&gt;1,IF(AND(O512=1,מרקובחצי[[#This Row],[עד ועד]]&lt;29),1,""),"")</f>
        <v/>
      </c>
      <c r="S513" s="19">
        <f>IF(מרקובחצי[[#This Row],[CycleNumber]]&gt;1,IF(OR(AND(O512=1,מרקובחצי[[#This Row],[עד ועד]]&gt;28),AND(P512=1),AND(Q512=1,מרקובחצי[[#This Row],[עד ועד]]&lt;32)),1,""),"")</f>
        <v>1</v>
      </c>
      <c r="T513" s="19" t="str">
        <f>IF(מרקובחצי[[#This Row],[CycleNumber]]&gt;1,IF(AND(Q512=1,מרקובחצי[[#This Row],[עד ועד]]&gt;31),1,""),"")</f>
        <v/>
      </c>
      <c r="U513" s="19" t="str">
        <f>IF(מרקובחצי[[#This Row],[CycleNumber]]&gt;1,IF(AND(R512=1,מרקובחצי[[#This Row],[עד ועד]]&lt;29),1,IF(AND(U512=1,NOT(OR(מרקובחצי[[#This Row],[עד ועד]]&lt;J512,מרקובחצי[[#This Row],[עד ועד]]&gt;K512))),1,"")),"")</f>
        <v/>
      </c>
      <c r="V513" s="19" t="str">
        <f>IF(מרקובחצי[[#This Row],[CycleNumber]]&gt;1,IF(AND(SUM(R512:T512)=1,מרקובחצי[[#This Row],[עד ועד]]&gt;28,מרקובחצי[[#This Row],[עד ועד]]&lt;32),1,IF(OR(S512=1,AND(R512=1,מרקובחצי[[#This Row],[עד ועד]]&gt;28),AND(T512=1,מרקובחצי[[#This Row],[עד ועד]]&lt;32)),1,IF(AND(V512=1,NOT(OR(מרקובחצי[[#This Row],[עד ועד]]&lt;J512,מרקובחצי[[#This Row],[עד ועד]]&gt;K512))),1,""))),"")</f>
        <v/>
      </c>
      <c r="W513" s="19" t="str">
        <f>IF(מרקובחצי[[#This Row],[CycleNumber]]&gt;1,IF(AND(T512=1,מרקובחצי[[#This Row],[עד ועד]]&gt;31),1,IF(AND(W512=1,NOT(OR(מרקובחצי[[#This Row],[עד ועד]]&lt;J512,מרקובחצי[[#This Row],[עד ועד]]&gt;K512))),1,"")),"")</f>
        <v/>
      </c>
      <c r="X513" s="19" t="str">
        <f>IF(AND(מרקובחצי[[#This Row],[CycleNumber]]&lt;$B514,SUM(מרקובחצי[[#This Row],[11]],R514)=2),1,"")</f>
        <v/>
      </c>
      <c r="Y513" s="19" t="str">
        <f>IF(AND(מרקובחצי[[#This Row],[CycleNumber]]&lt;$B514,SUM(מרקובחצי[[#This Row],[11]],S514)=2),1,"")</f>
        <v/>
      </c>
      <c r="Z513" s="19" t="str">
        <f>IF(AND(מרקובחצי[[#This Row],[CycleNumber]]&lt;$B514,SUM(מרקובחצי[[#This Row],[13]],S514)=2),1,"")</f>
        <v/>
      </c>
      <c r="AA513" s="19" t="str">
        <f>IF(AND(מרקובחצי[[#This Row],[CycleNumber]]&lt;$B514,SUM(מרקובחצי[[#This Row],[13]],T514)=2),1,"")</f>
        <v/>
      </c>
      <c r="AB513" s="19" t="str">
        <f>IF(AND(מרקובחצי[[#This Row],[CycleNumber]]&lt;$B514,SUM(מרקובחצי[[#This Row],[21]],U514)=2),1,"")</f>
        <v/>
      </c>
      <c r="AC513" s="19" t="str">
        <f>IF(AND(מרקובחצי[[#This Row],[CycleNumber]]&lt;$B514,SUM(מרקובחצי[[#This Row],[21]],V514)=2),1,"")</f>
        <v/>
      </c>
      <c r="AD513" s="19" t="str">
        <f>IF(AND(מרקובחצי[[#This Row],[CycleNumber]]&lt;$B514,SUM(מרקובחצי[[#This Row],[23]],V514)=2),1,"")</f>
        <v/>
      </c>
      <c r="AE513" s="19" t="str">
        <f>IF(AND(מרקובחצי[[#This Row],[CycleNumber]]&lt;$B514,SUM(מרקובחצי[[#This Row],[23]],W514)=2),1,"")</f>
        <v/>
      </c>
      <c r="AF513" s="19" t="str">
        <f>IF(AND(מרקובחצי[[#This Row],[CycleNumber]]&lt;$B514,SUM(מרקובחצי[[#This Row],[31]],O514)=2),1,"")</f>
        <v/>
      </c>
      <c r="AG513" s="19" t="str">
        <f>IF(AND(מרקובחצי[[#This Row],[CycleNumber]]&lt;$B514,SUM(מרקובחצי[[#This Row],[31]],P514)=2),1,"")</f>
        <v/>
      </c>
      <c r="AH513" s="19" t="str">
        <f>IF(AND(מרקובחצי[[#This Row],[CycleNumber]]&lt;$B514,SUM(מרקובחצי[[#This Row],[31]],Q514)=2),1,"")</f>
        <v/>
      </c>
      <c r="AI513" s="19" t="str">
        <f>IF(AND(מרקובחצי[[#This Row],[CycleNumber]]&lt;$B514,SUM(U513:U514)=2),1,"")</f>
        <v/>
      </c>
      <c r="AJ513" s="19" t="str">
        <f>IF(AND(מרקובחצי[[#This Row],[CycleNumber]]&lt;$B514,SUM(מרקובחצי[[#This Row],[32]],O514)=2),1,"")</f>
        <v/>
      </c>
      <c r="AK513" s="19" t="str">
        <f>IF(AND(מרקובחצי[[#This Row],[CycleNumber]]&lt;$B514,SUM(מרקובחצי[[#This Row],[32]],P514)=2),1,"")</f>
        <v/>
      </c>
      <c r="AL513" s="19" t="str">
        <f>IF(AND(מרקובחצי[[#This Row],[CycleNumber]]&lt;$B514,SUM(מרקובחצי[[#This Row],[32]],Q514)=2),1,"")</f>
        <v/>
      </c>
      <c r="AM513" s="19" t="str">
        <f>IF(AND(מרקובחצי[[#This Row],[CycleNumber]]&lt;$B514,SUM(V513:V514)=2),1,"")</f>
        <v/>
      </c>
      <c r="AN513" s="19" t="str">
        <f>IF(AND(מרקובחצי[[#This Row],[CycleNumber]]&lt;$B514,SUM(מרקובחצי[[#This Row],[33]],O514)=2),1,"")</f>
        <v/>
      </c>
      <c r="AO513" s="19" t="str">
        <f>IF(AND(מרקובחצי[[#This Row],[CycleNumber]]&lt;$B514,SUM(מרקובחצי[[#This Row],[33]],P514)=2),1,"")</f>
        <v/>
      </c>
      <c r="AP513" s="19" t="str">
        <f>IF(AND(מרקובחצי[[#This Row],[CycleNumber]]&lt;$B514,SUM(מרקובחצי[[#This Row],[33]],Q514)=2),1,"")</f>
        <v/>
      </c>
      <c r="AQ513" s="19" t="str">
        <f>IF(AND(מרקובחצי[[#This Row],[CycleNumber]]&lt;$B514,SUM(W513:W514)=2),1,"")</f>
        <v/>
      </c>
      <c r="AR513" s="19" t="str">
        <f>IF(AND(מרקובחצי[[#This Row],[CycleNumber]]&lt;$B514,SUM(מרקובחצי[[#This Row],[12]],S514)=2),1,"")</f>
        <v/>
      </c>
      <c r="AS513" s="19">
        <f>IF(AND(מרקובחצי[[#This Row],[CycleNumber]]&lt;$B514,SUM(מרקובחצי[[#This Row],[22]],V514)=2),1,"")</f>
        <v>1</v>
      </c>
      <c r="AT513" s="21">
        <f>SUM(מרקובחצי[[#This Row],[11]:[33]])</f>
        <v>1</v>
      </c>
    </row>
    <row r="514" spans="1:46" ht="15.6" x14ac:dyDescent="0.25">
      <c r="A514" s="19" t="s">
        <v>53</v>
      </c>
      <c r="B514" s="19">
        <v>6</v>
      </c>
      <c r="C514">
        <v>33</v>
      </c>
      <c r="D514" s="19">
        <f>מרקובחצי[[#This Row],[LengthofCycle]]+1</f>
        <v>34</v>
      </c>
      <c r="E514" t="str">
        <f>IF(IFERROR(LOOKUP(מרקובחצי[[#This Row],[ClientID]],קביעויות[הפלגה]),FALSE)=מרקובחצי[[#This Row],[ClientID]],1,"")</f>
        <v/>
      </c>
      <c r="F514" t="str">
        <f>IF(IFERROR(LOOKUP(מרקובחצי[[#This Row],[ClientID]],סוגחציקבוע[S31]),FALSE)=מרקובחצי[[#This Row],[ClientID]],1,"")</f>
        <v/>
      </c>
      <c r="G514" t="str">
        <f>IF(IFERROR(LOOKUP(מרקובחצי[[#This Row],[ClientID]],סוגחציקבוע[S32]),FALSE)=מרקובחצי[[#This Row],[ClientID]],1,"")</f>
        <v/>
      </c>
      <c r="H514" t="str">
        <f>IF(IFERROR(LOOKUP(מרקובחצי[[#This Row],[ClientID]],סוגחציקבוע[S33]),FALSE)=מרקובחצי[[#This Row],[ClientID]],1,"")</f>
        <v/>
      </c>
      <c r="I514">
        <f>IF(IFERROR(LOOKUP(מרקובחצי[[#This Row],[ClientID]],סוגחציקבוע[S32&amp;33]),FALSE)=מרקובחצי[[#This Row],[ClientID]],1,"")</f>
        <v>1</v>
      </c>
      <c r="J514" s="19">
        <f>IF(SUM(מרקובחצי[[#This Row],[11]:[13]])=1,מרקובחצי[[#This Row],[עד ועד]],IF(SUM(R513:T514)=1,IF(מרקובחצי[[#This Row],[עד ועד]]&lt;J513,מרקובחצי[[#This Row],[עד ועד]],J513),J513))</f>
        <v>30</v>
      </c>
      <c r="K514" s="19">
        <f>IF(SUM(מרקובחצי[[#This Row],[11]:[13]])=1,מרקובחצי[[#This Row],[עד ועד]],IF(SUM(R513:T514)=1,IF(מרקובחצי[[#This Row],[עד ועד]]&gt;K513,מרקובחצי[[#This Row],[עד ועד]],K513),K513))</f>
        <v>41</v>
      </c>
      <c r="L514" s="19">
        <f>IF(AND(SUM(מרקובחצי[[#This Row],[31]:[33]])=1,SUM(U513:W513)=0),מרקובחצי[[#This Row],[מקס]]-מרקובחצי[[#This Row],[מינ]],"")</f>
        <v>11</v>
      </c>
      <c r="M51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14" s="19" t="str">
        <f t="shared" ref="N514:N577" si="8">IF(ROW()&gt;2,M513,"")</f>
        <v>S22</v>
      </c>
      <c r="O514" s="19" t="str">
        <f>IF(מרקובחצי[[#This Row],[קבעה הפלגה?]]=1,"",IF(AND(מרקובחצי[[#This Row],[עד ועד]]&lt;29,OR(מרקובחצי[[#This Row],[CycleNumber]]=1,AND(U513=1,OR(מרקובחצי[[#This Row],[עד ועד]]&lt;J513,מרקובחצי[[#This Row],[עד ועד]]&gt;K513)),AND(V513=1,מרקובחצי[[#This Row],[עד ועד]]&lt;J513),W513=1)),1,""))</f>
        <v/>
      </c>
      <c r="P514" s="19" t="str">
        <f>IF(מרקובחצי[[#This Row],[קבעה הפלגה?]]=1,"",IF(AND(מרקובחצי[[#This Row],[עד ועד]]&gt;28,מרקובחצי[[#This Row],[עד ועד]]&lt;32,OR(מרקובחצי[[#This Row],[CycleNumber]]=1,AND(U513=1),AND(V513=1,OR(מרקובחצי[[#This Row],[עד ועד]]&lt;J513,מרקובחצי[[#This Row],[עד ועד]]&gt;K513)),W513=1)),1,""))</f>
        <v/>
      </c>
      <c r="Q514" s="19" t="str">
        <f>IF(מרקובחצי[[#This Row],[קבעה הפלגה?]]=1,"",IF(AND(מרקובחצי[[#This Row],[עד ועד]]&gt;31,OR(מרקובחצי[[#This Row],[CycleNumber]]=1,AND(U513=1),AND(V513=1,מרקובחצי[[#This Row],[עד ועד]]&gt;K513),AND(W513=1,OR(מרקובחצי[[#This Row],[עד ועד]]&gt;K513,מרקובחצי[[#This Row],[עד ועד]]&lt;J513)))),1,""))</f>
        <v/>
      </c>
      <c r="R514" s="19" t="str">
        <f>IF(מרקובחצי[[#This Row],[CycleNumber]]&gt;1,IF(AND(O513=1,מרקובחצי[[#This Row],[עד ועד]]&lt;29),1,""),"")</f>
        <v/>
      </c>
      <c r="S514" s="19" t="str">
        <f>IF(מרקובחצי[[#This Row],[CycleNumber]]&gt;1,IF(OR(AND(O513=1,מרקובחצי[[#This Row],[עד ועד]]&gt;28),AND(P513=1),AND(Q513=1,מרקובחצי[[#This Row],[עד ועד]]&lt;32)),1,""),"")</f>
        <v/>
      </c>
      <c r="T514" s="19" t="str">
        <f>IF(מרקובחצי[[#This Row],[CycleNumber]]&gt;1,IF(AND(Q513=1,מרקובחצי[[#This Row],[עד ועד]]&gt;31),1,""),"")</f>
        <v/>
      </c>
      <c r="U514" s="19" t="str">
        <f>IF(מרקובחצי[[#This Row],[CycleNumber]]&gt;1,IF(AND(R513=1,מרקובחצי[[#This Row],[עד ועד]]&lt;29),1,IF(AND(U513=1,NOT(OR(מרקובחצי[[#This Row],[עד ועד]]&lt;J513,מרקובחצי[[#This Row],[עד ועד]]&gt;K513))),1,"")),"")</f>
        <v/>
      </c>
      <c r="V514" s="19">
        <f>IF(מרקובחצי[[#This Row],[CycleNumber]]&gt;1,IF(AND(SUM(R513:T513)=1,מרקובחצי[[#This Row],[עד ועד]]&gt;28,מרקובחצי[[#This Row],[עד ועד]]&lt;32),1,IF(OR(S513=1,AND(R513=1,מרקובחצי[[#This Row],[עד ועד]]&gt;28),AND(T513=1,מרקובחצי[[#This Row],[עד ועד]]&lt;32)),1,IF(AND(V513=1,NOT(OR(מרקובחצי[[#This Row],[עד ועד]]&lt;J513,מרקובחצי[[#This Row],[עד ועד]]&gt;K513))),1,""))),"")</f>
        <v>1</v>
      </c>
      <c r="W514" s="19" t="str">
        <f>IF(מרקובחצי[[#This Row],[CycleNumber]]&gt;1,IF(AND(T513=1,מרקובחצי[[#This Row],[עד ועד]]&gt;31),1,IF(AND(W513=1,NOT(OR(מרקובחצי[[#This Row],[עד ועד]]&lt;J513,מרקובחצי[[#This Row],[עד ועד]]&gt;K513))),1,"")),"")</f>
        <v/>
      </c>
      <c r="X514" s="19" t="str">
        <f>IF(AND(מרקובחצי[[#This Row],[CycleNumber]]&lt;$B515,SUM(מרקובחצי[[#This Row],[11]],R515)=2),1,"")</f>
        <v/>
      </c>
      <c r="Y514" s="19" t="str">
        <f>IF(AND(מרקובחצי[[#This Row],[CycleNumber]]&lt;$B515,SUM(מרקובחצי[[#This Row],[11]],S515)=2),1,"")</f>
        <v/>
      </c>
      <c r="Z514" s="19" t="str">
        <f>IF(AND(מרקובחצי[[#This Row],[CycleNumber]]&lt;$B515,SUM(מרקובחצי[[#This Row],[13]],S515)=2),1,"")</f>
        <v/>
      </c>
      <c r="AA514" s="19" t="str">
        <f>IF(AND(מרקובחצי[[#This Row],[CycleNumber]]&lt;$B515,SUM(מרקובחצי[[#This Row],[13]],T515)=2),1,"")</f>
        <v/>
      </c>
      <c r="AB514" s="19" t="str">
        <f>IF(AND(מרקובחצי[[#This Row],[CycleNumber]]&lt;$B515,SUM(מרקובחצי[[#This Row],[21]],U515)=2),1,"")</f>
        <v/>
      </c>
      <c r="AC514" s="19" t="str">
        <f>IF(AND(מרקובחצי[[#This Row],[CycleNumber]]&lt;$B515,SUM(מרקובחצי[[#This Row],[21]],V515)=2),1,"")</f>
        <v/>
      </c>
      <c r="AD514" s="19" t="str">
        <f>IF(AND(מרקובחצי[[#This Row],[CycleNumber]]&lt;$B515,SUM(מרקובחצי[[#This Row],[23]],V515)=2),1,"")</f>
        <v/>
      </c>
      <c r="AE514" s="19" t="str">
        <f>IF(AND(מרקובחצי[[#This Row],[CycleNumber]]&lt;$B515,SUM(מרקובחצי[[#This Row],[23]],W515)=2),1,"")</f>
        <v/>
      </c>
      <c r="AF514" s="19" t="str">
        <f>IF(AND(מרקובחצי[[#This Row],[CycleNumber]]&lt;$B515,SUM(מרקובחצי[[#This Row],[31]],O515)=2),1,"")</f>
        <v/>
      </c>
      <c r="AG514" s="19" t="str">
        <f>IF(AND(מרקובחצי[[#This Row],[CycleNumber]]&lt;$B515,SUM(מרקובחצי[[#This Row],[31]],P515)=2),1,"")</f>
        <v/>
      </c>
      <c r="AH514" s="19" t="str">
        <f>IF(AND(מרקובחצי[[#This Row],[CycleNumber]]&lt;$B515,SUM(מרקובחצי[[#This Row],[31]],Q515)=2),1,"")</f>
        <v/>
      </c>
      <c r="AI514" s="19" t="str">
        <f>IF(AND(מרקובחצי[[#This Row],[CycleNumber]]&lt;$B515,SUM(U514:U515)=2),1,"")</f>
        <v/>
      </c>
      <c r="AJ514" s="19" t="str">
        <f>IF(AND(מרקובחצי[[#This Row],[CycleNumber]]&lt;$B515,SUM(מרקובחצי[[#This Row],[32]],O515)=2),1,"")</f>
        <v/>
      </c>
      <c r="AK514" s="19" t="str">
        <f>IF(AND(מרקובחצי[[#This Row],[CycleNumber]]&lt;$B515,SUM(מרקובחצי[[#This Row],[32]],P515)=2),1,"")</f>
        <v/>
      </c>
      <c r="AL514" s="19" t="str">
        <f>IF(AND(מרקובחצי[[#This Row],[CycleNumber]]&lt;$B515,SUM(מרקובחצי[[#This Row],[32]],Q515)=2),1,"")</f>
        <v/>
      </c>
      <c r="AM514" s="19">
        <f>IF(AND(מרקובחצי[[#This Row],[CycleNumber]]&lt;$B515,SUM(V514:V515)=2),1,"")</f>
        <v>1</v>
      </c>
      <c r="AN514" s="19" t="str">
        <f>IF(AND(מרקובחצי[[#This Row],[CycleNumber]]&lt;$B515,SUM(מרקובחצי[[#This Row],[33]],O515)=2),1,"")</f>
        <v/>
      </c>
      <c r="AO514" s="19" t="str">
        <f>IF(AND(מרקובחצי[[#This Row],[CycleNumber]]&lt;$B515,SUM(מרקובחצי[[#This Row],[33]],P515)=2),1,"")</f>
        <v/>
      </c>
      <c r="AP514" s="19" t="str">
        <f>IF(AND(מרקובחצי[[#This Row],[CycleNumber]]&lt;$B515,SUM(מרקובחצי[[#This Row],[33]],Q515)=2),1,"")</f>
        <v/>
      </c>
      <c r="AQ514" s="19" t="str">
        <f>IF(AND(מרקובחצי[[#This Row],[CycleNumber]]&lt;$B515,SUM(W514:W515)=2),1,"")</f>
        <v/>
      </c>
      <c r="AR514" s="19" t="str">
        <f>IF(AND(מרקובחצי[[#This Row],[CycleNumber]]&lt;$B515,SUM(מרקובחצי[[#This Row],[12]],S515)=2),1,"")</f>
        <v/>
      </c>
      <c r="AS514" s="19" t="str">
        <f>IF(AND(מרקובחצי[[#This Row],[CycleNumber]]&lt;$B515,SUM(מרקובחצי[[#This Row],[22]],V515)=2),1,"")</f>
        <v/>
      </c>
      <c r="AT514" s="21">
        <f>SUM(מרקובחצי[[#This Row],[11]:[33]])</f>
        <v>1</v>
      </c>
    </row>
    <row r="515" spans="1:46" ht="15.6" x14ac:dyDescent="0.25">
      <c r="A515" s="19" t="s">
        <v>53</v>
      </c>
      <c r="B515" s="19">
        <v>7</v>
      </c>
      <c r="C515">
        <v>30</v>
      </c>
      <c r="D515" s="19">
        <f>מרקובחצי[[#This Row],[LengthofCycle]]+1</f>
        <v>31</v>
      </c>
      <c r="E515" t="str">
        <f>IF(IFERROR(LOOKUP(מרקובחצי[[#This Row],[ClientID]],קביעויות[הפלגה]),FALSE)=מרקובחצי[[#This Row],[ClientID]],1,"")</f>
        <v/>
      </c>
      <c r="F515" t="str">
        <f>IF(IFERROR(LOOKUP(מרקובחצי[[#This Row],[ClientID]],סוגחציקבוע[S31]),FALSE)=מרקובחצי[[#This Row],[ClientID]],1,"")</f>
        <v/>
      </c>
      <c r="G515" t="str">
        <f>IF(IFERROR(LOOKUP(מרקובחצי[[#This Row],[ClientID]],סוגחציקבוע[S32]),FALSE)=מרקובחצי[[#This Row],[ClientID]],1,"")</f>
        <v/>
      </c>
      <c r="H515" t="str">
        <f>IF(IFERROR(LOOKUP(מרקובחצי[[#This Row],[ClientID]],סוגחציקבוע[S33]),FALSE)=מרקובחצי[[#This Row],[ClientID]],1,"")</f>
        <v/>
      </c>
      <c r="I515">
        <f>IF(IFERROR(LOOKUP(מרקובחצי[[#This Row],[ClientID]],סוגחציקבוע[S32&amp;33]),FALSE)=מרקובחצי[[#This Row],[ClientID]],1,"")</f>
        <v>1</v>
      </c>
      <c r="J515" s="19">
        <f>IF(SUM(מרקובחצי[[#This Row],[11]:[13]])=1,מרקובחצי[[#This Row],[עד ועד]],IF(SUM(R514:T515)=1,IF(מרקובחצי[[#This Row],[עד ועד]]&lt;J514,מרקובחצי[[#This Row],[עד ועד]],J514),J514))</f>
        <v>30</v>
      </c>
      <c r="K515" s="19">
        <f>IF(SUM(מרקובחצי[[#This Row],[11]:[13]])=1,מרקובחצי[[#This Row],[עד ועד]],IF(SUM(R514:T515)=1,IF(מרקובחצי[[#This Row],[עד ועד]]&gt;K514,מרקובחצי[[#This Row],[עד ועד]],K514),K514))</f>
        <v>41</v>
      </c>
      <c r="L515" s="19" t="str">
        <f>IF(AND(SUM(מרקובחצי[[#This Row],[31]:[33]])=1,SUM(U514:W514)=0),מרקובחצי[[#This Row],[מקס]]-מרקובחצי[[#This Row],[מינ]],"")</f>
        <v/>
      </c>
      <c r="M51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15" s="19" t="str">
        <f t="shared" si="8"/>
        <v>S32</v>
      </c>
      <c r="O515" s="19" t="str">
        <f>IF(מרקובחצי[[#This Row],[קבעה הפלגה?]]=1,"",IF(AND(מרקובחצי[[#This Row],[עד ועד]]&lt;29,OR(מרקובחצי[[#This Row],[CycleNumber]]=1,AND(U514=1,OR(מרקובחצי[[#This Row],[עד ועד]]&lt;J514,מרקובחצי[[#This Row],[עד ועד]]&gt;K514)),AND(V514=1,מרקובחצי[[#This Row],[עד ועד]]&lt;J514),W514=1)),1,""))</f>
        <v/>
      </c>
      <c r="P515" s="19" t="str">
        <f>IF(מרקובחצי[[#This Row],[קבעה הפלגה?]]=1,"",IF(AND(מרקובחצי[[#This Row],[עד ועד]]&gt;28,מרקובחצי[[#This Row],[עד ועד]]&lt;32,OR(מרקובחצי[[#This Row],[CycleNumber]]=1,AND(U514=1),AND(V514=1,OR(מרקובחצי[[#This Row],[עד ועד]]&lt;J514,מרקובחצי[[#This Row],[עד ועד]]&gt;K514)),W514=1)),1,""))</f>
        <v/>
      </c>
      <c r="Q515" s="19" t="str">
        <f>IF(מרקובחצי[[#This Row],[קבעה הפלגה?]]=1,"",IF(AND(מרקובחצי[[#This Row],[עד ועד]]&gt;31,OR(מרקובחצי[[#This Row],[CycleNumber]]=1,AND(U514=1),AND(V514=1,מרקובחצי[[#This Row],[עד ועד]]&gt;K514),AND(W514=1,OR(מרקובחצי[[#This Row],[עד ועד]]&gt;K514,מרקובחצי[[#This Row],[עד ועד]]&lt;J514)))),1,""))</f>
        <v/>
      </c>
      <c r="R515" s="19" t="str">
        <f>IF(מרקובחצי[[#This Row],[CycleNumber]]&gt;1,IF(AND(O514=1,מרקובחצי[[#This Row],[עד ועד]]&lt;29),1,""),"")</f>
        <v/>
      </c>
      <c r="S515" s="19" t="str">
        <f>IF(מרקובחצי[[#This Row],[CycleNumber]]&gt;1,IF(OR(AND(O514=1,מרקובחצי[[#This Row],[עד ועד]]&gt;28),AND(P514=1),AND(Q514=1,מרקובחצי[[#This Row],[עד ועד]]&lt;32)),1,""),"")</f>
        <v/>
      </c>
      <c r="T515" s="19" t="str">
        <f>IF(מרקובחצי[[#This Row],[CycleNumber]]&gt;1,IF(AND(Q514=1,מרקובחצי[[#This Row],[עד ועד]]&gt;31),1,""),"")</f>
        <v/>
      </c>
      <c r="U515" s="19" t="str">
        <f>IF(מרקובחצי[[#This Row],[CycleNumber]]&gt;1,IF(AND(R514=1,מרקובחצי[[#This Row],[עד ועד]]&lt;29),1,IF(AND(U514=1,NOT(OR(מרקובחצי[[#This Row],[עד ועד]]&lt;J514,מרקובחצי[[#This Row],[עד ועד]]&gt;K514))),1,"")),"")</f>
        <v/>
      </c>
      <c r="V515" s="19">
        <f>IF(מרקובחצי[[#This Row],[CycleNumber]]&gt;1,IF(AND(SUM(R514:T514)=1,מרקובחצי[[#This Row],[עד ועד]]&gt;28,מרקובחצי[[#This Row],[עד ועד]]&lt;32),1,IF(OR(S514=1,AND(R514=1,מרקובחצי[[#This Row],[עד ועד]]&gt;28),AND(T514=1,מרקובחצי[[#This Row],[עד ועד]]&lt;32)),1,IF(AND(V514=1,NOT(OR(מרקובחצי[[#This Row],[עד ועד]]&lt;J514,מרקובחצי[[#This Row],[עד ועד]]&gt;K514))),1,""))),"")</f>
        <v>1</v>
      </c>
      <c r="W515" s="19" t="str">
        <f>IF(מרקובחצי[[#This Row],[CycleNumber]]&gt;1,IF(AND(T514=1,מרקובחצי[[#This Row],[עד ועד]]&gt;31),1,IF(AND(W514=1,NOT(OR(מרקובחצי[[#This Row],[עד ועד]]&lt;J514,מרקובחצי[[#This Row],[עד ועד]]&gt;K514))),1,"")),"")</f>
        <v/>
      </c>
      <c r="X515" s="19" t="str">
        <f>IF(AND(מרקובחצי[[#This Row],[CycleNumber]]&lt;$B516,SUM(מרקובחצי[[#This Row],[11]],R516)=2),1,"")</f>
        <v/>
      </c>
      <c r="Y515" s="19" t="str">
        <f>IF(AND(מרקובחצי[[#This Row],[CycleNumber]]&lt;$B516,SUM(מרקובחצי[[#This Row],[11]],S516)=2),1,"")</f>
        <v/>
      </c>
      <c r="Z515" s="19" t="str">
        <f>IF(AND(מרקובחצי[[#This Row],[CycleNumber]]&lt;$B516,SUM(מרקובחצי[[#This Row],[13]],S516)=2),1,"")</f>
        <v/>
      </c>
      <c r="AA515" s="19" t="str">
        <f>IF(AND(מרקובחצי[[#This Row],[CycleNumber]]&lt;$B516,SUM(מרקובחצי[[#This Row],[13]],T516)=2),1,"")</f>
        <v/>
      </c>
      <c r="AB515" s="19" t="str">
        <f>IF(AND(מרקובחצי[[#This Row],[CycleNumber]]&lt;$B516,SUM(מרקובחצי[[#This Row],[21]],U516)=2),1,"")</f>
        <v/>
      </c>
      <c r="AC515" s="19" t="str">
        <f>IF(AND(מרקובחצי[[#This Row],[CycleNumber]]&lt;$B516,SUM(מרקובחצי[[#This Row],[21]],V516)=2),1,"")</f>
        <v/>
      </c>
      <c r="AD515" s="19" t="str">
        <f>IF(AND(מרקובחצי[[#This Row],[CycleNumber]]&lt;$B516,SUM(מרקובחצי[[#This Row],[23]],V516)=2),1,"")</f>
        <v/>
      </c>
      <c r="AE515" s="19" t="str">
        <f>IF(AND(מרקובחצי[[#This Row],[CycleNumber]]&lt;$B516,SUM(מרקובחצי[[#This Row],[23]],W516)=2),1,"")</f>
        <v/>
      </c>
      <c r="AF515" s="19" t="str">
        <f>IF(AND(מרקובחצי[[#This Row],[CycleNumber]]&lt;$B516,SUM(מרקובחצי[[#This Row],[31]],O516)=2),1,"")</f>
        <v/>
      </c>
      <c r="AG515" s="19" t="str">
        <f>IF(AND(מרקובחצי[[#This Row],[CycleNumber]]&lt;$B516,SUM(מרקובחצי[[#This Row],[31]],P516)=2),1,"")</f>
        <v/>
      </c>
      <c r="AH515" s="19" t="str">
        <f>IF(AND(מרקובחצי[[#This Row],[CycleNumber]]&lt;$B516,SUM(מרקובחצי[[#This Row],[31]],Q516)=2),1,"")</f>
        <v/>
      </c>
      <c r="AI515" s="19" t="str">
        <f>IF(AND(מרקובחצי[[#This Row],[CycleNumber]]&lt;$B516,SUM(U515:U516)=2),1,"")</f>
        <v/>
      </c>
      <c r="AJ515" s="19" t="str">
        <f>IF(AND(מרקובחצי[[#This Row],[CycleNumber]]&lt;$B516,SUM(מרקובחצי[[#This Row],[32]],O516)=2),1,"")</f>
        <v/>
      </c>
      <c r="AK515" s="19" t="str">
        <f>IF(AND(מרקובחצי[[#This Row],[CycleNumber]]&lt;$B516,SUM(מרקובחצי[[#This Row],[32]],P516)=2),1,"")</f>
        <v/>
      </c>
      <c r="AL515" s="19" t="str">
        <f>IF(AND(מרקובחצי[[#This Row],[CycleNumber]]&lt;$B516,SUM(מרקובחצי[[#This Row],[32]],Q516)=2),1,"")</f>
        <v/>
      </c>
      <c r="AM515" s="19">
        <f>IF(AND(מרקובחצי[[#This Row],[CycleNumber]]&lt;$B516,SUM(V515:V516)=2),1,"")</f>
        <v>1</v>
      </c>
      <c r="AN515" s="19" t="str">
        <f>IF(AND(מרקובחצי[[#This Row],[CycleNumber]]&lt;$B516,SUM(מרקובחצי[[#This Row],[33]],O516)=2),1,"")</f>
        <v/>
      </c>
      <c r="AO515" s="19" t="str">
        <f>IF(AND(מרקובחצי[[#This Row],[CycleNumber]]&lt;$B516,SUM(מרקובחצי[[#This Row],[33]],P516)=2),1,"")</f>
        <v/>
      </c>
      <c r="AP515" s="19" t="str">
        <f>IF(AND(מרקובחצי[[#This Row],[CycleNumber]]&lt;$B516,SUM(מרקובחצי[[#This Row],[33]],Q516)=2),1,"")</f>
        <v/>
      </c>
      <c r="AQ515" s="19" t="str">
        <f>IF(AND(מרקובחצי[[#This Row],[CycleNumber]]&lt;$B516,SUM(W515:W516)=2),1,"")</f>
        <v/>
      </c>
      <c r="AR515" s="19" t="str">
        <f>IF(AND(מרקובחצי[[#This Row],[CycleNumber]]&lt;$B516,SUM(מרקובחצי[[#This Row],[12]],S516)=2),1,"")</f>
        <v/>
      </c>
      <c r="AS515" s="19" t="str">
        <f>IF(AND(מרקובחצי[[#This Row],[CycleNumber]]&lt;$B516,SUM(מרקובחצי[[#This Row],[22]],V516)=2),1,"")</f>
        <v/>
      </c>
      <c r="AT515" s="21">
        <f>SUM(מרקובחצי[[#This Row],[11]:[33]])</f>
        <v>1</v>
      </c>
    </row>
    <row r="516" spans="1:46" ht="15.6" x14ac:dyDescent="0.25">
      <c r="A516" s="19" t="s">
        <v>53</v>
      </c>
      <c r="B516" s="19">
        <v>8</v>
      </c>
      <c r="C516">
        <v>38</v>
      </c>
      <c r="D516" s="19">
        <f>מרקובחצי[[#This Row],[LengthofCycle]]+1</f>
        <v>39</v>
      </c>
      <c r="E516" t="str">
        <f>IF(IFERROR(LOOKUP(מרקובחצי[[#This Row],[ClientID]],קביעויות[הפלגה]),FALSE)=מרקובחצי[[#This Row],[ClientID]],1,"")</f>
        <v/>
      </c>
      <c r="F516" t="str">
        <f>IF(IFERROR(LOOKUP(מרקובחצי[[#This Row],[ClientID]],סוגחציקבוע[S31]),FALSE)=מרקובחצי[[#This Row],[ClientID]],1,"")</f>
        <v/>
      </c>
      <c r="G516" t="str">
        <f>IF(IFERROR(LOOKUP(מרקובחצי[[#This Row],[ClientID]],סוגחציקבוע[S32]),FALSE)=מרקובחצי[[#This Row],[ClientID]],1,"")</f>
        <v/>
      </c>
      <c r="H516" t="str">
        <f>IF(IFERROR(LOOKUP(מרקובחצי[[#This Row],[ClientID]],סוגחציקבוע[S33]),FALSE)=מרקובחצי[[#This Row],[ClientID]],1,"")</f>
        <v/>
      </c>
      <c r="I516">
        <f>IF(IFERROR(LOOKUP(מרקובחצי[[#This Row],[ClientID]],סוגחציקבוע[S32&amp;33]),FALSE)=מרקובחצי[[#This Row],[ClientID]],1,"")</f>
        <v>1</v>
      </c>
      <c r="J516" s="19">
        <f>IF(SUM(מרקובחצי[[#This Row],[11]:[13]])=1,מרקובחצי[[#This Row],[עד ועד]],IF(SUM(R515:T516)=1,IF(מרקובחצי[[#This Row],[עד ועד]]&lt;J515,מרקובחצי[[#This Row],[עד ועד]],J515),J515))</f>
        <v>30</v>
      </c>
      <c r="K516" s="19">
        <f>IF(SUM(מרקובחצי[[#This Row],[11]:[13]])=1,מרקובחצי[[#This Row],[עד ועד]],IF(SUM(R515:T516)=1,IF(מרקובחצי[[#This Row],[עד ועד]]&gt;K515,מרקובחצי[[#This Row],[עד ועד]],K515),K515))</f>
        <v>41</v>
      </c>
      <c r="L516" s="19" t="str">
        <f>IF(AND(SUM(מרקובחצי[[#This Row],[31]:[33]])=1,SUM(U515:W515)=0),מרקובחצי[[#This Row],[מקס]]-מרקובחצי[[#This Row],[מינ]],"")</f>
        <v/>
      </c>
      <c r="M51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16" s="19" t="str">
        <f t="shared" si="8"/>
        <v>S32</v>
      </c>
      <c r="O516" s="19" t="str">
        <f>IF(מרקובחצי[[#This Row],[קבעה הפלגה?]]=1,"",IF(AND(מרקובחצי[[#This Row],[עד ועד]]&lt;29,OR(מרקובחצי[[#This Row],[CycleNumber]]=1,AND(U515=1,OR(מרקובחצי[[#This Row],[עד ועד]]&lt;J515,מרקובחצי[[#This Row],[עד ועד]]&gt;K515)),AND(V515=1,מרקובחצי[[#This Row],[עד ועד]]&lt;J515),W515=1)),1,""))</f>
        <v/>
      </c>
      <c r="P516" s="19" t="str">
        <f>IF(מרקובחצי[[#This Row],[קבעה הפלגה?]]=1,"",IF(AND(מרקובחצי[[#This Row],[עד ועד]]&gt;28,מרקובחצי[[#This Row],[עד ועד]]&lt;32,OR(מרקובחצי[[#This Row],[CycleNumber]]=1,AND(U515=1),AND(V515=1,OR(מרקובחצי[[#This Row],[עד ועד]]&lt;J515,מרקובחצי[[#This Row],[עד ועד]]&gt;K515)),W515=1)),1,""))</f>
        <v/>
      </c>
      <c r="Q516" s="19" t="str">
        <f>IF(מרקובחצי[[#This Row],[קבעה הפלגה?]]=1,"",IF(AND(מרקובחצי[[#This Row],[עד ועד]]&gt;31,OR(מרקובחצי[[#This Row],[CycleNumber]]=1,AND(U515=1),AND(V515=1,מרקובחצי[[#This Row],[עד ועד]]&gt;K515),AND(W515=1,OR(מרקובחצי[[#This Row],[עד ועד]]&gt;K515,מרקובחצי[[#This Row],[עד ועד]]&lt;J515)))),1,""))</f>
        <v/>
      </c>
      <c r="R516" s="19" t="str">
        <f>IF(מרקובחצי[[#This Row],[CycleNumber]]&gt;1,IF(AND(O515=1,מרקובחצי[[#This Row],[עד ועד]]&lt;29),1,""),"")</f>
        <v/>
      </c>
      <c r="S516" s="19" t="str">
        <f>IF(מרקובחצי[[#This Row],[CycleNumber]]&gt;1,IF(OR(AND(O515=1,מרקובחצי[[#This Row],[עד ועד]]&gt;28),AND(P515=1),AND(Q515=1,מרקובחצי[[#This Row],[עד ועד]]&lt;32)),1,""),"")</f>
        <v/>
      </c>
      <c r="T516" s="19" t="str">
        <f>IF(מרקובחצי[[#This Row],[CycleNumber]]&gt;1,IF(AND(Q515=1,מרקובחצי[[#This Row],[עד ועד]]&gt;31),1,""),"")</f>
        <v/>
      </c>
      <c r="U516" s="19" t="str">
        <f>IF(מרקובחצי[[#This Row],[CycleNumber]]&gt;1,IF(AND(R515=1,מרקובחצי[[#This Row],[עד ועד]]&lt;29),1,IF(AND(U515=1,NOT(OR(מרקובחצי[[#This Row],[עד ועד]]&lt;J515,מרקובחצי[[#This Row],[עד ועד]]&gt;K515))),1,"")),"")</f>
        <v/>
      </c>
      <c r="V516" s="19">
        <f>IF(מרקובחצי[[#This Row],[CycleNumber]]&gt;1,IF(AND(SUM(R515:T515)=1,מרקובחצי[[#This Row],[עד ועד]]&gt;28,מרקובחצי[[#This Row],[עד ועד]]&lt;32),1,IF(OR(S515=1,AND(R515=1,מרקובחצי[[#This Row],[עד ועד]]&gt;28),AND(T515=1,מרקובחצי[[#This Row],[עד ועד]]&lt;32)),1,IF(AND(V515=1,NOT(OR(מרקובחצי[[#This Row],[עד ועד]]&lt;J515,מרקובחצי[[#This Row],[עד ועד]]&gt;K515))),1,""))),"")</f>
        <v>1</v>
      </c>
      <c r="W516" s="19" t="str">
        <f>IF(מרקובחצי[[#This Row],[CycleNumber]]&gt;1,IF(AND(T515=1,מרקובחצי[[#This Row],[עד ועד]]&gt;31),1,IF(AND(W515=1,NOT(OR(מרקובחצי[[#This Row],[עד ועד]]&lt;J515,מרקובחצי[[#This Row],[עד ועד]]&gt;K515))),1,"")),"")</f>
        <v/>
      </c>
      <c r="X516" s="19" t="str">
        <f>IF(AND(מרקובחצי[[#This Row],[CycleNumber]]&lt;$B517,SUM(מרקובחצי[[#This Row],[11]],R517)=2),1,"")</f>
        <v/>
      </c>
      <c r="Y516" s="19" t="str">
        <f>IF(AND(מרקובחצי[[#This Row],[CycleNumber]]&lt;$B517,SUM(מרקובחצי[[#This Row],[11]],S517)=2),1,"")</f>
        <v/>
      </c>
      <c r="Z516" s="19" t="str">
        <f>IF(AND(מרקובחצי[[#This Row],[CycleNumber]]&lt;$B517,SUM(מרקובחצי[[#This Row],[13]],S517)=2),1,"")</f>
        <v/>
      </c>
      <c r="AA516" s="19" t="str">
        <f>IF(AND(מרקובחצי[[#This Row],[CycleNumber]]&lt;$B517,SUM(מרקובחצי[[#This Row],[13]],T517)=2),1,"")</f>
        <v/>
      </c>
      <c r="AB516" s="19" t="str">
        <f>IF(AND(מרקובחצי[[#This Row],[CycleNumber]]&lt;$B517,SUM(מרקובחצי[[#This Row],[21]],U517)=2),1,"")</f>
        <v/>
      </c>
      <c r="AC516" s="19" t="str">
        <f>IF(AND(מרקובחצי[[#This Row],[CycleNumber]]&lt;$B517,SUM(מרקובחצי[[#This Row],[21]],V517)=2),1,"")</f>
        <v/>
      </c>
      <c r="AD516" s="19" t="str">
        <f>IF(AND(מרקובחצי[[#This Row],[CycleNumber]]&lt;$B517,SUM(מרקובחצי[[#This Row],[23]],V517)=2),1,"")</f>
        <v/>
      </c>
      <c r="AE516" s="19" t="str">
        <f>IF(AND(מרקובחצי[[#This Row],[CycleNumber]]&lt;$B517,SUM(מרקובחצי[[#This Row],[23]],W517)=2),1,"")</f>
        <v/>
      </c>
      <c r="AF516" s="19" t="str">
        <f>IF(AND(מרקובחצי[[#This Row],[CycleNumber]]&lt;$B517,SUM(מרקובחצי[[#This Row],[31]],O517)=2),1,"")</f>
        <v/>
      </c>
      <c r="AG516" s="19" t="str">
        <f>IF(AND(מרקובחצי[[#This Row],[CycleNumber]]&lt;$B517,SUM(מרקובחצי[[#This Row],[31]],P517)=2),1,"")</f>
        <v/>
      </c>
      <c r="AH516" s="19" t="str">
        <f>IF(AND(מרקובחצי[[#This Row],[CycleNumber]]&lt;$B517,SUM(מרקובחצי[[#This Row],[31]],Q517)=2),1,"")</f>
        <v/>
      </c>
      <c r="AI516" s="19" t="str">
        <f>IF(AND(מרקובחצי[[#This Row],[CycleNumber]]&lt;$B517,SUM(U516:U517)=2),1,"")</f>
        <v/>
      </c>
      <c r="AJ516" s="19">
        <f>IF(AND(מרקובחצי[[#This Row],[CycleNumber]]&lt;$B517,SUM(מרקובחצי[[#This Row],[32]],O517)=2),1,"")</f>
        <v>1</v>
      </c>
      <c r="AK516" s="19" t="str">
        <f>IF(AND(מרקובחצי[[#This Row],[CycleNumber]]&lt;$B517,SUM(מרקובחצי[[#This Row],[32]],P517)=2),1,"")</f>
        <v/>
      </c>
      <c r="AL516" s="19" t="str">
        <f>IF(AND(מרקובחצי[[#This Row],[CycleNumber]]&lt;$B517,SUM(מרקובחצי[[#This Row],[32]],Q517)=2),1,"")</f>
        <v/>
      </c>
      <c r="AM516" s="19" t="str">
        <f>IF(AND(מרקובחצי[[#This Row],[CycleNumber]]&lt;$B517,SUM(V516:V517)=2),1,"")</f>
        <v/>
      </c>
      <c r="AN516" s="19" t="str">
        <f>IF(AND(מרקובחצי[[#This Row],[CycleNumber]]&lt;$B517,SUM(מרקובחצי[[#This Row],[33]],O517)=2),1,"")</f>
        <v/>
      </c>
      <c r="AO516" s="19" t="str">
        <f>IF(AND(מרקובחצי[[#This Row],[CycleNumber]]&lt;$B517,SUM(מרקובחצי[[#This Row],[33]],P517)=2),1,"")</f>
        <v/>
      </c>
      <c r="AP516" s="19" t="str">
        <f>IF(AND(מרקובחצי[[#This Row],[CycleNumber]]&lt;$B517,SUM(מרקובחצי[[#This Row],[33]],Q517)=2),1,"")</f>
        <v/>
      </c>
      <c r="AQ516" s="19" t="str">
        <f>IF(AND(מרקובחצי[[#This Row],[CycleNumber]]&lt;$B517,SUM(W516:W517)=2),1,"")</f>
        <v/>
      </c>
      <c r="AR516" s="19" t="str">
        <f>IF(AND(מרקובחצי[[#This Row],[CycleNumber]]&lt;$B517,SUM(מרקובחצי[[#This Row],[12]],S517)=2),1,"")</f>
        <v/>
      </c>
      <c r="AS516" s="19" t="str">
        <f>IF(AND(מרקובחצי[[#This Row],[CycleNumber]]&lt;$B517,SUM(מרקובחצי[[#This Row],[22]],V517)=2),1,"")</f>
        <v/>
      </c>
      <c r="AT516" s="21">
        <f>SUM(מרקובחצי[[#This Row],[11]:[33]])</f>
        <v>1</v>
      </c>
    </row>
    <row r="517" spans="1:46" ht="15.6" x14ac:dyDescent="0.25">
      <c r="A517" s="19" t="s">
        <v>53</v>
      </c>
      <c r="B517" s="19">
        <v>9</v>
      </c>
      <c r="C517">
        <v>27</v>
      </c>
      <c r="D517" s="19">
        <f>מרקובחצי[[#This Row],[LengthofCycle]]+1</f>
        <v>28</v>
      </c>
      <c r="E517" t="str">
        <f>IF(IFERROR(LOOKUP(מרקובחצי[[#This Row],[ClientID]],קביעויות[הפלגה]),FALSE)=מרקובחצי[[#This Row],[ClientID]],1,"")</f>
        <v/>
      </c>
      <c r="F517" t="str">
        <f>IF(IFERROR(LOOKUP(מרקובחצי[[#This Row],[ClientID]],סוגחציקבוע[S31]),FALSE)=מרקובחצי[[#This Row],[ClientID]],1,"")</f>
        <v/>
      </c>
      <c r="G517" t="str">
        <f>IF(IFERROR(LOOKUP(מרקובחצי[[#This Row],[ClientID]],סוגחציקבוע[S32]),FALSE)=מרקובחצי[[#This Row],[ClientID]],1,"")</f>
        <v/>
      </c>
      <c r="H517" t="str">
        <f>IF(IFERROR(LOOKUP(מרקובחצי[[#This Row],[ClientID]],סוגחציקבוע[S33]),FALSE)=מרקובחצי[[#This Row],[ClientID]],1,"")</f>
        <v/>
      </c>
      <c r="I517">
        <f>IF(IFERROR(LOOKUP(מרקובחצי[[#This Row],[ClientID]],סוגחציקבוע[S32&amp;33]),FALSE)=מרקובחצי[[#This Row],[ClientID]],1,"")</f>
        <v>1</v>
      </c>
      <c r="J517" s="19">
        <f>IF(SUM(מרקובחצי[[#This Row],[11]:[13]])=1,מרקובחצי[[#This Row],[עד ועד]],IF(SUM(R516:T517)=1,IF(מרקובחצי[[#This Row],[עד ועד]]&lt;J516,מרקובחצי[[#This Row],[עד ועד]],J516),J516))</f>
        <v>28</v>
      </c>
      <c r="K517" s="19">
        <f>IF(SUM(מרקובחצי[[#This Row],[11]:[13]])=1,מרקובחצי[[#This Row],[עד ועד]],IF(SUM(R516:T517)=1,IF(מרקובחצי[[#This Row],[עד ועד]]&gt;K516,מרקובחצי[[#This Row],[עד ועד]],K516),K516))</f>
        <v>28</v>
      </c>
      <c r="L517" s="19" t="str">
        <f>IF(AND(SUM(מרקובחצי[[#This Row],[31]:[33]])=1,SUM(U516:W516)=0),מרקובחצי[[#This Row],[מקס]]-מרקובחצי[[#This Row],[מינ]],"")</f>
        <v/>
      </c>
      <c r="M51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517" s="19" t="str">
        <f t="shared" si="8"/>
        <v>S32</v>
      </c>
      <c r="O517" s="19">
        <f>IF(מרקובחצי[[#This Row],[קבעה הפלגה?]]=1,"",IF(AND(מרקובחצי[[#This Row],[עד ועד]]&lt;29,OR(מרקובחצי[[#This Row],[CycleNumber]]=1,AND(U516=1,OR(מרקובחצי[[#This Row],[עד ועד]]&lt;J516,מרקובחצי[[#This Row],[עד ועד]]&gt;K516)),AND(V516=1,מרקובחצי[[#This Row],[עד ועד]]&lt;J516),W516=1)),1,""))</f>
        <v>1</v>
      </c>
      <c r="P517" s="19" t="str">
        <f>IF(מרקובחצי[[#This Row],[קבעה הפלגה?]]=1,"",IF(AND(מרקובחצי[[#This Row],[עד ועד]]&gt;28,מרקובחצי[[#This Row],[עד ועד]]&lt;32,OR(מרקובחצי[[#This Row],[CycleNumber]]=1,AND(U516=1),AND(V516=1,OR(מרקובחצי[[#This Row],[עד ועד]]&lt;J516,מרקובחצי[[#This Row],[עד ועד]]&gt;K516)),W516=1)),1,""))</f>
        <v/>
      </c>
      <c r="Q517" s="19" t="str">
        <f>IF(מרקובחצי[[#This Row],[קבעה הפלגה?]]=1,"",IF(AND(מרקובחצי[[#This Row],[עד ועד]]&gt;31,OR(מרקובחצי[[#This Row],[CycleNumber]]=1,AND(U516=1),AND(V516=1,מרקובחצי[[#This Row],[עד ועד]]&gt;K516),AND(W516=1,OR(מרקובחצי[[#This Row],[עד ועד]]&gt;K516,מרקובחצי[[#This Row],[עד ועד]]&lt;J516)))),1,""))</f>
        <v/>
      </c>
      <c r="R517" s="19" t="str">
        <f>IF(מרקובחצי[[#This Row],[CycleNumber]]&gt;1,IF(AND(O516=1,מרקובחצי[[#This Row],[עד ועד]]&lt;29),1,""),"")</f>
        <v/>
      </c>
      <c r="S517" s="19" t="str">
        <f>IF(מרקובחצי[[#This Row],[CycleNumber]]&gt;1,IF(OR(AND(O516=1,מרקובחצי[[#This Row],[עד ועד]]&gt;28),AND(P516=1),AND(Q516=1,מרקובחצי[[#This Row],[עד ועד]]&lt;32)),1,""),"")</f>
        <v/>
      </c>
      <c r="T517" s="19" t="str">
        <f>IF(מרקובחצי[[#This Row],[CycleNumber]]&gt;1,IF(AND(Q516=1,מרקובחצי[[#This Row],[עד ועד]]&gt;31),1,""),"")</f>
        <v/>
      </c>
      <c r="U517" s="19" t="str">
        <f>IF(מרקובחצי[[#This Row],[CycleNumber]]&gt;1,IF(AND(R516=1,מרקובחצי[[#This Row],[עד ועד]]&lt;29),1,IF(AND(U516=1,NOT(OR(מרקובחצי[[#This Row],[עד ועד]]&lt;J516,מרקובחצי[[#This Row],[עד ועד]]&gt;K516))),1,"")),"")</f>
        <v/>
      </c>
      <c r="V517" s="19" t="str">
        <f>IF(מרקובחצי[[#This Row],[CycleNumber]]&gt;1,IF(AND(SUM(R516:T516)=1,מרקובחצי[[#This Row],[עד ועד]]&gt;28,מרקובחצי[[#This Row],[עד ועד]]&lt;32),1,IF(OR(S516=1,AND(R516=1,מרקובחצי[[#This Row],[עד ועד]]&gt;28),AND(T516=1,מרקובחצי[[#This Row],[עד ועד]]&lt;32)),1,IF(AND(V516=1,NOT(OR(מרקובחצי[[#This Row],[עד ועד]]&lt;J516,מרקובחצי[[#This Row],[עד ועד]]&gt;K516))),1,""))),"")</f>
        <v/>
      </c>
      <c r="W517" s="19" t="str">
        <f>IF(מרקובחצי[[#This Row],[CycleNumber]]&gt;1,IF(AND(T516=1,מרקובחצי[[#This Row],[עד ועד]]&gt;31),1,IF(AND(W516=1,NOT(OR(מרקובחצי[[#This Row],[עד ועד]]&lt;J516,מרקובחצי[[#This Row],[עד ועד]]&gt;K516))),1,"")),"")</f>
        <v/>
      </c>
      <c r="X517" s="19" t="str">
        <f>IF(AND(מרקובחצי[[#This Row],[CycleNumber]]&lt;$B518,SUM(מרקובחצי[[#This Row],[11]],R518)=2),1,"")</f>
        <v/>
      </c>
      <c r="Y517" s="19">
        <f>IF(AND(מרקובחצי[[#This Row],[CycleNumber]]&lt;$B518,SUM(מרקובחצי[[#This Row],[11]],S518)=2),1,"")</f>
        <v>1</v>
      </c>
      <c r="Z517" s="19" t="str">
        <f>IF(AND(מרקובחצי[[#This Row],[CycleNumber]]&lt;$B518,SUM(מרקובחצי[[#This Row],[13]],S518)=2),1,"")</f>
        <v/>
      </c>
      <c r="AA517" s="19" t="str">
        <f>IF(AND(מרקובחצי[[#This Row],[CycleNumber]]&lt;$B518,SUM(מרקובחצי[[#This Row],[13]],T518)=2),1,"")</f>
        <v/>
      </c>
      <c r="AB517" s="19" t="str">
        <f>IF(AND(מרקובחצי[[#This Row],[CycleNumber]]&lt;$B518,SUM(מרקובחצי[[#This Row],[21]],U518)=2),1,"")</f>
        <v/>
      </c>
      <c r="AC517" s="19" t="str">
        <f>IF(AND(מרקובחצי[[#This Row],[CycleNumber]]&lt;$B518,SUM(מרקובחצי[[#This Row],[21]],V518)=2),1,"")</f>
        <v/>
      </c>
      <c r="AD517" s="19" t="str">
        <f>IF(AND(מרקובחצי[[#This Row],[CycleNumber]]&lt;$B518,SUM(מרקובחצי[[#This Row],[23]],V518)=2),1,"")</f>
        <v/>
      </c>
      <c r="AE517" s="19" t="str">
        <f>IF(AND(מרקובחצי[[#This Row],[CycleNumber]]&lt;$B518,SUM(מרקובחצי[[#This Row],[23]],W518)=2),1,"")</f>
        <v/>
      </c>
      <c r="AF517" s="19" t="str">
        <f>IF(AND(מרקובחצי[[#This Row],[CycleNumber]]&lt;$B518,SUM(מרקובחצי[[#This Row],[31]],O518)=2),1,"")</f>
        <v/>
      </c>
      <c r="AG517" s="19" t="str">
        <f>IF(AND(מרקובחצי[[#This Row],[CycleNumber]]&lt;$B518,SUM(מרקובחצי[[#This Row],[31]],P518)=2),1,"")</f>
        <v/>
      </c>
      <c r="AH517" s="19" t="str">
        <f>IF(AND(מרקובחצי[[#This Row],[CycleNumber]]&lt;$B518,SUM(מרקובחצי[[#This Row],[31]],Q518)=2),1,"")</f>
        <v/>
      </c>
      <c r="AI517" s="19" t="str">
        <f>IF(AND(מרקובחצי[[#This Row],[CycleNumber]]&lt;$B518,SUM(U517:U518)=2),1,"")</f>
        <v/>
      </c>
      <c r="AJ517" s="19" t="str">
        <f>IF(AND(מרקובחצי[[#This Row],[CycleNumber]]&lt;$B518,SUM(מרקובחצי[[#This Row],[32]],O518)=2),1,"")</f>
        <v/>
      </c>
      <c r="AK517" s="19" t="str">
        <f>IF(AND(מרקובחצי[[#This Row],[CycleNumber]]&lt;$B518,SUM(מרקובחצי[[#This Row],[32]],P518)=2),1,"")</f>
        <v/>
      </c>
      <c r="AL517" s="19" t="str">
        <f>IF(AND(מרקובחצי[[#This Row],[CycleNumber]]&lt;$B518,SUM(מרקובחצי[[#This Row],[32]],Q518)=2),1,"")</f>
        <v/>
      </c>
      <c r="AM517" s="19" t="str">
        <f>IF(AND(מרקובחצי[[#This Row],[CycleNumber]]&lt;$B518,SUM(V517:V518)=2),1,"")</f>
        <v/>
      </c>
      <c r="AN517" s="19" t="str">
        <f>IF(AND(מרקובחצי[[#This Row],[CycleNumber]]&lt;$B518,SUM(מרקובחצי[[#This Row],[33]],O518)=2),1,"")</f>
        <v/>
      </c>
      <c r="AO517" s="19" t="str">
        <f>IF(AND(מרקובחצי[[#This Row],[CycleNumber]]&lt;$B518,SUM(מרקובחצי[[#This Row],[33]],P518)=2),1,"")</f>
        <v/>
      </c>
      <c r="AP517" s="19" t="str">
        <f>IF(AND(מרקובחצי[[#This Row],[CycleNumber]]&lt;$B518,SUM(מרקובחצי[[#This Row],[33]],Q518)=2),1,"")</f>
        <v/>
      </c>
      <c r="AQ517" s="19" t="str">
        <f>IF(AND(מרקובחצי[[#This Row],[CycleNumber]]&lt;$B518,SUM(W517:W518)=2),1,"")</f>
        <v/>
      </c>
      <c r="AR517" s="19" t="str">
        <f>IF(AND(מרקובחצי[[#This Row],[CycleNumber]]&lt;$B518,SUM(מרקובחצי[[#This Row],[12]],S518)=2),1,"")</f>
        <v/>
      </c>
      <c r="AS517" s="19" t="str">
        <f>IF(AND(מרקובחצי[[#This Row],[CycleNumber]]&lt;$B518,SUM(מרקובחצי[[#This Row],[22]],V518)=2),1,"")</f>
        <v/>
      </c>
      <c r="AT517" s="21">
        <f>SUM(מרקובחצי[[#This Row],[11]:[33]])</f>
        <v>1</v>
      </c>
    </row>
    <row r="518" spans="1:46" ht="15.6" x14ac:dyDescent="0.25">
      <c r="A518" s="19" t="s">
        <v>53</v>
      </c>
      <c r="B518" s="19">
        <v>10</v>
      </c>
      <c r="C518">
        <v>29</v>
      </c>
      <c r="D518" s="19">
        <f>מרקובחצי[[#This Row],[LengthofCycle]]+1</f>
        <v>30</v>
      </c>
      <c r="E518" t="str">
        <f>IF(IFERROR(LOOKUP(מרקובחצי[[#This Row],[ClientID]],קביעויות[הפלגה]),FALSE)=מרקובחצי[[#This Row],[ClientID]],1,"")</f>
        <v/>
      </c>
      <c r="F518" t="str">
        <f>IF(IFERROR(LOOKUP(מרקובחצי[[#This Row],[ClientID]],סוגחציקבוע[S31]),FALSE)=מרקובחצי[[#This Row],[ClientID]],1,"")</f>
        <v/>
      </c>
      <c r="G518" t="str">
        <f>IF(IFERROR(LOOKUP(מרקובחצי[[#This Row],[ClientID]],סוגחציקבוע[S32]),FALSE)=מרקובחצי[[#This Row],[ClientID]],1,"")</f>
        <v/>
      </c>
      <c r="H518" t="str">
        <f>IF(IFERROR(LOOKUP(מרקובחצי[[#This Row],[ClientID]],סוגחציקבוע[S33]),FALSE)=מרקובחצי[[#This Row],[ClientID]],1,"")</f>
        <v/>
      </c>
      <c r="I518">
        <f>IF(IFERROR(LOOKUP(מרקובחצי[[#This Row],[ClientID]],סוגחציקבוע[S32&amp;33]),FALSE)=מרקובחצי[[#This Row],[ClientID]],1,"")</f>
        <v>1</v>
      </c>
      <c r="J518" s="19">
        <f>IF(SUM(מרקובחצי[[#This Row],[11]:[13]])=1,מרקובחצי[[#This Row],[עד ועד]],IF(SUM(R517:T518)=1,IF(מרקובחצי[[#This Row],[עד ועד]]&lt;J517,מרקובחצי[[#This Row],[עד ועד]],J517),J517))</f>
        <v>28</v>
      </c>
      <c r="K518" s="19">
        <f>IF(SUM(מרקובחצי[[#This Row],[11]:[13]])=1,מרקובחצי[[#This Row],[עד ועד]],IF(SUM(R517:T518)=1,IF(מרקובחצי[[#This Row],[עד ועד]]&gt;K517,מרקובחצי[[#This Row],[עד ועד]],K517),K517))</f>
        <v>30</v>
      </c>
      <c r="L518" s="19" t="str">
        <f>IF(AND(SUM(מרקובחצי[[#This Row],[31]:[33]])=1,SUM(U517:W517)=0),מרקובחצי[[#This Row],[מקס]]-מרקובחצי[[#This Row],[מינ]],"")</f>
        <v/>
      </c>
      <c r="M51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518" s="19" t="str">
        <f t="shared" si="8"/>
        <v>S11</v>
      </c>
      <c r="O518" s="19" t="str">
        <f>IF(מרקובחצי[[#This Row],[קבעה הפלגה?]]=1,"",IF(AND(מרקובחצי[[#This Row],[עד ועד]]&lt;29,OR(מרקובחצי[[#This Row],[CycleNumber]]=1,AND(U517=1,OR(מרקובחצי[[#This Row],[עד ועד]]&lt;J517,מרקובחצי[[#This Row],[עד ועד]]&gt;K517)),AND(V517=1,מרקובחצי[[#This Row],[עד ועד]]&lt;J517),W517=1)),1,""))</f>
        <v/>
      </c>
      <c r="P518" s="19" t="str">
        <f>IF(מרקובחצי[[#This Row],[קבעה הפלגה?]]=1,"",IF(AND(מרקובחצי[[#This Row],[עד ועד]]&gt;28,מרקובחצי[[#This Row],[עד ועד]]&lt;32,OR(מרקובחצי[[#This Row],[CycleNumber]]=1,AND(U517=1),AND(V517=1,OR(מרקובחצי[[#This Row],[עד ועד]]&lt;J517,מרקובחצי[[#This Row],[עד ועד]]&gt;K517)),W517=1)),1,""))</f>
        <v/>
      </c>
      <c r="Q518" s="19" t="str">
        <f>IF(מרקובחצי[[#This Row],[קבעה הפלגה?]]=1,"",IF(AND(מרקובחצי[[#This Row],[עד ועד]]&gt;31,OR(מרקובחצי[[#This Row],[CycleNumber]]=1,AND(U517=1),AND(V517=1,מרקובחצי[[#This Row],[עד ועד]]&gt;K517),AND(W517=1,OR(מרקובחצי[[#This Row],[עד ועד]]&gt;K517,מרקובחצי[[#This Row],[עד ועד]]&lt;J517)))),1,""))</f>
        <v/>
      </c>
      <c r="R518" s="19" t="str">
        <f>IF(מרקובחצי[[#This Row],[CycleNumber]]&gt;1,IF(AND(O517=1,מרקובחצי[[#This Row],[עד ועד]]&lt;29),1,""),"")</f>
        <v/>
      </c>
      <c r="S518" s="19">
        <f>IF(מרקובחצי[[#This Row],[CycleNumber]]&gt;1,IF(OR(AND(O517=1,מרקובחצי[[#This Row],[עד ועד]]&gt;28),AND(P517=1),AND(Q517=1,מרקובחצי[[#This Row],[עד ועד]]&lt;32)),1,""),"")</f>
        <v>1</v>
      </c>
      <c r="T518" s="19" t="str">
        <f>IF(מרקובחצי[[#This Row],[CycleNumber]]&gt;1,IF(AND(Q517=1,מרקובחצי[[#This Row],[עד ועד]]&gt;31),1,""),"")</f>
        <v/>
      </c>
      <c r="U518" s="19" t="str">
        <f>IF(מרקובחצי[[#This Row],[CycleNumber]]&gt;1,IF(AND(R517=1,מרקובחצי[[#This Row],[עד ועד]]&lt;29),1,IF(AND(U517=1,NOT(OR(מרקובחצי[[#This Row],[עד ועד]]&lt;J517,מרקובחצי[[#This Row],[עד ועד]]&gt;K517))),1,"")),"")</f>
        <v/>
      </c>
      <c r="V518" s="19" t="str">
        <f>IF(מרקובחצי[[#This Row],[CycleNumber]]&gt;1,IF(AND(SUM(R517:T517)=1,מרקובחצי[[#This Row],[עד ועד]]&gt;28,מרקובחצי[[#This Row],[עד ועד]]&lt;32),1,IF(OR(S517=1,AND(R517=1,מרקובחצי[[#This Row],[עד ועד]]&gt;28),AND(T517=1,מרקובחצי[[#This Row],[עד ועד]]&lt;32)),1,IF(AND(V517=1,NOT(OR(מרקובחצי[[#This Row],[עד ועד]]&lt;J517,מרקובחצי[[#This Row],[עד ועד]]&gt;K517))),1,""))),"")</f>
        <v/>
      </c>
      <c r="W518" s="19" t="str">
        <f>IF(מרקובחצי[[#This Row],[CycleNumber]]&gt;1,IF(AND(T517=1,מרקובחצי[[#This Row],[עד ועד]]&gt;31),1,IF(AND(W517=1,NOT(OR(מרקובחצי[[#This Row],[עד ועד]]&lt;J517,מרקובחצי[[#This Row],[עד ועד]]&gt;K517))),1,"")),"")</f>
        <v/>
      </c>
      <c r="X518" s="19" t="str">
        <f>IF(AND(מרקובחצי[[#This Row],[CycleNumber]]&lt;$B519,SUM(מרקובחצי[[#This Row],[11]],R519)=2),1,"")</f>
        <v/>
      </c>
      <c r="Y518" s="19" t="str">
        <f>IF(AND(מרקובחצי[[#This Row],[CycleNumber]]&lt;$B519,SUM(מרקובחצי[[#This Row],[11]],S519)=2),1,"")</f>
        <v/>
      </c>
      <c r="Z518" s="19" t="str">
        <f>IF(AND(מרקובחצי[[#This Row],[CycleNumber]]&lt;$B519,SUM(מרקובחצי[[#This Row],[13]],S519)=2),1,"")</f>
        <v/>
      </c>
      <c r="AA518" s="19" t="str">
        <f>IF(AND(מרקובחצי[[#This Row],[CycleNumber]]&lt;$B519,SUM(מרקובחצי[[#This Row],[13]],T519)=2),1,"")</f>
        <v/>
      </c>
      <c r="AB518" s="19" t="str">
        <f>IF(AND(מרקובחצי[[#This Row],[CycleNumber]]&lt;$B519,SUM(מרקובחצי[[#This Row],[21]],U519)=2),1,"")</f>
        <v/>
      </c>
      <c r="AC518" s="19" t="str">
        <f>IF(AND(מרקובחצי[[#This Row],[CycleNumber]]&lt;$B519,SUM(מרקובחצי[[#This Row],[21]],V519)=2),1,"")</f>
        <v/>
      </c>
      <c r="AD518" s="19" t="str">
        <f>IF(AND(מרקובחצי[[#This Row],[CycleNumber]]&lt;$B519,SUM(מרקובחצי[[#This Row],[23]],V519)=2),1,"")</f>
        <v/>
      </c>
      <c r="AE518" s="19" t="str">
        <f>IF(AND(מרקובחצי[[#This Row],[CycleNumber]]&lt;$B519,SUM(מרקובחצי[[#This Row],[23]],W519)=2),1,"")</f>
        <v/>
      </c>
      <c r="AF518" s="19" t="str">
        <f>IF(AND(מרקובחצי[[#This Row],[CycleNumber]]&lt;$B519,SUM(מרקובחצי[[#This Row],[31]],O519)=2),1,"")</f>
        <v/>
      </c>
      <c r="AG518" s="19" t="str">
        <f>IF(AND(מרקובחצי[[#This Row],[CycleNumber]]&lt;$B519,SUM(מרקובחצי[[#This Row],[31]],P519)=2),1,"")</f>
        <v/>
      </c>
      <c r="AH518" s="19" t="str">
        <f>IF(AND(מרקובחצי[[#This Row],[CycleNumber]]&lt;$B519,SUM(מרקובחצי[[#This Row],[31]],Q519)=2),1,"")</f>
        <v/>
      </c>
      <c r="AI518" s="19" t="str">
        <f>IF(AND(מרקובחצי[[#This Row],[CycleNumber]]&lt;$B519,SUM(U518:U519)=2),1,"")</f>
        <v/>
      </c>
      <c r="AJ518" s="19" t="str">
        <f>IF(AND(מרקובחצי[[#This Row],[CycleNumber]]&lt;$B519,SUM(מרקובחצי[[#This Row],[32]],O519)=2),1,"")</f>
        <v/>
      </c>
      <c r="AK518" s="19" t="str">
        <f>IF(AND(מרקובחצי[[#This Row],[CycleNumber]]&lt;$B519,SUM(מרקובחצי[[#This Row],[32]],P519)=2),1,"")</f>
        <v/>
      </c>
      <c r="AL518" s="19" t="str">
        <f>IF(AND(מרקובחצי[[#This Row],[CycleNumber]]&lt;$B519,SUM(מרקובחצי[[#This Row],[32]],Q519)=2),1,"")</f>
        <v/>
      </c>
      <c r="AM518" s="19" t="str">
        <f>IF(AND(מרקובחצי[[#This Row],[CycleNumber]]&lt;$B519,SUM(V518:V519)=2),1,"")</f>
        <v/>
      </c>
      <c r="AN518" s="19" t="str">
        <f>IF(AND(מרקובחצי[[#This Row],[CycleNumber]]&lt;$B519,SUM(מרקובחצי[[#This Row],[33]],O519)=2),1,"")</f>
        <v/>
      </c>
      <c r="AO518" s="19" t="str">
        <f>IF(AND(מרקובחצי[[#This Row],[CycleNumber]]&lt;$B519,SUM(מרקובחצי[[#This Row],[33]],P519)=2),1,"")</f>
        <v/>
      </c>
      <c r="AP518" s="19" t="str">
        <f>IF(AND(מרקובחצי[[#This Row],[CycleNumber]]&lt;$B519,SUM(מרקובחצי[[#This Row],[33]],Q519)=2),1,"")</f>
        <v/>
      </c>
      <c r="AQ518" s="19" t="str">
        <f>IF(AND(מרקובחצי[[#This Row],[CycleNumber]]&lt;$B519,SUM(W518:W519)=2),1,"")</f>
        <v/>
      </c>
      <c r="AR518" s="19" t="str">
        <f>IF(AND(מרקובחצי[[#This Row],[CycleNumber]]&lt;$B519,SUM(מרקובחצי[[#This Row],[12]],S519)=2),1,"")</f>
        <v/>
      </c>
      <c r="AS518" s="19">
        <f>IF(AND(מרקובחצי[[#This Row],[CycleNumber]]&lt;$B519,SUM(מרקובחצי[[#This Row],[22]],V519)=2),1,"")</f>
        <v>1</v>
      </c>
      <c r="AT518" s="21">
        <f>SUM(מרקובחצי[[#This Row],[11]:[33]])</f>
        <v>1</v>
      </c>
    </row>
    <row r="519" spans="1:46" ht="15.6" x14ac:dyDescent="0.25">
      <c r="A519" s="19" t="s">
        <v>53</v>
      </c>
      <c r="B519" s="19">
        <v>11</v>
      </c>
      <c r="C519">
        <v>35</v>
      </c>
      <c r="D519" s="19">
        <f>מרקובחצי[[#This Row],[LengthofCycle]]+1</f>
        <v>36</v>
      </c>
      <c r="E519" t="str">
        <f>IF(IFERROR(LOOKUP(מרקובחצי[[#This Row],[ClientID]],קביעויות[הפלגה]),FALSE)=מרקובחצי[[#This Row],[ClientID]],1,"")</f>
        <v/>
      </c>
      <c r="F519" t="str">
        <f>IF(IFERROR(LOOKUP(מרקובחצי[[#This Row],[ClientID]],סוגחציקבוע[S31]),FALSE)=מרקובחצי[[#This Row],[ClientID]],1,"")</f>
        <v/>
      </c>
      <c r="G519" t="str">
        <f>IF(IFERROR(LOOKUP(מרקובחצי[[#This Row],[ClientID]],סוגחציקבוע[S32]),FALSE)=מרקובחצי[[#This Row],[ClientID]],1,"")</f>
        <v/>
      </c>
      <c r="H519" t="str">
        <f>IF(IFERROR(LOOKUP(מרקובחצי[[#This Row],[ClientID]],סוגחציקבוע[S33]),FALSE)=מרקובחצי[[#This Row],[ClientID]],1,"")</f>
        <v/>
      </c>
      <c r="I519">
        <f>IF(IFERROR(LOOKUP(מרקובחצי[[#This Row],[ClientID]],סוגחציקבוע[S32&amp;33]),FALSE)=מרקובחצי[[#This Row],[ClientID]],1,"")</f>
        <v>1</v>
      </c>
      <c r="J519" s="19">
        <f>IF(SUM(מרקובחצי[[#This Row],[11]:[13]])=1,מרקובחצי[[#This Row],[עד ועד]],IF(SUM(R518:T519)=1,IF(מרקובחצי[[#This Row],[עד ועד]]&lt;J518,מרקובחצי[[#This Row],[עד ועד]],J518),J518))</f>
        <v>28</v>
      </c>
      <c r="K519" s="19">
        <f>IF(SUM(מרקובחצי[[#This Row],[11]:[13]])=1,מרקובחצי[[#This Row],[עד ועד]],IF(SUM(R518:T519)=1,IF(מרקובחצי[[#This Row],[עד ועד]]&gt;K518,מרקובחצי[[#This Row],[עד ועד]],K518),K518))</f>
        <v>36</v>
      </c>
      <c r="L519" s="19">
        <f>IF(AND(SUM(מרקובחצי[[#This Row],[31]:[33]])=1,SUM(U518:W518)=0),מרקובחצי[[#This Row],[מקס]]-מרקובחצי[[#This Row],[מינ]],"")</f>
        <v>8</v>
      </c>
      <c r="M51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19" s="19" t="str">
        <f t="shared" si="8"/>
        <v>S22</v>
      </c>
      <c r="O519" s="19" t="str">
        <f>IF(מרקובחצי[[#This Row],[קבעה הפלגה?]]=1,"",IF(AND(מרקובחצי[[#This Row],[עד ועד]]&lt;29,OR(מרקובחצי[[#This Row],[CycleNumber]]=1,AND(U518=1,OR(מרקובחצי[[#This Row],[עד ועד]]&lt;J518,מרקובחצי[[#This Row],[עד ועד]]&gt;K518)),AND(V518=1,מרקובחצי[[#This Row],[עד ועד]]&lt;J518),W518=1)),1,""))</f>
        <v/>
      </c>
      <c r="P519" s="19" t="str">
        <f>IF(מרקובחצי[[#This Row],[קבעה הפלגה?]]=1,"",IF(AND(מרקובחצי[[#This Row],[עד ועד]]&gt;28,מרקובחצי[[#This Row],[עד ועד]]&lt;32,OR(מרקובחצי[[#This Row],[CycleNumber]]=1,AND(U518=1),AND(V518=1,OR(מרקובחצי[[#This Row],[עד ועד]]&lt;J518,מרקובחצי[[#This Row],[עד ועד]]&gt;K518)),W518=1)),1,""))</f>
        <v/>
      </c>
      <c r="Q519" s="19" t="str">
        <f>IF(מרקובחצי[[#This Row],[קבעה הפלגה?]]=1,"",IF(AND(מרקובחצי[[#This Row],[עד ועד]]&gt;31,OR(מרקובחצי[[#This Row],[CycleNumber]]=1,AND(U518=1),AND(V518=1,מרקובחצי[[#This Row],[עד ועד]]&gt;K518),AND(W518=1,OR(מרקובחצי[[#This Row],[עד ועד]]&gt;K518,מרקובחצי[[#This Row],[עד ועד]]&lt;J518)))),1,""))</f>
        <v/>
      </c>
      <c r="R519" s="19" t="str">
        <f>IF(מרקובחצי[[#This Row],[CycleNumber]]&gt;1,IF(AND(O518=1,מרקובחצי[[#This Row],[עד ועד]]&lt;29),1,""),"")</f>
        <v/>
      </c>
      <c r="S519" s="19" t="str">
        <f>IF(מרקובחצי[[#This Row],[CycleNumber]]&gt;1,IF(OR(AND(O518=1,מרקובחצי[[#This Row],[עד ועד]]&gt;28),AND(P518=1),AND(Q518=1,מרקובחצי[[#This Row],[עד ועד]]&lt;32)),1,""),"")</f>
        <v/>
      </c>
      <c r="T519" s="19" t="str">
        <f>IF(מרקובחצי[[#This Row],[CycleNumber]]&gt;1,IF(AND(Q518=1,מרקובחצי[[#This Row],[עד ועד]]&gt;31),1,""),"")</f>
        <v/>
      </c>
      <c r="U519" s="19" t="str">
        <f>IF(מרקובחצי[[#This Row],[CycleNumber]]&gt;1,IF(AND(R518=1,מרקובחצי[[#This Row],[עד ועד]]&lt;29),1,IF(AND(U518=1,NOT(OR(מרקובחצי[[#This Row],[עד ועד]]&lt;J518,מרקובחצי[[#This Row],[עד ועד]]&gt;K518))),1,"")),"")</f>
        <v/>
      </c>
      <c r="V519" s="19">
        <f>IF(מרקובחצי[[#This Row],[CycleNumber]]&gt;1,IF(AND(SUM(R518:T518)=1,מרקובחצי[[#This Row],[עד ועד]]&gt;28,מרקובחצי[[#This Row],[עד ועד]]&lt;32),1,IF(OR(S518=1,AND(R518=1,מרקובחצי[[#This Row],[עד ועד]]&gt;28),AND(T518=1,מרקובחצי[[#This Row],[עד ועד]]&lt;32)),1,IF(AND(V518=1,NOT(OR(מרקובחצי[[#This Row],[עד ועד]]&lt;J518,מרקובחצי[[#This Row],[עד ועד]]&gt;K518))),1,""))),"")</f>
        <v>1</v>
      </c>
      <c r="W519" s="19" t="str">
        <f>IF(מרקובחצי[[#This Row],[CycleNumber]]&gt;1,IF(AND(T518=1,מרקובחצי[[#This Row],[עד ועד]]&gt;31),1,IF(AND(W518=1,NOT(OR(מרקובחצי[[#This Row],[עד ועד]]&lt;J518,מרקובחצי[[#This Row],[עד ועד]]&gt;K518))),1,"")),"")</f>
        <v/>
      </c>
      <c r="X519" s="19" t="str">
        <f>IF(AND(מרקובחצי[[#This Row],[CycleNumber]]&lt;$B520,SUM(מרקובחצי[[#This Row],[11]],R520)=2),1,"")</f>
        <v/>
      </c>
      <c r="Y519" s="19" t="str">
        <f>IF(AND(מרקובחצי[[#This Row],[CycleNumber]]&lt;$B520,SUM(מרקובחצי[[#This Row],[11]],S520)=2),1,"")</f>
        <v/>
      </c>
      <c r="Z519" s="19" t="str">
        <f>IF(AND(מרקובחצי[[#This Row],[CycleNumber]]&lt;$B520,SUM(מרקובחצי[[#This Row],[13]],S520)=2),1,"")</f>
        <v/>
      </c>
      <c r="AA519" s="19" t="str">
        <f>IF(AND(מרקובחצי[[#This Row],[CycleNumber]]&lt;$B520,SUM(מרקובחצי[[#This Row],[13]],T520)=2),1,"")</f>
        <v/>
      </c>
      <c r="AB519" s="19" t="str">
        <f>IF(AND(מרקובחצי[[#This Row],[CycleNumber]]&lt;$B520,SUM(מרקובחצי[[#This Row],[21]],U520)=2),1,"")</f>
        <v/>
      </c>
      <c r="AC519" s="19" t="str">
        <f>IF(AND(מרקובחצי[[#This Row],[CycleNumber]]&lt;$B520,SUM(מרקובחצי[[#This Row],[21]],V520)=2),1,"")</f>
        <v/>
      </c>
      <c r="AD519" s="19" t="str">
        <f>IF(AND(מרקובחצי[[#This Row],[CycleNumber]]&lt;$B520,SUM(מרקובחצי[[#This Row],[23]],V520)=2),1,"")</f>
        <v/>
      </c>
      <c r="AE519" s="19" t="str">
        <f>IF(AND(מרקובחצי[[#This Row],[CycleNumber]]&lt;$B520,SUM(מרקובחצי[[#This Row],[23]],W520)=2),1,"")</f>
        <v/>
      </c>
      <c r="AF519" s="19" t="str">
        <f>IF(AND(מרקובחצי[[#This Row],[CycleNumber]]&lt;$B520,SUM(מרקובחצי[[#This Row],[31]],O520)=2),1,"")</f>
        <v/>
      </c>
      <c r="AG519" s="19" t="str">
        <f>IF(AND(מרקובחצי[[#This Row],[CycleNumber]]&lt;$B520,SUM(מרקובחצי[[#This Row],[31]],P520)=2),1,"")</f>
        <v/>
      </c>
      <c r="AH519" s="19" t="str">
        <f>IF(AND(מרקובחצי[[#This Row],[CycleNumber]]&lt;$B520,SUM(מרקובחצי[[#This Row],[31]],Q520)=2),1,"")</f>
        <v/>
      </c>
      <c r="AI519" s="19" t="str">
        <f>IF(AND(מרקובחצי[[#This Row],[CycleNumber]]&lt;$B520,SUM(U519:U520)=2),1,"")</f>
        <v/>
      </c>
      <c r="AJ519" s="19" t="str">
        <f>IF(AND(מרקובחצי[[#This Row],[CycleNumber]]&lt;$B520,SUM(מרקובחצי[[#This Row],[32]],O520)=2),1,"")</f>
        <v/>
      </c>
      <c r="AK519" s="19" t="str">
        <f>IF(AND(מרקובחצי[[#This Row],[CycleNumber]]&lt;$B520,SUM(מרקובחצי[[#This Row],[32]],P520)=2),1,"")</f>
        <v/>
      </c>
      <c r="AL519" s="19" t="str">
        <f>IF(AND(מרקובחצי[[#This Row],[CycleNumber]]&lt;$B520,SUM(מרקובחצי[[#This Row],[32]],Q520)=2),1,"")</f>
        <v/>
      </c>
      <c r="AM519" s="19">
        <f>IF(AND(מרקובחצי[[#This Row],[CycleNumber]]&lt;$B520,SUM(V519:V520)=2),1,"")</f>
        <v>1</v>
      </c>
      <c r="AN519" s="19" t="str">
        <f>IF(AND(מרקובחצי[[#This Row],[CycleNumber]]&lt;$B520,SUM(מרקובחצי[[#This Row],[33]],O520)=2),1,"")</f>
        <v/>
      </c>
      <c r="AO519" s="19" t="str">
        <f>IF(AND(מרקובחצי[[#This Row],[CycleNumber]]&lt;$B520,SUM(מרקובחצי[[#This Row],[33]],P520)=2),1,"")</f>
        <v/>
      </c>
      <c r="AP519" s="19" t="str">
        <f>IF(AND(מרקובחצי[[#This Row],[CycleNumber]]&lt;$B520,SUM(מרקובחצי[[#This Row],[33]],Q520)=2),1,"")</f>
        <v/>
      </c>
      <c r="AQ519" s="19" t="str">
        <f>IF(AND(מרקובחצי[[#This Row],[CycleNumber]]&lt;$B520,SUM(W519:W520)=2),1,"")</f>
        <v/>
      </c>
      <c r="AR519" s="19" t="str">
        <f>IF(AND(מרקובחצי[[#This Row],[CycleNumber]]&lt;$B520,SUM(מרקובחצי[[#This Row],[12]],S520)=2),1,"")</f>
        <v/>
      </c>
      <c r="AS519" s="19" t="str">
        <f>IF(AND(מרקובחצי[[#This Row],[CycleNumber]]&lt;$B520,SUM(מרקובחצי[[#This Row],[22]],V520)=2),1,"")</f>
        <v/>
      </c>
      <c r="AT519" s="21">
        <f>SUM(מרקובחצי[[#This Row],[11]:[33]])</f>
        <v>1</v>
      </c>
    </row>
    <row r="520" spans="1:46" ht="15.6" x14ac:dyDescent="0.25">
      <c r="A520" s="19" t="s">
        <v>53</v>
      </c>
      <c r="B520" s="19">
        <v>12</v>
      </c>
      <c r="C520">
        <v>32</v>
      </c>
      <c r="D520" s="19">
        <f>מרקובחצי[[#This Row],[LengthofCycle]]+1</f>
        <v>33</v>
      </c>
      <c r="E520" t="str">
        <f>IF(IFERROR(LOOKUP(מרקובחצי[[#This Row],[ClientID]],קביעויות[הפלגה]),FALSE)=מרקובחצי[[#This Row],[ClientID]],1,"")</f>
        <v/>
      </c>
      <c r="F520" t="str">
        <f>IF(IFERROR(LOOKUP(מרקובחצי[[#This Row],[ClientID]],סוגחציקבוע[S31]),FALSE)=מרקובחצי[[#This Row],[ClientID]],1,"")</f>
        <v/>
      </c>
      <c r="G520" t="str">
        <f>IF(IFERROR(LOOKUP(מרקובחצי[[#This Row],[ClientID]],סוגחציקבוע[S32]),FALSE)=מרקובחצי[[#This Row],[ClientID]],1,"")</f>
        <v/>
      </c>
      <c r="H520" t="str">
        <f>IF(IFERROR(LOOKUP(מרקובחצי[[#This Row],[ClientID]],סוגחציקבוע[S33]),FALSE)=מרקובחצי[[#This Row],[ClientID]],1,"")</f>
        <v/>
      </c>
      <c r="I520">
        <f>IF(IFERROR(LOOKUP(מרקובחצי[[#This Row],[ClientID]],סוגחציקבוע[S32&amp;33]),FALSE)=מרקובחצי[[#This Row],[ClientID]],1,"")</f>
        <v>1</v>
      </c>
      <c r="J520" s="19">
        <f>IF(SUM(מרקובחצי[[#This Row],[11]:[13]])=1,מרקובחצי[[#This Row],[עד ועד]],IF(SUM(R519:T520)=1,IF(מרקובחצי[[#This Row],[עד ועד]]&lt;J519,מרקובחצי[[#This Row],[עד ועד]],J519),J519))</f>
        <v>28</v>
      </c>
      <c r="K520" s="19">
        <f>IF(SUM(מרקובחצי[[#This Row],[11]:[13]])=1,מרקובחצי[[#This Row],[עד ועד]],IF(SUM(R519:T520)=1,IF(מרקובחצי[[#This Row],[עד ועד]]&gt;K519,מרקובחצי[[#This Row],[עד ועד]],K519),K519))</f>
        <v>36</v>
      </c>
      <c r="L520" s="19" t="str">
        <f>IF(AND(SUM(מרקובחצי[[#This Row],[31]:[33]])=1,SUM(U519:W519)=0),מרקובחצי[[#This Row],[מקס]]-מרקובחצי[[#This Row],[מינ]],"")</f>
        <v/>
      </c>
      <c r="M52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20" s="19" t="str">
        <f t="shared" si="8"/>
        <v>S32</v>
      </c>
      <c r="O520" s="19" t="str">
        <f>IF(מרקובחצי[[#This Row],[קבעה הפלגה?]]=1,"",IF(AND(מרקובחצי[[#This Row],[עד ועד]]&lt;29,OR(מרקובחצי[[#This Row],[CycleNumber]]=1,AND(U519=1,OR(מרקובחצי[[#This Row],[עד ועד]]&lt;J519,מרקובחצי[[#This Row],[עד ועד]]&gt;K519)),AND(V519=1,מרקובחצי[[#This Row],[עד ועד]]&lt;J519),W519=1)),1,""))</f>
        <v/>
      </c>
      <c r="P520" s="19" t="str">
        <f>IF(מרקובחצי[[#This Row],[קבעה הפלגה?]]=1,"",IF(AND(מרקובחצי[[#This Row],[עד ועד]]&gt;28,מרקובחצי[[#This Row],[עד ועד]]&lt;32,OR(מרקובחצי[[#This Row],[CycleNumber]]=1,AND(U519=1),AND(V519=1,OR(מרקובחצי[[#This Row],[עד ועד]]&lt;J519,מרקובחצי[[#This Row],[עד ועד]]&gt;K519)),W519=1)),1,""))</f>
        <v/>
      </c>
      <c r="Q520" s="19" t="str">
        <f>IF(מרקובחצי[[#This Row],[קבעה הפלגה?]]=1,"",IF(AND(מרקובחצי[[#This Row],[עד ועד]]&gt;31,OR(מרקובחצי[[#This Row],[CycleNumber]]=1,AND(U519=1),AND(V519=1,מרקובחצי[[#This Row],[עד ועד]]&gt;K519),AND(W519=1,OR(מרקובחצי[[#This Row],[עד ועד]]&gt;K519,מרקובחצי[[#This Row],[עד ועד]]&lt;J519)))),1,""))</f>
        <v/>
      </c>
      <c r="R520" s="19" t="str">
        <f>IF(מרקובחצי[[#This Row],[CycleNumber]]&gt;1,IF(AND(O519=1,מרקובחצי[[#This Row],[עד ועד]]&lt;29),1,""),"")</f>
        <v/>
      </c>
      <c r="S520" s="19" t="str">
        <f>IF(מרקובחצי[[#This Row],[CycleNumber]]&gt;1,IF(OR(AND(O519=1,מרקובחצי[[#This Row],[עד ועד]]&gt;28),AND(P519=1),AND(Q519=1,מרקובחצי[[#This Row],[עד ועד]]&lt;32)),1,""),"")</f>
        <v/>
      </c>
      <c r="T520" s="19" t="str">
        <f>IF(מרקובחצי[[#This Row],[CycleNumber]]&gt;1,IF(AND(Q519=1,מרקובחצי[[#This Row],[עד ועד]]&gt;31),1,""),"")</f>
        <v/>
      </c>
      <c r="U520" s="19" t="str">
        <f>IF(מרקובחצי[[#This Row],[CycleNumber]]&gt;1,IF(AND(R519=1,מרקובחצי[[#This Row],[עד ועד]]&lt;29),1,IF(AND(U519=1,NOT(OR(מרקובחצי[[#This Row],[עד ועד]]&lt;J519,מרקובחצי[[#This Row],[עד ועד]]&gt;K519))),1,"")),"")</f>
        <v/>
      </c>
      <c r="V520" s="19">
        <f>IF(מרקובחצי[[#This Row],[CycleNumber]]&gt;1,IF(AND(SUM(R519:T519)=1,מרקובחצי[[#This Row],[עד ועד]]&gt;28,מרקובחצי[[#This Row],[עד ועד]]&lt;32),1,IF(OR(S519=1,AND(R519=1,מרקובחצי[[#This Row],[עד ועד]]&gt;28),AND(T519=1,מרקובחצי[[#This Row],[עד ועד]]&lt;32)),1,IF(AND(V519=1,NOT(OR(מרקובחצי[[#This Row],[עד ועד]]&lt;J519,מרקובחצי[[#This Row],[עד ועד]]&gt;K519))),1,""))),"")</f>
        <v>1</v>
      </c>
      <c r="W520" s="19" t="str">
        <f>IF(מרקובחצי[[#This Row],[CycleNumber]]&gt;1,IF(AND(T519=1,מרקובחצי[[#This Row],[עד ועד]]&gt;31),1,IF(AND(W519=1,NOT(OR(מרקובחצי[[#This Row],[עד ועד]]&lt;J519,מרקובחצי[[#This Row],[עד ועד]]&gt;K519))),1,"")),"")</f>
        <v/>
      </c>
      <c r="X520" s="19" t="str">
        <f>IF(AND(מרקובחצי[[#This Row],[CycleNumber]]&lt;$B521,SUM(מרקובחצי[[#This Row],[11]],R521)=2),1,"")</f>
        <v/>
      </c>
      <c r="Y520" s="19" t="str">
        <f>IF(AND(מרקובחצי[[#This Row],[CycleNumber]]&lt;$B521,SUM(מרקובחצי[[#This Row],[11]],S521)=2),1,"")</f>
        <v/>
      </c>
      <c r="Z520" s="19" t="str">
        <f>IF(AND(מרקובחצי[[#This Row],[CycleNumber]]&lt;$B521,SUM(מרקובחצי[[#This Row],[13]],S521)=2),1,"")</f>
        <v/>
      </c>
      <c r="AA520" s="19" t="str">
        <f>IF(AND(מרקובחצי[[#This Row],[CycleNumber]]&lt;$B521,SUM(מרקובחצי[[#This Row],[13]],T521)=2),1,"")</f>
        <v/>
      </c>
      <c r="AB520" s="19" t="str">
        <f>IF(AND(מרקובחצי[[#This Row],[CycleNumber]]&lt;$B521,SUM(מרקובחצי[[#This Row],[21]],U521)=2),1,"")</f>
        <v/>
      </c>
      <c r="AC520" s="19" t="str">
        <f>IF(AND(מרקובחצי[[#This Row],[CycleNumber]]&lt;$B521,SUM(מרקובחצי[[#This Row],[21]],V521)=2),1,"")</f>
        <v/>
      </c>
      <c r="AD520" s="19" t="str">
        <f>IF(AND(מרקובחצי[[#This Row],[CycleNumber]]&lt;$B521,SUM(מרקובחצי[[#This Row],[23]],V521)=2),1,"")</f>
        <v/>
      </c>
      <c r="AE520" s="19" t="str">
        <f>IF(AND(מרקובחצי[[#This Row],[CycleNumber]]&lt;$B521,SUM(מרקובחצי[[#This Row],[23]],W521)=2),1,"")</f>
        <v/>
      </c>
      <c r="AF520" s="19" t="str">
        <f>IF(AND(מרקובחצי[[#This Row],[CycleNumber]]&lt;$B521,SUM(מרקובחצי[[#This Row],[31]],O521)=2),1,"")</f>
        <v/>
      </c>
      <c r="AG520" s="19" t="str">
        <f>IF(AND(מרקובחצי[[#This Row],[CycleNumber]]&lt;$B521,SUM(מרקובחצי[[#This Row],[31]],P521)=2),1,"")</f>
        <v/>
      </c>
      <c r="AH520" s="19" t="str">
        <f>IF(AND(מרקובחצי[[#This Row],[CycleNumber]]&lt;$B521,SUM(מרקובחצי[[#This Row],[31]],Q521)=2),1,"")</f>
        <v/>
      </c>
      <c r="AI520" s="19" t="str">
        <f>IF(AND(מרקובחצי[[#This Row],[CycleNumber]]&lt;$B521,SUM(U520:U521)=2),1,"")</f>
        <v/>
      </c>
      <c r="AJ520" s="19" t="str">
        <f>IF(AND(מרקובחצי[[#This Row],[CycleNumber]]&lt;$B521,SUM(מרקובחצי[[#This Row],[32]],O521)=2),1,"")</f>
        <v/>
      </c>
      <c r="AK520" s="19" t="str">
        <f>IF(AND(מרקובחצי[[#This Row],[CycleNumber]]&lt;$B521,SUM(מרקובחצי[[#This Row],[32]],P521)=2),1,"")</f>
        <v/>
      </c>
      <c r="AL520" s="19">
        <f>IF(AND(מרקובחצי[[#This Row],[CycleNumber]]&lt;$B521,SUM(מרקובחצי[[#This Row],[32]],Q521)=2),1,"")</f>
        <v>1</v>
      </c>
      <c r="AM520" s="19" t="str">
        <f>IF(AND(מרקובחצי[[#This Row],[CycleNumber]]&lt;$B521,SUM(V520:V521)=2),1,"")</f>
        <v/>
      </c>
      <c r="AN520" s="19" t="str">
        <f>IF(AND(מרקובחצי[[#This Row],[CycleNumber]]&lt;$B521,SUM(מרקובחצי[[#This Row],[33]],O521)=2),1,"")</f>
        <v/>
      </c>
      <c r="AO520" s="19" t="str">
        <f>IF(AND(מרקובחצי[[#This Row],[CycleNumber]]&lt;$B521,SUM(מרקובחצי[[#This Row],[33]],P521)=2),1,"")</f>
        <v/>
      </c>
      <c r="AP520" s="19" t="str">
        <f>IF(AND(מרקובחצי[[#This Row],[CycleNumber]]&lt;$B521,SUM(מרקובחצי[[#This Row],[33]],Q521)=2),1,"")</f>
        <v/>
      </c>
      <c r="AQ520" s="19" t="str">
        <f>IF(AND(מרקובחצי[[#This Row],[CycleNumber]]&lt;$B521,SUM(W520:W521)=2),1,"")</f>
        <v/>
      </c>
      <c r="AR520" s="19" t="str">
        <f>IF(AND(מרקובחצי[[#This Row],[CycleNumber]]&lt;$B521,SUM(מרקובחצי[[#This Row],[12]],S521)=2),1,"")</f>
        <v/>
      </c>
      <c r="AS520" s="19" t="str">
        <f>IF(AND(מרקובחצי[[#This Row],[CycleNumber]]&lt;$B521,SUM(מרקובחצי[[#This Row],[22]],V521)=2),1,"")</f>
        <v/>
      </c>
      <c r="AT520" s="21">
        <f>SUM(מרקובחצי[[#This Row],[11]:[33]])</f>
        <v>1</v>
      </c>
    </row>
    <row r="521" spans="1:46" ht="15.6" x14ac:dyDescent="0.25">
      <c r="A521" s="19" t="s">
        <v>53</v>
      </c>
      <c r="B521" s="19">
        <v>13</v>
      </c>
      <c r="C521">
        <v>37</v>
      </c>
      <c r="D521" s="19">
        <f>מרקובחצי[[#This Row],[LengthofCycle]]+1</f>
        <v>38</v>
      </c>
      <c r="E521" t="str">
        <f>IF(IFERROR(LOOKUP(מרקובחצי[[#This Row],[ClientID]],קביעויות[הפלגה]),FALSE)=מרקובחצי[[#This Row],[ClientID]],1,"")</f>
        <v/>
      </c>
      <c r="F521" t="str">
        <f>IF(IFERROR(LOOKUP(מרקובחצי[[#This Row],[ClientID]],סוגחציקבוע[S31]),FALSE)=מרקובחצי[[#This Row],[ClientID]],1,"")</f>
        <v/>
      </c>
      <c r="G521" t="str">
        <f>IF(IFERROR(LOOKUP(מרקובחצי[[#This Row],[ClientID]],סוגחציקבוע[S32]),FALSE)=מרקובחצי[[#This Row],[ClientID]],1,"")</f>
        <v/>
      </c>
      <c r="H521" t="str">
        <f>IF(IFERROR(LOOKUP(מרקובחצי[[#This Row],[ClientID]],סוגחציקבוע[S33]),FALSE)=מרקובחצי[[#This Row],[ClientID]],1,"")</f>
        <v/>
      </c>
      <c r="I521">
        <f>IF(IFERROR(LOOKUP(מרקובחצי[[#This Row],[ClientID]],סוגחציקבוע[S32&amp;33]),FALSE)=מרקובחצי[[#This Row],[ClientID]],1,"")</f>
        <v>1</v>
      </c>
      <c r="J521" s="19">
        <f>IF(SUM(מרקובחצי[[#This Row],[11]:[13]])=1,מרקובחצי[[#This Row],[עד ועד]],IF(SUM(R520:T521)=1,IF(מרקובחצי[[#This Row],[עד ועד]]&lt;J520,מרקובחצי[[#This Row],[עד ועד]],J520),J520))</f>
        <v>38</v>
      </c>
      <c r="K521" s="19">
        <f>IF(SUM(מרקובחצי[[#This Row],[11]:[13]])=1,מרקובחצי[[#This Row],[עד ועד]],IF(SUM(R520:T521)=1,IF(מרקובחצי[[#This Row],[עד ועד]]&gt;K520,מרקובחצי[[#This Row],[עד ועד]],K520),K520))</f>
        <v>38</v>
      </c>
      <c r="L521" s="19" t="str">
        <f>IF(AND(SUM(מרקובחצי[[#This Row],[31]:[33]])=1,SUM(U520:W520)=0),מרקובחצי[[#This Row],[מקס]]-מרקובחצי[[#This Row],[מינ]],"")</f>
        <v/>
      </c>
      <c r="M52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521" s="19" t="str">
        <f t="shared" si="8"/>
        <v>S32</v>
      </c>
      <c r="O521" s="19" t="str">
        <f>IF(מרקובחצי[[#This Row],[קבעה הפלגה?]]=1,"",IF(AND(מרקובחצי[[#This Row],[עד ועד]]&lt;29,OR(מרקובחצי[[#This Row],[CycleNumber]]=1,AND(U520=1,OR(מרקובחצי[[#This Row],[עד ועד]]&lt;J520,מרקובחצי[[#This Row],[עד ועד]]&gt;K520)),AND(V520=1,מרקובחצי[[#This Row],[עד ועד]]&lt;J520),W520=1)),1,""))</f>
        <v/>
      </c>
      <c r="P521" s="19" t="str">
        <f>IF(מרקובחצי[[#This Row],[קבעה הפלגה?]]=1,"",IF(AND(מרקובחצי[[#This Row],[עד ועד]]&gt;28,מרקובחצי[[#This Row],[עד ועד]]&lt;32,OR(מרקובחצי[[#This Row],[CycleNumber]]=1,AND(U520=1),AND(V520=1,OR(מרקובחצי[[#This Row],[עד ועד]]&lt;J520,מרקובחצי[[#This Row],[עד ועד]]&gt;K520)),W520=1)),1,""))</f>
        <v/>
      </c>
      <c r="Q521" s="19">
        <f>IF(מרקובחצי[[#This Row],[קבעה הפלגה?]]=1,"",IF(AND(מרקובחצי[[#This Row],[עד ועד]]&gt;31,OR(מרקובחצי[[#This Row],[CycleNumber]]=1,AND(U520=1),AND(V520=1,מרקובחצי[[#This Row],[עד ועד]]&gt;K520),AND(W520=1,OR(מרקובחצי[[#This Row],[עד ועד]]&gt;K520,מרקובחצי[[#This Row],[עד ועד]]&lt;J520)))),1,""))</f>
        <v>1</v>
      </c>
      <c r="R521" s="19" t="str">
        <f>IF(מרקובחצי[[#This Row],[CycleNumber]]&gt;1,IF(AND(O520=1,מרקובחצי[[#This Row],[עד ועד]]&lt;29),1,""),"")</f>
        <v/>
      </c>
      <c r="S521" s="19" t="str">
        <f>IF(מרקובחצי[[#This Row],[CycleNumber]]&gt;1,IF(OR(AND(O520=1,מרקובחצי[[#This Row],[עד ועד]]&gt;28),AND(P520=1),AND(Q520=1,מרקובחצי[[#This Row],[עד ועד]]&lt;32)),1,""),"")</f>
        <v/>
      </c>
      <c r="T521" s="19" t="str">
        <f>IF(מרקובחצי[[#This Row],[CycleNumber]]&gt;1,IF(AND(Q520=1,מרקובחצי[[#This Row],[עד ועד]]&gt;31),1,""),"")</f>
        <v/>
      </c>
      <c r="U521" s="19" t="str">
        <f>IF(מרקובחצי[[#This Row],[CycleNumber]]&gt;1,IF(AND(R520=1,מרקובחצי[[#This Row],[עד ועד]]&lt;29),1,IF(AND(U520=1,NOT(OR(מרקובחצי[[#This Row],[עד ועד]]&lt;J520,מרקובחצי[[#This Row],[עד ועד]]&gt;K520))),1,"")),"")</f>
        <v/>
      </c>
      <c r="V521" s="19" t="str">
        <f>IF(מרקובחצי[[#This Row],[CycleNumber]]&gt;1,IF(AND(SUM(R520:T520)=1,מרקובחצי[[#This Row],[עד ועד]]&gt;28,מרקובחצי[[#This Row],[עד ועד]]&lt;32),1,IF(OR(S520=1,AND(R520=1,מרקובחצי[[#This Row],[עד ועד]]&gt;28),AND(T520=1,מרקובחצי[[#This Row],[עד ועד]]&lt;32)),1,IF(AND(V520=1,NOT(OR(מרקובחצי[[#This Row],[עד ועד]]&lt;J520,מרקובחצי[[#This Row],[עד ועד]]&gt;K520))),1,""))),"")</f>
        <v/>
      </c>
      <c r="W521" s="19" t="str">
        <f>IF(מרקובחצי[[#This Row],[CycleNumber]]&gt;1,IF(AND(T520=1,מרקובחצי[[#This Row],[עד ועד]]&gt;31),1,IF(AND(W520=1,NOT(OR(מרקובחצי[[#This Row],[עד ועד]]&lt;J520,מרקובחצי[[#This Row],[עד ועד]]&gt;K520))),1,"")),"")</f>
        <v/>
      </c>
      <c r="X521" s="19" t="str">
        <f>IF(AND(מרקובחצי[[#This Row],[CycleNumber]]&lt;$B522,SUM(מרקובחצי[[#This Row],[11]],R522)=2),1,"")</f>
        <v/>
      </c>
      <c r="Y521" s="19" t="str">
        <f>IF(AND(מרקובחצי[[#This Row],[CycleNumber]]&lt;$B522,SUM(מרקובחצי[[#This Row],[11]],S522)=2),1,"")</f>
        <v/>
      </c>
      <c r="Z521" s="19" t="str">
        <f>IF(AND(מרקובחצי[[#This Row],[CycleNumber]]&lt;$B522,SUM(מרקובחצי[[#This Row],[13]],S522)=2),1,"")</f>
        <v/>
      </c>
      <c r="AA521" s="19" t="str">
        <f>IF(AND(מרקובחצי[[#This Row],[CycleNumber]]&lt;$B522,SUM(מרקובחצי[[#This Row],[13]],T522)=2),1,"")</f>
        <v/>
      </c>
      <c r="AB521" s="19" t="str">
        <f>IF(AND(מרקובחצי[[#This Row],[CycleNumber]]&lt;$B522,SUM(מרקובחצי[[#This Row],[21]],U522)=2),1,"")</f>
        <v/>
      </c>
      <c r="AC521" s="19" t="str">
        <f>IF(AND(מרקובחצי[[#This Row],[CycleNumber]]&lt;$B522,SUM(מרקובחצי[[#This Row],[21]],V522)=2),1,"")</f>
        <v/>
      </c>
      <c r="AD521" s="19" t="str">
        <f>IF(AND(מרקובחצי[[#This Row],[CycleNumber]]&lt;$B522,SUM(מרקובחצי[[#This Row],[23]],V522)=2),1,"")</f>
        <v/>
      </c>
      <c r="AE521" s="19" t="str">
        <f>IF(AND(מרקובחצי[[#This Row],[CycleNumber]]&lt;$B522,SUM(מרקובחצי[[#This Row],[23]],W522)=2),1,"")</f>
        <v/>
      </c>
      <c r="AF521" s="19" t="str">
        <f>IF(AND(מרקובחצי[[#This Row],[CycleNumber]]&lt;$B522,SUM(מרקובחצי[[#This Row],[31]],O522)=2),1,"")</f>
        <v/>
      </c>
      <c r="AG521" s="19" t="str">
        <f>IF(AND(מרקובחצי[[#This Row],[CycleNumber]]&lt;$B522,SUM(מרקובחצי[[#This Row],[31]],P522)=2),1,"")</f>
        <v/>
      </c>
      <c r="AH521" s="19" t="str">
        <f>IF(AND(מרקובחצי[[#This Row],[CycleNumber]]&lt;$B522,SUM(מרקובחצי[[#This Row],[31]],Q522)=2),1,"")</f>
        <v/>
      </c>
      <c r="AI521" s="19" t="str">
        <f>IF(AND(מרקובחצי[[#This Row],[CycleNumber]]&lt;$B522,SUM(U521:U522)=2),1,"")</f>
        <v/>
      </c>
      <c r="AJ521" s="19" t="str">
        <f>IF(AND(מרקובחצי[[#This Row],[CycleNumber]]&lt;$B522,SUM(מרקובחצי[[#This Row],[32]],O522)=2),1,"")</f>
        <v/>
      </c>
      <c r="AK521" s="19" t="str">
        <f>IF(AND(מרקובחצי[[#This Row],[CycleNumber]]&lt;$B522,SUM(מרקובחצי[[#This Row],[32]],P522)=2),1,"")</f>
        <v/>
      </c>
      <c r="AL521" s="19" t="str">
        <f>IF(AND(מרקובחצי[[#This Row],[CycleNumber]]&lt;$B522,SUM(מרקובחצי[[#This Row],[32]],Q522)=2),1,"")</f>
        <v/>
      </c>
      <c r="AM521" s="19" t="str">
        <f>IF(AND(מרקובחצי[[#This Row],[CycleNumber]]&lt;$B522,SUM(V521:V522)=2),1,"")</f>
        <v/>
      </c>
      <c r="AN521" s="19" t="str">
        <f>IF(AND(מרקובחצי[[#This Row],[CycleNumber]]&lt;$B522,SUM(מרקובחצי[[#This Row],[33]],O522)=2),1,"")</f>
        <v/>
      </c>
      <c r="AO521" s="19" t="str">
        <f>IF(AND(מרקובחצי[[#This Row],[CycleNumber]]&lt;$B522,SUM(מרקובחצי[[#This Row],[33]],P522)=2),1,"")</f>
        <v/>
      </c>
      <c r="AP521" s="19" t="str">
        <f>IF(AND(מרקובחצי[[#This Row],[CycleNumber]]&lt;$B522,SUM(מרקובחצי[[#This Row],[33]],Q522)=2),1,"")</f>
        <v/>
      </c>
      <c r="AQ521" s="19" t="str">
        <f>IF(AND(מרקובחצי[[#This Row],[CycleNumber]]&lt;$B522,SUM(W521:W522)=2),1,"")</f>
        <v/>
      </c>
      <c r="AR521" s="19" t="str">
        <f>IF(AND(מרקובחצי[[#This Row],[CycleNumber]]&lt;$B522,SUM(מרקובחצי[[#This Row],[12]],S522)=2),1,"")</f>
        <v/>
      </c>
      <c r="AS521" s="19" t="str">
        <f>IF(AND(מרקובחצי[[#This Row],[CycleNumber]]&lt;$B522,SUM(מרקובחצי[[#This Row],[22]],V522)=2),1,"")</f>
        <v/>
      </c>
      <c r="AT521" s="21">
        <f>SUM(מרקובחצי[[#This Row],[11]:[33]])</f>
        <v>1</v>
      </c>
    </row>
    <row r="522" spans="1:46" ht="15.6" x14ac:dyDescent="0.25">
      <c r="A522" s="19" t="s">
        <v>54</v>
      </c>
      <c r="B522" s="19">
        <v>1</v>
      </c>
      <c r="C522">
        <v>29</v>
      </c>
      <c r="D522" s="19">
        <f>מרקובחצי[[#This Row],[LengthofCycle]]+1</f>
        <v>30</v>
      </c>
      <c r="E522" t="str">
        <f>IF(IFERROR(LOOKUP(מרקובחצי[[#This Row],[ClientID]],קביעויות[הפלגה]),FALSE)=מרקובחצי[[#This Row],[ClientID]],1,"")</f>
        <v/>
      </c>
      <c r="F522" t="str">
        <f>IF(IFERROR(LOOKUP(מרקובחצי[[#This Row],[ClientID]],סוגחציקבוע[S31]),FALSE)=מרקובחצי[[#This Row],[ClientID]],1,"")</f>
        <v/>
      </c>
      <c r="G522">
        <f>IF(IFERROR(LOOKUP(מרקובחצי[[#This Row],[ClientID]],סוגחציקבוע[S32]),FALSE)=מרקובחצי[[#This Row],[ClientID]],1,"")</f>
        <v>1</v>
      </c>
      <c r="H522" t="str">
        <f>IF(IFERROR(LOOKUP(מרקובחצי[[#This Row],[ClientID]],סוגחציקבוע[S33]),FALSE)=מרקובחצי[[#This Row],[ClientID]],1,"")</f>
        <v/>
      </c>
      <c r="I522" t="str">
        <f>IF(IFERROR(LOOKUP(מרקובחצי[[#This Row],[ClientID]],סוגחציקבוע[S32&amp;33]),FALSE)=מרקובחצי[[#This Row],[ClientID]],1,"")</f>
        <v/>
      </c>
      <c r="J522" s="19">
        <f>IF(SUM(מרקובחצי[[#This Row],[11]:[13]])=1,מרקובחצי[[#This Row],[עד ועד]],IF(SUM(R521:T522)=1,IF(מרקובחצי[[#This Row],[עד ועד]]&lt;J521,מרקובחצי[[#This Row],[עד ועד]],J521),J521))</f>
        <v>30</v>
      </c>
      <c r="K522" s="19">
        <f>IF(SUM(מרקובחצי[[#This Row],[11]:[13]])=1,מרקובחצי[[#This Row],[עד ועד]],IF(SUM(R521:T522)=1,IF(מרקובחצי[[#This Row],[עד ועד]]&gt;K521,מרקובחצי[[#This Row],[עד ועד]],K521),K521))</f>
        <v>30</v>
      </c>
      <c r="L522" s="19" t="str">
        <f>IF(AND(SUM(מרקובחצי[[#This Row],[31]:[33]])=1,SUM(U521:W521)=0),מרקובחצי[[#This Row],[מקס]]-מרקובחצי[[#This Row],[מינ]],"")</f>
        <v/>
      </c>
      <c r="M52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522" s="19" t="str">
        <f t="shared" si="8"/>
        <v>S13</v>
      </c>
      <c r="O522" s="19" t="str">
        <f>IF(מרקובחצי[[#This Row],[קבעה הפלגה?]]=1,"",IF(AND(מרקובחצי[[#This Row],[עד ועד]]&lt;29,OR(מרקובחצי[[#This Row],[CycleNumber]]=1,AND(U521=1,OR(מרקובחצי[[#This Row],[עד ועד]]&lt;J521,מרקובחצי[[#This Row],[עד ועד]]&gt;K521)),AND(V521=1,מרקובחצי[[#This Row],[עד ועד]]&lt;J521),W521=1)),1,""))</f>
        <v/>
      </c>
      <c r="P522" s="19">
        <f>IF(מרקובחצי[[#This Row],[קבעה הפלגה?]]=1,"",IF(AND(מרקובחצי[[#This Row],[עד ועד]]&gt;28,מרקובחצי[[#This Row],[עד ועד]]&lt;32,OR(מרקובחצי[[#This Row],[CycleNumber]]=1,AND(U521=1),AND(V521=1,OR(מרקובחצי[[#This Row],[עד ועד]]&lt;J521,מרקובחצי[[#This Row],[עד ועד]]&gt;K521)),W521=1)),1,""))</f>
        <v>1</v>
      </c>
      <c r="Q522" s="19" t="str">
        <f>IF(מרקובחצי[[#This Row],[קבעה הפלגה?]]=1,"",IF(AND(מרקובחצי[[#This Row],[עד ועד]]&gt;31,OR(מרקובחצי[[#This Row],[CycleNumber]]=1,AND(U521=1),AND(V521=1,מרקובחצי[[#This Row],[עד ועד]]&gt;K521),AND(W521=1,OR(מרקובחצי[[#This Row],[עד ועד]]&gt;K521,מרקובחצי[[#This Row],[עד ועד]]&lt;J521)))),1,""))</f>
        <v/>
      </c>
      <c r="R522" s="19" t="str">
        <f>IF(מרקובחצי[[#This Row],[CycleNumber]]&gt;1,IF(AND(O521=1,מרקובחצי[[#This Row],[עד ועד]]&lt;29),1,""),"")</f>
        <v/>
      </c>
      <c r="S522" s="19" t="str">
        <f>IF(מרקובחצי[[#This Row],[CycleNumber]]&gt;1,IF(OR(AND(O521=1,מרקובחצי[[#This Row],[עד ועד]]&gt;28),AND(P521=1),AND(Q521=1,מרקובחצי[[#This Row],[עד ועד]]&lt;32)),1,""),"")</f>
        <v/>
      </c>
      <c r="T522" s="19" t="str">
        <f>IF(מרקובחצי[[#This Row],[CycleNumber]]&gt;1,IF(AND(Q521=1,מרקובחצי[[#This Row],[עד ועד]]&gt;31),1,""),"")</f>
        <v/>
      </c>
      <c r="U522" s="19" t="str">
        <f>IF(מרקובחצי[[#This Row],[CycleNumber]]&gt;1,IF(AND(R521=1,מרקובחצי[[#This Row],[עד ועד]]&lt;29),1,IF(AND(U521=1,NOT(OR(מרקובחצי[[#This Row],[עד ועד]]&lt;J521,מרקובחצי[[#This Row],[עד ועד]]&gt;K521))),1,"")),"")</f>
        <v/>
      </c>
      <c r="V522" s="19" t="str">
        <f>IF(מרקובחצי[[#This Row],[CycleNumber]]&gt;1,IF(AND(SUM(R521:T521)=1,מרקובחצי[[#This Row],[עד ועד]]&gt;28,מרקובחצי[[#This Row],[עד ועד]]&lt;32),1,IF(OR(S521=1,AND(R521=1,מרקובחצי[[#This Row],[עד ועד]]&gt;28),AND(T521=1,מרקובחצי[[#This Row],[עד ועד]]&lt;32)),1,IF(AND(V521=1,NOT(OR(מרקובחצי[[#This Row],[עד ועד]]&lt;J521,מרקובחצי[[#This Row],[עד ועד]]&gt;K521))),1,""))),"")</f>
        <v/>
      </c>
      <c r="W522" s="19" t="str">
        <f>IF(מרקובחצי[[#This Row],[CycleNumber]]&gt;1,IF(AND(T521=1,מרקובחצי[[#This Row],[עד ועד]]&gt;31),1,IF(AND(W521=1,NOT(OR(מרקובחצי[[#This Row],[עד ועד]]&lt;J521,מרקובחצי[[#This Row],[עד ועד]]&gt;K521))),1,"")),"")</f>
        <v/>
      </c>
      <c r="X522" s="19" t="str">
        <f>IF(AND(מרקובחצי[[#This Row],[CycleNumber]]&lt;$B523,SUM(מרקובחצי[[#This Row],[11]],R523)=2),1,"")</f>
        <v/>
      </c>
      <c r="Y522" s="19" t="str">
        <f>IF(AND(מרקובחצי[[#This Row],[CycleNumber]]&lt;$B523,SUM(מרקובחצי[[#This Row],[11]],S523)=2),1,"")</f>
        <v/>
      </c>
      <c r="Z522" s="19" t="str">
        <f>IF(AND(מרקובחצי[[#This Row],[CycleNumber]]&lt;$B523,SUM(מרקובחצי[[#This Row],[13]],S523)=2),1,"")</f>
        <v/>
      </c>
      <c r="AA522" s="19" t="str">
        <f>IF(AND(מרקובחצי[[#This Row],[CycleNumber]]&lt;$B523,SUM(מרקובחצי[[#This Row],[13]],T523)=2),1,"")</f>
        <v/>
      </c>
      <c r="AB522" s="19" t="str">
        <f>IF(AND(מרקובחצי[[#This Row],[CycleNumber]]&lt;$B523,SUM(מרקובחצי[[#This Row],[21]],U523)=2),1,"")</f>
        <v/>
      </c>
      <c r="AC522" s="19" t="str">
        <f>IF(AND(מרקובחצי[[#This Row],[CycleNumber]]&lt;$B523,SUM(מרקובחצי[[#This Row],[21]],V523)=2),1,"")</f>
        <v/>
      </c>
      <c r="AD522" s="19" t="str">
        <f>IF(AND(מרקובחצי[[#This Row],[CycleNumber]]&lt;$B523,SUM(מרקובחצי[[#This Row],[23]],V523)=2),1,"")</f>
        <v/>
      </c>
      <c r="AE522" s="19" t="str">
        <f>IF(AND(מרקובחצי[[#This Row],[CycleNumber]]&lt;$B523,SUM(מרקובחצי[[#This Row],[23]],W523)=2),1,"")</f>
        <v/>
      </c>
      <c r="AF522" s="19" t="str">
        <f>IF(AND(מרקובחצי[[#This Row],[CycleNumber]]&lt;$B523,SUM(מרקובחצי[[#This Row],[31]],O523)=2),1,"")</f>
        <v/>
      </c>
      <c r="AG522" s="19" t="str">
        <f>IF(AND(מרקובחצי[[#This Row],[CycleNumber]]&lt;$B523,SUM(מרקובחצי[[#This Row],[31]],P523)=2),1,"")</f>
        <v/>
      </c>
      <c r="AH522" s="19" t="str">
        <f>IF(AND(מרקובחצי[[#This Row],[CycleNumber]]&lt;$B523,SUM(מרקובחצי[[#This Row],[31]],Q523)=2),1,"")</f>
        <v/>
      </c>
      <c r="AI522" s="19" t="str">
        <f>IF(AND(מרקובחצי[[#This Row],[CycleNumber]]&lt;$B523,SUM(U522:U523)=2),1,"")</f>
        <v/>
      </c>
      <c r="AJ522" s="19" t="str">
        <f>IF(AND(מרקובחצי[[#This Row],[CycleNumber]]&lt;$B523,SUM(מרקובחצי[[#This Row],[32]],O523)=2),1,"")</f>
        <v/>
      </c>
      <c r="AK522" s="19" t="str">
        <f>IF(AND(מרקובחצי[[#This Row],[CycleNumber]]&lt;$B523,SUM(מרקובחצי[[#This Row],[32]],P523)=2),1,"")</f>
        <v/>
      </c>
      <c r="AL522" s="19" t="str">
        <f>IF(AND(מרקובחצי[[#This Row],[CycleNumber]]&lt;$B523,SUM(מרקובחצי[[#This Row],[32]],Q523)=2),1,"")</f>
        <v/>
      </c>
      <c r="AM522" s="19" t="str">
        <f>IF(AND(מרקובחצי[[#This Row],[CycleNumber]]&lt;$B523,SUM(V522:V523)=2),1,"")</f>
        <v/>
      </c>
      <c r="AN522" s="19" t="str">
        <f>IF(AND(מרקובחצי[[#This Row],[CycleNumber]]&lt;$B523,SUM(מרקובחצי[[#This Row],[33]],O523)=2),1,"")</f>
        <v/>
      </c>
      <c r="AO522" s="19" t="str">
        <f>IF(AND(מרקובחצי[[#This Row],[CycleNumber]]&lt;$B523,SUM(מרקובחצי[[#This Row],[33]],P523)=2),1,"")</f>
        <v/>
      </c>
      <c r="AP522" s="19" t="str">
        <f>IF(AND(מרקובחצי[[#This Row],[CycleNumber]]&lt;$B523,SUM(מרקובחצי[[#This Row],[33]],Q523)=2),1,"")</f>
        <v/>
      </c>
      <c r="AQ522" s="19" t="str">
        <f>IF(AND(מרקובחצי[[#This Row],[CycleNumber]]&lt;$B523,SUM(W522:W523)=2),1,"")</f>
        <v/>
      </c>
      <c r="AR522" s="19">
        <f>IF(AND(מרקובחצי[[#This Row],[CycleNumber]]&lt;$B523,SUM(מרקובחצי[[#This Row],[12]],S523)=2),1,"")</f>
        <v>1</v>
      </c>
      <c r="AS522" s="19" t="str">
        <f>IF(AND(מרקובחצי[[#This Row],[CycleNumber]]&lt;$B523,SUM(מרקובחצי[[#This Row],[22]],V523)=2),1,"")</f>
        <v/>
      </c>
      <c r="AT522" s="21">
        <f>SUM(מרקובחצי[[#This Row],[11]:[33]])</f>
        <v>1</v>
      </c>
    </row>
    <row r="523" spans="1:46" ht="15.6" x14ac:dyDescent="0.25">
      <c r="A523" s="19" t="s">
        <v>54</v>
      </c>
      <c r="B523" s="19">
        <v>2</v>
      </c>
      <c r="C523">
        <v>29</v>
      </c>
      <c r="D523" s="19">
        <f>מרקובחצי[[#This Row],[LengthofCycle]]+1</f>
        <v>30</v>
      </c>
      <c r="E523" t="str">
        <f>IF(IFERROR(LOOKUP(מרקובחצי[[#This Row],[ClientID]],קביעויות[הפלגה]),FALSE)=מרקובחצי[[#This Row],[ClientID]],1,"")</f>
        <v/>
      </c>
      <c r="F523" t="str">
        <f>IF(IFERROR(LOOKUP(מרקובחצי[[#This Row],[ClientID]],סוגחציקבוע[S31]),FALSE)=מרקובחצי[[#This Row],[ClientID]],1,"")</f>
        <v/>
      </c>
      <c r="G523">
        <f>IF(IFERROR(LOOKUP(מרקובחצי[[#This Row],[ClientID]],סוגחציקבוע[S32]),FALSE)=מרקובחצי[[#This Row],[ClientID]],1,"")</f>
        <v>1</v>
      </c>
      <c r="H523" t="str">
        <f>IF(IFERROR(LOOKUP(מרקובחצי[[#This Row],[ClientID]],סוגחציקבוע[S33]),FALSE)=מרקובחצי[[#This Row],[ClientID]],1,"")</f>
        <v/>
      </c>
      <c r="I523" t="str">
        <f>IF(IFERROR(LOOKUP(מרקובחצי[[#This Row],[ClientID]],סוגחציקבוע[S32&amp;33]),FALSE)=מרקובחצי[[#This Row],[ClientID]],1,"")</f>
        <v/>
      </c>
      <c r="J523" s="19">
        <f>IF(SUM(מרקובחצי[[#This Row],[11]:[13]])=1,מרקובחצי[[#This Row],[עד ועד]],IF(SUM(R522:T523)=1,IF(מרקובחצי[[#This Row],[עד ועד]]&lt;J522,מרקובחצי[[#This Row],[עד ועד]],J522),J522))</f>
        <v>30</v>
      </c>
      <c r="K523" s="19">
        <f>IF(SUM(מרקובחצי[[#This Row],[11]:[13]])=1,מרקובחצי[[#This Row],[עד ועד]],IF(SUM(R522:T523)=1,IF(מרקובחצי[[#This Row],[עד ועד]]&gt;K522,מרקובחצי[[#This Row],[עד ועד]],K522),K522))</f>
        <v>30</v>
      </c>
      <c r="L523" s="19" t="str">
        <f>IF(AND(SUM(מרקובחצי[[#This Row],[31]:[33]])=1,SUM(U522:W522)=0),מרקובחצי[[#This Row],[מקס]]-מרקובחצי[[#This Row],[מינ]],"")</f>
        <v/>
      </c>
      <c r="M52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523" s="19" t="str">
        <f t="shared" si="8"/>
        <v>S12</v>
      </c>
      <c r="O523" s="19" t="str">
        <f>IF(מרקובחצי[[#This Row],[קבעה הפלגה?]]=1,"",IF(AND(מרקובחצי[[#This Row],[עד ועד]]&lt;29,OR(מרקובחצי[[#This Row],[CycleNumber]]=1,AND(U522=1,OR(מרקובחצי[[#This Row],[עד ועד]]&lt;J522,מרקובחצי[[#This Row],[עד ועד]]&gt;K522)),AND(V522=1,מרקובחצי[[#This Row],[עד ועד]]&lt;J522),W522=1)),1,""))</f>
        <v/>
      </c>
      <c r="P523" s="19" t="str">
        <f>IF(מרקובחצי[[#This Row],[קבעה הפלגה?]]=1,"",IF(AND(מרקובחצי[[#This Row],[עד ועד]]&gt;28,מרקובחצי[[#This Row],[עד ועד]]&lt;32,OR(מרקובחצי[[#This Row],[CycleNumber]]=1,AND(U522=1),AND(V522=1,OR(מרקובחצי[[#This Row],[עד ועד]]&lt;J522,מרקובחצי[[#This Row],[עד ועד]]&gt;K522)),W522=1)),1,""))</f>
        <v/>
      </c>
      <c r="Q523" s="19" t="str">
        <f>IF(מרקובחצי[[#This Row],[קבעה הפלגה?]]=1,"",IF(AND(מרקובחצי[[#This Row],[עד ועד]]&gt;31,OR(מרקובחצי[[#This Row],[CycleNumber]]=1,AND(U522=1),AND(V522=1,מרקובחצי[[#This Row],[עד ועד]]&gt;K522),AND(W522=1,OR(מרקובחצי[[#This Row],[עד ועד]]&gt;K522,מרקובחצי[[#This Row],[עד ועד]]&lt;J522)))),1,""))</f>
        <v/>
      </c>
      <c r="R523" s="19" t="str">
        <f>IF(מרקובחצי[[#This Row],[CycleNumber]]&gt;1,IF(AND(O522=1,מרקובחצי[[#This Row],[עד ועד]]&lt;29),1,""),"")</f>
        <v/>
      </c>
      <c r="S523" s="19">
        <f>IF(מרקובחצי[[#This Row],[CycleNumber]]&gt;1,IF(OR(AND(O522=1,מרקובחצי[[#This Row],[עד ועד]]&gt;28),AND(P522=1),AND(Q522=1,מרקובחצי[[#This Row],[עד ועד]]&lt;32)),1,""),"")</f>
        <v>1</v>
      </c>
      <c r="T523" s="19" t="str">
        <f>IF(מרקובחצי[[#This Row],[CycleNumber]]&gt;1,IF(AND(Q522=1,מרקובחצי[[#This Row],[עד ועד]]&gt;31),1,""),"")</f>
        <v/>
      </c>
      <c r="U523" s="19" t="str">
        <f>IF(מרקובחצי[[#This Row],[CycleNumber]]&gt;1,IF(AND(R522=1,מרקובחצי[[#This Row],[עד ועד]]&lt;29),1,IF(AND(U522=1,NOT(OR(מרקובחצי[[#This Row],[עד ועד]]&lt;J522,מרקובחצי[[#This Row],[עד ועד]]&gt;K522))),1,"")),"")</f>
        <v/>
      </c>
      <c r="V523" s="19" t="str">
        <f>IF(מרקובחצי[[#This Row],[CycleNumber]]&gt;1,IF(AND(SUM(R522:T522)=1,מרקובחצי[[#This Row],[עד ועד]]&gt;28,מרקובחצי[[#This Row],[עד ועד]]&lt;32),1,IF(OR(S522=1,AND(R522=1,מרקובחצי[[#This Row],[עד ועד]]&gt;28),AND(T522=1,מרקובחצי[[#This Row],[עד ועד]]&lt;32)),1,IF(AND(V522=1,NOT(OR(מרקובחצי[[#This Row],[עד ועד]]&lt;J522,מרקובחצי[[#This Row],[עד ועד]]&gt;K522))),1,""))),"")</f>
        <v/>
      </c>
      <c r="W523" s="19" t="str">
        <f>IF(מרקובחצי[[#This Row],[CycleNumber]]&gt;1,IF(AND(T522=1,מרקובחצי[[#This Row],[עד ועד]]&gt;31),1,IF(AND(W522=1,NOT(OR(מרקובחצי[[#This Row],[עד ועד]]&lt;J522,מרקובחצי[[#This Row],[עד ועד]]&gt;K522))),1,"")),"")</f>
        <v/>
      </c>
      <c r="X523" s="19" t="str">
        <f>IF(AND(מרקובחצי[[#This Row],[CycleNumber]]&lt;$B524,SUM(מרקובחצי[[#This Row],[11]],R524)=2),1,"")</f>
        <v/>
      </c>
      <c r="Y523" s="19" t="str">
        <f>IF(AND(מרקובחצי[[#This Row],[CycleNumber]]&lt;$B524,SUM(מרקובחצי[[#This Row],[11]],S524)=2),1,"")</f>
        <v/>
      </c>
      <c r="Z523" s="19" t="str">
        <f>IF(AND(מרקובחצי[[#This Row],[CycleNumber]]&lt;$B524,SUM(מרקובחצי[[#This Row],[13]],S524)=2),1,"")</f>
        <v/>
      </c>
      <c r="AA523" s="19" t="str">
        <f>IF(AND(מרקובחצי[[#This Row],[CycleNumber]]&lt;$B524,SUM(מרקובחצי[[#This Row],[13]],T524)=2),1,"")</f>
        <v/>
      </c>
      <c r="AB523" s="19" t="str">
        <f>IF(AND(מרקובחצי[[#This Row],[CycleNumber]]&lt;$B524,SUM(מרקובחצי[[#This Row],[21]],U524)=2),1,"")</f>
        <v/>
      </c>
      <c r="AC523" s="19" t="str">
        <f>IF(AND(מרקובחצי[[#This Row],[CycleNumber]]&lt;$B524,SUM(מרקובחצי[[#This Row],[21]],V524)=2),1,"")</f>
        <v/>
      </c>
      <c r="AD523" s="19" t="str">
        <f>IF(AND(מרקובחצי[[#This Row],[CycleNumber]]&lt;$B524,SUM(מרקובחצי[[#This Row],[23]],V524)=2),1,"")</f>
        <v/>
      </c>
      <c r="AE523" s="19" t="str">
        <f>IF(AND(מרקובחצי[[#This Row],[CycleNumber]]&lt;$B524,SUM(מרקובחצי[[#This Row],[23]],W524)=2),1,"")</f>
        <v/>
      </c>
      <c r="AF523" s="19" t="str">
        <f>IF(AND(מרקובחצי[[#This Row],[CycleNumber]]&lt;$B524,SUM(מרקובחצי[[#This Row],[31]],O524)=2),1,"")</f>
        <v/>
      </c>
      <c r="AG523" s="19" t="str">
        <f>IF(AND(מרקובחצי[[#This Row],[CycleNumber]]&lt;$B524,SUM(מרקובחצי[[#This Row],[31]],P524)=2),1,"")</f>
        <v/>
      </c>
      <c r="AH523" s="19" t="str">
        <f>IF(AND(מרקובחצי[[#This Row],[CycleNumber]]&lt;$B524,SUM(מרקובחצי[[#This Row],[31]],Q524)=2),1,"")</f>
        <v/>
      </c>
      <c r="AI523" s="19" t="str">
        <f>IF(AND(מרקובחצי[[#This Row],[CycleNumber]]&lt;$B524,SUM(U523:U524)=2),1,"")</f>
        <v/>
      </c>
      <c r="AJ523" s="19" t="str">
        <f>IF(AND(מרקובחצי[[#This Row],[CycleNumber]]&lt;$B524,SUM(מרקובחצי[[#This Row],[32]],O524)=2),1,"")</f>
        <v/>
      </c>
      <c r="AK523" s="19" t="str">
        <f>IF(AND(מרקובחצי[[#This Row],[CycleNumber]]&lt;$B524,SUM(מרקובחצי[[#This Row],[32]],P524)=2),1,"")</f>
        <v/>
      </c>
      <c r="AL523" s="19" t="str">
        <f>IF(AND(מרקובחצי[[#This Row],[CycleNumber]]&lt;$B524,SUM(מרקובחצי[[#This Row],[32]],Q524)=2),1,"")</f>
        <v/>
      </c>
      <c r="AM523" s="19" t="str">
        <f>IF(AND(מרקובחצי[[#This Row],[CycleNumber]]&lt;$B524,SUM(V523:V524)=2),1,"")</f>
        <v/>
      </c>
      <c r="AN523" s="19" t="str">
        <f>IF(AND(מרקובחצי[[#This Row],[CycleNumber]]&lt;$B524,SUM(מרקובחצי[[#This Row],[33]],O524)=2),1,"")</f>
        <v/>
      </c>
      <c r="AO523" s="19" t="str">
        <f>IF(AND(מרקובחצי[[#This Row],[CycleNumber]]&lt;$B524,SUM(מרקובחצי[[#This Row],[33]],P524)=2),1,"")</f>
        <v/>
      </c>
      <c r="AP523" s="19" t="str">
        <f>IF(AND(מרקובחצי[[#This Row],[CycleNumber]]&lt;$B524,SUM(מרקובחצי[[#This Row],[33]],Q524)=2),1,"")</f>
        <v/>
      </c>
      <c r="AQ523" s="19" t="str">
        <f>IF(AND(מרקובחצי[[#This Row],[CycleNumber]]&lt;$B524,SUM(W523:W524)=2),1,"")</f>
        <v/>
      </c>
      <c r="AR523" s="19" t="str">
        <f>IF(AND(מרקובחצי[[#This Row],[CycleNumber]]&lt;$B524,SUM(מרקובחצי[[#This Row],[12]],S524)=2),1,"")</f>
        <v/>
      </c>
      <c r="AS523" s="19">
        <f>IF(AND(מרקובחצי[[#This Row],[CycleNumber]]&lt;$B524,SUM(מרקובחצי[[#This Row],[22]],V524)=2),1,"")</f>
        <v>1</v>
      </c>
      <c r="AT523" s="21">
        <f>SUM(מרקובחצי[[#This Row],[11]:[33]])</f>
        <v>1</v>
      </c>
    </row>
    <row r="524" spans="1:46" ht="15.6" x14ac:dyDescent="0.25">
      <c r="A524" s="19" t="s">
        <v>54</v>
      </c>
      <c r="B524" s="19">
        <v>3</v>
      </c>
      <c r="C524">
        <v>33</v>
      </c>
      <c r="D524" s="19">
        <f>מרקובחצי[[#This Row],[LengthofCycle]]+1</f>
        <v>34</v>
      </c>
      <c r="E524" t="str">
        <f>IF(IFERROR(LOOKUP(מרקובחצי[[#This Row],[ClientID]],קביעויות[הפלגה]),FALSE)=מרקובחצי[[#This Row],[ClientID]],1,"")</f>
        <v/>
      </c>
      <c r="F524" t="str">
        <f>IF(IFERROR(LOOKUP(מרקובחצי[[#This Row],[ClientID]],סוגחציקבוע[S31]),FALSE)=מרקובחצי[[#This Row],[ClientID]],1,"")</f>
        <v/>
      </c>
      <c r="G524">
        <f>IF(IFERROR(LOOKUP(מרקובחצי[[#This Row],[ClientID]],סוגחציקבוע[S32]),FALSE)=מרקובחצי[[#This Row],[ClientID]],1,"")</f>
        <v>1</v>
      </c>
      <c r="H524" t="str">
        <f>IF(IFERROR(LOOKUP(מרקובחצי[[#This Row],[ClientID]],סוגחציקבוע[S33]),FALSE)=מרקובחצי[[#This Row],[ClientID]],1,"")</f>
        <v/>
      </c>
      <c r="I524" t="str">
        <f>IF(IFERROR(LOOKUP(מרקובחצי[[#This Row],[ClientID]],סוגחציקבוע[S32&amp;33]),FALSE)=מרקובחצי[[#This Row],[ClientID]],1,"")</f>
        <v/>
      </c>
      <c r="J524" s="19">
        <f>IF(SUM(מרקובחצי[[#This Row],[11]:[13]])=1,מרקובחצי[[#This Row],[עד ועד]],IF(SUM(R523:T524)=1,IF(מרקובחצי[[#This Row],[עד ועד]]&lt;J523,מרקובחצי[[#This Row],[עד ועד]],J523),J523))</f>
        <v>30</v>
      </c>
      <c r="K524" s="19">
        <f>IF(SUM(מרקובחצי[[#This Row],[11]:[13]])=1,מרקובחצי[[#This Row],[עד ועד]],IF(SUM(R523:T524)=1,IF(מרקובחצי[[#This Row],[עד ועד]]&gt;K523,מרקובחצי[[#This Row],[עד ועד]],K523),K523))</f>
        <v>34</v>
      </c>
      <c r="L524" s="19">
        <f>IF(AND(SUM(מרקובחצי[[#This Row],[31]:[33]])=1,SUM(U523:W523)=0),מרקובחצי[[#This Row],[מקס]]-מרקובחצי[[#This Row],[מינ]],"")</f>
        <v>4</v>
      </c>
      <c r="M52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24" s="19" t="str">
        <f t="shared" si="8"/>
        <v>S22</v>
      </c>
      <c r="O524" s="19" t="str">
        <f>IF(מרקובחצי[[#This Row],[קבעה הפלגה?]]=1,"",IF(AND(מרקובחצי[[#This Row],[עד ועד]]&lt;29,OR(מרקובחצי[[#This Row],[CycleNumber]]=1,AND(U523=1,OR(מרקובחצי[[#This Row],[עד ועד]]&lt;J523,מרקובחצי[[#This Row],[עד ועד]]&gt;K523)),AND(V523=1,מרקובחצי[[#This Row],[עד ועד]]&lt;J523),W523=1)),1,""))</f>
        <v/>
      </c>
      <c r="P524" s="19" t="str">
        <f>IF(מרקובחצי[[#This Row],[קבעה הפלגה?]]=1,"",IF(AND(מרקובחצי[[#This Row],[עד ועד]]&gt;28,מרקובחצי[[#This Row],[עד ועד]]&lt;32,OR(מרקובחצי[[#This Row],[CycleNumber]]=1,AND(U523=1),AND(V523=1,OR(מרקובחצי[[#This Row],[עד ועד]]&lt;J523,מרקובחצי[[#This Row],[עד ועד]]&gt;K523)),W523=1)),1,""))</f>
        <v/>
      </c>
      <c r="Q524" s="19" t="str">
        <f>IF(מרקובחצי[[#This Row],[קבעה הפלגה?]]=1,"",IF(AND(מרקובחצי[[#This Row],[עד ועד]]&gt;31,OR(מרקובחצי[[#This Row],[CycleNumber]]=1,AND(U523=1),AND(V523=1,מרקובחצי[[#This Row],[עד ועד]]&gt;K523),AND(W523=1,OR(מרקובחצי[[#This Row],[עד ועד]]&gt;K523,מרקובחצי[[#This Row],[עד ועד]]&lt;J523)))),1,""))</f>
        <v/>
      </c>
      <c r="R524" s="19" t="str">
        <f>IF(מרקובחצי[[#This Row],[CycleNumber]]&gt;1,IF(AND(O523=1,מרקובחצי[[#This Row],[עד ועד]]&lt;29),1,""),"")</f>
        <v/>
      </c>
      <c r="S524" s="19" t="str">
        <f>IF(מרקובחצי[[#This Row],[CycleNumber]]&gt;1,IF(OR(AND(O523=1,מרקובחצי[[#This Row],[עד ועד]]&gt;28),AND(P523=1),AND(Q523=1,מרקובחצי[[#This Row],[עד ועד]]&lt;32)),1,""),"")</f>
        <v/>
      </c>
      <c r="T524" s="19" t="str">
        <f>IF(מרקובחצי[[#This Row],[CycleNumber]]&gt;1,IF(AND(Q523=1,מרקובחצי[[#This Row],[עד ועד]]&gt;31),1,""),"")</f>
        <v/>
      </c>
      <c r="U524" s="19" t="str">
        <f>IF(מרקובחצי[[#This Row],[CycleNumber]]&gt;1,IF(AND(R523=1,מרקובחצי[[#This Row],[עד ועד]]&lt;29),1,IF(AND(U523=1,NOT(OR(מרקובחצי[[#This Row],[עד ועד]]&lt;J523,מרקובחצי[[#This Row],[עד ועד]]&gt;K523))),1,"")),"")</f>
        <v/>
      </c>
      <c r="V524" s="19">
        <f>IF(מרקובחצי[[#This Row],[CycleNumber]]&gt;1,IF(AND(SUM(R523:T523)=1,מרקובחצי[[#This Row],[עד ועד]]&gt;28,מרקובחצי[[#This Row],[עד ועד]]&lt;32),1,IF(OR(S523=1,AND(R523=1,מרקובחצי[[#This Row],[עד ועד]]&gt;28),AND(T523=1,מרקובחצי[[#This Row],[עד ועד]]&lt;32)),1,IF(AND(V523=1,NOT(OR(מרקובחצי[[#This Row],[עד ועד]]&lt;J523,מרקובחצי[[#This Row],[עד ועד]]&gt;K523))),1,""))),"")</f>
        <v>1</v>
      </c>
      <c r="W524" s="19" t="str">
        <f>IF(מרקובחצי[[#This Row],[CycleNumber]]&gt;1,IF(AND(T523=1,מרקובחצי[[#This Row],[עד ועד]]&gt;31),1,IF(AND(W523=1,NOT(OR(מרקובחצי[[#This Row],[עד ועד]]&lt;J523,מרקובחצי[[#This Row],[עד ועד]]&gt;K523))),1,"")),"")</f>
        <v/>
      </c>
      <c r="X524" s="19" t="str">
        <f>IF(AND(מרקובחצי[[#This Row],[CycleNumber]]&lt;$B525,SUM(מרקובחצי[[#This Row],[11]],R525)=2),1,"")</f>
        <v/>
      </c>
      <c r="Y524" s="19" t="str">
        <f>IF(AND(מרקובחצי[[#This Row],[CycleNumber]]&lt;$B525,SUM(מרקובחצי[[#This Row],[11]],S525)=2),1,"")</f>
        <v/>
      </c>
      <c r="Z524" s="19" t="str">
        <f>IF(AND(מרקובחצי[[#This Row],[CycleNumber]]&lt;$B525,SUM(מרקובחצי[[#This Row],[13]],S525)=2),1,"")</f>
        <v/>
      </c>
      <c r="AA524" s="19" t="str">
        <f>IF(AND(מרקובחצי[[#This Row],[CycleNumber]]&lt;$B525,SUM(מרקובחצי[[#This Row],[13]],T525)=2),1,"")</f>
        <v/>
      </c>
      <c r="AB524" s="19" t="str">
        <f>IF(AND(מרקובחצי[[#This Row],[CycleNumber]]&lt;$B525,SUM(מרקובחצי[[#This Row],[21]],U525)=2),1,"")</f>
        <v/>
      </c>
      <c r="AC524" s="19" t="str">
        <f>IF(AND(מרקובחצי[[#This Row],[CycleNumber]]&lt;$B525,SUM(מרקובחצי[[#This Row],[21]],V525)=2),1,"")</f>
        <v/>
      </c>
      <c r="AD524" s="19" t="str">
        <f>IF(AND(מרקובחצי[[#This Row],[CycleNumber]]&lt;$B525,SUM(מרקובחצי[[#This Row],[23]],V525)=2),1,"")</f>
        <v/>
      </c>
      <c r="AE524" s="19" t="str">
        <f>IF(AND(מרקובחצי[[#This Row],[CycleNumber]]&lt;$B525,SUM(מרקובחצי[[#This Row],[23]],W525)=2),1,"")</f>
        <v/>
      </c>
      <c r="AF524" s="19" t="str">
        <f>IF(AND(מרקובחצי[[#This Row],[CycleNumber]]&lt;$B525,SUM(מרקובחצי[[#This Row],[31]],O525)=2),1,"")</f>
        <v/>
      </c>
      <c r="AG524" s="19" t="str">
        <f>IF(AND(מרקובחצי[[#This Row],[CycleNumber]]&lt;$B525,SUM(מרקובחצי[[#This Row],[31]],P525)=2),1,"")</f>
        <v/>
      </c>
      <c r="AH524" s="19" t="str">
        <f>IF(AND(מרקובחצי[[#This Row],[CycleNumber]]&lt;$B525,SUM(מרקובחצי[[#This Row],[31]],Q525)=2),1,"")</f>
        <v/>
      </c>
      <c r="AI524" s="19" t="str">
        <f>IF(AND(מרקובחצי[[#This Row],[CycleNumber]]&lt;$B525,SUM(U524:U525)=2),1,"")</f>
        <v/>
      </c>
      <c r="AJ524" s="19">
        <f>IF(AND(מרקובחצי[[#This Row],[CycleNumber]]&lt;$B525,SUM(מרקובחצי[[#This Row],[32]],O525)=2),1,"")</f>
        <v>1</v>
      </c>
      <c r="AK524" s="19" t="str">
        <f>IF(AND(מרקובחצי[[#This Row],[CycleNumber]]&lt;$B525,SUM(מרקובחצי[[#This Row],[32]],P525)=2),1,"")</f>
        <v/>
      </c>
      <c r="AL524" s="19" t="str">
        <f>IF(AND(מרקובחצי[[#This Row],[CycleNumber]]&lt;$B525,SUM(מרקובחצי[[#This Row],[32]],Q525)=2),1,"")</f>
        <v/>
      </c>
      <c r="AM524" s="19" t="str">
        <f>IF(AND(מרקובחצי[[#This Row],[CycleNumber]]&lt;$B525,SUM(V524:V525)=2),1,"")</f>
        <v/>
      </c>
      <c r="AN524" s="19" t="str">
        <f>IF(AND(מרקובחצי[[#This Row],[CycleNumber]]&lt;$B525,SUM(מרקובחצי[[#This Row],[33]],O525)=2),1,"")</f>
        <v/>
      </c>
      <c r="AO524" s="19" t="str">
        <f>IF(AND(מרקובחצי[[#This Row],[CycleNumber]]&lt;$B525,SUM(מרקובחצי[[#This Row],[33]],P525)=2),1,"")</f>
        <v/>
      </c>
      <c r="AP524" s="19" t="str">
        <f>IF(AND(מרקובחצי[[#This Row],[CycleNumber]]&lt;$B525,SUM(מרקובחצי[[#This Row],[33]],Q525)=2),1,"")</f>
        <v/>
      </c>
      <c r="AQ524" s="19" t="str">
        <f>IF(AND(מרקובחצי[[#This Row],[CycleNumber]]&lt;$B525,SUM(W524:W525)=2),1,"")</f>
        <v/>
      </c>
      <c r="AR524" s="19" t="str">
        <f>IF(AND(מרקובחצי[[#This Row],[CycleNumber]]&lt;$B525,SUM(מרקובחצי[[#This Row],[12]],S525)=2),1,"")</f>
        <v/>
      </c>
      <c r="AS524" s="19" t="str">
        <f>IF(AND(מרקובחצי[[#This Row],[CycleNumber]]&lt;$B525,SUM(מרקובחצי[[#This Row],[22]],V525)=2),1,"")</f>
        <v/>
      </c>
      <c r="AT524" s="21">
        <f>SUM(מרקובחצי[[#This Row],[11]:[33]])</f>
        <v>1</v>
      </c>
    </row>
    <row r="525" spans="1:46" ht="15.6" x14ac:dyDescent="0.25">
      <c r="A525" s="19" t="s">
        <v>54</v>
      </c>
      <c r="B525" s="19">
        <v>4</v>
      </c>
      <c r="C525">
        <v>25</v>
      </c>
      <c r="D525" s="19">
        <f>מרקובחצי[[#This Row],[LengthofCycle]]+1</f>
        <v>26</v>
      </c>
      <c r="E525" t="str">
        <f>IF(IFERROR(LOOKUP(מרקובחצי[[#This Row],[ClientID]],קביעויות[הפלגה]),FALSE)=מרקובחצי[[#This Row],[ClientID]],1,"")</f>
        <v/>
      </c>
      <c r="F525" t="str">
        <f>IF(IFERROR(LOOKUP(מרקובחצי[[#This Row],[ClientID]],סוגחציקבוע[S31]),FALSE)=מרקובחצי[[#This Row],[ClientID]],1,"")</f>
        <v/>
      </c>
      <c r="G525">
        <f>IF(IFERROR(LOOKUP(מרקובחצי[[#This Row],[ClientID]],סוגחציקבוע[S32]),FALSE)=מרקובחצי[[#This Row],[ClientID]],1,"")</f>
        <v>1</v>
      </c>
      <c r="H525" t="str">
        <f>IF(IFERROR(LOOKUP(מרקובחצי[[#This Row],[ClientID]],סוגחציקבוע[S33]),FALSE)=מרקובחצי[[#This Row],[ClientID]],1,"")</f>
        <v/>
      </c>
      <c r="I525" t="str">
        <f>IF(IFERROR(LOOKUP(מרקובחצי[[#This Row],[ClientID]],סוגחציקבוע[S32&amp;33]),FALSE)=מרקובחצי[[#This Row],[ClientID]],1,"")</f>
        <v/>
      </c>
      <c r="J525" s="19">
        <f>IF(SUM(מרקובחצי[[#This Row],[11]:[13]])=1,מרקובחצי[[#This Row],[עד ועד]],IF(SUM(R524:T525)=1,IF(מרקובחצי[[#This Row],[עד ועד]]&lt;J524,מרקובחצי[[#This Row],[עד ועד]],J524),J524))</f>
        <v>26</v>
      </c>
      <c r="K525" s="19">
        <f>IF(SUM(מרקובחצי[[#This Row],[11]:[13]])=1,מרקובחצי[[#This Row],[עד ועד]],IF(SUM(R524:T525)=1,IF(מרקובחצי[[#This Row],[עד ועד]]&gt;K524,מרקובחצי[[#This Row],[עד ועד]],K524),K524))</f>
        <v>26</v>
      </c>
      <c r="L525" s="19" t="str">
        <f>IF(AND(SUM(מרקובחצי[[#This Row],[31]:[33]])=1,SUM(U524:W524)=0),מרקובחצי[[#This Row],[מקס]]-מרקובחצי[[#This Row],[מינ]],"")</f>
        <v/>
      </c>
      <c r="M52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525" s="19" t="str">
        <f t="shared" si="8"/>
        <v>S32</v>
      </c>
      <c r="O525" s="19">
        <f>IF(מרקובחצי[[#This Row],[קבעה הפלגה?]]=1,"",IF(AND(מרקובחצי[[#This Row],[עד ועד]]&lt;29,OR(מרקובחצי[[#This Row],[CycleNumber]]=1,AND(U524=1,OR(מרקובחצי[[#This Row],[עד ועד]]&lt;J524,מרקובחצי[[#This Row],[עד ועד]]&gt;K524)),AND(V524=1,מרקובחצי[[#This Row],[עד ועד]]&lt;J524),W524=1)),1,""))</f>
        <v>1</v>
      </c>
      <c r="P525" s="19" t="str">
        <f>IF(מרקובחצי[[#This Row],[קבעה הפלגה?]]=1,"",IF(AND(מרקובחצי[[#This Row],[עד ועד]]&gt;28,מרקובחצי[[#This Row],[עד ועד]]&lt;32,OR(מרקובחצי[[#This Row],[CycleNumber]]=1,AND(U524=1),AND(V524=1,OR(מרקובחצי[[#This Row],[עד ועד]]&lt;J524,מרקובחצי[[#This Row],[עד ועד]]&gt;K524)),W524=1)),1,""))</f>
        <v/>
      </c>
      <c r="Q525" s="19" t="str">
        <f>IF(מרקובחצי[[#This Row],[קבעה הפלגה?]]=1,"",IF(AND(מרקובחצי[[#This Row],[עד ועד]]&gt;31,OR(מרקובחצי[[#This Row],[CycleNumber]]=1,AND(U524=1),AND(V524=1,מרקובחצי[[#This Row],[עד ועד]]&gt;K524),AND(W524=1,OR(מרקובחצי[[#This Row],[עד ועד]]&gt;K524,מרקובחצי[[#This Row],[עד ועד]]&lt;J524)))),1,""))</f>
        <v/>
      </c>
      <c r="R525" s="19" t="str">
        <f>IF(מרקובחצי[[#This Row],[CycleNumber]]&gt;1,IF(AND(O524=1,מרקובחצי[[#This Row],[עד ועד]]&lt;29),1,""),"")</f>
        <v/>
      </c>
      <c r="S525" s="19" t="str">
        <f>IF(מרקובחצי[[#This Row],[CycleNumber]]&gt;1,IF(OR(AND(O524=1,מרקובחצי[[#This Row],[עד ועד]]&gt;28),AND(P524=1),AND(Q524=1,מרקובחצי[[#This Row],[עד ועד]]&lt;32)),1,""),"")</f>
        <v/>
      </c>
      <c r="T525" s="19" t="str">
        <f>IF(מרקובחצי[[#This Row],[CycleNumber]]&gt;1,IF(AND(Q524=1,מרקובחצי[[#This Row],[עד ועד]]&gt;31),1,""),"")</f>
        <v/>
      </c>
      <c r="U525" s="19" t="str">
        <f>IF(מרקובחצי[[#This Row],[CycleNumber]]&gt;1,IF(AND(R524=1,מרקובחצי[[#This Row],[עד ועד]]&lt;29),1,IF(AND(U524=1,NOT(OR(מרקובחצי[[#This Row],[עד ועד]]&lt;J524,מרקובחצי[[#This Row],[עד ועד]]&gt;K524))),1,"")),"")</f>
        <v/>
      </c>
      <c r="V525" s="19" t="str">
        <f>IF(מרקובחצי[[#This Row],[CycleNumber]]&gt;1,IF(AND(SUM(R524:T524)=1,מרקובחצי[[#This Row],[עד ועד]]&gt;28,מרקובחצי[[#This Row],[עד ועד]]&lt;32),1,IF(OR(S524=1,AND(R524=1,מרקובחצי[[#This Row],[עד ועד]]&gt;28),AND(T524=1,מרקובחצי[[#This Row],[עד ועד]]&lt;32)),1,IF(AND(V524=1,NOT(OR(מרקובחצי[[#This Row],[עד ועד]]&lt;J524,מרקובחצי[[#This Row],[עד ועד]]&gt;K524))),1,""))),"")</f>
        <v/>
      </c>
      <c r="W525" s="19" t="str">
        <f>IF(מרקובחצי[[#This Row],[CycleNumber]]&gt;1,IF(AND(T524=1,מרקובחצי[[#This Row],[עד ועד]]&gt;31),1,IF(AND(W524=1,NOT(OR(מרקובחצי[[#This Row],[עד ועד]]&lt;J524,מרקובחצי[[#This Row],[עד ועד]]&gt;K524))),1,"")),"")</f>
        <v/>
      </c>
      <c r="X525" s="19" t="str">
        <f>IF(AND(מרקובחצי[[#This Row],[CycleNumber]]&lt;$B526,SUM(מרקובחצי[[#This Row],[11]],R526)=2),1,"")</f>
        <v/>
      </c>
      <c r="Y525" s="19">
        <f>IF(AND(מרקובחצי[[#This Row],[CycleNumber]]&lt;$B526,SUM(מרקובחצי[[#This Row],[11]],S526)=2),1,"")</f>
        <v>1</v>
      </c>
      <c r="Z525" s="19" t="str">
        <f>IF(AND(מרקובחצי[[#This Row],[CycleNumber]]&lt;$B526,SUM(מרקובחצי[[#This Row],[13]],S526)=2),1,"")</f>
        <v/>
      </c>
      <c r="AA525" s="19" t="str">
        <f>IF(AND(מרקובחצי[[#This Row],[CycleNumber]]&lt;$B526,SUM(מרקובחצי[[#This Row],[13]],T526)=2),1,"")</f>
        <v/>
      </c>
      <c r="AB525" s="19" t="str">
        <f>IF(AND(מרקובחצי[[#This Row],[CycleNumber]]&lt;$B526,SUM(מרקובחצי[[#This Row],[21]],U526)=2),1,"")</f>
        <v/>
      </c>
      <c r="AC525" s="19" t="str">
        <f>IF(AND(מרקובחצי[[#This Row],[CycleNumber]]&lt;$B526,SUM(מרקובחצי[[#This Row],[21]],V526)=2),1,"")</f>
        <v/>
      </c>
      <c r="AD525" s="19" t="str">
        <f>IF(AND(מרקובחצי[[#This Row],[CycleNumber]]&lt;$B526,SUM(מרקובחצי[[#This Row],[23]],V526)=2),1,"")</f>
        <v/>
      </c>
      <c r="AE525" s="19" t="str">
        <f>IF(AND(מרקובחצי[[#This Row],[CycleNumber]]&lt;$B526,SUM(מרקובחצי[[#This Row],[23]],W526)=2),1,"")</f>
        <v/>
      </c>
      <c r="AF525" s="19" t="str">
        <f>IF(AND(מרקובחצי[[#This Row],[CycleNumber]]&lt;$B526,SUM(מרקובחצי[[#This Row],[31]],O526)=2),1,"")</f>
        <v/>
      </c>
      <c r="AG525" s="19" t="str">
        <f>IF(AND(מרקובחצי[[#This Row],[CycleNumber]]&lt;$B526,SUM(מרקובחצי[[#This Row],[31]],P526)=2),1,"")</f>
        <v/>
      </c>
      <c r="AH525" s="19" t="str">
        <f>IF(AND(מרקובחצי[[#This Row],[CycleNumber]]&lt;$B526,SUM(מרקובחצי[[#This Row],[31]],Q526)=2),1,"")</f>
        <v/>
      </c>
      <c r="AI525" s="19" t="str">
        <f>IF(AND(מרקובחצי[[#This Row],[CycleNumber]]&lt;$B526,SUM(U525:U526)=2),1,"")</f>
        <v/>
      </c>
      <c r="AJ525" s="19" t="str">
        <f>IF(AND(מרקובחצי[[#This Row],[CycleNumber]]&lt;$B526,SUM(מרקובחצי[[#This Row],[32]],O526)=2),1,"")</f>
        <v/>
      </c>
      <c r="AK525" s="19" t="str">
        <f>IF(AND(מרקובחצי[[#This Row],[CycleNumber]]&lt;$B526,SUM(מרקובחצי[[#This Row],[32]],P526)=2),1,"")</f>
        <v/>
      </c>
      <c r="AL525" s="19" t="str">
        <f>IF(AND(מרקובחצי[[#This Row],[CycleNumber]]&lt;$B526,SUM(מרקובחצי[[#This Row],[32]],Q526)=2),1,"")</f>
        <v/>
      </c>
      <c r="AM525" s="19" t="str">
        <f>IF(AND(מרקובחצי[[#This Row],[CycleNumber]]&lt;$B526,SUM(V525:V526)=2),1,"")</f>
        <v/>
      </c>
      <c r="AN525" s="19" t="str">
        <f>IF(AND(מרקובחצי[[#This Row],[CycleNumber]]&lt;$B526,SUM(מרקובחצי[[#This Row],[33]],O526)=2),1,"")</f>
        <v/>
      </c>
      <c r="AO525" s="19" t="str">
        <f>IF(AND(מרקובחצי[[#This Row],[CycleNumber]]&lt;$B526,SUM(מרקובחצי[[#This Row],[33]],P526)=2),1,"")</f>
        <v/>
      </c>
      <c r="AP525" s="19" t="str">
        <f>IF(AND(מרקובחצי[[#This Row],[CycleNumber]]&lt;$B526,SUM(מרקובחצי[[#This Row],[33]],Q526)=2),1,"")</f>
        <v/>
      </c>
      <c r="AQ525" s="19" t="str">
        <f>IF(AND(מרקובחצי[[#This Row],[CycleNumber]]&lt;$B526,SUM(W525:W526)=2),1,"")</f>
        <v/>
      </c>
      <c r="AR525" s="19" t="str">
        <f>IF(AND(מרקובחצי[[#This Row],[CycleNumber]]&lt;$B526,SUM(מרקובחצי[[#This Row],[12]],S526)=2),1,"")</f>
        <v/>
      </c>
      <c r="AS525" s="19" t="str">
        <f>IF(AND(מרקובחצי[[#This Row],[CycleNumber]]&lt;$B526,SUM(מרקובחצי[[#This Row],[22]],V526)=2),1,"")</f>
        <v/>
      </c>
      <c r="AT525" s="21">
        <f>SUM(מרקובחצי[[#This Row],[11]:[33]])</f>
        <v>1</v>
      </c>
    </row>
    <row r="526" spans="1:46" ht="15.6" x14ac:dyDescent="0.25">
      <c r="A526" s="19" t="s">
        <v>54</v>
      </c>
      <c r="B526" s="19">
        <v>5</v>
      </c>
      <c r="C526">
        <v>31</v>
      </c>
      <c r="D526" s="19">
        <f>מרקובחצי[[#This Row],[LengthofCycle]]+1</f>
        <v>32</v>
      </c>
      <c r="E526" t="str">
        <f>IF(IFERROR(LOOKUP(מרקובחצי[[#This Row],[ClientID]],קביעויות[הפלגה]),FALSE)=מרקובחצי[[#This Row],[ClientID]],1,"")</f>
        <v/>
      </c>
      <c r="F526" t="str">
        <f>IF(IFERROR(LOOKUP(מרקובחצי[[#This Row],[ClientID]],סוגחציקבוע[S31]),FALSE)=מרקובחצי[[#This Row],[ClientID]],1,"")</f>
        <v/>
      </c>
      <c r="G526">
        <f>IF(IFERROR(LOOKUP(מרקובחצי[[#This Row],[ClientID]],סוגחציקבוע[S32]),FALSE)=מרקובחצי[[#This Row],[ClientID]],1,"")</f>
        <v>1</v>
      </c>
      <c r="H526" t="str">
        <f>IF(IFERROR(LOOKUP(מרקובחצי[[#This Row],[ClientID]],סוגחציקבוע[S33]),FALSE)=מרקובחצי[[#This Row],[ClientID]],1,"")</f>
        <v/>
      </c>
      <c r="I526" t="str">
        <f>IF(IFERROR(LOOKUP(מרקובחצי[[#This Row],[ClientID]],סוגחציקבוע[S32&amp;33]),FALSE)=מרקובחצי[[#This Row],[ClientID]],1,"")</f>
        <v/>
      </c>
      <c r="J526" s="19">
        <f>IF(SUM(מרקובחצי[[#This Row],[11]:[13]])=1,מרקובחצי[[#This Row],[עד ועד]],IF(SUM(R525:T526)=1,IF(מרקובחצי[[#This Row],[עד ועד]]&lt;J525,מרקובחצי[[#This Row],[עד ועד]],J525),J525))</f>
        <v>26</v>
      </c>
      <c r="K526" s="19">
        <f>IF(SUM(מרקובחצי[[#This Row],[11]:[13]])=1,מרקובחצי[[#This Row],[עד ועד]],IF(SUM(R525:T526)=1,IF(מרקובחצי[[#This Row],[עד ועד]]&gt;K525,מרקובחצי[[#This Row],[עד ועד]],K525),K525))</f>
        <v>32</v>
      </c>
      <c r="L526" s="19" t="str">
        <f>IF(AND(SUM(מרקובחצי[[#This Row],[31]:[33]])=1,SUM(U525:W525)=0),מרקובחצי[[#This Row],[מקס]]-מרקובחצי[[#This Row],[מינ]],"")</f>
        <v/>
      </c>
      <c r="M52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526" s="19" t="str">
        <f t="shared" si="8"/>
        <v>S11</v>
      </c>
      <c r="O526" s="19" t="str">
        <f>IF(מרקובחצי[[#This Row],[קבעה הפלגה?]]=1,"",IF(AND(מרקובחצי[[#This Row],[עד ועד]]&lt;29,OR(מרקובחצי[[#This Row],[CycleNumber]]=1,AND(U525=1,OR(מרקובחצי[[#This Row],[עד ועד]]&lt;J525,מרקובחצי[[#This Row],[עד ועד]]&gt;K525)),AND(V525=1,מרקובחצי[[#This Row],[עד ועד]]&lt;J525),W525=1)),1,""))</f>
        <v/>
      </c>
      <c r="P526" s="19" t="str">
        <f>IF(מרקובחצי[[#This Row],[קבעה הפלגה?]]=1,"",IF(AND(מרקובחצי[[#This Row],[עד ועד]]&gt;28,מרקובחצי[[#This Row],[עד ועד]]&lt;32,OR(מרקובחצי[[#This Row],[CycleNumber]]=1,AND(U525=1),AND(V525=1,OR(מרקובחצי[[#This Row],[עד ועד]]&lt;J525,מרקובחצי[[#This Row],[עד ועד]]&gt;K525)),W525=1)),1,""))</f>
        <v/>
      </c>
      <c r="Q526" s="19" t="str">
        <f>IF(מרקובחצי[[#This Row],[קבעה הפלגה?]]=1,"",IF(AND(מרקובחצי[[#This Row],[עד ועד]]&gt;31,OR(מרקובחצי[[#This Row],[CycleNumber]]=1,AND(U525=1),AND(V525=1,מרקובחצי[[#This Row],[עד ועד]]&gt;K525),AND(W525=1,OR(מרקובחצי[[#This Row],[עד ועד]]&gt;K525,מרקובחצי[[#This Row],[עד ועד]]&lt;J525)))),1,""))</f>
        <v/>
      </c>
      <c r="R526" s="19" t="str">
        <f>IF(מרקובחצי[[#This Row],[CycleNumber]]&gt;1,IF(AND(O525=1,מרקובחצי[[#This Row],[עד ועד]]&lt;29),1,""),"")</f>
        <v/>
      </c>
      <c r="S526" s="19">
        <f>IF(מרקובחצי[[#This Row],[CycleNumber]]&gt;1,IF(OR(AND(O525=1,מרקובחצי[[#This Row],[עד ועד]]&gt;28),AND(P525=1),AND(Q525=1,מרקובחצי[[#This Row],[עד ועד]]&lt;32)),1,""),"")</f>
        <v>1</v>
      </c>
      <c r="T526" s="19" t="str">
        <f>IF(מרקובחצי[[#This Row],[CycleNumber]]&gt;1,IF(AND(Q525=1,מרקובחצי[[#This Row],[עד ועד]]&gt;31),1,""),"")</f>
        <v/>
      </c>
      <c r="U526" s="19" t="str">
        <f>IF(מרקובחצי[[#This Row],[CycleNumber]]&gt;1,IF(AND(R525=1,מרקובחצי[[#This Row],[עד ועד]]&lt;29),1,IF(AND(U525=1,NOT(OR(מרקובחצי[[#This Row],[עד ועד]]&lt;J525,מרקובחצי[[#This Row],[עד ועד]]&gt;K525))),1,"")),"")</f>
        <v/>
      </c>
      <c r="V526" s="19" t="str">
        <f>IF(מרקובחצי[[#This Row],[CycleNumber]]&gt;1,IF(AND(SUM(R525:T525)=1,מרקובחצי[[#This Row],[עד ועד]]&gt;28,מרקובחצי[[#This Row],[עד ועד]]&lt;32),1,IF(OR(S525=1,AND(R525=1,מרקובחצי[[#This Row],[עד ועד]]&gt;28),AND(T525=1,מרקובחצי[[#This Row],[עד ועד]]&lt;32)),1,IF(AND(V525=1,NOT(OR(מרקובחצי[[#This Row],[עד ועד]]&lt;J525,מרקובחצי[[#This Row],[עד ועד]]&gt;K525))),1,""))),"")</f>
        <v/>
      </c>
      <c r="W526" s="19" t="str">
        <f>IF(מרקובחצי[[#This Row],[CycleNumber]]&gt;1,IF(AND(T525=1,מרקובחצי[[#This Row],[עד ועד]]&gt;31),1,IF(AND(W525=1,NOT(OR(מרקובחצי[[#This Row],[עד ועד]]&lt;J525,מרקובחצי[[#This Row],[עד ועד]]&gt;K525))),1,"")),"")</f>
        <v/>
      </c>
      <c r="X526" s="19" t="str">
        <f>IF(AND(מרקובחצי[[#This Row],[CycleNumber]]&lt;$B527,SUM(מרקובחצי[[#This Row],[11]],R527)=2),1,"")</f>
        <v/>
      </c>
      <c r="Y526" s="19" t="str">
        <f>IF(AND(מרקובחצי[[#This Row],[CycleNumber]]&lt;$B527,SUM(מרקובחצי[[#This Row],[11]],S527)=2),1,"")</f>
        <v/>
      </c>
      <c r="Z526" s="19" t="str">
        <f>IF(AND(מרקובחצי[[#This Row],[CycleNumber]]&lt;$B527,SUM(מרקובחצי[[#This Row],[13]],S527)=2),1,"")</f>
        <v/>
      </c>
      <c r="AA526" s="19" t="str">
        <f>IF(AND(מרקובחצי[[#This Row],[CycleNumber]]&lt;$B527,SUM(מרקובחצי[[#This Row],[13]],T527)=2),1,"")</f>
        <v/>
      </c>
      <c r="AB526" s="19" t="str">
        <f>IF(AND(מרקובחצי[[#This Row],[CycleNumber]]&lt;$B527,SUM(מרקובחצי[[#This Row],[21]],U527)=2),1,"")</f>
        <v/>
      </c>
      <c r="AC526" s="19" t="str">
        <f>IF(AND(מרקובחצי[[#This Row],[CycleNumber]]&lt;$B527,SUM(מרקובחצי[[#This Row],[21]],V527)=2),1,"")</f>
        <v/>
      </c>
      <c r="AD526" s="19" t="str">
        <f>IF(AND(מרקובחצי[[#This Row],[CycleNumber]]&lt;$B527,SUM(מרקובחצי[[#This Row],[23]],V527)=2),1,"")</f>
        <v/>
      </c>
      <c r="AE526" s="19" t="str">
        <f>IF(AND(מרקובחצי[[#This Row],[CycleNumber]]&lt;$B527,SUM(מרקובחצי[[#This Row],[23]],W527)=2),1,"")</f>
        <v/>
      </c>
      <c r="AF526" s="19" t="str">
        <f>IF(AND(מרקובחצי[[#This Row],[CycleNumber]]&lt;$B527,SUM(מרקובחצי[[#This Row],[31]],O527)=2),1,"")</f>
        <v/>
      </c>
      <c r="AG526" s="19" t="str">
        <f>IF(AND(מרקובחצי[[#This Row],[CycleNumber]]&lt;$B527,SUM(מרקובחצי[[#This Row],[31]],P527)=2),1,"")</f>
        <v/>
      </c>
      <c r="AH526" s="19" t="str">
        <f>IF(AND(מרקובחצי[[#This Row],[CycleNumber]]&lt;$B527,SUM(מרקובחצי[[#This Row],[31]],Q527)=2),1,"")</f>
        <v/>
      </c>
      <c r="AI526" s="19" t="str">
        <f>IF(AND(מרקובחצי[[#This Row],[CycleNumber]]&lt;$B527,SUM(U526:U527)=2),1,"")</f>
        <v/>
      </c>
      <c r="AJ526" s="19" t="str">
        <f>IF(AND(מרקובחצי[[#This Row],[CycleNumber]]&lt;$B527,SUM(מרקובחצי[[#This Row],[32]],O527)=2),1,"")</f>
        <v/>
      </c>
      <c r="AK526" s="19" t="str">
        <f>IF(AND(מרקובחצי[[#This Row],[CycleNumber]]&lt;$B527,SUM(מרקובחצי[[#This Row],[32]],P527)=2),1,"")</f>
        <v/>
      </c>
      <c r="AL526" s="19" t="str">
        <f>IF(AND(מרקובחצי[[#This Row],[CycleNumber]]&lt;$B527,SUM(מרקובחצי[[#This Row],[32]],Q527)=2),1,"")</f>
        <v/>
      </c>
      <c r="AM526" s="19" t="str">
        <f>IF(AND(מרקובחצי[[#This Row],[CycleNumber]]&lt;$B527,SUM(V526:V527)=2),1,"")</f>
        <v/>
      </c>
      <c r="AN526" s="19" t="str">
        <f>IF(AND(מרקובחצי[[#This Row],[CycleNumber]]&lt;$B527,SUM(מרקובחצי[[#This Row],[33]],O527)=2),1,"")</f>
        <v/>
      </c>
      <c r="AO526" s="19" t="str">
        <f>IF(AND(מרקובחצי[[#This Row],[CycleNumber]]&lt;$B527,SUM(מרקובחצי[[#This Row],[33]],P527)=2),1,"")</f>
        <v/>
      </c>
      <c r="AP526" s="19" t="str">
        <f>IF(AND(מרקובחצי[[#This Row],[CycleNumber]]&lt;$B527,SUM(מרקובחצי[[#This Row],[33]],Q527)=2),1,"")</f>
        <v/>
      </c>
      <c r="AQ526" s="19" t="str">
        <f>IF(AND(מרקובחצי[[#This Row],[CycleNumber]]&lt;$B527,SUM(W526:W527)=2),1,"")</f>
        <v/>
      </c>
      <c r="AR526" s="19" t="str">
        <f>IF(AND(מרקובחצי[[#This Row],[CycleNumber]]&lt;$B527,SUM(מרקובחצי[[#This Row],[12]],S527)=2),1,"")</f>
        <v/>
      </c>
      <c r="AS526" s="19">
        <f>IF(AND(מרקובחצי[[#This Row],[CycleNumber]]&lt;$B527,SUM(מרקובחצי[[#This Row],[22]],V527)=2),1,"")</f>
        <v>1</v>
      </c>
      <c r="AT526" s="21">
        <f>SUM(מרקובחצי[[#This Row],[11]:[33]])</f>
        <v>1</v>
      </c>
    </row>
    <row r="527" spans="1:46" ht="15.6" x14ac:dyDescent="0.25">
      <c r="A527" s="19" t="s">
        <v>54</v>
      </c>
      <c r="B527" s="19">
        <v>6</v>
      </c>
      <c r="C527">
        <v>30</v>
      </c>
      <c r="D527" s="19">
        <f>מרקובחצי[[#This Row],[LengthofCycle]]+1</f>
        <v>31</v>
      </c>
      <c r="E527" t="str">
        <f>IF(IFERROR(LOOKUP(מרקובחצי[[#This Row],[ClientID]],קביעויות[הפלגה]),FALSE)=מרקובחצי[[#This Row],[ClientID]],1,"")</f>
        <v/>
      </c>
      <c r="F527" t="str">
        <f>IF(IFERROR(LOOKUP(מרקובחצי[[#This Row],[ClientID]],סוגחציקבוע[S31]),FALSE)=מרקובחצי[[#This Row],[ClientID]],1,"")</f>
        <v/>
      </c>
      <c r="G527">
        <f>IF(IFERROR(LOOKUP(מרקובחצי[[#This Row],[ClientID]],סוגחציקבוע[S32]),FALSE)=מרקובחצי[[#This Row],[ClientID]],1,"")</f>
        <v>1</v>
      </c>
      <c r="H527" t="str">
        <f>IF(IFERROR(LOOKUP(מרקובחצי[[#This Row],[ClientID]],סוגחציקבוע[S33]),FALSE)=מרקובחצי[[#This Row],[ClientID]],1,"")</f>
        <v/>
      </c>
      <c r="I527" t="str">
        <f>IF(IFERROR(LOOKUP(מרקובחצי[[#This Row],[ClientID]],סוגחציקבוע[S32&amp;33]),FALSE)=מרקובחצי[[#This Row],[ClientID]],1,"")</f>
        <v/>
      </c>
      <c r="J527" s="19">
        <f>IF(SUM(מרקובחצי[[#This Row],[11]:[13]])=1,מרקובחצי[[#This Row],[עד ועד]],IF(SUM(R526:T527)=1,IF(מרקובחצי[[#This Row],[עד ועד]]&lt;J526,מרקובחצי[[#This Row],[עד ועד]],J526),J526))</f>
        <v>26</v>
      </c>
      <c r="K527" s="19">
        <f>IF(SUM(מרקובחצי[[#This Row],[11]:[13]])=1,מרקובחצי[[#This Row],[עד ועד]],IF(SUM(R526:T527)=1,IF(מרקובחצי[[#This Row],[עד ועד]]&gt;K526,מרקובחצי[[#This Row],[עד ועד]],K526),K526))</f>
        <v>32</v>
      </c>
      <c r="L527" s="19">
        <f>IF(AND(SUM(מרקובחצי[[#This Row],[31]:[33]])=1,SUM(U526:W526)=0),מרקובחצי[[#This Row],[מקס]]-מרקובחצי[[#This Row],[מינ]],"")</f>
        <v>6</v>
      </c>
      <c r="M52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27" s="19" t="str">
        <f t="shared" si="8"/>
        <v>S22</v>
      </c>
      <c r="O527" s="19" t="str">
        <f>IF(מרקובחצי[[#This Row],[קבעה הפלגה?]]=1,"",IF(AND(מרקובחצי[[#This Row],[עד ועד]]&lt;29,OR(מרקובחצי[[#This Row],[CycleNumber]]=1,AND(U526=1,OR(מרקובחצי[[#This Row],[עד ועד]]&lt;J526,מרקובחצי[[#This Row],[עד ועד]]&gt;K526)),AND(V526=1,מרקובחצי[[#This Row],[עד ועד]]&lt;J526),W526=1)),1,""))</f>
        <v/>
      </c>
      <c r="P527" s="19" t="str">
        <f>IF(מרקובחצי[[#This Row],[קבעה הפלגה?]]=1,"",IF(AND(מרקובחצי[[#This Row],[עד ועד]]&gt;28,מרקובחצי[[#This Row],[עד ועד]]&lt;32,OR(מרקובחצי[[#This Row],[CycleNumber]]=1,AND(U526=1),AND(V526=1,OR(מרקובחצי[[#This Row],[עד ועד]]&lt;J526,מרקובחצי[[#This Row],[עד ועד]]&gt;K526)),W526=1)),1,""))</f>
        <v/>
      </c>
      <c r="Q527" s="19" t="str">
        <f>IF(מרקובחצי[[#This Row],[קבעה הפלגה?]]=1,"",IF(AND(מרקובחצי[[#This Row],[עד ועד]]&gt;31,OR(מרקובחצי[[#This Row],[CycleNumber]]=1,AND(U526=1),AND(V526=1,מרקובחצי[[#This Row],[עד ועד]]&gt;K526),AND(W526=1,OR(מרקובחצי[[#This Row],[עד ועד]]&gt;K526,מרקובחצי[[#This Row],[עד ועד]]&lt;J526)))),1,""))</f>
        <v/>
      </c>
      <c r="R527" s="19" t="str">
        <f>IF(מרקובחצי[[#This Row],[CycleNumber]]&gt;1,IF(AND(O526=1,מרקובחצי[[#This Row],[עד ועד]]&lt;29),1,""),"")</f>
        <v/>
      </c>
      <c r="S527" s="19" t="str">
        <f>IF(מרקובחצי[[#This Row],[CycleNumber]]&gt;1,IF(OR(AND(O526=1,מרקובחצי[[#This Row],[עד ועד]]&gt;28),AND(P526=1),AND(Q526=1,מרקובחצי[[#This Row],[עד ועד]]&lt;32)),1,""),"")</f>
        <v/>
      </c>
      <c r="T527" s="19" t="str">
        <f>IF(מרקובחצי[[#This Row],[CycleNumber]]&gt;1,IF(AND(Q526=1,מרקובחצי[[#This Row],[עד ועד]]&gt;31),1,""),"")</f>
        <v/>
      </c>
      <c r="U527" s="19" t="str">
        <f>IF(מרקובחצי[[#This Row],[CycleNumber]]&gt;1,IF(AND(R526=1,מרקובחצי[[#This Row],[עד ועד]]&lt;29),1,IF(AND(U526=1,NOT(OR(מרקובחצי[[#This Row],[עד ועד]]&lt;J526,מרקובחצי[[#This Row],[עד ועד]]&gt;K526))),1,"")),"")</f>
        <v/>
      </c>
      <c r="V527" s="19">
        <f>IF(מרקובחצי[[#This Row],[CycleNumber]]&gt;1,IF(AND(SUM(R526:T526)=1,מרקובחצי[[#This Row],[עד ועד]]&gt;28,מרקובחצי[[#This Row],[עד ועד]]&lt;32),1,IF(OR(S526=1,AND(R526=1,מרקובחצי[[#This Row],[עד ועד]]&gt;28),AND(T526=1,מרקובחצי[[#This Row],[עד ועד]]&lt;32)),1,IF(AND(V526=1,NOT(OR(מרקובחצי[[#This Row],[עד ועד]]&lt;J526,מרקובחצי[[#This Row],[עד ועד]]&gt;K526))),1,""))),"")</f>
        <v>1</v>
      </c>
      <c r="W527" s="19" t="str">
        <f>IF(מרקובחצי[[#This Row],[CycleNumber]]&gt;1,IF(AND(T526=1,מרקובחצי[[#This Row],[עד ועד]]&gt;31),1,IF(AND(W526=1,NOT(OR(מרקובחצי[[#This Row],[עד ועד]]&lt;J526,מרקובחצי[[#This Row],[עד ועד]]&gt;K526))),1,"")),"")</f>
        <v/>
      </c>
      <c r="X527" s="19" t="str">
        <f>IF(AND(מרקובחצי[[#This Row],[CycleNumber]]&lt;$B528,SUM(מרקובחצי[[#This Row],[11]],R528)=2),1,"")</f>
        <v/>
      </c>
      <c r="Y527" s="19" t="str">
        <f>IF(AND(מרקובחצי[[#This Row],[CycleNumber]]&lt;$B528,SUM(מרקובחצי[[#This Row],[11]],S528)=2),1,"")</f>
        <v/>
      </c>
      <c r="Z527" s="19" t="str">
        <f>IF(AND(מרקובחצי[[#This Row],[CycleNumber]]&lt;$B528,SUM(מרקובחצי[[#This Row],[13]],S528)=2),1,"")</f>
        <v/>
      </c>
      <c r="AA527" s="19" t="str">
        <f>IF(AND(מרקובחצי[[#This Row],[CycleNumber]]&lt;$B528,SUM(מרקובחצי[[#This Row],[13]],T528)=2),1,"")</f>
        <v/>
      </c>
      <c r="AB527" s="19" t="str">
        <f>IF(AND(מרקובחצי[[#This Row],[CycleNumber]]&lt;$B528,SUM(מרקובחצי[[#This Row],[21]],U528)=2),1,"")</f>
        <v/>
      </c>
      <c r="AC527" s="19" t="str">
        <f>IF(AND(מרקובחצי[[#This Row],[CycleNumber]]&lt;$B528,SUM(מרקובחצי[[#This Row],[21]],V528)=2),1,"")</f>
        <v/>
      </c>
      <c r="AD527" s="19" t="str">
        <f>IF(AND(מרקובחצי[[#This Row],[CycleNumber]]&lt;$B528,SUM(מרקובחצי[[#This Row],[23]],V528)=2),1,"")</f>
        <v/>
      </c>
      <c r="AE527" s="19" t="str">
        <f>IF(AND(מרקובחצי[[#This Row],[CycleNumber]]&lt;$B528,SUM(מרקובחצי[[#This Row],[23]],W528)=2),1,"")</f>
        <v/>
      </c>
      <c r="AF527" s="19" t="str">
        <f>IF(AND(מרקובחצי[[#This Row],[CycleNumber]]&lt;$B528,SUM(מרקובחצי[[#This Row],[31]],O528)=2),1,"")</f>
        <v/>
      </c>
      <c r="AG527" s="19" t="str">
        <f>IF(AND(מרקובחצי[[#This Row],[CycleNumber]]&lt;$B528,SUM(מרקובחצי[[#This Row],[31]],P528)=2),1,"")</f>
        <v/>
      </c>
      <c r="AH527" s="19" t="str">
        <f>IF(AND(מרקובחצי[[#This Row],[CycleNumber]]&lt;$B528,SUM(מרקובחצי[[#This Row],[31]],Q528)=2),1,"")</f>
        <v/>
      </c>
      <c r="AI527" s="19" t="str">
        <f>IF(AND(מרקובחצי[[#This Row],[CycleNumber]]&lt;$B528,SUM(U527:U528)=2),1,"")</f>
        <v/>
      </c>
      <c r="AJ527" s="19" t="str">
        <f>IF(AND(מרקובחצי[[#This Row],[CycleNumber]]&lt;$B528,SUM(מרקובחצי[[#This Row],[32]],O528)=2),1,"")</f>
        <v/>
      </c>
      <c r="AK527" s="19" t="str">
        <f>IF(AND(מרקובחצי[[#This Row],[CycleNumber]]&lt;$B528,SUM(מרקובחצי[[#This Row],[32]],P528)=2),1,"")</f>
        <v/>
      </c>
      <c r="AL527" s="19">
        <f>IF(AND(מרקובחצי[[#This Row],[CycleNumber]]&lt;$B528,SUM(מרקובחצי[[#This Row],[32]],Q528)=2),1,"")</f>
        <v>1</v>
      </c>
      <c r="AM527" s="19" t="str">
        <f>IF(AND(מרקובחצי[[#This Row],[CycleNumber]]&lt;$B528,SUM(V527:V528)=2),1,"")</f>
        <v/>
      </c>
      <c r="AN527" s="19" t="str">
        <f>IF(AND(מרקובחצי[[#This Row],[CycleNumber]]&lt;$B528,SUM(מרקובחצי[[#This Row],[33]],O528)=2),1,"")</f>
        <v/>
      </c>
      <c r="AO527" s="19" t="str">
        <f>IF(AND(מרקובחצי[[#This Row],[CycleNumber]]&lt;$B528,SUM(מרקובחצי[[#This Row],[33]],P528)=2),1,"")</f>
        <v/>
      </c>
      <c r="AP527" s="19" t="str">
        <f>IF(AND(מרקובחצי[[#This Row],[CycleNumber]]&lt;$B528,SUM(מרקובחצי[[#This Row],[33]],Q528)=2),1,"")</f>
        <v/>
      </c>
      <c r="AQ527" s="19" t="str">
        <f>IF(AND(מרקובחצי[[#This Row],[CycleNumber]]&lt;$B528,SUM(W527:W528)=2),1,"")</f>
        <v/>
      </c>
      <c r="AR527" s="19" t="str">
        <f>IF(AND(מרקובחצי[[#This Row],[CycleNumber]]&lt;$B528,SUM(מרקובחצי[[#This Row],[12]],S528)=2),1,"")</f>
        <v/>
      </c>
      <c r="AS527" s="19" t="str">
        <f>IF(AND(מרקובחצי[[#This Row],[CycleNumber]]&lt;$B528,SUM(מרקובחצי[[#This Row],[22]],V528)=2),1,"")</f>
        <v/>
      </c>
      <c r="AT527" s="21">
        <f>SUM(מרקובחצי[[#This Row],[11]:[33]])</f>
        <v>1</v>
      </c>
    </row>
    <row r="528" spans="1:46" ht="15.6" x14ac:dyDescent="0.25">
      <c r="A528" s="19" t="s">
        <v>54</v>
      </c>
      <c r="B528" s="19">
        <v>7</v>
      </c>
      <c r="C528">
        <v>32</v>
      </c>
      <c r="D528" s="19">
        <f>מרקובחצי[[#This Row],[LengthofCycle]]+1</f>
        <v>33</v>
      </c>
      <c r="E528" t="str">
        <f>IF(IFERROR(LOOKUP(מרקובחצי[[#This Row],[ClientID]],קביעויות[הפלגה]),FALSE)=מרקובחצי[[#This Row],[ClientID]],1,"")</f>
        <v/>
      </c>
      <c r="F528" t="str">
        <f>IF(IFERROR(LOOKUP(מרקובחצי[[#This Row],[ClientID]],סוגחציקבוע[S31]),FALSE)=מרקובחצי[[#This Row],[ClientID]],1,"")</f>
        <v/>
      </c>
      <c r="G528">
        <f>IF(IFERROR(LOOKUP(מרקובחצי[[#This Row],[ClientID]],סוגחציקבוע[S32]),FALSE)=מרקובחצי[[#This Row],[ClientID]],1,"")</f>
        <v>1</v>
      </c>
      <c r="H528" t="str">
        <f>IF(IFERROR(LOOKUP(מרקובחצי[[#This Row],[ClientID]],סוגחציקבוע[S33]),FALSE)=מרקובחצי[[#This Row],[ClientID]],1,"")</f>
        <v/>
      </c>
      <c r="I528" t="str">
        <f>IF(IFERROR(LOOKUP(מרקובחצי[[#This Row],[ClientID]],סוגחציקבוע[S32&amp;33]),FALSE)=מרקובחצי[[#This Row],[ClientID]],1,"")</f>
        <v/>
      </c>
      <c r="J528" s="19">
        <f>IF(SUM(מרקובחצי[[#This Row],[11]:[13]])=1,מרקובחצי[[#This Row],[עד ועד]],IF(SUM(R527:T528)=1,IF(מרקובחצי[[#This Row],[עד ועד]]&lt;J527,מרקובחצי[[#This Row],[עד ועד]],J527),J527))</f>
        <v>33</v>
      </c>
      <c r="K528" s="19">
        <f>IF(SUM(מרקובחצי[[#This Row],[11]:[13]])=1,מרקובחצי[[#This Row],[עד ועד]],IF(SUM(R527:T528)=1,IF(מרקובחצי[[#This Row],[עד ועד]]&gt;K527,מרקובחצי[[#This Row],[עד ועד]],K527),K527))</f>
        <v>33</v>
      </c>
      <c r="L528" s="19" t="str">
        <f>IF(AND(SUM(מרקובחצי[[#This Row],[31]:[33]])=1,SUM(U527:W527)=0),מרקובחצי[[#This Row],[מקס]]-מרקובחצי[[#This Row],[מינ]],"")</f>
        <v/>
      </c>
      <c r="M52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528" s="19" t="str">
        <f t="shared" si="8"/>
        <v>S32</v>
      </c>
      <c r="O528" s="19" t="str">
        <f>IF(מרקובחצי[[#This Row],[קבעה הפלגה?]]=1,"",IF(AND(מרקובחצי[[#This Row],[עד ועד]]&lt;29,OR(מרקובחצי[[#This Row],[CycleNumber]]=1,AND(U527=1,OR(מרקובחצי[[#This Row],[עד ועד]]&lt;J527,מרקובחצי[[#This Row],[עד ועד]]&gt;K527)),AND(V527=1,מרקובחצי[[#This Row],[עד ועד]]&lt;J527),W527=1)),1,""))</f>
        <v/>
      </c>
      <c r="P528" s="19" t="str">
        <f>IF(מרקובחצי[[#This Row],[קבעה הפלגה?]]=1,"",IF(AND(מרקובחצי[[#This Row],[עד ועד]]&gt;28,מרקובחצי[[#This Row],[עד ועד]]&lt;32,OR(מרקובחצי[[#This Row],[CycleNumber]]=1,AND(U527=1),AND(V527=1,OR(מרקובחצי[[#This Row],[עד ועד]]&lt;J527,מרקובחצי[[#This Row],[עד ועד]]&gt;K527)),W527=1)),1,""))</f>
        <v/>
      </c>
      <c r="Q528" s="19">
        <f>IF(מרקובחצי[[#This Row],[קבעה הפלגה?]]=1,"",IF(AND(מרקובחצי[[#This Row],[עד ועד]]&gt;31,OR(מרקובחצי[[#This Row],[CycleNumber]]=1,AND(U527=1),AND(V527=1,מרקובחצי[[#This Row],[עד ועד]]&gt;K527),AND(W527=1,OR(מרקובחצי[[#This Row],[עד ועד]]&gt;K527,מרקובחצי[[#This Row],[עד ועד]]&lt;J527)))),1,""))</f>
        <v>1</v>
      </c>
      <c r="R528" s="19" t="str">
        <f>IF(מרקובחצי[[#This Row],[CycleNumber]]&gt;1,IF(AND(O527=1,מרקובחצי[[#This Row],[עד ועד]]&lt;29),1,""),"")</f>
        <v/>
      </c>
      <c r="S528" s="19" t="str">
        <f>IF(מרקובחצי[[#This Row],[CycleNumber]]&gt;1,IF(OR(AND(O527=1,מרקובחצי[[#This Row],[עד ועד]]&gt;28),AND(P527=1),AND(Q527=1,מרקובחצי[[#This Row],[עד ועד]]&lt;32)),1,""),"")</f>
        <v/>
      </c>
      <c r="T528" s="19" t="str">
        <f>IF(מרקובחצי[[#This Row],[CycleNumber]]&gt;1,IF(AND(Q527=1,מרקובחצי[[#This Row],[עד ועד]]&gt;31),1,""),"")</f>
        <v/>
      </c>
      <c r="U528" s="19" t="str">
        <f>IF(מרקובחצי[[#This Row],[CycleNumber]]&gt;1,IF(AND(R527=1,מרקובחצי[[#This Row],[עד ועד]]&lt;29),1,IF(AND(U527=1,NOT(OR(מרקובחצי[[#This Row],[עד ועד]]&lt;J527,מרקובחצי[[#This Row],[עד ועד]]&gt;K527))),1,"")),"")</f>
        <v/>
      </c>
      <c r="V528" s="19" t="str">
        <f>IF(מרקובחצי[[#This Row],[CycleNumber]]&gt;1,IF(AND(SUM(R527:T527)=1,מרקובחצי[[#This Row],[עד ועד]]&gt;28,מרקובחצי[[#This Row],[עד ועד]]&lt;32),1,IF(OR(S527=1,AND(R527=1,מרקובחצי[[#This Row],[עד ועד]]&gt;28),AND(T527=1,מרקובחצי[[#This Row],[עד ועד]]&lt;32)),1,IF(AND(V527=1,NOT(OR(מרקובחצי[[#This Row],[עד ועד]]&lt;J527,מרקובחצי[[#This Row],[עד ועד]]&gt;K527))),1,""))),"")</f>
        <v/>
      </c>
      <c r="W528" s="19" t="str">
        <f>IF(מרקובחצי[[#This Row],[CycleNumber]]&gt;1,IF(AND(T527=1,מרקובחצי[[#This Row],[עד ועד]]&gt;31),1,IF(AND(W527=1,NOT(OR(מרקובחצי[[#This Row],[עד ועד]]&lt;J527,מרקובחצי[[#This Row],[עד ועד]]&gt;K527))),1,"")),"")</f>
        <v/>
      </c>
      <c r="X528" s="19" t="str">
        <f>IF(AND(מרקובחצי[[#This Row],[CycleNumber]]&lt;$B529,SUM(מרקובחצי[[#This Row],[11]],R529)=2),1,"")</f>
        <v/>
      </c>
      <c r="Y528" s="19" t="str">
        <f>IF(AND(מרקובחצי[[#This Row],[CycleNumber]]&lt;$B529,SUM(מרקובחצי[[#This Row],[11]],S529)=2),1,"")</f>
        <v/>
      </c>
      <c r="Z528" s="19">
        <f>IF(AND(מרקובחצי[[#This Row],[CycleNumber]]&lt;$B529,SUM(מרקובחצי[[#This Row],[13]],S529)=2),1,"")</f>
        <v>1</v>
      </c>
      <c r="AA528" s="19" t="str">
        <f>IF(AND(מרקובחצי[[#This Row],[CycleNumber]]&lt;$B529,SUM(מרקובחצי[[#This Row],[13]],T529)=2),1,"")</f>
        <v/>
      </c>
      <c r="AB528" s="19" t="str">
        <f>IF(AND(מרקובחצי[[#This Row],[CycleNumber]]&lt;$B529,SUM(מרקובחצי[[#This Row],[21]],U529)=2),1,"")</f>
        <v/>
      </c>
      <c r="AC528" s="19" t="str">
        <f>IF(AND(מרקובחצי[[#This Row],[CycleNumber]]&lt;$B529,SUM(מרקובחצי[[#This Row],[21]],V529)=2),1,"")</f>
        <v/>
      </c>
      <c r="AD528" s="19" t="str">
        <f>IF(AND(מרקובחצי[[#This Row],[CycleNumber]]&lt;$B529,SUM(מרקובחצי[[#This Row],[23]],V529)=2),1,"")</f>
        <v/>
      </c>
      <c r="AE528" s="19" t="str">
        <f>IF(AND(מרקובחצי[[#This Row],[CycleNumber]]&lt;$B529,SUM(מרקובחצי[[#This Row],[23]],W529)=2),1,"")</f>
        <v/>
      </c>
      <c r="AF528" s="19" t="str">
        <f>IF(AND(מרקובחצי[[#This Row],[CycleNumber]]&lt;$B529,SUM(מרקובחצי[[#This Row],[31]],O529)=2),1,"")</f>
        <v/>
      </c>
      <c r="AG528" s="19" t="str">
        <f>IF(AND(מרקובחצי[[#This Row],[CycleNumber]]&lt;$B529,SUM(מרקובחצי[[#This Row],[31]],P529)=2),1,"")</f>
        <v/>
      </c>
      <c r="AH528" s="19" t="str">
        <f>IF(AND(מרקובחצי[[#This Row],[CycleNumber]]&lt;$B529,SUM(מרקובחצי[[#This Row],[31]],Q529)=2),1,"")</f>
        <v/>
      </c>
      <c r="AI528" s="19" t="str">
        <f>IF(AND(מרקובחצי[[#This Row],[CycleNumber]]&lt;$B529,SUM(U528:U529)=2),1,"")</f>
        <v/>
      </c>
      <c r="AJ528" s="19" t="str">
        <f>IF(AND(מרקובחצי[[#This Row],[CycleNumber]]&lt;$B529,SUM(מרקובחצי[[#This Row],[32]],O529)=2),1,"")</f>
        <v/>
      </c>
      <c r="AK528" s="19" t="str">
        <f>IF(AND(מרקובחצי[[#This Row],[CycleNumber]]&lt;$B529,SUM(מרקובחצי[[#This Row],[32]],P529)=2),1,"")</f>
        <v/>
      </c>
      <c r="AL528" s="19" t="str">
        <f>IF(AND(מרקובחצי[[#This Row],[CycleNumber]]&lt;$B529,SUM(מרקובחצי[[#This Row],[32]],Q529)=2),1,"")</f>
        <v/>
      </c>
      <c r="AM528" s="19" t="str">
        <f>IF(AND(מרקובחצי[[#This Row],[CycleNumber]]&lt;$B529,SUM(V528:V529)=2),1,"")</f>
        <v/>
      </c>
      <c r="AN528" s="19" t="str">
        <f>IF(AND(מרקובחצי[[#This Row],[CycleNumber]]&lt;$B529,SUM(מרקובחצי[[#This Row],[33]],O529)=2),1,"")</f>
        <v/>
      </c>
      <c r="AO528" s="19" t="str">
        <f>IF(AND(מרקובחצי[[#This Row],[CycleNumber]]&lt;$B529,SUM(מרקובחצי[[#This Row],[33]],P529)=2),1,"")</f>
        <v/>
      </c>
      <c r="AP528" s="19" t="str">
        <f>IF(AND(מרקובחצי[[#This Row],[CycleNumber]]&lt;$B529,SUM(מרקובחצי[[#This Row],[33]],Q529)=2),1,"")</f>
        <v/>
      </c>
      <c r="AQ528" s="19" t="str">
        <f>IF(AND(מרקובחצי[[#This Row],[CycleNumber]]&lt;$B529,SUM(W528:W529)=2),1,"")</f>
        <v/>
      </c>
      <c r="AR528" s="19" t="str">
        <f>IF(AND(מרקובחצי[[#This Row],[CycleNumber]]&lt;$B529,SUM(מרקובחצי[[#This Row],[12]],S529)=2),1,"")</f>
        <v/>
      </c>
      <c r="AS528" s="19" t="str">
        <f>IF(AND(מרקובחצי[[#This Row],[CycleNumber]]&lt;$B529,SUM(מרקובחצי[[#This Row],[22]],V529)=2),1,"")</f>
        <v/>
      </c>
      <c r="AT528" s="21">
        <f>SUM(מרקובחצי[[#This Row],[11]:[33]])</f>
        <v>1</v>
      </c>
    </row>
    <row r="529" spans="1:46" ht="15.6" x14ac:dyDescent="0.25">
      <c r="A529" s="19" t="s">
        <v>54</v>
      </c>
      <c r="B529" s="19">
        <v>8</v>
      </c>
      <c r="C529">
        <v>28</v>
      </c>
      <c r="D529" s="19">
        <f>מרקובחצי[[#This Row],[LengthofCycle]]+1</f>
        <v>29</v>
      </c>
      <c r="E529" t="str">
        <f>IF(IFERROR(LOOKUP(מרקובחצי[[#This Row],[ClientID]],קביעויות[הפלגה]),FALSE)=מרקובחצי[[#This Row],[ClientID]],1,"")</f>
        <v/>
      </c>
      <c r="F529" t="str">
        <f>IF(IFERROR(LOOKUP(מרקובחצי[[#This Row],[ClientID]],סוגחציקבוע[S31]),FALSE)=מרקובחצי[[#This Row],[ClientID]],1,"")</f>
        <v/>
      </c>
      <c r="G529">
        <f>IF(IFERROR(LOOKUP(מרקובחצי[[#This Row],[ClientID]],סוגחציקבוע[S32]),FALSE)=מרקובחצי[[#This Row],[ClientID]],1,"")</f>
        <v>1</v>
      </c>
      <c r="H529" t="str">
        <f>IF(IFERROR(LOOKUP(מרקובחצי[[#This Row],[ClientID]],סוגחציקבוע[S33]),FALSE)=מרקובחצי[[#This Row],[ClientID]],1,"")</f>
        <v/>
      </c>
      <c r="I529" t="str">
        <f>IF(IFERROR(LOOKUP(מרקובחצי[[#This Row],[ClientID]],סוגחציקבוע[S32&amp;33]),FALSE)=מרקובחצי[[#This Row],[ClientID]],1,"")</f>
        <v/>
      </c>
      <c r="J529" s="19">
        <f>IF(SUM(מרקובחצי[[#This Row],[11]:[13]])=1,מרקובחצי[[#This Row],[עד ועד]],IF(SUM(R528:T529)=1,IF(מרקובחצי[[#This Row],[עד ועד]]&lt;J528,מרקובחצי[[#This Row],[עד ועד]],J528),J528))</f>
        <v>29</v>
      </c>
      <c r="K529" s="19">
        <f>IF(SUM(מרקובחצי[[#This Row],[11]:[13]])=1,מרקובחצי[[#This Row],[עד ועד]],IF(SUM(R528:T529)=1,IF(מרקובחצי[[#This Row],[עד ועד]]&gt;K528,מרקובחצי[[#This Row],[עד ועד]],K528),K528))</f>
        <v>33</v>
      </c>
      <c r="L529" s="19" t="str">
        <f>IF(AND(SUM(מרקובחצי[[#This Row],[31]:[33]])=1,SUM(U528:W528)=0),מרקובחצי[[#This Row],[מקס]]-מרקובחצי[[#This Row],[מינ]],"")</f>
        <v/>
      </c>
      <c r="M52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529" s="19" t="str">
        <f t="shared" si="8"/>
        <v>S13</v>
      </c>
      <c r="O529" s="19" t="str">
        <f>IF(מרקובחצי[[#This Row],[קבעה הפלגה?]]=1,"",IF(AND(מרקובחצי[[#This Row],[עד ועד]]&lt;29,OR(מרקובחצי[[#This Row],[CycleNumber]]=1,AND(U528=1,OR(מרקובחצי[[#This Row],[עד ועד]]&lt;J528,מרקובחצי[[#This Row],[עד ועד]]&gt;K528)),AND(V528=1,מרקובחצי[[#This Row],[עד ועד]]&lt;J528),W528=1)),1,""))</f>
        <v/>
      </c>
      <c r="P529" s="19" t="str">
        <f>IF(מרקובחצי[[#This Row],[קבעה הפלגה?]]=1,"",IF(AND(מרקובחצי[[#This Row],[עד ועד]]&gt;28,מרקובחצי[[#This Row],[עד ועד]]&lt;32,OR(מרקובחצי[[#This Row],[CycleNumber]]=1,AND(U528=1),AND(V528=1,OR(מרקובחצי[[#This Row],[עד ועד]]&lt;J528,מרקובחצי[[#This Row],[עד ועד]]&gt;K528)),W528=1)),1,""))</f>
        <v/>
      </c>
      <c r="Q529" s="19" t="str">
        <f>IF(מרקובחצי[[#This Row],[קבעה הפלגה?]]=1,"",IF(AND(מרקובחצי[[#This Row],[עד ועד]]&gt;31,OR(מרקובחצי[[#This Row],[CycleNumber]]=1,AND(U528=1),AND(V528=1,מרקובחצי[[#This Row],[עד ועד]]&gt;K528),AND(W528=1,OR(מרקובחצי[[#This Row],[עד ועד]]&gt;K528,מרקובחצי[[#This Row],[עד ועד]]&lt;J528)))),1,""))</f>
        <v/>
      </c>
      <c r="R529" s="19" t="str">
        <f>IF(מרקובחצי[[#This Row],[CycleNumber]]&gt;1,IF(AND(O528=1,מרקובחצי[[#This Row],[עד ועד]]&lt;29),1,""),"")</f>
        <v/>
      </c>
      <c r="S529" s="19">
        <f>IF(מרקובחצי[[#This Row],[CycleNumber]]&gt;1,IF(OR(AND(O528=1,מרקובחצי[[#This Row],[עד ועד]]&gt;28),AND(P528=1),AND(Q528=1,מרקובחצי[[#This Row],[עד ועד]]&lt;32)),1,""),"")</f>
        <v>1</v>
      </c>
      <c r="T529" s="19" t="str">
        <f>IF(מרקובחצי[[#This Row],[CycleNumber]]&gt;1,IF(AND(Q528=1,מרקובחצי[[#This Row],[עד ועד]]&gt;31),1,""),"")</f>
        <v/>
      </c>
      <c r="U529" s="19" t="str">
        <f>IF(מרקובחצי[[#This Row],[CycleNumber]]&gt;1,IF(AND(R528=1,מרקובחצי[[#This Row],[עד ועד]]&lt;29),1,IF(AND(U528=1,NOT(OR(מרקובחצי[[#This Row],[עד ועד]]&lt;J528,מרקובחצי[[#This Row],[עד ועד]]&gt;K528))),1,"")),"")</f>
        <v/>
      </c>
      <c r="V529" s="19" t="str">
        <f>IF(מרקובחצי[[#This Row],[CycleNumber]]&gt;1,IF(AND(SUM(R528:T528)=1,מרקובחצי[[#This Row],[עד ועד]]&gt;28,מרקובחצי[[#This Row],[עד ועד]]&lt;32),1,IF(OR(S528=1,AND(R528=1,מרקובחצי[[#This Row],[עד ועד]]&gt;28),AND(T528=1,מרקובחצי[[#This Row],[עד ועד]]&lt;32)),1,IF(AND(V528=1,NOT(OR(מרקובחצי[[#This Row],[עד ועד]]&lt;J528,מרקובחצי[[#This Row],[עד ועד]]&gt;K528))),1,""))),"")</f>
        <v/>
      </c>
      <c r="W529" s="19" t="str">
        <f>IF(מרקובחצי[[#This Row],[CycleNumber]]&gt;1,IF(AND(T528=1,מרקובחצי[[#This Row],[עד ועד]]&gt;31),1,IF(AND(W528=1,NOT(OR(מרקובחצי[[#This Row],[עד ועד]]&lt;J528,מרקובחצי[[#This Row],[עד ועד]]&gt;K528))),1,"")),"")</f>
        <v/>
      </c>
      <c r="X529" s="19" t="str">
        <f>IF(AND(מרקובחצי[[#This Row],[CycleNumber]]&lt;$B530,SUM(מרקובחצי[[#This Row],[11]],R530)=2),1,"")</f>
        <v/>
      </c>
      <c r="Y529" s="19" t="str">
        <f>IF(AND(מרקובחצי[[#This Row],[CycleNumber]]&lt;$B530,SUM(מרקובחצי[[#This Row],[11]],S530)=2),1,"")</f>
        <v/>
      </c>
      <c r="Z529" s="19" t="str">
        <f>IF(AND(מרקובחצי[[#This Row],[CycleNumber]]&lt;$B530,SUM(מרקובחצי[[#This Row],[13]],S530)=2),1,"")</f>
        <v/>
      </c>
      <c r="AA529" s="19" t="str">
        <f>IF(AND(מרקובחצי[[#This Row],[CycleNumber]]&lt;$B530,SUM(מרקובחצי[[#This Row],[13]],T530)=2),1,"")</f>
        <v/>
      </c>
      <c r="AB529" s="19" t="str">
        <f>IF(AND(מרקובחצי[[#This Row],[CycleNumber]]&lt;$B530,SUM(מרקובחצי[[#This Row],[21]],U530)=2),1,"")</f>
        <v/>
      </c>
      <c r="AC529" s="19" t="str">
        <f>IF(AND(מרקובחצי[[#This Row],[CycleNumber]]&lt;$B530,SUM(מרקובחצי[[#This Row],[21]],V530)=2),1,"")</f>
        <v/>
      </c>
      <c r="AD529" s="19" t="str">
        <f>IF(AND(מרקובחצי[[#This Row],[CycleNumber]]&lt;$B530,SUM(מרקובחצי[[#This Row],[23]],V530)=2),1,"")</f>
        <v/>
      </c>
      <c r="AE529" s="19" t="str">
        <f>IF(AND(מרקובחצי[[#This Row],[CycleNumber]]&lt;$B530,SUM(מרקובחצי[[#This Row],[23]],W530)=2),1,"")</f>
        <v/>
      </c>
      <c r="AF529" s="19" t="str">
        <f>IF(AND(מרקובחצי[[#This Row],[CycleNumber]]&lt;$B530,SUM(מרקובחצי[[#This Row],[31]],O530)=2),1,"")</f>
        <v/>
      </c>
      <c r="AG529" s="19" t="str">
        <f>IF(AND(מרקובחצי[[#This Row],[CycleNumber]]&lt;$B530,SUM(מרקובחצי[[#This Row],[31]],P530)=2),1,"")</f>
        <v/>
      </c>
      <c r="AH529" s="19" t="str">
        <f>IF(AND(מרקובחצי[[#This Row],[CycleNumber]]&lt;$B530,SUM(מרקובחצי[[#This Row],[31]],Q530)=2),1,"")</f>
        <v/>
      </c>
      <c r="AI529" s="19" t="str">
        <f>IF(AND(מרקובחצי[[#This Row],[CycleNumber]]&lt;$B530,SUM(U529:U530)=2),1,"")</f>
        <v/>
      </c>
      <c r="AJ529" s="19" t="str">
        <f>IF(AND(מרקובחצי[[#This Row],[CycleNumber]]&lt;$B530,SUM(מרקובחצי[[#This Row],[32]],O530)=2),1,"")</f>
        <v/>
      </c>
      <c r="AK529" s="19" t="str">
        <f>IF(AND(מרקובחצי[[#This Row],[CycleNumber]]&lt;$B530,SUM(מרקובחצי[[#This Row],[32]],P530)=2),1,"")</f>
        <v/>
      </c>
      <c r="AL529" s="19" t="str">
        <f>IF(AND(מרקובחצי[[#This Row],[CycleNumber]]&lt;$B530,SUM(מרקובחצי[[#This Row],[32]],Q530)=2),1,"")</f>
        <v/>
      </c>
      <c r="AM529" s="19" t="str">
        <f>IF(AND(מרקובחצי[[#This Row],[CycleNumber]]&lt;$B530,SUM(V529:V530)=2),1,"")</f>
        <v/>
      </c>
      <c r="AN529" s="19" t="str">
        <f>IF(AND(מרקובחצי[[#This Row],[CycleNumber]]&lt;$B530,SUM(מרקובחצי[[#This Row],[33]],O530)=2),1,"")</f>
        <v/>
      </c>
      <c r="AO529" s="19" t="str">
        <f>IF(AND(מרקובחצי[[#This Row],[CycleNumber]]&lt;$B530,SUM(מרקובחצי[[#This Row],[33]],P530)=2),1,"")</f>
        <v/>
      </c>
      <c r="AP529" s="19" t="str">
        <f>IF(AND(מרקובחצי[[#This Row],[CycleNumber]]&lt;$B530,SUM(מרקובחצי[[#This Row],[33]],Q530)=2),1,"")</f>
        <v/>
      </c>
      <c r="AQ529" s="19" t="str">
        <f>IF(AND(מרקובחצי[[#This Row],[CycleNumber]]&lt;$B530,SUM(W529:W530)=2),1,"")</f>
        <v/>
      </c>
      <c r="AR529" s="19" t="str">
        <f>IF(AND(מרקובחצי[[#This Row],[CycleNumber]]&lt;$B530,SUM(מרקובחצי[[#This Row],[12]],S530)=2),1,"")</f>
        <v/>
      </c>
      <c r="AS529" s="19">
        <f>IF(AND(מרקובחצי[[#This Row],[CycleNumber]]&lt;$B530,SUM(מרקובחצי[[#This Row],[22]],V530)=2),1,"")</f>
        <v>1</v>
      </c>
      <c r="AT529" s="21">
        <f>SUM(מרקובחצי[[#This Row],[11]:[33]])</f>
        <v>1</v>
      </c>
    </row>
    <row r="530" spans="1:46" ht="15.6" x14ac:dyDescent="0.25">
      <c r="A530" s="19" t="s">
        <v>54</v>
      </c>
      <c r="B530" s="19">
        <v>9</v>
      </c>
      <c r="C530">
        <v>28</v>
      </c>
      <c r="D530" s="19">
        <f>מרקובחצי[[#This Row],[LengthofCycle]]+1</f>
        <v>29</v>
      </c>
      <c r="E530" t="str">
        <f>IF(IFERROR(LOOKUP(מרקובחצי[[#This Row],[ClientID]],קביעויות[הפלגה]),FALSE)=מרקובחצי[[#This Row],[ClientID]],1,"")</f>
        <v/>
      </c>
      <c r="F530" t="str">
        <f>IF(IFERROR(LOOKUP(מרקובחצי[[#This Row],[ClientID]],סוגחציקבוע[S31]),FALSE)=מרקובחצי[[#This Row],[ClientID]],1,"")</f>
        <v/>
      </c>
      <c r="G530">
        <f>IF(IFERROR(LOOKUP(מרקובחצי[[#This Row],[ClientID]],סוגחציקבוע[S32]),FALSE)=מרקובחצי[[#This Row],[ClientID]],1,"")</f>
        <v>1</v>
      </c>
      <c r="H530" t="str">
        <f>IF(IFERROR(LOOKUP(מרקובחצי[[#This Row],[ClientID]],סוגחציקבוע[S33]),FALSE)=מרקובחצי[[#This Row],[ClientID]],1,"")</f>
        <v/>
      </c>
      <c r="I530" t="str">
        <f>IF(IFERROR(LOOKUP(מרקובחצי[[#This Row],[ClientID]],סוגחציקבוע[S32&amp;33]),FALSE)=מרקובחצי[[#This Row],[ClientID]],1,"")</f>
        <v/>
      </c>
      <c r="J530" s="19">
        <f>IF(SUM(מרקובחצי[[#This Row],[11]:[13]])=1,מרקובחצי[[#This Row],[עד ועד]],IF(SUM(R529:T530)=1,IF(מרקובחצי[[#This Row],[עד ועד]]&lt;J529,מרקובחצי[[#This Row],[עד ועד]],J529),J529))</f>
        <v>29</v>
      </c>
      <c r="K530" s="19">
        <f>IF(SUM(מרקובחצי[[#This Row],[11]:[13]])=1,מרקובחצי[[#This Row],[עד ועד]],IF(SUM(R529:T530)=1,IF(מרקובחצי[[#This Row],[עד ועד]]&gt;K529,מרקובחצי[[#This Row],[עד ועד]],K529),K529))</f>
        <v>33</v>
      </c>
      <c r="L530" s="19">
        <f>IF(AND(SUM(מרקובחצי[[#This Row],[31]:[33]])=1,SUM(U529:W529)=0),מרקובחצי[[#This Row],[מקס]]-מרקובחצי[[#This Row],[מינ]],"")</f>
        <v>4</v>
      </c>
      <c r="M53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30" s="19" t="str">
        <f t="shared" si="8"/>
        <v>S22</v>
      </c>
      <c r="O530" s="19" t="str">
        <f>IF(מרקובחצי[[#This Row],[קבעה הפלגה?]]=1,"",IF(AND(מרקובחצי[[#This Row],[עד ועד]]&lt;29,OR(מרקובחצי[[#This Row],[CycleNumber]]=1,AND(U529=1,OR(מרקובחצי[[#This Row],[עד ועד]]&lt;J529,מרקובחצי[[#This Row],[עד ועד]]&gt;K529)),AND(V529=1,מרקובחצי[[#This Row],[עד ועד]]&lt;J529),W529=1)),1,""))</f>
        <v/>
      </c>
      <c r="P530" s="19" t="str">
        <f>IF(מרקובחצי[[#This Row],[קבעה הפלגה?]]=1,"",IF(AND(מרקובחצי[[#This Row],[עד ועד]]&gt;28,מרקובחצי[[#This Row],[עד ועד]]&lt;32,OR(מרקובחצי[[#This Row],[CycleNumber]]=1,AND(U529=1),AND(V529=1,OR(מרקובחצי[[#This Row],[עד ועד]]&lt;J529,מרקובחצי[[#This Row],[עד ועד]]&gt;K529)),W529=1)),1,""))</f>
        <v/>
      </c>
      <c r="Q530" s="19" t="str">
        <f>IF(מרקובחצי[[#This Row],[קבעה הפלגה?]]=1,"",IF(AND(מרקובחצי[[#This Row],[עד ועד]]&gt;31,OR(מרקובחצי[[#This Row],[CycleNumber]]=1,AND(U529=1),AND(V529=1,מרקובחצי[[#This Row],[עד ועד]]&gt;K529),AND(W529=1,OR(מרקובחצי[[#This Row],[עד ועד]]&gt;K529,מרקובחצי[[#This Row],[עד ועד]]&lt;J529)))),1,""))</f>
        <v/>
      </c>
      <c r="R530" s="19" t="str">
        <f>IF(מרקובחצי[[#This Row],[CycleNumber]]&gt;1,IF(AND(O529=1,מרקובחצי[[#This Row],[עד ועד]]&lt;29),1,""),"")</f>
        <v/>
      </c>
      <c r="S530" s="19" t="str">
        <f>IF(מרקובחצי[[#This Row],[CycleNumber]]&gt;1,IF(OR(AND(O529=1,מרקובחצי[[#This Row],[עד ועד]]&gt;28),AND(P529=1),AND(Q529=1,מרקובחצי[[#This Row],[עד ועד]]&lt;32)),1,""),"")</f>
        <v/>
      </c>
      <c r="T530" s="19" t="str">
        <f>IF(מרקובחצי[[#This Row],[CycleNumber]]&gt;1,IF(AND(Q529=1,מרקובחצי[[#This Row],[עד ועד]]&gt;31),1,""),"")</f>
        <v/>
      </c>
      <c r="U530" s="19" t="str">
        <f>IF(מרקובחצי[[#This Row],[CycleNumber]]&gt;1,IF(AND(R529=1,מרקובחצי[[#This Row],[עד ועד]]&lt;29),1,IF(AND(U529=1,NOT(OR(מרקובחצי[[#This Row],[עד ועד]]&lt;J529,מרקובחצי[[#This Row],[עד ועד]]&gt;K529))),1,"")),"")</f>
        <v/>
      </c>
      <c r="V530" s="19">
        <f>IF(מרקובחצי[[#This Row],[CycleNumber]]&gt;1,IF(AND(SUM(R529:T529)=1,מרקובחצי[[#This Row],[עד ועד]]&gt;28,מרקובחצי[[#This Row],[עד ועד]]&lt;32),1,IF(OR(S529=1,AND(R529=1,מרקובחצי[[#This Row],[עד ועד]]&gt;28),AND(T529=1,מרקובחצי[[#This Row],[עד ועד]]&lt;32)),1,IF(AND(V529=1,NOT(OR(מרקובחצי[[#This Row],[עד ועד]]&lt;J529,מרקובחצי[[#This Row],[עד ועד]]&gt;K529))),1,""))),"")</f>
        <v>1</v>
      </c>
      <c r="W530" s="19" t="str">
        <f>IF(מרקובחצי[[#This Row],[CycleNumber]]&gt;1,IF(AND(T529=1,מרקובחצי[[#This Row],[עד ועד]]&gt;31),1,IF(AND(W529=1,NOT(OR(מרקובחצי[[#This Row],[עד ועד]]&lt;J529,מרקובחצי[[#This Row],[עד ועד]]&gt;K529))),1,"")),"")</f>
        <v/>
      </c>
      <c r="X530" s="19" t="str">
        <f>IF(AND(מרקובחצי[[#This Row],[CycleNumber]]&lt;$B531,SUM(מרקובחצי[[#This Row],[11]],R531)=2),1,"")</f>
        <v/>
      </c>
      <c r="Y530" s="19" t="str">
        <f>IF(AND(מרקובחצי[[#This Row],[CycleNumber]]&lt;$B531,SUM(מרקובחצי[[#This Row],[11]],S531)=2),1,"")</f>
        <v/>
      </c>
      <c r="Z530" s="19" t="str">
        <f>IF(AND(מרקובחצי[[#This Row],[CycleNumber]]&lt;$B531,SUM(מרקובחצי[[#This Row],[13]],S531)=2),1,"")</f>
        <v/>
      </c>
      <c r="AA530" s="19" t="str">
        <f>IF(AND(מרקובחצי[[#This Row],[CycleNumber]]&lt;$B531,SUM(מרקובחצי[[#This Row],[13]],T531)=2),1,"")</f>
        <v/>
      </c>
      <c r="AB530" s="19" t="str">
        <f>IF(AND(מרקובחצי[[#This Row],[CycleNumber]]&lt;$B531,SUM(מרקובחצי[[#This Row],[21]],U531)=2),1,"")</f>
        <v/>
      </c>
      <c r="AC530" s="19" t="str">
        <f>IF(AND(מרקובחצי[[#This Row],[CycleNumber]]&lt;$B531,SUM(מרקובחצי[[#This Row],[21]],V531)=2),1,"")</f>
        <v/>
      </c>
      <c r="AD530" s="19" t="str">
        <f>IF(AND(מרקובחצי[[#This Row],[CycleNumber]]&lt;$B531,SUM(מרקובחצי[[#This Row],[23]],V531)=2),1,"")</f>
        <v/>
      </c>
      <c r="AE530" s="19" t="str">
        <f>IF(AND(מרקובחצי[[#This Row],[CycleNumber]]&lt;$B531,SUM(מרקובחצי[[#This Row],[23]],W531)=2),1,"")</f>
        <v/>
      </c>
      <c r="AF530" s="19" t="str">
        <f>IF(AND(מרקובחצי[[#This Row],[CycleNumber]]&lt;$B531,SUM(מרקובחצי[[#This Row],[31]],O531)=2),1,"")</f>
        <v/>
      </c>
      <c r="AG530" s="19" t="str">
        <f>IF(AND(מרקובחצי[[#This Row],[CycleNumber]]&lt;$B531,SUM(מרקובחצי[[#This Row],[31]],P531)=2),1,"")</f>
        <v/>
      </c>
      <c r="AH530" s="19" t="str">
        <f>IF(AND(מרקובחצי[[#This Row],[CycleNumber]]&lt;$B531,SUM(מרקובחצי[[#This Row],[31]],Q531)=2),1,"")</f>
        <v/>
      </c>
      <c r="AI530" s="19" t="str">
        <f>IF(AND(מרקובחצי[[#This Row],[CycleNumber]]&lt;$B531,SUM(U530:U531)=2),1,"")</f>
        <v/>
      </c>
      <c r="AJ530" s="19" t="str">
        <f>IF(AND(מרקובחצי[[#This Row],[CycleNumber]]&lt;$B531,SUM(מרקובחצי[[#This Row],[32]],O531)=2),1,"")</f>
        <v/>
      </c>
      <c r="AK530" s="19" t="str">
        <f>IF(AND(מרקובחצי[[#This Row],[CycleNumber]]&lt;$B531,SUM(מרקובחצי[[#This Row],[32]],P531)=2),1,"")</f>
        <v/>
      </c>
      <c r="AL530" s="19" t="str">
        <f>IF(AND(מרקובחצי[[#This Row],[CycleNumber]]&lt;$B531,SUM(מרקובחצי[[#This Row],[32]],Q531)=2),1,"")</f>
        <v/>
      </c>
      <c r="AM530" s="19">
        <f>IF(AND(מרקובחצי[[#This Row],[CycleNumber]]&lt;$B531,SUM(V530:V531)=2),1,"")</f>
        <v>1</v>
      </c>
      <c r="AN530" s="19" t="str">
        <f>IF(AND(מרקובחצי[[#This Row],[CycleNumber]]&lt;$B531,SUM(מרקובחצי[[#This Row],[33]],O531)=2),1,"")</f>
        <v/>
      </c>
      <c r="AO530" s="19" t="str">
        <f>IF(AND(מרקובחצי[[#This Row],[CycleNumber]]&lt;$B531,SUM(מרקובחצי[[#This Row],[33]],P531)=2),1,"")</f>
        <v/>
      </c>
      <c r="AP530" s="19" t="str">
        <f>IF(AND(מרקובחצי[[#This Row],[CycleNumber]]&lt;$B531,SUM(מרקובחצי[[#This Row],[33]],Q531)=2),1,"")</f>
        <v/>
      </c>
      <c r="AQ530" s="19" t="str">
        <f>IF(AND(מרקובחצי[[#This Row],[CycleNumber]]&lt;$B531,SUM(W530:W531)=2),1,"")</f>
        <v/>
      </c>
      <c r="AR530" s="19" t="str">
        <f>IF(AND(מרקובחצי[[#This Row],[CycleNumber]]&lt;$B531,SUM(מרקובחצי[[#This Row],[12]],S531)=2),1,"")</f>
        <v/>
      </c>
      <c r="AS530" s="19" t="str">
        <f>IF(AND(מרקובחצי[[#This Row],[CycleNumber]]&lt;$B531,SUM(מרקובחצי[[#This Row],[22]],V531)=2),1,"")</f>
        <v/>
      </c>
      <c r="AT530" s="21">
        <f>SUM(מרקובחצי[[#This Row],[11]:[33]])</f>
        <v>1</v>
      </c>
    </row>
    <row r="531" spans="1:46" ht="15.6" x14ac:dyDescent="0.25">
      <c r="A531" s="19" t="s">
        <v>54</v>
      </c>
      <c r="B531" s="19">
        <v>10</v>
      </c>
      <c r="C531">
        <v>30</v>
      </c>
      <c r="D531" s="19">
        <f>מרקובחצי[[#This Row],[LengthofCycle]]+1</f>
        <v>31</v>
      </c>
      <c r="E531" t="str">
        <f>IF(IFERROR(LOOKUP(מרקובחצי[[#This Row],[ClientID]],קביעויות[הפלגה]),FALSE)=מרקובחצי[[#This Row],[ClientID]],1,"")</f>
        <v/>
      </c>
      <c r="F531" t="str">
        <f>IF(IFERROR(LOOKUP(מרקובחצי[[#This Row],[ClientID]],סוגחציקבוע[S31]),FALSE)=מרקובחצי[[#This Row],[ClientID]],1,"")</f>
        <v/>
      </c>
      <c r="G531">
        <f>IF(IFERROR(LOOKUP(מרקובחצי[[#This Row],[ClientID]],סוגחציקבוע[S32]),FALSE)=מרקובחצי[[#This Row],[ClientID]],1,"")</f>
        <v>1</v>
      </c>
      <c r="H531" t="str">
        <f>IF(IFERROR(LOOKUP(מרקובחצי[[#This Row],[ClientID]],סוגחציקבוע[S33]),FALSE)=מרקובחצי[[#This Row],[ClientID]],1,"")</f>
        <v/>
      </c>
      <c r="I531" t="str">
        <f>IF(IFERROR(LOOKUP(מרקובחצי[[#This Row],[ClientID]],סוגחציקבוע[S32&amp;33]),FALSE)=מרקובחצי[[#This Row],[ClientID]],1,"")</f>
        <v/>
      </c>
      <c r="J531" s="19">
        <f>IF(SUM(מרקובחצי[[#This Row],[11]:[13]])=1,מרקובחצי[[#This Row],[עד ועד]],IF(SUM(R530:T531)=1,IF(מרקובחצי[[#This Row],[עד ועד]]&lt;J530,מרקובחצי[[#This Row],[עד ועד]],J530),J530))</f>
        <v>29</v>
      </c>
      <c r="K531" s="19">
        <f>IF(SUM(מרקובחצי[[#This Row],[11]:[13]])=1,מרקובחצי[[#This Row],[עד ועד]],IF(SUM(R530:T531)=1,IF(מרקובחצי[[#This Row],[עד ועד]]&gt;K530,מרקובחצי[[#This Row],[עד ועד]],K530),K530))</f>
        <v>33</v>
      </c>
      <c r="L531" s="19" t="str">
        <f>IF(AND(SUM(מרקובחצי[[#This Row],[31]:[33]])=1,SUM(U530:W530)=0),מרקובחצי[[#This Row],[מקס]]-מרקובחצי[[#This Row],[מינ]],"")</f>
        <v/>
      </c>
      <c r="M53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31" s="19" t="str">
        <f t="shared" si="8"/>
        <v>S32</v>
      </c>
      <c r="O531" s="19" t="str">
        <f>IF(מרקובחצי[[#This Row],[קבעה הפלגה?]]=1,"",IF(AND(מרקובחצי[[#This Row],[עד ועד]]&lt;29,OR(מרקובחצי[[#This Row],[CycleNumber]]=1,AND(U530=1,OR(מרקובחצי[[#This Row],[עד ועד]]&lt;J530,מרקובחצי[[#This Row],[עד ועד]]&gt;K530)),AND(V530=1,מרקובחצי[[#This Row],[עד ועד]]&lt;J530),W530=1)),1,""))</f>
        <v/>
      </c>
      <c r="P531" s="19" t="str">
        <f>IF(מרקובחצי[[#This Row],[קבעה הפלגה?]]=1,"",IF(AND(מרקובחצי[[#This Row],[עד ועד]]&gt;28,מרקובחצי[[#This Row],[עד ועד]]&lt;32,OR(מרקובחצי[[#This Row],[CycleNumber]]=1,AND(U530=1),AND(V530=1,OR(מרקובחצי[[#This Row],[עד ועד]]&lt;J530,מרקובחצי[[#This Row],[עד ועד]]&gt;K530)),W530=1)),1,""))</f>
        <v/>
      </c>
      <c r="Q531" s="19" t="str">
        <f>IF(מרקובחצי[[#This Row],[קבעה הפלגה?]]=1,"",IF(AND(מרקובחצי[[#This Row],[עד ועד]]&gt;31,OR(מרקובחצי[[#This Row],[CycleNumber]]=1,AND(U530=1),AND(V530=1,מרקובחצי[[#This Row],[עד ועד]]&gt;K530),AND(W530=1,OR(מרקובחצי[[#This Row],[עד ועד]]&gt;K530,מרקובחצי[[#This Row],[עד ועד]]&lt;J530)))),1,""))</f>
        <v/>
      </c>
      <c r="R531" s="19" t="str">
        <f>IF(מרקובחצי[[#This Row],[CycleNumber]]&gt;1,IF(AND(O530=1,מרקובחצי[[#This Row],[עד ועד]]&lt;29),1,""),"")</f>
        <v/>
      </c>
      <c r="S531" s="19" t="str">
        <f>IF(מרקובחצי[[#This Row],[CycleNumber]]&gt;1,IF(OR(AND(O530=1,מרקובחצי[[#This Row],[עד ועד]]&gt;28),AND(P530=1),AND(Q530=1,מרקובחצי[[#This Row],[עד ועד]]&lt;32)),1,""),"")</f>
        <v/>
      </c>
      <c r="T531" s="19" t="str">
        <f>IF(מרקובחצי[[#This Row],[CycleNumber]]&gt;1,IF(AND(Q530=1,מרקובחצי[[#This Row],[עד ועד]]&gt;31),1,""),"")</f>
        <v/>
      </c>
      <c r="U531" s="19" t="str">
        <f>IF(מרקובחצי[[#This Row],[CycleNumber]]&gt;1,IF(AND(R530=1,מרקובחצי[[#This Row],[עד ועד]]&lt;29),1,IF(AND(U530=1,NOT(OR(מרקובחצי[[#This Row],[עד ועד]]&lt;J530,מרקובחצי[[#This Row],[עד ועד]]&gt;K530))),1,"")),"")</f>
        <v/>
      </c>
      <c r="V531" s="19">
        <f>IF(מרקובחצי[[#This Row],[CycleNumber]]&gt;1,IF(AND(SUM(R530:T530)=1,מרקובחצי[[#This Row],[עד ועד]]&gt;28,מרקובחצי[[#This Row],[עד ועד]]&lt;32),1,IF(OR(S530=1,AND(R530=1,מרקובחצי[[#This Row],[עד ועד]]&gt;28),AND(T530=1,מרקובחצי[[#This Row],[עד ועד]]&lt;32)),1,IF(AND(V530=1,NOT(OR(מרקובחצי[[#This Row],[עד ועד]]&lt;J530,מרקובחצי[[#This Row],[עד ועד]]&gt;K530))),1,""))),"")</f>
        <v>1</v>
      </c>
      <c r="W531" s="19" t="str">
        <f>IF(מרקובחצי[[#This Row],[CycleNumber]]&gt;1,IF(AND(T530=1,מרקובחצי[[#This Row],[עד ועד]]&gt;31),1,IF(AND(W530=1,NOT(OR(מרקובחצי[[#This Row],[עד ועד]]&lt;J530,מרקובחצי[[#This Row],[עד ועד]]&gt;K530))),1,"")),"")</f>
        <v/>
      </c>
      <c r="X531" s="19" t="str">
        <f>IF(AND(מרקובחצי[[#This Row],[CycleNumber]]&lt;$B532,SUM(מרקובחצי[[#This Row],[11]],R532)=2),1,"")</f>
        <v/>
      </c>
      <c r="Y531" s="19" t="str">
        <f>IF(AND(מרקובחצי[[#This Row],[CycleNumber]]&lt;$B532,SUM(מרקובחצי[[#This Row],[11]],S532)=2),1,"")</f>
        <v/>
      </c>
      <c r="Z531" s="19" t="str">
        <f>IF(AND(מרקובחצי[[#This Row],[CycleNumber]]&lt;$B532,SUM(מרקובחצי[[#This Row],[13]],S532)=2),1,"")</f>
        <v/>
      </c>
      <c r="AA531" s="19" t="str">
        <f>IF(AND(מרקובחצי[[#This Row],[CycleNumber]]&lt;$B532,SUM(מרקובחצי[[#This Row],[13]],T532)=2),1,"")</f>
        <v/>
      </c>
      <c r="AB531" s="19" t="str">
        <f>IF(AND(מרקובחצי[[#This Row],[CycleNumber]]&lt;$B532,SUM(מרקובחצי[[#This Row],[21]],U532)=2),1,"")</f>
        <v/>
      </c>
      <c r="AC531" s="19" t="str">
        <f>IF(AND(מרקובחצי[[#This Row],[CycleNumber]]&lt;$B532,SUM(מרקובחצי[[#This Row],[21]],V532)=2),1,"")</f>
        <v/>
      </c>
      <c r="AD531" s="19" t="str">
        <f>IF(AND(מרקובחצי[[#This Row],[CycleNumber]]&lt;$B532,SUM(מרקובחצי[[#This Row],[23]],V532)=2),1,"")</f>
        <v/>
      </c>
      <c r="AE531" s="19" t="str">
        <f>IF(AND(מרקובחצי[[#This Row],[CycleNumber]]&lt;$B532,SUM(מרקובחצי[[#This Row],[23]],W532)=2),1,"")</f>
        <v/>
      </c>
      <c r="AF531" s="19" t="str">
        <f>IF(AND(מרקובחצי[[#This Row],[CycleNumber]]&lt;$B532,SUM(מרקובחצי[[#This Row],[31]],O532)=2),1,"")</f>
        <v/>
      </c>
      <c r="AG531" s="19" t="str">
        <f>IF(AND(מרקובחצי[[#This Row],[CycleNumber]]&lt;$B532,SUM(מרקובחצי[[#This Row],[31]],P532)=2),1,"")</f>
        <v/>
      </c>
      <c r="AH531" s="19" t="str">
        <f>IF(AND(מרקובחצי[[#This Row],[CycleNumber]]&lt;$B532,SUM(מרקובחצי[[#This Row],[31]],Q532)=2),1,"")</f>
        <v/>
      </c>
      <c r="AI531" s="19" t="str">
        <f>IF(AND(מרקובחצי[[#This Row],[CycleNumber]]&lt;$B532,SUM(U531:U532)=2),1,"")</f>
        <v/>
      </c>
      <c r="AJ531" s="19" t="str">
        <f>IF(AND(מרקובחצי[[#This Row],[CycleNumber]]&lt;$B532,SUM(מרקובחצי[[#This Row],[32]],O532)=2),1,"")</f>
        <v/>
      </c>
      <c r="AK531" s="19" t="str">
        <f>IF(AND(מרקובחצי[[#This Row],[CycleNumber]]&lt;$B532,SUM(מרקובחצי[[#This Row],[32]],P532)=2),1,"")</f>
        <v/>
      </c>
      <c r="AL531" s="19">
        <f>IF(AND(מרקובחצי[[#This Row],[CycleNumber]]&lt;$B532,SUM(מרקובחצי[[#This Row],[32]],Q532)=2),1,"")</f>
        <v>1</v>
      </c>
      <c r="AM531" s="19" t="str">
        <f>IF(AND(מרקובחצי[[#This Row],[CycleNumber]]&lt;$B532,SUM(V531:V532)=2),1,"")</f>
        <v/>
      </c>
      <c r="AN531" s="19" t="str">
        <f>IF(AND(מרקובחצי[[#This Row],[CycleNumber]]&lt;$B532,SUM(מרקובחצי[[#This Row],[33]],O532)=2),1,"")</f>
        <v/>
      </c>
      <c r="AO531" s="19" t="str">
        <f>IF(AND(מרקובחצי[[#This Row],[CycleNumber]]&lt;$B532,SUM(מרקובחצי[[#This Row],[33]],P532)=2),1,"")</f>
        <v/>
      </c>
      <c r="AP531" s="19" t="str">
        <f>IF(AND(מרקובחצי[[#This Row],[CycleNumber]]&lt;$B532,SUM(מרקובחצי[[#This Row],[33]],Q532)=2),1,"")</f>
        <v/>
      </c>
      <c r="AQ531" s="19" t="str">
        <f>IF(AND(מרקובחצי[[#This Row],[CycleNumber]]&lt;$B532,SUM(W531:W532)=2),1,"")</f>
        <v/>
      </c>
      <c r="AR531" s="19" t="str">
        <f>IF(AND(מרקובחצי[[#This Row],[CycleNumber]]&lt;$B532,SUM(מרקובחצי[[#This Row],[12]],S532)=2),1,"")</f>
        <v/>
      </c>
      <c r="AS531" s="19" t="str">
        <f>IF(AND(מרקובחצי[[#This Row],[CycleNumber]]&lt;$B532,SUM(מרקובחצי[[#This Row],[22]],V532)=2),1,"")</f>
        <v/>
      </c>
      <c r="AT531" s="21">
        <f>SUM(מרקובחצי[[#This Row],[11]:[33]])</f>
        <v>1</v>
      </c>
    </row>
    <row r="532" spans="1:46" ht="15.6" x14ac:dyDescent="0.25">
      <c r="A532" s="19" t="s">
        <v>54</v>
      </c>
      <c r="B532" s="19">
        <v>11</v>
      </c>
      <c r="C532">
        <v>36</v>
      </c>
      <c r="D532" s="19">
        <f>מרקובחצי[[#This Row],[LengthofCycle]]+1</f>
        <v>37</v>
      </c>
      <c r="E532" t="str">
        <f>IF(IFERROR(LOOKUP(מרקובחצי[[#This Row],[ClientID]],קביעויות[הפלגה]),FALSE)=מרקובחצי[[#This Row],[ClientID]],1,"")</f>
        <v/>
      </c>
      <c r="F532" t="str">
        <f>IF(IFERROR(LOOKUP(מרקובחצי[[#This Row],[ClientID]],סוגחציקבוע[S31]),FALSE)=מרקובחצי[[#This Row],[ClientID]],1,"")</f>
        <v/>
      </c>
      <c r="G532">
        <f>IF(IFERROR(LOOKUP(מרקובחצי[[#This Row],[ClientID]],סוגחציקבוע[S32]),FALSE)=מרקובחצי[[#This Row],[ClientID]],1,"")</f>
        <v>1</v>
      </c>
      <c r="H532" t="str">
        <f>IF(IFERROR(LOOKUP(מרקובחצי[[#This Row],[ClientID]],סוגחציקבוע[S33]),FALSE)=מרקובחצי[[#This Row],[ClientID]],1,"")</f>
        <v/>
      </c>
      <c r="I532" t="str">
        <f>IF(IFERROR(LOOKUP(מרקובחצי[[#This Row],[ClientID]],סוגחציקבוע[S32&amp;33]),FALSE)=מרקובחצי[[#This Row],[ClientID]],1,"")</f>
        <v/>
      </c>
      <c r="J532" s="19">
        <f>IF(SUM(מרקובחצי[[#This Row],[11]:[13]])=1,מרקובחצי[[#This Row],[עד ועד]],IF(SUM(R531:T532)=1,IF(מרקובחצי[[#This Row],[עד ועד]]&lt;J531,מרקובחצי[[#This Row],[עד ועד]],J531),J531))</f>
        <v>37</v>
      </c>
      <c r="K532" s="19">
        <f>IF(SUM(מרקובחצי[[#This Row],[11]:[13]])=1,מרקובחצי[[#This Row],[עד ועד]],IF(SUM(R531:T532)=1,IF(מרקובחצי[[#This Row],[עד ועד]]&gt;K531,מרקובחצי[[#This Row],[עד ועד]],K531),K531))</f>
        <v>37</v>
      </c>
      <c r="L532" s="19" t="str">
        <f>IF(AND(SUM(מרקובחצי[[#This Row],[31]:[33]])=1,SUM(U531:W531)=0),מרקובחצי[[#This Row],[מקס]]-מרקובחצי[[#This Row],[מינ]],"")</f>
        <v/>
      </c>
      <c r="M53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532" s="19" t="str">
        <f t="shared" si="8"/>
        <v>S32</v>
      </c>
      <c r="O532" s="19" t="str">
        <f>IF(מרקובחצי[[#This Row],[קבעה הפלגה?]]=1,"",IF(AND(מרקובחצי[[#This Row],[עד ועד]]&lt;29,OR(מרקובחצי[[#This Row],[CycleNumber]]=1,AND(U531=1,OR(מרקובחצי[[#This Row],[עד ועד]]&lt;J531,מרקובחצי[[#This Row],[עד ועד]]&gt;K531)),AND(V531=1,מרקובחצי[[#This Row],[עד ועד]]&lt;J531),W531=1)),1,""))</f>
        <v/>
      </c>
      <c r="P532" s="19" t="str">
        <f>IF(מרקובחצי[[#This Row],[קבעה הפלגה?]]=1,"",IF(AND(מרקובחצי[[#This Row],[עד ועד]]&gt;28,מרקובחצי[[#This Row],[עד ועד]]&lt;32,OR(מרקובחצי[[#This Row],[CycleNumber]]=1,AND(U531=1),AND(V531=1,OR(מרקובחצי[[#This Row],[עד ועד]]&lt;J531,מרקובחצי[[#This Row],[עד ועד]]&gt;K531)),W531=1)),1,""))</f>
        <v/>
      </c>
      <c r="Q532" s="19">
        <f>IF(מרקובחצי[[#This Row],[קבעה הפלגה?]]=1,"",IF(AND(מרקובחצי[[#This Row],[עד ועד]]&gt;31,OR(מרקובחצי[[#This Row],[CycleNumber]]=1,AND(U531=1),AND(V531=1,מרקובחצי[[#This Row],[עד ועד]]&gt;K531),AND(W531=1,OR(מרקובחצי[[#This Row],[עד ועד]]&gt;K531,מרקובחצי[[#This Row],[עד ועד]]&lt;J531)))),1,""))</f>
        <v>1</v>
      </c>
      <c r="R532" s="19" t="str">
        <f>IF(מרקובחצי[[#This Row],[CycleNumber]]&gt;1,IF(AND(O531=1,מרקובחצי[[#This Row],[עד ועד]]&lt;29),1,""),"")</f>
        <v/>
      </c>
      <c r="S532" s="19" t="str">
        <f>IF(מרקובחצי[[#This Row],[CycleNumber]]&gt;1,IF(OR(AND(O531=1,מרקובחצי[[#This Row],[עד ועד]]&gt;28),AND(P531=1),AND(Q531=1,מרקובחצי[[#This Row],[עד ועד]]&lt;32)),1,""),"")</f>
        <v/>
      </c>
      <c r="T532" s="19" t="str">
        <f>IF(מרקובחצי[[#This Row],[CycleNumber]]&gt;1,IF(AND(Q531=1,מרקובחצי[[#This Row],[עד ועד]]&gt;31),1,""),"")</f>
        <v/>
      </c>
      <c r="U532" s="19" t="str">
        <f>IF(מרקובחצי[[#This Row],[CycleNumber]]&gt;1,IF(AND(R531=1,מרקובחצי[[#This Row],[עד ועד]]&lt;29),1,IF(AND(U531=1,NOT(OR(מרקובחצי[[#This Row],[עד ועד]]&lt;J531,מרקובחצי[[#This Row],[עד ועד]]&gt;K531))),1,"")),"")</f>
        <v/>
      </c>
      <c r="V532" s="19" t="str">
        <f>IF(מרקובחצי[[#This Row],[CycleNumber]]&gt;1,IF(AND(SUM(R531:T531)=1,מרקובחצי[[#This Row],[עד ועד]]&gt;28,מרקובחצי[[#This Row],[עד ועד]]&lt;32),1,IF(OR(S531=1,AND(R531=1,מרקובחצי[[#This Row],[עד ועד]]&gt;28),AND(T531=1,מרקובחצי[[#This Row],[עד ועד]]&lt;32)),1,IF(AND(V531=1,NOT(OR(מרקובחצי[[#This Row],[עד ועד]]&lt;J531,מרקובחצי[[#This Row],[עד ועד]]&gt;K531))),1,""))),"")</f>
        <v/>
      </c>
      <c r="W532" s="19" t="str">
        <f>IF(מרקובחצי[[#This Row],[CycleNumber]]&gt;1,IF(AND(T531=1,מרקובחצי[[#This Row],[עד ועד]]&gt;31),1,IF(AND(W531=1,NOT(OR(מרקובחצי[[#This Row],[עד ועד]]&lt;J531,מרקובחצי[[#This Row],[עד ועד]]&gt;K531))),1,"")),"")</f>
        <v/>
      </c>
      <c r="X532" s="19" t="str">
        <f>IF(AND(מרקובחצי[[#This Row],[CycleNumber]]&lt;$B533,SUM(מרקובחצי[[#This Row],[11]],R533)=2),1,"")</f>
        <v/>
      </c>
      <c r="Y532" s="19" t="str">
        <f>IF(AND(מרקובחצי[[#This Row],[CycleNumber]]&lt;$B533,SUM(מרקובחצי[[#This Row],[11]],S533)=2),1,"")</f>
        <v/>
      </c>
      <c r="Z532" s="19" t="str">
        <f>IF(AND(מרקובחצי[[#This Row],[CycleNumber]]&lt;$B533,SUM(מרקובחצי[[#This Row],[13]],S533)=2),1,"")</f>
        <v/>
      </c>
      <c r="AA532" s="19">
        <f>IF(AND(מרקובחצי[[#This Row],[CycleNumber]]&lt;$B533,SUM(מרקובחצי[[#This Row],[13]],T533)=2),1,"")</f>
        <v>1</v>
      </c>
      <c r="AB532" s="19" t="str">
        <f>IF(AND(מרקובחצי[[#This Row],[CycleNumber]]&lt;$B533,SUM(מרקובחצי[[#This Row],[21]],U533)=2),1,"")</f>
        <v/>
      </c>
      <c r="AC532" s="19" t="str">
        <f>IF(AND(מרקובחצי[[#This Row],[CycleNumber]]&lt;$B533,SUM(מרקובחצי[[#This Row],[21]],V533)=2),1,"")</f>
        <v/>
      </c>
      <c r="AD532" s="19" t="str">
        <f>IF(AND(מרקובחצי[[#This Row],[CycleNumber]]&lt;$B533,SUM(מרקובחצי[[#This Row],[23]],V533)=2),1,"")</f>
        <v/>
      </c>
      <c r="AE532" s="19" t="str">
        <f>IF(AND(מרקובחצי[[#This Row],[CycleNumber]]&lt;$B533,SUM(מרקובחצי[[#This Row],[23]],W533)=2),1,"")</f>
        <v/>
      </c>
      <c r="AF532" s="19" t="str">
        <f>IF(AND(מרקובחצי[[#This Row],[CycleNumber]]&lt;$B533,SUM(מרקובחצי[[#This Row],[31]],O533)=2),1,"")</f>
        <v/>
      </c>
      <c r="AG532" s="19" t="str">
        <f>IF(AND(מרקובחצי[[#This Row],[CycleNumber]]&lt;$B533,SUM(מרקובחצי[[#This Row],[31]],P533)=2),1,"")</f>
        <v/>
      </c>
      <c r="AH532" s="19" t="str">
        <f>IF(AND(מרקובחצי[[#This Row],[CycleNumber]]&lt;$B533,SUM(מרקובחצי[[#This Row],[31]],Q533)=2),1,"")</f>
        <v/>
      </c>
      <c r="AI532" s="19" t="str">
        <f>IF(AND(מרקובחצי[[#This Row],[CycleNumber]]&lt;$B533,SUM(U532:U533)=2),1,"")</f>
        <v/>
      </c>
      <c r="AJ532" s="19" t="str">
        <f>IF(AND(מרקובחצי[[#This Row],[CycleNumber]]&lt;$B533,SUM(מרקובחצי[[#This Row],[32]],O533)=2),1,"")</f>
        <v/>
      </c>
      <c r="AK532" s="19" t="str">
        <f>IF(AND(מרקובחצי[[#This Row],[CycleNumber]]&lt;$B533,SUM(מרקובחצי[[#This Row],[32]],P533)=2),1,"")</f>
        <v/>
      </c>
      <c r="AL532" s="19" t="str">
        <f>IF(AND(מרקובחצי[[#This Row],[CycleNumber]]&lt;$B533,SUM(מרקובחצי[[#This Row],[32]],Q533)=2),1,"")</f>
        <v/>
      </c>
      <c r="AM532" s="19" t="str">
        <f>IF(AND(מרקובחצי[[#This Row],[CycleNumber]]&lt;$B533,SUM(V532:V533)=2),1,"")</f>
        <v/>
      </c>
      <c r="AN532" s="19" t="str">
        <f>IF(AND(מרקובחצי[[#This Row],[CycleNumber]]&lt;$B533,SUM(מרקובחצי[[#This Row],[33]],O533)=2),1,"")</f>
        <v/>
      </c>
      <c r="AO532" s="19" t="str">
        <f>IF(AND(מרקובחצי[[#This Row],[CycleNumber]]&lt;$B533,SUM(מרקובחצי[[#This Row],[33]],P533)=2),1,"")</f>
        <v/>
      </c>
      <c r="AP532" s="19" t="str">
        <f>IF(AND(מרקובחצי[[#This Row],[CycleNumber]]&lt;$B533,SUM(מרקובחצי[[#This Row],[33]],Q533)=2),1,"")</f>
        <v/>
      </c>
      <c r="AQ532" s="19" t="str">
        <f>IF(AND(מרקובחצי[[#This Row],[CycleNumber]]&lt;$B533,SUM(W532:W533)=2),1,"")</f>
        <v/>
      </c>
      <c r="AR532" s="19" t="str">
        <f>IF(AND(מרקובחצי[[#This Row],[CycleNumber]]&lt;$B533,SUM(מרקובחצי[[#This Row],[12]],S533)=2),1,"")</f>
        <v/>
      </c>
      <c r="AS532" s="19" t="str">
        <f>IF(AND(מרקובחצי[[#This Row],[CycleNumber]]&lt;$B533,SUM(מרקובחצי[[#This Row],[22]],V533)=2),1,"")</f>
        <v/>
      </c>
      <c r="AT532" s="21">
        <f>SUM(מרקובחצי[[#This Row],[11]:[33]])</f>
        <v>1</v>
      </c>
    </row>
    <row r="533" spans="1:46" ht="15.6" x14ac:dyDescent="0.25">
      <c r="A533" s="19" t="s">
        <v>54</v>
      </c>
      <c r="B533" s="19">
        <v>12</v>
      </c>
      <c r="C533">
        <v>33</v>
      </c>
      <c r="D533" s="19">
        <f>מרקובחצי[[#This Row],[LengthofCycle]]+1</f>
        <v>34</v>
      </c>
      <c r="E533" t="str">
        <f>IF(IFERROR(LOOKUP(מרקובחצי[[#This Row],[ClientID]],קביעויות[הפלגה]),FALSE)=מרקובחצי[[#This Row],[ClientID]],1,"")</f>
        <v/>
      </c>
      <c r="F533" t="str">
        <f>IF(IFERROR(LOOKUP(מרקובחצי[[#This Row],[ClientID]],סוגחציקבוע[S31]),FALSE)=מרקובחצי[[#This Row],[ClientID]],1,"")</f>
        <v/>
      </c>
      <c r="G533">
        <f>IF(IFERROR(LOOKUP(מרקובחצי[[#This Row],[ClientID]],סוגחציקבוע[S32]),FALSE)=מרקובחצי[[#This Row],[ClientID]],1,"")</f>
        <v>1</v>
      </c>
      <c r="H533" t="str">
        <f>IF(IFERROR(LOOKUP(מרקובחצי[[#This Row],[ClientID]],סוגחציקבוע[S33]),FALSE)=מרקובחצי[[#This Row],[ClientID]],1,"")</f>
        <v/>
      </c>
      <c r="I533" t="str">
        <f>IF(IFERROR(LOOKUP(מרקובחצי[[#This Row],[ClientID]],סוגחציקבוע[S32&amp;33]),FALSE)=מרקובחצי[[#This Row],[ClientID]],1,"")</f>
        <v/>
      </c>
      <c r="J533" s="19">
        <f>IF(SUM(מרקובחצי[[#This Row],[11]:[13]])=1,מרקובחצי[[#This Row],[עד ועד]],IF(SUM(R532:T533)=1,IF(מרקובחצי[[#This Row],[עד ועד]]&lt;J532,מרקובחצי[[#This Row],[עד ועד]],J532),J532))</f>
        <v>34</v>
      </c>
      <c r="K533" s="19">
        <f>IF(SUM(מרקובחצי[[#This Row],[11]:[13]])=1,מרקובחצי[[#This Row],[עד ועד]],IF(SUM(R532:T533)=1,IF(מרקובחצי[[#This Row],[עד ועד]]&gt;K532,מרקובחצי[[#This Row],[עד ועד]],K532),K532))</f>
        <v>37</v>
      </c>
      <c r="L533" s="19" t="str">
        <f>IF(AND(SUM(מרקובחצי[[#This Row],[31]:[33]])=1,SUM(U532:W532)=0),מרקובחצי[[#This Row],[מקס]]-מרקובחצי[[#This Row],[מינ]],"")</f>
        <v/>
      </c>
      <c r="M53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533" s="19" t="str">
        <f t="shared" si="8"/>
        <v>S13</v>
      </c>
      <c r="O533" s="19" t="str">
        <f>IF(מרקובחצי[[#This Row],[קבעה הפלגה?]]=1,"",IF(AND(מרקובחצי[[#This Row],[עד ועד]]&lt;29,OR(מרקובחצי[[#This Row],[CycleNumber]]=1,AND(U532=1,OR(מרקובחצי[[#This Row],[עד ועד]]&lt;J532,מרקובחצי[[#This Row],[עד ועד]]&gt;K532)),AND(V532=1,מרקובחצי[[#This Row],[עד ועד]]&lt;J532),W532=1)),1,""))</f>
        <v/>
      </c>
      <c r="P533" s="19" t="str">
        <f>IF(מרקובחצי[[#This Row],[קבעה הפלגה?]]=1,"",IF(AND(מרקובחצי[[#This Row],[עד ועד]]&gt;28,מרקובחצי[[#This Row],[עד ועד]]&lt;32,OR(מרקובחצי[[#This Row],[CycleNumber]]=1,AND(U532=1),AND(V532=1,OR(מרקובחצי[[#This Row],[עד ועד]]&lt;J532,מרקובחצי[[#This Row],[עד ועד]]&gt;K532)),W532=1)),1,""))</f>
        <v/>
      </c>
      <c r="Q533" s="19" t="str">
        <f>IF(מרקובחצי[[#This Row],[קבעה הפלגה?]]=1,"",IF(AND(מרקובחצי[[#This Row],[עד ועד]]&gt;31,OR(מרקובחצי[[#This Row],[CycleNumber]]=1,AND(U532=1),AND(V532=1,מרקובחצי[[#This Row],[עד ועד]]&gt;K532),AND(W532=1,OR(מרקובחצי[[#This Row],[עד ועד]]&gt;K532,מרקובחצי[[#This Row],[עד ועד]]&lt;J532)))),1,""))</f>
        <v/>
      </c>
      <c r="R533" s="19" t="str">
        <f>IF(מרקובחצי[[#This Row],[CycleNumber]]&gt;1,IF(AND(O532=1,מרקובחצי[[#This Row],[עד ועד]]&lt;29),1,""),"")</f>
        <v/>
      </c>
      <c r="S533" s="19" t="str">
        <f>IF(מרקובחצי[[#This Row],[CycleNumber]]&gt;1,IF(OR(AND(O532=1,מרקובחצי[[#This Row],[עד ועד]]&gt;28),AND(P532=1),AND(Q532=1,מרקובחצי[[#This Row],[עד ועד]]&lt;32)),1,""),"")</f>
        <v/>
      </c>
      <c r="T533" s="19">
        <f>IF(מרקובחצי[[#This Row],[CycleNumber]]&gt;1,IF(AND(Q532=1,מרקובחצי[[#This Row],[עד ועד]]&gt;31),1,""),"")</f>
        <v>1</v>
      </c>
      <c r="U533" s="19" t="str">
        <f>IF(מרקובחצי[[#This Row],[CycleNumber]]&gt;1,IF(AND(R532=1,מרקובחצי[[#This Row],[עד ועד]]&lt;29),1,IF(AND(U532=1,NOT(OR(מרקובחצי[[#This Row],[עד ועד]]&lt;J532,מרקובחצי[[#This Row],[עד ועד]]&gt;K532))),1,"")),"")</f>
        <v/>
      </c>
      <c r="V533" s="19" t="str">
        <f>IF(מרקובחצי[[#This Row],[CycleNumber]]&gt;1,IF(AND(SUM(R532:T532)=1,מרקובחצי[[#This Row],[עד ועד]]&gt;28,מרקובחצי[[#This Row],[עד ועד]]&lt;32),1,IF(OR(S532=1,AND(R532=1,מרקובחצי[[#This Row],[עד ועד]]&gt;28),AND(T532=1,מרקובחצי[[#This Row],[עד ועד]]&lt;32)),1,IF(AND(V532=1,NOT(OR(מרקובחצי[[#This Row],[עד ועד]]&lt;J532,מרקובחצי[[#This Row],[עד ועד]]&gt;K532))),1,""))),"")</f>
        <v/>
      </c>
      <c r="W533" s="19" t="str">
        <f>IF(מרקובחצי[[#This Row],[CycleNumber]]&gt;1,IF(AND(T532=1,מרקובחצי[[#This Row],[עד ועד]]&gt;31),1,IF(AND(W532=1,NOT(OR(מרקובחצי[[#This Row],[עד ועד]]&lt;J532,מרקובחצי[[#This Row],[עד ועד]]&gt;K532))),1,"")),"")</f>
        <v/>
      </c>
      <c r="X533" s="19" t="str">
        <f>IF(AND(מרקובחצי[[#This Row],[CycleNumber]]&lt;$B534,SUM(מרקובחצי[[#This Row],[11]],R534)=2),1,"")</f>
        <v/>
      </c>
      <c r="Y533" s="19" t="str">
        <f>IF(AND(מרקובחצי[[#This Row],[CycleNumber]]&lt;$B534,SUM(מרקובחצי[[#This Row],[11]],S534)=2),1,"")</f>
        <v/>
      </c>
      <c r="Z533" s="19" t="str">
        <f>IF(AND(מרקובחצי[[#This Row],[CycleNumber]]&lt;$B534,SUM(מרקובחצי[[#This Row],[13]],S534)=2),1,"")</f>
        <v/>
      </c>
      <c r="AA533" s="19" t="str">
        <f>IF(AND(מרקובחצי[[#This Row],[CycleNumber]]&lt;$B534,SUM(מרקובחצי[[#This Row],[13]],T534)=2),1,"")</f>
        <v/>
      </c>
      <c r="AB533" s="19" t="str">
        <f>IF(AND(מרקובחצי[[#This Row],[CycleNumber]]&lt;$B534,SUM(מרקובחצי[[#This Row],[21]],U534)=2),1,"")</f>
        <v/>
      </c>
      <c r="AC533" s="19" t="str">
        <f>IF(AND(מרקובחצי[[#This Row],[CycleNumber]]&lt;$B534,SUM(מרקובחצי[[#This Row],[21]],V534)=2),1,"")</f>
        <v/>
      </c>
      <c r="AD533" s="19">
        <f>IF(AND(מרקובחצי[[#This Row],[CycleNumber]]&lt;$B534,SUM(מרקובחצי[[#This Row],[23]],V534)=2),1,"")</f>
        <v>1</v>
      </c>
      <c r="AE533" s="19" t="str">
        <f>IF(AND(מרקובחצי[[#This Row],[CycleNumber]]&lt;$B534,SUM(מרקובחצי[[#This Row],[23]],W534)=2),1,"")</f>
        <v/>
      </c>
      <c r="AF533" s="19" t="str">
        <f>IF(AND(מרקובחצי[[#This Row],[CycleNumber]]&lt;$B534,SUM(מרקובחצי[[#This Row],[31]],O534)=2),1,"")</f>
        <v/>
      </c>
      <c r="AG533" s="19" t="str">
        <f>IF(AND(מרקובחצי[[#This Row],[CycleNumber]]&lt;$B534,SUM(מרקובחצי[[#This Row],[31]],P534)=2),1,"")</f>
        <v/>
      </c>
      <c r="AH533" s="19" t="str">
        <f>IF(AND(מרקובחצי[[#This Row],[CycleNumber]]&lt;$B534,SUM(מרקובחצי[[#This Row],[31]],Q534)=2),1,"")</f>
        <v/>
      </c>
      <c r="AI533" s="19" t="str">
        <f>IF(AND(מרקובחצי[[#This Row],[CycleNumber]]&lt;$B534,SUM(U533:U534)=2),1,"")</f>
        <v/>
      </c>
      <c r="AJ533" s="19" t="str">
        <f>IF(AND(מרקובחצי[[#This Row],[CycleNumber]]&lt;$B534,SUM(מרקובחצי[[#This Row],[32]],O534)=2),1,"")</f>
        <v/>
      </c>
      <c r="AK533" s="19" t="str">
        <f>IF(AND(מרקובחצי[[#This Row],[CycleNumber]]&lt;$B534,SUM(מרקובחצי[[#This Row],[32]],P534)=2),1,"")</f>
        <v/>
      </c>
      <c r="AL533" s="19" t="str">
        <f>IF(AND(מרקובחצי[[#This Row],[CycleNumber]]&lt;$B534,SUM(מרקובחצי[[#This Row],[32]],Q534)=2),1,"")</f>
        <v/>
      </c>
      <c r="AM533" s="19" t="str">
        <f>IF(AND(מרקובחצי[[#This Row],[CycleNumber]]&lt;$B534,SUM(V533:V534)=2),1,"")</f>
        <v/>
      </c>
      <c r="AN533" s="19" t="str">
        <f>IF(AND(מרקובחצי[[#This Row],[CycleNumber]]&lt;$B534,SUM(מרקובחצי[[#This Row],[33]],O534)=2),1,"")</f>
        <v/>
      </c>
      <c r="AO533" s="19" t="str">
        <f>IF(AND(מרקובחצי[[#This Row],[CycleNumber]]&lt;$B534,SUM(מרקובחצי[[#This Row],[33]],P534)=2),1,"")</f>
        <v/>
      </c>
      <c r="AP533" s="19" t="str">
        <f>IF(AND(מרקובחצי[[#This Row],[CycleNumber]]&lt;$B534,SUM(מרקובחצי[[#This Row],[33]],Q534)=2),1,"")</f>
        <v/>
      </c>
      <c r="AQ533" s="19" t="str">
        <f>IF(AND(מרקובחצי[[#This Row],[CycleNumber]]&lt;$B534,SUM(W533:W534)=2),1,"")</f>
        <v/>
      </c>
      <c r="AR533" s="19" t="str">
        <f>IF(AND(מרקובחצי[[#This Row],[CycleNumber]]&lt;$B534,SUM(מרקובחצי[[#This Row],[12]],S534)=2),1,"")</f>
        <v/>
      </c>
      <c r="AS533" s="19" t="str">
        <f>IF(AND(מרקובחצי[[#This Row],[CycleNumber]]&lt;$B534,SUM(מרקובחצי[[#This Row],[22]],V534)=2),1,"")</f>
        <v/>
      </c>
      <c r="AT533" s="21">
        <f>SUM(מרקובחצי[[#This Row],[11]:[33]])</f>
        <v>1</v>
      </c>
    </row>
    <row r="534" spans="1:46" ht="15.6" x14ac:dyDescent="0.25">
      <c r="A534" s="19" t="s">
        <v>54</v>
      </c>
      <c r="B534" s="19">
        <v>13</v>
      </c>
      <c r="C534">
        <v>28</v>
      </c>
      <c r="D534" s="19">
        <f>מרקובחצי[[#This Row],[LengthofCycle]]+1</f>
        <v>29</v>
      </c>
      <c r="E534" t="str">
        <f>IF(IFERROR(LOOKUP(מרקובחצי[[#This Row],[ClientID]],קביעויות[הפלגה]),FALSE)=מרקובחצי[[#This Row],[ClientID]],1,"")</f>
        <v/>
      </c>
      <c r="F534" t="str">
        <f>IF(IFERROR(LOOKUP(מרקובחצי[[#This Row],[ClientID]],סוגחציקבוע[S31]),FALSE)=מרקובחצי[[#This Row],[ClientID]],1,"")</f>
        <v/>
      </c>
      <c r="G534">
        <f>IF(IFERROR(LOOKUP(מרקובחצי[[#This Row],[ClientID]],סוגחציקבוע[S32]),FALSE)=מרקובחצי[[#This Row],[ClientID]],1,"")</f>
        <v>1</v>
      </c>
      <c r="H534" t="str">
        <f>IF(IFERROR(LOOKUP(מרקובחצי[[#This Row],[ClientID]],סוגחציקבוע[S33]),FALSE)=מרקובחצי[[#This Row],[ClientID]],1,"")</f>
        <v/>
      </c>
      <c r="I534" t="str">
        <f>IF(IFERROR(LOOKUP(מרקובחצי[[#This Row],[ClientID]],סוגחציקבוע[S32&amp;33]),FALSE)=מרקובחצי[[#This Row],[ClientID]],1,"")</f>
        <v/>
      </c>
      <c r="J534" s="19">
        <f>IF(SUM(מרקובחצי[[#This Row],[11]:[13]])=1,מרקובחצי[[#This Row],[עד ועד]],IF(SUM(R533:T534)=1,IF(מרקובחצי[[#This Row],[עד ועד]]&lt;J533,מרקובחצי[[#This Row],[עד ועד]],J533),J533))</f>
        <v>29</v>
      </c>
      <c r="K534" s="19">
        <f>IF(SUM(מרקובחצי[[#This Row],[11]:[13]])=1,מרקובחצי[[#This Row],[עד ועד]],IF(SUM(R533:T534)=1,IF(מרקובחצי[[#This Row],[עד ועד]]&gt;K533,מרקובחצי[[#This Row],[עד ועד]],K533),K533))</f>
        <v>37</v>
      </c>
      <c r="L534" s="19">
        <f>IF(AND(SUM(מרקובחצי[[#This Row],[31]:[33]])=1,SUM(U533:W533)=0),מרקובחצי[[#This Row],[מקס]]-מרקובחצי[[#This Row],[מינ]],"")</f>
        <v>8</v>
      </c>
      <c r="M53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34" s="19" t="str">
        <f t="shared" si="8"/>
        <v>S23</v>
      </c>
      <c r="O534" s="19" t="str">
        <f>IF(מרקובחצי[[#This Row],[קבעה הפלגה?]]=1,"",IF(AND(מרקובחצי[[#This Row],[עד ועד]]&lt;29,OR(מרקובחצי[[#This Row],[CycleNumber]]=1,AND(U533=1,OR(מרקובחצי[[#This Row],[עד ועד]]&lt;J533,מרקובחצי[[#This Row],[עד ועד]]&gt;K533)),AND(V533=1,מרקובחצי[[#This Row],[עד ועד]]&lt;J533),W533=1)),1,""))</f>
        <v/>
      </c>
      <c r="P534" s="19" t="str">
        <f>IF(מרקובחצי[[#This Row],[קבעה הפלגה?]]=1,"",IF(AND(מרקובחצי[[#This Row],[עד ועד]]&gt;28,מרקובחצי[[#This Row],[עד ועד]]&lt;32,OR(מרקובחצי[[#This Row],[CycleNumber]]=1,AND(U533=1),AND(V533=1,OR(מרקובחצי[[#This Row],[עד ועד]]&lt;J533,מרקובחצי[[#This Row],[עד ועד]]&gt;K533)),W533=1)),1,""))</f>
        <v/>
      </c>
      <c r="Q534" s="19" t="str">
        <f>IF(מרקובחצי[[#This Row],[קבעה הפלגה?]]=1,"",IF(AND(מרקובחצי[[#This Row],[עד ועד]]&gt;31,OR(מרקובחצי[[#This Row],[CycleNumber]]=1,AND(U533=1),AND(V533=1,מרקובחצי[[#This Row],[עד ועד]]&gt;K533),AND(W533=1,OR(מרקובחצי[[#This Row],[עד ועד]]&gt;K533,מרקובחצי[[#This Row],[עד ועד]]&lt;J533)))),1,""))</f>
        <v/>
      </c>
      <c r="R534" s="19" t="str">
        <f>IF(מרקובחצי[[#This Row],[CycleNumber]]&gt;1,IF(AND(O533=1,מרקובחצי[[#This Row],[עד ועד]]&lt;29),1,""),"")</f>
        <v/>
      </c>
      <c r="S534" s="19" t="str">
        <f>IF(מרקובחצי[[#This Row],[CycleNumber]]&gt;1,IF(OR(AND(O533=1,מרקובחצי[[#This Row],[עד ועד]]&gt;28),AND(P533=1),AND(Q533=1,מרקובחצי[[#This Row],[עד ועד]]&lt;32)),1,""),"")</f>
        <v/>
      </c>
      <c r="T534" s="19" t="str">
        <f>IF(מרקובחצי[[#This Row],[CycleNumber]]&gt;1,IF(AND(Q533=1,מרקובחצי[[#This Row],[עד ועד]]&gt;31),1,""),"")</f>
        <v/>
      </c>
      <c r="U534" s="19" t="str">
        <f>IF(מרקובחצי[[#This Row],[CycleNumber]]&gt;1,IF(AND(R533=1,מרקובחצי[[#This Row],[עד ועד]]&lt;29),1,IF(AND(U533=1,NOT(OR(מרקובחצי[[#This Row],[עד ועד]]&lt;J533,מרקובחצי[[#This Row],[עד ועד]]&gt;K533))),1,"")),"")</f>
        <v/>
      </c>
      <c r="V534" s="19">
        <f>IF(מרקובחצי[[#This Row],[CycleNumber]]&gt;1,IF(AND(SUM(R533:T533)=1,מרקובחצי[[#This Row],[עד ועד]]&gt;28,מרקובחצי[[#This Row],[עד ועד]]&lt;32),1,IF(OR(S533=1,AND(R533=1,מרקובחצי[[#This Row],[עד ועד]]&gt;28),AND(T533=1,מרקובחצי[[#This Row],[עד ועד]]&lt;32)),1,IF(AND(V533=1,NOT(OR(מרקובחצי[[#This Row],[עד ועד]]&lt;J533,מרקובחצי[[#This Row],[עד ועד]]&gt;K533))),1,""))),"")</f>
        <v>1</v>
      </c>
      <c r="W534" s="19" t="str">
        <f>IF(מרקובחצי[[#This Row],[CycleNumber]]&gt;1,IF(AND(T533=1,מרקובחצי[[#This Row],[עד ועד]]&gt;31),1,IF(AND(W533=1,NOT(OR(מרקובחצי[[#This Row],[עד ועד]]&lt;J533,מרקובחצי[[#This Row],[עד ועד]]&gt;K533))),1,"")),"")</f>
        <v/>
      </c>
      <c r="X534" s="19" t="str">
        <f>IF(AND(מרקובחצי[[#This Row],[CycleNumber]]&lt;$B535,SUM(מרקובחצי[[#This Row],[11]],R535)=2),1,"")</f>
        <v/>
      </c>
      <c r="Y534" s="19" t="str">
        <f>IF(AND(מרקובחצי[[#This Row],[CycleNumber]]&lt;$B535,SUM(מרקובחצי[[#This Row],[11]],S535)=2),1,"")</f>
        <v/>
      </c>
      <c r="Z534" s="19" t="str">
        <f>IF(AND(מרקובחצי[[#This Row],[CycleNumber]]&lt;$B535,SUM(מרקובחצי[[#This Row],[13]],S535)=2),1,"")</f>
        <v/>
      </c>
      <c r="AA534" s="19" t="str">
        <f>IF(AND(מרקובחצי[[#This Row],[CycleNumber]]&lt;$B535,SUM(מרקובחצי[[#This Row],[13]],T535)=2),1,"")</f>
        <v/>
      </c>
      <c r="AB534" s="19" t="str">
        <f>IF(AND(מרקובחצי[[#This Row],[CycleNumber]]&lt;$B535,SUM(מרקובחצי[[#This Row],[21]],U535)=2),1,"")</f>
        <v/>
      </c>
      <c r="AC534" s="19" t="str">
        <f>IF(AND(מרקובחצי[[#This Row],[CycleNumber]]&lt;$B535,SUM(מרקובחצי[[#This Row],[21]],V535)=2),1,"")</f>
        <v/>
      </c>
      <c r="AD534" s="19" t="str">
        <f>IF(AND(מרקובחצי[[#This Row],[CycleNumber]]&lt;$B535,SUM(מרקובחצי[[#This Row],[23]],V535)=2),1,"")</f>
        <v/>
      </c>
      <c r="AE534" s="19" t="str">
        <f>IF(AND(מרקובחצי[[#This Row],[CycleNumber]]&lt;$B535,SUM(מרקובחצי[[#This Row],[23]],W535)=2),1,"")</f>
        <v/>
      </c>
      <c r="AF534" s="19" t="str">
        <f>IF(AND(מרקובחצי[[#This Row],[CycleNumber]]&lt;$B535,SUM(מרקובחצי[[#This Row],[31]],O535)=2),1,"")</f>
        <v/>
      </c>
      <c r="AG534" s="19" t="str">
        <f>IF(AND(מרקובחצי[[#This Row],[CycleNumber]]&lt;$B535,SUM(מרקובחצי[[#This Row],[31]],P535)=2),1,"")</f>
        <v/>
      </c>
      <c r="AH534" s="19" t="str">
        <f>IF(AND(מרקובחצי[[#This Row],[CycleNumber]]&lt;$B535,SUM(מרקובחצי[[#This Row],[31]],Q535)=2),1,"")</f>
        <v/>
      </c>
      <c r="AI534" s="19" t="str">
        <f>IF(AND(מרקובחצי[[#This Row],[CycleNumber]]&lt;$B535,SUM(U534:U535)=2),1,"")</f>
        <v/>
      </c>
      <c r="AJ534" s="19" t="str">
        <f>IF(AND(מרקובחצי[[#This Row],[CycleNumber]]&lt;$B535,SUM(מרקובחצי[[#This Row],[32]],O535)=2),1,"")</f>
        <v/>
      </c>
      <c r="AK534" s="19" t="str">
        <f>IF(AND(מרקובחצי[[#This Row],[CycleNumber]]&lt;$B535,SUM(מרקובחצי[[#This Row],[32]],P535)=2),1,"")</f>
        <v/>
      </c>
      <c r="AL534" s="19" t="str">
        <f>IF(AND(מרקובחצי[[#This Row],[CycleNumber]]&lt;$B535,SUM(מרקובחצי[[#This Row],[32]],Q535)=2),1,"")</f>
        <v/>
      </c>
      <c r="AM534" s="19" t="str">
        <f>IF(AND(מרקובחצי[[#This Row],[CycleNumber]]&lt;$B535,SUM(V534:V535)=2),1,"")</f>
        <v/>
      </c>
      <c r="AN534" s="19" t="str">
        <f>IF(AND(מרקובחצי[[#This Row],[CycleNumber]]&lt;$B535,SUM(מרקובחצי[[#This Row],[33]],O535)=2),1,"")</f>
        <v/>
      </c>
      <c r="AO534" s="19" t="str">
        <f>IF(AND(מרקובחצי[[#This Row],[CycleNumber]]&lt;$B535,SUM(מרקובחצי[[#This Row],[33]],P535)=2),1,"")</f>
        <v/>
      </c>
      <c r="AP534" s="19" t="str">
        <f>IF(AND(מרקובחצי[[#This Row],[CycleNumber]]&lt;$B535,SUM(מרקובחצי[[#This Row],[33]],Q535)=2),1,"")</f>
        <v/>
      </c>
      <c r="AQ534" s="19" t="str">
        <f>IF(AND(מרקובחצי[[#This Row],[CycleNumber]]&lt;$B535,SUM(W534:W535)=2),1,"")</f>
        <v/>
      </c>
      <c r="AR534" s="19" t="str">
        <f>IF(AND(מרקובחצי[[#This Row],[CycleNumber]]&lt;$B535,SUM(מרקובחצי[[#This Row],[12]],S535)=2),1,"")</f>
        <v/>
      </c>
      <c r="AS534" s="19" t="str">
        <f>IF(AND(מרקובחצי[[#This Row],[CycleNumber]]&lt;$B535,SUM(מרקובחצי[[#This Row],[22]],V535)=2),1,"")</f>
        <v/>
      </c>
      <c r="AT534" s="21">
        <f>SUM(מרקובחצי[[#This Row],[11]:[33]])</f>
        <v>1</v>
      </c>
    </row>
    <row r="535" spans="1:46" ht="15.6" x14ac:dyDescent="0.25">
      <c r="A535" s="19" t="s">
        <v>55</v>
      </c>
      <c r="B535" s="19">
        <v>1</v>
      </c>
      <c r="C535">
        <v>27</v>
      </c>
      <c r="D535" s="19">
        <f>מרקובחצי[[#This Row],[LengthofCycle]]+1</f>
        <v>28</v>
      </c>
      <c r="E535" t="str">
        <f>IF(IFERROR(LOOKUP(מרקובחצי[[#This Row],[ClientID]],קביעויות[הפלגה]),FALSE)=מרקובחצי[[#This Row],[ClientID]],1,"")</f>
        <v/>
      </c>
      <c r="F535" t="str">
        <f>IF(IFERROR(LOOKUP(מרקובחצי[[#This Row],[ClientID]],סוגחציקבוע[S31]),FALSE)=מרקובחצי[[#This Row],[ClientID]],1,"")</f>
        <v/>
      </c>
      <c r="G535">
        <f>IF(IFERROR(LOOKUP(מרקובחצי[[#This Row],[ClientID]],סוגחציקבוע[S32]),FALSE)=מרקובחצי[[#This Row],[ClientID]],1,"")</f>
        <v>1</v>
      </c>
      <c r="H535" t="str">
        <f>IF(IFERROR(LOOKUP(מרקובחצי[[#This Row],[ClientID]],סוגחציקבוע[S33]),FALSE)=מרקובחצי[[#This Row],[ClientID]],1,"")</f>
        <v/>
      </c>
      <c r="I535" t="str">
        <f>IF(IFERROR(LOOKUP(מרקובחצי[[#This Row],[ClientID]],סוגחציקבוע[S32&amp;33]),FALSE)=מרקובחצי[[#This Row],[ClientID]],1,"")</f>
        <v/>
      </c>
      <c r="J535" s="19">
        <f>IF(SUM(מרקובחצי[[#This Row],[11]:[13]])=1,מרקובחצי[[#This Row],[עד ועד]],IF(SUM(R534:T535)=1,IF(מרקובחצי[[#This Row],[עד ועד]]&lt;J534,מרקובחצי[[#This Row],[עד ועד]],J534),J534))</f>
        <v>28</v>
      </c>
      <c r="K535" s="19">
        <f>IF(SUM(מרקובחצי[[#This Row],[11]:[13]])=1,מרקובחצי[[#This Row],[עד ועד]],IF(SUM(R534:T535)=1,IF(מרקובחצי[[#This Row],[עד ועד]]&gt;K534,מרקובחצי[[#This Row],[עד ועד]],K534),K534))</f>
        <v>28</v>
      </c>
      <c r="L535" s="19" t="str">
        <f>IF(AND(SUM(מרקובחצי[[#This Row],[31]:[33]])=1,SUM(U534:W534)=0),מרקובחצי[[#This Row],[מקס]]-מרקובחצי[[#This Row],[מינ]],"")</f>
        <v/>
      </c>
      <c r="M53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535" s="19" t="str">
        <f t="shared" si="8"/>
        <v>S32</v>
      </c>
      <c r="O535" s="19">
        <f>IF(מרקובחצי[[#This Row],[קבעה הפלגה?]]=1,"",IF(AND(מרקובחצי[[#This Row],[עד ועד]]&lt;29,OR(מרקובחצי[[#This Row],[CycleNumber]]=1,AND(U534=1,OR(מרקובחצי[[#This Row],[עד ועד]]&lt;J534,מרקובחצי[[#This Row],[עד ועד]]&gt;K534)),AND(V534=1,מרקובחצי[[#This Row],[עד ועד]]&lt;J534),W534=1)),1,""))</f>
        <v>1</v>
      </c>
      <c r="P535" s="19" t="str">
        <f>IF(מרקובחצי[[#This Row],[קבעה הפלגה?]]=1,"",IF(AND(מרקובחצי[[#This Row],[עד ועד]]&gt;28,מרקובחצי[[#This Row],[עד ועד]]&lt;32,OR(מרקובחצי[[#This Row],[CycleNumber]]=1,AND(U534=1),AND(V534=1,OR(מרקובחצי[[#This Row],[עד ועד]]&lt;J534,מרקובחצי[[#This Row],[עד ועד]]&gt;K534)),W534=1)),1,""))</f>
        <v/>
      </c>
      <c r="Q535" s="19" t="str">
        <f>IF(מרקובחצי[[#This Row],[קבעה הפלגה?]]=1,"",IF(AND(מרקובחצי[[#This Row],[עד ועד]]&gt;31,OR(מרקובחצי[[#This Row],[CycleNumber]]=1,AND(U534=1),AND(V534=1,מרקובחצי[[#This Row],[עד ועד]]&gt;K534),AND(W534=1,OR(מרקובחצי[[#This Row],[עד ועד]]&gt;K534,מרקובחצי[[#This Row],[עד ועד]]&lt;J534)))),1,""))</f>
        <v/>
      </c>
      <c r="R535" s="19" t="str">
        <f>IF(מרקובחצי[[#This Row],[CycleNumber]]&gt;1,IF(AND(O534=1,מרקובחצי[[#This Row],[עד ועד]]&lt;29),1,""),"")</f>
        <v/>
      </c>
      <c r="S535" s="19" t="str">
        <f>IF(מרקובחצי[[#This Row],[CycleNumber]]&gt;1,IF(OR(AND(O534=1,מרקובחצי[[#This Row],[עד ועד]]&gt;28),AND(P534=1),AND(Q534=1,מרקובחצי[[#This Row],[עד ועד]]&lt;32)),1,""),"")</f>
        <v/>
      </c>
      <c r="T535" s="19" t="str">
        <f>IF(מרקובחצי[[#This Row],[CycleNumber]]&gt;1,IF(AND(Q534=1,מרקובחצי[[#This Row],[עד ועד]]&gt;31),1,""),"")</f>
        <v/>
      </c>
      <c r="U535" s="19" t="str">
        <f>IF(מרקובחצי[[#This Row],[CycleNumber]]&gt;1,IF(AND(R534=1,מרקובחצי[[#This Row],[עד ועד]]&lt;29),1,IF(AND(U534=1,NOT(OR(מרקובחצי[[#This Row],[עד ועד]]&lt;J534,מרקובחצי[[#This Row],[עד ועד]]&gt;K534))),1,"")),"")</f>
        <v/>
      </c>
      <c r="V535" s="19" t="str">
        <f>IF(מרקובחצי[[#This Row],[CycleNumber]]&gt;1,IF(AND(SUM(R534:T534)=1,מרקובחצי[[#This Row],[עד ועד]]&gt;28,מרקובחצי[[#This Row],[עד ועד]]&lt;32),1,IF(OR(S534=1,AND(R534=1,מרקובחצי[[#This Row],[עד ועד]]&gt;28),AND(T534=1,מרקובחצי[[#This Row],[עד ועד]]&lt;32)),1,IF(AND(V534=1,NOT(OR(מרקובחצי[[#This Row],[עד ועד]]&lt;J534,מרקובחצי[[#This Row],[עד ועד]]&gt;K534))),1,""))),"")</f>
        <v/>
      </c>
      <c r="W535" s="19" t="str">
        <f>IF(מרקובחצי[[#This Row],[CycleNumber]]&gt;1,IF(AND(T534=1,מרקובחצי[[#This Row],[עד ועד]]&gt;31),1,IF(AND(W534=1,NOT(OR(מרקובחצי[[#This Row],[עד ועד]]&lt;J534,מרקובחצי[[#This Row],[עד ועד]]&gt;K534))),1,"")),"")</f>
        <v/>
      </c>
      <c r="X535" s="19">
        <f>IF(AND(מרקובחצי[[#This Row],[CycleNumber]]&lt;$B536,SUM(מרקובחצי[[#This Row],[11]],R536)=2),1,"")</f>
        <v>1</v>
      </c>
      <c r="Y535" s="19" t="str">
        <f>IF(AND(מרקובחצי[[#This Row],[CycleNumber]]&lt;$B536,SUM(מרקובחצי[[#This Row],[11]],S536)=2),1,"")</f>
        <v/>
      </c>
      <c r="Z535" s="19" t="str">
        <f>IF(AND(מרקובחצי[[#This Row],[CycleNumber]]&lt;$B536,SUM(מרקובחצי[[#This Row],[13]],S536)=2),1,"")</f>
        <v/>
      </c>
      <c r="AA535" s="19" t="str">
        <f>IF(AND(מרקובחצי[[#This Row],[CycleNumber]]&lt;$B536,SUM(מרקובחצי[[#This Row],[13]],T536)=2),1,"")</f>
        <v/>
      </c>
      <c r="AB535" s="19" t="str">
        <f>IF(AND(מרקובחצי[[#This Row],[CycleNumber]]&lt;$B536,SUM(מרקובחצי[[#This Row],[21]],U536)=2),1,"")</f>
        <v/>
      </c>
      <c r="AC535" s="19" t="str">
        <f>IF(AND(מרקובחצי[[#This Row],[CycleNumber]]&lt;$B536,SUM(מרקובחצי[[#This Row],[21]],V536)=2),1,"")</f>
        <v/>
      </c>
      <c r="AD535" s="19" t="str">
        <f>IF(AND(מרקובחצי[[#This Row],[CycleNumber]]&lt;$B536,SUM(מרקובחצי[[#This Row],[23]],V536)=2),1,"")</f>
        <v/>
      </c>
      <c r="AE535" s="19" t="str">
        <f>IF(AND(מרקובחצי[[#This Row],[CycleNumber]]&lt;$B536,SUM(מרקובחצי[[#This Row],[23]],W536)=2),1,"")</f>
        <v/>
      </c>
      <c r="AF535" s="19" t="str">
        <f>IF(AND(מרקובחצי[[#This Row],[CycleNumber]]&lt;$B536,SUM(מרקובחצי[[#This Row],[31]],O536)=2),1,"")</f>
        <v/>
      </c>
      <c r="AG535" s="19" t="str">
        <f>IF(AND(מרקובחצי[[#This Row],[CycleNumber]]&lt;$B536,SUM(מרקובחצי[[#This Row],[31]],P536)=2),1,"")</f>
        <v/>
      </c>
      <c r="AH535" s="19" t="str">
        <f>IF(AND(מרקובחצי[[#This Row],[CycleNumber]]&lt;$B536,SUM(מרקובחצי[[#This Row],[31]],Q536)=2),1,"")</f>
        <v/>
      </c>
      <c r="AI535" s="19" t="str">
        <f>IF(AND(מרקובחצי[[#This Row],[CycleNumber]]&lt;$B536,SUM(U535:U536)=2),1,"")</f>
        <v/>
      </c>
      <c r="AJ535" s="19" t="str">
        <f>IF(AND(מרקובחצי[[#This Row],[CycleNumber]]&lt;$B536,SUM(מרקובחצי[[#This Row],[32]],O536)=2),1,"")</f>
        <v/>
      </c>
      <c r="AK535" s="19" t="str">
        <f>IF(AND(מרקובחצי[[#This Row],[CycleNumber]]&lt;$B536,SUM(מרקובחצי[[#This Row],[32]],P536)=2),1,"")</f>
        <v/>
      </c>
      <c r="AL535" s="19" t="str">
        <f>IF(AND(מרקובחצי[[#This Row],[CycleNumber]]&lt;$B536,SUM(מרקובחצי[[#This Row],[32]],Q536)=2),1,"")</f>
        <v/>
      </c>
      <c r="AM535" s="19" t="str">
        <f>IF(AND(מרקובחצי[[#This Row],[CycleNumber]]&lt;$B536,SUM(V535:V536)=2),1,"")</f>
        <v/>
      </c>
      <c r="AN535" s="19" t="str">
        <f>IF(AND(מרקובחצי[[#This Row],[CycleNumber]]&lt;$B536,SUM(מרקובחצי[[#This Row],[33]],O536)=2),1,"")</f>
        <v/>
      </c>
      <c r="AO535" s="19" t="str">
        <f>IF(AND(מרקובחצי[[#This Row],[CycleNumber]]&lt;$B536,SUM(מרקובחצי[[#This Row],[33]],P536)=2),1,"")</f>
        <v/>
      </c>
      <c r="AP535" s="19" t="str">
        <f>IF(AND(מרקובחצי[[#This Row],[CycleNumber]]&lt;$B536,SUM(מרקובחצי[[#This Row],[33]],Q536)=2),1,"")</f>
        <v/>
      </c>
      <c r="AQ535" s="19" t="str">
        <f>IF(AND(מרקובחצי[[#This Row],[CycleNumber]]&lt;$B536,SUM(W535:W536)=2),1,"")</f>
        <v/>
      </c>
      <c r="AR535" s="19" t="str">
        <f>IF(AND(מרקובחצי[[#This Row],[CycleNumber]]&lt;$B536,SUM(מרקובחצי[[#This Row],[12]],S536)=2),1,"")</f>
        <v/>
      </c>
      <c r="AS535" s="19" t="str">
        <f>IF(AND(מרקובחצי[[#This Row],[CycleNumber]]&lt;$B536,SUM(מרקובחצי[[#This Row],[22]],V536)=2),1,"")</f>
        <v/>
      </c>
      <c r="AT535" s="21">
        <f>SUM(מרקובחצי[[#This Row],[11]:[33]])</f>
        <v>1</v>
      </c>
    </row>
    <row r="536" spans="1:46" ht="15.6" x14ac:dyDescent="0.25">
      <c r="A536" s="19" t="s">
        <v>55</v>
      </c>
      <c r="B536" s="19">
        <v>2</v>
      </c>
      <c r="C536">
        <v>26</v>
      </c>
      <c r="D536" s="19">
        <f>מרקובחצי[[#This Row],[LengthofCycle]]+1</f>
        <v>27</v>
      </c>
      <c r="E536" t="str">
        <f>IF(IFERROR(LOOKUP(מרקובחצי[[#This Row],[ClientID]],קביעויות[הפלגה]),FALSE)=מרקובחצי[[#This Row],[ClientID]],1,"")</f>
        <v/>
      </c>
      <c r="F536" t="str">
        <f>IF(IFERROR(LOOKUP(מרקובחצי[[#This Row],[ClientID]],סוגחציקבוע[S31]),FALSE)=מרקובחצי[[#This Row],[ClientID]],1,"")</f>
        <v/>
      </c>
      <c r="G536">
        <f>IF(IFERROR(LOOKUP(מרקובחצי[[#This Row],[ClientID]],סוגחציקבוע[S32]),FALSE)=מרקובחצי[[#This Row],[ClientID]],1,"")</f>
        <v>1</v>
      </c>
      <c r="H536" t="str">
        <f>IF(IFERROR(LOOKUP(מרקובחצי[[#This Row],[ClientID]],סוגחציקבוע[S33]),FALSE)=מרקובחצי[[#This Row],[ClientID]],1,"")</f>
        <v/>
      </c>
      <c r="I536" t="str">
        <f>IF(IFERROR(LOOKUP(מרקובחצי[[#This Row],[ClientID]],סוגחציקבוע[S32&amp;33]),FALSE)=מרקובחצי[[#This Row],[ClientID]],1,"")</f>
        <v/>
      </c>
      <c r="J536" s="19">
        <f>IF(SUM(מרקובחצי[[#This Row],[11]:[13]])=1,מרקובחצי[[#This Row],[עד ועד]],IF(SUM(R535:T536)=1,IF(מרקובחצי[[#This Row],[עד ועד]]&lt;J535,מרקובחצי[[#This Row],[עד ועד]],J535),J535))</f>
        <v>27</v>
      </c>
      <c r="K536" s="19">
        <f>IF(SUM(מרקובחצי[[#This Row],[11]:[13]])=1,מרקובחצי[[#This Row],[עד ועד]],IF(SUM(R535:T536)=1,IF(מרקובחצי[[#This Row],[עד ועד]]&gt;K535,מרקובחצי[[#This Row],[עד ועד]],K535),K535))</f>
        <v>28</v>
      </c>
      <c r="L536" s="19" t="str">
        <f>IF(AND(SUM(מרקובחצי[[#This Row],[31]:[33]])=1,SUM(U535:W535)=0),מרקובחצי[[#This Row],[מקס]]-מרקובחצי[[#This Row],[מינ]],"")</f>
        <v/>
      </c>
      <c r="M53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536" s="19" t="str">
        <f t="shared" si="8"/>
        <v>S11</v>
      </c>
      <c r="O536" s="19" t="str">
        <f>IF(מרקובחצי[[#This Row],[קבעה הפלגה?]]=1,"",IF(AND(מרקובחצי[[#This Row],[עד ועד]]&lt;29,OR(מרקובחצי[[#This Row],[CycleNumber]]=1,AND(U535=1,OR(מרקובחצי[[#This Row],[עד ועד]]&lt;J535,מרקובחצי[[#This Row],[עד ועד]]&gt;K535)),AND(V535=1,מרקובחצי[[#This Row],[עד ועד]]&lt;J535),W535=1)),1,""))</f>
        <v/>
      </c>
      <c r="P536" s="19" t="str">
        <f>IF(מרקובחצי[[#This Row],[קבעה הפלגה?]]=1,"",IF(AND(מרקובחצי[[#This Row],[עד ועד]]&gt;28,מרקובחצי[[#This Row],[עד ועד]]&lt;32,OR(מרקובחצי[[#This Row],[CycleNumber]]=1,AND(U535=1),AND(V535=1,OR(מרקובחצי[[#This Row],[עד ועד]]&lt;J535,מרקובחצי[[#This Row],[עד ועד]]&gt;K535)),W535=1)),1,""))</f>
        <v/>
      </c>
      <c r="Q536" s="19" t="str">
        <f>IF(מרקובחצי[[#This Row],[קבעה הפלגה?]]=1,"",IF(AND(מרקובחצי[[#This Row],[עד ועד]]&gt;31,OR(מרקובחצי[[#This Row],[CycleNumber]]=1,AND(U535=1),AND(V535=1,מרקובחצי[[#This Row],[עד ועד]]&gt;K535),AND(W535=1,OR(מרקובחצי[[#This Row],[עד ועד]]&gt;K535,מרקובחצי[[#This Row],[עד ועד]]&lt;J535)))),1,""))</f>
        <v/>
      </c>
      <c r="R536" s="19">
        <f>IF(מרקובחצי[[#This Row],[CycleNumber]]&gt;1,IF(AND(O535=1,מרקובחצי[[#This Row],[עד ועד]]&lt;29),1,""),"")</f>
        <v>1</v>
      </c>
      <c r="S536" s="19" t="str">
        <f>IF(מרקובחצי[[#This Row],[CycleNumber]]&gt;1,IF(OR(AND(O535=1,מרקובחצי[[#This Row],[עד ועד]]&gt;28),AND(P535=1),AND(Q535=1,מרקובחצי[[#This Row],[עד ועד]]&lt;32)),1,""),"")</f>
        <v/>
      </c>
      <c r="T536" s="19" t="str">
        <f>IF(מרקובחצי[[#This Row],[CycleNumber]]&gt;1,IF(AND(Q535=1,מרקובחצי[[#This Row],[עד ועד]]&gt;31),1,""),"")</f>
        <v/>
      </c>
      <c r="U536" s="19" t="str">
        <f>IF(מרקובחצי[[#This Row],[CycleNumber]]&gt;1,IF(AND(R535=1,מרקובחצי[[#This Row],[עד ועד]]&lt;29),1,IF(AND(U535=1,NOT(OR(מרקובחצי[[#This Row],[עד ועד]]&lt;J535,מרקובחצי[[#This Row],[עד ועד]]&gt;K535))),1,"")),"")</f>
        <v/>
      </c>
      <c r="V536" s="19" t="str">
        <f>IF(מרקובחצי[[#This Row],[CycleNumber]]&gt;1,IF(AND(SUM(R535:T535)=1,מרקובחצי[[#This Row],[עד ועד]]&gt;28,מרקובחצי[[#This Row],[עד ועד]]&lt;32),1,IF(OR(S535=1,AND(R535=1,מרקובחצי[[#This Row],[עד ועד]]&gt;28),AND(T535=1,מרקובחצי[[#This Row],[עד ועד]]&lt;32)),1,IF(AND(V535=1,NOT(OR(מרקובחצי[[#This Row],[עד ועד]]&lt;J535,מרקובחצי[[#This Row],[עד ועד]]&gt;K535))),1,""))),"")</f>
        <v/>
      </c>
      <c r="W536" s="19" t="str">
        <f>IF(מרקובחצי[[#This Row],[CycleNumber]]&gt;1,IF(AND(T535=1,מרקובחצי[[#This Row],[עד ועד]]&gt;31),1,IF(AND(W535=1,NOT(OR(מרקובחצי[[#This Row],[עד ועד]]&lt;J535,מרקובחצי[[#This Row],[עד ועד]]&gt;K535))),1,"")),"")</f>
        <v/>
      </c>
      <c r="X536" s="19" t="str">
        <f>IF(AND(מרקובחצי[[#This Row],[CycleNumber]]&lt;$B537,SUM(מרקובחצי[[#This Row],[11]],R537)=2),1,"")</f>
        <v/>
      </c>
      <c r="Y536" s="19" t="str">
        <f>IF(AND(מרקובחצי[[#This Row],[CycleNumber]]&lt;$B537,SUM(מרקובחצי[[#This Row],[11]],S537)=2),1,"")</f>
        <v/>
      </c>
      <c r="Z536" s="19" t="str">
        <f>IF(AND(מרקובחצי[[#This Row],[CycleNumber]]&lt;$B537,SUM(מרקובחצי[[#This Row],[13]],S537)=2),1,"")</f>
        <v/>
      </c>
      <c r="AA536" s="19" t="str">
        <f>IF(AND(מרקובחצי[[#This Row],[CycleNumber]]&lt;$B537,SUM(מרקובחצי[[#This Row],[13]],T537)=2),1,"")</f>
        <v/>
      </c>
      <c r="AB536" s="19" t="str">
        <f>IF(AND(מרקובחצי[[#This Row],[CycleNumber]]&lt;$B537,SUM(מרקובחצי[[#This Row],[21]],U537)=2),1,"")</f>
        <v/>
      </c>
      <c r="AC536" s="19">
        <f>IF(AND(מרקובחצי[[#This Row],[CycleNumber]]&lt;$B537,SUM(מרקובחצי[[#This Row],[21]],V537)=2),1,"")</f>
        <v>1</v>
      </c>
      <c r="AD536" s="19" t="str">
        <f>IF(AND(מרקובחצי[[#This Row],[CycleNumber]]&lt;$B537,SUM(מרקובחצי[[#This Row],[23]],V537)=2),1,"")</f>
        <v/>
      </c>
      <c r="AE536" s="19" t="str">
        <f>IF(AND(מרקובחצי[[#This Row],[CycleNumber]]&lt;$B537,SUM(מרקובחצי[[#This Row],[23]],W537)=2),1,"")</f>
        <v/>
      </c>
      <c r="AF536" s="19" t="str">
        <f>IF(AND(מרקובחצי[[#This Row],[CycleNumber]]&lt;$B537,SUM(מרקובחצי[[#This Row],[31]],O537)=2),1,"")</f>
        <v/>
      </c>
      <c r="AG536" s="19" t="str">
        <f>IF(AND(מרקובחצי[[#This Row],[CycleNumber]]&lt;$B537,SUM(מרקובחצי[[#This Row],[31]],P537)=2),1,"")</f>
        <v/>
      </c>
      <c r="AH536" s="19" t="str">
        <f>IF(AND(מרקובחצי[[#This Row],[CycleNumber]]&lt;$B537,SUM(מרקובחצי[[#This Row],[31]],Q537)=2),1,"")</f>
        <v/>
      </c>
      <c r="AI536" s="19" t="str">
        <f>IF(AND(מרקובחצי[[#This Row],[CycleNumber]]&lt;$B537,SUM(U536:U537)=2),1,"")</f>
        <v/>
      </c>
      <c r="AJ536" s="19" t="str">
        <f>IF(AND(מרקובחצי[[#This Row],[CycleNumber]]&lt;$B537,SUM(מרקובחצי[[#This Row],[32]],O537)=2),1,"")</f>
        <v/>
      </c>
      <c r="AK536" s="19" t="str">
        <f>IF(AND(מרקובחצי[[#This Row],[CycleNumber]]&lt;$B537,SUM(מרקובחצי[[#This Row],[32]],P537)=2),1,"")</f>
        <v/>
      </c>
      <c r="AL536" s="19" t="str">
        <f>IF(AND(מרקובחצי[[#This Row],[CycleNumber]]&lt;$B537,SUM(מרקובחצי[[#This Row],[32]],Q537)=2),1,"")</f>
        <v/>
      </c>
      <c r="AM536" s="19" t="str">
        <f>IF(AND(מרקובחצי[[#This Row],[CycleNumber]]&lt;$B537,SUM(V536:V537)=2),1,"")</f>
        <v/>
      </c>
      <c r="AN536" s="19" t="str">
        <f>IF(AND(מרקובחצי[[#This Row],[CycleNumber]]&lt;$B537,SUM(מרקובחצי[[#This Row],[33]],O537)=2),1,"")</f>
        <v/>
      </c>
      <c r="AO536" s="19" t="str">
        <f>IF(AND(מרקובחצי[[#This Row],[CycleNumber]]&lt;$B537,SUM(מרקובחצי[[#This Row],[33]],P537)=2),1,"")</f>
        <v/>
      </c>
      <c r="AP536" s="19" t="str">
        <f>IF(AND(מרקובחצי[[#This Row],[CycleNumber]]&lt;$B537,SUM(מרקובחצי[[#This Row],[33]],Q537)=2),1,"")</f>
        <v/>
      </c>
      <c r="AQ536" s="19" t="str">
        <f>IF(AND(מרקובחצי[[#This Row],[CycleNumber]]&lt;$B537,SUM(W536:W537)=2),1,"")</f>
        <v/>
      </c>
      <c r="AR536" s="19" t="str">
        <f>IF(AND(מרקובחצי[[#This Row],[CycleNumber]]&lt;$B537,SUM(מרקובחצי[[#This Row],[12]],S537)=2),1,"")</f>
        <v/>
      </c>
      <c r="AS536" s="19" t="str">
        <f>IF(AND(מרקובחצי[[#This Row],[CycleNumber]]&lt;$B537,SUM(מרקובחצי[[#This Row],[22]],V537)=2),1,"")</f>
        <v/>
      </c>
      <c r="AT536" s="21">
        <f>SUM(מרקובחצי[[#This Row],[11]:[33]])</f>
        <v>1</v>
      </c>
    </row>
    <row r="537" spans="1:46" ht="15.6" x14ac:dyDescent="0.25">
      <c r="A537" s="19" t="s">
        <v>55</v>
      </c>
      <c r="B537" s="19">
        <v>3</v>
      </c>
      <c r="C537">
        <v>28</v>
      </c>
      <c r="D537" s="19">
        <f>מרקובחצי[[#This Row],[LengthofCycle]]+1</f>
        <v>29</v>
      </c>
      <c r="E537" t="str">
        <f>IF(IFERROR(LOOKUP(מרקובחצי[[#This Row],[ClientID]],קביעויות[הפלגה]),FALSE)=מרקובחצי[[#This Row],[ClientID]],1,"")</f>
        <v/>
      </c>
      <c r="F537" t="str">
        <f>IF(IFERROR(LOOKUP(מרקובחצי[[#This Row],[ClientID]],סוגחציקבוע[S31]),FALSE)=מרקובחצי[[#This Row],[ClientID]],1,"")</f>
        <v/>
      </c>
      <c r="G537">
        <f>IF(IFERROR(LOOKUP(מרקובחצי[[#This Row],[ClientID]],סוגחציקבוע[S32]),FALSE)=מרקובחצי[[#This Row],[ClientID]],1,"")</f>
        <v>1</v>
      </c>
      <c r="H537" t="str">
        <f>IF(IFERROR(LOOKUP(מרקובחצי[[#This Row],[ClientID]],סוגחציקבוע[S33]),FALSE)=מרקובחצי[[#This Row],[ClientID]],1,"")</f>
        <v/>
      </c>
      <c r="I537" t="str">
        <f>IF(IFERROR(LOOKUP(מרקובחצי[[#This Row],[ClientID]],סוגחציקבוע[S32&amp;33]),FALSE)=מרקובחצי[[#This Row],[ClientID]],1,"")</f>
        <v/>
      </c>
      <c r="J537" s="19">
        <f>IF(SUM(מרקובחצי[[#This Row],[11]:[13]])=1,מרקובחצי[[#This Row],[עד ועד]],IF(SUM(R536:T537)=1,IF(מרקובחצי[[#This Row],[עד ועד]]&lt;J536,מרקובחצי[[#This Row],[עד ועד]],J536),J536))</f>
        <v>27</v>
      </c>
      <c r="K537" s="19">
        <f>IF(SUM(מרקובחצי[[#This Row],[11]:[13]])=1,מרקובחצי[[#This Row],[עד ועד]],IF(SUM(R536:T537)=1,IF(מרקובחצי[[#This Row],[עד ועד]]&gt;K536,מרקובחצי[[#This Row],[עד ועד]],K536),K536))</f>
        <v>29</v>
      </c>
      <c r="L537" s="19">
        <f>IF(AND(SUM(מרקובחצי[[#This Row],[31]:[33]])=1,SUM(U536:W536)=0),מרקובחצי[[#This Row],[מקס]]-מרקובחצי[[#This Row],[מינ]],"")</f>
        <v>2</v>
      </c>
      <c r="M53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37" s="19" t="str">
        <f t="shared" si="8"/>
        <v>S21</v>
      </c>
      <c r="O537" s="19" t="str">
        <f>IF(מרקובחצי[[#This Row],[קבעה הפלגה?]]=1,"",IF(AND(מרקובחצי[[#This Row],[עד ועד]]&lt;29,OR(מרקובחצי[[#This Row],[CycleNumber]]=1,AND(U536=1,OR(מרקובחצי[[#This Row],[עד ועד]]&lt;J536,מרקובחצי[[#This Row],[עד ועד]]&gt;K536)),AND(V536=1,מרקובחצי[[#This Row],[עד ועד]]&lt;J536),W536=1)),1,""))</f>
        <v/>
      </c>
      <c r="P537" s="19" t="str">
        <f>IF(מרקובחצי[[#This Row],[קבעה הפלגה?]]=1,"",IF(AND(מרקובחצי[[#This Row],[עד ועד]]&gt;28,מרקובחצי[[#This Row],[עד ועד]]&lt;32,OR(מרקובחצי[[#This Row],[CycleNumber]]=1,AND(U536=1),AND(V536=1,OR(מרקובחצי[[#This Row],[עד ועד]]&lt;J536,מרקובחצי[[#This Row],[עד ועד]]&gt;K536)),W536=1)),1,""))</f>
        <v/>
      </c>
      <c r="Q537" s="19" t="str">
        <f>IF(מרקובחצי[[#This Row],[קבעה הפלגה?]]=1,"",IF(AND(מרקובחצי[[#This Row],[עד ועד]]&gt;31,OR(מרקובחצי[[#This Row],[CycleNumber]]=1,AND(U536=1),AND(V536=1,מרקובחצי[[#This Row],[עד ועד]]&gt;K536),AND(W536=1,OR(מרקובחצי[[#This Row],[עד ועד]]&gt;K536,מרקובחצי[[#This Row],[עד ועד]]&lt;J536)))),1,""))</f>
        <v/>
      </c>
      <c r="R537" s="19" t="str">
        <f>IF(מרקובחצי[[#This Row],[CycleNumber]]&gt;1,IF(AND(O536=1,מרקובחצי[[#This Row],[עד ועד]]&lt;29),1,""),"")</f>
        <v/>
      </c>
      <c r="S537" s="19" t="str">
        <f>IF(מרקובחצי[[#This Row],[CycleNumber]]&gt;1,IF(OR(AND(O536=1,מרקובחצי[[#This Row],[עד ועד]]&gt;28),AND(P536=1),AND(Q536=1,מרקובחצי[[#This Row],[עד ועד]]&lt;32)),1,""),"")</f>
        <v/>
      </c>
      <c r="T537" s="19" t="str">
        <f>IF(מרקובחצי[[#This Row],[CycleNumber]]&gt;1,IF(AND(Q536=1,מרקובחצי[[#This Row],[עד ועד]]&gt;31),1,""),"")</f>
        <v/>
      </c>
      <c r="U537" s="19" t="str">
        <f>IF(מרקובחצי[[#This Row],[CycleNumber]]&gt;1,IF(AND(R536=1,מרקובחצי[[#This Row],[עד ועד]]&lt;29),1,IF(AND(U536=1,NOT(OR(מרקובחצי[[#This Row],[עד ועד]]&lt;J536,מרקובחצי[[#This Row],[עד ועד]]&gt;K536))),1,"")),"")</f>
        <v/>
      </c>
      <c r="V537" s="19">
        <f>IF(מרקובחצי[[#This Row],[CycleNumber]]&gt;1,IF(AND(SUM(R536:T536)=1,מרקובחצי[[#This Row],[עד ועד]]&gt;28,מרקובחצי[[#This Row],[עד ועד]]&lt;32),1,IF(OR(S536=1,AND(R536=1,מרקובחצי[[#This Row],[עד ועד]]&gt;28),AND(T536=1,מרקובחצי[[#This Row],[עד ועד]]&lt;32)),1,IF(AND(V536=1,NOT(OR(מרקובחצי[[#This Row],[עד ועד]]&lt;J536,מרקובחצי[[#This Row],[עד ועד]]&gt;K536))),1,""))),"")</f>
        <v>1</v>
      </c>
      <c r="W537" s="19" t="str">
        <f>IF(מרקובחצי[[#This Row],[CycleNumber]]&gt;1,IF(AND(T536=1,מרקובחצי[[#This Row],[עד ועד]]&gt;31),1,IF(AND(W536=1,NOT(OR(מרקובחצי[[#This Row],[עד ועד]]&lt;J536,מרקובחצי[[#This Row],[עד ועד]]&gt;K536))),1,"")),"")</f>
        <v/>
      </c>
      <c r="X537" s="19" t="str">
        <f>IF(AND(מרקובחצי[[#This Row],[CycleNumber]]&lt;$B538,SUM(מרקובחצי[[#This Row],[11]],R538)=2),1,"")</f>
        <v/>
      </c>
      <c r="Y537" s="19" t="str">
        <f>IF(AND(מרקובחצי[[#This Row],[CycleNumber]]&lt;$B538,SUM(מרקובחצי[[#This Row],[11]],S538)=2),1,"")</f>
        <v/>
      </c>
      <c r="Z537" s="19" t="str">
        <f>IF(AND(מרקובחצי[[#This Row],[CycleNumber]]&lt;$B538,SUM(מרקובחצי[[#This Row],[13]],S538)=2),1,"")</f>
        <v/>
      </c>
      <c r="AA537" s="19" t="str">
        <f>IF(AND(מרקובחצי[[#This Row],[CycleNumber]]&lt;$B538,SUM(מרקובחצי[[#This Row],[13]],T538)=2),1,"")</f>
        <v/>
      </c>
      <c r="AB537" s="19" t="str">
        <f>IF(AND(מרקובחצי[[#This Row],[CycleNumber]]&lt;$B538,SUM(מרקובחצי[[#This Row],[21]],U538)=2),1,"")</f>
        <v/>
      </c>
      <c r="AC537" s="19" t="str">
        <f>IF(AND(מרקובחצי[[#This Row],[CycleNumber]]&lt;$B538,SUM(מרקובחצי[[#This Row],[21]],V538)=2),1,"")</f>
        <v/>
      </c>
      <c r="AD537" s="19" t="str">
        <f>IF(AND(מרקובחצי[[#This Row],[CycleNumber]]&lt;$B538,SUM(מרקובחצי[[#This Row],[23]],V538)=2),1,"")</f>
        <v/>
      </c>
      <c r="AE537" s="19" t="str">
        <f>IF(AND(מרקובחצי[[#This Row],[CycleNumber]]&lt;$B538,SUM(מרקובחצי[[#This Row],[23]],W538)=2),1,"")</f>
        <v/>
      </c>
      <c r="AF537" s="19" t="str">
        <f>IF(AND(מרקובחצי[[#This Row],[CycleNumber]]&lt;$B538,SUM(מרקובחצי[[#This Row],[31]],O538)=2),1,"")</f>
        <v/>
      </c>
      <c r="AG537" s="19" t="str">
        <f>IF(AND(מרקובחצי[[#This Row],[CycleNumber]]&lt;$B538,SUM(מרקובחצי[[#This Row],[31]],P538)=2),1,"")</f>
        <v/>
      </c>
      <c r="AH537" s="19" t="str">
        <f>IF(AND(מרקובחצי[[#This Row],[CycleNumber]]&lt;$B538,SUM(מרקובחצי[[#This Row],[31]],Q538)=2),1,"")</f>
        <v/>
      </c>
      <c r="AI537" s="19" t="str">
        <f>IF(AND(מרקובחצי[[#This Row],[CycleNumber]]&lt;$B538,SUM(U537:U538)=2),1,"")</f>
        <v/>
      </c>
      <c r="AJ537" s="19" t="str">
        <f>IF(AND(מרקובחצי[[#This Row],[CycleNumber]]&lt;$B538,SUM(מרקובחצי[[#This Row],[32]],O538)=2),1,"")</f>
        <v/>
      </c>
      <c r="AK537" s="19">
        <f>IF(AND(מרקובחצי[[#This Row],[CycleNumber]]&lt;$B538,SUM(מרקובחצי[[#This Row],[32]],P538)=2),1,"")</f>
        <v>1</v>
      </c>
      <c r="AL537" s="19" t="str">
        <f>IF(AND(מרקובחצי[[#This Row],[CycleNumber]]&lt;$B538,SUM(מרקובחצי[[#This Row],[32]],Q538)=2),1,"")</f>
        <v/>
      </c>
      <c r="AM537" s="19" t="str">
        <f>IF(AND(מרקובחצי[[#This Row],[CycleNumber]]&lt;$B538,SUM(V537:V538)=2),1,"")</f>
        <v/>
      </c>
      <c r="AN537" s="19" t="str">
        <f>IF(AND(מרקובחצי[[#This Row],[CycleNumber]]&lt;$B538,SUM(מרקובחצי[[#This Row],[33]],O538)=2),1,"")</f>
        <v/>
      </c>
      <c r="AO537" s="19" t="str">
        <f>IF(AND(מרקובחצי[[#This Row],[CycleNumber]]&lt;$B538,SUM(מרקובחצי[[#This Row],[33]],P538)=2),1,"")</f>
        <v/>
      </c>
      <c r="AP537" s="19" t="str">
        <f>IF(AND(מרקובחצי[[#This Row],[CycleNumber]]&lt;$B538,SUM(מרקובחצי[[#This Row],[33]],Q538)=2),1,"")</f>
        <v/>
      </c>
      <c r="AQ537" s="19" t="str">
        <f>IF(AND(מרקובחצי[[#This Row],[CycleNumber]]&lt;$B538,SUM(W537:W538)=2),1,"")</f>
        <v/>
      </c>
      <c r="AR537" s="19" t="str">
        <f>IF(AND(מרקובחצי[[#This Row],[CycleNumber]]&lt;$B538,SUM(מרקובחצי[[#This Row],[12]],S538)=2),1,"")</f>
        <v/>
      </c>
      <c r="AS537" s="19" t="str">
        <f>IF(AND(מרקובחצי[[#This Row],[CycleNumber]]&lt;$B538,SUM(מרקובחצי[[#This Row],[22]],V538)=2),1,"")</f>
        <v/>
      </c>
      <c r="AT537" s="21">
        <f>SUM(מרקובחצי[[#This Row],[11]:[33]])</f>
        <v>1</v>
      </c>
    </row>
    <row r="538" spans="1:46" ht="15.6" x14ac:dyDescent="0.25">
      <c r="A538" s="19" t="s">
        <v>55</v>
      </c>
      <c r="B538" s="19">
        <v>4</v>
      </c>
      <c r="C538">
        <v>29</v>
      </c>
      <c r="D538" s="19">
        <f>מרקובחצי[[#This Row],[LengthofCycle]]+1</f>
        <v>30</v>
      </c>
      <c r="E538" t="str">
        <f>IF(IFERROR(LOOKUP(מרקובחצי[[#This Row],[ClientID]],קביעויות[הפלגה]),FALSE)=מרקובחצי[[#This Row],[ClientID]],1,"")</f>
        <v/>
      </c>
      <c r="F538" t="str">
        <f>IF(IFERROR(LOOKUP(מרקובחצי[[#This Row],[ClientID]],סוגחציקבוע[S31]),FALSE)=מרקובחצי[[#This Row],[ClientID]],1,"")</f>
        <v/>
      </c>
      <c r="G538">
        <f>IF(IFERROR(LOOKUP(מרקובחצי[[#This Row],[ClientID]],סוגחציקבוע[S32]),FALSE)=מרקובחצי[[#This Row],[ClientID]],1,"")</f>
        <v>1</v>
      </c>
      <c r="H538" t="str">
        <f>IF(IFERROR(LOOKUP(מרקובחצי[[#This Row],[ClientID]],סוגחציקבוע[S33]),FALSE)=מרקובחצי[[#This Row],[ClientID]],1,"")</f>
        <v/>
      </c>
      <c r="I538" t="str">
        <f>IF(IFERROR(LOOKUP(מרקובחצי[[#This Row],[ClientID]],סוגחציקבוע[S32&amp;33]),FALSE)=מרקובחצי[[#This Row],[ClientID]],1,"")</f>
        <v/>
      </c>
      <c r="J538" s="19">
        <f>IF(SUM(מרקובחצי[[#This Row],[11]:[13]])=1,מרקובחצי[[#This Row],[עד ועד]],IF(SUM(R537:T538)=1,IF(מרקובחצי[[#This Row],[עד ועד]]&lt;J537,מרקובחצי[[#This Row],[עד ועד]],J537),J537))</f>
        <v>30</v>
      </c>
      <c r="K538" s="19">
        <f>IF(SUM(מרקובחצי[[#This Row],[11]:[13]])=1,מרקובחצי[[#This Row],[עד ועד]],IF(SUM(R537:T538)=1,IF(מרקובחצי[[#This Row],[עד ועד]]&gt;K537,מרקובחצי[[#This Row],[עד ועד]],K537),K537))</f>
        <v>30</v>
      </c>
      <c r="L538" s="19" t="str">
        <f>IF(AND(SUM(מרקובחצי[[#This Row],[31]:[33]])=1,SUM(U537:W537)=0),מרקובחצי[[#This Row],[מקס]]-מרקובחצי[[#This Row],[מינ]],"")</f>
        <v/>
      </c>
      <c r="M53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538" s="19" t="str">
        <f t="shared" si="8"/>
        <v>S32</v>
      </c>
      <c r="O538" s="19" t="str">
        <f>IF(מרקובחצי[[#This Row],[קבעה הפלגה?]]=1,"",IF(AND(מרקובחצי[[#This Row],[עד ועד]]&lt;29,OR(מרקובחצי[[#This Row],[CycleNumber]]=1,AND(U537=1,OR(מרקובחצי[[#This Row],[עד ועד]]&lt;J537,מרקובחצי[[#This Row],[עד ועד]]&gt;K537)),AND(V537=1,מרקובחצי[[#This Row],[עד ועד]]&lt;J537),W537=1)),1,""))</f>
        <v/>
      </c>
      <c r="P538" s="19">
        <f>IF(מרקובחצי[[#This Row],[קבעה הפלגה?]]=1,"",IF(AND(מרקובחצי[[#This Row],[עד ועד]]&gt;28,מרקובחצי[[#This Row],[עד ועד]]&lt;32,OR(מרקובחצי[[#This Row],[CycleNumber]]=1,AND(U537=1),AND(V537=1,OR(מרקובחצי[[#This Row],[עד ועד]]&lt;J537,מרקובחצי[[#This Row],[עד ועד]]&gt;K537)),W537=1)),1,""))</f>
        <v>1</v>
      </c>
      <c r="Q538" s="19" t="str">
        <f>IF(מרקובחצי[[#This Row],[קבעה הפלגה?]]=1,"",IF(AND(מרקובחצי[[#This Row],[עד ועד]]&gt;31,OR(מרקובחצי[[#This Row],[CycleNumber]]=1,AND(U537=1),AND(V537=1,מרקובחצי[[#This Row],[עד ועד]]&gt;K537),AND(W537=1,OR(מרקובחצי[[#This Row],[עד ועד]]&gt;K537,מרקובחצי[[#This Row],[עד ועד]]&lt;J537)))),1,""))</f>
        <v/>
      </c>
      <c r="R538" s="19" t="str">
        <f>IF(מרקובחצי[[#This Row],[CycleNumber]]&gt;1,IF(AND(O537=1,מרקובחצי[[#This Row],[עד ועד]]&lt;29),1,""),"")</f>
        <v/>
      </c>
      <c r="S538" s="19" t="str">
        <f>IF(מרקובחצי[[#This Row],[CycleNumber]]&gt;1,IF(OR(AND(O537=1,מרקובחצי[[#This Row],[עד ועד]]&gt;28),AND(P537=1),AND(Q537=1,מרקובחצי[[#This Row],[עד ועד]]&lt;32)),1,""),"")</f>
        <v/>
      </c>
      <c r="T538" s="19" t="str">
        <f>IF(מרקובחצי[[#This Row],[CycleNumber]]&gt;1,IF(AND(Q537=1,מרקובחצי[[#This Row],[עד ועד]]&gt;31),1,""),"")</f>
        <v/>
      </c>
      <c r="U538" s="19" t="str">
        <f>IF(מרקובחצי[[#This Row],[CycleNumber]]&gt;1,IF(AND(R537=1,מרקובחצי[[#This Row],[עד ועד]]&lt;29),1,IF(AND(U537=1,NOT(OR(מרקובחצי[[#This Row],[עד ועד]]&lt;J537,מרקובחצי[[#This Row],[עד ועד]]&gt;K537))),1,"")),"")</f>
        <v/>
      </c>
      <c r="V538" s="19" t="str">
        <f>IF(מרקובחצי[[#This Row],[CycleNumber]]&gt;1,IF(AND(SUM(R537:T537)=1,מרקובחצי[[#This Row],[עד ועד]]&gt;28,מרקובחצי[[#This Row],[עד ועד]]&lt;32),1,IF(OR(S537=1,AND(R537=1,מרקובחצי[[#This Row],[עד ועד]]&gt;28),AND(T537=1,מרקובחצי[[#This Row],[עד ועד]]&lt;32)),1,IF(AND(V537=1,NOT(OR(מרקובחצי[[#This Row],[עד ועד]]&lt;J537,מרקובחצי[[#This Row],[עד ועד]]&gt;K537))),1,""))),"")</f>
        <v/>
      </c>
      <c r="W538" s="19" t="str">
        <f>IF(מרקובחצי[[#This Row],[CycleNumber]]&gt;1,IF(AND(T537=1,מרקובחצי[[#This Row],[עד ועד]]&gt;31),1,IF(AND(W537=1,NOT(OR(מרקובחצי[[#This Row],[עד ועד]]&lt;J537,מרקובחצי[[#This Row],[עד ועד]]&gt;K537))),1,"")),"")</f>
        <v/>
      </c>
      <c r="X538" s="19" t="str">
        <f>IF(AND(מרקובחצי[[#This Row],[CycleNumber]]&lt;$B539,SUM(מרקובחצי[[#This Row],[11]],R539)=2),1,"")</f>
        <v/>
      </c>
      <c r="Y538" s="19" t="str">
        <f>IF(AND(מרקובחצי[[#This Row],[CycleNumber]]&lt;$B539,SUM(מרקובחצי[[#This Row],[11]],S539)=2),1,"")</f>
        <v/>
      </c>
      <c r="Z538" s="19" t="str">
        <f>IF(AND(מרקובחצי[[#This Row],[CycleNumber]]&lt;$B539,SUM(מרקובחצי[[#This Row],[13]],S539)=2),1,"")</f>
        <v/>
      </c>
      <c r="AA538" s="19" t="str">
        <f>IF(AND(מרקובחצי[[#This Row],[CycleNumber]]&lt;$B539,SUM(מרקובחצי[[#This Row],[13]],T539)=2),1,"")</f>
        <v/>
      </c>
      <c r="AB538" s="19" t="str">
        <f>IF(AND(מרקובחצי[[#This Row],[CycleNumber]]&lt;$B539,SUM(מרקובחצי[[#This Row],[21]],U539)=2),1,"")</f>
        <v/>
      </c>
      <c r="AC538" s="19" t="str">
        <f>IF(AND(מרקובחצי[[#This Row],[CycleNumber]]&lt;$B539,SUM(מרקובחצי[[#This Row],[21]],V539)=2),1,"")</f>
        <v/>
      </c>
      <c r="AD538" s="19" t="str">
        <f>IF(AND(מרקובחצי[[#This Row],[CycleNumber]]&lt;$B539,SUM(מרקובחצי[[#This Row],[23]],V539)=2),1,"")</f>
        <v/>
      </c>
      <c r="AE538" s="19" t="str">
        <f>IF(AND(מרקובחצי[[#This Row],[CycleNumber]]&lt;$B539,SUM(מרקובחצי[[#This Row],[23]],W539)=2),1,"")</f>
        <v/>
      </c>
      <c r="AF538" s="19" t="str">
        <f>IF(AND(מרקובחצי[[#This Row],[CycleNumber]]&lt;$B539,SUM(מרקובחצי[[#This Row],[31]],O539)=2),1,"")</f>
        <v/>
      </c>
      <c r="AG538" s="19" t="str">
        <f>IF(AND(מרקובחצי[[#This Row],[CycleNumber]]&lt;$B539,SUM(מרקובחצי[[#This Row],[31]],P539)=2),1,"")</f>
        <v/>
      </c>
      <c r="AH538" s="19" t="str">
        <f>IF(AND(מרקובחצי[[#This Row],[CycleNumber]]&lt;$B539,SUM(מרקובחצי[[#This Row],[31]],Q539)=2),1,"")</f>
        <v/>
      </c>
      <c r="AI538" s="19" t="str">
        <f>IF(AND(מרקובחצי[[#This Row],[CycleNumber]]&lt;$B539,SUM(U538:U539)=2),1,"")</f>
        <v/>
      </c>
      <c r="AJ538" s="19" t="str">
        <f>IF(AND(מרקובחצי[[#This Row],[CycleNumber]]&lt;$B539,SUM(מרקובחצי[[#This Row],[32]],O539)=2),1,"")</f>
        <v/>
      </c>
      <c r="AK538" s="19" t="str">
        <f>IF(AND(מרקובחצי[[#This Row],[CycleNumber]]&lt;$B539,SUM(מרקובחצי[[#This Row],[32]],P539)=2),1,"")</f>
        <v/>
      </c>
      <c r="AL538" s="19" t="str">
        <f>IF(AND(מרקובחצי[[#This Row],[CycleNumber]]&lt;$B539,SUM(מרקובחצי[[#This Row],[32]],Q539)=2),1,"")</f>
        <v/>
      </c>
      <c r="AM538" s="19" t="str">
        <f>IF(AND(מרקובחצי[[#This Row],[CycleNumber]]&lt;$B539,SUM(V538:V539)=2),1,"")</f>
        <v/>
      </c>
      <c r="AN538" s="19" t="str">
        <f>IF(AND(מרקובחצי[[#This Row],[CycleNumber]]&lt;$B539,SUM(מרקובחצי[[#This Row],[33]],O539)=2),1,"")</f>
        <v/>
      </c>
      <c r="AO538" s="19" t="str">
        <f>IF(AND(מרקובחצי[[#This Row],[CycleNumber]]&lt;$B539,SUM(מרקובחצי[[#This Row],[33]],P539)=2),1,"")</f>
        <v/>
      </c>
      <c r="AP538" s="19" t="str">
        <f>IF(AND(מרקובחצי[[#This Row],[CycleNumber]]&lt;$B539,SUM(מרקובחצי[[#This Row],[33]],Q539)=2),1,"")</f>
        <v/>
      </c>
      <c r="AQ538" s="19" t="str">
        <f>IF(AND(מרקובחצי[[#This Row],[CycleNumber]]&lt;$B539,SUM(W538:W539)=2),1,"")</f>
        <v/>
      </c>
      <c r="AR538" s="19">
        <f>IF(AND(מרקובחצי[[#This Row],[CycleNumber]]&lt;$B539,SUM(מרקובחצי[[#This Row],[12]],S539)=2),1,"")</f>
        <v>1</v>
      </c>
      <c r="AS538" s="19" t="str">
        <f>IF(AND(מרקובחצי[[#This Row],[CycleNumber]]&lt;$B539,SUM(מרקובחצי[[#This Row],[22]],V539)=2),1,"")</f>
        <v/>
      </c>
      <c r="AT538" s="21">
        <f>SUM(מרקובחצי[[#This Row],[11]:[33]])</f>
        <v>1</v>
      </c>
    </row>
    <row r="539" spans="1:46" ht="15.6" x14ac:dyDescent="0.25">
      <c r="A539" s="19" t="s">
        <v>55</v>
      </c>
      <c r="B539" s="19">
        <v>5</v>
      </c>
      <c r="C539">
        <v>24</v>
      </c>
      <c r="D539" s="19">
        <f>מרקובחצי[[#This Row],[LengthofCycle]]+1</f>
        <v>25</v>
      </c>
      <c r="E539" t="str">
        <f>IF(IFERROR(LOOKUP(מרקובחצי[[#This Row],[ClientID]],קביעויות[הפלגה]),FALSE)=מרקובחצי[[#This Row],[ClientID]],1,"")</f>
        <v/>
      </c>
      <c r="F539" t="str">
        <f>IF(IFERROR(LOOKUP(מרקובחצי[[#This Row],[ClientID]],סוגחציקבוע[S31]),FALSE)=מרקובחצי[[#This Row],[ClientID]],1,"")</f>
        <v/>
      </c>
      <c r="G539">
        <f>IF(IFERROR(LOOKUP(מרקובחצי[[#This Row],[ClientID]],סוגחציקבוע[S32]),FALSE)=מרקובחצי[[#This Row],[ClientID]],1,"")</f>
        <v>1</v>
      </c>
      <c r="H539" t="str">
        <f>IF(IFERROR(LOOKUP(מרקובחצי[[#This Row],[ClientID]],סוגחציקבוע[S33]),FALSE)=מרקובחצי[[#This Row],[ClientID]],1,"")</f>
        <v/>
      </c>
      <c r="I539" t="str">
        <f>IF(IFERROR(LOOKUP(מרקובחצי[[#This Row],[ClientID]],סוגחציקבוע[S32&amp;33]),FALSE)=מרקובחצי[[#This Row],[ClientID]],1,"")</f>
        <v/>
      </c>
      <c r="J539" s="19">
        <f>IF(SUM(מרקובחצי[[#This Row],[11]:[13]])=1,מרקובחצי[[#This Row],[עד ועד]],IF(SUM(R538:T539)=1,IF(מרקובחצי[[#This Row],[עד ועד]]&lt;J538,מרקובחצי[[#This Row],[עד ועד]],J538),J538))</f>
        <v>25</v>
      </c>
      <c r="K539" s="19">
        <f>IF(SUM(מרקובחצי[[#This Row],[11]:[13]])=1,מרקובחצי[[#This Row],[עד ועד]],IF(SUM(R538:T539)=1,IF(מרקובחצי[[#This Row],[עד ועד]]&gt;K538,מרקובחצי[[#This Row],[עד ועד]],K538),K538))</f>
        <v>30</v>
      </c>
      <c r="L539" s="19" t="str">
        <f>IF(AND(SUM(מרקובחצי[[#This Row],[31]:[33]])=1,SUM(U538:W538)=0),מרקובחצי[[#This Row],[מקס]]-מרקובחצי[[#This Row],[מינ]],"")</f>
        <v/>
      </c>
      <c r="M53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539" s="19" t="str">
        <f t="shared" si="8"/>
        <v>S12</v>
      </c>
      <c r="O539" s="19" t="str">
        <f>IF(מרקובחצי[[#This Row],[קבעה הפלגה?]]=1,"",IF(AND(מרקובחצי[[#This Row],[עד ועד]]&lt;29,OR(מרקובחצי[[#This Row],[CycleNumber]]=1,AND(U538=1,OR(מרקובחצי[[#This Row],[עד ועד]]&lt;J538,מרקובחצי[[#This Row],[עד ועד]]&gt;K538)),AND(V538=1,מרקובחצי[[#This Row],[עד ועד]]&lt;J538),W538=1)),1,""))</f>
        <v/>
      </c>
      <c r="P539" s="19" t="str">
        <f>IF(מרקובחצי[[#This Row],[קבעה הפלגה?]]=1,"",IF(AND(מרקובחצי[[#This Row],[עד ועד]]&gt;28,מרקובחצי[[#This Row],[עד ועד]]&lt;32,OR(מרקובחצי[[#This Row],[CycleNumber]]=1,AND(U538=1),AND(V538=1,OR(מרקובחצי[[#This Row],[עד ועד]]&lt;J538,מרקובחצי[[#This Row],[עד ועד]]&gt;K538)),W538=1)),1,""))</f>
        <v/>
      </c>
      <c r="Q539" s="19" t="str">
        <f>IF(מרקובחצי[[#This Row],[קבעה הפלגה?]]=1,"",IF(AND(מרקובחצי[[#This Row],[עד ועד]]&gt;31,OR(מרקובחצי[[#This Row],[CycleNumber]]=1,AND(U538=1),AND(V538=1,מרקובחצי[[#This Row],[עד ועד]]&gt;K538),AND(W538=1,OR(מרקובחצי[[#This Row],[עד ועד]]&gt;K538,מרקובחצי[[#This Row],[עד ועד]]&lt;J538)))),1,""))</f>
        <v/>
      </c>
      <c r="R539" s="19" t="str">
        <f>IF(מרקובחצי[[#This Row],[CycleNumber]]&gt;1,IF(AND(O538=1,מרקובחצי[[#This Row],[עד ועד]]&lt;29),1,""),"")</f>
        <v/>
      </c>
      <c r="S539" s="19">
        <f>IF(מרקובחצי[[#This Row],[CycleNumber]]&gt;1,IF(OR(AND(O538=1,מרקובחצי[[#This Row],[עד ועד]]&gt;28),AND(P538=1),AND(Q538=1,מרקובחצי[[#This Row],[עד ועד]]&lt;32)),1,""),"")</f>
        <v>1</v>
      </c>
      <c r="T539" s="19" t="str">
        <f>IF(מרקובחצי[[#This Row],[CycleNumber]]&gt;1,IF(AND(Q538=1,מרקובחצי[[#This Row],[עד ועד]]&gt;31),1,""),"")</f>
        <v/>
      </c>
      <c r="U539" s="19" t="str">
        <f>IF(מרקובחצי[[#This Row],[CycleNumber]]&gt;1,IF(AND(R538=1,מרקובחצי[[#This Row],[עד ועד]]&lt;29),1,IF(AND(U538=1,NOT(OR(מרקובחצי[[#This Row],[עד ועד]]&lt;J538,מרקובחצי[[#This Row],[עד ועד]]&gt;K538))),1,"")),"")</f>
        <v/>
      </c>
      <c r="V539" s="19" t="str">
        <f>IF(מרקובחצי[[#This Row],[CycleNumber]]&gt;1,IF(AND(SUM(R538:T538)=1,מרקובחצי[[#This Row],[עד ועד]]&gt;28,מרקובחצי[[#This Row],[עד ועד]]&lt;32),1,IF(OR(S538=1,AND(R538=1,מרקובחצי[[#This Row],[עד ועד]]&gt;28),AND(T538=1,מרקובחצי[[#This Row],[עד ועד]]&lt;32)),1,IF(AND(V538=1,NOT(OR(מרקובחצי[[#This Row],[עד ועד]]&lt;J538,מרקובחצי[[#This Row],[עד ועד]]&gt;K538))),1,""))),"")</f>
        <v/>
      </c>
      <c r="W539" s="19" t="str">
        <f>IF(מרקובחצי[[#This Row],[CycleNumber]]&gt;1,IF(AND(T538=1,מרקובחצי[[#This Row],[עד ועד]]&gt;31),1,IF(AND(W538=1,NOT(OR(מרקובחצי[[#This Row],[עד ועד]]&lt;J538,מרקובחצי[[#This Row],[עד ועד]]&gt;K538))),1,"")),"")</f>
        <v/>
      </c>
      <c r="X539" s="19" t="str">
        <f>IF(AND(מרקובחצי[[#This Row],[CycleNumber]]&lt;$B540,SUM(מרקובחצי[[#This Row],[11]],R540)=2),1,"")</f>
        <v/>
      </c>
      <c r="Y539" s="19" t="str">
        <f>IF(AND(מרקובחצי[[#This Row],[CycleNumber]]&lt;$B540,SUM(מרקובחצי[[#This Row],[11]],S540)=2),1,"")</f>
        <v/>
      </c>
      <c r="Z539" s="19" t="str">
        <f>IF(AND(מרקובחצי[[#This Row],[CycleNumber]]&lt;$B540,SUM(מרקובחצי[[#This Row],[13]],S540)=2),1,"")</f>
        <v/>
      </c>
      <c r="AA539" s="19" t="str">
        <f>IF(AND(מרקובחצי[[#This Row],[CycleNumber]]&lt;$B540,SUM(מרקובחצי[[#This Row],[13]],T540)=2),1,"")</f>
        <v/>
      </c>
      <c r="AB539" s="19" t="str">
        <f>IF(AND(מרקובחצי[[#This Row],[CycleNumber]]&lt;$B540,SUM(מרקובחצי[[#This Row],[21]],U540)=2),1,"")</f>
        <v/>
      </c>
      <c r="AC539" s="19" t="str">
        <f>IF(AND(מרקובחצי[[#This Row],[CycleNumber]]&lt;$B540,SUM(מרקובחצי[[#This Row],[21]],V540)=2),1,"")</f>
        <v/>
      </c>
      <c r="AD539" s="19" t="str">
        <f>IF(AND(מרקובחצי[[#This Row],[CycleNumber]]&lt;$B540,SUM(מרקובחצי[[#This Row],[23]],V540)=2),1,"")</f>
        <v/>
      </c>
      <c r="AE539" s="19" t="str">
        <f>IF(AND(מרקובחצי[[#This Row],[CycleNumber]]&lt;$B540,SUM(מרקובחצי[[#This Row],[23]],W540)=2),1,"")</f>
        <v/>
      </c>
      <c r="AF539" s="19" t="str">
        <f>IF(AND(מרקובחצי[[#This Row],[CycleNumber]]&lt;$B540,SUM(מרקובחצי[[#This Row],[31]],O540)=2),1,"")</f>
        <v/>
      </c>
      <c r="AG539" s="19" t="str">
        <f>IF(AND(מרקובחצי[[#This Row],[CycleNumber]]&lt;$B540,SUM(מרקובחצי[[#This Row],[31]],P540)=2),1,"")</f>
        <v/>
      </c>
      <c r="AH539" s="19" t="str">
        <f>IF(AND(מרקובחצי[[#This Row],[CycleNumber]]&lt;$B540,SUM(מרקובחצי[[#This Row],[31]],Q540)=2),1,"")</f>
        <v/>
      </c>
      <c r="AI539" s="19" t="str">
        <f>IF(AND(מרקובחצי[[#This Row],[CycleNumber]]&lt;$B540,SUM(U539:U540)=2),1,"")</f>
        <v/>
      </c>
      <c r="AJ539" s="19" t="str">
        <f>IF(AND(מרקובחצי[[#This Row],[CycleNumber]]&lt;$B540,SUM(מרקובחצי[[#This Row],[32]],O540)=2),1,"")</f>
        <v/>
      </c>
      <c r="AK539" s="19" t="str">
        <f>IF(AND(מרקובחצי[[#This Row],[CycleNumber]]&lt;$B540,SUM(מרקובחצי[[#This Row],[32]],P540)=2),1,"")</f>
        <v/>
      </c>
      <c r="AL539" s="19" t="str">
        <f>IF(AND(מרקובחצי[[#This Row],[CycleNumber]]&lt;$B540,SUM(מרקובחצי[[#This Row],[32]],Q540)=2),1,"")</f>
        <v/>
      </c>
      <c r="AM539" s="19" t="str">
        <f>IF(AND(מרקובחצי[[#This Row],[CycleNumber]]&lt;$B540,SUM(V539:V540)=2),1,"")</f>
        <v/>
      </c>
      <c r="AN539" s="19" t="str">
        <f>IF(AND(מרקובחצי[[#This Row],[CycleNumber]]&lt;$B540,SUM(מרקובחצי[[#This Row],[33]],O540)=2),1,"")</f>
        <v/>
      </c>
      <c r="AO539" s="19" t="str">
        <f>IF(AND(מרקובחצי[[#This Row],[CycleNumber]]&lt;$B540,SUM(מרקובחצי[[#This Row],[33]],P540)=2),1,"")</f>
        <v/>
      </c>
      <c r="AP539" s="19" t="str">
        <f>IF(AND(מרקובחצי[[#This Row],[CycleNumber]]&lt;$B540,SUM(מרקובחצי[[#This Row],[33]],Q540)=2),1,"")</f>
        <v/>
      </c>
      <c r="AQ539" s="19" t="str">
        <f>IF(AND(מרקובחצי[[#This Row],[CycleNumber]]&lt;$B540,SUM(W539:W540)=2),1,"")</f>
        <v/>
      </c>
      <c r="AR539" s="19" t="str">
        <f>IF(AND(מרקובחצי[[#This Row],[CycleNumber]]&lt;$B540,SUM(מרקובחצי[[#This Row],[12]],S540)=2),1,"")</f>
        <v/>
      </c>
      <c r="AS539" s="19">
        <f>IF(AND(מרקובחצי[[#This Row],[CycleNumber]]&lt;$B540,SUM(מרקובחצי[[#This Row],[22]],V540)=2),1,"")</f>
        <v>1</v>
      </c>
      <c r="AT539" s="21">
        <f>SUM(מרקובחצי[[#This Row],[11]:[33]])</f>
        <v>1</v>
      </c>
    </row>
    <row r="540" spans="1:46" ht="15.6" x14ac:dyDescent="0.25">
      <c r="A540" s="19" t="s">
        <v>55</v>
      </c>
      <c r="B540" s="19">
        <v>6</v>
      </c>
      <c r="C540">
        <v>26</v>
      </c>
      <c r="D540" s="19">
        <f>מרקובחצי[[#This Row],[LengthofCycle]]+1</f>
        <v>27</v>
      </c>
      <c r="E540" t="str">
        <f>IF(IFERROR(LOOKUP(מרקובחצי[[#This Row],[ClientID]],קביעויות[הפלגה]),FALSE)=מרקובחצי[[#This Row],[ClientID]],1,"")</f>
        <v/>
      </c>
      <c r="F540" t="str">
        <f>IF(IFERROR(LOOKUP(מרקובחצי[[#This Row],[ClientID]],סוגחציקבוע[S31]),FALSE)=מרקובחצי[[#This Row],[ClientID]],1,"")</f>
        <v/>
      </c>
      <c r="G540">
        <f>IF(IFERROR(LOOKUP(מרקובחצי[[#This Row],[ClientID]],סוגחציקבוע[S32]),FALSE)=מרקובחצי[[#This Row],[ClientID]],1,"")</f>
        <v>1</v>
      </c>
      <c r="H540" t="str">
        <f>IF(IFERROR(LOOKUP(מרקובחצי[[#This Row],[ClientID]],סוגחציקבוע[S33]),FALSE)=מרקובחצי[[#This Row],[ClientID]],1,"")</f>
        <v/>
      </c>
      <c r="I540" t="str">
        <f>IF(IFERROR(LOOKUP(מרקובחצי[[#This Row],[ClientID]],סוגחציקבוע[S32&amp;33]),FALSE)=מרקובחצי[[#This Row],[ClientID]],1,"")</f>
        <v/>
      </c>
      <c r="J540" s="19">
        <f>IF(SUM(מרקובחצי[[#This Row],[11]:[13]])=1,מרקובחצי[[#This Row],[עד ועד]],IF(SUM(R539:T540)=1,IF(מרקובחצי[[#This Row],[עד ועד]]&lt;J539,מרקובחצי[[#This Row],[עד ועד]],J539),J539))</f>
        <v>25</v>
      </c>
      <c r="K540" s="19">
        <f>IF(SUM(מרקובחצי[[#This Row],[11]:[13]])=1,מרקובחצי[[#This Row],[עד ועד]],IF(SUM(R539:T540)=1,IF(מרקובחצי[[#This Row],[עד ועד]]&gt;K539,מרקובחצי[[#This Row],[עד ועד]],K539),K539))</f>
        <v>30</v>
      </c>
      <c r="L540" s="19">
        <f>IF(AND(SUM(מרקובחצי[[#This Row],[31]:[33]])=1,SUM(U539:W539)=0),מרקובחצי[[#This Row],[מקס]]-מרקובחצי[[#This Row],[מינ]],"")</f>
        <v>5</v>
      </c>
      <c r="M54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40" s="19" t="str">
        <f t="shared" si="8"/>
        <v>S22</v>
      </c>
      <c r="O540" s="19" t="str">
        <f>IF(מרקובחצי[[#This Row],[קבעה הפלגה?]]=1,"",IF(AND(מרקובחצי[[#This Row],[עד ועד]]&lt;29,OR(מרקובחצי[[#This Row],[CycleNumber]]=1,AND(U539=1,OR(מרקובחצי[[#This Row],[עד ועד]]&lt;J539,מרקובחצי[[#This Row],[עד ועד]]&gt;K539)),AND(V539=1,מרקובחצי[[#This Row],[עד ועד]]&lt;J539),W539=1)),1,""))</f>
        <v/>
      </c>
      <c r="P540" s="19" t="str">
        <f>IF(מרקובחצי[[#This Row],[קבעה הפלגה?]]=1,"",IF(AND(מרקובחצי[[#This Row],[עד ועד]]&gt;28,מרקובחצי[[#This Row],[עד ועד]]&lt;32,OR(מרקובחצי[[#This Row],[CycleNumber]]=1,AND(U539=1),AND(V539=1,OR(מרקובחצי[[#This Row],[עד ועד]]&lt;J539,מרקובחצי[[#This Row],[עד ועד]]&gt;K539)),W539=1)),1,""))</f>
        <v/>
      </c>
      <c r="Q540" s="19" t="str">
        <f>IF(מרקובחצי[[#This Row],[קבעה הפלגה?]]=1,"",IF(AND(מרקובחצי[[#This Row],[עד ועד]]&gt;31,OR(מרקובחצי[[#This Row],[CycleNumber]]=1,AND(U539=1),AND(V539=1,מרקובחצי[[#This Row],[עד ועד]]&gt;K539),AND(W539=1,OR(מרקובחצי[[#This Row],[עד ועד]]&gt;K539,מרקובחצי[[#This Row],[עד ועד]]&lt;J539)))),1,""))</f>
        <v/>
      </c>
      <c r="R540" s="19" t="str">
        <f>IF(מרקובחצי[[#This Row],[CycleNumber]]&gt;1,IF(AND(O539=1,מרקובחצי[[#This Row],[עד ועד]]&lt;29),1,""),"")</f>
        <v/>
      </c>
      <c r="S540" s="19" t="str">
        <f>IF(מרקובחצי[[#This Row],[CycleNumber]]&gt;1,IF(OR(AND(O539=1,מרקובחצי[[#This Row],[עד ועד]]&gt;28),AND(P539=1),AND(Q539=1,מרקובחצי[[#This Row],[עד ועד]]&lt;32)),1,""),"")</f>
        <v/>
      </c>
      <c r="T540" s="19" t="str">
        <f>IF(מרקובחצי[[#This Row],[CycleNumber]]&gt;1,IF(AND(Q539=1,מרקובחצי[[#This Row],[עד ועד]]&gt;31),1,""),"")</f>
        <v/>
      </c>
      <c r="U540" s="19" t="str">
        <f>IF(מרקובחצי[[#This Row],[CycleNumber]]&gt;1,IF(AND(R539=1,מרקובחצי[[#This Row],[עד ועד]]&lt;29),1,IF(AND(U539=1,NOT(OR(מרקובחצי[[#This Row],[עד ועד]]&lt;J539,מרקובחצי[[#This Row],[עד ועד]]&gt;K539))),1,"")),"")</f>
        <v/>
      </c>
      <c r="V540" s="19">
        <f>IF(מרקובחצי[[#This Row],[CycleNumber]]&gt;1,IF(AND(SUM(R539:T539)=1,מרקובחצי[[#This Row],[עד ועד]]&gt;28,מרקובחצי[[#This Row],[עד ועד]]&lt;32),1,IF(OR(S539=1,AND(R539=1,מרקובחצי[[#This Row],[עד ועד]]&gt;28),AND(T539=1,מרקובחצי[[#This Row],[עד ועד]]&lt;32)),1,IF(AND(V539=1,NOT(OR(מרקובחצי[[#This Row],[עד ועד]]&lt;J539,מרקובחצי[[#This Row],[עד ועד]]&gt;K539))),1,""))),"")</f>
        <v>1</v>
      </c>
      <c r="W540" s="19" t="str">
        <f>IF(מרקובחצי[[#This Row],[CycleNumber]]&gt;1,IF(AND(T539=1,מרקובחצי[[#This Row],[עד ועד]]&gt;31),1,IF(AND(W539=1,NOT(OR(מרקובחצי[[#This Row],[עד ועד]]&lt;J539,מרקובחצי[[#This Row],[עד ועד]]&gt;K539))),1,"")),"")</f>
        <v/>
      </c>
      <c r="X540" s="19" t="str">
        <f>IF(AND(מרקובחצי[[#This Row],[CycleNumber]]&lt;$B541,SUM(מרקובחצי[[#This Row],[11]],R541)=2),1,"")</f>
        <v/>
      </c>
      <c r="Y540" s="19" t="str">
        <f>IF(AND(מרקובחצי[[#This Row],[CycleNumber]]&lt;$B541,SUM(מרקובחצי[[#This Row],[11]],S541)=2),1,"")</f>
        <v/>
      </c>
      <c r="Z540" s="19" t="str">
        <f>IF(AND(מרקובחצי[[#This Row],[CycleNumber]]&lt;$B541,SUM(מרקובחצי[[#This Row],[13]],S541)=2),1,"")</f>
        <v/>
      </c>
      <c r="AA540" s="19" t="str">
        <f>IF(AND(מרקובחצי[[#This Row],[CycleNumber]]&lt;$B541,SUM(מרקובחצי[[#This Row],[13]],T541)=2),1,"")</f>
        <v/>
      </c>
      <c r="AB540" s="19" t="str">
        <f>IF(AND(מרקובחצי[[#This Row],[CycleNumber]]&lt;$B541,SUM(מרקובחצי[[#This Row],[21]],U541)=2),1,"")</f>
        <v/>
      </c>
      <c r="AC540" s="19" t="str">
        <f>IF(AND(מרקובחצי[[#This Row],[CycleNumber]]&lt;$B541,SUM(מרקובחצי[[#This Row],[21]],V541)=2),1,"")</f>
        <v/>
      </c>
      <c r="AD540" s="19" t="str">
        <f>IF(AND(מרקובחצי[[#This Row],[CycleNumber]]&lt;$B541,SUM(מרקובחצי[[#This Row],[23]],V541)=2),1,"")</f>
        <v/>
      </c>
      <c r="AE540" s="19" t="str">
        <f>IF(AND(מרקובחצי[[#This Row],[CycleNumber]]&lt;$B541,SUM(מרקובחצי[[#This Row],[23]],W541)=2),1,"")</f>
        <v/>
      </c>
      <c r="AF540" s="19" t="str">
        <f>IF(AND(מרקובחצי[[#This Row],[CycleNumber]]&lt;$B541,SUM(מרקובחצי[[#This Row],[31]],O541)=2),1,"")</f>
        <v/>
      </c>
      <c r="AG540" s="19" t="str">
        <f>IF(AND(מרקובחצי[[#This Row],[CycleNumber]]&lt;$B541,SUM(מרקובחצי[[#This Row],[31]],P541)=2),1,"")</f>
        <v/>
      </c>
      <c r="AH540" s="19" t="str">
        <f>IF(AND(מרקובחצי[[#This Row],[CycleNumber]]&lt;$B541,SUM(מרקובחצי[[#This Row],[31]],Q541)=2),1,"")</f>
        <v/>
      </c>
      <c r="AI540" s="19" t="str">
        <f>IF(AND(מרקובחצי[[#This Row],[CycleNumber]]&lt;$B541,SUM(U540:U541)=2),1,"")</f>
        <v/>
      </c>
      <c r="AJ540" s="19" t="str">
        <f>IF(AND(מרקובחצי[[#This Row],[CycleNumber]]&lt;$B541,SUM(מרקובחצי[[#This Row],[32]],O541)=2),1,"")</f>
        <v/>
      </c>
      <c r="AK540" s="19" t="str">
        <f>IF(AND(מרקובחצי[[#This Row],[CycleNumber]]&lt;$B541,SUM(מרקובחצי[[#This Row],[32]],P541)=2),1,"")</f>
        <v/>
      </c>
      <c r="AL540" s="19">
        <f>IF(AND(מרקובחצי[[#This Row],[CycleNumber]]&lt;$B541,SUM(מרקובחצי[[#This Row],[32]],Q541)=2),1,"")</f>
        <v>1</v>
      </c>
      <c r="AM540" s="19" t="str">
        <f>IF(AND(מרקובחצי[[#This Row],[CycleNumber]]&lt;$B541,SUM(V540:V541)=2),1,"")</f>
        <v/>
      </c>
      <c r="AN540" s="19" t="str">
        <f>IF(AND(מרקובחצי[[#This Row],[CycleNumber]]&lt;$B541,SUM(מרקובחצי[[#This Row],[33]],O541)=2),1,"")</f>
        <v/>
      </c>
      <c r="AO540" s="19" t="str">
        <f>IF(AND(מרקובחצי[[#This Row],[CycleNumber]]&lt;$B541,SUM(מרקובחצי[[#This Row],[33]],P541)=2),1,"")</f>
        <v/>
      </c>
      <c r="AP540" s="19" t="str">
        <f>IF(AND(מרקובחצי[[#This Row],[CycleNumber]]&lt;$B541,SUM(מרקובחצי[[#This Row],[33]],Q541)=2),1,"")</f>
        <v/>
      </c>
      <c r="AQ540" s="19" t="str">
        <f>IF(AND(מרקובחצי[[#This Row],[CycleNumber]]&lt;$B541,SUM(W540:W541)=2),1,"")</f>
        <v/>
      </c>
      <c r="AR540" s="19" t="str">
        <f>IF(AND(מרקובחצי[[#This Row],[CycleNumber]]&lt;$B541,SUM(מרקובחצי[[#This Row],[12]],S541)=2),1,"")</f>
        <v/>
      </c>
      <c r="AS540" s="19" t="str">
        <f>IF(AND(מרקובחצי[[#This Row],[CycleNumber]]&lt;$B541,SUM(מרקובחצי[[#This Row],[22]],V541)=2),1,"")</f>
        <v/>
      </c>
      <c r="AT540" s="21">
        <f>SUM(מרקובחצי[[#This Row],[11]:[33]])</f>
        <v>1</v>
      </c>
    </row>
    <row r="541" spans="1:46" ht="15.6" x14ac:dyDescent="0.25">
      <c r="A541" s="19" t="s">
        <v>55</v>
      </c>
      <c r="B541" s="19">
        <v>7</v>
      </c>
      <c r="C541">
        <v>31</v>
      </c>
      <c r="D541" s="19">
        <f>מרקובחצי[[#This Row],[LengthofCycle]]+1</f>
        <v>32</v>
      </c>
      <c r="E541" t="str">
        <f>IF(IFERROR(LOOKUP(מרקובחצי[[#This Row],[ClientID]],קביעויות[הפלגה]),FALSE)=מרקובחצי[[#This Row],[ClientID]],1,"")</f>
        <v/>
      </c>
      <c r="F541" t="str">
        <f>IF(IFERROR(LOOKUP(מרקובחצי[[#This Row],[ClientID]],סוגחציקבוע[S31]),FALSE)=מרקובחצי[[#This Row],[ClientID]],1,"")</f>
        <v/>
      </c>
      <c r="G541">
        <f>IF(IFERROR(LOOKUP(מרקובחצי[[#This Row],[ClientID]],סוגחציקבוע[S32]),FALSE)=מרקובחצי[[#This Row],[ClientID]],1,"")</f>
        <v>1</v>
      </c>
      <c r="H541" t="str">
        <f>IF(IFERROR(LOOKUP(מרקובחצי[[#This Row],[ClientID]],סוגחציקבוע[S33]),FALSE)=מרקובחצי[[#This Row],[ClientID]],1,"")</f>
        <v/>
      </c>
      <c r="I541" t="str">
        <f>IF(IFERROR(LOOKUP(מרקובחצי[[#This Row],[ClientID]],סוגחציקבוע[S32&amp;33]),FALSE)=מרקובחצי[[#This Row],[ClientID]],1,"")</f>
        <v/>
      </c>
      <c r="J541" s="19">
        <f>IF(SUM(מרקובחצי[[#This Row],[11]:[13]])=1,מרקובחצי[[#This Row],[עד ועד]],IF(SUM(R540:T541)=1,IF(מרקובחצי[[#This Row],[עד ועד]]&lt;J540,מרקובחצי[[#This Row],[עד ועד]],J540),J540))</f>
        <v>32</v>
      </c>
      <c r="K541" s="19">
        <f>IF(SUM(מרקובחצי[[#This Row],[11]:[13]])=1,מרקובחצי[[#This Row],[עד ועד]],IF(SUM(R540:T541)=1,IF(מרקובחצי[[#This Row],[עד ועד]]&gt;K540,מרקובחצי[[#This Row],[עד ועד]],K540),K540))</f>
        <v>32</v>
      </c>
      <c r="L541" s="19" t="str">
        <f>IF(AND(SUM(מרקובחצי[[#This Row],[31]:[33]])=1,SUM(U540:W540)=0),מרקובחצי[[#This Row],[מקס]]-מרקובחצי[[#This Row],[מינ]],"")</f>
        <v/>
      </c>
      <c r="M54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541" s="19" t="str">
        <f t="shared" si="8"/>
        <v>S32</v>
      </c>
      <c r="O541" s="19" t="str">
        <f>IF(מרקובחצי[[#This Row],[קבעה הפלגה?]]=1,"",IF(AND(מרקובחצי[[#This Row],[עד ועד]]&lt;29,OR(מרקובחצי[[#This Row],[CycleNumber]]=1,AND(U540=1,OR(מרקובחצי[[#This Row],[עד ועד]]&lt;J540,מרקובחצי[[#This Row],[עד ועד]]&gt;K540)),AND(V540=1,מרקובחצי[[#This Row],[עד ועד]]&lt;J540),W540=1)),1,""))</f>
        <v/>
      </c>
      <c r="P541" s="19" t="str">
        <f>IF(מרקובחצי[[#This Row],[קבעה הפלגה?]]=1,"",IF(AND(מרקובחצי[[#This Row],[עד ועד]]&gt;28,מרקובחצי[[#This Row],[עד ועד]]&lt;32,OR(מרקובחצי[[#This Row],[CycleNumber]]=1,AND(U540=1),AND(V540=1,OR(מרקובחצי[[#This Row],[עד ועד]]&lt;J540,מרקובחצי[[#This Row],[עד ועד]]&gt;K540)),W540=1)),1,""))</f>
        <v/>
      </c>
      <c r="Q541" s="19">
        <f>IF(מרקובחצי[[#This Row],[קבעה הפלגה?]]=1,"",IF(AND(מרקובחצי[[#This Row],[עד ועד]]&gt;31,OR(מרקובחצי[[#This Row],[CycleNumber]]=1,AND(U540=1),AND(V540=1,מרקובחצי[[#This Row],[עד ועד]]&gt;K540),AND(W540=1,OR(מרקובחצי[[#This Row],[עד ועד]]&gt;K540,מרקובחצי[[#This Row],[עד ועד]]&lt;J540)))),1,""))</f>
        <v>1</v>
      </c>
      <c r="R541" s="19" t="str">
        <f>IF(מרקובחצי[[#This Row],[CycleNumber]]&gt;1,IF(AND(O540=1,מרקובחצי[[#This Row],[עד ועד]]&lt;29),1,""),"")</f>
        <v/>
      </c>
      <c r="S541" s="19" t="str">
        <f>IF(מרקובחצי[[#This Row],[CycleNumber]]&gt;1,IF(OR(AND(O540=1,מרקובחצי[[#This Row],[עד ועד]]&gt;28),AND(P540=1),AND(Q540=1,מרקובחצי[[#This Row],[עד ועד]]&lt;32)),1,""),"")</f>
        <v/>
      </c>
      <c r="T541" s="19" t="str">
        <f>IF(מרקובחצי[[#This Row],[CycleNumber]]&gt;1,IF(AND(Q540=1,מרקובחצי[[#This Row],[עד ועד]]&gt;31),1,""),"")</f>
        <v/>
      </c>
      <c r="U541" s="19" t="str">
        <f>IF(מרקובחצי[[#This Row],[CycleNumber]]&gt;1,IF(AND(R540=1,מרקובחצי[[#This Row],[עד ועד]]&lt;29),1,IF(AND(U540=1,NOT(OR(מרקובחצי[[#This Row],[עד ועד]]&lt;J540,מרקובחצי[[#This Row],[עד ועד]]&gt;K540))),1,"")),"")</f>
        <v/>
      </c>
      <c r="V541" s="19" t="str">
        <f>IF(מרקובחצי[[#This Row],[CycleNumber]]&gt;1,IF(AND(SUM(R540:T540)=1,מרקובחצי[[#This Row],[עד ועד]]&gt;28,מרקובחצי[[#This Row],[עד ועד]]&lt;32),1,IF(OR(S540=1,AND(R540=1,מרקובחצי[[#This Row],[עד ועד]]&gt;28),AND(T540=1,מרקובחצי[[#This Row],[עד ועד]]&lt;32)),1,IF(AND(V540=1,NOT(OR(מרקובחצי[[#This Row],[עד ועד]]&lt;J540,מרקובחצי[[#This Row],[עד ועד]]&gt;K540))),1,""))),"")</f>
        <v/>
      </c>
      <c r="W541" s="19" t="str">
        <f>IF(מרקובחצי[[#This Row],[CycleNumber]]&gt;1,IF(AND(T540=1,מרקובחצי[[#This Row],[עד ועד]]&gt;31),1,IF(AND(W540=1,NOT(OR(מרקובחצי[[#This Row],[עד ועד]]&lt;J540,מרקובחצי[[#This Row],[עד ועד]]&gt;K540))),1,"")),"")</f>
        <v/>
      </c>
      <c r="X541" s="19" t="str">
        <f>IF(AND(מרקובחצי[[#This Row],[CycleNumber]]&lt;$B542,SUM(מרקובחצי[[#This Row],[11]],R542)=2),1,"")</f>
        <v/>
      </c>
      <c r="Y541" s="19" t="str">
        <f>IF(AND(מרקובחצי[[#This Row],[CycleNumber]]&lt;$B542,SUM(מרקובחצי[[#This Row],[11]],S542)=2),1,"")</f>
        <v/>
      </c>
      <c r="Z541" s="19">
        <f>IF(AND(מרקובחצי[[#This Row],[CycleNumber]]&lt;$B542,SUM(מרקובחצי[[#This Row],[13]],S542)=2),1,"")</f>
        <v>1</v>
      </c>
      <c r="AA541" s="19" t="str">
        <f>IF(AND(מרקובחצי[[#This Row],[CycleNumber]]&lt;$B542,SUM(מרקובחצי[[#This Row],[13]],T542)=2),1,"")</f>
        <v/>
      </c>
      <c r="AB541" s="19" t="str">
        <f>IF(AND(מרקובחצי[[#This Row],[CycleNumber]]&lt;$B542,SUM(מרקובחצי[[#This Row],[21]],U542)=2),1,"")</f>
        <v/>
      </c>
      <c r="AC541" s="19" t="str">
        <f>IF(AND(מרקובחצי[[#This Row],[CycleNumber]]&lt;$B542,SUM(מרקובחצי[[#This Row],[21]],V542)=2),1,"")</f>
        <v/>
      </c>
      <c r="AD541" s="19" t="str">
        <f>IF(AND(מרקובחצי[[#This Row],[CycleNumber]]&lt;$B542,SUM(מרקובחצי[[#This Row],[23]],V542)=2),1,"")</f>
        <v/>
      </c>
      <c r="AE541" s="19" t="str">
        <f>IF(AND(מרקובחצי[[#This Row],[CycleNumber]]&lt;$B542,SUM(מרקובחצי[[#This Row],[23]],W542)=2),1,"")</f>
        <v/>
      </c>
      <c r="AF541" s="19" t="str">
        <f>IF(AND(מרקובחצי[[#This Row],[CycleNumber]]&lt;$B542,SUM(מרקובחצי[[#This Row],[31]],O542)=2),1,"")</f>
        <v/>
      </c>
      <c r="AG541" s="19" t="str">
        <f>IF(AND(מרקובחצי[[#This Row],[CycleNumber]]&lt;$B542,SUM(מרקובחצי[[#This Row],[31]],P542)=2),1,"")</f>
        <v/>
      </c>
      <c r="AH541" s="19" t="str">
        <f>IF(AND(מרקובחצי[[#This Row],[CycleNumber]]&lt;$B542,SUM(מרקובחצי[[#This Row],[31]],Q542)=2),1,"")</f>
        <v/>
      </c>
      <c r="AI541" s="19" t="str">
        <f>IF(AND(מרקובחצי[[#This Row],[CycleNumber]]&lt;$B542,SUM(U541:U542)=2),1,"")</f>
        <v/>
      </c>
      <c r="AJ541" s="19" t="str">
        <f>IF(AND(מרקובחצי[[#This Row],[CycleNumber]]&lt;$B542,SUM(מרקובחצי[[#This Row],[32]],O542)=2),1,"")</f>
        <v/>
      </c>
      <c r="AK541" s="19" t="str">
        <f>IF(AND(מרקובחצי[[#This Row],[CycleNumber]]&lt;$B542,SUM(מרקובחצי[[#This Row],[32]],P542)=2),1,"")</f>
        <v/>
      </c>
      <c r="AL541" s="19" t="str">
        <f>IF(AND(מרקובחצי[[#This Row],[CycleNumber]]&lt;$B542,SUM(מרקובחצי[[#This Row],[32]],Q542)=2),1,"")</f>
        <v/>
      </c>
      <c r="AM541" s="19" t="str">
        <f>IF(AND(מרקובחצי[[#This Row],[CycleNumber]]&lt;$B542,SUM(V541:V542)=2),1,"")</f>
        <v/>
      </c>
      <c r="AN541" s="19" t="str">
        <f>IF(AND(מרקובחצי[[#This Row],[CycleNumber]]&lt;$B542,SUM(מרקובחצי[[#This Row],[33]],O542)=2),1,"")</f>
        <v/>
      </c>
      <c r="AO541" s="19" t="str">
        <f>IF(AND(מרקובחצי[[#This Row],[CycleNumber]]&lt;$B542,SUM(מרקובחצי[[#This Row],[33]],P542)=2),1,"")</f>
        <v/>
      </c>
      <c r="AP541" s="19" t="str">
        <f>IF(AND(מרקובחצי[[#This Row],[CycleNumber]]&lt;$B542,SUM(מרקובחצי[[#This Row],[33]],Q542)=2),1,"")</f>
        <v/>
      </c>
      <c r="AQ541" s="19" t="str">
        <f>IF(AND(מרקובחצי[[#This Row],[CycleNumber]]&lt;$B542,SUM(W541:W542)=2),1,"")</f>
        <v/>
      </c>
      <c r="AR541" s="19" t="str">
        <f>IF(AND(מרקובחצי[[#This Row],[CycleNumber]]&lt;$B542,SUM(מרקובחצי[[#This Row],[12]],S542)=2),1,"")</f>
        <v/>
      </c>
      <c r="AS541" s="19" t="str">
        <f>IF(AND(מרקובחצי[[#This Row],[CycleNumber]]&lt;$B542,SUM(מרקובחצי[[#This Row],[22]],V542)=2),1,"")</f>
        <v/>
      </c>
      <c r="AT541" s="21">
        <f>SUM(מרקובחצי[[#This Row],[11]:[33]])</f>
        <v>1</v>
      </c>
    </row>
    <row r="542" spans="1:46" ht="15.6" x14ac:dyDescent="0.25">
      <c r="A542" s="19" t="s">
        <v>55</v>
      </c>
      <c r="B542" s="19">
        <v>8</v>
      </c>
      <c r="C542">
        <v>22</v>
      </c>
      <c r="D542" s="19">
        <f>מרקובחצי[[#This Row],[LengthofCycle]]+1</f>
        <v>23</v>
      </c>
      <c r="E542" t="str">
        <f>IF(IFERROR(LOOKUP(מרקובחצי[[#This Row],[ClientID]],קביעויות[הפלגה]),FALSE)=מרקובחצי[[#This Row],[ClientID]],1,"")</f>
        <v/>
      </c>
      <c r="F542" t="str">
        <f>IF(IFERROR(LOOKUP(מרקובחצי[[#This Row],[ClientID]],סוגחציקבוע[S31]),FALSE)=מרקובחצי[[#This Row],[ClientID]],1,"")</f>
        <v/>
      </c>
      <c r="G542">
        <f>IF(IFERROR(LOOKUP(מרקובחצי[[#This Row],[ClientID]],סוגחציקבוע[S32]),FALSE)=מרקובחצי[[#This Row],[ClientID]],1,"")</f>
        <v>1</v>
      </c>
      <c r="H542" t="str">
        <f>IF(IFERROR(LOOKUP(מרקובחצי[[#This Row],[ClientID]],סוגחציקבוע[S33]),FALSE)=מרקובחצי[[#This Row],[ClientID]],1,"")</f>
        <v/>
      </c>
      <c r="I542" t="str">
        <f>IF(IFERROR(LOOKUP(מרקובחצי[[#This Row],[ClientID]],סוגחציקבוע[S32&amp;33]),FALSE)=מרקובחצי[[#This Row],[ClientID]],1,"")</f>
        <v/>
      </c>
      <c r="J542" s="19">
        <f>IF(SUM(מרקובחצי[[#This Row],[11]:[13]])=1,מרקובחצי[[#This Row],[עד ועד]],IF(SUM(R541:T542)=1,IF(מרקובחצי[[#This Row],[עד ועד]]&lt;J541,מרקובחצי[[#This Row],[עד ועד]],J541),J541))</f>
        <v>23</v>
      </c>
      <c r="K542" s="19">
        <f>IF(SUM(מרקובחצי[[#This Row],[11]:[13]])=1,מרקובחצי[[#This Row],[עד ועד]],IF(SUM(R541:T542)=1,IF(מרקובחצי[[#This Row],[עד ועד]]&gt;K541,מרקובחצי[[#This Row],[עד ועד]],K541),K541))</f>
        <v>32</v>
      </c>
      <c r="L542" s="19" t="str">
        <f>IF(AND(SUM(מרקובחצי[[#This Row],[31]:[33]])=1,SUM(U541:W541)=0),מרקובחצי[[#This Row],[מקס]]-מרקובחצי[[#This Row],[מינ]],"")</f>
        <v/>
      </c>
      <c r="M54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542" s="19" t="str">
        <f t="shared" si="8"/>
        <v>S13</v>
      </c>
      <c r="O542" s="19" t="str">
        <f>IF(מרקובחצי[[#This Row],[קבעה הפלגה?]]=1,"",IF(AND(מרקובחצי[[#This Row],[עד ועד]]&lt;29,OR(מרקובחצי[[#This Row],[CycleNumber]]=1,AND(U541=1,OR(מרקובחצי[[#This Row],[עד ועד]]&lt;J541,מרקובחצי[[#This Row],[עד ועד]]&gt;K541)),AND(V541=1,מרקובחצי[[#This Row],[עד ועד]]&lt;J541),W541=1)),1,""))</f>
        <v/>
      </c>
      <c r="P542" s="19" t="str">
        <f>IF(מרקובחצי[[#This Row],[קבעה הפלגה?]]=1,"",IF(AND(מרקובחצי[[#This Row],[עד ועד]]&gt;28,מרקובחצי[[#This Row],[עד ועד]]&lt;32,OR(מרקובחצי[[#This Row],[CycleNumber]]=1,AND(U541=1),AND(V541=1,OR(מרקובחצי[[#This Row],[עד ועד]]&lt;J541,מרקובחצי[[#This Row],[עד ועד]]&gt;K541)),W541=1)),1,""))</f>
        <v/>
      </c>
      <c r="Q542" s="19" t="str">
        <f>IF(מרקובחצי[[#This Row],[קבעה הפלגה?]]=1,"",IF(AND(מרקובחצי[[#This Row],[עד ועד]]&gt;31,OR(מרקובחצי[[#This Row],[CycleNumber]]=1,AND(U541=1),AND(V541=1,מרקובחצי[[#This Row],[עד ועד]]&gt;K541),AND(W541=1,OR(מרקובחצי[[#This Row],[עד ועד]]&gt;K541,מרקובחצי[[#This Row],[עד ועד]]&lt;J541)))),1,""))</f>
        <v/>
      </c>
      <c r="R542" s="19" t="str">
        <f>IF(מרקובחצי[[#This Row],[CycleNumber]]&gt;1,IF(AND(O541=1,מרקובחצי[[#This Row],[עד ועד]]&lt;29),1,""),"")</f>
        <v/>
      </c>
      <c r="S542" s="19">
        <f>IF(מרקובחצי[[#This Row],[CycleNumber]]&gt;1,IF(OR(AND(O541=1,מרקובחצי[[#This Row],[עד ועד]]&gt;28),AND(P541=1),AND(Q541=1,מרקובחצי[[#This Row],[עד ועד]]&lt;32)),1,""),"")</f>
        <v>1</v>
      </c>
      <c r="T542" s="19" t="str">
        <f>IF(מרקובחצי[[#This Row],[CycleNumber]]&gt;1,IF(AND(Q541=1,מרקובחצי[[#This Row],[עד ועד]]&gt;31),1,""),"")</f>
        <v/>
      </c>
      <c r="U542" s="19" t="str">
        <f>IF(מרקובחצי[[#This Row],[CycleNumber]]&gt;1,IF(AND(R541=1,מרקובחצי[[#This Row],[עד ועד]]&lt;29),1,IF(AND(U541=1,NOT(OR(מרקובחצי[[#This Row],[עד ועד]]&lt;J541,מרקובחצי[[#This Row],[עד ועד]]&gt;K541))),1,"")),"")</f>
        <v/>
      </c>
      <c r="V542" s="19" t="str">
        <f>IF(מרקובחצי[[#This Row],[CycleNumber]]&gt;1,IF(AND(SUM(R541:T541)=1,מרקובחצי[[#This Row],[עד ועד]]&gt;28,מרקובחצי[[#This Row],[עד ועד]]&lt;32),1,IF(OR(S541=1,AND(R541=1,מרקובחצי[[#This Row],[עד ועד]]&gt;28),AND(T541=1,מרקובחצי[[#This Row],[עד ועד]]&lt;32)),1,IF(AND(V541=1,NOT(OR(מרקובחצי[[#This Row],[עד ועד]]&lt;J541,מרקובחצי[[#This Row],[עד ועד]]&gt;K541))),1,""))),"")</f>
        <v/>
      </c>
      <c r="W542" s="19" t="str">
        <f>IF(מרקובחצי[[#This Row],[CycleNumber]]&gt;1,IF(AND(T541=1,מרקובחצי[[#This Row],[עד ועד]]&gt;31),1,IF(AND(W541=1,NOT(OR(מרקובחצי[[#This Row],[עד ועד]]&lt;J541,מרקובחצי[[#This Row],[עד ועד]]&gt;K541))),1,"")),"")</f>
        <v/>
      </c>
      <c r="X542" s="19" t="str">
        <f>IF(AND(מרקובחצי[[#This Row],[CycleNumber]]&lt;$B543,SUM(מרקובחצי[[#This Row],[11]],R543)=2),1,"")</f>
        <v/>
      </c>
      <c r="Y542" s="19" t="str">
        <f>IF(AND(מרקובחצי[[#This Row],[CycleNumber]]&lt;$B543,SUM(מרקובחצי[[#This Row],[11]],S543)=2),1,"")</f>
        <v/>
      </c>
      <c r="Z542" s="19" t="str">
        <f>IF(AND(מרקובחצי[[#This Row],[CycleNumber]]&lt;$B543,SUM(מרקובחצי[[#This Row],[13]],S543)=2),1,"")</f>
        <v/>
      </c>
      <c r="AA542" s="19" t="str">
        <f>IF(AND(מרקובחצי[[#This Row],[CycleNumber]]&lt;$B543,SUM(מרקובחצי[[#This Row],[13]],T543)=2),1,"")</f>
        <v/>
      </c>
      <c r="AB542" s="19" t="str">
        <f>IF(AND(מרקובחצי[[#This Row],[CycleNumber]]&lt;$B543,SUM(מרקובחצי[[#This Row],[21]],U543)=2),1,"")</f>
        <v/>
      </c>
      <c r="AC542" s="19" t="str">
        <f>IF(AND(מרקובחצי[[#This Row],[CycleNumber]]&lt;$B543,SUM(מרקובחצי[[#This Row],[21]],V543)=2),1,"")</f>
        <v/>
      </c>
      <c r="AD542" s="19" t="str">
        <f>IF(AND(מרקובחצי[[#This Row],[CycleNumber]]&lt;$B543,SUM(מרקובחצי[[#This Row],[23]],V543)=2),1,"")</f>
        <v/>
      </c>
      <c r="AE542" s="19" t="str">
        <f>IF(AND(מרקובחצי[[#This Row],[CycleNumber]]&lt;$B543,SUM(מרקובחצי[[#This Row],[23]],W543)=2),1,"")</f>
        <v/>
      </c>
      <c r="AF542" s="19" t="str">
        <f>IF(AND(מרקובחצי[[#This Row],[CycleNumber]]&lt;$B543,SUM(מרקובחצי[[#This Row],[31]],O543)=2),1,"")</f>
        <v/>
      </c>
      <c r="AG542" s="19" t="str">
        <f>IF(AND(מרקובחצי[[#This Row],[CycleNumber]]&lt;$B543,SUM(מרקובחצי[[#This Row],[31]],P543)=2),1,"")</f>
        <v/>
      </c>
      <c r="AH542" s="19" t="str">
        <f>IF(AND(מרקובחצי[[#This Row],[CycleNumber]]&lt;$B543,SUM(מרקובחצי[[#This Row],[31]],Q543)=2),1,"")</f>
        <v/>
      </c>
      <c r="AI542" s="19" t="str">
        <f>IF(AND(מרקובחצי[[#This Row],[CycleNumber]]&lt;$B543,SUM(U542:U543)=2),1,"")</f>
        <v/>
      </c>
      <c r="AJ542" s="19" t="str">
        <f>IF(AND(מרקובחצי[[#This Row],[CycleNumber]]&lt;$B543,SUM(מרקובחצי[[#This Row],[32]],O543)=2),1,"")</f>
        <v/>
      </c>
      <c r="AK542" s="19" t="str">
        <f>IF(AND(מרקובחצי[[#This Row],[CycleNumber]]&lt;$B543,SUM(מרקובחצי[[#This Row],[32]],P543)=2),1,"")</f>
        <v/>
      </c>
      <c r="AL542" s="19" t="str">
        <f>IF(AND(מרקובחצי[[#This Row],[CycleNumber]]&lt;$B543,SUM(מרקובחצי[[#This Row],[32]],Q543)=2),1,"")</f>
        <v/>
      </c>
      <c r="AM542" s="19" t="str">
        <f>IF(AND(מרקובחצי[[#This Row],[CycleNumber]]&lt;$B543,SUM(V542:V543)=2),1,"")</f>
        <v/>
      </c>
      <c r="AN542" s="19" t="str">
        <f>IF(AND(מרקובחצי[[#This Row],[CycleNumber]]&lt;$B543,SUM(מרקובחצי[[#This Row],[33]],O543)=2),1,"")</f>
        <v/>
      </c>
      <c r="AO542" s="19" t="str">
        <f>IF(AND(מרקובחצי[[#This Row],[CycleNumber]]&lt;$B543,SUM(מרקובחצי[[#This Row],[33]],P543)=2),1,"")</f>
        <v/>
      </c>
      <c r="AP542" s="19" t="str">
        <f>IF(AND(מרקובחצי[[#This Row],[CycleNumber]]&lt;$B543,SUM(מרקובחצי[[#This Row],[33]],Q543)=2),1,"")</f>
        <v/>
      </c>
      <c r="AQ542" s="19" t="str">
        <f>IF(AND(מרקובחצי[[#This Row],[CycleNumber]]&lt;$B543,SUM(W542:W543)=2),1,"")</f>
        <v/>
      </c>
      <c r="AR542" s="19" t="str">
        <f>IF(AND(מרקובחצי[[#This Row],[CycleNumber]]&lt;$B543,SUM(מרקובחצי[[#This Row],[12]],S543)=2),1,"")</f>
        <v/>
      </c>
      <c r="AS542" s="19">
        <f>IF(AND(מרקובחצי[[#This Row],[CycleNumber]]&lt;$B543,SUM(מרקובחצי[[#This Row],[22]],V543)=2),1,"")</f>
        <v>1</v>
      </c>
      <c r="AT542" s="21">
        <f>SUM(מרקובחצי[[#This Row],[11]:[33]])</f>
        <v>1</v>
      </c>
    </row>
    <row r="543" spans="1:46" ht="15.6" x14ac:dyDescent="0.25">
      <c r="A543" s="19" t="s">
        <v>55</v>
      </c>
      <c r="B543" s="19">
        <v>9</v>
      </c>
      <c r="C543">
        <v>28</v>
      </c>
      <c r="D543" s="19">
        <f>מרקובחצי[[#This Row],[LengthofCycle]]+1</f>
        <v>29</v>
      </c>
      <c r="E543" t="str">
        <f>IF(IFERROR(LOOKUP(מרקובחצי[[#This Row],[ClientID]],קביעויות[הפלגה]),FALSE)=מרקובחצי[[#This Row],[ClientID]],1,"")</f>
        <v/>
      </c>
      <c r="F543" t="str">
        <f>IF(IFERROR(LOOKUP(מרקובחצי[[#This Row],[ClientID]],סוגחציקבוע[S31]),FALSE)=מרקובחצי[[#This Row],[ClientID]],1,"")</f>
        <v/>
      </c>
      <c r="G543">
        <f>IF(IFERROR(LOOKUP(מרקובחצי[[#This Row],[ClientID]],סוגחציקבוע[S32]),FALSE)=מרקובחצי[[#This Row],[ClientID]],1,"")</f>
        <v>1</v>
      </c>
      <c r="H543" t="str">
        <f>IF(IFERROR(LOOKUP(מרקובחצי[[#This Row],[ClientID]],סוגחציקבוע[S33]),FALSE)=מרקובחצי[[#This Row],[ClientID]],1,"")</f>
        <v/>
      </c>
      <c r="I543" t="str">
        <f>IF(IFERROR(LOOKUP(מרקובחצי[[#This Row],[ClientID]],סוגחציקבוע[S32&amp;33]),FALSE)=מרקובחצי[[#This Row],[ClientID]],1,"")</f>
        <v/>
      </c>
      <c r="J543" s="19">
        <f>IF(SUM(מרקובחצי[[#This Row],[11]:[13]])=1,מרקובחצי[[#This Row],[עד ועד]],IF(SUM(R542:T543)=1,IF(מרקובחצי[[#This Row],[עד ועד]]&lt;J542,מרקובחצי[[#This Row],[עד ועד]],J542),J542))</f>
        <v>23</v>
      </c>
      <c r="K543" s="19">
        <f>IF(SUM(מרקובחצי[[#This Row],[11]:[13]])=1,מרקובחצי[[#This Row],[עד ועד]],IF(SUM(R542:T543)=1,IF(מרקובחצי[[#This Row],[עד ועד]]&gt;K542,מרקובחצי[[#This Row],[עד ועד]],K542),K542))</f>
        <v>32</v>
      </c>
      <c r="L543" s="19">
        <f>IF(AND(SUM(מרקובחצי[[#This Row],[31]:[33]])=1,SUM(U542:W542)=0),מרקובחצי[[#This Row],[מקס]]-מרקובחצי[[#This Row],[מינ]],"")</f>
        <v>9</v>
      </c>
      <c r="M54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43" s="19" t="str">
        <f t="shared" si="8"/>
        <v>S22</v>
      </c>
      <c r="O543" s="19" t="str">
        <f>IF(מרקובחצי[[#This Row],[קבעה הפלגה?]]=1,"",IF(AND(מרקובחצי[[#This Row],[עד ועד]]&lt;29,OR(מרקובחצי[[#This Row],[CycleNumber]]=1,AND(U542=1,OR(מרקובחצי[[#This Row],[עד ועד]]&lt;J542,מרקובחצי[[#This Row],[עד ועד]]&gt;K542)),AND(V542=1,מרקובחצי[[#This Row],[עד ועד]]&lt;J542),W542=1)),1,""))</f>
        <v/>
      </c>
      <c r="P543" s="19" t="str">
        <f>IF(מרקובחצי[[#This Row],[קבעה הפלגה?]]=1,"",IF(AND(מרקובחצי[[#This Row],[עד ועד]]&gt;28,מרקובחצי[[#This Row],[עד ועד]]&lt;32,OR(מרקובחצי[[#This Row],[CycleNumber]]=1,AND(U542=1),AND(V542=1,OR(מרקובחצי[[#This Row],[עד ועד]]&lt;J542,מרקובחצי[[#This Row],[עד ועד]]&gt;K542)),W542=1)),1,""))</f>
        <v/>
      </c>
      <c r="Q543" s="19" t="str">
        <f>IF(מרקובחצי[[#This Row],[קבעה הפלגה?]]=1,"",IF(AND(מרקובחצי[[#This Row],[עד ועד]]&gt;31,OR(מרקובחצי[[#This Row],[CycleNumber]]=1,AND(U542=1),AND(V542=1,מרקובחצי[[#This Row],[עד ועד]]&gt;K542),AND(W542=1,OR(מרקובחצי[[#This Row],[עד ועד]]&gt;K542,מרקובחצי[[#This Row],[עד ועד]]&lt;J542)))),1,""))</f>
        <v/>
      </c>
      <c r="R543" s="19" t="str">
        <f>IF(מרקובחצי[[#This Row],[CycleNumber]]&gt;1,IF(AND(O542=1,מרקובחצי[[#This Row],[עד ועד]]&lt;29),1,""),"")</f>
        <v/>
      </c>
      <c r="S543" s="19" t="str">
        <f>IF(מרקובחצי[[#This Row],[CycleNumber]]&gt;1,IF(OR(AND(O542=1,מרקובחצי[[#This Row],[עד ועד]]&gt;28),AND(P542=1),AND(Q542=1,מרקובחצי[[#This Row],[עד ועד]]&lt;32)),1,""),"")</f>
        <v/>
      </c>
      <c r="T543" s="19" t="str">
        <f>IF(מרקובחצי[[#This Row],[CycleNumber]]&gt;1,IF(AND(Q542=1,מרקובחצי[[#This Row],[עד ועד]]&gt;31),1,""),"")</f>
        <v/>
      </c>
      <c r="U543" s="19" t="str">
        <f>IF(מרקובחצי[[#This Row],[CycleNumber]]&gt;1,IF(AND(R542=1,מרקובחצי[[#This Row],[עד ועד]]&lt;29),1,IF(AND(U542=1,NOT(OR(מרקובחצי[[#This Row],[עד ועד]]&lt;J542,מרקובחצי[[#This Row],[עד ועד]]&gt;K542))),1,"")),"")</f>
        <v/>
      </c>
      <c r="V543" s="19">
        <f>IF(מרקובחצי[[#This Row],[CycleNumber]]&gt;1,IF(AND(SUM(R542:T542)=1,מרקובחצי[[#This Row],[עד ועד]]&gt;28,מרקובחצי[[#This Row],[עד ועד]]&lt;32),1,IF(OR(S542=1,AND(R542=1,מרקובחצי[[#This Row],[עד ועד]]&gt;28),AND(T542=1,מרקובחצי[[#This Row],[עד ועד]]&lt;32)),1,IF(AND(V542=1,NOT(OR(מרקובחצי[[#This Row],[עד ועד]]&lt;J542,מרקובחצי[[#This Row],[עד ועד]]&gt;K542))),1,""))),"")</f>
        <v>1</v>
      </c>
      <c r="W543" s="19" t="str">
        <f>IF(מרקובחצי[[#This Row],[CycleNumber]]&gt;1,IF(AND(T542=1,מרקובחצי[[#This Row],[עד ועד]]&gt;31),1,IF(AND(W542=1,NOT(OR(מרקובחצי[[#This Row],[עד ועד]]&lt;J542,מרקובחצי[[#This Row],[עד ועד]]&gt;K542))),1,"")),"")</f>
        <v/>
      </c>
      <c r="X543" s="19" t="str">
        <f>IF(AND(מרקובחצי[[#This Row],[CycleNumber]]&lt;$B544,SUM(מרקובחצי[[#This Row],[11]],R544)=2),1,"")</f>
        <v/>
      </c>
      <c r="Y543" s="19" t="str">
        <f>IF(AND(מרקובחצי[[#This Row],[CycleNumber]]&lt;$B544,SUM(מרקובחצי[[#This Row],[11]],S544)=2),1,"")</f>
        <v/>
      </c>
      <c r="Z543" s="19" t="str">
        <f>IF(AND(מרקובחצי[[#This Row],[CycleNumber]]&lt;$B544,SUM(מרקובחצי[[#This Row],[13]],S544)=2),1,"")</f>
        <v/>
      </c>
      <c r="AA543" s="19" t="str">
        <f>IF(AND(מרקובחצי[[#This Row],[CycleNumber]]&lt;$B544,SUM(מרקובחצי[[#This Row],[13]],T544)=2),1,"")</f>
        <v/>
      </c>
      <c r="AB543" s="19" t="str">
        <f>IF(AND(מרקובחצי[[#This Row],[CycleNumber]]&lt;$B544,SUM(מרקובחצי[[#This Row],[21]],U544)=2),1,"")</f>
        <v/>
      </c>
      <c r="AC543" s="19" t="str">
        <f>IF(AND(מרקובחצי[[#This Row],[CycleNumber]]&lt;$B544,SUM(מרקובחצי[[#This Row],[21]],V544)=2),1,"")</f>
        <v/>
      </c>
      <c r="AD543" s="19" t="str">
        <f>IF(AND(מרקובחצי[[#This Row],[CycleNumber]]&lt;$B544,SUM(מרקובחצי[[#This Row],[23]],V544)=2),1,"")</f>
        <v/>
      </c>
      <c r="AE543" s="19" t="str">
        <f>IF(AND(מרקובחצי[[#This Row],[CycleNumber]]&lt;$B544,SUM(מרקובחצי[[#This Row],[23]],W544)=2),1,"")</f>
        <v/>
      </c>
      <c r="AF543" s="19" t="str">
        <f>IF(AND(מרקובחצי[[#This Row],[CycleNumber]]&lt;$B544,SUM(מרקובחצי[[#This Row],[31]],O544)=2),1,"")</f>
        <v/>
      </c>
      <c r="AG543" s="19" t="str">
        <f>IF(AND(מרקובחצי[[#This Row],[CycleNumber]]&lt;$B544,SUM(מרקובחצי[[#This Row],[31]],P544)=2),1,"")</f>
        <v/>
      </c>
      <c r="AH543" s="19" t="str">
        <f>IF(AND(מרקובחצי[[#This Row],[CycleNumber]]&lt;$B544,SUM(מרקובחצי[[#This Row],[31]],Q544)=2),1,"")</f>
        <v/>
      </c>
      <c r="AI543" s="19" t="str">
        <f>IF(AND(מרקובחצי[[#This Row],[CycleNumber]]&lt;$B544,SUM(U543:U544)=2),1,"")</f>
        <v/>
      </c>
      <c r="AJ543" s="19" t="str">
        <f>IF(AND(מרקובחצי[[#This Row],[CycleNumber]]&lt;$B544,SUM(מרקובחצי[[#This Row],[32]],O544)=2),1,"")</f>
        <v/>
      </c>
      <c r="AK543" s="19" t="str">
        <f>IF(AND(מרקובחצי[[#This Row],[CycleNumber]]&lt;$B544,SUM(מרקובחצי[[#This Row],[32]],P544)=2),1,"")</f>
        <v/>
      </c>
      <c r="AL543" s="19" t="str">
        <f>IF(AND(מרקובחצי[[#This Row],[CycleNumber]]&lt;$B544,SUM(מרקובחצי[[#This Row],[32]],Q544)=2),1,"")</f>
        <v/>
      </c>
      <c r="AM543" s="19">
        <f>IF(AND(מרקובחצי[[#This Row],[CycleNumber]]&lt;$B544,SUM(V543:V544)=2),1,"")</f>
        <v>1</v>
      </c>
      <c r="AN543" s="19" t="str">
        <f>IF(AND(מרקובחצי[[#This Row],[CycleNumber]]&lt;$B544,SUM(מרקובחצי[[#This Row],[33]],O544)=2),1,"")</f>
        <v/>
      </c>
      <c r="AO543" s="19" t="str">
        <f>IF(AND(מרקובחצי[[#This Row],[CycleNumber]]&lt;$B544,SUM(מרקובחצי[[#This Row],[33]],P544)=2),1,"")</f>
        <v/>
      </c>
      <c r="AP543" s="19" t="str">
        <f>IF(AND(מרקובחצי[[#This Row],[CycleNumber]]&lt;$B544,SUM(מרקובחצי[[#This Row],[33]],Q544)=2),1,"")</f>
        <v/>
      </c>
      <c r="AQ543" s="19" t="str">
        <f>IF(AND(מרקובחצי[[#This Row],[CycleNumber]]&lt;$B544,SUM(W543:W544)=2),1,"")</f>
        <v/>
      </c>
      <c r="AR543" s="19" t="str">
        <f>IF(AND(מרקובחצי[[#This Row],[CycleNumber]]&lt;$B544,SUM(מרקובחצי[[#This Row],[12]],S544)=2),1,"")</f>
        <v/>
      </c>
      <c r="AS543" s="19" t="str">
        <f>IF(AND(מרקובחצי[[#This Row],[CycleNumber]]&lt;$B544,SUM(מרקובחצי[[#This Row],[22]],V544)=2),1,"")</f>
        <v/>
      </c>
      <c r="AT543" s="21">
        <f>SUM(מרקובחצי[[#This Row],[11]:[33]])</f>
        <v>1</v>
      </c>
    </row>
    <row r="544" spans="1:46" ht="15.6" x14ac:dyDescent="0.25">
      <c r="A544" s="19" t="s">
        <v>55</v>
      </c>
      <c r="B544" s="19">
        <v>10</v>
      </c>
      <c r="C544">
        <v>23</v>
      </c>
      <c r="D544" s="19">
        <f>מרקובחצי[[#This Row],[LengthofCycle]]+1</f>
        <v>24</v>
      </c>
      <c r="E544" t="str">
        <f>IF(IFERROR(LOOKUP(מרקובחצי[[#This Row],[ClientID]],קביעויות[הפלגה]),FALSE)=מרקובחצי[[#This Row],[ClientID]],1,"")</f>
        <v/>
      </c>
      <c r="F544" t="str">
        <f>IF(IFERROR(LOOKUP(מרקובחצי[[#This Row],[ClientID]],סוגחציקבוע[S31]),FALSE)=מרקובחצי[[#This Row],[ClientID]],1,"")</f>
        <v/>
      </c>
      <c r="G544">
        <f>IF(IFERROR(LOOKUP(מרקובחצי[[#This Row],[ClientID]],סוגחציקבוע[S32]),FALSE)=מרקובחצי[[#This Row],[ClientID]],1,"")</f>
        <v>1</v>
      </c>
      <c r="H544" t="str">
        <f>IF(IFERROR(LOOKUP(מרקובחצי[[#This Row],[ClientID]],סוגחציקבוע[S33]),FALSE)=מרקובחצי[[#This Row],[ClientID]],1,"")</f>
        <v/>
      </c>
      <c r="I544" t="str">
        <f>IF(IFERROR(LOOKUP(מרקובחצי[[#This Row],[ClientID]],סוגחציקבוע[S32&amp;33]),FALSE)=מרקובחצי[[#This Row],[ClientID]],1,"")</f>
        <v/>
      </c>
      <c r="J544" s="19">
        <f>IF(SUM(מרקובחצי[[#This Row],[11]:[13]])=1,מרקובחצי[[#This Row],[עד ועד]],IF(SUM(R543:T544)=1,IF(מרקובחצי[[#This Row],[עד ועד]]&lt;J543,מרקובחצי[[#This Row],[עד ועד]],J543),J543))</f>
        <v>23</v>
      </c>
      <c r="K544" s="19">
        <f>IF(SUM(מרקובחצי[[#This Row],[11]:[13]])=1,מרקובחצי[[#This Row],[עד ועד]],IF(SUM(R543:T544)=1,IF(מרקובחצי[[#This Row],[עד ועד]]&gt;K543,מרקובחצי[[#This Row],[עד ועד]],K543),K543))</f>
        <v>32</v>
      </c>
      <c r="L544" s="19" t="str">
        <f>IF(AND(SUM(מרקובחצי[[#This Row],[31]:[33]])=1,SUM(U543:W543)=0),מרקובחצי[[#This Row],[מקס]]-מרקובחצי[[#This Row],[מינ]],"")</f>
        <v/>
      </c>
      <c r="M54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44" s="19" t="str">
        <f t="shared" si="8"/>
        <v>S32</v>
      </c>
      <c r="O544" s="19" t="str">
        <f>IF(מרקובחצי[[#This Row],[קבעה הפלגה?]]=1,"",IF(AND(מרקובחצי[[#This Row],[עד ועד]]&lt;29,OR(מרקובחצי[[#This Row],[CycleNumber]]=1,AND(U543=1,OR(מרקובחצי[[#This Row],[עד ועד]]&lt;J543,מרקובחצי[[#This Row],[עד ועד]]&gt;K543)),AND(V543=1,מרקובחצי[[#This Row],[עד ועד]]&lt;J543),W543=1)),1,""))</f>
        <v/>
      </c>
      <c r="P544" s="19" t="str">
        <f>IF(מרקובחצי[[#This Row],[קבעה הפלגה?]]=1,"",IF(AND(מרקובחצי[[#This Row],[עד ועד]]&gt;28,מרקובחצי[[#This Row],[עד ועד]]&lt;32,OR(מרקובחצי[[#This Row],[CycleNumber]]=1,AND(U543=1),AND(V543=1,OR(מרקובחצי[[#This Row],[עד ועד]]&lt;J543,מרקובחצי[[#This Row],[עד ועד]]&gt;K543)),W543=1)),1,""))</f>
        <v/>
      </c>
      <c r="Q544" s="19" t="str">
        <f>IF(מרקובחצי[[#This Row],[קבעה הפלגה?]]=1,"",IF(AND(מרקובחצי[[#This Row],[עד ועד]]&gt;31,OR(מרקובחצי[[#This Row],[CycleNumber]]=1,AND(U543=1),AND(V543=1,מרקובחצי[[#This Row],[עד ועד]]&gt;K543),AND(W543=1,OR(מרקובחצי[[#This Row],[עד ועד]]&gt;K543,מרקובחצי[[#This Row],[עד ועד]]&lt;J543)))),1,""))</f>
        <v/>
      </c>
      <c r="R544" s="19" t="str">
        <f>IF(מרקובחצי[[#This Row],[CycleNumber]]&gt;1,IF(AND(O543=1,מרקובחצי[[#This Row],[עד ועד]]&lt;29),1,""),"")</f>
        <v/>
      </c>
      <c r="S544" s="19" t="str">
        <f>IF(מרקובחצי[[#This Row],[CycleNumber]]&gt;1,IF(OR(AND(O543=1,מרקובחצי[[#This Row],[עד ועד]]&gt;28),AND(P543=1),AND(Q543=1,מרקובחצי[[#This Row],[עד ועד]]&lt;32)),1,""),"")</f>
        <v/>
      </c>
      <c r="T544" s="19" t="str">
        <f>IF(מרקובחצי[[#This Row],[CycleNumber]]&gt;1,IF(AND(Q543=1,מרקובחצי[[#This Row],[עד ועד]]&gt;31),1,""),"")</f>
        <v/>
      </c>
      <c r="U544" s="19" t="str">
        <f>IF(מרקובחצי[[#This Row],[CycleNumber]]&gt;1,IF(AND(R543=1,מרקובחצי[[#This Row],[עד ועד]]&lt;29),1,IF(AND(U543=1,NOT(OR(מרקובחצי[[#This Row],[עד ועד]]&lt;J543,מרקובחצי[[#This Row],[עד ועד]]&gt;K543))),1,"")),"")</f>
        <v/>
      </c>
      <c r="V544" s="19">
        <f>IF(מרקובחצי[[#This Row],[CycleNumber]]&gt;1,IF(AND(SUM(R543:T543)=1,מרקובחצי[[#This Row],[עד ועד]]&gt;28,מרקובחצי[[#This Row],[עד ועד]]&lt;32),1,IF(OR(S543=1,AND(R543=1,מרקובחצי[[#This Row],[עד ועד]]&gt;28),AND(T543=1,מרקובחצי[[#This Row],[עד ועד]]&lt;32)),1,IF(AND(V543=1,NOT(OR(מרקובחצי[[#This Row],[עד ועד]]&lt;J543,מרקובחצי[[#This Row],[עד ועד]]&gt;K543))),1,""))),"")</f>
        <v>1</v>
      </c>
      <c r="W544" s="19" t="str">
        <f>IF(מרקובחצי[[#This Row],[CycleNumber]]&gt;1,IF(AND(T543=1,מרקובחצי[[#This Row],[עד ועד]]&gt;31),1,IF(AND(W543=1,NOT(OR(מרקובחצי[[#This Row],[עד ועד]]&lt;J543,מרקובחצי[[#This Row],[עד ועד]]&gt;K543))),1,"")),"")</f>
        <v/>
      </c>
      <c r="X544" s="19" t="str">
        <f>IF(AND(מרקובחצי[[#This Row],[CycleNumber]]&lt;$B545,SUM(מרקובחצי[[#This Row],[11]],R545)=2),1,"")</f>
        <v/>
      </c>
      <c r="Y544" s="19" t="str">
        <f>IF(AND(מרקובחצי[[#This Row],[CycleNumber]]&lt;$B545,SUM(מרקובחצי[[#This Row],[11]],S545)=2),1,"")</f>
        <v/>
      </c>
      <c r="Z544" s="19" t="str">
        <f>IF(AND(מרקובחצי[[#This Row],[CycleNumber]]&lt;$B545,SUM(מרקובחצי[[#This Row],[13]],S545)=2),1,"")</f>
        <v/>
      </c>
      <c r="AA544" s="19" t="str">
        <f>IF(AND(מרקובחצי[[#This Row],[CycleNumber]]&lt;$B545,SUM(מרקובחצי[[#This Row],[13]],T545)=2),1,"")</f>
        <v/>
      </c>
      <c r="AB544" s="19" t="str">
        <f>IF(AND(מרקובחצי[[#This Row],[CycleNumber]]&lt;$B545,SUM(מרקובחצי[[#This Row],[21]],U545)=2),1,"")</f>
        <v/>
      </c>
      <c r="AC544" s="19" t="str">
        <f>IF(AND(מרקובחצי[[#This Row],[CycleNumber]]&lt;$B545,SUM(מרקובחצי[[#This Row],[21]],V545)=2),1,"")</f>
        <v/>
      </c>
      <c r="AD544" s="19" t="str">
        <f>IF(AND(מרקובחצי[[#This Row],[CycleNumber]]&lt;$B545,SUM(מרקובחצי[[#This Row],[23]],V545)=2),1,"")</f>
        <v/>
      </c>
      <c r="AE544" s="19" t="str">
        <f>IF(AND(מרקובחצי[[#This Row],[CycleNumber]]&lt;$B545,SUM(מרקובחצי[[#This Row],[23]],W545)=2),1,"")</f>
        <v/>
      </c>
      <c r="AF544" s="19" t="str">
        <f>IF(AND(מרקובחצי[[#This Row],[CycleNumber]]&lt;$B545,SUM(מרקובחצי[[#This Row],[31]],O545)=2),1,"")</f>
        <v/>
      </c>
      <c r="AG544" s="19" t="str">
        <f>IF(AND(מרקובחצי[[#This Row],[CycleNumber]]&lt;$B545,SUM(מרקובחצי[[#This Row],[31]],P545)=2),1,"")</f>
        <v/>
      </c>
      <c r="AH544" s="19" t="str">
        <f>IF(AND(מרקובחצי[[#This Row],[CycleNumber]]&lt;$B545,SUM(מרקובחצי[[#This Row],[31]],Q545)=2),1,"")</f>
        <v/>
      </c>
      <c r="AI544" s="19" t="str">
        <f>IF(AND(מרקובחצי[[#This Row],[CycleNumber]]&lt;$B545,SUM(U544:U545)=2),1,"")</f>
        <v/>
      </c>
      <c r="AJ544" s="19" t="str">
        <f>IF(AND(מרקובחצי[[#This Row],[CycleNumber]]&lt;$B545,SUM(מרקובחצי[[#This Row],[32]],O545)=2),1,"")</f>
        <v/>
      </c>
      <c r="AK544" s="19" t="str">
        <f>IF(AND(מרקובחצי[[#This Row],[CycleNumber]]&lt;$B545,SUM(מרקובחצי[[#This Row],[32]],P545)=2),1,"")</f>
        <v/>
      </c>
      <c r="AL544" s="19" t="str">
        <f>IF(AND(מרקובחצי[[#This Row],[CycleNumber]]&lt;$B545,SUM(מרקובחצי[[#This Row],[32]],Q545)=2),1,"")</f>
        <v/>
      </c>
      <c r="AM544" s="19">
        <f>IF(AND(מרקובחצי[[#This Row],[CycleNumber]]&lt;$B545,SUM(V544:V545)=2),1,"")</f>
        <v>1</v>
      </c>
      <c r="AN544" s="19" t="str">
        <f>IF(AND(מרקובחצי[[#This Row],[CycleNumber]]&lt;$B545,SUM(מרקובחצי[[#This Row],[33]],O545)=2),1,"")</f>
        <v/>
      </c>
      <c r="AO544" s="19" t="str">
        <f>IF(AND(מרקובחצי[[#This Row],[CycleNumber]]&lt;$B545,SUM(מרקובחצי[[#This Row],[33]],P545)=2),1,"")</f>
        <v/>
      </c>
      <c r="AP544" s="19" t="str">
        <f>IF(AND(מרקובחצי[[#This Row],[CycleNumber]]&lt;$B545,SUM(מרקובחצי[[#This Row],[33]],Q545)=2),1,"")</f>
        <v/>
      </c>
      <c r="AQ544" s="19" t="str">
        <f>IF(AND(מרקובחצי[[#This Row],[CycleNumber]]&lt;$B545,SUM(W544:W545)=2),1,"")</f>
        <v/>
      </c>
      <c r="AR544" s="19" t="str">
        <f>IF(AND(מרקובחצי[[#This Row],[CycleNumber]]&lt;$B545,SUM(מרקובחצי[[#This Row],[12]],S545)=2),1,"")</f>
        <v/>
      </c>
      <c r="AS544" s="19" t="str">
        <f>IF(AND(מרקובחצי[[#This Row],[CycleNumber]]&lt;$B545,SUM(מרקובחצי[[#This Row],[22]],V545)=2),1,"")</f>
        <v/>
      </c>
      <c r="AT544" s="21">
        <f>SUM(מרקובחצי[[#This Row],[11]:[33]])</f>
        <v>1</v>
      </c>
    </row>
    <row r="545" spans="1:46" ht="15.6" x14ac:dyDescent="0.25">
      <c r="A545" s="19" t="s">
        <v>55</v>
      </c>
      <c r="B545" s="19">
        <v>11</v>
      </c>
      <c r="C545">
        <v>27</v>
      </c>
      <c r="D545" s="19">
        <f>מרקובחצי[[#This Row],[LengthofCycle]]+1</f>
        <v>28</v>
      </c>
      <c r="E545" t="str">
        <f>IF(IFERROR(LOOKUP(מרקובחצי[[#This Row],[ClientID]],קביעויות[הפלגה]),FALSE)=מרקובחצי[[#This Row],[ClientID]],1,"")</f>
        <v/>
      </c>
      <c r="F545" t="str">
        <f>IF(IFERROR(LOOKUP(מרקובחצי[[#This Row],[ClientID]],סוגחציקבוע[S31]),FALSE)=מרקובחצי[[#This Row],[ClientID]],1,"")</f>
        <v/>
      </c>
      <c r="G545">
        <f>IF(IFERROR(LOOKUP(מרקובחצי[[#This Row],[ClientID]],סוגחציקבוע[S32]),FALSE)=מרקובחצי[[#This Row],[ClientID]],1,"")</f>
        <v>1</v>
      </c>
      <c r="H545" t="str">
        <f>IF(IFERROR(LOOKUP(מרקובחצי[[#This Row],[ClientID]],סוגחציקבוע[S33]),FALSE)=מרקובחצי[[#This Row],[ClientID]],1,"")</f>
        <v/>
      </c>
      <c r="I545" t="str">
        <f>IF(IFERROR(LOOKUP(מרקובחצי[[#This Row],[ClientID]],סוגחציקבוע[S32&amp;33]),FALSE)=מרקובחצי[[#This Row],[ClientID]],1,"")</f>
        <v/>
      </c>
      <c r="J545" s="19">
        <f>IF(SUM(מרקובחצי[[#This Row],[11]:[13]])=1,מרקובחצי[[#This Row],[עד ועד]],IF(SUM(R544:T545)=1,IF(מרקובחצי[[#This Row],[עד ועד]]&lt;J544,מרקובחצי[[#This Row],[עד ועד]],J544),J544))</f>
        <v>23</v>
      </c>
      <c r="K545" s="19">
        <f>IF(SUM(מרקובחצי[[#This Row],[11]:[13]])=1,מרקובחצי[[#This Row],[עד ועד]],IF(SUM(R544:T545)=1,IF(מרקובחצי[[#This Row],[עד ועד]]&gt;K544,מרקובחצי[[#This Row],[עד ועד]],K544),K544))</f>
        <v>32</v>
      </c>
      <c r="L545" s="19" t="str">
        <f>IF(AND(SUM(מרקובחצי[[#This Row],[31]:[33]])=1,SUM(U544:W544)=0),מרקובחצי[[#This Row],[מקס]]-מרקובחצי[[#This Row],[מינ]],"")</f>
        <v/>
      </c>
      <c r="M54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45" s="19" t="str">
        <f t="shared" si="8"/>
        <v>S32</v>
      </c>
      <c r="O545" s="19" t="str">
        <f>IF(מרקובחצי[[#This Row],[קבעה הפלגה?]]=1,"",IF(AND(מרקובחצי[[#This Row],[עד ועד]]&lt;29,OR(מרקובחצי[[#This Row],[CycleNumber]]=1,AND(U544=1,OR(מרקובחצי[[#This Row],[עד ועד]]&lt;J544,מרקובחצי[[#This Row],[עד ועד]]&gt;K544)),AND(V544=1,מרקובחצי[[#This Row],[עד ועד]]&lt;J544),W544=1)),1,""))</f>
        <v/>
      </c>
      <c r="P545" s="19" t="str">
        <f>IF(מרקובחצי[[#This Row],[קבעה הפלגה?]]=1,"",IF(AND(מרקובחצי[[#This Row],[עד ועד]]&gt;28,מרקובחצי[[#This Row],[עד ועד]]&lt;32,OR(מרקובחצי[[#This Row],[CycleNumber]]=1,AND(U544=1),AND(V544=1,OR(מרקובחצי[[#This Row],[עד ועד]]&lt;J544,מרקובחצי[[#This Row],[עד ועד]]&gt;K544)),W544=1)),1,""))</f>
        <v/>
      </c>
      <c r="Q545" s="19" t="str">
        <f>IF(מרקובחצי[[#This Row],[קבעה הפלגה?]]=1,"",IF(AND(מרקובחצי[[#This Row],[עד ועד]]&gt;31,OR(מרקובחצי[[#This Row],[CycleNumber]]=1,AND(U544=1),AND(V544=1,מרקובחצי[[#This Row],[עד ועד]]&gt;K544),AND(W544=1,OR(מרקובחצי[[#This Row],[עד ועד]]&gt;K544,מרקובחצי[[#This Row],[עד ועד]]&lt;J544)))),1,""))</f>
        <v/>
      </c>
      <c r="R545" s="19" t="str">
        <f>IF(מרקובחצי[[#This Row],[CycleNumber]]&gt;1,IF(AND(O544=1,מרקובחצי[[#This Row],[עד ועד]]&lt;29),1,""),"")</f>
        <v/>
      </c>
      <c r="S545" s="19" t="str">
        <f>IF(מרקובחצי[[#This Row],[CycleNumber]]&gt;1,IF(OR(AND(O544=1,מרקובחצי[[#This Row],[עד ועד]]&gt;28),AND(P544=1),AND(Q544=1,מרקובחצי[[#This Row],[עד ועד]]&lt;32)),1,""),"")</f>
        <v/>
      </c>
      <c r="T545" s="19" t="str">
        <f>IF(מרקובחצי[[#This Row],[CycleNumber]]&gt;1,IF(AND(Q544=1,מרקובחצי[[#This Row],[עד ועד]]&gt;31),1,""),"")</f>
        <v/>
      </c>
      <c r="U545" s="19" t="str">
        <f>IF(מרקובחצי[[#This Row],[CycleNumber]]&gt;1,IF(AND(R544=1,מרקובחצי[[#This Row],[עד ועד]]&lt;29),1,IF(AND(U544=1,NOT(OR(מרקובחצי[[#This Row],[עד ועד]]&lt;J544,מרקובחצי[[#This Row],[עד ועד]]&gt;K544))),1,"")),"")</f>
        <v/>
      </c>
      <c r="V545" s="19">
        <f>IF(מרקובחצי[[#This Row],[CycleNumber]]&gt;1,IF(AND(SUM(R544:T544)=1,מרקובחצי[[#This Row],[עד ועד]]&gt;28,מרקובחצי[[#This Row],[עד ועד]]&lt;32),1,IF(OR(S544=1,AND(R544=1,מרקובחצי[[#This Row],[עד ועד]]&gt;28),AND(T544=1,מרקובחצי[[#This Row],[עד ועד]]&lt;32)),1,IF(AND(V544=1,NOT(OR(מרקובחצי[[#This Row],[עד ועד]]&lt;J544,מרקובחצי[[#This Row],[עד ועד]]&gt;K544))),1,""))),"")</f>
        <v>1</v>
      </c>
      <c r="W545" s="19" t="str">
        <f>IF(מרקובחצי[[#This Row],[CycleNumber]]&gt;1,IF(AND(T544=1,מרקובחצי[[#This Row],[עד ועד]]&gt;31),1,IF(AND(W544=1,NOT(OR(מרקובחצי[[#This Row],[עד ועד]]&lt;J544,מרקובחצי[[#This Row],[עד ועד]]&gt;K544))),1,"")),"")</f>
        <v/>
      </c>
      <c r="X545" s="19" t="str">
        <f>IF(AND(מרקובחצי[[#This Row],[CycleNumber]]&lt;$B546,SUM(מרקובחצי[[#This Row],[11]],R546)=2),1,"")</f>
        <v/>
      </c>
      <c r="Y545" s="19" t="str">
        <f>IF(AND(מרקובחצי[[#This Row],[CycleNumber]]&lt;$B546,SUM(מרקובחצי[[#This Row],[11]],S546)=2),1,"")</f>
        <v/>
      </c>
      <c r="Z545" s="19" t="str">
        <f>IF(AND(מרקובחצי[[#This Row],[CycleNumber]]&lt;$B546,SUM(מרקובחצי[[#This Row],[13]],S546)=2),1,"")</f>
        <v/>
      </c>
      <c r="AA545" s="19" t="str">
        <f>IF(AND(מרקובחצי[[#This Row],[CycleNumber]]&lt;$B546,SUM(מרקובחצי[[#This Row],[13]],T546)=2),1,"")</f>
        <v/>
      </c>
      <c r="AB545" s="19" t="str">
        <f>IF(AND(מרקובחצי[[#This Row],[CycleNumber]]&lt;$B546,SUM(מרקובחצי[[#This Row],[21]],U546)=2),1,"")</f>
        <v/>
      </c>
      <c r="AC545" s="19" t="str">
        <f>IF(AND(מרקובחצי[[#This Row],[CycleNumber]]&lt;$B546,SUM(מרקובחצי[[#This Row],[21]],V546)=2),1,"")</f>
        <v/>
      </c>
      <c r="AD545" s="19" t="str">
        <f>IF(AND(מרקובחצי[[#This Row],[CycleNumber]]&lt;$B546,SUM(מרקובחצי[[#This Row],[23]],V546)=2),1,"")</f>
        <v/>
      </c>
      <c r="AE545" s="19" t="str">
        <f>IF(AND(מרקובחצי[[#This Row],[CycleNumber]]&lt;$B546,SUM(מרקובחצי[[#This Row],[23]],W546)=2),1,"")</f>
        <v/>
      </c>
      <c r="AF545" s="19" t="str">
        <f>IF(AND(מרקובחצי[[#This Row],[CycleNumber]]&lt;$B546,SUM(מרקובחצי[[#This Row],[31]],O546)=2),1,"")</f>
        <v/>
      </c>
      <c r="AG545" s="19" t="str">
        <f>IF(AND(מרקובחצי[[#This Row],[CycleNumber]]&lt;$B546,SUM(מרקובחצי[[#This Row],[31]],P546)=2),1,"")</f>
        <v/>
      </c>
      <c r="AH545" s="19" t="str">
        <f>IF(AND(מרקובחצי[[#This Row],[CycleNumber]]&lt;$B546,SUM(מרקובחצי[[#This Row],[31]],Q546)=2),1,"")</f>
        <v/>
      </c>
      <c r="AI545" s="19" t="str">
        <f>IF(AND(מרקובחצי[[#This Row],[CycleNumber]]&lt;$B546,SUM(U545:U546)=2),1,"")</f>
        <v/>
      </c>
      <c r="AJ545" s="19" t="str">
        <f>IF(AND(מרקובחצי[[#This Row],[CycleNumber]]&lt;$B546,SUM(מרקובחצי[[#This Row],[32]],O546)=2),1,"")</f>
        <v/>
      </c>
      <c r="AK545" s="19" t="str">
        <f>IF(AND(מרקובחצי[[#This Row],[CycleNumber]]&lt;$B546,SUM(מרקובחצי[[#This Row],[32]],P546)=2),1,"")</f>
        <v/>
      </c>
      <c r="AL545" s="19" t="str">
        <f>IF(AND(מרקובחצי[[#This Row],[CycleNumber]]&lt;$B546,SUM(מרקובחצי[[#This Row],[32]],Q546)=2),1,"")</f>
        <v/>
      </c>
      <c r="AM545" s="19">
        <f>IF(AND(מרקובחצי[[#This Row],[CycleNumber]]&lt;$B546,SUM(V545:V546)=2),1,"")</f>
        <v>1</v>
      </c>
      <c r="AN545" s="19" t="str">
        <f>IF(AND(מרקובחצי[[#This Row],[CycleNumber]]&lt;$B546,SUM(מרקובחצי[[#This Row],[33]],O546)=2),1,"")</f>
        <v/>
      </c>
      <c r="AO545" s="19" t="str">
        <f>IF(AND(מרקובחצי[[#This Row],[CycleNumber]]&lt;$B546,SUM(מרקובחצי[[#This Row],[33]],P546)=2),1,"")</f>
        <v/>
      </c>
      <c r="AP545" s="19" t="str">
        <f>IF(AND(מרקובחצי[[#This Row],[CycleNumber]]&lt;$B546,SUM(מרקובחצי[[#This Row],[33]],Q546)=2),1,"")</f>
        <v/>
      </c>
      <c r="AQ545" s="19" t="str">
        <f>IF(AND(מרקובחצי[[#This Row],[CycleNumber]]&lt;$B546,SUM(W545:W546)=2),1,"")</f>
        <v/>
      </c>
      <c r="AR545" s="19" t="str">
        <f>IF(AND(מרקובחצי[[#This Row],[CycleNumber]]&lt;$B546,SUM(מרקובחצי[[#This Row],[12]],S546)=2),1,"")</f>
        <v/>
      </c>
      <c r="AS545" s="19" t="str">
        <f>IF(AND(מרקובחצי[[#This Row],[CycleNumber]]&lt;$B546,SUM(מרקובחצי[[#This Row],[22]],V546)=2),1,"")</f>
        <v/>
      </c>
      <c r="AT545" s="21">
        <f>SUM(מרקובחצי[[#This Row],[11]:[33]])</f>
        <v>1</v>
      </c>
    </row>
    <row r="546" spans="1:46" ht="15.6" x14ac:dyDescent="0.25">
      <c r="A546" s="19" t="s">
        <v>55</v>
      </c>
      <c r="B546" s="19">
        <v>12</v>
      </c>
      <c r="C546">
        <v>24</v>
      </c>
      <c r="D546" s="19">
        <f>מרקובחצי[[#This Row],[LengthofCycle]]+1</f>
        <v>25</v>
      </c>
      <c r="E546" t="str">
        <f>IF(IFERROR(LOOKUP(מרקובחצי[[#This Row],[ClientID]],קביעויות[הפלגה]),FALSE)=מרקובחצי[[#This Row],[ClientID]],1,"")</f>
        <v/>
      </c>
      <c r="F546" t="str">
        <f>IF(IFERROR(LOOKUP(מרקובחצי[[#This Row],[ClientID]],סוגחציקבוע[S31]),FALSE)=מרקובחצי[[#This Row],[ClientID]],1,"")</f>
        <v/>
      </c>
      <c r="G546">
        <f>IF(IFERROR(LOOKUP(מרקובחצי[[#This Row],[ClientID]],סוגחציקבוע[S32]),FALSE)=מרקובחצי[[#This Row],[ClientID]],1,"")</f>
        <v>1</v>
      </c>
      <c r="H546" t="str">
        <f>IF(IFERROR(LOOKUP(מרקובחצי[[#This Row],[ClientID]],סוגחציקבוע[S33]),FALSE)=מרקובחצי[[#This Row],[ClientID]],1,"")</f>
        <v/>
      </c>
      <c r="I546" t="str">
        <f>IF(IFERROR(LOOKUP(מרקובחצי[[#This Row],[ClientID]],סוגחציקבוע[S32&amp;33]),FALSE)=מרקובחצי[[#This Row],[ClientID]],1,"")</f>
        <v/>
      </c>
      <c r="J546" s="19">
        <f>IF(SUM(מרקובחצי[[#This Row],[11]:[13]])=1,מרקובחצי[[#This Row],[עד ועד]],IF(SUM(R545:T546)=1,IF(מרקובחצי[[#This Row],[עד ועד]]&lt;J545,מרקובחצי[[#This Row],[עד ועד]],J545),J545))</f>
        <v>23</v>
      </c>
      <c r="K546" s="19">
        <f>IF(SUM(מרקובחצי[[#This Row],[11]:[13]])=1,מרקובחצי[[#This Row],[עד ועד]],IF(SUM(R545:T546)=1,IF(מרקובחצי[[#This Row],[עד ועד]]&gt;K545,מרקובחצי[[#This Row],[עד ועד]],K545),K545))</f>
        <v>32</v>
      </c>
      <c r="L546" s="19" t="str">
        <f>IF(AND(SUM(מרקובחצי[[#This Row],[31]:[33]])=1,SUM(U545:W545)=0),מרקובחצי[[#This Row],[מקס]]-מרקובחצי[[#This Row],[מינ]],"")</f>
        <v/>
      </c>
      <c r="M54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46" s="19" t="str">
        <f t="shared" si="8"/>
        <v>S32</v>
      </c>
      <c r="O546" s="19" t="str">
        <f>IF(מרקובחצי[[#This Row],[קבעה הפלגה?]]=1,"",IF(AND(מרקובחצי[[#This Row],[עד ועד]]&lt;29,OR(מרקובחצי[[#This Row],[CycleNumber]]=1,AND(U545=1,OR(מרקובחצי[[#This Row],[עד ועד]]&lt;J545,מרקובחצי[[#This Row],[עד ועד]]&gt;K545)),AND(V545=1,מרקובחצי[[#This Row],[עד ועד]]&lt;J545),W545=1)),1,""))</f>
        <v/>
      </c>
      <c r="P546" s="19" t="str">
        <f>IF(מרקובחצי[[#This Row],[קבעה הפלגה?]]=1,"",IF(AND(מרקובחצי[[#This Row],[עד ועד]]&gt;28,מרקובחצי[[#This Row],[עד ועד]]&lt;32,OR(מרקובחצי[[#This Row],[CycleNumber]]=1,AND(U545=1),AND(V545=1,OR(מרקובחצי[[#This Row],[עד ועד]]&lt;J545,מרקובחצי[[#This Row],[עד ועד]]&gt;K545)),W545=1)),1,""))</f>
        <v/>
      </c>
      <c r="Q546" s="19" t="str">
        <f>IF(מרקובחצי[[#This Row],[קבעה הפלגה?]]=1,"",IF(AND(מרקובחצי[[#This Row],[עד ועד]]&gt;31,OR(מרקובחצי[[#This Row],[CycleNumber]]=1,AND(U545=1),AND(V545=1,מרקובחצי[[#This Row],[עד ועד]]&gt;K545),AND(W545=1,OR(מרקובחצי[[#This Row],[עד ועד]]&gt;K545,מרקובחצי[[#This Row],[עד ועד]]&lt;J545)))),1,""))</f>
        <v/>
      </c>
      <c r="R546" s="19" t="str">
        <f>IF(מרקובחצי[[#This Row],[CycleNumber]]&gt;1,IF(AND(O545=1,מרקובחצי[[#This Row],[עד ועד]]&lt;29),1,""),"")</f>
        <v/>
      </c>
      <c r="S546" s="19" t="str">
        <f>IF(מרקובחצי[[#This Row],[CycleNumber]]&gt;1,IF(OR(AND(O545=1,מרקובחצי[[#This Row],[עד ועד]]&gt;28),AND(P545=1),AND(Q545=1,מרקובחצי[[#This Row],[עד ועד]]&lt;32)),1,""),"")</f>
        <v/>
      </c>
      <c r="T546" s="19" t="str">
        <f>IF(מרקובחצי[[#This Row],[CycleNumber]]&gt;1,IF(AND(Q545=1,מרקובחצי[[#This Row],[עד ועד]]&gt;31),1,""),"")</f>
        <v/>
      </c>
      <c r="U546" s="19" t="str">
        <f>IF(מרקובחצי[[#This Row],[CycleNumber]]&gt;1,IF(AND(R545=1,מרקובחצי[[#This Row],[עד ועד]]&lt;29),1,IF(AND(U545=1,NOT(OR(מרקובחצי[[#This Row],[עד ועד]]&lt;J545,מרקובחצי[[#This Row],[עד ועד]]&gt;K545))),1,"")),"")</f>
        <v/>
      </c>
      <c r="V546" s="19">
        <f>IF(מרקובחצי[[#This Row],[CycleNumber]]&gt;1,IF(AND(SUM(R545:T545)=1,מרקובחצי[[#This Row],[עד ועד]]&gt;28,מרקובחצי[[#This Row],[עד ועד]]&lt;32),1,IF(OR(S545=1,AND(R545=1,מרקובחצי[[#This Row],[עד ועד]]&gt;28),AND(T545=1,מרקובחצי[[#This Row],[עד ועד]]&lt;32)),1,IF(AND(V545=1,NOT(OR(מרקובחצי[[#This Row],[עד ועד]]&lt;J545,מרקובחצי[[#This Row],[עד ועד]]&gt;K545))),1,""))),"")</f>
        <v>1</v>
      </c>
      <c r="W546" s="19" t="str">
        <f>IF(מרקובחצי[[#This Row],[CycleNumber]]&gt;1,IF(AND(T545=1,מרקובחצי[[#This Row],[עד ועד]]&gt;31),1,IF(AND(W545=1,NOT(OR(מרקובחצי[[#This Row],[עד ועד]]&lt;J545,מרקובחצי[[#This Row],[עד ועד]]&gt;K545))),1,"")),"")</f>
        <v/>
      </c>
      <c r="X546" s="19" t="str">
        <f>IF(AND(מרקובחצי[[#This Row],[CycleNumber]]&lt;$B547,SUM(מרקובחצי[[#This Row],[11]],R547)=2),1,"")</f>
        <v/>
      </c>
      <c r="Y546" s="19" t="str">
        <f>IF(AND(מרקובחצי[[#This Row],[CycleNumber]]&lt;$B547,SUM(מרקובחצי[[#This Row],[11]],S547)=2),1,"")</f>
        <v/>
      </c>
      <c r="Z546" s="19" t="str">
        <f>IF(AND(מרקובחצי[[#This Row],[CycleNumber]]&lt;$B547,SUM(מרקובחצי[[#This Row],[13]],S547)=2),1,"")</f>
        <v/>
      </c>
      <c r="AA546" s="19" t="str">
        <f>IF(AND(מרקובחצי[[#This Row],[CycleNumber]]&lt;$B547,SUM(מרקובחצי[[#This Row],[13]],T547)=2),1,"")</f>
        <v/>
      </c>
      <c r="AB546" s="19" t="str">
        <f>IF(AND(מרקובחצי[[#This Row],[CycleNumber]]&lt;$B547,SUM(מרקובחצי[[#This Row],[21]],U547)=2),1,"")</f>
        <v/>
      </c>
      <c r="AC546" s="19" t="str">
        <f>IF(AND(מרקובחצי[[#This Row],[CycleNumber]]&lt;$B547,SUM(מרקובחצי[[#This Row],[21]],V547)=2),1,"")</f>
        <v/>
      </c>
      <c r="AD546" s="19" t="str">
        <f>IF(AND(מרקובחצי[[#This Row],[CycleNumber]]&lt;$B547,SUM(מרקובחצי[[#This Row],[23]],V547)=2),1,"")</f>
        <v/>
      </c>
      <c r="AE546" s="19" t="str">
        <f>IF(AND(מרקובחצי[[#This Row],[CycleNumber]]&lt;$B547,SUM(מרקובחצי[[#This Row],[23]],W547)=2),1,"")</f>
        <v/>
      </c>
      <c r="AF546" s="19" t="str">
        <f>IF(AND(מרקובחצי[[#This Row],[CycleNumber]]&lt;$B547,SUM(מרקובחצי[[#This Row],[31]],O547)=2),1,"")</f>
        <v/>
      </c>
      <c r="AG546" s="19" t="str">
        <f>IF(AND(מרקובחצי[[#This Row],[CycleNumber]]&lt;$B547,SUM(מרקובחצי[[#This Row],[31]],P547)=2),1,"")</f>
        <v/>
      </c>
      <c r="AH546" s="19" t="str">
        <f>IF(AND(מרקובחצי[[#This Row],[CycleNumber]]&lt;$B547,SUM(מרקובחצי[[#This Row],[31]],Q547)=2),1,"")</f>
        <v/>
      </c>
      <c r="AI546" s="19" t="str">
        <f>IF(AND(מרקובחצי[[#This Row],[CycleNumber]]&lt;$B547,SUM(U546:U547)=2),1,"")</f>
        <v/>
      </c>
      <c r="AJ546" s="19" t="str">
        <f>IF(AND(מרקובחצי[[#This Row],[CycleNumber]]&lt;$B547,SUM(מרקובחצי[[#This Row],[32]],O547)=2),1,"")</f>
        <v/>
      </c>
      <c r="AK546" s="19" t="str">
        <f>IF(AND(מרקובחצי[[#This Row],[CycleNumber]]&lt;$B547,SUM(מרקובחצי[[#This Row],[32]],P547)=2),1,"")</f>
        <v/>
      </c>
      <c r="AL546" s="19" t="str">
        <f>IF(AND(מרקובחצי[[#This Row],[CycleNumber]]&lt;$B547,SUM(מרקובחצי[[#This Row],[32]],Q547)=2),1,"")</f>
        <v/>
      </c>
      <c r="AM546" s="19" t="str">
        <f>IF(AND(מרקובחצי[[#This Row],[CycleNumber]]&lt;$B547,SUM(V546:V547)=2),1,"")</f>
        <v/>
      </c>
      <c r="AN546" s="19" t="str">
        <f>IF(AND(מרקובחצי[[#This Row],[CycleNumber]]&lt;$B547,SUM(מרקובחצי[[#This Row],[33]],O547)=2),1,"")</f>
        <v/>
      </c>
      <c r="AO546" s="19" t="str">
        <f>IF(AND(מרקובחצי[[#This Row],[CycleNumber]]&lt;$B547,SUM(מרקובחצי[[#This Row],[33]],P547)=2),1,"")</f>
        <v/>
      </c>
      <c r="AP546" s="19" t="str">
        <f>IF(AND(מרקובחצי[[#This Row],[CycleNumber]]&lt;$B547,SUM(מרקובחצי[[#This Row],[33]],Q547)=2),1,"")</f>
        <v/>
      </c>
      <c r="AQ546" s="19" t="str">
        <f>IF(AND(מרקובחצי[[#This Row],[CycleNumber]]&lt;$B547,SUM(W546:W547)=2),1,"")</f>
        <v/>
      </c>
      <c r="AR546" s="19" t="str">
        <f>IF(AND(מרקובחצי[[#This Row],[CycleNumber]]&lt;$B547,SUM(מרקובחצי[[#This Row],[12]],S547)=2),1,"")</f>
        <v/>
      </c>
      <c r="AS546" s="19" t="str">
        <f>IF(AND(מרקובחצי[[#This Row],[CycleNumber]]&lt;$B547,SUM(מרקובחצי[[#This Row],[22]],V547)=2),1,"")</f>
        <v/>
      </c>
      <c r="AT546" s="21">
        <f>SUM(מרקובחצי[[#This Row],[11]:[33]])</f>
        <v>1</v>
      </c>
    </row>
    <row r="547" spans="1:46" hidden="1" x14ac:dyDescent="0.25">
      <c r="A547" t="s">
        <v>56</v>
      </c>
      <c r="B547">
        <v>1</v>
      </c>
      <c r="C547">
        <v>33</v>
      </c>
      <c r="D547">
        <f>מרקובחצי[[#This Row],[LengthofCycle]]+1</f>
        <v>34</v>
      </c>
      <c r="E547">
        <f>IF(IFERROR(LOOKUP(מרקובחצי[[#This Row],[ClientID]],קביעויות[הפלגה]),FALSE)=מרקובחצי[[#This Row],[ClientID]],1,"")</f>
        <v>1</v>
      </c>
      <c r="F547" t="str">
        <f>IF(IFERROR(LOOKUP(מרקובחצי[[#This Row],[ClientID]],סוגחציקבוע[S31]),FALSE)=מרקובחצי[[#This Row],[ClientID]],1,"")</f>
        <v/>
      </c>
      <c r="G547" t="str">
        <f>IF(IFERROR(LOOKUP(מרקובחצי[[#This Row],[ClientID]],סוגחציקבוע[S32]),FALSE)=מרקובחצי[[#This Row],[ClientID]],1,"")</f>
        <v/>
      </c>
      <c r="H547" t="str">
        <f>IF(IFERROR(LOOKUP(מרקובחצי[[#This Row],[ClientID]],סוגחציקבוע[S33]),FALSE)=מרקובחצי[[#This Row],[ClientID]],1,"")</f>
        <v/>
      </c>
      <c r="I547" t="str">
        <f>IF(IFERROR(LOOKUP(מרקובחצי[[#This Row],[ClientID]],סוגחציקבוע[S32&amp;33]),FALSE)=מרקובחצי[[#This Row],[ClientID]],1,"")</f>
        <v/>
      </c>
      <c r="J547">
        <f>IF(SUM(מרקובחצי[[#This Row],[11]:[13]])=1,מרקובחצי[[#This Row],[עד ועד]],IF(SUM(R546:T547)=1,IF(מרקובחצי[[#This Row],[עד ועד]]&lt;J546,מרקובחצי[[#This Row],[עד ועד]],J546),J546))</f>
        <v>23</v>
      </c>
      <c r="K547">
        <f>IF(SUM(מרקובחצי[[#This Row],[11]:[13]])=1,מרקובחצי[[#This Row],[עד ועד]],IF(SUM(R546:T547)=1,IF(מרקובחצי[[#This Row],[עד ועד]]&gt;K546,מרקובחצי[[#This Row],[עד ועד]],K546),K546))</f>
        <v>32</v>
      </c>
      <c r="L547" t="str">
        <f>IF(AND(SUM(מרקובחצי[[#This Row],[31]:[33]])=1,SUM(U546:W546)=0),מרקובחצי[[#This Row],[מקס]]-מרקובחצי[[#This Row],[מינ]],"")</f>
        <v/>
      </c>
      <c r="M54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547" t="str">
        <f t="shared" si="8"/>
        <v>S32</v>
      </c>
      <c r="O547" t="str">
        <f>IF(מרקובחצי[[#This Row],[קבעה הפלגה?]]=1,"",IF(AND(מרקובחצי[[#This Row],[עד ועד]]&lt;29,OR(מרקובחצי[[#This Row],[CycleNumber]]=1,AND(U546=1,OR(מרקובחצי[[#This Row],[עד ועד]]&lt;J546,מרקובחצי[[#This Row],[עד ועד]]&gt;K546)),AND(V546=1,מרקובחצי[[#This Row],[עד ועד]]&lt;J546),W546=1)),1,""))</f>
        <v/>
      </c>
      <c r="P547" t="str">
        <f>IF(מרקובחצי[[#This Row],[קבעה הפלגה?]]=1,"",IF(AND(מרקובחצי[[#This Row],[עד ועד]]&gt;28,מרקובחצי[[#This Row],[עד ועד]]&lt;32,OR(מרקובחצי[[#This Row],[CycleNumber]]=1,AND(U546=1),AND(V546=1,OR(מרקובחצי[[#This Row],[עד ועד]]&lt;J546,מרקובחצי[[#This Row],[עד ועד]]&gt;K546)),W546=1)),1,""))</f>
        <v/>
      </c>
      <c r="Q547" t="str">
        <f>IF(מרקובחצי[[#This Row],[קבעה הפלגה?]]=1,"",IF(AND(מרקובחצי[[#This Row],[עד ועד]]&gt;31,OR(מרקובחצי[[#This Row],[CycleNumber]]=1,AND(U546=1),AND(V546=1,מרקובחצי[[#This Row],[עד ועד]]&gt;K546),AND(W546=1,OR(מרקובחצי[[#This Row],[עד ועד]]&gt;K546,מרקובחצי[[#This Row],[עד ועד]]&lt;J546)))),1,""))</f>
        <v/>
      </c>
      <c r="R547" t="str">
        <f>IF(מרקובחצי[[#This Row],[CycleNumber]]&gt;1,IF(AND(O546=1,מרקובחצי[[#This Row],[עד ועד]]&lt;29),1,""),"")</f>
        <v/>
      </c>
      <c r="S547" t="str">
        <f>IF(מרקובחצי[[#This Row],[CycleNumber]]&gt;1,IF(OR(AND(O546=1,מרקובחצי[[#This Row],[עד ועד]]&gt;28),AND(P546=1),AND(Q546=1,מרקובחצי[[#This Row],[עד ועד]]&lt;32)),1,""),"")</f>
        <v/>
      </c>
      <c r="T547" t="str">
        <f>IF(מרקובחצי[[#This Row],[CycleNumber]]&gt;1,IF(AND(Q546=1,מרקובחצי[[#This Row],[עד ועד]]&gt;31),1,""),"")</f>
        <v/>
      </c>
      <c r="U547" t="str">
        <f>IF(מרקובחצי[[#This Row],[CycleNumber]]&gt;1,IF(AND(R546=1,מרקובחצי[[#This Row],[עד ועד]]&lt;29),1,IF(AND(U546=1,NOT(OR(מרקובחצי[[#This Row],[עד ועד]]&lt;J546,מרקובחצי[[#This Row],[עד ועד]]&gt;K546))),1,"")),"")</f>
        <v/>
      </c>
      <c r="V547" t="str">
        <f>IF(מרקובחצי[[#This Row],[CycleNumber]]&gt;1,IF(AND(SUM(R546:T546)=1,מרקובחצי[[#This Row],[עד ועד]]&gt;28,מרקובחצי[[#This Row],[עד ועד]]&lt;32),1,IF(OR(S546=1,AND(R546=1,מרקובחצי[[#This Row],[עד ועד]]&gt;28),AND(T546=1,מרקובחצי[[#This Row],[עד ועד]]&lt;32)),1,IF(AND(V546=1,NOT(OR(מרקובחצי[[#This Row],[עד ועד]]&lt;J546,מרקובחצי[[#This Row],[עד ועד]]&gt;K546))),1,""))),"")</f>
        <v/>
      </c>
      <c r="W547" t="str">
        <f>IF(מרקובחצי[[#This Row],[CycleNumber]]&gt;1,IF(AND(T546=1,מרקובחצי[[#This Row],[עד ועד]]&gt;31),1,IF(AND(W546=1,NOT(OR(מרקובחצי[[#This Row],[עד ועד]]&lt;J546,מרקובחצי[[#This Row],[עד ועד]]&gt;K546))),1,"")),"")</f>
        <v/>
      </c>
      <c r="X547" t="str">
        <f>IF(AND(מרקובחצי[[#This Row],[CycleNumber]]&lt;$B548,SUM(מרקובחצי[[#This Row],[11]],R548)=2),1,"")</f>
        <v/>
      </c>
      <c r="Y547" t="str">
        <f>IF(AND(מרקובחצי[[#This Row],[CycleNumber]]&lt;$B548,SUM(מרקובחצי[[#This Row],[11]],S548)=2),1,"")</f>
        <v/>
      </c>
      <c r="Z547" t="str">
        <f>IF(AND(מרקובחצי[[#This Row],[CycleNumber]]&lt;$B548,SUM(מרקובחצי[[#This Row],[13]],S548)=2),1,"")</f>
        <v/>
      </c>
      <c r="AA547" t="str">
        <f>IF(AND(מרקובחצי[[#This Row],[CycleNumber]]&lt;$B548,SUM(מרקובחצי[[#This Row],[13]],T548)=2),1,"")</f>
        <v/>
      </c>
      <c r="AB547" t="str">
        <f>IF(AND(מרקובחצי[[#This Row],[CycleNumber]]&lt;$B548,SUM(מרקובחצי[[#This Row],[21]],U548)=2),1,"")</f>
        <v/>
      </c>
      <c r="AC547" t="str">
        <f>IF(AND(מרקובחצי[[#This Row],[CycleNumber]]&lt;$B548,SUM(מרקובחצי[[#This Row],[21]],V548)=2),1,"")</f>
        <v/>
      </c>
      <c r="AD547" t="str">
        <f>IF(AND(מרקובחצי[[#This Row],[CycleNumber]]&lt;$B548,SUM(מרקובחצי[[#This Row],[23]],V548)=2),1,"")</f>
        <v/>
      </c>
      <c r="AE547" t="str">
        <f>IF(AND(מרקובחצי[[#This Row],[CycleNumber]]&lt;$B548,SUM(מרקובחצי[[#This Row],[23]],W548)=2),1,"")</f>
        <v/>
      </c>
      <c r="AF547" t="str">
        <f>IF(AND(מרקובחצי[[#This Row],[CycleNumber]]&lt;$B548,SUM(מרקובחצי[[#This Row],[31]],O548)=2),1,"")</f>
        <v/>
      </c>
      <c r="AG547" t="str">
        <f>IF(AND(מרקובחצי[[#This Row],[CycleNumber]]&lt;$B548,SUM(מרקובחצי[[#This Row],[31]],P548)=2),1,"")</f>
        <v/>
      </c>
      <c r="AH547" t="str">
        <f>IF(AND(מרקובחצי[[#This Row],[CycleNumber]]&lt;$B548,SUM(מרקובחצי[[#This Row],[31]],Q548)=2),1,"")</f>
        <v/>
      </c>
      <c r="AI547" t="str">
        <f>IF(AND(מרקובחצי[[#This Row],[CycleNumber]]&lt;$B548,SUM(U547:U548)=2),1,"")</f>
        <v/>
      </c>
      <c r="AJ547" t="str">
        <f>IF(AND(מרקובחצי[[#This Row],[CycleNumber]]&lt;$B548,SUM(מרקובחצי[[#This Row],[32]],O548)=2),1,"")</f>
        <v/>
      </c>
      <c r="AK547" t="str">
        <f>IF(AND(מרקובחצי[[#This Row],[CycleNumber]]&lt;$B548,SUM(מרקובחצי[[#This Row],[32]],P548)=2),1,"")</f>
        <v/>
      </c>
      <c r="AL547" t="str">
        <f>IF(AND(מרקובחצי[[#This Row],[CycleNumber]]&lt;$B548,SUM(מרקובחצי[[#This Row],[32]],Q548)=2),1,"")</f>
        <v/>
      </c>
      <c r="AM547" t="str">
        <f>IF(AND(מרקובחצי[[#This Row],[CycleNumber]]&lt;$B548,SUM(V547:V548)=2),1,"")</f>
        <v/>
      </c>
      <c r="AN547" t="str">
        <f>IF(AND(מרקובחצי[[#This Row],[CycleNumber]]&lt;$B548,SUM(מרקובחצי[[#This Row],[33]],O548)=2),1,"")</f>
        <v/>
      </c>
      <c r="AO547" t="str">
        <f>IF(AND(מרקובחצי[[#This Row],[CycleNumber]]&lt;$B548,SUM(מרקובחצי[[#This Row],[33]],P548)=2),1,"")</f>
        <v/>
      </c>
      <c r="AP547" t="str">
        <f>IF(AND(מרקובחצי[[#This Row],[CycleNumber]]&lt;$B548,SUM(מרקובחצי[[#This Row],[33]],Q548)=2),1,"")</f>
        <v/>
      </c>
      <c r="AQ547" t="str">
        <f>IF(AND(מרקובחצי[[#This Row],[CycleNumber]]&lt;$B548,SUM(W547:W548)=2),1,"")</f>
        <v/>
      </c>
      <c r="AR547" t="str">
        <f>IF(AND(מרקובחצי[[#This Row],[CycleNumber]]&lt;$B548,SUM(מרקובחצי[[#This Row],[12]],S548)=2),1,"")</f>
        <v/>
      </c>
      <c r="AS547" t="str">
        <f>IF(AND(מרקובחצי[[#This Row],[CycleNumber]]&lt;$B548,SUM(מרקובחצי[[#This Row],[22]],V548)=2),1,"")</f>
        <v/>
      </c>
      <c r="AT547" s="3">
        <f>SUM(מרקובחצי[[#This Row],[11]:[33]])</f>
        <v>0</v>
      </c>
    </row>
    <row r="548" spans="1:46" hidden="1" x14ac:dyDescent="0.25">
      <c r="A548" t="s">
        <v>56</v>
      </c>
      <c r="B548">
        <v>2</v>
      </c>
      <c r="C548">
        <v>34</v>
      </c>
      <c r="D548">
        <f>מרקובחצי[[#This Row],[LengthofCycle]]+1</f>
        <v>35</v>
      </c>
      <c r="E548">
        <f>IF(IFERROR(LOOKUP(מרקובחצי[[#This Row],[ClientID]],קביעויות[הפלגה]),FALSE)=מרקובחצי[[#This Row],[ClientID]],1,"")</f>
        <v>1</v>
      </c>
      <c r="F548" t="str">
        <f>IF(IFERROR(LOOKUP(מרקובחצי[[#This Row],[ClientID]],סוגחציקבוע[S31]),FALSE)=מרקובחצי[[#This Row],[ClientID]],1,"")</f>
        <v/>
      </c>
      <c r="G548" t="str">
        <f>IF(IFERROR(LOOKUP(מרקובחצי[[#This Row],[ClientID]],סוגחציקבוע[S32]),FALSE)=מרקובחצי[[#This Row],[ClientID]],1,"")</f>
        <v/>
      </c>
      <c r="H548" t="str">
        <f>IF(IFERROR(LOOKUP(מרקובחצי[[#This Row],[ClientID]],סוגחציקבוע[S33]),FALSE)=מרקובחצי[[#This Row],[ClientID]],1,"")</f>
        <v/>
      </c>
      <c r="I548" t="str">
        <f>IF(IFERROR(LOOKUP(מרקובחצי[[#This Row],[ClientID]],סוגחציקבוע[S32&amp;33]),FALSE)=מרקובחצי[[#This Row],[ClientID]],1,"")</f>
        <v/>
      </c>
      <c r="J548">
        <f>IF(SUM(מרקובחצי[[#This Row],[11]:[13]])=1,מרקובחצי[[#This Row],[עד ועד]],IF(SUM(R547:T548)=1,IF(מרקובחצי[[#This Row],[עד ועד]]&lt;J547,מרקובחצי[[#This Row],[עד ועד]],J547),J547))</f>
        <v>23</v>
      </c>
      <c r="K548">
        <f>IF(SUM(מרקובחצי[[#This Row],[11]:[13]])=1,מרקובחצי[[#This Row],[עד ועד]],IF(SUM(R547:T548)=1,IF(מרקובחצי[[#This Row],[עד ועד]]&gt;K547,מרקובחצי[[#This Row],[עד ועד]],K547),K547))</f>
        <v>32</v>
      </c>
      <c r="L548" t="str">
        <f>IF(AND(SUM(מרקובחצי[[#This Row],[31]:[33]])=1,SUM(U547:W547)=0),מרקובחצי[[#This Row],[מקס]]-מרקובחצי[[#This Row],[מינ]],"")</f>
        <v/>
      </c>
      <c r="M54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548" t="str">
        <f t="shared" si="8"/>
        <v/>
      </c>
      <c r="O548" t="str">
        <f>IF(מרקובחצי[[#This Row],[קבעה הפלגה?]]=1,"",IF(AND(מרקובחצי[[#This Row],[עד ועד]]&lt;29,OR(מרקובחצי[[#This Row],[CycleNumber]]=1,AND(U547=1,OR(מרקובחצי[[#This Row],[עד ועד]]&lt;J547,מרקובחצי[[#This Row],[עד ועד]]&gt;K547)),AND(V547=1,מרקובחצי[[#This Row],[עד ועד]]&lt;J547),W547=1)),1,""))</f>
        <v/>
      </c>
      <c r="P548" t="str">
        <f>IF(מרקובחצי[[#This Row],[קבעה הפלגה?]]=1,"",IF(AND(מרקובחצי[[#This Row],[עד ועד]]&gt;28,מרקובחצי[[#This Row],[עד ועד]]&lt;32,OR(מרקובחצי[[#This Row],[CycleNumber]]=1,AND(U547=1),AND(V547=1,OR(מרקובחצי[[#This Row],[עד ועד]]&lt;J547,מרקובחצי[[#This Row],[עד ועד]]&gt;K547)),W547=1)),1,""))</f>
        <v/>
      </c>
      <c r="Q548" t="str">
        <f>IF(מרקובחצי[[#This Row],[קבעה הפלגה?]]=1,"",IF(AND(מרקובחצי[[#This Row],[עד ועד]]&gt;31,OR(מרקובחצי[[#This Row],[CycleNumber]]=1,AND(U547=1),AND(V547=1,מרקובחצי[[#This Row],[עד ועד]]&gt;K547),AND(W547=1,OR(מרקובחצי[[#This Row],[עד ועד]]&gt;K547,מרקובחצי[[#This Row],[עד ועד]]&lt;J547)))),1,""))</f>
        <v/>
      </c>
      <c r="R548" t="str">
        <f>IF(מרקובחצי[[#This Row],[CycleNumber]]&gt;1,IF(AND(O547=1,מרקובחצי[[#This Row],[עד ועד]]&lt;29),1,""),"")</f>
        <v/>
      </c>
      <c r="S548" t="str">
        <f>IF(מרקובחצי[[#This Row],[CycleNumber]]&gt;1,IF(OR(AND(O547=1,מרקובחצי[[#This Row],[עד ועד]]&gt;28),AND(P547=1),AND(Q547=1,מרקובחצי[[#This Row],[עד ועד]]&lt;32)),1,""),"")</f>
        <v/>
      </c>
      <c r="T548" t="str">
        <f>IF(מרקובחצי[[#This Row],[CycleNumber]]&gt;1,IF(AND(Q547=1,מרקובחצי[[#This Row],[עד ועד]]&gt;31),1,""),"")</f>
        <v/>
      </c>
      <c r="U548" t="str">
        <f>IF(מרקובחצי[[#This Row],[CycleNumber]]&gt;1,IF(AND(R547=1,מרקובחצי[[#This Row],[עד ועד]]&lt;29),1,IF(AND(U547=1,NOT(OR(מרקובחצי[[#This Row],[עד ועד]]&lt;J547,מרקובחצי[[#This Row],[עד ועד]]&gt;K547))),1,"")),"")</f>
        <v/>
      </c>
      <c r="V548" t="str">
        <f>IF(מרקובחצי[[#This Row],[CycleNumber]]&gt;1,IF(AND(SUM(R547:T547)=1,מרקובחצי[[#This Row],[עד ועד]]&gt;28,מרקובחצי[[#This Row],[עד ועד]]&lt;32),1,IF(OR(S547=1,AND(R547=1,מרקובחצי[[#This Row],[עד ועד]]&gt;28),AND(T547=1,מרקובחצי[[#This Row],[עד ועד]]&lt;32)),1,IF(AND(V547=1,NOT(OR(מרקובחצי[[#This Row],[עד ועד]]&lt;J547,מרקובחצי[[#This Row],[עד ועד]]&gt;K547))),1,""))),"")</f>
        <v/>
      </c>
      <c r="W548" t="str">
        <f>IF(מרקובחצי[[#This Row],[CycleNumber]]&gt;1,IF(AND(T547=1,מרקובחצי[[#This Row],[עד ועד]]&gt;31),1,IF(AND(W547=1,NOT(OR(מרקובחצי[[#This Row],[עד ועד]]&lt;J547,מרקובחצי[[#This Row],[עד ועד]]&gt;K547))),1,"")),"")</f>
        <v/>
      </c>
      <c r="X548" t="str">
        <f>IF(AND(מרקובחצי[[#This Row],[CycleNumber]]&lt;$B549,SUM(מרקובחצי[[#This Row],[11]],R549)=2),1,"")</f>
        <v/>
      </c>
      <c r="Y548" t="str">
        <f>IF(AND(מרקובחצי[[#This Row],[CycleNumber]]&lt;$B549,SUM(מרקובחצי[[#This Row],[11]],S549)=2),1,"")</f>
        <v/>
      </c>
      <c r="Z548" t="str">
        <f>IF(AND(מרקובחצי[[#This Row],[CycleNumber]]&lt;$B549,SUM(מרקובחצי[[#This Row],[13]],S549)=2),1,"")</f>
        <v/>
      </c>
      <c r="AA548" t="str">
        <f>IF(AND(מרקובחצי[[#This Row],[CycleNumber]]&lt;$B549,SUM(מרקובחצי[[#This Row],[13]],T549)=2),1,"")</f>
        <v/>
      </c>
      <c r="AB548" t="str">
        <f>IF(AND(מרקובחצי[[#This Row],[CycleNumber]]&lt;$B549,SUM(מרקובחצי[[#This Row],[21]],U549)=2),1,"")</f>
        <v/>
      </c>
      <c r="AC548" t="str">
        <f>IF(AND(מרקובחצי[[#This Row],[CycleNumber]]&lt;$B549,SUM(מרקובחצי[[#This Row],[21]],V549)=2),1,"")</f>
        <v/>
      </c>
      <c r="AD548" t="str">
        <f>IF(AND(מרקובחצי[[#This Row],[CycleNumber]]&lt;$B549,SUM(מרקובחצי[[#This Row],[23]],V549)=2),1,"")</f>
        <v/>
      </c>
      <c r="AE548" t="str">
        <f>IF(AND(מרקובחצי[[#This Row],[CycleNumber]]&lt;$B549,SUM(מרקובחצי[[#This Row],[23]],W549)=2),1,"")</f>
        <v/>
      </c>
      <c r="AF548" t="str">
        <f>IF(AND(מרקובחצי[[#This Row],[CycleNumber]]&lt;$B549,SUM(מרקובחצי[[#This Row],[31]],O549)=2),1,"")</f>
        <v/>
      </c>
      <c r="AG548" t="str">
        <f>IF(AND(מרקובחצי[[#This Row],[CycleNumber]]&lt;$B549,SUM(מרקובחצי[[#This Row],[31]],P549)=2),1,"")</f>
        <v/>
      </c>
      <c r="AH548" t="str">
        <f>IF(AND(מרקובחצי[[#This Row],[CycleNumber]]&lt;$B549,SUM(מרקובחצי[[#This Row],[31]],Q549)=2),1,"")</f>
        <v/>
      </c>
      <c r="AI548" t="str">
        <f>IF(AND(מרקובחצי[[#This Row],[CycleNumber]]&lt;$B549,SUM(U548:U549)=2),1,"")</f>
        <v/>
      </c>
      <c r="AJ548" t="str">
        <f>IF(AND(מרקובחצי[[#This Row],[CycleNumber]]&lt;$B549,SUM(מרקובחצי[[#This Row],[32]],O549)=2),1,"")</f>
        <v/>
      </c>
      <c r="AK548" t="str">
        <f>IF(AND(מרקובחצי[[#This Row],[CycleNumber]]&lt;$B549,SUM(מרקובחצי[[#This Row],[32]],P549)=2),1,"")</f>
        <v/>
      </c>
      <c r="AL548" t="str">
        <f>IF(AND(מרקובחצי[[#This Row],[CycleNumber]]&lt;$B549,SUM(מרקובחצי[[#This Row],[32]],Q549)=2),1,"")</f>
        <v/>
      </c>
      <c r="AM548" t="str">
        <f>IF(AND(מרקובחצי[[#This Row],[CycleNumber]]&lt;$B549,SUM(V548:V549)=2),1,"")</f>
        <v/>
      </c>
      <c r="AN548" t="str">
        <f>IF(AND(מרקובחצי[[#This Row],[CycleNumber]]&lt;$B549,SUM(מרקובחצי[[#This Row],[33]],O549)=2),1,"")</f>
        <v/>
      </c>
      <c r="AO548" t="str">
        <f>IF(AND(מרקובחצי[[#This Row],[CycleNumber]]&lt;$B549,SUM(מרקובחצי[[#This Row],[33]],P549)=2),1,"")</f>
        <v/>
      </c>
      <c r="AP548" t="str">
        <f>IF(AND(מרקובחצי[[#This Row],[CycleNumber]]&lt;$B549,SUM(מרקובחצי[[#This Row],[33]],Q549)=2),1,"")</f>
        <v/>
      </c>
      <c r="AQ548" t="str">
        <f>IF(AND(מרקובחצי[[#This Row],[CycleNumber]]&lt;$B549,SUM(W548:W549)=2),1,"")</f>
        <v/>
      </c>
      <c r="AR548" t="str">
        <f>IF(AND(מרקובחצי[[#This Row],[CycleNumber]]&lt;$B549,SUM(מרקובחצי[[#This Row],[12]],S549)=2),1,"")</f>
        <v/>
      </c>
      <c r="AS548" t="str">
        <f>IF(AND(מרקובחצי[[#This Row],[CycleNumber]]&lt;$B549,SUM(מרקובחצי[[#This Row],[22]],V549)=2),1,"")</f>
        <v/>
      </c>
      <c r="AT548" s="3">
        <f>SUM(מרקובחצי[[#This Row],[11]:[33]])</f>
        <v>0</v>
      </c>
    </row>
    <row r="549" spans="1:46" hidden="1" x14ac:dyDescent="0.25">
      <c r="A549" t="s">
        <v>56</v>
      </c>
      <c r="B549">
        <v>3</v>
      </c>
      <c r="C549">
        <v>32</v>
      </c>
      <c r="D549">
        <f>מרקובחצי[[#This Row],[LengthofCycle]]+1</f>
        <v>33</v>
      </c>
      <c r="E549">
        <f>IF(IFERROR(LOOKUP(מרקובחצי[[#This Row],[ClientID]],קביעויות[הפלגה]),FALSE)=מרקובחצי[[#This Row],[ClientID]],1,"")</f>
        <v>1</v>
      </c>
      <c r="F549" t="str">
        <f>IF(IFERROR(LOOKUP(מרקובחצי[[#This Row],[ClientID]],סוגחציקבוע[S31]),FALSE)=מרקובחצי[[#This Row],[ClientID]],1,"")</f>
        <v/>
      </c>
      <c r="G549" t="str">
        <f>IF(IFERROR(LOOKUP(מרקובחצי[[#This Row],[ClientID]],סוגחציקבוע[S32]),FALSE)=מרקובחצי[[#This Row],[ClientID]],1,"")</f>
        <v/>
      </c>
      <c r="H549" t="str">
        <f>IF(IFERROR(LOOKUP(מרקובחצי[[#This Row],[ClientID]],סוגחציקבוע[S33]),FALSE)=מרקובחצי[[#This Row],[ClientID]],1,"")</f>
        <v/>
      </c>
      <c r="I549" t="str">
        <f>IF(IFERROR(LOOKUP(מרקובחצי[[#This Row],[ClientID]],סוגחציקבוע[S32&amp;33]),FALSE)=מרקובחצי[[#This Row],[ClientID]],1,"")</f>
        <v/>
      </c>
      <c r="J549">
        <f>IF(SUM(מרקובחצי[[#This Row],[11]:[13]])=1,מרקובחצי[[#This Row],[עד ועד]],IF(SUM(R548:T549)=1,IF(מרקובחצי[[#This Row],[עד ועד]]&lt;J548,מרקובחצי[[#This Row],[עד ועד]],J548),J548))</f>
        <v>23</v>
      </c>
      <c r="K549">
        <f>IF(SUM(מרקובחצי[[#This Row],[11]:[13]])=1,מרקובחצי[[#This Row],[עד ועד]],IF(SUM(R548:T549)=1,IF(מרקובחצי[[#This Row],[עד ועד]]&gt;K548,מרקובחצי[[#This Row],[עד ועד]],K548),K548))</f>
        <v>32</v>
      </c>
      <c r="L549" t="str">
        <f>IF(AND(SUM(מרקובחצי[[#This Row],[31]:[33]])=1,SUM(U548:W548)=0),מרקובחצי[[#This Row],[מקס]]-מרקובחצי[[#This Row],[מינ]],"")</f>
        <v/>
      </c>
      <c r="M54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549" t="str">
        <f t="shared" si="8"/>
        <v/>
      </c>
      <c r="O549" t="str">
        <f>IF(מרקובחצי[[#This Row],[קבעה הפלגה?]]=1,"",IF(AND(מרקובחצי[[#This Row],[עד ועד]]&lt;29,OR(מרקובחצי[[#This Row],[CycleNumber]]=1,AND(U548=1,OR(מרקובחצי[[#This Row],[עד ועד]]&lt;J548,מרקובחצי[[#This Row],[עד ועד]]&gt;K548)),AND(V548=1,מרקובחצי[[#This Row],[עד ועד]]&lt;J548),W548=1)),1,""))</f>
        <v/>
      </c>
      <c r="P549" t="str">
        <f>IF(מרקובחצי[[#This Row],[קבעה הפלגה?]]=1,"",IF(AND(מרקובחצי[[#This Row],[עד ועד]]&gt;28,מרקובחצי[[#This Row],[עד ועד]]&lt;32,OR(מרקובחצי[[#This Row],[CycleNumber]]=1,AND(U548=1),AND(V548=1,OR(מרקובחצי[[#This Row],[עד ועד]]&lt;J548,מרקובחצי[[#This Row],[עד ועד]]&gt;K548)),W548=1)),1,""))</f>
        <v/>
      </c>
      <c r="Q549" t="str">
        <f>IF(מרקובחצי[[#This Row],[קבעה הפלגה?]]=1,"",IF(AND(מרקובחצי[[#This Row],[עד ועד]]&gt;31,OR(מרקובחצי[[#This Row],[CycleNumber]]=1,AND(U548=1),AND(V548=1,מרקובחצי[[#This Row],[עד ועד]]&gt;K548),AND(W548=1,OR(מרקובחצי[[#This Row],[עד ועד]]&gt;K548,מרקובחצי[[#This Row],[עד ועד]]&lt;J548)))),1,""))</f>
        <v/>
      </c>
      <c r="R549" t="str">
        <f>IF(מרקובחצי[[#This Row],[CycleNumber]]&gt;1,IF(AND(O548=1,מרקובחצי[[#This Row],[עד ועד]]&lt;29),1,""),"")</f>
        <v/>
      </c>
      <c r="S549" t="str">
        <f>IF(מרקובחצי[[#This Row],[CycleNumber]]&gt;1,IF(OR(AND(O548=1,מרקובחצי[[#This Row],[עד ועד]]&gt;28),AND(P548=1),AND(Q548=1,מרקובחצי[[#This Row],[עד ועד]]&lt;32)),1,""),"")</f>
        <v/>
      </c>
      <c r="T549" t="str">
        <f>IF(מרקובחצי[[#This Row],[CycleNumber]]&gt;1,IF(AND(Q548=1,מרקובחצי[[#This Row],[עד ועד]]&gt;31),1,""),"")</f>
        <v/>
      </c>
      <c r="U549" t="str">
        <f>IF(מרקובחצי[[#This Row],[CycleNumber]]&gt;1,IF(AND(R548=1,מרקובחצי[[#This Row],[עד ועד]]&lt;29),1,IF(AND(U548=1,NOT(OR(מרקובחצי[[#This Row],[עד ועד]]&lt;J548,מרקובחצי[[#This Row],[עד ועד]]&gt;K548))),1,"")),"")</f>
        <v/>
      </c>
      <c r="V549" t="str">
        <f>IF(מרקובחצי[[#This Row],[CycleNumber]]&gt;1,IF(AND(SUM(R548:T548)=1,מרקובחצי[[#This Row],[עד ועד]]&gt;28,מרקובחצי[[#This Row],[עד ועד]]&lt;32),1,IF(OR(S548=1,AND(R548=1,מרקובחצי[[#This Row],[עד ועד]]&gt;28),AND(T548=1,מרקובחצי[[#This Row],[עד ועד]]&lt;32)),1,IF(AND(V548=1,NOT(OR(מרקובחצי[[#This Row],[עד ועד]]&lt;J548,מרקובחצי[[#This Row],[עד ועד]]&gt;K548))),1,""))),"")</f>
        <v/>
      </c>
      <c r="W549" t="str">
        <f>IF(מרקובחצי[[#This Row],[CycleNumber]]&gt;1,IF(AND(T548=1,מרקובחצי[[#This Row],[עד ועד]]&gt;31),1,IF(AND(W548=1,NOT(OR(מרקובחצי[[#This Row],[עד ועד]]&lt;J548,מרקובחצי[[#This Row],[עד ועד]]&gt;K548))),1,"")),"")</f>
        <v/>
      </c>
      <c r="X549" t="str">
        <f>IF(AND(מרקובחצי[[#This Row],[CycleNumber]]&lt;$B550,SUM(מרקובחצי[[#This Row],[11]],R550)=2),1,"")</f>
        <v/>
      </c>
      <c r="Y549" t="str">
        <f>IF(AND(מרקובחצי[[#This Row],[CycleNumber]]&lt;$B550,SUM(מרקובחצי[[#This Row],[11]],S550)=2),1,"")</f>
        <v/>
      </c>
      <c r="Z549" t="str">
        <f>IF(AND(מרקובחצי[[#This Row],[CycleNumber]]&lt;$B550,SUM(מרקובחצי[[#This Row],[13]],S550)=2),1,"")</f>
        <v/>
      </c>
      <c r="AA549" t="str">
        <f>IF(AND(מרקובחצי[[#This Row],[CycleNumber]]&lt;$B550,SUM(מרקובחצי[[#This Row],[13]],T550)=2),1,"")</f>
        <v/>
      </c>
      <c r="AB549" t="str">
        <f>IF(AND(מרקובחצי[[#This Row],[CycleNumber]]&lt;$B550,SUM(מרקובחצי[[#This Row],[21]],U550)=2),1,"")</f>
        <v/>
      </c>
      <c r="AC549" t="str">
        <f>IF(AND(מרקובחצי[[#This Row],[CycleNumber]]&lt;$B550,SUM(מרקובחצי[[#This Row],[21]],V550)=2),1,"")</f>
        <v/>
      </c>
      <c r="AD549" t="str">
        <f>IF(AND(מרקובחצי[[#This Row],[CycleNumber]]&lt;$B550,SUM(מרקובחצי[[#This Row],[23]],V550)=2),1,"")</f>
        <v/>
      </c>
      <c r="AE549" t="str">
        <f>IF(AND(מרקובחצי[[#This Row],[CycleNumber]]&lt;$B550,SUM(מרקובחצי[[#This Row],[23]],W550)=2),1,"")</f>
        <v/>
      </c>
      <c r="AF549" t="str">
        <f>IF(AND(מרקובחצי[[#This Row],[CycleNumber]]&lt;$B550,SUM(מרקובחצי[[#This Row],[31]],O550)=2),1,"")</f>
        <v/>
      </c>
      <c r="AG549" t="str">
        <f>IF(AND(מרקובחצי[[#This Row],[CycleNumber]]&lt;$B550,SUM(מרקובחצי[[#This Row],[31]],P550)=2),1,"")</f>
        <v/>
      </c>
      <c r="AH549" t="str">
        <f>IF(AND(מרקובחצי[[#This Row],[CycleNumber]]&lt;$B550,SUM(מרקובחצי[[#This Row],[31]],Q550)=2),1,"")</f>
        <v/>
      </c>
      <c r="AI549" t="str">
        <f>IF(AND(מרקובחצי[[#This Row],[CycleNumber]]&lt;$B550,SUM(U549:U550)=2),1,"")</f>
        <v/>
      </c>
      <c r="AJ549" t="str">
        <f>IF(AND(מרקובחצי[[#This Row],[CycleNumber]]&lt;$B550,SUM(מרקובחצי[[#This Row],[32]],O550)=2),1,"")</f>
        <v/>
      </c>
      <c r="AK549" t="str">
        <f>IF(AND(מרקובחצי[[#This Row],[CycleNumber]]&lt;$B550,SUM(מרקובחצי[[#This Row],[32]],P550)=2),1,"")</f>
        <v/>
      </c>
      <c r="AL549" t="str">
        <f>IF(AND(מרקובחצי[[#This Row],[CycleNumber]]&lt;$B550,SUM(מרקובחצי[[#This Row],[32]],Q550)=2),1,"")</f>
        <v/>
      </c>
      <c r="AM549" t="str">
        <f>IF(AND(מרקובחצי[[#This Row],[CycleNumber]]&lt;$B550,SUM(V549:V550)=2),1,"")</f>
        <v/>
      </c>
      <c r="AN549" t="str">
        <f>IF(AND(מרקובחצי[[#This Row],[CycleNumber]]&lt;$B550,SUM(מרקובחצי[[#This Row],[33]],O550)=2),1,"")</f>
        <v/>
      </c>
      <c r="AO549" t="str">
        <f>IF(AND(מרקובחצי[[#This Row],[CycleNumber]]&lt;$B550,SUM(מרקובחצי[[#This Row],[33]],P550)=2),1,"")</f>
        <v/>
      </c>
      <c r="AP549" t="str">
        <f>IF(AND(מרקובחצי[[#This Row],[CycleNumber]]&lt;$B550,SUM(מרקובחצי[[#This Row],[33]],Q550)=2),1,"")</f>
        <v/>
      </c>
      <c r="AQ549" t="str">
        <f>IF(AND(מרקובחצי[[#This Row],[CycleNumber]]&lt;$B550,SUM(W549:W550)=2),1,"")</f>
        <v/>
      </c>
      <c r="AR549" t="str">
        <f>IF(AND(מרקובחצי[[#This Row],[CycleNumber]]&lt;$B550,SUM(מרקובחצי[[#This Row],[12]],S550)=2),1,"")</f>
        <v/>
      </c>
      <c r="AS549" t="str">
        <f>IF(AND(מרקובחצי[[#This Row],[CycleNumber]]&lt;$B550,SUM(מרקובחצי[[#This Row],[22]],V550)=2),1,"")</f>
        <v/>
      </c>
      <c r="AT549" s="3">
        <f>SUM(מרקובחצי[[#This Row],[11]:[33]])</f>
        <v>0</v>
      </c>
    </row>
    <row r="550" spans="1:46" hidden="1" x14ac:dyDescent="0.25">
      <c r="A550" t="s">
        <v>56</v>
      </c>
      <c r="B550">
        <v>4</v>
      </c>
      <c r="C550">
        <v>32</v>
      </c>
      <c r="D550">
        <f>מרקובחצי[[#This Row],[LengthofCycle]]+1</f>
        <v>33</v>
      </c>
      <c r="E550">
        <f>IF(IFERROR(LOOKUP(מרקובחצי[[#This Row],[ClientID]],קביעויות[הפלגה]),FALSE)=מרקובחצי[[#This Row],[ClientID]],1,"")</f>
        <v>1</v>
      </c>
      <c r="F550" t="str">
        <f>IF(IFERROR(LOOKUP(מרקובחצי[[#This Row],[ClientID]],סוגחציקבוע[S31]),FALSE)=מרקובחצי[[#This Row],[ClientID]],1,"")</f>
        <v/>
      </c>
      <c r="G550" t="str">
        <f>IF(IFERROR(LOOKUP(מרקובחצי[[#This Row],[ClientID]],סוגחציקבוע[S32]),FALSE)=מרקובחצי[[#This Row],[ClientID]],1,"")</f>
        <v/>
      </c>
      <c r="H550" t="str">
        <f>IF(IFERROR(LOOKUP(מרקובחצי[[#This Row],[ClientID]],סוגחציקבוע[S33]),FALSE)=מרקובחצי[[#This Row],[ClientID]],1,"")</f>
        <v/>
      </c>
      <c r="I550" t="str">
        <f>IF(IFERROR(LOOKUP(מרקובחצי[[#This Row],[ClientID]],סוגחציקבוע[S32&amp;33]),FALSE)=מרקובחצי[[#This Row],[ClientID]],1,"")</f>
        <v/>
      </c>
      <c r="J550">
        <f>IF(SUM(מרקובחצי[[#This Row],[11]:[13]])=1,מרקובחצי[[#This Row],[עד ועד]],IF(SUM(R549:T550)=1,IF(מרקובחצי[[#This Row],[עד ועד]]&lt;J549,מרקובחצי[[#This Row],[עד ועד]],J549),J549))</f>
        <v>23</v>
      </c>
      <c r="K550">
        <f>IF(SUM(מרקובחצי[[#This Row],[11]:[13]])=1,מרקובחצי[[#This Row],[עד ועד]],IF(SUM(R549:T550)=1,IF(מרקובחצי[[#This Row],[עד ועד]]&gt;K549,מרקובחצי[[#This Row],[עד ועד]],K549),K549))</f>
        <v>32</v>
      </c>
      <c r="L550" t="str">
        <f>IF(AND(SUM(מרקובחצי[[#This Row],[31]:[33]])=1,SUM(U549:W549)=0),מרקובחצי[[#This Row],[מקס]]-מרקובחצי[[#This Row],[מינ]],"")</f>
        <v/>
      </c>
      <c r="M55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550" t="str">
        <f t="shared" si="8"/>
        <v/>
      </c>
      <c r="O550" t="str">
        <f>IF(מרקובחצי[[#This Row],[קבעה הפלגה?]]=1,"",IF(AND(מרקובחצי[[#This Row],[עד ועד]]&lt;29,OR(מרקובחצי[[#This Row],[CycleNumber]]=1,AND(U549=1,OR(מרקובחצי[[#This Row],[עד ועד]]&lt;J549,מרקובחצי[[#This Row],[עד ועד]]&gt;K549)),AND(V549=1,מרקובחצי[[#This Row],[עד ועד]]&lt;J549),W549=1)),1,""))</f>
        <v/>
      </c>
      <c r="P550" t="str">
        <f>IF(מרקובחצי[[#This Row],[קבעה הפלגה?]]=1,"",IF(AND(מרקובחצי[[#This Row],[עד ועד]]&gt;28,מרקובחצי[[#This Row],[עד ועד]]&lt;32,OR(מרקובחצי[[#This Row],[CycleNumber]]=1,AND(U549=1),AND(V549=1,OR(מרקובחצי[[#This Row],[עד ועד]]&lt;J549,מרקובחצי[[#This Row],[עד ועד]]&gt;K549)),W549=1)),1,""))</f>
        <v/>
      </c>
      <c r="Q550" t="str">
        <f>IF(מרקובחצי[[#This Row],[קבעה הפלגה?]]=1,"",IF(AND(מרקובחצי[[#This Row],[עד ועד]]&gt;31,OR(מרקובחצי[[#This Row],[CycleNumber]]=1,AND(U549=1),AND(V549=1,מרקובחצי[[#This Row],[עד ועד]]&gt;K549),AND(W549=1,OR(מרקובחצי[[#This Row],[עד ועד]]&gt;K549,מרקובחצי[[#This Row],[עד ועד]]&lt;J549)))),1,""))</f>
        <v/>
      </c>
      <c r="R550" t="str">
        <f>IF(מרקובחצי[[#This Row],[CycleNumber]]&gt;1,IF(AND(O549=1,מרקובחצי[[#This Row],[עד ועד]]&lt;29),1,""),"")</f>
        <v/>
      </c>
      <c r="S550" t="str">
        <f>IF(מרקובחצי[[#This Row],[CycleNumber]]&gt;1,IF(OR(AND(O549=1,מרקובחצי[[#This Row],[עד ועד]]&gt;28),AND(P549=1),AND(Q549=1,מרקובחצי[[#This Row],[עד ועד]]&lt;32)),1,""),"")</f>
        <v/>
      </c>
      <c r="T550" t="str">
        <f>IF(מרקובחצי[[#This Row],[CycleNumber]]&gt;1,IF(AND(Q549=1,מרקובחצי[[#This Row],[עד ועד]]&gt;31),1,""),"")</f>
        <v/>
      </c>
      <c r="U550" t="str">
        <f>IF(מרקובחצי[[#This Row],[CycleNumber]]&gt;1,IF(AND(R549=1,מרקובחצי[[#This Row],[עד ועד]]&lt;29),1,IF(AND(U549=1,NOT(OR(מרקובחצי[[#This Row],[עד ועד]]&lt;J549,מרקובחצי[[#This Row],[עד ועד]]&gt;K549))),1,"")),"")</f>
        <v/>
      </c>
      <c r="V550" t="str">
        <f>IF(מרקובחצי[[#This Row],[CycleNumber]]&gt;1,IF(AND(SUM(R549:T549)=1,מרקובחצי[[#This Row],[עד ועד]]&gt;28,מרקובחצי[[#This Row],[עד ועד]]&lt;32),1,IF(OR(S549=1,AND(R549=1,מרקובחצי[[#This Row],[עד ועד]]&gt;28),AND(T549=1,מרקובחצי[[#This Row],[עד ועד]]&lt;32)),1,IF(AND(V549=1,NOT(OR(מרקובחצי[[#This Row],[עד ועד]]&lt;J549,מרקובחצי[[#This Row],[עד ועד]]&gt;K549))),1,""))),"")</f>
        <v/>
      </c>
      <c r="W550" t="str">
        <f>IF(מרקובחצי[[#This Row],[CycleNumber]]&gt;1,IF(AND(T549=1,מרקובחצי[[#This Row],[עד ועד]]&gt;31),1,IF(AND(W549=1,NOT(OR(מרקובחצי[[#This Row],[עד ועד]]&lt;J549,מרקובחצי[[#This Row],[עד ועד]]&gt;K549))),1,"")),"")</f>
        <v/>
      </c>
      <c r="X550" t="str">
        <f>IF(AND(מרקובחצי[[#This Row],[CycleNumber]]&lt;$B551,SUM(מרקובחצי[[#This Row],[11]],R551)=2),1,"")</f>
        <v/>
      </c>
      <c r="Y550" t="str">
        <f>IF(AND(מרקובחצי[[#This Row],[CycleNumber]]&lt;$B551,SUM(מרקובחצי[[#This Row],[11]],S551)=2),1,"")</f>
        <v/>
      </c>
      <c r="Z550" t="str">
        <f>IF(AND(מרקובחצי[[#This Row],[CycleNumber]]&lt;$B551,SUM(מרקובחצי[[#This Row],[13]],S551)=2),1,"")</f>
        <v/>
      </c>
      <c r="AA550" t="str">
        <f>IF(AND(מרקובחצי[[#This Row],[CycleNumber]]&lt;$B551,SUM(מרקובחצי[[#This Row],[13]],T551)=2),1,"")</f>
        <v/>
      </c>
      <c r="AB550" t="str">
        <f>IF(AND(מרקובחצי[[#This Row],[CycleNumber]]&lt;$B551,SUM(מרקובחצי[[#This Row],[21]],U551)=2),1,"")</f>
        <v/>
      </c>
      <c r="AC550" t="str">
        <f>IF(AND(מרקובחצי[[#This Row],[CycleNumber]]&lt;$B551,SUM(מרקובחצי[[#This Row],[21]],V551)=2),1,"")</f>
        <v/>
      </c>
      <c r="AD550" t="str">
        <f>IF(AND(מרקובחצי[[#This Row],[CycleNumber]]&lt;$B551,SUM(מרקובחצי[[#This Row],[23]],V551)=2),1,"")</f>
        <v/>
      </c>
      <c r="AE550" t="str">
        <f>IF(AND(מרקובחצי[[#This Row],[CycleNumber]]&lt;$B551,SUM(מרקובחצי[[#This Row],[23]],W551)=2),1,"")</f>
        <v/>
      </c>
      <c r="AF550" t="str">
        <f>IF(AND(מרקובחצי[[#This Row],[CycleNumber]]&lt;$B551,SUM(מרקובחצי[[#This Row],[31]],O551)=2),1,"")</f>
        <v/>
      </c>
      <c r="AG550" t="str">
        <f>IF(AND(מרקובחצי[[#This Row],[CycleNumber]]&lt;$B551,SUM(מרקובחצי[[#This Row],[31]],P551)=2),1,"")</f>
        <v/>
      </c>
      <c r="AH550" t="str">
        <f>IF(AND(מרקובחצי[[#This Row],[CycleNumber]]&lt;$B551,SUM(מרקובחצי[[#This Row],[31]],Q551)=2),1,"")</f>
        <v/>
      </c>
      <c r="AI550" t="str">
        <f>IF(AND(מרקובחצי[[#This Row],[CycleNumber]]&lt;$B551,SUM(U550:U551)=2),1,"")</f>
        <v/>
      </c>
      <c r="AJ550" t="str">
        <f>IF(AND(מרקובחצי[[#This Row],[CycleNumber]]&lt;$B551,SUM(מרקובחצי[[#This Row],[32]],O551)=2),1,"")</f>
        <v/>
      </c>
      <c r="AK550" t="str">
        <f>IF(AND(מרקובחצי[[#This Row],[CycleNumber]]&lt;$B551,SUM(מרקובחצי[[#This Row],[32]],P551)=2),1,"")</f>
        <v/>
      </c>
      <c r="AL550" t="str">
        <f>IF(AND(מרקובחצי[[#This Row],[CycleNumber]]&lt;$B551,SUM(מרקובחצי[[#This Row],[32]],Q551)=2),1,"")</f>
        <v/>
      </c>
      <c r="AM550" t="str">
        <f>IF(AND(מרקובחצי[[#This Row],[CycleNumber]]&lt;$B551,SUM(V550:V551)=2),1,"")</f>
        <v/>
      </c>
      <c r="AN550" t="str">
        <f>IF(AND(מרקובחצי[[#This Row],[CycleNumber]]&lt;$B551,SUM(מרקובחצי[[#This Row],[33]],O551)=2),1,"")</f>
        <v/>
      </c>
      <c r="AO550" t="str">
        <f>IF(AND(מרקובחצי[[#This Row],[CycleNumber]]&lt;$B551,SUM(מרקובחצי[[#This Row],[33]],P551)=2),1,"")</f>
        <v/>
      </c>
      <c r="AP550" t="str">
        <f>IF(AND(מרקובחצי[[#This Row],[CycleNumber]]&lt;$B551,SUM(מרקובחצי[[#This Row],[33]],Q551)=2),1,"")</f>
        <v/>
      </c>
      <c r="AQ550" t="str">
        <f>IF(AND(מרקובחצי[[#This Row],[CycleNumber]]&lt;$B551,SUM(W550:W551)=2),1,"")</f>
        <v/>
      </c>
      <c r="AR550" t="str">
        <f>IF(AND(מרקובחצי[[#This Row],[CycleNumber]]&lt;$B551,SUM(מרקובחצי[[#This Row],[12]],S551)=2),1,"")</f>
        <v/>
      </c>
      <c r="AS550" t="str">
        <f>IF(AND(מרקובחצי[[#This Row],[CycleNumber]]&lt;$B551,SUM(מרקובחצי[[#This Row],[22]],V551)=2),1,"")</f>
        <v/>
      </c>
      <c r="AT550" s="3">
        <f>SUM(מרקובחצי[[#This Row],[11]:[33]])</f>
        <v>0</v>
      </c>
    </row>
    <row r="551" spans="1:46" hidden="1" x14ac:dyDescent="0.25">
      <c r="A551" t="s">
        <v>56</v>
      </c>
      <c r="B551">
        <v>5</v>
      </c>
      <c r="C551">
        <v>32</v>
      </c>
      <c r="D551">
        <f>מרקובחצי[[#This Row],[LengthofCycle]]+1</f>
        <v>33</v>
      </c>
      <c r="E551">
        <f>IF(IFERROR(LOOKUP(מרקובחצי[[#This Row],[ClientID]],קביעויות[הפלגה]),FALSE)=מרקובחצי[[#This Row],[ClientID]],1,"")</f>
        <v>1</v>
      </c>
      <c r="F551" t="str">
        <f>IF(IFERROR(LOOKUP(מרקובחצי[[#This Row],[ClientID]],סוגחציקבוע[S31]),FALSE)=מרקובחצי[[#This Row],[ClientID]],1,"")</f>
        <v/>
      </c>
      <c r="G551" t="str">
        <f>IF(IFERROR(LOOKUP(מרקובחצי[[#This Row],[ClientID]],סוגחציקבוע[S32]),FALSE)=מרקובחצי[[#This Row],[ClientID]],1,"")</f>
        <v/>
      </c>
      <c r="H551" t="str">
        <f>IF(IFERROR(LOOKUP(מרקובחצי[[#This Row],[ClientID]],סוגחציקבוע[S33]),FALSE)=מרקובחצי[[#This Row],[ClientID]],1,"")</f>
        <v/>
      </c>
      <c r="I551" t="str">
        <f>IF(IFERROR(LOOKUP(מרקובחצי[[#This Row],[ClientID]],סוגחציקבוע[S32&amp;33]),FALSE)=מרקובחצי[[#This Row],[ClientID]],1,"")</f>
        <v/>
      </c>
      <c r="J551">
        <f>IF(SUM(מרקובחצי[[#This Row],[11]:[13]])=1,מרקובחצי[[#This Row],[עד ועד]],IF(SUM(R550:T551)=1,IF(מרקובחצי[[#This Row],[עד ועד]]&lt;J550,מרקובחצי[[#This Row],[עד ועד]],J550),J550))</f>
        <v>23</v>
      </c>
      <c r="K551">
        <f>IF(SUM(מרקובחצי[[#This Row],[11]:[13]])=1,מרקובחצי[[#This Row],[עד ועד]],IF(SUM(R550:T551)=1,IF(מרקובחצי[[#This Row],[עד ועד]]&gt;K550,מרקובחצי[[#This Row],[עד ועד]],K550),K550))</f>
        <v>32</v>
      </c>
      <c r="L551" t="str">
        <f>IF(AND(SUM(מרקובחצי[[#This Row],[31]:[33]])=1,SUM(U550:W550)=0),מרקובחצי[[#This Row],[מקס]]-מרקובחצי[[#This Row],[מינ]],"")</f>
        <v/>
      </c>
      <c r="M55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551" t="str">
        <f t="shared" si="8"/>
        <v/>
      </c>
      <c r="O551" t="str">
        <f>IF(מרקובחצי[[#This Row],[קבעה הפלגה?]]=1,"",IF(AND(מרקובחצי[[#This Row],[עד ועד]]&lt;29,OR(מרקובחצי[[#This Row],[CycleNumber]]=1,AND(U550=1,OR(מרקובחצי[[#This Row],[עד ועד]]&lt;J550,מרקובחצי[[#This Row],[עד ועד]]&gt;K550)),AND(V550=1,מרקובחצי[[#This Row],[עד ועד]]&lt;J550),W550=1)),1,""))</f>
        <v/>
      </c>
      <c r="P551" t="str">
        <f>IF(מרקובחצי[[#This Row],[קבעה הפלגה?]]=1,"",IF(AND(מרקובחצי[[#This Row],[עד ועד]]&gt;28,מרקובחצי[[#This Row],[עד ועד]]&lt;32,OR(מרקובחצי[[#This Row],[CycleNumber]]=1,AND(U550=1),AND(V550=1,OR(מרקובחצי[[#This Row],[עד ועד]]&lt;J550,מרקובחצי[[#This Row],[עד ועד]]&gt;K550)),W550=1)),1,""))</f>
        <v/>
      </c>
      <c r="Q551" t="str">
        <f>IF(מרקובחצי[[#This Row],[קבעה הפלגה?]]=1,"",IF(AND(מרקובחצי[[#This Row],[עד ועד]]&gt;31,OR(מרקובחצי[[#This Row],[CycleNumber]]=1,AND(U550=1),AND(V550=1,מרקובחצי[[#This Row],[עד ועד]]&gt;K550),AND(W550=1,OR(מרקובחצי[[#This Row],[עד ועד]]&gt;K550,מרקובחצי[[#This Row],[עד ועד]]&lt;J550)))),1,""))</f>
        <v/>
      </c>
      <c r="R551" t="str">
        <f>IF(מרקובחצי[[#This Row],[CycleNumber]]&gt;1,IF(AND(O550=1,מרקובחצי[[#This Row],[עד ועד]]&lt;29),1,""),"")</f>
        <v/>
      </c>
      <c r="S551" t="str">
        <f>IF(מרקובחצי[[#This Row],[CycleNumber]]&gt;1,IF(OR(AND(O550=1,מרקובחצי[[#This Row],[עד ועד]]&gt;28),AND(P550=1),AND(Q550=1,מרקובחצי[[#This Row],[עד ועד]]&lt;32)),1,""),"")</f>
        <v/>
      </c>
      <c r="T551" t="str">
        <f>IF(מרקובחצי[[#This Row],[CycleNumber]]&gt;1,IF(AND(Q550=1,מרקובחצי[[#This Row],[עד ועד]]&gt;31),1,""),"")</f>
        <v/>
      </c>
      <c r="U551" t="str">
        <f>IF(מרקובחצי[[#This Row],[CycleNumber]]&gt;1,IF(AND(R550=1,מרקובחצי[[#This Row],[עד ועד]]&lt;29),1,IF(AND(U550=1,NOT(OR(מרקובחצי[[#This Row],[עד ועד]]&lt;J550,מרקובחצי[[#This Row],[עד ועד]]&gt;K550))),1,"")),"")</f>
        <v/>
      </c>
      <c r="V551" t="str">
        <f>IF(מרקובחצי[[#This Row],[CycleNumber]]&gt;1,IF(AND(SUM(R550:T550)=1,מרקובחצי[[#This Row],[עד ועד]]&gt;28,מרקובחצי[[#This Row],[עד ועד]]&lt;32),1,IF(OR(S550=1,AND(R550=1,מרקובחצי[[#This Row],[עד ועד]]&gt;28),AND(T550=1,מרקובחצי[[#This Row],[עד ועד]]&lt;32)),1,IF(AND(V550=1,NOT(OR(מרקובחצי[[#This Row],[עד ועד]]&lt;J550,מרקובחצי[[#This Row],[עד ועד]]&gt;K550))),1,""))),"")</f>
        <v/>
      </c>
      <c r="W551" t="str">
        <f>IF(מרקובחצי[[#This Row],[CycleNumber]]&gt;1,IF(AND(T550=1,מרקובחצי[[#This Row],[עד ועד]]&gt;31),1,IF(AND(W550=1,NOT(OR(מרקובחצי[[#This Row],[עד ועד]]&lt;J550,מרקובחצי[[#This Row],[עד ועד]]&gt;K550))),1,"")),"")</f>
        <v/>
      </c>
      <c r="X551" t="str">
        <f>IF(AND(מרקובחצי[[#This Row],[CycleNumber]]&lt;$B552,SUM(מרקובחצי[[#This Row],[11]],R552)=2),1,"")</f>
        <v/>
      </c>
      <c r="Y551" t="str">
        <f>IF(AND(מרקובחצי[[#This Row],[CycleNumber]]&lt;$B552,SUM(מרקובחצי[[#This Row],[11]],S552)=2),1,"")</f>
        <v/>
      </c>
      <c r="Z551" t="str">
        <f>IF(AND(מרקובחצי[[#This Row],[CycleNumber]]&lt;$B552,SUM(מרקובחצי[[#This Row],[13]],S552)=2),1,"")</f>
        <v/>
      </c>
      <c r="AA551" t="str">
        <f>IF(AND(מרקובחצי[[#This Row],[CycleNumber]]&lt;$B552,SUM(מרקובחצי[[#This Row],[13]],T552)=2),1,"")</f>
        <v/>
      </c>
      <c r="AB551" t="str">
        <f>IF(AND(מרקובחצי[[#This Row],[CycleNumber]]&lt;$B552,SUM(מרקובחצי[[#This Row],[21]],U552)=2),1,"")</f>
        <v/>
      </c>
      <c r="AC551" t="str">
        <f>IF(AND(מרקובחצי[[#This Row],[CycleNumber]]&lt;$B552,SUM(מרקובחצי[[#This Row],[21]],V552)=2),1,"")</f>
        <v/>
      </c>
      <c r="AD551" t="str">
        <f>IF(AND(מרקובחצי[[#This Row],[CycleNumber]]&lt;$B552,SUM(מרקובחצי[[#This Row],[23]],V552)=2),1,"")</f>
        <v/>
      </c>
      <c r="AE551" t="str">
        <f>IF(AND(מרקובחצי[[#This Row],[CycleNumber]]&lt;$B552,SUM(מרקובחצי[[#This Row],[23]],W552)=2),1,"")</f>
        <v/>
      </c>
      <c r="AF551" t="str">
        <f>IF(AND(מרקובחצי[[#This Row],[CycleNumber]]&lt;$B552,SUM(מרקובחצי[[#This Row],[31]],O552)=2),1,"")</f>
        <v/>
      </c>
      <c r="AG551" t="str">
        <f>IF(AND(מרקובחצי[[#This Row],[CycleNumber]]&lt;$B552,SUM(מרקובחצי[[#This Row],[31]],P552)=2),1,"")</f>
        <v/>
      </c>
      <c r="AH551" t="str">
        <f>IF(AND(מרקובחצי[[#This Row],[CycleNumber]]&lt;$B552,SUM(מרקובחצי[[#This Row],[31]],Q552)=2),1,"")</f>
        <v/>
      </c>
      <c r="AI551" t="str">
        <f>IF(AND(מרקובחצי[[#This Row],[CycleNumber]]&lt;$B552,SUM(U551:U552)=2),1,"")</f>
        <v/>
      </c>
      <c r="AJ551" t="str">
        <f>IF(AND(מרקובחצי[[#This Row],[CycleNumber]]&lt;$B552,SUM(מרקובחצי[[#This Row],[32]],O552)=2),1,"")</f>
        <v/>
      </c>
      <c r="AK551" t="str">
        <f>IF(AND(מרקובחצי[[#This Row],[CycleNumber]]&lt;$B552,SUM(מרקובחצי[[#This Row],[32]],P552)=2),1,"")</f>
        <v/>
      </c>
      <c r="AL551" t="str">
        <f>IF(AND(מרקובחצי[[#This Row],[CycleNumber]]&lt;$B552,SUM(מרקובחצי[[#This Row],[32]],Q552)=2),1,"")</f>
        <v/>
      </c>
      <c r="AM551" t="str">
        <f>IF(AND(מרקובחצי[[#This Row],[CycleNumber]]&lt;$B552,SUM(V551:V552)=2),1,"")</f>
        <v/>
      </c>
      <c r="AN551" t="str">
        <f>IF(AND(מרקובחצי[[#This Row],[CycleNumber]]&lt;$B552,SUM(מרקובחצי[[#This Row],[33]],O552)=2),1,"")</f>
        <v/>
      </c>
      <c r="AO551" t="str">
        <f>IF(AND(מרקובחצי[[#This Row],[CycleNumber]]&lt;$B552,SUM(מרקובחצי[[#This Row],[33]],P552)=2),1,"")</f>
        <v/>
      </c>
      <c r="AP551" t="str">
        <f>IF(AND(מרקובחצי[[#This Row],[CycleNumber]]&lt;$B552,SUM(מרקובחצי[[#This Row],[33]],Q552)=2),1,"")</f>
        <v/>
      </c>
      <c r="AQ551" t="str">
        <f>IF(AND(מרקובחצי[[#This Row],[CycleNumber]]&lt;$B552,SUM(W551:W552)=2),1,"")</f>
        <v/>
      </c>
      <c r="AR551" t="str">
        <f>IF(AND(מרקובחצי[[#This Row],[CycleNumber]]&lt;$B552,SUM(מרקובחצי[[#This Row],[12]],S552)=2),1,"")</f>
        <v/>
      </c>
      <c r="AS551" t="str">
        <f>IF(AND(מרקובחצי[[#This Row],[CycleNumber]]&lt;$B552,SUM(מרקובחצי[[#This Row],[22]],V552)=2),1,"")</f>
        <v/>
      </c>
      <c r="AT551" s="3">
        <f>SUM(מרקובחצי[[#This Row],[11]:[33]])</f>
        <v>0</v>
      </c>
    </row>
    <row r="552" spans="1:46" hidden="1" x14ac:dyDescent="0.25">
      <c r="A552" t="s">
        <v>56</v>
      </c>
      <c r="B552">
        <v>6</v>
      </c>
      <c r="C552">
        <v>34</v>
      </c>
      <c r="D552">
        <f>מרקובחצי[[#This Row],[LengthofCycle]]+1</f>
        <v>35</v>
      </c>
      <c r="E552">
        <f>IF(IFERROR(LOOKUP(מרקובחצי[[#This Row],[ClientID]],קביעויות[הפלגה]),FALSE)=מרקובחצי[[#This Row],[ClientID]],1,"")</f>
        <v>1</v>
      </c>
      <c r="F552" t="str">
        <f>IF(IFERROR(LOOKUP(מרקובחצי[[#This Row],[ClientID]],סוגחציקבוע[S31]),FALSE)=מרקובחצי[[#This Row],[ClientID]],1,"")</f>
        <v/>
      </c>
      <c r="G552" t="str">
        <f>IF(IFERROR(LOOKUP(מרקובחצי[[#This Row],[ClientID]],סוגחציקבוע[S32]),FALSE)=מרקובחצי[[#This Row],[ClientID]],1,"")</f>
        <v/>
      </c>
      <c r="H552" t="str">
        <f>IF(IFERROR(LOOKUP(מרקובחצי[[#This Row],[ClientID]],סוגחציקבוע[S33]),FALSE)=מרקובחצי[[#This Row],[ClientID]],1,"")</f>
        <v/>
      </c>
      <c r="I552" t="str">
        <f>IF(IFERROR(LOOKUP(מרקובחצי[[#This Row],[ClientID]],סוגחציקבוע[S32&amp;33]),FALSE)=מרקובחצי[[#This Row],[ClientID]],1,"")</f>
        <v/>
      </c>
      <c r="J552">
        <f>IF(SUM(מרקובחצי[[#This Row],[11]:[13]])=1,מרקובחצי[[#This Row],[עד ועד]],IF(SUM(R551:T552)=1,IF(מרקובחצי[[#This Row],[עד ועד]]&lt;J551,מרקובחצי[[#This Row],[עד ועד]],J551),J551))</f>
        <v>23</v>
      </c>
      <c r="K552">
        <f>IF(SUM(מרקובחצי[[#This Row],[11]:[13]])=1,מרקובחצי[[#This Row],[עד ועד]],IF(SUM(R551:T552)=1,IF(מרקובחצי[[#This Row],[עד ועד]]&gt;K551,מרקובחצי[[#This Row],[עד ועד]],K551),K551))</f>
        <v>32</v>
      </c>
      <c r="L552" t="str">
        <f>IF(AND(SUM(מרקובחצי[[#This Row],[31]:[33]])=1,SUM(U551:W551)=0),מרקובחצי[[#This Row],[מקס]]-מרקובחצי[[#This Row],[מינ]],"")</f>
        <v/>
      </c>
      <c r="M55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552" t="str">
        <f t="shared" si="8"/>
        <v/>
      </c>
      <c r="O552" t="str">
        <f>IF(מרקובחצי[[#This Row],[קבעה הפלגה?]]=1,"",IF(AND(מרקובחצי[[#This Row],[עד ועד]]&lt;29,OR(מרקובחצי[[#This Row],[CycleNumber]]=1,AND(U551=1,OR(מרקובחצי[[#This Row],[עד ועד]]&lt;J551,מרקובחצי[[#This Row],[עד ועד]]&gt;K551)),AND(V551=1,מרקובחצי[[#This Row],[עד ועד]]&lt;J551),W551=1)),1,""))</f>
        <v/>
      </c>
      <c r="P552" t="str">
        <f>IF(מרקובחצי[[#This Row],[קבעה הפלגה?]]=1,"",IF(AND(מרקובחצי[[#This Row],[עד ועד]]&gt;28,מרקובחצי[[#This Row],[עד ועד]]&lt;32,OR(מרקובחצי[[#This Row],[CycleNumber]]=1,AND(U551=1),AND(V551=1,OR(מרקובחצי[[#This Row],[עד ועד]]&lt;J551,מרקובחצי[[#This Row],[עד ועד]]&gt;K551)),W551=1)),1,""))</f>
        <v/>
      </c>
      <c r="Q552" t="str">
        <f>IF(מרקובחצי[[#This Row],[קבעה הפלגה?]]=1,"",IF(AND(מרקובחצי[[#This Row],[עד ועד]]&gt;31,OR(מרקובחצי[[#This Row],[CycleNumber]]=1,AND(U551=1),AND(V551=1,מרקובחצי[[#This Row],[עד ועד]]&gt;K551),AND(W551=1,OR(מרקובחצי[[#This Row],[עד ועד]]&gt;K551,מרקובחצי[[#This Row],[עד ועד]]&lt;J551)))),1,""))</f>
        <v/>
      </c>
      <c r="R552" t="str">
        <f>IF(מרקובחצי[[#This Row],[CycleNumber]]&gt;1,IF(AND(O551=1,מרקובחצי[[#This Row],[עד ועד]]&lt;29),1,""),"")</f>
        <v/>
      </c>
      <c r="S552" t="str">
        <f>IF(מרקובחצי[[#This Row],[CycleNumber]]&gt;1,IF(OR(AND(O551=1,מרקובחצי[[#This Row],[עד ועד]]&gt;28),AND(P551=1),AND(Q551=1,מרקובחצי[[#This Row],[עד ועד]]&lt;32)),1,""),"")</f>
        <v/>
      </c>
      <c r="T552" t="str">
        <f>IF(מרקובחצי[[#This Row],[CycleNumber]]&gt;1,IF(AND(Q551=1,מרקובחצי[[#This Row],[עד ועד]]&gt;31),1,""),"")</f>
        <v/>
      </c>
      <c r="U552" t="str">
        <f>IF(מרקובחצי[[#This Row],[CycleNumber]]&gt;1,IF(AND(R551=1,מרקובחצי[[#This Row],[עד ועד]]&lt;29),1,IF(AND(U551=1,NOT(OR(מרקובחצי[[#This Row],[עד ועד]]&lt;J551,מרקובחצי[[#This Row],[עד ועד]]&gt;K551))),1,"")),"")</f>
        <v/>
      </c>
      <c r="V552" t="str">
        <f>IF(מרקובחצי[[#This Row],[CycleNumber]]&gt;1,IF(AND(SUM(R551:T551)=1,מרקובחצי[[#This Row],[עד ועד]]&gt;28,מרקובחצי[[#This Row],[עד ועד]]&lt;32),1,IF(OR(S551=1,AND(R551=1,מרקובחצי[[#This Row],[עד ועד]]&gt;28),AND(T551=1,מרקובחצי[[#This Row],[עד ועד]]&lt;32)),1,IF(AND(V551=1,NOT(OR(מרקובחצי[[#This Row],[עד ועד]]&lt;J551,מרקובחצי[[#This Row],[עד ועד]]&gt;K551))),1,""))),"")</f>
        <v/>
      </c>
      <c r="W552" t="str">
        <f>IF(מרקובחצי[[#This Row],[CycleNumber]]&gt;1,IF(AND(T551=1,מרקובחצי[[#This Row],[עד ועד]]&gt;31),1,IF(AND(W551=1,NOT(OR(מרקובחצי[[#This Row],[עד ועד]]&lt;J551,מרקובחצי[[#This Row],[עד ועד]]&gt;K551))),1,"")),"")</f>
        <v/>
      </c>
      <c r="X552" t="str">
        <f>IF(AND(מרקובחצי[[#This Row],[CycleNumber]]&lt;$B553,SUM(מרקובחצי[[#This Row],[11]],R553)=2),1,"")</f>
        <v/>
      </c>
      <c r="Y552" t="str">
        <f>IF(AND(מרקובחצי[[#This Row],[CycleNumber]]&lt;$B553,SUM(מרקובחצי[[#This Row],[11]],S553)=2),1,"")</f>
        <v/>
      </c>
      <c r="Z552" t="str">
        <f>IF(AND(מרקובחצי[[#This Row],[CycleNumber]]&lt;$B553,SUM(מרקובחצי[[#This Row],[13]],S553)=2),1,"")</f>
        <v/>
      </c>
      <c r="AA552" t="str">
        <f>IF(AND(מרקובחצי[[#This Row],[CycleNumber]]&lt;$B553,SUM(מרקובחצי[[#This Row],[13]],T553)=2),1,"")</f>
        <v/>
      </c>
      <c r="AB552" t="str">
        <f>IF(AND(מרקובחצי[[#This Row],[CycleNumber]]&lt;$B553,SUM(מרקובחצי[[#This Row],[21]],U553)=2),1,"")</f>
        <v/>
      </c>
      <c r="AC552" t="str">
        <f>IF(AND(מרקובחצי[[#This Row],[CycleNumber]]&lt;$B553,SUM(מרקובחצי[[#This Row],[21]],V553)=2),1,"")</f>
        <v/>
      </c>
      <c r="AD552" t="str">
        <f>IF(AND(מרקובחצי[[#This Row],[CycleNumber]]&lt;$B553,SUM(מרקובחצי[[#This Row],[23]],V553)=2),1,"")</f>
        <v/>
      </c>
      <c r="AE552" t="str">
        <f>IF(AND(מרקובחצי[[#This Row],[CycleNumber]]&lt;$B553,SUM(מרקובחצי[[#This Row],[23]],W553)=2),1,"")</f>
        <v/>
      </c>
      <c r="AF552" t="str">
        <f>IF(AND(מרקובחצי[[#This Row],[CycleNumber]]&lt;$B553,SUM(מרקובחצי[[#This Row],[31]],O553)=2),1,"")</f>
        <v/>
      </c>
      <c r="AG552" t="str">
        <f>IF(AND(מרקובחצי[[#This Row],[CycleNumber]]&lt;$B553,SUM(מרקובחצי[[#This Row],[31]],P553)=2),1,"")</f>
        <v/>
      </c>
      <c r="AH552" t="str">
        <f>IF(AND(מרקובחצי[[#This Row],[CycleNumber]]&lt;$B553,SUM(מרקובחצי[[#This Row],[31]],Q553)=2),1,"")</f>
        <v/>
      </c>
      <c r="AI552" t="str">
        <f>IF(AND(מרקובחצי[[#This Row],[CycleNumber]]&lt;$B553,SUM(U552:U553)=2),1,"")</f>
        <v/>
      </c>
      <c r="AJ552" t="str">
        <f>IF(AND(מרקובחצי[[#This Row],[CycleNumber]]&lt;$B553,SUM(מרקובחצי[[#This Row],[32]],O553)=2),1,"")</f>
        <v/>
      </c>
      <c r="AK552" t="str">
        <f>IF(AND(מרקובחצי[[#This Row],[CycleNumber]]&lt;$B553,SUM(מרקובחצי[[#This Row],[32]],P553)=2),1,"")</f>
        <v/>
      </c>
      <c r="AL552" t="str">
        <f>IF(AND(מרקובחצי[[#This Row],[CycleNumber]]&lt;$B553,SUM(מרקובחצי[[#This Row],[32]],Q553)=2),1,"")</f>
        <v/>
      </c>
      <c r="AM552" t="str">
        <f>IF(AND(מרקובחצי[[#This Row],[CycleNumber]]&lt;$B553,SUM(V552:V553)=2),1,"")</f>
        <v/>
      </c>
      <c r="AN552" t="str">
        <f>IF(AND(מרקובחצי[[#This Row],[CycleNumber]]&lt;$B553,SUM(מרקובחצי[[#This Row],[33]],O553)=2),1,"")</f>
        <v/>
      </c>
      <c r="AO552" t="str">
        <f>IF(AND(מרקובחצי[[#This Row],[CycleNumber]]&lt;$B553,SUM(מרקובחצי[[#This Row],[33]],P553)=2),1,"")</f>
        <v/>
      </c>
      <c r="AP552" t="str">
        <f>IF(AND(מרקובחצי[[#This Row],[CycleNumber]]&lt;$B553,SUM(מרקובחצי[[#This Row],[33]],Q553)=2),1,"")</f>
        <v/>
      </c>
      <c r="AQ552" t="str">
        <f>IF(AND(מרקובחצי[[#This Row],[CycleNumber]]&lt;$B553,SUM(W552:W553)=2),1,"")</f>
        <v/>
      </c>
      <c r="AR552" t="str">
        <f>IF(AND(מרקובחצי[[#This Row],[CycleNumber]]&lt;$B553,SUM(מרקובחצי[[#This Row],[12]],S553)=2),1,"")</f>
        <v/>
      </c>
      <c r="AS552" t="str">
        <f>IF(AND(מרקובחצי[[#This Row],[CycleNumber]]&lt;$B553,SUM(מרקובחצי[[#This Row],[22]],V553)=2),1,"")</f>
        <v/>
      </c>
      <c r="AT552" s="3">
        <f>SUM(מרקובחצי[[#This Row],[11]:[33]])</f>
        <v>0</v>
      </c>
    </row>
    <row r="553" spans="1:46" hidden="1" x14ac:dyDescent="0.25">
      <c r="A553" t="s">
        <v>56</v>
      </c>
      <c r="B553">
        <v>7</v>
      </c>
      <c r="C553">
        <v>33</v>
      </c>
      <c r="D553">
        <f>מרקובחצי[[#This Row],[LengthofCycle]]+1</f>
        <v>34</v>
      </c>
      <c r="E553">
        <f>IF(IFERROR(LOOKUP(מרקובחצי[[#This Row],[ClientID]],קביעויות[הפלגה]),FALSE)=מרקובחצי[[#This Row],[ClientID]],1,"")</f>
        <v>1</v>
      </c>
      <c r="F553" t="str">
        <f>IF(IFERROR(LOOKUP(מרקובחצי[[#This Row],[ClientID]],סוגחציקבוע[S31]),FALSE)=מרקובחצי[[#This Row],[ClientID]],1,"")</f>
        <v/>
      </c>
      <c r="G553" t="str">
        <f>IF(IFERROR(LOOKUP(מרקובחצי[[#This Row],[ClientID]],סוגחציקבוע[S32]),FALSE)=מרקובחצי[[#This Row],[ClientID]],1,"")</f>
        <v/>
      </c>
      <c r="H553" t="str">
        <f>IF(IFERROR(LOOKUP(מרקובחצי[[#This Row],[ClientID]],סוגחציקבוע[S33]),FALSE)=מרקובחצי[[#This Row],[ClientID]],1,"")</f>
        <v/>
      </c>
      <c r="I553" t="str">
        <f>IF(IFERROR(LOOKUP(מרקובחצי[[#This Row],[ClientID]],סוגחציקבוע[S32&amp;33]),FALSE)=מרקובחצי[[#This Row],[ClientID]],1,"")</f>
        <v/>
      </c>
      <c r="J553">
        <f>IF(SUM(מרקובחצי[[#This Row],[11]:[13]])=1,מרקובחצי[[#This Row],[עד ועד]],IF(SUM(R552:T553)=1,IF(מרקובחצי[[#This Row],[עד ועד]]&lt;J552,מרקובחצי[[#This Row],[עד ועד]],J552),J552))</f>
        <v>23</v>
      </c>
      <c r="K553">
        <f>IF(SUM(מרקובחצי[[#This Row],[11]:[13]])=1,מרקובחצי[[#This Row],[עד ועד]],IF(SUM(R552:T553)=1,IF(מרקובחצי[[#This Row],[עד ועד]]&gt;K552,מרקובחצי[[#This Row],[עד ועד]],K552),K552))</f>
        <v>32</v>
      </c>
      <c r="L553" t="str">
        <f>IF(AND(SUM(מרקובחצי[[#This Row],[31]:[33]])=1,SUM(U552:W552)=0),מרקובחצי[[#This Row],[מקס]]-מרקובחצי[[#This Row],[מינ]],"")</f>
        <v/>
      </c>
      <c r="M55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553" t="str">
        <f t="shared" si="8"/>
        <v/>
      </c>
      <c r="O553" t="str">
        <f>IF(מרקובחצי[[#This Row],[קבעה הפלגה?]]=1,"",IF(AND(מרקובחצי[[#This Row],[עד ועד]]&lt;29,OR(מרקובחצי[[#This Row],[CycleNumber]]=1,AND(U552=1,OR(מרקובחצי[[#This Row],[עד ועד]]&lt;J552,מרקובחצי[[#This Row],[עד ועד]]&gt;K552)),AND(V552=1,מרקובחצי[[#This Row],[עד ועד]]&lt;J552),W552=1)),1,""))</f>
        <v/>
      </c>
      <c r="P553" t="str">
        <f>IF(מרקובחצי[[#This Row],[קבעה הפלגה?]]=1,"",IF(AND(מרקובחצי[[#This Row],[עד ועד]]&gt;28,מרקובחצי[[#This Row],[עד ועד]]&lt;32,OR(מרקובחצי[[#This Row],[CycleNumber]]=1,AND(U552=1),AND(V552=1,OR(מרקובחצי[[#This Row],[עד ועד]]&lt;J552,מרקובחצי[[#This Row],[עד ועד]]&gt;K552)),W552=1)),1,""))</f>
        <v/>
      </c>
      <c r="Q553" t="str">
        <f>IF(מרקובחצי[[#This Row],[קבעה הפלגה?]]=1,"",IF(AND(מרקובחצי[[#This Row],[עד ועד]]&gt;31,OR(מרקובחצי[[#This Row],[CycleNumber]]=1,AND(U552=1),AND(V552=1,מרקובחצי[[#This Row],[עד ועד]]&gt;K552),AND(W552=1,OR(מרקובחצי[[#This Row],[עד ועד]]&gt;K552,מרקובחצי[[#This Row],[עד ועד]]&lt;J552)))),1,""))</f>
        <v/>
      </c>
      <c r="R553" t="str">
        <f>IF(מרקובחצי[[#This Row],[CycleNumber]]&gt;1,IF(AND(O552=1,מרקובחצי[[#This Row],[עד ועד]]&lt;29),1,""),"")</f>
        <v/>
      </c>
      <c r="S553" t="str">
        <f>IF(מרקובחצי[[#This Row],[CycleNumber]]&gt;1,IF(OR(AND(O552=1,מרקובחצי[[#This Row],[עד ועד]]&gt;28),AND(P552=1),AND(Q552=1,מרקובחצי[[#This Row],[עד ועד]]&lt;32)),1,""),"")</f>
        <v/>
      </c>
      <c r="T553" t="str">
        <f>IF(מרקובחצי[[#This Row],[CycleNumber]]&gt;1,IF(AND(Q552=1,מרקובחצי[[#This Row],[עד ועד]]&gt;31),1,""),"")</f>
        <v/>
      </c>
      <c r="U553" t="str">
        <f>IF(מרקובחצי[[#This Row],[CycleNumber]]&gt;1,IF(AND(R552=1,מרקובחצי[[#This Row],[עד ועד]]&lt;29),1,IF(AND(U552=1,NOT(OR(מרקובחצי[[#This Row],[עד ועד]]&lt;J552,מרקובחצי[[#This Row],[עד ועד]]&gt;K552))),1,"")),"")</f>
        <v/>
      </c>
      <c r="V553" t="str">
        <f>IF(מרקובחצי[[#This Row],[CycleNumber]]&gt;1,IF(AND(SUM(R552:T552)=1,מרקובחצי[[#This Row],[עד ועד]]&gt;28,מרקובחצי[[#This Row],[עד ועד]]&lt;32),1,IF(OR(S552=1,AND(R552=1,מרקובחצי[[#This Row],[עד ועד]]&gt;28),AND(T552=1,מרקובחצי[[#This Row],[עד ועד]]&lt;32)),1,IF(AND(V552=1,NOT(OR(מרקובחצי[[#This Row],[עד ועד]]&lt;J552,מרקובחצי[[#This Row],[עד ועד]]&gt;K552))),1,""))),"")</f>
        <v/>
      </c>
      <c r="W553" t="str">
        <f>IF(מרקובחצי[[#This Row],[CycleNumber]]&gt;1,IF(AND(T552=1,מרקובחצי[[#This Row],[עד ועד]]&gt;31),1,IF(AND(W552=1,NOT(OR(מרקובחצי[[#This Row],[עד ועד]]&lt;J552,מרקובחצי[[#This Row],[עד ועד]]&gt;K552))),1,"")),"")</f>
        <v/>
      </c>
      <c r="X553" t="str">
        <f>IF(AND(מרקובחצי[[#This Row],[CycleNumber]]&lt;$B554,SUM(מרקובחצי[[#This Row],[11]],R554)=2),1,"")</f>
        <v/>
      </c>
      <c r="Y553" t="str">
        <f>IF(AND(מרקובחצי[[#This Row],[CycleNumber]]&lt;$B554,SUM(מרקובחצי[[#This Row],[11]],S554)=2),1,"")</f>
        <v/>
      </c>
      <c r="Z553" t="str">
        <f>IF(AND(מרקובחצי[[#This Row],[CycleNumber]]&lt;$B554,SUM(מרקובחצי[[#This Row],[13]],S554)=2),1,"")</f>
        <v/>
      </c>
      <c r="AA553" t="str">
        <f>IF(AND(מרקובחצי[[#This Row],[CycleNumber]]&lt;$B554,SUM(מרקובחצי[[#This Row],[13]],T554)=2),1,"")</f>
        <v/>
      </c>
      <c r="AB553" t="str">
        <f>IF(AND(מרקובחצי[[#This Row],[CycleNumber]]&lt;$B554,SUM(מרקובחצי[[#This Row],[21]],U554)=2),1,"")</f>
        <v/>
      </c>
      <c r="AC553" t="str">
        <f>IF(AND(מרקובחצי[[#This Row],[CycleNumber]]&lt;$B554,SUM(מרקובחצי[[#This Row],[21]],V554)=2),1,"")</f>
        <v/>
      </c>
      <c r="AD553" t="str">
        <f>IF(AND(מרקובחצי[[#This Row],[CycleNumber]]&lt;$B554,SUM(מרקובחצי[[#This Row],[23]],V554)=2),1,"")</f>
        <v/>
      </c>
      <c r="AE553" t="str">
        <f>IF(AND(מרקובחצי[[#This Row],[CycleNumber]]&lt;$B554,SUM(מרקובחצי[[#This Row],[23]],W554)=2),1,"")</f>
        <v/>
      </c>
      <c r="AF553" t="str">
        <f>IF(AND(מרקובחצי[[#This Row],[CycleNumber]]&lt;$B554,SUM(מרקובחצי[[#This Row],[31]],O554)=2),1,"")</f>
        <v/>
      </c>
      <c r="AG553" t="str">
        <f>IF(AND(מרקובחצי[[#This Row],[CycleNumber]]&lt;$B554,SUM(מרקובחצי[[#This Row],[31]],P554)=2),1,"")</f>
        <v/>
      </c>
      <c r="AH553" t="str">
        <f>IF(AND(מרקובחצי[[#This Row],[CycleNumber]]&lt;$B554,SUM(מרקובחצי[[#This Row],[31]],Q554)=2),1,"")</f>
        <v/>
      </c>
      <c r="AI553" t="str">
        <f>IF(AND(מרקובחצי[[#This Row],[CycleNumber]]&lt;$B554,SUM(U553:U554)=2),1,"")</f>
        <v/>
      </c>
      <c r="AJ553" t="str">
        <f>IF(AND(מרקובחצי[[#This Row],[CycleNumber]]&lt;$B554,SUM(מרקובחצי[[#This Row],[32]],O554)=2),1,"")</f>
        <v/>
      </c>
      <c r="AK553" t="str">
        <f>IF(AND(מרקובחצי[[#This Row],[CycleNumber]]&lt;$B554,SUM(מרקובחצי[[#This Row],[32]],P554)=2),1,"")</f>
        <v/>
      </c>
      <c r="AL553" t="str">
        <f>IF(AND(מרקובחצי[[#This Row],[CycleNumber]]&lt;$B554,SUM(מרקובחצי[[#This Row],[32]],Q554)=2),1,"")</f>
        <v/>
      </c>
      <c r="AM553" t="str">
        <f>IF(AND(מרקובחצי[[#This Row],[CycleNumber]]&lt;$B554,SUM(V553:V554)=2),1,"")</f>
        <v/>
      </c>
      <c r="AN553" t="str">
        <f>IF(AND(מרקובחצי[[#This Row],[CycleNumber]]&lt;$B554,SUM(מרקובחצי[[#This Row],[33]],O554)=2),1,"")</f>
        <v/>
      </c>
      <c r="AO553" t="str">
        <f>IF(AND(מרקובחצי[[#This Row],[CycleNumber]]&lt;$B554,SUM(מרקובחצי[[#This Row],[33]],P554)=2),1,"")</f>
        <v/>
      </c>
      <c r="AP553" t="str">
        <f>IF(AND(מרקובחצי[[#This Row],[CycleNumber]]&lt;$B554,SUM(מרקובחצי[[#This Row],[33]],Q554)=2),1,"")</f>
        <v/>
      </c>
      <c r="AQ553" t="str">
        <f>IF(AND(מרקובחצי[[#This Row],[CycleNumber]]&lt;$B554,SUM(W553:W554)=2),1,"")</f>
        <v/>
      </c>
      <c r="AR553" t="str">
        <f>IF(AND(מרקובחצי[[#This Row],[CycleNumber]]&lt;$B554,SUM(מרקובחצי[[#This Row],[12]],S554)=2),1,"")</f>
        <v/>
      </c>
      <c r="AS553" t="str">
        <f>IF(AND(מרקובחצי[[#This Row],[CycleNumber]]&lt;$B554,SUM(מרקובחצי[[#This Row],[22]],V554)=2),1,"")</f>
        <v/>
      </c>
      <c r="AT553" s="3">
        <f>SUM(מרקובחצי[[#This Row],[11]:[33]])</f>
        <v>0</v>
      </c>
    </row>
    <row r="554" spans="1:46" hidden="1" x14ac:dyDescent="0.25">
      <c r="A554" t="s">
        <v>56</v>
      </c>
      <c r="B554">
        <v>8</v>
      </c>
      <c r="C554">
        <v>35</v>
      </c>
      <c r="D554">
        <f>מרקובחצי[[#This Row],[LengthofCycle]]+1</f>
        <v>36</v>
      </c>
      <c r="E554">
        <f>IF(IFERROR(LOOKUP(מרקובחצי[[#This Row],[ClientID]],קביעויות[הפלגה]),FALSE)=מרקובחצי[[#This Row],[ClientID]],1,"")</f>
        <v>1</v>
      </c>
      <c r="F554" t="str">
        <f>IF(IFERROR(LOOKUP(מרקובחצי[[#This Row],[ClientID]],סוגחציקבוע[S31]),FALSE)=מרקובחצי[[#This Row],[ClientID]],1,"")</f>
        <v/>
      </c>
      <c r="G554" t="str">
        <f>IF(IFERROR(LOOKUP(מרקובחצי[[#This Row],[ClientID]],סוגחציקבוע[S32]),FALSE)=מרקובחצי[[#This Row],[ClientID]],1,"")</f>
        <v/>
      </c>
      <c r="H554" t="str">
        <f>IF(IFERROR(LOOKUP(מרקובחצי[[#This Row],[ClientID]],סוגחציקבוע[S33]),FALSE)=מרקובחצי[[#This Row],[ClientID]],1,"")</f>
        <v/>
      </c>
      <c r="I554" t="str">
        <f>IF(IFERROR(LOOKUP(מרקובחצי[[#This Row],[ClientID]],סוגחציקבוע[S32&amp;33]),FALSE)=מרקובחצי[[#This Row],[ClientID]],1,"")</f>
        <v/>
      </c>
      <c r="J554">
        <f>IF(SUM(מרקובחצי[[#This Row],[11]:[13]])=1,מרקובחצי[[#This Row],[עד ועד]],IF(SUM(R553:T554)=1,IF(מרקובחצי[[#This Row],[עד ועד]]&lt;J553,מרקובחצי[[#This Row],[עד ועד]],J553),J553))</f>
        <v>23</v>
      </c>
      <c r="K554">
        <f>IF(SUM(מרקובחצי[[#This Row],[11]:[13]])=1,מרקובחצי[[#This Row],[עד ועד]],IF(SUM(R553:T554)=1,IF(מרקובחצי[[#This Row],[עד ועד]]&gt;K553,מרקובחצי[[#This Row],[עד ועד]],K553),K553))</f>
        <v>32</v>
      </c>
      <c r="L554" t="str">
        <f>IF(AND(SUM(מרקובחצי[[#This Row],[31]:[33]])=1,SUM(U553:W553)=0),מרקובחצי[[#This Row],[מקס]]-מרקובחצי[[#This Row],[מינ]],"")</f>
        <v/>
      </c>
      <c r="M55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554" t="str">
        <f t="shared" si="8"/>
        <v/>
      </c>
      <c r="O554" t="str">
        <f>IF(מרקובחצי[[#This Row],[קבעה הפלגה?]]=1,"",IF(AND(מרקובחצי[[#This Row],[עד ועד]]&lt;29,OR(מרקובחצי[[#This Row],[CycleNumber]]=1,AND(U553=1,OR(מרקובחצי[[#This Row],[עד ועד]]&lt;J553,מרקובחצי[[#This Row],[עד ועד]]&gt;K553)),AND(V553=1,מרקובחצי[[#This Row],[עד ועד]]&lt;J553),W553=1)),1,""))</f>
        <v/>
      </c>
      <c r="P554" t="str">
        <f>IF(מרקובחצי[[#This Row],[קבעה הפלגה?]]=1,"",IF(AND(מרקובחצי[[#This Row],[עד ועד]]&gt;28,מרקובחצי[[#This Row],[עד ועד]]&lt;32,OR(מרקובחצי[[#This Row],[CycleNumber]]=1,AND(U553=1),AND(V553=1,OR(מרקובחצי[[#This Row],[עד ועד]]&lt;J553,מרקובחצי[[#This Row],[עד ועד]]&gt;K553)),W553=1)),1,""))</f>
        <v/>
      </c>
      <c r="Q554" t="str">
        <f>IF(מרקובחצי[[#This Row],[קבעה הפלגה?]]=1,"",IF(AND(מרקובחצי[[#This Row],[עד ועד]]&gt;31,OR(מרקובחצי[[#This Row],[CycleNumber]]=1,AND(U553=1),AND(V553=1,מרקובחצי[[#This Row],[עד ועד]]&gt;K553),AND(W553=1,OR(מרקובחצי[[#This Row],[עד ועד]]&gt;K553,מרקובחצי[[#This Row],[עד ועד]]&lt;J553)))),1,""))</f>
        <v/>
      </c>
      <c r="R554" t="str">
        <f>IF(מרקובחצי[[#This Row],[CycleNumber]]&gt;1,IF(AND(O553=1,מרקובחצי[[#This Row],[עד ועד]]&lt;29),1,""),"")</f>
        <v/>
      </c>
      <c r="S554" t="str">
        <f>IF(מרקובחצי[[#This Row],[CycleNumber]]&gt;1,IF(OR(AND(O553=1,מרקובחצי[[#This Row],[עד ועד]]&gt;28),AND(P553=1),AND(Q553=1,מרקובחצי[[#This Row],[עד ועד]]&lt;32)),1,""),"")</f>
        <v/>
      </c>
      <c r="T554" t="str">
        <f>IF(מרקובחצי[[#This Row],[CycleNumber]]&gt;1,IF(AND(Q553=1,מרקובחצי[[#This Row],[עד ועד]]&gt;31),1,""),"")</f>
        <v/>
      </c>
      <c r="U554" t="str">
        <f>IF(מרקובחצי[[#This Row],[CycleNumber]]&gt;1,IF(AND(R553=1,מרקובחצי[[#This Row],[עד ועד]]&lt;29),1,IF(AND(U553=1,NOT(OR(מרקובחצי[[#This Row],[עד ועד]]&lt;J553,מרקובחצי[[#This Row],[עד ועד]]&gt;K553))),1,"")),"")</f>
        <v/>
      </c>
      <c r="V554" t="str">
        <f>IF(מרקובחצי[[#This Row],[CycleNumber]]&gt;1,IF(AND(SUM(R553:T553)=1,מרקובחצי[[#This Row],[עד ועד]]&gt;28,מרקובחצי[[#This Row],[עד ועד]]&lt;32),1,IF(OR(S553=1,AND(R553=1,מרקובחצי[[#This Row],[עד ועד]]&gt;28),AND(T553=1,מרקובחצי[[#This Row],[עד ועד]]&lt;32)),1,IF(AND(V553=1,NOT(OR(מרקובחצי[[#This Row],[עד ועד]]&lt;J553,מרקובחצי[[#This Row],[עד ועד]]&gt;K553))),1,""))),"")</f>
        <v/>
      </c>
      <c r="W554" t="str">
        <f>IF(מרקובחצי[[#This Row],[CycleNumber]]&gt;1,IF(AND(T553=1,מרקובחצי[[#This Row],[עד ועד]]&gt;31),1,IF(AND(W553=1,NOT(OR(מרקובחצי[[#This Row],[עד ועד]]&lt;J553,מרקובחצי[[#This Row],[עד ועד]]&gt;K553))),1,"")),"")</f>
        <v/>
      </c>
      <c r="X554" t="str">
        <f>IF(AND(מרקובחצי[[#This Row],[CycleNumber]]&lt;$B555,SUM(מרקובחצי[[#This Row],[11]],R555)=2),1,"")</f>
        <v/>
      </c>
      <c r="Y554" t="str">
        <f>IF(AND(מרקובחצי[[#This Row],[CycleNumber]]&lt;$B555,SUM(מרקובחצי[[#This Row],[11]],S555)=2),1,"")</f>
        <v/>
      </c>
      <c r="Z554" t="str">
        <f>IF(AND(מרקובחצי[[#This Row],[CycleNumber]]&lt;$B555,SUM(מרקובחצי[[#This Row],[13]],S555)=2),1,"")</f>
        <v/>
      </c>
      <c r="AA554" t="str">
        <f>IF(AND(מרקובחצי[[#This Row],[CycleNumber]]&lt;$B555,SUM(מרקובחצי[[#This Row],[13]],T555)=2),1,"")</f>
        <v/>
      </c>
      <c r="AB554" t="str">
        <f>IF(AND(מרקובחצי[[#This Row],[CycleNumber]]&lt;$B555,SUM(מרקובחצי[[#This Row],[21]],U555)=2),1,"")</f>
        <v/>
      </c>
      <c r="AC554" t="str">
        <f>IF(AND(מרקובחצי[[#This Row],[CycleNumber]]&lt;$B555,SUM(מרקובחצי[[#This Row],[21]],V555)=2),1,"")</f>
        <v/>
      </c>
      <c r="AD554" t="str">
        <f>IF(AND(מרקובחצי[[#This Row],[CycleNumber]]&lt;$B555,SUM(מרקובחצי[[#This Row],[23]],V555)=2),1,"")</f>
        <v/>
      </c>
      <c r="AE554" t="str">
        <f>IF(AND(מרקובחצי[[#This Row],[CycleNumber]]&lt;$B555,SUM(מרקובחצי[[#This Row],[23]],W555)=2),1,"")</f>
        <v/>
      </c>
      <c r="AF554" t="str">
        <f>IF(AND(מרקובחצי[[#This Row],[CycleNumber]]&lt;$B555,SUM(מרקובחצי[[#This Row],[31]],O555)=2),1,"")</f>
        <v/>
      </c>
      <c r="AG554" t="str">
        <f>IF(AND(מרקובחצי[[#This Row],[CycleNumber]]&lt;$B555,SUM(מרקובחצי[[#This Row],[31]],P555)=2),1,"")</f>
        <v/>
      </c>
      <c r="AH554" t="str">
        <f>IF(AND(מרקובחצי[[#This Row],[CycleNumber]]&lt;$B555,SUM(מרקובחצי[[#This Row],[31]],Q555)=2),1,"")</f>
        <v/>
      </c>
      <c r="AI554" t="str">
        <f>IF(AND(מרקובחצי[[#This Row],[CycleNumber]]&lt;$B555,SUM(U554:U555)=2),1,"")</f>
        <v/>
      </c>
      <c r="AJ554" t="str">
        <f>IF(AND(מרקובחצי[[#This Row],[CycleNumber]]&lt;$B555,SUM(מרקובחצי[[#This Row],[32]],O555)=2),1,"")</f>
        <v/>
      </c>
      <c r="AK554" t="str">
        <f>IF(AND(מרקובחצי[[#This Row],[CycleNumber]]&lt;$B555,SUM(מרקובחצי[[#This Row],[32]],P555)=2),1,"")</f>
        <v/>
      </c>
      <c r="AL554" t="str">
        <f>IF(AND(מרקובחצי[[#This Row],[CycleNumber]]&lt;$B555,SUM(מרקובחצי[[#This Row],[32]],Q555)=2),1,"")</f>
        <v/>
      </c>
      <c r="AM554" t="str">
        <f>IF(AND(מרקובחצי[[#This Row],[CycleNumber]]&lt;$B555,SUM(V554:V555)=2),1,"")</f>
        <v/>
      </c>
      <c r="AN554" t="str">
        <f>IF(AND(מרקובחצי[[#This Row],[CycleNumber]]&lt;$B555,SUM(מרקובחצי[[#This Row],[33]],O555)=2),1,"")</f>
        <v/>
      </c>
      <c r="AO554" t="str">
        <f>IF(AND(מרקובחצי[[#This Row],[CycleNumber]]&lt;$B555,SUM(מרקובחצי[[#This Row],[33]],P555)=2),1,"")</f>
        <v/>
      </c>
      <c r="AP554" t="str">
        <f>IF(AND(מרקובחצי[[#This Row],[CycleNumber]]&lt;$B555,SUM(מרקובחצי[[#This Row],[33]],Q555)=2),1,"")</f>
        <v/>
      </c>
      <c r="AQ554" t="str">
        <f>IF(AND(מרקובחצי[[#This Row],[CycleNumber]]&lt;$B555,SUM(W554:W555)=2),1,"")</f>
        <v/>
      </c>
      <c r="AR554" t="str">
        <f>IF(AND(מרקובחצי[[#This Row],[CycleNumber]]&lt;$B555,SUM(מרקובחצי[[#This Row],[12]],S555)=2),1,"")</f>
        <v/>
      </c>
      <c r="AS554" t="str">
        <f>IF(AND(מרקובחצי[[#This Row],[CycleNumber]]&lt;$B555,SUM(מרקובחצי[[#This Row],[22]],V555)=2),1,"")</f>
        <v/>
      </c>
      <c r="AT554" s="3">
        <f>SUM(מרקובחצי[[#This Row],[11]:[33]])</f>
        <v>0</v>
      </c>
    </row>
    <row r="555" spans="1:46" hidden="1" x14ac:dyDescent="0.25">
      <c r="A555" t="s">
        <v>56</v>
      </c>
      <c r="B555">
        <v>9</v>
      </c>
      <c r="C555">
        <v>32</v>
      </c>
      <c r="D555">
        <f>מרקובחצי[[#This Row],[LengthofCycle]]+1</f>
        <v>33</v>
      </c>
      <c r="E555">
        <f>IF(IFERROR(LOOKUP(מרקובחצי[[#This Row],[ClientID]],קביעויות[הפלגה]),FALSE)=מרקובחצי[[#This Row],[ClientID]],1,"")</f>
        <v>1</v>
      </c>
      <c r="F555" t="str">
        <f>IF(IFERROR(LOOKUP(מרקובחצי[[#This Row],[ClientID]],סוגחציקבוע[S31]),FALSE)=מרקובחצי[[#This Row],[ClientID]],1,"")</f>
        <v/>
      </c>
      <c r="G555" t="str">
        <f>IF(IFERROR(LOOKUP(מרקובחצי[[#This Row],[ClientID]],סוגחציקבוע[S32]),FALSE)=מרקובחצי[[#This Row],[ClientID]],1,"")</f>
        <v/>
      </c>
      <c r="H555" t="str">
        <f>IF(IFERROR(LOOKUP(מרקובחצי[[#This Row],[ClientID]],סוגחציקבוע[S33]),FALSE)=מרקובחצי[[#This Row],[ClientID]],1,"")</f>
        <v/>
      </c>
      <c r="I555" t="str">
        <f>IF(IFERROR(LOOKUP(מרקובחצי[[#This Row],[ClientID]],סוגחציקבוע[S32&amp;33]),FALSE)=מרקובחצי[[#This Row],[ClientID]],1,"")</f>
        <v/>
      </c>
      <c r="J555">
        <f>IF(SUM(מרקובחצי[[#This Row],[11]:[13]])=1,מרקובחצי[[#This Row],[עד ועד]],IF(SUM(R554:T555)=1,IF(מרקובחצי[[#This Row],[עד ועד]]&lt;J554,מרקובחצי[[#This Row],[עד ועד]],J554),J554))</f>
        <v>23</v>
      </c>
      <c r="K555">
        <f>IF(SUM(מרקובחצי[[#This Row],[11]:[13]])=1,מרקובחצי[[#This Row],[עד ועד]],IF(SUM(R554:T555)=1,IF(מרקובחצי[[#This Row],[עד ועד]]&gt;K554,מרקובחצי[[#This Row],[עד ועד]],K554),K554))</f>
        <v>32</v>
      </c>
      <c r="L555" t="str">
        <f>IF(AND(SUM(מרקובחצי[[#This Row],[31]:[33]])=1,SUM(U554:W554)=0),מרקובחצי[[#This Row],[מקס]]-מרקובחצי[[#This Row],[מינ]],"")</f>
        <v/>
      </c>
      <c r="M55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555" t="str">
        <f t="shared" si="8"/>
        <v/>
      </c>
      <c r="O555" t="str">
        <f>IF(מרקובחצי[[#This Row],[קבעה הפלגה?]]=1,"",IF(AND(מרקובחצי[[#This Row],[עד ועד]]&lt;29,OR(מרקובחצי[[#This Row],[CycleNumber]]=1,AND(U554=1,OR(מרקובחצי[[#This Row],[עד ועד]]&lt;J554,מרקובחצי[[#This Row],[עד ועד]]&gt;K554)),AND(V554=1,מרקובחצי[[#This Row],[עד ועד]]&lt;J554),W554=1)),1,""))</f>
        <v/>
      </c>
      <c r="P555" t="str">
        <f>IF(מרקובחצי[[#This Row],[קבעה הפלגה?]]=1,"",IF(AND(מרקובחצי[[#This Row],[עד ועד]]&gt;28,מרקובחצי[[#This Row],[עד ועד]]&lt;32,OR(מרקובחצי[[#This Row],[CycleNumber]]=1,AND(U554=1),AND(V554=1,OR(מרקובחצי[[#This Row],[עד ועד]]&lt;J554,מרקובחצי[[#This Row],[עד ועד]]&gt;K554)),W554=1)),1,""))</f>
        <v/>
      </c>
      <c r="Q555" t="str">
        <f>IF(מרקובחצי[[#This Row],[קבעה הפלגה?]]=1,"",IF(AND(מרקובחצי[[#This Row],[עד ועד]]&gt;31,OR(מרקובחצי[[#This Row],[CycleNumber]]=1,AND(U554=1),AND(V554=1,מרקובחצי[[#This Row],[עד ועד]]&gt;K554),AND(W554=1,OR(מרקובחצי[[#This Row],[עד ועד]]&gt;K554,מרקובחצי[[#This Row],[עד ועד]]&lt;J554)))),1,""))</f>
        <v/>
      </c>
      <c r="R555" t="str">
        <f>IF(מרקובחצי[[#This Row],[CycleNumber]]&gt;1,IF(AND(O554=1,מרקובחצי[[#This Row],[עד ועד]]&lt;29),1,""),"")</f>
        <v/>
      </c>
      <c r="S555" t="str">
        <f>IF(מרקובחצי[[#This Row],[CycleNumber]]&gt;1,IF(OR(AND(O554=1,מרקובחצי[[#This Row],[עד ועד]]&gt;28),AND(P554=1),AND(Q554=1,מרקובחצי[[#This Row],[עד ועד]]&lt;32)),1,""),"")</f>
        <v/>
      </c>
      <c r="T555" t="str">
        <f>IF(מרקובחצי[[#This Row],[CycleNumber]]&gt;1,IF(AND(Q554=1,מרקובחצי[[#This Row],[עד ועד]]&gt;31),1,""),"")</f>
        <v/>
      </c>
      <c r="U555" t="str">
        <f>IF(מרקובחצי[[#This Row],[CycleNumber]]&gt;1,IF(AND(R554=1,מרקובחצי[[#This Row],[עד ועד]]&lt;29),1,IF(AND(U554=1,NOT(OR(מרקובחצי[[#This Row],[עד ועד]]&lt;J554,מרקובחצי[[#This Row],[עד ועד]]&gt;K554))),1,"")),"")</f>
        <v/>
      </c>
      <c r="V555" t="str">
        <f>IF(מרקובחצי[[#This Row],[CycleNumber]]&gt;1,IF(AND(SUM(R554:T554)=1,מרקובחצי[[#This Row],[עד ועד]]&gt;28,מרקובחצי[[#This Row],[עד ועד]]&lt;32),1,IF(OR(S554=1,AND(R554=1,מרקובחצי[[#This Row],[עד ועד]]&gt;28),AND(T554=1,מרקובחצי[[#This Row],[עד ועד]]&lt;32)),1,IF(AND(V554=1,NOT(OR(מרקובחצי[[#This Row],[עד ועד]]&lt;J554,מרקובחצי[[#This Row],[עד ועד]]&gt;K554))),1,""))),"")</f>
        <v/>
      </c>
      <c r="W555" t="str">
        <f>IF(מרקובחצי[[#This Row],[CycleNumber]]&gt;1,IF(AND(T554=1,מרקובחצי[[#This Row],[עד ועד]]&gt;31),1,IF(AND(W554=1,NOT(OR(מרקובחצי[[#This Row],[עד ועד]]&lt;J554,מרקובחצי[[#This Row],[עד ועד]]&gt;K554))),1,"")),"")</f>
        <v/>
      </c>
      <c r="X555" t="str">
        <f>IF(AND(מרקובחצי[[#This Row],[CycleNumber]]&lt;$B556,SUM(מרקובחצי[[#This Row],[11]],R556)=2),1,"")</f>
        <v/>
      </c>
      <c r="Y555" t="str">
        <f>IF(AND(מרקובחצי[[#This Row],[CycleNumber]]&lt;$B556,SUM(מרקובחצי[[#This Row],[11]],S556)=2),1,"")</f>
        <v/>
      </c>
      <c r="Z555" t="str">
        <f>IF(AND(מרקובחצי[[#This Row],[CycleNumber]]&lt;$B556,SUM(מרקובחצי[[#This Row],[13]],S556)=2),1,"")</f>
        <v/>
      </c>
      <c r="AA555" t="str">
        <f>IF(AND(מרקובחצי[[#This Row],[CycleNumber]]&lt;$B556,SUM(מרקובחצי[[#This Row],[13]],T556)=2),1,"")</f>
        <v/>
      </c>
      <c r="AB555" t="str">
        <f>IF(AND(מרקובחצי[[#This Row],[CycleNumber]]&lt;$B556,SUM(מרקובחצי[[#This Row],[21]],U556)=2),1,"")</f>
        <v/>
      </c>
      <c r="AC555" t="str">
        <f>IF(AND(מרקובחצי[[#This Row],[CycleNumber]]&lt;$B556,SUM(מרקובחצי[[#This Row],[21]],V556)=2),1,"")</f>
        <v/>
      </c>
      <c r="AD555" t="str">
        <f>IF(AND(מרקובחצי[[#This Row],[CycleNumber]]&lt;$B556,SUM(מרקובחצי[[#This Row],[23]],V556)=2),1,"")</f>
        <v/>
      </c>
      <c r="AE555" t="str">
        <f>IF(AND(מרקובחצי[[#This Row],[CycleNumber]]&lt;$B556,SUM(מרקובחצי[[#This Row],[23]],W556)=2),1,"")</f>
        <v/>
      </c>
      <c r="AF555" t="str">
        <f>IF(AND(מרקובחצי[[#This Row],[CycleNumber]]&lt;$B556,SUM(מרקובחצי[[#This Row],[31]],O556)=2),1,"")</f>
        <v/>
      </c>
      <c r="AG555" t="str">
        <f>IF(AND(מרקובחצי[[#This Row],[CycleNumber]]&lt;$B556,SUM(מרקובחצי[[#This Row],[31]],P556)=2),1,"")</f>
        <v/>
      </c>
      <c r="AH555" t="str">
        <f>IF(AND(מרקובחצי[[#This Row],[CycleNumber]]&lt;$B556,SUM(מרקובחצי[[#This Row],[31]],Q556)=2),1,"")</f>
        <v/>
      </c>
      <c r="AI555" t="str">
        <f>IF(AND(מרקובחצי[[#This Row],[CycleNumber]]&lt;$B556,SUM(U555:U556)=2),1,"")</f>
        <v/>
      </c>
      <c r="AJ555" t="str">
        <f>IF(AND(מרקובחצי[[#This Row],[CycleNumber]]&lt;$B556,SUM(מרקובחצי[[#This Row],[32]],O556)=2),1,"")</f>
        <v/>
      </c>
      <c r="AK555" t="str">
        <f>IF(AND(מרקובחצי[[#This Row],[CycleNumber]]&lt;$B556,SUM(מרקובחצי[[#This Row],[32]],P556)=2),1,"")</f>
        <v/>
      </c>
      <c r="AL555" t="str">
        <f>IF(AND(מרקובחצי[[#This Row],[CycleNumber]]&lt;$B556,SUM(מרקובחצי[[#This Row],[32]],Q556)=2),1,"")</f>
        <v/>
      </c>
      <c r="AM555" t="str">
        <f>IF(AND(מרקובחצי[[#This Row],[CycleNumber]]&lt;$B556,SUM(V555:V556)=2),1,"")</f>
        <v/>
      </c>
      <c r="AN555" t="str">
        <f>IF(AND(מרקובחצי[[#This Row],[CycleNumber]]&lt;$B556,SUM(מרקובחצי[[#This Row],[33]],O556)=2),1,"")</f>
        <v/>
      </c>
      <c r="AO555" t="str">
        <f>IF(AND(מרקובחצי[[#This Row],[CycleNumber]]&lt;$B556,SUM(מרקובחצי[[#This Row],[33]],P556)=2),1,"")</f>
        <v/>
      </c>
      <c r="AP555" t="str">
        <f>IF(AND(מרקובחצי[[#This Row],[CycleNumber]]&lt;$B556,SUM(מרקובחצי[[#This Row],[33]],Q556)=2),1,"")</f>
        <v/>
      </c>
      <c r="AQ555" t="str">
        <f>IF(AND(מרקובחצי[[#This Row],[CycleNumber]]&lt;$B556,SUM(W555:W556)=2),1,"")</f>
        <v/>
      </c>
      <c r="AR555" t="str">
        <f>IF(AND(מרקובחצי[[#This Row],[CycleNumber]]&lt;$B556,SUM(מרקובחצי[[#This Row],[12]],S556)=2),1,"")</f>
        <v/>
      </c>
      <c r="AS555" t="str">
        <f>IF(AND(מרקובחצי[[#This Row],[CycleNumber]]&lt;$B556,SUM(מרקובחצי[[#This Row],[22]],V556)=2),1,"")</f>
        <v/>
      </c>
      <c r="AT555" s="3">
        <f>SUM(מרקובחצי[[#This Row],[11]:[33]])</f>
        <v>0</v>
      </c>
    </row>
    <row r="556" spans="1:46" hidden="1" x14ac:dyDescent="0.25">
      <c r="A556" t="s">
        <v>56</v>
      </c>
      <c r="B556">
        <v>10</v>
      </c>
      <c r="C556">
        <v>31</v>
      </c>
      <c r="D556">
        <f>מרקובחצי[[#This Row],[LengthofCycle]]+1</f>
        <v>32</v>
      </c>
      <c r="E556">
        <f>IF(IFERROR(LOOKUP(מרקובחצי[[#This Row],[ClientID]],קביעויות[הפלגה]),FALSE)=מרקובחצי[[#This Row],[ClientID]],1,"")</f>
        <v>1</v>
      </c>
      <c r="F556" t="str">
        <f>IF(IFERROR(LOOKUP(מרקובחצי[[#This Row],[ClientID]],סוגחציקבוע[S31]),FALSE)=מרקובחצי[[#This Row],[ClientID]],1,"")</f>
        <v/>
      </c>
      <c r="G556" t="str">
        <f>IF(IFERROR(LOOKUP(מרקובחצי[[#This Row],[ClientID]],סוגחציקבוע[S32]),FALSE)=מרקובחצי[[#This Row],[ClientID]],1,"")</f>
        <v/>
      </c>
      <c r="H556" t="str">
        <f>IF(IFERROR(LOOKUP(מרקובחצי[[#This Row],[ClientID]],סוגחציקבוע[S33]),FALSE)=מרקובחצי[[#This Row],[ClientID]],1,"")</f>
        <v/>
      </c>
      <c r="I556" t="str">
        <f>IF(IFERROR(LOOKUP(מרקובחצי[[#This Row],[ClientID]],סוגחציקבוע[S32&amp;33]),FALSE)=מרקובחצי[[#This Row],[ClientID]],1,"")</f>
        <v/>
      </c>
      <c r="J556">
        <f>IF(SUM(מרקובחצי[[#This Row],[11]:[13]])=1,מרקובחצי[[#This Row],[עד ועד]],IF(SUM(R555:T556)=1,IF(מרקובחצי[[#This Row],[עד ועד]]&lt;J555,מרקובחצי[[#This Row],[עד ועד]],J555),J555))</f>
        <v>23</v>
      </c>
      <c r="K556">
        <f>IF(SUM(מרקובחצי[[#This Row],[11]:[13]])=1,מרקובחצי[[#This Row],[עד ועד]],IF(SUM(R555:T556)=1,IF(מרקובחצי[[#This Row],[עד ועד]]&gt;K555,מרקובחצי[[#This Row],[עד ועד]],K555),K555))</f>
        <v>32</v>
      </c>
      <c r="L556" t="str">
        <f>IF(AND(SUM(מרקובחצי[[#This Row],[31]:[33]])=1,SUM(U555:W555)=0),מרקובחצי[[#This Row],[מקס]]-מרקובחצי[[#This Row],[מינ]],"")</f>
        <v/>
      </c>
      <c r="M55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556" t="str">
        <f t="shared" si="8"/>
        <v/>
      </c>
      <c r="O556" t="str">
        <f>IF(מרקובחצי[[#This Row],[קבעה הפלגה?]]=1,"",IF(AND(מרקובחצי[[#This Row],[עד ועד]]&lt;29,OR(מרקובחצי[[#This Row],[CycleNumber]]=1,AND(U555=1,OR(מרקובחצי[[#This Row],[עד ועד]]&lt;J555,מרקובחצי[[#This Row],[עד ועד]]&gt;K555)),AND(V555=1,מרקובחצי[[#This Row],[עד ועד]]&lt;J555),W555=1)),1,""))</f>
        <v/>
      </c>
      <c r="P556" t="str">
        <f>IF(מרקובחצי[[#This Row],[קבעה הפלגה?]]=1,"",IF(AND(מרקובחצי[[#This Row],[עד ועד]]&gt;28,מרקובחצי[[#This Row],[עד ועד]]&lt;32,OR(מרקובחצי[[#This Row],[CycleNumber]]=1,AND(U555=1),AND(V555=1,OR(מרקובחצי[[#This Row],[עד ועד]]&lt;J555,מרקובחצי[[#This Row],[עד ועד]]&gt;K555)),W555=1)),1,""))</f>
        <v/>
      </c>
      <c r="Q556" t="str">
        <f>IF(מרקובחצי[[#This Row],[קבעה הפלגה?]]=1,"",IF(AND(מרקובחצי[[#This Row],[עד ועד]]&gt;31,OR(מרקובחצי[[#This Row],[CycleNumber]]=1,AND(U555=1),AND(V555=1,מרקובחצי[[#This Row],[עד ועד]]&gt;K555),AND(W555=1,OR(מרקובחצי[[#This Row],[עד ועד]]&gt;K555,מרקובחצי[[#This Row],[עד ועד]]&lt;J555)))),1,""))</f>
        <v/>
      </c>
      <c r="R556" t="str">
        <f>IF(מרקובחצי[[#This Row],[CycleNumber]]&gt;1,IF(AND(O555=1,מרקובחצי[[#This Row],[עד ועד]]&lt;29),1,""),"")</f>
        <v/>
      </c>
      <c r="S556" t="str">
        <f>IF(מרקובחצי[[#This Row],[CycleNumber]]&gt;1,IF(OR(AND(O555=1,מרקובחצי[[#This Row],[עד ועד]]&gt;28),AND(P555=1),AND(Q555=1,מרקובחצי[[#This Row],[עד ועד]]&lt;32)),1,""),"")</f>
        <v/>
      </c>
      <c r="T556" t="str">
        <f>IF(מרקובחצי[[#This Row],[CycleNumber]]&gt;1,IF(AND(Q555=1,מרקובחצי[[#This Row],[עד ועד]]&gt;31),1,""),"")</f>
        <v/>
      </c>
      <c r="U556" t="str">
        <f>IF(מרקובחצי[[#This Row],[CycleNumber]]&gt;1,IF(AND(R555=1,מרקובחצי[[#This Row],[עד ועד]]&lt;29),1,IF(AND(U555=1,NOT(OR(מרקובחצי[[#This Row],[עד ועד]]&lt;J555,מרקובחצי[[#This Row],[עד ועד]]&gt;K555))),1,"")),"")</f>
        <v/>
      </c>
      <c r="V556" t="str">
        <f>IF(מרקובחצי[[#This Row],[CycleNumber]]&gt;1,IF(AND(SUM(R555:T555)=1,מרקובחצי[[#This Row],[עד ועד]]&gt;28,מרקובחצי[[#This Row],[עד ועד]]&lt;32),1,IF(OR(S555=1,AND(R555=1,מרקובחצי[[#This Row],[עד ועד]]&gt;28),AND(T555=1,מרקובחצי[[#This Row],[עד ועד]]&lt;32)),1,IF(AND(V555=1,NOT(OR(מרקובחצי[[#This Row],[עד ועד]]&lt;J555,מרקובחצי[[#This Row],[עד ועד]]&gt;K555))),1,""))),"")</f>
        <v/>
      </c>
      <c r="W556" t="str">
        <f>IF(מרקובחצי[[#This Row],[CycleNumber]]&gt;1,IF(AND(T555=1,מרקובחצי[[#This Row],[עד ועד]]&gt;31),1,IF(AND(W555=1,NOT(OR(מרקובחצי[[#This Row],[עד ועד]]&lt;J555,מרקובחצי[[#This Row],[עד ועד]]&gt;K555))),1,"")),"")</f>
        <v/>
      </c>
      <c r="X556" t="str">
        <f>IF(AND(מרקובחצי[[#This Row],[CycleNumber]]&lt;$B557,SUM(מרקובחצי[[#This Row],[11]],R557)=2),1,"")</f>
        <v/>
      </c>
      <c r="Y556" t="str">
        <f>IF(AND(מרקובחצי[[#This Row],[CycleNumber]]&lt;$B557,SUM(מרקובחצי[[#This Row],[11]],S557)=2),1,"")</f>
        <v/>
      </c>
      <c r="Z556" t="str">
        <f>IF(AND(מרקובחצי[[#This Row],[CycleNumber]]&lt;$B557,SUM(מרקובחצי[[#This Row],[13]],S557)=2),1,"")</f>
        <v/>
      </c>
      <c r="AA556" t="str">
        <f>IF(AND(מרקובחצי[[#This Row],[CycleNumber]]&lt;$B557,SUM(מרקובחצי[[#This Row],[13]],T557)=2),1,"")</f>
        <v/>
      </c>
      <c r="AB556" t="str">
        <f>IF(AND(מרקובחצי[[#This Row],[CycleNumber]]&lt;$B557,SUM(מרקובחצי[[#This Row],[21]],U557)=2),1,"")</f>
        <v/>
      </c>
      <c r="AC556" t="str">
        <f>IF(AND(מרקובחצי[[#This Row],[CycleNumber]]&lt;$B557,SUM(מרקובחצי[[#This Row],[21]],V557)=2),1,"")</f>
        <v/>
      </c>
      <c r="AD556" t="str">
        <f>IF(AND(מרקובחצי[[#This Row],[CycleNumber]]&lt;$B557,SUM(מרקובחצי[[#This Row],[23]],V557)=2),1,"")</f>
        <v/>
      </c>
      <c r="AE556" t="str">
        <f>IF(AND(מרקובחצי[[#This Row],[CycleNumber]]&lt;$B557,SUM(מרקובחצי[[#This Row],[23]],W557)=2),1,"")</f>
        <v/>
      </c>
      <c r="AF556" t="str">
        <f>IF(AND(מרקובחצי[[#This Row],[CycleNumber]]&lt;$B557,SUM(מרקובחצי[[#This Row],[31]],O557)=2),1,"")</f>
        <v/>
      </c>
      <c r="AG556" t="str">
        <f>IF(AND(מרקובחצי[[#This Row],[CycleNumber]]&lt;$B557,SUM(מרקובחצי[[#This Row],[31]],P557)=2),1,"")</f>
        <v/>
      </c>
      <c r="AH556" t="str">
        <f>IF(AND(מרקובחצי[[#This Row],[CycleNumber]]&lt;$B557,SUM(מרקובחצי[[#This Row],[31]],Q557)=2),1,"")</f>
        <v/>
      </c>
      <c r="AI556" t="str">
        <f>IF(AND(מרקובחצי[[#This Row],[CycleNumber]]&lt;$B557,SUM(U556:U557)=2),1,"")</f>
        <v/>
      </c>
      <c r="AJ556" t="str">
        <f>IF(AND(מרקובחצי[[#This Row],[CycleNumber]]&lt;$B557,SUM(מרקובחצי[[#This Row],[32]],O557)=2),1,"")</f>
        <v/>
      </c>
      <c r="AK556" t="str">
        <f>IF(AND(מרקובחצי[[#This Row],[CycleNumber]]&lt;$B557,SUM(מרקובחצי[[#This Row],[32]],P557)=2),1,"")</f>
        <v/>
      </c>
      <c r="AL556" t="str">
        <f>IF(AND(מרקובחצי[[#This Row],[CycleNumber]]&lt;$B557,SUM(מרקובחצי[[#This Row],[32]],Q557)=2),1,"")</f>
        <v/>
      </c>
      <c r="AM556" t="str">
        <f>IF(AND(מרקובחצי[[#This Row],[CycleNumber]]&lt;$B557,SUM(V556:V557)=2),1,"")</f>
        <v/>
      </c>
      <c r="AN556" t="str">
        <f>IF(AND(מרקובחצי[[#This Row],[CycleNumber]]&lt;$B557,SUM(מרקובחצי[[#This Row],[33]],O557)=2),1,"")</f>
        <v/>
      </c>
      <c r="AO556" t="str">
        <f>IF(AND(מרקובחצי[[#This Row],[CycleNumber]]&lt;$B557,SUM(מרקובחצי[[#This Row],[33]],P557)=2),1,"")</f>
        <v/>
      </c>
      <c r="AP556" t="str">
        <f>IF(AND(מרקובחצי[[#This Row],[CycleNumber]]&lt;$B557,SUM(מרקובחצי[[#This Row],[33]],Q557)=2),1,"")</f>
        <v/>
      </c>
      <c r="AQ556" t="str">
        <f>IF(AND(מרקובחצי[[#This Row],[CycleNumber]]&lt;$B557,SUM(W556:W557)=2),1,"")</f>
        <v/>
      </c>
      <c r="AR556" t="str">
        <f>IF(AND(מרקובחצי[[#This Row],[CycleNumber]]&lt;$B557,SUM(מרקובחצי[[#This Row],[12]],S557)=2),1,"")</f>
        <v/>
      </c>
      <c r="AS556" t="str">
        <f>IF(AND(מרקובחצי[[#This Row],[CycleNumber]]&lt;$B557,SUM(מרקובחצי[[#This Row],[22]],V557)=2),1,"")</f>
        <v/>
      </c>
      <c r="AT556" s="3">
        <f>SUM(מרקובחצי[[#This Row],[11]:[33]])</f>
        <v>0</v>
      </c>
    </row>
    <row r="557" spans="1:46" hidden="1" x14ac:dyDescent="0.25">
      <c r="A557" t="s">
        <v>56</v>
      </c>
      <c r="B557">
        <v>11</v>
      </c>
      <c r="C557">
        <v>38</v>
      </c>
      <c r="D557">
        <f>מרקובחצי[[#This Row],[LengthofCycle]]+1</f>
        <v>39</v>
      </c>
      <c r="E557">
        <f>IF(IFERROR(LOOKUP(מרקובחצי[[#This Row],[ClientID]],קביעויות[הפלגה]),FALSE)=מרקובחצי[[#This Row],[ClientID]],1,"")</f>
        <v>1</v>
      </c>
      <c r="F557" t="str">
        <f>IF(IFERROR(LOOKUP(מרקובחצי[[#This Row],[ClientID]],סוגחציקבוע[S31]),FALSE)=מרקובחצי[[#This Row],[ClientID]],1,"")</f>
        <v/>
      </c>
      <c r="G557" t="str">
        <f>IF(IFERROR(LOOKUP(מרקובחצי[[#This Row],[ClientID]],סוגחציקבוע[S32]),FALSE)=מרקובחצי[[#This Row],[ClientID]],1,"")</f>
        <v/>
      </c>
      <c r="H557" t="str">
        <f>IF(IFERROR(LOOKUP(מרקובחצי[[#This Row],[ClientID]],סוגחציקבוע[S33]),FALSE)=מרקובחצי[[#This Row],[ClientID]],1,"")</f>
        <v/>
      </c>
      <c r="I557" t="str">
        <f>IF(IFERROR(LOOKUP(מרקובחצי[[#This Row],[ClientID]],סוגחציקבוע[S32&amp;33]),FALSE)=מרקובחצי[[#This Row],[ClientID]],1,"")</f>
        <v/>
      </c>
      <c r="J557">
        <f>IF(SUM(מרקובחצי[[#This Row],[11]:[13]])=1,מרקובחצי[[#This Row],[עד ועד]],IF(SUM(R556:T557)=1,IF(מרקובחצי[[#This Row],[עד ועד]]&lt;J556,מרקובחצי[[#This Row],[עד ועד]],J556),J556))</f>
        <v>23</v>
      </c>
      <c r="K557">
        <f>IF(SUM(מרקובחצי[[#This Row],[11]:[13]])=1,מרקובחצי[[#This Row],[עד ועד]],IF(SUM(R556:T557)=1,IF(מרקובחצי[[#This Row],[עד ועד]]&gt;K556,מרקובחצי[[#This Row],[עד ועד]],K556),K556))</f>
        <v>32</v>
      </c>
      <c r="L557" t="str">
        <f>IF(AND(SUM(מרקובחצי[[#This Row],[31]:[33]])=1,SUM(U556:W556)=0),מרקובחצי[[#This Row],[מקס]]-מרקובחצי[[#This Row],[מינ]],"")</f>
        <v/>
      </c>
      <c r="M55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557" t="str">
        <f t="shared" si="8"/>
        <v/>
      </c>
      <c r="O557" t="str">
        <f>IF(מרקובחצי[[#This Row],[קבעה הפלגה?]]=1,"",IF(AND(מרקובחצי[[#This Row],[עד ועד]]&lt;29,OR(מרקובחצי[[#This Row],[CycleNumber]]=1,AND(U556=1,OR(מרקובחצי[[#This Row],[עד ועד]]&lt;J556,מרקובחצי[[#This Row],[עד ועד]]&gt;K556)),AND(V556=1,מרקובחצי[[#This Row],[עד ועד]]&lt;J556),W556=1)),1,""))</f>
        <v/>
      </c>
      <c r="P557" t="str">
        <f>IF(מרקובחצי[[#This Row],[קבעה הפלגה?]]=1,"",IF(AND(מרקובחצי[[#This Row],[עד ועד]]&gt;28,מרקובחצי[[#This Row],[עד ועד]]&lt;32,OR(מרקובחצי[[#This Row],[CycleNumber]]=1,AND(U556=1),AND(V556=1,OR(מרקובחצי[[#This Row],[עד ועד]]&lt;J556,מרקובחצי[[#This Row],[עד ועד]]&gt;K556)),W556=1)),1,""))</f>
        <v/>
      </c>
      <c r="Q557" t="str">
        <f>IF(מרקובחצי[[#This Row],[קבעה הפלגה?]]=1,"",IF(AND(מרקובחצי[[#This Row],[עד ועד]]&gt;31,OR(מרקובחצי[[#This Row],[CycleNumber]]=1,AND(U556=1),AND(V556=1,מרקובחצי[[#This Row],[עד ועד]]&gt;K556),AND(W556=1,OR(מרקובחצי[[#This Row],[עד ועד]]&gt;K556,מרקובחצי[[#This Row],[עד ועד]]&lt;J556)))),1,""))</f>
        <v/>
      </c>
      <c r="R557" t="str">
        <f>IF(מרקובחצי[[#This Row],[CycleNumber]]&gt;1,IF(AND(O556=1,מרקובחצי[[#This Row],[עד ועד]]&lt;29),1,""),"")</f>
        <v/>
      </c>
      <c r="S557" t="str">
        <f>IF(מרקובחצי[[#This Row],[CycleNumber]]&gt;1,IF(OR(AND(O556=1,מרקובחצי[[#This Row],[עד ועד]]&gt;28),AND(P556=1),AND(Q556=1,מרקובחצי[[#This Row],[עד ועד]]&lt;32)),1,""),"")</f>
        <v/>
      </c>
      <c r="T557" t="str">
        <f>IF(מרקובחצי[[#This Row],[CycleNumber]]&gt;1,IF(AND(Q556=1,מרקובחצי[[#This Row],[עד ועד]]&gt;31),1,""),"")</f>
        <v/>
      </c>
      <c r="U557" t="str">
        <f>IF(מרקובחצי[[#This Row],[CycleNumber]]&gt;1,IF(AND(R556=1,מרקובחצי[[#This Row],[עד ועד]]&lt;29),1,IF(AND(U556=1,NOT(OR(מרקובחצי[[#This Row],[עד ועד]]&lt;J556,מרקובחצי[[#This Row],[עד ועד]]&gt;K556))),1,"")),"")</f>
        <v/>
      </c>
      <c r="V557" t="str">
        <f>IF(מרקובחצי[[#This Row],[CycleNumber]]&gt;1,IF(AND(SUM(R556:T556)=1,מרקובחצי[[#This Row],[עד ועד]]&gt;28,מרקובחצי[[#This Row],[עד ועד]]&lt;32),1,IF(OR(S556=1,AND(R556=1,מרקובחצי[[#This Row],[עד ועד]]&gt;28),AND(T556=1,מרקובחצי[[#This Row],[עד ועד]]&lt;32)),1,IF(AND(V556=1,NOT(OR(מרקובחצי[[#This Row],[עד ועד]]&lt;J556,מרקובחצי[[#This Row],[עד ועד]]&gt;K556))),1,""))),"")</f>
        <v/>
      </c>
      <c r="W557" t="str">
        <f>IF(מרקובחצי[[#This Row],[CycleNumber]]&gt;1,IF(AND(T556=1,מרקובחצי[[#This Row],[עד ועד]]&gt;31),1,IF(AND(W556=1,NOT(OR(מרקובחצי[[#This Row],[עד ועד]]&lt;J556,מרקובחצי[[#This Row],[עד ועד]]&gt;K556))),1,"")),"")</f>
        <v/>
      </c>
      <c r="X557" t="str">
        <f>IF(AND(מרקובחצי[[#This Row],[CycleNumber]]&lt;$B558,SUM(מרקובחצי[[#This Row],[11]],R558)=2),1,"")</f>
        <v/>
      </c>
      <c r="Y557" t="str">
        <f>IF(AND(מרקובחצי[[#This Row],[CycleNumber]]&lt;$B558,SUM(מרקובחצי[[#This Row],[11]],S558)=2),1,"")</f>
        <v/>
      </c>
      <c r="Z557" t="str">
        <f>IF(AND(מרקובחצי[[#This Row],[CycleNumber]]&lt;$B558,SUM(מרקובחצי[[#This Row],[13]],S558)=2),1,"")</f>
        <v/>
      </c>
      <c r="AA557" t="str">
        <f>IF(AND(מרקובחצי[[#This Row],[CycleNumber]]&lt;$B558,SUM(מרקובחצי[[#This Row],[13]],T558)=2),1,"")</f>
        <v/>
      </c>
      <c r="AB557" t="str">
        <f>IF(AND(מרקובחצי[[#This Row],[CycleNumber]]&lt;$B558,SUM(מרקובחצי[[#This Row],[21]],U558)=2),1,"")</f>
        <v/>
      </c>
      <c r="AC557" t="str">
        <f>IF(AND(מרקובחצי[[#This Row],[CycleNumber]]&lt;$B558,SUM(מרקובחצי[[#This Row],[21]],V558)=2),1,"")</f>
        <v/>
      </c>
      <c r="AD557" t="str">
        <f>IF(AND(מרקובחצי[[#This Row],[CycleNumber]]&lt;$B558,SUM(מרקובחצי[[#This Row],[23]],V558)=2),1,"")</f>
        <v/>
      </c>
      <c r="AE557" t="str">
        <f>IF(AND(מרקובחצי[[#This Row],[CycleNumber]]&lt;$B558,SUM(מרקובחצי[[#This Row],[23]],W558)=2),1,"")</f>
        <v/>
      </c>
      <c r="AF557" t="str">
        <f>IF(AND(מרקובחצי[[#This Row],[CycleNumber]]&lt;$B558,SUM(מרקובחצי[[#This Row],[31]],O558)=2),1,"")</f>
        <v/>
      </c>
      <c r="AG557" t="str">
        <f>IF(AND(מרקובחצי[[#This Row],[CycleNumber]]&lt;$B558,SUM(מרקובחצי[[#This Row],[31]],P558)=2),1,"")</f>
        <v/>
      </c>
      <c r="AH557" t="str">
        <f>IF(AND(מרקובחצי[[#This Row],[CycleNumber]]&lt;$B558,SUM(מרקובחצי[[#This Row],[31]],Q558)=2),1,"")</f>
        <v/>
      </c>
      <c r="AI557" t="str">
        <f>IF(AND(מרקובחצי[[#This Row],[CycleNumber]]&lt;$B558,SUM(U557:U558)=2),1,"")</f>
        <v/>
      </c>
      <c r="AJ557" t="str">
        <f>IF(AND(מרקובחצי[[#This Row],[CycleNumber]]&lt;$B558,SUM(מרקובחצי[[#This Row],[32]],O558)=2),1,"")</f>
        <v/>
      </c>
      <c r="AK557" t="str">
        <f>IF(AND(מרקובחצי[[#This Row],[CycleNumber]]&lt;$B558,SUM(מרקובחצי[[#This Row],[32]],P558)=2),1,"")</f>
        <v/>
      </c>
      <c r="AL557" t="str">
        <f>IF(AND(מרקובחצי[[#This Row],[CycleNumber]]&lt;$B558,SUM(מרקובחצי[[#This Row],[32]],Q558)=2),1,"")</f>
        <v/>
      </c>
      <c r="AM557" t="str">
        <f>IF(AND(מרקובחצי[[#This Row],[CycleNumber]]&lt;$B558,SUM(V557:V558)=2),1,"")</f>
        <v/>
      </c>
      <c r="AN557" t="str">
        <f>IF(AND(מרקובחצי[[#This Row],[CycleNumber]]&lt;$B558,SUM(מרקובחצי[[#This Row],[33]],O558)=2),1,"")</f>
        <v/>
      </c>
      <c r="AO557" t="str">
        <f>IF(AND(מרקובחצי[[#This Row],[CycleNumber]]&lt;$B558,SUM(מרקובחצי[[#This Row],[33]],P558)=2),1,"")</f>
        <v/>
      </c>
      <c r="AP557" t="str">
        <f>IF(AND(מרקובחצי[[#This Row],[CycleNumber]]&lt;$B558,SUM(מרקובחצי[[#This Row],[33]],Q558)=2),1,"")</f>
        <v/>
      </c>
      <c r="AQ557" t="str">
        <f>IF(AND(מרקובחצי[[#This Row],[CycleNumber]]&lt;$B558,SUM(W557:W558)=2),1,"")</f>
        <v/>
      </c>
      <c r="AR557" t="str">
        <f>IF(AND(מרקובחצי[[#This Row],[CycleNumber]]&lt;$B558,SUM(מרקובחצי[[#This Row],[12]],S558)=2),1,"")</f>
        <v/>
      </c>
      <c r="AS557" t="str">
        <f>IF(AND(מרקובחצי[[#This Row],[CycleNumber]]&lt;$B558,SUM(מרקובחצי[[#This Row],[22]],V558)=2),1,"")</f>
        <v/>
      </c>
      <c r="AT557" s="3">
        <f>SUM(מרקובחצי[[#This Row],[11]:[33]])</f>
        <v>0</v>
      </c>
    </row>
    <row r="558" spans="1:46" hidden="1" x14ac:dyDescent="0.25">
      <c r="A558" t="s">
        <v>56</v>
      </c>
      <c r="B558">
        <v>12</v>
      </c>
      <c r="C558">
        <v>33</v>
      </c>
      <c r="D558">
        <f>מרקובחצי[[#This Row],[LengthofCycle]]+1</f>
        <v>34</v>
      </c>
      <c r="E558">
        <f>IF(IFERROR(LOOKUP(מרקובחצי[[#This Row],[ClientID]],קביעויות[הפלגה]),FALSE)=מרקובחצי[[#This Row],[ClientID]],1,"")</f>
        <v>1</v>
      </c>
      <c r="F558" t="str">
        <f>IF(IFERROR(LOOKUP(מרקובחצי[[#This Row],[ClientID]],סוגחציקבוע[S31]),FALSE)=מרקובחצי[[#This Row],[ClientID]],1,"")</f>
        <v/>
      </c>
      <c r="G558" t="str">
        <f>IF(IFERROR(LOOKUP(מרקובחצי[[#This Row],[ClientID]],סוגחציקבוע[S32]),FALSE)=מרקובחצי[[#This Row],[ClientID]],1,"")</f>
        <v/>
      </c>
      <c r="H558" t="str">
        <f>IF(IFERROR(LOOKUP(מרקובחצי[[#This Row],[ClientID]],סוגחציקבוע[S33]),FALSE)=מרקובחצי[[#This Row],[ClientID]],1,"")</f>
        <v/>
      </c>
      <c r="I558" t="str">
        <f>IF(IFERROR(LOOKUP(מרקובחצי[[#This Row],[ClientID]],סוגחציקבוע[S32&amp;33]),FALSE)=מרקובחצי[[#This Row],[ClientID]],1,"")</f>
        <v/>
      </c>
      <c r="J558">
        <f>IF(SUM(מרקובחצי[[#This Row],[11]:[13]])=1,מרקובחצי[[#This Row],[עד ועד]],IF(SUM(R557:T558)=1,IF(מרקובחצי[[#This Row],[עד ועד]]&lt;J557,מרקובחצי[[#This Row],[עד ועד]],J557),J557))</f>
        <v>23</v>
      </c>
      <c r="K558">
        <f>IF(SUM(מרקובחצי[[#This Row],[11]:[13]])=1,מרקובחצי[[#This Row],[עד ועד]],IF(SUM(R557:T558)=1,IF(מרקובחצי[[#This Row],[עד ועד]]&gt;K557,מרקובחצי[[#This Row],[עד ועד]],K557),K557))</f>
        <v>32</v>
      </c>
      <c r="L558" t="str">
        <f>IF(AND(SUM(מרקובחצי[[#This Row],[31]:[33]])=1,SUM(U557:W557)=0),מרקובחצי[[#This Row],[מקס]]-מרקובחצי[[#This Row],[מינ]],"")</f>
        <v/>
      </c>
      <c r="M55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558" t="str">
        <f t="shared" si="8"/>
        <v/>
      </c>
      <c r="O558" t="str">
        <f>IF(מרקובחצי[[#This Row],[קבעה הפלגה?]]=1,"",IF(AND(מרקובחצי[[#This Row],[עד ועד]]&lt;29,OR(מרקובחצי[[#This Row],[CycleNumber]]=1,AND(U557=1,OR(מרקובחצי[[#This Row],[עד ועד]]&lt;J557,מרקובחצי[[#This Row],[עד ועד]]&gt;K557)),AND(V557=1,מרקובחצי[[#This Row],[עד ועד]]&lt;J557),W557=1)),1,""))</f>
        <v/>
      </c>
      <c r="P558" t="str">
        <f>IF(מרקובחצי[[#This Row],[קבעה הפלגה?]]=1,"",IF(AND(מרקובחצי[[#This Row],[עד ועד]]&gt;28,מרקובחצי[[#This Row],[עד ועד]]&lt;32,OR(מרקובחצי[[#This Row],[CycleNumber]]=1,AND(U557=1),AND(V557=1,OR(מרקובחצי[[#This Row],[עד ועד]]&lt;J557,מרקובחצי[[#This Row],[עד ועד]]&gt;K557)),W557=1)),1,""))</f>
        <v/>
      </c>
      <c r="Q558" t="str">
        <f>IF(מרקובחצי[[#This Row],[קבעה הפלגה?]]=1,"",IF(AND(מרקובחצי[[#This Row],[עד ועד]]&gt;31,OR(מרקובחצי[[#This Row],[CycleNumber]]=1,AND(U557=1),AND(V557=1,מרקובחצי[[#This Row],[עד ועד]]&gt;K557),AND(W557=1,OR(מרקובחצי[[#This Row],[עד ועד]]&gt;K557,מרקובחצי[[#This Row],[עד ועד]]&lt;J557)))),1,""))</f>
        <v/>
      </c>
      <c r="R558" t="str">
        <f>IF(מרקובחצי[[#This Row],[CycleNumber]]&gt;1,IF(AND(O557=1,מרקובחצי[[#This Row],[עד ועד]]&lt;29),1,""),"")</f>
        <v/>
      </c>
      <c r="S558" t="str">
        <f>IF(מרקובחצי[[#This Row],[CycleNumber]]&gt;1,IF(OR(AND(O557=1,מרקובחצי[[#This Row],[עד ועד]]&gt;28),AND(P557=1),AND(Q557=1,מרקובחצי[[#This Row],[עד ועד]]&lt;32)),1,""),"")</f>
        <v/>
      </c>
      <c r="T558" t="str">
        <f>IF(מרקובחצי[[#This Row],[CycleNumber]]&gt;1,IF(AND(Q557=1,מרקובחצי[[#This Row],[עד ועד]]&gt;31),1,""),"")</f>
        <v/>
      </c>
      <c r="U558" t="str">
        <f>IF(מרקובחצי[[#This Row],[CycleNumber]]&gt;1,IF(AND(R557=1,מרקובחצי[[#This Row],[עד ועד]]&lt;29),1,IF(AND(U557=1,NOT(OR(מרקובחצי[[#This Row],[עד ועד]]&lt;J557,מרקובחצי[[#This Row],[עד ועד]]&gt;K557))),1,"")),"")</f>
        <v/>
      </c>
      <c r="V558" t="str">
        <f>IF(מרקובחצי[[#This Row],[CycleNumber]]&gt;1,IF(AND(SUM(R557:T557)=1,מרקובחצי[[#This Row],[עד ועד]]&gt;28,מרקובחצי[[#This Row],[עד ועד]]&lt;32),1,IF(OR(S557=1,AND(R557=1,מרקובחצי[[#This Row],[עד ועד]]&gt;28),AND(T557=1,מרקובחצי[[#This Row],[עד ועד]]&lt;32)),1,IF(AND(V557=1,NOT(OR(מרקובחצי[[#This Row],[עד ועד]]&lt;J557,מרקובחצי[[#This Row],[עד ועד]]&gt;K557))),1,""))),"")</f>
        <v/>
      </c>
      <c r="W558" t="str">
        <f>IF(מרקובחצי[[#This Row],[CycleNumber]]&gt;1,IF(AND(T557=1,מרקובחצי[[#This Row],[עד ועד]]&gt;31),1,IF(AND(W557=1,NOT(OR(מרקובחצי[[#This Row],[עד ועד]]&lt;J557,מרקובחצי[[#This Row],[עד ועד]]&gt;K557))),1,"")),"")</f>
        <v/>
      </c>
      <c r="X558" t="str">
        <f>IF(AND(מרקובחצי[[#This Row],[CycleNumber]]&lt;$B559,SUM(מרקובחצי[[#This Row],[11]],R559)=2),1,"")</f>
        <v/>
      </c>
      <c r="Y558" t="str">
        <f>IF(AND(מרקובחצי[[#This Row],[CycleNumber]]&lt;$B559,SUM(מרקובחצי[[#This Row],[11]],S559)=2),1,"")</f>
        <v/>
      </c>
      <c r="Z558" t="str">
        <f>IF(AND(מרקובחצי[[#This Row],[CycleNumber]]&lt;$B559,SUM(מרקובחצי[[#This Row],[13]],S559)=2),1,"")</f>
        <v/>
      </c>
      <c r="AA558" t="str">
        <f>IF(AND(מרקובחצי[[#This Row],[CycleNumber]]&lt;$B559,SUM(מרקובחצי[[#This Row],[13]],T559)=2),1,"")</f>
        <v/>
      </c>
      <c r="AB558" t="str">
        <f>IF(AND(מרקובחצי[[#This Row],[CycleNumber]]&lt;$B559,SUM(מרקובחצי[[#This Row],[21]],U559)=2),1,"")</f>
        <v/>
      </c>
      <c r="AC558" t="str">
        <f>IF(AND(מרקובחצי[[#This Row],[CycleNumber]]&lt;$B559,SUM(מרקובחצי[[#This Row],[21]],V559)=2),1,"")</f>
        <v/>
      </c>
      <c r="AD558" t="str">
        <f>IF(AND(מרקובחצי[[#This Row],[CycleNumber]]&lt;$B559,SUM(מרקובחצי[[#This Row],[23]],V559)=2),1,"")</f>
        <v/>
      </c>
      <c r="AE558" t="str">
        <f>IF(AND(מרקובחצי[[#This Row],[CycleNumber]]&lt;$B559,SUM(מרקובחצי[[#This Row],[23]],W559)=2),1,"")</f>
        <v/>
      </c>
      <c r="AF558" t="str">
        <f>IF(AND(מרקובחצי[[#This Row],[CycleNumber]]&lt;$B559,SUM(מרקובחצי[[#This Row],[31]],O559)=2),1,"")</f>
        <v/>
      </c>
      <c r="AG558" t="str">
        <f>IF(AND(מרקובחצי[[#This Row],[CycleNumber]]&lt;$B559,SUM(מרקובחצי[[#This Row],[31]],P559)=2),1,"")</f>
        <v/>
      </c>
      <c r="AH558" t="str">
        <f>IF(AND(מרקובחצי[[#This Row],[CycleNumber]]&lt;$B559,SUM(מרקובחצי[[#This Row],[31]],Q559)=2),1,"")</f>
        <v/>
      </c>
      <c r="AI558" t="str">
        <f>IF(AND(מרקובחצי[[#This Row],[CycleNumber]]&lt;$B559,SUM(U558:U559)=2),1,"")</f>
        <v/>
      </c>
      <c r="AJ558" t="str">
        <f>IF(AND(מרקובחצי[[#This Row],[CycleNumber]]&lt;$B559,SUM(מרקובחצי[[#This Row],[32]],O559)=2),1,"")</f>
        <v/>
      </c>
      <c r="AK558" t="str">
        <f>IF(AND(מרקובחצי[[#This Row],[CycleNumber]]&lt;$B559,SUM(מרקובחצי[[#This Row],[32]],P559)=2),1,"")</f>
        <v/>
      </c>
      <c r="AL558" t="str">
        <f>IF(AND(מרקובחצי[[#This Row],[CycleNumber]]&lt;$B559,SUM(מרקובחצי[[#This Row],[32]],Q559)=2),1,"")</f>
        <v/>
      </c>
      <c r="AM558" t="str">
        <f>IF(AND(מרקובחצי[[#This Row],[CycleNumber]]&lt;$B559,SUM(V558:V559)=2),1,"")</f>
        <v/>
      </c>
      <c r="AN558" t="str">
        <f>IF(AND(מרקובחצי[[#This Row],[CycleNumber]]&lt;$B559,SUM(מרקובחצי[[#This Row],[33]],O559)=2),1,"")</f>
        <v/>
      </c>
      <c r="AO558" t="str">
        <f>IF(AND(מרקובחצי[[#This Row],[CycleNumber]]&lt;$B559,SUM(מרקובחצי[[#This Row],[33]],P559)=2),1,"")</f>
        <v/>
      </c>
      <c r="AP558" t="str">
        <f>IF(AND(מרקובחצי[[#This Row],[CycleNumber]]&lt;$B559,SUM(מרקובחצי[[#This Row],[33]],Q559)=2),1,"")</f>
        <v/>
      </c>
      <c r="AQ558" t="str">
        <f>IF(AND(מרקובחצי[[#This Row],[CycleNumber]]&lt;$B559,SUM(W558:W559)=2),1,"")</f>
        <v/>
      </c>
      <c r="AR558" t="str">
        <f>IF(AND(מרקובחצי[[#This Row],[CycleNumber]]&lt;$B559,SUM(מרקובחצי[[#This Row],[12]],S559)=2),1,"")</f>
        <v/>
      </c>
      <c r="AS558" t="str">
        <f>IF(AND(מרקובחצי[[#This Row],[CycleNumber]]&lt;$B559,SUM(מרקובחצי[[#This Row],[22]],V559)=2),1,"")</f>
        <v/>
      </c>
      <c r="AT558" s="3">
        <f>SUM(מרקובחצי[[#This Row],[11]:[33]])</f>
        <v>0</v>
      </c>
    </row>
    <row r="559" spans="1:46" hidden="1" x14ac:dyDescent="0.25">
      <c r="A559" t="s">
        <v>56</v>
      </c>
      <c r="B559">
        <v>13</v>
      </c>
      <c r="C559">
        <v>36</v>
      </c>
      <c r="D559">
        <f>מרקובחצי[[#This Row],[LengthofCycle]]+1</f>
        <v>37</v>
      </c>
      <c r="E559">
        <f>IF(IFERROR(LOOKUP(מרקובחצי[[#This Row],[ClientID]],קביעויות[הפלגה]),FALSE)=מרקובחצי[[#This Row],[ClientID]],1,"")</f>
        <v>1</v>
      </c>
      <c r="F559" t="str">
        <f>IF(IFERROR(LOOKUP(מרקובחצי[[#This Row],[ClientID]],סוגחציקבוע[S31]),FALSE)=מרקובחצי[[#This Row],[ClientID]],1,"")</f>
        <v/>
      </c>
      <c r="G559" t="str">
        <f>IF(IFERROR(LOOKUP(מרקובחצי[[#This Row],[ClientID]],סוגחציקבוע[S32]),FALSE)=מרקובחצי[[#This Row],[ClientID]],1,"")</f>
        <v/>
      </c>
      <c r="H559" t="str">
        <f>IF(IFERROR(LOOKUP(מרקובחצי[[#This Row],[ClientID]],סוגחציקבוע[S33]),FALSE)=מרקובחצי[[#This Row],[ClientID]],1,"")</f>
        <v/>
      </c>
      <c r="I559" t="str">
        <f>IF(IFERROR(LOOKUP(מרקובחצי[[#This Row],[ClientID]],סוגחציקבוע[S32&amp;33]),FALSE)=מרקובחצי[[#This Row],[ClientID]],1,"")</f>
        <v/>
      </c>
      <c r="J559">
        <f>IF(SUM(מרקובחצי[[#This Row],[11]:[13]])=1,מרקובחצי[[#This Row],[עד ועד]],IF(SUM(R558:T559)=1,IF(מרקובחצי[[#This Row],[עד ועד]]&lt;J558,מרקובחצי[[#This Row],[עד ועד]],J558),J558))</f>
        <v>23</v>
      </c>
      <c r="K559">
        <f>IF(SUM(מרקובחצי[[#This Row],[11]:[13]])=1,מרקובחצי[[#This Row],[עד ועד]],IF(SUM(R558:T559)=1,IF(מרקובחצי[[#This Row],[עד ועד]]&gt;K558,מרקובחצי[[#This Row],[עד ועד]],K558),K558))</f>
        <v>32</v>
      </c>
      <c r="L559" t="str">
        <f>IF(AND(SUM(מרקובחצי[[#This Row],[31]:[33]])=1,SUM(U558:W558)=0),מרקובחצי[[#This Row],[מקס]]-מרקובחצי[[#This Row],[מינ]],"")</f>
        <v/>
      </c>
      <c r="M55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559" t="str">
        <f t="shared" si="8"/>
        <v/>
      </c>
      <c r="O559" t="str">
        <f>IF(מרקובחצי[[#This Row],[קבעה הפלגה?]]=1,"",IF(AND(מרקובחצי[[#This Row],[עד ועד]]&lt;29,OR(מרקובחצי[[#This Row],[CycleNumber]]=1,AND(U558=1,OR(מרקובחצי[[#This Row],[עד ועד]]&lt;J558,מרקובחצי[[#This Row],[עד ועד]]&gt;K558)),AND(V558=1,מרקובחצי[[#This Row],[עד ועד]]&lt;J558),W558=1)),1,""))</f>
        <v/>
      </c>
      <c r="P559" t="str">
        <f>IF(מרקובחצי[[#This Row],[קבעה הפלגה?]]=1,"",IF(AND(מרקובחצי[[#This Row],[עד ועד]]&gt;28,מרקובחצי[[#This Row],[עד ועד]]&lt;32,OR(מרקובחצי[[#This Row],[CycleNumber]]=1,AND(U558=1),AND(V558=1,OR(מרקובחצי[[#This Row],[עד ועד]]&lt;J558,מרקובחצי[[#This Row],[עד ועד]]&gt;K558)),W558=1)),1,""))</f>
        <v/>
      </c>
      <c r="Q559" t="str">
        <f>IF(מרקובחצי[[#This Row],[קבעה הפלגה?]]=1,"",IF(AND(מרקובחצי[[#This Row],[עד ועד]]&gt;31,OR(מרקובחצי[[#This Row],[CycleNumber]]=1,AND(U558=1),AND(V558=1,מרקובחצי[[#This Row],[עד ועד]]&gt;K558),AND(W558=1,OR(מרקובחצי[[#This Row],[עד ועד]]&gt;K558,מרקובחצי[[#This Row],[עד ועד]]&lt;J558)))),1,""))</f>
        <v/>
      </c>
      <c r="R559" t="str">
        <f>IF(מרקובחצי[[#This Row],[CycleNumber]]&gt;1,IF(AND(O558=1,מרקובחצי[[#This Row],[עד ועד]]&lt;29),1,""),"")</f>
        <v/>
      </c>
      <c r="S559" t="str">
        <f>IF(מרקובחצי[[#This Row],[CycleNumber]]&gt;1,IF(OR(AND(O558=1,מרקובחצי[[#This Row],[עד ועד]]&gt;28),AND(P558=1),AND(Q558=1,מרקובחצי[[#This Row],[עד ועד]]&lt;32)),1,""),"")</f>
        <v/>
      </c>
      <c r="T559" t="str">
        <f>IF(מרקובחצי[[#This Row],[CycleNumber]]&gt;1,IF(AND(Q558=1,מרקובחצי[[#This Row],[עד ועד]]&gt;31),1,""),"")</f>
        <v/>
      </c>
      <c r="U559" t="str">
        <f>IF(מרקובחצי[[#This Row],[CycleNumber]]&gt;1,IF(AND(R558=1,מרקובחצי[[#This Row],[עד ועד]]&lt;29),1,IF(AND(U558=1,NOT(OR(מרקובחצי[[#This Row],[עד ועד]]&lt;J558,מרקובחצי[[#This Row],[עד ועד]]&gt;K558))),1,"")),"")</f>
        <v/>
      </c>
      <c r="V559" t="str">
        <f>IF(מרקובחצי[[#This Row],[CycleNumber]]&gt;1,IF(AND(SUM(R558:T558)=1,מרקובחצי[[#This Row],[עד ועד]]&gt;28,מרקובחצי[[#This Row],[עד ועד]]&lt;32),1,IF(OR(S558=1,AND(R558=1,מרקובחצי[[#This Row],[עד ועד]]&gt;28),AND(T558=1,מרקובחצי[[#This Row],[עד ועד]]&lt;32)),1,IF(AND(V558=1,NOT(OR(מרקובחצי[[#This Row],[עד ועד]]&lt;J558,מרקובחצי[[#This Row],[עד ועד]]&gt;K558))),1,""))),"")</f>
        <v/>
      </c>
      <c r="W559" t="str">
        <f>IF(מרקובחצי[[#This Row],[CycleNumber]]&gt;1,IF(AND(T558=1,מרקובחצי[[#This Row],[עד ועד]]&gt;31),1,IF(AND(W558=1,NOT(OR(מרקובחצי[[#This Row],[עד ועד]]&lt;J558,מרקובחצי[[#This Row],[עד ועד]]&gt;K558))),1,"")),"")</f>
        <v/>
      </c>
      <c r="X559" t="str">
        <f>IF(AND(מרקובחצי[[#This Row],[CycleNumber]]&lt;$B560,SUM(מרקובחצי[[#This Row],[11]],R560)=2),1,"")</f>
        <v/>
      </c>
      <c r="Y559" t="str">
        <f>IF(AND(מרקובחצי[[#This Row],[CycleNumber]]&lt;$B560,SUM(מרקובחצי[[#This Row],[11]],S560)=2),1,"")</f>
        <v/>
      </c>
      <c r="Z559" t="str">
        <f>IF(AND(מרקובחצי[[#This Row],[CycleNumber]]&lt;$B560,SUM(מרקובחצי[[#This Row],[13]],S560)=2),1,"")</f>
        <v/>
      </c>
      <c r="AA559" t="str">
        <f>IF(AND(מרקובחצי[[#This Row],[CycleNumber]]&lt;$B560,SUM(מרקובחצי[[#This Row],[13]],T560)=2),1,"")</f>
        <v/>
      </c>
      <c r="AB559" t="str">
        <f>IF(AND(מרקובחצי[[#This Row],[CycleNumber]]&lt;$B560,SUM(מרקובחצי[[#This Row],[21]],U560)=2),1,"")</f>
        <v/>
      </c>
      <c r="AC559" t="str">
        <f>IF(AND(מרקובחצי[[#This Row],[CycleNumber]]&lt;$B560,SUM(מרקובחצי[[#This Row],[21]],V560)=2),1,"")</f>
        <v/>
      </c>
      <c r="AD559" t="str">
        <f>IF(AND(מרקובחצי[[#This Row],[CycleNumber]]&lt;$B560,SUM(מרקובחצי[[#This Row],[23]],V560)=2),1,"")</f>
        <v/>
      </c>
      <c r="AE559" t="str">
        <f>IF(AND(מרקובחצי[[#This Row],[CycleNumber]]&lt;$B560,SUM(מרקובחצי[[#This Row],[23]],W560)=2),1,"")</f>
        <v/>
      </c>
      <c r="AF559" t="str">
        <f>IF(AND(מרקובחצי[[#This Row],[CycleNumber]]&lt;$B560,SUM(מרקובחצי[[#This Row],[31]],O560)=2),1,"")</f>
        <v/>
      </c>
      <c r="AG559" t="str">
        <f>IF(AND(מרקובחצי[[#This Row],[CycleNumber]]&lt;$B560,SUM(מרקובחצי[[#This Row],[31]],P560)=2),1,"")</f>
        <v/>
      </c>
      <c r="AH559" t="str">
        <f>IF(AND(מרקובחצי[[#This Row],[CycleNumber]]&lt;$B560,SUM(מרקובחצי[[#This Row],[31]],Q560)=2),1,"")</f>
        <v/>
      </c>
      <c r="AI559" t="str">
        <f>IF(AND(מרקובחצי[[#This Row],[CycleNumber]]&lt;$B560,SUM(U559:U560)=2),1,"")</f>
        <v/>
      </c>
      <c r="AJ559" t="str">
        <f>IF(AND(מרקובחצי[[#This Row],[CycleNumber]]&lt;$B560,SUM(מרקובחצי[[#This Row],[32]],O560)=2),1,"")</f>
        <v/>
      </c>
      <c r="AK559" t="str">
        <f>IF(AND(מרקובחצי[[#This Row],[CycleNumber]]&lt;$B560,SUM(מרקובחצי[[#This Row],[32]],P560)=2),1,"")</f>
        <v/>
      </c>
      <c r="AL559" t="str">
        <f>IF(AND(מרקובחצי[[#This Row],[CycleNumber]]&lt;$B560,SUM(מרקובחצי[[#This Row],[32]],Q560)=2),1,"")</f>
        <v/>
      </c>
      <c r="AM559" t="str">
        <f>IF(AND(מרקובחצי[[#This Row],[CycleNumber]]&lt;$B560,SUM(V559:V560)=2),1,"")</f>
        <v/>
      </c>
      <c r="AN559" t="str">
        <f>IF(AND(מרקובחצי[[#This Row],[CycleNumber]]&lt;$B560,SUM(מרקובחצי[[#This Row],[33]],O560)=2),1,"")</f>
        <v/>
      </c>
      <c r="AO559" t="str">
        <f>IF(AND(מרקובחצי[[#This Row],[CycleNumber]]&lt;$B560,SUM(מרקובחצי[[#This Row],[33]],P560)=2),1,"")</f>
        <v/>
      </c>
      <c r="AP559" t="str">
        <f>IF(AND(מרקובחצי[[#This Row],[CycleNumber]]&lt;$B560,SUM(מרקובחצי[[#This Row],[33]],Q560)=2),1,"")</f>
        <v/>
      </c>
      <c r="AQ559" t="str">
        <f>IF(AND(מרקובחצי[[#This Row],[CycleNumber]]&lt;$B560,SUM(W559:W560)=2),1,"")</f>
        <v/>
      </c>
      <c r="AR559" t="str">
        <f>IF(AND(מרקובחצי[[#This Row],[CycleNumber]]&lt;$B560,SUM(מרקובחצי[[#This Row],[12]],S560)=2),1,"")</f>
        <v/>
      </c>
      <c r="AS559" t="str">
        <f>IF(AND(מרקובחצי[[#This Row],[CycleNumber]]&lt;$B560,SUM(מרקובחצי[[#This Row],[22]],V560)=2),1,"")</f>
        <v/>
      </c>
      <c r="AT559" s="3">
        <f>SUM(מרקובחצי[[#This Row],[11]:[33]])</f>
        <v>0</v>
      </c>
    </row>
    <row r="560" spans="1:46" ht="15.6" x14ac:dyDescent="0.25">
      <c r="A560" s="19" t="s">
        <v>57</v>
      </c>
      <c r="B560" s="19">
        <v>1</v>
      </c>
      <c r="C560">
        <v>28</v>
      </c>
      <c r="D560" s="19">
        <f>מרקובחצי[[#This Row],[LengthofCycle]]+1</f>
        <v>29</v>
      </c>
      <c r="E560" t="str">
        <f>IF(IFERROR(LOOKUP(מרקובחצי[[#This Row],[ClientID]],קביעויות[הפלגה]),FALSE)=מרקובחצי[[#This Row],[ClientID]],1,"")</f>
        <v/>
      </c>
      <c r="F560" t="str">
        <f>IF(IFERROR(LOOKUP(מרקובחצי[[#This Row],[ClientID]],סוגחציקבוע[S31]),FALSE)=מרקובחצי[[#This Row],[ClientID]],1,"")</f>
        <v/>
      </c>
      <c r="G560">
        <f>IF(IFERROR(LOOKUP(מרקובחצי[[#This Row],[ClientID]],סוגחציקבוע[S32]),FALSE)=מרקובחצי[[#This Row],[ClientID]],1,"")</f>
        <v>1</v>
      </c>
      <c r="H560" t="str">
        <f>IF(IFERROR(LOOKUP(מרקובחצי[[#This Row],[ClientID]],סוגחציקבוע[S33]),FALSE)=מרקובחצי[[#This Row],[ClientID]],1,"")</f>
        <v/>
      </c>
      <c r="I560" t="str">
        <f>IF(IFERROR(LOOKUP(מרקובחצי[[#This Row],[ClientID]],סוגחציקבוע[S32&amp;33]),FALSE)=מרקובחצי[[#This Row],[ClientID]],1,"")</f>
        <v/>
      </c>
      <c r="J560" s="19">
        <f>IF(SUM(מרקובחצי[[#This Row],[11]:[13]])=1,מרקובחצי[[#This Row],[עד ועד]],IF(SUM(R559:T560)=1,IF(מרקובחצי[[#This Row],[עד ועד]]&lt;J559,מרקובחצי[[#This Row],[עד ועד]],J559),J559))</f>
        <v>29</v>
      </c>
      <c r="K560" s="19">
        <f>IF(SUM(מרקובחצי[[#This Row],[11]:[13]])=1,מרקובחצי[[#This Row],[עד ועד]],IF(SUM(R559:T560)=1,IF(מרקובחצי[[#This Row],[עד ועד]]&gt;K559,מרקובחצי[[#This Row],[עד ועד]],K559),K559))</f>
        <v>29</v>
      </c>
      <c r="L560" s="19" t="str">
        <f>IF(AND(SUM(מרקובחצי[[#This Row],[31]:[33]])=1,SUM(U559:W559)=0),מרקובחצי[[#This Row],[מקס]]-מרקובחצי[[#This Row],[מינ]],"")</f>
        <v/>
      </c>
      <c r="M56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560" s="19" t="str">
        <f t="shared" si="8"/>
        <v/>
      </c>
      <c r="O560" s="19" t="str">
        <f>IF(מרקובחצי[[#This Row],[קבעה הפלגה?]]=1,"",IF(AND(מרקובחצי[[#This Row],[עד ועד]]&lt;29,OR(מרקובחצי[[#This Row],[CycleNumber]]=1,AND(U559=1,OR(מרקובחצי[[#This Row],[עד ועד]]&lt;J559,מרקובחצי[[#This Row],[עד ועד]]&gt;K559)),AND(V559=1,מרקובחצי[[#This Row],[עד ועד]]&lt;J559),W559=1)),1,""))</f>
        <v/>
      </c>
      <c r="P560" s="19">
        <f>IF(מרקובחצי[[#This Row],[קבעה הפלגה?]]=1,"",IF(AND(מרקובחצי[[#This Row],[עד ועד]]&gt;28,מרקובחצי[[#This Row],[עד ועד]]&lt;32,OR(מרקובחצי[[#This Row],[CycleNumber]]=1,AND(U559=1),AND(V559=1,OR(מרקובחצי[[#This Row],[עד ועד]]&lt;J559,מרקובחצי[[#This Row],[עד ועד]]&gt;K559)),W559=1)),1,""))</f>
        <v>1</v>
      </c>
      <c r="Q560" s="19" t="str">
        <f>IF(מרקובחצי[[#This Row],[קבעה הפלגה?]]=1,"",IF(AND(מרקובחצי[[#This Row],[עד ועד]]&gt;31,OR(מרקובחצי[[#This Row],[CycleNumber]]=1,AND(U559=1),AND(V559=1,מרקובחצי[[#This Row],[עד ועד]]&gt;K559),AND(W559=1,OR(מרקובחצי[[#This Row],[עד ועד]]&gt;K559,מרקובחצי[[#This Row],[עד ועד]]&lt;J559)))),1,""))</f>
        <v/>
      </c>
      <c r="R560" s="19" t="str">
        <f>IF(מרקובחצי[[#This Row],[CycleNumber]]&gt;1,IF(AND(O559=1,מרקובחצי[[#This Row],[עד ועד]]&lt;29),1,""),"")</f>
        <v/>
      </c>
      <c r="S560" s="19" t="str">
        <f>IF(מרקובחצי[[#This Row],[CycleNumber]]&gt;1,IF(OR(AND(O559=1,מרקובחצי[[#This Row],[עד ועד]]&gt;28),AND(P559=1),AND(Q559=1,מרקובחצי[[#This Row],[עד ועד]]&lt;32)),1,""),"")</f>
        <v/>
      </c>
      <c r="T560" s="19" t="str">
        <f>IF(מרקובחצי[[#This Row],[CycleNumber]]&gt;1,IF(AND(Q559=1,מרקובחצי[[#This Row],[עד ועד]]&gt;31),1,""),"")</f>
        <v/>
      </c>
      <c r="U560" s="19" t="str">
        <f>IF(מרקובחצי[[#This Row],[CycleNumber]]&gt;1,IF(AND(R559=1,מרקובחצי[[#This Row],[עד ועד]]&lt;29),1,IF(AND(U559=1,NOT(OR(מרקובחצי[[#This Row],[עד ועד]]&lt;J559,מרקובחצי[[#This Row],[עד ועד]]&gt;K559))),1,"")),"")</f>
        <v/>
      </c>
      <c r="V560" s="19" t="str">
        <f>IF(מרקובחצי[[#This Row],[CycleNumber]]&gt;1,IF(AND(SUM(R559:T559)=1,מרקובחצי[[#This Row],[עד ועד]]&gt;28,מרקובחצי[[#This Row],[עד ועד]]&lt;32),1,IF(OR(S559=1,AND(R559=1,מרקובחצי[[#This Row],[עד ועד]]&gt;28),AND(T559=1,מרקובחצי[[#This Row],[עד ועד]]&lt;32)),1,IF(AND(V559=1,NOT(OR(מרקובחצי[[#This Row],[עד ועד]]&lt;J559,מרקובחצי[[#This Row],[עד ועד]]&gt;K559))),1,""))),"")</f>
        <v/>
      </c>
      <c r="W560" s="19" t="str">
        <f>IF(מרקובחצי[[#This Row],[CycleNumber]]&gt;1,IF(AND(T559=1,מרקובחצי[[#This Row],[עד ועד]]&gt;31),1,IF(AND(W559=1,NOT(OR(מרקובחצי[[#This Row],[עד ועד]]&lt;J559,מרקובחצי[[#This Row],[עד ועד]]&gt;K559))),1,"")),"")</f>
        <v/>
      </c>
      <c r="X560" s="19" t="str">
        <f>IF(AND(מרקובחצי[[#This Row],[CycleNumber]]&lt;$B561,SUM(מרקובחצי[[#This Row],[11]],R561)=2),1,"")</f>
        <v/>
      </c>
      <c r="Y560" s="19" t="str">
        <f>IF(AND(מרקובחצי[[#This Row],[CycleNumber]]&lt;$B561,SUM(מרקובחצי[[#This Row],[11]],S561)=2),1,"")</f>
        <v/>
      </c>
      <c r="Z560" s="19" t="str">
        <f>IF(AND(מרקובחצי[[#This Row],[CycleNumber]]&lt;$B561,SUM(מרקובחצי[[#This Row],[13]],S561)=2),1,"")</f>
        <v/>
      </c>
      <c r="AA560" s="19" t="str">
        <f>IF(AND(מרקובחצי[[#This Row],[CycleNumber]]&lt;$B561,SUM(מרקובחצי[[#This Row],[13]],T561)=2),1,"")</f>
        <v/>
      </c>
      <c r="AB560" s="19" t="str">
        <f>IF(AND(מרקובחצי[[#This Row],[CycleNumber]]&lt;$B561,SUM(מרקובחצי[[#This Row],[21]],U561)=2),1,"")</f>
        <v/>
      </c>
      <c r="AC560" s="19" t="str">
        <f>IF(AND(מרקובחצי[[#This Row],[CycleNumber]]&lt;$B561,SUM(מרקובחצי[[#This Row],[21]],V561)=2),1,"")</f>
        <v/>
      </c>
      <c r="AD560" s="19" t="str">
        <f>IF(AND(מרקובחצי[[#This Row],[CycleNumber]]&lt;$B561,SUM(מרקובחצי[[#This Row],[23]],V561)=2),1,"")</f>
        <v/>
      </c>
      <c r="AE560" s="19" t="str">
        <f>IF(AND(מרקובחצי[[#This Row],[CycleNumber]]&lt;$B561,SUM(מרקובחצי[[#This Row],[23]],W561)=2),1,"")</f>
        <v/>
      </c>
      <c r="AF560" s="19" t="str">
        <f>IF(AND(מרקובחצי[[#This Row],[CycleNumber]]&lt;$B561,SUM(מרקובחצי[[#This Row],[31]],O561)=2),1,"")</f>
        <v/>
      </c>
      <c r="AG560" s="19" t="str">
        <f>IF(AND(מרקובחצי[[#This Row],[CycleNumber]]&lt;$B561,SUM(מרקובחצי[[#This Row],[31]],P561)=2),1,"")</f>
        <v/>
      </c>
      <c r="AH560" s="19" t="str">
        <f>IF(AND(מרקובחצי[[#This Row],[CycleNumber]]&lt;$B561,SUM(מרקובחצי[[#This Row],[31]],Q561)=2),1,"")</f>
        <v/>
      </c>
      <c r="AI560" s="19" t="str">
        <f>IF(AND(מרקובחצי[[#This Row],[CycleNumber]]&lt;$B561,SUM(U560:U561)=2),1,"")</f>
        <v/>
      </c>
      <c r="AJ560" s="19" t="str">
        <f>IF(AND(מרקובחצי[[#This Row],[CycleNumber]]&lt;$B561,SUM(מרקובחצי[[#This Row],[32]],O561)=2),1,"")</f>
        <v/>
      </c>
      <c r="AK560" s="19" t="str">
        <f>IF(AND(מרקובחצי[[#This Row],[CycleNumber]]&lt;$B561,SUM(מרקובחצי[[#This Row],[32]],P561)=2),1,"")</f>
        <v/>
      </c>
      <c r="AL560" s="19" t="str">
        <f>IF(AND(מרקובחצי[[#This Row],[CycleNumber]]&lt;$B561,SUM(מרקובחצי[[#This Row],[32]],Q561)=2),1,"")</f>
        <v/>
      </c>
      <c r="AM560" s="19" t="str">
        <f>IF(AND(מרקובחצי[[#This Row],[CycleNumber]]&lt;$B561,SUM(V560:V561)=2),1,"")</f>
        <v/>
      </c>
      <c r="AN560" s="19" t="str">
        <f>IF(AND(מרקובחצי[[#This Row],[CycleNumber]]&lt;$B561,SUM(מרקובחצי[[#This Row],[33]],O561)=2),1,"")</f>
        <v/>
      </c>
      <c r="AO560" s="19" t="str">
        <f>IF(AND(מרקובחצי[[#This Row],[CycleNumber]]&lt;$B561,SUM(מרקובחצי[[#This Row],[33]],P561)=2),1,"")</f>
        <v/>
      </c>
      <c r="AP560" s="19" t="str">
        <f>IF(AND(מרקובחצי[[#This Row],[CycleNumber]]&lt;$B561,SUM(מרקובחצי[[#This Row],[33]],Q561)=2),1,"")</f>
        <v/>
      </c>
      <c r="AQ560" s="19" t="str">
        <f>IF(AND(מרקובחצי[[#This Row],[CycleNumber]]&lt;$B561,SUM(W560:W561)=2),1,"")</f>
        <v/>
      </c>
      <c r="AR560" s="19">
        <f>IF(AND(מרקובחצי[[#This Row],[CycleNumber]]&lt;$B561,SUM(מרקובחצי[[#This Row],[12]],S561)=2),1,"")</f>
        <v>1</v>
      </c>
      <c r="AS560" s="19" t="str">
        <f>IF(AND(מרקובחצי[[#This Row],[CycleNumber]]&lt;$B561,SUM(מרקובחצי[[#This Row],[22]],V561)=2),1,"")</f>
        <v/>
      </c>
      <c r="AT560" s="21">
        <f>SUM(מרקובחצי[[#This Row],[11]:[33]])</f>
        <v>1</v>
      </c>
    </row>
    <row r="561" spans="1:46" ht="15.6" x14ac:dyDescent="0.25">
      <c r="A561" s="19" t="s">
        <v>57</v>
      </c>
      <c r="B561" s="19">
        <v>2</v>
      </c>
      <c r="C561">
        <v>24</v>
      </c>
      <c r="D561" s="19">
        <f>מרקובחצי[[#This Row],[LengthofCycle]]+1</f>
        <v>25</v>
      </c>
      <c r="E561" t="str">
        <f>IF(IFERROR(LOOKUP(מרקובחצי[[#This Row],[ClientID]],קביעויות[הפלגה]),FALSE)=מרקובחצי[[#This Row],[ClientID]],1,"")</f>
        <v/>
      </c>
      <c r="F561" t="str">
        <f>IF(IFERROR(LOOKUP(מרקובחצי[[#This Row],[ClientID]],סוגחציקבוע[S31]),FALSE)=מרקובחצי[[#This Row],[ClientID]],1,"")</f>
        <v/>
      </c>
      <c r="G561">
        <f>IF(IFERROR(LOOKUP(מרקובחצי[[#This Row],[ClientID]],סוגחציקבוע[S32]),FALSE)=מרקובחצי[[#This Row],[ClientID]],1,"")</f>
        <v>1</v>
      </c>
      <c r="H561" t="str">
        <f>IF(IFERROR(LOOKUP(מרקובחצי[[#This Row],[ClientID]],סוגחציקבוע[S33]),FALSE)=מרקובחצי[[#This Row],[ClientID]],1,"")</f>
        <v/>
      </c>
      <c r="I561" t="str">
        <f>IF(IFERROR(LOOKUP(מרקובחצי[[#This Row],[ClientID]],סוגחציקבוע[S32&amp;33]),FALSE)=מרקובחצי[[#This Row],[ClientID]],1,"")</f>
        <v/>
      </c>
      <c r="J561" s="19">
        <f>IF(SUM(מרקובחצי[[#This Row],[11]:[13]])=1,מרקובחצי[[#This Row],[עד ועד]],IF(SUM(R560:T561)=1,IF(מרקובחצי[[#This Row],[עד ועד]]&lt;J560,מרקובחצי[[#This Row],[עד ועד]],J560),J560))</f>
        <v>25</v>
      </c>
      <c r="K561" s="19">
        <f>IF(SUM(מרקובחצי[[#This Row],[11]:[13]])=1,מרקובחצי[[#This Row],[עד ועד]],IF(SUM(R560:T561)=1,IF(מרקובחצי[[#This Row],[עד ועד]]&gt;K560,מרקובחצי[[#This Row],[עד ועד]],K560),K560))</f>
        <v>29</v>
      </c>
      <c r="L561" s="19" t="str">
        <f>IF(AND(SUM(מרקובחצי[[#This Row],[31]:[33]])=1,SUM(U560:W560)=0),מרקובחצי[[#This Row],[מקס]]-מרקובחצי[[#This Row],[מינ]],"")</f>
        <v/>
      </c>
      <c r="M56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561" s="19" t="str">
        <f t="shared" si="8"/>
        <v>S12</v>
      </c>
      <c r="O561" s="19" t="str">
        <f>IF(מרקובחצי[[#This Row],[קבעה הפלגה?]]=1,"",IF(AND(מרקובחצי[[#This Row],[עד ועד]]&lt;29,OR(מרקובחצי[[#This Row],[CycleNumber]]=1,AND(U560=1,OR(מרקובחצי[[#This Row],[עד ועד]]&lt;J560,מרקובחצי[[#This Row],[עד ועד]]&gt;K560)),AND(V560=1,מרקובחצי[[#This Row],[עד ועד]]&lt;J560),W560=1)),1,""))</f>
        <v/>
      </c>
      <c r="P561" s="19" t="str">
        <f>IF(מרקובחצי[[#This Row],[קבעה הפלגה?]]=1,"",IF(AND(מרקובחצי[[#This Row],[עד ועד]]&gt;28,מרקובחצי[[#This Row],[עד ועד]]&lt;32,OR(מרקובחצי[[#This Row],[CycleNumber]]=1,AND(U560=1),AND(V560=1,OR(מרקובחצי[[#This Row],[עד ועד]]&lt;J560,מרקובחצי[[#This Row],[עד ועד]]&gt;K560)),W560=1)),1,""))</f>
        <v/>
      </c>
      <c r="Q561" s="19" t="str">
        <f>IF(מרקובחצי[[#This Row],[קבעה הפלגה?]]=1,"",IF(AND(מרקובחצי[[#This Row],[עד ועד]]&gt;31,OR(מרקובחצי[[#This Row],[CycleNumber]]=1,AND(U560=1),AND(V560=1,מרקובחצי[[#This Row],[עד ועד]]&gt;K560),AND(W560=1,OR(מרקובחצי[[#This Row],[עד ועד]]&gt;K560,מרקובחצי[[#This Row],[עד ועד]]&lt;J560)))),1,""))</f>
        <v/>
      </c>
      <c r="R561" s="19" t="str">
        <f>IF(מרקובחצי[[#This Row],[CycleNumber]]&gt;1,IF(AND(O560=1,מרקובחצי[[#This Row],[עד ועד]]&lt;29),1,""),"")</f>
        <v/>
      </c>
      <c r="S561" s="19">
        <f>IF(מרקובחצי[[#This Row],[CycleNumber]]&gt;1,IF(OR(AND(O560=1,מרקובחצי[[#This Row],[עד ועד]]&gt;28),AND(P560=1),AND(Q560=1,מרקובחצי[[#This Row],[עד ועד]]&lt;32)),1,""),"")</f>
        <v>1</v>
      </c>
      <c r="T561" s="19" t="str">
        <f>IF(מרקובחצי[[#This Row],[CycleNumber]]&gt;1,IF(AND(Q560=1,מרקובחצי[[#This Row],[עד ועד]]&gt;31),1,""),"")</f>
        <v/>
      </c>
      <c r="U561" s="19" t="str">
        <f>IF(מרקובחצי[[#This Row],[CycleNumber]]&gt;1,IF(AND(R560=1,מרקובחצי[[#This Row],[עד ועד]]&lt;29),1,IF(AND(U560=1,NOT(OR(מרקובחצי[[#This Row],[עד ועד]]&lt;J560,מרקובחצי[[#This Row],[עד ועד]]&gt;K560))),1,"")),"")</f>
        <v/>
      </c>
      <c r="V561" s="19" t="str">
        <f>IF(מרקובחצי[[#This Row],[CycleNumber]]&gt;1,IF(AND(SUM(R560:T560)=1,מרקובחצי[[#This Row],[עד ועד]]&gt;28,מרקובחצי[[#This Row],[עד ועד]]&lt;32),1,IF(OR(S560=1,AND(R560=1,מרקובחצי[[#This Row],[עד ועד]]&gt;28),AND(T560=1,מרקובחצי[[#This Row],[עד ועד]]&lt;32)),1,IF(AND(V560=1,NOT(OR(מרקובחצי[[#This Row],[עד ועד]]&lt;J560,מרקובחצי[[#This Row],[עד ועד]]&gt;K560))),1,""))),"")</f>
        <v/>
      </c>
      <c r="W561" s="19" t="str">
        <f>IF(מרקובחצי[[#This Row],[CycleNumber]]&gt;1,IF(AND(T560=1,מרקובחצי[[#This Row],[עד ועד]]&gt;31),1,IF(AND(W560=1,NOT(OR(מרקובחצי[[#This Row],[עד ועד]]&lt;J560,מרקובחצי[[#This Row],[עד ועד]]&gt;K560))),1,"")),"")</f>
        <v/>
      </c>
      <c r="X561" s="19" t="str">
        <f>IF(AND(מרקובחצי[[#This Row],[CycleNumber]]&lt;$B562,SUM(מרקובחצי[[#This Row],[11]],R562)=2),1,"")</f>
        <v/>
      </c>
      <c r="Y561" s="19" t="str">
        <f>IF(AND(מרקובחצי[[#This Row],[CycleNumber]]&lt;$B562,SUM(מרקובחצי[[#This Row],[11]],S562)=2),1,"")</f>
        <v/>
      </c>
      <c r="Z561" s="19" t="str">
        <f>IF(AND(מרקובחצי[[#This Row],[CycleNumber]]&lt;$B562,SUM(מרקובחצי[[#This Row],[13]],S562)=2),1,"")</f>
        <v/>
      </c>
      <c r="AA561" s="19" t="str">
        <f>IF(AND(מרקובחצי[[#This Row],[CycleNumber]]&lt;$B562,SUM(מרקובחצי[[#This Row],[13]],T562)=2),1,"")</f>
        <v/>
      </c>
      <c r="AB561" s="19" t="str">
        <f>IF(AND(מרקובחצי[[#This Row],[CycleNumber]]&lt;$B562,SUM(מרקובחצי[[#This Row],[21]],U562)=2),1,"")</f>
        <v/>
      </c>
      <c r="AC561" s="19" t="str">
        <f>IF(AND(מרקובחצי[[#This Row],[CycleNumber]]&lt;$B562,SUM(מרקובחצי[[#This Row],[21]],V562)=2),1,"")</f>
        <v/>
      </c>
      <c r="AD561" s="19" t="str">
        <f>IF(AND(מרקובחצי[[#This Row],[CycleNumber]]&lt;$B562,SUM(מרקובחצי[[#This Row],[23]],V562)=2),1,"")</f>
        <v/>
      </c>
      <c r="AE561" s="19" t="str">
        <f>IF(AND(מרקובחצי[[#This Row],[CycleNumber]]&lt;$B562,SUM(מרקובחצי[[#This Row],[23]],W562)=2),1,"")</f>
        <v/>
      </c>
      <c r="AF561" s="19" t="str">
        <f>IF(AND(מרקובחצי[[#This Row],[CycleNumber]]&lt;$B562,SUM(מרקובחצי[[#This Row],[31]],O562)=2),1,"")</f>
        <v/>
      </c>
      <c r="AG561" s="19" t="str">
        <f>IF(AND(מרקובחצי[[#This Row],[CycleNumber]]&lt;$B562,SUM(מרקובחצי[[#This Row],[31]],P562)=2),1,"")</f>
        <v/>
      </c>
      <c r="AH561" s="19" t="str">
        <f>IF(AND(מרקובחצי[[#This Row],[CycleNumber]]&lt;$B562,SUM(מרקובחצי[[#This Row],[31]],Q562)=2),1,"")</f>
        <v/>
      </c>
      <c r="AI561" s="19" t="str">
        <f>IF(AND(מרקובחצי[[#This Row],[CycleNumber]]&lt;$B562,SUM(U561:U562)=2),1,"")</f>
        <v/>
      </c>
      <c r="AJ561" s="19" t="str">
        <f>IF(AND(מרקובחצי[[#This Row],[CycleNumber]]&lt;$B562,SUM(מרקובחצי[[#This Row],[32]],O562)=2),1,"")</f>
        <v/>
      </c>
      <c r="AK561" s="19" t="str">
        <f>IF(AND(מרקובחצי[[#This Row],[CycleNumber]]&lt;$B562,SUM(מרקובחצי[[#This Row],[32]],P562)=2),1,"")</f>
        <v/>
      </c>
      <c r="AL561" s="19" t="str">
        <f>IF(AND(מרקובחצי[[#This Row],[CycleNumber]]&lt;$B562,SUM(מרקובחצי[[#This Row],[32]],Q562)=2),1,"")</f>
        <v/>
      </c>
      <c r="AM561" s="19" t="str">
        <f>IF(AND(מרקובחצי[[#This Row],[CycleNumber]]&lt;$B562,SUM(V561:V562)=2),1,"")</f>
        <v/>
      </c>
      <c r="AN561" s="19" t="str">
        <f>IF(AND(מרקובחצי[[#This Row],[CycleNumber]]&lt;$B562,SUM(מרקובחצי[[#This Row],[33]],O562)=2),1,"")</f>
        <v/>
      </c>
      <c r="AO561" s="19" t="str">
        <f>IF(AND(מרקובחצי[[#This Row],[CycleNumber]]&lt;$B562,SUM(מרקובחצי[[#This Row],[33]],P562)=2),1,"")</f>
        <v/>
      </c>
      <c r="AP561" s="19" t="str">
        <f>IF(AND(מרקובחצי[[#This Row],[CycleNumber]]&lt;$B562,SUM(מרקובחצי[[#This Row],[33]],Q562)=2),1,"")</f>
        <v/>
      </c>
      <c r="AQ561" s="19" t="str">
        <f>IF(AND(מרקובחצי[[#This Row],[CycleNumber]]&lt;$B562,SUM(W561:W562)=2),1,"")</f>
        <v/>
      </c>
      <c r="AR561" s="19" t="str">
        <f>IF(AND(מרקובחצי[[#This Row],[CycleNumber]]&lt;$B562,SUM(מרקובחצי[[#This Row],[12]],S562)=2),1,"")</f>
        <v/>
      </c>
      <c r="AS561" s="19">
        <f>IF(AND(מרקובחצי[[#This Row],[CycleNumber]]&lt;$B562,SUM(מרקובחצי[[#This Row],[22]],V562)=2),1,"")</f>
        <v>1</v>
      </c>
      <c r="AT561" s="21">
        <f>SUM(מרקובחצי[[#This Row],[11]:[33]])</f>
        <v>1</v>
      </c>
    </row>
    <row r="562" spans="1:46" ht="15.6" x14ac:dyDescent="0.25">
      <c r="A562" s="19" t="s">
        <v>57</v>
      </c>
      <c r="B562" s="19">
        <v>3</v>
      </c>
      <c r="C562">
        <v>28</v>
      </c>
      <c r="D562" s="19">
        <f>מרקובחצי[[#This Row],[LengthofCycle]]+1</f>
        <v>29</v>
      </c>
      <c r="E562" t="str">
        <f>IF(IFERROR(LOOKUP(מרקובחצי[[#This Row],[ClientID]],קביעויות[הפלגה]),FALSE)=מרקובחצי[[#This Row],[ClientID]],1,"")</f>
        <v/>
      </c>
      <c r="F562" t="str">
        <f>IF(IFERROR(LOOKUP(מרקובחצי[[#This Row],[ClientID]],סוגחציקבוע[S31]),FALSE)=מרקובחצי[[#This Row],[ClientID]],1,"")</f>
        <v/>
      </c>
      <c r="G562">
        <f>IF(IFERROR(LOOKUP(מרקובחצי[[#This Row],[ClientID]],סוגחציקבוע[S32]),FALSE)=מרקובחצי[[#This Row],[ClientID]],1,"")</f>
        <v>1</v>
      </c>
      <c r="H562" t="str">
        <f>IF(IFERROR(LOOKUP(מרקובחצי[[#This Row],[ClientID]],סוגחציקבוע[S33]),FALSE)=מרקובחצי[[#This Row],[ClientID]],1,"")</f>
        <v/>
      </c>
      <c r="I562" t="str">
        <f>IF(IFERROR(LOOKUP(מרקובחצי[[#This Row],[ClientID]],סוגחציקבוע[S32&amp;33]),FALSE)=מרקובחצי[[#This Row],[ClientID]],1,"")</f>
        <v/>
      </c>
      <c r="J562" s="19">
        <f>IF(SUM(מרקובחצי[[#This Row],[11]:[13]])=1,מרקובחצי[[#This Row],[עד ועד]],IF(SUM(R561:T562)=1,IF(מרקובחצי[[#This Row],[עד ועד]]&lt;J561,מרקובחצי[[#This Row],[עד ועד]],J561),J561))</f>
        <v>25</v>
      </c>
      <c r="K562" s="19">
        <f>IF(SUM(מרקובחצי[[#This Row],[11]:[13]])=1,מרקובחצי[[#This Row],[עד ועד]],IF(SUM(R561:T562)=1,IF(מרקובחצי[[#This Row],[עד ועד]]&gt;K561,מרקובחצי[[#This Row],[עד ועד]],K561),K561))</f>
        <v>29</v>
      </c>
      <c r="L562" s="19">
        <f>IF(AND(SUM(מרקובחצי[[#This Row],[31]:[33]])=1,SUM(U561:W561)=0),מרקובחצי[[#This Row],[מקס]]-מרקובחצי[[#This Row],[מינ]],"")</f>
        <v>4</v>
      </c>
      <c r="M56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62" s="19" t="str">
        <f t="shared" si="8"/>
        <v>S22</v>
      </c>
      <c r="O562" s="19" t="str">
        <f>IF(מרקובחצי[[#This Row],[קבעה הפלגה?]]=1,"",IF(AND(מרקובחצי[[#This Row],[עד ועד]]&lt;29,OR(מרקובחצי[[#This Row],[CycleNumber]]=1,AND(U561=1,OR(מרקובחצי[[#This Row],[עד ועד]]&lt;J561,מרקובחצי[[#This Row],[עד ועד]]&gt;K561)),AND(V561=1,מרקובחצי[[#This Row],[עד ועד]]&lt;J561),W561=1)),1,""))</f>
        <v/>
      </c>
      <c r="P562" s="19" t="str">
        <f>IF(מרקובחצי[[#This Row],[קבעה הפלגה?]]=1,"",IF(AND(מרקובחצי[[#This Row],[עד ועד]]&gt;28,מרקובחצי[[#This Row],[עד ועד]]&lt;32,OR(מרקובחצי[[#This Row],[CycleNumber]]=1,AND(U561=1),AND(V561=1,OR(מרקובחצי[[#This Row],[עד ועד]]&lt;J561,מרקובחצי[[#This Row],[עד ועד]]&gt;K561)),W561=1)),1,""))</f>
        <v/>
      </c>
      <c r="Q562" s="19" t="str">
        <f>IF(מרקובחצי[[#This Row],[קבעה הפלגה?]]=1,"",IF(AND(מרקובחצי[[#This Row],[עד ועד]]&gt;31,OR(מרקובחצי[[#This Row],[CycleNumber]]=1,AND(U561=1),AND(V561=1,מרקובחצי[[#This Row],[עד ועד]]&gt;K561),AND(W561=1,OR(מרקובחצי[[#This Row],[עד ועד]]&gt;K561,מרקובחצי[[#This Row],[עד ועד]]&lt;J561)))),1,""))</f>
        <v/>
      </c>
      <c r="R562" s="19" t="str">
        <f>IF(מרקובחצי[[#This Row],[CycleNumber]]&gt;1,IF(AND(O561=1,מרקובחצי[[#This Row],[עד ועד]]&lt;29),1,""),"")</f>
        <v/>
      </c>
      <c r="S562" s="19" t="str">
        <f>IF(מרקובחצי[[#This Row],[CycleNumber]]&gt;1,IF(OR(AND(O561=1,מרקובחצי[[#This Row],[עד ועד]]&gt;28),AND(P561=1),AND(Q561=1,מרקובחצי[[#This Row],[עד ועד]]&lt;32)),1,""),"")</f>
        <v/>
      </c>
      <c r="T562" s="19" t="str">
        <f>IF(מרקובחצי[[#This Row],[CycleNumber]]&gt;1,IF(AND(Q561=1,מרקובחצי[[#This Row],[עד ועד]]&gt;31),1,""),"")</f>
        <v/>
      </c>
      <c r="U562" s="19" t="str">
        <f>IF(מרקובחצי[[#This Row],[CycleNumber]]&gt;1,IF(AND(R561=1,מרקובחצי[[#This Row],[עד ועד]]&lt;29),1,IF(AND(U561=1,NOT(OR(מרקובחצי[[#This Row],[עד ועד]]&lt;J561,מרקובחצי[[#This Row],[עד ועד]]&gt;K561))),1,"")),"")</f>
        <v/>
      </c>
      <c r="V562" s="19">
        <f>IF(מרקובחצי[[#This Row],[CycleNumber]]&gt;1,IF(AND(SUM(R561:T561)=1,מרקובחצי[[#This Row],[עד ועד]]&gt;28,מרקובחצי[[#This Row],[עד ועד]]&lt;32),1,IF(OR(S561=1,AND(R561=1,מרקובחצי[[#This Row],[עד ועד]]&gt;28),AND(T561=1,מרקובחצי[[#This Row],[עד ועד]]&lt;32)),1,IF(AND(V561=1,NOT(OR(מרקובחצי[[#This Row],[עד ועד]]&lt;J561,מרקובחצי[[#This Row],[עד ועד]]&gt;K561))),1,""))),"")</f>
        <v>1</v>
      </c>
      <c r="W562" s="19" t="str">
        <f>IF(מרקובחצי[[#This Row],[CycleNumber]]&gt;1,IF(AND(T561=1,מרקובחצי[[#This Row],[עד ועד]]&gt;31),1,IF(AND(W561=1,NOT(OR(מרקובחצי[[#This Row],[עד ועד]]&lt;J561,מרקובחצי[[#This Row],[עד ועד]]&gt;K561))),1,"")),"")</f>
        <v/>
      </c>
      <c r="X562" s="19" t="str">
        <f>IF(AND(מרקובחצי[[#This Row],[CycleNumber]]&lt;$B563,SUM(מרקובחצי[[#This Row],[11]],R563)=2),1,"")</f>
        <v/>
      </c>
      <c r="Y562" s="19" t="str">
        <f>IF(AND(מרקובחצי[[#This Row],[CycleNumber]]&lt;$B563,SUM(מרקובחצי[[#This Row],[11]],S563)=2),1,"")</f>
        <v/>
      </c>
      <c r="Z562" s="19" t="str">
        <f>IF(AND(מרקובחצי[[#This Row],[CycleNumber]]&lt;$B563,SUM(מרקובחצי[[#This Row],[13]],S563)=2),1,"")</f>
        <v/>
      </c>
      <c r="AA562" s="19" t="str">
        <f>IF(AND(מרקובחצי[[#This Row],[CycleNumber]]&lt;$B563,SUM(מרקובחצי[[#This Row],[13]],T563)=2),1,"")</f>
        <v/>
      </c>
      <c r="AB562" s="19" t="str">
        <f>IF(AND(מרקובחצי[[#This Row],[CycleNumber]]&lt;$B563,SUM(מרקובחצי[[#This Row],[21]],U563)=2),1,"")</f>
        <v/>
      </c>
      <c r="AC562" s="19" t="str">
        <f>IF(AND(מרקובחצי[[#This Row],[CycleNumber]]&lt;$B563,SUM(מרקובחצי[[#This Row],[21]],V563)=2),1,"")</f>
        <v/>
      </c>
      <c r="AD562" s="19" t="str">
        <f>IF(AND(מרקובחצי[[#This Row],[CycleNumber]]&lt;$B563,SUM(מרקובחצי[[#This Row],[23]],V563)=2),1,"")</f>
        <v/>
      </c>
      <c r="AE562" s="19" t="str">
        <f>IF(AND(מרקובחצי[[#This Row],[CycleNumber]]&lt;$B563,SUM(מרקובחצי[[#This Row],[23]],W563)=2),1,"")</f>
        <v/>
      </c>
      <c r="AF562" s="19" t="str">
        <f>IF(AND(מרקובחצי[[#This Row],[CycleNumber]]&lt;$B563,SUM(מרקובחצי[[#This Row],[31]],O563)=2),1,"")</f>
        <v/>
      </c>
      <c r="AG562" s="19" t="str">
        <f>IF(AND(מרקובחצי[[#This Row],[CycleNumber]]&lt;$B563,SUM(מרקובחצי[[#This Row],[31]],P563)=2),1,"")</f>
        <v/>
      </c>
      <c r="AH562" s="19" t="str">
        <f>IF(AND(מרקובחצי[[#This Row],[CycleNumber]]&lt;$B563,SUM(מרקובחצי[[#This Row],[31]],Q563)=2),1,"")</f>
        <v/>
      </c>
      <c r="AI562" s="19" t="str">
        <f>IF(AND(מרקובחצי[[#This Row],[CycleNumber]]&lt;$B563,SUM(U562:U563)=2),1,"")</f>
        <v/>
      </c>
      <c r="AJ562" s="19" t="str">
        <f>IF(AND(מרקובחצי[[#This Row],[CycleNumber]]&lt;$B563,SUM(מרקובחצי[[#This Row],[32]],O563)=2),1,"")</f>
        <v/>
      </c>
      <c r="AK562" s="19" t="str">
        <f>IF(AND(מרקובחצי[[#This Row],[CycleNumber]]&lt;$B563,SUM(מרקובחצי[[#This Row],[32]],P563)=2),1,"")</f>
        <v/>
      </c>
      <c r="AL562" s="19" t="str">
        <f>IF(AND(מרקובחצי[[#This Row],[CycleNumber]]&lt;$B563,SUM(מרקובחצי[[#This Row],[32]],Q563)=2),1,"")</f>
        <v/>
      </c>
      <c r="AM562" s="19">
        <f>IF(AND(מרקובחצי[[#This Row],[CycleNumber]]&lt;$B563,SUM(V562:V563)=2),1,"")</f>
        <v>1</v>
      </c>
      <c r="AN562" s="19" t="str">
        <f>IF(AND(מרקובחצי[[#This Row],[CycleNumber]]&lt;$B563,SUM(מרקובחצי[[#This Row],[33]],O563)=2),1,"")</f>
        <v/>
      </c>
      <c r="AO562" s="19" t="str">
        <f>IF(AND(מרקובחצי[[#This Row],[CycleNumber]]&lt;$B563,SUM(מרקובחצי[[#This Row],[33]],P563)=2),1,"")</f>
        <v/>
      </c>
      <c r="AP562" s="19" t="str">
        <f>IF(AND(מרקובחצי[[#This Row],[CycleNumber]]&lt;$B563,SUM(מרקובחצי[[#This Row],[33]],Q563)=2),1,"")</f>
        <v/>
      </c>
      <c r="AQ562" s="19" t="str">
        <f>IF(AND(מרקובחצי[[#This Row],[CycleNumber]]&lt;$B563,SUM(W562:W563)=2),1,"")</f>
        <v/>
      </c>
      <c r="AR562" s="19" t="str">
        <f>IF(AND(מרקובחצי[[#This Row],[CycleNumber]]&lt;$B563,SUM(מרקובחצי[[#This Row],[12]],S563)=2),1,"")</f>
        <v/>
      </c>
      <c r="AS562" s="19" t="str">
        <f>IF(AND(מרקובחצי[[#This Row],[CycleNumber]]&lt;$B563,SUM(מרקובחצי[[#This Row],[22]],V563)=2),1,"")</f>
        <v/>
      </c>
      <c r="AT562" s="21">
        <f>SUM(מרקובחצי[[#This Row],[11]:[33]])</f>
        <v>1</v>
      </c>
    </row>
    <row r="563" spans="1:46" ht="15.6" x14ac:dyDescent="0.25">
      <c r="A563" s="19" t="s">
        <v>57</v>
      </c>
      <c r="B563" s="19">
        <v>4</v>
      </c>
      <c r="C563">
        <v>27</v>
      </c>
      <c r="D563" s="19">
        <f>מרקובחצי[[#This Row],[LengthofCycle]]+1</f>
        <v>28</v>
      </c>
      <c r="E563" t="str">
        <f>IF(IFERROR(LOOKUP(מרקובחצי[[#This Row],[ClientID]],קביעויות[הפלגה]),FALSE)=מרקובחצי[[#This Row],[ClientID]],1,"")</f>
        <v/>
      </c>
      <c r="F563" t="str">
        <f>IF(IFERROR(LOOKUP(מרקובחצי[[#This Row],[ClientID]],סוגחציקבוע[S31]),FALSE)=מרקובחצי[[#This Row],[ClientID]],1,"")</f>
        <v/>
      </c>
      <c r="G563">
        <f>IF(IFERROR(LOOKUP(מרקובחצי[[#This Row],[ClientID]],סוגחציקבוע[S32]),FALSE)=מרקובחצי[[#This Row],[ClientID]],1,"")</f>
        <v>1</v>
      </c>
      <c r="H563" t="str">
        <f>IF(IFERROR(LOOKUP(מרקובחצי[[#This Row],[ClientID]],סוגחציקבוע[S33]),FALSE)=מרקובחצי[[#This Row],[ClientID]],1,"")</f>
        <v/>
      </c>
      <c r="I563" t="str">
        <f>IF(IFERROR(LOOKUP(מרקובחצי[[#This Row],[ClientID]],סוגחציקבוע[S32&amp;33]),FALSE)=מרקובחצי[[#This Row],[ClientID]],1,"")</f>
        <v/>
      </c>
      <c r="J563" s="19">
        <f>IF(SUM(מרקובחצי[[#This Row],[11]:[13]])=1,מרקובחצי[[#This Row],[עד ועד]],IF(SUM(R562:T563)=1,IF(מרקובחצי[[#This Row],[עד ועד]]&lt;J562,מרקובחצי[[#This Row],[עד ועד]],J562),J562))</f>
        <v>25</v>
      </c>
      <c r="K563" s="19">
        <f>IF(SUM(מרקובחצי[[#This Row],[11]:[13]])=1,מרקובחצי[[#This Row],[עד ועד]],IF(SUM(R562:T563)=1,IF(מרקובחצי[[#This Row],[עד ועד]]&gt;K562,מרקובחצי[[#This Row],[עד ועד]],K562),K562))</f>
        <v>29</v>
      </c>
      <c r="L563" s="19" t="str">
        <f>IF(AND(SUM(מרקובחצי[[#This Row],[31]:[33]])=1,SUM(U562:W562)=0),מרקובחצי[[#This Row],[מקס]]-מרקובחצי[[#This Row],[מינ]],"")</f>
        <v/>
      </c>
      <c r="M56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63" s="19" t="str">
        <f t="shared" si="8"/>
        <v>S32</v>
      </c>
      <c r="O563" s="19" t="str">
        <f>IF(מרקובחצי[[#This Row],[קבעה הפלגה?]]=1,"",IF(AND(מרקובחצי[[#This Row],[עד ועד]]&lt;29,OR(מרקובחצי[[#This Row],[CycleNumber]]=1,AND(U562=1,OR(מרקובחצי[[#This Row],[עד ועד]]&lt;J562,מרקובחצי[[#This Row],[עד ועד]]&gt;K562)),AND(V562=1,מרקובחצי[[#This Row],[עד ועד]]&lt;J562),W562=1)),1,""))</f>
        <v/>
      </c>
      <c r="P563" s="19" t="str">
        <f>IF(מרקובחצי[[#This Row],[קבעה הפלגה?]]=1,"",IF(AND(מרקובחצי[[#This Row],[עד ועד]]&gt;28,מרקובחצי[[#This Row],[עד ועד]]&lt;32,OR(מרקובחצי[[#This Row],[CycleNumber]]=1,AND(U562=1),AND(V562=1,OR(מרקובחצי[[#This Row],[עד ועד]]&lt;J562,מרקובחצי[[#This Row],[עד ועד]]&gt;K562)),W562=1)),1,""))</f>
        <v/>
      </c>
      <c r="Q563" s="19" t="str">
        <f>IF(מרקובחצי[[#This Row],[קבעה הפלגה?]]=1,"",IF(AND(מרקובחצי[[#This Row],[עד ועד]]&gt;31,OR(מרקובחצי[[#This Row],[CycleNumber]]=1,AND(U562=1),AND(V562=1,מרקובחצי[[#This Row],[עד ועד]]&gt;K562),AND(W562=1,OR(מרקובחצי[[#This Row],[עד ועד]]&gt;K562,מרקובחצי[[#This Row],[עד ועד]]&lt;J562)))),1,""))</f>
        <v/>
      </c>
      <c r="R563" s="19" t="str">
        <f>IF(מרקובחצי[[#This Row],[CycleNumber]]&gt;1,IF(AND(O562=1,מרקובחצי[[#This Row],[עד ועד]]&lt;29),1,""),"")</f>
        <v/>
      </c>
      <c r="S563" s="19" t="str">
        <f>IF(מרקובחצי[[#This Row],[CycleNumber]]&gt;1,IF(OR(AND(O562=1,מרקובחצי[[#This Row],[עד ועד]]&gt;28),AND(P562=1),AND(Q562=1,מרקובחצי[[#This Row],[עד ועד]]&lt;32)),1,""),"")</f>
        <v/>
      </c>
      <c r="T563" s="19" t="str">
        <f>IF(מרקובחצי[[#This Row],[CycleNumber]]&gt;1,IF(AND(Q562=1,מרקובחצי[[#This Row],[עד ועד]]&gt;31),1,""),"")</f>
        <v/>
      </c>
      <c r="U563" s="19" t="str">
        <f>IF(מרקובחצי[[#This Row],[CycleNumber]]&gt;1,IF(AND(R562=1,מרקובחצי[[#This Row],[עד ועד]]&lt;29),1,IF(AND(U562=1,NOT(OR(מרקובחצי[[#This Row],[עד ועד]]&lt;J562,מרקובחצי[[#This Row],[עד ועד]]&gt;K562))),1,"")),"")</f>
        <v/>
      </c>
      <c r="V563" s="19">
        <f>IF(מרקובחצי[[#This Row],[CycleNumber]]&gt;1,IF(AND(SUM(R562:T562)=1,מרקובחצי[[#This Row],[עד ועד]]&gt;28,מרקובחצי[[#This Row],[עד ועד]]&lt;32),1,IF(OR(S562=1,AND(R562=1,מרקובחצי[[#This Row],[עד ועד]]&gt;28),AND(T562=1,מרקובחצי[[#This Row],[עד ועד]]&lt;32)),1,IF(AND(V562=1,NOT(OR(מרקובחצי[[#This Row],[עד ועד]]&lt;J562,מרקובחצי[[#This Row],[עד ועד]]&gt;K562))),1,""))),"")</f>
        <v>1</v>
      </c>
      <c r="W563" s="19" t="str">
        <f>IF(מרקובחצי[[#This Row],[CycleNumber]]&gt;1,IF(AND(T562=1,מרקובחצי[[#This Row],[עד ועד]]&gt;31),1,IF(AND(W562=1,NOT(OR(מרקובחצי[[#This Row],[עד ועד]]&lt;J562,מרקובחצי[[#This Row],[עד ועד]]&gt;K562))),1,"")),"")</f>
        <v/>
      </c>
      <c r="X563" s="19" t="str">
        <f>IF(AND(מרקובחצי[[#This Row],[CycleNumber]]&lt;$B564,SUM(מרקובחצי[[#This Row],[11]],R564)=2),1,"")</f>
        <v/>
      </c>
      <c r="Y563" s="19" t="str">
        <f>IF(AND(מרקובחצי[[#This Row],[CycleNumber]]&lt;$B564,SUM(מרקובחצי[[#This Row],[11]],S564)=2),1,"")</f>
        <v/>
      </c>
      <c r="Z563" s="19" t="str">
        <f>IF(AND(מרקובחצי[[#This Row],[CycleNumber]]&lt;$B564,SUM(מרקובחצי[[#This Row],[13]],S564)=2),1,"")</f>
        <v/>
      </c>
      <c r="AA563" s="19" t="str">
        <f>IF(AND(מרקובחצי[[#This Row],[CycleNumber]]&lt;$B564,SUM(מרקובחצי[[#This Row],[13]],T564)=2),1,"")</f>
        <v/>
      </c>
      <c r="AB563" s="19" t="str">
        <f>IF(AND(מרקובחצי[[#This Row],[CycleNumber]]&lt;$B564,SUM(מרקובחצי[[#This Row],[21]],U564)=2),1,"")</f>
        <v/>
      </c>
      <c r="AC563" s="19" t="str">
        <f>IF(AND(מרקובחצי[[#This Row],[CycleNumber]]&lt;$B564,SUM(מרקובחצי[[#This Row],[21]],V564)=2),1,"")</f>
        <v/>
      </c>
      <c r="AD563" s="19" t="str">
        <f>IF(AND(מרקובחצי[[#This Row],[CycleNumber]]&lt;$B564,SUM(מרקובחצי[[#This Row],[23]],V564)=2),1,"")</f>
        <v/>
      </c>
      <c r="AE563" s="19" t="str">
        <f>IF(AND(מרקובחצי[[#This Row],[CycleNumber]]&lt;$B564,SUM(מרקובחצי[[#This Row],[23]],W564)=2),1,"")</f>
        <v/>
      </c>
      <c r="AF563" s="19" t="str">
        <f>IF(AND(מרקובחצי[[#This Row],[CycleNumber]]&lt;$B564,SUM(מרקובחצי[[#This Row],[31]],O564)=2),1,"")</f>
        <v/>
      </c>
      <c r="AG563" s="19" t="str">
        <f>IF(AND(מרקובחצי[[#This Row],[CycleNumber]]&lt;$B564,SUM(מרקובחצי[[#This Row],[31]],P564)=2),1,"")</f>
        <v/>
      </c>
      <c r="AH563" s="19" t="str">
        <f>IF(AND(מרקובחצי[[#This Row],[CycleNumber]]&lt;$B564,SUM(מרקובחצי[[#This Row],[31]],Q564)=2),1,"")</f>
        <v/>
      </c>
      <c r="AI563" s="19" t="str">
        <f>IF(AND(מרקובחצי[[#This Row],[CycleNumber]]&lt;$B564,SUM(U563:U564)=2),1,"")</f>
        <v/>
      </c>
      <c r="AJ563" s="19" t="str">
        <f>IF(AND(מרקובחצי[[#This Row],[CycleNumber]]&lt;$B564,SUM(מרקובחצי[[#This Row],[32]],O564)=2),1,"")</f>
        <v/>
      </c>
      <c r="AK563" s="19">
        <f>IF(AND(מרקובחצי[[#This Row],[CycleNumber]]&lt;$B564,SUM(מרקובחצי[[#This Row],[32]],P564)=2),1,"")</f>
        <v>1</v>
      </c>
      <c r="AL563" s="19" t="str">
        <f>IF(AND(מרקובחצי[[#This Row],[CycleNumber]]&lt;$B564,SUM(מרקובחצי[[#This Row],[32]],Q564)=2),1,"")</f>
        <v/>
      </c>
      <c r="AM563" s="19" t="str">
        <f>IF(AND(מרקובחצי[[#This Row],[CycleNumber]]&lt;$B564,SUM(V563:V564)=2),1,"")</f>
        <v/>
      </c>
      <c r="AN563" s="19" t="str">
        <f>IF(AND(מרקובחצי[[#This Row],[CycleNumber]]&lt;$B564,SUM(מרקובחצי[[#This Row],[33]],O564)=2),1,"")</f>
        <v/>
      </c>
      <c r="AO563" s="19" t="str">
        <f>IF(AND(מרקובחצי[[#This Row],[CycleNumber]]&lt;$B564,SUM(מרקובחצי[[#This Row],[33]],P564)=2),1,"")</f>
        <v/>
      </c>
      <c r="AP563" s="19" t="str">
        <f>IF(AND(מרקובחצי[[#This Row],[CycleNumber]]&lt;$B564,SUM(מרקובחצי[[#This Row],[33]],Q564)=2),1,"")</f>
        <v/>
      </c>
      <c r="AQ563" s="19" t="str">
        <f>IF(AND(מרקובחצי[[#This Row],[CycleNumber]]&lt;$B564,SUM(W563:W564)=2),1,"")</f>
        <v/>
      </c>
      <c r="AR563" s="19" t="str">
        <f>IF(AND(מרקובחצי[[#This Row],[CycleNumber]]&lt;$B564,SUM(מרקובחצי[[#This Row],[12]],S564)=2),1,"")</f>
        <v/>
      </c>
      <c r="AS563" s="19" t="str">
        <f>IF(AND(מרקובחצי[[#This Row],[CycleNumber]]&lt;$B564,SUM(מרקובחצי[[#This Row],[22]],V564)=2),1,"")</f>
        <v/>
      </c>
      <c r="AT563" s="21">
        <f>SUM(מרקובחצי[[#This Row],[11]:[33]])</f>
        <v>1</v>
      </c>
    </row>
    <row r="564" spans="1:46" ht="15.6" x14ac:dyDescent="0.25">
      <c r="A564" s="19" t="s">
        <v>57</v>
      </c>
      <c r="B564" s="19">
        <v>5</v>
      </c>
      <c r="C564">
        <v>29</v>
      </c>
      <c r="D564" s="19">
        <f>מרקובחצי[[#This Row],[LengthofCycle]]+1</f>
        <v>30</v>
      </c>
      <c r="E564" t="str">
        <f>IF(IFERROR(LOOKUP(מרקובחצי[[#This Row],[ClientID]],קביעויות[הפלגה]),FALSE)=מרקובחצי[[#This Row],[ClientID]],1,"")</f>
        <v/>
      </c>
      <c r="F564" t="str">
        <f>IF(IFERROR(LOOKUP(מרקובחצי[[#This Row],[ClientID]],סוגחציקבוע[S31]),FALSE)=מרקובחצי[[#This Row],[ClientID]],1,"")</f>
        <v/>
      </c>
      <c r="G564">
        <f>IF(IFERROR(LOOKUP(מרקובחצי[[#This Row],[ClientID]],סוגחציקבוע[S32]),FALSE)=מרקובחצי[[#This Row],[ClientID]],1,"")</f>
        <v>1</v>
      </c>
      <c r="H564" t="str">
        <f>IF(IFERROR(LOOKUP(מרקובחצי[[#This Row],[ClientID]],סוגחציקבוע[S33]),FALSE)=מרקובחצי[[#This Row],[ClientID]],1,"")</f>
        <v/>
      </c>
      <c r="I564" t="str">
        <f>IF(IFERROR(LOOKUP(מרקובחצי[[#This Row],[ClientID]],סוגחציקבוע[S32&amp;33]),FALSE)=מרקובחצי[[#This Row],[ClientID]],1,"")</f>
        <v/>
      </c>
      <c r="J564" s="19">
        <f>IF(SUM(מרקובחצי[[#This Row],[11]:[13]])=1,מרקובחצי[[#This Row],[עד ועד]],IF(SUM(R563:T564)=1,IF(מרקובחצי[[#This Row],[עד ועד]]&lt;J563,מרקובחצי[[#This Row],[עד ועד]],J563),J563))</f>
        <v>30</v>
      </c>
      <c r="K564" s="19">
        <f>IF(SUM(מרקובחצי[[#This Row],[11]:[13]])=1,מרקובחצי[[#This Row],[עד ועד]],IF(SUM(R563:T564)=1,IF(מרקובחצי[[#This Row],[עד ועד]]&gt;K563,מרקובחצי[[#This Row],[עד ועד]],K563),K563))</f>
        <v>30</v>
      </c>
      <c r="L564" s="19" t="str">
        <f>IF(AND(SUM(מרקובחצי[[#This Row],[31]:[33]])=1,SUM(U563:W563)=0),מרקובחצי[[#This Row],[מקס]]-מרקובחצי[[#This Row],[מינ]],"")</f>
        <v/>
      </c>
      <c r="M56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564" s="19" t="str">
        <f t="shared" si="8"/>
        <v>S32</v>
      </c>
      <c r="O564" s="19" t="str">
        <f>IF(מרקובחצי[[#This Row],[קבעה הפלגה?]]=1,"",IF(AND(מרקובחצי[[#This Row],[עד ועד]]&lt;29,OR(מרקובחצי[[#This Row],[CycleNumber]]=1,AND(U563=1,OR(מרקובחצי[[#This Row],[עד ועד]]&lt;J563,מרקובחצי[[#This Row],[עד ועד]]&gt;K563)),AND(V563=1,מרקובחצי[[#This Row],[עד ועד]]&lt;J563),W563=1)),1,""))</f>
        <v/>
      </c>
      <c r="P564" s="19">
        <f>IF(מרקובחצי[[#This Row],[קבעה הפלגה?]]=1,"",IF(AND(מרקובחצי[[#This Row],[עד ועד]]&gt;28,מרקובחצי[[#This Row],[עד ועד]]&lt;32,OR(מרקובחצי[[#This Row],[CycleNumber]]=1,AND(U563=1),AND(V563=1,OR(מרקובחצי[[#This Row],[עד ועד]]&lt;J563,מרקובחצי[[#This Row],[עד ועד]]&gt;K563)),W563=1)),1,""))</f>
        <v>1</v>
      </c>
      <c r="Q564" s="19" t="str">
        <f>IF(מרקובחצי[[#This Row],[קבעה הפלגה?]]=1,"",IF(AND(מרקובחצי[[#This Row],[עד ועד]]&gt;31,OR(מרקובחצי[[#This Row],[CycleNumber]]=1,AND(U563=1),AND(V563=1,מרקובחצי[[#This Row],[עד ועד]]&gt;K563),AND(W563=1,OR(מרקובחצי[[#This Row],[עד ועד]]&gt;K563,מרקובחצי[[#This Row],[עד ועד]]&lt;J563)))),1,""))</f>
        <v/>
      </c>
      <c r="R564" s="19" t="str">
        <f>IF(מרקובחצי[[#This Row],[CycleNumber]]&gt;1,IF(AND(O563=1,מרקובחצי[[#This Row],[עד ועד]]&lt;29),1,""),"")</f>
        <v/>
      </c>
      <c r="S564" s="19" t="str">
        <f>IF(מרקובחצי[[#This Row],[CycleNumber]]&gt;1,IF(OR(AND(O563=1,מרקובחצי[[#This Row],[עד ועד]]&gt;28),AND(P563=1),AND(Q563=1,מרקובחצי[[#This Row],[עד ועד]]&lt;32)),1,""),"")</f>
        <v/>
      </c>
      <c r="T564" s="19" t="str">
        <f>IF(מרקובחצי[[#This Row],[CycleNumber]]&gt;1,IF(AND(Q563=1,מרקובחצי[[#This Row],[עד ועד]]&gt;31),1,""),"")</f>
        <v/>
      </c>
      <c r="U564" s="19" t="str">
        <f>IF(מרקובחצי[[#This Row],[CycleNumber]]&gt;1,IF(AND(R563=1,מרקובחצי[[#This Row],[עד ועד]]&lt;29),1,IF(AND(U563=1,NOT(OR(מרקובחצי[[#This Row],[עד ועד]]&lt;J563,מרקובחצי[[#This Row],[עד ועד]]&gt;K563))),1,"")),"")</f>
        <v/>
      </c>
      <c r="V564" s="19" t="str">
        <f>IF(מרקובחצי[[#This Row],[CycleNumber]]&gt;1,IF(AND(SUM(R563:T563)=1,מרקובחצי[[#This Row],[עד ועד]]&gt;28,מרקובחצי[[#This Row],[עד ועד]]&lt;32),1,IF(OR(S563=1,AND(R563=1,מרקובחצי[[#This Row],[עד ועד]]&gt;28),AND(T563=1,מרקובחצי[[#This Row],[עד ועד]]&lt;32)),1,IF(AND(V563=1,NOT(OR(מרקובחצי[[#This Row],[עד ועד]]&lt;J563,מרקובחצי[[#This Row],[עד ועד]]&gt;K563))),1,""))),"")</f>
        <v/>
      </c>
      <c r="W564" s="19" t="str">
        <f>IF(מרקובחצי[[#This Row],[CycleNumber]]&gt;1,IF(AND(T563=1,מרקובחצי[[#This Row],[עד ועד]]&gt;31),1,IF(AND(W563=1,NOT(OR(מרקובחצי[[#This Row],[עד ועד]]&lt;J563,מרקובחצי[[#This Row],[עד ועד]]&gt;K563))),1,"")),"")</f>
        <v/>
      </c>
      <c r="X564" s="19" t="str">
        <f>IF(AND(מרקובחצי[[#This Row],[CycleNumber]]&lt;$B565,SUM(מרקובחצי[[#This Row],[11]],R565)=2),1,"")</f>
        <v/>
      </c>
      <c r="Y564" s="19" t="str">
        <f>IF(AND(מרקובחצי[[#This Row],[CycleNumber]]&lt;$B565,SUM(מרקובחצי[[#This Row],[11]],S565)=2),1,"")</f>
        <v/>
      </c>
      <c r="Z564" s="19" t="str">
        <f>IF(AND(מרקובחצי[[#This Row],[CycleNumber]]&lt;$B565,SUM(מרקובחצי[[#This Row],[13]],S565)=2),1,"")</f>
        <v/>
      </c>
      <c r="AA564" s="19" t="str">
        <f>IF(AND(מרקובחצי[[#This Row],[CycleNumber]]&lt;$B565,SUM(מרקובחצי[[#This Row],[13]],T565)=2),1,"")</f>
        <v/>
      </c>
      <c r="AB564" s="19" t="str">
        <f>IF(AND(מרקובחצי[[#This Row],[CycleNumber]]&lt;$B565,SUM(מרקובחצי[[#This Row],[21]],U565)=2),1,"")</f>
        <v/>
      </c>
      <c r="AC564" s="19" t="str">
        <f>IF(AND(מרקובחצי[[#This Row],[CycleNumber]]&lt;$B565,SUM(מרקובחצי[[#This Row],[21]],V565)=2),1,"")</f>
        <v/>
      </c>
      <c r="AD564" s="19" t="str">
        <f>IF(AND(מרקובחצי[[#This Row],[CycleNumber]]&lt;$B565,SUM(מרקובחצי[[#This Row],[23]],V565)=2),1,"")</f>
        <v/>
      </c>
      <c r="AE564" s="19" t="str">
        <f>IF(AND(מרקובחצי[[#This Row],[CycleNumber]]&lt;$B565,SUM(מרקובחצי[[#This Row],[23]],W565)=2),1,"")</f>
        <v/>
      </c>
      <c r="AF564" s="19" t="str">
        <f>IF(AND(מרקובחצי[[#This Row],[CycleNumber]]&lt;$B565,SUM(מרקובחצי[[#This Row],[31]],O565)=2),1,"")</f>
        <v/>
      </c>
      <c r="AG564" s="19" t="str">
        <f>IF(AND(מרקובחצי[[#This Row],[CycleNumber]]&lt;$B565,SUM(מרקובחצי[[#This Row],[31]],P565)=2),1,"")</f>
        <v/>
      </c>
      <c r="AH564" s="19" t="str">
        <f>IF(AND(מרקובחצי[[#This Row],[CycleNumber]]&lt;$B565,SUM(מרקובחצי[[#This Row],[31]],Q565)=2),1,"")</f>
        <v/>
      </c>
      <c r="AI564" s="19" t="str">
        <f>IF(AND(מרקובחצי[[#This Row],[CycleNumber]]&lt;$B565,SUM(U564:U565)=2),1,"")</f>
        <v/>
      </c>
      <c r="AJ564" s="19" t="str">
        <f>IF(AND(מרקובחצי[[#This Row],[CycleNumber]]&lt;$B565,SUM(מרקובחצי[[#This Row],[32]],O565)=2),1,"")</f>
        <v/>
      </c>
      <c r="AK564" s="19" t="str">
        <f>IF(AND(מרקובחצי[[#This Row],[CycleNumber]]&lt;$B565,SUM(מרקובחצי[[#This Row],[32]],P565)=2),1,"")</f>
        <v/>
      </c>
      <c r="AL564" s="19" t="str">
        <f>IF(AND(מרקובחצי[[#This Row],[CycleNumber]]&lt;$B565,SUM(מרקובחצי[[#This Row],[32]],Q565)=2),1,"")</f>
        <v/>
      </c>
      <c r="AM564" s="19" t="str">
        <f>IF(AND(מרקובחצי[[#This Row],[CycleNumber]]&lt;$B565,SUM(V564:V565)=2),1,"")</f>
        <v/>
      </c>
      <c r="AN564" s="19" t="str">
        <f>IF(AND(מרקובחצי[[#This Row],[CycleNumber]]&lt;$B565,SUM(מרקובחצי[[#This Row],[33]],O565)=2),1,"")</f>
        <v/>
      </c>
      <c r="AO564" s="19" t="str">
        <f>IF(AND(מרקובחצי[[#This Row],[CycleNumber]]&lt;$B565,SUM(מרקובחצי[[#This Row],[33]],P565)=2),1,"")</f>
        <v/>
      </c>
      <c r="AP564" s="19" t="str">
        <f>IF(AND(מרקובחצי[[#This Row],[CycleNumber]]&lt;$B565,SUM(מרקובחצי[[#This Row],[33]],Q565)=2),1,"")</f>
        <v/>
      </c>
      <c r="AQ564" s="19" t="str">
        <f>IF(AND(מרקובחצי[[#This Row],[CycleNumber]]&lt;$B565,SUM(W564:W565)=2),1,"")</f>
        <v/>
      </c>
      <c r="AR564" s="19">
        <f>IF(AND(מרקובחצי[[#This Row],[CycleNumber]]&lt;$B565,SUM(מרקובחצי[[#This Row],[12]],S565)=2),1,"")</f>
        <v>1</v>
      </c>
      <c r="AS564" s="19" t="str">
        <f>IF(AND(מרקובחצי[[#This Row],[CycleNumber]]&lt;$B565,SUM(מרקובחצי[[#This Row],[22]],V565)=2),1,"")</f>
        <v/>
      </c>
      <c r="AT564" s="21">
        <f>SUM(מרקובחצי[[#This Row],[11]:[33]])</f>
        <v>1</v>
      </c>
    </row>
    <row r="565" spans="1:46" ht="15.6" x14ac:dyDescent="0.25">
      <c r="A565" s="19" t="s">
        <v>57</v>
      </c>
      <c r="B565" s="19">
        <v>6</v>
      </c>
      <c r="C565">
        <v>28</v>
      </c>
      <c r="D565" s="19">
        <f>מרקובחצי[[#This Row],[LengthofCycle]]+1</f>
        <v>29</v>
      </c>
      <c r="E565" t="str">
        <f>IF(IFERROR(LOOKUP(מרקובחצי[[#This Row],[ClientID]],קביעויות[הפלגה]),FALSE)=מרקובחצי[[#This Row],[ClientID]],1,"")</f>
        <v/>
      </c>
      <c r="F565" t="str">
        <f>IF(IFERROR(LOOKUP(מרקובחצי[[#This Row],[ClientID]],סוגחציקבוע[S31]),FALSE)=מרקובחצי[[#This Row],[ClientID]],1,"")</f>
        <v/>
      </c>
      <c r="G565">
        <f>IF(IFERROR(LOOKUP(מרקובחצי[[#This Row],[ClientID]],סוגחציקבוע[S32]),FALSE)=מרקובחצי[[#This Row],[ClientID]],1,"")</f>
        <v>1</v>
      </c>
      <c r="H565" t="str">
        <f>IF(IFERROR(LOOKUP(מרקובחצי[[#This Row],[ClientID]],סוגחציקבוע[S33]),FALSE)=מרקובחצי[[#This Row],[ClientID]],1,"")</f>
        <v/>
      </c>
      <c r="I565" t="str">
        <f>IF(IFERROR(LOOKUP(מרקובחצי[[#This Row],[ClientID]],סוגחציקבוע[S32&amp;33]),FALSE)=מרקובחצי[[#This Row],[ClientID]],1,"")</f>
        <v/>
      </c>
      <c r="J565" s="19">
        <f>IF(SUM(מרקובחצי[[#This Row],[11]:[13]])=1,מרקובחצי[[#This Row],[עד ועד]],IF(SUM(R564:T565)=1,IF(מרקובחצי[[#This Row],[עד ועד]]&lt;J564,מרקובחצי[[#This Row],[עד ועד]],J564),J564))</f>
        <v>29</v>
      </c>
      <c r="K565" s="19">
        <f>IF(SUM(מרקובחצי[[#This Row],[11]:[13]])=1,מרקובחצי[[#This Row],[עד ועד]],IF(SUM(R564:T565)=1,IF(מרקובחצי[[#This Row],[עד ועד]]&gt;K564,מרקובחצי[[#This Row],[עד ועד]],K564),K564))</f>
        <v>30</v>
      </c>
      <c r="L565" s="19" t="str">
        <f>IF(AND(SUM(מרקובחצי[[#This Row],[31]:[33]])=1,SUM(U564:W564)=0),מרקובחצי[[#This Row],[מקס]]-מרקובחצי[[#This Row],[מינ]],"")</f>
        <v/>
      </c>
      <c r="M56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565" s="19" t="str">
        <f t="shared" si="8"/>
        <v>S12</v>
      </c>
      <c r="O565" s="19" t="str">
        <f>IF(מרקובחצי[[#This Row],[קבעה הפלגה?]]=1,"",IF(AND(מרקובחצי[[#This Row],[עד ועד]]&lt;29,OR(מרקובחצי[[#This Row],[CycleNumber]]=1,AND(U564=1,OR(מרקובחצי[[#This Row],[עד ועד]]&lt;J564,מרקובחצי[[#This Row],[עד ועד]]&gt;K564)),AND(V564=1,מרקובחצי[[#This Row],[עד ועד]]&lt;J564),W564=1)),1,""))</f>
        <v/>
      </c>
      <c r="P565" s="19" t="str">
        <f>IF(מרקובחצי[[#This Row],[קבעה הפלגה?]]=1,"",IF(AND(מרקובחצי[[#This Row],[עד ועד]]&gt;28,מרקובחצי[[#This Row],[עד ועד]]&lt;32,OR(מרקובחצי[[#This Row],[CycleNumber]]=1,AND(U564=1),AND(V564=1,OR(מרקובחצי[[#This Row],[עד ועד]]&lt;J564,מרקובחצי[[#This Row],[עד ועד]]&gt;K564)),W564=1)),1,""))</f>
        <v/>
      </c>
      <c r="Q565" s="19" t="str">
        <f>IF(מרקובחצי[[#This Row],[קבעה הפלגה?]]=1,"",IF(AND(מרקובחצי[[#This Row],[עד ועד]]&gt;31,OR(מרקובחצי[[#This Row],[CycleNumber]]=1,AND(U564=1),AND(V564=1,מרקובחצי[[#This Row],[עד ועד]]&gt;K564),AND(W564=1,OR(מרקובחצי[[#This Row],[עד ועד]]&gt;K564,מרקובחצי[[#This Row],[עד ועד]]&lt;J564)))),1,""))</f>
        <v/>
      </c>
      <c r="R565" s="19" t="str">
        <f>IF(מרקובחצי[[#This Row],[CycleNumber]]&gt;1,IF(AND(O564=1,מרקובחצי[[#This Row],[עד ועד]]&lt;29),1,""),"")</f>
        <v/>
      </c>
      <c r="S565" s="19">
        <f>IF(מרקובחצי[[#This Row],[CycleNumber]]&gt;1,IF(OR(AND(O564=1,מרקובחצי[[#This Row],[עד ועד]]&gt;28),AND(P564=1),AND(Q564=1,מרקובחצי[[#This Row],[עד ועד]]&lt;32)),1,""),"")</f>
        <v>1</v>
      </c>
      <c r="T565" s="19" t="str">
        <f>IF(מרקובחצי[[#This Row],[CycleNumber]]&gt;1,IF(AND(Q564=1,מרקובחצי[[#This Row],[עד ועד]]&gt;31),1,""),"")</f>
        <v/>
      </c>
      <c r="U565" s="19" t="str">
        <f>IF(מרקובחצי[[#This Row],[CycleNumber]]&gt;1,IF(AND(R564=1,מרקובחצי[[#This Row],[עד ועד]]&lt;29),1,IF(AND(U564=1,NOT(OR(מרקובחצי[[#This Row],[עד ועד]]&lt;J564,מרקובחצי[[#This Row],[עד ועד]]&gt;K564))),1,"")),"")</f>
        <v/>
      </c>
      <c r="V565" s="19" t="str">
        <f>IF(מרקובחצי[[#This Row],[CycleNumber]]&gt;1,IF(AND(SUM(R564:T564)=1,מרקובחצי[[#This Row],[עד ועד]]&gt;28,מרקובחצי[[#This Row],[עד ועד]]&lt;32),1,IF(OR(S564=1,AND(R564=1,מרקובחצי[[#This Row],[עד ועד]]&gt;28),AND(T564=1,מרקובחצי[[#This Row],[עד ועד]]&lt;32)),1,IF(AND(V564=1,NOT(OR(מרקובחצי[[#This Row],[עד ועד]]&lt;J564,מרקובחצי[[#This Row],[עד ועד]]&gt;K564))),1,""))),"")</f>
        <v/>
      </c>
      <c r="W565" s="19" t="str">
        <f>IF(מרקובחצי[[#This Row],[CycleNumber]]&gt;1,IF(AND(T564=1,מרקובחצי[[#This Row],[עד ועד]]&gt;31),1,IF(AND(W564=1,NOT(OR(מרקובחצי[[#This Row],[עד ועד]]&lt;J564,מרקובחצי[[#This Row],[עד ועד]]&gt;K564))),1,"")),"")</f>
        <v/>
      </c>
      <c r="X565" s="19" t="str">
        <f>IF(AND(מרקובחצי[[#This Row],[CycleNumber]]&lt;$B566,SUM(מרקובחצי[[#This Row],[11]],R566)=2),1,"")</f>
        <v/>
      </c>
      <c r="Y565" s="19" t="str">
        <f>IF(AND(מרקובחצי[[#This Row],[CycleNumber]]&lt;$B566,SUM(מרקובחצי[[#This Row],[11]],S566)=2),1,"")</f>
        <v/>
      </c>
      <c r="Z565" s="19" t="str">
        <f>IF(AND(מרקובחצי[[#This Row],[CycleNumber]]&lt;$B566,SUM(מרקובחצי[[#This Row],[13]],S566)=2),1,"")</f>
        <v/>
      </c>
      <c r="AA565" s="19" t="str">
        <f>IF(AND(מרקובחצי[[#This Row],[CycleNumber]]&lt;$B566,SUM(מרקובחצי[[#This Row],[13]],T566)=2),1,"")</f>
        <v/>
      </c>
      <c r="AB565" s="19" t="str">
        <f>IF(AND(מרקובחצי[[#This Row],[CycleNumber]]&lt;$B566,SUM(מרקובחצי[[#This Row],[21]],U566)=2),1,"")</f>
        <v/>
      </c>
      <c r="AC565" s="19" t="str">
        <f>IF(AND(מרקובחצי[[#This Row],[CycleNumber]]&lt;$B566,SUM(מרקובחצי[[#This Row],[21]],V566)=2),1,"")</f>
        <v/>
      </c>
      <c r="AD565" s="19" t="str">
        <f>IF(AND(מרקובחצי[[#This Row],[CycleNumber]]&lt;$B566,SUM(מרקובחצי[[#This Row],[23]],V566)=2),1,"")</f>
        <v/>
      </c>
      <c r="AE565" s="19" t="str">
        <f>IF(AND(מרקובחצי[[#This Row],[CycleNumber]]&lt;$B566,SUM(מרקובחצי[[#This Row],[23]],W566)=2),1,"")</f>
        <v/>
      </c>
      <c r="AF565" s="19" t="str">
        <f>IF(AND(מרקובחצי[[#This Row],[CycleNumber]]&lt;$B566,SUM(מרקובחצי[[#This Row],[31]],O566)=2),1,"")</f>
        <v/>
      </c>
      <c r="AG565" s="19" t="str">
        <f>IF(AND(מרקובחצי[[#This Row],[CycleNumber]]&lt;$B566,SUM(מרקובחצי[[#This Row],[31]],P566)=2),1,"")</f>
        <v/>
      </c>
      <c r="AH565" s="19" t="str">
        <f>IF(AND(מרקובחצי[[#This Row],[CycleNumber]]&lt;$B566,SUM(מרקובחצי[[#This Row],[31]],Q566)=2),1,"")</f>
        <v/>
      </c>
      <c r="AI565" s="19" t="str">
        <f>IF(AND(מרקובחצי[[#This Row],[CycleNumber]]&lt;$B566,SUM(U565:U566)=2),1,"")</f>
        <v/>
      </c>
      <c r="AJ565" s="19" t="str">
        <f>IF(AND(מרקובחצי[[#This Row],[CycleNumber]]&lt;$B566,SUM(מרקובחצי[[#This Row],[32]],O566)=2),1,"")</f>
        <v/>
      </c>
      <c r="AK565" s="19" t="str">
        <f>IF(AND(מרקובחצי[[#This Row],[CycleNumber]]&lt;$B566,SUM(מרקובחצי[[#This Row],[32]],P566)=2),1,"")</f>
        <v/>
      </c>
      <c r="AL565" s="19" t="str">
        <f>IF(AND(מרקובחצי[[#This Row],[CycleNumber]]&lt;$B566,SUM(מרקובחצי[[#This Row],[32]],Q566)=2),1,"")</f>
        <v/>
      </c>
      <c r="AM565" s="19" t="str">
        <f>IF(AND(מרקובחצי[[#This Row],[CycleNumber]]&lt;$B566,SUM(V565:V566)=2),1,"")</f>
        <v/>
      </c>
      <c r="AN565" s="19" t="str">
        <f>IF(AND(מרקובחצי[[#This Row],[CycleNumber]]&lt;$B566,SUM(מרקובחצי[[#This Row],[33]],O566)=2),1,"")</f>
        <v/>
      </c>
      <c r="AO565" s="19" t="str">
        <f>IF(AND(מרקובחצי[[#This Row],[CycleNumber]]&lt;$B566,SUM(מרקובחצי[[#This Row],[33]],P566)=2),1,"")</f>
        <v/>
      </c>
      <c r="AP565" s="19" t="str">
        <f>IF(AND(מרקובחצי[[#This Row],[CycleNumber]]&lt;$B566,SUM(מרקובחצי[[#This Row],[33]],Q566)=2),1,"")</f>
        <v/>
      </c>
      <c r="AQ565" s="19" t="str">
        <f>IF(AND(מרקובחצי[[#This Row],[CycleNumber]]&lt;$B566,SUM(W565:W566)=2),1,"")</f>
        <v/>
      </c>
      <c r="AR565" s="19" t="str">
        <f>IF(AND(מרקובחצי[[#This Row],[CycleNumber]]&lt;$B566,SUM(מרקובחצי[[#This Row],[12]],S566)=2),1,"")</f>
        <v/>
      </c>
      <c r="AS565" s="19">
        <f>IF(AND(מרקובחצי[[#This Row],[CycleNumber]]&lt;$B566,SUM(מרקובחצי[[#This Row],[22]],V566)=2),1,"")</f>
        <v>1</v>
      </c>
      <c r="AT565" s="21">
        <f>SUM(מרקובחצי[[#This Row],[11]:[33]])</f>
        <v>1</v>
      </c>
    </row>
    <row r="566" spans="1:46" ht="15.6" x14ac:dyDescent="0.25">
      <c r="A566" s="19" t="s">
        <v>57</v>
      </c>
      <c r="B566" s="19">
        <v>7</v>
      </c>
      <c r="C566">
        <v>29</v>
      </c>
      <c r="D566" s="19">
        <f>מרקובחצי[[#This Row],[LengthofCycle]]+1</f>
        <v>30</v>
      </c>
      <c r="E566" t="str">
        <f>IF(IFERROR(LOOKUP(מרקובחצי[[#This Row],[ClientID]],קביעויות[הפלגה]),FALSE)=מרקובחצי[[#This Row],[ClientID]],1,"")</f>
        <v/>
      </c>
      <c r="F566" t="str">
        <f>IF(IFERROR(LOOKUP(מרקובחצי[[#This Row],[ClientID]],סוגחציקבוע[S31]),FALSE)=מרקובחצי[[#This Row],[ClientID]],1,"")</f>
        <v/>
      </c>
      <c r="G566">
        <f>IF(IFERROR(LOOKUP(מרקובחצי[[#This Row],[ClientID]],סוגחציקבוע[S32]),FALSE)=מרקובחצי[[#This Row],[ClientID]],1,"")</f>
        <v>1</v>
      </c>
      <c r="H566" t="str">
        <f>IF(IFERROR(LOOKUP(מרקובחצי[[#This Row],[ClientID]],סוגחציקבוע[S33]),FALSE)=מרקובחצי[[#This Row],[ClientID]],1,"")</f>
        <v/>
      </c>
      <c r="I566" t="str">
        <f>IF(IFERROR(LOOKUP(מרקובחצי[[#This Row],[ClientID]],סוגחציקבוע[S32&amp;33]),FALSE)=מרקובחצי[[#This Row],[ClientID]],1,"")</f>
        <v/>
      </c>
      <c r="J566" s="19">
        <f>IF(SUM(מרקובחצי[[#This Row],[11]:[13]])=1,מרקובחצי[[#This Row],[עד ועד]],IF(SUM(R565:T566)=1,IF(מרקובחצי[[#This Row],[עד ועד]]&lt;J565,מרקובחצי[[#This Row],[עד ועד]],J565),J565))</f>
        <v>29</v>
      </c>
      <c r="K566" s="19">
        <f>IF(SUM(מרקובחצי[[#This Row],[11]:[13]])=1,מרקובחצי[[#This Row],[עד ועד]],IF(SUM(R565:T566)=1,IF(מרקובחצי[[#This Row],[עד ועד]]&gt;K565,מרקובחצי[[#This Row],[עד ועד]],K565),K565))</f>
        <v>30</v>
      </c>
      <c r="L566" s="19">
        <f>IF(AND(SUM(מרקובחצי[[#This Row],[31]:[33]])=1,SUM(U565:W565)=0),מרקובחצי[[#This Row],[מקס]]-מרקובחצי[[#This Row],[מינ]],"")</f>
        <v>1</v>
      </c>
      <c r="M56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66" s="19" t="str">
        <f t="shared" si="8"/>
        <v>S22</v>
      </c>
      <c r="O566" s="19" t="str">
        <f>IF(מרקובחצי[[#This Row],[קבעה הפלגה?]]=1,"",IF(AND(מרקובחצי[[#This Row],[עד ועד]]&lt;29,OR(מרקובחצי[[#This Row],[CycleNumber]]=1,AND(U565=1,OR(מרקובחצי[[#This Row],[עד ועד]]&lt;J565,מרקובחצי[[#This Row],[עד ועד]]&gt;K565)),AND(V565=1,מרקובחצי[[#This Row],[עד ועד]]&lt;J565),W565=1)),1,""))</f>
        <v/>
      </c>
      <c r="P566" s="19" t="str">
        <f>IF(מרקובחצי[[#This Row],[קבעה הפלגה?]]=1,"",IF(AND(מרקובחצי[[#This Row],[עד ועד]]&gt;28,מרקובחצי[[#This Row],[עד ועד]]&lt;32,OR(מרקובחצי[[#This Row],[CycleNumber]]=1,AND(U565=1),AND(V565=1,OR(מרקובחצי[[#This Row],[עד ועד]]&lt;J565,מרקובחצי[[#This Row],[עד ועד]]&gt;K565)),W565=1)),1,""))</f>
        <v/>
      </c>
      <c r="Q566" s="19" t="str">
        <f>IF(מרקובחצי[[#This Row],[קבעה הפלגה?]]=1,"",IF(AND(מרקובחצי[[#This Row],[עד ועד]]&gt;31,OR(מרקובחצי[[#This Row],[CycleNumber]]=1,AND(U565=1),AND(V565=1,מרקובחצי[[#This Row],[עד ועד]]&gt;K565),AND(W565=1,OR(מרקובחצי[[#This Row],[עד ועד]]&gt;K565,מרקובחצי[[#This Row],[עד ועד]]&lt;J565)))),1,""))</f>
        <v/>
      </c>
      <c r="R566" s="19" t="str">
        <f>IF(מרקובחצי[[#This Row],[CycleNumber]]&gt;1,IF(AND(O565=1,מרקובחצי[[#This Row],[עד ועד]]&lt;29),1,""),"")</f>
        <v/>
      </c>
      <c r="S566" s="19" t="str">
        <f>IF(מרקובחצי[[#This Row],[CycleNumber]]&gt;1,IF(OR(AND(O565=1,מרקובחצי[[#This Row],[עד ועד]]&gt;28),AND(P565=1),AND(Q565=1,מרקובחצי[[#This Row],[עד ועד]]&lt;32)),1,""),"")</f>
        <v/>
      </c>
      <c r="T566" s="19" t="str">
        <f>IF(מרקובחצי[[#This Row],[CycleNumber]]&gt;1,IF(AND(Q565=1,מרקובחצי[[#This Row],[עד ועד]]&gt;31),1,""),"")</f>
        <v/>
      </c>
      <c r="U566" s="19" t="str">
        <f>IF(מרקובחצי[[#This Row],[CycleNumber]]&gt;1,IF(AND(R565=1,מרקובחצי[[#This Row],[עד ועד]]&lt;29),1,IF(AND(U565=1,NOT(OR(מרקובחצי[[#This Row],[עד ועד]]&lt;J565,מרקובחצי[[#This Row],[עד ועד]]&gt;K565))),1,"")),"")</f>
        <v/>
      </c>
      <c r="V566" s="19">
        <f>IF(מרקובחצי[[#This Row],[CycleNumber]]&gt;1,IF(AND(SUM(R565:T565)=1,מרקובחצי[[#This Row],[עד ועד]]&gt;28,מרקובחצי[[#This Row],[עד ועד]]&lt;32),1,IF(OR(S565=1,AND(R565=1,מרקובחצי[[#This Row],[עד ועד]]&gt;28),AND(T565=1,מרקובחצי[[#This Row],[עד ועד]]&lt;32)),1,IF(AND(V565=1,NOT(OR(מרקובחצי[[#This Row],[עד ועד]]&lt;J565,מרקובחצי[[#This Row],[עד ועד]]&gt;K565))),1,""))),"")</f>
        <v>1</v>
      </c>
      <c r="W566" s="19" t="str">
        <f>IF(מרקובחצי[[#This Row],[CycleNumber]]&gt;1,IF(AND(T565=1,מרקובחצי[[#This Row],[עד ועד]]&gt;31),1,IF(AND(W565=1,NOT(OR(מרקובחצי[[#This Row],[עד ועד]]&lt;J565,מרקובחצי[[#This Row],[עד ועד]]&gt;K565))),1,"")),"")</f>
        <v/>
      </c>
      <c r="X566" s="19" t="str">
        <f>IF(AND(מרקובחצי[[#This Row],[CycleNumber]]&lt;$B567,SUM(מרקובחצי[[#This Row],[11]],R567)=2),1,"")</f>
        <v/>
      </c>
      <c r="Y566" s="19" t="str">
        <f>IF(AND(מרקובחצי[[#This Row],[CycleNumber]]&lt;$B567,SUM(מרקובחצי[[#This Row],[11]],S567)=2),1,"")</f>
        <v/>
      </c>
      <c r="Z566" s="19" t="str">
        <f>IF(AND(מרקובחצי[[#This Row],[CycleNumber]]&lt;$B567,SUM(מרקובחצי[[#This Row],[13]],S567)=2),1,"")</f>
        <v/>
      </c>
      <c r="AA566" s="19" t="str">
        <f>IF(AND(מרקובחצי[[#This Row],[CycleNumber]]&lt;$B567,SUM(מרקובחצי[[#This Row],[13]],T567)=2),1,"")</f>
        <v/>
      </c>
      <c r="AB566" s="19" t="str">
        <f>IF(AND(מרקובחצי[[#This Row],[CycleNumber]]&lt;$B567,SUM(מרקובחצי[[#This Row],[21]],U567)=2),1,"")</f>
        <v/>
      </c>
      <c r="AC566" s="19" t="str">
        <f>IF(AND(מרקובחצי[[#This Row],[CycleNumber]]&lt;$B567,SUM(מרקובחצי[[#This Row],[21]],V567)=2),1,"")</f>
        <v/>
      </c>
      <c r="AD566" s="19" t="str">
        <f>IF(AND(מרקובחצי[[#This Row],[CycleNumber]]&lt;$B567,SUM(מרקובחצי[[#This Row],[23]],V567)=2),1,"")</f>
        <v/>
      </c>
      <c r="AE566" s="19" t="str">
        <f>IF(AND(מרקובחצי[[#This Row],[CycleNumber]]&lt;$B567,SUM(מרקובחצי[[#This Row],[23]],W567)=2),1,"")</f>
        <v/>
      </c>
      <c r="AF566" s="19" t="str">
        <f>IF(AND(מרקובחצי[[#This Row],[CycleNumber]]&lt;$B567,SUM(מרקובחצי[[#This Row],[31]],O567)=2),1,"")</f>
        <v/>
      </c>
      <c r="AG566" s="19" t="str">
        <f>IF(AND(מרקובחצי[[#This Row],[CycleNumber]]&lt;$B567,SUM(מרקובחצי[[#This Row],[31]],P567)=2),1,"")</f>
        <v/>
      </c>
      <c r="AH566" s="19" t="str">
        <f>IF(AND(מרקובחצי[[#This Row],[CycleNumber]]&lt;$B567,SUM(מרקובחצי[[#This Row],[31]],Q567)=2),1,"")</f>
        <v/>
      </c>
      <c r="AI566" s="19" t="str">
        <f>IF(AND(מרקובחצי[[#This Row],[CycleNumber]]&lt;$B567,SUM(U566:U567)=2),1,"")</f>
        <v/>
      </c>
      <c r="AJ566" s="19">
        <f>IF(AND(מרקובחצי[[#This Row],[CycleNumber]]&lt;$B567,SUM(מרקובחצי[[#This Row],[32]],O567)=2),1,"")</f>
        <v>1</v>
      </c>
      <c r="AK566" s="19" t="str">
        <f>IF(AND(מרקובחצי[[#This Row],[CycleNumber]]&lt;$B567,SUM(מרקובחצי[[#This Row],[32]],P567)=2),1,"")</f>
        <v/>
      </c>
      <c r="AL566" s="19" t="str">
        <f>IF(AND(מרקובחצי[[#This Row],[CycleNumber]]&lt;$B567,SUM(מרקובחצי[[#This Row],[32]],Q567)=2),1,"")</f>
        <v/>
      </c>
      <c r="AM566" s="19" t="str">
        <f>IF(AND(מרקובחצי[[#This Row],[CycleNumber]]&lt;$B567,SUM(V566:V567)=2),1,"")</f>
        <v/>
      </c>
      <c r="AN566" s="19" t="str">
        <f>IF(AND(מרקובחצי[[#This Row],[CycleNumber]]&lt;$B567,SUM(מרקובחצי[[#This Row],[33]],O567)=2),1,"")</f>
        <v/>
      </c>
      <c r="AO566" s="19" t="str">
        <f>IF(AND(מרקובחצי[[#This Row],[CycleNumber]]&lt;$B567,SUM(מרקובחצי[[#This Row],[33]],P567)=2),1,"")</f>
        <v/>
      </c>
      <c r="AP566" s="19" t="str">
        <f>IF(AND(מרקובחצי[[#This Row],[CycleNumber]]&lt;$B567,SUM(מרקובחצי[[#This Row],[33]],Q567)=2),1,"")</f>
        <v/>
      </c>
      <c r="AQ566" s="19" t="str">
        <f>IF(AND(מרקובחצי[[#This Row],[CycleNumber]]&lt;$B567,SUM(W566:W567)=2),1,"")</f>
        <v/>
      </c>
      <c r="AR566" s="19" t="str">
        <f>IF(AND(מרקובחצי[[#This Row],[CycleNumber]]&lt;$B567,SUM(מרקובחצי[[#This Row],[12]],S567)=2),1,"")</f>
        <v/>
      </c>
      <c r="AS566" s="19" t="str">
        <f>IF(AND(מרקובחצי[[#This Row],[CycleNumber]]&lt;$B567,SUM(מרקובחצי[[#This Row],[22]],V567)=2),1,"")</f>
        <v/>
      </c>
      <c r="AT566" s="21">
        <f>SUM(מרקובחצי[[#This Row],[11]:[33]])</f>
        <v>1</v>
      </c>
    </row>
    <row r="567" spans="1:46" ht="15.6" x14ac:dyDescent="0.25">
      <c r="A567" s="19" t="s">
        <v>57</v>
      </c>
      <c r="B567" s="19">
        <v>8</v>
      </c>
      <c r="C567">
        <v>27</v>
      </c>
      <c r="D567" s="19">
        <f>מרקובחצי[[#This Row],[LengthofCycle]]+1</f>
        <v>28</v>
      </c>
      <c r="E567" t="str">
        <f>IF(IFERROR(LOOKUP(מרקובחצי[[#This Row],[ClientID]],קביעויות[הפלגה]),FALSE)=מרקובחצי[[#This Row],[ClientID]],1,"")</f>
        <v/>
      </c>
      <c r="F567" t="str">
        <f>IF(IFERROR(LOOKUP(מרקובחצי[[#This Row],[ClientID]],סוגחציקבוע[S31]),FALSE)=מרקובחצי[[#This Row],[ClientID]],1,"")</f>
        <v/>
      </c>
      <c r="G567">
        <f>IF(IFERROR(LOOKUP(מרקובחצי[[#This Row],[ClientID]],סוגחציקבוע[S32]),FALSE)=מרקובחצי[[#This Row],[ClientID]],1,"")</f>
        <v>1</v>
      </c>
      <c r="H567" t="str">
        <f>IF(IFERROR(LOOKUP(מרקובחצי[[#This Row],[ClientID]],סוגחציקבוע[S33]),FALSE)=מרקובחצי[[#This Row],[ClientID]],1,"")</f>
        <v/>
      </c>
      <c r="I567" t="str">
        <f>IF(IFERROR(LOOKUP(מרקובחצי[[#This Row],[ClientID]],סוגחציקבוע[S32&amp;33]),FALSE)=מרקובחצי[[#This Row],[ClientID]],1,"")</f>
        <v/>
      </c>
      <c r="J567" s="19">
        <f>IF(SUM(מרקובחצי[[#This Row],[11]:[13]])=1,מרקובחצי[[#This Row],[עד ועד]],IF(SUM(R566:T567)=1,IF(מרקובחצי[[#This Row],[עד ועד]]&lt;J566,מרקובחצי[[#This Row],[עד ועד]],J566),J566))</f>
        <v>28</v>
      </c>
      <c r="K567" s="19">
        <f>IF(SUM(מרקובחצי[[#This Row],[11]:[13]])=1,מרקובחצי[[#This Row],[עד ועד]],IF(SUM(R566:T567)=1,IF(מרקובחצי[[#This Row],[עד ועד]]&gt;K566,מרקובחצי[[#This Row],[עד ועד]],K566),K566))</f>
        <v>28</v>
      </c>
      <c r="L567" s="19" t="str">
        <f>IF(AND(SUM(מרקובחצי[[#This Row],[31]:[33]])=1,SUM(U566:W566)=0),מרקובחצי[[#This Row],[מקס]]-מרקובחצי[[#This Row],[מינ]],"")</f>
        <v/>
      </c>
      <c r="M56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567" s="19" t="str">
        <f t="shared" si="8"/>
        <v>S32</v>
      </c>
      <c r="O567" s="19">
        <f>IF(מרקובחצי[[#This Row],[קבעה הפלגה?]]=1,"",IF(AND(מרקובחצי[[#This Row],[עד ועד]]&lt;29,OR(מרקובחצי[[#This Row],[CycleNumber]]=1,AND(U566=1,OR(מרקובחצי[[#This Row],[עד ועד]]&lt;J566,מרקובחצי[[#This Row],[עד ועד]]&gt;K566)),AND(V566=1,מרקובחצי[[#This Row],[עד ועד]]&lt;J566),W566=1)),1,""))</f>
        <v>1</v>
      </c>
      <c r="P567" s="19" t="str">
        <f>IF(מרקובחצי[[#This Row],[קבעה הפלגה?]]=1,"",IF(AND(מרקובחצי[[#This Row],[עד ועד]]&gt;28,מרקובחצי[[#This Row],[עד ועד]]&lt;32,OR(מרקובחצי[[#This Row],[CycleNumber]]=1,AND(U566=1),AND(V566=1,OR(מרקובחצי[[#This Row],[עד ועד]]&lt;J566,מרקובחצי[[#This Row],[עד ועד]]&gt;K566)),W566=1)),1,""))</f>
        <v/>
      </c>
      <c r="Q567" s="19" t="str">
        <f>IF(מרקובחצי[[#This Row],[קבעה הפלגה?]]=1,"",IF(AND(מרקובחצי[[#This Row],[עד ועד]]&gt;31,OR(מרקובחצי[[#This Row],[CycleNumber]]=1,AND(U566=1),AND(V566=1,מרקובחצי[[#This Row],[עד ועד]]&gt;K566),AND(W566=1,OR(מרקובחצי[[#This Row],[עד ועד]]&gt;K566,מרקובחצי[[#This Row],[עד ועד]]&lt;J566)))),1,""))</f>
        <v/>
      </c>
      <c r="R567" s="19" t="str">
        <f>IF(מרקובחצי[[#This Row],[CycleNumber]]&gt;1,IF(AND(O566=1,מרקובחצי[[#This Row],[עד ועד]]&lt;29),1,""),"")</f>
        <v/>
      </c>
      <c r="S567" s="19" t="str">
        <f>IF(מרקובחצי[[#This Row],[CycleNumber]]&gt;1,IF(OR(AND(O566=1,מרקובחצי[[#This Row],[עד ועד]]&gt;28),AND(P566=1),AND(Q566=1,מרקובחצי[[#This Row],[עד ועד]]&lt;32)),1,""),"")</f>
        <v/>
      </c>
      <c r="T567" s="19" t="str">
        <f>IF(מרקובחצי[[#This Row],[CycleNumber]]&gt;1,IF(AND(Q566=1,מרקובחצי[[#This Row],[עד ועד]]&gt;31),1,""),"")</f>
        <v/>
      </c>
      <c r="U567" s="19" t="str">
        <f>IF(מרקובחצי[[#This Row],[CycleNumber]]&gt;1,IF(AND(R566=1,מרקובחצי[[#This Row],[עד ועד]]&lt;29),1,IF(AND(U566=1,NOT(OR(מרקובחצי[[#This Row],[עד ועד]]&lt;J566,מרקובחצי[[#This Row],[עד ועד]]&gt;K566))),1,"")),"")</f>
        <v/>
      </c>
      <c r="V567" s="19" t="str">
        <f>IF(מרקובחצי[[#This Row],[CycleNumber]]&gt;1,IF(AND(SUM(R566:T566)=1,מרקובחצי[[#This Row],[עד ועד]]&gt;28,מרקובחצי[[#This Row],[עד ועד]]&lt;32),1,IF(OR(S566=1,AND(R566=1,מרקובחצי[[#This Row],[עד ועד]]&gt;28),AND(T566=1,מרקובחצי[[#This Row],[עד ועד]]&lt;32)),1,IF(AND(V566=1,NOT(OR(מרקובחצי[[#This Row],[עד ועד]]&lt;J566,מרקובחצי[[#This Row],[עד ועד]]&gt;K566))),1,""))),"")</f>
        <v/>
      </c>
      <c r="W567" s="19" t="str">
        <f>IF(מרקובחצי[[#This Row],[CycleNumber]]&gt;1,IF(AND(T566=1,מרקובחצי[[#This Row],[עד ועד]]&gt;31),1,IF(AND(W566=1,NOT(OR(מרקובחצי[[#This Row],[עד ועד]]&lt;J566,מרקובחצי[[#This Row],[עד ועד]]&gt;K566))),1,"")),"")</f>
        <v/>
      </c>
      <c r="X567" s="19">
        <f>IF(AND(מרקובחצי[[#This Row],[CycleNumber]]&lt;$B568,SUM(מרקובחצי[[#This Row],[11]],R568)=2),1,"")</f>
        <v>1</v>
      </c>
      <c r="Y567" s="19" t="str">
        <f>IF(AND(מרקובחצי[[#This Row],[CycleNumber]]&lt;$B568,SUM(מרקובחצי[[#This Row],[11]],S568)=2),1,"")</f>
        <v/>
      </c>
      <c r="Z567" s="19" t="str">
        <f>IF(AND(מרקובחצי[[#This Row],[CycleNumber]]&lt;$B568,SUM(מרקובחצי[[#This Row],[13]],S568)=2),1,"")</f>
        <v/>
      </c>
      <c r="AA567" s="19" t="str">
        <f>IF(AND(מרקובחצי[[#This Row],[CycleNumber]]&lt;$B568,SUM(מרקובחצי[[#This Row],[13]],T568)=2),1,"")</f>
        <v/>
      </c>
      <c r="AB567" s="19" t="str">
        <f>IF(AND(מרקובחצי[[#This Row],[CycleNumber]]&lt;$B568,SUM(מרקובחצי[[#This Row],[21]],U568)=2),1,"")</f>
        <v/>
      </c>
      <c r="AC567" s="19" t="str">
        <f>IF(AND(מרקובחצי[[#This Row],[CycleNumber]]&lt;$B568,SUM(מרקובחצי[[#This Row],[21]],V568)=2),1,"")</f>
        <v/>
      </c>
      <c r="AD567" s="19" t="str">
        <f>IF(AND(מרקובחצי[[#This Row],[CycleNumber]]&lt;$B568,SUM(מרקובחצי[[#This Row],[23]],V568)=2),1,"")</f>
        <v/>
      </c>
      <c r="AE567" s="19" t="str">
        <f>IF(AND(מרקובחצי[[#This Row],[CycleNumber]]&lt;$B568,SUM(מרקובחצי[[#This Row],[23]],W568)=2),1,"")</f>
        <v/>
      </c>
      <c r="AF567" s="19" t="str">
        <f>IF(AND(מרקובחצי[[#This Row],[CycleNumber]]&lt;$B568,SUM(מרקובחצי[[#This Row],[31]],O568)=2),1,"")</f>
        <v/>
      </c>
      <c r="AG567" s="19" t="str">
        <f>IF(AND(מרקובחצי[[#This Row],[CycleNumber]]&lt;$B568,SUM(מרקובחצי[[#This Row],[31]],P568)=2),1,"")</f>
        <v/>
      </c>
      <c r="AH567" s="19" t="str">
        <f>IF(AND(מרקובחצי[[#This Row],[CycleNumber]]&lt;$B568,SUM(מרקובחצי[[#This Row],[31]],Q568)=2),1,"")</f>
        <v/>
      </c>
      <c r="AI567" s="19" t="str">
        <f>IF(AND(מרקובחצי[[#This Row],[CycleNumber]]&lt;$B568,SUM(U567:U568)=2),1,"")</f>
        <v/>
      </c>
      <c r="AJ567" s="19" t="str">
        <f>IF(AND(מרקובחצי[[#This Row],[CycleNumber]]&lt;$B568,SUM(מרקובחצי[[#This Row],[32]],O568)=2),1,"")</f>
        <v/>
      </c>
      <c r="AK567" s="19" t="str">
        <f>IF(AND(מרקובחצי[[#This Row],[CycleNumber]]&lt;$B568,SUM(מרקובחצי[[#This Row],[32]],P568)=2),1,"")</f>
        <v/>
      </c>
      <c r="AL567" s="19" t="str">
        <f>IF(AND(מרקובחצי[[#This Row],[CycleNumber]]&lt;$B568,SUM(מרקובחצי[[#This Row],[32]],Q568)=2),1,"")</f>
        <v/>
      </c>
      <c r="AM567" s="19" t="str">
        <f>IF(AND(מרקובחצי[[#This Row],[CycleNumber]]&lt;$B568,SUM(V567:V568)=2),1,"")</f>
        <v/>
      </c>
      <c r="AN567" s="19" t="str">
        <f>IF(AND(מרקובחצי[[#This Row],[CycleNumber]]&lt;$B568,SUM(מרקובחצי[[#This Row],[33]],O568)=2),1,"")</f>
        <v/>
      </c>
      <c r="AO567" s="19" t="str">
        <f>IF(AND(מרקובחצי[[#This Row],[CycleNumber]]&lt;$B568,SUM(מרקובחצי[[#This Row],[33]],P568)=2),1,"")</f>
        <v/>
      </c>
      <c r="AP567" s="19" t="str">
        <f>IF(AND(מרקובחצי[[#This Row],[CycleNumber]]&lt;$B568,SUM(מרקובחצי[[#This Row],[33]],Q568)=2),1,"")</f>
        <v/>
      </c>
      <c r="AQ567" s="19" t="str">
        <f>IF(AND(מרקובחצי[[#This Row],[CycleNumber]]&lt;$B568,SUM(W567:W568)=2),1,"")</f>
        <v/>
      </c>
      <c r="AR567" s="19" t="str">
        <f>IF(AND(מרקובחצי[[#This Row],[CycleNumber]]&lt;$B568,SUM(מרקובחצי[[#This Row],[12]],S568)=2),1,"")</f>
        <v/>
      </c>
      <c r="AS567" s="19" t="str">
        <f>IF(AND(מרקובחצי[[#This Row],[CycleNumber]]&lt;$B568,SUM(מרקובחצי[[#This Row],[22]],V568)=2),1,"")</f>
        <v/>
      </c>
      <c r="AT567" s="21">
        <f>SUM(מרקובחצי[[#This Row],[11]:[33]])</f>
        <v>1</v>
      </c>
    </row>
    <row r="568" spans="1:46" ht="15.6" x14ac:dyDescent="0.25">
      <c r="A568" s="19" t="s">
        <v>57</v>
      </c>
      <c r="B568" s="19">
        <v>9</v>
      </c>
      <c r="C568">
        <v>27</v>
      </c>
      <c r="D568" s="19">
        <f>מרקובחצי[[#This Row],[LengthofCycle]]+1</f>
        <v>28</v>
      </c>
      <c r="E568" t="str">
        <f>IF(IFERROR(LOOKUP(מרקובחצי[[#This Row],[ClientID]],קביעויות[הפלגה]),FALSE)=מרקובחצי[[#This Row],[ClientID]],1,"")</f>
        <v/>
      </c>
      <c r="F568" t="str">
        <f>IF(IFERROR(LOOKUP(מרקובחצי[[#This Row],[ClientID]],סוגחציקבוע[S31]),FALSE)=מרקובחצי[[#This Row],[ClientID]],1,"")</f>
        <v/>
      </c>
      <c r="G568">
        <f>IF(IFERROR(LOOKUP(מרקובחצי[[#This Row],[ClientID]],סוגחציקבוע[S32]),FALSE)=מרקובחצי[[#This Row],[ClientID]],1,"")</f>
        <v>1</v>
      </c>
      <c r="H568" t="str">
        <f>IF(IFERROR(LOOKUP(מרקובחצי[[#This Row],[ClientID]],סוגחציקבוע[S33]),FALSE)=מרקובחצי[[#This Row],[ClientID]],1,"")</f>
        <v/>
      </c>
      <c r="I568" t="str">
        <f>IF(IFERROR(LOOKUP(מרקובחצי[[#This Row],[ClientID]],סוגחציקבוע[S32&amp;33]),FALSE)=מרקובחצי[[#This Row],[ClientID]],1,"")</f>
        <v/>
      </c>
      <c r="J568" s="19">
        <f>IF(SUM(מרקובחצי[[#This Row],[11]:[13]])=1,מרקובחצי[[#This Row],[עד ועד]],IF(SUM(R567:T568)=1,IF(מרקובחצי[[#This Row],[עד ועד]]&lt;J567,מרקובחצי[[#This Row],[עד ועד]],J567),J567))</f>
        <v>28</v>
      </c>
      <c r="K568" s="19">
        <f>IF(SUM(מרקובחצי[[#This Row],[11]:[13]])=1,מרקובחצי[[#This Row],[עד ועד]],IF(SUM(R567:T568)=1,IF(מרקובחצי[[#This Row],[עד ועד]]&gt;K567,מרקובחצי[[#This Row],[עד ועד]],K567),K567))</f>
        <v>28</v>
      </c>
      <c r="L568" s="19" t="str">
        <f>IF(AND(SUM(מרקובחצי[[#This Row],[31]:[33]])=1,SUM(U567:W567)=0),מרקובחצי[[#This Row],[מקס]]-מרקובחצי[[#This Row],[מינ]],"")</f>
        <v/>
      </c>
      <c r="M56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568" s="19" t="str">
        <f t="shared" si="8"/>
        <v>S11</v>
      </c>
      <c r="O568" s="19" t="str">
        <f>IF(מרקובחצי[[#This Row],[קבעה הפלגה?]]=1,"",IF(AND(מרקובחצי[[#This Row],[עד ועד]]&lt;29,OR(מרקובחצי[[#This Row],[CycleNumber]]=1,AND(U567=1,OR(מרקובחצי[[#This Row],[עד ועד]]&lt;J567,מרקובחצי[[#This Row],[עד ועד]]&gt;K567)),AND(V567=1,מרקובחצי[[#This Row],[עד ועד]]&lt;J567),W567=1)),1,""))</f>
        <v/>
      </c>
      <c r="P568" s="19" t="str">
        <f>IF(מרקובחצי[[#This Row],[קבעה הפלגה?]]=1,"",IF(AND(מרקובחצי[[#This Row],[עד ועד]]&gt;28,מרקובחצי[[#This Row],[עד ועד]]&lt;32,OR(מרקובחצי[[#This Row],[CycleNumber]]=1,AND(U567=1),AND(V567=1,OR(מרקובחצי[[#This Row],[עד ועד]]&lt;J567,מרקובחצי[[#This Row],[עד ועד]]&gt;K567)),W567=1)),1,""))</f>
        <v/>
      </c>
      <c r="Q568" s="19" t="str">
        <f>IF(מרקובחצי[[#This Row],[קבעה הפלגה?]]=1,"",IF(AND(מרקובחצי[[#This Row],[עד ועד]]&gt;31,OR(מרקובחצי[[#This Row],[CycleNumber]]=1,AND(U567=1),AND(V567=1,מרקובחצי[[#This Row],[עד ועד]]&gt;K567),AND(W567=1,OR(מרקובחצי[[#This Row],[עד ועד]]&gt;K567,מרקובחצי[[#This Row],[עד ועד]]&lt;J567)))),1,""))</f>
        <v/>
      </c>
      <c r="R568" s="19">
        <f>IF(מרקובחצי[[#This Row],[CycleNumber]]&gt;1,IF(AND(O567=1,מרקובחצי[[#This Row],[עד ועד]]&lt;29),1,""),"")</f>
        <v>1</v>
      </c>
      <c r="S568" s="19" t="str">
        <f>IF(מרקובחצי[[#This Row],[CycleNumber]]&gt;1,IF(OR(AND(O567=1,מרקובחצי[[#This Row],[עד ועד]]&gt;28),AND(P567=1),AND(Q567=1,מרקובחצי[[#This Row],[עד ועד]]&lt;32)),1,""),"")</f>
        <v/>
      </c>
      <c r="T568" s="19" t="str">
        <f>IF(מרקובחצי[[#This Row],[CycleNumber]]&gt;1,IF(AND(Q567=1,מרקובחצי[[#This Row],[עד ועד]]&gt;31),1,""),"")</f>
        <v/>
      </c>
      <c r="U568" s="19" t="str">
        <f>IF(מרקובחצי[[#This Row],[CycleNumber]]&gt;1,IF(AND(R567=1,מרקובחצי[[#This Row],[עד ועד]]&lt;29),1,IF(AND(U567=1,NOT(OR(מרקובחצי[[#This Row],[עד ועד]]&lt;J567,מרקובחצי[[#This Row],[עד ועד]]&gt;K567))),1,"")),"")</f>
        <v/>
      </c>
      <c r="V568" s="19" t="str">
        <f>IF(מרקובחצי[[#This Row],[CycleNumber]]&gt;1,IF(AND(SUM(R567:T567)=1,מרקובחצי[[#This Row],[עד ועד]]&gt;28,מרקובחצי[[#This Row],[עד ועד]]&lt;32),1,IF(OR(S567=1,AND(R567=1,מרקובחצי[[#This Row],[עד ועד]]&gt;28),AND(T567=1,מרקובחצי[[#This Row],[עד ועד]]&lt;32)),1,IF(AND(V567=1,NOT(OR(מרקובחצי[[#This Row],[עד ועד]]&lt;J567,מרקובחצי[[#This Row],[עד ועד]]&gt;K567))),1,""))),"")</f>
        <v/>
      </c>
      <c r="W568" s="19" t="str">
        <f>IF(מרקובחצי[[#This Row],[CycleNumber]]&gt;1,IF(AND(T567=1,מרקובחצי[[#This Row],[עד ועד]]&gt;31),1,IF(AND(W567=1,NOT(OR(מרקובחצי[[#This Row],[עד ועד]]&lt;J567,מרקובחצי[[#This Row],[עד ועד]]&gt;K567))),1,"")),"")</f>
        <v/>
      </c>
      <c r="X568" s="19" t="str">
        <f>IF(AND(מרקובחצי[[#This Row],[CycleNumber]]&lt;$B569,SUM(מרקובחצי[[#This Row],[11]],R569)=2),1,"")</f>
        <v/>
      </c>
      <c r="Y568" s="19" t="str">
        <f>IF(AND(מרקובחצי[[#This Row],[CycleNumber]]&lt;$B569,SUM(מרקובחצי[[#This Row],[11]],S569)=2),1,"")</f>
        <v/>
      </c>
      <c r="Z568" s="19" t="str">
        <f>IF(AND(מרקובחצי[[#This Row],[CycleNumber]]&lt;$B569,SUM(מרקובחצי[[#This Row],[13]],S569)=2),1,"")</f>
        <v/>
      </c>
      <c r="AA568" s="19" t="str">
        <f>IF(AND(מרקובחצי[[#This Row],[CycleNumber]]&lt;$B569,SUM(מרקובחצי[[#This Row],[13]],T569)=2),1,"")</f>
        <v/>
      </c>
      <c r="AB568" s="19" t="str">
        <f>IF(AND(מרקובחצי[[#This Row],[CycleNumber]]&lt;$B569,SUM(מרקובחצי[[#This Row],[21]],U569)=2),1,"")</f>
        <v/>
      </c>
      <c r="AC568" s="19">
        <f>IF(AND(מרקובחצי[[#This Row],[CycleNumber]]&lt;$B569,SUM(מרקובחצי[[#This Row],[21]],V569)=2),1,"")</f>
        <v>1</v>
      </c>
      <c r="AD568" s="19" t="str">
        <f>IF(AND(מרקובחצי[[#This Row],[CycleNumber]]&lt;$B569,SUM(מרקובחצי[[#This Row],[23]],V569)=2),1,"")</f>
        <v/>
      </c>
      <c r="AE568" s="19" t="str">
        <f>IF(AND(מרקובחצי[[#This Row],[CycleNumber]]&lt;$B569,SUM(מרקובחצי[[#This Row],[23]],W569)=2),1,"")</f>
        <v/>
      </c>
      <c r="AF568" s="19" t="str">
        <f>IF(AND(מרקובחצי[[#This Row],[CycleNumber]]&lt;$B569,SUM(מרקובחצי[[#This Row],[31]],O569)=2),1,"")</f>
        <v/>
      </c>
      <c r="AG568" s="19" t="str">
        <f>IF(AND(מרקובחצי[[#This Row],[CycleNumber]]&lt;$B569,SUM(מרקובחצי[[#This Row],[31]],P569)=2),1,"")</f>
        <v/>
      </c>
      <c r="AH568" s="19" t="str">
        <f>IF(AND(מרקובחצי[[#This Row],[CycleNumber]]&lt;$B569,SUM(מרקובחצי[[#This Row],[31]],Q569)=2),1,"")</f>
        <v/>
      </c>
      <c r="AI568" s="19" t="str">
        <f>IF(AND(מרקובחצי[[#This Row],[CycleNumber]]&lt;$B569,SUM(U568:U569)=2),1,"")</f>
        <v/>
      </c>
      <c r="AJ568" s="19" t="str">
        <f>IF(AND(מרקובחצי[[#This Row],[CycleNumber]]&lt;$B569,SUM(מרקובחצי[[#This Row],[32]],O569)=2),1,"")</f>
        <v/>
      </c>
      <c r="AK568" s="19" t="str">
        <f>IF(AND(מרקובחצי[[#This Row],[CycleNumber]]&lt;$B569,SUM(מרקובחצי[[#This Row],[32]],P569)=2),1,"")</f>
        <v/>
      </c>
      <c r="AL568" s="19" t="str">
        <f>IF(AND(מרקובחצי[[#This Row],[CycleNumber]]&lt;$B569,SUM(מרקובחצי[[#This Row],[32]],Q569)=2),1,"")</f>
        <v/>
      </c>
      <c r="AM568" s="19" t="str">
        <f>IF(AND(מרקובחצי[[#This Row],[CycleNumber]]&lt;$B569,SUM(V568:V569)=2),1,"")</f>
        <v/>
      </c>
      <c r="AN568" s="19" t="str">
        <f>IF(AND(מרקובחצי[[#This Row],[CycleNumber]]&lt;$B569,SUM(מרקובחצי[[#This Row],[33]],O569)=2),1,"")</f>
        <v/>
      </c>
      <c r="AO568" s="19" t="str">
        <f>IF(AND(מרקובחצי[[#This Row],[CycleNumber]]&lt;$B569,SUM(מרקובחצי[[#This Row],[33]],P569)=2),1,"")</f>
        <v/>
      </c>
      <c r="AP568" s="19" t="str">
        <f>IF(AND(מרקובחצי[[#This Row],[CycleNumber]]&lt;$B569,SUM(מרקובחצי[[#This Row],[33]],Q569)=2),1,"")</f>
        <v/>
      </c>
      <c r="AQ568" s="19" t="str">
        <f>IF(AND(מרקובחצי[[#This Row],[CycleNumber]]&lt;$B569,SUM(W568:W569)=2),1,"")</f>
        <v/>
      </c>
      <c r="AR568" s="19" t="str">
        <f>IF(AND(מרקובחצי[[#This Row],[CycleNumber]]&lt;$B569,SUM(מרקובחצי[[#This Row],[12]],S569)=2),1,"")</f>
        <v/>
      </c>
      <c r="AS568" s="19" t="str">
        <f>IF(AND(מרקובחצי[[#This Row],[CycleNumber]]&lt;$B569,SUM(מרקובחצי[[#This Row],[22]],V569)=2),1,"")</f>
        <v/>
      </c>
      <c r="AT568" s="21">
        <f>SUM(מרקובחצי[[#This Row],[11]:[33]])</f>
        <v>1</v>
      </c>
    </row>
    <row r="569" spans="1:46" ht="15.6" x14ac:dyDescent="0.25">
      <c r="A569" s="19" t="s">
        <v>57</v>
      </c>
      <c r="B569" s="19">
        <v>10</v>
      </c>
      <c r="C569">
        <v>29</v>
      </c>
      <c r="D569" s="19">
        <f>מרקובחצי[[#This Row],[LengthofCycle]]+1</f>
        <v>30</v>
      </c>
      <c r="E569" t="str">
        <f>IF(IFERROR(LOOKUP(מרקובחצי[[#This Row],[ClientID]],קביעויות[הפלגה]),FALSE)=מרקובחצי[[#This Row],[ClientID]],1,"")</f>
        <v/>
      </c>
      <c r="F569" t="str">
        <f>IF(IFERROR(LOOKUP(מרקובחצי[[#This Row],[ClientID]],סוגחציקבוע[S31]),FALSE)=מרקובחצי[[#This Row],[ClientID]],1,"")</f>
        <v/>
      </c>
      <c r="G569">
        <f>IF(IFERROR(LOOKUP(מרקובחצי[[#This Row],[ClientID]],סוגחציקבוע[S32]),FALSE)=מרקובחצי[[#This Row],[ClientID]],1,"")</f>
        <v>1</v>
      </c>
      <c r="H569" t="str">
        <f>IF(IFERROR(LOOKUP(מרקובחצי[[#This Row],[ClientID]],סוגחציקבוע[S33]),FALSE)=מרקובחצי[[#This Row],[ClientID]],1,"")</f>
        <v/>
      </c>
      <c r="I569" t="str">
        <f>IF(IFERROR(LOOKUP(מרקובחצי[[#This Row],[ClientID]],סוגחציקבוע[S32&amp;33]),FALSE)=מרקובחצי[[#This Row],[ClientID]],1,"")</f>
        <v/>
      </c>
      <c r="J569" s="19">
        <f>IF(SUM(מרקובחצי[[#This Row],[11]:[13]])=1,מרקובחצי[[#This Row],[עד ועד]],IF(SUM(R568:T569)=1,IF(מרקובחצי[[#This Row],[עד ועד]]&lt;J568,מרקובחצי[[#This Row],[עד ועד]],J568),J568))</f>
        <v>28</v>
      </c>
      <c r="K569" s="19">
        <f>IF(SUM(מרקובחצי[[#This Row],[11]:[13]])=1,מרקובחצי[[#This Row],[עד ועד]],IF(SUM(R568:T569)=1,IF(מרקובחצי[[#This Row],[עד ועד]]&gt;K568,מרקובחצי[[#This Row],[עד ועד]],K568),K568))</f>
        <v>30</v>
      </c>
      <c r="L569" s="19">
        <f>IF(AND(SUM(מרקובחצי[[#This Row],[31]:[33]])=1,SUM(U568:W568)=0),מרקובחצי[[#This Row],[מקס]]-מרקובחצי[[#This Row],[מינ]],"")</f>
        <v>2</v>
      </c>
      <c r="M56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69" s="19" t="str">
        <f t="shared" si="8"/>
        <v>S21</v>
      </c>
      <c r="O569" s="19" t="str">
        <f>IF(מרקובחצי[[#This Row],[קבעה הפלגה?]]=1,"",IF(AND(מרקובחצי[[#This Row],[עד ועד]]&lt;29,OR(מרקובחצי[[#This Row],[CycleNumber]]=1,AND(U568=1,OR(מרקובחצי[[#This Row],[עד ועד]]&lt;J568,מרקובחצי[[#This Row],[עד ועד]]&gt;K568)),AND(V568=1,מרקובחצי[[#This Row],[עד ועד]]&lt;J568),W568=1)),1,""))</f>
        <v/>
      </c>
      <c r="P569" s="19" t="str">
        <f>IF(מרקובחצי[[#This Row],[קבעה הפלגה?]]=1,"",IF(AND(מרקובחצי[[#This Row],[עד ועד]]&gt;28,מרקובחצי[[#This Row],[עד ועד]]&lt;32,OR(מרקובחצי[[#This Row],[CycleNumber]]=1,AND(U568=1),AND(V568=1,OR(מרקובחצי[[#This Row],[עד ועד]]&lt;J568,מרקובחצי[[#This Row],[עד ועד]]&gt;K568)),W568=1)),1,""))</f>
        <v/>
      </c>
      <c r="Q569" s="19" t="str">
        <f>IF(מרקובחצי[[#This Row],[קבעה הפלגה?]]=1,"",IF(AND(מרקובחצי[[#This Row],[עד ועד]]&gt;31,OR(מרקובחצי[[#This Row],[CycleNumber]]=1,AND(U568=1),AND(V568=1,מרקובחצי[[#This Row],[עד ועד]]&gt;K568),AND(W568=1,OR(מרקובחצי[[#This Row],[עד ועד]]&gt;K568,מרקובחצי[[#This Row],[עד ועד]]&lt;J568)))),1,""))</f>
        <v/>
      </c>
      <c r="R569" s="19" t="str">
        <f>IF(מרקובחצי[[#This Row],[CycleNumber]]&gt;1,IF(AND(O568=1,מרקובחצי[[#This Row],[עד ועד]]&lt;29),1,""),"")</f>
        <v/>
      </c>
      <c r="S569" s="19" t="str">
        <f>IF(מרקובחצי[[#This Row],[CycleNumber]]&gt;1,IF(OR(AND(O568=1,מרקובחצי[[#This Row],[עד ועד]]&gt;28),AND(P568=1),AND(Q568=1,מרקובחצי[[#This Row],[עד ועד]]&lt;32)),1,""),"")</f>
        <v/>
      </c>
      <c r="T569" s="19" t="str">
        <f>IF(מרקובחצי[[#This Row],[CycleNumber]]&gt;1,IF(AND(Q568=1,מרקובחצי[[#This Row],[עד ועד]]&gt;31),1,""),"")</f>
        <v/>
      </c>
      <c r="U569" s="19" t="str">
        <f>IF(מרקובחצי[[#This Row],[CycleNumber]]&gt;1,IF(AND(R568=1,מרקובחצי[[#This Row],[עד ועד]]&lt;29),1,IF(AND(U568=1,NOT(OR(מרקובחצי[[#This Row],[עד ועד]]&lt;J568,מרקובחצי[[#This Row],[עד ועד]]&gt;K568))),1,"")),"")</f>
        <v/>
      </c>
      <c r="V569" s="19">
        <f>IF(מרקובחצי[[#This Row],[CycleNumber]]&gt;1,IF(AND(SUM(R568:T568)=1,מרקובחצי[[#This Row],[עד ועד]]&gt;28,מרקובחצי[[#This Row],[עד ועד]]&lt;32),1,IF(OR(S568=1,AND(R568=1,מרקובחצי[[#This Row],[עד ועד]]&gt;28),AND(T568=1,מרקובחצי[[#This Row],[עד ועד]]&lt;32)),1,IF(AND(V568=1,NOT(OR(מרקובחצי[[#This Row],[עד ועד]]&lt;J568,מרקובחצי[[#This Row],[עד ועד]]&gt;K568))),1,""))),"")</f>
        <v>1</v>
      </c>
      <c r="W569" s="19" t="str">
        <f>IF(מרקובחצי[[#This Row],[CycleNumber]]&gt;1,IF(AND(T568=1,מרקובחצי[[#This Row],[עד ועד]]&gt;31),1,IF(AND(W568=1,NOT(OR(מרקובחצי[[#This Row],[עד ועד]]&lt;J568,מרקובחצי[[#This Row],[עד ועד]]&gt;K568))),1,"")),"")</f>
        <v/>
      </c>
      <c r="X569" s="19" t="str">
        <f>IF(AND(מרקובחצי[[#This Row],[CycleNumber]]&lt;$B570,SUM(מרקובחצי[[#This Row],[11]],R570)=2),1,"")</f>
        <v/>
      </c>
      <c r="Y569" s="19" t="str">
        <f>IF(AND(מרקובחצי[[#This Row],[CycleNumber]]&lt;$B570,SUM(מרקובחצי[[#This Row],[11]],S570)=2),1,"")</f>
        <v/>
      </c>
      <c r="Z569" s="19" t="str">
        <f>IF(AND(מרקובחצי[[#This Row],[CycleNumber]]&lt;$B570,SUM(מרקובחצי[[#This Row],[13]],S570)=2),1,"")</f>
        <v/>
      </c>
      <c r="AA569" s="19" t="str">
        <f>IF(AND(מרקובחצי[[#This Row],[CycleNumber]]&lt;$B570,SUM(מרקובחצי[[#This Row],[13]],T570)=2),1,"")</f>
        <v/>
      </c>
      <c r="AB569" s="19" t="str">
        <f>IF(AND(מרקובחצי[[#This Row],[CycleNumber]]&lt;$B570,SUM(מרקובחצי[[#This Row],[21]],U570)=2),1,"")</f>
        <v/>
      </c>
      <c r="AC569" s="19" t="str">
        <f>IF(AND(מרקובחצי[[#This Row],[CycleNumber]]&lt;$B570,SUM(מרקובחצי[[#This Row],[21]],V570)=2),1,"")</f>
        <v/>
      </c>
      <c r="AD569" s="19" t="str">
        <f>IF(AND(מרקובחצי[[#This Row],[CycleNumber]]&lt;$B570,SUM(מרקובחצי[[#This Row],[23]],V570)=2),1,"")</f>
        <v/>
      </c>
      <c r="AE569" s="19" t="str">
        <f>IF(AND(מרקובחצי[[#This Row],[CycleNumber]]&lt;$B570,SUM(מרקובחצי[[#This Row],[23]],W570)=2),1,"")</f>
        <v/>
      </c>
      <c r="AF569" s="19" t="str">
        <f>IF(AND(מרקובחצי[[#This Row],[CycleNumber]]&lt;$B570,SUM(מרקובחצי[[#This Row],[31]],O570)=2),1,"")</f>
        <v/>
      </c>
      <c r="AG569" s="19" t="str">
        <f>IF(AND(מרקובחצי[[#This Row],[CycleNumber]]&lt;$B570,SUM(מרקובחצי[[#This Row],[31]],P570)=2),1,"")</f>
        <v/>
      </c>
      <c r="AH569" s="19" t="str">
        <f>IF(AND(מרקובחצי[[#This Row],[CycleNumber]]&lt;$B570,SUM(מרקובחצי[[#This Row],[31]],Q570)=2),1,"")</f>
        <v/>
      </c>
      <c r="AI569" s="19" t="str">
        <f>IF(AND(מרקובחצי[[#This Row],[CycleNumber]]&lt;$B570,SUM(U569:U570)=2),1,"")</f>
        <v/>
      </c>
      <c r="AJ569" s="19" t="str">
        <f>IF(AND(מרקובחצי[[#This Row],[CycleNumber]]&lt;$B570,SUM(מרקובחצי[[#This Row],[32]],O570)=2),1,"")</f>
        <v/>
      </c>
      <c r="AK569" s="19" t="str">
        <f>IF(AND(מרקובחצי[[#This Row],[CycleNumber]]&lt;$B570,SUM(מרקובחצי[[#This Row],[32]],P570)=2),1,"")</f>
        <v/>
      </c>
      <c r="AL569" s="19" t="str">
        <f>IF(AND(מרקובחצי[[#This Row],[CycleNumber]]&lt;$B570,SUM(מרקובחצי[[#This Row],[32]],Q570)=2),1,"")</f>
        <v/>
      </c>
      <c r="AM569" s="19">
        <f>IF(AND(מרקובחצי[[#This Row],[CycleNumber]]&lt;$B570,SUM(V569:V570)=2),1,"")</f>
        <v>1</v>
      </c>
      <c r="AN569" s="19" t="str">
        <f>IF(AND(מרקובחצי[[#This Row],[CycleNumber]]&lt;$B570,SUM(מרקובחצי[[#This Row],[33]],O570)=2),1,"")</f>
        <v/>
      </c>
      <c r="AO569" s="19" t="str">
        <f>IF(AND(מרקובחצי[[#This Row],[CycleNumber]]&lt;$B570,SUM(מרקובחצי[[#This Row],[33]],P570)=2),1,"")</f>
        <v/>
      </c>
      <c r="AP569" s="19" t="str">
        <f>IF(AND(מרקובחצי[[#This Row],[CycleNumber]]&lt;$B570,SUM(מרקובחצי[[#This Row],[33]],Q570)=2),1,"")</f>
        <v/>
      </c>
      <c r="AQ569" s="19" t="str">
        <f>IF(AND(מרקובחצי[[#This Row],[CycleNumber]]&lt;$B570,SUM(W569:W570)=2),1,"")</f>
        <v/>
      </c>
      <c r="AR569" s="19" t="str">
        <f>IF(AND(מרקובחצי[[#This Row],[CycleNumber]]&lt;$B570,SUM(מרקובחצי[[#This Row],[12]],S570)=2),1,"")</f>
        <v/>
      </c>
      <c r="AS569" s="19" t="str">
        <f>IF(AND(מרקובחצי[[#This Row],[CycleNumber]]&lt;$B570,SUM(מרקובחצי[[#This Row],[22]],V570)=2),1,"")</f>
        <v/>
      </c>
      <c r="AT569" s="21">
        <f>SUM(מרקובחצי[[#This Row],[11]:[33]])</f>
        <v>1</v>
      </c>
    </row>
    <row r="570" spans="1:46" ht="15.6" x14ac:dyDescent="0.25">
      <c r="A570" s="19" t="s">
        <v>57</v>
      </c>
      <c r="B570" s="19">
        <v>11</v>
      </c>
      <c r="C570">
        <v>28</v>
      </c>
      <c r="D570" s="19">
        <f>מרקובחצי[[#This Row],[LengthofCycle]]+1</f>
        <v>29</v>
      </c>
      <c r="E570" t="str">
        <f>IF(IFERROR(LOOKUP(מרקובחצי[[#This Row],[ClientID]],קביעויות[הפלגה]),FALSE)=מרקובחצי[[#This Row],[ClientID]],1,"")</f>
        <v/>
      </c>
      <c r="F570" t="str">
        <f>IF(IFERROR(LOOKUP(מרקובחצי[[#This Row],[ClientID]],סוגחציקבוע[S31]),FALSE)=מרקובחצי[[#This Row],[ClientID]],1,"")</f>
        <v/>
      </c>
      <c r="G570">
        <f>IF(IFERROR(LOOKUP(מרקובחצי[[#This Row],[ClientID]],סוגחציקבוע[S32]),FALSE)=מרקובחצי[[#This Row],[ClientID]],1,"")</f>
        <v>1</v>
      </c>
      <c r="H570" t="str">
        <f>IF(IFERROR(LOOKUP(מרקובחצי[[#This Row],[ClientID]],סוגחציקבוע[S33]),FALSE)=מרקובחצי[[#This Row],[ClientID]],1,"")</f>
        <v/>
      </c>
      <c r="I570" t="str">
        <f>IF(IFERROR(LOOKUP(מרקובחצי[[#This Row],[ClientID]],סוגחציקבוע[S32&amp;33]),FALSE)=מרקובחצי[[#This Row],[ClientID]],1,"")</f>
        <v/>
      </c>
      <c r="J570" s="19">
        <f>IF(SUM(מרקובחצי[[#This Row],[11]:[13]])=1,מרקובחצי[[#This Row],[עד ועד]],IF(SUM(R569:T570)=1,IF(מרקובחצי[[#This Row],[עד ועד]]&lt;J569,מרקובחצי[[#This Row],[עד ועד]],J569),J569))</f>
        <v>28</v>
      </c>
      <c r="K570" s="19">
        <f>IF(SUM(מרקובחצי[[#This Row],[11]:[13]])=1,מרקובחצי[[#This Row],[עד ועד]],IF(SUM(R569:T570)=1,IF(מרקובחצי[[#This Row],[עד ועד]]&gt;K569,מרקובחצי[[#This Row],[עד ועד]],K569),K569))</f>
        <v>30</v>
      </c>
      <c r="L570" s="19" t="str">
        <f>IF(AND(SUM(מרקובחצי[[#This Row],[31]:[33]])=1,SUM(U569:W569)=0),מרקובחצי[[#This Row],[מקס]]-מרקובחצי[[#This Row],[מינ]],"")</f>
        <v/>
      </c>
      <c r="M57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70" s="19" t="str">
        <f t="shared" si="8"/>
        <v>S32</v>
      </c>
      <c r="O570" s="19" t="str">
        <f>IF(מרקובחצי[[#This Row],[קבעה הפלגה?]]=1,"",IF(AND(מרקובחצי[[#This Row],[עד ועד]]&lt;29,OR(מרקובחצי[[#This Row],[CycleNumber]]=1,AND(U569=1,OR(מרקובחצי[[#This Row],[עד ועד]]&lt;J569,מרקובחצי[[#This Row],[עד ועד]]&gt;K569)),AND(V569=1,מרקובחצי[[#This Row],[עד ועד]]&lt;J569),W569=1)),1,""))</f>
        <v/>
      </c>
      <c r="P570" s="19" t="str">
        <f>IF(מרקובחצי[[#This Row],[קבעה הפלגה?]]=1,"",IF(AND(מרקובחצי[[#This Row],[עד ועד]]&gt;28,מרקובחצי[[#This Row],[עד ועד]]&lt;32,OR(מרקובחצי[[#This Row],[CycleNumber]]=1,AND(U569=1),AND(V569=1,OR(מרקובחצי[[#This Row],[עד ועד]]&lt;J569,מרקובחצי[[#This Row],[עד ועד]]&gt;K569)),W569=1)),1,""))</f>
        <v/>
      </c>
      <c r="Q570" s="19" t="str">
        <f>IF(מרקובחצי[[#This Row],[קבעה הפלגה?]]=1,"",IF(AND(מרקובחצי[[#This Row],[עד ועד]]&gt;31,OR(מרקובחצי[[#This Row],[CycleNumber]]=1,AND(U569=1),AND(V569=1,מרקובחצי[[#This Row],[עד ועד]]&gt;K569),AND(W569=1,OR(מרקובחצי[[#This Row],[עד ועד]]&gt;K569,מרקובחצי[[#This Row],[עד ועד]]&lt;J569)))),1,""))</f>
        <v/>
      </c>
      <c r="R570" s="19" t="str">
        <f>IF(מרקובחצי[[#This Row],[CycleNumber]]&gt;1,IF(AND(O569=1,מרקובחצי[[#This Row],[עד ועד]]&lt;29),1,""),"")</f>
        <v/>
      </c>
      <c r="S570" s="19" t="str">
        <f>IF(מרקובחצי[[#This Row],[CycleNumber]]&gt;1,IF(OR(AND(O569=1,מרקובחצי[[#This Row],[עד ועד]]&gt;28),AND(P569=1),AND(Q569=1,מרקובחצי[[#This Row],[עד ועד]]&lt;32)),1,""),"")</f>
        <v/>
      </c>
      <c r="T570" s="19" t="str">
        <f>IF(מרקובחצי[[#This Row],[CycleNumber]]&gt;1,IF(AND(Q569=1,מרקובחצי[[#This Row],[עד ועד]]&gt;31),1,""),"")</f>
        <v/>
      </c>
      <c r="U570" s="19" t="str">
        <f>IF(מרקובחצי[[#This Row],[CycleNumber]]&gt;1,IF(AND(R569=1,מרקובחצי[[#This Row],[עד ועד]]&lt;29),1,IF(AND(U569=1,NOT(OR(מרקובחצי[[#This Row],[עד ועד]]&lt;J569,מרקובחצי[[#This Row],[עד ועד]]&gt;K569))),1,"")),"")</f>
        <v/>
      </c>
      <c r="V570" s="19">
        <f>IF(מרקובחצי[[#This Row],[CycleNumber]]&gt;1,IF(AND(SUM(R569:T569)=1,מרקובחצי[[#This Row],[עד ועד]]&gt;28,מרקובחצי[[#This Row],[עד ועד]]&lt;32),1,IF(OR(S569=1,AND(R569=1,מרקובחצי[[#This Row],[עד ועד]]&gt;28),AND(T569=1,מרקובחצי[[#This Row],[עד ועד]]&lt;32)),1,IF(AND(V569=1,NOT(OR(מרקובחצי[[#This Row],[עד ועד]]&lt;J569,מרקובחצי[[#This Row],[עד ועד]]&gt;K569))),1,""))),"")</f>
        <v>1</v>
      </c>
      <c r="W570" s="19" t="str">
        <f>IF(מרקובחצי[[#This Row],[CycleNumber]]&gt;1,IF(AND(T569=1,מרקובחצי[[#This Row],[עד ועד]]&gt;31),1,IF(AND(W569=1,NOT(OR(מרקובחצי[[#This Row],[עד ועד]]&lt;J569,מרקובחצי[[#This Row],[עד ועד]]&gt;K569))),1,"")),"")</f>
        <v/>
      </c>
      <c r="X570" s="19" t="str">
        <f>IF(AND(מרקובחצי[[#This Row],[CycleNumber]]&lt;$B571,SUM(מרקובחצי[[#This Row],[11]],R571)=2),1,"")</f>
        <v/>
      </c>
      <c r="Y570" s="19" t="str">
        <f>IF(AND(מרקובחצי[[#This Row],[CycleNumber]]&lt;$B571,SUM(מרקובחצי[[#This Row],[11]],S571)=2),1,"")</f>
        <v/>
      </c>
      <c r="Z570" s="19" t="str">
        <f>IF(AND(מרקובחצי[[#This Row],[CycleNumber]]&lt;$B571,SUM(מרקובחצי[[#This Row],[13]],S571)=2),1,"")</f>
        <v/>
      </c>
      <c r="AA570" s="19" t="str">
        <f>IF(AND(מרקובחצי[[#This Row],[CycleNumber]]&lt;$B571,SUM(מרקובחצי[[#This Row],[13]],T571)=2),1,"")</f>
        <v/>
      </c>
      <c r="AB570" s="19" t="str">
        <f>IF(AND(מרקובחצי[[#This Row],[CycleNumber]]&lt;$B571,SUM(מרקובחצי[[#This Row],[21]],U571)=2),1,"")</f>
        <v/>
      </c>
      <c r="AC570" s="19" t="str">
        <f>IF(AND(מרקובחצי[[#This Row],[CycleNumber]]&lt;$B571,SUM(מרקובחצי[[#This Row],[21]],V571)=2),1,"")</f>
        <v/>
      </c>
      <c r="AD570" s="19" t="str">
        <f>IF(AND(מרקובחצי[[#This Row],[CycleNumber]]&lt;$B571,SUM(מרקובחצי[[#This Row],[23]],V571)=2),1,"")</f>
        <v/>
      </c>
      <c r="AE570" s="19" t="str">
        <f>IF(AND(מרקובחצי[[#This Row],[CycleNumber]]&lt;$B571,SUM(מרקובחצי[[#This Row],[23]],W571)=2),1,"")</f>
        <v/>
      </c>
      <c r="AF570" s="19" t="str">
        <f>IF(AND(מרקובחצי[[#This Row],[CycleNumber]]&lt;$B571,SUM(מרקובחצי[[#This Row],[31]],O571)=2),1,"")</f>
        <v/>
      </c>
      <c r="AG570" s="19" t="str">
        <f>IF(AND(מרקובחצי[[#This Row],[CycleNumber]]&lt;$B571,SUM(מרקובחצי[[#This Row],[31]],P571)=2),1,"")</f>
        <v/>
      </c>
      <c r="AH570" s="19" t="str">
        <f>IF(AND(מרקובחצי[[#This Row],[CycleNumber]]&lt;$B571,SUM(מרקובחצי[[#This Row],[31]],Q571)=2),1,"")</f>
        <v/>
      </c>
      <c r="AI570" s="19" t="str">
        <f>IF(AND(מרקובחצי[[#This Row],[CycleNumber]]&lt;$B571,SUM(U570:U571)=2),1,"")</f>
        <v/>
      </c>
      <c r="AJ570" s="19" t="str">
        <f>IF(AND(מרקובחצי[[#This Row],[CycleNumber]]&lt;$B571,SUM(מרקובחצי[[#This Row],[32]],O571)=2),1,"")</f>
        <v/>
      </c>
      <c r="AK570" s="19" t="str">
        <f>IF(AND(מרקובחצי[[#This Row],[CycleNumber]]&lt;$B571,SUM(מרקובחצי[[#This Row],[32]],P571)=2),1,"")</f>
        <v/>
      </c>
      <c r="AL570" s="19" t="str">
        <f>IF(AND(מרקובחצי[[#This Row],[CycleNumber]]&lt;$B571,SUM(מרקובחצי[[#This Row],[32]],Q571)=2),1,"")</f>
        <v/>
      </c>
      <c r="AM570" s="19">
        <f>IF(AND(מרקובחצי[[#This Row],[CycleNumber]]&lt;$B571,SUM(V570:V571)=2),1,"")</f>
        <v>1</v>
      </c>
      <c r="AN570" s="19" t="str">
        <f>IF(AND(מרקובחצי[[#This Row],[CycleNumber]]&lt;$B571,SUM(מרקובחצי[[#This Row],[33]],O571)=2),1,"")</f>
        <v/>
      </c>
      <c r="AO570" s="19" t="str">
        <f>IF(AND(מרקובחצי[[#This Row],[CycleNumber]]&lt;$B571,SUM(מרקובחצי[[#This Row],[33]],P571)=2),1,"")</f>
        <v/>
      </c>
      <c r="AP570" s="19" t="str">
        <f>IF(AND(מרקובחצי[[#This Row],[CycleNumber]]&lt;$B571,SUM(מרקובחצי[[#This Row],[33]],Q571)=2),1,"")</f>
        <v/>
      </c>
      <c r="AQ570" s="19" t="str">
        <f>IF(AND(מרקובחצי[[#This Row],[CycleNumber]]&lt;$B571,SUM(W570:W571)=2),1,"")</f>
        <v/>
      </c>
      <c r="AR570" s="19" t="str">
        <f>IF(AND(מרקובחצי[[#This Row],[CycleNumber]]&lt;$B571,SUM(מרקובחצי[[#This Row],[12]],S571)=2),1,"")</f>
        <v/>
      </c>
      <c r="AS570" s="19" t="str">
        <f>IF(AND(מרקובחצי[[#This Row],[CycleNumber]]&lt;$B571,SUM(מרקובחצי[[#This Row],[22]],V571)=2),1,"")</f>
        <v/>
      </c>
      <c r="AT570" s="21">
        <f>SUM(מרקובחצי[[#This Row],[11]:[33]])</f>
        <v>1</v>
      </c>
    </row>
    <row r="571" spans="1:46" ht="15.6" x14ac:dyDescent="0.25">
      <c r="A571" s="19" t="s">
        <v>57</v>
      </c>
      <c r="B571" s="19">
        <v>12</v>
      </c>
      <c r="C571">
        <v>28</v>
      </c>
      <c r="D571" s="19">
        <f>מרקובחצי[[#This Row],[LengthofCycle]]+1</f>
        <v>29</v>
      </c>
      <c r="E571" t="str">
        <f>IF(IFERROR(LOOKUP(מרקובחצי[[#This Row],[ClientID]],קביעויות[הפלגה]),FALSE)=מרקובחצי[[#This Row],[ClientID]],1,"")</f>
        <v/>
      </c>
      <c r="F571" t="str">
        <f>IF(IFERROR(LOOKUP(מרקובחצי[[#This Row],[ClientID]],סוגחציקבוע[S31]),FALSE)=מרקובחצי[[#This Row],[ClientID]],1,"")</f>
        <v/>
      </c>
      <c r="G571">
        <f>IF(IFERROR(LOOKUP(מרקובחצי[[#This Row],[ClientID]],סוגחציקבוע[S32]),FALSE)=מרקובחצי[[#This Row],[ClientID]],1,"")</f>
        <v>1</v>
      </c>
      <c r="H571" t="str">
        <f>IF(IFERROR(LOOKUP(מרקובחצי[[#This Row],[ClientID]],סוגחציקבוע[S33]),FALSE)=מרקובחצי[[#This Row],[ClientID]],1,"")</f>
        <v/>
      </c>
      <c r="I571" t="str">
        <f>IF(IFERROR(LOOKUP(מרקובחצי[[#This Row],[ClientID]],סוגחציקבוע[S32&amp;33]),FALSE)=מרקובחצי[[#This Row],[ClientID]],1,"")</f>
        <v/>
      </c>
      <c r="J571" s="19">
        <f>IF(SUM(מרקובחצי[[#This Row],[11]:[13]])=1,מרקובחצי[[#This Row],[עד ועד]],IF(SUM(R570:T571)=1,IF(מרקובחצי[[#This Row],[עד ועד]]&lt;J570,מרקובחצי[[#This Row],[עד ועד]],J570),J570))</f>
        <v>28</v>
      </c>
      <c r="K571" s="19">
        <f>IF(SUM(מרקובחצי[[#This Row],[11]:[13]])=1,מרקובחצי[[#This Row],[עד ועד]],IF(SUM(R570:T571)=1,IF(מרקובחצי[[#This Row],[עד ועד]]&gt;K570,מרקובחצי[[#This Row],[עד ועד]],K570),K570))</f>
        <v>30</v>
      </c>
      <c r="L571" s="19" t="str">
        <f>IF(AND(SUM(מרקובחצי[[#This Row],[31]:[33]])=1,SUM(U570:W570)=0),מרקובחצי[[#This Row],[מקס]]-מרקובחצי[[#This Row],[מינ]],"")</f>
        <v/>
      </c>
      <c r="M57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71" s="19" t="str">
        <f t="shared" si="8"/>
        <v>S32</v>
      </c>
      <c r="O571" s="19" t="str">
        <f>IF(מרקובחצי[[#This Row],[קבעה הפלגה?]]=1,"",IF(AND(מרקובחצי[[#This Row],[עד ועד]]&lt;29,OR(מרקובחצי[[#This Row],[CycleNumber]]=1,AND(U570=1,OR(מרקובחצי[[#This Row],[עד ועד]]&lt;J570,מרקובחצי[[#This Row],[עד ועד]]&gt;K570)),AND(V570=1,מרקובחצי[[#This Row],[עד ועד]]&lt;J570),W570=1)),1,""))</f>
        <v/>
      </c>
      <c r="P571" s="19" t="str">
        <f>IF(מרקובחצי[[#This Row],[קבעה הפלגה?]]=1,"",IF(AND(מרקובחצי[[#This Row],[עד ועד]]&gt;28,מרקובחצי[[#This Row],[עד ועד]]&lt;32,OR(מרקובחצי[[#This Row],[CycleNumber]]=1,AND(U570=1),AND(V570=1,OR(מרקובחצי[[#This Row],[עד ועד]]&lt;J570,מרקובחצי[[#This Row],[עד ועד]]&gt;K570)),W570=1)),1,""))</f>
        <v/>
      </c>
      <c r="Q571" s="19" t="str">
        <f>IF(מרקובחצי[[#This Row],[קבעה הפלגה?]]=1,"",IF(AND(מרקובחצי[[#This Row],[עד ועד]]&gt;31,OR(מרקובחצי[[#This Row],[CycleNumber]]=1,AND(U570=1),AND(V570=1,מרקובחצי[[#This Row],[עד ועד]]&gt;K570),AND(W570=1,OR(מרקובחצי[[#This Row],[עד ועד]]&gt;K570,מרקובחצי[[#This Row],[עד ועד]]&lt;J570)))),1,""))</f>
        <v/>
      </c>
      <c r="R571" s="19" t="str">
        <f>IF(מרקובחצי[[#This Row],[CycleNumber]]&gt;1,IF(AND(O570=1,מרקובחצי[[#This Row],[עד ועד]]&lt;29),1,""),"")</f>
        <v/>
      </c>
      <c r="S571" s="19" t="str">
        <f>IF(מרקובחצי[[#This Row],[CycleNumber]]&gt;1,IF(OR(AND(O570=1,מרקובחצי[[#This Row],[עד ועד]]&gt;28),AND(P570=1),AND(Q570=1,מרקובחצי[[#This Row],[עד ועד]]&lt;32)),1,""),"")</f>
        <v/>
      </c>
      <c r="T571" s="19" t="str">
        <f>IF(מרקובחצי[[#This Row],[CycleNumber]]&gt;1,IF(AND(Q570=1,מרקובחצי[[#This Row],[עד ועד]]&gt;31),1,""),"")</f>
        <v/>
      </c>
      <c r="U571" s="19" t="str">
        <f>IF(מרקובחצי[[#This Row],[CycleNumber]]&gt;1,IF(AND(R570=1,מרקובחצי[[#This Row],[עד ועד]]&lt;29),1,IF(AND(U570=1,NOT(OR(מרקובחצי[[#This Row],[עד ועד]]&lt;J570,מרקובחצי[[#This Row],[עד ועד]]&gt;K570))),1,"")),"")</f>
        <v/>
      </c>
      <c r="V571" s="19">
        <f>IF(מרקובחצי[[#This Row],[CycleNumber]]&gt;1,IF(AND(SUM(R570:T570)=1,מרקובחצי[[#This Row],[עד ועד]]&gt;28,מרקובחצי[[#This Row],[עד ועד]]&lt;32),1,IF(OR(S570=1,AND(R570=1,מרקובחצי[[#This Row],[עד ועד]]&gt;28),AND(T570=1,מרקובחצי[[#This Row],[עד ועד]]&lt;32)),1,IF(AND(V570=1,NOT(OR(מרקובחצי[[#This Row],[עד ועד]]&lt;J570,מרקובחצי[[#This Row],[עד ועד]]&gt;K570))),1,""))),"")</f>
        <v>1</v>
      </c>
      <c r="W571" s="19" t="str">
        <f>IF(מרקובחצי[[#This Row],[CycleNumber]]&gt;1,IF(AND(T570=1,מרקובחצי[[#This Row],[עד ועד]]&gt;31),1,IF(AND(W570=1,NOT(OR(מרקובחצי[[#This Row],[עד ועד]]&lt;J570,מרקובחצי[[#This Row],[עד ועד]]&gt;K570))),1,"")),"")</f>
        <v/>
      </c>
      <c r="X571" s="19" t="str">
        <f>IF(AND(מרקובחצי[[#This Row],[CycleNumber]]&lt;$B572,SUM(מרקובחצי[[#This Row],[11]],R572)=2),1,"")</f>
        <v/>
      </c>
      <c r="Y571" s="19" t="str">
        <f>IF(AND(מרקובחצי[[#This Row],[CycleNumber]]&lt;$B572,SUM(מרקובחצי[[#This Row],[11]],S572)=2),1,"")</f>
        <v/>
      </c>
      <c r="Z571" s="19" t="str">
        <f>IF(AND(מרקובחצי[[#This Row],[CycleNumber]]&lt;$B572,SUM(מרקובחצי[[#This Row],[13]],S572)=2),1,"")</f>
        <v/>
      </c>
      <c r="AA571" s="19" t="str">
        <f>IF(AND(מרקובחצי[[#This Row],[CycleNumber]]&lt;$B572,SUM(מרקובחצי[[#This Row],[13]],T572)=2),1,"")</f>
        <v/>
      </c>
      <c r="AB571" s="19" t="str">
        <f>IF(AND(מרקובחצי[[#This Row],[CycleNumber]]&lt;$B572,SUM(מרקובחצי[[#This Row],[21]],U572)=2),1,"")</f>
        <v/>
      </c>
      <c r="AC571" s="19" t="str">
        <f>IF(AND(מרקובחצי[[#This Row],[CycleNumber]]&lt;$B572,SUM(מרקובחצי[[#This Row],[21]],V572)=2),1,"")</f>
        <v/>
      </c>
      <c r="AD571" s="19" t="str">
        <f>IF(AND(מרקובחצי[[#This Row],[CycleNumber]]&lt;$B572,SUM(מרקובחצי[[#This Row],[23]],V572)=2),1,"")</f>
        <v/>
      </c>
      <c r="AE571" s="19" t="str">
        <f>IF(AND(מרקובחצי[[#This Row],[CycleNumber]]&lt;$B572,SUM(מרקובחצי[[#This Row],[23]],W572)=2),1,"")</f>
        <v/>
      </c>
      <c r="AF571" s="19" t="str">
        <f>IF(AND(מרקובחצי[[#This Row],[CycleNumber]]&lt;$B572,SUM(מרקובחצי[[#This Row],[31]],O572)=2),1,"")</f>
        <v/>
      </c>
      <c r="AG571" s="19" t="str">
        <f>IF(AND(מרקובחצי[[#This Row],[CycleNumber]]&lt;$B572,SUM(מרקובחצי[[#This Row],[31]],P572)=2),1,"")</f>
        <v/>
      </c>
      <c r="AH571" s="19" t="str">
        <f>IF(AND(מרקובחצי[[#This Row],[CycleNumber]]&lt;$B572,SUM(מרקובחצי[[#This Row],[31]],Q572)=2),1,"")</f>
        <v/>
      </c>
      <c r="AI571" s="19" t="str">
        <f>IF(AND(מרקובחצי[[#This Row],[CycleNumber]]&lt;$B572,SUM(U571:U572)=2),1,"")</f>
        <v/>
      </c>
      <c r="AJ571" s="19" t="str">
        <f>IF(AND(מרקובחצי[[#This Row],[CycleNumber]]&lt;$B572,SUM(מרקובחצי[[#This Row],[32]],O572)=2),1,"")</f>
        <v/>
      </c>
      <c r="AK571" s="19" t="str">
        <f>IF(AND(מרקובחצי[[#This Row],[CycleNumber]]&lt;$B572,SUM(מרקובחצי[[#This Row],[32]],P572)=2),1,"")</f>
        <v/>
      </c>
      <c r="AL571" s="19" t="str">
        <f>IF(AND(מרקובחצי[[#This Row],[CycleNumber]]&lt;$B572,SUM(מרקובחצי[[#This Row],[32]],Q572)=2),1,"")</f>
        <v/>
      </c>
      <c r="AM571" s="19" t="str">
        <f>IF(AND(מרקובחצי[[#This Row],[CycleNumber]]&lt;$B572,SUM(V571:V572)=2),1,"")</f>
        <v/>
      </c>
      <c r="AN571" s="19" t="str">
        <f>IF(AND(מרקובחצי[[#This Row],[CycleNumber]]&lt;$B572,SUM(מרקובחצי[[#This Row],[33]],O572)=2),1,"")</f>
        <v/>
      </c>
      <c r="AO571" s="19" t="str">
        <f>IF(AND(מרקובחצי[[#This Row],[CycleNumber]]&lt;$B572,SUM(מרקובחצי[[#This Row],[33]],P572)=2),1,"")</f>
        <v/>
      </c>
      <c r="AP571" s="19" t="str">
        <f>IF(AND(מרקובחצי[[#This Row],[CycleNumber]]&lt;$B572,SUM(מרקובחצי[[#This Row],[33]],Q572)=2),1,"")</f>
        <v/>
      </c>
      <c r="AQ571" s="19" t="str">
        <f>IF(AND(מרקובחצי[[#This Row],[CycleNumber]]&lt;$B572,SUM(W571:W572)=2),1,"")</f>
        <v/>
      </c>
      <c r="AR571" s="19" t="str">
        <f>IF(AND(מרקובחצי[[#This Row],[CycleNumber]]&lt;$B572,SUM(מרקובחצי[[#This Row],[12]],S572)=2),1,"")</f>
        <v/>
      </c>
      <c r="AS571" s="19" t="str">
        <f>IF(AND(מרקובחצי[[#This Row],[CycleNumber]]&lt;$B572,SUM(מרקובחצי[[#This Row],[22]],V572)=2),1,"")</f>
        <v/>
      </c>
      <c r="AT571" s="21">
        <f>SUM(מרקובחצי[[#This Row],[11]:[33]])</f>
        <v>1</v>
      </c>
    </row>
    <row r="572" spans="1:46" ht="15.6" x14ac:dyDescent="0.25">
      <c r="A572" s="19" t="s">
        <v>58</v>
      </c>
      <c r="B572" s="19">
        <v>1</v>
      </c>
      <c r="C572">
        <v>27</v>
      </c>
      <c r="D572" s="19">
        <f>מרקובחצי[[#This Row],[LengthofCycle]]+1</f>
        <v>28</v>
      </c>
      <c r="E572" t="str">
        <f>IF(IFERROR(LOOKUP(מרקובחצי[[#This Row],[ClientID]],קביעויות[הפלגה]),FALSE)=מרקובחצי[[#This Row],[ClientID]],1,"")</f>
        <v/>
      </c>
      <c r="F572">
        <f>IF(IFERROR(LOOKUP(מרקובחצי[[#This Row],[ClientID]],סוגחציקבוע[S31]),FALSE)=מרקובחצי[[#This Row],[ClientID]],1,"")</f>
        <v>1</v>
      </c>
      <c r="G572" t="str">
        <f>IF(IFERROR(LOOKUP(מרקובחצי[[#This Row],[ClientID]],סוגחציקבוע[S32]),FALSE)=מרקובחצי[[#This Row],[ClientID]],1,"")</f>
        <v/>
      </c>
      <c r="H572" t="str">
        <f>IF(IFERROR(LOOKUP(מרקובחצי[[#This Row],[ClientID]],סוגחציקבוע[S33]),FALSE)=מרקובחצי[[#This Row],[ClientID]],1,"")</f>
        <v/>
      </c>
      <c r="I572" t="str">
        <f>IF(IFERROR(LOOKUP(מרקובחצי[[#This Row],[ClientID]],סוגחציקבוע[S32&amp;33]),FALSE)=מרקובחצי[[#This Row],[ClientID]],1,"")</f>
        <v/>
      </c>
      <c r="J572" s="19">
        <f>IF(SUM(מרקובחצי[[#This Row],[11]:[13]])=1,מרקובחצי[[#This Row],[עד ועד]],IF(SUM(R571:T572)=1,IF(מרקובחצי[[#This Row],[עד ועד]]&lt;J571,מרקובחצי[[#This Row],[עד ועד]],J571),J571))</f>
        <v>28</v>
      </c>
      <c r="K572" s="19">
        <f>IF(SUM(מרקובחצי[[#This Row],[11]:[13]])=1,מרקובחצי[[#This Row],[עד ועד]],IF(SUM(R571:T572)=1,IF(מרקובחצי[[#This Row],[עד ועד]]&gt;K571,מרקובחצי[[#This Row],[עד ועד]],K571),K571))</f>
        <v>28</v>
      </c>
      <c r="L572" s="19" t="str">
        <f>IF(AND(SUM(מרקובחצי[[#This Row],[31]:[33]])=1,SUM(U571:W571)=0),מרקובחצי[[#This Row],[מקס]]-מרקובחצי[[#This Row],[מינ]],"")</f>
        <v/>
      </c>
      <c r="M57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572" s="19" t="str">
        <f t="shared" si="8"/>
        <v>S32</v>
      </c>
      <c r="O572" s="19">
        <f>IF(מרקובחצי[[#This Row],[קבעה הפלגה?]]=1,"",IF(AND(מרקובחצי[[#This Row],[עד ועד]]&lt;29,OR(מרקובחצי[[#This Row],[CycleNumber]]=1,AND(U571=1,OR(מרקובחצי[[#This Row],[עד ועד]]&lt;J571,מרקובחצי[[#This Row],[עד ועד]]&gt;K571)),AND(V571=1,מרקובחצי[[#This Row],[עד ועד]]&lt;J571),W571=1)),1,""))</f>
        <v>1</v>
      </c>
      <c r="P572" s="19" t="str">
        <f>IF(מרקובחצי[[#This Row],[קבעה הפלגה?]]=1,"",IF(AND(מרקובחצי[[#This Row],[עד ועד]]&gt;28,מרקובחצי[[#This Row],[עד ועד]]&lt;32,OR(מרקובחצי[[#This Row],[CycleNumber]]=1,AND(U571=1),AND(V571=1,OR(מרקובחצי[[#This Row],[עד ועד]]&lt;J571,מרקובחצי[[#This Row],[עד ועד]]&gt;K571)),W571=1)),1,""))</f>
        <v/>
      </c>
      <c r="Q572" s="19" t="str">
        <f>IF(מרקובחצי[[#This Row],[קבעה הפלגה?]]=1,"",IF(AND(מרקובחצי[[#This Row],[עד ועד]]&gt;31,OR(מרקובחצי[[#This Row],[CycleNumber]]=1,AND(U571=1),AND(V571=1,מרקובחצי[[#This Row],[עד ועד]]&gt;K571),AND(W571=1,OR(מרקובחצי[[#This Row],[עד ועד]]&gt;K571,מרקובחצי[[#This Row],[עד ועד]]&lt;J571)))),1,""))</f>
        <v/>
      </c>
      <c r="R572" s="19" t="str">
        <f>IF(מרקובחצי[[#This Row],[CycleNumber]]&gt;1,IF(AND(O571=1,מרקובחצי[[#This Row],[עד ועד]]&lt;29),1,""),"")</f>
        <v/>
      </c>
      <c r="S572" s="19" t="str">
        <f>IF(מרקובחצי[[#This Row],[CycleNumber]]&gt;1,IF(OR(AND(O571=1,מרקובחצי[[#This Row],[עד ועד]]&gt;28),AND(P571=1),AND(Q571=1,מרקובחצי[[#This Row],[עד ועד]]&lt;32)),1,""),"")</f>
        <v/>
      </c>
      <c r="T572" s="19" t="str">
        <f>IF(מרקובחצי[[#This Row],[CycleNumber]]&gt;1,IF(AND(Q571=1,מרקובחצי[[#This Row],[עד ועד]]&gt;31),1,""),"")</f>
        <v/>
      </c>
      <c r="U572" s="19" t="str">
        <f>IF(מרקובחצי[[#This Row],[CycleNumber]]&gt;1,IF(AND(R571=1,מרקובחצי[[#This Row],[עד ועד]]&lt;29),1,IF(AND(U571=1,NOT(OR(מרקובחצי[[#This Row],[עד ועד]]&lt;J571,מרקובחצי[[#This Row],[עד ועד]]&gt;K571))),1,"")),"")</f>
        <v/>
      </c>
      <c r="V572" s="19" t="str">
        <f>IF(מרקובחצי[[#This Row],[CycleNumber]]&gt;1,IF(AND(SUM(R571:T571)=1,מרקובחצי[[#This Row],[עד ועד]]&gt;28,מרקובחצי[[#This Row],[עד ועד]]&lt;32),1,IF(OR(S571=1,AND(R571=1,מרקובחצי[[#This Row],[עד ועד]]&gt;28),AND(T571=1,מרקובחצי[[#This Row],[עד ועד]]&lt;32)),1,IF(AND(V571=1,NOT(OR(מרקובחצי[[#This Row],[עד ועד]]&lt;J571,מרקובחצי[[#This Row],[עד ועד]]&gt;K571))),1,""))),"")</f>
        <v/>
      </c>
      <c r="W572" s="19" t="str">
        <f>IF(מרקובחצי[[#This Row],[CycleNumber]]&gt;1,IF(AND(T571=1,מרקובחצי[[#This Row],[עד ועד]]&gt;31),1,IF(AND(W571=1,NOT(OR(מרקובחצי[[#This Row],[עד ועד]]&lt;J571,מרקובחצי[[#This Row],[עד ועד]]&gt;K571))),1,"")),"")</f>
        <v/>
      </c>
      <c r="X572" s="19">
        <f>IF(AND(מרקובחצי[[#This Row],[CycleNumber]]&lt;$B573,SUM(מרקובחצי[[#This Row],[11]],R573)=2),1,"")</f>
        <v>1</v>
      </c>
      <c r="Y572" s="19" t="str">
        <f>IF(AND(מרקובחצי[[#This Row],[CycleNumber]]&lt;$B573,SUM(מרקובחצי[[#This Row],[11]],S573)=2),1,"")</f>
        <v/>
      </c>
      <c r="Z572" s="19" t="str">
        <f>IF(AND(מרקובחצי[[#This Row],[CycleNumber]]&lt;$B573,SUM(מרקובחצי[[#This Row],[13]],S573)=2),1,"")</f>
        <v/>
      </c>
      <c r="AA572" s="19" t="str">
        <f>IF(AND(מרקובחצי[[#This Row],[CycleNumber]]&lt;$B573,SUM(מרקובחצי[[#This Row],[13]],T573)=2),1,"")</f>
        <v/>
      </c>
      <c r="AB572" s="19" t="str">
        <f>IF(AND(מרקובחצי[[#This Row],[CycleNumber]]&lt;$B573,SUM(מרקובחצי[[#This Row],[21]],U573)=2),1,"")</f>
        <v/>
      </c>
      <c r="AC572" s="19" t="str">
        <f>IF(AND(מרקובחצי[[#This Row],[CycleNumber]]&lt;$B573,SUM(מרקובחצי[[#This Row],[21]],V573)=2),1,"")</f>
        <v/>
      </c>
      <c r="AD572" s="19" t="str">
        <f>IF(AND(מרקובחצי[[#This Row],[CycleNumber]]&lt;$B573,SUM(מרקובחצי[[#This Row],[23]],V573)=2),1,"")</f>
        <v/>
      </c>
      <c r="AE572" s="19" t="str">
        <f>IF(AND(מרקובחצי[[#This Row],[CycleNumber]]&lt;$B573,SUM(מרקובחצי[[#This Row],[23]],W573)=2),1,"")</f>
        <v/>
      </c>
      <c r="AF572" s="19" t="str">
        <f>IF(AND(מרקובחצי[[#This Row],[CycleNumber]]&lt;$B573,SUM(מרקובחצי[[#This Row],[31]],O573)=2),1,"")</f>
        <v/>
      </c>
      <c r="AG572" s="19" t="str">
        <f>IF(AND(מרקובחצי[[#This Row],[CycleNumber]]&lt;$B573,SUM(מרקובחצי[[#This Row],[31]],P573)=2),1,"")</f>
        <v/>
      </c>
      <c r="AH572" s="19" t="str">
        <f>IF(AND(מרקובחצי[[#This Row],[CycleNumber]]&lt;$B573,SUM(מרקובחצי[[#This Row],[31]],Q573)=2),1,"")</f>
        <v/>
      </c>
      <c r="AI572" s="19" t="str">
        <f>IF(AND(מרקובחצי[[#This Row],[CycleNumber]]&lt;$B573,SUM(U572:U573)=2),1,"")</f>
        <v/>
      </c>
      <c r="AJ572" s="19" t="str">
        <f>IF(AND(מרקובחצי[[#This Row],[CycleNumber]]&lt;$B573,SUM(מרקובחצי[[#This Row],[32]],O573)=2),1,"")</f>
        <v/>
      </c>
      <c r="AK572" s="19" t="str">
        <f>IF(AND(מרקובחצי[[#This Row],[CycleNumber]]&lt;$B573,SUM(מרקובחצי[[#This Row],[32]],P573)=2),1,"")</f>
        <v/>
      </c>
      <c r="AL572" s="19" t="str">
        <f>IF(AND(מרקובחצי[[#This Row],[CycleNumber]]&lt;$B573,SUM(מרקובחצי[[#This Row],[32]],Q573)=2),1,"")</f>
        <v/>
      </c>
      <c r="AM572" s="19" t="str">
        <f>IF(AND(מרקובחצי[[#This Row],[CycleNumber]]&lt;$B573,SUM(V572:V573)=2),1,"")</f>
        <v/>
      </c>
      <c r="AN572" s="19" t="str">
        <f>IF(AND(מרקובחצי[[#This Row],[CycleNumber]]&lt;$B573,SUM(מרקובחצי[[#This Row],[33]],O573)=2),1,"")</f>
        <v/>
      </c>
      <c r="AO572" s="19" t="str">
        <f>IF(AND(מרקובחצי[[#This Row],[CycleNumber]]&lt;$B573,SUM(מרקובחצי[[#This Row],[33]],P573)=2),1,"")</f>
        <v/>
      </c>
      <c r="AP572" s="19" t="str">
        <f>IF(AND(מרקובחצי[[#This Row],[CycleNumber]]&lt;$B573,SUM(מרקובחצי[[#This Row],[33]],Q573)=2),1,"")</f>
        <v/>
      </c>
      <c r="AQ572" s="19" t="str">
        <f>IF(AND(מרקובחצי[[#This Row],[CycleNumber]]&lt;$B573,SUM(W572:W573)=2),1,"")</f>
        <v/>
      </c>
      <c r="AR572" s="19" t="str">
        <f>IF(AND(מרקובחצי[[#This Row],[CycleNumber]]&lt;$B573,SUM(מרקובחצי[[#This Row],[12]],S573)=2),1,"")</f>
        <v/>
      </c>
      <c r="AS572" s="19" t="str">
        <f>IF(AND(מרקובחצי[[#This Row],[CycleNumber]]&lt;$B573,SUM(מרקובחצי[[#This Row],[22]],V573)=2),1,"")</f>
        <v/>
      </c>
      <c r="AT572" s="21">
        <f>SUM(מרקובחצי[[#This Row],[11]:[33]])</f>
        <v>1</v>
      </c>
    </row>
    <row r="573" spans="1:46" ht="15.6" x14ac:dyDescent="0.25">
      <c r="A573" s="19" t="s">
        <v>58</v>
      </c>
      <c r="B573" s="19">
        <v>2</v>
      </c>
      <c r="C573">
        <v>25</v>
      </c>
      <c r="D573" s="19">
        <f>מרקובחצי[[#This Row],[LengthofCycle]]+1</f>
        <v>26</v>
      </c>
      <c r="E573" t="str">
        <f>IF(IFERROR(LOOKUP(מרקובחצי[[#This Row],[ClientID]],קביעויות[הפלגה]),FALSE)=מרקובחצי[[#This Row],[ClientID]],1,"")</f>
        <v/>
      </c>
      <c r="F573">
        <f>IF(IFERROR(LOOKUP(מרקובחצי[[#This Row],[ClientID]],סוגחציקבוע[S31]),FALSE)=מרקובחצי[[#This Row],[ClientID]],1,"")</f>
        <v>1</v>
      </c>
      <c r="G573" t="str">
        <f>IF(IFERROR(LOOKUP(מרקובחצי[[#This Row],[ClientID]],סוגחציקבוע[S32]),FALSE)=מרקובחצי[[#This Row],[ClientID]],1,"")</f>
        <v/>
      </c>
      <c r="H573" t="str">
        <f>IF(IFERROR(LOOKUP(מרקובחצי[[#This Row],[ClientID]],סוגחציקבוע[S33]),FALSE)=מרקובחצי[[#This Row],[ClientID]],1,"")</f>
        <v/>
      </c>
      <c r="I573" t="str">
        <f>IF(IFERROR(LOOKUP(מרקובחצי[[#This Row],[ClientID]],סוגחציקבוע[S32&amp;33]),FALSE)=מרקובחצי[[#This Row],[ClientID]],1,"")</f>
        <v/>
      </c>
      <c r="J573" s="19">
        <f>IF(SUM(מרקובחצי[[#This Row],[11]:[13]])=1,מרקובחצי[[#This Row],[עד ועד]],IF(SUM(R572:T573)=1,IF(מרקובחצי[[#This Row],[עד ועד]]&lt;J572,מרקובחצי[[#This Row],[עד ועד]],J572),J572))</f>
        <v>26</v>
      </c>
      <c r="K573" s="19">
        <f>IF(SUM(מרקובחצי[[#This Row],[11]:[13]])=1,מרקובחצי[[#This Row],[עד ועד]],IF(SUM(R572:T573)=1,IF(מרקובחצי[[#This Row],[עד ועד]]&gt;K572,מרקובחצי[[#This Row],[עד ועד]],K572),K572))</f>
        <v>28</v>
      </c>
      <c r="L573" s="19" t="str">
        <f>IF(AND(SUM(מרקובחצי[[#This Row],[31]:[33]])=1,SUM(U572:W572)=0),מרקובחצי[[#This Row],[מקס]]-מרקובחצי[[#This Row],[מינ]],"")</f>
        <v/>
      </c>
      <c r="M57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573" s="19" t="str">
        <f t="shared" si="8"/>
        <v>S11</v>
      </c>
      <c r="O573" s="19" t="str">
        <f>IF(מרקובחצי[[#This Row],[קבעה הפלגה?]]=1,"",IF(AND(מרקובחצי[[#This Row],[עד ועד]]&lt;29,OR(מרקובחצי[[#This Row],[CycleNumber]]=1,AND(U572=1,OR(מרקובחצי[[#This Row],[עד ועד]]&lt;J572,מרקובחצי[[#This Row],[עד ועד]]&gt;K572)),AND(V572=1,מרקובחצי[[#This Row],[עד ועד]]&lt;J572),W572=1)),1,""))</f>
        <v/>
      </c>
      <c r="P573" s="19" t="str">
        <f>IF(מרקובחצי[[#This Row],[קבעה הפלגה?]]=1,"",IF(AND(מרקובחצי[[#This Row],[עד ועד]]&gt;28,מרקובחצי[[#This Row],[עד ועד]]&lt;32,OR(מרקובחצי[[#This Row],[CycleNumber]]=1,AND(U572=1),AND(V572=1,OR(מרקובחצי[[#This Row],[עד ועד]]&lt;J572,מרקובחצי[[#This Row],[עד ועד]]&gt;K572)),W572=1)),1,""))</f>
        <v/>
      </c>
      <c r="Q573" s="19" t="str">
        <f>IF(מרקובחצי[[#This Row],[קבעה הפלגה?]]=1,"",IF(AND(מרקובחצי[[#This Row],[עד ועד]]&gt;31,OR(מרקובחצי[[#This Row],[CycleNumber]]=1,AND(U572=1),AND(V572=1,מרקובחצי[[#This Row],[עד ועד]]&gt;K572),AND(W572=1,OR(מרקובחצי[[#This Row],[עד ועד]]&gt;K572,מרקובחצי[[#This Row],[עד ועד]]&lt;J572)))),1,""))</f>
        <v/>
      </c>
      <c r="R573" s="19">
        <f>IF(מרקובחצי[[#This Row],[CycleNumber]]&gt;1,IF(AND(O572=1,מרקובחצי[[#This Row],[עד ועד]]&lt;29),1,""),"")</f>
        <v>1</v>
      </c>
      <c r="S573" s="19" t="str">
        <f>IF(מרקובחצי[[#This Row],[CycleNumber]]&gt;1,IF(OR(AND(O572=1,מרקובחצי[[#This Row],[עד ועד]]&gt;28),AND(P572=1),AND(Q572=1,מרקובחצי[[#This Row],[עד ועד]]&lt;32)),1,""),"")</f>
        <v/>
      </c>
      <c r="T573" s="19" t="str">
        <f>IF(מרקובחצי[[#This Row],[CycleNumber]]&gt;1,IF(AND(Q572=1,מרקובחצי[[#This Row],[עד ועד]]&gt;31),1,""),"")</f>
        <v/>
      </c>
      <c r="U573" s="19" t="str">
        <f>IF(מרקובחצי[[#This Row],[CycleNumber]]&gt;1,IF(AND(R572=1,מרקובחצי[[#This Row],[עד ועד]]&lt;29),1,IF(AND(U572=1,NOT(OR(מרקובחצי[[#This Row],[עד ועד]]&lt;J572,מרקובחצי[[#This Row],[עד ועד]]&gt;K572))),1,"")),"")</f>
        <v/>
      </c>
      <c r="V573" s="19" t="str">
        <f>IF(מרקובחצי[[#This Row],[CycleNumber]]&gt;1,IF(AND(SUM(R572:T572)=1,מרקובחצי[[#This Row],[עד ועד]]&gt;28,מרקובחצי[[#This Row],[עד ועד]]&lt;32),1,IF(OR(S572=1,AND(R572=1,מרקובחצי[[#This Row],[עד ועד]]&gt;28),AND(T572=1,מרקובחצי[[#This Row],[עד ועד]]&lt;32)),1,IF(AND(V572=1,NOT(OR(מרקובחצי[[#This Row],[עד ועד]]&lt;J572,מרקובחצי[[#This Row],[עד ועד]]&gt;K572))),1,""))),"")</f>
        <v/>
      </c>
      <c r="W573" s="19" t="str">
        <f>IF(מרקובחצי[[#This Row],[CycleNumber]]&gt;1,IF(AND(T572=1,מרקובחצי[[#This Row],[עד ועד]]&gt;31),1,IF(AND(W572=1,NOT(OR(מרקובחצי[[#This Row],[עד ועד]]&lt;J572,מרקובחצי[[#This Row],[עד ועד]]&gt;K572))),1,"")),"")</f>
        <v/>
      </c>
      <c r="X573" s="19" t="str">
        <f>IF(AND(מרקובחצי[[#This Row],[CycleNumber]]&lt;$B574,SUM(מרקובחצי[[#This Row],[11]],R574)=2),1,"")</f>
        <v/>
      </c>
      <c r="Y573" s="19" t="str">
        <f>IF(AND(מרקובחצי[[#This Row],[CycleNumber]]&lt;$B574,SUM(מרקובחצי[[#This Row],[11]],S574)=2),1,"")</f>
        <v/>
      </c>
      <c r="Z573" s="19" t="str">
        <f>IF(AND(מרקובחצי[[#This Row],[CycleNumber]]&lt;$B574,SUM(מרקובחצי[[#This Row],[13]],S574)=2),1,"")</f>
        <v/>
      </c>
      <c r="AA573" s="19" t="str">
        <f>IF(AND(מרקובחצי[[#This Row],[CycleNumber]]&lt;$B574,SUM(מרקובחצי[[#This Row],[13]],T574)=2),1,"")</f>
        <v/>
      </c>
      <c r="AB573" s="19">
        <f>IF(AND(מרקובחצי[[#This Row],[CycleNumber]]&lt;$B574,SUM(מרקובחצי[[#This Row],[21]],U574)=2),1,"")</f>
        <v>1</v>
      </c>
      <c r="AC573" s="19" t="str">
        <f>IF(AND(מרקובחצי[[#This Row],[CycleNumber]]&lt;$B574,SUM(מרקובחצי[[#This Row],[21]],V574)=2),1,"")</f>
        <v/>
      </c>
      <c r="AD573" s="19" t="str">
        <f>IF(AND(מרקובחצי[[#This Row],[CycleNumber]]&lt;$B574,SUM(מרקובחצי[[#This Row],[23]],V574)=2),1,"")</f>
        <v/>
      </c>
      <c r="AE573" s="19" t="str">
        <f>IF(AND(מרקובחצי[[#This Row],[CycleNumber]]&lt;$B574,SUM(מרקובחצי[[#This Row],[23]],W574)=2),1,"")</f>
        <v/>
      </c>
      <c r="AF573" s="19" t="str">
        <f>IF(AND(מרקובחצי[[#This Row],[CycleNumber]]&lt;$B574,SUM(מרקובחצי[[#This Row],[31]],O574)=2),1,"")</f>
        <v/>
      </c>
      <c r="AG573" s="19" t="str">
        <f>IF(AND(מרקובחצי[[#This Row],[CycleNumber]]&lt;$B574,SUM(מרקובחצי[[#This Row],[31]],P574)=2),1,"")</f>
        <v/>
      </c>
      <c r="AH573" s="19" t="str">
        <f>IF(AND(מרקובחצי[[#This Row],[CycleNumber]]&lt;$B574,SUM(מרקובחצי[[#This Row],[31]],Q574)=2),1,"")</f>
        <v/>
      </c>
      <c r="AI573" s="19" t="str">
        <f>IF(AND(מרקובחצי[[#This Row],[CycleNumber]]&lt;$B574,SUM(U573:U574)=2),1,"")</f>
        <v/>
      </c>
      <c r="AJ573" s="19" t="str">
        <f>IF(AND(מרקובחצי[[#This Row],[CycleNumber]]&lt;$B574,SUM(מרקובחצי[[#This Row],[32]],O574)=2),1,"")</f>
        <v/>
      </c>
      <c r="AK573" s="19" t="str">
        <f>IF(AND(מרקובחצי[[#This Row],[CycleNumber]]&lt;$B574,SUM(מרקובחצי[[#This Row],[32]],P574)=2),1,"")</f>
        <v/>
      </c>
      <c r="AL573" s="19" t="str">
        <f>IF(AND(מרקובחצי[[#This Row],[CycleNumber]]&lt;$B574,SUM(מרקובחצי[[#This Row],[32]],Q574)=2),1,"")</f>
        <v/>
      </c>
      <c r="AM573" s="19" t="str">
        <f>IF(AND(מרקובחצי[[#This Row],[CycleNumber]]&lt;$B574,SUM(V573:V574)=2),1,"")</f>
        <v/>
      </c>
      <c r="AN573" s="19" t="str">
        <f>IF(AND(מרקובחצי[[#This Row],[CycleNumber]]&lt;$B574,SUM(מרקובחצי[[#This Row],[33]],O574)=2),1,"")</f>
        <v/>
      </c>
      <c r="AO573" s="19" t="str">
        <f>IF(AND(מרקובחצי[[#This Row],[CycleNumber]]&lt;$B574,SUM(מרקובחצי[[#This Row],[33]],P574)=2),1,"")</f>
        <v/>
      </c>
      <c r="AP573" s="19" t="str">
        <f>IF(AND(מרקובחצי[[#This Row],[CycleNumber]]&lt;$B574,SUM(מרקובחצי[[#This Row],[33]],Q574)=2),1,"")</f>
        <v/>
      </c>
      <c r="AQ573" s="19" t="str">
        <f>IF(AND(מרקובחצי[[#This Row],[CycleNumber]]&lt;$B574,SUM(W573:W574)=2),1,"")</f>
        <v/>
      </c>
      <c r="AR573" s="19" t="str">
        <f>IF(AND(מרקובחצי[[#This Row],[CycleNumber]]&lt;$B574,SUM(מרקובחצי[[#This Row],[12]],S574)=2),1,"")</f>
        <v/>
      </c>
      <c r="AS573" s="19" t="str">
        <f>IF(AND(מרקובחצי[[#This Row],[CycleNumber]]&lt;$B574,SUM(מרקובחצי[[#This Row],[22]],V574)=2),1,"")</f>
        <v/>
      </c>
      <c r="AT573" s="21">
        <f>SUM(מרקובחצי[[#This Row],[11]:[33]])</f>
        <v>1</v>
      </c>
    </row>
    <row r="574" spans="1:46" ht="15.6" x14ac:dyDescent="0.25">
      <c r="A574" s="19" t="s">
        <v>58</v>
      </c>
      <c r="B574" s="19">
        <v>3</v>
      </c>
      <c r="C574">
        <v>25</v>
      </c>
      <c r="D574" s="19">
        <f>מרקובחצי[[#This Row],[LengthofCycle]]+1</f>
        <v>26</v>
      </c>
      <c r="E574" t="str">
        <f>IF(IFERROR(LOOKUP(מרקובחצי[[#This Row],[ClientID]],קביעויות[הפלגה]),FALSE)=מרקובחצי[[#This Row],[ClientID]],1,"")</f>
        <v/>
      </c>
      <c r="F574">
        <f>IF(IFERROR(LOOKUP(מרקובחצי[[#This Row],[ClientID]],סוגחציקבוע[S31]),FALSE)=מרקובחצי[[#This Row],[ClientID]],1,"")</f>
        <v>1</v>
      </c>
      <c r="G574" t="str">
        <f>IF(IFERROR(LOOKUP(מרקובחצי[[#This Row],[ClientID]],סוגחציקבוע[S32]),FALSE)=מרקובחצי[[#This Row],[ClientID]],1,"")</f>
        <v/>
      </c>
      <c r="H574" t="str">
        <f>IF(IFERROR(LOOKUP(מרקובחצי[[#This Row],[ClientID]],סוגחציקבוע[S33]),FALSE)=מרקובחצי[[#This Row],[ClientID]],1,"")</f>
        <v/>
      </c>
      <c r="I574" t="str">
        <f>IF(IFERROR(LOOKUP(מרקובחצי[[#This Row],[ClientID]],סוגחציקבוע[S32&amp;33]),FALSE)=מרקובחצי[[#This Row],[ClientID]],1,"")</f>
        <v/>
      </c>
      <c r="J574" s="19">
        <f>IF(SUM(מרקובחצי[[#This Row],[11]:[13]])=1,מרקובחצי[[#This Row],[עד ועד]],IF(SUM(R573:T574)=1,IF(מרקובחצי[[#This Row],[עד ועד]]&lt;J573,מרקובחצי[[#This Row],[עד ועד]],J573),J573))</f>
        <v>26</v>
      </c>
      <c r="K574" s="19">
        <f>IF(SUM(מרקובחצי[[#This Row],[11]:[13]])=1,מרקובחצי[[#This Row],[עד ועד]],IF(SUM(R573:T574)=1,IF(מרקובחצי[[#This Row],[עד ועד]]&gt;K573,מרקובחצי[[#This Row],[עד ועד]],K573),K573))</f>
        <v>28</v>
      </c>
      <c r="L574" s="19">
        <f>IF(AND(SUM(מרקובחצי[[#This Row],[31]:[33]])=1,SUM(U573:W573)=0),מרקובחצי[[#This Row],[מקס]]-מרקובחצי[[#This Row],[מינ]],"")</f>
        <v>2</v>
      </c>
      <c r="M57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574" s="19" t="str">
        <f t="shared" si="8"/>
        <v>S21</v>
      </c>
      <c r="O574" s="19" t="str">
        <f>IF(מרקובחצי[[#This Row],[קבעה הפלגה?]]=1,"",IF(AND(מרקובחצי[[#This Row],[עד ועד]]&lt;29,OR(מרקובחצי[[#This Row],[CycleNumber]]=1,AND(U573=1,OR(מרקובחצי[[#This Row],[עד ועד]]&lt;J573,מרקובחצי[[#This Row],[עד ועד]]&gt;K573)),AND(V573=1,מרקובחצי[[#This Row],[עד ועד]]&lt;J573),W573=1)),1,""))</f>
        <v/>
      </c>
      <c r="P574" s="19" t="str">
        <f>IF(מרקובחצי[[#This Row],[קבעה הפלגה?]]=1,"",IF(AND(מרקובחצי[[#This Row],[עד ועד]]&gt;28,מרקובחצי[[#This Row],[עד ועד]]&lt;32,OR(מרקובחצי[[#This Row],[CycleNumber]]=1,AND(U573=1),AND(V573=1,OR(מרקובחצי[[#This Row],[עד ועד]]&lt;J573,מרקובחצי[[#This Row],[עד ועד]]&gt;K573)),W573=1)),1,""))</f>
        <v/>
      </c>
      <c r="Q574" s="19" t="str">
        <f>IF(מרקובחצי[[#This Row],[קבעה הפלגה?]]=1,"",IF(AND(מרקובחצי[[#This Row],[עד ועד]]&gt;31,OR(מרקובחצי[[#This Row],[CycleNumber]]=1,AND(U573=1),AND(V573=1,מרקובחצי[[#This Row],[עד ועד]]&gt;K573),AND(W573=1,OR(מרקובחצי[[#This Row],[עד ועד]]&gt;K573,מרקובחצי[[#This Row],[עד ועד]]&lt;J573)))),1,""))</f>
        <v/>
      </c>
      <c r="R574" s="19" t="str">
        <f>IF(מרקובחצי[[#This Row],[CycleNumber]]&gt;1,IF(AND(O573=1,מרקובחצי[[#This Row],[עד ועד]]&lt;29),1,""),"")</f>
        <v/>
      </c>
      <c r="S574" s="19" t="str">
        <f>IF(מרקובחצי[[#This Row],[CycleNumber]]&gt;1,IF(OR(AND(O573=1,מרקובחצי[[#This Row],[עד ועד]]&gt;28),AND(P573=1),AND(Q573=1,מרקובחצי[[#This Row],[עד ועד]]&lt;32)),1,""),"")</f>
        <v/>
      </c>
      <c r="T574" s="19" t="str">
        <f>IF(מרקובחצי[[#This Row],[CycleNumber]]&gt;1,IF(AND(Q573=1,מרקובחצי[[#This Row],[עד ועד]]&gt;31),1,""),"")</f>
        <v/>
      </c>
      <c r="U574" s="19">
        <f>IF(מרקובחצי[[#This Row],[CycleNumber]]&gt;1,IF(AND(R573=1,מרקובחצי[[#This Row],[עד ועד]]&lt;29),1,IF(AND(U573=1,NOT(OR(מרקובחצי[[#This Row],[עד ועד]]&lt;J573,מרקובחצי[[#This Row],[עד ועד]]&gt;K573))),1,"")),"")</f>
        <v>1</v>
      </c>
      <c r="V574" s="19" t="str">
        <f>IF(מרקובחצי[[#This Row],[CycleNumber]]&gt;1,IF(AND(SUM(R573:T573)=1,מרקובחצי[[#This Row],[עד ועד]]&gt;28,מרקובחצי[[#This Row],[עד ועד]]&lt;32),1,IF(OR(S573=1,AND(R573=1,מרקובחצי[[#This Row],[עד ועד]]&gt;28),AND(T573=1,מרקובחצי[[#This Row],[עד ועד]]&lt;32)),1,IF(AND(V573=1,NOT(OR(מרקובחצי[[#This Row],[עד ועד]]&lt;J573,מרקובחצי[[#This Row],[עד ועד]]&gt;K573))),1,""))),"")</f>
        <v/>
      </c>
      <c r="W574" s="19" t="str">
        <f>IF(מרקובחצי[[#This Row],[CycleNumber]]&gt;1,IF(AND(T573=1,מרקובחצי[[#This Row],[עד ועד]]&gt;31),1,IF(AND(W573=1,NOT(OR(מרקובחצי[[#This Row],[עד ועד]]&lt;J573,מרקובחצי[[#This Row],[עד ועד]]&gt;K573))),1,"")),"")</f>
        <v/>
      </c>
      <c r="X574" s="19" t="str">
        <f>IF(AND(מרקובחצי[[#This Row],[CycleNumber]]&lt;$B575,SUM(מרקובחצי[[#This Row],[11]],R575)=2),1,"")</f>
        <v/>
      </c>
      <c r="Y574" s="19" t="str">
        <f>IF(AND(מרקובחצי[[#This Row],[CycleNumber]]&lt;$B575,SUM(מרקובחצי[[#This Row],[11]],S575)=2),1,"")</f>
        <v/>
      </c>
      <c r="Z574" s="19" t="str">
        <f>IF(AND(מרקובחצי[[#This Row],[CycleNumber]]&lt;$B575,SUM(מרקובחצי[[#This Row],[13]],S575)=2),1,"")</f>
        <v/>
      </c>
      <c r="AA574" s="19" t="str">
        <f>IF(AND(מרקובחצי[[#This Row],[CycleNumber]]&lt;$B575,SUM(מרקובחצי[[#This Row],[13]],T575)=2),1,"")</f>
        <v/>
      </c>
      <c r="AB574" s="19" t="str">
        <f>IF(AND(מרקובחצי[[#This Row],[CycleNumber]]&lt;$B575,SUM(מרקובחצי[[#This Row],[21]],U575)=2),1,"")</f>
        <v/>
      </c>
      <c r="AC574" s="19" t="str">
        <f>IF(AND(מרקובחצי[[#This Row],[CycleNumber]]&lt;$B575,SUM(מרקובחצי[[#This Row],[21]],V575)=2),1,"")</f>
        <v/>
      </c>
      <c r="AD574" s="19" t="str">
        <f>IF(AND(מרקובחצי[[#This Row],[CycleNumber]]&lt;$B575,SUM(מרקובחצי[[#This Row],[23]],V575)=2),1,"")</f>
        <v/>
      </c>
      <c r="AE574" s="19" t="str">
        <f>IF(AND(מרקובחצי[[#This Row],[CycleNumber]]&lt;$B575,SUM(מרקובחצי[[#This Row],[23]],W575)=2),1,"")</f>
        <v/>
      </c>
      <c r="AF574" s="19" t="str">
        <f>IF(AND(מרקובחצי[[#This Row],[CycleNumber]]&lt;$B575,SUM(מרקובחצי[[#This Row],[31]],O575)=2),1,"")</f>
        <v/>
      </c>
      <c r="AG574" s="19">
        <f>IF(AND(מרקובחצי[[#This Row],[CycleNumber]]&lt;$B575,SUM(מרקובחצי[[#This Row],[31]],P575)=2),1,"")</f>
        <v>1</v>
      </c>
      <c r="AH574" s="19" t="str">
        <f>IF(AND(מרקובחצי[[#This Row],[CycleNumber]]&lt;$B575,SUM(מרקובחצי[[#This Row],[31]],Q575)=2),1,"")</f>
        <v/>
      </c>
      <c r="AI574" s="19" t="str">
        <f>IF(AND(מרקובחצי[[#This Row],[CycleNumber]]&lt;$B575,SUM(U574:U575)=2),1,"")</f>
        <v/>
      </c>
      <c r="AJ574" s="19" t="str">
        <f>IF(AND(מרקובחצי[[#This Row],[CycleNumber]]&lt;$B575,SUM(מרקובחצי[[#This Row],[32]],O575)=2),1,"")</f>
        <v/>
      </c>
      <c r="AK574" s="19" t="str">
        <f>IF(AND(מרקובחצי[[#This Row],[CycleNumber]]&lt;$B575,SUM(מרקובחצי[[#This Row],[32]],P575)=2),1,"")</f>
        <v/>
      </c>
      <c r="AL574" s="19" t="str">
        <f>IF(AND(מרקובחצי[[#This Row],[CycleNumber]]&lt;$B575,SUM(מרקובחצי[[#This Row],[32]],Q575)=2),1,"")</f>
        <v/>
      </c>
      <c r="AM574" s="19" t="str">
        <f>IF(AND(מרקובחצי[[#This Row],[CycleNumber]]&lt;$B575,SUM(V574:V575)=2),1,"")</f>
        <v/>
      </c>
      <c r="AN574" s="19" t="str">
        <f>IF(AND(מרקובחצי[[#This Row],[CycleNumber]]&lt;$B575,SUM(מרקובחצי[[#This Row],[33]],O575)=2),1,"")</f>
        <v/>
      </c>
      <c r="AO574" s="19" t="str">
        <f>IF(AND(מרקובחצי[[#This Row],[CycleNumber]]&lt;$B575,SUM(מרקובחצי[[#This Row],[33]],P575)=2),1,"")</f>
        <v/>
      </c>
      <c r="AP574" s="19" t="str">
        <f>IF(AND(מרקובחצי[[#This Row],[CycleNumber]]&lt;$B575,SUM(מרקובחצי[[#This Row],[33]],Q575)=2),1,"")</f>
        <v/>
      </c>
      <c r="AQ574" s="19" t="str">
        <f>IF(AND(מרקובחצי[[#This Row],[CycleNumber]]&lt;$B575,SUM(W574:W575)=2),1,"")</f>
        <v/>
      </c>
      <c r="AR574" s="19" t="str">
        <f>IF(AND(מרקובחצי[[#This Row],[CycleNumber]]&lt;$B575,SUM(מרקובחצי[[#This Row],[12]],S575)=2),1,"")</f>
        <v/>
      </c>
      <c r="AS574" s="19" t="str">
        <f>IF(AND(מרקובחצי[[#This Row],[CycleNumber]]&lt;$B575,SUM(מרקובחצי[[#This Row],[22]],V575)=2),1,"")</f>
        <v/>
      </c>
      <c r="AT574" s="21">
        <f>SUM(מרקובחצי[[#This Row],[11]:[33]])</f>
        <v>1</v>
      </c>
    </row>
    <row r="575" spans="1:46" ht="15.6" x14ac:dyDescent="0.25">
      <c r="A575" s="19" t="s">
        <v>58</v>
      </c>
      <c r="B575" s="19">
        <v>4</v>
      </c>
      <c r="C575">
        <v>29</v>
      </c>
      <c r="D575" s="19">
        <f>מרקובחצי[[#This Row],[LengthofCycle]]+1</f>
        <v>30</v>
      </c>
      <c r="E575" t="str">
        <f>IF(IFERROR(LOOKUP(מרקובחצי[[#This Row],[ClientID]],קביעויות[הפלגה]),FALSE)=מרקובחצי[[#This Row],[ClientID]],1,"")</f>
        <v/>
      </c>
      <c r="F575">
        <f>IF(IFERROR(LOOKUP(מרקובחצי[[#This Row],[ClientID]],סוגחציקבוע[S31]),FALSE)=מרקובחצי[[#This Row],[ClientID]],1,"")</f>
        <v>1</v>
      </c>
      <c r="G575" t="str">
        <f>IF(IFERROR(LOOKUP(מרקובחצי[[#This Row],[ClientID]],סוגחציקבוע[S32]),FALSE)=מרקובחצי[[#This Row],[ClientID]],1,"")</f>
        <v/>
      </c>
      <c r="H575" t="str">
        <f>IF(IFERROR(LOOKUP(מרקובחצי[[#This Row],[ClientID]],סוגחציקבוע[S33]),FALSE)=מרקובחצי[[#This Row],[ClientID]],1,"")</f>
        <v/>
      </c>
      <c r="I575" t="str">
        <f>IF(IFERROR(LOOKUP(מרקובחצי[[#This Row],[ClientID]],סוגחציקבוע[S32&amp;33]),FALSE)=מרקובחצי[[#This Row],[ClientID]],1,"")</f>
        <v/>
      </c>
      <c r="J575" s="19">
        <f>IF(SUM(מרקובחצי[[#This Row],[11]:[13]])=1,מרקובחצי[[#This Row],[עד ועד]],IF(SUM(R574:T575)=1,IF(מרקובחצי[[#This Row],[עד ועד]]&lt;J574,מרקובחצי[[#This Row],[עד ועד]],J574),J574))</f>
        <v>30</v>
      </c>
      <c r="K575" s="19">
        <f>IF(SUM(מרקובחצי[[#This Row],[11]:[13]])=1,מרקובחצי[[#This Row],[עד ועד]],IF(SUM(R574:T575)=1,IF(מרקובחצי[[#This Row],[עד ועד]]&gt;K574,מרקובחצי[[#This Row],[עד ועד]],K574),K574))</f>
        <v>30</v>
      </c>
      <c r="L575" s="19" t="str">
        <f>IF(AND(SUM(מרקובחצי[[#This Row],[31]:[33]])=1,SUM(U574:W574)=0),מרקובחצי[[#This Row],[מקס]]-מרקובחצי[[#This Row],[מינ]],"")</f>
        <v/>
      </c>
      <c r="M57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575" s="19" t="str">
        <f t="shared" si="8"/>
        <v>S31</v>
      </c>
      <c r="O575" s="19" t="str">
        <f>IF(מרקובחצי[[#This Row],[קבעה הפלגה?]]=1,"",IF(AND(מרקובחצי[[#This Row],[עד ועד]]&lt;29,OR(מרקובחצי[[#This Row],[CycleNumber]]=1,AND(U574=1,OR(מרקובחצי[[#This Row],[עד ועד]]&lt;J574,מרקובחצי[[#This Row],[עד ועד]]&gt;K574)),AND(V574=1,מרקובחצי[[#This Row],[עד ועד]]&lt;J574),W574=1)),1,""))</f>
        <v/>
      </c>
      <c r="P575" s="19">
        <f>IF(מרקובחצי[[#This Row],[קבעה הפלגה?]]=1,"",IF(AND(מרקובחצי[[#This Row],[עד ועד]]&gt;28,מרקובחצי[[#This Row],[עד ועד]]&lt;32,OR(מרקובחצי[[#This Row],[CycleNumber]]=1,AND(U574=1),AND(V574=1,OR(מרקובחצי[[#This Row],[עד ועד]]&lt;J574,מרקובחצי[[#This Row],[עד ועד]]&gt;K574)),W574=1)),1,""))</f>
        <v>1</v>
      </c>
      <c r="Q575" s="19" t="str">
        <f>IF(מרקובחצי[[#This Row],[קבעה הפלגה?]]=1,"",IF(AND(מרקובחצי[[#This Row],[עד ועד]]&gt;31,OR(מרקובחצי[[#This Row],[CycleNumber]]=1,AND(U574=1),AND(V574=1,מרקובחצי[[#This Row],[עד ועד]]&gt;K574),AND(W574=1,OR(מרקובחצי[[#This Row],[עד ועד]]&gt;K574,מרקובחצי[[#This Row],[עד ועד]]&lt;J574)))),1,""))</f>
        <v/>
      </c>
      <c r="R575" s="19" t="str">
        <f>IF(מרקובחצי[[#This Row],[CycleNumber]]&gt;1,IF(AND(O574=1,מרקובחצי[[#This Row],[עד ועד]]&lt;29),1,""),"")</f>
        <v/>
      </c>
      <c r="S575" s="19" t="str">
        <f>IF(מרקובחצי[[#This Row],[CycleNumber]]&gt;1,IF(OR(AND(O574=1,מרקובחצי[[#This Row],[עד ועד]]&gt;28),AND(P574=1),AND(Q574=1,מרקובחצי[[#This Row],[עד ועד]]&lt;32)),1,""),"")</f>
        <v/>
      </c>
      <c r="T575" s="19" t="str">
        <f>IF(מרקובחצי[[#This Row],[CycleNumber]]&gt;1,IF(AND(Q574=1,מרקובחצי[[#This Row],[עד ועד]]&gt;31),1,""),"")</f>
        <v/>
      </c>
      <c r="U575" s="19" t="str">
        <f>IF(מרקובחצי[[#This Row],[CycleNumber]]&gt;1,IF(AND(R574=1,מרקובחצי[[#This Row],[עד ועד]]&lt;29),1,IF(AND(U574=1,NOT(OR(מרקובחצי[[#This Row],[עד ועד]]&lt;J574,מרקובחצי[[#This Row],[עד ועד]]&gt;K574))),1,"")),"")</f>
        <v/>
      </c>
      <c r="V575" s="19" t="str">
        <f>IF(מרקובחצי[[#This Row],[CycleNumber]]&gt;1,IF(AND(SUM(R574:T574)=1,מרקובחצי[[#This Row],[עד ועד]]&gt;28,מרקובחצי[[#This Row],[עד ועד]]&lt;32),1,IF(OR(S574=1,AND(R574=1,מרקובחצי[[#This Row],[עד ועד]]&gt;28),AND(T574=1,מרקובחצי[[#This Row],[עד ועד]]&lt;32)),1,IF(AND(V574=1,NOT(OR(מרקובחצי[[#This Row],[עד ועד]]&lt;J574,מרקובחצי[[#This Row],[עד ועד]]&gt;K574))),1,""))),"")</f>
        <v/>
      </c>
      <c r="W575" s="19" t="str">
        <f>IF(מרקובחצי[[#This Row],[CycleNumber]]&gt;1,IF(AND(T574=1,מרקובחצי[[#This Row],[עד ועד]]&gt;31),1,IF(AND(W574=1,NOT(OR(מרקובחצי[[#This Row],[עד ועד]]&lt;J574,מרקובחצי[[#This Row],[עד ועד]]&gt;K574))),1,"")),"")</f>
        <v/>
      </c>
      <c r="X575" s="19" t="str">
        <f>IF(AND(מרקובחצי[[#This Row],[CycleNumber]]&lt;$B576,SUM(מרקובחצי[[#This Row],[11]],R576)=2),1,"")</f>
        <v/>
      </c>
      <c r="Y575" s="19" t="str">
        <f>IF(AND(מרקובחצי[[#This Row],[CycleNumber]]&lt;$B576,SUM(מרקובחצי[[#This Row],[11]],S576)=2),1,"")</f>
        <v/>
      </c>
      <c r="Z575" s="19" t="str">
        <f>IF(AND(מרקובחצי[[#This Row],[CycleNumber]]&lt;$B576,SUM(מרקובחצי[[#This Row],[13]],S576)=2),1,"")</f>
        <v/>
      </c>
      <c r="AA575" s="19" t="str">
        <f>IF(AND(מרקובחצי[[#This Row],[CycleNumber]]&lt;$B576,SUM(מרקובחצי[[#This Row],[13]],T576)=2),1,"")</f>
        <v/>
      </c>
      <c r="AB575" s="19" t="str">
        <f>IF(AND(מרקובחצי[[#This Row],[CycleNumber]]&lt;$B576,SUM(מרקובחצי[[#This Row],[21]],U576)=2),1,"")</f>
        <v/>
      </c>
      <c r="AC575" s="19" t="str">
        <f>IF(AND(מרקובחצי[[#This Row],[CycleNumber]]&lt;$B576,SUM(מרקובחצי[[#This Row],[21]],V576)=2),1,"")</f>
        <v/>
      </c>
      <c r="AD575" s="19" t="str">
        <f>IF(AND(מרקובחצי[[#This Row],[CycleNumber]]&lt;$B576,SUM(מרקובחצי[[#This Row],[23]],V576)=2),1,"")</f>
        <v/>
      </c>
      <c r="AE575" s="19" t="str">
        <f>IF(AND(מרקובחצי[[#This Row],[CycleNumber]]&lt;$B576,SUM(מרקובחצי[[#This Row],[23]],W576)=2),1,"")</f>
        <v/>
      </c>
      <c r="AF575" s="19" t="str">
        <f>IF(AND(מרקובחצי[[#This Row],[CycleNumber]]&lt;$B576,SUM(מרקובחצי[[#This Row],[31]],O576)=2),1,"")</f>
        <v/>
      </c>
      <c r="AG575" s="19" t="str">
        <f>IF(AND(מרקובחצי[[#This Row],[CycleNumber]]&lt;$B576,SUM(מרקובחצי[[#This Row],[31]],P576)=2),1,"")</f>
        <v/>
      </c>
      <c r="AH575" s="19" t="str">
        <f>IF(AND(מרקובחצי[[#This Row],[CycleNumber]]&lt;$B576,SUM(מרקובחצי[[#This Row],[31]],Q576)=2),1,"")</f>
        <v/>
      </c>
      <c r="AI575" s="19" t="str">
        <f>IF(AND(מרקובחצי[[#This Row],[CycleNumber]]&lt;$B576,SUM(U575:U576)=2),1,"")</f>
        <v/>
      </c>
      <c r="AJ575" s="19" t="str">
        <f>IF(AND(מרקובחצי[[#This Row],[CycleNumber]]&lt;$B576,SUM(מרקובחצי[[#This Row],[32]],O576)=2),1,"")</f>
        <v/>
      </c>
      <c r="AK575" s="19" t="str">
        <f>IF(AND(מרקובחצי[[#This Row],[CycleNumber]]&lt;$B576,SUM(מרקובחצי[[#This Row],[32]],P576)=2),1,"")</f>
        <v/>
      </c>
      <c r="AL575" s="19" t="str">
        <f>IF(AND(מרקובחצי[[#This Row],[CycleNumber]]&lt;$B576,SUM(מרקובחצי[[#This Row],[32]],Q576)=2),1,"")</f>
        <v/>
      </c>
      <c r="AM575" s="19" t="str">
        <f>IF(AND(מרקובחצי[[#This Row],[CycleNumber]]&lt;$B576,SUM(V575:V576)=2),1,"")</f>
        <v/>
      </c>
      <c r="AN575" s="19" t="str">
        <f>IF(AND(מרקובחצי[[#This Row],[CycleNumber]]&lt;$B576,SUM(מרקובחצי[[#This Row],[33]],O576)=2),1,"")</f>
        <v/>
      </c>
      <c r="AO575" s="19" t="str">
        <f>IF(AND(מרקובחצי[[#This Row],[CycleNumber]]&lt;$B576,SUM(מרקובחצי[[#This Row],[33]],P576)=2),1,"")</f>
        <v/>
      </c>
      <c r="AP575" s="19" t="str">
        <f>IF(AND(מרקובחצי[[#This Row],[CycleNumber]]&lt;$B576,SUM(מרקובחצי[[#This Row],[33]],Q576)=2),1,"")</f>
        <v/>
      </c>
      <c r="AQ575" s="19" t="str">
        <f>IF(AND(מרקובחצי[[#This Row],[CycleNumber]]&lt;$B576,SUM(W575:W576)=2),1,"")</f>
        <v/>
      </c>
      <c r="AR575" s="19">
        <f>IF(AND(מרקובחצי[[#This Row],[CycleNumber]]&lt;$B576,SUM(מרקובחצי[[#This Row],[12]],S576)=2),1,"")</f>
        <v>1</v>
      </c>
      <c r="AS575" s="19" t="str">
        <f>IF(AND(מרקובחצי[[#This Row],[CycleNumber]]&lt;$B576,SUM(מרקובחצי[[#This Row],[22]],V576)=2),1,"")</f>
        <v/>
      </c>
      <c r="AT575" s="21">
        <f>SUM(מרקובחצי[[#This Row],[11]:[33]])</f>
        <v>1</v>
      </c>
    </row>
    <row r="576" spans="1:46" ht="15.6" x14ac:dyDescent="0.25">
      <c r="A576" s="19" t="s">
        <v>58</v>
      </c>
      <c r="B576" s="19">
        <v>5</v>
      </c>
      <c r="C576">
        <v>26</v>
      </c>
      <c r="D576" s="19">
        <f>מרקובחצי[[#This Row],[LengthofCycle]]+1</f>
        <v>27</v>
      </c>
      <c r="E576" t="str">
        <f>IF(IFERROR(LOOKUP(מרקובחצי[[#This Row],[ClientID]],קביעויות[הפלגה]),FALSE)=מרקובחצי[[#This Row],[ClientID]],1,"")</f>
        <v/>
      </c>
      <c r="F576">
        <f>IF(IFERROR(LOOKUP(מרקובחצי[[#This Row],[ClientID]],סוגחציקבוע[S31]),FALSE)=מרקובחצי[[#This Row],[ClientID]],1,"")</f>
        <v>1</v>
      </c>
      <c r="G576" t="str">
        <f>IF(IFERROR(LOOKUP(מרקובחצי[[#This Row],[ClientID]],סוגחציקבוע[S32]),FALSE)=מרקובחצי[[#This Row],[ClientID]],1,"")</f>
        <v/>
      </c>
      <c r="H576" t="str">
        <f>IF(IFERROR(LOOKUP(מרקובחצי[[#This Row],[ClientID]],סוגחציקבוע[S33]),FALSE)=מרקובחצי[[#This Row],[ClientID]],1,"")</f>
        <v/>
      </c>
      <c r="I576" t="str">
        <f>IF(IFERROR(LOOKUP(מרקובחצי[[#This Row],[ClientID]],סוגחציקבוע[S32&amp;33]),FALSE)=מרקובחצי[[#This Row],[ClientID]],1,"")</f>
        <v/>
      </c>
      <c r="J576" s="19">
        <f>IF(SUM(מרקובחצי[[#This Row],[11]:[13]])=1,מרקובחצי[[#This Row],[עד ועד]],IF(SUM(R575:T576)=1,IF(מרקובחצי[[#This Row],[עד ועד]]&lt;J575,מרקובחצי[[#This Row],[עד ועד]],J575),J575))</f>
        <v>27</v>
      </c>
      <c r="K576" s="19">
        <f>IF(SUM(מרקובחצי[[#This Row],[11]:[13]])=1,מרקובחצי[[#This Row],[עד ועד]],IF(SUM(R575:T576)=1,IF(מרקובחצי[[#This Row],[עד ועד]]&gt;K575,מרקובחצי[[#This Row],[עד ועד]],K575),K575))</f>
        <v>30</v>
      </c>
      <c r="L576" s="19" t="str">
        <f>IF(AND(SUM(מרקובחצי[[#This Row],[31]:[33]])=1,SUM(U575:W575)=0),מרקובחצי[[#This Row],[מקס]]-מרקובחצי[[#This Row],[מינ]],"")</f>
        <v/>
      </c>
      <c r="M57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576" s="19" t="str">
        <f t="shared" si="8"/>
        <v>S12</v>
      </c>
      <c r="O576" s="19" t="str">
        <f>IF(מרקובחצי[[#This Row],[קבעה הפלגה?]]=1,"",IF(AND(מרקובחצי[[#This Row],[עד ועד]]&lt;29,OR(מרקובחצי[[#This Row],[CycleNumber]]=1,AND(U575=1,OR(מרקובחצי[[#This Row],[עד ועד]]&lt;J575,מרקובחצי[[#This Row],[עד ועד]]&gt;K575)),AND(V575=1,מרקובחצי[[#This Row],[עד ועד]]&lt;J575),W575=1)),1,""))</f>
        <v/>
      </c>
      <c r="P576" s="19" t="str">
        <f>IF(מרקובחצי[[#This Row],[קבעה הפלגה?]]=1,"",IF(AND(מרקובחצי[[#This Row],[עד ועד]]&gt;28,מרקובחצי[[#This Row],[עד ועד]]&lt;32,OR(מרקובחצי[[#This Row],[CycleNumber]]=1,AND(U575=1),AND(V575=1,OR(מרקובחצי[[#This Row],[עד ועד]]&lt;J575,מרקובחצי[[#This Row],[עד ועד]]&gt;K575)),W575=1)),1,""))</f>
        <v/>
      </c>
      <c r="Q576" s="19" t="str">
        <f>IF(מרקובחצי[[#This Row],[קבעה הפלגה?]]=1,"",IF(AND(מרקובחצי[[#This Row],[עד ועד]]&gt;31,OR(מרקובחצי[[#This Row],[CycleNumber]]=1,AND(U575=1),AND(V575=1,מרקובחצי[[#This Row],[עד ועד]]&gt;K575),AND(W575=1,OR(מרקובחצי[[#This Row],[עד ועד]]&gt;K575,מרקובחצי[[#This Row],[עד ועד]]&lt;J575)))),1,""))</f>
        <v/>
      </c>
      <c r="R576" s="19" t="str">
        <f>IF(מרקובחצי[[#This Row],[CycleNumber]]&gt;1,IF(AND(O575=1,מרקובחצי[[#This Row],[עד ועד]]&lt;29),1,""),"")</f>
        <v/>
      </c>
      <c r="S576" s="19">
        <f>IF(מרקובחצי[[#This Row],[CycleNumber]]&gt;1,IF(OR(AND(O575=1,מרקובחצי[[#This Row],[עד ועד]]&gt;28),AND(P575=1),AND(Q575=1,מרקובחצי[[#This Row],[עד ועד]]&lt;32)),1,""),"")</f>
        <v>1</v>
      </c>
      <c r="T576" s="19" t="str">
        <f>IF(מרקובחצי[[#This Row],[CycleNumber]]&gt;1,IF(AND(Q575=1,מרקובחצי[[#This Row],[עד ועד]]&gt;31),1,""),"")</f>
        <v/>
      </c>
      <c r="U576" s="19" t="str">
        <f>IF(מרקובחצי[[#This Row],[CycleNumber]]&gt;1,IF(AND(R575=1,מרקובחצי[[#This Row],[עד ועד]]&lt;29),1,IF(AND(U575=1,NOT(OR(מרקובחצי[[#This Row],[עד ועד]]&lt;J575,מרקובחצי[[#This Row],[עד ועד]]&gt;K575))),1,"")),"")</f>
        <v/>
      </c>
      <c r="V576" s="19" t="str">
        <f>IF(מרקובחצי[[#This Row],[CycleNumber]]&gt;1,IF(AND(SUM(R575:T575)=1,מרקובחצי[[#This Row],[עד ועד]]&gt;28,מרקובחצי[[#This Row],[עד ועד]]&lt;32),1,IF(OR(S575=1,AND(R575=1,מרקובחצי[[#This Row],[עד ועד]]&gt;28),AND(T575=1,מרקובחצי[[#This Row],[עד ועד]]&lt;32)),1,IF(AND(V575=1,NOT(OR(מרקובחצי[[#This Row],[עד ועד]]&lt;J575,מרקובחצי[[#This Row],[עד ועד]]&gt;K575))),1,""))),"")</f>
        <v/>
      </c>
      <c r="W576" s="19" t="str">
        <f>IF(מרקובחצי[[#This Row],[CycleNumber]]&gt;1,IF(AND(T575=1,מרקובחצי[[#This Row],[עד ועד]]&gt;31),1,IF(AND(W575=1,NOT(OR(מרקובחצי[[#This Row],[עד ועד]]&lt;J575,מרקובחצי[[#This Row],[עד ועד]]&gt;K575))),1,"")),"")</f>
        <v/>
      </c>
      <c r="X576" s="19" t="str">
        <f>IF(AND(מרקובחצי[[#This Row],[CycleNumber]]&lt;$B577,SUM(מרקובחצי[[#This Row],[11]],R577)=2),1,"")</f>
        <v/>
      </c>
      <c r="Y576" s="19" t="str">
        <f>IF(AND(מרקובחצי[[#This Row],[CycleNumber]]&lt;$B577,SUM(מרקובחצי[[#This Row],[11]],S577)=2),1,"")</f>
        <v/>
      </c>
      <c r="Z576" s="19" t="str">
        <f>IF(AND(מרקובחצי[[#This Row],[CycleNumber]]&lt;$B577,SUM(מרקובחצי[[#This Row],[13]],S577)=2),1,"")</f>
        <v/>
      </c>
      <c r="AA576" s="19" t="str">
        <f>IF(AND(מרקובחצי[[#This Row],[CycleNumber]]&lt;$B577,SUM(מרקובחצי[[#This Row],[13]],T577)=2),1,"")</f>
        <v/>
      </c>
      <c r="AB576" s="19" t="str">
        <f>IF(AND(מרקובחצי[[#This Row],[CycleNumber]]&lt;$B577,SUM(מרקובחצי[[#This Row],[21]],U577)=2),1,"")</f>
        <v/>
      </c>
      <c r="AC576" s="19" t="str">
        <f>IF(AND(מרקובחצי[[#This Row],[CycleNumber]]&lt;$B577,SUM(מרקובחצי[[#This Row],[21]],V577)=2),1,"")</f>
        <v/>
      </c>
      <c r="AD576" s="19" t="str">
        <f>IF(AND(מרקובחצי[[#This Row],[CycleNumber]]&lt;$B577,SUM(מרקובחצי[[#This Row],[23]],V577)=2),1,"")</f>
        <v/>
      </c>
      <c r="AE576" s="19" t="str">
        <f>IF(AND(מרקובחצי[[#This Row],[CycleNumber]]&lt;$B577,SUM(מרקובחצי[[#This Row],[23]],W577)=2),1,"")</f>
        <v/>
      </c>
      <c r="AF576" s="19" t="str">
        <f>IF(AND(מרקובחצי[[#This Row],[CycleNumber]]&lt;$B577,SUM(מרקובחצי[[#This Row],[31]],O577)=2),1,"")</f>
        <v/>
      </c>
      <c r="AG576" s="19" t="str">
        <f>IF(AND(מרקובחצי[[#This Row],[CycleNumber]]&lt;$B577,SUM(מרקובחצי[[#This Row],[31]],P577)=2),1,"")</f>
        <v/>
      </c>
      <c r="AH576" s="19" t="str">
        <f>IF(AND(מרקובחצי[[#This Row],[CycleNumber]]&lt;$B577,SUM(מרקובחצי[[#This Row],[31]],Q577)=2),1,"")</f>
        <v/>
      </c>
      <c r="AI576" s="19" t="str">
        <f>IF(AND(מרקובחצי[[#This Row],[CycleNumber]]&lt;$B577,SUM(U576:U577)=2),1,"")</f>
        <v/>
      </c>
      <c r="AJ576" s="19" t="str">
        <f>IF(AND(מרקובחצי[[#This Row],[CycleNumber]]&lt;$B577,SUM(מרקובחצי[[#This Row],[32]],O577)=2),1,"")</f>
        <v/>
      </c>
      <c r="AK576" s="19" t="str">
        <f>IF(AND(מרקובחצי[[#This Row],[CycleNumber]]&lt;$B577,SUM(מרקובחצי[[#This Row],[32]],P577)=2),1,"")</f>
        <v/>
      </c>
      <c r="AL576" s="19" t="str">
        <f>IF(AND(מרקובחצי[[#This Row],[CycleNumber]]&lt;$B577,SUM(מרקובחצי[[#This Row],[32]],Q577)=2),1,"")</f>
        <v/>
      </c>
      <c r="AM576" s="19" t="str">
        <f>IF(AND(מרקובחצי[[#This Row],[CycleNumber]]&lt;$B577,SUM(V576:V577)=2),1,"")</f>
        <v/>
      </c>
      <c r="AN576" s="19" t="str">
        <f>IF(AND(מרקובחצי[[#This Row],[CycleNumber]]&lt;$B577,SUM(מרקובחצי[[#This Row],[33]],O577)=2),1,"")</f>
        <v/>
      </c>
      <c r="AO576" s="19" t="str">
        <f>IF(AND(מרקובחצי[[#This Row],[CycleNumber]]&lt;$B577,SUM(מרקובחצי[[#This Row],[33]],P577)=2),1,"")</f>
        <v/>
      </c>
      <c r="AP576" s="19" t="str">
        <f>IF(AND(מרקובחצי[[#This Row],[CycleNumber]]&lt;$B577,SUM(מרקובחצי[[#This Row],[33]],Q577)=2),1,"")</f>
        <v/>
      </c>
      <c r="AQ576" s="19" t="str">
        <f>IF(AND(מרקובחצי[[#This Row],[CycleNumber]]&lt;$B577,SUM(W576:W577)=2),1,"")</f>
        <v/>
      </c>
      <c r="AR576" s="19" t="str">
        <f>IF(AND(מרקובחצי[[#This Row],[CycleNumber]]&lt;$B577,SUM(מרקובחצי[[#This Row],[12]],S577)=2),1,"")</f>
        <v/>
      </c>
      <c r="AS576" s="19">
        <f>IF(AND(מרקובחצי[[#This Row],[CycleNumber]]&lt;$B577,SUM(מרקובחצי[[#This Row],[22]],V577)=2),1,"")</f>
        <v>1</v>
      </c>
      <c r="AT576" s="21">
        <f>SUM(מרקובחצי[[#This Row],[11]:[33]])</f>
        <v>1</v>
      </c>
    </row>
    <row r="577" spans="1:46" ht="15.6" x14ac:dyDescent="0.25">
      <c r="A577" s="19" t="s">
        <v>58</v>
      </c>
      <c r="B577" s="19">
        <v>6</v>
      </c>
      <c r="C577">
        <v>27</v>
      </c>
      <c r="D577" s="19">
        <f>מרקובחצי[[#This Row],[LengthofCycle]]+1</f>
        <v>28</v>
      </c>
      <c r="E577" t="str">
        <f>IF(IFERROR(LOOKUP(מרקובחצי[[#This Row],[ClientID]],קביעויות[הפלגה]),FALSE)=מרקובחצי[[#This Row],[ClientID]],1,"")</f>
        <v/>
      </c>
      <c r="F577">
        <f>IF(IFERROR(LOOKUP(מרקובחצי[[#This Row],[ClientID]],סוגחציקבוע[S31]),FALSE)=מרקובחצי[[#This Row],[ClientID]],1,"")</f>
        <v>1</v>
      </c>
      <c r="G577" t="str">
        <f>IF(IFERROR(LOOKUP(מרקובחצי[[#This Row],[ClientID]],סוגחציקבוע[S32]),FALSE)=מרקובחצי[[#This Row],[ClientID]],1,"")</f>
        <v/>
      </c>
      <c r="H577" t="str">
        <f>IF(IFERROR(LOOKUP(מרקובחצי[[#This Row],[ClientID]],סוגחציקבוע[S33]),FALSE)=מרקובחצי[[#This Row],[ClientID]],1,"")</f>
        <v/>
      </c>
      <c r="I577" t="str">
        <f>IF(IFERROR(LOOKUP(מרקובחצי[[#This Row],[ClientID]],סוגחציקבוע[S32&amp;33]),FALSE)=מרקובחצי[[#This Row],[ClientID]],1,"")</f>
        <v/>
      </c>
      <c r="J577" s="19">
        <f>IF(SUM(מרקובחצי[[#This Row],[11]:[13]])=1,מרקובחצי[[#This Row],[עד ועד]],IF(SUM(R576:T577)=1,IF(מרקובחצי[[#This Row],[עד ועד]]&lt;J576,מרקובחצי[[#This Row],[עד ועד]],J576),J576))</f>
        <v>27</v>
      </c>
      <c r="K577" s="19">
        <f>IF(SUM(מרקובחצי[[#This Row],[11]:[13]])=1,מרקובחצי[[#This Row],[עד ועד]],IF(SUM(R576:T577)=1,IF(מרקובחצי[[#This Row],[עד ועד]]&gt;K576,מרקובחצי[[#This Row],[עד ועד]],K576),K576))</f>
        <v>30</v>
      </c>
      <c r="L577" s="19">
        <f>IF(AND(SUM(מרקובחצי[[#This Row],[31]:[33]])=1,SUM(U576:W576)=0),מרקובחצי[[#This Row],[מקס]]-מרקובחצי[[#This Row],[מינ]],"")</f>
        <v>3</v>
      </c>
      <c r="M57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77" s="19" t="str">
        <f t="shared" si="8"/>
        <v>S22</v>
      </c>
      <c r="O577" s="19" t="str">
        <f>IF(מרקובחצי[[#This Row],[קבעה הפלגה?]]=1,"",IF(AND(מרקובחצי[[#This Row],[עד ועד]]&lt;29,OR(מרקובחצי[[#This Row],[CycleNumber]]=1,AND(U576=1,OR(מרקובחצי[[#This Row],[עד ועד]]&lt;J576,מרקובחצי[[#This Row],[עד ועד]]&gt;K576)),AND(V576=1,מרקובחצי[[#This Row],[עד ועד]]&lt;J576),W576=1)),1,""))</f>
        <v/>
      </c>
      <c r="P577" s="19" t="str">
        <f>IF(מרקובחצי[[#This Row],[קבעה הפלגה?]]=1,"",IF(AND(מרקובחצי[[#This Row],[עד ועד]]&gt;28,מרקובחצי[[#This Row],[עד ועד]]&lt;32,OR(מרקובחצי[[#This Row],[CycleNumber]]=1,AND(U576=1),AND(V576=1,OR(מרקובחצי[[#This Row],[עד ועד]]&lt;J576,מרקובחצי[[#This Row],[עד ועד]]&gt;K576)),W576=1)),1,""))</f>
        <v/>
      </c>
      <c r="Q577" s="19" t="str">
        <f>IF(מרקובחצי[[#This Row],[קבעה הפלגה?]]=1,"",IF(AND(מרקובחצי[[#This Row],[עד ועד]]&gt;31,OR(מרקובחצי[[#This Row],[CycleNumber]]=1,AND(U576=1),AND(V576=1,מרקובחצי[[#This Row],[עד ועד]]&gt;K576),AND(W576=1,OR(מרקובחצי[[#This Row],[עד ועד]]&gt;K576,מרקובחצי[[#This Row],[עד ועד]]&lt;J576)))),1,""))</f>
        <v/>
      </c>
      <c r="R577" s="19" t="str">
        <f>IF(מרקובחצי[[#This Row],[CycleNumber]]&gt;1,IF(AND(O576=1,מרקובחצי[[#This Row],[עד ועד]]&lt;29),1,""),"")</f>
        <v/>
      </c>
      <c r="S577" s="19" t="str">
        <f>IF(מרקובחצי[[#This Row],[CycleNumber]]&gt;1,IF(OR(AND(O576=1,מרקובחצי[[#This Row],[עד ועד]]&gt;28),AND(P576=1),AND(Q576=1,מרקובחצי[[#This Row],[עד ועד]]&lt;32)),1,""),"")</f>
        <v/>
      </c>
      <c r="T577" s="19" t="str">
        <f>IF(מרקובחצי[[#This Row],[CycleNumber]]&gt;1,IF(AND(Q576=1,מרקובחצי[[#This Row],[עד ועד]]&gt;31),1,""),"")</f>
        <v/>
      </c>
      <c r="U577" s="19" t="str">
        <f>IF(מרקובחצי[[#This Row],[CycleNumber]]&gt;1,IF(AND(R576=1,מרקובחצי[[#This Row],[עד ועד]]&lt;29),1,IF(AND(U576=1,NOT(OR(מרקובחצי[[#This Row],[עד ועד]]&lt;J576,מרקובחצי[[#This Row],[עד ועד]]&gt;K576))),1,"")),"")</f>
        <v/>
      </c>
      <c r="V577" s="19">
        <f>IF(מרקובחצי[[#This Row],[CycleNumber]]&gt;1,IF(AND(SUM(R576:T576)=1,מרקובחצי[[#This Row],[עד ועד]]&gt;28,מרקובחצי[[#This Row],[עד ועד]]&lt;32),1,IF(OR(S576=1,AND(R576=1,מרקובחצי[[#This Row],[עד ועד]]&gt;28),AND(T576=1,מרקובחצי[[#This Row],[עד ועד]]&lt;32)),1,IF(AND(V576=1,NOT(OR(מרקובחצי[[#This Row],[עד ועד]]&lt;J576,מרקובחצי[[#This Row],[עד ועד]]&gt;K576))),1,""))),"")</f>
        <v>1</v>
      </c>
      <c r="W577" s="19" t="str">
        <f>IF(מרקובחצי[[#This Row],[CycleNumber]]&gt;1,IF(AND(T576=1,מרקובחצי[[#This Row],[עד ועד]]&gt;31),1,IF(AND(W576=1,NOT(OR(מרקובחצי[[#This Row],[עד ועד]]&lt;J576,מרקובחצי[[#This Row],[עד ועד]]&gt;K576))),1,"")),"")</f>
        <v/>
      </c>
      <c r="X577" s="19" t="str">
        <f>IF(AND(מרקובחצי[[#This Row],[CycleNumber]]&lt;$B578,SUM(מרקובחצי[[#This Row],[11]],R578)=2),1,"")</f>
        <v/>
      </c>
      <c r="Y577" s="19" t="str">
        <f>IF(AND(מרקובחצי[[#This Row],[CycleNumber]]&lt;$B578,SUM(מרקובחצי[[#This Row],[11]],S578)=2),1,"")</f>
        <v/>
      </c>
      <c r="Z577" s="19" t="str">
        <f>IF(AND(מרקובחצי[[#This Row],[CycleNumber]]&lt;$B578,SUM(מרקובחצי[[#This Row],[13]],S578)=2),1,"")</f>
        <v/>
      </c>
      <c r="AA577" s="19" t="str">
        <f>IF(AND(מרקובחצי[[#This Row],[CycleNumber]]&lt;$B578,SUM(מרקובחצי[[#This Row],[13]],T578)=2),1,"")</f>
        <v/>
      </c>
      <c r="AB577" s="19" t="str">
        <f>IF(AND(מרקובחצי[[#This Row],[CycleNumber]]&lt;$B578,SUM(מרקובחצי[[#This Row],[21]],U578)=2),1,"")</f>
        <v/>
      </c>
      <c r="AC577" s="19" t="str">
        <f>IF(AND(מרקובחצי[[#This Row],[CycleNumber]]&lt;$B578,SUM(מרקובחצי[[#This Row],[21]],V578)=2),1,"")</f>
        <v/>
      </c>
      <c r="AD577" s="19" t="str">
        <f>IF(AND(מרקובחצי[[#This Row],[CycleNumber]]&lt;$B578,SUM(מרקובחצי[[#This Row],[23]],V578)=2),1,"")</f>
        <v/>
      </c>
      <c r="AE577" s="19" t="str">
        <f>IF(AND(מרקובחצי[[#This Row],[CycleNumber]]&lt;$B578,SUM(מרקובחצי[[#This Row],[23]],W578)=2),1,"")</f>
        <v/>
      </c>
      <c r="AF577" s="19" t="str">
        <f>IF(AND(מרקובחצי[[#This Row],[CycleNumber]]&lt;$B578,SUM(מרקובחצי[[#This Row],[31]],O578)=2),1,"")</f>
        <v/>
      </c>
      <c r="AG577" s="19" t="str">
        <f>IF(AND(מרקובחצי[[#This Row],[CycleNumber]]&lt;$B578,SUM(מרקובחצי[[#This Row],[31]],P578)=2),1,"")</f>
        <v/>
      </c>
      <c r="AH577" s="19" t="str">
        <f>IF(AND(מרקובחצי[[#This Row],[CycleNumber]]&lt;$B578,SUM(מרקובחצי[[#This Row],[31]],Q578)=2),1,"")</f>
        <v/>
      </c>
      <c r="AI577" s="19" t="str">
        <f>IF(AND(מרקובחצי[[#This Row],[CycleNumber]]&lt;$B578,SUM(U577:U578)=2),1,"")</f>
        <v/>
      </c>
      <c r="AJ577" s="19" t="str">
        <f>IF(AND(מרקובחצי[[#This Row],[CycleNumber]]&lt;$B578,SUM(מרקובחצי[[#This Row],[32]],O578)=2),1,"")</f>
        <v/>
      </c>
      <c r="AK577" s="19" t="str">
        <f>IF(AND(מרקובחצי[[#This Row],[CycleNumber]]&lt;$B578,SUM(מרקובחצי[[#This Row],[32]],P578)=2),1,"")</f>
        <v/>
      </c>
      <c r="AL577" s="19" t="str">
        <f>IF(AND(מרקובחצי[[#This Row],[CycleNumber]]&lt;$B578,SUM(מרקובחצי[[#This Row],[32]],Q578)=2),1,"")</f>
        <v/>
      </c>
      <c r="AM577" s="19">
        <f>IF(AND(מרקובחצי[[#This Row],[CycleNumber]]&lt;$B578,SUM(V577:V578)=2),1,"")</f>
        <v>1</v>
      </c>
      <c r="AN577" s="19" t="str">
        <f>IF(AND(מרקובחצי[[#This Row],[CycleNumber]]&lt;$B578,SUM(מרקובחצי[[#This Row],[33]],O578)=2),1,"")</f>
        <v/>
      </c>
      <c r="AO577" s="19" t="str">
        <f>IF(AND(מרקובחצי[[#This Row],[CycleNumber]]&lt;$B578,SUM(מרקובחצי[[#This Row],[33]],P578)=2),1,"")</f>
        <v/>
      </c>
      <c r="AP577" s="19" t="str">
        <f>IF(AND(מרקובחצי[[#This Row],[CycleNumber]]&lt;$B578,SUM(מרקובחצי[[#This Row],[33]],Q578)=2),1,"")</f>
        <v/>
      </c>
      <c r="AQ577" s="19" t="str">
        <f>IF(AND(מרקובחצי[[#This Row],[CycleNumber]]&lt;$B578,SUM(W577:W578)=2),1,"")</f>
        <v/>
      </c>
      <c r="AR577" s="19" t="str">
        <f>IF(AND(מרקובחצי[[#This Row],[CycleNumber]]&lt;$B578,SUM(מרקובחצי[[#This Row],[12]],S578)=2),1,"")</f>
        <v/>
      </c>
      <c r="AS577" s="19" t="str">
        <f>IF(AND(מרקובחצי[[#This Row],[CycleNumber]]&lt;$B578,SUM(מרקובחצי[[#This Row],[22]],V578)=2),1,"")</f>
        <v/>
      </c>
      <c r="AT577" s="21">
        <f>SUM(מרקובחצי[[#This Row],[11]:[33]])</f>
        <v>1</v>
      </c>
    </row>
    <row r="578" spans="1:46" ht="15.6" x14ac:dyDescent="0.25">
      <c r="A578" s="19" t="s">
        <v>58</v>
      </c>
      <c r="B578" s="19">
        <v>7</v>
      </c>
      <c r="C578">
        <v>27</v>
      </c>
      <c r="D578" s="19">
        <f>מרקובחצי[[#This Row],[LengthofCycle]]+1</f>
        <v>28</v>
      </c>
      <c r="E578" t="str">
        <f>IF(IFERROR(LOOKUP(מרקובחצי[[#This Row],[ClientID]],קביעויות[הפלגה]),FALSE)=מרקובחצי[[#This Row],[ClientID]],1,"")</f>
        <v/>
      </c>
      <c r="F578">
        <f>IF(IFERROR(LOOKUP(מרקובחצי[[#This Row],[ClientID]],סוגחציקבוע[S31]),FALSE)=מרקובחצי[[#This Row],[ClientID]],1,"")</f>
        <v>1</v>
      </c>
      <c r="G578" t="str">
        <f>IF(IFERROR(LOOKUP(מרקובחצי[[#This Row],[ClientID]],סוגחציקבוע[S32]),FALSE)=מרקובחצי[[#This Row],[ClientID]],1,"")</f>
        <v/>
      </c>
      <c r="H578" t="str">
        <f>IF(IFERROR(LOOKUP(מרקובחצי[[#This Row],[ClientID]],סוגחציקבוע[S33]),FALSE)=מרקובחצי[[#This Row],[ClientID]],1,"")</f>
        <v/>
      </c>
      <c r="I578" t="str">
        <f>IF(IFERROR(LOOKUP(מרקובחצי[[#This Row],[ClientID]],סוגחציקבוע[S32&amp;33]),FALSE)=מרקובחצי[[#This Row],[ClientID]],1,"")</f>
        <v/>
      </c>
      <c r="J578" s="19">
        <f>IF(SUM(מרקובחצי[[#This Row],[11]:[13]])=1,מרקובחצי[[#This Row],[עד ועד]],IF(SUM(R577:T578)=1,IF(מרקובחצי[[#This Row],[עד ועד]]&lt;J577,מרקובחצי[[#This Row],[עד ועד]],J577),J577))</f>
        <v>27</v>
      </c>
      <c r="K578" s="19">
        <f>IF(SUM(מרקובחצי[[#This Row],[11]:[13]])=1,מרקובחצי[[#This Row],[עד ועד]],IF(SUM(R577:T578)=1,IF(מרקובחצי[[#This Row],[עד ועד]]&gt;K577,מרקובחצי[[#This Row],[עד ועד]],K577),K577))</f>
        <v>30</v>
      </c>
      <c r="L578" s="19" t="str">
        <f>IF(AND(SUM(מרקובחצי[[#This Row],[31]:[33]])=1,SUM(U577:W577)=0),מרקובחצי[[#This Row],[מקס]]-מרקובחצי[[#This Row],[מינ]],"")</f>
        <v/>
      </c>
      <c r="M57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78" s="19" t="str">
        <f t="shared" ref="N578:N641" si="9">IF(ROW()&gt;2,M577,"")</f>
        <v>S32</v>
      </c>
      <c r="O578" s="19" t="str">
        <f>IF(מרקובחצי[[#This Row],[קבעה הפלגה?]]=1,"",IF(AND(מרקובחצי[[#This Row],[עד ועד]]&lt;29,OR(מרקובחצי[[#This Row],[CycleNumber]]=1,AND(U577=1,OR(מרקובחצי[[#This Row],[עד ועד]]&lt;J577,מרקובחצי[[#This Row],[עד ועד]]&gt;K577)),AND(V577=1,מרקובחצי[[#This Row],[עד ועד]]&lt;J577),W577=1)),1,""))</f>
        <v/>
      </c>
      <c r="P578" s="19" t="str">
        <f>IF(מרקובחצי[[#This Row],[קבעה הפלגה?]]=1,"",IF(AND(מרקובחצי[[#This Row],[עד ועד]]&gt;28,מרקובחצי[[#This Row],[עד ועד]]&lt;32,OR(מרקובחצי[[#This Row],[CycleNumber]]=1,AND(U577=1),AND(V577=1,OR(מרקובחצי[[#This Row],[עד ועד]]&lt;J577,מרקובחצי[[#This Row],[עד ועד]]&gt;K577)),W577=1)),1,""))</f>
        <v/>
      </c>
      <c r="Q578" s="19" t="str">
        <f>IF(מרקובחצי[[#This Row],[קבעה הפלגה?]]=1,"",IF(AND(מרקובחצי[[#This Row],[עד ועד]]&gt;31,OR(מרקובחצי[[#This Row],[CycleNumber]]=1,AND(U577=1),AND(V577=1,מרקובחצי[[#This Row],[עד ועד]]&gt;K577),AND(W577=1,OR(מרקובחצי[[#This Row],[עד ועד]]&gt;K577,מרקובחצי[[#This Row],[עד ועד]]&lt;J577)))),1,""))</f>
        <v/>
      </c>
      <c r="R578" s="19" t="str">
        <f>IF(מרקובחצי[[#This Row],[CycleNumber]]&gt;1,IF(AND(O577=1,מרקובחצי[[#This Row],[עד ועד]]&lt;29),1,""),"")</f>
        <v/>
      </c>
      <c r="S578" s="19" t="str">
        <f>IF(מרקובחצי[[#This Row],[CycleNumber]]&gt;1,IF(OR(AND(O577=1,מרקובחצי[[#This Row],[עד ועד]]&gt;28),AND(P577=1),AND(Q577=1,מרקובחצי[[#This Row],[עד ועד]]&lt;32)),1,""),"")</f>
        <v/>
      </c>
      <c r="T578" s="19" t="str">
        <f>IF(מרקובחצי[[#This Row],[CycleNumber]]&gt;1,IF(AND(Q577=1,מרקובחצי[[#This Row],[עד ועד]]&gt;31),1,""),"")</f>
        <v/>
      </c>
      <c r="U578" s="19" t="str">
        <f>IF(מרקובחצי[[#This Row],[CycleNumber]]&gt;1,IF(AND(R577=1,מרקובחצי[[#This Row],[עד ועד]]&lt;29),1,IF(AND(U577=1,NOT(OR(מרקובחצי[[#This Row],[עד ועד]]&lt;J577,מרקובחצי[[#This Row],[עד ועד]]&gt;K577))),1,"")),"")</f>
        <v/>
      </c>
      <c r="V578" s="19">
        <f>IF(מרקובחצי[[#This Row],[CycleNumber]]&gt;1,IF(AND(SUM(R577:T577)=1,מרקובחצי[[#This Row],[עד ועד]]&gt;28,מרקובחצי[[#This Row],[עד ועד]]&lt;32),1,IF(OR(S577=1,AND(R577=1,מרקובחצי[[#This Row],[עד ועד]]&gt;28),AND(T577=1,מרקובחצי[[#This Row],[עד ועד]]&lt;32)),1,IF(AND(V577=1,NOT(OR(מרקובחצי[[#This Row],[עד ועד]]&lt;J577,מרקובחצי[[#This Row],[עד ועד]]&gt;K577))),1,""))),"")</f>
        <v>1</v>
      </c>
      <c r="W578" s="19" t="str">
        <f>IF(מרקובחצי[[#This Row],[CycleNumber]]&gt;1,IF(AND(T577=1,מרקובחצי[[#This Row],[עד ועד]]&gt;31),1,IF(AND(W577=1,NOT(OR(מרקובחצי[[#This Row],[עד ועד]]&lt;J577,מרקובחצי[[#This Row],[עד ועד]]&gt;K577))),1,"")),"")</f>
        <v/>
      </c>
      <c r="X578" s="19" t="str">
        <f>IF(AND(מרקובחצי[[#This Row],[CycleNumber]]&lt;$B579,SUM(מרקובחצי[[#This Row],[11]],R579)=2),1,"")</f>
        <v/>
      </c>
      <c r="Y578" s="19" t="str">
        <f>IF(AND(מרקובחצי[[#This Row],[CycleNumber]]&lt;$B579,SUM(מרקובחצי[[#This Row],[11]],S579)=2),1,"")</f>
        <v/>
      </c>
      <c r="Z578" s="19" t="str">
        <f>IF(AND(מרקובחצי[[#This Row],[CycleNumber]]&lt;$B579,SUM(מרקובחצי[[#This Row],[13]],S579)=2),1,"")</f>
        <v/>
      </c>
      <c r="AA578" s="19" t="str">
        <f>IF(AND(מרקובחצי[[#This Row],[CycleNumber]]&lt;$B579,SUM(מרקובחצי[[#This Row],[13]],T579)=2),1,"")</f>
        <v/>
      </c>
      <c r="AB578" s="19" t="str">
        <f>IF(AND(מרקובחצי[[#This Row],[CycleNumber]]&lt;$B579,SUM(מרקובחצי[[#This Row],[21]],U579)=2),1,"")</f>
        <v/>
      </c>
      <c r="AC578" s="19" t="str">
        <f>IF(AND(מרקובחצי[[#This Row],[CycleNumber]]&lt;$B579,SUM(מרקובחצי[[#This Row],[21]],V579)=2),1,"")</f>
        <v/>
      </c>
      <c r="AD578" s="19" t="str">
        <f>IF(AND(מרקובחצי[[#This Row],[CycleNumber]]&lt;$B579,SUM(מרקובחצי[[#This Row],[23]],V579)=2),1,"")</f>
        <v/>
      </c>
      <c r="AE578" s="19" t="str">
        <f>IF(AND(מרקובחצי[[#This Row],[CycleNumber]]&lt;$B579,SUM(מרקובחצי[[#This Row],[23]],W579)=2),1,"")</f>
        <v/>
      </c>
      <c r="AF578" s="19" t="str">
        <f>IF(AND(מרקובחצי[[#This Row],[CycleNumber]]&lt;$B579,SUM(מרקובחצי[[#This Row],[31]],O579)=2),1,"")</f>
        <v/>
      </c>
      <c r="AG578" s="19" t="str">
        <f>IF(AND(מרקובחצי[[#This Row],[CycleNumber]]&lt;$B579,SUM(מרקובחצי[[#This Row],[31]],P579)=2),1,"")</f>
        <v/>
      </c>
      <c r="AH578" s="19" t="str">
        <f>IF(AND(מרקובחצי[[#This Row],[CycleNumber]]&lt;$B579,SUM(מרקובחצי[[#This Row],[31]],Q579)=2),1,"")</f>
        <v/>
      </c>
      <c r="AI578" s="19" t="str">
        <f>IF(AND(מרקובחצי[[#This Row],[CycleNumber]]&lt;$B579,SUM(U578:U579)=2),1,"")</f>
        <v/>
      </c>
      <c r="AJ578" s="19">
        <f>IF(AND(מרקובחצי[[#This Row],[CycleNumber]]&lt;$B579,SUM(מרקובחצי[[#This Row],[32]],O579)=2),1,"")</f>
        <v>1</v>
      </c>
      <c r="AK578" s="19" t="str">
        <f>IF(AND(מרקובחצי[[#This Row],[CycleNumber]]&lt;$B579,SUM(מרקובחצי[[#This Row],[32]],P579)=2),1,"")</f>
        <v/>
      </c>
      <c r="AL578" s="19" t="str">
        <f>IF(AND(מרקובחצי[[#This Row],[CycleNumber]]&lt;$B579,SUM(מרקובחצי[[#This Row],[32]],Q579)=2),1,"")</f>
        <v/>
      </c>
      <c r="AM578" s="19" t="str">
        <f>IF(AND(מרקובחצי[[#This Row],[CycleNumber]]&lt;$B579,SUM(V578:V579)=2),1,"")</f>
        <v/>
      </c>
      <c r="AN578" s="19" t="str">
        <f>IF(AND(מרקובחצי[[#This Row],[CycleNumber]]&lt;$B579,SUM(מרקובחצי[[#This Row],[33]],O579)=2),1,"")</f>
        <v/>
      </c>
      <c r="AO578" s="19" t="str">
        <f>IF(AND(מרקובחצי[[#This Row],[CycleNumber]]&lt;$B579,SUM(מרקובחצי[[#This Row],[33]],P579)=2),1,"")</f>
        <v/>
      </c>
      <c r="AP578" s="19" t="str">
        <f>IF(AND(מרקובחצי[[#This Row],[CycleNumber]]&lt;$B579,SUM(מרקובחצי[[#This Row],[33]],Q579)=2),1,"")</f>
        <v/>
      </c>
      <c r="AQ578" s="19" t="str">
        <f>IF(AND(מרקובחצי[[#This Row],[CycleNumber]]&lt;$B579,SUM(W578:W579)=2),1,"")</f>
        <v/>
      </c>
      <c r="AR578" s="19" t="str">
        <f>IF(AND(מרקובחצי[[#This Row],[CycleNumber]]&lt;$B579,SUM(מרקובחצי[[#This Row],[12]],S579)=2),1,"")</f>
        <v/>
      </c>
      <c r="AS578" s="19" t="str">
        <f>IF(AND(מרקובחצי[[#This Row],[CycleNumber]]&lt;$B579,SUM(מרקובחצי[[#This Row],[22]],V579)=2),1,"")</f>
        <v/>
      </c>
      <c r="AT578" s="21">
        <f>SUM(מרקובחצי[[#This Row],[11]:[33]])</f>
        <v>1</v>
      </c>
    </row>
    <row r="579" spans="1:46" ht="15.6" x14ac:dyDescent="0.25">
      <c r="A579" s="19" t="s">
        <v>58</v>
      </c>
      <c r="B579" s="19">
        <v>8</v>
      </c>
      <c r="C579">
        <v>25</v>
      </c>
      <c r="D579" s="19">
        <f>מרקובחצי[[#This Row],[LengthofCycle]]+1</f>
        <v>26</v>
      </c>
      <c r="E579" t="str">
        <f>IF(IFERROR(LOOKUP(מרקובחצי[[#This Row],[ClientID]],קביעויות[הפלגה]),FALSE)=מרקובחצי[[#This Row],[ClientID]],1,"")</f>
        <v/>
      </c>
      <c r="F579">
        <f>IF(IFERROR(LOOKUP(מרקובחצי[[#This Row],[ClientID]],סוגחציקבוע[S31]),FALSE)=מרקובחצי[[#This Row],[ClientID]],1,"")</f>
        <v>1</v>
      </c>
      <c r="G579" t="str">
        <f>IF(IFERROR(LOOKUP(מרקובחצי[[#This Row],[ClientID]],סוגחציקבוע[S32]),FALSE)=מרקובחצי[[#This Row],[ClientID]],1,"")</f>
        <v/>
      </c>
      <c r="H579" t="str">
        <f>IF(IFERROR(LOOKUP(מרקובחצי[[#This Row],[ClientID]],סוגחציקבוע[S33]),FALSE)=מרקובחצי[[#This Row],[ClientID]],1,"")</f>
        <v/>
      </c>
      <c r="I579" t="str">
        <f>IF(IFERROR(LOOKUP(מרקובחצי[[#This Row],[ClientID]],סוגחציקבוע[S32&amp;33]),FALSE)=מרקובחצי[[#This Row],[ClientID]],1,"")</f>
        <v/>
      </c>
      <c r="J579" s="19">
        <f>IF(SUM(מרקובחצי[[#This Row],[11]:[13]])=1,מרקובחצי[[#This Row],[עד ועד]],IF(SUM(R578:T579)=1,IF(מרקובחצי[[#This Row],[עד ועד]]&lt;J578,מרקובחצי[[#This Row],[עד ועד]],J578),J578))</f>
        <v>26</v>
      </c>
      <c r="K579" s="19">
        <f>IF(SUM(מרקובחצי[[#This Row],[11]:[13]])=1,מרקובחצי[[#This Row],[עד ועד]],IF(SUM(R578:T579)=1,IF(מרקובחצי[[#This Row],[עד ועד]]&gt;K578,מרקובחצי[[#This Row],[עד ועד]],K578),K578))</f>
        <v>26</v>
      </c>
      <c r="L579" s="19" t="str">
        <f>IF(AND(SUM(מרקובחצי[[#This Row],[31]:[33]])=1,SUM(U578:W578)=0),מרקובחצי[[#This Row],[מקס]]-מרקובחצי[[#This Row],[מינ]],"")</f>
        <v/>
      </c>
      <c r="M57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579" s="19" t="str">
        <f t="shared" si="9"/>
        <v>S32</v>
      </c>
      <c r="O579" s="19">
        <f>IF(מרקובחצי[[#This Row],[קבעה הפלגה?]]=1,"",IF(AND(מרקובחצי[[#This Row],[עד ועד]]&lt;29,OR(מרקובחצי[[#This Row],[CycleNumber]]=1,AND(U578=1,OR(מרקובחצי[[#This Row],[עד ועד]]&lt;J578,מרקובחצי[[#This Row],[עד ועד]]&gt;K578)),AND(V578=1,מרקובחצי[[#This Row],[עד ועד]]&lt;J578),W578=1)),1,""))</f>
        <v>1</v>
      </c>
      <c r="P579" s="19" t="str">
        <f>IF(מרקובחצי[[#This Row],[קבעה הפלגה?]]=1,"",IF(AND(מרקובחצי[[#This Row],[עד ועד]]&gt;28,מרקובחצי[[#This Row],[עד ועד]]&lt;32,OR(מרקובחצי[[#This Row],[CycleNumber]]=1,AND(U578=1),AND(V578=1,OR(מרקובחצי[[#This Row],[עד ועד]]&lt;J578,מרקובחצי[[#This Row],[עד ועד]]&gt;K578)),W578=1)),1,""))</f>
        <v/>
      </c>
      <c r="Q579" s="19" t="str">
        <f>IF(מרקובחצי[[#This Row],[קבעה הפלגה?]]=1,"",IF(AND(מרקובחצי[[#This Row],[עד ועד]]&gt;31,OR(מרקובחצי[[#This Row],[CycleNumber]]=1,AND(U578=1),AND(V578=1,מרקובחצי[[#This Row],[עד ועד]]&gt;K578),AND(W578=1,OR(מרקובחצי[[#This Row],[עד ועד]]&gt;K578,מרקובחצי[[#This Row],[עד ועד]]&lt;J578)))),1,""))</f>
        <v/>
      </c>
      <c r="R579" s="19" t="str">
        <f>IF(מרקובחצי[[#This Row],[CycleNumber]]&gt;1,IF(AND(O578=1,מרקובחצי[[#This Row],[עד ועד]]&lt;29),1,""),"")</f>
        <v/>
      </c>
      <c r="S579" s="19" t="str">
        <f>IF(מרקובחצי[[#This Row],[CycleNumber]]&gt;1,IF(OR(AND(O578=1,מרקובחצי[[#This Row],[עד ועד]]&gt;28),AND(P578=1),AND(Q578=1,מרקובחצי[[#This Row],[עד ועד]]&lt;32)),1,""),"")</f>
        <v/>
      </c>
      <c r="T579" s="19" t="str">
        <f>IF(מרקובחצי[[#This Row],[CycleNumber]]&gt;1,IF(AND(Q578=1,מרקובחצי[[#This Row],[עד ועד]]&gt;31),1,""),"")</f>
        <v/>
      </c>
      <c r="U579" s="19" t="str">
        <f>IF(מרקובחצי[[#This Row],[CycleNumber]]&gt;1,IF(AND(R578=1,מרקובחצי[[#This Row],[עד ועד]]&lt;29),1,IF(AND(U578=1,NOT(OR(מרקובחצי[[#This Row],[עד ועד]]&lt;J578,מרקובחצי[[#This Row],[עד ועד]]&gt;K578))),1,"")),"")</f>
        <v/>
      </c>
      <c r="V579" s="19" t="str">
        <f>IF(מרקובחצי[[#This Row],[CycleNumber]]&gt;1,IF(AND(SUM(R578:T578)=1,מרקובחצי[[#This Row],[עד ועד]]&gt;28,מרקובחצי[[#This Row],[עד ועד]]&lt;32),1,IF(OR(S578=1,AND(R578=1,מרקובחצי[[#This Row],[עד ועד]]&gt;28),AND(T578=1,מרקובחצי[[#This Row],[עד ועד]]&lt;32)),1,IF(AND(V578=1,NOT(OR(מרקובחצי[[#This Row],[עד ועד]]&lt;J578,מרקובחצי[[#This Row],[עד ועד]]&gt;K578))),1,""))),"")</f>
        <v/>
      </c>
      <c r="W579" s="19" t="str">
        <f>IF(מרקובחצי[[#This Row],[CycleNumber]]&gt;1,IF(AND(T578=1,מרקובחצי[[#This Row],[עד ועד]]&gt;31),1,IF(AND(W578=1,NOT(OR(מרקובחצי[[#This Row],[עד ועד]]&lt;J578,מרקובחצי[[#This Row],[עד ועד]]&gt;K578))),1,"")),"")</f>
        <v/>
      </c>
      <c r="X579" s="19">
        <f>IF(AND(מרקובחצי[[#This Row],[CycleNumber]]&lt;$B580,SUM(מרקובחצי[[#This Row],[11]],R580)=2),1,"")</f>
        <v>1</v>
      </c>
      <c r="Y579" s="19" t="str">
        <f>IF(AND(מרקובחצי[[#This Row],[CycleNumber]]&lt;$B580,SUM(מרקובחצי[[#This Row],[11]],S580)=2),1,"")</f>
        <v/>
      </c>
      <c r="Z579" s="19" t="str">
        <f>IF(AND(מרקובחצי[[#This Row],[CycleNumber]]&lt;$B580,SUM(מרקובחצי[[#This Row],[13]],S580)=2),1,"")</f>
        <v/>
      </c>
      <c r="AA579" s="19" t="str">
        <f>IF(AND(מרקובחצי[[#This Row],[CycleNumber]]&lt;$B580,SUM(מרקובחצי[[#This Row],[13]],T580)=2),1,"")</f>
        <v/>
      </c>
      <c r="AB579" s="19" t="str">
        <f>IF(AND(מרקובחצי[[#This Row],[CycleNumber]]&lt;$B580,SUM(מרקובחצי[[#This Row],[21]],U580)=2),1,"")</f>
        <v/>
      </c>
      <c r="AC579" s="19" t="str">
        <f>IF(AND(מרקובחצי[[#This Row],[CycleNumber]]&lt;$B580,SUM(מרקובחצי[[#This Row],[21]],V580)=2),1,"")</f>
        <v/>
      </c>
      <c r="AD579" s="19" t="str">
        <f>IF(AND(מרקובחצי[[#This Row],[CycleNumber]]&lt;$B580,SUM(מרקובחצי[[#This Row],[23]],V580)=2),1,"")</f>
        <v/>
      </c>
      <c r="AE579" s="19" t="str">
        <f>IF(AND(מרקובחצי[[#This Row],[CycleNumber]]&lt;$B580,SUM(מרקובחצי[[#This Row],[23]],W580)=2),1,"")</f>
        <v/>
      </c>
      <c r="AF579" s="19" t="str">
        <f>IF(AND(מרקובחצי[[#This Row],[CycleNumber]]&lt;$B580,SUM(מרקובחצי[[#This Row],[31]],O580)=2),1,"")</f>
        <v/>
      </c>
      <c r="AG579" s="19" t="str">
        <f>IF(AND(מרקובחצי[[#This Row],[CycleNumber]]&lt;$B580,SUM(מרקובחצי[[#This Row],[31]],P580)=2),1,"")</f>
        <v/>
      </c>
      <c r="AH579" s="19" t="str">
        <f>IF(AND(מרקובחצי[[#This Row],[CycleNumber]]&lt;$B580,SUM(מרקובחצי[[#This Row],[31]],Q580)=2),1,"")</f>
        <v/>
      </c>
      <c r="AI579" s="19" t="str">
        <f>IF(AND(מרקובחצי[[#This Row],[CycleNumber]]&lt;$B580,SUM(U579:U580)=2),1,"")</f>
        <v/>
      </c>
      <c r="AJ579" s="19" t="str">
        <f>IF(AND(מרקובחצי[[#This Row],[CycleNumber]]&lt;$B580,SUM(מרקובחצי[[#This Row],[32]],O580)=2),1,"")</f>
        <v/>
      </c>
      <c r="AK579" s="19" t="str">
        <f>IF(AND(מרקובחצי[[#This Row],[CycleNumber]]&lt;$B580,SUM(מרקובחצי[[#This Row],[32]],P580)=2),1,"")</f>
        <v/>
      </c>
      <c r="AL579" s="19" t="str">
        <f>IF(AND(מרקובחצי[[#This Row],[CycleNumber]]&lt;$B580,SUM(מרקובחצי[[#This Row],[32]],Q580)=2),1,"")</f>
        <v/>
      </c>
      <c r="AM579" s="19" t="str">
        <f>IF(AND(מרקובחצי[[#This Row],[CycleNumber]]&lt;$B580,SUM(V579:V580)=2),1,"")</f>
        <v/>
      </c>
      <c r="AN579" s="19" t="str">
        <f>IF(AND(מרקובחצי[[#This Row],[CycleNumber]]&lt;$B580,SUM(מרקובחצי[[#This Row],[33]],O580)=2),1,"")</f>
        <v/>
      </c>
      <c r="AO579" s="19" t="str">
        <f>IF(AND(מרקובחצי[[#This Row],[CycleNumber]]&lt;$B580,SUM(מרקובחצי[[#This Row],[33]],P580)=2),1,"")</f>
        <v/>
      </c>
      <c r="AP579" s="19" t="str">
        <f>IF(AND(מרקובחצי[[#This Row],[CycleNumber]]&lt;$B580,SUM(מרקובחצי[[#This Row],[33]],Q580)=2),1,"")</f>
        <v/>
      </c>
      <c r="AQ579" s="19" t="str">
        <f>IF(AND(מרקובחצי[[#This Row],[CycleNumber]]&lt;$B580,SUM(W579:W580)=2),1,"")</f>
        <v/>
      </c>
      <c r="AR579" s="19" t="str">
        <f>IF(AND(מרקובחצי[[#This Row],[CycleNumber]]&lt;$B580,SUM(מרקובחצי[[#This Row],[12]],S580)=2),1,"")</f>
        <v/>
      </c>
      <c r="AS579" s="19" t="str">
        <f>IF(AND(מרקובחצי[[#This Row],[CycleNumber]]&lt;$B580,SUM(מרקובחצי[[#This Row],[22]],V580)=2),1,"")</f>
        <v/>
      </c>
      <c r="AT579" s="21">
        <f>SUM(מרקובחצי[[#This Row],[11]:[33]])</f>
        <v>1</v>
      </c>
    </row>
    <row r="580" spans="1:46" ht="15.6" x14ac:dyDescent="0.25">
      <c r="A580" s="19" t="s">
        <v>58</v>
      </c>
      <c r="B580" s="19">
        <v>9</v>
      </c>
      <c r="C580">
        <v>27</v>
      </c>
      <c r="D580" s="19">
        <f>מרקובחצי[[#This Row],[LengthofCycle]]+1</f>
        <v>28</v>
      </c>
      <c r="E580" t="str">
        <f>IF(IFERROR(LOOKUP(מרקובחצי[[#This Row],[ClientID]],קביעויות[הפלגה]),FALSE)=מרקובחצי[[#This Row],[ClientID]],1,"")</f>
        <v/>
      </c>
      <c r="F580">
        <f>IF(IFERROR(LOOKUP(מרקובחצי[[#This Row],[ClientID]],סוגחציקבוע[S31]),FALSE)=מרקובחצי[[#This Row],[ClientID]],1,"")</f>
        <v>1</v>
      </c>
      <c r="G580" t="str">
        <f>IF(IFERROR(LOOKUP(מרקובחצי[[#This Row],[ClientID]],סוגחציקבוע[S32]),FALSE)=מרקובחצי[[#This Row],[ClientID]],1,"")</f>
        <v/>
      </c>
      <c r="H580" t="str">
        <f>IF(IFERROR(LOOKUP(מרקובחצי[[#This Row],[ClientID]],סוגחציקבוע[S33]),FALSE)=מרקובחצי[[#This Row],[ClientID]],1,"")</f>
        <v/>
      </c>
      <c r="I580" t="str">
        <f>IF(IFERROR(LOOKUP(מרקובחצי[[#This Row],[ClientID]],סוגחציקבוע[S32&amp;33]),FALSE)=מרקובחצי[[#This Row],[ClientID]],1,"")</f>
        <v/>
      </c>
      <c r="J580" s="19">
        <f>IF(SUM(מרקובחצי[[#This Row],[11]:[13]])=1,מרקובחצי[[#This Row],[עד ועד]],IF(SUM(R579:T580)=1,IF(מרקובחצי[[#This Row],[עד ועד]]&lt;J579,מרקובחצי[[#This Row],[עד ועד]],J579),J579))</f>
        <v>26</v>
      </c>
      <c r="K580" s="19">
        <f>IF(SUM(מרקובחצי[[#This Row],[11]:[13]])=1,מרקובחצי[[#This Row],[עד ועד]],IF(SUM(R579:T580)=1,IF(מרקובחצי[[#This Row],[עד ועד]]&gt;K579,מרקובחצי[[#This Row],[עד ועד]],K579),K579))</f>
        <v>28</v>
      </c>
      <c r="L580" s="19" t="str">
        <f>IF(AND(SUM(מרקובחצי[[#This Row],[31]:[33]])=1,SUM(U579:W579)=0),מרקובחצי[[#This Row],[מקס]]-מרקובחצי[[#This Row],[מינ]],"")</f>
        <v/>
      </c>
      <c r="M58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580" s="19" t="str">
        <f t="shared" si="9"/>
        <v>S11</v>
      </c>
      <c r="O580" s="19" t="str">
        <f>IF(מרקובחצי[[#This Row],[קבעה הפלגה?]]=1,"",IF(AND(מרקובחצי[[#This Row],[עד ועד]]&lt;29,OR(מרקובחצי[[#This Row],[CycleNumber]]=1,AND(U579=1,OR(מרקובחצי[[#This Row],[עד ועד]]&lt;J579,מרקובחצי[[#This Row],[עד ועד]]&gt;K579)),AND(V579=1,מרקובחצי[[#This Row],[עד ועד]]&lt;J579),W579=1)),1,""))</f>
        <v/>
      </c>
      <c r="P580" s="19" t="str">
        <f>IF(מרקובחצי[[#This Row],[קבעה הפלגה?]]=1,"",IF(AND(מרקובחצי[[#This Row],[עד ועד]]&gt;28,מרקובחצי[[#This Row],[עד ועד]]&lt;32,OR(מרקובחצי[[#This Row],[CycleNumber]]=1,AND(U579=1),AND(V579=1,OR(מרקובחצי[[#This Row],[עד ועד]]&lt;J579,מרקובחצי[[#This Row],[עד ועד]]&gt;K579)),W579=1)),1,""))</f>
        <v/>
      </c>
      <c r="Q580" s="19" t="str">
        <f>IF(מרקובחצי[[#This Row],[קבעה הפלגה?]]=1,"",IF(AND(מרקובחצי[[#This Row],[עד ועד]]&gt;31,OR(מרקובחצי[[#This Row],[CycleNumber]]=1,AND(U579=1),AND(V579=1,מרקובחצי[[#This Row],[עד ועד]]&gt;K579),AND(W579=1,OR(מרקובחצי[[#This Row],[עד ועד]]&gt;K579,מרקובחצי[[#This Row],[עד ועד]]&lt;J579)))),1,""))</f>
        <v/>
      </c>
      <c r="R580" s="19">
        <f>IF(מרקובחצי[[#This Row],[CycleNumber]]&gt;1,IF(AND(O579=1,מרקובחצי[[#This Row],[עד ועד]]&lt;29),1,""),"")</f>
        <v>1</v>
      </c>
      <c r="S580" s="19" t="str">
        <f>IF(מרקובחצי[[#This Row],[CycleNumber]]&gt;1,IF(OR(AND(O579=1,מרקובחצי[[#This Row],[עד ועד]]&gt;28),AND(P579=1),AND(Q579=1,מרקובחצי[[#This Row],[עד ועד]]&lt;32)),1,""),"")</f>
        <v/>
      </c>
      <c r="T580" s="19" t="str">
        <f>IF(מרקובחצי[[#This Row],[CycleNumber]]&gt;1,IF(AND(Q579=1,מרקובחצי[[#This Row],[עד ועד]]&gt;31),1,""),"")</f>
        <v/>
      </c>
      <c r="U580" s="19" t="str">
        <f>IF(מרקובחצי[[#This Row],[CycleNumber]]&gt;1,IF(AND(R579=1,מרקובחצי[[#This Row],[עד ועד]]&lt;29),1,IF(AND(U579=1,NOT(OR(מרקובחצי[[#This Row],[עד ועד]]&lt;J579,מרקובחצי[[#This Row],[עד ועד]]&gt;K579))),1,"")),"")</f>
        <v/>
      </c>
      <c r="V580" s="19" t="str">
        <f>IF(מרקובחצי[[#This Row],[CycleNumber]]&gt;1,IF(AND(SUM(R579:T579)=1,מרקובחצי[[#This Row],[עד ועד]]&gt;28,מרקובחצי[[#This Row],[עד ועד]]&lt;32),1,IF(OR(S579=1,AND(R579=1,מרקובחצי[[#This Row],[עד ועד]]&gt;28),AND(T579=1,מרקובחצי[[#This Row],[עד ועד]]&lt;32)),1,IF(AND(V579=1,NOT(OR(מרקובחצי[[#This Row],[עד ועד]]&lt;J579,מרקובחצי[[#This Row],[עד ועד]]&gt;K579))),1,""))),"")</f>
        <v/>
      </c>
      <c r="W580" s="19" t="str">
        <f>IF(מרקובחצי[[#This Row],[CycleNumber]]&gt;1,IF(AND(T579=1,מרקובחצי[[#This Row],[עד ועד]]&gt;31),1,IF(AND(W579=1,NOT(OR(מרקובחצי[[#This Row],[עד ועד]]&lt;J579,מרקובחצי[[#This Row],[עד ועד]]&gt;K579))),1,"")),"")</f>
        <v/>
      </c>
      <c r="X580" s="19" t="str">
        <f>IF(AND(מרקובחצי[[#This Row],[CycleNumber]]&lt;$B581,SUM(מרקובחצי[[#This Row],[11]],R581)=2),1,"")</f>
        <v/>
      </c>
      <c r="Y580" s="19" t="str">
        <f>IF(AND(מרקובחצי[[#This Row],[CycleNumber]]&lt;$B581,SUM(מרקובחצי[[#This Row],[11]],S581)=2),1,"")</f>
        <v/>
      </c>
      <c r="Z580" s="19" t="str">
        <f>IF(AND(מרקובחצי[[#This Row],[CycleNumber]]&lt;$B581,SUM(מרקובחצי[[#This Row],[13]],S581)=2),1,"")</f>
        <v/>
      </c>
      <c r="AA580" s="19" t="str">
        <f>IF(AND(מרקובחצי[[#This Row],[CycleNumber]]&lt;$B581,SUM(מרקובחצי[[#This Row],[13]],T581)=2),1,"")</f>
        <v/>
      </c>
      <c r="AB580" s="19" t="str">
        <f>IF(AND(מרקובחצי[[#This Row],[CycleNumber]]&lt;$B581,SUM(מרקובחצי[[#This Row],[21]],U581)=2),1,"")</f>
        <v/>
      </c>
      <c r="AC580" s="19">
        <f>IF(AND(מרקובחצי[[#This Row],[CycleNumber]]&lt;$B581,SUM(מרקובחצי[[#This Row],[21]],V581)=2),1,"")</f>
        <v>1</v>
      </c>
      <c r="AD580" s="19" t="str">
        <f>IF(AND(מרקובחצי[[#This Row],[CycleNumber]]&lt;$B581,SUM(מרקובחצי[[#This Row],[23]],V581)=2),1,"")</f>
        <v/>
      </c>
      <c r="AE580" s="19" t="str">
        <f>IF(AND(מרקובחצי[[#This Row],[CycleNumber]]&lt;$B581,SUM(מרקובחצי[[#This Row],[23]],W581)=2),1,"")</f>
        <v/>
      </c>
      <c r="AF580" s="19" t="str">
        <f>IF(AND(מרקובחצי[[#This Row],[CycleNumber]]&lt;$B581,SUM(מרקובחצי[[#This Row],[31]],O581)=2),1,"")</f>
        <v/>
      </c>
      <c r="AG580" s="19" t="str">
        <f>IF(AND(מרקובחצי[[#This Row],[CycleNumber]]&lt;$B581,SUM(מרקובחצי[[#This Row],[31]],P581)=2),1,"")</f>
        <v/>
      </c>
      <c r="AH580" s="19" t="str">
        <f>IF(AND(מרקובחצי[[#This Row],[CycleNumber]]&lt;$B581,SUM(מרקובחצי[[#This Row],[31]],Q581)=2),1,"")</f>
        <v/>
      </c>
      <c r="AI580" s="19" t="str">
        <f>IF(AND(מרקובחצי[[#This Row],[CycleNumber]]&lt;$B581,SUM(U580:U581)=2),1,"")</f>
        <v/>
      </c>
      <c r="AJ580" s="19" t="str">
        <f>IF(AND(מרקובחצי[[#This Row],[CycleNumber]]&lt;$B581,SUM(מרקובחצי[[#This Row],[32]],O581)=2),1,"")</f>
        <v/>
      </c>
      <c r="AK580" s="19" t="str">
        <f>IF(AND(מרקובחצי[[#This Row],[CycleNumber]]&lt;$B581,SUM(מרקובחצי[[#This Row],[32]],P581)=2),1,"")</f>
        <v/>
      </c>
      <c r="AL580" s="19" t="str">
        <f>IF(AND(מרקובחצי[[#This Row],[CycleNumber]]&lt;$B581,SUM(מרקובחצי[[#This Row],[32]],Q581)=2),1,"")</f>
        <v/>
      </c>
      <c r="AM580" s="19" t="str">
        <f>IF(AND(מרקובחצי[[#This Row],[CycleNumber]]&lt;$B581,SUM(V580:V581)=2),1,"")</f>
        <v/>
      </c>
      <c r="AN580" s="19" t="str">
        <f>IF(AND(מרקובחצי[[#This Row],[CycleNumber]]&lt;$B581,SUM(מרקובחצי[[#This Row],[33]],O581)=2),1,"")</f>
        <v/>
      </c>
      <c r="AO580" s="19" t="str">
        <f>IF(AND(מרקובחצי[[#This Row],[CycleNumber]]&lt;$B581,SUM(מרקובחצי[[#This Row],[33]],P581)=2),1,"")</f>
        <v/>
      </c>
      <c r="AP580" s="19" t="str">
        <f>IF(AND(מרקובחצי[[#This Row],[CycleNumber]]&lt;$B581,SUM(מרקובחצי[[#This Row],[33]],Q581)=2),1,"")</f>
        <v/>
      </c>
      <c r="AQ580" s="19" t="str">
        <f>IF(AND(מרקובחצי[[#This Row],[CycleNumber]]&lt;$B581,SUM(W580:W581)=2),1,"")</f>
        <v/>
      </c>
      <c r="AR580" s="19" t="str">
        <f>IF(AND(מרקובחצי[[#This Row],[CycleNumber]]&lt;$B581,SUM(מרקובחצי[[#This Row],[12]],S581)=2),1,"")</f>
        <v/>
      </c>
      <c r="AS580" s="19" t="str">
        <f>IF(AND(מרקובחצי[[#This Row],[CycleNumber]]&lt;$B581,SUM(מרקובחצי[[#This Row],[22]],V581)=2),1,"")</f>
        <v/>
      </c>
      <c r="AT580" s="21">
        <f>SUM(מרקובחצי[[#This Row],[11]:[33]])</f>
        <v>1</v>
      </c>
    </row>
    <row r="581" spans="1:46" ht="15.6" x14ac:dyDescent="0.25">
      <c r="A581" s="19" t="s">
        <v>58</v>
      </c>
      <c r="B581" s="19">
        <v>10</v>
      </c>
      <c r="C581">
        <v>28</v>
      </c>
      <c r="D581" s="19">
        <f>מרקובחצי[[#This Row],[LengthofCycle]]+1</f>
        <v>29</v>
      </c>
      <c r="E581" t="str">
        <f>IF(IFERROR(LOOKUP(מרקובחצי[[#This Row],[ClientID]],קביעויות[הפלגה]),FALSE)=מרקובחצי[[#This Row],[ClientID]],1,"")</f>
        <v/>
      </c>
      <c r="F581">
        <f>IF(IFERROR(LOOKUP(מרקובחצי[[#This Row],[ClientID]],סוגחציקבוע[S31]),FALSE)=מרקובחצי[[#This Row],[ClientID]],1,"")</f>
        <v>1</v>
      </c>
      <c r="G581" t="str">
        <f>IF(IFERROR(LOOKUP(מרקובחצי[[#This Row],[ClientID]],סוגחציקבוע[S32]),FALSE)=מרקובחצי[[#This Row],[ClientID]],1,"")</f>
        <v/>
      </c>
      <c r="H581" t="str">
        <f>IF(IFERROR(LOOKUP(מרקובחצי[[#This Row],[ClientID]],סוגחציקבוע[S33]),FALSE)=מרקובחצי[[#This Row],[ClientID]],1,"")</f>
        <v/>
      </c>
      <c r="I581" t="str">
        <f>IF(IFERROR(LOOKUP(מרקובחצי[[#This Row],[ClientID]],סוגחציקבוע[S32&amp;33]),FALSE)=מרקובחצי[[#This Row],[ClientID]],1,"")</f>
        <v/>
      </c>
      <c r="J581" s="19">
        <f>IF(SUM(מרקובחצי[[#This Row],[11]:[13]])=1,מרקובחצי[[#This Row],[עד ועד]],IF(SUM(R580:T581)=1,IF(מרקובחצי[[#This Row],[עד ועד]]&lt;J580,מרקובחצי[[#This Row],[עד ועד]],J580),J580))</f>
        <v>26</v>
      </c>
      <c r="K581" s="19">
        <f>IF(SUM(מרקובחצי[[#This Row],[11]:[13]])=1,מרקובחצי[[#This Row],[עד ועד]],IF(SUM(R580:T581)=1,IF(מרקובחצי[[#This Row],[עד ועד]]&gt;K580,מרקובחצי[[#This Row],[עד ועד]],K580),K580))</f>
        <v>29</v>
      </c>
      <c r="L581" s="19">
        <f>IF(AND(SUM(מרקובחצי[[#This Row],[31]:[33]])=1,SUM(U580:W580)=0),מרקובחצי[[#This Row],[מקס]]-מרקובחצי[[#This Row],[מינ]],"")</f>
        <v>3</v>
      </c>
      <c r="M58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81" s="19" t="str">
        <f t="shared" si="9"/>
        <v>S21</v>
      </c>
      <c r="O581" s="19" t="str">
        <f>IF(מרקובחצי[[#This Row],[קבעה הפלגה?]]=1,"",IF(AND(מרקובחצי[[#This Row],[עד ועד]]&lt;29,OR(מרקובחצי[[#This Row],[CycleNumber]]=1,AND(U580=1,OR(מרקובחצי[[#This Row],[עד ועד]]&lt;J580,מרקובחצי[[#This Row],[עד ועד]]&gt;K580)),AND(V580=1,מרקובחצי[[#This Row],[עד ועד]]&lt;J580),W580=1)),1,""))</f>
        <v/>
      </c>
      <c r="P581" s="19" t="str">
        <f>IF(מרקובחצי[[#This Row],[קבעה הפלגה?]]=1,"",IF(AND(מרקובחצי[[#This Row],[עד ועד]]&gt;28,מרקובחצי[[#This Row],[עד ועד]]&lt;32,OR(מרקובחצי[[#This Row],[CycleNumber]]=1,AND(U580=1),AND(V580=1,OR(מרקובחצי[[#This Row],[עד ועד]]&lt;J580,מרקובחצי[[#This Row],[עד ועד]]&gt;K580)),W580=1)),1,""))</f>
        <v/>
      </c>
      <c r="Q581" s="19" t="str">
        <f>IF(מרקובחצי[[#This Row],[קבעה הפלגה?]]=1,"",IF(AND(מרקובחצי[[#This Row],[עד ועד]]&gt;31,OR(מרקובחצי[[#This Row],[CycleNumber]]=1,AND(U580=1),AND(V580=1,מרקובחצי[[#This Row],[עד ועד]]&gt;K580),AND(W580=1,OR(מרקובחצי[[#This Row],[עד ועד]]&gt;K580,מרקובחצי[[#This Row],[עד ועד]]&lt;J580)))),1,""))</f>
        <v/>
      </c>
      <c r="R581" s="19" t="str">
        <f>IF(מרקובחצי[[#This Row],[CycleNumber]]&gt;1,IF(AND(O580=1,מרקובחצי[[#This Row],[עד ועד]]&lt;29),1,""),"")</f>
        <v/>
      </c>
      <c r="S581" s="19" t="str">
        <f>IF(מרקובחצי[[#This Row],[CycleNumber]]&gt;1,IF(OR(AND(O580=1,מרקובחצי[[#This Row],[עד ועד]]&gt;28),AND(P580=1),AND(Q580=1,מרקובחצי[[#This Row],[עד ועד]]&lt;32)),1,""),"")</f>
        <v/>
      </c>
      <c r="T581" s="19" t="str">
        <f>IF(מרקובחצי[[#This Row],[CycleNumber]]&gt;1,IF(AND(Q580=1,מרקובחצי[[#This Row],[עד ועד]]&gt;31),1,""),"")</f>
        <v/>
      </c>
      <c r="U581" s="19" t="str">
        <f>IF(מרקובחצי[[#This Row],[CycleNumber]]&gt;1,IF(AND(R580=1,מרקובחצי[[#This Row],[עד ועד]]&lt;29),1,IF(AND(U580=1,NOT(OR(מרקובחצי[[#This Row],[עד ועד]]&lt;J580,מרקובחצי[[#This Row],[עד ועד]]&gt;K580))),1,"")),"")</f>
        <v/>
      </c>
      <c r="V581" s="19">
        <f>IF(מרקובחצי[[#This Row],[CycleNumber]]&gt;1,IF(AND(SUM(R580:T580)=1,מרקובחצי[[#This Row],[עד ועד]]&gt;28,מרקובחצי[[#This Row],[עד ועד]]&lt;32),1,IF(OR(S580=1,AND(R580=1,מרקובחצי[[#This Row],[עד ועד]]&gt;28),AND(T580=1,מרקובחצי[[#This Row],[עד ועד]]&lt;32)),1,IF(AND(V580=1,NOT(OR(מרקובחצי[[#This Row],[עד ועד]]&lt;J580,מרקובחצי[[#This Row],[עד ועד]]&gt;K580))),1,""))),"")</f>
        <v>1</v>
      </c>
      <c r="W581" s="19" t="str">
        <f>IF(מרקובחצי[[#This Row],[CycleNumber]]&gt;1,IF(AND(T580=1,מרקובחצי[[#This Row],[עד ועד]]&gt;31),1,IF(AND(W580=1,NOT(OR(מרקובחצי[[#This Row],[עד ועד]]&lt;J580,מרקובחצי[[#This Row],[עד ועד]]&gt;K580))),1,"")),"")</f>
        <v/>
      </c>
      <c r="X581" s="19" t="str">
        <f>IF(AND(מרקובחצי[[#This Row],[CycleNumber]]&lt;$B582,SUM(מרקובחצי[[#This Row],[11]],R582)=2),1,"")</f>
        <v/>
      </c>
      <c r="Y581" s="19" t="str">
        <f>IF(AND(מרקובחצי[[#This Row],[CycleNumber]]&lt;$B582,SUM(מרקובחצי[[#This Row],[11]],S582)=2),1,"")</f>
        <v/>
      </c>
      <c r="Z581" s="19" t="str">
        <f>IF(AND(מרקובחצי[[#This Row],[CycleNumber]]&lt;$B582,SUM(מרקובחצי[[#This Row],[13]],S582)=2),1,"")</f>
        <v/>
      </c>
      <c r="AA581" s="19" t="str">
        <f>IF(AND(מרקובחצי[[#This Row],[CycleNumber]]&lt;$B582,SUM(מרקובחצי[[#This Row],[13]],T582)=2),1,"")</f>
        <v/>
      </c>
      <c r="AB581" s="19" t="str">
        <f>IF(AND(מרקובחצי[[#This Row],[CycleNumber]]&lt;$B582,SUM(מרקובחצי[[#This Row],[21]],U582)=2),1,"")</f>
        <v/>
      </c>
      <c r="AC581" s="19" t="str">
        <f>IF(AND(מרקובחצי[[#This Row],[CycleNumber]]&lt;$B582,SUM(מרקובחצי[[#This Row],[21]],V582)=2),1,"")</f>
        <v/>
      </c>
      <c r="AD581" s="19" t="str">
        <f>IF(AND(מרקובחצי[[#This Row],[CycleNumber]]&lt;$B582,SUM(מרקובחצי[[#This Row],[23]],V582)=2),1,"")</f>
        <v/>
      </c>
      <c r="AE581" s="19" t="str">
        <f>IF(AND(מרקובחצי[[#This Row],[CycleNumber]]&lt;$B582,SUM(מרקובחצי[[#This Row],[23]],W582)=2),1,"")</f>
        <v/>
      </c>
      <c r="AF581" s="19" t="str">
        <f>IF(AND(מרקובחצי[[#This Row],[CycleNumber]]&lt;$B582,SUM(מרקובחצי[[#This Row],[31]],O582)=2),1,"")</f>
        <v/>
      </c>
      <c r="AG581" s="19" t="str">
        <f>IF(AND(מרקובחצי[[#This Row],[CycleNumber]]&lt;$B582,SUM(מרקובחצי[[#This Row],[31]],P582)=2),1,"")</f>
        <v/>
      </c>
      <c r="AH581" s="19" t="str">
        <f>IF(AND(מרקובחצי[[#This Row],[CycleNumber]]&lt;$B582,SUM(מרקובחצי[[#This Row],[31]],Q582)=2),1,"")</f>
        <v/>
      </c>
      <c r="AI581" s="19" t="str">
        <f>IF(AND(מרקובחצי[[#This Row],[CycleNumber]]&lt;$B582,SUM(U581:U582)=2),1,"")</f>
        <v/>
      </c>
      <c r="AJ581" s="19" t="str">
        <f>IF(AND(מרקובחצי[[#This Row],[CycleNumber]]&lt;$B582,SUM(מרקובחצי[[#This Row],[32]],O582)=2),1,"")</f>
        <v/>
      </c>
      <c r="AK581" s="19" t="str">
        <f>IF(AND(מרקובחצי[[#This Row],[CycleNumber]]&lt;$B582,SUM(מרקובחצי[[#This Row],[32]],P582)=2),1,"")</f>
        <v/>
      </c>
      <c r="AL581" s="19" t="str">
        <f>IF(AND(מרקובחצי[[#This Row],[CycleNumber]]&lt;$B582,SUM(מרקובחצי[[#This Row],[32]],Q582)=2),1,"")</f>
        <v/>
      </c>
      <c r="AM581" s="19">
        <f>IF(AND(מרקובחצי[[#This Row],[CycleNumber]]&lt;$B582,SUM(V581:V582)=2),1,"")</f>
        <v>1</v>
      </c>
      <c r="AN581" s="19" t="str">
        <f>IF(AND(מרקובחצי[[#This Row],[CycleNumber]]&lt;$B582,SUM(מרקובחצי[[#This Row],[33]],O582)=2),1,"")</f>
        <v/>
      </c>
      <c r="AO581" s="19" t="str">
        <f>IF(AND(מרקובחצי[[#This Row],[CycleNumber]]&lt;$B582,SUM(מרקובחצי[[#This Row],[33]],P582)=2),1,"")</f>
        <v/>
      </c>
      <c r="AP581" s="19" t="str">
        <f>IF(AND(מרקובחצי[[#This Row],[CycleNumber]]&lt;$B582,SUM(מרקובחצי[[#This Row],[33]],Q582)=2),1,"")</f>
        <v/>
      </c>
      <c r="AQ581" s="19" t="str">
        <f>IF(AND(מרקובחצי[[#This Row],[CycleNumber]]&lt;$B582,SUM(W581:W582)=2),1,"")</f>
        <v/>
      </c>
      <c r="AR581" s="19" t="str">
        <f>IF(AND(מרקובחצי[[#This Row],[CycleNumber]]&lt;$B582,SUM(מרקובחצי[[#This Row],[12]],S582)=2),1,"")</f>
        <v/>
      </c>
      <c r="AS581" s="19" t="str">
        <f>IF(AND(מרקובחצי[[#This Row],[CycleNumber]]&lt;$B582,SUM(מרקובחצי[[#This Row],[22]],V582)=2),1,"")</f>
        <v/>
      </c>
      <c r="AT581" s="21">
        <f>SUM(מרקובחצי[[#This Row],[11]:[33]])</f>
        <v>1</v>
      </c>
    </row>
    <row r="582" spans="1:46" ht="15.6" x14ac:dyDescent="0.25">
      <c r="A582" s="19" t="s">
        <v>58</v>
      </c>
      <c r="B582" s="19">
        <v>11</v>
      </c>
      <c r="C582">
        <v>27</v>
      </c>
      <c r="D582" s="19">
        <f>מרקובחצי[[#This Row],[LengthofCycle]]+1</f>
        <v>28</v>
      </c>
      <c r="E582" t="str">
        <f>IF(IFERROR(LOOKUP(מרקובחצי[[#This Row],[ClientID]],קביעויות[הפלגה]),FALSE)=מרקובחצי[[#This Row],[ClientID]],1,"")</f>
        <v/>
      </c>
      <c r="F582">
        <f>IF(IFERROR(LOOKUP(מרקובחצי[[#This Row],[ClientID]],סוגחציקבוע[S31]),FALSE)=מרקובחצי[[#This Row],[ClientID]],1,"")</f>
        <v>1</v>
      </c>
      <c r="G582" t="str">
        <f>IF(IFERROR(LOOKUP(מרקובחצי[[#This Row],[ClientID]],סוגחציקבוע[S32]),FALSE)=מרקובחצי[[#This Row],[ClientID]],1,"")</f>
        <v/>
      </c>
      <c r="H582" t="str">
        <f>IF(IFERROR(LOOKUP(מרקובחצי[[#This Row],[ClientID]],סוגחציקבוע[S33]),FALSE)=מרקובחצי[[#This Row],[ClientID]],1,"")</f>
        <v/>
      </c>
      <c r="I582" t="str">
        <f>IF(IFERROR(LOOKUP(מרקובחצי[[#This Row],[ClientID]],סוגחציקבוע[S32&amp;33]),FALSE)=מרקובחצי[[#This Row],[ClientID]],1,"")</f>
        <v/>
      </c>
      <c r="J582" s="19">
        <f>IF(SUM(מרקובחצי[[#This Row],[11]:[13]])=1,מרקובחצי[[#This Row],[עד ועד]],IF(SUM(R581:T582)=1,IF(מרקובחצי[[#This Row],[עד ועד]]&lt;J581,מרקובחצי[[#This Row],[עד ועד]],J581),J581))</f>
        <v>26</v>
      </c>
      <c r="K582" s="19">
        <f>IF(SUM(מרקובחצי[[#This Row],[11]:[13]])=1,מרקובחצי[[#This Row],[עד ועד]],IF(SUM(R581:T582)=1,IF(מרקובחצי[[#This Row],[עד ועד]]&gt;K581,מרקובחצי[[#This Row],[עד ועד]],K581),K581))</f>
        <v>29</v>
      </c>
      <c r="L582" s="19" t="str">
        <f>IF(AND(SUM(מרקובחצי[[#This Row],[31]:[33]])=1,SUM(U581:W581)=0),מרקובחצי[[#This Row],[מקס]]-מרקובחצי[[#This Row],[מינ]],"")</f>
        <v/>
      </c>
      <c r="M58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82" s="19" t="str">
        <f t="shared" si="9"/>
        <v>S32</v>
      </c>
      <c r="O582" s="19" t="str">
        <f>IF(מרקובחצי[[#This Row],[קבעה הפלגה?]]=1,"",IF(AND(מרקובחצי[[#This Row],[עד ועד]]&lt;29,OR(מרקובחצי[[#This Row],[CycleNumber]]=1,AND(U581=1,OR(מרקובחצי[[#This Row],[עד ועד]]&lt;J581,מרקובחצי[[#This Row],[עד ועד]]&gt;K581)),AND(V581=1,מרקובחצי[[#This Row],[עד ועד]]&lt;J581),W581=1)),1,""))</f>
        <v/>
      </c>
      <c r="P582" s="19" t="str">
        <f>IF(מרקובחצי[[#This Row],[קבעה הפלגה?]]=1,"",IF(AND(מרקובחצי[[#This Row],[עד ועד]]&gt;28,מרקובחצי[[#This Row],[עד ועד]]&lt;32,OR(מרקובחצי[[#This Row],[CycleNumber]]=1,AND(U581=1),AND(V581=1,OR(מרקובחצי[[#This Row],[עד ועד]]&lt;J581,מרקובחצי[[#This Row],[עד ועד]]&gt;K581)),W581=1)),1,""))</f>
        <v/>
      </c>
      <c r="Q582" s="19" t="str">
        <f>IF(מרקובחצי[[#This Row],[קבעה הפלגה?]]=1,"",IF(AND(מרקובחצי[[#This Row],[עד ועד]]&gt;31,OR(מרקובחצי[[#This Row],[CycleNumber]]=1,AND(U581=1),AND(V581=1,מרקובחצי[[#This Row],[עד ועד]]&gt;K581),AND(W581=1,OR(מרקובחצי[[#This Row],[עד ועד]]&gt;K581,מרקובחצי[[#This Row],[עד ועד]]&lt;J581)))),1,""))</f>
        <v/>
      </c>
      <c r="R582" s="19" t="str">
        <f>IF(מרקובחצי[[#This Row],[CycleNumber]]&gt;1,IF(AND(O581=1,מרקובחצי[[#This Row],[עד ועד]]&lt;29),1,""),"")</f>
        <v/>
      </c>
      <c r="S582" s="19" t="str">
        <f>IF(מרקובחצי[[#This Row],[CycleNumber]]&gt;1,IF(OR(AND(O581=1,מרקובחצי[[#This Row],[עד ועד]]&gt;28),AND(P581=1),AND(Q581=1,מרקובחצי[[#This Row],[עד ועד]]&lt;32)),1,""),"")</f>
        <v/>
      </c>
      <c r="T582" s="19" t="str">
        <f>IF(מרקובחצי[[#This Row],[CycleNumber]]&gt;1,IF(AND(Q581=1,מרקובחצי[[#This Row],[עד ועד]]&gt;31),1,""),"")</f>
        <v/>
      </c>
      <c r="U582" s="19" t="str">
        <f>IF(מרקובחצי[[#This Row],[CycleNumber]]&gt;1,IF(AND(R581=1,מרקובחצי[[#This Row],[עד ועד]]&lt;29),1,IF(AND(U581=1,NOT(OR(מרקובחצי[[#This Row],[עד ועד]]&lt;J581,מרקובחצי[[#This Row],[עד ועד]]&gt;K581))),1,"")),"")</f>
        <v/>
      </c>
      <c r="V582" s="19">
        <f>IF(מרקובחצי[[#This Row],[CycleNumber]]&gt;1,IF(AND(SUM(R581:T581)=1,מרקובחצי[[#This Row],[עד ועד]]&gt;28,מרקובחצי[[#This Row],[עד ועד]]&lt;32),1,IF(OR(S581=1,AND(R581=1,מרקובחצי[[#This Row],[עד ועד]]&gt;28),AND(T581=1,מרקובחצי[[#This Row],[עד ועד]]&lt;32)),1,IF(AND(V581=1,NOT(OR(מרקובחצי[[#This Row],[עד ועד]]&lt;J581,מרקובחצי[[#This Row],[עד ועד]]&gt;K581))),1,""))),"")</f>
        <v>1</v>
      </c>
      <c r="W582" s="19" t="str">
        <f>IF(מרקובחצי[[#This Row],[CycleNumber]]&gt;1,IF(AND(T581=1,מרקובחצי[[#This Row],[עד ועד]]&gt;31),1,IF(AND(W581=1,NOT(OR(מרקובחצי[[#This Row],[עד ועד]]&lt;J581,מרקובחצי[[#This Row],[עד ועד]]&gt;K581))),1,"")),"")</f>
        <v/>
      </c>
      <c r="X582" s="19" t="str">
        <f>IF(AND(מרקובחצי[[#This Row],[CycleNumber]]&lt;$B583,SUM(מרקובחצי[[#This Row],[11]],R583)=2),1,"")</f>
        <v/>
      </c>
      <c r="Y582" s="19" t="str">
        <f>IF(AND(מרקובחצי[[#This Row],[CycleNumber]]&lt;$B583,SUM(מרקובחצי[[#This Row],[11]],S583)=2),1,"")</f>
        <v/>
      </c>
      <c r="Z582" s="19" t="str">
        <f>IF(AND(מרקובחצי[[#This Row],[CycleNumber]]&lt;$B583,SUM(מרקובחצי[[#This Row],[13]],S583)=2),1,"")</f>
        <v/>
      </c>
      <c r="AA582" s="19" t="str">
        <f>IF(AND(מרקובחצי[[#This Row],[CycleNumber]]&lt;$B583,SUM(מרקובחצי[[#This Row],[13]],T583)=2),1,"")</f>
        <v/>
      </c>
      <c r="AB582" s="19" t="str">
        <f>IF(AND(מרקובחצי[[#This Row],[CycleNumber]]&lt;$B583,SUM(מרקובחצי[[#This Row],[21]],U583)=2),1,"")</f>
        <v/>
      </c>
      <c r="AC582" s="19" t="str">
        <f>IF(AND(מרקובחצי[[#This Row],[CycleNumber]]&lt;$B583,SUM(מרקובחצי[[#This Row],[21]],V583)=2),1,"")</f>
        <v/>
      </c>
      <c r="AD582" s="19" t="str">
        <f>IF(AND(מרקובחצי[[#This Row],[CycleNumber]]&lt;$B583,SUM(מרקובחצי[[#This Row],[23]],V583)=2),1,"")</f>
        <v/>
      </c>
      <c r="AE582" s="19" t="str">
        <f>IF(AND(מרקובחצי[[#This Row],[CycleNumber]]&lt;$B583,SUM(מרקובחצי[[#This Row],[23]],W583)=2),1,"")</f>
        <v/>
      </c>
      <c r="AF582" s="19" t="str">
        <f>IF(AND(מרקובחצי[[#This Row],[CycleNumber]]&lt;$B583,SUM(מרקובחצי[[#This Row],[31]],O583)=2),1,"")</f>
        <v/>
      </c>
      <c r="AG582" s="19" t="str">
        <f>IF(AND(מרקובחצי[[#This Row],[CycleNumber]]&lt;$B583,SUM(מרקובחצי[[#This Row],[31]],P583)=2),1,"")</f>
        <v/>
      </c>
      <c r="AH582" s="19" t="str">
        <f>IF(AND(מרקובחצי[[#This Row],[CycleNumber]]&lt;$B583,SUM(מרקובחצי[[#This Row],[31]],Q583)=2),1,"")</f>
        <v/>
      </c>
      <c r="AI582" s="19" t="str">
        <f>IF(AND(מרקובחצי[[#This Row],[CycleNumber]]&lt;$B583,SUM(U582:U583)=2),1,"")</f>
        <v/>
      </c>
      <c r="AJ582" s="19" t="str">
        <f>IF(AND(מרקובחצי[[#This Row],[CycleNumber]]&lt;$B583,SUM(מרקובחצי[[#This Row],[32]],O583)=2),1,"")</f>
        <v/>
      </c>
      <c r="AK582" s="19" t="str">
        <f>IF(AND(מרקובחצי[[#This Row],[CycleNumber]]&lt;$B583,SUM(מרקובחצי[[#This Row],[32]],P583)=2),1,"")</f>
        <v/>
      </c>
      <c r="AL582" s="19" t="str">
        <f>IF(AND(מרקובחצי[[#This Row],[CycleNumber]]&lt;$B583,SUM(מרקובחצי[[#This Row],[32]],Q583)=2),1,"")</f>
        <v/>
      </c>
      <c r="AM582" s="19">
        <f>IF(AND(מרקובחצי[[#This Row],[CycleNumber]]&lt;$B583,SUM(V582:V583)=2),1,"")</f>
        <v>1</v>
      </c>
      <c r="AN582" s="19" t="str">
        <f>IF(AND(מרקובחצי[[#This Row],[CycleNumber]]&lt;$B583,SUM(מרקובחצי[[#This Row],[33]],O583)=2),1,"")</f>
        <v/>
      </c>
      <c r="AO582" s="19" t="str">
        <f>IF(AND(מרקובחצי[[#This Row],[CycleNumber]]&lt;$B583,SUM(מרקובחצי[[#This Row],[33]],P583)=2),1,"")</f>
        <v/>
      </c>
      <c r="AP582" s="19" t="str">
        <f>IF(AND(מרקובחצי[[#This Row],[CycleNumber]]&lt;$B583,SUM(מרקובחצי[[#This Row],[33]],Q583)=2),1,"")</f>
        <v/>
      </c>
      <c r="AQ582" s="19" t="str">
        <f>IF(AND(מרקובחצי[[#This Row],[CycleNumber]]&lt;$B583,SUM(W582:W583)=2),1,"")</f>
        <v/>
      </c>
      <c r="AR582" s="19" t="str">
        <f>IF(AND(מרקובחצי[[#This Row],[CycleNumber]]&lt;$B583,SUM(מרקובחצי[[#This Row],[12]],S583)=2),1,"")</f>
        <v/>
      </c>
      <c r="AS582" s="19" t="str">
        <f>IF(AND(מרקובחצי[[#This Row],[CycleNumber]]&lt;$B583,SUM(מרקובחצי[[#This Row],[22]],V583)=2),1,"")</f>
        <v/>
      </c>
      <c r="AT582" s="21">
        <f>SUM(מרקובחצי[[#This Row],[11]:[33]])</f>
        <v>1</v>
      </c>
    </row>
    <row r="583" spans="1:46" ht="15.6" x14ac:dyDescent="0.25">
      <c r="A583" s="19" t="s">
        <v>58</v>
      </c>
      <c r="B583" s="19">
        <v>12</v>
      </c>
      <c r="C583">
        <v>28</v>
      </c>
      <c r="D583" s="19">
        <f>מרקובחצי[[#This Row],[LengthofCycle]]+1</f>
        <v>29</v>
      </c>
      <c r="E583" t="str">
        <f>IF(IFERROR(LOOKUP(מרקובחצי[[#This Row],[ClientID]],קביעויות[הפלגה]),FALSE)=מרקובחצי[[#This Row],[ClientID]],1,"")</f>
        <v/>
      </c>
      <c r="F583">
        <f>IF(IFERROR(LOOKUP(מרקובחצי[[#This Row],[ClientID]],סוגחציקבוע[S31]),FALSE)=מרקובחצי[[#This Row],[ClientID]],1,"")</f>
        <v>1</v>
      </c>
      <c r="G583" t="str">
        <f>IF(IFERROR(LOOKUP(מרקובחצי[[#This Row],[ClientID]],סוגחציקבוע[S32]),FALSE)=מרקובחצי[[#This Row],[ClientID]],1,"")</f>
        <v/>
      </c>
      <c r="H583" t="str">
        <f>IF(IFERROR(LOOKUP(מרקובחצי[[#This Row],[ClientID]],סוגחציקבוע[S33]),FALSE)=מרקובחצי[[#This Row],[ClientID]],1,"")</f>
        <v/>
      </c>
      <c r="I583" t="str">
        <f>IF(IFERROR(LOOKUP(מרקובחצי[[#This Row],[ClientID]],סוגחציקבוע[S32&amp;33]),FALSE)=מרקובחצי[[#This Row],[ClientID]],1,"")</f>
        <v/>
      </c>
      <c r="J583" s="19">
        <f>IF(SUM(מרקובחצי[[#This Row],[11]:[13]])=1,מרקובחצי[[#This Row],[עד ועד]],IF(SUM(R582:T583)=1,IF(מרקובחצי[[#This Row],[עד ועד]]&lt;J582,מרקובחצי[[#This Row],[עד ועד]],J582),J582))</f>
        <v>26</v>
      </c>
      <c r="K583" s="19">
        <f>IF(SUM(מרקובחצי[[#This Row],[11]:[13]])=1,מרקובחצי[[#This Row],[עד ועד]],IF(SUM(R582:T583)=1,IF(מרקובחצי[[#This Row],[עד ועד]]&gt;K582,מרקובחצי[[#This Row],[עד ועד]],K582),K582))</f>
        <v>29</v>
      </c>
      <c r="L583" s="19" t="str">
        <f>IF(AND(SUM(מרקובחצי[[#This Row],[31]:[33]])=1,SUM(U582:W582)=0),מרקובחצי[[#This Row],[מקס]]-מרקובחצי[[#This Row],[מינ]],"")</f>
        <v/>
      </c>
      <c r="M58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83" s="19" t="str">
        <f t="shared" si="9"/>
        <v>S32</v>
      </c>
      <c r="O583" s="19" t="str">
        <f>IF(מרקובחצי[[#This Row],[קבעה הפלגה?]]=1,"",IF(AND(מרקובחצי[[#This Row],[עד ועד]]&lt;29,OR(מרקובחצי[[#This Row],[CycleNumber]]=1,AND(U582=1,OR(מרקובחצי[[#This Row],[עד ועד]]&lt;J582,מרקובחצי[[#This Row],[עד ועד]]&gt;K582)),AND(V582=1,מרקובחצי[[#This Row],[עד ועד]]&lt;J582),W582=1)),1,""))</f>
        <v/>
      </c>
      <c r="P583" s="19" t="str">
        <f>IF(מרקובחצי[[#This Row],[קבעה הפלגה?]]=1,"",IF(AND(מרקובחצי[[#This Row],[עד ועד]]&gt;28,מרקובחצי[[#This Row],[עד ועד]]&lt;32,OR(מרקובחצי[[#This Row],[CycleNumber]]=1,AND(U582=1),AND(V582=1,OR(מרקובחצי[[#This Row],[עד ועד]]&lt;J582,מרקובחצי[[#This Row],[עד ועד]]&gt;K582)),W582=1)),1,""))</f>
        <v/>
      </c>
      <c r="Q583" s="19" t="str">
        <f>IF(מרקובחצי[[#This Row],[קבעה הפלגה?]]=1,"",IF(AND(מרקובחצי[[#This Row],[עד ועד]]&gt;31,OR(מרקובחצי[[#This Row],[CycleNumber]]=1,AND(U582=1),AND(V582=1,מרקובחצי[[#This Row],[עד ועד]]&gt;K582),AND(W582=1,OR(מרקובחצי[[#This Row],[עד ועד]]&gt;K582,מרקובחצי[[#This Row],[עד ועד]]&lt;J582)))),1,""))</f>
        <v/>
      </c>
      <c r="R583" s="19" t="str">
        <f>IF(מרקובחצי[[#This Row],[CycleNumber]]&gt;1,IF(AND(O582=1,מרקובחצי[[#This Row],[עד ועד]]&lt;29),1,""),"")</f>
        <v/>
      </c>
      <c r="S583" s="19" t="str">
        <f>IF(מרקובחצי[[#This Row],[CycleNumber]]&gt;1,IF(OR(AND(O582=1,מרקובחצי[[#This Row],[עד ועד]]&gt;28),AND(P582=1),AND(Q582=1,מרקובחצי[[#This Row],[עד ועד]]&lt;32)),1,""),"")</f>
        <v/>
      </c>
      <c r="T583" s="19" t="str">
        <f>IF(מרקובחצי[[#This Row],[CycleNumber]]&gt;1,IF(AND(Q582=1,מרקובחצי[[#This Row],[עד ועד]]&gt;31),1,""),"")</f>
        <v/>
      </c>
      <c r="U583" s="19" t="str">
        <f>IF(מרקובחצי[[#This Row],[CycleNumber]]&gt;1,IF(AND(R582=1,מרקובחצי[[#This Row],[עד ועד]]&lt;29),1,IF(AND(U582=1,NOT(OR(מרקובחצי[[#This Row],[עד ועד]]&lt;J582,מרקובחצי[[#This Row],[עד ועד]]&gt;K582))),1,"")),"")</f>
        <v/>
      </c>
      <c r="V583" s="19">
        <f>IF(מרקובחצי[[#This Row],[CycleNumber]]&gt;1,IF(AND(SUM(R582:T582)=1,מרקובחצי[[#This Row],[עד ועד]]&gt;28,מרקובחצי[[#This Row],[עד ועד]]&lt;32),1,IF(OR(S582=1,AND(R582=1,מרקובחצי[[#This Row],[עד ועד]]&gt;28),AND(T582=1,מרקובחצי[[#This Row],[עד ועד]]&lt;32)),1,IF(AND(V582=1,NOT(OR(מרקובחצי[[#This Row],[עד ועד]]&lt;J582,מרקובחצי[[#This Row],[עד ועד]]&gt;K582))),1,""))),"")</f>
        <v>1</v>
      </c>
      <c r="W583" s="19" t="str">
        <f>IF(מרקובחצי[[#This Row],[CycleNumber]]&gt;1,IF(AND(T582=1,מרקובחצי[[#This Row],[עד ועד]]&gt;31),1,IF(AND(W582=1,NOT(OR(מרקובחצי[[#This Row],[עד ועד]]&lt;J582,מרקובחצי[[#This Row],[עד ועד]]&gt;K582))),1,"")),"")</f>
        <v/>
      </c>
      <c r="X583" s="19" t="str">
        <f>IF(AND(מרקובחצי[[#This Row],[CycleNumber]]&lt;$B584,SUM(מרקובחצי[[#This Row],[11]],R584)=2),1,"")</f>
        <v/>
      </c>
      <c r="Y583" s="19" t="str">
        <f>IF(AND(מרקובחצי[[#This Row],[CycleNumber]]&lt;$B584,SUM(מרקובחצי[[#This Row],[11]],S584)=2),1,"")</f>
        <v/>
      </c>
      <c r="Z583" s="19" t="str">
        <f>IF(AND(מרקובחצי[[#This Row],[CycleNumber]]&lt;$B584,SUM(מרקובחצי[[#This Row],[13]],S584)=2),1,"")</f>
        <v/>
      </c>
      <c r="AA583" s="19" t="str">
        <f>IF(AND(מרקובחצי[[#This Row],[CycleNumber]]&lt;$B584,SUM(מרקובחצי[[#This Row],[13]],T584)=2),1,"")</f>
        <v/>
      </c>
      <c r="AB583" s="19" t="str">
        <f>IF(AND(מרקובחצי[[#This Row],[CycleNumber]]&lt;$B584,SUM(מרקובחצי[[#This Row],[21]],U584)=2),1,"")</f>
        <v/>
      </c>
      <c r="AC583" s="19" t="str">
        <f>IF(AND(מרקובחצי[[#This Row],[CycleNumber]]&lt;$B584,SUM(מרקובחצי[[#This Row],[21]],V584)=2),1,"")</f>
        <v/>
      </c>
      <c r="AD583" s="19" t="str">
        <f>IF(AND(מרקובחצי[[#This Row],[CycleNumber]]&lt;$B584,SUM(מרקובחצי[[#This Row],[23]],V584)=2),1,"")</f>
        <v/>
      </c>
      <c r="AE583" s="19" t="str">
        <f>IF(AND(מרקובחצי[[#This Row],[CycleNumber]]&lt;$B584,SUM(מרקובחצי[[#This Row],[23]],W584)=2),1,"")</f>
        <v/>
      </c>
      <c r="AF583" s="19" t="str">
        <f>IF(AND(מרקובחצי[[#This Row],[CycleNumber]]&lt;$B584,SUM(מרקובחצי[[#This Row],[31]],O584)=2),1,"")</f>
        <v/>
      </c>
      <c r="AG583" s="19" t="str">
        <f>IF(AND(מרקובחצי[[#This Row],[CycleNumber]]&lt;$B584,SUM(מרקובחצי[[#This Row],[31]],P584)=2),1,"")</f>
        <v/>
      </c>
      <c r="AH583" s="19" t="str">
        <f>IF(AND(מרקובחצי[[#This Row],[CycleNumber]]&lt;$B584,SUM(מרקובחצי[[#This Row],[31]],Q584)=2),1,"")</f>
        <v/>
      </c>
      <c r="AI583" s="19" t="str">
        <f>IF(AND(מרקובחצי[[#This Row],[CycleNumber]]&lt;$B584,SUM(U583:U584)=2),1,"")</f>
        <v/>
      </c>
      <c r="AJ583" s="19" t="str">
        <f>IF(AND(מרקובחצי[[#This Row],[CycleNumber]]&lt;$B584,SUM(מרקובחצי[[#This Row],[32]],O584)=2),1,"")</f>
        <v/>
      </c>
      <c r="AK583" s="19" t="str">
        <f>IF(AND(מרקובחצי[[#This Row],[CycleNumber]]&lt;$B584,SUM(מרקובחצי[[#This Row],[32]],P584)=2),1,"")</f>
        <v/>
      </c>
      <c r="AL583" s="19" t="str">
        <f>IF(AND(מרקובחצי[[#This Row],[CycleNumber]]&lt;$B584,SUM(מרקובחצי[[#This Row],[32]],Q584)=2),1,"")</f>
        <v/>
      </c>
      <c r="AM583" s="19">
        <f>IF(AND(מרקובחצי[[#This Row],[CycleNumber]]&lt;$B584,SUM(V583:V584)=2),1,"")</f>
        <v>1</v>
      </c>
      <c r="AN583" s="19" t="str">
        <f>IF(AND(מרקובחצי[[#This Row],[CycleNumber]]&lt;$B584,SUM(מרקובחצי[[#This Row],[33]],O584)=2),1,"")</f>
        <v/>
      </c>
      <c r="AO583" s="19" t="str">
        <f>IF(AND(מרקובחצי[[#This Row],[CycleNumber]]&lt;$B584,SUM(מרקובחצי[[#This Row],[33]],P584)=2),1,"")</f>
        <v/>
      </c>
      <c r="AP583" s="19" t="str">
        <f>IF(AND(מרקובחצי[[#This Row],[CycleNumber]]&lt;$B584,SUM(מרקובחצי[[#This Row],[33]],Q584)=2),1,"")</f>
        <v/>
      </c>
      <c r="AQ583" s="19" t="str">
        <f>IF(AND(מרקובחצי[[#This Row],[CycleNumber]]&lt;$B584,SUM(W583:W584)=2),1,"")</f>
        <v/>
      </c>
      <c r="AR583" s="19" t="str">
        <f>IF(AND(מרקובחצי[[#This Row],[CycleNumber]]&lt;$B584,SUM(מרקובחצי[[#This Row],[12]],S584)=2),1,"")</f>
        <v/>
      </c>
      <c r="AS583" s="19" t="str">
        <f>IF(AND(מרקובחצי[[#This Row],[CycleNumber]]&lt;$B584,SUM(מרקובחצי[[#This Row],[22]],V584)=2),1,"")</f>
        <v/>
      </c>
      <c r="AT583" s="21">
        <f>SUM(מרקובחצי[[#This Row],[11]:[33]])</f>
        <v>1</v>
      </c>
    </row>
    <row r="584" spans="1:46" ht="15.6" x14ac:dyDescent="0.25">
      <c r="A584" s="19" t="s">
        <v>58</v>
      </c>
      <c r="B584" s="19">
        <v>13</v>
      </c>
      <c r="C584">
        <v>27</v>
      </c>
      <c r="D584" s="19">
        <f>מרקובחצי[[#This Row],[LengthofCycle]]+1</f>
        <v>28</v>
      </c>
      <c r="E584" t="str">
        <f>IF(IFERROR(LOOKUP(מרקובחצי[[#This Row],[ClientID]],קביעויות[הפלגה]),FALSE)=מרקובחצי[[#This Row],[ClientID]],1,"")</f>
        <v/>
      </c>
      <c r="F584">
        <f>IF(IFERROR(LOOKUP(מרקובחצי[[#This Row],[ClientID]],סוגחציקבוע[S31]),FALSE)=מרקובחצי[[#This Row],[ClientID]],1,"")</f>
        <v>1</v>
      </c>
      <c r="G584" t="str">
        <f>IF(IFERROR(LOOKUP(מרקובחצי[[#This Row],[ClientID]],סוגחציקבוע[S32]),FALSE)=מרקובחצי[[#This Row],[ClientID]],1,"")</f>
        <v/>
      </c>
      <c r="H584" t="str">
        <f>IF(IFERROR(LOOKUP(מרקובחצי[[#This Row],[ClientID]],סוגחציקבוע[S33]),FALSE)=מרקובחצי[[#This Row],[ClientID]],1,"")</f>
        <v/>
      </c>
      <c r="I584" t="str">
        <f>IF(IFERROR(LOOKUP(מרקובחצי[[#This Row],[ClientID]],סוגחציקבוע[S32&amp;33]),FALSE)=מרקובחצי[[#This Row],[ClientID]],1,"")</f>
        <v/>
      </c>
      <c r="J584" s="19">
        <f>IF(SUM(מרקובחצי[[#This Row],[11]:[13]])=1,מרקובחצי[[#This Row],[עד ועד]],IF(SUM(R583:T584)=1,IF(מרקובחצי[[#This Row],[עד ועד]]&lt;J583,מרקובחצי[[#This Row],[עד ועד]],J583),J583))</f>
        <v>26</v>
      </c>
      <c r="K584" s="19">
        <f>IF(SUM(מרקובחצי[[#This Row],[11]:[13]])=1,מרקובחצי[[#This Row],[עד ועד]],IF(SUM(R583:T584)=1,IF(מרקובחצי[[#This Row],[עד ועד]]&gt;K583,מרקובחצי[[#This Row],[עד ועד]],K583),K583))</f>
        <v>29</v>
      </c>
      <c r="L584" s="19" t="str">
        <f>IF(AND(SUM(מרקובחצי[[#This Row],[31]:[33]])=1,SUM(U583:W583)=0),מרקובחצי[[#This Row],[מקס]]-מרקובחצי[[#This Row],[מינ]],"")</f>
        <v/>
      </c>
      <c r="M58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84" s="19" t="str">
        <f t="shared" si="9"/>
        <v>S32</v>
      </c>
      <c r="O584" s="19" t="str">
        <f>IF(מרקובחצי[[#This Row],[קבעה הפלגה?]]=1,"",IF(AND(מרקובחצי[[#This Row],[עד ועד]]&lt;29,OR(מרקובחצי[[#This Row],[CycleNumber]]=1,AND(U583=1,OR(מרקובחצי[[#This Row],[עד ועד]]&lt;J583,מרקובחצי[[#This Row],[עד ועד]]&gt;K583)),AND(V583=1,מרקובחצי[[#This Row],[עד ועד]]&lt;J583),W583=1)),1,""))</f>
        <v/>
      </c>
      <c r="P584" s="19" t="str">
        <f>IF(מרקובחצי[[#This Row],[קבעה הפלגה?]]=1,"",IF(AND(מרקובחצי[[#This Row],[עד ועד]]&gt;28,מרקובחצי[[#This Row],[עד ועד]]&lt;32,OR(מרקובחצי[[#This Row],[CycleNumber]]=1,AND(U583=1),AND(V583=1,OR(מרקובחצי[[#This Row],[עד ועד]]&lt;J583,מרקובחצי[[#This Row],[עד ועד]]&gt;K583)),W583=1)),1,""))</f>
        <v/>
      </c>
      <c r="Q584" s="19" t="str">
        <f>IF(מרקובחצי[[#This Row],[קבעה הפלגה?]]=1,"",IF(AND(מרקובחצי[[#This Row],[עד ועד]]&gt;31,OR(מרקובחצי[[#This Row],[CycleNumber]]=1,AND(U583=1),AND(V583=1,מרקובחצי[[#This Row],[עד ועד]]&gt;K583),AND(W583=1,OR(מרקובחצי[[#This Row],[עד ועד]]&gt;K583,מרקובחצי[[#This Row],[עד ועד]]&lt;J583)))),1,""))</f>
        <v/>
      </c>
      <c r="R584" s="19" t="str">
        <f>IF(מרקובחצי[[#This Row],[CycleNumber]]&gt;1,IF(AND(O583=1,מרקובחצי[[#This Row],[עד ועד]]&lt;29),1,""),"")</f>
        <v/>
      </c>
      <c r="S584" s="19" t="str">
        <f>IF(מרקובחצי[[#This Row],[CycleNumber]]&gt;1,IF(OR(AND(O583=1,מרקובחצי[[#This Row],[עד ועד]]&gt;28),AND(P583=1),AND(Q583=1,מרקובחצי[[#This Row],[עד ועד]]&lt;32)),1,""),"")</f>
        <v/>
      </c>
      <c r="T584" s="19" t="str">
        <f>IF(מרקובחצי[[#This Row],[CycleNumber]]&gt;1,IF(AND(Q583=1,מרקובחצי[[#This Row],[עד ועד]]&gt;31),1,""),"")</f>
        <v/>
      </c>
      <c r="U584" s="19" t="str">
        <f>IF(מרקובחצי[[#This Row],[CycleNumber]]&gt;1,IF(AND(R583=1,מרקובחצי[[#This Row],[עד ועד]]&lt;29),1,IF(AND(U583=1,NOT(OR(מרקובחצי[[#This Row],[עד ועד]]&lt;J583,מרקובחצי[[#This Row],[עד ועד]]&gt;K583))),1,"")),"")</f>
        <v/>
      </c>
      <c r="V584" s="19">
        <f>IF(מרקובחצי[[#This Row],[CycleNumber]]&gt;1,IF(AND(SUM(R583:T583)=1,מרקובחצי[[#This Row],[עד ועד]]&gt;28,מרקובחצי[[#This Row],[עד ועד]]&lt;32),1,IF(OR(S583=1,AND(R583=1,מרקובחצי[[#This Row],[עד ועד]]&gt;28),AND(T583=1,מרקובחצי[[#This Row],[עד ועד]]&lt;32)),1,IF(AND(V583=1,NOT(OR(מרקובחצי[[#This Row],[עד ועד]]&lt;J583,מרקובחצי[[#This Row],[עד ועד]]&gt;K583))),1,""))),"")</f>
        <v>1</v>
      </c>
      <c r="W584" s="19" t="str">
        <f>IF(מרקובחצי[[#This Row],[CycleNumber]]&gt;1,IF(AND(T583=1,מרקובחצי[[#This Row],[עד ועד]]&gt;31),1,IF(AND(W583=1,NOT(OR(מרקובחצי[[#This Row],[עד ועד]]&lt;J583,מרקובחצי[[#This Row],[עד ועד]]&gt;K583))),1,"")),"")</f>
        <v/>
      </c>
      <c r="X584" s="19" t="str">
        <f>IF(AND(מרקובחצי[[#This Row],[CycleNumber]]&lt;$B585,SUM(מרקובחצי[[#This Row],[11]],R585)=2),1,"")</f>
        <v/>
      </c>
      <c r="Y584" s="19" t="str">
        <f>IF(AND(מרקובחצי[[#This Row],[CycleNumber]]&lt;$B585,SUM(מרקובחצי[[#This Row],[11]],S585)=2),1,"")</f>
        <v/>
      </c>
      <c r="Z584" s="19" t="str">
        <f>IF(AND(מרקובחצי[[#This Row],[CycleNumber]]&lt;$B585,SUM(מרקובחצי[[#This Row],[13]],S585)=2),1,"")</f>
        <v/>
      </c>
      <c r="AA584" s="19" t="str">
        <f>IF(AND(מרקובחצי[[#This Row],[CycleNumber]]&lt;$B585,SUM(מרקובחצי[[#This Row],[13]],T585)=2),1,"")</f>
        <v/>
      </c>
      <c r="AB584" s="19" t="str">
        <f>IF(AND(מרקובחצי[[#This Row],[CycleNumber]]&lt;$B585,SUM(מרקובחצי[[#This Row],[21]],U585)=2),1,"")</f>
        <v/>
      </c>
      <c r="AC584" s="19" t="str">
        <f>IF(AND(מרקובחצי[[#This Row],[CycleNumber]]&lt;$B585,SUM(מרקובחצי[[#This Row],[21]],V585)=2),1,"")</f>
        <v/>
      </c>
      <c r="AD584" s="19" t="str">
        <f>IF(AND(מרקובחצי[[#This Row],[CycleNumber]]&lt;$B585,SUM(מרקובחצי[[#This Row],[23]],V585)=2),1,"")</f>
        <v/>
      </c>
      <c r="AE584" s="19" t="str">
        <f>IF(AND(מרקובחצי[[#This Row],[CycleNumber]]&lt;$B585,SUM(מרקובחצי[[#This Row],[23]],W585)=2),1,"")</f>
        <v/>
      </c>
      <c r="AF584" s="19" t="str">
        <f>IF(AND(מרקובחצי[[#This Row],[CycleNumber]]&lt;$B585,SUM(מרקובחצי[[#This Row],[31]],O585)=2),1,"")</f>
        <v/>
      </c>
      <c r="AG584" s="19" t="str">
        <f>IF(AND(מרקובחצי[[#This Row],[CycleNumber]]&lt;$B585,SUM(מרקובחצי[[#This Row],[31]],P585)=2),1,"")</f>
        <v/>
      </c>
      <c r="AH584" s="19" t="str">
        <f>IF(AND(מרקובחצי[[#This Row],[CycleNumber]]&lt;$B585,SUM(מרקובחצי[[#This Row],[31]],Q585)=2),1,"")</f>
        <v/>
      </c>
      <c r="AI584" s="19" t="str">
        <f>IF(AND(מרקובחצי[[#This Row],[CycleNumber]]&lt;$B585,SUM(U584:U585)=2),1,"")</f>
        <v/>
      </c>
      <c r="AJ584" s="19" t="str">
        <f>IF(AND(מרקובחצי[[#This Row],[CycleNumber]]&lt;$B585,SUM(מרקובחצי[[#This Row],[32]],O585)=2),1,"")</f>
        <v/>
      </c>
      <c r="AK584" s="19" t="str">
        <f>IF(AND(מרקובחצי[[#This Row],[CycleNumber]]&lt;$B585,SUM(מרקובחצי[[#This Row],[32]],P585)=2),1,"")</f>
        <v/>
      </c>
      <c r="AL584" s="19" t="str">
        <f>IF(AND(מרקובחצי[[#This Row],[CycleNumber]]&lt;$B585,SUM(מרקובחצי[[#This Row],[32]],Q585)=2),1,"")</f>
        <v/>
      </c>
      <c r="AM584" s="19" t="str">
        <f>IF(AND(מרקובחצי[[#This Row],[CycleNumber]]&lt;$B585,SUM(V584:V585)=2),1,"")</f>
        <v/>
      </c>
      <c r="AN584" s="19" t="str">
        <f>IF(AND(מרקובחצי[[#This Row],[CycleNumber]]&lt;$B585,SUM(מרקובחצי[[#This Row],[33]],O585)=2),1,"")</f>
        <v/>
      </c>
      <c r="AO584" s="19" t="str">
        <f>IF(AND(מרקובחצי[[#This Row],[CycleNumber]]&lt;$B585,SUM(מרקובחצי[[#This Row],[33]],P585)=2),1,"")</f>
        <v/>
      </c>
      <c r="AP584" s="19" t="str">
        <f>IF(AND(מרקובחצי[[#This Row],[CycleNumber]]&lt;$B585,SUM(מרקובחצי[[#This Row],[33]],Q585)=2),1,"")</f>
        <v/>
      </c>
      <c r="AQ584" s="19" t="str">
        <f>IF(AND(מרקובחצי[[#This Row],[CycleNumber]]&lt;$B585,SUM(W584:W585)=2),1,"")</f>
        <v/>
      </c>
      <c r="AR584" s="19" t="str">
        <f>IF(AND(מרקובחצי[[#This Row],[CycleNumber]]&lt;$B585,SUM(מרקובחצי[[#This Row],[12]],S585)=2),1,"")</f>
        <v/>
      </c>
      <c r="AS584" s="19" t="str">
        <f>IF(AND(מרקובחצי[[#This Row],[CycleNumber]]&lt;$B585,SUM(מרקובחצי[[#This Row],[22]],V585)=2),1,"")</f>
        <v/>
      </c>
      <c r="AT584" s="21">
        <f>SUM(מרקובחצי[[#This Row],[11]:[33]])</f>
        <v>1</v>
      </c>
    </row>
    <row r="585" spans="1:46" ht="15.6" x14ac:dyDescent="0.25">
      <c r="A585" s="19" t="s">
        <v>59</v>
      </c>
      <c r="B585" s="19">
        <v>1</v>
      </c>
      <c r="C585">
        <v>35</v>
      </c>
      <c r="D585" s="19">
        <f>מרקובחצי[[#This Row],[LengthofCycle]]+1</f>
        <v>36</v>
      </c>
      <c r="E585" t="str">
        <f>IF(IFERROR(LOOKUP(מרקובחצי[[#This Row],[ClientID]],קביעויות[הפלגה]),FALSE)=מרקובחצי[[#This Row],[ClientID]],1,"")</f>
        <v/>
      </c>
      <c r="F585" t="str">
        <f>IF(IFERROR(LOOKUP(מרקובחצי[[#This Row],[ClientID]],סוגחציקבוע[S31]),FALSE)=מרקובחצי[[#This Row],[ClientID]],1,"")</f>
        <v/>
      </c>
      <c r="G585" t="str">
        <f>IF(IFERROR(LOOKUP(מרקובחצי[[#This Row],[ClientID]],סוגחציקבוע[S32]),FALSE)=מרקובחצי[[#This Row],[ClientID]],1,"")</f>
        <v/>
      </c>
      <c r="H585">
        <f>IF(IFERROR(LOOKUP(מרקובחצי[[#This Row],[ClientID]],סוגחציקבוע[S33]),FALSE)=מרקובחצי[[#This Row],[ClientID]],1,"")</f>
        <v>1</v>
      </c>
      <c r="I585" t="str">
        <f>IF(IFERROR(LOOKUP(מרקובחצי[[#This Row],[ClientID]],סוגחציקבוע[S32&amp;33]),FALSE)=מרקובחצי[[#This Row],[ClientID]],1,"")</f>
        <v/>
      </c>
      <c r="J585" s="19">
        <f>IF(SUM(מרקובחצי[[#This Row],[11]:[13]])=1,מרקובחצי[[#This Row],[עד ועד]],IF(SUM(R584:T585)=1,IF(מרקובחצי[[#This Row],[עד ועד]]&lt;J584,מרקובחצי[[#This Row],[עד ועד]],J584),J584))</f>
        <v>36</v>
      </c>
      <c r="K585" s="19">
        <f>IF(SUM(מרקובחצי[[#This Row],[11]:[13]])=1,מרקובחצי[[#This Row],[עד ועד]],IF(SUM(R584:T585)=1,IF(מרקובחצי[[#This Row],[עד ועד]]&gt;K584,מרקובחצי[[#This Row],[עד ועד]],K584),K584))</f>
        <v>36</v>
      </c>
      <c r="L585" s="19" t="str">
        <f>IF(AND(SUM(מרקובחצי[[#This Row],[31]:[33]])=1,SUM(U584:W584)=0),מרקובחצי[[#This Row],[מקס]]-מרקובחצי[[#This Row],[מינ]],"")</f>
        <v/>
      </c>
      <c r="M58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585" s="19" t="str">
        <f t="shared" si="9"/>
        <v>S32</v>
      </c>
      <c r="O585" s="19" t="str">
        <f>IF(מרקובחצי[[#This Row],[קבעה הפלגה?]]=1,"",IF(AND(מרקובחצי[[#This Row],[עד ועד]]&lt;29,OR(מרקובחצי[[#This Row],[CycleNumber]]=1,AND(U584=1,OR(מרקובחצי[[#This Row],[עד ועד]]&lt;J584,מרקובחצי[[#This Row],[עד ועד]]&gt;K584)),AND(V584=1,מרקובחצי[[#This Row],[עד ועד]]&lt;J584),W584=1)),1,""))</f>
        <v/>
      </c>
      <c r="P585" s="19" t="str">
        <f>IF(מרקובחצי[[#This Row],[קבעה הפלגה?]]=1,"",IF(AND(מרקובחצי[[#This Row],[עד ועד]]&gt;28,מרקובחצי[[#This Row],[עד ועד]]&lt;32,OR(מרקובחצי[[#This Row],[CycleNumber]]=1,AND(U584=1),AND(V584=1,OR(מרקובחצי[[#This Row],[עד ועד]]&lt;J584,מרקובחצי[[#This Row],[עד ועד]]&gt;K584)),W584=1)),1,""))</f>
        <v/>
      </c>
      <c r="Q585" s="19">
        <f>IF(מרקובחצי[[#This Row],[קבעה הפלגה?]]=1,"",IF(AND(מרקובחצי[[#This Row],[עד ועד]]&gt;31,OR(מרקובחצי[[#This Row],[CycleNumber]]=1,AND(U584=1),AND(V584=1,מרקובחצי[[#This Row],[עד ועד]]&gt;K584),AND(W584=1,OR(מרקובחצי[[#This Row],[עד ועד]]&gt;K584,מרקובחצי[[#This Row],[עד ועד]]&lt;J584)))),1,""))</f>
        <v>1</v>
      </c>
      <c r="R585" s="19" t="str">
        <f>IF(מרקובחצי[[#This Row],[CycleNumber]]&gt;1,IF(AND(O584=1,מרקובחצי[[#This Row],[עד ועד]]&lt;29),1,""),"")</f>
        <v/>
      </c>
      <c r="S585" s="19" t="str">
        <f>IF(מרקובחצי[[#This Row],[CycleNumber]]&gt;1,IF(OR(AND(O584=1,מרקובחצי[[#This Row],[עד ועד]]&gt;28),AND(P584=1),AND(Q584=1,מרקובחצי[[#This Row],[עד ועד]]&lt;32)),1,""),"")</f>
        <v/>
      </c>
      <c r="T585" s="19" t="str">
        <f>IF(מרקובחצי[[#This Row],[CycleNumber]]&gt;1,IF(AND(Q584=1,מרקובחצי[[#This Row],[עד ועד]]&gt;31),1,""),"")</f>
        <v/>
      </c>
      <c r="U585" s="19" t="str">
        <f>IF(מרקובחצי[[#This Row],[CycleNumber]]&gt;1,IF(AND(R584=1,מרקובחצי[[#This Row],[עד ועד]]&lt;29),1,IF(AND(U584=1,NOT(OR(מרקובחצי[[#This Row],[עד ועד]]&lt;J584,מרקובחצי[[#This Row],[עד ועד]]&gt;K584))),1,"")),"")</f>
        <v/>
      </c>
      <c r="V585" s="19" t="str">
        <f>IF(מרקובחצי[[#This Row],[CycleNumber]]&gt;1,IF(AND(SUM(R584:T584)=1,מרקובחצי[[#This Row],[עד ועד]]&gt;28,מרקובחצי[[#This Row],[עד ועד]]&lt;32),1,IF(OR(S584=1,AND(R584=1,מרקובחצי[[#This Row],[עד ועד]]&gt;28),AND(T584=1,מרקובחצי[[#This Row],[עד ועד]]&lt;32)),1,IF(AND(V584=1,NOT(OR(מרקובחצי[[#This Row],[עד ועד]]&lt;J584,מרקובחצי[[#This Row],[עד ועד]]&gt;K584))),1,""))),"")</f>
        <v/>
      </c>
      <c r="W585" s="19" t="str">
        <f>IF(מרקובחצי[[#This Row],[CycleNumber]]&gt;1,IF(AND(T584=1,מרקובחצי[[#This Row],[עד ועד]]&gt;31),1,IF(AND(W584=1,NOT(OR(מרקובחצי[[#This Row],[עד ועד]]&lt;J584,מרקובחצי[[#This Row],[עד ועד]]&gt;K584))),1,"")),"")</f>
        <v/>
      </c>
      <c r="X585" s="19" t="str">
        <f>IF(AND(מרקובחצי[[#This Row],[CycleNumber]]&lt;$B586,SUM(מרקובחצי[[#This Row],[11]],R586)=2),1,"")</f>
        <v/>
      </c>
      <c r="Y585" s="19" t="str">
        <f>IF(AND(מרקובחצי[[#This Row],[CycleNumber]]&lt;$B586,SUM(מרקובחצי[[#This Row],[11]],S586)=2),1,"")</f>
        <v/>
      </c>
      <c r="Z585" s="19" t="str">
        <f>IF(AND(מרקובחצי[[#This Row],[CycleNumber]]&lt;$B586,SUM(מרקובחצי[[#This Row],[13]],S586)=2),1,"")</f>
        <v/>
      </c>
      <c r="AA585" s="19">
        <f>IF(AND(מרקובחצי[[#This Row],[CycleNumber]]&lt;$B586,SUM(מרקובחצי[[#This Row],[13]],T586)=2),1,"")</f>
        <v>1</v>
      </c>
      <c r="AB585" s="19" t="str">
        <f>IF(AND(מרקובחצי[[#This Row],[CycleNumber]]&lt;$B586,SUM(מרקובחצי[[#This Row],[21]],U586)=2),1,"")</f>
        <v/>
      </c>
      <c r="AC585" s="19" t="str">
        <f>IF(AND(מרקובחצי[[#This Row],[CycleNumber]]&lt;$B586,SUM(מרקובחצי[[#This Row],[21]],V586)=2),1,"")</f>
        <v/>
      </c>
      <c r="AD585" s="19" t="str">
        <f>IF(AND(מרקובחצי[[#This Row],[CycleNumber]]&lt;$B586,SUM(מרקובחצי[[#This Row],[23]],V586)=2),1,"")</f>
        <v/>
      </c>
      <c r="AE585" s="19" t="str">
        <f>IF(AND(מרקובחצי[[#This Row],[CycleNumber]]&lt;$B586,SUM(מרקובחצי[[#This Row],[23]],W586)=2),1,"")</f>
        <v/>
      </c>
      <c r="AF585" s="19" t="str">
        <f>IF(AND(מרקובחצי[[#This Row],[CycleNumber]]&lt;$B586,SUM(מרקובחצי[[#This Row],[31]],O586)=2),1,"")</f>
        <v/>
      </c>
      <c r="AG585" s="19" t="str">
        <f>IF(AND(מרקובחצי[[#This Row],[CycleNumber]]&lt;$B586,SUM(מרקובחצי[[#This Row],[31]],P586)=2),1,"")</f>
        <v/>
      </c>
      <c r="AH585" s="19" t="str">
        <f>IF(AND(מרקובחצי[[#This Row],[CycleNumber]]&lt;$B586,SUM(מרקובחצי[[#This Row],[31]],Q586)=2),1,"")</f>
        <v/>
      </c>
      <c r="AI585" s="19" t="str">
        <f>IF(AND(מרקובחצי[[#This Row],[CycleNumber]]&lt;$B586,SUM(U585:U586)=2),1,"")</f>
        <v/>
      </c>
      <c r="AJ585" s="19" t="str">
        <f>IF(AND(מרקובחצי[[#This Row],[CycleNumber]]&lt;$B586,SUM(מרקובחצי[[#This Row],[32]],O586)=2),1,"")</f>
        <v/>
      </c>
      <c r="AK585" s="19" t="str">
        <f>IF(AND(מרקובחצי[[#This Row],[CycleNumber]]&lt;$B586,SUM(מרקובחצי[[#This Row],[32]],P586)=2),1,"")</f>
        <v/>
      </c>
      <c r="AL585" s="19" t="str">
        <f>IF(AND(מרקובחצי[[#This Row],[CycleNumber]]&lt;$B586,SUM(מרקובחצי[[#This Row],[32]],Q586)=2),1,"")</f>
        <v/>
      </c>
      <c r="AM585" s="19" t="str">
        <f>IF(AND(מרקובחצי[[#This Row],[CycleNumber]]&lt;$B586,SUM(V585:V586)=2),1,"")</f>
        <v/>
      </c>
      <c r="AN585" s="19" t="str">
        <f>IF(AND(מרקובחצי[[#This Row],[CycleNumber]]&lt;$B586,SUM(מרקובחצי[[#This Row],[33]],O586)=2),1,"")</f>
        <v/>
      </c>
      <c r="AO585" s="19" t="str">
        <f>IF(AND(מרקובחצי[[#This Row],[CycleNumber]]&lt;$B586,SUM(מרקובחצי[[#This Row],[33]],P586)=2),1,"")</f>
        <v/>
      </c>
      <c r="AP585" s="19" t="str">
        <f>IF(AND(מרקובחצי[[#This Row],[CycleNumber]]&lt;$B586,SUM(מרקובחצי[[#This Row],[33]],Q586)=2),1,"")</f>
        <v/>
      </c>
      <c r="AQ585" s="19" t="str">
        <f>IF(AND(מרקובחצי[[#This Row],[CycleNumber]]&lt;$B586,SUM(W585:W586)=2),1,"")</f>
        <v/>
      </c>
      <c r="AR585" s="19" t="str">
        <f>IF(AND(מרקובחצי[[#This Row],[CycleNumber]]&lt;$B586,SUM(מרקובחצי[[#This Row],[12]],S586)=2),1,"")</f>
        <v/>
      </c>
      <c r="AS585" s="19" t="str">
        <f>IF(AND(מרקובחצי[[#This Row],[CycleNumber]]&lt;$B586,SUM(מרקובחצי[[#This Row],[22]],V586)=2),1,"")</f>
        <v/>
      </c>
      <c r="AT585" s="21">
        <f>SUM(מרקובחצי[[#This Row],[11]:[33]])</f>
        <v>1</v>
      </c>
    </row>
    <row r="586" spans="1:46" ht="15.6" x14ac:dyDescent="0.25">
      <c r="A586" s="19" t="s">
        <v>59</v>
      </c>
      <c r="B586" s="19">
        <v>2</v>
      </c>
      <c r="C586">
        <v>33</v>
      </c>
      <c r="D586" s="19">
        <f>מרקובחצי[[#This Row],[LengthofCycle]]+1</f>
        <v>34</v>
      </c>
      <c r="E586" t="str">
        <f>IF(IFERROR(LOOKUP(מרקובחצי[[#This Row],[ClientID]],קביעויות[הפלגה]),FALSE)=מרקובחצי[[#This Row],[ClientID]],1,"")</f>
        <v/>
      </c>
      <c r="F586" t="str">
        <f>IF(IFERROR(LOOKUP(מרקובחצי[[#This Row],[ClientID]],סוגחציקבוע[S31]),FALSE)=מרקובחצי[[#This Row],[ClientID]],1,"")</f>
        <v/>
      </c>
      <c r="G586" t="str">
        <f>IF(IFERROR(LOOKUP(מרקובחצי[[#This Row],[ClientID]],סוגחציקבוע[S32]),FALSE)=מרקובחצי[[#This Row],[ClientID]],1,"")</f>
        <v/>
      </c>
      <c r="H586">
        <f>IF(IFERROR(LOOKUP(מרקובחצי[[#This Row],[ClientID]],סוגחציקבוע[S33]),FALSE)=מרקובחצי[[#This Row],[ClientID]],1,"")</f>
        <v>1</v>
      </c>
      <c r="I586" t="str">
        <f>IF(IFERROR(LOOKUP(מרקובחצי[[#This Row],[ClientID]],סוגחציקבוע[S32&amp;33]),FALSE)=מרקובחצי[[#This Row],[ClientID]],1,"")</f>
        <v/>
      </c>
      <c r="J586" s="19">
        <f>IF(SUM(מרקובחצי[[#This Row],[11]:[13]])=1,מרקובחצי[[#This Row],[עד ועד]],IF(SUM(R585:T586)=1,IF(מרקובחצי[[#This Row],[עד ועד]]&lt;J585,מרקובחצי[[#This Row],[עד ועד]],J585),J585))</f>
        <v>34</v>
      </c>
      <c r="K586" s="19">
        <f>IF(SUM(מרקובחצי[[#This Row],[11]:[13]])=1,מרקובחצי[[#This Row],[עד ועד]],IF(SUM(R585:T586)=1,IF(מרקובחצי[[#This Row],[עד ועד]]&gt;K585,מרקובחצי[[#This Row],[עד ועד]],K585),K585))</f>
        <v>36</v>
      </c>
      <c r="L586" s="19" t="str">
        <f>IF(AND(SUM(מרקובחצי[[#This Row],[31]:[33]])=1,SUM(U585:W585)=0),מרקובחצי[[#This Row],[מקס]]-מרקובחצי[[#This Row],[מינ]],"")</f>
        <v/>
      </c>
      <c r="M58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586" s="19" t="str">
        <f t="shared" si="9"/>
        <v>S13</v>
      </c>
      <c r="O586" s="19" t="str">
        <f>IF(מרקובחצי[[#This Row],[קבעה הפלגה?]]=1,"",IF(AND(מרקובחצי[[#This Row],[עד ועד]]&lt;29,OR(מרקובחצי[[#This Row],[CycleNumber]]=1,AND(U585=1,OR(מרקובחצי[[#This Row],[עד ועד]]&lt;J585,מרקובחצי[[#This Row],[עד ועד]]&gt;K585)),AND(V585=1,מרקובחצי[[#This Row],[עד ועד]]&lt;J585),W585=1)),1,""))</f>
        <v/>
      </c>
      <c r="P586" s="19" t="str">
        <f>IF(מרקובחצי[[#This Row],[קבעה הפלגה?]]=1,"",IF(AND(מרקובחצי[[#This Row],[עד ועד]]&gt;28,מרקובחצי[[#This Row],[עד ועד]]&lt;32,OR(מרקובחצי[[#This Row],[CycleNumber]]=1,AND(U585=1),AND(V585=1,OR(מרקובחצי[[#This Row],[עד ועד]]&lt;J585,מרקובחצי[[#This Row],[עד ועד]]&gt;K585)),W585=1)),1,""))</f>
        <v/>
      </c>
      <c r="Q586" s="19" t="str">
        <f>IF(מרקובחצי[[#This Row],[קבעה הפלגה?]]=1,"",IF(AND(מרקובחצי[[#This Row],[עד ועד]]&gt;31,OR(מרקובחצי[[#This Row],[CycleNumber]]=1,AND(U585=1),AND(V585=1,מרקובחצי[[#This Row],[עד ועד]]&gt;K585),AND(W585=1,OR(מרקובחצי[[#This Row],[עד ועד]]&gt;K585,מרקובחצי[[#This Row],[עד ועד]]&lt;J585)))),1,""))</f>
        <v/>
      </c>
      <c r="R586" s="19" t="str">
        <f>IF(מרקובחצי[[#This Row],[CycleNumber]]&gt;1,IF(AND(O585=1,מרקובחצי[[#This Row],[עד ועד]]&lt;29),1,""),"")</f>
        <v/>
      </c>
      <c r="S586" s="19" t="str">
        <f>IF(מרקובחצי[[#This Row],[CycleNumber]]&gt;1,IF(OR(AND(O585=1,מרקובחצי[[#This Row],[עד ועד]]&gt;28),AND(P585=1),AND(Q585=1,מרקובחצי[[#This Row],[עד ועד]]&lt;32)),1,""),"")</f>
        <v/>
      </c>
      <c r="T586" s="19">
        <f>IF(מרקובחצי[[#This Row],[CycleNumber]]&gt;1,IF(AND(Q585=1,מרקובחצי[[#This Row],[עד ועד]]&gt;31),1,""),"")</f>
        <v>1</v>
      </c>
      <c r="U586" s="19" t="str">
        <f>IF(מרקובחצי[[#This Row],[CycleNumber]]&gt;1,IF(AND(R585=1,מרקובחצי[[#This Row],[עד ועד]]&lt;29),1,IF(AND(U585=1,NOT(OR(מרקובחצי[[#This Row],[עד ועד]]&lt;J585,מרקובחצי[[#This Row],[עד ועד]]&gt;K585))),1,"")),"")</f>
        <v/>
      </c>
      <c r="V586" s="19" t="str">
        <f>IF(מרקובחצי[[#This Row],[CycleNumber]]&gt;1,IF(AND(SUM(R585:T585)=1,מרקובחצי[[#This Row],[עד ועד]]&gt;28,מרקובחצי[[#This Row],[עד ועד]]&lt;32),1,IF(OR(S585=1,AND(R585=1,מרקובחצי[[#This Row],[עד ועד]]&gt;28),AND(T585=1,מרקובחצי[[#This Row],[עד ועד]]&lt;32)),1,IF(AND(V585=1,NOT(OR(מרקובחצי[[#This Row],[עד ועד]]&lt;J585,מרקובחצי[[#This Row],[עד ועד]]&gt;K585))),1,""))),"")</f>
        <v/>
      </c>
      <c r="W586" s="19" t="str">
        <f>IF(מרקובחצי[[#This Row],[CycleNumber]]&gt;1,IF(AND(T585=1,מרקובחצי[[#This Row],[עד ועד]]&gt;31),1,IF(AND(W585=1,NOT(OR(מרקובחצי[[#This Row],[עד ועד]]&lt;J585,מרקובחצי[[#This Row],[עד ועד]]&gt;K585))),1,"")),"")</f>
        <v/>
      </c>
      <c r="X586" s="19" t="str">
        <f>IF(AND(מרקובחצי[[#This Row],[CycleNumber]]&lt;$B587,SUM(מרקובחצי[[#This Row],[11]],R587)=2),1,"")</f>
        <v/>
      </c>
      <c r="Y586" s="19" t="str">
        <f>IF(AND(מרקובחצי[[#This Row],[CycleNumber]]&lt;$B587,SUM(מרקובחצי[[#This Row],[11]],S587)=2),1,"")</f>
        <v/>
      </c>
      <c r="Z586" s="19" t="str">
        <f>IF(AND(מרקובחצי[[#This Row],[CycleNumber]]&lt;$B587,SUM(מרקובחצי[[#This Row],[13]],S587)=2),1,"")</f>
        <v/>
      </c>
      <c r="AA586" s="19" t="str">
        <f>IF(AND(מרקובחצי[[#This Row],[CycleNumber]]&lt;$B587,SUM(מרקובחצי[[#This Row],[13]],T587)=2),1,"")</f>
        <v/>
      </c>
      <c r="AB586" s="19" t="str">
        <f>IF(AND(מרקובחצי[[#This Row],[CycleNumber]]&lt;$B587,SUM(מרקובחצי[[#This Row],[21]],U587)=2),1,"")</f>
        <v/>
      </c>
      <c r="AC586" s="19" t="str">
        <f>IF(AND(מרקובחצי[[#This Row],[CycleNumber]]&lt;$B587,SUM(מרקובחצי[[#This Row],[21]],V587)=2),1,"")</f>
        <v/>
      </c>
      <c r="AD586" s="19" t="str">
        <f>IF(AND(מרקובחצי[[#This Row],[CycleNumber]]&lt;$B587,SUM(מרקובחצי[[#This Row],[23]],V587)=2),1,"")</f>
        <v/>
      </c>
      <c r="AE586" s="19">
        <f>IF(AND(מרקובחצי[[#This Row],[CycleNumber]]&lt;$B587,SUM(מרקובחצי[[#This Row],[23]],W587)=2),1,"")</f>
        <v>1</v>
      </c>
      <c r="AF586" s="19" t="str">
        <f>IF(AND(מרקובחצי[[#This Row],[CycleNumber]]&lt;$B587,SUM(מרקובחצי[[#This Row],[31]],O587)=2),1,"")</f>
        <v/>
      </c>
      <c r="AG586" s="19" t="str">
        <f>IF(AND(מרקובחצי[[#This Row],[CycleNumber]]&lt;$B587,SUM(מרקובחצי[[#This Row],[31]],P587)=2),1,"")</f>
        <v/>
      </c>
      <c r="AH586" s="19" t="str">
        <f>IF(AND(מרקובחצי[[#This Row],[CycleNumber]]&lt;$B587,SUM(מרקובחצי[[#This Row],[31]],Q587)=2),1,"")</f>
        <v/>
      </c>
      <c r="AI586" s="19" t="str">
        <f>IF(AND(מרקובחצי[[#This Row],[CycleNumber]]&lt;$B587,SUM(U586:U587)=2),1,"")</f>
        <v/>
      </c>
      <c r="AJ586" s="19" t="str">
        <f>IF(AND(מרקובחצי[[#This Row],[CycleNumber]]&lt;$B587,SUM(מרקובחצי[[#This Row],[32]],O587)=2),1,"")</f>
        <v/>
      </c>
      <c r="AK586" s="19" t="str">
        <f>IF(AND(מרקובחצי[[#This Row],[CycleNumber]]&lt;$B587,SUM(מרקובחצי[[#This Row],[32]],P587)=2),1,"")</f>
        <v/>
      </c>
      <c r="AL586" s="19" t="str">
        <f>IF(AND(מרקובחצי[[#This Row],[CycleNumber]]&lt;$B587,SUM(מרקובחצי[[#This Row],[32]],Q587)=2),1,"")</f>
        <v/>
      </c>
      <c r="AM586" s="19" t="str">
        <f>IF(AND(מרקובחצי[[#This Row],[CycleNumber]]&lt;$B587,SUM(V586:V587)=2),1,"")</f>
        <v/>
      </c>
      <c r="AN586" s="19" t="str">
        <f>IF(AND(מרקובחצי[[#This Row],[CycleNumber]]&lt;$B587,SUM(מרקובחצי[[#This Row],[33]],O587)=2),1,"")</f>
        <v/>
      </c>
      <c r="AO586" s="19" t="str">
        <f>IF(AND(מרקובחצי[[#This Row],[CycleNumber]]&lt;$B587,SUM(מרקובחצי[[#This Row],[33]],P587)=2),1,"")</f>
        <v/>
      </c>
      <c r="AP586" s="19" t="str">
        <f>IF(AND(מרקובחצי[[#This Row],[CycleNumber]]&lt;$B587,SUM(מרקובחצי[[#This Row],[33]],Q587)=2),1,"")</f>
        <v/>
      </c>
      <c r="AQ586" s="19" t="str">
        <f>IF(AND(מרקובחצי[[#This Row],[CycleNumber]]&lt;$B587,SUM(W586:W587)=2),1,"")</f>
        <v/>
      </c>
      <c r="AR586" s="19" t="str">
        <f>IF(AND(מרקובחצי[[#This Row],[CycleNumber]]&lt;$B587,SUM(מרקובחצי[[#This Row],[12]],S587)=2),1,"")</f>
        <v/>
      </c>
      <c r="AS586" s="19" t="str">
        <f>IF(AND(מרקובחצי[[#This Row],[CycleNumber]]&lt;$B587,SUM(מרקובחצי[[#This Row],[22]],V587)=2),1,"")</f>
        <v/>
      </c>
      <c r="AT586" s="21">
        <f>SUM(מרקובחצי[[#This Row],[11]:[33]])</f>
        <v>1</v>
      </c>
    </row>
    <row r="587" spans="1:46" ht="15.6" x14ac:dyDescent="0.25">
      <c r="A587" s="19" t="s">
        <v>59</v>
      </c>
      <c r="B587" s="19">
        <v>3</v>
      </c>
      <c r="C587">
        <v>43</v>
      </c>
      <c r="D587" s="19">
        <f>מרקובחצי[[#This Row],[LengthofCycle]]+1</f>
        <v>44</v>
      </c>
      <c r="E587" t="str">
        <f>IF(IFERROR(LOOKUP(מרקובחצי[[#This Row],[ClientID]],קביעויות[הפלגה]),FALSE)=מרקובחצי[[#This Row],[ClientID]],1,"")</f>
        <v/>
      </c>
      <c r="F587" t="str">
        <f>IF(IFERROR(LOOKUP(מרקובחצי[[#This Row],[ClientID]],סוגחציקבוע[S31]),FALSE)=מרקובחצי[[#This Row],[ClientID]],1,"")</f>
        <v/>
      </c>
      <c r="G587" t="str">
        <f>IF(IFERROR(LOOKUP(מרקובחצי[[#This Row],[ClientID]],סוגחציקבוע[S32]),FALSE)=מרקובחצי[[#This Row],[ClientID]],1,"")</f>
        <v/>
      </c>
      <c r="H587">
        <f>IF(IFERROR(LOOKUP(מרקובחצי[[#This Row],[ClientID]],סוגחציקבוע[S33]),FALSE)=מרקובחצי[[#This Row],[ClientID]],1,"")</f>
        <v>1</v>
      </c>
      <c r="I587" t="str">
        <f>IF(IFERROR(LOOKUP(מרקובחצי[[#This Row],[ClientID]],סוגחציקבוע[S32&amp;33]),FALSE)=מרקובחצי[[#This Row],[ClientID]],1,"")</f>
        <v/>
      </c>
      <c r="J587" s="19">
        <f>IF(SUM(מרקובחצי[[#This Row],[11]:[13]])=1,מרקובחצי[[#This Row],[עד ועד]],IF(SUM(R586:T587)=1,IF(מרקובחצי[[#This Row],[עד ועד]]&lt;J586,מרקובחצי[[#This Row],[עד ועד]],J586),J586))</f>
        <v>34</v>
      </c>
      <c r="K587" s="19">
        <f>IF(SUM(מרקובחצי[[#This Row],[11]:[13]])=1,מרקובחצי[[#This Row],[עד ועד]],IF(SUM(R586:T587)=1,IF(מרקובחצי[[#This Row],[עד ועד]]&gt;K586,מרקובחצי[[#This Row],[עד ועד]],K586),K586))</f>
        <v>44</v>
      </c>
      <c r="L587" s="19">
        <f>IF(AND(SUM(מרקובחצי[[#This Row],[31]:[33]])=1,SUM(U586:W586)=0),מרקובחצי[[#This Row],[מקס]]-מרקובחצי[[#This Row],[מינ]],"")</f>
        <v>10</v>
      </c>
      <c r="M58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587" s="19" t="str">
        <f t="shared" si="9"/>
        <v>S23</v>
      </c>
      <c r="O587" s="19" t="str">
        <f>IF(מרקובחצי[[#This Row],[קבעה הפלגה?]]=1,"",IF(AND(מרקובחצי[[#This Row],[עד ועד]]&lt;29,OR(מרקובחצי[[#This Row],[CycleNumber]]=1,AND(U586=1,OR(מרקובחצי[[#This Row],[עד ועד]]&lt;J586,מרקובחצי[[#This Row],[עד ועד]]&gt;K586)),AND(V586=1,מרקובחצי[[#This Row],[עד ועד]]&lt;J586),W586=1)),1,""))</f>
        <v/>
      </c>
      <c r="P587" s="19" t="str">
        <f>IF(מרקובחצי[[#This Row],[קבעה הפלגה?]]=1,"",IF(AND(מרקובחצי[[#This Row],[עד ועד]]&gt;28,מרקובחצי[[#This Row],[עד ועד]]&lt;32,OR(מרקובחצי[[#This Row],[CycleNumber]]=1,AND(U586=1),AND(V586=1,OR(מרקובחצי[[#This Row],[עד ועד]]&lt;J586,מרקובחצי[[#This Row],[עד ועד]]&gt;K586)),W586=1)),1,""))</f>
        <v/>
      </c>
      <c r="Q587" s="19" t="str">
        <f>IF(מרקובחצי[[#This Row],[קבעה הפלגה?]]=1,"",IF(AND(מרקובחצי[[#This Row],[עד ועד]]&gt;31,OR(מרקובחצי[[#This Row],[CycleNumber]]=1,AND(U586=1),AND(V586=1,מרקובחצי[[#This Row],[עד ועד]]&gt;K586),AND(W586=1,OR(מרקובחצי[[#This Row],[עד ועד]]&gt;K586,מרקובחצי[[#This Row],[עד ועד]]&lt;J586)))),1,""))</f>
        <v/>
      </c>
      <c r="R587" s="19" t="str">
        <f>IF(מרקובחצי[[#This Row],[CycleNumber]]&gt;1,IF(AND(O586=1,מרקובחצי[[#This Row],[עד ועד]]&lt;29),1,""),"")</f>
        <v/>
      </c>
      <c r="S587" s="19" t="str">
        <f>IF(מרקובחצי[[#This Row],[CycleNumber]]&gt;1,IF(OR(AND(O586=1,מרקובחצי[[#This Row],[עד ועד]]&gt;28),AND(P586=1),AND(Q586=1,מרקובחצי[[#This Row],[עד ועד]]&lt;32)),1,""),"")</f>
        <v/>
      </c>
      <c r="T587" s="19" t="str">
        <f>IF(מרקובחצי[[#This Row],[CycleNumber]]&gt;1,IF(AND(Q586=1,מרקובחצי[[#This Row],[עד ועד]]&gt;31),1,""),"")</f>
        <v/>
      </c>
      <c r="U587" s="19" t="str">
        <f>IF(מרקובחצי[[#This Row],[CycleNumber]]&gt;1,IF(AND(R586=1,מרקובחצי[[#This Row],[עד ועד]]&lt;29),1,IF(AND(U586=1,NOT(OR(מרקובחצי[[#This Row],[עד ועד]]&lt;J586,מרקובחצי[[#This Row],[עד ועד]]&gt;K586))),1,"")),"")</f>
        <v/>
      </c>
      <c r="V587" s="19" t="str">
        <f>IF(מרקובחצי[[#This Row],[CycleNumber]]&gt;1,IF(AND(SUM(R586:T586)=1,מרקובחצי[[#This Row],[עד ועד]]&gt;28,מרקובחצי[[#This Row],[עד ועד]]&lt;32),1,IF(OR(S586=1,AND(R586=1,מרקובחצי[[#This Row],[עד ועד]]&gt;28),AND(T586=1,מרקובחצי[[#This Row],[עד ועד]]&lt;32)),1,IF(AND(V586=1,NOT(OR(מרקובחצי[[#This Row],[עד ועד]]&lt;J586,מרקובחצי[[#This Row],[עד ועד]]&gt;K586))),1,""))),"")</f>
        <v/>
      </c>
      <c r="W587" s="19">
        <f>IF(מרקובחצי[[#This Row],[CycleNumber]]&gt;1,IF(AND(T586=1,מרקובחצי[[#This Row],[עד ועד]]&gt;31),1,IF(AND(W586=1,NOT(OR(מרקובחצי[[#This Row],[עד ועד]]&lt;J586,מרקובחצי[[#This Row],[עד ועד]]&gt;K586))),1,"")),"")</f>
        <v>1</v>
      </c>
      <c r="X587" s="19" t="str">
        <f>IF(AND(מרקובחצי[[#This Row],[CycleNumber]]&lt;$B588,SUM(מרקובחצי[[#This Row],[11]],R588)=2),1,"")</f>
        <v/>
      </c>
      <c r="Y587" s="19" t="str">
        <f>IF(AND(מרקובחצי[[#This Row],[CycleNumber]]&lt;$B588,SUM(מרקובחצי[[#This Row],[11]],S588)=2),1,"")</f>
        <v/>
      </c>
      <c r="Z587" s="19" t="str">
        <f>IF(AND(מרקובחצי[[#This Row],[CycleNumber]]&lt;$B588,SUM(מרקובחצי[[#This Row],[13]],S588)=2),1,"")</f>
        <v/>
      </c>
      <c r="AA587" s="19" t="str">
        <f>IF(AND(מרקובחצי[[#This Row],[CycleNumber]]&lt;$B588,SUM(מרקובחצי[[#This Row],[13]],T588)=2),1,"")</f>
        <v/>
      </c>
      <c r="AB587" s="19" t="str">
        <f>IF(AND(מרקובחצי[[#This Row],[CycleNumber]]&lt;$B588,SUM(מרקובחצי[[#This Row],[21]],U588)=2),1,"")</f>
        <v/>
      </c>
      <c r="AC587" s="19" t="str">
        <f>IF(AND(מרקובחצי[[#This Row],[CycleNumber]]&lt;$B588,SUM(מרקובחצי[[#This Row],[21]],V588)=2),1,"")</f>
        <v/>
      </c>
      <c r="AD587" s="19" t="str">
        <f>IF(AND(מרקובחצי[[#This Row],[CycleNumber]]&lt;$B588,SUM(מרקובחצי[[#This Row],[23]],V588)=2),1,"")</f>
        <v/>
      </c>
      <c r="AE587" s="19" t="str">
        <f>IF(AND(מרקובחצי[[#This Row],[CycleNumber]]&lt;$B588,SUM(מרקובחצי[[#This Row],[23]],W588)=2),1,"")</f>
        <v/>
      </c>
      <c r="AF587" s="19" t="str">
        <f>IF(AND(מרקובחצי[[#This Row],[CycleNumber]]&lt;$B588,SUM(מרקובחצי[[#This Row],[31]],O588)=2),1,"")</f>
        <v/>
      </c>
      <c r="AG587" s="19" t="str">
        <f>IF(AND(מרקובחצי[[#This Row],[CycleNumber]]&lt;$B588,SUM(מרקובחצי[[#This Row],[31]],P588)=2),1,"")</f>
        <v/>
      </c>
      <c r="AH587" s="19" t="str">
        <f>IF(AND(מרקובחצי[[#This Row],[CycleNumber]]&lt;$B588,SUM(מרקובחצי[[#This Row],[31]],Q588)=2),1,"")</f>
        <v/>
      </c>
      <c r="AI587" s="19" t="str">
        <f>IF(AND(מרקובחצי[[#This Row],[CycleNumber]]&lt;$B588,SUM(U587:U588)=2),1,"")</f>
        <v/>
      </c>
      <c r="AJ587" s="19" t="str">
        <f>IF(AND(מרקובחצי[[#This Row],[CycleNumber]]&lt;$B588,SUM(מרקובחצי[[#This Row],[32]],O588)=2),1,"")</f>
        <v/>
      </c>
      <c r="AK587" s="19" t="str">
        <f>IF(AND(מרקובחצי[[#This Row],[CycleNumber]]&lt;$B588,SUM(מרקובחצי[[#This Row],[32]],P588)=2),1,"")</f>
        <v/>
      </c>
      <c r="AL587" s="19" t="str">
        <f>IF(AND(מרקובחצי[[#This Row],[CycleNumber]]&lt;$B588,SUM(מרקובחצי[[#This Row],[32]],Q588)=2),1,"")</f>
        <v/>
      </c>
      <c r="AM587" s="19" t="str">
        <f>IF(AND(מרקובחצי[[#This Row],[CycleNumber]]&lt;$B588,SUM(V587:V588)=2),1,"")</f>
        <v/>
      </c>
      <c r="AN587" s="19" t="str">
        <f>IF(AND(מרקובחצי[[#This Row],[CycleNumber]]&lt;$B588,SUM(מרקובחצי[[#This Row],[33]],O588)=2),1,"")</f>
        <v/>
      </c>
      <c r="AO587" s="19" t="str">
        <f>IF(AND(מרקובחצי[[#This Row],[CycleNumber]]&lt;$B588,SUM(מרקובחצי[[#This Row],[33]],P588)=2),1,"")</f>
        <v/>
      </c>
      <c r="AP587" s="19" t="str">
        <f>IF(AND(מרקובחצי[[#This Row],[CycleNumber]]&lt;$B588,SUM(מרקובחצי[[#This Row],[33]],Q588)=2),1,"")</f>
        <v/>
      </c>
      <c r="AQ587" s="19">
        <f>IF(AND(מרקובחצי[[#This Row],[CycleNumber]]&lt;$B588,SUM(W587:W588)=2),1,"")</f>
        <v>1</v>
      </c>
      <c r="AR587" s="19" t="str">
        <f>IF(AND(מרקובחצי[[#This Row],[CycleNumber]]&lt;$B588,SUM(מרקובחצי[[#This Row],[12]],S588)=2),1,"")</f>
        <v/>
      </c>
      <c r="AS587" s="19" t="str">
        <f>IF(AND(מרקובחצי[[#This Row],[CycleNumber]]&lt;$B588,SUM(מרקובחצי[[#This Row],[22]],V588)=2),1,"")</f>
        <v/>
      </c>
      <c r="AT587" s="21">
        <f>SUM(מרקובחצי[[#This Row],[11]:[33]])</f>
        <v>1</v>
      </c>
    </row>
    <row r="588" spans="1:46" ht="15.6" x14ac:dyDescent="0.25">
      <c r="A588" s="19" t="s">
        <v>59</v>
      </c>
      <c r="B588" s="19">
        <v>4</v>
      </c>
      <c r="C588">
        <v>38</v>
      </c>
      <c r="D588" s="19">
        <f>מרקובחצי[[#This Row],[LengthofCycle]]+1</f>
        <v>39</v>
      </c>
      <c r="E588" t="str">
        <f>IF(IFERROR(LOOKUP(מרקובחצי[[#This Row],[ClientID]],קביעויות[הפלגה]),FALSE)=מרקובחצי[[#This Row],[ClientID]],1,"")</f>
        <v/>
      </c>
      <c r="F588" t="str">
        <f>IF(IFERROR(LOOKUP(מרקובחצי[[#This Row],[ClientID]],סוגחציקבוע[S31]),FALSE)=מרקובחצי[[#This Row],[ClientID]],1,"")</f>
        <v/>
      </c>
      <c r="G588" t="str">
        <f>IF(IFERROR(LOOKUP(מרקובחצי[[#This Row],[ClientID]],סוגחציקבוע[S32]),FALSE)=מרקובחצי[[#This Row],[ClientID]],1,"")</f>
        <v/>
      </c>
      <c r="H588">
        <f>IF(IFERROR(LOOKUP(מרקובחצי[[#This Row],[ClientID]],סוגחציקבוע[S33]),FALSE)=מרקובחצי[[#This Row],[ClientID]],1,"")</f>
        <v>1</v>
      </c>
      <c r="I588" t="str">
        <f>IF(IFERROR(LOOKUP(מרקובחצי[[#This Row],[ClientID]],סוגחציקבוע[S32&amp;33]),FALSE)=מרקובחצי[[#This Row],[ClientID]],1,"")</f>
        <v/>
      </c>
      <c r="J588" s="19">
        <f>IF(SUM(מרקובחצי[[#This Row],[11]:[13]])=1,מרקובחצי[[#This Row],[עד ועד]],IF(SUM(R587:T588)=1,IF(מרקובחצי[[#This Row],[עד ועד]]&lt;J587,מרקובחצי[[#This Row],[עד ועד]],J587),J587))</f>
        <v>34</v>
      </c>
      <c r="K588" s="19">
        <f>IF(SUM(מרקובחצי[[#This Row],[11]:[13]])=1,מרקובחצי[[#This Row],[עד ועד]],IF(SUM(R587:T588)=1,IF(מרקובחצי[[#This Row],[עד ועד]]&gt;K587,מרקובחצי[[#This Row],[עד ועד]],K587),K587))</f>
        <v>44</v>
      </c>
      <c r="L588" s="19" t="str">
        <f>IF(AND(SUM(מרקובחצי[[#This Row],[31]:[33]])=1,SUM(U587:W587)=0),מרקובחצי[[#This Row],[מקס]]-מרקובחצי[[#This Row],[מינ]],"")</f>
        <v/>
      </c>
      <c r="M58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588" s="19" t="str">
        <f t="shared" si="9"/>
        <v>S33</v>
      </c>
      <c r="O588" s="19" t="str">
        <f>IF(מרקובחצי[[#This Row],[קבעה הפלגה?]]=1,"",IF(AND(מרקובחצי[[#This Row],[עד ועד]]&lt;29,OR(מרקובחצי[[#This Row],[CycleNumber]]=1,AND(U587=1,OR(מרקובחצי[[#This Row],[עד ועד]]&lt;J587,מרקובחצי[[#This Row],[עד ועד]]&gt;K587)),AND(V587=1,מרקובחצי[[#This Row],[עד ועד]]&lt;J587),W587=1)),1,""))</f>
        <v/>
      </c>
      <c r="P588" s="19" t="str">
        <f>IF(מרקובחצי[[#This Row],[קבעה הפלגה?]]=1,"",IF(AND(מרקובחצי[[#This Row],[עד ועד]]&gt;28,מרקובחצי[[#This Row],[עד ועד]]&lt;32,OR(מרקובחצי[[#This Row],[CycleNumber]]=1,AND(U587=1),AND(V587=1,OR(מרקובחצי[[#This Row],[עד ועד]]&lt;J587,מרקובחצי[[#This Row],[עד ועד]]&gt;K587)),W587=1)),1,""))</f>
        <v/>
      </c>
      <c r="Q588" s="19" t="str">
        <f>IF(מרקובחצי[[#This Row],[קבעה הפלגה?]]=1,"",IF(AND(מרקובחצי[[#This Row],[עד ועד]]&gt;31,OR(מרקובחצי[[#This Row],[CycleNumber]]=1,AND(U587=1),AND(V587=1,מרקובחצי[[#This Row],[עד ועד]]&gt;K587),AND(W587=1,OR(מרקובחצי[[#This Row],[עד ועד]]&gt;K587,מרקובחצי[[#This Row],[עד ועד]]&lt;J587)))),1,""))</f>
        <v/>
      </c>
      <c r="R588" s="19" t="str">
        <f>IF(מרקובחצי[[#This Row],[CycleNumber]]&gt;1,IF(AND(O587=1,מרקובחצי[[#This Row],[עד ועד]]&lt;29),1,""),"")</f>
        <v/>
      </c>
      <c r="S588" s="19" t="str">
        <f>IF(מרקובחצי[[#This Row],[CycleNumber]]&gt;1,IF(OR(AND(O587=1,מרקובחצי[[#This Row],[עד ועד]]&gt;28),AND(P587=1),AND(Q587=1,מרקובחצי[[#This Row],[עד ועד]]&lt;32)),1,""),"")</f>
        <v/>
      </c>
      <c r="T588" s="19" t="str">
        <f>IF(מרקובחצי[[#This Row],[CycleNumber]]&gt;1,IF(AND(Q587=1,מרקובחצי[[#This Row],[עד ועד]]&gt;31),1,""),"")</f>
        <v/>
      </c>
      <c r="U588" s="19" t="str">
        <f>IF(מרקובחצי[[#This Row],[CycleNumber]]&gt;1,IF(AND(R587=1,מרקובחצי[[#This Row],[עד ועד]]&lt;29),1,IF(AND(U587=1,NOT(OR(מרקובחצי[[#This Row],[עד ועד]]&lt;J587,מרקובחצי[[#This Row],[עד ועד]]&gt;K587))),1,"")),"")</f>
        <v/>
      </c>
      <c r="V588" s="19" t="str">
        <f>IF(מרקובחצי[[#This Row],[CycleNumber]]&gt;1,IF(AND(SUM(R587:T587)=1,מרקובחצי[[#This Row],[עד ועד]]&gt;28,מרקובחצי[[#This Row],[עד ועד]]&lt;32),1,IF(OR(S587=1,AND(R587=1,מרקובחצי[[#This Row],[עד ועד]]&gt;28),AND(T587=1,מרקובחצי[[#This Row],[עד ועד]]&lt;32)),1,IF(AND(V587=1,NOT(OR(מרקובחצי[[#This Row],[עד ועד]]&lt;J587,מרקובחצי[[#This Row],[עד ועד]]&gt;K587))),1,""))),"")</f>
        <v/>
      </c>
      <c r="W588" s="19">
        <f>IF(מרקובחצי[[#This Row],[CycleNumber]]&gt;1,IF(AND(T587=1,מרקובחצי[[#This Row],[עד ועד]]&gt;31),1,IF(AND(W587=1,NOT(OR(מרקובחצי[[#This Row],[עד ועד]]&lt;J587,מרקובחצי[[#This Row],[עד ועד]]&gt;K587))),1,"")),"")</f>
        <v>1</v>
      </c>
      <c r="X588" s="19" t="str">
        <f>IF(AND(מרקובחצי[[#This Row],[CycleNumber]]&lt;$B589,SUM(מרקובחצי[[#This Row],[11]],R589)=2),1,"")</f>
        <v/>
      </c>
      <c r="Y588" s="19" t="str">
        <f>IF(AND(מרקובחצי[[#This Row],[CycleNumber]]&lt;$B589,SUM(מרקובחצי[[#This Row],[11]],S589)=2),1,"")</f>
        <v/>
      </c>
      <c r="Z588" s="19" t="str">
        <f>IF(AND(מרקובחצי[[#This Row],[CycleNumber]]&lt;$B589,SUM(מרקובחצי[[#This Row],[13]],S589)=2),1,"")</f>
        <v/>
      </c>
      <c r="AA588" s="19" t="str">
        <f>IF(AND(מרקובחצי[[#This Row],[CycleNumber]]&lt;$B589,SUM(מרקובחצי[[#This Row],[13]],T589)=2),1,"")</f>
        <v/>
      </c>
      <c r="AB588" s="19" t="str">
        <f>IF(AND(מרקובחצי[[#This Row],[CycleNumber]]&lt;$B589,SUM(מרקובחצי[[#This Row],[21]],U589)=2),1,"")</f>
        <v/>
      </c>
      <c r="AC588" s="19" t="str">
        <f>IF(AND(מרקובחצי[[#This Row],[CycleNumber]]&lt;$B589,SUM(מרקובחצי[[#This Row],[21]],V589)=2),1,"")</f>
        <v/>
      </c>
      <c r="AD588" s="19" t="str">
        <f>IF(AND(מרקובחצי[[#This Row],[CycleNumber]]&lt;$B589,SUM(מרקובחצי[[#This Row],[23]],V589)=2),1,"")</f>
        <v/>
      </c>
      <c r="AE588" s="19" t="str">
        <f>IF(AND(מרקובחצי[[#This Row],[CycleNumber]]&lt;$B589,SUM(מרקובחצי[[#This Row],[23]],W589)=2),1,"")</f>
        <v/>
      </c>
      <c r="AF588" s="19" t="str">
        <f>IF(AND(מרקובחצי[[#This Row],[CycleNumber]]&lt;$B589,SUM(מרקובחצי[[#This Row],[31]],O589)=2),1,"")</f>
        <v/>
      </c>
      <c r="AG588" s="19" t="str">
        <f>IF(AND(מרקובחצי[[#This Row],[CycleNumber]]&lt;$B589,SUM(מרקובחצי[[#This Row],[31]],P589)=2),1,"")</f>
        <v/>
      </c>
      <c r="AH588" s="19" t="str">
        <f>IF(AND(מרקובחצי[[#This Row],[CycleNumber]]&lt;$B589,SUM(מרקובחצי[[#This Row],[31]],Q589)=2),1,"")</f>
        <v/>
      </c>
      <c r="AI588" s="19" t="str">
        <f>IF(AND(מרקובחצי[[#This Row],[CycleNumber]]&lt;$B589,SUM(U588:U589)=2),1,"")</f>
        <v/>
      </c>
      <c r="AJ588" s="19" t="str">
        <f>IF(AND(מרקובחצי[[#This Row],[CycleNumber]]&lt;$B589,SUM(מרקובחצי[[#This Row],[32]],O589)=2),1,"")</f>
        <v/>
      </c>
      <c r="AK588" s="19" t="str">
        <f>IF(AND(מרקובחצי[[#This Row],[CycleNumber]]&lt;$B589,SUM(מרקובחצי[[#This Row],[32]],P589)=2),1,"")</f>
        <v/>
      </c>
      <c r="AL588" s="19" t="str">
        <f>IF(AND(מרקובחצי[[#This Row],[CycleNumber]]&lt;$B589,SUM(מרקובחצי[[#This Row],[32]],Q589)=2),1,"")</f>
        <v/>
      </c>
      <c r="AM588" s="19" t="str">
        <f>IF(AND(מרקובחצי[[#This Row],[CycleNumber]]&lt;$B589,SUM(V588:V589)=2),1,"")</f>
        <v/>
      </c>
      <c r="AN588" s="19" t="str">
        <f>IF(AND(מרקובחצי[[#This Row],[CycleNumber]]&lt;$B589,SUM(מרקובחצי[[#This Row],[33]],O589)=2),1,"")</f>
        <v/>
      </c>
      <c r="AO588" s="19" t="str">
        <f>IF(AND(מרקובחצי[[#This Row],[CycleNumber]]&lt;$B589,SUM(מרקובחצי[[#This Row],[33]],P589)=2),1,"")</f>
        <v/>
      </c>
      <c r="AP588" s="19" t="str">
        <f>IF(AND(מרקובחצי[[#This Row],[CycleNumber]]&lt;$B589,SUM(מרקובחצי[[#This Row],[33]],Q589)=2),1,"")</f>
        <v/>
      </c>
      <c r="AQ588" s="19">
        <f>IF(AND(מרקובחצי[[#This Row],[CycleNumber]]&lt;$B589,SUM(W588:W589)=2),1,"")</f>
        <v>1</v>
      </c>
      <c r="AR588" s="19" t="str">
        <f>IF(AND(מרקובחצי[[#This Row],[CycleNumber]]&lt;$B589,SUM(מרקובחצי[[#This Row],[12]],S589)=2),1,"")</f>
        <v/>
      </c>
      <c r="AS588" s="19" t="str">
        <f>IF(AND(מרקובחצי[[#This Row],[CycleNumber]]&lt;$B589,SUM(מרקובחצי[[#This Row],[22]],V589)=2),1,"")</f>
        <v/>
      </c>
      <c r="AT588" s="21">
        <f>SUM(מרקובחצי[[#This Row],[11]:[33]])</f>
        <v>1</v>
      </c>
    </row>
    <row r="589" spans="1:46" ht="15.6" x14ac:dyDescent="0.25">
      <c r="A589" s="19" t="s">
        <v>59</v>
      </c>
      <c r="B589" s="19">
        <v>5</v>
      </c>
      <c r="C589">
        <v>40</v>
      </c>
      <c r="D589" s="19">
        <f>מרקובחצי[[#This Row],[LengthofCycle]]+1</f>
        <v>41</v>
      </c>
      <c r="E589" t="str">
        <f>IF(IFERROR(LOOKUP(מרקובחצי[[#This Row],[ClientID]],קביעויות[הפלגה]),FALSE)=מרקובחצי[[#This Row],[ClientID]],1,"")</f>
        <v/>
      </c>
      <c r="F589" t="str">
        <f>IF(IFERROR(LOOKUP(מרקובחצי[[#This Row],[ClientID]],סוגחציקבוע[S31]),FALSE)=מרקובחצי[[#This Row],[ClientID]],1,"")</f>
        <v/>
      </c>
      <c r="G589" t="str">
        <f>IF(IFERROR(LOOKUP(מרקובחצי[[#This Row],[ClientID]],סוגחציקבוע[S32]),FALSE)=מרקובחצי[[#This Row],[ClientID]],1,"")</f>
        <v/>
      </c>
      <c r="H589">
        <f>IF(IFERROR(LOOKUP(מרקובחצי[[#This Row],[ClientID]],סוגחציקבוע[S33]),FALSE)=מרקובחצי[[#This Row],[ClientID]],1,"")</f>
        <v>1</v>
      </c>
      <c r="I589" t="str">
        <f>IF(IFERROR(LOOKUP(מרקובחצי[[#This Row],[ClientID]],סוגחציקבוע[S32&amp;33]),FALSE)=מרקובחצי[[#This Row],[ClientID]],1,"")</f>
        <v/>
      </c>
      <c r="J589" s="19">
        <f>IF(SUM(מרקובחצי[[#This Row],[11]:[13]])=1,מרקובחצי[[#This Row],[עד ועד]],IF(SUM(R588:T589)=1,IF(מרקובחצי[[#This Row],[עד ועד]]&lt;J588,מרקובחצי[[#This Row],[עד ועד]],J588),J588))</f>
        <v>34</v>
      </c>
      <c r="K589" s="19">
        <f>IF(SUM(מרקובחצי[[#This Row],[11]:[13]])=1,מרקובחצי[[#This Row],[עד ועד]],IF(SUM(R588:T589)=1,IF(מרקובחצי[[#This Row],[עד ועד]]&gt;K588,מרקובחצי[[#This Row],[עד ועד]],K588),K588))</f>
        <v>44</v>
      </c>
      <c r="L589" s="19" t="str">
        <f>IF(AND(SUM(מרקובחצי[[#This Row],[31]:[33]])=1,SUM(U588:W588)=0),מרקובחצי[[#This Row],[מקס]]-מרקובחצי[[#This Row],[מינ]],"")</f>
        <v/>
      </c>
      <c r="M58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589" s="19" t="str">
        <f t="shared" si="9"/>
        <v>S33</v>
      </c>
      <c r="O589" s="19" t="str">
        <f>IF(מרקובחצי[[#This Row],[קבעה הפלגה?]]=1,"",IF(AND(מרקובחצי[[#This Row],[עד ועד]]&lt;29,OR(מרקובחצי[[#This Row],[CycleNumber]]=1,AND(U588=1,OR(מרקובחצי[[#This Row],[עד ועד]]&lt;J588,מרקובחצי[[#This Row],[עד ועד]]&gt;K588)),AND(V588=1,מרקובחצי[[#This Row],[עד ועד]]&lt;J588),W588=1)),1,""))</f>
        <v/>
      </c>
      <c r="P589" s="19" t="str">
        <f>IF(מרקובחצי[[#This Row],[קבעה הפלגה?]]=1,"",IF(AND(מרקובחצי[[#This Row],[עד ועד]]&gt;28,מרקובחצי[[#This Row],[עד ועד]]&lt;32,OR(מרקובחצי[[#This Row],[CycleNumber]]=1,AND(U588=1),AND(V588=1,OR(מרקובחצי[[#This Row],[עד ועד]]&lt;J588,מרקובחצי[[#This Row],[עד ועד]]&gt;K588)),W588=1)),1,""))</f>
        <v/>
      </c>
      <c r="Q589" s="19" t="str">
        <f>IF(מרקובחצי[[#This Row],[קבעה הפלגה?]]=1,"",IF(AND(מרקובחצי[[#This Row],[עד ועד]]&gt;31,OR(מרקובחצי[[#This Row],[CycleNumber]]=1,AND(U588=1),AND(V588=1,מרקובחצי[[#This Row],[עד ועד]]&gt;K588),AND(W588=1,OR(מרקובחצי[[#This Row],[עד ועד]]&gt;K588,מרקובחצי[[#This Row],[עד ועד]]&lt;J588)))),1,""))</f>
        <v/>
      </c>
      <c r="R589" s="19" t="str">
        <f>IF(מרקובחצי[[#This Row],[CycleNumber]]&gt;1,IF(AND(O588=1,מרקובחצי[[#This Row],[עד ועד]]&lt;29),1,""),"")</f>
        <v/>
      </c>
      <c r="S589" s="19" t="str">
        <f>IF(מרקובחצי[[#This Row],[CycleNumber]]&gt;1,IF(OR(AND(O588=1,מרקובחצי[[#This Row],[עד ועד]]&gt;28),AND(P588=1),AND(Q588=1,מרקובחצי[[#This Row],[עד ועד]]&lt;32)),1,""),"")</f>
        <v/>
      </c>
      <c r="T589" s="19" t="str">
        <f>IF(מרקובחצי[[#This Row],[CycleNumber]]&gt;1,IF(AND(Q588=1,מרקובחצי[[#This Row],[עד ועד]]&gt;31),1,""),"")</f>
        <v/>
      </c>
      <c r="U589" s="19" t="str">
        <f>IF(מרקובחצי[[#This Row],[CycleNumber]]&gt;1,IF(AND(R588=1,מרקובחצי[[#This Row],[עד ועד]]&lt;29),1,IF(AND(U588=1,NOT(OR(מרקובחצי[[#This Row],[עד ועד]]&lt;J588,מרקובחצי[[#This Row],[עד ועד]]&gt;K588))),1,"")),"")</f>
        <v/>
      </c>
      <c r="V589" s="19" t="str">
        <f>IF(מרקובחצי[[#This Row],[CycleNumber]]&gt;1,IF(AND(SUM(R588:T588)=1,מרקובחצי[[#This Row],[עד ועד]]&gt;28,מרקובחצי[[#This Row],[עד ועד]]&lt;32),1,IF(OR(S588=1,AND(R588=1,מרקובחצי[[#This Row],[עד ועד]]&gt;28),AND(T588=1,מרקובחצי[[#This Row],[עד ועד]]&lt;32)),1,IF(AND(V588=1,NOT(OR(מרקובחצי[[#This Row],[עד ועד]]&lt;J588,מרקובחצי[[#This Row],[עד ועד]]&gt;K588))),1,""))),"")</f>
        <v/>
      </c>
      <c r="W589" s="19">
        <f>IF(מרקובחצי[[#This Row],[CycleNumber]]&gt;1,IF(AND(T588=1,מרקובחצי[[#This Row],[עד ועד]]&gt;31),1,IF(AND(W588=1,NOT(OR(מרקובחצי[[#This Row],[עד ועד]]&lt;J588,מרקובחצי[[#This Row],[עד ועד]]&gt;K588))),1,"")),"")</f>
        <v>1</v>
      </c>
      <c r="X589" s="19" t="str">
        <f>IF(AND(מרקובחצי[[#This Row],[CycleNumber]]&lt;$B590,SUM(מרקובחצי[[#This Row],[11]],R590)=2),1,"")</f>
        <v/>
      </c>
      <c r="Y589" s="19" t="str">
        <f>IF(AND(מרקובחצי[[#This Row],[CycleNumber]]&lt;$B590,SUM(מרקובחצי[[#This Row],[11]],S590)=2),1,"")</f>
        <v/>
      </c>
      <c r="Z589" s="19" t="str">
        <f>IF(AND(מרקובחצי[[#This Row],[CycleNumber]]&lt;$B590,SUM(מרקובחצי[[#This Row],[13]],S590)=2),1,"")</f>
        <v/>
      </c>
      <c r="AA589" s="19" t="str">
        <f>IF(AND(מרקובחצי[[#This Row],[CycleNumber]]&lt;$B590,SUM(מרקובחצי[[#This Row],[13]],T590)=2),1,"")</f>
        <v/>
      </c>
      <c r="AB589" s="19" t="str">
        <f>IF(AND(מרקובחצי[[#This Row],[CycleNumber]]&lt;$B590,SUM(מרקובחצי[[#This Row],[21]],U590)=2),1,"")</f>
        <v/>
      </c>
      <c r="AC589" s="19" t="str">
        <f>IF(AND(מרקובחצי[[#This Row],[CycleNumber]]&lt;$B590,SUM(מרקובחצי[[#This Row],[21]],V590)=2),1,"")</f>
        <v/>
      </c>
      <c r="AD589" s="19" t="str">
        <f>IF(AND(מרקובחצי[[#This Row],[CycleNumber]]&lt;$B590,SUM(מרקובחצי[[#This Row],[23]],V590)=2),1,"")</f>
        <v/>
      </c>
      <c r="AE589" s="19" t="str">
        <f>IF(AND(מרקובחצי[[#This Row],[CycleNumber]]&lt;$B590,SUM(מרקובחצי[[#This Row],[23]],W590)=2),1,"")</f>
        <v/>
      </c>
      <c r="AF589" s="19" t="str">
        <f>IF(AND(מרקובחצי[[#This Row],[CycleNumber]]&lt;$B590,SUM(מרקובחצי[[#This Row],[31]],O590)=2),1,"")</f>
        <v/>
      </c>
      <c r="AG589" s="19" t="str">
        <f>IF(AND(מרקובחצי[[#This Row],[CycleNumber]]&lt;$B590,SUM(מרקובחצי[[#This Row],[31]],P590)=2),1,"")</f>
        <v/>
      </c>
      <c r="AH589" s="19" t="str">
        <f>IF(AND(מרקובחצי[[#This Row],[CycleNumber]]&lt;$B590,SUM(מרקובחצי[[#This Row],[31]],Q590)=2),1,"")</f>
        <v/>
      </c>
      <c r="AI589" s="19" t="str">
        <f>IF(AND(מרקובחצי[[#This Row],[CycleNumber]]&lt;$B590,SUM(U589:U590)=2),1,"")</f>
        <v/>
      </c>
      <c r="AJ589" s="19" t="str">
        <f>IF(AND(מרקובחצי[[#This Row],[CycleNumber]]&lt;$B590,SUM(מרקובחצי[[#This Row],[32]],O590)=2),1,"")</f>
        <v/>
      </c>
      <c r="AK589" s="19" t="str">
        <f>IF(AND(מרקובחצי[[#This Row],[CycleNumber]]&lt;$B590,SUM(מרקובחצי[[#This Row],[32]],P590)=2),1,"")</f>
        <v/>
      </c>
      <c r="AL589" s="19" t="str">
        <f>IF(AND(מרקובחצי[[#This Row],[CycleNumber]]&lt;$B590,SUM(מרקובחצי[[#This Row],[32]],Q590)=2),1,"")</f>
        <v/>
      </c>
      <c r="AM589" s="19" t="str">
        <f>IF(AND(מרקובחצי[[#This Row],[CycleNumber]]&lt;$B590,SUM(V589:V590)=2),1,"")</f>
        <v/>
      </c>
      <c r="AN589" s="19" t="str">
        <f>IF(AND(מרקובחצי[[#This Row],[CycleNumber]]&lt;$B590,SUM(מרקובחצי[[#This Row],[33]],O590)=2),1,"")</f>
        <v/>
      </c>
      <c r="AO589" s="19" t="str">
        <f>IF(AND(מרקובחצי[[#This Row],[CycleNumber]]&lt;$B590,SUM(מרקובחצי[[#This Row],[33]],P590)=2),1,"")</f>
        <v/>
      </c>
      <c r="AP589" s="19">
        <f>IF(AND(מרקובחצי[[#This Row],[CycleNumber]]&lt;$B590,SUM(מרקובחצי[[#This Row],[33]],Q590)=2),1,"")</f>
        <v>1</v>
      </c>
      <c r="AQ589" s="19" t="str">
        <f>IF(AND(מרקובחצי[[#This Row],[CycleNumber]]&lt;$B590,SUM(W589:W590)=2),1,"")</f>
        <v/>
      </c>
      <c r="AR589" s="19" t="str">
        <f>IF(AND(מרקובחצי[[#This Row],[CycleNumber]]&lt;$B590,SUM(מרקובחצי[[#This Row],[12]],S590)=2),1,"")</f>
        <v/>
      </c>
      <c r="AS589" s="19" t="str">
        <f>IF(AND(מרקובחצי[[#This Row],[CycleNumber]]&lt;$B590,SUM(מרקובחצי[[#This Row],[22]],V590)=2),1,"")</f>
        <v/>
      </c>
      <c r="AT589" s="21">
        <f>SUM(מרקובחצי[[#This Row],[11]:[33]])</f>
        <v>1</v>
      </c>
    </row>
    <row r="590" spans="1:46" ht="15.6" x14ac:dyDescent="0.25">
      <c r="A590" s="19" t="s">
        <v>59</v>
      </c>
      <c r="B590" s="19">
        <v>6</v>
      </c>
      <c r="C590">
        <v>31</v>
      </c>
      <c r="D590" s="19">
        <f>מרקובחצי[[#This Row],[LengthofCycle]]+1</f>
        <v>32</v>
      </c>
      <c r="E590" t="str">
        <f>IF(IFERROR(LOOKUP(מרקובחצי[[#This Row],[ClientID]],קביעויות[הפלגה]),FALSE)=מרקובחצי[[#This Row],[ClientID]],1,"")</f>
        <v/>
      </c>
      <c r="F590" t="str">
        <f>IF(IFERROR(LOOKUP(מרקובחצי[[#This Row],[ClientID]],סוגחציקבוע[S31]),FALSE)=מרקובחצי[[#This Row],[ClientID]],1,"")</f>
        <v/>
      </c>
      <c r="G590" t="str">
        <f>IF(IFERROR(LOOKUP(מרקובחצי[[#This Row],[ClientID]],סוגחציקבוע[S32]),FALSE)=מרקובחצי[[#This Row],[ClientID]],1,"")</f>
        <v/>
      </c>
      <c r="H590">
        <f>IF(IFERROR(LOOKUP(מרקובחצי[[#This Row],[ClientID]],סוגחציקבוע[S33]),FALSE)=מרקובחצי[[#This Row],[ClientID]],1,"")</f>
        <v>1</v>
      </c>
      <c r="I590" t="str">
        <f>IF(IFERROR(LOOKUP(מרקובחצי[[#This Row],[ClientID]],סוגחציקבוע[S32&amp;33]),FALSE)=מרקובחצי[[#This Row],[ClientID]],1,"")</f>
        <v/>
      </c>
      <c r="J590" s="19">
        <f>IF(SUM(מרקובחצי[[#This Row],[11]:[13]])=1,מרקובחצי[[#This Row],[עד ועד]],IF(SUM(R589:T590)=1,IF(מרקובחצי[[#This Row],[עד ועד]]&lt;J589,מרקובחצי[[#This Row],[עד ועד]],J589),J589))</f>
        <v>32</v>
      </c>
      <c r="K590" s="19">
        <f>IF(SUM(מרקובחצי[[#This Row],[11]:[13]])=1,מרקובחצי[[#This Row],[עד ועד]],IF(SUM(R589:T590)=1,IF(מרקובחצי[[#This Row],[עד ועד]]&gt;K589,מרקובחצי[[#This Row],[עד ועד]],K589),K589))</f>
        <v>32</v>
      </c>
      <c r="L590" s="19" t="str">
        <f>IF(AND(SUM(מרקובחצי[[#This Row],[31]:[33]])=1,SUM(U589:W589)=0),מרקובחצי[[#This Row],[מקס]]-מרקובחצי[[#This Row],[מינ]],"")</f>
        <v/>
      </c>
      <c r="M59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590" s="19" t="str">
        <f t="shared" si="9"/>
        <v>S33</v>
      </c>
      <c r="O590" s="19" t="str">
        <f>IF(מרקובחצי[[#This Row],[קבעה הפלגה?]]=1,"",IF(AND(מרקובחצי[[#This Row],[עד ועד]]&lt;29,OR(מרקובחצי[[#This Row],[CycleNumber]]=1,AND(U589=1,OR(מרקובחצי[[#This Row],[עד ועד]]&lt;J589,מרקובחצי[[#This Row],[עד ועד]]&gt;K589)),AND(V589=1,מרקובחצי[[#This Row],[עד ועד]]&lt;J589),W589=1)),1,""))</f>
        <v/>
      </c>
      <c r="P590" s="19" t="str">
        <f>IF(מרקובחצי[[#This Row],[קבעה הפלגה?]]=1,"",IF(AND(מרקובחצי[[#This Row],[עד ועד]]&gt;28,מרקובחצי[[#This Row],[עד ועד]]&lt;32,OR(מרקובחצי[[#This Row],[CycleNumber]]=1,AND(U589=1),AND(V589=1,OR(מרקובחצי[[#This Row],[עד ועד]]&lt;J589,מרקובחצי[[#This Row],[עד ועד]]&gt;K589)),W589=1)),1,""))</f>
        <v/>
      </c>
      <c r="Q590" s="19">
        <f>IF(מרקובחצי[[#This Row],[קבעה הפלגה?]]=1,"",IF(AND(מרקובחצי[[#This Row],[עד ועד]]&gt;31,OR(מרקובחצי[[#This Row],[CycleNumber]]=1,AND(U589=1),AND(V589=1,מרקובחצי[[#This Row],[עד ועד]]&gt;K589),AND(W589=1,OR(מרקובחצי[[#This Row],[עד ועד]]&gt;K589,מרקובחצי[[#This Row],[עד ועד]]&lt;J589)))),1,""))</f>
        <v>1</v>
      </c>
      <c r="R590" s="19" t="str">
        <f>IF(מרקובחצי[[#This Row],[CycleNumber]]&gt;1,IF(AND(O589=1,מרקובחצי[[#This Row],[עד ועד]]&lt;29),1,""),"")</f>
        <v/>
      </c>
      <c r="S590" s="19" t="str">
        <f>IF(מרקובחצי[[#This Row],[CycleNumber]]&gt;1,IF(OR(AND(O589=1,מרקובחצי[[#This Row],[עד ועד]]&gt;28),AND(P589=1),AND(Q589=1,מרקובחצי[[#This Row],[עד ועד]]&lt;32)),1,""),"")</f>
        <v/>
      </c>
      <c r="T590" s="19" t="str">
        <f>IF(מרקובחצי[[#This Row],[CycleNumber]]&gt;1,IF(AND(Q589=1,מרקובחצי[[#This Row],[עד ועד]]&gt;31),1,""),"")</f>
        <v/>
      </c>
      <c r="U590" s="19" t="str">
        <f>IF(מרקובחצי[[#This Row],[CycleNumber]]&gt;1,IF(AND(R589=1,מרקובחצי[[#This Row],[עד ועד]]&lt;29),1,IF(AND(U589=1,NOT(OR(מרקובחצי[[#This Row],[עד ועד]]&lt;J589,מרקובחצי[[#This Row],[עד ועד]]&gt;K589))),1,"")),"")</f>
        <v/>
      </c>
      <c r="V590" s="19" t="str">
        <f>IF(מרקובחצי[[#This Row],[CycleNumber]]&gt;1,IF(AND(SUM(R589:T589)=1,מרקובחצי[[#This Row],[עד ועד]]&gt;28,מרקובחצי[[#This Row],[עד ועד]]&lt;32),1,IF(OR(S589=1,AND(R589=1,מרקובחצי[[#This Row],[עד ועד]]&gt;28),AND(T589=1,מרקובחצי[[#This Row],[עד ועד]]&lt;32)),1,IF(AND(V589=1,NOT(OR(מרקובחצי[[#This Row],[עד ועד]]&lt;J589,מרקובחצי[[#This Row],[עד ועד]]&gt;K589))),1,""))),"")</f>
        <v/>
      </c>
      <c r="W590" s="19" t="str">
        <f>IF(מרקובחצי[[#This Row],[CycleNumber]]&gt;1,IF(AND(T589=1,מרקובחצי[[#This Row],[עד ועד]]&gt;31),1,IF(AND(W589=1,NOT(OR(מרקובחצי[[#This Row],[עד ועד]]&lt;J589,מרקובחצי[[#This Row],[עד ועד]]&gt;K589))),1,"")),"")</f>
        <v/>
      </c>
      <c r="X590" s="19" t="str">
        <f>IF(AND(מרקובחצי[[#This Row],[CycleNumber]]&lt;$B591,SUM(מרקובחצי[[#This Row],[11]],R591)=2),1,"")</f>
        <v/>
      </c>
      <c r="Y590" s="19" t="str">
        <f>IF(AND(מרקובחצי[[#This Row],[CycleNumber]]&lt;$B591,SUM(מרקובחצי[[#This Row],[11]],S591)=2),1,"")</f>
        <v/>
      </c>
      <c r="Z590" s="19" t="str">
        <f>IF(AND(מרקובחצי[[#This Row],[CycleNumber]]&lt;$B591,SUM(מרקובחצי[[#This Row],[13]],S591)=2),1,"")</f>
        <v/>
      </c>
      <c r="AA590" s="19">
        <f>IF(AND(מרקובחצי[[#This Row],[CycleNumber]]&lt;$B591,SUM(מרקובחצי[[#This Row],[13]],T591)=2),1,"")</f>
        <v>1</v>
      </c>
      <c r="AB590" s="19" t="str">
        <f>IF(AND(מרקובחצי[[#This Row],[CycleNumber]]&lt;$B591,SUM(מרקובחצי[[#This Row],[21]],U591)=2),1,"")</f>
        <v/>
      </c>
      <c r="AC590" s="19" t="str">
        <f>IF(AND(מרקובחצי[[#This Row],[CycleNumber]]&lt;$B591,SUM(מרקובחצי[[#This Row],[21]],V591)=2),1,"")</f>
        <v/>
      </c>
      <c r="AD590" s="19" t="str">
        <f>IF(AND(מרקובחצי[[#This Row],[CycleNumber]]&lt;$B591,SUM(מרקובחצי[[#This Row],[23]],V591)=2),1,"")</f>
        <v/>
      </c>
      <c r="AE590" s="19" t="str">
        <f>IF(AND(מרקובחצי[[#This Row],[CycleNumber]]&lt;$B591,SUM(מרקובחצי[[#This Row],[23]],W591)=2),1,"")</f>
        <v/>
      </c>
      <c r="AF590" s="19" t="str">
        <f>IF(AND(מרקובחצי[[#This Row],[CycleNumber]]&lt;$B591,SUM(מרקובחצי[[#This Row],[31]],O591)=2),1,"")</f>
        <v/>
      </c>
      <c r="AG590" s="19" t="str">
        <f>IF(AND(מרקובחצי[[#This Row],[CycleNumber]]&lt;$B591,SUM(מרקובחצי[[#This Row],[31]],P591)=2),1,"")</f>
        <v/>
      </c>
      <c r="AH590" s="19" t="str">
        <f>IF(AND(מרקובחצי[[#This Row],[CycleNumber]]&lt;$B591,SUM(מרקובחצי[[#This Row],[31]],Q591)=2),1,"")</f>
        <v/>
      </c>
      <c r="AI590" s="19" t="str">
        <f>IF(AND(מרקובחצי[[#This Row],[CycleNumber]]&lt;$B591,SUM(U590:U591)=2),1,"")</f>
        <v/>
      </c>
      <c r="AJ590" s="19" t="str">
        <f>IF(AND(מרקובחצי[[#This Row],[CycleNumber]]&lt;$B591,SUM(מרקובחצי[[#This Row],[32]],O591)=2),1,"")</f>
        <v/>
      </c>
      <c r="AK590" s="19" t="str">
        <f>IF(AND(מרקובחצי[[#This Row],[CycleNumber]]&lt;$B591,SUM(מרקובחצי[[#This Row],[32]],P591)=2),1,"")</f>
        <v/>
      </c>
      <c r="AL590" s="19" t="str">
        <f>IF(AND(מרקובחצי[[#This Row],[CycleNumber]]&lt;$B591,SUM(מרקובחצי[[#This Row],[32]],Q591)=2),1,"")</f>
        <v/>
      </c>
      <c r="AM590" s="19" t="str">
        <f>IF(AND(מרקובחצי[[#This Row],[CycleNumber]]&lt;$B591,SUM(V590:V591)=2),1,"")</f>
        <v/>
      </c>
      <c r="AN590" s="19" t="str">
        <f>IF(AND(מרקובחצי[[#This Row],[CycleNumber]]&lt;$B591,SUM(מרקובחצי[[#This Row],[33]],O591)=2),1,"")</f>
        <v/>
      </c>
      <c r="AO590" s="19" t="str">
        <f>IF(AND(מרקובחצי[[#This Row],[CycleNumber]]&lt;$B591,SUM(מרקובחצי[[#This Row],[33]],P591)=2),1,"")</f>
        <v/>
      </c>
      <c r="AP590" s="19" t="str">
        <f>IF(AND(מרקובחצי[[#This Row],[CycleNumber]]&lt;$B591,SUM(מרקובחצי[[#This Row],[33]],Q591)=2),1,"")</f>
        <v/>
      </c>
      <c r="AQ590" s="19" t="str">
        <f>IF(AND(מרקובחצי[[#This Row],[CycleNumber]]&lt;$B591,SUM(W590:W591)=2),1,"")</f>
        <v/>
      </c>
      <c r="AR590" s="19" t="str">
        <f>IF(AND(מרקובחצי[[#This Row],[CycleNumber]]&lt;$B591,SUM(מרקובחצי[[#This Row],[12]],S591)=2),1,"")</f>
        <v/>
      </c>
      <c r="AS590" s="19" t="str">
        <f>IF(AND(מרקובחצי[[#This Row],[CycleNumber]]&lt;$B591,SUM(מרקובחצי[[#This Row],[22]],V591)=2),1,"")</f>
        <v/>
      </c>
      <c r="AT590" s="21">
        <f>SUM(מרקובחצי[[#This Row],[11]:[33]])</f>
        <v>1</v>
      </c>
    </row>
    <row r="591" spans="1:46" ht="15.6" x14ac:dyDescent="0.25">
      <c r="A591" s="19" t="s">
        <v>59</v>
      </c>
      <c r="B591" s="19">
        <v>7</v>
      </c>
      <c r="C591">
        <v>45</v>
      </c>
      <c r="D591" s="19">
        <f>מרקובחצי[[#This Row],[LengthofCycle]]+1</f>
        <v>46</v>
      </c>
      <c r="E591" t="str">
        <f>IF(IFERROR(LOOKUP(מרקובחצי[[#This Row],[ClientID]],קביעויות[הפלגה]),FALSE)=מרקובחצי[[#This Row],[ClientID]],1,"")</f>
        <v/>
      </c>
      <c r="F591" t="str">
        <f>IF(IFERROR(LOOKUP(מרקובחצי[[#This Row],[ClientID]],סוגחציקבוע[S31]),FALSE)=מרקובחצי[[#This Row],[ClientID]],1,"")</f>
        <v/>
      </c>
      <c r="G591" t="str">
        <f>IF(IFERROR(LOOKUP(מרקובחצי[[#This Row],[ClientID]],סוגחציקבוע[S32]),FALSE)=מרקובחצי[[#This Row],[ClientID]],1,"")</f>
        <v/>
      </c>
      <c r="H591">
        <f>IF(IFERROR(LOOKUP(מרקובחצי[[#This Row],[ClientID]],סוגחציקבוע[S33]),FALSE)=מרקובחצי[[#This Row],[ClientID]],1,"")</f>
        <v>1</v>
      </c>
      <c r="I591" t="str">
        <f>IF(IFERROR(LOOKUP(מרקובחצי[[#This Row],[ClientID]],סוגחציקבוע[S32&amp;33]),FALSE)=מרקובחצי[[#This Row],[ClientID]],1,"")</f>
        <v/>
      </c>
      <c r="J591" s="19">
        <f>IF(SUM(מרקובחצי[[#This Row],[11]:[13]])=1,מרקובחצי[[#This Row],[עד ועד]],IF(SUM(R590:T591)=1,IF(מרקובחצי[[#This Row],[עד ועד]]&lt;J590,מרקובחצי[[#This Row],[עד ועד]],J590),J590))</f>
        <v>32</v>
      </c>
      <c r="K591" s="19">
        <f>IF(SUM(מרקובחצי[[#This Row],[11]:[13]])=1,מרקובחצי[[#This Row],[עד ועד]],IF(SUM(R590:T591)=1,IF(מרקובחצי[[#This Row],[עד ועד]]&gt;K590,מרקובחצי[[#This Row],[עד ועד]],K590),K590))</f>
        <v>46</v>
      </c>
      <c r="L591" s="19" t="str">
        <f>IF(AND(SUM(מרקובחצי[[#This Row],[31]:[33]])=1,SUM(U590:W590)=0),מרקובחצי[[#This Row],[מקס]]-מרקובחצי[[#This Row],[מינ]],"")</f>
        <v/>
      </c>
      <c r="M59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591" s="19" t="str">
        <f t="shared" si="9"/>
        <v>S13</v>
      </c>
      <c r="O591" s="19" t="str">
        <f>IF(מרקובחצי[[#This Row],[קבעה הפלגה?]]=1,"",IF(AND(מרקובחצי[[#This Row],[עד ועד]]&lt;29,OR(מרקובחצי[[#This Row],[CycleNumber]]=1,AND(U590=1,OR(מרקובחצי[[#This Row],[עד ועד]]&lt;J590,מרקובחצי[[#This Row],[עד ועד]]&gt;K590)),AND(V590=1,מרקובחצי[[#This Row],[עד ועד]]&lt;J590),W590=1)),1,""))</f>
        <v/>
      </c>
      <c r="P591" s="19" t="str">
        <f>IF(מרקובחצי[[#This Row],[קבעה הפלגה?]]=1,"",IF(AND(מרקובחצי[[#This Row],[עד ועד]]&gt;28,מרקובחצי[[#This Row],[עד ועד]]&lt;32,OR(מרקובחצי[[#This Row],[CycleNumber]]=1,AND(U590=1),AND(V590=1,OR(מרקובחצי[[#This Row],[עד ועד]]&lt;J590,מרקובחצי[[#This Row],[עד ועד]]&gt;K590)),W590=1)),1,""))</f>
        <v/>
      </c>
      <c r="Q591" s="19" t="str">
        <f>IF(מרקובחצי[[#This Row],[קבעה הפלגה?]]=1,"",IF(AND(מרקובחצי[[#This Row],[עד ועד]]&gt;31,OR(מרקובחצי[[#This Row],[CycleNumber]]=1,AND(U590=1),AND(V590=1,מרקובחצי[[#This Row],[עד ועד]]&gt;K590),AND(W590=1,OR(מרקובחצי[[#This Row],[עד ועד]]&gt;K590,מרקובחצי[[#This Row],[עד ועד]]&lt;J590)))),1,""))</f>
        <v/>
      </c>
      <c r="R591" s="19" t="str">
        <f>IF(מרקובחצי[[#This Row],[CycleNumber]]&gt;1,IF(AND(O590=1,מרקובחצי[[#This Row],[עד ועד]]&lt;29),1,""),"")</f>
        <v/>
      </c>
      <c r="S591" s="19" t="str">
        <f>IF(מרקובחצי[[#This Row],[CycleNumber]]&gt;1,IF(OR(AND(O590=1,מרקובחצי[[#This Row],[עד ועד]]&gt;28),AND(P590=1),AND(Q590=1,מרקובחצי[[#This Row],[עד ועד]]&lt;32)),1,""),"")</f>
        <v/>
      </c>
      <c r="T591" s="19">
        <f>IF(מרקובחצי[[#This Row],[CycleNumber]]&gt;1,IF(AND(Q590=1,מרקובחצי[[#This Row],[עד ועד]]&gt;31),1,""),"")</f>
        <v>1</v>
      </c>
      <c r="U591" s="19" t="str">
        <f>IF(מרקובחצי[[#This Row],[CycleNumber]]&gt;1,IF(AND(R590=1,מרקובחצי[[#This Row],[עד ועד]]&lt;29),1,IF(AND(U590=1,NOT(OR(מרקובחצי[[#This Row],[עד ועד]]&lt;J590,מרקובחצי[[#This Row],[עד ועד]]&gt;K590))),1,"")),"")</f>
        <v/>
      </c>
      <c r="V591" s="19" t="str">
        <f>IF(מרקובחצי[[#This Row],[CycleNumber]]&gt;1,IF(AND(SUM(R590:T590)=1,מרקובחצי[[#This Row],[עד ועד]]&gt;28,מרקובחצי[[#This Row],[עד ועד]]&lt;32),1,IF(OR(S590=1,AND(R590=1,מרקובחצי[[#This Row],[עד ועד]]&gt;28),AND(T590=1,מרקובחצי[[#This Row],[עד ועד]]&lt;32)),1,IF(AND(V590=1,NOT(OR(מרקובחצי[[#This Row],[עד ועד]]&lt;J590,מרקובחצי[[#This Row],[עד ועד]]&gt;K590))),1,""))),"")</f>
        <v/>
      </c>
      <c r="W591" s="19" t="str">
        <f>IF(מרקובחצי[[#This Row],[CycleNumber]]&gt;1,IF(AND(T590=1,מרקובחצי[[#This Row],[עד ועד]]&gt;31),1,IF(AND(W590=1,NOT(OR(מרקובחצי[[#This Row],[עד ועד]]&lt;J590,מרקובחצי[[#This Row],[עד ועד]]&gt;K590))),1,"")),"")</f>
        <v/>
      </c>
      <c r="X591" s="19" t="str">
        <f>IF(AND(מרקובחצי[[#This Row],[CycleNumber]]&lt;$B592,SUM(מרקובחצי[[#This Row],[11]],R592)=2),1,"")</f>
        <v/>
      </c>
      <c r="Y591" s="19" t="str">
        <f>IF(AND(מרקובחצי[[#This Row],[CycleNumber]]&lt;$B592,SUM(מרקובחצי[[#This Row],[11]],S592)=2),1,"")</f>
        <v/>
      </c>
      <c r="Z591" s="19" t="str">
        <f>IF(AND(מרקובחצי[[#This Row],[CycleNumber]]&lt;$B592,SUM(מרקובחצי[[#This Row],[13]],S592)=2),1,"")</f>
        <v/>
      </c>
      <c r="AA591" s="19" t="str">
        <f>IF(AND(מרקובחצי[[#This Row],[CycleNumber]]&lt;$B592,SUM(מרקובחצי[[#This Row],[13]],T592)=2),1,"")</f>
        <v/>
      </c>
      <c r="AB591" s="19" t="str">
        <f>IF(AND(מרקובחצי[[#This Row],[CycleNumber]]&lt;$B592,SUM(מרקובחצי[[#This Row],[21]],U592)=2),1,"")</f>
        <v/>
      </c>
      <c r="AC591" s="19" t="str">
        <f>IF(AND(מרקובחצי[[#This Row],[CycleNumber]]&lt;$B592,SUM(מרקובחצי[[#This Row],[21]],V592)=2),1,"")</f>
        <v/>
      </c>
      <c r="AD591" s="19" t="str">
        <f>IF(AND(מרקובחצי[[#This Row],[CycleNumber]]&lt;$B592,SUM(מרקובחצי[[#This Row],[23]],V592)=2),1,"")</f>
        <v/>
      </c>
      <c r="AE591" s="19">
        <f>IF(AND(מרקובחצי[[#This Row],[CycleNumber]]&lt;$B592,SUM(מרקובחצי[[#This Row],[23]],W592)=2),1,"")</f>
        <v>1</v>
      </c>
      <c r="AF591" s="19" t="str">
        <f>IF(AND(מרקובחצי[[#This Row],[CycleNumber]]&lt;$B592,SUM(מרקובחצי[[#This Row],[31]],O592)=2),1,"")</f>
        <v/>
      </c>
      <c r="AG591" s="19" t="str">
        <f>IF(AND(מרקובחצי[[#This Row],[CycleNumber]]&lt;$B592,SUM(מרקובחצי[[#This Row],[31]],P592)=2),1,"")</f>
        <v/>
      </c>
      <c r="AH591" s="19" t="str">
        <f>IF(AND(מרקובחצי[[#This Row],[CycleNumber]]&lt;$B592,SUM(מרקובחצי[[#This Row],[31]],Q592)=2),1,"")</f>
        <v/>
      </c>
      <c r="AI591" s="19" t="str">
        <f>IF(AND(מרקובחצי[[#This Row],[CycleNumber]]&lt;$B592,SUM(U591:U592)=2),1,"")</f>
        <v/>
      </c>
      <c r="AJ591" s="19" t="str">
        <f>IF(AND(מרקובחצי[[#This Row],[CycleNumber]]&lt;$B592,SUM(מרקובחצי[[#This Row],[32]],O592)=2),1,"")</f>
        <v/>
      </c>
      <c r="AK591" s="19" t="str">
        <f>IF(AND(מרקובחצי[[#This Row],[CycleNumber]]&lt;$B592,SUM(מרקובחצי[[#This Row],[32]],P592)=2),1,"")</f>
        <v/>
      </c>
      <c r="AL591" s="19" t="str">
        <f>IF(AND(מרקובחצי[[#This Row],[CycleNumber]]&lt;$B592,SUM(מרקובחצי[[#This Row],[32]],Q592)=2),1,"")</f>
        <v/>
      </c>
      <c r="AM591" s="19" t="str">
        <f>IF(AND(מרקובחצי[[#This Row],[CycleNumber]]&lt;$B592,SUM(V591:V592)=2),1,"")</f>
        <v/>
      </c>
      <c r="AN591" s="19" t="str">
        <f>IF(AND(מרקובחצי[[#This Row],[CycleNumber]]&lt;$B592,SUM(מרקובחצי[[#This Row],[33]],O592)=2),1,"")</f>
        <v/>
      </c>
      <c r="AO591" s="19" t="str">
        <f>IF(AND(מרקובחצי[[#This Row],[CycleNumber]]&lt;$B592,SUM(מרקובחצי[[#This Row],[33]],P592)=2),1,"")</f>
        <v/>
      </c>
      <c r="AP591" s="19" t="str">
        <f>IF(AND(מרקובחצי[[#This Row],[CycleNumber]]&lt;$B592,SUM(מרקובחצי[[#This Row],[33]],Q592)=2),1,"")</f>
        <v/>
      </c>
      <c r="AQ591" s="19" t="str">
        <f>IF(AND(מרקובחצי[[#This Row],[CycleNumber]]&lt;$B592,SUM(W591:W592)=2),1,"")</f>
        <v/>
      </c>
      <c r="AR591" s="19" t="str">
        <f>IF(AND(מרקובחצי[[#This Row],[CycleNumber]]&lt;$B592,SUM(מרקובחצי[[#This Row],[12]],S592)=2),1,"")</f>
        <v/>
      </c>
      <c r="AS591" s="19" t="str">
        <f>IF(AND(מרקובחצי[[#This Row],[CycleNumber]]&lt;$B592,SUM(מרקובחצי[[#This Row],[22]],V592)=2),1,"")</f>
        <v/>
      </c>
      <c r="AT591" s="21">
        <f>SUM(מרקובחצי[[#This Row],[11]:[33]])</f>
        <v>1</v>
      </c>
    </row>
    <row r="592" spans="1:46" ht="15.6" x14ac:dyDescent="0.25">
      <c r="A592" s="19" t="s">
        <v>59</v>
      </c>
      <c r="B592" s="19">
        <v>8</v>
      </c>
      <c r="C592">
        <v>35</v>
      </c>
      <c r="D592" s="19">
        <f>מרקובחצי[[#This Row],[LengthofCycle]]+1</f>
        <v>36</v>
      </c>
      <c r="E592" t="str">
        <f>IF(IFERROR(LOOKUP(מרקובחצי[[#This Row],[ClientID]],קביעויות[הפלגה]),FALSE)=מרקובחצי[[#This Row],[ClientID]],1,"")</f>
        <v/>
      </c>
      <c r="F592" t="str">
        <f>IF(IFERROR(LOOKUP(מרקובחצי[[#This Row],[ClientID]],סוגחציקבוע[S31]),FALSE)=מרקובחצי[[#This Row],[ClientID]],1,"")</f>
        <v/>
      </c>
      <c r="G592" t="str">
        <f>IF(IFERROR(LOOKUP(מרקובחצי[[#This Row],[ClientID]],סוגחציקבוע[S32]),FALSE)=מרקובחצי[[#This Row],[ClientID]],1,"")</f>
        <v/>
      </c>
      <c r="H592">
        <f>IF(IFERROR(LOOKUP(מרקובחצי[[#This Row],[ClientID]],סוגחציקבוע[S33]),FALSE)=מרקובחצי[[#This Row],[ClientID]],1,"")</f>
        <v>1</v>
      </c>
      <c r="I592" t="str">
        <f>IF(IFERROR(LOOKUP(מרקובחצי[[#This Row],[ClientID]],סוגחציקבוע[S32&amp;33]),FALSE)=מרקובחצי[[#This Row],[ClientID]],1,"")</f>
        <v/>
      </c>
      <c r="J592" s="19">
        <f>IF(SUM(מרקובחצי[[#This Row],[11]:[13]])=1,מרקובחצי[[#This Row],[עד ועד]],IF(SUM(R591:T592)=1,IF(מרקובחצי[[#This Row],[עד ועד]]&lt;J591,מרקובחצי[[#This Row],[עד ועד]],J591),J591))</f>
        <v>32</v>
      </c>
      <c r="K592" s="19">
        <f>IF(SUM(מרקובחצי[[#This Row],[11]:[13]])=1,מרקובחצי[[#This Row],[עד ועד]],IF(SUM(R591:T592)=1,IF(מרקובחצי[[#This Row],[עד ועד]]&gt;K591,מרקובחצי[[#This Row],[עד ועד]],K591),K591))</f>
        <v>46</v>
      </c>
      <c r="L592" s="19">
        <f>IF(AND(SUM(מרקובחצי[[#This Row],[31]:[33]])=1,SUM(U591:W591)=0),מרקובחצי[[#This Row],[מקס]]-מרקובחצי[[#This Row],[מינ]],"")</f>
        <v>14</v>
      </c>
      <c r="M59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592" s="19" t="str">
        <f t="shared" si="9"/>
        <v>S23</v>
      </c>
      <c r="O592" s="19" t="str">
        <f>IF(מרקובחצי[[#This Row],[קבעה הפלגה?]]=1,"",IF(AND(מרקובחצי[[#This Row],[עד ועד]]&lt;29,OR(מרקובחצי[[#This Row],[CycleNumber]]=1,AND(U591=1,OR(מרקובחצי[[#This Row],[עד ועד]]&lt;J591,מרקובחצי[[#This Row],[עד ועד]]&gt;K591)),AND(V591=1,מרקובחצי[[#This Row],[עד ועד]]&lt;J591),W591=1)),1,""))</f>
        <v/>
      </c>
      <c r="P592" s="19" t="str">
        <f>IF(מרקובחצי[[#This Row],[קבעה הפלגה?]]=1,"",IF(AND(מרקובחצי[[#This Row],[עד ועד]]&gt;28,מרקובחצי[[#This Row],[עד ועד]]&lt;32,OR(מרקובחצי[[#This Row],[CycleNumber]]=1,AND(U591=1),AND(V591=1,OR(מרקובחצי[[#This Row],[עד ועד]]&lt;J591,מרקובחצי[[#This Row],[עד ועד]]&gt;K591)),W591=1)),1,""))</f>
        <v/>
      </c>
      <c r="Q592" s="19" t="str">
        <f>IF(מרקובחצי[[#This Row],[קבעה הפלגה?]]=1,"",IF(AND(מרקובחצי[[#This Row],[עד ועד]]&gt;31,OR(מרקובחצי[[#This Row],[CycleNumber]]=1,AND(U591=1),AND(V591=1,מרקובחצי[[#This Row],[עד ועד]]&gt;K591),AND(W591=1,OR(מרקובחצי[[#This Row],[עד ועד]]&gt;K591,מרקובחצי[[#This Row],[עד ועד]]&lt;J591)))),1,""))</f>
        <v/>
      </c>
      <c r="R592" s="19" t="str">
        <f>IF(מרקובחצי[[#This Row],[CycleNumber]]&gt;1,IF(AND(O591=1,מרקובחצי[[#This Row],[עד ועד]]&lt;29),1,""),"")</f>
        <v/>
      </c>
      <c r="S592" s="19" t="str">
        <f>IF(מרקובחצי[[#This Row],[CycleNumber]]&gt;1,IF(OR(AND(O591=1,מרקובחצי[[#This Row],[עד ועד]]&gt;28),AND(P591=1),AND(Q591=1,מרקובחצי[[#This Row],[עד ועד]]&lt;32)),1,""),"")</f>
        <v/>
      </c>
      <c r="T592" s="19" t="str">
        <f>IF(מרקובחצי[[#This Row],[CycleNumber]]&gt;1,IF(AND(Q591=1,מרקובחצי[[#This Row],[עד ועד]]&gt;31),1,""),"")</f>
        <v/>
      </c>
      <c r="U592" s="19" t="str">
        <f>IF(מרקובחצי[[#This Row],[CycleNumber]]&gt;1,IF(AND(R591=1,מרקובחצי[[#This Row],[עד ועד]]&lt;29),1,IF(AND(U591=1,NOT(OR(מרקובחצי[[#This Row],[עד ועד]]&lt;J591,מרקובחצי[[#This Row],[עד ועד]]&gt;K591))),1,"")),"")</f>
        <v/>
      </c>
      <c r="V592" s="19" t="str">
        <f>IF(מרקובחצי[[#This Row],[CycleNumber]]&gt;1,IF(AND(SUM(R591:T591)=1,מרקובחצי[[#This Row],[עד ועד]]&gt;28,מרקובחצי[[#This Row],[עד ועד]]&lt;32),1,IF(OR(S591=1,AND(R591=1,מרקובחצי[[#This Row],[עד ועד]]&gt;28),AND(T591=1,מרקובחצי[[#This Row],[עד ועד]]&lt;32)),1,IF(AND(V591=1,NOT(OR(מרקובחצי[[#This Row],[עד ועד]]&lt;J591,מרקובחצי[[#This Row],[עד ועד]]&gt;K591))),1,""))),"")</f>
        <v/>
      </c>
      <c r="W592" s="19">
        <f>IF(מרקובחצי[[#This Row],[CycleNumber]]&gt;1,IF(AND(T591=1,מרקובחצי[[#This Row],[עד ועד]]&gt;31),1,IF(AND(W591=1,NOT(OR(מרקובחצי[[#This Row],[עד ועד]]&lt;J591,מרקובחצי[[#This Row],[עד ועד]]&gt;K591))),1,"")),"")</f>
        <v>1</v>
      </c>
      <c r="X592" s="19" t="str">
        <f>IF(AND(מרקובחצי[[#This Row],[CycleNumber]]&lt;$B593,SUM(מרקובחצי[[#This Row],[11]],R593)=2),1,"")</f>
        <v/>
      </c>
      <c r="Y592" s="19" t="str">
        <f>IF(AND(מרקובחצי[[#This Row],[CycleNumber]]&lt;$B593,SUM(מרקובחצי[[#This Row],[11]],S593)=2),1,"")</f>
        <v/>
      </c>
      <c r="Z592" s="19" t="str">
        <f>IF(AND(מרקובחצי[[#This Row],[CycleNumber]]&lt;$B593,SUM(מרקובחצי[[#This Row],[13]],S593)=2),1,"")</f>
        <v/>
      </c>
      <c r="AA592" s="19" t="str">
        <f>IF(AND(מרקובחצי[[#This Row],[CycleNumber]]&lt;$B593,SUM(מרקובחצי[[#This Row],[13]],T593)=2),1,"")</f>
        <v/>
      </c>
      <c r="AB592" s="19" t="str">
        <f>IF(AND(מרקובחצי[[#This Row],[CycleNumber]]&lt;$B593,SUM(מרקובחצי[[#This Row],[21]],U593)=2),1,"")</f>
        <v/>
      </c>
      <c r="AC592" s="19" t="str">
        <f>IF(AND(מרקובחצי[[#This Row],[CycleNumber]]&lt;$B593,SUM(מרקובחצי[[#This Row],[21]],V593)=2),1,"")</f>
        <v/>
      </c>
      <c r="AD592" s="19" t="str">
        <f>IF(AND(מרקובחצי[[#This Row],[CycleNumber]]&lt;$B593,SUM(מרקובחצי[[#This Row],[23]],V593)=2),1,"")</f>
        <v/>
      </c>
      <c r="AE592" s="19" t="str">
        <f>IF(AND(מרקובחצי[[#This Row],[CycleNumber]]&lt;$B593,SUM(מרקובחצי[[#This Row],[23]],W593)=2),1,"")</f>
        <v/>
      </c>
      <c r="AF592" s="19" t="str">
        <f>IF(AND(מרקובחצי[[#This Row],[CycleNumber]]&lt;$B593,SUM(מרקובחצי[[#This Row],[31]],O593)=2),1,"")</f>
        <v/>
      </c>
      <c r="AG592" s="19" t="str">
        <f>IF(AND(מרקובחצי[[#This Row],[CycleNumber]]&lt;$B593,SUM(מרקובחצי[[#This Row],[31]],P593)=2),1,"")</f>
        <v/>
      </c>
      <c r="AH592" s="19" t="str">
        <f>IF(AND(מרקובחצי[[#This Row],[CycleNumber]]&lt;$B593,SUM(מרקובחצי[[#This Row],[31]],Q593)=2),1,"")</f>
        <v/>
      </c>
      <c r="AI592" s="19" t="str">
        <f>IF(AND(מרקובחצי[[#This Row],[CycleNumber]]&lt;$B593,SUM(U592:U593)=2),1,"")</f>
        <v/>
      </c>
      <c r="AJ592" s="19" t="str">
        <f>IF(AND(מרקובחצי[[#This Row],[CycleNumber]]&lt;$B593,SUM(מרקובחצי[[#This Row],[32]],O593)=2),1,"")</f>
        <v/>
      </c>
      <c r="AK592" s="19" t="str">
        <f>IF(AND(מרקובחצי[[#This Row],[CycleNumber]]&lt;$B593,SUM(מרקובחצי[[#This Row],[32]],P593)=2),1,"")</f>
        <v/>
      </c>
      <c r="AL592" s="19" t="str">
        <f>IF(AND(מרקובחצי[[#This Row],[CycleNumber]]&lt;$B593,SUM(מרקובחצי[[#This Row],[32]],Q593)=2),1,"")</f>
        <v/>
      </c>
      <c r="AM592" s="19" t="str">
        <f>IF(AND(מרקובחצי[[#This Row],[CycleNumber]]&lt;$B593,SUM(V592:V593)=2),1,"")</f>
        <v/>
      </c>
      <c r="AN592" s="19" t="str">
        <f>IF(AND(מרקובחצי[[#This Row],[CycleNumber]]&lt;$B593,SUM(מרקובחצי[[#This Row],[33]],O593)=2),1,"")</f>
        <v/>
      </c>
      <c r="AO592" s="19" t="str">
        <f>IF(AND(מרקובחצי[[#This Row],[CycleNumber]]&lt;$B593,SUM(מרקובחצי[[#This Row],[33]],P593)=2),1,"")</f>
        <v/>
      </c>
      <c r="AP592" s="19" t="str">
        <f>IF(AND(מרקובחצי[[#This Row],[CycleNumber]]&lt;$B593,SUM(מרקובחצי[[#This Row],[33]],Q593)=2),1,"")</f>
        <v/>
      </c>
      <c r="AQ592" s="19">
        <f>IF(AND(מרקובחצי[[#This Row],[CycleNumber]]&lt;$B593,SUM(W592:W593)=2),1,"")</f>
        <v>1</v>
      </c>
      <c r="AR592" s="19" t="str">
        <f>IF(AND(מרקובחצי[[#This Row],[CycleNumber]]&lt;$B593,SUM(מרקובחצי[[#This Row],[12]],S593)=2),1,"")</f>
        <v/>
      </c>
      <c r="AS592" s="19" t="str">
        <f>IF(AND(מרקובחצי[[#This Row],[CycleNumber]]&lt;$B593,SUM(מרקובחצי[[#This Row],[22]],V593)=2),1,"")</f>
        <v/>
      </c>
      <c r="AT592" s="21">
        <f>SUM(מרקובחצי[[#This Row],[11]:[33]])</f>
        <v>1</v>
      </c>
    </row>
    <row r="593" spans="1:46" ht="15.6" x14ac:dyDescent="0.25">
      <c r="A593" s="19" t="s">
        <v>59</v>
      </c>
      <c r="B593" s="19">
        <v>9</v>
      </c>
      <c r="C593">
        <v>40</v>
      </c>
      <c r="D593" s="19">
        <f>מרקובחצי[[#This Row],[LengthofCycle]]+1</f>
        <v>41</v>
      </c>
      <c r="E593" t="str">
        <f>IF(IFERROR(LOOKUP(מרקובחצי[[#This Row],[ClientID]],קביעויות[הפלגה]),FALSE)=מרקובחצי[[#This Row],[ClientID]],1,"")</f>
        <v/>
      </c>
      <c r="F593" t="str">
        <f>IF(IFERROR(LOOKUP(מרקובחצי[[#This Row],[ClientID]],סוגחציקבוע[S31]),FALSE)=מרקובחצי[[#This Row],[ClientID]],1,"")</f>
        <v/>
      </c>
      <c r="G593" t="str">
        <f>IF(IFERROR(LOOKUP(מרקובחצי[[#This Row],[ClientID]],סוגחציקבוע[S32]),FALSE)=מרקובחצי[[#This Row],[ClientID]],1,"")</f>
        <v/>
      </c>
      <c r="H593">
        <f>IF(IFERROR(LOOKUP(מרקובחצי[[#This Row],[ClientID]],סוגחציקבוע[S33]),FALSE)=מרקובחצי[[#This Row],[ClientID]],1,"")</f>
        <v>1</v>
      </c>
      <c r="I593" t="str">
        <f>IF(IFERROR(LOOKUP(מרקובחצי[[#This Row],[ClientID]],סוגחציקבוע[S32&amp;33]),FALSE)=מרקובחצי[[#This Row],[ClientID]],1,"")</f>
        <v/>
      </c>
      <c r="J593" s="19">
        <f>IF(SUM(מרקובחצי[[#This Row],[11]:[13]])=1,מרקובחצי[[#This Row],[עד ועד]],IF(SUM(R592:T593)=1,IF(מרקובחצי[[#This Row],[עד ועד]]&lt;J592,מרקובחצי[[#This Row],[עד ועד]],J592),J592))</f>
        <v>32</v>
      </c>
      <c r="K593" s="19">
        <f>IF(SUM(מרקובחצי[[#This Row],[11]:[13]])=1,מרקובחצי[[#This Row],[עד ועד]],IF(SUM(R592:T593)=1,IF(מרקובחצי[[#This Row],[עד ועד]]&gt;K592,מרקובחצי[[#This Row],[עד ועד]],K592),K592))</f>
        <v>46</v>
      </c>
      <c r="L593" s="19" t="str">
        <f>IF(AND(SUM(מרקובחצי[[#This Row],[31]:[33]])=1,SUM(U592:W592)=0),מרקובחצי[[#This Row],[מקס]]-מרקובחצי[[#This Row],[מינ]],"")</f>
        <v/>
      </c>
      <c r="M59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593" s="19" t="str">
        <f t="shared" si="9"/>
        <v>S33</v>
      </c>
      <c r="O593" s="19" t="str">
        <f>IF(מרקובחצי[[#This Row],[קבעה הפלגה?]]=1,"",IF(AND(מרקובחצי[[#This Row],[עד ועד]]&lt;29,OR(מרקובחצי[[#This Row],[CycleNumber]]=1,AND(U592=1,OR(מרקובחצי[[#This Row],[עד ועד]]&lt;J592,מרקובחצי[[#This Row],[עד ועד]]&gt;K592)),AND(V592=1,מרקובחצי[[#This Row],[עד ועד]]&lt;J592),W592=1)),1,""))</f>
        <v/>
      </c>
      <c r="P593" s="19" t="str">
        <f>IF(מרקובחצי[[#This Row],[קבעה הפלגה?]]=1,"",IF(AND(מרקובחצי[[#This Row],[עד ועד]]&gt;28,מרקובחצי[[#This Row],[עד ועד]]&lt;32,OR(מרקובחצי[[#This Row],[CycleNumber]]=1,AND(U592=1),AND(V592=1,OR(מרקובחצי[[#This Row],[עד ועד]]&lt;J592,מרקובחצי[[#This Row],[עד ועד]]&gt;K592)),W592=1)),1,""))</f>
        <v/>
      </c>
      <c r="Q593" s="19" t="str">
        <f>IF(מרקובחצי[[#This Row],[קבעה הפלגה?]]=1,"",IF(AND(מרקובחצי[[#This Row],[עד ועד]]&gt;31,OR(מרקובחצי[[#This Row],[CycleNumber]]=1,AND(U592=1),AND(V592=1,מרקובחצי[[#This Row],[עד ועד]]&gt;K592),AND(W592=1,OR(מרקובחצי[[#This Row],[עד ועד]]&gt;K592,מרקובחצי[[#This Row],[עד ועד]]&lt;J592)))),1,""))</f>
        <v/>
      </c>
      <c r="R593" s="19" t="str">
        <f>IF(מרקובחצי[[#This Row],[CycleNumber]]&gt;1,IF(AND(O592=1,מרקובחצי[[#This Row],[עד ועד]]&lt;29),1,""),"")</f>
        <v/>
      </c>
      <c r="S593" s="19" t="str">
        <f>IF(מרקובחצי[[#This Row],[CycleNumber]]&gt;1,IF(OR(AND(O592=1,מרקובחצי[[#This Row],[עד ועד]]&gt;28),AND(P592=1),AND(Q592=1,מרקובחצי[[#This Row],[עד ועד]]&lt;32)),1,""),"")</f>
        <v/>
      </c>
      <c r="T593" s="19" t="str">
        <f>IF(מרקובחצי[[#This Row],[CycleNumber]]&gt;1,IF(AND(Q592=1,מרקובחצי[[#This Row],[עד ועד]]&gt;31),1,""),"")</f>
        <v/>
      </c>
      <c r="U593" s="19" t="str">
        <f>IF(מרקובחצי[[#This Row],[CycleNumber]]&gt;1,IF(AND(R592=1,מרקובחצי[[#This Row],[עד ועד]]&lt;29),1,IF(AND(U592=1,NOT(OR(מרקובחצי[[#This Row],[עד ועד]]&lt;J592,מרקובחצי[[#This Row],[עד ועד]]&gt;K592))),1,"")),"")</f>
        <v/>
      </c>
      <c r="V593" s="19" t="str">
        <f>IF(מרקובחצי[[#This Row],[CycleNumber]]&gt;1,IF(AND(SUM(R592:T592)=1,מרקובחצי[[#This Row],[עד ועד]]&gt;28,מרקובחצי[[#This Row],[עד ועד]]&lt;32),1,IF(OR(S592=1,AND(R592=1,מרקובחצי[[#This Row],[עד ועד]]&gt;28),AND(T592=1,מרקובחצי[[#This Row],[עד ועד]]&lt;32)),1,IF(AND(V592=1,NOT(OR(מרקובחצי[[#This Row],[עד ועד]]&lt;J592,מרקובחצי[[#This Row],[עד ועד]]&gt;K592))),1,""))),"")</f>
        <v/>
      </c>
      <c r="W593" s="19">
        <f>IF(מרקובחצי[[#This Row],[CycleNumber]]&gt;1,IF(AND(T592=1,מרקובחצי[[#This Row],[עד ועד]]&gt;31),1,IF(AND(W592=1,NOT(OR(מרקובחצי[[#This Row],[עד ועד]]&lt;J592,מרקובחצי[[#This Row],[עד ועד]]&gt;K592))),1,"")),"")</f>
        <v>1</v>
      </c>
      <c r="X593" s="19" t="str">
        <f>IF(AND(מרקובחצי[[#This Row],[CycleNumber]]&lt;$B594,SUM(מרקובחצי[[#This Row],[11]],R594)=2),1,"")</f>
        <v/>
      </c>
      <c r="Y593" s="19" t="str">
        <f>IF(AND(מרקובחצי[[#This Row],[CycleNumber]]&lt;$B594,SUM(מרקובחצי[[#This Row],[11]],S594)=2),1,"")</f>
        <v/>
      </c>
      <c r="Z593" s="19" t="str">
        <f>IF(AND(מרקובחצי[[#This Row],[CycleNumber]]&lt;$B594,SUM(מרקובחצי[[#This Row],[13]],S594)=2),1,"")</f>
        <v/>
      </c>
      <c r="AA593" s="19" t="str">
        <f>IF(AND(מרקובחצי[[#This Row],[CycleNumber]]&lt;$B594,SUM(מרקובחצי[[#This Row],[13]],T594)=2),1,"")</f>
        <v/>
      </c>
      <c r="AB593" s="19" t="str">
        <f>IF(AND(מרקובחצי[[#This Row],[CycleNumber]]&lt;$B594,SUM(מרקובחצי[[#This Row],[21]],U594)=2),1,"")</f>
        <v/>
      </c>
      <c r="AC593" s="19" t="str">
        <f>IF(AND(מרקובחצי[[#This Row],[CycleNumber]]&lt;$B594,SUM(מרקובחצי[[#This Row],[21]],V594)=2),1,"")</f>
        <v/>
      </c>
      <c r="AD593" s="19" t="str">
        <f>IF(AND(מרקובחצי[[#This Row],[CycleNumber]]&lt;$B594,SUM(מרקובחצי[[#This Row],[23]],V594)=2),1,"")</f>
        <v/>
      </c>
      <c r="AE593" s="19" t="str">
        <f>IF(AND(מרקובחצי[[#This Row],[CycleNumber]]&lt;$B594,SUM(מרקובחצי[[#This Row],[23]],W594)=2),1,"")</f>
        <v/>
      </c>
      <c r="AF593" s="19" t="str">
        <f>IF(AND(מרקובחצי[[#This Row],[CycleNumber]]&lt;$B594,SUM(מרקובחצי[[#This Row],[31]],O594)=2),1,"")</f>
        <v/>
      </c>
      <c r="AG593" s="19" t="str">
        <f>IF(AND(מרקובחצי[[#This Row],[CycleNumber]]&lt;$B594,SUM(מרקובחצי[[#This Row],[31]],P594)=2),1,"")</f>
        <v/>
      </c>
      <c r="AH593" s="19" t="str">
        <f>IF(AND(מרקובחצי[[#This Row],[CycleNumber]]&lt;$B594,SUM(מרקובחצי[[#This Row],[31]],Q594)=2),1,"")</f>
        <v/>
      </c>
      <c r="AI593" s="19" t="str">
        <f>IF(AND(מרקובחצי[[#This Row],[CycleNumber]]&lt;$B594,SUM(U593:U594)=2),1,"")</f>
        <v/>
      </c>
      <c r="AJ593" s="19" t="str">
        <f>IF(AND(מרקובחצי[[#This Row],[CycleNumber]]&lt;$B594,SUM(מרקובחצי[[#This Row],[32]],O594)=2),1,"")</f>
        <v/>
      </c>
      <c r="AK593" s="19" t="str">
        <f>IF(AND(מרקובחצי[[#This Row],[CycleNumber]]&lt;$B594,SUM(מרקובחצי[[#This Row],[32]],P594)=2),1,"")</f>
        <v/>
      </c>
      <c r="AL593" s="19" t="str">
        <f>IF(AND(מרקובחצי[[#This Row],[CycleNumber]]&lt;$B594,SUM(מרקובחצי[[#This Row],[32]],Q594)=2),1,"")</f>
        <v/>
      </c>
      <c r="AM593" s="19" t="str">
        <f>IF(AND(מרקובחצי[[#This Row],[CycleNumber]]&lt;$B594,SUM(V593:V594)=2),1,"")</f>
        <v/>
      </c>
      <c r="AN593" s="19" t="str">
        <f>IF(AND(מרקובחצי[[#This Row],[CycleNumber]]&lt;$B594,SUM(מרקובחצי[[#This Row],[33]],O594)=2),1,"")</f>
        <v/>
      </c>
      <c r="AO593" s="19" t="str">
        <f>IF(AND(מרקובחצי[[#This Row],[CycleNumber]]&lt;$B594,SUM(מרקובחצי[[#This Row],[33]],P594)=2),1,"")</f>
        <v/>
      </c>
      <c r="AP593" s="19" t="str">
        <f>IF(AND(מרקובחצי[[#This Row],[CycleNumber]]&lt;$B594,SUM(מרקובחצי[[#This Row],[33]],Q594)=2),1,"")</f>
        <v/>
      </c>
      <c r="AQ593" s="19">
        <f>IF(AND(מרקובחצי[[#This Row],[CycleNumber]]&lt;$B594,SUM(W593:W594)=2),1,"")</f>
        <v>1</v>
      </c>
      <c r="AR593" s="19" t="str">
        <f>IF(AND(מרקובחצי[[#This Row],[CycleNumber]]&lt;$B594,SUM(מרקובחצי[[#This Row],[12]],S594)=2),1,"")</f>
        <v/>
      </c>
      <c r="AS593" s="19" t="str">
        <f>IF(AND(מרקובחצי[[#This Row],[CycleNumber]]&lt;$B594,SUM(מרקובחצי[[#This Row],[22]],V594)=2),1,"")</f>
        <v/>
      </c>
      <c r="AT593" s="21">
        <f>SUM(מרקובחצי[[#This Row],[11]:[33]])</f>
        <v>1</v>
      </c>
    </row>
    <row r="594" spans="1:46" ht="15.6" x14ac:dyDescent="0.25">
      <c r="A594" s="19" t="s">
        <v>59</v>
      </c>
      <c r="B594" s="19">
        <v>10</v>
      </c>
      <c r="C594">
        <v>33</v>
      </c>
      <c r="D594" s="19">
        <f>מרקובחצי[[#This Row],[LengthofCycle]]+1</f>
        <v>34</v>
      </c>
      <c r="E594" t="str">
        <f>IF(IFERROR(LOOKUP(מרקובחצי[[#This Row],[ClientID]],קביעויות[הפלגה]),FALSE)=מרקובחצי[[#This Row],[ClientID]],1,"")</f>
        <v/>
      </c>
      <c r="F594" t="str">
        <f>IF(IFERROR(LOOKUP(מרקובחצי[[#This Row],[ClientID]],סוגחציקבוע[S31]),FALSE)=מרקובחצי[[#This Row],[ClientID]],1,"")</f>
        <v/>
      </c>
      <c r="G594" t="str">
        <f>IF(IFERROR(LOOKUP(מרקובחצי[[#This Row],[ClientID]],סוגחציקבוע[S32]),FALSE)=מרקובחצי[[#This Row],[ClientID]],1,"")</f>
        <v/>
      </c>
      <c r="H594">
        <f>IF(IFERROR(LOOKUP(מרקובחצי[[#This Row],[ClientID]],סוגחציקבוע[S33]),FALSE)=מרקובחצי[[#This Row],[ClientID]],1,"")</f>
        <v>1</v>
      </c>
      <c r="I594" t="str">
        <f>IF(IFERROR(LOOKUP(מרקובחצי[[#This Row],[ClientID]],סוגחציקבוע[S32&amp;33]),FALSE)=מרקובחצי[[#This Row],[ClientID]],1,"")</f>
        <v/>
      </c>
      <c r="J594" s="19">
        <f>IF(SUM(מרקובחצי[[#This Row],[11]:[13]])=1,מרקובחצי[[#This Row],[עד ועד]],IF(SUM(R593:T594)=1,IF(מרקובחצי[[#This Row],[עד ועד]]&lt;J593,מרקובחצי[[#This Row],[עד ועד]],J593),J593))</f>
        <v>32</v>
      </c>
      <c r="K594" s="19">
        <f>IF(SUM(מרקובחצי[[#This Row],[11]:[13]])=1,מרקובחצי[[#This Row],[עד ועד]],IF(SUM(R593:T594)=1,IF(מרקובחצי[[#This Row],[עד ועד]]&gt;K593,מרקובחצי[[#This Row],[עד ועד]],K593),K593))</f>
        <v>46</v>
      </c>
      <c r="L594" s="19" t="str">
        <f>IF(AND(SUM(מרקובחצי[[#This Row],[31]:[33]])=1,SUM(U593:W593)=0),מרקובחצי[[#This Row],[מקס]]-מרקובחצי[[#This Row],[מינ]],"")</f>
        <v/>
      </c>
      <c r="M59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594" s="19" t="str">
        <f t="shared" si="9"/>
        <v>S33</v>
      </c>
      <c r="O594" s="19" t="str">
        <f>IF(מרקובחצי[[#This Row],[קבעה הפלגה?]]=1,"",IF(AND(מרקובחצי[[#This Row],[עד ועד]]&lt;29,OR(מרקובחצי[[#This Row],[CycleNumber]]=1,AND(U593=1,OR(מרקובחצי[[#This Row],[עד ועד]]&lt;J593,מרקובחצי[[#This Row],[עד ועד]]&gt;K593)),AND(V593=1,מרקובחצי[[#This Row],[עד ועד]]&lt;J593),W593=1)),1,""))</f>
        <v/>
      </c>
      <c r="P594" s="19" t="str">
        <f>IF(מרקובחצי[[#This Row],[קבעה הפלגה?]]=1,"",IF(AND(מרקובחצי[[#This Row],[עד ועד]]&gt;28,מרקובחצי[[#This Row],[עד ועד]]&lt;32,OR(מרקובחצי[[#This Row],[CycleNumber]]=1,AND(U593=1),AND(V593=1,OR(מרקובחצי[[#This Row],[עד ועד]]&lt;J593,מרקובחצי[[#This Row],[עד ועד]]&gt;K593)),W593=1)),1,""))</f>
        <v/>
      </c>
      <c r="Q594" s="19" t="str">
        <f>IF(מרקובחצי[[#This Row],[קבעה הפלגה?]]=1,"",IF(AND(מרקובחצי[[#This Row],[עד ועד]]&gt;31,OR(מרקובחצי[[#This Row],[CycleNumber]]=1,AND(U593=1),AND(V593=1,מרקובחצי[[#This Row],[עד ועד]]&gt;K593),AND(W593=1,OR(מרקובחצי[[#This Row],[עד ועד]]&gt;K593,מרקובחצי[[#This Row],[עד ועד]]&lt;J593)))),1,""))</f>
        <v/>
      </c>
      <c r="R594" s="19" t="str">
        <f>IF(מרקובחצי[[#This Row],[CycleNumber]]&gt;1,IF(AND(O593=1,מרקובחצי[[#This Row],[עד ועד]]&lt;29),1,""),"")</f>
        <v/>
      </c>
      <c r="S594" s="19" t="str">
        <f>IF(מרקובחצי[[#This Row],[CycleNumber]]&gt;1,IF(OR(AND(O593=1,מרקובחצי[[#This Row],[עד ועד]]&gt;28),AND(P593=1),AND(Q593=1,מרקובחצי[[#This Row],[עד ועד]]&lt;32)),1,""),"")</f>
        <v/>
      </c>
      <c r="T594" s="19" t="str">
        <f>IF(מרקובחצי[[#This Row],[CycleNumber]]&gt;1,IF(AND(Q593=1,מרקובחצי[[#This Row],[עד ועד]]&gt;31),1,""),"")</f>
        <v/>
      </c>
      <c r="U594" s="19" t="str">
        <f>IF(מרקובחצי[[#This Row],[CycleNumber]]&gt;1,IF(AND(R593=1,מרקובחצי[[#This Row],[עד ועד]]&lt;29),1,IF(AND(U593=1,NOT(OR(מרקובחצי[[#This Row],[עד ועד]]&lt;J593,מרקובחצי[[#This Row],[עד ועד]]&gt;K593))),1,"")),"")</f>
        <v/>
      </c>
      <c r="V594" s="19" t="str">
        <f>IF(מרקובחצי[[#This Row],[CycleNumber]]&gt;1,IF(AND(SUM(R593:T593)=1,מרקובחצי[[#This Row],[עד ועד]]&gt;28,מרקובחצי[[#This Row],[עד ועד]]&lt;32),1,IF(OR(S593=1,AND(R593=1,מרקובחצי[[#This Row],[עד ועד]]&gt;28),AND(T593=1,מרקובחצי[[#This Row],[עד ועד]]&lt;32)),1,IF(AND(V593=1,NOT(OR(מרקובחצי[[#This Row],[עד ועד]]&lt;J593,מרקובחצי[[#This Row],[עד ועד]]&gt;K593))),1,""))),"")</f>
        <v/>
      </c>
      <c r="W594" s="19">
        <f>IF(מרקובחצי[[#This Row],[CycleNumber]]&gt;1,IF(AND(T593=1,מרקובחצי[[#This Row],[עד ועד]]&gt;31),1,IF(AND(W593=1,NOT(OR(מרקובחצי[[#This Row],[עד ועד]]&lt;J593,מרקובחצי[[#This Row],[עד ועד]]&gt;K593))),1,"")),"")</f>
        <v>1</v>
      </c>
      <c r="X594" s="19" t="str">
        <f>IF(AND(מרקובחצי[[#This Row],[CycleNumber]]&lt;$B595,SUM(מרקובחצי[[#This Row],[11]],R595)=2),1,"")</f>
        <v/>
      </c>
      <c r="Y594" s="19" t="str">
        <f>IF(AND(מרקובחצי[[#This Row],[CycleNumber]]&lt;$B595,SUM(מרקובחצי[[#This Row],[11]],S595)=2),1,"")</f>
        <v/>
      </c>
      <c r="Z594" s="19" t="str">
        <f>IF(AND(מרקובחצי[[#This Row],[CycleNumber]]&lt;$B595,SUM(מרקובחצי[[#This Row],[13]],S595)=2),1,"")</f>
        <v/>
      </c>
      <c r="AA594" s="19" t="str">
        <f>IF(AND(מרקובחצי[[#This Row],[CycleNumber]]&lt;$B595,SUM(מרקובחצי[[#This Row],[13]],T595)=2),1,"")</f>
        <v/>
      </c>
      <c r="AB594" s="19" t="str">
        <f>IF(AND(מרקובחצי[[#This Row],[CycleNumber]]&lt;$B595,SUM(מרקובחצי[[#This Row],[21]],U595)=2),1,"")</f>
        <v/>
      </c>
      <c r="AC594" s="19" t="str">
        <f>IF(AND(מרקובחצי[[#This Row],[CycleNumber]]&lt;$B595,SUM(מרקובחצי[[#This Row],[21]],V595)=2),1,"")</f>
        <v/>
      </c>
      <c r="AD594" s="19" t="str">
        <f>IF(AND(מרקובחצי[[#This Row],[CycleNumber]]&lt;$B595,SUM(מרקובחצי[[#This Row],[23]],V595)=2),1,"")</f>
        <v/>
      </c>
      <c r="AE594" s="19" t="str">
        <f>IF(AND(מרקובחצי[[#This Row],[CycleNumber]]&lt;$B595,SUM(מרקובחצי[[#This Row],[23]],W595)=2),1,"")</f>
        <v/>
      </c>
      <c r="AF594" s="19" t="str">
        <f>IF(AND(מרקובחצי[[#This Row],[CycleNumber]]&lt;$B595,SUM(מרקובחצי[[#This Row],[31]],O595)=2),1,"")</f>
        <v/>
      </c>
      <c r="AG594" s="19" t="str">
        <f>IF(AND(מרקובחצי[[#This Row],[CycleNumber]]&lt;$B595,SUM(מרקובחצי[[#This Row],[31]],P595)=2),1,"")</f>
        <v/>
      </c>
      <c r="AH594" s="19" t="str">
        <f>IF(AND(מרקובחצי[[#This Row],[CycleNumber]]&lt;$B595,SUM(מרקובחצי[[#This Row],[31]],Q595)=2),1,"")</f>
        <v/>
      </c>
      <c r="AI594" s="19" t="str">
        <f>IF(AND(מרקובחצי[[#This Row],[CycleNumber]]&lt;$B595,SUM(U594:U595)=2),1,"")</f>
        <v/>
      </c>
      <c r="AJ594" s="19" t="str">
        <f>IF(AND(מרקובחצי[[#This Row],[CycleNumber]]&lt;$B595,SUM(מרקובחצי[[#This Row],[32]],O595)=2),1,"")</f>
        <v/>
      </c>
      <c r="AK594" s="19" t="str">
        <f>IF(AND(מרקובחצי[[#This Row],[CycleNumber]]&lt;$B595,SUM(מרקובחצי[[#This Row],[32]],P595)=2),1,"")</f>
        <v/>
      </c>
      <c r="AL594" s="19" t="str">
        <f>IF(AND(מרקובחצי[[#This Row],[CycleNumber]]&lt;$B595,SUM(מרקובחצי[[#This Row],[32]],Q595)=2),1,"")</f>
        <v/>
      </c>
      <c r="AM594" s="19" t="str">
        <f>IF(AND(מרקובחצי[[#This Row],[CycleNumber]]&lt;$B595,SUM(V594:V595)=2),1,"")</f>
        <v/>
      </c>
      <c r="AN594" s="19" t="str">
        <f>IF(AND(מרקובחצי[[#This Row],[CycleNumber]]&lt;$B595,SUM(מרקובחצי[[#This Row],[33]],O595)=2),1,"")</f>
        <v/>
      </c>
      <c r="AO594" s="19" t="str">
        <f>IF(AND(מרקובחצי[[#This Row],[CycleNumber]]&lt;$B595,SUM(מרקובחצי[[#This Row],[33]],P595)=2),1,"")</f>
        <v/>
      </c>
      <c r="AP594" s="19">
        <f>IF(AND(מרקובחצי[[#This Row],[CycleNumber]]&lt;$B595,SUM(מרקובחצי[[#This Row],[33]],Q595)=2),1,"")</f>
        <v>1</v>
      </c>
      <c r="AQ594" s="19" t="str">
        <f>IF(AND(מרקובחצי[[#This Row],[CycleNumber]]&lt;$B595,SUM(W594:W595)=2),1,"")</f>
        <v/>
      </c>
      <c r="AR594" s="19" t="str">
        <f>IF(AND(מרקובחצי[[#This Row],[CycleNumber]]&lt;$B595,SUM(מרקובחצי[[#This Row],[12]],S595)=2),1,"")</f>
        <v/>
      </c>
      <c r="AS594" s="19" t="str">
        <f>IF(AND(מרקובחצי[[#This Row],[CycleNumber]]&lt;$B595,SUM(מרקובחצי[[#This Row],[22]],V595)=2),1,"")</f>
        <v/>
      </c>
      <c r="AT594" s="21">
        <f>SUM(מרקובחצי[[#This Row],[11]:[33]])</f>
        <v>1</v>
      </c>
    </row>
    <row r="595" spans="1:46" ht="15.6" x14ac:dyDescent="0.25">
      <c r="A595" s="19" t="s">
        <v>59</v>
      </c>
      <c r="B595" s="19">
        <v>11</v>
      </c>
      <c r="C595">
        <v>54</v>
      </c>
      <c r="D595" s="19">
        <f>מרקובחצי[[#This Row],[LengthofCycle]]+1</f>
        <v>55</v>
      </c>
      <c r="E595" t="str">
        <f>IF(IFERROR(LOOKUP(מרקובחצי[[#This Row],[ClientID]],קביעויות[הפלגה]),FALSE)=מרקובחצי[[#This Row],[ClientID]],1,"")</f>
        <v/>
      </c>
      <c r="F595" t="str">
        <f>IF(IFERROR(LOOKUP(מרקובחצי[[#This Row],[ClientID]],סוגחציקבוע[S31]),FALSE)=מרקובחצי[[#This Row],[ClientID]],1,"")</f>
        <v/>
      </c>
      <c r="G595" t="str">
        <f>IF(IFERROR(LOOKUP(מרקובחצי[[#This Row],[ClientID]],סוגחציקבוע[S32]),FALSE)=מרקובחצי[[#This Row],[ClientID]],1,"")</f>
        <v/>
      </c>
      <c r="H595">
        <f>IF(IFERROR(LOOKUP(מרקובחצי[[#This Row],[ClientID]],סוגחציקבוע[S33]),FALSE)=מרקובחצי[[#This Row],[ClientID]],1,"")</f>
        <v>1</v>
      </c>
      <c r="I595" t="str">
        <f>IF(IFERROR(LOOKUP(מרקובחצי[[#This Row],[ClientID]],סוגחציקבוע[S32&amp;33]),FALSE)=מרקובחצי[[#This Row],[ClientID]],1,"")</f>
        <v/>
      </c>
      <c r="J595" s="19">
        <f>IF(SUM(מרקובחצי[[#This Row],[11]:[13]])=1,מרקובחצי[[#This Row],[עד ועד]],IF(SUM(R594:T595)=1,IF(מרקובחצי[[#This Row],[עד ועד]]&lt;J594,מרקובחצי[[#This Row],[עד ועד]],J594),J594))</f>
        <v>55</v>
      </c>
      <c r="K595" s="19">
        <f>IF(SUM(מרקובחצי[[#This Row],[11]:[13]])=1,מרקובחצי[[#This Row],[עד ועד]],IF(SUM(R594:T595)=1,IF(מרקובחצי[[#This Row],[עד ועד]]&gt;K594,מרקובחצי[[#This Row],[עד ועד]],K594),K594))</f>
        <v>55</v>
      </c>
      <c r="L595" s="19" t="str">
        <f>IF(AND(SUM(מרקובחצי[[#This Row],[31]:[33]])=1,SUM(U594:W594)=0),מרקובחצי[[#This Row],[מקס]]-מרקובחצי[[#This Row],[מינ]],"")</f>
        <v/>
      </c>
      <c r="M59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595" s="19" t="str">
        <f t="shared" si="9"/>
        <v>S33</v>
      </c>
      <c r="O595" s="19" t="str">
        <f>IF(מרקובחצי[[#This Row],[קבעה הפלגה?]]=1,"",IF(AND(מרקובחצי[[#This Row],[עד ועד]]&lt;29,OR(מרקובחצי[[#This Row],[CycleNumber]]=1,AND(U594=1,OR(מרקובחצי[[#This Row],[עד ועד]]&lt;J594,מרקובחצי[[#This Row],[עד ועד]]&gt;K594)),AND(V594=1,מרקובחצי[[#This Row],[עד ועד]]&lt;J594),W594=1)),1,""))</f>
        <v/>
      </c>
      <c r="P595" s="19" t="str">
        <f>IF(מרקובחצי[[#This Row],[קבעה הפלגה?]]=1,"",IF(AND(מרקובחצי[[#This Row],[עד ועד]]&gt;28,מרקובחצי[[#This Row],[עד ועד]]&lt;32,OR(מרקובחצי[[#This Row],[CycleNumber]]=1,AND(U594=1),AND(V594=1,OR(מרקובחצי[[#This Row],[עד ועד]]&lt;J594,מרקובחצי[[#This Row],[עד ועד]]&gt;K594)),W594=1)),1,""))</f>
        <v/>
      </c>
      <c r="Q595" s="19">
        <f>IF(מרקובחצי[[#This Row],[קבעה הפלגה?]]=1,"",IF(AND(מרקובחצי[[#This Row],[עד ועד]]&gt;31,OR(מרקובחצי[[#This Row],[CycleNumber]]=1,AND(U594=1),AND(V594=1,מרקובחצי[[#This Row],[עד ועד]]&gt;K594),AND(W594=1,OR(מרקובחצי[[#This Row],[עד ועד]]&gt;K594,מרקובחצי[[#This Row],[עד ועד]]&lt;J594)))),1,""))</f>
        <v>1</v>
      </c>
      <c r="R595" s="19" t="str">
        <f>IF(מרקובחצי[[#This Row],[CycleNumber]]&gt;1,IF(AND(O594=1,מרקובחצי[[#This Row],[עד ועד]]&lt;29),1,""),"")</f>
        <v/>
      </c>
      <c r="S595" s="19" t="str">
        <f>IF(מרקובחצי[[#This Row],[CycleNumber]]&gt;1,IF(OR(AND(O594=1,מרקובחצי[[#This Row],[עד ועד]]&gt;28),AND(P594=1),AND(Q594=1,מרקובחצי[[#This Row],[עד ועד]]&lt;32)),1,""),"")</f>
        <v/>
      </c>
      <c r="T595" s="19" t="str">
        <f>IF(מרקובחצי[[#This Row],[CycleNumber]]&gt;1,IF(AND(Q594=1,מרקובחצי[[#This Row],[עד ועד]]&gt;31),1,""),"")</f>
        <v/>
      </c>
      <c r="U595" s="19" t="str">
        <f>IF(מרקובחצי[[#This Row],[CycleNumber]]&gt;1,IF(AND(R594=1,מרקובחצי[[#This Row],[עד ועד]]&lt;29),1,IF(AND(U594=1,NOT(OR(מרקובחצי[[#This Row],[עד ועד]]&lt;J594,מרקובחצי[[#This Row],[עד ועד]]&gt;K594))),1,"")),"")</f>
        <v/>
      </c>
      <c r="V595" s="19" t="str">
        <f>IF(מרקובחצי[[#This Row],[CycleNumber]]&gt;1,IF(AND(SUM(R594:T594)=1,מרקובחצי[[#This Row],[עד ועד]]&gt;28,מרקובחצי[[#This Row],[עד ועד]]&lt;32),1,IF(OR(S594=1,AND(R594=1,מרקובחצי[[#This Row],[עד ועד]]&gt;28),AND(T594=1,מרקובחצי[[#This Row],[עד ועד]]&lt;32)),1,IF(AND(V594=1,NOT(OR(מרקובחצי[[#This Row],[עד ועד]]&lt;J594,מרקובחצי[[#This Row],[עד ועד]]&gt;K594))),1,""))),"")</f>
        <v/>
      </c>
      <c r="W595" s="19" t="str">
        <f>IF(מרקובחצי[[#This Row],[CycleNumber]]&gt;1,IF(AND(T594=1,מרקובחצי[[#This Row],[עד ועד]]&gt;31),1,IF(AND(W594=1,NOT(OR(מרקובחצי[[#This Row],[עד ועד]]&lt;J594,מרקובחצי[[#This Row],[עד ועד]]&gt;K594))),1,"")),"")</f>
        <v/>
      </c>
      <c r="X595" s="19" t="str">
        <f>IF(AND(מרקובחצי[[#This Row],[CycleNumber]]&lt;$B596,SUM(מרקובחצי[[#This Row],[11]],R596)=2),1,"")</f>
        <v/>
      </c>
      <c r="Y595" s="19" t="str">
        <f>IF(AND(מרקובחצי[[#This Row],[CycleNumber]]&lt;$B596,SUM(מרקובחצי[[#This Row],[11]],S596)=2),1,"")</f>
        <v/>
      </c>
      <c r="Z595" s="19" t="str">
        <f>IF(AND(מרקובחצי[[#This Row],[CycleNumber]]&lt;$B596,SUM(מרקובחצי[[#This Row],[13]],S596)=2),1,"")</f>
        <v/>
      </c>
      <c r="AA595" s="19" t="str">
        <f>IF(AND(מרקובחצי[[#This Row],[CycleNumber]]&lt;$B596,SUM(מרקובחצי[[#This Row],[13]],T596)=2),1,"")</f>
        <v/>
      </c>
      <c r="AB595" s="19" t="str">
        <f>IF(AND(מרקובחצי[[#This Row],[CycleNumber]]&lt;$B596,SUM(מרקובחצי[[#This Row],[21]],U596)=2),1,"")</f>
        <v/>
      </c>
      <c r="AC595" s="19" t="str">
        <f>IF(AND(מרקובחצי[[#This Row],[CycleNumber]]&lt;$B596,SUM(מרקובחצי[[#This Row],[21]],V596)=2),1,"")</f>
        <v/>
      </c>
      <c r="AD595" s="19" t="str">
        <f>IF(AND(מרקובחצי[[#This Row],[CycleNumber]]&lt;$B596,SUM(מרקובחצי[[#This Row],[23]],V596)=2),1,"")</f>
        <v/>
      </c>
      <c r="AE595" s="19" t="str">
        <f>IF(AND(מרקובחצי[[#This Row],[CycleNumber]]&lt;$B596,SUM(מרקובחצי[[#This Row],[23]],W596)=2),1,"")</f>
        <v/>
      </c>
      <c r="AF595" s="19" t="str">
        <f>IF(AND(מרקובחצי[[#This Row],[CycleNumber]]&lt;$B596,SUM(מרקובחצי[[#This Row],[31]],O596)=2),1,"")</f>
        <v/>
      </c>
      <c r="AG595" s="19" t="str">
        <f>IF(AND(מרקובחצי[[#This Row],[CycleNumber]]&lt;$B596,SUM(מרקובחצי[[#This Row],[31]],P596)=2),1,"")</f>
        <v/>
      </c>
      <c r="AH595" s="19" t="str">
        <f>IF(AND(מרקובחצי[[#This Row],[CycleNumber]]&lt;$B596,SUM(מרקובחצי[[#This Row],[31]],Q596)=2),1,"")</f>
        <v/>
      </c>
      <c r="AI595" s="19" t="str">
        <f>IF(AND(מרקובחצי[[#This Row],[CycleNumber]]&lt;$B596,SUM(U595:U596)=2),1,"")</f>
        <v/>
      </c>
      <c r="AJ595" s="19" t="str">
        <f>IF(AND(מרקובחצי[[#This Row],[CycleNumber]]&lt;$B596,SUM(מרקובחצי[[#This Row],[32]],O596)=2),1,"")</f>
        <v/>
      </c>
      <c r="AK595" s="19" t="str">
        <f>IF(AND(מרקובחצי[[#This Row],[CycleNumber]]&lt;$B596,SUM(מרקובחצי[[#This Row],[32]],P596)=2),1,"")</f>
        <v/>
      </c>
      <c r="AL595" s="19" t="str">
        <f>IF(AND(מרקובחצי[[#This Row],[CycleNumber]]&lt;$B596,SUM(מרקובחצי[[#This Row],[32]],Q596)=2),1,"")</f>
        <v/>
      </c>
      <c r="AM595" s="19" t="str">
        <f>IF(AND(מרקובחצי[[#This Row],[CycleNumber]]&lt;$B596,SUM(V595:V596)=2),1,"")</f>
        <v/>
      </c>
      <c r="AN595" s="19" t="str">
        <f>IF(AND(מרקובחצי[[#This Row],[CycleNumber]]&lt;$B596,SUM(מרקובחצי[[#This Row],[33]],O596)=2),1,"")</f>
        <v/>
      </c>
      <c r="AO595" s="19" t="str">
        <f>IF(AND(מרקובחצי[[#This Row],[CycleNumber]]&lt;$B596,SUM(מרקובחצי[[#This Row],[33]],P596)=2),1,"")</f>
        <v/>
      </c>
      <c r="AP595" s="19" t="str">
        <f>IF(AND(מרקובחצי[[#This Row],[CycleNumber]]&lt;$B596,SUM(מרקובחצי[[#This Row],[33]],Q596)=2),1,"")</f>
        <v/>
      </c>
      <c r="AQ595" s="19" t="str">
        <f>IF(AND(מרקובחצי[[#This Row],[CycleNumber]]&lt;$B596,SUM(W595:W596)=2),1,"")</f>
        <v/>
      </c>
      <c r="AR595" s="19" t="str">
        <f>IF(AND(מרקובחצי[[#This Row],[CycleNumber]]&lt;$B596,SUM(מרקובחצי[[#This Row],[12]],S596)=2),1,"")</f>
        <v/>
      </c>
      <c r="AS595" s="19" t="str">
        <f>IF(AND(מרקובחצי[[#This Row],[CycleNumber]]&lt;$B596,SUM(מרקובחצי[[#This Row],[22]],V596)=2),1,"")</f>
        <v/>
      </c>
      <c r="AT595" s="21">
        <f>SUM(מרקובחצי[[#This Row],[11]:[33]])</f>
        <v>1</v>
      </c>
    </row>
    <row r="596" spans="1:46" ht="15.6" x14ac:dyDescent="0.25">
      <c r="A596" s="19" t="s">
        <v>61</v>
      </c>
      <c r="B596" s="19">
        <v>1</v>
      </c>
      <c r="C596">
        <v>33</v>
      </c>
      <c r="D596" s="19">
        <f>מרקובחצי[[#This Row],[LengthofCycle]]+1</f>
        <v>34</v>
      </c>
      <c r="E596" t="str">
        <f>IF(IFERROR(LOOKUP(מרקובחצי[[#This Row],[ClientID]],קביעויות[הפלגה]),FALSE)=מרקובחצי[[#This Row],[ClientID]],1,"")</f>
        <v/>
      </c>
      <c r="F596" t="str">
        <f>IF(IFERROR(LOOKUP(מרקובחצי[[#This Row],[ClientID]],סוגחציקבוע[S31]),FALSE)=מרקובחצי[[#This Row],[ClientID]],1,"")</f>
        <v/>
      </c>
      <c r="G596">
        <f>IF(IFERROR(LOOKUP(מרקובחצי[[#This Row],[ClientID]],סוגחציקבוע[S32]),FALSE)=מרקובחצי[[#This Row],[ClientID]],1,"")</f>
        <v>1</v>
      </c>
      <c r="H596" t="str">
        <f>IF(IFERROR(LOOKUP(מרקובחצי[[#This Row],[ClientID]],סוגחציקבוע[S33]),FALSE)=מרקובחצי[[#This Row],[ClientID]],1,"")</f>
        <v/>
      </c>
      <c r="I596" t="str">
        <f>IF(IFERROR(LOOKUP(מרקובחצי[[#This Row],[ClientID]],סוגחציקבוע[S32&amp;33]),FALSE)=מרקובחצי[[#This Row],[ClientID]],1,"")</f>
        <v/>
      </c>
      <c r="J596" s="19">
        <f>IF(SUM(מרקובחצי[[#This Row],[11]:[13]])=1,מרקובחצי[[#This Row],[עד ועד]],IF(SUM(R595:T596)=1,IF(מרקובחצי[[#This Row],[עד ועד]]&lt;J595,מרקובחצי[[#This Row],[עד ועד]],J595),J595))</f>
        <v>34</v>
      </c>
      <c r="K596" s="19">
        <f>IF(SUM(מרקובחצי[[#This Row],[11]:[13]])=1,מרקובחצי[[#This Row],[עד ועד]],IF(SUM(R595:T596)=1,IF(מרקובחצי[[#This Row],[עד ועד]]&gt;K595,מרקובחצי[[#This Row],[עד ועד]],K595),K595))</f>
        <v>34</v>
      </c>
      <c r="L596" s="19" t="str">
        <f>IF(AND(SUM(מרקובחצי[[#This Row],[31]:[33]])=1,SUM(U595:W595)=0),מרקובחצי[[#This Row],[מקס]]-מרקובחצי[[#This Row],[מינ]],"")</f>
        <v/>
      </c>
      <c r="M59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596" s="19" t="str">
        <f t="shared" si="9"/>
        <v>S13</v>
      </c>
      <c r="O596" s="19" t="str">
        <f>IF(מרקובחצי[[#This Row],[קבעה הפלגה?]]=1,"",IF(AND(מרקובחצי[[#This Row],[עד ועד]]&lt;29,OR(מרקובחצי[[#This Row],[CycleNumber]]=1,AND(U595=1,OR(מרקובחצי[[#This Row],[עד ועד]]&lt;J595,מרקובחצי[[#This Row],[עד ועד]]&gt;K595)),AND(V595=1,מרקובחצי[[#This Row],[עד ועד]]&lt;J595),W595=1)),1,""))</f>
        <v/>
      </c>
      <c r="P596" s="19" t="str">
        <f>IF(מרקובחצי[[#This Row],[קבעה הפלגה?]]=1,"",IF(AND(מרקובחצי[[#This Row],[עד ועד]]&gt;28,מרקובחצי[[#This Row],[עד ועד]]&lt;32,OR(מרקובחצי[[#This Row],[CycleNumber]]=1,AND(U595=1),AND(V595=1,OR(מרקובחצי[[#This Row],[עד ועד]]&lt;J595,מרקובחצי[[#This Row],[עד ועד]]&gt;K595)),W595=1)),1,""))</f>
        <v/>
      </c>
      <c r="Q596" s="19">
        <f>IF(מרקובחצי[[#This Row],[קבעה הפלגה?]]=1,"",IF(AND(מרקובחצי[[#This Row],[עד ועד]]&gt;31,OR(מרקובחצי[[#This Row],[CycleNumber]]=1,AND(U595=1),AND(V595=1,מרקובחצי[[#This Row],[עד ועד]]&gt;K595),AND(W595=1,OR(מרקובחצי[[#This Row],[עד ועד]]&gt;K595,מרקובחצי[[#This Row],[עד ועד]]&lt;J595)))),1,""))</f>
        <v>1</v>
      </c>
      <c r="R596" s="19" t="str">
        <f>IF(מרקובחצי[[#This Row],[CycleNumber]]&gt;1,IF(AND(O595=1,מרקובחצי[[#This Row],[עד ועד]]&lt;29),1,""),"")</f>
        <v/>
      </c>
      <c r="S596" s="19" t="str">
        <f>IF(מרקובחצי[[#This Row],[CycleNumber]]&gt;1,IF(OR(AND(O595=1,מרקובחצי[[#This Row],[עד ועד]]&gt;28),AND(P595=1),AND(Q595=1,מרקובחצי[[#This Row],[עד ועד]]&lt;32)),1,""),"")</f>
        <v/>
      </c>
      <c r="T596" s="19" t="str">
        <f>IF(מרקובחצי[[#This Row],[CycleNumber]]&gt;1,IF(AND(Q595=1,מרקובחצי[[#This Row],[עד ועד]]&gt;31),1,""),"")</f>
        <v/>
      </c>
      <c r="U596" s="19" t="str">
        <f>IF(מרקובחצי[[#This Row],[CycleNumber]]&gt;1,IF(AND(R595=1,מרקובחצי[[#This Row],[עד ועד]]&lt;29),1,IF(AND(U595=1,NOT(OR(מרקובחצי[[#This Row],[עד ועד]]&lt;J595,מרקובחצי[[#This Row],[עד ועד]]&gt;K595))),1,"")),"")</f>
        <v/>
      </c>
      <c r="V596" s="19" t="str">
        <f>IF(מרקובחצי[[#This Row],[CycleNumber]]&gt;1,IF(AND(SUM(R595:T595)=1,מרקובחצי[[#This Row],[עד ועד]]&gt;28,מרקובחצי[[#This Row],[עד ועד]]&lt;32),1,IF(OR(S595=1,AND(R595=1,מרקובחצי[[#This Row],[עד ועד]]&gt;28),AND(T595=1,מרקובחצי[[#This Row],[עד ועד]]&lt;32)),1,IF(AND(V595=1,NOT(OR(מרקובחצי[[#This Row],[עד ועד]]&lt;J595,מרקובחצי[[#This Row],[עד ועד]]&gt;K595))),1,""))),"")</f>
        <v/>
      </c>
      <c r="W596" s="19" t="str">
        <f>IF(מרקובחצי[[#This Row],[CycleNumber]]&gt;1,IF(AND(T595=1,מרקובחצי[[#This Row],[עד ועד]]&gt;31),1,IF(AND(W595=1,NOT(OR(מרקובחצי[[#This Row],[עד ועד]]&lt;J595,מרקובחצי[[#This Row],[עד ועד]]&gt;K595))),1,"")),"")</f>
        <v/>
      </c>
      <c r="X596" s="19" t="str">
        <f>IF(AND(מרקובחצי[[#This Row],[CycleNumber]]&lt;$B597,SUM(מרקובחצי[[#This Row],[11]],R597)=2),1,"")</f>
        <v/>
      </c>
      <c r="Y596" s="19" t="str">
        <f>IF(AND(מרקובחצי[[#This Row],[CycleNumber]]&lt;$B597,SUM(מרקובחצי[[#This Row],[11]],S597)=2),1,"")</f>
        <v/>
      </c>
      <c r="Z596" s="19">
        <f>IF(AND(מרקובחצי[[#This Row],[CycleNumber]]&lt;$B597,SUM(מרקובחצי[[#This Row],[13]],S597)=2),1,"")</f>
        <v>1</v>
      </c>
      <c r="AA596" s="19" t="str">
        <f>IF(AND(מרקובחצי[[#This Row],[CycleNumber]]&lt;$B597,SUM(מרקובחצי[[#This Row],[13]],T597)=2),1,"")</f>
        <v/>
      </c>
      <c r="AB596" s="19" t="str">
        <f>IF(AND(מרקובחצי[[#This Row],[CycleNumber]]&lt;$B597,SUM(מרקובחצי[[#This Row],[21]],U597)=2),1,"")</f>
        <v/>
      </c>
      <c r="AC596" s="19" t="str">
        <f>IF(AND(מרקובחצי[[#This Row],[CycleNumber]]&lt;$B597,SUM(מרקובחצי[[#This Row],[21]],V597)=2),1,"")</f>
        <v/>
      </c>
      <c r="AD596" s="19" t="str">
        <f>IF(AND(מרקובחצי[[#This Row],[CycleNumber]]&lt;$B597,SUM(מרקובחצי[[#This Row],[23]],V597)=2),1,"")</f>
        <v/>
      </c>
      <c r="AE596" s="19" t="str">
        <f>IF(AND(מרקובחצי[[#This Row],[CycleNumber]]&lt;$B597,SUM(מרקובחצי[[#This Row],[23]],W597)=2),1,"")</f>
        <v/>
      </c>
      <c r="AF596" s="19" t="str">
        <f>IF(AND(מרקובחצי[[#This Row],[CycleNumber]]&lt;$B597,SUM(מרקובחצי[[#This Row],[31]],O597)=2),1,"")</f>
        <v/>
      </c>
      <c r="AG596" s="19" t="str">
        <f>IF(AND(מרקובחצי[[#This Row],[CycleNumber]]&lt;$B597,SUM(מרקובחצי[[#This Row],[31]],P597)=2),1,"")</f>
        <v/>
      </c>
      <c r="AH596" s="19" t="str">
        <f>IF(AND(מרקובחצי[[#This Row],[CycleNumber]]&lt;$B597,SUM(מרקובחצי[[#This Row],[31]],Q597)=2),1,"")</f>
        <v/>
      </c>
      <c r="AI596" s="19" t="str">
        <f>IF(AND(מרקובחצי[[#This Row],[CycleNumber]]&lt;$B597,SUM(U596:U597)=2),1,"")</f>
        <v/>
      </c>
      <c r="AJ596" s="19" t="str">
        <f>IF(AND(מרקובחצי[[#This Row],[CycleNumber]]&lt;$B597,SUM(מרקובחצי[[#This Row],[32]],O597)=2),1,"")</f>
        <v/>
      </c>
      <c r="AK596" s="19" t="str">
        <f>IF(AND(מרקובחצי[[#This Row],[CycleNumber]]&lt;$B597,SUM(מרקובחצי[[#This Row],[32]],P597)=2),1,"")</f>
        <v/>
      </c>
      <c r="AL596" s="19" t="str">
        <f>IF(AND(מרקובחצי[[#This Row],[CycleNumber]]&lt;$B597,SUM(מרקובחצי[[#This Row],[32]],Q597)=2),1,"")</f>
        <v/>
      </c>
      <c r="AM596" s="19" t="str">
        <f>IF(AND(מרקובחצי[[#This Row],[CycleNumber]]&lt;$B597,SUM(V596:V597)=2),1,"")</f>
        <v/>
      </c>
      <c r="AN596" s="19" t="str">
        <f>IF(AND(מרקובחצי[[#This Row],[CycleNumber]]&lt;$B597,SUM(מרקובחצי[[#This Row],[33]],O597)=2),1,"")</f>
        <v/>
      </c>
      <c r="AO596" s="19" t="str">
        <f>IF(AND(מרקובחצי[[#This Row],[CycleNumber]]&lt;$B597,SUM(מרקובחצי[[#This Row],[33]],P597)=2),1,"")</f>
        <v/>
      </c>
      <c r="AP596" s="19" t="str">
        <f>IF(AND(מרקובחצי[[#This Row],[CycleNumber]]&lt;$B597,SUM(מרקובחצי[[#This Row],[33]],Q597)=2),1,"")</f>
        <v/>
      </c>
      <c r="AQ596" s="19" t="str">
        <f>IF(AND(מרקובחצי[[#This Row],[CycleNumber]]&lt;$B597,SUM(W596:W597)=2),1,"")</f>
        <v/>
      </c>
      <c r="AR596" s="19" t="str">
        <f>IF(AND(מרקובחצי[[#This Row],[CycleNumber]]&lt;$B597,SUM(מרקובחצי[[#This Row],[12]],S597)=2),1,"")</f>
        <v/>
      </c>
      <c r="AS596" s="19" t="str">
        <f>IF(AND(מרקובחצי[[#This Row],[CycleNumber]]&lt;$B597,SUM(מרקובחצי[[#This Row],[22]],V597)=2),1,"")</f>
        <v/>
      </c>
      <c r="AT596" s="21">
        <f>SUM(מרקובחצי[[#This Row],[11]:[33]])</f>
        <v>1</v>
      </c>
    </row>
    <row r="597" spans="1:46" ht="15.6" x14ac:dyDescent="0.25">
      <c r="A597" s="19" t="s">
        <v>61</v>
      </c>
      <c r="B597" s="19">
        <v>2</v>
      </c>
      <c r="C597">
        <v>28</v>
      </c>
      <c r="D597" s="19">
        <f>מרקובחצי[[#This Row],[LengthofCycle]]+1</f>
        <v>29</v>
      </c>
      <c r="E597" t="str">
        <f>IF(IFERROR(LOOKUP(מרקובחצי[[#This Row],[ClientID]],קביעויות[הפלגה]),FALSE)=מרקובחצי[[#This Row],[ClientID]],1,"")</f>
        <v/>
      </c>
      <c r="F597" t="str">
        <f>IF(IFERROR(LOOKUP(מרקובחצי[[#This Row],[ClientID]],סוגחציקבוע[S31]),FALSE)=מרקובחצי[[#This Row],[ClientID]],1,"")</f>
        <v/>
      </c>
      <c r="G597">
        <f>IF(IFERROR(LOOKUP(מרקובחצי[[#This Row],[ClientID]],סוגחציקבוע[S32]),FALSE)=מרקובחצי[[#This Row],[ClientID]],1,"")</f>
        <v>1</v>
      </c>
      <c r="H597" t="str">
        <f>IF(IFERROR(LOOKUP(מרקובחצי[[#This Row],[ClientID]],סוגחציקבוע[S33]),FALSE)=מרקובחצי[[#This Row],[ClientID]],1,"")</f>
        <v/>
      </c>
      <c r="I597" t="str">
        <f>IF(IFERROR(LOOKUP(מרקובחצי[[#This Row],[ClientID]],סוגחציקבוע[S32&amp;33]),FALSE)=מרקובחצי[[#This Row],[ClientID]],1,"")</f>
        <v/>
      </c>
      <c r="J597" s="19">
        <f>IF(SUM(מרקובחצי[[#This Row],[11]:[13]])=1,מרקובחצי[[#This Row],[עד ועד]],IF(SUM(R596:T597)=1,IF(מרקובחצי[[#This Row],[עד ועד]]&lt;J596,מרקובחצי[[#This Row],[עד ועד]],J596),J596))</f>
        <v>29</v>
      </c>
      <c r="K597" s="19">
        <f>IF(SUM(מרקובחצי[[#This Row],[11]:[13]])=1,מרקובחצי[[#This Row],[עד ועד]],IF(SUM(R596:T597)=1,IF(מרקובחצי[[#This Row],[עד ועד]]&gt;K596,מרקובחצי[[#This Row],[עד ועד]],K596),K596))</f>
        <v>34</v>
      </c>
      <c r="L597" s="19" t="str">
        <f>IF(AND(SUM(מרקובחצי[[#This Row],[31]:[33]])=1,SUM(U596:W596)=0),מרקובחצי[[#This Row],[מקס]]-מרקובחצי[[#This Row],[מינ]],"")</f>
        <v/>
      </c>
      <c r="M59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597" s="19" t="str">
        <f t="shared" si="9"/>
        <v>S13</v>
      </c>
      <c r="O597" s="19" t="str">
        <f>IF(מרקובחצי[[#This Row],[קבעה הפלגה?]]=1,"",IF(AND(מרקובחצי[[#This Row],[עד ועד]]&lt;29,OR(מרקובחצי[[#This Row],[CycleNumber]]=1,AND(U596=1,OR(מרקובחצי[[#This Row],[עד ועד]]&lt;J596,מרקובחצי[[#This Row],[עד ועד]]&gt;K596)),AND(V596=1,מרקובחצי[[#This Row],[עד ועד]]&lt;J596),W596=1)),1,""))</f>
        <v/>
      </c>
      <c r="P597" s="19" t="str">
        <f>IF(מרקובחצי[[#This Row],[קבעה הפלגה?]]=1,"",IF(AND(מרקובחצי[[#This Row],[עד ועד]]&gt;28,מרקובחצי[[#This Row],[עד ועד]]&lt;32,OR(מרקובחצי[[#This Row],[CycleNumber]]=1,AND(U596=1),AND(V596=1,OR(מרקובחצי[[#This Row],[עד ועד]]&lt;J596,מרקובחצי[[#This Row],[עד ועד]]&gt;K596)),W596=1)),1,""))</f>
        <v/>
      </c>
      <c r="Q597" s="19" t="str">
        <f>IF(מרקובחצי[[#This Row],[קבעה הפלגה?]]=1,"",IF(AND(מרקובחצי[[#This Row],[עד ועד]]&gt;31,OR(מרקובחצי[[#This Row],[CycleNumber]]=1,AND(U596=1),AND(V596=1,מרקובחצי[[#This Row],[עד ועד]]&gt;K596),AND(W596=1,OR(מרקובחצי[[#This Row],[עד ועד]]&gt;K596,מרקובחצי[[#This Row],[עד ועד]]&lt;J596)))),1,""))</f>
        <v/>
      </c>
      <c r="R597" s="19" t="str">
        <f>IF(מרקובחצי[[#This Row],[CycleNumber]]&gt;1,IF(AND(O596=1,מרקובחצי[[#This Row],[עד ועד]]&lt;29),1,""),"")</f>
        <v/>
      </c>
      <c r="S597" s="19">
        <f>IF(מרקובחצי[[#This Row],[CycleNumber]]&gt;1,IF(OR(AND(O596=1,מרקובחצי[[#This Row],[עד ועד]]&gt;28),AND(P596=1),AND(Q596=1,מרקובחצי[[#This Row],[עד ועד]]&lt;32)),1,""),"")</f>
        <v>1</v>
      </c>
      <c r="T597" s="19" t="str">
        <f>IF(מרקובחצי[[#This Row],[CycleNumber]]&gt;1,IF(AND(Q596=1,מרקובחצי[[#This Row],[עד ועד]]&gt;31),1,""),"")</f>
        <v/>
      </c>
      <c r="U597" s="19" t="str">
        <f>IF(מרקובחצי[[#This Row],[CycleNumber]]&gt;1,IF(AND(R596=1,מרקובחצי[[#This Row],[עד ועד]]&lt;29),1,IF(AND(U596=1,NOT(OR(מרקובחצי[[#This Row],[עד ועד]]&lt;J596,מרקובחצי[[#This Row],[עד ועד]]&gt;K596))),1,"")),"")</f>
        <v/>
      </c>
      <c r="V597" s="19" t="str">
        <f>IF(מרקובחצי[[#This Row],[CycleNumber]]&gt;1,IF(AND(SUM(R596:T596)=1,מרקובחצי[[#This Row],[עד ועד]]&gt;28,מרקובחצי[[#This Row],[עד ועד]]&lt;32),1,IF(OR(S596=1,AND(R596=1,מרקובחצי[[#This Row],[עד ועד]]&gt;28),AND(T596=1,מרקובחצי[[#This Row],[עד ועד]]&lt;32)),1,IF(AND(V596=1,NOT(OR(מרקובחצי[[#This Row],[עד ועד]]&lt;J596,מרקובחצי[[#This Row],[עד ועד]]&gt;K596))),1,""))),"")</f>
        <v/>
      </c>
      <c r="W597" s="19" t="str">
        <f>IF(מרקובחצי[[#This Row],[CycleNumber]]&gt;1,IF(AND(T596=1,מרקובחצי[[#This Row],[עד ועד]]&gt;31),1,IF(AND(W596=1,NOT(OR(מרקובחצי[[#This Row],[עד ועד]]&lt;J596,מרקובחצי[[#This Row],[עד ועד]]&gt;K596))),1,"")),"")</f>
        <v/>
      </c>
      <c r="X597" s="19" t="str">
        <f>IF(AND(מרקובחצי[[#This Row],[CycleNumber]]&lt;$B598,SUM(מרקובחצי[[#This Row],[11]],R598)=2),1,"")</f>
        <v/>
      </c>
      <c r="Y597" s="19" t="str">
        <f>IF(AND(מרקובחצי[[#This Row],[CycleNumber]]&lt;$B598,SUM(מרקובחצי[[#This Row],[11]],S598)=2),1,"")</f>
        <v/>
      </c>
      <c r="Z597" s="19" t="str">
        <f>IF(AND(מרקובחצי[[#This Row],[CycleNumber]]&lt;$B598,SUM(מרקובחצי[[#This Row],[13]],S598)=2),1,"")</f>
        <v/>
      </c>
      <c r="AA597" s="19" t="str">
        <f>IF(AND(מרקובחצי[[#This Row],[CycleNumber]]&lt;$B598,SUM(מרקובחצי[[#This Row],[13]],T598)=2),1,"")</f>
        <v/>
      </c>
      <c r="AB597" s="19" t="str">
        <f>IF(AND(מרקובחצי[[#This Row],[CycleNumber]]&lt;$B598,SUM(מרקובחצי[[#This Row],[21]],U598)=2),1,"")</f>
        <v/>
      </c>
      <c r="AC597" s="19" t="str">
        <f>IF(AND(מרקובחצי[[#This Row],[CycleNumber]]&lt;$B598,SUM(מרקובחצי[[#This Row],[21]],V598)=2),1,"")</f>
        <v/>
      </c>
      <c r="AD597" s="19" t="str">
        <f>IF(AND(מרקובחצי[[#This Row],[CycleNumber]]&lt;$B598,SUM(מרקובחצי[[#This Row],[23]],V598)=2),1,"")</f>
        <v/>
      </c>
      <c r="AE597" s="19" t="str">
        <f>IF(AND(מרקובחצי[[#This Row],[CycleNumber]]&lt;$B598,SUM(מרקובחצי[[#This Row],[23]],W598)=2),1,"")</f>
        <v/>
      </c>
      <c r="AF597" s="19" t="str">
        <f>IF(AND(מרקובחצי[[#This Row],[CycleNumber]]&lt;$B598,SUM(מרקובחצי[[#This Row],[31]],O598)=2),1,"")</f>
        <v/>
      </c>
      <c r="AG597" s="19" t="str">
        <f>IF(AND(מרקובחצי[[#This Row],[CycleNumber]]&lt;$B598,SUM(מרקובחצי[[#This Row],[31]],P598)=2),1,"")</f>
        <v/>
      </c>
      <c r="AH597" s="19" t="str">
        <f>IF(AND(מרקובחצי[[#This Row],[CycleNumber]]&lt;$B598,SUM(מרקובחצי[[#This Row],[31]],Q598)=2),1,"")</f>
        <v/>
      </c>
      <c r="AI597" s="19" t="str">
        <f>IF(AND(מרקובחצי[[#This Row],[CycleNumber]]&lt;$B598,SUM(U597:U598)=2),1,"")</f>
        <v/>
      </c>
      <c r="AJ597" s="19" t="str">
        <f>IF(AND(מרקובחצי[[#This Row],[CycleNumber]]&lt;$B598,SUM(מרקובחצי[[#This Row],[32]],O598)=2),1,"")</f>
        <v/>
      </c>
      <c r="AK597" s="19" t="str">
        <f>IF(AND(מרקובחצי[[#This Row],[CycleNumber]]&lt;$B598,SUM(מרקובחצי[[#This Row],[32]],P598)=2),1,"")</f>
        <v/>
      </c>
      <c r="AL597" s="19" t="str">
        <f>IF(AND(מרקובחצי[[#This Row],[CycleNumber]]&lt;$B598,SUM(מרקובחצי[[#This Row],[32]],Q598)=2),1,"")</f>
        <v/>
      </c>
      <c r="AM597" s="19" t="str">
        <f>IF(AND(מרקובחצי[[#This Row],[CycleNumber]]&lt;$B598,SUM(V597:V598)=2),1,"")</f>
        <v/>
      </c>
      <c r="AN597" s="19" t="str">
        <f>IF(AND(מרקובחצי[[#This Row],[CycleNumber]]&lt;$B598,SUM(מרקובחצי[[#This Row],[33]],O598)=2),1,"")</f>
        <v/>
      </c>
      <c r="AO597" s="19" t="str">
        <f>IF(AND(מרקובחצי[[#This Row],[CycleNumber]]&lt;$B598,SUM(מרקובחצי[[#This Row],[33]],P598)=2),1,"")</f>
        <v/>
      </c>
      <c r="AP597" s="19" t="str">
        <f>IF(AND(מרקובחצי[[#This Row],[CycleNumber]]&lt;$B598,SUM(מרקובחצי[[#This Row],[33]],Q598)=2),1,"")</f>
        <v/>
      </c>
      <c r="AQ597" s="19" t="str">
        <f>IF(AND(מרקובחצי[[#This Row],[CycleNumber]]&lt;$B598,SUM(W597:W598)=2),1,"")</f>
        <v/>
      </c>
      <c r="AR597" s="19" t="str">
        <f>IF(AND(מרקובחצי[[#This Row],[CycleNumber]]&lt;$B598,SUM(מרקובחצי[[#This Row],[12]],S598)=2),1,"")</f>
        <v/>
      </c>
      <c r="AS597" s="19">
        <f>IF(AND(מרקובחצי[[#This Row],[CycleNumber]]&lt;$B598,SUM(מרקובחצי[[#This Row],[22]],V598)=2),1,"")</f>
        <v>1</v>
      </c>
      <c r="AT597" s="21">
        <f>SUM(מרקובחצי[[#This Row],[11]:[33]])</f>
        <v>1</v>
      </c>
    </row>
    <row r="598" spans="1:46" ht="15.6" x14ac:dyDescent="0.25">
      <c r="A598" s="19" t="s">
        <v>61</v>
      </c>
      <c r="B598" s="19">
        <v>3</v>
      </c>
      <c r="C598">
        <v>27</v>
      </c>
      <c r="D598" s="19">
        <f>מרקובחצי[[#This Row],[LengthofCycle]]+1</f>
        <v>28</v>
      </c>
      <c r="E598" t="str">
        <f>IF(IFERROR(LOOKUP(מרקובחצי[[#This Row],[ClientID]],קביעויות[הפלגה]),FALSE)=מרקובחצי[[#This Row],[ClientID]],1,"")</f>
        <v/>
      </c>
      <c r="F598" t="str">
        <f>IF(IFERROR(LOOKUP(מרקובחצי[[#This Row],[ClientID]],סוגחציקבוע[S31]),FALSE)=מרקובחצי[[#This Row],[ClientID]],1,"")</f>
        <v/>
      </c>
      <c r="G598">
        <f>IF(IFERROR(LOOKUP(מרקובחצי[[#This Row],[ClientID]],סוגחציקבוע[S32]),FALSE)=מרקובחצי[[#This Row],[ClientID]],1,"")</f>
        <v>1</v>
      </c>
      <c r="H598" t="str">
        <f>IF(IFERROR(LOOKUP(מרקובחצי[[#This Row],[ClientID]],סוגחציקבוע[S33]),FALSE)=מרקובחצי[[#This Row],[ClientID]],1,"")</f>
        <v/>
      </c>
      <c r="I598" t="str">
        <f>IF(IFERROR(LOOKUP(מרקובחצי[[#This Row],[ClientID]],סוגחציקבוע[S32&amp;33]),FALSE)=מרקובחצי[[#This Row],[ClientID]],1,"")</f>
        <v/>
      </c>
      <c r="J598" s="19">
        <f>IF(SUM(מרקובחצי[[#This Row],[11]:[13]])=1,מרקובחצי[[#This Row],[עד ועד]],IF(SUM(R597:T598)=1,IF(מרקובחצי[[#This Row],[עד ועד]]&lt;J597,מרקובחצי[[#This Row],[עד ועד]],J597),J597))</f>
        <v>28</v>
      </c>
      <c r="K598" s="19">
        <f>IF(SUM(מרקובחצי[[#This Row],[11]:[13]])=1,מרקובחצי[[#This Row],[עד ועד]],IF(SUM(R597:T598)=1,IF(מרקובחצי[[#This Row],[עד ועד]]&gt;K597,מרקובחצי[[#This Row],[עד ועד]],K597),K597))</f>
        <v>34</v>
      </c>
      <c r="L598" s="19">
        <f>IF(AND(SUM(מרקובחצי[[#This Row],[31]:[33]])=1,SUM(U597:W597)=0),מרקובחצי[[#This Row],[מקס]]-מרקובחצי[[#This Row],[מינ]],"")</f>
        <v>6</v>
      </c>
      <c r="M59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598" s="19" t="str">
        <f t="shared" si="9"/>
        <v>S22</v>
      </c>
      <c r="O598" s="19" t="str">
        <f>IF(מרקובחצי[[#This Row],[קבעה הפלגה?]]=1,"",IF(AND(מרקובחצי[[#This Row],[עד ועד]]&lt;29,OR(מרקובחצי[[#This Row],[CycleNumber]]=1,AND(U597=1,OR(מרקובחצי[[#This Row],[עד ועד]]&lt;J597,מרקובחצי[[#This Row],[עד ועד]]&gt;K597)),AND(V597=1,מרקובחצי[[#This Row],[עד ועד]]&lt;J597),W597=1)),1,""))</f>
        <v/>
      </c>
      <c r="P598" s="19" t="str">
        <f>IF(מרקובחצי[[#This Row],[קבעה הפלגה?]]=1,"",IF(AND(מרקובחצי[[#This Row],[עד ועד]]&gt;28,מרקובחצי[[#This Row],[עד ועד]]&lt;32,OR(מרקובחצי[[#This Row],[CycleNumber]]=1,AND(U597=1),AND(V597=1,OR(מרקובחצי[[#This Row],[עד ועד]]&lt;J597,מרקובחצי[[#This Row],[עד ועד]]&gt;K597)),W597=1)),1,""))</f>
        <v/>
      </c>
      <c r="Q598" s="19" t="str">
        <f>IF(מרקובחצי[[#This Row],[קבעה הפלגה?]]=1,"",IF(AND(מרקובחצי[[#This Row],[עד ועד]]&gt;31,OR(מרקובחצי[[#This Row],[CycleNumber]]=1,AND(U597=1),AND(V597=1,מרקובחצי[[#This Row],[עד ועד]]&gt;K597),AND(W597=1,OR(מרקובחצי[[#This Row],[עד ועד]]&gt;K597,מרקובחצי[[#This Row],[עד ועד]]&lt;J597)))),1,""))</f>
        <v/>
      </c>
      <c r="R598" s="19" t="str">
        <f>IF(מרקובחצי[[#This Row],[CycleNumber]]&gt;1,IF(AND(O597=1,מרקובחצי[[#This Row],[עד ועד]]&lt;29),1,""),"")</f>
        <v/>
      </c>
      <c r="S598" s="19" t="str">
        <f>IF(מרקובחצי[[#This Row],[CycleNumber]]&gt;1,IF(OR(AND(O597=1,מרקובחצי[[#This Row],[עד ועד]]&gt;28),AND(P597=1),AND(Q597=1,מרקובחצי[[#This Row],[עד ועד]]&lt;32)),1,""),"")</f>
        <v/>
      </c>
      <c r="T598" s="19" t="str">
        <f>IF(מרקובחצי[[#This Row],[CycleNumber]]&gt;1,IF(AND(Q597=1,מרקובחצי[[#This Row],[עד ועד]]&gt;31),1,""),"")</f>
        <v/>
      </c>
      <c r="U598" s="19" t="str">
        <f>IF(מרקובחצי[[#This Row],[CycleNumber]]&gt;1,IF(AND(R597=1,מרקובחצי[[#This Row],[עד ועד]]&lt;29),1,IF(AND(U597=1,NOT(OR(מרקובחצי[[#This Row],[עד ועד]]&lt;J597,מרקובחצי[[#This Row],[עד ועד]]&gt;K597))),1,"")),"")</f>
        <v/>
      </c>
      <c r="V598" s="19">
        <f>IF(מרקובחצי[[#This Row],[CycleNumber]]&gt;1,IF(AND(SUM(R597:T597)=1,מרקובחצי[[#This Row],[עד ועד]]&gt;28,מרקובחצי[[#This Row],[עד ועד]]&lt;32),1,IF(OR(S597=1,AND(R597=1,מרקובחצי[[#This Row],[עד ועד]]&gt;28),AND(T597=1,מרקובחצי[[#This Row],[עד ועד]]&lt;32)),1,IF(AND(V597=1,NOT(OR(מרקובחצי[[#This Row],[עד ועד]]&lt;J597,מרקובחצי[[#This Row],[עד ועד]]&gt;K597))),1,""))),"")</f>
        <v>1</v>
      </c>
      <c r="W598" s="19" t="str">
        <f>IF(מרקובחצי[[#This Row],[CycleNumber]]&gt;1,IF(AND(T597=1,מרקובחצי[[#This Row],[עד ועד]]&gt;31),1,IF(AND(W597=1,NOT(OR(מרקובחצי[[#This Row],[עד ועד]]&lt;J597,מרקובחצי[[#This Row],[עד ועד]]&gt;K597))),1,"")),"")</f>
        <v/>
      </c>
      <c r="X598" s="19" t="str">
        <f>IF(AND(מרקובחצי[[#This Row],[CycleNumber]]&lt;$B599,SUM(מרקובחצי[[#This Row],[11]],R599)=2),1,"")</f>
        <v/>
      </c>
      <c r="Y598" s="19" t="str">
        <f>IF(AND(מרקובחצי[[#This Row],[CycleNumber]]&lt;$B599,SUM(מרקובחצי[[#This Row],[11]],S599)=2),1,"")</f>
        <v/>
      </c>
      <c r="Z598" s="19" t="str">
        <f>IF(AND(מרקובחצי[[#This Row],[CycleNumber]]&lt;$B599,SUM(מרקובחצי[[#This Row],[13]],S599)=2),1,"")</f>
        <v/>
      </c>
      <c r="AA598" s="19" t="str">
        <f>IF(AND(מרקובחצי[[#This Row],[CycleNumber]]&lt;$B599,SUM(מרקובחצי[[#This Row],[13]],T599)=2),1,"")</f>
        <v/>
      </c>
      <c r="AB598" s="19" t="str">
        <f>IF(AND(מרקובחצי[[#This Row],[CycleNumber]]&lt;$B599,SUM(מרקובחצי[[#This Row],[21]],U599)=2),1,"")</f>
        <v/>
      </c>
      <c r="AC598" s="19" t="str">
        <f>IF(AND(מרקובחצי[[#This Row],[CycleNumber]]&lt;$B599,SUM(מרקובחצי[[#This Row],[21]],V599)=2),1,"")</f>
        <v/>
      </c>
      <c r="AD598" s="19" t="str">
        <f>IF(AND(מרקובחצי[[#This Row],[CycleNumber]]&lt;$B599,SUM(מרקובחצי[[#This Row],[23]],V599)=2),1,"")</f>
        <v/>
      </c>
      <c r="AE598" s="19" t="str">
        <f>IF(AND(מרקובחצי[[#This Row],[CycleNumber]]&lt;$B599,SUM(מרקובחצי[[#This Row],[23]],W599)=2),1,"")</f>
        <v/>
      </c>
      <c r="AF598" s="19" t="str">
        <f>IF(AND(מרקובחצי[[#This Row],[CycleNumber]]&lt;$B599,SUM(מרקובחצי[[#This Row],[31]],O599)=2),1,"")</f>
        <v/>
      </c>
      <c r="AG598" s="19" t="str">
        <f>IF(AND(מרקובחצי[[#This Row],[CycleNumber]]&lt;$B599,SUM(מרקובחצי[[#This Row],[31]],P599)=2),1,"")</f>
        <v/>
      </c>
      <c r="AH598" s="19" t="str">
        <f>IF(AND(מרקובחצי[[#This Row],[CycleNumber]]&lt;$B599,SUM(מרקובחצי[[#This Row],[31]],Q599)=2),1,"")</f>
        <v/>
      </c>
      <c r="AI598" s="19" t="str">
        <f>IF(AND(מרקובחצי[[#This Row],[CycleNumber]]&lt;$B599,SUM(U598:U599)=2),1,"")</f>
        <v/>
      </c>
      <c r="AJ598" s="19" t="str">
        <f>IF(AND(מרקובחצי[[#This Row],[CycleNumber]]&lt;$B599,SUM(מרקובחצי[[#This Row],[32]],O599)=2),1,"")</f>
        <v/>
      </c>
      <c r="AK598" s="19" t="str">
        <f>IF(AND(מרקובחצי[[#This Row],[CycleNumber]]&lt;$B599,SUM(מרקובחצי[[#This Row],[32]],P599)=2),1,"")</f>
        <v/>
      </c>
      <c r="AL598" s="19">
        <f>IF(AND(מרקובחצי[[#This Row],[CycleNumber]]&lt;$B599,SUM(מרקובחצי[[#This Row],[32]],Q599)=2),1,"")</f>
        <v>1</v>
      </c>
      <c r="AM598" s="19" t="str">
        <f>IF(AND(מרקובחצי[[#This Row],[CycleNumber]]&lt;$B599,SUM(V598:V599)=2),1,"")</f>
        <v/>
      </c>
      <c r="AN598" s="19" t="str">
        <f>IF(AND(מרקובחצי[[#This Row],[CycleNumber]]&lt;$B599,SUM(מרקובחצי[[#This Row],[33]],O599)=2),1,"")</f>
        <v/>
      </c>
      <c r="AO598" s="19" t="str">
        <f>IF(AND(מרקובחצי[[#This Row],[CycleNumber]]&lt;$B599,SUM(מרקובחצי[[#This Row],[33]],P599)=2),1,"")</f>
        <v/>
      </c>
      <c r="AP598" s="19" t="str">
        <f>IF(AND(מרקובחצי[[#This Row],[CycleNumber]]&lt;$B599,SUM(מרקובחצי[[#This Row],[33]],Q599)=2),1,"")</f>
        <v/>
      </c>
      <c r="AQ598" s="19" t="str">
        <f>IF(AND(מרקובחצי[[#This Row],[CycleNumber]]&lt;$B599,SUM(W598:W599)=2),1,"")</f>
        <v/>
      </c>
      <c r="AR598" s="19" t="str">
        <f>IF(AND(מרקובחצי[[#This Row],[CycleNumber]]&lt;$B599,SUM(מרקובחצי[[#This Row],[12]],S599)=2),1,"")</f>
        <v/>
      </c>
      <c r="AS598" s="19" t="str">
        <f>IF(AND(מרקובחצי[[#This Row],[CycleNumber]]&lt;$B599,SUM(מרקובחצי[[#This Row],[22]],V599)=2),1,"")</f>
        <v/>
      </c>
      <c r="AT598" s="21">
        <f>SUM(מרקובחצי[[#This Row],[11]:[33]])</f>
        <v>1</v>
      </c>
    </row>
    <row r="599" spans="1:46" ht="15.6" x14ac:dyDescent="0.25">
      <c r="A599" s="19" t="s">
        <v>61</v>
      </c>
      <c r="B599" s="19">
        <v>4</v>
      </c>
      <c r="C599">
        <v>37</v>
      </c>
      <c r="D599" s="19">
        <f>מרקובחצי[[#This Row],[LengthofCycle]]+1</f>
        <v>38</v>
      </c>
      <c r="E599" t="str">
        <f>IF(IFERROR(LOOKUP(מרקובחצי[[#This Row],[ClientID]],קביעויות[הפלגה]),FALSE)=מרקובחצי[[#This Row],[ClientID]],1,"")</f>
        <v/>
      </c>
      <c r="F599" t="str">
        <f>IF(IFERROR(LOOKUP(מרקובחצי[[#This Row],[ClientID]],סוגחציקבוע[S31]),FALSE)=מרקובחצי[[#This Row],[ClientID]],1,"")</f>
        <v/>
      </c>
      <c r="G599">
        <f>IF(IFERROR(LOOKUP(מרקובחצי[[#This Row],[ClientID]],סוגחציקבוע[S32]),FALSE)=מרקובחצי[[#This Row],[ClientID]],1,"")</f>
        <v>1</v>
      </c>
      <c r="H599" t="str">
        <f>IF(IFERROR(LOOKUP(מרקובחצי[[#This Row],[ClientID]],סוגחציקבוע[S33]),FALSE)=מרקובחצי[[#This Row],[ClientID]],1,"")</f>
        <v/>
      </c>
      <c r="I599" t="str">
        <f>IF(IFERROR(LOOKUP(מרקובחצי[[#This Row],[ClientID]],סוגחציקבוע[S32&amp;33]),FALSE)=מרקובחצי[[#This Row],[ClientID]],1,"")</f>
        <v/>
      </c>
      <c r="J599" s="19">
        <f>IF(SUM(מרקובחצי[[#This Row],[11]:[13]])=1,מרקובחצי[[#This Row],[עד ועד]],IF(SUM(R598:T599)=1,IF(מרקובחצי[[#This Row],[עד ועד]]&lt;J598,מרקובחצי[[#This Row],[עד ועד]],J598),J598))</f>
        <v>38</v>
      </c>
      <c r="K599" s="19">
        <f>IF(SUM(מרקובחצי[[#This Row],[11]:[13]])=1,מרקובחצי[[#This Row],[עד ועד]],IF(SUM(R598:T599)=1,IF(מרקובחצי[[#This Row],[עד ועד]]&gt;K598,מרקובחצי[[#This Row],[עד ועד]],K598),K598))</f>
        <v>38</v>
      </c>
      <c r="L599" s="19" t="str">
        <f>IF(AND(SUM(מרקובחצי[[#This Row],[31]:[33]])=1,SUM(U598:W598)=0),מרקובחצי[[#This Row],[מקס]]-מרקובחצי[[#This Row],[מינ]],"")</f>
        <v/>
      </c>
      <c r="M59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599" s="19" t="str">
        <f t="shared" si="9"/>
        <v>S32</v>
      </c>
      <c r="O599" s="19" t="str">
        <f>IF(מרקובחצי[[#This Row],[קבעה הפלגה?]]=1,"",IF(AND(מרקובחצי[[#This Row],[עד ועד]]&lt;29,OR(מרקובחצי[[#This Row],[CycleNumber]]=1,AND(U598=1,OR(מרקובחצי[[#This Row],[עד ועד]]&lt;J598,מרקובחצי[[#This Row],[עד ועד]]&gt;K598)),AND(V598=1,מרקובחצי[[#This Row],[עד ועד]]&lt;J598),W598=1)),1,""))</f>
        <v/>
      </c>
      <c r="P599" s="19" t="str">
        <f>IF(מרקובחצי[[#This Row],[קבעה הפלגה?]]=1,"",IF(AND(מרקובחצי[[#This Row],[עד ועד]]&gt;28,מרקובחצי[[#This Row],[עד ועד]]&lt;32,OR(מרקובחצי[[#This Row],[CycleNumber]]=1,AND(U598=1),AND(V598=1,OR(מרקובחצי[[#This Row],[עד ועד]]&lt;J598,מרקובחצי[[#This Row],[עד ועד]]&gt;K598)),W598=1)),1,""))</f>
        <v/>
      </c>
      <c r="Q599" s="19">
        <f>IF(מרקובחצי[[#This Row],[קבעה הפלגה?]]=1,"",IF(AND(מרקובחצי[[#This Row],[עד ועד]]&gt;31,OR(מרקובחצי[[#This Row],[CycleNumber]]=1,AND(U598=1),AND(V598=1,מרקובחצי[[#This Row],[עד ועד]]&gt;K598),AND(W598=1,OR(מרקובחצי[[#This Row],[עד ועד]]&gt;K598,מרקובחצי[[#This Row],[עד ועד]]&lt;J598)))),1,""))</f>
        <v>1</v>
      </c>
      <c r="R599" s="19" t="str">
        <f>IF(מרקובחצי[[#This Row],[CycleNumber]]&gt;1,IF(AND(O598=1,מרקובחצי[[#This Row],[עד ועד]]&lt;29),1,""),"")</f>
        <v/>
      </c>
      <c r="S599" s="19" t="str">
        <f>IF(מרקובחצי[[#This Row],[CycleNumber]]&gt;1,IF(OR(AND(O598=1,מרקובחצי[[#This Row],[עד ועד]]&gt;28),AND(P598=1),AND(Q598=1,מרקובחצי[[#This Row],[עד ועד]]&lt;32)),1,""),"")</f>
        <v/>
      </c>
      <c r="T599" s="19" t="str">
        <f>IF(מרקובחצי[[#This Row],[CycleNumber]]&gt;1,IF(AND(Q598=1,מרקובחצי[[#This Row],[עד ועד]]&gt;31),1,""),"")</f>
        <v/>
      </c>
      <c r="U599" s="19" t="str">
        <f>IF(מרקובחצי[[#This Row],[CycleNumber]]&gt;1,IF(AND(R598=1,מרקובחצי[[#This Row],[עד ועד]]&lt;29),1,IF(AND(U598=1,NOT(OR(מרקובחצי[[#This Row],[עד ועד]]&lt;J598,מרקובחצי[[#This Row],[עד ועד]]&gt;K598))),1,"")),"")</f>
        <v/>
      </c>
      <c r="V599" s="19" t="str">
        <f>IF(מרקובחצי[[#This Row],[CycleNumber]]&gt;1,IF(AND(SUM(R598:T598)=1,מרקובחצי[[#This Row],[עד ועד]]&gt;28,מרקובחצי[[#This Row],[עד ועד]]&lt;32),1,IF(OR(S598=1,AND(R598=1,מרקובחצי[[#This Row],[עד ועד]]&gt;28),AND(T598=1,מרקובחצי[[#This Row],[עד ועד]]&lt;32)),1,IF(AND(V598=1,NOT(OR(מרקובחצי[[#This Row],[עד ועד]]&lt;J598,מרקובחצי[[#This Row],[עד ועד]]&gt;K598))),1,""))),"")</f>
        <v/>
      </c>
      <c r="W599" s="19" t="str">
        <f>IF(מרקובחצי[[#This Row],[CycleNumber]]&gt;1,IF(AND(T598=1,מרקובחצי[[#This Row],[עד ועד]]&gt;31),1,IF(AND(W598=1,NOT(OR(מרקובחצי[[#This Row],[עד ועד]]&lt;J598,מרקובחצי[[#This Row],[עד ועד]]&gt;K598))),1,"")),"")</f>
        <v/>
      </c>
      <c r="X599" s="19" t="str">
        <f>IF(AND(מרקובחצי[[#This Row],[CycleNumber]]&lt;$B600,SUM(מרקובחצי[[#This Row],[11]],R600)=2),1,"")</f>
        <v/>
      </c>
      <c r="Y599" s="19" t="str">
        <f>IF(AND(מרקובחצי[[#This Row],[CycleNumber]]&lt;$B600,SUM(מרקובחצי[[#This Row],[11]],S600)=2),1,"")</f>
        <v/>
      </c>
      <c r="Z599" s="19" t="str">
        <f>IF(AND(מרקובחצי[[#This Row],[CycleNumber]]&lt;$B600,SUM(מרקובחצי[[#This Row],[13]],S600)=2),1,"")</f>
        <v/>
      </c>
      <c r="AA599" s="19">
        <f>IF(AND(מרקובחצי[[#This Row],[CycleNumber]]&lt;$B600,SUM(מרקובחצי[[#This Row],[13]],T600)=2),1,"")</f>
        <v>1</v>
      </c>
      <c r="AB599" s="19" t="str">
        <f>IF(AND(מרקובחצי[[#This Row],[CycleNumber]]&lt;$B600,SUM(מרקובחצי[[#This Row],[21]],U600)=2),1,"")</f>
        <v/>
      </c>
      <c r="AC599" s="19" t="str">
        <f>IF(AND(מרקובחצי[[#This Row],[CycleNumber]]&lt;$B600,SUM(מרקובחצי[[#This Row],[21]],V600)=2),1,"")</f>
        <v/>
      </c>
      <c r="AD599" s="19" t="str">
        <f>IF(AND(מרקובחצי[[#This Row],[CycleNumber]]&lt;$B600,SUM(מרקובחצי[[#This Row],[23]],V600)=2),1,"")</f>
        <v/>
      </c>
      <c r="AE599" s="19" t="str">
        <f>IF(AND(מרקובחצי[[#This Row],[CycleNumber]]&lt;$B600,SUM(מרקובחצי[[#This Row],[23]],W600)=2),1,"")</f>
        <v/>
      </c>
      <c r="AF599" s="19" t="str">
        <f>IF(AND(מרקובחצי[[#This Row],[CycleNumber]]&lt;$B600,SUM(מרקובחצי[[#This Row],[31]],O600)=2),1,"")</f>
        <v/>
      </c>
      <c r="AG599" s="19" t="str">
        <f>IF(AND(מרקובחצי[[#This Row],[CycleNumber]]&lt;$B600,SUM(מרקובחצי[[#This Row],[31]],P600)=2),1,"")</f>
        <v/>
      </c>
      <c r="AH599" s="19" t="str">
        <f>IF(AND(מרקובחצי[[#This Row],[CycleNumber]]&lt;$B600,SUM(מרקובחצי[[#This Row],[31]],Q600)=2),1,"")</f>
        <v/>
      </c>
      <c r="AI599" s="19" t="str">
        <f>IF(AND(מרקובחצי[[#This Row],[CycleNumber]]&lt;$B600,SUM(U599:U600)=2),1,"")</f>
        <v/>
      </c>
      <c r="AJ599" s="19" t="str">
        <f>IF(AND(מרקובחצי[[#This Row],[CycleNumber]]&lt;$B600,SUM(מרקובחצי[[#This Row],[32]],O600)=2),1,"")</f>
        <v/>
      </c>
      <c r="AK599" s="19" t="str">
        <f>IF(AND(מרקובחצי[[#This Row],[CycleNumber]]&lt;$B600,SUM(מרקובחצי[[#This Row],[32]],P600)=2),1,"")</f>
        <v/>
      </c>
      <c r="AL599" s="19" t="str">
        <f>IF(AND(מרקובחצי[[#This Row],[CycleNumber]]&lt;$B600,SUM(מרקובחצי[[#This Row],[32]],Q600)=2),1,"")</f>
        <v/>
      </c>
      <c r="AM599" s="19" t="str">
        <f>IF(AND(מרקובחצי[[#This Row],[CycleNumber]]&lt;$B600,SUM(V599:V600)=2),1,"")</f>
        <v/>
      </c>
      <c r="AN599" s="19" t="str">
        <f>IF(AND(מרקובחצי[[#This Row],[CycleNumber]]&lt;$B600,SUM(מרקובחצי[[#This Row],[33]],O600)=2),1,"")</f>
        <v/>
      </c>
      <c r="AO599" s="19" t="str">
        <f>IF(AND(מרקובחצי[[#This Row],[CycleNumber]]&lt;$B600,SUM(מרקובחצי[[#This Row],[33]],P600)=2),1,"")</f>
        <v/>
      </c>
      <c r="AP599" s="19" t="str">
        <f>IF(AND(מרקובחצי[[#This Row],[CycleNumber]]&lt;$B600,SUM(מרקובחצי[[#This Row],[33]],Q600)=2),1,"")</f>
        <v/>
      </c>
      <c r="AQ599" s="19" t="str">
        <f>IF(AND(מרקובחצי[[#This Row],[CycleNumber]]&lt;$B600,SUM(W599:W600)=2),1,"")</f>
        <v/>
      </c>
      <c r="AR599" s="19" t="str">
        <f>IF(AND(מרקובחצי[[#This Row],[CycleNumber]]&lt;$B600,SUM(מרקובחצי[[#This Row],[12]],S600)=2),1,"")</f>
        <v/>
      </c>
      <c r="AS599" s="19" t="str">
        <f>IF(AND(מרקובחצי[[#This Row],[CycleNumber]]&lt;$B600,SUM(מרקובחצי[[#This Row],[22]],V600)=2),1,"")</f>
        <v/>
      </c>
      <c r="AT599" s="21">
        <f>SUM(מרקובחצי[[#This Row],[11]:[33]])</f>
        <v>1</v>
      </c>
    </row>
    <row r="600" spans="1:46" ht="15.6" x14ac:dyDescent="0.25">
      <c r="A600" s="19" t="s">
        <v>61</v>
      </c>
      <c r="B600" s="19">
        <v>5</v>
      </c>
      <c r="C600">
        <v>32</v>
      </c>
      <c r="D600" s="19">
        <f>מרקובחצי[[#This Row],[LengthofCycle]]+1</f>
        <v>33</v>
      </c>
      <c r="E600" t="str">
        <f>IF(IFERROR(LOOKUP(מרקובחצי[[#This Row],[ClientID]],קביעויות[הפלגה]),FALSE)=מרקובחצי[[#This Row],[ClientID]],1,"")</f>
        <v/>
      </c>
      <c r="F600" t="str">
        <f>IF(IFERROR(LOOKUP(מרקובחצי[[#This Row],[ClientID]],סוגחציקבוע[S31]),FALSE)=מרקובחצי[[#This Row],[ClientID]],1,"")</f>
        <v/>
      </c>
      <c r="G600">
        <f>IF(IFERROR(LOOKUP(מרקובחצי[[#This Row],[ClientID]],סוגחציקבוע[S32]),FALSE)=מרקובחצי[[#This Row],[ClientID]],1,"")</f>
        <v>1</v>
      </c>
      <c r="H600" t="str">
        <f>IF(IFERROR(LOOKUP(מרקובחצי[[#This Row],[ClientID]],סוגחציקבוע[S33]),FALSE)=מרקובחצי[[#This Row],[ClientID]],1,"")</f>
        <v/>
      </c>
      <c r="I600" t="str">
        <f>IF(IFERROR(LOOKUP(מרקובחצי[[#This Row],[ClientID]],סוגחציקבוע[S32&amp;33]),FALSE)=מרקובחצי[[#This Row],[ClientID]],1,"")</f>
        <v/>
      </c>
      <c r="J600" s="19">
        <f>IF(SUM(מרקובחצי[[#This Row],[11]:[13]])=1,מרקובחצי[[#This Row],[עד ועד]],IF(SUM(R599:T600)=1,IF(מרקובחצי[[#This Row],[עד ועד]]&lt;J599,מרקובחצי[[#This Row],[עד ועד]],J599),J599))</f>
        <v>33</v>
      </c>
      <c r="K600" s="19">
        <f>IF(SUM(מרקובחצי[[#This Row],[11]:[13]])=1,מרקובחצי[[#This Row],[עד ועד]],IF(SUM(R599:T600)=1,IF(מרקובחצי[[#This Row],[עד ועד]]&gt;K599,מרקובחצי[[#This Row],[עד ועד]],K599),K599))</f>
        <v>38</v>
      </c>
      <c r="L600" s="19" t="str">
        <f>IF(AND(SUM(מרקובחצי[[#This Row],[31]:[33]])=1,SUM(U599:W599)=0),מרקובחצי[[#This Row],[מקס]]-מרקובחצי[[#This Row],[מינ]],"")</f>
        <v/>
      </c>
      <c r="M60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600" s="19" t="str">
        <f t="shared" si="9"/>
        <v>S13</v>
      </c>
      <c r="O600" s="19" t="str">
        <f>IF(מרקובחצי[[#This Row],[קבעה הפלגה?]]=1,"",IF(AND(מרקובחצי[[#This Row],[עד ועד]]&lt;29,OR(מרקובחצי[[#This Row],[CycleNumber]]=1,AND(U599=1,OR(מרקובחצי[[#This Row],[עד ועד]]&lt;J599,מרקובחצי[[#This Row],[עד ועד]]&gt;K599)),AND(V599=1,מרקובחצי[[#This Row],[עד ועד]]&lt;J599),W599=1)),1,""))</f>
        <v/>
      </c>
      <c r="P600" s="19" t="str">
        <f>IF(מרקובחצי[[#This Row],[קבעה הפלגה?]]=1,"",IF(AND(מרקובחצי[[#This Row],[עד ועד]]&gt;28,מרקובחצי[[#This Row],[עד ועד]]&lt;32,OR(מרקובחצי[[#This Row],[CycleNumber]]=1,AND(U599=1),AND(V599=1,OR(מרקובחצי[[#This Row],[עד ועד]]&lt;J599,מרקובחצי[[#This Row],[עד ועד]]&gt;K599)),W599=1)),1,""))</f>
        <v/>
      </c>
      <c r="Q600" s="19" t="str">
        <f>IF(מרקובחצי[[#This Row],[קבעה הפלגה?]]=1,"",IF(AND(מרקובחצי[[#This Row],[עד ועד]]&gt;31,OR(מרקובחצי[[#This Row],[CycleNumber]]=1,AND(U599=1),AND(V599=1,מרקובחצי[[#This Row],[עד ועד]]&gt;K599),AND(W599=1,OR(מרקובחצי[[#This Row],[עד ועד]]&gt;K599,מרקובחצי[[#This Row],[עד ועד]]&lt;J599)))),1,""))</f>
        <v/>
      </c>
      <c r="R600" s="19" t="str">
        <f>IF(מרקובחצי[[#This Row],[CycleNumber]]&gt;1,IF(AND(O599=1,מרקובחצי[[#This Row],[עד ועד]]&lt;29),1,""),"")</f>
        <v/>
      </c>
      <c r="S600" s="19" t="str">
        <f>IF(מרקובחצי[[#This Row],[CycleNumber]]&gt;1,IF(OR(AND(O599=1,מרקובחצי[[#This Row],[עד ועד]]&gt;28),AND(P599=1),AND(Q599=1,מרקובחצי[[#This Row],[עד ועד]]&lt;32)),1,""),"")</f>
        <v/>
      </c>
      <c r="T600" s="19">
        <f>IF(מרקובחצי[[#This Row],[CycleNumber]]&gt;1,IF(AND(Q599=1,מרקובחצי[[#This Row],[עד ועד]]&gt;31),1,""),"")</f>
        <v>1</v>
      </c>
      <c r="U600" s="19" t="str">
        <f>IF(מרקובחצי[[#This Row],[CycleNumber]]&gt;1,IF(AND(R599=1,מרקובחצי[[#This Row],[עד ועד]]&lt;29),1,IF(AND(U599=1,NOT(OR(מרקובחצי[[#This Row],[עד ועד]]&lt;J599,מרקובחצי[[#This Row],[עד ועד]]&gt;K599))),1,"")),"")</f>
        <v/>
      </c>
      <c r="V600" s="19" t="str">
        <f>IF(מרקובחצי[[#This Row],[CycleNumber]]&gt;1,IF(AND(SUM(R599:T599)=1,מרקובחצי[[#This Row],[עד ועד]]&gt;28,מרקובחצי[[#This Row],[עד ועד]]&lt;32),1,IF(OR(S599=1,AND(R599=1,מרקובחצי[[#This Row],[עד ועד]]&gt;28),AND(T599=1,מרקובחצי[[#This Row],[עד ועד]]&lt;32)),1,IF(AND(V599=1,NOT(OR(מרקובחצי[[#This Row],[עד ועד]]&lt;J599,מרקובחצי[[#This Row],[עד ועד]]&gt;K599))),1,""))),"")</f>
        <v/>
      </c>
      <c r="W600" s="19" t="str">
        <f>IF(מרקובחצי[[#This Row],[CycleNumber]]&gt;1,IF(AND(T599=1,מרקובחצי[[#This Row],[עד ועד]]&gt;31),1,IF(AND(W599=1,NOT(OR(מרקובחצי[[#This Row],[עד ועד]]&lt;J599,מרקובחצי[[#This Row],[עד ועד]]&gt;K599))),1,"")),"")</f>
        <v/>
      </c>
      <c r="X600" s="19" t="str">
        <f>IF(AND(מרקובחצי[[#This Row],[CycleNumber]]&lt;$B601,SUM(מרקובחצי[[#This Row],[11]],R601)=2),1,"")</f>
        <v/>
      </c>
      <c r="Y600" s="19" t="str">
        <f>IF(AND(מרקובחצי[[#This Row],[CycleNumber]]&lt;$B601,SUM(מרקובחצי[[#This Row],[11]],S601)=2),1,"")</f>
        <v/>
      </c>
      <c r="Z600" s="19" t="str">
        <f>IF(AND(מרקובחצי[[#This Row],[CycleNumber]]&lt;$B601,SUM(מרקובחצי[[#This Row],[13]],S601)=2),1,"")</f>
        <v/>
      </c>
      <c r="AA600" s="19" t="str">
        <f>IF(AND(מרקובחצי[[#This Row],[CycleNumber]]&lt;$B601,SUM(מרקובחצי[[#This Row],[13]],T601)=2),1,"")</f>
        <v/>
      </c>
      <c r="AB600" s="19" t="str">
        <f>IF(AND(מרקובחצי[[#This Row],[CycleNumber]]&lt;$B601,SUM(מרקובחצי[[#This Row],[21]],U601)=2),1,"")</f>
        <v/>
      </c>
      <c r="AC600" s="19" t="str">
        <f>IF(AND(מרקובחצי[[#This Row],[CycleNumber]]&lt;$B601,SUM(מרקובחצי[[#This Row],[21]],V601)=2),1,"")</f>
        <v/>
      </c>
      <c r="AD600" s="19" t="str">
        <f>IF(AND(מרקובחצי[[#This Row],[CycleNumber]]&lt;$B601,SUM(מרקובחצי[[#This Row],[23]],V601)=2),1,"")</f>
        <v/>
      </c>
      <c r="AE600" s="19" t="str">
        <f>IF(AND(מרקובחצי[[#This Row],[CycleNumber]]&lt;$B601,SUM(מרקובחצי[[#This Row],[23]],W601)=2),1,"")</f>
        <v/>
      </c>
      <c r="AF600" s="19" t="str">
        <f>IF(AND(מרקובחצי[[#This Row],[CycleNumber]]&lt;$B601,SUM(מרקובחצי[[#This Row],[31]],O601)=2),1,"")</f>
        <v/>
      </c>
      <c r="AG600" s="19" t="str">
        <f>IF(AND(מרקובחצי[[#This Row],[CycleNumber]]&lt;$B601,SUM(מרקובחצי[[#This Row],[31]],P601)=2),1,"")</f>
        <v/>
      </c>
      <c r="AH600" s="19" t="str">
        <f>IF(AND(מרקובחצי[[#This Row],[CycleNumber]]&lt;$B601,SUM(מרקובחצי[[#This Row],[31]],Q601)=2),1,"")</f>
        <v/>
      </c>
      <c r="AI600" s="19" t="str">
        <f>IF(AND(מרקובחצי[[#This Row],[CycleNumber]]&lt;$B601,SUM(U600:U601)=2),1,"")</f>
        <v/>
      </c>
      <c r="AJ600" s="19" t="str">
        <f>IF(AND(מרקובחצי[[#This Row],[CycleNumber]]&lt;$B601,SUM(מרקובחצי[[#This Row],[32]],O601)=2),1,"")</f>
        <v/>
      </c>
      <c r="AK600" s="19" t="str">
        <f>IF(AND(מרקובחצי[[#This Row],[CycleNumber]]&lt;$B601,SUM(מרקובחצי[[#This Row],[32]],P601)=2),1,"")</f>
        <v/>
      </c>
      <c r="AL600" s="19" t="str">
        <f>IF(AND(מרקובחצי[[#This Row],[CycleNumber]]&lt;$B601,SUM(מרקובחצי[[#This Row],[32]],Q601)=2),1,"")</f>
        <v/>
      </c>
      <c r="AM600" s="19" t="str">
        <f>IF(AND(מרקובחצי[[#This Row],[CycleNumber]]&lt;$B601,SUM(V600:V601)=2),1,"")</f>
        <v/>
      </c>
      <c r="AN600" s="19" t="str">
        <f>IF(AND(מרקובחצי[[#This Row],[CycleNumber]]&lt;$B601,SUM(מרקובחצי[[#This Row],[33]],O601)=2),1,"")</f>
        <v/>
      </c>
      <c r="AO600" s="19" t="str">
        <f>IF(AND(מרקובחצי[[#This Row],[CycleNumber]]&lt;$B601,SUM(מרקובחצי[[#This Row],[33]],P601)=2),1,"")</f>
        <v/>
      </c>
      <c r="AP600" s="19" t="str">
        <f>IF(AND(מרקובחצי[[#This Row],[CycleNumber]]&lt;$B601,SUM(מרקובחצי[[#This Row],[33]],Q601)=2),1,"")</f>
        <v/>
      </c>
      <c r="AQ600" s="19" t="str">
        <f>IF(AND(מרקובחצי[[#This Row],[CycleNumber]]&lt;$B601,SUM(W600:W601)=2),1,"")</f>
        <v/>
      </c>
      <c r="AR600" s="19" t="str">
        <f>IF(AND(מרקובחצי[[#This Row],[CycleNumber]]&lt;$B601,SUM(מרקובחצי[[#This Row],[12]],S601)=2),1,"")</f>
        <v/>
      </c>
      <c r="AS600" s="19" t="str">
        <f>IF(AND(מרקובחצי[[#This Row],[CycleNumber]]&lt;$B601,SUM(מרקובחצי[[#This Row],[22]],V601)=2),1,"")</f>
        <v/>
      </c>
      <c r="AT600" s="21">
        <f>SUM(מרקובחצי[[#This Row],[11]:[33]])</f>
        <v>1</v>
      </c>
    </row>
    <row r="601" spans="1:46" ht="15.6" x14ac:dyDescent="0.25">
      <c r="A601" s="19" t="s">
        <v>62</v>
      </c>
      <c r="B601" s="19">
        <v>1</v>
      </c>
      <c r="C601">
        <v>28</v>
      </c>
      <c r="D601" s="19">
        <f>מרקובחצי[[#This Row],[LengthofCycle]]+1</f>
        <v>29</v>
      </c>
      <c r="E601" t="str">
        <f>IF(IFERROR(LOOKUP(מרקובחצי[[#This Row],[ClientID]],קביעויות[הפלגה]),FALSE)=מרקובחצי[[#This Row],[ClientID]],1,"")</f>
        <v/>
      </c>
      <c r="F601" t="str">
        <f>IF(IFERROR(LOOKUP(מרקובחצי[[#This Row],[ClientID]],סוגחציקבוע[S31]),FALSE)=מרקובחצי[[#This Row],[ClientID]],1,"")</f>
        <v/>
      </c>
      <c r="G601">
        <f>IF(IFERROR(LOOKUP(מרקובחצי[[#This Row],[ClientID]],סוגחציקבוע[S32]),FALSE)=מרקובחצי[[#This Row],[ClientID]],1,"")</f>
        <v>1</v>
      </c>
      <c r="H601" t="str">
        <f>IF(IFERROR(LOOKUP(מרקובחצי[[#This Row],[ClientID]],סוגחציקבוע[S33]),FALSE)=מרקובחצי[[#This Row],[ClientID]],1,"")</f>
        <v/>
      </c>
      <c r="I601" t="str">
        <f>IF(IFERROR(LOOKUP(מרקובחצי[[#This Row],[ClientID]],סוגחציקבוע[S32&amp;33]),FALSE)=מרקובחצי[[#This Row],[ClientID]],1,"")</f>
        <v/>
      </c>
      <c r="J601" s="19">
        <f>IF(SUM(מרקובחצי[[#This Row],[11]:[13]])=1,מרקובחצי[[#This Row],[עד ועד]],IF(SUM(R600:T601)=1,IF(מרקובחצי[[#This Row],[עד ועד]]&lt;J600,מרקובחצי[[#This Row],[עד ועד]],J600),J600))</f>
        <v>29</v>
      </c>
      <c r="K601" s="19">
        <f>IF(SUM(מרקובחצי[[#This Row],[11]:[13]])=1,מרקובחצי[[#This Row],[עד ועד]],IF(SUM(R600:T601)=1,IF(מרקובחצי[[#This Row],[עד ועד]]&gt;K600,מרקובחצי[[#This Row],[עד ועד]],K600),K600))</f>
        <v>29</v>
      </c>
      <c r="L601" s="19" t="str">
        <f>IF(AND(SUM(מרקובחצי[[#This Row],[31]:[33]])=1,SUM(U600:W600)=0),מרקובחצי[[#This Row],[מקס]]-מרקובחצי[[#This Row],[מינ]],"")</f>
        <v/>
      </c>
      <c r="M60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601" s="19" t="str">
        <f t="shared" si="9"/>
        <v>S23</v>
      </c>
      <c r="O601" s="19" t="str">
        <f>IF(מרקובחצי[[#This Row],[קבעה הפלגה?]]=1,"",IF(AND(מרקובחצי[[#This Row],[עד ועד]]&lt;29,OR(מרקובחצי[[#This Row],[CycleNumber]]=1,AND(U600=1,OR(מרקובחצי[[#This Row],[עד ועד]]&lt;J600,מרקובחצי[[#This Row],[עד ועד]]&gt;K600)),AND(V600=1,מרקובחצי[[#This Row],[עד ועד]]&lt;J600),W600=1)),1,""))</f>
        <v/>
      </c>
      <c r="P601" s="19">
        <f>IF(מרקובחצי[[#This Row],[קבעה הפלגה?]]=1,"",IF(AND(מרקובחצי[[#This Row],[עד ועד]]&gt;28,מרקובחצי[[#This Row],[עד ועד]]&lt;32,OR(מרקובחצי[[#This Row],[CycleNumber]]=1,AND(U600=1),AND(V600=1,OR(מרקובחצי[[#This Row],[עד ועד]]&lt;J600,מרקובחצי[[#This Row],[עד ועד]]&gt;K600)),W600=1)),1,""))</f>
        <v>1</v>
      </c>
      <c r="Q601" s="19" t="str">
        <f>IF(מרקובחצי[[#This Row],[קבעה הפלגה?]]=1,"",IF(AND(מרקובחצי[[#This Row],[עד ועד]]&gt;31,OR(מרקובחצי[[#This Row],[CycleNumber]]=1,AND(U600=1),AND(V600=1,מרקובחצי[[#This Row],[עד ועד]]&gt;K600),AND(W600=1,OR(מרקובחצי[[#This Row],[עד ועד]]&gt;K600,מרקובחצי[[#This Row],[עד ועד]]&lt;J600)))),1,""))</f>
        <v/>
      </c>
      <c r="R601" s="19" t="str">
        <f>IF(מרקובחצי[[#This Row],[CycleNumber]]&gt;1,IF(AND(O600=1,מרקובחצי[[#This Row],[עד ועד]]&lt;29),1,""),"")</f>
        <v/>
      </c>
      <c r="S601" s="19" t="str">
        <f>IF(מרקובחצי[[#This Row],[CycleNumber]]&gt;1,IF(OR(AND(O600=1,מרקובחצי[[#This Row],[עד ועד]]&gt;28),AND(P600=1),AND(Q600=1,מרקובחצי[[#This Row],[עד ועד]]&lt;32)),1,""),"")</f>
        <v/>
      </c>
      <c r="T601" s="19" t="str">
        <f>IF(מרקובחצי[[#This Row],[CycleNumber]]&gt;1,IF(AND(Q600=1,מרקובחצי[[#This Row],[עד ועד]]&gt;31),1,""),"")</f>
        <v/>
      </c>
      <c r="U601" s="19" t="str">
        <f>IF(מרקובחצי[[#This Row],[CycleNumber]]&gt;1,IF(AND(R600=1,מרקובחצי[[#This Row],[עד ועד]]&lt;29),1,IF(AND(U600=1,NOT(OR(מרקובחצי[[#This Row],[עד ועד]]&lt;J600,מרקובחצי[[#This Row],[עד ועד]]&gt;K600))),1,"")),"")</f>
        <v/>
      </c>
      <c r="V601" s="19" t="str">
        <f>IF(מרקובחצי[[#This Row],[CycleNumber]]&gt;1,IF(AND(SUM(R600:T600)=1,מרקובחצי[[#This Row],[עד ועד]]&gt;28,מרקובחצי[[#This Row],[עד ועד]]&lt;32),1,IF(OR(S600=1,AND(R600=1,מרקובחצי[[#This Row],[עד ועד]]&gt;28),AND(T600=1,מרקובחצי[[#This Row],[עד ועד]]&lt;32)),1,IF(AND(V600=1,NOT(OR(מרקובחצי[[#This Row],[עד ועד]]&lt;J600,מרקובחצי[[#This Row],[עד ועד]]&gt;K600))),1,""))),"")</f>
        <v/>
      </c>
      <c r="W601" s="19" t="str">
        <f>IF(מרקובחצי[[#This Row],[CycleNumber]]&gt;1,IF(AND(T600=1,מרקובחצי[[#This Row],[עד ועד]]&gt;31),1,IF(AND(W600=1,NOT(OR(מרקובחצי[[#This Row],[עד ועד]]&lt;J600,מרקובחצי[[#This Row],[עד ועד]]&gt;K600))),1,"")),"")</f>
        <v/>
      </c>
      <c r="X601" s="19" t="str">
        <f>IF(AND(מרקובחצי[[#This Row],[CycleNumber]]&lt;$B602,SUM(מרקובחצי[[#This Row],[11]],R602)=2),1,"")</f>
        <v/>
      </c>
      <c r="Y601" s="19" t="str">
        <f>IF(AND(מרקובחצי[[#This Row],[CycleNumber]]&lt;$B602,SUM(מרקובחצי[[#This Row],[11]],S602)=2),1,"")</f>
        <v/>
      </c>
      <c r="Z601" s="19" t="str">
        <f>IF(AND(מרקובחצי[[#This Row],[CycleNumber]]&lt;$B602,SUM(מרקובחצי[[#This Row],[13]],S602)=2),1,"")</f>
        <v/>
      </c>
      <c r="AA601" s="19" t="str">
        <f>IF(AND(מרקובחצי[[#This Row],[CycleNumber]]&lt;$B602,SUM(מרקובחצי[[#This Row],[13]],T602)=2),1,"")</f>
        <v/>
      </c>
      <c r="AB601" s="19" t="str">
        <f>IF(AND(מרקובחצי[[#This Row],[CycleNumber]]&lt;$B602,SUM(מרקובחצי[[#This Row],[21]],U602)=2),1,"")</f>
        <v/>
      </c>
      <c r="AC601" s="19" t="str">
        <f>IF(AND(מרקובחצי[[#This Row],[CycleNumber]]&lt;$B602,SUM(מרקובחצי[[#This Row],[21]],V602)=2),1,"")</f>
        <v/>
      </c>
      <c r="AD601" s="19" t="str">
        <f>IF(AND(מרקובחצי[[#This Row],[CycleNumber]]&lt;$B602,SUM(מרקובחצי[[#This Row],[23]],V602)=2),1,"")</f>
        <v/>
      </c>
      <c r="AE601" s="19" t="str">
        <f>IF(AND(מרקובחצי[[#This Row],[CycleNumber]]&lt;$B602,SUM(מרקובחצי[[#This Row],[23]],W602)=2),1,"")</f>
        <v/>
      </c>
      <c r="AF601" s="19" t="str">
        <f>IF(AND(מרקובחצי[[#This Row],[CycleNumber]]&lt;$B602,SUM(מרקובחצי[[#This Row],[31]],O602)=2),1,"")</f>
        <v/>
      </c>
      <c r="AG601" s="19" t="str">
        <f>IF(AND(מרקובחצי[[#This Row],[CycleNumber]]&lt;$B602,SUM(מרקובחצי[[#This Row],[31]],P602)=2),1,"")</f>
        <v/>
      </c>
      <c r="AH601" s="19" t="str">
        <f>IF(AND(מרקובחצי[[#This Row],[CycleNumber]]&lt;$B602,SUM(מרקובחצי[[#This Row],[31]],Q602)=2),1,"")</f>
        <v/>
      </c>
      <c r="AI601" s="19" t="str">
        <f>IF(AND(מרקובחצי[[#This Row],[CycleNumber]]&lt;$B602,SUM(U601:U602)=2),1,"")</f>
        <v/>
      </c>
      <c r="AJ601" s="19" t="str">
        <f>IF(AND(מרקובחצי[[#This Row],[CycleNumber]]&lt;$B602,SUM(מרקובחצי[[#This Row],[32]],O602)=2),1,"")</f>
        <v/>
      </c>
      <c r="AK601" s="19" t="str">
        <f>IF(AND(מרקובחצי[[#This Row],[CycleNumber]]&lt;$B602,SUM(מרקובחצי[[#This Row],[32]],P602)=2),1,"")</f>
        <v/>
      </c>
      <c r="AL601" s="19" t="str">
        <f>IF(AND(מרקובחצי[[#This Row],[CycleNumber]]&lt;$B602,SUM(מרקובחצי[[#This Row],[32]],Q602)=2),1,"")</f>
        <v/>
      </c>
      <c r="AM601" s="19" t="str">
        <f>IF(AND(מרקובחצי[[#This Row],[CycleNumber]]&lt;$B602,SUM(V601:V602)=2),1,"")</f>
        <v/>
      </c>
      <c r="AN601" s="19" t="str">
        <f>IF(AND(מרקובחצי[[#This Row],[CycleNumber]]&lt;$B602,SUM(מרקובחצי[[#This Row],[33]],O602)=2),1,"")</f>
        <v/>
      </c>
      <c r="AO601" s="19" t="str">
        <f>IF(AND(מרקובחצי[[#This Row],[CycleNumber]]&lt;$B602,SUM(מרקובחצי[[#This Row],[33]],P602)=2),1,"")</f>
        <v/>
      </c>
      <c r="AP601" s="19" t="str">
        <f>IF(AND(מרקובחצי[[#This Row],[CycleNumber]]&lt;$B602,SUM(מרקובחצי[[#This Row],[33]],Q602)=2),1,"")</f>
        <v/>
      </c>
      <c r="AQ601" s="19" t="str">
        <f>IF(AND(מרקובחצי[[#This Row],[CycleNumber]]&lt;$B602,SUM(W601:W602)=2),1,"")</f>
        <v/>
      </c>
      <c r="AR601" s="19">
        <f>IF(AND(מרקובחצי[[#This Row],[CycleNumber]]&lt;$B602,SUM(מרקובחצי[[#This Row],[12]],S602)=2),1,"")</f>
        <v>1</v>
      </c>
      <c r="AS601" s="19" t="str">
        <f>IF(AND(מרקובחצי[[#This Row],[CycleNumber]]&lt;$B602,SUM(מרקובחצי[[#This Row],[22]],V602)=2),1,"")</f>
        <v/>
      </c>
      <c r="AT601" s="21">
        <f>SUM(מרקובחצי[[#This Row],[11]:[33]])</f>
        <v>1</v>
      </c>
    </row>
    <row r="602" spans="1:46" ht="15.6" x14ac:dyDescent="0.25">
      <c r="A602" s="19" t="s">
        <v>62</v>
      </c>
      <c r="B602" s="19">
        <v>2</v>
      </c>
      <c r="C602">
        <v>35</v>
      </c>
      <c r="D602" s="19">
        <f>מרקובחצי[[#This Row],[LengthofCycle]]+1</f>
        <v>36</v>
      </c>
      <c r="E602" t="str">
        <f>IF(IFERROR(LOOKUP(מרקובחצי[[#This Row],[ClientID]],קביעויות[הפלגה]),FALSE)=מרקובחצי[[#This Row],[ClientID]],1,"")</f>
        <v/>
      </c>
      <c r="F602" t="str">
        <f>IF(IFERROR(LOOKUP(מרקובחצי[[#This Row],[ClientID]],סוגחציקבוע[S31]),FALSE)=מרקובחצי[[#This Row],[ClientID]],1,"")</f>
        <v/>
      </c>
      <c r="G602">
        <f>IF(IFERROR(LOOKUP(מרקובחצי[[#This Row],[ClientID]],סוגחציקבוע[S32]),FALSE)=מרקובחצי[[#This Row],[ClientID]],1,"")</f>
        <v>1</v>
      </c>
      <c r="H602" t="str">
        <f>IF(IFERROR(LOOKUP(מרקובחצי[[#This Row],[ClientID]],סוגחציקבוע[S33]),FALSE)=מרקובחצי[[#This Row],[ClientID]],1,"")</f>
        <v/>
      </c>
      <c r="I602" t="str">
        <f>IF(IFERROR(LOOKUP(מרקובחצי[[#This Row],[ClientID]],סוגחציקבוע[S32&amp;33]),FALSE)=מרקובחצי[[#This Row],[ClientID]],1,"")</f>
        <v/>
      </c>
      <c r="J602" s="19">
        <f>IF(SUM(מרקובחצי[[#This Row],[11]:[13]])=1,מרקובחצי[[#This Row],[עד ועד]],IF(SUM(R601:T602)=1,IF(מרקובחצי[[#This Row],[עד ועד]]&lt;J601,מרקובחצי[[#This Row],[עד ועד]],J601),J601))</f>
        <v>29</v>
      </c>
      <c r="K602" s="19">
        <f>IF(SUM(מרקובחצי[[#This Row],[11]:[13]])=1,מרקובחצי[[#This Row],[עד ועד]],IF(SUM(R601:T602)=1,IF(מרקובחצי[[#This Row],[עד ועד]]&gt;K601,מרקובחצי[[#This Row],[עד ועד]],K601),K601))</f>
        <v>36</v>
      </c>
      <c r="L602" s="19" t="str">
        <f>IF(AND(SUM(מרקובחצי[[#This Row],[31]:[33]])=1,SUM(U601:W601)=0),מרקובחצי[[#This Row],[מקס]]-מרקובחצי[[#This Row],[מינ]],"")</f>
        <v/>
      </c>
      <c r="M60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602" s="19" t="str">
        <f t="shared" si="9"/>
        <v>S12</v>
      </c>
      <c r="O602" s="19" t="str">
        <f>IF(מרקובחצי[[#This Row],[קבעה הפלגה?]]=1,"",IF(AND(מרקובחצי[[#This Row],[עד ועד]]&lt;29,OR(מרקובחצי[[#This Row],[CycleNumber]]=1,AND(U601=1,OR(מרקובחצי[[#This Row],[עד ועד]]&lt;J601,מרקובחצי[[#This Row],[עד ועד]]&gt;K601)),AND(V601=1,מרקובחצי[[#This Row],[עד ועד]]&lt;J601),W601=1)),1,""))</f>
        <v/>
      </c>
      <c r="P602" s="19" t="str">
        <f>IF(מרקובחצי[[#This Row],[קבעה הפלגה?]]=1,"",IF(AND(מרקובחצי[[#This Row],[עד ועד]]&gt;28,מרקובחצי[[#This Row],[עד ועד]]&lt;32,OR(מרקובחצי[[#This Row],[CycleNumber]]=1,AND(U601=1),AND(V601=1,OR(מרקובחצי[[#This Row],[עד ועד]]&lt;J601,מרקובחצי[[#This Row],[עד ועד]]&gt;K601)),W601=1)),1,""))</f>
        <v/>
      </c>
      <c r="Q602" s="19" t="str">
        <f>IF(מרקובחצי[[#This Row],[קבעה הפלגה?]]=1,"",IF(AND(מרקובחצי[[#This Row],[עד ועד]]&gt;31,OR(מרקובחצי[[#This Row],[CycleNumber]]=1,AND(U601=1),AND(V601=1,מרקובחצי[[#This Row],[עד ועד]]&gt;K601),AND(W601=1,OR(מרקובחצי[[#This Row],[עד ועד]]&gt;K601,מרקובחצי[[#This Row],[עד ועד]]&lt;J601)))),1,""))</f>
        <v/>
      </c>
      <c r="R602" s="19" t="str">
        <f>IF(מרקובחצי[[#This Row],[CycleNumber]]&gt;1,IF(AND(O601=1,מרקובחצי[[#This Row],[עד ועד]]&lt;29),1,""),"")</f>
        <v/>
      </c>
      <c r="S602" s="19">
        <f>IF(מרקובחצי[[#This Row],[CycleNumber]]&gt;1,IF(OR(AND(O601=1,מרקובחצי[[#This Row],[עד ועד]]&gt;28),AND(P601=1),AND(Q601=1,מרקובחצי[[#This Row],[עד ועד]]&lt;32)),1,""),"")</f>
        <v>1</v>
      </c>
      <c r="T602" s="19" t="str">
        <f>IF(מרקובחצי[[#This Row],[CycleNumber]]&gt;1,IF(AND(Q601=1,מרקובחצי[[#This Row],[עד ועד]]&gt;31),1,""),"")</f>
        <v/>
      </c>
      <c r="U602" s="19" t="str">
        <f>IF(מרקובחצי[[#This Row],[CycleNumber]]&gt;1,IF(AND(R601=1,מרקובחצי[[#This Row],[עד ועד]]&lt;29),1,IF(AND(U601=1,NOT(OR(מרקובחצי[[#This Row],[עד ועד]]&lt;J601,מרקובחצי[[#This Row],[עד ועד]]&gt;K601))),1,"")),"")</f>
        <v/>
      </c>
      <c r="V602" s="19" t="str">
        <f>IF(מרקובחצי[[#This Row],[CycleNumber]]&gt;1,IF(AND(SUM(R601:T601)=1,מרקובחצי[[#This Row],[עד ועד]]&gt;28,מרקובחצי[[#This Row],[עד ועד]]&lt;32),1,IF(OR(S601=1,AND(R601=1,מרקובחצי[[#This Row],[עד ועד]]&gt;28),AND(T601=1,מרקובחצי[[#This Row],[עד ועד]]&lt;32)),1,IF(AND(V601=1,NOT(OR(מרקובחצי[[#This Row],[עד ועד]]&lt;J601,מרקובחצי[[#This Row],[עד ועד]]&gt;K601))),1,""))),"")</f>
        <v/>
      </c>
      <c r="W602" s="19" t="str">
        <f>IF(מרקובחצי[[#This Row],[CycleNumber]]&gt;1,IF(AND(T601=1,מרקובחצי[[#This Row],[עד ועד]]&gt;31),1,IF(AND(W601=1,NOT(OR(מרקובחצי[[#This Row],[עד ועד]]&lt;J601,מרקובחצי[[#This Row],[עד ועד]]&gt;K601))),1,"")),"")</f>
        <v/>
      </c>
      <c r="X602" s="19" t="str">
        <f>IF(AND(מרקובחצי[[#This Row],[CycleNumber]]&lt;$B603,SUM(מרקובחצי[[#This Row],[11]],R603)=2),1,"")</f>
        <v/>
      </c>
      <c r="Y602" s="19" t="str">
        <f>IF(AND(מרקובחצי[[#This Row],[CycleNumber]]&lt;$B603,SUM(מרקובחצי[[#This Row],[11]],S603)=2),1,"")</f>
        <v/>
      </c>
      <c r="Z602" s="19" t="str">
        <f>IF(AND(מרקובחצי[[#This Row],[CycleNumber]]&lt;$B603,SUM(מרקובחצי[[#This Row],[13]],S603)=2),1,"")</f>
        <v/>
      </c>
      <c r="AA602" s="19" t="str">
        <f>IF(AND(מרקובחצי[[#This Row],[CycleNumber]]&lt;$B603,SUM(מרקובחצי[[#This Row],[13]],T603)=2),1,"")</f>
        <v/>
      </c>
      <c r="AB602" s="19" t="str">
        <f>IF(AND(מרקובחצי[[#This Row],[CycleNumber]]&lt;$B603,SUM(מרקובחצי[[#This Row],[21]],U603)=2),1,"")</f>
        <v/>
      </c>
      <c r="AC602" s="19" t="str">
        <f>IF(AND(מרקובחצי[[#This Row],[CycleNumber]]&lt;$B603,SUM(מרקובחצי[[#This Row],[21]],V603)=2),1,"")</f>
        <v/>
      </c>
      <c r="AD602" s="19" t="str">
        <f>IF(AND(מרקובחצי[[#This Row],[CycleNumber]]&lt;$B603,SUM(מרקובחצי[[#This Row],[23]],V603)=2),1,"")</f>
        <v/>
      </c>
      <c r="AE602" s="19" t="str">
        <f>IF(AND(מרקובחצי[[#This Row],[CycleNumber]]&lt;$B603,SUM(מרקובחצי[[#This Row],[23]],W603)=2),1,"")</f>
        <v/>
      </c>
      <c r="AF602" s="19" t="str">
        <f>IF(AND(מרקובחצי[[#This Row],[CycleNumber]]&lt;$B603,SUM(מרקובחצי[[#This Row],[31]],O603)=2),1,"")</f>
        <v/>
      </c>
      <c r="AG602" s="19" t="str">
        <f>IF(AND(מרקובחצי[[#This Row],[CycleNumber]]&lt;$B603,SUM(מרקובחצי[[#This Row],[31]],P603)=2),1,"")</f>
        <v/>
      </c>
      <c r="AH602" s="19" t="str">
        <f>IF(AND(מרקובחצי[[#This Row],[CycleNumber]]&lt;$B603,SUM(מרקובחצי[[#This Row],[31]],Q603)=2),1,"")</f>
        <v/>
      </c>
      <c r="AI602" s="19" t="str">
        <f>IF(AND(מרקובחצי[[#This Row],[CycleNumber]]&lt;$B603,SUM(U602:U603)=2),1,"")</f>
        <v/>
      </c>
      <c r="AJ602" s="19" t="str">
        <f>IF(AND(מרקובחצי[[#This Row],[CycleNumber]]&lt;$B603,SUM(מרקובחצי[[#This Row],[32]],O603)=2),1,"")</f>
        <v/>
      </c>
      <c r="AK602" s="19" t="str">
        <f>IF(AND(מרקובחצי[[#This Row],[CycleNumber]]&lt;$B603,SUM(מרקובחצי[[#This Row],[32]],P603)=2),1,"")</f>
        <v/>
      </c>
      <c r="AL602" s="19" t="str">
        <f>IF(AND(מרקובחצי[[#This Row],[CycleNumber]]&lt;$B603,SUM(מרקובחצי[[#This Row],[32]],Q603)=2),1,"")</f>
        <v/>
      </c>
      <c r="AM602" s="19" t="str">
        <f>IF(AND(מרקובחצי[[#This Row],[CycleNumber]]&lt;$B603,SUM(V602:V603)=2),1,"")</f>
        <v/>
      </c>
      <c r="AN602" s="19" t="str">
        <f>IF(AND(מרקובחצי[[#This Row],[CycleNumber]]&lt;$B603,SUM(מרקובחצי[[#This Row],[33]],O603)=2),1,"")</f>
        <v/>
      </c>
      <c r="AO602" s="19" t="str">
        <f>IF(AND(מרקובחצי[[#This Row],[CycleNumber]]&lt;$B603,SUM(מרקובחצי[[#This Row],[33]],P603)=2),1,"")</f>
        <v/>
      </c>
      <c r="AP602" s="19" t="str">
        <f>IF(AND(מרקובחצי[[#This Row],[CycleNumber]]&lt;$B603,SUM(מרקובחצי[[#This Row],[33]],Q603)=2),1,"")</f>
        <v/>
      </c>
      <c r="AQ602" s="19" t="str">
        <f>IF(AND(מרקובחצי[[#This Row],[CycleNumber]]&lt;$B603,SUM(W602:W603)=2),1,"")</f>
        <v/>
      </c>
      <c r="AR602" s="19" t="str">
        <f>IF(AND(מרקובחצי[[#This Row],[CycleNumber]]&lt;$B603,SUM(מרקובחצי[[#This Row],[12]],S603)=2),1,"")</f>
        <v/>
      </c>
      <c r="AS602" s="19">
        <f>IF(AND(מרקובחצי[[#This Row],[CycleNumber]]&lt;$B603,SUM(מרקובחצי[[#This Row],[22]],V603)=2),1,"")</f>
        <v>1</v>
      </c>
      <c r="AT602" s="21">
        <f>SUM(מרקובחצי[[#This Row],[11]:[33]])</f>
        <v>1</v>
      </c>
    </row>
    <row r="603" spans="1:46" ht="15.6" x14ac:dyDescent="0.25">
      <c r="A603" s="19" t="s">
        <v>62</v>
      </c>
      <c r="B603" s="19">
        <v>3</v>
      </c>
      <c r="C603">
        <v>29</v>
      </c>
      <c r="D603" s="19">
        <f>מרקובחצי[[#This Row],[LengthofCycle]]+1</f>
        <v>30</v>
      </c>
      <c r="E603" t="str">
        <f>IF(IFERROR(LOOKUP(מרקובחצי[[#This Row],[ClientID]],קביעויות[הפלגה]),FALSE)=מרקובחצי[[#This Row],[ClientID]],1,"")</f>
        <v/>
      </c>
      <c r="F603" t="str">
        <f>IF(IFERROR(LOOKUP(מרקובחצי[[#This Row],[ClientID]],סוגחציקבוע[S31]),FALSE)=מרקובחצי[[#This Row],[ClientID]],1,"")</f>
        <v/>
      </c>
      <c r="G603">
        <f>IF(IFERROR(LOOKUP(מרקובחצי[[#This Row],[ClientID]],סוגחציקבוע[S32]),FALSE)=מרקובחצי[[#This Row],[ClientID]],1,"")</f>
        <v>1</v>
      </c>
      <c r="H603" t="str">
        <f>IF(IFERROR(LOOKUP(מרקובחצי[[#This Row],[ClientID]],סוגחציקבוע[S33]),FALSE)=מרקובחצי[[#This Row],[ClientID]],1,"")</f>
        <v/>
      </c>
      <c r="I603" t="str">
        <f>IF(IFERROR(LOOKUP(מרקובחצי[[#This Row],[ClientID]],סוגחציקבוע[S32&amp;33]),FALSE)=מרקובחצי[[#This Row],[ClientID]],1,"")</f>
        <v/>
      </c>
      <c r="J603" s="19">
        <f>IF(SUM(מרקובחצי[[#This Row],[11]:[13]])=1,מרקובחצי[[#This Row],[עד ועד]],IF(SUM(R602:T603)=1,IF(מרקובחצי[[#This Row],[עד ועד]]&lt;J602,מרקובחצי[[#This Row],[עד ועד]],J602),J602))</f>
        <v>29</v>
      </c>
      <c r="K603" s="19">
        <f>IF(SUM(מרקובחצי[[#This Row],[11]:[13]])=1,מרקובחצי[[#This Row],[עד ועד]],IF(SUM(R602:T603)=1,IF(מרקובחצי[[#This Row],[עד ועד]]&gt;K602,מרקובחצי[[#This Row],[עד ועד]],K602),K602))</f>
        <v>36</v>
      </c>
      <c r="L603" s="19">
        <f>IF(AND(SUM(מרקובחצי[[#This Row],[31]:[33]])=1,SUM(U602:W602)=0),מרקובחצי[[#This Row],[מקס]]-מרקובחצי[[#This Row],[מינ]],"")</f>
        <v>7</v>
      </c>
      <c r="M60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03" s="19" t="str">
        <f t="shared" si="9"/>
        <v>S22</v>
      </c>
      <c r="O603" s="19" t="str">
        <f>IF(מרקובחצי[[#This Row],[קבעה הפלגה?]]=1,"",IF(AND(מרקובחצי[[#This Row],[עד ועד]]&lt;29,OR(מרקובחצי[[#This Row],[CycleNumber]]=1,AND(U602=1,OR(מרקובחצי[[#This Row],[עד ועד]]&lt;J602,מרקובחצי[[#This Row],[עד ועד]]&gt;K602)),AND(V602=1,מרקובחצי[[#This Row],[עד ועד]]&lt;J602),W602=1)),1,""))</f>
        <v/>
      </c>
      <c r="P603" s="19" t="str">
        <f>IF(מרקובחצי[[#This Row],[קבעה הפלגה?]]=1,"",IF(AND(מרקובחצי[[#This Row],[עד ועד]]&gt;28,מרקובחצי[[#This Row],[עד ועד]]&lt;32,OR(מרקובחצי[[#This Row],[CycleNumber]]=1,AND(U602=1),AND(V602=1,OR(מרקובחצי[[#This Row],[עד ועד]]&lt;J602,מרקובחצי[[#This Row],[עד ועד]]&gt;K602)),W602=1)),1,""))</f>
        <v/>
      </c>
      <c r="Q603" s="19" t="str">
        <f>IF(מרקובחצי[[#This Row],[קבעה הפלגה?]]=1,"",IF(AND(מרקובחצי[[#This Row],[עד ועד]]&gt;31,OR(מרקובחצי[[#This Row],[CycleNumber]]=1,AND(U602=1),AND(V602=1,מרקובחצי[[#This Row],[עד ועד]]&gt;K602),AND(W602=1,OR(מרקובחצי[[#This Row],[עד ועד]]&gt;K602,מרקובחצי[[#This Row],[עד ועד]]&lt;J602)))),1,""))</f>
        <v/>
      </c>
      <c r="R603" s="19" t="str">
        <f>IF(מרקובחצי[[#This Row],[CycleNumber]]&gt;1,IF(AND(O602=1,מרקובחצי[[#This Row],[עד ועד]]&lt;29),1,""),"")</f>
        <v/>
      </c>
      <c r="S603" s="19" t="str">
        <f>IF(מרקובחצי[[#This Row],[CycleNumber]]&gt;1,IF(OR(AND(O602=1,מרקובחצי[[#This Row],[עד ועד]]&gt;28),AND(P602=1),AND(Q602=1,מרקובחצי[[#This Row],[עד ועד]]&lt;32)),1,""),"")</f>
        <v/>
      </c>
      <c r="T603" s="19" t="str">
        <f>IF(מרקובחצי[[#This Row],[CycleNumber]]&gt;1,IF(AND(Q602=1,מרקובחצי[[#This Row],[עד ועד]]&gt;31),1,""),"")</f>
        <v/>
      </c>
      <c r="U603" s="19" t="str">
        <f>IF(מרקובחצי[[#This Row],[CycleNumber]]&gt;1,IF(AND(R602=1,מרקובחצי[[#This Row],[עד ועד]]&lt;29),1,IF(AND(U602=1,NOT(OR(מרקובחצי[[#This Row],[עד ועד]]&lt;J602,מרקובחצי[[#This Row],[עד ועד]]&gt;K602))),1,"")),"")</f>
        <v/>
      </c>
      <c r="V603" s="19">
        <f>IF(מרקובחצי[[#This Row],[CycleNumber]]&gt;1,IF(AND(SUM(R602:T602)=1,מרקובחצי[[#This Row],[עד ועד]]&gt;28,מרקובחצי[[#This Row],[עד ועד]]&lt;32),1,IF(OR(S602=1,AND(R602=1,מרקובחצי[[#This Row],[עד ועד]]&gt;28),AND(T602=1,מרקובחצי[[#This Row],[עד ועד]]&lt;32)),1,IF(AND(V602=1,NOT(OR(מרקובחצי[[#This Row],[עד ועד]]&lt;J602,מרקובחצי[[#This Row],[עד ועד]]&gt;K602))),1,""))),"")</f>
        <v>1</v>
      </c>
      <c r="W603" s="19" t="str">
        <f>IF(מרקובחצי[[#This Row],[CycleNumber]]&gt;1,IF(AND(T602=1,מרקובחצי[[#This Row],[עד ועד]]&gt;31),1,IF(AND(W602=1,NOT(OR(מרקובחצי[[#This Row],[עד ועד]]&lt;J602,מרקובחצי[[#This Row],[עד ועד]]&gt;K602))),1,"")),"")</f>
        <v/>
      </c>
      <c r="X603" s="19" t="str">
        <f>IF(AND(מרקובחצי[[#This Row],[CycleNumber]]&lt;$B604,SUM(מרקובחצי[[#This Row],[11]],R604)=2),1,"")</f>
        <v/>
      </c>
      <c r="Y603" s="19" t="str">
        <f>IF(AND(מרקובחצי[[#This Row],[CycleNumber]]&lt;$B604,SUM(מרקובחצי[[#This Row],[11]],S604)=2),1,"")</f>
        <v/>
      </c>
      <c r="Z603" s="19" t="str">
        <f>IF(AND(מרקובחצי[[#This Row],[CycleNumber]]&lt;$B604,SUM(מרקובחצי[[#This Row],[13]],S604)=2),1,"")</f>
        <v/>
      </c>
      <c r="AA603" s="19" t="str">
        <f>IF(AND(מרקובחצי[[#This Row],[CycleNumber]]&lt;$B604,SUM(מרקובחצי[[#This Row],[13]],T604)=2),1,"")</f>
        <v/>
      </c>
      <c r="AB603" s="19" t="str">
        <f>IF(AND(מרקובחצי[[#This Row],[CycleNumber]]&lt;$B604,SUM(מרקובחצי[[#This Row],[21]],U604)=2),1,"")</f>
        <v/>
      </c>
      <c r="AC603" s="19" t="str">
        <f>IF(AND(מרקובחצי[[#This Row],[CycleNumber]]&lt;$B604,SUM(מרקובחצי[[#This Row],[21]],V604)=2),1,"")</f>
        <v/>
      </c>
      <c r="AD603" s="19" t="str">
        <f>IF(AND(מרקובחצי[[#This Row],[CycleNumber]]&lt;$B604,SUM(מרקובחצי[[#This Row],[23]],V604)=2),1,"")</f>
        <v/>
      </c>
      <c r="AE603" s="19" t="str">
        <f>IF(AND(מרקובחצי[[#This Row],[CycleNumber]]&lt;$B604,SUM(מרקובחצי[[#This Row],[23]],W604)=2),1,"")</f>
        <v/>
      </c>
      <c r="AF603" s="19" t="str">
        <f>IF(AND(מרקובחצי[[#This Row],[CycleNumber]]&lt;$B604,SUM(מרקובחצי[[#This Row],[31]],O604)=2),1,"")</f>
        <v/>
      </c>
      <c r="AG603" s="19" t="str">
        <f>IF(AND(מרקובחצי[[#This Row],[CycleNumber]]&lt;$B604,SUM(מרקובחצי[[#This Row],[31]],P604)=2),1,"")</f>
        <v/>
      </c>
      <c r="AH603" s="19" t="str">
        <f>IF(AND(מרקובחצי[[#This Row],[CycleNumber]]&lt;$B604,SUM(מרקובחצי[[#This Row],[31]],Q604)=2),1,"")</f>
        <v/>
      </c>
      <c r="AI603" s="19" t="str">
        <f>IF(AND(מרקובחצי[[#This Row],[CycleNumber]]&lt;$B604,SUM(U603:U604)=2),1,"")</f>
        <v/>
      </c>
      <c r="AJ603" s="19" t="str">
        <f>IF(AND(מרקובחצי[[#This Row],[CycleNumber]]&lt;$B604,SUM(מרקובחצי[[#This Row],[32]],O604)=2),1,"")</f>
        <v/>
      </c>
      <c r="AK603" s="19" t="str">
        <f>IF(AND(מרקובחצי[[#This Row],[CycleNumber]]&lt;$B604,SUM(מרקובחצי[[#This Row],[32]],P604)=2),1,"")</f>
        <v/>
      </c>
      <c r="AL603" s="19" t="str">
        <f>IF(AND(מרקובחצי[[#This Row],[CycleNumber]]&lt;$B604,SUM(מרקובחצי[[#This Row],[32]],Q604)=2),1,"")</f>
        <v/>
      </c>
      <c r="AM603" s="19">
        <f>IF(AND(מרקובחצי[[#This Row],[CycleNumber]]&lt;$B604,SUM(V603:V604)=2),1,"")</f>
        <v>1</v>
      </c>
      <c r="AN603" s="19" t="str">
        <f>IF(AND(מרקובחצי[[#This Row],[CycleNumber]]&lt;$B604,SUM(מרקובחצי[[#This Row],[33]],O604)=2),1,"")</f>
        <v/>
      </c>
      <c r="AO603" s="19" t="str">
        <f>IF(AND(מרקובחצי[[#This Row],[CycleNumber]]&lt;$B604,SUM(מרקובחצי[[#This Row],[33]],P604)=2),1,"")</f>
        <v/>
      </c>
      <c r="AP603" s="19" t="str">
        <f>IF(AND(מרקובחצי[[#This Row],[CycleNumber]]&lt;$B604,SUM(מרקובחצי[[#This Row],[33]],Q604)=2),1,"")</f>
        <v/>
      </c>
      <c r="AQ603" s="19" t="str">
        <f>IF(AND(מרקובחצי[[#This Row],[CycleNumber]]&lt;$B604,SUM(W603:W604)=2),1,"")</f>
        <v/>
      </c>
      <c r="AR603" s="19" t="str">
        <f>IF(AND(מרקובחצי[[#This Row],[CycleNumber]]&lt;$B604,SUM(מרקובחצי[[#This Row],[12]],S604)=2),1,"")</f>
        <v/>
      </c>
      <c r="AS603" s="19" t="str">
        <f>IF(AND(מרקובחצי[[#This Row],[CycleNumber]]&lt;$B604,SUM(מרקובחצי[[#This Row],[22]],V604)=2),1,"")</f>
        <v/>
      </c>
      <c r="AT603" s="21">
        <f>SUM(מרקובחצי[[#This Row],[11]:[33]])</f>
        <v>1</v>
      </c>
    </row>
    <row r="604" spans="1:46" ht="15.6" x14ac:dyDescent="0.25">
      <c r="A604" s="19" t="s">
        <v>62</v>
      </c>
      <c r="B604" s="19">
        <v>4</v>
      </c>
      <c r="C604">
        <v>34</v>
      </c>
      <c r="D604" s="19">
        <f>מרקובחצי[[#This Row],[LengthofCycle]]+1</f>
        <v>35</v>
      </c>
      <c r="E604" t="str">
        <f>IF(IFERROR(LOOKUP(מרקובחצי[[#This Row],[ClientID]],קביעויות[הפלגה]),FALSE)=מרקובחצי[[#This Row],[ClientID]],1,"")</f>
        <v/>
      </c>
      <c r="F604" t="str">
        <f>IF(IFERROR(LOOKUP(מרקובחצי[[#This Row],[ClientID]],סוגחציקבוע[S31]),FALSE)=מרקובחצי[[#This Row],[ClientID]],1,"")</f>
        <v/>
      </c>
      <c r="G604">
        <f>IF(IFERROR(LOOKUP(מרקובחצי[[#This Row],[ClientID]],סוגחציקבוע[S32]),FALSE)=מרקובחצי[[#This Row],[ClientID]],1,"")</f>
        <v>1</v>
      </c>
      <c r="H604" t="str">
        <f>IF(IFERROR(LOOKUP(מרקובחצי[[#This Row],[ClientID]],סוגחציקבוע[S33]),FALSE)=מרקובחצי[[#This Row],[ClientID]],1,"")</f>
        <v/>
      </c>
      <c r="I604" t="str">
        <f>IF(IFERROR(LOOKUP(מרקובחצי[[#This Row],[ClientID]],סוגחציקבוע[S32&amp;33]),FALSE)=מרקובחצי[[#This Row],[ClientID]],1,"")</f>
        <v/>
      </c>
      <c r="J604" s="19">
        <f>IF(SUM(מרקובחצי[[#This Row],[11]:[13]])=1,מרקובחצי[[#This Row],[עד ועד]],IF(SUM(R603:T604)=1,IF(מרקובחצי[[#This Row],[עד ועד]]&lt;J603,מרקובחצי[[#This Row],[עד ועד]],J603),J603))</f>
        <v>29</v>
      </c>
      <c r="K604" s="19">
        <f>IF(SUM(מרקובחצי[[#This Row],[11]:[13]])=1,מרקובחצי[[#This Row],[עד ועד]],IF(SUM(R603:T604)=1,IF(מרקובחצי[[#This Row],[עד ועד]]&gt;K603,מרקובחצי[[#This Row],[עד ועד]],K603),K603))</f>
        <v>36</v>
      </c>
      <c r="L604" s="19" t="str">
        <f>IF(AND(SUM(מרקובחצי[[#This Row],[31]:[33]])=1,SUM(U603:W603)=0),מרקובחצי[[#This Row],[מקס]]-מרקובחצי[[#This Row],[מינ]],"")</f>
        <v/>
      </c>
      <c r="M60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04" s="19" t="str">
        <f t="shared" si="9"/>
        <v>S32</v>
      </c>
      <c r="O604" s="19" t="str">
        <f>IF(מרקובחצי[[#This Row],[קבעה הפלגה?]]=1,"",IF(AND(מרקובחצי[[#This Row],[עד ועד]]&lt;29,OR(מרקובחצי[[#This Row],[CycleNumber]]=1,AND(U603=1,OR(מרקובחצי[[#This Row],[עד ועד]]&lt;J603,מרקובחצי[[#This Row],[עד ועד]]&gt;K603)),AND(V603=1,מרקובחצי[[#This Row],[עד ועד]]&lt;J603),W603=1)),1,""))</f>
        <v/>
      </c>
      <c r="P604" s="19" t="str">
        <f>IF(מרקובחצי[[#This Row],[קבעה הפלגה?]]=1,"",IF(AND(מרקובחצי[[#This Row],[עד ועד]]&gt;28,מרקובחצי[[#This Row],[עד ועד]]&lt;32,OR(מרקובחצי[[#This Row],[CycleNumber]]=1,AND(U603=1),AND(V603=1,OR(מרקובחצי[[#This Row],[עד ועד]]&lt;J603,מרקובחצי[[#This Row],[עד ועד]]&gt;K603)),W603=1)),1,""))</f>
        <v/>
      </c>
      <c r="Q604" s="19" t="str">
        <f>IF(מרקובחצי[[#This Row],[קבעה הפלגה?]]=1,"",IF(AND(מרקובחצי[[#This Row],[עד ועד]]&gt;31,OR(מרקובחצי[[#This Row],[CycleNumber]]=1,AND(U603=1),AND(V603=1,מרקובחצי[[#This Row],[עד ועד]]&gt;K603),AND(W603=1,OR(מרקובחצי[[#This Row],[עד ועד]]&gt;K603,מרקובחצי[[#This Row],[עד ועד]]&lt;J603)))),1,""))</f>
        <v/>
      </c>
      <c r="R604" s="19" t="str">
        <f>IF(מרקובחצי[[#This Row],[CycleNumber]]&gt;1,IF(AND(O603=1,מרקובחצי[[#This Row],[עד ועד]]&lt;29),1,""),"")</f>
        <v/>
      </c>
      <c r="S604" s="19" t="str">
        <f>IF(מרקובחצי[[#This Row],[CycleNumber]]&gt;1,IF(OR(AND(O603=1,מרקובחצי[[#This Row],[עד ועד]]&gt;28),AND(P603=1),AND(Q603=1,מרקובחצי[[#This Row],[עד ועד]]&lt;32)),1,""),"")</f>
        <v/>
      </c>
      <c r="T604" s="19" t="str">
        <f>IF(מרקובחצי[[#This Row],[CycleNumber]]&gt;1,IF(AND(Q603=1,מרקובחצי[[#This Row],[עד ועד]]&gt;31),1,""),"")</f>
        <v/>
      </c>
      <c r="U604" s="19" t="str">
        <f>IF(מרקובחצי[[#This Row],[CycleNumber]]&gt;1,IF(AND(R603=1,מרקובחצי[[#This Row],[עד ועד]]&lt;29),1,IF(AND(U603=1,NOT(OR(מרקובחצי[[#This Row],[עד ועד]]&lt;J603,מרקובחצי[[#This Row],[עד ועד]]&gt;K603))),1,"")),"")</f>
        <v/>
      </c>
      <c r="V604" s="19">
        <f>IF(מרקובחצי[[#This Row],[CycleNumber]]&gt;1,IF(AND(SUM(R603:T603)=1,מרקובחצי[[#This Row],[עד ועד]]&gt;28,מרקובחצי[[#This Row],[עד ועד]]&lt;32),1,IF(OR(S603=1,AND(R603=1,מרקובחצי[[#This Row],[עד ועד]]&gt;28),AND(T603=1,מרקובחצי[[#This Row],[עד ועד]]&lt;32)),1,IF(AND(V603=1,NOT(OR(מרקובחצי[[#This Row],[עד ועד]]&lt;J603,מרקובחצי[[#This Row],[עד ועד]]&gt;K603))),1,""))),"")</f>
        <v>1</v>
      </c>
      <c r="W604" s="19" t="str">
        <f>IF(מרקובחצי[[#This Row],[CycleNumber]]&gt;1,IF(AND(T603=1,מרקובחצי[[#This Row],[עד ועד]]&gt;31),1,IF(AND(W603=1,NOT(OR(מרקובחצי[[#This Row],[עד ועד]]&lt;J603,מרקובחצי[[#This Row],[עד ועד]]&gt;K603))),1,"")),"")</f>
        <v/>
      </c>
      <c r="X604" s="19" t="str">
        <f>IF(AND(מרקובחצי[[#This Row],[CycleNumber]]&lt;$B605,SUM(מרקובחצי[[#This Row],[11]],R605)=2),1,"")</f>
        <v/>
      </c>
      <c r="Y604" s="19" t="str">
        <f>IF(AND(מרקובחצי[[#This Row],[CycleNumber]]&lt;$B605,SUM(מרקובחצי[[#This Row],[11]],S605)=2),1,"")</f>
        <v/>
      </c>
      <c r="Z604" s="19" t="str">
        <f>IF(AND(מרקובחצי[[#This Row],[CycleNumber]]&lt;$B605,SUM(מרקובחצי[[#This Row],[13]],S605)=2),1,"")</f>
        <v/>
      </c>
      <c r="AA604" s="19" t="str">
        <f>IF(AND(מרקובחצי[[#This Row],[CycleNumber]]&lt;$B605,SUM(מרקובחצי[[#This Row],[13]],T605)=2),1,"")</f>
        <v/>
      </c>
      <c r="AB604" s="19" t="str">
        <f>IF(AND(מרקובחצי[[#This Row],[CycleNumber]]&lt;$B605,SUM(מרקובחצי[[#This Row],[21]],U605)=2),1,"")</f>
        <v/>
      </c>
      <c r="AC604" s="19" t="str">
        <f>IF(AND(מרקובחצי[[#This Row],[CycleNumber]]&lt;$B605,SUM(מרקובחצי[[#This Row],[21]],V605)=2),1,"")</f>
        <v/>
      </c>
      <c r="AD604" s="19" t="str">
        <f>IF(AND(מרקובחצי[[#This Row],[CycleNumber]]&lt;$B605,SUM(מרקובחצי[[#This Row],[23]],V605)=2),1,"")</f>
        <v/>
      </c>
      <c r="AE604" s="19" t="str">
        <f>IF(AND(מרקובחצי[[#This Row],[CycleNumber]]&lt;$B605,SUM(מרקובחצי[[#This Row],[23]],W605)=2),1,"")</f>
        <v/>
      </c>
      <c r="AF604" s="19" t="str">
        <f>IF(AND(מרקובחצי[[#This Row],[CycleNumber]]&lt;$B605,SUM(מרקובחצי[[#This Row],[31]],O605)=2),1,"")</f>
        <v/>
      </c>
      <c r="AG604" s="19" t="str">
        <f>IF(AND(מרקובחצי[[#This Row],[CycleNumber]]&lt;$B605,SUM(מרקובחצי[[#This Row],[31]],P605)=2),1,"")</f>
        <v/>
      </c>
      <c r="AH604" s="19" t="str">
        <f>IF(AND(מרקובחצי[[#This Row],[CycleNumber]]&lt;$B605,SUM(מרקובחצי[[#This Row],[31]],Q605)=2),1,"")</f>
        <v/>
      </c>
      <c r="AI604" s="19" t="str">
        <f>IF(AND(מרקובחצי[[#This Row],[CycleNumber]]&lt;$B605,SUM(U604:U605)=2),1,"")</f>
        <v/>
      </c>
      <c r="AJ604" s="19" t="str">
        <f>IF(AND(מרקובחצי[[#This Row],[CycleNumber]]&lt;$B605,SUM(מרקובחצי[[#This Row],[32]],O605)=2),1,"")</f>
        <v/>
      </c>
      <c r="AK604" s="19" t="str">
        <f>IF(AND(מרקובחצי[[#This Row],[CycleNumber]]&lt;$B605,SUM(מרקובחצי[[#This Row],[32]],P605)=2),1,"")</f>
        <v/>
      </c>
      <c r="AL604" s="19" t="str">
        <f>IF(AND(מרקובחצי[[#This Row],[CycleNumber]]&lt;$B605,SUM(מרקובחצי[[#This Row],[32]],Q605)=2),1,"")</f>
        <v/>
      </c>
      <c r="AM604" s="19">
        <f>IF(AND(מרקובחצי[[#This Row],[CycleNumber]]&lt;$B605,SUM(V604:V605)=2),1,"")</f>
        <v>1</v>
      </c>
      <c r="AN604" s="19" t="str">
        <f>IF(AND(מרקובחצי[[#This Row],[CycleNumber]]&lt;$B605,SUM(מרקובחצי[[#This Row],[33]],O605)=2),1,"")</f>
        <v/>
      </c>
      <c r="AO604" s="19" t="str">
        <f>IF(AND(מרקובחצי[[#This Row],[CycleNumber]]&lt;$B605,SUM(מרקובחצי[[#This Row],[33]],P605)=2),1,"")</f>
        <v/>
      </c>
      <c r="AP604" s="19" t="str">
        <f>IF(AND(מרקובחצי[[#This Row],[CycleNumber]]&lt;$B605,SUM(מרקובחצי[[#This Row],[33]],Q605)=2),1,"")</f>
        <v/>
      </c>
      <c r="AQ604" s="19" t="str">
        <f>IF(AND(מרקובחצי[[#This Row],[CycleNumber]]&lt;$B605,SUM(W604:W605)=2),1,"")</f>
        <v/>
      </c>
      <c r="AR604" s="19" t="str">
        <f>IF(AND(מרקובחצי[[#This Row],[CycleNumber]]&lt;$B605,SUM(מרקובחצי[[#This Row],[12]],S605)=2),1,"")</f>
        <v/>
      </c>
      <c r="AS604" s="19" t="str">
        <f>IF(AND(מרקובחצי[[#This Row],[CycleNumber]]&lt;$B605,SUM(מרקובחצי[[#This Row],[22]],V605)=2),1,"")</f>
        <v/>
      </c>
      <c r="AT604" s="21">
        <f>SUM(מרקובחצי[[#This Row],[11]:[33]])</f>
        <v>1</v>
      </c>
    </row>
    <row r="605" spans="1:46" ht="15.6" x14ac:dyDescent="0.25">
      <c r="A605" s="19" t="s">
        <v>62</v>
      </c>
      <c r="B605" s="19">
        <v>5</v>
      </c>
      <c r="C605">
        <v>33</v>
      </c>
      <c r="D605" s="19">
        <f>מרקובחצי[[#This Row],[LengthofCycle]]+1</f>
        <v>34</v>
      </c>
      <c r="E605" t="str">
        <f>IF(IFERROR(LOOKUP(מרקובחצי[[#This Row],[ClientID]],קביעויות[הפלגה]),FALSE)=מרקובחצי[[#This Row],[ClientID]],1,"")</f>
        <v/>
      </c>
      <c r="F605" t="str">
        <f>IF(IFERROR(LOOKUP(מרקובחצי[[#This Row],[ClientID]],סוגחציקבוע[S31]),FALSE)=מרקובחצי[[#This Row],[ClientID]],1,"")</f>
        <v/>
      </c>
      <c r="G605">
        <f>IF(IFERROR(LOOKUP(מרקובחצי[[#This Row],[ClientID]],סוגחציקבוע[S32]),FALSE)=מרקובחצי[[#This Row],[ClientID]],1,"")</f>
        <v>1</v>
      </c>
      <c r="H605" t="str">
        <f>IF(IFERROR(LOOKUP(מרקובחצי[[#This Row],[ClientID]],סוגחציקבוע[S33]),FALSE)=מרקובחצי[[#This Row],[ClientID]],1,"")</f>
        <v/>
      </c>
      <c r="I605" t="str">
        <f>IF(IFERROR(LOOKUP(מרקובחצי[[#This Row],[ClientID]],סוגחציקבוע[S32&amp;33]),FALSE)=מרקובחצי[[#This Row],[ClientID]],1,"")</f>
        <v/>
      </c>
      <c r="J605" s="19">
        <f>IF(SUM(מרקובחצי[[#This Row],[11]:[13]])=1,מרקובחצי[[#This Row],[עד ועד]],IF(SUM(R604:T605)=1,IF(מרקובחצי[[#This Row],[עד ועד]]&lt;J604,מרקובחצי[[#This Row],[עד ועד]],J604),J604))</f>
        <v>29</v>
      </c>
      <c r="K605" s="19">
        <f>IF(SUM(מרקובחצי[[#This Row],[11]:[13]])=1,מרקובחצי[[#This Row],[עד ועד]],IF(SUM(R604:T605)=1,IF(מרקובחצי[[#This Row],[עד ועד]]&gt;K604,מרקובחצי[[#This Row],[עד ועד]],K604),K604))</f>
        <v>36</v>
      </c>
      <c r="L605" s="19" t="str">
        <f>IF(AND(SUM(מרקובחצי[[#This Row],[31]:[33]])=1,SUM(U604:W604)=0),מרקובחצי[[#This Row],[מקס]]-מרקובחצי[[#This Row],[מינ]],"")</f>
        <v/>
      </c>
      <c r="M60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05" s="19" t="str">
        <f t="shared" si="9"/>
        <v>S32</v>
      </c>
      <c r="O605" s="19" t="str">
        <f>IF(מרקובחצי[[#This Row],[קבעה הפלגה?]]=1,"",IF(AND(מרקובחצי[[#This Row],[עד ועד]]&lt;29,OR(מרקובחצי[[#This Row],[CycleNumber]]=1,AND(U604=1,OR(מרקובחצי[[#This Row],[עד ועד]]&lt;J604,מרקובחצי[[#This Row],[עד ועד]]&gt;K604)),AND(V604=1,מרקובחצי[[#This Row],[עד ועד]]&lt;J604),W604=1)),1,""))</f>
        <v/>
      </c>
      <c r="P605" s="19" t="str">
        <f>IF(מרקובחצי[[#This Row],[קבעה הפלגה?]]=1,"",IF(AND(מרקובחצי[[#This Row],[עד ועד]]&gt;28,מרקובחצי[[#This Row],[עד ועד]]&lt;32,OR(מרקובחצי[[#This Row],[CycleNumber]]=1,AND(U604=1),AND(V604=1,OR(מרקובחצי[[#This Row],[עד ועד]]&lt;J604,מרקובחצי[[#This Row],[עד ועד]]&gt;K604)),W604=1)),1,""))</f>
        <v/>
      </c>
      <c r="Q605" s="19" t="str">
        <f>IF(מרקובחצי[[#This Row],[קבעה הפלגה?]]=1,"",IF(AND(מרקובחצי[[#This Row],[עד ועד]]&gt;31,OR(מרקובחצי[[#This Row],[CycleNumber]]=1,AND(U604=1),AND(V604=1,מרקובחצי[[#This Row],[עד ועד]]&gt;K604),AND(W604=1,OR(מרקובחצי[[#This Row],[עד ועד]]&gt;K604,מרקובחצי[[#This Row],[עד ועד]]&lt;J604)))),1,""))</f>
        <v/>
      </c>
      <c r="R605" s="19" t="str">
        <f>IF(מרקובחצי[[#This Row],[CycleNumber]]&gt;1,IF(AND(O604=1,מרקובחצי[[#This Row],[עד ועד]]&lt;29),1,""),"")</f>
        <v/>
      </c>
      <c r="S605" s="19" t="str">
        <f>IF(מרקובחצי[[#This Row],[CycleNumber]]&gt;1,IF(OR(AND(O604=1,מרקובחצי[[#This Row],[עד ועד]]&gt;28),AND(P604=1),AND(Q604=1,מרקובחצי[[#This Row],[עד ועד]]&lt;32)),1,""),"")</f>
        <v/>
      </c>
      <c r="T605" s="19" t="str">
        <f>IF(מרקובחצי[[#This Row],[CycleNumber]]&gt;1,IF(AND(Q604=1,מרקובחצי[[#This Row],[עד ועד]]&gt;31),1,""),"")</f>
        <v/>
      </c>
      <c r="U605" s="19" t="str">
        <f>IF(מרקובחצי[[#This Row],[CycleNumber]]&gt;1,IF(AND(R604=1,מרקובחצי[[#This Row],[עד ועד]]&lt;29),1,IF(AND(U604=1,NOT(OR(מרקובחצי[[#This Row],[עד ועד]]&lt;J604,מרקובחצי[[#This Row],[עד ועד]]&gt;K604))),1,"")),"")</f>
        <v/>
      </c>
      <c r="V605" s="19">
        <f>IF(מרקובחצי[[#This Row],[CycleNumber]]&gt;1,IF(AND(SUM(R604:T604)=1,מרקובחצי[[#This Row],[עד ועד]]&gt;28,מרקובחצי[[#This Row],[עד ועד]]&lt;32),1,IF(OR(S604=1,AND(R604=1,מרקובחצי[[#This Row],[עד ועד]]&gt;28),AND(T604=1,מרקובחצי[[#This Row],[עד ועד]]&lt;32)),1,IF(AND(V604=1,NOT(OR(מרקובחצי[[#This Row],[עד ועד]]&lt;J604,מרקובחצי[[#This Row],[עד ועד]]&gt;K604))),1,""))),"")</f>
        <v>1</v>
      </c>
      <c r="W605" s="19" t="str">
        <f>IF(מרקובחצי[[#This Row],[CycleNumber]]&gt;1,IF(AND(T604=1,מרקובחצי[[#This Row],[עד ועד]]&gt;31),1,IF(AND(W604=1,NOT(OR(מרקובחצי[[#This Row],[עד ועד]]&lt;J604,מרקובחצי[[#This Row],[עד ועד]]&gt;K604))),1,"")),"")</f>
        <v/>
      </c>
      <c r="X605" s="19" t="str">
        <f>IF(AND(מרקובחצי[[#This Row],[CycleNumber]]&lt;$B606,SUM(מרקובחצי[[#This Row],[11]],R606)=2),1,"")</f>
        <v/>
      </c>
      <c r="Y605" s="19" t="str">
        <f>IF(AND(מרקובחצי[[#This Row],[CycleNumber]]&lt;$B606,SUM(מרקובחצי[[#This Row],[11]],S606)=2),1,"")</f>
        <v/>
      </c>
      <c r="Z605" s="19" t="str">
        <f>IF(AND(מרקובחצי[[#This Row],[CycleNumber]]&lt;$B606,SUM(מרקובחצי[[#This Row],[13]],S606)=2),1,"")</f>
        <v/>
      </c>
      <c r="AA605" s="19" t="str">
        <f>IF(AND(מרקובחצי[[#This Row],[CycleNumber]]&lt;$B606,SUM(מרקובחצי[[#This Row],[13]],T606)=2),1,"")</f>
        <v/>
      </c>
      <c r="AB605" s="19" t="str">
        <f>IF(AND(מרקובחצי[[#This Row],[CycleNumber]]&lt;$B606,SUM(מרקובחצי[[#This Row],[21]],U606)=2),1,"")</f>
        <v/>
      </c>
      <c r="AC605" s="19" t="str">
        <f>IF(AND(מרקובחצי[[#This Row],[CycleNumber]]&lt;$B606,SUM(מרקובחצי[[#This Row],[21]],V606)=2),1,"")</f>
        <v/>
      </c>
      <c r="AD605" s="19" t="str">
        <f>IF(AND(מרקובחצי[[#This Row],[CycleNumber]]&lt;$B606,SUM(מרקובחצי[[#This Row],[23]],V606)=2),1,"")</f>
        <v/>
      </c>
      <c r="AE605" s="19" t="str">
        <f>IF(AND(מרקובחצי[[#This Row],[CycleNumber]]&lt;$B606,SUM(מרקובחצי[[#This Row],[23]],W606)=2),1,"")</f>
        <v/>
      </c>
      <c r="AF605" s="19" t="str">
        <f>IF(AND(מרקובחצי[[#This Row],[CycleNumber]]&lt;$B606,SUM(מרקובחצי[[#This Row],[31]],O606)=2),1,"")</f>
        <v/>
      </c>
      <c r="AG605" s="19" t="str">
        <f>IF(AND(מרקובחצי[[#This Row],[CycleNumber]]&lt;$B606,SUM(מרקובחצי[[#This Row],[31]],P606)=2),1,"")</f>
        <v/>
      </c>
      <c r="AH605" s="19" t="str">
        <f>IF(AND(מרקובחצי[[#This Row],[CycleNumber]]&lt;$B606,SUM(מרקובחצי[[#This Row],[31]],Q606)=2),1,"")</f>
        <v/>
      </c>
      <c r="AI605" s="19" t="str">
        <f>IF(AND(מרקובחצי[[#This Row],[CycleNumber]]&lt;$B606,SUM(U605:U606)=2),1,"")</f>
        <v/>
      </c>
      <c r="AJ605" s="19" t="str">
        <f>IF(AND(מרקובחצי[[#This Row],[CycleNumber]]&lt;$B606,SUM(מרקובחצי[[#This Row],[32]],O606)=2),1,"")</f>
        <v/>
      </c>
      <c r="AK605" s="19" t="str">
        <f>IF(AND(מרקובחצי[[#This Row],[CycleNumber]]&lt;$B606,SUM(מרקובחצי[[#This Row],[32]],P606)=2),1,"")</f>
        <v/>
      </c>
      <c r="AL605" s="19" t="str">
        <f>IF(AND(מרקובחצי[[#This Row],[CycleNumber]]&lt;$B606,SUM(מרקובחצי[[#This Row],[32]],Q606)=2),1,"")</f>
        <v/>
      </c>
      <c r="AM605" s="19">
        <f>IF(AND(מרקובחצי[[#This Row],[CycleNumber]]&lt;$B606,SUM(V605:V606)=2),1,"")</f>
        <v>1</v>
      </c>
      <c r="AN605" s="19" t="str">
        <f>IF(AND(מרקובחצי[[#This Row],[CycleNumber]]&lt;$B606,SUM(מרקובחצי[[#This Row],[33]],O606)=2),1,"")</f>
        <v/>
      </c>
      <c r="AO605" s="19" t="str">
        <f>IF(AND(מרקובחצי[[#This Row],[CycleNumber]]&lt;$B606,SUM(מרקובחצי[[#This Row],[33]],P606)=2),1,"")</f>
        <v/>
      </c>
      <c r="AP605" s="19" t="str">
        <f>IF(AND(מרקובחצי[[#This Row],[CycleNumber]]&lt;$B606,SUM(מרקובחצי[[#This Row],[33]],Q606)=2),1,"")</f>
        <v/>
      </c>
      <c r="AQ605" s="19" t="str">
        <f>IF(AND(מרקובחצי[[#This Row],[CycleNumber]]&lt;$B606,SUM(W605:W606)=2),1,"")</f>
        <v/>
      </c>
      <c r="AR605" s="19" t="str">
        <f>IF(AND(מרקובחצי[[#This Row],[CycleNumber]]&lt;$B606,SUM(מרקובחצי[[#This Row],[12]],S606)=2),1,"")</f>
        <v/>
      </c>
      <c r="AS605" s="19" t="str">
        <f>IF(AND(מרקובחצי[[#This Row],[CycleNumber]]&lt;$B606,SUM(מרקובחצי[[#This Row],[22]],V606)=2),1,"")</f>
        <v/>
      </c>
      <c r="AT605" s="21">
        <f>SUM(מרקובחצי[[#This Row],[11]:[33]])</f>
        <v>1</v>
      </c>
    </row>
    <row r="606" spans="1:46" ht="15.6" x14ac:dyDescent="0.25">
      <c r="A606" s="19" t="s">
        <v>62</v>
      </c>
      <c r="B606" s="19">
        <v>6</v>
      </c>
      <c r="C606">
        <v>29</v>
      </c>
      <c r="D606" s="19">
        <f>מרקובחצי[[#This Row],[LengthofCycle]]+1</f>
        <v>30</v>
      </c>
      <c r="E606" t="str">
        <f>IF(IFERROR(LOOKUP(מרקובחצי[[#This Row],[ClientID]],קביעויות[הפלגה]),FALSE)=מרקובחצי[[#This Row],[ClientID]],1,"")</f>
        <v/>
      </c>
      <c r="F606" t="str">
        <f>IF(IFERROR(LOOKUP(מרקובחצי[[#This Row],[ClientID]],סוגחציקבוע[S31]),FALSE)=מרקובחצי[[#This Row],[ClientID]],1,"")</f>
        <v/>
      </c>
      <c r="G606">
        <f>IF(IFERROR(LOOKUP(מרקובחצי[[#This Row],[ClientID]],סוגחציקבוע[S32]),FALSE)=מרקובחצי[[#This Row],[ClientID]],1,"")</f>
        <v>1</v>
      </c>
      <c r="H606" t="str">
        <f>IF(IFERROR(LOOKUP(מרקובחצי[[#This Row],[ClientID]],סוגחציקבוע[S33]),FALSE)=מרקובחצי[[#This Row],[ClientID]],1,"")</f>
        <v/>
      </c>
      <c r="I606" t="str">
        <f>IF(IFERROR(LOOKUP(מרקובחצי[[#This Row],[ClientID]],סוגחציקבוע[S32&amp;33]),FALSE)=מרקובחצי[[#This Row],[ClientID]],1,"")</f>
        <v/>
      </c>
      <c r="J606" s="19">
        <f>IF(SUM(מרקובחצי[[#This Row],[11]:[13]])=1,מרקובחצי[[#This Row],[עד ועד]],IF(SUM(R605:T606)=1,IF(מרקובחצי[[#This Row],[עד ועד]]&lt;J605,מרקובחצי[[#This Row],[עד ועד]],J605),J605))</f>
        <v>29</v>
      </c>
      <c r="K606" s="19">
        <f>IF(SUM(מרקובחצי[[#This Row],[11]:[13]])=1,מרקובחצי[[#This Row],[עד ועד]],IF(SUM(R605:T606)=1,IF(מרקובחצי[[#This Row],[עד ועד]]&gt;K605,מרקובחצי[[#This Row],[עד ועד]],K605),K605))</f>
        <v>36</v>
      </c>
      <c r="L606" s="19" t="str">
        <f>IF(AND(SUM(מרקובחצי[[#This Row],[31]:[33]])=1,SUM(U605:W605)=0),מרקובחצי[[#This Row],[מקס]]-מרקובחצי[[#This Row],[מינ]],"")</f>
        <v/>
      </c>
      <c r="M60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06" s="19" t="str">
        <f t="shared" si="9"/>
        <v>S32</v>
      </c>
      <c r="O606" s="19" t="str">
        <f>IF(מרקובחצי[[#This Row],[קבעה הפלגה?]]=1,"",IF(AND(מרקובחצי[[#This Row],[עד ועד]]&lt;29,OR(מרקובחצי[[#This Row],[CycleNumber]]=1,AND(U605=1,OR(מרקובחצי[[#This Row],[עד ועד]]&lt;J605,מרקובחצי[[#This Row],[עד ועד]]&gt;K605)),AND(V605=1,מרקובחצי[[#This Row],[עד ועד]]&lt;J605),W605=1)),1,""))</f>
        <v/>
      </c>
      <c r="P606" s="19" t="str">
        <f>IF(מרקובחצי[[#This Row],[קבעה הפלגה?]]=1,"",IF(AND(מרקובחצי[[#This Row],[עד ועד]]&gt;28,מרקובחצי[[#This Row],[עד ועד]]&lt;32,OR(מרקובחצי[[#This Row],[CycleNumber]]=1,AND(U605=1),AND(V605=1,OR(מרקובחצי[[#This Row],[עד ועד]]&lt;J605,מרקובחצי[[#This Row],[עד ועד]]&gt;K605)),W605=1)),1,""))</f>
        <v/>
      </c>
      <c r="Q606" s="19" t="str">
        <f>IF(מרקובחצי[[#This Row],[קבעה הפלגה?]]=1,"",IF(AND(מרקובחצי[[#This Row],[עד ועד]]&gt;31,OR(מרקובחצי[[#This Row],[CycleNumber]]=1,AND(U605=1),AND(V605=1,מרקובחצי[[#This Row],[עד ועד]]&gt;K605),AND(W605=1,OR(מרקובחצי[[#This Row],[עד ועד]]&gt;K605,מרקובחצי[[#This Row],[עד ועד]]&lt;J605)))),1,""))</f>
        <v/>
      </c>
      <c r="R606" s="19" t="str">
        <f>IF(מרקובחצי[[#This Row],[CycleNumber]]&gt;1,IF(AND(O605=1,מרקובחצי[[#This Row],[עד ועד]]&lt;29),1,""),"")</f>
        <v/>
      </c>
      <c r="S606" s="19" t="str">
        <f>IF(מרקובחצי[[#This Row],[CycleNumber]]&gt;1,IF(OR(AND(O605=1,מרקובחצי[[#This Row],[עד ועד]]&gt;28),AND(P605=1),AND(Q605=1,מרקובחצי[[#This Row],[עד ועד]]&lt;32)),1,""),"")</f>
        <v/>
      </c>
      <c r="T606" s="19" t="str">
        <f>IF(מרקובחצי[[#This Row],[CycleNumber]]&gt;1,IF(AND(Q605=1,מרקובחצי[[#This Row],[עד ועד]]&gt;31),1,""),"")</f>
        <v/>
      </c>
      <c r="U606" s="19" t="str">
        <f>IF(מרקובחצי[[#This Row],[CycleNumber]]&gt;1,IF(AND(R605=1,מרקובחצי[[#This Row],[עד ועד]]&lt;29),1,IF(AND(U605=1,NOT(OR(מרקובחצי[[#This Row],[עד ועד]]&lt;J605,מרקובחצי[[#This Row],[עד ועד]]&gt;K605))),1,"")),"")</f>
        <v/>
      </c>
      <c r="V606" s="19">
        <f>IF(מרקובחצי[[#This Row],[CycleNumber]]&gt;1,IF(AND(SUM(R605:T605)=1,מרקובחצי[[#This Row],[עד ועד]]&gt;28,מרקובחצי[[#This Row],[עד ועד]]&lt;32),1,IF(OR(S605=1,AND(R605=1,מרקובחצי[[#This Row],[עד ועד]]&gt;28),AND(T605=1,מרקובחצי[[#This Row],[עד ועד]]&lt;32)),1,IF(AND(V605=1,NOT(OR(מרקובחצי[[#This Row],[עד ועד]]&lt;J605,מרקובחצי[[#This Row],[עד ועד]]&gt;K605))),1,""))),"")</f>
        <v>1</v>
      </c>
      <c r="W606" s="19" t="str">
        <f>IF(מרקובחצי[[#This Row],[CycleNumber]]&gt;1,IF(AND(T605=1,מרקובחצי[[#This Row],[עד ועד]]&gt;31),1,IF(AND(W605=1,NOT(OR(מרקובחצי[[#This Row],[עד ועד]]&lt;J605,מרקובחצי[[#This Row],[עד ועד]]&gt;K605))),1,"")),"")</f>
        <v/>
      </c>
      <c r="X606" s="19" t="str">
        <f>IF(AND(מרקובחצי[[#This Row],[CycleNumber]]&lt;$B607,SUM(מרקובחצי[[#This Row],[11]],R607)=2),1,"")</f>
        <v/>
      </c>
      <c r="Y606" s="19" t="str">
        <f>IF(AND(מרקובחצי[[#This Row],[CycleNumber]]&lt;$B607,SUM(מרקובחצי[[#This Row],[11]],S607)=2),1,"")</f>
        <v/>
      </c>
      <c r="Z606" s="19" t="str">
        <f>IF(AND(מרקובחצי[[#This Row],[CycleNumber]]&lt;$B607,SUM(מרקובחצי[[#This Row],[13]],S607)=2),1,"")</f>
        <v/>
      </c>
      <c r="AA606" s="19" t="str">
        <f>IF(AND(מרקובחצי[[#This Row],[CycleNumber]]&lt;$B607,SUM(מרקובחצי[[#This Row],[13]],T607)=2),1,"")</f>
        <v/>
      </c>
      <c r="AB606" s="19" t="str">
        <f>IF(AND(מרקובחצי[[#This Row],[CycleNumber]]&lt;$B607,SUM(מרקובחצי[[#This Row],[21]],U607)=2),1,"")</f>
        <v/>
      </c>
      <c r="AC606" s="19" t="str">
        <f>IF(AND(מרקובחצי[[#This Row],[CycleNumber]]&lt;$B607,SUM(מרקובחצי[[#This Row],[21]],V607)=2),1,"")</f>
        <v/>
      </c>
      <c r="AD606" s="19" t="str">
        <f>IF(AND(מרקובחצי[[#This Row],[CycleNumber]]&lt;$B607,SUM(מרקובחצי[[#This Row],[23]],V607)=2),1,"")</f>
        <v/>
      </c>
      <c r="AE606" s="19" t="str">
        <f>IF(AND(מרקובחצי[[#This Row],[CycleNumber]]&lt;$B607,SUM(מרקובחצי[[#This Row],[23]],W607)=2),1,"")</f>
        <v/>
      </c>
      <c r="AF606" s="19" t="str">
        <f>IF(AND(מרקובחצי[[#This Row],[CycleNumber]]&lt;$B607,SUM(מרקובחצי[[#This Row],[31]],O607)=2),1,"")</f>
        <v/>
      </c>
      <c r="AG606" s="19" t="str">
        <f>IF(AND(מרקובחצי[[#This Row],[CycleNumber]]&lt;$B607,SUM(מרקובחצי[[#This Row],[31]],P607)=2),1,"")</f>
        <v/>
      </c>
      <c r="AH606" s="19" t="str">
        <f>IF(AND(מרקובחצי[[#This Row],[CycleNumber]]&lt;$B607,SUM(מרקובחצי[[#This Row],[31]],Q607)=2),1,"")</f>
        <v/>
      </c>
      <c r="AI606" s="19" t="str">
        <f>IF(AND(מרקובחצי[[#This Row],[CycleNumber]]&lt;$B607,SUM(U606:U607)=2),1,"")</f>
        <v/>
      </c>
      <c r="AJ606" s="19" t="str">
        <f>IF(AND(מרקובחצי[[#This Row],[CycleNumber]]&lt;$B607,SUM(מרקובחצי[[#This Row],[32]],O607)=2),1,"")</f>
        <v/>
      </c>
      <c r="AK606" s="19" t="str">
        <f>IF(AND(מרקובחצי[[#This Row],[CycleNumber]]&lt;$B607,SUM(מרקובחצי[[#This Row],[32]],P607)=2),1,"")</f>
        <v/>
      </c>
      <c r="AL606" s="19" t="str">
        <f>IF(AND(מרקובחצי[[#This Row],[CycleNumber]]&lt;$B607,SUM(מרקובחצי[[#This Row],[32]],Q607)=2),1,"")</f>
        <v/>
      </c>
      <c r="AM606" s="19">
        <f>IF(AND(מרקובחצי[[#This Row],[CycleNumber]]&lt;$B607,SUM(V606:V607)=2),1,"")</f>
        <v>1</v>
      </c>
      <c r="AN606" s="19" t="str">
        <f>IF(AND(מרקובחצי[[#This Row],[CycleNumber]]&lt;$B607,SUM(מרקובחצי[[#This Row],[33]],O607)=2),1,"")</f>
        <v/>
      </c>
      <c r="AO606" s="19" t="str">
        <f>IF(AND(מרקובחצי[[#This Row],[CycleNumber]]&lt;$B607,SUM(מרקובחצי[[#This Row],[33]],P607)=2),1,"")</f>
        <v/>
      </c>
      <c r="AP606" s="19" t="str">
        <f>IF(AND(מרקובחצי[[#This Row],[CycleNumber]]&lt;$B607,SUM(מרקובחצי[[#This Row],[33]],Q607)=2),1,"")</f>
        <v/>
      </c>
      <c r="AQ606" s="19" t="str">
        <f>IF(AND(מרקובחצי[[#This Row],[CycleNumber]]&lt;$B607,SUM(W606:W607)=2),1,"")</f>
        <v/>
      </c>
      <c r="AR606" s="19" t="str">
        <f>IF(AND(מרקובחצי[[#This Row],[CycleNumber]]&lt;$B607,SUM(מרקובחצי[[#This Row],[12]],S607)=2),1,"")</f>
        <v/>
      </c>
      <c r="AS606" s="19" t="str">
        <f>IF(AND(מרקובחצי[[#This Row],[CycleNumber]]&lt;$B607,SUM(מרקובחצי[[#This Row],[22]],V607)=2),1,"")</f>
        <v/>
      </c>
      <c r="AT606" s="21">
        <f>SUM(מרקובחצי[[#This Row],[11]:[33]])</f>
        <v>1</v>
      </c>
    </row>
    <row r="607" spans="1:46" ht="15.6" x14ac:dyDescent="0.25">
      <c r="A607" s="19" t="s">
        <v>62</v>
      </c>
      <c r="B607" s="19">
        <v>7</v>
      </c>
      <c r="C607">
        <v>33</v>
      </c>
      <c r="D607" s="19">
        <f>מרקובחצי[[#This Row],[LengthofCycle]]+1</f>
        <v>34</v>
      </c>
      <c r="E607" t="str">
        <f>IF(IFERROR(LOOKUP(מרקובחצי[[#This Row],[ClientID]],קביעויות[הפלגה]),FALSE)=מרקובחצי[[#This Row],[ClientID]],1,"")</f>
        <v/>
      </c>
      <c r="F607" t="str">
        <f>IF(IFERROR(LOOKUP(מרקובחצי[[#This Row],[ClientID]],סוגחציקבוע[S31]),FALSE)=מרקובחצי[[#This Row],[ClientID]],1,"")</f>
        <v/>
      </c>
      <c r="G607">
        <f>IF(IFERROR(LOOKUP(מרקובחצי[[#This Row],[ClientID]],סוגחציקבוע[S32]),FALSE)=מרקובחצי[[#This Row],[ClientID]],1,"")</f>
        <v>1</v>
      </c>
      <c r="H607" t="str">
        <f>IF(IFERROR(LOOKUP(מרקובחצי[[#This Row],[ClientID]],סוגחציקבוע[S33]),FALSE)=מרקובחצי[[#This Row],[ClientID]],1,"")</f>
        <v/>
      </c>
      <c r="I607" t="str">
        <f>IF(IFERROR(LOOKUP(מרקובחצי[[#This Row],[ClientID]],סוגחציקבוע[S32&amp;33]),FALSE)=מרקובחצי[[#This Row],[ClientID]],1,"")</f>
        <v/>
      </c>
      <c r="J607" s="19">
        <f>IF(SUM(מרקובחצי[[#This Row],[11]:[13]])=1,מרקובחצי[[#This Row],[עד ועד]],IF(SUM(R606:T607)=1,IF(מרקובחצי[[#This Row],[עד ועד]]&lt;J606,מרקובחצי[[#This Row],[עד ועד]],J606),J606))</f>
        <v>29</v>
      </c>
      <c r="K607" s="19">
        <f>IF(SUM(מרקובחצי[[#This Row],[11]:[13]])=1,מרקובחצי[[#This Row],[עד ועד]],IF(SUM(R606:T607)=1,IF(מרקובחצי[[#This Row],[עד ועד]]&gt;K606,מרקובחצי[[#This Row],[עד ועד]],K606),K606))</f>
        <v>36</v>
      </c>
      <c r="L607" s="19" t="str">
        <f>IF(AND(SUM(מרקובחצי[[#This Row],[31]:[33]])=1,SUM(U606:W606)=0),מרקובחצי[[#This Row],[מקס]]-מרקובחצי[[#This Row],[מינ]],"")</f>
        <v/>
      </c>
      <c r="M60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07" s="19" t="str">
        <f t="shared" si="9"/>
        <v>S32</v>
      </c>
      <c r="O607" s="19" t="str">
        <f>IF(מרקובחצי[[#This Row],[קבעה הפלגה?]]=1,"",IF(AND(מרקובחצי[[#This Row],[עד ועד]]&lt;29,OR(מרקובחצי[[#This Row],[CycleNumber]]=1,AND(U606=1,OR(מרקובחצי[[#This Row],[עד ועד]]&lt;J606,מרקובחצי[[#This Row],[עד ועד]]&gt;K606)),AND(V606=1,מרקובחצי[[#This Row],[עד ועד]]&lt;J606),W606=1)),1,""))</f>
        <v/>
      </c>
      <c r="P607" s="19" t="str">
        <f>IF(מרקובחצי[[#This Row],[קבעה הפלגה?]]=1,"",IF(AND(מרקובחצי[[#This Row],[עד ועד]]&gt;28,מרקובחצי[[#This Row],[עד ועד]]&lt;32,OR(מרקובחצי[[#This Row],[CycleNumber]]=1,AND(U606=1),AND(V606=1,OR(מרקובחצי[[#This Row],[עד ועד]]&lt;J606,מרקובחצי[[#This Row],[עד ועד]]&gt;K606)),W606=1)),1,""))</f>
        <v/>
      </c>
      <c r="Q607" s="19" t="str">
        <f>IF(מרקובחצי[[#This Row],[קבעה הפלגה?]]=1,"",IF(AND(מרקובחצי[[#This Row],[עד ועד]]&gt;31,OR(מרקובחצי[[#This Row],[CycleNumber]]=1,AND(U606=1),AND(V606=1,מרקובחצי[[#This Row],[עד ועד]]&gt;K606),AND(W606=1,OR(מרקובחצי[[#This Row],[עד ועד]]&gt;K606,מרקובחצי[[#This Row],[עד ועד]]&lt;J606)))),1,""))</f>
        <v/>
      </c>
      <c r="R607" s="19" t="str">
        <f>IF(מרקובחצי[[#This Row],[CycleNumber]]&gt;1,IF(AND(O606=1,מרקובחצי[[#This Row],[עד ועד]]&lt;29),1,""),"")</f>
        <v/>
      </c>
      <c r="S607" s="19" t="str">
        <f>IF(מרקובחצי[[#This Row],[CycleNumber]]&gt;1,IF(OR(AND(O606=1,מרקובחצי[[#This Row],[עד ועד]]&gt;28),AND(P606=1),AND(Q606=1,מרקובחצי[[#This Row],[עד ועד]]&lt;32)),1,""),"")</f>
        <v/>
      </c>
      <c r="T607" s="19" t="str">
        <f>IF(מרקובחצי[[#This Row],[CycleNumber]]&gt;1,IF(AND(Q606=1,מרקובחצי[[#This Row],[עד ועד]]&gt;31),1,""),"")</f>
        <v/>
      </c>
      <c r="U607" s="19" t="str">
        <f>IF(מרקובחצי[[#This Row],[CycleNumber]]&gt;1,IF(AND(R606=1,מרקובחצי[[#This Row],[עד ועד]]&lt;29),1,IF(AND(U606=1,NOT(OR(מרקובחצי[[#This Row],[עד ועד]]&lt;J606,מרקובחצי[[#This Row],[עד ועד]]&gt;K606))),1,"")),"")</f>
        <v/>
      </c>
      <c r="V607" s="19">
        <f>IF(מרקובחצי[[#This Row],[CycleNumber]]&gt;1,IF(AND(SUM(R606:T606)=1,מרקובחצי[[#This Row],[עד ועד]]&gt;28,מרקובחצי[[#This Row],[עד ועד]]&lt;32),1,IF(OR(S606=1,AND(R606=1,מרקובחצי[[#This Row],[עד ועד]]&gt;28),AND(T606=1,מרקובחצי[[#This Row],[עד ועד]]&lt;32)),1,IF(AND(V606=1,NOT(OR(מרקובחצי[[#This Row],[עד ועד]]&lt;J606,מרקובחצי[[#This Row],[עד ועד]]&gt;K606))),1,""))),"")</f>
        <v>1</v>
      </c>
      <c r="W607" s="19" t="str">
        <f>IF(מרקובחצי[[#This Row],[CycleNumber]]&gt;1,IF(AND(T606=1,מרקובחצי[[#This Row],[עד ועד]]&gt;31),1,IF(AND(W606=1,NOT(OR(מרקובחצי[[#This Row],[עד ועד]]&lt;J606,מרקובחצי[[#This Row],[עד ועד]]&gt;K606))),1,"")),"")</f>
        <v/>
      </c>
      <c r="X607" s="19" t="str">
        <f>IF(AND(מרקובחצי[[#This Row],[CycleNumber]]&lt;$B608,SUM(מרקובחצי[[#This Row],[11]],R608)=2),1,"")</f>
        <v/>
      </c>
      <c r="Y607" s="19" t="str">
        <f>IF(AND(מרקובחצי[[#This Row],[CycleNumber]]&lt;$B608,SUM(מרקובחצי[[#This Row],[11]],S608)=2),1,"")</f>
        <v/>
      </c>
      <c r="Z607" s="19" t="str">
        <f>IF(AND(מרקובחצי[[#This Row],[CycleNumber]]&lt;$B608,SUM(מרקובחצי[[#This Row],[13]],S608)=2),1,"")</f>
        <v/>
      </c>
      <c r="AA607" s="19" t="str">
        <f>IF(AND(מרקובחצי[[#This Row],[CycleNumber]]&lt;$B608,SUM(מרקובחצי[[#This Row],[13]],T608)=2),1,"")</f>
        <v/>
      </c>
      <c r="AB607" s="19" t="str">
        <f>IF(AND(מרקובחצי[[#This Row],[CycleNumber]]&lt;$B608,SUM(מרקובחצי[[#This Row],[21]],U608)=2),1,"")</f>
        <v/>
      </c>
      <c r="AC607" s="19" t="str">
        <f>IF(AND(מרקובחצי[[#This Row],[CycleNumber]]&lt;$B608,SUM(מרקובחצי[[#This Row],[21]],V608)=2),1,"")</f>
        <v/>
      </c>
      <c r="AD607" s="19" t="str">
        <f>IF(AND(מרקובחצי[[#This Row],[CycleNumber]]&lt;$B608,SUM(מרקובחצי[[#This Row],[23]],V608)=2),1,"")</f>
        <v/>
      </c>
      <c r="AE607" s="19" t="str">
        <f>IF(AND(מרקובחצי[[#This Row],[CycleNumber]]&lt;$B608,SUM(מרקובחצי[[#This Row],[23]],W608)=2),1,"")</f>
        <v/>
      </c>
      <c r="AF607" s="19" t="str">
        <f>IF(AND(מרקובחצי[[#This Row],[CycleNumber]]&lt;$B608,SUM(מרקובחצי[[#This Row],[31]],O608)=2),1,"")</f>
        <v/>
      </c>
      <c r="AG607" s="19" t="str">
        <f>IF(AND(מרקובחצי[[#This Row],[CycleNumber]]&lt;$B608,SUM(מרקובחצי[[#This Row],[31]],P608)=2),1,"")</f>
        <v/>
      </c>
      <c r="AH607" s="19" t="str">
        <f>IF(AND(מרקובחצי[[#This Row],[CycleNumber]]&lt;$B608,SUM(מרקובחצי[[#This Row],[31]],Q608)=2),1,"")</f>
        <v/>
      </c>
      <c r="AI607" s="19" t="str">
        <f>IF(AND(מרקובחצי[[#This Row],[CycleNumber]]&lt;$B608,SUM(U607:U608)=2),1,"")</f>
        <v/>
      </c>
      <c r="AJ607" s="19" t="str">
        <f>IF(AND(מרקובחצי[[#This Row],[CycleNumber]]&lt;$B608,SUM(מרקובחצי[[#This Row],[32]],O608)=2),1,"")</f>
        <v/>
      </c>
      <c r="AK607" s="19" t="str">
        <f>IF(AND(מרקובחצי[[#This Row],[CycleNumber]]&lt;$B608,SUM(מרקובחצי[[#This Row],[32]],P608)=2),1,"")</f>
        <v/>
      </c>
      <c r="AL607" s="19" t="str">
        <f>IF(AND(מרקובחצי[[#This Row],[CycleNumber]]&lt;$B608,SUM(מרקובחצי[[#This Row],[32]],Q608)=2),1,"")</f>
        <v/>
      </c>
      <c r="AM607" s="19">
        <f>IF(AND(מרקובחצי[[#This Row],[CycleNumber]]&lt;$B608,SUM(V607:V608)=2),1,"")</f>
        <v>1</v>
      </c>
      <c r="AN607" s="19" t="str">
        <f>IF(AND(מרקובחצי[[#This Row],[CycleNumber]]&lt;$B608,SUM(מרקובחצי[[#This Row],[33]],O608)=2),1,"")</f>
        <v/>
      </c>
      <c r="AO607" s="19" t="str">
        <f>IF(AND(מרקובחצי[[#This Row],[CycleNumber]]&lt;$B608,SUM(מרקובחצי[[#This Row],[33]],P608)=2),1,"")</f>
        <v/>
      </c>
      <c r="AP607" s="19" t="str">
        <f>IF(AND(מרקובחצי[[#This Row],[CycleNumber]]&lt;$B608,SUM(מרקובחצי[[#This Row],[33]],Q608)=2),1,"")</f>
        <v/>
      </c>
      <c r="AQ607" s="19" t="str">
        <f>IF(AND(מרקובחצי[[#This Row],[CycleNumber]]&lt;$B608,SUM(W607:W608)=2),1,"")</f>
        <v/>
      </c>
      <c r="AR607" s="19" t="str">
        <f>IF(AND(מרקובחצי[[#This Row],[CycleNumber]]&lt;$B608,SUM(מרקובחצי[[#This Row],[12]],S608)=2),1,"")</f>
        <v/>
      </c>
      <c r="AS607" s="19" t="str">
        <f>IF(AND(מרקובחצי[[#This Row],[CycleNumber]]&lt;$B608,SUM(מרקובחצי[[#This Row],[22]],V608)=2),1,"")</f>
        <v/>
      </c>
      <c r="AT607" s="21">
        <f>SUM(מרקובחצי[[#This Row],[11]:[33]])</f>
        <v>1</v>
      </c>
    </row>
    <row r="608" spans="1:46" ht="15.6" x14ac:dyDescent="0.25">
      <c r="A608" s="19" t="s">
        <v>62</v>
      </c>
      <c r="B608" s="19">
        <v>8</v>
      </c>
      <c r="C608">
        <v>28</v>
      </c>
      <c r="D608" s="19">
        <f>מרקובחצי[[#This Row],[LengthofCycle]]+1</f>
        <v>29</v>
      </c>
      <c r="E608" t="str">
        <f>IF(IFERROR(LOOKUP(מרקובחצי[[#This Row],[ClientID]],קביעויות[הפלגה]),FALSE)=מרקובחצי[[#This Row],[ClientID]],1,"")</f>
        <v/>
      </c>
      <c r="F608" t="str">
        <f>IF(IFERROR(LOOKUP(מרקובחצי[[#This Row],[ClientID]],סוגחציקבוע[S31]),FALSE)=מרקובחצי[[#This Row],[ClientID]],1,"")</f>
        <v/>
      </c>
      <c r="G608">
        <f>IF(IFERROR(LOOKUP(מרקובחצי[[#This Row],[ClientID]],סוגחציקבוע[S32]),FALSE)=מרקובחצי[[#This Row],[ClientID]],1,"")</f>
        <v>1</v>
      </c>
      <c r="H608" t="str">
        <f>IF(IFERROR(LOOKUP(מרקובחצי[[#This Row],[ClientID]],סוגחציקבוע[S33]),FALSE)=מרקובחצי[[#This Row],[ClientID]],1,"")</f>
        <v/>
      </c>
      <c r="I608" t="str">
        <f>IF(IFERROR(LOOKUP(מרקובחצי[[#This Row],[ClientID]],סוגחציקבוע[S32&amp;33]),FALSE)=מרקובחצי[[#This Row],[ClientID]],1,"")</f>
        <v/>
      </c>
      <c r="J608" s="19">
        <f>IF(SUM(מרקובחצי[[#This Row],[11]:[13]])=1,מרקובחצי[[#This Row],[עד ועד]],IF(SUM(R607:T608)=1,IF(מרקובחצי[[#This Row],[עד ועד]]&lt;J607,מרקובחצי[[#This Row],[עד ועד]],J607),J607))</f>
        <v>29</v>
      </c>
      <c r="K608" s="19">
        <f>IF(SUM(מרקובחצי[[#This Row],[11]:[13]])=1,מרקובחצי[[#This Row],[עד ועד]],IF(SUM(R607:T608)=1,IF(מרקובחצי[[#This Row],[עד ועד]]&gt;K607,מרקובחצי[[#This Row],[עד ועד]],K607),K607))</f>
        <v>36</v>
      </c>
      <c r="L608" s="19" t="str">
        <f>IF(AND(SUM(מרקובחצי[[#This Row],[31]:[33]])=1,SUM(U607:W607)=0),מרקובחצי[[#This Row],[מקס]]-מרקובחצי[[#This Row],[מינ]],"")</f>
        <v/>
      </c>
      <c r="M60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08" s="19" t="str">
        <f t="shared" si="9"/>
        <v>S32</v>
      </c>
      <c r="O608" s="19" t="str">
        <f>IF(מרקובחצי[[#This Row],[קבעה הפלגה?]]=1,"",IF(AND(מרקובחצי[[#This Row],[עד ועד]]&lt;29,OR(מרקובחצי[[#This Row],[CycleNumber]]=1,AND(U607=1,OR(מרקובחצי[[#This Row],[עד ועד]]&lt;J607,מרקובחצי[[#This Row],[עד ועד]]&gt;K607)),AND(V607=1,מרקובחצי[[#This Row],[עד ועד]]&lt;J607),W607=1)),1,""))</f>
        <v/>
      </c>
      <c r="P608" s="19" t="str">
        <f>IF(מרקובחצי[[#This Row],[קבעה הפלגה?]]=1,"",IF(AND(מרקובחצי[[#This Row],[עד ועד]]&gt;28,מרקובחצי[[#This Row],[עד ועד]]&lt;32,OR(מרקובחצי[[#This Row],[CycleNumber]]=1,AND(U607=1),AND(V607=1,OR(מרקובחצי[[#This Row],[עד ועד]]&lt;J607,מרקובחצי[[#This Row],[עד ועד]]&gt;K607)),W607=1)),1,""))</f>
        <v/>
      </c>
      <c r="Q608" s="19" t="str">
        <f>IF(מרקובחצי[[#This Row],[קבעה הפלגה?]]=1,"",IF(AND(מרקובחצי[[#This Row],[עד ועד]]&gt;31,OR(מרקובחצי[[#This Row],[CycleNumber]]=1,AND(U607=1),AND(V607=1,מרקובחצי[[#This Row],[עד ועד]]&gt;K607),AND(W607=1,OR(מרקובחצי[[#This Row],[עד ועד]]&gt;K607,מרקובחצי[[#This Row],[עד ועד]]&lt;J607)))),1,""))</f>
        <v/>
      </c>
      <c r="R608" s="19" t="str">
        <f>IF(מרקובחצי[[#This Row],[CycleNumber]]&gt;1,IF(AND(O607=1,מרקובחצי[[#This Row],[עד ועד]]&lt;29),1,""),"")</f>
        <v/>
      </c>
      <c r="S608" s="19" t="str">
        <f>IF(מרקובחצי[[#This Row],[CycleNumber]]&gt;1,IF(OR(AND(O607=1,מרקובחצי[[#This Row],[עד ועד]]&gt;28),AND(P607=1),AND(Q607=1,מרקובחצי[[#This Row],[עד ועד]]&lt;32)),1,""),"")</f>
        <v/>
      </c>
      <c r="T608" s="19" t="str">
        <f>IF(מרקובחצי[[#This Row],[CycleNumber]]&gt;1,IF(AND(Q607=1,מרקובחצי[[#This Row],[עד ועד]]&gt;31),1,""),"")</f>
        <v/>
      </c>
      <c r="U608" s="19" t="str">
        <f>IF(מרקובחצי[[#This Row],[CycleNumber]]&gt;1,IF(AND(R607=1,מרקובחצי[[#This Row],[עד ועד]]&lt;29),1,IF(AND(U607=1,NOT(OR(מרקובחצי[[#This Row],[עד ועד]]&lt;J607,מרקובחצי[[#This Row],[עד ועד]]&gt;K607))),1,"")),"")</f>
        <v/>
      </c>
      <c r="V608" s="19">
        <f>IF(מרקובחצי[[#This Row],[CycleNumber]]&gt;1,IF(AND(SUM(R607:T607)=1,מרקובחצי[[#This Row],[עד ועד]]&gt;28,מרקובחצי[[#This Row],[עד ועד]]&lt;32),1,IF(OR(S607=1,AND(R607=1,מרקובחצי[[#This Row],[עד ועד]]&gt;28),AND(T607=1,מרקובחצי[[#This Row],[עד ועד]]&lt;32)),1,IF(AND(V607=1,NOT(OR(מרקובחצי[[#This Row],[עד ועד]]&lt;J607,מרקובחצי[[#This Row],[עד ועד]]&gt;K607))),1,""))),"")</f>
        <v>1</v>
      </c>
      <c r="W608" s="19" t="str">
        <f>IF(מרקובחצי[[#This Row],[CycleNumber]]&gt;1,IF(AND(T607=1,מרקובחצי[[#This Row],[עד ועד]]&gt;31),1,IF(AND(W607=1,NOT(OR(מרקובחצי[[#This Row],[עד ועד]]&lt;J607,מרקובחצי[[#This Row],[עד ועד]]&gt;K607))),1,"")),"")</f>
        <v/>
      </c>
      <c r="X608" s="19" t="str">
        <f>IF(AND(מרקובחצי[[#This Row],[CycleNumber]]&lt;$B609,SUM(מרקובחצי[[#This Row],[11]],R609)=2),1,"")</f>
        <v/>
      </c>
      <c r="Y608" s="19" t="str">
        <f>IF(AND(מרקובחצי[[#This Row],[CycleNumber]]&lt;$B609,SUM(מרקובחצי[[#This Row],[11]],S609)=2),1,"")</f>
        <v/>
      </c>
      <c r="Z608" s="19" t="str">
        <f>IF(AND(מרקובחצי[[#This Row],[CycleNumber]]&lt;$B609,SUM(מרקובחצי[[#This Row],[13]],S609)=2),1,"")</f>
        <v/>
      </c>
      <c r="AA608" s="19" t="str">
        <f>IF(AND(מרקובחצי[[#This Row],[CycleNumber]]&lt;$B609,SUM(מרקובחצי[[#This Row],[13]],T609)=2),1,"")</f>
        <v/>
      </c>
      <c r="AB608" s="19" t="str">
        <f>IF(AND(מרקובחצי[[#This Row],[CycleNumber]]&lt;$B609,SUM(מרקובחצי[[#This Row],[21]],U609)=2),1,"")</f>
        <v/>
      </c>
      <c r="AC608" s="19" t="str">
        <f>IF(AND(מרקובחצי[[#This Row],[CycleNumber]]&lt;$B609,SUM(מרקובחצי[[#This Row],[21]],V609)=2),1,"")</f>
        <v/>
      </c>
      <c r="AD608" s="19" t="str">
        <f>IF(AND(מרקובחצי[[#This Row],[CycleNumber]]&lt;$B609,SUM(מרקובחצי[[#This Row],[23]],V609)=2),1,"")</f>
        <v/>
      </c>
      <c r="AE608" s="19" t="str">
        <f>IF(AND(מרקובחצי[[#This Row],[CycleNumber]]&lt;$B609,SUM(מרקובחצי[[#This Row],[23]],W609)=2),1,"")</f>
        <v/>
      </c>
      <c r="AF608" s="19" t="str">
        <f>IF(AND(מרקובחצי[[#This Row],[CycleNumber]]&lt;$B609,SUM(מרקובחצי[[#This Row],[31]],O609)=2),1,"")</f>
        <v/>
      </c>
      <c r="AG608" s="19" t="str">
        <f>IF(AND(מרקובחצי[[#This Row],[CycleNumber]]&lt;$B609,SUM(מרקובחצי[[#This Row],[31]],P609)=2),1,"")</f>
        <v/>
      </c>
      <c r="AH608" s="19" t="str">
        <f>IF(AND(מרקובחצי[[#This Row],[CycleNumber]]&lt;$B609,SUM(מרקובחצי[[#This Row],[31]],Q609)=2),1,"")</f>
        <v/>
      </c>
      <c r="AI608" s="19" t="str">
        <f>IF(AND(מרקובחצי[[#This Row],[CycleNumber]]&lt;$B609,SUM(U608:U609)=2),1,"")</f>
        <v/>
      </c>
      <c r="AJ608" s="19">
        <f>IF(AND(מרקובחצי[[#This Row],[CycleNumber]]&lt;$B609,SUM(מרקובחצי[[#This Row],[32]],O609)=2),1,"")</f>
        <v>1</v>
      </c>
      <c r="AK608" s="19" t="str">
        <f>IF(AND(מרקובחצי[[#This Row],[CycleNumber]]&lt;$B609,SUM(מרקובחצי[[#This Row],[32]],P609)=2),1,"")</f>
        <v/>
      </c>
      <c r="AL608" s="19" t="str">
        <f>IF(AND(מרקובחצי[[#This Row],[CycleNumber]]&lt;$B609,SUM(מרקובחצי[[#This Row],[32]],Q609)=2),1,"")</f>
        <v/>
      </c>
      <c r="AM608" s="19" t="str">
        <f>IF(AND(מרקובחצי[[#This Row],[CycleNumber]]&lt;$B609,SUM(V608:V609)=2),1,"")</f>
        <v/>
      </c>
      <c r="AN608" s="19" t="str">
        <f>IF(AND(מרקובחצי[[#This Row],[CycleNumber]]&lt;$B609,SUM(מרקובחצי[[#This Row],[33]],O609)=2),1,"")</f>
        <v/>
      </c>
      <c r="AO608" s="19" t="str">
        <f>IF(AND(מרקובחצי[[#This Row],[CycleNumber]]&lt;$B609,SUM(מרקובחצי[[#This Row],[33]],P609)=2),1,"")</f>
        <v/>
      </c>
      <c r="AP608" s="19" t="str">
        <f>IF(AND(מרקובחצי[[#This Row],[CycleNumber]]&lt;$B609,SUM(מרקובחצי[[#This Row],[33]],Q609)=2),1,"")</f>
        <v/>
      </c>
      <c r="AQ608" s="19" t="str">
        <f>IF(AND(מרקובחצי[[#This Row],[CycleNumber]]&lt;$B609,SUM(W608:W609)=2),1,"")</f>
        <v/>
      </c>
      <c r="AR608" s="19" t="str">
        <f>IF(AND(מרקובחצי[[#This Row],[CycleNumber]]&lt;$B609,SUM(מרקובחצי[[#This Row],[12]],S609)=2),1,"")</f>
        <v/>
      </c>
      <c r="AS608" s="19" t="str">
        <f>IF(AND(מרקובחצי[[#This Row],[CycleNumber]]&lt;$B609,SUM(מרקובחצי[[#This Row],[22]],V609)=2),1,"")</f>
        <v/>
      </c>
      <c r="AT608" s="21">
        <f>SUM(מרקובחצי[[#This Row],[11]:[33]])</f>
        <v>1</v>
      </c>
    </row>
    <row r="609" spans="1:46" ht="15.6" x14ac:dyDescent="0.25">
      <c r="A609" s="19" t="s">
        <v>62</v>
      </c>
      <c r="B609" s="19">
        <v>9</v>
      </c>
      <c r="C609">
        <v>26</v>
      </c>
      <c r="D609" s="19">
        <f>מרקובחצי[[#This Row],[LengthofCycle]]+1</f>
        <v>27</v>
      </c>
      <c r="E609" t="str">
        <f>IF(IFERROR(LOOKUP(מרקובחצי[[#This Row],[ClientID]],קביעויות[הפלגה]),FALSE)=מרקובחצי[[#This Row],[ClientID]],1,"")</f>
        <v/>
      </c>
      <c r="F609" t="str">
        <f>IF(IFERROR(LOOKUP(מרקובחצי[[#This Row],[ClientID]],סוגחציקבוע[S31]),FALSE)=מרקובחצי[[#This Row],[ClientID]],1,"")</f>
        <v/>
      </c>
      <c r="G609">
        <f>IF(IFERROR(LOOKUP(מרקובחצי[[#This Row],[ClientID]],סוגחציקבוע[S32]),FALSE)=מרקובחצי[[#This Row],[ClientID]],1,"")</f>
        <v>1</v>
      </c>
      <c r="H609" t="str">
        <f>IF(IFERROR(LOOKUP(מרקובחצי[[#This Row],[ClientID]],סוגחציקבוע[S33]),FALSE)=מרקובחצי[[#This Row],[ClientID]],1,"")</f>
        <v/>
      </c>
      <c r="I609" t="str">
        <f>IF(IFERROR(LOOKUP(מרקובחצי[[#This Row],[ClientID]],סוגחציקבוע[S32&amp;33]),FALSE)=מרקובחצי[[#This Row],[ClientID]],1,"")</f>
        <v/>
      </c>
      <c r="J609" s="19">
        <f>IF(SUM(מרקובחצי[[#This Row],[11]:[13]])=1,מרקובחצי[[#This Row],[עד ועד]],IF(SUM(R608:T609)=1,IF(מרקובחצי[[#This Row],[עד ועד]]&lt;J608,מרקובחצי[[#This Row],[עד ועד]],J608),J608))</f>
        <v>27</v>
      </c>
      <c r="K609" s="19">
        <f>IF(SUM(מרקובחצי[[#This Row],[11]:[13]])=1,מרקובחצי[[#This Row],[עד ועד]],IF(SUM(R608:T609)=1,IF(מרקובחצי[[#This Row],[עד ועד]]&gt;K608,מרקובחצי[[#This Row],[עד ועד]],K608),K608))</f>
        <v>27</v>
      </c>
      <c r="L609" s="19" t="str">
        <f>IF(AND(SUM(מרקובחצי[[#This Row],[31]:[33]])=1,SUM(U608:W608)=0),מרקובחצי[[#This Row],[מקס]]-מרקובחצי[[#This Row],[מינ]],"")</f>
        <v/>
      </c>
      <c r="M60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609" s="19" t="str">
        <f t="shared" si="9"/>
        <v>S32</v>
      </c>
      <c r="O609" s="19">
        <f>IF(מרקובחצי[[#This Row],[קבעה הפלגה?]]=1,"",IF(AND(מרקובחצי[[#This Row],[עד ועד]]&lt;29,OR(מרקובחצי[[#This Row],[CycleNumber]]=1,AND(U608=1,OR(מרקובחצי[[#This Row],[עד ועד]]&lt;J608,מרקובחצי[[#This Row],[עד ועד]]&gt;K608)),AND(V608=1,מרקובחצי[[#This Row],[עד ועד]]&lt;J608),W608=1)),1,""))</f>
        <v>1</v>
      </c>
      <c r="P609" s="19" t="str">
        <f>IF(מרקובחצי[[#This Row],[קבעה הפלגה?]]=1,"",IF(AND(מרקובחצי[[#This Row],[עד ועד]]&gt;28,מרקובחצי[[#This Row],[עד ועד]]&lt;32,OR(מרקובחצי[[#This Row],[CycleNumber]]=1,AND(U608=1),AND(V608=1,OR(מרקובחצי[[#This Row],[עד ועד]]&lt;J608,מרקובחצי[[#This Row],[עד ועד]]&gt;K608)),W608=1)),1,""))</f>
        <v/>
      </c>
      <c r="Q609" s="19" t="str">
        <f>IF(מרקובחצי[[#This Row],[קבעה הפלגה?]]=1,"",IF(AND(מרקובחצי[[#This Row],[עד ועד]]&gt;31,OR(מרקובחצי[[#This Row],[CycleNumber]]=1,AND(U608=1),AND(V608=1,מרקובחצי[[#This Row],[עד ועד]]&gt;K608),AND(W608=1,OR(מרקובחצי[[#This Row],[עד ועד]]&gt;K608,מרקובחצי[[#This Row],[עד ועד]]&lt;J608)))),1,""))</f>
        <v/>
      </c>
      <c r="R609" s="19" t="str">
        <f>IF(מרקובחצי[[#This Row],[CycleNumber]]&gt;1,IF(AND(O608=1,מרקובחצי[[#This Row],[עד ועד]]&lt;29),1,""),"")</f>
        <v/>
      </c>
      <c r="S609" s="19" t="str">
        <f>IF(מרקובחצי[[#This Row],[CycleNumber]]&gt;1,IF(OR(AND(O608=1,מרקובחצי[[#This Row],[עד ועד]]&gt;28),AND(P608=1),AND(Q608=1,מרקובחצי[[#This Row],[עד ועד]]&lt;32)),1,""),"")</f>
        <v/>
      </c>
      <c r="T609" s="19" t="str">
        <f>IF(מרקובחצי[[#This Row],[CycleNumber]]&gt;1,IF(AND(Q608=1,מרקובחצי[[#This Row],[עד ועד]]&gt;31),1,""),"")</f>
        <v/>
      </c>
      <c r="U609" s="19" t="str">
        <f>IF(מרקובחצי[[#This Row],[CycleNumber]]&gt;1,IF(AND(R608=1,מרקובחצי[[#This Row],[עד ועד]]&lt;29),1,IF(AND(U608=1,NOT(OR(מרקובחצי[[#This Row],[עד ועד]]&lt;J608,מרקובחצי[[#This Row],[עד ועד]]&gt;K608))),1,"")),"")</f>
        <v/>
      </c>
      <c r="V609" s="19" t="str">
        <f>IF(מרקובחצי[[#This Row],[CycleNumber]]&gt;1,IF(AND(SUM(R608:T608)=1,מרקובחצי[[#This Row],[עד ועד]]&gt;28,מרקובחצי[[#This Row],[עד ועד]]&lt;32),1,IF(OR(S608=1,AND(R608=1,מרקובחצי[[#This Row],[עד ועד]]&gt;28),AND(T608=1,מרקובחצי[[#This Row],[עד ועד]]&lt;32)),1,IF(AND(V608=1,NOT(OR(מרקובחצי[[#This Row],[עד ועד]]&lt;J608,מרקובחצי[[#This Row],[עד ועד]]&gt;K608))),1,""))),"")</f>
        <v/>
      </c>
      <c r="W609" s="19" t="str">
        <f>IF(מרקובחצי[[#This Row],[CycleNumber]]&gt;1,IF(AND(T608=1,מרקובחצי[[#This Row],[עד ועד]]&gt;31),1,IF(AND(W608=1,NOT(OR(מרקובחצי[[#This Row],[עד ועד]]&lt;J608,מרקובחצי[[#This Row],[עד ועד]]&gt;K608))),1,"")),"")</f>
        <v/>
      </c>
      <c r="X609" s="19" t="str">
        <f>IF(AND(מרקובחצי[[#This Row],[CycleNumber]]&lt;$B610,SUM(מרקובחצי[[#This Row],[11]],R610)=2),1,"")</f>
        <v/>
      </c>
      <c r="Y609" s="19">
        <f>IF(AND(מרקובחצי[[#This Row],[CycleNumber]]&lt;$B610,SUM(מרקובחצי[[#This Row],[11]],S610)=2),1,"")</f>
        <v>1</v>
      </c>
      <c r="Z609" s="19" t="str">
        <f>IF(AND(מרקובחצי[[#This Row],[CycleNumber]]&lt;$B610,SUM(מרקובחצי[[#This Row],[13]],S610)=2),1,"")</f>
        <v/>
      </c>
      <c r="AA609" s="19" t="str">
        <f>IF(AND(מרקובחצי[[#This Row],[CycleNumber]]&lt;$B610,SUM(מרקובחצי[[#This Row],[13]],T610)=2),1,"")</f>
        <v/>
      </c>
      <c r="AB609" s="19" t="str">
        <f>IF(AND(מרקובחצי[[#This Row],[CycleNumber]]&lt;$B610,SUM(מרקובחצי[[#This Row],[21]],U610)=2),1,"")</f>
        <v/>
      </c>
      <c r="AC609" s="19" t="str">
        <f>IF(AND(מרקובחצי[[#This Row],[CycleNumber]]&lt;$B610,SUM(מרקובחצי[[#This Row],[21]],V610)=2),1,"")</f>
        <v/>
      </c>
      <c r="AD609" s="19" t="str">
        <f>IF(AND(מרקובחצי[[#This Row],[CycleNumber]]&lt;$B610,SUM(מרקובחצי[[#This Row],[23]],V610)=2),1,"")</f>
        <v/>
      </c>
      <c r="AE609" s="19" t="str">
        <f>IF(AND(מרקובחצי[[#This Row],[CycleNumber]]&lt;$B610,SUM(מרקובחצי[[#This Row],[23]],W610)=2),1,"")</f>
        <v/>
      </c>
      <c r="AF609" s="19" t="str">
        <f>IF(AND(מרקובחצי[[#This Row],[CycleNumber]]&lt;$B610,SUM(מרקובחצי[[#This Row],[31]],O610)=2),1,"")</f>
        <v/>
      </c>
      <c r="AG609" s="19" t="str">
        <f>IF(AND(מרקובחצי[[#This Row],[CycleNumber]]&lt;$B610,SUM(מרקובחצי[[#This Row],[31]],P610)=2),1,"")</f>
        <v/>
      </c>
      <c r="AH609" s="19" t="str">
        <f>IF(AND(מרקובחצי[[#This Row],[CycleNumber]]&lt;$B610,SUM(מרקובחצי[[#This Row],[31]],Q610)=2),1,"")</f>
        <v/>
      </c>
      <c r="AI609" s="19" t="str">
        <f>IF(AND(מרקובחצי[[#This Row],[CycleNumber]]&lt;$B610,SUM(U609:U610)=2),1,"")</f>
        <v/>
      </c>
      <c r="AJ609" s="19" t="str">
        <f>IF(AND(מרקובחצי[[#This Row],[CycleNumber]]&lt;$B610,SUM(מרקובחצי[[#This Row],[32]],O610)=2),1,"")</f>
        <v/>
      </c>
      <c r="AK609" s="19" t="str">
        <f>IF(AND(מרקובחצי[[#This Row],[CycleNumber]]&lt;$B610,SUM(מרקובחצי[[#This Row],[32]],P610)=2),1,"")</f>
        <v/>
      </c>
      <c r="AL609" s="19" t="str">
        <f>IF(AND(מרקובחצי[[#This Row],[CycleNumber]]&lt;$B610,SUM(מרקובחצי[[#This Row],[32]],Q610)=2),1,"")</f>
        <v/>
      </c>
      <c r="AM609" s="19" t="str">
        <f>IF(AND(מרקובחצי[[#This Row],[CycleNumber]]&lt;$B610,SUM(V609:V610)=2),1,"")</f>
        <v/>
      </c>
      <c r="AN609" s="19" t="str">
        <f>IF(AND(מרקובחצי[[#This Row],[CycleNumber]]&lt;$B610,SUM(מרקובחצי[[#This Row],[33]],O610)=2),1,"")</f>
        <v/>
      </c>
      <c r="AO609" s="19" t="str">
        <f>IF(AND(מרקובחצי[[#This Row],[CycleNumber]]&lt;$B610,SUM(מרקובחצי[[#This Row],[33]],P610)=2),1,"")</f>
        <v/>
      </c>
      <c r="AP609" s="19" t="str">
        <f>IF(AND(מרקובחצי[[#This Row],[CycleNumber]]&lt;$B610,SUM(מרקובחצי[[#This Row],[33]],Q610)=2),1,"")</f>
        <v/>
      </c>
      <c r="AQ609" s="19" t="str">
        <f>IF(AND(מרקובחצי[[#This Row],[CycleNumber]]&lt;$B610,SUM(W609:W610)=2),1,"")</f>
        <v/>
      </c>
      <c r="AR609" s="19" t="str">
        <f>IF(AND(מרקובחצי[[#This Row],[CycleNumber]]&lt;$B610,SUM(מרקובחצי[[#This Row],[12]],S610)=2),1,"")</f>
        <v/>
      </c>
      <c r="AS609" s="19" t="str">
        <f>IF(AND(מרקובחצי[[#This Row],[CycleNumber]]&lt;$B610,SUM(מרקובחצי[[#This Row],[22]],V610)=2),1,"")</f>
        <v/>
      </c>
      <c r="AT609" s="21">
        <f>SUM(מרקובחצי[[#This Row],[11]:[33]])</f>
        <v>1</v>
      </c>
    </row>
    <row r="610" spans="1:46" ht="15.6" x14ac:dyDescent="0.25">
      <c r="A610" s="19" t="s">
        <v>62</v>
      </c>
      <c r="B610" s="19">
        <v>10</v>
      </c>
      <c r="C610">
        <v>32</v>
      </c>
      <c r="D610" s="19">
        <f>מרקובחצי[[#This Row],[LengthofCycle]]+1</f>
        <v>33</v>
      </c>
      <c r="E610" t="str">
        <f>IF(IFERROR(LOOKUP(מרקובחצי[[#This Row],[ClientID]],קביעויות[הפלגה]),FALSE)=מרקובחצי[[#This Row],[ClientID]],1,"")</f>
        <v/>
      </c>
      <c r="F610" t="str">
        <f>IF(IFERROR(LOOKUP(מרקובחצי[[#This Row],[ClientID]],סוגחציקבוע[S31]),FALSE)=מרקובחצי[[#This Row],[ClientID]],1,"")</f>
        <v/>
      </c>
      <c r="G610">
        <f>IF(IFERROR(LOOKUP(מרקובחצי[[#This Row],[ClientID]],סוגחציקבוע[S32]),FALSE)=מרקובחצי[[#This Row],[ClientID]],1,"")</f>
        <v>1</v>
      </c>
      <c r="H610" t="str">
        <f>IF(IFERROR(LOOKUP(מרקובחצי[[#This Row],[ClientID]],סוגחציקבוע[S33]),FALSE)=מרקובחצי[[#This Row],[ClientID]],1,"")</f>
        <v/>
      </c>
      <c r="I610" t="str">
        <f>IF(IFERROR(LOOKUP(מרקובחצי[[#This Row],[ClientID]],סוגחציקבוע[S32&amp;33]),FALSE)=מרקובחצי[[#This Row],[ClientID]],1,"")</f>
        <v/>
      </c>
      <c r="J610" s="19">
        <f>IF(SUM(מרקובחצי[[#This Row],[11]:[13]])=1,מרקובחצי[[#This Row],[עד ועד]],IF(SUM(R609:T610)=1,IF(מרקובחצי[[#This Row],[עד ועד]]&lt;J609,מרקובחצי[[#This Row],[עד ועד]],J609),J609))</f>
        <v>27</v>
      </c>
      <c r="K610" s="19">
        <f>IF(SUM(מרקובחצי[[#This Row],[11]:[13]])=1,מרקובחצי[[#This Row],[עד ועד]],IF(SUM(R609:T610)=1,IF(מרקובחצי[[#This Row],[עד ועד]]&gt;K609,מרקובחצי[[#This Row],[עד ועד]],K609),K609))</f>
        <v>33</v>
      </c>
      <c r="L610" s="19" t="str">
        <f>IF(AND(SUM(מרקובחצי[[#This Row],[31]:[33]])=1,SUM(U609:W609)=0),מרקובחצי[[#This Row],[מקס]]-מרקובחצי[[#This Row],[מינ]],"")</f>
        <v/>
      </c>
      <c r="M61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610" s="19" t="str">
        <f t="shared" si="9"/>
        <v>S11</v>
      </c>
      <c r="O610" s="19" t="str">
        <f>IF(מרקובחצי[[#This Row],[קבעה הפלגה?]]=1,"",IF(AND(מרקובחצי[[#This Row],[עד ועד]]&lt;29,OR(מרקובחצי[[#This Row],[CycleNumber]]=1,AND(U609=1,OR(מרקובחצי[[#This Row],[עד ועד]]&lt;J609,מרקובחצי[[#This Row],[עד ועד]]&gt;K609)),AND(V609=1,מרקובחצי[[#This Row],[עד ועד]]&lt;J609),W609=1)),1,""))</f>
        <v/>
      </c>
      <c r="P610" s="19" t="str">
        <f>IF(מרקובחצי[[#This Row],[קבעה הפלגה?]]=1,"",IF(AND(מרקובחצי[[#This Row],[עד ועד]]&gt;28,מרקובחצי[[#This Row],[עד ועד]]&lt;32,OR(מרקובחצי[[#This Row],[CycleNumber]]=1,AND(U609=1),AND(V609=1,OR(מרקובחצי[[#This Row],[עד ועד]]&lt;J609,מרקובחצי[[#This Row],[עד ועד]]&gt;K609)),W609=1)),1,""))</f>
        <v/>
      </c>
      <c r="Q610" s="19" t="str">
        <f>IF(מרקובחצי[[#This Row],[קבעה הפלגה?]]=1,"",IF(AND(מרקובחצי[[#This Row],[עד ועד]]&gt;31,OR(מרקובחצי[[#This Row],[CycleNumber]]=1,AND(U609=1),AND(V609=1,מרקובחצי[[#This Row],[עד ועד]]&gt;K609),AND(W609=1,OR(מרקובחצי[[#This Row],[עד ועד]]&gt;K609,מרקובחצי[[#This Row],[עד ועד]]&lt;J609)))),1,""))</f>
        <v/>
      </c>
      <c r="R610" s="19" t="str">
        <f>IF(מרקובחצי[[#This Row],[CycleNumber]]&gt;1,IF(AND(O609=1,מרקובחצי[[#This Row],[עד ועד]]&lt;29),1,""),"")</f>
        <v/>
      </c>
      <c r="S610" s="19">
        <f>IF(מרקובחצי[[#This Row],[CycleNumber]]&gt;1,IF(OR(AND(O609=1,מרקובחצי[[#This Row],[עד ועד]]&gt;28),AND(P609=1),AND(Q609=1,מרקובחצי[[#This Row],[עד ועד]]&lt;32)),1,""),"")</f>
        <v>1</v>
      </c>
      <c r="T610" s="19" t="str">
        <f>IF(מרקובחצי[[#This Row],[CycleNumber]]&gt;1,IF(AND(Q609=1,מרקובחצי[[#This Row],[עד ועד]]&gt;31),1,""),"")</f>
        <v/>
      </c>
      <c r="U610" s="19" t="str">
        <f>IF(מרקובחצי[[#This Row],[CycleNumber]]&gt;1,IF(AND(R609=1,מרקובחצי[[#This Row],[עד ועד]]&lt;29),1,IF(AND(U609=1,NOT(OR(מרקובחצי[[#This Row],[עד ועד]]&lt;J609,מרקובחצי[[#This Row],[עד ועד]]&gt;K609))),1,"")),"")</f>
        <v/>
      </c>
      <c r="V610" s="19" t="str">
        <f>IF(מרקובחצי[[#This Row],[CycleNumber]]&gt;1,IF(AND(SUM(R609:T609)=1,מרקובחצי[[#This Row],[עד ועד]]&gt;28,מרקובחצי[[#This Row],[עד ועד]]&lt;32),1,IF(OR(S609=1,AND(R609=1,מרקובחצי[[#This Row],[עד ועד]]&gt;28),AND(T609=1,מרקובחצי[[#This Row],[עד ועד]]&lt;32)),1,IF(AND(V609=1,NOT(OR(מרקובחצי[[#This Row],[עד ועד]]&lt;J609,מרקובחצי[[#This Row],[עד ועד]]&gt;K609))),1,""))),"")</f>
        <v/>
      </c>
      <c r="W610" s="19" t="str">
        <f>IF(מרקובחצי[[#This Row],[CycleNumber]]&gt;1,IF(AND(T609=1,מרקובחצי[[#This Row],[עד ועד]]&gt;31),1,IF(AND(W609=1,NOT(OR(מרקובחצי[[#This Row],[עד ועד]]&lt;J609,מרקובחצי[[#This Row],[עד ועד]]&gt;K609))),1,"")),"")</f>
        <v/>
      </c>
      <c r="X610" s="19" t="str">
        <f>IF(AND(מרקובחצי[[#This Row],[CycleNumber]]&lt;$B611,SUM(מרקובחצי[[#This Row],[11]],R611)=2),1,"")</f>
        <v/>
      </c>
      <c r="Y610" s="19" t="str">
        <f>IF(AND(מרקובחצי[[#This Row],[CycleNumber]]&lt;$B611,SUM(מרקובחצי[[#This Row],[11]],S611)=2),1,"")</f>
        <v/>
      </c>
      <c r="Z610" s="19" t="str">
        <f>IF(AND(מרקובחצי[[#This Row],[CycleNumber]]&lt;$B611,SUM(מרקובחצי[[#This Row],[13]],S611)=2),1,"")</f>
        <v/>
      </c>
      <c r="AA610" s="19" t="str">
        <f>IF(AND(מרקובחצי[[#This Row],[CycleNumber]]&lt;$B611,SUM(מרקובחצי[[#This Row],[13]],T611)=2),1,"")</f>
        <v/>
      </c>
      <c r="AB610" s="19" t="str">
        <f>IF(AND(מרקובחצי[[#This Row],[CycleNumber]]&lt;$B611,SUM(מרקובחצי[[#This Row],[21]],U611)=2),1,"")</f>
        <v/>
      </c>
      <c r="AC610" s="19" t="str">
        <f>IF(AND(מרקובחצי[[#This Row],[CycleNumber]]&lt;$B611,SUM(מרקובחצי[[#This Row],[21]],V611)=2),1,"")</f>
        <v/>
      </c>
      <c r="AD610" s="19" t="str">
        <f>IF(AND(מרקובחצי[[#This Row],[CycleNumber]]&lt;$B611,SUM(מרקובחצי[[#This Row],[23]],V611)=2),1,"")</f>
        <v/>
      </c>
      <c r="AE610" s="19" t="str">
        <f>IF(AND(מרקובחצי[[#This Row],[CycleNumber]]&lt;$B611,SUM(מרקובחצי[[#This Row],[23]],W611)=2),1,"")</f>
        <v/>
      </c>
      <c r="AF610" s="19" t="str">
        <f>IF(AND(מרקובחצי[[#This Row],[CycleNumber]]&lt;$B611,SUM(מרקובחצי[[#This Row],[31]],O611)=2),1,"")</f>
        <v/>
      </c>
      <c r="AG610" s="19" t="str">
        <f>IF(AND(מרקובחצי[[#This Row],[CycleNumber]]&lt;$B611,SUM(מרקובחצי[[#This Row],[31]],P611)=2),1,"")</f>
        <v/>
      </c>
      <c r="AH610" s="19" t="str">
        <f>IF(AND(מרקובחצי[[#This Row],[CycleNumber]]&lt;$B611,SUM(מרקובחצי[[#This Row],[31]],Q611)=2),1,"")</f>
        <v/>
      </c>
      <c r="AI610" s="19" t="str">
        <f>IF(AND(מרקובחצי[[#This Row],[CycleNumber]]&lt;$B611,SUM(U610:U611)=2),1,"")</f>
        <v/>
      </c>
      <c r="AJ610" s="19" t="str">
        <f>IF(AND(מרקובחצי[[#This Row],[CycleNumber]]&lt;$B611,SUM(מרקובחצי[[#This Row],[32]],O611)=2),1,"")</f>
        <v/>
      </c>
      <c r="AK610" s="19" t="str">
        <f>IF(AND(מרקובחצי[[#This Row],[CycleNumber]]&lt;$B611,SUM(מרקובחצי[[#This Row],[32]],P611)=2),1,"")</f>
        <v/>
      </c>
      <c r="AL610" s="19" t="str">
        <f>IF(AND(מרקובחצי[[#This Row],[CycleNumber]]&lt;$B611,SUM(מרקובחצי[[#This Row],[32]],Q611)=2),1,"")</f>
        <v/>
      </c>
      <c r="AM610" s="19" t="str">
        <f>IF(AND(מרקובחצי[[#This Row],[CycleNumber]]&lt;$B611,SUM(V610:V611)=2),1,"")</f>
        <v/>
      </c>
      <c r="AN610" s="19" t="str">
        <f>IF(AND(מרקובחצי[[#This Row],[CycleNumber]]&lt;$B611,SUM(מרקובחצי[[#This Row],[33]],O611)=2),1,"")</f>
        <v/>
      </c>
      <c r="AO610" s="19" t="str">
        <f>IF(AND(מרקובחצי[[#This Row],[CycleNumber]]&lt;$B611,SUM(מרקובחצי[[#This Row],[33]],P611)=2),1,"")</f>
        <v/>
      </c>
      <c r="AP610" s="19" t="str">
        <f>IF(AND(מרקובחצי[[#This Row],[CycleNumber]]&lt;$B611,SUM(מרקובחצי[[#This Row],[33]],Q611)=2),1,"")</f>
        <v/>
      </c>
      <c r="AQ610" s="19" t="str">
        <f>IF(AND(מרקובחצי[[#This Row],[CycleNumber]]&lt;$B611,SUM(W610:W611)=2),1,"")</f>
        <v/>
      </c>
      <c r="AR610" s="19" t="str">
        <f>IF(AND(מרקובחצי[[#This Row],[CycleNumber]]&lt;$B611,SUM(מרקובחצי[[#This Row],[12]],S611)=2),1,"")</f>
        <v/>
      </c>
      <c r="AS610" s="19">
        <f>IF(AND(מרקובחצי[[#This Row],[CycleNumber]]&lt;$B611,SUM(מרקובחצי[[#This Row],[22]],V611)=2),1,"")</f>
        <v>1</v>
      </c>
      <c r="AT610" s="21">
        <f>SUM(מרקובחצי[[#This Row],[11]:[33]])</f>
        <v>1</v>
      </c>
    </row>
    <row r="611" spans="1:46" ht="15.6" x14ac:dyDescent="0.25">
      <c r="A611" s="19" t="s">
        <v>62</v>
      </c>
      <c r="B611" s="19">
        <v>11</v>
      </c>
      <c r="C611">
        <v>31</v>
      </c>
      <c r="D611" s="19">
        <f>מרקובחצי[[#This Row],[LengthofCycle]]+1</f>
        <v>32</v>
      </c>
      <c r="E611" t="str">
        <f>IF(IFERROR(LOOKUP(מרקובחצי[[#This Row],[ClientID]],קביעויות[הפלגה]),FALSE)=מרקובחצי[[#This Row],[ClientID]],1,"")</f>
        <v/>
      </c>
      <c r="F611" t="str">
        <f>IF(IFERROR(LOOKUP(מרקובחצי[[#This Row],[ClientID]],סוגחציקבוע[S31]),FALSE)=מרקובחצי[[#This Row],[ClientID]],1,"")</f>
        <v/>
      </c>
      <c r="G611">
        <f>IF(IFERROR(LOOKUP(מרקובחצי[[#This Row],[ClientID]],סוגחציקבוע[S32]),FALSE)=מרקובחצי[[#This Row],[ClientID]],1,"")</f>
        <v>1</v>
      </c>
      <c r="H611" t="str">
        <f>IF(IFERROR(LOOKUP(מרקובחצי[[#This Row],[ClientID]],סוגחציקבוע[S33]),FALSE)=מרקובחצי[[#This Row],[ClientID]],1,"")</f>
        <v/>
      </c>
      <c r="I611" t="str">
        <f>IF(IFERROR(LOOKUP(מרקובחצי[[#This Row],[ClientID]],סוגחציקבוע[S32&amp;33]),FALSE)=מרקובחצי[[#This Row],[ClientID]],1,"")</f>
        <v/>
      </c>
      <c r="J611" s="19">
        <f>IF(SUM(מרקובחצי[[#This Row],[11]:[13]])=1,מרקובחצי[[#This Row],[עד ועד]],IF(SUM(R610:T611)=1,IF(מרקובחצי[[#This Row],[עד ועד]]&lt;J610,מרקובחצי[[#This Row],[עד ועד]],J610),J610))</f>
        <v>27</v>
      </c>
      <c r="K611" s="19">
        <f>IF(SUM(מרקובחצי[[#This Row],[11]:[13]])=1,מרקובחצי[[#This Row],[עד ועד]],IF(SUM(R610:T611)=1,IF(מרקובחצי[[#This Row],[עד ועד]]&gt;K610,מרקובחצי[[#This Row],[עד ועד]],K610),K610))</f>
        <v>33</v>
      </c>
      <c r="L611" s="19">
        <f>IF(AND(SUM(מרקובחצי[[#This Row],[31]:[33]])=1,SUM(U610:W610)=0),מרקובחצי[[#This Row],[מקס]]-מרקובחצי[[#This Row],[מינ]],"")</f>
        <v>6</v>
      </c>
      <c r="M61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11" s="19" t="str">
        <f t="shared" si="9"/>
        <v>S22</v>
      </c>
      <c r="O611" s="19" t="str">
        <f>IF(מרקובחצי[[#This Row],[קבעה הפלגה?]]=1,"",IF(AND(מרקובחצי[[#This Row],[עד ועד]]&lt;29,OR(מרקובחצי[[#This Row],[CycleNumber]]=1,AND(U610=1,OR(מרקובחצי[[#This Row],[עד ועד]]&lt;J610,מרקובחצי[[#This Row],[עד ועד]]&gt;K610)),AND(V610=1,מרקובחצי[[#This Row],[עד ועד]]&lt;J610),W610=1)),1,""))</f>
        <v/>
      </c>
      <c r="P611" s="19" t="str">
        <f>IF(מרקובחצי[[#This Row],[קבעה הפלגה?]]=1,"",IF(AND(מרקובחצי[[#This Row],[עד ועד]]&gt;28,מרקובחצי[[#This Row],[עד ועד]]&lt;32,OR(מרקובחצי[[#This Row],[CycleNumber]]=1,AND(U610=1),AND(V610=1,OR(מרקובחצי[[#This Row],[עד ועד]]&lt;J610,מרקובחצי[[#This Row],[עד ועד]]&gt;K610)),W610=1)),1,""))</f>
        <v/>
      </c>
      <c r="Q611" s="19" t="str">
        <f>IF(מרקובחצי[[#This Row],[קבעה הפלגה?]]=1,"",IF(AND(מרקובחצי[[#This Row],[עד ועד]]&gt;31,OR(מרקובחצי[[#This Row],[CycleNumber]]=1,AND(U610=1),AND(V610=1,מרקובחצי[[#This Row],[עד ועד]]&gt;K610),AND(W610=1,OR(מרקובחצי[[#This Row],[עד ועד]]&gt;K610,מרקובחצי[[#This Row],[עד ועד]]&lt;J610)))),1,""))</f>
        <v/>
      </c>
      <c r="R611" s="19" t="str">
        <f>IF(מרקובחצי[[#This Row],[CycleNumber]]&gt;1,IF(AND(O610=1,מרקובחצי[[#This Row],[עד ועד]]&lt;29),1,""),"")</f>
        <v/>
      </c>
      <c r="S611" s="19" t="str">
        <f>IF(מרקובחצי[[#This Row],[CycleNumber]]&gt;1,IF(OR(AND(O610=1,מרקובחצי[[#This Row],[עד ועד]]&gt;28),AND(P610=1),AND(Q610=1,מרקובחצי[[#This Row],[עד ועד]]&lt;32)),1,""),"")</f>
        <v/>
      </c>
      <c r="T611" s="19" t="str">
        <f>IF(מרקובחצי[[#This Row],[CycleNumber]]&gt;1,IF(AND(Q610=1,מרקובחצי[[#This Row],[עד ועד]]&gt;31),1,""),"")</f>
        <v/>
      </c>
      <c r="U611" s="19" t="str">
        <f>IF(מרקובחצי[[#This Row],[CycleNumber]]&gt;1,IF(AND(R610=1,מרקובחצי[[#This Row],[עד ועד]]&lt;29),1,IF(AND(U610=1,NOT(OR(מרקובחצי[[#This Row],[עד ועד]]&lt;J610,מרקובחצי[[#This Row],[עד ועד]]&gt;K610))),1,"")),"")</f>
        <v/>
      </c>
      <c r="V611" s="19">
        <f>IF(מרקובחצי[[#This Row],[CycleNumber]]&gt;1,IF(AND(SUM(R610:T610)=1,מרקובחצי[[#This Row],[עד ועד]]&gt;28,מרקובחצי[[#This Row],[עד ועד]]&lt;32),1,IF(OR(S610=1,AND(R610=1,מרקובחצי[[#This Row],[עד ועד]]&gt;28),AND(T610=1,מרקובחצי[[#This Row],[עד ועד]]&lt;32)),1,IF(AND(V610=1,NOT(OR(מרקובחצי[[#This Row],[עד ועד]]&lt;J610,מרקובחצי[[#This Row],[עד ועד]]&gt;K610))),1,""))),"")</f>
        <v>1</v>
      </c>
      <c r="W611" s="19" t="str">
        <f>IF(מרקובחצי[[#This Row],[CycleNumber]]&gt;1,IF(AND(T610=1,מרקובחצי[[#This Row],[עד ועד]]&gt;31),1,IF(AND(W610=1,NOT(OR(מרקובחצי[[#This Row],[עד ועד]]&lt;J610,מרקובחצי[[#This Row],[עד ועד]]&gt;K610))),1,"")),"")</f>
        <v/>
      </c>
      <c r="X611" s="19" t="str">
        <f>IF(AND(מרקובחצי[[#This Row],[CycleNumber]]&lt;$B612,SUM(מרקובחצי[[#This Row],[11]],R612)=2),1,"")</f>
        <v/>
      </c>
      <c r="Y611" s="19" t="str">
        <f>IF(AND(מרקובחצי[[#This Row],[CycleNumber]]&lt;$B612,SUM(מרקובחצי[[#This Row],[11]],S612)=2),1,"")</f>
        <v/>
      </c>
      <c r="Z611" s="19" t="str">
        <f>IF(AND(מרקובחצי[[#This Row],[CycleNumber]]&lt;$B612,SUM(מרקובחצי[[#This Row],[13]],S612)=2),1,"")</f>
        <v/>
      </c>
      <c r="AA611" s="19" t="str">
        <f>IF(AND(מרקובחצי[[#This Row],[CycleNumber]]&lt;$B612,SUM(מרקובחצי[[#This Row],[13]],T612)=2),1,"")</f>
        <v/>
      </c>
      <c r="AB611" s="19" t="str">
        <f>IF(AND(מרקובחצי[[#This Row],[CycleNumber]]&lt;$B612,SUM(מרקובחצי[[#This Row],[21]],U612)=2),1,"")</f>
        <v/>
      </c>
      <c r="AC611" s="19" t="str">
        <f>IF(AND(מרקובחצי[[#This Row],[CycleNumber]]&lt;$B612,SUM(מרקובחצי[[#This Row],[21]],V612)=2),1,"")</f>
        <v/>
      </c>
      <c r="AD611" s="19" t="str">
        <f>IF(AND(מרקובחצי[[#This Row],[CycleNumber]]&lt;$B612,SUM(מרקובחצי[[#This Row],[23]],V612)=2),1,"")</f>
        <v/>
      </c>
      <c r="AE611" s="19" t="str">
        <f>IF(AND(מרקובחצי[[#This Row],[CycleNumber]]&lt;$B612,SUM(מרקובחצי[[#This Row],[23]],W612)=2),1,"")</f>
        <v/>
      </c>
      <c r="AF611" s="19" t="str">
        <f>IF(AND(מרקובחצי[[#This Row],[CycleNumber]]&lt;$B612,SUM(מרקובחצי[[#This Row],[31]],O612)=2),1,"")</f>
        <v/>
      </c>
      <c r="AG611" s="19" t="str">
        <f>IF(AND(מרקובחצי[[#This Row],[CycleNumber]]&lt;$B612,SUM(מרקובחצי[[#This Row],[31]],P612)=2),1,"")</f>
        <v/>
      </c>
      <c r="AH611" s="19" t="str">
        <f>IF(AND(מרקובחצי[[#This Row],[CycleNumber]]&lt;$B612,SUM(מרקובחצי[[#This Row],[31]],Q612)=2),1,"")</f>
        <v/>
      </c>
      <c r="AI611" s="19" t="str">
        <f>IF(AND(מרקובחצי[[#This Row],[CycleNumber]]&lt;$B612,SUM(U611:U612)=2),1,"")</f>
        <v/>
      </c>
      <c r="AJ611" s="19" t="str">
        <f>IF(AND(מרקובחצי[[#This Row],[CycleNumber]]&lt;$B612,SUM(מרקובחצי[[#This Row],[32]],O612)=2),1,"")</f>
        <v/>
      </c>
      <c r="AK611" s="19" t="str">
        <f>IF(AND(מרקובחצי[[#This Row],[CycleNumber]]&lt;$B612,SUM(מרקובחצי[[#This Row],[32]],P612)=2),1,"")</f>
        <v/>
      </c>
      <c r="AL611" s="19" t="str">
        <f>IF(AND(מרקובחצי[[#This Row],[CycleNumber]]&lt;$B612,SUM(מרקובחצי[[#This Row],[32]],Q612)=2),1,"")</f>
        <v/>
      </c>
      <c r="AM611" s="19">
        <f>IF(AND(מרקובחצי[[#This Row],[CycleNumber]]&lt;$B612,SUM(V611:V612)=2),1,"")</f>
        <v>1</v>
      </c>
      <c r="AN611" s="19" t="str">
        <f>IF(AND(מרקובחצי[[#This Row],[CycleNumber]]&lt;$B612,SUM(מרקובחצי[[#This Row],[33]],O612)=2),1,"")</f>
        <v/>
      </c>
      <c r="AO611" s="19" t="str">
        <f>IF(AND(מרקובחצי[[#This Row],[CycleNumber]]&lt;$B612,SUM(מרקובחצי[[#This Row],[33]],P612)=2),1,"")</f>
        <v/>
      </c>
      <c r="AP611" s="19" t="str">
        <f>IF(AND(מרקובחצי[[#This Row],[CycleNumber]]&lt;$B612,SUM(מרקובחצי[[#This Row],[33]],Q612)=2),1,"")</f>
        <v/>
      </c>
      <c r="AQ611" s="19" t="str">
        <f>IF(AND(מרקובחצי[[#This Row],[CycleNumber]]&lt;$B612,SUM(W611:W612)=2),1,"")</f>
        <v/>
      </c>
      <c r="AR611" s="19" t="str">
        <f>IF(AND(מרקובחצי[[#This Row],[CycleNumber]]&lt;$B612,SUM(מרקובחצי[[#This Row],[12]],S612)=2),1,"")</f>
        <v/>
      </c>
      <c r="AS611" s="19" t="str">
        <f>IF(AND(מרקובחצי[[#This Row],[CycleNumber]]&lt;$B612,SUM(מרקובחצי[[#This Row],[22]],V612)=2),1,"")</f>
        <v/>
      </c>
      <c r="AT611" s="21">
        <f>SUM(מרקובחצי[[#This Row],[11]:[33]])</f>
        <v>1</v>
      </c>
    </row>
    <row r="612" spans="1:46" ht="15.6" x14ac:dyDescent="0.25">
      <c r="A612" s="19" t="s">
        <v>62</v>
      </c>
      <c r="B612" s="19">
        <v>12</v>
      </c>
      <c r="C612">
        <v>29</v>
      </c>
      <c r="D612" s="19">
        <f>מרקובחצי[[#This Row],[LengthofCycle]]+1</f>
        <v>30</v>
      </c>
      <c r="E612" t="str">
        <f>IF(IFERROR(LOOKUP(מרקובחצי[[#This Row],[ClientID]],קביעויות[הפלגה]),FALSE)=מרקובחצי[[#This Row],[ClientID]],1,"")</f>
        <v/>
      </c>
      <c r="F612" t="str">
        <f>IF(IFERROR(LOOKUP(מרקובחצי[[#This Row],[ClientID]],סוגחציקבוע[S31]),FALSE)=מרקובחצי[[#This Row],[ClientID]],1,"")</f>
        <v/>
      </c>
      <c r="G612">
        <f>IF(IFERROR(LOOKUP(מרקובחצי[[#This Row],[ClientID]],סוגחציקבוע[S32]),FALSE)=מרקובחצי[[#This Row],[ClientID]],1,"")</f>
        <v>1</v>
      </c>
      <c r="H612" t="str">
        <f>IF(IFERROR(LOOKUP(מרקובחצי[[#This Row],[ClientID]],סוגחציקבוע[S33]),FALSE)=מרקובחצי[[#This Row],[ClientID]],1,"")</f>
        <v/>
      </c>
      <c r="I612" t="str">
        <f>IF(IFERROR(LOOKUP(מרקובחצי[[#This Row],[ClientID]],סוגחציקבוע[S32&amp;33]),FALSE)=מרקובחצי[[#This Row],[ClientID]],1,"")</f>
        <v/>
      </c>
      <c r="J612" s="19">
        <f>IF(SUM(מרקובחצי[[#This Row],[11]:[13]])=1,מרקובחצי[[#This Row],[עד ועד]],IF(SUM(R611:T612)=1,IF(מרקובחצי[[#This Row],[עד ועד]]&lt;J611,מרקובחצי[[#This Row],[עד ועד]],J611),J611))</f>
        <v>27</v>
      </c>
      <c r="K612" s="19">
        <f>IF(SUM(מרקובחצי[[#This Row],[11]:[13]])=1,מרקובחצי[[#This Row],[עד ועד]],IF(SUM(R611:T612)=1,IF(מרקובחצי[[#This Row],[עד ועד]]&gt;K611,מרקובחצי[[#This Row],[עד ועד]],K611),K611))</f>
        <v>33</v>
      </c>
      <c r="L612" s="19" t="str">
        <f>IF(AND(SUM(מרקובחצי[[#This Row],[31]:[33]])=1,SUM(U611:W611)=0),מרקובחצי[[#This Row],[מקס]]-מרקובחצי[[#This Row],[מינ]],"")</f>
        <v/>
      </c>
      <c r="M61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12" s="19" t="str">
        <f t="shared" si="9"/>
        <v>S32</v>
      </c>
      <c r="O612" s="19" t="str">
        <f>IF(מרקובחצי[[#This Row],[קבעה הפלגה?]]=1,"",IF(AND(מרקובחצי[[#This Row],[עד ועד]]&lt;29,OR(מרקובחצי[[#This Row],[CycleNumber]]=1,AND(U611=1,OR(מרקובחצי[[#This Row],[עד ועד]]&lt;J611,מרקובחצי[[#This Row],[עד ועד]]&gt;K611)),AND(V611=1,מרקובחצי[[#This Row],[עד ועד]]&lt;J611),W611=1)),1,""))</f>
        <v/>
      </c>
      <c r="P612" s="19" t="str">
        <f>IF(מרקובחצי[[#This Row],[קבעה הפלגה?]]=1,"",IF(AND(מרקובחצי[[#This Row],[עד ועד]]&gt;28,מרקובחצי[[#This Row],[עד ועד]]&lt;32,OR(מרקובחצי[[#This Row],[CycleNumber]]=1,AND(U611=1),AND(V611=1,OR(מרקובחצי[[#This Row],[עד ועד]]&lt;J611,מרקובחצי[[#This Row],[עד ועד]]&gt;K611)),W611=1)),1,""))</f>
        <v/>
      </c>
      <c r="Q612" s="19" t="str">
        <f>IF(מרקובחצי[[#This Row],[קבעה הפלגה?]]=1,"",IF(AND(מרקובחצי[[#This Row],[עד ועד]]&gt;31,OR(מרקובחצי[[#This Row],[CycleNumber]]=1,AND(U611=1),AND(V611=1,מרקובחצי[[#This Row],[עד ועד]]&gt;K611),AND(W611=1,OR(מרקובחצי[[#This Row],[עד ועד]]&gt;K611,מרקובחצי[[#This Row],[עד ועד]]&lt;J611)))),1,""))</f>
        <v/>
      </c>
      <c r="R612" s="19" t="str">
        <f>IF(מרקובחצי[[#This Row],[CycleNumber]]&gt;1,IF(AND(O611=1,מרקובחצי[[#This Row],[עד ועד]]&lt;29),1,""),"")</f>
        <v/>
      </c>
      <c r="S612" s="19" t="str">
        <f>IF(מרקובחצי[[#This Row],[CycleNumber]]&gt;1,IF(OR(AND(O611=1,מרקובחצי[[#This Row],[עד ועד]]&gt;28),AND(P611=1),AND(Q611=1,מרקובחצי[[#This Row],[עד ועד]]&lt;32)),1,""),"")</f>
        <v/>
      </c>
      <c r="T612" s="19" t="str">
        <f>IF(מרקובחצי[[#This Row],[CycleNumber]]&gt;1,IF(AND(Q611=1,מרקובחצי[[#This Row],[עד ועד]]&gt;31),1,""),"")</f>
        <v/>
      </c>
      <c r="U612" s="19" t="str">
        <f>IF(מרקובחצי[[#This Row],[CycleNumber]]&gt;1,IF(AND(R611=1,מרקובחצי[[#This Row],[עד ועד]]&lt;29),1,IF(AND(U611=1,NOT(OR(מרקובחצי[[#This Row],[עד ועד]]&lt;J611,מרקובחצי[[#This Row],[עד ועד]]&gt;K611))),1,"")),"")</f>
        <v/>
      </c>
      <c r="V612" s="19">
        <f>IF(מרקובחצי[[#This Row],[CycleNumber]]&gt;1,IF(AND(SUM(R611:T611)=1,מרקובחצי[[#This Row],[עד ועד]]&gt;28,מרקובחצי[[#This Row],[עד ועד]]&lt;32),1,IF(OR(S611=1,AND(R611=1,מרקובחצי[[#This Row],[עד ועד]]&gt;28),AND(T611=1,מרקובחצי[[#This Row],[עד ועד]]&lt;32)),1,IF(AND(V611=1,NOT(OR(מרקובחצי[[#This Row],[עד ועד]]&lt;J611,מרקובחצי[[#This Row],[עד ועד]]&gt;K611))),1,""))),"")</f>
        <v>1</v>
      </c>
      <c r="W612" s="19" t="str">
        <f>IF(מרקובחצי[[#This Row],[CycleNumber]]&gt;1,IF(AND(T611=1,מרקובחצי[[#This Row],[עד ועד]]&gt;31),1,IF(AND(W611=1,NOT(OR(מרקובחצי[[#This Row],[עד ועד]]&lt;J611,מרקובחצי[[#This Row],[עד ועד]]&gt;K611))),1,"")),"")</f>
        <v/>
      </c>
      <c r="X612" s="19" t="str">
        <f>IF(AND(מרקובחצי[[#This Row],[CycleNumber]]&lt;$B613,SUM(מרקובחצי[[#This Row],[11]],R613)=2),1,"")</f>
        <v/>
      </c>
      <c r="Y612" s="19" t="str">
        <f>IF(AND(מרקובחצי[[#This Row],[CycleNumber]]&lt;$B613,SUM(מרקובחצי[[#This Row],[11]],S613)=2),1,"")</f>
        <v/>
      </c>
      <c r="Z612" s="19" t="str">
        <f>IF(AND(מרקובחצי[[#This Row],[CycleNumber]]&lt;$B613,SUM(מרקובחצי[[#This Row],[13]],S613)=2),1,"")</f>
        <v/>
      </c>
      <c r="AA612" s="19" t="str">
        <f>IF(AND(מרקובחצי[[#This Row],[CycleNumber]]&lt;$B613,SUM(מרקובחצי[[#This Row],[13]],T613)=2),1,"")</f>
        <v/>
      </c>
      <c r="AB612" s="19" t="str">
        <f>IF(AND(מרקובחצי[[#This Row],[CycleNumber]]&lt;$B613,SUM(מרקובחצי[[#This Row],[21]],U613)=2),1,"")</f>
        <v/>
      </c>
      <c r="AC612" s="19" t="str">
        <f>IF(AND(מרקובחצי[[#This Row],[CycleNumber]]&lt;$B613,SUM(מרקובחצי[[#This Row],[21]],V613)=2),1,"")</f>
        <v/>
      </c>
      <c r="AD612" s="19" t="str">
        <f>IF(AND(מרקובחצי[[#This Row],[CycleNumber]]&lt;$B613,SUM(מרקובחצי[[#This Row],[23]],V613)=2),1,"")</f>
        <v/>
      </c>
      <c r="AE612" s="19" t="str">
        <f>IF(AND(מרקובחצי[[#This Row],[CycleNumber]]&lt;$B613,SUM(מרקובחצי[[#This Row],[23]],W613)=2),1,"")</f>
        <v/>
      </c>
      <c r="AF612" s="19" t="str">
        <f>IF(AND(מרקובחצי[[#This Row],[CycleNumber]]&lt;$B613,SUM(מרקובחצי[[#This Row],[31]],O613)=2),1,"")</f>
        <v/>
      </c>
      <c r="AG612" s="19" t="str">
        <f>IF(AND(מרקובחצי[[#This Row],[CycleNumber]]&lt;$B613,SUM(מרקובחצי[[#This Row],[31]],P613)=2),1,"")</f>
        <v/>
      </c>
      <c r="AH612" s="19" t="str">
        <f>IF(AND(מרקובחצי[[#This Row],[CycleNumber]]&lt;$B613,SUM(מרקובחצי[[#This Row],[31]],Q613)=2),1,"")</f>
        <v/>
      </c>
      <c r="AI612" s="19" t="str">
        <f>IF(AND(מרקובחצי[[#This Row],[CycleNumber]]&lt;$B613,SUM(U612:U613)=2),1,"")</f>
        <v/>
      </c>
      <c r="AJ612" s="19" t="str">
        <f>IF(AND(מרקובחצי[[#This Row],[CycleNumber]]&lt;$B613,SUM(מרקובחצי[[#This Row],[32]],O613)=2),1,"")</f>
        <v/>
      </c>
      <c r="AK612" s="19" t="str">
        <f>IF(AND(מרקובחצי[[#This Row],[CycleNumber]]&lt;$B613,SUM(מרקובחצי[[#This Row],[32]],P613)=2),1,"")</f>
        <v/>
      </c>
      <c r="AL612" s="19" t="str">
        <f>IF(AND(מרקובחצי[[#This Row],[CycleNumber]]&lt;$B613,SUM(מרקובחצי[[#This Row],[32]],Q613)=2),1,"")</f>
        <v/>
      </c>
      <c r="AM612" s="19" t="str">
        <f>IF(AND(מרקובחצי[[#This Row],[CycleNumber]]&lt;$B613,SUM(V612:V613)=2),1,"")</f>
        <v/>
      </c>
      <c r="AN612" s="19" t="str">
        <f>IF(AND(מרקובחצי[[#This Row],[CycleNumber]]&lt;$B613,SUM(מרקובחצי[[#This Row],[33]],O613)=2),1,"")</f>
        <v/>
      </c>
      <c r="AO612" s="19" t="str">
        <f>IF(AND(מרקובחצי[[#This Row],[CycleNumber]]&lt;$B613,SUM(מרקובחצי[[#This Row],[33]],P613)=2),1,"")</f>
        <v/>
      </c>
      <c r="AP612" s="19" t="str">
        <f>IF(AND(מרקובחצי[[#This Row],[CycleNumber]]&lt;$B613,SUM(מרקובחצי[[#This Row],[33]],Q613)=2),1,"")</f>
        <v/>
      </c>
      <c r="AQ612" s="19" t="str">
        <f>IF(AND(מרקובחצי[[#This Row],[CycleNumber]]&lt;$B613,SUM(W612:W613)=2),1,"")</f>
        <v/>
      </c>
      <c r="AR612" s="19" t="str">
        <f>IF(AND(מרקובחצי[[#This Row],[CycleNumber]]&lt;$B613,SUM(מרקובחצי[[#This Row],[12]],S613)=2),1,"")</f>
        <v/>
      </c>
      <c r="AS612" s="19" t="str">
        <f>IF(AND(מרקובחצי[[#This Row],[CycleNumber]]&lt;$B613,SUM(מרקובחצי[[#This Row],[22]],V613)=2),1,"")</f>
        <v/>
      </c>
      <c r="AT612" s="21">
        <f>SUM(מרקובחצי[[#This Row],[11]:[33]])</f>
        <v>1</v>
      </c>
    </row>
    <row r="613" spans="1:46" ht="15.6" x14ac:dyDescent="0.25">
      <c r="A613" s="19" t="s">
        <v>63</v>
      </c>
      <c r="B613" s="19">
        <v>1</v>
      </c>
      <c r="C613">
        <v>29</v>
      </c>
      <c r="D613" s="19">
        <f>מרקובחצי[[#This Row],[LengthofCycle]]+1</f>
        <v>30</v>
      </c>
      <c r="E613" t="str">
        <f>IF(IFERROR(LOOKUP(מרקובחצי[[#This Row],[ClientID]],קביעויות[הפלגה]),FALSE)=מרקובחצי[[#This Row],[ClientID]],1,"")</f>
        <v/>
      </c>
      <c r="F613" t="str">
        <f>IF(IFERROR(LOOKUP(מרקובחצי[[#This Row],[ClientID]],סוגחציקבוע[S31]),FALSE)=מרקובחצי[[#This Row],[ClientID]],1,"")</f>
        <v/>
      </c>
      <c r="G613">
        <f>IF(IFERROR(LOOKUP(מרקובחצי[[#This Row],[ClientID]],סוגחציקבוע[S32]),FALSE)=מרקובחצי[[#This Row],[ClientID]],1,"")</f>
        <v>1</v>
      </c>
      <c r="H613" t="str">
        <f>IF(IFERROR(LOOKUP(מרקובחצי[[#This Row],[ClientID]],סוגחציקבוע[S33]),FALSE)=מרקובחצי[[#This Row],[ClientID]],1,"")</f>
        <v/>
      </c>
      <c r="I613" t="str">
        <f>IF(IFERROR(LOOKUP(מרקובחצי[[#This Row],[ClientID]],סוגחציקבוע[S32&amp;33]),FALSE)=מרקובחצי[[#This Row],[ClientID]],1,"")</f>
        <v/>
      </c>
      <c r="J613" s="19">
        <f>IF(SUM(מרקובחצי[[#This Row],[11]:[13]])=1,מרקובחצי[[#This Row],[עד ועד]],IF(SUM(R612:T613)=1,IF(מרקובחצי[[#This Row],[עד ועד]]&lt;J612,מרקובחצי[[#This Row],[עד ועד]],J612),J612))</f>
        <v>30</v>
      </c>
      <c r="K613" s="19">
        <f>IF(SUM(מרקובחצי[[#This Row],[11]:[13]])=1,מרקובחצי[[#This Row],[עד ועד]],IF(SUM(R612:T613)=1,IF(מרקובחצי[[#This Row],[עד ועד]]&gt;K612,מרקובחצי[[#This Row],[עד ועד]],K612),K612))</f>
        <v>30</v>
      </c>
      <c r="L613" s="19" t="str">
        <f>IF(AND(SUM(מרקובחצי[[#This Row],[31]:[33]])=1,SUM(U612:W612)=0),מרקובחצי[[#This Row],[מקס]]-מרקובחצי[[#This Row],[מינ]],"")</f>
        <v/>
      </c>
      <c r="M61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613" s="19" t="str">
        <f t="shared" si="9"/>
        <v>S32</v>
      </c>
      <c r="O613" s="19" t="str">
        <f>IF(מרקובחצי[[#This Row],[קבעה הפלגה?]]=1,"",IF(AND(מרקובחצי[[#This Row],[עד ועד]]&lt;29,OR(מרקובחצי[[#This Row],[CycleNumber]]=1,AND(U612=1,OR(מרקובחצי[[#This Row],[עד ועד]]&lt;J612,מרקובחצי[[#This Row],[עד ועד]]&gt;K612)),AND(V612=1,מרקובחצי[[#This Row],[עד ועד]]&lt;J612),W612=1)),1,""))</f>
        <v/>
      </c>
      <c r="P613" s="19">
        <f>IF(מרקובחצי[[#This Row],[קבעה הפלגה?]]=1,"",IF(AND(מרקובחצי[[#This Row],[עד ועד]]&gt;28,מרקובחצי[[#This Row],[עד ועד]]&lt;32,OR(מרקובחצי[[#This Row],[CycleNumber]]=1,AND(U612=1),AND(V612=1,OR(מרקובחצי[[#This Row],[עד ועד]]&lt;J612,מרקובחצי[[#This Row],[עד ועד]]&gt;K612)),W612=1)),1,""))</f>
        <v>1</v>
      </c>
      <c r="Q613" s="19" t="str">
        <f>IF(מרקובחצי[[#This Row],[קבעה הפלגה?]]=1,"",IF(AND(מרקובחצי[[#This Row],[עד ועד]]&gt;31,OR(מרקובחצי[[#This Row],[CycleNumber]]=1,AND(U612=1),AND(V612=1,מרקובחצי[[#This Row],[עד ועד]]&gt;K612),AND(W612=1,OR(מרקובחצי[[#This Row],[עד ועד]]&gt;K612,מרקובחצי[[#This Row],[עד ועד]]&lt;J612)))),1,""))</f>
        <v/>
      </c>
      <c r="R613" s="19" t="str">
        <f>IF(מרקובחצי[[#This Row],[CycleNumber]]&gt;1,IF(AND(O612=1,מרקובחצי[[#This Row],[עד ועד]]&lt;29),1,""),"")</f>
        <v/>
      </c>
      <c r="S613" s="19" t="str">
        <f>IF(מרקובחצי[[#This Row],[CycleNumber]]&gt;1,IF(OR(AND(O612=1,מרקובחצי[[#This Row],[עד ועד]]&gt;28),AND(P612=1),AND(Q612=1,מרקובחצי[[#This Row],[עד ועד]]&lt;32)),1,""),"")</f>
        <v/>
      </c>
      <c r="T613" s="19" t="str">
        <f>IF(מרקובחצי[[#This Row],[CycleNumber]]&gt;1,IF(AND(Q612=1,מרקובחצי[[#This Row],[עד ועד]]&gt;31),1,""),"")</f>
        <v/>
      </c>
      <c r="U613" s="19" t="str">
        <f>IF(מרקובחצי[[#This Row],[CycleNumber]]&gt;1,IF(AND(R612=1,מרקובחצי[[#This Row],[עד ועד]]&lt;29),1,IF(AND(U612=1,NOT(OR(מרקובחצי[[#This Row],[עד ועד]]&lt;J612,מרקובחצי[[#This Row],[עד ועד]]&gt;K612))),1,"")),"")</f>
        <v/>
      </c>
      <c r="V613" s="19" t="str">
        <f>IF(מרקובחצי[[#This Row],[CycleNumber]]&gt;1,IF(AND(SUM(R612:T612)=1,מרקובחצי[[#This Row],[עד ועד]]&gt;28,מרקובחצי[[#This Row],[עד ועד]]&lt;32),1,IF(OR(S612=1,AND(R612=1,מרקובחצי[[#This Row],[עד ועד]]&gt;28),AND(T612=1,מרקובחצי[[#This Row],[עד ועד]]&lt;32)),1,IF(AND(V612=1,NOT(OR(מרקובחצי[[#This Row],[עד ועד]]&lt;J612,מרקובחצי[[#This Row],[עד ועד]]&gt;K612))),1,""))),"")</f>
        <v/>
      </c>
      <c r="W613" s="19" t="str">
        <f>IF(מרקובחצי[[#This Row],[CycleNumber]]&gt;1,IF(AND(T612=1,מרקובחצי[[#This Row],[עד ועד]]&gt;31),1,IF(AND(W612=1,NOT(OR(מרקובחצי[[#This Row],[עד ועד]]&lt;J612,מרקובחצי[[#This Row],[עד ועד]]&gt;K612))),1,"")),"")</f>
        <v/>
      </c>
      <c r="X613" s="19" t="str">
        <f>IF(AND(מרקובחצי[[#This Row],[CycleNumber]]&lt;$B614,SUM(מרקובחצי[[#This Row],[11]],R614)=2),1,"")</f>
        <v/>
      </c>
      <c r="Y613" s="19" t="str">
        <f>IF(AND(מרקובחצי[[#This Row],[CycleNumber]]&lt;$B614,SUM(מרקובחצי[[#This Row],[11]],S614)=2),1,"")</f>
        <v/>
      </c>
      <c r="Z613" s="19" t="str">
        <f>IF(AND(מרקובחצי[[#This Row],[CycleNumber]]&lt;$B614,SUM(מרקובחצי[[#This Row],[13]],S614)=2),1,"")</f>
        <v/>
      </c>
      <c r="AA613" s="19" t="str">
        <f>IF(AND(מרקובחצי[[#This Row],[CycleNumber]]&lt;$B614,SUM(מרקובחצי[[#This Row],[13]],T614)=2),1,"")</f>
        <v/>
      </c>
      <c r="AB613" s="19" t="str">
        <f>IF(AND(מרקובחצי[[#This Row],[CycleNumber]]&lt;$B614,SUM(מרקובחצי[[#This Row],[21]],U614)=2),1,"")</f>
        <v/>
      </c>
      <c r="AC613" s="19" t="str">
        <f>IF(AND(מרקובחצי[[#This Row],[CycleNumber]]&lt;$B614,SUM(מרקובחצי[[#This Row],[21]],V614)=2),1,"")</f>
        <v/>
      </c>
      <c r="AD613" s="19" t="str">
        <f>IF(AND(מרקובחצי[[#This Row],[CycleNumber]]&lt;$B614,SUM(מרקובחצי[[#This Row],[23]],V614)=2),1,"")</f>
        <v/>
      </c>
      <c r="AE613" s="19" t="str">
        <f>IF(AND(מרקובחצי[[#This Row],[CycleNumber]]&lt;$B614,SUM(מרקובחצי[[#This Row],[23]],W614)=2),1,"")</f>
        <v/>
      </c>
      <c r="AF613" s="19" t="str">
        <f>IF(AND(מרקובחצי[[#This Row],[CycleNumber]]&lt;$B614,SUM(מרקובחצי[[#This Row],[31]],O614)=2),1,"")</f>
        <v/>
      </c>
      <c r="AG613" s="19" t="str">
        <f>IF(AND(מרקובחצי[[#This Row],[CycleNumber]]&lt;$B614,SUM(מרקובחצי[[#This Row],[31]],P614)=2),1,"")</f>
        <v/>
      </c>
      <c r="AH613" s="19" t="str">
        <f>IF(AND(מרקובחצי[[#This Row],[CycleNumber]]&lt;$B614,SUM(מרקובחצי[[#This Row],[31]],Q614)=2),1,"")</f>
        <v/>
      </c>
      <c r="AI613" s="19" t="str">
        <f>IF(AND(מרקובחצי[[#This Row],[CycleNumber]]&lt;$B614,SUM(U613:U614)=2),1,"")</f>
        <v/>
      </c>
      <c r="AJ613" s="19" t="str">
        <f>IF(AND(מרקובחצי[[#This Row],[CycleNumber]]&lt;$B614,SUM(מרקובחצי[[#This Row],[32]],O614)=2),1,"")</f>
        <v/>
      </c>
      <c r="AK613" s="19" t="str">
        <f>IF(AND(מרקובחצי[[#This Row],[CycleNumber]]&lt;$B614,SUM(מרקובחצי[[#This Row],[32]],P614)=2),1,"")</f>
        <v/>
      </c>
      <c r="AL613" s="19" t="str">
        <f>IF(AND(מרקובחצי[[#This Row],[CycleNumber]]&lt;$B614,SUM(מרקובחצי[[#This Row],[32]],Q614)=2),1,"")</f>
        <v/>
      </c>
      <c r="AM613" s="19" t="str">
        <f>IF(AND(מרקובחצי[[#This Row],[CycleNumber]]&lt;$B614,SUM(V613:V614)=2),1,"")</f>
        <v/>
      </c>
      <c r="AN613" s="19" t="str">
        <f>IF(AND(מרקובחצי[[#This Row],[CycleNumber]]&lt;$B614,SUM(מרקובחצי[[#This Row],[33]],O614)=2),1,"")</f>
        <v/>
      </c>
      <c r="AO613" s="19" t="str">
        <f>IF(AND(מרקובחצי[[#This Row],[CycleNumber]]&lt;$B614,SUM(מרקובחצי[[#This Row],[33]],P614)=2),1,"")</f>
        <v/>
      </c>
      <c r="AP613" s="19" t="str">
        <f>IF(AND(מרקובחצי[[#This Row],[CycleNumber]]&lt;$B614,SUM(מרקובחצי[[#This Row],[33]],Q614)=2),1,"")</f>
        <v/>
      </c>
      <c r="AQ613" s="19" t="str">
        <f>IF(AND(מרקובחצי[[#This Row],[CycleNumber]]&lt;$B614,SUM(W613:W614)=2),1,"")</f>
        <v/>
      </c>
      <c r="AR613" s="19">
        <f>IF(AND(מרקובחצי[[#This Row],[CycleNumber]]&lt;$B614,SUM(מרקובחצי[[#This Row],[12]],S614)=2),1,"")</f>
        <v>1</v>
      </c>
      <c r="AS613" s="19" t="str">
        <f>IF(AND(מרקובחצי[[#This Row],[CycleNumber]]&lt;$B614,SUM(מרקובחצי[[#This Row],[22]],V614)=2),1,"")</f>
        <v/>
      </c>
      <c r="AT613" s="21">
        <f>SUM(מרקובחצי[[#This Row],[11]:[33]])</f>
        <v>1</v>
      </c>
    </row>
    <row r="614" spans="1:46" ht="15.6" x14ac:dyDescent="0.25">
      <c r="A614" s="19" t="s">
        <v>63</v>
      </c>
      <c r="B614" s="19">
        <v>2</v>
      </c>
      <c r="C614">
        <v>33</v>
      </c>
      <c r="D614" s="19">
        <f>מרקובחצי[[#This Row],[LengthofCycle]]+1</f>
        <v>34</v>
      </c>
      <c r="E614" t="str">
        <f>IF(IFERROR(LOOKUP(מרקובחצי[[#This Row],[ClientID]],קביעויות[הפלגה]),FALSE)=מרקובחצי[[#This Row],[ClientID]],1,"")</f>
        <v/>
      </c>
      <c r="F614" t="str">
        <f>IF(IFERROR(LOOKUP(מרקובחצי[[#This Row],[ClientID]],סוגחציקבוע[S31]),FALSE)=מרקובחצי[[#This Row],[ClientID]],1,"")</f>
        <v/>
      </c>
      <c r="G614">
        <f>IF(IFERROR(LOOKUP(מרקובחצי[[#This Row],[ClientID]],סוגחציקבוע[S32]),FALSE)=מרקובחצי[[#This Row],[ClientID]],1,"")</f>
        <v>1</v>
      </c>
      <c r="H614" t="str">
        <f>IF(IFERROR(LOOKUP(מרקובחצי[[#This Row],[ClientID]],סוגחציקבוע[S33]),FALSE)=מרקובחצי[[#This Row],[ClientID]],1,"")</f>
        <v/>
      </c>
      <c r="I614" t="str">
        <f>IF(IFERROR(LOOKUP(מרקובחצי[[#This Row],[ClientID]],סוגחציקבוע[S32&amp;33]),FALSE)=מרקובחצי[[#This Row],[ClientID]],1,"")</f>
        <v/>
      </c>
      <c r="J614" s="19">
        <f>IF(SUM(מרקובחצי[[#This Row],[11]:[13]])=1,מרקובחצי[[#This Row],[עד ועד]],IF(SUM(R613:T614)=1,IF(מרקובחצי[[#This Row],[עד ועד]]&lt;J613,מרקובחצי[[#This Row],[עד ועד]],J613),J613))</f>
        <v>30</v>
      </c>
      <c r="K614" s="19">
        <f>IF(SUM(מרקובחצי[[#This Row],[11]:[13]])=1,מרקובחצי[[#This Row],[עד ועד]],IF(SUM(R613:T614)=1,IF(מרקובחצי[[#This Row],[עד ועד]]&gt;K613,מרקובחצי[[#This Row],[עד ועד]],K613),K613))</f>
        <v>34</v>
      </c>
      <c r="L614" s="19" t="str">
        <f>IF(AND(SUM(מרקובחצי[[#This Row],[31]:[33]])=1,SUM(U613:W613)=0),מרקובחצי[[#This Row],[מקס]]-מרקובחצי[[#This Row],[מינ]],"")</f>
        <v/>
      </c>
      <c r="M61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614" s="19" t="str">
        <f t="shared" si="9"/>
        <v>S12</v>
      </c>
      <c r="O614" s="19" t="str">
        <f>IF(מרקובחצי[[#This Row],[קבעה הפלגה?]]=1,"",IF(AND(מרקובחצי[[#This Row],[עד ועד]]&lt;29,OR(מרקובחצי[[#This Row],[CycleNumber]]=1,AND(U613=1,OR(מרקובחצי[[#This Row],[עד ועד]]&lt;J613,מרקובחצי[[#This Row],[עד ועד]]&gt;K613)),AND(V613=1,מרקובחצי[[#This Row],[עד ועד]]&lt;J613),W613=1)),1,""))</f>
        <v/>
      </c>
      <c r="P614" s="19" t="str">
        <f>IF(מרקובחצי[[#This Row],[קבעה הפלגה?]]=1,"",IF(AND(מרקובחצי[[#This Row],[עד ועד]]&gt;28,מרקובחצי[[#This Row],[עד ועד]]&lt;32,OR(מרקובחצי[[#This Row],[CycleNumber]]=1,AND(U613=1),AND(V613=1,OR(מרקובחצי[[#This Row],[עד ועד]]&lt;J613,מרקובחצי[[#This Row],[עד ועד]]&gt;K613)),W613=1)),1,""))</f>
        <v/>
      </c>
      <c r="Q614" s="19" t="str">
        <f>IF(מרקובחצי[[#This Row],[קבעה הפלגה?]]=1,"",IF(AND(מרקובחצי[[#This Row],[עד ועד]]&gt;31,OR(מרקובחצי[[#This Row],[CycleNumber]]=1,AND(U613=1),AND(V613=1,מרקובחצי[[#This Row],[עד ועד]]&gt;K613),AND(W613=1,OR(מרקובחצי[[#This Row],[עד ועד]]&gt;K613,מרקובחצי[[#This Row],[עד ועד]]&lt;J613)))),1,""))</f>
        <v/>
      </c>
      <c r="R614" s="19" t="str">
        <f>IF(מרקובחצי[[#This Row],[CycleNumber]]&gt;1,IF(AND(O613=1,מרקובחצי[[#This Row],[עד ועד]]&lt;29),1,""),"")</f>
        <v/>
      </c>
      <c r="S614" s="19">
        <f>IF(מרקובחצי[[#This Row],[CycleNumber]]&gt;1,IF(OR(AND(O613=1,מרקובחצי[[#This Row],[עד ועד]]&gt;28),AND(P613=1),AND(Q613=1,מרקובחצי[[#This Row],[עד ועד]]&lt;32)),1,""),"")</f>
        <v>1</v>
      </c>
      <c r="T614" s="19" t="str">
        <f>IF(מרקובחצי[[#This Row],[CycleNumber]]&gt;1,IF(AND(Q613=1,מרקובחצי[[#This Row],[עד ועד]]&gt;31),1,""),"")</f>
        <v/>
      </c>
      <c r="U614" s="19" t="str">
        <f>IF(מרקובחצי[[#This Row],[CycleNumber]]&gt;1,IF(AND(R613=1,מרקובחצי[[#This Row],[עד ועד]]&lt;29),1,IF(AND(U613=1,NOT(OR(מרקובחצי[[#This Row],[עד ועד]]&lt;J613,מרקובחצי[[#This Row],[עד ועד]]&gt;K613))),1,"")),"")</f>
        <v/>
      </c>
      <c r="V614" s="19" t="str">
        <f>IF(מרקובחצי[[#This Row],[CycleNumber]]&gt;1,IF(AND(SUM(R613:T613)=1,מרקובחצי[[#This Row],[עד ועד]]&gt;28,מרקובחצי[[#This Row],[עד ועד]]&lt;32),1,IF(OR(S613=1,AND(R613=1,מרקובחצי[[#This Row],[עד ועד]]&gt;28),AND(T613=1,מרקובחצי[[#This Row],[עד ועד]]&lt;32)),1,IF(AND(V613=1,NOT(OR(מרקובחצי[[#This Row],[עד ועד]]&lt;J613,מרקובחצי[[#This Row],[עד ועד]]&gt;K613))),1,""))),"")</f>
        <v/>
      </c>
      <c r="W614" s="19" t="str">
        <f>IF(מרקובחצי[[#This Row],[CycleNumber]]&gt;1,IF(AND(T613=1,מרקובחצי[[#This Row],[עד ועד]]&gt;31),1,IF(AND(W613=1,NOT(OR(מרקובחצי[[#This Row],[עד ועד]]&lt;J613,מרקובחצי[[#This Row],[עד ועד]]&gt;K613))),1,"")),"")</f>
        <v/>
      </c>
      <c r="X614" s="19" t="str">
        <f>IF(AND(מרקובחצי[[#This Row],[CycleNumber]]&lt;$B615,SUM(מרקובחצי[[#This Row],[11]],R615)=2),1,"")</f>
        <v/>
      </c>
      <c r="Y614" s="19" t="str">
        <f>IF(AND(מרקובחצי[[#This Row],[CycleNumber]]&lt;$B615,SUM(מרקובחצי[[#This Row],[11]],S615)=2),1,"")</f>
        <v/>
      </c>
      <c r="Z614" s="19" t="str">
        <f>IF(AND(מרקובחצי[[#This Row],[CycleNumber]]&lt;$B615,SUM(מרקובחצי[[#This Row],[13]],S615)=2),1,"")</f>
        <v/>
      </c>
      <c r="AA614" s="19" t="str">
        <f>IF(AND(מרקובחצי[[#This Row],[CycleNumber]]&lt;$B615,SUM(מרקובחצי[[#This Row],[13]],T615)=2),1,"")</f>
        <v/>
      </c>
      <c r="AB614" s="19" t="str">
        <f>IF(AND(מרקובחצי[[#This Row],[CycleNumber]]&lt;$B615,SUM(מרקובחצי[[#This Row],[21]],U615)=2),1,"")</f>
        <v/>
      </c>
      <c r="AC614" s="19" t="str">
        <f>IF(AND(מרקובחצי[[#This Row],[CycleNumber]]&lt;$B615,SUM(מרקובחצי[[#This Row],[21]],V615)=2),1,"")</f>
        <v/>
      </c>
      <c r="AD614" s="19" t="str">
        <f>IF(AND(מרקובחצי[[#This Row],[CycleNumber]]&lt;$B615,SUM(מרקובחצי[[#This Row],[23]],V615)=2),1,"")</f>
        <v/>
      </c>
      <c r="AE614" s="19" t="str">
        <f>IF(AND(מרקובחצי[[#This Row],[CycleNumber]]&lt;$B615,SUM(מרקובחצי[[#This Row],[23]],W615)=2),1,"")</f>
        <v/>
      </c>
      <c r="AF614" s="19" t="str">
        <f>IF(AND(מרקובחצי[[#This Row],[CycleNumber]]&lt;$B615,SUM(מרקובחצי[[#This Row],[31]],O615)=2),1,"")</f>
        <v/>
      </c>
      <c r="AG614" s="19" t="str">
        <f>IF(AND(מרקובחצי[[#This Row],[CycleNumber]]&lt;$B615,SUM(מרקובחצי[[#This Row],[31]],P615)=2),1,"")</f>
        <v/>
      </c>
      <c r="AH614" s="19" t="str">
        <f>IF(AND(מרקובחצי[[#This Row],[CycleNumber]]&lt;$B615,SUM(מרקובחצי[[#This Row],[31]],Q615)=2),1,"")</f>
        <v/>
      </c>
      <c r="AI614" s="19" t="str">
        <f>IF(AND(מרקובחצי[[#This Row],[CycleNumber]]&lt;$B615,SUM(U614:U615)=2),1,"")</f>
        <v/>
      </c>
      <c r="AJ614" s="19" t="str">
        <f>IF(AND(מרקובחצי[[#This Row],[CycleNumber]]&lt;$B615,SUM(מרקובחצי[[#This Row],[32]],O615)=2),1,"")</f>
        <v/>
      </c>
      <c r="AK614" s="19" t="str">
        <f>IF(AND(מרקובחצי[[#This Row],[CycleNumber]]&lt;$B615,SUM(מרקובחצי[[#This Row],[32]],P615)=2),1,"")</f>
        <v/>
      </c>
      <c r="AL614" s="19" t="str">
        <f>IF(AND(מרקובחצי[[#This Row],[CycleNumber]]&lt;$B615,SUM(מרקובחצי[[#This Row],[32]],Q615)=2),1,"")</f>
        <v/>
      </c>
      <c r="AM614" s="19" t="str">
        <f>IF(AND(מרקובחצי[[#This Row],[CycleNumber]]&lt;$B615,SUM(V614:V615)=2),1,"")</f>
        <v/>
      </c>
      <c r="AN614" s="19" t="str">
        <f>IF(AND(מרקובחצי[[#This Row],[CycleNumber]]&lt;$B615,SUM(מרקובחצי[[#This Row],[33]],O615)=2),1,"")</f>
        <v/>
      </c>
      <c r="AO614" s="19" t="str">
        <f>IF(AND(מרקובחצי[[#This Row],[CycleNumber]]&lt;$B615,SUM(מרקובחצי[[#This Row],[33]],P615)=2),1,"")</f>
        <v/>
      </c>
      <c r="AP614" s="19" t="str">
        <f>IF(AND(מרקובחצי[[#This Row],[CycleNumber]]&lt;$B615,SUM(מרקובחצי[[#This Row],[33]],Q615)=2),1,"")</f>
        <v/>
      </c>
      <c r="AQ614" s="19" t="str">
        <f>IF(AND(מרקובחצי[[#This Row],[CycleNumber]]&lt;$B615,SUM(W614:W615)=2),1,"")</f>
        <v/>
      </c>
      <c r="AR614" s="19" t="str">
        <f>IF(AND(מרקובחצי[[#This Row],[CycleNumber]]&lt;$B615,SUM(מרקובחצי[[#This Row],[12]],S615)=2),1,"")</f>
        <v/>
      </c>
      <c r="AS614" s="19">
        <f>IF(AND(מרקובחצי[[#This Row],[CycleNumber]]&lt;$B615,SUM(מרקובחצי[[#This Row],[22]],V615)=2),1,"")</f>
        <v>1</v>
      </c>
      <c r="AT614" s="21">
        <f>SUM(מרקובחצי[[#This Row],[11]:[33]])</f>
        <v>1</v>
      </c>
    </row>
    <row r="615" spans="1:46" ht="15.6" x14ac:dyDescent="0.25">
      <c r="A615" s="19" t="s">
        <v>63</v>
      </c>
      <c r="B615" s="19">
        <v>3</v>
      </c>
      <c r="C615">
        <v>24</v>
      </c>
      <c r="D615" s="19">
        <f>מרקובחצי[[#This Row],[LengthofCycle]]+1</f>
        <v>25</v>
      </c>
      <c r="E615" t="str">
        <f>IF(IFERROR(LOOKUP(מרקובחצי[[#This Row],[ClientID]],קביעויות[הפלגה]),FALSE)=מרקובחצי[[#This Row],[ClientID]],1,"")</f>
        <v/>
      </c>
      <c r="F615" t="str">
        <f>IF(IFERROR(LOOKUP(מרקובחצי[[#This Row],[ClientID]],סוגחציקבוע[S31]),FALSE)=מרקובחצי[[#This Row],[ClientID]],1,"")</f>
        <v/>
      </c>
      <c r="G615">
        <f>IF(IFERROR(LOOKUP(מרקובחצי[[#This Row],[ClientID]],סוגחציקבוע[S32]),FALSE)=מרקובחצי[[#This Row],[ClientID]],1,"")</f>
        <v>1</v>
      </c>
      <c r="H615" t="str">
        <f>IF(IFERROR(LOOKUP(מרקובחצי[[#This Row],[ClientID]],סוגחציקבוע[S33]),FALSE)=מרקובחצי[[#This Row],[ClientID]],1,"")</f>
        <v/>
      </c>
      <c r="I615" t="str">
        <f>IF(IFERROR(LOOKUP(מרקובחצי[[#This Row],[ClientID]],סוגחציקבוע[S32&amp;33]),FALSE)=מרקובחצי[[#This Row],[ClientID]],1,"")</f>
        <v/>
      </c>
      <c r="J615" s="19">
        <f>IF(SUM(מרקובחצי[[#This Row],[11]:[13]])=1,מרקובחצי[[#This Row],[עד ועד]],IF(SUM(R614:T615)=1,IF(מרקובחצי[[#This Row],[עד ועד]]&lt;J614,מרקובחצי[[#This Row],[עד ועד]],J614),J614))</f>
        <v>25</v>
      </c>
      <c r="K615" s="19">
        <f>IF(SUM(מרקובחצי[[#This Row],[11]:[13]])=1,מרקובחצי[[#This Row],[עד ועד]],IF(SUM(R614:T615)=1,IF(מרקובחצי[[#This Row],[עד ועד]]&gt;K614,מרקובחצי[[#This Row],[עד ועד]],K614),K614))</f>
        <v>34</v>
      </c>
      <c r="L615" s="19">
        <f>IF(AND(SUM(מרקובחצי[[#This Row],[31]:[33]])=1,SUM(U614:W614)=0),מרקובחצי[[#This Row],[מקס]]-מרקובחצי[[#This Row],[מינ]],"")</f>
        <v>9</v>
      </c>
      <c r="M61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15" s="19" t="str">
        <f t="shared" si="9"/>
        <v>S22</v>
      </c>
      <c r="O615" s="19" t="str">
        <f>IF(מרקובחצי[[#This Row],[קבעה הפלגה?]]=1,"",IF(AND(מרקובחצי[[#This Row],[עד ועד]]&lt;29,OR(מרקובחצי[[#This Row],[CycleNumber]]=1,AND(U614=1,OR(מרקובחצי[[#This Row],[עד ועד]]&lt;J614,מרקובחצי[[#This Row],[עד ועד]]&gt;K614)),AND(V614=1,מרקובחצי[[#This Row],[עד ועד]]&lt;J614),W614=1)),1,""))</f>
        <v/>
      </c>
      <c r="P615" s="19" t="str">
        <f>IF(מרקובחצי[[#This Row],[קבעה הפלגה?]]=1,"",IF(AND(מרקובחצי[[#This Row],[עד ועד]]&gt;28,מרקובחצי[[#This Row],[עד ועד]]&lt;32,OR(מרקובחצי[[#This Row],[CycleNumber]]=1,AND(U614=1),AND(V614=1,OR(מרקובחצי[[#This Row],[עד ועד]]&lt;J614,מרקובחצי[[#This Row],[עד ועד]]&gt;K614)),W614=1)),1,""))</f>
        <v/>
      </c>
      <c r="Q615" s="19" t="str">
        <f>IF(מרקובחצי[[#This Row],[קבעה הפלגה?]]=1,"",IF(AND(מרקובחצי[[#This Row],[עד ועד]]&gt;31,OR(מרקובחצי[[#This Row],[CycleNumber]]=1,AND(U614=1),AND(V614=1,מרקובחצי[[#This Row],[עד ועד]]&gt;K614),AND(W614=1,OR(מרקובחצי[[#This Row],[עד ועד]]&gt;K614,מרקובחצי[[#This Row],[עד ועד]]&lt;J614)))),1,""))</f>
        <v/>
      </c>
      <c r="R615" s="19" t="str">
        <f>IF(מרקובחצי[[#This Row],[CycleNumber]]&gt;1,IF(AND(O614=1,מרקובחצי[[#This Row],[עד ועד]]&lt;29),1,""),"")</f>
        <v/>
      </c>
      <c r="S615" s="19" t="str">
        <f>IF(מרקובחצי[[#This Row],[CycleNumber]]&gt;1,IF(OR(AND(O614=1,מרקובחצי[[#This Row],[עד ועד]]&gt;28),AND(P614=1),AND(Q614=1,מרקובחצי[[#This Row],[עד ועד]]&lt;32)),1,""),"")</f>
        <v/>
      </c>
      <c r="T615" s="19" t="str">
        <f>IF(מרקובחצי[[#This Row],[CycleNumber]]&gt;1,IF(AND(Q614=1,מרקובחצי[[#This Row],[עד ועד]]&gt;31),1,""),"")</f>
        <v/>
      </c>
      <c r="U615" s="19" t="str">
        <f>IF(מרקובחצי[[#This Row],[CycleNumber]]&gt;1,IF(AND(R614=1,מרקובחצי[[#This Row],[עד ועד]]&lt;29),1,IF(AND(U614=1,NOT(OR(מרקובחצי[[#This Row],[עד ועד]]&lt;J614,מרקובחצי[[#This Row],[עד ועד]]&gt;K614))),1,"")),"")</f>
        <v/>
      </c>
      <c r="V615" s="19">
        <f>IF(מרקובחצי[[#This Row],[CycleNumber]]&gt;1,IF(AND(SUM(R614:T614)=1,מרקובחצי[[#This Row],[עד ועד]]&gt;28,מרקובחצי[[#This Row],[עד ועד]]&lt;32),1,IF(OR(S614=1,AND(R614=1,מרקובחצי[[#This Row],[עד ועד]]&gt;28),AND(T614=1,מרקובחצי[[#This Row],[עד ועד]]&lt;32)),1,IF(AND(V614=1,NOT(OR(מרקובחצי[[#This Row],[עד ועד]]&lt;J614,מרקובחצי[[#This Row],[עד ועד]]&gt;K614))),1,""))),"")</f>
        <v>1</v>
      </c>
      <c r="W615" s="19" t="str">
        <f>IF(מרקובחצי[[#This Row],[CycleNumber]]&gt;1,IF(AND(T614=1,מרקובחצי[[#This Row],[עד ועד]]&gt;31),1,IF(AND(W614=1,NOT(OR(מרקובחצי[[#This Row],[עד ועד]]&lt;J614,מרקובחצי[[#This Row],[עד ועד]]&gt;K614))),1,"")),"")</f>
        <v/>
      </c>
      <c r="X615" s="19" t="str">
        <f>IF(AND(מרקובחצי[[#This Row],[CycleNumber]]&lt;$B616,SUM(מרקובחצי[[#This Row],[11]],R616)=2),1,"")</f>
        <v/>
      </c>
      <c r="Y615" s="19" t="str">
        <f>IF(AND(מרקובחצי[[#This Row],[CycleNumber]]&lt;$B616,SUM(מרקובחצי[[#This Row],[11]],S616)=2),1,"")</f>
        <v/>
      </c>
      <c r="Z615" s="19" t="str">
        <f>IF(AND(מרקובחצי[[#This Row],[CycleNumber]]&lt;$B616,SUM(מרקובחצי[[#This Row],[13]],S616)=2),1,"")</f>
        <v/>
      </c>
      <c r="AA615" s="19" t="str">
        <f>IF(AND(מרקובחצי[[#This Row],[CycleNumber]]&lt;$B616,SUM(מרקובחצי[[#This Row],[13]],T616)=2),1,"")</f>
        <v/>
      </c>
      <c r="AB615" s="19" t="str">
        <f>IF(AND(מרקובחצי[[#This Row],[CycleNumber]]&lt;$B616,SUM(מרקובחצי[[#This Row],[21]],U616)=2),1,"")</f>
        <v/>
      </c>
      <c r="AC615" s="19" t="str">
        <f>IF(AND(מרקובחצי[[#This Row],[CycleNumber]]&lt;$B616,SUM(מרקובחצי[[#This Row],[21]],V616)=2),1,"")</f>
        <v/>
      </c>
      <c r="AD615" s="19" t="str">
        <f>IF(AND(מרקובחצי[[#This Row],[CycleNumber]]&lt;$B616,SUM(מרקובחצי[[#This Row],[23]],V616)=2),1,"")</f>
        <v/>
      </c>
      <c r="AE615" s="19" t="str">
        <f>IF(AND(מרקובחצי[[#This Row],[CycleNumber]]&lt;$B616,SUM(מרקובחצי[[#This Row],[23]],W616)=2),1,"")</f>
        <v/>
      </c>
      <c r="AF615" s="19" t="str">
        <f>IF(AND(מרקובחצי[[#This Row],[CycleNumber]]&lt;$B616,SUM(מרקובחצי[[#This Row],[31]],O616)=2),1,"")</f>
        <v/>
      </c>
      <c r="AG615" s="19" t="str">
        <f>IF(AND(מרקובחצי[[#This Row],[CycleNumber]]&lt;$B616,SUM(מרקובחצי[[#This Row],[31]],P616)=2),1,"")</f>
        <v/>
      </c>
      <c r="AH615" s="19" t="str">
        <f>IF(AND(מרקובחצי[[#This Row],[CycleNumber]]&lt;$B616,SUM(מרקובחצי[[#This Row],[31]],Q616)=2),1,"")</f>
        <v/>
      </c>
      <c r="AI615" s="19" t="str">
        <f>IF(AND(מרקובחצי[[#This Row],[CycleNumber]]&lt;$B616,SUM(U615:U616)=2),1,"")</f>
        <v/>
      </c>
      <c r="AJ615" s="19" t="str">
        <f>IF(AND(מרקובחצי[[#This Row],[CycleNumber]]&lt;$B616,SUM(מרקובחצי[[#This Row],[32]],O616)=2),1,"")</f>
        <v/>
      </c>
      <c r="AK615" s="19" t="str">
        <f>IF(AND(מרקובחצי[[#This Row],[CycleNumber]]&lt;$B616,SUM(מרקובחצי[[#This Row],[32]],P616)=2),1,"")</f>
        <v/>
      </c>
      <c r="AL615" s="19" t="str">
        <f>IF(AND(מרקובחצי[[#This Row],[CycleNumber]]&lt;$B616,SUM(מרקובחצי[[#This Row],[32]],Q616)=2),1,"")</f>
        <v/>
      </c>
      <c r="AM615" s="19">
        <f>IF(AND(מרקובחצי[[#This Row],[CycleNumber]]&lt;$B616,SUM(V615:V616)=2),1,"")</f>
        <v>1</v>
      </c>
      <c r="AN615" s="19" t="str">
        <f>IF(AND(מרקובחצי[[#This Row],[CycleNumber]]&lt;$B616,SUM(מרקובחצי[[#This Row],[33]],O616)=2),1,"")</f>
        <v/>
      </c>
      <c r="AO615" s="19" t="str">
        <f>IF(AND(מרקובחצי[[#This Row],[CycleNumber]]&lt;$B616,SUM(מרקובחצי[[#This Row],[33]],P616)=2),1,"")</f>
        <v/>
      </c>
      <c r="AP615" s="19" t="str">
        <f>IF(AND(מרקובחצי[[#This Row],[CycleNumber]]&lt;$B616,SUM(מרקובחצי[[#This Row],[33]],Q616)=2),1,"")</f>
        <v/>
      </c>
      <c r="AQ615" s="19" t="str">
        <f>IF(AND(מרקובחצי[[#This Row],[CycleNumber]]&lt;$B616,SUM(W615:W616)=2),1,"")</f>
        <v/>
      </c>
      <c r="AR615" s="19" t="str">
        <f>IF(AND(מרקובחצי[[#This Row],[CycleNumber]]&lt;$B616,SUM(מרקובחצי[[#This Row],[12]],S616)=2),1,"")</f>
        <v/>
      </c>
      <c r="AS615" s="19" t="str">
        <f>IF(AND(מרקובחצי[[#This Row],[CycleNumber]]&lt;$B616,SUM(מרקובחצי[[#This Row],[22]],V616)=2),1,"")</f>
        <v/>
      </c>
      <c r="AT615" s="21">
        <f>SUM(מרקובחצי[[#This Row],[11]:[33]])</f>
        <v>1</v>
      </c>
    </row>
    <row r="616" spans="1:46" ht="15.6" x14ac:dyDescent="0.25">
      <c r="A616" s="19" t="s">
        <v>63</v>
      </c>
      <c r="B616" s="19">
        <v>4</v>
      </c>
      <c r="C616">
        <v>27</v>
      </c>
      <c r="D616" s="19">
        <f>מרקובחצי[[#This Row],[LengthofCycle]]+1</f>
        <v>28</v>
      </c>
      <c r="E616" t="str">
        <f>IF(IFERROR(LOOKUP(מרקובחצי[[#This Row],[ClientID]],קביעויות[הפלגה]),FALSE)=מרקובחצי[[#This Row],[ClientID]],1,"")</f>
        <v/>
      </c>
      <c r="F616" t="str">
        <f>IF(IFERROR(LOOKUP(מרקובחצי[[#This Row],[ClientID]],סוגחציקבוע[S31]),FALSE)=מרקובחצי[[#This Row],[ClientID]],1,"")</f>
        <v/>
      </c>
      <c r="G616">
        <f>IF(IFERROR(LOOKUP(מרקובחצי[[#This Row],[ClientID]],סוגחציקבוע[S32]),FALSE)=מרקובחצי[[#This Row],[ClientID]],1,"")</f>
        <v>1</v>
      </c>
      <c r="H616" t="str">
        <f>IF(IFERROR(LOOKUP(מרקובחצי[[#This Row],[ClientID]],סוגחציקבוע[S33]),FALSE)=מרקובחצי[[#This Row],[ClientID]],1,"")</f>
        <v/>
      </c>
      <c r="I616" t="str">
        <f>IF(IFERROR(LOOKUP(מרקובחצי[[#This Row],[ClientID]],סוגחציקבוע[S32&amp;33]),FALSE)=מרקובחצי[[#This Row],[ClientID]],1,"")</f>
        <v/>
      </c>
      <c r="J616" s="19">
        <f>IF(SUM(מרקובחצי[[#This Row],[11]:[13]])=1,מרקובחצי[[#This Row],[עד ועד]],IF(SUM(R615:T616)=1,IF(מרקובחצי[[#This Row],[עד ועד]]&lt;J615,מרקובחצי[[#This Row],[עד ועד]],J615),J615))</f>
        <v>25</v>
      </c>
      <c r="K616" s="19">
        <f>IF(SUM(מרקובחצי[[#This Row],[11]:[13]])=1,מרקובחצי[[#This Row],[עד ועד]],IF(SUM(R615:T616)=1,IF(מרקובחצי[[#This Row],[עד ועד]]&gt;K615,מרקובחצי[[#This Row],[עד ועד]],K615),K615))</f>
        <v>34</v>
      </c>
      <c r="L616" s="19" t="str">
        <f>IF(AND(SUM(מרקובחצי[[#This Row],[31]:[33]])=1,SUM(U615:W615)=0),מרקובחצי[[#This Row],[מקס]]-מרקובחצי[[#This Row],[מינ]],"")</f>
        <v/>
      </c>
      <c r="M61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16" s="19" t="str">
        <f t="shared" si="9"/>
        <v>S32</v>
      </c>
      <c r="O616" s="19" t="str">
        <f>IF(מרקובחצי[[#This Row],[קבעה הפלגה?]]=1,"",IF(AND(מרקובחצי[[#This Row],[עד ועד]]&lt;29,OR(מרקובחצי[[#This Row],[CycleNumber]]=1,AND(U615=1,OR(מרקובחצי[[#This Row],[עד ועד]]&lt;J615,מרקובחצי[[#This Row],[עד ועד]]&gt;K615)),AND(V615=1,מרקובחצי[[#This Row],[עד ועד]]&lt;J615),W615=1)),1,""))</f>
        <v/>
      </c>
      <c r="P616" s="19" t="str">
        <f>IF(מרקובחצי[[#This Row],[קבעה הפלגה?]]=1,"",IF(AND(מרקובחצי[[#This Row],[עד ועד]]&gt;28,מרקובחצי[[#This Row],[עד ועד]]&lt;32,OR(מרקובחצי[[#This Row],[CycleNumber]]=1,AND(U615=1),AND(V615=1,OR(מרקובחצי[[#This Row],[עד ועד]]&lt;J615,מרקובחצי[[#This Row],[עד ועד]]&gt;K615)),W615=1)),1,""))</f>
        <v/>
      </c>
      <c r="Q616" s="19" t="str">
        <f>IF(מרקובחצי[[#This Row],[קבעה הפלגה?]]=1,"",IF(AND(מרקובחצי[[#This Row],[עד ועד]]&gt;31,OR(מרקובחצי[[#This Row],[CycleNumber]]=1,AND(U615=1),AND(V615=1,מרקובחצי[[#This Row],[עד ועד]]&gt;K615),AND(W615=1,OR(מרקובחצי[[#This Row],[עד ועד]]&gt;K615,מרקובחצי[[#This Row],[עד ועד]]&lt;J615)))),1,""))</f>
        <v/>
      </c>
      <c r="R616" s="19" t="str">
        <f>IF(מרקובחצי[[#This Row],[CycleNumber]]&gt;1,IF(AND(O615=1,מרקובחצי[[#This Row],[עד ועד]]&lt;29),1,""),"")</f>
        <v/>
      </c>
      <c r="S616" s="19" t="str">
        <f>IF(מרקובחצי[[#This Row],[CycleNumber]]&gt;1,IF(OR(AND(O615=1,מרקובחצי[[#This Row],[עד ועד]]&gt;28),AND(P615=1),AND(Q615=1,מרקובחצי[[#This Row],[עד ועד]]&lt;32)),1,""),"")</f>
        <v/>
      </c>
      <c r="T616" s="19" t="str">
        <f>IF(מרקובחצי[[#This Row],[CycleNumber]]&gt;1,IF(AND(Q615=1,מרקובחצי[[#This Row],[עד ועד]]&gt;31),1,""),"")</f>
        <v/>
      </c>
      <c r="U616" s="19" t="str">
        <f>IF(מרקובחצי[[#This Row],[CycleNumber]]&gt;1,IF(AND(R615=1,מרקובחצי[[#This Row],[עד ועד]]&lt;29),1,IF(AND(U615=1,NOT(OR(מרקובחצי[[#This Row],[עד ועד]]&lt;J615,מרקובחצי[[#This Row],[עד ועד]]&gt;K615))),1,"")),"")</f>
        <v/>
      </c>
      <c r="V616" s="19">
        <f>IF(מרקובחצי[[#This Row],[CycleNumber]]&gt;1,IF(AND(SUM(R615:T615)=1,מרקובחצי[[#This Row],[עד ועד]]&gt;28,מרקובחצי[[#This Row],[עד ועד]]&lt;32),1,IF(OR(S615=1,AND(R615=1,מרקובחצי[[#This Row],[עד ועד]]&gt;28),AND(T615=1,מרקובחצי[[#This Row],[עד ועד]]&lt;32)),1,IF(AND(V615=1,NOT(OR(מרקובחצי[[#This Row],[עד ועד]]&lt;J615,מרקובחצי[[#This Row],[עד ועד]]&gt;K615))),1,""))),"")</f>
        <v>1</v>
      </c>
      <c r="W616" s="19" t="str">
        <f>IF(מרקובחצי[[#This Row],[CycleNumber]]&gt;1,IF(AND(T615=1,מרקובחצי[[#This Row],[עד ועד]]&gt;31),1,IF(AND(W615=1,NOT(OR(מרקובחצי[[#This Row],[עד ועד]]&lt;J615,מרקובחצי[[#This Row],[עד ועד]]&gt;K615))),1,"")),"")</f>
        <v/>
      </c>
      <c r="X616" s="19" t="str">
        <f>IF(AND(מרקובחצי[[#This Row],[CycleNumber]]&lt;$B617,SUM(מרקובחצי[[#This Row],[11]],R617)=2),1,"")</f>
        <v/>
      </c>
      <c r="Y616" s="19" t="str">
        <f>IF(AND(מרקובחצי[[#This Row],[CycleNumber]]&lt;$B617,SUM(מרקובחצי[[#This Row],[11]],S617)=2),1,"")</f>
        <v/>
      </c>
      <c r="Z616" s="19" t="str">
        <f>IF(AND(מרקובחצי[[#This Row],[CycleNumber]]&lt;$B617,SUM(מרקובחצי[[#This Row],[13]],S617)=2),1,"")</f>
        <v/>
      </c>
      <c r="AA616" s="19" t="str">
        <f>IF(AND(מרקובחצי[[#This Row],[CycleNumber]]&lt;$B617,SUM(מרקובחצי[[#This Row],[13]],T617)=2),1,"")</f>
        <v/>
      </c>
      <c r="AB616" s="19" t="str">
        <f>IF(AND(מרקובחצי[[#This Row],[CycleNumber]]&lt;$B617,SUM(מרקובחצי[[#This Row],[21]],U617)=2),1,"")</f>
        <v/>
      </c>
      <c r="AC616" s="19" t="str">
        <f>IF(AND(מרקובחצי[[#This Row],[CycleNumber]]&lt;$B617,SUM(מרקובחצי[[#This Row],[21]],V617)=2),1,"")</f>
        <v/>
      </c>
      <c r="AD616" s="19" t="str">
        <f>IF(AND(מרקובחצי[[#This Row],[CycleNumber]]&lt;$B617,SUM(מרקובחצי[[#This Row],[23]],V617)=2),1,"")</f>
        <v/>
      </c>
      <c r="AE616" s="19" t="str">
        <f>IF(AND(מרקובחצי[[#This Row],[CycleNumber]]&lt;$B617,SUM(מרקובחצי[[#This Row],[23]],W617)=2),1,"")</f>
        <v/>
      </c>
      <c r="AF616" s="19" t="str">
        <f>IF(AND(מרקובחצי[[#This Row],[CycleNumber]]&lt;$B617,SUM(מרקובחצי[[#This Row],[31]],O617)=2),1,"")</f>
        <v/>
      </c>
      <c r="AG616" s="19" t="str">
        <f>IF(AND(מרקובחצי[[#This Row],[CycleNumber]]&lt;$B617,SUM(מרקובחצי[[#This Row],[31]],P617)=2),1,"")</f>
        <v/>
      </c>
      <c r="AH616" s="19" t="str">
        <f>IF(AND(מרקובחצי[[#This Row],[CycleNumber]]&lt;$B617,SUM(מרקובחצי[[#This Row],[31]],Q617)=2),1,"")</f>
        <v/>
      </c>
      <c r="AI616" s="19" t="str">
        <f>IF(AND(מרקובחצי[[#This Row],[CycleNumber]]&lt;$B617,SUM(U616:U617)=2),1,"")</f>
        <v/>
      </c>
      <c r="AJ616" s="19" t="str">
        <f>IF(AND(מרקובחצי[[#This Row],[CycleNumber]]&lt;$B617,SUM(מרקובחצי[[#This Row],[32]],O617)=2),1,"")</f>
        <v/>
      </c>
      <c r="AK616" s="19" t="str">
        <f>IF(AND(מרקובחצי[[#This Row],[CycleNumber]]&lt;$B617,SUM(מרקובחצי[[#This Row],[32]],P617)=2),1,"")</f>
        <v/>
      </c>
      <c r="AL616" s="19" t="str">
        <f>IF(AND(מרקובחצי[[#This Row],[CycleNumber]]&lt;$B617,SUM(מרקובחצי[[#This Row],[32]],Q617)=2),1,"")</f>
        <v/>
      </c>
      <c r="AM616" s="19">
        <f>IF(AND(מרקובחצי[[#This Row],[CycleNumber]]&lt;$B617,SUM(V616:V617)=2),1,"")</f>
        <v>1</v>
      </c>
      <c r="AN616" s="19" t="str">
        <f>IF(AND(מרקובחצי[[#This Row],[CycleNumber]]&lt;$B617,SUM(מרקובחצי[[#This Row],[33]],O617)=2),1,"")</f>
        <v/>
      </c>
      <c r="AO616" s="19" t="str">
        <f>IF(AND(מרקובחצי[[#This Row],[CycleNumber]]&lt;$B617,SUM(מרקובחצי[[#This Row],[33]],P617)=2),1,"")</f>
        <v/>
      </c>
      <c r="AP616" s="19" t="str">
        <f>IF(AND(מרקובחצי[[#This Row],[CycleNumber]]&lt;$B617,SUM(מרקובחצי[[#This Row],[33]],Q617)=2),1,"")</f>
        <v/>
      </c>
      <c r="AQ616" s="19" t="str">
        <f>IF(AND(מרקובחצי[[#This Row],[CycleNumber]]&lt;$B617,SUM(W616:W617)=2),1,"")</f>
        <v/>
      </c>
      <c r="AR616" s="19" t="str">
        <f>IF(AND(מרקובחצי[[#This Row],[CycleNumber]]&lt;$B617,SUM(מרקובחצי[[#This Row],[12]],S617)=2),1,"")</f>
        <v/>
      </c>
      <c r="AS616" s="19" t="str">
        <f>IF(AND(מרקובחצי[[#This Row],[CycleNumber]]&lt;$B617,SUM(מרקובחצי[[#This Row],[22]],V617)=2),1,"")</f>
        <v/>
      </c>
      <c r="AT616" s="21">
        <f>SUM(מרקובחצי[[#This Row],[11]:[33]])</f>
        <v>1</v>
      </c>
    </row>
    <row r="617" spans="1:46" ht="15.6" x14ac:dyDescent="0.25">
      <c r="A617" s="19" t="s">
        <v>63</v>
      </c>
      <c r="B617" s="19">
        <v>5</v>
      </c>
      <c r="C617">
        <v>28</v>
      </c>
      <c r="D617" s="19">
        <f>מרקובחצי[[#This Row],[LengthofCycle]]+1</f>
        <v>29</v>
      </c>
      <c r="E617" t="str">
        <f>IF(IFERROR(LOOKUP(מרקובחצי[[#This Row],[ClientID]],קביעויות[הפלגה]),FALSE)=מרקובחצי[[#This Row],[ClientID]],1,"")</f>
        <v/>
      </c>
      <c r="F617" t="str">
        <f>IF(IFERROR(LOOKUP(מרקובחצי[[#This Row],[ClientID]],סוגחציקבוע[S31]),FALSE)=מרקובחצי[[#This Row],[ClientID]],1,"")</f>
        <v/>
      </c>
      <c r="G617">
        <f>IF(IFERROR(LOOKUP(מרקובחצי[[#This Row],[ClientID]],סוגחציקבוע[S32]),FALSE)=מרקובחצי[[#This Row],[ClientID]],1,"")</f>
        <v>1</v>
      </c>
      <c r="H617" t="str">
        <f>IF(IFERROR(LOOKUP(מרקובחצי[[#This Row],[ClientID]],סוגחציקבוע[S33]),FALSE)=מרקובחצי[[#This Row],[ClientID]],1,"")</f>
        <v/>
      </c>
      <c r="I617" t="str">
        <f>IF(IFERROR(LOOKUP(מרקובחצי[[#This Row],[ClientID]],סוגחציקבוע[S32&amp;33]),FALSE)=מרקובחצי[[#This Row],[ClientID]],1,"")</f>
        <v/>
      </c>
      <c r="J617" s="19">
        <f>IF(SUM(מרקובחצי[[#This Row],[11]:[13]])=1,מרקובחצי[[#This Row],[עד ועד]],IF(SUM(R616:T617)=1,IF(מרקובחצי[[#This Row],[עד ועד]]&lt;J616,מרקובחצי[[#This Row],[עד ועד]],J616),J616))</f>
        <v>25</v>
      </c>
      <c r="K617" s="19">
        <f>IF(SUM(מרקובחצי[[#This Row],[11]:[13]])=1,מרקובחצי[[#This Row],[עד ועד]],IF(SUM(R616:T617)=1,IF(מרקובחצי[[#This Row],[עד ועד]]&gt;K616,מרקובחצי[[#This Row],[עד ועד]],K616),K616))</f>
        <v>34</v>
      </c>
      <c r="L617" s="19" t="str">
        <f>IF(AND(SUM(מרקובחצי[[#This Row],[31]:[33]])=1,SUM(U616:W616)=0),מרקובחצי[[#This Row],[מקס]]-מרקובחצי[[#This Row],[מינ]],"")</f>
        <v/>
      </c>
      <c r="M61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17" s="19" t="str">
        <f t="shared" si="9"/>
        <v>S32</v>
      </c>
      <c r="O617" s="19" t="str">
        <f>IF(מרקובחצי[[#This Row],[קבעה הפלגה?]]=1,"",IF(AND(מרקובחצי[[#This Row],[עד ועד]]&lt;29,OR(מרקובחצי[[#This Row],[CycleNumber]]=1,AND(U616=1,OR(מרקובחצי[[#This Row],[עד ועד]]&lt;J616,מרקובחצי[[#This Row],[עד ועד]]&gt;K616)),AND(V616=1,מרקובחצי[[#This Row],[עד ועד]]&lt;J616),W616=1)),1,""))</f>
        <v/>
      </c>
      <c r="P617" s="19" t="str">
        <f>IF(מרקובחצי[[#This Row],[קבעה הפלגה?]]=1,"",IF(AND(מרקובחצי[[#This Row],[עד ועד]]&gt;28,מרקובחצי[[#This Row],[עד ועד]]&lt;32,OR(מרקובחצי[[#This Row],[CycleNumber]]=1,AND(U616=1),AND(V616=1,OR(מרקובחצי[[#This Row],[עד ועד]]&lt;J616,מרקובחצי[[#This Row],[עד ועד]]&gt;K616)),W616=1)),1,""))</f>
        <v/>
      </c>
      <c r="Q617" s="19" t="str">
        <f>IF(מרקובחצי[[#This Row],[קבעה הפלגה?]]=1,"",IF(AND(מרקובחצי[[#This Row],[עד ועד]]&gt;31,OR(מרקובחצי[[#This Row],[CycleNumber]]=1,AND(U616=1),AND(V616=1,מרקובחצי[[#This Row],[עד ועד]]&gt;K616),AND(W616=1,OR(מרקובחצי[[#This Row],[עד ועד]]&gt;K616,מרקובחצי[[#This Row],[עד ועד]]&lt;J616)))),1,""))</f>
        <v/>
      </c>
      <c r="R617" s="19" t="str">
        <f>IF(מרקובחצי[[#This Row],[CycleNumber]]&gt;1,IF(AND(O616=1,מרקובחצי[[#This Row],[עד ועד]]&lt;29),1,""),"")</f>
        <v/>
      </c>
      <c r="S617" s="19" t="str">
        <f>IF(מרקובחצי[[#This Row],[CycleNumber]]&gt;1,IF(OR(AND(O616=1,מרקובחצי[[#This Row],[עד ועד]]&gt;28),AND(P616=1),AND(Q616=1,מרקובחצי[[#This Row],[עד ועד]]&lt;32)),1,""),"")</f>
        <v/>
      </c>
      <c r="T617" s="19" t="str">
        <f>IF(מרקובחצי[[#This Row],[CycleNumber]]&gt;1,IF(AND(Q616=1,מרקובחצי[[#This Row],[עד ועד]]&gt;31),1,""),"")</f>
        <v/>
      </c>
      <c r="U617" s="19" t="str">
        <f>IF(מרקובחצי[[#This Row],[CycleNumber]]&gt;1,IF(AND(R616=1,מרקובחצי[[#This Row],[עד ועד]]&lt;29),1,IF(AND(U616=1,NOT(OR(מרקובחצי[[#This Row],[עד ועד]]&lt;J616,מרקובחצי[[#This Row],[עד ועד]]&gt;K616))),1,"")),"")</f>
        <v/>
      </c>
      <c r="V617" s="19">
        <f>IF(מרקובחצי[[#This Row],[CycleNumber]]&gt;1,IF(AND(SUM(R616:T616)=1,מרקובחצי[[#This Row],[עד ועד]]&gt;28,מרקובחצי[[#This Row],[עד ועד]]&lt;32),1,IF(OR(S616=1,AND(R616=1,מרקובחצי[[#This Row],[עד ועד]]&gt;28),AND(T616=1,מרקובחצי[[#This Row],[עד ועד]]&lt;32)),1,IF(AND(V616=1,NOT(OR(מרקובחצי[[#This Row],[עד ועד]]&lt;J616,מרקובחצי[[#This Row],[עד ועד]]&gt;K616))),1,""))),"")</f>
        <v>1</v>
      </c>
      <c r="W617" s="19" t="str">
        <f>IF(מרקובחצי[[#This Row],[CycleNumber]]&gt;1,IF(AND(T616=1,מרקובחצי[[#This Row],[עד ועד]]&gt;31),1,IF(AND(W616=1,NOT(OR(מרקובחצי[[#This Row],[עד ועד]]&lt;J616,מרקובחצי[[#This Row],[עד ועד]]&gt;K616))),1,"")),"")</f>
        <v/>
      </c>
      <c r="X617" s="19" t="str">
        <f>IF(AND(מרקובחצי[[#This Row],[CycleNumber]]&lt;$B618,SUM(מרקובחצי[[#This Row],[11]],R618)=2),1,"")</f>
        <v/>
      </c>
      <c r="Y617" s="19" t="str">
        <f>IF(AND(מרקובחצי[[#This Row],[CycleNumber]]&lt;$B618,SUM(מרקובחצי[[#This Row],[11]],S618)=2),1,"")</f>
        <v/>
      </c>
      <c r="Z617" s="19" t="str">
        <f>IF(AND(מרקובחצי[[#This Row],[CycleNumber]]&lt;$B618,SUM(מרקובחצי[[#This Row],[13]],S618)=2),1,"")</f>
        <v/>
      </c>
      <c r="AA617" s="19" t="str">
        <f>IF(AND(מרקובחצי[[#This Row],[CycleNumber]]&lt;$B618,SUM(מרקובחצי[[#This Row],[13]],T618)=2),1,"")</f>
        <v/>
      </c>
      <c r="AB617" s="19" t="str">
        <f>IF(AND(מרקובחצי[[#This Row],[CycleNumber]]&lt;$B618,SUM(מרקובחצי[[#This Row],[21]],U618)=2),1,"")</f>
        <v/>
      </c>
      <c r="AC617" s="19" t="str">
        <f>IF(AND(מרקובחצי[[#This Row],[CycleNumber]]&lt;$B618,SUM(מרקובחצי[[#This Row],[21]],V618)=2),1,"")</f>
        <v/>
      </c>
      <c r="AD617" s="19" t="str">
        <f>IF(AND(מרקובחצי[[#This Row],[CycleNumber]]&lt;$B618,SUM(מרקובחצי[[#This Row],[23]],V618)=2),1,"")</f>
        <v/>
      </c>
      <c r="AE617" s="19" t="str">
        <f>IF(AND(מרקובחצי[[#This Row],[CycleNumber]]&lt;$B618,SUM(מרקובחצי[[#This Row],[23]],W618)=2),1,"")</f>
        <v/>
      </c>
      <c r="AF617" s="19" t="str">
        <f>IF(AND(מרקובחצי[[#This Row],[CycleNumber]]&lt;$B618,SUM(מרקובחצי[[#This Row],[31]],O618)=2),1,"")</f>
        <v/>
      </c>
      <c r="AG617" s="19" t="str">
        <f>IF(AND(מרקובחצי[[#This Row],[CycleNumber]]&lt;$B618,SUM(מרקובחצי[[#This Row],[31]],P618)=2),1,"")</f>
        <v/>
      </c>
      <c r="AH617" s="19" t="str">
        <f>IF(AND(מרקובחצי[[#This Row],[CycleNumber]]&lt;$B618,SUM(מרקובחצי[[#This Row],[31]],Q618)=2),1,"")</f>
        <v/>
      </c>
      <c r="AI617" s="19" t="str">
        <f>IF(AND(מרקובחצי[[#This Row],[CycleNumber]]&lt;$B618,SUM(U617:U618)=2),1,"")</f>
        <v/>
      </c>
      <c r="AJ617" s="19" t="str">
        <f>IF(AND(מרקובחצי[[#This Row],[CycleNumber]]&lt;$B618,SUM(מרקובחצי[[#This Row],[32]],O618)=2),1,"")</f>
        <v/>
      </c>
      <c r="AK617" s="19" t="str">
        <f>IF(AND(מרקובחצי[[#This Row],[CycleNumber]]&lt;$B618,SUM(מרקובחצי[[#This Row],[32]],P618)=2),1,"")</f>
        <v/>
      </c>
      <c r="AL617" s="19" t="str">
        <f>IF(AND(מרקובחצי[[#This Row],[CycleNumber]]&lt;$B618,SUM(מרקובחצי[[#This Row],[32]],Q618)=2),1,"")</f>
        <v/>
      </c>
      <c r="AM617" s="19">
        <f>IF(AND(מרקובחצי[[#This Row],[CycleNumber]]&lt;$B618,SUM(V617:V618)=2),1,"")</f>
        <v>1</v>
      </c>
      <c r="AN617" s="19" t="str">
        <f>IF(AND(מרקובחצי[[#This Row],[CycleNumber]]&lt;$B618,SUM(מרקובחצי[[#This Row],[33]],O618)=2),1,"")</f>
        <v/>
      </c>
      <c r="AO617" s="19" t="str">
        <f>IF(AND(מרקובחצי[[#This Row],[CycleNumber]]&lt;$B618,SUM(מרקובחצי[[#This Row],[33]],P618)=2),1,"")</f>
        <v/>
      </c>
      <c r="AP617" s="19" t="str">
        <f>IF(AND(מרקובחצי[[#This Row],[CycleNumber]]&lt;$B618,SUM(מרקובחצי[[#This Row],[33]],Q618)=2),1,"")</f>
        <v/>
      </c>
      <c r="AQ617" s="19" t="str">
        <f>IF(AND(מרקובחצי[[#This Row],[CycleNumber]]&lt;$B618,SUM(W617:W618)=2),1,"")</f>
        <v/>
      </c>
      <c r="AR617" s="19" t="str">
        <f>IF(AND(מרקובחצי[[#This Row],[CycleNumber]]&lt;$B618,SUM(מרקובחצי[[#This Row],[12]],S618)=2),1,"")</f>
        <v/>
      </c>
      <c r="AS617" s="19" t="str">
        <f>IF(AND(מרקובחצי[[#This Row],[CycleNumber]]&lt;$B618,SUM(מרקובחצי[[#This Row],[22]],V618)=2),1,"")</f>
        <v/>
      </c>
      <c r="AT617" s="21">
        <f>SUM(מרקובחצי[[#This Row],[11]:[33]])</f>
        <v>1</v>
      </c>
    </row>
    <row r="618" spans="1:46" ht="15.6" x14ac:dyDescent="0.25">
      <c r="A618" s="19" t="s">
        <v>63</v>
      </c>
      <c r="B618" s="19">
        <v>6</v>
      </c>
      <c r="C618">
        <v>26</v>
      </c>
      <c r="D618" s="19">
        <f>מרקובחצי[[#This Row],[LengthofCycle]]+1</f>
        <v>27</v>
      </c>
      <c r="E618" t="str">
        <f>IF(IFERROR(LOOKUP(מרקובחצי[[#This Row],[ClientID]],קביעויות[הפלגה]),FALSE)=מרקובחצי[[#This Row],[ClientID]],1,"")</f>
        <v/>
      </c>
      <c r="F618" t="str">
        <f>IF(IFERROR(LOOKUP(מרקובחצי[[#This Row],[ClientID]],סוגחציקבוע[S31]),FALSE)=מרקובחצי[[#This Row],[ClientID]],1,"")</f>
        <v/>
      </c>
      <c r="G618">
        <f>IF(IFERROR(LOOKUP(מרקובחצי[[#This Row],[ClientID]],סוגחציקבוע[S32]),FALSE)=מרקובחצי[[#This Row],[ClientID]],1,"")</f>
        <v>1</v>
      </c>
      <c r="H618" t="str">
        <f>IF(IFERROR(LOOKUP(מרקובחצי[[#This Row],[ClientID]],סוגחציקבוע[S33]),FALSE)=מרקובחצי[[#This Row],[ClientID]],1,"")</f>
        <v/>
      </c>
      <c r="I618" t="str">
        <f>IF(IFERROR(LOOKUP(מרקובחצי[[#This Row],[ClientID]],סוגחציקבוע[S32&amp;33]),FALSE)=מרקובחצי[[#This Row],[ClientID]],1,"")</f>
        <v/>
      </c>
      <c r="J618" s="19">
        <f>IF(SUM(מרקובחצי[[#This Row],[11]:[13]])=1,מרקובחצי[[#This Row],[עד ועד]],IF(SUM(R617:T618)=1,IF(מרקובחצי[[#This Row],[עד ועד]]&lt;J617,מרקובחצי[[#This Row],[עד ועד]],J617),J617))</f>
        <v>25</v>
      </c>
      <c r="K618" s="19">
        <f>IF(SUM(מרקובחצי[[#This Row],[11]:[13]])=1,מרקובחצי[[#This Row],[עד ועד]],IF(SUM(R617:T618)=1,IF(מרקובחצי[[#This Row],[עד ועד]]&gt;K617,מרקובחצי[[#This Row],[עד ועד]],K617),K617))</f>
        <v>34</v>
      </c>
      <c r="L618" s="19" t="str">
        <f>IF(AND(SUM(מרקובחצי[[#This Row],[31]:[33]])=1,SUM(U617:W617)=0),מרקובחצי[[#This Row],[מקס]]-מרקובחצי[[#This Row],[מינ]],"")</f>
        <v/>
      </c>
      <c r="M61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18" s="19" t="str">
        <f t="shared" si="9"/>
        <v>S32</v>
      </c>
      <c r="O618" s="19" t="str">
        <f>IF(מרקובחצי[[#This Row],[קבעה הפלגה?]]=1,"",IF(AND(מרקובחצי[[#This Row],[עד ועד]]&lt;29,OR(מרקובחצי[[#This Row],[CycleNumber]]=1,AND(U617=1,OR(מרקובחצי[[#This Row],[עד ועד]]&lt;J617,מרקובחצי[[#This Row],[עד ועד]]&gt;K617)),AND(V617=1,מרקובחצי[[#This Row],[עד ועד]]&lt;J617),W617=1)),1,""))</f>
        <v/>
      </c>
      <c r="P618" s="19" t="str">
        <f>IF(מרקובחצי[[#This Row],[קבעה הפלגה?]]=1,"",IF(AND(מרקובחצי[[#This Row],[עד ועד]]&gt;28,מרקובחצי[[#This Row],[עד ועד]]&lt;32,OR(מרקובחצי[[#This Row],[CycleNumber]]=1,AND(U617=1),AND(V617=1,OR(מרקובחצי[[#This Row],[עד ועד]]&lt;J617,מרקובחצי[[#This Row],[עד ועד]]&gt;K617)),W617=1)),1,""))</f>
        <v/>
      </c>
      <c r="Q618" s="19" t="str">
        <f>IF(מרקובחצי[[#This Row],[קבעה הפלגה?]]=1,"",IF(AND(מרקובחצי[[#This Row],[עד ועד]]&gt;31,OR(מרקובחצי[[#This Row],[CycleNumber]]=1,AND(U617=1),AND(V617=1,מרקובחצי[[#This Row],[עד ועד]]&gt;K617),AND(W617=1,OR(מרקובחצי[[#This Row],[עד ועד]]&gt;K617,מרקובחצי[[#This Row],[עד ועד]]&lt;J617)))),1,""))</f>
        <v/>
      </c>
      <c r="R618" s="19" t="str">
        <f>IF(מרקובחצי[[#This Row],[CycleNumber]]&gt;1,IF(AND(O617=1,מרקובחצי[[#This Row],[עד ועד]]&lt;29),1,""),"")</f>
        <v/>
      </c>
      <c r="S618" s="19" t="str">
        <f>IF(מרקובחצי[[#This Row],[CycleNumber]]&gt;1,IF(OR(AND(O617=1,מרקובחצי[[#This Row],[עד ועד]]&gt;28),AND(P617=1),AND(Q617=1,מרקובחצי[[#This Row],[עד ועד]]&lt;32)),1,""),"")</f>
        <v/>
      </c>
      <c r="T618" s="19" t="str">
        <f>IF(מרקובחצי[[#This Row],[CycleNumber]]&gt;1,IF(AND(Q617=1,מרקובחצי[[#This Row],[עד ועד]]&gt;31),1,""),"")</f>
        <v/>
      </c>
      <c r="U618" s="19" t="str">
        <f>IF(מרקובחצי[[#This Row],[CycleNumber]]&gt;1,IF(AND(R617=1,מרקובחצי[[#This Row],[עד ועד]]&lt;29),1,IF(AND(U617=1,NOT(OR(מרקובחצי[[#This Row],[עד ועד]]&lt;J617,מרקובחצי[[#This Row],[עד ועד]]&gt;K617))),1,"")),"")</f>
        <v/>
      </c>
      <c r="V618" s="19">
        <f>IF(מרקובחצי[[#This Row],[CycleNumber]]&gt;1,IF(AND(SUM(R617:T617)=1,מרקובחצי[[#This Row],[עד ועד]]&gt;28,מרקובחצי[[#This Row],[עד ועד]]&lt;32),1,IF(OR(S617=1,AND(R617=1,מרקובחצי[[#This Row],[עד ועד]]&gt;28),AND(T617=1,מרקובחצי[[#This Row],[עד ועד]]&lt;32)),1,IF(AND(V617=1,NOT(OR(מרקובחצי[[#This Row],[עד ועד]]&lt;J617,מרקובחצי[[#This Row],[עד ועד]]&gt;K617))),1,""))),"")</f>
        <v>1</v>
      </c>
      <c r="W618" s="19" t="str">
        <f>IF(מרקובחצי[[#This Row],[CycleNumber]]&gt;1,IF(AND(T617=1,מרקובחצי[[#This Row],[עד ועד]]&gt;31),1,IF(AND(W617=1,NOT(OR(מרקובחצי[[#This Row],[עד ועד]]&lt;J617,מרקובחצי[[#This Row],[עד ועד]]&gt;K617))),1,"")),"")</f>
        <v/>
      </c>
      <c r="X618" s="19" t="str">
        <f>IF(AND(מרקובחצי[[#This Row],[CycleNumber]]&lt;$B619,SUM(מרקובחצי[[#This Row],[11]],R619)=2),1,"")</f>
        <v/>
      </c>
      <c r="Y618" s="19" t="str">
        <f>IF(AND(מרקובחצי[[#This Row],[CycleNumber]]&lt;$B619,SUM(מרקובחצי[[#This Row],[11]],S619)=2),1,"")</f>
        <v/>
      </c>
      <c r="Z618" s="19" t="str">
        <f>IF(AND(מרקובחצי[[#This Row],[CycleNumber]]&lt;$B619,SUM(מרקובחצי[[#This Row],[13]],S619)=2),1,"")</f>
        <v/>
      </c>
      <c r="AA618" s="19" t="str">
        <f>IF(AND(מרקובחצי[[#This Row],[CycleNumber]]&lt;$B619,SUM(מרקובחצי[[#This Row],[13]],T619)=2),1,"")</f>
        <v/>
      </c>
      <c r="AB618" s="19" t="str">
        <f>IF(AND(מרקובחצי[[#This Row],[CycleNumber]]&lt;$B619,SUM(מרקובחצי[[#This Row],[21]],U619)=2),1,"")</f>
        <v/>
      </c>
      <c r="AC618" s="19" t="str">
        <f>IF(AND(מרקובחצי[[#This Row],[CycleNumber]]&lt;$B619,SUM(מרקובחצי[[#This Row],[21]],V619)=2),1,"")</f>
        <v/>
      </c>
      <c r="AD618" s="19" t="str">
        <f>IF(AND(מרקובחצי[[#This Row],[CycleNumber]]&lt;$B619,SUM(מרקובחצי[[#This Row],[23]],V619)=2),1,"")</f>
        <v/>
      </c>
      <c r="AE618" s="19" t="str">
        <f>IF(AND(מרקובחצי[[#This Row],[CycleNumber]]&lt;$B619,SUM(מרקובחצי[[#This Row],[23]],W619)=2),1,"")</f>
        <v/>
      </c>
      <c r="AF618" s="19" t="str">
        <f>IF(AND(מרקובחצי[[#This Row],[CycleNumber]]&lt;$B619,SUM(מרקובחצי[[#This Row],[31]],O619)=2),1,"")</f>
        <v/>
      </c>
      <c r="AG618" s="19" t="str">
        <f>IF(AND(מרקובחצי[[#This Row],[CycleNumber]]&lt;$B619,SUM(מרקובחצי[[#This Row],[31]],P619)=2),1,"")</f>
        <v/>
      </c>
      <c r="AH618" s="19" t="str">
        <f>IF(AND(מרקובחצי[[#This Row],[CycleNumber]]&lt;$B619,SUM(מרקובחצי[[#This Row],[31]],Q619)=2),1,"")</f>
        <v/>
      </c>
      <c r="AI618" s="19" t="str">
        <f>IF(AND(מרקובחצי[[#This Row],[CycleNumber]]&lt;$B619,SUM(U618:U619)=2),1,"")</f>
        <v/>
      </c>
      <c r="AJ618" s="19" t="str">
        <f>IF(AND(מרקובחצי[[#This Row],[CycleNumber]]&lt;$B619,SUM(מרקובחצי[[#This Row],[32]],O619)=2),1,"")</f>
        <v/>
      </c>
      <c r="AK618" s="19" t="str">
        <f>IF(AND(מרקובחצי[[#This Row],[CycleNumber]]&lt;$B619,SUM(מרקובחצי[[#This Row],[32]],P619)=2),1,"")</f>
        <v/>
      </c>
      <c r="AL618" s="19">
        <f>IF(AND(מרקובחצי[[#This Row],[CycleNumber]]&lt;$B619,SUM(מרקובחצי[[#This Row],[32]],Q619)=2),1,"")</f>
        <v>1</v>
      </c>
      <c r="AM618" s="19" t="str">
        <f>IF(AND(מרקובחצי[[#This Row],[CycleNumber]]&lt;$B619,SUM(V618:V619)=2),1,"")</f>
        <v/>
      </c>
      <c r="AN618" s="19" t="str">
        <f>IF(AND(מרקובחצי[[#This Row],[CycleNumber]]&lt;$B619,SUM(מרקובחצי[[#This Row],[33]],O619)=2),1,"")</f>
        <v/>
      </c>
      <c r="AO618" s="19" t="str">
        <f>IF(AND(מרקובחצי[[#This Row],[CycleNumber]]&lt;$B619,SUM(מרקובחצי[[#This Row],[33]],P619)=2),1,"")</f>
        <v/>
      </c>
      <c r="AP618" s="19" t="str">
        <f>IF(AND(מרקובחצי[[#This Row],[CycleNumber]]&lt;$B619,SUM(מרקובחצי[[#This Row],[33]],Q619)=2),1,"")</f>
        <v/>
      </c>
      <c r="AQ618" s="19" t="str">
        <f>IF(AND(מרקובחצי[[#This Row],[CycleNumber]]&lt;$B619,SUM(W618:W619)=2),1,"")</f>
        <v/>
      </c>
      <c r="AR618" s="19" t="str">
        <f>IF(AND(מרקובחצי[[#This Row],[CycleNumber]]&lt;$B619,SUM(מרקובחצי[[#This Row],[12]],S619)=2),1,"")</f>
        <v/>
      </c>
      <c r="AS618" s="19" t="str">
        <f>IF(AND(מרקובחצי[[#This Row],[CycleNumber]]&lt;$B619,SUM(מרקובחצי[[#This Row],[22]],V619)=2),1,"")</f>
        <v/>
      </c>
      <c r="AT618" s="21">
        <f>SUM(מרקובחצי[[#This Row],[11]:[33]])</f>
        <v>1</v>
      </c>
    </row>
    <row r="619" spans="1:46" ht="15.6" x14ac:dyDescent="0.25">
      <c r="A619" s="19" t="s">
        <v>63</v>
      </c>
      <c r="B619" s="19">
        <v>7</v>
      </c>
      <c r="C619">
        <v>35</v>
      </c>
      <c r="D619" s="19">
        <f>מרקובחצי[[#This Row],[LengthofCycle]]+1</f>
        <v>36</v>
      </c>
      <c r="E619" t="str">
        <f>IF(IFERROR(LOOKUP(מרקובחצי[[#This Row],[ClientID]],קביעויות[הפלגה]),FALSE)=מרקובחצי[[#This Row],[ClientID]],1,"")</f>
        <v/>
      </c>
      <c r="F619" t="str">
        <f>IF(IFERROR(LOOKUP(מרקובחצי[[#This Row],[ClientID]],סוגחציקבוע[S31]),FALSE)=מרקובחצי[[#This Row],[ClientID]],1,"")</f>
        <v/>
      </c>
      <c r="G619">
        <f>IF(IFERROR(LOOKUP(מרקובחצי[[#This Row],[ClientID]],סוגחציקבוע[S32]),FALSE)=מרקובחצי[[#This Row],[ClientID]],1,"")</f>
        <v>1</v>
      </c>
      <c r="H619" t="str">
        <f>IF(IFERROR(LOOKUP(מרקובחצי[[#This Row],[ClientID]],סוגחציקבוע[S33]),FALSE)=מרקובחצי[[#This Row],[ClientID]],1,"")</f>
        <v/>
      </c>
      <c r="I619" t="str">
        <f>IF(IFERROR(LOOKUP(מרקובחצי[[#This Row],[ClientID]],סוגחציקבוע[S32&amp;33]),FALSE)=מרקובחצי[[#This Row],[ClientID]],1,"")</f>
        <v/>
      </c>
      <c r="J619" s="19">
        <f>IF(SUM(מרקובחצי[[#This Row],[11]:[13]])=1,מרקובחצי[[#This Row],[עד ועד]],IF(SUM(R618:T619)=1,IF(מרקובחצי[[#This Row],[עד ועד]]&lt;J618,מרקובחצי[[#This Row],[עד ועד]],J618),J618))</f>
        <v>36</v>
      </c>
      <c r="K619" s="19">
        <f>IF(SUM(מרקובחצי[[#This Row],[11]:[13]])=1,מרקובחצי[[#This Row],[עד ועד]],IF(SUM(R618:T619)=1,IF(מרקובחצי[[#This Row],[עד ועד]]&gt;K618,מרקובחצי[[#This Row],[עד ועד]],K618),K618))</f>
        <v>36</v>
      </c>
      <c r="L619" s="19" t="str">
        <f>IF(AND(SUM(מרקובחצי[[#This Row],[31]:[33]])=1,SUM(U618:W618)=0),מרקובחצי[[#This Row],[מקס]]-מרקובחצי[[#This Row],[מינ]],"")</f>
        <v/>
      </c>
      <c r="M61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619" s="19" t="str">
        <f t="shared" si="9"/>
        <v>S32</v>
      </c>
      <c r="O619" s="19" t="str">
        <f>IF(מרקובחצי[[#This Row],[קבעה הפלגה?]]=1,"",IF(AND(מרקובחצי[[#This Row],[עד ועד]]&lt;29,OR(מרקובחצי[[#This Row],[CycleNumber]]=1,AND(U618=1,OR(מרקובחצי[[#This Row],[עד ועד]]&lt;J618,מרקובחצי[[#This Row],[עד ועד]]&gt;K618)),AND(V618=1,מרקובחצי[[#This Row],[עד ועד]]&lt;J618),W618=1)),1,""))</f>
        <v/>
      </c>
      <c r="P619" s="19" t="str">
        <f>IF(מרקובחצי[[#This Row],[קבעה הפלגה?]]=1,"",IF(AND(מרקובחצי[[#This Row],[עד ועד]]&gt;28,מרקובחצי[[#This Row],[עד ועד]]&lt;32,OR(מרקובחצי[[#This Row],[CycleNumber]]=1,AND(U618=1),AND(V618=1,OR(מרקובחצי[[#This Row],[עד ועד]]&lt;J618,מרקובחצי[[#This Row],[עד ועד]]&gt;K618)),W618=1)),1,""))</f>
        <v/>
      </c>
      <c r="Q619" s="19">
        <f>IF(מרקובחצי[[#This Row],[קבעה הפלגה?]]=1,"",IF(AND(מרקובחצי[[#This Row],[עד ועד]]&gt;31,OR(מרקובחצי[[#This Row],[CycleNumber]]=1,AND(U618=1),AND(V618=1,מרקובחצי[[#This Row],[עד ועד]]&gt;K618),AND(W618=1,OR(מרקובחצי[[#This Row],[עד ועד]]&gt;K618,מרקובחצי[[#This Row],[עד ועד]]&lt;J618)))),1,""))</f>
        <v>1</v>
      </c>
      <c r="R619" s="19" t="str">
        <f>IF(מרקובחצי[[#This Row],[CycleNumber]]&gt;1,IF(AND(O618=1,מרקובחצי[[#This Row],[עד ועד]]&lt;29),1,""),"")</f>
        <v/>
      </c>
      <c r="S619" s="19" t="str">
        <f>IF(מרקובחצי[[#This Row],[CycleNumber]]&gt;1,IF(OR(AND(O618=1,מרקובחצי[[#This Row],[עד ועד]]&gt;28),AND(P618=1),AND(Q618=1,מרקובחצי[[#This Row],[עד ועד]]&lt;32)),1,""),"")</f>
        <v/>
      </c>
      <c r="T619" s="19" t="str">
        <f>IF(מרקובחצי[[#This Row],[CycleNumber]]&gt;1,IF(AND(Q618=1,מרקובחצי[[#This Row],[עד ועד]]&gt;31),1,""),"")</f>
        <v/>
      </c>
      <c r="U619" s="19" t="str">
        <f>IF(מרקובחצי[[#This Row],[CycleNumber]]&gt;1,IF(AND(R618=1,מרקובחצי[[#This Row],[עד ועד]]&lt;29),1,IF(AND(U618=1,NOT(OR(מרקובחצי[[#This Row],[עד ועד]]&lt;J618,מרקובחצי[[#This Row],[עד ועד]]&gt;K618))),1,"")),"")</f>
        <v/>
      </c>
      <c r="V619" s="19" t="str">
        <f>IF(מרקובחצי[[#This Row],[CycleNumber]]&gt;1,IF(AND(SUM(R618:T618)=1,מרקובחצי[[#This Row],[עד ועד]]&gt;28,מרקובחצי[[#This Row],[עד ועד]]&lt;32),1,IF(OR(S618=1,AND(R618=1,מרקובחצי[[#This Row],[עד ועד]]&gt;28),AND(T618=1,מרקובחצי[[#This Row],[עד ועד]]&lt;32)),1,IF(AND(V618=1,NOT(OR(מרקובחצי[[#This Row],[עד ועד]]&lt;J618,מרקובחצי[[#This Row],[עד ועד]]&gt;K618))),1,""))),"")</f>
        <v/>
      </c>
      <c r="W619" s="19" t="str">
        <f>IF(מרקובחצי[[#This Row],[CycleNumber]]&gt;1,IF(AND(T618=1,מרקובחצי[[#This Row],[עד ועד]]&gt;31),1,IF(AND(W618=1,NOT(OR(מרקובחצי[[#This Row],[עד ועד]]&lt;J618,מרקובחצי[[#This Row],[עד ועד]]&gt;K618))),1,"")),"")</f>
        <v/>
      </c>
      <c r="X619" s="19" t="str">
        <f>IF(AND(מרקובחצי[[#This Row],[CycleNumber]]&lt;$B620,SUM(מרקובחצי[[#This Row],[11]],R620)=2),1,"")</f>
        <v/>
      </c>
      <c r="Y619" s="19" t="str">
        <f>IF(AND(מרקובחצי[[#This Row],[CycleNumber]]&lt;$B620,SUM(מרקובחצי[[#This Row],[11]],S620)=2),1,"")</f>
        <v/>
      </c>
      <c r="Z619" s="19">
        <f>IF(AND(מרקובחצי[[#This Row],[CycleNumber]]&lt;$B620,SUM(מרקובחצי[[#This Row],[13]],S620)=2),1,"")</f>
        <v>1</v>
      </c>
      <c r="AA619" s="19" t="str">
        <f>IF(AND(מרקובחצי[[#This Row],[CycleNumber]]&lt;$B620,SUM(מרקובחצי[[#This Row],[13]],T620)=2),1,"")</f>
        <v/>
      </c>
      <c r="AB619" s="19" t="str">
        <f>IF(AND(מרקובחצי[[#This Row],[CycleNumber]]&lt;$B620,SUM(מרקובחצי[[#This Row],[21]],U620)=2),1,"")</f>
        <v/>
      </c>
      <c r="AC619" s="19" t="str">
        <f>IF(AND(מרקובחצי[[#This Row],[CycleNumber]]&lt;$B620,SUM(מרקובחצי[[#This Row],[21]],V620)=2),1,"")</f>
        <v/>
      </c>
      <c r="AD619" s="19" t="str">
        <f>IF(AND(מרקובחצי[[#This Row],[CycleNumber]]&lt;$B620,SUM(מרקובחצי[[#This Row],[23]],V620)=2),1,"")</f>
        <v/>
      </c>
      <c r="AE619" s="19" t="str">
        <f>IF(AND(מרקובחצי[[#This Row],[CycleNumber]]&lt;$B620,SUM(מרקובחצי[[#This Row],[23]],W620)=2),1,"")</f>
        <v/>
      </c>
      <c r="AF619" s="19" t="str">
        <f>IF(AND(מרקובחצי[[#This Row],[CycleNumber]]&lt;$B620,SUM(מרקובחצי[[#This Row],[31]],O620)=2),1,"")</f>
        <v/>
      </c>
      <c r="AG619" s="19" t="str">
        <f>IF(AND(מרקובחצי[[#This Row],[CycleNumber]]&lt;$B620,SUM(מרקובחצי[[#This Row],[31]],P620)=2),1,"")</f>
        <v/>
      </c>
      <c r="AH619" s="19" t="str">
        <f>IF(AND(מרקובחצי[[#This Row],[CycleNumber]]&lt;$B620,SUM(מרקובחצי[[#This Row],[31]],Q620)=2),1,"")</f>
        <v/>
      </c>
      <c r="AI619" s="19" t="str">
        <f>IF(AND(מרקובחצי[[#This Row],[CycleNumber]]&lt;$B620,SUM(U619:U620)=2),1,"")</f>
        <v/>
      </c>
      <c r="AJ619" s="19" t="str">
        <f>IF(AND(מרקובחצי[[#This Row],[CycleNumber]]&lt;$B620,SUM(מרקובחצי[[#This Row],[32]],O620)=2),1,"")</f>
        <v/>
      </c>
      <c r="AK619" s="19" t="str">
        <f>IF(AND(מרקובחצי[[#This Row],[CycleNumber]]&lt;$B620,SUM(מרקובחצי[[#This Row],[32]],P620)=2),1,"")</f>
        <v/>
      </c>
      <c r="AL619" s="19" t="str">
        <f>IF(AND(מרקובחצי[[#This Row],[CycleNumber]]&lt;$B620,SUM(מרקובחצי[[#This Row],[32]],Q620)=2),1,"")</f>
        <v/>
      </c>
      <c r="AM619" s="19" t="str">
        <f>IF(AND(מרקובחצי[[#This Row],[CycleNumber]]&lt;$B620,SUM(V619:V620)=2),1,"")</f>
        <v/>
      </c>
      <c r="AN619" s="19" t="str">
        <f>IF(AND(מרקובחצי[[#This Row],[CycleNumber]]&lt;$B620,SUM(מרקובחצי[[#This Row],[33]],O620)=2),1,"")</f>
        <v/>
      </c>
      <c r="AO619" s="19" t="str">
        <f>IF(AND(מרקובחצי[[#This Row],[CycleNumber]]&lt;$B620,SUM(מרקובחצי[[#This Row],[33]],P620)=2),1,"")</f>
        <v/>
      </c>
      <c r="AP619" s="19" t="str">
        <f>IF(AND(מרקובחצי[[#This Row],[CycleNumber]]&lt;$B620,SUM(מרקובחצי[[#This Row],[33]],Q620)=2),1,"")</f>
        <v/>
      </c>
      <c r="AQ619" s="19" t="str">
        <f>IF(AND(מרקובחצי[[#This Row],[CycleNumber]]&lt;$B620,SUM(W619:W620)=2),1,"")</f>
        <v/>
      </c>
      <c r="AR619" s="19" t="str">
        <f>IF(AND(מרקובחצי[[#This Row],[CycleNumber]]&lt;$B620,SUM(מרקובחצי[[#This Row],[12]],S620)=2),1,"")</f>
        <v/>
      </c>
      <c r="AS619" s="19" t="str">
        <f>IF(AND(מרקובחצי[[#This Row],[CycleNumber]]&lt;$B620,SUM(מרקובחצי[[#This Row],[22]],V620)=2),1,"")</f>
        <v/>
      </c>
      <c r="AT619" s="21">
        <f>SUM(מרקובחצי[[#This Row],[11]:[33]])</f>
        <v>1</v>
      </c>
    </row>
    <row r="620" spans="1:46" ht="15.6" x14ac:dyDescent="0.25">
      <c r="A620" s="19" t="s">
        <v>63</v>
      </c>
      <c r="B620" s="19">
        <v>8</v>
      </c>
      <c r="C620">
        <v>26</v>
      </c>
      <c r="D620" s="19">
        <f>מרקובחצי[[#This Row],[LengthofCycle]]+1</f>
        <v>27</v>
      </c>
      <c r="E620" t="str">
        <f>IF(IFERROR(LOOKUP(מרקובחצי[[#This Row],[ClientID]],קביעויות[הפלגה]),FALSE)=מרקובחצי[[#This Row],[ClientID]],1,"")</f>
        <v/>
      </c>
      <c r="F620" t="str">
        <f>IF(IFERROR(LOOKUP(מרקובחצי[[#This Row],[ClientID]],סוגחציקבוע[S31]),FALSE)=מרקובחצי[[#This Row],[ClientID]],1,"")</f>
        <v/>
      </c>
      <c r="G620">
        <f>IF(IFERROR(LOOKUP(מרקובחצי[[#This Row],[ClientID]],סוגחציקבוע[S32]),FALSE)=מרקובחצי[[#This Row],[ClientID]],1,"")</f>
        <v>1</v>
      </c>
      <c r="H620" t="str">
        <f>IF(IFERROR(LOOKUP(מרקובחצי[[#This Row],[ClientID]],סוגחציקבוע[S33]),FALSE)=מרקובחצי[[#This Row],[ClientID]],1,"")</f>
        <v/>
      </c>
      <c r="I620" t="str">
        <f>IF(IFERROR(LOOKUP(מרקובחצי[[#This Row],[ClientID]],סוגחציקבוע[S32&amp;33]),FALSE)=מרקובחצי[[#This Row],[ClientID]],1,"")</f>
        <v/>
      </c>
      <c r="J620" s="19">
        <f>IF(SUM(מרקובחצי[[#This Row],[11]:[13]])=1,מרקובחצי[[#This Row],[עד ועד]],IF(SUM(R619:T620)=1,IF(מרקובחצי[[#This Row],[עד ועד]]&lt;J619,מרקובחצי[[#This Row],[עד ועד]],J619),J619))</f>
        <v>27</v>
      </c>
      <c r="K620" s="19">
        <f>IF(SUM(מרקובחצי[[#This Row],[11]:[13]])=1,מרקובחצי[[#This Row],[עד ועד]],IF(SUM(R619:T620)=1,IF(מרקובחצי[[#This Row],[עד ועד]]&gt;K619,מרקובחצי[[#This Row],[עד ועד]],K619),K619))</f>
        <v>36</v>
      </c>
      <c r="L620" s="19" t="str">
        <f>IF(AND(SUM(מרקובחצי[[#This Row],[31]:[33]])=1,SUM(U619:W619)=0),מרקובחצי[[#This Row],[מקס]]-מרקובחצי[[#This Row],[מינ]],"")</f>
        <v/>
      </c>
      <c r="M62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620" s="19" t="str">
        <f t="shared" si="9"/>
        <v>S13</v>
      </c>
      <c r="O620" s="19" t="str">
        <f>IF(מרקובחצי[[#This Row],[קבעה הפלגה?]]=1,"",IF(AND(מרקובחצי[[#This Row],[עד ועד]]&lt;29,OR(מרקובחצי[[#This Row],[CycleNumber]]=1,AND(U619=1,OR(מרקובחצי[[#This Row],[עד ועד]]&lt;J619,מרקובחצי[[#This Row],[עד ועד]]&gt;K619)),AND(V619=1,מרקובחצי[[#This Row],[עד ועד]]&lt;J619),W619=1)),1,""))</f>
        <v/>
      </c>
      <c r="P620" s="19" t="str">
        <f>IF(מרקובחצי[[#This Row],[קבעה הפלגה?]]=1,"",IF(AND(מרקובחצי[[#This Row],[עד ועד]]&gt;28,מרקובחצי[[#This Row],[עד ועד]]&lt;32,OR(מרקובחצי[[#This Row],[CycleNumber]]=1,AND(U619=1),AND(V619=1,OR(מרקובחצי[[#This Row],[עד ועד]]&lt;J619,מרקובחצי[[#This Row],[עד ועד]]&gt;K619)),W619=1)),1,""))</f>
        <v/>
      </c>
      <c r="Q620" s="19" t="str">
        <f>IF(מרקובחצי[[#This Row],[קבעה הפלגה?]]=1,"",IF(AND(מרקובחצי[[#This Row],[עד ועד]]&gt;31,OR(מרקובחצי[[#This Row],[CycleNumber]]=1,AND(U619=1),AND(V619=1,מרקובחצי[[#This Row],[עד ועד]]&gt;K619),AND(W619=1,OR(מרקובחצי[[#This Row],[עד ועד]]&gt;K619,מרקובחצי[[#This Row],[עד ועד]]&lt;J619)))),1,""))</f>
        <v/>
      </c>
      <c r="R620" s="19" t="str">
        <f>IF(מרקובחצי[[#This Row],[CycleNumber]]&gt;1,IF(AND(O619=1,מרקובחצי[[#This Row],[עד ועד]]&lt;29),1,""),"")</f>
        <v/>
      </c>
      <c r="S620" s="19">
        <f>IF(מרקובחצי[[#This Row],[CycleNumber]]&gt;1,IF(OR(AND(O619=1,מרקובחצי[[#This Row],[עד ועד]]&gt;28),AND(P619=1),AND(Q619=1,מרקובחצי[[#This Row],[עד ועד]]&lt;32)),1,""),"")</f>
        <v>1</v>
      </c>
      <c r="T620" s="19" t="str">
        <f>IF(מרקובחצי[[#This Row],[CycleNumber]]&gt;1,IF(AND(Q619=1,מרקובחצי[[#This Row],[עד ועד]]&gt;31),1,""),"")</f>
        <v/>
      </c>
      <c r="U620" s="19" t="str">
        <f>IF(מרקובחצי[[#This Row],[CycleNumber]]&gt;1,IF(AND(R619=1,מרקובחצי[[#This Row],[עד ועד]]&lt;29),1,IF(AND(U619=1,NOT(OR(מרקובחצי[[#This Row],[עד ועד]]&lt;J619,מרקובחצי[[#This Row],[עד ועד]]&gt;K619))),1,"")),"")</f>
        <v/>
      </c>
      <c r="V620" s="19" t="str">
        <f>IF(מרקובחצי[[#This Row],[CycleNumber]]&gt;1,IF(AND(SUM(R619:T619)=1,מרקובחצי[[#This Row],[עד ועד]]&gt;28,מרקובחצי[[#This Row],[עד ועד]]&lt;32),1,IF(OR(S619=1,AND(R619=1,מרקובחצי[[#This Row],[עד ועד]]&gt;28),AND(T619=1,מרקובחצי[[#This Row],[עד ועד]]&lt;32)),1,IF(AND(V619=1,NOT(OR(מרקובחצי[[#This Row],[עד ועד]]&lt;J619,מרקובחצי[[#This Row],[עד ועד]]&gt;K619))),1,""))),"")</f>
        <v/>
      </c>
      <c r="W620" s="19" t="str">
        <f>IF(מרקובחצי[[#This Row],[CycleNumber]]&gt;1,IF(AND(T619=1,מרקובחצי[[#This Row],[עד ועד]]&gt;31),1,IF(AND(W619=1,NOT(OR(מרקובחצי[[#This Row],[עד ועד]]&lt;J619,מרקובחצי[[#This Row],[עד ועד]]&gt;K619))),1,"")),"")</f>
        <v/>
      </c>
      <c r="X620" s="19" t="str">
        <f>IF(AND(מרקובחצי[[#This Row],[CycleNumber]]&lt;$B621,SUM(מרקובחצי[[#This Row],[11]],R621)=2),1,"")</f>
        <v/>
      </c>
      <c r="Y620" s="19" t="str">
        <f>IF(AND(מרקובחצי[[#This Row],[CycleNumber]]&lt;$B621,SUM(מרקובחצי[[#This Row],[11]],S621)=2),1,"")</f>
        <v/>
      </c>
      <c r="Z620" s="19" t="str">
        <f>IF(AND(מרקובחצי[[#This Row],[CycleNumber]]&lt;$B621,SUM(מרקובחצי[[#This Row],[13]],S621)=2),1,"")</f>
        <v/>
      </c>
      <c r="AA620" s="19" t="str">
        <f>IF(AND(מרקובחצי[[#This Row],[CycleNumber]]&lt;$B621,SUM(מרקובחצי[[#This Row],[13]],T621)=2),1,"")</f>
        <v/>
      </c>
      <c r="AB620" s="19" t="str">
        <f>IF(AND(מרקובחצי[[#This Row],[CycleNumber]]&lt;$B621,SUM(מרקובחצי[[#This Row],[21]],U621)=2),1,"")</f>
        <v/>
      </c>
      <c r="AC620" s="19" t="str">
        <f>IF(AND(מרקובחצי[[#This Row],[CycleNumber]]&lt;$B621,SUM(מרקובחצי[[#This Row],[21]],V621)=2),1,"")</f>
        <v/>
      </c>
      <c r="AD620" s="19" t="str">
        <f>IF(AND(מרקובחצי[[#This Row],[CycleNumber]]&lt;$B621,SUM(מרקובחצי[[#This Row],[23]],V621)=2),1,"")</f>
        <v/>
      </c>
      <c r="AE620" s="19" t="str">
        <f>IF(AND(מרקובחצי[[#This Row],[CycleNumber]]&lt;$B621,SUM(מרקובחצי[[#This Row],[23]],W621)=2),1,"")</f>
        <v/>
      </c>
      <c r="AF620" s="19" t="str">
        <f>IF(AND(מרקובחצי[[#This Row],[CycleNumber]]&lt;$B621,SUM(מרקובחצי[[#This Row],[31]],O621)=2),1,"")</f>
        <v/>
      </c>
      <c r="AG620" s="19" t="str">
        <f>IF(AND(מרקובחצי[[#This Row],[CycleNumber]]&lt;$B621,SUM(מרקובחצי[[#This Row],[31]],P621)=2),1,"")</f>
        <v/>
      </c>
      <c r="AH620" s="19" t="str">
        <f>IF(AND(מרקובחצי[[#This Row],[CycleNumber]]&lt;$B621,SUM(מרקובחצי[[#This Row],[31]],Q621)=2),1,"")</f>
        <v/>
      </c>
      <c r="AI620" s="19" t="str">
        <f>IF(AND(מרקובחצי[[#This Row],[CycleNumber]]&lt;$B621,SUM(U620:U621)=2),1,"")</f>
        <v/>
      </c>
      <c r="AJ620" s="19" t="str">
        <f>IF(AND(מרקובחצי[[#This Row],[CycleNumber]]&lt;$B621,SUM(מרקובחצי[[#This Row],[32]],O621)=2),1,"")</f>
        <v/>
      </c>
      <c r="AK620" s="19" t="str">
        <f>IF(AND(מרקובחצי[[#This Row],[CycleNumber]]&lt;$B621,SUM(מרקובחצי[[#This Row],[32]],P621)=2),1,"")</f>
        <v/>
      </c>
      <c r="AL620" s="19" t="str">
        <f>IF(AND(מרקובחצי[[#This Row],[CycleNumber]]&lt;$B621,SUM(מרקובחצי[[#This Row],[32]],Q621)=2),1,"")</f>
        <v/>
      </c>
      <c r="AM620" s="19" t="str">
        <f>IF(AND(מרקובחצי[[#This Row],[CycleNumber]]&lt;$B621,SUM(V620:V621)=2),1,"")</f>
        <v/>
      </c>
      <c r="AN620" s="19" t="str">
        <f>IF(AND(מרקובחצי[[#This Row],[CycleNumber]]&lt;$B621,SUM(מרקובחצי[[#This Row],[33]],O621)=2),1,"")</f>
        <v/>
      </c>
      <c r="AO620" s="19" t="str">
        <f>IF(AND(מרקובחצי[[#This Row],[CycleNumber]]&lt;$B621,SUM(מרקובחצי[[#This Row],[33]],P621)=2),1,"")</f>
        <v/>
      </c>
      <c r="AP620" s="19" t="str">
        <f>IF(AND(מרקובחצי[[#This Row],[CycleNumber]]&lt;$B621,SUM(מרקובחצי[[#This Row],[33]],Q621)=2),1,"")</f>
        <v/>
      </c>
      <c r="AQ620" s="19" t="str">
        <f>IF(AND(מרקובחצי[[#This Row],[CycleNumber]]&lt;$B621,SUM(W620:W621)=2),1,"")</f>
        <v/>
      </c>
      <c r="AR620" s="19" t="str">
        <f>IF(AND(מרקובחצי[[#This Row],[CycleNumber]]&lt;$B621,SUM(מרקובחצי[[#This Row],[12]],S621)=2),1,"")</f>
        <v/>
      </c>
      <c r="AS620" s="19">
        <f>IF(AND(מרקובחצי[[#This Row],[CycleNumber]]&lt;$B621,SUM(מרקובחצי[[#This Row],[22]],V621)=2),1,"")</f>
        <v>1</v>
      </c>
      <c r="AT620" s="21">
        <f>SUM(מרקובחצי[[#This Row],[11]:[33]])</f>
        <v>1</v>
      </c>
    </row>
    <row r="621" spans="1:46" ht="15.6" x14ac:dyDescent="0.25">
      <c r="A621" s="19" t="s">
        <v>63</v>
      </c>
      <c r="B621" s="19">
        <v>9</v>
      </c>
      <c r="C621">
        <v>25</v>
      </c>
      <c r="D621" s="19">
        <f>מרקובחצי[[#This Row],[LengthofCycle]]+1</f>
        <v>26</v>
      </c>
      <c r="E621" t="str">
        <f>IF(IFERROR(LOOKUP(מרקובחצי[[#This Row],[ClientID]],קביעויות[הפלגה]),FALSE)=מרקובחצי[[#This Row],[ClientID]],1,"")</f>
        <v/>
      </c>
      <c r="F621" t="str">
        <f>IF(IFERROR(LOOKUP(מרקובחצי[[#This Row],[ClientID]],סוגחציקבוע[S31]),FALSE)=מרקובחצי[[#This Row],[ClientID]],1,"")</f>
        <v/>
      </c>
      <c r="G621">
        <f>IF(IFERROR(LOOKUP(מרקובחצי[[#This Row],[ClientID]],סוגחציקבוע[S32]),FALSE)=מרקובחצי[[#This Row],[ClientID]],1,"")</f>
        <v>1</v>
      </c>
      <c r="H621" t="str">
        <f>IF(IFERROR(LOOKUP(מרקובחצי[[#This Row],[ClientID]],סוגחציקבוע[S33]),FALSE)=מרקובחצי[[#This Row],[ClientID]],1,"")</f>
        <v/>
      </c>
      <c r="I621" t="str">
        <f>IF(IFERROR(LOOKUP(מרקובחצי[[#This Row],[ClientID]],סוגחציקבוע[S32&amp;33]),FALSE)=מרקובחצי[[#This Row],[ClientID]],1,"")</f>
        <v/>
      </c>
      <c r="J621" s="19">
        <f>IF(SUM(מרקובחצי[[#This Row],[11]:[13]])=1,מרקובחצי[[#This Row],[עד ועד]],IF(SUM(R620:T621)=1,IF(מרקובחצי[[#This Row],[עד ועד]]&lt;J620,מרקובחצי[[#This Row],[עד ועד]],J620),J620))</f>
        <v>26</v>
      </c>
      <c r="K621" s="19">
        <f>IF(SUM(מרקובחצי[[#This Row],[11]:[13]])=1,מרקובחצי[[#This Row],[עד ועד]],IF(SUM(R620:T621)=1,IF(מרקובחצי[[#This Row],[עד ועד]]&gt;K620,מרקובחצי[[#This Row],[עד ועד]],K620),K620))</f>
        <v>36</v>
      </c>
      <c r="L621" s="19">
        <f>IF(AND(SUM(מרקובחצי[[#This Row],[31]:[33]])=1,SUM(U620:W620)=0),מרקובחצי[[#This Row],[מקס]]-מרקובחצי[[#This Row],[מינ]],"")</f>
        <v>10</v>
      </c>
      <c r="M62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21" s="19" t="str">
        <f t="shared" si="9"/>
        <v>S22</v>
      </c>
      <c r="O621" s="19" t="str">
        <f>IF(מרקובחצי[[#This Row],[קבעה הפלגה?]]=1,"",IF(AND(מרקובחצי[[#This Row],[עד ועד]]&lt;29,OR(מרקובחצי[[#This Row],[CycleNumber]]=1,AND(U620=1,OR(מרקובחצי[[#This Row],[עד ועד]]&lt;J620,מרקובחצי[[#This Row],[עד ועד]]&gt;K620)),AND(V620=1,מרקובחצי[[#This Row],[עד ועד]]&lt;J620),W620=1)),1,""))</f>
        <v/>
      </c>
      <c r="P621" s="19" t="str">
        <f>IF(מרקובחצי[[#This Row],[קבעה הפלגה?]]=1,"",IF(AND(מרקובחצי[[#This Row],[עד ועד]]&gt;28,מרקובחצי[[#This Row],[עד ועד]]&lt;32,OR(מרקובחצי[[#This Row],[CycleNumber]]=1,AND(U620=1),AND(V620=1,OR(מרקובחצי[[#This Row],[עד ועד]]&lt;J620,מרקובחצי[[#This Row],[עד ועד]]&gt;K620)),W620=1)),1,""))</f>
        <v/>
      </c>
      <c r="Q621" s="19" t="str">
        <f>IF(מרקובחצי[[#This Row],[קבעה הפלגה?]]=1,"",IF(AND(מרקובחצי[[#This Row],[עד ועד]]&gt;31,OR(מרקובחצי[[#This Row],[CycleNumber]]=1,AND(U620=1),AND(V620=1,מרקובחצי[[#This Row],[עד ועד]]&gt;K620),AND(W620=1,OR(מרקובחצי[[#This Row],[עד ועד]]&gt;K620,מרקובחצי[[#This Row],[עד ועד]]&lt;J620)))),1,""))</f>
        <v/>
      </c>
      <c r="R621" s="19" t="str">
        <f>IF(מרקובחצי[[#This Row],[CycleNumber]]&gt;1,IF(AND(O620=1,מרקובחצי[[#This Row],[עד ועד]]&lt;29),1,""),"")</f>
        <v/>
      </c>
      <c r="S621" s="19" t="str">
        <f>IF(מרקובחצי[[#This Row],[CycleNumber]]&gt;1,IF(OR(AND(O620=1,מרקובחצי[[#This Row],[עד ועד]]&gt;28),AND(P620=1),AND(Q620=1,מרקובחצי[[#This Row],[עד ועד]]&lt;32)),1,""),"")</f>
        <v/>
      </c>
      <c r="T621" s="19" t="str">
        <f>IF(מרקובחצי[[#This Row],[CycleNumber]]&gt;1,IF(AND(Q620=1,מרקובחצי[[#This Row],[עד ועד]]&gt;31),1,""),"")</f>
        <v/>
      </c>
      <c r="U621" s="19" t="str">
        <f>IF(מרקובחצי[[#This Row],[CycleNumber]]&gt;1,IF(AND(R620=1,מרקובחצי[[#This Row],[עד ועד]]&lt;29),1,IF(AND(U620=1,NOT(OR(מרקובחצי[[#This Row],[עד ועד]]&lt;J620,מרקובחצי[[#This Row],[עד ועד]]&gt;K620))),1,"")),"")</f>
        <v/>
      </c>
      <c r="V621" s="19">
        <f>IF(מרקובחצי[[#This Row],[CycleNumber]]&gt;1,IF(AND(SUM(R620:T620)=1,מרקובחצי[[#This Row],[עד ועד]]&gt;28,מרקובחצי[[#This Row],[עד ועד]]&lt;32),1,IF(OR(S620=1,AND(R620=1,מרקובחצי[[#This Row],[עד ועד]]&gt;28),AND(T620=1,מרקובחצי[[#This Row],[עד ועד]]&lt;32)),1,IF(AND(V620=1,NOT(OR(מרקובחצי[[#This Row],[עד ועד]]&lt;J620,מרקובחצי[[#This Row],[עד ועד]]&gt;K620))),1,""))),"")</f>
        <v>1</v>
      </c>
      <c r="W621" s="19" t="str">
        <f>IF(מרקובחצי[[#This Row],[CycleNumber]]&gt;1,IF(AND(T620=1,מרקובחצי[[#This Row],[עד ועד]]&gt;31),1,IF(AND(W620=1,NOT(OR(מרקובחצי[[#This Row],[עד ועד]]&lt;J620,מרקובחצי[[#This Row],[עד ועד]]&gt;K620))),1,"")),"")</f>
        <v/>
      </c>
      <c r="X621" s="19" t="str">
        <f>IF(AND(מרקובחצי[[#This Row],[CycleNumber]]&lt;$B622,SUM(מרקובחצי[[#This Row],[11]],R622)=2),1,"")</f>
        <v/>
      </c>
      <c r="Y621" s="19" t="str">
        <f>IF(AND(מרקובחצי[[#This Row],[CycleNumber]]&lt;$B622,SUM(מרקובחצי[[#This Row],[11]],S622)=2),1,"")</f>
        <v/>
      </c>
      <c r="Z621" s="19" t="str">
        <f>IF(AND(מרקובחצי[[#This Row],[CycleNumber]]&lt;$B622,SUM(מרקובחצי[[#This Row],[13]],S622)=2),1,"")</f>
        <v/>
      </c>
      <c r="AA621" s="19" t="str">
        <f>IF(AND(מרקובחצי[[#This Row],[CycleNumber]]&lt;$B622,SUM(מרקובחצי[[#This Row],[13]],T622)=2),1,"")</f>
        <v/>
      </c>
      <c r="AB621" s="19" t="str">
        <f>IF(AND(מרקובחצי[[#This Row],[CycleNumber]]&lt;$B622,SUM(מרקובחצי[[#This Row],[21]],U622)=2),1,"")</f>
        <v/>
      </c>
      <c r="AC621" s="19" t="str">
        <f>IF(AND(מרקובחצי[[#This Row],[CycleNumber]]&lt;$B622,SUM(מרקובחצי[[#This Row],[21]],V622)=2),1,"")</f>
        <v/>
      </c>
      <c r="AD621" s="19" t="str">
        <f>IF(AND(מרקובחצי[[#This Row],[CycleNumber]]&lt;$B622,SUM(מרקובחצי[[#This Row],[23]],V622)=2),1,"")</f>
        <v/>
      </c>
      <c r="AE621" s="19" t="str">
        <f>IF(AND(מרקובחצי[[#This Row],[CycleNumber]]&lt;$B622,SUM(מרקובחצי[[#This Row],[23]],W622)=2),1,"")</f>
        <v/>
      </c>
      <c r="AF621" s="19" t="str">
        <f>IF(AND(מרקובחצי[[#This Row],[CycleNumber]]&lt;$B622,SUM(מרקובחצי[[#This Row],[31]],O622)=2),1,"")</f>
        <v/>
      </c>
      <c r="AG621" s="19" t="str">
        <f>IF(AND(מרקובחצי[[#This Row],[CycleNumber]]&lt;$B622,SUM(מרקובחצי[[#This Row],[31]],P622)=2),1,"")</f>
        <v/>
      </c>
      <c r="AH621" s="19" t="str">
        <f>IF(AND(מרקובחצי[[#This Row],[CycleNumber]]&lt;$B622,SUM(מרקובחצי[[#This Row],[31]],Q622)=2),1,"")</f>
        <v/>
      </c>
      <c r="AI621" s="19" t="str">
        <f>IF(AND(מרקובחצי[[#This Row],[CycleNumber]]&lt;$B622,SUM(U621:U622)=2),1,"")</f>
        <v/>
      </c>
      <c r="AJ621" s="19" t="str">
        <f>IF(AND(מרקובחצי[[#This Row],[CycleNumber]]&lt;$B622,SUM(מרקובחצי[[#This Row],[32]],O622)=2),1,"")</f>
        <v/>
      </c>
      <c r="AK621" s="19" t="str">
        <f>IF(AND(מרקובחצי[[#This Row],[CycleNumber]]&lt;$B622,SUM(מרקובחצי[[#This Row],[32]],P622)=2),1,"")</f>
        <v/>
      </c>
      <c r="AL621" s="19" t="str">
        <f>IF(AND(מרקובחצי[[#This Row],[CycleNumber]]&lt;$B622,SUM(מרקובחצי[[#This Row],[32]],Q622)=2),1,"")</f>
        <v/>
      </c>
      <c r="AM621" s="19">
        <f>IF(AND(מרקובחצי[[#This Row],[CycleNumber]]&lt;$B622,SUM(V621:V622)=2),1,"")</f>
        <v>1</v>
      </c>
      <c r="AN621" s="19" t="str">
        <f>IF(AND(מרקובחצי[[#This Row],[CycleNumber]]&lt;$B622,SUM(מרקובחצי[[#This Row],[33]],O622)=2),1,"")</f>
        <v/>
      </c>
      <c r="AO621" s="19" t="str">
        <f>IF(AND(מרקובחצי[[#This Row],[CycleNumber]]&lt;$B622,SUM(מרקובחצי[[#This Row],[33]],P622)=2),1,"")</f>
        <v/>
      </c>
      <c r="AP621" s="19" t="str">
        <f>IF(AND(מרקובחצי[[#This Row],[CycleNumber]]&lt;$B622,SUM(מרקובחצי[[#This Row],[33]],Q622)=2),1,"")</f>
        <v/>
      </c>
      <c r="AQ621" s="19" t="str">
        <f>IF(AND(מרקובחצי[[#This Row],[CycleNumber]]&lt;$B622,SUM(W621:W622)=2),1,"")</f>
        <v/>
      </c>
      <c r="AR621" s="19" t="str">
        <f>IF(AND(מרקובחצי[[#This Row],[CycleNumber]]&lt;$B622,SUM(מרקובחצי[[#This Row],[12]],S622)=2),1,"")</f>
        <v/>
      </c>
      <c r="AS621" s="19" t="str">
        <f>IF(AND(מרקובחצי[[#This Row],[CycleNumber]]&lt;$B622,SUM(מרקובחצי[[#This Row],[22]],V622)=2),1,"")</f>
        <v/>
      </c>
      <c r="AT621" s="21">
        <f>SUM(מרקובחצי[[#This Row],[11]:[33]])</f>
        <v>1</v>
      </c>
    </row>
    <row r="622" spans="1:46" ht="15.6" x14ac:dyDescent="0.25">
      <c r="A622" s="19" t="s">
        <v>63</v>
      </c>
      <c r="B622" s="19">
        <v>10</v>
      </c>
      <c r="C622">
        <v>25</v>
      </c>
      <c r="D622" s="19">
        <f>מרקובחצי[[#This Row],[LengthofCycle]]+1</f>
        <v>26</v>
      </c>
      <c r="E622" t="str">
        <f>IF(IFERROR(LOOKUP(מרקובחצי[[#This Row],[ClientID]],קביעויות[הפלגה]),FALSE)=מרקובחצי[[#This Row],[ClientID]],1,"")</f>
        <v/>
      </c>
      <c r="F622" t="str">
        <f>IF(IFERROR(LOOKUP(מרקובחצי[[#This Row],[ClientID]],סוגחציקבוע[S31]),FALSE)=מרקובחצי[[#This Row],[ClientID]],1,"")</f>
        <v/>
      </c>
      <c r="G622">
        <f>IF(IFERROR(LOOKUP(מרקובחצי[[#This Row],[ClientID]],סוגחציקבוע[S32]),FALSE)=מרקובחצי[[#This Row],[ClientID]],1,"")</f>
        <v>1</v>
      </c>
      <c r="H622" t="str">
        <f>IF(IFERROR(LOOKUP(מרקובחצי[[#This Row],[ClientID]],סוגחציקבוע[S33]),FALSE)=מרקובחצי[[#This Row],[ClientID]],1,"")</f>
        <v/>
      </c>
      <c r="I622" t="str">
        <f>IF(IFERROR(LOOKUP(מרקובחצי[[#This Row],[ClientID]],סוגחציקבוע[S32&amp;33]),FALSE)=מרקובחצי[[#This Row],[ClientID]],1,"")</f>
        <v/>
      </c>
      <c r="J622" s="19">
        <f>IF(SUM(מרקובחצי[[#This Row],[11]:[13]])=1,מרקובחצי[[#This Row],[עד ועד]],IF(SUM(R621:T622)=1,IF(מרקובחצי[[#This Row],[עד ועד]]&lt;J621,מרקובחצי[[#This Row],[עד ועד]],J621),J621))</f>
        <v>26</v>
      </c>
      <c r="K622" s="19">
        <f>IF(SUM(מרקובחצי[[#This Row],[11]:[13]])=1,מרקובחצי[[#This Row],[עד ועד]],IF(SUM(R621:T622)=1,IF(מרקובחצי[[#This Row],[עד ועד]]&gt;K621,מרקובחצי[[#This Row],[עד ועד]],K621),K621))</f>
        <v>36</v>
      </c>
      <c r="L622" s="19" t="str">
        <f>IF(AND(SUM(מרקובחצי[[#This Row],[31]:[33]])=1,SUM(U621:W621)=0),מרקובחצי[[#This Row],[מקס]]-מרקובחצי[[#This Row],[מינ]],"")</f>
        <v/>
      </c>
      <c r="M62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22" s="19" t="str">
        <f t="shared" si="9"/>
        <v>S32</v>
      </c>
      <c r="O622" s="19" t="str">
        <f>IF(מרקובחצי[[#This Row],[קבעה הפלגה?]]=1,"",IF(AND(מרקובחצי[[#This Row],[עד ועד]]&lt;29,OR(מרקובחצי[[#This Row],[CycleNumber]]=1,AND(U621=1,OR(מרקובחצי[[#This Row],[עד ועד]]&lt;J621,מרקובחצי[[#This Row],[עד ועד]]&gt;K621)),AND(V621=1,מרקובחצי[[#This Row],[עד ועד]]&lt;J621),W621=1)),1,""))</f>
        <v/>
      </c>
      <c r="P622" s="19" t="str">
        <f>IF(מרקובחצי[[#This Row],[קבעה הפלגה?]]=1,"",IF(AND(מרקובחצי[[#This Row],[עד ועד]]&gt;28,מרקובחצי[[#This Row],[עד ועד]]&lt;32,OR(מרקובחצי[[#This Row],[CycleNumber]]=1,AND(U621=1),AND(V621=1,OR(מרקובחצי[[#This Row],[עד ועד]]&lt;J621,מרקובחצי[[#This Row],[עד ועד]]&gt;K621)),W621=1)),1,""))</f>
        <v/>
      </c>
      <c r="Q622" s="19" t="str">
        <f>IF(מרקובחצי[[#This Row],[קבעה הפלגה?]]=1,"",IF(AND(מרקובחצי[[#This Row],[עד ועד]]&gt;31,OR(מרקובחצי[[#This Row],[CycleNumber]]=1,AND(U621=1),AND(V621=1,מרקובחצי[[#This Row],[עד ועד]]&gt;K621),AND(W621=1,OR(מרקובחצי[[#This Row],[עד ועד]]&gt;K621,מרקובחצי[[#This Row],[עד ועד]]&lt;J621)))),1,""))</f>
        <v/>
      </c>
      <c r="R622" s="19" t="str">
        <f>IF(מרקובחצי[[#This Row],[CycleNumber]]&gt;1,IF(AND(O621=1,מרקובחצי[[#This Row],[עד ועד]]&lt;29),1,""),"")</f>
        <v/>
      </c>
      <c r="S622" s="19" t="str">
        <f>IF(מרקובחצי[[#This Row],[CycleNumber]]&gt;1,IF(OR(AND(O621=1,מרקובחצי[[#This Row],[עד ועד]]&gt;28),AND(P621=1),AND(Q621=1,מרקובחצי[[#This Row],[עד ועד]]&lt;32)),1,""),"")</f>
        <v/>
      </c>
      <c r="T622" s="19" t="str">
        <f>IF(מרקובחצי[[#This Row],[CycleNumber]]&gt;1,IF(AND(Q621=1,מרקובחצי[[#This Row],[עד ועד]]&gt;31),1,""),"")</f>
        <v/>
      </c>
      <c r="U622" s="19" t="str">
        <f>IF(מרקובחצי[[#This Row],[CycleNumber]]&gt;1,IF(AND(R621=1,מרקובחצי[[#This Row],[עד ועד]]&lt;29),1,IF(AND(U621=1,NOT(OR(מרקובחצי[[#This Row],[עד ועד]]&lt;J621,מרקובחצי[[#This Row],[עד ועד]]&gt;K621))),1,"")),"")</f>
        <v/>
      </c>
      <c r="V622" s="19">
        <f>IF(מרקובחצי[[#This Row],[CycleNumber]]&gt;1,IF(AND(SUM(R621:T621)=1,מרקובחצי[[#This Row],[עד ועד]]&gt;28,מרקובחצי[[#This Row],[עד ועד]]&lt;32),1,IF(OR(S621=1,AND(R621=1,מרקובחצי[[#This Row],[עד ועד]]&gt;28),AND(T621=1,מרקובחצי[[#This Row],[עד ועד]]&lt;32)),1,IF(AND(V621=1,NOT(OR(מרקובחצי[[#This Row],[עד ועד]]&lt;J621,מרקובחצי[[#This Row],[עד ועד]]&gt;K621))),1,""))),"")</f>
        <v>1</v>
      </c>
      <c r="W622" s="19" t="str">
        <f>IF(מרקובחצי[[#This Row],[CycleNumber]]&gt;1,IF(AND(T621=1,מרקובחצי[[#This Row],[עד ועד]]&gt;31),1,IF(AND(W621=1,NOT(OR(מרקובחצי[[#This Row],[עד ועד]]&lt;J621,מרקובחצי[[#This Row],[עד ועד]]&gt;K621))),1,"")),"")</f>
        <v/>
      </c>
      <c r="X622" s="19" t="str">
        <f>IF(AND(מרקובחצי[[#This Row],[CycleNumber]]&lt;$B623,SUM(מרקובחצי[[#This Row],[11]],R623)=2),1,"")</f>
        <v/>
      </c>
      <c r="Y622" s="19" t="str">
        <f>IF(AND(מרקובחצי[[#This Row],[CycleNumber]]&lt;$B623,SUM(מרקובחצי[[#This Row],[11]],S623)=2),1,"")</f>
        <v/>
      </c>
      <c r="Z622" s="19" t="str">
        <f>IF(AND(מרקובחצי[[#This Row],[CycleNumber]]&lt;$B623,SUM(מרקובחצי[[#This Row],[13]],S623)=2),1,"")</f>
        <v/>
      </c>
      <c r="AA622" s="19" t="str">
        <f>IF(AND(מרקובחצי[[#This Row],[CycleNumber]]&lt;$B623,SUM(מרקובחצי[[#This Row],[13]],T623)=2),1,"")</f>
        <v/>
      </c>
      <c r="AB622" s="19" t="str">
        <f>IF(AND(מרקובחצי[[#This Row],[CycleNumber]]&lt;$B623,SUM(מרקובחצי[[#This Row],[21]],U623)=2),1,"")</f>
        <v/>
      </c>
      <c r="AC622" s="19" t="str">
        <f>IF(AND(מרקובחצי[[#This Row],[CycleNumber]]&lt;$B623,SUM(מרקובחצי[[#This Row],[21]],V623)=2),1,"")</f>
        <v/>
      </c>
      <c r="AD622" s="19" t="str">
        <f>IF(AND(מרקובחצי[[#This Row],[CycleNumber]]&lt;$B623,SUM(מרקובחצי[[#This Row],[23]],V623)=2),1,"")</f>
        <v/>
      </c>
      <c r="AE622" s="19" t="str">
        <f>IF(AND(מרקובחצי[[#This Row],[CycleNumber]]&lt;$B623,SUM(מרקובחצי[[#This Row],[23]],W623)=2),1,"")</f>
        <v/>
      </c>
      <c r="AF622" s="19" t="str">
        <f>IF(AND(מרקובחצי[[#This Row],[CycleNumber]]&lt;$B623,SUM(מרקובחצי[[#This Row],[31]],O623)=2),1,"")</f>
        <v/>
      </c>
      <c r="AG622" s="19" t="str">
        <f>IF(AND(מרקובחצי[[#This Row],[CycleNumber]]&lt;$B623,SUM(מרקובחצי[[#This Row],[31]],P623)=2),1,"")</f>
        <v/>
      </c>
      <c r="AH622" s="19" t="str">
        <f>IF(AND(מרקובחצי[[#This Row],[CycleNumber]]&lt;$B623,SUM(מרקובחצי[[#This Row],[31]],Q623)=2),1,"")</f>
        <v/>
      </c>
      <c r="AI622" s="19" t="str">
        <f>IF(AND(מרקובחצי[[#This Row],[CycleNumber]]&lt;$B623,SUM(U622:U623)=2),1,"")</f>
        <v/>
      </c>
      <c r="AJ622" s="19" t="str">
        <f>IF(AND(מרקובחצי[[#This Row],[CycleNumber]]&lt;$B623,SUM(מרקובחצי[[#This Row],[32]],O623)=2),1,"")</f>
        <v/>
      </c>
      <c r="AK622" s="19" t="str">
        <f>IF(AND(מרקובחצי[[#This Row],[CycleNumber]]&lt;$B623,SUM(מרקובחצי[[#This Row],[32]],P623)=2),1,"")</f>
        <v/>
      </c>
      <c r="AL622" s="19" t="str">
        <f>IF(AND(מרקובחצי[[#This Row],[CycleNumber]]&lt;$B623,SUM(מרקובחצי[[#This Row],[32]],Q623)=2),1,"")</f>
        <v/>
      </c>
      <c r="AM622" s="19">
        <f>IF(AND(מרקובחצי[[#This Row],[CycleNumber]]&lt;$B623,SUM(V622:V623)=2),1,"")</f>
        <v>1</v>
      </c>
      <c r="AN622" s="19" t="str">
        <f>IF(AND(מרקובחצי[[#This Row],[CycleNumber]]&lt;$B623,SUM(מרקובחצי[[#This Row],[33]],O623)=2),1,"")</f>
        <v/>
      </c>
      <c r="AO622" s="19" t="str">
        <f>IF(AND(מרקובחצי[[#This Row],[CycleNumber]]&lt;$B623,SUM(מרקובחצי[[#This Row],[33]],P623)=2),1,"")</f>
        <v/>
      </c>
      <c r="AP622" s="19" t="str">
        <f>IF(AND(מרקובחצי[[#This Row],[CycleNumber]]&lt;$B623,SUM(מרקובחצי[[#This Row],[33]],Q623)=2),1,"")</f>
        <v/>
      </c>
      <c r="AQ622" s="19" t="str">
        <f>IF(AND(מרקובחצי[[#This Row],[CycleNumber]]&lt;$B623,SUM(W622:W623)=2),1,"")</f>
        <v/>
      </c>
      <c r="AR622" s="19" t="str">
        <f>IF(AND(מרקובחצי[[#This Row],[CycleNumber]]&lt;$B623,SUM(מרקובחצי[[#This Row],[12]],S623)=2),1,"")</f>
        <v/>
      </c>
      <c r="AS622" s="19" t="str">
        <f>IF(AND(מרקובחצי[[#This Row],[CycleNumber]]&lt;$B623,SUM(מרקובחצי[[#This Row],[22]],V623)=2),1,"")</f>
        <v/>
      </c>
      <c r="AT622" s="21">
        <f>SUM(מרקובחצי[[#This Row],[11]:[33]])</f>
        <v>1</v>
      </c>
    </row>
    <row r="623" spans="1:46" ht="15.6" x14ac:dyDescent="0.25">
      <c r="A623" s="19" t="s">
        <v>63</v>
      </c>
      <c r="B623" s="19">
        <v>11</v>
      </c>
      <c r="C623">
        <v>26</v>
      </c>
      <c r="D623" s="19">
        <f>מרקובחצי[[#This Row],[LengthofCycle]]+1</f>
        <v>27</v>
      </c>
      <c r="E623" t="str">
        <f>IF(IFERROR(LOOKUP(מרקובחצי[[#This Row],[ClientID]],קביעויות[הפלגה]),FALSE)=מרקובחצי[[#This Row],[ClientID]],1,"")</f>
        <v/>
      </c>
      <c r="F623" t="str">
        <f>IF(IFERROR(LOOKUP(מרקובחצי[[#This Row],[ClientID]],סוגחציקבוע[S31]),FALSE)=מרקובחצי[[#This Row],[ClientID]],1,"")</f>
        <v/>
      </c>
      <c r="G623">
        <f>IF(IFERROR(LOOKUP(מרקובחצי[[#This Row],[ClientID]],סוגחציקבוע[S32]),FALSE)=מרקובחצי[[#This Row],[ClientID]],1,"")</f>
        <v>1</v>
      </c>
      <c r="H623" t="str">
        <f>IF(IFERROR(LOOKUP(מרקובחצי[[#This Row],[ClientID]],סוגחציקבוע[S33]),FALSE)=מרקובחצי[[#This Row],[ClientID]],1,"")</f>
        <v/>
      </c>
      <c r="I623" t="str">
        <f>IF(IFERROR(LOOKUP(מרקובחצי[[#This Row],[ClientID]],סוגחציקבוע[S32&amp;33]),FALSE)=מרקובחצי[[#This Row],[ClientID]],1,"")</f>
        <v/>
      </c>
      <c r="J623" s="19">
        <f>IF(SUM(מרקובחצי[[#This Row],[11]:[13]])=1,מרקובחצי[[#This Row],[עד ועד]],IF(SUM(R622:T623)=1,IF(מרקובחצי[[#This Row],[עד ועד]]&lt;J622,מרקובחצי[[#This Row],[עד ועד]],J622),J622))</f>
        <v>26</v>
      </c>
      <c r="K623" s="19">
        <f>IF(SUM(מרקובחצי[[#This Row],[11]:[13]])=1,מרקובחצי[[#This Row],[עד ועד]],IF(SUM(R622:T623)=1,IF(מרקובחצי[[#This Row],[עד ועד]]&gt;K622,מרקובחצי[[#This Row],[עד ועד]],K622),K622))</f>
        <v>36</v>
      </c>
      <c r="L623" s="19" t="str">
        <f>IF(AND(SUM(מרקובחצי[[#This Row],[31]:[33]])=1,SUM(U622:W622)=0),מרקובחצי[[#This Row],[מקס]]-מרקובחצי[[#This Row],[מינ]],"")</f>
        <v/>
      </c>
      <c r="M62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23" s="19" t="str">
        <f t="shared" si="9"/>
        <v>S32</v>
      </c>
      <c r="O623" s="19" t="str">
        <f>IF(מרקובחצי[[#This Row],[קבעה הפלגה?]]=1,"",IF(AND(מרקובחצי[[#This Row],[עד ועד]]&lt;29,OR(מרקובחצי[[#This Row],[CycleNumber]]=1,AND(U622=1,OR(מרקובחצי[[#This Row],[עד ועד]]&lt;J622,מרקובחצי[[#This Row],[עד ועד]]&gt;K622)),AND(V622=1,מרקובחצי[[#This Row],[עד ועד]]&lt;J622),W622=1)),1,""))</f>
        <v/>
      </c>
      <c r="P623" s="19" t="str">
        <f>IF(מרקובחצי[[#This Row],[קבעה הפלגה?]]=1,"",IF(AND(מרקובחצי[[#This Row],[עד ועד]]&gt;28,מרקובחצי[[#This Row],[עד ועד]]&lt;32,OR(מרקובחצי[[#This Row],[CycleNumber]]=1,AND(U622=1),AND(V622=1,OR(מרקובחצי[[#This Row],[עד ועד]]&lt;J622,מרקובחצי[[#This Row],[עד ועד]]&gt;K622)),W622=1)),1,""))</f>
        <v/>
      </c>
      <c r="Q623" s="19" t="str">
        <f>IF(מרקובחצי[[#This Row],[קבעה הפלגה?]]=1,"",IF(AND(מרקובחצי[[#This Row],[עד ועד]]&gt;31,OR(מרקובחצי[[#This Row],[CycleNumber]]=1,AND(U622=1),AND(V622=1,מרקובחצי[[#This Row],[עד ועד]]&gt;K622),AND(W622=1,OR(מרקובחצי[[#This Row],[עד ועד]]&gt;K622,מרקובחצי[[#This Row],[עד ועד]]&lt;J622)))),1,""))</f>
        <v/>
      </c>
      <c r="R623" s="19" t="str">
        <f>IF(מרקובחצי[[#This Row],[CycleNumber]]&gt;1,IF(AND(O622=1,מרקובחצי[[#This Row],[עד ועד]]&lt;29),1,""),"")</f>
        <v/>
      </c>
      <c r="S623" s="19" t="str">
        <f>IF(מרקובחצי[[#This Row],[CycleNumber]]&gt;1,IF(OR(AND(O622=1,מרקובחצי[[#This Row],[עד ועד]]&gt;28),AND(P622=1),AND(Q622=1,מרקובחצי[[#This Row],[עד ועד]]&lt;32)),1,""),"")</f>
        <v/>
      </c>
      <c r="T623" s="19" t="str">
        <f>IF(מרקובחצי[[#This Row],[CycleNumber]]&gt;1,IF(AND(Q622=1,מרקובחצי[[#This Row],[עד ועד]]&gt;31),1,""),"")</f>
        <v/>
      </c>
      <c r="U623" s="19" t="str">
        <f>IF(מרקובחצי[[#This Row],[CycleNumber]]&gt;1,IF(AND(R622=1,מרקובחצי[[#This Row],[עד ועד]]&lt;29),1,IF(AND(U622=1,NOT(OR(מרקובחצי[[#This Row],[עד ועד]]&lt;J622,מרקובחצי[[#This Row],[עד ועד]]&gt;K622))),1,"")),"")</f>
        <v/>
      </c>
      <c r="V623" s="19">
        <f>IF(מרקובחצי[[#This Row],[CycleNumber]]&gt;1,IF(AND(SUM(R622:T622)=1,מרקובחצי[[#This Row],[עד ועד]]&gt;28,מרקובחצי[[#This Row],[עד ועד]]&lt;32),1,IF(OR(S622=1,AND(R622=1,מרקובחצי[[#This Row],[עד ועד]]&gt;28),AND(T622=1,מרקובחצי[[#This Row],[עד ועד]]&lt;32)),1,IF(AND(V622=1,NOT(OR(מרקובחצי[[#This Row],[עד ועד]]&lt;J622,מרקובחצי[[#This Row],[עד ועד]]&gt;K622))),1,""))),"")</f>
        <v>1</v>
      </c>
      <c r="W623" s="19" t="str">
        <f>IF(מרקובחצי[[#This Row],[CycleNumber]]&gt;1,IF(AND(T622=1,מרקובחצי[[#This Row],[עד ועד]]&gt;31),1,IF(AND(W622=1,NOT(OR(מרקובחצי[[#This Row],[עד ועד]]&lt;J622,מרקובחצי[[#This Row],[עד ועד]]&gt;K622))),1,"")),"")</f>
        <v/>
      </c>
      <c r="X623" s="19" t="str">
        <f>IF(AND(מרקובחצי[[#This Row],[CycleNumber]]&lt;$B624,SUM(מרקובחצי[[#This Row],[11]],R624)=2),1,"")</f>
        <v/>
      </c>
      <c r="Y623" s="19" t="str">
        <f>IF(AND(מרקובחצי[[#This Row],[CycleNumber]]&lt;$B624,SUM(מרקובחצי[[#This Row],[11]],S624)=2),1,"")</f>
        <v/>
      </c>
      <c r="Z623" s="19" t="str">
        <f>IF(AND(מרקובחצי[[#This Row],[CycleNumber]]&lt;$B624,SUM(מרקובחצי[[#This Row],[13]],S624)=2),1,"")</f>
        <v/>
      </c>
      <c r="AA623" s="19" t="str">
        <f>IF(AND(מרקובחצי[[#This Row],[CycleNumber]]&lt;$B624,SUM(מרקובחצי[[#This Row],[13]],T624)=2),1,"")</f>
        <v/>
      </c>
      <c r="AB623" s="19" t="str">
        <f>IF(AND(מרקובחצי[[#This Row],[CycleNumber]]&lt;$B624,SUM(מרקובחצי[[#This Row],[21]],U624)=2),1,"")</f>
        <v/>
      </c>
      <c r="AC623" s="19" t="str">
        <f>IF(AND(מרקובחצי[[#This Row],[CycleNumber]]&lt;$B624,SUM(מרקובחצי[[#This Row],[21]],V624)=2),1,"")</f>
        <v/>
      </c>
      <c r="AD623" s="19" t="str">
        <f>IF(AND(מרקובחצי[[#This Row],[CycleNumber]]&lt;$B624,SUM(מרקובחצי[[#This Row],[23]],V624)=2),1,"")</f>
        <v/>
      </c>
      <c r="AE623" s="19" t="str">
        <f>IF(AND(מרקובחצי[[#This Row],[CycleNumber]]&lt;$B624,SUM(מרקובחצי[[#This Row],[23]],W624)=2),1,"")</f>
        <v/>
      </c>
      <c r="AF623" s="19" t="str">
        <f>IF(AND(מרקובחצי[[#This Row],[CycleNumber]]&lt;$B624,SUM(מרקובחצי[[#This Row],[31]],O624)=2),1,"")</f>
        <v/>
      </c>
      <c r="AG623" s="19" t="str">
        <f>IF(AND(מרקובחצי[[#This Row],[CycleNumber]]&lt;$B624,SUM(מרקובחצי[[#This Row],[31]],P624)=2),1,"")</f>
        <v/>
      </c>
      <c r="AH623" s="19" t="str">
        <f>IF(AND(מרקובחצי[[#This Row],[CycleNumber]]&lt;$B624,SUM(מרקובחצי[[#This Row],[31]],Q624)=2),1,"")</f>
        <v/>
      </c>
      <c r="AI623" s="19" t="str">
        <f>IF(AND(מרקובחצי[[#This Row],[CycleNumber]]&lt;$B624,SUM(U623:U624)=2),1,"")</f>
        <v/>
      </c>
      <c r="AJ623" s="19">
        <f>IF(AND(מרקובחצי[[#This Row],[CycleNumber]]&lt;$B624,SUM(מרקובחצי[[#This Row],[32]],O624)=2),1,"")</f>
        <v>1</v>
      </c>
      <c r="AK623" s="19" t="str">
        <f>IF(AND(מרקובחצי[[#This Row],[CycleNumber]]&lt;$B624,SUM(מרקובחצי[[#This Row],[32]],P624)=2),1,"")</f>
        <v/>
      </c>
      <c r="AL623" s="19" t="str">
        <f>IF(AND(מרקובחצי[[#This Row],[CycleNumber]]&lt;$B624,SUM(מרקובחצי[[#This Row],[32]],Q624)=2),1,"")</f>
        <v/>
      </c>
      <c r="AM623" s="19" t="str">
        <f>IF(AND(מרקובחצי[[#This Row],[CycleNumber]]&lt;$B624,SUM(V623:V624)=2),1,"")</f>
        <v/>
      </c>
      <c r="AN623" s="19" t="str">
        <f>IF(AND(מרקובחצי[[#This Row],[CycleNumber]]&lt;$B624,SUM(מרקובחצי[[#This Row],[33]],O624)=2),1,"")</f>
        <v/>
      </c>
      <c r="AO623" s="19" t="str">
        <f>IF(AND(מרקובחצי[[#This Row],[CycleNumber]]&lt;$B624,SUM(מרקובחצי[[#This Row],[33]],P624)=2),1,"")</f>
        <v/>
      </c>
      <c r="AP623" s="19" t="str">
        <f>IF(AND(מרקובחצי[[#This Row],[CycleNumber]]&lt;$B624,SUM(מרקובחצי[[#This Row],[33]],Q624)=2),1,"")</f>
        <v/>
      </c>
      <c r="AQ623" s="19" t="str">
        <f>IF(AND(מרקובחצי[[#This Row],[CycleNumber]]&lt;$B624,SUM(W623:W624)=2),1,"")</f>
        <v/>
      </c>
      <c r="AR623" s="19" t="str">
        <f>IF(AND(מרקובחצי[[#This Row],[CycleNumber]]&lt;$B624,SUM(מרקובחצי[[#This Row],[12]],S624)=2),1,"")</f>
        <v/>
      </c>
      <c r="AS623" s="19" t="str">
        <f>IF(AND(מרקובחצי[[#This Row],[CycleNumber]]&lt;$B624,SUM(מרקובחצי[[#This Row],[22]],V624)=2),1,"")</f>
        <v/>
      </c>
      <c r="AT623" s="21">
        <f>SUM(מרקובחצי[[#This Row],[11]:[33]])</f>
        <v>1</v>
      </c>
    </row>
    <row r="624" spans="1:46" ht="15.6" x14ac:dyDescent="0.25">
      <c r="A624" s="19" t="s">
        <v>63</v>
      </c>
      <c r="B624" s="19">
        <v>12</v>
      </c>
      <c r="C624">
        <v>24</v>
      </c>
      <c r="D624" s="19">
        <f>מרקובחצי[[#This Row],[LengthofCycle]]+1</f>
        <v>25</v>
      </c>
      <c r="E624" t="str">
        <f>IF(IFERROR(LOOKUP(מרקובחצי[[#This Row],[ClientID]],קביעויות[הפלגה]),FALSE)=מרקובחצי[[#This Row],[ClientID]],1,"")</f>
        <v/>
      </c>
      <c r="F624" t="str">
        <f>IF(IFERROR(LOOKUP(מרקובחצי[[#This Row],[ClientID]],סוגחציקבוע[S31]),FALSE)=מרקובחצי[[#This Row],[ClientID]],1,"")</f>
        <v/>
      </c>
      <c r="G624">
        <f>IF(IFERROR(LOOKUP(מרקובחצי[[#This Row],[ClientID]],סוגחציקבוע[S32]),FALSE)=מרקובחצי[[#This Row],[ClientID]],1,"")</f>
        <v>1</v>
      </c>
      <c r="H624" t="str">
        <f>IF(IFERROR(LOOKUP(מרקובחצי[[#This Row],[ClientID]],סוגחציקבוע[S33]),FALSE)=מרקובחצי[[#This Row],[ClientID]],1,"")</f>
        <v/>
      </c>
      <c r="I624" t="str">
        <f>IF(IFERROR(LOOKUP(מרקובחצי[[#This Row],[ClientID]],סוגחציקבוע[S32&amp;33]),FALSE)=מרקובחצי[[#This Row],[ClientID]],1,"")</f>
        <v/>
      </c>
      <c r="J624" s="19">
        <f>IF(SUM(מרקובחצי[[#This Row],[11]:[13]])=1,מרקובחצי[[#This Row],[עד ועד]],IF(SUM(R623:T624)=1,IF(מרקובחצי[[#This Row],[עד ועד]]&lt;J623,מרקובחצי[[#This Row],[עד ועד]],J623),J623))</f>
        <v>25</v>
      </c>
      <c r="K624" s="19">
        <f>IF(SUM(מרקובחצי[[#This Row],[11]:[13]])=1,מרקובחצי[[#This Row],[עד ועד]],IF(SUM(R623:T624)=1,IF(מרקובחצי[[#This Row],[עד ועד]]&gt;K623,מרקובחצי[[#This Row],[עד ועד]],K623),K623))</f>
        <v>25</v>
      </c>
      <c r="L624" s="19" t="str">
        <f>IF(AND(SUM(מרקובחצי[[#This Row],[31]:[33]])=1,SUM(U623:W623)=0),מרקובחצי[[#This Row],[מקס]]-מרקובחצי[[#This Row],[מינ]],"")</f>
        <v/>
      </c>
      <c r="M62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624" s="19" t="str">
        <f t="shared" si="9"/>
        <v>S32</v>
      </c>
      <c r="O624" s="19">
        <f>IF(מרקובחצי[[#This Row],[קבעה הפלגה?]]=1,"",IF(AND(מרקובחצי[[#This Row],[עד ועד]]&lt;29,OR(מרקובחצי[[#This Row],[CycleNumber]]=1,AND(U623=1,OR(מרקובחצי[[#This Row],[עד ועד]]&lt;J623,מרקובחצי[[#This Row],[עד ועד]]&gt;K623)),AND(V623=1,מרקובחצי[[#This Row],[עד ועד]]&lt;J623),W623=1)),1,""))</f>
        <v>1</v>
      </c>
      <c r="P624" s="19" t="str">
        <f>IF(מרקובחצי[[#This Row],[קבעה הפלגה?]]=1,"",IF(AND(מרקובחצי[[#This Row],[עד ועד]]&gt;28,מרקובחצי[[#This Row],[עד ועד]]&lt;32,OR(מרקובחצי[[#This Row],[CycleNumber]]=1,AND(U623=1),AND(V623=1,OR(מרקובחצי[[#This Row],[עד ועד]]&lt;J623,מרקובחצי[[#This Row],[עד ועד]]&gt;K623)),W623=1)),1,""))</f>
        <v/>
      </c>
      <c r="Q624" s="19" t="str">
        <f>IF(מרקובחצי[[#This Row],[קבעה הפלגה?]]=1,"",IF(AND(מרקובחצי[[#This Row],[עד ועד]]&gt;31,OR(מרקובחצי[[#This Row],[CycleNumber]]=1,AND(U623=1),AND(V623=1,מרקובחצי[[#This Row],[עד ועד]]&gt;K623),AND(W623=1,OR(מרקובחצי[[#This Row],[עד ועד]]&gt;K623,מרקובחצי[[#This Row],[עד ועד]]&lt;J623)))),1,""))</f>
        <v/>
      </c>
      <c r="R624" s="19" t="str">
        <f>IF(מרקובחצי[[#This Row],[CycleNumber]]&gt;1,IF(AND(O623=1,מרקובחצי[[#This Row],[עד ועד]]&lt;29),1,""),"")</f>
        <v/>
      </c>
      <c r="S624" s="19" t="str">
        <f>IF(מרקובחצי[[#This Row],[CycleNumber]]&gt;1,IF(OR(AND(O623=1,מרקובחצי[[#This Row],[עד ועד]]&gt;28),AND(P623=1),AND(Q623=1,מרקובחצי[[#This Row],[עד ועד]]&lt;32)),1,""),"")</f>
        <v/>
      </c>
      <c r="T624" s="19" t="str">
        <f>IF(מרקובחצי[[#This Row],[CycleNumber]]&gt;1,IF(AND(Q623=1,מרקובחצי[[#This Row],[עד ועד]]&gt;31),1,""),"")</f>
        <v/>
      </c>
      <c r="U624" s="19" t="str">
        <f>IF(מרקובחצי[[#This Row],[CycleNumber]]&gt;1,IF(AND(R623=1,מרקובחצי[[#This Row],[עד ועד]]&lt;29),1,IF(AND(U623=1,NOT(OR(מרקובחצי[[#This Row],[עד ועד]]&lt;J623,מרקובחצי[[#This Row],[עד ועד]]&gt;K623))),1,"")),"")</f>
        <v/>
      </c>
      <c r="V624" s="19" t="str">
        <f>IF(מרקובחצי[[#This Row],[CycleNumber]]&gt;1,IF(AND(SUM(R623:T623)=1,מרקובחצי[[#This Row],[עד ועד]]&gt;28,מרקובחצי[[#This Row],[עד ועד]]&lt;32),1,IF(OR(S623=1,AND(R623=1,מרקובחצי[[#This Row],[עד ועד]]&gt;28),AND(T623=1,מרקובחצי[[#This Row],[עד ועד]]&lt;32)),1,IF(AND(V623=1,NOT(OR(מרקובחצי[[#This Row],[עד ועד]]&lt;J623,מרקובחצי[[#This Row],[עד ועד]]&gt;K623))),1,""))),"")</f>
        <v/>
      </c>
      <c r="W624" s="19" t="str">
        <f>IF(מרקובחצי[[#This Row],[CycleNumber]]&gt;1,IF(AND(T623=1,מרקובחצי[[#This Row],[עד ועד]]&gt;31),1,IF(AND(W623=1,NOT(OR(מרקובחצי[[#This Row],[עד ועד]]&lt;J623,מרקובחצי[[#This Row],[עד ועד]]&gt;K623))),1,"")),"")</f>
        <v/>
      </c>
      <c r="X624" s="19">
        <f>IF(AND(מרקובחצי[[#This Row],[CycleNumber]]&lt;$B625,SUM(מרקובחצי[[#This Row],[11]],R625)=2),1,"")</f>
        <v>1</v>
      </c>
      <c r="Y624" s="19" t="str">
        <f>IF(AND(מרקובחצי[[#This Row],[CycleNumber]]&lt;$B625,SUM(מרקובחצי[[#This Row],[11]],S625)=2),1,"")</f>
        <v/>
      </c>
      <c r="Z624" s="19" t="str">
        <f>IF(AND(מרקובחצי[[#This Row],[CycleNumber]]&lt;$B625,SUM(מרקובחצי[[#This Row],[13]],S625)=2),1,"")</f>
        <v/>
      </c>
      <c r="AA624" s="19" t="str">
        <f>IF(AND(מרקובחצי[[#This Row],[CycleNumber]]&lt;$B625,SUM(מרקובחצי[[#This Row],[13]],T625)=2),1,"")</f>
        <v/>
      </c>
      <c r="AB624" s="19" t="str">
        <f>IF(AND(מרקובחצי[[#This Row],[CycleNumber]]&lt;$B625,SUM(מרקובחצי[[#This Row],[21]],U625)=2),1,"")</f>
        <v/>
      </c>
      <c r="AC624" s="19" t="str">
        <f>IF(AND(מרקובחצי[[#This Row],[CycleNumber]]&lt;$B625,SUM(מרקובחצי[[#This Row],[21]],V625)=2),1,"")</f>
        <v/>
      </c>
      <c r="AD624" s="19" t="str">
        <f>IF(AND(מרקובחצי[[#This Row],[CycleNumber]]&lt;$B625,SUM(מרקובחצי[[#This Row],[23]],V625)=2),1,"")</f>
        <v/>
      </c>
      <c r="AE624" s="19" t="str">
        <f>IF(AND(מרקובחצי[[#This Row],[CycleNumber]]&lt;$B625,SUM(מרקובחצי[[#This Row],[23]],W625)=2),1,"")</f>
        <v/>
      </c>
      <c r="AF624" s="19" t="str">
        <f>IF(AND(מרקובחצי[[#This Row],[CycleNumber]]&lt;$B625,SUM(מרקובחצי[[#This Row],[31]],O625)=2),1,"")</f>
        <v/>
      </c>
      <c r="AG624" s="19" t="str">
        <f>IF(AND(מרקובחצי[[#This Row],[CycleNumber]]&lt;$B625,SUM(מרקובחצי[[#This Row],[31]],P625)=2),1,"")</f>
        <v/>
      </c>
      <c r="AH624" s="19" t="str">
        <f>IF(AND(מרקובחצי[[#This Row],[CycleNumber]]&lt;$B625,SUM(מרקובחצי[[#This Row],[31]],Q625)=2),1,"")</f>
        <v/>
      </c>
      <c r="AI624" s="19" t="str">
        <f>IF(AND(מרקובחצי[[#This Row],[CycleNumber]]&lt;$B625,SUM(U624:U625)=2),1,"")</f>
        <v/>
      </c>
      <c r="AJ624" s="19" t="str">
        <f>IF(AND(מרקובחצי[[#This Row],[CycleNumber]]&lt;$B625,SUM(מרקובחצי[[#This Row],[32]],O625)=2),1,"")</f>
        <v/>
      </c>
      <c r="AK624" s="19" t="str">
        <f>IF(AND(מרקובחצי[[#This Row],[CycleNumber]]&lt;$B625,SUM(מרקובחצי[[#This Row],[32]],P625)=2),1,"")</f>
        <v/>
      </c>
      <c r="AL624" s="19" t="str">
        <f>IF(AND(מרקובחצי[[#This Row],[CycleNumber]]&lt;$B625,SUM(מרקובחצי[[#This Row],[32]],Q625)=2),1,"")</f>
        <v/>
      </c>
      <c r="AM624" s="19" t="str">
        <f>IF(AND(מרקובחצי[[#This Row],[CycleNumber]]&lt;$B625,SUM(V624:V625)=2),1,"")</f>
        <v/>
      </c>
      <c r="AN624" s="19" t="str">
        <f>IF(AND(מרקובחצי[[#This Row],[CycleNumber]]&lt;$B625,SUM(מרקובחצי[[#This Row],[33]],O625)=2),1,"")</f>
        <v/>
      </c>
      <c r="AO624" s="19" t="str">
        <f>IF(AND(מרקובחצי[[#This Row],[CycleNumber]]&lt;$B625,SUM(מרקובחצי[[#This Row],[33]],P625)=2),1,"")</f>
        <v/>
      </c>
      <c r="AP624" s="19" t="str">
        <f>IF(AND(מרקובחצי[[#This Row],[CycleNumber]]&lt;$B625,SUM(מרקובחצי[[#This Row],[33]],Q625)=2),1,"")</f>
        <v/>
      </c>
      <c r="AQ624" s="19" t="str">
        <f>IF(AND(מרקובחצי[[#This Row],[CycleNumber]]&lt;$B625,SUM(W624:W625)=2),1,"")</f>
        <v/>
      </c>
      <c r="AR624" s="19" t="str">
        <f>IF(AND(מרקובחצי[[#This Row],[CycleNumber]]&lt;$B625,SUM(מרקובחצי[[#This Row],[12]],S625)=2),1,"")</f>
        <v/>
      </c>
      <c r="AS624" s="19" t="str">
        <f>IF(AND(מרקובחצי[[#This Row],[CycleNumber]]&lt;$B625,SUM(מרקובחצי[[#This Row],[22]],V625)=2),1,"")</f>
        <v/>
      </c>
      <c r="AT624" s="21">
        <f>SUM(מרקובחצי[[#This Row],[11]:[33]])</f>
        <v>1</v>
      </c>
    </row>
    <row r="625" spans="1:46" ht="15.6" x14ac:dyDescent="0.25">
      <c r="A625" s="19" t="s">
        <v>63</v>
      </c>
      <c r="B625" s="19">
        <v>13</v>
      </c>
      <c r="C625">
        <v>26</v>
      </c>
      <c r="D625" s="19">
        <f>מרקובחצי[[#This Row],[LengthofCycle]]+1</f>
        <v>27</v>
      </c>
      <c r="E625" t="str">
        <f>IF(IFERROR(LOOKUP(מרקובחצי[[#This Row],[ClientID]],קביעויות[הפלגה]),FALSE)=מרקובחצי[[#This Row],[ClientID]],1,"")</f>
        <v/>
      </c>
      <c r="F625" t="str">
        <f>IF(IFERROR(LOOKUP(מרקובחצי[[#This Row],[ClientID]],סוגחציקבוע[S31]),FALSE)=מרקובחצי[[#This Row],[ClientID]],1,"")</f>
        <v/>
      </c>
      <c r="G625">
        <f>IF(IFERROR(LOOKUP(מרקובחצי[[#This Row],[ClientID]],סוגחציקבוע[S32]),FALSE)=מרקובחצי[[#This Row],[ClientID]],1,"")</f>
        <v>1</v>
      </c>
      <c r="H625" t="str">
        <f>IF(IFERROR(LOOKUP(מרקובחצי[[#This Row],[ClientID]],סוגחציקבוע[S33]),FALSE)=מרקובחצי[[#This Row],[ClientID]],1,"")</f>
        <v/>
      </c>
      <c r="I625" t="str">
        <f>IF(IFERROR(LOOKUP(מרקובחצי[[#This Row],[ClientID]],סוגחציקבוע[S32&amp;33]),FALSE)=מרקובחצי[[#This Row],[ClientID]],1,"")</f>
        <v/>
      </c>
      <c r="J625" s="19">
        <f>IF(SUM(מרקובחצי[[#This Row],[11]:[13]])=1,מרקובחצי[[#This Row],[עד ועד]],IF(SUM(R624:T625)=1,IF(מרקובחצי[[#This Row],[עד ועד]]&lt;J624,מרקובחצי[[#This Row],[עד ועד]],J624),J624))</f>
        <v>25</v>
      </c>
      <c r="K625" s="19">
        <f>IF(SUM(מרקובחצי[[#This Row],[11]:[13]])=1,מרקובחצי[[#This Row],[עד ועד]],IF(SUM(R624:T625)=1,IF(מרקובחצי[[#This Row],[עד ועד]]&gt;K624,מרקובחצי[[#This Row],[עד ועד]],K624),K624))</f>
        <v>27</v>
      </c>
      <c r="L625" s="19" t="str">
        <f>IF(AND(SUM(מרקובחצי[[#This Row],[31]:[33]])=1,SUM(U624:W624)=0),מרקובחצי[[#This Row],[מקס]]-מרקובחצי[[#This Row],[מינ]],"")</f>
        <v/>
      </c>
      <c r="M62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625" s="19" t="str">
        <f t="shared" si="9"/>
        <v>S11</v>
      </c>
      <c r="O625" s="19" t="str">
        <f>IF(מרקובחצי[[#This Row],[קבעה הפלגה?]]=1,"",IF(AND(מרקובחצי[[#This Row],[עד ועד]]&lt;29,OR(מרקובחצי[[#This Row],[CycleNumber]]=1,AND(U624=1,OR(מרקובחצי[[#This Row],[עד ועד]]&lt;J624,מרקובחצי[[#This Row],[עד ועד]]&gt;K624)),AND(V624=1,מרקובחצי[[#This Row],[עד ועד]]&lt;J624),W624=1)),1,""))</f>
        <v/>
      </c>
      <c r="P625" s="19" t="str">
        <f>IF(מרקובחצי[[#This Row],[קבעה הפלגה?]]=1,"",IF(AND(מרקובחצי[[#This Row],[עד ועד]]&gt;28,מרקובחצי[[#This Row],[עד ועד]]&lt;32,OR(מרקובחצי[[#This Row],[CycleNumber]]=1,AND(U624=1),AND(V624=1,OR(מרקובחצי[[#This Row],[עד ועד]]&lt;J624,מרקובחצי[[#This Row],[עד ועד]]&gt;K624)),W624=1)),1,""))</f>
        <v/>
      </c>
      <c r="Q625" s="19" t="str">
        <f>IF(מרקובחצי[[#This Row],[קבעה הפלגה?]]=1,"",IF(AND(מרקובחצי[[#This Row],[עד ועד]]&gt;31,OR(מרקובחצי[[#This Row],[CycleNumber]]=1,AND(U624=1),AND(V624=1,מרקובחצי[[#This Row],[עד ועד]]&gt;K624),AND(W624=1,OR(מרקובחצי[[#This Row],[עד ועד]]&gt;K624,מרקובחצי[[#This Row],[עד ועד]]&lt;J624)))),1,""))</f>
        <v/>
      </c>
      <c r="R625" s="19">
        <f>IF(מרקובחצי[[#This Row],[CycleNumber]]&gt;1,IF(AND(O624=1,מרקובחצי[[#This Row],[עד ועד]]&lt;29),1,""),"")</f>
        <v>1</v>
      </c>
      <c r="S625" s="19" t="str">
        <f>IF(מרקובחצי[[#This Row],[CycleNumber]]&gt;1,IF(OR(AND(O624=1,מרקובחצי[[#This Row],[עד ועד]]&gt;28),AND(P624=1),AND(Q624=1,מרקובחצי[[#This Row],[עד ועד]]&lt;32)),1,""),"")</f>
        <v/>
      </c>
      <c r="T625" s="19" t="str">
        <f>IF(מרקובחצי[[#This Row],[CycleNumber]]&gt;1,IF(AND(Q624=1,מרקובחצי[[#This Row],[עד ועד]]&gt;31),1,""),"")</f>
        <v/>
      </c>
      <c r="U625" s="19" t="str">
        <f>IF(מרקובחצי[[#This Row],[CycleNumber]]&gt;1,IF(AND(R624=1,מרקובחצי[[#This Row],[עד ועד]]&lt;29),1,IF(AND(U624=1,NOT(OR(מרקובחצי[[#This Row],[עד ועד]]&lt;J624,מרקובחצי[[#This Row],[עד ועד]]&gt;K624))),1,"")),"")</f>
        <v/>
      </c>
      <c r="V625" s="19" t="str">
        <f>IF(מרקובחצי[[#This Row],[CycleNumber]]&gt;1,IF(AND(SUM(R624:T624)=1,מרקובחצי[[#This Row],[עד ועד]]&gt;28,מרקובחצי[[#This Row],[עד ועד]]&lt;32),1,IF(OR(S624=1,AND(R624=1,מרקובחצי[[#This Row],[עד ועד]]&gt;28),AND(T624=1,מרקובחצי[[#This Row],[עד ועד]]&lt;32)),1,IF(AND(V624=1,NOT(OR(מרקובחצי[[#This Row],[עד ועד]]&lt;J624,מרקובחצי[[#This Row],[עד ועד]]&gt;K624))),1,""))),"")</f>
        <v/>
      </c>
      <c r="W625" s="19" t="str">
        <f>IF(מרקובחצי[[#This Row],[CycleNumber]]&gt;1,IF(AND(T624=1,מרקובחצי[[#This Row],[עד ועד]]&gt;31),1,IF(AND(W624=1,NOT(OR(מרקובחצי[[#This Row],[עד ועד]]&lt;J624,מרקובחצי[[#This Row],[עד ועד]]&gt;K624))),1,"")),"")</f>
        <v/>
      </c>
      <c r="X625" s="19" t="str">
        <f>IF(AND(מרקובחצי[[#This Row],[CycleNumber]]&lt;$B626,SUM(מרקובחצי[[#This Row],[11]],R626)=2),1,"")</f>
        <v/>
      </c>
      <c r="Y625" s="19" t="str">
        <f>IF(AND(מרקובחצי[[#This Row],[CycleNumber]]&lt;$B626,SUM(מרקובחצי[[#This Row],[11]],S626)=2),1,"")</f>
        <v/>
      </c>
      <c r="Z625" s="19" t="str">
        <f>IF(AND(מרקובחצי[[#This Row],[CycleNumber]]&lt;$B626,SUM(מרקובחצי[[#This Row],[13]],S626)=2),1,"")</f>
        <v/>
      </c>
      <c r="AA625" s="19" t="str">
        <f>IF(AND(מרקובחצי[[#This Row],[CycleNumber]]&lt;$B626,SUM(מרקובחצי[[#This Row],[13]],T626)=2),1,"")</f>
        <v/>
      </c>
      <c r="AB625" s="19" t="str">
        <f>IF(AND(מרקובחצי[[#This Row],[CycleNumber]]&lt;$B626,SUM(מרקובחצי[[#This Row],[21]],U626)=2),1,"")</f>
        <v/>
      </c>
      <c r="AC625" s="19">
        <f>IF(AND(מרקובחצי[[#This Row],[CycleNumber]]&lt;$B626,SUM(מרקובחצי[[#This Row],[21]],V626)=2),1,"")</f>
        <v>1</v>
      </c>
      <c r="AD625" s="19" t="str">
        <f>IF(AND(מרקובחצי[[#This Row],[CycleNumber]]&lt;$B626,SUM(מרקובחצי[[#This Row],[23]],V626)=2),1,"")</f>
        <v/>
      </c>
      <c r="AE625" s="19" t="str">
        <f>IF(AND(מרקובחצי[[#This Row],[CycleNumber]]&lt;$B626,SUM(מרקובחצי[[#This Row],[23]],W626)=2),1,"")</f>
        <v/>
      </c>
      <c r="AF625" s="19" t="str">
        <f>IF(AND(מרקובחצי[[#This Row],[CycleNumber]]&lt;$B626,SUM(מרקובחצי[[#This Row],[31]],O626)=2),1,"")</f>
        <v/>
      </c>
      <c r="AG625" s="19" t="str">
        <f>IF(AND(מרקובחצי[[#This Row],[CycleNumber]]&lt;$B626,SUM(מרקובחצי[[#This Row],[31]],P626)=2),1,"")</f>
        <v/>
      </c>
      <c r="AH625" s="19" t="str">
        <f>IF(AND(מרקובחצי[[#This Row],[CycleNumber]]&lt;$B626,SUM(מרקובחצי[[#This Row],[31]],Q626)=2),1,"")</f>
        <v/>
      </c>
      <c r="AI625" s="19" t="str">
        <f>IF(AND(מרקובחצי[[#This Row],[CycleNumber]]&lt;$B626,SUM(U625:U626)=2),1,"")</f>
        <v/>
      </c>
      <c r="AJ625" s="19" t="str">
        <f>IF(AND(מרקובחצי[[#This Row],[CycleNumber]]&lt;$B626,SUM(מרקובחצי[[#This Row],[32]],O626)=2),1,"")</f>
        <v/>
      </c>
      <c r="AK625" s="19" t="str">
        <f>IF(AND(מרקובחצי[[#This Row],[CycleNumber]]&lt;$B626,SUM(מרקובחצי[[#This Row],[32]],P626)=2),1,"")</f>
        <v/>
      </c>
      <c r="AL625" s="19" t="str">
        <f>IF(AND(מרקובחצי[[#This Row],[CycleNumber]]&lt;$B626,SUM(מרקובחצי[[#This Row],[32]],Q626)=2),1,"")</f>
        <v/>
      </c>
      <c r="AM625" s="19" t="str">
        <f>IF(AND(מרקובחצי[[#This Row],[CycleNumber]]&lt;$B626,SUM(V625:V626)=2),1,"")</f>
        <v/>
      </c>
      <c r="AN625" s="19" t="str">
        <f>IF(AND(מרקובחצי[[#This Row],[CycleNumber]]&lt;$B626,SUM(מרקובחצי[[#This Row],[33]],O626)=2),1,"")</f>
        <v/>
      </c>
      <c r="AO625" s="19" t="str">
        <f>IF(AND(מרקובחצי[[#This Row],[CycleNumber]]&lt;$B626,SUM(מרקובחצי[[#This Row],[33]],P626)=2),1,"")</f>
        <v/>
      </c>
      <c r="AP625" s="19" t="str">
        <f>IF(AND(מרקובחצי[[#This Row],[CycleNumber]]&lt;$B626,SUM(מרקובחצי[[#This Row],[33]],Q626)=2),1,"")</f>
        <v/>
      </c>
      <c r="AQ625" s="19" t="str">
        <f>IF(AND(מרקובחצי[[#This Row],[CycleNumber]]&lt;$B626,SUM(W625:W626)=2),1,"")</f>
        <v/>
      </c>
      <c r="AR625" s="19" t="str">
        <f>IF(AND(מרקובחצי[[#This Row],[CycleNumber]]&lt;$B626,SUM(מרקובחצי[[#This Row],[12]],S626)=2),1,"")</f>
        <v/>
      </c>
      <c r="AS625" s="19" t="str">
        <f>IF(AND(מרקובחצי[[#This Row],[CycleNumber]]&lt;$B626,SUM(מרקובחצי[[#This Row],[22]],V626)=2),1,"")</f>
        <v/>
      </c>
      <c r="AT625" s="21">
        <f>SUM(מרקובחצי[[#This Row],[11]:[33]])</f>
        <v>1</v>
      </c>
    </row>
    <row r="626" spans="1:46" ht="15.6" x14ac:dyDescent="0.25">
      <c r="A626" s="19" t="s">
        <v>63</v>
      </c>
      <c r="B626" s="19">
        <v>14</v>
      </c>
      <c r="C626">
        <v>29</v>
      </c>
      <c r="D626" s="19">
        <f>מרקובחצי[[#This Row],[LengthofCycle]]+1</f>
        <v>30</v>
      </c>
      <c r="E626" t="str">
        <f>IF(IFERROR(LOOKUP(מרקובחצי[[#This Row],[ClientID]],קביעויות[הפלגה]),FALSE)=מרקובחצי[[#This Row],[ClientID]],1,"")</f>
        <v/>
      </c>
      <c r="F626" t="str">
        <f>IF(IFERROR(LOOKUP(מרקובחצי[[#This Row],[ClientID]],סוגחציקבוע[S31]),FALSE)=מרקובחצי[[#This Row],[ClientID]],1,"")</f>
        <v/>
      </c>
      <c r="G626">
        <f>IF(IFERROR(LOOKUP(מרקובחצי[[#This Row],[ClientID]],סוגחציקבוע[S32]),FALSE)=מרקובחצי[[#This Row],[ClientID]],1,"")</f>
        <v>1</v>
      </c>
      <c r="H626" t="str">
        <f>IF(IFERROR(LOOKUP(מרקובחצי[[#This Row],[ClientID]],סוגחציקבוע[S33]),FALSE)=מרקובחצי[[#This Row],[ClientID]],1,"")</f>
        <v/>
      </c>
      <c r="I626" t="str">
        <f>IF(IFERROR(LOOKUP(מרקובחצי[[#This Row],[ClientID]],סוגחציקבוע[S32&amp;33]),FALSE)=מרקובחצי[[#This Row],[ClientID]],1,"")</f>
        <v/>
      </c>
      <c r="J626" s="19">
        <f>IF(SUM(מרקובחצי[[#This Row],[11]:[13]])=1,מרקובחצי[[#This Row],[עד ועד]],IF(SUM(R625:T626)=1,IF(מרקובחצי[[#This Row],[עד ועד]]&lt;J625,מרקובחצי[[#This Row],[עד ועד]],J625),J625))</f>
        <v>25</v>
      </c>
      <c r="K626" s="19">
        <f>IF(SUM(מרקובחצי[[#This Row],[11]:[13]])=1,מרקובחצי[[#This Row],[עד ועד]],IF(SUM(R625:T626)=1,IF(מרקובחצי[[#This Row],[עד ועד]]&gt;K625,מרקובחצי[[#This Row],[עד ועד]],K625),K625))</f>
        <v>30</v>
      </c>
      <c r="L626" s="19">
        <f>IF(AND(SUM(מרקובחצי[[#This Row],[31]:[33]])=1,SUM(U625:W625)=0),מרקובחצי[[#This Row],[מקס]]-מרקובחצי[[#This Row],[מינ]],"")</f>
        <v>5</v>
      </c>
      <c r="M62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26" s="19" t="str">
        <f t="shared" si="9"/>
        <v>S21</v>
      </c>
      <c r="O626" s="19" t="str">
        <f>IF(מרקובחצי[[#This Row],[קבעה הפלגה?]]=1,"",IF(AND(מרקובחצי[[#This Row],[עד ועד]]&lt;29,OR(מרקובחצי[[#This Row],[CycleNumber]]=1,AND(U625=1,OR(מרקובחצי[[#This Row],[עד ועד]]&lt;J625,מרקובחצי[[#This Row],[עד ועד]]&gt;K625)),AND(V625=1,מרקובחצי[[#This Row],[עד ועד]]&lt;J625),W625=1)),1,""))</f>
        <v/>
      </c>
      <c r="P626" s="19" t="str">
        <f>IF(מרקובחצי[[#This Row],[קבעה הפלגה?]]=1,"",IF(AND(מרקובחצי[[#This Row],[עד ועד]]&gt;28,מרקובחצי[[#This Row],[עד ועד]]&lt;32,OR(מרקובחצי[[#This Row],[CycleNumber]]=1,AND(U625=1),AND(V625=1,OR(מרקובחצי[[#This Row],[עד ועד]]&lt;J625,מרקובחצי[[#This Row],[עד ועד]]&gt;K625)),W625=1)),1,""))</f>
        <v/>
      </c>
      <c r="Q626" s="19" t="str">
        <f>IF(מרקובחצי[[#This Row],[קבעה הפלגה?]]=1,"",IF(AND(מרקובחצי[[#This Row],[עד ועד]]&gt;31,OR(מרקובחצי[[#This Row],[CycleNumber]]=1,AND(U625=1),AND(V625=1,מרקובחצי[[#This Row],[עד ועד]]&gt;K625),AND(W625=1,OR(מרקובחצי[[#This Row],[עד ועד]]&gt;K625,מרקובחצי[[#This Row],[עד ועד]]&lt;J625)))),1,""))</f>
        <v/>
      </c>
      <c r="R626" s="19" t="str">
        <f>IF(מרקובחצי[[#This Row],[CycleNumber]]&gt;1,IF(AND(O625=1,מרקובחצי[[#This Row],[עד ועד]]&lt;29),1,""),"")</f>
        <v/>
      </c>
      <c r="S626" s="19" t="str">
        <f>IF(מרקובחצי[[#This Row],[CycleNumber]]&gt;1,IF(OR(AND(O625=1,מרקובחצי[[#This Row],[עד ועד]]&gt;28),AND(P625=1),AND(Q625=1,מרקובחצי[[#This Row],[עד ועד]]&lt;32)),1,""),"")</f>
        <v/>
      </c>
      <c r="T626" s="19" t="str">
        <f>IF(מרקובחצי[[#This Row],[CycleNumber]]&gt;1,IF(AND(Q625=1,מרקובחצי[[#This Row],[עד ועד]]&gt;31),1,""),"")</f>
        <v/>
      </c>
      <c r="U626" s="19" t="str">
        <f>IF(מרקובחצי[[#This Row],[CycleNumber]]&gt;1,IF(AND(R625=1,מרקובחצי[[#This Row],[עד ועד]]&lt;29),1,IF(AND(U625=1,NOT(OR(מרקובחצי[[#This Row],[עד ועד]]&lt;J625,מרקובחצי[[#This Row],[עד ועד]]&gt;K625))),1,"")),"")</f>
        <v/>
      </c>
      <c r="V626" s="19">
        <f>IF(מרקובחצי[[#This Row],[CycleNumber]]&gt;1,IF(AND(SUM(R625:T625)=1,מרקובחצי[[#This Row],[עד ועד]]&gt;28,מרקובחצי[[#This Row],[עד ועד]]&lt;32),1,IF(OR(S625=1,AND(R625=1,מרקובחצי[[#This Row],[עד ועד]]&gt;28),AND(T625=1,מרקובחצי[[#This Row],[עד ועד]]&lt;32)),1,IF(AND(V625=1,NOT(OR(מרקובחצי[[#This Row],[עד ועד]]&lt;J625,מרקובחצי[[#This Row],[עד ועד]]&gt;K625))),1,""))),"")</f>
        <v>1</v>
      </c>
      <c r="W626" s="19" t="str">
        <f>IF(מרקובחצי[[#This Row],[CycleNumber]]&gt;1,IF(AND(T625=1,מרקובחצי[[#This Row],[עד ועד]]&gt;31),1,IF(AND(W625=1,NOT(OR(מרקובחצי[[#This Row],[עד ועד]]&lt;J625,מרקובחצי[[#This Row],[עד ועד]]&gt;K625))),1,"")),"")</f>
        <v/>
      </c>
      <c r="X626" s="19" t="str">
        <f>IF(AND(מרקובחצי[[#This Row],[CycleNumber]]&lt;$B627,SUM(מרקובחצי[[#This Row],[11]],R627)=2),1,"")</f>
        <v/>
      </c>
      <c r="Y626" s="19" t="str">
        <f>IF(AND(מרקובחצי[[#This Row],[CycleNumber]]&lt;$B627,SUM(מרקובחצי[[#This Row],[11]],S627)=2),1,"")</f>
        <v/>
      </c>
      <c r="Z626" s="19" t="str">
        <f>IF(AND(מרקובחצי[[#This Row],[CycleNumber]]&lt;$B627,SUM(מרקובחצי[[#This Row],[13]],S627)=2),1,"")</f>
        <v/>
      </c>
      <c r="AA626" s="19" t="str">
        <f>IF(AND(מרקובחצי[[#This Row],[CycleNumber]]&lt;$B627,SUM(מרקובחצי[[#This Row],[13]],T627)=2),1,"")</f>
        <v/>
      </c>
      <c r="AB626" s="19" t="str">
        <f>IF(AND(מרקובחצי[[#This Row],[CycleNumber]]&lt;$B627,SUM(מרקובחצי[[#This Row],[21]],U627)=2),1,"")</f>
        <v/>
      </c>
      <c r="AC626" s="19" t="str">
        <f>IF(AND(מרקובחצי[[#This Row],[CycleNumber]]&lt;$B627,SUM(מרקובחצי[[#This Row],[21]],V627)=2),1,"")</f>
        <v/>
      </c>
      <c r="AD626" s="19" t="str">
        <f>IF(AND(מרקובחצי[[#This Row],[CycleNumber]]&lt;$B627,SUM(מרקובחצי[[#This Row],[23]],V627)=2),1,"")</f>
        <v/>
      </c>
      <c r="AE626" s="19" t="str">
        <f>IF(AND(מרקובחצי[[#This Row],[CycleNumber]]&lt;$B627,SUM(מרקובחצי[[#This Row],[23]],W627)=2),1,"")</f>
        <v/>
      </c>
      <c r="AF626" s="19" t="str">
        <f>IF(AND(מרקובחצי[[#This Row],[CycleNumber]]&lt;$B627,SUM(מרקובחצי[[#This Row],[31]],O627)=2),1,"")</f>
        <v/>
      </c>
      <c r="AG626" s="19" t="str">
        <f>IF(AND(מרקובחצי[[#This Row],[CycleNumber]]&lt;$B627,SUM(מרקובחצי[[#This Row],[31]],P627)=2),1,"")</f>
        <v/>
      </c>
      <c r="AH626" s="19" t="str">
        <f>IF(AND(מרקובחצי[[#This Row],[CycleNumber]]&lt;$B627,SUM(מרקובחצי[[#This Row],[31]],Q627)=2),1,"")</f>
        <v/>
      </c>
      <c r="AI626" s="19" t="str">
        <f>IF(AND(מרקובחצי[[#This Row],[CycleNumber]]&lt;$B627,SUM(U626:U627)=2),1,"")</f>
        <v/>
      </c>
      <c r="AJ626" s="19" t="str">
        <f>IF(AND(מרקובחצי[[#This Row],[CycleNumber]]&lt;$B627,SUM(מרקובחצי[[#This Row],[32]],O627)=2),1,"")</f>
        <v/>
      </c>
      <c r="AK626" s="19" t="str">
        <f>IF(AND(מרקובחצי[[#This Row],[CycleNumber]]&lt;$B627,SUM(מרקובחצי[[#This Row],[32]],P627)=2),1,"")</f>
        <v/>
      </c>
      <c r="AL626" s="19" t="str">
        <f>IF(AND(מרקובחצי[[#This Row],[CycleNumber]]&lt;$B627,SUM(מרקובחצי[[#This Row],[32]],Q627)=2),1,"")</f>
        <v/>
      </c>
      <c r="AM626" s="19" t="str">
        <f>IF(AND(מרקובחצי[[#This Row],[CycleNumber]]&lt;$B627,SUM(V626:V627)=2),1,"")</f>
        <v/>
      </c>
      <c r="AN626" s="19" t="str">
        <f>IF(AND(מרקובחצי[[#This Row],[CycleNumber]]&lt;$B627,SUM(מרקובחצי[[#This Row],[33]],O627)=2),1,"")</f>
        <v/>
      </c>
      <c r="AO626" s="19" t="str">
        <f>IF(AND(מרקובחצי[[#This Row],[CycleNumber]]&lt;$B627,SUM(מרקובחצי[[#This Row],[33]],P627)=2),1,"")</f>
        <v/>
      </c>
      <c r="AP626" s="19" t="str">
        <f>IF(AND(מרקובחצי[[#This Row],[CycleNumber]]&lt;$B627,SUM(מרקובחצי[[#This Row],[33]],Q627)=2),1,"")</f>
        <v/>
      </c>
      <c r="AQ626" s="19" t="str">
        <f>IF(AND(מרקובחצי[[#This Row],[CycleNumber]]&lt;$B627,SUM(W626:W627)=2),1,"")</f>
        <v/>
      </c>
      <c r="AR626" s="19" t="str">
        <f>IF(AND(מרקובחצי[[#This Row],[CycleNumber]]&lt;$B627,SUM(מרקובחצי[[#This Row],[12]],S627)=2),1,"")</f>
        <v/>
      </c>
      <c r="AS626" s="19" t="str">
        <f>IF(AND(מרקובחצי[[#This Row],[CycleNumber]]&lt;$B627,SUM(מרקובחצי[[#This Row],[22]],V627)=2),1,"")</f>
        <v/>
      </c>
      <c r="AT626" s="21">
        <f>SUM(מרקובחצי[[#This Row],[11]:[33]])</f>
        <v>1</v>
      </c>
    </row>
    <row r="627" spans="1:46" ht="15.6" x14ac:dyDescent="0.25">
      <c r="A627" s="19" t="s">
        <v>64</v>
      </c>
      <c r="B627" s="19">
        <v>1</v>
      </c>
      <c r="C627">
        <v>27</v>
      </c>
      <c r="D627" s="19">
        <f>מרקובחצי[[#This Row],[LengthofCycle]]+1</f>
        <v>28</v>
      </c>
      <c r="E627" t="str">
        <f>IF(IFERROR(LOOKUP(מרקובחצי[[#This Row],[ClientID]],קביעויות[הפלגה]),FALSE)=מרקובחצי[[#This Row],[ClientID]],1,"")</f>
        <v/>
      </c>
      <c r="F627">
        <f>IF(IFERROR(LOOKUP(מרקובחצי[[#This Row],[ClientID]],סוגחציקבוע[S31]),FALSE)=מרקובחצי[[#This Row],[ClientID]],1,"")</f>
        <v>1</v>
      </c>
      <c r="G627" t="str">
        <f>IF(IFERROR(LOOKUP(מרקובחצי[[#This Row],[ClientID]],סוגחציקבוע[S32]),FALSE)=מרקובחצי[[#This Row],[ClientID]],1,"")</f>
        <v/>
      </c>
      <c r="H627" t="str">
        <f>IF(IFERROR(LOOKUP(מרקובחצי[[#This Row],[ClientID]],סוגחציקבוע[S33]),FALSE)=מרקובחצי[[#This Row],[ClientID]],1,"")</f>
        <v/>
      </c>
      <c r="I627" t="str">
        <f>IF(IFERROR(LOOKUP(מרקובחצי[[#This Row],[ClientID]],סוגחציקבוע[S32&amp;33]),FALSE)=מרקובחצי[[#This Row],[ClientID]],1,"")</f>
        <v/>
      </c>
      <c r="J627" s="19">
        <f>IF(SUM(מרקובחצי[[#This Row],[11]:[13]])=1,מרקובחצי[[#This Row],[עד ועד]],IF(SUM(R626:T627)=1,IF(מרקובחצי[[#This Row],[עד ועד]]&lt;J626,מרקובחצי[[#This Row],[עד ועד]],J626),J626))</f>
        <v>28</v>
      </c>
      <c r="K627" s="19">
        <f>IF(SUM(מרקובחצי[[#This Row],[11]:[13]])=1,מרקובחצי[[#This Row],[עד ועד]],IF(SUM(R626:T627)=1,IF(מרקובחצי[[#This Row],[עד ועד]]&gt;K626,מרקובחצי[[#This Row],[עד ועד]],K626),K626))</f>
        <v>28</v>
      </c>
      <c r="L627" s="19" t="str">
        <f>IF(AND(SUM(מרקובחצי[[#This Row],[31]:[33]])=1,SUM(U626:W626)=0),מרקובחצי[[#This Row],[מקס]]-מרקובחצי[[#This Row],[מינ]],"")</f>
        <v/>
      </c>
      <c r="M62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627" s="19" t="str">
        <f t="shared" si="9"/>
        <v>S32</v>
      </c>
      <c r="O627" s="19">
        <f>IF(מרקובחצי[[#This Row],[קבעה הפלגה?]]=1,"",IF(AND(מרקובחצי[[#This Row],[עד ועד]]&lt;29,OR(מרקובחצי[[#This Row],[CycleNumber]]=1,AND(U626=1,OR(מרקובחצי[[#This Row],[עד ועד]]&lt;J626,מרקובחצי[[#This Row],[עד ועד]]&gt;K626)),AND(V626=1,מרקובחצי[[#This Row],[עד ועד]]&lt;J626),W626=1)),1,""))</f>
        <v>1</v>
      </c>
      <c r="P627" s="19" t="str">
        <f>IF(מרקובחצי[[#This Row],[קבעה הפלגה?]]=1,"",IF(AND(מרקובחצי[[#This Row],[עד ועד]]&gt;28,מרקובחצי[[#This Row],[עד ועד]]&lt;32,OR(מרקובחצי[[#This Row],[CycleNumber]]=1,AND(U626=1),AND(V626=1,OR(מרקובחצי[[#This Row],[עד ועד]]&lt;J626,מרקובחצי[[#This Row],[עד ועד]]&gt;K626)),W626=1)),1,""))</f>
        <v/>
      </c>
      <c r="Q627" s="19" t="str">
        <f>IF(מרקובחצי[[#This Row],[קבעה הפלגה?]]=1,"",IF(AND(מרקובחצי[[#This Row],[עד ועד]]&gt;31,OR(מרקובחצי[[#This Row],[CycleNumber]]=1,AND(U626=1),AND(V626=1,מרקובחצי[[#This Row],[עד ועד]]&gt;K626),AND(W626=1,OR(מרקובחצי[[#This Row],[עד ועד]]&gt;K626,מרקובחצי[[#This Row],[עד ועד]]&lt;J626)))),1,""))</f>
        <v/>
      </c>
      <c r="R627" s="19" t="str">
        <f>IF(מרקובחצי[[#This Row],[CycleNumber]]&gt;1,IF(AND(O626=1,מרקובחצי[[#This Row],[עד ועד]]&lt;29),1,""),"")</f>
        <v/>
      </c>
      <c r="S627" s="19" t="str">
        <f>IF(מרקובחצי[[#This Row],[CycleNumber]]&gt;1,IF(OR(AND(O626=1,מרקובחצי[[#This Row],[עד ועד]]&gt;28),AND(P626=1),AND(Q626=1,מרקובחצי[[#This Row],[עד ועד]]&lt;32)),1,""),"")</f>
        <v/>
      </c>
      <c r="T627" s="19" t="str">
        <f>IF(מרקובחצי[[#This Row],[CycleNumber]]&gt;1,IF(AND(Q626=1,מרקובחצי[[#This Row],[עד ועד]]&gt;31),1,""),"")</f>
        <v/>
      </c>
      <c r="U627" s="19" t="str">
        <f>IF(מרקובחצי[[#This Row],[CycleNumber]]&gt;1,IF(AND(R626=1,מרקובחצי[[#This Row],[עד ועד]]&lt;29),1,IF(AND(U626=1,NOT(OR(מרקובחצי[[#This Row],[עד ועד]]&lt;J626,מרקובחצי[[#This Row],[עד ועד]]&gt;K626))),1,"")),"")</f>
        <v/>
      </c>
      <c r="V627" s="19" t="str">
        <f>IF(מרקובחצי[[#This Row],[CycleNumber]]&gt;1,IF(AND(SUM(R626:T626)=1,מרקובחצי[[#This Row],[עד ועד]]&gt;28,מרקובחצי[[#This Row],[עד ועד]]&lt;32),1,IF(OR(S626=1,AND(R626=1,מרקובחצי[[#This Row],[עד ועד]]&gt;28),AND(T626=1,מרקובחצי[[#This Row],[עד ועד]]&lt;32)),1,IF(AND(V626=1,NOT(OR(מרקובחצי[[#This Row],[עד ועד]]&lt;J626,מרקובחצי[[#This Row],[עד ועד]]&gt;K626))),1,""))),"")</f>
        <v/>
      </c>
      <c r="W627" s="19" t="str">
        <f>IF(מרקובחצי[[#This Row],[CycleNumber]]&gt;1,IF(AND(T626=1,מרקובחצי[[#This Row],[עד ועד]]&gt;31),1,IF(AND(W626=1,NOT(OR(מרקובחצי[[#This Row],[עד ועד]]&lt;J626,מרקובחצי[[#This Row],[עד ועד]]&gt;K626))),1,"")),"")</f>
        <v/>
      </c>
      <c r="X627" s="19">
        <f>IF(AND(מרקובחצי[[#This Row],[CycleNumber]]&lt;$B628,SUM(מרקובחצי[[#This Row],[11]],R628)=2),1,"")</f>
        <v>1</v>
      </c>
      <c r="Y627" s="19" t="str">
        <f>IF(AND(מרקובחצי[[#This Row],[CycleNumber]]&lt;$B628,SUM(מרקובחצי[[#This Row],[11]],S628)=2),1,"")</f>
        <v/>
      </c>
      <c r="Z627" s="19" t="str">
        <f>IF(AND(מרקובחצי[[#This Row],[CycleNumber]]&lt;$B628,SUM(מרקובחצי[[#This Row],[13]],S628)=2),1,"")</f>
        <v/>
      </c>
      <c r="AA627" s="19" t="str">
        <f>IF(AND(מרקובחצי[[#This Row],[CycleNumber]]&lt;$B628,SUM(מרקובחצי[[#This Row],[13]],T628)=2),1,"")</f>
        <v/>
      </c>
      <c r="AB627" s="19" t="str">
        <f>IF(AND(מרקובחצי[[#This Row],[CycleNumber]]&lt;$B628,SUM(מרקובחצי[[#This Row],[21]],U628)=2),1,"")</f>
        <v/>
      </c>
      <c r="AC627" s="19" t="str">
        <f>IF(AND(מרקובחצי[[#This Row],[CycleNumber]]&lt;$B628,SUM(מרקובחצי[[#This Row],[21]],V628)=2),1,"")</f>
        <v/>
      </c>
      <c r="AD627" s="19" t="str">
        <f>IF(AND(מרקובחצי[[#This Row],[CycleNumber]]&lt;$B628,SUM(מרקובחצי[[#This Row],[23]],V628)=2),1,"")</f>
        <v/>
      </c>
      <c r="AE627" s="19" t="str">
        <f>IF(AND(מרקובחצי[[#This Row],[CycleNumber]]&lt;$B628,SUM(מרקובחצי[[#This Row],[23]],W628)=2),1,"")</f>
        <v/>
      </c>
      <c r="AF627" s="19" t="str">
        <f>IF(AND(מרקובחצי[[#This Row],[CycleNumber]]&lt;$B628,SUM(מרקובחצי[[#This Row],[31]],O628)=2),1,"")</f>
        <v/>
      </c>
      <c r="AG627" s="19" t="str">
        <f>IF(AND(מרקובחצי[[#This Row],[CycleNumber]]&lt;$B628,SUM(מרקובחצי[[#This Row],[31]],P628)=2),1,"")</f>
        <v/>
      </c>
      <c r="AH627" s="19" t="str">
        <f>IF(AND(מרקובחצי[[#This Row],[CycleNumber]]&lt;$B628,SUM(מרקובחצי[[#This Row],[31]],Q628)=2),1,"")</f>
        <v/>
      </c>
      <c r="AI627" s="19" t="str">
        <f>IF(AND(מרקובחצי[[#This Row],[CycleNumber]]&lt;$B628,SUM(U627:U628)=2),1,"")</f>
        <v/>
      </c>
      <c r="AJ627" s="19" t="str">
        <f>IF(AND(מרקובחצי[[#This Row],[CycleNumber]]&lt;$B628,SUM(מרקובחצי[[#This Row],[32]],O628)=2),1,"")</f>
        <v/>
      </c>
      <c r="AK627" s="19" t="str">
        <f>IF(AND(מרקובחצי[[#This Row],[CycleNumber]]&lt;$B628,SUM(מרקובחצי[[#This Row],[32]],P628)=2),1,"")</f>
        <v/>
      </c>
      <c r="AL627" s="19" t="str">
        <f>IF(AND(מרקובחצי[[#This Row],[CycleNumber]]&lt;$B628,SUM(מרקובחצי[[#This Row],[32]],Q628)=2),1,"")</f>
        <v/>
      </c>
      <c r="AM627" s="19" t="str">
        <f>IF(AND(מרקובחצי[[#This Row],[CycleNumber]]&lt;$B628,SUM(V627:V628)=2),1,"")</f>
        <v/>
      </c>
      <c r="AN627" s="19" t="str">
        <f>IF(AND(מרקובחצי[[#This Row],[CycleNumber]]&lt;$B628,SUM(מרקובחצי[[#This Row],[33]],O628)=2),1,"")</f>
        <v/>
      </c>
      <c r="AO627" s="19" t="str">
        <f>IF(AND(מרקובחצי[[#This Row],[CycleNumber]]&lt;$B628,SUM(מרקובחצי[[#This Row],[33]],P628)=2),1,"")</f>
        <v/>
      </c>
      <c r="AP627" s="19" t="str">
        <f>IF(AND(מרקובחצי[[#This Row],[CycleNumber]]&lt;$B628,SUM(מרקובחצי[[#This Row],[33]],Q628)=2),1,"")</f>
        <v/>
      </c>
      <c r="AQ627" s="19" t="str">
        <f>IF(AND(מרקובחצי[[#This Row],[CycleNumber]]&lt;$B628,SUM(W627:W628)=2),1,"")</f>
        <v/>
      </c>
      <c r="AR627" s="19" t="str">
        <f>IF(AND(מרקובחצי[[#This Row],[CycleNumber]]&lt;$B628,SUM(מרקובחצי[[#This Row],[12]],S628)=2),1,"")</f>
        <v/>
      </c>
      <c r="AS627" s="19" t="str">
        <f>IF(AND(מרקובחצי[[#This Row],[CycleNumber]]&lt;$B628,SUM(מרקובחצי[[#This Row],[22]],V628)=2),1,"")</f>
        <v/>
      </c>
      <c r="AT627" s="21">
        <f>SUM(מרקובחצי[[#This Row],[11]:[33]])</f>
        <v>1</v>
      </c>
    </row>
    <row r="628" spans="1:46" ht="15.6" x14ac:dyDescent="0.25">
      <c r="A628" s="19" t="s">
        <v>64</v>
      </c>
      <c r="B628" s="19">
        <v>2</v>
      </c>
      <c r="C628">
        <v>26</v>
      </c>
      <c r="D628" s="19">
        <f>מרקובחצי[[#This Row],[LengthofCycle]]+1</f>
        <v>27</v>
      </c>
      <c r="E628" t="str">
        <f>IF(IFERROR(LOOKUP(מרקובחצי[[#This Row],[ClientID]],קביעויות[הפלגה]),FALSE)=מרקובחצי[[#This Row],[ClientID]],1,"")</f>
        <v/>
      </c>
      <c r="F628">
        <f>IF(IFERROR(LOOKUP(מרקובחצי[[#This Row],[ClientID]],סוגחציקבוע[S31]),FALSE)=מרקובחצי[[#This Row],[ClientID]],1,"")</f>
        <v>1</v>
      </c>
      <c r="G628" t="str">
        <f>IF(IFERROR(LOOKUP(מרקובחצי[[#This Row],[ClientID]],סוגחציקבוע[S32]),FALSE)=מרקובחצי[[#This Row],[ClientID]],1,"")</f>
        <v/>
      </c>
      <c r="H628" t="str">
        <f>IF(IFERROR(LOOKUP(מרקובחצי[[#This Row],[ClientID]],סוגחציקבוע[S33]),FALSE)=מרקובחצי[[#This Row],[ClientID]],1,"")</f>
        <v/>
      </c>
      <c r="I628" t="str">
        <f>IF(IFERROR(LOOKUP(מרקובחצי[[#This Row],[ClientID]],סוגחציקבוע[S32&amp;33]),FALSE)=מרקובחצי[[#This Row],[ClientID]],1,"")</f>
        <v/>
      </c>
      <c r="J628" s="19">
        <f>IF(SUM(מרקובחצי[[#This Row],[11]:[13]])=1,מרקובחצי[[#This Row],[עד ועד]],IF(SUM(R627:T628)=1,IF(מרקובחצי[[#This Row],[עד ועד]]&lt;J627,מרקובחצי[[#This Row],[עד ועד]],J627),J627))</f>
        <v>27</v>
      </c>
      <c r="K628" s="19">
        <f>IF(SUM(מרקובחצי[[#This Row],[11]:[13]])=1,מרקובחצי[[#This Row],[עד ועד]],IF(SUM(R627:T628)=1,IF(מרקובחצי[[#This Row],[עד ועד]]&gt;K627,מרקובחצי[[#This Row],[עד ועד]],K627),K627))</f>
        <v>28</v>
      </c>
      <c r="L628" s="19" t="str">
        <f>IF(AND(SUM(מרקובחצי[[#This Row],[31]:[33]])=1,SUM(U627:W627)=0),מרקובחצי[[#This Row],[מקס]]-מרקובחצי[[#This Row],[מינ]],"")</f>
        <v/>
      </c>
      <c r="M62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628" s="19" t="str">
        <f t="shared" si="9"/>
        <v>S11</v>
      </c>
      <c r="O628" s="19" t="str">
        <f>IF(מרקובחצי[[#This Row],[קבעה הפלגה?]]=1,"",IF(AND(מרקובחצי[[#This Row],[עד ועד]]&lt;29,OR(מרקובחצי[[#This Row],[CycleNumber]]=1,AND(U627=1,OR(מרקובחצי[[#This Row],[עד ועד]]&lt;J627,מרקובחצי[[#This Row],[עד ועד]]&gt;K627)),AND(V627=1,מרקובחצי[[#This Row],[עד ועד]]&lt;J627),W627=1)),1,""))</f>
        <v/>
      </c>
      <c r="P628" s="19" t="str">
        <f>IF(מרקובחצי[[#This Row],[קבעה הפלגה?]]=1,"",IF(AND(מרקובחצי[[#This Row],[עד ועד]]&gt;28,מרקובחצי[[#This Row],[עד ועד]]&lt;32,OR(מרקובחצי[[#This Row],[CycleNumber]]=1,AND(U627=1),AND(V627=1,OR(מרקובחצי[[#This Row],[עד ועד]]&lt;J627,מרקובחצי[[#This Row],[עד ועד]]&gt;K627)),W627=1)),1,""))</f>
        <v/>
      </c>
      <c r="Q628" s="19" t="str">
        <f>IF(מרקובחצי[[#This Row],[קבעה הפלגה?]]=1,"",IF(AND(מרקובחצי[[#This Row],[עד ועד]]&gt;31,OR(מרקובחצי[[#This Row],[CycleNumber]]=1,AND(U627=1),AND(V627=1,מרקובחצי[[#This Row],[עד ועד]]&gt;K627),AND(W627=1,OR(מרקובחצי[[#This Row],[עד ועד]]&gt;K627,מרקובחצי[[#This Row],[עד ועד]]&lt;J627)))),1,""))</f>
        <v/>
      </c>
      <c r="R628" s="19">
        <f>IF(מרקובחצי[[#This Row],[CycleNumber]]&gt;1,IF(AND(O627=1,מרקובחצי[[#This Row],[עד ועד]]&lt;29),1,""),"")</f>
        <v>1</v>
      </c>
      <c r="S628" s="19" t="str">
        <f>IF(מרקובחצי[[#This Row],[CycleNumber]]&gt;1,IF(OR(AND(O627=1,מרקובחצי[[#This Row],[עד ועד]]&gt;28),AND(P627=1),AND(Q627=1,מרקובחצי[[#This Row],[עד ועד]]&lt;32)),1,""),"")</f>
        <v/>
      </c>
      <c r="T628" s="19" t="str">
        <f>IF(מרקובחצי[[#This Row],[CycleNumber]]&gt;1,IF(AND(Q627=1,מרקובחצי[[#This Row],[עד ועד]]&gt;31),1,""),"")</f>
        <v/>
      </c>
      <c r="U628" s="19" t="str">
        <f>IF(מרקובחצי[[#This Row],[CycleNumber]]&gt;1,IF(AND(R627=1,מרקובחצי[[#This Row],[עד ועד]]&lt;29),1,IF(AND(U627=1,NOT(OR(מרקובחצי[[#This Row],[עד ועד]]&lt;J627,מרקובחצי[[#This Row],[עד ועד]]&gt;K627))),1,"")),"")</f>
        <v/>
      </c>
      <c r="V628" s="19" t="str">
        <f>IF(מרקובחצי[[#This Row],[CycleNumber]]&gt;1,IF(AND(SUM(R627:T627)=1,מרקובחצי[[#This Row],[עד ועד]]&gt;28,מרקובחצי[[#This Row],[עד ועד]]&lt;32),1,IF(OR(S627=1,AND(R627=1,מרקובחצי[[#This Row],[עד ועד]]&gt;28),AND(T627=1,מרקובחצי[[#This Row],[עד ועד]]&lt;32)),1,IF(AND(V627=1,NOT(OR(מרקובחצי[[#This Row],[עד ועד]]&lt;J627,מרקובחצי[[#This Row],[עד ועד]]&gt;K627))),1,""))),"")</f>
        <v/>
      </c>
      <c r="W628" s="19" t="str">
        <f>IF(מרקובחצי[[#This Row],[CycleNumber]]&gt;1,IF(AND(T627=1,מרקובחצי[[#This Row],[עד ועד]]&gt;31),1,IF(AND(W627=1,NOT(OR(מרקובחצי[[#This Row],[עד ועד]]&lt;J627,מרקובחצי[[#This Row],[עד ועד]]&gt;K627))),1,"")),"")</f>
        <v/>
      </c>
      <c r="X628" s="19" t="str">
        <f>IF(AND(מרקובחצי[[#This Row],[CycleNumber]]&lt;$B629,SUM(מרקובחצי[[#This Row],[11]],R629)=2),1,"")</f>
        <v/>
      </c>
      <c r="Y628" s="19" t="str">
        <f>IF(AND(מרקובחצי[[#This Row],[CycleNumber]]&lt;$B629,SUM(מרקובחצי[[#This Row],[11]],S629)=2),1,"")</f>
        <v/>
      </c>
      <c r="Z628" s="19" t="str">
        <f>IF(AND(מרקובחצי[[#This Row],[CycleNumber]]&lt;$B629,SUM(מרקובחצי[[#This Row],[13]],S629)=2),1,"")</f>
        <v/>
      </c>
      <c r="AA628" s="19" t="str">
        <f>IF(AND(מרקובחצי[[#This Row],[CycleNumber]]&lt;$B629,SUM(מרקובחצי[[#This Row],[13]],T629)=2),1,"")</f>
        <v/>
      </c>
      <c r="AB628" s="19">
        <f>IF(AND(מרקובחצי[[#This Row],[CycleNumber]]&lt;$B629,SUM(מרקובחצי[[#This Row],[21]],U629)=2),1,"")</f>
        <v>1</v>
      </c>
      <c r="AC628" s="19" t="str">
        <f>IF(AND(מרקובחצי[[#This Row],[CycleNumber]]&lt;$B629,SUM(מרקובחצי[[#This Row],[21]],V629)=2),1,"")</f>
        <v/>
      </c>
      <c r="AD628" s="19" t="str">
        <f>IF(AND(מרקובחצי[[#This Row],[CycleNumber]]&lt;$B629,SUM(מרקובחצי[[#This Row],[23]],V629)=2),1,"")</f>
        <v/>
      </c>
      <c r="AE628" s="19" t="str">
        <f>IF(AND(מרקובחצי[[#This Row],[CycleNumber]]&lt;$B629,SUM(מרקובחצי[[#This Row],[23]],W629)=2),1,"")</f>
        <v/>
      </c>
      <c r="AF628" s="19" t="str">
        <f>IF(AND(מרקובחצי[[#This Row],[CycleNumber]]&lt;$B629,SUM(מרקובחצי[[#This Row],[31]],O629)=2),1,"")</f>
        <v/>
      </c>
      <c r="AG628" s="19" t="str">
        <f>IF(AND(מרקובחצי[[#This Row],[CycleNumber]]&lt;$B629,SUM(מרקובחצי[[#This Row],[31]],P629)=2),1,"")</f>
        <v/>
      </c>
      <c r="AH628" s="19" t="str">
        <f>IF(AND(מרקובחצי[[#This Row],[CycleNumber]]&lt;$B629,SUM(מרקובחצי[[#This Row],[31]],Q629)=2),1,"")</f>
        <v/>
      </c>
      <c r="AI628" s="19" t="str">
        <f>IF(AND(מרקובחצי[[#This Row],[CycleNumber]]&lt;$B629,SUM(U628:U629)=2),1,"")</f>
        <v/>
      </c>
      <c r="AJ628" s="19" t="str">
        <f>IF(AND(מרקובחצי[[#This Row],[CycleNumber]]&lt;$B629,SUM(מרקובחצי[[#This Row],[32]],O629)=2),1,"")</f>
        <v/>
      </c>
      <c r="AK628" s="19" t="str">
        <f>IF(AND(מרקובחצי[[#This Row],[CycleNumber]]&lt;$B629,SUM(מרקובחצי[[#This Row],[32]],P629)=2),1,"")</f>
        <v/>
      </c>
      <c r="AL628" s="19" t="str">
        <f>IF(AND(מרקובחצי[[#This Row],[CycleNumber]]&lt;$B629,SUM(מרקובחצי[[#This Row],[32]],Q629)=2),1,"")</f>
        <v/>
      </c>
      <c r="AM628" s="19" t="str">
        <f>IF(AND(מרקובחצי[[#This Row],[CycleNumber]]&lt;$B629,SUM(V628:V629)=2),1,"")</f>
        <v/>
      </c>
      <c r="AN628" s="19" t="str">
        <f>IF(AND(מרקובחצי[[#This Row],[CycleNumber]]&lt;$B629,SUM(מרקובחצי[[#This Row],[33]],O629)=2),1,"")</f>
        <v/>
      </c>
      <c r="AO628" s="19" t="str">
        <f>IF(AND(מרקובחצי[[#This Row],[CycleNumber]]&lt;$B629,SUM(מרקובחצי[[#This Row],[33]],P629)=2),1,"")</f>
        <v/>
      </c>
      <c r="AP628" s="19" t="str">
        <f>IF(AND(מרקובחצי[[#This Row],[CycleNumber]]&lt;$B629,SUM(מרקובחצי[[#This Row],[33]],Q629)=2),1,"")</f>
        <v/>
      </c>
      <c r="AQ628" s="19" t="str">
        <f>IF(AND(מרקובחצי[[#This Row],[CycleNumber]]&lt;$B629,SUM(W628:W629)=2),1,"")</f>
        <v/>
      </c>
      <c r="AR628" s="19" t="str">
        <f>IF(AND(מרקובחצי[[#This Row],[CycleNumber]]&lt;$B629,SUM(מרקובחצי[[#This Row],[12]],S629)=2),1,"")</f>
        <v/>
      </c>
      <c r="AS628" s="19" t="str">
        <f>IF(AND(מרקובחצי[[#This Row],[CycleNumber]]&lt;$B629,SUM(מרקובחצי[[#This Row],[22]],V629)=2),1,"")</f>
        <v/>
      </c>
      <c r="AT628" s="21">
        <f>SUM(מרקובחצי[[#This Row],[11]:[33]])</f>
        <v>1</v>
      </c>
    </row>
    <row r="629" spans="1:46" ht="15.6" x14ac:dyDescent="0.25">
      <c r="A629" s="19" t="s">
        <v>64</v>
      </c>
      <c r="B629" s="19">
        <v>3</v>
      </c>
      <c r="C629">
        <v>23</v>
      </c>
      <c r="D629" s="19">
        <f>מרקובחצי[[#This Row],[LengthofCycle]]+1</f>
        <v>24</v>
      </c>
      <c r="E629" t="str">
        <f>IF(IFERROR(LOOKUP(מרקובחצי[[#This Row],[ClientID]],קביעויות[הפלגה]),FALSE)=מרקובחצי[[#This Row],[ClientID]],1,"")</f>
        <v/>
      </c>
      <c r="F629">
        <f>IF(IFERROR(LOOKUP(מרקובחצי[[#This Row],[ClientID]],סוגחציקבוע[S31]),FALSE)=מרקובחצי[[#This Row],[ClientID]],1,"")</f>
        <v>1</v>
      </c>
      <c r="G629" t="str">
        <f>IF(IFERROR(LOOKUP(מרקובחצי[[#This Row],[ClientID]],סוגחציקבוע[S32]),FALSE)=מרקובחצי[[#This Row],[ClientID]],1,"")</f>
        <v/>
      </c>
      <c r="H629" t="str">
        <f>IF(IFERROR(LOOKUP(מרקובחצי[[#This Row],[ClientID]],סוגחציקבוע[S33]),FALSE)=מרקובחצי[[#This Row],[ClientID]],1,"")</f>
        <v/>
      </c>
      <c r="I629" t="str">
        <f>IF(IFERROR(LOOKUP(מרקובחצי[[#This Row],[ClientID]],סוגחציקבוע[S32&amp;33]),FALSE)=מרקובחצי[[#This Row],[ClientID]],1,"")</f>
        <v/>
      </c>
      <c r="J629" s="19">
        <f>IF(SUM(מרקובחצי[[#This Row],[11]:[13]])=1,מרקובחצי[[#This Row],[עד ועד]],IF(SUM(R628:T629)=1,IF(מרקובחצי[[#This Row],[עד ועד]]&lt;J628,מרקובחצי[[#This Row],[עד ועד]],J628),J628))</f>
        <v>24</v>
      </c>
      <c r="K629" s="19">
        <f>IF(SUM(מרקובחצי[[#This Row],[11]:[13]])=1,מרקובחצי[[#This Row],[עד ועד]],IF(SUM(R628:T629)=1,IF(מרקובחצי[[#This Row],[עד ועד]]&gt;K628,מרקובחצי[[#This Row],[עד ועד]],K628),K628))</f>
        <v>28</v>
      </c>
      <c r="L629" s="19">
        <f>IF(AND(SUM(מרקובחצי[[#This Row],[31]:[33]])=1,SUM(U628:W628)=0),מרקובחצי[[#This Row],[מקס]]-מרקובחצי[[#This Row],[מינ]],"")</f>
        <v>4</v>
      </c>
      <c r="M62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629" s="19" t="str">
        <f t="shared" si="9"/>
        <v>S21</v>
      </c>
      <c r="O629" s="19" t="str">
        <f>IF(מרקובחצי[[#This Row],[קבעה הפלגה?]]=1,"",IF(AND(מרקובחצי[[#This Row],[עד ועד]]&lt;29,OR(מרקובחצי[[#This Row],[CycleNumber]]=1,AND(U628=1,OR(מרקובחצי[[#This Row],[עד ועד]]&lt;J628,מרקובחצי[[#This Row],[עד ועד]]&gt;K628)),AND(V628=1,מרקובחצי[[#This Row],[עד ועד]]&lt;J628),W628=1)),1,""))</f>
        <v/>
      </c>
      <c r="P629" s="19" t="str">
        <f>IF(מרקובחצי[[#This Row],[קבעה הפלגה?]]=1,"",IF(AND(מרקובחצי[[#This Row],[עד ועד]]&gt;28,מרקובחצי[[#This Row],[עד ועד]]&lt;32,OR(מרקובחצי[[#This Row],[CycleNumber]]=1,AND(U628=1),AND(V628=1,OR(מרקובחצי[[#This Row],[עד ועד]]&lt;J628,מרקובחצי[[#This Row],[עד ועד]]&gt;K628)),W628=1)),1,""))</f>
        <v/>
      </c>
      <c r="Q629" s="19" t="str">
        <f>IF(מרקובחצי[[#This Row],[קבעה הפלגה?]]=1,"",IF(AND(מרקובחצי[[#This Row],[עד ועד]]&gt;31,OR(מרקובחצי[[#This Row],[CycleNumber]]=1,AND(U628=1),AND(V628=1,מרקובחצי[[#This Row],[עד ועד]]&gt;K628),AND(W628=1,OR(מרקובחצי[[#This Row],[עד ועד]]&gt;K628,מרקובחצי[[#This Row],[עד ועד]]&lt;J628)))),1,""))</f>
        <v/>
      </c>
      <c r="R629" s="19" t="str">
        <f>IF(מרקובחצי[[#This Row],[CycleNumber]]&gt;1,IF(AND(O628=1,מרקובחצי[[#This Row],[עד ועד]]&lt;29),1,""),"")</f>
        <v/>
      </c>
      <c r="S629" s="19" t="str">
        <f>IF(מרקובחצי[[#This Row],[CycleNumber]]&gt;1,IF(OR(AND(O628=1,מרקובחצי[[#This Row],[עד ועד]]&gt;28),AND(P628=1),AND(Q628=1,מרקובחצי[[#This Row],[עד ועד]]&lt;32)),1,""),"")</f>
        <v/>
      </c>
      <c r="T629" s="19" t="str">
        <f>IF(מרקובחצי[[#This Row],[CycleNumber]]&gt;1,IF(AND(Q628=1,מרקובחצי[[#This Row],[עד ועד]]&gt;31),1,""),"")</f>
        <v/>
      </c>
      <c r="U629" s="19">
        <f>IF(מרקובחצי[[#This Row],[CycleNumber]]&gt;1,IF(AND(R628=1,מרקובחצי[[#This Row],[עד ועד]]&lt;29),1,IF(AND(U628=1,NOT(OR(מרקובחצי[[#This Row],[עד ועד]]&lt;J628,מרקובחצי[[#This Row],[עד ועד]]&gt;K628))),1,"")),"")</f>
        <v>1</v>
      </c>
      <c r="V629" s="19" t="str">
        <f>IF(מרקובחצי[[#This Row],[CycleNumber]]&gt;1,IF(AND(SUM(R628:T628)=1,מרקובחצי[[#This Row],[עד ועד]]&gt;28,מרקובחצי[[#This Row],[עד ועד]]&lt;32),1,IF(OR(S628=1,AND(R628=1,מרקובחצי[[#This Row],[עד ועד]]&gt;28),AND(T628=1,מרקובחצי[[#This Row],[עד ועד]]&lt;32)),1,IF(AND(V628=1,NOT(OR(מרקובחצי[[#This Row],[עד ועד]]&lt;J628,מרקובחצי[[#This Row],[עד ועד]]&gt;K628))),1,""))),"")</f>
        <v/>
      </c>
      <c r="W629" s="19" t="str">
        <f>IF(מרקובחצי[[#This Row],[CycleNumber]]&gt;1,IF(AND(T628=1,מרקובחצי[[#This Row],[עד ועד]]&gt;31),1,IF(AND(W628=1,NOT(OR(מרקובחצי[[#This Row],[עד ועד]]&lt;J628,מרקובחצי[[#This Row],[עד ועד]]&gt;K628))),1,"")),"")</f>
        <v/>
      </c>
      <c r="X629" s="19" t="str">
        <f>IF(AND(מרקובחצי[[#This Row],[CycleNumber]]&lt;$B630,SUM(מרקובחצי[[#This Row],[11]],R630)=2),1,"")</f>
        <v/>
      </c>
      <c r="Y629" s="19" t="str">
        <f>IF(AND(מרקובחצי[[#This Row],[CycleNumber]]&lt;$B630,SUM(מרקובחצי[[#This Row],[11]],S630)=2),1,"")</f>
        <v/>
      </c>
      <c r="Z629" s="19" t="str">
        <f>IF(AND(מרקובחצי[[#This Row],[CycleNumber]]&lt;$B630,SUM(מרקובחצי[[#This Row],[13]],S630)=2),1,"")</f>
        <v/>
      </c>
      <c r="AA629" s="19" t="str">
        <f>IF(AND(מרקובחצי[[#This Row],[CycleNumber]]&lt;$B630,SUM(מרקובחצי[[#This Row],[13]],T630)=2),1,"")</f>
        <v/>
      </c>
      <c r="AB629" s="19" t="str">
        <f>IF(AND(מרקובחצי[[#This Row],[CycleNumber]]&lt;$B630,SUM(מרקובחצי[[#This Row],[21]],U630)=2),1,"")</f>
        <v/>
      </c>
      <c r="AC629" s="19" t="str">
        <f>IF(AND(מרקובחצי[[#This Row],[CycleNumber]]&lt;$B630,SUM(מרקובחצי[[#This Row],[21]],V630)=2),1,"")</f>
        <v/>
      </c>
      <c r="AD629" s="19" t="str">
        <f>IF(AND(מרקובחצי[[#This Row],[CycleNumber]]&lt;$B630,SUM(מרקובחצי[[#This Row],[23]],V630)=2),1,"")</f>
        <v/>
      </c>
      <c r="AE629" s="19" t="str">
        <f>IF(AND(מרקובחצי[[#This Row],[CycleNumber]]&lt;$B630,SUM(מרקובחצי[[#This Row],[23]],W630)=2),1,"")</f>
        <v/>
      </c>
      <c r="AF629" s="19" t="str">
        <f>IF(AND(מרקובחצי[[#This Row],[CycleNumber]]&lt;$B630,SUM(מרקובחצי[[#This Row],[31]],O630)=2),1,"")</f>
        <v/>
      </c>
      <c r="AG629" s="19" t="str">
        <f>IF(AND(מרקובחצי[[#This Row],[CycleNumber]]&lt;$B630,SUM(מרקובחצי[[#This Row],[31]],P630)=2),1,"")</f>
        <v/>
      </c>
      <c r="AH629" s="19" t="str">
        <f>IF(AND(מרקובחצי[[#This Row],[CycleNumber]]&lt;$B630,SUM(מרקובחצי[[#This Row],[31]],Q630)=2),1,"")</f>
        <v/>
      </c>
      <c r="AI629" s="19">
        <f>IF(AND(מרקובחצי[[#This Row],[CycleNumber]]&lt;$B630,SUM(U629:U630)=2),1,"")</f>
        <v>1</v>
      </c>
      <c r="AJ629" s="19" t="str">
        <f>IF(AND(מרקובחצי[[#This Row],[CycleNumber]]&lt;$B630,SUM(מרקובחצי[[#This Row],[32]],O630)=2),1,"")</f>
        <v/>
      </c>
      <c r="AK629" s="19" t="str">
        <f>IF(AND(מרקובחצי[[#This Row],[CycleNumber]]&lt;$B630,SUM(מרקובחצי[[#This Row],[32]],P630)=2),1,"")</f>
        <v/>
      </c>
      <c r="AL629" s="19" t="str">
        <f>IF(AND(מרקובחצי[[#This Row],[CycleNumber]]&lt;$B630,SUM(מרקובחצי[[#This Row],[32]],Q630)=2),1,"")</f>
        <v/>
      </c>
      <c r="AM629" s="19" t="str">
        <f>IF(AND(מרקובחצי[[#This Row],[CycleNumber]]&lt;$B630,SUM(V629:V630)=2),1,"")</f>
        <v/>
      </c>
      <c r="AN629" s="19" t="str">
        <f>IF(AND(מרקובחצי[[#This Row],[CycleNumber]]&lt;$B630,SUM(מרקובחצי[[#This Row],[33]],O630)=2),1,"")</f>
        <v/>
      </c>
      <c r="AO629" s="19" t="str">
        <f>IF(AND(מרקובחצי[[#This Row],[CycleNumber]]&lt;$B630,SUM(מרקובחצי[[#This Row],[33]],P630)=2),1,"")</f>
        <v/>
      </c>
      <c r="AP629" s="19" t="str">
        <f>IF(AND(מרקובחצי[[#This Row],[CycleNumber]]&lt;$B630,SUM(מרקובחצי[[#This Row],[33]],Q630)=2),1,"")</f>
        <v/>
      </c>
      <c r="AQ629" s="19" t="str">
        <f>IF(AND(מרקובחצי[[#This Row],[CycleNumber]]&lt;$B630,SUM(W629:W630)=2),1,"")</f>
        <v/>
      </c>
      <c r="AR629" s="19" t="str">
        <f>IF(AND(מרקובחצי[[#This Row],[CycleNumber]]&lt;$B630,SUM(מרקובחצי[[#This Row],[12]],S630)=2),1,"")</f>
        <v/>
      </c>
      <c r="AS629" s="19" t="str">
        <f>IF(AND(מרקובחצי[[#This Row],[CycleNumber]]&lt;$B630,SUM(מרקובחצי[[#This Row],[22]],V630)=2),1,"")</f>
        <v/>
      </c>
      <c r="AT629" s="21">
        <f>SUM(מרקובחצי[[#This Row],[11]:[33]])</f>
        <v>1</v>
      </c>
    </row>
    <row r="630" spans="1:46" ht="15.6" x14ac:dyDescent="0.25">
      <c r="A630" s="19" t="s">
        <v>64</v>
      </c>
      <c r="B630" s="19">
        <v>4</v>
      </c>
      <c r="C630">
        <v>27</v>
      </c>
      <c r="D630" s="19">
        <f>מרקובחצי[[#This Row],[LengthofCycle]]+1</f>
        <v>28</v>
      </c>
      <c r="E630" t="str">
        <f>IF(IFERROR(LOOKUP(מרקובחצי[[#This Row],[ClientID]],קביעויות[הפלגה]),FALSE)=מרקובחצי[[#This Row],[ClientID]],1,"")</f>
        <v/>
      </c>
      <c r="F630">
        <f>IF(IFERROR(LOOKUP(מרקובחצי[[#This Row],[ClientID]],סוגחציקבוע[S31]),FALSE)=מרקובחצי[[#This Row],[ClientID]],1,"")</f>
        <v>1</v>
      </c>
      <c r="G630" t="str">
        <f>IF(IFERROR(LOOKUP(מרקובחצי[[#This Row],[ClientID]],סוגחציקבוע[S32]),FALSE)=מרקובחצי[[#This Row],[ClientID]],1,"")</f>
        <v/>
      </c>
      <c r="H630" t="str">
        <f>IF(IFERROR(LOOKUP(מרקובחצי[[#This Row],[ClientID]],סוגחציקבוע[S33]),FALSE)=מרקובחצי[[#This Row],[ClientID]],1,"")</f>
        <v/>
      </c>
      <c r="I630" t="str">
        <f>IF(IFERROR(LOOKUP(מרקובחצי[[#This Row],[ClientID]],סוגחציקבוע[S32&amp;33]),FALSE)=מרקובחצי[[#This Row],[ClientID]],1,"")</f>
        <v/>
      </c>
      <c r="J630" s="19">
        <f>IF(SUM(מרקובחצי[[#This Row],[11]:[13]])=1,מרקובחצי[[#This Row],[עד ועד]],IF(SUM(R629:T630)=1,IF(מרקובחצי[[#This Row],[עד ועד]]&lt;J629,מרקובחצי[[#This Row],[עד ועד]],J629),J629))</f>
        <v>24</v>
      </c>
      <c r="K630" s="19">
        <f>IF(SUM(מרקובחצי[[#This Row],[11]:[13]])=1,מרקובחצי[[#This Row],[עד ועד]],IF(SUM(R629:T630)=1,IF(מרקובחצי[[#This Row],[עד ועד]]&gt;K629,מרקובחצי[[#This Row],[עד ועד]],K629),K629))</f>
        <v>28</v>
      </c>
      <c r="L630" s="19" t="str">
        <f>IF(AND(SUM(מרקובחצי[[#This Row],[31]:[33]])=1,SUM(U629:W629)=0),מרקובחצי[[#This Row],[מקס]]-מרקובחצי[[#This Row],[מינ]],"")</f>
        <v/>
      </c>
      <c r="M63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630" s="19" t="str">
        <f t="shared" si="9"/>
        <v>S31</v>
      </c>
      <c r="O630" s="19" t="str">
        <f>IF(מרקובחצי[[#This Row],[קבעה הפלגה?]]=1,"",IF(AND(מרקובחצי[[#This Row],[עד ועד]]&lt;29,OR(מרקובחצי[[#This Row],[CycleNumber]]=1,AND(U629=1,OR(מרקובחצי[[#This Row],[עד ועד]]&lt;J629,מרקובחצי[[#This Row],[עד ועד]]&gt;K629)),AND(V629=1,מרקובחצי[[#This Row],[עד ועד]]&lt;J629),W629=1)),1,""))</f>
        <v/>
      </c>
      <c r="P630" s="19" t="str">
        <f>IF(מרקובחצי[[#This Row],[קבעה הפלגה?]]=1,"",IF(AND(מרקובחצי[[#This Row],[עד ועד]]&gt;28,מרקובחצי[[#This Row],[עד ועד]]&lt;32,OR(מרקובחצי[[#This Row],[CycleNumber]]=1,AND(U629=1),AND(V629=1,OR(מרקובחצי[[#This Row],[עד ועד]]&lt;J629,מרקובחצי[[#This Row],[עד ועד]]&gt;K629)),W629=1)),1,""))</f>
        <v/>
      </c>
      <c r="Q630" s="19" t="str">
        <f>IF(מרקובחצי[[#This Row],[קבעה הפלגה?]]=1,"",IF(AND(מרקובחצי[[#This Row],[עד ועד]]&gt;31,OR(מרקובחצי[[#This Row],[CycleNumber]]=1,AND(U629=1),AND(V629=1,מרקובחצי[[#This Row],[עד ועד]]&gt;K629),AND(W629=1,OR(מרקובחצי[[#This Row],[עד ועד]]&gt;K629,מרקובחצי[[#This Row],[עד ועד]]&lt;J629)))),1,""))</f>
        <v/>
      </c>
      <c r="R630" s="19" t="str">
        <f>IF(מרקובחצי[[#This Row],[CycleNumber]]&gt;1,IF(AND(O629=1,מרקובחצי[[#This Row],[עד ועד]]&lt;29),1,""),"")</f>
        <v/>
      </c>
      <c r="S630" s="19" t="str">
        <f>IF(מרקובחצי[[#This Row],[CycleNumber]]&gt;1,IF(OR(AND(O629=1,מרקובחצי[[#This Row],[עד ועד]]&gt;28),AND(P629=1),AND(Q629=1,מרקובחצי[[#This Row],[עד ועד]]&lt;32)),1,""),"")</f>
        <v/>
      </c>
      <c r="T630" s="19" t="str">
        <f>IF(מרקובחצי[[#This Row],[CycleNumber]]&gt;1,IF(AND(Q629=1,מרקובחצי[[#This Row],[עד ועד]]&gt;31),1,""),"")</f>
        <v/>
      </c>
      <c r="U630" s="19">
        <f>IF(מרקובחצי[[#This Row],[CycleNumber]]&gt;1,IF(AND(R629=1,מרקובחצי[[#This Row],[עד ועד]]&lt;29),1,IF(AND(U629=1,NOT(OR(מרקובחצי[[#This Row],[עד ועד]]&lt;J629,מרקובחצי[[#This Row],[עד ועד]]&gt;K629))),1,"")),"")</f>
        <v>1</v>
      </c>
      <c r="V630" s="19" t="str">
        <f>IF(מרקובחצי[[#This Row],[CycleNumber]]&gt;1,IF(AND(SUM(R629:T629)=1,מרקובחצי[[#This Row],[עד ועד]]&gt;28,מרקובחצי[[#This Row],[עד ועד]]&lt;32),1,IF(OR(S629=1,AND(R629=1,מרקובחצי[[#This Row],[עד ועד]]&gt;28),AND(T629=1,מרקובחצי[[#This Row],[עד ועד]]&lt;32)),1,IF(AND(V629=1,NOT(OR(מרקובחצי[[#This Row],[עד ועד]]&lt;J629,מרקובחצי[[#This Row],[עד ועד]]&gt;K629))),1,""))),"")</f>
        <v/>
      </c>
      <c r="W630" s="19" t="str">
        <f>IF(מרקובחצי[[#This Row],[CycleNumber]]&gt;1,IF(AND(T629=1,מרקובחצי[[#This Row],[עד ועד]]&gt;31),1,IF(AND(W629=1,NOT(OR(מרקובחצי[[#This Row],[עד ועד]]&lt;J629,מרקובחצי[[#This Row],[עד ועד]]&gt;K629))),1,"")),"")</f>
        <v/>
      </c>
      <c r="X630" s="19" t="str">
        <f>IF(AND(מרקובחצי[[#This Row],[CycleNumber]]&lt;$B631,SUM(מרקובחצי[[#This Row],[11]],R631)=2),1,"")</f>
        <v/>
      </c>
      <c r="Y630" s="19" t="str">
        <f>IF(AND(מרקובחצי[[#This Row],[CycleNumber]]&lt;$B631,SUM(מרקובחצי[[#This Row],[11]],S631)=2),1,"")</f>
        <v/>
      </c>
      <c r="Z630" s="19" t="str">
        <f>IF(AND(מרקובחצי[[#This Row],[CycleNumber]]&lt;$B631,SUM(מרקובחצי[[#This Row],[13]],S631)=2),1,"")</f>
        <v/>
      </c>
      <c r="AA630" s="19" t="str">
        <f>IF(AND(מרקובחצי[[#This Row],[CycleNumber]]&lt;$B631,SUM(מרקובחצי[[#This Row],[13]],T631)=2),1,"")</f>
        <v/>
      </c>
      <c r="AB630" s="19" t="str">
        <f>IF(AND(מרקובחצי[[#This Row],[CycleNumber]]&lt;$B631,SUM(מרקובחצי[[#This Row],[21]],U631)=2),1,"")</f>
        <v/>
      </c>
      <c r="AC630" s="19" t="str">
        <f>IF(AND(מרקובחצי[[#This Row],[CycleNumber]]&lt;$B631,SUM(מרקובחצי[[#This Row],[21]],V631)=2),1,"")</f>
        <v/>
      </c>
      <c r="AD630" s="19" t="str">
        <f>IF(AND(מרקובחצי[[#This Row],[CycleNumber]]&lt;$B631,SUM(מרקובחצי[[#This Row],[23]],V631)=2),1,"")</f>
        <v/>
      </c>
      <c r="AE630" s="19" t="str">
        <f>IF(AND(מרקובחצי[[#This Row],[CycleNumber]]&lt;$B631,SUM(מרקובחצי[[#This Row],[23]],W631)=2),1,"")</f>
        <v/>
      </c>
      <c r="AF630" s="19">
        <f>IF(AND(מרקובחצי[[#This Row],[CycleNumber]]&lt;$B631,SUM(מרקובחצי[[#This Row],[31]],O631)=2),1,"")</f>
        <v>1</v>
      </c>
      <c r="AG630" s="19" t="str">
        <f>IF(AND(מרקובחצי[[#This Row],[CycleNumber]]&lt;$B631,SUM(מרקובחצי[[#This Row],[31]],P631)=2),1,"")</f>
        <v/>
      </c>
      <c r="AH630" s="19" t="str">
        <f>IF(AND(מרקובחצי[[#This Row],[CycleNumber]]&lt;$B631,SUM(מרקובחצי[[#This Row],[31]],Q631)=2),1,"")</f>
        <v/>
      </c>
      <c r="AI630" s="19" t="str">
        <f>IF(AND(מרקובחצי[[#This Row],[CycleNumber]]&lt;$B631,SUM(U630:U631)=2),1,"")</f>
        <v/>
      </c>
      <c r="AJ630" s="19" t="str">
        <f>IF(AND(מרקובחצי[[#This Row],[CycleNumber]]&lt;$B631,SUM(מרקובחצי[[#This Row],[32]],O631)=2),1,"")</f>
        <v/>
      </c>
      <c r="AK630" s="19" t="str">
        <f>IF(AND(מרקובחצי[[#This Row],[CycleNumber]]&lt;$B631,SUM(מרקובחצי[[#This Row],[32]],P631)=2),1,"")</f>
        <v/>
      </c>
      <c r="AL630" s="19" t="str">
        <f>IF(AND(מרקובחצי[[#This Row],[CycleNumber]]&lt;$B631,SUM(מרקובחצי[[#This Row],[32]],Q631)=2),1,"")</f>
        <v/>
      </c>
      <c r="AM630" s="19" t="str">
        <f>IF(AND(מרקובחצי[[#This Row],[CycleNumber]]&lt;$B631,SUM(V630:V631)=2),1,"")</f>
        <v/>
      </c>
      <c r="AN630" s="19" t="str">
        <f>IF(AND(מרקובחצי[[#This Row],[CycleNumber]]&lt;$B631,SUM(מרקובחצי[[#This Row],[33]],O631)=2),1,"")</f>
        <v/>
      </c>
      <c r="AO630" s="19" t="str">
        <f>IF(AND(מרקובחצי[[#This Row],[CycleNumber]]&lt;$B631,SUM(מרקובחצי[[#This Row],[33]],P631)=2),1,"")</f>
        <v/>
      </c>
      <c r="AP630" s="19" t="str">
        <f>IF(AND(מרקובחצי[[#This Row],[CycleNumber]]&lt;$B631,SUM(מרקובחצי[[#This Row],[33]],Q631)=2),1,"")</f>
        <v/>
      </c>
      <c r="AQ630" s="19" t="str">
        <f>IF(AND(מרקובחצי[[#This Row],[CycleNumber]]&lt;$B631,SUM(W630:W631)=2),1,"")</f>
        <v/>
      </c>
      <c r="AR630" s="19" t="str">
        <f>IF(AND(מרקובחצי[[#This Row],[CycleNumber]]&lt;$B631,SUM(מרקובחצי[[#This Row],[12]],S631)=2),1,"")</f>
        <v/>
      </c>
      <c r="AS630" s="19" t="str">
        <f>IF(AND(מרקובחצי[[#This Row],[CycleNumber]]&lt;$B631,SUM(מרקובחצי[[#This Row],[22]],V631)=2),1,"")</f>
        <v/>
      </c>
      <c r="AT630" s="21">
        <f>SUM(מרקובחצי[[#This Row],[11]:[33]])</f>
        <v>1</v>
      </c>
    </row>
    <row r="631" spans="1:46" ht="15.6" x14ac:dyDescent="0.25">
      <c r="A631" s="19" t="s">
        <v>64</v>
      </c>
      <c r="B631" s="19">
        <v>5</v>
      </c>
      <c r="C631">
        <v>22</v>
      </c>
      <c r="D631" s="19">
        <f>מרקובחצי[[#This Row],[LengthofCycle]]+1</f>
        <v>23</v>
      </c>
      <c r="E631" t="str">
        <f>IF(IFERROR(LOOKUP(מרקובחצי[[#This Row],[ClientID]],קביעויות[הפלגה]),FALSE)=מרקובחצי[[#This Row],[ClientID]],1,"")</f>
        <v/>
      </c>
      <c r="F631">
        <f>IF(IFERROR(LOOKUP(מרקובחצי[[#This Row],[ClientID]],סוגחציקבוע[S31]),FALSE)=מרקובחצי[[#This Row],[ClientID]],1,"")</f>
        <v>1</v>
      </c>
      <c r="G631" t="str">
        <f>IF(IFERROR(LOOKUP(מרקובחצי[[#This Row],[ClientID]],סוגחציקבוע[S32]),FALSE)=מרקובחצי[[#This Row],[ClientID]],1,"")</f>
        <v/>
      </c>
      <c r="H631" t="str">
        <f>IF(IFERROR(LOOKUP(מרקובחצי[[#This Row],[ClientID]],סוגחציקבוע[S33]),FALSE)=מרקובחצי[[#This Row],[ClientID]],1,"")</f>
        <v/>
      </c>
      <c r="I631" t="str">
        <f>IF(IFERROR(LOOKUP(מרקובחצי[[#This Row],[ClientID]],סוגחציקבוע[S32&amp;33]),FALSE)=מרקובחצי[[#This Row],[ClientID]],1,"")</f>
        <v/>
      </c>
      <c r="J631" s="19">
        <f>IF(SUM(מרקובחצי[[#This Row],[11]:[13]])=1,מרקובחצי[[#This Row],[עד ועד]],IF(SUM(R630:T631)=1,IF(מרקובחצי[[#This Row],[עד ועד]]&lt;J630,מרקובחצי[[#This Row],[עד ועד]],J630),J630))</f>
        <v>23</v>
      </c>
      <c r="K631" s="19">
        <f>IF(SUM(מרקובחצי[[#This Row],[11]:[13]])=1,מרקובחצי[[#This Row],[עד ועד]],IF(SUM(R630:T631)=1,IF(מרקובחצי[[#This Row],[עד ועד]]&gt;K630,מרקובחצי[[#This Row],[עד ועד]],K630),K630))</f>
        <v>23</v>
      </c>
      <c r="L631" s="19" t="str">
        <f>IF(AND(SUM(מרקובחצי[[#This Row],[31]:[33]])=1,SUM(U630:W630)=0),מרקובחצי[[#This Row],[מקס]]-מרקובחצי[[#This Row],[מינ]],"")</f>
        <v/>
      </c>
      <c r="M63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631" s="19" t="str">
        <f t="shared" si="9"/>
        <v>S31</v>
      </c>
      <c r="O631" s="19">
        <f>IF(מרקובחצי[[#This Row],[קבעה הפלגה?]]=1,"",IF(AND(מרקובחצי[[#This Row],[עד ועד]]&lt;29,OR(מרקובחצי[[#This Row],[CycleNumber]]=1,AND(U630=1,OR(מרקובחצי[[#This Row],[עד ועד]]&lt;J630,מרקובחצי[[#This Row],[עד ועד]]&gt;K630)),AND(V630=1,מרקובחצי[[#This Row],[עד ועד]]&lt;J630),W630=1)),1,""))</f>
        <v>1</v>
      </c>
      <c r="P631" s="19" t="str">
        <f>IF(מרקובחצי[[#This Row],[קבעה הפלגה?]]=1,"",IF(AND(מרקובחצי[[#This Row],[עד ועד]]&gt;28,מרקובחצי[[#This Row],[עד ועד]]&lt;32,OR(מרקובחצי[[#This Row],[CycleNumber]]=1,AND(U630=1),AND(V630=1,OR(מרקובחצי[[#This Row],[עד ועד]]&lt;J630,מרקובחצי[[#This Row],[עד ועד]]&gt;K630)),W630=1)),1,""))</f>
        <v/>
      </c>
      <c r="Q631" s="19" t="str">
        <f>IF(מרקובחצי[[#This Row],[קבעה הפלגה?]]=1,"",IF(AND(מרקובחצי[[#This Row],[עד ועד]]&gt;31,OR(מרקובחצי[[#This Row],[CycleNumber]]=1,AND(U630=1),AND(V630=1,מרקובחצי[[#This Row],[עד ועד]]&gt;K630),AND(W630=1,OR(מרקובחצי[[#This Row],[עד ועד]]&gt;K630,מרקובחצי[[#This Row],[עד ועד]]&lt;J630)))),1,""))</f>
        <v/>
      </c>
      <c r="R631" s="19" t="str">
        <f>IF(מרקובחצי[[#This Row],[CycleNumber]]&gt;1,IF(AND(O630=1,מרקובחצי[[#This Row],[עד ועד]]&lt;29),1,""),"")</f>
        <v/>
      </c>
      <c r="S631" s="19" t="str">
        <f>IF(מרקובחצי[[#This Row],[CycleNumber]]&gt;1,IF(OR(AND(O630=1,מרקובחצי[[#This Row],[עד ועד]]&gt;28),AND(P630=1),AND(Q630=1,מרקובחצי[[#This Row],[עד ועד]]&lt;32)),1,""),"")</f>
        <v/>
      </c>
      <c r="T631" s="19" t="str">
        <f>IF(מרקובחצי[[#This Row],[CycleNumber]]&gt;1,IF(AND(Q630=1,מרקובחצי[[#This Row],[עד ועד]]&gt;31),1,""),"")</f>
        <v/>
      </c>
      <c r="U631" s="19" t="str">
        <f>IF(מרקובחצי[[#This Row],[CycleNumber]]&gt;1,IF(AND(R630=1,מרקובחצי[[#This Row],[עד ועד]]&lt;29),1,IF(AND(U630=1,NOT(OR(מרקובחצי[[#This Row],[עד ועד]]&lt;J630,מרקובחצי[[#This Row],[עד ועד]]&gt;K630))),1,"")),"")</f>
        <v/>
      </c>
      <c r="V631" s="19" t="str">
        <f>IF(מרקובחצי[[#This Row],[CycleNumber]]&gt;1,IF(AND(SUM(R630:T630)=1,מרקובחצי[[#This Row],[עד ועד]]&gt;28,מרקובחצי[[#This Row],[עד ועד]]&lt;32),1,IF(OR(S630=1,AND(R630=1,מרקובחצי[[#This Row],[עד ועד]]&gt;28),AND(T630=1,מרקובחצי[[#This Row],[עד ועד]]&lt;32)),1,IF(AND(V630=1,NOT(OR(מרקובחצי[[#This Row],[עד ועד]]&lt;J630,מרקובחצי[[#This Row],[עד ועד]]&gt;K630))),1,""))),"")</f>
        <v/>
      </c>
      <c r="W631" s="19" t="str">
        <f>IF(מרקובחצי[[#This Row],[CycleNumber]]&gt;1,IF(AND(T630=1,מרקובחצי[[#This Row],[עד ועד]]&gt;31),1,IF(AND(W630=1,NOT(OR(מרקובחצי[[#This Row],[עד ועד]]&lt;J630,מרקובחצי[[#This Row],[עד ועד]]&gt;K630))),1,"")),"")</f>
        <v/>
      </c>
      <c r="X631" s="19">
        <f>IF(AND(מרקובחצי[[#This Row],[CycleNumber]]&lt;$B632,SUM(מרקובחצי[[#This Row],[11]],R632)=2),1,"")</f>
        <v>1</v>
      </c>
      <c r="Y631" s="19" t="str">
        <f>IF(AND(מרקובחצי[[#This Row],[CycleNumber]]&lt;$B632,SUM(מרקובחצי[[#This Row],[11]],S632)=2),1,"")</f>
        <v/>
      </c>
      <c r="Z631" s="19" t="str">
        <f>IF(AND(מרקובחצי[[#This Row],[CycleNumber]]&lt;$B632,SUM(מרקובחצי[[#This Row],[13]],S632)=2),1,"")</f>
        <v/>
      </c>
      <c r="AA631" s="19" t="str">
        <f>IF(AND(מרקובחצי[[#This Row],[CycleNumber]]&lt;$B632,SUM(מרקובחצי[[#This Row],[13]],T632)=2),1,"")</f>
        <v/>
      </c>
      <c r="AB631" s="19" t="str">
        <f>IF(AND(מרקובחצי[[#This Row],[CycleNumber]]&lt;$B632,SUM(מרקובחצי[[#This Row],[21]],U632)=2),1,"")</f>
        <v/>
      </c>
      <c r="AC631" s="19" t="str">
        <f>IF(AND(מרקובחצי[[#This Row],[CycleNumber]]&lt;$B632,SUM(מרקובחצי[[#This Row],[21]],V632)=2),1,"")</f>
        <v/>
      </c>
      <c r="AD631" s="19" t="str">
        <f>IF(AND(מרקובחצי[[#This Row],[CycleNumber]]&lt;$B632,SUM(מרקובחצי[[#This Row],[23]],V632)=2),1,"")</f>
        <v/>
      </c>
      <c r="AE631" s="19" t="str">
        <f>IF(AND(מרקובחצי[[#This Row],[CycleNumber]]&lt;$B632,SUM(מרקובחצי[[#This Row],[23]],W632)=2),1,"")</f>
        <v/>
      </c>
      <c r="AF631" s="19" t="str">
        <f>IF(AND(מרקובחצי[[#This Row],[CycleNumber]]&lt;$B632,SUM(מרקובחצי[[#This Row],[31]],O632)=2),1,"")</f>
        <v/>
      </c>
      <c r="AG631" s="19" t="str">
        <f>IF(AND(מרקובחצי[[#This Row],[CycleNumber]]&lt;$B632,SUM(מרקובחצי[[#This Row],[31]],P632)=2),1,"")</f>
        <v/>
      </c>
      <c r="AH631" s="19" t="str">
        <f>IF(AND(מרקובחצי[[#This Row],[CycleNumber]]&lt;$B632,SUM(מרקובחצי[[#This Row],[31]],Q632)=2),1,"")</f>
        <v/>
      </c>
      <c r="AI631" s="19" t="str">
        <f>IF(AND(מרקובחצי[[#This Row],[CycleNumber]]&lt;$B632,SUM(U631:U632)=2),1,"")</f>
        <v/>
      </c>
      <c r="AJ631" s="19" t="str">
        <f>IF(AND(מרקובחצי[[#This Row],[CycleNumber]]&lt;$B632,SUM(מרקובחצי[[#This Row],[32]],O632)=2),1,"")</f>
        <v/>
      </c>
      <c r="AK631" s="19" t="str">
        <f>IF(AND(מרקובחצי[[#This Row],[CycleNumber]]&lt;$B632,SUM(מרקובחצי[[#This Row],[32]],P632)=2),1,"")</f>
        <v/>
      </c>
      <c r="AL631" s="19" t="str">
        <f>IF(AND(מרקובחצי[[#This Row],[CycleNumber]]&lt;$B632,SUM(מרקובחצי[[#This Row],[32]],Q632)=2),1,"")</f>
        <v/>
      </c>
      <c r="AM631" s="19" t="str">
        <f>IF(AND(מרקובחצי[[#This Row],[CycleNumber]]&lt;$B632,SUM(V631:V632)=2),1,"")</f>
        <v/>
      </c>
      <c r="AN631" s="19" t="str">
        <f>IF(AND(מרקובחצי[[#This Row],[CycleNumber]]&lt;$B632,SUM(מרקובחצי[[#This Row],[33]],O632)=2),1,"")</f>
        <v/>
      </c>
      <c r="AO631" s="19" t="str">
        <f>IF(AND(מרקובחצי[[#This Row],[CycleNumber]]&lt;$B632,SUM(מרקובחצי[[#This Row],[33]],P632)=2),1,"")</f>
        <v/>
      </c>
      <c r="AP631" s="19" t="str">
        <f>IF(AND(מרקובחצי[[#This Row],[CycleNumber]]&lt;$B632,SUM(מרקובחצי[[#This Row],[33]],Q632)=2),1,"")</f>
        <v/>
      </c>
      <c r="AQ631" s="19" t="str">
        <f>IF(AND(מרקובחצי[[#This Row],[CycleNumber]]&lt;$B632,SUM(W631:W632)=2),1,"")</f>
        <v/>
      </c>
      <c r="AR631" s="19" t="str">
        <f>IF(AND(מרקובחצי[[#This Row],[CycleNumber]]&lt;$B632,SUM(מרקובחצי[[#This Row],[12]],S632)=2),1,"")</f>
        <v/>
      </c>
      <c r="AS631" s="19" t="str">
        <f>IF(AND(מרקובחצי[[#This Row],[CycleNumber]]&lt;$B632,SUM(מרקובחצי[[#This Row],[22]],V632)=2),1,"")</f>
        <v/>
      </c>
      <c r="AT631" s="21">
        <f>SUM(מרקובחצי[[#This Row],[11]:[33]])</f>
        <v>1</v>
      </c>
    </row>
    <row r="632" spans="1:46" ht="15.6" x14ac:dyDescent="0.25">
      <c r="A632" s="19" t="s">
        <v>64</v>
      </c>
      <c r="B632" s="19">
        <v>6</v>
      </c>
      <c r="C632">
        <v>25</v>
      </c>
      <c r="D632" s="19">
        <f>מרקובחצי[[#This Row],[LengthofCycle]]+1</f>
        <v>26</v>
      </c>
      <c r="E632" t="str">
        <f>IF(IFERROR(LOOKUP(מרקובחצי[[#This Row],[ClientID]],קביעויות[הפלגה]),FALSE)=מרקובחצי[[#This Row],[ClientID]],1,"")</f>
        <v/>
      </c>
      <c r="F632">
        <f>IF(IFERROR(LOOKUP(מרקובחצי[[#This Row],[ClientID]],סוגחציקבוע[S31]),FALSE)=מרקובחצי[[#This Row],[ClientID]],1,"")</f>
        <v>1</v>
      </c>
      <c r="G632" t="str">
        <f>IF(IFERROR(LOOKUP(מרקובחצי[[#This Row],[ClientID]],סוגחציקבוע[S32]),FALSE)=מרקובחצי[[#This Row],[ClientID]],1,"")</f>
        <v/>
      </c>
      <c r="H632" t="str">
        <f>IF(IFERROR(LOOKUP(מרקובחצי[[#This Row],[ClientID]],סוגחציקבוע[S33]),FALSE)=מרקובחצי[[#This Row],[ClientID]],1,"")</f>
        <v/>
      </c>
      <c r="I632" t="str">
        <f>IF(IFERROR(LOOKUP(מרקובחצי[[#This Row],[ClientID]],סוגחציקבוע[S32&amp;33]),FALSE)=מרקובחצי[[#This Row],[ClientID]],1,"")</f>
        <v/>
      </c>
      <c r="J632" s="19">
        <f>IF(SUM(מרקובחצי[[#This Row],[11]:[13]])=1,מרקובחצי[[#This Row],[עד ועד]],IF(SUM(R631:T632)=1,IF(מרקובחצי[[#This Row],[עד ועד]]&lt;J631,מרקובחצי[[#This Row],[עד ועד]],J631),J631))</f>
        <v>23</v>
      </c>
      <c r="K632" s="19">
        <f>IF(SUM(מרקובחצי[[#This Row],[11]:[13]])=1,מרקובחצי[[#This Row],[עד ועד]],IF(SUM(R631:T632)=1,IF(מרקובחצי[[#This Row],[עד ועד]]&gt;K631,מרקובחצי[[#This Row],[עד ועד]],K631),K631))</f>
        <v>26</v>
      </c>
      <c r="L632" s="19" t="str">
        <f>IF(AND(SUM(מרקובחצי[[#This Row],[31]:[33]])=1,SUM(U631:W631)=0),מרקובחצי[[#This Row],[מקס]]-מרקובחצי[[#This Row],[מינ]],"")</f>
        <v/>
      </c>
      <c r="M63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632" s="19" t="str">
        <f t="shared" si="9"/>
        <v>S11</v>
      </c>
      <c r="O632" s="19" t="str">
        <f>IF(מרקובחצי[[#This Row],[קבעה הפלגה?]]=1,"",IF(AND(מרקובחצי[[#This Row],[עד ועד]]&lt;29,OR(מרקובחצי[[#This Row],[CycleNumber]]=1,AND(U631=1,OR(מרקובחצי[[#This Row],[עד ועד]]&lt;J631,מרקובחצי[[#This Row],[עד ועד]]&gt;K631)),AND(V631=1,מרקובחצי[[#This Row],[עד ועד]]&lt;J631),W631=1)),1,""))</f>
        <v/>
      </c>
      <c r="P632" s="19" t="str">
        <f>IF(מרקובחצי[[#This Row],[קבעה הפלגה?]]=1,"",IF(AND(מרקובחצי[[#This Row],[עד ועד]]&gt;28,מרקובחצי[[#This Row],[עד ועד]]&lt;32,OR(מרקובחצי[[#This Row],[CycleNumber]]=1,AND(U631=1),AND(V631=1,OR(מרקובחצי[[#This Row],[עד ועד]]&lt;J631,מרקובחצי[[#This Row],[עד ועד]]&gt;K631)),W631=1)),1,""))</f>
        <v/>
      </c>
      <c r="Q632" s="19" t="str">
        <f>IF(מרקובחצי[[#This Row],[קבעה הפלגה?]]=1,"",IF(AND(מרקובחצי[[#This Row],[עד ועד]]&gt;31,OR(מרקובחצי[[#This Row],[CycleNumber]]=1,AND(U631=1),AND(V631=1,מרקובחצי[[#This Row],[עד ועד]]&gt;K631),AND(W631=1,OR(מרקובחצי[[#This Row],[עד ועד]]&gt;K631,מרקובחצי[[#This Row],[עד ועד]]&lt;J631)))),1,""))</f>
        <v/>
      </c>
      <c r="R632" s="19">
        <f>IF(מרקובחצי[[#This Row],[CycleNumber]]&gt;1,IF(AND(O631=1,מרקובחצי[[#This Row],[עד ועד]]&lt;29),1,""),"")</f>
        <v>1</v>
      </c>
      <c r="S632" s="19" t="str">
        <f>IF(מרקובחצי[[#This Row],[CycleNumber]]&gt;1,IF(OR(AND(O631=1,מרקובחצי[[#This Row],[עד ועד]]&gt;28),AND(P631=1),AND(Q631=1,מרקובחצי[[#This Row],[עד ועד]]&lt;32)),1,""),"")</f>
        <v/>
      </c>
      <c r="T632" s="19" t="str">
        <f>IF(מרקובחצי[[#This Row],[CycleNumber]]&gt;1,IF(AND(Q631=1,מרקובחצי[[#This Row],[עד ועד]]&gt;31),1,""),"")</f>
        <v/>
      </c>
      <c r="U632" s="19" t="str">
        <f>IF(מרקובחצי[[#This Row],[CycleNumber]]&gt;1,IF(AND(R631=1,מרקובחצי[[#This Row],[עד ועד]]&lt;29),1,IF(AND(U631=1,NOT(OR(מרקובחצי[[#This Row],[עד ועד]]&lt;J631,מרקובחצי[[#This Row],[עד ועד]]&gt;K631))),1,"")),"")</f>
        <v/>
      </c>
      <c r="V632" s="19" t="str">
        <f>IF(מרקובחצי[[#This Row],[CycleNumber]]&gt;1,IF(AND(SUM(R631:T631)=1,מרקובחצי[[#This Row],[עד ועד]]&gt;28,מרקובחצי[[#This Row],[עד ועד]]&lt;32),1,IF(OR(S631=1,AND(R631=1,מרקובחצי[[#This Row],[עד ועד]]&gt;28),AND(T631=1,מרקובחצי[[#This Row],[עד ועד]]&lt;32)),1,IF(AND(V631=1,NOT(OR(מרקובחצי[[#This Row],[עד ועד]]&lt;J631,מרקובחצי[[#This Row],[עד ועד]]&gt;K631))),1,""))),"")</f>
        <v/>
      </c>
      <c r="W632" s="19" t="str">
        <f>IF(מרקובחצי[[#This Row],[CycleNumber]]&gt;1,IF(AND(T631=1,מרקובחצי[[#This Row],[עד ועד]]&gt;31),1,IF(AND(W631=1,NOT(OR(מרקובחצי[[#This Row],[עד ועד]]&lt;J631,מרקובחצי[[#This Row],[עד ועד]]&gt;K631))),1,"")),"")</f>
        <v/>
      </c>
      <c r="X632" s="19" t="str">
        <f>IF(AND(מרקובחצי[[#This Row],[CycleNumber]]&lt;$B633,SUM(מרקובחצי[[#This Row],[11]],R633)=2),1,"")</f>
        <v/>
      </c>
      <c r="Y632" s="19" t="str">
        <f>IF(AND(מרקובחצי[[#This Row],[CycleNumber]]&lt;$B633,SUM(מרקובחצי[[#This Row],[11]],S633)=2),1,"")</f>
        <v/>
      </c>
      <c r="Z632" s="19" t="str">
        <f>IF(AND(מרקובחצי[[#This Row],[CycleNumber]]&lt;$B633,SUM(מרקובחצי[[#This Row],[13]],S633)=2),1,"")</f>
        <v/>
      </c>
      <c r="AA632" s="19" t="str">
        <f>IF(AND(מרקובחצי[[#This Row],[CycleNumber]]&lt;$B633,SUM(מרקובחצי[[#This Row],[13]],T633)=2),1,"")</f>
        <v/>
      </c>
      <c r="AB632" s="19">
        <f>IF(AND(מרקובחצי[[#This Row],[CycleNumber]]&lt;$B633,SUM(מרקובחצי[[#This Row],[21]],U633)=2),1,"")</f>
        <v>1</v>
      </c>
      <c r="AC632" s="19" t="str">
        <f>IF(AND(מרקובחצי[[#This Row],[CycleNumber]]&lt;$B633,SUM(מרקובחצי[[#This Row],[21]],V633)=2),1,"")</f>
        <v/>
      </c>
      <c r="AD632" s="19" t="str">
        <f>IF(AND(מרקובחצי[[#This Row],[CycleNumber]]&lt;$B633,SUM(מרקובחצי[[#This Row],[23]],V633)=2),1,"")</f>
        <v/>
      </c>
      <c r="AE632" s="19" t="str">
        <f>IF(AND(מרקובחצי[[#This Row],[CycleNumber]]&lt;$B633,SUM(מרקובחצי[[#This Row],[23]],W633)=2),1,"")</f>
        <v/>
      </c>
      <c r="AF632" s="19" t="str">
        <f>IF(AND(מרקובחצי[[#This Row],[CycleNumber]]&lt;$B633,SUM(מרקובחצי[[#This Row],[31]],O633)=2),1,"")</f>
        <v/>
      </c>
      <c r="AG632" s="19" t="str">
        <f>IF(AND(מרקובחצי[[#This Row],[CycleNumber]]&lt;$B633,SUM(מרקובחצי[[#This Row],[31]],P633)=2),1,"")</f>
        <v/>
      </c>
      <c r="AH632" s="19" t="str">
        <f>IF(AND(מרקובחצי[[#This Row],[CycleNumber]]&lt;$B633,SUM(מרקובחצי[[#This Row],[31]],Q633)=2),1,"")</f>
        <v/>
      </c>
      <c r="AI632" s="19" t="str">
        <f>IF(AND(מרקובחצי[[#This Row],[CycleNumber]]&lt;$B633,SUM(U632:U633)=2),1,"")</f>
        <v/>
      </c>
      <c r="AJ632" s="19" t="str">
        <f>IF(AND(מרקובחצי[[#This Row],[CycleNumber]]&lt;$B633,SUM(מרקובחצי[[#This Row],[32]],O633)=2),1,"")</f>
        <v/>
      </c>
      <c r="AK632" s="19" t="str">
        <f>IF(AND(מרקובחצי[[#This Row],[CycleNumber]]&lt;$B633,SUM(מרקובחצי[[#This Row],[32]],P633)=2),1,"")</f>
        <v/>
      </c>
      <c r="AL632" s="19" t="str">
        <f>IF(AND(מרקובחצי[[#This Row],[CycleNumber]]&lt;$B633,SUM(מרקובחצי[[#This Row],[32]],Q633)=2),1,"")</f>
        <v/>
      </c>
      <c r="AM632" s="19" t="str">
        <f>IF(AND(מרקובחצי[[#This Row],[CycleNumber]]&lt;$B633,SUM(V632:V633)=2),1,"")</f>
        <v/>
      </c>
      <c r="AN632" s="19" t="str">
        <f>IF(AND(מרקובחצי[[#This Row],[CycleNumber]]&lt;$B633,SUM(מרקובחצי[[#This Row],[33]],O633)=2),1,"")</f>
        <v/>
      </c>
      <c r="AO632" s="19" t="str">
        <f>IF(AND(מרקובחצי[[#This Row],[CycleNumber]]&lt;$B633,SUM(מרקובחצי[[#This Row],[33]],P633)=2),1,"")</f>
        <v/>
      </c>
      <c r="AP632" s="19" t="str">
        <f>IF(AND(מרקובחצי[[#This Row],[CycleNumber]]&lt;$B633,SUM(מרקובחצי[[#This Row],[33]],Q633)=2),1,"")</f>
        <v/>
      </c>
      <c r="AQ632" s="19" t="str">
        <f>IF(AND(מרקובחצי[[#This Row],[CycleNumber]]&lt;$B633,SUM(W632:W633)=2),1,"")</f>
        <v/>
      </c>
      <c r="AR632" s="19" t="str">
        <f>IF(AND(מרקובחצי[[#This Row],[CycleNumber]]&lt;$B633,SUM(מרקובחצי[[#This Row],[12]],S633)=2),1,"")</f>
        <v/>
      </c>
      <c r="AS632" s="19" t="str">
        <f>IF(AND(מרקובחצי[[#This Row],[CycleNumber]]&lt;$B633,SUM(מרקובחצי[[#This Row],[22]],V633)=2),1,"")</f>
        <v/>
      </c>
      <c r="AT632" s="21">
        <f>SUM(מרקובחצי[[#This Row],[11]:[33]])</f>
        <v>1</v>
      </c>
    </row>
    <row r="633" spans="1:46" ht="15.6" x14ac:dyDescent="0.25">
      <c r="A633" s="19" t="s">
        <v>64</v>
      </c>
      <c r="B633" s="19">
        <v>7</v>
      </c>
      <c r="C633">
        <v>25</v>
      </c>
      <c r="D633" s="19">
        <f>מרקובחצי[[#This Row],[LengthofCycle]]+1</f>
        <v>26</v>
      </c>
      <c r="E633" t="str">
        <f>IF(IFERROR(LOOKUP(מרקובחצי[[#This Row],[ClientID]],קביעויות[הפלגה]),FALSE)=מרקובחצי[[#This Row],[ClientID]],1,"")</f>
        <v/>
      </c>
      <c r="F633">
        <f>IF(IFERROR(LOOKUP(מרקובחצי[[#This Row],[ClientID]],סוגחציקבוע[S31]),FALSE)=מרקובחצי[[#This Row],[ClientID]],1,"")</f>
        <v>1</v>
      </c>
      <c r="G633" t="str">
        <f>IF(IFERROR(LOOKUP(מרקובחצי[[#This Row],[ClientID]],סוגחציקבוע[S32]),FALSE)=מרקובחצי[[#This Row],[ClientID]],1,"")</f>
        <v/>
      </c>
      <c r="H633" t="str">
        <f>IF(IFERROR(LOOKUP(מרקובחצי[[#This Row],[ClientID]],סוגחציקבוע[S33]),FALSE)=מרקובחצי[[#This Row],[ClientID]],1,"")</f>
        <v/>
      </c>
      <c r="I633" t="str">
        <f>IF(IFERROR(LOOKUP(מרקובחצי[[#This Row],[ClientID]],סוגחציקבוע[S32&amp;33]),FALSE)=מרקובחצי[[#This Row],[ClientID]],1,"")</f>
        <v/>
      </c>
      <c r="J633" s="19">
        <f>IF(SUM(מרקובחצי[[#This Row],[11]:[13]])=1,מרקובחצי[[#This Row],[עד ועד]],IF(SUM(R632:T633)=1,IF(מרקובחצי[[#This Row],[עד ועד]]&lt;J632,מרקובחצי[[#This Row],[עד ועד]],J632),J632))</f>
        <v>23</v>
      </c>
      <c r="K633" s="19">
        <f>IF(SUM(מרקובחצי[[#This Row],[11]:[13]])=1,מרקובחצי[[#This Row],[עד ועד]],IF(SUM(R632:T633)=1,IF(מרקובחצי[[#This Row],[עד ועד]]&gt;K632,מרקובחצי[[#This Row],[עד ועד]],K632),K632))</f>
        <v>26</v>
      </c>
      <c r="L633" s="19">
        <f>IF(AND(SUM(מרקובחצי[[#This Row],[31]:[33]])=1,SUM(U632:W632)=0),מרקובחצי[[#This Row],[מקס]]-מרקובחצי[[#This Row],[מינ]],"")</f>
        <v>3</v>
      </c>
      <c r="M63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633" s="19" t="str">
        <f t="shared" si="9"/>
        <v>S21</v>
      </c>
      <c r="O633" s="19" t="str">
        <f>IF(מרקובחצי[[#This Row],[קבעה הפלגה?]]=1,"",IF(AND(מרקובחצי[[#This Row],[עד ועד]]&lt;29,OR(מרקובחצי[[#This Row],[CycleNumber]]=1,AND(U632=1,OR(מרקובחצי[[#This Row],[עד ועד]]&lt;J632,מרקובחצי[[#This Row],[עד ועד]]&gt;K632)),AND(V632=1,מרקובחצי[[#This Row],[עד ועד]]&lt;J632),W632=1)),1,""))</f>
        <v/>
      </c>
      <c r="P633" s="19" t="str">
        <f>IF(מרקובחצי[[#This Row],[קבעה הפלגה?]]=1,"",IF(AND(מרקובחצי[[#This Row],[עד ועד]]&gt;28,מרקובחצי[[#This Row],[עד ועד]]&lt;32,OR(מרקובחצי[[#This Row],[CycleNumber]]=1,AND(U632=1),AND(V632=1,OR(מרקובחצי[[#This Row],[עד ועד]]&lt;J632,מרקובחצי[[#This Row],[עד ועד]]&gt;K632)),W632=1)),1,""))</f>
        <v/>
      </c>
      <c r="Q633" s="19" t="str">
        <f>IF(מרקובחצי[[#This Row],[קבעה הפלגה?]]=1,"",IF(AND(מרקובחצי[[#This Row],[עד ועד]]&gt;31,OR(מרקובחצי[[#This Row],[CycleNumber]]=1,AND(U632=1),AND(V632=1,מרקובחצי[[#This Row],[עד ועד]]&gt;K632),AND(W632=1,OR(מרקובחצי[[#This Row],[עד ועד]]&gt;K632,מרקובחצי[[#This Row],[עד ועד]]&lt;J632)))),1,""))</f>
        <v/>
      </c>
      <c r="R633" s="19" t="str">
        <f>IF(מרקובחצי[[#This Row],[CycleNumber]]&gt;1,IF(AND(O632=1,מרקובחצי[[#This Row],[עד ועד]]&lt;29),1,""),"")</f>
        <v/>
      </c>
      <c r="S633" s="19" t="str">
        <f>IF(מרקובחצי[[#This Row],[CycleNumber]]&gt;1,IF(OR(AND(O632=1,מרקובחצי[[#This Row],[עד ועד]]&gt;28),AND(P632=1),AND(Q632=1,מרקובחצי[[#This Row],[עד ועד]]&lt;32)),1,""),"")</f>
        <v/>
      </c>
      <c r="T633" s="19" t="str">
        <f>IF(מרקובחצי[[#This Row],[CycleNumber]]&gt;1,IF(AND(Q632=1,מרקובחצי[[#This Row],[עד ועד]]&gt;31),1,""),"")</f>
        <v/>
      </c>
      <c r="U633" s="19">
        <f>IF(מרקובחצי[[#This Row],[CycleNumber]]&gt;1,IF(AND(R632=1,מרקובחצי[[#This Row],[עד ועד]]&lt;29),1,IF(AND(U632=1,NOT(OR(מרקובחצי[[#This Row],[עד ועד]]&lt;J632,מרקובחצי[[#This Row],[עד ועד]]&gt;K632))),1,"")),"")</f>
        <v>1</v>
      </c>
      <c r="V633" s="19" t="str">
        <f>IF(מרקובחצי[[#This Row],[CycleNumber]]&gt;1,IF(AND(SUM(R632:T632)=1,מרקובחצי[[#This Row],[עד ועד]]&gt;28,מרקובחצי[[#This Row],[עד ועד]]&lt;32),1,IF(OR(S632=1,AND(R632=1,מרקובחצי[[#This Row],[עד ועד]]&gt;28),AND(T632=1,מרקובחצי[[#This Row],[עד ועד]]&lt;32)),1,IF(AND(V632=1,NOT(OR(מרקובחצי[[#This Row],[עד ועד]]&lt;J632,מרקובחצי[[#This Row],[עד ועד]]&gt;K632))),1,""))),"")</f>
        <v/>
      </c>
      <c r="W633" s="19" t="str">
        <f>IF(מרקובחצי[[#This Row],[CycleNumber]]&gt;1,IF(AND(T632=1,מרקובחצי[[#This Row],[עד ועד]]&gt;31),1,IF(AND(W632=1,NOT(OR(מרקובחצי[[#This Row],[עד ועד]]&lt;J632,מרקובחצי[[#This Row],[עד ועד]]&gt;K632))),1,"")),"")</f>
        <v/>
      </c>
      <c r="X633" s="19" t="str">
        <f>IF(AND(מרקובחצי[[#This Row],[CycleNumber]]&lt;$B634,SUM(מרקובחצי[[#This Row],[11]],R634)=2),1,"")</f>
        <v/>
      </c>
      <c r="Y633" s="19" t="str">
        <f>IF(AND(מרקובחצי[[#This Row],[CycleNumber]]&lt;$B634,SUM(מרקובחצי[[#This Row],[11]],S634)=2),1,"")</f>
        <v/>
      </c>
      <c r="Z633" s="19" t="str">
        <f>IF(AND(מרקובחצי[[#This Row],[CycleNumber]]&lt;$B634,SUM(מרקובחצי[[#This Row],[13]],S634)=2),1,"")</f>
        <v/>
      </c>
      <c r="AA633" s="19" t="str">
        <f>IF(AND(מרקובחצי[[#This Row],[CycleNumber]]&lt;$B634,SUM(מרקובחצי[[#This Row],[13]],T634)=2),1,"")</f>
        <v/>
      </c>
      <c r="AB633" s="19" t="str">
        <f>IF(AND(מרקובחצי[[#This Row],[CycleNumber]]&lt;$B634,SUM(מרקובחצי[[#This Row],[21]],U634)=2),1,"")</f>
        <v/>
      </c>
      <c r="AC633" s="19" t="str">
        <f>IF(AND(מרקובחצי[[#This Row],[CycleNumber]]&lt;$B634,SUM(מרקובחצי[[#This Row],[21]],V634)=2),1,"")</f>
        <v/>
      </c>
      <c r="AD633" s="19" t="str">
        <f>IF(AND(מרקובחצי[[#This Row],[CycleNumber]]&lt;$B634,SUM(מרקובחצי[[#This Row],[23]],V634)=2),1,"")</f>
        <v/>
      </c>
      <c r="AE633" s="19" t="str">
        <f>IF(AND(מרקובחצי[[#This Row],[CycleNumber]]&lt;$B634,SUM(מרקובחצי[[#This Row],[23]],W634)=2),1,"")</f>
        <v/>
      </c>
      <c r="AF633" s="19">
        <f>IF(AND(מרקובחצי[[#This Row],[CycleNumber]]&lt;$B634,SUM(מרקובחצי[[#This Row],[31]],O634)=2),1,"")</f>
        <v>1</v>
      </c>
      <c r="AG633" s="19" t="str">
        <f>IF(AND(מרקובחצי[[#This Row],[CycleNumber]]&lt;$B634,SUM(מרקובחצי[[#This Row],[31]],P634)=2),1,"")</f>
        <v/>
      </c>
      <c r="AH633" s="19" t="str">
        <f>IF(AND(מרקובחצי[[#This Row],[CycleNumber]]&lt;$B634,SUM(מרקובחצי[[#This Row],[31]],Q634)=2),1,"")</f>
        <v/>
      </c>
      <c r="AI633" s="19" t="str">
        <f>IF(AND(מרקובחצי[[#This Row],[CycleNumber]]&lt;$B634,SUM(U633:U634)=2),1,"")</f>
        <v/>
      </c>
      <c r="AJ633" s="19" t="str">
        <f>IF(AND(מרקובחצי[[#This Row],[CycleNumber]]&lt;$B634,SUM(מרקובחצי[[#This Row],[32]],O634)=2),1,"")</f>
        <v/>
      </c>
      <c r="AK633" s="19" t="str">
        <f>IF(AND(מרקובחצי[[#This Row],[CycleNumber]]&lt;$B634,SUM(מרקובחצי[[#This Row],[32]],P634)=2),1,"")</f>
        <v/>
      </c>
      <c r="AL633" s="19" t="str">
        <f>IF(AND(מרקובחצי[[#This Row],[CycleNumber]]&lt;$B634,SUM(מרקובחצי[[#This Row],[32]],Q634)=2),1,"")</f>
        <v/>
      </c>
      <c r="AM633" s="19" t="str">
        <f>IF(AND(מרקובחצי[[#This Row],[CycleNumber]]&lt;$B634,SUM(V633:V634)=2),1,"")</f>
        <v/>
      </c>
      <c r="AN633" s="19" t="str">
        <f>IF(AND(מרקובחצי[[#This Row],[CycleNumber]]&lt;$B634,SUM(מרקובחצי[[#This Row],[33]],O634)=2),1,"")</f>
        <v/>
      </c>
      <c r="AO633" s="19" t="str">
        <f>IF(AND(מרקובחצי[[#This Row],[CycleNumber]]&lt;$B634,SUM(מרקובחצי[[#This Row],[33]],P634)=2),1,"")</f>
        <v/>
      </c>
      <c r="AP633" s="19" t="str">
        <f>IF(AND(מרקובחצי[[#This Row],[CycleNumber]]&lt;$B634,SUM(מרקובחצי[[#This Row],[33]],Q634)=2),1,"")</f>
        <v/>
      </c>
      <c r="AQ633" s="19" t="str">
        <f>IF(AND(מרקובחצי[[#This Row],[CycleNumber]]&lt;$B634,SUM(W633:W634)=2),1,"")</f>
        <v/>
      </c>
      <c r="AR633" s="19" t="str">
        <f>IF(AND(מרקובחצי[[#This Row],[CycleNumber]]&lt;$B634,SUM(מרקובחצי[[#This Row],[12]],S634)=2),1,"")</f>
        <v/>
      </c>
      <c r="AS633" s="19" t="str">
        <f>IF(AND(מרקובחצי[[#This Row],[CycleNumber]]&lt;$B634,SUM(מרקובחצי[[#This Row],[22]],V634)=2),1,"")</f>
        <v/>
      </c>
      <c r="AT633" s="21">
        <f>SUM(מרקובחצי[[#This Row],[11]:[33]])</f>
        <v>1</v>
      </c>
    </row>
    <row r="634" spans="1:46" ht="15.6" x14ac:dyDescent="0.25">
      <c r="A634" s="19" t="s">
        <v>64</v>
      </c>
      <c r="B634" s="19">
        <v>8</v>
      </c>
      <c r="C634">
        <v>26</v>
      </c>
      <c r="D634" s="19">
        <f>מרקובחצי[[#This Row],[LengthofCycle]]+1</f>
        <v>27</v>
      </c>
      <c r="E634" t="str">
        <f>IF(IFERROR(LOOKUP(מרקובחצי[[#This Row],[ClientID]],קביעויות[הפלגה]),FALSE)=מרקובחצי[[#This Row],[ClientID]],1,"")</f>
        <v/>
      </c>
      <c r="F634">
        <f>IF(IFERROR(LOOKUP(מרקובחצי[[#This Row],[ClientID]],סוגחציקבוע[S31]),FALSE)=מרקובחצי[[#This Row],[ClientID]],1,"")</f>
        <v>1</v>
      </c>
      <c r="G634" t="str">
        <f>IF(IFERROR(LOOKUP(מרקובחצי[[#This Row],[ClientID]],סוגחציקבוע[S32]),FALSE)=מרקובחצי[[#This Row],[ClientID]],1,"")</f>
        <v/>
      </c>
      <c r="H634" t="str">
        <f>IF(IFERROR(LOOKUP(מרקובחצי[[#This Row],[ClientID]],סוגחציקבוע[S33]),FALSE)=מרקובחצי[[#This Row],[ClientID]],1,"")</f>
        <v/>
      </c>
      <c r="I634" t="str">
        <f>IF(IFERROR(LOOKUP(מרקובחצי[[#This Row],[ClientID]],סוגחציקבוע[S32&amp;33]),FALSE)=מרקובחצי[[#This Row],[ClientID]],1,"")</f>
        <v/>
      </c>
      <c r="J634" s="19">
        <f>IF(SUM(מרקובחצי[[#This Row],[11]:[13]])=1,מרקובחצי[[#This Row],[עד ועד]],IF(SUM(R633:T634)=1,IF(מרקובחצי[[#This Row],[עד ועד]]&lt;J633,מרקובחצי[[#This Row],[עד ועד]],J633),J633))</f>
        <v>27</v>
      </c>
      <c r="K634" s="19">
        <f>IF(SUM(מרקובחצי[[#This Row],[11]:[13]])=1,מרקובחצי[[#This Row],[עד ועד]],IF(SUM(R633:T634)=1,IF(מרקובחצי[[#This Row],[עד ועד]]&gt;K633,מרקובחצי[[#This Row],[עד ועד]],K633),K633))</f>
        <v>27</v>
      </c>
      <c r="L634" s="19" t="str">
        <f>IF(AND(SUM(מרקובחצי[[#This Row],[31]:[33]])=1,SUM(U633:W633)=0),מרקובחצי[[#This Row],[מקס]]-מרקובחצי[[#This Row],[מינ]],"")</f>
        <v/>
      </c>
      <c r="M63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634" s="19" t="str">
        <f t="shared" si="9"/>
        <v>S31</v>
      </c>
      <c r="O634" s="19">
        <f>IF(מרקובחצי[[#This Row],[קבעה הפלגה?]]=1,"",IF(AND(מרקובחצי[[#This Row],[עד ועד]]&lt;29,OR(מרקובחצי[[#This Row],[CycleNumber]]=1,AND(U633=1,OR(מרקובחצי[[#This Row],[עד ועד]]&lt;J633,מרקובחצי[[#This Row],[עד ועד]]&gt;K633)),AND(V633=1,מרקובחצי[[#This Row],[עד ועד]]&lt;J633),W633=1)),1,""))</f>
        <v>1</v>
      </c>
      <c r="P634" s="19" t="str">
        <f>IF(מרקובחצי[[#This Row],[קבעה הפלגה?]]=1,"",IF(AND(מרקובחצי[[#This Row],[עד ועד]]&gt;28,מרקובחצי[[#This Row],[עד ועד]]&lt;32,OR(מרקובחצי[[#This Row],[CycleNumber]]=1,AND(U633=1),AND(V633=1,OR(מרקובחצי[[#This Row],[עד ועד]]&lt;J633,מרקובחצי[[#This Row],[עד ועד]]&gt;K633)),W633=1)),1,""))</f>
        <v/>
      </c>
      <c r="Q634" s="19" t="str">
        <f>IF(מרקובחצי[[#This Row],[קבעה הפלגה?]]=1,"",IF(AND(מרקובחצי[[#This Row],[עד ועד]]&gt;31,OR(מרקובחצי[[#This Row],[CycleNumber]]=1,AND(U633=1),AND(V633=1,מרקובחצי[[#This Row],[עד ועד]]&gt;K633),AND(W633=1,OR(מרקובחצי[[#This Row],[עד ועד]]&gt;K633,מרקובחצי[[#This Row],[עד ועד]]&lt;J633)))),1,""))</f>
        <v/>
      </c>
      <c r="R634" s="19" t="str">
        <f>IF(מרקובחצי[[#This Row],[CycleNumber]]&gt;1,IF(AND(O633=1,מרקובחצי[[#This Row],[עד ועד]]&lt;29),1,""),"")</f>
        <v/>
      </c>
      <c r="S634" s="19" t="str">
        <f>IF(מרקובחצי[[#This Row],[CycleNumber]]&gt;1,IF(OR(AND(O633=1,מרקובחצי[[#This Row],[עד ועד]]&gt;28),AND(P633=1),AND(Q633=1,מרקובחצי[[#This Row],[עד ועד]]&lt;32)),1,""),"")</f>
        <v/>
      </c>
      <c r="T634" s="19" t="str">
        <f>IF(מרקובחצי[[#This Row],[CycleNumber]]&gt;1,IF(AND(Q633=1,מרקובחצי[[#This Row],[עד ועד]]&gt;31),1,""),"")</f>
        <v/>
      </c>
      <c r="U634" s="19" t="str">
        <f>IF(מרקובחצי[[#This Row],[CycleNumber]]&gt;1,IF(AND(R633=1,מרקובחצי[[#This Row],[עד ועד]]&lt;29),1,IF(AND(U633=1,NOT(OR(מרקובחצי[[#This Row],[עד ועד]]&lt;J633,מרקובחצי[[#This Row],[עד ועד]]&gt;K633))),1,"")),"")</f>
        <v/>
      </c>
      <c r="V634" s="19" t="str">
        <f>IF(מרקובחצי[[#This Row],[CycleNumber]]&gt;1,IF(AND(SUM(R633:T633)=1,מרקובחצי[[#This Row],[עד ועד]]&gt;28,מרקובחצי[[#This Row],[עד ועד]]&lt;32),1,IF(OR(S633=1,AND(R633=1,מרקובחצי[[#This Row],[עד ועד]]&gt;28),AND(T633=1,מרקובחצי[[#This Row],[עד ועד]]&lt;32)),1,IF(AND(V633=1,NOT(OR(מרקובחצי[[#This Row],[עד ועד]]&lt;J633,מרקובחצי[[#This Row],[עד ועד]]&gt;K633))),1,""))),"")</f>
        <v/>
      </c>
      <c r="W634" s="19" t="str">
        <f>IF(מרקובחצי[[#This Row],[CycleNumber]]&gt;1,IF(AND(T633=1,מרקובחצי[[#This Row],[עד ועד]]&gt;31),1,IF(AND(W633=1,NOT(OR(מרקובחצי[[#This Row],[עד ועד]]&lt;J633,מרקובחצי[[#This Row],[עד ועד]]&gt;K633))),1,"")),"")</f>
        <v/>
      </c>
      <c r="X634" s="19">
        <f>IF(AND(מרקובחצי[[#This Row],[CycleNumber]]&lt;$B635,SUM(מרקובחצי[[#This Row],[11]],R635)=2),1,"")</f>
        <v>1</v>
      </c>
      <c r="Y634" s="19" t="str">
        <f>IF(AND(מרקובחצי[[#This Row],[CycleNumber]]&lt;$B635,SUM(מרקובחצי[[#This Row],[11]],S635)=2),1,"")</f>
        <v/>
      </c>
      <c r="Z634" s="19" t="str">
        <f>IF(AND(מרקובחצי[[#This Row],[CycleNumber]]&lt;$B635,SUM(מרקובחצי[[#This Row],[13]],S635)=2),1,"")</f>
        <v/>
      </c>
      <c r="AA634" s="19" t="str">
        <f>IF(AND(מרקובחצי[[#This Row],[CycleNumber]]&lt;$B635,SUM(מרקובחצי[[#This Row],[13]],T635)=2),1,"")</f>
        <v/>
      </c>
      <c r="AB634" s="19" t="str">
        <f>IF(AND(מרקובחצי[[#This Row],[CycleNumber]]&lt;$B635,SUM(מרקובחצי[[#This Row],[21]],U635)=2),1,"")</f>
        <v/>
      </c>
      <c r="AC634" s="19" t="str">
        <f>IF(AND(מרקובחצי[[#This Row],[CycleNumber]]&lt;$B635,SUM(מרקובחצי[[#This Row],[21]],V635)=2),1,"")</f>
        <v/>
      </c>
      <c r="AD634" s="19" t="str">
        <f>IF(AND(מרקובחצי[[#This Row],[CycleNumber]]&lt;$B635,SUM(מרקובחצי[[#This Row],[23]],V635)=2),1,"")</f>
        <v/>
      </c>
      <c r="AE634" s="19" t="str">
        <f>IF(AND(מרקובחצי[[#This Row],[CycleNumber]]&lt;$B635,SUM(מרקובחצי[[#This Row],[23]],W635)=2),1,"")</f>
        <v/>
      </c>
      <c r="AF634" s="19" t="str">
        <f>IF(AND(מרקובחצי[[#This Row],[CycleNumber]]&lt;$B635,SUM(מרקובחצי[[#This Row],[31]],O635)=2),1,"")</f>
        <v/>
      </c>
      <c r="AG634" s="19" t="str">
        <f>IF(AND(מרקובחצי[[#This Row],[CycleNumber]]&lt;$B635,SUM(מרקובחצי[[#This Row],[31]],P635)=2),1,"")</f>
        <v/>
      </c>
      <c r="AH634" s="19" t="str">
        <f>IF(AND(מרקובחצי[[#This Row],[CycleNumber]]&lt;$B635,SUM(מרקובחצי[[#This Row],[31]],Q635)=2),1,"")</f>
        <v/>
      </c>
      <c r="AI634" s="19" t="str">
        <f>IF(AND(מרקובחצי[[#This Row],[CycleNumber]]&lt;$B635,SUM(U634:U635)=2),1,"")</f>
        <v/>
      </c>
      <c r="AJ634" s="19" t="str">
        <f>IF(AND(מרקובחצי[[#This Row],[CycleNumber]]&lt;$B635,SUM(מרקובחצי[[#This Row],[32]],O635)=2),1,"")</f>
        <v/>
      </c>
      <c r="AK634" s="19" t="str">
        <f>IF(AND(מרקובחצי[[#This Row],[CycleNumber]]&lt;$B635,SUM(מרקובחצי[[#This Row],[32]],P635)=2),1,"")</f>
        <v/>
      </c>
      <c r="AL634" s="19" t="str">
        <f>IF(AND(מרקובחצי[[#This Row],[CycleNumber]]&lt;$B635,SUM(מרקובחצי[[#This Row],[32]],Q635)=2),1,"")</f>
        <v/>
      </c>
      <c r="AM634" s="19" t="str">
        <f>IF(AND(מרקובחצי[[#This Row],[CycleNumber]]&lt;$B635,SUM(V634:V635)=2),1,"")</f>
        <v/>
      </c>
      <c r="AN634" s="19" t="str">
        <f>IF(AND(מרקובחצי[[#This Row],[CycleNumber]]&lt;$B635,SUM(מרקובחצי[[#This Row],[33]],O635)=2),1,"")</f>
        <v/>
      </c>
      <c r="AO634" s="19" t="str">
        <f>IF(AND(מרקובחצי[[#This Row],[CycleNumber]]&lt;$B635,SUM(מרקובחצי[[#This Row],[33]],P635)=2),1,"")</f>
        <v/>
      </c>
      <c r="AP634" s="19" t="str">
        <f>IF(AND(מרקובחצי[[#This Row],[CycleNumber]]&lt;$B635,SUM(מרקובחצי[[#This Row],[33]],Q635)=2),1,"")</f>
        <v/>
      </c>
      <c r="AQ634" s="19" t="str">
        <f>IF(AND(מרקובחצי[[#This Row],[CycleNumber]]&lt;$B635,SUM(W634:W635)=2),1,"")</f>
        <v/>
      </c>
      <c r="AR634" s="19" t="str">
        <f>IF(AND(מרקובחצי[[#This Row],[CycleNumber]]&lt;$B635,SUM(מרקובחצי[[#This Row],[12]],S635)=2),1,"")</f>
        <v/>
      </c>
      <c r="AS634" s="19" t="str">
        <f>IF(AND(מרקובחצי[[#This Row],[CycleNumber]]&lt;$B635,SUM(מרקובחצי[[#This Row],[22]],V635)=2),1,"")</f>
        <v/>
      </c>
      <c r="AT634" s="21">
        <f>SUM(מרקובחצי[[#This Row],[11]:[33]])</f>
        <v>1</v>
      </c>
    </row>
    <row r="635" spans="1:46" ht="15.6" x14ac:dyDescent="0.25">
      <c r="A635" s="19" t="s">
        <v>64</v>
      </c>
      <c r="B635" s="19">
        <v>9</v>
      </c>
      <c r="C635">
        <v>26</v>
      </c>
      <c r="D635" s="19">
        <f>מרקובחצי[[#This Row],[LengthofCycle]]+1</f>
        <v>27</v>
      </c>
      <c r="E635" t="str">
        <f>IF(IFERROR(LOOKUP(מרקובחצי[[#This Row],[ClientID]],קביעויות[הפלגה]),FALSE)=מרקובחצי[[#This Row],[ClientID]],1,"")</f>
        <v/>
      </c>
      <c r="F635">
        <f>IF(IFERROR(LOOKUP(מרקובחצי[[#This Row],[ClientID]],סוגחציקבוע[S31]),FALSE)=מרקובחצי[[#This Row],[ClientID]],1,"")</f>
        <v>1</v>
      </c>
      <c r="G635" t="str">
        <f>IF(IFERROR(LOOKUP(מרקובחצי[[#This Row],[ClientID]],סוגחציקבוע[S32]),FALSE)=מרקובחצי[[#This Row],[ClientID]],1,"")</f>
        <v/>
      </c>
      <c r="H635" t="str">
        <f>IF(IFERROR(LOOKUP(מרקובחצי[[#This Row],[ClientID]],סוגחציקבוע[S33]),FALSE)=מרקובחצי[[#This Row],[ClientID]],1,"")</f>
        <v/>
      </c>
      <c r="I635" t="str">
        <f>IF(IFERROR(LOOKUP(מרקובחצי[[#This Row],[ClientID]],סוגחציקבוע[S32&amp;33]),FALSE)=מרקובחצי[[#This Row],[ClientID]],1,"")</f>
        <v/>
      </c>
      <c r="J635" s="19">
        <f>IF(SUM(מרקובחצי[[#This Row],[11]:[13]])=1,מרקובחצי[[#This Row],[עד ועד]],IF(SUM(R634:T635)=1,IF(מרקובחצי[[#This Row],[עד ועד]]&lt;J634,מרקובחצי[[#This Row],[עד ועד]],J634),J634))</f>
        <v>27</v>
      </c>
      <c r="K635" s="19">
        <f>IF(SUM(מרקובחצי[[#This Row],[11]:[13]])=1,מרקובחצי[[#This Row],[עד ועד]],IF(SUM(R634:T635)=1,IF(מרקובחצי[[#This Row],[עד ועד]]&gt;K634,מרקובחצי[[#This Row],[עד ועד]],K634),K634))</f>
        <v>27</v>
      </c>
      <c r="L635" s="19" t="str">
        <f>IF(AND(SUM(מרקובחצי[[#This Row],[31]:[33]])=1,SUM(U634:W634)=0),מרקובחצי[[#This Row],[מקס]]-מרקובחצי[[#This Row],[מינ]],"")</f>
        <v/>
      </c>
      <c r="M63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635" s="19" t="str">
        <f t="shared" si="9"/>
        <v>S11</v>
      </c>
      <c r="O635" s="19" t="str">
        <f>IF(מרקובחצי[[#This Row],[קבעה הפלגה?]]=1,"",IF(AND(מרקובחצי[[#This Row],[עד ועד]]&lt;29,OR(מרקובחצי[[#This Row],[CycleNumber]]=1,AND(U634=1,OR(מרקובחצי[[#This Row],[עד ועד]]&lt;J634,מרקובחצי[[#This Row],[עד ועד]]&gt;K634)),AND(V634=1,מרקובחצי[[#This Row],[עד ועד]]&lt;J634),W634=1)),1,""))</f>
        <v/>
      </c>
      <c r="P635" s="19" t="str">
        <f>IF(מרקובחצי[[#This Row],[קבעה הפלגה?]]=1,"",IF(AND(מרקובחצי[[#This Row],[עד ועד]]&gt;28,מרקובחצי[[#This Row],[עד ועד]]&lt;32,OR(מרקובחצי[[#This Row],[CycleNumber]]=1,AND(U634=1),AND(V634=1,OR(מרקובחצי[[#This Row],[עד ועד]]&lt;J634,מרקובחצי[[#This Row],[עד ועד]]&gt;K634)),W634=1)),1,""))</f>
        <v/>
      </c>
      <c r="Q635" s="19" t="str">
        <f>IF(מרקובחצי[[#This Row],[קבעה הפלגה?]]=1,"",IF(AND(מרקובחצי[[#This Row],[עד ועד]]&gt;31,OR(מרקובחצי[[#This Row],[CycleNumber]]=1,AND(U634=1),AND(V634=1,מרקובחצי[[#This Row],[עד ועד]]&gt;K634),AND(W634=1,OR(מרקובחצי[[#This Row],[עד ועד]]&gt;K634,מרקובחצי[[#This Row],[עד ועד]]&lt;J634)))),1,""))</f>
        <v/>
      </c>
      <c r="R635" s="19">
        <f>IF(מרקובחצי[[#This Row],[CycleNumber]]&gt;1,IF(AND(O634=1,מרקובחצי[[#This Row],[עד ועד]]&lt;29),1,""),"")</f>
        <v>1</v>
      </c>
      <c r="S635" s="19" t="str">
        <f>IF(מרקובחצי[[#This Row],[CycleNumber]]&gt;1,IF(OR(AND(O634=1,מרקובחצי[[#This Row],[עד ועד]]&gt;28),AND(P634=1),AND(Q634=1,מרקובחצי[[#This Row],[עד ועד]]&lt;32)),1,""),"")</f>
        <v/>
      </c>
      <c r="T635" s="19" t="str">
        <f>IF(מרקובחצי[[#This Row],[CycleNumber]]&gt;1,IF(AND(Q634=1,מרקובחצי[[#This Row],[עד ועד]]&gt;31),1,""),"")</f>
        <v/>
      </c>
      <c r="U635" s="19" t="str">
        <f>IF(מרקובחצי[[#This Row],[CycleNumber]]&gt;1,IF(AND(R634=1,מרקובחצי[[#This Row],[עד ועד]]&lt;29),1,IF(AND(U634=1,NOT(OR(מרקובחצי[[#This Row],[עד ועד]]&lt;J634,מרקובחצי[[#This Row],[עד ועד]]&gt;K634))),1,"")),"")</f>
        <v/>
      </c>
      <c r="V635" s="19" t="str">
        <f>IF(מרקובחצי[[#This Row],[CycleNumber]]&gt;1,IF(AND(SUM(R634:T634)=1,מרקובחצי[[#This Row],[עד ועד]]&gt;28,מרקובחצי[[#This Row],[עד ועד]]&lt;32),1,IF(OR(S634=1,AND(R634=1,מרקובחצי[[#This Row],[עד ועד]]&gt;28),AND(T634=1,מרקובחצי[[#This Row],[עד ועד]]&lt;32)),1,IF(AND(V634=1,NOT(OR(מרקובחצי[[#This Row],[עד ועד]]&lt;J634,מרקובחצי[[#This Row],[עד ועד]]&gt;K634))),1,""))),"")</f>
        <v/>
      </c>
      <c r="W635" s="19" t="str">
        <f>IF(מרקובחצי[[#This Row],[CycleNumber]]&gt;1,IF(AND(T634=1,מרקובחצי[[#This Row],[עד ועד]]&gt;31),1,IF(AND(W634=1,NOT(OR(מרקובחצי[[#This Row],[עד ועד]]&lt;J634,מרקובחצי[[#This Row],[עד ועד]]&gt;K634))),1,"")),"")</f>
        <v/>
      </c>
      <c r="X635" s="19" t="str">
        <f>IF(AND(מרקובחצי[[#This Row],[CycleNumber]]&lt;$B636,SUM(מרקובחצי[[#This Row],[11]],R636)=2),1,"")</f>
        <v/>
      </c>
      <c r="Y635" s="19" t="str">
        <f>IF(AND(מרקובחצי[[#This Row],[CycleNumber]]&lt;$B636,SUM(מרקובחצי[[#This Row],[11]],S636)=2),1,"")</f>
        <v/>
      </c>
      <c r="Z635" s="19" t="str">
        <f>IF(AND(מרקובחצי[[#This Row],[CycleNumber]]&lt;$B636,SUM(מרקובחצי[[#This Row],[13]],S636)=2),1,"")</f>
        <v/>
      </c>
      <c r="AA635" s="19" t="str">
        <f>IF(AND(מרקובחצי[[#This Row],[CycleNumber]]&lt;$B636,SUM(מרקובחצי[[#This Row],[13]],T636)=2),1,"")</f>
        <v/>
      </c>
      <c r="AB635" s="19">
        <f>IF(AND(מרקובחצי[[#This Row],[CycleNumber]]&lt;$B636,SUM(מרקובחצי[[#This Row],[21]],U636)=2),1,"")</f>
        <v>1</v>
      </c>
      <c r="AC635" s="19" t="str">
        <f>IF(AND(מרקובחצי[[#This Row],[CycleNumber]]&lt;$B636,SUM(מרקובחצי[[#This Row],[21]],V636)=2),1,"")</f>
        <v/>
      </c>
      <c r="AD635" s="19" t="str">
        <f>IF(AND(מרקובחצי[[#This Row],[CycleNumber]]&lt;$B636,SUM(מרקובחצי[[#This Row],[23]],V636)=2),1,"")</f>
        <v/>
      </c>
      <c r="AE635" s="19" t="str">
        <f>IF(AND(מרקובחצי[[#This Row],[CycleNumber]]&lt;$B636,SUM(מרקובחצי[[#This Row],[23]],W636)=2),1,"")</f>
        <v/>
      </c>
      <c r="AF635" s="19" t="str">
        <f>IF(AND(מרקובחצי[[#This Row],[CycleNumber]]&lt;$B636,SUM(מרקובחצי[[#This Row],[31]],O636)=2),1,"")</f>
        <v/>
      </c>
      <c r="AG635" s="19" t="str">
        <f>IF(AND(מרקובחצי[[#This Row],[CycleNumber]]&lt;$B636,SUM(מרקובחצי[[#This Row],[31]],P636)=2),1,"")</f>
        <v/>
      </c>
      <c r="AH635" s="19" t="str">
        <f>IF(AND(מרקובחצי[[#This Row],[CycleNumber]]&lt;$B636,SUM(מרקובחצי[[#This Row],[31]],Q636)=2),1,"")</f>
        <v/>
      </c>
      <c r="AI635" s="19" t="str">
        <f>IF(AND(מרקובחצי[[#This Row],[CycleNumber]]&lt;$B636,SUM(U635:U636)=2),1,"")</f>
        <v/>
      </c>
      <c r="AJ635" s="19" t="str">
        <f>IF(AND(מרקובחצי[[#This Row],[CycleNumber]]&lt;$B636,SUM(מרקובחצי[[#This Row],[32]],O636)=2),1,"")</f>
        <v/>
      </c>
      <c r="AK635" s="19" t="str">
        <f>IF(AND(מרקובחצי[[#This Row],[CycleNumber]]&lt;$B636,SUM(מרקובחצי[[#This Row],[32]],P636)=2),1,"")</f>
        <v/>
      </c>
      <c r="AL635" s="19" t="str">
        <f>IF(AND(מרקובחצי[[#This Row],[CycleNumber]]&lt;$B636,SUM(מרקובחצי[[#This Row],[32]],Q636)=2),1,"")</f>
        <v/>
      </c>
      <c r="AM635" s="19" t="str">
        <f>IF(AND(מרקובחצי[[#This Row],[CycleNumber]]&lt;$B636,SUM(V635:V636)=2),1,"")</f>
        <v/>
      </c>
      <c r="AN635" s="19" t="str">
        <f>IF(AND(מרקובחצי[[#This Row],[CycleNumber]]&lt;$B636,SUM(מרקובחצי[[#This Row],[33]],O636)=2),1,"")</f>
        <v/>
      </c>
      <c r="AO635" s="19" t="str">
        <f>IF(AND(מרקובחצי[[#This Row],[CycleNumber]]&lt;$B636,SUM(מרקובחצי[[#This Row],[33]],P636)=2),1,"")</f>
        <v/>
      </c>
      <c r="AP635" s="19" t="str">
        <f>IF(AND(מרקובחצי[[#This Row],[CycleNumber]]&lt;$B636,SUM(מרקובחצי[[#This Row],[33]],Q636)=2),1,"")</f>
        <v/>
      </c>
      <c r="AQ635" s="19" t="str">
        <f>IF(AND(מרקובחצי[[#This Row],[CycleNumber]]&lt;$B636,SUM(W635:W636)=2),1,"")</f>
        <v/>
      </c>
      <c r="AR635" s="19" t="str">
        <f>IF(AND(מרקובחצי[[#This Row],[CycleNumber]]&lt;$B636,SUM(מרקובחצי[[#This Row],[12]],S636)=2),1,"")</f>
        <v/>
      </c>
      <c r="AS635" s="19" t="str">
        <f>IF(AND(מרקובחצי[[#This Row],[CycleNumber]]&lt;$B636,SUM(מרקובחצי[[#This Row],[22]],V636)=2),1,"")</f>
        <v/>
      </c>
      <c r="AT635" s="21">
        <f>SUM(מרקובחצי[[#This Row],[11]:[33]])</f>
        <v>1</v>
      </c>
    </row>
    <row r="636" spans="1:46" ht="15.6" x14ac:dyDescent="0.25">
      <c r="A636" s="19" t="s">
        <v>64</v>
      </c>
      <c r="B636" s="19">
        <v>10</v>
      </c>
      <c r="C636">
        <v>27</v>
      </c>
      <c r="D636" s="19">
        <f>מרקובחצי[[#This Row],[LengthofCycle]]+1</f>
        <v>28</v>
      </c>
      <c r="E636" t="str">
        <f>IF(IFERROR(LOOKUP(מרקובחצי[[#This Row],[ClientID]],קביעויות[הפלגה]),FALSE)=מרקובחצי[[#This Row],[ClientID]],1,"")</f>
        <v/>
      </c>
      <c r="F636">
        <f>IF(IFERROR(LOOKUP(מרקובחצי[[#This Row],[ClientID]],סוגחציקבוע[S31]),FALSE)=מרקובחצי[[#This Row],[ClientID]],1,"")</f>
        <v>1</v>
      </c>
      <c r="G636" t="str">
        <f>IF(IFERROR(LOOKUP(מרקובחצי[[#This Row],[ClientID]],סוגחציקבוע[S32]),FALSE)=מרקובחצי[[#This Row],[ClientID]],1,"")</f>
        <v/>
      </c>
      <c r="H636" t="str">
        <f>IF(IFERROR(LOOKUP(מרקובחצי[[#This Row],[ClientID]],סוגחציקבוע[S33]),FALSE)=מרקובחצי[[#This Row],[ClientID]],1,"")</f>
        <v/>
      </c>
      <c r="I636" t="str">
        <f>IF(IFERROR(LOOKUP(מרקובחצי[[#This Row],[ClientID]],סוגחציקבוע[S32&amp;33]),FALSE)=מרקובחצי[[#This Row],[ClientID]],1,"")</f>
        <v/>
      </c>
      <c r="J636" s="19">
        <f>IF(SUM(מרקובחצי[[#This Row],[11]:[13]])=1,מרקובחצי[[#This Row],[עד ועד]],IF(SUM(R635:T636)=1,IF(מרקובחצי[[#This Row],[עד ועד]]&lt;J635,מרקובחצי[[#This Row],[עד ועד]],J635),J635))</f>
        <v>27</v>
      </c>
      <c r="K636" s="19">
        <f>IF(SUM(מרקובחצי[[#This Row],[11]:[13]])=1,מרקובחצי[[#This Row],[עד ועד]],IF(SUM(R635:T636)=1,IF(מרקובחצי[[#This Row],[עד ועד]]&gt;K635,מרקובחצי[[#This Row],[עד ועד]],K635),K635))</f>
        <v>28</v>
      </c>
      <c r="L636" s="19">
        <f>IF(AND(SUM(מרקובחצי[[#This Row],[31]:[33]])=1,SUM(U635:W635)=0),מרקובחצי[[#This Row],[מקס]]-מרקובחצי[[#This Row],[מינ]],"")</f>
        <v>1</v>
      </c>
      <c r="M63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636" s="19" t="str">
        <f t="shared" si="9"/>
        <v>S21</v>
      </c>
      <c r="O636" s="19" t="str">
        <f>IF(מרקובחצי[[#This Row],[קבעה הפלגה?]]=1,"",IF(AND(מרקובחצי[[#This Row],[עד ועד]]&lt;29,OR(מרקובחצי[[#This Row],[CycleNumber]]=1,AND(U635=1,OR(מרקובחצי[[#This Row],[עד ועד]]&lt;J635,מרקובחצי[[#This Row],[עד ועד]]&gt;K635)),AND(V635=1,מרקובחצי[[#This Row],[עד ועד]]&lt;J635),W635=1)),1,""))</f>
        <v/>
      </c>
      <c r="P636" s="19" t="str">
        <f>IF(מרקובחצי[[#This Row],[קבעה הפלגה?]]=1,"",IF(AND(מרקובחצי[[#This Row],[עד ועד]]&gt;28,מרקובחצי[[#This Row],[עד ועד]]&lt;32,OR(מרקובחצי[[#This Row],[CycleNumber]]=1,AND(U635=1),AND(V635=1,OR(מרקובחצי[[#This Row],[עד ועד]]&lt;J635,מרקובחצי[[#This Row],[עד ועד]]&gt;K635)),W635=1)),1,""))</f>
        <v/>
      </c>
      <c r="Q636" s="19" t="str">
        <f>IF(מרקובחצי[[#This Row],[קבעה הפלגה?]]=1,"",IF(AND(מרקובחצי[[#This Row],[עד ועד]]&gt;31,OR(מרקובחצי[[#This Row],[CycleNumber]]=1,AND(U635=1),AND(V635=1,מרקובחצי[[#This Row],[עד ועד]]&gt;K635),AND(W635=1,OR(מרקובחצי[[#This Row],[עד ועד]]&gt;K635,מרקובחצי[[#This Row],[עד ועד]]&lt;J635)))),1,""))</f>
        <v/>
      </c>
      <c r="R636" s="19" t="str">
        <f>IF(מרקובחצי[[#This Row],[CycleNumber]]&gt;1,IF(AND(O635=1,מרקובחצי[[#This Row],[עד ועד]]&lt;29),1,""),"")</f>
        <v/>
      </c>
      <c r="S636" s="19" t="str">
        <f>IF(מרקובחצי[[#This Row],[CycleNumber]]&gt;1,IF(OR(AND(O635=1,מרקובחצי[[#This Row],[עד ועד]]&gt;28),AND(P635=1),AND(Q635=1,מרקובחצי[[#This Row],[עד ועד]]&lt;32)),1,""),"")</f>
        <v/>
      </c>
      <c r="T636" s="19" t="str">
        <f>IF(מרקובחצי[[#This Row],[CycleNumber]]&gt;1,IF(AND(Q635=1,מרקובחצי[[#This Row],[עד ועד]]&gt;31),1,""),"")</f>
        <v/>
      </c>
      <c r="U636" s="19">
        <f>IF(מרקובחצי[[#This Row],[CycleNumber]]&gt;1,IF(AND(R635=1,מרקובחצי[[#This Row],[עד ועד]]&lt;29),1,IF(AND(U635=1,NOT(OR(מרקובחצי[[#This Row],[עד ועד]]&lt;J635,מרקובחצי[[#This Row],[עד ועד]]&gt;K635))),1,"")),"")</f>
        <v>1</v>
      </c>
      <c r="V636" s="19" t="str">
        <f>IF(מרקובחצי[[#This Row],[CycleNumber]]&gt;1,IF(AND(SUM(R635:T635)=1,מרקובחצי[[#This Row],[עד ועד]]&gt;28,מרקובחצי[[#This Row],[עד ועד]]&lt;32),1,IF(OR(S635=1,AND(R635=1,מרקובחצי[[#This Row],[עד ועד]]&gt;28),AND(T635=1,מרקובחצי[[#This Row],[עד ועד]]&lt;32)),1,IF(AND(V635=1,NOT(OR(מרקובחצי[[#This Row],[עד ועד]]&lt;J635,מרקובחצי[[#This Row],[עד ועד]]&gt;K635))),1,""))),"")</f>
        <v/>
      </c>
      <c r="W636" s="19" t="str">
        <f>IF(מרקובחצי[[#This Row],[CycleNumber]]&gt;1,IF(AND(T635=1,מרקובחצי[[#This Row],[עד ועד]]&gt;31),1,IF(AND(W635=1,NOT(OR(מרקובחצי[[#This Row],[עד ועד]]&lt;J635,מרקובחצי[[#This Row],[עד ועד]]&gt;K635))),1,"")),"")</f>
        <v/>
      </c>
      <c r="X636" s="19" t="str">
        <f>IF(AND(מרקובחצי[[#This Row],[CycleNumber]]&lt;$B637,SUM(מרקובחצי[[#This Row],[11]],R637)=2),1,"")</f>
        <v/>
      </c>
      <c r="Y636" s="19" t="str">
        <f>IF(AND(מרקובחצי[[#This Row],[CycleNumber]]&lt;$B637,SUM(מרקובחצי[[#This Row],[11]],S637)=2),1,"")</f>
        <v/>
      </c>
      <c r="Z636" s="19" t="str">
        <f>IF(AND(מרקובחצי[[#This Row],[CycleNumber]]&lt;$B637,SUM(מרקובחצי[[#This Row],[13]],S637)=2),1,"")</f>
        <v/>
      </c>
      <c r="AA636" s="19" t="str">
        <f>IF(AND(מרקובחצי[[#This Row],[CycleNumber]]&lt;$B637,SUM(מרקובחצי[[#This Row],[13]],T637)=2),1,"")</f>
        <v/>
      </c>
      <c r="AB636" s="19" t="str">
        <f>IF(AND(מרקובחצי[[#This Row],[CycleNumber]]&lt;$B637,SUM(מרקובחצי[[#This Row],[21]],U637)=2),1,"")</f>
        <v/>
      </c>
      <c r="AC636" s="19" t="str">
        <f>IF(AND(מרקובחצי[[#This Row],[CycleNumber]]&lt;$B637,SUM(מרקובחצי[[#This Row],[21]],V637)=2),1,"")</f>
        <v/>
      </c>
      <c r="AD636" s="19" t="str">
        <f>IF(AND(מרקובחצי[[#This Row],[CycleNumber]]&lt;$B637,SUM(מרקובחצי[[#This Row],[23]],V637)=2),1,"")</f>
        <v/>
      </c>
      <c r="AE636" s="19" t="str">
        <f>IF(AND(מרקובחצי[[#This Row],[CycleNumber]]&lt;$B637,SUM(מרקובחצי[[#This Row],[23]],W637)=2),1,"")</f>
        <v/>
      </c>
      <c r="AF636" s="19" t="str">
        <f>IF(AND(מרקובחצי[[#This Row],[CycleNumber]]&lt;$B637,SUM(מרקובחצי[[#This Row],[31]],O637)=2),1,"")</f>
        <v/>
      </c>
      <c r="AG636" s="19" t="str">
        <f>IF(AND(מרקובחצי[[#This Row],[CycleNumber]]&lt;$B637,SUM(מרקובחצי[[#This Row],[31]],P637)=2),1,"")</f>
        <v/>
      </c>
      <c r="AH636" s="19" t="str">
        <f>IF(AND(מרקובחצי[[#This Row],[CycleNumber]]&lt;$B637,SUM(מרקובחצי[[#This Row],[31]],Q637)=2),1,"")</f>
        <v/>
      </c>
      <c r="AI636" s="19">
        <f>IF(AND(מרקובחצי[[#This Row],[CycleNumber]]&lt;$B637,SUM(U636:U637)=2),1,"")</f>
        <v>1</v>
      </c>
      <c r="AJ636" s="19" t="str">
        <f>IF(AND(מרקובחצי[[#This Row],[CycleNumber]]&lt;$B637,SUM(מרקובחצי[[#This Row],[32]],O637)=2),1,"")</f>
        <v/>
      </c>
      <c r="AK636" s="19" t="str">
        <f>IF(AND(מרקובחצי[[#This Row],[CycleNumber]]&lt;$B637,SUM(מרקובחצי[[#This Row],[32]],P637)=2),1,"")</f>
        <v/>
      </c>
      <c r="AL636" s="19" t="str">
        <f>IF(AND(מרקובחצי[[#This Row],[CycleNumber]]&lt;$B637,SUM(מרקובחצי[[#This Row],[32]],Q637)=2),1,"")</f>
        <v/>
      </c>
      <c r="AM636" s="19" t="str">
        <f>IF(AND(מרקובחצי[[#This Row],[CycleNumber]]&lt;$B637,SUM(V636:V637)=2),1,"")</f>
        <v/>
      </c>
      <c r="AN636" s="19" t="str">
        <f>IF(AND(מרקובחצי[[#This Row],[CycleNumber]]&lt;$B637,SUM(מרקובחצי[[#This Row],[33]],O637)=2),1,"")</f>
        <v/>
      </c>
      <c r="AO636" s="19" t="str">
        <f>IF(AND(מרקובחצי[[#This Row],[CycleNumber]]&lt;$B637,SUM(מרקובחצי[[#This Row],[33]],P637)=2),1,"")</f>
        <v/>
      </c>
      <c r="AP636" s="19" t="str">
        <f>IF(AND(מרקובחצי[[#This Row],[CycleNumber]]&lt;$B637,SUM(מרקובחצי[[#This Row],[33]],Q637)=2),1,"")</f>
        <v/>
      </c>
      <c r="AQ636" s="19" t="str">
        <f>IF(AND(מרקובחצי[[#This Row],[CycleNumber]]&lt;$B637,SUM(W636:W637)=2),1,"")</f>
        <v/>
      </c>
      <c r="AR636" s="19" t="str">
        <f>IF(AND(מרקובחצי[[#This Row],[CycleNumber]]&lt;$B637,SUM(מרקובחצי[[#This Row],[12]],S637)=2),1,"")</f>
        <v/>
      </c>
      <c r="AS636" s="19" t="str">
        <f>IF(AND(מרקובחצי[[#This Row],[CycleNumber]]&lt;$B637,SUM(מרקובחצי[[#This Row],[22]],V637)=2),1,"")</f>
        <v/>
      </c>
      <c r="AT636" s="21">
        <f>SUM(מרקובחצי[[#This Row],[11]:[33]])</f>
        <v>1</v>
      </c>
    </row>
    <row r="637" spans="1:46" ht="15.6" x14ac:dyDescent="0.25">
      <c r="A637" s="19" t="s">
        <v>64</v>
      </c>
      <c r="B637" s="19">
        <v>11</v>
      </c>
      <c r="C637">
        <v>27</v>
      </c>
      <c r="D637" s="19">
        <f>מרקובחצי[[#This Row],[LengthofCycle]]+1</f>
        <v>28</v>
      </c>
      <c r="E637" t="str">
        <f>IF(IFERROR(LOOKUP(מרקובחצי[[#This Row],[ClientID]],קביעויות[הפלגה]),FALSE)=מרקובחצי[[#This Row],[ClientID]],1,"")</f>
        <v/>
      </c>
      <c r="F637">
        <f>IF(IFERROR(LOOKUP(מרקובחצי[[#This Row],[ClientID]],סוגחציקבוע[S31]),FALSE)=מרקובחצי[[#This Row],[ClientID]],1,"")</f>
        <v>1</v>
      </c>
      <c r="G637" t="str">
        <f>IF(IFERROR(LOOKUP(מרקובחצי[[#This Row],[ClientID]],סוגחציקבוע[S32]),FALSE)=מרקובחצי[[#This Row],[ClientID]],1,"")</f>
        <v/>
      </c>
      <c r="H637" t="str">
        <f>IF(IFERROR(LOOKUP(מרקובחצי[[#This Row],[ClientID]],סוגחציקבוע[S33]),FALSE)=מרקובחצי[[#This Row],[ClientID]],1,"")</f>
        <v/>
      </c>
      <c r="I637" t="str">
        <f>IF(IFERROR(LOOKUP(מרקובחצי[[#This Row],[ClientID]],סוגחציקבוע[S32&amp;33]),FALSE)=מרקובחצי[[#This Row],[ClientID]],1,"")</f>
        <v/>
      </c>
      <c r="J637" s="19">
        <f>IF(SUM(מרקובחצי[[#This Row],[11]:[13]])=1,מרקובחצי[[#This Row],[עד ועד]],IF(SUM(R636:T637)=1,IF(מרקובחצי[[#This Row],[עד ועד]]&lt;J636,מרקובחצי[[#This Row],[עד ועד]],J636),J636))</f>
        <v>27</v>
      </c>
      <c r="K637" s="19">
        <f>IF(SUM(מרקובחצי[[#This Row],[11]:[13]])=1,מרקובחצי[[#This Row],[עד ועד]],IF(SUM(R636:T637)=1,IF(מרקובחצי[[#This Row],[עד ועד]]&gt;K636,מרקובחצי[[#This Row],[עד ועד]],K636),K636))</f>
        <v>28</v>
      </c>
      <c r="L637" s="19" t="str">
        <f>IF(AND(SUM(מרקובחצי[[#This Row],[31]:[33]])=1,SUM(U636:W636)=0),מרקובחצי[[#This Row],[מקס]]-מרקובחצי[[#This Row],[מינ]],"")</f>
        <v/>
      </c>
      <c r="M63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637" s="19" t="str">
        <f t="shared" si="9"/>
        <v>S31</v>
      </c>
      <c r="O637" s="19" t="str">
        <f>IF(מרקובחצי[[#This Row],[קבעה הפלגה?]]=1,"",IF(AND(מרקובחצי[[#This Row],[עד ועד]]&lt;29,OR(מרקובחצי[[#This Row],[CycleNumber]]=1,AND(U636=1,OR(מרקובחצי[[#This Row],[עד ועד]]&lt;J636,מרקובחצי[[#This Row],[עד ועד]]&gt;K636)),AND(V636=1,מרקובחצי[[#This Row],[עד ועד]]&lt;J636),W636=1)),1,""))</f>
        <v/>
      </c>
      <c r="P637" s="19" t="str">
        <f>IF(מרקובחצי[[#This Row],[קבעה הפלגה?]]=1,"",IF(AND(מרקובחצי[[#This Row],[עד ועד]]&gt;28,מרקובחצי[[#This Row],[עד ועד]]&lt;32,OR(מרקובחצי[[#This Row],[CycleNumber]]=1,AND(U636=1),AND(V636=1,OR(מרקובחצי[[#This Row],[עד ועד]]&lt;J636,מרקובחצי[[#This Row],[עד ועד]]&gt;K636)),W636=1)),1,""))</f>
        <v/>
      </c>
      <c r="Q637" s="19" t="str">
        <f>IF(מרקובחצי[[#This Row],[קבעה הפלגה?]]=1,"",IF(AND(מרקובחצי[[#This Row],[עד ועד]]&gt;31,OR(מרקובחצי[[#This Row],[CycleNumber]]=1,AND(U636=1),AND(V636=1,מרקובחצי[[#This Row],[עד ועד]]&gt;K636),AND(W636=1,OR(מרקובחצי[[#This Row],[עד ועד]]&gt;K636,מרקובחצי[[#This Row],[עד ועד]]&lt;J636)))),1,""))</f>
        <v/>
      </c>
      <c r="R637" s="19" t="str">
        <f>IF(מרקובחצי[[#This Row],[CycleNumber]]&gt;1,IF(AND(O636=1,מרקובחצי[[#This Row],[עד ועד]]&lt;29),1,""),"")</f>
        <v/>
      </c>
      <c r="S637" s="19" t="str">
        <f>IF(מרקובחצי[[#This Row],[CycleNumber]]&gt;1,IF(OR(AND(O636=1,מרקובחצי[[#This Row],[עד ועד]]&gt;28),AND(P636=1),AND(Q636=1,מרקובחצי[[#This Row],[עד ועד]]&lt;32)),1,""),"")</f>
        <v/>
      </c>
      <c r="T637" s="19" t="str">
        <f>IF(מרקובחצי[[#This Row],[CycleNumber]]&gt;1,IF(AND(Q636=1,מרקובחצי[[#This Row],[עד ועד]]&gt;31),1,""),"")</f>
        <v/>
      </c>
      <c r="U637" s="19">
        <f>IF(מרקובחצי[[#This Row],[CycleNumber]]&gt;1,IF(AND(R636=1,מרקובחצי[[#This Row],[עד ועד]]&lt;29),1,IF(AND(U636=1,NOT(OR(מרקובחצי[[#This Row],[עד ועד]]&lt;J636,מרקובחצי[[#This Row],[עד ועד]]&gt;K636))),1,"")),"")</f>
        <v>1</v>
      </c>
      <c r="V637" s="19" t="str">
        <f>IF(מרקובחצי[[#This Row],[CycleNumber]]&gt;1,IF(AND(SUM(R636:T636)=1,מרקובחצי[[#This Row],[עד ועד]]&gt;28,מרקובחצי[[#This Row],[עד ועד]]&lt;32),1,IF(OR(S636=1,AND(R636=1,מרקובחצי[[#This Row],[עד ועד]]&gt;28),AND(T636=1,מרקובחצי[[#This Row],[עד ועד]]&lt;32)),1,IF(AND(V636=1,NOT(OR(מרקובחצי[[#This Row],[עד ועד]]&lt;J636,מרקובחצי[[#This Row],[עד ועד]]&gt;K636))),1,""))),"")</f>
        <v/>
      </c>
      <c r="W637" s="19" t="str">
        <f>IF(מרקובחצי[[#This Row],[CycleNumber]]&gt;1,IF(AND(T636=1,מרקובחצי[[#This Row],[עד ועד]]&gt;31),1,IF(AND(W636=1,NOT(OR(מרקובחצי[[#This Row],[עד ועד]]&lt;J636,מרקובחצי[[#This Row],[עד ועד]]&gt;K636))),1,"")),"")</f>
        <v/>
      </c>
      <c r="X637" s="19" t="str">
        <f>IF(AND(מרקובחצי[[#This Row],[CycleNumber]]&lt;$B638,SUM(מרקובחצי[[#This Row],[11]],R638)=2),1,"")</f>
        <v/>
      </c>
      <c r="Y637" s="19" t="str">
        <f>IF(AND(מרקובחצי[[#This Row],[CycleNumber]]&lt;$B638,SUM(מרקובחצי[[#This Row],[11]],S638)=2),1,"")</f>
        <v/>
      </c>
      <c r="Z637" s="19" t="str">
        <f>IF(AND(מרקובחצי[[#This Row],[CycleNumber]]&lt;$B638,SUM(מרקובחצי[[#This Row],[13]],S638)=2),1,"")</f>
        <v/>
      </c>
      <c r="AA637" s="19" t="str">
        <f>IF(AND(מרקובחצי[[#This Row],[CycleNumber]]&lt;$B638,SUM(מרקובחצי[[#This Row],[13]],T638)=2),1,"")</f>
        <v/>
      </c>
      <c r="AB637" s="19" t="str">
        <f>IF(AND(מרקובחצי[[#This Row],[CycleNumber]]&lt;$B638,SUM(מרקובחצי[[#This Row],[21]],U638)=2),1,"")</f>
        <v/>
      </c>
      <c r="AC637" s="19" t="str">
        <f>IF(AND(מרקובחצי[[#This Row],[CycleNumber]]&lt;$B638,SUM(מרקובחצי[[#This Row],[21]],V638)=2),1,"")</f>
        <v/>
      </c>
      <c r="AD637" s="19" t="str">
        <f>IF(AND(מרקובחצי[[#This Row],[CycleNumber]]&lt;$B638,SUM(מרקובחצי[[#This Row],[23]],V638)=2),1,"")</f>
        <v/>
      </c>
      <c r="AE637" s="19" t="str">
        <f>IF(AND(מרקובחצי[[#This Row],[CycleNumber]]&lt;$B638,SUM(מרקובחצי[[#This Row],[23]],W638)=2),1,"")</f>
        <v/>
      </c>
      <c r="AF637" s="19">
        <f>IF(AND(מרקובחצי[[#This Row],[CycleNumber]]&lt;$B638,SUM(מרקובחצי[[#This Row],[31]],O638)=2),1,"")</f>
        <v>1</v>
      </c>
      <c r="AG637" s="19" t="str">
        <f>IF(AND(מרקובחצי[[#This Row],[CycleNumber]]&lt;$B638,SUM(מרקובחצי[[#This Row],[31]],P638)=2),1,"")</f>
        <v/>
      </c>
      <c r="AH637" s="19" t="str">
        <f>IF(AND(מרקובחצי[[#This Row],[CycleNumber]]&lt;$B638,SUM(מרקובחצי[[#This Row],[31]],Q638)=2),1,"")</f>
        <v/>
      </c>
      <c r="AI637" s="19" t="str">
        <f>IF(AND(מרקובחצי[[#This Row],[CycleNumber]]&lt;$B638,SUM(U637:U638)=2),1,"")</f>
        <v/>
      </c>
      <c r="AJ637" s="19" t="str">
        <f>IF(AND(מרקובחצי[[#This Row],[CycleNumber]]&lt;$B638,SUM(מרקובחצי[[#This Row],[32]],O638)=2),1,"")</f>
        <v/>
      </c>
      <c r="AK637" s="19" t="str">
        <f>IF(AND(מרקובחצי[[#This Row],[CycleNumber]]&lt;$B638,SUM(מרקובחצי[[#This Row],[32]],P638)=2),1,"")</f>
        <v/>
      </c>
      <c r="AL637" s="19" t="str">
        <f>IF(AND(מרקובחצי[[#This Row],[CycleNumber]]&lt;$B638,SUM(מרקובחצי[[#This Row],[32]],Q638)=2),1,"")</f>
        <v/>
      </c>
      <c r="AM637" s="19" t="str">
        <f>IF(AND(מרקובחצי[[#This Row],[CycleNumber]]&lt;$B638,SUM(V637:V638)=2),1,"")</f>
        <v/>
      </c>
      <c r="AN637" s="19" t="str">
        <f>IF(AND(מרקובחצי[[#This Row],[CycleNumber]]&lt;$B638,SUM(מרקובחצי[[#This Row],[33]],O638)=2),1,"")</f>
        <v/>
      </c>
      <c r="AO637" s="19" t="str">
        <f>IF(AND(מרקובחצי[[#This Row],[CycleNumber]]&lt;$B638,SUM(מרקובחצי[[#This Row],[33]],P638)=2),1,"")</f>
        <v/>
      </c>
      <c r="AP637" s="19" t="str">
        <f>IF(AND(מרקובחצי[[#This Row],[CycleNumber]]&lt;$B638,SUM(מרקובחצי[[#This Row],[33]],Q638)=2),1,"")</f>
        <v/>
      </c>
      <c r="AQ637" s="19" t="str">
        <f>IF(AND(מרקובחצי[[#This Row],[CycleNumber]]&lt;$B638,SUM(W637:W638)=2),1,"")</f>
        <v/>
      </c>
      <c r="AR637" s="19" t="str">
        <f>IF(AND(מרקובחצי[[#This Row],[CycleNumber]]&lt;$B638,SUM(מרקובחצי[[#This Row],[12]],S638)=2),1,"")</f>
        <v/>
      </c>
      <c r="AS637" s="19" t="str">
        <f>IF(AND(מרקובחצי[[#This Row],[CycleNumber]]&lt;$B638,SUM(מרקובחצי[[#This Row],[22]],V638)=2),1,"")</f>
        <v/>
      </c>
      <c r="AT637" s="21">
        <f>SUM(מרקובחצי[[#This Row],[11]:[33]])</f>
        <v>1</v>
      </c>
    </row>
    <row r="638" spans="1:46" ht="15.6" x14ac:dyDescent="0.25">
      <c r="A638" s="19" t="s">
        <v>64</v>
      </c>
      <c r="B638" s="19">
        <v>12</v>
      </c>
      <c r="C638">
        <v>24</v>
      </c>
      <c r="D638" s="19">
        <f>מרקובחצי[[#This Row],[LengthofCycle]]+1</f>
        <v>25</v>
      </c>
      <c r="E638" t="str">
        <f>IF(IFERROR(LOOKUP(מרקובחצי[[#This Row],[ClientID]],קביעויות[הפלגה]),FALSE)=מרקובחצי[[#This Row],[ClientID]],1,"")</f>
        <v/>
      </c>
      <c r="F638">
        <f>IF(IFERROR(LOOKUP(מרקובחצי[[#This Row],[ClientID]],סוגחציקבוע[S31]),FALSE)=מרקובחצי[[#This Row],[ClientID]],1,"")</f>
        <v>1</v>
      </c>
      <c r="G638" t="str">
        <f>IF(IFERROR(LOOKUP(מרקובחצי[[#This Row],[ClientID]],סוגחציקבוע[S32]),FALSE)=מרקובחצי[[#This Row],[ClientID]],1,"")</f>
        <v/>
      </c>
      <c r="H638" t="str">
        <f>IF(IFERROR(LOOKUP(מרקובחצי[[#This Row],[ClientID]],סוגחציקבוע[S33]),FALSE)=מרקובחצי[[#This Row],[ClientID]],1,"")</f>
        <v/>
      </c>
      <c r="I638" t="str">
        <f>IF(IFERROR(LOOKUP(מרקובחצי[[#This Row],[ClientID]],סוגחציקבוע[S32&amp;33]),FALSE)=מרקובחצי[[#This Row],[ClientID]],1,"")</f>
        <v/>
      </c>
      <c r="J638" s="19">
        <f>IF(SUM(מרקובחצי[[#This Row],[11]:[13]])=1,מרקובחצי[[#This Row],[עד ועד]],IF(SUM(R637:T638)=1,IF(מרקובחצי[[#This Row],[עד ועד]]&lt;J637,מרקובחצי[[#This Row],[עד ועד]],J637),J637))</f>
        <v>25</v>
      </c>
      <c r="K638" s="19">
        <f>IF(SUM(מרקובחצי[[#This Row],[11]:[13]])=1,מרקובחצי[[#This Row],[עד ועד]],IF(SUM(R637:T638)=1,IF(מרקובחצי[[#This Row],[עד ועד]]&gt;K637,מרקובחצי[[#This Row],[עד ועד]],K637),K637))</f>
        <v>25</v>
      </c>
      <c r="L638" s="19" t="str">
        <f>IF(AND(SUM(מרקובחצי[[#This Row],[31]:[33]])=1,SUM(U637:W637)=0),מרקובחצי[[#This Row],[מקס]]-מרקובחצי[[#This Row],[מינ]],"")</f>
        <v/>
      </c>
      <c r="M63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638" s="19" t="str">
        <f t="shared" si="9"/>
        <v>S31</v>
      </c>
      <c r="O638" s="19">
        <f>IF(מרקובחצי[[#This Row],[קבעה הפלגה?]]=1,"",IF(AND(מרקובחצי[[#This Row],[עד ועד]]&lt;29,OR(מרקובחצי[[#This Row],[CycleNumber]]=1,AND(U637=1,OR(מרקובחצי[[#This Row],[עד ועד]]&lt;J637,מרקובחצי[[#This Row],[עד ועד]]&gt;K637)),AND(V637=1,מרקובחצי[[#This Row],[עד ועד]]&lt;J637),W637=1)),1,""))</f>
        <v>1</v>
      </c>
      <c r="P638" s="19" t="str">
        <f>IF(מרקובחצי[[#This Row],[קבעה הפלגה?]]=1,"",IF(AND(מרקובחצי[[#This Row],[עד ועד]]&gt;28,מרקובחצי[[#This Row],[עד ועד]]&lt;32,OR(מרקובחצי[[#This Row],[CycleNumber]]=1,AND(U637=1),AND(V637=1,OR(מרקובחצי[[#This Row],[עד ועד]]&lt;J637,מרקובחצי[[#This Row],[עד ועד]]&gt;K637)),W637=1)),1,""))</f>
        <v/>
      </c>
      <c r="Q638" s="19" t="str">
        <f>IF(מרקובחצי[[#This Row],[קבעה הפלגה?]]=1,"",IF(AND(מרקובחצי[[#This Row],[עד ועד]]&gt;31,OR(מרקובחצי[[#This Row],[CycleNumber]]=1,AND(U637=1),AND(V637=1,מרקובחצי[[#This Row],[עד ועד]]&gt;K637),AND(W637=1,OR(מרקובחצי[[#This Row],[עד ועד]]&gt;K637,מרקובחצי[[#This Row],[עד ועד]]&lt;J637)))),1,""))</f>
        <v/>
      </c>
      <c r="R638" s="19" t="str">
        <f>IF(מרקובחצי[[#This Row],[CycleNumber]]&gt;1,IF(AND(O637=1,מרקובחצי[[#This Row],[עד ועד]]&lt;29),1,""),"")</f>
        <v/>
      </c>
      <c r="S638" s="19" t="str">
        <f>IF(מרקובחצי[[#This Row],[CycleNumber]]&gt;1,IF(OR(AND(O637=1,מרקובחצי[[#This Row],[עד ועד]]&gt;28),AND(P637=1),AND(Q637=1,מרקובחצי[[#This Row],[עד ועד]]&lt;32)),1,""),"")</f>
        <v/>
      </c>
      <c r="T638" s="19" t="str">
        <f>IF(מרקובחצי[[#This Row],[CycleNumber]]&gt;1,IF(AND(Q637=1,מרקובחצי[[#This Row],[עד ועד]]&gt;31),1,""),"")</f>
        <v/>
      </c>
      <c r="U638" s="19" t="str">
        <f>IF(מרקובחצי[[#This Row],[CycleNumber]]&gt;1,IF(AND(R637=1,מרקובחצי[[#This Row],[עד ועד]]&lt;29),1,IF(AND(U637=1,NOT(OR(מרקובחצי[[#This Row],[עד ועד]]&lt;J637,מרקובחצי[[#This Row],[עד ועד]]&gt;K637))),1,"")),"")</f>
        <v/>
      </c>
      <c r="V638" s="19" t="str">
        <f>IF(מרקובחצי[[#This Row],[CycleNumber]]&gt;1,IF(AND(SUM(R637:T637)=1,מרקובחצי[[#This Row],[עד ועד]]&gt;28,מרקובחצי[[#This Row],[עד ועד]]&lt;32),1,IF(OR(S637=1,AND(R637=1,מרקובחצי[[#This Row],[עד ועד]]&gt;28),AND(T637=1,מרקובחצי[[#This Row],[עד ועד]]&lt;32)),1,IF(AND(V637=1,NOT(OR(מרקובחצי[[#This Row],[עד ועד]]&lt;J637,מרקובחצי[[#This Row],[עד ועד]]&gt;K637))),1,""))),"")</f>
        <v/>
      </c>
      <c r="W638" s="19" t="str">
        <f>IF(מרקובחצי[[#This Row],[CycleNumber]]&gt;1,IF(AND(T637=1,מרקובחצי[[#This Row],[עד ועד]]&gt;31),1,IF(AND(W637=1,NOT(OR(מרקובחצי[[#This Row],[עד ועד]]&lt;J637,מרקובחצי[[#This Row],[עד ועד]]&gt;K637))),1,"")),"")</f>
        <v/>
      </c>
      <c r="X638" s="19">
        <f>IF(AND(מרקובחצי[[#This Row],[CycleNumber]]&lt;$B639,SUM(מרקובחצי[[#This Row],[11]],R639)=2),1,"")</f>
        <v>1</v>
      </c>
      <c r="Y638" s="19" t="str">
        <f>IF(AND(מרקובחצי[[#This Row],[CycleNumber]]&lt;$B639,SUM(מרקובחצי[[#This Row],[11]],S639)=2),1,"")</f>
        <v/>
      </c>
      <c r="Z638" s="19" t="str">
        <f>IF(AND(מרקובחצי[[#This Row],[CycleNumber]]&lt;$B639,SUM(מרקובחצי[[#This Row],[13]],S639)=2),1,"")</f>
        <v/>
      </c>
      <c r="AA638" s="19" t="str">
        <f>IF(AND(מרקובחצי[[#This Row],[CycleNumber]]&lt;$B639,SUM(מרקובחצי[[#This Row],[13]],T639)=2),1,"")</f>
        <v/>
      </c>
      <c r="AB638" s="19" t="str">
        <f>IF(AND(מרקובחצי[[#This Row],[CycleNumber]]&lt;$B639,SUM(מרקובחצי[[#This Row],[21]],U639)=2),1,"")</f>
        <v/>
      </c>
      <c r="AC638" s="19" t="str">
        <f>IF(AND(מרקובחצי[[#This Row],[CycleNumber]]&lt;$B639,SUM(מרקובחצי[[#This Row],[21]],V639)=2),1,"")</f>
        <v/>
      </c>
      <c r="AD638" s="19" t="str">
        <f>IF(AND(מרקובחצי[[#This Row],[CycleNumber]]&lt;$B639,SUM(מרקובחצי[[#This Row],[23]],V639)=2),1,"")</f>
        <v/>
      </c>
      <c r="AE638" s="19" t="str">
        <f>IF(AND(מרקובחצי[[#This Row],[CycleNumber]]&lt;$B639,SUM(מרקובחצי[[#This Row],[23]],W639)=2),1,"")</f>
        <v/>
      </c>
      <c r="AF638" s="19" t="str">
        <f>IF(AND(מרקובחצי[[#This Row],[CycleNumber]]&lt;$B639,SUM(מרקובחצי[[#This Row],[31]],O639)=2),1,"")</f>
        <v/>
      </c>
      <c r="AG638" s="19" t="str">
        <f>IF(AND(מרקובחצי[[#This Row],[CycleNumber]]&lt;$B639,SUM(מרקובחצי[[#This Row],[31]],P639)=2),1,"")</f>
        <v/>
      </c>
      <c r="AH638" s="19" t="str">
        <f>IF(AND(מרקובחצי[[#This Row],[CycleNumber]]&lt;$B639,SUM(מרקובחצי[[#This Row],[31]],Q639)=2),1,"")</f>
        <v/>
      </c>
      <c r="AI638" s="19" t="str">
        <f>IF(AND(מרקובחצי[[#This Row],[CycleNumber]]&lt;$B639,SUM(U638:U639)=2),1,"")</f>
        <v/>
      </c>
      <c r="AJ638" s="19" t="str">
        <f>IF(AND(מרקובחצי[[#This Row],[CycleNumber]]&lt;$B639,SUM(מרקובחצי[[#This Row],[32]],O639)=2),1,"")</f>
        <v/>
      </c>
      <c r="AK638" s="19" t="str">
        <f>IF(AND(מרקובחצי[[#This Row],[CycleNumber]]&lt;$B639,SUM(מרקובחצי[[#This Row],[32]],P639)=2),1,"")</f>
        <v/>
      </c>
      <c r="AL638" s="19" t="str">
        <f>IF(AND(מרקובחצי[[#This Row],[CycleNumber]]&lt;$B639,SUM(מרקובחצי[[#This Row],[32]],Q639)=2),1,"")</f>
        <v/>
      </c>
      <c r="AM638" s="19" t="str">
        <f>IF(AND(מרקובחצי[[#This Row],[CycleNumber]]&lt;$B639,SUM(V638:V639)=2),1,"")</f>
        <v/>
      </c>
      <c r="AN638" s="19" t="str">
        <f>IF(AND(מרקובחצי[[#This Row],[CycleNumber]]&lt;$B639,SUM(מרקובחצי[[#This Row],[33]],O639)=2),1,"")</f>
        <v/>
      </c>
      <c r="AO638" s="19" t="str">
        <f>IF(AND(מרקובחצי[[#This Row],[CycleNumber]]&lt;$B639,SUM(מרקובחצי[[#This Row],[33]],P639)=2),1,"")</f>
        <v/>
      </c>
      <c r="AP638" s="19" t="str">
        <f>IF(AND(מרקובחצי[[#This Row],[CycleNumber]]&lt;$B639,SUM(מרקובחצי[[#This Row],[33]],Q639)=2),1,"")</f>
        <v/>
      </c>
      <c r="AQ638" s="19" t="str">
        <f>IF(AND(מרקובחצי[[#This Row],[CycleNumber]]&lt;$B639,SUM(W638:W639)=2),1,"")</f>
        <v/>
      </c>
      <c r="AR638" s="19" t="str">
        <f>IF(AND(מרקובחצי[[#This Row],[CycleNumber]]&lt;$B639,SUM(מרקובחצי[[#This Row],[12]],S639)=2),1,"")</f>
        <v/>
      </c>
      <c r="AS638" s="19" t="str">
        <f>IF(AND(מרקובחצי[[#This Row],[CycleNumber]]&lt;$B639,SUM(מרקובחצי[[#This Row],[22]],V639)=2),1,"")</f>
        <v/>
      </c>
      <c r="AT638" s="21">
        <f>SUM(מרקובחצי[[#This Row],[11]:[33]])</f>
        <v>1</v>
      </c>
    </row>
    <row r="639" spans="1:46" ht="15.6" x14ac:dyDescent="0.25">
      <c r="A639" s="19" t="s">
        <v>64</v>
      </c>
      <c r="B639" s="19">
        <v>13</v>
      </c>
      <c r="C639">
        <v>25</v>
      </c>
      <c r="D639" s="19">
        <f>מרקובחצי[[#This Row],[LengthofCycle]]+1</f>
        <v>26</v>
      </c>
      <c r="E639" t="str">
        <f>IF(IFERROR(LOOKUP(מרקובחצי[[#This Row],[ClientID]],קביעויות[הפלגה]),FALSE)=מרקובחצי[[#This Row],[ClientID]],1,"")</f>
        <v/>
      </c>
      <c r="F639">
        <f>IF(IFERROR(LOOKUP(מרקובחצי[[#This Row],[ClientID]],סוגחציקבוע[S31]),FALSE)=מרקובחצי[[#This Row],[ClientID]],1,"")</f>
        <v>1</v>
      </c>
      <c r="G639" t="str">
        <f>IF(IFERROR(LOOKUP(מרקובחצי[[#This Row],[ClientID]],סוגחציקבוע[S32]),FALSE)=מרקובחצי[[#This Row],[ClientID]],1,"")</f>
        <v/>
      </c>
      <c r="H639" t="str">
        <f>IF(IFERROR(LOOKUP(מרקובחצי[[#This Row],[ClientID]],סוגחציקבוע[S33]),FALSE)=מרקובחצי[[#This Row],[ClientID]],1,"")</f>
        <v/>
      </c>
      <c r="I639" t="str">
        <f>IF(IFERROR(LOOKUP(מרקובחצי[[#This Row],[ClientID]],סוגחציקבוע[S32&amp;33]),FALSE)=מרקובחצי[[#This Row],[ClientID]],1,"")</f>
        <v/>
      </c>
      <c r="J639" s="19">
        <f>IF(SUM(מרקובחצי[[#This Row],[11]:[13]])=1,מרקובחצי[[#This Row],[עד ועד]],IF(SUM(R638:T639)=1,IF(מרקובחצי[[#This Row],[עד ועד]]&lt;J638,מרקובחצי[[#This Row],[עד ועד]],J638),J638))</f>
        <v>25</v>
      </c>
      <c r="K639" s="19">
        <f>IF(SUM(מרקובחצי[[#This Row],[11]:[13]])=1,מרקובחצי[[#This Row],[עד ועד]],IF(SUM(R638:T639)=1,IF(מרקובחצי[[#This Row],[עד ועד]]&gt;K638,מרקובחצי[[#This Row],[עד ועד]],K638),K638))</f>
        <v>26</v>
      </c>
      <c r="L639" s="19" t="str">
        <f>IF(AND(SUM(מרקובחצי[[#This Row],[31]:[33]])=1,SUM(U638:W638)=0),מרקובחצי[[#This Row],[מקס]]-מרקובחצי[[#This Row],[מינ]],"")</f>
        <v/>
      </c>
      <c r="M63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639" s="19" t="str">
        <f t="shared" si="9"/>
        <v>S11</v>
      </c>
      <c r="O639" s="19" t="str">
        <f>IF(מרקובחצי[[#This Row],[קבעה הפלגה?]]=1,"",IF(AND(מרקובחצי[[#This Row],[עד ועד]]&lt;29,OR(מרקובחצי[[#This Row],[CycleNumber]]=1,AND(U638=1,OR(מרקובחצי[[#This Row],[עד ועד]]&lt;J638,מרקובחצי[[#This Row],[עד ועד]]&gt;K638)),AND(V638=1,מרקובחצי[[#This Row],[עד ועד]]&lt;J638),W638=1)),1,""))</f>
        <v/>
      </c>
      <c r="P639" s="19" t="str">
        <f>IF(מרקובחצי[[#This Row],[קבעה הפלגה?]]=1,"",IF(AND(מרקובחצי[[#This Row],[עד ועד]]&gt;28,מרקובחצי[[#This Row],[עד ועד]]&lt;32,OR(מרקובחצי[[#This Row],[CycleNumber]]=1,AND(U638=1),AND(V638=1,OR(מרקובחצי[[#This Row],[עד ועד]]&lt;J638,מרקובחצי[[#This Row],[עד ועד]]&gt;K638)),W638=1)),1,""))</f>
        <v/>
      </c>
      <c r="Q639" s="19" t="str">
        <f>IF(מרקובחצי[[#This Row],[קבעה הפלגה?]]=1,"",IF(AND(מרקובחצי[[#This Row],[עד ועד]]&gt;31,OR(מרקובחצי[[#This Row],[CycleNumber]]=1,AND(U638=1),AND(V638=1,מרקובחצי[[#This Row],[עד ועד]]&gt;K638),AND(W638=1,OR(מרקובחצי[[#This Row],[עד ועד]]&gt;K638,מרקובחצי[[#This Row],[עד ועד]]&lt;J638)))),1,""))</f>
        <v/>
      </c>
      <c r="R639" s="19">
        <f>IF(מרקובחצי[[#This Row],[CycleNumber]]&gt;1,IF(AND(O638=1,מרקובחצי[[#This Row],[עד ועד]]&lt;29),1,""),"")</f>
        <v>1</v>
      </c>
      <c r="S639" s="19" t="str">
        <f>IF(מרקובחצי[[#This Row],[CycleNumber]]&gt;1,IF(OR(AND(O638=1,מרקובחצי[[#This Row],[עד ועד]]&gt;28),AND(P638=1),AND(Q638=1,מרקובחצי[[#This Row],[עד ועד]]&lt;32)),1,""),"")</f>
        <v/>
      </c>
      <c r="T639" s="19" t="str">
        <f>IF(מרקובחצי[[#This Row],[CycleNumber]]&gt;1,IF(AND(Q638=1,מרקובחצי[[#This Row],[עד ועד]]&gt;31),1,""),"")</f>
        <v/>
      </c>
      <c r="U639" s="19" t="str">
        <f>IF(מרקובחצי[[#This Row],[CycleNumber]]&gt;1,IF(AND(R638=1,מרקובחצי[[#This Row],[עד ועד]]&lt;29),1,IF(AND(U638=1,NOT(OR(מרקובחצי[[#This Row],[עד ועד]]&lt;J638,מרקובחצי[[#This Row],[עד ועד]]&gt;K638))),1,"")),"")</f>
        <v/>
      </c>
      <c r="V639" s="19" t="str">
        <f>IF(מרקובחצי[[#This Row],[CycleNumber]]&gt;1,IF(AND(SUM(R638:T638)=1,מרקובחצי[[#This Row],[עד ועד]]&gt;28,מרקובחצי[[#This Row],[עד ועד]]&lt;32),1,IF(OR(S638=1,AND(R638=1,מרקובחצי[[#This Row],[עד ועד]]&gt;28),AND(T638=1,מרקובחצי[[#This Row],[עד ועד]]&lt;32)),1,IF(AND(V638=1,NOT(OR(מרקובחצי[[#This Row],[עד ועד]]&lt;J638,מרקובחצי[[#This Row],[עד ועד]]&gt;K638))),1,""))),"")</f>
        <v/>
      </c>
      <c r="W639" s="19" t="str">
        <f>IF(מרקובחצי[[#This Row],[CycleNumber]]&gt;1,IF(AND(T638=1,מרקובחצי[[#This Row],[עד ועד]]&gt;31),1,IF(AND(W638=1,NOT(OR(מרקובחצי[[#This Row],[עד ועד]]&lt;J638,מרקובחצי[[#This Row],[עד ועד]]&gt;K638))),1,"")),"")</f>
        <v/>
      </c>
      <c r="X639" s="19" t="str">
        <f>IF(AND(מרקובחצי[[#This Row],[CycleNumber]]&lt;$B640,SUM(מרקובחצי[[#This Row],[11]],R640)=2),1,"")</f>
        <v/>
      </c>
      <c r="Y639" s="19" t="str">
        <f>IF(AND(מרקובחצי[[#This Row],[CycleNumber]]&lt;$B640,SUM(מרקובחצי[[#This Row],[11]],S640)=2),1,"")</f>
        <v/>
      </c>
      <c r="Z639" s="19" t="str">
        <f>IF(AND(מרקובחצי[[#This Row],[CycleNumber]]&lt;$B640,SUM(מרקובחצי[[#This Row],[13]],S640)=2),1,"")</f>
        <v/>
      </c>
      <c r="AA639" s="19" t="str">
        <f>IF(AND(מרקובחצי[[#This Row],[CycleNumber]]&lt;$B640,SUM(מרקובחצי[[#This Row],[13]],T640)=2),1,"")</f>
        <v/>
      </c>
      <c r="AB639" s="19">
        <f>IF(AND(מרקובחצי[[#This Row],[CycleNumber]]&lt;$B640,SUM(מרקובחצי[[#This Row],[21]],U640)=2),1,"")</f>
        <v>1</v>
      </c>
      <c r="AC639" s="19" t="str">
        <f>IF(AND(מרקובחצי[[#This Row],[CycleNumber]]&lt;$B640,SUM(מרקובחצי[[#This Row],[21]],V640)=2),1,"")</f>
        <v/>
      </c>
      <c r="AD639" s="19" t="str">
        <f>IF(AND(מרקובחצי[[#This Row],[CycleNumber]]&lt;$B640,SUM(מרקובחצי[[#This Row],[23]],V640)=2),1,"")</f>
        <v/>
      </c>
      <c r="AE639" s="19" t="str">
        <f>IF(AND(מרקובחצי[[#This Row],[CycleNumber]]&lt;$B640,SUM(מרקובחצי[[#This Row],[23]],W640)=2),1,"")</f>
        <v/>
      </c>
      <c r="AF639" s="19" t="str">
        <f>IF(AND(מרקובחצי[[#This Row],[CycleNumber]]&lt;$B640,SUM(מרקובחצי[[#This Row],[31]],O640)=2),1,"")</f>
        <v/>
      </c>
      <c r="AG639" s="19" t="str">
        <f>IF(AND(מרקובחצי[[#This Row],[CycleNumber]]&lt;$B640,SUM(מרקובחצי[[#This Row],[31]],P640)=2),1,"")</f>
        <v/>
      </c>
      <c r="AH639" s="19" t="str">
        <f>IF(AND(מרקובחצי[[#This Row],[CycleNumber]]&lt;$B640,SUM(מרקובחצי[[#This Row],[31]],Q640)=2),1,"")</f>
        <v/>
      </c>
      <c r="AI639" s="19" t="str">
        <f>IF(AND(מרקובחצי[[#This Row],[CycleNumber]]&lt;$B640,SUM(U639:U640)=2),1,"")</f>
        <v/>
      </c>
      <c r="AJ639" s="19" t="str">
        <f>IF(AND(מרקובחצי[[#This Row],[CycleNumber]]&lt;$B640,SUM(מרקובחצי[[#This Row],[32]],O640)=2),1,"")</f>
        <v/>
      </c>
      <c r="AK639" s="19" t="str">
        <f>IF(AND(מרקובחצי[[#This Row],[CycleNumber]]&lt;$B640,SUM(מרקובחצי[[#This Row],[32]],P640)=2),1,"")</f>
        <v/>
      </c>
      <c r="AL639" s="19" t="str">
        <f>IF(AND(מרקובחצי[[#This Row],[CycleNumber]]&lt;$B640,SUM(מרקובחצי[[#This Row],[32]],Q640)=2),1,"")</f>
        <v/>
      </c>
      <c r="AM639" s="19" t="str">
        <f>IF(AND(מרקובחצי[[#This Row],[CycleNumber]]&lt;$B640,SUM(V639:V640)=2),1,"")</f>
        <v/>
      </c>
      <c r="AN639" s="19" t="str">
        <f>IF(AND(מרקובחצי[[#This Row],[CycleNumber]]&lt;$B640,SUM(מרקובחצי[[#This Row],[33]],O640)=2),1,"")</f>
        <v/>
      </c>
      <c r="AO639" s="19" t="str">
        <f>IF(AND(מרקובחצי[[#This Row],[CycleNumber]]&lt;$B640,SUM(מרקובחצי[[#This Row],[33]],P640)=2),1,"")</f>
        <v/>
      </c>
      <c r="AP639" s="19" t="str">
        <f>IF(AND(מרקובחצי[[#This Row],[CycleNumber]]&lt;$B640,SUM(מרקובחצי[[#This Row],[33]],Q640)=2),1,"")</f>
        <v/>
      </c>
      <c r="AQ639" s="19" t="str">
        <f>IF(AND(מרקובחצי[[#This Row],[CycleNumber]]&lt;$B640,SUM(W639:W640)=2),1,"")</f>
        <v/>
      </c>
      <c r="AR639" s="19" t="str">
        <f>IF(AND(מרקובחצי[[#This Row],[CycleNumber]]&lt;$B640,SUM(מרקובחצי[[#This Row],[12]],S640)=2),1,"")</f>
        <v/>
      </c>
      <c r="AS639" s="19" t="str">
        <f>IF(AND(מרקובחצי[[#This Row],[CycleNumber]]&lt;$B640,SUM(מרקובחצי[[#This Row],[22]],V640)=2),1,"")</f>
        <v/>
      </c>
      <c r="AT639" s="21">
        <f>SUM(מרקובחצי[[#This Row],[11]:[33]])</f>
        <v>1</v>
      </c>
    </row>
    <row r="640" spans="1:46" ht="15.6" x14ac:dyDescent="0.25">
      <c r="A640" s="19" t="s">
        <v>64</v>
      </c>
      <c r="B640" s="19">
        <v>14</v>
      </c>
      <c r="C640">
        <v>27</v>
      </c>
      <c r="D640" s="19">
        <f>מרקובחצי[[#This Row],[LengthofCycle]]+1</f>
        <v>28</v>
      </c>
      <c r="E640" t="str">
        <f>IF(IFERROR(LOOKUP(מרקובחצי[[#This Row],[ClientID]],קביעויות[הפלגה]),FALSE)=מרקובחצי[[#This Row],[ClientID]],1,"")</f>
        <v/>
      </c>
      <c r="F640">
        <f>IF(IFERROR(LOOKUP(מרקובחצי[[#This Row],[ClientID]],סוגחציקבוע[S31]),FALSE)=מרקובחצי[[#This Row],[ClientID]],1,"")</f>
        <v>1</v>
      </c>
      <c r="G640" t="str">
        <f>IF(IFERROR(LOOKUP(מרקובחצי[[#This Row],[ClientID]],סוגחציקבוע[S32]),FALSE)=מרקובחצי[[#This Row],[ClientID]],1,"")</f>
        <v/>
      </c>
      <c r="H640" t="str">
        <f>IF(IFERROR(LOOKUP(מרקובחצי[[#This Row],[ClientID]],סוגחציקבוע[S33]),FALSE)=מרקובחצי[[#This Row],[ClientID]],1,"")</f>
        <v/>
      </c>
      <c r="I640" t="str">
        <f>IF(IFERROR(LOOKUP(מרקובחצי[[#This Row],[ClientID]],סוגחציקבוע[S32&amp;33]),FALSE)=מרקובחצי[[#This Row],[ClientID]],1,"")</f>
        <v/>
      </c>
      <c r="J640" s="19">
        <f>IF(SUM(מרקובחצי[[#This Row],[11]:[13]])=1,מרקובחצי[[#This Row],[עד ועד]],IF(SUM(R639:T640)=1,IF(מרקובחצי[[#This Row],[עד ועד]]&lt;J639,מרקובחצי[[#This Row],[עד ועד]],J639),J639))</f>
        <v>25</v>
      </c>
      <c r="K640" s="19">
        <f>IF(SUM(מרקובחצי[[#This Row],[11]:[13]])=1,מרקובחצי[[#This Row],[עד ועד]],IF(SUM(R639:T640)=1,IF(מרקובחצי[[#This Row],[עד ועד]]&gt;K639,מרקובחצי[[#This Row],[עד ועד]],K639),K639))</f>
        <v>28</v>
      </c>
      <c r="L640" s="19">
        <f>IF(AND(SUM(מרקובחצי[[#This Row],[31]:[33]])=1,SUM(U639:W639)=0),מרקובחצי[[#This Row],[מקס]]-מרקובחצי[[#This Row],[מינ]],"")</f>
        <v>3</v>
      </c>
      <c r="M64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640" s="19" t="str">
        <f t="shared" si="9"/>
        <v>S21</v>
      </c>
      <c r="O640" s="19" t="str">
        <f>IF(מרקובחצי[[#This Row],[קבעה הפלגה?]]=1,"",IF(AND(מרקובחצי[[#This Row],[עד ועד]]&lt;29,OR(מרקובחצי[[#This Row],[CycleNumber]]=1,AND(U639=1,OR(מרקובחצי[[#This Row],[עד ועד]]&lt;J639,מרקובחצי[[#This Row],[עד ועד]]&gt;K639)),AND(V639=1,מרקובחצי[[#This Row],[עד ועד]]&lt;J639),W639=1)),1,""))</f>
        <v/>
      </c>
      <c r="P640" s="19" t="str">
        <f>IF(מרקובחצי[[#This Row],[קבעה הפלגה?]]=1,"",IF(AND(מרקובחצי[[#This Row],[עד ועד]]&gt;28,מרקובחצי[[#This Row],[עד ועד]]&lt;32,OR(מרקובחצי[[#This Row],[CycleNumber]]=1,AND(U639=1),AND(V639=1,OR(מרקובחצי[[#This Row],[עד ועד]]&lt;J639,מרקובחצי[[#This Row],[עד ועד]]&gt;K639)),W639=1)),1,""))</f>
        <v/>
      </c>
      <c r="Q640" s="19" t="str">
        <f>IF(מרקובחצי[[#This Row],[קבעה הפלגה?]]=1,"",IF(AND(מרקובחצי[[#This Row],[עד ועד]]&gt;31,OR(מרקובחצי[[#This Row],[CycleNumber]]=1,AND(U639=1),AND(V639=1,מרקובחצי[[#This Row],[עד ועד]]&gt;K639),AND(W639=1,OR(מרקובחצי[[#This Row],[עד ועד]]&gt;K639,מרקובחצי[[#This Row],[עד ועד]]&lt;J639)))),1,""))</f>
        <v/>
      </c>
      <c r="R640" s="19" t="str">
        <f>IF(מרקובחצי[[#This Row],[CycleNumber]]&gt;1,IF(AND(O639=1,מרקובחצי[[#This Row],[עד ועד]]&lt;29),1,""),"")</f>
        <v/>
      </c>
      <c r="S640" s="19" t="str">
        <f>IF(מרקובחצי[[#This Row],[CycleNumber]]&gt;1,IF(OR(AND(O639=1,מרקובחצי[[#This Row],[עד ועד]]&gt;28),AND(P639=1),AND(Q639=1,מרקובחצי[[#This Row],[עד ועד]]&lt;32)),1,""),"")</f>
        <v/>
      </c>
      <c r="T640" s="19" t="str">
        <f>IF(מרקובחצי[[#This Row],[CycleNumber]]&gt;1,IF(AND(Q639=1,מרקובחצי[[#This Row],[עד ועד]]&gt;31),1,""),"")</f>
        <v/>
      </c>
      <c r="U640" s="19">
        <f>IF(מרקובחצי[[#This Row],[CycleNumber]]&gt;1,IF(AND(R639=1,מרקובחצי[[#This Row],[עד ועד]]&lt;29),1,IF(AND(U639=1,NOT(OR(מרקובחצי[[#This Row],[עד ועד]]&lt;J639,מרקובחצי[[#This Row],[עד ועד]]&gt;K639))),1,"")),"")</f>
        <v>1</v>
      </c>
      <c r="V640" s="19" t="str">
        <f>IF(מרקובחצי[[#This Row],[CycleNumber]]&gt;1,IF(AND(SUM(R639:T639)=1,מרקובחצי[[#This Row],[עד ועד]]&gt;28,מרקובחצי[[#This Row],[עד ועד]]&lt;32),1,IF(OR(S639=1,AND(R639=1,מרקובחצי[[#This Row],[עד ועד]]&gt;28),AND(T639=1,מרקובחצי[[#This Row],[עד ועד]]&lt;32)),1,IF(AND(V639=1,NOT(OR(מרקובחצי[[#This Row],[עד ועד]]&lt;J639,מרקובחצי[[#This Row],[עד ועד]]&gt;K639))),1,""))),"")</f>
        <v/>
      </c>
      <c r="W640" s="19" t="str">
        <f>IF(מרקובחצי[[#This Row],[CycleNumber]]&gt;1,IF(AND(T639=1,מרקובחצי[[#This Row],[עד ועד]]&gt;31),1,IF(AND(W639=1,NOT(OR(מרקובחצי[[#This Row],[עד ועד]]&lt;J639,מרקובחצי[[#This Row],[עד ועד]]&gt;K639))),1,"")),"")</f>
        <v/>
      </c>
      <c r="X640" s="19" t="str">
        <f>IF(AND(מרקובחצי[[#This Row],[CycleNumber]]&lt;$B641,SUM(מרקובחצי[[#This Row],[11]],R641)=2),1,"")</f>
        <v/>
      </c>
      <c r="Y640" s="19" t="str">
        <f>IF(AND(מרקובחצי[[#This Row],[CycleNumber]]&lt;$B641,SUM(מרקובחצי[[#This Row],[11]],S641)=2),1,"")</f>
        <v/>
      </c>
      <c r="Z640" s="19" t="str">
        <f>IF(AND(מרקובחצי[[#This Row],[CycleNumber]]&lt;$B641,SUM(מרקובחצי[[#This Row],[13]],S641)=2),1,"")</f>
        <v/>
      </c>
      <c r="AA640" s="19" t="str">
        <f>IF(AND(מרקובחצי[[#This Row],[CycleNumber]]&lt;$B641,SUM(מרקובחצי[[#This Row],[13]],T641)=2),1,"")</f>
        <v/>
      </c>
      <c r="AB640" s="19" t="str">
        <f>IF(AND(מרקובחצי[[#This Row],[CycleNumber]]&lt;$B641,SUM(מרקובחצי[[#This Row],[21]],U641)=2),1,"")</f>
        <v/>
      </c>
      <c r="AC640" s="19" t="str">
        <f>IF(AND(מרקובחצי[[#This Row],[CycleNumber]]&lt;$B641,SUM(מרקובחצי[[#This Row],[21]],V641)=2),1,"")</f>
        <v/>
      </c>
      <c r="AD640" s="19" t="str">
        <f>IF(AND(מרקובחצי[[#This Row],[CycleNumber]]&lt;$B641,SUM(מרקובחצי[[#This Row],[23]],V641)=2),1,"")</f>
        <v/>
      </c>
      <c r="AE640" s="19" t="str">
        <f>IF(AND(מרקובחצי[[#This Row],[CycleNumber]]&lt;$B641,SUM(מרקובחצי[[#This Row],[23]],W641)=2),1,"")</f>
        <v/>
      </c>
      <c r="AF640" s="19" t="str">
        <f>IF(AND(מרקובחצי[[#This Row],[CycleNumber]]&lt;$B641,SUM(מרקובחצי[[#This Row],[31]],O641)=2),1,"")</f>
        <v/>
      </c>
      <c r="AG640" s="19" t="str">
        <f>IF(AND(מרקובחצי[[#This Row],[CycleNumber]]&lt;$B641,SUM(מרקובחצי[[#This Row],[31]],P641)=2),1,"")</f>
        <v/>
      </c>
      <c r="AH640" s="19" t="str">
        <f>IF(AND(מרקובחצי[[#This Row],[CycleNumber]]&lt;$B641,SUM(מרקובחצי[[#This Row],[31]],Q641)=2),1,"")</f>
        <v/>
      </c>
      <c r="AI640" s="19">
        <f>IF(AND(מרקובחצי[[#This Row],[CycleNumber]]&lt;$B641,SUM(U640:U641)=2),1,"")</f>
        <v>1</v>
      </c>
      <c r="AJ640" s="19" t="str">
        <f>IF(AND(מרקובחצי[[#This Row],[CycleNumber]]&lt;$B641,SUM(מרקובחצי[[#This Row],[32]],O641)=2),1,"")</f>
        <v/>
      </c>
      <c r="AK640" s="19" t="str">
        <f>IF(AND(מרקובחצי[[#This Row],[CycleNumber]]&lt;$B641,SUM(מרקובחצי[[#This Row],[32]],P641)=2),1,"")</f>
        <v/>
      </c>
      <c r="AL640" s="19" t="str">
        <f>IF(AND(מרקובחצי[[#This Row],[CycleNumber]]&lt;$B641,SUM(מרקובחצי[[#This Row],[32]],Q641)=2),1,"")</f>
        <v/>
      </c>
      <c r="AM640" s="19" t="str">
        <f>IF(AND(מרקובחצי[[#This Row],[CycleNumber]]&lt;$B641,SUM(V640:V641)=2),1,"")</f>
        <v/>
      </c>
      <c r="AN640" s="19" t="str">
        <f>IF(AND(מרקובחצי[[#This Row],[CycleNumber]]&lt;$B641,SUM(מרקובחצי[[#This Row],[33]],O641)=2),1,"")</f>
        <v/>
      </c>
      <c r="AO640" s="19" t="str">
        <f>IF(AND(מרקובחצי[[#This Row],[CycleNumber]]&lt;$B641,SUM(מרקובחצי[[#This Row],[33]],P641)=2),1,"")</f>
        <v/>
      </c>
      <c r="AP640" s="19" t="str">
        <f>IF(AND(מרקובחצי[[#This Row],[CycleNumber]]&lt;$B641,SUM(מרקובחצי[[#This Row],[33]],Q641)=2),1,"")</f>
        <v/>
      </c>
      <c r="AQ640" s="19" t="str">
        <f>IF(AND(מרקובחצי[[#This Row],[CycleNumber]]&lt;$B641,SUM(W640:W641)=2),1,"")</f>
        <v/>
      </c>
      <c r="AR640" s="19" t="str">
        <f>IF(AND(מרקובחצי[[#This Row],[CycleNumber]]&lt;$B641,SUM(מרקובחצי[[#This Row],[12]],S641)=2),1,"")</f>
        <v/>
      </c>
      <c r="AS640" s="19" t="str">
        <f>IF(AND(מרקובחצי[[#This Row],[CycleNumber]]&lt;$B641,SUM(מרקובחצי[[#This Row],[22]],V641)=2),1,"")</f>
        <v/>
      </c>
      <c r="AT640" s="21">
        <f>SUM(מרקובחצי[[#This Row],[11]:[33]])</f>
        <v>1</v>
      </c>
    </row>
    <row r="641" spans="1:46" ht="15.6" x14ac:dyDescent="0.25">
      <c r="A641" s="19" t="s">
        <v>64</v>
      </c>
      <c r="B641" s="19">
        <v>15</v>
      </c>
      <c r="C641">
        <v>26</v>
      </c>
      <c r="D641" s="19">
        <f>מרקובחצי[[#This Row],[LengthofCycle]]+1</f>
        <v>27</v>
      </c>
      <c r="E641" t="str">
        <f>IF(IFERROR(LOOKUP(מרקובחצי[[#This Row],[ClientID]],קביעויות[הפלגה]),FALSE)=מרקובחצי[[#This Row],[ClientID]],1,"")</f>
        <v/>
      </c>
      <c r="F641">
        <f>IF(IFERROR(LOOKUP(מרקובחצי[[#This Row],[ClientID]],סוגחציקבוע[S31]),FALSE)=מרקובחצי[[#This Row],[ClientID]],1,"")</f>
        <v>1</v>
      </c>
      <c r="G641" t="str">
        <f>IF(IFERROR(LOOKUP(מרקובחצי[[#This Row],[ClientID]],סוגחציקבוע[S32]),FALSE)=מרקובחצי[[#This Row],[ClientID]],1,"")</f>
        <v/>
      </c>
      <c r="H641" t="str">
        <f>IF(IFERROR(LOOKUP(מרקובחצי[[#This Row],[ClientID]],סוגחציקבוע[S33]),FALSE)=מרקובחצי[[#This Row],[ClientID]],1,"")</f>
        <v/>
      </c>
      <c r="I641" t="str">
        <f>IF(IFERROR(LOOKUP(מרקובחצי[[#This Row],[ClientID]],סוגחציקבוע[S32&amp;33]),FALSE)=מרקובחצי[[#This Row],[ClientID]],1,"")</f>
        <v/>
      </c>
      <c r="J641" s="19">
        <f>IF(SUM(מרקובחצי[[#This Row],[11]:[13]])=1,מרקובחצי[[#This Row],[עד ועד]],IF(SUM(R640:T641)=1,IF(מרקובחצי[[#This Row],[עד ועד]]&lt;J640,מרקובחצי[[#This Row],[עד ועד]],J640),J640))</f>
        <v>25</v>
      </c>
      <c r="K641" s="19">
        <f>IF(SUM(מרקובחצי[[#This Row],[11]:[13]])=1,מרקובחצי[[#This Row],[עד ועד]],IF(SUM(R640:T641)=1,IF(מרקובחצי[[#This Row],[עד ועד]]&gt;K640,מרקובחצי[[#This Row],[עד ועד]],K640),K640))</f>
        <v>28</v>
      </c>
      <c r="L641" s="19" t="str">
        <f>IF(AND(SUM(מרקובחצי[[#This Row],[31]:[33]])=1,SUM(U640:W640)=0),מרקובחצי[[#This Row],[מקס]]-מרקובחצי[[#This Row],[מינ]],"")</f>
        <v/>
      </c>
      <c r="M64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641" s="19" t="str">
        <f t="shared" si="9"/>
        <v>S31</v>
      </c>
      <c r="O641" s="19" t="str">
        <f>IF(מרקובחצי[[#This Row],[קבעה הפלגה?]]=1,"",IF(AND(מרקובחצי[[#This Row],[עד ועד]]&lt;29,OR(מרקובחצי[[#This Row],[CycleNumber]]=1,AND(U640=1,OR(מרקובחצי[[#This Row],[עד ועד]]&lt;J640,מרקובחצי[[#This Row],[עד ועד]]&gt;K640)),AND(V640=1,מרקובחצי[[#This Row],[עד ועד]]&lt;J640),W640=1)),1,""))</f>
        <v/>
      </c>
      <c r="P641" s="19" t="str">
        <f>IF(מרקובחצי[[#This Row],[קבעה הפלגה?]]=1,"",IF(AND(מרקובחצי[[#This Row],[עד ועד]]&gt;28,מרקובחצי[[#This Row],[עד ועד]]&lt;32,OR(מרקובחצי[[#This Row],[CycleNumber]]=1,AND(U640=1),AND(V640=1,OR(מרקובחצי[[#This Row],[עד ועד]]&lt;J640,מרקובחצי[[#This Row],[עד ועד]]&gt;K640)),W640=1)),1,""))</f>
        <v/>
      </c>
      <c r="Q641" s="19" t="str">
        <f>IF(מרקובחצי[[#This Row],[קבעה הפלגה?]]=1,"",IF(AND(מרקובחצי[[#This Row],[עד ועד]]&gt;31,OR(מרקובחצי[[#This Row],[CycleNumber]]=1,AND(U640=1),AND(V640=1,מרקובחצי[[#This Row],[עד ועד]]&gt;K640),AND(W640=1,OR(מרקובחצי[[#This Row],[עד ועד]]&gt;K640,מרקובחצי[[#This Row],[עד ועד]]&lt;J640)))),1,""))</f>
        <v/>
      </c>
      <c r="R641" s="19" t="str">
        <f>IF(מרקובחצי[[#This Row],[CycleNumber]]&gt;1,IF(AND(O640=1,מרקובחצי[[#This Row],[עד ועד]]&lt;29),1,""),"")</f>
        <v/>
      </c>
      <c r="S641" s="19" t="str">
        <f>IF(מרקובחצי[[#This Row],[CycleNumber]]&gt;1,IF(OR(AND(O640=1,מרקובחצי[[#This Row],[עד ועד]]&gt;28),AND(P640=1),AND(Q640=1,מרקובחצי[[#This Row],[עד ועד]]&lt;32)),1,""),"")</f>
        <v/>
      </c>
      <c r="T641" s="19" t="str">
        <f>IF(מרקובחצי[[#This Row],[CycleNumber]]&gt;1,IF(AND(Q640=1,מרקובחצי[[#This Row],[עד ועד]]&gt;31),1,""),"")</f>
        <v/>
      </c>
      <c r="U641" s="19">
        <f>IF(מרקובחצי[[#This Row],[CycleNumber]]&gt;1,IF(AND(R640=1,מרקובחצי[[#This Row],[עד ועד]]&lt;29),1,IF(AND(U640=1,NOT(OR(מרקובחצי[[#This Row],[עד ועד]]&lt;J640,מרקובחצי[[#This Row],[עד ועד]]&gt;K640))),1,"")),"")</f>
        <v>1</v>
      </c>
      <c r="V641" s="19" t="str">
        <f>IF(מרקובחצי[[#This Row],[CycleNumber]]&gt;1,IF(AND(SUM(R640:T640)=1,מרקובחצי[[#This Row],[עד ועד]]&gt;28,מרקובחצי[[#This Row],[עד ועד]]&lt;32),1,IF(OR(S640=1,AND(R640=1,מרקובחצי[[#This Row],[עד ועד]]&gt;28),AND(T640=1,מרקובחצי[[#This Row],[עד ועד]]&lt;32)),1,IF(AND(V640=1,NOT(OR(מרקובחצי[[#This Row],[עד ועד]]&lt;J640,מרקובחצי[[#This Row],[עד ועד]]&gt;K640))),1,""))),"")</f>
        <v/>
      </c>
      <c r="W641" s="19" t="str">
        <f>IF(מרקובחצי[[#This Row],[CycleNumber]]&gt;1,IF(AND(T640=1,מרקובחצי[[#This Row],[עד ועד]]&gt;31),1,IF(AND(W640=1,NOT(OR(מרקובחצי[[#This Row],[עד ועד]]&lt;J640,מרקובחצי[[#This Row],[עד ועד]]&gt;K640))),1,"")),"")</f>
        <v/>
      </c>
      <c r="X641" s="19" t="str">
        <f>IF(AND(מרקובחצי[[#This Row],[CycleNumber]]&lt;$B642,SUM(מרקובחצי[[#This Row],[11]],R642)=2),1,"")</f>
        <v/>
      </c>
      <c r="Y641" s="19" t="str">
        <f>IF(AND(מרקובחצי[[#This Row],[CycleNumber]]&lt;$B642,SUM(מרקובחצי[[#This Row],[11]],S642)=2),1,"")</f>
        <v/>
      </c>
      <c r="Z641" s="19" t="str">
        <f>IF(AND(מרקובחצי[[#This Row],[CycleNumber]]&lt;$B642,SUM(מרקובחצי[[#This Row],[13]],S642)=2),1,"")</f>
        <v/>
      </c>
      <c r="AA641" s="19" t="str">
        <f>IF(AND(מרקובחצי[[#This Row],[CycleNumber]]&lt;$B642,SUM(מרקובחצי[[#This Row],[13]],T642)=2),1,"")</f>
        <v/>
      </c>
      <c r="AB641" s="19" t="str">
        <f>IF(AND(מרקובחצי[[#This Row],[CycleNumber]]&lt;$B642,SUM(מרקובחצי[[#This Row],[21]],U642)=2),1,"")</f>
        <v/>
      </c>
      <c r="AC641" s="19" t="str">
        <f>IF(AND(מרקובחצי[[#This Row],[CycleNumber]]&lt;$B642,SUM(מרקובחצי[[#This Row],[21]],V642)=2),1,"")</f>
        <v/>
      </c>
      <c r="AD641" s="19" t="str">
        <f>IF(AND(מרקובחצי[[#This Row],[CycleNumber]]&lt;$B642,SUM(מרקובחצי[[#This Row],[23]],V642)=2),1,"")</f>
        <v/>
      </c>
      <c r="AE641" s="19" t="str">
        <f>IF(AND(מרקובחצי[[#This Row],[CycleNumber]]&lt;$B642,SUM(מרקובחצי[[#This Row],[23]],W642)=2),1,"")</f>
        <v/>
      </c>
      <c r="AF641" s="19" t="str">
        <f>IF(AND(מרקובחצי[[#This Row],[CycleNumber]]&lt;$B642,SUM(מרקובחצי[[#This Row],[31]],O642)=2),1,"")</f>
        <v/>
      </c>
      <c r="AG641" s="19" t="str">
        <f>IF(AND(מרקובחצי[[#This Row],[CycleNumber]]&lt;$B642,SUM(מרקובחצי[[#This Row],[31]],P642)=2),1,"")</f>
        <v/>
      </c>
      <c r="AH641" s="19" t="str">
        <f>IF(AND(מרקובחצי[[#This Row],[CycleNumber]]&lt;$B642,SUM(מרקובחצי[[#This Row],[31]],Q642)=2),1,"")</f>
        <v/>
      </c>
      <c r="AI641" s="19">
        <f>IF(AND(מרקובחצי[[#This Row],[CycleNumber]]&lt;$B642,SUM(U641:U642)=2),1,"")</f>
        <v>1</v>
      </c>
      <c r="AJ641" s="19" t="str">
        <f>IF(AND(מרקובחצי[[#This Row],[CycleNumber]]&lt;$B642,SUM(מרקובחצי[[#This Row],[32]],O642)=2),1,"")</f>
        <v/>
      </c>
      <c r="AK641" s="19" t="str">
        <f>IF(AND(מרקובחצי[[#This Row],[CycleNumber]]&lt;$B642,SUM(מרקובחצי[[#This Row],[32]],P642)=2),1,"")</f>
        <v/>
      </c>
      <c r="AL641" s="19" t="str">
        <f>IF(AND(מרקובחצי[[#This Row],[CycleNumber]]&lt;$B642,SUM(מרקובחצי[[#This Row],[32]],Q642)=2),1,"")</f>
        <v/>
      </c>
      <c r="AM641" s="19" t="str">
        <f>IF(AND(מרקובחצי[[#This Row],[CycleNumber]]&lt;$B642,SUM(V641:V642)=2),1,"")</f>
        <v/>
      </c>
      <c r="AN641" s="19" t="str">
        <f>IF(AND(מרקובחצי[[#This Row],[CycleNumber]]&lt;$B642,SUM(מרקובחצי[[#This Row],[33]],O642)=2),1,"")</f>
        <v/>
      </c>
      <c r="AO641" s="19" t="str">
        <f>IF(AND(מרקובחצי[[#This Row],[CycleNumber]]&lt;$B642,SUM(מרקובחצי[[#This Row],[33]],P642)=2),1,"")</f>
        <v/>
      </c>
      <c r="AP641" s="19" t="str">
        <f>IF(AND(מרקובחצי[[#This Row],[CycleNumber]]&lt;$B642,SUM(מרקובחצי[[#This Row],[33]],Q642)=2),1,"")</f>
        <v/>
      </c>
      <c r="AQ641" s="19" t="str">
        <f>IF(AND(מרקובחצי[[#This Row],[CycleNumber]]&lt;$B642,SUM(W641:W642)=2),1,"")</f>
        <v/>
      </c>
      <c r="AR641" s="19" t="str">
        <f>IF(AND(מרקובחצי[[#This Row],[CycleNumber]]&lt;$B642,SUM(מרקובחצי[[#This Row],[12]],S642)=2),1,"")</f>
        <v/>
      </c>
      <c r="AS641" s="19" t="str">
        <f>IF(AND(מרקובחצי[[#This Row],[CycleNumber]]&lt;$B642,SUM(מרקובחצי[[#This Row],[22]],V642)=2),1,"")</f>
        <v/>
      </c>
      <c r="AT641" s="21">
        <f>SUM(מרקובחצי[[#This Row],[11]:[33]])</f>
        <v>1</v>
      </c>
    </row>
    <row r="642" spans="1:46" ht="15.6" x14ac:dyDescent="0.25">
      <c r="A642" s="19" t="s">
        <v>64</v>
      </c>
      <c r="B642" s="19">
        <v>16</v>
      </c>
      <c r="C642">
        <v>26</v>
      </c>
      <c r="D642" s="19">
        <f>מרקובחצי[[#This Row],[LengthofCycle]]+1</f>
        <v>27</v>
      </c>
      <c r="E642" t="str">
        <f>IF(IFERROR(LOOKUP(מרקובחצי[[#This Row],[ClientID]],קביעויות[הפלגה]),FALSE)=מרקובחצי[[#This Row],[ClientID]],1,"")</f>
        <v/>
      </c>
      <c r="F642">
        <f>IF(IFERROR(LOOKUP(מרקובחצי[[#This Row],[ClientID]],סוגחציקבוע[S31]),FALSE)=מרקובחצי[[#This Row],[ClientID]],1,"")</f>
        <v>1</v>
      </c>
      <c r="G642" t="str">
        <f>IF(IFERROR(LOOKUP(מרקובחצי[[#This Row],[ClientID]],סוגחציקבוע[S32]),FALSE)=מרקובחצי[[#This Row],[ClientID]],1,"")</f>
        <v/>
      </c>
      <c r="H642" t="str">
        <f>IF(IFERROR(LOOKUP(מרקובחצי[[#This Row],[ClientID]],סוגחציקבוע[S33]),FALSE)=מרקובחצי[[#This Row],[ClientID]],1,"")</f>
        <v/>
      </c>
      <c r="I642" t="str">
        <f>IF(IFERROR(LOOKUP(מרקובחצי[[#This Row],[ClientID]],סוגחציקבוע[S32&amp;33]),FALSE)=מרקובחצי[[#This Row],[ClientID]],1,"")</f>
        <v/>
      </c>
      <c r="J642" s="19">
        <f>IF(SUM(מרקובחצי[[#This Row],[11]:[13]])=1,מרקובחצי[[#This Row],[עד ועד]],IF(SUM(R641:T642)=1,IF(מרקובחצי[[#This Row],[עד ועד]]&lt;J641,מרקובחצי[[#This Row],[עד ועד]],J641),J641))</f>
        <v>25</v>
      </c>
      <c r="K642" s="19">
        <f>IF(SUM(מרקובחצי[[#This Row],[11]:[13]])=1,מרקובחצי[[#This Row],[עד ועד]],IF(SUM(R641:T642)=1,IF(מרקובחצי[[#This Row],[עד ועד]]&gt;K641,מרקובחצי[[#This Row],[עד ועד]],K641),K641))</f>
        <v>28</v>
      </c>
      <c r="L642" s="19" t="str">
        <f>IF(AND(SUM(מרקובחצי[[#This Row],[31]:[33]])=1,SUM(U641:W641)=0),מרקובחצי[[#This Row],[מקס]]-מרקובחצי[[#This Row],[מינ]],"")</f>
        <v/>
      </c>
      <c r="M64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642" s="19" t="str">
        <f t="shared" ref="N642:N705" si="10">IF(ROW()&gt;2,M641,"")</f>
        <v>S31</v>
      </c>
      <c r="O642" s="19" t="str">
        <f>IF(מרקובחצי[[#This Row],[קבעה הפלגה?]]=1,"",IF(AND(מרקובחצי[[#This Row],[עד ועד]]&lt;29,OR(מרקובחצי[[#This Row],[CycleNumber]]=1,AND(U641=1,OR(מרקובחצי[[#This Row],[עד ועד]]&lt;J641,מרקובחצי[[#This Row],[עד ועד]]&gt;K641)),AND(V641=1,מרקובחצי[[#This Row],[עד ועד]]&lt;J641),W641=1)),1,""))</f>
        <v/>
      </c>
      <c r="P642" s="19" t="str">
        <f>IF(מרקובחצי[[#This Row],[קבעה הפלגה?]]=1,"",IF(AND(מרקובחצי[[#This Row],[עד ועד]]&gt;28,מרקובחצי[[#This Row],[עד ועד]]&lt;32,OR(מרקובחצי[[#This Row],[CycleNumber]]=1,AND(U641=1),AND(V641=1,OR(מרקובחצי[[#This Row],[עד ועד]]&lt;J641,מרקובחצי[[#This Row],[עד ועד]]&gt;K641)),W641=1)),1,""))</f>
        <v/>
      </c>
      <c r="Q642" s="19" t="str">
        <f>IF(מרקובחצי[[#This Row],[קבעה הפלגה?]]=1,"",IF(AND(מרקובחצי[[#This Row],[עד ועד]]&gt;31,OR(מרקובחצי[[#This Row],[CycleNumber]]=1,AND(U641=1),AND(V641=1,מרקובחצי[[#This Row],[עד ועד]]&gt;K641),AND(W641=1,OR(מרקובחצי[[#This Row],[עד ועד]]&gt;K641,מרקובחצי[[#This Row],[עד ועד]]&lt;J641)))),1,""))</f>
        <v/>
      </c>
      <c r="R642" s="19" t="str">
        <f>IF(מרקובחצי[[#This Row],[CycleNumber]]&gt;1,IF(AND(O641=1,מרקובחצי[[#This Row],[עד ועד]]&lt;29),1,""),"")</f>
        <v/>
      </c>
      <c r="S642" s="19" t="str">
        <f>IF(מרקובחצי[[#This Row],[CycleNumber]]&gt;1,IF(OR(AND(O641=1,מרקובחצי[[#This Row],[עד ועד]]&gt;28),AND(P641=1),AND(Q641=1,מרקובחצי[[#This Row],[עד ועד]]&lt;32)),1,""),"")</f>
        <v/>
      </c>
      <c r="T642" s="19" t="str">
        <f>IF(מרקובחצי[[#This Row],[CycleNumber]]&gt;1,IF(AND(Q641=1,מרקובחצי[[#This Row],[עד ועד]]&gt;31),1,""),"")</f>
        <v/>
      </c>
      <c r="U642" s="19">
        <f>IF(מרקובחצי[[#This Row],[CycleNumber]]&gt;1,IF(AND(R641=1,מרקובחצי[[#This Row],[עד ועד]]&lt;29),1,IF(AND(U641=1,NOT(OR(מרקובחצי[[#This Row],[עד ועד]]&lt;J641,מרקובחצי[[#This Row],[עד ועד]]&gt;K641))),1,"")),"")</f>
        <v>1</v>
      </c>
      <c r="V642" s="19" t="str">
        <f>IF(מרקובחצי[[#This Row],[CycleNumber]]&gt;1,IF(AND(SUM(R641:T641)=1,מרקובחצי[[#This Row],[עד ועד]]&gt;28,מרקובחצי[[#This Row],[עד ועד]]&lt;32),1,IF(OR(S641=1,AND(R641=1,מרקובחצי[[#This Row],[עד ועד]]&gt;28),AND(T641=1,מרקובחצי[[#This Row],[עד ועד]]&lt;32)),1,IF(AND(V641=1,NOT(OR(מרקובחצי[[#This Row],[עד ועד]]&lt;J641,מרקובחצי[[#This Row],[עד ועד]]&gt;K641))),1,""))),"")</f>
        <v/>
      </c>
      <c r="W642" s="19" t="str">
        <f>IF(מרקובחצי[[#This Row],[CycleNumber]]&gt;1,IF(AND(T641=1,מרקובחצי[[#This Row],[עד ועד]]&gt;31),1,IF(AND(W641=1,NOT(OR(מרקובחצי[[#This Row],[עד ועד]]&lt;J641,מרקובחצי[[#This Row],[עד ועד]]&gt;K641))),1,"")),"")</f>
        <v/>
      </c>
      <c r="X642" s="19" t="str">
        <f>IF(AND(מרקובחצי[[#This Row],[CycleNumber]]&lt;$B643,SUM(מרקובחצי[[#This Row],[11]],R643)=2),1,"")</f>
        <v/>
      </c>
      <c r="Y642" s="19" t="str">
        <f>IF(AND(מרקובחצי[[#This Row],[CycleNumber]]&lt;$B643,SUM(מרקובחצי[[#This Row],[11]],S643)=2),1,"")</f>
        <v/>
      </c>
      <c r="Z642" s="19" t="str">
        <f>IF(AND(מרקובחצי[[#This Row],[CycleNumber]]&lt;$B643,SUM(מרקובחצי[[#This Row],[13]],S643)=2),1,"")</f>
        <v/>
      </c>
      <c r="AA642" s="19" t="str">
        <f>IF(AND(מרקובחצי[[#This Row],[CycleNumber]]&lt;$B643,SUM(מרקובחצי[[#This Row],[13]],T643)=2),1,"")</f>
        <v/>
      </c>
      <c r="AB642" s="19" t="str">
        <f>IF(AND(מרקובחצי[[#This Row],[CycleNumber]]&lt;$B643,SUM(מרקובחצי[[#This Row],[21]],U643)=2),1,"")</f>
        <v/>
      </c>
      <c r="AC642" s="19" t="str">
        <f>IF(AND(מרקובחצי[[#This Row],[CycleNumber]]&lt;$B643,SUM(מרקובחצי[[#This Row],[21]],V643)=2),1,"")</f>
        <v/>
      </c>
      <c r="AD642" s="19" t="str">
        <f>IF(AND(מרקובחצי[[#This Row],[CycleNumber]]&lt;$B643,SUM(מרקובחצי[[#This Row],[23]],V643)=2),1,"")</f>
        <v/>
      </c>
      <c r="AE642" s="19" t="str">
        <f>IF(AND(מרקובחצי[[#This Row],[CycleNumber]]&lt;$B643,SUM(מרקובחצי[[#This Row],[23]],W643)=2),1,"")</f>
        <v/>
      </c>
      <c r="AF642" s="19" t="str">
        <f>IF(AND(מרקובחצי[[#This Row],[CycleNumber]]&lt;$B643,SUM(מרקובחצי[[#This Row],[31]],O643)=2),1,"")</f>
        <v/>
      </c>
      <c r="AG642" s="19">
        <f>IF(AND(מרקובחצי[[#This Row],[CycleNumber]]&lt;$B643,SUM(מרקובחצי[[#This Row],[31]],P643)=2),1,"")</f>
        <v>1</v>
      </c>
      <c r="AH642" s="19" t="str">
        <f>IF(AND(מרקובחצי[[#This Row],[CycleNumber]]&lt;$B643,SUM(מרקובחצי[[#This Row],[31]],Q643)=2),1,"")</f>
        <v/>
      </c>
      <c r="AI642" s="19" t="str">
        <f>IF(AND(מרקובחצי[[#This Row],[CycleNumber]]&lt;$B643,SUM(U642:U643)=2),1,"")</f>
        <v/>
      </c>
      <c r="AJ642" s="19" t="str">
        <f>IF(AND(מרקובחצי[[#This Row],[CycleNumber]]&lt;$B643,SUM(מרקובחצי[[#This Row],[32]],O643)=2),1,"")</f>
        <v/>
      </c>
      <c r="AK642" s="19" t="str">
        <f>IF(AND(מרקובחצי[[#This Row],[CycleNumber]]&lt;$B643,SUM(מרקובחצי[[#This Row],[32]],P643)=2),1,"")</f>
        <v/>
      </c>
      <c r="AL642" s="19" t="str">
        <f>IF(AND(מרקובחצי[[#This Row],[CycleNumber]]&lt;$B643,SUM(מרקובחצי[[#This Row],[32]],Q643)=2),1,"")</f>
        <v/>
      </c>
      <c r="AM642" s="19" t="str">
        <f>IF(AND(מרקובחצי[[#This Row],[CycleNumber]]&lt;$B643,SUM(V642:V643)=2),1,"")</f>
        <v/>
      </c>
      <c r="AN642" s="19" t="str">
        <f>IF(AND(מרקובחצי[[#This Row],[CycleNumber]]&lt;$B643,SUM(מרקובחצי[[#This Row],[33]],O643)=2),1,"")</f>
        <v/>
      </c>
      <c r="AO642" s="19" t="str">
        <f>IF(AND(מרקובחצי[[#This Row],[CycleNumber]]&lt;$B643,SUM(מרקובחצי[[#This Row],[33]],P643)=2),1,"")</f>
        <v/>
      </c>
      <c r="AP642" s="19" t="str">
        <f>IF(AND(מרקובחצי[[#This Row],[CycleNumber]]&lt;$B643,SUM(מרקובחצי[[#This Row],[33]],Q643)=2),1,"")</f>
        <v/>
      </c>
      <c r="AQ642" s="19" t="str">
        <f>IF(AND(מרקובחצי[[#This Row],[CycleNumber]]&lt;$B643,SUM(W642:W643)=2),1,"")</f>
        <v/>
      </c>
      <c r="AR642" s="19" t="str">
        <f>IF(AND(מרקובחצי[[#This Row],[CycleNumber]]&lt;$B643,SUM(מרקובחצי[[#This Row],[12]],S643)=2),1,"")</f>
        <v/>
      </c>
      <c r="AS642" s="19" t="str">
        <f>IF(AND(מרקובחצי[[#This Row],[CycleNumber]]&lt;$B643,SUM(מרקובחצי[[#This Row],[22]],V643)=2),1,"")</f>
        <v/>
      </c>
      <c r="AT642" s="21">
        <f>SUM(מרקובחצי[[#This Row],[11]:[33]])</f>
        <v>1</v>
      </c>
    </row>
    <row r="643" spans="1:46" ht="15.6" x14ac:dyDescent="0.25">
      <c r="A643" s="19" t="s">
        <v>64</v>
      </c>
      <c r="B643" s="19">
        <v>17</v>
      </c>
      <c r="C643">
        <v>29</v>
      </c>
      <c r="D643" s="19">
        <f>מרקובחצי[[#This Row],[LengthofCycle]]+1</f>
        <v>30</v>
      </c>
      <c r="E643" t="str">
        <f>IF(IFERROR(LOOKUP(מרקובחצי[[#This Row],[ClientID]],קביעויות[הפלגה]),FALSE)=מרקובחצי[[#This Row],[ClientID]],1,"")</f>
        <v/>
      </c>
      <c r="F643">
        <f>IF(IFERROR(LOOKUP(מרקובחצי[[#This Row],[ClientID]],סוגחציקבוע[S31]),FALSE)=מרקובחצי[[#This Row],[ClientID]],1,"")</f>
        <v>1</v>
      </c>
      <c r="G643" t="str">
        <f>IF(IFERROR(LOOKUP(מרקובחצי[[#This Row],[ClientID]],סוגחציקבוע[S32]),FALSE)=מרקובחצי[[#This Row],[ClientID]],1,"")</f>
        <v/>
      </c>
      <c r="H643" t="str">
        <f>IF(IFERROR(LOOKUP(מרקובחצי[[#This Row],[ClientID]],סוגחציקבוע[S33]),FALSE)=מרקובחצי[[#This Row],[ClientID]],1,"")</f>
        <v/>
      </c>
      <c r="I643" t="str">
        <f>IF(IFERROR(LOOKUP(מרקובחצי[[#This Row],[ClientID]],סוגחציקבוע[S32&amp;33]),FALSE)=מרקובחצי[[#This Row],[ClientID]],1,"")</f>
        <v/>
      </c>
      <c r="J643" s="19">
        <f>IF(SUM(מרקובחצי[[#This Row],[11]:[13]])=1,מרקובחצי[[#This Row],[עד ועד]],IF(SUM(R642:T643)=1,IF(מרקובחצי[[#This Row],[עד ועד]]&lt;J642,מרקובחצי[[#This Row],[עד ועד]],J642),J642))</f>
        <v>30</v>
      </c>
      <c r="K643" s="19">
        <f>IF(SUM(מרקובחצי[[#This Row],[11]:[13]])=1,מרקובחצי[[#This Row],[עד ועד]],IF(SUM(R642:T643)=1,IF(מרקובחצי[[#This Row],[עד ועד]]&gt;K642,מרקובחצי[[#This Row],[עד ועד]],K642),K642))</f>
        <v>30</v>
      </c>
      <c r="L643" s="19" t="str">
        <f>IF(AND(SUM(מרקובחצי[[#This Row],[31]:[33]])=1,SUM(U642:W642)=0),מרקובחצי[[#This Row],[מקס]]-מרקובחצי[[#This Row],[מינ]],"")</f>
        <v/>
      </c>
      <c r="M64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643" s="19" t="str">
        <f t="shared" si="10"/>
        <v>S31</v>
      </c>
      <c r="O643" s="19" t="str">
        <f>IF(מרקובחצי[[#This Row],[קבעה הפלגה?]]=1,"",IF(AND(מרקובחצי[[#This Row],[עד ועד]]&lt;29,OR(מרקובחצי[[#This Row],[CycleNumber]]=1,AND(U642=1,OR(מרקובחצי[[#This Row],[עד ועד]]&lt;J642,מרקובחצי[[#This Row],[עד ועד]]&gt;K642)),AND(V642=1,מרקובחצי[[#This Row],[עד ועד]]&lt;J642),W642=1)),1,""))</f>
        <v/>
      </c>
      <c r="P643" s="19">
        <f>IF(מרקובחצי[[#This Row],[קבעה הפלגה?]]=1,"",IF(AND(מרקובחצי[[#This Row],[עד ועד]]&gt;28,מרקובחצי[[#This Row],[עד ועד]]&lt;32,OR(מרקובחצי[[#This Row],[CycleNumber]]=1,AND(U642=1),AND(V642=1,OR(מרקובחצי[[#This Row],[עד ועד]]&lt;J642,מרקובחצי[[#This Row],[עד ועד]]&gt;K642)),W642=1)),1,""))</f>
        <v>1</v>
      </c>
      <c r="Q643" s="19" t="str">
        <f>IF(מרקובחצי[[#This Row],[קבעה הפלגה?]]=1,"",IF(AND(מרקובחצי[[#This Row],[עד ועד]]&gt;31,OR(מרקובחצי[[#This Row],[CycleNumber]]=1,AND(U642=1),AND(V642=1,מרקובחצי[[#This Row],[עד ועד]]&gt;K642),AND(W642=1,OR(מרקובחצי[[#This Row],[עד ועד]]&gt;K642,מרקובחצי[[#This Row],[עד ועד]]&lt;J642)))),1,""))</f>
        <v/>
      </c>
      <c r="R643" s="19" t="str">
        <f>IF(מרקובחצי[[#This Row],[CycleNumber]]&gt;1,IF(AND(O642=1,מרקובחצי[[#This Row],[עד ועד]]&lt;29),1,""),"")</f>
        <v/>
      </c>
      <c r="S643" s="19" t="str">
        <f>IF(מרקובחצי[[#This Row],[CycleNumber]]&gt;1,IF(OR(AND(O642=1,מרקובחצי[[#This Row],[עד ועד]]&gt;28),AND(P642=1),AND(Q642=1,מרקובחצי[[#This Row],[עד ועד]]&lt;32)),1,""),"")</f>
        <v/>
      </c>
      <c r="T643" s="19" t="str">
        <f>IF(מרקובחצי[[#This Row],[CycleNumber]]&gt;1,IF(AND(Q642=1,מרקובחצי[[#This Row],[עד ועד]]&gt;31),1,""),"")</f>
        <v/>
      </c>
      <c r="U643" s="19" t="str">
        <f>IF(מרקובחצי[[#This Row],[CycleNumber]]&gt;1,IF(AND(R642=1,מרקובחצי[[#This Row],[עד ועד]]&lt;29),1,IF(AND(U642=1,NOT(OR(מרקובחצי[[#This Row],[עד ועד]]&lt;J642,מרקובחצי[[#This Row],[עד ועד]]&gt;K642))),1,"")),"")</f>
        <v/>
      </c>
      <c r="V643" s="19" t="str">
        <f>IF(מרקובחצי[[#This Row],[CycleNumber]]&gt;1,IF(AND(SUM(R642:T642)=1,מרקובחצי[[#This Row],[עד ועד]]&gt;28,מרקובחצי[[#This Row],[עד ועד]]&lt;32),1,IF(OR(S642=1,AND(R642=1,מרקובחצי[[#This Row],[עד ועד]]&gt;28),AND(T642=1,מרקובחצי[[#This Row],[עד ועד]]&lt;32)),1,IF(AND(V642=1,NOT(OR(מרקובחצי[[#This Row],[עד ועד]]&lt;J642,מרקובחצי[[#This Row],[עד ועד]]&gt;K642))),1,""))),"")</f>
        <v/>
      </c>
      <c r="W643" s="19" t="str">
        <f>IF(מרקובחצי[[#This Row],[CycleNumber]]&gt;1,IF(AND(T642=1,מרקובחצי[[#This Row],[עד ועד]]&gt;31),1,IF(AND(W642=1,NOT(OR(מרקובחצי[[#This Row],[עד ועד]]&lt;J642,מרקובחצי[[#This Row],[עד ועד]]&gt;K642))),1,"")),"")</f>
        <v/>
      </c>
      <c r="X643" s="19" t="str">
        <f>IF(AND(מרקובחצי[[#This Row],[CycleNumber]]&lt;$B644,SUM(מרקובחצי[[#This Row],[11]],R644)=2),1,"")</f>
        <v/>
      </c>
      <c r="Y643" s="19" t="str">
        <f>IF(AND(מרקובחצי[[#This Row],[CycleNumber]]&lt;$B644,SUM(מרקובחצי[[#This Row],[11]],S644)=2),1,"")</f>
        <v/>
      </c>
      <c r="Z643" s="19" t="str">
        <f>IF(AND(מרקובחצי[[#This Row],[CycleNumber]]&lt;$B644,SUM(מרקובחצי[[#This Row],[13]],S644)=2),1,"")</f>
        <v/>
      </c>
      <c r="AA643" s="19" t="str">
        <f>IF(AND(מרקובחצי[[#This Row],[CycleNumber]]&lt;$B644,SUM(מרקובחצי[[#This Row],[13]],T644)=2),1,"")</f>
        <v/>
      </c>
      <c r="AB643" s="19" t="str">
        <f>IF(AND(מרקובחצי[[#This Row],[CycleNumber]]&lt;$B644,SUM(מרקובחצי[[#This Row],[21]],U644)=2),1,"")</f>
        <v/>
      </c>
      <c r="AC643" s="19" t="str">
        <f>IF(AND(מרקובחצי[[#This Row],[CycleNumber]]&lt;$B644,SUM(מרקובחצי[[#This Row],[21]],V644)=2),1,"")</f>
        <v/>
      </c>
      <c r="AD643" s="19" t="str">
        <f>IF(AND(מרקובחצי[[#This Row],[CycleNumber]]&lt;$B644,SUM(מרקובחצי[[#This Row],[23]],V644)=2),1,"")</f>
        <v/>
      </c>
      <c r="AE643" s="19" t="str">
        <f>IF(AND(מרקובחצי[[#This Row],[CycleNumber]]&lt;$B644,SUM(מרקובחצי[[#This Row],[23]],W644)=2),1,"")</f>
        <v/>
      </c>
      <c r="AF643" s="19" t="str">
        <f>IF(AND(מרקובחצי[[#This Row],[CycleNumber]]&lt;$B644,SUM(מרקובחצי[[#This Row],[31]],O644)=2),1,"")</f>
        <v/>
      </c>
      <c r="AG643" s="19" t="str">
        <f>IF(AND(מרקובחצי[[#This Row],[CycleNumber]]&lt;$B644,SUM(מרקובחצי[[#This Row],[31]],P644)=2),1,"")</f>
        <v/>
      </c>
      <c r="AH643" s="19" t="str">
        <f>IF(AND(מרקובחצי[[#This Row],[CycleNumber]]&lt;$B644,SUM(מרקובחצי[[#This Row],[31]],Q644)=2),1,"")</f>
        <v/>
      </c>
      <c r="AI643" s="19" t="str">
        <f>IF(AND(מרקובחצי[[#This Row],[CycleNumber]]&lt;$B644,SUM(U643:U644)=2),1,"")</f>
        <v/>
      </c>
      <c r="AJ643" s="19" t="str">
        <f>IF(AND(מרקובחצי[[#This Row],[CycleNumber]]&lt;$B644,SUM(מרקובחצי[[#This Row],[32]],O644)=2),1,"")</f>
        <v/>
      </c>
      <c r="AK643" s="19" t="str">
        <f>IF(AND(מרקובחצי[[#This Row],[CycleNumber]]&lt;$B644,SUM(מרקובחצי[[#This Row],[32]],P644)=2),1,"")</f>
        <v/>
      </c>
      <c r="AL643" s="19" t="str">
        <f>IF(AND(מרקובחצי[[#This Row],[CycleNumber]]&lt;$B644,SUM(מרקובחצי[[#This Row],[32]],Q644)=2),1,"")</f>
        <v/>
      </c>
      <c r="AM643" s="19" t="str">
        <f>IF(AND(מרקובחצי[[#This Row],[CycleNumber]]&lt;$B644,SUM(V643:V644)=2),1,"")</f>
        <v/>
      </c>
      <c r="AN643" s="19" t="str">
        <f>IF(AND(מרקובחצי[[#This Row],[CycleNumber]]&lt;$B644,SUM(מרקובחצי[[#This Row],[33]],O644)=2),1,"")</f>
        <v/>
      </c>
      <c r="AO643" s="19" t="str">
        <f>IF(AND(מרקובחצי[[#This Row],[CycleNumber]]&lt;$B644,SUM(מרקובחצי[[#This Row],[33]],P644)=2),1,"")</f>
        <v/>
      </c>
      <c r="AP643" s="19" t="str">
        <f>IF(AND(מרקובחצי[[#This Row],[CycleNumber]]&lt;$B644,SUM(מרקובחצי[[#This Row],[33]],Q644)=2),1,"")</f>
        <v/>
      </c>
      <c r="AQ643" s="19" t="str">
        <f>IF(AND(מרקובחצי[[#This Row],[CycleNumber]]&lt;$B644,SUM(W643:W644)=2),1,"")</f>
        <v/>
      </c>
      <c r="AR643" s="19">
        <f>IF(AND(מרקובחצי[[#This Row],[CycleNumber]]&lt;$B644,SUM(מרקובחצי[[#This Row],[12]],S644)=2),1,"")</f>
        <v>1</v>
      </c>
      <c r="AS643" s="19" t="str">
        <f>IF(AND(מרקובחצי[[#This Row],[CycleNumber]]&lt;$B644,SUM(מרקובחצי[[#This Row],[22]],V644)=2),1,"")</f>
        <v/>
      </c>
      <c r="AT643" s="21">
        <f>SUM(מרקובחצי[[#This Row],[11]:[33]])</f>
        <v>1</v>
      </c>
    </row>
    <row r="644" spans="1:46" ht="15.6" x14ac:dyDescent="0.25">
      <c r="A644" s="19" t="s">
        <v>64</v>
      </c>
      <c r="B644" s="19">
        <v>18</v>
      </c>
      <c r="C644">
        <v>26</v>
      </c>
      <c r="D644" s="19">
        <f>מרקובחצי[[#This Row],[LengthofCycle]]+1</f>
        <v>27</v>
      </c>
      <c r="E644" t="str">
        <f>IF(IFERROR(LOOKUP(מרקובחצי[[#This Row],[ClientID]],קביעויות[הפלגה]),FALSE)=מרקובחצי[[#This Row],[ClientID]],1,"")</f>
        <v/>
      </c>
      <c r="F644">
        <f>IF(IFERROR(LOOKUP(מרקובחצי[[#This Row],[ClientID]],סוגחציקבוע[S31]),FALSE)=מרקובחצי[[#This Row],[ClientID]],1,"")</f>
        <v>1</v>
      </c>
      <c r="G644" t="str">
        <f>IF(IFERROR(LOOKUP(מרקובחצי[[#This Row],[ClientID]],סוגחציקבוע[S32]),FALSE)=מרקובחצי[[#This Row],[ClientID]],1,"")</f>
        <v/>
      </c>
      <c r="H644" t="str">
        <f>IF(IFERROR(LOOKUP(מרקובחצי[[#This Row],[ClientID]],סוגחציקבוע[S33]),FALSE)=מרקובחצי[[#This Row],[ClientID]],1,"")</f>
        <v/>
      </c>
      <c r="I644" t="str">
        <f>IF(IFERROR(LOOKUP(מרקובחצי[[#This Row],[ClientID]],סוגחציקבוע[S32&amp;33]),FALSE)=מרקובחצי[[#This Row],[ClientID]],1,"")</f>
        <v/>
      </c>
      <c r="J644" s="19">
        <f>IF(SUM(מרקובחצי[[#This Row],[11]:[13]])=1,מרקובחצי[[#This Row],[עד ועד]],IF(SUM(R643:T644)=1,IF(מרקובחצי[[#This Row],[עד ועד]]&lt;J643,מרקובחצי[[#This Row],[עד ועד]],J643),J643))</f>
        <v>27</v>
      </c>
      <c r="K644" s="19">
        <f>IF(SUM(מרקובחצי[[#This Row],[11]:[13]])=1,מרקובחצי[[#This Row],[עד ועד]],IF(SUM(R643:T644)=1,IF(מרקובחצי[[#This Row],[עד ועד]]&gt;K643,מרקובחצי[[#This Row],[עד ועד]],K643),K643))</f>
        <v>30</v>
      </c>
      <c r="L644" s="19" t="str">
        <f>IF(AND(SUM(מרקובחצי[[#This Row],[31]:[33]])=1,SUM(U643:W643)=0),מרקובחצי[[#This Row],[מקס]]-מרקובחצי[[#This Row],[מינ]],"")</f>
        <v/>
      </c>
      <c r="M64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644" s="19" t="str">
        <f t="shared" si="10"/>
        <v>S12</v>
      </c>
      <c r="O644" s="19" t="str">
        <f>IF(מרקובחצי[[#This Row],[קבעה הפלגה?]]=1,"",IF(AND(מרקובחצי[[#This Row],[עד ועד]]&lt;29,OR(מרקובחצי[[#This Row],[CycleNumber]]=1,AND(U643=1,OR(מרקובחצי[[#This Row],[עד ועד]]&lt;J643,מרקובחצי[[#This Row],[עד ועד]]&gt;K643)),AND(V643=1,מרקובחצי[[#This Row],[עד ועד]]&lt;J643),W643=1)),1,""))</f>
        <v/>
      </c>
      <c r="P644" s="19" t="str">
        <f>IF(מרקובחצי[[#This Row],[קבעה הפלגה?]]=1,"",IF(AND(מרקובחצי[[#This Row],[עד ועד]]&gt;28,מרקובחצי[[#This Row],[עד ועד]]&lt;32,OR(מרקובחצי[[#This Row],[CycleNumber]]=1,AND(U643=1),AND(V643=1,OR(מרקובחצי[[#This Row],[עד ועד]]&lt;J643,מרקובחצי[[#This Row],[עד ועד]]&gt;K643)),W643=1)),1,""))</f>
        <v/>
      </c>
      <c r="Q644" s="19" t="str">
        <f>IF(מרקובחצי[[#This Row],[קבעה הפלגה?]]=1,"",IF(AND(מרקובחצי[[#This Row],[עד ועד]]&gt;31,OR(מרקובחצי[[#This Row],[CycleNumber]]=1,AND(U643=1),AND(V643=1,מרקובחצי[[#This Row],[עד ועד]]&gt;K643),AND(W643=1,OR(מרקובחצי[[#This Row],[עד ועד]]&gt;K643,מרקובחצי[[#This Row],[עד ועד]]&lt;J643)))),1,""))</f>
        <v/>
      </c>
      <c r="R644" s="19" t="str">
        <f>IF(מרקובחצי[[#This Row],[CycleNumber]]&gt;1,IF(AND(O643=1,מרקובחצי[[#This Row],[עד ועד]]&lt;29),1,""),"")</f>
        <v/>
      </c>
      <c r="S644" s="19">
        <f>IF(מרקובחצי[[#This Row],[CycleNumber]]&gt;1,IF(OR(AND(O643=1,מרקובחצי[[#This Row],[עד ועד]]&gt;28),AND(P643=1),AND(Q643=1,מרקובחצי[[#This Row],[עד ועד]]&lt;32)),1,""),"")</f>
        <v>1</v>
      </c>
      <c r="T644" s="19" t="str">
        <f>IF(מרקובחצי[[#This Row],[CycleNumber]]&gt;1,IF(AND(Q643=1,מרקובחצי[[#This Row],[עד ועד]]&gt;31),1,""),"")</f>
        <v/>
      </c>
      <c r="U644" s="19" t="str">
        <f>IF(מרקובחצי[[#This Row],[CycleNumber]]&gt;1,IF(AND(R643=1,מרקובחצי[[#This Row],[עד ועד]]&lt;29),1,IF(AND(U643=1,NOT(OR(מרקובחצי[[#This Row],[עד ועד]]&lt;J643,מרקובחצי[[#This Row],[עד ועד]]&gt;K643))),1,"")),"")</f>
        <v/>
      </c>
      <c r="V644" s="19" t="str">
        <f>IF(מרקובחצי[[#This Row],[CycleNumber]]&gt;1,IF(AND(SUM(R643:T643)=1,מרקובחצי[[#This Row],[עד ועד]]&gt;28,מרקובחצי[[#This Row],[עד ועד]]&lt;32),1,IF(OR(S643=1,AND(R643=1,מרקובחצי[[#This Row],[עד ועד]]&gt;28),AND(T643=1,מרקובחצי[[#This Row],[עד ועד]]&lt;32)),1,IF(AND(V643=1,NOT(OR(מרקובחצי[[#This Row],[עד ועד]]&lt;J643,מרקובחצי[[#This Row],[עד ועד]]&gt;K643))),1,""))),"")</f>
        <v/>
      </c>
      <c r="W644" s="19" t="str">
        <f>IF(מרקובחצי[[#This Row],[CycleNumber]]&gt;1,IF(AND(T643=1,מרקובחצי[[#This Row],[עד ועד]]&gt;31),1,IF(AND(W643=1,NOT(OR(מרקובחצי[[#This Row],[עד ועד]]&lt;J643,מרקובחצי[[#This Row],[עד ועד]]&gt;K643))),1,"")),"")</f>
        <v/>
      </c>
      <c r="X644" s="19" t="str">
        <f>IF(AND(מרקובחצי[[#This Row],[CycleNumber]]&lt;$B645,SUM(מרקובחצי[[#This Row],[11]],R645)=2),1,"")</f>
        <v/>
      </c>
      <c r="Y644" s="19" t="str">
        <f>IF(AND(מרקובחצי[[#This Row],[CycleNumber]]&lt;$B645,SUM(מרקובחצי[[#This Row],[11]],S645)=2),1,"")</f>
        <v/>
      </c>
      <c r="Z644" s="19" t="str">
        <f>IF(AND(מרקובחצי[[#This Row],[CycleNumber]]&lt;$B645,SUM(מרקובחצי[[#This Row],[13]],S645)=2),1,"")</f>
        <v/>
      </c>
      <c r="AA644" s="19" t="str">
        <f>IF(AND(מרקובחצי[[#This Row],[CycleNumber]]&lt;$B645,SUM(מרקובחצי[[#This Row],[13]],T645)=2),1,"")</f>
        <v/>
      </c>
      <c r="AB644" s="19" t="str">
        <f>IF(AND(מרקובחצי[[#This Row],[CycleNumber]]&lt;$B645,SUM(מרקובחצי[[#This Row],[21]],U645)=2),1,"")</f>
        <v/>
      </c>
      <c r="AC644" s="19" t="str">
        <f>IF(AND(מרקובחצי[[#This Row],[CycleNumber]]&lt;$B645,SUM(מרקובחצי[[#This Row],[21]],V645)=2),1,"")</f>
        <v/>
      </c>
      <c r="AD644" s="19" t="str">
        <f>IF(AND(מרקובחצי[[#This Row],[CycleNumber]]&lt;$B645,SUM(מרקובחצי[[#This Row],[23]],V645)=2),1,"")</f>
        <v/>
      </c>
      <c r="AE644" s="19" t="str">
        <f>IF(AND(מרקובחצי[[#This Row],[CycleNumber]]&lt;$B645,SUM(מרקובחצי[[#This Row],[23]],W645)=2),1,"")</f>
        <v/>
      </c>
      <c r="AF644" s="19" t="str">
        <f>IF(AND(מרקובחצי[[#This Row],[CycleNumber]]&lt;$B645,SUM(מרקובחצי[[#This Row],[31]],O645)=2),1,"")</f>
        <v/>
      </c>
      <c r="AG644" s="19" t="str">
        <f>IF(AND(מרקובחצי[[#This Row],[CycleNumber]]&lt;$B645,SUM(מרקובחצי[[#This Row],[31]],P645)=2),1,"")</f>
        <v/>
      </c>
      <c r="AH644" s="19" t="str">
        <f>IF(AND(מרקובחצי[[#This Row],[CycleNumber]]&lt;$B645,SUM(מרקובחצי[[#This Row],[31]],Q645)=2),1,"")</f>
        <v/>
      </c>
      <c r="AI644" s="19" t="str">
        <f>IF(AND(מרקובחצי[[#This Row],[CycleNumber]]&lt;$B645,SUM(U644:U645)=2),1,"")</f>
        <v/>
      </c>
      <c r="AJ644" s="19" t="str">
        <f>IF(AND(מרקובחצי[[#This Row],[CycleNumber]]&lt;$B645,SUM(מרקובחצי[[#This Row],[32]],O645)=2),1,"")</f>
        <v/>
      </c>
      <c r="AK644" s="19" t="str">
        <f>IF(AND(מרקובחצי[[#This Row],[CycleNumber]]&lt;$B645,SUM(מרקובחצי[[#This Row],[32]],P645)=2),1,"")</f>
        <v/>
      </c>
      <c r="AL644" s="19" t="str">
        <f>IF(AND(מרקובחצי[[#This Row],[CycleNumber]]&lt;$B645,SUM(מרקובחצי[[#This Row],[32]],Q645)=2),1,"")</f>
        <v/>
      </c>
      <c r="AM644" s="19" t="str">
        <f>IF(AND(מרקובחצי[[#This Row],[CycleNumber]]&lt;$B645,SUM(V644:V645)=2),1,"")</f>
        <v/>
      </c>
      <c r="AN644" s="19" t="str">
        <f>IF(AND(מרקובחצי[[#This Row],[CycleNumber]]&lt;$B645,SUM(מרקובחצי[[#This Row],[33]],O645)=2),1,"")</f>
        <v/>
      </c>
      <c r="AO644" s="19" t="str">
        <f>IF(AND(מרקובחצי[[#This Row],[CycleNumber]]&lt;$B645,SUM(מרקובחצי[[#This Row],[33]],P645)=2),1,"")</f>
        <v/>
      </c>
      <c r="AP644" s="19" t="str">
        <f>IF(AND(מרקובחצי[[#This Row],[CycleNumber]]&lt;$B645,SUM(מרקובחצי[[#This Row],[33]],Q645)=2),1,"")</f>
        <v/>
      </c>
      <c r="AQ644" s="19" t="str">
        <f>IF(AND(מרקובחצי[[#This Row],[CycleNumber]]&lt;$B645,SUM(W644:W645)=2),1,"")</f>
        <v/>
      </c>
      <c r="AR644" s="19" t="str">
        <f>IF(AND(מרקובחצי[[#This Row],[CycleNumber]]&lt;$B645,SUM(מרקובחצי[[#This Row],[12]],S645)=2),1,"")</f>
        <v/>
      </c>
      <c r="AS644" s="19">
        <f>IF(AND(מרקובחצי[[#This Row],[CycleNumber]]&lt;$B645,SUM(מרקובחצי[[#This Row],[22]],V645)=2),1,"")</f>
        <v>1</v>
      </c>
      <c r="AT644" s="21">
        <f>SUM(מרקובחצי[[#This Row],[11]:[33]])</f>
        <v>1</v>
      </c>
    </row>
    <row r="645" spans="1:46" ht="15.6" x14ac:dyDescent="0.25">
      <c r="A645" s="19" t="s">
        <v>64</v>
      </c>
      <c r="B645" s="19">
        <v>19</v>
      </c>
      <c r="C645">
        <v>25</v>
      </c>
      <c r="D645" s="19">
        <f>מרקובחצי[[#This Row],[LengthofCycle]]+1</f>
        <v>26</v>
      </c>
      <c r="E645" t="str">
        <f>IF(IFERROR(LOOKUP(מרקובחצי[[#This Row],[ClientID]],קביעויות[הפלגה]),FALSE)=מרקובחצי[[#This Row],[ClientID]],1,"")</f>
        <v/>
      </c>
      <c r="F645">
        <f>IF(IFERROR(LOOKUP(מרקובחצי[[#This Row],[ClientID]],סוגחציקבוע[S31]),FALSE)=מרקובחצי[[#This Row],[ClientID]],1,"")</f>
        <v>1</v>
      </c>
      <c r="G645" t="str">
        <f>IF(IFERROR(LOOKUP(מרקובחצי[[#This Row],[ClientID]],סוגחציקבוע[S32]),FALSE)=מרקובחצי[[#This Row],[ClientID]],1,"")</f>
        <v/>
      </c>
      <c r="H645" t="str">
        <f>IF(IFERROR(LOOKUP(מרקובחצי[[#This Row],[ClientID]],סוגחציקבוע[S33]),FALSE)=מרקובחצי[[#This Row],[ClientID]],1,"")</f>
        <v/>
      </c>
      <c r="I645" t="str">
        <f>IF(IFERROR(LOOKUP(מרקובחצי[[#This Row],[ClientID]],סוגחציקבוע[S32&amp;33]),FALSE)=מרקובחצי[[#This Row],[ClientID]],1,"")</f>
        <v/>
      </c>
      <c r="J645" s="19">
        <f>IF(SUM(מרקובחצי[[#This Row],[11]:[13]])=1,מרקובחצי[[#This Row],[עד ועד]],IF(SUM(R644:T645)=1,IF(מרקובחצי[[#This Row],[עד ועד]]&lt;J644,מרקובחצי[[#This Row],[עד ועד]],J644),J644))</f>
        <v>26</v>
      </c>
      <c r="K645" s="19">
        <f>IF(SUM(מרקובחצי[[#This Row],[11]:[13]])=1,מרקובחצי[[#This Row],[עד ועד]],IF(SUM(R644:T645)=1,IF(מרקובחצי[[#This Row],[עד ועד]]&gt;K644,מרקובחצי[[#This Row],[עד ועד]],K644),K644))</f>
        <v>30</v>
      </c>
      <c r="L645" s="19">
        <f>IF(AND(SUM(מרקובחצי[[#This Row],[31]:[33]])=1,SUM(U644:W644)=0),מרקובחצי[[#This Row],[מקס]]-מרקובחצי[[#This Row],[מינ]],"")</f>
        <v>4</v>
      </c>
      <c r="M64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45" s="19" t="str">
        <f t="shared" si="10"/>
        <v>S22</v>
      </c>
      <c r="O645" s="19" t="str">
        <f>IF(מרקובחצי[[#This Row],[קבעה הפלגה?]]=1,"",IF(AND(מרקובחצי[[#This Row],[עד ועד]]&lt;29,OR(מרקובחצי[[#This Row],[CycleNumber]]=1,AND(U644=1,OR(מרקובחצי[[#This Row],[עד ועד]]&lt;J644,מרקובחצי[[#This Row],[עד ועד]]&gt;K644)),AND(V644=1,מרקובחצי[[#This Row],[עד ועד]]&lt;J644),W644=1)),1,""))</f>
        <v/>
      </c>
      <c r="P645" s="19" t="str">
        <f>IF(מרקובחצי[[#This Row],[קבעה הפלגה?]]=1,"",IF(AND(מרקובחצי[[#This Row],[עד ועד]]&gt;28,מרקובחצי[[#This Row],[עד ועד]]&lt;32,OR(מרקובחצי[[#This Row],[CycleNumber]]=1,AND(U644=1),AND(V644=1,OR(מרקובחצי[[#This Row],[עד ועד]]&lt;J644,מרקובחצי[[#This Row],[עד ועד]]&gt;K644)),W644=1)),1,""))</f>
        <v/>
      </c>
      <c r="Q645" s="19" t="str">
        <f>IF(מרקובחצי[[#This Row],[קבעה הפלגה?]]=1,"",IF(AND(מרקובחצי[[#This Row],[עד ועד]]&gt;31,OR(מרקובחצי[[#This Row],[CycleNumber]]=1,AND(U644=1),AND(V644=1,מרקובחצי[[#This Row],[עד ועד]]&gt;K644),AND(W644=1,OR(מרקובחצי[[#This Row],[עד ועד]]&gt;K644,מרקובחצי[[#This Row],[עד ועד]]&lt;J644)))),1,""))</f>
        <v/>
      </c>
      <c r="R645" s="19" t="str">
        <f>IF(מרקובחצי[[#This Row],[CycleNumber]]&gt;1,IF(AND(O644=1,מרקובחצי[[#This Row],[עד ועד]]&lt;29),1,""),"")</f>
        <v/>
      </c>
      <c r="S645" s="19" t="str">
        <f>IF(מרקובחצי[[#This Row],[CycleNumber]]&gt;1,IF(OR(AND(O644=1,מרקובחצי[[#This Row],[עד ועד]]&gt;28),AND(P644=1),AND(Q644=1,מרקובחצי[[#This Row],[עד ועד]]&lt;32)),1,""),"")</f>
        <v/>
      </c>
      <c r="T645" s="19" t="str">
        <f>IF(מרקובחצי[[#This Row],[CycleNumber]]&gt;1,IF(AND(Q644=1,מרקובחצי[[#This Row],[עד ועד]]&gt;31),1,""),"")</f>
        <v/>
      </c>
      <c r="U645" s="19" t="str">
        <f>IF(מרקובחצי[[#This Row],[CycleNumber]]&gt;1,IF(AND(R644=1,מרקובחצי[[#This Row],[עד ועד]]&lt;29),1,IF(AND(U644=1,NOT(OR(מרקובחצי[[#This Row],[עד ועד]]&lt;J644,מרקובחצי[[#This Row],[עד ועד]]&gt;K644))),1,"")),"")</f>
        <v/>
      </c>
      <c r="V645" s="19">
        <f>IF(מרקובחצי[[#This Row],[CycleNumber]]&gt;1,IF(AND(SUM(R644:T644)=1,מרקובחצי[[#This Row],[עד ועד]]&gt;28,מרקובחצי[[#This Row],[עד ועד]]&lt;32),1,IF(OR(S644=1,AND(R644=1,מרקובחצי[[#This Row],[עד ועד]]&gt;28),AND(T644=1,מרקובחצי[[#This Row],[עד ועד]]&lt;32)),1,IF(AND(V644=1,NOT(OR(מרקובחצי[[#This Row],[עד ועד]]&lt;J644,מרקובחצי[[#This Row],[עד ועד]]&gt;K644))),1,""))),"")</f>
        <v>1</v>
      </c>
      <c r="W645" s="19" t="str">
        <f>IF(מרקובחצי[[#This Row],[CycleNumber]]&gt;1,IF(AND(T644=1,מרקובחצי[[#This Row],[עד ועד]]&gt;31),1,IF(AND(W644=1,NOT(OR(מרקובחצי[[#This Row],[עד ועד]]&lt;J644,מרקובחצי[[#This Row],[עד ועד]]&gt;K644))),1,"")),"")</f>
        <v/>
      </c>
      <c r="X645" s="19" t="str">
        <f>IF(AND(מרקובחצי[[#This Row],[CycleNumber]]&lt;$B646,SUM(מרקובחצי[[#This Row],[11]],R646)=2),1,"")</f>
        <v/>
      </c>
      <c r="Y645" s="19" t="str">
        <f>IF(AND(מרקובחצי[[#This Row],[CycleNumber]]&lt;$B646,SUM(מרקובחצי[[#This Row],[11]],S646)=2),1,"")</f>
        <v/>
      </c>
      <c r="Z645" s="19" t="str">
        <f>IF(AND(מרקובחצי[[#This Row],[CycleNumber]]&lt;$B646,SUM(מרקובחצי[[#This Row],[13]],S646)=2),1,"")</f>
        <v/>
      </c>
      <c r="AA645" s="19" t="str">
        <f>IF(AND(מרקובחצי[[#This Row],[CycleNumber]]&lt;$B646,SUM(מרקובחצי[[#This Row],[13]],T646)=2),1,"")</f>
        <v/>
      </c>
      <c r="AB645" s="19" t="str">
        <f>IF(AND(מרקובחצי[[#This Row],[CycleNumber]]&lt;$B646,SUM(מרקובחצי[[#This Row],[21]],U646)=2),1,"")</f>
        <v/>
      </c>
      <c r="AC645" s="19" t="str">
        <f>IF(AND(מרקובחצי[[#This Row],[CycleNumber]]&lt;$B646,SUM(מרקובחצי[[#This Row],[21]],V646)=2),1,"")</f>
        <v/>
      </c>
      <c r="AD645" s="19" t="str">
        <f>IF(AND(מרקובחצי[[#This Row],[CycleNumber]]&lt;$B646,SUM(מרקובחצי[[#This Row],[23]],V646)=2),1,"")</f>
        <v/>
      </c>
      <c r="AE645" s="19" t="str">
        <f>IF(AND(מרקובחצי[[#This Row],[CycleNumber]]&lt;$B646,SUM(מרקובחצי[[#This Row],[23]],W646)=2),1,"")</f>
        <v/>
      </c>
      <c r="AF645" s="19" t="str">
        <f>IF(AND(מרקובחצי[[#This Row],[CycleNumber]]&lt;$B646,SUM(מרקובחצי[[#This Row],[31]],O646)=2),1,"")</f>
        <v/>
      </c>
      <c r="AG645" s="19" t="str">
        <f>IF(AND(מרקובחצי[[#This Row],[CycleNumber]]&lt;$B646,SUM(מרקובחצי[[#This Row],[31]],P646)=2),1,"")</f>
        <v/>
      </c>
      <c r="AH645" s="19" t="str">
        <f>IF(AND(מרקובחצי[[#This Row],[CycleNumber]]&lt;$B646,SUM(מרקובחצי[[#This Row],[31]],Q646)=2),1,"")</f>
        <v/>
      </c>
      <c r="AI645" s="19" t="str">
        <f>IF(AND(מרקובחצי[[#This Row],[CycleNumber]]&lt;$B646,SUM(U645:U646)=2),1,"")</f>
        <v/>
      </c>
      <c r="AJ645" s="19" t="str">
        <f>IF(AND(מרקובחצי[[#This Row],[CycleNumber]]&lt;$B646,SUM(מרקובחצי[[#This Row],[32]],O646)=2),1,"")</f>
        <v/>
      </c>
      <c r="AK645" s="19" t="str">
        <f>IF(AND(מרקובחצי[[#This Row],[CycleNumber]]&lt;$B646,SUM(מרקובחצי[[#This Row],[32]],P646)=2),1,"")</f>
        <v/>
      </c>
      <c r="AL645" s="19" t="str">
        <f>IF(AND(מרקובחצי[[#This Row],[CycleNumber]]&lt;$B646,SUM(מרקובחצי[[#This Row],[32]],Q646)=2),1,"")</f>
        <v/>
      </c>
      <c r="AM645" s="19">
        <f>IF(AND(מרקובחצי[[#This Row],[CycleNumber]]&lt;$B646,SUM(V645:V646)=2),1,"")</f>
        <v>1</v>
      </c>
      <c r="AN645" s="19" t="str">
        <f>IF(AND(מרקובחצי[[#This Row],[CycleNumber]]&lt;$B646,SUM(מרקובחצי[[#This Row],[33]],O646)=2),1,"")</f>
        <v/>
      </c>
      <c r="AO645" s="19" t="str">
        <f>IF(AND(מרקובחצי[[#This Row],[CycleNumber]]&lt;$B646,SUM(מרקובחצי[[#This Row],[33]],P646)=2),1,"")</f>
        <v/>
      </c>
      <c r="AP645" s="19" t="str">
        <f>IF(AND(מרקובחצי[[#This Row],[CycleNumber]]&lt;$B646,SUM(מרקובחצי[[#This Row],[33]],Q646)=2),1,"")</f>
        <v/>
      </c>
      <c r="AQ645" s="19" t="str">
        <f>IF(AND(מרקובחצי[[#This Row],[CycleNumber]]&lt;$B646,SUM(W645:W646)=2),1,"")</f>
        <v/>
      </c>
      <c r="AR645" s="19" t="str">
        <f>IF(AND(מרקובחצי[[#This Row],[CycleNumber]]&lt;$B646,SUM(מרקובחצי[[#This Row],[12]],S646)=2),1,"")</f>
        <v/>
      </c>
      <c r="AS645" s="19" t="str">
        <f>IF(AND(מרקובחצי[[#This Row],[CycleNumber]]&lt;$B646,SUM(מרקובחצי[[#This Row],[22]],V646)=2),1,"")</f>
        <v/>
      </c>
      <c r="AT645" s="21">
        <f>SUM(מרקובחצי[[#This Row],[11]:[33]])</f>
        <v>1</v>
      </c>
    </row>
    <row r="646" spans="1:46" ht="15.6" x14ac:dyDescent="0.25">
      <c r="A646" s="19" t="s">
        <v>64</v>
      </c>
      <c r="B646" s="19">
        <v>20</v>
      </c>
      <c r="C646">
        <v>25</v>
      </c>
      <c r="D646" s="19">
        <f>מרקובחצי[[#This Row],[LengthofCycle]]+1</f>
        <v>26</v>
      </c>
      <c r="E646" t="str">
        <f>IF(IFERROR(LOOKUP(מרקובחצי[[#This Row],[ClientID]],קביעויות[הפלגה]),FALSE)=מרקובחצי[[#This Row],[ClientID]],1,"")</f>
        <v/>
      </c>
      <c r="F646">
        <f>IF(IFERROR(LOOKUP(מרקובחצי[[#This Row],[ClientID]],סוגחציקבוע[S31]),FALSE)=מרקובחצי[[#This Row],[ClientID]],1,"")</f>
        <v>1</v>
      </c>
      <c r="G646" t="str">
        <f>IF(IFERROR(LOOKUP(מרקובחצי[[#This Row],[ClientID]],סוגחציקבוע[S32]),FALSE)=מרקובחצי[[#This Row],[ClientID]],1,"")</f>
        <v/>
      </c>
      <c r="H646" t="str">
        <f>IF(IFERROR(LOOKUP(מרקובחצי[[#This Row],[ClientID]],סוגחציקבוע[S33]),FALSE)=מרקובחצי[[#This Row],[ClientID]],1,"")</f>
        <v/>
      </c>
      <c r="I646" t="str">
        <f>IF(IFERROR(LOOKUP(מרקובחצי[[#This Row],[ClientID]],סוגחציקבוע[S32&amp;33]),FALSE)=מרקובחצי[[#This Row],[ClientID]],1,"")</f>
        <v/>
      </c>
      <c r="J646" s="19">
        <f>IF(SUM(מרקובחצי[[#This Row],[11]:[13]])=1,מרקובחצי[[#This Row],[עד ועד]],IF(SUM(R645:T646)=1,IF(מרקובחצי[[#This Row],[עד ועד]]&lt;J645,מרקובחצי[[#This Row],[עד ועד]],J645),J645))</f>
        <v>26</v>
      </c>
      <c r="K646" s="19">
        <f>IF(SUM(מרקובחצי[[#This Row],[11]:[13]])=1,מרקובחצי[[#This Row],[עד ועד]],IF(SUM(R645:T646)=1,IF(מרקובחצי[[#This Row],[עד ועד]]&gt;K645,מרקובחצי[[#This Row],[עד ועד]],K645),K645))</f>
        <v>30</v>
      </c>
      <c r="L646" s="19" t="str">
        <f>IF(AND(SUM(מרקובחצי[[#This Row],[31]:[33]])=1,SUM(U645:W645)=0),מרקובחצי[[#This Row],[מקס]]-מרקובחצי[[#This Row],[מינ]],"")</f>
        <v/>
      </c>
      <c r="M64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46" s="19" t="str">
        <f t="shared" si="10"/>
        <v>S32</v>
      </c>
      <c r="O646" s="19" t="str">
        <f>IF(מרקובחצי[[#This Row],[קבעה הפלגה?]]=1,"",IF(AND(מרקובחצי[[#This Row],[עד ועד]]&lt;29,OR(מרקובחצי[[#This Row],[CycleNumber]]=1,AND(U645=1,OR(מרקובחצי[[#This Row],[עד ועד]]&lt;J645,מרקובחצי[[#This Row],[עד ועד]]&gt;K645)),AND(V645=1,מרקובחצי[[#This Row],[עד ועד]]&lt;J645),W645=1)),1,""))</f>
        <v/>
      </c>
      <c r="P646" s="19" t="str">
        <f>IF(מרקובחצי[[#This Row],[קבעה הפלגה?]]=1,"",IF(AND(מרקובחצי[[#This Row],[עד ועד]]&gt;28,מרקובחצי[[#This Row],[עד ועד]]&lt;32,OR(מרקובחצי[[#This Row],[CycleNumber]]=1,AND(U645=1),AND(V645=1,OR(מרקובחצי[[#This Row],[עד ועד]]&lt;J645,מרקובחצי[[#This Row],[עד ועד]]&gt;K645)),W645=1)),1,""))</f>
        <v/>
      </c>
      <c r="Q646" s="19" t="str">
        <f>IF(מרקובחצי[[#This Row],[קבעה הפלגה?]]=1,"",IF(AND(מרקובחצי[[#This Row],[עד ועד]]&gt;31,OR(מרקובחצי[[#This Row],[CycleNumber]]=1,AND(U645=1),AND(V645=1,מרקובחצי[[#This Row],[עד ועד]]&gt;K645),AND(W645=1,OR(מרקובחצי[[#This Row],[עד ועד]]&gt;K645,מרקובחצי[[#This Row],[עד ועד]]&lt;J645)))),1,""))</f>
        <v/>
      </c>
      <c r="R646" s="19" t="str">
        <f>IF(מרקובחצי[[#This Row],[CycleNumber]]&gt;1,IF(AND(O645=1,מרקובחצי[[#This Row],[עד ועד]]&lt;29),1,""),"")</f>
        <v/>
      </c>
      <c r="S646" s="19" t="str">
        <f>IF(מרקובחצי[[#This Row],[CycleNumber]]&gt;1,IF(OR(AND(O645=1,מרקובחצי[[#This Row],[עד ועד]]&gt;28),AND(P645=1),AND(Q645=1,מרקובחצי[[#This Row],[עד ועד]]&lt;32)),1,""),"")</f>
        <v/>
      </c>
      <c r="T646" s="19" t="str">
        <f>IF(מרקובחצי[[#This Row],[CycleNumber]]&gt;1,IF(AND(Q645=1,מרקובחצי[[#This Row],[עד ועד]]&gt;31),1,""),"")</f>
        <v/>
      </c>
      <c r="U646" s="19" t="str">
        <f>IF(מרקובחצי[[#This Row],[CycleNumber]]&gt;1,IF(AND(R645=1,מרקובחצי[[#This Row],[עד ועד]]&lt;29),1,IF(AND(U645=1,NOT(OR(מרקובחצי[[#This Row],[עד ועד]]&lt;J645,מרקובחצי[[#This Row],[עד ועד]]&gt;K645))),1,"")),"")</f>
        <v/>
      </c>
      <c r="V646" s="19">
        <f>IF(מרקובחצי[[#This Row],[CycleNumber]]&gt;1,IF(AND(SUM(R645:T645)=1,מרקובחצי[[#This Row],[עד ועד]]&gt;28,מרקובחצי[[#This Row],[עד ועד]]&lt;32),1,IF(OR(S645=1,AND(R645=1,מרקובחצי[[#This Row],[עד ועד]]&gt;28),AND(T645=1,מרקובחצי[[#This Row],[עד ועד]]&lt;32)),1,IF(AND(V645=1,NOT(OR(מרקובחצי[[#This Row],[עד ועד]]&lt;J645,מרקובחצי[[#This Row],[עד ועד]]&gt;K645))),1,""))),"")</f>
        <v>1</v>
      </c>
      <c r="W646" s="19" t="str">
        <f>IF(מרקובחצי[[#This Row],[CycleNumber]]&gt;1,IF(AND(T645=1,מרקובחצי[[#This Row],[עד ועד]]&gt;31),1,IF(AND(W645=1,NOT(OR(מרקובחצי[[#This Row],[עד ועד]]&lt;J645,מרקובחצי[[#This Row],[עד ועד]]&gt;K645))),1,"")),"")</f>
        <v/>
      </c>
      <c r="X646" s="19" t="str">
        <f>IF(AND(מרקובחצי[[#This Row],[CycleNumber]]&lt;$B647,SUM(מרקובחצי[[#This Row],[11]],R647)=2),1,"")</f>
        <v/>
      </c>
      <c r="Y646" s="19" t="str">
        <f>IF(AND(מרקובחצי[[#This Row],[CycleNumber]]&lt;$B647,SUM(מרקובחצי[[#This Row],[11]],S647)=2),1,"")</f>
        <v/>
      </c>
      <c r="Z646" s="19" t="str">
        <f>IF(AND(מרקובחצי[[#This Row],[CycleNumber]]&lt;$B647,SUM(מרקובחצי[[#This Row],[13]],S647)=2),1,"")</f>
        <v/>
      </c>
      <c r="AA646" s="19" t="str">
        <f>IF(AND(מרקובחצי[[#This Row],[CycleNumber]]&lt;$B647,SUM(מרקובחצי[[#This Row],[13]],T647)=2),1,"")</f>
        <v/>
      </c>
      <c r="AB646" s="19" t="str">
        <f>IF(AND(מרקובחצי[[#This Row],[CycleNumber]]&lt;$B647,SUM(מרקובחצי[[#This Row],[21]],U647)=2),1,"")</f>
        <v/>
      </c>
      <c r="AC646" s="19" t="str">
        <f>IF(AND(מרקובחצי[[#This Row],[CycleNumber]]&lt;$B647,SUM(מרקובחצי[[#This Row],[21]],V647)=2),1,"")</f>
        <v/>
      </c>
      <c r="AD646" s="19" t="str">
        <f>IF(AND(מרקובחצי[[#This Row],[CycleNumber]]&lt;$B647,SUM(מרקובחצי[[#This Row],[23]],V647)=2),1,"")</f>
        <v/>
      </c>
      <c r="AE646" s="19" t="str">
        <f>IF(AND(מרקובחצי[[#This Row],[CycleNumber]]&lt;$B647,SUM(מרקובחצי[[#This Row],[23]],W647)=2),1,"")</f>
        <v/>
      </c>
      <c r="AF646" s="19" t="str">
        <f>IF(AND(מרקובחצי[[#This Row],[CycleNumber]]&lt;$B647,SUM(מרקובחצי[[#This Row],[31]],O647)=2),1,"")</f>
        <v/>
      </c>
      <c r="AG646" s="19" t="str">
        <f>IF(AND(מרקובחצי[[#This Row],[CycleNumber]]&lt;$B647,SUM(מרקובחצי[[#This Row],[31]],P647)=2),1,"")</f>
        <v/>
      </c>
      <c r="AH646" s="19" t="str">
        <f>IF(AND(מרקובחצי[[#This Row],[CycleNumber]]&lt;$B647,SUM(מרקובחצי[[#This Row],[31]],Q647)=2),1,"")</f>
        <v/>
      </c>
      <c r="AI646" s="19" t="str">
        <f>IF(AND(מרקובחצי[[#This Row],[CycleNumber]]&lt;$B647,SUM(U646:U647)=2),1,"")</f>
        <v/>
      </c>
      <c r="AJ646" s="19">
        <f>IF(AND(מרקובחצי[[#This Row],[CycleNumber]]&lt;$B647,SUM(מרקובחצי[[#This Row],[32]],O647)=2),1,"")</f>
        <v>1</v>
      </c>
      <c r="AK646" s="19" t="str">
        <f>IF(AND(מרקובחצי[[#This Row],[CycleNumber]]&lt;$B647,SUM(מרקובחצי[[#This Row],[32]],P647)=2),1,"")</f>
        <v/>
      </c>
      <c r="AL646" s="19" t="str">
        <f>IF(AND(מרקובחצי[[#This Row],[CycleNumber]]&lt;$B647,SUM(מרקובחצי[[#This Row],[32]],Q647)=2),1,"")</f>
        <v/>
      </c>
      <c r="AM646" s="19" t="str">
        <f>IF(AND(מרקובחצי[[#This Row],[CycleNumber]]&lt;$B647,SUM(V646:V647)=2),1,"")</f>
        <v/>
      </c>
      <c r="AN646" s="19" t="str">
        <f>IF(AND(מרקובחצי[[#This Row],[CycleNumber]]&lt;$B647,SUM(מרקובחצי[[#This Row],[33]],O647)=2),1,"")</f>
        <v/>
      </c>
      <c r="AO646" s="19" t="str">
        <f>IF(AND(מרקובחצי[[#This Row],[CycleNumber]]&lt;$B647,SUM(מרקובחצי[[#This Row],[33]],P647)=2),1,"")</f>
        <v/>
      </c>
      <c r="AP646" s="19" t="str">
        <f>IF(AND(מרקובחצי[[#This Row],[CycleNumber]]&lt;$B647,SUM(מרקובחצי[[#This Row],[33]],Q647)=2),1,"")</f>
        <v/>
      </c>
      <c r="AQ646" s="19" t="str">
        <f>IF(AND(מרקובחצי[[#This Row],[CycleNumber]]&lt;$B647,SUM(W646:W647)=2),1,"")</f>
        <v/>
      </c>
      <c r="AR646" s="19" t="str">
        <f>IF(AND(מרקובחצי[[#This Row],[CycleNumber]]&lt;$B647,SUM(מרקובחצי[[#This Row],[12]],S647)=2),1,"")</f>
        <v/>
      </c>
      <c r="AS646" s="19" t="str">
        <f>IF(AND(מרקובחצי[[#This Row],[CycleNumber]]&lt;$B647,SUM(מרקובחצי[[#This Row],[22]],V647)=2),1,"")</f>
        <v/>
      </c>
      <c r="AT646" s="21">
        <f>SUM(מרקובחצי[[#This Row],[11]:[33]])</f>
        <v>1</v>
      </c>
    </row>
    <row r="647" spans="1:46" ht="15.6" x14ac:dyDescent="0.25">
      <c r="A647" s="19" t="s">
        <v>64</v>
      </c>
      <c r="B647" s="19">
        <v>21</v>
      </c>
      <c r="C647">
        <v>23</v>
      </c>
      <c r="D647" s="19">
        <f>מרקובחצי[[#This Row],[LengthofCycle]]+1</f>
        <v>24</v>
      </c>
      <c r="E647" t="str">
        <f>IF(IFERROR(LOOKUP(מרקובחצי[[#This Row],[ClientID]],קביעויות[הפלגה]),FALSE)=מרקובחצי[[#This Row],[ClientID]],1,"")</f>
        <v/>
      </c>
      <c r="F647">
        <f>IF(IFERROR(LOOKUP(מרקובחצי[[#This Row],[ClientID]],סוגחציקבוע[S31]),FALSE)=מרקובחצי[[#This Row],[ClientID]],1,"")</f>
        <v>1</v>
      </c>
      <c r="G647" t="str">
        <f>IF(IFERROR(LOOKUP(מרקובחצי[[#This Row],[ClientID]],סוגחציקבוע[S32]),FALSE)=מרקובחצי[[#This Row],[ClientID]],1,"")</f>
        <v/>
      </c>
      <c r="H647" t="str">
        <f>IF(IFERROR(LOOKUP(מרקובחצי[[#This Row],[ClientID]],סוגחציקבוע[S33]),FALSE)=מרקובחצי[[#This Row],[ClientID]],1,"")</f>
        <v/>
      </c>
      <c r="I647" t="str">
        <f>IF(IFERROR(LOOKUP(מרקובחצי[[#This Row],[ClientID]],סוגחציקבוע[S32&amp;33]),FALSE)=מרקובחצי[[#This Row],[ClientID]],1,"")</f>
        <v/>
      </c>
      <c r="J647" s="19">
        <f>IF(SUM(מרקובחצי[[#This Row],[11]:[13]])=1,מרקובחצי[[#This Row],[עד ועד]],IF(SUM(R646:T647)=1,IF(מרקובחצי[[#This Row],[עד ועד]]&lt;J646,מרקובחצי[[#This Row],[עד ועד]],J646),J646))</f>
        <v>24</v>
      </c>
      <c r="K647" s="19">
        <f>IF(SUM(מרקובחצי[[#This Row],[11]:[13]])=1,מרקובחצי[[#This Row],[עד ועד]],IF(SUM(R646:T647)=1,IF(מרקובחצי[[#This Row],[עד ועד]]&gt;K646,מרקובחצי[[#This Row],[עד ועד]],K646),K646))</f>
        <v>24</v>
      </c>
      <c r="L647" s="19" t="str">
        <f>IF(AND(SUM(מרקובחצי[[#This Row],[31]:[33]])=1,SUM(U646:W646)=0),מרקובחצי[[#This Row],[מקס]]-מרקובחצי[[#This Row],[מינ]],"")</f>
        <v/>
      </c>
      <c r="M64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647" s="19" t="str">
        <f t="shared" si="10"/>
        <v>S32</v>
      </c>
      <c r="O647" s="19">
        <f>IF(מרקובחצי[[#This Row],[קבעה הפלגה?]]=1,"",IF(AND(מרקובחצי[[#This Row],[עד ועד]]&lt;29,OR(מרקובחצי[[#This Row],[CycleNumber]]=1,AND(U646=1,OR(מרקובחצי[[#This Row],[עד ועד]]&lt;J646,מרקובחצי[[#This Row],[עד ועד]]&gt;K646)),AND(V646=1,מרקובחצי[[#This Row],[עד ועד]]&lt;J646),W646=1)),1,""))</f>
        <v>1</v>
      </c>
      <c r="P647" s="19" t="str">
        <f>IF(מרקובחצי[[#This Row],[קבעה הפלגה?]]=1,"",IF(AND(מרקובחצי[[#This Row],[עד ועד]]&gt;28,מרקובחצי[[#This Row],[עד ועד]]&lt;32,OR(מרקובחצי[[#This Row],[CycleNumber]]=1,AND(U646=1),AND(V646=1,OR(מרקובחצי[[#This Row],[עד ועד]]&lt;J646,מרקובחצי[[#This Row],[עד ועד]]&gt;K646)),W646=1)),1,""))</f>
        <v/>
      </c>
      <c r="Q647" s="19" t="str">
        <f>IF(מרקובחצי[[#This Row],[קבעה הפלגה?]]=1,"",IF(AND(מרקובחצי[[#This Row],[עד ועד]]&gt;31,OR(מרקובחצי[[#This Row],[CycleNumber]]=1,AND(U646=1),AND(V646=1,מרקובחצי[[#This Row],[עד ועד]]&gt;K646),AND(W646=1,OR(מרקובחצי[[#This Row],[עד ועד]]&gt;K646,מרקובחצי[[#This Row],[עד ועד]]&lt;J646)))),1,""))</f>
        <v/>
      </c>
      <c r="R647" s="19" t="str">
        <f>IF(מרקובחצי[[#This Row],[CycleNumber]]&gt;1,IF(AND(O646=1,מרקובחצי[[#This Row],[עד ועד]]&lt;29),1,""),"")</f>
        <v/>
      </c>
      <c r="S647" s="19" t="str">
        <f>IF(מרקובחצי[[#This Row],[CycleNumber]]&gt;1,IF(OR(AND(O646=1,מרקובחצי[[#This Row],[עד ועד]]&gt;28),AND(P646=1),AND(Q646=1,מרקובחצי[[#This Row],[עד ועד]]&lt;32)),1,""),"")</f>
        <v/>
      </c>
      <c r="T647" s="19" t="str">
        <f>IF(מרקובחצי[[#This Row],[CycleNumber]]&gt;1,IF(AND(Q646=1,מרקובחצי[[#This Row],[עד ועד]]&gt;31),1,""),"")</f>
        <v/>
      </c>
      <c r="U647" s="19" t="str">
        <f>IF(מרקובחצי[[#This Row],[CycleNumber]]&gt;1,IF(AND(R646=1,מרקובחצי[[#This Row],[עד ועד]]&lt;29),1,IF(AND(U646=1,NOT(OR(מרקובחצי[[#This Row],[עד ועד]]&lt;J646,מרקובחצי[[#This Row],[עד ועד]]&gt;K646))),1,"")),"")</f>
        <v/>
      </c>
      <c r="V647" s="19" t="str">
        <f>IF(מרקובחצי[[#This Row],[CycleNumber]]&gt;1,IF(AND(SUM(R646:T646)=1,מרקובחצי[[#This Row],[עד ועד]]&gt;28,מרקובחצי[[#This Row],[עד ועד]]&lt;32),1,IF(OR(S646=1,AND(R646=1,מרקובחצי[[#This Row],[עד ועד]]&gt;28),AND(T646=1,מרקובחצי[[#This Row],[עד ועד]]&lt;32)),1,IF(AND(V646=1,NOT(OR(מרקובחצי[[#This Row],[עד ועד]]&lt;J646,מרקובחצי[[#This Row],[עד ועד]]&gt;K646))),1,""))),"")</f>
        <v/>
      </c>
      <c r="W647" s="19" t="str">
        <f>IF(מרקובחצי[[#This Row],[CycleNumber]]&gt;1,IF(AND(T646=1,מרקובחצי[[#This Row],[עד ועד]]&gt;31),1,IF(AND(W646=1,NOT(OR(מרקובחצי[[#This Row],[עד ועד]]&lt;J646,מרקובחצי[[#This Row],[עד ועד]]&gt;K646))),1,"")),"")</f>
        <v/>
      </c>
      <c r="X647" s="19">
        <f>IF(AND(מרקובחצי[[#This Row],[CycleNumber]]&lt;$B648,SUM(מרקובחצי[[#This Row],[11]],R648)=2),1,"")</f>
        <v>1</v>
      </c>
      <c r="Y647" s="19" t="str">
        <f>IF(AND(מרקובחצי[[#This Row],[CycleNumber]]&lt;$B648,SUM(מרקובחצי[[#This Row],[11]],S648)=2),1,"")</f>
        <v/>
      </c>
      <c r="Z647" s="19" t="str">
        <f>IF(AND(מרקובחצי[[#This Row],[CycleNumber]]&lt;$B648,SUM(מרקובחצי[[#This Row],[13]],S648)=2),1,"")</f>
        <v/>
      </c>
      <c r="AA647" s="19" t="str">
        <f>IF(AND(מרקובחצי[[#This Row],[CycleNumber]]&lt;$B648,SUM(מרקובחצי[[#This Row],[13]],T648)=2),1,"")</f>
        <v/>
      </c>
      <c r="AB647" s="19" t="str">
        <f>IF(AND(מרקובחצי[[#This Row],[CycleNumber]]&lt;$B648,SUM(מרקובחצי[[#This Row],[21]],U648)=2),1,"")</f>
        <v/>
      </c>
      <c r="AC647" s="19" t="str">
        <f>IF(AND(מרקובחצי[[#This Row],[CycleNumber]]&lt;$B648,SUM(מרקובחצי[[#This Row],[21]],V648)=2),1,"")</f>
        <v/>
      </c>
      <c r="AD647" s="19" t="str">
        <f>IF(AND(מרקובחצי[[#This Row],[CycleNumber]]&lt;$B648,SUM(מרקובחצי[[#This Row],[23]],V648)=2),1,"")</f>
        <v/>
      </c>
      <c r="AE647" s="19" t="str">
        <f>IF(AND(מרקובחצי[[#This Row],[CycleNumber]]&lt;$B648,SUM(מרקובחצי[[#This Row],[23]],W648)=2),1,"")</f>
        <v/>
      </c>
      <c r="AF647" s="19" t="str">
        <f>IF(AND(מרקובחצי[[#This Row],[CycleNumber]]&lt;$B648,SUM(מרקובחצי[[#This Row],[31]],O648)=2),1,"")</f>
        <v/>
      </c>
      <c r="AG647" s="19" t="str">
        <f>IF(AND(מרקובחצי[[#This Row],[CycleNumber]]&lt;$B648,SUM(מרקובחצי[[#This Row],[31]],P648)=2),1,"")</f>
        <v/>
      </c>
      <c r="AH647" s="19" t="str">
        <f>IF(AND(מרקובחצי[[#This Row],[CycleNumber]]&lt;$B648,SUM(מרקובחצי[[#This Row],[31]],Q648)=2),1,"")</f>
        <v/>
      </c>
      <c r="AI647" s="19" t="str">
        <f>IF(AND(מרקובחצי[[#This Row],[CycleNumber]]&lt;$B648,SUM(U647:U648)=2),1,"")</f>
        <v/>
      </c>
      <c r="AJ647" s="19" t="str">
        <f>IF(AND(מרקובחצי[[#This Row],[CycleNumber]]&lt;$B648,SUM(מרקובחצי[[#This Row],[32]],O648)=2),1,"")</f>
        <v/>
      </c>
      <c r="AK647" s="19" t="str">
        <f>IF(AND(מרקובחצי[[#This Row],[CycleNumber]]&lt;$B648,SUM(מרקובחצי[[#This Row],[32]],P648)=2),1,"")</f>
        <v/>
      </c>
      <c r="AL647" s="19" t="str">
        <f>IF(AND(מרקובחצי[[#This Row],[CycleNumber]]&lt;$B648,SUM(מרקובחצי[[#This Row],[32]],Q648)=2),1,"")</f>
        <v/>
      </c>
      <c r="AM647" s="19" t="str">
        <f>IF(AND(מרקובחצי[[#This Row],[CycleNumber]]&lt;$B648,SUM(V647:V648)=2),1,"")</f>
        <v/>
      </c>
      <c r="AN647" s="19" t="str">
        <f>IF(AND(מרקובחצי[[#This Row],[CycleNumber]]&lt;$B648,SUM(מרקובחצי[[#This Row],[33]],O648)=2),1,"")</f>
        <v/>
      </c>
      <c r="AO647" s="19" t="str">
        <f>IF(AND(מרקובחצי[[#This Row],[CycleNumber]]&lt;$B648,SUM(מרקובחצי[[#This Row],[33]],P648)=2),1,"")</f>
        <v/>
      </c>
      <c r="AP647" s="19" t="str">
        <f>IF(AND(מרקובחצי[[#This Row],[CycleNumber]]&lt;$B648,SUM(מרקובחצי[[#This Row],[33]],Q648)=2),1,"")</f>
        <v/>
      </c>
      <c r="AQ647" s="19" t="str">
        <f>IF(AND(מרקובחצי[[#This Row],[CycleNumber]]&lt;$B648,SUM(W647:W648)=2),1,"")</f>
        <v/>
      </c>
      <c r="AR647" s="19" t="str">
        <f>IF(AND(מרקובחצי[[#This Row],[CycleNumber]]&lt;$B648,SUM(מרקובחצי[[#This Row],[12]],S648)=2),1,"")</f>
        <v/>
      </c>
      <c r="AS647" s="19" t="str">
        <f>IF(AND(מרקובחצי[[#This Row],[CycleNumber]]&lt;$B648,SUM(מרקובחצי[[#This Row],[22]],V648)=2),1,"")</f>
        <v/>
      </c>
      <c r="AT647" s="21">
        <f>SUM(מרקובחצי[[#This Row],[11]:[33]])</f>
        <v>1</v>
      </c>
    </row>
    <row r="648" spans="1:46" ht="15.6" x14ac:dyDescent="0.25">
      <c r="A648" s="19" t="s">
        <v>64</v>
      </c>
      <c r="B648" s="19">
        <v>22</v>
      </c>
      <c r="C648">
        <v>26</v>
      </c>
      <c r="D648" s="19">
        <f>מרקובחצי[[#This Row],[LengthofCycle]]+1</f>
        <v>27</v>
      </c>
      <c r="E648" t="str">
        <f>IF(IFERROR(LOOKUP(מרקובחצי[[#This Row],[ClientID]],קביעויות[הפלגה]),FALSE)=מרקובחצי[[#This Row],[ClientID]],1,"")</f>
        <v/>
      </c>
      <c r="F648">
        <f>IF(IFERROR(LOOKUP(מרקובחצי[[#This Row],[ClientID]],סוגחציקבוע[S31]),FALSE)=מרקובחצי[[#This Row],[ClientID]],1,"")</f>
        <v>1</v>
      </c>
      <c r="G648" t="str">
        <f>IF(IFERROR(LOOKUP(מרקובחצי[[#This Row],[ClientID]],סוגחציקבוע[S32]),FALSE)=מרקובחצי[[#This Row],[ClientID]],1,"")</f>
        <v/>
      </c>
      <c r="H648" t="str">
        <f>IF(IFERROR(LOOKUP(מרקובחצי[[#This Row],[ClientID]],סוגחציקבוע[S33]),FALSE)=מרקובחצי[[#This Row],[ClientID]],1,"")</f>
        <v/>
      </c>
      <c r="I648" t="str">
        <f>IF(IFERROR(LOOKUP(מרקובחצי[[#This Row],[ClientID]],סוגחציקבוע[S32&amp;33]),FALSE)=מרקובחצי[[#This Row],[ClientID]],1,"")</f>
        <v/>
      </c>
      <c r="J648" s="19">
        <f>IF(SUM(מרקובחצי[[#This Row],[11]:[13]])=1,מרקובחצי[[#This Row],[עד ועד]],IF(SUM(R647:T648)=1,IF(מרקובחצי[[#This Row],[עד ועד]]&lt;J647,מרקובחצי[[#This Row],[עד ועד]],J647),J647))</f>
        <v>24</v>
      </c>
      <c r="K648" s="19">
        <f>IF(SUM(מרקובחצי[[#This Row],[11]:[13]])=1,מרקובחצי[[#This Row],[עד ועד]],IF(SUM(R647:T648)=1,IF(מרקובחצי[[#This Row],[עד ועד]]&gt;K647,מרקובחצי[[#This Row],[עד ועד]],K647),K647))</f>
        <v>27</v>
      </c>
      <c r="L648" s="19" t="str">
        <f>IF(AND(SUM(מרקובחצי[[#This Row],[31]:[33]])=1,SUM(U647:W647)=0),מרקובחצי[[#This Row],[מקס]]-מרקובחצי[[#This Row],[מינ]],"")</f>
        <v/>
      </c>
      <c r="M64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648" s="19" t="str">
        <f t="shared" si="10"/>
        <v>S11</v>
      </c>
      <c r="O648" s="19" t="str">
        <f>IF(מרקובחצי[[#This Row],[קבעה הפלגה?]]=1,"",IF(AND(מרקובחצי[[#This Row],[עד ועד]]&lt;29,OR(מרקובחצי[[#This Row],[CycleNumber]]=1,AND(U647=1,OR(מרקובחצי[[#This Row],[עד ועד]]&lt;J647,מרקובחצי[[#This Row],[עד ועד]]&gt;K647)),AND(V647=1,מרקובחצי[[#This Row],[עד ועד]]&lt;J647),W647=1)),1,""))</f>
        <v/>
      </c>
      <c r="P648" s="19" t="str">
        <f>IF(מרקובחצי[[#This Row],[קבעה הפלגה?]]=1,"",IF(AND(מרקובחצי[[#This Row],[עד ועד]]&gt;28,מרקובחצי[[#This Row],[עד ועד]]&lt;32,OR(מרקובחצי[[#This Row],[CycleNumber]]=1,AND(U647=1),AND(V647=1,OR(מרקובחצי[[#This Row],[עד ועד]]&lt;J647,מרקובחצי[[#This Row],[עד ועד]]&gt;K647)),W647=1)),1,""))</f>
        <v/>
      </c>
      <c r="Q648" s="19" t="str">
        <f>IF(מרקובחצי[[#This Row],[קבעה הפלגה?]]=1,"",IF(AND(מרקובחצי[[#This Row],[עד ועד]]&gt;31,OR(מרקובחצי[[#This Row],[CycleNumber]]=1,AND(U647=1),AND(V647=1,מרקובחצי[[#This Row],[עד ועד]]&gt;K647),AND(W647=1,OR(מרקובחצי[[#This Row],[עד ועד]]&gt;K647,מרקובחצי[[#This Row],[עד ועד]]&lt;J647)))),1,""))</f>
        <v/>
      </c>
      <c r="R648" s="19">
        <f>IF(מרקובחצי[[#This Row],[CycleNumber]]&gt;1,IF(AND(O647=1,מרקובחצי[[#This Row],[עד ועד]]&lt;29),1,""),"")</f>
        <v>1</v>
      </c>
      <c r="S648" s="19" t="str">
        <f>IF(מרקובחצי[[#This Row],[CycleNumber]]&gt;1,IF(OR(AND(O647=1,מרקובחצי[[#This Row],[עד ועד]]&gt;28),AND(P647=1),AND(Q647=1,מרקובחצי[[#This Row],[עד ועד]]&lt;32)),1,""),"")</f>
        <v/>
      </c>
      <c r="T648" s="19" t="str">
        <f>IF(מרקובחצי[[#This Row],[CycleNumber]]&gt;1,IF(AND(Q647=1,מרקובחצי[[#This Row],[עד ועד]]&gt;31),1,""),"")</f>
        <v/>
      </c>
      <c r="U648" s="19" t="str">
        <f>IF(מרקובחצי[[#This Row],[CycleNumber]]&gt;1,IF(AND(R647=1,מרקובחצי[[#This Row],[עד ועד]]&lt;29),1,IF(AND(U647=1,NOT(OR(מרקובחצי[[#This Row],[עד ועד]]&lt;J647,מרקובחצי[[#This Row],[עד ועד]]&gt;K647))),1,"")),"")</f>
        <v/>
      </c>
      <c r="V648" s="19" t="str">
        <f>IF(מרקובחצי[[#This Row],[CycleNumber]]&gt;1,IF(AND(SUM(R647:T647)=1,מרקובחצי[[#This Row],[עד ועד]]&gt;28,מרקובחצי[[#This Row],[עד ועד]]&lt;32),1,IF(OR(S647=1,AND(R647=1,מרקובחצי[[#This Row],[עד ועד]]&gt;28),AND(T647=1,מרקובחצי[[#This Row],[עד ועד]]&lt;32)),1,IF(AND(V647=1,NOT(OR(מרקובחצי[[#This Row],[עד ועד]]&lt;J647,מרקובחצי[[#This Row],[עד ועד]]&gt;K647))),1,""))),"")</f>
        <v/>
      </c>
      <c r="W648" s="19" t="str">
        <f>IF(מרקובחצי[[#This Row],[CycleNumber]]&gt;1,IF(AND(T647=1,מרקובחצי[[#This Row],[עד ועד]]&gt;31),1,IF(AND(W647=1,NOT(OR(מרקובחצי[[#This Row],[עד ועד]]&lt;J647,מרקובחצי[[#This Row],[עד ועד]]&gt;K647))),1,"")),"")</f>
        <v/>
      </c>
      <c r="X648" s="19" t="str">
        <f>IF(AND(מרקובחצי[[#This Row],[CycleNumber]]&lt;$B649,SUM(מרקובחצי[[#This Row],[11]],R649)=2),1,"")</f>
        <v/>
      </c>
      <c r="Y648" s="19" t="str">
        <f>IF(AND(מרקובחצי[[#This Row],[CycleNumber]]&lt;$B649,SUM(מרקובחצי[[#This Row],[11]],S649)=2),1,"")</f>
        <v/>
      </c>
      <c r="Z648" s="19" t="str">
        <f>IF(AND(מרקובחצי[[#This Row],[CycleNumber]]&lt;$B649,SUM(מרקובחצי[[#This Row],[13]],S649)=2),1,"")</f>
        <v/>
      </c>
      <c r="AA648" s="19" t="str">
        <f>IF(AND(מרקובחצי[[#This Row],[CycleNumber]]&lt;$B649,SUM(מרקובחצי[[#This Row],[13]],T649)=2),1,"")</f>
        <v/>
      </c>
      <c r="AB648" s="19">
        <f>IF(AND(מרקובחצי[[#This Row],[CycleNumber]]&lt;$B649,SUM(מרקובחצי[[#This Row],[21]],U649)=2),1,"")</f>
        <v>1</v>
      </c>
      <c r="AC648" s="19" t="str">
        <f>IF(AND(מרקובחצי[[#This Row],[CycleNumber]]&lt;$B649,SUM(מרקובחצי[[#This Row],[21]],V649)=2),1,"")</f>
        <v/>
      </c>
      <c r="AD648" s="19" t="str">
        <f>IF(AND(מרקובחצי[[#This Row],[CycleNumber]]&lt;$B649,SUM(מרקובחצי[[#This Row],[23]],V649)=2),1,"")</f>
        <v/>
      </c>
      <c r="AE648" s="19" t="str">
        <f>IF(AND(מרקובחצי[[#This Row],[CycleNumber]]&lt;$B649,SUM(מרקובחצי[[#This Row],[23]],W649)=2),1,"")</f>
        <v/>
      </c>
      <c r="AF648" s="19" t="str">
        <f>IF(AND(מרקובחצי[[#This Row],[CycleNumber]]&lt;$B649,SUM(מרקובחצי[[#This Row],[31]],O649)=2),1,"")</f>
        <v/>
      </c>
      <c r="AG648" s="19" t="str">
        <f>IF(AND(מרקובחצי[[#This Row],[CycleNumber]]&lt;$B649,SUM(מרקובחצי[[#This Row],[31]],P649)=2),1,"")</f>
        <v/>
      </c>
      <c r="AH648" s="19" t="str">
        <f>IF(AND(מרקובחצי[[#This Row],[CycleNumber]]&lt;$B649,SUM(מרקובחצי[[#This Row],[31]],Q649)=2),1,"")</f>
        <v/>
      </c>
      <c r="AI648" s="19" t="str">
        <f>IF(AND(מרקובחצי[[#This Row],[CycleNumber]]&lt;$B649,SUM(U648:U649)=2),1,"")</f>
        <v/>
      </c>
      <c r="AJ648" s="19" t="str">
        <f>IF(AND(מרקובחצי[[#This Row],[CycleNumber]]&lt;$B649,SUM(מרקובחצי[[#This Row],[32]],O649)=2),1,"")</f>
        <v/>
      </c>
      <c r="AK648" s="19" t="str">
        <f>IF(AND(מרקובחצי[[#This Row],[CycleNumber]]&lt;$B649,SUM(מרקובחצי[[#This Row],[32]],P649)=2),1,"")</f>
        <v/>
      </c>
      <c r="AL648" s="19" t="str">
        <f>IF(AND(מרקובחצי[[#This Row],[CycleNumber]]&lt;$B649,SUM(מרקובחצי[[#This Row],[32]],Q649)=2),1,"")</f>
        <v/>
      </c>
      <c r="AM648" s="19" t="str">
        <f>IF(AND(מרקובחצי[[#This Row],[CycleNumber]]&lt;$B649,SUM(V648:V649)=2),1,"")</f>
        <v/>
      </c>
      <c r="AN648" s="19" t="str">
        <f>IF(AND(מרקובחצי[[#This Row],[CycleNumber]]&lt;$B649,SUM(מרקובחצי[[#This Row],[33]],O649)=2),1,"")</f>
        <v/>
      </c>
      <c r="AO648" s="19" t="str">
        <f>IF(AND(מרקובחצי[[#This Row],[CycleNumber]]&lt;$B649,SUM(מרקובחצי[[#This Row],[33]],P649)=2),1,"")</f>
        <v/>
      </c>
      <c r="AP648" s="19" t="str">
        <f>IF(AND(מרקובחצי[[#This Row],[CycleNumber]]&lt;$B649,SUM(מרקובחצי[[#This Row],[33]],Q649)=2),1,"")</f>
        <v/>
      </c>
      <c r="AQ648" s="19" t="str">
        <f>IF(AND(מרקובחצי[[#This Row],[CycleNumber]]&lt;$B649,SUM(W648:W649)=2),1,"")</f>
        <v/>
      </c>
      <c r="AR648" s="19" t="str">
        <f>IF(AND(מרקובחצי[[#This Row],[CycleNumber]]&lt;$B649,SUM(מרקובחצי[[#This Row],[12]],S649)=2),1,"")</f>
        <v/>
      </c>
      <c r="AS648" s="19" t="str">
        <f>IF(AND(מרקובחצי[[#This Row],[CycleNumber]]&lt;$B649,SUM(מרקובחצי[[#This Row],[22]],V649)=2),1,"")</f>
        <v/>
      </c>
      <c r="AT648" s="21">
        <f>SUM(מרקובחצי[[#This Row],[11]:[33]])</f>
        <v>1</v>
      </c>
    </row>
    <row r="649" spans="1:46" ht="15.6" x14ac:dyDescent="0.25">
      <c r="A649" s="19" t="s">
        <v>64</v>
      </c>
      <c r="B649" s="19">
        <v>23</v>
      </c>
      <c r="C649">
        <v>26</v>
      </c>
      <c r="D649" s="19">
        <f>מרקובחצי[[#This Row],[LengthofCycle]]+1</f>
        <v>27</v>
      </c>
      <c r="E649" t="str">
        <f>IF(IFERROR(LOOKUP(מרקובחצי[[#This Row],[ClientID]],קביעויות[הפלגה]),FALSE)=מרקובחצי[[#This Row],[ClientID]],1,"")</f>
        <v/>
      </c>
      <c r="F649">
        <f>IF(IFERROR(LOOKUP(מרקובחצי[[#This Row],[ClientID]],סוגחציקבוע[S31]),FALSE)=מרקובחצי[[#This Row],[ClientID]],1,"")</f>
        <v>1</v>
      </c>
      <c r="G649" t="str">
        <f>IF(IFERROR(LOOKUP(מרקובחצי[[#This Row],[ClientID]],סוגחציקבוע[S32]),FALSE)=מרקובחצי[[#This Row],[ClientID]],1,"")</f>
        <v/>
      </c>
      <c r="H649" t="str">
        <f>IF(IFERROR(LOOKUP(מרקובחצי[[#This Row],[ClientID]],סוגחציקבוע[S33]),FALSE)=מרקובחצי[[#This Row],[ClientID]],1,"")</f>
        <v/>
      </c>
      <c r="I649" t="str">
        <f>IF(IFERROR(LOOKUP(מרקובחצי[[#This Row],[ClientID]],סוגחציקבוע[S32&amp;33]),FALSE)=מרקובחצי[[#This Row],[ClientID]],1,"")</f>
        <v/>
      </c>
      <c r="J649" s="19">
        <f>IF(SUM(מרקובחצי[[#This Row],[11]:[13]])=1,מרקובחצי[[#This Row],[עד ועד]],IF(SUM(R648:T649)=1,IF(מרקובחצי[[#This Row],[עד ועד]]&lt;J648,מרקובחצי[[#This Row],[עד ועד]],J648),J648))</f>
        <v>24</v>
      </c>
      <c r="K649" s="19">
        <f>IF(SUM(מרקובחצי[[#This Row],[11]:[13]])=1,מרקובחצי[[#This Row],[עד ועד]],IF(SUM(R648:T649)=1,IF(מרקובחצי[[#This Row],[עד ועד]]&gt;K648,מרקובחצי[[#This Row],[עד ועד]],K648),K648))</f>
        <v>27</v>
      </c>
      <c r="L649" s="19">
        <f>IF(AND(SUM(מרקובחצי[[#This Row],[31]:[33]])=1,SUM(U648:W648)=0),מרקובחצי[[#This Row],[מקס]]-מרקובחצי[[#This Row],[מינ]],"")</f>
        <v>3</v>
      </c>
      <c r="M64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649" s="19" t="str">
        <f t="shared" si="10"/>
        <v>S21</v>
      </c>
      <c r="O649" s="19" t="str">
        <f>IF(מרקובחצי[[#This Row],[קבעה הפלגה?]]=1,"",IF(AND(מרקובחצי[[#This Row],[עד ועד]]&lt;29,OR(מרקובחצי[[#This Row],[CycleNumber]]=1,AND(U648=1,OR(מרקובחצי[[#This Row],[עד ועד]]&lt;J648,מרקובחצי[[#This Row],[עד ועד]]&gt;K648)),AND(V648=1,מרקובחצי[[#This Row],[עד ועד]]&lt;J648),W648=1)),1,""))</f>
        <v/>
      </c>
      <c r="P649" s="19" t="str">
        <f>IF(מרקובחצי[[#This Row],[קבעה הפלגה?]]=1,"",IF(AND(מרקובחצי[[#This Row],[עד ועד]]&gt;28,מרקובחצי[[#This Row],[עד ועד]]&lt;32,OR(מרקובחצי[[#This Row],[CycleNumber]]=1,AND(U648=1),AND(V648=1,OR(מרקובחצי[[#This Row],[עד ועד]]&lt;J648,מרקובחצי[[#This Row],[עד ועד]]&gt;K648)),W648=1)),1,""))</f>
        <v/>
      </c>
      <c r="Q649" s="19" t="str">
        <f>IF(מרקובחצי[[#This Row],[קבעה הפלגה?]]=1,"",IF(AND(מרקובחצי[[#This Row],[עד ועד]]&gt;31,OR(מרקובחצי[[#This Row],[CycleNumber]]=1,AND(U648=1),AND(V648=1,מרקובחצי[[#This Row],[עד ועד]]&gt;K648),AND(W648=1,OR(מרקובחצי[[#This Row],[עד ועד]]&gt;K648,מרקובחצי[[#This Row],[עד ועד]]&lt;J648)))),1,""))</f>
        <v/>
      </c>
      <c r="R649" s="19" t="str">
        <f>IF(מרקובחצי[[#This Row],[CycleNumber]]&gt;1,IF(AND(O648=1,מרקובחצי[[#This Row],[עד ועד]]&lt;29),1,""),"")</f>
        <v/>
      </c>
      <c r="S649" s="19" t="str">
        <f>IF(מרקובחצי[[#This Row],[CycleNumber]]&gt;1,IF(OR(AND(O648=1,מרקובחצי[[#This Row],[עד ועד]]&gt;28),AND(P648=1),AND(Q648=1,מרקובחצי[[#This Row],[עד ועד]]&lt;32)),1,""),"")</f>
        <v/>
      </c>
      <c r="T649" s="19" t="str">
        <f>IF(מרקובחצי[[#This Row],[CycleNumber]]&gt;1,IF(AND(Q648=1,מרקובחצי[[#This Row],[עד ועד]]&gt;31),1,""),"")</f>
        <v/>
      </c>
      <c r="U649" s="19">
        <f>IF(מרקובחצי[[#This Row],[CycleNumber]]&gt;1,IF(AND(R648=1,מרקובחצי[[#This Row],[עד ועד]]&lt;29),1,IF(AND(U648=1,NOT(OR(מרקובחצי[[#This Row],[עד ועד]]&lt;J648,מרקובחצי[[#This Row],[עד ועד]]&gt;K648))),1,"")),"")</f>
        <v>1</v>
      </c>
      <c r="V649" s="19" t="str">
        <f>IF(מרקובחצי[[#This Row],[CycleNumber]]&gt;1,IF(AND(SUM(R648:T648)=1,מרקובחצי[[#This Row],[עד ועד]]&gt;28,מרקובחצי[[#This Row],[עד ועד]]&lt;32),1,IF(OR(S648=1,AND(R648=1,מרקובחצי[[#This Row],[עד ועד]]&gt;28),AND(T648=1,מרקובחצי[[#This Row],[עד ועד]]&lt;32)),1,IF(AND(V648=1,NOT(OR(מרקובחצי[[#This Row],[עד ועד]]&lt;J648,מרקובחצי[[#This Row],[עד ועד]]&gt;K648))),1,""))),"")</f>
        <v/>
      </c>
      <c r="W649" s="19" t="str">
        <f>IF(מרקובחצי[[#This Row],[CycleNumber]]&gt;1,IF(AND(T648=1,מרקובחצי[[#This Row],[עד ועד]]&gt;31),1,IF(AND(W648=1,NOT(OR(מרקובחצי[[#This Row],[עד ועד]]&lt;J648,מרקובחצי[[#This Row],[עד ועד]]&gt;K648))),1,"")),"")</f>
        <v/>
      </c>
      <c r="X649" s="19" t="str">
        <f>IF(AND(מרקובחצי[[#This Row],[CycleNumber]]&lt;$B650,SUM(מרקובחצי[[#This Row],[11]],R650)=2),1,"")</f>
        <v/>
      </c>
      <c r="Y649" s="19" t="str">
        <f>IF(AND(מרקובחצי[[#This Row],[CycleNumber]]&lt;$B650,SUM(מרקובחצי[[#This Row],[11]],S650)=2),1,"")</f>
        <v/>
      </c>
      <c r="Z649" s="19" t="str">
        <f>IF(AND(מרקובחצי[[#This Row],[CycleNumber]]&lt;$B650,SUM(מרקובחצי[[#This Row],[13]],S650)=2),1,"")</f>
        <v/>
      </c>
      <c r="AA649" s="19" t="str">
        <f>IF(AND(מרקובחצי[[#This Row],[CycleNumber]]&lt;$B650,SUM(מרקובחצי[[#This Row],[13]],T650)=2),1,"")</f>
        <v/>
      </c>
      <c r="AB649" s="19" t="str">
        <f>IF(AND(מרקובחצי[[#This Row],[CycleNumber]]&lt;$B650,SUM(מרקובחצי[[#This Row],[21]],U650)=2),1,"")</f>
        <v/>
      </c>
      <c r="AC649" s="19" t="str">
        <f>IF(AND(מרקובחצי[[#This Row],[CycleNumber]]&lt;$B650,SUM(מרקובחצי[[#This Row],[21]],V650)=2),1,"")</f>
        <v/>
      </c>
      <c r="AD649" s="19" t="str">
        <f>IF(AND(מרקובחצי[[#This Row],[CycleNumber]]&lt;$B650,SUM(מרקובחצי[[#This Row],[23]],V650)=2),1,"")</f>
        <v/>
      </c>
      <c r="AE649" s="19" t="str">
        <f>IF(AND(מרקובחצי[[#This Row],[CycleNumber]]&lt;$B650,SUM(מרקובחצי[[#This Row],[23]],W650)=2),1,"")</f>
        <v/>
      </c>
      <c r="AF649" s="19" t="str">
        <f>IF(AND(מרקובחצי[[#This Row],[CycleNumber]]&lt;$B650,SUM(מרקובחצי[[#This Row],[31]],O650)=2),1,"")</f>
        <v/>
      </c>
      <c r="AG649" s="19">
        <f>IF(AND(מרקובחצי[[#This Row],[CycleNumber]]&lt;$B650,SUM(מרקובחצי[[#This Row],[31]],P650)=2),1,"")</f>
        <v>1</v>
      </c>
      <c r="AH649" s="19" t="str">
        <f>IF(AND(מרקובחצי[[#This Row],[CycleNumber]]&lt;$B650,SUM(מרקובחצי[[#This Row],[31]],Q650)=2),1,"")</f>
        <v/>
      </c>
      <c r="AI649" s="19" t="str">
        <f>IF(AND(מרקובחצי[[#This Row],[CycleNumber]]&lt;$B650,SUM(U649:U650)=2),1,"")</f>
        <v/>
      </c>
      <c r="AJ649" s="19" t="str">
        <f>IF(AND(מרקובחצי[[#This Row],[CycleNumber]]&lt;$B650,SUM(מרקובחצי[[#This Row],[32]],O650)=2),1,"")</f>
        <v/>
      </c>
      <c r="AK649" s="19" t="str">
        <f>IF(AND(מרקובחצי[[#This Row],[CycleNumber]]&lt;$B650,SUM(מרקובחצי[[#This Row],[32]],P650)=2),1,"")</f>
        <v/>
      </c>
      <c r="AL649" s="19" t="str">
        <f>IF(AND(מרקובחצי[[#This Row],[CycleNumber]]&lt;$B650,SUM(מרקובחצי[[#This Row],[32]],Q650)=2),1,"")</f>
        <v/>
      </c>
      <c r="AM649" s="19" t="str">
        <f>IF(AND(מרקובחצי[[#This Row],[CycleNumber]]&lt;$B650,SUM(V649:V650)=2),1,"")</f>
        <v/>
      </c>
      <c r="AN649" s="19" t="str">
        <f>IF(AND(מרקובחצי[[#This Row],[CycleNumber]]&lt;$B650,SUM(מרקובחצי[[#This Row],[33]],O650)=2),1,"")</f>
        <v/>
      </c>
      <c r="AO649" s="19" t="str">
        <f>IF(AND(מרקובחצי[[#This Row],[CycleNumber]]&lt;$B650,SUM(מרקובחצי[[#This Row],[33]],P650)=2),1,"")</f>
        <v/>
      </c>
      <c r="AP649" s="19" t="str">
        <f>IF(AND(מרקובחצי[[#This Row],[CycleNumber]]&lt;$B650,SUM(מרקובחצי[[#This Row],[33]],Q650)=2),1,"")</f>
        <v/>
      </c>
      <c r="AQ649" s="19" t="str">
        <f>IF(AND(מרקובחצי[[#This Row],[CycleNumber]]&lt;$B650,SUM(W649:W650)=2),1,"")</f>
        <v/>
      </c>
      <c r="AR649" s="19" t="str">
        <f>IF(AND(מרקובחצי[[#This Row],[CycleNumber]]&lt;$B650,SUM(מרקובחצי[[#This Row],[12]],S650)=2),1,"")</f>
        <v/>
      </c>
      <c r="AS649" s="19" t="str">
        <f>IF(AND(מרקובחצי[[#This Row],[CycleNumber]]&lt;$B650,SUM(מרקובחצי[[#This Row],[22]],V650)=2),1,"")</f>
        <v/>
      </c>
      <c r="AT649" s="21">
        <f>SUM(מרקובחצי[[#This Row],[11]:[33]])</f>
        <v>1</v>
      </c>
    </row>
    <row r="650" spans="1:46" ht="15.6" x14ac:dyDescent="0.25">
      <c r="A650" s="19" t="s">
        <v>64</v>
      </c>
      <c r="B650" s="19">
        <v>24</v>
      </c>
      <c r="C650">
        <v>29</v>
      </c>
      <c r="D650" s="19">
        <f>מרקובחצי[[#This Row],[LengthofCycle]]+1</f>
        <v>30</v>
      </c>
      <c r="E650" t="str">
        <f>IF(IFERROR(LOOKUP(מרקובחצי[[#This Row],[ClientID]],קביעויות[הפלגה]),FALSE)=מרקובחצי[[#This Row],[ClientID]],1,"")</f>
        <v/>
      </c>
      <c r="F650">
        <f>IF(IFERROR(LOOKUP(מרקובחצי[[#This Row],[ClientID]],סוגחציקבוע[S31]),FALSE)=מרקובחצי[[#This Row],[ClientID]],1,"")</f>
        <v>1</v>
      </c>
      <c r="G650" t="str">
        <f>IF(IFERROR(LOOKUP(מרקובחצי[[#This Row],[ClientID]],סוגחציקבוע[S32]),FALSE)=מרקובחצי[[#This Row],[ClientID]],1,"")</f>
        <v/>
      </c>
      <c r="H650" t="str">
        <f>IF(IFERROR(LOOKUP(מרקובחצי[[#This Row],[ClientID]],סוגחציקבוע[S33]),FALSE)=מרקובחצי[[#This Row],[ClientID]],1,"")</f>
        <v/>
      </c>
      <c r="I650" t="str">
        <f>IF(IFERROR(LOOKUP(מרקובחצי[[#This Row],[ClientID]],סוגחציקבוע[S32&amp;33]),FALSE)=מרקובחצי[[#This Row],[ClientID]],1,"")</f>
        <v/>
      </c>
      <c r="J650" s="19">
        <f>IF(SUM(מרקובחצי[[#This Row],[11]:[13]])=1,מרקובחצי[[#This Row],[עד ועד]],IF(SUM(R649:T650)=1,IF(מרקובחצי[[#This Row],[עד ועד]]&lt;J649,מרקובחצי[[#This Row],[עד ועד]],J649),J649))</f>
        <v>30</v>
      </c>
      <c r="K650" s="19">
        <f>IF(SUM(מרקובחצי[[#This Row],[11]:[13]])=1,מרקובחצי[[#This Row],[עד ועד]],IF(SUM(R649:T650)=1,IF(מרקובחצי[[#This Row],[עד ועד]]&gt;K649,מרקובחצי[[#This Row],[עד ועד]],K649),K649))</f>
        <v>30</v>
      </c>
      <c r="L650" s="19" t="str">
        <f>IF(AND(SUM(מרקובחצי[[#This Row],[31]:[33]])=1,SUM(U649:W649)=0),מרקובחצי[[#This Row],[מקס]]-מרקובחצי[[#This Row],[מינ]],"")</f>
        <v/>
      </c>
      <c r="M65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650" s="19" t="str">
        <f t="shared" si="10"/>
        <v>S31</v>
      </c>
      <c r="O650" s="19" t="str">
        <f>IF(מרקובחצי[[#This Row],[קבעה הפלגה?]]=1,"",IF(AND(מרקובחצי[[#This Row],[עד ועד]]&lt;29,OR(מרקובחצי[[#This Row],[CycleNumber]]=1,AND(U649=1,OR(מרקובחצי[[#This Row],[עד ועד]]&lt;J649,מרקובחצי[[#This Row],[עד ועד]]&gt;K649)),AND(V649=1,מרקובחצי[[#This Row],[עד ועד]]&lt;J649),W649=1)),1,""))</f>
        <v/>
      </c>
      <c r="P650" s="19">
        <f>IF(מרקובחצי[[#This Row],[קבעה הפלגה?]]=1,"",IF(AND(מרקובחצי[[#This Row],[עד ועד]]&gt;28,מרקובחצי[[#This Row],[עד ועד]]&lt;32,OR(מרקובחצי[[#This Row],[CycleNumber]]=1,AND(U649=1),AND(V649=1,OR(מרקובחצי[[#This Row],[עד ועד]]&lt;J649,מרקובחצי[[#This Row],[עד ועד]]&gt;K649)),W649=1)),1,""))</f>
        <v>1</v>
      </c>
      <c r="Q650" s="19" t="str">
        <f>IF(מרקובחצי[[#This Row],[קבעה הפלגה?]]=1,"",IF(AND(מרקובחצי[[#This Row],[עד ועד]]&gt;31,OR(מרקובחצי[[#This Row],[CycleNumber]]=1,AND(U649=1),AND(V649=1,מרקובחצי[[#This Row],[עד ועד]]&gt;K649),AND(W649=1,OR(מרקובחצי[[#This Row],[עד ועד]]&gt;K649,מרקובחצי[[#This Row],[עד ועד]]&lt;J649)))),1,""))</f>
        <v/>
      </c>
      <c r="R650" s="19" t="str">
        <f>IF(מרקובחצי[[#This Row],[CycleNumber]]&gt;1,IF(AND(O649=1,מרקובחצי[[#This Row],[עד ועד]]&lt;29),1,""),"")</f>
        <v/>
      </c>
      <c r="S650" s="19" t="str">
        <f>IF(מרקובחצי[[#This Row],[CycleNumber]]&gt;1,IF(OR(AND(O649=1,מרקובחצי[[#This Row],[עד ועד]]&gt;28),AND(P649=1),AND(Q649=1,מרקובחצי[[#This Row],[עד ועד]]&lt;32)),1,""),"")</f>
        <v/>
      </c>
      <c r="T650" s="19" t="str">
        <f>IF(מרקובחצי[[#This Row],[CycleNumber]]&gt;1,IF(AND(Q649=1,מרקובחצי[[#This Row],[עד ועד]]&gt;31),1,""),"")</f>
        <v/>
      </c>
      <c r="U650" s="19" t="str">
        <f>IF(מרקובחצי[[#This Row],[CycleNumber]]&gt;1,IF(AND(R649=1,מרקובחצי[[#This Row],[עד ועד]]&lt;29),1,IF(AND(U649=1,NOT(OR(מרקובחצי[[#This Row],[עד ועד]]&lt;J649,מרקובחצי[[#This Row],[עד ועד]]&gt;K649))),1,"")),"")</f>
        <v/>
      </c>
      <c r="V650" s="19" t="str">
        <f>IF(מרקובחצי[[#This Row],[CycleNumber]]&gt;1,IF(AND(SUM(R649:T649)=1,מרקובחצי[[#This Row],[עד ועד]]&gt;28,מרקובחצי[[#This Row],[עד ועד]]&lt;32),1,IF(OR(S649=1,AND(R649=1,מרקובחצי[[#This Row],[עד ועד]]&gt;28),AND(T649=1,מרקובחצי[[#This Row],[עד ועד]]&lt;32)),1,IF(AND(V649=1,NOT(OR(מרקובחצי[[#This Row],[עד ועד]]&lt;J649,מרקובחצי[[#This Row],[עד ועד]]&gt;K649))),1,""))),"")</f>
        <v/>
      </c>
      <c r="W650" s="19" t="str">
        <f>IF(מרקובחצי[[#This Row],[CycleNumber]]&gt;1,IF(AND(T649=1,מרקובחצי[[#This Row],[עד ועד]]&gt;31),1,IF(AND(W649=1,NOT(OR(מרקובחצי[[#This Row],[עד ועד]]&lt;J649,מרקובחצי[[#This Row],[עד ועד]]&gt;K649))),1,"")),"")</f>
        <v/>
      </c>
      <c r="X650" s="19" t="str">
        <f>IF(AND(מרקובחצי[[#This Row],[CycleNumber]]&lt;$B651,SUM(מרקובחצי[[#This Row],[11]],R651)=2),1,"")</f>
        <v/>
      </c>
      <c r="Y650" s="19" t="str">
        <f>IF(AND(מרקובחצי[[#This Row],[CycleNumber]]&lt;$B651,SUM(מרקובחצי[[#This Row],[11]],S651)=2),1,"")</f>
        <v/>
      </c>
      <c r="Z650" s="19" t="str">
        <f>IF(AND(מרקובחצי[[#This Row],[CycleNumber]]&lt;$B651,SUM(מרקובחצי[[#This Row],[13]],S651)=2),1,"")</f>
        <v/>
      </c>
      <c r="AA650" s="19" t="str">
        <f>IF(AND(מרקובחצי[[#This Row],[CycleNumber]]&lt;$B651,SUM(מרקובחצי[[#This Row],[13]],T651)=2),1,"")</f>
        <v/>
      </c>
      <c r="AB650" s="19" t="str">
        <f>IF(AND(מרקובחצי[[#This Row],[CycleNumber]]&lt;$B651,SUM(מרקובחצי[[#This Row],[21]],U651)=2),1,"")</f>
        <v/>
      </c>
      <c r="AC650" s="19" t="str">
        <f>IF(AND(מרקובחצי[[#This Row],[CycleNumber]]&lt;$B651,SUM(מרקובחצי[[#This Row],[21]],V651)=2),1,"")</f>
        <v/>
      </c>
      <c r="AD650" s="19" t="str">
        <f>IF(AND(מרקובחצי[[#This Row],[CycleNumber]]&lt;$B651,SUM(מרקובחצי[[#This Row],[23]],V651)=2),1,"")</f>
        <v/>
      </c>
      <c r="AE650" s="19" t="str">
        <f>IF(AND(מרקובחצי[[#This Row],[CycleNumber]]&lt;$B651,SUM(מרקובחצי[[#This Row],[23]],W651)=2),1,"")</f>
        <v/>
      </c>
      <c r="AF650" s="19" t="str">
        <f>IF(AND(מרקובחצי[[#This Row],[CycleNumber]]&lt;$B651,SUM(מרקובחצי[[#This Row],[31]],O651)=2),1,"")</f>
        <v/>
      </c>
      <c r="AG650" s="19" t="str">
        <f>IF(AND(מרקובחצי[[#This Row],[CycleNumber]]&lt;$B651,SUM(מרקובחצי[[#This Row],[31]],P651)=2),1,"")</f>
        <v/>
      </c>
      <c r="AH650" s="19" t="str">
        <f>IF(AND(מרקובחצי[[#This Row],[CycleNumber]]&lt;$B651,SUM(מרקובחצי[[#This Row],[31]],Q651)=2),1,"")</f>
        <v/>
      </c>
      <c r="AI650" s="19" t="str">
        <f>IF(AND(מרקובחצי[[#This Row],[CycleNumber]]&lt;$B651,SUM(U650:U651)=2),1,"")</f>
        <v/>
      </c>
      <c r="AJ650" s="19" t="str">
        <f>IF(AND(מרקובחצי[[#This Row],[CycleNumber]]&lt;$B651,SUM(מרקובחצי[[#This Row],[32]],O651)=2),1,"")</f>
        <v/>
      </c>
      <c r="AK650" s="19" t="str">
        <f>IF(AND(מרקובחצי[[#This Row],[CycleNumber]]&lt;$B651,SUM(מרקובחצי[[#This Row],[32]],P651)=2),1,"")</f>
        <v/>
      </c>
      <c r="AL650" s="19" t="str">
        <f>IF(AND(מרקובחצי[[#This Row],[CycleNumber]]&lt;$B651,SUM(מרקובחצי[[#This Row],[32]],Q651)=2),1,"")</f>
        <v/>
      </c>
      <c r="AM650" s="19" t="str">
        <f>IF(AND(מרקובחצי[[#This Row],[CycleNumber]]&lt;$B651,SUM(V650:V651)=2),1,"")</f>
        <v/>
      </c>
      <c r="AN650" s="19" t="str">
        <f>IF(AND(מרקובחצי[[#This Row],[CycleNumber]]&lt;$B651,SUM(מרקובחצי[[#This Row],[33]],O651)=2),1,"")</f>
        <v/>
      </c>
      <c r="AO650" s="19" t="str">
        <f>IF(AND(מרקובחצי[[#This Row],[CycleNumber]]&lt;$B651,SUM(מרקובחצי[[#This Row],[33]],P651)=2),1,"")</f>
        <v/>
      </c>
      <c r="AP650" s="19" t="str">
        <f>IF(AND(מרקובחצי[[#This Row],[CycleNumber]]&lt;$B651,SUM(מרקובחצי[[#This Row],[33]],Q651)=2),1,"")</f>
        <v/>
      </c>
      <c r="AQ650" s="19" t="str">
        <f>IF(AND(מרקובחצי[[#This Row],[CycleNumber]]&lt;$B651,SUM(W650:W651)=2),1,"")</f>
        <v/>
      </c>
      <c r="AR650" s="19">
        <f>IF(AND(מרקובחצי[[#This Row],[CycleNumber]]&lt;$B651,SUM(מרקובחצי[[#This Row],[12]],S651)=2),1,"")</f>
        <v>1</v>
      </c>
      <c r="AS650" s="19" t="str">
        <f>IF(AND(מרקובחצי[[#This Row],[CycleNumber]]&lt;$B651,SUM(מרקובחצי[[#This Row],[22]],V651)=2),1,"")</f>
        <v/>
      </c>
      <c r="AT650" s="21">
        <f>SUM(מרקובחצי[[#This Row],[11]:[33]])</f>
        <v>1</v>
      </c>
    </row>
    <row r="651" spans="1:46" ht="15.6" x14ac:dyDescent="0.25">
      <c r="A651" s="19" t="s">
        <v>64</v>
      </c>
      <c r="B651" s="19">
        <v>25</v>
      </c>
      <c r="C651">
        <v>25</v>
      </c>
      <c r="D651" s="19">
        <f>מרקובחצי[[#This Row],[LengthofCycle]]+1</f>
        <v>26</v>
      </c>
      <c r="E651" t="str">
        <f>IF(IFERROR(LOOKUP(מרקובחצי[[#This Row],[ClientID]],קביעויות[הפלגה]),FALSE)=מרקובחצי[[#This Row],[ClientID]],1,"")</f>
        <v/>
      </c>
      <c r="F651">
        <f>IF(IFERROR(LOOKUP(מרקובחצי[[#This Row],[ClientID]],סוגחציקבוע[S31]),FALSE)=מרקובחצי[[#This Row],[ClientID]],1,"")</f>
        <v>1</v>
      </c>
      <c r="G651" t="str">
        <f>IF(IFERROR(LOOKUP(מרקובחצי[[#This Row],[ClientID]],סוגחציקבוע[S32]),FALSE)=מרקובחצי[[#This Row],[ClientID]],1,"")</f>
        <v/>
      </c>
      <c r="H651" t="str">
        <f>IF(IFERROR(LOOKUP(מרקובחצי[[#This Row],[ClientID]],סוגחציקבוע[S33]),FALSE)=מרקובחצי[[#This Row],[ClientID]],1,"")</f>
        <v/>
      </c>
      <c r="I651" t="str">
        <f>IF(IFERROR(LOOKUP(מרקובחצי[[#This Row],[ClientID]],סוגחציקבוע[S32&amp;33]),FALSE)=מרקובחצי[[#This Row],[ClientID]],1,"")</f>
        <v/>
      </c>
      <c r="J651" s="19">
        <f>IF(SUM(מרקובחצי[[#This Row],[11]:[13]])=1,מרקובחצי[[#This Row],[עד ועד]],IF(SUM(R650:T651)=1,IF(מרקובחצי[[#This Row],[עד ועד]]&lt;J650,מרקובחצי[[#This Row],[עד ועד]],J650),J650))</f>
        <v>26</v>
      </c>
      <c r="K651" s="19">
        <f>IF(SUM(מרקובחצי[[#This Row],[11]:[13]])=1,מרקובחצי[[#This Row],[עד ועד]],IF(SUM(R650:T651)=1,IF(מרקובחצי[[#This Row],[עד ועד]]&gt;K650,מרקובחצי[[#This Row],[עד ועד]],K650),K650))</f>
        <v>30</v>
      </c>
      <c r="L651" s="19" t="str">
        <f>IF(AND(SUM(מרקובחצי[[#This Row],[31]:[33]])=1,SUM(U650:W650)=0),מרקובחצי[[#This Row],[מקס]]-מרקובחצי[[#This Row],[מינ]],"")</f>
        <v/>
      </c>
      <c r="M65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651" s="19" t="str">
        <f t="shared" si="10"/>
        <v>S12</v>
      </c>
      <c r="O651" s="19" t="str">
        <f>IF(מרקובחצי[[#This Row],[קבעה הפלגה?]]=1,"",IF(AND(מרקובחצי[[#This Row],[עד ועד]]&lt;29,OR(מרקובחצי[[#This Row],[CycleNumber]]=1,AND(U650=1,OR(מרקובחצי[[#This Row],[עד ועד]]&lt;J650,מרקובחצי[[#This Row],[עד ועד]]&gt;K650)),AND(V650=1,מרקובחצי[[#This Row],[עד ועד]]&lt;J650),W650=1)),1,""))</f>
        <v/>
      </c>
      <c r="P651" s="19" t="str">
        <f>IF(מרקובחצי[[#This Row],[קבעה הפלגה?]]=1,"",IF(AND(מרקובחצי[[#This Row],[עד ועד]]&gt;28,מרקובחצי[[#This Row],[עד ועד]]&lt;32,OR(מרקובחצי[[#This Row],[CycleNumber]]=1,AND(U650=1),AND(V650=1,OR(מרקובחצי[[#This Row],[עד ועד]]&lt;J650,מרקובחצי[[#This Row],[עד ועד]]&gt;K650)),W650=1)),1,""))</f>
        <v/>
      </c>
      <c r="Q651" s="19" t="str">
        <f>IF(מרקובחצי[[#This Row],[קבעה הפלגה?]]=1,"",IF(AND(מרקובחצי[[#This Row],[עד ועד]]&gt;31,OR(מרקובחצי[[#This Row],[CycleNumber]]=1,AND(U650=1),AND(V650=1,מרקובחצי[[#This Row],[עד ועד]]&gt;K650),AND(W650=1,OR(מרקובחצי[[#This Row],[עד ועד]]&gt;K650,מרקובחצי[[#This Row],[עד ועד]]&lt;J650)))),1,""))</f>
        <v/>
      </c>
      <c r="R651" s="19" t="str">
        <f>IF(מרקובחצי[[#This Row],[CycleNumber]]&gt;1,IF(AND(O650=1,מרקובחצי[[#This Row],[עד ועד]]&lt;29),1,""),"")</f>
        <v/>
      </c>
      <c r="S651" s="19">
        <f>IF(מרקובחצי[[#This Row],[CycleNumber]]&gt;1,IF(OR(AND(O650=1,מרקובחצי[[#This Row],[עד ועד]]&gt;28),AND(P650=1),AND(Q650=1,מרקובחצי[[#This Row],[עד ועד]]&lt;32)),1,""),"")</f>
        <v>1</v>
      </c>
      <c r="T651" s="19" t="str">
        <f>IF(מרקובחצי[[#This Row],[CycleNumber]]&gt;1,IF(AND(Q650=1,מרקובחצי[[#This Row],[עד ועד]]&gt;31),1,""),"")</f>
        <v/>
      </c>
      <c r="U651" s="19" t="str">
        <f>IF(מרקובחצי[[#This Row],[CycleNumber]]&gt;1,IF(AND(R650=1,מרקובחצי[[#This Row],[עד ועד]]&lt;29),1,IF(AND(U650=1,NOT(OR(מרקובחצי[[#This Row],[עד ועד]]&lt;J650,מרקובחצי[[#This Row],[עד ועד]]&gt;K650))),1,"")),"")</f>
        <v/>
      </c>
      <c r="V651" s="19" t="str">
        <f>IF(מרקובחצי[[#This Row],[CycleNumber]]&gt;1,IF(AND(SUM(R650:T650)=1,מרקובחצי[[#This Row],[עד ועד]]&gt;28,מרקובחצי[[#This Row],[עד ועד]]&lt;32),1,IF(OR(S650=1,AND(R650=1,מרקובחצי[[#This Row],[עד ועד]]&gt;28),AND(T650=1,מרקובחצי[[#This Row],[עד ועד]]&lt;32)),1,IF(AND(V650=1,NOT(OR(מרקובחצי[[#This Row],[עד ועד]]&lt;J650,מרקובחצי[[#This Row],[עד ועד]]&gt;K650))),1,""))),"")</f>
        <v/>
      </c>
      <c r="W651" s="19" t="str">
        <f>IF(מרקובחצי[[#This Row],[CycleNumber]]&gt;1,IF(AND(T650=1,מרקובחצי[[#This Row],[עד ועד]]&gt;31),1,IF(AND(W650=1,NOT(OR(מרקובחצי[[#This Row],[עד ועד]]&lt;J650,מרקובחצי[[#This Row],[עד ועד]]&gt;K650))),1,"")),"")</f>
        <v/>
      </c>
      <c r="X651" s="19" t="str">
        <f>IF(AND(מרקובחצי[[#This Row],[CycleNumber]]&lt;$B652,SUM(מרקובחצי[[#This Row],[11]],R652)=2),1,"")</f>
        <v/>
      </c>
      <c r="Y651" s="19" t="str">
        <f>IF(AND(מרקובחצי[[#This Row],[CycleNumber]]&lt;$B652,SUM(מרקובחצי[[#This Row],[11]],S652)=2),1,"")</f>
        <v/>
      </c>
      <c r="Z651" s="19" t="str">
        <f>IF(AND(מרקובחצי[[#This Row],[CycleNumber]]&lt;$B652,SUM(מרקובחצי[[#This Row],[13]],S652)=2),1,"")</f>
        <v/>
      </c>
      <c r="AA651" s="19" t="str">
        <f>IF(AND(מרקובחצי[[#This Row],[CycleNumber]]&lt;$B652,SUM(מרקובחצי[[#This Row],[13]],T652)=2),1,"")</f>
        <v/>
      </c>
      <c r="AB651" s="19" t="str">
        <f>IF(AND(מרקובחצי[[#This Row],[CycleNumber]]&lt;$B652,SUM(מרקובחצי[[#This Row],[21]],U652)=2),1,"")</f>
        <v/>
      </c>
      <c r="AC651" s="19" t="str">
        <f>IF(AND(מרקובחצי[[#This Row],[CycleNumber]]&lt;$B652,SUM(מרקובחצי[[#This Row],[21]],V652)=2),1,"")</f>
        <v/>
      </c>
      <c r="AD651" s="19" t="str">
        <f>IF(AND(מרקובחצי[[#This Row],[CycleNumber]]&lt;$B652,SUM(מרקובחצי[[#This Row],[23]],V652)=2),1,"")</f>
        <v/>
      </c>
      <c r="AE651" s="19" t="str">
        <f>IF(AND(מרקובחצי[[#This Row],[CycleNumber]]&lt;$B652,SUM(מרקובחצי[[#This Row],[23]],W652)=2),1,"")</f>
        <v/>
      </c>
      <c r="AF651" s="19" t="str">
        <f>IF(AND(מרקובחצי[[#This Row],[CycleNumber]]&lt;$B652,SUM(מרקובחצי[[#This Row],[31]],O652)=2),1,"")</f>
        <v/>
      </c>
      <c r="AG651" s="19" t="str">
        <f>IF(AND(מרקובחצי[[#This Row],[CycleNumber]]&lt;$B652,SUM(מרקובחצי[[#This Row],[31]],P652)=2),1,"")</f>
        <v/>
      </c>
      <c r="AH651" s="19" t="str">
        <f>IF(AND(מרקובחצי[[#This Row],[CycleNumber]]&lt;$B652,SUM(מרקובחצי[[#This Row],[31]],Q652)=2),1,"")</f>
        <v/>
      </c>
      <c r="AI651" s="19" t="str">
        <f>IF(AND(מרקובחצי[[#This Row],[CycleNumber]]&lt;$B652,SUM(U651:U652)=2),1,"")</f>
        <v/>
      </c>
      <c r="AJ651" s="19" t="str">
        <f>IF(AND(מרקובחצי[[#This Row],[CycleNumber]]&lt;$B652,SUM(מרקובחצי[[#This Row],[32]],O652)=2),1,"")</f>
        <v/>
      </c>
      <c r="AK651" s="19" t="str">
        <f>IF(AND(מרקובחצי[[#This Row],[CycleNumber]]&lt;$B652,SUM(מרקובחצי[[#This Row],[32]],P652)=2),1,"")</f>
        <v/>
      </c>
      <c r="AL651" s="19" t="str">
        <f>IF(AND(מרקובחצי[[#This Row],[CycleNumber]]&lt;$B652,SUM(מרקובחצי[[#This Row],[32]],Q652)=2),1,"")</f>
        <v/>
      </c>
      <c r="AM651" s="19" t="str">
        <f>IF(AND(מרקובחצי[[#This Row],[CycleNumber]]&lt;$B652,SUM(V651:V652)=2),1,"")</f>
        <v/>
      </c>
      <c r="AN651" s="19" t="str">
        <f>IF(AND(מרקובחצי[[#This Row],[CycleNumber]]&lt;$B652,SUM(מרקובחצי[[#This Row],[33]],O652)=2),1,"")</f>
        <v/>
      </c>
      <c r="AO651" s="19" t="str">
        <f>IF(AND(מרקובחצי[[#This Row],[CycleNumber]]&lt;$B652,SUM(מרקובחצי[[#This Row],[33]],P652)=2),1,"")</f>
        <v/>
      </c>
      <c r="AP651" s="19" t="str">
        <f>IF(AND(מרקובחצי[[#This Row],[CycleNumber]]&lt;$B652,SUM(מרקובחצי[[#This Row],[33]],Q652)=2),1,"")</f>
        <v/>
      </c>
      <c r="AQ651" s="19" t="str">
        <f>IF(AND(מרקובחצי[[#This Row],[CycleNumber]]&lt;$B652,SUM(W651:W652)=2),1,"")</f>
        <v/>
      </c>
      <c r="AR651" s="19" t="str">
        <f>IF(AND(מרקובחצי[[#This Row],[CycleNumber]]&lt;$B652,SUM(מרקובחצי[[#This Row],[12]],S652)=2),1,"")</f>
        <v/>
      </c>
      <c r="AS651" s="19">
        <f>IF(AND(מרקובחצי[[#This Row],[CycleNumber]]&lt;$B652,SUM(מרקובחצי[[#This Row],[22]],V652)=2),1,"")</f>
        <v>1</v>
      </c>
      <c r="AT651" s="21">
        <f>SUM(מרקובחצי[[#This Row],[11]:[33]])</f>
        <v>1</v>
      </c>
    </row>
    <row r="652" spans="1:46" ht="15.6" x14ac:dyDescent="0.25">
      <c r="A652" s="19" t="s">
        <v>64</v>
      </c>
      <c r="B652" s="19">
        <v>26</v>
      </c>
      <c r="C652">
        <v>24</v>
      </c>
      <c r="D652" s="19">
        <f>מרקובחצי[[#This Row],[LengthofCycle]]+1</f>
        <v>25</v>
      </c>
      <c r="E652" t="str">
        <f>IF(IFERROR(LOOKUP(מרקובחצי[[#This Row],[ClientID]],קביעויות[הפלגה]),FALSE)=מרקובחצי[[#This Row],[ClientID]],1,"")</f>
        <v/>
      </c>
      <c r="F652">
        <f>IF(IFERROR(LOOKUP(מרקובחצי[[#This Row],[ClientID]],סוגחציקבוע[S31]),FALSE)=מרקובחצי[[#This Row],[ClientID]],1,"")</f>
        <v>1</v>
      </c>
      <c r="G652" t="str">
        <f>IF(IFERROR(LOOKUP(מרקובחצי[[#This Row],[ClientID]],סוגחציקבוע[S32]),FALSE)=מרקובחצי[[#This Row],[ClientID]],1,"")</f>
        <v/>
      </c>
      <c r="H652" t="str">
        <f>IF(IFERROR(LOOKUP(מרקובחצי[[#This Row],[ClientID]],סוגחציקבוע[S33]),FALSE)=מרקובחצי[[#This Row],[ClientID]],1,"")</f>
        <v/>
      </c>
      <c r="I652" t="str">
        <f>IF(IFERROR(LOOKUP(מרקובחצי[[#This Row],[ClientID]],סוגחציקבוע[S32&amp;33]),FALSE)=מרקובחצי[[#This Row],[ClientID]],1,"")</f>
        <v/>
      </c>
      <c r="J652" s="19">
        <f>IF(SUM(מרקובחצי[[#This Row],[11]:[13]])=1,מרקובחצי[[#This Row],[עד ועד]],IF(SUM(R651:T652)=1,IF(מרקובחצי[[#This Row],[עד ועד]]&lt;J651,מרקובחצי[[#This Row],[עד ועד]],J651),J651))</f>
        <v>25</v>
      </c>
      <c r="K652" s="19">
        <f>IF(SUM(מרקובחצי[[#This Row],[11]:[13]])=1,מרקובחצי[[#This Row],[עד ועד]],IF(SUM(R651:T652)=1,IF(מרקובחצי[[#This Row],[עד ועד]]&gt;K651,מרקובחצי[[#This Row],[עד ועד]],K651),K651))</f>
        <v>30</v>
      </c>
      <c r="L652" s="19">
        <f>IF(AND(SUM(מרקובחצי[[#This Row],[31]:[33]])=1,SUM(U651:W651)=0),מרקובחצי[[#This Row],[מקס]]-מרקובחצי[[#This Row],[מינ]],"")</f>
        <v>5</v>
      </c>
      <c r="M65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52" s="19" t="str">
        <f t="shared" si="10"/>
        <v>S22</v>
      </c>
      <c r="O652" s="19" t="str">
        <f>IF(מרקובחצי[[#This Row],[קבעה הפלגה?]]=1,"",IF(AND(מרקובחצי[[#This Row],[עד ועד]]&lt;29,OR(מרקובחצי[[#This Row],[CycleNumber]]=1,AND(U651=1,OR(מרקובחצי[[#This Row],[עד ועד]]&lt;J651,מרקובחצי[[#This Row],[עד ועד]]&gt;K651)),AND(V651=1,מרקובחצי[[#This Row],[עד ועד]]&lt;J651),W651=1)),1,""))</f>
        <v/>
      </c>
      <c r="P652" s="19" t="str">
        <f>IF(מרקובחצי[[#This Row],[קבעה הפלגה?]]=1,"",IF(AND(מרקובחצי[[#This Row],[עד ועד]]&gt;28,מרקובחצי[[#This Row],[עד ועד]]&lt;32,OR(מרקובחצי[[#This Row],[CycleNumber]]=1,AND(U651=1),AND(V651=1,OR(מרקובחצי[[#This Row],[עד ועד]]&lt;J651,מרקובחצי[[#This Row],[עד ועד]]&gt;K651)),W651=1)),1,""))</f>
        <v/>
      </c>
      <c r="Q652" s="19" t="str">
        <f>IF(מרקובחצי[[#This Row],[קבעה הפלגה?]]=1,"",IF(AND(מרקובחצי[[#This Row],[עד ועד]]&gt;31,OR(מרקובחצי[[#This Row],[CycleNumber]]=1,AND(U651=1),AND(V651=1,מרקובחצי[[#This Row],[עד ועד]]&gt;K651),AND(W651=1,OR(מרקובחצי[[#This Row],[עד ועד]]&gt;K651,מרקובחצי[[#This Row],[עד ועד]]&lt;J651)))),1,""))</f>
        <v/>
      </c>
      <c r="R652" s="19" t="str">
        <f>IF(מרקובחצי[[#This Row],[CycleNumber]]&gt;1,IF(AND(O651=1,מרקובחצי[[#This Row],[עד ועד]]&lt;29),1,""),"")</f>
        <v/>
      </c>
      <c r="S652" s="19" t="str">
        <f>IF(מרקובחצי[[#This Row],[CycleNumber]]&gt;1,IF(OR(AND(O651=1,מרקובחצי[[#This Row],[עד ועד]]&gt;28),AND(P651=1),AND(Q651=1,מרקובחצי[[#This Row],[עד ועד]]&lt;32)),1,""),"")</f>
        <v/>
      </c>
      <c r="T652" s="19" t="str">
        <f>IF(מרקובחצי[[#This Row],[CycleNumber]]&gt;1,IF(AND(Q651=1,מרקובחצי[[#This Row],[עד ועד]]&gt;31),1,""),"")</f>
        <v/>
      </c>
      <c r="U652" s="19" t="str">
        <f>IF(מרקובחצי[[#This Row],[CycleNumber]]&gt;1,IF(AND(R651=1,מרקובחצי[[#This Row],[עד ועד]]&lt;29),1,IF(AND(U651=1,NOT(OR(מרקובחצי[[#This Row],[עד ועד]]&lt;J651,מרקובחצי[[#This Row],[עד ועד]]&gt;K651))),1,"")),"")</f>
        <v/>
      </c>
      <c r="V652" s="19">
        <f>IF(מרקובחצי[[#This Row],[CycleNumber]]&gt;1,IF(AND(SUM(R651:T651)=1,מרקובחצי[[#This Row],[עד ועד]]&gt;28,מרקובחצי[[#This Row],[עד ועד]]&lt;32),1,IF(OR(S651=1,AND(R651=1,מרקובחצי[[#This Row],[עד ועד]]&gt;28),AND(T651=1,מרקובחצי[[#This Row],[עד ועד]]&lt;32)),1,IF(AND(V651=1,NOT(OR(מרקובחצי[[#This Row],[עד ועד]]&lt;J651,מרקובחצי[[#This Row],[עד ועד]]&gt;K651))),1,""))),"")</f>
        <v>1</v>
      </c>
      <c r="W652" s="19" t="str">
        <f>IF(מרקובחצי[[#This Row],[CycleNumber]]&gt;1,IF(AND(T651=1,מרקובחצי[[#This Row],[עד ועד]]&gt;31),1,IF(AND(W651=1,NOT(OR(מרקובחצי[[#This Row],[עד ועד]]&lt;J651,מרקובחצי[[#This Row],[עד ועד]]&gt;K651))),1,"")),"")</f>
        <v/>
      </c>
      <c r="X652" s="19" t="str">
        <f>IF(AND(מרקובחצי[[#This Row],[CycleNumber]]&lt;$B653,SUM(מרקובחצי[[#This Row],[11]],R653)=2),1,"")</f>
        <v/>
      </c>
      <c r="Y652" s="19" t="str">
        <f>IF(AND(מרקובחצי[[#This Row],[CycleNumber]]&lt;$B653,SUM(מרקובחצי[[#This Row],[11]],S653)=2),1,"")</f>
        <v/>
      </c>
      <c r="Z652" s="19" t="str">
        <f>IF(AND(מרקובחצי[[#This Row],[CycleNumber]]&lt;$B653,SUM(מרקובחצי[[#This Row],[13]],S653)=2),1,"")</f>
        <v/>
      </c>
      <c r="AA652" s="19" t="str">
        <f>IF(AND(מרקובחצי[[#This Row],[CycleNumber]]&lt;$B653,SUM(מרקובחצי[[#This Row],[13]],T653)=2),1,"")</f>
        <v/>
      </c>
      <c r="AB652" s="19" t="str">
        <f>IF(AND(מרקובחצי[[#This Row],[CycleNumber]]&lt;$B653,SUM(מרקובחצי[[#This Row],[21]],U653)=2),1,"")</f>
        <v/>
      </c>
      <c r="AC652" s="19" t="str">
        <f>IF(AND(מרקובחצי[[#This Row],[CycleNumber]]&lt;$B653,SUM(מרקובחצי[[#This Row],[21]],V653)=2),1,"")</f>
        <v/>
      </c>
      <c r="AD652" s="19" t="str">
        <f>IF(AND(מרקובחצי[[#This Row],[CycleNumber]]&lt;$B653,SUM(מרקובחצי[[#This Row],[23]],V653)=2),1,"")</f>
        <v/>
      </c>
      <c r="AE652" s="19" t="str">
        <f>IF(AND(מרקובחצי[[#This Row],[CycleNumber]]&lt;$B653,SUM(מרקובחצי[[#This Row],[23]],W653)=2),1,"")</f>
        <v/>
      </c>
      <c r="AF652" s="19" t="str">
        <f>IF(AND(מרקובחצי[[#This Row],[CycleNumber]]&lt;$B653,SUM(מרקובחצי[[#This Row],[31]],O653)=2),1,"")</f>
        <v/>
      </c>
      <c r="AG652" s="19" t="str">
        <f>IF(AND(מרקובחצי[[#This Row],[CycleNumber]]&lt;$B653,SUM(מרקובחצי[[#This Row],[31]],P653)=2),1,"")</f>
        <v/>
      </c>
      <c r="AH652" s="19" t="str">
        <f>IF(AND(מרקובחצי[[#This Row],[CycleNumber]]&lt;$B653,SUM(מרקובחצי[[#This Row],[31]],Q653)=2),1,"")</f>
        <v/>
      </c>
      <c r="AI652" s="19" t="str">
        <f>IF(AND(מרקובחצי[[#This Row],[CycleNumber]]&lt;$B653,SUM(U652:U653)=2),1,"")</f>
        <v/>
      </c>
      <c r="AJ652" s="19" t="str">
        <f>IF(AND(מרקובחצי[[#This Row],[CycleNumber]]&lt;$B653,SUM(מרקובחצי[[#This Row],[32]],O653)=2),1,"")</f>
        <v/>
      </c>
      <c r="AK652" s="19" t="str">
        <f>IF(AND(מרקובחצי[[#This Row],[CycleNumber]]&lt;$B653,SUM(מרקובחצי[[#This Row],[32]],P653)=2),1,"")</f>
        <v/>
      </c>
      <c r="AL652" s="19" t="str">
        <f>IF(AND(מרקובחצי[[#This Row],[CycleNumber]]&lt;$B653,SUM(מרקובחצי[[#This Row],[32]],Q653)=2),1,"")</f>
        <v/>
      </c>
      <c r="AM652" s="19">
        <f>IF(AND(מרקובחצי[[#This Row],[CycleNumber]]&lt;$B653,SUM(V652:V653)=2),1,"")</f>
        <v>1</v>
      </c>
      <c r="AN652" s="19" t="str">
        <f>IF(AND(מרקובחצי[[#This Row],[CycleNumber]]&lt;$B653,SUM(מרקובחצי[[#This Row],[33]],O653)=2),1,"")</f>
        <v/>
      </c>
      <c r="AO652" s="19" t="str">
        <f>IF(AND(מרקובחצי[[#This Row],[CycleNumber]]&lt;$B653,SUM(מרקובחצי[[#This Row],[33]],P653)=2),1,"")</f>
        <v/>
      </c>
      <c r="AP652" s="19" t="str">
        <f>IF(AND(מרקובחצי[[#This Row],[CycleNumber]]&lt;$B653,SUM(מרקובחצי[[#This Row],[33]],Q653)=2),1,"")</f>
        <v/>
      </c>
      <c r="AQ652" s="19" t="str">
        <f>IF(AND(מרקובחצי[[#This Row],[CycleNumber]]&lt;$B653,SUM(W652:W653)=2),1,"")</f>
        <v/>
      </c>
      <c r="AR652" s="19" t="str">
        <f>IF(AND(מרקובחצי[[#This Row],[CycleNumber]]&lt;$B653,SUM(מרקובחצי[[#This Row],[12]],S653)=2),1,"")</f>
        <v/>
      </c>
      <c r="AS652" s="19" t="str">
        <f>IF(AND(מרקובחצי[[#This Row],[CycleNumber]]&lt;$B653,SUM(מרקובחצי[[#This Row],[22]],V653)=2),1,"")</f>
        <v/>
      </c>
      <c r="AT652" s="21">
        <f>SUM(מרקובחצי[[#This Row],[11]:[33]])</f>
        <v>1</v>
      </c>
    </row>
    <row r="653" spans="1:46" ht="15.6" x14ac:dyDescent="0.25">
      <c r="A653" s="19" t="s">
        <v>64</v>
      </c>
      <c r="B653" s="19">
        <v>27</v>
      </c>
      <c r="C653">
        <v>27</v>
      </c>
      <c r="D653" s="19">
        <f>מרקובחצי[[#This Row],[LengthofCycle]]+1</f>
        <v>28</v>
      </c>
      <c r="E653" t="str">
        <f>IF(IFERROR(LOOKUP(מרקובחצי[[#This Row],[ClientID]],קביעויות[הפלגה]),FALSE)=מרקובחצי[[#This Row],[ClientID]],1,"")</f>
        <v/>
      </c>
      <c r="F653">
        <f>IF(IFERROR(LOOKUP(מרקובחצי[[#This Row],[ClientID]],סוגחציקבוע[S31]),FALSE)=מרקובחצי[[#This Row],[ClientID]],1,"")</f>
        <v>1</v>
      </c>
      <c r="G653" t="str">
        <f>IF(IFERROR(LOOKUP(מרקובחצי[[#This Row],[ClientID]],סוגחציקבוע[S32]),FALSE)=מרקובחצי[[#This Row],[ClientID]],1,"")</f>
        <v/>
      </c>
      <c r="H653" t="str">
        <f>IF(IFERROR(LOOKUP(מרקובחצי[[#This Row],[ClientID]],סוגחציקבוע[S33]),FALSE)=מרקובחצי[[#This Row],[ClientID]],1,"")</f>
        <v/>
      </c>
      <c r="I653" t="str">
        <f>IF(IFERROR(LOOKUP(מרקובחצי[[#This Row],[ClientID]],סוגחציקבוע[S32&amp;33]),FALSE)=מרקובחצי[[#This Row],[ClientID]],1,"")</f>
        <v/>
      </c>
      <c r="J653" s="19">
        <f>IF(SUM(מרקובחצי[[#This Row],[11]:[13]])=1,מרקובחצי[[#This Row],[עד ועד]],IF(SUM(R652:T653)=1,IF(מרקובחצי[[#This Row],[עד ועד]]&lt;J652,מרקובחצי[[#This Row],[עד ועד]],J652),J652))</f>
        <v>25</v>
      </c>
      <c r="K653" s="19">
        <f>IF(SUM(מרקובחצי[[#This Row],[11]:[13]])=1,מרקובחצי[[#This Row],[עד ועד]],IF(SUM(R652:T653)=1,IF(מרקובחצי[[#This Row],[עד ועד]]&gt;K652,מרקובחצי[[#This Row],[עד ועד]],K652),K652))</f>
        <v>30</v>
      </c>
      <c r="L653" s="19" t="str">
        <f>IF(AND(SUM(מרקובחצי[[#This Row],[31]:[33]])=1,SUM(U652:W652)=0),מרקובחצי[[#This Row],[מקס]]-מרקובחצי[[#This Row],[מינ]],"")</f>
        <v/>
      </c>
      <c r="M65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53" s="19" t="str">
        <f t="shared" si="10"/>
        <v>S32</v>
      </c>
      <c r="O653" s="19" t="str">
        <f>IF(מרקובחצי[[#This Row],[קבעה הפלגה?]]=1,"",IF(AND(מרקובחצי[[#This Row],[עד ועד]]&lt;29,OR(מרקובחצי[[#This Row],[CycleNumber]]=1,AND(U652=1,OR(מרקובחצי[[#This Row],[עד ועד]]&lt;J652,מרקובחצי[[#This Row],[עד ועד]]&gt;K652)),AND(V652=1,מרקובחצי[[#This Row],[עד ועד]]&lt;J652),W652=1)),1,""))</f>
        <v/>
      </c>
      <c r="P653" s="19" t="str">
        <f>IF(מרקובחצי[[#This Row],[קבעה הפלגה?]]=1,"",IF(AND(מרקובחצי[[#This Row],[עד ועד]]&gt;28,מרקובחצי[[#This Row],[עד ועד]]&lt;32,OR(מרקובחצי[[#This Row],[CycleNumber]]=1,AND(U652=1),AND(V652=1,OR(מרקובחצי[[#This Row],[עד ועד]]&lt;J652,מרקובחצי[[#This Row],[עד ועד]]&gt;K652)),W652=1)),1,""))</f>
        <v/>
      </c>
      <c r="Q653" s="19" t="str">
        <f>IF(מרקובחצי[[#This Row],[קבעה הפלגה?]]=1,"",IF(AND(מרקובחצי[[#This Row],[עד ועד]]&gt;31,OR(מרקובחצי[[#This Row],[CycleNumber]]=1,AND(U652=1),AND(V652=1,מרקובחצי[[#This Row],[עד ועד]]&gt;K652),AND(W652=1,OR(מרקובחצי[[#This Row],[עד ועד]]&gt;K652,מרקובחצי[[#This Row],[עד ועד]]&lt;J652)))),1,""))</f>
        <v/>
      </c>
      <c r="R653" s="19" t="str">
        <f>IF(מרקובחצי[[#This Row],[CycleNumber]]&gt;1,IF(AND(O652=1,מרקובחצי[[#This Row],[עד ועד]]&lt;29),1,""),"")</f>
        <v/>
      </c>
      <c r="S653" s="19" t="str">
        <f>IF(מרקובחצי[[#This Row],[CycleNumber]]&gt;1,IF(OR(AND(O652=1,מרקובחצי[[#This Row],[עד ועד]]&gt;28),AND(P652=1),AND(Q652=1,מרקובחצי[[#This Row],[עד ועד]]&lt;32)),1,""),"")</f>
        <v/>
      </c>
      <c r="T653" s="19" t="str">
        <f>IF(מרקובחצי[[#This Row],[CycleNumber]]&gt;1,IF(AND(Q652=1,מרקובחצי[[#This Row],[עד ועד]]&gt;31),1,""),"")</f>
        <v/>
      </c>
      <c r="U653" s="19" t="str">
        <f>IF(מרקובחצי[[#This Row],[CycleNumber]]&gt;1,IF(AND(R652=1,מרקובחצי[[#This Row],[עד ועד]]&lt;29),1,IF(AND(U652=1,NOT(OR(מרקובחצי[[#This Row],[עד ועד]]&lt;J652,מרקובחצי[[#This Row],[עד ועד]]&gt;K652))),1,"")),"")</f>
        <v/>
      </c>
      <c r="V653" s="19">
        <f>IF(מרקובחצי[[#This Row],[CycleNumber]]&gt;1,IF(AND(SUM(R652:T652)=1,מרקובחצי[[#This Row],[עד ועד]]&gt;28,מרקובחצי[[#This Row],[עד ועד]]&lt;32),1,IF(OR(S652=1,AND(R652=1,מרקובחצי[[#This Row],[עד ועד]]&gt;28),AND(T652=1,מרקובחצי[[#This Row],[עד ועד]]&lt;32)),1,IF(AND(V652=1,NOT(OR(מרקובחצי[[#This Row],[עד ועד]]&lt;J652,מרקובחצי[[#This Row],[עד ועד]]&gt;K652))),1,""))),"")</f>
        <v>1</v>
      </c>
      <c r="W653" s="19" t="str">
        <f>IF(מרקובחצי[[#This Row],[CycleNumber]]&gt;1,IF(AND(T652=1,מרקובחצי[[#This Row],[עד ועד]]&gt;31),1,IF(AND(W652=1,NOT(OR(מרקובחצי[[#This Row],[עד ועד]]&lt;J652,מרקובחצי[[#This Row],[עד ועד]]&gt;K652))),1,"")),"")</f>
        <v/>
      </c>
      <c r="X653" s="19" t="str">
        <f>IF(AND(מרקובחצי[[#This Row],[CycleNumber]]&lt;$B654,SUM(מרקובחצי[[#This Row],[11]],R654)=2),1,"")</f>
        <v/>
      </c>
      <c r="Y653" s="19" t="str">
        <f>IF(AND(מרקובחצי[[#This Row],[CycleNumber]]&lt;$B654,SUM(מרקובחצי[[#This Row],[11]],S654)=2),1,"")</f>
        <v/>
      </c>
      <c r="Z653" s="19" t="str">
        <f>IF(AND(מרקובחצי[[#This Row],[CycleNumber]]&lt;$B654,SUM(מרקובחצי[[#This Row],[13]],S654)=2),1,"")</f>
        <v/>
      </c>
      <c r="AA653" s="19" t="str">
        <f>IF(AND(מרקובחצי[[#This Row],[CycleNumber]]&lt;$B654,SUM(מרקובחצי[[#This Row],[13]],T654)=2),1,"")</f>
        <v/>
      </c>
      <c r="AB653" s="19" t="str">
        <f>IF(AND(מרקובחצי[[#This Row],[CycleNumber]]&lt;$B654,SUM(מרקובחצי[[#This Row],[21]],U654)=2),1,"")</f>
        <v/>
      </c>
      <c r="AC653" s="19" t="str">
        <f>IF(AND(מרקובחצי[[#This Row],[CycleNumber]]&lt;$B654,SUM(מרקובחצי[[#This Row],[21]],V654)=2),1,"")</f>
        <v/>
      </c>
      <c r="AD653" s="19" t="str">
        <f>IF(AND(מרקובחצי[[#This Row],[CycleNumber]]&lt;$B654,SUM(מרקובחצי[[#This Row],[23]],V654)=2),1,"")</f>
        <v/>
      </c>
      <c r="AE653" s="19" t="str">
        <f>IF(AND(מרקובחצי[[#This Row],[CycleNumber]]&lt;$B654,SUM(מרקובחצי[[#This Row],[23]],W654)=2),1,"")</f>
        <v/>
      </c>
      <c r="AF653" s="19" t="str">
        <f>IF(AND(מרקובחצי[[#This Row],[CycleNumber]]&lt;$B654,SUM(מרקובחצי[[#This Row],[31]],O654)=2),1,"")</f>
        <v/>
      </c>
      <c r="AG653" s="19" t="str">
        <f>IF(AND(מרקובחצי[[#This Row],[CycleNumber]]&lt;$B654,SUM(מרקובחצי[[#This Row],[31]],P654)=2),1,"")</f>
        <v/>
      </c>
      <c r="AH653" s="19" t="str">
        <f>IF(AND(מרקובחצי[[#This Row],[CycleNumber]]&lt;$B654,SUM(מרקובחצי[[#This Row],[31]],Q654)=2),1,"")</f>
        <v/>
      </c>
      <c r="AI653" s="19" t="str">
        <f>IF(AND(מרקובחצי[[#This Row],[CycleNumber]]&lt;$B654,SUM(U653:U654)=2),1,"")</f>
        <v/>
      </c>
      <c r="AJ653" s="19" t="str">
        <f>IF(AND(מרקובחצי[[#This Row],[CycleNumber]]&lt;$B654,SUM(מרקובחצי[[#This Row],[32]],O654)=2),1,"")</f>
        <v/>
      </c>
      <c r="AK653" s="19" t="str">
        <f>IF(AND(מרקובחצי[[#This Row],[CycleNumber]]&lt;$B654,SUM(מרקובחצי[[#This Row],[32]],P654)=2),1,"")</f>
        <v/>
      </c>
      <c r="AL653" s="19" t="str">
        <f>IF(AND(מרקובחצי[[#This Row],[CycleNumber]]&lt;$B654,SUM(מרקובחצי[[#This Row],[32]],Q654)=2),1,"")</f>
        <v/>
      </c>
      <c r="AM653" s="19" t="str">
        <f>IF(AND(מרקובחצי[[#This Row],[CycleNumber]]&lt;$B654,SUM(V653:V654)=2),1,"")</f>
        <v/>
      </c>
      <c r="AN653" s="19" t="str">
        <f>IF(AND(מרקובחצי[[#This Row],[CycleNumber]]&lt;$B654,SUM(מרקובחצי[[#This Row],[33]],O654)=2),1,"")</f>
        <v/>
      </c>
      <c r="AO653" s="19" t="str">
        <f>IF(AND(מרקובחצי[[#This Row],[CycleNumber]]&lt;$B654,SUM(מרקובחצי[[#This Row],[33]],P654)=2),1,"")</f>
        <v/>
      </c>
      <c r="AP653" s="19" t="str">
        <f>IF(AND(מרקובחצי[[#This Row],[CycleNumber]]&lt;$B654,SUM(מרקובחצי[[#This Row],[33]],Q654)=2),1,"")</f>
        <v/>
      </c>
      <c r="AQ653" s="19" t="str">
        <f>IF(AND(מרקובחצי[[#This Row],[CycleNumber]]&lt;$B654,SUM(W653:W654)=2),1,"")</f>
        <v/>
      </c>
      <c r="AR653" s="19" t="str">
        <f>IF(AND(מרקובחצי[[#This Row],[CycleNumber]]&lt;$B654,SUM(מרקובחצי[[#This Row],[12]],S654)=2),1,"")</f>
        <v/>
      </c>
      <c r="AS653" s="19" t="str">
        <f>IF(AND(מרקובחצי[[#This Row],[CycleNumber]]&lt;$B654,SUM(מרקובחצי[[#This Row],[22]],V654)=2),1,"")</f>
        <v/>
      </c>
      <c r="AT653" s="21">
        <f>SUM(מרקובחצי[[#This Row],[11]:[33]])</f>
        <v>1</v>
      </c>
    </row>
    <row r="654" spans="1:46" ht="15.6" x14ac:dyDescent="0.25">
      <c r="A654" s="19" t="s">
        <v>65</v>
      </c>
      <c r="B654" s="19">
        <v>1</v>
      </c>
      <c r="C654">
        <v>29</v>
      </c>
      <c r="D654" s="19">
        <f>מרקובחצי[[#This Row],[LengthofCycle]]+1</f>
        <v>30</v>
      </c>
      <c r="E654" t="str">
        <f>IF(IFERROR(LOOKUP(מרקובחצי[[#This Row],[ClientID]],קביעויות[הפלגה]),FALSE)=מרקובחצי[[#This Row],[ClientID]],1,"")</f>
        <v/>
      </c>
      <c r="F654" t="str">
        <f>IF(IFERROR(LOOKUP(מרקובחצי[[#This Row],[ClientID]],סוגחציקבוע[S31]),FALSE)=מרקובחצי[[#This Row],[ClientID]],1,"")</f>
        <v/>
      </c>
      <c r="G654">
        <f>IF(IFERROR(LOOKUP(מרקובחצי[[#This Row],[ClientID]],סוגחציקבוע[S32]),FALSE)=מרקובחצי[[#This Row],[ClientID]],1,"")</f>
        <v>1</v>
      </c>
      <c r="H654" t="str">
        <f>IF(IFERROR(LOOKUP(מרקובחצי[[#This Row],[ClientID]],סוגחציקבוע[S33]),FALSE)=מרקובחצי[[#This Row],[ClientID]],1,"")</f>
        <v/>
      </c>
      <c r="I654" t="str">
        <f>IF(IFERROR(LOOKUP(מרקובחצי[[#This Row],[ClientID]],סוגחציקבוע[S32&amp;33]),FALSE)=מרקובחצי[[#This Row],[ClientID]],1,"")</f>
        <v/>
      </c>
      <c r="J654" s="19">
        <f>IF(SUM(מרקובחצי[[#This Row],[11]:[13]])=1,מרקובחצי[[#This Row],[עד ועד]],IF(SUM(R653:T654)=1,IF(מרקובחצי[[#This Row],[עד ועד]]&lt;J653,מרקובחצי[[#This Row],[עד ועד]],J653),J653))</f>
        <v>30</v>
      </c>
      <c r="K654" s="19">
        <f>IF(SUM(מרקובחצי[[#This Row],[11]:[13]])=1,מרקובחצי[[#This Row],[עד ועד]],IF(SUM(R653:T654)=1,IF(מרקובחצי[[#This Row],[עד ועד]]&gt;K653,מרקובחצי[[#This Row],[עד ועד]],K653),K653))</f>
        <v>30</v>
      </c>
      <c r="L654" s="19" t="str">
        <f>IF(AND(SUM(מרקובחצי[[#This Row],[31]:[33]])=1,SUM(U653:W653)=0),מרקובחצי[[#This Row],[מקס]]-מרקובחצי[[#This Row],[מינ]],"")</f>
        <v/>
      </c>
      <c r="M65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654" s="19" t="str">
        <f t="shared" si="10"/>
        <v>S32</v>
      </c>
      <c r="O654" s="19" t="str">
        <f>IF(מרקובחצי[[#This Row],[קבעה הפלגה?]]=1,"",IF(AND(מרקובחצי[[#This Row],[עד ועד]]&lt;29,OR(מרקובחצי[[#This Row],[CycleNumber]]=1,AND(U653=1,OR(מרקובחצי[[#This Row],[עד ועד]]&lt;J653,מרקובחצי[[#This Row],[עד ועד]]&gt;K653)),AND(V653=1,מרקובחצי[[#This Row],[עד ועד]]&lt;J653),W653=1)),1,""))</f>
        <v/>
      </c>
      <c r="P654" s="19">
        <f>IF(מרקובחצי[[#This Row],[קבעה הפלגה?]]=1,"",IF(AND(מרקובחצי[[#This Row],[עד ועד]]&gt;28,מרקובחצי[[#This Row],[עד ועד]]&lt;32,OR(מרקובחצי[[#This Row],[CycleNumber]]=1,AND(U653=1),AND(V653=1,OR(מרקובחצי[[#This Row],[עד ועד]]&lt;J653,מרקובחצי[[#This Row],[עד ועד]]&gt;K653)),W653=1)),1,""))</f>
        <v>1</v>
      </c>
      <c r="Q654" s="19" t="str">
        <f>IF(מרקובחצי[[#This Row],[קבעה הפלגה?]]=1,"",IF(AND(מרקובחצי[[#This Row],[עד ועד]]&gt;31,OR(מרקובחצי[[#This Row],[CycleNumber]]=1,AND(U653=1),AND(V653=1,מרקובחצי[[#This Row],[עד ועד]]&gt;K653),AND(W653=1,OR(מרקובחצי[[#This Row],[עד ועד]]&gt;K653,מרקובחצי[[#This Row],[עד ועד]]&lt;J653)))),1,""))</f>
        <v/>
      </c>
      <c r="R654" s="19" t="str">
        <f>IF(מרקובחצי[[#This Row],[CycleNumber]]&gt;1,IF(AND(O653=1,מרקובחצי[[#This Row],[עד ועד]]&lt;29),1,""),"")</f>
        <v/>
      </c>
      <c r="S654" s="19" t="str">
        <f>IF(מרקובחצי[[#This Row],[CycleNumber]]&gt;1,IF(OR(AND(O653=1,מרקובחצי[[#This Row],[עד ועד]]&gt;28),AND(P653=1),AND(Q653=1,מרקובחצי[[#This Row],[עד ועד]]&lt;32)),1,""),"")</f>
        <v/>
      </c>
      <c r="T654" s="19" t="str">
        <f>IF(מרקובחצי[[#This Row],[CycleNumber]]&gt;1,IF(AND(Q653=1,מרקובחצי[[#This Row],[עד ועד]]&gt;31),1,""),"")</f>
        <v/>
      </c>
      <c r="U654" s="19" t="str">
        <f>IF(מרקובחצי[[#This Row],[CycleNumber]]&gt;1,IF(AND(R653=1,מרקובחצי[[#This Row],[עד ועד]]&lt;29),1,IF(AND(U653=1,NOT(OR(מרקובחצי[[#This Row],[עד ועד]]&lt;J653,מרקובחצי[[#This Row],[עד ועד]]&gt;K653))),1,"")),"")</f>
        <v/>
      </c>
      <c r="V654" s="19" t="str">
        <f>IF(מרקובחצי[[#This Row],[CycleNumber]]&gt;1,IF(AND(SUM(R653:T653)=1,מרקובחצי[[#This Row],[עד ועד]]&gt;28,מרקובחצי[[#This Row],[עד ועד]]&lt;32),1,IF(OR(S653=1,AND(R653=1,מרקובחצי[[#This Row],[עד ועד]]&gt;28),AND(T653=1,מרקובחצי[[#This Row],[עד ועד]]&lt;32)),1,IF(AND(V653=1,NOT(OR(מרקובחצי[[#This Row],[עד ועד]]&lt;J653,מרקובחצי[[#This Row],[עד ועד]]&gt;K653))),1,""))),"")</f>
        <v/>
      </c>
      <c r="W654" s="19" t="str">
        <f>IF(מרקובחצי[[#This Row],[CycleNumber]]&gt;1,IF(AND(T653=1,מרקובחצי[[#This Row],[עד ועד]]&gt;31),1,IF(AND(W653=1,NOT(OR(מרקובחצי[[#This Row],[עד ועד]]&lt;J653,מרקובחצי[[#This Row],[עד ועד]]&gt;K653))),1,"")),"")</f>
        <v/>
      </c>
      <c r="X654" s="19" t="str">
        <f>IF(AND(מרקובחצי[[#This Row],[CycleNumber]]&lt;$B655,SUM(מרקובחצי[[#This Row],[11]],R655)=2),1,"")</f>
        <v/>
      </c>
      <c r="Y654" s="19" t="str">
        <f>IF(AND(מרקובחצי[[#This Row],[CycleNumber]]&lt;$B655,SUM(מרקובחצי[[#This Row],[11]],S655)=2),1,"")</f>
        <v/>
      </c>
      <c r="Z654" s="19" t="str">
        <f>IF(AND(מרקובחצי[[#This Row],[CycleNumber]]&lt;$B655,SUM(מרקובחצי[[#This Row],[13]],S655)=2),1,"")</f>
        <v/>
      </c>
      <c r="AA654" s="19" t="str">
        <f>IF(AND(מרקובחצי[[#This Row],[CycleNumber]]&lt;$B655,SUM(מרקובחצי[[#This Row],[13]],T655)=2),1,"")</f>
        <v/>
      </c>
      <c r="AB654" s="19" t="str">
        <f>IF(AND(מרקובחצי[[#This Row],[CycleNumber]]&lt;$B655,SUM(מרקובחצי[[#This Row],[21]],U655)=2),1,"")</f>
        <v/>
      </c>
      <c r="AC654" s="19" t="str">
        <f>IF(AND(מרקובחצי[[#This Row],[CycleNumber]]&lt;$B655,SUM(מרקובחצי[[#This Row],[21]],V655)=2),1,"")</f>
        <v/>
      </c>
      <c r="AD654" s="19" t="str">
        <f>IF(AND(מרקובחצי[[#This Row],[CycleNumber]]&lt;$B655,SUM(מרקובחצי[[#This Row],[23]],V655)=2),1,"")</f>
        <v/>
      </c>
      <c r="AE654" s="19" t="str">
        <f>IF(AND(מרקובחצי[[#This Row],[CycleNumber]]&lt;$B655,SUM(מרקובחצי[[#This Row],[23]],W655)=2),1,"")</f>
        <v/>
      </c>
      <c r="AF654" s="19" t="str">
        <f>IF(AND(מרקובחצי[[#This Row],[CycleNumber]]&lt;$B655,SUM(מרקובחצי[[#This Row],[31]],O655)=2),1,"")</f>
        <v/>
      </c>
      <c r="AG654" s="19" t="str">
        <f>IF(AND(מרקובחצי[[#This Row],[CycleNumber]]&lt;$B655,SUM(מרקובחצי[[#This Row],[31]],P655)=2),1,"")</f>
        <v/>
      </c>
      <c r="AH654" s="19" t="str">
        <f>IF(AND(מרקובחצי[[#This Row],[CycleNumber]]&lt;$B655,SUM(מרקובחצי[[#This Row],[31]],Q655)=2),1,"")</f>
        <v/>
      </c>
      <c r="AI654" s="19" t="str">
        <f>IF(AND(מרקובחצי[[#This Row],[CycleNumber]]&lt;$B655,SUM(U654:U655)=2),1,"")</f>
        <v/>
      </c>
      <c r="AJ654" s="19" t="str">
        <f>IF(AND(מרקובחצי[[#This Row],[CycleNumber]]&lt;$B655,SUM(מרקובחצי[[#This Row],[32]],O655)=2),1,"")</f>
        <v/>
      </c>
      <c r="AK654" s="19" t="str">
        <f>IF(AND(מרקובחצי[[#This Row],[CycleNumber]]&lt;$B655,SUM(מרקובחצי[[#This Row],[32]],P655)=2),1,"")</f>
        <v/>
      </c>
      <c r="AL654" s="19" t="str">
        <f>IF(AND(מרקובחצי[[#This Row],[CycleNumber]]&lt;$B655,SUM(מרקובחצי[[#This Row],[32]],Q655)=2),1,"")</f>
        <v/>
      </c>
      <c r="AM654" s="19" t="str">
        <f>IF(AND(מרקובחצי[[#This Row],[CycleNumber]]&lt;$B655,SUM(V654:V655)=2),1,"")</f>
        <v/>
      </c>
      <c r="AN654" s="19" t="str">
        <f>IF(AND(מרקובחצי[[#This Row],[CycleNumber]]&lt;$B655,SUM(מרקובחצי[[#This Row],[33]],O655)=2),1,"")</f>
        <v/>
      </c>
      <c r="AO654" s="19" t="str">
        <f>IF(AND(מרקובחצי[[#This Row],[CycleNumber]]&lt;$B655,SUM(מרקובחצי[[#This Row],[33]],P655)=2),1,"")</f>
        <v/>
      </c>
      <c r="AP654" s="19" t="str">
        <f>IF(AND(מרקובחצי[[#This Row],[CycleNumber]]&lt;$B655,SUM(מרקובחצי[[#This Row],[33]],Q655)=2),1,"")</f>
        <v/>
      </c>
      <c r="AQ654" s="19" t="str">
        <f>IF(AND(מרקובחצי[[#This Row],[CycleNumber]]&lt;$B655,SUM(W654:W655)=2),1,"")</f>
        <v/>
      </c>
      <c r="AR654" s="19">
        <f>IF(AND(מרקובחצי[[#This Row],[CycleNumber]]&lt;$B655,SUM(מרקובחצי[[#This Row],[12]],S655)=2),1,"")</f>
        <v>1</v>
      </c>
      <c r="AS654" s="19" t="str">
        <f>IF(AND(מרקובחצי[[#This Row],[CycleNumber]]&lt;$B655,SUM(מרקובחצי[[#This Row],[22]],V655)=2),1,"")</f>
        <v/>
      </c>
      <c r="AT654" s="21">
        <f>SUM(מרקובחצי[[#This Row],[11]:[33]])</f>
        <v>1</v>
      </c>
    </row>
    <row r="655" spans="1:46" ht="15.6" x14ac:dyDescent="0.25">
      <c r="A655" s="19" t="s">
        <v>65</v>
      </c>
      <c r="B655" s="19">
        <v>2</v>
      </c>
      <c r="C655">
        <v>37</v>
      </c>
      <c r="D655" s="19">
        <f>מרקובחצי[[#This Row],[LengthofCycle]]+1</f>
        <v>38</v>
      </c>
      <c r="E655" t="str">
        <f>IF(IFERROR(LOOKUP(מרקובחצי[[#This Row],[ClientID]],קביעויות[הפלגה]),FALSE)=מרקובחצי[[#This Row],[ClientID]],1,"")</f>
        <v/>
      </c>
      <c r="F655" t="str">
        <f>IF(IFERROR(LOOKUP(מרקובחצי[[#This Row],[ClientID]],סוגחציקבוע[S31]),FALSE)=מרקובחצי[[#This Row],[ClientID]],1,"")</f>
        <v/>
      </c>
      <c r="G655">
        <f>IF(IFERROR(LOOKUP(מרקובחצי[[#This Row],[ClientID]],סוגחציקבוע[S32]),FALSE)=מרקובחצי[[#This Row],[ClientID]],1,"")</f>
        <v>1</v>
      </c>
      <c r="H655" t="str">
        <f>IF(IFERROR(LOOKUP(מרקובחצי[[#This Row],[ClientID]],סוגחציקבוע[S33]),FALSE)=מרקובחצי[[#This Row],[ClientID]],1,"")</f>
        <v/>
      </c>
      <c r="I655" t="str">
        <f>IF(IFERROR(LOOKUP(מרקובחצי[[#This Row],[ClientID]],סוגחציקבוע[S32&amp;33]),FALSE)=מרקובחצי[[#This Row],[ClientID]],1,"")</f>
        <v/>
      </c>
      <c r="J655" s="19">
        <f>IF(SUM(מרקובחצי[[#This Row],[11]:[13]])=1,מרקובחצי[[#This Row],[עד ועד]],IF(SUM(R654:T655)=1,IF(מרקובחצי[[#This Row],[עד ועד]]&lt;J654,מרקובחצי[[#This Row],[עד ועד]],J654),J654))</f>
        <v>30</v>
      </c>
      <c r="K655" s="19">
        <f>IF(SUM(מרקובחצי[[#This Row],[11]:[13]])=1,מרקובחצי[[#This Row],[עד ועד]],IF(SUM(R654:T655)=1,IF(מרקובחצי[[#This Row],[עד ועד]]&gt;K654,מרקובחצי[[#This Row],[עד ועד]],K654),K654))</f>
        <v>38</v>
      </c>
      <c r="L655" s="19" t="str">
        <f>IF(AND(SUM(מרקובחצי[[#This Row],[31]:[33]])=1,SUM(U654:W654)=0),מרקובחצי[[#This Row],[מקס]]-מרקובחצי[[#This Row],[מינ]],"")</f>
        <v/>
      </c>
      <c r="M65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655" s="19" t="str">
        <f t="shared" si="10"/>
        <v>S12</v>
      </c>
      <c r="O655" s="19" t="str">
        <f>IF(מרקובחצי[[#This Row],[קבעה הפלגה?]]=1,"",IF(AND(מרקובחצי[[#This Row],[עד ועד]]&lt;29,OR(מרקובחצי[[#This Row],[CycleNumber]]=1,AND(U654=1,OR(מרקובחצי[[#This Row],[עד ועד]]&lt;J654,מרקובחצי[[#This Row],[עד ועד]]&gt;K654)),AND(V654=1,מרקובחצי[[#This Row],[עד ועד]]&lt;J654),W654=1)),1,""))</f>
        <v/>
      </c>
      <c r="P655" s="19" t="str">
        <f>IF(מרקובחצי[[#This Row],[קבעה הפלגה?]]=1,"",IF(AND(מרקובחצי[[#This Row],[עד ועד]]&gt;28,מרקובחצי[[#This Row],[עד ועד]]&lt;32,OR(מרקובחצי[[#This Row],[CycleNumber]]=1,AND(U654=1),AND(V654=1,OR(מרקובחצי[[#This Row],[עד ועד]]&lt;J654,מרקובחצי[[#This Row],[עד ועד]]&gt;K654)),W654=1)),1,""))</f>
        <v/>
      </c>
      <c r="Q655" s="19" t="str">
        <f>IF(מרקובחצי[[#This Row],[קבעה הפלגה?]]=1,"",IF(AND(מרקובחצי[[#This Row],[עד ועד]]&gt;31,OR(מרקובחצי[[#This Row],[CycleNumber]]=1,AND(U654=1),AND(V654=1,מרקובחצי[[#This Row],[עד ועד]]&gt;K654),AND(W654=1,OR(מרקובחצי[[#This Row],[עד ועד]]&gt;K654,מרקובחצי[[#This Row],[עד ועד]]&lt;J654)))),1,""))</f>
        <v/>
      </c>
      <c r="R655" s="19" t="str">
        <f>IF(מרקובחצי[[#This Row],[CycleNumber]]&gt;1,IF(AND(O654=1,מרקובחצי[[#This Row],[עד ועד]]&lt;29),1,""),"")</f>
        <v/>
      </c>
      <c r="S655" s="19">
        <f>IF(מרקובחצי[[#This Row],[CycleNumber]]&gt;1,IF(OR(AND(O654=1,מרקובחצי[[#This Row],[עד ועד]]&gt;28),AND(P654=1),AND(Q654=1,מרקובחצי[[#This Row],[עד ועד]]&lt;32)),1,""),"")</f>
        <v>1</v>
      </c>
      <c r="T655" s="19" t="str">
        <f>IF(מרקובחצי[[#This Row],[CycleNumber]]&gt;1,IF(AND(Q654=1,מרקובחצי[[#This Row],[עד ועד]]&gt;31),1,""),"")</f>
        <v/>
      </c>
      <c r="U655" s="19" t="str">
        <f>IF(מרקובחצי[[#This Row],[CycleNumber]]&gt;1,IF(AND(R654=1,מרקובחצי[[#This Row],[עד ועד]]&lt;29),1,IF(AND(U654=1,NOT(OR(מרקובחצי[[#This Row],[עד ועד]]&lt;J654,מרקובחצי[[#This Row],[עד ועד]]&gt;K654))),1,"")),"")</f>
        <v/>
      </c>
      <c r="V655" s="19" t="str">
        <f>IF(מרקובחצי[[#This Row],[CycleNumber]]&gt;1,IF(AND(SUM(R654:T654)=1,מרקובחצי[[#This Row],[עד ועד]]&gt;28,מרקובחצי[[#This Row],[עד ועד]]&lt;32),1,IF(OR(S654=1,AND(R654=1,מרקובחצי[[#This Row],[עד ועד]]&gt;28),AND(T654=1,מרקובחצי[[#This Row],[עד ועד]]&lt;32)),1,IF(AND(V654=1,NOT(OR(מרקובחצי[[#This Row],[עד ועד]]&lt;J654,מרקובחצי[[#This Row],[עד ועד]]&gt;K654))),1,""))),"")</f>
        <v/>
      </c>
      <c r="W655" s="19" t="str">
        <f>IF(מרקובחצי[[#This Row],[CycleNumber]]&gt;1,IF(AND(T654=1,מרקובחצי[[#This Row],[עד ועד]]&gt;31),1,IF(AND(W654=1,NOT(OR(מרקובחצי[[#This Row],[עד ועד]]&lt;J654,מרקובחצי[[#This Row],[עד ועד]]&gt;K654))),1,"")),"")</f>
        <v/>
      </c>
      <c r="X655" s="19" t="str">
        <f>IF(AND(מרקובחצי[[#This Row],[CycleNumber]]&lt;$B656,SUM(מרקובחצי[[#This Row],[11]],R656)=2),1,"")</f>
        <v/>
      </c>
      <c r="Y655" s="19" t="str">
        <f>IF(AND(מרקובחצי[[#This Row],[CycleNumber]]&lt;$B656,SUM(מרקובחצי[[#This Row],[11]],S656)=2),1,"")</f>
        <v/>
      </c>
      <c r="Z655" s="19" t="str">
        <f>IF(AND(מרקובחצי[[#This Row],[CycleNumber]]&lt;$B656,SUM(מרקובחצי[[#This Row],[13]],S656)=2),1,"")</f>
        <v/>
      </c>
      <c r="AA655" s="19" t="str">
        <f>IF(AND(מרקובחצי[[#This Row],[CycleNumber]]&lt;$B656,SUM(מרקובחצי[[#This Row],[13]],T656)=2),1,"")</f>
        <v/>
      </c>
      <c r="AB655" s="19" t="str">
        <f>IF(AND(מרקובחצי[[#This Row],[CycleNumber]]&lt;$B656,SUM(מרקובחצי[[#This Row],[21]],U656)=2),1,"")</f>
        <v/>
      </c>
      <c r="AC655" s="19" t="str">
        <f>IF(AND(מרקובחצי[[#This Row],[CycleNumber]]&lt;$B656,SUM(מרקובחצי[[#This Row],[21]],V656)=2),1,"")</f>
        <v/>
      </c>
      <c r="AD655" s="19" t="str">
        <f>IF(AND(מרקובחצי[[#This Row],[CycleNumber]]&lt;$B656,SUM(מרקובחצי[[#This Row],[23]],V656)=2),1,"")</f>
        <v/>
      </c>
      <c r="AE655" s="19" t="str">
        <f>IF(AND(מרקובחצי[[#This Row],[CycleNumber]]&lt;$B656,SUM(מרקובחצי[[#This Row],[23]],W656)=2),1,"")</f>
        <v/>
      </c>
      <c r="AF655" s="19" t="str">
        <f>IF(AND(מרקובחצי[[#This Row],[CycleNumber]]&lt;$B656,SUM(מרקובחצי[[#This Row],[31]],O656)=2),1,"")</f>
        <v/>
      </c>
      <c r="AG655" s="19" t="str">
        <f>IF(AND(מרקובחצי[[#This Row],[CycleNumber]]&lt;$B656,SUM(מרקובחצי[[#This Row],[31]],P656)=2),1,"")</f>
        <v/>
      </c>
      <c r="AH655" s="19" t="str">
        <f>IF(AND(מרקובחצי[[#This Row],[CycleNumber]]&lt;$B656,SUM(מרקובחצי[[#This Row],[31]],Q656)=2),1,"")</f>
        <v/>
      </c>
      <c r="AI655" s="19" t="str">
        <f>IF(AND(מרקובחצי[[#This Row],[CycleNumber]]&lt;$B656,SUM(U655:U656)=2),1,"")</f>
        <v/>
      </c>
      <c r="AJ655" s="19" t="str">
        <f>IF(AND(מרקובחצי[[#This Row],[CycleNumber]]&lt;$B656,SUM(מרקובחצי[[#This Row],[32]],O656)=2),1,"")</f>
        <v/>
      </c>
      <c r="AK655" s="19" t="str">
        <f>IF(AND(מרקובחצי[[#This Row],[CycleNumber]]&lt;$B656,SUM(מרקובחצי[[#This Row],[32]],P656)=2),1,"")</f>
        <v/>
      </c>
      <c r="AL655" s="19" t="str">
        <f>IF(AND(מרקובחצי[[#This Row],[CycleNumber]]&lt;$B656,SUM(מרקובחצי[[#This Row],[32]],Q656)=2),1,"")</f>
        <v/>
      </c>
      <c r="AM655" s="19" t="str">
        <f>IF(AND(מרקובחצי[[#This Row],[CycleNumber]]&lt;$B656,SUM(V655:V656)=2),1,"")</f>
        <v/>
      </c>
      <c r="AN655" s="19" t="str">
        <f>IF(AND(מרקובחצי[[#This Row],[CycleNumber]]&lt;$B656,SUM(מרקובחצי[[#This Row],[33]],O656)=2),1,"")</f>
        <v/>
      </c>
      <c r="AO655" s="19" t="str">
        <f>IF(AND(מרקובחצי[[#This Row],[CycleNumber]]&lt;$B656,SUM(מרקובחצי[[#This Row],[33]],P656)=2),1,"")</f>
        <v/>
      </c>
      <c r="AP655" s="19" t="str">
        <f>IF(AND(מרקובחצי[[#This Row],[CycleNumber]]&lt;$B656,SUM(מרקובחצי[[#This Row],[33]],Q656)=2),1,"")</f>
        <v/>
      </c>
      <c r="AQ655" s="19" t="str">
        <f>IF(AND(מרקובחצי[[#This Row],[CycleNumber]]&lt;$B656,SUM(W655:W656)=2),1,"")</f>
        <v/>
      </c>
      <c r="AR655" s="19" t="str">
        <f>IF(AND(מרקובחצי[[#This Row],[CycleNumber]]&lt;$B656,SUM(מרקובחצי[[#This Row],[12]],S656)=2),1,"")</f>
        <v/>
      </c>
      <c r="AS655" s="19">
        <f>IF(AND(מרקובחצי[[#This Row],[CycleNumber]]&lt;$B656,SUM(מרקובחצי[[#This Row],[22]],V656)=2),1,"")</f>
        <v>1</v>
      </c>
      <c r="AT655" s="21">
        <f>SUM(מרקובחצי[[#This Row],[11]:[33]])</f>
        <v>1</v>
      </c>
    </row>
    <row r="656" spans="1:46" ht="15.6" x14ac:dyDescent="0.25">
      <c r="A656" s="19" t="s">
        <v>65</v>
      </c>
      <c r="B656" s="19">
        <v>3</v>
      </c>
      <c r="C656">
        <v>32</v>
      </c>
      <c r="D656" s="19">
        <f>מרקובחצי[[#This Row],[LengthofCycle]]+1</f>
        <v>33</v>
      </c>
      <c r="E656" t="str">
        <f>IF(IFERROR(LOOKUP(מרקובחצי[[#This Row],[ClientID]],קביעויות[הפלגה]),FALSE)=מרקובחצי[[#This Row],[ClientID]],1,"")</f>
        <v/>
      </c>
      <c r="F656" t="str">
        <f>IF(IFERROR(LOOKUP(מרקובחצי[[#This Row],[ClientID]],סוגחציקבוע[S31]),FALSE)=מרקובחצי[[#This Row],[ClientID]],1,"")</f>
        <v/>
      </c>
      <c r="G656">
        <f>IF(IFERROR(LOOKUP(מרקובחצי[[#This Row],[ClientID]],סוגחציקבוע[S32]),FALSE)=מרקובחצי[[#This Row],[ClientID]],1,"")</f>
        <v>1</v>
      </c>
      <c r="H656" t="str">
        <f>IF(IFERROR(LOOKUP(מרקובחצי[[#This Row],[ClientID]],סוגחציקבוע[S33]),FALSE)=מרקובחצי[[#This Row],[ClientID]],1,"")</f>
        <v/>
      </c>
      <c r="I656" t="str">
        <f>IF(IFERROR(LOOKUP(מרקובחצי[[#This Row],[ClientID]],סוגחציקבוע[S32&amp;33]),FALSE)=מרקובחצי[[#This Row],[ClientID]],1,"")</f>
        <v/>
      </c>
      <c r="J656" s="19">
        <f>IF(SUM(מרקובחצי[[#This Row],[11]:[13]])=1,מרקובחצי[[#This Row],[עד ועד]],IF(SUM(R655:T656)=1,IF(מרקובחצי[[#This Row],[עד ועד]]&lt;J655,מרקובחצי[[#This Row],[עד ועד]],J655),J655))</f>
        <v>30</v>
      </c>
      <c r="K656" s="19">
        <f>IF(SUM(מרקובחצי[[#This Row],[11]:[13]])=1,מרקובחצי[[#This Row],[עד ועד]],IF(SUM(R655:T656)=1,IF(מרקובחצי[[#This Row],[עד ועד]]&gt;K655,מרקובחצי[[#This Row],[עד ועד]],K655),K655))</f>
        <v>38</v>
      </c>
      <c r="L656" s="19">
        <f>IF(AND(SUM(מרקובחצי[[#This Row],[31]:[33]])=1,SUM(U655:W655)=0),מרקובחצי[[#This Row],[מקס]]-מרקובחצי[[#This Row],[מינ]],"")</f>
        <v>8</v>
      </c>
      <c r="M65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56" s="19" t="str">
        <f t="shared" si="10"/>
        <v>S22</v>
      </c>
      <c r="O656" s="19" t="str">
        <f>IF(מרקובחצי[[#This Row],[קבעה הפלגה?]]=1,"",IF(AND(מרקובחצי[[#This Row],[עד ועד]]&lt;29,OR(מרקובחצי[[#This Row],[CycleNumber]]=1,AND(U655=1,OR(מרקובחצי[[#This Row],[עד ועד]]&lt;J655,מרקובחצי[[#This Row],[עד ועד]]&gt;K655)),AND(V655=1,מרקובחצי[[#This Row],[עד ועד]]&lt;J655),W655=1)),1,""))</f>
        <v/>
      </c>
      <c r="P656" s="19" t="str">
        <f>IF(מרקובחצי[[#This Row],[קבעה הפלגה?]]=1,"",IF(AND(מרקובחצי[[#This Row],[עד ועד]]&gt;28,מרקובחצי[[#This Row],[עד ועד]]&lt;32,OR(מרקובחצי[[#This Row],[CycleNumber]]=1,AND(U655=1),AND(V655=1,OR(מרקובחצי[[#This Row],[עד ועד]]&lt;J655,מרקובחצי[[#This Row],[עד ועד]]&gt;K655)),W655=1)),1,""))</f>
        <v/>
      </c>
      <c r="Q656" s="19" t="str">
        <f>IF(מרקובחצי[[#This Row],[קבעה הפלגה?]]=1,"",IF(AND(מרקובחצי[[#This Row],[עד ועד]]&gt;31,OR(מרקובחצי[[#This Row],[CycleNumber]]=1,AND(U655=1),AND(V655=1,מרקובחצי[[#This Row],[עד ועד]]&gt;K655),AND(W655=1,OR(מרקובחצי[[#This Row],[עד ועד]]&gt;K655,מרקובחצי[[#This Row],[עד ועד]]&lt;J655)))),1,""))</f>
        <v/>
      </c>
      <c r="R656" s="19" t="str">
        <f>IF(מרקובחצי[[#This Row],[CycleNumber]]&gt;1,IF(AND(O655=1,מרקובחצי[[#This Row],[עד ועד]]&lt;29),1,""),"")</f>
        <v/>
      </c>
      <c r="S656" s="19" t="str">
        <f>IF(מרקובחצי[[#This Row],[CycleNumber]]&gt;1,IF(OR(AND(O655=1,מרקובחצי[[#This Row],[עד ועד]]&gt;28),AND(P655=1),AND(Q655=1,מרקובחצי[[#This Row],[עד ועד]]&lt;32)),1,""),"")</f>
        <v/>
      </c>
      <c r="T656" s="19" t="str">
        <f>IF(מרקובחצי[[#This Row],[CycleNumber]]&gt;1,IF(AND(Q655=1,מרקובחצי[[#This Row],[עד ועד]]&gt;31),1,""),"")</f>
        <v/>
      </c>
      <c r="U656" s="19" t="str">
        <f>IF(מרקובחצי[[#This Row],[CycleNumber]]&gt;1,IF(AND(R655=1,מרקובחצי[[#This Row],[עד ועד]]&lt;29),1,IF(AND(U655=1,NOT(OR(מרקובחצי[[#This Row],[עד ועד]]&lt;J655,מרקובחצי[[#This Row],[עד ועד]]&gt;K655))),1,"")),"")</f>
        <v/>
      </c>
      <c r="V656" s="19">
        <f>IF(מרקובחצי[[#This Row],[CycleNumber]]&gt;1,IF(AND(SUM(R655:T655)=1,מרקובחצי[[#This Row],[עד ועד]]&gt;28,מרקובחצי[[#This Row],[עד ועד]]&lt;32),1,IF(OR(S655=1,AND(R655=1,מרקובחצי[[#This Row],[עד ועד]]&gt;28),AND(T655=1,מרקובחצי[[#This Row],[עד ועד]]&lt;32)),1,IF(AND(V655=1,NOT(OR(מרקובחצי[[#This Row],[עד ועד]]&lt;J655,מרקובחצי[[#This Row],[עד ועד]]&gt;K655))),1,""))),"")</f>
        <v>1</v>
      </c>
      <c r="W656" s="19" t="str">
        <f>IF(מרקובחצי[[#This Row],[CycleNumber]]&gt;1,IF(AND(T655=1,מרקובחצי[[#This Row],[עד ועד]]&gt;31),1,IF(AND(W655=1,NOT(OR(מרקובחצי[[#This Row],[עד ועד]]&lt;J655,מרקובחצי[[#This Row],[עד ועד]]&gt;K655))),1,"")),"")</f>
        <v/>
      </c>
      <c r="X656" s="19" t="str">
        <f>IF(AND(מרקובחצי[[#This Row],[CycleNumber]]&lt;$B657,SUM(מרקובחצי[[#This Row],[11]],R657)=2),1,"")</f>
        <v/>
      </c>
      <c r="Y656" s="19" t="str">
        <f>IF(AND(מרקובחצי[[#This Row],[CycleNumber]]&lt;$B657,SUM(מרקובחצי[[#This Row],[11]],S657)=2),1,"")</f>
        <v/>
      </c>
      <c r="Z656" s="19" t="str">
        <f>IF(AND(מרקובחצי[[#This Row],[CycleNumber]]&lt;$B657,SUM(מרקובחצי[[#This Row],[13]],S657)=2),1,"")</f>
        <v/>
      </c>
      <c r="AA656" s="19" t="str">
        <f>IF(AND(מרקובחצי[[#This Row],[CycleNumber]]&lt;$B657,SUM(מרקובחצי[[#This Row],[13]],T657)=2),1,"")</f>
        <v/>
      </c>
      <c r="AB656" s="19" t="str">
        <f>IF(AND(מרקובחצי[[#This Row],[CycleNumber]]&lt;$B657,SUM(מרקובחצי[[#This Row],[21]],U657)=2),1,"")</f>
        <v/>
      </c>
      <c r="AC656" s="19" t="str">
        <f>IF(AND(מרקובחצי[[#This Row],[CycleNumber]]&lt;$B657,SUM(מרקובחצי[[#This Row],[21]],V657)=2),1,"")</f>
        <v/>
      </c>
      <c r="AD656" s="19" t="str">
        <f>IF(AND(מרקובחצי[[#This Row],[CycleNumber]]&lt;$B657,SUM(מרקובחצי[[#This Row],[23]],V657)=2),1,"")</f>
        <v/>
      </c>
      <c r="AE656" s="19" t="str">
        <f>IF(AND(מרקובחצי[[#This Row],[CycleNumber]]&lt;$B657,SUM(מרקובחצי[[#This Row],[23]],W657)=2),1,"")</f>
        <v/>
      </c>
      <c r="AF656" s="19" t="str">
        <f>IF(AND(מרקובחצי[[#This Row],[CycleNumber]]&lt;$B657,SUM(מרקובחצי[[#This Row],[31]],O657)=2),1,"")</f>
        <v/>
      </c>
      <c r="AG656" s="19" t="str">
        <f>IF(AND(מרקובחצי[[#This Row],[CycleNumber]]&lt;$B657,SUM(מרקובחצי[[#This Row],[31]],P657)=2),1,"")</f>
        <v/>
      </c>
      <c r="AH656" s="19" t="str">
        <f>IF(AND(מרקובחצי[[#This Row],[CycleNumber]]&lt;$B657,SUM(מרקובחצי[[#This Row],[31]],Q657)=2),1,"")</f>
        <v/>
      </c>
      <c r="AI656" s="19" t="str">
        <f>IF(AND(מרקובחצי[[#This Row],[CycleNumber]]&lt;$B657,SUM(U656:U657)=2),1,"")</f>
        <v/>
      </c>
      <c r="AJ656" s="19" t="str">
        <f>IF(AND(מרקובחצי[[#This Row],[CycleNumber]]&lt;$B657,SUM(מרקובחצי[[#This Row],[32]],O657)=2),1,"")</f>
        <v/>
      </c>
      <c r="AK656" s="19" t="str">
        <f>IF(AND(מרקובחצי[[#This Row],[CycleNumber]]&lt;$B657,SUM(מרקובחצי[[#This Row],[32]],P657)=2),1,"")</f>
        <v/>
      </c>
      <c r="AL656" s="19" t="str">
        <f>IF(AND(מרקובחצי[[#This Row],[CycleNumber]]&lt;$B657,SUM(מרקובחצי[[#This Row],[32]],Q657)=2),1,"")</f>
        <v/>
      </c>
      <c r="AM656" s="19">
        <f>IF(AND(מרקובחצי[[#This Row],[CycleNumber]]&lt;$B657,SUM(V656:V657)=2),1,"")</f>
        <v>1</v>
      </c>
      <c r="AN656" s="19" t="str">
        <f>IF(AND(מרקובחצי[[#This Row],[CycleNumber]]&lt;$B657,SUM(מרקובחצי[[#This Row],[33]],O657)=2),1,"")</f>
        <v/>
      </c>
      <c r="AO656" s="19" t="str">
        <f>IF(AND(מרקובחצי[[#This Row],[CycleNumber]]&lt;$B657,SUM(מרקובחצי[[#This Row],[33]],P657)=2),1,"")</f>
        <v/>
      </c>
      <c r="AP656" s="19" t="str">
        <f>IF(AND(מרקובחצי[[#This Row],[CycleNumber]]&lt;$B657,SUM(מרקובחצי[[#This Row],[33]],Q657)=2),1,"")</f>
        <v/>
      </c>
      <c r="AQ656" s="19" t="str">
        <f>IF(AND(מרקובחצי[[#This Row],[CycleNumber]]&lt;$B657,SUM(W656:W657)=2),1,"")</f>
        <v/>
      </c>
      <c r="AR656" s="19" t="str">
        <f>IF(AND(מרקובחצי[[#This Row],[CycleNumber]]&lt;$B657,SUM(מרקובחצי[[#This Row],[12]],S657)=2),1,"")</f>
        <v/>
      </c>
      <c r="AS656" s="19" t="str">
        <f>IF(AND(מרקובחצי[[#This Row],[CycleNumber]]&lt;$B657,SUM(מרקובחצי[[#This Row],[22]],V657)=2),1,"")</f>
        <v/>
      </c>
      <c r="AT656" s="21">
        <f>SUM(מרקובחצי[[#This Row],[11]:[33]])</f>
        <v>1</v>
      </c>
    </row>
    <row r="657" spans="1:46" ht="15.6" x14ac:dyDescent="0.25">
      <c r="A657" s="19" t="s">
        <v>65</v>
      </c>
      <c r="B657" s="19">
        <v>4</v>
      </c>
      <c r="C657">
        <v>32</v>
      </c>
      <c r="D657" s="19">
        <f>מרקובחצי[[#This Row],[LengthofCycle]]+1</f>
        <v>33</v>
      </c>
      <c r="E657" t="str">
        <f>IF(IFERROR(LOOKUP(מרקובחצי[[#This Row],[ClientID]],קביעויות[הפלגה]),FALSE)=מרקובחצי[[#This Row],[ClientID]],1,"")</f>
        <v/>
      </c>
      <c r="F657" t="str">
        <f>IF(IFERROR(LOOKUP(מרקובחצי[[#This Row],[ClientID]],סוגחציקבוע[S31]),FALSE)=מרקובחצי[[#This Row],[ClientID]],1,"")</f>
        <v/>
      </c>
      <c r="G657">
        <f>IF(IFERROR(LOOKUP(מרקובחצי[[#This Row],[ClientID]],סוגחציקבוע[S32]),FALSE)=מרקובחצי[[#This Row],[ClientID]],1,"")</f>
        <v>1</v>
      </c>
      <c r="H657" t="str">
        <f>IF(IFERROR(LOOKUP(מרקובחצי[[#This Row],[ClientID]],סוגחציקבוע[S33]),FALSE)=מרקובחצי[[#This Row],[ClientID]],1,"")</f>
        <v/>
      </c>
      <c r="I657" t="str">
        <f>IF(IFERROR(LOOKUP(מרקובחצי[[#This Row],[ClientID]],סוגחציקבוע[S32&amp;33]),FALSE)=מרקובחצי[[#This Row],[ClientID]],1,"")</f>
        <v/>
      </c>
      <c r="J657" s="19">
        <f>IF(SUM(מרקובחצי[[#This Row],[11]:[13]])=1,מרקובחצי[[#This Row],[עד ועד]],IF(SUM(R656:T657)=1,IF(מרקובחצי[[#This Row],[עד ועד]]&lt;J656,מרקובחצי[[#This Row],[עד ועד]],J656),J656))</f>
        <v>30</v>
      </c>
      <c r="K657" s="19">
        <f>IF(SUM(מרקובחצי[[#This Row],[11]:[13]])=1,מרקובחצי[[#This Row],[עד ועד]],IF(SUM(R656:T657)=1,IF(מרקובחצי[[#This Row],[עד ועד]]&gt;K656,מרקובחצי[[#This Row],[עד ועד]],K656),K656))</f>
        <v>38</v>
      </c>
      <c r="L657" s="19" t="str">
        <f>IF(AND(SUM(מרקובחצי[[#This Row],[31]:[33]])=1,SUM(U656:W656)=0),מרקובחצי[[#This Row],[מקס]]-מרקובחצי[[#This Row],[מינ]],"")</f>
        <v/>
      </c>
      <c r="M65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57" s="19" t="str">
        <f t="shared" si="10"/>
        <v>S32</v>
      </c>
      <c r="O657" s="19" t="str">
        <f>IF(מרקובחצי[[#This Row],[קבעה הפלגה?]]=1,"",IF(AND(מרקובחצי[[#This Row],[עד ועד]]&lt;29,OR(מרקובחצי[[#This Row],[CycleNumber]]=1,AND(U656=1,OR(מרקובחצי[[#This Row],[עד ועד]]&lt;J656,מרקובחצי[[#This Row],[עד ועד]]&gt;K656)),AND(V656=1,מרקובחצי[[#This Row],[עד ועד]]&lt;J656),W656=1)),1,""))</f>
        <v/>
      </c>
      <c r="P657" s="19" t="str">
        <f>IF(מרקובחצי[[#This Row],[קבעה הפלגה?]]=1,"",IF(AND(מרקובחצי[[#This Row],[עד ועד]]&gt;28,מרקובחצי[[#This Row],[עד ועד]]&lt;32,OR(מרקובחצי[[#This Row],[CycleNumber]]=1,AND(U656=1),AND(V656=1,OR(מרקובחצי[[#This Row],[עד ועד]]&lt;J656,מרקובחצי[[#This Row],[עד ועד]]&gt;K656)),W656=1)),1,""))</f>
        <v/>
      </c>
      <c r="Q657" s="19" t="str">
        <f>IF(מרקובחצי[[#This Row],[קבעה הפלגה?]]=1,"",IF(AND(מרקובחצי[[#This Row],[עד ועד]]&gt;31,OR(מרקובחצי[[#This Row],[CycleNumber]]=1,AND(U656=1),AND(V656=1,מרקובחצי[[#This Row],[עד ועד]]&gt;K656),AND(W656=1,OR(מרקובחצי[[#This Row],[עד ועד]]&gt;K656,מרקובחצי[[#This Row],[עד ועד]]&lt;J656)))),1,""))</f>
        <v/>
      </c>
      <c r="R657" s="19" t="str">
        <f>IF(מרקובחצי[[#This Row],[CycleNumber]]&gt;1,IF(AND(O656=1,מרקובחצי[[#This Row],[עד ועד]]&lt;29),1,""),"")</f>
        <v/>
      </c>
      <c r="S657" s="19" t="str">
        <f>IF(מרקובחצי[[#This Row],[CycleNumber]]&gt;1,IF(OR(AND(O656=1,מרקובחצי[[#This Row],[עד ועד]]&gt;28),AND(P656=1),AND(Q656=1,מרקובחצי[[#This Row],[עד ועד]]&lt;32)),1,""),"")</f>
        <v/>
      </c>
      <c r="T657" s="19" t="str">
        <f>IF(מרקובחצי[[#This Row],[CycleNumber]]&gt;1,IF(AND(Q656=1,מרקובחצי[[#This Row],[עד ועד]]&gt;31),1,""),"")</f>
        <v/>
      </c>
      <c r="U657" s="19" t="str">
        <f>IF(מרקובחצי[[#This Row],[CycleNumber]]&gt;1,IF(AND(R656=1,מרקובחצי[[#This Row],[עד ועד]]&lt;29),1,IF(AND(U656=1,NOT(OR(מרקובחצי[[#This Row],[עד ועד]]&lt;J656,מרקובחצי[[#This Row],[עד ועד]]&gt;K656))),1,"")),"")</f>
        <v/>
      </c>
      <c r="V657" s="19">
        <f>IF(מרקובחצי[[#This Row],[CycleNumber]]&gt;1,IF(AND(SUM(R656:T656)=1,מרקובחצי[[#This Row],[עד ועד]]&gt;28,מרקובחצי[[#This Row],[עד ועד]]&lt;32),1,IF(OR(S656=1,AND(R656=1,מרקובחצי[[#This Row],[עד ועד]]&gt;28),AND(T656=1,מרקובחצי[[#This Row],[עד ועד]]&lt;32)),1,IF(AND(V656=1,NOT(OR(מרקובחצי[[#This Row],[עד ועד]]&lt;J656,מרקובחצי[[#This Row],[עד ועד]]&gt;K656))),1,""))),"")</f>
        <v>1</v>
      </c>
      <c r="W657" s="19" t="str">
        <f>IF(מרקובחצי[[#This Row],[CycleNumber]]&gt;1,IF(AND(T656=1,מרקובחצי[[#This Row],[עד ועד]]&gt;31),1,IF(AND(W656=1,NOT(OR(מרקובחצי[[#This Row],[עד ועד]]&lt;J656,מרקובחצי[[#This Row],[עד ועד]]&gt;K656))),1,"")),"")</f>
        <v/>
      </c>
      <c r="X657" s="19" t="str">
        <f>IF(AND(מרקובחצי[[#This Row],[CycleNumber]]&lt;$B658,SUM(מרקובחצי[[#This Row],[11]],R658)=2),1,"")</f>
        <v/>
      </c>
      <c r="Y657" s="19" t="str">
        <f>IF(AND(מרקובחצי[[#This Row],[CycleNumber]]&lt;$B658,SUM(מרקובחצי[[#This Row],[11]],S658)=2),1,"")</f>
        <v/>
      </c>
      <c r="Z657" s="19" t="str">
        <f>IF(AND(מרקובחצי[[#This Row],[CycleNumber]]&lt;$B658,SUM(מרקובחצי[[#This Row],[13]],S658)=2),1,"")</f>
        <v/>
      </c>
      <c r="AA657" s="19" t="str">
        <f>IF(AND(מרקובחצי[[#This Row],[CycleNumber]]&lt;$B658,SUM(מרקובחצי[[#This Row],[13]],T658)=2),1,"")</f>
        <v/>
      </c>
      <c r="AB657" s="19" t="str">
        <f>IF(AND(מרקובחצי[[#This Row],[CycleNumber]]&lt;$B658,SUM(מרקובחצי[[#This Row],[21]],U658)=2),1,"")</f>
        <v/>
      </c>
      <c r="AC657" s="19" t="str">
        <f>IF(AND(מרקובחצי[[#This Row],[CycleNumber]]&lt;$B658,SUM(מרקובחצי[[#This Row],[21]],V658)=2),1,"")</f>
        <v/>
      </c>
      <c r="AD657" s="19" t="str">
        <f>IF(AND(מרקובחצי[[#This Row],[CycleNumber]]&lt;$B658,SUM(מרקובחצי[[#This Row],[23]],V658)=2),1,"")</f>
        <v/>
      </c>
      <c r="AE657" s="19" t="str">
        <f>IF(AND(מרקובחצי[[#This Row],[CycleNumber]]&lt;$B658,SUM(מרקובחצי[[#This Row],[23]],W658)=2),1,"")</f>
        <v/>
      </c>
      <c r="AF657" s="19" t="str">
        <f>IF(AND(מרקובחצי[[#This Row],[CycleNumber]]&lt;$B658,SUM(מרקובחצי[[#This Row],[31]],O658)=2),1,"")</f>
        <v/>
      </c>
      <c r="AG657" s="19" t="str">
        <f>IF(AND(מרקובחצי[[#This Row],[CycleNumber]]&lt;$B658,SUM(מרקובחצי[[#This Row],[31]],P658)=2),1,"")</f>
        <v/>
      </c>
      <c r="AH657" s="19" t="str">
        <f>IF(AND(מרקובחצי[[#This Row],[CycleNumber]]&lt;$B658,SUM(מרקובחצי[[#This Row],[31]],Q658)=2),1,"")</f>
        <v/>
      </c>
      <c r="AI657" s="19" t="str">
        <f>IF(AND(מרקובחצי[[#This Row],[CycleNumber]]&lt;$B658,SUM(U657:U658)=2),1,"")</f>
        <v/>
      </c>
      <c r="AJ657" s="19" t="str">
        <f>IF(AND(מרקובחצי[[#This Row],[CycleNumber]]&lt;$B658,SUM(מרקובחצי[[#This Row],[32]],O658)=2),1,"")</f>
        <v/>
      </c>
      <c r="AK657" s="19" t="str">
        <f>IF(AND(מרקובחצי[[#This Row],[CycleNumber]]&lt;$B658,SUM(מרקובחצי[[#This Row],[32]],P658)=2),1,"")</f>
        <v/>
      </c>
      <c r="AL657" s="19" t="str">
        <f>IF(AND(מרקובחצי[[#This Row],[CycleNumber]]&lt;$B658,SUM(מרקובחצי[[#This Row],[32]],Q658)=2),1,"")</f>
        <v/>
      </c>
      <c r="AM657" s="19">
        <f>IF(AND(מרקובחצי[[#This Row],[CycleNumber]]&lt;$B658,SUM(V657:V658)=2),1,"")</f>
        <v>1</v>
      </c>
      <c r="AN657" s="19" t="str">
        <f>IF(AND(מרקובחצי[[#This Row],[CycleNumber]]&lt;$B658,SUM(מרקובחצי[[#This Row],[33]],O658)=2),1,"")</f>
        <v/>
      </c>
      <c r="AO657" s="19" t="str">
        <f>IF(AND(מרקובחצי[[#This Row],[CycleNumber]]&lt;$B658,SUM(מרקובחצי[[#This Row],[33]],P658)=2),1,"")</f>
        <v/>
      </c>
      <c r="AP657" s="19" t="str">
        <f>IF(AND(מרקובחצי[[#This Row],[CycleNumber]]&lt;$B658,SUM(מרקובחצי[[#This Row],[33]],Q658)=2),1,"")</f>
        <v/>
      </c>
      <c r="AQ657" s="19" t="str">
        <f>IF(AND(מרקובחצי[[#This Row],[CycleNumber]]&lt;$B658,SUM(W657:W658)=2),1,"")</f>
        <v/>
      </c>
      <c r="AR657" s="19" t="str">
        <f>IF(AND(מרקובחצי[[#This Row],[CycleNumber]]&lt;$B658,SUM(מרקובחצי[[#This Row],[12]],S658)=2),1,"")</f>
        <v/>
      </c>
      <c r="AS657" s="19" t="str">
        <f>IF(AND(מרקובחצי[[#This Row],[CycleNumber]]&lt;$B658,SUM(מרקובחצי[[#This Row],[22]],V658)=2),1,"")</f>
        <v/>
      </c>
      <c r="AT657" s="21">
        <f>SUM(מרקובחצי[[#This Row],[11]:[33]])</f>
        <v>1</v>
      </c>
    </row>
    <row r="658" spans="1:46" ht="15.6" x14ac:dyDescent="0.25">
      <c r="A658" s="19" t="s">
        <v>65</v>
      </c>
      <c r="B658" s="19">
        <v>5</v>
      </c>
      <c r="C658">
        <v>30</v>
      </c>
      <c r="D658" s="19">
        <f>מרקובחצי[[#This Row],[LengthofCycle]]+1</f>
        <v>31</v>
      </c>
      <c r="E658" t="str">
        <f>IF(IFERROR(LOOKUP(מרקובחצי[[#This Row],[ClientID]],קביעויות[הפלגה]),FALSE)=מרקובחצי[[#This Row],[ClientID]],1,"")</f>
        <v/>
      </c>
      <c r="F658" t="str">
        <f>IF(IFERROR(LOOKUP(מרקובחצי[[#This Row],[ClientID]],סוגחציקבוע[S31]),FALSE)=מרקובחצי[[#This Row],[ClientID]],1,"")</f>
        <v/>
      </c>
      <c r="G658">
        <f>IF(IFERROR(LOOKUP(מרקובחצי[[#This Row],[ClientID]],סוגחציקבוע[S32]),FALSE)=מרקובחצי[[#This Row],[ClientID]],1,"")</f>
        <v>1</v>
      </c>
      <c r="H658" t="str">
        <f>IF(IFERROR(LOOKUP(מרקובחצי[[#This Row],[ClientID]],סוגחציקבוע[S33]),FALSE)=מרקובחצי[[#This Row],[ClientID]],1,"")</f>
        <v/>
      </c>
      <c r="I658" t="str">
        <f>IF(IFERROR(LOOKUP(מרקובחצי[[#This Row],[ClientID]],סוגחציקבוע[S32&amp;33]),FALSE)=מרקובחצי[[#This Row],[ClientID]],1,"")</f>
        <v/>
      </c>
      <c r="J658" s="19">
        <f>IF(SUM(מרקובחצי[[#This Row],[11]:[13]])=1,מרקובחצי[[#This Row],[עד ועד]],IF(SUM(R657:T658)=1,IF(מרקובחצי[[#This Row],[עד ועד]]&lt;J657,מרקובחצי[[#This Row],[עד ועד]],J657),J657))</f>
        <v>30</v>
      </c>
      <c r="K658" s="19">
        <f>IF(SUM(מרקובחצי[[#This Row],[11]:[13]])=1,מרקובחצי[[#This Row],[עד ועד]],IF(SUM(R657:T658)=1,IF(מרקובחצי[[#This Row],[עד ועד]]&gt;K657,מרקובחצי[[#This Row],[עד ועד]],K657),K657))</f>
        <v>38</v>
      </c>
      <c r="L658" s="19" t="str">
        <f>IF(AND(SUM(מרקובחצי[[#This Row],[31]:[33]])=1,SUM(U657:W657)=0),מרקובחצי[[#This Row],[מקס]]-מרקובחצי[[#This Row],[מינ]],"")</f>
        <v/>
      </c>
      <c r="M65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58" s="19" t="str">
        <f t="shared" si="10"/>
        <v>S32</v>
      </c>
      <c r="O658" s="19" t="str">
        <f>IF(מרקובחצי[[#This Row],[קבעה הפלגה?]]=1,"",IF(AND(מרקובחצי[[#This Row],[עד ועד]]&lt;29,OR(מרקובחצי[[#This Row],[CycleNumber]]=1,AND(U657=1,OR(מרקובחצי[[#This Row],[עד ועד]]&lt;J657,מרקובחצי[[#This Row],[עד ועד]]&gt;K657)),AND(V657=1,מרקובחצי[[#This Row],[עד ועד]]&lt;J657),W657=1)),1,""))</f>
        <v/>
      </c>
      <c r="P658" s="19" t="str">
        <f>IF(מרקובחצי[[#This Row],[קבעה הפלגה?]]=1,"",IF(AND(מרקובחצי[[#This Row],[עד ועד]]&gt;28,מרקובחצי[[#This Row],[עד ועד]]&lt;32,OR(מרקובחצי[[#This Row],[CycleNumber]]=1,AND(U657=1),AND(V657=1,OR(מרקובחצי[[#This Row],[עד ועד]]&lt;J657,מרקובחצי[[#This Row],[עד ועד]]&gt;K657)),W657=1)),1,""))</f>
        <v/>
      </c>
      <c r="Q658" s="19" t="str">
        <f>IF(מרקובחצי[[#This Row],[קבעה הפלגה?]]=1,"",IF(AND(מרקובחצי[[#This Row],[עד ועד]]&gt;31,OR(מרקובחצי[[#This Row],[CycleNumber]]=1,AND(U657=1),AND(V657=1,מרקובחצי[[#This Row],[עד ועד]]&gt;K657),AND(W657=1,OR(מרקובחצי[[#This Row],[עד ועד]]&gt;K657,מרקובחצי[[#This Row],[עד ועד]]&lt;J657)))),1,""))</f>
        <v/>
      </c>
      <c r="R658" s="19" t="str">
        <f>IF(מרקובחצי[[#This Row],[CycleNumber]]&gt;1,IF(AND(O657=1,מרקובחצי[[#This Row],[עד ועד]]&lt;29),1,""),"")</f>
        <v/>
      </c>
      <c r="S658" s="19" t="str">
        <f>IF(מרקובחצי[[#This Row],[CycleNumber]]&gt;1,IF(OR(AND(O657=1,מרקובחצי[[#This Row],[עד ועד]]&gt;28),AND(P657=1),AND(Q657=1,מרקובחצי[[#This Row],[עד ועד]]&lt;32)),1,""),"")</f>
        <v/>
      </c>
      <c r="T658" s="19" t="str">
        <f>IF(מרקובחצי[[#This Row],[CycleNumber]]&gt;1,IF(AND(Q657=1,מרקובחצי[[#This Row],[עד ועד]]&gt;31),1,""),"")</f>
        <v/>
      </c>
      <c r="U658" s="19" t="str">
        <f>IF(מרקובחצי[[#This Row],[CycleNumber]]&gt;1,IF(AND(R657=1,מרקובחצי[[#This Row],[עד ועד]]&lt;29),1,IF(AND(U657=1,NOT(OR(מרקובחצי[[#This Row],[עד ועד]]&lt;J657,מרקובחצי[[#This Row],[עד ועד]]&gt;K657))),1,"")),"")</f>
        <v/>
      </c>
      <c r="V658" s="19">
        <f>IF(מרקובחצי[[#This Row],[CycleNumber]]&gt;1,IF(AND(SUM(R657:T657)=1,מרקובחצי[[#This Row],[עד ועד]]&gt;28,מרקובחצי[[#This Row],[עד ועד]]&lt;32),1,IF(OR(S657=1,AND(R657=1,מרקובחצי[[#This Row],[עד ועד]]&gt;28),AND(T657=1,מרקובחצי[[#This Row],[עד ועד]]&lt;32)),1,IF(AND(V657=1,NOT(OR(מרקובחצי[[#This Row],[עד ועד]]&lt;J657,מרקובחצי[[#This Row],[עד ועד]]&gt;K657))),1,""))),"")</f>
        <v>1</v>
      </c>
      <c r="W658" s="19" t="str">
        <f>IF(מרקובחצי[[#This Row],[CycleNumber]]&gt;1,IF(AND(T657=1,מרקובחצי[[#This Row],[עד ועד]]&gt;31),1,IF(AND(W657=1,NOT(OR(מרקובחצי[[#This Row],[עד ועד]]&lt;J657,מרקובחצי[[#This Row],[עד ועד]]&gt;K657))),1,"")),"")</f>
        <v/>
      </c>
      <c r="X658" s="19" t="str">
        <f>IF(AND(מרקובחצי[[#This Row],[CycleNumber]]&lt;$B659,SUM(מרקובחצי[[#This Row],[11]],R659)=2),1,"")</f>
        <v/>
      </c>
      <c r="Y658" s="19" t="str">
        <f>IF(AND(מרקובחצי[[#This Row],[CycleNumber]]&lt;$B659,SUM(מרקובחצי[[#This Row],[11]],S659)=2),1,"")</f>
        <v/>
      </c>
      <c r="Z658" s="19" t="str">
        <f>IF(AND(מרקובחצי[[#This Row],[CycleNumber]]&lt;$B659,SUM(מרקובחצי[[#This Row],[13]],S659)=2),1,"")</f>
        <v/>
      </c>
      <c r="AA658" s="19" t="str">
        <f>IF(AND(מרקובחצי[[#This Row],[CycleNumber]]&lt;$B659,SUM(מרקובחצי[[#This Row],[13]],T659)=2),1,"")</f>
        <v/>
      </c>
      <c r="AB658" s="19" t="str">
        <f>IF(AND(מרקובחצי[[#This Row],[CycleNumber]]&lt;$B659,SUM(מרקובחצי[[#This Row],[21]],U659)=2),1,"")</f>
        <v/>
      </c>
      <c r="AC658" s="19" t="str">
        <f>IF(AND(מרקובחצי[[#This Row],[CycleNumber]]&lt;$B659,SUM(מרקובחצי[[#This Row],[21]],V659)=2),1,"")</f>
        <v/>
      </c>
      <c r="AD658" s="19" t="str">
        <f>IF(AND(מרקובחצי[[#This Row],[CycleNumber]]&lt;$B659,SUM(מרקובחצי[[#This Row],[23]],V659)=2),1,"")</f>
        <v/>
      </c>
      <c r="AE658" s="19" t="str">
        <f>IF(AND(מרקובחצי[[#This Row],[CycleNumber]]&lt;$B659,SUM(מרקובחצי[[#This Row],[23]],W659)=2),1,"")</f>
        <v/>
      </c>
      <c r="AF658" s="19" t="str">
        <f>IF(AND(מרקובחצי[[#This Row],[CycleNumber]]&lt;$B659,SUM(מרקובחצי[[#This Row],[31]],O659)=2),1,"")</f>
        <v/>
      </c>
      <c r="AG658" s="19" t="str">
        <f>IF(AND(מרקובחצי[[#This Row],[CycleNumber]]&lt;$B659,SUM(מרקובחצי[[#This Row],[31]],P659)=2),1,"")</f>
        <v/>
      </c>
      <c r="AH658" s="19" t="str">
        <f>IF(AND(מרקובחצי[[#This Row],[CycleNumber]]&lt;$B659,SUM(מרקובחצי[[#This Row],[31]],Q659)=2),1,"")</f>
        <v/>
      </c>
      <c r="AI658" s="19" t="str">
        <f>IF(AND(מרקובחצי[[#This Row],[CycleNumber]]&lt;$B659,SUM(U658:U659)=2),1,"")</f>
        <v/>
      </c>
      <c r="AJ658" s="19" t="str">
        <f>IF(AND(מרקובחצי[[#This Row],[CycleNumber]]&lt;$B659,SUM(מרקובחצי[[#This Row],[32]],O659)=2),1,"")</f>
        <v/>
      </c>
      <c r="AK658" s="19" t="str">
        <f>IF(AND(מרקובחצי[[#This Row],[CycleNumber]]&lt;$B659,SUM(מרקובחצי[[#This Row],[32]],P659)=2),1,"")</f>
        <v/>
      </c>
      <c r="AL658" s="19" t="str">
        <f>IF(AND(מרקובחצי[[#This Row],[CycleNumber]]&lt;$B659,SUM(מרקובחצי[[#This Row],[32]],Q659)=2),1,"")</f>
        <v/>
      </c>
      <c r="AM658" s="19">
        <f>IF(AND(מרקובחצי[[#This Row],[CycleNumber]]&lt;$B659,SUM(V658:V659)=2),1,"")</f>
        <v>1</v>
      </c>
      <c r="AN658" s="19" t="str">
        <f>IF(AND(מרקובחצי[[#This Row],[CycleNumber]]&lt;$B659,SUM(מרקובחצי[[#This Row],[33]],O659)=2),1,"")</f>
        <v/>
      </c>
      <c r="AO658" s="19" t="str">
        <f>IF(AND(מרקובחצי[[#This Row],[CycleNumber]]&lt;$B659,SUM(מרקובחצי[[#This Row],[33]],P659)=2),1,"")</f>
        <v/>
      </c>
      <c r="AP658" s="19" t="str">
        <f>IF(AND(מרקובחצי[[#This Row],[CycleNumber]]&lt;$B659,SUM(מרקובחצי[[#This Row],[33]],Q659)=2),1,"")</f>
        <v/>
      </c>
      <c r="AQ658" s="19" t="str">
        <f>IF(AND(מרקובחצי[[#This Row],[CycleNumber]]&lt;$B659,SUM(W658:W659)=2),1,"")</f>
        <v/>
      </c>
      <c r="AR658" s="19" t="str">
        <f>IF(AND(מרקובחצי[[#This Row],[CycleNumber]]&lt;$B659,SUM(מרקובחצי[[#This Row],[12]],S659)=2),1,"")</f>
        <v/>
      </c>
      <c r="AS658" s="19" t="str">
        <f>IF(AND(מרקובחצי[[#This Row],[CycleNumber]]&lt;$B659,SUM(מרקובחצי[[#This Row],[22]],V659)=2),1,"")</f>
        <v/>
      </c>
      <c r="AT658" s="21">
        <f>SUM(מרקובחצי[[#This Row],[11]:[33]])</f>
        <v>1</v>
      </c>
    </row>
    <row r="659" spans="1:46" ht="15.6" x14ac:dyDescent="0.25">
      <c r="A659" s="19" t="s">
        <v>65</v>
      </c>
      <c r="B659" s="19">
        <v>6</v>
      </c>
      <c r="C659">
        <v>29</v>
      </c>
      <c r="D659" s="19">
        <f>מרקובחצי[[#This Row],[LengthofCycle]]+1</f>
        <v>30</v>
      </c>
      <c r="E659" t="str">
        <f>IF(IFERROR(LOOKUP(מרקובחצי[[#This Row],[ClientID]],קביעויות[הפלגה]),FALSE)=מרקובחצי[[#This Row],[ClientID]],1,"")</f>
        <v/>
      </c>
      <c r="F659" t="str">
        <f>IF(IFERROR(LOOKUP(מרקובחצי[[#This Row],[ClientID]],סוגחציקבוע[S31]),FALSE)=מרקובחצי[[#This Row],[ClientID]],1,"")</f>
        <v/>
      </c>
      <c r="G659">
        <f>IF(IFERROR(LOOKUP(מרקובחצי[[#This Row],[ClientID]],סוגחציקבוע[S32]),FALSE)=מרקובחצי[[#This Row],[ClientID]],1,"")</f>
        <v>1</v>
      </c>
      <c r="H659" t="str">
        <f>IF(IFERROR(LOOKUP(מרקובחצי[[#This Row],[ClientID]],סוגחציקבוע[S33]),FALSE)=מרקובחצי[[#This Row],[ClientID]],1,"")</f>
        <v/>
      </c>
      <c r="I659" t="str">
        <f>IF(IFERROR(LOOKUP(מרקובחצי[[#This Row],[ClientID]],סוגחציקבוע[S32&amp;33]),FALSE)=מרקובחצי[[#This Row],[ClientID]],1,"")</f>
        <v/>
      </c>
      <c r="J659" s="19">
        <f>IF(SUM(מרקובחצי[[#This Row],[11]:[13]])=1,מרקובחצי[[#This Row],[עד ועד]],IF(SUM(R658:T659)=1,IF(מרקובחצי[[#This Row],[עד ועד]]&lt;J658,מרקובחצי[[#This Row],[עד ועד]],J658),J658))</f>
        <v>30</v>
      </c>
      <c r="K659" s="19">
        <f>IF(SUM(מרקובחצי[[#This Row],[11]:[13]])=1,מרקובחצי[[#This Row],[עד ועד]],IF(SUM(R658:T659)=1,IF(מרקובחצי[[#This Row],[עד ועד]]&gt;K658,מרקובחצי[[#This Row],[עד ועד]],K658),K658))</f>
        <v>38</v>
      </c>
      <c r="L659" s="19" t="str">
        <f>IF(AND(SUM(מרקובחצי[[#This Row],[31]:[33]])=1,SUM(U658:W658)=0),מרקובחצי[[#This Row],[מקס]]-מרקובחצי[[#This Row],[מינ]],"")</f>
        <v/>
      </c>
      <c r="M65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59" s="19" t="str">
        <f t="shared" si="10"/>
        <v>S32</v>
      </c>
      <c r="O659" s="19" t="str">
        <f>IF(מרקובחצי[[#This Row],[קבעה הפלגה?]]=1,"",IF(AND(מרקובחצי[[#This Row],[עד ועד]]&lt;29,OR(מרקובחצי[[#This Row],[CycleNumber]]=1,AND(U658=1,OR(מרקובחצי[[#This Row],[עד ועד]]&lt;J658,מרקובחצי[[#This Row],[עד ועד]]&gt;K658)),AND(V658=1,מרקובחצי[[#This Row],[עד ועד]]&lt;J658),W658=1)),1,""))</f>
        <v/>
      </c>
      <c r="P659" s="19" t="str">
        <f>IF(מרקובחצי[[#This Row],[קבעה הפלגה?]]=1,"",IF(AND(מרקובחצי[[#This Row],[עד ועד]]&gt;28,מרקובחצי[[#This Row],[עד ועד]]&lt;32,OR(מרקובחצי[[#This Row],[CycleNumber]]=1,AND(U658=1),AND(V658=1,OR(מרקובחצי[[#This Row],[עד ועד]]&lt;J658,מרקובחצי[[#This Row],[עד ועד]]&gt;K658)),W658=1)),1,""))</f>
        <v/>
      </c>
      <c r="Q659" s="19" t="str">
        <f>IF(מרקובחצי[[#This Row],[קבעה הפלגה?]]=1,"",IF(AND(מרקובחצי[[#This Row],[עד ועד]]&gt;31,OR(מרקובחצי[[#This Row],[CycleNumber]]=1,AND(U658=1),AND(V658=1,מרקובחצי[[#This Row],[עד ועד]]&gt;K658),AND(W658=1,OR(מרקובחצי[[#This Row],[עד ועד]]&gt;K658,מרקובחצי[[#This Row],[עד ועד]]&lt;J658)))),1,""))</f>
        <v/>
      </c>
      <c r="R659" s="19" t="str">
        <f>IF(מרקובחצי[[#This Row],[CycleNumber]]&gt;1,IF(AND(O658=1,מרקובחצי[[#This Row],[עד ועד]]&lt;29),1,""),"")</f>
        <v/>
      </c>
      <c r="S659" s="19" t="str">
        <f>IF(מרקובחצי[[#This Row],[CycleNumber]]&gt;1,IF(OR(AND(O658=1,מרקובחצי[[#This Row],[עד ועד]]&gt;28),AND(P658=1),AND(Q658=1,מרקובחצי[[#This Row],[עד ועד]]&lt;32)),1,""),"")</f>
        <v/>
      </c>
      <c r="T659" s="19" t="str">
        <f>IF(מרקובחצי[[#This Row],[CycleNumber]]&gt;1,IF(AND(Q658=1,מרקובחצי[[#This Row],[עד ועד]]&gt;31),1,""),"")</f>
        <v/>
      </c>
      <c r="U659" s="19" t="str">
        <f>IF(מרקובחצי[[#This Row],[CycleNumber]]&gt;1,IF(AND(R658=1,מרקובחצי[[#This Row],[עד ועד]]&lt;29),1,IF(AND(U658=1,NOT(OR(מרקובחצי[[#This Row],[עד ועד]]&lt;J658,מרקובחצי[[#This Row],[עד ועד]]&gt;K658))),1,"")),"")</f>
        <v/>
      </c>
      <c r="V659" s="19">
        <f>IF(מרקובחצי[[#This Row],[CycleNumber]]&gt;1,IF(AND(SUM(R658:T658)=1,מרקובחצי[[#This Row],[עד ועד]]&gt;28,מרקובחצי[[#This Row],[עד ועד]]&lt;32),1,IF(OR(S658=1,AND(R658=1,מרקובחצי[[#This Row],[עד ועד]]&gt;28),AND(T658=1,מרקובחצי[[#This Row],[עד ועד]]&lt;32)),1,IF(AND(V658=1,NOT(OR(מרקובחצי[[#This Row],[עד ועד]]&lt;J658,מרקובחצי[[#This Row],[עד ועד]]&gt;K658))),1,""))),"")</f>
        <v>1</v>
      </c>
      <c r="W659" s="19" t="str">
        <f>IF(מרקובחצי[[#This Row],[CycleNumber]]&gt;1,IF(AND(T658=1,מרקובחצי[[#This Row],[עד ועד]]&gt;31),1,IF(AND(W658=1,NOT(OR(מרקובחצי[[#This Row],[עד ועד]]&lt;J658,מרקובחצי[[#This Row],[עד ועד]]&gt;K658))),1,"")),"")</f>
        <v/>
      </c>
      <c r="X659" s="19" t="str">
        <f>IF(AND(מרקובחצי[[#This Row],[CycleNumber]]&lt;$B660,SUM(מרקובחצי[[#This Row],[11]],R660)=2),1,"")</f>
        <v/>
      </c>
      <c r="Y659" s="19" t="str">
        <f>IF(AND(מרקובחצי[[#This Row],[CycleNumber]]&lt;$B660,SUM(מרקובחצי[[#This Row],[11]],S660)=2),1,"")</f>
        <v/>
      </c>
      <c r="Z659" s="19" t="str">
        <f>IF(AND(מרקובחצי[[#This Row],[CycleNumber]]&lt;$B660,SUM(מרקובחצי[[#This Row],[13]],S660)=2),1,"")</f>
        <v/>
      </c>
      <c r="AA659" s="19" t="str">
        <f>IF(AND(מרקובחצי[[#This Row],[CycleNumber]]&lt;$B660,SUM(מרקובחצי[[#This Row],[13]],T660)=2),1,"")</f>
        <v/>
      </c>
      <c r="AB659" s="19" t="str">
        <f>IF(AND(מרקובחצי[[#This Row],[CycleNumber]]&lt;$B660,SUM(מרקובחצי[[#This Row],[21]],U660)=2),1,"")</f>
        <v/>
      </c>
      <c r="AC659" s="19" t="str">
        <f>IF(AND(מרקובחצי[[#This Row],[CycleNumber]]&lt;$B660,SUM(מרקובחצי[[#This Row],[21]],V660)=2),1,"")</f>
        <v/>
      </c>
      <c r="AD659" s="19" t="str">
        <f>IF(AND(מרקובחצי[[#This Row],[CycleNumber]]&lt;$B660,SUM(מרקובחצי[[#This Row],[23]],V660)=2),1,"")</f>
        <v/>
      </c>
      <c r="AE659" s="19" t="str">
        <f>IF(AND(מרקובחצי[[#This Row],[CycleNumber]]&lt;$B660,SUM(מרקובחצי[[#This Row],[23]],W660)=2),1,"")</f>
        <v/>
      </c>
      <c r="AF659" s="19" t="str">
        <f>IF(AND(מרקובחצי[[#This Row],[CycleNumber]]&lt;$B660,SUM(מרקובחצי[[#This Row],[31]],O660)=2),1,"")</f>
        <v/>
      </c>
      <c r="AG659" s="19" t="str">
        <f>IF(AND(מרקובחצי[[#This Row],[CycleNumber]]&lt;$B660,SUM(מרקובחצי[[#This Row],[31]],P660)=2),1,"")</f>
        <v/>
      </c>
      <c r="AH659" s="19" t="str">
        <f>IF(AND(מרקובחצי[[#This Row],[CycleNumber]]&lt;$B660,SUM(מרקובחצי[[#This Row],[31]],Q660)=2),1,"")</f>
        <v/>
      </c>
      <c r="AI659" s="19" t="str">
        <f>IF(AND(מרקובחצי[[#This Row],[CycleNumber]]&lt;$B660,SUM(U659:U660)=2),1,"")</f>
        <v/>
      </c>
      <c r="AJ659" s="19" t="str">
        <f>IF(AND(מרקובחצי[[#This Row],[CycleNumber]]&lt;$B660,SUM(מרקובחצי[[#This Row],[32]],O660)=2),1,"")</f>
        <v/>
      </c>
      <c r="AK659" s="19" t="str">
        <f>IF(AND(מרקובחצי[[#This Row],[CycleNumber]]&lt;$B660,SUM(מרקובחצי[[#This Row],[32]],P660)=2),1,"")</f>
        <v/>
      </c>
      <c r="AL659" s="19" t="str">
        <f>IF(AND(מרקובחצי[[#This Row],[CycleNumber]]&lt;$B660,SUM(מרקובחצי[[#This Row],[32]],Q660)=2),1,"")</f>
        <v/>
      </c>
      <c r="AM659" s="19">
        <f>IF(AND(מרקובחצי[[#This Row],[CycleNumber]]&lt;$B660,SUM(V659:V660)=2),1,"")</f>
        <v>1</v>
      </c>
      <c r="AN659" s="19" t="str">
        <f>IF(AND(מרקובחצי[[#This Row],[CycleNumber]]&lt;$B660,SUM(מרקובחצי[[#This Row],[33]],O660)=2),1,"")</f>
        <v/>
      </c>
      <c r="AO659" s="19" t="str">
        <f>IF(AND(מרקובחצי[[#This Row],[CycleNumber]]&lt;$B660,SUM(מרקובחצי[[#This Row],[33]],P660)=2),1,"")</f>
        <v/>
      </c>
      <c r="AP659" s="19" t="str">
        <f>IF(AND(מרקובחצי[[#This Row],[CycleNumber]]&lt;$B660,SUM(מרקובחצי[[#This Row],[33]],Q660)=2),1,"")</f>
        <v/>
      </c>
      <c r="AQ659" s="19" t="str">
        <f>IF(AND(מרקובחצי[[#This Row],[CycleNumber]]&lt;$B660,SUM(W659:W660)=2),1,"")</f>
        <v/>
      </c>
      <c r="AR659" s="19" t="str">
        <f>IF(AND(מרקובחצי[[#This Row],[CycleNumber]]&lt;$B660,SUM(מרקובחצי[[#This Row],[12]],S660)=2),1,"")</f>
        <v/>
      </c>
      <c r="AS659" s="19" t="str">
        <f>IF(AND(מרקובחצי[[#This Row],[CycleNumber]]&lt;$B660,SUM(מרקובחצי[[#This Row],[22]],V660)=2),1,"")</f>
        <v/>
      </c>
      <c r="AT659" s="21">
        <f>SUM(מרקובחצי[[#This Row],[11]:[33]])</f>
        <v>1</v>
      </c>
    </row>
    <row r="660" spans="1:46" ht="15.6" x14ac:dyDescent="0.25">
      <c r="A660" s="19" t="s">
        <v>65</v>
      </c>
      <c r="B660" s="19">
        <v>7</v>
      </c>
      <c r="C660">
        <v>30</v>
      </c>
      <c r="D660" s="19">
        <f>מרקובחצי[[#This Row],[LengthofCycle]]+1</f>
        <v>31</v>
      </c>
      <c r="E660" t="str">
        <f>IF(IFERROR(LOOKUP(מרקובחצי[[#This Row],[ClientID]],קביעויות[הפלגה]),FALSE)=מרקובחצי[[#This Row],[ClientID]],1,"")</f>
        <v/>
      </c>
      <c r="F660" t="str">
        <f>IF(IFERROR(LOOKUP(מרקובחצי[[#This Row],[ClientID]],סוגחציקבוע[S31]),FALSE)=מרקובחצי[[#This Row],[ClientID]],1,"")</f>
        <v/>
      </c>
      <c r="G660">
        <f>IF(IFERROR(LOOKUP(מרקובחצי[[#This Row],[ClientID]],סוגחציקבוע[S32]),FALSE)=מרקובחצי[[#This Row],[ClientID]],1,"")</f>
        <v>1</v>
      </c>
      <c r="H660" t="str">
        <f>IF(IFERROR(LOOKUP(מרקובחצי[[#This Row],[ClientID]],סוגחציקבוע[S33]),FALSE)=מרקובחצי[[#This Row],[ClientID]],1,"")</f>
        <v/>
      </c>
      <c r="I660" t="str">
        <f>IF(IFERROR(LOOKUP(מרקובחצי[[#This Row],[ClientID]],סוגחציקבוע[S32&amp;33]),FALSE)=מרקובחצי[[#This Row],[ClientID]],1,"")</f>
        <v/>
      </c>
      <c r="J660" s="19">
        <f>IF(SUM(מרקובחצי[[#This Row],[11]:[13]])=1,מרקובחצי[[#This Row],[עד ועד]],IF(SUM(R659:T660)=1,IF(מרקובחצי[[#This Row],[עד ועד]]&lt;J659,מרקובחצי[[#This Row],[עד ועד]],J659),J659))</f>
        <v>30</v>
      </c>
      <c r="K660" s="19">
        <f>IF(SUM(מרקובחצי[[#This Row],[11]:[13]])=1,מרקובחצי[[#This Row],[עד ועד]],IF(SUM(R659:T660)=1,IF(מרקובחצי[[#This Row],[עד ועד]]&gt;K659,מרקובחצי[[#This Row],[עד ועד]],K659),K659))</f>
        <v>38</v>
      </c>
      <c r="L660" s="19" t="str">
        <f>IF(AND(SUM(מרקובחצי[[#This Row],[31]:[33]])=1,SUM(U659:W659)=0),מרקובחצי[[#This Row],[מקס]]-מרקובחצי[[#This Row],[מינ]],"")</f>
        <v/>
      </c>
      <c r="M66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60" s="19" t="str">
        <f t="shared" si="10"/>
        <v>S32</v>
      </c>
      <c r="O660" s="19" t="str">
        <f>IF(מרקובחצי[[#This Row],[קבעה הפלגה?]]=1,"",IF(AND(מרקובחצי[[#This Row],[עד ועד]]&lt;29,OR(מרקובחצי[[#This Row],[CycleNumber]]=1,AND(U659=1,OR(מרקובחצי[[#This Row],[עד ועד]]&lt;J659,מרקובחצי[[#This Row],[עד ועד]]&gt;K659)),AND(V659=1,מרקובחצי[[#This Row],[עד ועד]]&lt;J659),W659=1)),1,""))</f>
        <v/>
      </c>
      <c r="P660" s="19" t="str">
        <f>IF(מרקובחצי[[#This Row],[קבעה הפלגה?]]=1,"",IF(AND(מרקובחצי[[#This Row],[עד ועד]]&gt;28,מרקובחצי[[#This Row],[עד ועד]]&lt;32,OR(מרקובחצי[[#This Row],[CycleNumber]]=1,AND(U659=1),AND(V659=1,OR(מרקובחצי[[#This Row],[עד ועד]]&lt;J659,מרקובחצי[[#This Row],[עד ועד]]&gt;K659)),W659=1)),1,""))</f>
        <v/>
      </c>
      <c r="Q660" s="19" t="str">
        <f>IF(מרקובחצי[[#This Row],[קבעה הפלגה?]]=1,"",IF(AND(מרקובחצי[[#This Row],[עד ועד]]&gt;31,OR(מרקובחצי[[#This Row],[CycleNumber]]=1,AND(U659=1),AND(V659=1,מרקובחצי[[#This Row],[עד ועד]]&gt;K659),AND(W659=1,OR(מרקובחצי[[#This Row],[עד ועד]]&gt;K659,מרקובחצי[[#This Row],[עד ועד]]&lt;J659)))),1,""))</f>
        <v/>
      </c>
      <c r="R660" s="19" t="str">
        <f>IF(מרקובחצי[[#This Row],[CycleNumber]]&gt;1,IF(AND(O659=1,מרקובחצי[[#This Row],[עד ועד]]&lt;29),1,""),"")</f>
        <v/>
      </c>
      <c r="S660" s="19" t="str">
        <f>IF(מרקובחצי[[#This Row],[CycleNumber]]&gt;1,IF(OR(AND(O659=1,מרקובחצי[[#This Row],[עד ועד]]&gt;28),AND(P659=1),AND(Q659=1,מרקובחצי[[#This Row],[עד ועד]]&lt;32)),1,""),"")</f>
        <v/>
      </c>
      <c r="T660" s="19" t="str">
        <f>IF(מרקובחצי[[#This Row],[CycleNumber]]&gt;1,IF(AND(Q659=1,מרקובחצי[[#This Row],[עד ועד]]&gt;31),1,""),"")</f>
        <v/>
      </c>
      <c r="U660" s="19" t="str">
        <f>IF(מרקובחצי[[#This Row],[CycleNumber]]&gt;1,IF(AND(R659=1,מרקובחצי[[#This Row],[עד ועד]]&lt;29),1,IF(AND(U659=1,NOT(OR(מרקובחצי[[#This Row],[עד ועד]]&lt;J659,מרקובחצי[[#This Row],[עד ועד]]&gt;K659))),1,"")),"")</f>
        <v/>
      </c>
      <c r="V660" s="19">
        <f>IF(מרקובחצי[[#This Row],[CycleNumber]]&gt;1,IF(AND(SUM(R659:T659)=1,מרקובחצי[[#This Row],[עד ועד]]&gt;28,מרקובחצי[[#This Row],[עד ועד]]&lt;32),1,IF(OR(S659=1,AND(R659=1,מרקובחצי[[#This Row],[עד ועד]]&gt;28),AND(T659=1,מרקובחצי[[#This Row],[עד ועד]]&lt;32)),1,IF(AND(V659=1,NOT(OR(מרקובחצי[[#This Row],[עד ועד]]&lt;J659,מרקובחצי[[#This Row],[עד ועד]]&gt;K659))),1,""))),"")</f>
        <v>1</v>
      </c>
      <c r="W660" s="19" t="str">
        <f>IF(מרקובחצי[[#This Row],[CycleNumber]]&gt;1,IF(AND(T659=1,מרקובחצי[[#This Row],[עד ועד]]&gt;31),1,IF(AND(W659=1,NOT(OR(מרקובחצי[[#This Row],[עד ועד]]&lt;J659,מרקובחצי[[#This Row],[עד ועד]]&gt;K659))),1,"")),"")</f>
        <v/>
      </c>
      <c r="X660" s="19" t="str">
        <f>IF(AND(מרקובחצי[[#This Row],[CycleNumber]]&lt;$B661,SUM(מרקובחצי[[#This Row],[11]],R661)=2),1,"")</f>
        <v/>
      </c>
      <c r="Y660" s="19" t="str">
        <f>IF(AND(מרקובחצי[[#This Row],[CycleNumber]]&lt;$B661,SUM(מרקובחצי[[#This Row],[11]],S661)=2),1,"")</f>
        <v/>
      </c>
      <c r="Z660" s="19" t="str">
        <f>IF(AND(מרקובחצי[[#This Row],[CycleNumber]]&lt;$B661,SUM(מרקובחצי[[#This Row],[13]],S661)=2),1,"")</f>
        <v/>
      </c>
      <c r="AA660" s="19" t="str">
        <f>IF(AND(מרקובחצי[[#This Row],[CycleNumber]]&lt;$B661,SUM(מרקובחצי[[#This Row],[13]],T661)=2),1,"")</f>
        <v/>
      </c>
      <c r="AB660" s="19" t="str">
        <f>IF(AND(מרקובחצי[[#This Row],[CycleNumber]]&lt;$B661,SUM(מרקובחצי[[#This Row],[21]],U661)=2),1,"")</f>
        <v/>
      </c>
      <c r="AC660" s="19" t="str">
        <f>IF(AND(מרקובחצי[[#This Row],[CycleNumber]]&lt;$B661,SUM(מרקובחצי[[#This Row],[21]],V661)=2),1,"")</f>
        <v/>
      </c>
      <c r="AD660" s="19" t="str">
        <f>IF(AND(מרקובחצי[[#This Row],[CycleNumber]]&lt;$B661,SUM(מרקובחצי[[#This Row],[23]],V661)=2),1,"")</f>
        <v/>
      </c>
      <c r="AE660" s="19" t="str">
        <f>IF(AND(מרקובחצי[[#This Row],[CycleNumber]]&lt;$B661,SUM(מרקובחצי[[#This Row],[23]],W661)=2),1,"")</f>
        <v/>
      </c>
      <c r="AF660" s="19" t="str">
        <f>IF(AND(מרקובחצי[[#This Row],[CycleNumber]]&lt;$B661,SUM(מרקובחצי[[#This Row],[31]],O661)=2),1,"")</f>
        <v/>
      </c>
      <c r="AG660" s="19" t="str">
        <f>IF(AND(מרקובחצי[[#This Row],[CycleNumber]]&lt;$B661,SUM(מרקובחצי[[#This Row],[31]],P661)=2),1,"")</f>
        <v/>
      </c>
      <c r="AH660" s="19" t="str">
        <f>IF(AND(מרקובחצי[[#This Row],[CycleNumber]]&lt;$B661,SUM(מרקובחצי[[#This Row],[31]],Q661)=2),1,"")</f>
        <v/>
      </c>
      <c r="AI660" s="19" t="str">
        <f>IF(AND(מרקובחצי[[#This Row],[CycleNumber]]&lt;$B661,SUM(U660:U661)=2),1,"")</f>
        <v/>
      </c>
      <c r="AJ660" s="19" t="str">
        <f>IF(AND(מרקובחצי[[#This Row],[CycleNumber]]&lt;$B661,SUM(מרקובחצי[[#This Row],[32]],O661)=2),1,"")</f>
        <v/>
      </c>
      <c r="AK660" s="19" t="str">
        <f>IF(AND(מרקובחצי[[#This Row],[CycleNumber]]&lt;$B661,SUM(מרקובחצי[[#This Row],[32]],P661)=2),1,"")</f>
        <v/>
      </c>
      <c r="AL660" s="19" t="str">
        <f>IF(AND(מרקובחצי[[#This Row],[CycleNumber]]&lt;$B661,SUM(מרקובחצי[[#This Row],[32]],Q661)=2),1,"")</f>
        <v/>
      </c>
      <c r="AM660" s="19">
        <f>IF(AND(מרקובחצי[[#This Row],[CycleNumber]]&lt;$B661,SUM(V660:V661)=2),1,"")</f>
        <v>1</v>
      </c>
      <c r="AN660" s="19" t="str">
        <f>IF(AND(מרקובחצי[[#This Row],[CycleNumber]]&lt;$B661,SUM(מרקובחצי[[#This Row],[33]],O661)=2),1,"")</f>
        <v/>
      </c>
      <c r="AO660" s="19" t="str">
        <f>IF(AND(מרקובחצי[[#This Row],[CycleNumber]]&lt;$B661,SUM(מרקובחצי[[#This Row],[33]],P661)=2),1,"")</f>
        <v/>
      </c>
      <c r="AP660" s="19" t="str">
        <f>IF(AND(מרקובחצי[[#This Row],[CycleNumber]]&lt;$B661,SUM(מרקובחצי[[#This Row],[33]],Q661)=2),1,"")</f>
        <v/>
      </c>
      <c r="AQ660" s="19" t="str">
        <f>IF(AND(מרקובחצי[[#This Row],[CycleNumber]]&lt;$B661,SUM(W660:W661)=2),1,"")</f>
        <v/>
      </c>
      <c r="AR660" s="19" t="str">
        <f>IF(AND(מרקובחצי[[#This Row],[CycleNumber]]&lt;$B661,SUM(מרקובחצי[[#This Row],[12]],S661)=2),1,"")</f>
        <v/>
      </c>
      <c r="AS660" s="19" t="str">
        <f>IF(AND(מרקובחצי[[#This Row],[CycleNumber]]&lt;$B661,SUM(מרקובחצי[[#This Row],[22]],V661)=2),1,"")</f>
        <v/>
      </c>
      <c r="AT660" s="21">
        <f>SUM(מרקובחצי[[#This Row],[11]:[33]])</f>
        <v>1</v>
      </c>
    </row>
    <row r="661" spans="1:46" ht="15.6" x14ac:dyDescent="0.25">
      <c r="A661" s="19" t="s">
        <v>65</v>
      </c>
      <c r="B661" s="19">
        <v>8</v>
      </c>
      <c r="C661">
        <v>32</v>
      </c>
      <c r="D661" s="19">
        <f>מרקובחצי[[#This Row],[LengthofCycle]]+1</f>
        <v>33</v>
      </c>
      <c r="E661" t="str">
        <f>IF(IFERROR(LOOKUP(מרקובחצי[[#This Row],[ClientID]],קביעויות[הפלגה]),FALSE)=מרקובחצי[[#This Row],[ClientID]],1,"")</f>
        <v/>
      </c>
      <c r="F661" t="str">
        <f>IF(IFERROR(LOOKUP(מרקובחצי[[#This Row],[ClientID]],סוגחציקבוע[S31]),FALSE)=מרקובחצי[[#This Row],[ClientID]],1,"")</f>
        <v/>
      </c>
      <c r="G661">
        <f>IF(IFERROR(LOOKUP(מרקובחצי[[#This Row],[ClientID]],סוגחציקבוע[S32]),FALSE)=מרקובחצי[[#This Row],[ClientID]],1,"")</f>
        <v>1</v>
      </c>
      <c r="H661" t="str">
        <f>IF(IFERROR(LOOKUP(מרקובחצי[[#This Row],[ClientID]],סוגחציקבוע[S33]),FALSE)=מרקובחצי[[#This Row],[ClientID]],1,"")</f>
        <v/>
      </c>
      <c r="I661" t="str">
        <f>IF(IFERROR(LOOKUP(מרקובחצי[[#This Row],[ClientID]],סוגחציקבוע[S32&amp;33]),FALSE)=מרקובחצי[[#This Row],[ClientID]],1,"")</f>
        <v/>
      </c>
      <c r="J661" s="19">
        <f>IF(SUM(מרקובחצי[[#This Row],[11]:[13]])=1,מרקובחצי[[#This Row],[עד ועד]],IF(SUM(R660:T661)=1,IF(מרקובחצי[[#This Row],[עד ועד]]&lt;J660,מרקובחצי[[#This Row],[עד ועד]],J660),J660))</f>
        <v>30</v>
      </c>
      <c r="K661" s="19">
        <f>IF(SUM(מרקובחצי[[#This Row],[11]:[13]])=1,מרקובחצי[[#This Row],[עד ועד]],IF(SUM(R660:T661)=1,IF(מרקובחצי[[#This Row],[עד ועד]]&gt;K660,מרקובחצי[[#This Row],[עד ועד]],K660),K660))</f>
        <v>38</v>
      </c>
      <c r="L661" s="19" t="str">
        <f>IF(AND(SUM(מרקובחצי[[#This Row],[31]:[33]])=1,SUM(U660:W660)=0),מרקובחצי[[#This Row],[מקס]]-מרקובחצי[[#This Row],[מינ]],"")</f>
        <v/>
      </c>
      <c r="M66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61" s="19" t="str">
        <f t="shared" si="10"/>
        <v>S32</v>
      </c>
      <c r="O661" s="19" t="str">
        <f>IF(מרקובחצי[[#This Row],[קבעה הפלגה?]]=1,"",IF(AND(מרקובחצי[[#This Row],[עד ועד]]&lt;29,OR(מרקובחצי[[#This Row],[CycleNumber]]=1,AND(U660=1,OR(מרקובחצי[[#This Row],[עד ועד]]&lt;J660,מרקובחצי[[#This Row],[עד ועד]]&gt;K660)),AND(V660=1,מרקובחצי[[#This Row],[עד ועד]]&lt;J660),W660=1)),1,""))</f>
        <v/>
      </c>
      <c r="P661" s="19" t="str">
        <f>IF(מרקובחצי[[#This Row],[קבעה הפלגה?]]=1,"",IF(AND(מרקובחצי[[#This Row],[עד ועד]]&gt;28,מרקובחצי[[#This Row],[עד ועד]]&lt;32,OR(מרקובחצי[[#This Row],[CycleNumber]]=1,AND(U660=1),AND(V660=1,OR(מרקובחצי[[#This Row],[עד ועד]]&lt;J660,מרקובחצי[[#This Row],[עד ועד]]&gt;K660)),W660=1)),1,""))</f>
        <v/>
      </c>
      <c r="Q661" s="19" t="str">
        <f>IF(מרקובחצי[[#This Row],[קבעה הפלגה?]]=1,"",IF(AND(מרקובחצי[[#This Row],[עד ועד]]&gt;31,OR(מרקובחצי[[#This Row],[CycleNumber]]=1,AND(U660=1),AND(V660=1,מרקובחצי[[#This Row],[עד ועד]]&gt;K660),AND(W660=1,OR(מרקובחצי[[#This Row],[עד ועד]]&gt;K660,מרקובחצי[[#This Row],[עד ועד]]&lt;J660)))),1,""))</f>
        <v/>
      </c>
      <c r="R661" s="19" t="str">
        <f>IF(מרקובחצי[[#This Row],[CycleNumber]]&gt;1,IF(AND(O660=1,מרקובחצי[[#This Row],[עד ועד]]&lt;29),1,""),"")</f>
        <v/>
      </c>
      <c r="S661" s="19" t="str">
        <f>IF(מרקובחצי[[#This Row],[CycleNumber]]&gt;1,IF(OR(AND(O660=1,מרקובחצי[[#This Row],[עד ועד]]&gt;28),AND(P660=1),AND(Q660=1,מרקובחצי[[#This Row],[עד ועד]]&lt;32)),1,""),"")</f>
        <v/>
      </c>
      <c r="T661" s="19" t="str">
        <f>IF(מרקובחצי[[#This Row],[CycleNumber]]&gt;1,IF(AND(Q660=1,מרקובחצי[[#This Row],[עד ועד]]&gt;31),1,""),"")</f>
        <v/>
      </c>
      <c r="U661" s="19" t="str">
        <f>IF(מרקובחצי[[#This Row],[CycleNumber]]&gt;1,IF(AND(R660=1,מרקובחצי[[#This Row],[עד ועד]]&lt;29),1,IF(AND(U660=1,NOT(OR(מרקובחצי[[#This Row],[עד ועד]]&lt;J660,מרקובחצי[[#This Row],[עד ועד]]&gt;K660))),1,"")),"")</f>
        <v/>
      </c>
      <c r="V661" s="19">
        <f>IF(מרקובחצי[[#This Row],[CycleNumber]]&gt;1,IF(AND(SUM(R660:T660)=1,מרקובחצי[[#This Row],[עד ועד]]&gt;28,מרקובחצי[[#This Row],[עד ועד]]&lt;32),1,IF(OR(S660=1,AND(R660=1,מרקובחצי[[#This Row],[עד ועד]]&gt;28),AND(T660=1,מרקובחצי[[#This Row],[עד ועד]]&lt;32)),1,IF(AND(V660=1,NOT(OR(מרקובחצי[[#This Row],[עד ועד]]&lt;J660,מרקובחצי[[#This Row],[עד ועד]]&gt;K660))),1,""))),"")</f>
        <v>1</v>
      </c>
      <c r="W661" s="19" t="str">
        <f>IF(מרקובחצי[[#This Row],[CycleNumber]]&gt;1,IF(AND(T660=1,מרקובחצי[[#This Row],[עד ועד]]&gt;31),1,IF(AND(W660=1,NOT(OR(מרקובחצי[[#This Row],[עד ועד]]&lt;J660,מרקובחצי[[#This Row],[עד ועד]]&gt;K660))),1,"")),"")</f>
        <v/>
      </c>
      <c r="X661" s="19" t="str">
        <f>IF(AND(מרקובחצי[[#This Row],[CycleNumber]]&lt;$B662,SUM(מרקובחצי[[#This Row],[11]],R662)=2),1,"")</f>
        <v/>
      </c>
      <c r="Y661" s="19" t="str">
        <f>IF(AND(מרקובחצי[[#This Row],[CycleNumber]]&lt;$B662,SUM(מרקובחצי[[#This Row],[11]],S662)=2),1,"")</f>
        <v/>
      </c>
      <c r="Z661" s="19" t="str">
        <f>IF(AND(מרקובחצי[[#This Row],[CycleNumber]]&lt;$B662,SUM(מרקובחצי[[#This Row],[13]],S662)=2),1,"")</f>
        <v/>
      </c>
      <c r="AA661" s="19" t="str">
        <f>IF(AND(מרקובחצי[[#This Row],[CycleNumber]]&lt;$B662,SUM(מרקובחצי[[#This Row],[13]],T662)=2),1,"")</f>
        <v/>
      </c>
      <c r="AB661" s="19" t="str">
        <f>IF(AND(מרקובחצי[[#This Row],[CycleNumber]]&lt;$B662,SUM(מרקובחצי[[#This Row],[21]],U662)=2),1,"")</f>
        <v/>
      </c>
      <c r="AC661" s="19" t="str">
        <f>IF(AND(מרקובחצי[[#This Row],[CycleNumber]]&lt;$B662,SUM(מרקובחצי[[#This Row],[21]],V662)=2),1,"")</f>
        <v/>
      </c>
      <c r="AD661" s="19" t="str">
        <f>IF(AND(מרקובחצי[[#This Row],[CycleNumber]]&lt;$B662,SUM(מרקובחצי[[#This Row],[23]],V662)=2),1,"")</f>
        <v/>
      </c>
      <c r="AE661" s="19" t="str">
        <f>IF(AND(מרקובחצי[[#This Row],[CycleNumber]]&lt;$B662,SUM(מרקובחצי[[#This Row],[23]],W662)=2),1,"")</f>
        <v/>
      </c>
      <c r="AF661" s="19" t="str">
        <f>IF(AND(מרקובחצי[[#This Row],[CycleNumber]]&lt;$B662,SUM(מרקובחצי[[#This Row],[31]],O662)=2),1,"")</f>
        <v/>
      </c>
      <c r="AG661" s="19" t="str">
        <f>IF(AND(מרקובחצי[[#This Row],[CycleNumber]]&lt;$B662,SUM(מרקובחצי[[#This Row],[31]],P662)=2),1,"")</f>
        <v/>
      </c>
      <c r="AH661" s="19" t="str">
        <f>IF(AND(מרקובחצי[[#This Row],[CycleNumber]]&lt;$B662,SUM(מרקובחצי[[#This Row],[31]],Q662)=2),1,"")</f>
        <v/>
      </c>
      <c r="AI661" s="19" t="str">
        <f>IF(AND(מרקובחצי[[#This Row],[CycleNumber]]&lt;$B662,SUM(U661:U662)=2),1,"")</f>
        <v/>
      </c>
      <c r="AJ661" s="19" t="str">
        <f>IF(AND(מרקובחצי[[#This Row],[CycleNumber]]&lt;$B662,SUM(מרקובחצי[[#This Row],[32]],O662)=2),1,"")</f>
        <v/>
      </c>
      <c r="AK661" s="19" t="str">
        <f>IF(AND(מרקובחצי[[#This Row],[CycleNumber]]&lt;$B662,SUM(מרקובחצי[[#This Row],[32]],P662)=2),1,"")</f>
        <v/>
      </c>
      <c r="AL661" s="19" t="str">
        <f>IF(AND(מרקובחצי[[#This Row],[CycleNumber]]&lt;$B662,SUM(מרקובחצי[[#This Row],[32]],Q662)=2),1,"")</f>
        <v/>
      </c>
      <c r="AM661" s="19">
        <f>IF(AND(מרקובחצי[[#This Row],[CycleNumber]]&lt;$B662,SUM(V661:V662)=2),1,"")</f>
        <v>1</v>
      </c>
      <c r="AN661" s="19" t="str">
        <f>IF(AND(מרקובחצי[[#This Row],[CycleNumber]]&lt;$B662,SUM(מרקובחצי[[#This Row],[33]],O662)=2),1,"")</f>
        <v/>
      </c>
      <c r="AO661" s="19" t="str">
        <f>IF(AND(מרקובחצי[[#This Row],[CycleNumber]]&lt;$B662,SUM(מרקובחצי[[#This Row],[33]],P662)=2),1,"")</f>
        <v/>
      </c>
      <c r="AP661" s="19" t="str">
        <f>IF(AND(מרקובחצי[[#This Row],[CycleNumber]]&lt;$B662,SUM(מרקובחצי[[#This Row],[33]],Q662)=2),1,"")</f>
        <v/>
      </c>
      <c r="AQ661" s="19" t="str">
        <f>IF(AND(מרקובחצי[[#This Row],[CycleNumber]]&lt;$B662,SUM(W661:W662)=2),1,"")</f>
        <v/>
      </c>
      <c r="AR661" s="19" t="str">
        <f>IF(AND(מרקובחצי[[#This Row],[CycleNumber]]&lt;$B662,SUM(מרקובחצי[[#This Row],[12]],S662)=2),1,"")</f>
        <v/>
      </c>
      <c r="AS661" s="19" t="str">
        <f>IF(AND(מרקובחצי[[#This Row],[CycleNumber]]&lt;$B662,SUM(מרקובחצי[[#This Row],[22]],V662)=2),1,"")</f>
        <v/>
      </c>
      <c r="AT661" s="21">
        <f>SUM(מרקובחצי[[#This Row],[11]:[33]])</f>
        <v>1</v>
      </c>
    </row>
    <row r="662" spans="1:46" ht="15.6" x14ac:dyDescent="0.25">
      <c r="A662" s="19" t="s">
        <v>65</v>
      </c>
      <c r="B662" s="19">
        <v>9</v>
      </c>
      <c r="C662">
        <v>31</v>
      </c>
      <c r="D662" s="19">
        <f>מרקובחצי[[#This Row],[LengthofCycle]]+1</f>
        <v>32</v>
      </c>
      <c r="E662" t="str">
        <f>IF(IFERROR(LOOKUP(מרקובחצי[[#This Row],[ClientID]],קביעויות[הפלגה]),FALSE)=מרקובחצי[[#This Row],[ClientID]],1,"")</f>
        <v/>
      </c>
      <c r="F662" t="str">
        <f>IF(IFERROR(LOOKUP(מרקובחצי[[#This Row],[ClientID]],סוגחציקבוע[S31]),FALSE)=מרקובחצי[[#This Row],[ClientID]],1,"")</f>
        <v/>
      </c>
      <c r="G662">
        <f>IF(IFERROR(LOOKUP(מרקובחצי[[#This Row],[ClientID]],סוגחציקבוע[S32]),FALSE)=מרקובחצי[[#This Row],[ClientID]],1,"")</f>
        <v>1</v>
      </c>
      <c r="H662" t="str">
        <f>IF(IFERROR(LOOKUP(מרקובחצי[[#This Row],[ClientID]],סוגחציקבוע[S33]),FALSE)=מרקובחצי[[#This Row],[ClientID]],1,"")</f>
        <v/>
      </c>
      <c r="I662" t="str">
        <f>IF(IFERROR(LOOKUP(מרקובחצי[[#This Row],[ClientID]],סוגחציקבוע[S32&amp;33]),FALSE)=מרקובחצי[[#This Row],[ClientID]],1,"")</f>
        <v/>
      </c>
      <c r="J662" s="19">
        <f>IF(SUM(מרקובחצי[[#This Row],[11]:[13]])=1,מרקובחצי[[#This Row],[עד ועד]],IF(SUM(R661:T662)=1,IF(מרקובחצי[[#This Row],[עד ועד]]&lt;J661,מרקובחצי[[#This Row],[עד ועד]],J661),J661))</f>
        <v>30</v>
      </c>
      <c r="K662" s="19">
        <f>IF(SUM(מרקובחצי[[#This Row],[11]:[13]])=1,מרקובחצי[[#This Row],[עד ועד]],IF(SUM(R661:T662)=1,IF(מרקובחצי[[#This Row],[עד ועד]]&gt;K661,מרקובחצי[[#This Row],[עד ועד]],K661),K661))</f>
        <v>38</v>
      </c>
      <c r="L662" s="19" t="str">
        <f>IF(AND(SUM(מרקובחצי[[#This Row],[31]:[33]])=1,SUM(U661:W661)=0),מרקובחצי[[#This Row],[מקס]]-מרקובחצי[[#This Row],[מינ]],"")</f>
        <v/>
      </c>
      <c r="M66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62" s="19" t="str">
        <f t="shared" si="10"/>
        <v>S32</v>
      </c>
      <c r="O662" s="19" t="str">
        <f>IF(מרקובחצי[[#This Row],[קבעה הפלגה?]]=1,"",IF(AND(מרקובחצי[[#This Row],[עד ועד]]&lt;29,OR(מרקובחצי[[#This Row],[CycleNumber]]=1,AND(U661=1,OR(מרקובחצי[[#This Row],[עד ועד]]&lt;J661,מרקובחצי[[#This Row],[עד ועד]]&gt;K661)),AND(V661=1,מרקובחצי[[#This Row],[עד ועד]]&lt;J661),W661=1)),1,""))</f>
        <v/>
      </c>
      <c r="P662" s="19" t="str">
        <f>IF(מרקובחצי[[#This Row],[קבעה הפלגה?]]=1,"",IF(AND(מרקובחצי[[#This Row],[עד ועד]]&gt;28,מרקובחצי[[#This Row],[עד ועד]]&lt;32,OR(מרקובחצי[[#This Row],[CycleNumber]]=1,AND(U661=1),AND(V661=1,OR(מרקובחצי[[#This Row],[עד ועד]]&lt;J661,מרקובחצי[[#This Row],[עד ועד]]&gt;K661)),W661=1)),1,""))</f>
        <v/>
      </c>
      <c r="Q662" s="19" t="str">
        <f>IF(מרקובחצי[[#This Row],[קבעה הפלגה?]]=1,"",IF(AND(מרקובחצי[[#This Row],[עד ועד]]&gt;31,OR(מרקובחצי[[#This Row],[CycleNumber]]=1,AND(U661=1),AND(V661=1,מרקובחצי[[#This Row],[עד ועד]]&gt;K661),AND(W661=1,OR(מרקובחצי[[#This Row],[עד ועד]]&gt;K661,מרקובחצי[[#This Row],[עד ועד]]&lt;J661)))),1,""))</f>
        <v/>
      </c>
      <c r="R662" s="19" t="str">
        <f>IF(מרקובחצי[[#This Row],[CycleNumber]]&gt;1,IF(AND(O661=1,מרקובחצי[[#This Row],[עד ועד]]&lt;29),1,""),"")</f>
        <v/>
      </c>
      <c r="S662" s="19" t="str">
        <f>IF(מרקובחצי[[#This Row],[CycleNumber]]&gt;1,IF(OR(AND(O661=1,מרקובחצי[[#This Row],[עד ועד]]&gt;28),AND(P661=1),AND(Q661=1,מרקובחצי[[#This Row],[עד ועד]]&lt;32)),1,""),"")</f>
        <v/>
      </c>
      <c r="T662" s="19" t="str">
        <f>IF(מרקובחצי[[#This Row],[CycleNumber]]&gt;1,IF(AND(Q661=1,מרקובחצי[[#This Row],[עד ועד]]&gt;31),1,""),"")</f>
        <v/>
      </c>
      <c r="U662" s="19" t="str">
        <f>IF(מרקובחצי[[#This Row],[CycleNumber]]&gt;1,IF(AND(R661=1,מרקובחצי[[#This Row],[עד ועד]]&lt;29),1,IF(AND(U661=1,NOT(OR(מרקובחצי[[#This Row],[עד ועד]]&lt;J661,מרקובחצי[[#This Row],[עד ועד]]&gt;K661))),1,"")),"")</f>
        <v/>
      </c>
      <c r="V662" s="19">
        <f>IF(מרקובחצי[[#This Row],[CycleNumber]]&gt;1,IF(AND(SUM(R661:T661)=1,מרקובחצי[[#This Row],[עד ועד]]&gt;28,מרקובחצי[[#This Row],[עד ועד]]&lt;32),1,IF(OR(S661=1,AND(R661=1,מרקובחצי[[#This Row],[עד ועד]]&gt;28),AND(T661=1,מרקובחצי[[#This Row],[עד ועד]]&lt;32)),1,IF(AND(V661=1,NOT(OR(מרקובחצי[[#This Row],[עד ועד]]&lt;J661,מרקובחצי[[#This Row],[עד ועד]]&gt;K661))),1,""))),"")</f>
        <v>1</v>
      </c>
      <c r="W662" s="19" t="str">
        <f>IF(מרקובחצי[[#This Row],[CycleNumber]]&gt;1,IF(AND(T661=1,מרקובחצי[[#This Row],[עד ועד]]&gt;31),1,IF(AND(W661=1,NOT(OR(מרקובחצי[[#This Row],[עד ועד]]&lt;J661,מרקובחצי[[#This Row],[עד ועד]]&gt;K661))),1,"")),"")</f>
        <v/>
      </c>
      <c r="X662" s="19" t="str">
        <f>IF(AND(מרקובחצי[[#This Row],[CycleNumber]]&lt;$B663,SUM(מרקובחצי[[#This Row],[11]],R663)=2),1,"")</f>
        <v/>
      </c>
      <c r="Y662" s="19" t="str">
        <f>IF(AND(מרקובחצי[[#This Row],[CycleNumber]]&lt;$B663,SUM(מרקובחצי[[#This Row],[11]],S663)=2),1,"")</f>
        <v/>
      </c>
      <c r="Z662" s="19" t="str">
        <f>IF(AND(מרקובחצי[[#This Row],[CycleNumber]]&lt;$B663,SUM(מרקובחצי[[#This Row],[13]],S663)=2),1,"")</f>
        <v/>
      </c>
      <c r="AA662" s="19" t="str">
        <f>IF(AND(מרקובחצי[[#This Row],[CycleNumber]]&lt;$B663,SUM(מרקובחצי[[#This Row],[13]],T663)=2),1,"")</f>
        <v/>
      </c>
      <c r="AB662" s="19" t="str">
        <f>IF(AND(מרקובחצי[[#This Row],[CycleNumber]]&lt;$B663,SUM(מרקובחצי[[#This Row],[21]],U663)=2),1,"")</f>
        <v/>
      </c>
      <c r="AC662" s="19" t="str">
        <f>IF(AND(מרקובחצי[[#This Row],[CycleNumber]]&lt;$B663,SUM(מרקובחצי[[#This Row],[21]],V663)=2),1,"")</f>
        <v/>
      </c>
      <c r="AD662" s="19" t="str">
        <f>IF(AND(מרקובחצי[[#This Row],[CycleNumber]]&lt;$B663,SUM(מרקובחצי[[#This Row],[23]],V663)=2),1,"")</f>
        <v/>
      </c>
      <c r="AE662" s="19" t="str">
        <f>IF(AND(מרקובחצי[[#This Row],[CycleNumber]]&lt;$B663,SUM(מרקובחצי[[#This Row],[23]],W663)=2),1,"")</f>
        <v/>
      </c>
      <c r="AF662" s="19" t="str">
        <f>IF(AND(מרקובחצי[[#This Row],[CycleNumber]]&lt;$B663,SUM(מרקובחצי[[#This Row],[31]],O663)=2),1,"")</f>
        <v/>
      </c>
      <c r="AG662" s="19" t="str">
        <f>IF(AND(מרקובחצי[[#This Row],[CycleNumber]]&lt;$B663,SUM(מרקובחצי[[#This Row],[31]],P663)=2),1,"")</f>
        <v/>
      </c>
      <c r="AH662" s="19" t="str">
        <f>IF(AND(מרקובחצי[[#This Row],[CycleNumber]]&lt;$B663,SUM(מרקובחצי[[#This Row],[31]],Q663)=2),1,"")</f>
        <v/>
      </c>
      <c r="AI662" s="19" t="str">
        <f>IF(AND(מרקובחצי[[#This Row],[CycleNumber]]&lt;$B663,SUM(U662:U663)=2),1,"")</f>
        <v/>
      </c>
      <c r="AJ662" s="19" t="str">
        <f>IF(AND(מרקובחצי[[#This Row],[CycleNumber]]&lt;$B663,SUM(מרקובחצי[[#This Row],[32]],O663)=2),1,"")</f>
        <v/>
      </c>
      <c r="AK662" s="19" t="str">
        <f>IF(AND(מרקובחצי[[#This Row],[CycleNumber]]&lt;$B663,SUM(מרקובחצי[[#This Row],[32]],P663)=2),1,"")</f>
        <v/>
      </c>
      <c r="AL662" s="19" t="str">
        <f>IF(AND(מרקובחצי[[#This Row],[CycleNumber]]&lt;$B663,SUM(מרקובחצי[[#This Row],[32]],Q663)=2),1,"")</f>
        <v/>
      </c>
      <c r="AM662" s="19">
        <f>IF(AND(מרקובחצי[[#This Row],[CycleNumber]]&lt;$B663,SUM(V662:V663)=2),1,"")</f>
        <v>1</v>
      </c>
      <c r="AN662" s="19" t="str">
        <f>IF(AND(מרקובחצי[[#This Row],[CycleNumber]]&lt;$B663,SUM(מרקובחצי[[#This Row],[33]],O663)=2),1,"")</f>
        <v/>
      </c>
      <c r="AO662" s="19" t="str">
        <f>IF(AND(מרקובחצי[[#This Row],[CycleNumber]]&lt;$B663,SUM(מרקובחצי[[#This Row],[33]],P663)=2),1,"")</f>
        <v/>
      </c>
      <c r="AP662" s="19" t="str">
        <f>IF(AND(מרקובחצי[[#This Row],[CycleNumber]]&lt;$B663,SUM(מרקובחצי[[#This Row],[33]],Q663)=2),1,"")</f>
        <v/>
      </c>
      <c r="AQ662" s="19" t="str">
        <f>IF(AND(מרקובחצי[[#This Row],[CycleNumber]]&lt;$B663,SUM(W662:W663)=2),1,"")</f>
        <v/>
      </c>
      <c r="AR662" s="19" t="str">
        <f>IF(AND(מרקובחצי[[#This Row],[CycleNumber]]&lt;$B663,SUM(מרקובחצי[[#This Row],[12]],S663)=2),1,"")</f>
        <v/>
      </c>
      <c r="AS662" s="19" t="str">
        <f>IF(AND(מרקובחצי[[#This Row],[CycleNumber]]&lt;$B663,SUM(מרקובחצי[[#This Row],[22]],V663)=2),1,"")</f>
        <v/>
      </c>
      <c r="AT662" s="21">
        <f>SUM(מרקובחצי[[#This Row],[11]:[33]])</f>
        <v>1</v>
      </c>
    </row>
    <row r="663" spans="1:46" ht="15.6" x14ac:dyDescent="0.25">
      <c r="A663" s="19" t="s">
        <v>65</v>
      </c>
      <c r="B663" s="19">
        <v>10</v>
      </c>
      <c r="C663">
        <v>30</v>
      </c>
      <c r="D663" s="19">
        <f>מרקובחצי[[#This Row],[LengthofCycle]]+1</f>
        <v>31</v>
      </c>
      <c r="E663" t="str">
        <f>IF(IFERROR(LOOKUP(מרקובחצי[[#This Row],[ClientID]],קביעויות[הפלגה]),FALSE)=מרקובחצי[[#This Row],[ClientID]],1,"")</f>
        <v/>
      </c>
      <c r="F663" t="str">
        <f>IF(IFERROR(LOOKUP(מרקובחצי[[#This Row],[ClientID]],סוגחציקבוע[S31]),FALSE)=מרקובחצי[[#This Row],[ClientID]],1,"")</f>
        <v/>
      </c>
      <c r="G663">
        <f>IF(IFERROR(LOOKUP(מרקובחצי[[#This Row],[ClientID]],סוגחציקבוע[S32]),FALSE)=מרקובחצי[[#This Row],[ClientID]],1,"")</f>
        <v>1</v>
      </c>
      <c r="H663" t="str">
        <f>IF(IFERROR(LOOKUP(מרקובחצי[[#This Row],[ClientID]],סוגחציקבוע[S33]),FALSE)=מרקובחצי[[#This Row],[ClientID]],1,"")</f>
        <v/>
      </c>
      <c r="I663" t="str">
        <f>IF(IFERROR(LOOKUP(מרקובחצי[[#This Row],[ClientID]],סוגחציקבוע[S32&amp;33]),FALSE)=מרקובחצי[[#This Row],[ClientID]],1,"")</f>
        <v/>
      </c>
      <c r="J663" s="19">
        <f>IF(SUM(מרקובחצי[[#This Row],[11]:[13]])=1,מרקובחצי[[#This Row],[עד ועד]],IF(SUM(R662:T663)=1,IF(מרקובחצי[[#This Row],[עד ועד]]&lt;J662,מרקובחצי[[#This Row],[עד ועד]],J662),J662))</f>
        <v>30</v>
      </c>
      <c r="K663" s="19">
        <f>IF(SUM(מרקובחצי[[#This Row],[11]:[13]])=1,מרקובחצי[[#This Row],[עד ועד]],IF(SUM(R662:T663)=1,IF(מרקובחצי[[#This Row],[עד ועד]]&gt;K662,מרקובחצי[[#This Row],[עד ועד]],K662),K662))</f>
        <v>38</v>
      </c>
      <c r="L663" s="19" t="str">
        <f>IF(AND(SUM(מרקובחצי[[#This Row],[31]:[33]])=1,SUM(U662:W662)=0),מרקובחצי[[#This Row],[מקס]]-מרקובחצי[[#This Row],[מינ]],"")</f>
        <v/>
      </c>
      <c r="M66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63" s="19" t="str">
        <f t="shared" si="10"/>
        <v>S32</v>
      </c>
      <c r="O663" s="19" t="str">
        <f>IF(מרקובחצי[[#This Row],[קבעה הפלגה?]]=1,"",IF(AND(מרקובחצי[[#This Row],[עד ועד]]&lt;29,OR(מרקובחצי[[#This Row],[CycleNumber]]=1,AND(U662=1,OR(מרקובחצי[[#This Row],[עד ועד]]&lt;J662,מרקובחצי[[#This Row],[עד ועד]]&gt;K662)),AND(V662=1,מרקובחצי[[#This Row],[עד ועד]]&lt;J662),W662=1)),1,""))</f>
        <v/>
      </c>
      <c r="P663" s="19" t="str">
        <f>IF(מרקובחצי[[#This Row],[קבעה הפלגה?]]=1,"",IF(AND(מרקובחצי[[#This Row],[עד ועד]]&gt;28,מרקובחצי[[#This Row],[עד ועד]]&lt;32,OR(מרקובחצי[[#This Row],[CycleNumber]]=1,AND(U662=1),AND(V662=1,OR(מרקובחצי[[#This Row],[עד ועד]]&lt;J662,מרקובחצי[[#This Row],[עד ועד]]&gt;K662)),W662=1)),1,""))</f>
        <v/>
      </c>
      <c r="Q663" s="19" t="str">
        <f>IF(מרקובחצי[[#This Row],[קבעה הפלגה?]]=1,"",IF(AND(מרקובחצי[[#This Row],[עד ועד]]&gt;31,OR(מרקובחצי[[#This Row],[CycleNumber]]=1,AND(U662=1),AND(V662=1,מרקובחצי[[#This Row],[עד ועד]]&gt;K662),AND(W662=1,OR(מרקובחצי[[#This Row],[עד ועד]]&gt;K662,מרקובחצי[[#This Row],[עד ועד]]&lt;J662)))),1,""))</f>
        <v/>
      </c>
      <c r="R663" s="19" t="str">
        <f>IF(מרקובחצי[[#This Row],[CycleNumber]]&gt;1,IF(AND(O662=1,מרקובחצי[[#This Row],[עד ועד]]&lt;29),1,""),"")</f>
        <v/>
      </c>
      <c r="S663" s="19" t="str">
        <f>IF(מרקובחצי[[#This Row],[CycleNumber]]&gt;1,IF(OR(AND(O662=1,מרקובחצי[[#This Row],[עד ועד]]&gt;28),AND(P662=1),AND(Q662=1,מרקובחצי[[#This Row],[עד ועד]]&lt;32)),1,""),"")</f>
        <v/>
      </c>
      <c r="T663" s="19" t="str">
        <f>IF(מרקובחצי[[#This Row],[CycleNumber]]&gt;1,IF(AND(Q662=1,מרקובחצי[[#This Row],[עד ועד]]&gt;31),1,""),"")</f>
        <v/>
      </c>
      <c r="U663" s="19" t="str">
        <f>IF(מרקובחצי[[#This Row],[CycleNumber]]&gt;1,IF(AND(R662=1,מרקובחצי[[#This Row],[עד ועד]]&lt;29),1,IF(AND(U662=1,NOT(OR(מרקובחצי[[#This Row],[עד ועד]]&lt;J662,מרקובחצי[[#This Row],[עד ועד]]&gt;K662))),1,"")),"")</f>
        <v/>
      </c>
      <c r="V663" s="19">
        <f>IF(מרקובחצי[[#This Row],[CycleNumber]]&gt;1,IF(AND(SUM(R662:T662)=1,מרקובחצי[[#This Row],[עד ועד]]&gt;28,מרקובחצי[[#This Row],[עד ועד]]&lt;32),1,IF(OR(S662=1,AND(R662=1,מרקובחצי[[#This Row],[עד ועד]]&gt;28),AND(T662=1,מרקובחצי[[#This Row],[עד ועד]]&lt;32)),1,IF(AND(V662=1,NOT(OR(מרקובחצי[[#This Row],[עד ועד]]&lt;J662,מרקובחצי[[#This Row],[עד ועד]]&gt;K662))),1,""))),"")</f>
        <v>1</v>
      </c>
      <c r="W663" s="19" t="str">
        <f>IF(מרקובחצי[[#This Row],[CycleNumber]]&gt;1,IF(AND(T662=1,מרקובחצי[[#This Row],[עד ועד]]&gt;31),1,IF(AND(W662=1,NOT(OR(מרקובחצי[[#This Row],[עד ועד]]&lt;J662,מרקובחצי[[#This Row],[עד ועד]]&gt;K662))),1,"")),"")</f>
        <v/>
      </c>
      <c r="X663" s="19" t="str">
        <f>IF(AND(מרקובחצי[[#This Row],[CycleNumber]]&lt;$B664,SUM(מרקובחצי[[#This Row],[11]],R664)=2),1,"")</f>
        <v/>
      </c>
      <c r="Y663" s="19" t="str">
        <f>IF(AND(מרקובחצי[[#This Row],[CycleNumber]]&lt;$B664,SUM(מרקובחצי[[#This Row],[11]],S664)=2),1,"")</f>
        <v/>
      </c>
      <c r="Z663" s="19" t="str">
        <f>IF(AND(מרקובחצי[[#This Row],[CycleNumber]]&lt;$B664,SUM(מרקובחצי[[#This Row],[13]],S664)=2),1,"")</f>
        <v/>
      </c>
      <c r="AA663" s="19" t="str">
        <f>IF(AND(מרקובחצי[[#This Row],[CycleNumber]]&lt;$B664,SUM(מרקובחצי[[#This Row],[13]],T664)=2),1,"")</f>
        <v/>
      </c>
      <c r="AB663" s="19" t="str">
        <f>IF(AND(מרקובחצי[[#This Row],[CycleNumber]]&lt;$B664,SUM(מרקובחצי[[#This Row],[21]],U664)=2),1,"")</f>
        <v/>
      </c>
      <c r="AC663" s="19" t="str">
        <f>IF(AND(מרקובחצי[[#This Row],[CycleNumber]]&lt;$B664,SUM(מרקובחצי[[#This Row],[21]],V664)=2),1,"")</f>
        <v/>
      </c>
      <c r="AD663" s="19" t="str">
        <f>IF(AND(מרקובחצי[[#This Row],[CycleNumber]]&lt;$B664,SUM(מרקובחצי[[#This Row],[23]],V664)=2),1,"")</f>
        <v/>
      </c>
      <c r="AE663" s="19" t="str">
        <f>IF(AND(מרקובחצי[[#This Row],[CycleNumber]]&lt;$B664,SUM(מרקובחצי[[#This Row],[23]],W664)=2),1,"")</f>
        <v/>
      </c>
      <c r="AF663" s="19" t="str">
        <f>IF(AND(מרקובחצי[[#This Row],[CycleNumber]]&lt;$B664,SUM(מרקובחצי[[#This Row],[31]],O664)=2),1,"")</f>
        <v/>
      </c>
      <c r="AG663" s="19" t="str">
        <f>IF(AND(מרקובחצי[[#This Row],[CycleNumber]]&lt;$B664,SUM(מרקובחצי[[#This Row],[31]],P664)=2),1,"")</f>
        <v/>
      </c>
      <c r="AH663" s="19" t="str">
        <f>IF(AND(מרקובחצי[[#This Row],[CycleNumber]]&lt;$B664,SUM(מרקובחצי[[#This Row],[31]],Q664)=2),1,"")</f>
        <v/>
      </c>
      <c r="AI663" s="19" t="str">
        <f>IF(AND(מרקובחצי[[#This Row],[CycleNumber]]&lt;$B664,SUM(U663:U664)=2),1,"")</f>
        <v/>
      </c>
      <c r="AJ663" s="19" t="str">
        <f>IF(AND(מרקובחצי[[#This Row],[CycleNumber]]&lt;$B664,SUM(מרקובחצי[[#This Row],[32]],O664)=2),1,"")</f>
        <v/>
      </c>
      <c r="AK663" s="19" t="str">
        <f>IF(AND(מרקובחצי[[#This Row],[CycleNumber]]&lt;$B664,SUM(מרקובחצי[[#This Row],[32]],P664)=2),1,"")</f>
        <v/>
      </c>
      <c r="AL663" s="19" t="str">
        <f>IF(AND(מרקובחצי[[#This Row],[CycleNumber]]&lt;$B664,SUM(מרקובחצי[[#This Row],[32]],Q664)=2),1,"")</f>
        <v/>
      </c>
      <c r="AM663" s="19">
        <f>IF(AND(מרקובחצי[[#This Row],[CycleNumber]]&lt;$B664,SUM(V663:V664)=2),1,"")</f>
        <v>1</v>
      </c>
      <c r="AN663" s="19" t="str">
        <f>IF(AND(מרקובחצי[[#This Row],[CycleNumber]]&lt;$B664,SUM(מרקובחצי[[#This Row],[33]],O664)=2),1,"")</f>
        <v/>
      </c>
      <c r="AO663" s="19" t="str">
        <f>IF(AND(מרקובחצי[[#This Row],[CycleNumber]]&lt;$B664,SUM(מרקובחצי[[#This Row],[33]],P664)=2),1,"")</f>
        <v/>
      </c>
      <c r="AP663" s="19" t="str">
        <f>IF(AND(מרקובחצי[[#This Row],[CycleNumber]]&lt;$B664,SUM(מרקובחצי[[#This Row],[33]],Q664)=2),1,"")</f>
        <v/>
      </c>
      <c r="AQ663" s="19" t="str">
        <f>IF(AND(מרקובחצי[[#This Row],[CycleNumber]]&lt;$B664,SUM(W663:W664)=2),1,"")</f>
        <v/>
      </c>
      <c r="AR663" s="19" t="str">
        <f>IF(AND(מרקובחצי[[#This Row],[CycleNumber]]&lt;$B664,SUM(מרקובחצי[[#This Row],[12]],S664)=2),1,"")</f>
        <v/>
      </c>
      <c r="AS663" s="19" t="str">
        <f>IF(AND(מרקובחצי[[#This Row],[CycleNumber]]&lt;$B664,SUM(מרקובחצי[[#This Row],[22]],V664)=2),1,"")</f>
        <v/>
      </c>
      <c r="AT663" s="21">
        <f>SUM(מרקובחצי[[#This Row],[11]:[33]])</f>
        <v>1</v>
      </c>
    </row>
    <row r="664" spans="1:46" ht="15.6" x14ac:dyDescent="0.25">
      <c r="A664" s="19" t="s">
        <v>65</v>
      </c>
      <c r="B664" s="19">
        <v>11</v>
      </c>
      <c r="C664">
        <v>35</v>
      </c>
      <c r="D664" s="19">
        <f>מרקובחצי[[#This Row],[LengthofCycle]]+1</f>
        <v>36</v>
      </c>
      <c r="E664" t="str">
        <f>IF(IFERROR(LOOKUP(מרקובחצי[[#This Row],[ClientID]],קביעויות[הפלגה]),FALSE)=מרקובחצי[[#This Row],[ClientID]],1,"")</f>
        <v/>
      </c>
      <c r="F664" t="str">
        <f>IF(IFERROR(LOOKUP(מרקובחצי[[#This Row],[ClientID]],סוגחציקבוע[S31]),FALSE)=מרקובחצי[[#This Row],[ClientID]],1,"")</f>
        <v/>
      </c>
      <c r="G664">
        <f>IF(IFERROR(LOOKUP(מרקובחצי[[#This Row],[ClientID]],סוגחציקבוע[S32]),FALSE)=מרקובחצי[[#This Row],[ClientID]],1,"")</f>
        <v>1</v>
      </c>
      <c r="H664" t="str">
        <f>IF(IFERROR(LOOKUP(מרקובחצי[[#This Row],[ClientID]],סוגחציקבוע[S33]),FALSE)=מרקובחצי[[#This Row],[ClientID]],1,"")</f>
        <v/>
      </c>
      <c r="I664" t="str">
        <f>IF(IFERROR(LOOKUP(מרקובחצי[[#This Row],[ClientID]],סוגחציקבוע[S32&amp;33]),FALSE)=מרקובחצי[[#This Row],[ClientID]],1,"")</f>
        <v/>
      </c>
      <c r="J664" s="19">
        <f>IF(SUM(מרקובחצי[[#This Row],[11]:[13]])=1,מרקובחצי[[#This Row],[עד ועד]],IF(SUM(R663:T664)=1,IF(מרקובחצי[[#This Row],[עד ועד]]&lt;J663,מרקובחצי[[#This Row],[עד ועד]],J663),J663))</f>
        <v>30</v>
      </c>
      <c r="K664" s="19">
        <f>IF(SUM(מרקובחצי[[#This Row],[11]:[13]])=1,מרקובחצי[[#This Row],[עד ועד]],IF(SUM(R663:T664)=1,IF(מרקובחצי[[#This Row],[עד ועד]]&gt;K663,מרקובחצי[[#This Row],[עד ועד]],K663),K663))</f>
        <v>38</v>
      </c>
      <c r="L664" s="19" t="str">
        <f>IF(AND(SUM(מרקובחצי[[#This Row],[31]:[33]])=1,SUM(U663:W663)=0),מרקובחצי[[#This Row],[מקס]]-מרקובחצי[[#This Row],[מינ]],"")</f>
        <v/>
      </c>
      <c r="M66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64" s="19" t="str">
        <f t="shared" si="10"/>
        <v>S32</v>
      </c>
      <c r="O664" s="19" t="str">
        <f>IF(מרקובחצי[[#This Row],[קבעה הפלגה?]]=1,"",IF(AND(מרקובחצי[[#This Row],[עד ועד]]&lt;29,OR(מרקובחצי[[#This Row],[CycleNumber]]=1,AND(U663=1,OR(מרקובחצי[[#This Row],[עד ועד]]&lt;J663,מרקובחצי[[#This Row],[עד ועד]]&gt;K663)),AND(V663=1,מרקובחצי[[#This Row],[עד ועד]]&lt;J663),W663=1)),1,""))</f>
        <v/>
      </c>
      <c r="P664" s="19" t="str">
        <f>IF(מרקובחצי[[#This Row],[קבעה הפלגה?]]=1,"",IF(AND(מרקובחצי[[#This Row],[עד ועד]]&gt;28,מרקובחצי[[#This Row],[עד ועד]]&lt;32,OR(מרקובחצי[[#This Row],[CycleNumber]]=1,AND(U663=1),AND(V663=1,OR(מרקובחצי[[#This Row],[עד ועד]]&lt;J663,מרקובחצי[[#This Row],[עד ועד]]&gt;K663)),W663=1)),1,""))</f>
        <v/>
      </c>
      <c r="Q664" s="19" t="str">
        <f>IF(מרקובחצי[[#This Row],[קבעה הפלגה?]]=1,"",IF(AND(מרקובחצי[[#This Row],[עד ועד]]&gt;31,OR(מרקובחצי[[#This Row],[CycleNumber]]=1,AND(U663=1),AND(V663=1,מרקובחצי[[#This Row],[עד ועד]]&gt;K663),AND(W663=1,OR(מרקובחצי[[#This Row],[עד ועד]]&gt;K663,מרקובחצי[[#This Row],[עד ועד]]&lt;J663)))),1,""))</f>
        <v/>
      </c>
      <c r="R664" s="19" t="str">
        <f>IF(מרקובחצי[[#This Row],[CycleNumber]]&gt;1,IF(AND(O663=1,מרקובחצי[[#This Row],[עד ועד]]&lt;29),1,""),"")</f>
        <v/>
      </c>
      <c r="S664" s="19" t="str">
        <f>IF(מרקובחצי[[#This Row],[CycleNumber]]&gt;1,IF(OR(AND(O663=1,מרקובחצי[[#This Row],[עד ועד]]&gt;28),AND(P663=1),AND(Q663=1,מרקובחצי[[#This Row],[עד ועד]]&lt;32)),1,""),"")</f>
        <v/>
      </c>
      <c r="T664" s="19" t="str">
        <f>IF(מרקובחצי[[#This Row],[CycleNumber]]&gt;1,IF(AND(Q663=1,מרקובחצי[[#This Row],[עד ועד]]&gt;31),1,""),"")</f>
        <v/>
      </c>
      <c r="U664" s="19" t="str">
        <f>IF(מרקובחצי[[#This Row],[CycleNumber]]&gt;1,IF(AND(R663=1,מרקובחצי[[#This Row],[עד ועד]]&lt;29),1,IF(AND(U663=1,NOT(OR(מרקובחצי[[#This Row],[עד ועד]]&lt;J663,מרקובחצי[[#This Row],[עד ועד]]&gt;K663))),1,"")),"")</f>
        <v/>
      </c>
      <c r="V664" s="19">
        <f>IF(מרקובחצי[[#This Row],[CycleNumber]]&gt;1,IF(AND(SUM(R663:T663)=1,מרקובחצי[[#This Row],[עד ועד]]&gt;28,מרקובחצי[[#This Row],[עד ועד]]&lt;32),1,IF(OR(S663=1,AND(R663=1,מרקובחצי[[#This Row],[עד ועד]]&gt;28),AND(T663=1,מרקובחצי[[#This Row],[עד ועד]]&lt;32)),1,IF(AND(V663=1,NOT(OR(מרקובחצי[[#This Row],[עד ועד]]&lt;J663,מרקובחצי[[#This Row],[עד ועד]]&gt;K663))),1,""))),"")</f>
        <v>1</v>
      </c>
      <c r="W664" s="19" t="str">
        <f>IF(מרקובחצי[[#This Row],[CycleNumber]]&gt;1,IF(AND(T663=1,מרקובחצי[[#This Row],[עד ועד]]&gt;31),1,IF(AND(W663=1,NOT(OR(מרקובחצי[[#This Row],[עד ועד]]&lt;J663,מרקובחצי[[#This Row],[עד ועד]]&gt;K663))),1,"")),"")</f>
        <v/>
      </c>
      <c r="X664" s="19" t="str">
        <f>IF(AND(מרקובחצי[[#This Row],[CycleNumber]]&lt;$B665,SUM(מרקובחצי[[#This Row],[11]],R665)=2),1,"")</f>
        <v/>
      </c>
      <c r="Y664" s="19" t="str">
        <f>IF(AND(מרקובחצי[[#This Row],[CycleNumber]]&lt;$B665,SUM(מרקובחצי[[#This Row],[11]],S665)=2),1,"")</f>
        <v/>
      </c>
      <c r="Z664" s="19" t="str">
        <f>IF(AND(מרקובחצי[[#This Row],[CycleNumber]]&lt;$B665,SUM(מרקובחצי[[#This Row],[13]],S665)=2),1,"")</f>
        <v/>
      </c>
      <c r="AA664" s="19" t="str">
        <f>IF(AND(מרקובחצי[[#This Row],[CycleNumber]]&lt;$B665,SUM(מרקובחצי[[#This Row],[13]],T665)=2),1,"")</f>
        <v/>
      </c>
      <c r="AB664" s="19" t="str">
        <f>IF(AND(מרקובחצי[[#This Row],[CycleNumber]]&lt;$B665,SUM(מרקובחצי[[#This Row],[21]],U665)=2),1,"")</f>
        <v/>
      </c>
      <c r="AC664" s="19" t="str">
        <f>IF(AND(מרקובחצי[[#This Row],[CycleNumber]]&lt;$B665,SUM(מרקובחצי[[#This Row],[21]],V665)=2),1,"")</f>
        <v/>
      </c>
      <c r="AD664" s="19" t="str">
        <f>IF(AND(מרקובחצי[[#This Row],[CycleNumber]]&lt;$B665,SUM(מרקובחצי[[#This Row],[23]],V665)=2),1,"")</f>
        <v/>
      </c>
      <c r="AE664" s="19" t="str">
        <f>IF(AND(מרקובחצי[[#This Row],[CycleNumber]]&lt;$B665,SUM(מרקובחצי[[#This Row],[23]],W665)=2),1,"")</f>
        <v/>
      </c>
      <c r="AF664" s="19" t="str">
        <f>IF(AND(מרקובחצי[[#This Row],[CycleNumber]]&lt;$B665,SUM(מרקובחצי[[#This Row],[31]],O665)=2),1,"")</f>
        <v/>
      </c>
      <c r="AG664" s="19" t="str">
        <f>IF(AND(מרקובחצי[[#This Row],[CycleNumber]]&lt;$B665,SUM(מרקובחצי[[#This Row],[31]],P665)=2),1,"")</f>
        <v/>
      </c>
      <c r="AH664" s="19" t="str">
        <f>IF(AND(מרקובחצי[[#This Row],[CycleNumber]]&lt;$B665,SUM(מרקובחצי[[#This Row],[31]],Q665)=2),1,"")</f>
        <v/>
      </c>
      <c r="AI664" s="19" t="str">
        <f>IF(AND(מרקובחצי[[#This Row],[CycleNumber]]&lt;$B665,SUM(U664:U665)=2),1,"")</f>
        <v/>
      </c>
      <c r="AJ664" s="19" t="str">
        <f>IF(AND(מרקובחצי[[#This Row],[CycleNumber]]&lt;$B665,SUM(מרקובחצי[[#This Row],[32]],O665)=2),1,"")</f>
        <v/>
      </c>
      <c r="AK664" s="19" t="str">
        <f>IF(AND(מרקובחצי[[#This Row],[CycleNumber]]&lt;$B665,SUM(מרקובחצי[[#This Row],[32]],P665)=2),1,"")</f>
        <v/>
      </c>
      <c r="AL664" s="19" t="str">
        <f>IF(AND(מרקובחצי[[#This Row],[CycleNumber]]&lt;$B665,SUM(מרקובחצי[[#This Row],[32]],Q665)=2),1,"")</f>
        <v/>
      </c>
      <c r="AM664" s="19" t="str">
        <f>IF(AND(מרקובחצי[[#This Row],[CycleNumber]]&lt;$B665,SUM(V664:V665)=2),1,"")</f>
        <v/>
      </c>
      <c r="AN664" s="19" t="str">
        <f>IF(AND(מרקובחצי[[#This Row],[CycleNumber]]&lt;$B665,SUM(מרקובחצי[[#This Row],[33]],O665)=2),1,"")</f>
        <v/>
      </c>
      <c r="AO664" s="19" t="str">
        <f>IF(AND(מרקובחצי[[#This Row],[CycleNumber]]&lt;$B665,SUM(מרקובחצי[[#This Row],[33]],P665)=2),1,"")</f>
        <v/>
      </c>
      <c r="AP664" s="19" t="str">
        <f>IF(AND(מרקובחצי[[#This Row],[CycleNumber]]&lt;$B665,SUM(מרקובחצי[[#This Row],[33]],Q665)=2),1,"")</f>
        <v/>
      </c>
      <c r="AQ664" s="19" t="str">
        <f>IF(AND(מרקובחצי[[#This Row],[CycleNumber]]&lt;$B665,SUM(W664:W665)=2),1,"")</f>
        <v/>
      </c>
      <c r="AR664" s="19" t="str">
        <f>IF(AND(מרקובחצי[[#This Row],[CycleNumber]]&lt;$B665,SUM(מרקובחצי[[#This Row],[12]],S665)=2),1,"")</f>
        <v/>
      </c>
      <c r="AS664" s="19" t="str">
        <f>IF(AND(מרקובחצי[[#This Row],[CycleNumber]]&lt;$B665,SUM(מרקובחצי[[#This Row],[22]],V665)=2),1,"")</f>
        <v/>
      </c>
      <c r="AT664" s="21">
        <f>SUM(מרקובחצי[[#This Row],[11]:[33]])</f>
        <v>1</v>
      </c>
    </row>
    <row r="665" spans="1:46" ht="15.6" x14ac:dyDescent="0.25">
      <c r="A665" s="19" t="s">
        <v>66</v>
      </c>
      <c r="B665" s="19">
        <v>1</v>
      </c>
      <c r="C665">
        <v>38</v>
      </c>
      <c r="D665" s="19">
        <f>מרקובחצי[[#This Row],[LengthofCycle]]+1</f>
        <v>39</v>
      </c>
      <c r="E665" t="str">
        <f>IF(IFERROR(LOOKUP(מרקובחצי[[#This Row],[ClientID]],קביעויות[הפלגה]),FALSE)=מרקובחצי[[#This Row],[ClientID]],1,"")</f>
        <v/>
      </c>
      <c r="F665" t="str">
        <f>IF(IFERROR(LOOKUP(מרקובחצי[[#This Row],[ClientID]],סוגחציקבוע[S31]),FALSE)=מרקובחצי[[#This Row],[ClientID]],1,"")</f>
        <v/>
      </c>
      <c r="G665" t="str">
        <f>IF(IFERROR(LOOKUP(מרקובחצי[[#This Row],[ClientID]],סוגחציקבוע[S32]),FALSE)=מרקובחצי[[#This Row],[ClientID]],1,"")</f>
        <v/>
      </c>
      <c r="H665" t="str">
        <f>IF(IFERROR(LOOKUP(מרקובחצי[[#This Row],[ClientID]],סוגחציקבוע[S33]),FALSE)=מרקובחצי[[#This Row],[ClientID]],1,"")</f>
        <v/>
      </c>
      <c r="I665">
        <f>IF(IFERROR(LOOKUP(מרקובחצי[[#This Row],[ClientID]],סוגחציקבוע[S32&amp;33]),FALSE)=מרקובחצי[[#This Row],[ClientID]],1,"")</f>
        <v>1</v>
      </c>
      <c r="J665" s="19">
        <f>IF(SUM(מרקובחצי[[#This Row],[11]:[13]])=1,מרקובחצי[[#This Row],[עד ועד]],IF(SUM(R664:T665)=1,IF(מרקובחצי[[#This Row],[עד ועד]]&lt;J664,מרקובחצי[[#This Row],[עד ועד]],J664),J664))</f>
        <v>39</v>
      </c>
      <c r="K665" s="19">
        <f>IF(SUM(מרקובחצי[[#This Row],[11]:[13]])=1,מרקובחצי[[#This Row],[עד ועד]],IF(SUM(R664:T665)=1,IF(מרקובחצי[[#This Row],[עד ועד]]&gt;K664,מרקובחצי[[#This Row],[עד ועד]],K664),K664))</f>
        <v>39</v>
      </c>
      <c r="L665" s="19" t="str">
        <f>IF(AND(SUM(מרקובחצי[[#This Row],[31]:[33]])=1,SUM(U664:W664)=0),מרקובחצי[[#This Row],[מקס]]-מרקובחצי[[#This Row],[מינ]],"")</f>
        <v/>
      </c>
      <c r="M66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665" s="19" t="str">
        <f t="shared" si="10"/>
        <v>S32</v>
      </c>
      <c r="O665" s="19" t="str">
        <f>IF(מרקובחצי[[#This Row],[קבעה הפלגה?]]=1,"",IF(AND(מרקובחצי[[#This Row],[עד ועד]]&lt;29,OR(מרקובחצי[[#This Row],[CycleNumber]]=1,AND(U664=1,OR(מרקובחצי[[#This Row],[עד ועד]]&lt;J664,מרקובחצי[[#This Row],[עד ועד]]&gt;K664)),AND(V664=1,מרקובחצי[[#This Row],[עד ועד]]&lt;J664),W664=1)),1,""))</f>
        <v/>
      </c>
      <c r="P665" s="19" t="str">
        <f>IF(מרקובחצי[[#This Row],[קבעה הפלגה?]]=1,"",IF(AND(מרקובחצי[[#This Row],[עד ועד]]&gt;28,מרקובחצי[[#This Row],[עד ועד]]&lt;32,OR(מרקובחצי[[#This Row],[CycleNumber]]=1,AND(U664=1),AND(V664=1,OR(מרקובחצי[[#This Row],[עד ועד]]&lt;J664,מרקובחצי[[#This Row],[עד ועד]]&gt;K664)),W664=1)),1,""))</f>
        <v/>
      </c>
      <c r="Q665" s="19">
        <f>IF(מרקובחצי[[#This Row],[קבעה הפלגה?]]=1,"",IF(AND(מרקובחצי[[#This Row],[עד ועד]]&gt;31,OR(מרקובחצי[[#This Row],[CycleNumber]]=1,AND(U664=1),AND(V664=1,מרקובחצי[[#This Row],[עד ועד]]&gt;K664),AND(W664=1,OR(מרקובחצי[[#This Row],[עד ועד]]&gt;K664,מרקובחצי[[#This Row],[עד ועד]]&lt;J664)))),1,""))</f>
        <v>1</v>
      </c>
      <c r="R665" s="19" t="str">
        <f>IF(מרקובחצי[[#This Row],[CycleNumber]]&gt;1,IF(AND(O664=1,מרקובחצי[[#This Row],[עד ועד]]&lt;29),1,""),"")</f>
        <v/>
      </c>
      <c r="S665" s="19" t="str">
        <f>IF(מרקובחצי[[#This Row],[CycleNumber]]&gt;1,IF(OR(AND(O664=1,מרקובחצי[[#This Row],[עד ועד]]&gt;28),AND(P664=1),AND(Q664=1,מרקובחצי[[#This Row],[עד ועד]]&lt;32)),1,""),"")</f>
        <v/>
      </c>
      <c r="T665" s="19" t="str">
        <f>IF(מרקובחצי[[#This Row],[CycleNumber]]&gt;1,IF(AND(Q664=1,מרקובחצי[[#This Row],[עד ועד]]&gt;31),1,""),"")</f>
        <v/>
      </c>
      <c r="U665" s="19" t="str">
        <f>IF(מרקובחצי[[#This Row],[CycleNumber]]&gt;1,IF(AND(R664=1,מרקובחצי[[#This Row],[עד ועד]]&lt;29),1,IF(AND(U664=1,NOT(OR(מרקובחצי[[#This Row],[עד ועד]]&lt;J664,מרקובחצי[[#This Row],[עד ועד]]&gt;K664))),1,"")),"")</f>
        <v/>
      </c>
      <c r="V665" s="19" t="str">
        <f>IF(מרקובחצי[[#This Row],[CycleNumber]]&gt;1,IF(AND(SUM(R664:T664)=1,מרקובחצי[[#This Row],[עד ועד]]&gt;28,מרקובחצי[[#This Row],[עד ועד]]&lt;32),1,IF(OR(S664=1,AND(R664=1,מרקובחצי[[#This Row],[עד ועד]]&gt;28),AND(T664=1,מרקובחצי[[#This Row],[עד ועד]]&lt;32)),1,IF(AND(V664=1,NOT(OR(מרקובחצי[[#This Row],[עד ועד]]&lt;J664,מרקובחצי[[#This Row],[עד ועד]]&gt;K664))),1,""))),"")</f>
        <v/>
      </c>
      <c r="W665" s="19" t="str">
        <f>IF(מרקובחצי[[#This Row],[CycleNumber]]&gt;1,IF(AND(T664=1,מרקובחצי[[#This Row],[עד ועד]]&gt;31),1,IF(AND(W664=1,NOT(OR(מרקובחצי[[#This Row],[עד ועד]]&lt;J664,מרקובחצי[[#This Row],[עד ועד]]&gt;K664))),1,"")),"")</f>
        <v/>
      </c>
      <c r="X665" s="19" t="str">
        <f>IF(AND(מרקובחצי[[#This Row],[CycleNumber]]&lt;$B666,SUM(מרקובחצי[[#This Row],[11]],R666)=2),1,"")</f>
        <v/>
      </c>
      <c r="Y665" s="19" t="str">
        <f>IF(AND(מרקובחצי[[#This Row],[CycleNumber]]&lt;$B666,SUM(מרקובחצי[[#This Row],[11]],S666)=2),1,"")</f>
        <v/>
      </c>
      <c r="Z665" s="19" t="str">
        <f>IF(AND(מרקובחצי[[#This Row],[CycleNumber]]&lt;$B666,SUM(מרקובחצי[[#This Row],[13]],S666)=2),1,"")</f>
        <v/>
      </c>
      <c r="AA665" s="19">
        <f>IF(AND(מרקובחצי[[#This Row],[CycleNumber]]&lt;$B666,SUM(מרקובחצי[[#This Row],[13]],T666)=2),1,"")</f>
        <v>1</v>
      </c>
      <c r="AB665" s="19" t="str">
        <f>IF(AND(מרקובחצי[[#This Row],[CycleNumber]]&lt;$B666,SUM(מרקובחצי[[#This Row],[21]],U666)=2),1,"")</f>
        <v/>
      </c>
      <c r="AC665" s="19" t="str">
        <f>IF(AND(מרקובחצי[[#This Row],[CycleNumber]]&lt;$B666,SUM(מרקובחצי[[#This Row],[21]],V666)=2),1,"")</f>
        <v/>
      </c>
      <c r="AD665" s="19" t="str">
        <f>IF(AND(מרקובחצי[[#This Row],[CycleNumber]]&lt;$B666,SUM(מרקובחצי[[#This Row],[23]],V666)=2),1,"")</f>
        <v/>
      </c>
      <c r="AE665" s="19" t="str">
        <f>IF(AND(מרקובחצי[[#This Row],[CycleNumber]]&lt;$B666,SUM(מרקובחצי[[#This Row],[23]],W666)=2),1,"")</f>
        <v/>
      </c>
      <c r="AF665" s="19" t="str">
        <f>IF(AND(מרקובחצי[[#This Row],[CycleNumber]]&lt;$B666,SUM(מרקובחצי[[#This Row],[31]],O666)=2),1,"")</f>
        <v/>
      </c>
      <c r="AG665" s="19" t="str">
        <f>IF(AND(מרקובחצי[[#This Row],[CycleNumber]]&lt;$B666,SUM(מרקובחצי[[#This Row],[31]],P666)=2),1,"")</f>
        <v/>
      </c>
      <c r="AH665" s="19" t="str">
        <f>IF(AND(מרקובחצי[[#This Row],[CycleNumber]]&lt;$B666,SUM(מרקובחצי[[#This Row],[31]],Q666)=2),1,"")</f>
        <v/>
      </c>
      <c r="AI665" s="19" t="str">
        <f>IF(AND(מרקובחצי[[#This Row],[CycleNumber]]&lt;$B666,SUM(U665:U666)=2),1,"")</f>
        <v/>
      </c>
      <c r="AJ665" s="19" t="str">
        <f>IF(AND(מרקובחצי[[#This Row],[CycleNumber]]&lt;$B666,SUM(מרקובחצי[[#This Row],[32]],O666)=2),1,"")</f>
        <v/>
      </c>
      <c r="AK665" s="19" t="str">
        <f>IF(AND(מרקובחצי[[#This Row],[CycleNumber]]&lt;$B666,SUM(מרקובחצי[[#This Row],[32]],P666)=2),1,"")</f>
        <v/>
      </c>
      <c r="AL665" s="19" t="str">
        <f>IF(AND(מרקובחצי[[#This Row],[CycleNumber]]&lt;$B666,SUM(מרקובחצי[[#This Row],[32]],Q666)=2),1,"")</f>
        <v/>
      </c>
      <c r="AM665" s="19" t="str">
        <f>IF(AND(מרקובחצי[[#This Row],[CycleNumber]]&lt;$B666,SUM(V665:V666)=2),1,"")</f>
        <v/>
      </c>
      <c r="AN665" s="19" t="str">
        <f>IF(AND(מרקובחצי[[#This Row],[CycleNumber]]&lt;$B666,SUM(מרקובחצי[[#This Row],[33]],O666)=2),1,"")</f>
        <v/>
      </c>
      <c r="AO665" s="19" t="str">
        <f>IF(AND(מרקובחצי[[#This Row],[CycleNumber]]&lt;$B666,SUM(מרקובחצי[[#This Row],[33]],P666)=2),1,"")</f>
        <v/>
      </c>
      <c r="AP665" s="19" t="str">
        <f>IF(AND(מרקובחצי[[#This Row],[CycleNumber]]&lt;$B666,SUM(מרקובחצי[[#This Row],[33]],Q666)=2),1,"")</f>
        <v/>
      </c>
      <c r="AQ665" s="19" t="str">
        <f>IF(AND(מרקובחצי[[#This Row],[CycleNumber]]&lt;$B666,SUM(W665:W666)=2),1,"")</f>
        <v/>
      </c>
      <c r="AR665" s="19" t="str">
        <f>IF(AND(מרקובחצי[[#This Row],[CycleNumber]]&lt;$B666,SUM(מרקובחצי[[#This Row],[12]],S666)=2),1,"")</f>
        <v/>
      </c>
      <c r="AS665" s="19" t="str">
        <f>IF(AND(מרקובחצי[[#This Row],[CycleNumber]]&lt;$B666,SUM(מרקובחצי[[#This Row],[22]],V666)=2),1,"")</f>
        <v/>
      </c>
      <c r="AT665" s="21">
        <f>SUM(מרקובחצי[[#This Row],[11]:[33]])</f>
        <v>1</v>
      </c>
    </row>
    <row r="666" spans="1:46" ht="15.6" x14ac:dyDescent="0.25">
      <c r="A666" s="19" t="s">
        <v>66</v>
      </c>
      <c r="B666" s="19">
        <v>2</v>
      </c>
      <c r="C666">
        <v>38</v>
      </c>
      <c r="D666" s="19">
        <f>מרקובחצי[[#This Row],[LengthofCycle]]+1</f>
        <v>39</v>
      </c>
      <c r="E666" t="str">
        <f>IF(IFERROR(LOOKUP(מרקובחצי[[#This Row],[ClientID]],קביעויות[הפלגה]),FALSE)=מרקובחצי[[#This Row],[ClientID]],1,"")</f>
        <v/>
      </c>
      <c r="F666" t="str">
        <f>IF(IFERROR(LOOKUP(מרקובחצי[[#This Row],[ClientID]],סוגחציקבוע[S31]),FALSE)=מרקובחצי[[#This Row],[ClientID]],1,"")</f>
        <v/>
      </c>
      <c r="G666" t="str">
        <f>IF(IFERROR(LOOKUP(מרקובחצי[[#This Row],[ClientID]],סוגחציקבוע[S32]),FALSE)=מרקובחצי[[#This Row],[ClientID]],1,"")</f>
        <v/>
      </c>
      <c r="H666" t="str">
        <f>IF(IFERROR(LOOKUP(מרקובחצי[[#This Row],[ClientID]],סוגחציקבוע[S33]),FALSE)=מרקובחצי[[#This Row],[ClientID]],1,"")</f>
        <v/>
      </c>
      <c r="I666">
        <f>IF(IFERROR(LOOKUP(מרקובחצי[[#This Row],[ClientID]],סוגחציקבוע[S32&amp;33]),FALSE)=מרקובחצי[[#This Row],[ClientID]],1,"")</f>
        <v>1</v>
      </c>
      <c r="J666" s="19">
        <f>IF(SUM(מרקובחצי[[#This Row],[11]:[13]])=1,מרקובחצי[[#This Row],[עד ועד]],IF(SUM(R665:T666)=1,IF(מרקובחצי[[#This Row],[עד ועד]]&lt;J665,מרקובחצי[[#This Row],[עד ועד]],J665),J665))</f>
        <v>39</v>
      </c>
      <c r="K666" s="19">
        <f>IF(SUM(מרקובחצי[[#This Row],[11]:[13]])=1,מרקובחצי[[#This Row],[עד ועד]],IF(SUM(R665:T666)=1,IF(מרקובחצי[[#This Row],[עד ועד]]&gt;K665,מרקובחצי[[#This Row],[עד ועד]],K665),K665))</f>
        <v>39</v>
      </c>
      <c r="L666" s="19" t="str">
        <f>IF(AND(SUM(מרקובחצי[[#This Row],[31]:[33]])=1,SUM(U665:W665)=0),מרקובחצי[[#This Row],[מקס]]-מרקובחצי[[#This Row],[מינ]],"")</f>
        <v/>
      </c>
      <c r="M66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666" s="19" t="str">
        <f t="shared" si="10"/>
        <v>S13</v>
      </c>
      <c r="O666" s="19" t="str">
        <f>IF(מרקובחצי[[#This Row],[קבעה הפלגה?]]=1,"",IF(AND(מרקובחצי[[#This Row],[עד ועד]]&lt;29,OR(מרקובחצי[[#This Row],[CycleNumber]]=1,AND(U665=1,OR(מרקובחצי[[#This Row],[עד ועד]]&lt;J665,מרקובחצי[[#This Row],[עד ועד]]&gt;K665)),AND(V665=1,מרקובחצי[[#This Row],[עד ועד]]&lt;J665),W665=1)),1,""))</f>
        <v/>
      </c>
      <c r="P666" s="19" t="str">
        <f>IF(מרקובחצי[[#This Row],[קבעה הפלגה?]]=1,"",IF(AND(מרקובחצי[[#This Row],[עד ועד]]&gt;28,מרקובחצי[[#This Row],[עד ועד]]&lt;32,OR(מרקובחצי[[#This Row],[CycleNumber]]=1,AND(U665=1),AND(V665=1,OR(מרקובחצי[[#This Row],[עד ועד]]&lt;J665,מרקובחצי[[#This Row],[עד ועד]]&gt;K665)),W665=1)),1,""))</f>
        <v/>
      </c>
      <c r="Q666" s="19" t="str">
        <f>IF(מרקובחצי[[#This Row],[קבעה הפלגה?]]=1,"",IF(AND(מרקובחצי[[#This Row],[עד ועד]]&gt;31,OR(מרקובחצי[[#This Row],[CycleNumber]]=1,AND(U665=1),AND(V665=1,מרקובחצי[[#This Row],[עד ועד]]&gt;K665),AND(W665=1,OR(מרקובחצי[[#This Row],[עד ועד]]&gt;K665,מרקובחצי[[#This Row],[עד ועד]]&lt;J665)))),1,""))</f>
        <v/>
      </c>
      <c r="R666" s="19" t="str">
        <f>IF(מרקובחצי[[#This Row],[CycleNumber]]&gt;1,IF(AND(O665=1,מרקובחצי[[#This Row],[עד ועד]]&lt;29),1,""),"")</f>
        <v/>
      </c>
      <c r="S666" s="19" t="str">
        <f>IF(מרקובחצי[[#This Row],[CycleNumber]]&gt;1,IF(OR(AND(O665=1,מרקובחצי[[#This Row],[עד ועד]]&gt;28),AND(P665=1),AND(Q665=1,מרקובחצי[[#This Row],[עד ועד]]&lt;32)),1,""),"")</f>
        <v/>
      </c>
      <c r="T666" s="19">
        <f>IF(מרקובחצי[[#This Row],[CycleNumber]]&gt;1,IF(AND(Q665=1,מרקובחצי[[#This Row],[עד ועד]]&gt;31),1,""),"")</f>
        <v>1</v>
      </c>
      <c r="U666" s="19" t="str">
        <f>IF(מרקובחצי[[#This Row],[CycleNumber]]&gt;1,IF(AND(R665=1,מרקובחצי[[#This Row],[עד ועד]]&lt;29),1,IF(AND(U665=1,NOT(OR(מרקובחצי[[#This Row],[עד ועד]]&lt;J665,מרקובחצי[[#This Row],[עד ועד]]&gt;K665))),1,"")),"")</f>
        <v/>
      </c>
      <c r="V666" s="19" t="str">
        <f>IF(מרקובחצי[[#This Row],[CycleNumber]]&gt;1,IF(AND(SUM(R665:T665)=1,מרקובחצי[[#This Row],[עד ועד]]&gt;28,מרקובחצי[[#This Row],[עד ועד]]&lt;32),1,IF(OR(S665=1,AND(R665=1,מרקובחצי[[#This Row],[עד ועד]]&gt;28),AND(T665=1,מרקובחצי[[#This Row],[עד ועד]]&lt;32)),1,IF(AND(V665=1,NOT(OR(מרקובחצי[[#This Row],[עד ועד]]&lt;J665,מרקובחצי[[#This Row],[עד ועד]]&gt;K665))),1,""))),"")</f>
        <v/>
      </c>
      <c r="W666" s="19" t="str">
        <f>IF(מרקובחצי[[#This Row],[CycleNumber]]&gt;1,IF(AND(T665=1,מרקובחצי[[#This Row],[עד ועד]]&gt;31),1,IF(AND(W665=1,NOT(OR(מרקובחצי[[#This Row],[עד ועד]]&lt;J665,מרקובחצי[[#This Row],[עד ועד]]&gt;K665))),1,"")),"")</f>
        <v/>
      </c>
      <c r="X666" s="19" t="str">
        <f>IF(AND(מרקובחצי[[#This Row],[CycleNumber]]&lt;$B667,SUM(מרקובחצי[[#This Row],[11]],R667)=2),1,"")</f>
        <v/>
      </c>
      <c r="Y666" s="19" t="str">
        <f>IF(AND(מרקובחצי[[#This Row],[CycleNumber]]&lt;$B667,SUM(מרקובחצי[[#This Row],[11]],S667)=2),1,"")</f>
        <v/>
      </c>
      <c r="Z666" s="19" t="str">
        <f>IF(AND(מרקובחצי[[#This Row],[CycleNumber]]&lt;$B667,SUM(מרקובחצי[[#This Row],[13]],S667)=2),1,"")</f>
        <v/>
      </c>
      <c r="AA666" s="19" t="str">
        <f>IF(AND(מרקובחצי[[#This Row],[CycleNumber]]&lt;$B667,SUM(מרקובחצי[[#This Row],[13]],T667)=2),1,"")</f>
        <v/>
      </c>
      <c r="AB666" s="19" t="str">
        <f>IF(AND(מרקובחצי[[#This Row],[CycleNumber]]&lt;$B667,SUM(מרקובחצי[[#This Row],[21]],U667)=2),1,"")</f>
        <v/>
      </c>
      <c r="AC666" s="19" t="str">
        <f>IF(AND(מרקובחצי[[#This Row],[CycleNumber]]&lt;$B667,SUM(מרקובחצי[[#This Row],[21]],V667)=2),1,"")</f>
        <v/>
      </c>
      <c r="AD666" s="19" t="str">
        <f>IF(AND(מרקובחצי[[#This Row],[CycleNumber]]&lt;$B667,SUM(מרקובחצי[[#This Row],[23]],V667)=2),1,"")</f>
        <v/>
      </c>
      <c r="AE666" s="19">
        <f>IF(AND(מרקובחצי[[#This Row],[CycleNumber]]&lt;$B667,SUM(מרקובחצי[[#This Row],[23]],W667)=2),1,"")</f>
        <v>1</v>
      </c>
      <c r="AF666" s="19" t="str">
        <f>IF(AND(מרקובחצי[[#This Row],[CycleNumber]]&lt;$B667,SUM(מרקובחצי[[#This Row],[31]],O667)=2),1,"")</f>
        <v/>
      </c>
      <c r="AG666" s="19" t="str">
        <f>IF(AND(מרקובחצי[[#This Row],[CycleNumber]]&lt;$B667,SUM(מרקובחצי[[#This Row],[31]],P667)=2),1,"")</f>
        <v/>
      </c>
      <c r="AH666" s="19" t="str">
        <f>IF(AND(מרקובחצי[[#This Row],[CycleNumber]]&lt;$B667,SUM(מרקובחצי[[#This Row],[31]],Q667)=2),1,"")</f>
        <v/>
      </c>
      <c r="AI666" s="19" t="str">
        <f>IF(AND(מרקובחצי[[#This Row],[CycleNumber]]&lt;$B667,SUM(U666:U667)=2),1,"")</f>
        <v/>
      </c>
      <c r="AJ666" s="19" t="str">
        <f>IF(AND(מרקובחצי[[#This Row],[CycleNumber]]&lt;$B667,SUM(מרקובחצי[[#This Row],[32]],O667)=2),1,"")</f>
        <v/>
      </c>
      <c r="AK666" s="19" t="str">
        <f>IF(AND(מרקובחצי[[#This Row],[CycleNumber]]&lt;$B667,SUM(מרקובחצי[[#This Row],[32]],P667)=2),1,"")</f>
        <v/>
      </c>
      <c r="AL666" s="19" t="str">
        <f>IF(AND(מרקובחצי[[#This Row],[CycleNumber]]&lt;$B667,SUM(מרקובחצי[[#This Row],[32]],Q667)=2),1,"")</f>
        <v/>
      </c>
      <c r="AM666" s="19" t="str">
        <f>IF(AND(מרקובחצי[[#This Row],[CycleNumber]]&lt;$B667,SUM(V666:V667)=2),1,"")</f>
        <v/>
      </c>
      <c r="AN666" s="19" t="str">
        <f>IF(AND(מרקובחצי[[#This Row],[CycleNumber]]&lt;$B667,SUM(מרקובחצי[[#This Row],[33]],O667)=2),1,"")</f>
        <v/>
      </c>
      <c r="AO666" s="19" t="str">
        <f>IF(AND(מרקובחצי[[#This Row],[CycleNumber]]&lt;$B667,SUM(מרקובחצי[[#This Row],[33]],P667)=2),1,"")</f>
        <v/>
      </c>
      <c r="AP666" s="19" t="str">
        <f>IF(AND(מרקובחצי[[#This Row],[CycleNumber]]&lt;$B667,SUM(מרקובחצי[[#This Row],[33]],Q667)=2),1,"")</f>
        <v/>
      </c>
      <c r="AQ666" s="19" t="str">
        <f>IF(AND(מרקובחצי[[#This Row],[CycleNumber]]&lt;$B667,SUM(W666:W667)=2),1,"")</f>
        <v/>
      </c>
      <c r="AR666" s="19" t="str">
        <f>IF(AND(מרקובחצי[[#This Row],[CycleNumber]]&lt;$B667,SUM(מרקובחצי[[#This Row],[12]],S667)=2),1,"")</f>
        <v/>
      </c>
      <c r="AS666" s="19" t="str">
        <f>IF(AND(מרקובחצי[[#This Row],[CycleNumber]]&lt;$B667,SUM(מרקובחצי[[#This Row],[22]],V667)=2),1,"")</f>
        <v/>
      </c>
      <c r="AT666" s="21">
        <f>SUM(מרקובחצי[[#This Row],[11]:[33]])</f>
        <v>1</v>
      </c>
    </row>
    <row r="667" spans="1:46" ht="15.6" x14ac:dyDescent="0.25">
      <c r="A667" s="19" t="s">
        <v>66</v>
      </c>
      <c r="B667" s="19">
        <v>3</v>
      </c>
      <c r="C667">
        <v>42</v>
      </c>
      <c r="D667" s="19">
        <f>מרקובחצי[[#This Row],[LengthofCycle]]+1</f>
        <v>43</v>
      </c>
      <c r="E667" t="str">
        <f>IF(IFERROR(LOOKUP(מרקובחצי[[#This Row],[ClientID]],קביעויות[הפלגה]),FALSE)=מרקובחצי[[#This Row],[ClientID]],1,"")</f>
        <v/>
      </c>
      <c r="F667" t="str">
        <f>IF(IFERROR(LOOKUP(מרקובחצי[[#This Row],[ClientID]],סוגחציקבוע[S31]),FALSE)=מרקובחצי[[#This Row],[ClientID]],1,"")</f>
        <v/>
      </c>
      <c r="G667" t="str">
        <f>IF(IFERROR(LOOKUP(מרקובחצי[[#This Row],[ClientID]],סוגחציקבוע[S32]),FALSE)=מרקובחצי[[#This Row],[ClientID]],1,"")</f>
        <v/>
      </c>
      <c r="H667" t="str">
        <f>IF(IFERROR(LOOKUP(מרקובחצי[[#This Row],[ClientID]],סוגחציקבוע[S33]),FALSE)=מרקובחצי[[#This Row],[ClientID]],1,"")</f>
        <v/>
      </c>
      <c r="I667">
        <f>IF(IFERROR(LOOKUP(מרקובחצי[[#This Row],[ClientID]],סוגחציקבוע[S32&amp;33]),FALSE)=מרקובחצי[[#This Row],[ClientID]],1,"")</f>
        <v>1</v>
      </c>
      <c r="J667" s="19">
        <f>IF(SUM(מרקובחצי[[#This Row],[11]:[13]])=1,מרקובחצי[[#This Row],[עד ועד]],IF(SUM(R666:T667)=1,IF(מרקובחצי[[#This Row],[עד ועד]]&lt;J666,מרקובחצי[[#This Row],[עד ועד]],J666),J666))</f>
        <v>39</v>
      </c>
      <c r="K667" s="19">
        <f>IF(SUM(מרקובחצי[[#This Row],[11]:[13]])=1,מרקובחצי[[#This Row],[עד ועד]],IF(SUM(R666:T667)=1,IF(מרקובחצי[[#This Row],[עד ועד]]&gt;K666,מרקובחצי[[#This Row],[עד ועד]],K666),K666))</f>
        <v>43</v>
      </c>
      <c r="L667" s="19">
        <f>IF(AND(SUM(מרקובחצי[[#This Row],[31]:[33]])=1,SUM(U666:W666)=0),מרקובחצי[[#This Row],[מקס]]-מרקובחצי[[#This Row],[מינ]],"")</f>
        <v>4</v>
      </c>
      <c r="M66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667" s="19" t="str">
        <f t="shared" si="10"/>
        <v>S23</v>
      </c>
      <c r="O667" s="19" t="str">
        <f>IF(מרקובחצי[[#This Row],[קבעה הפלגה?]]=1,"",IF(AND(מרקובחצי[[#This Row],[עד ועד]]&lt;29,OR(מרקובחצי[[#This Row],[CycleNumber]]=1,AND(U666=1,OR(מרקובחצי[[#This Row],[עד ועד]]&lt;J666,מרקובחצי[[#This Row],[עד ועד]]&gt;K666)),AND(V666=1,מרקובחצי[[#This Row],[עד ועד]]&lt;J666),W666=1)),1,""))</f>
        <v/>
      </c>
      <c r="P667" s="19" t="str">
        <f>IF(מרקובחצי[[#This Row],[קבעה הפלגה?]]=1,"",IF(AND(מרקובחצי[[#This Row],[עד ועד]]&gt;28,מרקובחצי[[#This Row],[עד ועד]]&lt;32,OR(מרקובחצי[[#This Row],[CycleNumber]]=1,AND(U666=1),AND(V666=1,OR(מרקובחצי[[#This Row],[עד ועד]]&lt;J666,מרקובחצי[[#This Row],[עד ועד]]&gt;K666)),W666=1)),1,""))</f>
        <v/>
      </c>
      <c r="Q667" s="19" t="str">
        <f>IF(מרקובחצי[[#This Row],[קבעה הפלגה?]]=1,"",IF(AND(מרקובחצי[[#This Row],[עד ועד]]&gt;31,OR(מרקובחצי[[#This Row],[CycleNumber]]=1,AND(U666=1),AND(V666=1,מרקובחצי[[#This Row],[עד ועד]]&gt;K666),AND(W666=1,OR(מרקובחצי[[#This Row],[עד ועד]]&gt;K666,מרקובחצי[[#This Row],[עד ועד]]&lt;J666)))),1,""))</f>
        <v/>
      </c>
      <c r="R667" s="19" t="str">
        <f>IF(מרקובחצי[[#This Row],[CycleNumber]]&gt;1,IF(AND(O666=1,מרקובחצי[[#This Row],[עד ועד]]&lt;29),1,""),"")</f>
        <v/>
      </c>
      <c r="S667" s="19" t="str">
        <f>IF(מרקובחצי[[#This Row],[CycleNumber]]&gt;1,IF(OR(AND(O666=1,מרקובחצי[[#This Row],[עד ועד]]&gt;28),AND(P666=1),AND(Q666=1,מרקובחצי[[#This Row],[עד ועד]]&lt;32)),1,""),"")</f>
        <v/>
      </c>
      <c r="T667" s="19" t="str">
        <f>IF(מרקובחצי[[#This Row],[CycleNumber]]&gt;1,IF(AND(Q666=1,מרקובחצי[[#This Row],[עד ועד]]&gt;31),1,""),"")</f>
        <v/>
      </c>
      <c r="U667" s="19" t="str">
        <f>IF(מרקובחצי[[#This Row],[CycleNumber]]&gt;1,IF(AND(R666=1,מרקובחצי[[#This Row],[עד ועד]]&lt;29),1,IF(AND(U666=1,NOT(OR(מרקובחצי[[#This Row],[עד ועד]]&lt;J666,מרקובחצי[[#This Row],[עד ועד]]&gt;K666))),1,"")),"")</f>
        <v/>
      </c>
      <c r="V667" s="19" t="str">
        <f>IF(מרקובחצי[[#This Row],[CycleNumber]]&gt;1,IF(AND(SUM(R666:T666)=1,מרקובחצי[[#This Row],[עד ועד]]&gt;28,מרקובחצי[[#This Row],[עד ועד]]&lt;32),1,IF(OR(S666=1,AND(R666=1,מרקובחצי[[#This Row],[עד ועד]]&gt;28),AND(T666=1,מרקובחצי[[#This Row],[עד ועד]]&lt;32)),1,IF(AND(V666=1,NOT(OR(מרקובחצי[[#This Row],[עד ועד]]&lt;J666,מרקובחצי[[#This Row],[עד ועד]]&gt;K666))),1,""))),"")</f>
        <v/>
      </c>
      <c r="W667" s="19">
        <f>IF(מרקובחצי[[#This Row],[CycleNumber]]&gt;1,IF(AND(T666=1,מרקובחצי[[#This Row],[עד ועד]]&gt;31),1,IF(AND(W666=1,NOT(OR(מרקובחצי[[#This Row],[עד ועד]]&lt;J666,מרקובחצי[[#This Row],[עד ועד]]&gt;K666))),1,"")),"")</f>
        <v>1</v>
      </c>
      <c r="X667" s="19" t="str">
        <f>IF(AND(מרקובחצי[[#This Row],[CycleNumber]]&lt;$B668,SUM(מרקובחצי[[#This Row],[11]],R668)=2),1,"")</f>
        <v/>
      </c>
      <c r="Y667" s="19" t="str">
        <f>IF(AND(מרקובחצי[[#This Row],[CycleNumber]]&lt;$B668,SUM(מרקובחצי[[#This Row],[11]],S668)=2),1,"")</f>
        <v/>
      </c>
      <c r="Z667" s="19" t="str">
        <f>IF(AND(מרקובחצי[[#This Row],[CycleNumber]]&lt;$B668,SUM(מרקובחצי[[#This Row],[13]],S668)=2),1,"")</f>
        <v/>
      </c>
      <c r="AA667" s="19" t="str">
        <f>IF(AND(מרקובחצי[[#This Row],[CycleNumber]]&lt;$B668,SUM(מרקובחצי[[#This Row],[13]],T668)=2),1,"")</f>
        <v/>
      </c>
      <c r="AB667" s="19" t="str">
        <f>IF(AND(מרקובחצי[[#This Row],[CycleNumber]]&lt;$B668,SUM(מרקובחצי[[#This Row],[21]],U668)=2),1,"")</f>
        <v/>
      </c>
      <c r="AC667" s="19" t="str">
        <f>IF(AND(מרקובחצי[[#This Row],[CycleNumber]]&lt;$B668,SUM(מרקובחצי[[#This Row],[21]],V668)=2),1,"")</f>
        <v/>
      </c>
      <c r="AD667" s="19" t="str">
        <f>IF(AND(מרקובחצי[[#This Row],[CycleNumber]]&lt;$B668,SUM(מרקובחצי[[#This Row],[23]],V668)=2),1,"")</f>
        <v/>
      </c>
      <c r="AE667" s="19" t="str">
        <f>IF(AND(מרקובחצי[[#This Row],[CycleNumber]]&lt;$B668,SUM(מרקובחצי[[#This Row],[23]],W668)=2),1,"")</f>
        <v/>
      </c>
      <c r="AF667" s="19" t="str">
        <f>IF(AND(מרקובחצי[[#This Row],[CycleNumber]]&lt;$B668,SUM(מרקובחצי[[#This Row],[31]],O668)=2),1,"")</f>
        <v/>
      </c>
      <c r="AG667" s="19" t="str">
        <f>IF(AND(מרקובחצי[[#This Row],[CycleNumber]]&lt;$B668,SUM(מרקובחצי[[#This Row],[31]],P668)=2),1,"")</f>
        <v/>
      </c>
      <c r="AH667" s="19" t="str">
        <f>IF(AND(מרקובחצי[[#This Row],[CycleNumber]]&lt;$B668,SUM(מרקובחצי[[#This Row],[31]],Q668)=2),1,"")</f>
        <v/>
      </c>
      <c r="AI667" s="19" t="str">
        <f>IF(AND(מרקובחצי[[#This Row],[CycleNumber]]&lt;$B668,SUM(U667:U668)=2),1,"")</f>
        <v/>
      </c>
      <c r="AJ667" s="19" t="str">
        <f>IF(AND(מרקובחצי[[#This Row],[CycleNumber]]&lt;$B668,SUM(מרקובחצי[[#This Row],[32]],O668)=2),1,"")</f>
        <v/>
      </c>
      <c r="AK667" s="19" t="str">
        <f>IF(AND(מרקובחצי[[#This Row],[CycleNumber]]&lt;$B668,SUM(מרקובחצי[[#This Row],[32]],P668)=2),1,"")</f>
        <v/>
      </c>
      <c r="AL667" s="19" t="str">
        <f>IF(AND(מרקובחצי[[#This Row],[CycleNumber]]&lt;$B668,SUM(מרקובחצי[[#This Row],[32]],Q668)=2),1,"")</f>
        <v/>
      </c>
      <c r="AM667" s="19" t="str">
        <f>IF(AND(מרקובחצי[[#This Row],[CycleNumber]]&lt;$B668,SUM(V667:V668)=2),1,"")</f>
        <v/>
      </c>
      <c r="AN667" s="19" t="str">
        <f>IF(AND(מרקובחצי[[#This Row],[CycleNumber]]&lt;$B668,SUM(מרקובחצי[[#This Row],[33]],O668)=2),1,"")</f>
        <v/>
      </c>
      <c r="AO667" s="19" t="str">
        <f>IF(AND(מרקובחצי[[#This Row],[CycleNumber]]&lt;$B668,SUM(מרקובחצי[[#This Row],[33]],P668)=2),1,"")</f>
        <v/>
      </c>
      <c r="AP667" s="19">
        <f>IF(AND(מרקובחצי[[#This Row],[CycleNumber]]&lt;$B668,SUM(מרקובחצי[[#This Row],[33]],Q668)=2),1,"")</f>
        <v>1</v>
      </c>
      <c r="AQ667" s="19" t="str">
        <f>IF(AND(מרקובחצי[[#This Row],[CycleNumber]]&lt;$B668,SUM(W667:W668)=2),1,"")</f>
        <v/>
      </c>
      <c r="AR667" s="19" t="str">
        <f>IF(AND(מרקובחצי[[#This Row],[CycleNumber]]&lt;$B668,SUM(מרקובחצי[[#This Row],[12]],S668)=2),1,"")</f>
        <v/>
      </c>
      <c r="AS667" s="19" t="str">
        <f>IF(AND(מרקובחצי[[#This Row],[CycleNumber]]&lt;$B668,SUM(מרקובחצי[[#This Row],[22]],V668)=2),1,"")</f>
        <v/>
      </c>
      <c r="AT667" s="21">
        <f>SUM(מרקובחצי[[#This Row],[11]:[33]])</f>
        <v>1</v>
      </c>
    </row>
    <row r="668" spans="1:46" ht="15.6" x14ac:dyDescent="0.25">
      <c r="A668" s="19" t="s">
        <v>66</v>
      </c>
      <c r="B668" s="19">
        <v>4</v>
      </c>
      <c r="C668">
        <v>37</v>
      </c>
      <c r="D668" s="19">
        <f>מרקובחצי[[#This Row],[LengthofCycle]]+1</f>
        <v>38</v>
      </c>
      <c r="E668" t="str">
        <f>IF(IFERROR(LOOKUP(מרקובחצי[[#This Row],[ClientID]],קביעויות[הפלגה]),FALSE)=מרקובחצי[[#This Row],[ClientID]],1,"")</f>
        <v/>
      </c>
      <c r="F668" t="str">
        <f>IF(IFERROR(LOOKUP(מרקובחצי[[#This Row],[ClientID]],סוגחציקבוע[S31]),FALSE)=מרקובחצי[[#This Row],[ClientID]],1,"")</f>
        <v/>
      </c>
      <c r="G668" t="str">
        <f>IF(IFERROR(LOOKUP(מרקובחצי[[#This Row],[ClientID]],סוגחציקבוע[S32]),FALSE)=מרקובחצי[[#This Row],[ClientID]],1,"")</f>
        <v/>
      </c>
      <c r="H668" t="str">
        <f>IF(IFERROR(LOOKUP(מרקובחצי[[#This Row],[ClientID]],סוגחציקבוע[S33]),FALSE)=מרקובחצי[[#This Row],[ClientID]],1,"")</f>
        <v/>
      </c>
      <c r="I668">
        <f>IF(IFERROR(LOOKUP(מרקובחצי[[#This Row],[ClientID]],סוגחציקבוע[S32&amp;33]),FALSE)=מרקובחצי[[#This Row],[ClientID]],1,"")</f>
        <v>1</v>
      </c>
      <c r="J668" s="19">
        <f>IF(SUM(מרקובחצי[[#This Row],[11]:[13]])=1,מרקובחצי[[#This Row],[עד ועד]],IF(SUM(R667:T668)=1,IF(מרקובחצי[[#This Row],[עד ועד]]&lt;J667,מרקובחצי[[#This Row],[עד ועד]],J667),J667))</f>
        <v>38</v>
      </c>
      <c r="K668" s="19">
        <f>IF(SUM(מרקובחצי[[#This Row],[11]:[13]])=1,מרקובחצי[[#This Row],[עד ועד]],IF(SUM(R667:T668)=1,IF(מרקובחצי[[#This Row],[עד ועד]]&gt;K667,מרקובחצי[[#This Row],[עד ועד]],K667),K667))</f>
        <v>38</v>
      </c>
      <c r="L668" s="19" t="str">
        <f>IF(AND(SUM(מרקובחצי[[#This Row],[31]:[33]])=1,SUM(U667:W667)=0),מרקובחצי[[#This Row],[מקס]]-מרקובחצי[[#This Row],[מינ]],"")</f>
        <v/>
      </c>
      <c r="M66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668" s="19" t="str">
        <f t="shared" si="10"/>
        <v>S33</v>
      </c>
      <c r="O668" s="19" t="str">
        <f>IF(מרקובחצי[[#This Row],[קבעה הפלגה?]]=1,"",IF(AND(מרקובחצי[[#This Row],[עד ועד]]&lt;29,OR(מרקובחצי[[#This Row],[CycleNumber]]=1,AND(U667=1,OR(מרקובחצי[[#This Row],[עד ועד]]&lt;J667,מרקובחצי[[#This Row],[עד ועד]]&gt;K667)),AND(V667=1,מרקובחצי[[#This Row],[עד ועד]]&lt;J667),W667=1)),1,""))</f>
        <v/>
      </c>
      <c r="P668" s="19" t="str">
        <f>IF(מרקובחצי[[#This Row],[קבעה הפלגה?]]=1,"",IF(AND(מרקובחצי[[#This Row],[עד ועד]]&gt;28,מרקובחצי[[#This Row],[עד ועד]]&lt;32,OR(מרקובחצי[[#This Row],[CycleNumber]]=1,AND(U667=1),AND(V667=1,OR(מרקובחצי[[#This Row],[עד ועד]]&lt;J667,מרקובחצי[[#This Row],[עד ועד]]&gt;K667)),W667=1)),1,""))</f>
        <v/>
      </c>
      <c r="Q668" s="19">
        <f>IF(מרקובחצי[[#This Row],[קבעה הפלגה?]]=1,"",IF(AND(מרקובחצי[[#This Row],[עד ועד]]&gt;31,OR(מרקובחצי[[#This Row],[CycleNumber]]=1,AND(U667=1),AND(V667=1,מרקובחצי[[#This Row],[עד ועד]]&gt;K667),AND(W667=1,OR(מרקובחצי[[#This Row],[עד ועד]]&gt;K667,מרקובחצי[[#This Row],[עד ועד]]&lt;J667)))),1,""))</f>
        <v>1</v>
      </c>
      <c r="R668" s="19" t="str">
        <f>IF(מרקובחצי[[#This Row],[CycleNumber]]&gt;1,IF(AND(O667=1,מרקובחצי[[#This Row],[עד ועד]]&lt;29),1,""),"")</f>
        <v/>
      </c>
      <c r="S668" s="19" t="str">
        <f>IF(מרקובחצי[[#This Row],[CycleNumber]]&gt;1,IF(OR(AND(O667=1,מרקובחצי[[#This Row],[עד ועד]]&gt;28),AND(P667=1),AND(Q667=1,מרקובחצי[[#This Row],[עד ועד]]&lt;32)),1,""),"")</f>
        <v/>
      </c>
      <c r="T668" s="19" t="str">
        <f>IF(מרקובחצי[[#This Row],[CycleNumber]]&gt;1,IF(AND(Q667=1,מרקובחצי[[#This Row],[עד ועד]]&gt;31),1,""),"")</f>
        <v/>
      </c>
      <c r="U668" s="19" t="str">
        <f>IF(מרקובחצי[[#This Row],[CycleNumber]]&gt;1,IF(AND(R667=1,מרקובחצי[[#This Row],[עד ועד]]&lt;29),1,IF(AND(U667=1,NOT(OR(מרקובחצי[[#This Row],[עד ועד]]&lt;J667,מרקובחצי[[#This Row],[עד ועד]]&gt;K667))),1,"")),"")</f>
        <v/>
      </c>
      <c r="V668" s="19" t="str">
        <f>IF(מרקובחצי[[#This Row],[CycleNumber]]&gt;1,IF(AND(SUM(R667:T667)=1,מרקובחצי[[#This Row],[עד ועד]]&gt;28,מרקובחצי[[#This Row],[עד ועד]]&lt;32),1,IF(OR(S667=1,AND(R667=1,מרקובחצי[[#This Row],[עד ועד]]&gt;28),AND(T667=1,מרקובחצי[[#This Row],[עד ועד]]&lt;32)),1,IF(AND(V667=1,NOT(OR(מרקובחצי[[#This Row],[עד ועד]]&lt;J667,מרקובחצי[[#This Row],[עד ועד]]&gt;K667))),1,""))),"")</f>
        <v/>
      </c>
      <c r="W668" s="19" t="str">
        <f>IF(מרקובחצי[[#This Row],[CycleNumber]]&gt;1,IF(AND(T667=1,מרקובחצי[[#This Row],[עד ועד]]&gt;31),1,IF(AND(W667=1,NOT(OR(מרקובחצי[[#This Row],[עד ועד]]&lt;J667,מרקובחצי[[#This Row],[עד ועד]]&gt;K667))),1,"")),"")</f>
        <v/>
      </c>
      <c r="X668" s="19" t="str">
        <f>IF(AND(מרקובחצי[[#This Row],[CycleNumber]]&lt;$B669,SUM(מרקובחצי[[#This Row],[11]],R669)=2),1,"")</f>
        <v/>
      </c>
      <c r="Y668" s="19" t="str">
        <f>IF(AND(מרקובחצי[[#This Row],[CycleNumber]]&lt;$B669,SUM(מרקובחצי[[#This Row],[11]],S669)=2),1,"")</f>
        <v/>
      </c>
      <c r="Z668" s="19">
        <f>IF(AND(מרקובחצי[[#This Row],[CycleNumber]]&lt;$B669,SUM(מרקובחצי[[#This Row],[13]],S669)=2),1,"")</f>
        <v>1</v>
      </c>
      <c r="AA668" s="19" t="str">
        <f>IF(AND(מרקובחצי[[#This Row],[CycleNumber]]&lt;$B669,SUM(מרקובחצי[[#This Row],[13]],T669)=2),1,"")</f>
        <v/>
      </c>
      <c r="AB668" s="19" t="str">
        <f>IF(AND(מרקובחצי[[#This Row],[CycleNumber]]&lt;$B669,SUM(מרקובחצי[[#This Row],[21]],U669)=2),1,"")</f>
        <v/>
      </c>
      <c r="AC668" s="19" t="str">
        <f>IF(AND(מרקובחצי[[#This Row],[CycleNumber]]&lt;$B669,SUM(מרקובחצי[[#This Row],[21]],V669)=2),1,"")</f>
        <v/>
      </c>
      <c r="AD668" s="19" t="str">
        <f>IF(AND(מרקובחצי[[#This Row],[CycleNumber]]&lt;$B669,SUM(מרקובחצי[[#This Row],[23]],V669)=2),1,"")</f>
        <v/>
      </c>
      <c r="AE668" s="19" t="str">
        <f>IF(AND(מרקובחצי[[#This Row],[CycleNumber]]&lt;$B669,SUM(מרקובחצי[[#This Row],[23]],W669)=2),1,"")</f>
        <v/>
      </c>
      <c r="AF668" s="19" t="str">
        <f>IF(AND(מרקובחצי[[#This Row],[CycleNumber]]&lt;$B669,SUM(מרקובחצי[[#This Row],[31]],O669)=2),1,"")</f>
        <v/>
      </c>
      <c r="AG668" s="19" t="str">
        <f>IF(AND(מרקובחצי[[#This Row],[CycleNumber]]&lt;$B669,SUM(מרקובחצי[[#This Row],[31]],P669)=2),1,"")</f>
        <v/>
      </c>
      <c r="AH668" s="19" t="str">
        <f>IF(AND(מרקובחצי[[#This Row],[CycleNumber]]&lt;$B669,SUM(מרקובחצי[[#This Row],[31]],Q669)=2),1,"")</f>
        <v/>
      </c>
      <c r="AI668" s="19" t="str">
        <f>IF(AND(מרקובחצי[[#This Row],[CycleNumber]]&lt;$B669,SUM(U668:U669)=2),1,"")</f>
        <v/>
      </c>
      <c r="AJ668" s="19" t="str">
        <f>IF(AND(מרקובחצי[[#This Row],[CycleNumber]]&lt;$B669,SUM(מרקובחצי[[#This Row],[32]],O669)=2),1,"")</f>
        <v/>
      </c>
      <c r="AK668" s="19" t="str">
        <f>IF(AND(מרקובחצי[[#This Row],[CycleNumber]]&lt;$B669,SUM(מרקובחצי[[#This Row],[32]],P669)=2),1,"")</f>
        <v/>
      </c>
      <c r="AL668" s="19" t="str">
        <f>IF(AND(מרקובחצי[[#This Row],[CycleNumber]]&lt;$B669,SUM(מרקובחצי[[#This Row],[32]],Q669)=2),1,"")</f>
        <v/>
      </c>
      <c r="AM668" s="19" t="str">
        <f>IF(AND(מרקובחצי[[#This Row],[CycleNumber]]&lt;$B669,SUM(V668:V669)=2),1,"")</f>
        <v/>
      </c>
      <c r="AN668" s="19" t="str">
        <f>IF(AND(מרקובחצי[[#This Row],[CycleNumber]]&lt;$B669,SUM(מרקובחצי[[#This Row],[33]],O669)=2),1,"")</f>
        <v/>
      </c>
      <c r="AO668" s="19" t="str">
        <f>IF(AND(מרקובחצי[[#This Row],[CycleNumber]]&lt;$B669,SUM(מרקובחצי[[#This Row],[33]],P669)=2),1,"")</f>
        <v/>
      </c>
      <c r="AP668" s="19" t="str">
        <f>IF(AND(מרקובחצי[[#This Row],[CycleNumber]]&lt;$B669,SUM(מרקובחצי[[#This Row],[33]],Q669)=2),1,"")</f>
        <v/>
      </c>
      <c r="AQ668" s="19" t="str">
        <f>IF(AND(מרקובחצי[[#This Row],[CycleNumber]]&lt;$B669,SUM(W668:W669)=2),1,"")</f>
        <v/>
      </c>
      <c r="AR668" s="19" t="str">
        <f>IF(AND(מרקובחצי[[#This Row],[CycleNumber]]&lt;$B669,SUM(מרקובחצי[[#This Row],[12]],S669)=2),1,"")</f>
        <v/>
      </c>
      <c r="AS668" s="19" t="str">
        <f>IF(AND(מרקובחצי[[#This Row],[CycleNumber]]&lt;$B669,SUM(מרקובחצי[[#This Row],[22]],V669)=2),1,"")</f>
        <v/>
      </c>
      <c r="AT668" s="21">
        <f>SUM(מרקובחצי[[#This Row],[11]:[33]])</f>
        <v>1</v>
      </c>
    </row>
    <row r="669" spans="1:46" ht="15.6" x14ac:dyDescent="0.25">
      <c r="A669" s="19" t="s">
        <v>66</v>
      </c>
      <c r="B669" s="19">
        <v>5</v>
      </c>
      <c r="C669">
        <v>30</v>
      </c>
      <c r="D669" s="19">
        <f>מרקובחצי[[#This Row],[LengthofCycle]]+1</f>
        <v>31</v>
      </c>
      <c r="E669" t="str">
        <f>IF(IFERROR(LOOKUP(מרקובחצי[[#This Row],[ClientID]],קביעויות[הפלגה]),FALSE)=מרקובחצי[[#This Row],[ClientID]],1,"")</f>
        <v/>
      </c>
      <c r="F669" t="str">
        <f>IF(IFERROR(LOOKUP(מרקובחצי[[#This Row],[ClientID]],סוגחציקבוע[S31]),FALSE)=מרקובחצי[[#This Row],[ClientID]],1,"")</f>
        <v/>
      </c>
      <c r="G669" t="str">
        <f>IF(IFERROR(LOOKUP(מרקובחצי[[#This Row],[ClientID]],סוגחציקבוע[S32]),FALSE)=מרקובחצי[[#This Row],[ClientID]],1,"")</f>
        <v/>
      </c>
      <c r="H669" t="str">
        <f>IF(IFERROR(LOOKUP(מרקובחצי[[#This Row],[ClientID]],סוגחציקבוע[S33]),FALSE)=מרקובחצי[[#This Row],[ClientID]],1,"")</f>
        <v/>
      </c>
      <c r="I669">
        <f>IF(IFERROR(LOOKUP(מרקובחצי[[#This Row],[ClientID]],סוגחציקבוע[S32&amp;33]),FALSE)=מרקובחצי[[#This Row],[ClientID]],1,"")</f>
        <v>1</v>
      </c>
      <c r="J669" s="19">
        <f>IF(SUM(מרקובחצי[[#This Row],[11]:[13]])=1,מרקובחצי[[#This Row],[עד ועד]],IF(SUM(R668:T669)=1,IF(מרקובחצי[[#This Row],[עד ועד]]&lt;J668,מרקובחצי[[#This Row],[עד ועד]],J668),J668))</f>
        <v>31</v>
      </c>
      <c r="K669" s="19">
        <f>IF(SUM(מרקובחצי[[#This Row],[11]:[13]])=1,מרקובחצי[[#This Row],[עד ועד]],IF(SUM(R668:T669)=1,IF(מרקובחצי[[#This Row],[עד ועד]]&gt;K668,מרקובחצי[[#This Row],[עד ועד]],K668),K668))</f>
        <v>38</v>
      </c>
      <c r="L669" s="19" t="str">
        <f>IF(AND(SUM(מרקובחצי[[#This Row],[31]:[33]])=1,SUM(U668:W668)=0),מרקובחצי[[#This Row],[מקס]]-מרקובחצי[[#This Row],[מינ]],"")</f>
        <v/>
      </c>
      <c r="M66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669" s="19" t="str">
        <f t="shared" si="10"/>
        <v>S13</v>
      </c>
      <c r="O669" s="19" t="str">
        <f>IF(מרקובחצי[[#This Row],[קבעה הפלגה?]]=1,"",IF(AND(מרקובחצי[[#This Row],[עד ועד]]&lt;29,OR(מרקובחצי[[#This Row],[CycleNumber]]=1,AND(U668=1,OR(מרקובחצי[[#This Row],[עד ועד]]&lt;J668,מרקובחצי[[#This Row],[עד ועד]]&gt;K668)),AND(V668=1,מרקובחצי[[#This Row],[עד ועד]]&lt;J668),W668=1)),1,""))</f>
        <v/>
      </c>
      <c r="P669" s="19" t="str">
        <f>IF(מרקובחצי[[#This Row],[קבעה הפלגה?]]=1,"",IF(AND(מרקובחצי[[#This Row],[עד ועד]]&gt;28,מרקובחצי[[#This Row],[עד ועד]]&lt;32,OR(מרקובחצי[[#This Row],[CycleNumber]]=1,AND(U668=1),AND(V668=1,OR(מרקובחצי[[#This Row],[עד ועד]]&lt;J668,מרקובחצי[[#This Row],[עד ועד]]&gt;K668)),W668=1)),1,""))</f>
        <v/>
      </c>
      <c r="Q669" s="19" t="str">
        <f>IF(מרקובחצי[[#This Row],[קבעה הפלגה?]]=1,"",IF(AND(מרקובחצי[[#This Row],[עד ועד]]&gt;31,OR(מרקובחצי[[#This Row],[CycleNumber]]=1,AND(U668=1),AND(V668=1,מרקובחצי[[#This Row],[עד ועד]]&gt;K668),AND(W668=1,OR(מרקובחצי[[#This Row],[עד ועד]]&gt;K668,מרקובחצי[[#This Row],[עד ועד]]&lt;J668)))),1,""))</f>
        <v/>
      </c>
      <c r="R669" s="19" t="str">
        <f>IF(מרקובחצי[[#This Row],[CycleNumber]]&gt;1,IF(AND(O668=1,מרקובחצי[[#This Row],[עד ועד]]&lt;29),1,""),"")</f>
        <v/>
      </c>
      <c r="S669" s="19">
        <f>IF(מרקובחצי[[#This Row],[CycleNumber]]&gt;1,IF(OR(AND(O668=1,מרקובחצי[[#This Row],[עד ועד]]&gt;28),AND(P668=1),AND(Q668=1,מרקובחצי[[#This Row],[עד ועד]]&lt;32)),1,""),"")</f>
        <v>1</v>
      </c>
      <c r="T669" s="19" t="str">
        <f>IF(מרקובחצי[[#This Row],[CycleNumber]]&gt;1,IF(AND(Q668=1,מרקובחצי[[#This Row],[עד ועד]]&gt;31),1,""),"")</f>
        <v/>
      </c>
      <c r="U669" s="19" t="str">
        <f>IF(מרקובחצי[[#This Row],[CycleNumber]]&gt;1,IF(AND(R668=1,מרקובחצי[[#This Row],[עד ועד]]&lt;29),1,IF(AND(U668=1,NOT(OR(מרקובחצי[[#This Row],[עד ועד]]&lt;J668,מרקובחצי[[#This Row],[עד ועד]]&gt;K668))),1,"")),"")</f>
        <v/>
      </c>
      <c r="V669" s="19" t="str">
        <f>IF(מרקובחצי[[#This Row],[CycleNumber]]&gt;1,IF(AND(SUM(R668:T668)=1,מרקובחצי[[#This Row],[עד ועד]]&gt;28,מרקובחצי[[#This Row],[עד ועד]]&lt;32),1,IF(OR(S668=1,AND(R668=1,מרקובחצי[[#This Row],[עד ועד]]&gt;28),AND(T668=1,מרקובחצי[[#This Row],[עד ועד]]&lt;32)),1,IF(AND(V668=1,NOT(OR(מרקובחצי[[#This Row],[עד ועד]]&lt;J668,מרקובחצי[[#This Row],[עד ועד]]&gt;K668))),1,""))),"")</f>
        <v/>
      </c>
      <c r="W669" s="19" t="str">
        <f>IF(מרקובחצי[[#This Row],[CycleNumber]]&gt;1,IF(AND(T668=1,מרקובחצי[[#This Row],[עד ועד]]&gt;31),1,IF(AND(W668=1,NOT(OR(מרקובחצי[[#This Row],[עד ועד]]&lt;J668,מרקובחצי[[#This Row],[עד ועד]]&gt;K668))),1,"")),"")</f>
        <v/>
      </c>
      <c r="X669" s="19" t="str">
        <f>IF(AND(מרקובחצי[[#This Row],[CycleNumber]]&lt;$B670,SUM(מרקובחצי[[#This Row],[11]],R670)=2),1,"")</f>
        <v/>
      </c>
      <c r="Y669" s="19" t="str">
        <f>IF(AND(מרקובחצי[[#This Row],[CycleNumber]]&lt;$B670,SUM(מרקובחצי[[#This Row],[11]],S670)=2),1,"")</f>
        <v/>
      </c>
      <c r="Z669" s="19" t="str">
        <f>IF(AND(מרקובחצי[[#This Row],[CycleNumber]]&lt;$B670,SUM(מרקובחצי[[#This Row],[13]],S670)=2),1,"")</f>
        <v/>
      </c>
      <c r="AA669" s="19" t="str">
        <f>IF(AND(מרקובחצי[[#This Row],[CycleNumber]]&lt;$B670,SUM(מרקובחצי[[#This Row],[13]],T670)=2),1,"")</f>
        <v/>
      </c>
      <c r="AB669" s="19" t="str">
        <f>IF(AND(מרקובחצי[[#This Row],[CycleNumber]]&lt;$B670,SUM(מרקובחצי[[#This Row],[21]],U670)=2),1,"")</f>
        <v/>
      </c>
      <c r="AC669" s="19" t="str">
        <f>IF(AND(מרקובחצי[[#This Row],[CycleNumber]]&lt;$B670,SUM(מרקובחצי[[#This Row],[21]],V670)=2),1,"")</f>
        <v/>
      </c>
      <c r="AD669" s="19" t="str">
        <f>IF(AND(מרקובחצי[[#This Row],[CycleNumber]]&lt;$B670,SUM(מרקובחצי[[#This Row],[23]],V670)=2),1,"")</f>
        <v/>
      </c>
      <c r="AE669" s="19" t="str">
        <f>IF(AND(מרקובחצי[[#This Row],[CycleNumber]]&lt;$B670,SUM(מרקובחצי[[#This Row],[23]],W670)=2),1,"")</f>
        <v/>
      </c>
      <c r="AF669" s="19" t="str">
        <f>IF(AND(מרקובחצי[[#This Row],[CycleNumber]]&lt;$B670,SUM(מרקובחצי[[#This Row],[31]],O670)=2),1,"")</f>
        <v/>
      </c>
      <c r="AG669" s="19" t="str">
        <f>IF(AND(מרקובחצי[[#This Row],[CycleNumber]]&lt;$B670,SUM(מרקובחצי[[#This Row],[31]],P670)=2),1,"")</f>
        <v/>
      </c>
      <c r="AH669" s="19" t="str">
        <f>IF(AND(מרקובחצי[[#This Row],[CycleNumber]]&lt;$B670,SUM(מרקובחצי[[#This Row],[31]],Q670)=2),1,"")</f>
        <v/>
      </c>
      <c r="AI669" s="19" t="str">
        <f>IF(AND(מרקובחצי[[#This Row],[CycleNumber]]&lt;$B670,SUM(U669:U670)=2),1,"")</f>
        <v/>
      </c>
      <c r="AJ669" s="19" t="str">
        <f>IF(AND(מרקובחצי[[#This Row],[CycleNumber]]&lt;$B670,SUM(מרקובחצי[[#This Row],[32]],O670)=2),1,"")</f>
        <v/>
      </c>
      <c r="AK669" s="19" t="str">
        <f>IF(AND(מרקובחצי[[#This Row],[CycleNumber]]&lt;$B670,SUM(מרקובחצי[[#This Row],[32]],P670)=2),1,"")</f>
        <v/>
      </c>
      <c r="AL669" s="19" t="str">
        <f>IF(AND(מרקובחצי[[#This Row],[CycleNumber]]&lt;$B670,SUM(מרקובחצי[[#This Row],[32]],Q670)=2),1,"")</f>
        <v/>
      </c>
      <c r="AM669" s="19" t="str">
        <f>IF(AND(מרקובחצי[[#This Row],[CycleNumber]]&lt;$B670,SUM(V669:V670)=2),1,"")</f>
        <v/>
      </c>
      <c r="AN669" s="19" t="str">
        <f>IF(AND(מרקובחצי[[#This Row],[CycleNumber]]&lt;$B670,SUM(מרקובחצי[[#This Row],[33]],O670)=2),1,"")</f>
        <v/>
      </c>
      <c r="AO669" s="19" t="str">
        <f>IF(AND(מרקובחצי[[#This Row],[CycleNumber]]&lt;$B670,SUM(מרקובחצי[[#This Row],[33]],P670)=2),1,"")</f>
        <v/>
      </c>
      <c r="AP669" s="19" t="str">
        <f>IF(AND(מרקובחצי[[#This Row],[CycleNumber]]&lt;$B670,SUM(מרקובחצי[[#This Row],[33]],Q670)=2),1,"")</f>
        <v/>
      </c>
      <c r="AQ669" s="19" t="str">
        <f>IF(AND(מרקובחצי[[#This Row],[CycleNumber]]&lt;$B670,SUM(W669:W670)=2),1,"")</f>
        <v/>
      </c>
      <c r="AR669" s="19" t="str">
        <f>IF(AND(מרקובחצי[[#This Row],[CycleNumber]]&lt;$B670,SUM(מרקובחצי[[#This Row],[12]],S670)=2),1,"")</f>
        <v/>
      </c>
      <c r="AS669" s="19">
        <f>IF(AND(מרקובחצי[[#This Row],[CycleNumber]]&lt;$B670,SUM(מרקובחצי[[#This Row],[22]],V670)=2),1,"")</f>
        <v>1</v>
      </c>
      <c r="AT669" s="21">
        <f>SUM(מרקובחצי[[#This Row],[11]:[33]])</f>
        <v>1</v>
      </c>
    </row>
    <row r="670" spans="1:46" ht="15.6" x14ac:dyDescent="0.25">
      <c r="A670" s="19" t="s">
        <v>66</v>
      </c>
      <c r="B670" s="19">
        <v>6</v>
      </c>
      <c r="C670">
        <v>38</v>
      </c>
      <c r="D670" s="19">
        <f>מרקובחצי[[#This Row],[LengthofCycle]]+1</f>
        <v>39</v>
      </c>
      <c r="E670" t="str">
        <f>IF(IFERROR(LOOKUP(מרקובחצי[[#This Row],[ClientID]],קביעויות[הפלגה]),FALSE)=מרקובחצי[[#This Row],[ClientID]],1,"")</f>
        <v/>
      </c>
      <c r="F670" t="str">
        <f>IF(IFERROR(LOOKUP(מרקובחצי[[#This Row],[ClientID]],סוגחציקבוע[S31]),FALSE)=מרקובחצי[[#This Row],[ClientID]],1,"")</f>
        <v/>
      </c>
      <c r="G670" t="str">
        <f>IF(IFERROR(LOOKUP(מרקובחצי[[#This Row],[ClientID]],סוגחציקבוע[S32]),FALSE)=מרקובחצי[[#This Row],[ClientID]],1,"")</f>
        <v/>
      </c>
      <c r="H670" t="str">
        <f>IF(IFERROR(LOOKUP(מרקובחצי[[#This Row],[ClientID]],סוגחציקבוע[S33]),FALSE)=מרקובחצי[[#This Row],[ClientID]],1,"")</f>
        <v/>
      </c>
      <c r="I670">
        <f>IF(IFERROR(LOOKUP(מרקובחצי[[#This Row],[ClientID]],סוגחציקבוע[S32&amp;33]),FALSE)=מרקובחצי[[#This Row],[ClientID]],1,"")</f>
        <v>1</v>
      </c>
      <c r="J670" s="19">
        <f>IF(SUM(מרקובחצי[[#This Row],[11]:[13]])=1,מרקובחצי[[#This Row],[עד ועד]],IF(SUM(R669:T670)=1,IF(מרקובחצי[[#This Row],[עד ועד]]&lt;J669,מרקובחצי[[#This Row],[עד ועד]],J669),J669))</f>
        <v>31</v>
      </c>
      <c r="K670" s="19">
        <f>IF(SUM(מרקובחצי[[#This Row],[11]:[13]])=1,מרקובחצי[[#This Row],[עד ועד]],IF(SUM(R669:T670)=1,IF(מרקובחצי[[#This Row],[עד ועד]]&gt;K669,מרקובחצי[[#This Row],[עד ועד]],K669),K669))</f>
        <v>39</v>
      </c>
      <c r="L670" s="19">
        <f>IF(AND(SUM(מרקובחצי[[#This Row],[31]:[33]])=1,SUM(U669:W669)=0),מרקובחצי[[#This Row],[מקס]]-מרקובחצי[[#This Row],[מינ]],"")</f>
        <v>8</v>
      </c>
      <c r="M67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70" s="19" t="str">
        <f t="shared" si="10"/>
        <v>S22</v>
      </c>
      <c r="O670" s="19" t="str">
        <f>IF(מרקובחצי[[#This Row],[קבעה הפלגה?]]=1,"",IF(AND(מרקובחצי[[#This Row],[עד ועד]]&lt;29,OR(מרקובחצי[[#This Row],[CycleNumber]]=1,AND(U669=1,OR(מרקובחצי[[#This Row],[עד ועד]]&lt;J669,מרקובחצי[[#This Row],[עד ועד]]&gt;K669)),AND(V669=1,מרקובחצי[[#This Row],[עד ועד]]&lt;J669),W669=1)),1,""))</f>
        <v/>
      </c>
      <c r="P670" s="19" t="str">
        <f>IF(מרקובחצי[[#This Row],[קבעה הפלגה?]]=1,"",IF(AND(מרקובחצי[[#This Row],[עד ועד]]&gt;28,מרקובחצי[[#This Row],[עד ועד]]&lt;32,OR(מרקובחצי[[#This Row],[CycleNumber]]=1,AND(U669=1),AND(V669=1,OR(מרקובחצי[[#This Row],[עד ועד]]&lt;J669,מרקובחצי[[#This Row],[עד ועד]]&gt;K669)),W669=1)),1,""))</f>
        <v/>
      </c>
      <c r="Q670" s="19" t="str">
        <f>IF(מרקובחצי[[#This Row],[קבעה הפלגה?]]=1,"",IF(AND(מרקובחצי[[#This Row],[עד ועד]]&gt;31,OR(מרקובחצי[[#This Row],[CycleNumber]]=1,AND(U669=1),AND(V669=1,מרקובחצי[[#This Row],[עד ועד]]&gt;K669),AND(W669=1,OR(מרקובחצי[[#This Row],[עד ועד]]&gt;K669,מרקובחצי[[#This Row],[עד ועד]]&lt;J669)))),1,""))</f>
        <v/>
      </c>
      <c r="R670" s="19" t="str">
        <f>IF(מרקובחצי[[#This Row],[CycleNumber]]&gt;1,IF(AND(O669=1,מרקובחצי[[#This Row],[עד ועד]]&lt;29),1,""),"")</f>
        <v/>
      </c>
      <c r="S670" s="19" t="str">
        <f>IF(מרקובחצי[[#This Row],[CycleNumber]]&gt;1,IF(OR(AND(O669=1,מרקובחצי[[#This Row],[עד ועד]]&gt;28),AND(P669=1),AND(Q669=1,מרקובחצי[[#This Row],[עד ועד]]&lt;32)),1,""),"")</f>
        <v/>
      </c>
      <c r="T670" s="19" t="str">
        <f>IF(מרקובחצי[[#This Row],[CycleNumber]]&gt;1,IF(AND(Q669=1,מרקובחצי[[#This Row],[עד ועד]]&gt;31),1,""),"")</f>
        <v/>
      </c>
      <c r="U670" s="19" t="str">
        <f>IF(מרקובחצי[[#This Row],[CycleNumber]]&gt;1,IF(AND(R669=1,מרקובחצי[[#This Row],[עד ועד]]&lt;29),1,IF(AND(U669=1,NOT(OR(מרקובחצי[[#This Row],[עד ועד]]&lt;J669,מרקובחצי[[#This Row],[עד ועד]]&gt;K669))),1,"")),"")</f>
        <v/>
      </c>
      <c r="V670" s="19">
        <f>IF(מרקובחצי[[#This Row],[CycleNumber]]&gt;1,IF(AND(SUM(R669:T669)=1,מרקובחצי[[#This Row],[עד ועד]]&gt;28,מרקובחצי[[#This Row],[עד ועד]]&lt;32),1,IF(OR(S669=1,AND(R669=1,מרקובחצי[[#This Row],[עד ועד]]&gt;28),AND(T669=1,מרקובחצי[[#This Row],[עד ועד]]&lt;32)),1,IF(AND(V669=1,NOT(OR(מרקובחצי[[#This Row],[עד ועד]]&lt;J669,מרקובחצי[[#This Row],[עד ועד]]&gt;K669))),1,""))),"")</f>
        <v>1</v>
      </c>
      <c r="W670" s="19" t="str">
        <f>IF(מרקובחצי[[#This Row],[CycleNumber]]&gt;1,IF(AND(T669=1,מרקובחצי[[#This Row],[עד ועד]]&gt;31),1,IF(AND(W669=1,NOT(OR(מרקובחצי[[#This Row],[עד ועד]]&lt;J669,מרקובחצי[[#This Row],[עד ועד]]&gt;K669))),1,"")),"")</f>
        <v/>
      </c>
      <c r="X670" s="19" t="str">
        <f>IF(AND(מרקובחצי[[#This Row],[CycleNumber]]&lt;$B671,SUM(מרקובחצי[[#This Row],[11]],R671)=2),1,"")</f>
        <v/>
      </c>
      <c r="Y670" s="19" t="str">
        <f>IF(AND(מרקובחצי[[#This Row],[CycleNumber]]&lt;$B671,SUM(מרקובחצי[[#This Row],[11]],S671)=2),1,"")</f>
        <v/>
      </c>
      <c r="Z670" s="19" t="str">
        <f>IF(AND(מרקובחצי[[#This Row],[CycleNumber]]&lt;$B671,SUM(מרקובחצי[[#This Row],[13]],S671)=2),1,"")</f>
        <v/>
      </c>
      <c r="AA670" s="19" t="str">
        <f>IF(AND(מרקובחצי[[#This Row],[CycleNumber]]&lt;$B671,SUM(מרקובחצי[[#This Row],[13]],T671)=2),1,"")</f>
        <v/>
      </c>
      <c r="AB670" s="19" t="str">
        <f>IF(AND(מרקובחצי[[#This Row],[CycleNumber]]&lt;$B671,SUM(מרקובחצי[[#This Row],[21]],U671)=2),1,"")</f>
        <v/>
      </c>
      <c r="AC670" s="19" t="str">
        <f>IF(AND(מרקובחצי[[#This Row],[CycleNumber]]&lt;$B671,SUM(מרקובחצי[[#This Row],[21]],V671)=2),1,"")</f>
        <v/>
      </c>
      <c r="AD670" s="19" t="str">
        <f>IF(AND(מרקובחצי[[#This Row],[CycleNumber]]&lt;$B671,SUM(מרקובחצי[[#This Row],[23]],V671)=2),1,"")</f>
        <v/>
      </c>
      <c r="AE670" s="19" t="str">
        <f>IF(AND(מרקובחצי[[#This Row],[CycleNumber]]&lt;$B671,SUM(מרקובחצי[[#This Row],[23]],W671)=2),1,"")</f>
        <v/>
      </c>
      <c r="AF670" s="19" t="str">
        <f>IF(AND(מרקובחצי[[#This Row],[CycleNumber]]&lt;$B671,SUM(מרקובחצי[[#This Row],[31]],O671)=2),1,"")</f>
        <v/>
      </c>
      <c r="AG670" s="19" t="str">
        <f>IF(AND(מרקובחצי[[#This Row],[CycleNumber]]&lt;$B671,SUM(מרקובחצי[[#This Row],[31]],P671)=2),1,"")</f>
        <v/>
      </c>
      <c r="AH670" s="19" t="str">
        <f>IF(AND(מרקובחצי[[#This Row],[CycleNumber]]&lt;$B671,SUM(מרקובחצי[[#This Row],[31]],Q671)=2),1,"")</f>
        <v/>
      </c>
      <c r="AI670" s="19" t="str">
        <f>IF(AND(מרקובחצי[[#This Row],[CycleNumber]]&lt;$B671,SUM(U670:U671)=2),1,"")</f>
        <v/>
      </c>
      <c r="AJ670" s="19" t="str">
        <f>IF(AND(מרקובחצי[[#This Row],[CycleNumber]]&lt;$B671,SUM(מרקובחצי[[#This Row],[32]],O671)=2),1,"")</f>
        <v/>
      </c>
      <c r="AK670" s="19" t="str">
        <f>IF(AND(מרקובחצי[[#This Row],[CycleNumber]]&lt;$B671,SUM(מרקובחצי[[#This Row],[32]],P671)=2),1,"")</f>
        <v/>
      </c>
      <c r="AL670" s="19" t="str">
        <f>IF(AND(מרקובחצי[[#This Row],[CycleNumber]]&lt;$B671,SUM(מרקובחצי[[#This Row],[32]],Q671)=2),1,"")</f>
        <v/>
      </c>
      <c r="AM670" s="19" t="str">
        <f>IF(AND(מרקובחצי[[#This Row],[CycleNumber]]&lt;$B671,SUM(V670:V671)=2),1,"")</f>
        <v/>
      </c>
      <c r="AN670" s="19" t="str">
        <f>IF(AND(מרקובחצי[[#This Row],[CycleNumber]]&lt;$B671,SUM(מרקובחצי[[#This Row],[33]],O671)=2),1,"")</f>
        <v/>
      </c>
      <c r="AO670" s="19" t="str">
        <f>IF(AND(מרקובחצי[[#This Row],[CycleNumber]]&lt;$B671,SUM(מרקובחצי[[#This Row],[33]],P671)=2),1,"")</f>
        <v/>
      </c>
      <c r="AP670" s="19" t="str">
        <f>IF(AND(מרקובחצי[[#This Row],[CycleNumber]]&lt;$B671,SUM(מרקובחצי[[#This Row],[33]],Q671)=2),1,"")</f>
        <v/>
      </c>
      <c r="AQ670" s="19" t="str">
        <f>IF(AND(מרקובחצי[[#This Row],[CycleNumber]]&lt;$B671,SUM(W670:W671)=2),1,"")</f>
        <v/>
      </c>
      <c r="AR670" s="19" t="str">
        <f>IF(AND(מרקובחצי[[#This Row],[CycleNumber]]&lt;$B671,SUM(מרקובחצי[[#This Row],[12]],S671)=2),1,"")</f>
        <v/>
      </c>
      <c r="AS670" s="19" t="str">
        <f>IF(AND(מרקובחצי[[#This Row],[CycleNumber]]&lt;$B671,SUM(מרקובחצי[[#This Row],[22]],V671)=2),1,"")</f>
        <v/>
      </c>
      <c r="AT670" s="21">
        <f>SUM(מרקובחצי[[#This Row],[11]:[33]])</f>
        <v>1</v>
      </c>
    </row>
    <row r="671" spans="1:46" ht="15.6" x14ac:dyDescent="0.25">
      <c r="A671" s="19" t="s">
        <v>67</v>
      </c>
      <c r="B671" s="19">
        <v>1</v>
      </c>
      <c r="C671">
        <v>32</v>
      </c>
      <c r="D671" s="19">
        <f>מרקובחצי[[#This Row],[LengthofCycle]]+1</f>
        <v>33</v>
      </c>
      <c r="E671" t="str">
        <f>IF(IFERROR(LOOKUP(מרקובחצי[[#This Row],[ClientID]],קביעויות[הפלגה]),FALSE)=מרקובחצי[[#This Row],[ClientID]],1,"")</f>
        <v/>
      </c>
      <c r="F671" t="str">
        <f>IF(IFERROR(LOOKUP(מרקובחצי[[#This Row],[ClientID]],סוגחציקבוע[S31]),FALSE)=מרקובחצי[[#This Row],[ClientID]],1,"")</f>
        <v/>
      </c>
      <c r="G671" t="str">
        <f>IF(IFERROR(LOOKUP(מרקובחצי[[#This Row],[ClientID]],סוגחציקבוע[S32]),FALSE)=מרקובחצי[[#This Row],[ClientID]],1,"")</f>
        <v/>
      </c>
      <c r="H671" t="str">
        <f>IF(IFERROR(LOOKUP(מרקובחצי[[#This Row],[ClientID]],סוגחציקבוע[S33]),FALSE)=מרקובחצי[[#This Row],[ClientID]],1,"")</f>
        <v/>
      </c>
      <c r="I671">
        <f>IF(IFERROR(LOOKUP(מרקובחצי[[#This Row],[ClientID]],סוגחציקבוע[S32&amp;33]),FALSE)=מרקובחצי[[#This Row],[ClientID]],1,"")</f>
        <v>1</v>
      </c>
      <c r="J671" s="19">
        <f>IF(SUM(מרקובחצי[[#This Row],[11]:[13]])=1,מרקובחצי[[#This Row],[עד ועד]],IF(SUM(R670:T671)=1,IF(מרקובחצי[[#This Row],[עד ועד]]&lt;J670,מרקובחצי[[#This Row],[עד ועד]],J670),J670))</f>
        <v>33</v>
      </c>
      <c r="K671" s="19">
        <f>IF(SUM(מרקובחצי[[#This Row],[11]:[13]])=1,מרקובחצי[[#This Row],[עד ועד]],IF(SUM(R670:T671)=1,IF(מרקובחצי[[#This Row],[עד ועד]]&gt;K670,מרקובחצי[[#This Row],[עד ועד]],K670),K670))</f>
        <v>33</v>
      </c>
      <c r="L671" s="19" t="str">
        <f>IF(AND(SUM(מרקובחצי[[#This Row],[31]:[33]])=1,SUM(U670:W670)=0),מרקובחצי[[#This Row],[מקס]]-מרקובחצי[[#This Row],[מינ]],"")</f>
        <v/>
      </c>
      <c r="M67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671" s="19" t="str">
        <f t="shared" si="10"/>
        <v>S32</v>
      </c>
      <c r="O671" s="19" t="str">
        <f>IF(מרקובחצי[[#This Row],[קבעה הפלגה?]]=1,"",IF(AND(מרקובחצי[[#This Row],[עד ועד]]&lt;29,OR(מרקובחצי[[#This Row],[CycleNumber]]=1,AND(U670=1,OR(מרקובחצי[[#This Row],[עד ועד]]&lt;J670,מרקובחצי[[#This Row],[עד ועד]]&gt;K670)),AND(V670=1,מרקובחצי[[#This Row],[עד ועד]]&lt;J670),W670=1)),1,""))</f>
        <v/>
      </c>
      <c r="P671" s="19" t="str">
        <f>IF(מרקובחצי[[#This Row],[קבעה הפלגה?]]=1,"",IF(AND(מרקובחצי[[#This Row],[עד ועד]]&gt;28,מרקובחצי[[#This Row],[עד ועד]]&lt;32,OR(מרקובחצי[[#This Row],[CycleNumber]]=1,AND(U670=1),AND(V670=1,OR(מרקובחצי[[#This Row],[עד ועד]]&lt;J670,מרקובחצי[[#This Row],[עד ועד]]&gt;K670)),W670=1)),1,""))</f>
        <v/>
      </c>
      <c r="Q671" s="19">
        <f>IF(מרקובחצי[[#This Row],[קבעה הפלגה?]]=1,"",IF(AND(מרקובחצי[[#This Row],[עד ועד]]&gt;31,OR(מרקובחצי[[#This Row],[CycleNumber]]=1,AND(U670=1),AND(V670=1,מרקובחצי[[#This Row],[עד ועד]]&gt;K670),AND(W670=1,OR(מרקובחצי[[#This Row],[עד ועד]]&gt;K670,מרקובחצי[[#This Row],[עד ועד]]&lt;J670)))),1,""))</f>
        <v>1</v>
      </c>
      <c r="R671" s="19" t="str">
        <f>IF(מרקובחצי[[#This Row],[CycleNumber]]&gt;1,IF(AND(O670=1,מרקובחצי[[#This Row],[עד ועד]]&lt;29),1,""),"")</f>
        <v/>
      </c>
      <c r="S671" s="19" t="str">
        <f>IF(מרקובחצי[[#This Row],[CycleNumber]]&gt;1,IF(OR(AND(O670=1,מרקובחצי[[#This Row],[עד ועד]]&gt;28),AND(P670=1),AND(Q670=1,מרקובחצי[[#This Row],[עד ועד]]&lt;32)),1,""),"")</f>
        <v/>
      </c>
      <c r="T671" s="19" t="str">
        <f>IF(מרקובחצי[[#This Row],[CycleNumber]]&gt;1,IF(AND(Q670=1,מרקובחצי[[#This Row],[עד ועד]]&gt;31),1,""),"")</f>
        <v/>
      </c>
      <c r="U671" s="19" t="str">
        <f>IF(מרקובחצי[[#This Row],[CycleNumber]]&gt;1,IF(AND(R670=1,מרקובחצי[[#This Row],[עד ועד]]&lt;29),1,IF(AND(U670=1,NOT(OR(מרקובחצי[[#This Row],[עד ועד]]&lt;J670,מרקובחצי[[#This Row],[עד ועד]]&gt;K670))),1,"")),"")</f>
        <v/>
      </c>
      <c r="V671" s="19" t="str">
        <f>IF(מרקובחצי[[#This Row],[CycleNumber]]&gt;1,IF(AND(SUM(R670:T670)=1,מרקובחצי[[#This Row],[עד ועד]]&gt;28,מרקובחצי[[#This Row],[עד ועד]]&lt;32),1,IF(OR(S670=1,AND(R670=1,מרקובחצי[[#This Row],[עד ועד]]&gt;28),AND(T670=1,מרקובחצי[[#This Row],[עד ועד]]&lt;32)),1,IF(AND(V670=1,NOT(OR(מרקובחצי[[#This Row],[עד ועד]]&lt;J670,מרקובחצי[[#This Row],[עד ועד]]&gt;K670))),1,""))),"")</f>
        <v/>
      </c>
      <c r="W671" s="19" t="str">
        <f>IF(מרקובחצי[[#This Row],[CycleNumber]]&gt;1,IF(AND(T670=1,מרקובחצי[[#This Row],[עד ועד]]&gt;31),1,IF(AND(W670=1,NOT(OR(מרקובחצי[[#This Row],[עד ועד]]&lt;J670,מרקובחצי[[#This Row],[עד ועד]]&gt;K670))),1,"")),"")</f>
        <v/>
      </c>
      <c r="X671" s="19" t="str">
        <f>IF(AND(מרקובחצי[[#This Row],[CycleNumber]]&lt;$B672,SUM(מרקובחצי[[#This Row],[11]],R672)=2),1,"")</f>
        <v/>
      </c>
      <c r="Y671" s="19" t="str">
        <f>IF(AND(מרקובחצי[[#This Row],[CycleNumber]]&lt;$B672,SUM(מרקובחצי[[#This Row],[11]],S672)=2),1,"")</f>
        <v/>
      </c>
      <c r="Z671" s="19" t="str">
        <f>IF(AND(מרקובחצי[[#This Row],[CycleNumber]]&lt;$B672,SUM(מרקובחצי[[#This Row],[13]],S672)=2),1,"")</f>
        <v/>
      </c>
      <c r="AA671" s="19">
        <f>IF(AND(מרקובחצי[[#This Row],[CycleNumber]]&lt;$B672,SUM(מרקובחצי[[#This Row],[13]],T672)=2),1,"")</f>
        <v>1</v>
      </c>
      <c r="AB671" s="19" t="str">
        <f>IF(AND(מרקובחצי[[#This Row],[CycleNumber]]&lt;$B672,SUM(מרקובחצי[[#This Row],[21]],U672)=2),1,"")</f>
        <v/>
      </c>
      <c r="AC671" s="19" t="str">
        <f>IF(AND(מרקובחצי[[#This Row],[CycleNumber]]&lt;$B672,SUM(מרקובחצי[[#This Row],[21]],V672)=2),1,"")</f>
        <v/>
      </c>
      <c r="AD671" s="19" t="str">
        <f>IF(AND(מרקובחצי[[#This Row],[CycleNumber]]&lt;$B672,SUM(מרקובחצי[[#This Row],[23]],V672)=2),1,"")</f>
        <v/>
      </c>
      <c r="AE671" s="19" t="str">
        <f>IF(AND(מרקובחצי[[#This Row],[CycleNumber]]&lt;$B672,SUM(מרקובחצי[[#This Row],[23]],W672)=2),1,"")</f>
        <v/>
      </c>
      <c r="AF671" s="19" t="str">
        <f>IF(AND(מרקובחצי[[#This Row],[CycleNumber]]&lt;$B672,SUM(מרקובחצי[[#This Row],[31]],O672)=2),1,"")</f>
        <v/>
      </c>
      <c r="AG671" s="19" t="str">
        <f>IF(AND(מרקובחצי[[#This Row],[CycleNumber]]&lt;$B672,SUM(מרקובחצי[[#This Row],[31]],P672)=2),1,"")</f>
        <v/>
      </c>
      <c r="AH671" s="19" t="str">
        <f>IF(AND(מרקובחצי[[#This Row],[CycleNumber]]&lt;$B672,SUM(מרקובחצי[[#This Row],[31]],Q672)=2),1,"")</f>
        <v/>
      </c>
      <c r="AI671" s="19" t="str">
        <f>IF(AND(מרקובחצי[[#This Row],[CycleNumber]]&lt;$B672,SUM(U671:U672)=2),1,"")</f>
        <v/>
      </c>
      <c r="AJ671" s="19" t="str">
        <f>IF(AND(מרקובחצי[[#This Row],[CycleNumber]]&lt;$B672,SUM(מרקובחצי[[#This Row],[32]],O672)=2),1,"")</f>
        <v/>
      </c>
      <c r="AK671" s="19" t="str">
        <f>IF(AND(מרקובחצי[[#This Row],[CycleNumber]]&lt;$B672,SUM(מרקובחצי[[#This Row],[32]],P672)=2),1,"")</f>
        <v/>
      </c>
      <c r="AL671" s="19" t="str">
        <f>IF(AND(מרקובחצי[[#This Row],[CycleNumber]]&lt;$B672,SUM(מרקובחצי[[#This Row],[32]],Q672)=2),1,"")</f>
        <v/>
      </c>
      <c r="AM671" s="19" t="str">
        <f>IF(AND(מרקובחצי[[#This Row],[CycleNumber]]&lt;$B672,SUM(V671:V672)=2),1,"")</f>
        <v/>
      </c>
      <c r="AN671" s="19" t="str">
        <f>IF(AND(מרקובחצי[[#This Row],[CycleNumber]]&lt;$B672,SUM(מרקובחצי[[#This Row],[33]],O672)=2),1,"")</f>
        <v/>
      </c>
      <c r="AO671" s="19" t="str">
        <f>IF(AND(מרקובחצי[[#This Row],[CycleNumber]]&lt;$B672,SUM(מרקובחצי[[#This Row],[33]],P672)=2),1,"")</f>
        <v/>
      </c>
      <c r="AP671" s="19" t="str">
        <f>IF(AND(מרקובחצי[[#This Row],[CycleNumber]]&lt;$B672,SUM(מרקובחצי[[#This Row],[33]],Q672)=2),1,"")</f>
        <v/>
      </c>
      <c r="AQ671" s="19" t="str">
        <f>IF(AND(מרקובחצי[[#This Row],[CycleNumber]]&lt;$B672,SUM(W671:W672)=2),1,"")</f>
        <v/>
      </c>
      <c r="AR671" s="19" t="str">
        <f>IF(AND(מרקובחצי[[#This Row],[CycleNumber]]&lt;$B672,SUM(מרקובחצי[[#This Row],[12]],S672)=2),1,"")</f>
        <v/>
      </c>
      <c r="AS671" s="19" t="str">
        <f>IF(AND(מרקובחצי[[#This Row],[CycleNumber]]&lt;$B672,SUM(מרקובחצי[[#This Row],[22]],V672)=2),1,"")</f>
        <v/>
      </c>
      <c r="AT671" s="21">
        <f>SUM(מרקובחצי[[#This Row],[11]:[33]])</f>
        <v>1</v>
      </c>
    </row>
    <row r="672" spans="1:46" ht="15.6" x14ac:dyDescent="0.25">
      <c r="A672" s="19" t="s">
        <v>67</v>
      </c>
      <c r="B672" s="19">
        <v>2</v>
      </c>
      <c r="C672">
        <v>33</v>
      </c>
      <c r="D672" s="19">
        <f>מרקובחצי[[#This Row],[LengthofCycle]]+1</f>
        <v>34</v>
      </c>
      <c r="E672" t="str">
        <f>IF(IFERROR(LOOKUP(מרקובחצי[[#This Row],[ClientID]],קביעויות[הפלגה]),FALSE)=מרקובחצי[[#This Row],[ClientID]],1,"")</f>
        <v/>
      </c>
      <c r="F672" t="str">
        <f>IF(IFERROR(LOOKUP(מרקובחצי[[#This Row],[ClientID]],סוגחציקבוע[S31]),FALSE)=מרקובחצי[[#This Row],[ClientID]],1,"")</f>
        <v/>
      </c>
      <c r="G672" t="str">
        <f>IF(IFERROR(LOOKUP(מרקובחצי[[#This Row],[ClientID]],סוגחציקבוע[S32]),FALSE)=מרקובחצי[[#This Row],[ClientID]],1,"")</f>
        <v/>
      </c>
      <c r="H672" t="str">
        <f>IF(IFERROR(LOOKUP(מרקובחצי[[#This Row],[ClientID]],סוגחציקבוע[S33]),FALSE)=מרקובחצי[[#This Row],[ClientID]],1,"")</f>
        <v/>
      </c>
      <c r="I672">
        <f>IF(IFERROR(LOOKUP(מרקובחצי[[#This Row],[ClientID]],סוגחציקבוע[S32&amp;33]),FALSE)=מרקובחצי[[#This Row],[ClientID]],1,"")</f>
        <v>1</v>
      </c>
      <c r="J672" s="19">
        <f>IF(SUM(מרקובחצי[[#This Row],[11]:[13]])=1,מרקובחצי[[#This Row],[עד ועד]],IF(SUM(R671:T672)=1,IF(מרקובחצי[[#This Row],[עד ועד]]&lt;J671,מרקובחצי[[#This Row],[עד ועד]],J671),J671))</f>
        <v>33</v>
      </c>
      <c r="K672" s="19">
        <f>IF(SUM(מרקובחצי[[#This Row],[11]:[13]])=1,מרקובחצי[[#This Row],[עד ועד]],IF(SUM(R671:T672)=1,IF(מרקובחצי[[#This Row],[עד ועד]]&gt;K671,מרקובחצי[[#This Row],[עד ועד]],K671),K671))</f>
        <v>34</v>
      </c>
      <c r="L672" s="19" t="str">
        <f>IF(AND(SUM(מרקובחצי[[#This Row],[31]:[33]])=1,SUM(U671:W671)=0),מרקובחצי[[#This Row],[מקס]]-מרקובחצי[[#This Row],[מינ]],"")</f>
        <v/>
      </c>
      <c r="M67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672" s="19" t="str">
        <f t="shared" si="10"/>
        <v>S13</v>
      </c>
      <c r="O672" s="19" t="str">
        <f>IF(מרקובחצי[[#This Row],[קבעה הפלגה?]]=1,"",IF(AND(מרקובחצי[[#This Row],[עד ועד]]&lt;29,OR(מרקובחצי[[#This Row],[CycleNumber]]=1,AND(U671=1,OR(מרקובחצי[[#This Row],[עד ועד]]&lt;J671,מרקובחצי[[#This Row],[עד ועד]]&gt;K671)),AND(V671=1,מרקובחצי[[#This Row],[עד ועד]]&lt;J671),W671=1)),1,""))</f>
        <v/>
      </c>
      <c r="P672" s="19" t="str">
        <f>IF(מרקובחצי[[#This Row],[קבעה הפלגה?]]=1,"",IF(AND(מרקובחצי[[#This Row],[עד ועד]]&gt;28,מרקובחצי[[#This Row],[עד ועד]]&lt;32,OR(מרקובחצי[[#This Row],[CycleNumber]]=1,AND(U671=1),AND(V671=1,OR(מרקובחצי[[#This Row],[עד ועד]]&lt;J671,מרקובחצי[[#This Row],[עד ועד]]&gt;K671)),W671=1)),1,""))</f>
        <v/>
      </c>
      <c r="Q672" s="19" t="str">
        <f>IF(מרקובחצי[[#This Row],[קבעה הפלגה?]]=1,"",IF(AND(מרקובחצי[[#This Row],[עד ועד]]&gt;31,OR(מרקובחצי[[#This Row],[CycleNumber]]=1,AND(U671=1),AND(V671=1,מרקובחצי[[#This Row],[עד ועד]]&gt;K671),AND(W671=1,OR(מרקובחצי[[#This Row],[עד ועד]]&gt;K671,מרקובחצי[[#This Row],[עד ועד]]&lt;J671)))),1,""))</f>
        <v/>
      </c>
      <c r="R672" s="19" t="str">
        <f>IF(מרקובחצי[[#This Row],[CycleNumber]]&gt;1,IF(AND(O671=1,מרקובחצי[[#This Row],[עד ועד]]&lt;29),1,""),"")</f>
        <v/>
      </c>
      <c r="S672" s="19" t="str">
        <f>IF(מרקובחצי[[#This Row],[CycleNumber]]&gt;1,IF(OR(AND(O671=1,מרקובחצי[[#This Row],[עד ועד]]&gt;28),AND(P671=1),AND(Q671=1,מרקובחצי[[#This Row],[עד ועד]]&lt;32)),1,""),"")</f>
        <v/>
      </c>
      <c r="T672" s="19">
        <f>IF(מרקובחצי[[#This Row],[CycleNumber]]&gt;1,IF(AND(Q671=1,מרקובחצי[[#This Row],[עד ועד]]&gt;31),1,""),"")</f>
        <v>1</v>
      </c>
      <c r="U672" s="19" t="str">
        <f>IF(מרקובחצי[[#This Row],[CycleNumber]]&gt;1,IF(AND(R671=1,מרקובחצי[[#This Row],[עד ועד]]&lt;29),1,IF(AND(U671=1,NOT(OR(מרקובחצי[[#This Row],[עד ועד]]&lt;J671,מרקובחצי[[#This Row],[עד ועד]]&gt;K671))),1,"")),"")</f>
        <v/>
      </c>
      <c r="V672" s="19" t="str">
        <f>IF(מרקובחצי[[#This Row],[CycleNumber]]&gt;1,IF(AND(SUM(R671:T671)=1,מרקובחצי[[#This Row],[עד ועד]]&gt;28,מרקובחצי[[#This Row],[עד ועד]]&lt;32),1,IF(OR(S671=1,AND(R671=1,מרקובחצי[[#This Row],[עד ועד]]&gt;28),AND(T671=1,מרקובחצי[[#This Row],[עד ועד]]&lt;32)),1,IF(AND(V671=1,NOT(OR(מרקובחצי[[#This Row],[עד ועד]]&lt;J671,מרקובחצי[[#This Row],[עד ועד]]&gt;K671))),1,""))),"")</f>
        <v/>
      </c>
      <c r="W672" s="19" t="str">
        <f>IF(מרקובחצי[[#This Row],[CycleNumber]]&gt;1,IF(AND(T671=1,מרקובחצי[[#This Row],[עד ועד]]&gt;31),1,IF(AND(W671=1,NOT(OR(מרקובחצי[[#This Row],[עד ועד]]&lt;J671,מרקובחצי[[#This Row],[עד ועד]]&gt;K671))),1,"")),"")</f>
        <v/>
      </c>
      <c r="X672" s="19" t="str">
        <f>IF(AND(מרקובחצי[[#This Row],[CycleNumber]]&lt;$B673,SUM(מרקובחצי[[#This Row],[11]],R673)=2),1,"")</f>
        <v/>
      </c>
      <c r="Y672" s="19" t="str">
        <f>IF(AND(מרקובחצי[[#This Row],[CycleNumber]]&lt;$B673,SUM(מרקובחצי[[#This Row],[11]],S673)=2),1,"")</f>
        <v/>
      </c>
      <c r="Z672" s="19" t="str">
        <f>IF(AND(מרקובחצי[[#This Row],[CycleNumber]]&lt;$B673,SUM(מרקובחצי[[#This Row],[13]],S673)=2),1,"")</f>
        <v/>
      </c>
      <c r="AA672" s="19" t="str">
        <f>IF(AND(מרקובחצי[[#This Row],[CycleNumber]]&lt;$B673,SUM(מרקובחצי[[#This Row],[13]],T673)=2),1,"")</f>
        <v/>
      </c>
      <c r="AB672" s="19" t="str">
        <f>IF(AND(מרקובחצי[[#This Row],[CycleNumber]]&lt;$B673,SUM(מרקובחצי[[#This Row],[21]],U673)=2),1,"")</f>
        <v/>
      </c>
      <c r="AC672" s="19" t="str">
        <f>IF(AND(מרקובחצי[[#This Row],[CycleNumber]]&lt;$B673,SUM(מרקובחצי[[#This Row],[21]],V673)=2),1,"")</f>
        <v/>
      </c>
      <c r="AD672" s="19" t="str">
        <f>IF(AND(מרקובחצי[[#This Row],[CycleNumber]]&lt;$B673,SUM(מרקובחצי[[#This Row],[23]],V673)=2),1,"")</f>
        <v/>
      </c>
      <c r="AE672" s="19">
        <f>IF(AND(מרקובחצי[[#This Row],[CycleNumber]]&lt;$B673,SUM(מרקובחצי[[#This Row],[23]],W673)=2),1,"")</f>
        <v>1</v>
      </c>
      <c r="AF672" s="19" t="str">
        <f>IF(AND(מרקובחצי[[#This Row],[CycleNumber]]&lt;$B673,SUM(מרקובחצי[[#This Row],[31]],O673)=2),1,"")</f>
        <v/>
      </c>
      <c r="AG672" s="19" t="str">
        <f>IF(AND(מרקובחצי[[#This Row],[CycleNumber]]&lt;$B673,SUM(מרקובחצי[[#This Row],[31]],P673)=2),1,"")</f>
        <v/>
      </c>
      <c r="AH672" s="19" t="str">
        <f>IF(AND(מרקובחצי[[#This Row],[CycleNumber]]&lt;$B673,SUM(מרקובחצי[[#This Row],[31]],Q673)=2),1,"")</f>
        <v/>
      </c>
      <c r="AI672" s="19" t="str">
        <f>IF(AND(מרקובחצי[[#This Row],[CycleNumber]]&lt;$B673,SUM(U672:U673)=2),1,"")</f>
        <v/>
      </c>
      <c r="AJ672" s="19" t="str">
        <f>IF(AND(מרקובחצי[[#This Row],[CycleNumber]]&lt;$B673,SUM(מרקובחצי[[#This Row],[32]],O673)=2),1,"")</f>
        <v/>
      </c>
      <c r="AK672" s="19" t="str">
        <f>IF(AND(מרקובחצי[[#This Row],[CycleNumber]]&lt;$B673,SUM(מרקובחצי[[#This Row],[32]],P673)=2),1,"")</f>
        <v/>
      </c>
      <c r="AL672" s="19" t="str">
        <f>IF(AND(מרקובחצי[[#This Row],[CycleNumber]]&lt;$B673,SUM(מרקובחצי[[#This Row],[32]],Q673)=2),1,"")</f>
        <v/>
      </c>
      <c r="AM672" s="19" t="str">
        <f>IF(AND(מרקובחצי[[#This Row],[CycleNumber]]&lt;$B673,SUM(V672:V673)=2),1,"")</f>
        <v/>
      </c>
      <c r="AN672" s="19" t="str">
        <f>IF(AND(מרקובחצי[[#This Row],[CycleNumber]]&lt;$B673,SUM(מרקובחצי[[#This Row],[33]],O673)=2),1,"")</f>
        <v/>
      </c>
      <c r="AO672" s="19" t="str">
        <f>IF(AND(מרקובחצי[[#This Row],[CycleNumber]]&lt;$B673,SUM(מרקובחצי[[#This Row],[33]],P673)=2),1,"")</f>
        <v/>
      </c>
      <c r="AP672" s="19" t="str">
        <f>IF(AND(מרקובחצי[[#This Row],[CycleNumber]]&lt;$B673,SUM(מרקובחצי[[#This Row],[33]],Q673)=2),1,"")</f>
        <v/>
      </c>
      <c r="AQ672" s="19" t="str">
        <f>IF(AND(מרקובחצי[[#This Row],[CycleNumber]]&lt;$B673,SUM(W672:W673)=2),1,"")</f>
        <v/>
      </c>
      <c r="AR672" s="19" t="str">
        <f>IF(AND(מרקובחצי[[#This Row],[CycleNumber]]&lt;$B673,SUM(מרקובחצי[[#This Row],[12]],S673)=2),1,"")</f>
        <v/>
      </c>
      <c r="AS672" s="19" t="str">
        <f>IF(AND(מרקובחצי[[#This Row],[CycleNumber]]&lt;$B673,SUM(מרקובחצי[[#This Row],[22]],V673)=2),1,"")</f>
        <v/>
      </c>
      <c r="AT672" s="21">
        <f>SUM(מרקובחצי[[#This Row],[11]:[33]])</f>
        <v>1</v>
      </c>
    </row>
    <row r="673" spans="1:46" ht="15.6" x14ac:dyDescent="0.25">
      <c r="A673" s="19" t="s">
        <v>67</v>
      </c>
      <c r="B673" s="19">
        <v>3</v>
      </c>
      <c r="C673">
        <v>32</v>
      </c>
      <c r="D673" s="19">
        <f>מרקובחצי[[#This Row],[LengthofCycle]]+1</f>
        <v>33</v>
      </c>
      <c r="E673" t="str">
        <f>IF(IFERROR(LOOKUP(מרקובחצי[[#This Row],[ClientID]],קביעויות[הפלגה]),FALSE)=מרקובחצי[[#This Row],[ClientID]],1,"")</f>
        <v/>
      </c>
      <c r="F673" t="str">
        <f>IF(IFERROR(LOOKUP(מרקובחצי[[#This Row],[ClientID]],סוגחציקבוע[S31]),FALSE)=מרקובחצי[[#This Row],[ClientID]],1,"")</f>
        <v/>
      </c>
      <c r="G673" t="str">
        <f>IF(IFERROR(LOOKUP(מרקובחצי[[#This Row],[ClientID]],סוגחציקבוע[S32]),FALSE)=מרקובחצי[[#This Row],[ClientID]],1,"")</f>
        <v/>
      </c>
      <c r="H673" t="str">
        <f>IF(IFERROR(LOOKUP(מרקובחצי[[#This Row],[ClientID]],סוגחציקבוע[S33]),FALSE)=מרקובחצי[[#This Row],[ClientID]],1,"")</f>
        <v/>
      </c>
      <c r="I673">
        <f>IF(IFERROR(LOOKUP(מרקובחצי[[#This Row],[ClientID]],סוגחציקבוע[S32&amp;33]),FALSE)=מרקובחצי[[#This Row],[ClientID]],1,"")</f>
        <v>1</v>
      </c>
      <c r="J673" s="19">
        <f>IF(SUM(מרקובחצי[[#This Row],[11]:[13]])=1,מרקובחצי[[#This Row],[עד ועד]],IF(SUM(R672:T673)=1,IF(מרקובחצי[[#This Row],[עד ועד]]&lt;J672,מרקובחצי[[#This Row],[עד ועד]],J672),J672))</f>
        <v>33</v>
      </c>
      <c r="K673" s="19">
        <f>IF(SUM(מרקובחצי[[#This Row],[11]:[13]])=1,מרקובחצי[[#This Row],[עד ועד]],IF(SUM(R672:T673)=1,IF(מרקובחצי[[#This Row],[עד ועד]]&gt;K672,מרקובחצי[[#This Row],[עד ועד]],K672),K672))</f>
        <v>34</v>
      </c>
      <c r="L673" s="19">
        <f>IF(AND(SUM(מרקובחצי[[#This Row],[31]:[33]])=1,SUM(U672:W672)=0),מרקובחצי[[#This Row],[מקס]]-מרקובחצי[[#This Row],[מינ]],"")</f>
        <v>1</v>
      </c>
      <c r="M67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673" s="19" t="str">
        <f t="shared" si="10"/>
        <v>S23</v>
      </c>
      <c r="O673" s="19" t="str">
        <f>IF(מרקובחצי[[#This Row],[קבעה הפלגה?]]=1,"",IF(AND(מרקובחצי[[#This Row],[עד ועד]]&lt;29,OR(מרקובחצי[[#This Row],[CycleNumber]]=1,AND(U672=1,OR(מרקובחצי[[#This Row],[עד ועד]]&lt;J672,מרקובחצי[[#This Row],[עד ועד]]&gt;K672)),AND(V672=1,מרקובחצי[[#This Row],[עד ועד]]&lt;J672),W672=1)),1,""))</f>
        <v/>
      </c>
      <c r="P673" s="19" t="str">
        <f>IF(מרקובחצי[[#This Row],[קבעה הפלגה?]]=1,"",IF(AND(מרקובחצי[[#This Row],[עד ועד]]&gt;28,מרקובחצי[[#This Row],[עד ועד]]&lt;32,OR(מרקובחצי[[#This Row],[CycleNumber]]=1,AND(U672=1),AND(V672=1,OR(מרקובחצי[[#This Row],[עד ועד]]&lt;J672,מרקובחצי[[#This Row],[עד ועד]]&gt;K672)),W672=1)),1,""))</f>
        <v/>
      </c>
      <c r="Q673" s="19" t="str">
        <f>IF(מרקובחצי[[#This Row],[קבעה הפלגה?]]=1,"",IF(AND(מרקובחצי[[#This Row],[עד ועד]]&gt;31,OR(מרקובחצי[[#This Row],[CycleNumber]]=1,AND(U672=1),AND(V672=1,מרקובחצי[[#This Row],[עד ועד]]&gt;K672),AND(W672=1,OR(מרקובחצי[[#This Row],[עד ועד]]&gt;K672,מרקובחצי[[#This Row],[עד ועד]]&lt;J672)))),1,""))</f>
        <v/>
      </c>
      <c r="R673" s="19" t="str">
        <f>IF(מרקובחצי[[#This Row],[CycleNumber]]&gt;1,IF(AND(O672=1,מרקובחצי[[#This Row],[עד ועד]]&lt;29),1,""),"")</f>
        <v/>
      </c>
      <c r="S673" s="19" t="str">
        <f>IF(מרקובחצי[[#This Row],[CycleNumber]]&gt;1,IF(OR(AND(O672=1,מרקובחצי[[#This Row],[עד ועד]]&gt;28),AND(P672=1),AND(Q672=1,מרקובחצי[[#This Row],[עד ועד]]&lt;32)),1,""),"")</f>
        <v/>
      </c>
      <c r="T673" s="19" t="str">
        <f>IF(מרקובחצי[[#This Row],[CycleNumber]]&gt;1,IF(AND(Q672=1,מרקובחצי[[#This Row],[עד ועד]]&gt;31),1,""),"")</f>
        <v/>
      </c>
      <c r="U673" s="19" t="str">
        <f>IF(מרקובחצי[[#This Row],[CycleNumber]]&gt;1,IF(AND(R672=1,מרקובחצי[[#This Row],[עד ועד]]&lt;29),1,IF(AND(U672=1,NOT(OR(מרקובחצי[[#This Row],[עד ועד]]&lt;J672,מרקובחצי[[#This Row],[עד ועד]]&gt;K672))),1,"")),"")</f>
        <v/>
      </c>
      <c r="V673" s="19" t="str">
        <f>IF(מרקובחצי[[#This Row],[CycleNumber]]&gt;1,IF(AND(SUM(R672:T672)=1,מרקובחצי[[#This Row],[עד ועד]]&gt;28,מרקובחצי[[#This Row],[עד ועד]]&lt;32),1,IF(OR(S672=1,AND(R672=1,מרקובחצי[[#This Row],[עד ועד]]&gt;28),AND(T672=1,מרקובחצי[[#This Row],[עד ועד]]&lt;32)),1,IF(AND(V672=1,NOT(OR(מרקובחצי[[#This Row],[עד ועד]]&lt;J672,מרקובחצי[[#This Row],[עד ועד]]&gt;K672))),1,""))),"")</f>
        <v/>
      </c>
      <c r="W673" s="19">
        <f>IF(מרקובחצי[[#This Row],[CycleNumber]]&gt;1,IF(AND(T672=1,מרקובחצי[[#This Row],[עד ועד]]&gt;31),1,IF(AND(W672=1,NOT(OR(מרקובחצי[[#This Row],[עד ועד]]&lt;J672,מרקובחצי[[#This Row],[עד ועד]]&gt;K672))),1,"")),"")</f>
        <v>1</v>
      </c>
      <c r="X673" s="19" t="str">
        <f>IF(AND(מרקובחצי[[#This Row],[CycleNumber]]&lt;$B674,SUM(מרקובחצי[[#This Row],[11]],R674)=2),1,"")</f>
        <v/>
      </c>
      <c r="Y673" s="19" t="str">
        <f>IF(AND(מרקובחצי[[#This Row],[CycleNumber]]&lt;$B674,SUM(מרקובחצי[[#This Row],[11]],S674)=2),1,"")</f>
        <v/>
      </c>
      <c r="Z673" s="19" t="str">
        <f>IF(AND(מרקובחצי[[#This Row],[CycleNumber]]&lt;$B674,SUM(מרקובחצי[[#This Row],[13]],S674)=2),1,"")</f>
        <v/>
      </c>
      <c r="AA673" s="19" t="str">
        <f>IF(AND(מרקובחצי[[#This Row],[CycleNumber]]&lt;$B674,SUM(מרקובחצי[[#This Row],[13]],T674)=2),1,"")</f>
        <v/>
      </c>
      <c r="AB673" s="19" t="str">
        <f>IF(AND(מרקובחצי[[#This Row],[CycleNumber]]&lt;$B674,SUM(מרקובחצי[[#This Row],[21]],U674)=2),1,"")</f>
        <v/>
      </c>
      <c r="AC673" s="19" t="str">
        <f>IF(AND(מרקובחצי[[#This Row],[CycleNumber]]&lt;$B674,SUM(מרקובחצי[[#This Row],[21]],V674)=2),1,"")</f>
        <v/>
      </c>
      <c r="AD673" s="19" t="str">
        <f>IF(AND(מרקובחצי[[#This Row],[CycleNumber]]&lt;$B674,SUM(מרקובחצי[[#This Row],[23]],V674)=2),1,"")</f>
        <v/>
      </c>
      <c r="AE673" s="19" t="str">
        <f>IF(AND(מרקובחצי[[#This Row],[CycleNumber]]&lt;$B674,SUM(מרקובחצי[[#This Row],[23]],W674)=2),1,"")</f>
        <v/>
      </c>
      <c r="AF673" s="19" t="str">
        <f>IF(AND(מרקובחצי[[#This Row],[CycleNumber]]&lt;$B674,SUM(מרקובחצי[[#This Row],[31]],O674)=2),1,"")</f>
        <v/>
      </c>
      <c r="AG673" s="19" t="str">
        <f>IF(AND(מרקובחצי[[#This Row],[CycleNumber]]&lt;$B674,SUM(מרקובחצי[[#This Row],[31]],P674)=2),1,"")</f>
        <v/>
      </c>
      <c r="AH673" s="19" t="str">
        <f>IF(AND(מרקובחצי[[#This Row],[CycleNumber]]&lt;$B674,SUM(מרקובחצי[[#This Row],[31]],Q674)=2),1,"")</f>
        <v/>
      </c>
      <c r="AI673" s="19" t="str">
        <f>IF(AND(מרקובחצי[[#This Row],[CycleNumber]]&lt;$B674,SUM(U673:U674)=2),1,"")</f>
        <v/>
      </c>
      <c r="AJ673" s="19" t="str">
        <f>IF(AND(מרקובחצי[[#This Row],[CycleNumber]]&lt;$B674,SUM(מרקובחצי[[#This Row],[32]],O674)=2),1,"")</f>
        <v/>
      </c>
      <c r="AK673" s="19" t="str">
        <f>IF(AND(מרקובחצי[[#This Row],[CycleNumber]]&lt;$B674,SUM(מרקובחצי[[#This Row],[32]],P674)=2),1,"")</f>
        <v/>
      </c>
      <c r="AL673" s="19" t="str">
        <f>IF(AND(מרקובחצי[[#This Row],[CycleNumber]]&lt;$B674,SUM(מרקובחצי[[#This Row],[32]],Q674)=2),1,"")</f>
        <v/>
      </c>
      <c r="AM673" s="19" t="str">
        <f>IF(AND(מרקובחצי[[#This Row],[CycleNumber]]&lt;$B674,SUM(V673:V674)=2),1,"")</f>
        <v/>
      </c>
      <c r="AN673" s="19" t="str">
        <f>IF(AND(מרקובחצי[[#This Row],[CycleNumber]]&lt;$B674,SUM(מרקובחצי[[#This Row],[33]],O674)=2),1,"")</f>
        <v/>
      </c>
      <c r="AO673" s="19">
        <f>IF(AND(מרקובחצי[[#This Row],[CycleNumber]]&lt;$B674,SUM(מרקובחצי[[#This Row],[33]],P674)=2),1,"")</f>
        <v>1</v>
      </c>
      <c r="AP673" s="19" t="str">
        <f>IF(AND(מרקובחצי[[#This Row],[CycleNumber]]&lt;$B674,SUM(מרקובחצי[[#This Row],[33]],Q674)=2),1,"")</f>
        <v/>
      </c>
      <c r="AQ673" s="19" t="str">
        <f>IF(AND(מרקובחצי[[#This Row],[CycleNumber]]&lt;$B674,SUM(W673:W674)=2),1,"")</f>
        <v/>
      </c>
      <c r="AR673" s="19" t="str">
        <f>IF(AND(מרקובחצי[[#This Row],[CycleNumber]]&lt;$B674,SUM(מרקובחצי[[#This Row],[12]],S674)=2),1,"")</f>
        <v/>
      </c>
      <c r="AS673" s="19" t="str">
        <f>IF(AND(מרקובחצי[[#This Row],[CycleNumber]]&lt;$B674,SUM(מרקובחצי[[#This Row],[22]],V674)=2),1,"")</f>
        <v/>
      </c>
      <c r="AT673" s="21">
        <f>SUM(מרקובחצי[[#This Row],[11]:[33]])</f>
        <v>1</v>
      </c>
    </row>
    <row r="674" spans="1:46" ht="15.6" x14ac:dyDescent="0.25">
      <c r="A674" s="19" t="s">
        <v>67</v>
      </c>
      <c r="B674" s="19">
        <v>4</v>
      </c>
      <c r="C674">
        <v>30</v>
      </c>
      <c r="D674" s="19">
        <f>מרקובחצי[[#This Row],[LengthofCycle]]+1</f>
        <v>31</v>
      </c>
      <c r="E674" t="str">
        <f>IF(IFERROR(LOOKUP(מרקובחצי[[#This Row],[ClientID]],קביעויות[הפלגה]),FALSE)=מרקובחצי[[#This Row],[ClientID]],1,"")</f>
        <v/>
      </c>
      <c r="F674" t="str">
        <f>IF(IFERROR(LOOKUP(מרקובחצי[[#This Row],[ClientID]],סוגחציקבוע[S31]),FALSE)=מרקובחצי[[#This Row],[ClientID]],1,"")</f>
        <v/>
      </c>
      <c r="G674" t="str">
        <f>IF(IFERROR(LOOKUP(מרקובחצי[[#This Row],[ClientID]],סוגחציקבוע[S32]),FALSE)=מרקובחצי[[#This Row],[ClientID]],1,"")</f>
        <v/>
      </c>
      <c r="H674" t="str">
        <f>IF(IFERROR(LOOKUP(מרקובחצי[[#This Row],[ClientID]],סוגחציקבוע[S33]),FALSE)=מרקובחצי[[#This Row],[ClientID]],1,"")</f>
        <v/>
      </c>
      <c r="I674">
        <f>IF(IFERROR(LOOKUP(מרקובחצי[[#This Row],[ClientID]],סוגחציקבוע[S32&amp;33]),FALSE)=מרקובחצי[[#This Row],[ClientID]],1,"")</f>
        <v>1</v>
      </c>
      <c r="J674" s="19">
        <f>IF(SUM(מרקובחצי[[#This Row],[11]:[13]])=1,מרקובחצי[[#This Row],[עד ועד]],IF(SUM(R673:T674)=1,IF(מרקובחצי[[#This Row],[עד ועד]]&lt;J673,מרקובחצי[[#This Row],[עד ועד]],J673),J673))</f>
        <v>31</v>
      </c>
      <c r="K674" s="19">
        <f>IF(SUM(מרקובחצי[[#This Row],[11]:[13]])=1,מרקובחצי[[#This Row],[עד ועד]],IF(SUM(R673:T674)=1,IF(מרקובחצי[[#This Row],[עד ועד]]&gt;K673,מרקובחצי[[#This Row],[עד ועד]],K673),K673))</f>
        <v>31</v>
      </c>
      <c r="L674" s="19" t="str">
        <f>IF(AND(SUM(מרקובחצי[[#This Row],[31]:[33]])=1,SUM(U673:W673)=0),מרקובחצי[[#This Row],[מקס]]-מרקובחצי[[#This Row],[מינ]],"")</f>
        <v/>
      </c>
      <c r="M67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674" s="19" t="str">
        <f t="shared" si="10"/>
        <v>S33</v>
      </c>
      <c r="O674" s="19" t="str">
        <f>IF(מרקובחצי[[#This Row],[קבעה הפלגה?]]=1,"",IF(AND(מרקובחצי[[#This Row],[עד ועד]]&lt;29,OR(מרקובחצי[[#This Row],[CycleNumber]]=1,AND(U673=1,OR(מרקובחצי[[#This Row],[עד ועד]]&lt;J673,מרקובחצי[[#This Row],[עד ועד]]&gt;K673)),AND(V673=1,מרקובחצי[[#This Row],[עד ועד]]&lt;J673),W673=1)),1,""))</f>
        <v/>
      </c>
      <c r="P674" s="19">
        <f>IF(מרקובחצי[[#This Row],[קבעה הפלגה?]]=1,"",IF(AND(מרקובחצי[[#This Row],[עד ועד]]&gt;28,מרקובחצי[[#This Row],[עד ועד]]&lt;32,OR(מרקובחצי[[#This Row],[CycleNumber]]=1,AND(U673=1),AND(V673=1,OR(מרקובחצי[[#This Row],[עד ועד]]&lt;J673,מרקובחצי[[#This Row],[עד ועד]]&gt;K673)),W673=1)),1,""))</f>
        <v>1</v>
      </c>
      <c r="Q674" s="19" t="str">
        <f>IF(מרקובחצי[[#This Row],[קבעה הפלגה?]]=1,"",IF(AND(מרקובחצי[[#This Row],[עד ועד]]&gt;31,OR(מרקובחצי[[#This Row],[CycleNumber]]=1,AND(U673=1),AND(V673=1,מרקובחצי[[#This Row],[עד ועד]]&gt;K673),AND(W673=1,OR(מרקובחצי[[#This Row],[עד ועד]]&gt;K673,מרקובחצי[[#This Row],[עד ועד]]&lt;J673)))),1,""))</f>
        <v/>
      </c>
      <c r="R674" s="19" t="str">
        <f>IF(מרקובחצי[[#This Row],[CycleNumber]]&gt;1,IF(AND(O673=1,מרקובחצי[[#This Row],[עד ועד]]&lt;29),1,""),"")</f>
        <v/>
      </c>
      <c r="S674" s="19" t="str">
        <f>IF(מרקובחצי[[#This Row],[CycleNumber]]&gt;1,IF(OR(AND(O673=1,מרקובחצי[[#This Row],[עד ועד]]&gt;28),AND(P673=1),AND(Q673=1,מרקובחצי[[#This Row],[עד ועד]]&lt;32)),1,""),"")</f>
        <v/>
      </c>
      <c r="T674" s="19" t="str">
        <f>IF(מרקובחצי[[#This Row],[CycleNumber]]&gt;1,IF(AND(Q673=1,מרקובחצי[[#This Row],[עד ועד]]&gt;31),1,""),"")</f>
        <v/>
      </c>
      <c r="U674" s="19" t="str">
        <f>IF(מרקובחצי[[#This Row],[CycleNumber]]&gt;1,IF(AND(R673=1,מרקובחצי[[#This Row],[עד ועד]]&lt;29),1,IF(AND(U673=1,NOT(OR(מרקובחצי[[#This Row],[עד ועד]]&lt;J673,מרקובחצי[[#This Row],[עד ועד]]&gt;K673))),1,"")),"")</f>
        <v/>
      </c>
      <c r="V674" s="19" t="str">
        <f>IF(מרקובחצי[[#This Row],[CycleNumber]]&gt;1,IF(AND(SUM(R673:T673)=1,מרקובחצי[[#This Row],[עד ועד]]&gt;28,מרקובחצי[[#This Row],[עד ועד]]&lt;32),1,IF(OR(S673=1,AND(R673=1,מרקובחצי[[#This Row],[עד ועד]]&gt;28),AND(T673=1,מרקובחצי[[#This Row],[עד ועד]]&lt;32)),1,IF(AND(V673=1,NOT(OR(מרקובחצי[[#This Row],[עד ועד]]&lt;J673,מרקובחצי[[#This Row],[עד ועד]]&gt;K673))),1,""))),"")</f>
        <v/>
      </c>
      <c r="W674" s="19" t="str">
        <f>IF(מרקובחצי[[#This Row],[CycleNumber]]&gt;1,IF(AND(T673=1,מרקובחצי[[#This Row],[עד ועד]]&gt;31),1,IF(AND(W673=1,NOT(OR(מרקובחצי[[#This Row],[עד ועד]]&lt;J673,מרקובחצי[[#This Row],[עד ועד]]&gt;K673))),1,"")),"")</f>
        <v/>
      </c>
      <c r="X674" s="19" t="str">
        <f>IF(AND(מרקובחצי[[#This Row],[CycleNumber]]&lt;$B675,SUM(מרקובחצי[[#This Row],[11]],R675)=2),1,"")</f>
        <v/>
      </c>
      <c r="Y674" s="19" t="str">
        <f>IF(AND(מרקובחצי[[#This Row],[CycleNumber]]&lt;$B675,SUM(מרקובחצי[[#This Row],[11]],S675)=2),1,"")</f>
        <v/>
      </c>
      <c r="Z674" s="19" t="str">
        <f>IF(AND(מרקובחצי[[#This Row],[CycleNumber]]&lt;$B675,SUM(מרקובחצי[[#This Row],[13]],S675)=2),1,"")</f>
        <v/>
      </c>
      <c r="AA674" s="19" t="str">
        <f>IF(AND(מרקובחצי[[#This Row],[CycleNumber]]&lt;$B675,SUM(מרקובחצי[[#This Row],[13]],T675)=2),1,"")</f>
        <v/>
      </c>
      <c r="AB674" s="19" t="str">
        <f>IF(AND(מרקובחצי[[#This Row],[CycleNumber]]&lt;$B675,SUM(מרקובחצי[[#This Row],[21]],U675)=2),1,"")</f>
        <v/>
      </c>
      <c r="AC674" s="19" t="str">
        <f>IF(AND(מרקובחצי[[#This Row],[CycleNumber]]&lt;$B675,SUM(מרקובחצי[[#This Row],[21]],V675)=2),1,"")</f>
        <v/>
      </c>
      <c r="AD674" s="19" t="str">
        <f>IF(AND(מרקובחצי[[#This Row],[CycleNumber]]&lt;$B675,SUM(מרקובחצי[[#This Row],[23]],V675)=2),1,"")</f>
        <v/>
      </c>
      <c r="AE674" s="19" t="str">
        <f>IF(AND(מרקובחצי[[#This Row],[CycleNumber]]&lt;$B675,SUM(מרקובחצי[[#This Row],[23]],W675)=2),1,"")</f>
        <v/>
      </c>
      <c r="AF674" s="19" t="str">
        <f>IF(AND(מרקובחצי[[#This Row],[CycleNumber]]&lt;$B675,SUM(מרקובחצי[[#This Row],[31]],O675)=2),1,"")</f>
        <v/>
      </c>
      <c r="AG674" s="19" t="str">
        <f>IF(AND(מרקובחצי[[#This Row],[CycleNumber]]&lt;$B675,SUM(מרקובחצי[[#This Row],[31]],P675)=2),1,"")</f>
        <v/>
      </c>
      <c r="AH674" s="19" t="str">
        <f>IF(AND(מרקובחצי[[#This Row],[CycleNumber]]&lt;$B675,SUM(מרקובחצי[[#This Row],[31]],Q675)=2),1,"")</f>
        <v/>
      </c>
      <c r="AI674" s="19" t="str">
        <f>IF(AND(מרקובחצי[[#This Row],[CycleNumber]]&lt;$B675,SUM(U674:U675)=2),1,"")</f>
        <v/>
      </c>
      <c r="AJ674" s="19" t="str">
        <f>IF(AND(מרקובחצי[[#This Row],[CycleNumber]]&lt;$B675,SUM(מרקובחצי[[#This Row],[32]],O675)=2),1,"")</f>
        <v/>
      </c>
      <c r="AK674" s="19" t="str">
        <f>IF(AND(מרקובחצי[[#This Row],[CycleNumber]]&lt;$B675,SUM(מרקובחצי[[#This Row],[32]],P675)=2),1,"")</f>
        <v/>
      </c>
      <c r="AL674" s="19" t="str">
        <f>IF(AND(מרקובחצי[[#This Row],[CycleNumber]]&lt;$B675,SUM(מרקובחצי[[#This Row],[32]],Q675)=2),1,"")</f>
        <v/>
      </c>
      <c r="AM674" s="19" t="str">
        <f>IF(AND(מרקובחצי[[#This Row],[CycleNumber]]&lt;$B675,SUM(V674:V675)=2),1,"")</f>
        <v/>
      </c>
      <c r="AN674" s="19" t="str">
        <f>IF(AND(מרקובחצי[[#This Row],[CycleNumber]]&lt;$B675,SUM(מרקובחצי[[#This Row],[33]],O675)=2),1,"")</f>
        <v/>
      </c>
      <c r="AO674" s="19" t="str">
        <f>IF(AND(מרקובחצי[[#This Row],[CycleNumber]]&lt;$B675,SUM(מרקובחצי[[#This Row],[33]],P675)=2),1,"")</f>
        <v/>
      </c>
      <c r="AP674" s="19" t="str">
        <f>IF(AND(מרקובחצי[[#This Row],[CycleNumber]]&lt;$B675,SUM(מרקובחצי[[#This Row],[33]],Q675)=2),1,"")</f>
        <v/>
      </c>
      <c r="AQ674" s="19" t="str">
        <f>IF(AND(מרקובחצי[[#This Row],[CycleNumber]]&lt;$B675,SUM(W674:W675)=2),1,"")</f>
        <v/>
      </c>
      <c r="AR674" s="19">
        <f>IF(AND(מרקובחצי[[#This Row],[CycleNumber]]&lt;$B675,SUM(מרקובחצי[[#This Row],[12]],S675)=2),1,"")</f>
        <v>1</v>
      </c>
      <c r="AS674" s="19" t="str">
        <f>IF(AND(מרקובחצי[[#This Row],[CycleNumber]]&lt;$B675,SUM(מרקובחצי[[#This Row],[22]],V675)=2),1,"")</f>
        <v/>
      </c>
      <c r="AT674" s="21">
        <f>SUM(מרקובחצי[[#This Row],[11]:[33]])</f>
        <v>1</v>
      </c>
    </row>
    <row r="675" spans="1:46" ht="15.6" x14ac:dyDescent="0.25">
      <c r="A675" s="19" t="s">
        <v>67</v>
      </c>
      <c r="B675" s="19">
        <v>5</v>
      </c>
      <c r="C675">
        <v>26</v>
      </c>
      <c r="D675" s="19">
        <f>מרקובחצי[[#This Row],[LengthofCycle]]+1</f>
        <v>27</v>
      </c>
      <c r="E675" t="str">
        <f>IF(IFERROR(LOOKUP(מרקובחצי[[#This Row],[ClientID]],קביעויות[הפלגה]),FALSE)=מרקובחצי[[#This Row],[ClientID]],1,"")</f>
        <v/>
      </c>
      <c r="F675" t="str">
        <f>IF(IFERROR(LOOKUP(מרקובחצי[[#This Row],[ClientID]],סוגחציקבוע[S31]),FALSE)=מרקובחצי[[#This Row],[ClientID]],1,"")</f>
        <v/>
      </c>
      <c r="G675" t="str">
        <f>IF(IFERROR(LOOKUP(מרקובחצי[[#This Row],[ClientID]],סוגחציקבוע[S32]),FALSE)=מרקובחצי[[#This Row],[ClientID]],1,"")</f>
        <v/>
      </c>
      <c r="H675" t="str">
        <f>IF(IFERROR(LOOKUP(מרקובחצי[[#This Row],[ClientID]],סוגחציקבוע[S33]),FALSE)=מרקובחצי[[#This Row],[ClientID]],1,"")</f>
        <v/>
      </c>
      <c r="I675">
        <f>IF(IFERROR(LOOKUP(מרקובחצי[[#This Row],[ClientID]],סוגחציקבוע[S32&amp;33]),FALSE)=מרקובחצי[[#This Row],[ClientID]],1,"")</f>
        <v>1</v>
      </c>
      <c r="J675" s="19">
        <f>IF(SUM(מרקובחצי[[#This Row],[11]:[13]])=1,מרקובחצי[[#This Row],[עד ועד]],IF(SUM(R674:T675)=1,IF(מרקובחצי[[#This Row],[עד ועד]]&lt;J674,מרקובחצי[[#This Row],[עד ועד]],J674),J674))</f>
        <v>27</v>
      </c>
      <c r="K675" s="19">
        <f>IF(SUM(מרקובחצי[[#This Row],[11]:[13]])=1,מרקובחצי[[#This Row],[עד ועד]],IF(SUM(R674:T675)=1,IF(מרקובחצי[[#This Row],[עד ועד]]&gt;K674,מרקובחצי[[#This Row],[עד ועד]],K674),K674))</f>
        <v>31</v>
      </c>
      <c r="L675" s="19" t="str">
        <f>IF(AND(SUM(מרקובחצי[[#This Row],[31]:[33]])=1,SUM(U674:W674)=0),מרקובחצי[[#This Row],[מקס]]-מרקובחצי[[#This Row],[מינ]],"")</f>
        <v/>
      </c>
      <c r="M67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675" s="19" t="str">
        <f t="shared" si="10"/>
        <v>S12</v>
      </c>
      <c r="O675" s="19" t="str">
        <f>IF(מרקובחצי[[#This Row],[קבעה הפלגה?]]=1,"",IF(AND(מרקובחצי[[#This Row],[עד ועד]]&lt;29,OR(מרקובחצי[[#This Row],[CycleNumber]]=1,AND(U674=1,OR(מרקובחצי[[#This Row],[עד ועד]]&lt;J674,מרקובחצי[[#This Row],[עד ועד]]&gt;K674)),AND(V674=1,מרקובחצי[[#This Row],[עד ועד]]&lt;J674),W674=1)),1,""))</f>
        <v/>
      </c>
      <c r="P675" s="19" t="str">
        <f>IF(מרקובחצי[[#This Row],[קבעה הפלגה?]]=1,"",IF(AND(מרקובחצי[[#This Row],[עד ועד]]&gt;28,מרקובחצי[[#This Row],[עד ועד]]&lt;32,OR(מרקובחצי[[#This Row],[CycleNumber]]=1,AND(U674=1),AND(V674=1,OR(מרקובחצי[[#This Row],[עד ועד]]&lt;J674,מרקובחצי[[#This Row],[עד ועד]]&gt;K674)),W674=1)),1,""))</f>
        <v/>
      </c>
      <c r="Q675" s="19" t="str">
        <f>IF(מרקובחצי[[#This Row],[קבעה הפלגה?]]=1,"",IF(AND(מרקובחצי[[#This Row],[עד ועד]]&gt;31,OR(מרקובחצי[[#This Row],[CycleNumber]]=1,AND(U674=1),AND(V674=1,מרקובחצי[[#This Row],[עד ועד]]&gt;K674),AND(W674=1,OR(מרקובחצי[[#This Row],[עד ועד]]&gt;K674,מרקובחצי[[#This Row],[עד ועד]]&lt;J674)))),1,""))</f>
        <v/>
      </c>
      <c r="R675" s="19" t="str">
        <f>IF(מרקובחצי[[#This Row],[CycleNumber]]&gt;1,IF(AND(O674=1,מרקובחצי[[#This Row],[עד ועד]]&lt;29),1,""),"")</f>
        <v/>
      </c>
      <c r="S675" s="19">
        <f>IF(מרקובחצי[[#This Row],[CycleNumber]]&gt;1,IF(OR(AND(O674=1,מרקובחצי[[#This Row],[עד ועד]]&gt;28),AND(P674=1),AND(Q674=1,מרקובחצי[[#This Row],[עד ועד]]&lt;32)),1,""),"")</f>
        <v>1</v>
      </c>
      <c r="T675" s="19" t="str">
        <f>IF(מרקובחצי[[#This Row],[CycleNumber]]&gt;1,IF(AND(Q674=1,מרקובחצי[[#This Row],[עד ועד]]&gt;31),1,""),"")</f>
        <v/>
      </c>
      <c r="U675" s="19" t="str">
        <f>IF(מרקובחצי[[#This Row],[CycleNumber]]&gt;1,IF(AND(R674=1,מרקובחצי[[#This Row],[עד ועד]]&lt;29),1,IF(AND(U674=1,NOT(OR(מרקובחצי[[#This Row],[עד ועד]]&lt;J674,מרקובחצי[[#This Row],[עד ועד]]&gt;K674))),1,"")),"")</f>
        <v/>
      </c>
      <c r="V675" s="19" t="str">
        <f>IF(מרקובחצי[[#This Row],[CycleNumber]]&gt;1,IF(AND(SUM(R674:T674)=1,מרקובחצי[[#This Row],[עד ועד]]&gt;28,מרקובחצי[[#This Row],[עד ועד]]&lt;32),1,IF(OR(S674=1,AND(R674=1,מרקובחצי[[#This Row],[עד ועד]]&gt;28),AND(T674=1,מרקובחצי[[#This Row],[עד ועד]]&lt;32)),1,IF(AND(V674=1,NOT(OR(מרקובחצי[[#This Row],[עד ועד]]&lt;J674,מרקובחצי[[#This Row],[עד ועד]]&gt;K674))),1,""))),"")</f>
        <v/>
      </c>
      <c r="W675" s="19" t="str">
        <f>IF(מרקובחצי[[#This Row],[CycleNumber]]&gt;1,IF(AND(T674=1,מרקובחצי[[#This Row],[עד ועד]]&gt;31),1,IF(AND(W674=1,NOT(OR(מרקובחצי[[#This Row],[עד ועד]]&lt;J674,מרקובחצי[[#This Row],[עד ועד]]&gt;K674))),1,"")),"")</f>
        <v/>
      </c>
      <c r="X675" s="19" t="str">
        <f>IF(AND(מרקובחצי[[#This Row],[CycleNumber]]&lt;$B676,SUM(מרקובחצי[[#This Row],[11]],R676)=2),1,"")</f>
        <v/>
      </c>
      <c r="Y675" s="19" t="str">
        <f>IF(AND(מרקובחצי[[#This Row],[CycleNumber]]&lt;$B676,SUM(מרקובחצי[[#This Row],[11]],S676)=2),1,"")</f>
        <v/>
      </c>
      <c r="Z675" s="19" t="str">
        <f>IF(AND(מרקובחצי[[#This Row],[CycleNumber]]&lt;$B676,SUM(מרקובחצי[[#This Row],[13]],S676)=2),1,"")</f>
        <v/>
      </c>
      <c r="AA675" s="19" t="str">
        <f>IF(AND(מרקובחצי[[#This Row],[CycleNumber]]&lt;$B676,SUM(מרקובחצי[[#This Row],[13]],T676)=2),1,"")</f>
        <v/>
      </c>
      <c r="AB675" s="19" t="str">
        <f>IF(AND(מרקובחצי[[#This Row],[CycleNumber]]&lt;$B676,SUM(מרקובחצי[[#This Row],[21]],U676)=2),1,"")</f>
        <v/>
      </c>
      <c r="AC675" s="19" t="str">
        <f>IF(AND(מרקובחצי[[#This Row],[CycleNumber]]&lt;$B676,SUM(מרקובחצי[[#This Row],[21]],V676)=2),1,"")</f>
        <v/>
      </c>
      <c r="AD675" s="19" t="str">
        <f>IF(AND(מרקובחצי[[#This Row],[CycleNumber]]&lt;$B676,SUM(מרקובחצי[[#This Row],[23]],V676)=2),1,"")</f>
        <v/>
      </c>
      <c r="AE675" s="19" t="str">
        <f>IF(AND(מרקובחצי[[#This Row],[CycleNumber]]&lt;$B676,SUM(מרקובחצי[[#This Row],[23]],W676)=2),1,"")</f>
        <v/>
      </c>
      <c r="AF675" s="19" t="str">
        <f>IF(AND(מרקובחצי[[#This Row],[CycleNumber]]&lt;$B676,SUM(מרקובחצי[[#This Row],[31]],O676)=2),1,"")</f>
        <v/>
      </c>
      <c r="AG675" s="19" t="str">
        <f>IF(AND(מרקובחצי[[#This Row],[CycleNumber]]&lt;$B676,SUM(מרקובחצי[[#This Row],[31]],P676)=2),1,"")</f>
        <v/>
      </c>
      <c r="AH675" s="19" t="str">
        <f>IF(AND(מרקובחצי[[#This Row],[CycleNumber]]&lt;$B676,SUM(מרקובחצי[[#This Row],[31]],Q676)=2),1,"")</f>
        <v/>
      </c>
      <c r="AI675" s="19" t="str">
        <f>IF(AND(מרקובחצי[[#This Row],[CycleNumber]]&lt;$B676,SUM(U675:U676)=2),1,"")</f>
        <v/>
      </c>
      <c r="AJ675" s="19" t="str">
        <f>IF(AND(מרקובחצי[[#This Row],[CycleNumber]]&lt;$B676,SUM(מרקובחצי[[#This Row],[32]],O676)=2),1,"")</f>
        <v/>
      </c>
      <c r="AK675" s="19" t="str">
        <f>IF(AND(מרקובחצי[[#This Row],[CycleNumber]]&lt;$B676,SUM(מרקובחצי[[#This Row],[32]],P676)=2),1,"")</f>
        <v/>
      </c>
      <c r="AL675" s="19" t="str">
        <f>IF(AND(מרקובחצי[[#This Row],[CycleNumber]]&lt;$B676,SUM(מרקובחצי[[#This Row],[32]],Q676)=2),1,"")</f>
        <v/>
      </c>
      <c r="AM675" s="19" t="str">
        <f>IF(AND(מרקובחצי[[#This Row],[CycleNumber]]&lt;$B676,SUM(V675:V676)=2),1,"")</f>
        <v/>
      </c>
      <c r="AN675" s="19" t="str">
        <f>IF(AND(מרקובחצי[[#This Row],[CycleNumber]]&lt;$B676,SUM(מרקובחצי[[#This Row],[33]],O676)=2),1,"")</f>
        <v/>
      </c>
      <c r="AO675" s="19" t="str">
        <f>IF(AND(מרקובחצי[[#This Row],[CycleNumber]]&lt;$B676,SUM(מרקובחצי[[#This Row],[33]],P676)=2),1,"")</f>
        <v/>
      </c>
      <c r="AP675" s="19" t="str">
        <f>IF(AND(מרקובחצי[[#This Row],[CycleNumber]]&lt;$B676,SUM(מרקובחצי[[#This Row],[33]],Q676)=2),1,"")</f>
        <v/>
      </c>
      <c r="AQ675" s="19" t="str">
        <f>IF(AND(מרקובחצי[[#This Row],[CycleNumber]]&lt;$B676,SUM(W675:W676)=2),1,"")</f>
        <v/>
      </c>
      <c r="AR675" s="19" t="str">
        <f>IF(AND(מרקובחצי[[#This Row],[CycleNumber]]&lt;$B676,SUM(מרקובחצי[[#This Row],[12]],S676)=2),1,"")</f>
        <v/>
      </c>
      <c r="AS675" s="19">
        <f>IF(AND(מרקובחצי[[#This Row],[CycleNumber]]&lt;$B676,SUM(מרקובחצי[[#This Row],[22]],V676)=2),1,"")</f>
        <v>1</v>
      </c>
      <c r="AT675" s="21">
        <f>SUM(מרקובחצי[[#This Row],[11]:[33]])</f>
        <v>1</v>
      </c>
    </row>
    <row r="676" spans="1:46" ht="15.6" x14ac:dyDescent="0.25">
      <c r="A676" s="19" t="s">
        <v>67</v>
      </c>
      <c r="B676" s="19">
        <v>6</v>
      </c>
      <c r="C676">
        <v>30</v>
      </c>
      <c r="D676" s="19">
        <f>מרקובחצי[[#This Row],[LengthofCycle]]+1</f>
        <v>31</v>
      </c>
      <c r="E676" t="str">
        <f>IF(IFERROR(LOOKUP(מרקובחצי[[#This Row],[ClientID]],קביעויות[הפלגה]),FALSE)=מרקובחצי[[#This Row],[ClientID]],1,"")</f>
        <v/>
      </c>
      <c r="F676" t="str">
        <f>IF(IFERROR(LOOKUP(מרקובחצי[[#This Row],[ClientID]],סוגחציקבוע[S31]),FALSE)=מרקובחצי[[#This Row],[ClientID]],1,"")</f>
        <v/>
      </c>
      <c r="G676" t="str">
        <f>IF(IFERROR(LOOKUP(מרקובחצי[[#This Row],[ClientID]],סוגחציקבוע[S32]),FALSE)=מרקובחצי[[#This Row],[ClientID]],1,"")</f>
        <v/>
      </c>
      <c r="H676" t="str">
        <f>IF(IFERROR(LOOKUP(מרקובחצי[[#This Row],[ClientID]],סוגחציקבוע[S33]),FALSE)=מרקובחצי[[#This Row],[ClientID]],1,"")</f>
        <v/>
      </c>
      <c r="I676">
        <f>IF(IFERROR(LOOKUP(מרקובחצי[[#This Row],[ClientID]],סוגחציקבוע[S32&amp;33]),FALSE)=מרקובחצי[[#This Row],[ClientID]],1,"")</f>
        <v>1</v>
      </c>
      <c r="J676" s="19">
        <f>IF(SUM(מרקובחצי[[#This Row],[11]:[13]])=1,מרקובחצי[[#This Row],[עד ועד]],IF(SUM(R675:T676)=1,IF(מרקובחצי[[#This Row],[עד ועד]]&lt;J675,מרקובחצי[[#This Row],[עד ועד]],J675),J675))</f>
        <v>27</v>
      </c>
      <c r="K676" s="19">
        <f>IF(SUM(מרקובחצי[[#This Row],[11]:[13]])=1,מרקובחצי[[#This Row],[עד ועד]],IF(SUM(R675:T676)=1,IF(מרקובחצי[[#This Row],[עד ועד]]&gt;K675,מרקובחצי[[#This Row],[עד ועד]],K675),K675))</f>
        <v>31</v>
      </c>
      <c r="L676" s="19">
        <f>IF(AND(SUM(מרקובחצי[[#This Row],[31]:[33]])=1,SUM(U675:W675)=0),מרקובחצי[[#This Row],[מקס]]-מרקובחצי[[#This Row],[מינ]],"")</f>
        <v>4</v>
      </c>
      <c r="M67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76" s="19" t="str">
        <f t="shared" si="10"/>
        <v>S22</v>
      </c>
      <c r="O676" s="19" t="str">
        <f>IF(מרקובחצי[[#This Row],[קבעה הפלגה?]]=1,"",IF(AND(מרקובחצי[[#This Row],[עד ועד]]&lt;29,OR(מרקובחצי[[#This Row],[CycleNumber]]=1,AND(U675=1,OR(מרקובחצי[[#This Row],[עד ועד]]&lt;J675,מרקובחצי[[#This Row],[עד ועד]]&gt;K675)),AND(V675=1,מרקובחצי[[#This Row],[עד ועד]]&lt;J675),W675=1)),1,""))</f>
        <v/>
      </c>
      <c r="P676" s="19" t="str">
        <f>IF(מרקובחצי[[#This Row],[קבעה הפלגה?]]=1,"",IF(AND(מרקובחצי[[#This Row],[עד ועד]]&gt;28,מרקובחצי[[#This Row],[עד ועד]]&lt;32,OR(מרקובחצי[[#This Row],[CycleNumber]]=1,AND(U675=1),AND(V675=1,OR(מרקובחצי[[#This Row],[עד ועד]]&lt;J675,מרקובחצי[[#This Row],[עד ועד]]&gt;K675)),W675=1)),1,""))</f>
        <v/>
      </c>
      <c r="Q676" s="19" t="str">
        <f>IF(מרקובחצי[[#This Row],[קבעה הפלגה?]]=1,"",IF(AND(מרקובחצי[[#This Row],[עד ועד]]&gt;31,OR(מרקובחצי[[#This Row],[CycleNumber]]=1,AND(U675=1),AND(V675=1,מרקובחצי[[#This Row],[עד ועד]]&gt;K675),AND(W675=1,OR(מרקובחצי[[#This Row],[עד ועד]]&gt;K675,מרקובחצי[[#This Row],[עד ועד]]&lt;J675)))),1,""))</f>
        <v/>
      </c>
      <c r="R676" s="19" t="str">
        <f>IF(מרקובחצי[[#This Row],[CycleNumber]]&gt;1,IF(AND(O675=1,מרקובחצי[[#This Row],[עד ועד]]&lt;29),1,""),"")</f>
        <v/>
      </c>
      <c r="S676" s="19" t="str">
        <f>IF(מרקובחצי[[#This Row],[CycleNumber]]&gt;1,IF(OR(AND(O675=1,מרקובחצי[[#This Row],[עד ועד]]&gt;28),AND(P675=1),AND(Q675=1,מרקובחצי[[#This Row],[עד ועד]]&lt;32)),1,""),"")</f>
        <v/>
      </c>
      <c r="T676" s="19" t="str">
        <f>IF(מרקובחצי[[#This Row],[CycleNumber]]&gt;1,IF(AND(Q675=1,מרקובחצי[[#This Row],[עד ועד]]&gt;31),1,""),"")</f>
        <v/>
      </c>
      <c r="U676" s="19" t="str">
        <f>IF(מרקובחצי[[#This Row],[CycleNumber]]&gt;1,IF(AND(R675=1,מרקובחצי[[#This Row],[עד ועד]]&lt;29),1,IF(AND(U675=1,NOT(OR(מרקובחצי[[#This Row],[עד ועד]]&lt;J675,מרקובחצי[[#This Row],[עד ועד]]&gt;K675))),1,"")),"")</f>
        <v/>
      </c>
      <c r="V676" s="19">
        <f>IF(מרקובחצי[[#This Row],[CycleNumber]]&gt;1,IF(AND(SUM(R675:T675)=1,מרקובחצי[[#This Row],[עד ועד]]&gt;28,מרקובחצי[[#This Row],[עד ועד]]&lt;32),1,IF(OR(S675=1,AND(R675=1,מרקובחצי[[#This Row],[עד ועד]]&gt;28),AND(T675=1,מרקובחצי[[#This Row],[עד ועד]]&lt;32)),1,IF(AND(V675=1,NOT(OR(מרקובחצי[[#This Row],[עד ועד]]&lt;J675,מרקובחצי[[#This Row],[עד ועד]]&gt;K675))),1,""))),"")</f>
        <v>1</v>
      </c>
      <c r="W676" s="19" t="str">
        <f>IF(מרקובחצי[[#This Row],[CycleNumber]]&gt;1,IF(AND(T675=1,מרקובחצי[[#This Row],[עד ועד]]&gt;31),1,IF(AND(W675=1,NOT(OR(מרקובחצי[[#This Row],[עד ועד]]&lt;J675,מרקובחצי[[#This Row],[עד ועד]]&gt;K675))),1,"")),"")</f>
        <v/>
      </c>
      <c r="X676" s="19" t="str">
        <f>IF(AND(מרקובחצי[[#This Row],[CycleNumber]]&lt;$B677,SUM(מרקובחצי[[#This Row],[11]],R677)=2),1,"")</f>
        <v/>
      </c>
      <c r="Y676" s="19" t="str">
        <f>IF(AND(מרקובחצי[[#This Row],[CycleNumber]]&lt;$B677,SUM(מרקובחצי[[#This Row],[11]],S677)=2),1,"")</f>
        <v/>
      </c>
      <c r="Z676" s="19" t="str">
        <f>IF(AND(מרקובחצי[[#This Row],[CycleNumber]]&lt;$B677,SUM(מרקובחצי[[#This Row],[13]],S677)=2),1,"")</f>
        <v/>
      </c>
      <c r="AA676" s="19" t="str">
        <f>IF(AND(מרקובחצי[[#This Row],[CycleNumber]]&lt;$B677,SUM(מרקובחצי[[#This Row],[13]],T677)=2),1,"")</f>
        <v/>
      </c>
      <c r="AB676" s="19" t="str">
        <f>IF(AND(מרקובחצי[[#This Row],[CycleNumber]]&lt;$B677,SUM(מרקובחצי[[#This Row],[21]],U677)=2),1,"")</f>
        <v/>
      </c>
      <c r="AC676" s="19" t="str">
        <f>IF(AND(מרקובחצי[[#This Row],[CycleNumber]]&lt;$B677,SUM(מרקובחצי[[#This Row],[21]],V677)=2),1,"")</f>
        <v/>
      </c>
      <c r="AD676" s="19" t="str">
        <f>IF(AND(מרקובחצי[[#This Row],[CycleNumber]]&lt;$B677,SUM(מרקובחצי[[#This Row],[23]],V677)=2),1,"")</f>
        <v/>
      </c>
      <c r="AE676" s="19" t="str">
        <f>IF(AND(מרקובחצי[[#This Row],[CycleNumber]]&lt;$B677,SUM(מרקובחצי[[#This Row],[23]],W677)=2),1,"")</f>
        <v/>
      </c>
      <c r="AF676" s="19" t="str">
        <f>IF(AND(מרקובחצי[[#This Row],[CycleNumber]]&lt;$B677,SUM(מרקובחצי[[#This Row],[31]],O677)=2),1,"")</f>
        <v/>
      </c>
      <c r="AG676" s="19" t="str">
        <f>IF(AND(מרקובחצי[[#This Row],[CycleNumber]]&lt;$B677,SUM(מרקובחצי[[#This Row],[31]],P677)=2),1,"")</f>
        <v/>
      </c>
      <c r="AH676" s="19" t="str">
        <f>IF(AND(מרקובחצי[[#This Row],[CycleNumber]]&lt;$B677,SUM(מרקובחצי[[#This Row],[31]],Q677)=2),1,"")</f>
        <v/>
      </c>
      <c r="AI676" s="19" t="str">
        <f>IF(AND(מרקובחצי[[#This Row],[CycleNumber]]&lt;$B677,SUM(U676:U677)=2),1,"")</f>
        <v/>
      </c>
      <c r="AJ676" s="19" t="str">
        <f>IF(AND(מרקובחצי[[#This Row],[CycleNumber]]&lt;$B677,SUM(מרקובחצי[[#This Row],[32]],O677)=2),1,"")</f>
        <v/>
      </c>
      <c r="AK676" s="19" t="str">
        <f>IF(AND(מרקובחצי[[#This Row],[CycleNumber]]&lt;$B677,SUM(מרקובחצי[[#This Row],[32]],P677)=2),1,"")</f>
        <v/>
      </c>
      <c r="AL676" s="19" t="str">
        <f>IF(AND(מרקובחצי[[#This Row],[CycleNumber]]&lt;$B677,SUM(מרקובחצי[[#This Row],[32]],Q677)=2),1,"")</f>
        <v/>
      </c>
      <c r="AM676" s="19">
        <f>IF(AND(מרקובחצי[[#This Row],[CycleNumber]]&lt;$B677,SUM(V676:V677)=2),1,"")</f>
        <v>1</v>
      </c>
      <c r="AN676" s="19" t="str">
        <f>IF(AND(מרקובחצי[[#This Row],[CycleNumber]]&lt;$B677,SUM(מרקובחצי[[#This Row],[33]],O677)=2),1,"")</f>
        <v/>
      </c>
      <c r="AO676" s="19" t="str">
        <f>IF(AND(מרקובחצי[[#This Row],[CycleNumber]]&lt;$B677,SUM(מרקובחצי[[#This Row],[33]],P677)=2),1,"")</f>
        <v/>
      </c>
      <c r="AP676" s="19" t="str">
        <f>IF(AND(מרקובחצי[[#This Row],[CycleNumber]]&lt;$B677,SUM(מרקובחצי[[#This Row],[33]],Q677)=2),1,"")</f>
        <v/>
      </c>
      <c r="AQ676" s="19" t="str">
        <f>IF(AND(מרקובחצי[[#This Row],[CycleNumber]]&lt;$B677,SUM(W676:W677)=2),1,"")</f>
        <v/>
      </c>
      <c r="AR676" s="19" t="str">
        <f>IF(AND(מרקובחצי[[#This Row],[CycleNumber]]&lt;$B677,SUM(מרקובחצי[[#This Row],[12]],S677)=2),1,"")</f>
        <v/>
      </c>
      <c r="AS676" s="19" t="str">
        <f>IF(AND(מרקובחצי[[#This Row],[CycleNumber]]&lt;$B677,SUM(מרקובחצי[[#This Row],[22]],V677)=2),1,"")</f>
        <v/>
      </c>
      <c r="AT676" s="21">
        <f>SUM(מרקובחצי[[#This Row],[11]:[33]])</f>
        <v>1</v>
      </c>
    </row>
    <row r="677" spans="1:46" ht="15.6" x14ac:dyDescent="0.25">
      <c r="A677" s="19" t="s">
        <v>67</v>
      </c>
      <c r="B677" s="19">
        <v>7</v>
      </c>
      <c r="C677">
        <v>29</v>
      </c>
      <c r="D677" s="19">
        <f>מרקובחצי[[#This Row],[LengthofCycle]]+1</f>
        <v>30</v>
      </c>
      <c r="E677" t="str">
        <f>IF(IFERROR(LOOKUP(מרקובחצי[[#This Row],[ClientID]],קביעויות[הפלגה]),FALSE)=מרקובחצי[[#This Row],[ClientID]],1,"")</f>
        <v/>
      </c>
      <c r="F677" t="str">
        <f>IF(IFERROR(LOOKUP(מרקובחצי[[#This Row],[ClientID]],סוגחציקבוע[S31]),FALSE)=מרקובחצי[[#This Row],[ClientID]],1,"")</f>
        <v/>
      </c>
      <c r="G677" t="str">
        <f>IF(IFERROR(LOOKUP(מרקובחצי[[#This Row],[ClientID]],סוגחציקבוע[S32]),FALSE)=מרקובחצי[[#This Row],[ClientID]],1,"")</f>
        <v/>
      </c>
      <c r="H677" t="str">
        <f>IF(IFERROR(LOOKUP(מרקובחצי[[#This Row],[ClientID]],סוגחציקבוע[S33]),FALSE)=מרקובחצי[[#This Row],[ClientID]],1,"")</f>
        <v/>
      </c>
      <c r="I677">
        <f>IF(IFERROR(LOOKUP(מרקובחצי[[#This Row],[ClientID]],סוגחציקבוע[S32&amp;33]),FALSE)=מרקובחצי[[#This Row],[ClientID]],1,"")</f>
        <v>1</v>
      </c>
      <c r="J677" s="19">
        <f>IF(SUM(מרקובחצי[[#This Row],[11]:[13]])=1,מרקובחצי[[#This Row],[עד ועד]],IF(SUM(R676:T677)=1,IF(מרקובחצי[[#This Row],[עד ועד]]&lt;J676,מרקובחצי[[#This Row],[עד ועד]],J676),J676))</f>
        <v>27</v>
      </c>
      <c r="K677" s="19">
        <f>IF(SUM(מרקובחצי[[#This Row],[11]:[13]])=1,מרקובחצי[[#This Row],[עד ועד]],IF(SUM(R676:T677)=1,IF(מרקובחצי[[#This Row],[עד ועד]]&gt;K676,מרקובחצי[[#This Row],[עד ועד]],K676),K676))</f>
        <v>31</v>
      </c>
      <c r="L677" s="19" t="str">
        <f>IF(AND(SUM(מרקובחצי[[#This Row],[31]:[33]])=1,SUM(U676:W676)=0),מרקובחצי[[#This Row],[מקס]]-מרקובחצי[[#This Row],[מינ]],"")</f>
        <v/>
      </c>
      <c r="M67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77" s="19" t="str">
        <f t="shared" si="10"/>
        <v>S32</v>
      </c>
      <c r="O677" s="19" t="str">
        <f>IF(מרקובחצי[[#This Row],[קבעה הפלגה?]]=1,"",IF(AND(מרקובחצי[[#This Row],[עד ועד]]&lt;29,OR(מרקובחצי[[#This Row],[CycleNumber]]=1,AND(U676=1,OR(מרקובחצי[[#This Row],[עד ועד]]&lt;J676,מרקובחצי[[#This Row],[עד ועד]]&gt;K676)),AND(V676=1,מרקובחצי[[#This Row],[עד ועד]]&lt;J676),W676=1)),1,""))</f>
        <v/>
      </c>
      <c r="P677" s="19" t="str">
        <f>IF(מרקובחצי[[#This Row],[קבעה הפלגה?]]=1,"",IF(AND(מרקובחצי[[#This Row],[עד ועד]]&gt;28,מרקובחצי[[#This Row],[עד ועד]]&lt;32,OR(מרקובחצי[[#This Row],[CycleNumber]]=1,AND(U676=1),AND(V676=1,OR(מרקובחצי[[#This Row],[עד ועד]]&lt;J676,מרקובחצי[[#This Row],[עד ועד]]&gt;K676)),W676=1)),1,""))</f>
        <v/>
      </c>
      <c r="Q677" s="19" t="str">
        <f>IF(מרקובחצי[[#This Row],[קבעה הפלגה?]]=1,"",IF(AND(מרקובחצי[[#This Row],[עד ועד]]&gt;31,OR(מרקובחצי[[#This Row],[CycleNumber]]=1,AND(U676=1),AND(V676=1,מרקובחצי[[#This Row],[עד ועד]]&gt;K676),AND(W676=1,OR(מרקובחצי[[#This Row],[עד ועד]]&gt;K676,מרקובחצי[[#This Row],[עד ועד]]&lt;J676)))),1,""))</f>
        <v/>
      </c>
      <c r="R677" s="19" t="str">
        <f>IF(מרקובחצי[[#This Row],[CycleNumber]]&gt;1,IF(AND(O676=1,מרקובחצי[[#This Row],[עד ועד]]&lt;29),1,""),"")</f>
        <v/>
      </c>
      <c r="S677" s="19" t="str">
        <f>IF(מרקובחצי[[#This Row],[CycleNumber]]&gt;1,IF(OR(AND(O676=1,מרקובחצי[[#This Row],[עד ועד]]&gt;28),AND(P676=1),AND(Q676=1,מרקובחצי[[#This Row],[עד ועד]]&lt;32)),1,""),"")</f>
        <v/>
      </c>
      <c r="T677" s="19" t="str">
        <f>IF(מרקובחצי[[#This Row],[CycleNumber]]&gt;1,IF(AND(Q676=1,מרקובחצי[[#This Row],[עד ועד]]&gt;31),1,""),"")</f>
        <v/>
      </c>
      <c r="U677" s="19" t="str">
        <f>IF(מרקובחצי[[#This Row],[CycleNumber]]&gt;1,IF(AND(R676=1,מרקובחצי[[#This Row],[עד ועד]]&lt;29),1,IF(AND(U676=1,NOT(OR(מרקובחצי[[#This Row],[עד ועד]]&lt;J676,מרקובחצי[[#This Row],[עד ועד]]&gt;K676))),1,"")),"")</f>
        <v/>
      </c>
      <c r="V677" s="19">
        <f>IF(מרקובחצי[[#This Row],[CycleNumber]]&gt;1,IF(AND(SUM(R676:T676)=1,מרקובחצי[[#This Row],[עד ועד]]&gt;28,מרקובחצי[[#This Row],[עד ועד]]&lt;32),1,IF(OR(S676=1,AND(R676=1,מרקובחצי[[#This Row],[עד ועד]]&gt;28),AND(T676=1,מרקובחצי[[#This Row],[עד ועד]]&lt;32)),1,IF(AND(V676=1,NOT(OR(מרקובחצי[[#This Row],[עד ועד]]&lt;J676,מרקובחצי[[#This Row],[עד ועד]]&gt;K676))),1,""))),"")</f>
        <v>1</v>
      </c>
      <c r="W677" s="19" t="str">
        <f>IF(מרקובחצי[[#This Row],[CycleNumber]]&gt;1,IF(AND(T676=1,מרקובחצי[[#This Row],[עד ועד]]&gt;31),1,IF(AND(W676=1,NOT(OR(מרקובחצי[[#This Row],[עד ועד]]&lt;J676,מרקובחצי[[#This Row],[עד ועד]]&gt;K676))),1,"")),"")</f>
        <v/>
      </c>
      <c r="X677" s="19" t="str">
        <f>IF(AND(מרקובחצי[[#This Row],[CycleNumber]]&lt;$B678,SUM(מרקובחצי[[#This Row],[11]],R678)=2),1,"")</f>
        <v/>
      </c>
      <c r="Y677" s="19" t="str">
        <f>IF(AND(מרקובחצי[[#This Row],[CycleNumber]]&lt;$B678,SUM(מרקובחצי[[#This Row],[11]],S678)=2),1,"")</f>
        <v/>
      </c>
      <c r="Z677" s="19" t="str">
        <f>IF(AND(מרקובחצי[[#This Row],[CycleNumber]]&lt;$B678,SUM(מרקובחצי[[#This Row],[13]],S678)=2),1,"")</f>
        <v/>
      </c>
      <c r="AA677" s="19" t="str">
        <f>IF(AND(מרקובחצי[[#This Row],[CycleNumber]]&lt;$B678,SUM(מרקובחצי[[#This Row],[13]],T678)=2),1,"")</f>
        <v/>
      </c>
      <c r="AB677" s="19" t="str">
        <f>IF(AND(מרקובחצי[[#This Row],[CycleNumber]]&lt;$B678,SUM(מרקובחצי[[#This Row],[21]],U678)=2),1,"")</f>
        <v/>
      </c>
      <c r="AC677" s="19" t="str">
        <f>IF(AND(מרקובחצי[[#This Row],[CycleNumber]]&lt;$B678,SUM(מרקובחצי[[#This Row],[21]],V678)=2),1,"")</f>
        <v/>
      </c>
      <c r="AD677" s="19" t="str">
        <f>IF(AND(מרקובחצי[[#This Row],[CycleNumber]]&lt;$B678,SUM(מרקובחצי[[#This Row],[23]],V678)=2),1,"")</f>
        <v/>
      </c>
      <c r="AE677" s="19" t="str">
        <f>IF(AND(מרקובחצי[[#This Row],[CycleNumber]]&lt;$B678,SUM(מרקובחצי[[#This Row],[23]],W678)=2),1,"")</f>
        <v/>
      </c>
      <c r="AF677" s="19" t="str">
        <f>IF(AND(מרקובחצי[[#This Row],[CycleNumber]]&lt;$B678,SUM(מרקובחצי[[#This Row],[31]],O678)=2),1,"")</f>
        <v/>
      </c>
      <c r="AG677" s="19" t="str">
        <f>IF(AND(מרקובחצי[[#This Row],[CycleNumber]]&lt;$B678,SUM(מרקובחצי[[#This Row],[31]],P678)=2),1,"")</f>
        <v/>
      </c>
      <c r="AH677" s="19" t="str">
        <f>IF(AND(מרקובחצי[[#This Row],[CycleNumber]]&lt;$B678,SUM(מרקובחצי[[#This Row],[31]],Q678)=2),1,"")</f>
        <v/>
      </c>
      <c r="AI677" s="19" t="str">
        <f>IF(AND(מרקובחצי[[#This Row],[CycleNumber]]&lt;$B678,SUM(U677:U678)=2),1,"")</f>
        <v/>
      </c>
      <c r="AJ677" s="19" t="str">
        <f>IF(AND(מרקובחצי[[#This Row],[CycleNumber]]&lt;$B678,SUM(מרקובחצי[[#This Row],[32]],O678)=2),1,"")</f>
        <v/>
      </c>
      <c r="AK677" s="19" t="str">
        <f>IF(AND(מרקובחצי[[#This Row],[CycleNumber]]&lt;$B678,SUM(מרקובחצי[[#This Row],[32]],P678)=2),1,"")</f>
        <v/>
      </c>
      <c r="AL677" s="19">
        <f>IF(AND(מרקובחצי[[#This Row],[CycleNumber]]&lt;$B678,SUM(מרקובחצי[[#This Row],[32]],Q678)=2),1,"")</f>
        <v>1</v>
      </c>
      <c r="AM677" s="19" t="str">
        <f>IF(AND(מרקובחצי[[#This Row],[CycleNumber]]&lt;$B678,SUM(V677:V678)=2),1,"")</f>
        <v/>
      </c>
      <c r="AN677" s="19" t="str">
        <f>IF(AND(מרקובחצי[[#This Row],[CycleNumber]]&lt;$B678,SUM(מרקובחצי[[#This Row],[33]],O678)=2),1,"")</f>
        <v/>
      </c>
      <c r="AO677" s="19" t="str">
        <f>IF(AND(מרקובחצי[[#This Row],[CycleNumber]]&lt;$B678,SUM(מרקובחצי[[#This Row],[33]],P678)=2),1,"")</f>
        <v/>
      </c>
      <c r="AP677" s="19" t="str">
        <f>IF(AND(מרקובחצי[[#This Row],[CycleNumber]]&lt;$B678,SUM(מרקובחצי[[#This Row],[33]],Q678)=2),1,"")</f>
        <v/>
      </c>
      <c r="AQ677" s="19" t="str">
        <f>IF(AND(מרקובחצי[[#This Row],[CycleNumber]]&lt;$B678,SUM(W677:W678)=2),1,"")</f>
        <v/>
      </c>
      <c r="AR677" s="19" t="str">
        <f>IF(AND(מרקובחצי[[#This Row],[CycleNumber]]&lt;$B678,SUM(מרקובחצי[[#This Row],[12]],S678)=2),1,"")</f>
        <v/>
      </c>
      <c r="AS677" s="19" t="str">
        <f>IF(AND(מרקובחצי[[#This Row],[CycleNumber]]&lt;$B678,SUM(מרקובחצי[[#This Row],[22]],V678)=2),1,"")</f>
        <v/>
      </c>
      <c r="AT677" s="21">
        <f>SUM(מרקובחצי[[#This Row],[11]:[33]])</f>
        <v>1</v>
      </c>
    </row>
    <row r="678" spans="1:46" ht="15.6" x14ac:dyDescent="0.25">
      <c r="A678" s="19" t="s">
        <v>67</v>
      </c>
      <c r="B678" s="19">
        <v>8</v>
      </c>
      <c r="C678">
        <v>32</v>
      </c>
      <c r="D678" s="19">
        <f>מרקובחצי[[#This Row],[LengthofCycle]]+1</f>
        <v>33</v>
      </c>
      <c r="E678" t="str">
        <f>IF(IFERROR(LOOKUP(מרקובחצי[[#This Row],[ClientID]],קביעויות[הפלגה]),FALSE)=מרקובחצי[[#This Row],[ClientID]],1,"")</f>
        <v/>
      </c>
      <c r="F678" t="str">
        <f>IF(IFERROR(LOOKUP(מרקובחצי[[#This Row],[ClientID]],סוגחציקבוע[S31]),FALSE)=מרקובחצי[[#This Row],[ClientID]],1,"")</f>
        <v/>
      </c>
      <c r="G678" t="str">
        <f>IF(IFERROR(LOOKUP(מרקובחצי[[#This Row],[ClientID]],סוגחציקבוע[S32]),FALSE)=מרקובחצי[[#This Row],[ClientID]],1,"")</f>
        <v/>
      </c>
      <c r="H678" t="str">
        <f>IF(IFERROR(LOOKUP(מרקובחצי[[#This Row],[ClientID]],סוגחציקבוע[S33]),FALSE)=מרקובחצי[[#This Row],[ClientID]],1,"")</f>
        <v/>
      </c>
      <c r="I678">
        <f>IF(IFERROR(LOOKUP(מרקובחצי[[#This Row],[ClientID]],סוגחציקבוע[S32&amp;33]),FALSE)=מרקובחצי[[#This Row],[ClientID]],1,"")</f>
        <v>1</v>
      </c>
      <c r="J678" s="19">
        <f>IF(SUM(מרקובחצי[[#This Row],[11]:[13]])=1,מרקובחצי[[#This Row],[עד ועד]],IF(SUM(R677:T678)=1,IF(מרקובחצי[[#This Row],[עד ועד]]&lt;J677,מרקובחצי[[#This Row],[עד ועד]],J677),J677))</f>
        <v>33</v>
      </c>
      <c r="K678" s="19">
        <f>IF(SUM(מרקובחצי[[#This Row],[11]:[13]])=1,מרקובחצי[[#This Row],[עד ועד]],IF(SUM(R677:T678)=1,IF(מרקובחצי[[#This Row],[עד ועד]]&gt;K677,מרקובחצי[[#This Row],[עד ועד]],K677),K677))</f>
        <v>33</v>
      </c>
      <c r="L678" s="19" t="str">
        <f>IF(AND(SUM(מרקובחצי[[#This Row],[31]:[33]])=1,SUM(U677:W677)=0),מרקובחצי[[#This Row],[מקס]]-מרקובחצי[[#This Row],[מינ]],"")</f>
        <v/>
      </c>
      <c r="M67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678" s="19" t="str">
        <f t="shared" si="10"/>
        <v>S32</v>
      </c>
      <c r="O678" s="19" t="str">
        <f>IF(מרקובחצי[[#This Row],[קבעה הפלגה?]]=1,"",IF(AND(מרקובחצי[[#This Row],[עד ועד]]&lt;29,OR(מרקובחצי[[#This Row],[CycleNumber]]=1,AND(U677=1,OR(מרקובחצי[[#This Row],[עד ועד]]&lt;J677,מרקובחצי[[#This Row],[עד ועד]]&gt;K677)),AND(V677=1,מרקובחצי[[#This Row],[עד ועד]]&lt;J677),W677=1)),1,""))</f>
        <v/>
      </c>
      <c r="P678" s="19" t="str">
        <f>IF(מרקובחצי[[#This Row],[קבעה הפלגה?]]=1,"",IF(AND(מרקובחצי[[#This Row],[עד ועד]]&gt;28,מרקובחצי[[#This Row],[עד ועד]]&lt;32,OR(מרקובחצי[[#This Row],[CycleNumber]]=1,AND(U677=1),AND(V677=1,OR(מרקובחצי[[#This Row],[עד ועד]]&lt;J677,מרקובחצי[[#This Row],[עד ועד]]&gt;K677)),W677=1)),1,""))</f>
        <v/>
      </c>
      <c r="Q678" s="19">
        <f>IF(מרקובחצי[[#This Row],[קבעה הפלגה?]]=1,"",IF(AND(מרקובחצי[[#This Row],[עד ועד]]&gt;31,OR(מרקובחצי[[#This Row],[CycleNumber]]=1,AND(U677=1),AND(V677=1,מרקובחצי[[#This Row],[עד ועד]]&gt;K677),AND(W677=1,OR(מרקובחצי[[#This Row],[עד ועד]]&gt;K677,מרקובחצי[[#This Row],[עד ועד]]&lt;J677)))),1,""))</f>
        <v>1</v>
      </c>
      <c r="R678" s="19" t="str">
        <f>IF(מרקובחצי[[#This Row],[CycleNumber]]&gt;1,IF(AND(O677=1,מרקובחצי[[#This Row],[עד ועד]]&lt;29),1,""),"")</f>
        <v/>
      </c>
      <c r="S678" s="19" t="str">
        <f>IF(מרקובחצי[[#This Row],[CycleNumber]]&gt;1,IF(OR(AND(O677=1,מרקובחצי[[#This Row],[עד ועד]]&gt;28),AND(P677=1),AND(Q677=1,מרקובחצי[[#This Row],[עד ועד]]&lt;32)),1,""),"")</f>
        <v/>
      </c>
      <c r="T678" s="19" t="str">
        <f>IF(מרקובחצי[[#This Row],[CycleNumber]]&gt;1,IF(AND(Q677=1,מרקובחצי[[#This Row],[עד ועד]]&gt;31),1,""),"")</f>
        <v/>
      </c>
      <c r="U678" s="19" t="str">
        <f>IF(מרקובחצי[[#This Row],[CycleNumber]]&gt;1,IF(AND(R677=1,מרקובחצי[[#This Row],[עד ועד]]&lt;29),1,IF(AND(U677=1,NOT(OR(מרקובחצי[[#This Row],[עד ועד]]&lt;J677,מרקובחצי[[#This Row],[עד ועד]]&gt;K677))),1,"")),"")</f>
        <v/>
      </c>
      <c r="V678" s="19" t="str">
        <f>IF(מרקובחצי[[#This Row],[CycleNumber]]&gt;1,IF(AND(SUM(R677:T677)=1,מרקובחצי[[#This Row],[עד ועד]]&gt;28,מרקובחצי[[#This Row],[עד ועד]]&lt;32),1,IF(OR(S677=1,AND(R677=1,מרקובחצי[[#This Row],[עד ועד]]&gt;28),AND(T677=1,מרקובחצי[[#This Row],[עד ועד]]&lt;32)),1,IF(AND(V677=1,NOT(OR(מרקובחצי[[#This Row],[עד ועד]]&lt;J677,מרקובחצי[[#This Row],[עד ועד]]&gt;K677))),1,""))),"")</f>
        <v/>
      </c>
      <c r="W678" s="19" t="str">
        <f>IF(מרקובחצי[[#This Row],[CycleNumber]]&gt;1,IF(AND(T677=1,מרקובחצי[[#This Row],[עד ועד]]&gt;31),1,IF(AND(W677=1,NOT(OR(מרקובחצי[[#This Row],[עד ועד]]&lt;J677,מרקובחצי[[#This Row],[עד ועד]]&gt;K677))),1,"")),"")</f>
        <v/>
      </c>
      <c r="X678" s="19" t="str">
        <f>IF(AND(מרקובחצי[[#This Row],[CycleNumber]]&lt;$B679,SUM(מרקובחצי[[#This Row],[11]],R679)=2),1,"")</f>
        <v/>
      </c>
      <c r="Y678" s="19" t="str">
        <f>IF(AND(מרקובחצי[[#This Row],[CycleNumber]]&lt;$B679,SUM(מרקובחצי[[#This Row],[11]],S679)=2),1,"")</f>
        <v/>
      </c>
      <c r="Z678" s="19" t="str">
        <f>IF(AND(מרקובחצי[[#This Row],[CycleNumber]]&lt;$B679,SUM(מרקובחצי[[#This Row],[13]],S679)=2),1,"")</f>
        <v/>
      </c>
      <c r="AA678" s="19">
        <f>IF(AND(מרקובחצי[[#This Row],[CycleNumber]]&lt;$B679,SUM(מרקובחצי[[#This Row],[13]],T679)=2),1,"")</f>
        <v>1</v>
      </c>
      <c r="AB678" s="19" t="str">
        <f>IF(AND(מרקובחצי[[#This Row],[CycleNumber]]&lt;$B679,SUM(מרקובחצי[[#This Row],[21]],U679)=2),1,"")</f>
        <v/>
      </c>
      <c r="AC678" s="19" t="str">
        <f>IF(AND(מרקובחצי[[#This Row],[CycleNumber]]&lt;$B679,SUM(מרקובחצי[[#This Row],[21]],V679)=2),1,"")</f>
        <v/>
      </c>
      <c r="AD678" s="19" t="str">
        <f>IF(AND(מרקובחצי[[#This Row],[CycleNumber]]&lt;$B679,SUM(מרקובחצי[[#This Row],[23]],V679)=2),1,"")</f>
        <v/>
      </c>
      <c r="AE678" s="19" t="str">
        <f>IF(AND(מרקובחצי[[#This Row],[CycleNumber]]&lt;$B679,SUM(מרקובחצי[[#This Row],[23]],W679)=2),1,"")</f>
        <v/>
      </c>
      <c r="AF678" s="19" t="str">
        <f>IF(AND(מרקובחצי[[#This Row],[CycleNumber]]&lt;$B679,SUM(מרקובחצי[[#This Row],[31]],O679)=2),1,"")</f>
        <v/>
      </c>
      <c r="AG678" s="19" t="str">
        <f>IF(AND(מרקובחצי[[#This Row],[CycleNumber]]&lt;$B679,SUM(מרקובחצי[[#This Row],[31]],P679)=2),1,"")</f>
        <v/>
      </c>
      <c r="AH678" s="19" t="str">
        <f>IF(AND(מרקובחצי[[#This Row],[CycleNumber]]&lt;$B679,SUM(מרקובחצי[[#This Row],[31]],Q679)=2),1,"")</f>
        <v/>
      </c>
      <c r="AI678" s="19" t="str">
        <f>IF(AND(מרקובחצי[[#This Row],[CycleNumber]]&lt;$B679,SUM(U678:U679)=2),1,"")</f>
        <v/>
      </c>
      <c r="AJ678" s="19" t="str">
        <f>IF(AND(מרקובחצי[[#This Row],[CycleNumber]]&lt;$B679,SUM(מרקובחצי[[#This Row],[32]],O679)=2),1,"")</f>
        <v/>
      </c>
      <c r="AK678" s="19" t="str">
        <f>IF(AND(מרקובחצי[[#This Row],[CycleNumber]]&lt;$B679,SUM(מרקובחצי[[#This Row],[32]],P679)=2),1,"")</f>
        <v/>
      </c>
      <c r="AL678" s="19" t="str">
        <f>IF(AND(מרקובחצי[[#This Row],[CycleNumber]]&lt;$B679,SUM(מרקובחצי[[#This Row],[32]],Q679)=2),1,"")</f>
        <v/>
      </c>
      <c r="AM678" s="19" t="str">
        <f>IF(AND(מרקובחצי[[#This Row],[CycleNumber]]&lt;$B679,SUM(V678:V679)=2),1,"")</f>
        <v/>
      </c>
      <c r="AN678" s="19" t="str">
        <f>IF(AND(מרקובחצי[[#This Row],[CycleNumber]]&lt;$B679,SUM(מרקובחצי[[#This Row],[33]],O679)=2),1,"")</f>
        <v/>
      </c>
      <c r="AO678" s="19" t="str">
        <f>IF(AND(מרקובחצי[[#This Row],[CycleNumber]]&lt;$B679,SUM(מרקובחצי[[#This Row],[33]],P679)=2),1,"")</f>
        <v/>
      </c>
      <c r="AP678" s="19" t="str">
        <f>IF(AND(מרקובחצי[[#This Row],[CycleNumber]]&lt;$B679,SUM(מרקובחצי[[#This Row],[33]],Q679)=2),1,"")</f>
        <v/>
      </c>
      <c r="AQ678" s="19" t="str">
        <f>IF(AND(מרקובחצי[[#This Row],[CycleNumber]]&lt;$B679,SUM(W678:W679)=2),1,"")</f>
        <v/>
      </c>
      <c r="AR678" s="19" t="str">
        <f>IF(AND(מרקובחצי[[#This Row],[CycleNumber]]&lt;$B679,SUM(מרקובחצי[[#This Row],[12]],S679)=2),1,"")</f>
        <v/>
      </c>
      <c r="AS678" s="19" t="str">
        <f>IF(AND(מרקובחצי[[#This Row],[CycleNumber]]&lt;$B679,SUM(מרקובחצי[[#This Row],[22]],V679)=2),1,"")</f>
        <v/>
      </c>
      <c r="AT678" s="21">
        <f>SUM(מרקובחצי[[#This Row],[11]:[33]])</f>
        <v>1</v>
      </c>
    </row>
    <row r="679" spans="1:46" ht="15.6" x14ac:dyDescent="0.25">
      <c r="A679" s="19" t="s">
        <v>67</v>
      </c>
      <c r="B679" s="19">
        <v>9</v>
      </c>
      <c r="C679">
        <v>31</v>
      </c>
      <c r="D679" s="19">
        <f>מרקובחצי[[#This Row],[LengthofCycle]]+1</f>
        <v>32</v>
      </c>
      <c r="E679" t="str">
        <f>IF(IFERROR(LOOKUP(מרקובחצי[[#This Row],[ClientID]],קביעויות[הפלגה]),FALSE)=מרקובחצי[[#This Row],[ClientID]],1,"")</f>
        <v/>
      </c>
      <c r="F679" t="str">
        <f>IF(IFERROR(LOOKUP(מרקובחצי[[#This Row],[ClientID]],סוגחציקבוע[S31]),FALSE)=מרקובחצי[[#This Row],[ClientID]],1,"")</f>
        <v/>
      </c>
      <c r="G679" t="str">
        <f>IF(IFERROR(LOOKUP(מרקובחצי[[#This Row],[ClientID]],סוגחציקבוע[S32]),FALSE)=מרקובחצי[[#This Row],[ClientID]],1,"")</f>
        <v/>
      </c>
      <c r="H679" t="str">
        <f>IF(IFERROR(LOOKUP(מרקובחצי[[#This Row],[ClientID]],סוגחציקבוע[S33]),FALSE)=מרקובחצי[[#This Row],[ClientID]],1,"")</f>
        <v/>
      </c>
      <c r="I679">
        <f>IF(IFERROR(LOOKUP(מרקובחצי[[#This Row],[ClientID]],סוגחציקבוע[S32&amp;33]),FALSE)=מרקובחצי[[#This Row],[ClientID]],1,"")</f>
        <v>1</v>
      </c>
      <c r="J679" s="19">
        <f>IF(SUM(מרקובחצי[[#This Row],[11]:[13]])=1,מרקובחצי[[#This Row],[עד ועד]],IF(SUM(R678:T679)=1,IF(מרקובחצי[[#This Row],[עד ועד]]&lt;J678,מרקובחצי[[#This Row],[עד ועד]],J678),J678))</f>
        <v>32</v>
      </c>
      <c r="K679" s="19">
        <f>IF(SUM(מרקובחצי[[#This Row],[11]:[13]])=1,מרקובחצי[[#This Row],[עד ועד]],IF(SUM(R678:T679)=1,IF(מרקובחצי[[#This Row],[עד ועד]]&gt;K678,מרקובחצי[[#This Row],[עד ועד]],K678),K678))</f>
        <v>33</v>
      </c>
      <c r="L679" s="19" t="str">
        <f>IF(AND(SUM(מרקובחצי[[#This Row],[31]:[33]])=1,SUM(U678:W678)=0),מרקובחצי[[#This Row],[מקס]]-מרקובחצי[[#This Row],[מינ]],"")</f>
        <v/>
      </c>
      <c r="M67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679" s="19" t="str">
        <f t="shared" si="10"/>
        <v>S13</v>
      </c>
      <c r="O679" s="19" t="str">
        <f>IF(מרקובחצי[[#This Row],[קבעה הפלגה?]]=1,"",IF(AND(מרקובחצי[[#This Row],[עד ועד]]&lt;29,OR(מרקובחצי[[#This Row],[CycleNumber]]=1,AND(U678=1,OR(מרקובחצי[[#This Row],[עד ועד]]&lt;J678,מרקובחצי[[#This Row],[עד ועד]]&gt;K678)),AND(V678=1,מרקובחצי[[#This Row],[עד ועד]]&lt;J678),W678=1)),1,""))</f>
        <v/>
      </c>
      <c r="P679" s="19" t="str">
        <f>IF(מרקובחצי[[#This Row],[קבעה הפלגה?]]=1,"",IF(AND(מרקובחצי[[#This Row],[עד ועד]]&gt;28,מרקובחצי[[#This Row],[עד ועד]]&lt;32,OR(מרקובחצי[[#This Row],[CycleNumber]]=1,AND(U678=1),AND(V678=1,OR(מרקובחצי[[#This Row],[עד ועד]]&lt;J678,מרקובחצי[[#This Row],[עד ועד]]&gt;K678)),W678=1)),1,""))</f>
        <v/>
      </c>
      <c r="Q679" s="19" t="str">
        <f>IF(מרקובחצי[[#This Row],[קבעה הפלגה?]]=1,"",IF(AND(מרקובחצי[[#This Row],[עד ועד]]&gt;31,OR(מרקובחצי[[#This Row],[CycleNumber]]=1,AND(U678=1),AND(V678=1,מרקובחצי[[#This Row],[עד ועד]]&gt;K678),AND(W678=1,OR(מרקובחצי[[#This Row],[עד ועד]]&gt;K678,מרקובחצי[[#This Row],[עד ועד]]&lt;J678)))),1,""))</f>
        <v/>
      </c>
      <c r="R679" s="19" t="str">
        <f>IF(מרקובחצי[[#This Row],[CycleNumber]]&gt;1,IF(AND(O678=1,מרקובחצי[[#This Row],[עד ועד]]&lt;29),1,""),"")</f>
        <v/>
      </c>
      <c r="S679" s="19" t="str">
        <f>IF(מרקובחצי[[#This Row],[CycleNumber]]&gt;1,IF(OR(AND(O678=1,מרקובחצי[[#This Row],[עד ועד]]&gt;28),AND(P678=1),AND(Q678=1,מרקובחצי[[#This Row],[עד ועד]]&lt;32)),1,""),"")</f>
        <v/>
      </c>
      <c r="T679" s="19">
        <f>IF(מרקובחצי[[#This Row],[CycleNumber]]&gt;1,IF(AND(Q678=1,מרקובחצי[[#This Row],[עד ועד]]&gt;31),1,""),"")</f>
        <v>1</v>
      </c>
      <c r="U679" s="19" t="str">
        <f>IF(מרקובחצי[[#This Row],[CycleNumber]]&gt;1,IF(AND(R678=1,מרקובחצי[[#This Row],[עד ועד]]&lt;29),1,IF(AND(U678=1,NOT(OR(מרקובחצי[[#This Row],[עד ועד]]&lt;J678,מרקובחצי[[#This Row],[עד ועד]]&gt;K678))),1,"")),"")</f>
        <v/>
      </c>
      <c r="V679" s="19" t="str">
        <f>IF(מרקובחצי[[#This Row],[CycleNumber]]&gt;1,IF(AND(SUM(R678:T678)=1,מרקובחצי[[#This Row],[עד ועד]]&gt;28,מרקובחצי[[#This Row],[עד ועד]]&lt;32),1,IF(OR(S678=1,AND(R678=1,מרקובחצי[[#This Row],[עד ועד]]&gt;28),AND(T678=1,מרקובחצי[[#This Row],[עד ועד]]&lt;32)),1,IF(AND(V678=1,NOT(OR(מרקובחצי[[#This Row],[עד ועד]]&lt;J678,מרקובחצי[[#This Row],[עד ועד]]&gt;K678))),1,""))),"")</f>
        <v/>
      </c>
      <c r="W679" s="19" t="str">
        <f>IF(מרקובחצי[[#This Row],[CycleNumber]]&gt;1,IF(AND(T678=1,מרקובחצי[[#This Row],[עד ועד]]&gt;31),1,IF(AND(W678=1,NOT(OR(מרקובחצי[[#This Row],[עד ועד]]&lt;J678,מרקובחצי[[#This Row],[עד ועד]]&gt;K678))),1,"")),"")</f>
        <v/>
      </c>
      <c r="X679" s="19" t="str">
        <f>IF(AND(מרקובחצי[[#This Row],[CycleNumber]]&lt;$B680,SUM(מרקובחצי[[#This Row],[11]],R680)=2),1,"")</f>
        <v/>
      </c>
      <c r="Y679" s="19" t="str">
        <f>IF(AND(מרקובחצי[[#This Row],[CycleNumber]]&lt;$B680,SUM(מרקובחצי[[#This Row],[11]],S680)=2),1,"")</f>
        <v/>
      </c>
      <c r="Z679" s="19" t="str">
        <f>IF(AND(מרקובחצי[[#This Row],[CycleNumber]]&lt;$B680,SUM(מרקובחצי[[#This Row],[13]],S680)=2),1,"")</f>
        <v/>
      </c>
      <c r="AA679" s="19" t="str">
        <f>IF(AND(מרקובחצי[[#This Row],[CycleNumber]]&lt;$B680,SUM(מרקובחצי[[#This Row],[13]],T680)=2),1,"")</f>
        <v/>
      </c>
      <c r="AB679" s="19" t="str">
        <f>IF(AND(מרקובחצי[[#This Row],[CycleNumber]]&lt;$B680,SUM(מרקובחצי[[#This Row],[21]],U680)=2),1,"")</f>
        <v/>
      </c>
      <c r="AC679" s="19" t="str">
        <f>IF(AND(מרקובחצי[[#This Row],[CycleNumber]]&lt;$B680,SUM(מרקובחצי[[#This Row],[21]],V680)=2),1,"")</f>
        <v/>
      </c>
      <c r="AD679" s="19" t="str">
        <f>IF(AND(מרקובחצי[[#This Row],[CycleNumber]]&lt;$B680,SUM(מרקובחצי[[#This Row],[23]],V680)=2),1,"")</f>
        <v/>
      </c>
      <c r="AE679" s="19">
        <f>IF(AND(מרקובחצי[[#This Row],[CycleNumber]]&lt;$B680,SUM(מרקובחצי[[#This Row],[23]],W680)=2),1,"")</f>
        <v>1</v>
      </c>
      <c r="AF679" s="19" t="str">
        <f>IF(AND(מרקובחצי[[#This Row],[CycleNumber]]&lt;$B680,SUM(מרקובחצי[[#This Row],[31]],O680)=2),1,"")</f>
        <v/>
      </c>
      <c r="AG679" s="19" t="str">
        <f>IF(AND(מרקובחצי[[#This Row],[CycleNumber]]&lt;$B680,SUM(מרקובחצי[[#This Row],[31]],P680)=2),1,"")</f>
        <v/>
      </c>
      <c r="AH679" s="19" t="str">
        <f>IF(AND(מרקובחצי[[#This Row],[CycleNumber]]&lt;$B680,SUM(מרקובחצי[[#This Row],[31]],Q680)=2),1,"")</f>
        <v/>
      </c>
      <c r="AI679" s="19" t="str">
        <f>IF(AND(מרקובחצי[[#This Row],[CycleNumber]]&lt;$B680,SUM(U679:U680)=2),1,"")</f>
        <v/>
      </c>
      <c r="AJ679" s="19" t="str">
        <f>IF(AND(מרקובחצי[[#This Row],[CycleNumber]]&lt;$B680,SUM(מרקובחצי[[#This Row],[32]],O680)=2),1,"")</f>
        <v/>
      </c>
      <c r="AK679" s="19" t="str">
        <f>IF(AND(מרקובחצי[[#This Row],[CycleNumber]]&lt;$B680,SUM(מרקובחצי[[#This Row],[32]],P680)=2),1,"")</f>
        <v/>
      </c>
      <c r="AL679" s="19" t="str">
        <f>IF(AND(מרקובחצי[[#This Row],[CycleNumber]]&lt;$B680,SUM(מרקובחצי[[#This Row],[32]],Q680)=2),1,"")</f>
        <v/>
      </c>
      <c r="AM679" s="19" t="str">
        <f>IF(AND(מרקובחצי[[#This Row],[CycleNumber]]&lt;$B680,SUM(V679:V680)=2),1,"")</f>
        <v/>
      </c>
      <c r="AN679" s="19" t="str">
        <f>IF(AND(מרקובחצי[[#This Row],[CycleNumber]]&lt;$B680,SUM(מרקובחצי[[#This Row],[33]],O680)=2),1,"")</f>
        <v/>
      </c>
      <c r="AO679" s="19" t="str">
        <f>IF(AND(מרקובחצי[[#This Row],[CycleNumber]]&lt;$B680,SUM(מרקובחצי[[#This Row],[33]],P680)=2),1,"")</f>
        <v/>
      </c>
      <c r="AP679" s="19" t="str">
        <f>IF(AND(מרקובחצי[[#This Row],[CycleNumber]]&lt;$B680,SUM(מרקובחצי[[#This Row],[33]],Q680)=2),1,"")</f>
        <v/>
      </c>
      <c r="AQ679" s="19" t="str">
        <f>IF(AND(מרקובחצי[[#This Row],[CycleNumber]]&lt;$B680,SUM(W679:W680)=2),1,"")</f>
        <v/>
      </c>
      <c r="AR679" s="19" t="str">
        <f>IF(AND(מרקובחצי[[#This Row],[CycleNumber]]&lt;$B680,SUM(מרקובחצי[[#This Row],[12]],S680)=2),1,"")</f>
        <v/>
      </c>
      <c r="AS679" s="19" t="str">
        <f>IF(AND(מרקובחצי[[#This Row],[CycleNumber]]&lt;$B680,SUM(מרקובחצי[[#This Row],[22]],V680)=2),1,"")</f>
        <v/>
      </c>
      <c r="AT679" s="21">
        <f>SUM(מרקובחצי[[#This Row],[11]:[33]])</f>
        <v>1</v>
      </c>
    </row>
    <row r="680" spans="1:46" ht="15.6" x14ac:dyDescent="0.25">
      <c r="A680" s="19" t="s">
        <v>67</v>
      </c>
      <c r="B680" s="19">
        <v>10</v>
      </c>
      <c r="C680">
        <v>34</v>
      </c>
      <c r="D680" s="19">
        <f>מרקובחצי[[#This Row],[LengthofCycle]]+1</f>
        <v>35</v>
      </c>
      <c r="E680" t="str">
        <f>IF(IFERROR(LOOKUP(מרקובחצי[[#This Row],[ClientID]],קביעויות[הפלגה]),FALSE)=מרקובחצי[[#This Row],[ClientID]],1,"")</f>
        <v/>
      </c>
      <c r="F680" t="str">
        <f>IF(IFERROR(LOOKUP(מרקובחצי[[#This Row],[ClientID]],סוגחציקבוע[S31]),FALSE)=מרקובחצי[[#This Row],[ClientID]],1,"")</f>
        <v/>
      </c>
      <c r="G680" t="str">
        <f>IF(IFERROR(LOOKUP(מרקובחצי[[#This Row],[ClientID]],סוגחציקבוע[S32]),FALSE)=מרקובחצי[[#This Row],[ClientID]],1,"")</f>
        <v/>
      </c>
      <c r="H680" t="str">
        <f>IF(IFERROR(LOOKUP(מרקובחצי[[#This Row],[ClientID]],סוגחציקבוע[S33]),FALSE)=מרקובחצי[[#This Row],[ClientID]],1,"")</f>
        <v/>
      </c>
      <c r="I680">
        <f>IF(IFERROR(LOOKUP(מרקובחצי[[#This Row],[ClientID]],סוגחציקבוע[S32&amp;33]),FALSE)=מרקובחצי[[#This Row],[ClientID]],1,"")</f>
        <v>1</v>
      </c>
      <c r="J680" s="19">
        <f>IF(SUM(מרקובחצי[[#This Row],[11]:[13]])=1,מרקובחצי[[#This Row],[עד ועד]],IF(SUM(R679:T680)=1,IF(מרקובחצי[[#This Row],[עד ועד]]&lt;J679,מרקובחצי[[#This Row],[עד ועד]],J679),J679))</f>
        <v>32</v>
      </c>
      <c r="K680" s="19">
        <f>IF(SUM(מרקובחצי[[#This Row],[11]:[13]])=1,מרקובחצי[[#This Row],[עד ועד]],IF(SUM(R679:T680)=1,IF(מרקובחצי[[#This Row],[עד ועד]]&gt;K679,מרקובחצי[[#This Row],[עד ועד]],K679),K679))</f>
        <v>35</v>
      </c>
      <c r="L680" s="19">
        <f>IF(AND(SUM(מרקובחצי[[#This Row],[31]:[33]])=1,SUM(U679:W679)=0),מרקובחצי[[#This Row],[מקס]]-מרקובחצי[[#This Row],[מינ]],"")</f>
        <v>3</v>
      </c>
      <c r="M68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680" s="19" t="str">
        <f t="shared" si="10"/>
        <v>S23</v>
      </c>
      <c r="O680" s="19" t="str">
        <f>IF(מרקובחצי[[#This Row],[קבעה הפלגה?]]=1,"",IF(AND(מרקובחצי[[#This Row],[עד ועד]]&lt;29,OR(מרקובחצי[[#This Row],[CycleNumber]]=1,AND(U679=1,OR(מרקובחצי[[#This Row],[עד ועד]]&lt;J679,מרקובחצי[[#This Row],[עד ועד]]&gt;K679)),AND(V679=1,מרקובחצי[[#This Row],[עד ועד]]&lt;J679),W679=1)),1,""))</f>
        <v/>
      </c>
      <c r="P680" s="19" t="str">
        <f>IF(מרקובחצי[[#This Row],[קבעה הפלגה?]]=1,"",IF(AND(מרקובחצי[[#This Row],[עד ועד]]&gt;28,מרקובחצי[[#This Row],[עד ועד]]&lt;32,OR(מרקובחצי[[#This Row],[CycleNumber]]=1,AND(U679=1),AND(V679=1,OR(מרקובחצי[[#This Row],[עד ועד]]&lt;J679,מרקובחצי[[#This Row],[עד ועד]]&gt;K679)),W679=1)),1,""))</f>
        <v/>
      </c>
      <c r="Q680" s="19" t="str">
        <f>IF(מרקובחצי[[#This Row],[קבעה הפלגה?]]=1,"",IF(AND(מרקובחצי[[#This Row],[עד ועד]]&gt;31,OR(מרקובחצי[[#This Row],[CycleNumber]]=1,AND(U679=1),AND(V679=1,מרקובחצי[[#This Row],[עד ועד]]&gt;K679),AND(W679=1,OR(מרקובחצי[[#This Row],[עד ועד]]&gt;K679,מרקובחצי[[#This Row],[עד ועד]]&lt;J679)))),1,""))</f>
        <v/>
      </c>
      <c r="R680" s="19" t="str">
        <f>IF(מרקובחצי[[#This Row],[CycleNumber]]&gt;1,IF(AND(O679=1,מרקובחצי[[#This Row],[עד ועד]]&lt;29),1,""),"")</f>
        <v/>
      </c>
      <c r="S680" s="19" t="str">
        <f>IF(מרקובחצי[[#This Row],[CycleNumber]]&gt;1,IF(OR(AND(O679=1,מרקובחצי[[#This Row],[עד ועד]]&gt;28),AND(P679=1),AND(Q679=1,מרקובחצי[[#This Row],[עד ועד]]&lt;32)),1,""),"")</f>
        <v/>
      </c>
      <c r="T680" s="19" t="str">
        <f>IF(מרקובחצי[[#This Row],[CycleNumber]]&gt;1,IF(AND(Q679=1,מרקובחצי[[#This Row],[עד ועד]]&gt;31),1,""),"")</f>
        <v/>
      </c>
      <c r="U680" s="19" t="str">
        <f>IF(מרקובחצי[[#This Row],[CycleNumber]]&gt;1,IF(AND(R679=1,מרקובחצי[[#This Row],[עד ועד]]&lt;29),1,IF(AND(U679=1,NOT(OR(מרקובחצי[[#This Row],[עד ועד]]&lt;J679,מרקובחצי[[#This Row],[עד ועד]]&gt;K679))),1,"")),"")</f>
        <v/>
      </c>
      <c r="V680" s="19" t="str">
        <f>IF(מרקובחצי[[#This Row],[CycleNumber]]&gt;1,IF(AND(SUM(R679:T679)=1,מרקובחצי[[#This Row],[עד ועד]]&gt;28,מרקובחצי[[#This Row],[עד ועד]]&lt;32),1,IF(OR(S679=1,AND(R679=1,מרקובחצי[[#This Row],[עד ועד]]&gt;28),AND(T679=1,מרקובחצי[[#This Row],[עד ועד]]&lt;32)),1,IF(AND(V679=1,NOT(OR(מרקובחצי[[#This Row],[עד ועד]]&lt;J679,מרקובחצי[[#This Row],[עד ועד]]&gt;K679))),1,""))),"")</f>
        <v/>
      </c>
      <c r="W680" s="19">
        <f>IF(מרקובחצי[[#This Row],[CycleNumber]]&gt;1,IF(AND(T679=1,מרקובחצי[[#This Row],[עד ועד]]&gt;31),1,IF(AND(W679=1,NOT(OR(מרקובחצי[[#This Row],[עד ועד]]&lt;J679,מרקובחצי[[#This Row],[עד ועד]]&gt;K679))),1,"")),"")</f>
        <v>1</v>
      </c>
      <c r="X680" s="19" t="str">
        <f>IF(AND(מרקובחצי[[#This Row],[CycleNumber]]&lt;$B681,SUM(מרקובחצי[[#This Row],[11]],R681)=2),1,"")</f>
        <v/>
      </c>
      <c r="Y680" s="19" t="str">
        <f>IF(AND(מרקובחצי[[#This Row],[CycleNumber]]&lt;$B681,SUM(מרקובחצי[[#This Row],[11]],S681)=2),1,"")</f>
        <v/>
      </c>
      <c r="Z680" s="19" t="str">
        <f>IF(AND(מרקובחצי[[#This Row],[CycleNumber]]&lt;$B681,SUM(מרקובחצי[[#This Row],[13]],S681)=2),1,"")</f>
        <v/>
      </c>
      <c r="AA680" s="19" t="str">
        <f>IF(AND(מרקובחצי[[#This Row],[CycleNumber]]&lt;$B681,SUM(מרקובחצי[[#This Row],[13]],T681)=2),1,"")</f>
        <v/>
      </c>
      <c r="AB680" s="19" t="str">
        <f>IF(AND(מרקובחצי[[#This Row],[CycleNumber]]&lt;$B681,SUM(מרקובחצי[[#This Row],[21]],U681)=2),1,"")</f>
        <v/>
      </c>
      <c r="AC680" s="19" t="str">
        <f>IF(AND(מרקובחצי[[#This Row],[CycleNumber]]&lt;$B681,SUM(מרקובחצי[[#This Row],[21]],V681)=2),1,"")</f>
        <v/>
      </c>
      <c r="AD680" s="19" t="str">
        <f>IF(AND(מרקובחצי[[#This Row],[CycleNumber]]&lt;$B681,SUM(מרקובחצי[[#This Row],[23]],V681)=2),1,"")</f>
        <v/>
      </c>
      <c r="AE680" s="19" t="str">
        <f>IF(AND(מרקובחצי[[#This Row],[CycleNumber]]&lt;$B681,SUM(מרקובחצי[[#This Row],[23]],W681)=2),1,"")</f>
        <v/>
      </c>
      <c r="AF680" s="19" t="str">
        <f>IF(AND(מרקובחצי[[#This Row],[CycleNumber]]&lt;$B681,SUM(מרקובחצי[[#This Row],[31]],O681)=2),1,"")</f>
        <v/>
      </c>
      <c r="AG680" s="19" t="str">
        <f>IF(AND(מרקובחצי[[#This Row],[CycleNumber]]&lt;$B681,SUM(מרקובחצי[[#This Row],[31]],P681)=2),1,"")</f>
        <v/>
      </c>
      <c r="AH680" s="19" t="str">
        <f>IF(AND(מרקובחצי[[#This Row],[CycleNumber]]&lt;$B681,SUM(מרקובחצי[[#This Row],[31]],Q681)=2),1,"")</f>
        <v/>
      </c>
      <c r="AI680" s="19" t="str">
        <f>IF(AND(מרקובחצי[[#This Row],[CycleNumber]]&lt;$B681,SUM(U680:U681)=2),1,"")</f>
        <v/>
      </c>
      <c r="AJ680" s="19" t="str">
        <f>IF(AND(מרקובחצי[[#This Row],[CycleNumber]]&lt;$B681,SUM(מרקובחצי[[#This Row],[32]],O681)=2),1,"")</f>
        <v/>
      </c>
      <c r="AK680" s="19" t="str">
        <f>IF(AND(מרקובחצי[[#This Row],[CycleNumber]]&lt;$B681,SUM(מרקובחצי[[#This Row],[32]],P681)=2),1,"")</f>
        <v/>
      </c>
      <c r="AL680" s="19" t="str">
        <f>IF(AND(מרקובחצי[[#This Row],[CycleNumber]]&lt;$B681,SUM(מרקובחצי[[#This Row],[32]],Q681)=2),1,"")</f>
        <v/>
      </c>
      <c r="AM680" s="19" t="str">
        <f>IF(AND(מרקובחצי[[#This Row],[CycleNumber]]&lt;$B681,SUM(V680:V681)=2),1,"")</f>
        <v/>
      </c>
      <c r="AN680" s="19" t="str">
        <f>IF(AND(מרקובחצי[[#This Row],[CycleNumber]]&lt;$B681,SUM(מרקובחצי[[#This Row],[33]],O681)=2),1,"")</f>
        <v/>
      </c>
      <c r="AO680" s="19">
        <f>IF(AND(מרקובחצי[[#This Row],[CycleNumber]]&lt;$B681,SUM(מרקובחצי[[#This Row],[33]],P681)=2),1,"")</f>
        <v>1</v>
      </c>
      <c r="AP680" s="19" t="str">
        <f>IF(AND(מרקובחצי[[#This Row],[CycleNumber]]&lt;$B681,SUM(מרקובחצי[[#This Row],[33]],Q681)=2),1,"")</f>
        <v/>
      </c>
      <c r="AQ680" s="19" t="str">
        <f>IF(AND(מרקובחצי[[#This Row],[CycleNumber]]&lt;$B681,SUM(W680:W681)=2),1,"")</f>
        <v/>
      </c>
      <c r="AR680" s="19" t="str">
        <f>IF(AND(מרקובחצי[[#This Row],[CycleNumber]]&lt;$B681,SUM(מרקובחצי[[#This Row],[12]],S681)=2),1,"")</f>
        <v/>
      </c>
      <c r="AS680" s="19" t="str">
        <f>IF(AND(מרקובחצי[[#This Row],[CycleNumber]]&lt;$B681,SUM(מרקובחצי[[#This Row],[22]],V681)=2),1,"")</f>
        <v/>
      </c>
      <c r="AT680" s="21">
        <f>SUM(מרקובחצי[[#This Row],[11]:[33]])</f>
        <v>1</v>
      </c>
    </row>
    <row r="681" spans="1:46" ht="15.6" x14ac:dyDescent="0.25">
      <c r="A681" s="19" t="s">
        <v>67</v>
      </c>
      <c r="B681" s="19">
        <v>11</v>
      </c>
      <c r="C681">
        <v>29</v>
      </c>
      <c r="D681" s="19">
        <f>מרקובחצי[[#This Row],[LengthofCycle]]+1</f>
        <v>30</v>
      </c>
      <c r="E681" t="str">
        <f>IF(IFERROR(LOOKUP(מרקובחצי[[#This Row],[ClientID]],קביעויות[הפלגה]),FALSE)=מרקובחצי[[#This Row],[ClientID]],1,"")</f>
        <v/>
      </c>
      <c r="F681" t="str">
        <f>IF(IFERROR(LOOKUP(מרקובחצי[[#This Row],[ClientID]],סוגחציקבוע[S31]),FALSE)=מרקובחצי[[#This Row],[ClientID]],1,"")</f>
        <v/>
      </c>
      <c r="G681" t="str">
        <f>IF(IFERROR(LOOKUP(מרקובחצי[[#This Row],[ClientID]],סוגחציקבוע[S32]),FALSE)=מרקובחצי[[#This Row],[ClientID]],1,"")</f>
        <v/>
      </c>
      <c r="H681" t="str">
        <f>IF(IFERROR(LOOKUP(מרקובחצי[[#This Row],[ClientID]],סוגחציקבוע[S33]),FALSE)=מרקובחצי[[#This Row],[ClientID]],1,"")</f>
        <v/>
      </c>
      <c r="I681">
        <f>IF(IFERROR(LOOKUP(מרקובחצי[[#This Row],[ClientID]],סוגחציקבוע[S32&amp;33]),FALSE)=מרקובחצי[[#This Row],[ClientID]],1,"")</f>
        <v>1</v>
      </c>
      <c r="J681" s="19">
        <f>IF(SUM(מרקובחצי[[#This Row],[11]:[13]])=1,מרקובחצי[[#This Row],[עד ועד]],IF(SUM(R680:T681)=1,IF(מרקובחצי[[#This Row],[עד ועד]]&lt;J680,מרקובחצי[[#This Row],[עד ועד]],J680),J680))</f>
        <v>30</v>
      </c>
      <c r="K681" s="19">
        <f>IF(SUM(מרקובחצי[[#This Row],[11]:[13]])=1,מרקובחצי[[#This Row],[עד ועד]],IF(SUM(R680:T681)=1,IF(מרקובחצי[[#This Row],[עד ועד]]&gt;K680,מרקובחצי[[#This Row],[עד ועד]],K680),K680))</f>
        <v>30</v>
      </c>
      <c r="L681" s="19" t="str">
        <f>IF(AND(SUM(מרקובחצי[[#This Row],[31]:[33]])=1,SUM(U680:W680)=0),מרקובחצי[[#This Row],[מקס]]-מרקובחצי[[#This Row],[מינ]],"")</f>
        <v/>
      </c>
      <c r="M68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681" s="19" t="str">
        <f t="shared" si="10"/>
        <v>S33</v>
      </c>
      <c r="O681" s="19" t="str">
        <f>IF(מרקובחצי[[#This Row],[קבעה הפלגה?]]=1,"",IF(AND(מרקובחצי[[#This Row],[עד ועד]]&lt;29,OR(מרקובחצי[[#This Row],[CycleNumber]]=1,AND(U680=1,OR(מרקובחצי[[#This Row],[עד ועד]]&lt;J680,מרקובחצי[[#This Row],[עד ועד]]&gt;K680)),AND(V680=1,מרקובחצי[[#This Row],[עד ועד]]&lt;J680),W680=1)),1,""))</f>
        <v/>
      </c>
      <c r="P681" s="19">
        <f>IF(מרקובחצי[[#This Row],[קבעה הפלגה?]]=1,"",IF(AND(מרקובחצי[[#This Row],[עד ועד]]&gt;28,מרקובחצי[[#This Row],[עד ועד]]&lt;32,OR(מרקובחצי[[#This Row],[CycleNumber]]=1,AND(U680=1),AND(V680=1,OR(מרקובחצי[[#This Row],[עד ועד]]&lt;J680,מרקובחצי[[#This Row],[עד ועד]]&gt;K680)),W680=1)),1,""))</f>
        <v>1</v>
      </c>
      <c r="Q681" s="19" t="str">
        <f>IF(מרקובחצי[[#This Row],[קבעה הפלגה?]]=1,"",IF(AND(מרקובחצי[[#This Row],[עד ועד]]&gt;31,OR(מרקובחצי[[#This Row],[CycleNumber]]=1,AND(U680=1),AND(V680=1,מרקובחצי[[#This Row],[עד ועד]]&gt;K680),AND(W680=1,OR(מרקובחצי[[#This Row],[עד ועד]]&gt;K680,מרקובחצי[[#This Row],[עד ועד]]&lt;J680)))),1,""))</f>
        <v/>
      </c>
      <c r="R681" s="19" t="str">
        <f>IF(מרקובחצי[[#This Row],[CycleNumber]]&gt;1,IF(AND(O680=1,מרקובחצי[[#This Row],[עד ועד]]&lt;29),1,""),"")</f>
        <v/>
      </c>
      <c r="S681" s="19" t="str">
        <f>IF(מרקובחצי[[#This Row],[CycleNumber]]&gt;1,IF(OR(AND(O680=1,מרקובחצי[[#This Row],[עד ועד]]&gt;28),AND(P680=1),AND(Q680=1,מרקובחצי[[#This Row],[עד ועד]]&lt;32)),1,""),"")</f>
        <v/>
      </c>
      <c r="T681" s="19" t="str">
        <f>IF(מרקובחצי[[#This Row],[CycleNumber]]&gt;1,IF(AND(Q680=1,מרקובחצי[[#This Row],[עד ועד]]&gt;31),1,""),"")</f>
        <v/>
      </c>
      <c r="U681" s="19" t="str">
        <f>IF(מרקובחצי[[#This Row],[CycleNumber]]&gt;1,IF(AND(R680=1,מרקובחצי[[#This Row],[עד ועד]]&lt;29),1,IF(AND(U680=1,NOT(OR(מרקובחצי[[#This Row],[עד ועד]]&lt;J680,מרקובחצי[[#This Row],[עד ועד]]&gt;K680))),1,"")),"")</f>
        <v/>
      </c>
      <c r="V681" s="19" t="str">
        <f>IF(מרקובחצי[[#This Row],[CycleNumber]]&gt;1,IF(AND(SUM(R680:T680)=1,מרקובחצי[[#This Row],[עד ועד]]&gt;28,מרקובחצי[[#This Row],[עד ועד]]&lt;32),1,IF(OR(S680=1,AND(R680=1,מרקובחצי[[#This Row],[עד ועד]]&gt;28),AND(T680=1,מרקובחצי[[#This Row],[עד ועד]]&lt;32)),1,IF(AND(V680=1,NOT(OR(מרקובחצי[[#This Row],[עד ועד]]&lt;J680,מרקובחצי[[#This Row],[עד ועד]]&gt;K680))),1,""))),"")</f>
        <v/>
      </c>
      <c r="W681" s="19" t="str">
        <f>IF(מרקובחצי[[#This Row],[CycleNumber]]&gt;1,IF(AND(T680=1,מרקובחצי[[#This Row],[עד ועד]]&gt;31),1,IF(AND(W680=1,NOT(OR(מרקובחצי[[#This Row],[עד ועד]]&lt;J680,מרקובחצי[[#This Row],[עד ועד]]&gt;K680))),1,"")),"")</f>
        <v/>
      </c>
      <c r="X681" s="19" t="str">
        <f>IF(AND(מרקובחצי[[#This Row],[CycleNumber]]&lt;$B682,SUM(מרקובחצי[[#This Row],[11]],R682)=2),1,"")</f>
        <v/>
      </c>
      <c r="Y681" s="19" t="str">
        <f>IF(AND(מרקובחצי[[#This Row],[CycleNumber]]&lt;$B682,SUM(מרקובחצי[[#This Row],[11]],S682)=2),1,"")</f>
        <v/>
      </c>
      <c r="Z681" s="19" t="str">
        <f>IF(AND(מרקובחצי[[#This Row],[CycleNumber]]&lt;$B682,SUM(מרקובחצי[[#This Row],[13]],S682)=2),1,"")</f>
        <v/>
      </c>
      <c r="AA681" s="19" t="str">
        <f>IF(AND(מרקובחצי[[#This Row],[CycleNumber]]&lt;$B682,SUM(מרקובחצי[[#This Row],[13]],T682)=2),1,"")</f>
        <v/>
      </c>
      <c r="AB681" s="19" t="str">
        <f>IF(AND(מרקובחצי[[#This Row],[CycleNumber]]&lt;$B682,SUM(מרקובחצי[[#This Row],[21]],U682)=2),1,"")</f>
        <v/>
      </c>
      <c r="AC681" s="19" t="str">
        <f>IF(AND(מרקובחצי[[#This Row],[CycleNumber]]&lt;$B682,SUM(מרקובחצי[[#This Row],[21]],V682)=2),1,"")</f>
        <v/>
      </c>
      <c r="AD681" s="19" t="str">
        <f>IF(AND(מרקובחצי[[#This Row],[CycleNumber]]&lt;$B682,SUM(מרקובחצי[[#This Row],[23]],V682)=2),1,"")</f>
        <v/>
      </c>
      <c r="AE681" s="19" t="str">
        <f>IF(AND(מרקובחצי[[#This Row],[CycleNumber]]&lt;$B682,SUM(מרקובחצי[[#This Row],[23]],W682)=2),1,"")</f>
        <v/>
      </c>
      <c r="AF681" s="19" t="str">
        <f>IF(AND(מרקובחצי[[#This Row],[CycleNumber]]&lt;$B682,SUM(מרקובחצי[[#This Row],[31]],O682)=2),1,"")</f>
        <v/>
      </c>
      <c r="AG681" s="19" t="str">
        <f>IF(AND(מרקובחצי[[#This Row],[CycleNumber]]&lt;$B682,SUM(מרקובחצי[[#This Row],[31]],P682)=2),1,"")</f>
        <v/>
      </c>
      <c r="AH681" s="19" t="str">
        <f>IF(AND(מרקובחצי[[#This Row],[CycleNumber]]&lt;$B682,SUM(מרקובחצי[[#This Row],[31]],Q682)=2),1,"")</f>
        <v/>
      </c>
      <c r="AI681" s="19" t="str">
        <f>IF(AND(מרקובחצי[[#This Row],[CycleNumber]]&lt;$B682,SUM(U681:U682)=2),1,"")</f>
        <v/>
      </c>
      <c r="AJ681" s="19" t="str">
        <f>IF(AND(מרקובחצי[[#This Row],[CycleNumber]]&lt;$B682,SUM(מרקובחצי[[#This Row],[32]],O682)=2),1,"")</f>
        <v/>
      </c>
      <c r="AK681" s="19" t="str">
        <f>IF(AND(מרקובחצי[[#This Row],[CycleNumber]]&lt;$B682,SUM(מרקובחצי[[#This Row],[32]],P682)=2),1,"")</f>
        <v/>
      </c>
      <c r="AL681" s="19" t="str">
        <f>IF(AND(מרקובחצי[[#This Row],[CycleNumber]]&lt;$B682,SUM(מרקובחצי[[#This Row],[32]],Q682)=2),1,"")</f>
        <v/>
      </c>
      <c r="AM681" s="19" t="str">
        <f>IF(AND(מרקובחצי[[#This Row],[CycleNumber]]&lt;$B682,SUM(V681:V682)=2),1,"")</f>
        <v/>
      </c>
      <c r="AN681" s="19" t="str">
        <f>IF(AND(מרקובחצי[[#This Row],[CycleNumber]]&lt;$B682,SUM(מרקובחצי[[#This Row],[33]],O682)=2),1,"")</f>
        <v/>
      </c>
      <c r="AO681" s="19" t="str">
        <f>IF(AND(מרקובחצי[[#This Row],[CycleNumber]]&lt;$B682,SUM(מרקובחצי[[#This Row],[33]],P682)=2),1,"")</f>
        <v/>
      </c>
      <c r="AP681" s="19" t="str">
        <f>IF(AND(מרקובחצי[[#This Row],[CycleNumber]]&lt;$B682,SUM(מרקובחצי[[#This Row],[33]],Q682)=2),1,"")</f>
        <v/>
      </c>
      <c r="AQ681" s="19" t="str">
        <f>IF(AND(מרקובחצי[[#This Row],[CycleNumber]]&lt;$B682,SUM(W681:W682)=2),1,"")</f>
        <v/>
      </c>
      <c r="AR681" s="19">
        <f>IF(AND(מרקובחצי[[#This Row],[CycleNumber]]&lt;$B682,SUM(מרקובחצי[[#This Row],[12]],S682)=2),1,"")</f>
        <v>1</v>
      </c>
      <c r="AS681" s="19" t="str">
        <f>IF(AND(מרקובחצי[[#This Row],[CycleNumber]]&lt;$B682,SUM(מרקובחצי[[#This Row],[22]],V682)=2),1,"")</f>
        <v/>
      </c>
      <c r="AT681" s="21">
        <f>SUM(מרקובחצי[[#This Row],[11]:[33]])</f>
        <v>1</v>
      </c>
    </row>
    <row r="682" spans="1:46" ht="15.6" x14ac:dyDescent="0.25">
      <c r="A682" s="19" t="s">
        <v>67</v>
      </c>
      <c r="B682" s="19">
        <v>12</v>
      </c>
      <c r="C682">
        <v>32</v>
      </c>
      <c r="D682" s="19">
        <f>מרקובחצי[[#This Row],[LengthofCycle]]+1</f>
        <v>33</v>
      </c>
      <c r="E682" t="str">
        <f>IF(IFERROR(LOOKUP(מרקובחצי[[#This Row],[ClientID]],קביעויות[הפלגה]),FALSE)=מרקובחצי[[#This Row],[ClientID]],1,"")</f>
        <v/>
      </c>
      <c r="F682" t="str">
        <f>IF(IFERROR(LOOKUP(מרקובחצי[[#This Row],[ClientID]],סוגחציקבוע[S31]),FALSE)=מרקובחצי[[#This Row],[ClientID]],1,"")</f>
        <v/>
      </c>
      <c r="G682" t="str">
        <f>IF(IFERROR(LOOKUP(מרקובחצי[[#This Row],[ClientID]],סוגחציקבוע[S32]),FALSE)=מרקובחצי[[#This Row],[ClientID]],1,"")</f>
        <v/>
      </c>
      <c r="H682" t="str">
        <f>IF(IFERROR(LOOKUP(מרקובחצי[[#This Row],[ClientID]],סוגחציקבוע[S33]),FALSE)=מרקובחצי[[#This Row],[ClientID]],1,"")</f>
        <v/>
      </c>
      <c r="I682">
        <f>IF(IFERROR(LOOKUP(מרקובחצי[[#This Row],[ClientID]],סוגחציקבוע[S32&amp;33]),FALSE)=מרקובחצי[[#This Row],[ClientID]],1,"")</f>
        <v>1</v>
      </c>
      <c r="J682" s="19">
        <f>IF(SUM(מרקובחצי[[#This Row],[11]:[13]])=1,מרקובחצי[[#This Row],[עד ועד]],IF(SUM(R681:T682)=1,IF(מרקובחצי[[#This Row],[עד ועד]]&lt;J681,מרקובחצי[[#This Row],[עד ועד]],J681),J681))</f>
        <v>30</v>
      </c>
      <c r="K682" s="19">
        <f>IF(SUM(מרקובחצי[[#This Row],[11]:[13]])=1,מרקובחצי[[#This Row],[עד ועד]],IF(SUM(R681:T682)=1,IF(מרקובחצי[[#This Row],[עד ועד]]&gt;K681,מרקובחצי[[#This Row],[עד ועד]],K681),K681))</f>
        <v>33</v>
      </c>
      <c r="L682" s="19" t="str">
        <f>IF(AND(SUM(מרקובחצי[[#This Row],[31]:[33]])=1,SUM(U681:W681)=0),מרקובחצי[[#This Row],[מקס]]-מרקובחצי[[#This Row],[מינ]],"")</f>
        <v/>
      </c>
      <c r="M68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682" s="19" t="str">
        <f t="shared" si="10"/>
        <v>S12</v>
      </c>
      <c r="O682" s="19" t="str">
        <f>IF(מרקובחצי[[#This Row],[קבעה הפלגה?]]=1,"",IF(AND(מרקובחצי[[#This Row],[עד ועד]]&lt;29,OR(מרקובחצי[[#This Row],[CycleNumber]]=1,AND(U681=1,OR(מרקובחצי[[#This Row],[עד ועד]]&lt;J681,מרקובחצי[[#This Row],[עד ועד]]&gt;K681)),AND(V681=1,מרקובחצי[[#This Row],[עד ועד]]&lt;J681),W681=1)),1,""))</f>
        <v/>
      </c>
      <c r="P682" s="19" t="str">
        <f>IF(מרקובחצי[[#This Row],[קבעה הפלגה?]]=1,"",IF(AND(מרקובחצי[[#This Row],[עד ועד]]&gt;28,מרקובחצי[[#This Row],[עד ועד]]&lt;32,OR(מרקובחצי[[#This Row],[CycleNumber]]=1,AND(U681=1),AND(V681=1,OR(מרקובחצי[[#This Row],[עד ועד]]&lt;J681,מרקובחצי[[#This Row],[עד ועד]]&gt;K681)),W681=1)),1,""))</f>
        <v/>
      </c>
      <c r="Q682" s="19" t="str">
        <f>IF(מרקובחצי[[#This Row],[קבעה הפלגה?]]=1,"",IF(AND(מרקובחצי[[#This Row],[עד ועד]]&gt;31,OR(מרקובחצי[[#This Row],[CycleNumber]]=1,AND(U681=1),AND(V681=1,מרקובחצי[[#This Row],[עד ועד]]&gt;K681),AND(W681=1,OR(מרקובחצי[[#This Row],[עד ועד]]&gt;K681,מרקובחצי[[#This Row],[עד ועד]]&lt;J681)))),1,""))</f>
        <v/>
      </c>
      <c r="R682" s="19" t="str">
        <f>IF(מרקובחצי[[#This Row],[CycleNumber]]&gt;1,IF(AND(O681=1,מרקובחצי[[#This Row],[עד ועד]]&lt;29),1,""),"")</f>
        <v/>
      </c>
      <c r="S682" s="19">
        <f>IF(מרקובחצי[[#This Row],[CycleNumber]]&gt;1,IF(OR(AND(O681=1,מרקובחצי[[#This Row],[עד ועד]]&gt;28),AND(P681=1),AND(Q681=1,מרקובחצי[[#This Row],[עד ועד]]&lt;32)),1,""),"")</f>
        <v>1</v>
      </c>
      <c r="T682" s="19" t="str">
        <f>IF(מרקובחצי[[#This Row],[CycleNumber]]&gt;1,IF(AND(Q681=1,מרקובחצי[[#This Row],[עד ועד]]&gt;31),1,""),"")</f>
        <v/>
      </c>
      <c r="U682" s="19" t="str">
        <f>IF(מרקובחצי[[#This Row],[CycleNumber]]&gt;1,IF(AND(R681=1,מרקובחצי[[#This Row],[עד ועד]]&lt;29),1,IF(AND(U681=1,NOT(OR(מרקובחצי[[#This Row],[עד ועד]]&lt;J681,מרקובחצי[[#This Row],[עד ועד]]&gt;K681))),1,"")),"")</f>
        <v/>
      </c>
      <c r="V682" s="19" t="str">
        <f>IF(מרקובחצי[[#This Row],[CycleNumber]]&gt;1,IF(AND(SUM(R681:T681)=1,מרקובחצי[[#This Row],[עד ועד]]&gt;28,מרקובחצי[[#This Row],[עד ועד]]&lt;32),1,IF(OR(S681=1,AND(R681=1,מרקובחצי[[#This Row],[עד ועד]]&gt;28),AND(T681=1,מרקובחצי[[#This Row],[עד ועד]]&lt;32)),1,IF(AND(V681=1,NOT(OR(מרקובחצי[[#This Row],[עד ועד]]&lt;J681,מרקובחצי[[#This Row],[עד ועד]]&gt;K681))),1,""))),"")</f>
        <v/>
      </c>
      <c r="W682" s="19" t="str">
        <f>IF(מרקובחצי[[#This Row],[CycleNumber]]&gt;1,IF(AND(T681=1,מרקובחצי[[#This Row],[עד ועד]]&gt;31),1,IF(AND(W681=1,NOT(OR(מרקובחצי[[#This Row],[עד ועד]]&lt;J681,מרקובחצי[[#This Row],[עד ועד]]&gt;K681))),1,"")),"")</f>
        <v/>
      </c>
      <c r="X682" s="19" t="str">
        <f>IF(AND(מרקובחצי[[#This Row],[CycleNumber]]&lt;$B683,SUM(מרקובחצי[[#This Row],[11]],R683)=2),1,"")</f>
        <v/>
      </c>
      <c r="Y682" s="19" t="str">
        <f>IF(AND(מרקובחצי[[#This Row],[CycleNumber]]&lt;$B683,SUM(מרקובחצי[[#This Row],[11]],S683)=2),1,"")</f>
        <v/>
      </c>
      <c r="Z682" s="19" t="str">
        <f>IF(AND(מרקובחצי[[#This Row],[CycleNumber]]&lt;$B683,SUM(מרקובחצי[[#This Row],[13]],S683)=2),1,"")</f>
        <v/>
      </c>
      <c r="AA682" s="19" t="str">
        <f>IF(AND(מרקובחצי[[#This Row],[CycleNumber]]&lt;$B683,SUM(מרקובחצי[[#This Row],[13]],T683)=2),1,"")</f>
        <v/>
      </c>
      <c r="AB682" s="19" t="str">
        <f>IF(AND(מרקובחצי[[#This Row],[CycleNumber]]&lt;$B683,SUM(מרקובחצי[[#This Row],[21]],U683)=2),1,"")</f>
        <v/>
      </c>
      <c r="AC682" s="19" t="str">
        <f>IF(AND(מרקובחצי[[#This Row],[CycleNumber]]&lt;$B683,SUM(מרקובחצי[[#This Row],[21]],V683)=2),1,"")</f>
        <v/>
      </c>
      <c r="AD682" s="19" t="str">
        <f>IF(AND(מרקובחצי[[#This Row],[CycleNumber]]&lt;$B683,SUM(מרקובחצי[[#This Row],[23]],V683)=2),1,"")</f>
        <v/>
      </c>
      <c r="AE682" s="19" t="str">
        <f>IF(AND(מרקובחצי[[#This Row],[CycleNumber]]&lt;$B683,SUM(מרקובחצי[[#This Row],[23]],W683)=2),1,"")</f>
        <v/>
      </c>
      <c r="AF682" s="19" t="str">
        <f>IF(AND(מרקובחצי[[#This Row],[CycleNumber]]&lt;$B683,SUM(מרקובחצי[[#This Row],[31]],O683)=2),1,"")</f>
        <v/>
      </c>
      <c r="AG682" s="19" t="str">
        <f>IF(AND(מרקובחצי[[#This Row],[CycleNumber]]&lt;$B683,SUM(מרקובחצי[[#This Row],[31]],P683)=2),1,"")</f>
        <v/>
      </c>
      <c r="AH682" s="19" t="str">
        <f>IF(AND(מרקובחצי[[#This Row],[CycleNumber]]&lt;$B683,SUM(מרקובחצי[[#This Row],[31]],Q683)=2),1,"")</f>
        <v/>
      </c>
      <c r="AI682" s="19" t="str">
        <f>IF(AND(מרקובחצי[[#This Row],[CycleNumber]]&lt;$B683,SUM(U682:U683)=2),1,"")</f>
        <v/>
      </c>
      <c r="AJ682" s="19" t="str">
        <f>IF(AND(מרקובחצי[[#This Row],[CycleNumber]]&lt;$B683,SUM(מרקובחצי[[#This Row],[32]],O683)=2),1,"")</f>
        <v/>
      </c>
      <c r="AK682" s="19" t="str">
        <f>IF(AND(מרקובחצי[[#This Row],[CycleNumber]]&lt;$B683,SUM(מרקובחצי[[#This Row],[32]],P683)=2),1,"")</f>
        <v/>
      </c>
      <c r="AL682" s="19" t="str">
        <f>IF(AND(מרקובחצי[[#This Row],[CycleNumber]]&lt;$B683,SUM(מרקובחצי[[#This Row],[32]],Q683)=2),1,"")</f>
        <v/>
      </c>
      <c r="AM682" s="19" t="str">
        <f>IF(AND(מרקובחצי[[#This Row],[CycleNumber]]&lt;$B683,SUM(V682:V683)=2),1,"")</f>
        <v/>
      </c>
      <c r="AN682" s="19" t="str">
        <f>IF(AND(מרקובחצי[[#This Row],[CycleNumber]]&lt;$B683,SUM(מרקובחצי[[#This Row],[33]],O683)=2),1,"")</f>
        <v/>
      </c>
      <c r="AO682" s="19" t="str">
        <f>IF(AND(מרקובחצי[[#This Row],[CycleNumber]]&lt;$B683,SUM(מרקובחצי[[#This Row],[33]],P683)=2),1,"")</f>
        <v/>
      </c>
      <c r="AP682" s="19" t="str">
        <f>IF(AND(מרקובחצי[[#This Row],[CycleNumber]]&lt;$B683,SUM(מרקובחצי[[#This Row],[33]],Q683)=2),1,"")</f>
        <v/>
      </c>
      <c r="AQ682" s="19" t="str">
        <f>IF(AND(מרקובחצי[[#This Row],[CycleNumber]]&lt;$B683,SUM(W682:W683)=2),1,"")</f>
        <v/>
      </c>
      <c r="AR682" s="19" t="str">
        <f>IF(AND(מרקובחצי[[#This Row],[CycleNumber]]&lt;$B683,SUM(מרקובחצי[[#This Row],[12]],S683)=2),1,"")</f>
        <v/>
      </c>
      <c r="AS682" s="19" t="str">
        <f>IF(AND(מרקובחצי[[#This Row],[CycleNumber]]&lt;$B683,SUM(מרקובחצי[[#This Row],[22]],V683)=2),1,"")</f>
        <v/>
      </c>
      <c r="AT682" s="21">
        <f>SUM(מרקובחצי[[#This Row],[11]:[33]])</f>
        <v>1</v>
      </c>
    </row>
    <row r="683" spans="1:46" ht="15.6" x14ac:dyDescent="0.25">
      <c r="A683" s="19" t="s">
        <v>68</v>
      </c>
      <c r="B683" s="19">
        <v>1</v>
      </c>
      <c r="C683">
        <v>35</v>
      </c>
      <c r="D683" s="19">
        <f>מרקובחצי[[#This Row],[LengthofCycle]]+1</f>
        <v>36</v>
      </c>
      <c r="E683" t="str">
        <f>IF(IFERROR(LOOKUP(מרקובחצי[[#This Row],[ClientID]],קביעויות[הפלגה]),FALSE)=מרקובחצי[[#This Row],[ClientID]],1,"")</f>
        <v/>
      </c>
      <c r="F683" t="str">
        <f>IF(IFERROR(LOOKUP(מרקובחצי[[#This Row],[ClientID]],סוגחציקבוע[S31]),FALSE)=מרקובחצי[[#This Row],[ClientID]],1,"")</f>
        <v/>
      </c>
      <c r="G683" t="str">
        <f>IF(IFERROR(LOOKUP(מרקובחצי[[#This Row],[ClientID]],סוגחציקבוע[S32]),FALSE)=מרקובחצי[[#This Row],[ClientID]],1,"")</f>
        <v/>
      </c>
      <c r="H683" t="str">
        <f>IF(IFERROR(LOOKUP(מרקובחצי[[#This Row],[ClientID]],סוגחציקבוע[S33]),FALSE)=מרקובחצי[[#This Row],[ClientID]],1,"")</f>
        <v/>
      </c>
      <c r="I683">
        <f>IF(IFERROR(LOOKUP(מרקובחצי[[#This Row],[ClientID]],סוגחציקבוע[S32&amp;33]),FALSE)=מרקובחצי[[#This Row],[ClientID]],1,"")</f>
        <v>1</v>
      </c>
      <c r="J683" s="19">
        <f>IF(SUM(מרקובחצי[[#This Row],[11]:[13]])=1,מרקובחצי[[#This Row],[עד ועד]],IF(SUM(R682:T683)=1,IF(מרקובחצי[[#This Row],[עד ועד]]&lt;J682,מרקובחצי[[#This Row],[עד ועד]],J682),J682))</f>
        <v>36</v>
      </c>
      <c r="K683" s="19">
        <f>IF(SUM(מרקובחצי[[#This Row],[11]:[13]])=1,מרקובחצי[[#This Row],[עד ועד]],IF(SUM(R682:T683)=1,IF(מרקובחצי[[#This Row],[עד ועד]]&gt;K682,מרקובחצי[[#This Row],[עד ועד]],K682),K682))</f>
        <v>36</v>
      </c>
      <c r="L683" s="19" t="str">
        <f>IF(AND(SUM(מרקובחצי[[#This Row],[31]:[33]])=1,SUM(U682:W682)=0),מרקובחצי[[#This Row],[מקס]]-מרקובחצי[[#This Row],[מינ]],"")</f>
        <v/>
      </c>
      <c r="M68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683" s="19" t="str">
        <f t="shared" si="10"/>
        <v>S22</v>
      </c>
      <c r="O683" s="19" t="str">
        <f>IF(מרקובחצי[[#This Row],[קבעה הפלגה?]]=1,"",IF(AND(מרקובחצי[[#This Row],[עד ועד]]&lt;29,OR(מרקובחצי[[#This Row],[CycleNumber]]=1,AND(U682=1,OR(מרקובחצי[[#This Row],[עד ועד]]&lt;J682,מרקובחצי[[#This Row],[עד ועד]]&gt;K682)),AND(V682=1,מרקובחצי[[#This Row],[עד ועד]]&lt;J682),W682=1)),1,""))</f>
        <v/>
      </c>
      <c r="P683" s="19" t="str">
        <f>IF(מרקובחצי[[#This Row],[קבעה הפלגה?]]=1,"",IF(AND(מרקובחצי[[#This Row],[עד ועד]]&gt;28,מרקובחצי[[#This Row],[עד ועד]]&lt;32,OR(מרקובחצי[[#This Row],[CycleNumber]]=1,AND(U682=1),AND(V682=1,OR(מרקובחצי[[#This Row],[עד ועד]]&lt;J682,מרקובחצי[[#This Row],[עד ועד]]&gt;K682)),W682=1)),1,""))</f>
        <v/>
      </c>
      <c r="Q683" s="19">
        <f>IF(מרקובחצי[[#This Row],[קבעה הפלגה?]]=1,"",IF(AND(מרקובחצי[[#This Row],[עד ועד]]&gt;31,OR(מרקובחצי[[#This Row],[CycleNumber]]=1,AND(U682=1),AND(V682=1,מרקובחצי[[#This Row],[עד ועד]]&gt;K682),AND(W682=1,OR(מרקובחצי[[#This Row],[עד ועד]]&gt;K682,מרקובחצי[[#This Row],[עד ועד]]&lt;J682)))),1,""))</f>
        <v>1</v>
      </c>
      <c r="R683" s="19" t="str">
        <f>IF(מרקובחצי[[#This Row],[CycleNumber]]&gt;1,IF(AND(O682=1,מרקובחצי[[#This Row],[עד ועד]]&lt;29),1,""),"")</f>
        <v/>
      </c>
      <c r="S683" s="19" t="str">
        <f>IF(מרקובחצי[[#This Row],[CycleNumber]]&gt;1,IF(OR(AND(O682=1,מרקובחצי[[#This Row],[עד ועד]]&gt;28),AND(P682=1),AND(Q682=1,מרקובחצי[[#This Row],[עד ועד]]&lt;32)),1,""),"")</f>
        <v/>
      </c>
      <c r="T683" s="19" t="str">
        <f>IF(מרקובחצי[[#This Row],[CycleNumber]]&gt;1,IF(AND(Q682=1,מרקובחצי[[#This Row],[עד ועד]]&gt;31),1,""),"")</f>
        <v/>
      </c>
      <c r="U683" s="19" t="str">
        <f>IF(מרקובחצי[[#This Row],[CycleNumber]]&gt;1,IF(AND(R682=1,מרקובחצי[[#This Row],[עד ועד]]&lt;29),1,IF(AND(U682=1,NOT(OR(מרקובחצי[[#This Row],[עד ועד]]&lt;J682,מרקובחצי[[#This Row],[עד ועד]]&gt;K682))),1,"")),"")</f>
        <v/>
      </c>
      <c r="V683" s="19" t="str">
        <f>IF(מרקובחצי[[#This Row],[CycleNumber]]&gt;1,IF(AND(SUM(R682:T682)=1,מרקובחצי[[#This Row],[עד ועד]]&gt;28,מרקובחצי[[#This Row],[עד ועד]]&lt;32),1,IF(OR(S682=1,AND(R682=1,מרקובחצי[[#This Row],[עד ועד]]&gt;28),AND(T682=1,מרקובחצי[[#This Row],[עד ועד]]&lt;32)),1,IF(AND(V682=1,NOT(OR(מרקובחצי[[#This Row],[עד ועד]]&lt;J682,מרקובחצי[[#This Row],[עד ועד]]&gt;K682))),1,""))),"")</f>
        <v/>
      </c>
      <c r="W683" s="19" t="str">
        <f>IF(מרקובחצי[[#This Row],[CycleNumber]]&gt;1,IF(AND(T682=1,מרקובחצי[[#This Row],[עד ועד]]&gt;31),1,IF(AND(W682=1,NOT(OR(מרקובחצי[[#This Row],[עד ועד]]&lt;J682,מרקובחצי[[#This Row],[עד ועד]]&gt;K682))),1,"")),"")</f>
        <v/>
      </c>
      <c r="X683" s="19" t="str">
        <f>IF(AND(מרקובחצי[[#This Row],[CycleNumber]]&lt;$B684,SUM(מרקובחצי[[#This Row],[11]],R684)=2),1,"")</f>
        <v/>
      </c>
      <c r="Y683" s="19" t="str">
        <f>IF(AND(מרקובחצי[[#This Row],[CycleNumber]]&lt;$B684,SUM(מרקובחצי[[#This Row],[11]],S684)=2),1,"")</f>
        <v/>
      </c>
      <c r="Z683" s="19" t="str">
        <f>IF(AND(מרקובחצי[[#This Row],[CycleNumber]]&lt;$B684,SUM(מרקובחצי[[#This Row],[13]],S684)=2),1,"")</f>
        <v/>
      </c>
      <c r="AA683" s="19">
        <f>IF(AND(מרקובחצי[[#This Row],[CycleNumber]]&lt;$B684,SUM(מרקובחצי[[#This Row],[13]],T684)=2),1,"")</f>
        <v>1</v>
      </c>
      <c r="AB683" s="19" t="str">
        <f>IF(AND(מרקובחצי[[#This Row],[CycleNumber]]&lt;$B684,SUM(מרקובחצי[[#This Row],[21]],U684)=2),1,"")</f>
        <v/>
      </c>
      <c r="AC683" s="19" t="str">
        <f>IF(AND(מרקובחצי[[#This Row],[CycleNumber]]&lt;$B684,SUM(מרקובחצי[[#This Row],[21]],V684)=2),1,"")</f>
        <v/>
      </c>
      <c r="AD683" s="19" t="str">
        <f>IF(AND(מרקובחצי[[#This Row],[CycleNumber]]&lt;$B684,SUM(מרקובחצי[[#This Row],[23]],V684)=2),1,"")</f>
        <v/>
      </c>
      <c r="AE683" s="19" t="str">
        <f>IF(AND(מרקובחצי[[#This Row],[CycleNumber]]&lt;$B684,SUM(מרקובחצי[[#This Row],[23]],W684)=2),1,"")</f>
        <v/>
      </c>
      <c r="AF683" s="19" t="str">
        <f>IF(AND(מרקובחצי[[#This Row],[CycleNumber]]&lt;$B684,SUM(מרקובחצי[[#This Row],[31]],O684)=2),1,"")</f>
        <v/>
      </c>
      <c r="AG683" s="19" t="str">
        <f>IF(AND(מרקובחצי[[#This Row],[CycleNumber]]&lt;$B684,SUM(מרקובחצי[[#This Row],[31]],P684)=2),1,"")</f>
        <v/>
      </c>
      <c r="AH683" s="19" t="str">
        <f>IF(AND(מרקובחצי[[#This Row],[CycleNumber]]&lt;$B684,SUM(מרקובחצי[[#This Row],[31]],Q684)=2),1,"")</f>
        <v/>
      </c>
      <c r="AI683" s="19" t="str">
        <f>IF(AND(מרקובחצי[[#This Row],[CycleNumber]]&lt;$B684,SUM(U683:U684)=2),1,"")</f>
        <v/>
      </c>
      <c r="AJ683" s="19" t="str">
        <f>IF(AND(מרקובחצי[[#This Row],[CycleNumber]]&lt;$B684,SUM(מרקובחצי[[#This Row],[32]],O684)=2),1,"")</f>
        <v/>
      </c>
      <c r="AK683" s="19" t="str">
        <f>IF(AND(מרקובחצי[[#This Row],[CycleNumber]]&lt;$B684,SUM(מרקובחצי[[#This Row],[32]],P684)=2),1,"")</f>
        <v/>
      </c>
      <c r="AL683" s="19" t="str">
        <f>IF(AND(מרקובחצי[[#This Row],[CycleNumber]]&lt;$B684,SUM(מרקובחצי[[#This Row],[32]],Q684)=2),1,"")</f>
        <v/>
      </c>
      <c r="AM683" s="19" t="str">
        <f>IF(AND(מרקובחצי[[#This Row],[CycleNumber]]&lt;$B684,SUM(V683:V684)=2),1,"")</f>
        <v/>
      </c>
      <c r="AN683" s="19" t="str">
        <f>IF(AND(מרקובחצי[[#This Row],[CycleNumber]]&lt;$B684,SUM(מרקובחצי[[#This Row],[33]],O684)=2),1,"")</f>
        <v/>
      </c>
      <c r="AO683" s="19" t="str">
        <f>IF(AND(מרקובחצי[[#This Row],[CycleNumber]]&lt;$B684,SUM(מרקובחצי[[#This Row],[33]],P684)=2),1,"")</f>
        <v/>
      </c>
      <c r="AP683" s="19" t="str">
        <f>IF(AND(מרקובחצי[[#This Row],[CycleNumber]]&lt;$B684,SUM(מרקובחצי[[#This Row],[33]],Q684)=2),1,"")</f>
        <v/>
      </c>
      <c r="AQ683" s="19" t="str">
        <f>IF(AND(מרקובחצי[[#This Row],[CycleNumber]]&lt;$B684,SUM(W683:W684)=2),1,"")</f>
        <v/>
      </c>
      <c r="AR683" s="19" t="str">
        <f>IF(AND(מרקובחצי[[#This Row],[CycleNumber]]&lt;$B684,SUM(מרקובחצי[[#This Row],[12]],S684)=2),1,"")</f>
        <v/>
      </c>
      <c r="AS683" s="19" t="str">
        <f>IF(AND(מרקובחצי[[#This Row],[CycleNumber]]&lt;$B684,SUM(מרקובחצי[[#This Row],[22]],V684)=2),1,"")</f>
        <v/>
      </c>
      <c r="AT683" s="21">
        <f>SUM(מרקובחצי[[#This Row],[11]:[33]])</f>
        <v>1</v>
      </c>
    </row>
    <row r="684" spans="1:46" ht="15.6" x14ac:dyDescent="0.25">
      <c r="A684" s="19" t="s">
        <v>68</v>
      </c>
      <c r="B684" s="19">
        <v>2</v>
      </c>
      <c r="C684">
        <v>37</v>
      </c>
      <c r="D684" s="19">
        <f>מרקובחצי[[#This Row],[LengthofCycle]]+1</f>
        <v>38</v>
      </c>
      <c r="E684" t="str">
        <f>IF(IFERROR(LOOKUP(מרקובחצי[[#This Row],[ClientID]],קביעויות[הפלגה]),FALSE)=מרקובחצי[[#This Row],[ClientID]],1,"")</f>
        <v/>
      </c>
      <c r="F684" t="str">
        <f>IF(IFERROR(LOOKUP(מרקובחצי[[#This Row],[ClientID]],סוגחציקבוע[S31]),FALSE)=מרקובחצי[[#This Row],[ClientID]],1,"")</f>
        <v/>
      </c>
      <c r="G684" t="str">
        <f>IF(IFERROR(LOOKUP(מרקובחצי[[#This Row],[ClientID]],סוגחציקבוע[S32]),FALSE)=מרקובחצי[[#This Row],[ClientID]],1,"")</f>
        <v/>
      </c>
      <c r="H684" t="str">
        <f>IF(IFERROR(LOOKUP(מרקובחצי[[#This Row],[ClientID]],סוגחציקבוע[S33]),FALSE)=מרקובחצי[[#This Row],[ClientID]],1,"")</f>
        <v/>
      </c>
      <c r="I684">
        <f>IF(IFERROR(LOOKUP(מרקובחצי[[#This Row],[ClientID]],סוגחציקבוע[S32&amp;33]),FALSE)=מרקובחצי[[#This Row],[ClientID]],1,"")</f>
        <v>1</v>
      </c>
      <c r="J684" s="19">
        <f>IF(SUM(מרקובחצי[[#This Row],[11]:[13]])=1,מרקובחצי[[#This Row],[עד ועד]],IF(SUM(R683:T684)=1,IF(מרקובחצי[[#This Row],[עד ועד]]&lt;J683,מרקובחצי[[#This Row],[עד ועד]],J683),J683))</f>
        <v>36</v>
      </c>
      <c r="K684" s="19">
        <f>IF(SUM(מרקובחצי[[#This Row],[11]:[13]])=1,מרקובחצי[[#This Row],[עד ועד]],IF(SUM(R683:T684)=1,IF(מרקובחצי[[#This Row],[עד ועד]]&gt;K683,מרקובחצי[[#This Row],[עד ועד]],K683),K683))</f>
        <v>38</v>
      </c>
      <c r="L684" s="19" t="str">
        <f>IF(AND(SUM(מרקובחצי[[#This Row],[31]:[33]])=1,SUM(U683:W683)=0),מרקובחצי[[#This Row],[מקס]]-מרקובחצי[[#This Row],[מינ]],"")</f>
        <v/>
      </c>
      <c r="M68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684" s="19" t="str">
        <f t="shared" si="10"/>
        <v>S13</v>
      </c>
      <c r="O684" s="19" t="str">
        <f>IF(מרקובחצי[[#This Row],[קבעה הפלגה?]]=1,"",IF(AND(מרקובחצי[[#This Row],[עד ועד]]&lt;29,OR(מרקובחצי[[#This Row],[CycleNumber]]=1,AND(U683=1,OR(מרקובחצי[[#This Row],[עד ועד]]&lt;J683,מרקובחצי[[#This Row],[עד ועד]]&gt;K683)),AND(V683=1,מרקובחצי[[#This Row],[עד ועד]]&lt;J683),W683=1)),1,""))</f>
        <v/>
      </c>
      <c r="P684" s="19" t="str">
        <f>IF(מרקובחצי[[#This Row],[קבעה הפלגה?]]=1,"",IF(AND(מרקובחצי[[#This Row],[עד ועד]]&gt;28,מרקובחצי[[#This Row],[עד ועד]]&lt;32,OR(מרקובחצי[[#This Row],[CycleNumber]]=1,AND(U683=1),AND(V683=1,OR(מרקובחצי[[#This Row],[עד ועד]]&lt;J683,מרקובחצי[[#This Row],[עד ועד]]&gt;K683)),W683=1)),1,""))</f>
        <v/>
      </c>
      <c r="Q684" s="19" t="str">
        <f>IF(מרקובחצי[[#This Row],[קבעה הפלגה?]]=1,"",IF(AND(מרקובחצי[[#This Row],[עד ועד]]&gt;31,OR(מרקובחצי[[#This Row],[CycleNumber]]=1,AND(U683=1),AND(V683=1,מרקובחצי[[#This Row],[עד ועד]]&gt;K683),AND(W683=1,OR(מרקובחצי[[#This Row],[עד ועד]]&gt;K683,מרקובחצי[[#This Row],[עד ועד]]&lt;J683)))),1,""))</f>
        <v/>
      </c>
      <c r="R684" s="19" t="str">
        <f>IF(מרקובחצי[[#This Row],[CycleNumber]]&gt;1,IF(AND(O683=1,מרקובחצי[[#This Row],[עד ועד]]&lt;29),1,""),"")</f>
        <v/>
      </c>
      <c r="S684" s="19" t="str">
        <f>IF(מרקובחצי[[#This Row],[CycleNumber]]&gt;1,IF(OR(AND(O683=1,מרקובחצי[[#This Row],[עד ועד]]&gt;28),AND(P683=1),AND(Q683=1,מרקובחצי[[#This Row],[עד ועד]]&lt;32)),1,""),"")</f>
        <v/>
      </c>
      <c r="T684" s="19">
        <f>IF(מרקובחצי[[#This Row],[CycleNumber]]&gt;1,IF(AND(Q683=1,מרקובחצי[[#This Row],[עד ועד]]&gt;31),1,""),"")</f>
        <v>1</v>
      </c>
      <c r="U684" s="19" t="str">
        <f>IF(מרקובחצי[[#This Row],[CycleNumber]]&gt;1,IF(AND(R683=1,מרקובחצי[[#This Row],[עד ועד]]&lt;29),1,IF(AND(U683=1,NOT(OR(מרקובחצי[[#This Row],[עד ועד]]&lt;J683,מרקובחצי[[#This Row],[עד ועד]]&gt;K683))),1,"")),"")</f>
        <v/>
      </c>
      <c r="V684" s="19" t="str">
        <f>IF(מרקובחצי[[#This Row],[CycleNumber]]&gt;1,IF(AND(SUM(R683:T683)=1,מרקובחצי[[#This Row],[עד ועד]]&gt;28,מרקובחצי[[#This Row],[עד ועד]]&lt;32),1,IF(OR(S683=1,AND(R683=1,מרקובחצי[[#This Row],[עד ועד]]&gt;28),AND(T683=1,מרקובחצי[[#This Row],[עד ועד]]&lt;32)),1,IF(AND(V683=1,NOT(OR(מרקובחצי[[#This Row],[עד ועד]]&lt;J683,מרקובחצי[[#This Row],[עד ועד]]&gt;K683))),1,""))),"")</f>
        <v/>
      </c>
      <c r="W684" s="19" t="str">
        <f>IF(מרקובחצי[[#This Row],[CycleNumber]]&gt;1,IF(AND(T683=1,מרקובחצי[[#This Row],[עד ועד]]&gt;31),1,IF(AND(W683=1,NOT(OR(מרקובחצי[[#This Row],[עד ועד]]&lt;J683,מרקובחצי[[#This Row],[עד ועד]]&gt;K683))),1,"")),"")</f>
        <v/>
      </c>
      <c r="X684" s="19" t="str">
        <f>IF(AND(מרקובחצי[[#This Row],[CycleNumber]]&lt;$B685,SUM(מרקובחצי[[#This Row],[11]],R685)=2),1,"")</f>
        <v/>
      </c>
      <c r="Y684" s="19" t="str">
        <f>IF(AND(מרקובחצי[[#This Row],[CycleNumber]]&lt;$B685,SUM(מרקובחצי[[#This Row],[11]],S685)=2),1,"")</f>
        <v/>
      </c>
      <c r="Z684" s="19" t="str">
        <f>IF(AND(מרקובחצי[[#This Row],[CycleNumber]]&lt;$B685,SUM(מרקובחצי[[#This Row],[13]],S685)=2),1,"")</f>
        <v/>
      </c>
      <c r="AA684" s="19" t="str">
        <f>IF(AND(מרקובחצי[[#This Row],[CycleNumber]]&lt;$B685,SUM(מרקובחצי[[#This Row],[13]],T685)=2),1,"")</f>
        <v/>
      </c>
      <c r="AB684" s="19" t="str">
        <f>IF(AND(מרקובחצי[[#This Row],[CycleNumber]]&lt;$B685,SUM(מרקובחצי[[#This Row],[21]],U685)=2),1,"")</f>
        <v/>
      </c>
      <c r="AC684" s="19" t="str">
        <f>IF(AND(מרקובחצי[[#This Row],[CycleNumber]]&lt;$B685,SUM(מרקובחצי[[#This Row],[21]],V685)=2),1,"")</f>
        <v/>
      </c>
      <c r="AD684" s="19" t="str">
        <f>IF(AND(מרקובחצי[[#This Row],[CycleNumber]]&lt;$B685,SUM(מרקובחצי[[#This Row],[23]],V685)=2),1,"")</f>
        <v/>
      </c>
      <c r="AE684" s="19">
        <f>IF(AND(מרקובחצי[[#This Row],[CycleNumber]]&lt;$B685,SUM(מרקובחצי[[#This Row],[23]],W685)=2),1,"")</f>
        <v>1</v>
      </c>
      <c r="AF684" s="19" t="str">
        <f>IF(AND(מרקובחצי[[#This Row],[CycleNumber]]&lt;$B685,SUM(מרקובחצי[[#This Row],[31]],O685)=2),1,"")</f>
        <v/>
      </c>
      <c r="AG684" s="19" t="str">
        <f>IF(AND(מרקובחצי[[#This Row],[CycleNumber]]&lt;$B685,SUM(מרקובחצי[[#This Row],[31]],P685)=2),1,"")</f>
        <v/>
      </c>
      <c r="AH684" s="19" t="str">
        <f>IF(AND(מרקובחצי[[#This Row],[CycleNumber]]&lt;$B685,SUM(מרקובחצי[[#This Row],[31]],Q685)=2),1,"")</f>
        <v/>
      </c>
      <c r="AI684" s="19" t="str">
        <f>IF(AND(מרקובחצי[[#This Row],[CycleNumber]]&lt;$B685,SUM(U684:U685)=2),1,"")</f>
        <v/>
      </c>
      <c r="AJ684" s="19" t="str">
        <f>IF(AND(מרקובחצי[[#This Row],[CycleNumber]]&lt;$B685,SUM(מרקובחצי[[#This Row],[32]],O685)=2),1,"")</f>
        <v/>
      </c>
      <c r="AK684" s="19" t="str">
        <f>IF(AND(מרקובחצי[[#This Row],[CycleNumber]]&lt;$B685,SUM(מרקובחצי[[#This Row],[32]],P685)=2),1,"")</f>
        <v/>
      </c>
      <c r="AL684" s="19" t="str">
        <f>IF(AND(מרקובחצי[[#This Row],[CycleNumber]]&lt;$B685,SUM(מרקובחצי[[#This Row],[32]],Q685)=2),1,"")</f>
        <v/>
      </c>
      <c r="AM684" s="19" t="str">
        <f>IF(AND(מרקובחצי[[#This Row],[CycleNumber]]&lt;$B685,SUM(V684:V685)=2),1,"")</f>
        <v/>
      </c>
      <c r="AN684" s="19" t="str">
        <f>IF(AND(מרקובחצי[[#This Row],[CycleNumber]]&lt;$B685,SUM(מרקובחצי[[#This Row],[33]],O685)=2),1,"")</f>
        <v/>
      </c>
      <c r="AO684" s="19" t="str">
        <f>IF(AND(מרקובחצי[[#This Row],[CycleNumber]]&lt;$B685,SUM(מרקובחצי[[#This Row],[33]],P685)=2),1,"")</f>
        <v/>
      </c>
      <c r="AP684" s="19" t="str">
        <f>IF(AND(מרקובחצי[[#This Row],[CycleNumber]]&lt;$B685,SUM(מרקובחצי[[#This Row],[33]],Q685)=2),1,"")</f>
        <v/>
      </c>
      <c r="AQ684" s="19" t="str">
        <f>IF(AND(מרקובחצי[[#This Row],[CycleNumber]]&lt;$B685,SUM(W684:W685)=2),1,"")</f>
        <v/>
      </c>
      <c r="AR684" s="19" t="str">
        <f>IF(AND(מרקובחצי[[#This Row],[CycleNumber]]&lt;$B685,SUM(מרקובחצי[[#This Row],[12]],S685)=2),1,"")</f>
        <v/>
      </c>
      <c r="AS684" s="19" t="str">
        <f>IF(AND(מרקובחצי[[#This Row],[CycleNumber]]&lt;$B685,SUM(מרקובחצי[[#This Row],[22]],V685)=2),1,"")</f>
        <v/>
      </c>
      <c r="AT684" s="21">
        <f>SUM(מרקובחצי[[#This Row],[11]:[33]])</f>
        <v>1</v>
      </c>
    </row>
    <row r="685" spans="1:46" ht="15.6" x14ac:dyDescent="0.25">
      <c r="A685" s="19" t="s">
        <v>68</v>
      </c>
      <c r="B685" s="19">
        <v>3</v>
      </c>
      <c r="C685">
        <v>33</v>
      </c>
      <c r="D685" s="19">
        <f>מרקובחצי[[#This Row],[LengthofCycle]]+1</f>
        <v>34</v>
      </c>
      <c r="E685" t="str">
        <f>IF(IFERROR(LOOKUP(מרקובחצי[[#This Row],[ClientID]],קביעויות[הפלגה]),FALSE)=מרקובחצי[[#This Row],[ClientID]],1,"")</f>
        <v/>
      </c>
      <c r="F685" t="str">
        <f>IF(IFERROR(LOOKUP(מרקובחצי[[#This Row],[ClientID]],סוגחציקבוע[S31]),FALSE)=מרקובחצי[[#This Row],[ClientID]],1,"")</f>
        <v/>
      </c>
      <c r="G685" t="str">
        <f>IF(IFERROR(LOOKUP(מרקובחצי[[#This Row],[ClientID]],סוגחציקבוע[S32]),FALSE)=מרקובחצי[[#This Row],[ClientID]],1,"")</f>
        <v/>
      </c>
      <c r="H685" t="str">
        <f>IF(IFERROR(LOOKUP(מרקובחצי[[#This Row],[ClientID]],סוגחציקבוע[S33]),FALSE)=מרקובחצי[[#This Row],[ClientID]],1,"")</f>
        <v/>
      </c>
      <c r="I685">
        <f>IF(IFERROR(LOOKUP(מרקובחצי[[#This Row],[ClientID]],סוגחציקבוע[S32&amp;33]),FALSE)=מרקובחצי[[#This Row],[ClientID]],1,"")</f>
        <v>1</v>
      </c>
      <c r="J685" s="19">
        <f>IF(SUM(מרקובחצי[[#This Row],[11]:[13]])=1,מרקובחצי[[#This Row],[עד ועד]],IF(SUM(R684:T685)=1,IF(מרקובחצי[[#This Row],[עד ועד]]&lt;J684,מרקובחצי[[#This Row],[עד ועד]],J684),J684))</f>
        <v>34</v>
      </c>
      <c r="K685" s="19">
        <f>IF(SUM(מרקובחצי[[#This Row],[11]:[13]])=1,מרקובחצי[[#This Row],[עד ועד]],IF(SUM(R684:T685)=1,IF(מרקובחצי[[#This Row],[עד ועד]]&gt;K684,מרקובחצי[[#This Row],[עד ועד]],K684),K684))</f>
        <v>38</v>
      </c>
      <c r="L685" s="19">
        <f>IF(AND(SUM(מרקובחצי[[#This Row],[31]:[33]])=1,SUM(U684:W684)=0),מרקובחצי[[#This Row],[מקס]]-מרקובחצי[[#This Row],[מינ]],"")</f>
        <v>4</v>
      </c>
      <c r="M68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685" s="19" t="str">
        <f t="shared" si="10"/>
        <v>S23</v>
      </c>
      <c r="O685" s="19" t="str">
        <f>IF(מרקובחצי[[#This Row],[קבעה הפלגה?]]=1,"",IF(AND(מרקובחצי[[#This Row],[עד ועד]]&lt;29,OR(מרקובחצי[[#This Row],[CycleNumber]]=1,AND(U684=1,OR(מרקובחצי[[#This Row],[עד ועד]]&lt;J684,מרקובחצי[[#This Row],[עד ועד]]&gt;K684)),AND(V684=1,מרקובחצי[[#This Row],[עד ועד]]&lt;J684),W684=1)),1,""))</f>
        <v/>
      </c>
      <c r="P685" s="19" t="str">
        <f>IF(מרקובחצי[[#This Row],[קבעה הפלגה?]]=1,"",IF(AND(מרקובחצי[[#This Row],[עד ועד]]&gt;28,מרקובחצי[[#This Row],[עד ועד]]&lt;32,OR(מרקובחצי[[#This Row],[CycleNumber]]=1,AND(U684=1),AND(V684=1,OR(מרקובחצי[[#This Row],[עד ועד]]&lt;J684,מרקובחצי[[#This Row],[עד ועד]]&gt;K684)),W684=1)),1,""))</f>
        <v/>
      </c>
      <c r="Q685" s="19" t="str">
        <f>IF(מרקובחצי[[#This Row],[קבעה הפלגה?]]=1,"",IF(AND(מרקובחצי[[#This Row],[עד ועד]]&gt;31,OR(מרקובחצי[[#This Row],[CycleNumber]]=1,AND(U684=1),AND(V684=1,מרקובחצי[[#This Row],[עד ועד]]&gt;K684),AND(W684=1,OR(מרקובחצי[[#This Row],[עד ועד]]&gt;K684,מרקובחצי[[#This Row],[עד ועד]]&lt;J684)))),1,""))</f>
        <v/>
      </c>
      <c r="R685" s="19" t="str">
        <f>IF(מרקובחצי[[#This Row],[CycleNumber]]&gt;1,IF(AND(O684=1,מרקובחצי[[#This Row],[עד ועד]]&lt;29),1,""),"")</f>
        <v/>
      </c>
      <c r="S685" s="19" t="str">
        <f>IF(מרקובחצי[[#This Row],[CycleNumber]]&gt;1,IF(OR(AND(O684=1,מרקובחצי[[#This Row],[עד ועד]]&gt;28),AND(P684=1),AND(Q684=1,מרקובחצי[[#This Row],[עד ועד]]&lt;32)),1,""),"")</f>
        <v/>
      </c>
      <c r="T685" s="19" t="str">
        <f>IF(מרקובחצי[[#This Row],[CycleNumber]]&gt;1,IF(AND(Q684=1,מרקובחצי[[#This Row],[עד ועד]]&gt;31),1,""),"")</f>
        <v/>
      </c>
      <c r="U685" s="19" t="str">
        <f>IF(מרקובחצי[[#This Row],[CycleNumber]]&gt;1,IF(AND(R684=1,מרקובחצי[[#This Row],[עד ועד]]&lt;29),1,IF(AND(U684=1,NOT(OR(מרקובחצי[[#This Row],[עד ועד]]&lt;J684,מרקובחצי[[#This Row],[עד ועד]]&gt;K684))),1,"")),"")</f>
        <v/>
      </c>
      <c r="V685" s="19" t="str">
        <f>IF(מרקובחצי[[#This Row],[CycleNumber]]&gt;1,IF(AND(SUM(R684:T684)=1,מרקובחצי[[#This Row],[עד ועד]]&gt;28,מרקובחצי[[#This Row],[עד ועד]]&lt;32),1,IF(OR(S684=1,AND(R684=1,מרקובחצי[[#This Row],[עד ועד]]&gt;28),AND(T684=1,מרקובחצי[[#This Row],[עד ועד]]&lt;32)),1,IF(AND(V684=1,NOT(OR(מרקובחצי[[#This Row],[עד ועד]]&lt;J684,מרקובחצי[[#This Row],[עד ועד]]&gt;K684))),1,""))),"")</f>
        <v/>
      </c>
      <c r="W685" s="19">
        <f>IF(מרקובחצי[[#This Row],[CycleNumber]]&gt;1,IF(AND(T684=1,מרקובחצי[[#This Row],[עד ועד]]&gt;31),1,IF(AND(W684=1,NOT(OR(מרקובחצי[[#This Row],[עד ועד]]&lt;J684,מרקובחצי[[#This Row],[עד ועד]]&gt;K684))),1,"")),"")</f>
        <v>1</v>
      </c>
      <c r="X685" s="19" t="str">
        <f>IF(AND(מרקובחצי[[#This Row],[CycleNumber]]&lt;$B686,SUM(מרקובחצי[[#This Row],[11]],R686)=2),1,"")</f>
        <v/>
      </c>
      <c r="Y685" s="19" t="str">
        <f>IF(AND(מרקובחצי[[#This Row],[CycleNumber]]&lt;$B686,SUM(מרקובחצי[[#This Row],[11]],S686)=2),1,"")</f>
        <v/>
      </c>
      <c r="Z685" s="19" t="str">
        <f>IF(AND(מרקובחצי[[#This Row],[CycleNumber]]&lt;$B686,SUM(מרקובחצי[[#This Row],[13]],S686)=2),1,"")</f>
        <v/>
      </c>
      <c r="AA685" s="19" t="str">
        <f>IF(AND(מרקובחצי[[#This Row],[CycleNumber]]&lt;$B686,SUM(מרקובחצי[[#This Row],[13]],T686)=2),1,"")</f>
        <v/>
      </c>
      <c r="AB685" s="19" t="str">
        <f>IF(AND(מרקובחצי[[#This Row],[CycleNumber]]&lt;$B686,SUM(מרקובחצי[[#This Row],[21]],U686)=2),1,"")</f>
        <v/>
      </c>
      <c r="AC685" s="19" t="str">
        <f>IF(AND(מרקובחצי[[#This Row],[CycleNumber]]&lt;$B686,SUM(מרקובחצי[[#This Row],[21]],V686)=2),1,"")</f>
        <v/>
      </c>
      <c r="AD685" s="19" t="str">
        <f>IF(AND(מרקובחצי[[#This Row],[CycleNumber]]&lt;$B686,SUM(מרקובחצי[[#This Row],[23]],V686)=2),1,"")</f>
        <v/>
      </c>
      <c r="AE685" s="19" t="str">
        <f>IF(AND(מרקובחצי[[#This Row],[CycleNumber]]&lt;$B686,SUM(מרקובחצי[[#This Row],[23]],W686)=2),1,"")</f>
        <v/>
      </c>
      <c r="AF685" s="19" t="str">
        <f>IF(AND(מרקובחצי[[#This Row],[CycleNumber]]&lt;$B686,SUM(מרקובחצי[[#This Row],[31]],O686)=2),1,"")</f>
        <v/>
      </c>
      <c r="AG685" s="19" t="str">
        <f>IF(AND(מרקובחצי[[#This Row],[CycleNumber]]&lt;$B686,SUM(מרקובחצי[[#This Row],[31]],P686)=2),1,"")</f>
        <v/>
      </c>
      <c r="AH685" s="19" t="str">
        <f>IF(AND(מרקובחצי[[#This Row],[CycleNumber]]&lt;$B686,SUM(מרקובחצי[[#This Row],[31]],Q686)=2),1,"")</f>
        <v/>
      </c>
      <c r="AI685" s="19" t="str">
        <f>IF(AND(מרקובחצי[[#This Row],[CycleNumber]]&lt;$B686,SUM(U685:U686)=2),1,"")</f>
        <v/>
      </c>
      <c r="AJ685" s="19" t="str">
        <f>IF(AND(מרקובחצי[[#This Row],[CycleNumber]]&lt;$B686,SUM(מרקובחצי[[#This Row],[32]],O686)=2),1,"")</f>
        <v/>
      </c>
      <c r="AK685" s="19" t="str">
        <f>IF(AND(מרקובחצי[[#This Row],[CycleNumber]]&lt;$B686,SUM(מרקובחצי[[#This Row],[32]],P686)=2),1,"")</f>
        <v/>
      </c>
      <c r="AL685" s="19" t="str">
        <f>IF(AND(מרקובחצי[[#This Row],[CycleNumber]]&lt;$B686,SUM(מרקובחצי[[#This Row],[32]],Q686)=2),1,"")</f>
        <v/>
      </c>
      <c r="AM685" s="19" t="str">
        <f>IF(AND(מרקובחצי[[#This Row],[CycleNumber]]&lt;$B686,SUM(V685:V686)=2),1,"")</f>
        <v/>
      </c>
      <c r="AN685" s="19" t="str">
        <f>IF(AND(מרקובחצי[[#This Row],[CycleNumber]]&lt;$B686,SUM(מרקובחצי[[#This Row],[33]],O686)=2),1,"")</f>
        <v/>
      </c>
      <c r="AO685" s="19" t="str">
        <f>IF(AND(מרקובחצי[[#This Row],[CycleNumber]]&lt;$B686,SUM(מרקובחצי[[#This Row],[33]],P686)=2),1,"")</f>
        <v/>
      </c>
      <c r="AP685" s="19">
        <f>IF(AND(מרקובחצי[[#This Row],[CycleNumber]]&lt;$B686,SUM(מרקובחצי[[#This Row],[33]],Q686)=2),1,"")</f>
        <v>1</v>
      </c>
      <c r="AQ685" s="19" t="str">
        <f>IF(AND(מרקובחצי[[#This Row],[CycleNumber]]&lt;$B686,SUM(W685:W686)=2),1,"")</f>
        <v/>
      </c>
      <c r="AR685" s="19" t="str">
        <f>IF(AND(מרקובחצי[[#This Row],[CycleNumber]]&lt;$B686,SUM(מרקובחצי[[#This Row],[12]],S686)=2),1,"")</f>
        <v/>
      </c>
      <c r="AS685" s="19" t="str">
        <f>IF(AND(מרקובחצי[[#This Row],[CycleNumber]]&lt;$B686,SUM(מרקובחצי[[#This Row],[22]],V686)=2),1,"")</f>
        <v/>
      </c>
      <c r="AT685" s="21">
        <f>SUM(מרקובחצי[[#This Row],[11]:[33]])</f>
        <v>1</v>
      </c>
    </row>
    <row r="686" spans="1:46" ht="15.6" x14ac:dyDescent="0.25">
      <c r="A686" s="19" t="s">
        <v>68</v>
      </c>
      <c r="B686" s="19">
        <v>4</v>
      </c>
      <c r="C686">
        <v>39</v>
      </c>
      <c r="D686" s="19">
        <f>מרקובחצי[[#This Row],[LengthofCycle]]+1</f>
        <v>40</v>
      </c>
      <c r="E686" t="str">
        <f>IF(IFERROR(LOOKUP(מרקובחצי[[#This Row],[ClientID]],קביעויות[הפלגה]),FALSE)=מרקובחצי[[#This Row],[ClientID]],1,"")</f>
        <v/>
      </c>
      <c r="F686" t="str">
        <f>IF(IFERROR(LOOKUP(מרקובחצי[[#This Row],[ClientID]],סוגחציקבוע[S31]),FALSE)=מרקובחצי[[#This Row],[ClientID]],1,"")</f>
        <v/>
      </c>
      <c r="G686" t="str">
        <f>IF(IFERROR(LOOKUP(מרקובחצי[[#This Row],[ClientID]],סוגחציקבוע[S32]),FALSE)=מרקובחצי[[#This Row],[ClientID]],1,"")</f>
        <v/>
      </c>
      <c r="H686" t="str">
        <f>IF(IFERROR(LOOKUP(מרקובחצי[[#This Row],[ClientID]],סוגחציקבוע[S33]),FALSE)=מרקובחצי[[#This Row],[ClientID]],1,"")</f>
        <v/>
      </c>
      <c r="I686">
        <f>IF(IFERROR(LOOKUP(מרקובחצי[[#This Row],[ClientID]],סוגחציקבוע[S32&amp;33]),FALSE)=מרקובחצי[[#This Row],[ClientID]],1,"")</f>
        <v>1</v>
      </c>
      <c r="J686" s="19">
        <f>IF(SUM(מרקובחצי[[#This Row],[11]:[13]])=1,מרקובחצי[[#This Row],[עד ועד]],IF(SUM(R685:T686)=1,IF(מרקובחצי[[#This Row],[עד ועד]]&lt;J685,מרקובחצי[[#This Row],[עד ועד]],J685),J685))</f>
        <v>40</v>
      </c>
      <c r="K686" s="19">
        <f>IF(SUM(מרקובחצי[[#This Row],[11]:[13]])=1,מרקובחצי[[#This Row],[עד ועד]],IF(SUM(R685:T686)=1,IF(מרקובחצי[[#This Row],[עד ועד]]&gt;K685,מרקובחצי[[#This Row],[עד ועד]],K685),K685))</f>
        <v>40</v>
      </c>
      <c r="L686" s="19" t="str">
        <f>IF(AND(SUM(מרקובחצי[[#This Row],[31]:[33]])=1,SUM(U685:W685)=0),מרקובחצי[[#This Row],[מקס]]-מרקובחצי[[#This Row],[מינ]],"")</f>
        <v/>
      </c>
      <c r="M68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686" s="19" t="str">
        <f t="shared" si="10"/>
        <v>S33</v>
      </c>
      <c r="O686" s="19" t="str">
        <f>IF(מרקובחצי[[#This Row],[קבעה הפלגה?]]=1,"",IF(AND(מרקובחצי[[#This Row],[עד ועד]]&lt;29,OR(מרקובחצי[[#This Row],[CycleNumber]]=1,AND(U685=1,OR(מרקובחצי[[#This Row],[עד ועד]]&lt;J685,מרקובחצי[[#This Row],[עד ועד]]&gt;K685)),AND(V685=1,מרקובחצי[[#This Row],[עד ועד]]&lt;J685),W685=1)),1,""))</f>
        <v/>
      </c>
      <c r="P686" s="19" t="str">
        <f>IF(מרקובחצי[[#This Row],[קבעה הפלגה?]]=1,"",IF(AND(מרקובחצי[[#This Row],[עד ועד]]&gt;28,מרקובחצי[[#This Row],[עד ועד]]&lt;32,OR(מרקובחצי[[#This Row],[CycleNumber]]=1,AND(U685=1),AND(V685=1,OR(מרקובחצי[[#This Row],[עד ועד]]&lt;J685,מרקובחצי[[#This Row],[עד ועד]]&gt;K685)),W685=1)),1,""))</f>
        <v/>
      </c>
      <c r="Q686" s="19">
        <f>IF(מרקובחצי[[#This Row],[קבעה הפלגה?]]=1,"",IF(AND(מרקובחצי[[#This Row],[עד ועד]]&gt;31,OR(מרקובחצי[[#This Row],[CycleNumber]]=1,AND(U685=1),AND(V685=1,מרקובחצי[[#This Row],[עד ועד]]&gt;K685),AND(W685=1,OR(מרקובחצי[[#This Row],[עד ועד]]&gt;K685,מרקובחצי[[#This Row],[עד ועד]]&lt;J685)))),1,""))</f>
        <v>1</v>
      </c>
      <c r="R686" s="19" t="str">
        <f>IF(מרקובחצי[[#This Row],[CycleNumber]]&gt;1,IF(AND(O685=1,מרקובחצי[[#This Row],[עד ועד]]&lt;29),1,""),"")</f>
        <v/>
      </c>
      <c r="S686" s="19" t="str">
        <f>IF(מרקובחצי[[#This Row],[CycleNumber]]&gt;1,IF(OR(AND(O685=1,מרקובחצי[[#This Row],[עד ועד]]&gt;28),AND(P685=1),AND(Q685=1,מרקובחצי[[#This Row],[עד ועד]]&lt;32)),1,""),"")</f>
        <v/>
      </c>
      <c r="T686" s="19" t="str">
        <f>IF(מרקובחצי[[#This Row],[CycleNumber]]&gt;1,IF(AND(Q685=1,מרקובחצי[[#This Row],[עד ועד]]&gt;31),1,""),"")</f>
        <v/>
      </c>
      <c r="U686" s="19" t="str">
        <f>IF(מרקובחצי[[#This Row],[CycleNumber]]&gt;1,IF(AND(R685=1,מרקובחצי[[#This Row],[עד ועד]]&lt;29),1,IF(AND(U685=1,NOT(OR(מרקובחצי[[#This Row],[עד ועד]]&lt;J685,מרקובחצי[[#This Row],[עד ועד]]&gt;K685))),1,"")),"")</f>
        <v/>
      </c>
      <c r="V686" s="19" t="str">
        <f>IF(מרקובחצי[[#This Row],[CycleNumber]]&gt;1,IF(AND(SUM(R685:T685)=1,מרקובחצי[[#This Row],[עד ועד]]&gt;28,מרקובחצי[[#This Row],[עד ועד]]&lt;32),1,IF(OR(S685=1,AND(R685=1,מרקובחצי[[#This Row],[עד ועד]]&gt;28),AND(T685=1,מרקובחצי[[#This Row],[עד ועד]]&lt;32)),1,IF(AND(V685=1,NOT(OR(מרקובחצי[[#This Row],[עד ועד]]&lt;J685,מרקובחצי[[#This Row],[עד ועד]]&gt;K685))),1,""))),"")</f>
        <v/>
      </c>
      <c r="W686" s="19" t="str">
        <f>IF(מרקובחצי[[#This Row],[CycleNumber]]&gt;1,IF(AND(T685=1,מרקובחצי[[#This Row],[עד ועד]]&gt;31),1,IF(AND(W685=1,NOT(OR(מרקובחצי[[#This Row],[עד ועד]]&lt;J685,מרקובחצי[[#This Row],[עד ועד]]&gt;K685))),1,"")),"")</f>
        <v/>
      </c>
      <c r="X686" s="19" t="str">
        <f>IF(AND(מרקובחצי[[#This Row],[CycleNumber]]&lt;$B687,SUM(מרקובחצי[[#This Row],[11]],R687)=2),1,"")</f>
        <v/>
      </c>
      <c r="Y686" s="19" t="str">
        <f>IF(AND(מרקובחצי[[#This Row],[CycleNumber]]&lt;$B687,SUM(מרקובחצי[[#This Row],[11]],S687)=2),1,"")</f>
        <v/>
      </c>
      <c r="Z686" s="19">
        <f>IF(AND(מרקובחצי[[#This Row],[CycleNumber]]&lt;$B687,SUM(מרקובחצי[[#This Row],[13]],S687)=2),1,"")</f>
        <v>1</v>
      </c>
      <c r="AA686" s="19" t="str">
        <f>IF(AND(מרקובחצי[[#This Row],[CycleNumber]]&lt;$B687,SUM(מרקובחצי[[#This Row],[13]],T687)=2),1,"")</f>
        <v/>
      </c>
      <c r="AB686" s="19" t="str">
        <f>IF(AND(מרקובחצי[[#This Row],[CycleNumber]]&lt;$B687,SUM(מרקובחצי[[#This Row],[21]],U687)=2),1,"")</f>
        <v/>
      </c>
      <c r="AC686" s="19" t="str">
        <f>IF(AND(מרקובחצי[[#This Row],[CycleNumber]]&lt;$B687,SUM(מרקובחצי[[#This Row],[21]],V687)=2),1,"")</f>
        <v/>
      </c>
      <c r="AD686" s="19" t="str">
        <f>IF(AND(מרקובחצי[[#This Row],[CycleNumber]]&lt;$B687,SUM(מרקובחצי[[#This Row],[23]],V687)=2),1,"")</f>
        <v/>
      </c>
      <c r="AE686" s="19" t="str">
        <f>IF(AND(מרקובחצי[[#This Row],[CycleNumber]]&lt;$B687,SUM(מרקובחצי[[#This Row],[23]],W687)=2),1,"")</f>
        <v/>
      </c>
      <c r="AF686" s="19" t="str">
        <f>IF(AND(מרקובחצי[[#This Row],[CycleNumber]]&lt;$B687,SUM(מרקובחצי[[#This Row],[31]],O687)=2),1,"")</f>
        <v/>
      </c>
      <c r="AG686" s="19" t="str">
        <f>IF(AND(מרקובחצי[[#This Row],[CycleNumber]]&lt;$B687,SUM(מרקובחצי[[#This Row],[31]],P687)=2),1,"")</f>
        <v/>
      </c>
      <c r="AH686" s="19" t="str">
        <f>IF(AND(מרקובחצי[[#This Row],[CycleNumber]]&lt;$B687,SUM(מרקובחצי[[#This Row],[31]],Q687)=2),1,"")</f>
        <v/>
      </c>
      <c r="AI686" s="19" t="str">
        <f>IF(AND(מרקובחצי[[#This Row],[CycleNumber]]&lt;$B687,SUM(U686:U687)=2),1,"")</f>
        <v/>
      </c>
      <c r="AJ686" s="19" t="str">
        <f>IF(AND(מרקובחצי[[#This Row],[CycleNumber]]&lt;$B687,SUM(מרקובחצי[[#This Row],[32]],O687)=2),1,"")</f>
        <v/>
      </c>
      <c r="AK686" s="19" t="str">
        <f>IF(AND(מרקובחצי[[#This Row],[CycleNumber]]&lt;$B687,SUM(מרקובחצי[[#This Row],[32]],P687)=2),1,"")</f>
        <v/>
      </c>
      <c r="AL686" s="19" t="str">
        <f>IF(AND(מרקובחצי[[#This Row],[CycleNumber]]&lt;$B687,SUM(מרקובחצי[[#This Row],[32]],Q687)=2),1,"")</f>
        <v/>
      </c>
      <c r="AM686" s="19" t="str">
        <f>IF(AND(מרקובחצי[[#This Row],[CycleNumber]]&lt;$B687,SUM(V686:V687)=2),1,"")</f>
        <v/>
      </c>
      <c r="AN686" s="19" t="str">
        <f>IF(AND(מרקובחצי[[#This Row],[CycleNumber]]&lt;$B687,SUM(מרקובחצי[[#This Row],[33]],O687)=2),1,"")</f>
        <v/>
      </c>
      <c r="AO686" s="19" t="str">
        <f>IF(AND(מרקובחצי[[#This Row],[CycleNumber]]&lt;$B687,SUM(מרקובחצי[[#This Row],[33]],P687)=2),1,"")</f>
        <v/>
      </c>
      <c r="AP686" s="19" t="str">
        <f>IF(AND(מרקובחצי[[#This Row],[CycleNumber]]&lt;$B687,SUM(מרקובחצי[[#This Row],[33]],Q687)=2),1,"")</f>
        <v/>
      </c>
      <c r="AQ686" s="19" t="str">
        <f>IF(AND(מרקובחצי[[#This Row],[CycleNumber]]&lt;$B687,SUM(W686:W687)=2),1,"")</f>
        <v/>
      </c>
      <c r="AR686" s="19" t="str">
        <f>IF(AND(מרקובחצי[[#This Row],[CycleNumber]]&lt;$B687,SUM(מרקובחצי[[#This Row],[12]],S687)=2),1,"")</f>
        <v/>
      </c>
      <c r="AS686" s="19" t="str">
        <f>IF(AND(מרקובחצי[[#This Row],[CycleNumber]]&lt;$B687,SUM(מרקובחצי[[#This Row],[22]],V687)=2),1,"")</f>
        <v/>
      </c>
      <c r="AT686" s="21">
        <f>SUM(מרקובחצי[[#This Row],[11]:[33]])</f>
        <v>1</v>
      </c>
    </row>
    <row r="687" spans="1:46" ht="15.6" x14ac:dyDescent="0.25">
      <c r="A687" s="19" t="s">
        <v>68</v>
      </c>
      <c r="B687" s="19">
        <v>5</v>
      </c>
      <c r="C687">
        <v>28</v>
      </c>
      <c r="D687" s="19">
        <f>מרקובחצי[[#This Row],[LengthofCycle]]+1</f>
        <v>29</v>
      </c>
      <c r="E687" t="str">
        <f>IF(IFERROR(LOOKUP(מרקובחצי[[#This Row],[ClientID]],קביעויות[הפלגה]),FALSE)=מרקובחצי[[#This Row],[ClientID]],1,"")</f>
        <v/>
      </c>
      <c r="F687" t="str">
        <f>IF(IFERROR(LOOKUP(מרקובחצי[[#This Row],[ClientID]],סוגחציקבוע[S31]),FALSE)=מרקובחצי[[#This Row],[ClientID]],1,"")</f>
        <v/>
      </c>
      <c r="G687" t="str">
        <f>IF(IFERROR(LOOKUP(מרקובחצי[[#This Row],[ClientID]],סוגחציקבוע[S32]),FALSE)=מרקובחצי[[#This Row],[ClientID]],1,"")</f>
        <v/>
      </c>
      <c r="H687" t="str">
        <f>IF(IFERROR(LOOKUP(מרקובחצי[[#This Row],[ClientID]],סוגחציקבוע[S33]),FALSE)=מרקובחצי[[#This Row],[ClientID]],1,"")</f>
        <v/>
      </c>
      <c r="I687">
        <f>IF(IFERROR(LOOKUP(מרקובחצי[[#This Row],[ClientID]],סוגחציקבוע[S32&amp;33]),FALSE)=מרקובחצי[[#This Row],[ClientID]],1,"")</f>
        <v>1</v>
      </c>
      <c r="J687" s="19">
        <f>IF(SUM(מרקובחצי[[#This Row],[11]:[13]])=1,מרקובחצי[[#This Row],[עד ועד]],IF(SUM(R686:T687)=1,IF(מרקובחצי[[#This Row],[עד ועד]]&lt;J686,מרקובחצי[[#This Row],[עד ועד]],J686),J686))</f>
        <v>29</v>
      </c>
      <c r="K687" s="19">
        <f>IF(SUM(מרקובחצי[[#This Row],[11]:[13]])=1,מרקובחצי[[#This Row],[עד ועד]],IF(SUM(R686:T687)=1,IF(מרקובחצי[[#This Row],[עד ועד]]&gt;K686,מרקובחצי[[#This Row],[עד ועד]],K686),K686))</f>
        <v>40</v>
      </c>
      <c r="L687" s="19" t="str">
        <f>IF(AND(SUM(מרקובחצי[[#This Row],[31]:[33]])=1,SUM(U686:W686)=0),מרקובחצי[[#This Row],[מקס]]-מרקובחצי[[#This Row],[מינ]],"")</f>
        <v/>
      </c>
      <c r="M68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687" s="19" t="str">
        <f t="shared" si="10"/>
        <v>S13</v>
      </c>
      <c r="O687" s="19" t="str">
        <f>IF(מרקובחצי[[#This Row],[קבעה הפלגה?]]=1,"",IF(AND(מרקובחצי[[#This Row],[עד ועד]]&lt;29,OR(מרקובחצי[[#This Row],[CycleNumber]]=1,AND(U686=1,OR(מרקובחצי[[#This Row],[עד ועד]]&lt;J686,מרקובחצי[[#This Row],[עד ועד]]&gt;K686)),AND(V686=1,מרקובחצי[[#This Row],[עד ועד]]&lt;J686),W686=1)),1,""))</f>
        <v/>
      </c>
      <c r="P687" s="19" t="str">
        <f>IF(מרקובחצי[[#This Row],[קבעה הפלגה?]]=1,"",IF(AND(מרקובחצי[[#This Row],[עד ועד]]&gt;28,מרקובחצי[[#This Row],[עד ועד]]&lt;32,OR(מרקובחצי[[#This Row],[CycleNumber]]=1,AND(U686=1),AND(V686=1,OR(מרקובחצי[[#This Row],[עד ועד]]&lt;J686,מרקובחצי[[#This Row],[עד ועד]]&gt;K686)),W686=1)),1,""))</f>
        <v/>
      </c>
      <c r="Q687" s="19" t="str">
        <f>IF(מרקובחצי[[#This Row],[קבעה הפלגה?]]=1,"",IF(AND(מרקובחצי[[#This Row],[עד ועד]]&gt;31,OR(מרקובחצי[[#This Row],[CycleNumber]]=1,AND(U686=1),AND(V686=1,מרקובחצי[[#This Row],[עד ועד]]&gt;K686),AND(W686=1,OR(מרקובחצי[[#This Row],[עד ועד]]&gt;K686,מרקובחצי[[#This Row],[עד ועד]]&lt;J686)))),1,""))</f>
        <v/>
      </c>
      <c r="R687" s="19" t="str">
        <f>IF(מרקובחצי[[#This Row],[CycleNumber]]&gt;1,IF(AND(O686=1,מרקובחצי[[#This Row],[עד ועד]]&lt;29),1,""),"")</f>
        <v/>
      </c>
      <c r="S687" s="19">
        <f>IF(מרקובחצי[[#This Row],[CycleNumber]]&gt;1,IF(OR(AND(O686=1,מרקובחצי[[#This Row],[עד ועד]]&gt;28),AND(P686=1),AND(Q686=1,מרקובחצי[[#This Row],[עד ועד]]&lt;32)),1,""),"")</f>
        <v>1</v>
      </c>
      <c r="T687" s="19" t="str">
        <f>IF(מרקובחצי[[#This Row],[CycleNumber]]&gt;1,IF(AND(Q686=1,מרקובחצי[[#This Row],[עד ועד]]&gt;31),1,""),"")</f>
        <v/>
      </c>
      <c r="U687" s="19" t="str">
        <f>IF(מרקובחצי[[#This Row],[CycleNumber]]&gt;1,IF(AND(R686=1,מרקובחצי[[#This Row],[עד ועד]]&lt;29),1,IF(AND(U686=1,NOT(OR(מרקובחצי[[#This Row],[עד ועד]]&lt;J686,מרקובחצי[[#This Row],[עד ועד]]&gt;K686))),1,"")),"")</f>
        <v/>
      </c>
      <c r="V687" s="19" t="str">
        <f>IF(מרקובחצי[[#This Row],[CycleNumber]]&gt;1,IF(AND(SUM(R686:T686)=1,מרקובחצי[[#This Row],[עד ועד]]&gt;28,מרקובחצי[[#This Row],[עד ועד]]&lt;32),1,IF(OR(S686=1,AND(R686=1,מרקובחצי[[#This Row],[עד ועד]]&gt;28),AND(T686=1,מרקובחצי[[#This Row],[עד ועד]]&lt;32)),1,IF(AND(V686=1,NOT(OR(מרקובחצי[[#This Row],[עד ועד]]&lt;J686,מרקובחצי[[#This Row],[עד ועד]]&gt;K686))),1,""))),"")</f>
        <v/>
      </c>
      <c r="W687" s="19" t="str">
        <f>IF(מרקובחצי[[#This Row],[CycleNumber]]&gt;1,IF(AND(T686=1,מרקובחצי[[#This Row],[עד ועד]]&gt;31),1,IF(AND(W686=1,NOT(OR(מרקובחצי[[#This Row],[עד ועד]]&lt;J686,מרקובחצי[[#This Row],[עד ועד]]&gt;K686))),1,"")),"")</f>
        <v/>
      </c>
      <c r="X687" s="19" t="str">
        <f>IF(AND(מרקובחצי[[#This Row],[CycleNumber]]&lt;$B688,SUM(מרקובחצי[[#This Row],[11]],R688)=2),1,"")</f>
        <v/>
      </c>
      <c r="Y687" s="19" t="str">
        <f>IF(AND(מרקובחצי[[#This Row],[CycleNumber]]&lt;$B688,SUM(מרקובחצי[[#This Row],[11]],S688)=2),1,"")</f>
        <v/>
      </c>
      <c r="Z687" s="19" t="str">
        <f>IF(AND(מרקובחצי[[#This Row],[CycleNumber]]&lt;$B688,SUM(מרקובחצי[[#This Row],[13]],S688)=2),1,"")</f>
        <v/>
      </c>
      <c r="AA687" s="19" t="str">
        <f>IF(AND(מרקובחצי[[#This Row],[CycleNumber]]&lt;$B688,SUM(מרקובחצי[[#This Row],[13]],T688)=2),1,"")</f>
        <v/>
      </c>
      <c r="AB687" s="19" t="str">
        <f>IF(AND(מרקובחצי[[#This Row],[CycleNumber]]&lt;$B688,SUM(מרקובחצי[[#This Row],[21]],U688)=2),1,"")</f>
        <v/>
      </c>
      <c r="AC687" s="19" t="str">
        <f>IF(AND(מרקובחצי[[#This Row],[CycleNumber]]&lt;$B688,SUM(מרקובחצי[[#This Row],[21]],V688)=2),1,"")</f>
        <v/>
      </c>
      <c r="AD687" s="19" t="str">
        <f>IF(AND(מרקובחצי[[#This Row],[CycleNumber]]&lt;$B688,SUM(מרקובחצי[[#This Row],[23]],V688)=2),1,"")</f>
        <v/>
      </c>
      <c r="AE687" s="19" t="str">
        <f>IF(AND(מרקובחצי[[#This Row],[CycleNumber]]&lt;$B688,SUM(מרקובחצי[[#This Row],[23]],W688)=2),1,"")</f>
        <v/>
      </c>
      <c r="AF687" s="19" t="str">
        <f>IF(AND(מרקובחצי[[#This Row],[CycleNumber]]&lt;$B688,SUM(מרקובחצי[[#This Row],[31]],O688)=2),1,"")</f>
        <v/>
      </c>
      <c r="AG687" s="19" t="str">
        <f>IF(AND(מרקובחצי[[#This Row],[CycleNumber]]&lt;$B688,SUM(מרקובחצי[[#This Row],[31]],P688)=2),1,"")</f>
        <v/>
      </c>
      <c r="AH687" s="19" t="str">
        <f>IF(AND(מרקובחצי[[#This Row],[CycleNumber]]&lt;$B688,SUM(מרקובחצי[[#This Row],[31]],Q688)=2),1,"")</f>
        <v/>
      </c>
      <c r="AI687" s="19" t="str">
        <f>IF(AND(מרקובחצי[[#This Row],[CycleNumber]]&lt;$B688,SUM(U687:U688)=2),1,"")</f>
        <v/>
      </c>
      <c r="AJ687" s="19" t="str">
        <f>IF(AND(מרקובחצי[[#This Row],[CycleNumber]]&lt;$B688,SUM(מרקובחצי[[#This Row],[32]],O688)=2),1,"")</f>
        <v/>
      </c>
      <c r="AK687" s="19" t="str">
        <f>IF(AND(מרקובחצי[[#This Row],[CycleNumber]]&lt;$B688,SUM(מרקובחצי[[#This Row],[32]],P688)=2),1,"")</f>
        <v/>
      </c>
      <c r="AL687" s="19" t="str">
        <f>IF(AND(מרקובחצי[[#This Row],[CycleNumber]]&lt;$B688,SUM(מרקובחצי[[#This Row],[32]],Q688)=2),1,"")</f>
        <v/>
      </c>
      <c r="AM687" s="19" t="str">
        <f>IF(AND(מרקובחצי[[#This Row],[CycleNumber]]&lt;$B688,SUM(V687:V688)=2),1,"")</f>
        <v/>
      </c>
      <c r="AN687" s="19" t="str">
        <f>IF(AND(מרקובחצי[[#This Row],[CycleNumber]]&lt;$B688,SUM(מרקובחצי[[#This Row],[33]],O688)=2),1,"")</f>
        <v/>
      </c>
      <c r="AO687" s="19" t="str">
        <f>IF(AND(מרקובחצי[[#This Row],[CycleNumber]]&lt;$B688,SUM(מרקובחצי[[#This Row],[33]],P688)=2),1,"")</f>
        <v/>
      </c>
      <c r="AP687" s="19" t="str">
        <f>IF(AND(מרקובחצי[[#This Row],[CycleNumber]]&lt;$B688,SUM(מרקובחצי[[#This Row],[33]],Q688)=2),1,"")</f>
        <v/>
      </c>
      <c r="AQ687" s="19" t="str">
        <f>IF(AND(מרקובחצי[[#This Row],[CycleNumber]]&lt;$B688,SUM(W687:W688)=2),1,"")</f>
        <v/>
      </c>
      <c r="AR687" s="19" t="str">
        <f>IF(AND(מרקובחצי[[#This Row],[CycleNumber]]&lt;$B688,SUM(מרקובחצי[[#This Row],[12]],S688)=2),1,"")</f>
        <v/>
      </c>
      <c r="AS687" s="19">
        <f>IF(AND(מרקובחצי[[#This Row],[CycleNumber]]&lt;$B688,SUM(מרקובחצי[[#This Row],[22]],V688)=2),1,"")</f>
        <v>1</v>
      </c>
      <c r="AT687" s="21">
        <f>SUM(מרקובחצי[[#This Row],[11]:[33]])</f>
        <v>1</v>
      </c>
    </row>
    <row r="688" spans="1:46" ht="15.6" x14ac:dyDescent="0.25">
      <c r="A688" s="19" t="s">
        <v>68</v>
      </c>
      <c r="B688" s="19">
        <v>6</v>
      </c>
      <c r="C688">
        <v>31</v>
      </c>
      <c r="D688" s="19">
        <f>מרקובחצי[[#This Row],[LengthofCycle]]+1</f>
        <v>32</v>
      </c>
      <c r="E688" t="str">
        <f>IF(IFERROR(LOOKUP(מרקובחצי[[#This Row],[ClientID]],קביעויות[הפלגה]),FALSE)=מרקובחצי[[#This Row],[ClientID]],1,"")</f>
        <v/>
      </c>
      <c r="F688" t="str">
        <f>IF(IFERROR(LOOKUP(מרקובחצי[[#This Row],[ClientID]],סוגחציקבוע[S31]),FALSE)=מרקובחצי[[#This Row],[ClientID]],1,"")</f>
        <v/>
      </c>
      <c r="G688" t="str">
        <f>IF(IFERROR(LOOKUP(מרקובחצי[[#This Row],[ClientID]],סוגחציקבוע[S32]),FALSE)=מרקובחצי[[#This Row],[ClientID]],1,"")</f>
        <v/>
      </c>
      <c r="H688" t="str">
        <f>IF(IFERROR(LOOKUP(מרקובחצי[[#This Row],[ClientID]],סוגחציקבוע[S33]),FALSE)=מרקובחצי[[#This Row],[ClientID]],1,"")</f>
        <v/>
      </c>
      <c r="I688">
        <f>IF(IFERROR(LOOKUP(מרקובחצי[[#This Row],[ClientID]],סוגחציקבוע[S32&amp;33]),FALSE)=מרקובחצי[[#This Row],[ClientID]],1,"")</f>
        <v>1</v>
      </c>
      <c r="J688" s="19">
        <f>IF(SUM(מרקובחצי[[#This Row],[11]:[13]])=1,מרקובחצי[[#This Row],[עד ועד]],IF(SUM(R687:T688)=1,IF(מרקובחצי[[#This Row],[עד ועד]]&lt;J687,מרקובחצי[[#This Row],[עד ועד]],J687),J687))</f>
        <v>29</v>
      </c>
      <c r="K688" s="19">
        <f>IF(SUM(מרקובחצי[[#This Row],[11]:[13]])=1,מרקובחצי[[#This Row],[עד ועד]],IF(SUM(R687:T688)=1,IF(מרקובחצי[[#This Row],[עד ועד]]&gt;K687,מרקובחצי[[#This Row],[עד ועד]],K687),K687))</f>
        <v>40</v>
      </c>
      <c r="L688" s="19">
        <f>IF(AND(SUM(מרקובחצי[[#This Row],[31]:[33]])=1,SUM(U687:W687)=0),מרקובחצי[[#This Row],[מקס]]-מרקובחצי[[#This Row],[מינ]],"")</f>
        <v>11</v>
      </c>
      <c r="M68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88" s="19" t="str">
        <f t="shared" si="10"/>
        <v>S22</v>
      </c>
      <c r="O688" s="19" t="str">
        <f>IF(מרקובחצי[[#This Row],[קבעה הפלגה?]]=1,"",IF(AND(מרקובחצי[[#This Row],[עד ועד]]&lt;29,OR(מרקובחצי[[#This Row],[CycleNumber]]=1,AND(U687=1,OR(מרקובחצי[[#This Row],[עד ועד]]&lt;J687,מרקובחצי[[#This Row],[עד ועד]]&gt;K687)),AND(V687=1,מרקובחצי[[#This Row],[עד ועד]]&lt;J687),W687=1)),1,""))</f>
        <v/>
      </c>
      <c r="P688" s="19" t="str">
        <f>IF(מרקובחצי[[#This Row],[קבעה הפלגה?]]=1,"",IF(AND(מרקובחצי[[#This Row],[עד ועד]]&gt;28,מרקובחצי[[#This Row],[עד ועד]]&lt;32,OR(מרקובחצי[[#This Row],[CycleNumber]]=1,AND(U687=1),AND(V687=1,OR(מרקובחצי[[#This Row],[עד ועד]]&lt;J687,מרקובחצי[[#This Row],[עד ועד]]&gt;K687)),W687=1)),1,""))</f>
        <v/>
      </c>
      <c r="Q688" s="19" t="str">
        <f>IF(מרקובחצי[[#This Row],[קבעה הפלגה?]]=1,"",IF(AND(מרקובחצי[[#This Row],[עד ועד]]&gt;31,OR(מרקובחצי[[#This Row],[CycleNumber]]=1,AND(U687=1),AND(V687=1,מרקובחצי[[#This Row],[עד ועד]]&gt;K687),AND(W687=1,OR(מרקובחצי[[#This Row],[עד ועד]]&gt;K687,מרקובחצי[[#This Row],[עד ועד]]&lt;J687)))),1,""))</f>
        <v/>
      </c>
      <c r="R688" s="19" t="str">
        <f>IF(מרקובחצי[[#This Row],[CycleNumber]]&gt;1,IF(AND(O687=1,מרקובחצי[[#This Row],[עד ועד]]&lt;29),1,""),"")</f>
        <v/>
      </c>
      <c r="S688" s="19" t="str">
        <f>IF(מרקובחצי[[#This Row],[CycleNumber]]&gt;1,IF(OR(AND(O687=1,מרקובחצי[[#This Row],[עד ועד]]&gt;28),AND(P687=1),AND(Q687=1,מרקובחצי[[#This Row],[עד ועד]]&lt;32)),1,""),"")</f>
        <v/>
      </c>
      <c r="T688" s="19" t="str">
        <f>IF(מרקובחצי[[#This Row],[CycleNumber]]&gt;1,IF(AND(Q687=1,מרקובחצי[[#This Row],[עד ועד]]&gt;31),1,""),"")</f>
        <v/>
      </c>
      <c r="U688" s="19" t="str">
        <f>IF(מרקובחצי[[#This Row],[CycleNumber]]&gt;1,IF(AND(R687=1,מרקובחצי[[#This Row],[עד ועד]]&lt;29),1,IF(AND(U687=1,NOT(OR(מרקובחצי[[#This Row],[עד ועד]]&lt;J687,מרקובחצי[[#This Row],[עד ועד]]&gt;K687))),1,"")),"")</f>
        <v/>
      </c>
      <c r="V688" s="19">
        <f>IF(מרקובחצי[[#This Row],[CycleNumber]]&gt;1,IF(AND(SUM(R687:T687)=1,מרקובחצי[[#This Row],[עד ועד]]&gt;28,מרקובחצי[[#This Row],[עד ועד]]&lt;32),1,IF(OR(S687=1,AND(R687=1,מרקובחצי[[#This Row],[עד ועד]]&gt;28),AND(T687=1,מרקובחצי[[#This Row],[עד ועד]]&lt;32)),1,IF(AND(V687=1,NOT(OR(מרקובחצי[[#This Row],[עד ועד]]&lt;J687,מרקובחצי[[#This Row],[עד ועד]]&gt;K687))),1,""))),"")</f>
        <v>1</v>
      </c>
      <c r="W688" s="19" t="str">
        <f>IF(מרקובחצי[[#This Row],[CycleNumber]]&gt;1,IF(AND(T687=1,מרקובחצי[[#This Row],[עד ועד]]&gt;31),1,IF(AND(W687=1,NOT(OR(מרקובחצי[[#This Row],[עד ועד]]&lt;J687,מרקובחצי[[#This Row],[עד ועד]]&gt;K687))),1,"")),"")</f>
        <v/>
      </c>
      <c r="X688" s="19" t="str">
        <f>IF(AND(מרקובחצי[[#This Row],[CycleNumber]]&lt;$B689,SUM(מרקובחצי[[#This Row],[11]],R689)=2),1,"")</f>
        <v/>
      </c>
      <c r="Y688" s="19" t="str">
        <f>IF(AND(מרקובחצי[[#This Row],[CycleNumber]]&lt;$B689,SUM(מרקובחצי[[#This Row],[11]],S689)=2),1,"")</f>
        <v/>
      </c>
      <c r="Z688" s="19" t="str">
        <f>IF(AND(מרקובחצי[[#This Row],[CycleNumber]]&lt;$B689,SUM(מרקובחצי[[#This Row],[13]],S689)=2),1,"")</f>
        <v/>
      </c>
      <c r="AA688" s="19" t="str">
        <f>IF(AND(מרקובחצי[[#This Row],[CycleNumber]]&lt;$B689,SUM(מרקובחצי[[#This Row],[13]],T689)=2),1,"")</f>
        <v/>
      </c>
      <c r="AB688" s="19" t="str">
        <f>IF(AND(מרקובחצי[[#This Row],[CycleNumber]]&lt;$B689,SUM(מרקובחצי[[#This Row],[21]],U689)=2),1,"")</f>
        <v/>
      </c>
      <c r="AC688" s="19" t="str">
        <f>IF(AND(מרקובחצי[[#This Row],[CycleNumber]]&lt;$B689,SUM(מרקובחצי[[#This Row],[21]],V689)=2),1,"")</f>
        <v/>
      </c>
      <c r="AD688" s="19" t="str">
        <f>IF(AND(מרקובחצי[[#This Row],[CycleNumber]]&lt;$B689,SUM(מרקובחצי[[#This Row],[23]],V689)=2),1,"")</f>
        <v/>
      </c>
      <c r="AE688" s="19" t="str">
        <f>IF(AND(מרקובחצי[[#This Row],[CycleNumber]]&lt;$B689,SUM(מרקובחצי[[#This Row],[23]],W689)=2),1,"")</f>
        <v/>
      </c>
      <c r="AF688" s="19" t="str">
        <f>IF(AND(מרקובחצי[[#This Row],[CycleNumber]]&lt;$B689,SUM(מרקובחצי[[#This Row],[31]],O689)=2),1,"")</f>
        <v/>
      </c>
      <c r="AG688" s="19" t="str">
        <f>IF(AND(מרקובחצי[[#This Row],[CycleNumber]]&lt;$B689,SUM(מרקובחצי[[#This Row],[31]],P689)=2),1,"")</f>
        <v/>
      </c>
      <c r="AH688" s="19" t="str">
        <f>IF(AND(מרקובחצי[[#This Row],[CycleNumber]]&lt;$B689,SUM(מרקובחצי[[#This Row],[31]],Q689)=2),1,"")</f>
        <v/>
      </c>
      <c r="AI688" s="19" t="str">
        <f>IF(AND(מרקובחצי[[#This Row],[CycleNumber]]&lt;$B689,SUM(U688:U689)=2),1,"")</f>
        <v/>
      </c>
      <c r="AJ688" s="19">
        <f>IF(AND(מרקובחצי[[#This Row],[CycleNumber]]&lt;$B689,SUM(מרקובחצי[[#This Row],[32]],O689)=2),1,"")</f>
        <v>1</v>
      </c>
      <c r="AK688" s="19" t="str">
        <f>IF(AND(מרקובחצי[[#This Row],[CycleNumber]]&lt;$B689,SUM(מרקובחצי[[#This Row],[32]],P689)=2),1,"")</f>
        <v/>
      </c>
      <c r="AL688" s="19" t="str">
        <f>IF(AND(מרקובחצי[[#This Row],[CycleNumber]]&lt;$B689,SUM(מרקובחצי[[#This Row],[32]],Q689)=2),1,"")</f>
        <v/>
      </c>
      <c r="AM688" s="19" t="str">
        <f>IF(AND(מרקובחצי[[#This Row],[CycleNumber]]&lt;$B689,SUM(V688:V689)=2),1,"")</f>
        <v/>
      </c>
      <c r="AN688" s="19" t="str">
        <f>IF(AND(מרקובחצי[[#This Row],[CycleNumber]]&lt;$B689,SUM(מרקובחצי[[#This Row],[33]],O689)=2),1,"")</f>
        <v/>
      </c>
      <c r="AO688" s="19" t="str">
        <f>IF(AND(מרקובחצי[[#This Row],[CycleNumber]]&lt;$B689,SUM(מרקובחצי[[#This Row],[33]],P689)=2),1,"")</f>
        <v/>
      </c>
      <c r="AP688" s="19" t="str">
        <f>IF(AND(מרקובחצי[[#This Row],[CycleNumber]]&lt;$B689,SUM(מרקובחצי[[#This Row],[33]],Q689)=2),1,"")</f>
        <v/>
      </c>
      <c r="AQ688" s="19" t="str">
        <f>IF(AND(מרקובחצי[[#This Row],[CycleNumber]]&lt;$B689,SUM(W688:W689)=2),1,"")</f>
        <v/>
      </c>
      <c r="AR688" s="19" t="str">
        <f>IF(AND(מרקובחצי[[#This Row],[CycleNumber]]&lt;$B689,SUM(מרקובחצי[[#This Row],[12]],S689)=2),1,"")</f>
        <v/>
      </c>
      <c r="AS688" s="19" t="str">
        <f>IF(AND(מרקובחצי[[#This Row],[CycleNumber]]&lt;$B689,SUM(מרקובחצי[[#This Row],[22]],V689)=2),1,"")</f>
        <v/>
      </c>
      <c r="AT688" s="21">
        <f>SUM(מרקובחצי[[#This Row],[11]:[33]])</f>
        <v>1</v>
      </c>
    </row>
    <row r="689" spans="1:46" ht="15.6" x14ac:dyDescent="0.25">
      <c r="A689" s="19" t="s">
        <v>68</v>
      </c>
      <c r="B689" s="19">
        <v>7</v>
      </c>
      <c r="C689">
        <v>27</v>
      </c>
      <c r="D689" s="19">
        <f>מרקובחצי[[#This Row],[LengthofCycle]]+1</f>
        <v>28</v>
      </c>
      <c r="E689" t="str">
        <f>IF(IFERROR(LOOKUP(מרקובחצי[[#This Row],[ClientID]],קביעויות[הפלגה]),FALSE)=מרקובחצי[[#This Row],[ClientID]],1,"")</f>
        <v/>
      </c>
      <c r="F689" t="str">
        <f>IF(IFERROR(LOOKUP(מרקובחצי[[#This Row],[ClientID]],סוגחציקבוע[S31]),FALSE)=מרקובחצי[[#This Row],[ClientID]],1,"")</f>
        <v/>
      </c>
      <c r="G689" t="str">
        <f>IF(IFERROR(LOOKUP(מרקובחצי[[#This Row],[ClientID]],סוגחציקבוע[S32]),FALSE)=מרקובחצי[[#This Row],[ClientID]],1,"")</f>
        <v/>
      </c>
      <c r="H689" t="str">
        <f>IF(IFERROR(LOOKUP(מרקובחצי[[#This Row],[ClientID]],סוגחציקבוע[S33]),FALSE)=מרקובחצי[[#This Row],[ClientID]],1,"")</f>
        <v/>
      </c>
      <c r="I689">
        <f>IF(IFERROR(LOOKUP(מרקובחצי[[#This Row],[ClientID]],סוגחציקבוע[S32&amp;33]),FALSE)=מרקובחצי[[#This Row],[ClientID]],1,"")</f>
        <v>1</v>
      </c>
      <c r="J689" s="19">
        <f>IF(SUM(מרקובחצי[[#This Row],[11]:[13]])=1,מרקובחצי[[#This Row],[עד ועד]],IF(SUM(R688:T689)=1,IF(מרקובחצי[[#This Row],[עד ועד]]&lt;J688,מרקובחצי[[#This Row],[עד ועד]],J688),J688))</f>
        <v>28</v>
      </c>
      <c r="K689" s="19">
        <f>IF(SUM(מרקובחצי[[#This Row],[11]:[13]])=1,מרקובחצי[[#This Row],[עד ועד]],IF(SUM(R688:T689)=1,IF(מרקובחצי[[#This Row],[עד ועד]]&gt;K688,מרקובחצי[[#This Row],[עד ועד]],K688),K688))</f>
        <v>28</v>
      </c>
      <c r="L689" s="19" t="str">
        <f>IF(AND(SUM(מרקובחצי[[#This Row],[31]:[33]])=1,SUM(U688:W688)=0),מרקובחצי[[#This Row],[מקס]]-מרקובחצי[[#This Row],[מינ]],"")</f>
        <v/>
      </c>
      <c r="M68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689" s="19" t="str">
        <f t="shared" si="10"/>
        <v>S32</v>
      </c>
      <c r="O689" s="19">
        <f>IF(מרקובחצי[[#This Row],[קבעה הפלגה?]]=1,"",IF(AND(מרקובחצי[[#This Row],[עד ועד]]&lt;29,OR(מרקובחצי[[#This Row],[CycleNumber]]=1,AND(U688=1,OR(מרקובחצי[[#This Row],[עד ועד]]&lt;J688,מרקובחצי[[#This Row],[עד ועד]]&gt;K688)),AND(V688=1,מרקובחצי[[#This Row],[עד ועד]]&lt;J688),W688=1)),1,""))</f>
        <v>1</v>
      </c>
      <c r="P689" s="19" t="str">
        <f>IF(מרקובחצי[[#This Row],[קבעה הפלגה?]]=1,"",IF(AND(מרקובחצי[[#This Row],[עד ועד]]&gt;28,מרקובחצי[[#This Row],[עד ועד]]&lt;32,OR(מרקובחצי[[#This Row],[CycleNumber]]=1,AND(U688=1),AND(V688=1,OR(מרקובחצי[[#This Row],[עד ועד]]&lt;J688,מרקובחצי[[#This Row],[עד ועד]]&gt;K688)),W688=1)),1,""))</f>
        <v/>
      </c>
      <c r="Q689" s="19" t="str">
        <f>IF(מרקובחצי[[#This Row],[קבעה הפלגה?]]=1,"",IF(AND(מרקובחצי[[#This Row],[עד ועד]]&gt;31,OR(מרקובחצי[[#This Row],[CycleNumber]]=1,AND(U688=1),AND(V688=1,מרקובחצי[[#This Row],[עד ועד]]&gt;K688),AND(W688=1,OR(מרקובחצי[[#This Row],[עד ועד]]&gt;K688,מרקובחצי[[#This Row],[עד ועד]]&lt;J688)))),1,""))</f>
        <v/>
      </c>
      <c r="R689" s="19" t="str">
        <f>IF(מרקובחצי[[#This Row],[CycleNumber]]&gt;1,IF(AND(O688=1,מרקובחצי[[#This Row],[עד ועד]]&lt;29),1,""),"")</f>
        <v/>
      </c>
      <c r="S689" s="19" t="str">
        <f>IF(מרקובחצי[[#This Row],[CycleNumber]]&gt;1,IF(OR(AND(O688=1,מרקובחצי[[#This Row],[עד ועד]]&gt;28),AND(P688=1),AND(Q688=1,מרקובחצי[[#This Row],[עד ועד]]&lt;32)),1,""),"")</f>
        <v/>
      </c>
      <c r="T689" s="19" t="str">
        <f>IF(מרקובחצי[[#This Row],[CycleNumber]]&gt;1,IF(AND(Q688=1,מרקובחצי[[#This Row],[עד ועד]]&gt;31),1,""),"")</f>
        <v/>
      </c>
      <c r="U689" s="19" t="str">
        <f>IF(מרקובחצי[[#This Row],[CycleNumber]]&gt;1,IF(AND(R688=1,מרקובחצי[[#This Row],[עד ועד]]&lt;29),1,IF(AND(U688=1,NOT(OR(מרקובחצי[[#This Row],[עד ועד]]&lt;J688,מרקובחצי[[#This Row],[עד ועד]]&gt;K688))),1,"")),"")</f>
        <v/>
      </c>
      <c r="V689" s="19" t="str">
        <f>IF(מרקובחצי[[#This Row],[CycleNumber]]&gt;1,IF(AND(SUM(R688:T688)=1,מרקובחצי[[#This Row],[עד ועד]]&gt;28,מרקובחצי[[#This Row],[עד ועד]]&lt;32),1,IF(OR(S688=1,AND(R688=1,מרקובחצי[[#This Row],[עד ועד]]&gt;28),AND(T688=1,מרקובחצי[[#This Row],[עד ועד]]&lt;32)),1,IF(AND(V688=1,NOT(OR(מרקובחצי[[#This Row],[עד ועד]]&lt;J688,מרקובחצי[[#This Row],[עד ועד]]&gt;K688))),1,""))),"")</f>
        <v/>
      </c>
      <c r="W689" s="19" t="str">
        <f>IF(מרקובחצי[[#This Row],[CycleNumber]]&gt;1,IF(AND(T688=1,מרקובחצי[[#This Row],[עד ועד]]&gt;31),1,IF(AND(W688=1,NOT(OR(מרקובחצי[[#This Row],[עד ועד]]&lt;J688,מרקובחצי[[#This Row],[עד ועד]]&gt;K688))),1,"")),"")</f>
        <v/>
      </c>
      <c r="X689" s="19" t="str">
        <f>IF(AND(מרקובחצי[[#This Row],[CycleNumber]]&lt;$B690,SUM(מרקובחצי[[#This Row],[11]],R690)=2),1,"")</f>
        <v/>
      </c>
      <c r="Y689" s="19">
        <f>IF(AND(מרקובחצי[[#This Row],[CycleNumber]]&lt;$B690,SUM(מרקובחצי[[#This Row],[11]],S690)=2),1,"")</f>
        <v>1</v>
      </c>
      <c r="Z689" s="19" t="str">
        <f>IF(AND(מרקובחצי[[#This Row],[CycleNumber]]&lt;$B690,SUM(מרקובחצי[[#This Row],[13]],S690)=2),1,"")</f>
        <v/>
      </c>
      <c r="AA689" s="19" t="str">
        <f>IF(AND(מרקובחצי[[#This Row],[CycleNumber]]&lt;$B690,SUM(מרקובחצי[[#This Row],[13]],T690)=2),1,"")</f>
        <v/>
      </c>
      <c r="AB689" s="19" t="str">
        <f>IF(AND(מרקובחצי[[#This Row],[CycleNumber]]&lt;$B690,SUM(מרקובחצי[[#This Row],[21]],U690)=2),1,"")</f>
        <v/>
      </c>
      <c r="AC689" s="19" t="str">
        <f>IF(AND(מרקובחצי[[#This Row],[CycleNumber]]&lt;$B690,SUM(מרקובחצי[[#This Row],[21]],V690)=2),1,"")</f>
        <v/>
      </c>
      <c r="AD689" s="19" t="str">
        <f>IF(AND(מרקובחצי[[#This Row],[CycleNumber]]&lt;$B690,SUM(מרקובחצי[[#This Row],[23]],V690)=2),1,"")</f>
        <v/>
      </c>
      <c r="AE689" s="19" t="str">
        <f>IF(AND(מרקובחצי[[#This Row],[CycleNumber]]&lt;$B690,SUM(מרקובחצי[[#This Row],[23]],W690)=2),1,"")</f>
        <v/>
      </c>
      <c r="AF689" s="19" t="str">
        <f>IF(AND(מרקובחצי[[#This Row],[CycleNumber]]&lt;$B690,SUM(מרקובחצי[[#This Row],[31]],O690)=2),1,"")</f>
        <v/>
      </c>
      <c r="AG689" s="19" t="str">
        <f>IF(AND(מרקובחצי[[#This Row],[CycleNumber]]&lt;$B690,SUM(מרקובחצי[[#This Row],[31]],P690)=2),1,"")</f>
        <v/>
      </c>
      <c r="AH689" s="19" t="str">
        <f>IF(AND(מרקובחצי[[#This Row],[CycleNumber]]&lt;$B690,SUM(מרקובחצי[[#This Row],[31]],Q690)=2),1,"")</f>
        <v/>
      </c>
      <c r="AI689" s="19" t="str">
        <f>IF(AND(מרקובחצי[[#This Row],[CycleNumber]]&lt;$B690,SUM(U689:U690)=2),1,"")</f>
        <v/>
      </c>
      <c r="AJ689" s="19" t="str">
        <f>IF(AND(מרקובחצי[[#This Row],[CycleNumber]]&lt;$B690,SUM(מרקובחצי[[#This Row],[32]],O690)=2),1,"")</f>
        <v/>
      </c>
      <c r="AK689" s="19" t="str">
        <f>IF(AND(מרקובחצי[[#This Row],[CycleNumber]]&lt;$B690,SUM(מרקובחצי[[#This Row],[32]],P690)=2),1,"")</f>
        <v/>
      </c>
      <c r="AL689" s="19" t="str">
        <f>IF(AND(מרקובחצי[[#This Row],[CycleNumber]]&lt;$B690,SUM(מרקובחצי[[#This Row],[32]],Q690)=2),1,"")</f>
        <v/>
      </c>
      <c r="AM689" s="19" t="str">
        <f>IF(AND(מרקובחצי[[#This Row],[CycleNumber]]&lt;$B690,SUM(V689:V690)=2),1,"")</f>
        <v/>
      </c>
      <c r="AN689" s="19" t="str">
        <f>IF(AND(מרקובחצי[[#This Row],[CycleNumber]]&lt;$B690,SUM(מרקובחצי[[#This Row],[33]],O690)=2),1,"")</f>
        <v/>
      </c>
      <c r="AO689" s="19" t="str">
        <f>IF(AND(מרקובחצי[[#This Row],[CycleNumber]]&lt;$B690,SUM(מרקובחצי[[#This Row],[33]],P690)=2),1,"")</f>
        <v/>
      </c>
      <c r="AP689" s="19" t="str">
        <f>IF(AND(מרקובחצי[[#This Row],[CycleNumber]]&lt;$B690,SUM(מרקובחצי[[#This Row],[33]],Q690)=2),1,"")</f>
        <v/>
      </c>
      <c r="AQ689" s="19" t="str">
        <f>IF(AND(מרקובחצי[[#This Row],[CycleNumber]]&lt;$B690,SUM(W689:W690)=2),1,"")</f>
        <v/>
      </c>
      <c r="AR689" s="19" t="str">
        <f>IF(AND(מרקובחצי[[#This Row],[CycleNumber]]&lt;$B690,SUM(מרקובחצי[[#This Row],[12]],S690)=2),1,"")</f>
        <v/>
      </c>
      <c r="AS689" s="19" t="str">
        <f>IF(AND(מרקובחצי[[#This Row],[CycleNumber]]&lt;$B690,SUM(מרקובחצי[[#This Row],[22]],V690)=2),1,"")</f>
        <v/>
      </c>
      <c r="AT689" s="21">
        <f>SUM(מרקובחצי[[#This Row],[11]:[33]])</f>
        <v>1</v>
      </c>
    </row>
    <row r="690" spans="1:46" ht="15.6" x14ac:dyDescent="0.25">
      <c r="A690" s="19" t="s">
        <v>68</v>
      </c>
      <c r="B690" s="19">
        <v>8</v>
      </c>
      <c r="C690">
        <v>31</v>
      </c>
      <c r="D690" s="19">
        <f>מרקובחצי[[#This Row],[LengthofCycle]]+1</f>
        <v>32</v>
      </c>
      <c r="E690" t="str">
        <f>IF(IFERROR(LOOKUP(מרקובחצי[[#This Row],[ClientID]],קביעויות[הפלגה]),FALSE)=מרקובחצי[[#This Row],[ClientID]],1,"")</f>
        <v/>
      </c>
      <c r="F690" t="str">
        <f>IF(IFERROR(LOOKUP(מרקובחצי[[#This Row],[ClientID]],סוגחציקבוע[S31]),FALSE)=מרקובחצי[[#This Row],[ClientID]],1,"")</f>
        <v/>
      </c>
      <c r="G690" t="str">
        <f>IF(IFERROR(LOOKUP(מרקובחצי[[#This Row],[ClientID]],סוגחציקבוע[S32]),FALSE)=מרקובחצי[[#This Row],[ClientID]],1,"")</f>
        <v/>
      </c>
      <c r="H690" t="str">
        <f>IF(IFERROR(LOOKUP(מרקובחצי[[#This Row],[ClientID]],סוגחציקבוע[S33]),FALSE)=מרקובחצי[[#This Row],[ClientID]],1,"")</f>
        <v/>
      </c>
      <c r="I690">
        <f>IF(IFERROR(LOOKUP(מרקובחצי[[#This Row],[ClientID]],סוגחציקבוע[S32&amp;33]),FALSE)=מרקובחצי[[#This Row],[ClientID]],1,"")</f>
        <v>1</v>
      </c>
      <c r="J690" s="19">
        <f>IF(SUM(מרקובחצי[[#This Row],[11]:[13]])=1,מרקובחצי[[#This Row],[עד ועד]],IF(SUM(R689:T690)=1,IF(מרקובחצי[[#This Row],[עד ועד]]&lt;J689,מרקובחצי[[#This Row],[עד ועד]],J689),J689))</f>
        <v>28</v>
      </c>
      <c r="K690" s="19">
        <f>IF(SUM(מרקובחצי[[#This Row],[11]:[13]])=1,מרקובחצי[[#This Row],[עד ועד]],IF(SUM(R689:T690)=1,IF(מרקובחצי[[#This Row],[עד ועד]]&gt;K689,מרקובחצי[[#This Row],[עד ועד]],K689),K689))</f>
        <v>32</v>
      </c>
      <c r="L690" s="19" t="str">
        <f>IF(AND(SUM(מרקובחצי[[#This Row],[31]:[33]])=1,SUM(U689:W689)=0),מרקובחצי[[#This Row],[מקס]]-מרקובחצי[[#This Row],[מינ]],"")</f>
        <v/>
      </c>
      <c r="M69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690" s="19" t="str">
        <f t="shared" si="10"/>
        <v>S11</v>
      </c>
      <c r="O690" s="19" t="str">
        <f>IF(מרקובחצי[[#This Row],[קבעה הפלגה?]]=1,"",IF(AND(מרקובחצי[[#This Row],[עד ועד]]&lt;29,OR(מרקובחצי[[#This Row],[CycleNumber]]=1,AND(U689=1,OR(מרקובחצי[[#This Row],[עד ועד]]&lt;J689,מרקובחצי[[#This Row],[עד ועד]]&gt;K689)),AND(V689=1,מרקובחצי[[#This Row],[עד ועד]]&lt;J689),W689=1)),1,""))</f>
        <v/>
      </c>
      <c r="P690" s="19" t="str">
        <f>IF(מרקובחצי[[#This Row],[קבעה הפלגה?]]=1,"",IF(AND(מרקובחצי[[#This Row],[עד ועד]]&gt;28,מרקובחצי[[#This Row],[עד ועד]]&lt;32,OR(מרקובחצי[[#This Row],[CycleNumber]]=1,AND(U689=1),AND(V689=1,OR(מרקובחצי[[#This Row],[עד ועד]]&lt;J689,מרקובחצי[[#This Row],[עד ועד]]&gt;K689)),W689=1)),1,""))</f>
        <v/>
      </c>
      <c r="Q690" s="19" t="str">
        <f>IF(מרקובחצי[[#This Row],[קבעה הפלגה?]]=1,"",IF(AND(מרקובחצי[[#This Row],[עד ועד]]&gt;31,OR(מרקובחצי[[#This Row],[CycleNumber]]=1,AND(U689=1),AND(V689=1,מרקובחצי[[#This Row],[עד ועד]]&gt;K689),AND(W689=1,OR(מרקובחצי[[#This Row],[עד ועד]]&gt;K689,מרקובחצי[[#This Row],[עד ועד]]&lt;J689)))),1,""))</f>
        <v/>
      </c>
      <c r="R690" s="19" t="str">
        <f>IF(מרקובחצי[[#This Row],[CycleNumber]]&gt;1,IF(AND(O689=1,מרקובחצי[[#This Row],[עד ועד]]&lt;29),1,""),"")</f>
        <v/>
      </c>
      <c r="S690" s="19">
        <f>IF(מרקובחצי[[#This Row],[CycleNumber]]&gt;1,IF(OR(AND(O689=1,מרקובחצי[[#This Row],[עד ועד]]&gt;28),AND(P689=1),AND(Q689=1,מרקובחצי[[#This Row],[עד ועד]]&lt;32)),1,""),"")</f>
        <v>1</v>
      </c>
      <c r="T690" s="19" t="str">
        <f>IF(מרקובחצי[[#This Row],[CycleNumber]]&gt;1,IF(AND(Q689=1,מרקובחצי[[#This Row],[עד ועד]]&gt;31),1,""),"")</f>
        <v/>
      </c>
      <c r="U690" s="19" t="str">
        <f>IF(מרקובחצי[[#This Row],[CycleNumber]]&gt;1,IF(AND(R689=1,מרקובחצי[[#This Row],[עד ועד]]&lt;29),1,IF(AND(U689=1,NOT(OR(מרקובחצי[[#This Row],[עד ועד]]&lt;J689,מרקובחצי[[#This Row],[עד ועד]]&gt;K689))),1,"")),"")</f>
        <v/>
      </c>
      <c r="V690" s="19" t="str">
        <f>IF(מרקובחצי[[#This Row],[CycleNumber]]&gt;1,IF(AND(SUM(R689:T689)=1,מרקובחצי[[#This Row],[עד ועד]]&gt;28,מרקובחצי[[#This Row],[עד ועד]]&lt;32),1,IF(OR(S689=1,AND(R689=1,מרקובחצי[[#This Row],[עד ועד]]&gt;28),AND(T689=1,מרקובחצי[[#This Row],[עד ועד]]&lt;32)),1,IF(AND(V689=1,NOT(OR(מרקובחצי[[#This Row],[עד ועד]]&lt;J689,מרקובחצי[[#This Row],[עד ועד]]&gt;K689))),1,""))),"")</f>
        <v/>
      </c>
      <c r="W690" s="19" t="str">
        <f>IF(מרקובחצי[[#This Row],[CycleNumber]]&gt;1,IF(AND(T689=1,מרקובחצי[[#This Row],[עד ועד]]&gt;31),1,IF(AND(W689=1,NOT(OR(מרקובחצי[[#This Row],[עד ועד]]&lt;J689,מרקובחצי[[#This Row],[עד ועד]]&gt;K689))),1,"")),"")</f>
        <v/>
      </c>
      <c r="X690" s="19" t="str">
        <f>IF(AND(מרקובחצי[[#This Row],[CycleNumber]]&lt;$B691,SUM(מרקובחצי[[#This Row],[11]],R691)=2),1,"")</f>
        <v/>
      </c>
      <c r="Y690" s="19" t="str">
        <f>IF(AND(מרקובחצי[[#This Row],[CycleNumber]]&lt;$B691,SUM(מרקובחצי[[#This Row],[11]],S691)=2),1,"")</f>
        <v/>
      </c>
      <c r="Z690" s="19" t="str">
        <f>IF(AND(מרקובחצי[[#This Row],[CycleNumber]]&lt;$B691,SUM(מרקובחצי[[#This Row],[13]],S691)=2),1,"")</f>
        <v/>
      </c>
      <c r="AA690" s="19" t="str">
        <f>IF(AND(מרקובחצי[[#This Row],[CycleNumber]]&lt;$B691,SUM(מרקובחצי[[#This Row],[13]],T691)=2),1,"")</f>
        <v/>
      </c>
      <c r="AB690" s="19" t="str">
        <f>IF(AND(מרקובחצי[[#This Row],[CycleNumber]]&lt;$B691,SUM(מרקובחצי[[#This Row],[21]],U691)=2),1,"")</f>
        <v/>
      </c>
      <c r="AC690" s="19" t="str">
        <f>IF(AND(מרקובחצי[[#This Row],[CycleNumber]]&lt;$B691,SUM(מרקובחצי[[#This Row],[21]],V691)=2),1,"")</f>
        <v/>
      </c>
      <c r="AD690" s="19" t="str">
        <f>IF(AND(מרקובחצי[[#This Row],[CycleNumber]]&lt;$B691,SUM(מרקובחצי[[#This Row],[23]],V691)=2),1,"")</f>
        <v/>
      </c>
      <c r="AE690" s="19" t="str">
        <f>IF(AND(מרקובחצי[[#This Row],[CycleNumber]]&lt;$B691,SUM(מרקובחצי[[#This Row],[23]],W691)=2),1,"")</f>
        <v/>
      </c>
      <c r="AF690" s="19" t="str">
        <f>IF(AND(מרקובחצי[[#This Row],[CycleNumber]]&lt;$B691,SUM(מרקובחצי[[#This Row],[31]],O691)=2),1,"")</f>
        <v/>
      </c>
      <c r="AG690" s="19" t="str">
        <f>IF(AND(מרקובחצי[[#This Row],[CycleNumber]]&lt;$B691,SUM(מרקובחצי[[#This Row],[31]],P691)=2),1,"")</f>
        <v/>
      </c>
      <c r="AH690" s="19" t="str">
        <f>IF(AND(מרקובחצי[[#This Row],[CycleNumber]]&lt;$B691,SUM(מרקובחצי[[#This Row],[31]],Q691)=2),1,"")</f>
        <v/>
      </c>
      <c r="AI690" s="19" t="str">
        <f>IF(AND(מרקובחצי[[#This Row],[CycleNumber]]&lt;$B691,SUM(U690:U691)=2),1,"")</f>
        <v/>
      </c>
      <c r="AJ690" s="19" t="str">
        <f>IF(AND(מרקובחצי[[#This Row],[CycleNumber]]&lt;$B691,SUM(מרקובחצי[[#This Row],[32]],O691)=2),1,"")</f>
        <v/>
      </c>
      <c r="AK690" s="19" t="str">
        <f>IF(AND(מרקובחצי[[#This Row],[CycleNumber]]&lt;$B691,SUM(מרקובחצי[[#This Row],[32]],P691)=2),1,"")</f>
        <v/>
      </c>
      <c r="AL690" s="19" t="str">
        <f>IF(AND(מרקובחצי[[#This Row],[CycleNumber]]&lt;$B691,SUM(מרקובחצי[[#This Row],[32]],Q691)=2),1,"")</f>
        <v/>
      </c>
      <c r="AM690" s="19" t="str">
        <f>IF(AND(מרקובחצי[[#This Row],[CycleNumber]]&lt;$B691,SUM(V690:V691)=2),1,"")</f>
        <v/>
      </c>
      <c r="AN690" s="19" t="str">
        <f>IF(AND(מרקובחצי[[#This Row],[CycleNumber]]&lt;$B691,SUM(מרקובחצי[[#This Row],[33]],O691)=2),1,"")</f>
        <v/>
      </c>
      <c r="AO690" s="19" t="str">
        <f>IF(AND(מרקובחצי[[#This Row],[CycleNumber]]&lt;$B691,SUM(מרקובחצי[[#This Row],[33]],P691)=2),1,"")</f>
        <v/>
      </c>
      <c r="AP690" s="19" t="str">
        <f>IF(AND(מרקובחצי[[#This Row],[CycleNumber]]&lt;$B691,SUM(מרקובחצי[[#This Row],[33]],Q691)=2),1,"")</f>
        <v/>
      </c>
      <c r="AQ690" s="19" t="str">
        <f>IF(AND(מרקובחצי[[#This Row],[CycleNumber]]&lt;$B691,SUM(W690:W691)=2),1,"")</f>
        <v/>
      </c>
      <c r="AR690" s="19" t="str">
        <f>IF(AND(מרקובחצי[[#This Row],[CycleNumber]]&lt;$B691,SUM(מרקובחצי[[#This Row],[12]],S691)=2),1,"")</f>
        <v/>
      </c>
      <c r="AS690" s="19">
        <f>IF(AND(מרקובחצי[[#This Row],[CycleNumber]]&lt;$B691,SUM(מרקובחצי[[#This Row],[22]],V691)=2),1,"")</f>
        <v>1</v>
      </c>
      <c r="AT690" s="21">
        <f>SUM(מרקובחצי[[#This Row],[11]:[33]])</f>
        <v>1</v>
      </c>
    </row>
    <row r="691" spans="1:46" ht="15.6" x14ac:dyDescent="0.25">
      <c r="A691" s="19" t="s">
        <v>68</v>
      </c>
      <c r="B691" s="19">
        <v>9</v>
      </c>
      <c r="C691">
        <v>27</v>
      </c>
      <c r="D691" s="19">
        <f>מרקובחצי[[#This Row],[LengthofCycle]]+1</f>
        <v>28</v>
      </c>
      <c r="E691" t="str">
        <f>IF(IFERROR(LOOKUP(מרקובחצי[[#This Row],[ClientID]],קביעויות[הפלגה]),FALSE)=מרקובחצי[[#This Row],[ClientID]],1,"")</f>
        <v/>
      </c>
      <c r="F691" t="str">
        <f>IF(IFERROR(LOOKUP(מרקובחצי[[#This Row],[ClientID]],סוגחציקבוע[S31]),FALSE)=מרקובחצי[[#This Row],[ClientID]],1,"")</f>
        <v/>
      </c>
      <c r="G691" t="str">
        <f>IF(IFERROR(LOOKUP(מרקובחצי[[#This Row],[ClientID]],סוגחציקבוע[S32]),FALSE)=מרקובחצי[[#This Row],[ClientID]],1,"")</f>
        <v/>
      </c>
      <c r="H691" t="str">
        <f>IF(IFERROR(LOOKUP(מרקובחצי[[#This Row],[ClientID]],סוגחציקבוע[S33]),FALSE)=מרקובחצי[[#This Row],[ClientID]],1,"")</f>
        <v/>
      </c>
      <c r="I691">
        <f>IF(IFERROR(LOOKUP(מרקובחצי[[#This Row],[ClientID]],סוגחציקבוע[S32&amp;33]),FALSE)=מרקובחצי[[#This Row],[ClientID]],1,"")</f>
        <v>1</v>
      </c>
      <c r="J691" s="19">
        <f>IF(SUM(מרקובחצי[[#This Row],[11]:[13]])=1,מרקובחצי[[#This Row],[עד ועד]],IF(SUM(R690:T691)=1,IF(מרקובחצי[[#This Row],[עד ועד]]&lt;J690,מרקובחצי[[#This Row],[עד ועד]],J690),J690))</f>
        <v>28</v>
      </c>
      <c r="K691" s="19">
        <f>IF(SUM(מרקובחצי[[#This Row],[11]:[13]])=1,מרקובחצי[[#This Row],[עד ועד]],IF(SUM(R690:T691)=1,IF(מרקובחצי[[#This Row],[עד ועד]]&gt;K690,מרקובחצי[[#This Row],[עד ועד]],K690),K690))</f>
        <v>32</v>
      </c>
      <c r="L691" s="19">
        <f>IF(AND(SUM(מרקובחצי[[#This Row],[31]:[33]])=1,SUM(U690:W690)=0),מרקובחצי[[#This Row],[מקס]]-מרקובחצי[[#This Row],[מינ]],"")</f>
        <v>4</v>
      </c>
      <c r="M69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91" s="19" t="str">
        <f t="shared" si="10"/>
        <v>S22</v>
      </c>
      <c r="O691" s="19" t="str">
        <f>IF(מרקובחצי[[#This Row],[קבעה הפלגה?]]=1,"",IF(AND(מרקובחצי[[#This Row],[עד ועד]]&lt;29,OR(מרקובחצי[[#This Row],[CycleNumber]]=1,AND(U690=1,OR(מרקובחצי[[#This Row],[עד ועד]]&lt;J690,מרקובחצי[[#This Row],[עד ועד]]&gt;K690)),AND(V690=1,מרקובחצי[[#This Row],[עד ועד]]&lt;J690),W690=1)),1,""))</f>
        <v/>
      </c>
      <c r="P691" s="19" t="str">
        <f>IF(מרקובחצי[[#This Row],[קבעה הפלגה?]]=1,"",IF(AND(מרקובחצי[[#This Row],[עד ועד]]&gt;28,מרקובחצי[[#This Row],[עד ועד]]&lt;32,OR(מרקובחצי[[#This Row],[CycleNumber]]=1,AND(U690=1),AND(V690=1,OR(מרקובחצי[[#This Row],[עד ועד]]&lt;J690,מרקובחצי[[#This Row],[עד ועד]]&gt;K690)),W690=1)),1,""))</f>
        <v/>
      </c>
      <c r="Q691" s="19" t="str">
        <f>IF(מרקובחצי[[#This Row],[קבעה הפלגה?]]=1,"",IF(AND(מרקובחצי[[#This Row],[עד ועד]]&gt;31,OR(מרקובחצי[[#This Row],[CycleNumber]]=1,AND(U690=1),AND(V690=1,מרקובחצי[[#This Row],[עד ועד]]&gt;K690),AND(W690=1,OR(מרקובחצי[[#This Row],[עד ועד]]&gt;K690,מרקובחצי[[#This Row],[עד ועד]]&lt;J690)))),1,""))</f>
        <v/>
      </c>
      <c r="R691" s="19" t="str">
        <f>IF(מרקובחצי[[#This Row],[CycleNumber]]&gt;1,IF(AND(O690=1,מרקובחצי[[#This Row],[עד ועד]]&lt;29),1,""),"")</f>
        <v/>
      </c>
      <c r="S691" s="19" t="str">
        <f>IF(מרקובחצי[[#This Row],[CycleNumber]]&gt;1,IF(OR(AND(O690=1,מרקובחצי[[#This Row],[עד ועד]]&gt;28),AND(P690=1),AND(Q690=1,מרקובחצי[[#This Row],[עד ועד]]&lt;32)),1,""),"")</f>
        <v/>
      </c>
      <c r="T691" s="19" t="str">
        <f>IF(מרקובחצי[[#This Row],[CycleNumber]]&gt;1,IF(AND(Q690=1,מרקובחצי[[#This Row],[עד ועד]]&gt;31),1,""),"")</f>
        <v/>
      </c>
      <c r="U691" s="19" t="str">
        <f>IF(מרקובחצי[[#This Row],[CycleNumber]]&gt;1,IF(AND(R690=1,מרקובחצי[[#This Row],[עד ועד]]&lt;29),1,IF(AND(U690=1,NOT(OR(מרקובחצי[[#This Row],[עד ועד]]&lt;J690,מרקובחצי[[#This Row],[עד ועד]]&gt;K690))),1,"")),"")</f>
        <v/>
      </c>
      <c r="V691" s="19">
        <f>IF(מרקובחצי[[#This Row],[CycleNumber]]&gt;1,IF(AND(SUM(R690:T690)=1,מרקובחצי[[#This Row],[עד ועד]]&gt;28,מרקובחצי[[#This Row],[עד ועד]]&lt;32),1,IF(OR(S690=1,AND(R690=1,מרקובחצי[[#This Row],[עד ועד]]&gt;28),AND(T690=1,מרקובחצי[[#This Row],[עד ועד]]&lt;32)),1,IF(AND(V690=1,NOT(OR(מרקובחצי[[#This Row],[עד ועד]]&lt;J690,מרקובחצי[[#This Row],[עד ועד]]&gt;K690))),1,""))),"")</f>
        <v>1</v>
      </c>
      <c r="W691" s="19" t="str">
        <f>IF(מרקובחצי[[#This Row],[CycleNumber]]&gt;1,IF(AND(T690=1,מרקובחצי[[#This Row],[עד ועד]]&gt;31),1,IF(AND(W690=1,NOT(OR(מרקובחצי[[#This Row],[עד ועד]]&lt;J690,מרקובחצי[[#This Row],[עד ועד]]&gt;K690))),1,"")),"")</f>
        <v/>
      </c>
      <c r="X691" s="19" t="str">
        <f>IF(AND(מרקובחצי[[#This Row],[CycleNumber]]&lt;$B692,SUM(מרקובחצי[[#This Row],[11]],R692)=2),1,"")</f>
        <v/>
      </c>
      <c r="Y691" s="19" t="str">
        <f>IF(AND(מרקובחצי[[#This Row],[CycleNumber]]&lt;$B692,SUM(מרקובחצי[[#This Row],[11]],S692)=2),1,"")</f>
        <v/>
      </c>
      <c r="Z691" s="19" t="str">
        <f>IF(AND(מרקובחצי[[#This Row],[CycleNumber]]&lt;$B692,SUM(מרקובחצי[[#This Row],[13]],S692)=2),1,"")</f>
        <v/>
      </c>
      <c r="AA691" s="19" t="str">
        <f>IF(AND(מרקובחצי[[#This Row],[CycleNumber]]&lt;$B692,SUM(מרקובחצי[[#This Row],[13]],T692)=2),1,"")</f>
        <v/>
      </c>
      <c r="AB691" s="19" t="str">
        <f>IF(AND(מרקובחצי[[#This Row],[CycleNumber]]&lt;$B692,SUM(מרקובחצי[[#This Row],[21]],U692)=2),1,"")</f>
        <v/>
      </c>
      <c r="AC691" s="19" t="str">
        <f>IF(AND(מרקובחצי[[#This Row],[CycleNumber]]&lt;$B692,SUM(מרקובחצי[[#This Row],[21]],V692)=2),1,"")</f>
        <v/>
      </c>
      <c r="AD691" s="19" t="str">
        <f>IF(AND(מרקובחצי[[#This Row],[CycleNumber]]&lt;$B692,SUM(מרקובחצי[[#This Row],[23]],V692)=2),1,"")</f>
        <v/>
      </c>
      <c r="AE691" s="19" t="str">
        <f>IF(AND(מרקובחצי[[#This Row],[CycleNumber]]&lt;$B692,SUM(מרקובחצי[[#This Row],[23]],W692)=2),1,"")</f>
        <v/>
      </c>
      <c r="AF691" s="19" t="str">
        <f>IF(AND(מרקובחצי[[#This Row],[CycleNumber]]&lt;$B692,SUM(מרקובחצי[[#This Row],[31]],O692)=2),1,"")</f>
        <v/>
      </c>
      <c r="AG691" s="19" t="str">
        <f>IF(AND(מרקובחצי[[#This Row],[CycleNumber]]&lt;$B692,SUM(מרקובחצי[[#This Row],[31]],P692)=2),1,"")</f>
        <v/>
      </c>
      <c r="AH691" s="19" t="str">
        <f>IF(AND(מרקובחצי[[#This Row],[CycleNumber]]&lt;$B692,SUM(מרקובחצי[[#This Row],[31]],Q692)=2),1,"")</f>
        <v/>
      </c>
      <c r="AI691" s="19" t="str">
        <f>IF(AND(מרקובחצי[[#This Row],[CycleNumber]]&lt;$B692,SUM(U691:U692)=2),1,"")</f>
        <v/>
      </c>
      <c r="AJ691" s="19" t="str">
        <f>IF(AND(מרקובחצי[[#This Row],[CycleNumber]]&lt;$B692,SUM(מרקובחצי[[#This Row],[32]],O692)=2),1,"")</f>
        <v/>
      </c>
      <c r="AK691" s="19" t="str">
        <f>IF(AND(מרקובחצי[[#This Row],[CycleNumber]]&lt;$B692,SUM(מרקובחצי[[#This Row],[32]],P692)=2),1,"")</f>
        <v/>
      </c>
      <c r="AL691" s="19" t="str">
        <f>IF(AND(מרקובחצי[[#This Row],[CycleNumber]]&lt;$B692,SUM(מרקובחצי[[#This Row],[32]],Q692)=2),1,"")</f>
        <v/>
      </c>
      <c r="AM691" s="19">
        <f>IF(AND(מרקובחצי[[#This Row],[CycleNumber]]&lt;$B692,SUM(V691:V692)=2),1,"")</f>
        <v>1</v>
      </c>
      <c r="AN691" s="19" t="str">
        <f>IF(AND(מרקובחצי[[#This Row],[CycleNumber]]&lt;$B692,SUM(מרקובחצי[[#This Row],[33]],O692)=2),1,"")</f>
        <v/>
      </c>
      <c r="AO691" s="19" t="str">
        <f>IF(AND(מרקובחצי[[#This Row],[CycleNumber]]&lt;$B692,SUM(מרקובחצי[[#This Row],[33]],P692)=2),1,"")</f>
        <v/>
      </c>
      <c r="AP691" s="19" t="str">
        <f>IF(AND(מרקובחצי[[#This Row],[CycleNumber]]&lt;$B692,SUM(מרקובחצי[[#This Row],[33]],Q692)=2),1,"")</f>
        <v/>
      </c>
      <c r="AQ691" s="19" t="str">
        <f>IF(AND(מרקובחצי[[#This Row],[CycleNumber]]&lt;$B692,SUM(W691:W692)=2),1,"")</f>
        <v/>
      </c>
      <c r="AR691" s="19" t="str">
        <f>IF(AND(מרקובחצי[[#This Row],[CycleNumber]]&lt;$B692,SUM(מרקובחצי[[#This Row],[12]],S692)=2),1,"")</f>
        <v/>
      </c>
      <c r="AS691" s="19" t="str">
        <f>IF(AND(מרקובחצי[[#This Row],[CycleNumber]]&lt;$B692,SUM(מרקובחצי[[#This Row],[22]],V692)=2),1,"")</f>
        <v/>
      </c>
      <c r="AT691" s="21">
        <f>SUM(מרקובחצי[[#This Row],[11]:[33]])</f>
        <v>1</v>
      </c>
    </row>
    <row r="692" spans="1:46" ht="15.6" x14ac:dyDescent="0.25">
      <c r="A692" s="19" t="s">
        <v>68</v>
      </c>
      <c r="B692" s="19">
        <v>10</v>
      </c>
      <c r="C692">
        <v>30</v>
      </c>
      <c r="D692" s="19">
        <f>מרקובחצי[[#This Row],[LengthofCycle]]+1</f>
        <v>31</v>
      </c>
      <c r="E692" t="str">
        <f>IF(IFERROR(LOOKUP(מרקובחצי[[#This Row],[ClientID]],קביעויות[הפלגה]),FALSE)=מרקובחצי[[#This Row],[ClientID]],1,"")</f>
        <v/>
      </c>
      <c r="F692" t="str">
        <f>IF(IFERROR(LOOKUP(מרקובחצי[[#This Row],[ClientID]],סוגחציקבוע[S31]),FALSE)=מרקובחצי[[#This Row],[ClientID]],1,"")</f>
        <v/>
      </c>
      <c r="G692" t="str">
        <f>IF(IFERROR(LOOKUP(מרקובחצי[[#This Row],[ClientID]],סוגחציקבוע[S32]),FALSE)=מרקובחצי[[#This Row],[ClientID]],1,"")</f>
        <v/>
      </c>
      <c r="H692" t="str">
        <f>IF(IFERROR(LOOKUP(מרקובחצי[[#This Row],[ClientID]],סוגחציקבוע[S33]),FALSE)=מרקובחצי[[#This Row],[ClientID]],1,"")</f>
        <v/>
      </c>
      <c r="I692">
        <f>IF(IFERROR(LOOKUP(מרקובחצי[[#This Row],[ClientID]],סוגחציקבוע[S32&amp;33]),FALSE)=מרקובחצי[[#This Row],[ClientID]],1,"")</f>
        <v>1</v>
      </c>
      <c r="J692" s="19">
        <f>IF(SUM(מרקובחצי[[#This Row],[11]:[13]])=1,מרקובחצי[[#This Row],[עד ועד]],IF(SUM(R691:T692)=1,IF(מרקובחצי[[#This Row],[עד ועד]]&lt;J691,מרקובחצי[[#This Row],[עד ועד]],J691),J691))</f>
        <v>28</v>
      </c>
      <c r="K692" s="19">
        <f>IF(SUM(מרקובחצי[[#This Row],[11]:[13]])=1,מרקובחצי[[#This Row],[עד ועד]],IF(SUM(R691:T692)=1,IF(מרקובחצי[[#This Row],[עד ועד]]&gt;K691,מרקובחצי[[#This Row],[עד ועד]],K691),K691))</f>
        <v>32</v>
      </c>
      <c r="L692" s="19" t="str">
        <f>IF(AND(SUM(מרקובחצי[[#This Row],[31]:[33]])=1,SUM(U691:W691)=0),מרקובחצי[[#This Row],[מקס]]-מרקובחצי[[#This Row],[מינ]],"")</f>
        <v/>
      </c>
      <c r="M69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92" s="19" t="str">
        <f t="shared" si="10"/>
        <v>S32</v>
      </c>
      <c r="O692" s="19" t="str">
        <f>IF(מרקובחצי[[#This Row],[קבעה הפלגה?]]=1,"",IF(AND(מרקובחצי[[#This Row],[עד ועד]]&lt;29,OR(מרקובחצי[[#This Row],[CycleNumber]]=1,AND(U691=1,OR(מרקובחצי[[#This Row],[עד ועד]]&lt;J691,מרקובחצי[[#This Row],[עד ועד]]&gt;K691)),AND(V691=1,מרקובחצי[[#This Row],[עד ועד]]&lt;J691),W691=1)),1,""))</f>
        <v/>
      </c>
      <c r="P692" s="19" t="str">
        <f>IF(מרקובחצי[[#This Row],[קבעה הפלגה?]]=1,"",IF(AND(מרקובחצי[[#This Row],[עד ועד]]&gt;28,מרקובחצי[[#This Row],[עד ועד]]&lt;32,OR(מרקובחצי[[#This Row],[CycleNumber]]=1,AND(U691=1),AND(V691=1,OR(מרקובחצי[[#This Row],[עד ועד]]&lt;J691,מרקובחצי[[#This Row],[עד ועד]]&gt;K691)),W691=1)),1,""))</f>
        <v/>
      </c>
      <c r="Q692" s="19" t="str">
        <f>IF(מרקובחצי[[#This Row],[קבעה הפלגה?]]=1,"",IF(AND(מרקובחצי[[#This Row],[עד ועד]]&gt;31,OR(מרקובחצי[[#This Row],[CycleNumber]]=1,AND(U691=1),AND(V691=1,מרקובחצי[[#This Row],[עד ועד]]&gt;K691),AND(W691=1,OR(מרקובחצי[[#This Row],[עד ועד]]&gt;K691,מרקובחצי[[#This Row],[עד ועד]]&lt;J691)))),1,""))</f>
        <v/>
      </c>
      <c r="R692" s="19" t="str">
        <f>IF(מרקובחצי[[#This Row],[CycleNumber]]&gt;1,IF(AND(O691=1,מרקובחצי[[#This Row],[עד ועד]]&lt;29),1,""),"")</f>
        <v/>
      </c>
      <c r="S692" s="19" t="str">
        <f>IF(מרקובחצי[[#This Row],[CycleNumber]]&gt;1,IF(OR(AND(O691=1,מרקובחצי[[#This Row],[עד ועד]]&gt;28),AND(P691=1),AND(Q691=1,מרקובחצי[[#This Row],[עד ועד]]&lt;32)),1,""),"")</f>
        <v/>
      </c>
      <c r="T692" s="19" t="str">
        <f>IF(מרקובחצי[[#This Row],[CycleNumber]]&gt;1,IF(AND(Q691=1,מרקובחצי[[#This Row],[עד ועד]]&gt;31),1,""),"")</f>
        <v/>
      </c>
      <c r="U692" s="19" t="str">
        <f>IF(מרקובחצי[[#This Row],[CycleNumber]]&gt;1,IF(AND(R691=1,מרקובחצי[[#This Row],[עד ועד]]&lt;29),1,IF(AND(U691=1,NOT(OR(מרקובחצי[[#This Row],[עד ועד]]&lt;J691,מרקובחצי[[#This Row],[עד ועד]]&gt;K691))),1,"")),"")</f>
        <v/>
      </c>
      <c r="V692" s="19">
        <f>IF(מרקובחצי[[#This Row],[CycleNumber]]&gt;1,IF(AND(SUM(R691:T691)=1,מרקובחצי[[#This Row],[עד ועד]]&gt;28,מרקובחצי[[#This Row],[עד ועד]]&lt;32),1,IF(OR(S691=1,AND(R691=1,מרקובחצי[[#This Row],[עד ועד]]&gt;28),AND(T691=1,מרקובחצי[[#This Row],[עד ועד]]&lt;32)),1,IF(AND(V691=1,NOT(OR(מרקובחצי[[#This Row],[עד ועד]]&lt;J691,מרקובחצי[[#This Row],[עד ועד]]&gt;K691))),1,""))),"")</f>
        <v>1</v>
      </c>
      <c r="W692" s="19" t="str">
        <f>IF(מרקובחצי[[#This Row],[CycleNumber]]&gt;1,IF(AND(T691=1,מרקובחצי[[#This Row],[עד ועד]]&gt;31),1,IF(AND(W691=1,NOT(OR(מרקובחצי[[#This Row],[עד ועד]]&lt;J691,מרקובחצי[[#This Row],[עד ועד]]&gt;K691))),1,"")),"")</f>
        <v/>
      </c>
      <c r="X692" s="19" t="str">
        <f>IF(AND(מרקובחצי[[#This Row],[CycleNumber]]&lt;$B693,SUM(מרקובחצי[[#This Row],[11]],R693)=2),1,"")</f>
        <v/>
      </c>
      <c r="Y692" s="19" t="str">
        <f>IF(AND(מרקובחצי[[#This Row],[CycleNumber]]&lt;$B693,SUM(מרקובחצי[[#This Row],[11]],S693)=2),1,"")</f>
        <v/>
      </c>
      <c r="Z692" s="19" t="str">
        <f>IF(AND(מרקובחצי[[#This Row],[CycleNumber]]&lt;$B693,SUM(מרקובחצי[[#This Row],[13]],S693)=2),1,"")</f>
        <v/>
      </c>
      <c r="AA692" s="19" t="str">
        <f>IF(AND(מרקובחצי[[#This Row],[CycleNumber]]&lt;$B693,SUM(מרקובחצי[[#This Row],[13]],T693)=2),1,"")</f>
        <v/>
      </c>
      <c r="AB692" s="19" t="str">
        <f>IF(AND(מרקובחצי[[#This Row],[CycleNumber]]&lt;$B693,SUM(מרקובחצי[[#This Row],[21]],U693)=2),1,"")</f>
        <v/>
      </c>
      <c r="AC692" s="19" t="str">
        <f>IF(AND(מרקובחצי[[#This Row],[CycleNumber]]&lt;$B693,SUM(מרקובחצי[[#This Row],[21]],V693)=2),1,"")</f>
        <v/>
      </c>
      <c r="AD692" s="19" t="str">
        <f>IF(AND(מרקובחצי[[#This Row],[CycleNumber]]&lt;$B693,SUM(מרקובחצי[[#This Row],[23]],V693)=2),1,"")</f>
        <v/>
      </c>
      <c r="AE692" s="19" t="str">
        <f>IF(AND(מרקובחצי[[#This Row],[CycleNumber]]&lt;$B693,SUM(מרקובחצי[[#This Row],[23]],W693)=2),1,"")</f>
        <v/>
      </c>
      <c r="AF692" s="19" t="str">
        <f>IF(AND(מרקובחצי[[#This Row],[CycleNumber]]&lt;$B693,SUM(מרקובחצי[[#This Row],[31]],O693)=2),1,"")</f>
        <v/>
      </c>
      <c r="AG692" s="19" t="str">
        <f>IF(AND(מרקובחצי[[#This Row],[CycleNumber]]&lt;$B693,SUM(מרקובחצי[[#This Row],[31]],P693)=2),1,"")</f>
        <v/>
      </c>
      <c r="AH692" s="19" t="str">
        <f>IF(AND(מרקובחצי[[#This Row],[CycleNumber]]&lt;$B693,SUM(מרקובחצי[[#This Row],[31]],Q693)=2),1,"")</f>
        <v/>
      </c>
      <c r="AI692" s="19" t="str">
        <f>IF(AND(מרקובחצי[[#This Row],[CycleNumber]]&lt;$B693,SUM(U692:U693)=2),1,"")</f>
        <v/>
      </c>
      <c r="AJ692" s="19" t="str">
        <f>IF(AND(מרקובחצי[[#This Row],[CycleNumber]]&lt;$B693,SUM(מרקובחצי[[#This Row],[32]],O693)=2),1,"")</f>
        <v/>
      </c>
      <c r="AK692" s="19" t="str">
        <f>IF(AND(מרקובחצי[[#This Row],[CycleNumber]]&lt;$B693,SUM(מרקובחצי[[#This Row],[32]],P693)=2),1,"")</f>
        <v/>
      </c>
      <c r="AL692" s="19" t="str">
        <f>IF(AND(מרקובחצי[[#This Row],[CycleNumber]]&lt;$B693,SUM(מרקובחצי[[#This Row],[32]],Q693)=2),1,"")</f>
        <v/>
      </c>
      <c r="AM692" s="19">
        <f>IF(AND(מרקובחצי[[#This Row],[CycleNumber]]&lt;$B693,SUM(V692:V693)=2),1,"")</f>
        <v>1</v>
      </c>
      <c r="AN692" s="19" t="str">
        <f>IF(AND(מרקובחצי[[#This Row],[CycleNumber]]&lt;$B693,SUM(מרקובחצי[[#This Row],[33]],O693)=2),1,"")</f>
        <v/>
      </c>
      <c r="AO692" s="19" t="str">
        <f>IF(AND(מרקובחצי[[#This Row],[CycleNumber]]&lt;$B693,SUM(מרקובחצי[[#This Row],[33]],P693)=2),1,"")</f>
        <v/>
      </c>
      <c r="AP692" s="19" t="str">
        <f>IF(AND(מרקובחצי[[#This Row],[CycleNumber]]&lt;$B693,SUM(מרקובחצי[[#This Row],[33]],Q693)=2),1,"")</f>
        <v/>
      </c>
      <c r="AQ692" s="19" t="str">
        <f>IF(AND(מרקובחצי[[#This Row],[CycleNumber]]&lt;$B693,SUM(W692:W693)=2),1,"")</f>
        <v/>
      </c>
      <c r="AR692" s="19" t="str">
        <f>IF(AND(מרקובחצי[[#This Row],[CycleNumber]]&lt;$B693,SUM(מרקובחצי[[#This Row],[12]],S693)=2),1,"")</f>
        <v/>
      </c>
      <c r="AS692" s="19" t="str">
        <f>IF(AND(מרקובחצי[[#This Row],[CycleNumber]]&lt;$B693,SUM(מרקובחצי[[#This Row],[22]],V693)=2),1,"")</f>
        <v/>
      </c>
      <c r="AT692" s="21">
        <f>SUM(מרקובחצי[[#This Row],[11]:[33]])</f>
        <v>1</v>
      </c>
    </row>
    <row r="693" spans="1:46" ht="15.6" x14ac:dyDescent="0.25">
      <c r="A693" s="19" t="s">
        <v>68</v>
      </c>
      <c r="B693" s="19">
        <v>11</v>
      </c>
      <c r="C693">
        <v>28</v>
      </c>
      <c r="D693" s="19">
        <f>מרקובחצי[[#This Row],[LengthofCycle]]+1</f>
        <v>29</v>
      </c>
      <c r="E693" t="str">
        <f>IF(IFERROR(LOOKUP(מרקובחצי[[#This Row],[ClientID]],קביעויות[הפלגה]),FALSE)=מרקובחצי[[#This Row],[ClientID]],1,"")</f>
        <v/>
      </c>
      <c r="F693" t="str">
        <f>IF(IFERROR(LOOKUP(מרקובחצי[[#This Row],[ClientID]],סוגחציקבוע[S31]),FALSE)=מרקובחצי[[#This Row],[ClientID]],1,"")</f>
        <v/>
      </c>
      <c r="G693" t="str">
        <f>IF(IFERROR(LOOKUP(מרקובחצי[[#This Row],[ClientID]],סוגחציקבוע[S32]),FALSE)=מרקובחצי[[#This Row],[ClientID]],1,"")</f>
        <v/>
      </c>
      <c r="H693" t="str">
        <f>IF(IFERROR(LOOKUP(מרקובחצי[[#This Row],[ClientID]],סוגחציקבוע[S33]),FALSE)=מרקובחצי[[#This Row],[ClientID]],1,"")</f>
        <v/>
      </c>
      <c r="I693">
        <f>IF(IFERROR(LOOKUP(מרקובחצי[[#This Row],[ClientID]],סוגחציקבוע[S32&amp;33]),FALSE)=מרקובחצי[[#This Row],[ClientID]],1,"")</f>
        <v>1</v>
      </c>
      <c r="J693" s="19">
        <f>IF(SUM(מרקובחצי[[#This Row],[11]:[13]])=1,מרקובחצי[[#This Row],[עד ועד]],IF(SUM(R692:T693)=1,IF(מרקובחצי[[#This Row],[עד ועד]]&lt;J692,מרקובחצי[[#This Row],[עד ועד]],J692),J692))</f>
        <v>28</v>
      </c>
      <c r="K693" s="19">
        <f>IF(SUM(מרקובחצי[[#This Row],[11]:[13]])=1,מרקובחצי[[#This Row],[עד ועד]],IF(SUM(R692:T693)=1,IF(מרקובחצי[[#This Row],[עד ועד]]&gt;K692,מרקובחצי[[#This Row],[עד ועד]],K692),K692))</f>
        <v>32</v>
      </c>
      <c r="L693" s="19" t="str">
        <f>IF(AND(SUM(מרקובחצי[[#This Row],[31]:[33]])=1,SUM(U692:W692)=0),מרקובחצי[[#This Row],[מקס]]-מרקובחצי[[#This Row],[מינ]],"")</f>
        <v/>
      </c>
      <c r="M69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93" s="19" t="str">
        <f t="shared" si="10"/>
        <v>S32</v>
      </c>
      <c r="O693" s="19" t="str">
        <f>IF(מרקובחצי[[#This Row],[קבעה הפלגה?]]=1,"",IF(AND(מרקובחצי[[#This Row],[עד ועד]]&lt;29,OR(מרקובחצי[[#This Row],[CycleNumber]]=1,AND(U692=1,OR(מרקובחצי[[#This Row],[עד ועד]]&lt;J692,מרקובחצי[[#This Row],[עד ועד]]&gt;K692)),AND(V692=1,מרקובחצי[[#This Row],[עד ועד]]&lt;J692),W692=1)),1,""))</f>
        <v/>
      </c>
      <c r="P693" s="19" t="str">
        <f>IF(מרקובחצי[[#This Row],[קבעה הפלגה?]]=1,"",IF(AND(מרקובחצי[[#This Row],[עד ועד]]&gt;28,מרקובחצי[[#This Row],[עד ועד]]&lt;32,OR(מרקובחצי[[#This Row],[CycleNumber]]=1,AND(U692=1),AND(V692=1,OR(מרקובחצי[[#This Row],[עד ועד]]&lt;J692,מרקובחצי[[#This Row],[עד ועד]]&gt;K692)),W692=1)),1,""))</f>
        <v/>
      </c>
      <c r="Q693" s="19" t="str">
        <f>IF(מרקובחצי[[#This Row],[קבעה הפלגה?]]=1,"",IF(AND(מרקובחצי[[#This Row],[עד ועד]]&gt;31,OR(מרקובחצי[[#This Row],[CycleNumber]]=1,AND(U692=1),AND(V692=1,מרקובחצי[[#This Row],[עד ועד]]&gt;K692),AND(W692=1,OR(מרקובחצי[[#This Row],[עד ועד]]&gt;K692,מרקובחצי[[#This Row],[עד ועד]]&lt;J692)))),1,""))</f>
        <v/>
      </c>
      <c r="R693" s="19" t="str">
        <f>IF(מרקובחצי[[#This Row],[CycleNumber]]&gt;1,IF(AND(O692=1,מרקובחצי[[#This Row],[עד ועד]]&lt;29),1,""),"")</f>
        <v/>
      </c>
      <c r="S693" s="19" t="str">
        <f>IF(מרקובחצי[[#This Row],[CycleNumber]]&gt;1,IF(OR(AND(O692=1,מרקובחצי[[#This Row],[עד ועד]]&gt;28),AND(P692=1),AND(Q692=1,מרקובחצי[[#This Row],[עד ועד]]&lt;32)),1,""),"")</f>
        <v/>
      </c>
      <c r="T693" s="19" t="str">
        <f>IF(מרקובחצי[[#This Row],[CycleNumber]]&gt;1,IF(AND(Q692=1,מרקובחצי[[#This Row],[עד ועד]]&gt;31),1,""),"")</f>
        <v/>
      </c>
      <c r="U693" s="19" t="str">
        <f>IF(מרקובחצי[[#This Row],[CycleNumber]]&gt;1,IF(AND(R692=1,מרקובחצי[[#This Row],[עד ועד]]&lt;29),1,IF(AND(U692=1,NOT(OR(מרקובחצי[[#This Row],[עד ועד]]&lt;J692,מרקובחצי[[#This Row],[עד ועד]]&gt;K692))),1,"")),"")</f>
        <v/>
      </c>
      <c r="V693" s="19">
        <f>IF(מרקובחצי[[#This Row],[CycleNumber]]&gt;1,IF(AND(SUM(R692:T692)=1,מרקובחצי[[#This Row],[עד ועד]]&gt;28,מרקובחצי[[#This Row],[עד ועד]]&lt;32),1,IF(OR(S692=1,AND(R692=1,מרקובחצי[[#This Row],[עד ועד]]&gt;28),AND(T692=1,מרקובחצי[[#This Row],[עד ועד]]&lt;32)),1,IF(AND(V692=1,NOT(OR(מרקובחצי[[#This Row],[עד ועד]]&lt;J692,מרקובחצי[[#This Row],[עד ועד]]&gt;K692))),1,""))),"")</f>
        <v>1</v>
      </c>
      <c r="W693" s="19" t="str">
        <f>IF(מרקובחצי[[#This Row],[CycleNumber]]&gt;1,IF(AND(T692=1,מרקובחצי[[#This Row],[עד ועד]]&gt;31),1,IF(AND(W692=1,NOT(OR(מרקובחצי[[#This Row],[עד ועד]]&lt;J692,מרקובחצי[[#This Row],[עד ועד]]&gt;K692))),1,"")),"")</f>
        <v/>
      </c>
      <c r="X693" s="19" t="str">
        <f>IF(AND(מרקובחצי[[#This Row],[CycleNumber]]&lt;$B694,SUM(מרקובחצי[[#This Row],[11]],R694)=2),1,"")</f>
        <v/>
      </c>
      <c r="Y693" s="19" t="str">
        <f>IF(AND(מרקובחצי[[#This Row],[CycleNumber]]&lt;$B694,SUM(מרקובחצי[[#This Row],[11]],S694)=2),1,"")</f>
        <v/>
      </c>
      <c r="Z693" s="19" t="str">
        <f>IF(AND(מרקובחצי[[#This Row],[CycleNumber]]&lt;$B694,SUM(מרקובחצי[[#This Row],[13]],S694)=2),1,"")</f>
        <v/>
      </c>
      <c r="AA693" s="19" t="str">
        <f>IF(AND(מרקובחצי[[#This Row],[CycleNumber]]&lt;$B694,SUM(מרקובחצי[[#This Row],[13]],T694)=2),1,"")</f>
        <v/>
      </c>
      <c r="AB693" s="19" t="str">
        <f>IF(AND(מרקובחצי[[#This Row],[CycleNumber]]&lt;$B694,SUM(מרקובחצי[[#This Row],[21]],U694)=2),1,"")</f>
        <v/>
      </c>
      <c r="AC693" s="19" t="str">
        <f>IF(AND(מרקובחצי[[#This Row],[CycleNumber]]&lt;$B694,SUM(מרקובחצי[[#This Row],[21]],V694)=2),1,"")</f>
        <v/>
      </c>
      <c r="AD693" s="19" t="str">
        <f>IF(AND(מרקובחצי[[#This Row],[CycleNumber]]&lt;$B694,SUM(מרקובחצי[[#This Row],[23]],V694)=2),1,"")</f>
        <v/>
      </c>
      <c r="AE693" s="19" t="str">
        <f>IF(AND(מרקובחצי[[#This Row],[CycleNumber]]&lt;$B694,SUM(מרקובחצי[[#This Row],[23]],W694)=2),1,"")</f>
        <v/>
      </c>
      <c r="AF693" s="19" t="str">
        <f>IF(AND(מרקובחצי[[#This Row],[CycleNumber]]&lt;$B694,SUM(מרקובחצי[[#This Row],[31]],O694)=2),1,"")</f>
        <v/>
      </c>
      <c r="AG693" s="19" t="str">
        <f>IF(AND(מרקובחצי[[#This Row],[CycleNumber]]&lt;$B694,SUM(מרקובחצי[[#This Row],[31]],P694)=2),1,"")</f>
        <v/>
      </c>
      <c r="AH693" s="19" t="str">
        <f>IF(AND(מרקובחצי[[#This Row],[CycleNumber]]&lt;$B694,SUM(מרקובחצי[[#This Row],[31]],Q694)=2),1,"")</f>
        <v/>
      </c>
      <c r="AI693" s="19" t="str">
        <f>IF(AND(מרקובחצי[[#This Row],[CycleNumber]]&lt;$B694,SUM(U693:U694)=2),1,"")</f>
        <v/>
      </c>
      <c r="AJ693" s="19" t="str">
        <f>IF(AND(מרקובחצי[[#This Row],[CycleNumber]]&lt;$B694,SUM(מרקובחצי[[#This Row],[32]],O694)=2),1,"")</f>
        <v/>
      </c>
      <c r="AK693" s="19" t="str">
        <f>IF(AND(מרקובחצי[[#This Row],[CycleNumber]]&lt;$B694,SUM(מרקובחצי[[#This Row],[32]],P694)=2),1,"")</f>
        <v/>
      </c>
      <c r="AL693" s="19" t="str">
        <f>IF(AND(מרקובחצי[[#This Row],[CycleNumber]]&lt;$B694,SUM(מרקובחצי[[#This Row],[32]],Q694)=2),1,"")</f>
        <v/>
      </c>
      <c r="AM693" s="19">
        <f>IF(AND(מרקובחצי[[#This Row],[CycleNumber]]&lt;$B694,SUM(V693:V694)=2),1,"")</f>
        <v>1</v>
      </c>
      <c r="AN693" s="19" t="str">
        <f>IF(AND(מרקובחצי[[#This Row],[CycleNumber]]&lt;$B694,SUM(מרקובחצי[[#This Row],[33]],O694)=2),1,"")</f>
        <v/>
      </c>
      <c r="AO693" s="19" t="str">
        <f>IF(AND(מרקובחצי[[#This Row],[CycleNumber]]&lt;$B694,SUM(מרקובחצי[[#This Row],[33]],P694)=2),1,"")</f>
        <v/>
      </c>
      <c r="AP693" s="19" t="str">
        <f>IF(AND(מרקובחצי[[#This Row],[CycleNumber]]&lt;$B694,SUM(מרקובחצי[[#This Row],[33]],Q694)=2),1,"")</f>
        <v/>
      </c>
      <c r="AQ693" s="19" t="str">
        <f>IF(AND(מרקובחצי[[#This Row],[CycleNumber]]&lt;$B694,SUM(W693:W694)=2),1,"")</f>
        <v/>
      </c>
      <c r="AR693" s="19" t="str">
        <f>IF(AND(מרקובחצי[[#This Row],[CycleNumber]]&lt;$B694,SUM(מרקובחצי[[#This Row],[12]],S694)=2),1,"")</f>
        <v/>
      </c>
      <c r="AS693" s="19" t="str">
        <f>IF(AND(מרקובחצי[[#This Row],[CycleNumber]]&lt;$B694,SUM(מרקובחצי[[#This Row],[22]],V694)=2),1,"")</f>
        <v/>
      </c>
      <c r="AT693" s="21">
        <f>SUM(מרקובחצי[[#This Row],[11]:[33]])</f>
        <v>1</v>
      </c>
    </row>
    <row r="694" spans="1:46" ht="15.6" x14ac:dyDescent="0.25">
      <c r="A694" s="19" t="s">
        <v>68</v>
      </c>
      <c r="B694" s="19">
        <v>12</v>
      </c>
      <c r="C694">
        <v>28</v>
      </c>
      <c r="D694" s="19">
        <f>מרקובחצי[[#This Row],[LengthofCycle]]+1</f>
        <v>29</v>
      </c>
      <c r="E694" t="str">
        <f>IF(IFERROR(LOOKUP(מרקובחצי[[#This Row],[ClientID]],קביעויות[הפלגה]),FALSE)=מרקובחצי[[#This Row],[ClientID]],1,"")</f>
        <v/>
      </c>
      <c r="F694" t="str">
        <f>IF(IFERROR(LOOKUP(מרקובחצי[[#This Row],[ClientID]],סוגחציקבוע[S31]),FALSE)=מרקובחצי[[#This Row],[ClientID]],1,"")</f>
        <v/>
      </c>
      <c r="G694" t="str">
        <f>IF(IFERROR(LOOKUP(מרקובחצי[[#This Row],[ClientID]],סוגחציקבוע[S32]),FALSE)=מרקובחצי[[#This Row],[ClientID]],1,"")</f>
        <v/>
      </c>
      <c r="H694" t="str">
        <f>IF(IFERROR(LOOKUP(מרקובחצי[[#This Row],[ClientID]],סוגחציקבוע[S33]),FALSE)=מרקובחצי[[#This Row],[ClientID]],1,"")</f>
        <v/>
      </c>
      <c r="I694">
        <f>IF(IFERROR(LOOKUP(מרקובחצי[[#This Row],[ClientID]],סוגחציקבוע[S32&amp;33]),FALSE)=מרקובחצי[[#This Row],[ClientID]],1,"")</f>
        <v>1</v>
      </c>
      <c r="J694" s="19">
        <f>IF(SUM(מרקובחצי[[#This Row],[11]:[13]])=1,מרקובחצי[[#This Row],[עד ועד]],IF(SUM(R693:T694)=1,IF(מרקובחצי[[#This Row],[עד ועד]]&lt;J693,מרקובחצי[[#This Row],[עד ועד]],J693),J693))</f>
        <v>28</v>
      </c>
      <c r="K694" s="19">
        <f>IF(SUM(מרקובחצי[[#This Row],[11]:[13]])=1,מרקובחצי[[#This Row],[עד ועד]],IF(SUM(R693:T694)=1,IF(מרקובחצי[[#This Row],[עד ועד]]&gt;K693,מרקובחצי[[#This Row],[עד ועד]],K693),K693))</f>
        <v>32</v>
      </c>
      <c r="L694" s="19" t="str">
        <f>IF(AND(SUM(מרקובחצי[[#This Row],[31]:[33]])=1,SUM(U693:W693)=0),מרקובחצי[[#This Row],[מקס]]-מרקובחצי[[#This Row],[מינ]],"")</f>
        <v/>
      </c>
      <c r="M69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94" s="19" t="str">
        <f t="shared" si="10"/>
        <v>S32</v>
      </c>
      <c r="O694" s="19" t="str">
        <f>IF(מרקובחצי[[#This Row],[קבעה הפלגה?]]=1,"",IF(AND(מרקובחצי[[#This Row],[עד ועד]]&lt;29,OR(מרקובחצי[[#This Row],[CycleNumber]]=1,AND(U693=1,OR(מרקובחצי[[#This Row],[עד ועד]]&lt;J693,מרקובחצי[[#This Row],[עד ועד]]&gt;K693)),AND(V693=1,מרקובחצי[[#This Row],[עד ועד]]&lt;J693),W693=1)),1,""))</f>
        <v/>
      </c>
      <c r="P694" s="19" t="str">
        <f>IF(מרקובחצי[[#This Row],[קבעה הפלגה?]]=1,"",IF(AND(מרקובחצי[[#This Row],[עד ועד]]&gt;28,מרקובחצי[[#This Row],[עד ועד]]&lt;32,OR(מרקובחצי[[#This Row],[CycleNumber]]=1,AND(U693=1),AND(V693=1,OR(מרקובחצי[[#This Row],[עד ועד]]&lt;J693,מרקובחצי[[#This Row],[עד ועד]]&gt;K693)),W693=1)),1,""))</f>
        <v/>
      </c>
      <c r="Q694" s="19" t="str">
        <f>IF(מרקובחצי[[#This Row],[קבעה הפלגה?]]=1,"",IF(AND(מרקובחצי[[#This Row],[עד ועד]]&gt;31,OR(מרקובחצי[[#This Row],[CycleNumber]]=1,AND(U693=1),AND(V693=1,מרקובחצי[[#This Row],[עד ועד]]&gt;K693),AND(W693=1,OR(מרקובחצי[[#This Row],[עד ועד]]&gt;K693,מרקובחצי[[#This Row],[עד ועד]]&lt;J693)))),1,""))</f>
        <v/>
      </c>
      <c r="R694" s="19" t="str">
        <f>IF(מרקובחצי[[#This Row],[CycleNumber]]&gt;1,IF(AND(O693=1,מרקובחצי[[#This Row],[עד ועד]]&lt;29),1,""),"")</f>
        <v/>
      </c>
      <c r="S694" s="19" t="str">
        <f>IF(מרקובחצי[[#This Row],[CycleNumber]]&gt;1,IF(OR(AND(O693=1,מרקובחצי[[#This Row],[עד ועד]]&gt;28),AND(P693=1),AND(Q693=1,מרקובחצי[[#This Row],[עד ועד]]&lt;32)),1,""),"")</f>
        <v/>
      </c>
      <c r="T694" s="19" t="str">
        <f>IF(מרקובחצי[[#This Row],[CycleNumber]]&gt;1,IF(AND(Q693=1,מרקובחצי[[#This Row],[עד ועד]]&gt;31),1,""),"")</f>
        <v/>
      </c>
      <c r="U694" s="19" t="str">
        <f>IF(מרקובחצי[[#This Row],[CycleNumber]]&gt;1,IF(AND(R693=1,מרקובחצי[[#This Row],[עד ועד]]&lt;29),1,IF(AND(U693=1,NOT(OR(מרקובחצי[[#This Row],[עד ועד]]&lt;J693,מרקובחצי[[#This Row],[עד ועד]]&gt;K693))),1,"")),"")</f>
        <v/>
      </c>
      <c r="V694" s="19">
        <f>IF(מרקובחצי[[#This Row],[CycleNumber]]&gt;1,IF(AND(SUM(R693:T693)=1,מרקובחצי[[#This Row],[עד ועד]]&gt;28,מרקובחצי[[#This Row],[עד ועד]]&lt;32),1,IF(OR(S693=1,AND(R693=1,מרקובחצי[[#This Row],[עד ועד]]&gt;28),AND(T693=1,מרקובחצי[[#This Row],[עד ועד]]&lt;32)),1,IF(AND(V693=1,NOT(OR(מרקובחצי[[#This Row],[עד ועד]]&lt;J693,מרקובחצי[[#This Row],[עד ועד]]&gt;K693))),1,""))),"")</f>
        <v>1</v>
      </c>
      <c r="W694" s="19" t="str">
        <f>IF(מרקובחצי[[#This Row],[CycleNumber]]&gt;1,IF(AND(T693=1,מרקובחצי[[#This Row],[עד ועד]]&gt;31),1,IF(AND(W693=1,NOT(OR(מרקובחצי[[#This Row],[עד ועד]]&lt;J693,מרקובחצי[[#This Row],[עד ועד]]&gt;K693))),1,"")),"")</f>
        <v/>
      </c>
      <c r="X694" s="19" t="str">
        <f>IF(AND(מרקובחצי[[#This Row],[CycleNumber]]&lt;$B695,SUM(מרקובחצי[[#This Row],[11]],R695)=2),1,"")</f>
        <v/>
      </c>
      <c r="Y694" s="19" t="str">
        <f>IF(AND(מרקובחצי[[#This Row],[CycleNumber]]&lt;$B695,SUM(מרקובחצי[[#This Row],[11]],S695)=2),1,"")</f>
        <v/>
      </c>
      <c r="Z694" s="19" t="str">
        <f>IF(AND(מרקובחצי[[#This Row],[CycleNumber]]&lt;$B695,SUM(מרקובחצי[[#This Row],[13]],S695)=2),1,"")</f>
        <v/>
      </c>
      <c r="AA694" s="19" t="str">
        <f>IF(AND(מרקובחצי[[#This Row],[CycleNumber]]&lt;$B695,SUM(מרקובחצי[[#This Row],[13]],T695)=2),1,"")</f>
        <v/>
      </c>
      <c r="AB694" s="19" t="str">
        <f>IF(AND(מרקובחצי[[#This Row],[CycleNumber]]&lt;$B695,SUM(מרקובחצי[[#This Row],[21]],U695)=2),1,"")</f>
        <v/>
      </c>
      <c r="AC694" s="19" t="str">
        <f>IF(AND(מרקובחצי[[#This Row],[CycleNumber]]&lt;$B695,SUM(מרקובחצי[[#This Row],[21]],V695)=2),1,"")</f>
        <v/>
      </c>
      <c r="AD694" s="19" t="str">
        <f>IF(AND(מרקובחצי[[#This Row],[CycleNumber]]&lt;$B695,SUM(מרקובחצי[[#This Row],[23]],V695)=2),1,"")</f>
        <v/>
      </c>
      <c r="AE694" s="19" t="str">
        <f>IF(AND(מרקובחצי[[#This Row],[CycleNumber]]&lt;$B695,SUM(מרקובחצי[[#This Row],[23]],W695)=2),1,"")</f>
        <v/>
      </c>
      <c r="AF694" s="19" t="str">
        <f>IF(AND(מרקובחצי[[#This Row],[CycleNumber]]&lt;$B695,SUM(מרקובחצי[[#This Row],[31]],O695)=2),1,"")</f>
        <v/>
      </c>
      <c r="AG694" s="19" t="str">
        <f>IF(AND(מרקובחצי[[#This Row],[CycleNumber]]&lt;$B695,SUM(מרקובחצי[[#This Row],[31]],P695)=2),1,"")</f>
        <v/>
      </c>
      <c r="AH694" s="19" t="str">
        <f>IF(AND(מרקובחצי[[#This Row],[CycleNumber]]&lt;$B695,SUM(מרקובחצי[[#This Row],[31]],Q695)=2),1,"")</f>
        <v/>
      </c>
      <c r="AI694" s="19" t="str">
        <f>IF(AND(מרקובחצי[[#This Row],[CycleNumber]]&lt;$B695,SUM(U694:U695)=2),1,"")</f>
        <v/>
      </c>
      <c r="AJ694" s="19" t="str">
        <f>IF(AND(מרקובחצי[[#This Row],[CycleNumber]]&lt;$B695,SUM(מרקובחצי[[#This Row],[32]],O695)=2),1,"")</f>
        <v/>
      </c>
      <c r="AK694" s="19" t="str">
        <f>IF(AND(מרקובחצי[[#This Row],[CycleNumber]]&lt;$B695,SUM(מרקובחצי[[#This Row],[32]],P695)=2),1,"")</f>
        <v/>
      </c>
      <c r="AL694" s="19" t="str">
        <f>IF(AND(מרקובחצי[[#This Row],[CycleNumber]]&lt;$B695,SUM(מרקובחצי[[#This Row],[32]],Q695)=2),1,"")</f>
        <v/>
      </c>
      <c r="AM694" s="19" t="str">
        <f>IF(AND(מרקובחצי[[#This Row],[CycleNumber]]&lt;$B695,SUM(V694:V695)=2),1,"")</f>
        <v/>
      </c>
      <c r="AN694" s="19" t="str">
        <f>IF(AND(מרקובחצי[[#This Row],[CycleNumber]]&lt;$B695,SUM(מרקובחצי[[#This Row],[33]],O695)=2),1,"")</f>
        <v/>
      </c>
      <c r="AO694" s="19" t="str">
        <f>IF(AND(מרקובחצי[[#This Row],[CycleNumber]]&lt;$B695,SUM(מרקובחצי[[#This Row],[33]],P695)=2),1,"")</f>
        <v/>
      </c>
      <c r="AP694" s="19" t="str">
        <f>IF(AND(מרקובחצי[[#This Row],[CycleNumber]]&lt;$B695,SUM(מרקובחצי[[#This Row],[33]],Q695)=2),1,"")</f>
        <v/>
      </c>
      <c r="AQ694" s="19" t="str">
        <f>IF(AND(מרקובחצי[[#This Row],[CycleNumber]]&lt;$B695,SUM(W694:W695)=2),1,"")</f>
        <v/>
      </c>
      <c r="AR694" s="19" t="str">
        <f>IF(AND(מרקובחצי[[#This Row],[CycleNumber]]&lt;$B695,SUM(מרקובחצי[[#This Row],[12]],S695)=2),1,"")</f>
        <v/>
      </c>
      <c r="AS694" s="19" t="str">
        <f>IF(AND(מרקובחצי[[#This Row],[CycleNumber]]&lt;$B695,SUM(מרקובחצי[[#This Row],[22]],V695)=2),1,"")</f>
        <v/>
      </c>
      <c r="AT694" s="21">
        <f>SUM(מרקובחצי[[#This Row],[11]:[33]])</f>
        <v>1</v>
      </c>
    </row>
    <row r="695" spans="1:46" ht="15.6" x14ac:dyDescent="0.25">
      <c r="A695" s="19" t="s">
        <v>69</v>
      </c>
      <c r="B695" s="19">
        <v>1</v>
      </c>
      <c r="C695">
        <v>28</v>
      </c>
      <c r="D695" s="19">
        <f>מרקובחצי[[#This Row],[LengthofCycle]]+1</f>
        <v>29</v>
      </c>
      <c r="E695" t="str">
        <f>IF(IFERROR(LOOKUP(מרקובחצי[[#This Row],[ClientID]],קביעויות[הפלגה]),FALSE)=מרקובחצי[[#This Row],[ClientID]],1,"")</f>
        <v/>
      </c>
      <c r="F695" t="str">
        <f>IF(IFERROR(LOOKUP(מרקובחצי[[#This Row],[ClientID]],סוגחציקבוע[S31]),FALSE)=מרקובחצי[[#This Row],[ClientID]],1,"")</f>
        <v/>
      </c>
      <c r="G695">
        <f>IF(IFERROR(LOOKUP(מרקובחצי[[#This Row],[ClientID]],סוגחציקבוע[S32]),FALSE)=מרקובחצי[[#This Row],[ClientID]],1,"")</f>
        <v>1</v>
      </c>
      <c r="H695" t="str">
        <f>IF(IFERROR(LOOKUP(מרקובחצי[[#This Row],[ClientID]],סוגחציקבוע[S33]),FALSE)=מרקובחצי[[#This Row],[ClientID]],1,"")</f>
        <v/>
      </c>
      <c r="I695" t="str">
        <f>IF(IFERROR(LOOKUP(מרקובחצי[[#This Row],[ClientID]],סוגחציקבוע[S32&amp;33]),FALSE)=מרקובחצי[[#This Row],[ClientID]],1,"")</f>
        <v/>
      </c>
      <c r="J695" s="19">
        <f>IF(SUM(מרקובחצי[[#This Row],[11]:[13]])=1,מרקובחצי[[#This Row],[עד ועד]],IF(SUM(R694:T695)=1,IF(מרקובחצי[[#This Row],[עד ועד]]&lt;J694,מרקובחצי[[#This Row],[עד ועד]],J694),J694))</f>
        <v>29</v>
      </c>
      <c r="K695" s="19">
        <f>IF(SUM(מרקובחצי[[#This Row],[11]:[13]])=1,מרקובחצי[[#This Row],[עד ועד]],IF(SUM(R694:T695)=1,IF(מרקובחצי[[#This Row],[עד ועד]]&gt;K694,מרקובחצי[[#This Row],[עד ועד]],K694),K694))</f>
        <v>29</v>
      </c>
      <c r="L695" s="19" t="str">
        <f>IF(AND(SUM(מרקובחצי[[#This Row],[31]:[33]])=1,SUM(U694:W694)=0),מרקובחצי[[#This Row],[מקס]]-מרקובחצי[[#This Row],[מינ]],"")</f>
        <v/>
      </c>
      <c r="M69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695" s="19" t="str">
        <f t="shared" si="10"/>
        <v>S32</v>
      </c>
      <c r="O695" s="19" t="str">
        <f>IF(מרקובחצי[[#This Row],[קבעה הפלגה?]]=1,"",IF(AND(מרקובחצי[[#This Row],[עד ועד]]&lt;29,OR(מרקובחצי[[#This Row],[CycleNumber]]=1,AND(U694=1,OR(מרקובחצי[[#This Row],[עד ועד]]&lt;J694,מרקובחצי[[#This Row],[עד ועד]]&gt;K694)),AND(V694=1,מרקובחצי[[#This Row],[עד ועד]]&lt;J694),W694=1)),1,""))</f>
        <v/>
      </c>
      <c r="P695" s="19">
        <f>IF(מרקובחצי[[#This Row],[קבעה הפלגה?]]=1,"",IF(AND(מרקובחצי[[#This Row],[עד ועד]]&gt;28,מרקובחצי[[#This Row],[עד ועד]]&lt;32,OR(מרקובחצי[[#This Row],[CycleNumber]]=1,AND(U694=1),AND(V694=1,OR(מרקובחצי[[#This Row],[עד ועד]]&lt;J694,מרקובחצי[[#This Row],[עד ועד]]&gt;K694)),W694=1)),1,""))</f>
        <v>1</v>
      </c>
      <c r="Q695" s="19" t="str">
        <f>IF(מרקובחצי[[#This Row],[קבעה הפלגה?]]=1,"",IF(AND(מרקובחצי[[#This Row],[עד ועד]]&gt;31,OR(מרקובחצי[[#This Row],[CycleNumber]]=1,AND(U694=1),AND(V694=1,מרקובחצי[[#This Row],[עד ועד]]&gt;K694),AND(W694=1,OR(מרקובחצי[[#This Row],[עד ועד]]&gt;K694,מרקובחצי[[#This Row],[עד ועד]]&lt;J694)))),1,""))</f>
        <v/>
      </c>
      <c r="R695" s="19" t="str">
        <f>IF(מרקובחצי[[#This Row],[CycleNumber]]&gt;1,IF(AND(O694=1,מרקובחצי[[#This Row],[עד ועד]]&lt;29),1,""),"")</f>
        <v/>
      </c>
      <c r="S695" s="19" t="str">
        <f>IF(מרקובחצי[[#This Row],[CycleNumber]]&gt;1,IF(OR(AND(O694=1,מרקובחצי[[#This Row],[עד ועד]]&gt;28),AND(P694=1),AND(Q694=1,מרקובחצי[[#This Row],[עד ועד]]&lt;32)),1,""),"")</f>
        <v/>
      </c>
      <c r="T695" s="19" t="str">
        <f>IF(מרקובחצי[[#This Row],[CycleNumber]]&gt;1,IF(AND(Q694=1,מרקובחצי[[#This Row],[עד ועד]]&gt;31),1,""),"")</f>
        <v/>
      </c>
      <c r="U695" s="19" t="str">
        <f>IF(מרקובחצי[[#This Row],[CycleNumber]]&gt;1,IF(AND(R694=1,מרקובחצי[[#This Row],[עד ועד]]&lt;29),1,IF(AND(U694=1,NOT(OR(מרקובחצי[[#This Row],[עד ועד]]&lt;J694,מרקובחצי[[#This Row],[עד ועד]]&gt;K694))),1,"")),"")</f>
        <v/>
      </c>
      <c r="V695" s="19" t="str">
        <f>IF(מרקובחצי[[#This Row],[CycleNumber]]&gt;1,IF(AND(SUM(R694:T694)=1,מרקובחצי[[#This Row],[עד ועד]]&gt;28,מרקובחצי[[#This Row],[עד ועד]]&lt;32),1,IF(OR(S694=1,AND(R694=1,מרקובחצי[[#This Row],[עד ועד]]&gt;28),AND(T694=1,מרקובחצי[[#This Row],[עד ועד]]&lt;32)),1,IF(AND(V694=1,NOT(OR(מרקובחצי[[#This Row],[עד ועד]]&lt;J694,מרקובחצי[[#This Row],[עד ועד]]&gt;K694))),1,""))),"")</f>
        <v/>
      </c>
      <c r="W695" s="19" t="str">
        <f>IF(מרקובחצי[[#This Row],[CycleNumber]]&gt;1,IF(AND(T694=1,מרקובחצי[[#This Row],[עד ועד]]&gt;31),1,IF(AND(W694=1,NOT(OR(מרקובחצי[[#This Row],[עד ועד]]&lt;J694,מרקובחצי[[#This Row],[עד ועד]]&gt;K694))),1,"")),"")</f>
        <v/>
      </c>
      <c r="X695" s="19" t="str">
        <f>IF(AND(מרקובחצי[[#This Row],[CycleNumber]]&lt;$B696,SUM(מרקובחצי[[#This Row],[11]],R696)=2),1,"")</f>
        <v/>
      </c>
      <c r="Y695" s="19" t="str">
        <f>IF(AND(מרקובחצי[[#This Row],[CycleNumber]]&lt;$B696,SUM(מרקובחצי[[#This Row],[11]],S696)=2),1,"")</f>
        <v/>
      </c>
      <c r="Z695" s="19" t="str">
        <f>IF(AND(מרקובחצי[[#This Row],[CycleNumber]]&lt;$B696,SUM(מרקובחצי[[#This Row],[13]],S696)=2),1,"")</f>
        <v/>
      </c>
      <c r="AA695" s="19" t="str">
        <f>IF(AND(מרקובחצי[[#This Row],[CycleNumber]]&lt;$B696,SUM(מרקובחצי[[#This Row],[13]],T696)=2),1,"")</f>
        <v/>
      </c>
      <c r="AB695" s="19" t="str">
        <f>IF(AND(מרקובחצי[[#This Row],[CycleNumber]]&lt;$B696,SUM(מרקובחצי[[#This Row],[21]],U696)=2),1,"")</f>
        <v/>
      </c>
      <c r="AC695" s="19" t="str">
        <f>IF(AND(מרקובחצי[[#This Row],[CycleNumber]]&lt;$B696,SUM(מרקובחצי[[#This Row],[21]],V696)=2),1,"")</f>
        <v/>
      </c>
      <c r="AD695" s="19" t="str">
        <f>IF(AND(מרקובחצי[[#This Row],[CycleNumber]]&lt;$B696,SUM(מרקובחצי[[#This Row],[23]],V696)=2),1,"")</f>
        <v/>
      </c>
      <c r="AE695" s="19" t="str">
        <f>IF(AND(מרקובחצי[[#This Row],[CycleNumber]]&lt;$B696,SUM(מרקובחצי[[#This Row],[23]],W696)=2),1,"")</f>
        <v/>
      </c>
      <c r="AF695" s="19" t="str">
        <f>IF(AND(מרקובחצי[[#This Row],[CycleNumber]]&lt;$B696,SUM(מרקובחצי[[#This Row],[31]],O696)=2),1,"")</f>
        <v/>
      </c>
      <c r="AG695" s="19" t="str">
        <f>IF(AND(מרקובחצי[[#This Row],[CycleNumber]]&lt;$B696,SUM(מרקובחצי[[#This Row],[31]],P696)=2),1,"")</f>
        <v/>
      </c>
      <c r="AH695" s="19" t="str">
        <f>IF(AND(מרקובחצי[[#This Row],[CycleNumber]]&lt;$B696,SUM(מרקובחצי[[#This Row],[31]],Q696)=2),1,"")</f>
        <v/>
      </c>
      <c r="AI695" s="19" t="str">
        <f>IF(AND(מרקובחצי[[#This Row],[CycleNumber]]&lt;$B696,SUM(U695:U696)=2),1,"")</f>
        <v/>
      </c>
      <c r="AJ695" s="19" t="str">
        <f>IF(AND(מרקובחצי[[#This Row],[CycleNumber]]&lt;$B696,SUM(מרקובחצי[[#This Row],[32]],O696)=2),1,"")</f>
        <v/>
      </c>
      <c r="AK695" s="19" t="str">
        <f>IF(AND(מרקובחצי[[#This Row],[CycleNumber]]&lt;$B696,SUM(מרקובחצי[[#This Row],[32]],P696)=2),1,"")</f>
        <v/>
      </c>
      <c r="AL695" s="19" t="str">
        <f>IF(AND(מרקובחצי[[#This Row],[CycleNumber]]&lt;$B696,SUM(מרקובחצי[[#This Row],[32]],Q696)=2),1,"")</f>
        <v/>
      </c>
      <c r="AM695" s="19" t="str">
        <f>IF(AND(מרקובחצי[[#This Row],[CycleNumber]]&lt;$B696,SUM(V695:V696)=2),1,"")</f>
        <v/>
      </c>
      <c r="AN695" s="19" t="str">
        <f>IF(AND(מרקובחצי[[#This Row],[CycleNumber]]&lt;$B696,SUM(מרקובחצי[[#This Row],[33]],O696)=2),1,"")</f>
        <v/>
      </c>
      <c r="AO695" s="19" t="str">
        <f>IF(AND(מרקובחצי[[#This Row],[CycleNumber]]&lt;$B696,SUM(מרקובחצי[[#This Row],[33]],P696)=2),1,"")</f>
        <v/>
      </c>
      <c r="AP695" s="19" t="str">
        <f>IF(AND(מרקובחצי[[#This Row],[CycleNumber]]&lt;$B696,SUM(מרקובחצי[[#This Row],[33]],Q696)=2),1,"")</f>
        <v/>
      </c>
      <c r="AQ695" s="19" t="str">
        <f>IF(AND(מרקובחצי[[#This Row],[CycleNumber]]&lt;$B696,SUM(W695:W696)=2),1,"")</f>
        <v/>
      </c>
      <c r="AR695" s="19">
        <f>IF(AND(מרקובחצי[[#This Row],[CycleNumber]]&lt;$B696,SUM(מרקובחצי[[#This Row],[12]],S696)=2),1,"")</f>
        <v>1</v>
      </c>
      <c r="AS695" s="19" t="str">
        <f>IF(AND(מרקובחצי[[#This Row],[CycleNumber]]&lt;$B696,SUM(מרקובחצי[[#This Row],[22]],V696)=2),1,"")</f>
        <v/>
      </c>
      <c r="AT695" s="21">
        <f>SUM(מרקובחצי[[#This Row],[11]:[33]])</f>
        <v>1</v>
      </c>
    </row>
    <row r="696" spans="1:46" ht="15.6" x14ac:dyDescent="0.25">
      <c r="A696" s="19" t="s">
        <v>69</v>
      </c>
      <c r="B696" s="19">
        <v>2</v>
      </c>
      <c r="C696">
        <v>27</v>
      </c>
      <c r="D696" s="19">
        <f>מרקובחצי[[#This Row],[LengthofCycle]]+1</f>
        <v>28</v>
      </c>
      <c r="E696" t="str">
        <f>IF(IFERROR(LOOKUP(מרקובחצי[[#This Row],[ClientID]],קביעויות[הפלגה]),FALSE)=מרקובחצי[[#This Row],[ClientID]],1,"")</f>
        <v/>
      </c>
      <c r="F696" t="str">
        <f>IF(IFERROR(LOOKUP(מרקובחצי[[#This Row],[ClientID]],סוגחציקבוע[S31]),FALSE)=מרקובחצי[[#This Row],[ClientID]],1,"")</f>
        <v/>
      </c>
      <c r="G696">
        <f>IF(IFERROR(LOOKUP(מרקובחצי[[#This Row],[ClientID]],סוגחציקבוע[S32]),FALSE)=מרקובחצי[[#This Row],[ClientID]],1,"")</f>
        <v>1</v>
      </c>
      <c r="H696" t="str">
        <f>IF(IFERROR(LOOKUP(מרקובחצי[[#This Row],[ClientID]],סוגחציקבוע[S33]),FALSE)=מרקובחצי[[#This Row],[ClientID]],1,"")</f>
        <v/>
      </c>
      <c r="I696" t="str">
        <f>IF(IFERROR(LOOKUP(מרקובחצי[[#This Row],[ClientID]],סוגחציקבוע[S32&amp;33]),FALSE)=מרקובחצי[[#This Row],[ClientID]],1,"")</f>
        <v/>
      </c>
      <c r="J696" s="19">
        <f>IF(SUM(מרקובחצי[[#This Row],[11]:[13]])=1,מרקובחצי[[#This Row],[עד ועד]],IF(SUM(R695:T696)=1,IF(מרקובחצי[[#This Row],[עד ועד]]&lt;J695,מרקובחצי[[#This Row],[עד ועד]],J695),J695))</f>
        <v>28</v>
      </c>
      <c r="K696" s="19">
        <f>IF(SUM(מרקובחצי[[#This Row],[11]:[13]])=1,מרקובחצי[[#This Row],[עד ועד]],IF(SUM(R695:T696)=1,IF(מרקובחצי[[#This Row],[עד ועד]]&gt;K695,מרקובחצי[[#This Row],[עד ועד]],K695),K695))</f>
        <v>29</v>
      </c>
      <c r="L696" s="19" t="str">
        <f>IF(AND(SUM(מרקובחצי[[#This Row],[31]:[33]])=1,SUM(U695:W695)=0),מרקובחצי[[#This Row],[מקס]]-מרקובחצי[[#This Row],[מינ]],"")</f>
        <v/>
      </c>
      <c r="M69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696" s="19" t="str">
        <f t="shared" si="10"/>
        <v>S12</v>
      </c>
      <c r="O696" s="19" t="str">
        <f>IF(מרקובחצי[[#This Row],[קבעה הפלגה?]]=1,"",IF(AND(מרקובחצי[[#This Row],[עד ועד]]&lt;29,OR(מרקובחצי[[#This Row],[CycleNumber]]=1,AND(U695=1,OR(מרקובחצי[[#This Row],[עד ועד]]&lt;J695,מרקובחצי[[#This Row],[עד ועד]]&gt;K695)),AND(V695=1,מרקובחצי[[#This Row],[עד ועד]]&lt;J695),W695=1)),1,""))</f>
        <v/>
      </c>
      <c r="P696" s="19" t="str">
        <f>IF(מרקובחצי[[#This Row],[קבעה הפלגה?]]=1,"",IF(AND(מרקובחצי[[#This Row],[עד ועד]]&gt;28,מרקובחצי[[#This Row],[עד ועד]]&lt;32,OR(מרקובחצי[[#This Row],[CycleNumber]]=1,AND(U695=1),AND(V695=1,OR(מרקובחצי[[#This Row],[עד ועד]]&lt;J695,מרקובחצי[[#This Row],[עד ועד]]&gt;K695)),W695=1)),1,""))</f>
        <v/>
      </c>
      <c r="Q696" s="19" t="str">
        <f>IF(מרקובחצי[[#This Row],[קבעה הפלגה?]]=1,"",IF(AND(מרקובחצי[[#This Row],[עד ועד]]&gt;31,OR(מרקובחצי[[#This Row],[CycleNumber]]=1,AND(U695=1),AND(V695=1,מרקובחצי[[#This Row],[עד ועד]]&gt;K695),AND(W695=1,OR(מרקובחצי[[#This Row],[עד ועד]]&gt;K695,מרקובחצי[[#This Row],[עד ועד]]&lt;J695)))),1,""))</f>
        <v/>
      </c>
      <c r="R696" s="19" t="str">
        <f>IF(מרקובחצי[[#This Row],[CycleNumber]]&gt;1,IF(AND(O695=1,מרקובחצי[[#This Row],[עד ועד]]&lt;29),1,""),"")</f>
        <v/>
      </c>
      <c r="S696" s="19">
        <f>IF(מרקובחצי[[#This Row],[CycleNumber]]&gt;1,IF(OR(AND(O695=1,מרקובחצי[[#This Row],[עד ועד]]&gt;28),AND(P695=1),AND(Q695=1,מרקובחצי[[#This Row],[עד ועד]]&lt;32)),1,""),"")</f>
        <v>1</v>
      </c>
      <c r="T696" s="19" t="str">
        <f>IF(מרקובחצי[[#This Row],[CycleNumber]]&gt;1,IF(AND(Q695=1,מרקובחצי[[#This Row],[עד ועד]]&gt;31),1,""),"")</f>
        <v/>
      </c>
      <c r="U696" s="19" t="str">
        <f>IF(מרקובחצי[[#This Row],[CycleNumber]]&gt;1,IF(AND(R695=1,מרקובחצי[[#This Row],[עד ועד]]&lt;29),1,IF(AND(U695=1,NOT(OR(מרקובחצי[[#This Row],[עד ועד]]&lt;J695,מרקובחצי[[#This Row],[עד ועד]]&gt;K695))),1,"")),"")</f>
        <v/>
      </c>
      <c r="V696" s="19" t="str">
        <f>IF(מרקובחצי[[#This Row],[CycleNumber]]&gt;1,IF(AND(SUM(R695:T695)=1,מרקובחצי[[#This Row],[עד ועד]]&gt;28,מרקובחצי[[#This Row],[עד ועד]]&lt;32),1,IF(OR(S695=1,AND(R695=1,מרקובחצי[[#This Row],[עד ועד]]&gt;28),AND(T695=1,מרקובחצי[[#This Row],[עד ועד]]&lt;32)),1,IF(AND(V695=1,NOT(OR(מרקובחצי[[#This Row],[עד ועד]]&lt;J695,מרקובחצי[[#This Row],[עד ועד]]&gt;K695))),1,""))),"")</f>
        <v/>
      </c>
      <c r="W696" s="19" t="str">
        <f>IF(מרקובחצי[[#This Row],[CycleNumber]]&gt;1,IF(AND(T695=1,מרקובחצי[[#This Row],[עד ועד]]&gt;31),1,IF(AND(W695=1,NOT(OR(מרקובחצי[[#This Row],[עד ועד]]&lt;J695,מרקובחצי[[#This Row],[עד ועד]]&gt;K695))),1,"")),"")</f>
        <v/>
      </c>
      <c r="X696" s="19" t="str">
        <f>IF(AND(מרקובחצי[[#This Row],[CycleNumber]]&lt;$B697,SUM(מרקובחצי[[#This Row],[11]],R697)=2),1,"")</f>
        <v/>
      </c>
      <c r="Y696" s="19" t="str">
        <f>IF(AND(מרקובחצי[[#This Row],[CycleNumber]]&lt;$B697,SUM(מרקובחצי[[#This Row],[11]],S697)=2),1,"")</f>
        <v/>
      </c>
      <c r="Z696" s="19" t="str">
        <f>IF(AND(מרקובחצי[[#This Row],[CycleNumber]]&lt;$B697,SUM(מרקובחצי[[#This Row],[13]],S697)=2),1,"")</f>
        <v/>
      </c>
      <c r="AA696" s="19" t="str">
        <f>IF(AND(מרקובחצי[[#This Row],[CycleNumber]]&lt;$B697,SUM(מרקובחצי[[#This Row],[13]],T697)=2),1,"")</f>
        <v/>
      </c>
      <c r="AB696" s="19" t="str">
        <f>IF(AND(מרקובחצי[[#This Row],[CycleNumber]]&lt;$B697,SUM(מרקובחצי[[#This Row],[21]],U697)=2),1,"")</f>
        <v/>
      </c>
      <c r="AC696" s="19" t="str">
        <f>IF(AND(מרקובחצי[[#This Row],[CycleNumber]]&lt;$B697,SUM(מרקובחצי[[#This Row],[21]],V697)=2),1,"")</f>
        <v/>
      </c>
      <c r="AD696" s="19" t="str">
        <f>IF(AND(מרקובחצי[[#This Row],[CycleNumber]]&lt;$B697,SUM(מרקובחצי[[#This Row],[23]],V697)=2),1,"")</f>
        <v/>
      </c>
      <c r="AE696" s="19" t="str">
        <f>IF(AND(מרקובחצי[[#This Row],[CycleNumber]]&lt;$B697,SUM(מרקובחצי[[#This Row],[23]],W697)=2),1,"")</f>
        <v/>
      </c>
      <c r="AF696" s="19" t="str">
        <f>IF(AND(מרקובחצי[[#This Row],[CycleNumber]]&lt;$B697,SUM(מרקובחצי[[#This Row],[31]],O697)=2),1,"")</f>
        <v/>
      </c>
      <c r="AG696" s="19" t="str">
        <f>IF(AND(מרקובחצי[[#This Row],[CycleNumber]]&lt;$B697,SUM(מרקובחצי[[#This Row],[31]],P697)=2),1,"")</f>
        <v/>
      </c>
      <c r="AH696" s="19" t="str">
        <f>IF(AND(מרקובחצי[[#This Row],[CycleNumber]]&lt;$B697,SUM(מרקובחצי[[#This Row],[31]],Q697)=2),1,"")</f>
        <v/>
      </c>
      <c r="AI696" s="19" t="str">
        <f>IF(AND(מרקובחצי[[#This Row],[CycleNumber]]&lt;$B697,SUM(U696:U697)=2),1,"")</f>
        <v/>
      </c>
      <c r="AJ696" s="19" t="str">
        <f>IF(AND(מרקובחצי[[#This Row],[CycleNumber]]&lt;$B697,SUM(מרקובחצי[[#This Row],[32]],O697)=2),1,"")</f>
        <v/>
      </c>
      <c r="AK696" s="19" t="str">
        <f>IF(AND(מרקובחצי[[#This Row],[CycleNumber]]&lt;$B697,SUM(מרקובחצי[[#This Row],[32]],P697)=2),1,"")</f>
        <v/>
      </c>
      <c r="AL696" s="19" t="str">
        <f>IF(AND(מרקובחצי[[#This Row],[CycleNumber]]&lt;$B697,SUM(מרקובחצי[[#This Row],[32]],Q697)=2),1,"")</f>
        <v/>
      </c>
      <c r="AM696" s="19" t="str">
        <f>IF(AND(מרקובחצי[[#This Row],[CycleNumber]]&lt;$B697,SUM(V696:V697)=2),1,"")</f>
        <v/>
      </c>
      <c r="AN696" s="19" t="str">
        <f>IF(AND(מרקובחצי[[#This Row],[CycleNumber]]&lt;$B697,SUM(מרקובחצי[[#This Row],[33]],O697)=2),1,"")</f>
        <v/>
      </c>
      <c r="AO696" s="19" t="str">
        <f>IF(AND(מרקובחצי[[#This Row],[CycleNumber]]&lt;$B697,SUM(מרקובחצי[[#This Row],[33]],P697)=2),1,"")</f>
        <v/>
      </c>
      <c r="AP696" s="19" t="str">
        <f>IF(AND(מרקובחצי[[#This Row],[CycleNumber]]&lt;$B697,SUM(מרקובחצי[[#This Row],[33]],Q697)=2),1,"")</f>
        <v/>
      </c>
      <c r="AQ696" s="19" t="str">
        <f>IF(AND(מרקובחצי[[#This Row],[CycleNumber]]&lt;$B697,SUM(W696:W697)=2),1,"")</f>
        <v/>
      </c>
      <c r="AR696" s="19" t="str">
        <f>IF(AND(מרקובחצי[[#This Row],[CycleNumber]]&lt;$B697,SUM(מרקובחצי[[#This Row],[12]],S697)=2),1,"")</f>
        <v/>
      </c>
      <c r="AS696" s="19">
        <f>IF(AND(מרקובחצי[[#This Row],[CycleNumber]]&lt;$B697,SUM(מרקובחצי[[#This Row],[22]],V697)=2),1,"")</f>
        <v>1</v>
      </c>
      <c r="AT696" s="21">
        <f>SUM(מרקובחצי[[#This Row],[11]:[33]])</f>
        <v>1</v>
      </c>
    </row>
    <row r="697" spans="1:46" ht="15.6" x14ac:dyDescent="0.25">
      <c r="A697" s="19" t="s">
        <v>69</v>
      </c>
      <c r="B697" s="19">
        <v>3</v>
      </c>
      <c r="C697">
        <v>26</v>
      </c>
      <c r="D697" s="19">
        <f>מרקובחצי[[#This Row],[LengthofCycle]]+1</f>
        <v>27</v>
      </c>
      <c r="E697" t="str">
        <f>IF(IFERROR(LOOKUP(מרקובחצי[[#This Row],[ClientID]],קביעויות[הפלגה]),FALSE)=מרקובחצי[[#This Row],[ClientID]],1,"")</f>
        <v/>
      </c>
      <c r="F697" t="str">
        <f>IF(IFERROR(LOOKUP(מרקובחצי[[#This Row],[ClientID]],סוגחציקבוע[S31]),FALSE)=מרקובחצי[[#This Row],[ClientID]],1,"")</f>
        <v/>
      </c>
      <c r="G697">
        <f>IF(IFERROR(LOOKUP(מרקובחצי[[#This Row],[ClientID]],סוגחציקבוע[S32]),FALSE)=מרקובחצי[[#This Row],[ClientID]],1,"")</f>
        <v>1</v>
      </c>
      <c r="H697" t="str">
        <f>IF(IFERROR(LOOKUP(מרקובחצי[[#This Row],[ClientID]],סוגחציקבוע[S33]),FALSE)=מרקובחצי[[#This Row],[ClientID]],1,"")</f>
        <v/>
      </c>
      <c r="I697" t="str">
        <f>IF(IFERROR(LOOKUP(מרקובחצי[[#This Row],[ClientID]],סוגחציקבוע[S32&amp;33]),FALSE)=מרקובחצי[[#This Row],[ClientID]],1,"")</f>
        <v/>
      </c>
      <c r="J697" s="19">
        <f>IF(SUM(מרקובחצי[[#This Row],[11]:[13]])=1,מרקובחצי[[#This Row],[עד ועד]],IF(SUM(R696:T697)=1,IF(מרקובחצי[[#This Row],[עד ועד]]&lt;J696,מרקובחצי[[#This Row],[עד ועד]],J696),J696))</f>
        <v>27</v>
      </c>
      <c r="K697" s="19">
        <f>IF(SUM(מרקובחצי[[#This Row],[11]:[13]])=1,מרקובחצי[[#This Row],[עד ועד]],IF(SUM(R696:T697)=1,IF(מרקובחצי[[#This Row],[עד ועד]]&gt;K696,מרקובחצי[[#This Row],[עד ועד]],K696),K696))</f>
        <v>29</v>
      </c>
      <c r="L697" s="19">
        <f>IF(AND(SUM(מרקובחצי[[#This Row],[31]:[33]])=1,SUM(U696:W696)=0),מרקובחצי[[#This Row],[מקס]]-מרקובחצי[[#This Row],[מינ]],"")</f>
        <v>2</v>
      </c>
      <c r="M69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697" s="19" t="str">
        <f t="shared" si="10"/>
        <v>S22</v>
      </c>
      <c r="O697" s="19" t="str">
        <f>IF(מרקובחצי[[#This Row],[קבעה הפלגה?]]=1,"",IF(AND(מרקובחצי[[#This Row],[עד ועד]]&lt;29,OR(מרקובחצי[[#This Row],[CycleNumber]]=1,AND(U696=1,OR(מרקובחצי[[#This Row],[עד ועד]]&lt;J696,מרקובחצי[[#This Row],[עד ועד]]&gt;K696)),AND(V696=1,מרקובחצי[[#This Row],[עד ועד]]&lt;J696),W696=1)),1,""))</f>
        <v/>
      </c>
      <c r="P697" s="19" t="str">
        <f>IF(מרקובחצי[[#This Row],[קבעה הפלגה?]]=1,"",IF(AND(מרקובחצי[[#This Row],[עד ועד]]&gt;28,מרקובחצי[[#This Row],[עד ועד]]&lt;32,OR(מרקובחצי[[#This Row],[CycleNumber]]=1,AND(U696=1),AND(V696=1,OR(מרקובחצי[[#This Row],[עד ועד]]&lt;J696,מרקובחצי[[#This Row],[עד ועד]]&gt;K696)),W696=1)),1,""))</f>
        <v/>
      </c>
      <c r="Q697" s="19" t="str">
        <f>IF(מרקובחצי[[#This Row],[קבעה הפלגה?]]=1,"",IF(AND(מרקובחצי[[#This Row],[עד ועד]]&gt;31,OR(מרקובחצי[[#This Row],[CycleNumber]]=1,AND(U696=1),AND(V696=1,מרקובחצי[[#This Row],[עד ועד]]&gt;K696),AND(W696=1,OR(מרקובחצי[[#This Row],[עד ועד]]&gt;K696,מרקובחצי[[#This Row],[עד ועד]]&lt;J696)))),1,""))</f>
        <v/>
      </c>
      <c r="R697" s="19" t="str">
        <f>IF(מרקובחצי[[#This Row],[CycleNumber]]&gt;1,IF(AND(O696=1,מרקובחצי[[#This Row],[עד ועד]]&lt;29),1,""),"")</f>
        <v/>
      </c>
      <c r="S697" s="19" t="str">
        <f>IF(מרקובחצי[[#This Row],[CycleNumber]]&gt;1,IF(OR(AND(O696=1,מרקובחצי[[#This Row],[עד ועד]]&gt;28),AND(P696=1),AND(Q696=1,מרקובחצי[[#This Row],[עד ועד]]&lt;32)),1,""),"")</f>
        <v/>
      </c>
      <c r="T697" s="19" t="str">
        <f>IF(מרקובחצי[[#This Row],[CycleNumber]]&gt;1,IF(AND(Q696=1,מרקובחצי[[#This Row],[עד ועד]]&gt;31),1,""),"")</f>
        <v/>
      </c>
      <c r="U697" s="19" t="str">
        <f>IF(מרקובחצי[[#This Row],[CycleNumber]]&gt;1,IF(AND(R696=1,מרקובחצי[[#This Row],[עד ועד]]&lt;29),1,IF(AND(U696=1,NOT(OR(מרקובחצי[[#This Row],[עד ועד]]&lt;J696,מרקובחצי[[#This Row],[עד ועד]]&gt;K696))),1,"")),"")</f>
        <v/>
      </c>
      <c r="V697" s="19">
        <f>IF(מרקובחצי[[#This Row],[CycleNumber]]&gt;1,IF(AND(SUM(R696:T696)=1,מרקובחצי[[#This Row],[עד ועד]]&gt;28,מרקובחצי[[#This Row],[עד ועד]]&lt;32),1,IF(OR(S696=1,AND(R696=1,מרקובחצי[[#This Row],[עד ועד]]&gt;28),AND(T696=1,מרקובחצי[[#This Row],[עד ועד]]&lt;32)),1,IF(AND(V696=1,NOT(OR(מרקובחצי[[#This Row],[עד ועד]]&lt;J696,מרקובחצי[[#This Row],[עד ועד]]&gt;K696))),1,""))),"")</f>
        <v>1</v>
      </c>
      <c r="W697" s="19" t="str">
        <f>IF(מרקובחצי[[#This Row],[CycleNumber]]&gt;1,IF(AND(T696=1,מרקובחצי[[#This Row],[עד ועד]]&gt;31),1,IF(AND(W696=1,NOT(OR(מרקובחצי[[#This Row],[עד ועד]]&lt;J696,מרקובחצי[[#This Row],[עד ועד]]&gt;K696))),1,"")),"")</f>
        <v/>
      </c>
      <c r="X697" s="19" t="str">
        <f>IF(AND(מרקובחצי[[#This Row],[CycleNumber]]&lt;$B698,SUM(מרקובחצי[[#This Row],[11]],R698)=2),1,"")</f>
        <v/>
      </c>
      <c r="Y697" s="19" t="str">
        <f>IF(AND(מרקובחצי[[#This Row],[CycleNumber]]&lt;$B698,SUM(מרקובחצי[[#This Row],[11]],S698)=2),1,"")</f>
        <v/>
      </c>
      <c r="Z697" s="19" t="str">
        <f>IF(AND(מרקובחצי[[#This Row],[CycleNumber]]&lt;$B698,SUM(מרקובחצי[[#This Row],[13]],S698)=2),1,"")</f>
        <v/>
      </c>
      <c r="AA697" s="19" t="str">
        <f>IF(AND(מרקובחצי[[#This Row],[CycleNumber]]&lt;$B698,SUM(מרקובחצי[[#This Row],[13]],T698)=2),1,"")</f>
        <v/>
      </c>
      <c r="AB697" s="19" t="str">
        <f>IF(AND(מרקובחצי[[#This Row],[CycleNumber]]&lt;$B698,SUM(מרקובחצי[[#This Row],[21]],U698)=2),1,"")</f>
        <v/>
      </c>
      <c r="AC697" s="19" t="str">
        <f>IF(AND(מרקובחצי[[#This Row],[CycleNumber]]&lt;$B698,SUM(מרקובחצי[[#This Row],[21]],V698)=2),1,"")</f>
        <v/>
      </c>
      <c r="AD697" s="19" t="str">
        <f>IF(AND(מרקובחצי[[#This Row],[CycleNumber]]&lt;$B698,SUM(מרקובחצי[[#This Row],[23]],V698)=2),1,"")</f>
        <v/>
      </c>
      <c r="AE697" s="19" t="str">
        <f>IF(AND(מרקובחצי[[#This Row],[CycleNumber]]&lt;$B698,SUM(מרקובחצי[[#This Row],[23]],W698)=2),1,"")</f>
        <v/>
      </c>
      <c r="AF697" s="19" t="str">
        <f>IF(AND(מרקובחצי[[#This Row],[CycleNumber]]&lt;$B698,SUM(מרקובחצי[[#This Row],[31]],O698)=2),1,"")</f>
        <v/>
      </c>
      <c r="AG697" s="19" t="str">
        <f>IF(AND(מרקובחצי[[#This Row],[CycleNumber]]&lt;$B698,SUM(מרקובחצי[[#This Row],[31]],P698)=2),1,"")</f>
        <v/>
      </c>
      <c r="AH697" s="19" t="str">
        <f>IF(AND(מרקובחצי[[#This Row],[CycleNumber]]&lt;$B698,SUM(מרקובחצי[[#This Row],[31]],Q698)=2),1,"")</f>
        <v/>
      </c>
      <c r="AI697" s="19" t="str">
        <f>IF(AND(מרקובחצי[[#This Row],[CycleNumber]]&lt;$B698,SUM(U697:U698)=2),1,"")</f>
        <v/>
      </c>
      <c r="AJ697" s="19">
        <f>IF(AND(מרקובחצי[[#This Row],[CycleNumber]]&lt;$B698,SUM(מרקובחצי[[#This Row],[32]],O698)=2),1,"")</f>
        <v>1</v>
      </c>
      <c r="AK697" s="19" t="str">
        <f>IF(AND(מרקובחצי[[#This Row],[CycleNumber]]&lt;$B698,SUM(מרקובחצי[[#This Row],[32]],P698)=2),1,"")</f>
        <v/>
      </c>
      <c r="AL697" s="19" t="str">
        <f>IF(AND(מרקובחצי[[#This Row],[CycleNumber]]&lt;$B698,SUM(מרקובחצי[[#This Row],[32]],Q698)=2),1,"")</f>
        <v/>
      </c>
      <c r="AM697" s="19" t="str">
        <f>IF(AND(מרקובחצי[[#This Row],[CycleNumber]]&lt;$B698,SUM(V697:V698)=2),1,"")</f>
        <v/>
      </c>
      <c r="AN697" s="19" t="str">
        <f>IF(AND(מרקובחצי[[#This Row],[CycleNumber]]&lt;$B698,SUM(מרקובחצי[[#This Row],[33]],O698)=2),1,"")</f>
        <v/>
      </c>
      <c r="AO697" s="19" t="str">
        <f>IF(AND(מרקובחצי[[#This Row],[CycleNumber]]&lt;$B698,SUM(מרקובחצי[[#This Row],[33]],P698)=2),1,"")</f>
        <v/>
      </c>
      <c r="AP697" s="19" t="str">
        <f>IF(AND(מרקובחצי[[#This Row],[CycleNumber]]&lt;$B698,SUM(מרקובחצי[[#This Row],[33]],Q698)=2),1,"")</f>
        <v/>
      </c>
      <c r="AQ697" s="19" t="str">
        <f>IF(AND(מרקובחצי[[#This Row],[CycleNumber]]&lt;$B698,SUM(W697:W698)=2),1,"")</f>
        <v/>
      </c>
      <c r="AR697" s="19" t="str">
        <f>IF(AND(מרקובחצי[[#This Row],[CycleNumber]]&lt;$B698,SUM(מרקובחצי[[#This Row],[12]],S698)=2),1,"")</f>
        <v/>
      </c>
      <c r="AS697" s="19" t="str">
        <f>IF(AND(מרקובחצי[[#This Row],[CycleNumber]]&lt;$B698,SUM(מרקובחצי[[#This Row],[22]],V698)=2),1,"")</f>
        <v/>
      </c>
      <c r="AT697" s="21">
        <f>SUM(מרקובחצי[[#This Row],[11]:[33]])</f>
        <v>1</v>
      </c>
    </row>
    <row r="698" spans="1:46" ht="15.6" x14ac:dyDescent="0.25">
      <c r="A698" s="19" t="s">
        <v>69</v>
      </c>
      <c r="B698" s="19">
        <v>4</v>
      </c>
      <c r="C698">
        <v>20</v>
      </c>
      <c r="D698" s="19">
        <f>מרקובחצי[[#This Row],[LengthofCycle]]+1</f>
        <v>21</v>
      </c>
      <c r="E698" t="str">
        <f>IF(IFERROR(LOOKUP(מרקובחצי[[#This Row],[ClientID]],קביעויות[הפלגה]),FALSE)=מרקובחצי[[#This Row],[ClientID]],1,"")</f>
        <v/>
      </c>
      <c r="F698" t="str">
        <f>IF(IFERROR(LOOKUP(מרקובחצי[[#This Row],[ClientID]],סוגחציקבוע[S31]),FALSE)=מרקובחצי[[#This Row],[ClientID]],1,"")</f>
        <v/>
      </c>
      <c r="G698">
        <f>IF(IFERROR(LOOKUP(מרקובחצי[[#This Row],[ClientID]],סוגחציקבוע[S32]),FALSE)=מרקובחצי[[#This Row],[ClientID]],1,"")</f>
        <v>1</v>
      </c>
      <c r="H698" t="str">
        <f>IF(IFERROR(LOOKUP(מרקובחצי[[#This Row],[ClientID]],סוגחציקבוע[S33]),FALSE)=מרקובחצי[[#This Row],[ClientID]],1,"")</f>
        <v/>
      </c>
      <c r="I698" t="str">
        <f>IF(IFERROR(LOOKUP(מרקובחצי[[#This Row],[ClientID]],סוגחציקבוע[S32&amp;33]),FALSE)=מרקובחצי[[#This Row],[ClientID]],1,"")</f>
        <v/>
      </c>
      <c r="J698" s="19">
        <f>IF(SUM(מרקובחצי[[#This Row],[11]:[13]])=1,מרקובחצי[[#This Row],[עד ועד]],IF(SUM(R697:T698)=1,IF(מרקובחצי[[#This Row],[עד ועד]]&lt;J697,מרקובחצי[[#This Row],[עד ועד]],J697),J697))</f>
        <v>21</v>
      </c>
      <c r="K698" s="19">
        <f>IF(SUM(מרקובחצי[[#This Row],[11]:[13]])=1,מרקובחצי[[#This Row],[עד ועד]],IF(SUM(R697:T698)=1,IF(מרקובחצי[[#This Row],[עד ועד]]&gt;K697,מרקובחצי[[#This Row],[עד ועד]],K697),K697))</f>
        <v>21</v>
      </c>
      <c r="L698" s="19" t="str">
        <f>IF(AND(SUM(מרקובחצי[[#This Row],[31]:[33]])=1,SUM(U697:W697)=0),מרקובחצי[[#This Row],[מקס]]-מרקובחצי[[#This Row],[מינ]],"")</f>
        <v/>
      </c>
      <c r="M69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698" s="19" t="str">
        <f t="shared" si="10"/>
        <v>S32</v>
      </c>
      <c r="O698" s="19">
        <f>IF(מרקובחצי[[#This Row],[קבעה הפלגה?]]=1,"",IF(AND(מרקובחצי[[#This Row],[עד ועד]]&lt;29,OR(מרקובחצי[[#This Row],[CycleNumber]]=1,AND(U697=1,OR(מרקובחצי[[#This Row],[עד ועד]]&lt;J697,מרקובחצי[[#This Row],[עד ועד]]&gt;K697)),AND(V697=1,מרקובחצי[[#This Row],[עד ועד]]&lt;J697),W697=1)),1,""))</f>
        <v>1</v>
      </c>
      <c r="P698" s="19" t="str">
        <f>IF(מרקובחצי[[#This Row],[קבעה הפלגה?]]=1,"",IF(AND(מרקובחצי[[#This Row],[עד ועד]]&gt;28,מרקובחצי[[#This Row],[עד ועד]]&lt;32,OR(מרקובחצי[[#This Row],[CycleNumber]]=1,AND(U697=1),AND(V697=1,OR(מרקובחצי[[#This Row],[עד ועד]]&lt;J697,מרקובחצי[[#This Row],[עד ועד]]&gt;K697)),W697=1)),1,""))</f>
        <v/>
      </c>
      <c r="Q698" s="19" t="str">
        <f>IF(מרקובחצי[[#This Row],[קבעה הפלגה?]]=1,"",IF(AND(מרקובחצי[[#This Row],[עד ועד]]&gt;31,OR(מרקובחצי[[#This Row],[CycleNumber]]=1,AND(U697=1),AND(V697=1,מרקובחצי[[#This Row],[עד ועד]]&gt;K697),AND(W697=1,OR(מרקובחצי[[#This Row],[עד ועד]]&gt;K697,מרקובחצי[[#This Row],[עד ועד]]&lt;J697)))),1,""))</f>
        <v/>
      </c>
      <c r="R698" s="19" t="str">
        <f>IF(מרקובחצי[[#This Row],[CycleNumber]]&gt;1,IF(AND(O697=1,מרקובחצי[[#This Row],[עד ועד]]&lt;29),1,""),"")</f>
        <v/>
      </c>
      <c r="S698" s="19" t="str">
        <f>IF(מרקובחצי[[#This Row],[CycleNumber]]&gt;1,IF(OR(AND(O697=1,מרקובחצי[[#This Row],[עד ועד]]&gt;28),AND(P697=1),AND(Q697=1,מרקובחצי[[#This Row],[עד ועד]]&lt;32)),1,""),"")</f>
        <v/>
      </c>
      <c r="T698" s="19" t="str">
        <f>IF(מרקובחצי[[#This Row],[CycleNumber]]&gt;1,IF(AND(Q697=1,מרקובחצי[[#This Row],[עד ועד]]&gt;31),1,""),"")</f>
        <v/>
      </c>
      <c r="U698" s="19" t="str">
        <f>IF(מרקובחצי[[#This Row],[CycleNumber]]&gt;1,IF(AND(R697=1,מרקובחצי[[#This Row],[עד ועד]]&lt;29),1,IF(AND(U697=1,NOT(OR(מרקובחצי[[#This Row],[עד ועד]]&lt;J697,מרקובחצי[[#This Row],[עד ועד]]&gt;K697))),1,"")),"")</f>
        <v/>
      </c>
      <c r="V698" s="19" t="str">
        <f>IF(מרקובחצי[[#This Row],[CycleNumber]]&gt;1,IF(AND(SUM(R697:T697)=1,מרקובחצי[[#This Row],[עד ועד]]&gt;28,מרקובחצי[[#This Row],[עד ועד]]&lt;32),1,IF(OR(S697=1,AND(R697=1,מרקובחצי[[#This Row],[עד ועד]]&gt;28),AND(T697=1,מרקובחצי[[#This Row],[עד ועד]]&lt;32)),1,IF(AND(V697=1,NOT(OR(מרקובחצי[[#This Row],[עד ועד]]&lt;J697,מרקובחצי[[#This Row],[עד ועד]]&gt;K697))),1,""))),"")</f>
        <v/>
      </c>
      <c r="W698" s="19" t="str">
        <f>IF(מרקובחצי[[#This Row],[CycleNumber]]&gt;1,IF(AND(T697=1,מרקובחצי[[#This Row],[עד ועד]]&gt;31),1,IF(AND(W697=1,NOT(OR(מרקובחצי[[#This Row],[עד ועד]]&lt;J697,מרקובחצי[[#This Row],[עד ועד]]&gt;K697))),1,"")),"")</f>
        <v/>
      </c>
      <c r="X698" s="19" t="str">
        <f>IF(AND(מרקובחצי[[#This Row],[CycleNumber]]&lt;$B699,SUM(מרקובחצי[[#This Row],[11]],R699)=2),1,"")</f>
        <v/>
      </c>
      <c r="Y698" s="19">
        <f>IF(AND(מרקובחצי[[#This Row],[CycleNumber]]&lt;$B699,SUM(מרקובחצי[[#This Row],[11]],S699)=2),1,"")</f>
        <v>1</v>
      </c>
      <c r="Z698" s="19" t="str">
        <f>IF(AND(מרקובחצי[[#This Row],[CycleNumber]]&lt;$B699,SUM(מרקובחצי[[#This Row],[13]],S699)=2),1,"")</f>
        <v/>
      </c>
      <c r="AA698" s="19" t="str">
        <f>IF(AND(מרקובחצי[[#This Row],[CycleNumber]]&lt;$B699,SUM(מרקובחצי[[#This Row],[13]],T699)=2),1,"")</f>
        <v/>
      </c>
      <c r="AB698" s="19" t="str">
        <f>IF(AND(מרקובחצי[[#This Row],[CycleNumber]]&lt;$B699,SUM(מרקובחצי[[#This Row],[21]],U699)=2),1,"")</f>
        <v/>
      </c>
      <c r="AC698" s="19" t="str">
        <f>IF(AND(מרקובחצי[[#This Row],[CycleNumber]]&lt;$B699,SUM(מרקובחצי[[#This Row],[21]],V699)=2),1,"")</f>
        <v/>
      </c>
      <c r="AD698" s="19" t="str">
        <f>IF(AND(מרקובחצי[[#This Row],[CycleNumber]]&lt;$B699,SUM(מרקובחצי[[#This Row],[23]],V699)=2),1,"")</f>
        <v/>
      </c>
      <c r="AE698" s="19" t="str">
        <f>IF(AND(מרקובחצי[[#This Row],[CycleNumber]]&lt;$B699,SUM(מרקובחצי[[#This Row],[23]],W699)=2),1,"")</f>
        <v/>
      </c>
      <c r="AF698" s="19" t="str">
        <f>IF(AND(מרקובחצי[[#This Row],[CycleNumber]]&lt;$B699,SUM(מרקובחצי[[#This Row],[31]],O699)=2),1,"")</f>
        <v/>
      </c>
      <c r="AG698" s="19" t="str">
        <f>IF(AND(מרקובחצי[[#This Row],[CycleNumber]]&lt;$B699,SUM(מרקובחצי[[#This Row],[31]],P699)=2),1,"")</f>
        <v/>
      </c>
      <c r="AH698" s="19" t="str">
        <f>IF(AND(מרקובחצי[[#This Row],[CycleNumber]]&lt;$B699,SUM(מרקובחצי[[#This Row],[31]],Q699)=2),1,"")</f>
        <v/>
      </c>
      <c r="AI698" s="19" t="str">
        <f>IF(AND(מרקובחצי[[#This Row],[CycleNumber]]&lt;$B699,SUM(U698:U699)=2),1,"")</f>
        <v/>
      </c>
      <c r="AJ698" s="19" t="str">
        <f>IF(AND(מרקובחצי[[#This Row],[CycleNumber]]&lt;$B699,SUM(מרקובחצי[[#This Row],[32]],O699)=2),1,"")</f>
        <v/>
      </c>
      <c r="AK698" s="19" t="str">
        <f>IF(AND(מרקובחצי[[#This Row],[CycleNumber]]&lt;$B699,SUM(מרקובחצי[[#This Row],[32]],P699)=2),1,"")</f>
        <v/>
      </c>
      <c r="AL698" s="19" t="str">
        <f>IF(AND(מרקובחצי[[#This Row],[CycleNumber]]&lt;$B699,SUM(מרקובחצי[[#This Row],[32]],Q699)=2),1,"")</f>
        <v/>
      </c>
      <c r="AM698" s="19" t="str">
        <f>IF(AND(מרקובחצי[[#This Row],[CycleNumber]]&lt;$B699,SUM(V698:V699)=2),1,"")</f>
        <v/>
      </c>
      <c r="AN698" s="19" t="str">
        <f>IF(AND(מרקובחצי[[#This Row],[CycleNumber]]&lt;$B699,SUM(מרקובחצי[[#This Row],[33]],O699)=2),1,"")</f>
        <v/>
      </c>
      <c r="AO698" s="19" t="str">
        <f>IF(AND(מרקובחצי[[#This Row],[CycleNumber]]&lt;$B699,SUM(מרקובחצי[[#This Row],[33]],P699)=2),1,"")</f>
        <v/>
      </c>
      <c r="AP698" s="19" t="str">
        <f>IF(AND(מרקובחצי[[#This Row],[CycleNumber]]&lt;$B699,SUM(מרקובחצי[[#This Row],[33]],Q699)=2),1,"")</f>
        <v/>
      </c>
      <c r="AQ698" s="19" t="str">
        <f>IF(AND(מרקובחצי[[#This Row],[CycleNumber]]&lt;$B699,SUM(W698:W699)=2),1,"")</f>
        <v/>
      </c>
      <c r="AR698" s="19" t="str">
        <f>IF(AND(מרקובחצי[[#This Row],[CycleNumber]]&lt;$B699,SUM(מרקובחצי[[#This Row],[12]],S699)=2),1,"")</f>
        <v/>
      </c>
      <c r="AS698" s="19" t="str">
        <f>IF(AND(מרקובחצי[[#This Row],[CycleNumber]]&lt;$B699,SUM(מרקובחצי[[#This Row],[22]],V699)=2),1,"")</f>
        <v/>
      </c>
      <c r="AT698" s="21">
        <f>SUM(מרקובחצי[[#This Row],[11]:[33]])</f>
        <v>1</v>
      </c>
    </row>
    <row r="699" spans="1:46" ht="15.6" x14ac:dyDescent="0.25">
      <c r="A699" s="19" t="s">
        <v>69</v>
      </c>
      <c r="B699" s="19">
        <v>5</v>
      </c>
      <c r="C699">
        <v>28</v>
      </c>
      <c r="D699" s="19">
        <f>מרקובחצי[[#This Row],[LengthofCycle]]+1</f>
        <v>29</v>
      </c>
      <c r="E699" t="str">
        <f>IF(IFERROR(LOOKUP(מרקובחצי[[#This Row],[ClientID]],קביעויות[הפלגה]),FALSE)=מרקובחצי[[#This Row],[ClientID]],1,"")</f>
        <v/>
      </c>
      <c r="F699" t="str">
        <f>IF(IFERROR(LOOKUP(מרקובחצי[[#This Row],[ClientID]],סוגחציקבוע[S31]),FALSE)=מרקובחצי[[#This Row],[ClientID]],1,"")</f>
        <v/>
      </c>
      <c r="G699">
        <f>IF(IFERROR(LOOKUP(מרקובחצי[[#This Row],[ClientID]],סוגחציקבוע[S32]),FALSE)=מרקובחצי[[#This Row],[ClientID]],1,"")</f>
        <v>1</v>
      </c>
      <c r="H699" t="str">
        <f>IF(IFERROR(LOOKUP(מרקובחצי[[#This Row],[ClientID]],סוגחציקבוע[S33]),FALSE)=מרקובחצי[[#This Row],[ClientID]],1,"")</f>
        <v/>
      </c>
      <c r="I699" t="str">
        <f>IF(IFERROR(LOOKUP(מרקובחצי[[#This Row],[ClientID]],סוגחציקבוע[S32&amp;33]),FALSE)=מרקובחצי[[#This Row],[ClientID]],1,"")</f>
        <v/>
      </c>
      <c r="J699" s="19">
        <f>IF(SUM(מרקובחצי[[#This Row],[11]:[13]])=1,מרקובחצי[[#This Row],[עד ועד]],IF(SUM(R698:T699)=1,IF(מרקובחצי[[#This Row],[עד ועד]]&lt;J698,מרקובחצי[[#This Row],[עד ועד]],J698),J698))</f>
        <v>21</v>
      </c>
      <c r="K699" s="19">
        <f>IF(SUM(מרקובחצי[[#This Row],[11]:[13]])=1,מרקובחצי[[#This Row],[עד ועד]],IF(SUM(R698:T699)=1,IF(מרקובחצי[[#This Row],[עד ועד]]&gt;K698,מרקובחצי[[#This Row],[עד ועד]],K698),K698))</f>
        <v>29</v>
      </c>
      <c r="L699" s="19" t="str">
        <f>IF(AND(SUM(מרקובחצי[[#This Row],[31]:[33]])=1,SUM(U698:W698)=0),מרקובחצי[[#This Row],[מקס]]-מרקובחצי[[#This Row],[מינ]],"")</f>
        <v/>
      </c>
      <c r="M69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699" s="19" t="str">
        <f t="shared" si="10"/>
        <v>S11</v>
      </c>
      <c r="O699" s="19" t="str">
        <f>IF(מרקובחצי[[#This Row],[קבעה הפלגה?]]=1,"",IF(AND(מרקובחצי[[#This Row],[עד ועד]]&lt;29,OR(מרקובחצי[[#This Row],[CycleNumber]]=1,AND(U698=1,OR(מרקובחצי[[#This Row],[עד ועד]]&lt;J698,מרקובחצי[[#This Row],[עד ועד]]&gt;K698)),AND(V698=1,מרקובחצי[[#This Row],[עד ועד]]&lt;J698),W698=1)),1,""))</f>
        <v/>
      </c>
      <c r="P699" s="19" t="str">
        <f>IF(מרקובחצי[[#This Row],[קבעה הפלגה?]]=1,"",IF(AND(מרקובחצי[[#This Row],[עד ועד]]&gt;28,מרקובחצי[[#This Row],[עד ועד]]&lt;32,OR(מרקובחצי[[#This Row],[CycleNumber]]=1,AND(U698=1),AND(V698=1,OR(מרקובחצי[[#This Row],[עד ועד]]&lt;J698,מרקובחצי[[#This Row],[עד ועד]]&gt;K698)),W698=1)),1,""))</f>
        <v/>
      </c>
      <c r="Q699" s="19" t="str">
        <f>IF(מרקובחצי[[#This Row],[קבעה הפלגה?]]=1,"",IF(AND(מרקובחצי[[#This Row],[עד ועד]]&gt;31,OR(מרקובחצי[[#This Row],[CycleNumber]]=1,AND(U698=1),AND(V698=1,מרקובחצי[[#This Row],[עד ועד]]&gt;K698),AND(W698=1,OR(מרקובחצי[[#This Row],[עד ועד]]&gt;K698,מרקובחצי[[#This Row],[עד ועד]]&lt;J698)))),1,""))</f>
        <v/>
      </c>
      <c r="R699" s="19" t="str">
        <f>IF(מרקובחצי[[#This Row],[CycleNumber]]&gt;1,IF(AND(O698=1,מרקובחצי[[#This Row],[עד ועד]]&lt;29),1,""),"")</f>
        <v/>
      </c>
      <c r="S699" s="19">
        <f>IF(מרקובחצי[[#This Row],[CycleNumber]]&gt;1,IF(OR(AND(O698=1,מרקובחצי[[#This Row],[עד ועד]]&gt;28),AND(P698=1),AND(Q698=1,מרקובחצי[[#This Row],[עד ועד]]&lt;32)),1,""),"")</f>
        <v>1</v>
      </c>
      <c r="T699" s="19" t="str">
        <f>IF(מרקובחצי[[#This Row],[CycleNumber]]&gt;1,IF(AND(Q698=1,מרקובחצי[[#This Row],[עד ועד]]&gt;31),1,""),"")</f>
        <v/>
      </c>
      <c r="U699" s="19" t="str">
        <f>IF(מרקובחצי[[#This Row],[CycleNumber]]&gt;1,IF(AND(R698=1,מרקובחצי[[#This Row],[עד ועד]]&lt;29),1,IF(AND(U698=1,NOT(OR(מרקובחצי[[#This Row],[עד ועד]]&lt;J698,מרקובחצי[[#This Row],[עד ועד]]&gt;K698))),1,"")),"")</f>
        <v/>
      </c>
      <c r="V699" s="19" t="str">
        <f>IF(מרקובחצי[[#This Row],[CycleNumber]]&gt;1,IF(AND(SUM(R698:T698)=1,מרקובחצי[[#This Row],[עד ועד]]&gt;28,מרקובחצי[[#This Row],[עד ועד]]&lt;32),1,IF(OR(S698=1,AND(R698=1,מרקובחצי[[#This Row],[עד ועד]]&gt;28),AND(T698=1,מרקובחצי[[#This Row],[עד ועד]]&lt;32)),1,IF(AND(V698=1,NOT(OR(מרקובחצי[[#This Row],[עד ועד]]&lt;J698,מרקובחצי[[#This Row],[עד ועד]]&gt;K698))),1,""))),"")</f>
        <v/>
      </c>
      <c r="W699" s="19" t="str">
        <f>IF(מרקובחצי[[#This Row],[CycleNumber]]&gt;1,IF(AND(T698=1,מרקובחצי[[#This Row],[עד ועד]]&gt;31),1,IF(AND(W698=1,NOT(OR(מרקובחצי[[#This Row],[עד ועד]]&lt;J698,מרקובחצי[[#This Row],[עד ועד]]&gt;K698))),1,"")),"")</f>
        <v/>
      </c>
      <c r="X699" s="19" t="str">
        <f>IF(AND(מרקובחצי[[#This Row],[CycleNumber]]&lt;$B700,SUM(מרקובחצי[[#This Row],[11]],R700)=2),1,"")</f>
        <v/>
      </c>
      <c r="Y699" s="19" t="str">
        <f>IF(AND(מרקובחצי[[#This Row],[CycleNumber]]&lt;$B700,SUM(מרקובחצי[[#This Row],[11]],S700)=2),1,"")</f>
        <v/>
      </c>
      <c r="Z699" s="19" t="str">
        <f>IF(AND(מרקובחצי[[#This Row],[CycleNumber]]&lt;$B700,SUM(מרקובחצי[[#This Row],[13]],S700)=2),1,"")</f>
        <v/>
      </c>
      <c r="AA699" s="19" t="str">
        <f>IF(AND(מרקובחצי[[#This Row],[CycleNumber]]&lt;$B700,SUM(מרקובחצי[[#This Row],[13]],T700)=2),1,"")</f>
        <v/>
      </c>
      <c r="AB699" s="19" t="str">
        <f>IF(AND(מרקובחצי[[#This Row],[CycleNumber]]&lt;$B700,SUM(מרקובחצי[[#This Row],[21]],U700)=2),1,"")</f>
        <v/>
      </c>
      <c r="AC699" s="19" t="str">
        <f>IF(AND(מרקובחצי[[#This Row],[CycleNumber]]&lt;$B700,SUM(מרקובחצי[[#This Row],[21]],V700)=2),1,"")</f>
        <v/>
      </c>
      <c r="AD699" s="19" t="str">
        <f>IF(AND(מרקובחצי[[#This Row],[CycleNumber]]&lt;$B700,SUM(מרקובחצי[[#This Row],[23]],V700)=2),1,"")</f>
        <v/>
      </c>
      <c r="AE699" s="19" t="str">
        <f>IF(AND(מרקובחצי[[#This Row],[CycleNumber]]&lt;$B700,SUM(מרקובחצי[[#This Row],[23]],W700)=2),1,"")</f>
        <v/>
      </c>
      <c r="AF699" s="19" t="str">
        <f>IF(AND(מרקובחצי[[#This Row],[CycleNumber]]&lt;$B700,SUM(מרקובחצי[[#This Row],[31]],O700)=2),1,"")</f>
        <v/>
      </c>
      <c r="AG699" s="19" t="str">
        <f>IF(AND(מרקובחצי[[#This Row],[CycleNumber]]&lt;$B700,SUM(מרקובחצי[[#This Row],[31]],P700)=2),1,"")</f>
        <v/>
      </c>
      <c r="AH699" s="19" t="str">
        <f>IF(AND(מרקובחצי[[#This Row],[CycleNumber]]&lt;$B700,SUM(מרקובחצי[[#This Row],[31]],Q700)=2),1,"")</f>
        <v/>
      </c>
      <c r="AI699" s="19" t="str">
        <f>IF(AND(מרקובחצי[[#This Row],[CycleNumber]]&lt;$B700,SUM(U699:U700)=2),1,"")</f>
        <v/>
      </c>
      <c r="AJ699" s="19" t="str">
        <f>IF(AND(מרקובחצי[[#This Row],[CycleNumber]]&lt;$B700,SUM(מרקובחצי[[#This Row],[32]],O700)=2),1,"")</f>
        <v/>
      </c>
      <c r="AK699" s="19" t="str">
        <f>IF(AND(מרקובחצי[[#This Row],[CycleNumber]]&lt;$B700,SUM(מרקובחצי[[#This Row],[32]],P700)=2),1,"")</f>
        <v/>
      </c>
      <c r="AL699" s="19" t="str">
        <f>IF(AND(מרקובחצי[[#This Row],[CycleNumber]]&lt;$B700,SUM(מרקובחצי[[#This Row],[32]],Q700)=2),1,"")</f>
        <v/>
      </c>
      <c r="AM699" s="19" t="str">
        <f>IF(AND(מרקובחצי[[#This Row],[CycleNumber]]&lt;$B700,SUM(V699:V700)=2),1,"")</f>
        <v/>
      </c>
      <c r="AN699" s="19" t="str">
        <f>IF(AND(מרקובחצי[[#This Row],[CycleNumber]]&lt;$B700,SUM(מרקובחצי[[#This Row],[33]],O700)=2),1,"")</f>
        <v/>
      </c>
      <c r="AO699" s="19" t="str">
        <f>IF(AND(מרקובחצי[[#This Row],[CycleNumber]]&lt;$B700,SUM(מרקובחצי[[#This Row],[33]],P700)=2),1,"")</f>
        <v/>
      </c>
      <c r="AP699" s="19" t="str">
        <f>IF(AND(מרקובחצי[[#This Row],[CycleNumber]]&lt;$B700,SUM(מרקובחצי[[#This Row],[33]],Q700)=2),1,"")</f>
        <v/>
      </c>
      <c r="AQ699" s="19" t="str">
        <f>IF(AND(מרקובחצי[[#This Row],[CycleNumber]]&lt;$B700,SUM(W699:W700)=2),1,"")</f>
        <v/>
      </c>
      <c r="AR699" s="19" t="str">
        <f>IF(AND(מרקובחצי[[#This Row],[CycleNumber]]&lt;$B700,SUM(מרקובחצי[[#This Row],[12]],S700)=2),1,"")</f>
        <v/>
      </c>
      <c r="AS699" s="19">
        <f>IF(AND(מרקובחצי[[#This Row],[CycleNumber]]&lt;$B700,SUM(מרקובחצי[[#This Row],[22]],V700)=2),1,"")</f>
        <v>1</v>
      </c>
      <c r="AT699" s="21">
        <f>SUM(מרקובחצי[[#This Row],[11]:[33]])</f>
        <v>1</v>
      </c>
    </row>
    <row r="700" spans="1:46" ht="15.6" x14ac:dyDescent="0.25">
      <c r="A700" s="19" t="s">
        <v>69</v>
      </c>
      <c r="B700" s="19">
        <v>6</v>
      </c>
      <c r="C700">
        <v>30</v>
      </c>
      <c r="D700" s="19">
        <f>מרקובחצי[[#This Row],[LengthofCycle]]+1</f>
        <v>31</v>
      </c>
      <c r="E700" t="str">
        <f>IF(IFERROR(LOOKUP(מרקובחצי[[#This Row],[ClientID]],קביעויות[הפלגה]),FALSE)=מרקובחצי[[#This Row],[ClientID]],1,"")</f>
        <v/>
      </c>
      <c r="F700" t="str">
        <f>IF(IFERROR(LOOKUP(מרקובחצי[[#This Row],[ClientID]],סוגחציקבוע[S31]),FALSE)=מרקובחצי[[#This Row],[ClientID]],1,"")</f>
        <v/>
      </c>
      <c r="G700">
        <f>IF(IFERROR(LOOKUP(מרקובחצי[[#This Row],[ClientID]],סוגחציקבוע[S32]),FALSE)=מרקובחצי[[#This Row],[ClientID]],1,"")</f>
        <v>1</v>
      </c>
      <c r="H700" t="str">
        <f>IF(IFERROR(LOOKUP(מרקובחצי[[#This Row],[ClientID]],סוגחציקבוע[S33]),FALSE)=מרקובחצי[[#This Row],[ClientID]],1,"")</f>
        <v/>
      </c>
      <c r="I700" t="str">
        <f>IF(IFERROR(LOOKUP(מרקובחצי[[#This Row],[ClientID]],סוגחציקבוע[S32&amp;33]),FALSE)=מרקובחצי[[#This Row],[ClientID]],1,"")</f>
        <v/>
      </c>
      <c r="J700" s="19">
        <f>IF(SUM(מרקובחצי[[#This Row],[11]:[13]])=1,מרקובחצי[[#This Row],[עד ועד]],IF(SUM(R699:T700)=1,IF(מרקובחצי[[#This Row],[עד ועד]]&lt;J699,מרקובחצי[[#This Row],[עד ועד]],J699),J699))</f>
        <v>21</v>
      </c>
      <c r="K700" s="19">
        <f>IF(SUM(מרקובחצי[[#This Row],[11]:[13]])=1,מרקובחצי[[#This Row],[עד ועד]],IF(SUM(R699:T700)=1,IF(מרקובחצי[[#This Row],[עד ועד]]&gt;K699,מרקובחצי[[#This Row],[עד ועד]],K699),K699))</f>
        <v>31</v>
      </c>
      <c r="L700" s="19">
        <f>IF(AND(SUM(מרקובחצי[[#This Row],[31]:[33]])=1,SUM(U699:W699)=0),מרקובחצי[[#This Row],[מקס]]-מרקובחצי[[#This Row],[מינ]],"")</f>
        <v>10</v>
      </c>
      <c r="M70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00" s="19" t="str">
        <f t="shared" si="10"/>
        <v>S22</v>
      </c>
      <c r="O700" s="19" t="str">
        <f>IF(מרקובחצי[[#This Row],[קבעה הפלגה?]]=1,"",IF(AND(מרקובחצי[[#This Row],[עד ועד]]&lt;29,OR(מרקובחצי[[#This Row],[CycleNumber]]=1,AND(U699=1,OR(מרקובחצי[[#This Row],[עד ועד]]&lt;J699,מרקובחצי[[#This Row],[עד ועד]]&gt;K699)),AND(V699=1,מרקובחצי[[#This Row],[עד ועד]]&lt;J699),W699=1)),1,""))</f>
        <v/>
      </c>
      <c r="P700" s="19" t="str">
        <f>IF(מרקובחצי[[#This Row],[קבעה הפלגה?]]=1,"",IF(AND(מרקובחצי[[#This Row],[עד ועד]]&gt;28,מרקובחצי[[#This Row],[עד ועד]]&lt;32,OR(מרקובחצי[[#This Row],[CycleNumber]]=1,AND(U699=1),AND(V699=1,OR(מרקובחצי[[#This Row],[עד ועד]]&lt;J699,מרקובחצי[[#This Row],[עד ועד]]&gt;K699)),W699=1)),1,""))</f>
        <v/>
      </c>
      <c r="Q700" s="19" t="str">
        <f>IF(מרקובחצי[[#This Row],[קבעה הפלגה?]]=1,"",IF(AND(מרקובחצי[[#This Row],[עד ועד]]&gt;31,OR(מרקובחצי[[#This Row],[CycleNumber]]=1,AND(U699=1),AND(V699=1,מרקובחצי[[#This Row],[עד ועד]]&gt;K699),AND(W699=1,OR(מרקובחצי[[#This Row],[עד ועד]]&gt;K699,מרקובחצי[[#This Row],[עד ועד]]&lt;J699)))),1,""))</f>
        <v/>
      </c>
      <c r="R700" s="19" t="str">
        <f>IF(מרקובחצי[[#This Row],[CycleNumber]]&gt;1,IF(AND(O699=1,מרקובחצי[[#This Row],[עד ועד]]&lt;29),1,""),"")</f>
        <v/>
      </c>
      <c r="S700" s="19" t="str">
        <f>IF(מרקובחצי[[#This Row],[CycleNumber]]&gt;1,IF(OR(AND(O699=1,מרקובחצי[[#This Row],[עד ועד]]&gt;28),AND(P699=1),AND(Q699=1,מרקובחצי[[#This Row],[עד ועד]]&lt;32)),1,""),"")</f>
        <v/>
      </c>
      <c r="T700" s="19" t="str">
        <f>IF(מרקובחצי[[#This Row],[CycleNumber]]&gt;1,IF(AND(Q699=1,מרקובחצי[[#This Row],[עד ועד]]&gt;31),1,""),"")</f>
        <v/>
      </c>
      <c r="U700" s="19" t="str">
        <f>IF(מרקובחצי[[#This Row],[CycleNumber]]&gt;1,IF(AND(R699=1,מרקובחצי[[#This Row],[עד ועד]]&lt;29),1,IF(AND(U699=1,NOT(OR(מרקובחצי[[#This Row],[עד ועד]]&lt;J699,מרקובחצי[[#This Row],[עד ועד]]&gt;K699))),1,"")),"")</f>
        <v/>
      </c>
      <c r="V700" s="19">
        <f>IF(מרקובחצי[[#This Row],[CycleNumber]]&gt;1,IF(AND(SUM(R699:T699)=1,מרקובחצי[[#This Row],[עד ועד]]&gt;28,מרקובחצי[[#This Row],[עד ועד]]&lt;32),1,IF(OR(S699=1,AND(R699=1,מרקובחצי[[#This Row],[עד ועד]]&gt;28),AND(T699=1,מרקובחצי[[#This Row],[עד ועד]]&lt;32)),1,IF(AND(V699=1,NOT(OR(מרקובחצי[[#This Row],[עד ועד]]&lt;J699,מרקובחצי[[#This Row],[עד ועד]]&gt;K699))),1,""))),"")</f>
        <v>1</v>
      </c>
      <c r="W700" s="19" t="str">
        <f>IF(מרקובחצי[[#This Row],[CycleNumber]]&gt;1,IF(AND(T699=1,מרקובחצי[[#This Row],[עד ועד]]&gt;31),1,IF(AND(W699=1,NOT(OR(מרקובחצי[[#This Row],[עד ועד]]&lt;J699,מרקובחצי[[#This Row],[עד ועד]]&gt;K699))),1,"")),"")</f>
        <v/>
      </c>
      <c r="X700" s="19" t="str">
        <f>IF(AND(מרקובחצי[[#This Row],[CycleNumber]]&lt;$B701,SUM(מרקובחצי[[#This Row],[11]],R701)=2),1,"")</f>
        <v/>
      </c>
      <c r="Y700" s="19" t="str">
        <f>IF(AND(מרקובחצי[[#This Row],[CycleNumber]]&lt;$B701,SUM(מרקובחצי[[#This Row],[11]],S701)=2),1,"")</f>
        <v/>
      </c>
      <c r="Z700" s="19" t="str">
        <f>IF(AND(מרקובחצי[[#This Row],[CycleNumber]]&lt;$B701,SUM(מרקובחצי[[#This Row],[13]],S701)=2),1,"")</f>
        <v/>
      </c>
      <c r="AA700" s="19" t="str">
        <f>IF(AND(מרקובחצי[[#This Row],[CycleNumber]]&lt;$B701,SUM(מרקובחצי[[#This Row],[13]],T701)=2),1,"")</f>
        <v/>
      </c>
      <c r="AB700" s="19" t="str">
        <f>IF(AND(מרקובחצי[[#This Row],[CycleNumber]]&lt;$B701,SUM(מרקובחצי[[#This Row],[21]],U701)=2),1,"")</f>
        <v/>
      </c>
      <c r="AC700" s="19" t="str">
        <f>IF(AND(מרקובחצי[[#This Row],[CycleNumber]]&lt;$B701,SUM(מרקובחצי[[#This Row],[21]],V701)=2),1,"")</f>
        <v/>
      </c>
      <c r="AD700" s="19" t="str">
        <f>IF(AND(מרקובחצי[[#This Row],[CycleNumber]]&lt;$B701,SUM(מרקובחצי[[#This Row],[23]],V701)=2),1,"")</f>
        <v/>
      </c>
      <c r="AE700" s="19" t="str">
        <f>IF(AND(מרקובחצי[[#This Row],[CycleNumber]]&lt;$B701,SUM(מרקובחצי[[#This Row],[23]],W701)=2),1,"")</f>
        <v/>
      </c>
      <c r="AF700" s="19" t="str">
        <f>IF(AND(מרקובחצי[[#This Row],[CycleNumber]]&lt;$B701,SUM(מרקובחצי[[#This Row],[31]],O701)=2),1,"")</f>
        <v/>
      </c>
      <c r="AG700" s="19" t="str">
        <f>IF(AND(מרקובחצי[[#This Row],[CycleNumber]]&lt;$B701,SUM(מרקובחצי[[#This Row],[31]],P701)=2),1,"")</f>
        <v/>
      </c>
      <c r="AH700" s="19" t="str">
        <f>IF(AND(מרקובחצי[[#This Row],[CycleNumber]]&lt;$B701,SUM(מרקובחצי[[#This Row],[31]],Q701)=2),1,"")</f>
        <v/>
      </c>
      <c r="AI700" s="19" t="str">
        <f>IF(AND(מרקובחצי[[#This Row],[CycleNumber]]&lt;$B701,SUM(U700:U701)=2),1,"")</f>
        <v/>
      </c>
      <c r="AJ700" s="19" t="str">
        <f>IF(AND(מרקובחצי[[#This Row],[CycleNumber]]&lt;$B701,SUM(מרקובחצי[[#This Row],[32]],O701)=2),1,"")</f>
        <v/>
      </c>
      <c r="AK700" s="19" t="str">
        <f>IF(AND(מרקובחצי[[#This Row],[CycleNumber]]&lt;$B701,SUM(מרקובחצי[[#This Row],[32]],P701)=2),1,"")</f>
        <v/>
      </c>
      <c r="AL700" s="19" t="str">
        <f>IF(AND(מרקובחצי[[#This Row],[CycleNumber]]&lt;$B701,SUM(מרקובחצי[[#This Row],[32]],Q701)=2),1,"")</f>
        <v/>
      </c>
      <c r="AM700" s="19">
        <f>IF(AND(מרקובחצי[[#This Row],[CycleNumber]]&lt;$B701,SUM(V700:V701)=2),1,"")</f>
        <v>1</v>
      </c>
      <c r="AN700" s="19" t="str">
        <f>IF(AND(מרקובחצי[[#This Row],[CycleNumber]]&lt;$B701,SUM(מרקובחצי[[#This Row],[33]],O701)=2),1,"")</f>
        <v/>
      </c>
      <c r="AO700" s="19" t="str">
        <f>IF(AND(מרקובחצי[[#This Row],[CycleNumber]]&lt;$B701,SUM(מרקובחצי[[#This Row],[33]],P701)=2),1,"")</f>
        <v/>
      </c>
      <c r="AP700" s="19" t="str">
        <f>IF(AND(מרקובחצי[[#This Row],[CycleNumber]]&lt;$B701,SUM(מרקובחצי[[#This Row],[33]],Q701)=2),1,"")</f>
        <v/>
      </c>
      <c r="AQ700" s="19" t="str">
        <f>IF(AND(מרקובחצי[[#This Row],[CycleNumber]]&lt;$B701,SUM(W700:W701)=2),1,"")</f>
        <v/>
      </c>
      <c r="AR700" s="19" t="str">
        <f>IF(AND(מרקובחצי[[#This Row],[CycleNumber]]&lt;$B701,SUM(מרקובחצי[[#This Row],[12]],S701)=2),1,"")</f>
        <v/>
      </c>
      <c r="AS700" s="19" t="str">
        <f>IF(AND(מרקובחצי[[#This Row],[CycleNumber]]&lt;$B701,SUM(מרקובחצי[[#This Row],[22]],V701)=2),1,"")</f>
        <v/>
      </c>
      <c r="AT700" s="21">
        <f>SUM(מרקובחצי[[#This Row],[11]:[33]])</f>
        <v>1</v>
      </c>
    </row>
    <row r="701" spans="1:46" ht="15.6" x14ac:dyDescent="0.25">
      <c r="A701" s="19" t="s">
        <v>69</v>
      </c>
      <c r="B701" s="19">
        <v>7</v>
      </c>
      <c r="C701">
        <v>28</v>
      </c>
      <c r="D701" s="19">
        <f>מרקובחצי[[#This Row],[LengthofCycle]]+1</f>
        <v>29</v>
      </c>
      <c r="E701" t="str">
        <f>IF(IFERROR(LOOKUP(מרקובחצי[[#This Row],[ClientID]],קביעויות[הפלגה]),FALSE)=מרקובחצי[[#This Row],[ClientID]],1,"")</f>
        <v/>
      </c>
      <c r="F701" t="str">
        <f>IF(IFERROR(LOOKUP(מרקובחצי[[#This Row],[ClientID]],סוגחציקבוע[S31]),FALSE)=מרקובחצי[[#This Row],[ClientID]],1,"")</f>
        <v/>
      </c>
      <c r="G701">
        <f>IF(IFERROR(LOOKUP(מרקובחצי[[#This Row],[ClientID]],סוגחציקבוע[S32]),FALSE)=מרקובחצי[[#This Row],[ClientID]],1,"")</f>
        <v>1</v>
      </c>
      <c r="H701" t="str">
        <f>IF(IFERROR(LOOKUP(מרקובחצי[[#This Row],[ClientID]],סוגחציקבוע[S33]),FALSE)=מרקובחצי[[#This Row],[ClientID]],1,"")</f>
        <v/>
      </c>
      <c r="I701" t="str">
        <f>IF(IFERROR(LOOKUP(מרקובחצי[[#This Row],[ClientID]],סוגחציקבוע[S32&amp;33]),FALSE)=מרקובחצי[[#This Row],[ClientID]],1,"")</f>
        <v/>
      </c>
      <c r="J701" s="19">
        <f>IF(SUM(מרקובחצי[[#This Row],[11]:[13]])=1,מרקובחצי[[#This Row],[עד ועד]],IF(SUM(R700:T701)=1,IF(מרקובחצי[[#This Row],[עד ועד]]&lt;J700,מרקובחצי[[#This Row],[עד ועד]],J700),J700))</f>
        <v>21</v>
      </c>
      <c r="K701" s="19">
        <f>IF(SUM(מרקובחצי[[#This Row],[11]:[13]])=1,מרקובחצי[[#This Row],[עד ועד]],IF(SUM(R700:T701)=1,IF(מרקובחצי[[#This Row],[עד ועד]]&gt;K700,מרקובחצי[[#This Row],[עד ועד]],K700),K700))</f>
        <v>31</v>
      </c>
      <c r="L701" s="19" t="str">
        <f>IF(AND(SUM(מרקובחצי[[#This Row],[31]:[33]])=1,SUM(U700:W700)=0),מרקובחצי[[#This Row],[מקס]]-מרקובחצי[[#This Row],[מינ]],"")</f>
        <v/>
      </c>
      <c r="M70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01" s="19" t="str">
        <f t="shared" si="10"/>
        <v>S32</v>
      </c>
      <c r="O701" s="19" t="str">
        <f>IF(מרקובחצי[[#This Row],[קבעה הפלגה?]]=1,"",IF(AND(מרקובחצי[[#This Row],[עד ועד]]&lt;29,OR(מרקובחצי[[#This Row],[CycleNumber]]=1,AND(U700=1,OR(מרקובחצי[[#This Row],[עד ועד]]&lt;J700,מרקובחצי[[#This Row],[עד ועד]]&gt;K700)),AND(V700=1,מרקובחצי[[#This Row],[עד ועד]]&lt;J700),W700=1)),1,""))</f>
        <v/>
      </c>
      <c r="P701" s="19" t="str">
        <f>IF(מרקובחצי[[#This Row],[קבעה הפלגה?]]=1,"",IF(AND(מרקובחצי[[#This Row],[עד ועד]]&gt;28,מרקובחצי[[#This Row],[עד ועד]]&lt;32,OR(מרקובחצי[[#This Row],[CycleNumber]]=1,AND(U700=1),AND(V700=1,OR(מרקובחצי[[#This Row],[עד ועד]]&lt;J700,מרקובחצי[[#This Row],[עד ועד]]&gt;K700)),W700=1)),1,""))</f>
        <v/>
      </c>
      <c r="Q701" s="19" t="str">
        <f>IF(מרקובחצי[[#This Row],[קבעה הפלגה?]]=1,"",IF(AND(מרקובחצי[[#This Row],[עד ועד]]&gt;31,OR(מרקובחצי[[#This Row],[CycleNumber]]=1,AND(U700=1),AND(V700=1,מרקובחצי[[#This Row],[עד ועד]]&gt;K700),AND(W700=1,OR(מרקובחצי[[#This Row],[עד ועד]]&gt;K700,מרקובחצי[[#This Row],[עד ועד]]&lt;J700)))),1,""))</f>
        <v/>
      </c>
      <c r="R701" s="19" t="str">
        <f>IF(מרקובחצי[[#This Row],[CycleNumber]]&gt;1,IF(AND(O700=1,מרקובחצי[[#This Row],[עד ועד]]&lt;29),1,""),"")</f>
        <v/>
      </c>
      <c r="S701" s="19" t="str">
        <f>IF(מרקובחצי[[#This Row],[CycleNumber]]&gt;1,IF(OR(AND(O700=1,מרקובחצי[[#This Row],[עד ועד]]&gt;28),AND(P700=1),AND(Q700=1,מרקובחצי[[#This Row],[עד ועד]]&lt;32)),1,""),"")</f>
        <v/>
      </c>
      <c r="T701" s="19" t="str">
        <f>IF(מרקובחצי[[#This Row],[CycleNumber]]&gt;1,IF(AND(Q700=1,מרקובחצי[[#This Row],[עד ועד]]&gt;31),1,""),"")</f>
        <v/>
      </c>
      <c r="U701" s="19" t="str">
        <f>IF(מרקובחצי[[#This Row],[CycleNumber]]&gt;1,IF(AND(R700=1,מרקובחצי[[#This Row],[עד ועד]]&lt;29),1,IF(AND(U700=1,NOT(OR(מרקובחצי[[#This Row],[עד ועד]]&lt;J700,מרקובחצי[[#This Row],[עד ועד]]&gt;K700))),1,"")),"")</f>
        <v/>
      </c>
      <c r="V701" s="19">
        <f>IF(מרקובחצי[[#This Row],[CycleNumber]]&gt;1,IF(AND(SUM(R700:T700)=1,מרקובחצי[[#This Row],[עד ועד]]&gt;28,מרקובחצי[[#This Row],[עד ועד]]&lt;32),1,IF(OR(S700=1,AND(R700=1,מרקובחצי[[#This Row],[עד ועד]]&gt;28),AND(T700=1,מרקובחצי[[#This Row],[עד ועד]]&lt;32)),1,IF(AND(V700=1,NOT(OR(מרקובחצי[[#This Row],[עד ועד]]&lt;J700,מרקובחצי[[#This Row],[עד ועד]]&gt;K700))),1,""))),"")</f>
        <v>1</v>
      </c>
      <c r="W701" s="19" t="str">
        <f>IF(מרקובחצי[[#This Row],[CycleNumber]]&gt;1,IF(AND(T700=1,מרקובחצי[[#This Row],[עד ועד]]&gt;31),1,IF(AND(W700=1,NOT(OR(מרקובחצי[[#This Row],[עד ועד]]&lt;J700,מרקובחצי[[#This Row],[עד ועד]]&gt;K700))),1,"")),"")</f>
        <v/>
      </c>
      <c r="X701" s="19" t="str">
        <f>IF(AND(מרקובחצי[[#This Row],[CycleNumber]]&lt;$B702,SUM(מרקובחצי[[#This Row],[11]],R702)=2),1,"")</f>
        <v/>
      </c>
      <c r="Y701" s="19" t="str">
        <f>IF(AND(מרקובחצי[[#This Row],[CycleNumber]]&lt;$B702,SUM(מרקובחצי[[#This Row],[11]],S702)=2),1,"")</f>
        <v/>
      </c>
      <c r="Z701" s="19" t="str">
        <f>IF(AND(מרקובחצי[[#This Row],[CycleNumber]]&lt;$B702,SUM(מרקובחצי[[#This Row],[13]],S702)=2),1,"")</f>
        <v/>
      </c>
      <c r="AA701" s="19" t="str">
        <f>IF(AND(מרקובחצי[[#This Row],[CycleNumber]]&lt;$B702,SUM(מרקובחצי[[#This Row],[13]],T702)=2),1,"")</f>
        <v/>
      </c>
      <c r="AB701" s="19" t="str">
        <f>IF(AND(מרקובחצי[[#This Row],[CycleNumber]]&lt;$B702,SUM(מרקובחצי[[#This Row],[21]],U702)=2),1,"")</f>
        <v/>
      </c>
      <c r="AC701" s="19" t="str">
        <f>IF(AND(מרקובחצי[[#This Row],[CycleNumber]]&lt;$B702,SUM(מרקובחצי[[#This Row],[21]],V702)=2),1,"")</f>
        <v/>
      </c>
      <c r="AD701" s="19" t="str">
        <f>IF(AND(מרקובחצי[[#This Row],[CycleNumber]]&lt;$B702,SUM(מרקובחצי[[#This Row],[23]],V702)=2),1,"")</f>
        <v/>
      </c>
      <c r="AE701" s="19" t="str">
        <f>IF(AND(מרקובחצי[[#This Row],[CycleNumber]]&lt;$B702,SUM(מרקובחצי[[#This Row],[23]],W702)=2),1,"")</f>
        <v/>
      </c>
      <c r="AF701" s="19" t="str">
        <f>IF(AND(מרקובחצי[[#This Row],[CycleNumber]]&lt;$B702,SUM(מרקובחצי[[#This Row],[31]],O702)=2),1,"")</f>
        <v/>
      </c>
      <c r="AG701" s="19" t="str">
        <f>IF(AND(מרקובחצי[[#This Row],[CycleNumber]]&lt;$B702,SUM(מרקובחצי[[#This Row],[31]],P702)=2),1,"")</f>
        <v/>
      </c>
      <c r="AH701" s="19" t="str">
        <f>IF(AND(מרקובחצי[[#This Row],[CycleNumber]]&lt;$B702,SUM(מרקובחצי[[#This Row],[31]],Q702)=2),1,"")</f>
        <v/>
      </c>
      <c r="AI701" s="19" t="str">
        <f>IF(AND(מרקובחצי[[#This Row],[CycleNumber]]&lt;$B702,SUM(U701:U702)=2),1,"")</f>
        <v/>
      </c>
      <c r="AJ701" s="19" t="str">
        <f>IF(AND(מרקובחצי[[#This Row],[CycleNumber]]&lt;$B702,SUM(מרקובחצי[[#This Row],[32]],O702)=2),1,"")</f>
        <v/>
      </c>
      <c r="AK701" s="19" t="str">
        <f>IF(AND(מרקובחצי[[#This Row],[CycleNumber]]&lt;$B702,SUM(מרקובחצי[[#This Row],[32]],P702)=2),1,"")</f>
        <v/>
      </c>
      <c r="AL701" s="19" t="str">
        <f>IF(AND(מרקובחצי[[#This Row],[CycleNumber]]&lt;$B702,SUM(מרקובחצי[[#This Row],[32]],Q702)=2),1,"")</f>
        <v/>
      </c>
      <c r="AM701" s="19">
        <f>IF(AND(מרקובחצי[[#This Row],[CycleNumber]]&lt;$B702,SUM(V701:V702)=2),1,"")</f>
        <v>1</v>
      </c>
      <c r="AN701" s="19" t="str">
        <f>IF(AND(מרקובחצי[[#This Row],[CycleNumber]]&lt;$B702,SUM(מרקובחצי[[#This Row],[33]],O702)=2),1,"")</f>
        <v/>
      </c>
      <c r="AO701" s="19" t="str">
        <f>IF(AND(מרקובחצי[[#This Row],[CycleNumber]]&lt;$B702,SUM(מרקובחצי[[#This Row],[33]],P702)=2),1,"")</f>
        <v/>
      </c>
      <c r="AP701" s="19" t="str">
        <f>IF(AND(מרקובחצי[[#This Row],[CycleNumber]]&lt;$B702,SUM(מרקובחצי[[#This Row],[33]],Q702)=2),1,"")</f>
        <v/>
      </c>
      <c r="AQ701" s="19" t="str">
        <f>IF(AND(מרקובחצי[[#This Row],[CycleNumber]]&lt;$B702,SUM(W701:W702)=2),1,"")</f>
        <v/>
      </c>
      <c r="AR701" s="19" t="str">
        <f>IF(AND(מרקובחצי[[#This Row],[CycleNumber]]&lt;$B702,SUM(מרקובחצי[[#This Row],[12]],S702)=2),1,"")</f>
        <v/>
      </c>
      <c r="AS701" s="19" t="str">
        <f>IF(AND(מרקובחצי[[#This Row],[CycleNumber]]&lt;$B702,SUM(מרקובחצי[[#This Row],[22]],V702)=2),1,"")</f>
        <v/>
      </c>
      <c r="AT701" s="21">
        <f>SUM(מרקובחצי[[#This Row],[11]:[33]])</f>
        <v>1</v>
      </c>
    </row>
    <row r="702" spans="1:46" ht="15.6" x14ac:dyDescent="0.25">
      <c r="A702" s="19" t="s">
        <v>69</v>
      </c>
      <c r="B702" s="19">
        <v>8</v>
      </c>
      <c r="C702">
        <v>25</v>
      </c>
      <c r="D702" s="19">
        <f>מרקובחצי[[#This Row],[LengthofCycle]]+1</f>
        <v>26</v>
      </c>
      <c r="E702" t="str">
        <f>IF(IFERROR(LOOKUP(מרקובחצי[[#This Row],[ClientID]],קביעויות[הפלגה]),FALSE)=מרקובחצי[[#This Row],[ClientID]],1,"")</f>
        <v/>
      </c>
      <c r="F702" t="str">
        <f>IF(IFERROR(LOOKUP(מרקובחצי[[#This Row],[ClientID]],סוגחציקבוע[S31]),FALSE)=מרקובחצי[[#This Row],[ClientID]],1,"")</f>
        <v/>
      </c>
      <c r="G702">
        <f>IF(IFERROR(LOOKUP(מרקובחצי[[#This Row],[ClientID]],סוגחציקבוע[S32]),FALSE)=מרקובחצי[[#This Row],[ClientID]],1,"")</f>
        <v>1</v>
      </c>
      <c r="H702" t="str">
        <f>IF(IFERROR(LOOKUP(מרקובחצי[[#This Row],[ClientID]],סוגחציקבוע[S33]),FALSE)=מרקובחצי[[#This Row],[ClientID]],1,"")</f>
        <v/>
      </c>
      <c r="I702" t="str">
        <f>IF(IFERROR(LOOKUP(מרקובחצי[[#This Row],[ClientID]],סוגחציקבוע[S32&amp;33]),FALSE)=מרקובחצי[[#This Row],[ClientID]],1,"")</f>
        <v/>
      </c>
      <c r="J702" s="19">
        <f>IF(SUM(מרקובחצי[[#This Row],[11]:[13]])=1,מרקובחצי[[#This Row],[עד ועד]],IF(SUM(R701:T702)=1,IF(מרקובחצי[[#This Row],[עד ועד]]&lt;J701,מרקובחצי[[#This Row],[עד ועד]],J701),J701))</f>
        <v>21</v>
      </c>
      <c r="K702" s="19">
        <f>IF(SUM(מרקובחצי[[#This Row],[11]:[13]])=1,מרקובחצי[[#This Row],[עד ועד]],IF(SUM(R701:T702)=1,IF(מרקובחצי[[#This Row],[עד ועד]]&gt;K701,מרקובחצי[[#This Row],[עד ועד]],K701),K701))</f>
        <v>31</v>
      </c>
      <c r="L702" s="19" t="str">
        <f>IF(AND(SUM(מרקובחצי[[#This Row],[31]:[33]])=1,SUM(U701:W701)=0),מרקובחצי[[#This Row],[מקס]]-מרקובחצי[[#This Row],[מינ]],"")</f>
        <v/>
      </c>
      <c r="M70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02" s="19" t="str">
        <f t="shared" si="10"/>
        <v>S32</v>
      </c>
      <c r="O702" s="19" t="str">
        <f>IF(מרקובחצי[[#This Row],[קבעה הפלגה?]]=1,"",IF(AND(מרקובחצי[[#This Row],[עד ועד]]&lt;29,OR(מרקובחצי[[#This Row],[CycleNumber]]=1,AND(U701=1,OR(מרקובחצי[[#This Row],[עד ועד]]&lt;J701,מרקובחצי[[#This Row],[עד ועד]]&gt;K701)),AND(V701=1,מרקובחצי[[#This Row],[עד ועד]]&lt;J701),W701=1)),1,""))</f>
        <v/>
      </c>
      <c r="P702" s="19" t="str">
        <f>IF(מרקובחצי[[#This Row],[קבעה הפלגה?]]=1,"",IF(AND(מרקובחצי[[#This Row],[עד ועד]]&gt;28,מרקובחצי[[#This Row],[עד ועד]]&lt;32,OR(מרקובחצי[[#This Row],[CycleNumber]]=1,AND(U701=1),AND(V701=1,OR(מרקובחצי[[#This Row],[עד ועד]]&lt;J701,מרקובחצי[[#This Row],[עד ועד]]&gt;K701)),W701=1)),1,""))</f>
        <v/>
      </c>
      <c r="Q702" s="19" t="str">
        <f>IF(מרקובחצי[[#This Row],[קבעה הפלגה?]]=1,"",IF(AND(מרקובחצי[[#This Row],[עד ועד]]&gt;31,OR(מרקובחצי[[#This Row],[CycleNumber]]=1,AND(U701=1),AND(V701=1,מרקובחצי[[#This Row],[עד ועד]]&gt;K701),AND(W701=1,OR(מרקובחצי[[#This Row],[עד ועד]]&gt;K701,מרקובחצי[[#This Row],[עד ועד]]&lt;J701)))),1,""))</f>
        <v/>
      </c>
      <c r="R702" s="19" t="str">
        <f>IF(מרקובחצי[[#This Row],[CycleNumber]]&gt;1,IF(AND(O701=1,מרקובחצי[[#This Row],[עד ועד]]&lt;29),1,""),"")</f>
        <v/>
      </c>
      <c r="S702" s="19" t="str">
        <f>IF(מרקובחצי[[#This Row],[CycleNumber]]&gt;1,IF(OR(AND(O701=1,מרקובחצי[[#This Row],[עד ועד]]&gt;28),AND(P701=1),AND(Q701=1,מרקובחצי[[#This Row],[עד ועד]]&lt;32)),1,""),"")</f>
        <v/>
      </c>
      <c r="T702" s="19" t="str">
        <f>IF(מרקובחצי[[#This Row],[CycleNumber]]&gt;1,IF(AND(Q701=1,מרקובחצי[[#This Row],[עד ועד]]&gt;31),1,""),"")</f>
        <v/>
      </c>
      <c r="U702" s="19" t="str">
        <f>IF(מרקובחצי[[#This Row],[CycleNumber]]&gt;1,IF(AND(R701=1,מרקובחצי[[#This Row],[עד ועד]]&lt;29),1,IF(AND(U701=1,NOT(OR(מרקובחצי[[#This Row],[עד ועד]]&lt;J701,מרקובחצי[[#This Row],[עד ועד]]&gt;K701))),1,"")),"")</f>
        <v/>
      </c>
      <c r="V702" s="19">
        <f>IF(מרקובחצי[[#This Row],[CycleNumber]]&gt;1,IF(AND(SUM(R701:T701)=1,מרקובחצי[[#This Row],[עד ועד]]&gt;28,מרקובחצי[[#This Row],[עד ועד]]&lt;32),1,IF(OR(S701=1,AND(R701=1,מרקובחצי[[#This Row],[עד ועד]]&gt;28),AND(T701=1,מרקובחצי[[#This Row],[עד ועד]]&lt;32)),1,IF(AND(V701=1,NOT(OR(מרקובחצי[[#This Row],[עד ועד]]&lt;J701,מרקובחצי[[#This Row],[עד ועד]]&gt;K701))),1,""))),"")</f>
        <v>1</v>
      </c>
      <c r="W702" s="19" t="str">
        <f>IF(מרקובחצי[[#This Row],[CycleNumber]]&gt;1,IF(AND(T701=1,מרקובחצי[[#This Row],[עד ועד]]&gt;31),1,IF(AND(W701=1,NOT(OR(מרקובחצי[[#This Row],[עד ועד]]&lt;J701,מרקובחצי[[#This Row],[עד ועד]]&gt;K701))),1,"")),"")</f>
        <v/>
      </c>
      <c r="X702" s="19" t="str">
        <f>IF(AND(מרקובחצי[[#This Row],[CycleNumber]]&lt;$B703,SUM(מרקובחצי[[#This Row],[11]],R703)=2),1,"")</f>
        <v/>
      </c>
      <c r="Y702" s="19" t="str">
        <f>IF(AND(מרקובחצי[[#This Row],[CycleNumber]]&lt;$B703,SUM(מרקובחצי[[#This Row],[11]],S703)=2),1,"")</f>
        <v/>
      </c>
      <c r="Z702" s="19" t="str">
        <f>IF(AND(מרקובחצי[[#This Row],[CycleNumber]]&lt;$B703,SUM(מרקובחצי[[#This Row],[13]],S703)=2),1,"")</f>
        <v/>
      </c>
      <c r="AA702" s="19" t="str">
        <f>IF(AND(מרקובחצי[[#This Row],[CycleNumber]]&lt;$B703,SUM(מרקובחצי[[#This Row],[13]],T703)=2),1,"")</f>
        <v/>
      </c>
      <c r="AB702" s="19" t="str">
        <f>IF(AND(מרקובחצי[[#This Row],[CycleNumber]]&lt;$B703,SUM(מרקובחצי[[#This Row],[21]],U703)=2),1,"")</f>
        <v/>
      </c>
      <c r="AC702" s="19" t="str">
        <f>IF(AND(מרקובחצי[[#This Row],[CycleNumber]]&lt;$B703,SUM(מרקובחצי[[#This Row],[21]],V703)=2),1,"")</f>
        <v/>
      </c>
      <c r="AD702" s="19" t="str">
        <f>IF(AND(מרקובחצי[[#This Row],[CycleNumber]]&lt;$B703,SUM(מרקובחצי[[#This Row],[23]],V703)=2),1,"")</f>
        <v/>
      </c>
      <c r="AE702" s="19" t="str">
        <f>IF(AND(מרקובחצי[[#This Row],[CycleNumber]]&lt;$B703,SUM(מרקובחצי[[#This Row],[23]],W703)=2),1,"")</f>
        <v/>
      </c>
      <c r="AF702" s="19" t="str">
        <f>IF(AND(מרקובחצי[[#This Row],[CycleNumber]]&lt;$B703,SUM(מרקובחצי[[#This Row],[31]],O703)=2),1,"")</f>
        <v/>
      </c>
      <c r="AG702" s="19" t="str">
        <f>IF(AND(מרקובחצי[[#This Row],[CycleNumber]]&lt;$B703,SUM(מרקובחצי[[#This Row],[31]],P703)=2),1,"")</f>
        <v/>
      </c>
      <c r="AH702" s="19" t="str">
        <f>IF(AND(מרקובחצי[[#This Row],[CycleNumber]]&lt;$B703,SUM(מרקובחצי[[#This Row],[31]],Q703)=2),1,"")</f>
        <v/>
      </c>
      <c r="AI702" s="19" t="str">
        <f>IF(AND(מרקובחצי[[#This Row],[CycleNumber]]&lt;$B703,SUM(U702:U703)=2),1,"")</f>
        <v/>
      </c>
      <c r="AJ702" s="19" t="str">
        <f>IF(AND(מרקובחצי[[#This Row],[CycleNumber]]&lt;$B703,SUM(מרקובחצי[[#This Row],[32]],O703)=2),1,"")</f>
        <v/>
      </c>
      <c r="AK702" s="19" t="str">
        <f>IF(AND(מרקובחצי[[#This Row],[CycleNumber]]&lt;$B703,SUM(מרקובחצי[[#This Row],[32]],P703)=2),1,"")</f>
        <v/>
      </c>
      <c r="AL702" s="19" t="str">
        <f>IF(AND(מרקובחצי[[#This Row],[CycleNumber]]&lt;$B703,SUM(מרקובחצי[[#This Row],[32]],Q703)=2),1,"")</f>
        <v/>
      </c>
      <c r="AM702" s="19">
        <f>IF(AND(מרקובחצי[[#This Row],[CycleNumber]]&lt;$B703,SUM(V702:V703)=2),1,"")</f>
        <v>1</v>
      </c>
      <c r="AN702" s="19" t="str">
        <f>IF(AND(מרקובחצי[[#This Row],[CycleNumber]]&lt;$B703,SUM(מרקובחצי[[#This Row],[33]],O703)=2),1,"")</f>
        <v/>
      </c>
      <c r="AO702" s="19" t="str">
        <f>IF(AND(מרקובחצי[[#This Row],[CycleNumber]]&lt;$B703,SUM(מרקובחצי[[#This Row],[33]],P703)=2),1,"")</f>
        <v/>
      </c>
      <c r="AP702" s="19" t="str">
        <f>IF(AND(מרקובחצי[[#This Row],[CycleNumber]]&lt;$B703,SUM(מרקובחצי[[#This Row],[33]],Q703)=2),1,"")</f>
        <v/>
      </c>
      <c r="AQ702" s="19" t="str">
        <f>IF(AND(מרקובחצי[[#This Row],[CycleNumber]]&lt;$B703,SUM(W702:W703)=2),1,"")</f>
        <v/>
      </c>
      <c r="AR702" s="19" t="str">
        <f>IF(AND(מרקובחצי[[#This Row],[CycleNumber]]&lt;$B703,SUM(מרקובחצי[[#This Row],[12]],S703)=2),1,"")</f>
        <v/>
      </c>
      <c r="AS702" s="19" t="str">
        <f>IF(AND(מרקובחצי[[#This Row],[CycleNumber]]&lt;$B703,SUM(מרקובחצי[[#This Row],[22]],V703)=2),1,"")</f>
        <v/>
      </c>
      <c r="AT702" s="21">
        <f>SUM(מרקובחצי[[#This Row],[11]:[33]])</f>
        <v>1</v>
      </c>
    </row>
    <row r="703" spans="1:46" ht="15.6" x14ac:dyDescent="0.25">
      <c r="A703" s="19" t="s">
        <v>69</v>
      </c>
      <c r="B703" s="19">
        <v>9</v>
      </c>
      <c r="C703">
        <v>30</v>
      </c>
      <c r="D703" s="19">
        <f>מרקובחצי[[#This Row],[LengthofCycle]]+1</f>
        <v>31</v>
      </c>
      <c r="E703" t="str">
        <f>IF(IFERROR(LOOKUP(מרקובחצי[[#This Row],[ClientID]],קביעויות[הפלגה]),FALSE)=מרקובחצי[[#This Row],[ClientID]],1,"")</f>
        <v/>
      </c>
      <c r="F703" t="str">
        <f>IF(IFERROR(LOOKUP(מרקובחצי[[#This Row],[ClientID]],סוגחציקבוע[S31]),FALSE)=מרקובחצי[[#This Row],[ClientID]],1,"")</f>
        <v/>
      </c>
      <c r="G703">
        <f>IF(IFERROR(LOOKUP(מרקובחצי[[#This Row],[ClientID]],סוגחציקבוע[S32]),FALSE)=מרקובחצי[[#This Row],[ClientID]],1,"")</f>
        <v>1</v>
      </c>
      <c r="H703" t="str">
        <f>IF(IFERROR(LOOKUP(מרקובחצי[[#This Row],[ClientID]],סוגחציקבוע[S33]),FALSE)=מרקובחצי[[#This Row],[ClientID]],1,"")</f>
        <v/>
      </c>
      <c r="I703" t="str">
        <f>IF(IFERROR(LOOKUP(מרקובחצי[[#This Row],[ClientID]],סוגחציקבוע[S32&amp;33]),FALSE)=מרקובחצי[[#This Row],[ClientID]],1,"")</f>
        <v/>
      </c>
      <c r="J703" s="19">
        <f>IF(SUM(מרקובחצי[[#This Row],[11]:[13]])=1,מרקובחצי[[#This Row],[עד ועד]],IF(SUM(R702:T703)=1,IF(מרקובחצי[[#This Row],[עד ועד]]&lt;J702,מרקובחצי[[#This Row],[עד ועד]],J702),J702))</f>
        <v>21</v>
      </c>
      <c r="K703" s="19">
        <f>IF(SUM(מרקובחצי[[#This Row],[11]:[13]])=1,מרקובחצי[[#This Row],[עד ועד]],IF(SUM(R702:T703)=1,IF(מרקובחצי[[#This Row],[עד ועד]]&gt;K702,מרקובחצי[[#This Row],[עד ועד]],K702),K702))</f>
        <v>31</v>
      </c>
      <c r="L703" s="19" t="str">
        <f>IF(AND(SUM(מרקובחצי[[#This Row],[31]:[33]])=1,SUM(U702:W702)=0),מרקובחצי[[#This Row],[מקס]]-מרקובחצי[[#This Row],[מינ]],"")</f>
        <v/>
      </c>
      <c r="M70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03" s="19" t="str">
        <f t="shared" si="10"/>
        <v>S32</v>
      </c>
      <c r="O703" s="19" t="str">
        <f>IF(מרקובחצי[[#This Row],[קבעה הפלגה?]]=1,"",IF(AND(מרקובחצי[[#This Row],[עד ועד]]&lt;29,OR(מרקובחצי[[#This Row],[CycleNumber]]=1,AND(U702=1,OR(מרקובחצי[[#This Row],[עד ועד]]&lt;J702,מרקובחצי[[#This Row],[עד ועד]]&gt;K702)),AND(V702=1,מרקובחצי[[#This Row],[עד ועד]]&lt;J702),W702=1)),1,""))</f>
        <v/>
      </c>
      <c r="P703" s="19" t="str">
        <f>IF(מרקובחצי[[#This Row],[קבעה הפלגה?]]=1,"",IF(AND(מרקובחצי[[#This Row],[עד ועד]]&gt;28,מרקובחצי[[#This Row],[עד ועד]]&lt;32,OR(מרקובחצי[[#This Row],[CycleNumber]]=1,AND(U702=1),AND(V702=1,OR(מרקובחצי[[#This Row],[עד ועד]]&lt;J702,מרקובחצי[[#This Row],[עד ועד]]&gt;K702)),W702=1)),1,""))</f>
        <v/>
      </c>
      <c r="Q703" s="19" t="str">
        <f>IF(מרקובחצי[[#This Row],[קבעה הפלגה?]]=1,"",IF(AND(מרקובחצי[[#This Row],[עד ועד]]&gt;31,OR(מרקובחצי[[#This Row],[CycleNumber]]=1,AND(U702=1),AND(V702=1,מרקובחצי[[#This Row],[עד ועד]]&gt;K702),AND(W702=1,OR(מרקובחצי[[#This Row],[עד ועד]]&gt;K702,מרקובחצי[[#This Row],[עד ועד]]&lt;J702)))),1,""))</f>
        <v/>
      </c>
      <c r="R703" s="19" t="str">
        <f>IF(מרקובחצי[[#This Row],[CycleNumber]]&gt;1,IF(AND(O702=1,מרקובחצי[[#This Row],[עד ועד]]&lt;29),1,""),"")</f>
        <v/>
      </c>
      <c r="S703" s="19" t="str">
        <f>IF(מרקובחצי[[#This Row],[CycleNumber]]&gt;1,IF(OR(AND(O702=1,מרקובחצי[[#This Row],[עד ועד]]&gt;28),AND(P702=1),AND(Q702=1,מרקובחצי[[#This Row],[עד ועד]]&lt;32)),1,""),"")</f>
        <v/>
      </c>
      <c r="T703" s="19" t="str">
        <f>IF(מרקובחצי[[#This Row],[CycleNumber]]&gt;1,IF(AND(Q702=1,מרקובחצי[[#This Row],[עד ועד]]&gt;31),1,""),"")</f>
        <v/>
      </c>
      <c r="U703" s="19" t="str">
        <f>IF(מרקובחצי[[#This Row],[CycleNumber]]&gt;1,IF(AND(R702=1,מרקובחצי[[#This Row],[עד ועד]]&lt;29),1,IF(AND(U702=1,NOT(OR(מרקובחצי[[#This Row],[עד ועד]]&lt;J702,מרקובחצי[[#This Row],[עד ועד]]&gt;K702))),1,"")),"")</f>
        <v/>
      </c>
      <c r="V703" s="19">
        <f>IF(מרקובחצי[[#This Row],[CycleNumber]]&gt;1,IF(AND(SUM(R702:T702)=1,מרקובחצי[[#This Row],[עד ועד]]&gt;28,מרקובחצי[[#This Row],[עד ועד]]&lt;32),1,IF(OR(S702=1,AND(R702=1,מרקובחצי[[#This Row],[עד ועד]]&gt;28),AND(T702=1,מרקובחצי[[#This Row],[עד ועד]]&lt;32)),1,IF(AND(V702=1,NOT(OR(מרקובחצי[[#This Row],[עד ועד]]&lt;J702,מרקובחצי[[#This Row],[עד ועד]]&gt;K702))),1,""))),"")</f>
        <v>1</v>
      </c>
      <c r="W703" s="19" t="str">
        <f>IF(מרקובחצי[[#This Row],[CycleNumber]]&gt;1,IF(AND(T702=1,מרקובחצי[[#This Row],[עד ועד]]&gt;31),1,IF(AND(W702=1,NOT(OR(מרקובחצי[[#This Row],[עד ועד]]&lt;J702,מרקובחצי[[#This Row],[עד ועד]]&gt;K702))),1,"")),"")</f>
        <v/>
      </c>
      <c r="X703" s="19" t="str">
        <f>IF(AND(מרקובחצי[[#This Row],[CycleNumber]]&lt;$B704,SUM(מרקובחצי[[#This Row],[11]],R704)=2),1,"")</f>
        <v/>
      </c>
      <c r="Y703" s="19" t="str">
        <f>IF(AND(מרקובחצי[[#This Row],[CycleNumber]]&lt;$B704,SUM(מרקובחצי[[#This Row],[11]],S704)=2),1,"")</f>
        <v/>
      </c>
      <c r="Z703" s="19" t="str">
        <f>IF(AND(מרקובחצי[[#This Row],[CycleNumber]]&lt;$B704,SUM(מרקובחצי[[#This Row],[13]],S704)=2),1,"")</f>
        <v/>
      </c>
      <c r="AA703" s="19" t="str">
        <f>IF(AND(מרקובחצי[[#This Row],[CycleNumber]]&lt;$B704,SUM(מרקובחצי[[#This Row],[13]],T704)=2),1,"")</f>
        <v/>
      </c>
      <c r="AB703" s="19" t="str">
        <f>IF(AND(מרקובחצי[[#This Row],[CycleNumber]]&lt;$B704,SUM(מרקובחצי[[#This Row],[21]],U704)=2),1,"")</f>
        <v/>
      </c>
      <c r="AC703" s="19" t="str">
        <f>IF(AND(מרקובחצי[[#This Row],[CycleNumber]]&lt;$B704,SUM(מרקובחצי[[#This Row],[21]],V704)=2),1,"")</f>
        <v/>
      </c>
      <c r="AD703" s="19" t="str">
        <f>IF(AND(מרקובחצי[[#This Row],[CycleNumber]]&lt;$B704,SUM(מרקובחצי[[#This Row],[23]],V704)=2),1,"")</f>
        <v/>
      </c>
      <c r="AE703" s="19" t="str">
        <f>IF(AND(מרקובחצי[[#This Row],[CycleNumber]]&lt;$B704,SUM(מרקובחצי[[#This Row],[23]],W704)=2),1,"")</f>
        <v/>
      </c>
      <c r="AF703" s="19" t="str">
        <f>IF(AND(מרקובחצי[[#This Row],[CycleNumber]]&lt;$B704,SUM(מרקובחצי[[#This Row],[31]],O704)=2),1,"")</f>
        <v/>
      </c>
      <c r="AG703" s="19" t="str">
        <f>IF(AND(מרקובחצי[[#This Row],[CycleNumber]]&lt;$B704,SUM(מרקובחצי[[#This Row],[31]],P704)=2),1,"")</f>
        <v/>
      </c>
      <c r="AH703" s="19" t="str">
        <f>IF(AND(מרקובחצי[[#This Row],[CycleNumber]]&lt;$B704,SUM(מרקובחצי[[#This Row],[31]],Q704)=2),1,"")</f>
        <v/>
      </c>
      <c r="AI703" s="19" t="str">
        <f>IF(AND(מרקובחצי[[#This Row],[CycleNumber]]&lt;$B704,SUM(U703:U704)=2),1,"")</f>
        <v/>
      </c>
      <c r="AJ703" s="19" t="str">
        <f>IF(AND(מרקובחצי[[#This Row],[CycleNumber]]&lt;$B704,SUM(מרקובחצי[[#This Row],[32]],O704)=2),1,"")</f>
        <v/>
      </c>
      <c r="AK703" s="19" t="str">
        <f>IF(AND(מרקובחצי[[#This Row],[CycleNumber]]&lt;$B704,SUM(מרקובחצי[[#This Row],[32]],P704)=2),1,"")</f>
        <v/>
      </c>
      <c r="AL703" s="19" t="str">
        <f>IF(AND(מרקובחצי[[#This Row],[CycleNumber]]&lt;$B704,SUM(מרקובחצי[[#This Row],[32]],Q704)=2),1,"")</f>
        <v/>
      </c>
      <c r="AM703" s="19">
        <f>IF(AND(מרקובחצי[[#This Row],[CycleNumber]]&lt;$B704,SUM(V703:V704)=2),1,"")</f>
        <v>1</v>
      </c>
      <c r="AN703" s="19" t="str">
        <f>IF(AND(מרקובחצי[[#This Row],[CycleNumber]]&lt;$B704,SUM(מרקובחצי[[#This Row],[33]],O704)=2),1,"")</f>
        <v/>
      </c>
      <c r="AO703" s="19" t="str">
        <f>IF(AND(מרקובחצי[[#This Row],[CycleNumber]]&lt;$B704,SUM(מרקובחצי[[#This Row],[33]],P704)=2),1,"")</f>
        <v/>
      </c>
      <c r="AP703" s="19" t="str">
        <f>IF(AND(מרקובחצי[[#This Row],[CycleNumber]]&lt;$B704,SUM(מרקובחצי[[#This Row],[33]],Q704)=2),1,"")</f>
        <v/>
      </c>
      <c r="AQ703" s="19" t="str">
        <f>IF(AND(מרקובחצי[[#This Row],[CycleNumber]]&lt;$B704,SUM(W703:W704)=2),1,"")</f>
        <v/>
      </c>
      <c r="AR703" s="19" t="str">
        <f>IF(AND(מרקובחצי[[#This Row],[CycleNumber]]&lt;$B704,SUM(מרקובחצי[[#This Row],[12]],S704)=2),1,"")</f>
        <v/>
      </c>
      <c r="AS703" s="19" t="str">
        <f>IF(AND(מרקובחצי[[#This Row],[CycleNumber]]&lt;$B704,SUM(מרקובחצי[[#This Row],[22]],V704)=2),1,"")</f>
        <v/>
      </c>
      <c r="AT703" s="21">
        <f>SUM(מרקובחצי[[#This Row],[11]:[33]])</f>
        <v>1</v>
      </c>
    </row>
    <row r="704" spans="1:46" ht="15.6" x14ac:dyDescent="0.25">
      <c r="A704" s="19" t="s">
        <v>69</v>
      </c>
      <c r="B704" s="19">
        <v>10</v>
      </c>
      <c r="C704">
        <v>23</v>
      </c>
      <c r="D704" s="19">
        <f>מרקובחצי[[#This Row],[LengthofCycle]]+1</f>
        <v>24</v>
      </c>
      <c r="E704" t="str">
        <f>IF(IFERROR(LOOKUP(מרקובחצי[[#This Row],[ClientID]],קביעויות[הפלגה]),FALSE)=מרקובחצי[[#This Row],[ClientID]],1,"")</f>
        <v/>
      </c>
      <c r="F704" t="str">
        <f>IF(IFERROR(LOOKUP(מרקובחצי[[#This Row],[ClientID]],סוגחציקבוע[S31]),FALSE)=מרקובחצי[[#This Row],[ClientID]],1,"")</f>
        <v/>
      </c>
      <c r="G704">
        <f>IF(IFERROR(LOOKUP(מרקובחצי[[#This Row],[ClientID]],סוגחציקבוע[S32]),FALSE)=מרקובחצי[[#This Row],[ClientID]],1,"")</f>
        <v>1</v>
      </c>
      <c r="H704" t="str">
        <f>IF(IFERROR(LOOKUP(מרקובחצי[[#This Row],[ClientID]],סוגחציקבוע[S33]),FALSE)=מרקובחצי[[#This Row],[ClientID]],1,"")</f>
        <v/>
      </c>
      <c r="I704" t="str">
        <f>IF(IFERROR(LOOKUP(מרקובחצי[[#This Row],[ClientID]],סוגחציקבוע[S32&amp;33]),FALSE)=מרקובחצי[[#This Row],[ClientID]],1,"")</f>
        <v/>
      </c>
      <c r="J704" s="19">
        <f>IF(SUM(מרקובחצי[[#This Row],[11]:[13]])=1,מרקובחצי[[#This Row],[עד ועד]],IF(SUM(R703:T704)=1,IF(מרקובחצי[[#This Row],[עד ועד]]&lt;J703,מרקובחצי[[#This Row],[עד ועד]],J703),J703))</f>
        <v>21</v>
      </c>
      <c r="K704" s="19">
        <f>IF(SUM(מרקובחצי[[#This Row],[11]:[13]])=1,מרקובחצי[[#This Row],[עד ועד]],IF(SUM(R703:T704)=1,IF(מרקובחצי[[#This Row],[עד ועד]]&gt;K703,מרקובחצי[[#This Row],[עד ועד]],K703),K703))</f>
        <v>31</v>
      </c>
      <c r="L704" s="19" t="str">
        <f>IF(AND(SUM(מרקובחצי[[#This Row],[31]:[33]])=1,SUM(U703:W703)=0),מרקובחצי[[#This Row],[מקס]]-מרקובחצי[[#This Row],[מינ]],"")</f>
        <v/>
      </c>
      <c r="M70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04" s="19" t="str">
        <f t="shared" si="10"/>
        <v>S32</v>
      </c>
      <c r="O704" s="19" t="str">
        <f>IF(מרקובחצי[[#This Row],[קבעה הפלגה?]]=1,"",IF(AND(מרקובחצי[[#This Row],[עד ועד]]&lt;29,OR(מרקובחצי[[#This Row],[CycleNumber]]=1,AND(U703=1,OR(מרקובחצי[[#This Row],[עד ועד]]&lt;J703,מרקובחצי[[#This Row],[עד ועד]]&gt;K703)),AND(V703=1,מרקובחצי[[#This Row],[עד ועד]]&lt;J703),W703=1)),1,""))</f>
        <v/>
      </c>
      <c r="P704" s="19" t="str">
        <f>IF(מרקובחצי[[#This Row],[קבעה הפלגה?]]=1,"",IF(AND(מרקובחצי[[#This Row],[עד ועד]]&gt;28,מרקובחצי[[#This Row],[עד ועד]]&lt;32,OR(מרקובחצי[[#This Row],[CycleNumber]]=1,AND(U703=1),AND(V703=1,OR(מרקובחצי[[#This Row],[עד ועד]]&lt;J703,מרקובחצי[[#This Row],[עד ועד]]&gt;K703)),W703=1)),1,""))</f>
        <v/>
      </c>
      <c r="Q704" s="19" t="str">
        <f>IF(מרקובחצי[[#This Row],[קבעה הפלגה?]]=1,"",IF(AND(מרקובחצי[[#This Row],[עד ועד]]&gt;31,OR(מרקובחצי[[#This Row],[CycleNumber]]=1,AND(U703=1),AND(V703=1,מרקובחצי[[#This Row],[עד ועד]]&gt;K703),AND(W703=1,OR(מרקובחצי[[#This Row],[עד ועד]]&gt;K703,מרקובחצי[[#This Row],[עד ועד]]&lt;J703)))),1,""))</f>
        <v/>
      </c>
      <c r="R704" s="19" t="str">
        <f>IF(מרקובחצי[[#This Row],[CycleNumber]]&gt;1,IF(AND(O703=1,מרקובחצי[[#This Row],[עד ועד]]&lt;29),1,""),"")</f>
        <v/>
      </c>
      <c r="S704" s="19" t="str">
        <f>IF(מרקובחצי[[#This Row],[CycleNumber]]&gt;1,IF(OR(AND(O703=1,מרקובחצי[[#This Row],[עד ועד]]&gt;28),AND(P703=1),AND(Q703=1,מרקובחצי[[#This Row],[עד ועד]]&lt;32)),1,""),"")</f>
        <v/>
      </c>
      <c r="T704" s="19" t="str">
        <f>IF(מרקובחצי[[#This Row],[CycleNumber]]&gt;1,IF(AND(Q703=1,מרקובחצי[[#This Row],[עד ועד]]&gt;31),1,""),"")</f>
        <v/>
      </c>
      <c r="U704" s="19" t="str">
        <f>IF(מרקובחצי[[#This Row],[CycleNumber]]&gt;1,IF(AND(R703=1,מרקובחצי[[#This Row],[עד ועד]]&lt;29),1,IF(AND(U703=1,NOT(OR(מרקובחצי[[#This Row],[עד ועד]]&lt;J703,מרקובחצי[[#This Row],[עד ועד]]&gt;K703))),1,"")),"")</f>
        <v/>
      </c>
      <c r="V704" s="19">
        <f>IF(מרקובחצי[[#This Row],[CycleNumber]]&gt;1,IF(AND(SUM(R703:T703)=1,מרקובחצי[[#This Row],[עד ועד]]&gt;28,מרקובחצי[[#This Row],[עד ועד]]&lt;32),1,IF(OR(S703=1,AND(R703=1,מרקובחצי[[#This Row],[עד ועד]]&gt;28),AND(T703=1,מרקובחצי[[#This Row],[עד ועד]]&lt;32)),1,IF(AND(V703=1,NOT(OR(מרקובחצי[[#This Row],[עד ועד]]&lt;J703,מרקובחצי[[#This Row],[עד ועד]]&gt;K703))),1,""))),"")</f>
        <v>1</v>
      </c>
      <c r="W704" s="19" t="str">
        <f>IF(מרקובחצי[[#This Row],[CycleNumber]]&gt;1,IF(AND(T703=1,מרקובחצי[[#This Row],[עד ועד]]&gt;31),1,IF(AND(W703=1,NOT(OR(מרקובחצי[[#This Row],[עד ועד]]&lt;J703,מרקובחצי[[#This Row],[עד ועד]]&gt;K703))),1,"")),"")</f>
        <v/>
      </c>
      <c r="X704" s="19" t="str">
        <f>IF(AND(מרקובחצי[[#This Row],[CycleNumber]]&lt;$B705,SUM(מרקובחצי[[#This Row],[11]],R705)=2),1,"")</f>
        <v/>
      </c>
      <c r="Y704" s="19" t="str">
        <f>IF(AND(מרקובחצי[[#This Row],[CycleNumber]]&lt;$B705,SUM(מרקובחצי[[#This Row],[11]],S705)=2),1,"")</f>
        <v/>
      </c>
      <c r="Z704" s="19" t="str">
        <f>IF(AND(מרקובחצי[[#This Row],[CycleNumber]]&lt;$B705,SUM(מרקובחצי[[#This Row],[13]],S705)=2),1,"")</f>
        <v/>
      </c>
      <c r="AA704" s="19" t="str">
        <f>IF(AND(מרקובחצי[[#This Row],[CycleNumber]]&lt;$B705,SUM(מרקובחצי[[#This Row],[13]],T705)=2),1,"")</f>
        <v/>
      </c>
      <c r="AB704" s="19" t="str">
        <f>IF(AND(מרקובחצי[[#This Row],[CycleNumber]]&lt;$B705,SUM(מרקובחצי[[#This Row],[21]],U705)=2),1,"")</f>
        <v/>
      </c>
      <c r="AC704" s="19" t="str">
        <f>IF(AND(מרקובחצי[[#This Row],[CycleNumber]]&lt;$B705,SUM(מרקובחצי[[#This Row],[21]],V705)=2),1,"")</f>
        <v/>
      </c>
      <c r="AD704" s="19" t="str">
        <f>IF(AND(מרקובחצי[[#This Row],[CycleNumber]]&lt;$B705,SUM(מרקובחצי[[#This Row],[23]],V705)=2),1,"")</f>
        <v/>
      </c>
      <c r="AE704" s="19" t="str">
        <f>IF(AND(מרקובחצי[[#This Row],[CycleNumber]]&lt;$B705,SUM(מרקובחצי[[#This Row],[23]],W705)=2),1,"")</f>
        <v/>
      </c>
      <c r="AF704" s="19" t="str">
        <f>IF(AND(מרקובחצי[[#This Row],[CycleNumber]]&lt;$B705,SUM(מרקובחצי[[#This Row],[31]],O705)=2),1,"")</f>
        <v/>
      </c>
      <c r="AG704" s="19" t="str">
        <f>IF(AND(מרקובחצי[[#This Row],[CycleNumber]]&lt;$B705,SUM(מרקובחצי[[#This Row],[31]],P705)=2),1,"")</f>
        <v/>
      </c>
      <c r="AH704" s="19" t="str">
        <f>IF(AND(מרקובחצי[[#This Row],[CycleNumber]]&lt;$B705,SUM(מרקובחצי[[#This Row],[31]],Q705)=2),1,"")</f>
        <v/>
      </c>
      <c r="AI704" s="19" t="str">
        <f>IF(AND(מרקובחצי[[#This Row],[CycleNumber]]&lt;$B705,SUM(U704:U705)=2),1,"")</f>
        <v/>
      </c>
      <c r="AJ704" s="19" t="str">
        <f>IF(AND(מרקובחצי[[#This Row],[CycleNumber]]&lt;$B705,SUM(מרקובחצי[[#This Row],[32]],O705)=2),1,"")</f>
        <v/>
      </c>
      <c r="AK704" s="19" t="str">
        <f>IF(AND(מרקובחצי[[#This Row],[CycleNumber]]&lt;$B705,SUM(מרקובחצי[[#This Row],[32]],P705)=2),1,"")</f>
        <v/>
      </c>
      <c r="AL704" s="19" t="str">
        <f>IF(AND(מרקובחצי[[#This Row],[CycleNumber]]&lt;$B705,SUM(מרקובחצי[[#This Row],[32]],Q705)=2),1,"")</f>
        <v/>
      </c>
      <c r="AM704" s="19">
        <f>IF(AND(מרקובחצי[[#This Row],[CycleNumber]]&lt;$B705,SUM(V704:V705)=2),1,"")</f>
        <v>1</v>
      </c>
      <c r="AN704" s="19" t="str">
        <f>IF(AND(מרקובחצי[[#This Row],[CycleNumber]]&lt;$B705,SUM(מרקובחצי[[#This Row],[33]],O705)=2),1,"")</f>
        <v/>
      </c>
      <c r="AO704" s="19" t="str">
        <f>IF(AND(מרקובחצי[[#This Row],[CycleNumber]]&lt;$B705,SUM(מרקובחצי[[#This Row],[33]],P705)=2),1,"")</f>
        <v/>
      </c>
      <c r="AP704" s="19" t="str">
        <f>IF(AND(מרקובחצי[[#This Row],[CycleNumber]]&lt;$B705,SUM(מרקובחצי[[#This Row],[33]],Q705)=2),1,"")</f>
        <v/>
      </c>
      <c r="AQ704" s="19" t="str">
        <f>IF(AND(מרקובחצי[[#This Row],[CycleNumber]]&lt;$B705,SUM(W704:W705)=2),1,"")</f>
        <v/>
      </c>
      <c r="AR704" s="19" t="str">
        <f>IF(AND(מרקובחצי[[#This Row],[CycleNumber]]&lt;$B705,SUM(מרקובחצי[[#This Row],[12]],S705)=2),1,"")</f>
        <v/>
      </c>
      <c r="AS704" s="19" t="str">
        <f>IF(AND(מרקובחצי[[#This Row],[CycleNumber]]&lt;$B705,SUM(מרקובחצי[[#This Row],[22]],V705)=2),1,"")</f>
        <v/>
      </c>
      <c r="AT704" s="21">
        <f>SUM(מרקובחצי[[#This Row],[11]:[33]])</f>
        <v>1</v>
      </c>
    </row>
    <row r="705" spans="1:46" ht="15.6" x14ac:dyDescent="0.25">
      <c r="A705" s="19" t="s">
        <v>69</v>
      </c>
      <c r="B705" s="19">
        <v>11</v>
      </c>
      <c r="C705">
        <v>30</v>
      </c>
      <c r="D705" s="19">
        <f>מרקובחצי[[#This Row],[LengthofCycle]]+1</f>
        <v>31</v>
      </c>
      <c r="E705" t="str">
        <f>IF(IFERROR(LOOKUP(מרקובחצי[[#This Row],[ClientID]],קביעויות[הפלגה]),FALSE)=מרקובחצי[[#This Row],[ClientID]],1,"")</f>
        <v/>
      </c>
      <c r="F705" t="str">
        <f>IF(IFERROR(LOOKUP(מרקובחצי[[#This Row],[ClientID]],סוגחציקבוע[S31]),FALSE)=מרקובחצי[[#This Row],[ClientID]],1,"")</f>
        <v/>
      </c>
      <c r="G705">
        <f>IF(IFERROR(LOOKUP(מרקובחצי[[#This Row],[ClientID]],סוגחציקבוע[S32]),FALSE)=מרקובחצי[[#This Row],[ClientID]],1,"")</f>
        <v>1</v>
      </c>
      <c r="H705" t="str">
        <f>IF(IFERROR(LOOKUP(מרקובחצי[[#This Row],[ClientID]],סוגחציקבוע[S33]),FALSE)=מרקובחצי[[#This Row],[ClientID]],1,"")</f>
        <v/>
      </c>
      <c r="I705" t="str">
        <f>IF(IFERROR(LOOKUP(מרקובחצי[[#This Row],[ClientID]],סוגחציקבוע[S32&amp;33]),FALSE)=מרקובחצי[[#This Row],[ClientID]],1,"")</f>
        <v/>
      </c>
      <c r="J705" s="19">
        <f>IF(SUM(מרקובחצי[[#This Row],[11]:[13]])=1,מרקובחצי[[#This Row],[עד ועד]],IF(SUM(R704:T705)=1,IF(מרקובחצי[[#This Row],[עד ועד]]&lt;J704,מרקובחצי[[#This Row],[עד ועד]],J704),J704))</f>
        <v>21</v>
      </c>
      <c r="K705" s="19">
        <f>IF(SUM(מרקובחצי[[#This Row],[11]:[13]])=1,מרקובחצי[[#This Row],[עד ועד]],IF(SUM(R704:T705)=1,IF(מרקובחצי[[#This Row],[עד ועד]]&gt;K704,מרקובחצי[[#This Row],[עד ועד]],K704),K704))</f>
        <v>31</v>
      </c>
      <c r="L705" s="19" t="str">
        <f>IF(AND(SUM(מרקובחצי[[#This Row],[31]:[33]])=1,SUM(U704:W704)=0),מרקובחצי[[#This Row],[מקס]]-מרקובחצי[[#This Row],[מינ]],"")</f>
        <v/>
      </c>
      <c r="M70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05" s="19" t="str">
        <f t="shared" si="10"/>
        <v>S32</v>
      </c>
      <c r="O705" s="19" t="str">
        <f>IF(מרקובחצי[[#This Row],[קבעה הפלגה?]]=1,"",IF(AND(מרקובחצי[[#This Row],[עד ועד]]&lt;29,OR(מרקובחצי[[#This Row],[CycleNumber]]=1,AND(U704=1,OR(מרקובחצי[[#This Row],[עד ועד]]&lt;J704,מרקובחצי[[#This Row],[עד ועד]]&gt;K704)),AND(V704=1,מרקובחצי[[#This Row],[עד ועד]]&lt;J704),W704=1)),1,""))</f>
        <v/>
      </c>
      <c r="P705" s="19" t="str">
        <f>IF(מרקובחצי[[#This Row],[קבעה הפלגה?]]=1,"",IF(AND(מרקובחצי[[#This Row],[עד ועד]]&gt;28,מרקובחצי[[#This Row],[עד ועד]]&lt;32,OR(מרקובחצי[[#This Row],[CycleNumber]]=1,AND(U704=1),AND(V704=1,OR(מרקובחצי[[#This Row],[עד ועד]]&lt;J704,מרקובחצי[[#This Row],[עד ועד]]&gt;K704)),W704=1)),1,""))</f>
        <v/>
      </c>
      <c r="Q705" s="19" t="str">
        <f>IF(מרקובחצי[[#This Row],[קבעה הפלגה?]]=1,"",IF(AND(מרקובחצי[[#This Row],[עד ועד]]&gt;31,OR(מרקובחצי[[#This Row],[CycleNumber]]=1,AND(U704=1),AND(V704=1,מרקובחצי[[#This Row],[עד ועד]]&gt;K704),AND(W704=1,OR(מרקובחצי[[#This Row],[עד ועד]]&gt;K704,מרקובחצי[[#This Row],[עד ועד]]&lt;J704)))),1,""))</f>
        <v/>
      </c>
      <c r="R705" s="19" t="str">
        <f>IF(מרקובחצי[[#This Row],[CycleNumber]]&gt;1,IF(AND(O704=1,מרקובחצי[[#This Row],[עד ועד]]&lt;29),1,""),"")</f>
        <v/>
      </c>
      <c r="S705" s="19" t="str">
        <f>IF(מרקובחצי[[#This Row],[CycleNumber]]&gt;1,IF(OR(AND(O704=1,מרקובחצי[[#This Row],[עד ועד]]&gt;28),AND(P704=1),AND(Q704=1,מרקובחצי[[#This Row],[עד ועד]]&lt;32)),1,""),"")</f>
        <v/>
      </c>
      <c r="T705" s="19" t="str">
        <f>IF(מרקובחצי[[#This Row],[CycleNumber]]&gt;1,IF(AND(Q704=1,מרקובחצי[[#This Row],[עד ועד]]&gt;31),1,""),"")</f>
        <v/>
      </c>
      <c r="U705" s="19" t="str">
        <f>IF(מרקובחצי[[#This Row],[CycleNumber]]&gt;1,IF(AND(R704=1,מרקובחצי[[#This Row],[עד ועד]]&lt;29),1,IF(AND(U704=1,NOT(OR(מרקובחצי[[#This Row],[עד ועד]]&lt;J704,מרקובחצי[[#This Row],[עד ועד]]&gt;K704))),1,"")),"")</f>
        <v/>
      </c>
      <c r="V705" s="19">
        <f>IF(מרקובחצי[[#This Row],[CycleNumber]]&gt;1,IF(AND(SUM(R704:T704)=1,מרקובחצי[[#This Row],[עד ועד]]&gt;28,מרקובחצי[[#This Row],[עד ועד]]&lt;32),1,IF(OR(S704=1,AND(R704=1,מרקובחצי[[#This Row],[עד ועד]]&gt;28),AND(T704=1,מרקובחצי[[#This Row],[עד ועד]]&lt;32)),1,IF(AND(V704=1,NOT(OR(מרקובחצי[[#This Row],[עד ועד]]&lt;J704,מרקובחצי[[#This Row],[עד ועד]]&gt;K704))),1,""))),"")</f>
        <v>1</v>
      </c>
      <c r="W705" s="19" t="str">
        <f>IF(מרקובחצי[[#This Row],[CycleNumber]]&gt;1,IF(AND(T704=1,מרקובחצי[[#This Row],[עד ועד]]&gt;31),1,IF(AND(W704=1,NOT(OR(מרקובחצי[[#This Row],[עד ועד]]&lt;J704,מרקובחצי[[#This Row],[עד ועד]]&gt;K704))),1,"")),"")</f>
        <v/>
      </c>
      <c r="X705" s="19" t="str">
        <f>IF(AND(מרקובחצי[[#This Row],[CycleNumber]]&lt;$B706,SUM(מרקובחצי[[#This Row],[11]],R706)=2),1,"")</f>
        <v/>
      </c>
      <c r="Y705" s="19" t="str">
        <f>IF(AND(מרקובחצי[[#This Row],[CycleNumber]]&lt;$B706,SUM(מרקובחצי[[#This Row],[11]],S706)=2),1,"")</f>
        <v/>
      </c>
      <c r="Z705" s="19" t="str">
        <f>IF(AND(מרקובחצי[[#This Row],[CycleNumber]]&lt;$B706,SUM(מרקובחצי[[#This Row],[13]],S706)=2),1,"")</f>
        <v/>
      </c>
      <c r="AA705" s="19" t="str">
        <f>IF(AND(מרקובחצי[[#This Row],[CycleNumber]]&lt;$B706,SUM(מרקובחצי[[#This Row],[13]],T706)=2),1,"")</f>
        <v/>
      </c>
      <c r="AB705" s="19" t="str">
        <f>IF(AND(מרקובחצי[[#This Row],[CycleNumber]]&lt;$B706,SUM(מרקובחצי[[#This Row],[21]],U706)=2),1,"")</f>
        <v/>
      </c>
      <c r="AC705" s="19" t="str">
        <f>IF(AND(מרקובחצי[[#This Row],[CycleNumber]]&lt;$B706,SUM(מרקובחצי[[#This Row],[21]],V706)=2),1,"")</f>
        <v/>
      </c>
      <c r="AD705" s="19" t="str">
        <f>IF(AND(מרקובחצי[[#This Row],[CycleNumber]]&lt;$B706,SUM(מרקובחצי[[#This Row],[23]],V706)=2),1,"")</f>
        <v/>
      </c>
      <c r="AE705" s="19" t="str">
        <f>IF(AND(מרקובחצי[[#This Row],[CycleNumber]]&lt;$B706,SUM(מרקובחצי[[#This Row],[23]],W706)=2),1,"")</f>
        <v/>
      </c>
      <c r="AF705" s="19" t="str">
        <f>IF(AND(מרקובחצי[[#This Row],[CycleNumber]]&lt;$B706,SUM(מרקובחצי[[#This Row],[31]],O706)=2),1,"")</f>
        <v/>
      </c>
      <c r="AG705" s="19" t="str">
        <f>IF(AND(מרקובחצי[[#This Row],[CycleNumber]]&lt;$B706,SUM(מרקובחצי[[#This Row],[31]],P706)=2),1,"")</f>
        <v/>
      </c>
      <c r="AH705" s="19" t="str">
        <f>IF(AND(מרקובחצי[[#This Row],[CycleNumber]]&lt;$B706,SUM(מרקובחצי[[#This Row],[31]],Q706)=2),1,"")</f>
        <v/>
      </c>
      <c r="AI705" s="19" t="str">
        <f>IF(AND(מרקובחצי[[#This Row],[CycleNumber]]&lt;$B706,SUM(U705:U706)=2),1,"")</f>
        <v/>
      </c>
      <c r="AJ705" s="19" t="str">
        <f>IF(AND(מרקובחצי[[#This Row],[CycleNumber]]&lt;$B706,SUM(מרקובחצי[[#This Row],[32]],O706)=2),1,"")</f>
        <v/>
      </c>
      <c r="AK705" s="19" t="str">
        <f>IF(AND(מרקובחצי[[#This Row],[CycleNumber]]&lt;$B706,SUM(מרקובחצי[[#This Row],[32]],P706)=2),1,"")</f>
        <v/>
      </c>
      <c r="AL705" s="19">
        <f>IF(AND(מרקובחצי[[#This Row],[CycleNumber]]&lt;$B706,SUM(מרקובחצי[[#This Row],[32]],Q706)=2),1,"")</f>
        <v>1</v>
      </c>
      <c r="AM705" s="19" t="str">
        <f>IF(AND(מרקובחצי[[#This Row],[CycleNumber]]&lt;$B706,SUM(V705:V706)=2),1,"")</f>
        <v/>
      </c>
      <c r="AN705" s="19" t="str">
        <f>IF(AND(מרקובחצי[[#This Row],[CycleNumber]]&lt;$B706,SUM(מרקובחצי[[#This Row],[33]],O706)=2),1,"")</f>
        <v/>
      </c>
      <c r="AO705" s="19" t="str">
        <f>IF(AND(מרקובחצי[[#This Row],[CycleNumber]]&lt;$B706,SUM(מרקובחצי[[#This Row],[33]],P706)=2),1,"")</f>
        <v/>
      </c>
      <c r="AP705" s="19" t="str">
        <f>IF(AND(מרקובחצי[[#This Row],[CycleNumber]]&lt;$B706,SUM(מרקובחצי[[#This Row],[33]],Q706)=2),1,"")</f>
        <v/>
      </c>
      <c r="AQ705" s="19" t="str">
        <f>IF(AND(מרקובחצי[[#This Row],[CycleNumber]]&lt;$B706,SUM(W705:W706)=2),1,"")</f>
        <v/>
      </c>
      <c r="AR705" s="19" t="str">
        <f>IF(AND(מרקובחצי[[#This Row],[CycleNumber]]&lt;$B706,SUM(מרקובחצי[[#This Row],[12]],S706)=2),1,"")</f>
        <v/>
      </c>
      <c r="AS705" s="19" t="str">
        <f>IF(AND(מרקובחצי[[#This Row],[CycleNumber]]&lt;$B706,SUM(מרקובחצי[[#This Row],[22]],V706)=2),1,"")</f>
        <v/>
      </c>
      <c r="AT705" s="21">
        <f>SUM(מרקובחצי[[#This Row],[11]:[33]])</f>
        <v>1</v>
      </c>
    </row>
    <row r="706" spans="1:46" ht="15.6" x14ac:dyDescent="0.25">
      <c r="A706" s="19" t="s">
        <v>69</v>
      </c>
      <c r="B706" s="19">
        <v>12</v>
      </c>
      <c r="C706">
        <v>32</v>
      </c>
      <c r="D706" s="19">
        <f>מרקובחצי[[#This Row],[LengthofCycle]]+1</f>
        <v>33</v>
      </c>
      <c r="E706" t="str">
        <f>IF(IFERROR(LOOKUP(מרקובחצי[[#This Row],[ClientID]],קביעויות[הפלגה]),FALSE)=מרקובחצי[[#This Row],[ClientID]],1,"")</f>
        <v/>
      </c>
      <c r="F706" t="str">
        <f>IF(IFERROR(LOOKUP(מרקובחצי[[#This Row],[ClientID]],סוגחציקבוע[S31]),FALSE)=מרקובחצי[[#This Row],[ClientID]],1,"")</f>
        <v/>
      </c>
      <c r="G706">
        <f>IF(IFERROR(LOOKUP(מרקובחצי[[#This Row],[ClientID]],סוגחציקבוע[S32]),FALSE)=מרקובחצי[[#This Row],[ClientID]],1,"")</f>
        <v>1</v>
      </c>
      <c r="H706" t="str">
        <f>IF(IFERROR(LOOKUP(מרקובחצי[[#This Row],[ClientID]],סוגחציקבוע[S33]),FALSE)=מרקובחצי[[#This Row],[ClientID]],1,"")</f>
        <v/>
      </c>
      <c r="I706" t="str">
        <f>IF(IFERROR(LOOKUP(מרקובחצי[[#This Row],[ClientID]],סוגחציקבוע[S32&amp;33]),FALSE)=מרקובחצי[[#This Row],[ClientID]],1,"")</f>
        <v/>
      </c>
      <c r="J706" s="19">
        <f>IF(SUM(מרקובחצי[[#This Row],[11]:[13]])=1,מרקובחצי[[#This Row],[עד ועד]],IF(SUM(R705:T706)=1,IF(מרקובחצי[[#This Row],[עד ועד]]&lt;J705,מרקובחצי[[#This Row],[עד ועד]],J705),J705))</f>
        <v>33</v>
      </c>
      <c r="K706" s="19">
        <f>IF(SUM(מרקובחצי[[#This Row],[11]:[13]])=1,מרקובחצי[[#This Row],[עד ועד]],IF(SUM(R705:T706)=1,IF(מרקובחצי[[#This Row],[עד ועד]]&gt;K705,מרקובחצי[[#This Row],[עד ועד]],K705),K705))</f>
        <v>33</v>
      </c>
      <c r="L706" s="19" t="str">
        <f>IF(AND(SUM(מרקובחצי[[#This Row],[31]:[33]])=1,SUM(U705:W705)=0),מרקובחצי[[#This Row],[מקס]]-מרקובחצי[[#This Row],[מינ]],"")</f>
        <v/>
      </c>
      <c r="M70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706" s="19" t="str">
        <f t="shared" ref="N706:N769" si="11">IF(ROW()&gt;2,M705,"")</f>
        <v>S32</v>
      </c>
      <c r="O706" s="19" t="str">
        <f>IF(מרקובחצי[[#This Row],[קבעה הפלגה?]]=1,"",IF(AND(מרקובחצי[[#This Row],[עד ועד]]&lt;29,OR(מרקובחצי[[#This Row],[CycleNumber]]=1,AND(U705=1,OR(מרקובחצי[[#This Row],[עד ועד]]&lt;J705,מרקובחצי[[#This Row],[עד ועד]]&gt;K705)),AND(V705=1,מרקובחצי[[#This Row],[עד ועד]]&lt;J705),W705=1)),1,""))</f>
        <v/>
      </c>
      <c r="P706" s="19" t="str">
        <f>IF(מרקובחצי[[#This Row],[קבעה הפלגה?]]=1,"",IF(AND(מרקובחצי[[#This Row],[עד ועד]]&gt;28,מרקובחצי[[#This Row],[עד ועד]]&lt;32,OR(מרקובחצי[[#This Row],[CycleNumber]]=1,AND(U705=1),AND(V705=1,OR(מרקובחצי[[#This Row],[עד ועד]]&lt;J705,מרקובחצי[[#This Row],[עד ועד]]&gt;K705)),W705=1)),1,""))</f>
        <v/>
      </c>
      <c r="Q706" s="19">
        <f>IF(מרקובחצי[[#This Row],[קבעה הפלגה?]]=1,"",IF(AND(מרקובחצי[[#This Row],[עד ועד]]&gt;31,OR(מרקובחצי[[#This Row],[CycleNumber]]=1,AND(U705=1),AND(V705=1,מרקובחצי[[#This Row],[עד ועד]]&gt;K705),AND(W705=1,OR(מרקובחצי[[#This Row],[עד ועד]]&gt;K705,מרקובחצי[[#This Row],[עד ועד]]&lt;J705)))),1,""))</f>
        <v>1</v>
      </c>
      <c r="R706" s="19" t="str">
        <f>IF(מרקובחצי[[#This Row],[CycleNumber]]&gt;1,IF(AND(O705=1,מרקובחצי[[#This Row],[עד ועד]]&lt;29),1,""),"")</f>
        <v/>
      </c>
      <c r="S706" s="19" t="str">
        <f>IF(מרקובחצי[[#This Row],[CycleNumber]]&gt;1,IF(OR(AND(O705=1,מרקובחצי[[#This Row],[עד ועד]]&gt;28),AND(P705=1),AND(Q705=1,מרקובחצי[[#This Row],[עד ועד]]&lt;32)),1,""),"")</f>
        <v/>
      </c>
      <c r="T706" s="19" t="str">
        <f>IF(מרקובחצי[[#This Row],[CycleNumber]]&gt;1,IF(AND(Q705=1,מרקובחצי[[#This Row],[עד ועד]]&gt;31),1,""),"")</f>
        <v/>
      </c>
      <c r="U706" s="19" t="str">
        <f>IF(מרקובחצי[[#This Row],[CycleNumber]]&gt;1,IF(AND(R705=1,מרקובחצי[[#This Row],[עד ועד]]&lt;29),1,IF(AND(U705=1,NOT(OR(מרקובחצי[[#This Row],[עד ועד]]&lt;J705,מרקובחצי[[#This Row],[עד ועד]]&gt;K705))),1,"")),"")</f>
        <v/>
      </c>
      <c r="V706" s="19" t="str">
        <f>IF(מרקובחצי[[#This Row],[CycleNumber]]&gt;1,IF(AND(SUM(R705:T705)=1,מרקובחצי[[#This Row],[עד ועד]]&gt;28,מרקובחצי[[#This Row],[עד ועד]]&lt;32),1,IF(OR(S705=1,AND(R705=1,מרקובחצי[[#This Row],[עד ועד]]&gt;28),AND(T705=1,מרקובחצי[[#This Row],[עד ועד]]&lt;32)),1,IF(AND(V705=1,NOT(OR(מרקובחצי[[#This Row],[עד ועד]]&lt;J705,מרקובחצי[[#This Row],[עד ועד]]&gt;K705))),1,""))),"")</f>
        <v/>
      </c>
      <c r="W706" s="19" t="str">
        <f>IF(מרקובחצי[[#This Row],[CycleNumber]]&gt;1,IF(AND(T705=1,מרקובחצי[[#This Row],[עד ועד]]&gt;31),1,IF(AND(W705=1,NOT(OR(מרקובחצי[[#This Row],[עד ועד]]&lt;J705,מרקובחצי[[#This Row],[עד ועד]]&gt;K705))),1,"")),"")</f>
        <v/>
      </c>
      <c r="X706" s="19" t="str">
        <f>IF(AND(מרקובחצי[[#This Row],[CycleNumber]]&lt;$B707,SUM(מרקובחצי[[#This Row],[11]],R707)=2),1,"")</f>
        <v/>
      </c>
      <c r="Y706" s="19" t="str">
        <f>IF(AND(מרקובחצי[[#This Row],[CycleNumber]]&lt;$B707,SUM(מרקובחצי[[#This Row],[11]],S707)=2),1,"")</f>
        <v/>
      </c>
      <c r="Z706" s="19">
        <f>IF(AND(מרקובחצי[[#This Row],[CycleNumber]]&lt;$B707,SUM(מרקובחצי[[#This Row],[13]],S707)=2),1,"")</f>
        <v>1</v>
      </c>
      <c r="AA706" s="19" t="str">
        <f>IF(AND(מרקובחצי[[#This Row],[CycleNumber]]&lt;$B707,SUM(מרקובחצי[[#This Row],[13]],T707)=2),1,"")</f>
        <v/>
      </c>
      <c r="AB706" s="19" t="str">
        <f>IF(AND(מרקובחצי[[#This Row],[CycleNumber]]&lt;$B707,SUM(מרקובחצי[[#This Row],[21]],U707)=2),1,"")</f>
        <v/>
      </c>
      <c r="AC706" s="19" t="str">
        <f>IF(AND(מרקובחצי[[#This Row],[CycleNumber]]&lt;$B707,SUM(מרקובחצי[[#This Row],[21]],V707)=2),1,"")</f>
        <v/>
      </c>
      <c r="AD706" s="19" t="str">
        <f>IF(AND(מרקובחצי[[#This Row],[CycleNumber]]&lt;$B707,SUM(מרקובחצי[[#This Row],[23]],V707)=2),1,"")</f>
        <v/>
      </c>
      <c r="AE706" s="19" t="str">
        <f>IF(AND(מרקובחצי[[#This Row],[CycleNumber]]&lt;$B707,SUM(מרקובחצי[[#This Row],[23]],W707)=2),1,"")</f>
        <v/>
      </c>
      <c r="AF706" s="19" t="str">
        <f>IF(AND(מרקובחצי[[#This Row],[CycleNumber]]&lt;$B707,SUM(מרקובחצי[[#This Row],[31]],O707)=2),1,"")</f>
        <v/>
      </c>
      <c r="AG706" s="19" t="str">
        <f>IF(AND(מרקובחצי[[#This Row],[CycleNumber]]&lt;$B707,SUM(מרקובחצי[[#This Row],[31]],P707)=2),1,"")</f>
        <v/>
      </c>
      <c r="AH706" s="19" t="str">
        <f>IF(AND(מרקובחצי[[#This Row],[CycleNumber]]&lt;$B707,SUM(מרקובחצי[[#This Row],[31]],Q707)=2),1,"")</f>
        <v/>
      </c>
      <c r="AI706" s="19" t="str">
        <f>IF(AND(מרקובחצי[[#This Row],[CycleNumber]]&lt;$B707,SUM(U706:U707)=2),1,"")</f>
        <v/>
      </c>
      <c r="AJ706" s="19" t="str">
        <f>IF(AND(מרקובחצי[[#This Row],[CycleNumber]]&lt;$B707,SUM(מרקובחצי[[#This Row],[32]],O707)=2),1,"")</f>
        <v/>
      </c>
      <c r="AK706" s="19" t="str">
        <f>IF(AND(מרקובחצי[[#This Row],[CycleNumber]]&lt;$B707,SUM(מרקובחצי[[#This Row],[32]],P707)=2),1,"")</f>
        <v/>
      </c>
      <c r="AL706" s="19" t="str">
        <f>IF(AND(מרקובחצי[[#This Row],[CycleNumber]]&lt;$B707,SUM(מרקובחצי[[#This Row],[32]],Q707)=2),1,"")</f>
        <v/>
      </c>
      <c r="AM706" s="19" t="str">
        <f>IF(AND(מרקובחצי[[#This Row],[CycleNumber]]&lt;$B707,SUM(V706:V707)=2),1,"")</f>
        <v/>
      </c>
      <c r="AN706" s="19" t="str">
        <f>IF(AND(מרקובחצי[[#This Row],[CycleNumber]]&lt;$B707,SUM(מרקובחצי[[#This Row],[33]],O707)=2),1,"")</f>
        <v/>
      </c>
      <c r="AO706" s="19" t="str">
        <f>IF(AND(מרקובחצי[[#This Row],[CycleNumber]]&lt;$B707,SUM(מרקובחצי[[#This Row],[33]],P707)=2),1,"")</f>
        <v/>
      </c>
      <c r="AP706" s="19" t="str">
        <f>IF(AND(מרקובחצי[[#This Row],[CycleNumber]]&lt;$B707,SUM(מרקובחצי[[#This Row],[33]],Q707)=2),1,"")</f>
        <v/>
      </c>
      <c r="AQ706" s="19" t="str">
        <f>IF(AND(מרקובחצי[[#This Row],[CycleNumber]]&lt;$B707,SUM(W706:W707)=2),1,"")</f>
        <v/>
      </c>
      <c r="AR706" s="19" t="str">
        <f>IF(AND(מרקובחצי[[#This Row],[CycleNumber]]&lt;$B707,SUM(מרקובחצי[[#This Row],[12]],S707)=2),1,"")</f>
        <v/>
      </c>
      <c r="AS706" s="19" t="str">
        <f>IF(AND(מרקובחצי[[#This Row],[CycleNumber]]&lt;$B707,SUM(מרקובחצי[[#This Row],[22]],V707)=2),1,"")</f>
        <v/>
      </c>
      <c r="AT706" s="21">
        <f>SUM(מרקובחצי[[#This Row],[11]:[33]])</f>
        <v>1</v>
      </c>
    </row>
    <row r="707" spans="1:46" ht="15.6" x14ac:dyDescent="0.25">
      <c r="A707" s="19" t="s">
        <v>69</v>
      </c>
      <c r="B707" s="19">
        <v>13</v>
      </c>
      <c r="C707">
        <v>26</v>
      </c>
      <c r="D707" s="19">
        <f>מרקובחצי[[#This Row],[LengthofCycle]]+1</f>
        <v>27</v>
      </c>
      <c r="E707" t="str">
        <f>IF(IFERROR(LOOKUP(מרקובחצי[[#This Row],[ClientID]],קביעויות[הפלגה]),FALSE)=מרקובחצי[[#This Row],[ClientID]],1,"")</f>
        <v/>
      </c>
      <c r="F707" t="str">
        <f>IF(IFERROR(LOOKUP(מרקובחצי[[#This Row],[ClientID]],סוגחציקבוע[S31]),FALSE)=מרקובחצי[[#This Row],[ClientID]],1,"")</f>
        <v/>
      </c>
      <c r="G707">
        <f>IF(IFERROR(LOOKUP(מרקובחצי[[#This Row],[ClientID]],סוגחציקבוע[S32]),FALSE)=מרקובחצי[[#This Row],[ClientID]],1,"")</f>
        <v>1</v>
      </c>
      <c r="H707" t="str">
        <f>IF(IFERROR(LOOKUP(מרקובחצי[[#This Row],[ClientID]],סוגחציקבוע[S33]),FALSE)=מרקובחצי[[#This Row],[ClientID]],1,"")</f>
        <v/>
      </c>
      <c r="I707" t="str">
        <f>IF(IFERROR(LOOKUP(מרקובחצי[[#This Row],[ClientID]],סוגחציקבוע[S32&amp;33]),FALSE)=מרקובחצי[[#This Row],[ClientID]],1,"")</f>
        <v/>
      </c>
      <c r="J707" s="19">
        <f>IF(SUM(מרקובחצי[[#This Row],[11]:[13]])=1,מרקובחצי[[#This Row],[עד ועד]],IF(SUM(R706:T707)=1,IF(מרקובחצי[[#This Row],[עד ועד]]&lt;J706,מרקובחצי[[#This Row],[עד ועד]],J706),J706))</f>
        <v>27</v>
      </c>
      <c r="K707" s="19">
        <f>IF(SUM(מרקובחצי[[#This Row],[11]:[13]])=1,מרקובחצי[[#This Row],[עד ועד]],IF(SUM(R706:T707)=1,IF(מרקובחצי[[#This Row],[עד ועד]]&gt;K706,מרקובחצי[[#This Row],[עד ועד]],K706),K706))</f>
        <v>33</v>
      </c>
      <c r="L707" s="19" t="str">
        <f>IF(AND(SUM(מרקובחצי[[#This Row],[31]:[33]])=1,SUM(U706:W706)=0),מרקובחצי[[#This Row],[מקס]]-מרקובחצי[[#This Row],[מינ]],"")</f>
        <v/>
      </c>
      <c r="M70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707" s="19" t="str">
        <f t="shared" si="11"/>
        <v>S13</v>
      </c>
      <c r="O707" s="19" t="str">
        <f>IF(מרקובחצי[[#This Row],[קבעה הפלגה?]]=1,"",IF(AND(מרקובחצי[[#This Row],[עד ועד]]&lt;29,OR(מרקובחצי[[#This Row],[CycleNumber]]=1,AND(U706=1,OR(מרקובחצי[[#This Row],[עד ועד]]&lt;J706,מרקובחצי[[#This Row],[עד ועד]]&gt;K706)),AND(V706=1,מרקובחצי[[#This Row],[עד ועד]]&lt;J706),W706=1)),1,""))</f>
        <v/>
      </c>
      <c r="P707" s="19" t="str">
        <f>IF(מרקובחצי[[#This Row],[קבעה הפלגה?]]=1,"",IF(AND(מרקובחצי[[#This Row],[עד ועד]]&gt;28,מרקובחצי[[#This Row],[עד ועד]]&lt;32,OR(מרקובחצי[[#This Row],[CycleNumber]]=1,AND(U706=1),AND(V706=1,OR(מרקובחצי[[#This Row],[עד ועד]]&lt;J706,מרקובחצי[[#This Row],[עד ועד]]&gt;K706)),W706=1)),1,""))</f>
        <v/>
      </c>
      <c r="Q707" s="19" t="str">
        <f>IF(מרקובחצי[[#This Row],[קבעה הפלגה?]]=1,"",IF(AND(מרקובחצי[[#This Row],[עד ועד]]&gt;31,OR(מרקובחצי[[#This Row],[CycleNumber]]=1,AND(U706=1),AND(V706=1,מרקובחצי[[#This Row],[עד ועד]]&gt;K706),AND(W706=1,OR(מרקובחצי[[#This Row],[עד ועד]]&gt;K706,מרקובחצי[[#This Row],[עד ועד]]&lt;J706)))),1,""))</f>
        <v/>
      </c>
      <c r="R707" s="19" t="str">
        <f>IF(מרקובחצי[[#This Row],[CycleNumber]]&gt;1,IF(AND(O706=1,מרקובחצי[[#This Row],[עד ועד]]&lt;29),1,""),"")</f>
        <v/>
      </c>
      <c r="S707" s="19">
        <f>IF(מרקובחצי[[#This Row],[CycleNumber]]&gt;1,IF(OR(AND(O706=1,מרקובחצי[[#This Row],[עד ועד]]&gt;28),AND(P706=1),AND(Q706=1,מרקובחצי[[#This Row],[עד ועד]]&lt;32)),1,""),"")</f>
        <v>1</v>
      </c>
      <c r="T707" s="19" t="str">
        <f>IF(מרקובחצי[[#This Row],[CycleNumber]]&gt;1,IF(AND(Q706=1,מרקובחצי[[#This Row],[עד ועד]]&gt;31),1,""),"")</f>
        <v/>
      </c>
      <c r="U707" s="19" t="str">
        <f>IF(מרקובחצי[[#This Row],[CycleNumber]]&gt;1,IF(AND(R706=1,מרקובחצי[[#This Row],[עד ועד]]&lt;29),1,IF(AND(U706=1,NOT(OR(מרקובחצי[[#This Row],[עד ועד]]&lt;J706,מרקובחצי[[#This Row],[עד ועד]]&gt;K706))),1,"")),"")</f>
        <v/>
      </c>
      <c r="V707" s="19" t="str">
        <f>IF(מרקובחצי[[#This Row],[CycleNumber]]&gt;1,IF(AND(SUM(R706:T706)=1,מרקובחצי[[#This Row],[עד ועד]]&gt;28,מרקובחצי[[#This Row],[עד ועד]]&lt;32),1,IF(OR(S706=1,AND(R706=1,מרקובחצי[[#This Row],[עד ועד]]&gt;28),AND(T706=1,מרקובחצי[[#This Row],[עד ועד]]&lt;32)),1,IF(AND(V706=1,NOT(OR(מרקובחצי[[#This Row],[עד ועד]]&lt;J706,מרקובחצי[[#This Row],[עד ועד]]&gt;K706))),1,""))),"")</f>
        <v/>
      </c>
      <c r="W707" s="19" t="str">
        <f>IF(מרקובחצי[[#This Row],[CycleNumber]]&gt;1,IF(AND(T706=1,מרקובחצי[[#This Row],[עד ועד]]&gt;31),1,IF(AND(W706=1,NOT(OR(מרקובחצי[[#This Row],[עד ועד]]&lt;J706,מרקובחצי[[#This Row],[עד ועד]]&gt;K706))),1,"")),"")</f>
        <v/>
      </c>
      <c r="X707" s="19" t="str">
        <f>IF(AND(מרקובחצי[[#This Row],[CycleNumber]]&lt;$B708,SUM(מרקובחצי[[#This Row],[11]],R708)=2),1,"")</f>
        <v/>
      </c>
      <c r="Y707" s="19" t="str">
        <f>IF(AND(מרקובחצי[[#This Row],[CycleNumber]]&lt;$B708,SUM(מרקובחצי[[#This Row],[11]],S708)=2),1,"")</f>
        <v/>
      </c>
      <c r="Z707" s="19" t="str">
        <f>IF(AND(מרקובחצי[[#This Row],[CycleNumber]]&lt;$B708,SUM(מרקובחצי[[#This Row],[13]],S708)=2),1,"")</f>
        <v/>
      </c>
      <c r="AA707" s="19" t="str">
        <f>IF(AND(מרקובחצי[[#This Row],[CycleNumber]]&lt;$B708,SUM(מרקובחצי[[#This Row],[13]],T708)=2),1,"")</f>
        <v/>
      </c>
      <c r="AB707" s="19" t="str">
        <f>IF(AND(מרקובחצי[[#This Row],[CycleNumber]]&lt;$B708,SUM(מרקובחצי[[#This Row],[21]],U708)=2),1,"")</f>
        <v/>
      </c>
      <c r="AC707" s="19" t="str">
        <f>IF(AND(מרקובחצי[[#This Row],[CycleNumber]]&lt;$B708,SUM(מרקובחצי[[#This Row],[21]],V708)=2),1,"")</f>
        <v/>
      </c>
      <c r="AD707" s="19" t="str">
        <f>IF(AND(מרקובחצי[[#This Row],[CycleNumber]]&lt;$B708,SUM(מרקובחצי[[#This Row],[23]],V708)=2),1,"")</f>
        <v/>
      </c>
      <c r="AE707" s="19" t="str">
        <f>IF(AND(מרקובחצי[[#This Row],[CycleNumber]]&lt;$B708,SUM(מרקובחצי[[#This Row],[23]],W708)=2),1,"")</f>
        <v/>
      </c>
      <c r="AF707" s="19" t="str">
        <f>IF(AND(מרקובחצי[[#This Row],[CycleNumber]]&lt;$B708,SUM(מרקובחצי[[#This Row],[31]],O708)=2),1,"")</f>
        <v/>
      </c>
      <c r="AG707" s="19" t="str">
        <f>IF(AND(מרקובחצי[[#This Row],[CycleNumber]]&lt;$B708,SUM(מרקובחצי[[#This Row],[31]],P708)=2),1,"")</f>
        <v/>
      </c>
      <c r="AH707" s="19" t="str">
        <f>IF(AND(מרקובחצי[[#This Row],[CycleNumber]]&lt;$B708,SUM(מרקובחצי[[#This Row],[31]],Q708)=2),1,"")</f>
        <v/>
      </c>
      <c r="AI707" s="19" t="str">
        <f>IF(AND(מרקובחצי[[#This Row],[CycleNumber]]&lt;$B708,SUM(U707:U708)=2),1,"")</f>
        <v/>
      </c>
      <c r="AJ707" s="19" t="str">
        <f>IF(AND(מרקובחצי[[#This Row],[CycleNumber]]&lt;$B708,SUM(מרקובחצי[[#This Row],[32]],O708)=2),1,"")</f>
        <v/>
      </c>
      <c r="AK707" s="19" t="str">
        <f>IF(AND(מרקובחצי[[#This Row],[CycleNumber]]&lt;$B708,SUM(מרקובחצי[[#This Row],[32]],P708)=2),1,"")</f>
        <v/>
      </c>
      <c r="AL707" s="19" t="str">
        <f>IF(AND(מרקובחצי[[#This Row],[CycleNumber]]&lt;$B708,SUM(מרקובחצי[[#This Row],[32]],Q708)=2),1,"")</f>
        <v/>
      </c>
      <c r="AM707" s="19" t="str">
        <f>IF(AND(מרקובחצי[[#This Row],[CycleNumber]]&lt;$B708,SUM(V707:V708)=2),1,"")</f>
        <v/>
      </c>
      <c r="AN707" s="19" t="str">
        <f>IF(AND(מרקובחצי[[#This Row],[CycleNumber]]&lt;$B708,SUM(מרקובחצי[[#This Row],[33]],O708)=2),1,"")</f>
        <v/>
      </c>
      <c r="AO707" s="19" t="str">
        <f>IF(AND(מרקובחצי[[#This Row],[CycleNumber]]&lt;$B708,SUM(מרקובחצי[[#This Row],[33]],P708)=2),1,"")</f>
        <v/>
      </c>
      <c r="AP707" s="19" t="str">
        <f>IF(AND(מרקובחצי[[#This Row],[CycleNumber]]&lt;$B708,SUM(מרקובחצי[[#This Row],[33]],Q708)=2),1,"")</f>
        <v/>
      </c>
      <c r="AQ707" s="19" t="str">
        <f>IF(AND(מרקובחצי[[#This Row],[CycleNumber]]&lt;$B708,SUM(W707:W708)=2),1,"")</f>
        <v/>
      </c>
      <c r="AR707" s="19" t="str">
        <f>IF(AND(מרקובחצי[[#This Row],[CycleNumber]]&lt;$B708,SUM(מרקובחצי[[#This Row],[12]],S708)=2),1,"")</f>
        <v/>
      </c>
      <c r="AS707" s="19" t="str">
        <f>IF(AND(מרקובחצי[[#This Row],[CycleNumber]]&lt;$B708,SUM(מרקובחצי[[#This Row],[22]],V708)=2),1,"")</f>
        <v/>
      </c>
      <c r="AT707" s="21">
        <f>SUM(מרקובחצי[[#This Row],[11]:[33]])</f>
        <v>1</v>
      </c>
    </row>
    <row r="708" spans="1:46" ht="15.6" x14ac:dyDescent="0.25">
      <c r="A708" s="19" t="s">
        <v>70</v>
      </c>
      <c r="B708" s="19">
        <v>1</v>
      </c>
      <c r="C708">
        <v>34</v>
      </c>
      <c r="D708" s="19">
        <f>מרקובחצי[[#This Row],[LengthofCycle]]+1</f>
        <v>35</v>
      </c>
      <c r="E708" t="str">
        <f>IF(IFERROR(LOOKUP(מרקובחצי[[#This Row],[ClientID]],קביעויות[הפלגה]),FALSE)=מרקובחצי[[#This Row],[ClientID]],1,"")</f>
        <v/>
      </c>
      <c r="F708">
        <f>IF(IFERROR(LOOKUP(מרקובחצי[[#This Row],[ClientID]],סוגחציקבוע[S31]),FALSE)=מרקובחצי[[#This Row],[ClientID]],1,"")</f>
        <v>1</v>
      </c>
      <c r="G708" t="str">
        <f>IF(IFERROR(LOOKUP(מרקובחצי[[#This Row],[ClientID]],סוגחציקבוע[S32]),FALSE)=מרקובחצי[[#This Row],[ClientID]],1,"")</f>
        <v/>
      </c>
      <c r="H708" t="str">
        <f>IF(IFERROR(LOOKUP(מרקובחצי[[#This Row],[ClientID]],סוגחציקבוע[S33]),FALSE)=מרקובחצי[[#This Row],[ClientID]],1,"")</f>
        <v/>
      </c>
      <c r="I708" t="str">
        <f>IF(IFERROR(LOOKUP(מרקובחצי[[#This Row],[ClientID]],סוגחציקבוע[S32&amp;33]),FALSE)=מרקובחצי[[#This Row],[ClientID]],1,"")</f>
        <v/>
      </c>
      <c r="J708" s="19">
        <f>IF(SUM(מרקובחצי[[#This Row],[11]:[13]])=1,מרקובחצי[[#This Row],[עד ועד]],IF(SUM(R707:T708)=1,IF(מרקובחצי[[#This Row],[עד ועד]]&lt;J707,מרקובחצי[[#This Row],[עד ועד]],J707),J707))</f>
        <v>35</v>
      </c>
      <c r="K708" s="19">
        <f>IF(SUM(מרקובחצי[[#This Row],[11]:[13]])=1,מרקובחצי[[#This Row],[עד ועד]],IF(SUM(R707:T708)=1,IF(מרקובחצי[[#This Row],[עד ועד]]&gt;K707,מרקובחצי[[#This Row],[עד ועד]],K707),K707))</f>
        <v>35</v>
      </c>
      <c r="L708" s="19" t="str">
        <f>IF(AND(SUM(מרקובחצי[[#This Row],[31]:[33]])=1,SUM(U707:W707)=0),מרקובחצי[[#This Row],[מקס]]-מרקובחצי[[#This Row],[מינ]],"")</f>
        <v/>
      </c>
      <c r="M70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708" s="19" t="str">
        <f t="shared" si="11"/>
        <v>S22</v>
      </c>
      <c r="O708" s="19" t="str">
        <f>IF(מרקובחצי[[#This Row],[קבעה הפלגה?]]=1,"",IF(AND(מרקובחצי[[#This Row],[עד ועד]]&lt;29,OR(מרקובחצי[[#This Row],[CycleNumber]]=1,AND(U707=1,OR(מרקובחצי[[#This Row],[עד ועד]]&lt;J707,מרקובחצי[[#This Row],[עד ועד]]&gt;K707)),AND(V707=1,מרקובחצי[[#This Row],[עד ועד]]&lt;J707),W707=1)),1,""))</f>
        <v/>
      </c>
      <c r="P708" s="19" t="str">
        <f>IF(מרקובחצי[[#This Row],[קבעה הפלגה?]]=1,"",IF(AND(מרקובחצי[[#This Row],[עד ועד]]&gt;28,מרקובחצי[[#This Row],[עד ועד]]&lt;32,OR(מרקובחצי[[#This Row],[CycleNumber]]=1,AND(U707=1),AND(V707=1,OR(מרקובחצי[[#This Row],[עד ועד]]&lt;J707,מרקובחצי[[#This Row],[עד ועד]]&gt;K707)),W707=1)),1,""))</f>
        <v/>
      </c>
      <c r="Q708" s="19">
        <f>IF(מרקובחצי[[#This Row],[קבעה הפלגה?]]=1,"",IF(AND(מרקובחצי[[#This Row],[עד ועד]]&gt;31,OR(מרקובחצי[[#This Row],[CycleNumber]]=1,AND(U707=1),AND(V707=1,מרקובחצי[[#This Row],[עד ועד]]&gt;K707),AND(W707=1,OR(מרקובחצי[[#This Row],[עד ועד]]&gt;K707,מרקובחצי[[#This Row],[עד ועד]]&lt;J707)))),1,""))</f>
        <v>1</v>
      </c>
      <c r="R708" s="19" t="str">
        <f>IF(מרקובחצי[[#This Row],[CycleNumber]]&gt;1,IF(AND(O707=1,מרקובחצי[[#This Row],[עד ועד]]&lt;29),1,""),"")</f>
        <v/>
      </c>
      <c r="S708" s="19" t="str">
        <f>IF(מרקובחצי[[#This Row],[CycleNumber]]&gt;1,IF(OR(AND(O707=1,מרקובחצי[[#This Row],[עד ועד]]&gt;28),AND(P707=1),AND(Q707=1,מרקובחצי[[#This Row],[עד ועד]]&lt;32)),1,""),"")</f>
        <v/>
      </c>
      <c r="T708" s="19" t="str">
        <f>IF(מרקובחצי[[#This Row],[CycleNumber]]&gt;1,IF(AND(Q707=1,מרקובחצי[[#This Row],[עד ועד]]&gt;31),1,""),"")</f>
        <v/>
      </c>
      <c r="U708" s="19" t="str">
        <f>IF(מרקובחצי[[#This Row],[CycleNumber]]&gt;1,IF(AND(R707=1,מרקובחצי[[#This Row],[עד ועד]]&lt;29),1,IF(AND(U707=1,NOT(OR(מרקובחצי[[#This Row],[עד ועד]]&lt;J707,מרקובחצי[[#This Row],[עד ועד]]&gt;K707))),1,"")),"")</f>
        <v/>
      </c>
      <c r="V708" s="19" t="str">
        <f>IF(מרקובחצי[[#This Row],[CycleNumber]]&gt;1,IF(AND(SUM(R707:T707)=1,מרקובחצי[[#This Row],[עד ועד]]&gt;28,מרקובחצי[[#This Row],[עד ועד]]&lt;32),1,IF(OR(S707=1,AND(R707=1,מרקובחצי[[#This Row],[עד ועד]]&gt;28),AND(T707=1,מרקובחצי[[#This Row],[עד ועד]]&lt;32)),1,IF(AND(V707=1,NOT(OR(מרקובחצי[[#This Row],[עד ועד]]&lt;J707,מרקובחצי[[#This Row],[עד ועד]]&gt;K707))),1,""))),"")</f>
        <v/>
      </c>
      <c r="W708" s="19" t="str">
        <f>IF(מרקובחצי[[#This Row],[CycleNumber]]&gt;1,IF(AND(T707=1,מרקובחצי[[#This Row],[עד ועד]]&gt;31),1,IF(AND(W707=1,NOT(OR(מרקובחצי[[#This Row],[עד ועד]]&lt;J707,מרקובחצי[[#This Row],[עד ועד]]&gt;K707))),1,"")),"")</f>
        <v/>
      </c>
      <c r="X708" s="19" t="str">
        <f>IF(AND(מרקובחצי[[#This Row],[CycleNumber]]&lt;$B709,SUM(מרקובחצי[[#This Row],[11]],R709)=2),1,"")</f>
        <v/>
      </c>
      <c r="Y708" s="19" t="str">
        <f>IF(AND(מרקובחצי[[#This Row],[CycleNumber]]&lt;$B709,SUM(מרקובחצי[[#This Row],[11]],S709)=2),1,"")</f>
        <v/>
      </c>
      <c r="Z708" s="19">
        <f>IF(AND(מרקובחצי[[#This Row],[CycleNumber]]&lt;$B709,SUM(מרקובחצי[[#This Row],[13]],S709)=2),1,"")</f>
        <v>1</v>
      </c>
      <c r="AA708" s="19" t="str">
        <f>IF(AND(מרקובחצי[[#This Row],[CycleNumber]]&lt;$B709,SUM(מרקובחצי[[#This Row],[13]],T709)=2),1,"")</f>
        <v/>
      </c>
      <c r="AB708" s="19" t="str">
        <f>IF(AND(מרקובחצי[[#This Row],[CycleNumber]]&lt;$B709,SUM(מרקובחצי[[#This Row],[21]],U709)=2),1,"")</f>
        <v/>
      </c>
      <c r="AC708" s="19" t="str">
        <f>IF(AND(מרקובחצי[[#This Row],[CycleNumber]]&lt;$B709,SUM(מרקובחצי[[#This Row],[21]],V709)=2),1,"")</f>
        <v/>
      </c>
      <c r="AD708" s="19" t="str">
        <f>IF(AND(מרקובחצי[[#This Row],[CycleNumber]]&lt;$B709,SUM(מרקובחצי[[#This Row],[23]],V709)=2),1,"")</f>
        <v/>
      </c>
      <c r="AE708" s="19" t="str">
        <f>IF(AND(מרקובחצי[[#This Row],[CycleNumber]]&lt;$B709,SUM(מרקובחצי[[#This Row],[23]],W709)=2),1,"")</f>
        <v/>
      </c>
      <c r="AF708" s="19" t="str">
        <f>IF(AND(מרקובחצי[[#This Row],[CycleNumber]]&lt;$B709,SUM(מרקובחצי[[#This Row],[31]],O709)=2),1,"")</f>
        <v/>
      </c>
      <c r="AG708" s="19" t="str">
        <f>IF(AND(מרקובחצי[[#This Row],[CycleNumber]]&lt;$B709,SUM(מרקובחצי[[#This Row],[31]],P709)=2),1,"")</f>
        <v/>
      </c>
      <c r="AH708" s="19" t="str">
        <f>IF(AND(מרקובחצי[[#This Row],[CycleNumber]]&lt;$B709,SUM(מרקובחצי[[#This Row],[31]],Q709)=2),1,"")</f>
        <v/>
      </c>
      <c r="AI708" s="19" t="str">
        <f>IF(AND(מרקובחצי[[#This Row],[CycleNumber]]&lt;$B709,SUM(U708:U709)=2),1,"")</f>
        <v/>
      </c>
      <c r="AJ708" s="19" t="str">
        <f>IF(AND(מרקובחצי[[#This Row],[CycleNumber]]&lt;$B709,SUM(מרקובחצי[[#This Row],[32]],O709)=2),1,"")</f>
        <v/>
      </c>
      <c r="AK708" s="19" t="str">
        <f>IF(AND(מרקובחצי[[#This Row],[CycleNumber]]&lt;$B709,SUM(מרקובחצי[[#This Row],[32]],P709)=2),1,"")</f>
        <v/>
      </c>
      <c r="AL708" s="19" t="str">
        <f>IF(AND(מרקובחצי[[#This Row],[CycleNumber]]&lt;$B709,SUM(מרקובחצי[[#This Row],[32]],Q709)=2),1,"")</f>
        <v/>
      </c>
      <c r="AM708" s="19" t="str">
        <f>IF(AND(מרקובחצי[[#This Row],[CycleNumber]]&lt;$B709,SUM(V708:V709)=2),1,"")</f>
        <v/>
      </c>
      <c r="AN708" s="19" t="str">
        <f>IF(AND(מרקובחצי[[#This Row],[CycleNumber]]&lt;$B709,SUM(מרקובחצי[[#This Row],[33]],O709)=2),1,"")</f>
        <v/>
      </c>
      <c r="AO708" s="19" t="str">
        <f>IF(AND(מרקובחצי[[#This Row],[CycleNumber]]&lt;$B709,SUM(מרקובחצי[[#This Row],[33]],P709)=2),1,"")</f>
        <v/>
      </c>
      <c r="AP708" s="19" t="str">
        <f>IF(AND(מרקובחצי[[#This Row],[CycleNumber]]&lt;$B709,SUM(מרקובחצי[[#This Row],[33]],Q709)=2),1,"")</f>
        <v/>
      </c>
      <c r="AQ708" s="19" t="str">
        <f>IF(AND(מרקובחצי[[#This Row],[CycleNumber]]&lt;$B709,SUM(W708:W709)=2),1,"")</f>
        <v/>
      </c>
      <c r="AR708" s="19" t="str">
        <f>IF(AND(מרקובחצי[[#This Row],[CycleNumber]]&lt;$B709,SUM(מרקובחצי[[#This Row],[12]],S709)=2),1,"")</f>
        <v/>
      </c>
      <c r="AS708" s="19" t="str">
        <f>IF(AND(מרקובחצי[[#This Row],[CycleNumber]]&lt;$B709,SUM(מרקובחצי[[#This Row],[22]],V709)=2),1,"")</f>
        <v/>
      </c>
      <c r="AT708" s="21">
        <f>SUM(מרקובחצי[[#This Row],[11]:[33]])</f>
        <v>1</v>
      </c>
    </row>
    <row r="709" spans="1:46" ht="15.6" x14ac:dyDescent="0.25">
      <c r="A709" s="19" t="s">
        <v>70</v>
      </c>
      <c r="B709" s="19">
        <v>2</v>
      </c>
      <c r="C709">
        <v>30</v>
      </c>
      <c r="D709" s="19">
        <f>מרקובחצי[[#This Row],[LengthofCycle]]+1</f>
        <v>31</v>
      </c>
      <c r="E709" t="str">
        <f>IF(IFERROR(LOOKUP(מרקובחצי[[#This Row],[ClientID]],קביעויות[הפלגה]),FALSE)=מרקובחצי[[#This Row],[ClientID]],1,"")</f>
        <v/>
      </c>
      <c r="F709">
        <f>IF(IFERROR(LOOKUP(מרקובחצי[[#This Row],[ClientID]],סוגחציקבוע[S31]),FALSE)=מרקובחצי[[#This Row],[ClientID]],1,"")</f>
        <v>1</v>
      </c>
      <c r="G709" t="str">
        <f>IF(IFERROR(LOOKUP(מרקובחצי[[#This Row],[ClientID]],סוגחציקבוע[S32]),FALSE)=מרקובחצי[[#This Row],[ClientID]],1,"")</f>
        <v/>
      </c>
      <c r="H709" t="str">
        <f>IF(IFERROR(LOOKUP(מרקובחצי[[#This Row],[ClientID]],סוגחציקבוע[S33]),FALSE)=מרקובחצי[[#This Row],[ClientID]],1,"")</f>
        <v/>
      </c>
      <c r="I709" t="str">
        <f>IF(IFERROR(LOOKUP(מרקובחצי[[#This Row],[ClientID]],סוגחציקבוע[S32&amp;33]),FALSE)=מרקובחצי[[#This Row],[ClientID]],1,"")</f>
        <v/>
      </c>
      <c r="J709" s="19">
        <f>IF(SUM(מרקובחצי[[#This Row],[11]:[13]])=1,מרקובחצי[[#This Row],[עד ועד]],IF(SUM(R708:T709)=1,IF(מרקובחצי[[#This Row],[עד ועד]]&lt;J708,מרקובחצי[[#This Row],[עד ועד]],J708),J708))</f>
        <v>31</v>
      </c>
      <c r="K709" s="19">
        <f>IF(SUM(מרקובחצי[[#This Row],[11]:[13]])=1,מרקובחצי[[#This Row],[עד ועד]],IF(SUM(R708:T709)=1,IF(מרקובחצי[[#This Row],[עד ועד]]&gt;K708,מרקובחצי[[#This Row],[עד ועד]],K708),K708))</f>
        <v>35</v>
      </c>
      <c r="L709" s="19" t="str">
        <f>IF(AND(SUM(מרקובחצי[[#This Row],[31]:[33]])=1,SUM(U708:W708)=0),מרקובחצי[[#This Row],[מקס]]-מרקובחצי[[#This Row],[מינ]],"")</f>
        <v/>
      </c>
      <c r="M70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709" s="19" t="str">
        <f t="shared" si="11"/>
        <v>S13</v>
      </c>
      <c r="O709" s="19" t="str">
        <f>IF(מרקובחצי[[#This Row],[קבעה הפלגה?]]=1,"",IF(AND(מרקובחצי[[#This Row],[עד ועד]]&lt;29,OR(מרקובחצי[[#This Row],[CycleNumber]]=1,AND(U708=1,OR(מרקובחצי[[#This Row],[עד ועד]]&lt;J708,מרקובחצי[[#This Row],[עד ועד]]&gt;K708)),AND(V708=1,מרקובחצי[[#This Row],[עד ועד]]&lt;J708),W708=1)),1,""))</f>
        <v/>
      </c>
      <c r="P709" s="19" t="str">
        <f>IF(מרקובחצי[[#This Row],[קבעה הפלגה?]]=1,"",IF(AND(מרקובחצי[[#This Row],[עד ועד]]&gt;28,מרקובחצי[[#This Row],[עד ועד]]&lt;32,OR(מרקובחצי[[#This Row],[CycleNumber]]=1,AND(U708=1),AND(V708=1,OR(מרקובחצי[[#This Row],[עד ועד]]&lt;J708,מרקובחצי[[#This Row],[עד ועד]]&gt;K708)),W708=1)),1,""))</f>
        <v/>
      </c>
      <c r="Q709" s="19" t="str">
        <f>IF(מרקובחצי[[#This Row],[קבעה הפלגה?]]=1,"",IF(AND(מרקובחצי[[#This Row],[עד ועד]]&gt;31,OR(מרקובחצי[[#This Row],[CycleNumber]]=1,AND(U708=1),AND(V708=1,מרקובחצי[[#This Row],[עד ועד]]&gt;K708),AND(W708=1,OR(מרקובחצי[[#This Row],[עד ועד]]&gt;K708,מרקובחצי[[#This Row],[עד ועד]]&lt;J708)))),1,""))</f>
        <v/>
      </c>
      <c r="R709" s="19" t="str">
        <f>IF(מרקובחצי[[#This Row],[CycleNumber]]&gt;1,IF(AND(O708=1,מרקובחצי[[#This Row],[עד ועד]]&lt;29),1,""),"")</f>
        <v/>
      </c>
      <c r="S709" s="19">
        <f>IF(מרקובחצי[[#This Row],[CycleNumber]]&gt;1,IF(OR(AND(O708=1,מרקובחצי[[#This Row],[עד ועד]]&gt;28),AND(P708=1),AND(Q708=1,מרקובחצי[[#This Row],[עד ועד]]&lt;32)),1,""),"")</f>
        <v>1</v>
      </c>
      <c r="T709" s="19" t="str">
        <f>IF(מרקובחצי[[#This Row],[CycleNumber]]&gt;1,IF(AND(Q708=1,מרקובחצי[[#This Row],[עד ועד]]&gt;31),1,""),"")</f>
        <v/>
      </c>
      <c r="U709" s="19" t="str">
        <f>IF(מרקובחצי[[#This Row],[CycleNumber]]&gt;1,IF(AND(R708=1,מרקובחצי[[#This Row],[עד ועד]]&lt;29),1,IF(AND(U708=1,NOT(OR(מרקובחצי[[#This Row],[עד ועד]]&lt;J708,מרקובחצי[[#This Row],[עד ועד]]&gt;K708))),1,"")),"")</f>
        <v/>
      </c>
      <c r="V709" s="19" t="str">
        <f>IF(מרקובחצי[[#This Row],[CycleNumber]]&gt;1,IF(AND(SUM(R708:T708)=1,מרקובחצי[[#This Row],[עד ועד]]&gt;28,מרקובחצי[[#This Row],[עד ועד]]&lt;32),1,IF(OR(S708=1,AND(R708=1,מרקובחצי[[#This Row],[עד ועד]]&gt;28),AND(T708=1,מרקובחצי[[#This Row],[עד ועד]]&lt;32)),1,IF(AND(V708=1,NOT(OR(מרקובחצי[[#This Row],[עד ועד]]&lt;J708,מרקובחצי[[#This Row],[עד ועד]]&gt;K708))),1,""))),"")</f>
        <v/>
      </c>
      <c r="W709" s="19" t="str">
        <f>IF(מרקובחצי[[#This Row],[CycleNumber]]&gt;1,IF(AND(T708=1,מרקובחצי[[#This Row],[עד ועד]]&gt;31),1,IF(AND(W708=1,NOT(OR(מרקובחצי[[#This Row],[עד ועד]]&lt;J708,מרקובחצי[[#This Row],[עד ועד]]&gt;K708))),1,"")),"")</f>
        <v/>
      </c>
      <c r="X709" s="19" t="str">
        <f>IF(AND(מרקובחצי[[#This Row],[CycleNumber]]&lt;$B710,SUM(מרקובחצי[[#This Row],[11]],R710)=2),1,"")</f>
        <v/>
      </c>
      <c r="Y709" s="19" t="str">
        <f>IF(AND(מרקובחצי[[#This Row],[CycleNumber]]&lt;$B710,SUM(מרקובחצי[[#This Row],[11]],S710)=2),1,"")</f>
        <v/>
      </c>
      <c r="Z709" s="19" t="str">
        <f>IF(AND(מרקובחצי[[#This Row],[CycleNumber]]&lt;$B710,SUM(מרקובחצי[[#This Row],[13]],S710)=2),1,"")</f>
        <v/>
      </c>
      <c r="AA709" s="19" t="str">
        <f>IF(AND(מרקובחצי[[#This Row],[CycleNumber]]&lt;$B710,SUM(מרקובחצי[[#This Row],[13]],T710)=2),1,"")</f>
        <v/>
      </c>
      <c r="AB709" s="19" t="str">
        <f>IF(AND(מרקובחצי[[#This Row],[CycleNumber]]&lt;$B710,SUM(מרקובחצי[[#This Row],[21]],U710)=2),1,"")</f>
        <v/>
      </c>
      <c r="AC709" s="19" t="str">
        <f>IF(AND(מרקובחצי[[#This Row],[CycleNumber]]&lt;$B710,SUM(מרקובחצי[[#This Row],[21]],V710)=2),1,"")</f>
        <v/>
      </c>
      <c r="AD709" s="19" t="str">
        <f>IF(AND(מרקובחצי[[#This Row],[CycleNumber]]&lt;$B710,SUM(מרקובחצי[[#This Row],[23]],V710)=2),1,"")</f>
        <v/>
      </c>
      <c r="AE709" s="19" t="str">
        <f>IF(AND(מרקובחצי[[#This Row],[CycleNumber]]&lt;$B710,SUM(מרקובחצי[[#This Row],[23]],W710)=2),1,"")</f>
        <v/>
      </c>
      <c r="AF709" s="19" t="str">
        <f>IF(AND(מרקובחצי[[#This Row],[CycleNumber]]&lt;$B710,SUM(מרקובחצי[[#This Row],[31]],O710)=2),1,"")</f>
        <v/>
      </c>
      <c r="AG709" s="19" t="str">
        <f>IF(AND(מרקובחצי[[#This Row],[CycleNumber]]&lt;$B710,SUM(מרקובחצי[[#This Row],[31]],P710)=2),1,"")</f>
        <v/>
      </c>
      <c r="AH709" s="19" t="str">
        <f>IF(AND(מרקובחצי[[#This Row],[CycleNumber]]&lt;$B710,SUM(מרקובחצי[[#This Row],[31]],Q710)=2),1,"")</f>
        <v/>
      </c>
      <c r="AI709" s="19" t="str">
        <f>IF(AND(מרקובחצי[[#This Row],[CycleNumber]]&lt;$B710,SUM(U709:U710)=2),1,"")</f>
        <v/>
      </c>
      <c r="AJ709" s="19" t="str">
        <f>IF(AND(מרקובחצי[[#This Row],[CycleNumber]]&lt;$B710,SUM(מרקובחצי[[#This Row],[32]],O710)=2),1,"")</f>
        <v/>
      </c>
      <c r="AK709" s="19" t="str">
        <f>IF(AND(מרקובחצי[[#This Row],[CycleNumber]]&lt;$B710,SUM(מרקובחצי[[#This Row],[32]],P710)=2),1,"")</f>
        <v/>
      </c>
      <c r="AL709" s="19" t="str">
        <f>IF(AND(מרקובחצי[[#This Row],[CycleNumber]]&lt;$B710,SUM(מרקובחצי[[#This Row],[32]],Q710)=2),1,"")</f>
        <v/>
      </c>
      <c r="AM709" s="19" t="str">
        <f>IF(AND(מרקובחצי[[#This Row],[CycleNumber]]&lt;$B710,SUM(V709:V710)=2),1,"")</f>
        <v/>
      </c>
      <c r="AN709" s="19" t="str">
        <f>IF(AND(מרקובחצי[[#This Row],[CycleNumber]]&lt;$B710,SUM(מרקובחצי[[#This Row],[33]],O710)=2),1,"")</f>
        <v/>
      </c>
      <c r="AO709" s="19" t="str">
        <f>IF(AND(מרקובחצי[[#This Row],[CycleNumber]]&lt;$B710,SUM(מרקובחצי[[#This Row],[33]],P710)=2),1,"")</f>
        <v/>
      </c>
      <c r="AP709" s="19" t="str">
        <f>IF(AND(מרקובחצי[[#This Row],[CycleNumber]]&lt;$B710,SUM(מרקובחצי[[#This Row],[33]],Q710)=2),1,"")</f>
        <v/>
      </c>
      <c r="AQ709" s="19" t="str">
        <f>IF(AND(מרקובחצי[[#This Row],[CycleNumber]]&lt;$B710,SUM(W709:W710)=2),1,"")</f>
        <v/>
      </c>
      <c r="AR709" s="19" t="str">
        <f>IF(AND(מרקובחצי[[#This Row],[CycleNumber]]&lt;$B710,SUM(מרקובחצי[[#This Row],[12]],S710)=2),1,"")</f>
        <v/>
      </c>
      <c r="AS709" s="19">
        <f>IF(AND(מרקובחצי[[#This Row],[CycleNumber]]&lt;$B710,SUM(מרקובחצי[[#This Row],[22]],V710)=2),1,"")</f>
        <v>1</v>
      </c>
      <c r="AT709" s="21">
        <f>SUM(מרקובחצי[[#This Row],[11]:[33]])</f>
        <v>1</v>
      </c>
    </row>
    <row r="710" spans="1:46" ht="15.6" x14ac:dyDescent="0.25">
      <c r="A710" s="19" t="s">
        <v>70</v>
      </c>
      <c r="B710" s="19">
        <v>3</v>
      </c>
      <c r="C710">
        <v>28</v>
      </c>
      <c r="D710" s="19">
        <f>מרקובחצי[[#This Row],[LengthofCycle]]+1</f>
        <v>29</v>
      </c>
      <c r="E710" t="str">
        <f>IF(IFERROR(LOOKUP(מרקובחצי[[#This Row],[ClientID]],קביעויות[הפלגה]),FALSE)=מרקובחצי[[#This Row],[ClientID]],1,"")</f>
        <v/>
      </c>
      <c r="F710">
        <f>IF(IFERROR(LOOKUP(מרקובחצי[[#This Row],[ClientID]],סוגחציקבוע[S31]),FALSE)=מרקובחצי[[#This Row],[ClientID]],1,"")</f>
        <v>1</v>
      </c>
      <c r="G710" t="str">
        <f>IF(IFERROR(LOOKUP(מרקובחצי[[#This Row],[ClientID]],סוגחציקבוע[S32]),FALSE)=מרקובחצי[[#This Row],[ClientID]],1,"")</f>
        <v/>
      </c>
      <c r="H710" t="str">
        <f>IF(IFERROR(LOOKUP(מרקובחצי[[#This Row],[ClientID]],סוגחציקבוע[S33]),FALSE)=מרקובחצי[[#This Row],[ClientID]],1,"")</f>
        <v/>
      </c>
      <c r="I710" t="str">
        <f>IF(IFERROR(LOOKUP(מרקובחצי[[#This Row],[ClientID]],סוגחציקבוע[S32&amp;33]),FALSE)=מרקובחצי[[#This Row],[ClientID]],1,"")</f>
        <v/>
      </c>
      <c r="J710" s="19">
        <f>IF(SUM(מרקובחצי[[#This Row],[11]:[13]])=1,מרקובחצי[[#This Row],[עד ועד]],IF(SUM(R709:T710)=1,IF(מרקובחצי[[#This Row],[עד ועד]]&lt;J709,מרקובחצי[[#This Row],[עד ועד]],J709),J709))</f>
        <v>29</v>
      </c>
      <c r="K710" s="19">
        <f>IF(SUM(מרקובחצי[[#This Row],[11]:[13]])=1,מרקובחצי[[#This Row],[עד ועד]],IF(SUM(R709:T710)=1,IF(מרקובחצי[[#This Row],[עד ועד]]&gt;K709,מרקובחצי[[#This Row],[עד ועד]],K709),K709))</f>
        <v>35</v>
      </c>
      <c r="L710" s="19">
        <f>IF(AND(SUM(מרקובחצי[[#This Row],[31]:[33]])=1,SUM(U709:W709)=0),מרקובחצי[[#This Row],[מקס]]-מרקובחצי[[#This Row],[מינ]],"")</f>
        <v>6</v>
      </c>
      <c r="M71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10" s="19" t="str">
        <f t="shared" si="11"/>
        <v>S22</v>
      </c>
      <c r="O710" s="19" t="str">
        <f>IF(מרקובחצי[[#This Row],[קבעה הפלגה?]]=1,"",IF(AND(מרקובחצי[[#This Row],[עד ועד]]&lt;29,OR(מרקובחצי[[#This Row],[CycleNumber]]=1,AND(U709=1,OR(מרקובחצי[[#This Row],[עד ועד]]&lt;J709,מרקובחצי[[#This Row],[עד ועד]]&gt;K709)),AND(V709=1,מרקובחצי[[#This Row],[עד ועד]]&lt;J709),W709=1)),1,""))</f>
        <v/>
      </c>
      <c r="P710" s="19" t="str">
        <f>IF(מרקובחצי[[#This Row],[קבעה הפלגה?]]=1,"",IF(AND(מרקובחצי[[#This Row],[עד ועד]]&gt;28,מרקובחצי[[#This Row],[עד ועד]]&lt;32,OR(מרקובחצי[[#This Row],[CycleNumber]]=1,AND(U709=1),AND(V709=1,OR(מרקובחצי[[#This Row],[עד ועד]]&lt;J709,מרקובחצי[[#This Row],[עד ועד]]&gt;K709)),W709=1)),1,""))</f>
        <v/>
      </c>
      <c r="Q710" s="19" t="str">
        <f>IF(מרקובחצי[[#This Row],[קבעה הפלגה?]]=1,"",IF(AND(מרקובחצי[[#This Row],[עד ועד]]&gt;31,OR(מרקובחצי[[#This Row],[CycleNumber]]=1,AND(U709=1),AND(V709=1,מרקובחצי[[#This Row],[עד ועד]]&gt;K709),AND(W709=1,OR(מרקובחצי[[#This Row],[עד ועד]]&gt;K709,מרקובחצי[[#This Row],[עד ועד]]&lt;J709)))),1,""))</f>
        <v/>
      </c>
      <c r="R710" s="19" t="str">
        <f>IF(מרקובחצי[[#This Row],[CycleNumber]]&gt;1,IF(AND(O709=1,מרקובחצי[[#This Row],[עד ועד]]&lt;29),1,""),"")</f>
        <v/>
      </c>
      <c r="S710" s="19" t="str">
        <f>IF(מרקובחצי[[#This Row],[CycleNumber]]&gt;1,IF(OR(AND(O709=1,מרקובחצי[[#This Row],[עד ועד]]&gt;28),AND(P709=1),AND(Q709=1,מרקובחצי[[#This Row],[עד ועד]]&lt;32)),1,""),"")</f>
        <v/>
      </c>
      <c r="T710" s="19" t="str">
        <f>IF(מרקובחצי[[#This Row],[CycleNumber]]&gt;1,IF(AND(Q709=1,מרקובחצי[[#This Row],[עד ועד]]&gt;31),1,""),"")</f>
        <v/>
      </c>
      <c r="U710" s="19" t="str">
        <f>IF(מרקובחצי[[#This Row],[CycleNumber]]&gt;1,IF(AND(R709=1,מרקובחצי[[#This Row],[עד ועד]]&lt;29),1,IF(AND(U709=1,NOT(OR(מרקובחצי[[#This Row],[עד ועד]]&lt;J709,מרקובחצי[[#This Row],[עד ועד]]&gt;K709))),1,"")),"")</f>
        <v/>
      </c>
      <c r="V710" s="19">
        <f>IF(מרקובחצי[[#This Row],[CycleNumber]]&gt;1,IF(AND(SUM(R709:T709)=1,מרקובחצי[[#This Row],[עד ועד]]&gt;28,מרקובחצי[[#This Row],[עד ועד]]&lt;32),1,IF(OR(S709=1,AND(R709=1,מרקובחצי[[#This Row],[עד ועד]]&gt;28),AND(T709=1,מרקובחצי[[#This Row],[עד ועד]]&lt;32)),1,IF(AND(V709=1,NOT(OR(מרקובחצי[[#This Row],[עד ועד]]&lt;J709,מרקובחצי[[#This Row],[עד ועד]]&gt;K709))),1,""))),"")</f>
        <v>1</v>
      </c>
      <c r="W710" s="19" t="str">
        <f>IF(מרקובחצי[[#This Row],[CycleNumber]]&gt;1,IF(AND(T709=1,מרקובחצי[[#This Row],[עד ועד]]&gt;31),1,IF(AND(W709=1,NOT(OR(מרקובחצי[[#This Row],[עד ועד]]&lt;J709,מרקובחצי[[#This Row],[עד ועד]]&gt;K709))),1,"")),"")</f>
        <v/>
      </c>
      <c r="X710" s="19" t="str">
        <f>IF(AND(מרקובחצי[[#This Row],[CycleNumber]]&lt;$B711,SUM(מרקובחצי[[#This Row],[11]],R711)=2),1,"")</f>
        <v/>
      </c>
      <c r="Y710" s="19" t="str">
        <f>IF(AND(מרקובחצי[[#This Row],[CycleNumber]]&lt;$B711,SUM(מרקובחצי[[#This Row],[11]],S711)=2),1,"")</f>
        <v/>
      </c>
      <c r="Z710" s="19" t="str">
        <f>IF(AND(מרקובחצי[[#This Row],[CycleNumber]]&lt;$B711,SUM(מרקובחצי[[#This Row],[13]],S711)=2),1,"")</f>
        <v/>
      </c>
      <c r="AA710" s="19" t="str">
        <f>IF(AND(מרקובחצי[[#This Row],[CycleNumber]]&lt;$B711,SUM(מרקובחצי[[#This Row],[13]],T711)=2),1,"")</f>
        <v/>
      </c>
      <c r="AB710" s="19" t="str">
        <f>IF(AND(מרקובחצי[[#This Row],[CycleNumber]]&lt;$B711,SUM(מרקובחצי[[#This Row],[21]],U711)=2),1,"")</f>
        <v/>
      </c>
      <c r="AC710" s="19" t="str">
        <f>IF(AND(מרקובחצי[[#This Row],[CycleNumber]]&lt;$B711,SUM(מרקובחצי[[#This Row],[21]],V711)=2),1,"")</f>
        <v/>
      </c>
      <c r="AD710" s="19" t="str">
        <f>IF(AND(מרקובחצי[[#This Row],[CycleNumber]]&lt;$B711,SUM(מרקובחצי[[#This Row],[23]],V711)=2),1,"")</f>
        <v/>
      </c>
      <c r="AE710" s="19" t="str">
        <f>IF(AND(מרקובחצי[[#This Row],[CycleNumber]]&lt;$B711,SUM(מרקובחצי[[#This Row],[23]],W711)=2),1,"")</f>
        <v/>
      </c>
      <c r="AF710" s="19" t="str">
        <f>IF(AND(מרקובחצי[[#This Row],[CycleNumber]]&lt;$B711,SUM(מרקובחצי[[#This Row],[31]],O711)=2),1,"")</f>
        <v/>
      </c>
      <c r="AG710" s="19" t="str">
        <f>IF(AND(מרקובחצי[[#This Row],[CycleNumber]]&lt;$B711,SUM(מרקובחצי[[#This Row],[31]],P711)=2),1,"")</f>
        <v/>
      </c>
      <c r="AH710" s="19" t="str">
        <f>IF(AND(מרקובחצי[[#This Row],[CycleNumber]]&lt;$B711,SUM(מרקובחצי[[#This Row],[31]],Q711)=2),1,"")</f>
        <v/>
      </c>
      <c r="AI710" s="19" t="str">
        <f>IF(AND(מרקובחצי[[#This Row],[CycleNumber]]&lt;$B711,SUM(U710:U711)=2),1,"")</f>
        <v/>
      </c>
      <c r="AJ710" s="19" t="str">
        <f>IF(AND(מרקובחצי[[#This Row],[CycleNumber]]&lt;$B711,SUM(מרקובחצי[[#This Row],[32]],O711)=2),1,"")</f>
        <v/>
      </c>
      <c r="AK710" s="19" t="str">
        <f>IF(AND(מרקובחצי[[#This Row],[CycleNumber]]&lt;$B711,SUM(מרקובחצי[[#This Row],[32]],P711)=2),1,"")</f>
        <v/>
      </c>
      <c r="AL710" s="19" t="str">
        <f>IF(AND(מרקובחצי[[#This Row],[CycleNumber]]&lt;$B711,SUM(מרקובחצי[[#This Row],[32]],Q711)=2),1,"")</f>
        <v/>
      </c>
      <c r="AM710" s="19">
        <f>IF(AND(מרקובחצי[[#This Row],[CycleNumber]]&lt;$B711,SUM(V710:V711)=2),1,"")</f>
        <v>1</v>
      </c>
      <c r="AN710" s="19" t="str">
        <f>IF(AND(מרקובחצי[[#This Row],[CycleNumber]]&lt;$B711,SUM(מרקובחצי[[#This Row],[33]],O711)=2),1,"")</f>
        <v/>
      </c>
      <c r="AO710" s="19" t="str">
        <f>IF(AND(מרקובחצי[[#This Row],[CycleNumber]]&lt;$B711,SUM(מרקובחצי[[#This Row],[33]],P711)=2),1,"")</f>
        <v/>
      </c>
      <c r="AP710" s="19" t="str">
        <f>IF(AND(מרקובחצי[[#This Row],[CycleNumber]]&lt;$B711,SUM(מרקובחצי[[#This Row],[33]],Q711)=2),1,"")</f>
        <v/>
      </c>
      <c r="AQ710" s="19" t="str">
        <f>IF(AND(מרקובחצי[[#This Row],[CycleNumber]]&lt;$B711,SUM(W710:W711)=2),1,"")</f>
        <v/>
      </c>
      <c r="AR710" s="19" t="str">
        <f>IF(AND(מרקובחצי[[#This Row],[CycleNumber]]&lt;$B711,SUM(מרקובחצי[[#This Row],[12]],S711)=2),1,"")</f>
        <v/>
      </c>
      <c r="AS710" s="19" t="str">
        <f>IF(AND(מרקובחצי[[#This Row],[CycleNumber]]&lt;$B711,SUM(מרקובחצי[[#This Row],[22]],V711)=2),1,"")</f>
        <v/>
      </c>
      <c r="AT710" s="21">
        <f>SUM(מרקובחצי[[#This Row],[11]:[33]])</f>
        <v>1</v>
      </c>
    </row>
    <row r="711" spans="1:46" ht="15.6" x14ac:dyDescent="0.25">
      <c r="A711" s="19" t="s">
        <v>70</v>
      </c>
      <c r="B711" s="19">
        <v>4</v>
      </c>
      <c r="C711">
        <v>29</v>
      </c>
      <c r="D711" s="19">
        <f>מרקובחצי[[#This Row],[LengthofCycle]]+1</f>
        <v>30</v>
      </c>
      <c r="E711" t="str">
        <f>IF(IFERROR(LOOKUP(מרקובחצי[[#This Row],[ClientID]],קביעויות[הפלגה]),FALSE)=מרקובחצי[[#This Row],[ClientID]],1,"")</f>
        <v/>
      </c>
      <c r="F711">
        <f>IF(IFERROR(LOOKUP(מרקובחצי[[#This Row],[ClientID]],סוגחציקבוע[S31]),FALSE)=מרקובחצי[[#This Row],[ClientID]],1,"")</f>
        <v>1</v>
      </c>
      <c r="G711" t="str">
        <f>IF(IFERROR(LOOKUP(מרקובחצי[[#This Row],[ClientID]],סוגחציקבוע[S32]),FALSE)=מרקובחצי[[#This Row],[ClientID]],1,"")</f>
        <v/>
      </c>
      <c r="H711" t="str">
        <f>IF(IFERROR(LOOKUP(מרקובחצי[[#This Row],[ClientID]],סוגחציקבוע[S33]),FALSE)=מרקובחצי[[#This Row],[ClientID]],1,"")</f>
        <v/>
      </c>
      <c r="I711" t="str">
        <f>IF(IFERROR(LOOKUP(מרקובחצי[[#This Row],[ClientID]],סוגחציקבוע[S32&amp;33]),FALSE)=מרקובחצי[[#This Row],[ClientID]],1,"")</f>
        <v/>
      </c>
      <c r="J711" s="19">
        <f>IF(SUM(מרקובחצי[[#This Row],[11]:[13]])=1,מרקובחצי[[#This Row],[עד ועד]],IF(SUM(R710:T711)=1,IF(מרקובחצי[[#This Row],[עד ועד]]&lt;J710,מרקובחצי[[#This Row],[עד ועד]],J710),J710))</f>
        <v>29</v>
      </c>
      <c r="K711" s="19">
        <f>IF(SUM(מרקובחצי[[#This Row],[11]:[13]])=1,מרקובחצי[[#This Row],[עד ועד]],IF(SUM(R710:T711)=1,IF(מרקובחצי[[#This Row],[עד ועד]]&gt;K710,מרקובחצי[[#This Row],[עד ועד]],K710),K710))</f>
        <v>35</v>
      </c>
      <c r="L711" s="19" t="str">
        <f>IF(AND(SUM(מרקובחצי[[#This Row],[31]:[33]])=1,SUM(U710:W710)=0),מרקובחצי[[#This Row],[מקס]]-מרקובחצי[[#This Row],[מינ]],"")</f>
        <v/>
      </c>
      <c r="M71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11" s="19" t="str">
        <f t="shared" si="11"/>
        <v>S32</v>
      </c>
      <c r="O711" s="19" t="str">
        <f>IF(מרקובחצי[[#This Row],[קבעה הפלגה?]]=1,"",IF(AND(מרקובחצי[[#This Row],[עד ועד]]&lt;29,OR(מרקובחצי[[#This Row],[CycleNumber]]=1,AND(U710=1,OR(מרקובחצי[[#This Row],[עד ועד]]&lt;J710,מרקובחצי[[#This Row],[עד ועד]]&gt;K710)),AND(V710=1,מרקובחצי[[#This Row],[עד ועד]]&lt;J710),W710=1)),1,""))</f>
        <v/>
      </c>
      <c r="P711" s="19" t="str">
        <f>IF(מרקובחצי[[#This Row],[קבעה הפלגה?]]=1,"",IF(AND(מרקובחצי[[#This Row],[עד ועד]]&gt;28,מרקובחצי[[#This Row],[עד ועד]]&lt;32,OR(מרקובחצי[[#This Row],[CycleNumber]]=1,AND(U710=1),AND(V710=1,OR(מרקובחצי[[#This Row],[עד ועד]]&lt;J710,מרקובחצי[[#This Row],[עד ועד]]&gt;K710)),W710=1)),1,""))</f>
        <v/>
      </c>
      <c r="Q711" s="19" t="str">
        <f>IF(מרקובחצי[[#This Row],[קבעה הפלגה?]]=1,"",IF(AND(מרקובחצי[[#This Row],[עד ועד]]&gt;31,OR(מרקובחצי[[#This Row],[CycleNumber]]=1,AND(U710=1),AND(V710=1,מרקובחצי[[#This Row],[עד ועד]]&gt;K710),AND(W710=1,OR(מרקובחצי[[#This Row],[עד ועד]]&gt;K710,מרקובחצי[[#This Row],[עד ועד]]&lt;J710)))),1,""))</f>
        <v/>
      </c>
      <c r="R711" s="19" t="str">
        <f>IF(מרקובחצי[[#This Row],[CycleNumber]]&gt;1,IF(AND(O710=1,מרקובחצי[[#This Row],[עד ועד]]&lt;29),1,""),"")</f>
        <v/>
      </c>
      <c r="S711" s="19" t="str">
        <f>IF(מרקובחצי[[#This Row],[CycleNumber]]&gt;1,IF(OR(AND(O710=1,מרקובחצי[[#This Row],[עד ועד]]&gt;28),AND(P710=1),AND(Q710=1,מרקובחצי[[#This Row],[עד ועד]]&lt;32)),1,""),"")</f>
        <v/>
      </c>
      <c r="T711" s="19" t="str">
        <f>IF(מרקובחצי[[#This Row],[CycleNumber]]&gt;1,IF(AND(Q710=1,מרקובחצי[[#This Row],[עד ועד]]&gt;31),1,""),"")</f>
        <v/>
      </c>
      <c r="U711" s="19" t="str">
        <f>IF(מרקובחצי[[#This Row],[CycleNumber]]&gt;1,IF(AND(R710=1,מרקובחצי[[#This Row],[עד ועד]]&lt;29),1,IF(AND(U710=1,NOT(OR(מרקובחצי[[#This Row],[עד ועד]]&lt;J710,מרקובחצי[[#This Row],[עד ועד]]&gt;K710))),1,"")),"")</f>
        <v/>
      </c>
      <c r="V711" s="19">
        <f>IF(מרקובחצי[[#This Row],[CycleNumber]]&gt;1,IF(AND(SUM(R710:T710)=1,מרקובחצי[[#This Row],[עד ועד]]&gt;28,מרקובחצי[[#This Row],[עד ועד]]&lt;32),1,IF(OR(S710=1,AND(R710=1,מרקובחצי[[#This Row],[עד ועד]]&gt;28),AND(T710=1,מרקובחצי[[#This Row],[עד ועד]]&lt;32)),1,IF(AND(V710=1,NOT(OR(מרקובחצי[[#This Row],[עד ועד]]&lt;J710,מרקובחצי[[#This Row],[עד ועד]]&gt;K710))),1,""))),"")</f>
        <v>1</v>
      </c>
      <c r="W711" s="19" t="str">
        <f>IF(מרקובחצי[[#This Row],[CycleNumber]]&gt;1,IF(AND(T710=1,מרקובחצי[[#This Row],[עד ועד]]&gt;31),1,IF(AND(W710=1,NOT(OR(מרקובחצי[[#This Row],[עד ועד]]&lt;J710,מרקובחצי[[#This Row],[עד ועד]]&gt;K710))),1,"")),"")</f>
        <v/>
      </c>
      <c r="X711" s="19" t="str">
        <f>IF(AND(מרקובחצי[[#This Row],[CycleNumber]]&lt;$B712,SUM(מרקובחצי[[#This Row],[11]],R712)=2),1,"")</f>
        <v/>
      </c>
      <c r="Y711" s="19" t="str">
        <f>IF(AND(מרקובחצי[[#This Row],[CycleNumber]]&lt;$B712,SUM(מרקובחצי[[#This Row],[11]],S712)=2),1,"")</f>
        <v/>
      </c>
      <c r="Z711" s="19" t="str">
        <f>IF(AND(מרקובחצי[[#This Row],[CycleNumber]]&lt;$B712,SUM(מרקובחצי[[#This Row],[13]],S712)=2),1,"")</f>
        <v/>
      </c>
      <c r="AA711" s="19" t="str">
        <f>IF(AND(מרקובחצי[[#This Row],[CycleNumber]]&lt;$B712,SUM(מרקובחצי[[#This Row],[13]],T712)=2),1,"")</f>
        <v/>
      </c>
      <c r="AB711" s="19" t="str">
        <f>IF(AND(מרקובחצי[[#This Row],[CycleNumber]]&lt;$B712,SUM(מרקובחצי[[#This Row],[21]],U712)=2),1,"")</f>
        <v/>
      </c>
      <c r="AC711" s="19" t="str">
        <f>IF(AND(מרקובחצי[[#This Row],[CycleNumber]]&lt;$B712,SUM(מרקובחצי[[#This Row],[21]],V712)=2),1,"")</f>
        <v/>
      </c>
      <c r="AD711" s="19" t="str">
        <f>IF(AND(מרקובחצי[[#This Row],[CycleNumber]]&lt;$B712,SUM(מרקובחצי[[#This Row],[23]],V712)=2),1,"")</f>
        <v/>
      </c>
      <c r="AE711" s="19" t="str">
        <f>IF(AND(מרקובחצי[[#This Row],[CycleNumber]]&lt;$B712,SUM(מרקובחצי[[#This Row],[23]],W712)=2),1,"")</f>
        <v/>
      </c>
      <c r="AF711" s="19" t="str">
        <f>IF(AND(מרקובחצי[[#This Row],[CycleNumber]]&lt;$B712,SUM(מרקובחצי[[#This Row],[31]],O712)=2),1,"")</f>
        <v/>
      </c>
      <c r="AG711" s="19" t="str">
        <f>IF(AND(מרקובחצי[[#This Row],[CycleNumber]]&lt;$B712,SUM(מרקובחצי[[#This Row],[31]],P712)=2),1,"")</f>
        <v/>
      </c>
      <c r="AH711" s="19" t="str">
        <f>IF(AND(מרקובחצי[[#This Row],[CycleNumber]]&lt;$B712,SUM(מרקובחצי[[#This Row],[31]],Q712)=2),1,"")</f>
        <v/>
      </c>
      <c r="AI711" s="19" t="str">
        <f>IF(AND(מרקובחצי[[#This Row],[CycleNumber]]&lt;$B712,SUM(U711:U712)=2),1,"")</f>
        <v/>
      </c>
      <c r="AJ711" s="19">
        <f>IF(AND(מרקובחצי[[#This Row],[CycleNumber]]&lt;$B712,SUM(מרקובחצי[[#This Row],[32]],O712)=2),1,"")</f>
        <v>1</v>
      </c>
      <c r="AK711" s="19" t="str">
        <f>IF(AND(מרקובחצי[[#This Row],[CycleNumber]]&lt;$B712,SUM(מרקובחצי[[#This Row],[32]],P712)=2),1,"")</f>
        <v/>
      </c>
      <c r="AL711" s="19" t="str">
        <f>IF(AND(מרקובחצי[[#This Row],[CycleNumber]]&lt;$B712,SUM(מרקובחצי[[#This Row],[32]],Q712)=2),1,"")</f>
        <v/>
      </c>
      <c r="AM711" s="19" t="str">
        <f>IF(AND(מרקובחצי[[#This Row],[CycleNumber]]&lt;$B712,SUM(V711:V712)=2),1,"")</f>
        <v/>
      </c>
      <c r="AN711" s="19" t="str">
        <f>IF(AND(מרקובחצי[[#This Row],[CycleNumber]]&lt;$B712,SUM(מרקובחצי[[#This Row],[33]],O712)=2),1,"")</f>
        <v/>
      </c>
      <c r="AO711" s="19" t="str">
        <f>IF(AND(מרקובחצי[[#This Row],[CycleNumber]]&lt;$B712,SUM(מרקובחצי[[#This Row],[33]],P712)=2),1,"")</f>
        <v/>
      </c>
      <c r="AP711" s="19" t="str">
        <f>IF(AND(מרקובחצי[[#This Row],[CycleNumber]]&lt;$B712,SUM(מרקובחצי[[#This Row],[33]],Q712)=2),1,"")</f>
        <v/>
      </c>
      <c r="AQ711" s="19" t="str">
        <f>IF(AND(מרקובחצי[[#This Row],[CycleNumber]]&lt;$B712,SUM(W711:W712)=2),1,"")</f>
        <v/>
      </c>
      <c r="AR711" s="19" t="str">
        <f>IF(AND(מרקובחצי[[#This Row],[CycleNumber]]&lt;$B712,SUM(מרקובחצי[[#This Row],[12]],S712)=2),1,"")</f>
        <v/>
      </c>
      <c r="AS711" s="19" t="str">
        <f>IF(AND(מרקובחצי[[#This Row],[CycleNumber]]&lt;$B712,SUM(מרקובחצי[[#This Row],[22]],V712)=2),1,"")</f>
        <v/>
      </c>
      <c r="AT711" s="21">
        <f>SUM(מרקובחצי[[#This Row],[11]:[33]])</f>
        <v>1</v>
      </c>
    </row>
    <row r="712" spans="1:46" ht="15.6" x14ac:dyDescent="0.25">
      <c r="A712" s="19" t="s">
        <v>70</v>
      </c>
      <c r="B712" s="19">
        <v>5</v>
      </c>
      <c r="C712">
        <v>24</v>
      </c>
      <c r="D712" s="19">
        <f>מרקובחצי[[#This Row],[LengthofCycle]]+1</f>
        <v>25</v>
      </c>
      <c r="E712" t="str">
        <f>IF(IFERROR(LOOKUP(מרקובחצי[[#This Row],[ClientID]],קביעויות[הפלגה]),FALSE)=מרקובחצי[[#This Row],[ClientID]],1,"")</f>
        <v/>
      </c>
      <c r="F712">
        <f>IF(IFERROR(LOOKUP(מרקובחצי[[#This Row],[ClientID]],סוגחציקבוע[S31]),FALSE)=מרקובחצי[[#This Row],[ClientID]],1,"")</f>
        <v>1</v>
      </c>
      <c r="G712" t="str">
        <f>IF(IFERROR(LOOKUP(מרקובחצי[[#This Row],[ClientID]],סוגחציקבוע[S32]),FALSE)=מרקובחצי[[#This Row],[ClientID]],1,"")</f>
        <v/>
      </c>
      <c r="H712" t="str">
        <f>IF(IFERROR(LOOKUP(מרקובחצי[[#This Row],[ClientID]],סוגחציקבוע[S33]),FALSE)=מרקובחצי[[#This Row],[ClientID]],1,"")</f>
        <v/>
      </c>
      <c r="I712" t="str">
        <f>IF(IFERROR(LOOKUP(מרקובחצי[[#This Row],[ClientID]],סוגחציקבוע[S32&amp;33]),FALSE)=מרקובחצי[[#This Row],[ClientID]],1,"")</f>
        <v/>
      </c>
      <c r="J712" s="19">
        <f>IF(SUM(מרקובחצי[[#This Row],[11]:[13]])=1,מרקובחצי[[#This Row],[עד ועד]],IF(SUM(R711:T712)=1,IF(מרקובחצי[[#This Row],[עד ועד]]&lt;J711,מרקובחצי[[#This Row],[עד ועד]],J711),J711))</f>
        <v>25</v>
      </c>
      <c r="K712" s="19">
        <f>IF(SUM(מרקובחצי[[#This Row],[11]:[13]])=1,מרקובחצי[[#This Row],[עד ועד]],IF(SUM(R711:T712)=1,IF(מרקובחצי[[#This Row],[עד ועד]]&gt;K711,מרקובחצי[[#This Row],[עד ועד]],K711),K711))</f>
        <v>25</v>
      </c>
      <c r="L712" s="19" t="str">
        <f>IF(AND(SUM(מרקובחצי[[#This Row],[31]:[33]])=1,SUM(U711:W711)=0),מרקובחצי[[#This Row],[מקס]]-מרקובחצי[[#This Row],[מינ]],"")</f>
        <v/>
      </c>
      <c r="M71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712" s="19" t="str">
        <f t="shared" si="11"/>
        <v>S32</v>
      </c>
      <c r="O712" s="19">
        <f>IF(מרקובחצי[[#This Row],[קבעה הפלגה?]]=1,"",IF(AND(מרקובחצי[[#This Row],[עד ועד]]&lt;29,OR(מרקובחצי[[#This Row],[CycleNumber]]=1,AND(U711=1,OR(מרקובחצי[[#This Row],[עד ועד]]&lt;J711,מרקובחצי[[#This Row],[עד ועד]]&gt;K711)),AND(V711=1,מרקובחצי[[#This Row],[עד ועד]]&lt;J711),W711=1)),1,""))</f>
        <v>1</v>
      </c>
      <c r="P712" s="19" t="str">
        <f>IF(מרקובחצי[[#This Row],[קבעה הפלגה?]]=1,"",IF(AND(מרקובחצי[[#This Row],[עד ועד]]&gt;28,מרקובחצי[[#This Row],[עד ועד]]&lt;32,OR(מרקובחצי[[#This Row],[CycleNumber]]=1,AND(U711=1),AND(V711=1,OR(מרקובחצי[[#This Row],[עד ועד]]&lt;J711,מרקובחצי[[#This Row],[עד ועד]]&gt;K711)),W711=1)),1,""))</f>
        <v/>
      </c>
      <c r="Q712" s="19" t="str">
        <f>IF(מרקובחצי[[#This Row],[קבעה הפלגה?]]=1,"",IF(AND(מרקובחצי[[#This Row],[עד ועד]]&gt;31,OR(מרקובחצי[[#This Row],[CycleNumber]]=1,AND(U711=1),AND(V711=1,מרקובחצי[[#This Row],[עד ועד]]&gt;K711),AND(W711=1,OR(מרקובחצי[[#This Row],[עד ועד]]&gt;K711,מרקובחצי[[#This Row],[עד ועד]]&lt;J711)))),1,""))</f>
        <v/>
      </c>
      <c r="R712" s="19" t="str">
        <f>IF(מרקובחצי[[#This Row],[CycleNumber]]&gt;1,IF(AND(O711=1,מרקובחצי[[#This Row],[עד ועד]]&lt;29),1,""),"")</f>
        <v/>
      </c>
      <c r="S712" s="19" t="str">
        <f>IF(מרקובחצי[[#This Row],[CycleNumber]]&gt;1,IF(OR(AND(O711=1,מרקובחצי[[#This Row],[עד ועד]]&gt;28),AND(P711=1),AND(Q711=1,מרקובחצי[[#This Row],[עד ועד]]&lt;32)),1,""),"")</f>
        <v/>
      </c>
      <c r="T712" s="19" t="str">
        <f>IF(מרקובחצי[[#This Row],[CycleNumber]]&gt;1,IF(AND(Q711=1,מרקובחצי[[#This Row],[עד ועד]]&gt;31),1,""),"")</f>
        <v/>
      </c>
      <c r="U712" s="19" t="str">
        <f>IF(מרקובחצי[[#This Row],[CycleNumber]]&gt;1,IF(AND(R711=1,מרקובחצי[[#This Row],[עד ועד]]&lt;29),1,IF(AND(U711=1,NOT(OR(מרקובחצי[[#This Row],[עד ועד]]&lt;J711,מרקובחצי[[#This Row],[עד ועד]]&gt;K711))),1,"")),"")</f>
        <v/>
      </c>
      <c r="V712" s="19" t="str">
        <f>IF(מרקובחצי[[#This Row],[CycleNumber]]&gt;1,IF(AND(SUM(R711:T711)=1,מרקובחצי[[#This Row],[עד ועד]]&gt;28,מרקובחצי[[#This Row],[עד ועד]]&lt;32),1,IF(OR(S711=1,AND(R711=1,מרקובחצי[[#This Row],[עד ועד]]&gt;28),AND(T711=1,מרקובחצי[[#This Row],[עד ועד]]&lt;32)),1,IF(AND(V711=1,NOT(OR(מרקובחצי[[#This Row],[עד ועד]]&lt;J711,מרקובחצי[[#This Row],[עד ועד]]&gt;K711))),1,""))),"")</f>
        <v/>
      </c>
      <c r="W712" s="19" t="str">
        <f>IF(מרקובחצי[[#This Row],[CycleNumber]]&gt;1,IF(AND(T711=1,מרקובחצי[[#This Row],[עד ועד]]&gt;31),1,IF(AND(W711=1,NOT(OR(מרקובחצי[[#This Row],[עד ועד]]&lt;J711,מרקובחצי[[#This Row],[עד ועד]]&gt;K711))),1,"")),"")</f>
        <v/>
      </c>
      <c r="X712" s="19">
        <f>IF(AND(מרקובחצי[[#This Row],[CycleNumber]]&lt;$B713,SUM(מרקובחצי[[#This Row],[11]],R713)=2),1,"")</f>
        <v>1</v>
      </c>
      <c r="Y712" s="19" t="str">
        <f>IF(AND(מרקובחצי[[#This Row],[CycleNumber]]&lt;$B713,SUM(מרקובחצי[[#This Row],[11]],S713)=2),1,"")</f>
        <v/>
      </c>
      <c r="Z712" s="19" t="str">
        <f>IF(AND(מרקובחצי[[#This Row],[CycleNumber]]&lt;$B713,SUM(מרקובחצי[[#This Row],[13]],S713)=2),1,"")</f>
        <v/>
      </c>
      <c r="AA712" s="19" t="str">
        <f>IF(AND(מרקובחצי[[#This Row],[CycleNumber]]&lt;$B713,SUM(מרקובחצי[[#This Row],[13]],T713)=2),1,"")</f>
        <v/>
      </c>
      <c r="AB712" s="19" t="str">
        <f>IF(AND(מרקובחצי[[#This Row],[CycleNumber]]&lt;$B713,SUM(מרקובחצי[[#This Row],[21]],U713)=2),1,"")</f>
        <v/>
      </c>
      <c r="AC712" s="19" t="str">
        <f>IF(AND(מרקובחצי[[#This Row],[CycleNumber]]&lt;$B713,SUM(מרקובחצי[[#This Row],[21]],V713)=2),1,"")</f>
        <v/>
      </c>
      <c r="AD712" s="19" t="str">
        <f>IF(AND(מרקובחצי[[#This Row],[CycleNumber]]&lt;$B713,SUM(מרקובחצי[[#This Row],[23]],V713)=2),1,"")</f>
        <v/>
      </c>
      <c r="AE712" s="19" t="str">
        <f>IF(AND(מרקובחצי[[#This Row],[CycleNumber]]&lt;$B713,SUM(מרקובחצי[[#This Row],[23]],W713)=2),1,"")</f>
        <v/>
      </c>
      <c r="AF712" s="19" t="str">
        <f>IF(AND(מרקובחצי[[#This Row],[CycleNumber]]&lt;$B713,SUM(מרקובחצי[[#This Row],[31]],O713)=2),1,"")</f>
        <v/>
      </c>
      <c r="AG712" s="19" t="str">
        <f>IF(AND(מרקובחצי[[#This Row],[CycleNumber]]&lt;$B713,SUM(מרקובחצי[[#This Row],[31]],P713)=2),1,"")</f>
        <v/>
      </c>
      <c r="AH712" s="19" t="str">
        <f>IF(AND(מרקובחצי[[#This Row],[CycleNumber]]&lt;$B713,SUM(מרקובחצי[[#This Row],[31]],Q713)=2),1,"")</f>
        <v/>
      </c>
      <c r="AI712" s="19" t="str">
        <f>IF(AND(מרקובחצי[[#This Row],[CycleNumber]]&lt;$B713,SUM(U712:U713)=2),1,"")</f>
        <v/>
      </c>
      <c r="AJ712" s="19" t="str">
        <f>IF(AND(מרקובחצי[[#This Row],[CycleNumber]]&lt;$B713,SUM(מרקובחצי[[#This Row],[32]],O713)=2),1,"")</f>
        <v/>
      </c>
      <c r="AK712" s="19" t="str">
        <f>IF(AND(מרקובחצי[[#This Row],[CycleNumber]]&lt;$B713,SUM(מרקובחצי[[#This Row],[32]],P713)=2),1,"")</f>
        <v/>
      </c>
      <c r="AL712" s="19" t="str">
        <f>IF(AND(מרקובחצי[[#This Row],[CycleNumber]]&lt;$B713,SUM(מרקובחצי[[#This Row],[32]],Q713)=2),1,"")</f>
        <v/>
      </c>
      <c r="AM712" s="19" t="str">
        <f>IF(AND(מרקובחצי[[#This Row],[CycleNumber]]&lt;$B713,SUM(V712:V713)=2),1,"")</f>
        <v/>
      </c>
      <c r="AN712" s="19" t="str">
        <f>IF(AND(מרקובחצי[[#This Row],[CycleNumber]]&lt;$B713,SUM(מרקובחצי[[#This Row],[33]],O713)=2),1,"")</f>
        <v/>
      </c>
      <c r="AO712" s="19" t="str">
        <f>IF(AND(מרקובחצי[[#This Row],[CycleNumber]]&lt;$B713,SUM(מרקובחצי[[#This Row],[33]],P713)=2),1,"")</f>
        <v/>
      </c>
      <c r="AP712" s="19" t="str">
        <f>IF(AND(מרקובחצי[[#This Row],[CycleNumber]]&lt;$B713,SUM(מרקובחצי[[#This Row],[33]],Q713)=2),1,"")</f>
        <v/>
      </c>
      <c r="AQ712" s="19" t="str">
        <f>IF(AND(מרקובחצי[[#This Row],[CycleNumber]]&lt;$B713,SUM(W712:W713)=2),1,"")</f>
        <v/>
      </c>
      <c r="AR712" s="19" t="str">
        <f>IF(AND(מרקובחצי[[#This Row],[CycleNumber]]&lt;$B713,SUM(מרקובחצי[[#This Row],[12]],S713)=2),1,"")</f>
        <v/>
      </c>
      <c r="AS712" s="19" t="str">
        <f>IF(AND(מרקובחצי[[#This Row],[CycleNumber]]&lt;$B713,SUM(מרקובחצי[[#This Row],[22]],V713)=2),1,"")</f>
        <v/>
      </c>
      <c r="AT712" s="21">
        <f>SUM(מרקובחצי[[#This Row],[11]:[33]])</f>
        <v>1</v>
      </c>
    </row>
    <row r="713" spans="1:46" ht="15.6" x14ac:dyDescent="0.25">
      <c r="A713" s="19" t="s">
        <v>70</v>
      </c>
      <c r="B713" s="19">
        <v>6</v>
      </c>
      <c r="C713">
        <v>26</v>
      </c>
      <c r="D713" s="19">
        <f>מרקובחצי[[#This Row],[LengthofCycle]]+1</f>
        <v>27</v>
      </c>
      <c r="E713" t="str">
        <f>IF(IFERROR(LOOKUP(מרקובחצי[[#This Row],[ClientID]],קביעויות[הפלגה]),FALSE)=מרקובחצי[[#This Row],[ClientID]],1,"")</f>
        <v/>
      </c>
      <c r="F713">
        <f>IF(IFERROR(LOOKUP(מרקובחצי[[#This Row],[ClientID]],סוגחציקבוע[S31]),FALSE)=מרקובחצי[[#This Row],[ClientID]],1,"")</f>
        <v>1</v>
      </c>
      <c r="G713" t="str">
        <f>IF(IFERROR(LOOKUP(מרקובחצי[[#This Row],[ClientID]],סוגחציקבוע[S32]),FALSE)=מרקובחצי[[#This Row],[ClientID]],1,"")</f>
        <v/>
      </c>
      <c r="H713" t="str">
        <f>IF(IFERROR(LOOKUP(מרקובחצי[[#This Row],[ClientID]],סוגחציקבוע[S33]),FALSE)=מרקובחצי[[#This Row],[ClientID]],1,"")</f>
        <v/>
      </c>
      <c r="I713" t="str">
        <f>IF(IFERROR(LOOKUP(מרקובחצי[[#This Row],[ClientID]],סוגחציקבוע[S32&amp;33]),FALSE)=מרקובחצי[[#This Row],[ClientID]],1,"")</f>
        <v/>
      </c>
      <c r="J713" s="19">
        <f>IF(SUM(מרקובחצי[[#This Row],[11]:[13]])=1,מרקובחצי[[#This Row],[עד ועד]],IF(SUM(R712:T713)=1,IF(מרקובחצי[[#This Row],[עד ועד]]&lt;J712,מרקובחצי[[#This Row],[עד ועד]],J712),J712))</f>
        <v>25</v>
      </c>
      <c r="K713" s="19">
        <f>IF(SUM(מרקובחצי[[#This Row],[11]:[13]])=1,מרקובחצי[[#This Row],[עד ועד]],IF(SUM(R712:T713)=1,IF(מרקובחצי[[#This Row],[עד ועד]]&gt;K712,מרקובחצי[[#This Row],[עד ועד]],K712),K712))</f>
        <v>27</v>
      </c>
      <c r="L713" s="19" t="str">
        <f>IF(AND(SUM(מרקובחצי[[#This Row],[31]:[33]])=1,SUM(U712:W712)=0),מרקובחצי[[#This Row],[מקס]]-מרקובחצי[[#This Row],[מינ]],"")</f>
        <v/>
      </c>
      <c r="M71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713" s="19" t="str">
        <f t="shared" si="11"/>
        <v>S11</v>
      </c>
      <c r="O713" s="19" t="str">
        <f>IF(מרקובחצי[[#This Row],[קבעה הפלגה?]]=1,"",IF(AND(מרקובחצי[[#This Row],[עד ועד]]&lt;29,OR(מרקובחצי[[#This Row],[CycleNumber]]=1,AND(U712=1,OR(מרקובחצי[[#This Row],[עד ועד]]&lt;J712,מרקובחצי[[#This Row],[עד ועד]]&gt;K712)),AND(V712=1,מרקובחצי[[#This Row],[עד ועד]]&lt;J712),W712=1)),1,""))</f>
        <v/>
      </c>
      <c r="P713" s="19" t="str">
        <f>IF(מרקובחצי[[#This Row],[קבעה הפלגה?]]=1,"",IF(AND(מרקובחצי[[#This Row],[עד ועד]]&gt;28,מרקובחצי[[#This Row],[עד ועד]]&lt;32,OR(מרקובחצי[[#This Row],[CycleNumber]]=1,AND(U712=1),AND(V712=1,OR(מרקובחצי[[#This Row],[עד ועד]]&lt;J712,מרקובחצי[[#This Row],[עד ועד]]&gt;K712)),W712=1)),1,""))</f>
        <v/>
      </c>
      <c r="Q713" s="19" t="str">
        <f>IF(מרקובחצי[[#This Row],[קבעה הפלגה?]]=1,"",IF(AND(מרקובחצי[[#This Row],[עד ועד]]&gt;31,OR(מרקובחצי[[#This Row],[CycleNumber]]=1,AND(U712=1),AND(V712=1,מרקובחצי[[#This Row],[עד ועד]]&gt;K712),AND(W712=1,OR(מרקובחצי[[#This Row],[עד ועד]]&gt;K712,מרקובחצי[[#This Row],[עד ועד]]&lt;J712)))),1,""))</f>
        <v/>
      </c>
      <c r="R713" s="19">
        <f>IF(מרקובחצי[[#This Row],[CycleNumber]]&gt;1,IF(AND(O712=1,מרקובחצי[[#This Row],[עד ועד]]&lt;29),1,""),"")</f>
        <v>1</v>
      </c>
      <c r="S713" s="19" t="str">
        <f>IF(מרקובחצי[[#This Row],[CycleNumber]]&gt;1,IF(OR(AND(O712=1,מרקובחצי[[#This Row],[עד ועד]]&gt;28),AND(P712=1),AND(Q712=1,מרקובחצי[[#This Row],[עד ועד]]&lt;32)),1,""),"")</f>
        <v/>
      </c>
      <c r="T713" s="19" t="str">
        <f>IF(מרקובחצי[[#This Row],[CycleNumber]]&gt;1,IF(AND(Q712=1,מרקובחצי[[#This Row],[עד ועד]]&gt;31),1,""),"")</f>
        <v/>
      </c>
      <c r="U713" s="19" t="str">
        <f>IF(מרקובחצי[[#This Row],[CycleNumber]]&gt;1,IF(AND(R712=1,מרקובחצי[[#This Row],[עד ועד]]&lt;29),1,IF(AND(U712=1,NOT(OR(מרקובחצי[[#This Row],[עד ועד]]&lt;J712,מרקובחצי[[#This Row],[עד ועד]]&gt;K712))),1,"")),"")</f>
        <v/>
      </c>
      <c r="V713" s="19" t="str">
        <f>IF(מרקובחצי[[#This Row],[CycleNumber]]&gt;1,IF(AND(SUM(R712:T712)=1,מרקובחצי[[#This Row],[עד ועד]]&gt;28,מרקובחצי[[#This Row],[עד ועד]]&lt;32),1,IF(OR(S712=1,AND(R712=1,מרקובחצי[[#This Row],[עד ועד]]&gt;28),AND(T712=1,מרקובחצי[[#This Row],[עד ועד]]&lt;32)),1,IF(AND(V712=1,NOT(OR(מרקובחצי[[#This Row],[עד ועד]]&lt;J712,מרקובחצי[[#This Row],[עד ועד]]&gt;K712))),1,""))),"")</f>
        <v/>
      </c>
      <c r="W713" s="19" t="str">
        <f>IF(מרקובחצי[[#This Row],[CycleNumber]]&gt;1,IF(AND(T712=1,מרקובחצי[[#This Row],[עד ועד]]&gt;31),1,IF(AND(W712=1,NOT(OR(מרקובחצי[[#This Row],[עד ועד]]&lt;J712,מרקובחצי[[#This Row],[עד ועד]]&gt;K712))),1,"")),"")</f>
        <v/>
      </c>
      <c r="X713" s="19" t="str">
        <f>IF(AND(מרקובחצי[[#This Row],[CycleNumber]]&lt;$B714,SUM(מרקובחצי[[#This Row],[11]],R714)=2),1,"")</f>
        <v/>
      </c>
      <c r="Y713" s="19" t="str">
        <f>IF(AND(מרקובחצי[[#This Row],[CycleNumber]]&lt;$B714,SUM(מרקובחצי[[#This Row],[11]],S714)=2),1,"")</f>
        <v/>
      </c>
      <c r="Z713" s="19" t="str">
        <f>IF(AND(מרקובחצי[[#This Row],[CycleNumber]]&lt;$B714,SUM(מרקובחצי[[#This Row],[13]],S714)=2),1,"")</f>
        <v/>
      </c>
      <c r="AA713" s="19" t="str">
        <f>IF(AND(מרקובחצי[[#This Row],[CycleNumber]]&lt;$B714,SUM(מרקובחצי[[#This Row],[13]],T714)=2),1,"")</f>
        <v/>
      </c>
      <c r="AB713" s="19">
        <f>IF(AND(מרקובחצי[[#This Row],[CycleNumber]]&lt;$B714,SUM(מרקובחצי[[#This Row],[21]],U714)=2),1,"")</f>
        <v>1</v>
      </c>
      <c r="AC713" s="19" t="str">
        <f>IF(AND(מרקובחצי[[#This Row],[CycleNumber]]&lt;$B714,SUM(מרקובחצי[[#This Row],[21]],V714)=2),1,"")</f>
        <v/>
      </c>
      <c r="AD713" s="19" t="str">
        <f>IF(AND(מרקובחצי[[#This Row],[CycleNumber]]&lt;$B714,SUM(מרקובחצי[[#This Row],[23]],V714)=2),1,"")</f>
        <v/>
      </c>
      <c r="AE713" s="19" t="str">
        <f>IF(AND(מרקובחצי[[#This Row],[CycleNumber]]&lt;$B714,SUM(מרקובחצי[[#This Row],[23]],W714)=2),1,"")</f>
        <v/>
      </c>
      <c r="AF713" s="19" t="str">
        <f>IF(AND(מרקובחצי[[#This Row],[CycleNumber]]&lt;$B714,SUM(מרקובחצי[[#This Row],[31]],O714)=2),1,"")</f>
        <v/>
      </c>
      <c r="AG713" s="19" t="str">
        <f>IF(AND(מרקובחצי[[#This Row],[CycleNumber]]&lt;$B714,SUM(מרקובחצי[[#This Row],[31]],P714)=2),1,"")</f>
        <v/>
      </c>
      <c r="AH713" s="19" t="str">
        <f>IF(AND(מרקובחצי[[#This Row],[CycleNumber]]&lt;$B714,SUM(מרקובחצי[[#This Row],[31]],Q714)=2),1,"")</f>
        <v/>
      </c>
      <c r="AI713" s="19" t="str">
        <f>IF(AND(מרקובחצי[[#This Row],[CycleNumber]]&lt;$B714,SUM(U713:U714)=2),1,"")</f>
        <v/>
      </c>
      <c r="AJ713" s="19" t="str">
        <f>IF(AND(מרקובחצי[[#This Row],[CycleNumber]]&lt;$B714,SUM(מרקובחצי[[#This Row],[32]],O714)=2),1,"")</f>
        <v/>
      </c>
      <c r="AK713" s="19" t="str">
        <f>IF(AND(מרקובחצי[[#This Row],[CycleNumber]]&lt;$B714,SUM(מרקובחצי[[#This Row],[32]],P714)=2),1,"")</f>
        <v/>
      </c>
      <c r="AL713" s="19" t="str">
        <f>IF(AND(מרקובחצי[[#This Row],[CycleNumber]]&lt;$B714,SUM(מרקובחצי[[#This Row],[32]],Q714)=2),1,"")</f>
        <v/>
      </c>
      <c r="AM713" s="19" t="str">
        <f>IF(AND(מרקובחצי[[#This Row],[CycleNumber]]&lt;$B714,SUM(V713:V714)=2),1,"")</f>
        <v/>
      </c>
      <c r="AN713" s="19" t="str">
        <f>IF(AND(מרקובחצי[[#This Row],[CycleNumber]]&lt;$B714,SUM(מרקובחצי[[#This Row],[33]],O714)=2),1,"")</f>
        <v/>
      </c>
      <c r="AO713" s="19" t="str">
        <f>IF(AND(מרקובחצי[[#This Row],[CycleNumber]]&lt;$B714,SUM(מרקובחצי[[#This Row],[33]],P714)=2),1,"")</f>
        <v/>
      </c>
      <c r="AP713" s="19" t="str">
        <f>IF(AND(מרקובחצי[[#This Row],[CycleNumber]]&lt;$B714,SUM(מרקובחצי[[#This Row],[33]],Q714)=2),1,"")</f>
        <v/>
      </c>
      <c r="AQ713" s="19" t="str">
        <f>IF(AND(מרקובחצי[[#This Row],[CycleNumber]]&lt;$B714,SUM(W713:W714)=2),1,"")</f>
        <v/>
      </c>
      <c r="AR713" s="19" t="str">
        <f>IF(AND(מרקובחצי[[#This Row],[CycleNumber]]&lt;$B714,SUM(מרקובחצי[[#This Row],[12]],S714)=2),1,"")</f>
        <v/>
      </c>
      <c r="AS713" s="19" t="str">
        <f>IF(AND(מרקובחצי[[#This Row],[CycleNumber]]&lt;$B714,SUM(מרקובחצי[[#This Row],[22]],V714)=2),1,"")</f>
        <v/>
      </c>
      <c r="AT713" s="21">
        <f>SUM(מרקובחצי[[#This Row],[11]:[33]])</f>
        <v>1</v>
      </c>
    </row>
    <row r="714" spans="1:46" ht="15.6" x14ac:dyDescent="0.25">
      <c r="A714" s="19" t="s">
        <v>70</v>
      </c>
      <c r="B714" s="19">
        <v>7</v>
      </c>
      <c r="C714">
        <v>24</v>
      </c>
      <c r="D714" s="19">
        <f>מרקובחצי[[#This Row],[LengthofCycle]]+1</f>
        <v>25</v>
      </c>
      <c r="E714" t="str">
        <f>IF(IFERROR(LOOKUP(מרקובחצי[[#This Row],[ClientID]],קביעויות[הפלגה]),FALSE)=מרקובחצי[[#This Row],[ClientID]],1,"")</f>
        <v/>
      </c>
      <c r="F714">
        <f>IF(IFERROR(LOOKUP(מרקובחצי[[#This Row],[ClientID]],סוגחציקבוע[S31]),FALSE)=מרקובחצי[[#This Row],[ClientID]],1,"")</f>
        <v>1</v>
      </c>
      <c r="G714" t="str">
        <f>IF(IFERROR(LOOKUP(מרקובחצי[[#This Row],[ClientID]],סוגחציקבוע[S32]),FALSE)=מרקובחצי[[#This Row],[ClientID]],1,"")</f>
        <v/>
      </c>
      <c r="H714" t="str">
        <f>IF(IFERROR(LOOKUP(מרקובחצי[[#This Row],[ClientID]],סוגחציקבוע[S33]),FALSE)=מרקובחצי[[#This Row],[ClientID]],1,"")</f>
        <v/>
      </c>
      <c r="I714" t="str">
        <f>IF(IFERROR(LOOKUP(מרקובחצי[[#This Row],[ClientID]],סוגחציקבוע[S32&amp;33]),FALSE)=מרקובחצי[[#This Row],[ClientID]],1,"")</f>
        <v/>
      </c>
      <c r="J714" s="19">
        <f>IF(SUM(מרקובחצי[[#This Row],[11]:[13]])=1,מרקובחצי[[#This Row],[עד ועד]],IF(SUM(R713:T714)=1,IF(מרקובחצי[[#This Row],[עד ועד]]&lt;J713,מרקובחצי[[#This Row],[עד ועד]],J713),J713))</f>
        <v>25</v>
      </c>
      <c r="K714" s="19">
        <f>IF(SUM(מרקובחצי[[#This Row],[11]:[13]])=1,מרקובחצי[[#This Row],[עד ועד]],IF(SUM(R713:T714)=1,IF(מרקובחצי[[#This Row],[עד ועד]]&gt;K713,מרקובחצי[[#This Row],[עד ועד]],K713),K713))</f>
        <v>27</v>
      </c>
      <c r="L714" s="19">
        <f>IF(AND(SUM(מרקובחצי[[#This Row],[31]:[33]])=1,SUM(U713:W713)=0),מרקובחצי[[#This Row],[מקס]]-מרקובחצי[[#This Row],[מינ]],"")</f>
        <v>2</v>
      </c>
      <c r="M71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714" s="19" t="str">
        <f t="shared" si="11"/>
        <v>S21</v>
      </c>
      <c r="O714" s="19" t="str">
        <f>IF(מרקובחצי[[#This Row],[קבעה הפלגה?]]=1,"",IF(AND(מרקובחצי[[#This Row],[עד ועד]]&lt;29,OR(מרקובחצי[[#This Row],[CycleNumber]]=1,AND(U713=1,OR(מרקובחצי[[#This Row],[עד ועד]]&lt;J713,מרקובחצי[[#This Row],[עד ועד]]&gt;K713)),AND(V713=1,מרקובחצי[[#This Row],[עד ועד]]&lt;J713),W713=1)),1,""))</f>
        <v/>
      </c>
      <c r="P714" s="19" t="str">
        <f>IF(מרקובחצי[[#This Row],[קבעה הפלגה?]]=1,"",IF(AND(מרקובחצי[[#This Row],[עד ועד]]&gt;28,מרקובחצי[[#This Row],[עד ועד]]&lt;32,OR(מרקובחצי[[#This Row],[CycleNumber]]=1,AND(U713=1),AND(V713=1,OR(מרקובחצי[[#This Row],[עד ועד]]&lt;J713,מרקובחצי[[#This Row],[עד ועד]]&gt;K713)),W713=1)),1,""))</f>
        <v/>
      </c>
      <c r="Q714" s="19" t="str">
        <f>IF(מרקובחצי[[#This Row],[קבעה הפלגה?]]=1,"",IF(AND(מרקובחצי[[#This Row],[עד ועד]]&gt;31,OR(מרקובחצי[[#This Row],[CycleNumber]]=1,AND(U713=1),AND(V713=1,מרקובחצי[[#This Row],[עד ועד]]&gt;K713),AND(W713=1,OR(מרקובחצי[[#This Row],[עד ועד]]&gt;K713,מרקובחצי[[#This Row],[עד ועד]]&lt;J713)))),1,""))</f>
        <v/>
      </c>
      <c r="R714" s="19" t="str">
        <f>IF(מרקובחצי[[#This Row],[CycleNumber]]&gt;1,IF(AND(O713=1,מרקובחצי[[#This Row],[עד ועד]]&lt;29),1,""),"")</f>
        <v/>
      </c>
      <c r="S714" s="19" t="str">
        <f>IF(מרקובחצי[[#This Row],[CycleNumber]]&gt;1,IF(OR(AND(O713=1,מרקובחצי[[#This Row],[עד ועד]]&gt;28),AND(P713=1),AND(Q713=1,מרקובחצי[[#This Row],[עד ועד]]&lt;32)),1,""),"")</f>
        <v/>
      </c>
      <c r="T714" s="19" t="str">
        <f>IF(מרקובחצי[[#This Row],[CycleNumber]]&gt;1,IF(AND(Q713=1,מרקובחצי[[#This Row],[עד ועד]]&gt;31),1,""),"")</f>
        <v/>
      </c>
      <c r="U714" s="19">
        <f>IF(מרקובחצי[[#This Row],[CycleNumber]]&gt;1,IF(AND(R713=1,מרקובחצי[[#This Row],[עד ועד]]&lt;29),1,IF(AND(U713=1,NOT(OR(מרקובחצי[[#This Row],[עד ועד]]&lt;J713,מרקובחצי[[#This Row],[עד ועד]]&gt;K713))),1,"")),"")</f>
        <v>1</v>
      </c>
      <c r="V714" s="19" t="str">
        <f>IF(מרקובחצי[[#This Row],[CycleNumber]]&gt;1,IF(AND(SUM(R713:T713)=1,מרקובחצי[[#This Row],[עד ועד]]&gt;28,מרקובחצי[[#This Row],[עד ועד]]&lt;32),1,IF(OR(S713=1,AND(R713=1,מרקובחצי[[#This Row],[עד ועד]]&gt;28),AND(T713=1,מרקובחצי[[#This Row],[עד ועד]]&lt;32)),1,IF(AND(V713=1,NOT(OR(מרקובחצי[[#This Row],[עד ועד]]&lt;J713,מרקובחצי[[#This Row],[עד ועד]]&gt;K713))),1,""))),"")</f>
        <v/>
      </c>
      <c r="W714" s="19" t="str">
        <f>IF(מרקובחצי[[#This Row],[CycleNumber]]&gt;1,IF(AND(T713=1,מרקובחצי[[#This Row],[עד ועד]]&gt;31),1,IF(AND(W713=1,NOT(OR(מרקובחצי[[#This Row],[עד ועד]]&lt;J713,מרקובחצי[[#This Row],[עד ועד]]&gt;K713))),1,"")),"")</f>
        <v/>
      </c>
      <c r="X714" s="19" t="str">
        <f>IF(AND(מרקובחצי[[#This Row],[CycleNumber]]&lt;$B715,SUM(מרקובחצי[[#This Row],[11]],R715)=2),1,"")</f>
        <v/>
      </c>
      <c r="Y714" s="19" t="str">
        <f>IF(AND(מרקובחצי[[#This Row],[CycleNumber]]&lt;$B715,SUM(מרקובחצי[[#This Row],[11]],S715)=2),1,"")</f>
        <v/>
      </c>
      <c r="Z714" s="19" t="str">
        <f>IF(AND(מרקובחצי[[#This Row],[CycleNumber]]&lt;$B715,SUM(מרקובחצי[[#This Row],[13]],S715)=2),1,"")</f>
        <v/>
      </c>
      <c r="AA714" s="19" t="str">
        <f>IF(AND(מרקובחצי[[#This Row],[CycleNumber]]&lt;$B715,SUM(מרקובחצי[[#This Row],[13]],T715)=2),1,"")</f>
        <v/>
      </c>
      <c r="AB714" s="19" t="str">
        <f>IF(AND(מרקובחצי[[#This Row],[CycleNumber]]&lt;$B715,SUM(מרקובחצי[[#This Row],[21]],U715)=2),1,"")</f>
        <v/>
      </c>
      <c r="AC714" s="19" t="str">
        <f>IF(AND(מרקובחצי[[#This Row],[CycleNumber]]&lt;$B715,SUM(מרקובחצי[[#This Row],[21]],V715)=2),1,"")</f>
        <v/>
      </c>
      <c r="AD714" s="19" t="str">
        <f>IF(AND(מרקובחצי[[#This Row],[CycleNumber]]&lt;$B715,SUM(מרקובחצי[[#This Row],[23]],V715)=2),1,"")</f>
        <v/>
      </c>
      <c r="AE714" s="19" t="str">
        <f>IF(AND(מרקובחצי[[#This Row],[CycleNumber]]&lt;$B715,SUM(מרקובחצי[[#This Row],[23]],W715)=2),1,"")</f>
        <v/>
      </c>
      <c r="AF714" s="19" t="str">
        <f>IF(AND(מרקובחצי[[#This Row],[CycleNumber]]&lt;$B715,SUM(מרקובחצי[[#This Row],[31]],O715)=2),1,"")</f>
        <v/>
      </c>
      <c r="AG714" s="19" t="str">
        <f>IF(AND(מרקובחצי[[#This Row],[CycleNumber]]&lt;$B715,SUM(מרקובחצי[[#This Row],[31]],P715)=2),1,"")</f>
        <v/>
      </c>
      <c r="AH714" s="19" t="str">
        <f>IF(AND(מרקובחצי[[#This Row],[CycleNumber]]&lt;$B715,SUM(מרקובחצי[[#This Row],[31]],Q715)=2),1,"")</f>
        <v/>
      </c>
      <c r="AI714" s="19">
        <f>IF(AND(מרקובחצי[[#This Row],[CycleNumber]]&lt;$B715,SUM(U714:U715)=2),1,"")</f>
        <v>1</v>
      </c>
      <c r="AJ714" s="19" t="str">
        <f>IF(AND(מרקובחצי[[#This Row],[CycleNumber]]&lt;$B715,SUM(מרקובחצי[[#This Row],[32]],O715)=2),1,"")</f>
        <v/>
      </c>
      <c r="AK714" s="19" t="str">
        <f>IF(AND(מרקובחצי[[#This Row],[CycleNumber]]&lt;$B715,SUM(מרקובחצי[[#This Row],[32]],P715)=2),1,"")</f>
        <v/>
      </c>
      <c r="AL714" s="19" t="str">
        <f>IF(AND(מרקובחצי[[#This Row],[CycleNumber]]&lt;$B715,SUM(מרקובחצי[[#This Row],[32]],Q715)=2),1,"")</f>
        <v/>
      </c>
      <c r="AM714" s="19" t="str">
        <f>IF(AND(מרקובחצי[[#This Row],[CycleNumber]]&lt;$B715,SUM(V714:V715)=2),1,"")</f>
        <v/>
      </c>
      <c r="AN714" s="19" t="str">
        <f>IF(AND(מרקובחצי[[#This Row],[CycleNumber]]&lt;$B715,SUM(מרקובחצי[[#This Row],[33]],O715)=2),1,"")</f>
        <v/>
      </c>
      <c r="AO714" s="19" t="str">
        <f>IF(AND(מרקובחצי[[#This Row],[CycleNumber]]&lt;$B715,SUM(מרקובחצי[[#This Row],[33]],P715)=2),1,"")</f>
        <v/>
      </c>
      <c r="AP714" s="19" t="str">
        <f>IF(AND(מרקובחצי[[#This Row],[CycleNumber]]&lt;$B715,SUM(מרקובחצי[[#This Row],[33]],Q715)=2),1,"")</f>
        <v/>
      </c>
      <c r="AQ714" s="19" t="str">
        <f>IF(AND(מרקובחצי[[#This Row],[CycleNumber]]&lt;$B715,SUM(W714:W715)=2),1,"")</f>
        <v/>
      </c>
      <c r="AR714" s="19" t="str">
        <f>IF(AND(מרקובחצי[[#This Row],[CycleNumber]]&lt;$B715,SUM(מרקובחצי[[#This Row],[12]],S715)=2),1,"")</f>
        <v/>
      </c>
      <c r="AS714" s="19" t="str">
        <f>IF(AND(מרקובחצי[[#This Row],[CycleNumber]]&lt;$B715,SUM(מרקובחצי[[#This Row],[22]],V715)=2),1,"")</f>
        <v/>
      </c>
      <c r="AT714" s="21">
        <f>SUM(מרקובחצי[[#This Row],[11]:[33]])</f>
        <v>1</v>
      </c>
    </row>
    <row r="715" spans="1:46" ht="15.6" x14ac:dyDescent="0.25">
      <c r="A715" s="19" t="s">
        <v>70</v>
      </c>
      <c r="B715" s="19">
        <v>8</v>
      </c>
      <c r="C715">
        <v>25</v>
      </c>
      <c r="D715" s="19">
        <f>מרקובחצי[[#This Row],[LengthofCycle]]+1</f>
        <v>26</v>
      </c>
      <c r="E715" t="str">
        <f>IF(IFERROR(LOOKUP(מרקובחצי[[#This Row],[ClientID]],קביעויות[הפלגה]),FALSE)=מרקובחצי[[#This Row],[ClientID]],1,"")</f>
        <v/>
      </c>
      <c r="F715">
        <f>IF(IFERROR(LOOKUP(מרקובחצי[[#This Row],[ClientID]],סוגחציקבוע[S31]),FALSE)=מרקובחצי[[#This Row],[ClientID]],1,"")</f>
        <v>1</v>
      </c>
      <c r="G715" t="str">
        <f>IF(IFERROR(LOOKUP(מרקובחצי[[#This Row],[ClientID]],סוגחציקבוע[S32]),FALSE)=מרקובחצי[[#This Row],[ClientID]],1,"")</f>
        <v/>
      </c>
      <c r="H715" t="str">
        <f>IF(IFERROR(LOOKUP(מרקובחצי[[#This Row],[ClientID]],סוגחציקבוע[S33]),FALSE)=מרקובחצי[[#This Row],[ClientID]],1,"")</f>
        <v/>
      </c>
      <c r="I715" t="str">
        <f>IF(IFERROR(LOOKUP(מרקובחצי[[#This Row],[ClientID]],סוגחציקבוע[S32&amp;33]),FALSE)=מרקובחצי[[#This Row],[ClientID]],1,"")</f>
        <v/>
      </c>
      <c r="J715" s="19">
        <f>IF(SUM(מרקובחצי[[#This Row],[11]:[13]])=1,מרקובחצי[[#This Row],[עד ועד]],IF(SUM(R714:T715)=1,IF(מרקובחצי[[#This Row],[עד ועד]]&lt;J714,מרקובחצי[[#This Row],[עד ועד]],J714),J714))</f>
        <v>25</v>
      </c>
      <c r="K715" s="19">
        <f>IF(SUM(מרקובחצי[[#This Row],[11]:[13]])=1,מרקובחצי[[#This Row],[עד ועד]],IF(SUM(R714:T715)=1,IF(מרקובחצי[[#This Row],[עד ועד]]&gt;K714,מרקובחצי[[#This Row],[עד ועד]],K714),K714))</f>
        <v>27</v>
      </c>
      <c r="L715" s="19" t="str">
        <f>IF(AND(SUM(מרקובחצי[[#This Row],[31]:[33]])=1,SUM(U714:W714)=0),מרקובחצי[[#This Row],[מקס]]-מרקובחצי[[#This Row],[מינ]],"")</f>
        <v/>
      </c>
      <c r="M71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715" s="19" t="str">
        <f t="shared" si="11"/>
        <v>S31</v>
      </c>
      <c r="O715" s="19" t="str">
        <f>IF(מרקובחצי[[#This Row],[קבעה הפלגה?]]=1,"",IF(AND(מרקובחצי[[#This Row],[עד ועד]]&lt;29,OR(מרקובחצי[[#This Row],[CycleNumber]]=1,AND(U714=1,OR(מרקובחצי[[#This Row],[עד ועד]]&lt;J714,מרקובחצי[[#This Row],[עד ועד]]&gt;K714)),AND(V714=1,מרקובחצי[[#This Row],[עד ועד]]&lt;J714),W714=1)),1,""))</f>
        <v/>
      </c>
      <c r="P715" s="19" t="str">
        <f>IF(מרקובחצי[[#This Row],[קבעה הפלגה?]]=1,"",IF(AND(מרקובחצי[[#This Row],[עד ועד]]&gt;28,מרקובחצי[[#This Row],[עד ועד]]&lt;32,OR(מרקובחצי[[#This Row],[CycleNumber]]=1,AND(U714=1),AND(V714=1,OR(מרקובחצי[[#This Row],[עד ועד]]&lt;J714,מרקובחצי[[#This Row],[עד ועד]]&gt;K714)),W714=1)),1,""))</f>
        <v/>
      </c>
      <c r="Q715" s="19" t="str">
        <f>IF(מרקובחצי[[#This Row],[קבעה הפלגה?]]=1,"",IF(AND(מרקובחצי[[#This Row],[עד ועד]]&gt;31,OR(מרקובחצי[[#This Row],[CycleNumber]]=1,AND(U714=1),AND(V714=1,מרקובחצי[[#This Row],[עד ועד]]&gt;K714),AND(W714=1,OR(מרקובחצי[[#This Row],[עד ועד]]&gt;K714,מרקובחצי[[#This Row],[עד ועד]]&lt;J714)))),1,""))</f>
        <v/>
      </c>
      <c r="R715" s="19" t="str">
        <f>IF(מרקובחצי[[#This Row],[CycleNumber]]&gt;1,IF(AND(O714=1,מרקובחצי[[#This Row],[עד ועד]]&lt;29),1,""),"")</f>
        <v/>
      </c>
      <c r="S715" s="19" t="str">
        <f>IF(מרקובחצי[[#This Row],[CycleNumber]]&gt;1,IF(OR(AND(O714=1,מרקובחצי[[#This Row],[עד ועד]]&gt;28),AND(P714=1),AND(Q714=1,מרקובחצי[[#This Row],[עד ועד]]&lt;32)),1,""),"")</f>
        <v/>
      </c>
      <c r="T715" s="19" t="str">
        <f>IF(מרקובחצי[[#This Row],[CycleNumber]]&gt;1,IF(AND(Q714=1,מרקובחצי[[#This Row],[עד ועד]]&gt;31),1,""),"")</f>
        <v/>
      </c>
      <c r="U715" s="19">
        <f>IF(מרקובחצי[[#This Row],[CycleNumber]]&gt;1,IF(AND(R714=1,מרקובחצי[[#This Row],[עד ועד]]&lt;29),1,IF(AND(U714=1,NOT(OR(מרקובחצי[[#This Row],[עד ועד]]&lt;J714,מרקובחצי[[#This Row],[עד ועד]]&gt;K714))),1,"")),"")</f>
        <v>1</v>
      </c>
      <c r="V715" s="19" t="str">
        <f>IF(מרקובחצי[[#This Row],[CycleNumber]]&gt;1,IF(AND(SUM(R714:T714)=1,מרקובחצי[[#This Row],[עד ועד]]&gt;28,מרקובחצי[[#This Row],[עד ועד]]&lt;32),1,IF(OR(S714=1,AND(R714=1,מרקובחצי[[#This Row],[עד ועד]]&gt;28),AND(T714=1,מרקובחצי[[#This Row],[עד ועד]]&lt;32)),1,IF(AND(V714=1,NOT(OR(מרקובחצי[[#This Row],[עד ועד]]&lt;J714,מרקובחצי[[#This Row],[עד ועד]]&gt;K714))),1,""))),"")</f>
        <v/>
      </c>
      <c r="W715" s="19" t="str">
        <f>IF(מרקובחצי[[#This Row],[CycleNumber]]&gt;1,IF(AND(T714=1,מרקובחצי[[#This Row],[עד ועד]]&gt;31),1,IF(AND(W714=1,NOT(OR(מרקובחצי[[#This Row],[עד ועד]]&lt;J714,מרקובחצי[[#This Row],[עד ועד]]&gt;K714))),1,"")),"")</f>
        <v/>
      </c>
      <c r="X715" s="19" t="str">
        <f>IF(AND(מרקובחצי[[#This Row],[CycleNumber]]&lt;$B716,SUM(מרקובחצי[[#This Row],[11]],R716)=2),1,"")</f>
        <v/>
      </c>
      <c r="Y715" s="19" t="str">
        <f>IF(AND(מרקובחצי[[#This Row],[CycleNumber]]&lt;$B716,SUM(מרקובחצי[[#This Row],[11]],S716)=2),1,"")</f>
        <v/>
      </c>
      <c r="Z715" s="19" t="str">
        <f>IF(AND(מרקובחצי[[#This Row],[CycleNumber]]&lt;$B716,SUM(מרקובחצי[[#This Row],[13]],S716)=2),1,"")</f>
        <v/>
      </c>
      <c r="AA715" s="19" t="str">
        <f>IF(AND(מרקובחצי[[#This Row],[CycleNumber]]&lt;$B716,SUM(מרקובחצי[[#This Row],[13]],T716)=2),1,"")</f>
        <v/>
      </c>
      <c r="AB715" s="19" t="str">
        <f>IF(AND(מרקובחצי[[#This Row],[CycleNumber]]&lt;$B716,SUM(מרקובחצי[[#This Row],[21]],U716)=2),1,"")</f>
        <v/>
      </c>
      <c r="AC715" s="19" t="str">
        <f>IF(AND(מרקובחצי[[#This Row],[CycleNumber]]&lt;$B716,SUM(מרקובחצי[[#This Row],[21]],V716)=2),1,"")</f>
        <v/>
      </c>
      <c r="AD715" s="19" t="str">
        <f>IF(AND(מרקובחצי[[#This Row],[CycleNumber]]&lt;$B716,SUM(מרקובחצי[[#This Row],[23]],V716)=2),1,"")</f>
        <v/>
      </c>
      <c r="AE715" s="19" t="str">
        <f>IF(AND(מרקובחצי[[#This Row],[CycleNumber]]&lt;$B716,SUM(מרקובחצי[[#This Row],[23]],W716)=2),1,"")</f>
        <v/>
      </c>
      <c r="AF715" s="19" t="str">
        <f>IF(AND(מרקובחצי[[#This Row],[CycleNumber]]&lt;$B716,SUM(מרקובחצי[[#This Row],[31]],O716)=2),1,"")</f>
        <v/>
      </c>
      <c r="AG715" s="19">
        <f>IF(AND(מרקובחצי[[#This Row],[CycleNumber]]&lt;$B716,SUM(מרקובחצי[[#This Row],[31]],P716)=2),1,"")</f>
        <v>1</v>
      </c>
      <c r="AH715" s="19" t="str">
        <f>IF(AND(מרקובחצי[[#This Row],[CycleNumber]]&lt;$B716,SUM(מרקובחצי[[#This Row],[31]],Q716)=2),1,"")</f>
        <v/>
      </c>
      <c r="AI715" s="19" t="str">
        <f>IF(AND(מרקובחצי[[#This Row],[CycleNumber]]&lt;$B716,SUM(U715:U716)=2),1,"")</f>
        <v/>
      </c>
      <c r="AJ715" s="19" t="str">
        <f>IF(AND(מרקובחצי[[#This Row],[CycleNumber]]&lt;$B716,SUM(מרקובחצי[[#This Row],[32]],O716)=2),1,"")</f>
        <v/>
      </c>
      <c r="AK715" s="19" t="str">
        <f>IF(AND(מרקובחצי[[#This Row],[CycleNumber]]&lt;$B716,SUM(מרקובחצי[[#This Row],[32]],P716)=2),1,"")</f>
        <v/>
      </c>
      <c r="AL715" s="19" t="str">
        <f>IF(AND(מרקובחצי[[#This Row],[CycleNumber]]&lt;$B716,SUM(מרקובחצי[[#This Row],[32]],Q716)=2),1,"")</f>
        <v/>
      </c>
      <c r="AM715" s="19" t="str">
        <f>IF(AND(מרקובחצי[[#This Row],[CycleNumber]]&lt;$B716,SUM(V715:V716)=2),1,"")</f>
        <v/>
      </c>
      <c r="AN715" s="19" t="str">
        <f>IF(AND(מרקובחצי[[#This Row],[CycleNumber]]&lt;$B716,SUM(מרקובחצי[[#This Row],[33]],O716)=2),1,"")</f>
        <v/>
      </c>
      <c r="AO715" s="19" t="str">
        <f>IF(AND(מרקובחצי[[#This Row],[CycleNumber]]&lt;$B716,SUM(מרקובחצי[[#This Row],[33]],P716)=2),1,"")</f>
        <v/>
      </c>
      <c r="AP715" s="19" t="str">
        <f>IF(AND(מרקובחצי[[#This Row],[CycleNumber]]&lt;$B716,SUM(מרקובחצי[[#This Row],[33]],Q716)=2),1,"")</f>
        <v/>
      </c>
      <c r="AQ715" s="19" t="str">
        <f>IF(AND(מרקובחצי[[#This Row],[CycleNumber]]&lt;$B716,SUM(W715:W716)=2),1,"")</f>
        <v/>
      </c>
      <c r="AR715" s="19" t="str">
        <f>IF(AND(מרקובחצי[[#This Row],[CycleNumber]]&lt;$B716,SUM(מרקובחצי[[#This Row],[12]],S716)=2),1,"")</f>
        <v/>
      </c>
      <c r="AS715" s="19" t="str">
        <f>IF(AND(מרקובחצי[[#This Row],[CycleNumber]]&lt;$B716,SUM(מרקובחצי[[#This Row],[22]],V716)=2),1,"")</f>
        <v/>
      </c>
      <c r="AT715" s="21">
        <f>SUM(מרקובחצי[[#This Row],[11]:[33]])</f>
        <v>1</v>
      </c>
    </row>
    <row r="716" spans="1:46" ht="15.6" x14ac:dyDescent="0.25">
      <c r="A716" s="19" t="s">
        <v>70</v>
      </c>
      <c r="B716" s="19">
        <v>9</v>
      </c>
      <c r="C716">
        <v>29</v>
      </c>
      <c r="D716" s="19">
        <f>מרקובחצי[[#This Row],[LengthofCycle]]+1</f>
        <v>30</v>
      </c>
      <c r="E716" t="str">
        <f>IF(IFERROR(LOOKUP(מרקובחצי[[#This Row],[ClientID]],קביעויות[הפלגה]),FALSE)=מרקובחצי[[#This Row],[ClientID]],1,"")</f>
        <v/>
      </c>
      <c r="F716">
        <f>IF(IFERROR(LOOKUP(מרקובחצי[[#This Row],[ClientID]],סוגחציקבוע[S31]),FALSE)=מרקובחצי[[#This Row],[ClientID]],1,"")</f>
        <v>1</v>
      </c>
      <c r="G716" t="str">
        <f>IF(IFERROR(LOOKUP(מרקובחצי[[#This Row],[ClientID]],סוגחציקבוע[S32]),FALSE)=מרקובחצי[[#This Row],[ClientID]],1,"")</f>
        <v/>
      </c>
      <c r="H716" t="str">
        <f>IF(IFERROR(LOOKUP(מרקובחצי[[#This Row],[ClientID]],סוגחציקבוע[S33]),FALSE)=מרקובחצי[[#This Row],[ClientID]],1,"")</f>
        <v/>
      </c>
      <c r="I716" t="str">
        <f>IF(IFERROR(LOOKUP(מרקובחצי[[#This Row],[ClientID]],סוגחציקבוע[S32&amp;33]),FALSE)=מרקובחצי[[#This Row],[ClientID]],1,"")</f>
        <v/>
      </c>
      <c r="J716" s="19">
        <f>IF(SUM(מרקובחצי[[#This Row],[11]:[13]])=1,מרקובחצי[[#This Row],[עד ועד]],IF(SUM(R715:T716)=1,IF(מרקובחצי[[#This Row],[עד ועד]]&lt;J715,מרקובחצי[[#This Row],[עד ועד]],J715),J715))</f>
        <v>30</v>
      </c>
      <c r="K716" s="19">
        <f>IF(SUM(מרקובחצי[[#This Row],[11]:[13]])=1,מרקובחצי[[#This Row],[עד ועד]],IF(SUM(R715:T716)=1,IF(מרקובחצי[[#This Row],[עד ועד]]&gt;K715,מרקובחצי[[#This Row],[עד ועד]],K715),K715))</f>
        <v>30</v>
      </c>
      <c r="L716" s="19" t="str">
        <f>IF(AND(SUM(מרקובחצי[[#This Row],[31]:[33]])=1,SUM(U715:W715)=0),מרקובחצי[[#This Row],[מקס]]-מרקובחצי[[#This Row],[מינ]],"")</f>
        <v/>
      </c>
      <c r="M71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716" s="19" t="str">
        <f t="shared" si="11"/>
        <v>S31</v>
      </c>
      <c r="O716" s="19" t="str">
        <f>IF(מרקובחצי[[#This Row],[קבעה הפלגה?]]=1,"",IF(AND(מרקובחצי[[#This Row],[עד ועד]]&lt;29,OR(מרקובחצי[[#This Row],[CycleNumber]]=1,AND(U715=1,OR(מרקובחצי[[#This Row],[עד ועד]]&lt;J715,מרקובחצי[[#This Row],[עד ועד]]&gt;K715)),AND(V715=1,מרקובחצי[[#This Row],[עד ועד]]&lt;J715),W715=1)),1,""))</f>
        <v/>
      </c>
      <c r="P716" s="19">
        <f>IF(מרקובחצי[[#This Row],[קבעה הפלגה?]]=1,"",IF(AND(מרקובחצי[[#This Row],[עד ועד]]&gt;28,מרקובחצי[[#This Row],[עד ועד]]&lt;32,OR(מרקובחצי[[#This Row],[CycleNumber]]=1,AND(U715=1),AND(V715=1,OR(מרקובחצי[[#This Row],[עד ועד]]&lt;J715,מרקובחצי[[#This Row],[עד ועד]]&gt;K715)),W715=1)),1,""))</f>
        <v>1</v>
      </c>
      <c r="Q716" s="19" t="str">
        <f>IF(מרקובחצי[[#This Row],[קבעה הפלגה?]]=1,"",IF(AND(מרקובחצי[[#This Row],[עד ועד]]&gt;31,OR(מרקובחצי[[#This Row],[CycleNumber]]=1,AND(U715=1),AND(V715=1,מרקובחצי[[#This Row],[עד ועד]]&gt;K715),AND(W715=1,OR(מרקובחצי[[#This Row],[עד ועד]]&gt;K715,מרקובחצי[[#This Row],[עד ועד]]&lt;J715)))),1,""))</f>
        <v/>
      </c>
      <c r="R716" s="19" t="str">
        <f>IF(מרקובחצי[[#This Row],[CycleNumber]]&gt;1,IF(AND(O715=1,מרקובחצי[[#This Row],[עד ועד]]&lt;29),1,""),"")</f>
        <v/>
      </c>
      <c r="S716" s="19" t="str">
        <f>IF(מרקובחצי[[#This Row],[CycleNumber]]&gt;1,IF(OR(AND(O715=1,מרקובחצי[[#This Row],[עד ועד]]&gt;28),AND(P715=1),AND(Q715=1,מרקובחצי[[#This Row],[עד ועד]]&lt;32)),1,""),"")</f>
        <v/>
      </c>
      <c r="T716" s="19" t="str">
        <f>IF(מרקובחצי[[#This Row],[CycleNumber]]&gt;1,IF(AND(Q715=1,מרקובחצי[[#This Row],[עד ועד]]&gt;31),1,""),"")</f>
        <v/>
      </c>
      <c r="U716" s="19" t="str">
        <f>IF(מרקובחצי[[#This Row],[CycleNumber]]&gt;1,IF(AND(R715=1,מרקובחצי[[#This Row],[עד ועד]]&lt;29),1,IF(AND(U715=1,NOT(OR(מרקובחצי[[#This Row],[עד ועד]]&lt;J715,מרקובחצי[[#This Row],[עד ועד]]&gt;K715))),1,"")),"")</f>
        <v/>
      </c>
      <c r="V716" s="19" t="str">
        <f>IF(מרקובחצי[[#This Row],[CycleNumber]]&gt;1,IF(AND(SUM(R715:T715)=1,מרקובחצי[[#This Row],[עד ועד]]&gt;28,מרקובחצי[[#This Row],[עד ועד]]&lt;32),1,IF(OR(S715=1,AND(R715=1,מרקובחצי[[#This Row],[עד ועד]]&gt;28),AND(T715=1,מרקובחצי[[#This Row],[עד ועד]]&lt;32)),1,IF(AND(V715=1,NOT(OR(מרקובחצי[[#This Row],[עד ועד]]&lt;J715,מרקובחצי[[#This Row],[עד ועד]]&gt;K715))),1,""))),"")</f>
        <v/>
      </c>
      <c r="W716" s="19" t="str">
        <f>IF(מרקובחצי[[#This Row],[CycleNumber]]&gt;1,IF(AND(T715=1,מרקובחצי[[#This Row],[עד ועד]]&gt;31),1,IF(AND(W715=1,NOT(OR(מרקובחצי[[#This Row],[עד ועד]]&lt;J715,מרקובחצי[[#This Row],[עד ועד]]&gt;K715))),1,"")),"")</f>
        <v/>
      </c>
      <c r="X716" s="19" t="str">
        <f>IF(AND(מרקובחצי[[#This Row],[CycleNumber]]&lt;$B717,SUM(מרקובחצי[[#This Row],[11]],R717)=2),1,"")</f>
        <v/>
      </c>
      <c r="Y716" s="19" t="str">
        <f>IF(AND(מרקובחצי[[#This Row],[CycleNumber]]&lt;$B717,SUM(מרקובחצי[[#This Row],[11]],S717)=2),1,"")</f>
        <v/>
      </c>
      <c r="Z716" s="19" t="str">
        <f>IF(AND(מרקובחצי[[#This Row],[CycleNumber]]&lt;$B717,SUM(מרקובחצי[[#This Row],[13]],S717)=2),1,"")</f>
        <v/>
      </c>
      <c r="AA716" s="19" t="str">
        <f>IF(AND(מרקובחצי[[#This Row],[CycleNumber]]&lt;$B717,SUM(מרקובחצי[[#This Row],[13]],T717)=2),1,"")</f>
        <v/>
      </c>
      <c r="AB716" s="19" t="str">
        <f>IF(AND(מרקובחצי[[#This Row],[CycleNumber]]&lt;$B717,SUM(מרקובחצי[[#This Row],[21]],U717)=2),1,"")</f>
        <v/>
      </c>
      <c r="AC716" s="19" t="str">
        <f>IF(AND(מרקובחצי[[#This Row],[CycleNumber]]&lt;$B717,SUM(מרקובחצי[[#This Row],[21]],V717)=2),1,"")</f>
        <v/>
      </c>
      <c r="AD716" s="19" t="str">
        <f>IF(AND(מרקובחצי[[#This Row],[CycleNumber]]&lt;$B717,SUM(מרקובחצי[[#This Row],[23]],V717)=2),1,"")</f>
        <v/>
      </c>
      <c r="AE716" s="19" t="str">
        <f>IF(AND(מרקובחצי[[#This Row],[CycleNumber]]&lt;$B717,SUM(מרקובחצי[[#This Row],[23]],W717)=2),1,"")</f>
        <v/>
      </c>
      <c r="AF716" s="19" t="str">
        <f>IF(AND(מרקובחצי[[#This Row],[CycleNumber]]&lt;$B717,SUM(מרקובחצי[[#This Row],[31]],O717)=2),1,"")</f>
        <v/>
      </c>
      <c r="AG716" s="19" t="str">
        <f>IF(AND(מרקובחצי[[#This Row],[CycleNumber]]&lt;$B717,SUM(מרקובחצי[[#This Row],[31]],P717)=2),1,"")</f>
        <v/>
      </c>
      <c r="AH716" s="19" t="str">
        <f>IF(AND(מרקובחצי[[#This Row],[CycleNumber]]&lt;$B717,SUM(מרקובחצי[[#This Row],[31]],Q717)=2),1,"")</f>
        <v/>
      </c>
      <c r="AI716" s="19" t="str">
        <f>IF(AND(מרקובחצי[[#This Row],[CycleNumber]]&lt;$B717,SUM(U716:U717)=2),1,"")</f>
        <v/>
      </c>
      <c r="AJ716" s="19" t="str">
        <f>IF(AND(מרקובחצי[[#This Row],[CycleNumber]]&lt;$B717,SUM(מרקובחצי[[#This Row],[32]],O717)=2),1,"")</f>
        <v/>
      </c>
      <c r="AK716" s="19" t="str">
        <f>IF(AND(מרקובחצי[[#This Row],[CycleNumber]]&lt;$B717,SUM(מרקובחצי[[#This Row],[32]],P717)=2),1,"")</f>
        <v/>
      </c>
      <c r="AL716" s="19" t="str">
        <f>IF(AND(מרקובחצי[[#This Row],[CycleNumber]]&lt;$B717,SUM(מרקובחצי[[#This Row],[32]],Q717)=2),1,"")</f>
        <v/>
      </c>
      <c r="AM716" s="19" t="str">
        <f>IF(AND(מרקובחצי[[#This Row],[CycleNumber]]&lt;$B717,SUM(V716:V717)=2),1,"")</f>
        <v/>
      </c>
      <c r="AN716" s="19" t="str">
        <f>IF(AND(מרקובחצי[[#This Row],[CycleNumber]]&lt;$B717,SUM(מרקובחצי[[#This Row],[33]],O717)=2),1,"")</f>
        <v/>
      </c>
      <c r="AO716" s="19" t="str">
        <f>IF(AND(מרקובחצי[[#This Row],[CycleNumber]]&lt;$B717,SUM(מרקובחצי[[#This Row],[33]],P717)=2),1,"")</f>
        <v/>
      </c>
      <c r="AP716" s="19" t="str">
        <f>IF(AND(מרקובחצי[[#This Row],[CycleNumber]]&lt;$B717,SUM(מרקובחצי[[#This Row],[33]],Q717)=2),1,"")</f>
        <v/>
      </c>
      <c r="AQ716" s="19" t="str">
        <f>IF(AND(מרקובחצי[[#This Row],[CycleNumber]]&lt;$B717,SUM(W716:W717)=2),1,"")</f>
        <v/>
      </c>
      <c r="AR716" s="19">
        <f>IF(AND(מרקובחצי[[#This Row],[CycleNumber]]&lt;$B717,SUM(מרקובחצי[[#This Row],[12]],S717)=2),1,"")</f>
        <v>1</v>
      </c>
      <c r="AS716" s="19" t="str">
        <f>IF(AND(מרקובחצי[[#This Row],[CycleNumber]]&lt;$B717,SUM(מרקובחצי[[#This Row],[22]],V717)=2),1,"")</f>
        <v/>
      </c>
      <c r="AT716" s="21">
        <f>SUM(מרקובחצי[[#This Row],[11]:[33]])</f>
        <v>1</v>
      </c>
    </row>
    <row r="717" spans="1:46" ht="15.6" x14ac:dyDescent="0.25">
      <c r="A717" s="19" t="s">
        <v>70</v>
      </c>
      <c r="B717" s="19">
        <v>10</v>
      </c>
      <c r="C717">
        <v>25</v>
      </c>
      <c r="D717" s="19">
        <f>מרקובחצי[[#This Row],[LengthofCycle]]+1</f>
        <v>26</v>
      </c>
      <c r="E717" t="str">
        <f>IF(IFERROR(LOOKUP(מרקובחצי[[#This Row],[ClientID]],קביעויות[הפלגה]),FALSE)=מרקובחצי[[#This Row],[ClientID]],1,"")</f>
        <v/>
      </c>
      <c r="F717">
        <f>IF(IFERROR(LOOKUP(מרקובחצי[[#This Row],[ClientID]],סוגחציקבוע[S31]),FALSE)=מרקובחצי[[#This Row],[ClientID]],1,"")</f>
        <v>1</v>
      </c>
      <c r="G717" t="str">
        <f>IF(IFERROR(LOOKUP(מרקובחצי[[#This Row],[ClientID]],סוגחציקבוע[S32]),FALSE)=מרקובחצי[[#This Row],[ClientID]],1,"")</f>
        <v/>
      </c>
      <c r="H717" t="str">
        <f>IF(IFERROR(LOOKUP(מרקובחצי[[#This Row],[ClientID]],סוגחציקבוע[S33]),FALSE)=מרקובחצי[[#This Row],[ClientID]],1,"")</f>
        <v/>
      </c>
      <c r="I717" t="str">
        <f>IF(IFERROR(LOOKUP(מרקובחצי[[#This Row],[ClientID]],סוגחציקבוע[S32&amp;33]),FALSE)=מרקובחצי[[#This Row],[ClientID]],1,"")</f>
        <v/>
      </c>
      <c r="J717" s="19">
        <f>IF(SUM(מרקובחצי[[#This Row],[11]:[13]])=1,מרקובחצי[[#This Row],[עד ועד]],IF(SUM(R716:T717)=1,IF(מרקובחצי[[#This Row],[עד ועד]]&lt;J716,מרקובחצי[[#This Row],[עד ועד]],J716),J716))</f>
        <v>26</v>
      </c>
      <c r="K717" s="19">
        <f>IF(SUM(מרקובחצי[[#This Row],[11]:[13]])=1,מרקובחצי[[#This Row],[עד ועד]],IF(SUM(R716:T717)=1,IF(מרקובחצי[[#This Row],[עד ועד]]&gt;K716,מרקובחצי[[#This Row],[עד ועד]],K716),K716))</f>
        <v>30</v>
      </c>
      <c r="L717" s="19" t="str">
        <f>IF(AND(SUM(מרקובחצי[[#This Row],[31]:[33]])=1,SUM(U716:W716)=0),מרקובחצי[[#This Row],[מקס]]-מרקובחצי[[#This Row],[מינ]],"")</f>
        <v/>
      </c>
      <c r="M71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717" s="19" t="str">
        <f t="shared" si="11"/>
        <v>S12</v>
      </c>
      <c r="O717" s="19" t="str">
        <f>IF(מרקובחצי[[#This Row],[קבעה הפלגה?]]=1,"",IF(AND(מרקובחצי[[#This Row],[עד ועד]]&lt;29,OR(מרקובחצי[[#This Row],[CycleNumber]]=1,AND(U716=1,OR(מרקובחצי[[#This Row],[עד ועד]]&lt;J716,מרקובחצי[[#This Row],[עד ועד]]&gt;K716)),AND(V716=1,מרקובחצי[[#This Row],[עד ועד]]&lt;J716),W716=1)),1,""))</f>
        <v/>
      </c>
      <c r="P717" s="19" t="str">
        <f>IF(מרקובחצי[[#This Row],[קבעה הפלגה?]]=1,"",IF(AND(מרקובחצי[[#This Row],[עד ועד]]&gt;28,מרקובחצי[[#This Row],[עד ועד]]&lt;32,OR(מרקובחצי[[#This Row],[CycleNumber]]=1,AND(U716=1),AND(V716=1,OR(מרקובחצי[[#This Row],[עד ועד]]&lt;J716,מרקובחצי[[#This Row],[עד ועד]]&gt;K716)),W716=1)),1,""))</f>
        <v/>
      </c>
      <c r="Q717" s="19" t="str">
        <f>IF(מרקובחצי[[#This Row],[קבעה הפלגה?]]=1,"",IF(AND(מרקובחצי[[#This Row],[עד ועד]]&gt;31,OR(מרקובחצי[[#This Row],[CycleNumber]]=1,AND(U716=1),AND(V716=1,מרקובחצי[[#This Row],[עד ועד]]&gt;K716),AND(W716=1,OR(מרקובחצי[[#This Row],[עד ועד]]&gt;K716,מרקובחצי[[#This Row],[עד ועד]]&lt;J716)))),1,""))</f>
        <v/>
      </c>
      <c r="R717" s="19" t="str">
        <f>IF(מרקובחצי[[#This Row],[CycleNumber]]&gt;1,IF(AND(O716=1,מרקובחצי[[#This Row],[עד ועד]]&lt;29),1,""),"")</f>
        <v/>
      </c>
      <c r="S717" s="19">
        <f>IF(מרקובחצי[[#This Row],[CycleNumber]]&gt;1,IF(OR(AND(O716=1,מרקובחצי[[#This Row],[עד ועד]]&gt;28),AND(P716=1),AND(Q716=1,מרקובחצי[[#This Row],[עד ועד]]&lt;32)),1,""),"")</f>
        <v>1</v>
      </c>
      <c r="T717" s="19" t="str">
        <f>IF(מרקובחצי[[#This Row],[CycleNumber]]&gt;1,IF(AND(Q716=1,מרקובחצי[[#This Row],[עד ועד]]&gt;31),1,""),"")</f>
        <v/>
      </c>
      <c r="U717" s="19" t="str">
        <f>IF(מרקובחצי[[#This Row],[CycleNumber]]&gt;1,IF(AND(R716=1,מרקובחצי[[#This Row],[עד ועד]]&lt;29),1,IF(AND(U716=1,NOT(OR(מרקובחצי[[#This Row],[עד ועד]]&lt;J716,מרקובחצי[[#This Row],[עד ועד]]&gt;K716))),1,"")),"")</f>
        <v/>
      </c>
      <c r="V717" s="19" t="str">
        <f>IF(מרקובחצי[[#This Row],[CycleNumber]]&gt;1,IF(AND(SUM(R716:T716)=1,מרקובחצי[[#This Row],[עד ועד]]&gt;28,מרקובחצי[[#This Row],[עד ועד]]&lt;32),1,IF(OR(S716=1,AND(R716=1,מרקובחצי[[#This Row],[עד ועד]]&gt;28),AND(T716=1,מרקובחצי[[#This Row],[עד ועד]]&lt;32)),1,IF(AND(V716=1,NOT(OR(מרקובחצי[[#This Row],[עד ועד]]&lt;J716,מרקובחצי[[#This Row],[עד ועד]]&gt;K716))),1,""))),"")</f>
        <v/>
      </c>
      <c r="W717" s="19" t="str">
        <f>IF(מרקובחצי[[#This Row],[CycleNumber]]&gt;1,IF(AND(T716=1,מרקובחצי[[#This Row],[עד ועד]]&gt;31),1,IF(AND(W716=1,NOT(OR(מרקובחצי[[#This Row],[עד ועד]]&lt;J716,מרקובחצי[[#This Row],[עד ועד]]&gt;K716))),1,"")),"")</f>
        <v/>
      </c>
      <c r="X717" s="19" t="str">
        <f>IF(AND(מרקובחצי[[#This Row],[CycleNumber]]&lt;$B718,SUM(מרקובחצי[[#This Row],[11]],R718)=2),1,"")</f>
        <v/>
      </c>
      <c r="Y717" s="19" t="str">
        <f>IF(AND(מרקובחצי[[#This Row],[CycleNumber]]&lt;$B718,SUM(מרקובחצי[[#This Row],[11]],S718)=2),1,"")</f>
        <v/>
      </c>
      <c r="Z717" s="19" t="str">
        <f>IF(AND(מרקובחצי[[#This Row],[CycleNumber]]&lt;$B718,SUM(מרקובחצי[[#This Row],[13]],S718)=2),1,"")</f>
        <v/>
      </c>
      <c r="AA717" s="19" t="str">
        <f>IF(AND(מרקובחצי[[#This Row],[CycleNumber]]&lt;$B718,SUM(מרקובחצי[[#This Row],[13]],T718)=2),1,"")</f>
        <v/>
      </c>
      <c r="AB717" s="19" t="str">
        <f>IF(AND(מרקובחצי[[#This Row],[CycleNumber]]&lt;$B718,SUM(מרקובחצי[[#This Row],[21]],U718)=2),1,"")</f>
        <v/>
      </c>
      <c r="AC717" s="19" t="str">
        <f>IF(AND(מרקובחצי[[#This Row],[CycleNumber]]&lt;$B718,SUM(מרקובחצי[[#This Row],[21]],V718)=2),1,"")</f>
        <v/>
      </c>
      <c r="AD717" s="19" t="str">
        <f>IF(AND(מרקובחצי[[#This Row],[CycleNumber]]&lt;$B718,SUM(מרקובחצי[[#This Row],[23]],V718)=2),1,"")</f>
        <v/>
      </c>
      <c r="AE717" s="19" t="str">
        <f>IF(AND(מרקובחצי[[#This Row],[CycleNumber]]&lt;$B718,SUM(מרקובחצי[[#This Row],[23]],W718)=2),1,"")</f>
        <v/>
      </c>
      <c r="AF717" s="19" t="str">
        <f>IF(AND(מרקובחצי[[#This Row],[CycleNumber]]&lt;$B718,SUM(מרקובחצי[[#This Row],[31]],O718)=2),1,"")</f>
        <v/>
      </c>
      <c r="AG717" s="19" t="str">
        <f>IF(AND(מרקובחצי[[#This Row],[CycleNumber]]&lt;$B718,SUM(מרקובחצי[[#This Row],[31]],P718)=2),1,"")</f>
        <v/>
      </c>
      <c r="AH717" s="19" t="str">
        <f>IF(AND(מרקובחצי[[#This Row],[CycleNumber]]&lt;$B718,SUM(מרקובחצי[[#This Row],[31]],Q718)=2),1,"")</f>
        <v/>
      </c>
      <c r="AI717" s="19" t="str">
        <f>IF(AND(מרקובחצי[[#This Row],[CycleNumber]]&lt;$B718,SUM(U717:U718)=2),1,"")</f>
        <v/>
      </c>
      <c r="AJ717" s="19" t="str">
        <f>IF(AND(מרקובחצי[[#This Row],[CycleNumber]]&lt;$B718,SUM(מרקובחצי[[#This Row],[32]],O718)=2),1,"")</f>
        <v/>
      </c>
      <c r="AK717" s="19" t="str">
        <f>IF(AND(מרקובחצי[[#This Row],[CycleNumber]]&lt;$B718,SUM(מרקובחצי[[#This Row],[32]],P718)=2),1,"")</f>
        <v/>
      </c>
      <c r="AL717" s="19" t="str">
        <f>IF(AND(מרקובחצי[[#This Row],[CycleNumber]]&lt;$B718,SUM(מרקובחצי[[#This Row],[32]],Q718)=2),1,"")</f>
        <v/>
      </c>
      <c r="AM717" s="19" t="str">
        <f>IF(AND(מרקובחצי[[#This Row],[CycleNumber]]&lt;$B718,SUM(V717:V718)=2),1,"")</f>
        <v/>
      </c>
      <c r="AN717" s="19" t="str">
        <f>IF(AND(מרקובחצי[[#This Row],[CycleNumber]]&lt;$B718,SUM(מרקובחצי[[#This Row],[33]],O718)=2),1,"")</f>
        <v/>
      </c>
      <c r="AO717" s="19" t="str">
        <f>IF(AND(מרקובחצי[[#This Row],[CycleNumber]]&lt;$B718,SUM(מרקובחצי[[#This Row],[33]],P718)=2),1,"")</f>
        <v/>
      </c>
      <c r="AP717" s="19" t="str">
        <f>IF(AND(מרקובחצי[[#This Row],[CycleNumber]]&lt;$B718,SUM(מרקובחצי[[#This Row],[33]],Q718)=2),1,"")</f>
        <v/>
      </c>
      <c r="AQ717" s="19" t="str">
        <f>IF(AND(מרקובחצי[[#This Row],[CycleNumber]]&lt;$B718,SUM(W717:W718)=2),1,"")</f>
        <v/>
      </c>
      <c r="AR717" s="19" t="str">
        <f>IF(AND(מרקובחצי[[#This Row],[CycleNumber]]&lt;$B718,SUM(מרקובחצי[[#This Row],[12]],S718)=2),1,"")</f>
        <v/>
      </c>
      <c r="AS717" s="19" t="str">
        <f>IF(AND(מרקובחצי[[#This Row],[CycleNumber]]&lt;$B718,SUM(מרקובחצי[[#This Row],[22]],V718)=2),1,"")</f>
        <v/>
      </c>
      <c r="AT717" s="21">
        <f>SUM(מרקובחצי[[#This Row],[11]:[33]])</f>
        <v>1</v>
      </c>
    </row>
    <row r="718" spans="1:46" ht="15.6" x14ac:dyDescent="0.25">
      <c r="A718" s="19" t="s">
        <v>71</v>
      </c>
      <c r="B718" s="19">
        <v>1</v>
      </c>
      <c r="C718">
        <v>42</v>
      </c>
      <c r="D718" s="19">
        <f>מרקובחצי[[#This Row],[LengthofCycle]]+1</f>
        <v>43</v>
      </c>
      <c r="E718" t="str">
        <f>IF(IFERROR(LOOKUP(מרקובחצי[[#This Row],[ClientID]],קביעויות[הפלגה]),FALSE)=מרקובחצי[[#This Row],[ClientID]],1,"")</f>
        <v/>
      </c>
      <c r="F718" t="str">
        <f>IF(IFERROR(LOOKUP(מרקובחצי[[#This Row],[ClientID]],סוגחציקבוע[S31]),FALSE)=מרקובחצי[[#This Row],[ClientID]],1,"")</f>
        <v/>
      </c>
      <c r="G718" t="str">
        <f>IF(IFERROR(LOOKUP(מרקובחצי[[#This Row],[ClientID]],סוגחציקבוע[S32]),FALSE)=מרקובחצי[[#This Row],[ClientID]],1,"")</f>
        <v/>
      </c>
      <c r="H718" t="str">
        <f>IF(IFERROR(LOOKUP(מרקובחצי[[#This Row],[ClientID]],סוגחציקבוע[S33]),FALSE)=מרקובחצי[[#This Row],[ClientID]],1,"")</f>
        <v/>
      </c>
      <c r="I718">
        <f>IF(IFERROR(LOOKUP(מרקובחצי[[#This Row],[ClientID]],סוגחציקבוע[S32&amp;33]),FALSE)=מרקובחצי[[#This Row],[ClientID]],1,"")</f>
        <v>1</v>
      </c>
      <c r="J718" s="19">
        <f>IF(SUM(מרקובחצי[[#This Row],[11]:[13]])=1,מרקובחצי[[#This Row],[עד ועד]],IF(SUM(R717:T718)=1,IF(מרקובחצי[[#This Row],[עד ועד]]&lt;J717,מרקובחצי[[#This Row],[עד ועד]],J717),J717))</f>
        <v>43</v>
      </c>
      <c r="K718" s="19">
        <f>IF(SUM(מרקובחצי[[#This Row],[11]:[13]])=1,מרקובחצי[[#This Row],[עד ועד]],IF(SUM(R717:T718)=1,IF(מרקובחצי[[#This Row],[עד ועד]]&gt;K717,מרקובחצי[[#This Row],[עד ועד]],K717),K717))</f>
        <v>43</v>
      </c>
      <c r="L718" s="19" t="str">
        <f>IF(AND(SUM(מרקובחצי[[#This Row],[31]:[33]])=1,SUM(U717:W717)=0),מרקובחצי[[#This Row],[מקס]]-מרקובחצי[[#This Row],[מינ]],"")</f>
        <v/>
      </c>
      <c r="M71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718" s="19" t="str">
        <f t="shared" si="11"/>
        <v>S22</v>
      </c>
      <c r="O718" s="19" t="str">
        <f>IF(מרקובחצי[[#This Row],[קבעה הפלגה?]]=1,"",IF(AND(מרקובחצי[[#This Row],[עד ועד]]&lt;29,OR(מרקובחצי[[#This Row],[CycleNumber]]=1,AND(U717=1,OR(מרקובחצי[[#This Row],[עד ועד]]&lt;J717,מרקובחצי[[#This Row],[עד ועד]]&gt;K717)),AND(V717=1,מרקובחצי[[#This Row],[עד ועד]]&lt;J717),W717=1)),1,""))</f>
        <v/>
      </c>
      <c r="P718" s="19" t="str">
        <f>IF(מרקובחצי[[#This Row],[קבעה הפלגה?]]=1,"",IF(AND(מרקובחצי[[#This Row],[עד ועד]]&gt;28,מרקובחצי[[#This Row],[עד ועד]]&lt;32,OR(מרקובחצי[[#This Row],[CycleNumber]]=1,AND(U717=1),AND(V717=1,OR(מרקובחצי[[#This Row],[עד ועד]]&lt;J717,מרקובחצי[[#This Row],[עד ועד]]&gt;K717)),W717=1)),1,""))</f>
        <v/>
      </c>
      <c r="Q718" s="19">
        <f>IF(מרקובחצי[[#This Row],[קבעה הפלגה?]]=1,"",IF(AND(מרקובחצי[[#This Row],[עד ועד]]&gt;31,OR(מרקובחצי[[#This Row],[CycleNumber]]=1,AND(U717=1),AND(V717=1,מרקובחצי[[#This Row],[עד ועד]]&gt;K717),AND(W717=1,OR(מרקובחצי[[#This Row],[עד ועד]]&gt;K717,מרקובחצי[[#This Row],[עד ועד]]&lt;J717)))),1,""))</f>
        <v>1</v>
      </c>
      <c r="R718" s="19" t="str">
        <f>IF(מרקובחצי[[#This Row],[CycleNumber]]&gt;1,IF(AND(O717=1,מרקובחצי[[#This Row],[עד ועד]]&lt;29),1,""),"")</f>
        <v/>
      </c>
      <c r="S718" s="19" t="str">
        <f>IF(מרקובחצי[[#This Row],[CycleNumber]]&gt;1,IF(OR(AND(O717=1,מרקובחצי[[#This Row],[עד ועד]]&gt;28),AND(P717=1),AND(Q717=1,מרקובחצי[[#This Row],[עד ועד]]&lt;32)),1,""),"")</f>
        <v/>
      </c>
      <c r="T718" s="19" t="str">
        <f>IF(מרקובחצי[[#This Row],[CycleNumber]]&gt;1,IF(AND(Q717=1,מרקובחצי[[#This Row],[עד ועד]]&gt;31),1,""),"")</f>
        <v/>
      </c>
      <c r="U718" s="19" t="str">
        <f>IF(מרקובחצי[[#This Row],[CycleNumber]]&gt;1,IF(AND(R717=1,מרקובחצי[[#This Row],[עד ועד]]&lt;29),1,IF(AND(U717=1,NOT(OR(מרקובחצי[[#This Row],[עד ועד]]&lt;J717,מרקובחצי[[#This Row],[עד ועד]]&gt;K717))),1,"")),"")</f>
        <v/>
      </c>
      <c r="V718" s="19" t="str">
        <f>IF(מרקובחצי[[#This Row],[CycleNumber]]&gt;1,IF(AND(SUM(R717:T717)=1,מרקובחצי[[#This Row],[עד ועד]]&gt;28,מרקובחצי[[#This Row],[עד ועד]]&lt;32),1,IF(OR(S717=1,AND(R717=1,מרקובחצי[[#This Row],[עד ועד]]&gt;28),AND(T717=1,מרקובחצי[[#This Row],[עד ועד]]&lt;32)),1,IF(AND(V717=1,NOT(OR(מרקובחצי[[#This Row],[עד ועד]]&lt;J717,מרקובחצי[[#This Row],[עד ועד]]&gt;K717))),1,""))),"")</f>
        <v/>
      </c>
      <c r="W718" s="19" t="str">
        <f>IF(מרקובחצי[[#This Row],[CycleNumber]]&gt;1,IF(AND(T717=1,מרקובחצי[[#This Row],[עד ועד]]&gt;31),1,IF(AND(W717=1,NOT(OR(מרקובחצי[[#This Row],[עד ועד]]&lt;J717,מרקובחצי[[#This Row],[עד ועד]]&gt;K717))),1,"")),"")</f>
        <v/>
      </c>
      <c r="X718" s="19" t="str">
        <f>IF(AND(מרקובחצי[[#This Row],[CycleNumber]]&lt;$B719,SUM(מרקובחצי[[#This Row],[11]],R719)=2),1,"")</f>
        <v/>
      </c>
      <c r="Y718" s="19" t="str">
        <f>IF(AND(מרקובחצי[[#This Row],[CycleNumber]]&lt;$B719,SUM(מרקובחצי[[#This Row],[11]],S719)=2),1,"")</f>
        <v/>
      </c>
      <c r="Z718" s="19" t="str">
        <f>IF(AND(מרקובחצי[[#This Row],[CycleNumber]]&lt;$B719,SUM(מרקובחצי[[#This Row],[13]],S719)=2),1,"")</f>
        <v/>
      </c>
      <c r="AA718" s="19">
        <f>IF(AND(מרקובחצי[[#This Row],[CycleNumber]]&lt;$B719,SUM(מרקובחצי[[#This Row],[13]],T719)=2),1,"")</f>
        <v>1</v>
      </c>
      <c r="AB718" s="19" t="str">
        <f>IF(AND(מרקובחצי[[#This Row],[CycleNumber]]&lt;$B719,SUM(מרקובחצי[[#This Row],[21]],U719)=2),1,"")</f>
        <v/>
      </c>
      <c r="AC718" s="19" t="str">
        <f>IF(AND(מרקובחצי[[#This Row],[CycleNumber]]&lt;$B719,SUM(מרקובחצי[[#This Row],[21]],V719)=2),1,"")</f>
        <v/>
      </c>
      <c r="AD718" s="19" t="str">
        <f>IF(AND(מרקובחצי[[#This Row],[CycleNumber]]&lt;$B719,SUM(מרקובחצי[[#This Row],[23]],V719)=2),1,"")</f>
        <v/>
      </c>
      <c r="AE718" s="19" t="str">
        <f>IF(AND(מרקובחצי[[#This Row],[CycleNumber]]&lt;$B719,SUM(מרקובחצי[[#This Row],[23]],W719)=2),1,"")</f>
        <v/>
      </c>
      <c r="AF718" s="19" t="str">
        <f>IF(AND(מרקובחצי[[#This Row],[CycleNumber]]&lt;$B719,SUM(מרקובחצי[[#This Row],[31]],O719)=2),1,"")</f>
        <v/>
      </c>
      <c r="AG718" s="19" t="str">
        <f>IF(AND(מרקובחצי[[#This Row],[CycleNumber]]&lt;$B719,SUM(מרקובחצי[[#This Row],[31]],P719)=2),1,"")</f>
        <v/>
      </c>
      <c r="AH718" s="19" t="str">
        <f>IF(AND(מרקובחצי[[#This Row],[CycleNumber]]&lt;$B719,SUM(מרקובחצי[[#This Row],[31]],Q719)=2),1,"")</f>
        <v/>
      </c>
      <c r="AI718" s="19" t="str">
        <f>IF(AND(מרקובחצי[[#This Row],[CycleNumber]]&lt;$B719,SUM(U718:U719)=2),1,"")</f>
        <v/>
      </c>
      <c r="AJ718" s="19" t="str">
        <f>IF(AND(מרקובחצי[[#This Row],[CycleNumber]]&lt;$B719,SUM(מרקובחצי[[#This Row],[32]],O719)=2),1,"")</f>
        <v/>
      </c>
      <c r="AK718" s="19" t="str">
        <f>IF(AND(מרקובחצי[[#This Row],[CycleNumber]]&lt;$B719,SUM(מרקובחצי[[#This Row],[32]],P719)=2),1,"")</f>
        <v/>
      </c>
      <c r="AL718" s="19" t="str">
        <f>IF(AND(מרקובחצי[[#This Row],[CycleNumber]]&lt;$B719,SUM(מרקובחצי[[#This Row],[32]],Q719)=2),1,"")</f>
        <v/>
      </c>
      <c r="AM718" s="19" t="str">
        <f>IF(AND(מרקובחצי[[#This Row],[CycleNumber]]&lt;$B719,SUM(V718:V719)=2),1,"")</f>
        <v/>
      </c>
      <c r="AN718" s="19" t="str">
        <f>IF(AND(מרקובחצי[[#This Row],[CycleNumber]]&lt;$B719,SUM(מרקובחצי[[#This Row],[33]],O719)=2),1,"")</f>
        <v/>
      </c>
      <c r="AO718" s="19" t="str">
        <f>IF(AND(מרקובחצי[[#This Row],[CycleNumber]]&lt;$B719,SUM(מרקובחצי[[#This Row],[33]],P719)=2),1,"")</f>
        <v/>
      </c>
      <c r="AP718" s="19" t="str">
        <f>IF(AND(מרקובחצי[[#This Row],[CycleNumber]]&lt;$B719,SUM(מרקובחצי[[#This Row],[33]],Q719)=2),1,"")</f>
        <v/>
      </c>
      <c r="AQ718" s="19" t="str">
        <f>IF(AND(מרקובחצי[[#This Row],[CycleNumber]]&lt;$B719,SUM(W718:W719)=2),1,"")</f>
        <v/>
      </c>
      <c r="AR718" s="19" t="str">
        <f>IF(AND(מרקובחצי[[#This Row],[CycleNumber]]&lt;$B719,SUM(מרקובחצי[[#This Row],[12]],S719)=2),1,"")</f>
        <v/>
      </c>
      <c r="AS718" s="19" t="str">
        <f>IF(AND(מרקובחצי[[#This Row],[CycleNumber]]&lt;$B719,SUM(מרקובחצי[[#This Row],[22]],V719)=2),1,"")</f>
        <v/>
      </c>
      <c r="AT718" s="21">
        <f>SUM(מרקובחצי[[#This Row],[11]:[33]])</f>
        <v>1</v>
      </c>
    </row>
    <row r="719" spans="1:46" ht="15.6" x14ac:dyDescent="0.25">
      <c r="A719" s="19" t="s">
        <v>71</v>
      </c>
      <c r="B719" s="19">
        <v>2</v>
      </c>
      <c r="C719">
        <v>41</v>
      </c>
      <c r="D719" s="19">
        <f>מרקובחצי[[#This Row],[LengthofCycle]]+1</f>
        <v>42</v>
      </c>
      <c r="E719" t="str">
        <f>IF(IFERROR(LOOKUP(מרקובחצי[[#This Row],[ClientID]],קביעויות[הפלגה]),FALSE)=מרקובחצי[[#This Row],[ClientID]],1,"")</f>
        <v/>
      </c>
      <c r="F719" t="str">
        <f>IF(IFERROR(LOOKUP(מרקובחצי[[#This Row],[ClientID]],סוגחציקבוע[S31]),FALSE)=מרקובחצי[[#This Row],[ClientID]],1,"")</f>
        <v/>
      </c>
      <c r="G719" t="str">
        <f>IF(IFERROR(LOOKUP(מרקובחצי[[#This Row],[ClientID]],סוגחציקבוע[S32]),FALSE)=מרקובחצי[[#This Row],[ClientID]],1,"")</f>
        <v/>
      </c>
      <c r="H719" t="str">
        <f>IF(IFERROR(LOOKUP(מרקובחצי[[#This Row],[ClientID]],סוגחציקבוע[S33]),FALSE)=מרקובחצי[[#This Row],[ClientID]],1,"")</f>
        <v/>
      </c>
      <c r="I719">
        <f>IF(IFERROR(LOOKUP(מרקובחצי[[#This Row],[ClientID]],סוגחציקבוע[S32&amp;33]),FALSE)=מרקובחצי[[#This Row],[ClientID]],1,"")</f>
        <v>1</v>
      </c>
      <c r="J719" s="19">
        <f>IF(SUM(מרקובחצי[[#This Row],[11]:[13]])=1,מרקובחצי[[#This Row],[עד ועד]],IF(SUM(R718:T719)=1,IF(מרקובחצי[[#This Row],[עד ועד]]&lt;J718,מרקובחצי[[#This Row],[עד ועד]],J718),J718))</f>
        <v>42</v>
      </c>
      <c r="K719" s="19">
        <f>IF(SUM(מרקובחצי[[#This Row],[11]:[13]])=1,מרקובחצי[[#This Row],[עד ועד]],IF(SUM(R718:T719)=1,IF(מרקובחצי[[#This Row],[עד ועד]]&gt;K718,מרקובחצי[[#This Row],[עד ועד]],K718),K718))</f>
        <v>43</v>
      </c>
      <c r="L719" s="19" t="str">
        <f>IF(AND(SUM(מרקובחצי[[#This Row],[31]:[33]])=1,SUM(U718:W718)=0),מרקובחצי[[#This Row],[מקס]]-מרקובחצי[[#This Row],[מינ]],"")</f>
        <v/>
      </c>
      <c r="M71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719" s="19" t="str">
        <f t="shared" si="11"/>
        <v>S13</v>
      </c>
      <c r="O719" s="19" t="str">
        <f>IF(מרקובחצי[[#This Row],[קבעה הפלגה?]]=1,"",IF(AND(מרקובחצי[[#This Row],[עד ועד]]&lt;29,OR(מרקובחצי[[#This Row],[CycleNumber]]=1,AND(U718=1,OR(מרקובחצי[[#This Row],[עד ועד]]&lt;J718,מרקובחצי[[#This Row],[עד ועד]]&gt;K718)),AND(V718=1,מרקובחצי[[#This Row],[עד ועד]]&lt;J718),W718=1)),1,""))</f>
        <v/>
      </c>
      <c r="P719" s="19" t="str">
        <f>IF(מרקובחצי[[#This Row],[קבעה הפלגה?]]=1,"",IF(AND(מרקובחצי[[#This Row],[עד ועד]]&gt;28,מרקובחצי[[#This Row],[עד ועד]]&lt;32,OR(מרקובחצי[[#This Row],[CycleNumber]]=1,AND(U718=1),AND(V718=1,OR(מרקובחצי[[#This Row],[עד ועד]]&lt;J718,מרקובחצי[[#This Row],[עד ועד]]&gt;K718)),W718=1)),1,""))</f>
        <v/>
      </c>
      <c r="Q719" s="19" t="str">
        <f>IF(מרקובחצי[[#This Row],[קבעה הפלגה?]]=1,"",IF(AND(מרקובחצי[[#This Row],[עד ועד]]&gt;31,OR(מרקובחצי[[#This Row],[CycleNumber]]=1,AND(U718=1),AND(V718=1,מרקובחצי[[#This Row],[עד ועד]]&gt;K718),AND(W718=1,OR(מרקובחצי[[#This Row],[עד ועד]]&gt;K718,מרקובחצי[[#This Row],[עד ועד]]&lt;J718)))),1,""))</f>
        <v/>
      </c>
      <c r="R719" s="19" t="str">
        <f>IF(מרקובחצי[[#This Row],[CycleNumber]]&gt;1,IF(AND(O718=1,מרקובחצי[[#This Row],[עד ועד]]&lt;29),1,""),"")</f>
        <v/>
      </c>
      <c r="S719" s="19" t="str">
        <f>IF(מרקובחצי[[#This Row],[CycleNumber]]&gt;1,IF(OR(AND(O718=1,מרקובחצי[[#This Row],[עד ועד]]&gt;28),AND(P718=1),AND(Q718=1,מרקובחצי[[#This Row],[עד ועד]]&lt;32)),1,""),"")</f>
        <v/>
      </c>
      <c r="T719" s="19">
        <f>IF(מרקובחצי[[#This Row],[CycleNumber]]&gt;1,IF(AND(Q718=1,מרקובחצי[[#This Row],[עד ועד]]&gt;31),1,""),"")</f>
        <v>1</v>
      </c>
      <c r="U719" s="19" t="str">
        <f>IF(מרקובחצי[[#This Row],[CycleNumber]]&gt;1,IF(AND(R718=1,מרקובחצי[[#This Row],[עד ועד]]&lt;29),1,IF(AND(U718=1,NOT(OR(מרקובחצי[[#This Row],[עד ועד]]&lt;J718,מרקובחצי[[#This Row],[עד ועד]]&gt;K718))),1,"")),"")</f>
        <v/>
      </c>
      <c r="V719" s="19" t="str">
        <f>IF(מרקובחצי[[#This Row],[CycleNumber]]&gt;1,IF(AND(SUM(R718:T718)=1,מרקובחצי[[#This Row],[עד ועד]]&gt;28,מרקובחצי[[#This Row],[עד ועד]]&lt;32),1,IF(OR(S718=1,AND(R718=1,מרקובחצי[[#This Row],[עד ועד]]&gt;28),AND(T718=1,מרקובחצי[[#This Row],[עד ועד]]&lt;32)),1,IF(AND(V718=1,NOT(OR(מרקובחצי[[#This Row],[עד ועד]]&lt;J718,מרקובחצי[[#This Row],[עד ועד]]&gt;K718))),1,""))),"")</f>
        <v/>
      </c>
      <c r="W719" s="19" t="str">
        <f>IF(מרקובחצי[[#This Row],[CycleNumber]]&gt;1,IF(AND(T718=1,מרקובחצי[[#This Row],[עד ועד]]&gt;31),1,IF(AND(W718=1,NOT(OR(מרקובחצי[[#This Row],[עד ועד]]&lt;J718,מרקובחצי[[#This Row],[עד ועד]]&gt;K718))),1,"")),"")</f>
        <v/>
      </c>
      <c r="X719" s="19" t="str">
        <f>IF(AND(מרקובחצי[[#This Row],[CycleNumber]]&lt;$B720,SUM(מרקובחצי[[#This Row],[11]],R720)=2),1,"")</f>
        <v/>
      </c>
      <c r="Y719" s="19" t="str">
        <f>IF(AND(מרקובחצי[[#This Row],[CycleNumber]]&lt;$B720,SUM(מרקובחצי[[#This Row],[11]],S720)=2),1,"")</f>
        <v/>
      </c>
      <c r="Z719" s="19" t="str">
        <f>IF(AND(מרקובחצי[[#This Row],[CycleNumber]]&lt;$B720,SUM(מרקובחצי[[#This Row],[13]],S720)=2),1,"")</f>
        <v/>
      </c>
      <c r="AA719" s="19" t="str">
        <f>IF(AND(מרקובחצי[[#This Row],[CycleNumber]]&lt;$B720,SUM(מרקובחצי[[#This Row],[13]],T720)=2),1,"")</f>
        <v/>
      </c>
      <c r="AB719" s="19" t="str">
        <f>IF(AND(מרקובחצי[[#This Row],[CycleNumber]]&lt;$B720,SUM(מרקובחצי[[#This Row],[21]],U720)=2),1,"")</f>
        <v/>
      </c>
      <c r="AC719" s="19" t="str">
        <f>IF(AND(מרקובחצי[[#This Row],[CycleNumber]]&lt;$B720,SUM(מרקובחצי[[#This Row],[21]],V720)=2),1,"")</f>
        <v/>
      </c>
      <c r="AD719" s="19" t="str">
        <f>IF(AND(מרקובחצי[[#This Row],[CycleNumber]]&lt;$B720,SUM(מרקובחצי[[#This Row],[23]],V720)=2),1,"")</f>
        <v/>
      </c>
      <c r="AE719" s="19">
        <f>IF(AND(מרקובחצי[[#This Row],[CycleNumber]]&lt;$B720,SUM(מרקובחצי[[#This Row],[23]],W720)=2),1,"")</f>
        <v>1</v>
      </c>
      <c r="AF719" s="19" t="str">
        <f>IF(AND(מרקובחצי[[#This Row],[CycleNumber]]&lt;$B720,SUM(מרקובחצי[[#This Row],[31]],O720)=2),1,"")</f>
        <v/>
      </c>
      <c r="AG719" s="19" t="str">
        <f>IF(AND(מרקובחצי[[#This Row],[CycleNumber]]&lt;$B720,SUM(מרקובחצי[[#This Row],[31]],P720)=2),1,"")</f>
        <v/>
      </c>
      <c r="AH719" s="19" t="str">
        <f>IF(AND(מרקובחצי[[#This Row],[CycleNumber]]&lt;$B720,SUM(מרקובחצי[[#This Row],[31]],Q720)=2),1,"")</f>
        <v/>
      </c>
      <c r="AI719" s="19" t="str">
        <f>IF(AND(מרקובחצי[[#This Row],[CycleNumber]]&lt;$B720,SUM(U719:U720)=2),1,"")</f>
        <v/>
      </c>
      <c r="AJ719" s="19" t="str">
        <f>IF(AND(מרקובחצי[[#This Row],[CycleNumber]]&lt;$B720,SUM(מרקובחצי[[#This Row],[32]],O720)=2),1,"")</f>
        <v/>
      </c>
      <c r="AK719" s="19" t="str">
        <f>IF(AND(מרקובחצי[[#This Row],[CycleNumber]]&lt;$B720,SUM(מרקובחצי[[#This Row],[32]],P720)=2),1,"")</f>
        <v/>
      </c>
      <c r="AL719" s="19" t="str">
        <f>IF(AND(מרקובחצי[[#This Row],[CycleNumber]]&lt;$B720,SUM(מרקובחצי[[#This Row],[32]],Q720)=2),1,"")</f>
        <v/>
      </c>
      <c r="AM719" s="19" t="str">
        <f>IF(AND(מרקובחצי[[#This Row],[CycleNumber]]&lt;$B720,SUM(V719:V720)=2),1,"")</f>
        <v/>
      </c>
      <c r="AN719" s="19" t="str">
        <f>IF(AND(מרקובחצי[[#This Row],[CycleNumber]]&lt;$B720,SUM(מרקובחצי[[#This Row],[33]],O720)=2),1,"")</f>
        <v/>
      </c>
      <c r="AO719" s="19" t="str">
        <f>IF(AND(מרקובחצי[[#This Row],[CycleNumber]]&lt;$B720,SUM(מרקובחצי[[#This Row],[33]],P720)=2),1,"")</f>
        <v/>
      </c>
      <c r="AP719" s="19" t="str">
        <f>IF(AND(מרקובחצי[[#This Row],[CycleNumber]]&lt;$B720,SUM(מרקובחצי[[#This Row],[33]],Q720)=2),1,"")</f>
        <v/>
      </c>
      <c r="AQ719" s="19" t="str">
        <f>IF(AND(מרקובחצי[[#This Row],[CycleNumber]]&lt;$B720,SUM(W719:W720)=2),1,"")</f>
        <v/>
      </c>
      <c r="AR719" s="19" t="str">
        <f>IF(AND(מרקובחצי[[#This Row],[CycleNumber]]&lt;$B720,SUM(מרקובחצי[[#This Row],[12]],S720)=2),1,"")</f>
        <v/>
      </c>
      <c r="AS719" s="19" t="str">
        <f>IF(AND(מרקובחצי[[#This Row],[CycleNumber]]&lt;$B720,SUM(מרקובחצי[[#This Row],[22]],V720)=2),1,"")</f>
        <v/>
      </c>
      <c r="AT719" s="21">
        <f>SUM(מרקובחצי[[#This Row],[11]:[33]])</f>
        <v>1</v>
      </c>
    </row>
    <row r="720" spans="1:46" ht="15.6" x14ac:dyDescent="0.25">
      <c r="A720" s="19" t="s">
        <v>71</v>
      </c>
      <c r="B720" s="19">
        <v>3</v>
      </c>
      <c r="C720">
        <v>33</v>
      </c>
      <c r="D720" s="19">
        <f>מרקובחצי[[#This Row],[LengthofCycle]]+1</f>
        <v>34</v>
      </c>
      <c r="E720" t="str">
        <f>IF(IFERROR(LOOKUP(מרקובחצי[[#This Row],[ClientID]],קביעויות[הפלגה]),FALSE)=מרקובחצי[[#This Row],[ClientID]],1,"")</f>
        <v/>
      </c>
      <c r="F720" t="str">
        <f>IF(IFERROR(LOOKUP(מרקובחצי[[#This Row],[ClientID]],סוגחציקבוע[S31]),FALSE)=מרקובחצי[[#This Row],[ClientID]],1,"")</f>
        <v/>
      </c>
      <c r="G720" t="str">
        <f>IF(IFERROR(LOOKUP(מרקובחצי[[#This Row],[ClientID]],סוגחציקבוע[S32]),FALSE)=מרקובחצי[[#This Row],[ClientID]],1,"")</f>
        <v/>
      </c>
      <c r="H720" t="str">
        <f>IF(IFERROR(LOOKUP(מרקובחצי[[#This Row],[ClientID]],סוגחציקבוע[S33]),FALSE)=מרקובחצי[[#This Row],[ClientID]],1,"")</f>
        <v/>
      </c>
      <c r="I720">
        <f>IF(IFERROR(LOOKUP(מרקובחצי[[#This Row],[ClientID]],סוגחציקבוע[S32&amp;33]),FALSE)=מרקובחצי[[#This Row],[ClientID]],1,"")</f>
        <v>1</v>
      </c>
      <c r="J720" s="19">
        <f>IF(SUM(מרקובחצי[[#This Row],[11]:[13]])=1,מרקובחצי[[#This Row],[עד ועד]],IF(SUM(R719:T720)=1,IF(מרקובחצי[[#This Row],[עד ועד]]&lt;J719,מרקובחצי[[#This Row],[עד ועד]],J719),J719))</f>
        <v>34</v>
      </c>
      <c r="K720" s="19">
        <f>IF(SUM(מרקובחצי[[#This Row],[11]:[13]])=1,מרקובחצי[[#This Row],[עד ועד]],IF(SUM(R719:T720)=1,IF(מרקובחצי[[#This Row],[עד ועד]]&gt;K719,מרקובחצי[[#This Row],[עד ועד]],K719),K719))</f>
        <v>43</v>
      </c>
      <c r="L720" s="19">
        <f>IF(AND(SUM(מרקובחצי[[#This Row],[31]:[33]])=1,SUM(U719:W719)=0),מרקובחצי[[#This Row],[מקס]]-מרקובחצי[[#This Row],[מינ]],"")</f>
        <v>9</v>
      </c>
      <c r="M72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720" s="19" t="str">
        <f t="shared" si="11"/>
        <v>S23</v>
      </c>
      <c r="O720" s="19" t="str">
        <f>IF(מרקובחצי[[#This Row],[קבעה הפלגה?]]=1,"",IF(AND(מרקובחצי[[#This Row],[עד ועד]]&lt;29,OR(מרקובחצי[[#This Row],[CycleNumber]]=1,AND(U719=1,OR(מרקובחצי[[#This Row],[עד ועד]]&lt;J719,מרקובחצי[[#This Row],[עד ועד]]&gt;K719)),AND(V719=1,מרקובחצי[[#This Row],[עד ועד]]&lt;J719),W719=1)),1,""))</f>
        <v/>
      </c>
      <c r="P720" s="19" t="str">
        <f>IF(מרקובחצי[[#This Row],[קבעה הפלגה?]]=1,"",IF(AND(מרקובחצי[[#This Row],[עד ועד]]&gt;28,מרקובחצי[[#This Row],[עד ועד]]&lt;32,OR(מרקובחצי[[#This Row],[CycleNumber]]=1,AND(U719=1),AND(V719=1,OR(מרקובחצי[[#This Row],[עד ועד]]&lt;J719,מרקובחצי[[#This Row],[עד ועד]]&gt;K719)),W719=1)),1,""))</f>
        <v/>
      </c>
      <c r="Q720" s="19" t="str">
        <f>IF(מרקובחצי[[#This Row],[קבעה הפלגה?]]=1,"",IF(AND(מרקובחצי[[#This Row],[עד ועד]]&gt;31,OR(מרקובחצי[[#This Row],[CycleNumber]]=1,AND(U719=1),AND(V719=1,מרקובחצי[[#This Row],[עד ועד]]&gt;K719),AND(W719=1,OR(מרקובחצי[[#This Row],[עד ועד]]&gt;K719,מרקובחצי[[#This Row],[עד ועד]]&lt;J719)))),1,""))</f>
        <v/>
      </c>
      <c r="R720" s="19" t="str">
        <f>IF(מרקובחצי[[#This Row],[CycleNumber]]&gt;1,IF(AND(O719=1,מרקובחצי[[#This Row],[עד ועד]]&lt;29),1,""),"")</f>
        <v/>
      </c>
      <c r="S720" s="19" t="str">
        <f>IF(מרקובחצי[[#This Row],[CycleNumber]]&gt;1,IF(OR(AND(O719=1,מרקובחצי[[#This Row],[עד ועד]]&gt;28),AND(P719=1),AND(Q719=1,מרקובחצי[[#This Row],[עד ועד]]&lt;32)),1,""),"")</f>
        <v/>
      </c>
      <c r="T720" s="19" t="str">
        <f>IF(מרקובחצי[[#This Row],[CycleNumber]]&gt;1,IF(AND(Q719=1,מרקובחצי[[#This Row],[עד ועד]]&gt;31),1,""),"")</f>
        <v/>
      </c>
      <c r="U720" s="19" t="str">
        <f>IF(מרקובחצי[[#This Row],[CycleNumber]]&gt;1,IF(AND(R719=1,מרקובחצי[[#This Row],[עד ועד]]&lt;29),1,IF(AND(U719=1,NOT(OR(מרקובחצי[[#This Row],[עד ועד]]&lt;J719,מרקובחצי[[#This Row],[עד ועד]]&gt;K719))),1,"")),"")</f>
        <v/>
      </c>
      <c r="V720" s="19" t="str">
        <f>IF(מרקובחצי[[#This Row],[CycleNumber]]&gt;1,IF(AND(SUM(R719:T719)=1,מרקובחצי[[#This Row],[עד ועד]]&gt;28,מרקובחצי[[#This Row],[עד ועד]]&lt;32),1,IF(OR(S719=1,AND(R719=1,מרקובחצי[[#This Row],[עד ועד]]&gt;28),AND(T719=1,מרקובחצי[[#This Row],[עד ועד]]&lt;32)),1,IF(AND(V719=1,NOT(OR(מרקובחצי[[#This Row],[עד ועד]]&lt;J719,מרקובחצי[[#This Row],[עד ועד]]&gt;K719))),1,""))),"")</f>
        <v/>
      </c>
      <c r="W720" s="19">
        <f>IF(מרקובחצי[[#This Row],[CycleNumber]]&gt;1,IF(AND(T719=1,מרקובחצי[[#This Row],[עד ועד]]&gt;31),1,IF(AND(W719=1,NOT(OR(מרקובחצי[[#This Row],[עד ועד]]&lt;J719,מרקובחצי[[#This Row],[עד ועד]]&gt;K719))),1,"")),"")</f>
        <v>1</v>
      </c>
      <c r="X720" s="19" t="str">
        <f>IF(AND(מרקובחצי[[#This Row],[CycleNumber]]&lt;$B721,SUM(מרקובחצי[[#This Row],[11]],R721)=2),1,"")</f>
        <v/>
      </c>
      <c r="Y720" s="19" t="str">
        <f>IF(AND(מרקובחצי[[#This Row],[CycleNumber]]&lt;$B721,SUM(מרקובחצי[[#This Row],[11]],S721)=2),1,"")</f>
        <v/>
      </c>
      <c r="Z720" s="19" t="str">
        <f>IF(AND(מרקובחצי[[#This Row],[CycleNumber]]&lt;$B721,SUM(מרקובחצי[[#This Row],[13]],S721)=2),1,"")</f>
        <v/>
      </c>
      <c r="AA720" s="19" t="str">
        <f>IF(AND(מרקובחצי[[#This Row],[CycleNumber]]&lt;$B721,SUM(מרקובחצי[[#This Row],[13]],T721)=2),1,"")</f>
        <v/>
      </c>
      <c r="AB720" s="19" t="str">
        <f>IF(AND(מרקובחצי[[#This Row],[CycleNumber]]&lt;$B721,SUM(מרקובחצי[[#This Row],[21]],U721)=2),1,"")</f>
        <v/>
      </c>
      <c r="AC720" s="19" t="str">
        <f>IF(AND(מרקובחצי[[#This Row],[CycleNumber]]&lt;$B721,SUM(מרקובחצי[[#This Row],[21]],V721)=2),1,"")</f>
        <v/>
      </c>
      <c r="AD720" s="19" t="str">
        <f>IF(AND(מרקובחצי[[#This Row],[CycleNumber]]&lt;$B721,SUM(מרקובחצי[[#This Row],[23]],V721)=2),1,"")</f>
        <v/>
      </c>
      <c r="AE720" s="19" t="str">
        <f>IF(AND(מרקובחצי[[#This Row],[CycleNumber]]&lt;$B721,SUM(מרקובחצי[[#This Row],[23]],W721)=2),1,"")</f>
        <v/>
      </c>
      <c r="AF720" s="19" t="str">
        <f>IF(AND(מרקובחצי[[#This Row],[CycleNumber]]&lt;$B721,SUM(מרקובחצי[[#This Row],[31]],O721)=2),1,"")</f>
        <v/>
      </c>
      <c r="AG720" s="19" t="str">
        <f>IF(AND(מרקובחצי[[#This Row],[CycleNumber]]&lt;$B721,SUM(מרקובחצי[[#This Row],[31]],P721)=2),1,"")</f>
        <v/>
      </c>
      <c r="AH720" s="19" t="str">
        <f>IF(AND(מרקובחצי[[#This Row],[CycleNumber]]&lt;$B721,SUM(מרקובחצי[[#This Row],[31]],Q721)=2),1,"")</f>
        <v/>
      </c>
      <c r="AI720" s="19" t="str">
        <f>IF(AND(מרקובחצי[[#This Row],[CycleNumber]]&lt;$B721,SUM(U720:U721)=2),1,"")</f>
        <v/>
      </c>
      <c r="AJ720" s="19" t="str">
        <f>IF(AND(מרקובחצי[[#This Row],[CycleNumber]]&lt;$B721,SUM(מרקובחצי[[#This Row],[32]],O721)=2),1,"")</f>
        <v/>
      </c>
      <c r="AK720" s="19" t="str">
        <f>IF(AND(מרקובחצי[[#This Row],[CycleNumber]]&lt;$B721,SUM(מרקובחצי[[#This Row],[32]],P721)=2),1,"")</f>
        <v/>
      </c>
      <c r="AL720" s="19" t="str">
        <f>IF(AND(מרקובחצי[[#This Row],[CycleNumber]]&lt;$B721,SUM(מרקובחצי[[#This Row],[32]],Q721)=2),1,"")</f>
        <v/>
      </c>
      <c r="AM720" s="19" t="str">
        <f>IF(AND(מרקובחצי[[#This Row],[CycleNumber]]&lt;$B721,SUM(V720:V721)=2),1,"")</f>
        <v/>
      </c>
      <c r="AN720" s="19">
        <f>IF(AND(מרקובחצי[[#This Row],[CycleNumber]]&lt;$B721,SUM(מרקובחצי[[#This Row],[33]],O721)=2),1,"")</f>
        <v>1</v>
      </c>
      <c r="AO720" s="19" t="str">
        <f>IF(AND(מרקובחצי[[#This Row],[CycleNumber]]&lt;$B721,SUM(מרקובחצי[[#This Row],[33]],P721)=2),1,"")</f>
        <v/>
      </c>
      <c r="AP720" s="19" t="str">
        <f>IF(AND(מרקובחצי[[#This Row],[CycleNumber]]&lt;$B721,SUM(מרקובחצי[[#This Row],[33]],Q721)=2),1,"")</f>
        <v/>
      </c>
      <c r="AQ720" s="19" t="str">
        <f>IF(AND(מרקובחצי[[#This Row],[CycleNumber]]&lt;$B721,SUM(W720:W721)=2),1,"")</f>
        <v/>
      </c>
      <c r="AR720" s="19" t="str">
        <f>IF(AND(מרקובחצי[[#This Row],[CycleNumber]]&lt;$B721,SUM(מרקובחצי[[#This Row],[12]],S721)=2),1,"")</f>
        <v/>
      </c>
      <c r="AS720" s="19" t="str">
        <f>IF(AND(מרקובחצי[[#This Row],[CycleNumber]]&lt;$B721,SUM(מרקובחצי[[#This Row],[22]],V721)=2),1,"")</f>
        <v/>
      </c>
      <c r="AT720" s="21">
        <f>SUM(מרקובחצי[[#This Row],[11]:[33]])</f>
        <v>1</v>
      </c>
    </row>
    <row r="721" spans="1:46" ht="15.6" x14ac:dyDescent="0.25">
      <c r="A721" s="19" t="s">
        <v>71</v>
      </c>
      <c r="B721" s="19">
        <v>4</v>
      </c>
      <c r="C721">
        <v>24</v>
      </c>
      <c r="D721" s="19">
        <f>מרקובחצי[[#This Row],[LengthofCycle]]+1</f>
        <v>25</v>
      </c>
      <c r="E721" t="str">
        <f>IF(IFERROR(LOOKUP(מרקובחצי[[#This Row],[ClientID]],קביעויות[הפלגה]),FALSE)=מרקובחצי[[#This Row],[ClientID]],1,"")</f>
        <v/>
      </c>
      <c r="F721" t="str">
        <f>IF(IFERROR(LOOKUP(מרקובחצי[[#This Row],[ClientID]],סוגחציקבוע[S31]),FALSE)=מרקובחצי[[#This Row],[ClientID]],1,"")</f>
        <v/>
      </c>
      <c r="G721" t="str">
        <f>IF(IFERROR(LOOKUP(מרקובחצי[[#This Row],[ClientID]],סוגחציקבוע[S32]),FALSE)=מרקובחצי[[#This Row],[ClientID]],1,"")</f>
        <v/>
      </c>
      <c r="H721" t="str">
        <f>IF(IFERROR(LOOKUP(מרקובחצי[[#This Row],[ClientID]],סוגחציקבוע[S33]),FALSE)=מרקובחצי[[#This Row],[ClientID]],1,"")</f>
        <v/>
      </c>
      <c r="I721">
        <f>IF(IFERROR(LOOKUP(מרקובחצי[[#This Row],[ClientID]],סוגחציקבוע[S32&amp;33]),FALSE)=מרקובחצי[[#This Row],[ClientID]],1,"")</f>
        <v>1</v>
      </c>
      <c r="J721" s="19">
        <f>IF(SUM(מרקובחצי[[#This Row],[11]:[13]])=1,מרקובחצי[[#This Row],[עד ועד]],IF(SUM(R720:T721)=1,IF(מרקובחצי[[#This Row],[עד ועד]]&lt;J720,מרקובחצי[[#This Row],[עד ועד]],J720),J720))</f>
        <v>25</v>
      </c>
      <c r="K721" s="19">
        <f>IF(SUM(מרקובחצי[[#This Row],[11]:[13]])=1,מרקובחצי[[#This Row],[עד ועד]],IF(SUM(R720:T721)=1,IF(מרקובחצי[[#This Row],[עד ועד]]&gt;K720,מרקובחצי[[#This Row],[עד ועד]],K720),K720))</f>
        <v>25</v>
      </c>
      <c r="L721" s="19" t="str">
        <f>IF(AND(SUM(מרקובחצי[[#This Row],[31]:[33]])=1,SUM(U720:W720)=0),מרקובחצי[[#This Row],[מקס]]-מרקובחצי[[#This Row],[מינ]],"")</f>
        <v/>
      </c>
      <c r="M72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721" s="19" t="str">
        <f t="shared" si="11"/>
        <v>S33</v>
      </c>
      <c r="O721" s="19">
        <f>IF(מרקובחצי[[#This Row],[קבעה הפלגה?]]=1,"",IF(AND(מרקובחצי[[#This Row],[עד ועד]]&lt;29,OR(מרקובחצי[[#This Row],[CycleNumber]]=1,AND(U720=1,OR(מרקובחצי[[#This Row],[עד ועד]]&lt;J720,מרקובחצי[[#This Row],[עד ועד]]&gt;K720)),AND(V720=1,מרקובחצי[[#This Row],[עד ועד]]&lt;J720),W720=1)),1,""))</f>
        <v>1</v>
      </c>
      <c r="P721" s="19" t="str">
        <f>IF(מרקובחצי[[#This Row],[קבעה הפלגה?]]=1,"",IF(AND(מרקובחצי[[#This Row],[עד ועד]]&gt;28,מרקובחצי[[#This Row],[עד ועד]]&lt;32,OR(מרקובחצי[[#This Row],[CycleNumber]]=1,AND(U720=1),AND(V720=1,OR(מרקובחצי[[#This Row],[עד ועד]]&lt;J720,מרקובחצי[[#This Row],[עד ועד]]&gt;K720)),W720=1)),1,""))</f>
        <v/>
      </c>
      <c r="Q721" s="19" t="str">
        <f>IF(מרקובחצי[[#This Row],[קבעה הפלגה?]]=1,"",IF(AND(מרקובחצי[[#This Row],[עד ועד]]&gt;31,OR(מרקובחצי[[#This Row],[CycleNumber]]=1,AND(U720=1),AND(V720=1,מרקובחצי[[#This Row],[עד ועד]]&gt;K720),AND(W720=1,OR(מרקובחצי[[#This Row],[עד ועד]]&gt;K720,מרקובחצי[[#This Row],[עד ועד]]&lt;J720)))),1,""))</f>
        <v/>
      </c>
      <c r="R721" s="19" t="str">
        <f>IF(מרקובחצי[[#This Row],[CycleNumber]]&gt;1,IF(AND(O720=1,מרקובחצי[[#This Row],[עד ועד]]&lt;29),1,""),"")</f>
        <v/>
      </c>
      <c r="S721" s="19" t="str">
        <f>IF(מרקובחצי[[#This Row],[CycleNumber]]&gt;1,IF(OR(AND(O720=1,מרקובחצי[[#This Row],[עד ועד]]&gt;28),AND(P720=1),AND(Q720=1,מרקובחצי[[#This Row],[עד ועד]]&lt;32)),1,""),"")</f>
        <v/>
      </c>
      <c r="T721" s="19" t="str">
        <f>IF(מרקובחצי[[#This Row],[CycleNumber]]&gt;1,IF(AND(Q720=1,מרקובחצי[[#This Row],[עד ועד]]&gt;31),1,""),"")</f>
        <v/>
      </c>
      <c r="U721" s="19" t="str">
        <f>IF(מרקובחצי[[#This Row],[CycleNumber]]&gt;1,IF(AND(R720=1,מרקובחצי[[#This Row],[עד ועד]]&lt;29),1,IF(AND(U720=1,NOT(OR(מרקובחצי[[#This Row],[עד ועד]]&lt;J720,מרקובחצי[[#This Row],[עד ועד]]&gt;K720))),1,"")),"")</f>
        <v/>
      </c>
      <c r="V721" s="19" t="str">
        <f>IF(מרקובחצי[[#This Row],[CycleNumber]]&gt;1,IF(AND(SUM(R720:T720)=1,מרקובחצי[[#This Row],[עד ועד]]&gt;28,מרקובחצי[[#This Row],[עד ועד]]&lt;32),1,IF(OR(S720=1,AND(R720=1,מרקובחצי[[#This Row],[עד ועד]]&gt;28),AND(T720=1,מרקובחצי[[#This Row],[עד ועד]]&lt;32)),1,IF(AND(V720=1,NOT(OR(מרקובחצי[[#This Row],[עד ועד]]&lt;J720,מרקובחצי[[#This Row],[עד ועד]]&gt;K720))),1,""))),"")</f>
        <v/>
      </c>
      <c r="W721" s="19" t="str">
        <f>IF(מרקובחצי[[#This Row],[CycleNumber]]&gt;1,IF(AND(T720=1,מרקובחצי[[#This Row],[עד ועד]]&gt;31),1,IF(AND(W720=1,NOT(OR(מרקובחצי[[#This Row],[עד ועד]]&lt;J720,מרקובחצי[[#This Row],[עד ועד]]&gt;K720))),1,"")),"")</f>
        <v/>
      </c>
      <c r="X721" s="19" t="str">
        <f>IF(AND(מרקובחצי[[#This Row],[CycleNumber]]&lt;$B722,SUM(מרקובחצי[[#This Row],[11]],R722)=2),1,"")</f>
        <v/>
      </c>
      <c r="Y721" s="19">
        <f>IF(AND(מרקובחצי[[#This Row],[CycleNumber]]&lt;$B722,SUM(מרקובחצי[[#This Row],[11]],S722)=2),1,"")</f>
        <v>1</v>
      </c>
      <c r="Z721" s="19" t="str">
        <f>IF(AND(מרקובחצי[[#This Row],[CycleNumber]]&lt;$B722,SUM(מרקובחצי[[#This Row],[13]],S722)=2),1,"")</f>
        <v/>
      </c>
      <c r="AA721" s="19" t="str">
        <f>IF(AND(מרקובחצי[[#This Row],[CycleNumber]]&lt;$B722,SUM(מרקובחצי[[#This Row],[13]],T722)=2),1,"")</f>
        <v/>
      </c>
      <c r="AB721" s="19" t="str">
        <f>IF(AND(מרקובחצי[[#This Row],[CycleNumber]]&lt;$B722,SUM(מרקובחצי[[#This Row],[21]],U722)=2),1,"")</f>
        <v/>
      </c>
      <c r="AC721" s="19" t="str">
        <f>IF(AND(מרקובחצי[[#This Row],[CycleNumber]]&lt;$B722,SUM(מרקובחצי[[#This Row],[21]],V722)=2),1,"")</f>
        <v/>
      </c>
      <c r="AD721" s="19" t="str">
        <f>IF(AND(מרקובחצי[[#This Row],[CycleNumber]]&lt;$B722,SUM(מרקובחצי[[#This Row],[23]],V722)=2),1,"")</f>
        <v/>
      </c>
      <c r="AE721" s="19" t="str">
        <f>IF(AND(מרקובחצי[[#This Row],[CycleNumber]]&lt;$B722,SUM(מרקובחצי[[#This Row],[23]],W722)=2),1,"")</f>
        <v/>
      </c>
      <c r="AF721" s="19" t="str">
        <f>IF(AND(מרקובחצי[[#This Row],[CycleNumber]]&lt;$B722,SUM(מרקובחצי[[#This Row],[31]],O722)=2),1,"")</f>
        <v/>
      </c>
      <c r="AG721" s="19" t="str">
        <f>IF(AND(מרקובחצי[[#This Row],[CycleNumber]]&lt;$B722,SUM(מרקובחצי[[#This Row],[31]],P722)=2),1,"")</f>
        <v/>
      </c>
      <c r="AH721" s="19" t="str">
        <f>IF(AND(מרקובחצי[[#This Row],[CycleNumber]]&lt;$B722,SUM(מרקובחצי[[#This Row],[31]],Q722)=2),1,"")</f>
        <v/>
      </c>
      <c r="AI721" s="19" t="str">
        <f>IF(AND(מרקובחצי[[#This Row],[CycleNumber]]&lt;$B722,SUM(U721:U722)=2),1,"")</f>
        <v/>
      </c>
      <c r="AJ721" s="19" t="str">
        <f>IF(AND(מרקובחצי[[#This Row],[CycleNumber]]&lt;$B722,SUM(מרקובחצי[[#This Row],[32]],O722)=2),1,"")</f>
        <v/>
      </c>
      <c r="AK721" s="19" t="str">
        <f>IF(AND(מרקובחצי[[#This Row],[CycleNumber]]&lt;$B722,SUM(מרקובחצי[[#This Row],[32]],P722)=2),1,"")</f>
        <v/>
      </c>
      <c r="AL721" s="19" t="str">
        <f>IF(AND(מרקובחצי[[#This Row],[CycleNumber]]&lt;$B722,SUM(מרקובחצי[[#This Row],[32]],Q722)=2),1,"")</f>
        <v/>
      </c>
      <c r="AM721" s="19" t="str">
        <f>IF(AND(מרקובחצי[[#This Row],[CycleNumber]]&lt;$B722,SUM(V721:V722)=2),1,"")</f>
        <v/>
      </c>
      <c r="AN721" s="19" t="str">
        <f>IF(AND(מרקובחצי[[#This Row],[CycleNumber]]&lt;$B722,SUM(מרקובחצי[[#This Row],[33]],O722)=2),1,"")</f>
        <v/>
      </c>
      <c r="AO721" s="19" t="str">
        <f>IF(AND(מרקובחצי[[#This Row],[CycleNumber]]&lt;$B722,SUM(מרקובחצי[[#This Row],[33]],P722)=2),1,"")</f>
        <v/>
      </c>
      <c r="AP721" s="19" t="str">
        <f>IF(AND(מרקובחצי[[#This Row],[CycleNumber]]&lt;$B722,SUM(מרקובחצי[[#This Row],[33]],Q722)=2),1,"")</f>
        <v/>
      </c>
      <c r="AQ721" s="19" t="str">
        <f>IF(AND(מרקובחצי[[#This Row],[CycleNumber]]&lt;$B722,SUM(W721:W722)=2),1,"")</f>
        <v/>
      </c>
      <c r="AR721" s="19" t="str">
        <f>IF(AND(מרקובחצי[[#This Row],[CycleNumber]]&lt;$B722,SUM(מרקובחצי[[#This Row],[12]],S722)=2),1,"")</f>
        <v/>
      </c>
      <c r="AS721" s="19" t="str">
        <f>IF(AND(מרקובחצי[[#This Row],[CycleNumber]]&lt;$B722,SUM(מרקובחצי[[#This Row],[22]],V722)=2),1,"")</f>
        <v/>
      </c>
      <c r="AT721" s="21">
        <f>SUM(מרקובחצי[[#This Row],[11]:[33]])</f>
        <v>1</v>
      </c>
    </row>
    <row r="722" spans="1:46" ht="15.6" x14ac:dyDescent="0.25">
      <c r="A722" s="19" t="s">
        <v>71</v>
      </c>
      <c r="B722" s="19">
        <v>5</v>
      </c>
      <c r="C722">
        <v>37</v>
      </c>
      <c r="D722" s="19">
        <f>מרקובחצי[[#This Row],[LengthofCycle]]+1</f>
        <v>38</v>
      </c>
      <c r="E722" t="str">
        <f>IF(IFERROR(LOOKUP(מרקובחצי[[#This Row],[ClientID]],קביעויות[הפלגה]),FALSE)=מרקובחצי[[#This Row],[ClientID]],1,"")</f>
        <v/>
      </c>
      <c r="F722" t="str">
        <f>IF(IFERROR(LOOKUP(מרקובחצי[[#This Row],[ClientID]],סוגחציקבוע[S31]),FALSE)=מרקובחצי[[#This Row],[ClientID]],1,"")</f>
        <v/>
      </c>
      <c r="G722" t="str">
        <f>IF(IFERROR(LOOKUP(מרקובחצי[[#This Row],[ClientID]],סוגחציקבוע[S32]),FALSE)=מרקובחצי[[#This Row],[ClientID]],1,"")</f>
        <v/>
      </c>
      <c r="H722" t="str">
        <f>IF(IFERROR(LOOKUP(מרקובחצי[[#This Row],[ClientID]],סוגחציקבוע[S33]),FALSE)=מרקובחצי[[#This Row],[ClientID]],1,"")</f>
        <v/>
      </c>
      <c r="I722">
        <f>IF(IFERROR(LOOKUP(מרקובחצי[[#This Row],[ClientID]],סוגחציקבוע[S32&amp;33]),FALSE)=מרקובחצי[[#This Row],[ClientID]],1,"")</f>
        <v>1</v>
      </c>
      <c r="J722" s="19">
        <f>IF(SUM(מרקובחצי[[#This Row],[11]:[13]])=1,מרקובחצי[[#This Row],[עד ועד]],IF(SUM(R721:T722)=1,IF(מרקובחצי[[#This Row],[עד ועד]]&lt;J721,מרקובחצי[[#This Row],[עד ועד]],J721),J721))</f>
        <v>25</v>
      </c>
      <c r="K722" s="19">
        <f>IF(SUM(מרקובחצי[[#This Row],[11]:[13]])=1,מרקובחצי[[#This Row],[עד ועד]],IF(SUM(R721:T722)=1,IF(מרקובחצי[[#This Row],[עד ועד]]&gt;K721,מרקובחצי[[#This Row],[עד ועד]],K721),K721))</f>
        <v>38</v>
      </c>
      <c r="L722" s="19" t="str">
        <f>IF(AND(SUM(מרקובחצי[[#This Row],[31]:[33]])=1,SUM(U721:W721)=0),מרקובחצי[[#This Row],[מקס]]-מרקובחצי[[#This Row],[מינ]],"")</f>
        <v/>
      </c>
      <c r="M72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722" s="19" t="str">
        <f t="shared" si="11"/>
        <v>S11</v>
      </c>
      <c r="O722" s="19" t="str">
        <f>IF(מרקובחצי[[#This Row],[קבעה הפלגה?]]=1,"",IF(AND(מרקובחצי[[#This Row],[עד ועד]]&lt;29,OR(מרקובחצי[[#This Row],[CycleNumber]]=1,AND(U721=1,OR(מרקובחצי[[#This Row],[עד ועד]]&lt;J721,מרקובחצי[[#This Row],[עד ועד]]&gt;K721)),AND(V721=1,מרקובחצי[[#This Row],[עד ועד]]&lt;J721),W721=1)),1,""))</f>
        <v/>
      </c>
      <c r="P722" s="19" t="str">
        <f>IF(מרקובחצי[[#This Row],[קבעה הפלגה?]]=1,"",IF(AND(מרקובחצי[[#This Row],[עד ועד]]&gt;28,מרקובחצי[[#This Row],[עד ועד]]&lt;32,OR(מרקובחצי[[#This Row],[CycleNumber]]=1,AND(U721=1),AND(V721=1,OR(מרקובחצי[[#This Row],[עד ועד]]&lt;J721,מרקובחצי[[#This Row],[עד ועד]]&gt;K721)),W721=1)),1,""))</f>
        <v/>
      </c>
      <c r="Q722" s="19" t="str">
        <f>IF(מרקובחצי[[#This Row],[קבעה הפלגה?]]=1,"",IF(AND(מרקובחצי[[#This Row],[עד ועד]]&gt;31,OR(מרקובחצי[[#This Row],[CycleNumber]]=1,AND(U721=1),AND(V721=1,מרקובחצי[[#This Row],[עד ועד]]&gt;K721),AND(W721=1,OR(מרקובחצי[[#This Row],[עד ועד]]&gt;K721,מרקובחצי[[#This Row],[עד ועד]]&lt;J721)))),1,""))</f>
        <v/>
      </c>
      <c r="R722" s="19" t="str">
        <f>IF(מרקובחצי[[#This Row],[CycleNumber]]&gt;1,IF(AND(O721=1,מרקובחצי[[#This Row],[עד ועד]]&lt;29),1,""),"")</f>
        <v/>
      </c>
      <c r="S722" s="19">
        <f>IF(מרקובחצי[[#This Row],[CycleNumber]]&gt;1,IF(OR(AND(O721=1,מרקובחצי[[#This Row],[עד ועד]]&gt;28),AND(P721=1),AND(Q721=1,מרקובחצי[[#This Row],[עד ועד]]&lt;32)),1,""),"")</f>
        <v>1</v>
      </c>
      <c r="T722" s="19" t="str">
        <f>IF(מרקובחצי[[#This Row],[CycleNumber]]&gt;1,IF(AND(Q721=1,מרקובחצי[[#This Row],[עד ועד]]&gt;31),1,""),"")</f>
        <v/>
      </c>
      <c r="U722" s="19" t="str">
        <f>IF(מרקובחצי[[#This Row],[CycleNumber]]&gt;1,IF(AND(R721=1,מרקובחצי[[#This Row],[עד ועד]]&lt;29),1,IF(AND(U721=1,NOT(OR(מרקובחצי[[#This Row],[עד ועד]]&lt;J721,מרקובחצי[[#This Row],[עד ועד]]&gt;K721))),1,"")),"")</f>
        <v/>
      </c>
      <c r="V722" s="19" t="str">
        <f>IF(מרקובחצי[[#This Row],[CycleNumber]]&gt;1,IF(AND(SUM(R721:T721)=1,מרקובחצי[[#This Row],[עד ועד]]&gt;28,מרקובחצי[[#This Row],[עד ועד]]&lt;32),1,IF(OR(S721=1,AND(R721=1,מרקובחצי[[#This Row],[עד ועד]]&gt;28),AND(T721=1,מרקובחצי[[#This Row],[עד ועד]]&lt;32)),1,IF(AND(V721=1,NOT(OR(מרקובחצי[[#This Row],[עד ועד]]&lt;J721,מרקובחצי[[#This Row],[עד ועד]]&gt;K721))),1,""))),"")</f>
        <v/>
      </c>
      <c r="W722" s="19" t="str">
        <f>IF(מרקובחצי[[#This Row],[CycleNumber]]&gt;1,IF(AND(T721=1,מרקובחצי[[#This Row],[עד ועד]]&gt;31),1,IF(AND(W721=1,NOT(OR(מרקובחצי[[#This Row],[עד ועד]]&lt;J721,מרקובחצי[[#This Row],[עד ועד]]&gt;K721))),1,"")),"")</f>
        <v/>
      </c>
      <c r="X722" s="19" t="str">
        <f>IF(AND(מרקובחצי[[#This Row],[CycleNumber]]&lt;$B723,SUM(מרקובחצי[[#This Row],[11]],R723)=2),1,"")</f>
        <v/>
      </c>
      <c r="Y722" s="19" t="str">
        <f>IF(AND(מרקובחצי[[#This Row],[CycleNumber]]&lt;$B723,SUM(מרקובחצי[[#This Row],[11]],S723)=2),1,"")</f>
        <v/>
      </c>
      <c r="Z722" s="19" t="str">
        <f>IF(AND(מרקובחצי[[#This Row],[CycleNumber]]&lt;$B723,SUM(מרקובחצי[[#This Row],[13]],S723)=2),1,"")</f>
        <v/>
      </c>
      <c r="AA722" s="19" t="str">
        <f>IF(AND(מרקובחצי[[#This Row],[CycleNumber]]&lt;$B723,SUM(מרקובחצי[[#This Row],[13]],T723)=2),1,"")</f>
        <v/>
      </c>
      <c r="AB722" s="19" t="str">
        <f>IF(AND(מרקובחצי[[#This Row],[CycleNumber]]&lt;$B723,SUM(מרקובחצי[[#This Row],[21]],U723)=2),1,"")</f>
        <v/>
      </c>
      <c r="AC722" s="19" t="str">
        <f>IF(AND(מרקובחצי[[#This Row],[CycleNumber]]&lt;$B723,SUM(מרקובחצי[[#This Row],[21]],V723)=2),1,"")</f>
        <v/>
      </c>
      <c r="AD722" s="19" t="str">
        <f>IF(AND(מרקובחצי[[#This Row],[CycleNumber]]&lt;$B723,SUM(מרקובחצי[[#This Row],[23]],V723)=2),1,"")</f>
        <v/>
      </c>
      <c r="AE722" s="19" t="str">
        <f>IF(AND(מרקובחצי[[#This Row],[CycleNumber]]&lt;$B723,SUM(מרקובחצי[[#This Row],[23]],W723)=2),1,"")</f>
        <v/>
      </c>
      <c r="AF722" s="19" t="str">
        <f>IF(AND(מרקובחצי[[#This Row],[CycleNumber]]&lt;$B723,SUM(מרקובחצי[[#This Row],[31]],O723)=2),1,"")</f>
        <v/>
      </c>
      <c r="AG722" s="19" t="str">
        <f>IF(AND(מרקובחצי[[#This Row],[CycleNumber]]&lt;$B723,SUM(מרקובחצי[[#This Row],[31]],P723)=2),1,"")</f>
        <v/>
      </c>
      <c r="AH722" s="19" t="str">
        <f>IF(AND(מרקובחצי[[#This Row],[CycleNumber]]&lt;$B723,SUM(מרקובחצי[[#This Row],[31]],Q723)=2),1,"")</f>
        <v/>
      </c>
      <c r="AI722" s="19" t="str">
        <f>IF(AND(מרקובחצי[[#This Row],[CycleNumber]]&lt;$B723,SUM(U722:U723)=2),1,"")</f>
        <v/>
      </c>
      <c r="AJ722" s="19" t="str">
        <f>IF(AND(מרקובחצי[[#This Row],[CycleNumber]]&lt;$B723,SUM(מרקובחצי[[#This Row],[32]],O723)=2),1,"")</f>
        <v/>
      </c>
      <c r="AK722" s="19" t="str">
        <f>IF(AND(מרקובחצי[[#This Row],[CycleNumber]]&lt;$B723,SUM(מרקובחצי[[#This Row],[32]],P723)=2),1,"")</f>
        <v/>
      </c>
      <c r="AL722" s="19" t="str">
        <f>IF(AND(מרקובחצי[[#This Row],[CycleNumber]]&lt;$B723,SUM(מרקובחצי[[#This Row],[32]],Q723)=2),1,"")</f>
        <v/>
      </c>
      <c r="AM722" s="19" t="str">
        <f>IF(AND(מרקובחצי[[#This Row],[CycleNumber]]&lt;$B723,SUM(V722:V723)=2),1,"")</f>
        <v/>
      </c>
      <c r="AN722" s="19" t="str">
        <f>IF(AND(מרקובחצי[[#This Row],[CycleNumber]]&lt;$B723,SUM(מרקובחצי[[#This Row],[33]],O723)=2),1,"")</f>
        <v/>
      </c>
      <c r="AO722" s="19" t="str">
        <f>IF(AND(מרקובחצי[[#This Row],[CycleNumber]]&lt;$B723,SUM(מרקובחצי[[#This Row],[33]],P723)=2),1,"")</f>
        <v/>
      </c>
      <c r="AP722" s="19" t="str">
        <f>IF(AND(מרקובחצי[[#This Row],[CycleNumber]]&lt;$B723,SUM(מרקובחצי[[#This Row],[33]],Q723)=2),1,"")</f>
        <v/>
      </c>
      <c r="AQ722" s="19" t="str">
        <f>IF(AND(מרקובחצי[[#This Row],[CycleNumber]]&lt;$B723,SUM(W722:W723)=2),1,"")</f>
        <v/>
      </c>
      <c r="AR722" s="19" t="str">
        <f>IF(AND(מרקובחצי[[#This Row],[CycleNumber]]&lt;$B723,SUM(מרקובחצי[[#This Row],[12]],S723)=2),1,"")</f>
        <v/>
      </c>
      <c r="AS722" s="19">
        <f>IF(AND(מרקובחצי[[#This Row],[CycleNumber]]&lt;$B723,SUM(מרקובחצי[[#This Row],[22]],V723)=2),1,"")</f>
        <v>1</v>
      </c>
      <c r="AT722" s="21">
        <f>SUM(מרקובחצי[[#This Row],[11]:[33]])</f>
        <v>1</v>
      </c>
    </row>
    <row r="723" spans="1:46" ht="15.6" x14ac:dyDescent="0.25">
      <c r="A723" s="19" t="s">
        <v>71</v>
      </c>
      <c r="B723" s="19">
        <v>6</v>
      </c>
      <c r="C723">
        <v>40</v>
      </c>
      <c r="D723" s="19">
        <f>מרקובחצי[[#This Row],[LengthofCycle]]+1</f>
        <v>41</v>
      </c>
      <c r="E723" t="str">
        <f>IF(IFERROR(LOOKUP(מרקובחצי[[#This Row],[ClientID]],קביעויות[הפלגה]),FALSE)=מרקובחצי[[#This Row],[ClientID]],1,"")</f>
        <v/>
      </c>
      <c r="F723" t="str">
        <f>IF(IFERROR(LOOKUP(מרקובחצי[[#This Row],[ClientID]],סוגחציקבוע[S31]),FALSE)=מרקובחצי[[#This Row],[ClientID]],1,"")</f>
        <v/>
      </c>
      <c r="G723" t="str">
        <f>IF(IFERROR(LOOKUP(מרקובחצי[[#This Row],[ClientID]],סוגחציקבוע[S32]),FALSE)=מרקובחצי[[#This Row],[ClientID]],1,"")</f>
        <v/>
      </c>
      <c r="H723" t="str">
        <f>IF(IFERROR(LOOKUP(מרקובחצי[[#This Row],[ClientID]],סוגחציקבוע[S33]),FALSE)=מרקובחצי[[#This Row],[ClientID]],1,"")</f>
        <v/>
      </c>
      <c r="I723">
        <f>IF(IFERROR(LOOKUP(מרקובחצי[[#This Row],[ClientID]],סוגחציקבוע[S32&amp;33]),FALSE)=מרקובחצי[[#This Row],[ClientID]],1,"")</f>
        <v>1</v>
      </c>
      <c r="J723" s="19">
        <f>IF(SUM(מרקובחצי[[#This Row],[11]:[13]])=1,מרקובחצי[[#This Row],[עד ועד]],IF(SUM(R722:T723)=1,IF(מרקובחצי[[#This Row],[עד ועד]]&lt;J722,מרקובחצי[[#This Row],[עד ועד]],J722),J722))</f>
        <v>25</v>
      </c>
      <c r="K723" s="19">
        <f>IF(SUM(מרקובחצי[[#This Row],[11]:[13]])=1,מרקובחצי[[#This Row],[עד ועד]],IF(SUM(R722:T723)=1,IF(מרקובחצי[[#This Row],[עד ועד]]&gt;K722,מרקובחצי[[#This Row],[עד ועד]],K722),K722))</f>
        <v>41</v>
      </c>
      <c r="L723" s="19">
        <f>IF(AND(SUM(מרקובחצי[[#This Row],[31]:[33]])=1,SUM(U722:W722)=0),מרקובחצי[[#This Row],[מקס]]-מרקובחצי[[#This Row],[מינ]],"")</f>
        <v>16</v>
      </c>
      <c r="M72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23" s="19" t="str">
        <f t="shared" si="11"/>
        <v>S22</v>
      </c>
      <c r="O723" s="19" t="str">
        <f>IF(מרקובחצי[[#This Row],[קבעה הפלגה?]]=1,"",IF(AND(מרקובחצי[[#This Row],[עד ועד]]&lt;29,OR(מרקובחצי[[#This Row],[CycleNumber]]=1,AND(U722=1,OR(מרקובחצי[[#This Row],[עד ועד]]&lt;J722,מרקובחצי[[#This Row],[עד ועד]]&gt;K722)),AND(V722=1,מרקובחצי[[#This Row],[עד ועד]]&lt;J722),W722=1)),1,""))</f>
        <v/>
      </c>
      <c r="P723" s="19" t="str">
        <f>IF(מרקובחצי[[#This Row],[קבעה הפלגה?]]=1,"",IF(AND(מרקובחצי[[#This Row],[עד ועד]]&gt;28,מרקובחצי[[#This Row],[עד ועד]]&lt;32,OR(מרקובחצי[[#This Row],[CycleNumber]]=1,AND(U722=1),AND(V722=1,OR(מרקובחצי[[#This Row],[עד ועד]]&lt;J722,מרקובחצי[[#This Row],[עד ועד]]&gt;K722)),W722=1)),1,""))</f>
        <v/>
      </c>
      <c r="Q723" s="19" t="str">
        <f>IF(מרקובחצי[[#This Row],[קבעה הפלגה?]]=1,"",IF(AND(מרקובחצי[[#This Row],[עד ועד]]&gt;31,OR(מרקובחצי[[#This Row],[CycleNumber]]=1,AND(U722=1),AND(V722=1,מרקובחצי[[#This Row],[עד ועד]]&gt;K722),AND(W722=1,OR(מרקובחצי[[#This Row],[עד ועד]]&gt;K722,מרקובחצי[[#This Row],[עד ועד]]&lt;J722)))),1,""))</f>
        <v/>
      </c>
      <c r="R723" s="19" t="str">
        <f>IF(מרקובחצי[[#This Row],[CycleNumber]]&gt;1,IF(AND(O722=1,מרקובחצי[[#This Row],[עד ועד]]&lt;29),1,""),"")</f>
        <v/>
      </c>
      <c r="S723" s="19" t="str">
        <f>IF(מרקובחצי[[#This Row],[CycleNumber]]&gt;1,IF(OR(AND(O722=1,מרקובחצי[[#This Row],[עד ועד]]&gt;28),AND(P722=1),AND(Q722=1,מרקובחצי[[#This Row],[עד ועד]]&lt;32)),1,""),"")</f>
        <v/>
      </c>
      <c r="T723" s="19" t="str">
        <f>IF(מרקובחצי[[#This Row],[CycleNumber]]&gt;1,IF(AND(Q722=1,מרקובחצי[[#This Row],[עד ועד]]&gt;31),1,""),"")</f>
        <v/>
      </c>
      <c r="U723" s="19" t="str">
        <f>IF(מרקובחצי[[#This Row],[CycleNumber]]&gt;1,IF(AND(R722=1,מרקובחצי[[#This Row],[עד ועד]]&lt;29),1,IF(AND(U722=1,NOT(OR(מרקובחצי[[#This Row],[עד ועד]]&lt;J722,מרקובחצי[[#This Row],[עד ועד]]&gt;K722))),1,"")),"")</f>
        <v/>
      </c>
      <c r="V723" s="19">
        <f>IF(מרקובחצי[[#This Row],[CycleNumber]]&gt;1,IF(AND(SUM(R722:T722)=1,מרקובחצי[[#This Row],[עד ועד]]&gt;28,מרקובחצי[[#This Row],[עד ועד]]&lt;32),1,IF(OR(S722=1,AND(R722=1,מרקובחצי[[#This Row],[עד ועד]]&gt;28),AND(T722=1,מרקובחצי[[#This Row],[עד ועד]]&lt;32)),1,IF(AND(V722=1,NOT(OR(מרקובחצי[[#This Row],[עד ועד]]&lt;J722,מרקובחצי[[#This Row],[עד ועד]]&gt;K722))),1,""))),"")</f>
        <v>1</v>
      </c>
      <c r="W723" s="19" t="str">
        <f>IF(מרקובחצי[[#This Row],[CycleNumber]]&gt;1,IF(AND(T722=1,מרקובחצי[[#This Row],[עד ועד]]&gt;31),1,IF(AND(W722=1,NOT(OR(מרקובחצי[[#This Row],[עד ועד]]&lt;J722,מרקובחצי[[#This Row],[עד ועד]]&gt;K722))),1,"")),"")</f>
        <v/>
      </c>
      <c r="X723" s="19" t="str">
        <f>IF(AND(מרקובחצי[[#This Row],[CycleNumber]]&lt;$B724,SUM(מרקובחצי[[#This Row],[11]],R724)=2),1,"")</f>
        <v/>
      </c>
      <c r="Y723" s="19" t="str">
        <f>IF(AND(מרקובחצי[[#This Row],[CycleNumber]]&lt;$B724,SUM(מרקובחצי[[#This Row],[11]],S724)=2),1,"")</f>
        <v/>
      </c>
      <c r="Z723" s="19" t="str">
        <f>IF(AND(מרקובחצי[[#This Row],[CycleNumber]]&lt;$B724,SUM(מרקובחצי[[#This Row],[13]],S724)=2),1,"")</f>
        <v/>
      </c>
      <c r="AA723" s="19" t="str">
        <f>IF(AND(מרקובחצי[[#This Row],[CycleNumber]]&lt;$B724,SUM(מרקובחצי[[#This Row],[13]],T724)=2),1,"")</f>
        <v/>
      </c>
      <c r="AB723" s="19" t="str">
        <f>IF(AND(מרקובחצי[[#This Row],[CycleNumber]]&lt;$B724,SUM(מרקובחצי[[#This Row],[21]],U724)=2),1,"")</f>
        <v/>
      </c>
      <c r="AC723" s="19" t="str">
        <f>IF(AND(מרקובחצי[[#This Row],[CycleNumber]]&lt;$B724,SUM(מרקובחצי[[#This Row],[21]],V724)=2),1,"")</f>
        <v/>
      </c>
      <c r="AD723" s="19" t="str">
        <f>IF(AND(מרקובחצי[[#This Row],[CycleNumber]]&lt;$B724,SUM(מרקובחצי[[#This Row],[23]],V724)=2),1,"")</f>
        <v/>
      </c>
      <c r="AE723" s="19" t="str">
        <f>IF(AND(מרקובחצי[[#This Row],[CycleNumber]]&lt;$B724,SUM(מרקובחצי[[#This Row],[23]],W724)=2),1,"")</f>
        <v/>
      </c>
      <c r="AF723" s="19" t="str">
        <f>IF(AND(מרקובחצי[[#This Row],[CycleNumber]]&lt;$B724,SUM(מרקובחצי[[#This Row],[31]],O724)=2),1,"")</f>
        <v/>
      </c>
      <c r="AG723" s="19" t="str">
        <f>IF(AND(מרקובחצי[[#This Row],[CycleNumber]]&lt;$B724,SUM(מרקובחצי[[#This Row],[31]],P724)=2),1,"")</f>
        <v/>
      </c>
      <c r="AH723" s="19" t="str">
        <f>IF(AND(מרקובחצי[[#This Row],[CycleNumber]]&lt;$B724,SUM(מרקובחצי[[#This Row],[31]],Q724)=2),1,"")</f>
        <v/>
      </c>
      <c r="AI723" s="19" t="str">
        <f>IF(AND(מרקובחצי[[#This Row],[CycleNumber]]&lt;$B724,SUM(U723:U724)=2),1,"")</f>
        <v/>
      </c>
      <c r="AJ723" s="19" t="str">
        <f>IF(AND(מרקובחצי[[#This Row],[CycleNumber]]&lt;$B724,SUM(מרקובחצי[[#This Row],[32]],O724)=2),1,"")</f>
        <v/>
      </c>
      <c r="AK723" s="19" t="str">
        <f>IF(AND(מרקובחצי[[#This Row],[CycleNumber]]&lt;$B724,SUM(מרקובחצי[[#This Row],[32]],P724)=2),1,"")</f>
        <v/>
      </c>
      <c r="AL723" s="19" t="str">
        <f>IF(AND(מרקובחצי[[#This Row],[CycleNumber]]&lt;$B724,SUM(מרקובחצי[[#This Row],[32]],Q724)=2),1,"")</f>
        <v/>
      </c>
      <c r="AM723" s="19">
        <f>IF(AND(מרקובחצי[[#This Row],[CycleNumber]]&lt;$B724,SUM(V723:V724)=2),1,"")</f>
        <v>1</v>
      </c>
      <c r="AN723" s="19" t="str">
        <f>IF(AND(מרקובחצי[[#This Row],[CycleNumber]]&lt;$B724,SUM(מרקובחצי[[#This Row],[33]],O724)=2),1,"")</f>
        <v/>
      </c>
      <c r="AO723" s="19" t="str">
        <f>IF(AND(מרקובחצי[[#This Row],[CycleNumber]]&lt;$B724,SUM(מרקובחצי[[#This Row],[33]],P724)=2),1,"")</f>
        <v/>
      </c>
      <c r="AP723" s="19" t="str">
        <f>IF(AND(מרקובחצי[[#This Row],[CycleNumber]]&lt;$B724,SUM(מרקובחצי[[#This Row],[33]],Q724)=2),1,"")</f>
        <v/>
      </c>
      <c r="AQ723" s="19" t="str">
        <f>IF(AND(מרקובחצי[[#This Row],[CycleNumber]]&lt;$B724,SUM(W723:W724)=2),1,"")</f>
        <v/>
      </c>
      <c r="AR723" s="19" t="str">
        <f>IF(AND(מרקובחצי[[#This Row],[CycleNumber]]&lt;$B724,SUM(מרקובחצי[[#This Row],[12]],S724)=2),1,"")</f>
        <v/>
      </c>
      <c r="AS723" s="19" t="str">
        <f>IF(AND(מרקובחצי[[#This Row],[CycleNumber]]&lt;$B724,SUM(מרקובחצי[[#This Row],[22]],V724)=2),1,"")</f>
        <v/>
      </c>
      <c r="AT723" s="21">
        <f>SUM(מרקובחצי[[#This Row],[11]:[33]])</f>
        <v>1</v>
      </c>
    </row>
    <row r="724" spans="1:46" ht="15.6" x14ac:dyDescent="0.25">
      <c r="A724" s="19" t="s">
        <v>71</v>
      </c>
      <c r="B724" s="19">
        <v>7</v>
      </c>
      <c r="C724">
        <v>34</v>
      </c>
      <c r="D724" s="19">
        <f>מרקובחצי[[#This Row],[LengthofCycle]]+1</f>
        <v>35</v>
      </c>
      <c r="E724" t="str">
        <f>IF(IFERROR(LOOKUP(מרקובחצי[[#This Row],[ClientID]],קביעויות[הפלגה]),FALSE)=מרקובחצי[[#This Row],[ClientID]],1,"")</f>
        <v/>
      </c>
      <c r="F724" t="str">
        <f>IF(IFERROR(LOOKUP(מרקובחצי[[#This Row],[ClientID]],סוגחציקבוע[S31]),FALSE)=מרקובחצי[[#This Row],[ClientID]],1,"")</f>
        <v/>
      </c>
      <c r="G724" t="str">
        <f>IF(IFERROR(LOOKUP(מרקובחצי[[#This Row],[ClientID]],סוגחציקבוע[S32]),FALSE)=מרקובחצי[[#This Row],[ClientID]],1,"")</f>
        <v/>
      </c>
      <c r="H724" t="str">
        <f>IF(IFERROR(LOOKUP(מרקובחצי[[#This Row],[ClientID]],סוגחציקבוע[S33]),FALSE)=מרקובחצי[[#This Row],[ClientID]],1,"")</f>
        <v/>
      </c>
      <c r="I724">
        <f>IF(IFERROR(LOOKUP(מרקובחצי[[#This Row],[ClientID]],סוגחציקבוע[S32&amp;33]),FALSE)=מרקובחצי[[#This Row],[ClientID]],1,"")</f>
        <v>1</v>
      </c>
      <c r="J724" s="19">
        <f>IF(SUM(מרקובחצי[[#This Row],[11]:[13]])=1,מרקובחצי[[#This Row],[עד ועד]],IF(SUM(R723:T724)=1,IF(מרקובחצי[[#This Row],[עד ועד]]&lt;J723,מרקובחצי[[#This Row],[עד ועד]],J723),J723))</f>
        <v>25</v>
      </c>
      <c r="K724" s="19">
        <f>IF(SUM(מרקובחצי[[#This Row],[11]:[13]])=1,מרקובחצי[[#This Row],[עד ועד]],IF(SUM(R723:T724)=1,IF(מרקובחצי[[#This Row],[עד ועד]]&gt;K723,מרקובחצי[[#This Row],[עד ועד]],K723),K723))</f>
        <v>41</v>
      </c>
      <c r="L724" s="19" t="str">
        <f>IF(AND(SUM(מרקובחצי[[#This Row],[31]:[33]])=1,SUM(U723:W723)=0),מרקובחצי[[#This Row],[מקס]]-מרקובחצי[[#This Row],[מינ]],"")</f>
        <v/>
      </c>
      <c r="M72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24" s="19" t="str">
        <f t="shared" si="11"/>
        <v>S32</v>
      </c>
      <c r="O724" s="19" t="str">
        <f>IF(מרקובחצי[[#This Row],[קבעה הפלגה?]]=1,"",IF(AND(מרקובחצי[[#This Row],[עד ועד]]&lt;29,OR(מרקובחצי[[#This Row],[CycleNumber]]=1,AND(U723=1,OR(מרקובחצי[[#This Row],[עד ועד]]&lt;J723,מרקובחצי[[#This Row],[עד ועד]]&gt;K723)),AND(V723=1,מרקובחצי[[#This Row],[עד ועד]]&lt;J723),W723=1)),1,""))</f>
        <v/>
      </c>
      <c r="P724" s="19" t="str">
        <f>IF(מרקובחצי[[#This Row],[קבעה הפלגה?]]=1,"",IF(AND(מרקובחצי[[#This Row],[עד ועד]]&gt;28,מרקובחצי[[#This Row],[עד ועד]]&lt;32,OR(מרקובחצי[[#This Row],[CycleNumber]]=1,AND(U723=1),AND(V723=1,OR(מרקובחצי[[#This Row],[עד ועד]]&lt;J723,מרקובחצי[[#This Row],[עד ועד]]&gt;K723)),W723=1)),1,""))</f>
        <v/>
      </c>
      <c r="Q724" s="19" t="str">
        <f>IF(מרקובחצי[[#This Row],[קבעה הפלגה?]]=1,"",IF(AND(מרקובחצי[[#This Row],[עד ועד]]&gt;31,OR(מרקובחצי[[#This Row],[CycleNumber]]=1,AND(U723=1),AND(V723=1,מרקובחצי[[#This Row],[עד ועד]]&gt;K723),AND(W723=1,OR(מרקובחצי[[#This Row],[עד ועד]]&gt;K723,מרקובחצי[[#This Row],[עד ועד]]&lt;J723)))),1,""))</f>
        <v/>
      </c>
      <c r="R724" s="19" t="str">
        <f>IF(מרקובחצי[[#This Row],[CycleNumber]]&gt;1,IF(AND(O723=1,מרקובחצי[[#This Row],[עד ועד]]&lt;29),1,""),"")</f>
        <v/>
      </c>
      <c r="S724" s="19" t="str">
        <f>IF(מרקובחצי[[#This Row],[CycleNumber]]&gt;1,IF(OR(AND(O723=1,מרקובחצי[[#This Row],[עד ועד]]&gt;28),AND(P723=1),AND(Q723=1,מרקובחצי[[#This Row],[עד ועד]]&lt;32)),1,""),"")</f>
        <v/>
      </c>
      <c r="T724" s="19" t="str">
        <f>IF(מרקובחצי[[#This Row],[CycleNumber]]&gt;1,IF(AND(Q723=1,מרקובחצי[[#This Row],[עד ועד]]&gt;31),1,""),"")</f>
        <v/>
      </c>
      <c r="U724" s="19" t="str">
        <f>IF(מרקובחצי[[#This Row],[CycleNumber]]&gt;1,IF(AND(R723=1,מרקובחצי[[#This Row],[עד ועד]]&lt;29),1,IF(AND(U723=1,NOT(OR(מרקובחצי[[#This Row],[עד ועד]]&lt;J723,מרקובחצי[[#This Row],[עד ועד]]&gt;K723))),1,"")),"")</f>
        <v/>
      </c>
      <c r="V724" s="19">
        <f>IF(מרקובחצי[[#This Row],[CycleNumber]]&gt;1,IF(AND(SUM(R723:T723)=1,מרקובחצי[[#This Row],[עד ועד]]&gt;28,מרקובחצי[[#This Row],[עד ועד]]&lt;32),1,IF(OR(S723=1,AND(R723=1,מרקובחצי[[#This Row],[עד ועד]]&gt;28),AND(T723=1,מרקובחצי[[#This Row],[עד ועד]]&lt;32)),1,IF(AND(V723=1,NOT(OR(מרקובחצי[[#This Row],[עד ועד]]&lt;J723,מרקובחצי[[#This Row],[עד ועד]]&gt;K723))),1,""))),"")</f>
        <v>1</v>
      </c>
      <c r="W724" s="19" t="str">
        <f>IF(מרקובחצי[[#This Row],[CycleNumber]]&gt;1,IF(AND(T723=1,מרקובחצי[[#This Row],[עד ועד]]&gt;31),1,IF(AND(W723=1,NOT(OR(מרקובחצי[[#This Row],[עד ועד]]&lt;J723,מרקובחצי[[#This Row],[עד ועד]]&gt;K723))),1,"")),"")</f>
        <v/>
      </c>
      <c r="X724" s="19" t="str">
        <f>IF(AND(מרקובחצי[[#This Row],[CycleNumber]]&lt;$B725,SUM(מרקובחצי[[#This Row],[11]],R725)=2),1,"")</f>
        <v/>
      </c>
      <c r="Y724" s="19" t="str">
        <f>IF(AND(מרקובחצי[[#This Row],[CycleNumber]]&lt;$B725,SUM(מרקובחצי[[#This Row],[11]],S725)=2),1,"")</f>
        <v/>
      </c>
      <c r="Z724" s="19" t="str">
        <f>IF(AND(מרקובחצי[[#This Row],[CycleNumber]]&lt;$B725,SUM(מרקובחצי[[#This Row],[13]],S725)=2),1,"")</f>
        <v/>
      </c>
      <c r="AA724" s="19" t="str">
        <f>IF(AND(מרקובחצי[[#This Row],[CycleNumber]]&lt;$B725,SUM(מרקובחצי[[#This Row],[13]],T725)=2),1,"")</f>
        <v/>
      </c>
      <c r="AB724" s="19" t="str">
        <f>IF(AND(מרקובחצי[[#This Row],[CycleNumber]]&lt;$B725,SUM(מרקובחצי[[#This Row],[21]],U725)=2),1,"")</f>
        <v/>
      </c>
      <c r="AC724" s="19" t="str">
        <f>IF(AND(מרקובחצי[[#This Row],[CycleNumber]]&lt;$B725,SUM(מרקובחצי[[#This Row],[21]],V725)=2),1,"")</f>
        <v/>
      </c>
      <c r="AD724" s="19" t="str">
        <f>IF(AND(מרקובחצי[[#This Row],[CycleNumber]]&lt;$B725,SUM(מרקובחצי[[#This Row],[23]],V725)=2),1,"")</f>
        <v/>
      </c>
      <c r="AE724" s="19" t="str">
        <f>IF(AND(מרקובחצי[[#This Row],[CycleNumber]]&lt;$B725,SUM(מרקובחצי[[#This Row],[23]],W725)=2),1,"")</f>
        <v/>
      </c>
      <c r="AF724" s="19" t="str">
        <f>IF(AND(מרקובחצי[[#This Row],[CycleNumber]]&lt;$B725,SUM(מרקובחצי[[#This Row],[31]],O725)=2),1,"")</f>
        <v/>
      </c>
      <c r="AG724" s="19" t="str">
        <f>IF(AND(מרקובחצי[[#This Row],[CycleNumber]]&lt;$B725,SUM(מרקובחצי[[#This Row],[31]],P725)=2),1,"")</f>
        <v/>
      </c>
      <c r="AH724" s="19" t="str">
        <f>IF(AND(מרקובחצי[[#This Row],[CycleNumber]]&lt;$B725,SUM(מרקובחצי[[#This Row],[31]],Q725)=2),1,"")</f>
        <v/>
      </c>
      <c r="AI724" s="19" t="str">
        <f>IF(AND(מרקובחצי[[#This Row],[CycleNumber]]&lt;$B725,SUM(U724:U725)=2),1,"")</f>
        <v/>
      </c>
      <c r="AJ724" s="19" t="str">
        <f>IF(AND(מרקובחצי[[#This Row],[CycleNumber]]&lt;$B725,SUM(מרקובחצי[[#This Row],[32]],O725)=2),1,"")</f>
        <v/>
      </c>
      <c r="AK724" s="19" t="str">
        <f>IF(AND(מרקובחצי[[#This Row],[CycleNumber]]&lt;$B725,SUM(מרקובחצי[[#This Row],[32]],P725)=2),1,"")</f>
        <v/>
      </c>
      <c r="AL724" s="19" t="str">
        <f>IF(AND(מרקובחצי[[#This Row],[CycleNumber]]&lt;$B725,SUM(מרקובחצי[[#This Row],[32]],Q725)=2),1,"")</f>
        <v/>
      </c>
      <c r="AM724" s="19">
        <f>IF(AND(מרקובחצי[[#This Row],[CycleNumber]]&lt;$B725,SUM(V724:V725)=2),1,"")</f>
        <v>1</v>
      </c>
      <c r="AN724" s="19" t="str">
        <f>IF(AND(מרקובחצי[[#This Row],[CycleNumber]]&lt;$B725,SUM(מרקובחצי[[#This Row],[33]],O725)=2),1,"")</f>
        <v/>
      </c>
      <c r="AO724" s="19" t="str">
        <f>IF(AND(מרקובחצי[[#This Row],[CycleNumber]]&lt;$B725,SUM(מרקובחצי[[#This Row],[33]],P725)=2),1,"")</f>
        <v/>
      </c>
      <c r="AP724" s="19" t="str">
        <f>IF(AND(מרקובחצי[[#This Row],[CycleNumber]]&lt;$B725,SUM(מרקובחצי[[#This Row],[33]],Q725)=2),1,"")</f>
        <v/>
      </c>
      <c r="AQ724" s="19" t="str">
        <f>IF(AND(מרקובחצי[[#This Row],[CycleNumber]]&lt;$B725,SUM(W724:W725)=2),1,"")</f>
        <v/>
      </c>
      <c r="AR724" s="19" t="str">
        <f>IF(AND(מרקובחצי[[#This Row],[CycleNumber]]&lt;$B725,SUM(מרקובחצי[[#This Row],[12]],S725)=2),1,"")</f>
        <v/>
      </c>
      <c r="AS724" s="19" t="str">
        <f>IF(AND(מרקובחצי[[#This Row],[CycleNumber]]&lt;$B725,SUM(מרקובחצי[[#This Row],[22]],V725)=2),1,"")</f>
        <v/>
      </c>
      <c r="AT724" s="21">
        <f>SUM(מרקובחצי[[#This Row],[11]:[33]])</f>
        <v>1</v>
      </c>
    </row>
    <row r="725" spans="1:46" ht="15.6" x14ac:dyDescent="0.25">
      <c r="A725" s="19" t="s">
        <v>71</v>
      </c>
      <c r="B725" s="19">
        <v>8</v>
      </c>
      <c r="C725">
        <v>33</v>
      </c>
      <c r="D725" s="19">
        <f>מרקובחצי[[#This Row],[LengthofCycle]]+1</f>
        <v>34</v>
      </c>
      <c r="E725" t="str">
        <f>IF(IFERROR(LOOKUP(מרקובחצי[[#This Row],[ClientID]],קביעויות[הפלגה]),FALSE)=מרקובחצי[[#This Row],[ClientID]],1,"")</f>
        <v/>
      </c>
      <c r="F725" t="str">
        <f>IF(IFERROR(LOOKUP(מרקובחצי[[#This Row],[ClientID]],סוגחציקבוע[S31]),FALSE)=מרקובחצי[[#This Row],[ClientID]],1,"")</f>
        <v/>
      </c>
      <c r="G725" t="str">
        <f>IF(IFERROR(LOOKUP(מרקובחצי[[#This Row],[ClientID]],סוגחציקבוע[S32]),FALSE)=מרקובחצי[[#This Row],[ClientID]],1,"")</f>
        <v/>
      </c>
      <c r="H725" t="str">
        <f>IF(IFERROR(LOOKUP(מרקובחצי[[#This Row],[ClientID]],סוגחציקבוע[S33]),FALSE)=מרקובחצי[[#This Row],[ClientID]],1,"")</f>
        <v/>
      </c>
      <c r="I725">
        <f>IF(IFERROR(LOOKUP(מרקובחצי[[#This Row],[ClientID]],סוגחציקבוע[S32&amp;33]),FALSE)=מרקובחצי[[#This Row],[ClientID]],1,"")</f>
        <v>1</v>
      </c>
      <c r="J725" s="19">
        <f>IF(SUM(מרקובחצי[[#This Row],[11]:[13]])=1,מרקובחצי[[#This Row],[עד ועד]],IF(SUM(R724:T725)=1,IF(מרקובחצי[[#This Row],[עד ועד]]&lt;J724,מרקובחצי[[#This Row],[עד ועד]],J724),J724))</f>
        <v>25</v>
      </c>
      <c r="K725" s="19">
        <f>IF(SUM(מרקובחצי[[#This Row],[11]:[13]])=1,מרקובחצי[[#This Row],[עד ועד]],IF(SUM(R724:T725)=1,IF(מרקובחצי[[#This Row],[עד ועד]]&gt;K724,מרקובחצי[[#This Row],[עד ועד]],K724),K724))</f>
        <v>41</v>
      </c>
      <c r="L725" s="19" t="str">
        <f>IF(AND(SUM(מרקובחצי[[#This Row],[31]:[33]])=1,SUM(U724:W724)=0),מרקובחצי[[#This Row],[מקס]]-מרקובחצי[[#This Row],[מינ]],"")</f>
        <v/>
      </c>
      <c r="M72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25" s="19" t="str">
        <f t="shared" si="11"/>
        <v>S32</v>
      </c>
      <c r="O725" s="19" t="str">
        <f>IF(מרקובחצי[[#This Row],[קבעה הפלגה?]]=1,"",IF(AND(מרקובחצי[[#This Row],[עד ועד]]&lt;29,OR(מרקובחצי[[#This Row],[CycleNumber]]=1,AND(U724=1,OR(מרקובחצי[[#This Row],[עד ועד]]&lt;J724,מרקובחצי[[#This Row],[עד ועד]]&gt;K724)),AND(V724=1,מרקובחצי[[#This Row],[עד ועד]]&lt;J724),W724=1)),1,""))</f>
        <v/>
      </c>
      <c r="P725" s="19" t="str">
        <f>IF(מרקובחצי[[#This Row],[קבעה הפלגה?]]=1,"",IF(AND(מרקובחצי[[#This Row],[עד ועד]]&gt;28,מרקובחצי[[#This Row],[עד ועד]]&lt;32,OR(מרקובחצי[[#This Row],[CycleNumber]]=1,AND(U724=1),AND(V724=1,OR(מרקובחצי[[#This Row],[עד ועד]]&lt;J724,מרקובחצי[[#This Row],[עד ועד]]&gt;K724)),W724=1)),1,""))</f>
        <v/>
      </c>
      <c r="Q725" s="19" t="str">
        <f>IF(מרקובחצי[[#This Row],[קבעה הפלגה?]]=1,"",IF(AND(מרקובחצי[[#This Row],[עד ועד]]&gt;31,OR(מרקובחצי[[#This Row],[CycleNumber]]=1,AND(U724=1),AND(V724=1,מרקובחצי[[#This Row],[עד ועד]]&gt;K724),AND(W724=1,OR(מרקובחצי[[#This Row],[עד ועד]]&gt;K724,מרקובחצי[[#This Row],[עד ועד]]&lt;J724)))),1,""))</f>
        <v/>
      </c>
      <c r="R725" s="19" t="str">
        <f>IF(מרקובחצי[[#This Row],[CycleNumber]]&gt;1,IF(AND(O724=1,מרקובחצי[[#This Row],[עד ועד]]&lt;29),1,""),"")</f>
        <v/>
      </c>
      <c r="S725" s="19" t="str">
        <f>IF(מרקובחצי[[#This Row],[CycleNumber]]&gt;1,IF(OR(AND(O724=1,מרקובחצי[[#This Row],[עד ועד]]&gt;28),AND(P724=1),AND(Q724=1,מרקובחצי[[#This Row],[עד ועד]]&lt;32)),1,""),"")</f>
        <v/>
      </c>
      <c r="T725" s="19" t="str">
        <f>IF(מרקובחצי[[#This Row],[CycleNumber]]&gt;1,IF(AND(Q724=1,מרקובחצי[[#This Row],[עד ועד]]&gt;31),1,""),"")</f>
        <v/>
      </c>
      <c r="U725" s="19" t="str">
        <f>IF(מרקובחצי[[#This Row],[CycleNumber]]&gt;1,IF(AND(R724=1,מרקובחצי[[#This Row],[עד ועד]]&lt;29),1,IF(AND(U724=1,NOT(OR(מרקובחצי[[#This Row],[עד ועד]]&lt;J724,מרקובחצי[[#This Row],[עד ועד]]&gt;K724))),1,"")),"")</f>
        <v/>
      </c>
      <c r="V725" s="19">
        <f>IF(מרקובחצי[[#This Row],[CycleNumber]]&gt;1,IF(AND(SUM(R724:T724)=1,מרקובחצי[[#This Row],[עד ועד]]&gt;28,מרקובחצי[[#This Row],[עד ועד]]&lt;32),1,IF(OR(S724=1,AND(R724=1,מרקובחצי[[#This Row],[עד ועד]]&gt;28),AND(T724=1,מרקובחצי[[#This Row],[עד ועד]]&lt;32)),1,IF(AND(V724=1,NOT(OR(מרקובחצי[[#This Row],[עד ועד]]&lt;J724,מרקובחצי[[#This Row],[עד ועד]]&gt;K724))),1,""))),"")</f>
        <v>1</v>
      </c>
      <c r="W725" s="19" t="str">
        <f>IF(מרקובחצי[[#This Row],[CycleNumber]]&gt;1,IF(AND(T724=1,מרקובחצי[[#This Row],[עד ועד]]&gt;31),1,IF(AND(W724=1,NOT(OR(מרקובחצי[[#This Row],[עד ועד]]&lt;J724,מרקובחצי[[#This Row],[עד ועד]]&gt;K724))),1,"")),"")</f>
        <v/>
      </c>
      <c r="X725" s="19" t="str">
        <f>IF(AND(מרקובחצי[[#This Row],[CycleNumber]]&lt;$B726,SUM(מרקובחצי[[#This Row],[11]],R726)=2),1,"")</f>
        <v/>
      </c>
      <c r="Y725" s="19" t="str">
        <f>IF(AND(מרקובחצי[[#This Row],[CycleNumber]]&lt;$B726,SUM(מרקובחצי[[#This Row],[11]],S726)=2),1,"")</f>
        <v/>
      </c>
      <c r="Z725" s="19" t="str">
        <f>IF(AND(מרקובחצי[[#This Row],[CycleNumber]]&lt;$B726,SUM(מרקובחצי[[#This Row],[13]],S726)=2),1,"")</f>
        <v/>
      </c>
      <c r="AA725" s="19" t="str">
        <f>IF(AND(מרקובחצי[[#This Row],[CycleNumber]]&lt;$B726,SUM(מרקובחצי[[#This Row],[13]],T726)=2),1,"")</f>
        <v/>
      </c>
      <c r="AB725" s="19" t="str">
        <f>IF(AND(מרקובחצי[[#This Row],[CycleNumber]]&lt;$B726,SUM(מרקובחצי[[#This Row],[21]],U726)=2),1,"")</f>
        <v/>
      </c>
      <c r="AC725" s="19" t="str">
        <f>IF(AND(מרקובחצי[[#This Row],[CycleNumber]]&lt;$B726,SUM(מרקובחצי[[#This Row],[21]],V726)=2),1,"")</f>
        <v/>
      </c>
      <c r="AD725" s="19" t="str">
        <f>IF(AND(מרקובחצי[[#This Row],[CycleNumber]]&lt;$B726,SUM(מרקובחצי[[#This Row],[23]],V726)=2),1,"")</f>
        <v/>
      </c>
      <c r="AE725" s="19" t="str">
        <f>IF(AND(מרקובחצי[[#This Row],[CycleNumber]]&lt;$B726,SUM(מרקובחצי[[#This Row],[23]],W726)=2),1,"")</f>
        <v/>
      </c>
      <c r="AF725" s="19" t="str">
        <f>IF(AND(מרקובחצי[[#This Row],[CycleNumber]]&lt;$B726,SUM(מרקובחצי[[#This Row],[31]],O726)=2),1,"")</f>
        <v/>
      </c>
      <c r="AG725" s="19" t="str">
        <f>IF(AND(מרקובחצי[[#This Row],[CycleNumber]]&lt;$B726,SUM(מרקובחצי[[#This Row],[31]],P726)=2),1,"")</f>
        <v/>
      </c>
      <c r="AH725" s="19" t="str">
        <f>IF(AND(מרקובחצי[[#This Row],[CycleNumber]]&lt;$B726,SUM(מרקובחצי[[#This Row],[31]],Q726)=2),1,"")</f>
        <v/>
      </c>
      <c r="AI725" s="19" t="str">
        <f>IF(AND(מרקובחצי[[#This Row],[CycleNumber]]&lt;$B726,SUM(U725:U726)=2),1,"")</f>
        <v/>
      </c>
      <c r="AJ725" s="19" t="str">
        <f>IF(AND(מרקובחצי[[#This Row],[CycleNumber]]&lt;$B726,SUM(מרקובחצי[[#This Row],[32]],O726)=2),1,"")</f>
        <v/>
      </c>
      <c r="AK725" s="19" t="str">
        <f>IF(AND(מרקובחצי[[#This Row],[CycleNumber]]&lt;$B726,SUM(מרקובחצי[[#This Row],[32]],P726)=2),1,"")</f>
        <v/>
      </c>
      <c r="AL725" s="19" t="str">
        <f>IF(AND(מרקובחצי[[#This Row],[CycleNumber]]&lt;$B726,SUM(מרקובחצי[[#This Row],[32]],Q726)=2),1,"")</f>
        <v/>
      </c>
      <c r="AM725" s="19">
        <f>IF(AND(מרקובחצי[[#This Row],[CycleNumber]]&lt;$B726,SUM(V725:V726)=2),1,"")</f>
        <v>1</v>
      </c>
      <c r="AN725" s="19" t="str">
        <f>IF(AND(מרקובחצי[[#This Row],[CycleNumber]]&lt;$B726,SUM(מרקובחצי[[#This Row],[33]],O726)=2),1,"")</f>
        <v/>
      </c>
      <c r="AO725" s="19" t="str">
        <f>IF(AND(מרקובחצי[[#This Row],[CycleNumber]]&lt;$B726,SUM(מרקובחצי[[#This Row],[33]],P726)=2),1,"")</f>
        <v/>
      </c>
      <c r="AP725" s="19" t="str">
        <f>IF(AND(מרקובחצי[[#This Row],[CycleNumber]]&lt;$B726,SUM(מרקובחצי[[#This Row],[33]],Q726)=2),1,"")</f>
        <v/>
      </c>
      <c r="AQ725" s="19" t="str">
        <f>IF(AND(מרקובחצי[[#This Row],[CycleNumber]]&lt;$B726,SUM(W725:W726)=2),1,"")</f>
        <v/>
      </c>
      <c r="AR725" s="19" t="str">
        <f>IF(AND(מרקובחצי[[#This Row],[CycleNumber]]&lt;$B726,SUM(מרקובחצי[[#This Row],[12]],S726)=2),1,"")</f>
        <v/>
      </c>
      <c r="AS725" s="19" t="str">
        <f>IF(AND(מרקובחצי[[#This Row],[CycleNumber]]&lt;$B726,SUM(מרקובחצי[[#This Row],[22]],V726)=2),1,"")</f>
        <v/>
      </c>
      <c r="AT725" s="21">
        <f>SUM(מרקובחצי[[#This Row],[11]:[33]])</f>
        <v>1</v>
      </c>
    </row>
    <row r="726" spans="1:46" ht="15.6" x14ac:dyDescent="0.25">
      <c r="A726" s="19" t="s">
        <v>71</v>
      </c>
      <c r="B726" s="19">
        <v>9</v>
      </c>
      <c r="C726">
        <v>31</v>
      </c>
      <c r="D726" s="19">
        <f>מרקובחצי[[#This Row],[LengthofCycle]]+1</f>
        <v>32</v>
      </c>
      <c r="E726" t="str">
        <f>IF(IFERROR(LOOKUP(מרקובחצי[[#This Row],[ClientID]],קביעויות[הפלגה]),FALSE)=מרקובחצי[[#This Row],[ClientID]],1,"")</f>
        <v/>
      </c>
      <c r="F726" t="str">
        <f>IF(IFERROR(LOOKUP(מרקובחצי[[#This Row],[ClientID]],סוגחציקבוע[S31]),FALSE)=מרקובחצי[[#This Row],[ClientID]],1,"")</f>
        <v/>
      </c>
      <c r="G726" t="str">
        <f>IF(IFERROR(LOOKUP(מרקובחצי[[#This Row],[ClientID]],סוגחציקבוע[S32]),FALSE)=מרקובחצי[[#This Row],[ClientID]],1,"")</f>
        <v/>
      </c>
      <c r="H726" t="str">
        <f>IF(IFERROR(LOOKUP(מרקובחצי[[#This Row],[ClientID]],סוגחציקבוע[S33]),FALSE)=מרקובחצי[[#This Row],[ClientID]],1,"")</f>
        <v/>
      </c>
      <c r="I726">
        <f>IF(IFERROR(LOOKUP(מרקובחצי[[#This Row],[ClientID]],סוגחציקבוע[S32&amp;33]),FALSE)=מרקובחצי[[#This Row],[ClientID]],1,"")</f>
        <v>1</v>
      </c>
      <c r="J726" s="19">
        <f>IF(SUM(מרקובחצי[[#This Row],[11]:[13]])=1,מרקובחצי[[#This Row],[עד ועד]],IF(SUM(R725:T726)=1,IF(מרקובחצי[[#This Row],[עד ועד]]&lt;J725,מרקובחצי[[#This Row],[עד ועד]],J725),J725))</f>
        <v>25</v>
      </c>
      <c r="K726" s="19">
        <f>IF(SUM(מרקובחצי[[#This Row],[11]:[13]])=1,מרקובחצי[[#This Row],[עד ועד]],IF(SUM(R725:T726)=1,IF(מרקובחצי[[#This Row],[עד ועד]]&gt;K725,מרקובחצי[[#This Row],[עד ועד]],K725),K725))</f>
        <v>41</v>
      </c>
      <c r="L726" s="19" t="str">
        <f>IF(AND(SUM(מרקובחצי[[#This Row],[31]:[33]])=1,SUM(U725:W725)=0),מרקובחצי[[#This Row],[מקס]]-מרקובחצי[[#This Row],[מינ]],"")</f>
        <v/>
      </c>
      <c r="M72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26" s="19" t="str">
        <f t="shared" si="11"/>
        <v>S32</v>
      </c>
      <c r="O726" s="19" t="str">
        <f>IF(מרקובחצי[[#This Row],[קבעה הפלגה?]]=1,"",IF(AND(מרקובחצי[[#This Row],[עד ועד]]&lt;29,OR(מרקובחצי[[#This Row],[CycleNumber]]=1,AND(U725=1,OR(מרקובחצי[[#This Row],[עד ועד]]&lt;J725,מרקובחצי[[#This Row],[עד ועד]]&gt;K725)),AND(V725=1,מרקובחצי[[#This Row],[עד ועד]]&lt;J725),W725=1)),1,""))</f>
        <v/>
      </c>
      <c r="P726" s="19" t="str">
        <f>IF(מרקובחצי[[#This Row],[קבעה הפלגה?]]=1,"",IF(AND(מרקובחצי[[#This Row],[עד ועד]]&gt;28,מרקובחצי[[#This Row],[עד ועד]]&lt;32,OR(מרקובחצי[[#This Row],[CycleNumber]]=1,AND(U725=1),AND(V725=1,OR(מרקובחצי[[#This Row],[עד ועד]]&lt;J725,מרקובחצי[[#This Row],[עד ועד]]&gt;K725)),W725=1)),1,""))</f>
        <v/>
      </c>
      <c r="Q726" s="19" t="str">
        <f>IF(מרקובחצי[[#This Row],[קבעה הפלגה?]]=1,"",IF(AND(מרקובחצי[[#This Row],[עד ועד]]&gt;31,OR(מרקובחצי[[#This Row],[CycleNumber]]=1,AND(U725=1),AND(V725=1,מרקובחצי[[#This Row],[עד ועד]]&gt;K725),AND(W725=1,OR(מרקובחצי[[#This Row],[עד ועד]]&gt;K725,מרקובחצי[[#This Row],[עד ועד]]&lt;J725)))),1,""))</f>
        <v/>
      </c>
      <c r="R726" s="19" t="str">
        <f>IF(מרקובחצי[[#This Row],[CycleNumber]]&gt;1,IF(AND(O725=1,מרקובחצי[[#This Row],[עד ועד]]&lt;29),1,""),"")</f>
        <v/>
      </c>
      <c r="S726" s="19" t="str">
        <f>IF(מרקובחצי[[#This Row],[CycleNumber]]&gt;1,IF(OR(AND(O725=1,מרקובחצי[[#This Row],[עד ועד]]&gt;28),AND(P725=1),AND(Q725=1,מרקובחצי[[#This Row],[עד ועד]]&lt;32)),1,""),"")</f>
        <v/>
      </c>
      <c r="T726" s="19" t="str">
        <f>IF(מרקובחצי[[#This Row],[CycleNumber]]&gt;1,IF(AND(Q725=1,מרקובחצי[[#This Row],[עד ועד]]&gt;31),1,""),"")</f>
        <v/>
      </c>
      <c r="U726" s="19" t="str">
        <f>IF(מרקובחצי[[#This Row],[CycleNumber]]&gt;1,IF(AND(R725=1,מרקובחצי[[#This Row],[עד ועד]]&lt;29),1,IF(AND(U725=1,NOT(OR(מרקובחצי[[#This Row],[עד ועד]]&lt;J725,מרקובחצי[[#This Row],[עד ועד]]&gt;K725))),1,"")),"")</f>
        <v/>
      </c>
      <c r="V726" s="19">
        <f>IF(מרקובחצי[[#This Row],[CycleNumber]]&gt;1,IF(AND(SUM(R725:T725)=1,מרקובחצי[[#This Row],[עד ועד]]&gt;28,מרקובחצי[[#This Row],[עד ועד]]&lt;32),1,IF(OR(S725=1,AND(R725=1,מרקובחצי[[#This Row],[עד ועד]]&gt;28),AND(T725=1,מרקובחצי[[#This Row],[עד ועד]]&lt;32)),1,IF(AND(V725=1,NOT(OR(מרקובחצי[[#This Row],[עד ועד]]&lt;J725,מרקובחצי[[#This Row],[עד ועד]]&gt;K725))),1,""))),"")</f>
        <v>1</v>
      </c>
      <c r="W726" s="19" t="str">
        <f>IF(מרקובחצי[[#This Row],[CycleNumber]]&gt;1,IF(AND(T725=1,מרקובחצי[[#This Row],[עד ועד]]&gt;31),1,IF(AND(W725=1,NOT(OR(מרקובחצי[[#This Row],[עד ועד]]&lt;J725,מרקובחצי[[#This Row],[עד ועד]]&gt;K725))),1,"")),"")</f>
        <v/>
      </c>
      <c r="X726" s="19" t="str">
        <f>IF(AND(מרקובחצי[[#This Row],[CycleNumber]]&lt;$B727,SUM(מרקובחצי[[#This Row],[11]],R727)=2),1,"")</f>
        <v/>
      </c>
      <c r="Y726" s="19" t="str">
        <f>IF(AND(מרקובחצי[[#This Row],[CycleNumber]]&lt;$B727,SUM(מרקובחצי[[#This Row],[11]],S727)=2),1,"")</f>
        <v/>
      </c>
      <c r="Z726" s="19" t="str">
        <f>IF(AND(מרקובחצי[[#This Row],[CycleNumber]]&lt;$B727,SUM(מרקובחצי[[#This Row],[13]],S727)=2),1,"")</f>
        <v/>
      </c>
      <c r="AA726" s="19" t="str">
        <f>IF(AND(מרקובחצי[[#This Row],[CycleNumber]]&lt;$B727,SUM(מרקובחצי[[#This Row],[13]],T727)=2),1,"")</f>
        <v/>
      </c>
      <c r="AB726" s="19" t="str">
        <f>IF(AND(מרקובחצי[[#This Row],[CycleNumber]]&lt;$B727,SUM(מרקובחצי[[#This Row],[21]],U727)=2),1,"")</f>
        <v/>
      </c>
      <c r="AC726" s="19" t="str">
        <f>IF(AND(מרקובחצי[[#This Row],[CycleNumber]]&lt;$B727,SUM(מרקובחצי[[#This Row],[21]],V727)=2),1,"")</f>
        <v/>
      </c>
      <c r="AD726" s="19" t="str">
        <f>IF(AND(מרקובחצי[[#This Row],[CycleNumber]]&lt;$B727,SUM(מרקובחצי[[#This Row],[23]],V727)=2),1,"")</f>
        <v/>
      </c>
      <c r="AE726" s="19" t="str">
        <f>IF(AND(מרקובחצי[[#This Row],[CycleNumber]]&lt;$B727,SUM(מרקובחצי[[#This Row],[23]],W727)=2),1,"")</f>
        <v/>
      </c>
      <c r="AF726" s="19" t="str">
        <f>IF(AND(מרקובחצי[[#This Row],[CycleNumber]]&lt;$B727,SUM(מרקובחצי[[#This Row],[31]],O727)=2),1,"")</f>
        <v/>
      </c>
      <c r="AG726" s="19" t="str">
        <f>IF(AND(מרקובחצי[[#This Row],[CycleNumber]]&lt;$B727,SUM(מרקובחצי[[#This Row],[31]],P727)=2),1,"")</f>
        <v/>
      </c>
      <c r="AH726" s="19" t="str">
        <f>IF(AND(מרקובחצי[[#This Row],[CycleNumber]]&lt;$B727,SUM(מרקובחצי[[#This Row],[31]],Q727)=2),1,"")</f>
        <v/>
      </c>
      <c r="AI726" s="19" t="str">
        <f>IF(AND(מרקובחצי[[#This Row],[CycleNumber]]&lt;$B727,SUM(U726:U727)=2),1,"")</f>
        <v/>
      </c>
      <c r="AJ726" s="19" t="str">
        <f>IF(AND(מרקובחצי[[#This Row],[CycleNumber]]&lt;$B727,SUM(מרקובחצי[[#This Row],[32]],O727)=2),1,"")</f>
        <v/>
      </c>
      <c r="AK726" s="19" t="str">
        <f>IF(AND(מרקובחצי[[#This Row],[CycleNumber]]&lt;$B727,SUM(מרקובחצי[[#This Row],[32]],P727)=2),1,"")</f>
        <v/>
      </c>
      <c r="AL726" s="19" t="str">
        <f>IF(AND(מרקובחצי[[#This Row],[CycleNumber]]&lt;$B727,SUM(מרקובחצי[[#This Row],[32]],Q727)=2),1,"")</f>
        <v/>
      </c>
      <c r="AM726" s="19">
        <f>IF(AND(מרקובחצי[[#This Row],[CycleNumber]]&lt;$B727,SUM(V726:V727)=2),1,"")</f>
        <v>1</v>
      </c>
      <c r="AN726" s="19" t="str">
        <f>IF(AND(מרקובחצי[[#This Row],[CycleNumber]]&lt;$B727,SUM(מרקובחצי[[#This Row],[33]],O727)=2),1,"")</f>
        <v/>
      </c>
      <c r="AO726" s="19" t="str">
        <f>IF(AND(מרקובחצי[[#This Row],[CycleNumber]]&lt;$B727,SUM(מרקובחצי[[#This Row],[33]],P727)=2),1,"")</f>
        <v/>
      </c>
      <c r="AP726" s="19" t="str">
        <f>IF(AND(מרקובחצי[[#This Row],[CycleNumber]]&lt;$B727,SUM(מרקובחצי[[#This Row],[33]],Q727)=2),1,"")</f>
        <v/>
      </c>
      <c r="AQ726" s="19" t="str">
        <f>IF(AND(מרקובחצי[[#This Row],[CycleNumber]]&lt;$B727,SUM(W726:W727)=2),1,"")</f>
        <v/>
      </c>
      <c r="AR726" s="19" t="str">
        <f>IF(AND(מרקובחצי[[#This Row],[CycleNumber]]&lt;$B727,SUM(מרקובחצי[[#This Row],[12]],S727)=2),1,"")</f>
        <v/>
      </c>
      <c r="AS726" s="19" t="str">
        <f>IF(AND(מרקובחצי[[#This Row],[CycleNumber]]&lt;$B727,SUM(מרקובחצי[[#This Row],[22]],V727)=2),1,"")</f>
        <v/>
      </c>
      <c r="AT726" s="21">
        <f>SUM(מרקובחצי[[#This Row],[11]:[33]])</f>
        <v>1</v>
      </c>
    </row>
    <row r="727" spans="1:46" ht="15.6" x14ac:dyDescent="0.25">
      <c r="A727" s="19" t="s">
        <v>71</v>
      </c>
      <c r="B727" s="19">
        <v>10</v>
      </c>
      <c r="C727">
        <v>33</v>
      </c>
      <c r="D727" s="19">
        <f>מרקובחצי[[#This Row],[LengthofCycle]]+1</f>
        <v>34</v>
      </c>
      <c r="E727" t="str">
        <f>IF(IFERROR(LOOKUP(מרקובחצי[[#This Row],[ClientID]],קביעויות[הפלגה]),FALSE)=מרקובחצי[[#This Row],[ClientID]],1,"")</f>
        <v/>
      </c>
      <c r="F727" t="str">
        <f>IF(IFERROR(LOOKUP(מרקובחצי[[#This Row],[ClientID]],סוגחציקבוע[S31]),FALSE)=מרקובחצי[[#This Row],[ClientID]],1,"")</f>
        <v/>
      </c>
      <c r="G727" t="str">
        <f>IF(IFERROR(LOOKUP(מרקובחצי[[#This Row],[ClientID]],סוגחציקבוע[S32]),FALSE)=מרקובחצי[[#This Row],[ClientID]],1,"")</f>
        <v/>
      </c>
      <c r="H727" t="str">
        <f>IF(IFERROR(LOOKUP(מרקובחצי[[#This Row],[ClientID]],סוגחציקבוע[S33]),FALSE)=מרקובחצי[[#This Row],[ClientID]],1,"")</f>
        <v/>
      </c>
      <c r="I727">
        <f>IF(IFERROR(LOOKUP(מרקובחצי[[#This Row],[ClientID]],סוגחציקבוע[S32&amp;33]),FALSE)=מרקובחצי[[#This Row],[ClientID]],1,"")</f>
        <v>1</v>
      </c>
      <c r="J727" s="19">
        <f>IF(SUM(מרקובחצי[[#This Row],[11]:[13]])=1,מרקובחצי[[#This Row],[עד ועד]],IF(SUM(R726:T727)=1,IF(מרקובחצי[[#This Row],[עד ועד]]&lt;J726,מרקובחצי[[#This Row],[עד ועד]],J726),J726))</f>
        <v>25</v>
      </c>
      <c r="K727" s="19">
        <f>IF(SUM(מרקובחצי[[#This Row],[11]:[13]])=1,מרקובחצי[[#This Row],[עד ועד]],IF(SUM(R726:T727)=1,IF(מרקובחצי[[#This Row],[עד ועד]]&gt;K726,מרקובחצי[[#This Row],[עד ועד]],K726),K726))</f>
        <v>41</v>
      </c>
      <c r="L727" s="19" t="str">
        <f>IF(AND(SUM(מרקובחצי[[#This Row],[31]:[33]])=1,SUM(U726:W726)=0),מרקובחצי[[#This Row],[מקס]]-מרקובחצי[[#This Row],[מינ]],"")</f>
        <v/>
      </c>
      <c r="M72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27" s="19" t="str">
        <f t="shared" si="11"/>
        <v>S32</v>
      </c>
      <c r="O727" s="19" t="str">
        <f>IF(מרקובחצי[[#This Row],[קבעה הפלגה?]]=1,"",IF(AND(מרקובחצי[[#This Row],[עד ועד]]&lt;29,OR(מרקובחצי[[#This Row],[CycleNumber]]=1,AND(U726=1,OR(מרקובחצי[[#This Row],[עד ועד]]&lt;J726,מרקובחצי[[#This Row],[עד ועד]]&gt;K726)),AND(V726=1,מרקובחצי[[#This Row],[עד ועד]]&lt;J726),W726=1)),1,""))</f>
        <v/>
      </c>
      <c r="P727" s="19" t="str">
        <f>IF(מרקובחצי[[#This Row],[קבעה הפלגה?]]=1,"",IF(AND(מרקובחצי[[#This Row],[עד ועד]]&gt;28,מרקובחצי[[#This Row],[עד ועד]]&lt;32,OR(מרקובחצי[[#This Row],[CycleNumber]]=1,AND(U726=1),AND(V726=1,OR(מרקובחצי[[#This Row],[עד ועד]]&lt;J726,מרקובחצי[[#This Row],[עד ועד]]&gt;K726)),W726=1)),1,""))</f>
        <v/>
      </c>
      <c r="Q727" s="19" t="str">
        <f>IF(מרקובחצי[[#This Row],[קבעה הפלגה?]]=1,"",IF(AND(מרקובחצי[[#This Row],[עד ועד]]&gt;31,OR(מרקובחצי[[#This Row],[CycleNumber]]=1,AND(U726=1),AND(V726=1,מרקובחצי[[#This Row],[עד ועד]]&gt;K726),AND(W726=1,OR(מרקובחצי[[#This Row],[עד ועד]]&gt;K726,מרקובחצי[[#This Row],[עד ועד]]&lt;J726)))),1,""))</f>
        <v/>
      </c>
      <c r="R727" s="19" t="str">
        <f>IF(מרקובחצי[[#This Row],[CycleNumber]]&gt;1,IF(AND(O726=1,מרקובחצי[[#This Row],[עד ועד]]&lt;29),1,""),"")</f>
        <v/>
      </c>
      <c r="S727" s="19" t="str">
        <f>IF(מרקובחצי[[#This Row],[CycleNumber]]&gt;1,IF(OR(AND(O726=1,מרקובחצי[[#This Row],[עד ועד]]&gt;28),AND(P726=1),AND(Q726=1,מרקובחצי[[#This Row],[עד ועד]]&lt;32)),1,""),"")</f>
        <v/>
      </c>
      <c r="T727" s="19" t="str">
        <f>IF(מרקובחצי[[#This Row],[CycleNumber]]&gt;1,IF(AND(Q726=1,מרקובחצי[[#This Row],[עד ועד]]&gt;31),1,""),"")</f>
        <v/>
      </c>
      <c r="U727" s="19" t="str">
        <f>IF(מרקובחצי[[#This Row],[CycleNumber]]&gt;1,IF(AND(R726=1,מרקובחצי[[#This Row],[עד ועד]]&lt;29),1,IF(AND(U726=1,NOT(OR(מרקובחצי[[#This Row],[עד ועד]]&lt;J726,מרקובחצי[[#This Row],[עד ועד]]&gt;K726))),1,"")),"")</f>
        <v/>
      </c>
      <c r="V727" s="19">
        <f>IF(מרקובחצי[[#This Row],[CycleNumber]]&gt;1,IF(AND(SUM(R726:T726)=1,מרקובחצי[[#This Row],[עד ועד]]&gt;28,מרקובחצי[[#This Row],[עד ועד]]&lt;32),1,IF(OR(S726=1,AND(R726=1,מרקובחצי[[#This Row],[עד ועד]]&gt;28),AND(T726=1,מרקובחצי[[#This Row],[עד ועד]]&lt;32)),1,IF(AND(V726=1,NOT(OR(מרקובחצי[[#This Row],[עד ועד]]&lt;J726,מרקובחצי[[#This Row],[עד ועד]]&gt;K726))),1,""))),"")</f>
        <v>1</v>
      </c>
      <c r="W727" s="19" t="str">
        <f>IF(מרקובחצי[[#This Row],[CycleNumber]]&gt;1,IF(AND(T726=1,מרקובחצי[[#This Row],[עד ועד]]&gt;31),1,IF(AND(W726=1,NOT(OR(מרקובחצי[[#This Row],[עד ועד]]&lt;J726,מרקובחצי[[#This Row],[עד ועד]]&gt;K726))),1,"")),"")</f>
        <v/>
      </c>
      <c r="X727" s="19" t="str">
        <f>IF(AND(מרקובחצי[[#This Row],[CycleNumber]]&lt;$B728,SUM(מרקובחצי[[#This Row],[11]],R728)=2),1,"")</f>
        <v/>
      </c>
      <c r="Y727" s="19" t="str">
        <f>IF(AND(מרקובחצי[[#This Row],[CycleNumber]]&lt;$B728,SUM(מרקובחצי[[#This Row],[11]],S728)=2),1,"")</f>
        <v/>
      </c>
      <c r="Z727" s="19" t="str">
        <f>IF(AND(מרקובחצי[[#This Row],[CycleNumber]]&lt;$B728,SUM(מרקובחצי[[#This Row],[13]],S728)=2),1,"")</f>
        <v/>
      </c>
      <c r="AA727" s="19" t="str">
        <f>IF(AND(מרקובחצי[[#This Row],[CycleNumber]]&lt;$B728,SUM(מרקובחצי[[#This Row],[13]],T728)=2),1,"")</f>
        <v/>
      </c>
      <c r="AB727" s="19" t="str">
        <f>IF(AND(מרקובחצי[[#This Row],[CycleNumber]]&lt;$B728,SUM(מרקובחצי[[#This Row],[21]],U728)=2),1,"")</f>
        <v/>
      </c>
      <c r="AC727" s="19" t="str">
        <f>IF(AND(מרקובחצי[[#This Row],[CycleNumber]]&lt;$B728,SUM(מרקובחצי[[#This Row],[21]],V728)=2),1,"")</f>
        <v/>
      </c>
      <c r="AD727" s="19" t="str">
        <f>IF(AND(מרקובחצי[[#This Row],[CycleNumber]]&lt;$B728,SUM(מרקובחצי[[#This Row],[23]],V728)=2),1,"")</f>
        <v/>
      </c>
      <c r="AE727" s="19" t="str">
        <f>IF(AND(מרקובחצי[[#This Row],[CycleNumber]]&lt;$B728,SUM(מרקובחצי[[#This Row],[23]],W728)=2),1,"")</f>
        <v/>
      </c>
      <c r="AF727" s="19" t="str">
        <f>IF(AND(מרקובחצי[[#This Row],[CycleNumber]]&lt;$B728,SUM(מרקובחצי[[#This Row],[31]],O728)=2),1,"")</f>
        <v/>
      </c>
      <c r="AG727" s="19" t="str">
        <f>IF(AND(מרקובחצי[[#This Row],[CycleNumber]]&lt;$B728,SUM(מרקובחצי[[#This Row],[31]],P728)=2),1,"")</f>
        <v/>
      </c>
      <c r="AH727" s="19" t="str">
        <f>IF(AND(מרקובחצי[[#This Row],[CycleNumber]]&lt;$B728,SUM(מרקובחצי[[#This Row],[31]],Q728)=2),1,"")</f>
        <v/>
      </c>
      <c r="AI727" s="19" t="str">
        <f>IF(AND(מרקובחצי[[#This Row],[CycleNumber]]&lt;$B728,SUM(U727:U728)=2),1,"")</f>
        <v/>
      </c>
      <c r="AJ727" s="19" t="str">
        <f>IF(AND(מרקובחצי[[#This Row],[CycleNumber]]&lt;$B728,SUM(מרקובחצי[[#This Row],[32]],O728)=2),1,"")</f>
        <v/>
      </c>
      <c r="AK727" s="19" t="str">
        <f>IF(AND(מרקובחצי[[#This Row],[CycleNumber]]&lt;$B728,SUM(מרקובחצי[[#This Row],[32]],P728)=2),1,"")</f>
        <v/>
      </c>
      <c r="AL727" s="19" t="str">
        <f>IF(AND(מרקובחצי[[#This Row],[CycleNumber]]&lt;$B728,SUM(מרקובחצי[[#This Row],[32]],Q728)=2),1,"")</f>
        <v/>
      </c>
      <c r="AM727" s="19">
        <f>IF(AND(מרקובחצי[[#This Row],[CycleNumber]]&lt;$B728,SUM(V727:V728)=2),1,"")</f>
        <v>1</v>
      </c>
      <c r="AN727" s="19" t="str">
        <f>IF(AND(מרקובחצי[[#This Row],[CycleNumber]]&lt;$B728,SUM(מרקובחצי[[#This Row],[33]],O728)=2),1,"")</f>
        <v/>
      </c>
      <c r="AO727" s="19" t="str">
        <f>IF(AND(מרקובחצי[[#This Row],[CycleNumber]]&lt;$B728,SUM(מרקובחצי[[#This Row],[33]],P728)=2),1,"")</f>
        <v/>
      </c>
      <c r="AP727" s="19" t="str">
        <f>IF(AND(מרקובחצי[[#This Row],[CycleNumber]]&lt;$B728,SUM(מרקובחצי[[#This Row],[33]],Q728)=2),1,"")</f>
        <v/>
      </c>
      <c r="AQ727" s="19" t="str">
        <f>IF(AND(מרקובחצי[[#This Row],[CycleNumber]]&lt;$B728,SUM(W727:W728)=2),1,"")</f>
        <v/>
      </c>
      <c r="AR727" s="19" t="str">
        <f>IF(AND(מרקובחצי[[#This Row],[CycleNumber]]&lt;$B728,SUM(מרקובחצי[[#This Row],[12]],S728)=2),1,"")</f>
        <v/>
      </c>
      <c r="AS727" s="19" t="str">
        <f>IF(AND(מרקובחצי[[#This Row],[CycleNumber]]&lt;$B728,SUM(מרקובחצי[[#This Row],[22]],V728)=2),1,"")</f>
        <v/>
      </c>
      <c r="AT727" s="21">
        <f>SUM(מרקובחצי[[#This Row],[11]:[33]])</f>
        <v>1</v>
      </c>
    </row>
    <row r="728" spans="1:46" ht="15.6" x14ac:dyDescent="0.25">
      <c r="A728" s="19" t="s">
        <v>71</v>
      </c>
      <c r="B728" s="19">
        <v>11</v>
      </c>
      <c r="C728">
        <v>34</v>
      </c>
      <c r="D728" s="19">
        <f>מרקובחצי[[#This Row],[LengthofCycle]]+1</f>
        <v>35</v>
      </c>
      <c r="E728" t="str">
        <f>IF(IFERROR(LOOKUP(מרקובחצי[[#This Row],[ClientID]],קביעויות[הפלגה]),FALSE)=מרקובחצי[[#This Row],[ClientID]],1,"")</f>
        <v/>
      </c>
      <c r="F728" t="str">
        <f>IF(IFERROR(LOOKUP(מרקובחצי[[#This Row],[ClientID]],סוגחציקבוע[S31]),FALSE)=מרקובחצי[[#This Row],[ClientID]],1,"")</f>
        <v/>
      </c>
      <c r="G728" t="str">
        <f>IF(IFERROR(LOOKUP(מרקובחצי[[#This Row],[ClientID]],סוגחציקבוע[S32]),FALSE)=מרקובחצי[[#This Row],[ClientID]],1,"")</f>
        <v/>
      </c>
      <c r="H728" t="str">
        <f>IF(IFERROR(LOOKUP(מרקובחצי[[#This Row],[ClientID]],סוגחציקבוע[S33]),FALSE)=מרקובחצי[[#This Row],[ClientID]],1,"")</f>
        <v/>
      </c>
      <c r="I728">
        <f>IF(IFERROR(LOOKUP(מרקובחצי[[#This Row],[ClientID]],סוגחציקבוע[S32&amp;33]),FALSE)=מרקובחצי[[#This Row],[ClientID]],1,"")</f>
        <v>1</v>
      </c>
      <c r="J728" s="19">
        <f>IF(SUM(מרקובחצי[[#This Row],[11]:[13]])=1,מרקובחצי[[#This Row],[עד ועד]],IF(SUM(R727:T728)=1,IF(מרקובחצי[[#This Row],[עד ועד]]&lt;J727,מרקובחצי[[#This Row],[עד ועד]],J727),J727))</f>
        <v>25</v>
      </c>
      <c r="K728" s="19">
        <f>IF(SUM(מרקובחצי[[#This Row],[11]:[13]])=1,מרקובחצי[[#This Row],[עד ועד]],IF(SUM(R727:T728)=1,IF(מרקובחצי[[#This Row],[עד ועד]]&gt;K727,מרקובחצי[[#This Row],[עד ועד]],K727),K727))</f>
        <v>41</v>
      </c>
      <c r="L728" s="19" t="str">
        <f>IF(AND(SUM(מרקובחצי[[#This Row],[31]:[33]])=1,SUM(U727:W727)=0),מרקובחצי[[#This Row],[מקס]]-מרקובחצי[[#This Row],[מינ]],"")</f>
        <v/>
      </c>
      <c r="M72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28" s="19" t="str">
        <f t="shared" si="11"/>
        <v>S32</v>
      </c>
      <c r="O728" s="19" t="str">
        <f>IF(מרקובחצי[[#This Row],[קבעה הפלגה?]]=1,"",IF(AND(מרקובחצי[[#This Row],[עד ועד]]&lt;29,OR(מרקובחצי[[#This Row],[CycleNumber]]=1,AND(U727=1,OR(מרקובחצי[[#This Row],[עד ועד]]&lt;J727,מרקובחצי[[#This Row],[עד ועד]]&gt;K727)),AND(V727=1,מרקובחצי[[#This Row],[עד ועד]]&lt;J727),W727=1)),1,""))</f>
        <v/>
      </c>
      <c r="P728" s="19" t="str">
        <f>IF(מרקובחצי[[#This Row],[קבעה הפלגה?]]=1,"",IF(AND(מרקובחצי[[#This Row],[עד ועד]]&gt;28,מרקובחצי[[#This Row],[עד ועד]]&lt;32,OR(מרקובחצי[[#This Row],[CycleNumber]]=1,AND(U727=1),AND(V727=1,OR(מרקובחצי[[#This Row],[עד ועד]]&lt;J727,מרקובחצי[[#This Row],[עד ועד]]&gt;K727)),W727=1)),1,""))</f>
        <v/>
      </c>
      <c r="Q728" s="19" t="str">
        <f>IF(מרקובחצי[[#This Row],[קבעה הפלגה?]]=1,"",IF(AND(מרקובחצי[[#This Row],[עד ועד]]&gt;31,OR(מרקובחצי[[#This Row],[CycleNumber]]=1,AND(U727=1),AND(V727=1,מרקובחצי[[#This Row],[עד ועד]]&gt;K727),AND(W727=1,OR(מרקובחצי[[#This Row],[עד ועד]]&gt;K727,מרקובחצי[[#This Row],[עד ועד]]&lt;J727)))),1,""))</f>
        <v/>
      </c>
      <c r="R728" s="19" t="str">
        <f>IF(מרקובחצי[[#This Row],[CycleNumber]]&gt;1,IF(AND(O727=1,מרקובחצי[[#This Row],[עד ועד]]&lt;29),1,""),"")</f>
        <v/>
      </c>
      <c r="S728" s="19" t="str">
        <f>IF(מרקובחצי[[#This Row],[CycleNumber]]&gt;1,IF(OR(AND(O727=1,מרקובחצי[[#This Row],[עד ועד]]&gt;28),AND(P727=1),AND(Q727=1,מרקובחצי[[#This Row],[עד ועד]]&lt;32)),1,""),"")</f>
        <v/>
      </c>
      <c r="T728" s="19" t="str">
        <f>IF(מרקובחצי[[#This Row],[CycleNumber]]&gt;1,IF(AND(Q727=1,מרקובחצי[[#This Row],[עד ועד]]&gt;31),1,""),"")</f>
        <v/>
      </c>
      <c r="U728" s="19" t="str">
        <f>IF(מרקובחצי[[#This Row],[CycleNumber]]&gt;1,IF(AND(R727=1,מרקובחצי[[#This Row],[עד ועד]]&lt;29),1,IF(AND(U727=1,NOT(OR(מרקובחצי[[#This Row],[עד ועד]]&lt;J727,מרקובחצי[[#This Row],[עד ועד]]&gt;K727))),1,"")),"")</f>
        <v/>
      </c>
      <c r="V728" s="19">
        <f>IF(מרקובחצי[[#This Row],[CycleNumber]]&gt;1,IF(AND(SUM(R727:T727)=1,מרקובחצי[[#This Row],[עד ועד]]&gt;28,מרקובחצי[[#This Row],[עד ועד]]&lt;32),1,IF(OR(S727=1,AND(R727=1,מרקובחצי[[#This Row],[עד ועד]]&gt;28),AND(T727=1,מרקובחצי[[#This Row],[עד ועד]]&lt;32)),1,IF(AND(V727=1,NOT(OR(מרקובחצי[[#This Row],[עד ועד]]&lt;J727,מרקובחצי[[#This Row],[עד ועד]]&gt;K727))),1,""))),"")</f>
        <v>1</v>
      </c>
      <c r="W728" s="19" t="str">
        <f>IF(מרקובחצי[[#This Row],[CycleNumber]]&gt;1,IF(AND(T727=1,מרקובחצי[[#This Row],[עד ועד]]&gt;31),1,IF(AND(W727=1,NOT(OR(מרקובחצי[[#This Row],[עד ועד]]&lt;J727,מרקובחצי[[#This Row],[עד ועד]]&gt;K727))),1,"")),"")</f>
        <v/>
      </c>
      <c r="X728" s="19" t="str">
        <f>IF(AND(מרקובחצי[[#This Row],[CycleNumber]]&lt;$B729,SUM(מרקובחצי[[#This Row],[11]],R729)=2),1,"")</f>
        <v/>
      </c>
      <c r="Y728" s="19" t="str">
        <f>IF(AND(מרקובחצי[[#This Row],[CycleNumber]]&lt;$B729,SUM(מרקובחצי[[#This Row],[11]],S729)=2),1,"")</f>
        <v/>
      </c>
      <c r="Z728" s="19" t="str">
        <f>IF(AND(מרקובחצי[[#This Row],[CycleNumber]]&lt;$B729,SUM(מרקובחצי[[#This Row],[13]],S729)=2),1,"")</f>
        <v/>
      </c>
      <c r="AA728" s="19" t="str">
        <f>IF(AND(מרקובחצי[[#This Row],[CycleNumber]]&lt;$B729,SUM(מרקובחצי[[#This Row],[13]],T729)=2),1,"")</f>
        <v/>
      </c>
      <c r="AB728" s="19" t="str">
        <f>IF(AND(מרקובחצי[[#This Row],[CycleNumber]]&lt;$B729,SUM(מרקובחצי[[#This Row],[21]],U729)=2),1,"")</f>
        <v/>
      </c>
      <c r="AC728" s="19" t="str">
        <f>IF(AND(מרקובחצי[[#This Row],[CycleNumber]]&lt;$B729,SUM(מרקובחצי[[#This Row],[21]],V729)=2),1,"")</f>
        <v/>
      </c>
      <c r="AD728" s="19" t="str">
        <f>IF(AND(מרקובחצי[[#This Row],[CycleNumber]]&lt;$B729,SUM(מרקובחצי[[#This Row],[23]],V729)=2),1,"")</f>
        <v/>
      </c>
      <c r="AE728" s="19" t="str">
        <f>IF(AND(מרקובחצי[[#This Row],[CycleNumber]]&lt;$B729,SUM(מרקובחצי[[#This Row],[23]],W729)=2),1,"")</f>
        <v/>
      </c>
      <c r="AF728" s="19" t="str">
        <f>IF(AND(מרקובחצי[[#This Row],[CycleNumber]]&lt;$B729,SUM(מרקובחצי[[#This Row],[31]],O729)=2),1,"")</f>
        <v/>
      </c>
      <c r="AG728" s="19" t="str">
        <f>IF(AND(מרקובחצי[[#This Row],[CycleNumber]]&lt;$B729,SUM(מרקובחצי[[#This Row],[31]],P729)=2),1,"")</f>
        <v/>
      </c>
      <c r="AH728" s="19" t="str">
        <f>IF(AND(מרקובחצי[[#This Row],[CycleNumber]]&lt;$B729,SUM(מרקובחצי[[#This Row],[31]],Q729)=2),1,"")</f>
        <v/>
      </c>
      <c r="AI728" s="19" t="str">
        <f>IF(AND(מרקובחצי[[#This Row],[CycleNumber]]&lt;$B729,SUM(U728:U729)=2),1,"")</f>
        <v/>
      </c>
      <c r="AJ728" s="19" t="str">
        <f>IF(AND(מרקובחצי[[#This Row],[CycleNumber]]&lt;$B729,SUM(מרקובחצי[[#This Row],[32]],O729)=2),1,"")</f>
        <v/>
      </c>
      <c r="AK728" s="19" t="str">
        <f>IF(AND(מרקובחצי[[#This Row],[CycleNumber]]&lt;$B729,SUM(מרקובחצי[[#This Row],[32]],P729)=2),1,"")</f>
        <v/>
      </c>
      <c r="AL728" s="19" t="str">
        <f>IF(AND(מרקובחצי[[#This Row],[CycleNumber]]&lt;$B729,SUM(מרקובחצי[[#This Row],[32]],Q729)=2),1,"")</f>
        <v/>
      </c>
      <c r="AM728" s="19">
        <f>IF(AND(מרקובחצי[[#This Row],[CycleNumber]]&lt;$B729,SUM(V728:V729)=2),1,"")</f>
        <v>1</v>
      </c>
      <c r="AN728" s="19" t="str">
        <f>IF(AND(מרקובחצי[[#This Row],[CycleNumber]]&lt;$B729,SUM(מרקובחצי[[#This Row],[33]],O729)=2),1,"")</f>
        <v/>
      </c>
      <c r="AO728" s="19" t="str">
        <f>IF(AND(מרקובחצי[[#This Row],[CycleNumber]]&lt;$B729,SUM(מרקובחצי[[#This Row],[33]],P729)=2),1,"")</f>
        <v/>
      </c>
      <c r="AP728" s="19" t="str">
        <f>IF(AND(מרקובחצי[[#This Row],[CycleNumber]]&lt;$B729,SUM(מרקובחצי[[#This Row],[33]],Q729)=2),1,"")</f>
        <v/>
      </c>
      <c r="AQ728" s="19" t="str">
        <f>IF(AND(מרקובחצי[[#This Row],[CycleNumber]]&lt;$B729,SUM(W728:W729)=2),1,"")</f>
        <v/>
      </c>
      <c r="AR728" s="19" t="str">
        <f>IF(AND(מרקובחצי[[#This Row],[CycleNumber]]&lt;$B729,SUM(מרקובחצי[[#This Row],[12]],S729)=2),1,"")</f>
        <v/>
      </c>
      <c r="AS728" s="19" t="str">
        <f>IF(AND(מרקובחצי[[#This Row],[CycleNumber]]&lt;$B729,SUM(מרקובחצי[[#This Row],[22]],V729)=2),1,"")</f>
        <v/>
      </c>
      <c r="AT728" s="21">
        <f>SUM(מרקובחצי[[#This Row],[11]:[33]])</f>
        <v>1</v>
      </c>
    </row>
    <row r="729" spans="1:46" ht="15.6" x14ac:dyDescent="0.25">
      <c r="A729" s="19" t="s">
        <v>71</v>
      </c>
      <c r="B729" s="19">
        <v>12</v>
      </c>
      <c r="C729">
        <v>38</v>
      </c>
      <c r="D729" s="19">
        <f>מרקובחצי[[#This Row],[LengthofCycle]]+1</f>
        <v>39</v>
      </c>
      <c r="E729" t="str">
        <f>IF(IFERROR(LOOKUP(מרקובחצי[[#This Row],[ClientID]],קביעויות[הפלגה]),FALSE)=מרקובחצי[[#This Row],[ClientID]],1,"")</f>
        <v/>
      </c>
      <c r="F729" t="str">
        <f>IF(IFERROR(LOOKUP(מרקובחצי[[#This Row],[ClientID]],סוגחציקבוע[S31]),FALSE)=מרקובחצי[[#This Row],[ClientID]],1,"")</f>
        <v/>
      </c>
      <c r="G729" t="str">
        <f>IF(IFERROR(LOOKUP(מרקובחצי[[#This Row],[ClientID]],סוגחציקבוע[S32]),FALSE)=מרקובחצי[[#This Row],[ClientID]],1,"")</f>
        <v/>
      </c>
      <c r="H729" t="str">
        <f>IF(IFERROR(LOOKUP(מרקובחצי[[#This Row],[ClientID]],סוגחציקבוע[S33]),FALSE)=מרקובחצי[[#This Row],[ClientID]],1,"")</f>
        <v/>
      </c>
      <c r="I729">
        <f>IF(IFERROR(LOOKUP(מרקובחצי[[#This Row],[ClientID]],סוגחציקבוע[S32&amp;33]),FALSE)=מרקובחצי[[#This Row],[ClientID]],1,"")</f>
        <v>1</v>
      </c>
      <c r="J729" s="19">
        <f>IF(SUM(מרקובחצי[[#This Row],[11]:[13]])=1,מרקובחצי[[#This Row],[עד ועד]],IF(SUM(R728:T729)=1,IF(מרקובחצי[[#This Row],[עד ועד]]&lt;J728,מרקובחצי[[#This Row],[עד ועד]],J728),J728))</f>
        <v>25</v>
      </c>
      <c r="K729" s="19">
        <f>IF(SUM(מרקובחצי[[#This Row],[11]:[13]])=1,מרקובחצי[[#This Row],[עד ועד]],IF(SUM(R728:T729)=1,IF(מרקובחצי[[#This Row],[עד ועד]]&gt;K728,מרקובחצי[[#This Row],[עד ועד]],K728),K728))</f>
        <v>41</v>
      </c>
      <c r="L729" s="19" t="str">
        <f>IF(AND(SUM(מרקובחצי[[#This Row],[31]:[33]])=1,SUM(U728:W728)=0),מרקובחצי[[#This Row],[מקס]]-מרקובחצי[[#This Row],[מינ]],"")</f>
        <v/>
      </c>
      <c r="M72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29" s="19" t="str">
        <f t="shared" si="11"/>
        <v>S32</v>
      </c>
      <c r="O729" s="19" t="str">
        <f>IF(מרקובחצי[[#This Row],[קבעה הפלגה?]]=1,"",IF(AND(מרקובחצי[[#This Row],[עד ועד]]&lt;29,OR(מרקובחצי[[#This Row],[CycleNumber]]=1,AND(U728=1,OR(מרקובחצי[[#This Row],[עד ועד]]&lt;J728,מרקובחצי[[#This Row],[עד ועד]]&gt;K728)),AND(V728=1,מרקובחצי[[#This Row],[עד ועד]]&lt;J728),W728=1)),1,""))</f>
        <v/>
      </c>
      <c r="P729" s="19" t="str">
        <f>IF(מרקובחצי[[#This Row],[קבעה הפלגה?]]=1,"",IF(AND(מרקובחצי[[#This Row],[עד ועד]]&gt;28,מרקובחצי[[#This Row],[עד ועד]]&lt;32,OR(מרקובחצי[[#This Row],[CycleNumber]]=1,AND(U728=1),AND(V728=1,OR(מרקובחצי[[#This Row],[עד ועד]]&lt;J728,מרקובחצי[[#This Row],[עד ועד]]&gt;K728)),W728=1)),1,""))</f>
        <v/>
      </c>
      <c r="Q729" s="19" t="str">
        <f>IF(מרקובחצי[[#This Row],[קבעה הפלגה?]]=1,"",IF(AND(מרקובחצי[[#This Row],[עד ועד]]&gt;31,OR(מרקובחצי[[#This Row],[CycleNumber]]=1,AND(U728=1),AND(V728=1,מרקובחצי[[#This Row],[עד ועד]]&gt;K728),AND(W728=1,OR(מרקובחצי[[#This Row],[עד ועד]]&gt;K728,מרקובחצי[[#This Row],[עד ועד]]&lt;J728)))),1,""))</f>
        <v/>
      </c>
      <c r="R729" s="19" t="str">
        <f>IF(מרקובחצי[[#This Row],[CycleNumber]]&gt;1,IF(AND(O728=1,מרקובחצי[[#This Row],[עד ועד]]&lt;29),1,""),"")</f>
        <v/>
      </c>
      <c r="S729" s="19" t="str">
        <f>IF(מרקובחצי[[#This Row],[CycleNumber]]&gt;1,IF(OR(AND(O728=1,מרקובחצי[[#This Row],[עד ועד]]&gt;28),AND(P728=1),AND(Q728=1,מרקובחצי[[#This Row],[עד ועד]]&lt;32)),1,""),"")</f>
        <v/>
      </c>
      <c r="T729" s="19" t="str">
        <f>IF(מרקובחצי[[#This Row],[CycleNumber]]&gt;1,IF(AND(Q728=1,מרקובחצי[[#This Row],[עד ועד]]&gt;31),1,""),"")</f>
        <v/>
      </c>
      <c r="U729" s="19" t="str">
        <f>IF(מרקובחצי[[#This Row],[CycleNumber]]&gt;1,IF(AND(R728=1,מרקובחצי[[#This Row],[עד ועד]]&lt;29),1,IF(AND(U728=1,NOT(OR(מרקובחצי[[#This Row],[עד ועד]]&lt;J728,מרקובחצי[[#This Row],[עד ועד]]&gt;K728))),1,"")),"")</f>
        <v/>
      </c>
      <c r="V729" s="19">
        <f>IF(מרקובחצי[[#This Row],[CycleNumber]]&gt;1,IF(AND(SUM(R728:T728)=1,מרקובחצי[[#This Row],[עד ועד]]&gt;28,מרקובחצי[[#This Row],[עד ועד]]&lt;32),1,IF(OR(S728=1,AND(R728=1,מרקובחצי[[#This Row],[עד ועד]]&gt;28),AND(T728=1,מרקובחצי[[#This Row],[עד ועד]]&lt;32)),1,IF(AND(V728=1,NOT(OR(מרקובחצי[[#This Row],[עד ועד]]&lt;J728,מרקובחצי[[#This Row],[עד ועד]]&gt;K728))),1,""))),"")</f>
        <v>1</v>
      </c>
      <c r="W729" s="19" t="str">
        <f>IF(מרקובחצי[[#This Row],[CycleNumber]]&gt;1,IF(AND(T728=1,מרקובחצי[[#This Row],[עד ועד]]&gt;31),1,IF(AND(W728=1,NOT(OR(מרקובחצי[[#This Row],[עד ועד]]&lt;J728,מרקובחצי[[#This Row],[עד ועד]]&gt;K728))),1,"")),"")</f>
        <v/>
      </c>
      <c r="X729" s="19" t="str">
        <f>IF(AND(מרקובחצי[[#This Row],[CycleNumber]]&lt;$B730,SUM(מרקובחצי[[#This Row],[11]],R730)=2),1,"")</f>
        <v/>
      </c>
      <c r="Y729" s="19" t="str">
        <f>IF(AND(מרקובחצי[[#This Row],[CycleNumber]]&lt;$B730,SUM(מרקובחצי[[#This Row],[11]],S730)=2),1,"")</f>
        <v/>
      </c>
      <c r="Z729" s="19" t="str">
        <f>IF(AND(מרקובחצי[[#This Row],[CycleNumber]]&lt;$B730,SUM(מרקובחצי[[#This Row],[13]],S730)=2),1,"")</f>
        <v/>
      </c>
      <c r="AA729" s="19" t="str">
        <f>IF(AND(מרקובחצי[[#This Row],[CycleNumber]]&lt;$B730,SUM(מרקובחצי[[#This Row],[13]],T730)=2),1,"")</f>
        <v/>
      </c>
      <c r="AB729" s="19" t="str">
        <f>IF(AND(מרקובחצי[[#This Row],[CycleNumber]]&lt;$B730,SUM(מרקובחצי[[#This Row],[21]],U730)=2),1,"")</f>
        <v/>
      </c>
      <c r="AC729" s="19" t="str">
        <f>IF(AND(מרקובחצי[[#This Row],[CycleNumber]]&lt;$B730,SUM(מרקובחצי[[#This Row],[21]],V730)=2),1,"")</f>
        <v/>
      </c>
      <c r="AD729" s="19" t="str">
        <f>IF(AND(מרקובחצי[[#This Row],[CycleNumber]]&lt;$B730,SUM(מרקובחצי[[#This Row],[23]],V730)=2),1,"")</f>
        <v/>
      </c>
      <c r="AE729" s="19" t="str">
        <f>IF(AND(מרקובחצי[[#This Row],[CycleNumber]]&lt;$B730,SUM(מרקובחצי[[#This Row],[23]],W730)=2),1,"")</f>
        <v/>
      </c>
      <c r="AF729" s="19" t="str">
        <f>IF(AND(מרקובחצי[[#This Row],[CycleNumber]]&lt;$B730,SUM(מרקובחצי[[#This Row],[31]],O730)=2),1,"")</f>
        <v/>
      </c>
      <c r="AG729" s="19" t="str">
        <f>IF(AND(מרקובחצי[[#This Row],[CycleNumber]]&lt;$B730,SUM(מרקובחצי[[#This Row],[31]],P730)=2),1,"")</f>
        <v/>
      </c>
      <c r="AH729" s="19" t="str">
        <f>IF(AND(מרקובחצי[[#This Row],[CycleNumber]]&lt;$B730,SUM(מרקובחצי[[#This Row],[31]],Q730)=2),1,"")</f>
        <v/>
      </c>
      <c r="AI729" s="19" t="str">
        <f>IF(AND(מרקובחצי[[#This Row],[CycleNumber]]&lt;$B730,SUM(U729:U730)=2),1,"")</f>
        <v/>
      </c>
      <c r="AJ729" s="19" t="str">
        <f>IF(AND(מרקובחצי[[#This Row],[CycleNumber]]&lt;$B730,SUM(מרקובחצי[[#This Row],[32]],O730)=2),1,"")</f>
        <v/>
      </c>
      <c r="AK729" s="19" t="str">
        <f>IF(AND(מרקובחצי[[#This Row],[CycleNumber]]&lt;$B730,SUM(מרקובחצי[[#This Row],[32]],P730)=2),1,"")</f>
        <v/>
      </c>
      <c r="AL729" s="19" t="str">
        <f>IF(AND(מרקובחצי[[#This Row],[CycleNumber]]&lt;$B730,SUM(מרקובחצי[[#This Row],[32]],Q730)=2),1,"")</f>
        <v/>
      </c>
      <c r="AM729" s="19">
        <f>IF(AND(מרקובחצי[[#This Row],[CycleNumber]]&lt;$B730,SUM(V729:V730)=2),1,"")</f>
        <v>1</v>
      </c>
      <c r="AN729" s="19" t="str">
        <f>IF(AND(מרקובחצי[[#This Row],[CycleNumber]]&lt;$B730,SUM(מרקובחצי[[#This Row],[33]],O730)=2),1,"")</f>
        <v/>
      </c>
      <c r="AO729" s="19" t="str">
        <f>IF(AND(מרקובחצי[[#This Row],[CycleNumber]]&lt;$B730,SUM(מרקובחצי[[#This Row],[33]],P730)=2),1,"")</f>
        <v/>
      </c>
      <c r="AP729" s="19" t="str">
        <f>IF(AND(מרקובחצי[[#This Row],[CycleNumber]]&lt;$B730,SUM(מרקובחצי[[#This Row],[33]],Q730)=2),1,"")</f>
        <v/>
      </c>
      <c r="AQ729" s="19" t="str">
        <f>IF(AND(מרקובחצי[[#This Row],[CycleNumber]]&lt;$B730,SUM(W729:W730)=2),1,"")</f>
        <v/>
      </c>
      <c r="AR729" s="19" t="str">
        <f>IF(AND(מרקובחצי[[#This Row],[CycleNumber]]&lt;$B730,SUM(מרקובחצי[[#This Row],[12]],S730)=2),1,"")</f>
        <v/>
      </c>
      <c r="AS729" s="19" t="str">
        <f>IF(AND(מרקובחצי[[#This Row],[CycleNumber]]&lt;$B730,SUM(מרקובחצי[[#This Row],[22]],V730)=2),1,"")</f>
        <v/>
      </c>
      <c r="AT729" s="21">
        <f>SUM(מרקובחצי[[#This Row],[11]:[33]])</f>
        <v>1</v>
      </c>
    </row>
    <row r="730" spans="1:46" ht="15.6" x14ac:dyDescent="0.25">
      <c r="A730" s="19" t="s">
        <v>71</v>
      </c>
      <c r="B730" s="19">
        <v>13</v>
      </c>
      <c r="C730">
        <v>38</v>
      </c>
      <c r="D730" s="19">
        <f>מרקובחצי[[#This Row],[LengthofCycle]]+1</f>
        <v>39</v>
      </c>
      <c r="E730" t="str">
        <f>IF(IFERROR(LOOKUP(מרקובחצי[[#This Row],[ClientID]],קביעויות[הפלגה]),FALSE)=מרקובחצי[[#This Row],[ClientID]],1,"")</f>
        <v/>
      </c>
      <c r="F730" t="str">
        <f>IF(IFERROR(LOOKUP(מרקובחצי[[#This Row],[ClientID]],סוגחציקבוע[S31]),FALSE)=מרקובחצי[[#This Row],[ClientID]],1,"")</f>
        <v/>
      </c>
      <c r="G730" t="str">
        <f>IF(IFERROR(LOOKUP(מרקובחצי[[#This Row],[ClientID]],סוגחציקבוע[S32]),FALSE)=מרקובחצי[[#This Row],[ClientID]],1,"")</f>
        <v/>
      </c>
      <c r="H730" t="str">
        <f>IF(IFERROR(LOOKUP(מרקובחצי[[#This Row],[ClientID]],סוגחציקבוע[S33]),FALSE)=מרקובחצי[[#This Row],[ClientID]],1,"")</f>
        <v/>
      </c>
      <c r="I730">
        <f>IF(IFERROR(LOOKUP(מרקובחצי[[#This Row],[ClientID]],סוגחציקבוע[S32&amp;33]),FALSE)=מרקובחצי[[#This Row],[ClientID]],1,"")</f>
        <v>1</v>
      </c>
      <c r="J730" s="19">
        <f>IF(SUM(מרקובחצי[[#This Row],[11]:[13]])=1,מרקובחצי[[#This Row],[עד ועד]],IF(SUM(R729:T730)=1,IF(מרקובחצי[[#This Row],[עד ועד]]&lt;J729,מרקובחצי[[#This Row],[עד ועד]],J729),J729))</f>
        <v>25</v>
      </c>
      <c r="K730" s="19">
        <f>IF(SUM(מרקובחצי[[#This Row],[11]:[13]])=1,מרקובחצי[[#This Row],[עד ועד]],IF(SUM(R729:T730)=1,IF(מרקובחצי[[#This Row],[עד ועד]]&gt;K729,מרקובחצי[[#This Row],[עד ועד]],K729),K729))</f>
        <v>41</v>
      </c>
      <c r="L730" s="19" t="str">
        <f>IF(AND(SUM(מרקובחצי[[#This Row],[31]:[33]])=1,SUM(U729:W729)=0),מרקובחצי[[#This Row],[מקס]]-מרקובחצי[[#This Row],[מינ]],"")</f>
        <v/>
      </c>
      <c r="M73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30" s="19" t="str">
        <f t="shared" si="11"/>
        <v>S32</v>
      </c>
      <c r="O730" s="19" t="str">
        <f>IF(מרקובחצי[[#This Row],[קבעה הפלגה?]]=1,"",IF(AND(מרקובחצי[[#This Row],[עד ועד]]&lt;29,OR(מרקובחצי[[#This Row],[CycleNumber]]=1,AND(U729=1,OR(מרקובחצי[[#This Row],[עד ועד]]&lt;J729,מרקובחצי[[#This Row],[עד ועד]]&gt;K729)),AND(V729=1,מרקובחצי[[#This Row],[עד ועד]]&lt;J729),W729=1)),1,""))</f>
        <v/>
      </c>
      <c r="P730" s="19" t="str">
        <f>IF(מרקובחצי[[#This Row],[קבעה הפלגה?]]=1,"",IF(AND(מרקובחצי[[#This Row],[עד ועד]]&gt;28,מרקובחצי[[#This Row],[עד ועד]]&lt;32,OR(מרקובחצי[[#This Row],[CycleNumber]]=1,AND(U729=1),AND(V729=1,OR(מרקובחצי[[#This Row],[עד ועד]]&lt;J729,מרקובחצי[[#This Row],[עד ועד]]&gt;K729)),W729=1)),1,""))</f>
        <v/>
      </c>
      <c r="Q730" s="19" t="str">
        <f>IF(מרקובחצי[[#This Row],[קבעה הפלגה?]]=1,"",IF(AND(מרקובחצי[[#This Row],[עד ועד]]&gt;31,OR(מרקובחצי[[#This Row],[CycleNumber]]=1,AND(U729=1),AND(V729=1,מרקובחצי[[#This Row],[עד ועד]]&gt;K729),AND(W729=1,OR(מרקובחצי[[#This Row],[עד ועד]]&gt;K729,מרקובחצי[[#This Row],[עד ועד]]&lt;J729)))),1,""))</f>
        <v/>
      </c>
      <c r="R730" s="19" t="str">
        <f>IF(מרקובחצי[[#This Row],[CycleNumber]]&gt;1,IF(AND(O729=1,מרקובחצי[[#This Row],[עד ועד]]&lt;29),1,""),"")</f>
        <v/>
      </c>
      <c r="S730" s="19" t="str">
        <f>IF(מרקובחצי[[#This Row],[CycleNumber]]&gt;1,IF(OR(AND(O729=1,מרקובחצי[[#This Row],[עד ועד]]&gt;28),AND(P729=1),AND(Q729=1,מרקובחצי[[#This Row],[עד ועד]]&lt;32)),1,""),"")</f>
        <v/>
      </c>
      <c r="T730" s="19" t="str">
        <f>IF(מרקובחצי[[#This Row],[CycleNumber]]&gt;1,IF(AND(Q729=1,מרקובחצי[[#This Row],[עד ועד]]&gt;31),1,""),"")</f>
        <v/>
      </c>
      <c r="U730" s="19" t="str">
        <f>IF(מרקובחצי[[#This Row],[CycleNumber]]&gt;1,IF(AND(R729=1,מרקובחצי[[#This Row],[עד ועד]]&lt;29),1,IF(AND(U729=1,NOT(OR(מרקובחצי[[#This Row],[עד ועד]]&lt;J729,מרקובחצי[[#This Row],[עד ועד]]&gt;K729))),1,"")),"")</f>
        <v/>
      </c>
      <c r="V730" s="19">
        <f>IF(מרקובחצי[[#This Row],[CycleNumber]]&gt;1,IF(AND(SUM(R729:T729)=1,מרקובחצי[[#This Row],[עד ועד]]&gt;28,מרקובחצי[[#This Row],[עד ועד]]&lt;32),1,IF(OR(S729=1,AND(R729=1,מרקובחצי[[#This Row],[עד ועד]]&gt;28),AND(T729=1,מרקובחצי[[#This Row],[עד ועד]]&lt;32)),1,IF(AND(V729=1,NOT(OR(מרקובחצי[[#This Row],[עד ועד]]&lt;J729,מרקובחצי[[#This Row],[עד ועד]]&gt;K729))),1,""))),"")</f>
        <v>1</v>
      </c>
      <c r="W730" s="19" t="str">
        <f>IF(מרקובחצי[[#This Row],[CycleNumber]]&gt;1,IF(AND(T729=1,מרקובחצי[[#This Row],[עד ועד]]&gt;31),1,IF(AND(W729=1,NOT(OR(מרקובחצי[[#This Row],[עד ועד]]&lt;J729,מרקובחצי[[#This Row],[עד ועד]]&gt;K729))),1,"")),"")</f>
        <v/>
      </c>
      <c r="X730" s="19" t="str">
        <f>IF(AND(מרקובחצי[[#This Row],[CycleNumber]]&lt;$B731,SUM(מרקובחצי[[#This Row],[11]],R731)=2),1,"")</f>
        <v/>
      </c>
      <c r="Y730" s="19" t="str">
        <f>IF(AND(מרקובחצי[[#This Row],[CycleNumber]]&lt;$B731,SUM(מרקובחצי[[#This Row],[11]],S731)=2),1,"")</f>
        <v/>
      </c>
      <c r="Z730" s="19" t="str">
        <f>IF(AND(מרקובחצי[[#This Row],[CycleNumber]]&lt;$B731,SUM(מרקובחצי[[#This Row],[13]],S731)=2),1,"")</f>
        <v/>
      </c>
      <c r="AA730" s="19" t="str">
        <f>IF(AND(מרקובחצי[[#This Row],[CycleNumber]]&lt;$B731,SUM(מרקובחצי[[#This Row],[13]],T731)=2),1,"")</f>
        <v/>
      </c>
      <c r="AB730" s="19" t="str">
        <f>IF(AND(מרקובחצי[[#This Row],[CycleNumber]]&lt;$B731,SUM(מרקובחצי[[#This Row],[21]],U731)=2),1,"")</f>
        <v/>
      </c>
      <c r="AC730" s="19" t="str">
        <f>IF(AND(מרקובחצי[[#This Row],[CycleNumber]]&lt;$B731,SUM(מרקובחצי[[#This Row],[21]],V731)=2),1,"")</f>
        <v/>
      </c>
      <c r="AD730" s="19" t="str">
        <f>IF(AND(מרקובחצי[[#This Row],[CycleNumber]]&lt;$B731,SUM(מרקובחצי[[#This Row],[23]],V731)=2),1,"")</f>
        <v/>
      </c>
      <c r="AE730" s="19" t="str">
        <f>IF(AND(מרקובחצי[[#This Row],[CycleNumber]]&lt;$B731,SUM(מרקובחצי[[#This Row],[23]],W731)=2),1,"")</f>
        <v/>
      </c>
      <c r="AF730" s="19" t="str">
        <f>IF(AND(מרקובחצי[[#This Row],[CycleNumber]]&lt;$B731,SUM(מרקובחצי[[#This Row],[31]],O731)=2),1,"")</f>
        <v/>
      </c>
      <c r="AG730" s="19" t="str">
        <f>IF(AND(מרקובחצי[[#This Row],[CycleNumber]]&lt;$B731,SUM(מרקובחצי[[#This Row],[31]],P731)=2),1,"")</f>
        <v/>
      </c>
      <c r="AH730" s="19" t="str">
        <f>IF(AND(מרקובחצי[[#This Row],[CycleNumber]]&lt;$B731,SUM(מרקובחצי[[#This Row],[31]],Q731)=2),1,"")</f>
        <v/>
      </c>
      <c r="AI730" s="19" t="str">
        <f>IF(AND(מרקובחצי[[#This Row],[CycleNumber]]&lt;$B731,SUM(U730:U731)=2),1,"")</f>
        <v/>
      </c>
      <c r="AJ730" s="19" t="str">
        <f>IF(AND(מרקובחצי[[#This Row],[CycleNumber]]&lt;$B731,SUM(מרקובחצי[[#This Row],[32]],O731)=2),1,"")</f>
        <v/>
      </c>
      <c r="AK730" s="19" t="str">
        <f>IF(AND(מרקובחצי[[#This Row],[CycleNumber]]&lt;$B731,SUM(מרקובחצי[[#This Row],[32]],P731)=2),1,"")</f>
        <v/>
      </c>
      <c r="AL730" s="19">
        <f>IF(AND(מרקובחצי[[#This Row],[CycleNumber]]&lt;$B731,SUM(מרקובחצי[[#This Row],[32]],Q731)=2),1,"")</f>
        <v>1</v>
      </c>
      <c r="AM730" s="19" t="str">
        <f>IF(AND(מרקובחצי[[#This Row],[CycleNumber]]&lt;$B731,SUM(V730:V731)=2),1,"")</f>
        <v/>
      </c>
      <c r="AN730" s="19" t="str">
        <f>IF(AND(מרקובחצי[[#This Row],[CycleNumber]]&lt;$B731,SUM(מרקובחצי[[#This Row],[33]],O731)=2),1,"")</f>
        <v/>
      </c>
      <c r="AO730" s="19" t="str">
        <f>IF(AND(מרקובחצי[[#This Row],[CycleNumber]]&lt;$B731,SUM(מרקובחצי[[#This Row],[33]],P731)=2),1,"")</f>
        <v/>
      </c>
      <c r="AP730" s="19" t="str">
        <f>IF(AND(מרקובחצי[[#This Row],[CycleNumber]]&lt;$B731,SUM(מרקובחצי[[#This Row],[33]],Q731)=2),1,"")</f>
        <v/>
      </c>
      <c r="AQ730" s="19" t="str">
        <f>IF(AND(מרקובחצי[[#This Row],[CycleNumber]]&lt;$B731,SUM(W730:W731)=2),1,"")</f>
        <v/>
      </c>
      <c r="AR730" s="19" t="str">
        <f>IF(AND(מרקובחצי[[#This Row],[CycleNumber]]&lt;$B731,SUM(מרקובחצי[[#This Row],[12]],S731)=2),1,"")</f>
        <v/>
      </c>
      <c r="AS730" s="19" t="str">
        <f>IF(AND(מרקובחצי[[#This Row],[CycleNumber]]&lt;$B731,SUM(מרקובחצי[[#This Row],[22]],V731)=2),1,"")</f>
        <v/>
      </c>
      <c r="AT730" s="21">
        <f>SUM(מרקובחצי[[#This Row],[11]:[33]])</f>
        <v>1</v>
      </c>
    </row>
    <row r="731" spans="1:46" ht="15.6" x14ac:dyDescent="0.25">
      <c r="A731" s="19" t="s">
        <v>71</v>
      </c>
      <c r="B731" s="19">
        <v>14</v>
      </c>
      <c r="C731">
        <v>42</v>
      </c>
      <c r="D731" s="19">
        <f>מרקובחצי[[#This Row],[LengthofCycle]]+1</f>
        <v>43</v>
      </c>
      <c r="E731" t="str">
        <f>IF(IFERROR(LOOKUP(מרקובחצי[[#This Row],[ClientID]],קביעויות[הפלגה]),FALSE)=מרקובחצי[[#This Row],[ClientID]],1,"")</f>
        <v/>
      </c>
      <c r="F731" t="str">
        <f>IF(IFERROR(LOOKUP(מרקובחצי[[#This Row],[ClientID]],סוגחציקבוע[S31]),FALSE)=מרקובחצי[[#This Row],[ClientID]],1,"")</f>
        <v/>
      </c>
      <c r="G731" t="str">
        <f>IF(IFERROR(LOOKUP(מרקובחצי[[#This Row],[ClientID]],סוגחציקבוע[S32]),FALSE)=מרקובחצי[[#This Row],[ClientID]],1,"")</f>
        <v/>
      </c>
      <c r="H731" t="str">
        <f>IF(IFERROR(LOOKUP(מרקובחצי[[#This Row],[ClientID]],סוגחציקבוע[S33]),FALSE)=מרקובחצי[[#This Row],[ClientID]],1,"")</f>
        <v/>
      </c>
      <c r="I731">
        <f>IF(IFERROR(LOOKUP(מרקובחצי[[#This Row],[ClientID]],סוגחציקבוע[S32&amp;33]),FALSE)=מרקובחצי[[#This Row],[ClientID]],1,"")</f>
        <v>1</v>
      </c>
      <c r="J731" s="19">
        <f>IF(SUM(מרקובחצי[[#This Row],[11]:[13]])=1,מרקובחצי[[#This Row],[עד ועד]],IF(SUM(R730:T731)=1,IF(מרקובחצי[[#This Row],[עד ועד]]&lt;J730,מרקובחצי[[#This Row],[עד ועד]],J730),J730))</f>
        <v>43</v>
      </c>
      <c r="K731" s="19">
        <f>IF(SUM(מרקובחצי[[#This Row],[11]:[13]])=1,מרקובחצי[[#This Row],[עד ועד]],IF(SUM(R730:T731)=1,IF(מרקובחצי[[#This Row],[עד ועד]]&gt;K730,מרקובחצי[[#This Row],[עד ועד]],K730),K730))</f>
        <v>43</v>
      </c>
      <c r="L731" s="19" t="str">
        <f>IF(AND(SUM(מרקובחצי[[#This Row],[31]:[33]])=1,SUM(U730:W730)=0),מרקובחצי[[#This Row],[מקס]]-מרקובחצי[[#This Row],[מינ]],"")</f>
        <v/>
      </c>
      <c r="M73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731" s="19" t="str">
        <f t="shared" si="11"/>
        <v>S32</v>
      </c>
      <c r="O731" s="19" t="str">
        <f>IF(מרקובחצי[[#This Row],[קבעה הפלגה?]]=1,"",IF(AND(מרקובחצי[[#This Row],[עד ועד]]&lt;29,OR(מרקובחצי[[#This Row],[CycleNumber]]=1,AND(U730=1,OR(מרקובחצי[[#This Row],[עד ועד]]&lt;J730,מרקובחצי[[#This Row],[עד ועד]]&gt;K730)),AND(V730=1,מרקובחצי[[#This Row],[עד ועד]]&lt;J730),W730=1)),1,""))</f>
        <v/>
      </c>
      <c r="P731" s="19" t="str">
        <f>IF(מרקובחצי[[#This Row],[קבעה הפלגה?]]=1,"",IF(AND(מרקובחצי[[#This Row],[עד ועד]]&gt;28,מרקובחצי[[#This Row],[עד ועד]]&lt;32,OR(מרקובחצי[[#This Row],[CycleNumber]]=1,AND(U730=1),AND(V730=1,OR(מרקובחצי[[#This Row],[עד ועד]]&lt;J730,מרקובחצי[[#This Row],[עד ועד]]&gt;K730)),W730=1)),1,""))</f>
        <v/>
      </c>
      <c r="Q731" s="19">
        <f>IF(מרקובחצי[[#This Row],[קבעה הפלגה?]]=1,"",IF(AND(מרקובחצי[[#This Row],[עד ועד]]&gt;31,OR(מרקובחצי[[#This Row],[CycleNumber]]=1,AND(U730=1),AND(V730=1,מרקובחצי[[#This Row],[עד ועד]]&gt;K730),AND(W730=1,OR(מרקובחצי[[#This Row],[עד ועד]]&gt;K730,מרקובחצי[[#This Row],[עד ועד]]&lt;J730)))),1,""))</f>
        <v>1</v>
      </c>
      <c r="R731" s="19" t="str">
        <f>IF(מרקובחצי[[#This Row],[CycleNumber]]&gt;1,IF(AND(O730=1,מרקובחצי[[#This Row],[עד ועד]]&lt;29),1,""),"")</f>
        <v/>
      </c>
      <c r="S731" s="19" t="str">
        <f>IF(מרקובחצי[[#This Row],[CycleNumber]]&gt;1,IF(OR(AND(O730=1,מרקובחצי[[#This Row],[עד ועד]]&gt;28),AND(P730=1),AND(Q730=1,מרקובחצי[[#This Row],[עד ועד]]&lt;32)),1,""),"")</f>
        <v/>
      </c>
      <c r="T731" s="19" t="str">
        <f>IF(מרקובחצי[[#This Row],[CycleNumber]]&gt;1,IF(AND(Q730=1,מרקובחצי[[#This Row],[עד ועד]]&gt;31),1,""),"")</f>
        <v/>
      </c>
      <c r="U731" s="19" t="str">
        <f>IF(מרקובחצי[[#This Row],[CycleNumber]]&gt;1,IF(AND(R730=1,מרקובחצי[[#This Row],[עד ועד]]&lt;29),1,IF(AND(U730=1,NOT(OR(מרקובחצי[[#This Row],[עד ועד]]&lt;J730,מרקובחצי[[#This Row],[עד ועד]]&gt;K730))),1,"")),"")</f>
        <v/>
      </c>
      <c r="V731" s="19" t="str">
        <f>IF(מרקובחצי[[#This Row],[CycleNumber]]&gt;1,IF(AND(SUM(R730:T730)=1,מרקובחצי[[#This Row],[עד ועד]]&gt;28,מרקובחצי[[#This Row],[עד ועד]]&lt;32),1,IF(OR(S730=1,AND(R730=1,מרקובחצי[[#This Row],[עד ועד]]&gt;28),AND(T730=1,מרקובחצי[[#This Row],[עד ועד]]&lt;32)),1,IF(AND(V730=1,NOT(OR(מרקובחצי[[#This Row],[עד ועד]]&lt;J730,מרקובחצי[[#This Row],[עד ועד]]&gt;K730))),1,""))),"")</f>
        <v/>
      </c>
      <c r="W731" s="19" t="str">
        <f>IF(מרקובחצי[[#This Row],[CycleNumber]]&gt;1,IF(AND(T730=1,מרקובחצי[[#This Row],[עד ועד]]&gt;31),1,IF(AND(W730=1,NOT(OR(מרקובחצי[[#This Row],[עד ועד]]&lt;J730,מרקובחצי[[#This Row],[עד ועד]]&gt;K730))),1,"")),"")</f>
        <v/>
      </c>
      <c r="X731" s="19" t="str">
        <f>IF(AND(מרקובחצי[[#This Row],[CycleNumber]]&lt;$B732,SUM(מרקובחצי[[#This Row],[11]],R732)=2),1,"")</f>
        <v/>
      </c>
      <c r="Y731" s="19" t="str">
        <f>IF(AND(מרקובחצי[[#This Row],[CycleNumber]]&lt;$B732,SUM(מרקובחצי[[#This Row],[11]],S732)=2),1,"")</f>
        <v/>
      </c>
      <c r="Z731" s="19" t="str">
        <f>IF(AND(מרקובחצי[[#This Row],[CycleNumber]]&lt;$B732,SUM(מרקובחצי[[#This Row],[13]],S732)=2),1,"")</f>
        <v/>
      </c>
      <c r="AA731" s="19">
        <f>IF(AND(מרקובחצי[[#This Row],[CycleNumber]]&lt;$B732,SUM(מרקובחצי[[#This Row],[13]],T732)=2),1,"")</f>
        <v>1</v>
      </c>
      <c r="AB731" s="19" t="str">
        <f>IF(AND(מרקובחצי[[#This Row],[CycleNumber]]&lt;$B732,SUM(מרקובחצי[[#This Row],[21]],U732)=2),1,"")</f>
        <v/>
      </c>
      <c r="AC731" s="19" t="str">
        <f>IF(AND(מרקובחצי[[#This Row],[CycleNumber]]&lt;$B732,SUM(מרקובחצי[[#This Row],[21]],V732)=2),1,"")</f>
        <v/>
      </c>
      <c r="AD731" s="19" t="str">
        <f>IF(AND(מרקובחצי[[#This Row],[CycleNumber]]&lt;$B732,SUM(מרקובחצי[[#This Row],[23]],V732)=2),1,"")</f>
        <v/>
      </c>
      <c r="AE731" s="19" t="str">
        <f>IF(AND(מרקובחצי[[#This Row],[CycleNumber]]&lt;$B732,SUM(מרקובחצי[[#This Row],[23]],W732)=2),1,"")</f>
        <v/>
      </c>
      <c r="AF731" s="19" t="str">
        <f>IF(AND(מרקובחצי[[#This Row],[CycleNumber]]&lt;$B732,SUM(מרקובחצי[[#This Row],[31]],O732)=2),1,"")</f>
        <v/>
      </c>
      <c r="AG731" s="19" t="str">
        <f>IF(AND(מרקובחצי[[#This Row],[CycleNumber]]&lt;$B732,SUM(מרקובחצי[[#This Row],[31]],P732)=2),1,"")</f>
        <v/>
      </c>
      <c r="AH731" s="19" t="str">
        <f>IF(AND(מרקובחצי[[#This Row],[CycleNumber]]&lt;$B732,SUM(מרקובחצי[[#This Row],[31]],Q732)=2),1,"")</f>
        <v/>
      </c>
      <c r="AI731" s="19" t="str">
        <f>IF(AND(מרקובחצי[[#This Row],[CycleNumber]]&lt;$B732,SUM(U731:U732)=2),1,"")</f>
        <v/>
      </c>
      <c r="AJ731" s="19" t="str">
        <f>IF(AND(מרקובחצי[[#This Row],[CycleNumber]]&lt;$B732,SUM(מרקובחצי[[#This Row],[32]],O732)=2),1,"")</f>
        <v/>
      </c>
      <c r="AK731" s="19" t="str">
        <f>IF(AND(מרקובחצי[[#This Row],[CycleNumber]]&lt;$B732,SUM(מרקובחצי[[#This Row],[32]],P732)=2),1,"")</f>
        <v/>
      </c>
      <c r="AL731" s="19" t="str">
        <f>IF(AND(מרקובחצי[[#This Row],[CycleNumber]]&lt;$B732,SUM(מרקובחצי[[#This Row],[32]],Q732)=2),1,"")</f>
        <v/>
      </c>
      <c r="AM731" s="19" t="str">
        <f>IF(AND(מרקובחצי[[#This Row],[CycleNumber]]&lt;$B732,SUM(V731:V732)=2),1,"")</f>
        <v/>
      </c>
      <c r="AN731" s="19" t="str">
        <f>IF(AND(מרקובחצי[[#This Row],[CycleNumber]]&lt;$B732,SUM(מרקובחצי[[#This Row],[33]],O732)=2),1,"")</f>
        <v/>
      </c>
      <c r="AO731" s="19" t="str">
        <f>IF(AND(מרקובחצי[[#This Row],[CycleNumber]]&lt;$B732,SUM(מרקובחצי[[#This Row],[33]],P732)=2),1,"")</f>
        <v/>
      </c>
      <c r="AP731" s="19" t="str">
        <f>IF(AND(מרקובחצי[[#This Row],[CycleNumber]]&lt;$B732,SUM(מרקובחצי[[#This Row],[33]],Q732)=2),1,"")</f>
        <v/>
      </c>
      <c r="AQ731" s="19" t="str">
        <f>IF(AND(מרקובחצי[[#This Row],[CycleNumber]]&lt;$B732,SUM(W731:W732)=2),1,"")</f>
        <v/>
      </c>
      <c r="AR731" s="19" t="str">
        <f>IF(AND(מרקובחצי[[#This Row],[CycleNumber]]&lt;$B732,SUM(מרקובחצי[[#This Row],[12]],S732)=2),1,"")</f>
        <v/>
      </c>
      <c r="AS731" s="19" t="str">
        <f>IF(AND(מרקובחצי[[#This Row],[CycleNumber]]&lt;$B732,SUM(מרקובחצי[[#This Row],[22]],V732)=2),1,"")</f>
        <v/>
      </c>
      <c r="AT731" s="21">
        <f>SUM(מרקובחצי[[#This Row],[11]:[33]])</f>
        <v>1</v>
      </c>
    </row>
    <row r="732" spans="1:46" ht="15.6" x14ac:dyDescent="0.25">
      <c r="A732" s="19" t="s">
        <v>71</v>
      </c>
      <c r="B732" s="19">
        <v>15</v>
      </c>
      <c r="C732">
        <v>43</v>
      </c>
      <c r="D732" s="19">
        <f>מרקובחצי[[#This Row],[LengthofCycle]]+1</f>
        <v>44</v>
      </c>
      <c r="E732" t="str">
        <f>IF(IFERROR(LOOKUP(מרקובחצי[[#This Row],[ClientID]],קביעויות[הפלגה]),FALSE)=מרקובחצי[[#This Row],[ClientID]],1,"")</f>
        <v/>
      </c>
      <c r="F732" t="str">
        <f>IF(IFERROR(LOOKUP(מרקובחצי[[#This Row],[ClientID]],סוגחציקבוע[S31]),FALSE)=מרקובחצי[[#This Row],[ClientID]],1,"")</f>
        <v/>
      </c>
      <c r="G732" t="str">
        <f>IF(IFERROR(LOOKUP(מרקובחצי[[#This Row],[ClientID]],סוגחציקבוע[S32]),FALSE)=מרקובחצי[[#This Row],[ClientID]],1,"")</f>
        <v/>
      </c>
      <c r="H732" t="str">
        <f>IF(IFERROR(LOOKUP(מרקובחצי[[#This Row],[ClientID]],סוגחציקבוע[S33]),FALSE)=מרקובחצי[[#This Row],[ClientID]],1,"")</f>
        <v/>
      </c>
      <c r="I732">
        <f>IF(IFERROR(LOOKUP(מרקובחצי[[#This Row],[ClientID]],סוגחציקבוע[S32&amp;33]),FALSE)=מרקובחצי[[#This Row],[ClientID]],1,"")</f>
        <v>1</v>
      </c>
      <c r="J732" s="19">
        <f>IF(SUM(מרקובחצי[[#This Row],[11]:[13]])=1,מרקובחצי[[#This Row],[עד ועד]],IF(SUM(R731:T732)=1,IF(מרקובחצי[[#This Row],[עד ועד]]&lt;J731,מרקובחצי[[#This Row],[עד ועד]],J731),J731))</f>
        <v>43</v>
      </c>
      <c r="K732" s="19">
        <f>IF(SUM(מרקובחצי[[#This Row],[11]:[13]])=1,מרקובחצי[[#This Row],[עד ועד]],IF(SUM(R731:T732)=1,IF(מרקובחצי[[#This Row],[עד ועד]]&gt;K731,מרקובחצי[[#This Row],[עד ועד]],K731),K731))</f>
        <v>44</v>
      </c>
      <c r="L732" s="19" t="str">
        <f>IF(AND(SUM(מרקובחצי[[#This Row],[31]:[33]])=1,SUM(U731:W731)=0),מרקובחצי[[#This Row],[מקס]]-מרקובחצי[[#This Row],[מינ]],"")</f>
        <v/>
      </c>
      <c r="M73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732" s="19" t="str">
        <f t="shared" si="11"/>
        <v>S13</v>
      </c>
      <c r="O732" s="19" t="str">
        <f>IF(מרקובחצי[[#This Row],[קבעה הפלגה?]]=1,"",IF(AND(מרקובחצי[[#This Row],[עד ועד]]&lt;29,OR(מרקובחצי[[#This Row],[CycleNumber]]=1,AND(U731=1,OR(מרקובחצי[[#This Row],[עד ועד]]&lt;J731,מרקובחצי[[#This Row],[עד ועד]]&gt;K731)),AND(V731=1,מרקובחצי[[#This Row],[עד ועד]]&lt;J731),W731=1)),1,""))</f>
        <v/>
      </c>
      <c r="P732" s="19" t="str">
        <f>IF(מרקובחצי[[#This Row],[קבעה הפלגה?]]=1,"",IF(AND(מרקובחצי[[#This Row],[עד ועד]]&gt;28,מרקובחצי[[#This Row],[עד ועד]]&lt;32,OR(מרקובחצי[[#This Row],[CycleNumber]]=1,AND(U731=1),AND(V731=1,OR(מרקובחצי[[#This Row],[עד ועד]]&lt;J731,מרקובחצי[[#This Row],[עד ועד]]&gt;K731)),W731=1)),1,""))</f>
        <v/>
      </c>
      <c r="Q732" s="19" t="str">
        <f>IF(מרקובחצי[[#This Row],[קבעה הפלגה?]]=1,"",IF(AND(מרקובחצי[[#This Row],[עד ועד]]&gt;31,OR(מרקובחצי[[#This Row],[CycleNumber]]=1,AND(U731=1),AND(V731=1,מרקובחצי[[#This Row],[עד ועד]]&gt;K731),AND(W731=1,OR(מרקובחצי[[#This Row],[עד ועד]]&gt;K731,מרקובחצי[[#This Row],[עד ועד]]&lt;J731)))),1,""))</f>
        <v/>
      </c>
      <c r="R732" s="19" t="str">
        <f>IF(מרקובחצי[[#This Row],[CycleNumber]]&gt;1,IF(AND(O731=1,מרקובחצי[[#This Row],[עד ועד]]&lt;29),1,""),"")</f>
        <v/>
      </c>
      <c r="S732" s="19" t="str">
        <f>IF(מרקובחצי[[#This Row],[CycleNumber]]&gt;1,IF(OR(AND(O731=1,מרקובחצי[[#This Row],[עד ועד]]&gt;28),AND(P731=1),AND(Q731=1,מרקובחצי[[#This Row],[עד ועד]]&lt;32)),1,""),"")</f>
        <v/>
      </c>
      <c r="T732" s="19">
        <f>IF(מרקובחצי[[#This Row],[CycleNumber]]&gt;1,IF(AND(Q731=1,מרקובחצי[[#This Row],[עד ועד]]&gt;31),1,""),"")</f>
        <v>1</v>
      </c>
      <c r="U732" s="19" t="str">
        <f>IF(מרקובחצי[[#This Row],[CycleNumber]]&gt;1,IF(AND(R731=1,מרקובחצי[[#This Row],[עד ועד]]&lt;29),1,IF(AND(U731=1,NOT(OR(מרקובחצי[[#This Row],[עד ועד]]&lt;J731,מרקובחצי[[#This Row],[עד ועד]]&gt;K731))),1,"")),"")</f>
        <v/>
      </c>
      <c r="V732" s="19" t="str">
        <f>IF(מרקובחצי[[#This Row],[CycleNumber]]&gt;1,IF(AND(SUM(R731:T731)=1,מרקובחצי[[#This Row],[עד ועד]]&gt;28,מרקובחצי[[#This Row],[עד ועד]]&lt;32),1,IF(OR(S731=1,AND(R731=1,מרקובחצי[[#This Row],[עד ועד]]&gt;28),AND(T731=1,מרקובחצי[[#This Row],[עד ועד]]&lt;32)),1,IF(AND(V731=1,NOT(OR(מרקובחצי[[#This Row],[עד ועד]]&lt;J731,מרקובחצי[[#This Row],[עד ועד]]&gt;K731))),1,""))),"")</f>
        <v/>
      </c>
      <c r="W732" s="19" t="str">
        <f>IF(מרקובחצי[[#This Row],[CycleNumber]]&gt;1,IF(AND(T731=1,מרקובחצי[[#This Row],[עד ועד]]&gt;31),1,IF(AND(W731=1,NOT(OR(מרקובחצי[[#This Row],[עד ועד]]&lt;J731,מרקובחצי[[#This Row],[עד ועד]]&gt;K731))),1,"")),"")</f>
        <v/>
      </c>
      <c r="X732" s="19" t="str">
        <f>IF(AND(מרקובחצי[[#This Row],[CycleNumber]]&lt;$B733,SUM(מרקובחצי[[#This Row],[11]],R733)=2),1,"")</f>
        <v/>
      </c>
      <c r="Y732" s="19" t="str">
        <f>IF(AND(מרקובחצי[[#This Row],[CycleNumber]]&lt;$B733,SUM(מרקובחצי[[#This Row],[11]],S733)=2),1,"")</f>
        <v/>
      </c>
      <c r="Z732" s="19" t="str">
        <f>IF(AND(מרקובחצי[[#This Row],[CycleNumber]]&lt;$B733,SUM(מרקובחצי[[#This Row],[13]],S733)=2),1,"")</f>
        <v/>
      </c>
      <c r="AA732" s="19" t="str">
        <f>IF(AND(מרקובחצי[[#This Row],[CycleNumber]]&lt;$B733,SUM(מרקובחצי[[#This Row],[13]],T733)=2),1,"")</f>
        <v/>
      </c>
      <c r="AB732" s="19" t="str">
        <f>IF(AND(מרקובחצי[[#This Row],[CycleNumber]]&lt;$B733,SUM(מרקובחצי[[#This Row],[21]],U733)=2),1,"")</f>
        <v/>
      </c>
      <c r="AC732" s="19" t="str">
        <f>IF(AND(מרקובחצי[[#This Row],[CycleNumber]]&lt;$B733,SUM(מרקובחצי[[#This Row],[21]],V733)=2),1,"")</f>
        <v/>
      </c>
      <c r="AD732" s="19" t="str">
        <f>IF(AND(מרקובחצי[[#This Row],[CycleNumber]]&lt;$B733,SUM(מרקובחצי[[#This Row],[23]],V733)=2),1,"")</f>
        <v/>
      </c>
      <c r="AE732" s="19">
        <f>IF(AND(מרקובחצי[[#This Row],[CycleNumber]]&lt;$B733,SUM(מרקובחצי[[#This Row],[23]],W733)=2),1,"")</f>
        <v>1</v>
      </c>
      <c r="AF732" s="19" t="str">
        <f>IF(AND(מרקובחצי[[#This Row],[CycleNumber]]&lt;$B733,SUM(מרקובחצי[[#This Row],[31]],O733)=2),1,"")</f>
        <v/>
      </c>
      <c r="AG732" s="19" t="str">
        <f>IF(AND(מרקובחצי[[#This Row],[CycleNumber]]&lt;$B733,SUM(מרקובחצי[[#This Row],[31]],P733)=2),1,"")</f>
        <v/>
      </c>
      <c r="AH732" s="19" t="str">
        <f>IF(AND(מרקובחצי[[#This Row],[CycleNumber]]&lt;$B733,SUM(מרקובחצי[[#This Row],[31]],Q733)=2),1,"")</f>
        <v/>
      </c>
      <c r="AI732" s="19" t="str">
        <f>IF(AND(מרקובחצי[[#This Row],[CycleNumber]]&lt;$B733,SUM(U732:U733)=2),1,"")</f>
        <v/>
      </c>
      <c r="AJ732" s="19" t="str">
        <f>IF(AND(מרקובחצי[[#This Row],[CycleNumber]]&lt;$B733,SUM(מרקובחצי[[#This Row],[32]],O733)=2),1,"")</f>
        <v/>
      </c>
      <c r="AK732" s="19" t="str">
        <f>IF(AND(מרקובחצי[[#This Row],[CycleNumber]]&lt;$B733,SUM(מרקובחצי[[#This Row],[32]],P733)=2),1,"")</f>
        <v/>
      </c>
      <c r="AL732" s="19" t="str">
        <f>IF(AND(מרקובחצי[[#This Row],[CycleNumber]]&lt;$B733,SUM(מרקובחצי[[#This Row],[32]],Q733)=2),1,"")</f>
        <v/>
      </c>
      <c r="AM732" s="19" t="str">
        <f>IF(AND(מרקובחצי[[#This Row],[CycleNumber]]&lt;$B733,SUM(V732:V733)=2),1,"")</f>
        <v/>
      </c>
      <c r="AN732" s="19" t="str">
        <f>IF(AND(מרקובחצי[[#This Row],[CycleNumber]]&lt;$B733,SUM(מרקובחצי[[#This Row],[33]],O733)=2),1,"")</f>
        <v/>
      </c>
      <c r="AO732" s="19" t="str">
        <f>IF(AND(מרקובחצי[[#This Row],[CycleNumber]]&lt;$B733,SUM(מרקובחצי[[#This Row],[33]],P733)=2),1,"")</f>
        <v/>
      </c>
      <c r="AP732" s="19" t="str">
        <f>IF(AND(מרקובחצי[[#This Row],[CycleNumber]]&lt;$B733,SUM(מרקובחצי[[#This Row],[33]],Q733)=2),1,"")</f>
        <v/>
      </c>
      <c r="AQ732" s="19" t="str">
        <f>IF(AND(מרקובחצי[[#This Row],[CycleNumber]]&lt;$B733,SUM(W732:W733)=2),1,"")</f>
        <v/>
      </c>
      <c r="AR732" s="19" t="str">
        <f>IF(AND(מרקובחצי[[#This Row],[CycleNumber]]&lt;$B733,SUM(מרקובחצי[[#This Row],[12]],S733)=2),1,"")</f>
        <v/>
      </c>
      <c r="AS732" s="19" t="str">
        <f>IF(AND(מרקובחצי[[#This Row],[CycleNumber]]&lt;$B733,SUM(מרקובחצי[[#This Row],[22]],V733)=2),1,"")</f>
        <v/>
      </c>
      <c r="AT732" s="21">
        <f>SUM(מרקובחצי[[#This Row],[11]:[33]])</f>
        <v>1</v>
      </c>
    </row>
    <row r="733" spans="1:46" ht="15.6" x14ac:dyDescent="0.25">
      <c r="A733" s="19" t="s">
        <v>71</v>
      </c>
      <c r="B733" s="19">
        <v>16</v>
      </c>
      <c r="C733">
        <v>31</v>
      </c>
      <c r="D733" s="19">
        <f>מרקובחצי[[#This Row],[LengthofCycle]]+1</f>
        <v>32</v>
      </c>
      <c r="E733" t="str">
        <f>IF(IFERROR(LOOKUP(מרקובחצי[[#This Row],[ClientID]],קביעויות[הפלגה]),FALSE)=מרקובחצי[[#This Row],[ClientID]],1,"")</f>
        <v/>
      </c>
      <c r="F733" t="str">
        <f>IF(IFERROR(LOOKUP(מרקובחצי[[#This Row],[ClientID]],סוגחציקבוע[S31]),FALSE)=מרקובחצי[[#This Row],[ClientID]],1,"")</f>
        <v/>
      </c>
      <c r="G733" t="str">
        <f>IF(IFERROR(LOOKUP(מרקובחצי[[#This Row],[ClientID]],סוגחציקבוע[S32]),FALSE)=מרקובחצי[[#This Row],[ClientID]],1,"")</f>
        <v/>
      </c>
      <c r="H733" t="str">
        <f>IF(IFERROR(LOOKUP(מרקובחצי[[#This Row],[ClientID]],סוגחציקבוע[S33]),FALSE)=מרקובחצי[[#This Row],[ClientID]],1,"")</f>
        <v/>
      </c>
      <c r="I733">
        <f>IF(IFERROR(LOOKUP(מרקובחצי[[#This Row],[ClientID]],סוגחציקבוע[S32&amp;33]),FALSE)=מרקובחצי[[#This Row],[ClientID]],1,"")</f>
        <v>1</v>
      </c>
      <c r="J733" s="19">
        <f>IF(SUM(מרקובחצי[[#This Row],[11]:[13]])=1,מרקובחצי[[#This Row],[עד ועד]],IF(SUM(R732:T733)=1,IF(מרקובחצי[[#This Row],[עד ועד]]&lt;J732,מרקובחצי[[#This Row],[עד ועד]],J732),J732))</f>
        <v>32</v>
      </c>
      <c r="K733" s="19">
        <f>IF(SUM(מרקובחצי[[#This Row],[11]:[13]])=1,מרקובחצי[[#This Row],[עד ועד]],IF(SUM(R732:T733)=1,IF(מרקובחצי[[#This Row],[עד ועד]]&gt;K732,מרקובחצי[[#This Row],[עד ועד]],K732),K732))</f>
        <v>44</v>
      </c>
      <c r="L733" s="19">
        <f>IF(AND(SUM(מרקובחצי[[#This Row],[31]:[33]])=1,SUM(U732:W732)=0),מרקובחצי[[#This Row],[מקס]]-מרקובחצי[[#This Row],[מינ]],"")</f>
        <v>12</v>
      </c>
      <c r="M73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733" s="19" t="str">
        <f t="shared" si="11"/>
        <v>S23</v>
      </c>
      <c r="O733" s="19" t="str">
        <f>IF(מרקובחצי[[#This Row],[קבעה הפלגה?]]=1,"",IF(AND(מרקובחצי[[#This Row],[עד ועד]]&lt;29,OR(מרקובחצי[[#This Row],[CycleNumber]]=1,AND(U732=1,OR(מרקובחצי[[#This Row],[עד ועד]]&lt;J732,מרקובחצי[[#This Row],[עד ועד]]&gt;K732)),AND(V732=1,מרקובחצי[[#This Row],[עד ועד]]&lt;J732),W732=1)),1,""))</f>
        <v/>
      </c>
      <c r="P733" s="19" t="str">
        <f>IF(מרקובחצי[[#This Row],[קבעה הפלגה?]]=1,"",IF(AND(מרקובחצי[[#This Row],[עד ועד]]&gt;28,מרקובחצי[[#This Row],[עד ועד]]&lt;32,OR(מרקובחצי[[#This Row],[CycleNumber]]=1,AND(U732=1),AND(V732=1,OR(מרקובחצי[[#This Row],[עד ועד]]&lt;J732,מרקובחצי[[#This Row],[עד ועד]]&gt;K732)),W732=1)),1,""))</f>
        <v/>
      </c>
      <c r="Q733" s="19" t="str">
        <f>IF(מרקובחצי[[#This Row],[קבעה הפלגה?]]=1,"",IF(AND(מרקובחצי[[#This Row],[עד ועד]]&gt;31,OR(מרקובחצי[[#This Row],[CycleNumber]]=1,AND(U732=1),AND(V732=1,מרקובחצי[[#This Row],[עד ועד]]&gt;K732),AND(W732=1,OR(מרקובחצי[[#This Row],[עד ועד]]&gt;K732,מרקובחצי[[#This Row],[עד ועד]]&lt;J732)))),1,""))</f>
        <v/>
      </c>
      <c r="R733" s="19" t="str">
        <f>IF(מרקובחצי[[#This Row],[CycleNumber]]&gt;1,IF(AND(O732=1,מרקובחצי[[#This Row],[עד ועד]]&lt;29),1,""),"")</f>
        <v/>
      </c>
      <c r="S733" s="19" t="str">
        <f>IF(מרקובחצי[[#This Row],[CycleNumber]]&gt;1,IF(OR(AND(O732=1,מרקובחצי[[#This Row],[עד ועד]]&gt;28),AND(P732=1),AND(Q732=1,מרקובחצי[[#This Row],[עד ועד]]&lt;32)),1,""),"")</f>
        <v/>
      </c>
      <c r="T733" s="19" t="str">
        <f>IF(מרקובחצי[[#This Row],[CycleNumber]]&gt;1,IF(AND(Q732=1,מרקובחצי[[#This Row],[עד ועד]]&gt;31),1,""),"")</f>
        <v/>
      </c>
      <c r="U733" s="19" t="str">
        <f>IF(מרקובחצי[[#This Row],[CycleNumber]]&gt;1,IF(AND(R732=1,מרקובחצי[[#This Row],[עד ועד]]&lt;29),1,IF(AND(U732=1,NOT(OR(מרקובחצי[[#This Row],[עד ועד]]&lt;J732,מרקובחצי[[#This Row],[עד ועד]]&gt;K732))),1,"")),"")</f>
        <v/>
      </c>
      <c r="V733" s="19" t="str">
        <f>IF(מרקובחצי[[#This Row],[CycleNumber]]&gt;1,IF(AND(SUM(R732:T732)=1,מרקובחצי[[#This Row],[עד ועד]]&gt;28,מרקובחצי[[#This Row],[עד ועד]]&lt;32),1,IF(OR(S732=1,AND(R732=1,מרקובחצי[[#This Row],[עד ועד]]&gt;28),AND(T732=1,מרקובחצי[[#This Row],[עד ועד]]&lt;32)),1,IF(AND(V732=1,NOT(OR(מרקובחצי[[#This Row],[עד ועד]]&lt;J732,מרקובחצי[[#This Row],[עד ועד]]&gt;K732))),1,""))),"")</f>
        <v/>
      </c>
      <c r="W733" s="19">
        <f>IF(מרקובחצי[[#This Row],[CycleNumber]]&gt;1,IF(AND(T732=1,מרקובחצי[[#This Row],[עד ועד]]&gt;31),1,IF(AND(W732=1,NOT(OR(מרקובחצי[[#This Row],[עד ועד]]&lt;J732,מרקובחצי[[#This Row],[עד ועד]]&gt;K732))),1,"")),"")</f>
        <v>1</v>
      </c>
      <c r="X733" s="19" t="str">
        <f>IF(AND(מרקובחצי[[#This Row],[CycleNumber]]&lt;$B734,SUM(מרקובחצי[[#This Row],[11]],R734)=2),1,"")</f>
        <v/>
      </c>
      <c r="Y733" s="19" t="str">
        <f>IF(AND(מרקובחצי[[#This Row],[CycleNumber]]&lt;$B734,SUM(מרקובחצי[[#This Row],[11]],S734)=2),1,"")</f>
        <v/>
      </c>
      <c r="Z733" s="19" t="str">
        <f>IF(AND(מרקובחצי[[#This Row],[CycleNumber]]&lt;$B734,SUM(מרקובחצי[[#This Row],[13]],S734)=2),1,"")</f>
        <v/>
      </c>
      <c r="AA733" s="19" t="str">
        <f>IF(AND(מרקובחצי[[#This Row],[CycleNumber]]&lt;$B734,SUM(מרקובחצי[[#This Row],[13]],T734)=2),1,"")</f>
        <v/>
      </c>
      <c r="AB733" s="19" t="str">
        <f>IF(AND(מרקובחצי[[#This Row],[CycleNumber]]&lt;$B734,SUM(מרקובחצי[[#This Row],[21]],U734)=2),1,"")</f>
        <v/>
      </c>
      <c r="AC733" s="19" t="str">
        <f>IF(AND(מרקובחצי[[#This Row],[CycleNumber]]&lt;$B734,SUM(מרקובחצי[[#This Row],[21]],V734)=2),1,"")</f>
        <v/>
      </c>
      <c r="AD733" s="19" t="str">
        <f>IF(AND(מרקובחצי[[#This Row],[CycleNumber]]&lt;$B734,SUM(מרקובחצי[[#This Row],[23]],V734)=2),1,"")</f>
        <v/>
      </c>
      <c r="AE733" s="19" t="str">
        <f>IF(AND(מרקובחצי[[#This Row],[CycleNumber]]&lt;$B734,SUM(מרקובחצי[[#This Row],[23]],W734)=2),1,"")</f>
        <v/>
      </c>
      <c r="AF733" s="19" t="str">
        <f>IF(AND(מרקובחצי[[#This Row],[CycleNumber]]&lt;$B734,SUM(מרקובחצי[[#This Row],[31]],O734)=2),1,"")</f>
        <v/>
      </c>
      <c r="AG733" s="19" t="str">
        <f>IF(AND(מרקובחצי[[#This Row],[CycleNumber]]&lt;$B734,SUM(מרקובחצי[[#This Row],[31]],P734)=2),1,"")</f>
        <v/>
      </c>
      <c r="AH733" s="19" t="str">
        <f>IF(AND(מרקובחצי[[#This Row],[CycleNumber]]&lt;$B734,SUM(מרקובחצי[[#This Row],[31]],Q734)=2),1,"")</f>
        <v/>
      </c>
      <c r="AI733" s="19" t="str">
        <f>IF(AND(מרקובחצי[[#This Row],[CycleNumber]]&lt;$B734,SUM(U733:U734)=2),1,"")</f>
        <v/>
      </c>
      <c r="AJ733" s="19" t="str">
        <f>IF(AND(מרקובחצי[[#This Row],[CycleNumber]]&lt;$B734,SUM(מרקובחצי[[#This Row],[32]],O734)=2),1,"")</f>
        <v/>
      </c>
      <c r="AK733" s="19" t="str">
        <f>IF(AND(מרקובחצי[[#This Row],[CycleNumber]]&lt;$B734,SUM(מרקובחצי[[#This Row],[32]],P734)=2),1,"")</f>
        <v/>
      </c>
      <c r="AL733" s="19" t="str">
        <f>IF(AND(מרקובחצי[[#This Row],[CycleNumber]]&lt;$B734,SUM(מרקובחצי[[#This Row],[32]],Q734)=2),1,"")</f>
        <v/>
      </c>
      <c r="AM733" s="19" t="str">
        <f>IF(AND(מרקובחצי[[#This Row],[CycleNumber]]&lt;$B734,SUM(V733:V734)=2),1,"")</f>
        <v/>
      </c>
      <c r="AN733" s="19" t="str">
        <f>IF(AND(מרקובחצי[[#This Row],[CycleNumber]]&lt;$B734,SUM(מרקובחצי[[#This Row],[33]],O734)=2),1,"")</f>
        <v/>
      </c>
      <c r="AO733" s="19" t="str">
        <f>IF(AND(מרקובחצי[[#This Row],[CycleNumber]]&lt;$B734,SUM(מרקובחצי[[#This Row],[33]],P734)=2),1,"")</f>
        <v/>
      </c>
      <c r="AP733" s="19" t="str">
        <f>IF(AND(מרקובחצי[[#This Row],[CycleNumber]]&lt;$B734,SUM(מרקובחצי[[#This Row],[33]],Q734)=2),1,"")</f>
        <v/>
      </c>
      <c r="AQ733" s="19">
        <f>IF(AND(מרקובחצי[[#This Row],[CycleNumber]]&lt;$B734,SUM(W733:W734)=2),1,"")</f>
        <v>1</v>
      </c>
      <c r="AR733" s="19" t="str">
        <f>IF(AND(מרקובחצי[[#This Row],[CycleNumber]]&lt;$B734,SUM(מרקובחצי[[#This Row],[12]],S734)=2),1,"")</f>
        <v/>
      </c>
      <c r="AS733" s="19" t="str">
        <f>IF(AND(מרקובחצי[[#This Row],[CycleNumber]]&lt;$B734,SUM(מרקובחצי[[#This Row],[22]],V734)=2),1,"")</f>
        <v/>
      </c>
      <c r="AT733" s="21">
        <f>SUM(מרקובחצי[[#This Row],[11]:[33]])</f>
        <v>1</v>
      </c>
    </row>
    <row r="734" spans="1:46" ht="15.6" x14ac:dyDescent="0.25">
      <c r="A734" s="19" t="s">
        <v>71</v>
      </c>
      <c r="B734" s="19">
        <v>17</v>
      </c>
      <c r="C734">
        <v>33</v>
      </c>
      <c r="D734" s="19">
        <f>מרקובחצי[[#This Row],[LengthofCycle]]+1</f>
        <v>34</v>
      </c>
      <c r="E734" t="str">
        <f>IF(IFERROR(LOOKUP(מרקובחצי[[#This Row],[ClientID]],קביעויות[הפלגה]),FALSE)=מרקובחצי[[#This Row],[ClientID]],1,"")</f>
        <v/>
      </c>
      <c r="F734" t="str">
        <f>IF(IFERROR(LOOKUP(מרקובחצי[[#This Row],[ClientID]],סוגחציקבוע[S31]),FALSE)=מרקובחצי[[#This Row],[ClientID]],1,"")</f>
        <v/>
      </c>
      <c r="G734" t="str">
        <f>IF(IFERROR(LOOKUP(מרקובחצי[[#This Row],[ClientID]],סוגחציקבוע[S32]),FALSE)=מרקובחצי[[#This Row],[ClientID]],1,"")</f>
        <v/>
      </c>
      <c r="H734" t="str">
        <f>IF(IFERROR(LOOKUP(מרקובחצי[[#This Row],[ClientID]],סוגחציקבוע[S33]),FALSE)=מרקובחצי[[#This Row],[ClientID]],1,"")</f>
        <v/>
      </c>
      <c r="I734">
        <f>IF(IFERROR(LOOKUP(מרקובחצי[[#This Row],[ClientID]],סוגחציקבוע[S32&amp;33]),FALSE)=מרקובחצי[[#This Row],[ClientID]],1,"")</f>
        <v>1</v>
      </c>
      <c r="J734" s="19">
        <f>IF(SUM(מרקובחצי[[#This Row],[11]:[13]])=1,מרקובחצי[[#This Row],[עד ועד]],IF(SUM(R733:T734)=1,IF(מרקובחצי[[#This Row],[עד ועד]]&lt;J733,מרקובחצי[[#This Row],[עד ועד]],J733),J733))</f>
        <v>32</v>
      </c>
      <c r="K734" s="19">
        <f>IF(SUM(מרקובחצי[[#This Row],[11]:[13]])=1,מרקובחצי[[#This Row],[עד ועד]],IF(SUM(R733:T734)=1,IF(מרקובחצי[[#This Row],[עד ועד]]&gt;K733,מרקובחצי[[#This Row],[עד ועד]],K733),K733))</f>
        <v>44</v>
      </c>
      <c r="L734" s="19" t="str">
        <f>IF(AND(SUM(מרקובחצי[[#This Row],[31]:[33]])=1,SUM(U733:W733)=0),מרקובחצי[[#This Row],[מקס]]-מרקובחצי[[#This Row],[מינ]],"")</f>
        <v/>
      </c>
      <c r="M73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734" s="19" t="str">
        <f t="shared" si="11"/>
        <v>S33</v>
      </c>
      <c r="O734" s="19" t="str">
        <f>IF(מרקובחצי[[#This Row],[קבעה הפלגה?]]=1,"",IF(AND(מרקובחצי[[#This Row],[עד ועד]]&lt;29,OR(מרקובחצי[[#This Row],[CycleNumber]]=1,AND(U733=1,OR(מרקובחצי[[#This Row],[עד ועד]]&lt;J733,מרקובחצי[[#This Row],[עד ועד]]&gt;K733)),AND(V733=1,מרקובחצי[[#This Row],[עד ועד]]&lt;J733),W733=1)),1,""))</f>
        <v/>
      </c>
      <c r="P734" s="19" t="str">
        <f>IF(מרקובחצי[[#This Row],[קבעה הפלגה?]]=1,"",IF(AND(מרקובחצי[[#This Row],[עד ועד]]&gt;28,מרקובחצי[[#This Row],[עד ועד]]&lt;32,OR(מרקובחצי[[#This Row],[CycleNumber]]=1,AND(U733=1),AND(V733=1,OR(מרקובחצי[[#This Row],[עד ועד]]&lt;J733,מרקובחצי[[#This Row],[עד ועד]]&gt;K733)),W733=1)),1,""))</f>
        <v/>
      </c>
      <c r="Q734" s="19" t="str">
        <f>IF(מרקובחצי[[#This Row],[קבעה הפלגה?]]=1,"",IF(AND(מרקובחצי[[#This Row],[עד ועד]]&gt;31,OR(מרקובחצי[[#This Row],[CycleNumber]]=1,AND(U733=1),AND(V733=1,מרקובחצי[[#This Row],[עד ועד]]&gt;K733),AND(W733=1,OR(מרקובחצי[[#This Row],[עד ועד]]&gt;K733,מרקובחצי[[#This Row],[עד ועד]]&lt;J733)))),1,""))</f>
        <v/>
      </c>
      <c r="R734" s="19" t="str">
        <f>IF(מרקובחצי[[#This Row],[CycleNumber]]&gt;1,IF(AND(O733=1,מרקובחצי[[#This Row],[עד ועד]]&lt;29),1,""),"")</f>
        <v/>
      </c>
      <c r="S734" s="19" t="str">
        <f>IF(מרקובחצי[[#This Row],[CycleNumber]]&gt;1,IF(OR(AND(O733=1,מרקובחצי[[#This Row],[עד ועד]]&gt;28),AND(P733=1),AND(Q733=1,מרקובחצי[[#This Row],[עד ועד]]&lt;32)),1,""),"")</f>
        <v/>
      </c>
      <c r="T734" s="19" t="str">
        <f>IF(מרקובחצי[[#This Row],[CycleNumber]]&gt;1,IF(AND(Q733=1,מרקובחצי[[#This Row],[עד ועד]]&gt;31),1,""),"")</f>
        <v/>
      </c>
      <c r="U734" s="19" t="str">
        <f>IF(מרקובחצי[[#This Row],[CycleNumber]]&gt;1,IF(AND(R733=1,מרקובחצי[[#This Row],[עד ועד]]&lt;29),1,IF(AND(U733=1,NOT(OR(מרקובחצי[[#This Row],[עד ועד]]&lt;J733,מרקובחצי[[#This Row],[עד ועד]]&gt;K733))),1,"")),"")</f>
        <v/>
      </c>
      <c r="V734" s="19" t="str">
        <f>IF(מרקובחצי[[#This Row],[CycleNumber]]&gt;1,IF(AND(SUM(R733:T733)=1,מרקובחצי[[#This Row],[עד ועד]]&gt;28,מרקובחצי[[#This Row],[עד ועד]]&lt;32),1,IF(OR(S733=1,AND(R733=1,מרקובחצי[[#This Row],[עד ועד]]&gt;28),AND(T733=1,מרקובחצי[[#This Row],[עד ועד]]&lt;32)),1,IF(AND(V733=1,NOT(OR(מרקובחצי[[#This Row],[עד ועד]]&lt;J733,מרקובחצי[[#This Row],[עד ועד]]&gt;K733))),1,""))),"")</f>
        <v/>
      </c>
      <c r="W734" s="19">
        <f>IF(מרקובחצי[[#This Row],[CycleNumber]]&gt;1,IF(AND(T733=1,מרקובחצי[[#This Row],[עד ועד]]&gt;31),1,IF(AND(W733=1,NOT(OR(מרקובחצי[[#This Row],[עד ועד]]&lt;J733,מרקובחצי[[#This Row],[עד ועד]]&gt;K733))),1,"")),"")</f>
        <v>1</v>
      </c>
      <c r="X734" s="19" t="str">
        <f>IF(AND(מרקובחצי[[#This Row],[CycleNumber]]&lt;$B735,SUM(מרקובחצי[[#This Row],[11]],R735)=2),1,"")</f>
        <v/>
      </c>
      <c r="Y734" s="19" t="str">
        <f>IF(AND(מרקובחצי[[#This Row],[CycleNumber]]&lt;$B735,SUM(מרקובחצי[[#This Row],[11]],S735)=2),1,"")</f>
        <v/>
      </c>
      <c r="Z734" s="19" t="str">
        <f>IF(AND(מרקובחצי[[#This Row],[CycleNumber]]&lt;$B735,SUM(מרקובחצי[[#This Row],[13]],S735)=2),1,"")</f>
        <v/>
      </c>
      <c r="AA734" s="19" t="str">
        <f>IF(AND(מרקובחצי[[#This Row],[CycleNumber]]&lt;$B735,SUM(מרקובחצי[[#This Row],[13]],T735)=2),1,"")</f>
        <v/>
      </c>
      <c r="AB734" s="19" t="str">
        <f>IF(AND(מרקובחצי[[#This Row],[CycleNumber]]&lt;$B735,SUM(מרקובחצי[[#This Row],[21]],U735)=2),1,"")</f>
        <v/>
      </c>
      <c r="AC734" s="19" t="str">
        <f>IF(AND(מרקובחצי[[#This Row],[CycleNumber]]&lt;$B735,SUM(מרקובחצי[[#This Row],[21]],V735)=2),1,"")</f>
        <v/>
      </c>
      <c r="AD734" s="19" t="str">
        <f>IF(AND(מרקובחצי[[#This Row],[CycleNumber]]&lt;$B735,SUM(מרקובחצי[[#This Row],[23]],V735)=2),1,"")</f>
        <v/>
      </c>
      <c r="AE734" s="19" t="str">
        <f>IF(AND(מרקובחצי[[#This Row],[CycleNumber]]&lt;$B735,SUM(מרקובחצי[[#This Row],[23]],W735)=2),1,"")</f>
        <v/>
      </c>
      <c r="AF734" s="19" t="str">
        <f>IF(AND(מרקובחצי[[#This Row],[CycleNumber]]&lt;$B735,SUM(מרקובחצי[[#This Row],[31]],O735)=2),1,"")</f>
        <v/>
      </c>
      <c r="AG734" s="19" t="str">
        <f>IF(AND(מרקובחצי[[#This Row],[CycleNumber]]&lt;$B735,SUM(מרקובחצי[[#This Row],[31]],P735)=2),1,"")</f>
        <v/>
      </c>
      <c r="AH734" s="19" t="str">
        <f>IF(AND(מרקובחצי[[#This Row],[CycleNumber]]&lt;$B735,SUM(מרקובחצי[[#This Row],[31]],Q735)=2),1,"")</f>
        <v/>
      </c>
      <c r="AI734" s="19" t="str">
        <f>IF(AND(מרקובחצי[[#This Row],[CycleNumber]]&lt;$B735,SUM(U734:U735)=2),1,"")</f>
        <v/>
      </c>
      <c r="AJ734" s="19" t="str">
        <f>IF(AND(מרקובחצי[[#This Row],[CycleNumber]]&lt;$B735,SUM(מרקובחצי[[#This Row],[32]],O735)=2),1,"")</f>
        <v/>
      </c>
      <c r="AK734" s="19" t="str">
        <f>IF(AND(מרקובחצי[[#This Row],[CycleNumber]]&lt;$B735,SUM(מרקובחצי[[#This Row],[32]],P735)=2),1,"")</f>
        <v/>
      </c>
      <c r="AL734" s="19" t="str">
        <f>IF(AND(מרקובחצי[[#This Row],[CycleNumber]]&lt;$B735,SUM(מרקובחצי[[#This Row],[32]],Q735)=2),1,"")</f>
        <v/>
      </c>
      <c r="AM734" s="19" t="str">
        <f>IF(AND(מרקובחצי[[#This Row],[CycleNumber]]&lt;$B735,SUM(V734:V735)=2),1,"")</f>
        <v/>
      </c>
      <c r="AN734" s="19" t="str">
        <f>IF(AND(מרקובחצי[[#This Row],[CycleNumber]]&lt;$B735,SUM(מרקובחצי[[#This Row],[33]],O735)=2),1,"")</f>
        <v/>
      </c>
      <c r="AO734" s="19" t="str">
        <f>IF(AND(מרקובחצי[[#This Row],[CycleNumber]]&lt;$B735,SUM(מרקובחצי[[#This Row],[33]],P735)=2),1,"")</f>
        <v/>
      </c>
      <c r="AP734" s="19" t="str">
        <f>IF(AND(מרקובחצי[[#This Row],[CycleNumber]]&lt;$B735,SUM(מרקובחצי[[#This Row],[33]],Q735)=2),1,"")</f>
        <v/>
      </c>
      <c r="AQ734" s="19">
        <f>IF(AND(מרקובחצי[[#This Row],[CycleNumber]]&lt;$B735,SUM(W734:W735)=2),1,"")</f>
        <v>1</v>
      </c>
      <c r="AR734" s="19" t="str">
        <f>IF(AND(מרקובחצי[[#This Row],[CycleNumber]]&lt;$B735,SUM(מרקובחצי[[#This Row],[12]],S735)=2),1,"")</f>
        <v/>
      </c>
      <c r="AS734" s="19" t="str">
        <f>IF(AND(מרקובחצי[[#This Row],[CycleNumber]]&lt;$B735,SUM(מרקובחצי[[#This Row],[22]],V735)=2),1,"")</f>
        <v/>
      </c>
      <c r="AT734" s="21">
        <f>SUM(מרקובחצי[[#This Row],[11]:[33]])</f>
        <v>1</v>
      </c>
    </row>
    <row r="735" spans="1:46" ht="15.6" x14ac:dyDescent="0.25">
      <c r="A735" s="19" t="s">
        <v>71</v>
      </c>
      <c r="B735" s="19">
        <v>18</v>
      </c>
      <c r="C735">
        <v>40</v>
      </c>
      <c r="D735" s="19">
        <f>מרקובחצי[[#This Row],[LengthofCycle]]+1</f>
        <v>41</v>
      </c>
      <c r="E735" t="str">
        <f>IF(IFERROR(LOOKUP(מרקובחצי[[#This Row],[ClientID]],קביעויות[הפלגה]),FALSE)=מרקובחצי[[#This Row],[ClientID]],1,"")</f>
        <v/>
      </c>
      <c r="F735" t="str">
        <f>IF(IFERROR(LOOKUP(מרקובחצי[[#This Row],[ClientID]],סוגחציקבוע[S31]),FALSE)=מרקובחצי[[#This Row],[ClientID]],1,"")</f>
        <v/>
      </c>
      <c r="G735" t="str">
        <f>IF(IFERROR(LOOKUP(מרקובחצי[[#This Row],[ClientID]],סוגחציקבוע[S32]),FALSE)=מרקובחצי[[#This Row],[ClientID]],1,"")</f>
        <v/>
      </c>
      <c r="H735" t="str">
        <f>IF(IFERROR(LOOKUP(מרקובחצי[[#This Row],[ClientID]],סוגחציקבוע[S33]),FALSE)=מרקובחצי[[#This Row],[ClientID]],1,"")</f>
        <v/>
      </c>
      <c r="I735">
        <f>IF(IFERROR(LOOKUP(מרקובחצי[[#This Row],[ClientID]],סוגחציקבוע[S32&amp;33]),FALSE)=מרקובחצי[[#This Row],[ClientID]],1,"")</f>
        <v>1</v>
      </c>
      <c r="J735" s="19">
        <f>IF(SUM(מרקובחצי[[#This Row],[11]:[13]])=1,מרקובחצי[[#This Row],[עד ועד]],IF(SUM(R734:T735)=1,IF(מרקובחצי[[#This Row],[עד ועד]]&lt;J734,מרקובחצי[[#This Row],[עד ועד]],J734),J734))</f>
        <v>32</v>
      </c>
      <c r="K735" s="19">
        <f>IF(SUM(מרקובחצי[[#This Row],[11]:[13]])=1,מרקובחצי[[#This Row],[עד ועד]],IF(SUM(R734:T735)=1,IF(מרקובחצי[[#This Row],[עד ועד]]&gt;K734,מרקובחצי[[#This Row],[עד ועד]],K734),K734))</f>
        <v>44</v>
      </c>
      <c r="L735" s="19" t="str">
        <f>IF(AND(SUM(מרקובחצי[[#This Row],[31]:[33]])=1,SUM(U734:W734)=0),מרקובחצי[[#This Row],[מקס]]-מרקובחצי[[#This Row],[מינ]],"")</f>
        <v/>
      </c>
      <c r="M73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735" s="19" t="str">
        <f t="shared" si="11"/>
        <v>S33</v>
      </c>
      <c r="O735" s="19" t="str">
        <f>IF(מרקובחצי[[#This Row],[קבעה הפלגה?]]=1,"",IF(AND(מרקובחצי[[#This Row],[עד ועד]]&lt;29,OR(מרקובחצי[[#This Row],[CycleNumber]]=1,AND(U734=1,OR(מרקובחצי[[#This Row],[עד ועד]]&lt;J734,מרקובחצי[[#This Row],[עד ועד]]&gt;K734)),AND(V734=1,מרקובחצי[[#This Row],[עד ועד]]&lt;J734),W734=1)),1,""))</f>
        <v/>
      </c>
      <c r="P735" s="19" t="str">
        <f>IF(מרקובחצי[[#This Row],[קבעה הפלגה?]]=1,"",IF(AND(מרקובחצי[[#This Row],[עד ועד]]&gt;28,מרקובחצי[[#This Row],[עד ועד]]&lt;32,OR(מרקובחצי[[#This Row],[CycleNumber]]=1,AND(U734=1),AND(V734=1,OR(מרקובחצי[[#This Row],[עד ועד]]&lt;J734,מרקובחצי[[#This Row],[עד ועד]]&gt;K734)),W734=1)),1,""))</f>
        <v/>
      </c>
      <c r="Q735" s="19" t="str">
        <f>IF(מרקובחצי[[#This Row],[קבעה הפלגה?]]=1,"",IF(AND(מרקובחצי[[#This Row],[עד ועד]]&gt;31,OR(מרקובחצי[[#This Row],[CycleNumber]]=1,AND(U734=1),AND(V734=1,מרקובחצי[[#This Row],[עד ועד]]&gt;K734),AND(W734=1,OR(מרקובחצי[[#This Row],[עד ועד]]&gt;K734,מרקובחצי[[#This Row],[עד ועד]]&lt;J734)))),1,""))</f>
        <v/>
      </c>
      <c r="R735" s="19" t="str">
        <f>IF(מרקובחצי[[#This Row],[CycleNumber]]&gt;1,IF(AND(O734=1,מרקובחצי[[#This Row],[עד ועד]]&lt;29),1,""),"")</f>
        <v/>
      </c>
      <c r="S735" s="19" t="str">
        <f>IF(מרקובחצי[[#This Row],[CycleNumber]]&gt;1,IF(OR(AND(O734=1,מרקובחצי[[#This Row],[עד ועד]]&gt;28),AND(P734=1),AND(Q734=1,מרקובחצי[[#This Row],[עד ועד]]&lt;32)),1,""),"")</f>
        <v/>
      </c>
      <c r="T735" s="19" t="str">
        <f>IF(מרקובחצי[[#This Row],[CycleNumber]]&gt;1,IF(AND(Q734=1,מרקובחצי[[#This Row],[עד ועד]]&gt;31),1,""),"")</f>
        <v/>
      </c>
      <c r="U735" s="19" t="str">
        <f>IF(מרקובחצי[[#This Row],[CycleNumber]]&gt;1,IF(AND(R734=1,מרקובחצי[[#This Row],[עד ועד]]&lt;29),1,IF(AND(U734=1,NOT(OR(מרקובחצי[[#This Row],[עד ועד]]&lt;J734,מרקובחצי[[#This Row],[עד ועד]]&gt;K734))),1,"")),"")</f>
        <v/>
      </c>
      <c r="V735" s="19" t="str">
        <f>IF(מרקובחצי[[#This Row],[CycleNumber]]&gt;1,IF(AND(SUM(R734:T734)=1,מרקובחצי[[#This Row],[עד ועד]]&gt;28,מרקובחצי[[#This Row],[עד ועד]]&lt;32),1,IF(OR(S734=1,AND(R734=1,מרקובחצי[[#This Row],[עד ועד]]&gt;28),AND(T734=1,מרקובחצי[[#This Row],[עד ועד]]&lt;32)),1,IF(AND(V734=1,NOT(OR(מרקובחצי[[#This Row],[עד ועד]]&lt;J734,מרקובחצי[[#This Row],[עד ועד]]&gt;K734))),1,""))),"")</f>
        <v/>
      </c>
      <c r="W735" s="19">
        <f>IF(מרקובחצי[[#This Row],[CycleNumber]]&gt;1,IF(AND(T734=1,מרקובחצי[[#This Row],[עד ועד]]&gt;31),1,IF(AND(W734=1,NOT(OR(מרקובחצי[[#This Row],[עד ועד]]&lt;J734,מרקובחצי[[#This Row],[עד ועד]]&gt;K734))),1,"")),"")</f>
        <v>1</v>
      </c>
      <c r="X735" s="19" t="str">
        <f>IF(AND(מרקובחצי[[#This Row],[CycleNumber]]&lt;$B736,SUM(מרקובחצי[[#This Row],[11]],R736)=2),1,"")</f>
        <v/>
      </c>
      <c r="Y735" s="19" t="str">
        <f>IF(AND(מרקובחצי[[#This Row],[CycleNumber]]&lt;$B736,SUM(מרקובחצי[[#This Row],[11]],S736)=2),1,"")</f>
        <v/>
      </c>
      <c r="Z735" s="19" t="str">
        <f>IF(AND(מרקובחצי[[#This Row],[CycleNumber]]&lt;$B736,SUM(מרקובחצי[[#This Row],[13]],S736)=2),1,"")</f>
        <v/>
      </c>
      <c r="AA735" s="19" t="str">
        <f>IF(AND(מרקובחצי[[#This Row],[CycleNumber]]&lt;$B736,SUM(מרקובחצי[[#This Row],[13]],T736)=2),1,"")</f>
        <v/>
      </c>
      <c r="AB735" s="19" t="str">
        <f>IF(AND(מרקובחצי[[#This Row],[CycleNumber]]&lt;$B736,SUM(מרקובחצי[[#This Row],[21]],U736)=2),1,"")</f>
        <v/>
      </c>
      <c r="AC735" s="19" t="str">
        <f>IF(AND(מרקובחצי[[#This Row],[CycleNumber]]&lt;$B736,SUM(מרקובחצי[[#This Row],[21]],V736)=2),1,"")</f>
        <v/>
      </c>
      <c r="AD735" s="19" t="str">
        <f>IF(AND(מרקובחצי[[#This Row],[CycleNumber]]&lt;$B736,SUM(מרקובחצי[[#This Row],[23]],V736)=2),1,"")</f>
        <v/>
      </c>
      <c r="AE735" s="19" t="str">
        <f>IF(AND(מרקובחצי[[#This Row],[CycleNumber]]&lt;$B736,SUM(מרקובחצי[[#This Row],[23]],W736)=2),1,"")</f>
        <v/>
      </c>
      <c r="AF735" s="19" t="str">
        <f>IF(AND(מרקובחצי[[#This Row],[CycleNumber]]&lt;$B736,SUM(מרקובחצי[[#This Row],[31]],O736)=2),1,"")</f>
        <v/>
      </c>
      <c r="AG735" s="19" t="str">
        <f>IF(AND(מרקובחצי[[#This Row],[CycleNumber]]&lt;$B736,SUM(מרקובחצי[[#This Row],[31]],P736)=2),1,"")</f>
        <v/>
      </c>
      <c r="AH735" s="19" t="str">
        <f>IF(AND(מרקובחצי[[#This Row],[CycleNumber]]&lt;$B736,SUM(מרקובחצי[[#This Row],[31]],Q736)=2),1,"")</f>
        <v/>
      </c>
      <c r="AI735" s="19" t="str">
        <f>IF(AND(מרקובחצי[[#This Row],[CycleNumber]]&lt;$B736,SUM(U735:U736)=2),1,"")</f>
        <v/>
      </c>
      <c r="AJ735" s="19" t="str">
        <f>IF(AND(מרקובחצי[[#This Row],[CycleNumber]]&lt;$B736,SUM(מרקובחצי[[#This Row],[32]],O736)=2),1,"")</f>
        <v/>
      </c>
      <c r="AK735" s="19" t="str">
        <f>IF(AND(מרקובחצי[[#This Row],[CycleNumber]]&lt;$B736,SUM(מרקובחצי[[#This Row],[32]],P736)=2),1,"")</f>
        <v/>
      </c>
      <c r="AL735" s="19" t="str">
        <f>IF(AND(מרקובחצי[[#This Row],[CycleNumber]]&lt;$B736,SUM(מרקובחצי[[#This Row],[32]],Q736)=2),1,"")</f>
        <v/>
      </c>
      <c r="AM735" s="19" t="str">
        <f>IF(AND(מרקובחצי[[#This Row],[CycleNumber]]&lt;$B736,SUM(V735:V736)=2),1,"")</f>
        <v/>
      </c>
      <c r="AN735" s="19" t="str">
        <f>IF(AND(מרקובחצי[[#This Row],[CycleNumber]]&lt;$B736,SUM(מרקובחצי[[#This Row],[33]],O736)=2),1,"")</f>
        <v/>
      </c>
      <c r="AO735" s="19" t="str">
        <f>IF(AND(מרקובחצי[[#This Row],[CycleNumber]]&lt;$B736,SUM(מרקובחצי[[#This Row],[33]],P736)=2),1,"")</f>
        <v/>
      </c>
      <c r="AP735" s="19" t="str">
        <f>IF(AND(מרקובחצי[[#This Row],[CycleNumber]]&lt;$B736,SUM(מרקובחצי[[#This Row],[33]],Q736)=2),1,"")</f>
        <v/>
      </c>
      <c r="AQ735" s="19">
        <f>IF(AND(מרקובחצי[[#This Row],[CycleNumber]]&lt;$B736,SUM(W735:W736)=2),1,"")</f>
        <v>1</v>
      </c>
      <c r="AR735" s="19" t="str">
        <f>IF(AND(מרקובחצי[[#This Row],[CycleNumber]]&lt;$B736,SUM(מרקובחצי[[#This Row],[12]],S736)=2),1,"")</f>
        <v/>
      </c>
      <c r="AS735" s="19" t="str">
        <f>IF(AND(מרקובחצי[[#This Row],[CycleNumber]]&lt;$B736,SUM(מרקובחצי[[#This Row],[22]],V736)=2),1,"")</f>
        <v/>
      </c>
      <c r="AT735" s="21">
        <f>SUM(מרקובחצי[[#This Row],[11]:[33]])</f>
        <v>1</v>
      </c>
    </row>
    <row r="736" spans="1:46" ht="15.6" x14ac:dyDescent="0.25">
      <c r="A736" s="19" t="s">
        <v>71</v>
      </c>
      <c r="B736" s="19">
        <v>19</v>
      </c>
      <c r="C736">
        <v>32</v>
      </c>
      <c r="D736" s="19">
        <f>מרקובחצי[[#This Row],[LengthofCycle]]+1</f>
        <v>33</v>
      </c>
      <c r="E736" t="str">
        <f>IF(IFERROR(LOOKUP(מרקובחצי[[#This Row],[ClientID]],קביעויות[הפלגה]),FALSE)=מרקובחצי[[#This Row],[ClientID]],1,"")</f>
        <v/>
      </c>
      <c r="F736" t="str">
        <f>IF(IFERROR(LOOKUP(מרקובחצי[[#This Row],[ClientID]],סוגחציקבוע[S31]),FALSE)=מרקובחצי[[#This Row],[ClientID]],1,"")</f>
        <v/>
      </c>
      <c r="G736" t="str">
        <f>IF(IFERROR(LOOKUP(מרקובחצי[[#This Row],[ClientID]],סוגחציקבוע[S32]),FALSE)=מרקובחצי[[#This Row],[ClientID]],1,"")</f>
        <v/>
      </c>
      <c r="H736" t="str">
        <f>IF(IFERROR(LOOKUP(מרקובחצי[[#This Row],[ClientID]],סוגחציקבוע[S33]),FALSE)=מרקובחצי[[#This Row],[ClientID]],1,"")</f>
        <v/>
      </c>
      <c r="I736">
        <f>IF(IFERROR(LOOKUP(מרקובחצי[[#This Row],[ClientID]],סוגחציקבוע[S32&amp;33]),FALSE)=מרקובחצי[[#This Row],[ClientID]],1,"")</f>
        <v>1</v>
      </c>
      <c r="J736" s="19">
        <f>IF(SUM(מרקובחצי[[#This Row],[11]:[13]])=1,מרקובחצי[[#This Row],[עד ועד]],IF(SUM(R735:T736)=1,IF(מרקובחצי[[#This Row],[עד ועד]]&lt;J735,מרקובחצי[[#This Row],[עד ועד]],J735),J735))</f>
        <v>32</v>
      </c>
      <c r="K736" s="19">
        <f>IF(SUM(מרקובחצי[[#This Row],[11]:[13]])=1,מרקובחצי[[#This Row],[עד ועד]],IF(SUM(R735:T736)=1,IF(מרקובחצי[[#This Row],[עד ועד]]&gt;K735,מרקובחצי[[#This Row],[עד ועד]],K735),K735))</f>
        <v>44</v>
      </c>
      <c r="L736" s="19" t="str">
        <f>IF(AND(SUM(מרקובחצי[[#This Row],[31]:[33]])=1,SUM(U735:W735)=0),מרקובחצי[[#This Row],[מקס]]-מרקובחצי[[#This Row],[מינ]],"")</f>
        <v/>
      </c>
      <c r="M73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736" s="19" t="str">
        <f t="shared" si="11"/>
        <v>S33</v>
      </c>
      <c r="O736" s="19" t="str">
        <f>IF(מרקובחצי[[#This Row],[קבעה הפלגה?]]=1,"",IF(AND(מרקובחצי[[#This Row],[עד ועד]]&lt;29,OR(מרקובחצי[[#This Row],[CycleNumber]]=1,AND(U735=1,OR(מרקובחצי[[#This Row],[עד ועד]]&lt;J735,מרקובחצי[[#This Row],[עד ועד]]&gt;K735)),AND(V735=1,מרקובחצי[[#This Row],[עד ועד]]&lt;J735),W735=1)),1,""))</f>
        <v/>
      </c>
      <c r="P736" s="19" t="str">
        <f>IF(מרקובחצי[[#This Row],[קבעה הפלגה?]]=1,"",IF(AND(מרקובחצי[[#This Row],[עד ועד]]&gt;28,מרקובחצי[[#This Row],[עד ועד]]&lt;32,OR(מרקובחצי[[#This Row],[CycleNumber]]=1,AND(U735=1),AND(V735=1,OR(מרקובחצי[[#This Row],[עד ועד]]&lt;J735,מרקובחצי[[#This Row],[עד ועד]]&gt;K735)),W735=1)),1,""))</f>
        <v/>
      </c>
      <c r="Q736" s="19" t="str">
        <f>IF(מרקובחצי[[#This Row],[קבעה הפלגה?]]=1,"",IF(AND(מרקובחצי[[#This Row],[עד ועד]]&gt;31,OR(מרקובחצי[[#This Row],[CycleNumber]]=1,AND(U735=1),AND(V735=1,מרקובחצי[[#This Row],[עד ועד]]&gt;K735),AND(W735=1,OR(מרקובחצי[[#This Row],[עד ועד]]&gt;K735,מרקובחצי[[#This Row],[עד ועד]]&lt;J735)))),1,""))</f>
        <v/>
      </c>
      <c r="R736" s="19" t="str">
        <f>IF(מרקובחצי[[#This Row],[CycleNumber]]&gt;1,IF(AND(O735=1,מרקובחצי[[#This Row],[עד ועד]]&lt;29),1,""),"")</f>
        <v/>
      </c>
      <c r="S736" s="19" t="str">
        <f>IF(מרקובחצי[[#This Row],[CycleNumber]]&gt;1,IF(OR(AND(O735=1,מרקובחצי[[#This Row],[עד ועד]]&gt;28),AND(P735=1),AND(Q735=1,מרקובחצי[[#This Row],[עד ועד]]&lt;32)),1,""),"")</f>
        <v/>
      </c>
      <c r="T736" s="19" t="str">
        <f>IF(מרקובחצי[[#This Row],[CycleNumber]]&gt;1,IF(AND(Q735=1,מרקובחצי[[#This Row],[עד ועד]]&gt;31),1,""),"")</f>
        <v/>
      </c>
      <c r="U736" s="19" t="str">
        <f>IF(מרקובחצי[[#This Row],[CycleNumber]]&gt;1,IF(AND(R735=1,מרקובחצי[[#This Row],[עד ועד]]&lt;29),1,IF(AND(U735=1,NOT(OR(מרקובחצי[[#This Row],[עד ועד]]&lt;J735,מרקובחצי[[#This Row],[עד ועד]]&gt;K735))),1,"")),"")</f>
        <v/>
      </c>
      <c r="V736" s="19" t="str">
        <f>IF(מרקובחצי[[#This Row],[CycleNumber]]&gt;1,IF(AND(SUM(R735:T735)=1,מרקובחצי[[#This Row],[עד ועד]]&gt;28,מרקובחצי[[#This Row],[עד ועד]]&lt;32),1,IF(OR(S735=1,AND(R735=1,מרקובחצי[[#This Row],[עד ועד]]&gt;28),AND(T735=1,מרקובחצי[[#This Row],[עד ועד]]&lt;32)),1,IF(AND(V735=1,NOT(OR(מרקובחצי[[#This Row],[עד ועד]]&lt;J735,מרקובחצי[[#This Row],[עד ועד]]&gt;K735))),1,""))),"")</f>
        <v/>
      </c>
      <c r="W736" s="19">
        <f>IF(מרקובחצי[[#This Row],[CycleNumber]]&gt;1,IF(AND(T735=1,מרקובחצי[[#This Row],[עד ועד]]&gt;31),1,IF(AND(W735=1,NOT(OR(מרקובחצי[[#This Row],[עד ועד]]&lt;J735,מרקובחצי[[#This Row],[עד ועד]]&gt;K735))),1,"")),"")</f>
        <v>1</v>
      </c>
      <c r="X736" s="19" t="str">
        <f>IF(AND(מרקובחצי[[#This Row],[CycleNumber]]&lt;$B737,SUM(מרקובחצי[[#This Row],[11]],R737)=2),1,"")</f>
        <v/>
      </c>
      <c r="Y736" s="19" t="str">
        <f>IF(AND(מרקובחצי[[#This Row],[CycleNumber]]&lt;$B737,SUM(מרקובחצי[[#This Row],[11]],S737)=2),1,"")</f>
        <v/>
      </c>
      <c r="Z736" s="19" t="str">
        <f>IF(AND(מרקובחצי[[#This Row],[CycleNumber]]&lt;$B737,SUM(מרקובחצי[[#This Row],[13]],S737)=2),1,"")</f>
        <v/>
      </c>
      <c r="AA736" s="19" t="str">
        <f>IF(AND(מרקובחצי[[#This Row],[CycleNumber]]&lt;$B737,SUM(מרקובחצי[[#This Row],[13]],T737)=2),1,"")</f>
        <v/>
      </c>
      <c r="AB736" s="19" t="str">
        <f>IF(AND(מרקובחצי[[#This Row],[CycleNumber]]&lt;$B737,SUM(מרקובחצי[[#This Row],[21]],U737)=2),1,"")</f>
        <v/>
      </c>
      <c r="AC736" s="19" t="str">
        <f>IF(AND(מרקובחצי[[#This Row],[CycleNumber]]&lt;$B737,SUM(מרקובחצי[[#This Row],[21]],V737)=2),1,"")</f>
        <v/>
      </c>
      <c r="AD736" s="19" t="str">
        <f>IF(AND(מרקובחצי[[#This Row],[CycleNumber]]&lt;$B737,SUM(מרקובחצי[[#This Row],[23]],V737)=2),1,"")</f>
        <v/>
      </c>
      <c r="AE736" s="19" t="str">
        <f>IF(AND(מרקובחצי[[#This Row],[CycleNumber]]&lt;$B737,SUM(מרקובחצי[[#This Row],[23]],W737)=2),1,"")</f>
        <v/>
      </c>
      <c r="AF736" s="19" t="str">
        <f>IF(AND(מרקובחצי[[#This Row],[CycleNumber]]&lt;$B737,SUM(מרקובחצי[[#This Row],[31]],O737)=2),1,"")</f>
        <v/>
      </c>
      <c r="AG736" s="19" t="str">
        <f>IF(AND(מרקובחצי[[#This Row],[CycleNumber]]&lt;$B737,SUM(מרקובחצי[[#This Row],[31]],P737)=2),1,"")</f>
        <v/>
      </c>
      <c r="AH736" s="19" t="str">
        <f>IF(AND(מרקובחצי[[#This Row],[CycleNumber]]&lt;$B737,SUM(מרקובחצי[[#This Row],[31]],Q737)=2),1,"")</f>
        <v/>
      </c>
      <c r="AI736" s="19" t="str">
        <f>IF(AND(מרקובחצי[[#This Row],[CycleNumber]]&lt;$B737,SUM(U736:U737)=2),1,"")</f>
        <v/>
      </c>
      <c r="AJ736" s="19" t="str">
        <f>IF(AND(מרקובחצי[[#This Row],[CycleNumber]]&lt;$B737,SUM(מרקובחצי[[#This Row],[32]],O737)=2),1,"")</f>
        <v/>
      </c>
      <c r="AK736" s="19" t="str">
        <f>IF(AND(מרקובחצי[[#This Row],[CycleNumber]]&lt;$B737,SUM(מרקובחצי[[#This Row],[32]],P737)=2),1,"")</f>
        <v/>
      </c>
      <c r="AL736" s="19" t="str">
        <f>IF(AND(מרקובחצי[[#This Row],[CycleNumber]]&lt;$B737,SUM(מרקובחצי[[#This Row],[32]],Q737)=2),1,"")</f>
        <v/>
      </c>
      <c r="AM736" s="19" t="str">
        <f>IF(AND(מרקובחצי[[#This Row],[CycleNumber]]&lt;$B737,SUM(V736:V737)=2),1,"")</f>
        <v/>
      </c>
      <c r="AN736" s="19" t="str">
        <f>IF(AND(מרקובחצי[[#This Row],[CycleNumber]]&lt;$B737,SUM(מרקובחצי[[#This Row],[33]],O737)=2),1,"")</f>
        <v/>
      </c>
      <c r="AO736" s="19" t="str">
        <f>IF(AND(מרקובחצי[[#This Row],[CycleNumber]]&lt;$B737,SUM(מרקובחצי[[#This Row],[33]],P737)=2),1,"")</f>
        <v/>
      </c>
      <c r="AP736" s="19" t="str">
        <f>IF(AND(מרקובחצי[[#This Row],[CycleNumber]]&lt;$B737,SUM(מרקובחצי[[#This Row],[33]],Q737)=2),1,"")</f>
        <v/>
      </c>
      <c r="AQ736" s="19">
        <f>IF(AND(מרקובחצי[[#This Row],[CycleNumber]]&lt;$B737,SUM(W736:W737)=2),1,"")</f>
        <v>1</v>
      </c>
      <c r="AR736" s="19" t="str">
        <f>IF(AND(מרקובחצי[[#This Row],[CycleNumber]]&lt;$B737,SUM(מרקובחצי[[#This Row],[12]],S737)=2),1,"")</f>
        <v/>
      </c>
      <c r="AS736" s="19" t="str">
        <f>IF(AND(מרקובחצי[[#This Row],[CycleNumber]]&lt;$B737,SUM(מרקובחצי[[#This Row],[22]],V737)=2),1,"")</f>
        <v/>
      </c>
      <c r="AT736" s="21">
        <f>SUM(מרקובחצי[[#This Row],[11]:[33]])</f>
        <v>1</v>
      </c>
    </row>
    <row r="737" spans="1:46" ht="15.6" x14ac:dyDescent="0.25">
      <c r="A737" s="19" t="s">
        <v>71</v>
      </c>
      <c r="B737" s="19">
        <v>20</v>
      </c>
      <c r="C737">
        <v>40</v>
      </c>
      <c r="D737" s="19">
        <f>מרקובחצי[[#This Row],[LengthofCycle]]+1</f>
        <v>41</v>
      </c>
      <c r="E737" t="str">
        <f>IF(IFERROR(LOOKUP(מרקובחצי[[#This Row],[ClientID]],קביעויות[הפלגה]),FALSE)=מרקובחצי[[#This Row],[ClientID]],1,"")</f>
        <v/>
      </c>
      <c r="F737" t="str">
        <f>IF(IFERROR(LOOKUP(מרקובחצי[[#This Row],[ClientID]],סוגחציקבוע[S31]),FALSE)=מרקובחצי[[#This Row],[ClientID]],1,"")</f>
        <v/>
      </c>
      <c r="G737" t="str">
        <f>IF(IFERROR(LOOKUP(מרקובחצי[[#This Row],[ClientID]],סוגחציקבוע[S32]),FALSE)=מרקובחצי[[#This Row],[ClientID]],1,"")</f>
        <v/>
      </c>
      <c r="H737" t="str">
        <f>IF(IFERROR(LOOKUP(מרקובחצי[[#This Row],[ClientID]],סוגחציקבוע[S33]),FALSE)=מרקובחצי[[#This Row],[ClientID]],1,"")</f>
        <v/>
      </c>
      <c r="I737">
        <f>IF(IFERROR(LOOKUP(מרקובחצי[[#This Row],[ClientID]],סוגחציקבוע[S32&amp;33]),FALSE)=מרקובחצי[[#This Row],[ClientID]],1,"")</f>
        <v>1</v>
      </c>
      <c r="J737" s="19">
        <f>IF(SUM(מרקובחצי[[#This Row],[11]:[13]])=1,מרקובחצי[[#This Row],[עד ועד]],IF(SUM(R736:T737)=1,IF(מרקובחצי[[#This Row],[עד ועד]]&lt;J736,מרקובחצי[[#This Row],[עד ועד]],J736),J736))</f>
        <v>32</v>
      </c>
      <c r="K737" s="19">
        <f>IF(SUM(מרקובחצי[[#This Row],[11]:[13]])=1,מרקובחצי[[#This Row],[עד ועד]],IF(SUM(R736:T737)=1,IF(מרקובחצי[[#This Row],[עד ועד]]&gt;K736,מרקובחצי[[#This Row],[עד ועד]],K736),K736))</f>
        <v>44</v>
      </c>
      <c r="L737" s="19" t="str">
        <f>IF(AND(SUM(מרקובחצי[[#This Row],[31]:[33]])=1,SUM(U736:W736)=0),מרקובחצי[[#This Row],[מקס]]-מרקובחצי[[#This Row],[מינ]],"")</f>
        <v/>
      </c>
      <c r="M73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737" s="19" t="str">
        <f t="shared" si="11"/>
        <v>S33</v>
      </c>
      <c r="O737" s="19" t="str">
        <f>IF(מרקובחצי[[#This Row],[קבעה הפלגה?]]=1,"",IF(AND(מרקובחצי[[#This Row],[עד ועד]]&lt;29,OR(מרקובחצי[[#This Row],[CycleNumber]]=1,AND(U736=1,OR(מרקובחצי[[#This Row],[עד ועד]]&lt;J736,מרקובחצי[[#This Row],[עד ועד]]&gt;K736)),AND(V736=1,מרקובחצי[[#This Row],[עד ועד]]&lt;J736),W736=1)),1,""))</f>
        <v/>
      </c>
      <c r="P737" s="19" t="str">
        <f>IF(מרקובחצי[[#This Row],[קבעה הפלגה?]]=1,"",IF(AND(מרקובחצי[[#This Row],[עד ועד]]&gt;28,מרקובחצי[[#This Row],[עד ועד]]&lt;32,OR(מרקובחצי[[#This Row],[CycleNumber]]=1,AND(U736=1),AND(V736=1,OR(מרקובחצי[[#This Row],[עד ועד]]&lt;J736,מרקובחצי[[#This Row],[עד ועד]]&gt;K736)),W736=1)),1,""))</f>
        <v/>
      </c>
      <c r="Q737" s="19" t="str">
        <f>IF(מרקובחצי[[#This Row],[קבעה הפלגה?]]=1,"",IF(AND(מרקובחצי[[#This Row],[עד ועד]]&gt;31,OR(מרקובחצי[[#This Row],[CycleNumber]]=1,AND(U736=1),AND(V736=1,מרקובחצי[[#This Row],[עד ועד]]&gt;K736),AND(W736=1,OR(מרקובחצי[[#This Row],[עד ועד]]&gt;K736,מרקובחצי[[#This Row],[עד ועד]]&lt;J736)))),1,""))</f>
        <v/>
      </c>
      <c r="R737" s="19" t="str">
        <f>IF(מרקובחצי[[#This Row],[CycleNumber]]&gt;1,IF(AND(O736=1,מרקובחצי[[#This Row],[עד ועד]]&lt;29),1,""),"")</f>
        <v/>
      </c>
      <c r="S737" s="19" t="str">
        <f>IF(מרקובחצי[[#This Row],[CycleNumber]]&gt;1,IF(OR(AND(O736=1,מרקובחצי[[#This Row],[עד ועד]]&gt;28),AND(P736=1),AND(Q736=1,מרקובחצי[[#This Row],[עד ועד]]&lt;32)),1,""),"")</f>
        <v/>
      </c>
      <c r="T737" s="19" t="str">
        <f>IF(מרקובחצי[[#This Row],[CycleNumber]]&gt;1,IF(AND(Q736=1,מרקובחצי[[#This Row],[עד ועד]]&gt;31),1,""),"")</f>
        <v/>
      </c>
      <c r="U737" s="19" t="str">
        <f>IF(מרקובחצי[[#This Row],[CycleNumber]]&gt;1,IF(AND(R736=1,מרקובחצי[[#This Row],[עד ועד]]&lt;29),1,IF(AND(U736=1,NOT(OR(מרקובחצי[[#This Row],[עד ועד]]&lt;J736,מרקובחצי[[#This Row],[עד ועד]]&gt;K736))),1,"")),"")</f>
        <v/>
      </c>
      <c r="V737" s="19" t="str">
        <f>IF(מרקובחצי[[#This Row],[CycleNumber]]&gt;1,IF(AND(SUM(R736:T736)=1,מרקובחצי[[#This Row],[עד ועד]]&gt;28,מרקובחצי[[#This Row],[עד ועד]]&lt;32),1,IF(OR(S736=1,AND(R736=1,מרקובחצי[[#This Row],[עד ועד]]&gt;28),AND(T736=1,מרקובחצי[[#This Row],[עד ועד]]&lt;32)),1,IF(AND(V736=1,NOT(OR(מרקובחצי[[#This Row],[עד ועד]]&lt;J736,מרקובחצי[[#This Row],[עד ועד]]&gt;K736))),1,""))),"")</f>
        <v/>
      </c>
      <c r="W737" s="19">
        <f>IF(מרקובחצי[[#This Row],[CycleNumber]]&gt;1,IF(AND(T736=1,מרקובחצי[[#This Row],[עד ועד]]&gt;31),1,IF(AND(W736=1,NOT(OR(מרקובחצי[[#This Row],[עד ועד]]&lt;J736,מרקובחצי[[#This Row],[עד ועד]]&gt;K736))),1,"")),"")</f>
        <v>1</v>
      </c>
      <c r="X737" s="19" t="str">
        <f>IF(AND(מרקובחצי[[#This Row],[CycleNumber]]&lt;$B738,SUM(מרקובחצי[[#This Row],[11]],R738)=2),1,"")</f>
        <v/>
      </c>
      <c r="Y737" s="19" t="str">
        <f>IF(AND(מרקובחצי[[#This Row],[CycleNumber]]&lt;$B738,SUM(מרקובחצי[[#This Row],[11]],S738)=2),1,"")</f>
        <v/>
      </c>
      <c r="Z737" s="19" t="str">
        <f>IF(AND(מרקובחצי[[#This Row],[CycleNumber]]&lt;$B738,SUM(מרקובחצי[[#This Row],[13]],S738)=2),1,"")</f>
        <v/>
      </c>
      <c r="AA737" s="19" t="str">
        <f>IF(AND(מרקובחצי[[#This Row],[CycleNumber]]&lt;$B738,SUM(מרקובחצי[[#This Row],[13]],T738)=2),1,"")</f>
        <v/>
      </c>
      <c r="AB737" s="19" t="str">
        <f>IF(AND(מרקובחצי[[#This Row],[CycleNumber]]&lt;$B738,SUM(מרקובחצי[[#This Row],[21]],U738)=2),1,"")</f>
        <v/>
      </c>
      <c r="AC737" s="19" t="str">
        <f>IF(AND(מרקובחצי[[#This Row],[CycleNumber]]&lt;$B738,SUM(מרקובחצי[[#This Row],[21]],V738)=2),1,"")</f>
        <v/>
      </c>
      <c r="AD737" s="19" t="str">
        <f>IF(AND(מרקובחצי[[#This Row],[CycleNumber]]&lt;$B738,SUM(מרקובחצי[[#This Row],[23]],V738)=2),1,"")</f>
        <v/>
      </c>
      <c r="AE737" s="19" t="str">
        <f>IF(AND(מרקובחצי[[#This Row],[CycleNumber]]&lt;$B738,SUM(מרקובחצי[[#This Row],[23]],W738)=2),1,"")</f>
        <v/>
      </c>
      <c r="AF737" s="19" t="str">
        <f>IF(AND(מרקובחצי[[#This Row],[CycleNumber]]&lt;$B738,SUM(מרקובחצי[[#This Row],[31]],O738)=2),1,"")</f>
        <v/>
      </c>
      <c r="AG737" s="19" t="str">
        <f>IF(AND(מרקובחצי[[#This Row],[CycleNumber]]&lt;$B738,SUM(מרקובחצי[[#This Row],[31]],P738)=2),1,"")</f>
        <v/>
      </c>
      <c r="AH737" s="19" t="str">
        <f>IF(AND(מרקובחצי[[#This Row],[CycleNumber]]&lt;$B738,SUM(מרקובחצי[[#This Row],[31]],Q738)=2),1,"")</f>
        <v/>
      </c>
      <c r="AI737" s="19" t="str">
        <f>IF(AND(מרקובחצי[[#This Row],[CycleNumber]]&lt;$B738,SUM(U737:U738)=2),1,"")</f>
        <v/>
      </c>
      <c r="AJ737" s="19" t="str">
        <f>IF(AND(מרקובחצי[[#This Row],[CycleNumber]]&lt;$B738,SUM(מרקובחצי[[#This Row],[32]],O738)=2),1,"")</f>
        <v/>
      </c>
      <c r="AK737" s="19" t="str">
        <f>IF(AND(מרקובחצי[[#This Row],[CycleNumber]]&lt;$B738,SUM(מרקובחצי[[#This Row],[32]],P738)=2),1,"")</f>
        <v/>
      </c>
      <c r="AL737" s="19" t="str">
        <f>IF(AND(מרקובחצי[[#This Row],[CycleNumber]]&lt;$B738,SUM(מרקובחצי[[#This Row],[32]],Q738)=2),1,"")</f>
        <v/>
      </c>
      <c r="AM737" s="19" t="str">
        <f>IF(AND(מרקובחצי[[#This Row],[CycleNumber]]&lt;$B738,SUM(V737:V738)=2),1,"")</f>
        <v/>
      </c>
      <c r="AN737" s="19" t="str">
        <f>IF(AND(מרקובחצי[[#This Row],[CycleNumber]]&lt;$B738,SUM(מרקובחצי[[#This Row],[33]],O738)=2),1,"")</f>
        <v/>
      </c>
      <c r="AO737" s="19" t="str">
        <f>IF(AND(מרקובחצי[[#This Row],[CycleNumber]]&lt;$B738,SUM(מרקובחצי[[#This Row],[33]],P738)=2),1,"")</f>
        <v/>
      </c>
      <c r="AP737" s="19" t="str">
        <f>IF(AND(מרקובחצי[[#This Row],[CycleNumber]]&lt;$B738,SUM(מרקובחצי[[#This Row],[33]],Q738)=2),1,"")</f>
        <v/>
      </c>
      <c r="AQ737" s="19" t="str">
        <f>IF(AND(מרקובחצי[[#This Row],[CycleNumber]]&lt;$B738,SUM(W737:W738)=2),1,"")</f>
        <v/>
      </c>
      <c r="AR737" s="19" t="str">
        <f>IF(AND(מרקובחצי[[#This Row],[CycleNumber]]&lt;$B738,SUM(מרקובחצי[[#This Row],[12]],S738)=2),1,"")</f>
        <v/>
      </c>
      <c r="AS737" s="19" t="str">
        <f>IF(AND(מרקובחצי[[#This Row],[CycleNumber]]&lt;$B738,SUM(מרקובחצי[[#This Row],[22]],V738)=2),1,"")</f>
        <v/>
      </c>
      <c r="AT737" s="21">
        <f>SUM(מרקובחצי[[#This Row],[11]:[33]])</f>
        <v>1</v>
      </c>
    </row>
    <row r="738" spans="1:46" ht="15.6" x14ac:dyDescent="0.25">
      <c r="A738" s="19" t="s">
        <v>72</v>
      </c>
      <c r="B738" s="19">
        <v>1</v>
      </c>
      <c r="C738">
        <v>35</v>
      </c>
      <c r="D738" s="19">
        <f>מרקובחצי[[#This Row],[LengthofCycle]]+1</f>
        <v>36</v>
      </c>
      <c r="E738" t="str">
        <f>IF(IFERROR(LOOKUP(מרקובחצי[[#This Row],[ClientID]],קביעויות[הפלגה]),FALSE)=מרקובחצי[[#This Row],[ClientID]],1,"")</f>
        <v/>
      </c>
      <c r="F738" t="str">
        <f>IF(IFERROR(LOOKUP(מרקובחצי[[#This Row],[ClientID]],סוגחציקבוע[S31]),FALSE)=מרקובחצי[[#This Row],[ClientID]],1,"")</f>
        <v/>
      </c>
      <c r="G738">
        <f>IF(IFERROR(LOOKUP(מרקובחצי[[#This Row],[ClientID]],סוגחציקבוע[S32]),FALSE)=מרקובחצי[[#This Row],[ClientID]],1,"")</f>
        <v>1</v>
      </c>
      <c r="H738" t="str">
        <f>IF(IFERROR(LOOKUP(מרקובחצי[[#This Row],[ClientID]],סוגחציקבוע[S33]),FALSE)=מרקובחצי[[#This Row],[ClientID]],1,"")</f>
        <v/>
      </c>
      <c r="I738" t="str">
        <f>IF(IFERROR(LOOKUP(מרקובחצי[[#This Row],[ClientID]],סוגחציקבוע[S32&amp;33]),FALSE)=מרקובחצי[[#This Row],[ClientID]],1,"")</f>
        <v/>
      </c>
      <c r="J738" s="19">
        <f>IF(SUM(מרקובחצי[[#This Row],[11]:[13]])=1,מרקובחצי[[#This Row],[עד ועד]],IF(SUM(R737:T738)=1,IF(מרקובחצי[[#This Row],[עד ועד]]&lt;J737,מרקובחצי[[#This Row],[עד ועד]],J737),J737))</f>
        <v>36</v>
      </c>
      <c r="K738" s="19">
        <f>IF(SUM(מרקובחצי[[#This Row],[11]:[13]])=1,מרקובחצי[[#This Row],[עד ועד]],IF(SUM(R737:T738)=1,IF(מרקובחצי[[#This Row],[עד ועד]]&gt;K737,מרקובחצי[[#This Row],[עד ועד]],K737),K737))</f>
        <v>36</v>
      </c>
      <c r="L738" s="19" t="str">
        <f>IF(AND(SUM(מרקובחצי[[#This Row],[31]:[33]])=1,SUM(U737:W737)=0),מרקובחצי[[#This Row],[מקס]]-מרקובחצי[[#This Row],[מינ]],"")</f>
        <v/>
      </c>
      <c r="M73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738" s="19" t="str">
        <f t="shared" si="11"/>
        <v>S33</v>
      </c>
      <c r="O738" s="19" t="str">
        <f>IF(מרקובחצי[[#This Row],[קבעה הפלגה?]]=1,"",IF(AND(מרקובחצי[[#This Row],[עד ועד]]&lt;29,OR(מרקובחצי[[#This Row],[CycleNumber]]=1,AND(U737=1,OR(מרקובחצי[[#This Row],[עד ועד]]&lt;J737,מרקובחצי[[#This Row],[עד ועד]]&gt;K737)),AND(V737=1,מרקובחצי[[#This Row],[עד ועד]]&lt;J737),W737=1)),1,""))</f>
        <v/>
      </c>
      <c r="P738" s="19" t="str">
        <f>IF(מרקובחצי[[#This Row],[קבעה הפלגה?]]=1,"",IF(AND(מרקובחצי[[#This Row],[עד ועד]]&gt;28,מרקובחצי[[#This Row],[עד ועד]]&lt;32,OR(מרקובחצי[[#This Row],[CycleNumber]]=1,AND(U737=1),AND(V737=1,OR(מרקובחצי[[#This Row],[עד ועד]]&lt;J737,מרקובחצי[[#This Row],[עד ועד]]&gt;K737)),W737=1)),1,""))</f>
        <v/>
      </c>
      <c r="Q738" s="19">
        <f>IF(מרקובחצי[[#This Row],[קבעה הפלגה?]]=1,"",IF(AND(מרקובחצי[[#This Row],[עד ועד]]&gt;31,OR(מרקובחצי[[#This Row],[CycleNumber]]=1,AND(U737=1),AND(V737=1,מרקובחצי[[#This Row],[עד ועד]]&gt;K737),AND(W737=1,OR(מרקובחצי[[#This Row],[עד ועד]]&gt;K737,מרקובחצי[[#This Row],[עד ועד]]&lt;J737)))),1,""))</f>
        <v>1</v>
      </c>
      <c r="R738" s="19" t="str">
        <f>IF(מרקובחצי[[#This Row],[CycleNumber]]&gt;1,IF(AND(O737=1,מרקובחצי[[#This Row],[עד ועד]]&lt;29),1,""),"")</f>
        <v/>
      </c>
      <c r="S738" s="19" t="str">
        <f>IF(מרקובחצי[[#This Row],[CycleNumber]]&gt;1,IF(OR(AND(O737=1,מרקובחצי[[#This Row],[עד ועד]]&gt;28),AND(P737=1),AND(Q737=1,מרקובחצי[[#This Row],[עד ועד]]&lt;32)),1,""),"")</f>
        <v/>
      </c>
      <c r="T738" s="19" t="str">
        <f>IF(מרקובחצי[[#This Row],[CycleNumber]]&gt;1,IF(AND(Q737=1,מרקובחצי[[#This Row],[עד ועד]]&gt;31),1,""),"")</f>
        <v/>
      </c>
      <c r="U738" s="19" t="str">
        <f>IF(מרקובחצי[[#This Row],[CycleNumber]]&gt;1,IF(AND(R737=1,מרקובחצי[[#This Row],[עד ועד]]&lt;29),1,IF(AND(U737=1,NOT(OR(מרקובחצי[[#This Row],[עד ועד]]&lt;J737,מרקובחצי[[#This Row],[עד ועד]]&gt;K737))),1,"")),"")</f>
        <v/>
      </c>
      <c r="V738" s="19" t="str">
        <f>IF(מרקובחצי[[#This Row],[CycleNumber]]&gt;1,IF(AND(SUM(R737:T737)=1,מרקובחצי[[#This Row],[עד ועד]]&gt;28,מרקובחצי[[#This Row],[עד ועד]]&lt;32),1,IF(OR(S737=1,AND(R737=1,מרקובחצי[[#This Row],[עד ועד]]&gt;28),AND(T737=1,מרקובחצי[[#This Row],[עד ועד]]&lt;32)),1,IF(AND(V737=1,NOT(OR(מרקובחצי[[#This Row],[עד ועד]]&lt;J737,מרקובחצי[[#This Row],[עד ועד]]&gt;K737))),1,""))),"")</f>
        <v/>
      </c>
      <c r="W738" s="19" t="str">
        <f>IF(מרקובחצי[[#This Row],[CycleNumber]]&gt;1,IF(AND(T737=1,מרקובחצי[[#This Row],[עד ועד]]&gt;31),1,IF(AND(W737=1,NOT(OR(מרקובחצי[[#This Row],[עד ועד]]&lt;J737,מרקובחצי[[#This Row],[עד ועד]]&gt;K737))),1,"")),"")</f>
        <v/>
      </c>
      <c r="X738" s="19" t="str">
        <f>IF(AND(מרקובחצי[[#This Row],[CycleNumber]]&lt;$B739,SUM(מרקובחצי[[#This Row],[11]],R739)=2),1,"")</f>
        <v/>
      </c>
      <c r="Y738" s="19" t="str">
        <f>IF(AND(מרקובחצי[[#This Row],[CycleNumber]]&lt;$B739,SUM(מרקובחצי[[#This Row],[11]],S739)=2),1,"")</f>
        <v/>
      </c>
      <c r="Z738" s="19">
        <f>IF(AND(מרקובחצי[[#This Row],[CycleNumber]]&lt;$B739,SUM(מרקובחצי[[#This Row],[13]],S739)=2),1,"")</f>
        <v>1</v>
      </c>
      <c r="AA738" s="19" t="str">
        <f>IF(AND(מרקובחצי[[#This Row],[CycleNumber]]&lt;$B739,SUM(מרקובחצי[[#This Row],[13]],T739)=2),1,"")</f>
        <v/>
      </c>
      <c r="AB738" s="19" t="str">
        <f>IF(AND(מרקובחצי[[#This Row],[CycleNumber]]&lt;$B739,SUM(מרקובחצי[[#This Row],[21]],U739)=2),1,"")</f>
        <v/>
      </c>
      <c r="AC738" s="19" t="str">
        <f>IF(AND(מרקובחצי[[#This Row],[CycleNumber]]&lt;$B739,SUM(מרקובחצי[[#This Row],[21]],V739)=2),1,"")</f>
        <v/>
      </c>
      <c r="AD738" s="19" t="str">
        <f>IF(AND(מרקובחצי[[#This Row],[CycleNumber]]&lt;$B739,SUM(מרקובחצי[[#This Row],[23]],V739)=2),1,"")</f>
        <v/>
      </c>
      <c r="AE738" s="19" t="str">
        <f>IF(AND(מרקובחצי[[#This Row],[CycleNumber]]&lt;$B739,SUM(מרקובחצי[[#This Row],[23]],W739)=2),1,"")</f>
        <v/>
      </c>
      <c r="AF738" s="19" t="str">
        <f>IF(AND(מרקובחצי[[#This Row],[CycleNumber]]&lt;$B739,SUM(מרקובחצי[[#This Row],[31]],O739)=2),1,"")</f>
        <v/>
      </c>
      <c r="AG738" s="19" t="str">
        <f>IF(AND(מרקובחצי[[#This Row],[CycleNumber]]&lt;$B739,SUM(מרקובחצי[[#This Row],[31]],P739)=2),1,"")</f>
        <v/>
      </c>
      <c r="AH738" s="19" t="str">
        <f>IF(AND(מרקובחצי[[#This Row],[CycleNumber]]&lt;$B739,SUM(מרקובחצי[[#This Row],[31]],Q739)=2),1,"")</f>
        <v/>
      </c>
      <c r="AI738" s="19" t="str">
        <f>IF(AND(מרקובחצי[[#This Row],[CycleNumber]]&lt;$B739,SUM(U738:U739)=2),1,"")</f>
        <v/>
      </c>
      <c r="AJ738" s="19" t="str">
        <f>IF(AND(מרקובחצי[[#This Row],[CycleNumber]]&lt;$B739,SUM(מרקובחצי[[#This Row],[32]],O739)=2),1,"")</f>
        <v/>
      </c>
      <c r="AK738" s="19" t="str">
        <f>IF(AND(מרקובחצי[[#This Row],[CycleNumber]]&lt;$B739,SUM(מרקובחצי[[#This Row],[32]],P739)=2),1,"")</f>
        <v/>
      </c>
      <c r="AL738" s="19" t="str">
        <f>IF(AND(מרקובחצי[[#This Row],[CycleNumber]]&lt;$B739,SUM(מרקובחצי[[#This Row],[32]],Q739)=2),1,"")</f>
        <v/>
      </c>
      <c r="AM738" s="19" t="str">
        <f>IF(AND(מרקובחצי[[#This Row],[CycleNumber]]&lt;$B739,SUM(V738:V739)=2),1,"")</f>
        <v/>
      </c>
      <c r="AN738" s="19" t="str">
        <f>IF(AND(מרקובחצי[[#This Row],[CycleNumber]]&lt;$B739,SUM(מרקובחצי[[#This Row],[33]],O739)=2),1,"")</f>
        <v/>
      </c>
      <c r="AO738" s="19" t="str">
        <f>IF(AND(מרקובחצי[[#This Row],[CycleNumber]]&lt;$B739,SUM(מרקובחצי[[#This Row],[33]],P739)=2),1,"")</f>
        <v/>
      </c>
      <c r="AP738" s="19" t="str">
        <f>IF(AND(מרקובחצי[[#This Row],[CycleNumber]]&lt;$B739,SUM(מרקובחצי[[#This Row],[33]],Q739)=2),1,"")</f>
        <v/>
      </c>
      <c r="AQ738" s="19" t="str">
        <f>IF(AND(מרקובחצי[[#This Row],[CycleNumber]]&lt;$B739,SUM(W738:W739)=2),1,"")</f>
        <v/>
      </c>
      <c r="AR738" s="19" t="str">
        <f>IF(AND(מרקובחצי[[#This Row],[CycleNumber]]&lt;$B739,SUM(מרקובחצי[[#This Row],[12]],S739)=2),1,"")</f>
        <v/>
      </c>
      <c r="AS738" s="19" t="str">
        <f>IF(AND(מרקובחצי[[#This Row],[CycleNumber]]&lt;$B739,SUM(מרקובחצי[[#This Row],[22]],V739)=2),1,"")</f>
        <v/>
      </c>
      <c r="AT738" s="21">
        <f>SUM(מרקובחצי[[#This Row],[11]:[33]])</f>
        <v>1</v>
      </c>
    </row>
    <row r="739" spans="1:46" ht="15.6" x14ac:dyDescent="0.25">
      <c r="A739" s="19" t="s">
        <v>72</v>
      </c>
      <c r="B739" s="19">
        <v>2</v>
      </c>
      <c r="C739">
        <v>29</v>
      </c>
      <c r="D739" s="19">
        <f>מרקובחצי[[#This Row],[LengthofCycle]]+1</f>
        <v>30</v>
      </c>
      <c r="E739" t="str">
        <f>IF(IFERROR(LOOKUP(מרקובחצי[[#This Row],[ClientID]],קביעויות[הפלגה]),FALSE)=מרקובחצי[[#This Row],[ClientID]],1,"")</f>
        <v/>
      </c>
      <c r="F739" t="str">
        <f>IF(IFERROR(LOOKUP(מרקובחצי[[#This Row],[ClientID]],סוגחציקבוע[S31]),FALSE)=מרקובחצי[[#This Row],[ClientID]],1,"")</f>
        <v/>
      </c>
      <c r="G739">
        <f>IF(IFERROR(LOOKUP(מרקובחצי[[#This Row],[ClientID]],סוגחציקבוע[S32]),FALSE)=מרקובחצי[[#This Row],[ClientID]],1,"")</f>
        <v>1</v>
      </c>
      <c r="H739" t="str">
        <f>IF(IFERROR(LOOKUP(מרקובחצי[[#This Row],[ClientID]],סוגחציקבוע[S33]),FALSE)=מרקובחצי[[#This Row],[ClientID]],1,"")</f>
        <v/>
      </c>
      <c r="I739" t="str">
        <f>IF(IFERROR(LOOKUP(מרקובחצי[[#This Row],[ClientID]],סוגחציקבוע[S32&amp;33]),FALSE)=מרקובחצי[[#This Row],[ClientID]],1,"")</f>
        <v/>
      </c>
      <c r="J739" s="19">
        <f>IF(SUM(מרקובחצי[[#This Row],[11]:[13]])=1,מרקובחצי[[#This Row],[עד ועד]],IF(SUM(R738:T739)=1,IF(מרקובחצי[[#This Row],[עד ועד]]&lt;J738,מרקובחצי[[#This Row],[עד ועד]],J738),J738))</f>
        <v>30</v>
      </c>
      <c r="K739" s="19">
        <f>IF(SUM(מרקובחצי[[#This Row],[11]:[13]])=1,מרקובחצי[[#This Row],[עד ועד]],IF(SUM(R738:T739)=1,IF(מרקובחצי[[#This Row],[עד ועד]]&gt;K738,מרקובחצי[[#This Row],[עד ועד]],K738),K738))</f>
        <v>36</v>
      </c>
      <c r="L739" s="19" t="str">
        <f>IF(AND(SUM(מרקובחצי[[#This Row],[31]:[33]])=1,SUM(U738:W738)=0),מרקובחצי[[#This Row],[מקס]]-מרקובחצי[[#This Row],[מינ]],"")</f>
        <v/>
      </c>
      <c r="M73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739" s="19" t="str">
        <f t="shared" si="11"/>
        <v>S13</v>
      </c>
      <c r="O739" s="19" t="str">
        <f>IF(מרקובחצי[[#This Row],[קבעה הפלגה?]]=1,"",IF(AND(מרקובחצי[[#This Row],[עד ועד]]&lt;29,OR(מרקובחצי[[#This Row],[CycleNumber]]=1,AND(U738=1,OR(מרקובחצי[[#This Row],[עד ועד]]&lt;J738,מרקובחצי[[#This Row],[עד ועד]]&gt;K738)),AND(V738=1,מרקובחצי[[#This Row],[עד ועד]]&lt;J738),W738=1)),1,""))</f>
        <v/>
      </c>
      <c r="P739" s="19" t="str">
        <f>IF(מרקובחצי[[#This Row],[קבעה הפלגה?]]=1,"",IF(AND(מרקובחצי[[#This Row],[עד ועד]]&gt;28,מרקובחצי[[#This Row],[עד ועד]]&lt;32,OR(מרקובחצי[[#This Row],[CycleNumber]]=1,AND(U738=1),AND(V738=1,OR(מרקובחצי[[#This Row],[עד ועד]]&lt;J738,מרקובחצי[[#This Row],[עד ועד]]&gt;K738)),W738=1)),1,""))</f>
        <v/>
      </c>
      <c r="Q739" s="19" t="str">
        <f>IF(מרקובחצי[[#This Row],[קבעה הפלגה?]]=1,"",IF(AND(מרקובחצי[[#This Row],[עד ועד]]&gt;31,OR(מרקובחצי[[#This Row],[CycleNumber]]=1,AND(U738=1),AND(V738=1,מרקובחצי[[#This Row],[עד ועד]]&gt;K738),AND(W738=1,OR(מרקובחצי[[#This Row],[עד ועד]]&gt;K738,מרקובחצי[[#This Row],[עד ועד]]&lt;J738)))),1,""))</f>
        <v/>
      </c>
      <c r="R739" s="19" t="str">
        <f>IF(מרקובחצי[[#This Row],[CycleNumber]]&gt;1,IF(AND(O738=1,מרקובחצי[[#This Row],[עד ועד]]&lt;29),1,""),"")</f>
        <v/>
      </c>
      <c r="S739" s="19">
        <f>IF(מרקובחצי[[#This Row],[CycleNumber]]&gt;1,IF(OR(AND(O738=1,מרקובחצי[[#This Row],[עד ועד]]&gt;28),AND(P738=1),AND(Q738=1,מרקובחצי[[#This Row],[עד ועד]]&lt;32)),1,""),"")</f>
        <v>1</v>
      </c>
      <c r="T739" s="19" t="str">
        <f>IF(מרקובחצי[[#This Row],[CycleNumber]]&gt;1,IF(AND(Q738=1,מרקובחצי[[#This Row],[עד ועד]]&gt;31),1,""),"")</f>
        <v/>
      </c>
      <c r="U739" s="19" t="str">
        <f>IF(מרקובחצי[[#This Row],[CycleNumber]]&gt;1,IF(AND(R738=1,מרקובחצי[[#This Row],[עד ועד]]&lt;29),1,IF(AND(U738=1,NOT(OR(מרקובחצי[[#This Row],[עד ועד]]&lt;J738,מרקובחצי[[#This Row],[עד ועד]]&gt;K738))),1,"")),"")</f>
        <v/>
      </c>
      <c r="V739" s="19" t="str">
        <f>IF(מרקובחצי[[#This Row],[CycleNumber]]&gt;1,IF(AND(SUM(R738:T738)=1,מרקובחצי[[#This Row],[עד ועד]]&gt;28,מרקובחצי[[#This Row],[עד ועד]]&lt;32),1,IF(OR(S738=1,AND(R738=1,מרקובחצי[[#This Row],[עד ועד]]&gt;28),AND(T738=1,מרקובחצי[[#This Row],[עד ועד]]&lt;32)),1,IF(AND(V738=1,NOT(OR(מרקובחצי[[#This Row],[עד ועד]]&lt;J738,מרקובחצי[[#This Row],[עד ועד]]&gt;K738))),1,""))),"")</f>
        <v/>
      </c>
      <c r="W739" s="19" t="str">
        <f>IF(מרקובחצי[[#This Row],[CycleNumber]]&gt;1,IF(AND(T738=1,מרקובחצי[[#This Row],[עד ועד]]&gt;31),1,IF(AND(W738=1,NOT(OR(מרקובחצי[[#This Row],[עד ועד]]&lt;J738,מרקובחצי[[#This Row],[עד ועד]]&gt;K738))),1,"")),"")</f>
        <v/>
      </c>
      <c r="X739" s="19" t="str">
        <f>IF(AND(מרקובחצי[[#This Row],[CycleNumber]]&lt;$B740,SUM(מרקובחצי[[#This Row],[11]],R740)=2),1,"")</f>
        <v/>
      </c>
      <c r="Y739" s="19" t="str">
        <f>IF(AND(מרקובחצי[[#This Row],[CycleNumber]]&lt;$B740,SUM(מרקובחצי[[#This Row],[11]],S740)=2),1,"")</f>
        <v/>
      </c>
      <c r="Z739" s="19" t="str">
        <f>IF(AND(מרקובחצי[[#This Row],[CycleNumber]]&lt;$B740,SUM(מרקובחצי[[#This Row],[13]],S740)=2),1,"")</f>
        <v/>
      </c>
      <c r="AA739" s="19" t="str">
        <f>IF(AND(מרקובחצי[[#This Row],[CycleNumber]]&lt;$B740,SUM(מרקובחצי[[#This Row],[13]],T740)=2),1,"")</f>
        <v/>
      </c>
      <c r="AB739" s="19" t="str">
        <f>IF(AND(מרקובחצי[[#This Row],[CycleNumber]]&lt;$B740,SUM(מרקובחצי[[#This Row],[21]],U740)=2),1,"")</f>
        <v/>
      </c>
      <c r="AC739" s="19" t="str">
        <f>IF(AND(מרקובחצי[[#This Row],[CycleNumber]]&lt;$B740,SUM(מרקובחצי[[#This Row],[21]],V740)=2),1,"")</f>
        <v/>
      </c>
      <c r="AD739" s="19" t="str">
        <f>IF(AND(מרקובחצי[[#This Row],[CycleNumber]]&lt;$B740,SUM(מרקובחצי[[#This Row],[23]],V740)=2),1,"")</f>
        <v/>
      </c>
      <c r="AE739" s="19" t="str">
        <f>IF(AND(מרקובחצי[[#This Row],[CycleNumber]]&lt;$B740,SUM(מרקובחצי[[#This Row],[23]],W740)=2),1,"")</f>
        <v/>
      </c>
      <c r="AF739" s="19" t="str">
        <f>IF(AND(מרקובחצי[[#This Row],[CycleNumber]]&lt;$B740,SUM(מרקובחצי[[#This Row],[31]],O740)=2),1,"")</f>
        <v/>
      </c>
      <c r="AG739" s="19" t="str">
        <f>IF(AND(מרקובחצי[[#This Row],[CycleNumber]]&lt;$B740,SUM(מרקובחצי[[#This Row],[31]],P740)=2),1,"")</f>
        <v/>
      </c>
      <c r="AH739" s="19" t="str">
        <f>IF(AND(מרקובחצי[[#This Row],[CycleNumber]]&lt;$B740,SUM(מרקובחצי[[#This Row],[31]],Q740)=2),1,"")</f>
        <v/>
      </c>
      <c r="AI739" s="19" t="str">
        <f>IF(AND(מרקובחצי[[#This Row],[CycleNumber]]&lt;$B740,SUM(U739:U740)=2),1,"")</f>
        <v/>
      </c>
      <c r="AJ739" s="19" t="str">
        <f>IF(AND(מרקובחצי[[#This Row],[CycleNumber]]&lt;$B740,SUM(מרקובחצי[[#This Row],[32]],O740)=2),1,"")</f>
        <v/>
      </c>
      <c r="AK739" s="19" t="str">
        <f>IF(AND(מרקובחצי[[#This Row],[CycleNumber]]&lt;$B740,SUM(מרקובחצי[[#This Row],[32]],P740)=2),1,"")</f>
        <v/>
      </c>
      <c r="AL739" s="19" t="str">
        <f>IF(AND(מרקובחצי[[#This Row],[CycleNumber]]&lt;$B740,SUM(מרקובחצי[[#This Row],[32]],Q740)=2),1,"")</f>
        <v/>
      </c>
      <c r="AM739" s="19" t="str">
        <f>IF(AND(מרקובחצי[[#This Row],[CycleNumber]]&lt;$B740,SUM(V739:V740)=2),1,"")</f>
        <v/>
      </c>
      <c r="AN739" s="19" t="str">
        <f>IF(AND(מרקובחצי[[#This Row],[CycleNumber]]&lt;$B740,SUM(מרקובחצי[[#This Row],[33]],O740)=2),1,"")</f>
        <v/>
      </c>
      <c r="AO739" s="19" t="str">
        <f>IF(AND(מרקובחצי[[#This Row],[CycleNumber]]&lt;$B740,SUM(מרקובחצי[[#This Row],[33]],P740)=2),1,"")</f>
        <v/>
      </c>
      <c r="AP739" s="19" t="str">
        <f>IF(AND(מרקובחצי[[#This Row],[CycleNumber]]&lt;$B740,SUM(מרקובחצי[[#This Row],[33]],Q740)=2),1,"")</f>
        <v/>
      </c>
      <c r="AQ739" s="19" t="str">
        <f>IF(AND(מרקובחצי[[#This Row],[CycleNumber]]&lt;$B740,SUM(W739:W740)=2),1,"")</f>
        <v/>
      </c>
      <c r="AR739" s="19" t="str">
        <f>IF(AND(מרקובחצי[[#This Row],[CycleNumber]]&lt;$B740,SUM(מרקובחצי[[#This Row],[12]],S740)=2),1,"")</f>
        <v/>
      </c>
      <c r="AS739" s="19">
        <f>IF(AND(מרקובחצי[[#This Row],[CycleNumber]]&lt;$B740,SUM(מרקובחצי[[#This Row],[22]],V740)=2),1,"")</f>
        <v>1</v>
      </c>
      <c r="AT739" s="21">
        <f>SUM(מרקובחצי[[#This Row],[11]:[33]])</f>
        <v>1</v>
      </c>
    </row>
    <row r="740" spans="1:46" ht="15.6" x14ac:dyDescent="0.25">
      <c r="A740" s="19" t="s">
        <v>72</v>
      </c>
      <c r="B740" s="19">
        <v>3</v>
      </c>
      <c r="C740">
        <v>32</v>
      </c>
      <c r="D740" s="19">
        <f>מרקובחצי[[#This Row],[LengthofCycle]]+1</f>
        <v>33</v>
      </c>
      <c r="E740" t="str">
        <f>IF(IFERROR(LOOKUP(מרקובחצי[[#This Row],[ClientID]],קביעויות[הפלגה]),FALSE)=מרקובחצי[[#This Row],[ClientID]],1,"")</f>
        <v/>
      </c>
      <c r="F740" t="str">
        <f>IF(IFERROR(LOOKUP(מרקובחצי[[#This Row],[ClientID]],סוגחציקבוע[S31]),FALSE)=מרקובחצי[[#This Row],[ClientID]],1,"")</f>
        <v/>
      </c>
      <c r="G740">
        <f>IF(IFERROR(LOOKUP(מרקובחצי[[#This Row],[ClientID]],סוגחציקבוע[S32]),FALSE)=מרקובחצי[[#This Row],[ClientID]],1,"")</f>
        <v>1</v>
      </c>
      <c r="H740" t="str">
        <f>IF(IFERROR(LOOKUP(מרקובחצי[[#This Row],[ClientID]],סוגחציקבוע[S33]),FALSE)=מרקובחצי[[#This Row],[ClientID]],1,"")</f>
        <v/>
      </c>
      <c r="I740" t="str">
        <f>IF(IFERROR(LOOKUP(מרקובחצי[[#This Row],[ClientID]],סוגחציקבוע[S32&amp;33]),FALSE)=מרקובחצי[[#This Row],[ClientID]],1,"")</f>
        <v/>
      </c>
      <c r="J740" s="19">
        <f>IF(SUM(מרקובחצי[[#This Row],[11]:[13]])=1,מרקובחצי[[#This Row],[עד ועד]],IF(SUM(R739:T740)=1,IF(מרקובחצי[[#This Row],[עד ועד]]&lt;J739,מרקובחצי[[#This Row],[עד ועד]],J739),J739))</f>
        <v>30</v>
      </c>
      <c r="K740" s="19">
        <f>IF(SUM(מרקובחצי[[#This Row],[11]:[13]])=1,מרקובחצי[[#This Row],[עד ועד]],IF(SUM(R739:T740)=1,IF(מרקובחצי[[#This Row],[עד ועד]]&gt;K739,מרקובחצי[[#This Row],[עד ועד]],K739),K739))</f>
        <v>36</v>
      </c>
      <c r="L740" s="19">
        <f>IF(AND(SUM(מרקובחצי[[#This Row],[31]:[33]])=1,SUM(U739:W739)=0),מרקובחצי[[#This Row],[מקס]]-מרקובחצי[[#This Row],[מינ]],"")</f>
        <v>6</v>
      </c>
      <c r="M74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40" s="19" t="str">
        <f t="shared" si="11"/>
        <v>S22</v>
      </c>
      <c r="O740" s="19" t="str">
        <f>IF(מרקובחצי[[#This Row],[קבעה הפלגה?]]=1,"",IF(AND(מרקובחצי[[#This Row],[עד ועד]]&lt;29,OR(מרקובחצי[[#This Row],[CycleNumber]]=1,AND(U739=1,OR(מרקובחצי[[#This Row],[עד ועד]]&lt;J739,מרקובחצי[[#This Row],[עד ועד]]&gt;K739)),AND(V739=1,מרקובחצי[[#This Row],[עד ועד]]&lt;J739),W739=1)),1,""))</f>
        <v/>
      </c>
      <c r="P740" s="19" t="str">
        <f>IF(מרקובחצי[[#This Row],[קבעה הפלגה?]]=1,"",IF(AND(מרקובחצי[[#This Row],[עד ועד]]&gt;28,מרקובחצי[[#This Row],[עד ועד]]&lt;32,OR(מרקובחצי[[#This Row],[CycleNumber]]=1,AND(U739=1),AND(V739=1,OR(מרקובחצי[[#This Row],[עד ועד]]&lt;J739,מרקובחצי[[#This Row],[עד ועד]]&gt;K739)),W739=1)),1,""))</f>
        <v/>
      </c>
      <c r="Q740" s="19" t="str">
        <f>IF(מרקובחצי[[#This Row],[קבעה הפלגה?]]=1,"",IF(AND(מרקובחצי[[#This Row],[עד ועד]]&gt;31,OR(מרקובחצי[[#This Row],[CycleNumber]]=1,AND(U739=1),AND(V739=1,מרקובחצי[[#This Row],[עד ועד]]&gt;K739),AND(W739=1,OR(מרקובחצי[[#This Row],[עד ועד]]&gt;K739,מרקובחצי[[#This Row],[עד ועד]]&lt;J739)))),1,""))</f>
        <v/>
      </c>
      <c r="R740" s="19" t="str">
        <f>IF(מרקובחצי[[#This Row],[CycleNumber]]&gt;1,IF(AND(O739=1,מרקובחצי[[#This Row],[עד ועד]]&lt;29),1,""),"")</f>
        <v/>
      </c>
      <c r="S740" s="19" t="str">
        <f>IF(מרקובחצי[[#This Row],[CycleNumber]]&gt;1,IF(OR(AND(O739=1,מרקובחצי[[#This Row],[עד ועד]]&gt;28),AND(P739=1),AND(Q739=1,מרקובחצי[[#This Row],[עד ועד]]&lt;32)),1,""),"")</f>
        <v/>
      </c>
      <c r="T740" s="19" t="str">
        <f>IF(מרקובחצי[[#This Row],[CycleNumber]]&gt;1,IF(AND(Q739=1,מרקובחצי[[#This Row],[עד ועד]]&gt;31),1,""),"")</f>
        <v/>
      </c>
      <c r="U740" s="19" t="str">
        <f>IF(מרקובחצי[[#This Row],[CycleNumber]]&gt;1,IF(AND(R739=1,מרקובחצי[[#This Row],[עד ועד]]&lt;29),1,IF(AND(U739=1,NOT(OR(מרקובחצי[[#This Row],[עד ועד]]&lt;J739,מרקובחצי[[#This Row],[עד ועד]]&gt;K739))),1,"")),"")</f>
        <v/>
      </c>
      <c r="V740" s="19">
        <f>IF(מרקובחצי[[#This Row],[CycleNumber]]&gt;1,IF(AND(SUM(R739:T739)=1,מרקובחצי[[#This Row],[עד ועד]]&gt;28,מרקובחצי[[#This Row],[עד ועד]]&lt;32),1,IF(OR(S739=1,AND(R739=1,מרקובחצי[[#This Row],[עד ועד]]&gt;28),AND(T739=1,מרקובחצי[[#This Row],[עד ועד]]&lt;32)),1,IF(AND(V739=1,NOT(OR(מרקובחצי[[#This Row],[עד ועד]]&lt;J739,מרקובחצי[[#This Row],[עד ועד]]&gt;K739))),1,""))),"")</f>
        <v>1</v>
      </c>
      <c r="W740" s="19" t="str">
        <f>IF(מרקובחצי[[#This Row],[CycleNumber]]&gt;1,IF(AND(T739=1,מרקובחצי[[#This Row],[עד ועד]]&gt;31),1,IF(AND(W739=1,NOT(OR(מרקובחצי[[#This Row],[עד ועד]]&lt;J739,מרקובחצי[[#This Row],[עד ועד]]&gt;K739))),1,"")),"")</f>
        <v/>
      </c>
      <c r="X740" s="19" t="str">
        <f>IF(AND(מרקובחצי[[#This Row],[CycleNumber]]&lt;$B741,SUM(מרקובחצי[[#This Row],[11]],R741)=2),1,"")</f>
        <v/>
      </c>
      <c r="Y740" s="19" t="str">
        <f>IF(AND(מרקובחצי[[#This Row],[CycleNumber]]&lt;$B741,SUM(מרקובחצי[[#This Row],[11]],S741)=2),1,"")</f>
        <v/>
      </c>
      <c r="Z740" s="19" t="str">
        <f>IF(AND(מרקובחצי[[#This Row],[CycleNumber]]&lt;$B741,SUM(מרקובחצי[[#This Row],[13]],S741)=2),1,"")</f>
        <v/>
      </c>
      <c r="AA740" s="19" t="str">
        <f>IF(AND(מרקובחצי[[#This Row],[CycleNumber]]&lt;$B741,SUM(מרקובחצי[[#This Row],[13]],T741)=2),1,"")</f>
        <v/>
      </c>
      <c r="AB740" s="19" t="str">
        <f>IF(AND(מרקובחצי[[#This Row],[CycleNumber]]&lt;$B741,SUM(מרקובחצי[[#This Row],[21]],U741)=2),1,"")</f>
        <v/>
      </c>
      <c r="AC740" s="19" t="str">
        <f>IF(AND(מרקובחצי[[#This Row],[CycleNumber]]&lt;$B741,SUM(מרקובחצי[[#This Row],[21]],V741)=2),1,"")</f>
        <v/>
      </c>
      <c r="AD740" s="19" t="str">
        <f>IF(AND(מרקובחצי[[#This Row],[CycleNumber]]&lt;$B741,SUM(מרקובחצי[[#This Row],[23]],V741)=2),1,"")</f>
        <v/>
      </c>
      <c r="AE740" s="19" t="str">
        <f>IF(AND(מרקובחצי[[#This Row],[CycleNumber]]&lt;$B741,SUM(מרקובחצי[[#This Row],[23]],W741)=2),1,"")</f>
        <v/>
      </c>
      <c r="AF740" s="19" t="str">
        <f>IF(AND(מרקובחצי[[#This Row],[CycleNumber]]&lt;$B741,SUM(מרקובחצי[[#This Row],[31]],O741)=2),1,"")</f>
        <v/>
      </c>
      <c r="AG740" s="19" t="str">
        <f>IF(AND(מרקובחצי[[#This Row],[CycleNumber]]&lt;$B741,SUM(מרקובחצי[[#This Row],[31]],P741)=2),1,"")</f>
        <v/>
      </c>
      <c r="AH740" s="19" t="str">
        <f>IF(AND(מרקובחצי[[#This Row],[CycleNumber]]&lt;$B741,SUM(מרקובחצי[[#This Row],[31]],Q741)=2),1,"")</f>
        <v/>
      </c>
      <c r="AI740" s="19" t="str">
        <f>IF(AND(מרקובחצי[[#This Row],[CycleNumber]]&lt;$B741,SUM(U740:U741)=2),1,"")</f>
        <v/>
      </c>
      <c r="AJ740" s="19" t="str">
        <f>IF(AND(מרקובחצי[[#This Row],[CycleNumber]]&lt;$B741,SUM(מרקובחצי[[#This Row],[32]],O741)=2),1,"")</f>
        <v/>
      </c>
      <c r="AK740" s="19" t="str">
        <f>IF(AND(מרקובחצי[[#This Row],[CycleNumber]]&lt;$B741,SUM(מרקובחצי[[#This Row],[32]],P741)=2),1,"")</f>
        <v/>
      </c>
      <c r="AL740" s="19" t="str">
        <f>IF(AND(מרקובחצי[[#This Row],[CycleNumber]]&lt;$B741,SUM(מרקובחצי[[#This Row],[32]],Q741)=2),1,"")</f>
        <v/>
      </c>
      <c r="AM740" s="19">
        <f>IF(AND(מרקובחצי[[#This Row],[CycleNumber]]&lt;$B741,SUM(V740:V741)=2),1,"")</f>
        <v>1</v>
      </c>
      <c r="AN740" s="19" t="str">
        <f>IF(AND(מרקובחצי[[#This Row],[CycleNumber]]&lt;$B741,SUM(מרקובחצי[[#This Row],[33]],O741)=2),1,"")</f>
        <v/>
      </c>
      <c r="AO740" s="19" t="str">
        <f>IF(AND(מרקובחצי[[#This Row],[CycleNumber]]&lt;$B741,SUM(מרקובחצי[[#This Row],[33]],P741)=2),1,"")</f>
        <v/>
      </c>
      <c r="AP740" s="19" t="str">
        <f>IF(AND(מרקובחצי[[#This Row],[CycleNumber]]&lt;$B741,SUM(מרקובחצי[[#This Row],[33]],Q741)=2),1,"")</f>
        <v/>
      </c>
      <c r="AQ740" s="19" t="str">
        <f>IF(AND(מרקובחצי[[#This Row],[CycleNumber]]&lt;$B741,SUM(W740:W741)=2),1,"")</f>
        <v/>
      </c>
      <c r="AR740" s="19" t="str">
        <f>IF(AND(מרקובחצי[[#This Row],[CycleNumber]]&lt;$B741,SUM(מרקובחצי[[#This Row],[12]],S741)=2),1,"")</f>
        <v/>
      </c>
      <c r="AS740" s="19" t="str">
        <f>IF(AND(מרקובחצי[[#This Row],[CycleNumber]]&lt;$B741,SUM(מרקובחצי[[#This Row],[22]],V741)=2),1,"")</f>
        <v/>
      </c>
      <c r="AT740" s="21">
        <f>SUM(מרקובחצי[[#This Row],[11]:[33]])</f>
        <v>1</v>
      </c>
    </row>
    <row r="741" spans="1:46" ht="15.6" x14ac:dyDescent="0.25">
      <c r="A741" s="19" t="s">
        <v>72</v>
      </c>
      <c r="B741" s="19">
        <v>4</v>
      </c>
      <c r="C741">
        <v>30</v>
      </c>
      <c r="D741" s="19">
        <f>מרקובחצי[[#This Row],[LengthofCycle]]+1</f>
        <v>31</v>
      </c>
      <c r="E741" t="str">
        <f>IF(IFERROR(LOOKUP(מרקובחצי[[#This Row],[ClientID]],קביעויות[הפלגה]),FALSE)=מרקובחצי[[#This Row],[ClientID]],1,"")</f>
        <v/>
      </c>
      <c r="F741" t="str">
        <f>IF(IFERROR(LOOKUP(מרקובחצי[[#This Row],[ClientID]],סוגחציקבוע[S31]),FALSE)=מרקובחצי[[#This Row],[ClientID]],1,"")</f>
        <v/>
      </c>
      <c r="G741">
        <f>IF(IFERROR(LOOKUP(מרקובחצי[[#This Row],[ClientID]],סוגחציקבוע[S32]),FALSE)=מרקובחצי[[#This Row],[ClientID]],1,"")</f>
        <v>1</v>
      </c>
      <c r="H741" t="str">
        <f>IF(IFERROR(LOOKUP(מרקובחצי[[#This Row],[ClientID]],סוגחציקבוע[S33]),FALSE)=מרקובחצי[[#This Row],[ClientID]],1,"")</f>
        <v/>
      </c>
      <c r="I741" t="str">
        <f>IF(IFERROR(LOOKUP(מרקובחצי[[#This Row],[ClientID]],סוגחציקבוע[S32&amp;33]),FALSE)=מרקובחצי[[#This Row],[ClientID]],1,"")</f>
        <v/>
      </c>
      <c r="J741" s="19">
        <f>IF(SUM(מרקובחצי[[#This Row],[11]:[13]])=1,מרקובחצי[[#This Row],[עד ועד]],IF(SUM(R740:T741)=1,IF(מרקובחצי[[#This Row],[עד ועד]]&lt;J740,מרקובחצי[[#This Row],[עד ועד]],J740),J740))</f>
        <v>30</v>
      </c>
      <c r="K741" s="19">
        <f>IF(SUM(מרקובחצי[[#This Row],[11]:[13]])=1,מרקובחצי[[#This Row],[עד ועד]],IF(SUM(R740:T741)=1,IF(מרקובחצי[[#This Row],[עד ועד]]&gt;K740,מרקובחצי[[#This Row],[עד ועד]],K740),K740))</f>
        <v>36</v>
      </c>
      <c r="L741" s="19" t="str">
        <f>IF(AND(SUM(מרקובחצי[[#This Row],[31]:[33]])=1,SUM(U740:W740)=0),מרקובחצי[[#This Row],[מקס]]-מרקובחצי[[#This Row],[מינ]],"")</f>
        <v/>
      </c>
      <c r="M74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41" s="19" t="str">
        <f t="shared" si="11"/>
        <v>S32</v>
      </c>
      <c r="O741" s="19" t="str">
        <f>IF(מרקובחצי[[#This Row],[קבעה הפלגה?]]=1,"",IF(AND(מרקובחצי[[#This Row],[עד ועד]]&lt;29,OR(מרקובחצי[[#This Row],[CycleNumber]]=1,AND(U740=1,OR(מרקובחצי[[#This Row],[עד ועד]]&lt;J740,מרקובחצי[[#This Row],[עד ועד]]&gt;K740)),AND(V740=1,מרקובחצי[[#This Row],[עד ועד]]&lt;J740),W740=1)),1,""))</f>
        <v/>
      </c>
      <c r="P741" s="19" t="str">
        <f>IF(מרקובחצי[[#This Row],[קבעה הפלגה?]]=1,"",IF(AND(מרקובחצי[[#This Row],[עד ועד]]&gt;28,מרקובחצי[[#This Row],[עד ועד]]&lt;32,OR(מרקובחצי[[#This Row],[CycleNumber]]=1,AND(U740=1),AND(V740=1,OR(מרקובחצי[[#This Row],[עד ועד]]&lt;J740,מרקובחצי[[#This Row],[עד ועד]]&gt;K740)),W740=1)),1,""))</f>
        <v/>
      </c>
      <c r="Q741" s="19" t="str">
        <f>IF(מרקובחצי[[#This Row],[קבעה הפלגה?]]=1,"",IF(AND(מרקובחצי[[#This Row],[עד ועד]]&gt;31,OR(מרקובחצי[[#This Row],[CycleNumber]]=1,AND(U740=1),AND(V740=1,מרקובחצי[[#This Row],[עד ועד]]&gt;K740),AND(W740=1,OR(מרקובחצי[[#This Row],[עד ועד]]&gt;K740,מרקובחצי[[#This Row],[עד ועד]]&lt;J740)))),1,""))</f>
        <v/>
      </c>
      <c r="R741" s="19" t="str">
        <f>IF(מרקובחצי[[#This Row],[CycleNumber]]&gt;1,IF(AND(O740=1,מרקובחצי[[#This Row],[עד ועד]]&lt;29),1,""),"")</f>
        <v/>
      </c>
      <c r="S741" s="19" t="str">
        <f>IF(מרקובחצי[[#This Row],[CycleNumber]]&gt;1,IF(OR(AND(O740=1,מרקובחצי[[#This Row],[עד ועד]]&gt;28),AND(P740=1),AND(Q740=1,מרקובחצי[[#This Row],[עד ועד]]&lt;32)),1,""),"")</f>
        <v/>
      </c>
      <c r="T741" s="19" t="str">
        <f>IF(מרקובחצי[[#This Row],[CycleNumber]]&gt;1,IF(AND(Q740=1,מרקובחצי[[#This Row],[עד ועד]]&gt;31),1,""),"")</f>
        <v/>
      </c>
      <c r="U741" s="19" t="str">
        <f>IF(מרקובחצי[[#This Row],[CycleNumber]]&gt;1,IF(AND(R740=1,מרקובחצי[[#This Row],[עד ועד]]&lt;29),1,IF(AND(U740=1,NOT(OR(מרקובחצי[[#This Row],[עד ועד]]&lt;J740,מרקובחצי[[#This Row],[עד ועד]]&gt;K740))),1,"")),"")</f>
        <v/>
      </c>
      <c r="V741" s="19">
        <f>IF(מרקובחצי[[#This Row],[CycleNumber]]&gt;1,IF(AND(SUM(R740:T740)=1,מרקובחצי[[#This Row],[עד ועד]]&gt;28,מרקובחצי[[#This Row],[עד ועד]]&lt;32),1,IF(OR(S740=1,AND(R740=1,מרקובחצי[[#This Row],[עד ועד]]&gt;28),AND(T740=1,מרקובחצי[[#This Row],[עד ועד]]&lt;32)),1,IF(AND(V740=1,NOT(OR(מרקובחצי[[#This Row],[עד ועד]]&lt;J740,מרקובחצי[[#This Row],[עד ועד]]&gt;K740))),1,""))),"")</f>
        <v>1</v>
      </c>
      <c r="W741" s="19" t="str">
        <f>IF(מרקובחצי[[#This Row],[CycleNumber]]&gt;1,IF(AND(T740=1,מרקובחצי[[#This Row],[עד ועד]]&gt;31),1,IF(AND(W740=1,NOT(OR(מרקובחצי[[#This Row],[עד ועד]]&lt;J740,מרקובחצי[[#This Row],[עד ועד]]&gt;K740))),1,"")),"")</f>
        <v/>
      </c>
      <c r="X741" s="19" t="str">
        <f>IF(AND(מרקובחצי[[#This Row],[CycleNumber]]&lt;$B742,SUM(מרקובחצי[[#This Row],[11]],R742)=2),1,"")</f>
        <v/>
      </c>
      <c r="Y741" s="19" t="str">
        <f>IF(AND(מרקובחצי[[#This Row],[CycleNumber]]&lt;$B742,SUM(מרקובחצי[[#This Row],[11]],S742)=2),1,"")</f>
        <v/>
      </c>
      <c r="Z741" s="19" t="str">
        <f>IF(AND(מרקובחצי[[#This Row],[CycleNumber]]&lt;$B742,SUM(מרקובחצי[[#This Row],[13]],S742)=2),1,"")</f>
        <v/>
      </c>
      <c r="AA741" s="19" t="str">
        <f>IF(AND(מרקובחצי[[#This Row],[CycleNumber]]&lt;$B742,SUM(מרקובחצי[[#This Row],[13]],T742)=2),1,"")</f>
        <v/>
      </c>
      <c r="AB741" s="19" t="str">
        <f>IF(AND(מרקובחצי[[#This Row],[CycleNumber]]&lt;$B742,SUM(מרקובחצי[[#This Row],[21]],U742)=2),1,"")</f>
        <v/>
      </c>
      <c r="AC741" s="19" t="str">
        <f>IF(AND(מרקובחצי[[#This Row],[CycleNumber]]&lt;$B742,SUM(מרקובחצי[[#This Row],[21]],V742)=2),1,"")</f>
        <v/>
      </c>
      <c r="AD741" s="19" t="str">
        <f>IF(AND(מרקובחצי[[#This Row],[CycleNumber]]&lt;$B742,SUM(מרקובחצי[[#This Row],[23]],V742)=2),1,"")</f>
        <v/>
      </c>
      <c r="AE741" s="19" t="str">
        <f>IF(AND(מרקובחצי[[#This Row],[CycleNumber]]&lt;$B742,SUM(מרקובחצי[[#This Row],[23]],W742)=2),1,"")</f>
        <v/>
      </c>
      <c r="AF741" s="19" t="str">
        <f>IF(AND(מרקובחצי[[#This Row],[CycleNumber]]&lt;$B742,SUM(מרקובחצי[[#This Row],[31]],O742)=2),1,"")</f>
        <v/>
      </c>
      <c r="AG741" s="19" t="str">
        <f>IF(AND(מרקובחצי[[#This Row],[CycleNumber]]&lt;$B742,SUM(מרקובחצי[[#This Row],[31]],P742)=2),1,"")</f>
        <v/>
      </c>
      <c r="AH741" s="19" t="str">
        <f>IF(AND(מרקובחצי[[#This Row],[CycleNumber]]&lt;$B742,SUM(מרקובחצי[[#This Row],[31]],Q742)=2),1,"")</f>
        <v/>
      </c>
      <c r="AI741" s="19" t="str">
        <f>IF(AND(מרקובחצי[[#This Row],[CycleNumber]]&lt;$B742,SUM(U741:U742)=2),1,"")</f>
        <v/>
      </c>
      <c r="AJ741" s="19" t="str">
        <f>IF(AND(מרקובחצי[[#This Row],[CycleNumber]]&lt;$B742,SUM(מרקובחצי[[#This Row],[32]],O742)=2),1,"")</f>
        <v/>
      </c>
      <c r="AK741" s="19" t="str">
        <f>IF(AND(מרקובחצי[[#This Row],[CycleNumber]]&lt;$B742,SUM(מרקובחצי[[#This Row],[32]],P742)=2),1,"")</f>
        <v/>
      </c>
      <c r="AL741" s="19" t="str">
        <f>IF(AND(מרקובחצי[[#This Row],[CycleNumber]]&lt;$B742,SUM(מרקובחצי[[#This Row],[32]],Q742)=2),1,"")</f>
        <v/>
      </c>
      <c r="AM741" s="19">
        <f>IF(AND(מרקובחצי[[#This Row],[CycleNumber]]&lt;$B742,SUM(V741:V742)=2),1,"")</f>
        <v>1</v>
      </c>
      <c r="AN741" s="19" t="str">
        <f>IF(AND(מרקובחצי[[#This Row],[CycleNumber]]&lt;$B742,SUM(מרקובחצי[[#This Row],[33]],O742)=2),1,"")</f>
        <v/>
      </c>
      <c r="AO741" s="19" t="str">
        <f>IF(AND(מרקובחצי[[#This Row],[CycleNumber]]&lt;$B742,SUM(מרקובחצי[[#This Row],[33]],P742)=2),1,"")</f>
        <v/>
      </c>
      <c r="AP741" s="19" t="str">
        <f>IF(AND(מרקובחצי[[#This Row],[CycleNumber]]&lt;$B742,SUM(מרקובחצי[[#This Row],[33]],Q742)=2),1,"")</f>
        <v/>
      </c>
      <c r="AQ741" s="19" t="str">
        <f>IF(AND(מרקובחצי[[#This Row],[CycleNumber]]&lt;$B742,SUM(W741:W742)=2),1,"")</f>
        <v/>
      </c>
      <c r="AR741" s="19" t="str">
        <f>IF(AND(מרקובחצי[[#This Row],[CycleNumber]]&lt;$B742,SUM(מרקובחצי[[#This Row],[12]],S742)=2),1,"")</f>
        <v/>
      </c>
      <c r="AS741" s="19" t="str">
        <f>IF(AND(מרקובחצי[[#This Row],[CycleNumber]]&lt;$B742,SUM(מרקובחצי[[#This Row],[22]],V742)=2),1,"")</f>
        <v/>
      </c>
      <c r="AT741" s="21">
        <f>SUM(מרקובחצי[[#This Row],[11]:[33]])</f>
        <v>1</v>
      </c>
    </row>
    <row r="742" spans="1:46" ht="15.6" x14ac:dyDescent="0.25">
      <c r="A742" s="19" t="s">
        <v>72</v>
      </c>
      <c r="B742" s="19">
        <v>5</v>
      </c>
      <c r="C742">
        <v>32</v>
      </c>
      <c r="D742" s="19">
        <f>מרקובחצי[[#This Row],[LengthofCycle]]+1</f>
        <v>33</v>
      </c>
      <c r="E742" t="str">
        <f>IF(IFERROR(LOOKUP(מרקובחצי[[#This Row],[ClientID]],קביעויות[הפלגה]),FALSE)=מרקובחצי[[#This Row],[ClientID]],1,"")</f>
        <v/>
      </c>
      <c r="F742" t="str">
        <f>IF(IFERROR(LOOKUP(מרקובחצי[[#This Row],[ClientID]],סוגחציקבוע[S31]),FALSE)=מרקובחצי[[#This Row],[ClientID]],1,"")</f>
        <v/>
      </c>
      <c r="G742">
        <f>IF(IFERROR(LOOKUP(מרקובחצי[[#This Row],[ClientID]],סוגחציקבוע[S32]),FALSE)=מרקובחצי[[#This Row],[ClientID]],1,"")</f>
        <v>1</v>
      </c>
      <c r="H742" t="str">
        <f>IF(IFERROR(LOOKUP(מרקובחצי[[#This Row],[ClientID]],סוגחציקבוע[S33]),FALSE)=מרקובחצי[[#This Row],[ClientID]],1,"")</f>
        <v/>
      </c>
      <c r="I742" t="str">
        <f>IF(IFERROR(LOOKUP(מרקובחצי[[#This Row],[ClientID]],סוגחציקבוע[S32&amp;33]),FALSE)=מרקובחצי[[#This Row],[ClientID]],1,"")</f>
        <v/>
      </c>
      <c r="J742" s="19">
        <f>IF(SUM(מרקובחצי[[#This Row],[11]:[13]])=1,מרקובחצי[[#This Row],[עד ועד]],IF(SUM(R741:T742)=1,IF(מרקובחצי[[#This Row],[עד ועד]]&lt;J741,מרקובחצי[[#This Row],[עד ועד]],J741),J741))</f>
        <v>30</v>
      </c>
      <c r="K742" s="19">
        <f>IF(SUM(מרקובחצי[[#This Row],[11]:[13]])=1,מרקובחצי[[#This Row],[עד ועד]],IF(SUM(R741:T742)=1,IF(מרקובחצי[[#This Row],[עד ועד]]&gt;K741,מרקובחצי[[#This Row],[עד ועד]],K741),K741))</f>
        <v>36</v>
      </c>
      <c r="L742" s="19" t="str">
        <f>IF(AND(SUM(מרקובחצי[[#This Row],[31]:[33]])=1,SUM(U741:W741)=0),מרקובחצי[[#This Row],[מקס]]-מרקובחצי[[#This Row],[מינ]],"")</f>
        <v/>
      </c>
      <c r="M74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42" s="19" t="str">
        <f t="shared" si="11"/>
        <v>S32</v>
      </c>
      <c r="O742" s="19" t="str">
        <f>IF(מרקובחצי[[#This Row],[קבעה הפלגה?]]=1,"",IF(AND(מרקובחצי[[#This Row],[עד ועד]]&lt;29,OR(מרקובחצי[[#This Row],[CycleNumber]]=1,AND(U741=1,OR(מרקובחצי[[#This Row],[עד ועד]]&lt;J741,מרקובחצי[[#This Row],[עד ועד]]&gt;K741)),AND(V741=1,מרקובחצי[[#This Row],[עד ועד]]&lt;J741),W741=1)),1,""))</f>
        <v/>
      </c>
      <c r="P742" s="19" t="str">
        <f>IF(מרקובחצי[[#This Row],[קבעה הפלגה?]]=1,"",IF(AND(מרקובחצי[[#This Row],[עד ועד]]&gt;28,מרקובחצי[[#This Row],[עד ועד]]&lt;32,OR(מרקובחצי[[#This Row],[CycleNumber]]=1,AND(U741=1),AND(V741=1,OR(מרקובחצי[[#This Row],[עד ועד]]&lt;J741,מרקובחצי[[#This Row],[עד ועד]]&gt;K741)),W741=1)),1,""))</f>
        <v/>
      </c>
      <c r="Q742" s="19" t="str">
        <f>IF(מרקובחצי[[#This Row],[קבעה הפלגה?]]=1,"",IF(AND(מרקובחצי[[#This Row],[עד ועד]]&gt;31,OR(מרקובחצי[[#This Row],[CycleNumber]]=1,AND(U741=1),AND(V741=1,מרקובחצי[[#This Row],[עד ועד]]&gt;K741),AND(W741=1,OR(מרקובחצי[[#This Row],[עד ועד]]&gt;K741,מרקובחצי[[#This Row],[עד ועד]]&lt;J741)))),1,""))</f>
        <v/>
      </c>
      <c r="R742" s="19" t="str">
        <f>IF(מרקובחצי[[#This Row],[CycleNumber]]&gt;1,IF(AND(O741=1,מרקובחצי[[#This Row],[עד ועד]]&lt;29),1,""),"")</f>
        <v/>
      </c>
      <c r="S742" s="19" t="str">
        <f>IF(מרקובחצי[[#This Row],[CycleNumber]]&gt;1,IF(OR(AND(O741=1,מרקובחצי[[#This Row],[עד ועד]]&gt;28),AND(P741=1),AND(Q741=1,מרקובחצי[[#This Row],[עד ועד]]&lt;32)),1,""),"")</f>
        <v/>
      </c>
      <c r="T742" s="19" t="str">
        <f>IF(מרקובחצי[[#This Row],[CycleNumber]]&gt;1,IF(AND(Q741=1,מרקובחצי[[#This Row],[עד ועד]]&gt;31),1,""),"")</f>
        <v/>
      </c>
      <c r="U742" s="19" t="str">
        <f>IF(מרקובחצי[[#This Row],[CycleNumber]]&gt;1,IF(AND(R741=1,מרקובחצי[[#This Row],[עד ועד]]&lt;29),1,IF(AND(U741=1,NOT(OR(מרקובחצי[[#This Row],[עד ועד]]&lt;J741,מרקובחצי[[#This Row],[עד ועד]]&gt;K741))),1,"")),"")</f>
        <v/>
      </c>
      <c r="V742" s="19">
        <f>IF(מרקובחצי[[#This Row],[CycleNumber]]&gt;1,IF(AND(SUM(R741:T741)=1,מרקובחצי[[#This Row],[עד ועד]]&gt;28,מרקובחצי[[#This Row],[עד ועד]]&lt;32),1,IF(OR(S741=1,AND(R741=1,מרקובחצי[[#This Row],[עד ועד]]&gt;28),AND(T741=1,מרקובחצי[[#This Row],[עד ועד]]&lt;32)),1,IF(AND(V741=1,NOT(OR(מרקובחצי[[#This Row],[עד ועד]]&lt;J741,מרקובחצי[[#This Row],[עד ועד]]&gt;K741))),1,""))),"")</f>
        <v>1</v>
      </c>
      <c r="W742" s="19" t="str">
        <f>IF(מרקובחצי[[#This Row],[CycleNumber]]&gt;1,IF(AND(T741=1,מרקובחצי[[#This Row],[עד ועד]]&gt;31),1,IF(AND(W741=1,NOT(OR(מרקובחצי[[#This Row],[עד ועד]]&lt;J741,מרקובחצי[[#This Row],[עד ועד]]&gt;K741))),1,"")),"")</f>
        <v/>
      </c>
      <c r="X742" s="19" t="str">
        <f>IF(AND(מרקובחצי[[#This Row],[CycleNumber]]&lt;$B743,SUM(מרקובחצי[[#This Row],[11]],R743)=2),1,"")</f>
        <v/>
      </c>
      <c r="Y742" s="19" t="str">
        <f>IF(AND(מרקובחצי[[#This Row],[CycleNumber]]&lt;$B743,SUM(מרקובחצי[[#This Row],[11]],S743)=2),1,"")</f>
        <v/>
      </c>
      <c r="Z742" s="19" t="str">
        <f>IF(AND(מרקובחצי[[#This Row],[CycleNumber]]&lt;$B743,SUM(מרקובחצי[[#This Row],[13]],S743)=2),1,"")</f>
        <v/>
      </c>
      <c r="AA742" s="19" t="str">
        <f>IF(AND(מרקובחצי[[#This Row],[CycleNumber]]&lt;$B743,SUM(מרקובחצי[[#This Row],[13]],T743)=2),1,"")</f>
        <v/>
      </c>
      <c r="AB742" s="19" t="str">
        <f>IF(AND(מרקובחצי[[#This Row],[CycleNumber]]&lt;$B743,SUM(מרקובחצי[[#This Row],[21]],U743)=2),1,"")</f>
        <v/>
      </c>
      <c r="AC742" s="19" t="str">
        <f>IF(AND(מרקובחצי[[#This Row],[CycleNumber]]&lt;$B743,SUM(מרקובחצי[[#This Row],[21]],V743)=2),1,"")</f>
        <v/>
      </c>
      <c r="AD742" s="19" t="str">
        <f>IF(AND(מרקובחצי[[#This Row],[CycleNumber]]&lt;$B743,SUM(מרקובחצי[[#This Row],[23]],V743)=2),1,"")</f>
        <v/>
      </c>
      <c r="AE742" s="19" t="str">
        <f>IF(AND(מרקובחצי[[#This Row],[CycleNumber]]&lt;$B743,SUM(מרקובחצי[[#This Row],[23]],W743)=2),1,"")</f>
        <v/>
      </c>
      <c r="AF742" s="19" t="str">
        <f>IF(AND(מרקובחצי[[#This Row],[CycleNumber]]&lt;$B743,SUM(מרקובחצי[[#This Row],[31]],O743)=2),1,"")</f>
        <v/>
      </c>
      <c r="AG742" s="19" t="str">
        <f>IF(AND(מרקובחצי[[#This Row],[CycleNumber]]&lt;$B743,SUM(מרקובחצי[[#This Row],[31]],P743)=2),1,"")</f>
        <v/>
      </c>
      <c r="AH742" s="19" t="str">
        <f>IF(AND(מרקובחצי[[#This Row],[CycleNumber]]&lt;$B743,SUM(מרקובחצי[[#This Row],[31]],Q743)=2),1,"")</f>
        <v/>
      </c>
      <c r="AI742" s="19" t="str">
        <f>IF(AND(מרקובחצי[[#This Row],[CycleNumber]]&lt;$B743,SUM(U742:U743)=2),1,"")</f>
        <v/>
      </c>
      <c r="AJ742" s="19" t="str">
        <f>IF(AND(מרקובחצי[[#This Row],[CycleNumber]]&lt;$B743,SUM(מרקובחצי[[#This Row],[32]],O743)=2),1,"")</f>
        <v/>
      </c>
      <c r="AK742" s="19" t="str">
        <f>IF(AND(מרקובחצי[[#This Row],[CycleNumber]]&lt;$B743,SUM(מרקובחצי[[#This Row],[32]],P743)=2),1,"")</f>
        <v/>
      </c>
      <c r="AL742" s="19" t="str">
        <f>IF(AND(מרקובחצי[[#This Row],[CycleNumber]]&lt;$B743,SUM(מרקובחצי[[#This Row],[32]],Q743)=2),1,"")</f>
        <v/>
      </c>
      <c r="AM742" s="19">
        <f>IF(AND(מרקובחצי[[#This Row],[CycleNumber]]&lt;$B743,SUM(V742:V743)=2),1,"")</f>
        <v>1</v>
      </c>
      <c r="AN742" s="19" t="str">
        <f>IF(AND(מרקובחצי[[#This Row],[CycleNumber]]&lt;$B743,SUM(מרקובחצי[[#This Row],[33]],O743)=2),1,"")</f>
        <v/>
      </c>
      <c r="AO742" s="19" t="str">
        <f>IF(AND(מרקובחצי[[#This Row],[CycleNumber]]&lt;$B743,SUM(מרקובחצי[[#This Row],[33]],P743)=2),1,"")</f>
        <v/>
      </c>
      <c r="AP742" s="19" t="str">
        <f>IF(AND(מרקובחצי[[#This Row],[CycleNumber]]&lt;$B743,SUM(מרקובחצי[[#This Row],[33]],Q743)=2),1,"")</f>
        <v/>
      </c>
      <c r="AQ742" s="19" t="str">
        <f>IF(AND(מרקובחצי[[#This Row],[CycleNumber]]&lt;$B743,SUM(W742:W743)=2),1,"")</f>
        <v/>
      </c>
      <c r="AR742" s="19" t="str">
        <f>IF(AND(מרקובחצי[[#This Row],[CycleNumber]]&lt;$B743,SUM(מרקובחצי[[#This Row],[12]],S743)=2),1,"")</f>
        <v/>
      </c>
      <c r="AS742" s="19" t="str">
        <f>IF(AND(מרקובחצי[[#This Row],[CycleNumber]]&lt;$B743,SUM(מרקובחצי[[#This Row],[22]],V743)=2),1,"")</f>
        <v/>
      </c>
      <c r="AT742" s="21">
        <f>SUM(מרקובחצי[[#This Row],[11]:[33]])</f>
        <v>1</v>
      </c>
    </row>
    <row r="743" spans="1:46" ht="15.6" x14ac:dyDescent="0.25">
      <c r="A743" s="19" t="s">
        <v>72</v>
      </c>
      <c r="B743" s="19">
        <v>6</v>
      </c>
      <c r="C743">
        <v>31</v>
      </c>
      <c r="D743" s="19">
        <f>מרקובחצי[[#This Row],[LengthofCycle]]+1</f>
        <v>32</v>
      </c>
      <c r="E743" t="str">
        <f>IF(IFERROR(LOOKUP(מרקובחצי[[#This Row],[ClientID]],קביעויות[הפלגה]),FALSE)=מרקובחצי[[#This Row],[ClientID]],1,"")</f>
        <v/>
      </c>
      <c r="F743" t="str">
        <f>IF(IFERROR(LOOKUP(מרקובחצי[[#This Row],[ClientID]],סוגחציקבוע[S31]),FALSE)=מרקובחצי[[#This Row],[ClientID]],1,"")</f>
        <v/>
      </c>
      <c r="G743">
        <f>IF(IFERROR(LOOKUP(מרקובחצי[[#This Row],[ClientID]],סוגחציקבוע[S32]),FALSE)=מרקובחצי[[#This Row],[ClientID]],1,"")</f>
        <v>1</v>
      </c>
      <c r="H743" t="str">
        <f>IF(IFERROR(LOOKUP(מרקובחצי[[#This Row],[ClientID]],סוגחציקבוע[S33]),FALSE)=מרקובחצי[[#This Row],[ClientID]],1,"")</f>
        <v/>
      </c>
      <c r="I743" t="str">
        <f>IF(IFERROR(LOOKUP(מרקובחצי[[#This Row],[ClientID]],סוגחציקבוע[S32&amp;33]),FALSE)=מרקובחצי[[#This Row],[ClientID]],1,"")</f>
        <v/>
      </c>
      <c r="J743" s="19">
        <f>IF(SUM(מרקובחצי[[#This Row],[11]:[13]])=1,מרקובחצי[[#This Row],[עד ועד]],IF(SUM(R742:T743)=1,IF(מרקובחצי[[#This Row],[עד ועד]]&lt;J742,מרקובחצי[[#This Row],[עד ועד]],J742),J742))</f>
        <v>30</v>
      </c>
      <c r="K743" s="19">
        <f>IF(SUM(מרקובחצי[[#This Row],[11]:[13]])=1,מרקובחצי[[#This Row],[עד ועד]],IF(SUM(R742:T743)=1,IF(מרקובחצי[[#This Row],[עד ועד]]&gt;K742,מרקובחצי[[#This Row],[עד ועד]],K742),K742))</f>
        <v>36</v>
      </c>
      <c r="L743" s="19" t="str">
        <f>IF(AND(SUM(מרקובחצי[[#This Row],[31]:[33]])=1,SUM(U742:W742)=0),מרקובחצי[[#This Row],[מקס]]-מרקובחצי[[#This Row],[מינ]],"")</f>
        <v/>
      </c>
      <c r="M74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43" s="19" t="str">
        <f t="shared" si="11"/>
        <v>S32</v>
      </c>
      <c r="O743" s="19" t="str">
        <f>IF(מרקובחצי[[#This Row],[קבעה הפלגה?]]=1,"",IF(AND(מרקובחצי[[#This Row],[עד ועד]]&lt;29,OR(מרקובחצי[[#This Row],[CycleNumber]]=1,AND(U742=1,OR(מרקובחצי[[#This Row],[עד ועד]]&lt;J742,מרקובחצי[[#This Row],[עד ועד]]&gt;K742)),AND(V742=1,מרקובחצי[[#This Row],[עד ועד]]&lt;J742),W742=1)),1,""))</f>
        <v/>
      </c>
      <c r="P743" s="19" t="str">
        <f>IF(מרקובחצי[[#This Row],[קבעה הפלגה?]]=1,"",IF(AND(מרקובחצי[[#This Row],[עד ועד]]&gt;28,מרקובחצי[[#This Row],[עד ועד]]&lt;32,OR(מרקובחצי[[#This Row],[CycleNumber]]=1,AND(U742=1),AND(V742=1,OR(מרקובחצי[[#This Row],[עד ועד]]&lt;J742,מרקובחצי[[#This Row],[עד ועד]]&gt;K742)),W742=1)),1,""))</f>
        <v/>
      </c>
      <c r="Q743" s="19" t="str">
        <f>IF(מרקובחצי[[#This Row],[קבעה הפלגה?]]=1,"",IF(AND(מרקובחצי[[#This Row],[עד ועד]]&gt;31,OR(מרקובחצי[[#This Row],[CycleNumber]]=1,AND(U742=1),AND(V742=1,מרקובחצי[[#This Row],[עד ועד]]&gt;K742),AND(W742=1,OR(מרקובחצי[[#This Row],[עד ועד]]&gt;K742,מרקובחצי[[#This Row],[עד ועד]]&lt;J742)))),1,""))</f>
        <v/>
      </c>
      <c r="R743" s="19" t="str">
        <f>IF(מרקובחצי[[#This Row],[CycleNumber]]&gt;1,IF(AND(O742=1,מרקובחצי[[#This Row],[עד ועד]]&lt;29),1,""),"")</f>
        <v/>
      </c>
      <c r="S743" s="19" t="str">
        <f>IF(מרקובחצי[[#This Row],[CycleNumber]]&gt;1,IF(OR(AND(O742=1,מרקובחצי[[#This Row],[עד ועד]]&gt;28),AND(P742=1),AND(Q742=1,מרקובחצי[[#This Row],[עד ועד]]&lt;32)),1,""),"")</f>
        <v/>
      </c>
      <c r="T743" s="19" t="str">
        <f>IF(מרקובחצי[[#This Row],[CycleNumber]]&gt;1,IF(AND(Q742=1,מרקובחצי[[#This Row],[עד ועד]]&gt;31),1,""),"")</f>
        <v/>
      </c>
      <c r="U743" s="19" t="str">
        <f>IF(מרקובחצי[[#This Row],[CycleNumber]]&gt;1,IF(AND(R742=1,מרקובחצי[[#This Row],[עד ועד]]&lt;29),1,IF(AND(U742=1,NOT(OR(מרקובחצי[[#This Row],[עד ועד]]&lt;J742,מרקובחצי[[#This Row],[עד ועד]]&gt;K742))),1,"")),"")</f>
        <v/>
      </c>
      <c r="V743" s="19">
        <f>IF(מרקובחצי[[#This Row],[CycleNumber]]&gt;1,IF(AND(SUM(R742:T742)=1,מרקובחצי[[#This Row],[עד ועד]]&gt;28,מרקובחצי[[#This Row],[עד ועד]]&lt;32),1,IF(OR(S742=1,AND(R742=1,מרקובחצי[[#This Row],[עד ועד]]&gt;28),AND(T742=1,מרקובחצי[[#This Row],[עד ועד]]&lt;32)),1,IF(AND(V742=1,NOT(OR(מרקובחצי[[#This Row],[עד ועד]]&lt;J742,מרקובחצי[[#This Row],[עד ועד]]&gt;K742))),1,""))),"")</f>
        <v>1</v>
      </c>
      <c r="W743" s="19" t="str">
        <f>IF(מרקובחצי[[#This Row],[CycleNumber]]&gt;1,IF(AND(T742=1,מרקובחצי[[#This Row],[עד ועד]]&gt;31),1,IF(AND(W742=1,NOT(OR(מרקובחצי[[#This Row],[עד ועד]]&lt;J742,מרקובחצי[[#This Row],[עד ועד]]&gt;K742))),1,"")),"")</f>
        <v/>
      </c>
      <c r="X743" s="19" t="str">
        <f>IF(AND(מרקובחצי[[#This Row],[CycleNumber]]&lt;$B744,SUM(מרקובחצי[[#This Row],[11]],R744)=2),1,"")</f>
        <v/>
      </c>
      <c r="Y743" s="19" t="str">
        <f>IF(AND(מרקובחצי[[#This Row],[CycleNumber]]&lt;$B744,SUM(מרקובחצי[[#This Row],[11]],S744)=2),1,"")</f>
        <v/>
      </c>
      <c r="Z743" s="19" t="str">
        <f>IF(AND(מרקובחצי[[#This Row],[CycleNumber]]&lt;$B744,SUM(מרקובחצי[[#This Row],[13]],S744)=2),1,"")</f>
        <v/>
      </c>
      <c r="AA743" s="19" t="str">
        <f>IF(AND(מרקובחצי[[#This Row],[CycleNumber]]&lt;$B744,SUM(מרקובחצי[[#This Row],[13]],T744)=2),1,"")</f>
        <v/>
      </c>
      <c r="AB743" s="19" t="str">
        <f>IF(AND(מרקובחצי[[#This Row],[CycleNumber]]&lt;$B744,SUM(מרקובחצי[[#This Row],[21]],U744)=2),1,"")</f>
        <v/>
      </c>
      <c r="AC743" s="19" t="str">
        <f>IF(AND(מרקובחצי[[#This Row],[CycleNumber]]&lt;$B744,SUM(מרקובחצי[[#This Row],[21]],V744)=2),1,"")</f>
        <v/>
      </c>
      <c r="AD743" s="19" t="str">
        <f>IF(AND(מרקובחצי[[#This Row],[CycleNumber]]&lt;$B744,SUM(מרקובחצי[[#This Row],[23]],V744)=2),1,"")</f>
        <v/>
      </c>
      <c r="AE743" s="19" t="str">
        <f>IF(AND(מרקובחצי[[#This Row],[CycleNumber]]&lt;$B744,SUM(מרקובחצי[[#This Row],[23]],W744)=2),1,"")</f>
        <v/>
      </c>
      <c r="AF743" s="19" t="str">
        <f>IF(AND(מרקובחצי[[#This Row],[CycleNumber]]&lt;$B744,SUM(מרקובחצי[[#This Row],[31]],O744)=2),1,"")</f>
        <v/>
      </c>
      <c r="AG743" s="19" t="str">
        <f>IF(AND(מרקובחצי[[#This Row],[CycleNumber]]&lt;$B744,SUM(מרקובחצי[[#This Row],[31]],P744)=2),1,"")</f>
        <v/>
      </c>
      <c r="AH743" s="19" t="str">
        <f>IF(AND(מרקובחצי[[#This Row],[CycleNumber]]&lt;$B744,SUM(מרקובחצי[[#This Row],[31]],Q744)=2),1,"")</f>
        <v/>
      </c>
      <c r="AI743" s="19" t="str">
        <f>IF(AND(מרקובחצי[[#This Row],[CycleNumber]]&lt;$B744,SUM(U743:U744)=2),1,"")</f>
        <v/>
      </c>
      <c r="AJ743" s="19" t="str">
        <f>IF(AND(מרקובחצי[[#This Row],[CycleNumber]]&lt;$B744,SUM(מרקובחצי[[#This Row],[32]],O744)=2),1,"")</f>
        <v/>
      </c>
      <c r="AK743" s="19" t="str">
        <f>IF(AND(מרקובחצי[[#This Row],[CycleNumber]]&lt;$B744,SUM(מרקובחצי[[#This Row],[32]],P744)=2),1,"")</f>
        <v/>
      </c>
      <c r="AL743" s="19" t="str">
        <f>IF(AND(מרקובחצי[[#This Row],[CycleNumber]]&lt;$B744,SUM(מרקובחצי[[#This Row],[32]],Q744)=2),1,"")</f>
        <v/>
      </c>
      <c r="AM743" s="19">
        <f>IF(AND(מרקובחצי[[#This Row],[CycleNumber]]&lt;$B744,SUM(V743:V744)=2),1,"")</f>
        <v>1</v>
      </c>
      <c r="AN743" s="19" t="str">
        <f>IF(AND(מרקובחצי[[#This Row],[CycleNumber]]&lt;$B744,SUM(מרקובחצי[[#This Row],[33]],O744)=2),1,"")</f>
        <v/>
      </c>
      <c r="AO743" s="19" t="str">
        <f>IF(AND(מרקובחצי[[#This Row],[CycleNumber]]&lt;$B744,SUM(מרקובחצי[[#This Row],[33]],P744)=2),1,"")</f>
        <v/>
      </c>
      <c r="AP743" s="19" t="str">
        <f>IF(AND(מרקובחצי[[#This Row],[CycleNumber]]&lt;$B744,SUM(מרקובחצי[[#This Row],[33]],Q744)=2),1,"")</f>
        <v/>
      </c>
      <c r="AQ743" s="19" t="str">
        <f>IF(AND(מרקובחצי[[#This Row],[CycleNumber]]&lt;$B744,SUM(W743:W744)=2),1,"")</f>
        <v/>
      </c>
      <c r="AR743" s="19" t="str">
        <f>IF(AND(מרקובחצי[[#This Row],[CycleNumber]]&lt;$B744,SUM(מרקובחצי[[#This Row],[12]],S744)=2),1,"")</f>
        <v/>
      </c>
      <c r="AS743" s="19" t="str">
        <f>IF(AND(מרקובחצי[[#This Row],[CycleNumber]]&lt;$B744,SUM(מרקובחצי[[#This Row],[22]],V744)=2),1,"")</f>
        <v/>
      </c>
      <c r="AT743" s="21">
        <f>SUM(מרקובחצי[[#This Row],[11]:[33]])</f>
        <v>1</v>
      </c>
    </row>
    <row r="744" spans="1:46" ht="15.6" x14ac:dyDescent="0.25">
      <c r="A744" s="19" t="s">
        <v>72</v>
      </c>
      <c r="B744" s="19">
        <v>7</v>
      </c>
      <c r="C744">
        <v>31</v>
      </c>
      <c r="D744" s="19">
        <f>מרקובחצי[[#This Row],[LengthofCycle]]+1</f>
        <v>32</v>
      </c>
      <c r="E744" t="str">
        <f>IF(IFERROR(LOOKUP(מרקובחצי[[#This Row],[ClientID]],קביעויות[הפלגה]),FALSE)=מרקובחצי[[#This Row],[ClientID]],1,"")</f>
        <v/>
      </c>
      <c r="F744" t="str">
        <f>IF(IFERROR(LOOKUP(מרקובחצי[[#This Row],[ClientID]],סוגחציקבוע[S31]),FALSE)=מרקובחצי[[#This Row],[ClientID]],1,"")</f>
        <v/>
      </c>
      <c r="G744">
        <f>IF(IFERROR(LOOKUP(מרקובחצי[[#This Row],[ClientID]],סוגחציקבוע[S32]),FALSE)=מרקובחצי[[#This Row],[ClientID]],1,"")</f>
        <v>1</v>
      </c>
      <c r="H744" t="str">
        <f>IF(IFERROR(LOOKUP(מרקובחצי[[#This Row],[ClientID]],סוגחציקבוע[S33]),FALSE)=מרקובחצי[[#This Row],[ClientID]],1,"")</f>
        <v/>
      </c>
      <c r="I744" t="str">
        <f>IF(IFERROR(LOOKUP(מרקובחצי[[#This Row],[ClientID]],סוגחציקבוע[S32&amp;33]),FALSE)=מרקובחצי[[#This Row],[ClientID]],1,"")</f>
        <v/>
      </c>
      <c r="J744" s="19">
        <f>IF(SUM(מרקובחצי[[#This Row],[11]:[13]])=1,מרקובחצי[[#This Row],[עד ועד]],IF(SUM(R743:T744)=1,IF(מרקובחצי[[#This Row],[עד ועד]]&lt;J743,מרקובחצי[[#This Row],[עד ועד]],J743),J743))</f>
        <v>30</v>
      </c>
      <c r="K744" s="19">
        <f>IF(SUM(מרקובחצי[[#This Row],[11]:[13]])=1,מרקובחצי[[#This Row],[עד ועד]],IF(SUM(R743:T744)=1,IF(מרקובחצי[[#This Row],[עד ועד]]&gt;K743,מרקובחצי[[#This Row],[עד ועד]],K743),K743))</f>
        <v>36</v>
      </c>
      <c r="L744" s="19" t="str">
        <f>IF(AND(SUM(מרקובחצי[[#This Row],[31]:[33]])=1,SUM(U743:W743)=0),מרקובחצי[[#This Row],[מקס]]-מרקובחצי[[#This Row],[מינ]],"")</f>
        <v/>
      </c>
      <c r="M74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44" s="19" t="str">
        <f t="shared" si="11"/>
        <v>S32</v>
      </c>
      <c r="O744" s="19" t="str">
        <f>IF(מרקובחצי[[#This Row],[קבעה הפלגה?]]=1,"",IF(AND(מרקובחצי[[#This Row],[עד ועד]]&lt;29,OR(מרקובחצי[[#This Row],[CycleNumber]]=1,AND(U743=1,OR(מרקובחצי[[#This Row],[עד ועד]]&lt;J743,מרקובחצי[[#This Row],[עד ועד]]&gt;K743)),AND(V743=1,מרקובחצי[[#This Row],[עד ועד]]&lt;J743),W743=1)),1,""))</f>
        <v/>
      </c>
      <c r="P744" s="19" t="str">
        <f>IF(מרקובחצי[[#This Row],[קבעה הפלגה?]]=1,"",IF(AND(מרקובחצי[[#This Row],[עד ועד]]&gt;28,מרקובחצי[[#This Row],[עד ועד]]&lt;32,OR(מרקובחצי[[#This Row],[CycleNumber]]=1,AND(U743=1),AND(V743=1,OR(מרקובחצי[[#This Row],[עד ועד]]&lt;J743,מרקובחצי[[#This Row],[עד ועד]]&gt;K743)),W743=1)),1,""))</f>
        <v/>
      </c>
      <c r="Q744" s="19" t="str">
        <f>IF(מרקובחצי[[#This Row],[קבעה הפלגה?]]=1,"",IF(AND(מרקובחצי[[#This Row],[עד ועד]]&gt;31,OR(מרקובחצי[[#This Row],[CycleNumber]]=1,AND(U743=1),AND(V743=1,מרקובחצי[[#This Row],[עד ועד]]&gt;K743),AND(W743=1,OR(מרקובחצי[[#This Row],[עד ועד]]&gt;K743,מרקובחצי[[#This Row],[עד ועד]]&lt;J743)))),1,""))</f>
        <v/>
      </c>
      <c r="R744" s="19" t="str">
        <f>IF(מרקובחצי[[#This Row],[CycleNumber]]&gt;1,IF(AND(O743=1,מרקובחצי[[#This Row],[עד ועד]]&lt;29),1,""),"")</f>
        <v/>
      </c>
      <c r="S744" s="19" t="str">
        <f>IF(מרקובחצי[[#This Row],[CycleNumber]]&gt;1,IF(OR(AND(O743=1,מרקובחצי[[#This Row],[עד ועד]]&gt;28),AND(P743=1),AND(Q743=1,מרקובחצי[[#This Row],[עד ועד]]&lt;32)),1,""),"")</f>
        <v/>
      </c>
      <c r="T744" s="19" t="str">
        <f>IF(מרקובחצי[[#This Row],[CycleNumber]]&gt;1,IF(AND(Q743=1,מרקובחצי[[#This Row],[עד ועד]]&gt;31),1,""),"")</f>
        <v/>
      </c>
      <c r="U744" s="19" t="str">
        <f>IF(מרקובחצי[[#This Row],[CycleNumber]]&gt;1,IF(AND(R743=1,מרקובחצי[[#This Row],[עד ועד]]&lt;29),1,IF(AND(U743=1,NOT(OR(מרקובחצי[[#This Row],[עד ועד]]&lt;J743,מרקובחצי[[#This Row],[עד ועד]]&gt;K743))),1,"")),"")</f>
        <v/>
      </c>
      <c r="V744" s="19">
        <f>IF(מרקובחצי[[#This Row],[CycleNumber]]&gt;1,IF(AND(SUM(R743:T743)=1,מרקובחצי[[#This Row],[עד ועד]]&gt;28,מרקובחצי[[#This Row],[עד ועד]]&lt;32),1,IF(OR(S743=1,AND(R743=1,מרקובחצי[[#This Row],[עד ועד]]&gt;28),AND(T743=1,מרקובחצי[[#This Row],[עד ועד]]&lt;32)),1,IF(AND(V743=1,NOT(OR(מרקובחצי[[#This Row],[עד ועד]]&lt;J743,מרקובחצי[[#This Row],[עד ועד]]&gt;K743))),1,""))),"")</f>
        <v>1</v>
      </c>
      <c r="W744" s="19" t="str">
        <f>IF(מרקובחצי[[#This Row],[CycleNumber]]&gt;1,IF(AND(T743=1,מרקובחצי[[#This Row],[עד ועד]]&gt;31),1,IF(AND(W743=1,NOT(OR(מרקובחצי[[#This Row],[עד ועד]]&lt;J743,מרקובחצי[[#This Row],[עד ועד]]&gt;K743))),1,"")),"")</f>
        <v/>
      </c>
      <c r="X744" s="19" t="str">
        <f>IF(AND(מרקובחצי[[#This Row],[CycleNumber]]&lt;$B745,SUM(מרקובחצי[[#This Row],[11]],R745)=2),1,"")</f>
        <v/>
      </c>
      <c r="Y744" s="19" t="str">
        <f>IF(AND(מרקובחצי[[#This Row],[CycleNumber]]&lt;$B745,SUM(מרקובחצי[[#This Row],[11]],S745)=2),1,"")</f>
        <v/>
      </c>
      <c r="Z744" s="19" t="str">
        <f>IF(AND(מרקובחצי[[#This Row],[CycleNumber]]&lt;$B745,SUM(מרקובחצי[[#This Row],[13]],S745)=2),1,"")</f>
        <v/>
      </c>
      <c r="AA744" s="19" t="str">
        <f>IF(AND(מרקובחצי[[#This Row],[CycleNumber]]&lt;$B745,SUM(מרקובחצי[[#This Row],[13]],T745)=2),1,"")</f>
        <v/>
      </c>
      <c r="AB744" s="19" t="str">
        <f>IF(AND(מרקובחצי[[#This Row],[CycleNumber]]&lt;$B745,SUM(מרקובחצי[[#This Row],[21]],U745)=2),1,"")</f>
        <v/>
      </c>
      <c r="AC744" s="19" t="str">
        <f>IF(AND(מרקובחצי[[#This Row],[CycleNumber]]&lt;$B745,SUM(מרקובחצי[[#This Row],[21]],V745)=2),1,"")</f>
        <v/>
      </c>
      <c r="AD744" s="19" t="str">
        <f>IF(AND(מרקובחצי[[#This Row],[CycleNumber]]&lt;$B745,SUM(מרקובחצי[[#This Row],[23]],V745)=2),1,"")</f>
        <v/>
      </c>
      <c r="AE744" s="19" t="str">
        <f>IF(AND(מרקובחצי[[#This Row],[CycleNumber]]&lt;$B745,SUM(מרקובחצי[[#This Row],[23]],W745)=2),1,"")</f>
        <v/>
      </c>
      <c r="AF744" s="19" t="str">
        <f>IF(AND(מרקובחצי[[#This Row],[CycleNumber]]&lt;$B745,SUM(מרקובחצי[[#This Row],[31]],O745)=2),1,"")</f>
        <v/>
      </c>
      <c r="AG744" s="19" t="str">
        <f>IF(AND(מרקובחצי[[#This Row],[CycleNumber]]&lt;$B745,SUM(מרקובחצי[[#This Row],[31]],P745)=2),1,"")</f>
        <v/>
      </c>
      <c r="AH744" s="19" t="str">
        <f>IF(AND(מרקובחצי[[#This Row],[CycleNumber]]&lt;$B745,SUM(מרקובחצי[[#This Row],[31]],Q745)=2),1,"")</f>
        <v/>
      </c>
      <c r="AI744" s="19" t="str">
        <f>IF(AND(מרקובחצי[[#This Row],[CycleNumber]]&lt;$B745,SUM(U744:U745)=2),1,"")</f>
        <v/>
      </c>
      <c r="AJ744" s="19" t="str">
        <f>IF(AND(מרקובחצי[[#This Row],[CycleNumber]]&lt;$B745,SUM(מרקובחצי[[#This Row],[32]],O745)=2),1,"")</f>
        <v/>
      </c>
      <c r="AK744" s="19" t="str">
        <f>IF(AND(מרקובחצי[[#This Row],[CycleNumber]]&lt;$B745,SUM(מרקובחצי[[#This Row],[32]],P745)=2),1,"")</f>
        <v/>
      </c>
      <c r="AL744" s="19" t="str">
        <f>IF(AND(מרקובחצי[[#This Row],[CycleNumber]]&lt;$B745,SUM(מרקובחצי[[#This Row],[32]],Q745)=2),1,"")</f>
        <v/>
      </c>
      <c r="AM744" s="19">
        <f>IF(AND(מרקובחצי[[#This Row],[CycleNumber]]&lt;$B745,SUM(V744:V745)=2),1,"")</f>
        <v>1</v>
      </c>
      <c r="AN744" s="19" t="str">
        <f>IF(AND(מרקובחצי[[#This Row],[CycleNumber]]&lt;$B745,SUM(מרקובחצי[[#This Row],[33]],O745)=2),1,"")</f>
        <v/>
      </c>
      <c r="AO744" s="19" t="str">
        <f>IF(AND(מרקובחצי[[#This Row],[CycleNumber]]&lt;$B745,SUM(מרקובחצי[[#This Row],[33]],P745)=2),1,"")</f>
        <v/>
      </c>
      <c r="AP744" s="19" t="str">
        <f>IF(AND(מרקובחצי[[#This Row],[CycleNumber]]&lt;$B745,SUM(מרקובחצי[[#This Row],[33]],Q745)=2),1,"")</f>
        <v/>
      </c>
      <c r="AQ744" s="19" t="str">
        <f>IF(AND(מרקובחצי[[#This Row],[CycleNumber]]&lt;$B745,SUM(W744:W745)=2),1,"")</f>
        <v/>
      </c>
      <c r="AR744" s="19" t="str">
        <f>IF(AND(מרקובחצי[[#This Row],[CycleNumber]]&lt;$B745,SUM(מרקובחצי[[#This Row],[12]],S745)=2),1,"")</f>
        <v/>
      </c>
      <c r="AS744" s="19" t="str">
        <f>IF(AND(מרקובחצי[[#This Row],[CycleNumber]]&lt;$B745,SUM(מרקובחצי[[#This Row],[22]],V745)=2),1,"")</f>
        <v/>
      </c>
      <c r="AT744" s="21">
        <f>SUM(מרקובחצי[[#This Row],[11]:[33]])</f>
        <v>1</v>
      </c>
    </row>
    <row r="745" spans="1:46" ht="15.6" x14ac:dyDescent="0.25">
      <c r="A745" s="19" t="s">
        <v>72</v>
      </c>
      <c r="B745" s="19">
        <v>8</v>
      </c>
      <c r="C745">
        <v>30</v>
      </c>
      <c r="D745" s="19">
        <f>מרקובחצי[[#This Row],[LengthofCycle]]+1</f>
        <v>31</v>
      </c>
      <c r="E745" t="str">
        <f>IF(IFERROR(LOOKUP(מרקובחצי[[#This Row],[ClientID]],קביעויות[הפלגה]),FALSE)=מרקובחצי[[#This Row],[ClientID]],1,"")</f>
        <v/>
      </c>
      <c r="F745" t="str">
        <f>IF(IFERROR(LOOKUP(מרקובחצי[[#This Row],[ClientID]],סוגחציקבוע[S31]),FALSE)=מרקובחצי[[#This Row],[ClientID]],1,"")</f>
        <v/>
      </c>
      <c r="G745">
        <f>IF(IFERROR(LOOKUP(מרקובחצי[[#This Row],[ClientID]],סוגחציקבוע[S32]),FALSE)=מרקובחצי[[#This Row],[ClientID]],1,"")</f>
        <v>1</v>
      </c>
      <c r="H745" t="str">
        <f>IF(IFERROR(LOOKUP(מרקובחצי[[#This Row],[ClientID]],סוגחציקבוע[S33]),FALSE)=מרקובחצי[[#This Row],[ClientID]],1,"")</f>
        <v/>
      </c>
      <c r="I745" t="str">
        <f>IF(IFERROR(LOOKUP(מרקובחצי[[#This Row],[ClientID]],סוגחציקבוע[S32&amp;33]),FALSE)=מרקובחצי[[#This Row],[ClientID]],1,"")</f>
        <v/>
      </c>
      <c r="J745" s="19">
        <f>IF(SUM(מרקובחצי[[#This Row],[11]:[13]])=1,מרקובחצי[[#This Row],[עד ועד]],IF(SUM(R744:T745)=1,IF(מרקובחצי[[#This Row],[עד ועד]]&lt;J744,מרקובחצי[[#This Row],[עד ועד]],J744),J744))</f>
        <v>30</v>
      </c>
      <c r="K745" s="19">
        <f>IF(SUM(מרקובחצי[[#This Row],[11]:[13]])=1,מרקובחצי[[#This Row],[עד ועד]],IF(SUM(R744:T745)=1,IF(מרקובחצי[[#This Row],[עד ועד]]&gt;K744,מרקובחצי[[#This Row],[עד ועד]],K744),K744))</f>
        <v>36</v>
      </c>
      <c r="L745" s="19" t="str">
        <f>IF(AND(SUM(מרקובחצי[[#This Row],[31]:[33]])=1,SUM(U744:W744)=0),מרקובחצי[[#This Row],[מקס]]-מרקובחצי[[#This Row],[מינ]],"")</f>
        <v/>
      </c>
      <c r="M74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45" s="19" t="str">
        <f t="shared" si="11"/>
        <v>S32</v>
      </c>
      <c r="O745" s="19" t="str">
        <f>IF(מרקובחצי[[#This Row],[קבעה הפלגה?]]=1,"",IF(AND(מרקובחצי[[#This Row],[עד ועד]]&lt;29,OR(מרקובחצי[[#This Row],[CycleNumber]]=1,AND(U744=1,OR(מרקובחצי[[#This Row],[עד ועד]]&lt;J744,מרקובחצי[[#This Row],[עד ועד]]&gt;K744)),AND(V744=1,מרקובחצי[[#This Row],[עד ועד]]&lt;J744),W744=1)),1,""))</f>
        <v/>
      </c>
      <c r="P745" s="19" t="str">
        <f>IF(מרקובחצי[[#This Row],[קבעה הפלגה?]]=1,"",IF(AND(מרקובחצי[[#This Row],[עד ועד]]&gt;28,מרקובחצי[[#This Row],[עד ועד]]&lt;32,OR(מרקובחצי[[#This Row],[CycleNumber]]=1,AND(U744=1),AND(V744=1,OR(מרקובחצי[[#This Row],[עד ועד]]&lt;J744,מרקובחצי[[#This Row],[עד ועד]]&gt;K744)),W744=1)),1,""))</f>
        <v/>
      </c>
      <c r="Q745" s="19" t="str">
        <f>IF(מרקובחצי[[#This Row],[קבעה הפלגה?]]=1,"",IF(AND(מרקובחצי[[#This Row],[עד ועד]]&gt;31,OR(מרקובחצי[[#This Row],[CycleNumber]]=1,AND(U744=1),AND(V744=1,מרקובחצי[[#This Row],[עד ועד]]&gt;K744),AND(W744=1,OR(מרקובחצי[[#This Row],[עד ועד]]&gt;K744,מרקובחצי[[#This Row],[עד ועד]]&lt;J744)))),1,""))</f>
        <v/>
      </c>
      <c r="R745" s="19" t="str">
        <f>IF(מרקובחצי[[#This Row],[CycleNumber]]&gt;1,IF(AND(O744=1,מרקובחצי[[#This Row],[עד ועד]]&lt;29),1,""),"")</f>
        <v/>
      </c>
      <c r="S745" s="19" t="str">
        <f>IF(מרקובחצי[[#This Row],[CycleNumber]]&gt;1,IF(OR(AND(O744=1,מרקובחצי[[#This Row],[עד ועד]]&gt;28),AND(P744=1),AND(Q744=1,מרקובחצי[[#This Row],[עד ועד]]&lt;32)),1,""),"")</f>
        <v/>
      </c>
      <c r="T745" s="19" t="str">
        <f>IF(מרקובחצי[[#This Row],[CycleNumber]]&gt;1,IF(AND(Q744=1,מרקובחצי[[#This Row],[עד ועד]]&gt;31),1,""),"")</f>
        <v/>
      </c>
      <c r="U745" s="19" t="str">
        <f>IF(מרקובחצי[[#This Row],[CycleNumber]]&gt;1,IF(AND(R744=1,מרקובחצי[[#This Row],[עד ועד]]&lt;29),1,IF(AND(U744=1,NOT(OR(מרקובחצי[[#This Row],[עד ועד]]&lt;J744,מרקובחצי[[#This Row],[עד ועד]]&gt;K744))),1,"")),"")</f>
        <v/>
      </c>
      <c r="V745" s="19">
        <f>IF(מרקובחצי[[#This Row],[CycleNumber]]&gt;1,IF(AND(SUM(R744:T744)=1,מרקובחצי[[#This Row],[עד ועד]]&gt;28,מרקובחצי[[#This Row],[עד ועד]]&lt;32),1,IF(OR(S744=1,AND(R744=1,מרקובחצי[[#This Row],[עד ועד]]&gt;28),AND(T744=1,מרקובחצי[[#This Row],[עד ועד]]&lt;32)),1,IF(AND(V744=1,NOT(OR(מרקובחצי[[#This Row],[עד ועד]]&lt;J744,מרקובחצי[[#This Row],[עד ועד]]&gt;K744))),1,""))),"")</f>
        <v>1</v>
      </c>
      <c r="W745" s="19" t="str">
        <f>IF(מרקובחצי[[#This Row],[CycleNumber]]&gt;1,IF(AND(T744=1,מרקובחצי[[#This Row],[עד ועד]]&gt;31),1,IF(AND(W744=1,NOT(OR(מרקובחצי[[#This Row],[עד ועד]]&lt;J744,מרקובחצי[[#This Row],[עד ועד]]&gt;K744))),1,"")),"")</f>
        <v/>
      </c>
      <c r="X745" s="19" t="str">
        <f>IF(AND(מרקובחצי[[#This Row],[CycleNumber]]&lt;$B746,SUM(מרקובחצי[[#This Row],[11]],R746)=2),1,"")</f>
        <v/>
      </c>
      <c r="Y745" s="19" t="str">
        <f>IF(AND(מרקובחצי[[#This Row],[CycleNumber]]&lt;$B746,SUM(מרקובחצי[[#This Row],[11]],S746)=2),1,"")</f>
        <v/>
      </c>
      <c r="Z745" s="19" t="str">
        <f>IF(AND(מרקובחצי[[#This Row],[CycleNumber]]&lt;$B746,SUM(מרקובחצי[[#This Row],[13]],S746)=2),1,"")</f>
        <v/>
      </c>
      <c r="AA745" s="19" t="str">
        <f>IF(AND(מרקובחצי[[#This Row],[CycleNumber]]&lt;$B746,SUM(מרקובחצי[[#This Row],[13]],T746)=2),1,"")</f>
        <v/>
      </c>
      <c r="AB745" s="19" t="str">
        <f>IF(AND(מרקובחצי[[#This Row],[CycleNumber]]&lt;$B746,SUM(מרקובחצי[[#This Row],[21]],U746)=2),1,"")</f>
        <v/>
      </c>
      <c r="AC745" s="19" t="str">
        <f>IF(AND(מרקובחצי[[#This Row],[CycleNumber]]&lt;$B746,SUM(מרקובחצי[[#This Row],[21]],V746)=2),1,"")</f>
        <v/>
      </c>
      <c r="AD745" s="19" t="str">
        <f>IF(AND(מרקובחצי[[#This Row],[CycleNumber]]&lt;$B746,SUM(מרקובחצי[[#This Row],[23]],V746)=2),1,"")</f>
        <v/>
      </c>
      <c r="AE745" s="19" t="str">
        <f>IF(AND(מרקובחצי[[#This Row],[CycleNumber]]&lt;$B746,SUM(מרקובחצי[[#This Row],[23]],W746)=2),1,"")</f>
        <v/>
      </c>
      <c r="AF745" s="19" t="str">
        <f>IF(AND(מרקובחצי[[#This Row],[CycleNumber]]&lt;$B746,SUM(מרקובחצי[[#This Row],[31]],O746)=2),1,"")</f>
        <v/>
      </c>
      <c r="AG745" s="19" t="str">
        <f>IF(AND(מרקובחצי[[#This Row],[CycleNumber]]&lt;$B746,SUM(מרקובחצי[[#This Row],[31]],P746)=2),1,"")</f>
        <v/>
      </c>
      <c r="AH745" s="19" t="str">
        <f>IF(AND(מרקובחצי[[#This Row],[CycleNumber]]&lt;$B746,SUM(מרקובחצי[[#This Row],[31]],Q746)=2),1,"")</f>
        <v/>
      </c>
      <c r="AI745" s="19" t="str">
        <f>IF(AND(מרקובחצי[[#This Row],[CycleNumber]]&lt;$B746,SUM(U745:U746)=2),1,"")</f>
        <v/>
      </c>
      <c r="AJ745" s="19" t="str">
        <f>IF(AND(מרקובחצי[[#This Row],[CycleNumber]]&lt;$B746,SUM(מרקובחצי[[#This Row],[32]],O746)=2),1,"")</f>
        <v/>
      </c>
      <c r="AK745" s="19" t="str">
        <f>IF(AND(מרקובחצי[[#This Row],[CycleNumber]]&lt;$B746,SUM(מרקובחצי[[#This Row],[32]],P746)=2),1,"")</f>
        <v/>
      </c>
      <c r="AL745" s="19" t="str">
        <f>IF(AND(מרקובחצי[[#This Row],[CycleNumber]]&lt;$B746,SUM(מרקובחצי[[#This Row],[32]],Q746)=2),1,"")</f>
        <v/>
      </c>
      <c r="AM745" s="19">
        <f>IF(AND(מרקובחצי[[#This Row],[CycleNumber]]&lt;$B746,SUM(V745:V746)=2),1,"")</f>
        <v>1</v>
      </c>
      <c r="AN745" s="19" t="str">
        <f>IF(AND(מרקובחצי[[#This Row],[CycleNumber]]&lt;$B746,SUM(מרקובחצי[[#This Row],[33]],O746)=2),1,"")</f>
        <v/>
      </c>
      <c r="AO745" s="19" t="str">
        <f>IF(AND(מרקובחצי[[#This Row],[CycleNumber]]&lt;$B746,SUM(מרקובחצי[[#This Row],[33]],P746)=2),1,"")</f>
        <v/>
      </c>
      <c r="AP745" s="19" t="str">
        <f>IF(AND(מרקובחצי[[#This Row],[CycleNumber]]&lt;$B746,SUM(מרקובחצי[[#This Row],[33]],Q746)=2),1,"")</f>
        <v/>
      </c>
      <c r="AQ745" s="19" t="str">
        <f>IF(AND(מרקובחצי[[#This Row],[CycleNumber]]&lt;$B746,SUM(W745:W746)=2),1,"")</f>
        <v/>
      </c>
      <c r="AR745" s="19" t="str">
        <f>IF(AND(מרקובחצי[[#This Row],[CycleNumber]]&lt;$B746,SUM(מרקובחצי[[#This Row],[12]],S746)=2),1,"")</f>
        <v/>
      </c>
      <c r="AS745" s="19" t="str">
        <f>IF(AND(מרקובחצי[[#This Row],[CycleNumber]]&lt;$B746,SUM(מרקובחצי[[#This Row],[22]],V746)=2),1,"")</f>
        <v/>
      </c>
      <c r="AT745" s="21">
        <f>SUM(מרקובחצי[[#This Row],[11]:[33]])</f>
        <v>1</v>
      </c>
    </row>
    <row r="746" spans="1:46" ht="15.6" x14ac:dyDescent="0.25">
      <c r="A746" s="19" t="s">
        <v>72</v>
      </c>
      <c r="B746" s="19">
        <v>9</v>
      </c>
      <c r="C746">
        <v>30</v>
      </c>
      <c r="D746" s="19">
        <f>מרקובחצי[[#This Row],[LengthofCycle]]+1</f>
        <v>31</v>
      </c>
      <c r="E746" t="str">
        <f>IF(IFERROR(LOOKUP(מרקובחצי[[#This Row],[ClientID]],קביעויות[הפלגה]),FALSE)=מרקובחצי[[#This Row],[ClientID]],1,"")</f>
        <v/>
      </c>
      <c r="F746" t="str">
        <f>IF(IFERROR(LOOKUP(מרקובחצי[[#This Row],[ClientID]],סוגחציקבוע[S31]),FALSE)=מרקובחצי[[#This Row],[ClientID]],1,"")</f>
        <v/>
      </c>
      <c r="G746">
        <f>IF(IFERROR(LOOKUP(מרקובחצי[[#This Row],[ClientID]],סוגחציקבוע[S32]),FALSE)=מרקובחצי[[#This Row],[ClientID]],1,"")</f>
        <v>1</v>
      </c>
      <c r="H746" t="str">
        <f>IF(IFERROR(LOOKUP(מרקובחצי[[#This Row],[ClientID]],סוגחציקבוע[S33]),FALSE)=מרקובחצי[[#This Row],[ClientID]],1,"")</f>
        <v/>
      </c>
      <c r="I746" t="str">
        <f>IF(IFERROR(LOOKUP(מרקובחצי[[#This Row],[ClientID]],סוגחציקבוע[S32&amp;33]),FALSE)=מרקובחצי[[#This Row],[ClientID]],1,"")</f>
        <v/>
      </c>
      <c r="J746" s="19">
        <f>IF(SUM(מרקובחצי[[#This Row],[11]:[13]])=1,מרקובחצי[[#This Row],[עד ועד]],IF(SUM(R745:T746)=1,IF(מרקובחצי[[#This Row],[עד ועד]]&lt;J745,מרקובחצי[[#This Row],[עד ועד]],J745),J745))</f>
        <v>30</v>
      </c>
      <c r="K746" s="19">
        <f>IF(SUM(מרקובחצי[[#This Row],[11]:[13]])=1,מרקובחצי[[#This Row],[עד ועד]],IF(SUM(R745:T746)=1,IF(מרקובחצי[[#This Row],[עד ועד]]&gt;K745,מרקובחצי[[#This Row],[עד ועד]],K745),K745))</f>
        <v>36</v>
      </c>
      <c r="L746" s="19" t="str">
        <f>IF(AND(SUM(מרקובחצי[[#This Row],[31]:[33]])=1,SUM(U745:W745)=0),מרקובחצי[[#This Row],[מקס]]-מרקובחצי[[#This Row],[מינ]],"")</f>
        <v/>
      </c>
      <c r="M74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46" s="19" t="str">
        <f t="shared" si="11"/>
        <v>S32</v>
      </c>
      <c r="O746" s="19" t="str">
        <f>IF(מרקובחצי[[#This Row],[קבעה הפלגה?]]=1,"",IF(AND(מרקובחצי[[#This Row],[עד ועד]]&lt;29,OR(מרקובחצי[[#This Row],[CycleNumber]]=1,AND(U745=1,OR(מרקובחצי[[#This Row],[עד ועד]]&lt;J745,מרקובחצי[[#This Row],[עד ועד]]&gt;K745)),AND(V745=1,מרקובחצי[[#This Row],[עד ועד]]&lt;J745),W745=1)),1,""))</f>
        <v/>
      </c>
      <c r="P746" s="19" t="str">
        <f>IF(מרקובחצי[[#This Row],[קבעה הפלגה?]]=1,"",IF(AND(מרקובחצי[[#This Row],[עד ועד]]&gt;28,מרקובחצי[[#This Row],[עד ועד]]&lt;32,OR(מרקובחצי[[#This Row],[CycleNumber]]=1,AND(U745=1),AND(V745=1,OR(מרקובחצי[[#This Row],[עד ועד]]&lt;J745,מרקובחצי[[#This Row],[עד ועד]]&gt;K745)),W745=1)),1,""))</f>
        <v/>
      </c>
      <c r="Q746" s="19" t="str">
        <f>IF(מרקובחצי[[#This Row],[קבעה הפלגה?]]=1,"",IF(AND(מרקובחצי[[#This Row],[עד ועד]]&gt;31,OR(מרקובחצי[[#This Row],[CycleNumber]]=1,AND(U745=1),AND(V745=1,מרקובחצי[[#This Row],[עד ועד]]&gt;K745),AND(W745=1,OR(מרקובחצי[[#This Row],[עד ועד]]&gt;K745,מרקובחצי[[#This Row],[עד ועד]]&lt;J745)))),1,""))</f>
        <v/>
      </c>
      <c r="R746" s="19" t="str">
        <f>IF(מרקובחצי[[#This Row],[CycleNumber]]&gt;1,IF(AND(O745=1,מרקובחצי[[#This Row],[עד ועד]]&lt;29),1,""),"")</f>
        <v/>
      </c>
      <c r="S746" s="19" t="str">
        <f>IF(מרקובחצי[[#This Row],[CycleNumber]]&gt;1,IF(OR(AND(O745=1,מרקובחצי[[#This Row],[עד ועד]]&gt;28),AND(P745=1),AND(Q745=1,מרקובחצי[[#This Row],[עד ועד]]&lt;32)),1,""),"")</f>
        <v/>
      </c>
      <c r="T746" s="19" t="str">
        <f>IF(מרקובחצי[[#This Row],[CycleNumber]]&gt;1,IF(AND(Q745=1,מרקובחצי[[#This Row],[עד ועד]]&gt;31),1,""),"")</f>
        <v/>
      </c>
      <c r="U746" s="19" t="str">
        <f>IF(מרקובחצי[[#This Row],[CycleNumber]]&gt;1,IF(AND(R745=1,מרקובחצי[[#This Row],[עד ועד]]&lt;29),1,IF(AND(U745=1,NOT(OR(מרקובחצי[[#This Row],[עד ועד]]&lt;J745,מרקובחצי[[#This Row],[עד ועד]]&gt;K745))),1,"")),"")</f>
        <v/>
      </c>
      <c r="V746" s="19">
        <f>IF(מרקובחצי[[#This Row],[CycleNumber]]&gt;1,IF(AND(SUM(R745:T745)=1,מרקובחצי[[#This Row],[עד ועד]]&gt;28,מרקובחצי[[#This Row],[עד ועד]]&lt;32),1,IF(OR(S745=1,AND(R745=1,מרקובחצי[[#This Row],[עד ועד]]&gt;28),AND(T745=1,מרקובחצי[[#This Row],[עד ועד]]&lt;32)),1,IF(AND(V745=1,NOT(OR(מרקובחצי[[#This Row],[עד ועד]]&lt;J745,מרקובחצי[[#This Row],[עד ועד]]&gt;K745))),1,""))),"")</f>
        <v>1</v>
      </c>
      <c r="W746" s="19" t="str">
        <f>IF(מרקובחצי[[#This Row],[CycleNumber]]&gt;1,IF(AND(T745=1,מרקובחצי[[#This Row],[עד ועד]]&gt;31),1,IF(AND(W745=1,NOT(OR(מרקובחצי[[#This Row],[עד ועד]]&lt;J745,מרקובחצי[[#This Row],[עד ועד]]&gt;K745))),1,"")),"")</f>
        <v/>
      </c>
      <c r="X746" s="19" t="str">
        <f>IF(AND(מרקובחצי[[#This Row],[CycleNumber]]&lt;$B747,SUM(מרקובחצי[[#This Row],[11]],R747)=2),1,"")</f>
        <v/>
      </c>
      <c r="Y746" s="19" t="str">
        <f>IF(AND(מרקובחצי[[#This Row],[CycleNumber]]&lt;$B747,SUM(מרקובחצי[[#This Row],[11]],S747)=2),1,"")</f>
        <v/>
      </c>
      <c r="Z746" s="19" t="str">
        <f>IF(AND(מרקובחצי[[#This Row],[CycleNumber]]&lt;$B747,SUM(מרקובחצי[[#This Row],[13]],S747)=2),1,"")</f>
        <v/>
      </c>
      <c r="AA746" s="19" t="str">
        <f>IF(AND(מרקובחצי[[#This Row],[CycleNumber]]&lt;$B747,SUM(מרקובחצי[[#This Row],[13]],T747)=2),1,"")</f>
        <v/>
      </c>
      <c r="AB746" s="19" t="str">
        <f>IF(AND(מרקובחצי[[#This Row],[CycleNumber]]&lt;$B747,SUM(מרקובחצי[[#This Row],[21]],U747)=2),1,"")</f>
        <v/>
      </c>
      <c r="AC746" s="19" t="str">
        <f>IF(AND(מרקובחצי[[#This Row],[CycleNumber]]&lt;$B747,SUM(מרקובחצי[[#This Row],[21]],V747)=2),1,"")</f>
        <v/>
      </c>
      <c r="AD746" s="19" t="str">
        <f>IF(AND(מרקובחצי[[#This Row],[CycleNumber]]&lt;$B747,SUM(מרקובחצי[[#This Row],[23]],V747)=2),1,"")</f>
        <v/>
      </c>
      <c r="AE746" s="19" t="str">
        <f>IF(AND(מרקובחצי[[#This Row],[CycleNumber]]&lt;$B747,SUM(מרקובחצי[[#This Row],[23]],W747)=2),1,"")</f>
        <v/>
      </c>
      <c r="AF746" s="19" t="str">
        <f>IF(AND(מרקובחצי[[#This Row],[CycleNumber]]&lt;$B747,SUM(מרקובחצי[[#This Row],[31]],O747)=2),1,"")</f>
        <v/>
      </c>
      <c r="AG746" s="19" t="str">
        <f>IF(AND(מרקובחצי[[#This Row],[CycleNumber]]&lt;$B747,SUM(מרקובחצי[[#This Row],[31]],P747)=2),1,"")</f>
        <v/>
      </c>
      <c r="AH746" s="19" t="str">
        <f>IF(AND(מרקובחצי[[#This Row],[CycleNumber]]&lt;$B747,SUM(מרקובחצי[[#This Row],[31]],Q747)=2),1,"")</f>
        <v/>
      </c>
      <c r="AI746" s="19" t="str">
        <f>IF(AND(מרקובחצי[[#This Row],[CycleNumber]]&lt;$B747,SUM(U746:U747)=2),1,"")</f>
        <v/>
      </c>
      <c r="AJ746" s="19" t="str">
        <f>IF(AND(מרקובחצי[[#This Row],[CycleNumber]]&lt;$B747,SUM(מרקובחצי[[#This Row],[32]],O747)=2),1,"")</f>
        <v/>
      </c>
      <c r="AK746" s="19" t="str">
        <f>IF(AND(מרקובחצי[[#This Row],[CycleNumber]]&lt;$B747,SUM(מרקובחצי[[#This Row],[32]],P747)=2),1,"")</f>
        <v/>
      </c>
      <c r="AL746" s="19" t="str">
        <f>IF(AND(מרקובחצי[[#This Row],[CycleNumber]]&lt;$B747,SUM(מרקובחצי[[#This Row],[32]],Q747)=2),1,"")</f>
        <v/>
      </c>
      <c r="AM746" s="19">
        <f>IF(AND(מרקובחצי[[#This Row],[CycleNumber]]&lt;$B747,SUM(V746:V747)=2),1,"")</f>
        <v>1</v>
      </c>
      <c r="AN746" s="19" t="str">
        <f>IF(AND(מרקובחצי[[#This Row],[CycleNumber]]&lt;$B747,SUM(מרקובחצי[[#This Row],[33]],O747)=2),1,"")</f>
        <v/>
      </c>
      <c r="AO746" s="19" t="str">
        <f>IF(AND(מרקובחצי[[#This Row],[CycleNumber]]&lt;$B747,SUM(מרקובחצי[[#This Row],[33]],P747)=2),1,"")</f>
        <v/>
      </c>
      <c r="AP746" s="19" t="str">
        <f>IF(AND(מרקובחצי[[#This Row],[CycleNumber]]&lt;$B747,SUM(מרקובחצי[[#This Row],[33]],Q747)=2),1,"")</f>
        <v/>
      </c>
      <c r="AQ746" s="19" t="str">
        <f>IF(AND(מרקובחצי[[#This Row],[CycleNumber]]&lt;$B747,SUM(W746:W747)=2),1,"")</f>
        <v/>
      </c>
      <c r="AR746" s="19" t="str">
        <f>IF(AND(מרקובחצי[[#This Row],[CycleNumber]]&lt;$B747,SUM(מרקובחצי[[#This Row],[12]],S747)=2),1,"")</f>
        <v/>
      </c>
      <c r="AS746" s="19" t="str">
        <f>IF(AND(מרקובחצי[[#This Row],[CycleNumber]]&lt;$B747,SUM(מרקובחצי[[#This Row],[22]],V747)=2),1,"")</f>
        <v/>
      </c>
      <c r="AT746" s="21">
        <f>SUM(מרקובחצי[[#This Row],[11]:[33]])</f>
        <v>1</v>
      </c>
    </row>
    <row r="747" spans="1:46" ht="15.6" x14ac:dyDescent="0.25">
      <c r="A747" s="19" t="s">
        <v>72</v>
      </c>
      <c r="B747" s="19">
        <v>10</v>
      </c>
      <c r="C747">
        <v>31</v>
      </c>
      <c r="D747" s="19">
        <f>מרקובחצי[[#This Row],[LengthofCycle]]+1</f>
        <v>32</v>
      </c>
      <c r="E747" t="str">
        <f>IF(IFERROR(LOOKUP(מרקובחצי[[#This Row],[ClientID]],קביעויות[הפלגה]),FALSE)=מרקובחצי[[#This Row],[ClientID]],1,"")</f>
        <v/>
      </c>
      <c r="F747" t="str">
        <f>IF(IFERROR(LOOKUP(מרקובחצי[[#This Row],[ClientID]],סוגחציקבוע[S31]),FALSE)=מרקובחצי[[#This Row],[ClientID]],1,"")</f>
        <v/>
      </c>
      <c r="G747">
        <f>IF(IFERROR(LOOKUP(מרקובחצי[[#This Row],[ClientID]],סוגחציקבוע[S32]),FALSE)=מרקובחצי[[#This Row],[ClientID]],1,"")</f>
        <v>1</v>
      </c>
      <c r="H747" t="str">
        <f>IF(IFERROR(LOOKUP(מרקובחצי[[#This Row],[ClientID]],סוגחציקבוע[S33]),FALSE)=מרקובחצי[[#This Row],[ClientID]],1,"")</f>
        <v/>
      </c>
      <c r="I747" t="str">
        <f>IF(IFERROR(LOOKUP(מרקובחצי[[#This Row],[ClientID]],סוגחציקבוע[S32&amp;33]),FALSE)=מרקובחצי[[#This Row],[ClientID]],1,"")</f>
        <v/>
      </c>
      <c r="J747" s="19">
        <f>IF(SUM(מרקובחצי[[#This Row],[11]:[13]])=1,מרקובחצי[[#This Row],[עד ועד]],IF(SUM(R746:T747)=1,IF(מרקובחצי[[#This Row],[עד ועד]]&lt;J746,מרקובחצי[[#This Row],[עד ועד]],J746),J746))</f>
        <v>30</v>
      </c>
      <c r="K747" s="19">
        <f>IF(SUM(מרקובחצי[[#This Row],[11]:[13]])=1,מרקובחצי[[#This Row],[עד ועד]],IF(SUM(R746:T747)=1,IF(מרקובחצי[[#This Row],[עד ועד]]&gt;K746,מרקובחצי[[#This Row],[עד ועד]],K746),K746))</f>
        <v>36</v>
      </c>
      <c r="L747" s="19" t="str">
        <f>IF(AND(SUM(מרקובחצי[[#This Row],[31]:[33]])=1,SUM(U746:W746)=0),מרקובחצי[[#This Row],[מקס]]-מרקובחצי[[#This Row],[מינ]],"")</f>
        <v/>
      </c>
      <c r="M74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47" s="19" t="str">
        <f t="shared" si="11"/>
        <v>S32</v>
      </c>
      <c r="O747" s="19" t="str">
        <f>IF(מרקובחצי[[#This Row],[קבעה הפלגה?]]=1,"",IF(AND(מרקובחצי[[#This Row],[עד ועד]]&lt;29,OR(מרקובחצי[[#This Row],[CycleNumber]]=1,AND(U746=1,OR(מרקובחצי[[#This Row],[עד ועד]]&lt;J746,מרקובחצי[[#This Row],[עד ועד]]&gt;K746)),AND(V746=1,מרקובחצי[[#This Row],[עד ועד]]&lt;J746),W746=1)),1,""))</f>
        <v/>
      </c>
      <c r="P747" s="19" t="str">
        <f>IF(מרקובחצי[[#This Row],[קבעה הפלגה?]]=1,"",IF(AND(מרקובחצי[[#This Row],[עד ועד]]&gt;28,מרקובחצי[[#This Row],[עד ועד]]&lt;32,OR(מרקובחצי[[#This Row],[CycleNumber]]=1,AND(U746=1),AND(V746=1,OR(מרקובחצי[[#This Row],[עד ועד]]&lt;J746,מרקובחצי[[#This Row],[עד ועד]]&gt;K746)),W746=1)),1,""))</f>
        <v/>
      </c>
      <c r="Q747" s="19" t="str">
        <f>IF(מרקובחצי[[#This Row],[קבעה הפלגה?]]=1,"",IF(AND(מרקובחצי[[#This Row],[עד ועד]]&gt;31,OR(מרקובחצי[[#This Row],[CycleNumber]]=1,AND(U746=1),AND(V746=1,מרקובחצי[[#This Row],[עד ועד]]&gt;K746),AND(W746=1,OR(מרקובחצי[[#This Row],[עד ועד]]&gt;K746,מרקובחצי[[#This Row],[עד ועד]]&lt;J746)))),1,""))</f>
        <v/>
      </c>
      <c r="R747" s="19" t="str">
        <f>IF(מרקובחצי[[#This Row],[CycleNumber]]&gt;1,IF(AND(O746=1,מרקובחצי[[#This Row],[עד ועד]]&lt;29),1,""),"")</f>
        <v/>
      </c>
      <c r="S747" s="19" t="str">
        <f>IF(מרקובחצי[[#This Row],[CycleNumber]]&gt;1,IF(OR(AND(O746=1,מרקובחצי[[#This Row],[עד ועד]]&gt;28),AND(P746=1),AND(Q746=1,מרקובחצי[[#This Row],[עד ועד]]&lt;32)),1,""),"")</f>
        <v/>
      </c>
      <c r="T747" s="19" t="str">
        <f>IF(מרקובחצי[[#This Row],[CycleNumber]]&gt;1,IF(AND(Q746=1,מרקובחצי[[#This Row],[עד ועד]]&gt;31),1,""),"")</f>
        <v/>
      </c>
      <c r="U747" s="19" t="str">
        <f>IF(מרקובחצי[[#This Row],[CycleNumber]]&gt;1,IF(AND(R746=1,מרקובחצי[[#This Row],[עד ועד]]&lt;29),1,IF(AND(U746=1,NOT(OR(מרקובחצי[[#This Row],[עד ועד]]&lt;J746,מרקובחצי[[#This Row],[עד ועד]]&gt;K746))),1,"")),"")</f>
        <v/>
      </c>
      <c r="V747" s="19">
        <f>IF(מרקובחצי[[#This Row],[CycleNumber]]&gt;1,IF(AND(SUM(R746:T746)=1,מרקובחצי[[#This Row],[עד ועד]]&gt;28,מרקובחצי[[#This Row],[עד ועד]]&lt;32),1,IF(OR(S746=1,AND(R746=1,מרקובחצי[[#This Row],[עד ועד]]&gt;28),AND(T746=1,מרקובחצי[[#This Row],[עד ועד]]&lt;32)),1,IF(AND(V746=1,NOT(OR(מרקובחצי[[#This Row],[עד ועד]]&lt;J746,מרקובחצי[[#This Row],[עד ועד]]&gt;K746))),1,""))),"")</f>
        <v>1</v>
      </c>
      <c r="W747" s="19" t="str">
        <f>IF(מרקובחצי[[#This Row],[CycleNumber]]&gt;1,IF(AND(T746=1,מרקובחצי[[#This Row],[עד ועד]]&gt;31),1,IF(AND(W746=1,NOT(OR(מרקובחצי[[#This Row],[עד ועד]]&lt;J746,מרקובחצי[[#This Row],[עד ועד]]&gt;K746))),1,"")),"")</f>
        <v/>
      </c>
      <c r="X747" s="19" t="str">
        <f>IF(AND(מרקובחצי[[#This Row],[CycleNumber]]&lt;$B748,SUM(מרקובחצי[[#This Row],[11]],R748)=2),1,"")</f>
        <v/>
      </c>
      <c r="Y747" s="19" t="str">
        <f>IF(AND(מרקובחצי[[#This Row],[CycleNumber]]&lt;$B748,SUM(מרקובחצי[[#This Row],[11]],S748)=2),1,"")</f>
        <v/>
      </c>
      <c r="Z747" s="19" t="str">
        <f>IF(AND(מרקובחצי[[#This Row],[CycleNumber]]&lt;$B748,SUM(מרקובחצי[[#This Row],[13]],S748)=2),1,"")</f>
        <v/>
      </c>
      <c r="AA747" s="19" t="str">
        <f>IF(AND(מרקובחצי[[#This Row],[CycleNumber]]&lt;$B748,SUM(מרקובחצי[[#This Row],[13]],T748)=2),1,"")</f>
        <v/>
      </c>
      <c r="AB747" s="19" t="str">
        <f>IF(AND(מרקובחצי[[#This Row],[CycleNumber]]&lt;$B748,SUM(מרקובחצי[[#This Row],[21]],U748)=2),1,"")</f>
        <v/>
      </c>
      <c r="AC747" s="19" t="str">
        <f>IF(AND(מרקובחצי[[#This Row],[CycleNumber]]&lt;$B748,SUM(מרקובחצי[[#This Row],[21]],V748)=2),1,"")</f>
        <v/>
      </c>
      <c r="AD747" s="19" t="str">
        <f>IF(AND(מרקובחצי[[#This Row],[CycleNumber]]&lt;$B748,SUM(מרקובחצי[[#This Row],[23]],V748)=2),1,"")</f>
        <v/>
      </c>
      <c r="AE747" s="19" t="str">
        <f>IF(AND(מרקובחצי[[#This Row],[CycleNumber]]&lt;$B748,SUM(מרקובחצי[[#This Row],[23]],W748)=2),1,"")</f>
        <v/>
      </c>
      <c r="AF747" s="19" t="str">
        <f>IF(AND(מרקובחצי[[#This Row],[CycleNumber]]&lt;$B748,SUM(מרקובחצי[[#This Row],[31]],O748)=2),1,"")</f>
        <v/>
      </c>
      <c r="AG747" s="19" t="str">
        <f>IF(AND(מרקובחצי[[#This Row],[CycleNumber]]&lt;$B748,SUM(מרקובחצי[[#This Row],[31]],P748)=2),1,"")</f>
        <v/>
      </c>
      <c r="AH747" s="19" t="str">
        <f>IF(AND(מרקובחצי[[#This Row],[CycleNumber]]&lt;$B748,SUM(מרקובחצי[[#This Row],[31]],Q748)=2),1,"")</f>
        <v/>
      </c>
      <c r="AI747" s="19" t="str">
        <f>IF(AND(מרקובחצי[[#This Row],[CycleNumber]]&lt;$B748,SUM(U747:U748)=2),1,"")</f>
        <v/>
      </c>
      <c r="AJ747" s="19" t="str">
        <f>IF(AND(מרקובחצי[[#This Row],[CycleNumber]]&lt;$B748,SUM(מרקובחצי[[#This Row],[32]],O748)=2),1,"")</f>
        <v/>
      </c>
      <c r="AK747" s="19" t="str">
        <f>IF(AND(מרקובחצי[[#This Row],[CycleNumber]]&lt;$B748,SUM(מרקובחצי[[#This Row],[32]],P748)=2),1,"")</f>
        <v/>
      </c>
      <c r="AL747" s="19" t="str">
        <f>IF(AND(מרקובחצי[[#This Row],[CycleNumber]]&lt;$B748,SUM(מרקובחצי[[#This Row],[32]],Q748)=2),1,"")</f>
        <v/>
      </c>
      <c r="AM747" s="19">
        <f>IF(AND(מרקובחצי[[#This Row],[CycleNumber]]&lt;$B748,SUM(V747:V748)=2),1,"")</f>
        <v>1</v>
      </c>
      <c r="AN747" s="19" t="str">
        <f>IF(AND(מרקובחצי[[#This Row],[CycleNumber]]&lt;$B748,SUM(מרקובחצי[[#This Row],[33]],O748)=2),1,"")</f>
        <v/>
      </c>
      <c r="AO747" s="19" t="str">
        <f>IF(AND(מרקובחצי[[#This Row],[CycleNumber]]&lt;$B748,SUM(מרקובחצי[[#This Row],[33]],P748)=2),1,"")</f>
        <v/>
      </c>
      <c r="AP747" s="19" t="str">
        <f>IF(AND(מרקובחצי[[#This Row],[CycleNumber]]&lt;$B748,SUM(מרקובחצי[[#This Row],[33]],Q748)=2),1,"")</f>
        <v/>
      </c>
      <c r="AQ747" s="19" t="str">
        <f>IF(AND(מרקובחצי[[#This Row],[CycleNumber]]&lt;$B748,SUM(W747:W748)=2),1,"")</f>
        <v/>
      </c>
      <c r="AR747" s="19" t="str">
        <f>IF(AND(מרקובחצי[[#This Row],[CycleNumber]]&lt;$B748,SUM(מרקובחצי[[#This Row],[12]],S748)=2),1,"")</f>
        <v/>
      </c>
      <c r="AS747" s="19" t="str">
        <f>IF(AND(מרקובחצי[[#This Row],[CycleNumber]]&lt;$B748,SUM(מרקובחצי[[#This Row],[22]],V748)=2),1,"")</f>
        <v/>
      </c>
      <c r="AT747" s="21">
        <f>SUM(מרקובחצי[[#This Row],[11]:[33]])</f>
        <v>1</v>
      </c>
    </row>
    <row r="748" spans="1:46" ht="15.6" x14ac:dyDescent="0.25">
      <c r="A748" s="19" t="s">
        <v>72</v>
      </c>
      <c r="B748" s="19">
        <v>11</v>
      </c>
      <c r="C748">
        <v>35</v>
      </c>
      <c r="D748" s="19">
        <f>מרקובחצי[[#This Row],[LengthofCycle]]+1</f>
        <v>36</v>
      </c>
      <c r="E748" t="str">
        <f>IF(IFERROR(LOOKUP(מרקובחצי[[#This Row],[ClientID]],קביעויות[הפלגה]),FALSE)=מרקובחצי[[#This Row],[ClientID]],1,"")</f>
        <v/>
      </c>
      <c r="F748" t="str">
        <f>IF(IFERROR(LOOKUP(מרקובחצי[[#This Row],[ClientID]],סוגחציקבוע[S31]),FALSE)=מרקובחצי[[#This Row],[ClientID]],1,"")</f>
        <v/>
      </c>
      <c r="G748">
        <f>IF(IFERROR(LOOKUP(מרקובחצי[[#This Row],[ClientID]],סוגחציקבוע[S32]),FALSE)=מרקובחצי[[#This Row],[ClientID]],1,"")</f>
        <v>1</v>
      </c>
      <c r="H748" t="str">
        <f>IF(IFERROR(LOOKUP(מרקובחצי[[#This Row],[ClientID]],סוגחציקבוע[S33]),FALSE)=מרקובחצי[[#This Row],[ClientID]],1,"")</f>
        <v/>
      </c>
      <c r="I748" t="str">
        <f>IF(IFERROR(LOOKUP(מרקובחצי[[#This Row],[ClientID]],סוגחציקבוע[S32&amp;33]),FALSE)=מרקובחצי[[#This Row],[ClientID]],1,"")</f>
        <v/>
      </c>
      <c r="J748" s="19">
        <f>IF(SUM(מרקובחצי[[#This Row],[11]:[13]])=1,מרקובחצי[[#This Row],[עד ועד]],IF(SUM(R747:T748)=1,IF(מרקובחצי[[#This Row],[עד ועד]]&lt;J747,מרקובחצי[[#This Row],[עד ועד]],J747),J747))</f>
        <v>30</v>
      </c>
      <c r="K748" s="19">
        <f>IF(SUM(מרקובחצי[[#This Row],[11]:[13]])=1,מרקובחצי[[#This Row],[עד ועד]],IF(SUM(R747:T748)=1,IF(מרקובחצי[[#This Row],[עד ועד]]&gt;K747,מרקובחצי[[#This Row],[עד ועד]],K747),K747))</f>
        <v>36</v>
      </c>
      <c r="L748" s="19" t="str">
        <f>IF(AND(SUM(מרקובחצי[[#This Row],[31]:[33]])=1,SUM(U747:W747)=0),מרקובחצי[[#This Row],[מקס]]-מרקובחצי[[#This Row],[מינ]],"")</f>
        <v/>
      </c>
      <c r="M74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48" s="19" t="str">
        <f t="shared" si="11"/>
        <v>S32</v>
      </c>
      <c r="O748" s="19" t="str">
        <f>IF(מרקובחצי[[#This Row],[קבעה הפלגה?]]=1,"",IF(AND(מרקובחצי[[#This Row],[עד ועד]]&lt;29,OR(מרקובחצי[[#This Row],[CycleNumber]]=1,AND(U747=1,OR(מרקובחצי[[#This Row],[עד ועד]]&lt;J747,מרקובחצי[[#This Row],[עד ועד]]&gt;K747)),AND(V747=1,מרקובחצי[[#This Row],[עד ועד]]&lt;J747),W747=1)),1,""))</f>
        <v/>
      </c>
      <c r="P748" s="19" t="str">
        <f>IF(מרקובחצי[[#This Row],[קבעה הפלגה?]]=1,"",IF(AND(מרקובחצי[[#This Row],[עד ועד]]&gt;28,מרקובחצי[[#This Row],[עד ועד]]&lt;32,OR(מרקובחצי[[#This Row],[CycleNumber]]=1,AND(U747=1),AND(V747=1,OR(מרקובחצי[[#This Row],[עד ועד]]&lt;J747,מרקובחצי[[#This Row],[עד ועד]]&gt;K747)),W747=1)),1,""))</f>
        <v/>
      </c>
      <c r="Q748" s="19" t="str">
        <f>IF(מרקובחצי[[#This Row],[קבעה הפלגה?]]=1,"",IF(AND(מרקובחצי[[#This Row],[עד ועד]]&gt;31,OR(מרקובחצי[[#This Row],[CycleNumber]]=1,AND(U747=1),AND(V747=1,מרקובחצי[[#This Row],[עד ועד]]&gt;K747),AND(W747=1,OR(מרקובחצי[[#This Row],[עד ועד]]&gt;K747,מרקובחצי[[#This Row],[עד ועד]]&lt;J747)))),1,""))</f>
        <v/>
      </c>
      <c r="R748" s="19" t="str">
        <f>IF(מרקובחצי[[#This Row],[CycleNumber]]&gt;1,IF(AND(O747=1,מרקובחצי[[#This Row],[עד ועד]]&lt;29),1,""),"")</f>
        <v/>
      </c>
      <c r="S748" s="19" t="str">
        <f>IF(מרקובחצי[[#This Row],[CycleNumber]]&gt;1,IF(OR(AND(O747=1,מרקובחצי[[#This Row],[עד ועד]]&gt;28),AND(P747=1),AND(Q747=1,מרקובחצי[[#This Row],[עד ועד]]&lt;32)),1,""),"")</f>
        <v/>
      </c>
      <c r="T748" s="19" t="str">
        <f>IF(מרקובחצי[[#This Row],[CycleNumber]]&gt;1,IF(AND(Q747=1,מרקובחצי[[#This Row],[עד ועד]]&gt;31),1,""),"")</f>
        <v/>
      </c>
      <c r="U748" s="19" t="str">
        <f>IF(מרקובחצי[[#This Row],[CycleNumber]]&gt;1,IF(AND(R747=1,מרקובחצי[[#This Row],[עד ועד]]&lt;29),1,IF(AND(U747=1,NOT(OR(מרקובחצי[[#This Row],[עד ועד]]&lt;J747,מרקובחצי[[#This Row],[עד ועד]]&gt;K747))),1,"")),"")</f>
        <v/>
      </c>
      <c r="V748" s="19">
        <f>IF(מרקובחצי[[#This Row],[CycleNumber]]&gt;1,IF(AND(SUM(R747:T747)=1,מרקובחצי[[#This Row],[עד ועד]]&gt;28,מרקובחצי[[#This Row],[עד ועד]]&lt;32),1,IF(OR(S747=1,AND(R747=1,מרקובחצי[[#This Row],[עד ועד]]&gt;28),AND(T747=1,מרקובחצי[[#This Row],[עד ועד]]&lt;32)),1,IF(AND(V747=1,NOT(OR(מרקובחצי[[#This Row],[עד ועד]]&lt;J747,מרקובחצי[[#This Row],[עד ועד]]&gt;K747))),1,""))),"")</f>
        <v>1</v>
      </c>
      <c r="W748" s="19" t="str">
        <f>IF(מרקובחצי[[#This Row],[CycleNumber]]&gt;1,IF(AND(T747=1,מרקובחצי[[#This Row],[עד ועד]]&gt;31),1,IF(AND(W747=1,NOT(OR(מרקובחצי[[#This Row],[עד ועד]]&lt;J747,מרקובחצי[[#This Row],[עד ועד]]&gt;K747))),1,"")),"")</f>
        <v/>
      </c>
      <c r="X748" s="19" t="str">
        <f>IF(AND(מרקובחצי[[#This Row],[CycleNumber]]&lt;$B749,SUM(מרקובחצי[[#This Row],[11]],R749)=2),1,"")</f>
        <v/>
      </c>
      <c r="Y748" s="19" t="str">
        <f>IF(AND(מרקובחצי[[#This Row],[CycleNumber]]&lt;$B749,SUM(מרקובחצי[[#This Row],[11]],S749)=2),1,"")</f>
        <v/>
      </c>
      <c r="Z748" s="19" t="str">
        <f>IF(AND(מרקובחצי[[#This Row],[CycleNumber]]&lt;$B749,SUM(מרקובחצי[[#This Row],[13]],S749)=2),1,"")</f>
        <v/>
      </c>
      <c r="AA748" s="19" t="str">
        <f>IF(AND(מרקובחצי[[#This Row],[CycleNumber]]&lt;$B749,SUM(מרקובחצי[[#This Row],[13]],T749)=2),1,"")</f>
        <v/>
      </c>
      <c r="AB748" s="19" t="str">
        <f>IF(AND(מרקובחצי[[#This Row],[CycleNumber]]&lt;$B749,SUM(מרקובחצי[[#This Row],[21]],U749)=2),1,"")</f>
        <v/>
      </c>
      <c r="AC748" s="19" t="str">
        <f>IF(AND(מרקובחצי[[#This Row],[CycleNumber]]&lt;$B749,SUM(מרקובחצי[[#This Row],[21]],V749)=2),1,"")</f>
        <v/>
      </c>
      <c r="AD748" s="19" t="str">
        <f>IF(AND(מרקובחצי[[#This Row],[CycleNumber]]&lt;$B749,SUM(מרקובחצי[[#This Row],[23]],V749)=2),1,"")</f>
        <v/>
      </c>
      <c r="AE748" s="19" t="str">
        <f>IF(AND(מרקובחצי[[#This Row],[CycleNumber]]&lt;$B749,SUM(מרקובחצי[[#This Row],[23]],W749)=2),1,"")</f>
        <v/>
      </c>
      <c r="AF748" s="19" t="str">
        <f>IF(AND(מרקובחצי[[#This Row],[CycleNumber]]&lt;$B749,SUM(מרקובחצי[[#This Row],[31]],O749)=2),1,"")</f>
        <v/>
      </c>
      <c r="AG748" s="19" t="str">
        <f>IF(AND(מרקובחצי[[#This Row],[CycleNumber]]&lt;$B749,SUM(מרקובחצי[[#This Row],[31]],P749)=2),1,"")</f>
        <v/>
      </c>
      <c r="AH748" s="19" t="str">
        <f>IF(AND(מרקובחצי[[#This Row],[CycleNumber]]&lt;$B749,SUM(מרקובחצי[[#This Row],[31]],Q749)=2),1,"")</f>
        <v/>
      </c>
      <c r="AI748" s="19" t="str">
        <f>IF(AND(מרקובחצי[[#This Row],[CycleNumber]]&lt;$B749,SUM(U748:U749)=2),1,"")</f>
        <v/>
      </c>
      <c r="AJ748" s="19" t="str">
        <f>IF(AND(מרקובחצי[[#This Row],[CycleNumber]]&lt;$B749,SUM(מרקובחצי[[#This Row],[32]],O749)=2),1,"")</f>
        <v/>
      </c>
      <c r="AK748" s="19" t="str">
        <f>IF(AND(מרקובחצי[[#This Row],[CycleNumber]]&lt;$B749,SUM(מרקובחצי[[#This Row],[32]],P749)=2),1,"")</f>
        <v/>
      </c>
      <c r="AL748" s="19" t="str">
        <f>IF(AND(מרקובחצי[[#This Row],[CycleNumber]]&lt;$B749,SUM(מרקובחצי[[#This Row],[32]],Q749)=2),1,"")</f>
        <v/>
      </c>
      <c r="AM748" s="19">
        <f>IF(AND(מרקובחצי[[#This Row],[CycleNumber]]&lt;$B749,SUM(V748:V749)=2),1,"")</f>
        <v>1</v>
      </c>
      <c r="AN748" s="19" t="str">
        <f>IF(AND(מרקובחצי[[#This Row],[CycleNumber]]&lt;$B749,SUM(מרקובחצי[[#This Row],[33]],O749)=2),1,"")</f>
        <v/>
      </c>
      <c r="AO748" s="19" t="str">
        <f>IF(AND(מרקובחצי[[#This Row],[CycleNumber]]&lt;$B749,SUM(מרקובחצי[[#This Row],[33]],P749)=2),1,"")</f>
        <v/>
      </c>
      <c r="AP748" s="19" t="str">
        <f>IF(AND(מרקובחצי[[#This Row],[CycleNumber]]&lt;$B749,SUM(מרקובחצי[[#This Row],[33]],Q749)=2),1,"")</f>
        <v/>
      </c>
      <c r="AQ748" s="19" t="str">
        <f>IF(AND(מרקובחצי[[#This Row],[CycleNumber]]&lt;$B749,SUM(W748:W749)=2),1,"")</f>
        <v/>
      </c>
      <c r="AR748" s="19" t="str">
        <f>IF(AND(מרקובחצי[[#This Row],[CycleNumber]]&lt;$B749,SUM(מרקובחצי[[#This Row],[12]],S749)=2),1,"")</f>
        <v/>
      </c>
      <c r="AS748" s="19" t="str">
        <f>IF(AND(מרקובחצי[[#This Row],[CycleNumber]]&lt;$B749,SUM(מרקובחצי[[#This Row],[22]],V749)=2),1,"")</f>
        <v/>
      </c>
      <c r="AT748" s="21">
        <f>SUM(מרקובחצי[[#This Row],[11]:[33]])</f>
        <v>1</v>
      </c>
    </row>
    <row r="749" spans="1:46" ht="15.6" x14ac:dyDescent="0.25">
      <c r="A749" s="19" t="s">
        <v>72</v>
      </c>
      <c r="B749" s="19">
        <v>12</v>
      </c>
      <c r="C749">
        <v>30</v>
      </c>
      <c r="D749" s="19">
        <f>מרקובחצי[[#This Row],[LengthofCycle]]+1</f>
        <v>31</v>
      </c>
      <c r="E749" t="str">
        <f>IF(IFERROR(LOOKUP(מרקובחצי[[#This Row],[ClientID]],קביעויות[הפלגה]),FALSE)=מרקובחצי[[#This Row],[ClientID]],1,"")</f>
        <v/>
      </c>
      <c r="F749" t="str">
        <f>IF(IFERROR(LOOKUP(מרקובחצי[[#This Row],[ClientID]],סוגחציקבוע[S31]),FALSE)=מרקובחצי[[#This Row],[ClientID]],1,"")</f>
        <v/>
      </c>
      <c r="G749">
        <f>IF(IFERROR(LOOKUP(מרקובחצי[[#This Row],[ClientID]],סוגחציקבוע[S32]),FALSE)=מרקובחצי[[#This Row],[ClientID]],1,"")</f>
        <v>1</v>
      </c>
      <c r="H749" t="str">
        <f>IF(IFERROR(LOOKUP(מרקובחצי[[#This Row],[ClientID]],סוגחציקבוע[S33]),FALSE)=מרקובחצי[[#This Row],[ClientID]],1,"")</f>
        <v/>
      </c>
      <c r="I749" t="str">
        <f>IF(IFERROR(LOOKUP(מרקובחצי[[#This Row],[ClientID]],סוגחציקבוע[S32&amp;33]),FALSE)=מרקובחצי[[#This Row],[ClientID]],1,"")</f>
        <v/>
      </c>
      <c r="J749" s="19">
        <f>IF(SUM(מרקובחצי[[#This Row],[11]:[13]])=1,מרקובחצי[[#This Row],[עד ועד]],IF(SUM(R748:T749)=1,IF(מרקובחצי[[#This Row],[עד ועד]]&lt;J748,מרקובחצי[[#This Row],[עד ועד]],J748),J748))</f>
        <v>30</v>
      </c>
      <c r="K749" s="19">
        <f>IF(SUM(מרקובחצי[[#This Row],[11]:[13]])=1,מרקובחצי[[#This Row],[עד ועד]],IF(SUM(R748:T749)=1,IF(מרקובחצי[[#This Row],[עד ועד]]&gt;K748,מרקובחצי[[#This Row],[עד ועד]],K748),K748))</f>
        <v>36</v>
      </c>
      <c r="L749" s="19" t="str">
        <f>IF(AND(SUM(מרקובחצי[[#This Row],[31]:[33]])=1,SUM(U748:W748)=0),מרקובחצי[[#This Row],[מקס]]-מרקובחצי[[#This Row],[מינ]],"")</f>
        <v/>
      </c>
      <c r="M74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49" s="19" t="str">
        <f t="shared" si="11"/>
        <v>S32</v>
      </c>
      <c r="O749" s="19" t="str">
        <f>IF(מרקובחצי[[#This Row],[קבעה הפלגה?]]=1,"",IF(AND(מרקובחצי[[#This Row],[עד ועד]]&lt;29,OR(מרקובחצי[[#This Row],[CycleNumber]]=1,AND(U748=1,OR(מרקובחצי[[#This Row],[עד ועד]]&lt;J748,מרקובחצי[[#This Row],[עד ועד]]&gt;K748)),AND(V748=1,מרקובחצי[[#This Row],[עד ועד]]&lt;J748),W748=1)),1,""))</f>
        <v/>
      </c>
      <c r="P749" s="19" t="str">
        <f>IF(מרקובחצי[[#This Row],[קבעה הפלגה?]]=1,"",IF(AND(מרקובחצי[[#This Row],[עד ועד]]&gt;28,מרקובחצי[[#This Row],[עד ועד]]&lt;32,OR(מרקובחצי[[#This Row],[CycleNumber]]=1,AND(U748=1),AND(V748=1,OR(מרקובחצי[[#This Row],[עד ועד]]&lt;J748,מרקובחצי[[#This Row],[עד ועד]]&gt;K748)),W748=1)),1,""))</f>
        <v/>
      </c>
      <c r="Q749" s="19" t="str">
        <f>IF(מרקובחצי[[#This Row],[קבעה הפלגה?]]=1,"",IF(AND(מרקובחצי[[#This Row],[עד ועד]]&gt;31,OR(מרקובחצי[[#This Row],[CycleNumber]]=1,AND(U748=1),AND(V748=1,מרקובחצי[[#This Row],[עד ועד]]&gt;K748),AND(W748=1,OR(מרקובחצי[[#This Row],[עד ועד]]&gt;K748,מרקובחצי[[#This Row],[עד ועד]]&lt;J748)))),1,""))</f>
        <v/>
      </c>
      <c r="R749" s="19" t="str">
        <f>IF(מרקובחצי[[#This Row],[CycleNumber]]&gt;1,IF(AND(O748=1,מרקובחצי[[#This Row],[עד ועד]]&lt;29),1,""),"")</f>
        <v/>
      </c>
      <c r="S749" s="19" t="str">
        <f>IF(מרקובחצי[[#This Row],[CycleNumber]]&gt;1,IF(OR(AND(O748=1,מרקובחצי[[#This Row],[עד ועד]]&gt;28),AND(P748=1),AND(Q748=1,מרקובחצי[[#This Row],[עד ועד]]&lt;32)),1,""),"")</f>
        <v/>
      </c>
      <c r="T749" s="19" t="str">
        <f>IF(מרקובחצי[[#This Row],[CycleNumber]]&gt;1,IF(AND(Q748=1,מרקובחצי[[#This Row],[עד ועד]]&gt;31),1,""),"")</f>
        <v/>
      </c>
      <c r="U749" s="19" t="str">
        <f>IF(מרקובחצי[[#This Row],[CycleNumber]]&gt;1,IF(AND(R748=1,מרקובחצי[[#This Row],[עד ועד]]&lt;29),1,IF(AND(U748=1,NOT(OR(מרקובחצי[[#This Row],[עד ועד]]&lt;J748,מרקובחצי[[#This Row],[עד ועד]]&gt;K748))),1,"")),"")</f>
        <v/>
      </c>
      <c r="V749" s="19">
        <f>IF(מרקובחצי[[#This Row],[CycleNumber]]&gt;1,IF(AND(SUM(R748:T748)=1,מרקובחצי[[#This Row],[עד ועד]]&gt;28,מרקובחצי[[#This Row],[עד ועד]]&lt;32),1,IF(OR(S748=1,AND(R748=1,מרקובחצי[[#This Row],[עד ועד]]&gt;28),AND(T748=1,מרקובחצי[[#This Row],[עד ועד]]&lt;32)),1,IF(AND(V748=1,NOT(OR(מרקובחצי[[#This Row],[עד ועד]]&lt;J748,מרקובחצי[[#This Row],[עד ועד]]&gt;K748))),1,""))),"")</f>
        <v>1</v>
      </c>
      <c r="W749" s="19" t="str">
        <f>IF(מרקובחצי[[#This Row],[CycleNumber]]&gt;1,IF(AND(T748=1,מרקובחצי[[#This Row],[עד ועד]]&gt;31),1,IF(AND(W748=1,NOT(OR(מרקובחצי[[#This Row],[עד ועד]]&lt;J748,מרקובחצי[[#This Row],[עד ועד]]&gt;K748))),1,"")),"")</f>
        <v/>
      </c>
      <c r="X749" s="19" t="str">
        <f>IF(AND(מרקובחצי[[#This Row],[CycleNumber]]&lt;$B750,SUM(מרקובחצי[[#This Row],[11]],R750)=2),1,"")</f>
        <v/>
      </c>
      <c r="Y749" s="19" t="str">
        <f>IF(AND(מרקובחצי[[#This Row],[CycleNumber]]&lt;$B750,SUM(מרקובחצי[[#This Row],[11]],S750)=2),1,"")</f>
        <v/>
      </c>
      <c r="Z749" s="19" t="str">
        <f>IF(AND(מרקובחצי[[#This Row],[CycleNumber]]&lt;$B750,SUM(מרקובחצי[[#This Row],[13]],S750)=2),1,"")</f>
        <v/>
      </c>
      <c r="AA749" s="19" t="str">
        <f>IF(AND(מרקובחצי[[#This Row],[CycleNumber]]&lt;$B750,SUM(מרקובחצי[[#This Row],[13]],T750)=2),1,"")</f>
        <v/>
      </c>
      <c r="AB749" s="19" t="str">
        <f>IF(AND(מרקובחצי[[#This Row],[CycleNumber]]&lt;$B750,SUM(מרקובחצי[[#This Row],[21]],U750)=2),1,"")</f>
        <v/>
      </c>
      <c r="AC749" s="19" t="str">
        <f>IF(AND(מרקובחצי[[#This Row],[CycleNumber]]&lt;$B750,SUM(מרקובחצי[[#This Row],[21]],V750)=2),1,"")</f>
        <v/>
      </c>
      <c r="AD749" s="19" t="str">
        <f>IF(AND(מרקובחצי[[#This Row],[CycleNumber]]&lt;$B750,SUM(מרקובחצי[[#This Row],[23]],V750)=2),1,"")</f>
        <v/>
      </c>
      <c r="AE749" s="19" t="str">
        <f>IF(AND(מרקובחצי[[#This Row],[CycleNumber]]&lt;$B750,SUM(מרקובחצי[[#This Row],[23]],W750)=2),1,"")</f>
        <v/>
      </c>
      <c r="AF749" s="19" t="str">
        <f>IF(AND(מרקובחצי[[#This Row],[CycleNumber]]&lt;$B750,SUM(מרקובחצי[[#This Row],[31]],O750)=2),1,"")</f>
        <v/>
      </c>
      <c r="AG749" s="19" t="str">
        <f>IF(AND(מרקובחצי[[#This Row],[CycleNumber]]&lt;$B750,SUM(מרקובחצי[[#This Row],[31]],P750)=2),1,"")</f>
        <v/>
      </c>
      <c r="AH749" s="19" t="str">
        <f>IF(AND(מרקובחצי[[#This Row],[CycleNumber]]&lt;$B750,SUM(מרקובחצי[[#This Row],[31]],Q750)=2),1,"")</f>
        <v/>
      </c>
      <c r="AI749" s="19" t="str">
        <f>IF(AND(מרקובחצי[[#This Row],[CycleNumber]]&lt;$B750,SUM(U749:U750)=2),1,"")</f>
        <v/>
      </c>
      <c r="AJ749" s="19" t="str">
        <f>IF(AND(מרקובחצי[[#This Row],[CycleNumber]]&lt;$B750,SUM(מרקובחצי[[#This Row],[32]],O750)=2),1,"")</f>
        <v/>
      </c>
      <c r="AK749" s="19" t="str">
        <f>IF(AND(מרקובחצי[[#This Row],[CycleNumber]]&lt;$B750,SUM(מרקובחצי[[#This Row],[32]],P750)=2),1,"")</f>
        <v/>
      </c>
      <c r="AL749" s="19">
        <f>IF(AND(מרקובחצי[[#This Row],[CycleNumber]]&lt;$B750,SUM(מרקובחצי[[#This Row],[32]],Q750)=2),1,"")</f>
        <v>1</v>
      </c>
      <c r="AM749" s="19" t="str">
        <f>IF(AND(מרקובחצי[[#This Row],[CycleNumber]]&lt;$B750,SUM(V749:V750)=2),1,"")</f>
        <v/>
      </c>
      <c r="AN749" s="19" t="str">
        <f>IF(AND(מרקובחצי[[#This Row],[CycleNumber]]&lt;$B750,SUM(מרקובחצי[[#This Row],[33]],O750)=2),1,"")</f>
        <v/>
      </c>
      <c r="AO749" s="19" t="str">
        <f>IF(AND(מרקובחצי[[#This Row],[CycleNumber]]&lt;$B750,SUM(מרקובחצי[[#This Row],[33]],P750)=2),1,"")</f>
        <v/>
      </c>
      <c r="AP749" s="19" t="str">
        <f>IF(AND(מרקובחצי[[#This Row],[CycleNumber]]&lt;$B750,SUM(מרקובחצי[[#This Row],[33]],Q750)=2),1,"")</f>
        <v/>
      </c>
      <c r="AQ749" s="19" t="str">
        <f>IF(AND(מרקובחצי[[#This Row],[CycleNumber]]&lt;$B750,SUM(W749:W750)=2),1,"")</f>
        <v/>
      </c>
      <c r="AR749" s="19" t="str">
        <f>IF(AND(מרקובחצי[[#This Row],[CycleNumber]]&lt;$B750,SUM(מרקובחצי[[#This Row],[12]],S750)=2),1,"")</f>
        <v/>
      </c>
      <c r="AS749" s="19" t="str">
        <f>IF(AND(מרקובחצי[[#This Row],[CycleNumber]]&lt;$B750,SUM(מרקובחצי[[#This Row],[22]],V750)=2),1,"")</f>
        <v/>
      </c>
      <c r="AT749" s="21">
        <f>SUM(מרקובחצי[[#This Row],[11]:[33]])</f>
        <v>1</v>
      </c>
    </row>
    <row r="750" spans="1:46" ht="15.6" x14ac:dyDescent="0.25">
      <c r="A750" s="19" t="s">
        <v>72</v>
      </c>
      <c r="B750" s="19">
        <v>13</v>
      </c>
      <c r="C750">
        <v>38</v>
      </c>
      <c r="D750" s="19">
        <f>מרקובחצי[[#This Row],[LengthofCycle]]+1</f>
        <v>39</v>
      </c>
      <c r="E750" t="str">
        <f>IF(IFERROR(LOOKUP(מרקובחצי[[#This Row],[ClientID]],קביעויות[הפלגה]),FALSE)=מרקובחצי[[#This Row],[ClientID]],1,"")</f>
        <v/>
      </c>
      <c r="F750" t="str">
        <f>IF(IFERROR(LOOKUP(מרקובחצי[[#This Row],[ClientID]],סוגחציקבוע[S31]),FALSE)=מרקובחצי[[#This Row],[ClientID]],1,"")</f>
        <v/>
      </c>
      <c r="G750">
        <f>IF(IFERROR(LOOKUP(מרקובחצי[[#This Row],[ClientID]],סוגחציקבוע[S32]),FALSE)=מרקובחצי[[#This Row],[ClientID]],1,"")</f>
        <v>1</v>
      </c>
      <c r="H750" t="str">
        <f>IF(IFERROR(LOOKUP(מרקובחצי[[#This Row],[ClientID]],סוגחציקבוע[S33]),FALSE)=מרקובחצי[[#This Row],[ClientID]],1,"")</f>
        <v/>
      </c>
      <c r="I750" t="str">
        <f>IF(IFERROR(LOOKUP(מרקובחצי[[#This Row],[ClientID]],סוגחציקבוע[S32&amp;33]),FALSE)=מרקובחצי[[#This Row],[ClientID]],1,"")</f>
        <v/>
      </c>
      <c r="J750" s="19">
        <f>IF(SUM(מרקובחצי[[#This Row],[11]:[13]])=1,מרקובחצי[[#This Row],[עד ועד]],IF(SUM(R749:T750)=1,IF(מרקובחצי[[#This Row],[עד ועד]]&lt;J749,מרקובחצי[[#This Row],[עד ועד]],J749),J749))</f>
        <v>39</v>
      </c>
      <c r="K750" s="19">
        <f>IF(SUM(מרקובחצי[[#This Row],[11]:[13]])=1,מרקובחצי[[#This Row],[עד ועד]],IF(SUM(R749:T750)=1,IF(מרקובחצי[[#This Row],[עד ועד]]&gt;K749,מרקובחצי[[#This Row],[עד ועד]],K749),K749))</f>
        <v>39</v>
      </c>
      <c r="L750" s="19" t="str">
        <f>IF(AND(SUM(מרקובחצי[[#This Row],[31]:[33]])=1,SUM(U749:W749)=0),מרקובחצי[[#This Row],[מקס]]-מרקובחצי[[#This Row],[מינ]],"")</f>
        <v/>
      </c>
      <c r="M75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750" s="19" t="str">
        <f t="shared" si="11"/>
        <v>S32</v>
      </c>
      <c r="O750" s="19" t="str">
        <f>IF(מרקובחצי[[#This Row],[קבעה הפלגה?]]=1,"",IF(AND(מרקובחצי[[#This Row],[עד ועד]]&lt;29,OR(מרקובחצי[[#This Row],[CycleNumber]]=1,AND(U749=1,OR(מרקובחצי[[#This Row],[עד ועד]]&lt;J749,מרקובחצי[[#This Row],[עד ועד]]&gt;K749)),AND(V749=1,מרקובחצי[[#This Row],[עד ועד]]&lt;J749),W749=1)),1,""))</f>
        <v/>
      </c>
      <c r="P750" s="19" t="str">
        <f>IF(מרקובחצי[[#This Row],[קבעה הפלגה?]]=1,"",IF(AND(מרקובחצי[[#This Row],[עד ועד]]&gt;28,מרקובחצי[[#This Row],[עד ועד]]&lt;32,OR(מרקובחצי[[#This Row],[CycleNumber]]=1,AND(U749=1),AND(V749=1,OR(מרקובחצי[[#This Row],[עד ועד]]&lt;J749,מרקובחצי[[#This Row],[עד ועד]]&gt;K749)),W749=1)),1,""))</f>
        <v/>
      </c>
      <c r="Q750" s="19">
        <f>IF(מרקובחצי[[#This Row],[קבעה הפלגה?]]=1,"",IF(AND(מרקובחצי[[#This Row],[עד ועד]]&gt;31,OR(מרקובחצי[[#This Row],[CycleNumber]]=1,AND(U749=1),AND(V749=1,מרקובחצי[[#This Row],[עד ועד]]&gt;K749),AND(W749=1,OR(מרקובחצי[[#This Row],[עד ועד]]&gt;K749,מרקובחצי[[#This Row],[עד ועד]]&lt;J749)))),1,""))</f>
        <v>1</v>
      </c>
      <c r="R750" s="19" t="str">
        <f>IF(מרקובחצי[[#This Row],[CycleNumber]]&gt;1,IF(AND(O749=1,מרקובחצי[[#This Row],[עד ועד]]&lt;29),1,""),"")</f>
        <v/>
      </c>
      <c r="S750" s="19" t="str">
        <f>IF(מרקובחצי[[#This Row],[CycleNumber]]&gt;1,IF(OR(AND(O749=1,מרקובחצי[[#This Row],[עד ועד]]&gt;28),AND(P749=1),AND(Q749=1,מרקובחצי[[#This Row],[עד ועד]]&lt;32)),1,""),"")</f>
        <v/>
      </c>
      <c r="T750" s="19" t="str">
        <f>IF(מרקובחצי[[#This Row],[CycleNumber]]&gt;1,IF(AND(Q749=1,מרקובחצי[[#This Row],[עד ועד]]&gt;31),1,""),"")</f>
        <v/>
      </c>
      <c r="U750" s="19" t="str">
        <f>IF(מרקובחצי[[#This Row],[CycleNumber]]&gt;1,IF(AND(R749=1,מרקובחצי[[#This Row],[עד ועד]]&lt;29),1,IF(AND(U749=1,NOT(OR(מרקובחצי[[#This Row],[עד ועד]]&lt;J749,מרקובחצי[[#This Row],[עד ועד]]&gt;K749))),1,"")),"")</f>
        <v/>
      </c>
      <c r="V750" s="19" t="str">
        <f>IF(מרקובחצי[[#This Row],[CycleNumber]]&gt;1,IF(AND(SUM(R749:T749)=1,מרקובחצי[[#This Row],[עד ועד]]&gt;28,מרקובחצי[[#This Row],[עד ועד]]&lt;32),1,IF(OR(S749=1,AND(R749=1,מרקובחצי[[#This Row],[עד ועד]]&gt;28),AND(T749=1,מרקובחצי[[#This Row],[עד ועד]]&lt;32)),1,IF(AND(V749=1,NOT(OR(מרקובחצי[[#This Row],[עד ועד]]&lt;J749,מרקובחצי[[#This Row],[עד ועד]]&gt;K749))),1,""))),"")</f>
        <v/>
      </c>
      <c r="W750" s="19" t="str">
        <f>IF(מרקובחצי[[#This Row],[CycleNumber]]&gt;1,IF(AND(T749=1,מרקובחצי[[#This Row],[עד ועד]]&gt;31),1,IF(AND(W749=1,NOT(OR(מרקובחצי[[#This Row],[עד ועד]]&lt;J749,מרקובחצי[[#This Row],[עד ועד]]&gt;K749))),1,"")),"")</f>
        <v/>
      </c>
      <c r="X750" s="19" t="str">
        <f>IF(AND(מרקובחצי[[#This Row],[CycleNumber]]&lt;$B751,SUM(מרקובחצי[[#This Row],[11]],R751)=2),1,"")</f>
        <v/>
      </c>
      <c r="Y750" s="19" t="str">
        <f>IF(AND(מרקובחצי[[#This Row],[CycleNumber]]&lt;$B751,SUM(מרקובחצי[[#This Row],[11]],S751)=2),1,"")</f>
        <v/>
      </c>
      <c r="Z750" s="19">
        <f>IF(AND(מרקובחצי[[#This Row],[CycleNumber]]&lt;$B751,SUM(מרקובחצי[[#This Row],[13]],S751)=2),1,"")</f>
        <v>1</v>
      </c>
      <c r="AA750" s="19" t="str">
        <f>IF(AND(מרקובחצי[[#This Row],[CycleNumber]]&lt;$B751,SUM(מרקובחצי[[#This Row],[13]],T751)=2),1,"")</f>
        <v/>
      </c>
      <c r="AB750" s="19" t="str">
        <f>IF(AND(מרקובחצי[[#This Row],[CycleNumber]]&lt;$B751,SUM(מרקובחצי[[#This Row],[21]],U751)=2),1,"")</f>
        <v/>
      </c>
      <c r="AC750" s="19" t="str">
        <f>IF(AND(מרקובחצי[[#This Row],[CycleNumber]]&lt;$B751,SUM(מרקובחצי[[#This Row],[21]],V751)=2),1,"")</f>
        <v/>
      </c>
      <c r="AD750" s="19" t="str">
        <f>IF(AND(מרקובחצי[[#This Row],[CycleNumber]]&lt;$B751,SUM(מרקובחצי[[#This Row],[23]],V751)=2),1,"")</f>
        <v/>
      </c>
      <c r="AE750" s="19" t="str">
        <f>IF(AND(מרקובחצי[[#This Row],[CycleNumber]]&lt;$B751,SUM(מרקובחצי[[#This Row],[23]],W751)=2),1,"")</f>
        <v/>
      </c>
      <c r="AF750" s="19" t="str">
        <f>IF(AND(מרקובחצי[[#This Row],[CycleNumber]]&lt;$B751,SUM(מרקובחצי[[#This Row],[31]],O751)=2),1,"")</f>
        <v/>
      </c>
      <c r="AG750" s="19" t="str">
        <f>IF(AND(מרקובחצי[[#This Row],[CycleNumber]]&lt;$B751,SUM(מרקובחצי[[#This Row],[31]],P751)=2),1,"")</f>
        <v/>
      </c>
      <c r="AH750" s="19" t="str">
        <f>IF(AND(מרקובחצי[[#This Row],[CycleNumber]]&lt;$B751,SUM(מרקובחצי[[#This Row],[31]],Q751)=2),1,"")</f>
        <v/>
      </c>
      <c r="AI750" s="19" t="str">
        <f>IF(AND(מרקובחצי[[#This Row],[CycleNumber]]&lt;$B751,SUM(U750:U751)=2),1,"")</f>
        <v/>
      </c>
      <c r="AJ750" s="19" t="str">
        <f>IF(AND(מרקובחצי[[#This Row],[CycleNumber]]&lt;$B751,SUM(מרקובחצי[[#This Row],[32]],O751)=2),1,"")</f>
        <v/>
      </c>
      <c r="AK750" s="19" t="str">
        <f>IF(AND(מרקובחצי[[#This Row],[CycleNumber]]&lt;$B751,SUM(מרקובחצי[[#This Row],[32]],P751)=2),1,"")</f>
        <v/>
      </c>
      <c r="AL750" s="19" t="str">
        <f>IF(AND(מרקובחצי[[#This Row],[CycleNumber]]&lt;$B751,SUM(מרקובחצי[[#This Row],[32]],Q751)=2),1,"")</f>
        <v/>
      </c>
      <c r="AM750" s="19" t="str">
        <f>IF(AND(מרקובחצי[[#This Row],[CycleNumber]]&lt;$B751,SUM(V750:V751)=2),1,"")</f>
        <v/>
      </c>
      <c r="AN750" s="19" t="str">
        <f>IF(AND(מרקובחצי[[#This Row],[CycleNumber]]&lt;$B751,SUM(מרקובחצי[[#This Row],[33]],O751)=2),1,"")</f>
        <v/>
      </c>
      <c r="AO750" s="19" t="str">
        <f>IF(AND(מרקובחצי[[#This Row],[CycleNumber]]&lt;$B751,SUM(מרקובחצי[[#This Row],[33]],P751)=2),1,"")</f>
        <v/>
      </c>
      <c r="AP750" s="19" t="str">
        <f>IF(AND(מרקובחצי[[#This Row],[CycleNumber]]&lt;$B751,SUM(מרקובחצי[[#This Row],[33]],Q751)=2),1,"")</f>
        <v/>
      </c>
      <c r="AQ750" s="19" t="str">
        <f>IF(AND(מרקובחצי[[#This Row],[CycleNumber]]&lt;$B751,SUM(W750:W751)=2),1,"")</f>
        <v/>
      </c>
      <c r="AR750" s="19" t="str">
        <f>IF(AND(מרקובחצי[[#This Row],[CycleNumber]]&lt;$B751,SUM(מרקובחצי[[#This Row],[12]],S751)=2),1,"")</f>
        <v/>
      </c>
      <c r="AS750" s="19" t="str">
        <f>IF(AND(מרקובחצי[[#This Row],[CycleNumber]]&lt;$B751,SUM(מרקובחצי[[#This Row],[22]],V751)=2),1,"")</f>
        <v/>
      </c>
      <c r="AT750" s="21">
        <f>SUM(מרקובחצי[[#This Row],[11]:[33]])</f>
        <v>1</v>
      </c>
    </row>
    <row r="751" spans="1:46" ht="15.6" x14ac:dyDescent="0.25">
      <c r="A751" s="19" t="s">
        <v>72</v>
      </c>
      <c r="B751" s="19">
        <v>14</v>
      </c>
      <c r="C751">
        <v>30</v>
      </c>
      <c r="D751" s="19">
        <f>מרקובחצי[[#This Row],[LengthofCycle]]+1</f>
        <v>31</v>
      </c>
      <c r="E751" t="str">
        <f>IF(IFERROR(LOOKUP(מרקובחצי[[#This Row],[ClientID]],קביעויות[הפלגה]),FALSE)=מרקובחצי[[#This Row],[ClientID]],1,"")</f>
        <v/>
      </c>
      <c r="F751" t="str">
        <f>IF(IFERROR(LOOKUP(מרקובחצי[[#This Row],[ClientID]],סוגחציקבוע[S31]),FALSE)=מרקובחצי[[#This Row],[ClientID]],1,"")</f>
        <v/>
      </c>
      <c r="G751">
        <f>IF(IFERROR(LOOKUP(מרקובחצי[[#This Row],[ClientID]],סוגחציקבוע[S32]),FALSE)=מרקובחצי[[#This Row],[ClientID]],1,"")</f>
        <v>1</v>
      </c>
      <c r="H751" t="str">
        <f>IF(IFERROR(LOOKUP(מרקובחצי[[#This Row],[ClientID]],סוגחציקבוע[S33]),FALSE)=מרקובחצי[[#This Row],[ClientID]],1,"")</f>
        <v/>
      </c>
      <c r="I751" t="str">
        <f>IF(IFERROR(LOOKUP(מרקובחצי[[#This Row],[ClientID]],סוגחציקבוע[S32&amp;33]),FALSE)=מרקובחצי[[#This Row],[ClientID]],1,"")</f>
        <v/>
      </c>
      <c r="J751" s="19">
        <f>IF(SUM(מרקובחצי[[#This Row],[11]:[13]])=1,מרקובחצי[[#This Row],[עד ועד]],IF(SUM(R750:T751)=1,IF(מרקובחצי[[#This Row],[עד ועד]]&lt;J750,מרקובחצי[[#This Row],[עד ועד]],J750),J750))</f>
        <v>31</v>
      </c>
      <c r="K751" s="19">
        <f>IF(SUM(מרקובחצי[[#This Row],[11]:[13]])=1,מרקובחצי[[#This Row],[עד ועד]],IF(SUM(R750:T751)=1,IF(מרקובחצי[[#This Row],[עד ועד]]&gt;K750,מרקובחצי[[#This Row],[עד ועד]],K750),K750))</f>
        <v>39</v>
      </c>
      <c r="L751" s="19" t="str">
        <f>IF(AND(SUM(מרקובחצי[[#This Row],[31]:[33]])=1,SUM(U750:W750)=0),מרקובחצי[[#This Row],[מקס]]-מרקובחצי[[#This Row],[מינ]],"")</f>
        <v/>
      </c>
      <c r="M75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751" s="19" t="str">
        <f t="shared" si="11"/>
        <v>S13</v>
      </c>
      <c r="O751" s="19" t="str">
        <f>IF(מרקובחצי[[#This Row],[קבעה הפלגה?]]=1,"",IF(AND(מרקובחצי[[#This Row],[עד ועד]]&lt;29,OR(מרקובחצי[[#This Row],[CycleNumber]]=1,AND(U750=1,OR(מרקובחצי[[#This Row],[עד ועד]]&lt;J750,מרקובחצי[[#This Row],[עד ועד]]&gt;K750)),AND(V750=1,מרקובחצי[[#This Row],[עד ועד]]&lt;J750),W750=1)),1,""))</f>
        <v/>
      </c>
      <c r="P751" s="19" t="str">
        <f>IF(מרקובחצי[[#This Row],[קבעה הפלגה?]]=1,"",IF(AND(מרקובחצי[[#This Row],[עד ועד]]&gt;28,מרקובחצי[[#This Row],[עד ועד]]&lt;32,OR(מרקובחצי[[#This Row],[CycleNumber]]=1,AND(U750=1),AND(V750=1,OR(מרקובחצי[[#This Row],[עד ועד]]&lt;J750,מרקובחצי[[#This Row],[עד ועד]]&gt;K750)),W750=1)),1,""))</f>
        <v/>
      </c>
      <c r="Q751" s="19" t="str">
        <f>IF(מרקובחצי[[#This Row],[קבעה הפלגה?]]=1,"",IF(AND(מרקובחצי[[#This Row],[עד ועד]]&gt;31,OR(מרקובחצי[[#This Row],[CycleNumber]]=1,AND(U750=1),AND(V750=1,מרקובחצי[[#This Row],[עד ועד]]&gt;K750),AND(W750=1,OR(מרקובחצי[[#This Row],[עד ועד]]&gt;K750,מרקובחצי[[#This Row],[עד ועד]]&lt;J750)))),1,""))</f>
        <v/>
      </c>
      <c r="R751" s="19" t="str">
        <f>IF(מרקובחצי[[#This Row],[CycleNumber]]&gt;1,IF(AND(O750=1,מרקובחצי[[#This Row],[עד ועד]]&lt;29),1,""),"")</f>
        <v/>
      </c>
      <c r="S751" s="19">
        <f>IF(מרקובחצי[[#This Row],[CycleNumber]]&gt;1,IF(OR(AND(O750=1,מרקובחצי[[#This Row],[עד ועד]]&gt;28),AND(P750=1),AND(Q750=1,מרקובחצי[[#This Row],[עד ועד]]&lt;32)),1,""),"")</f>
        <v>1</v>
      </c>
      <c r="T751" s="19" t="str">
        <f>IF(מרקובחצי[[#This Row],[CycleNumber]]&gt;1,IF(AND(Q750=1,מרקובחצי[[#This Row],[עד ועד]]&gt;31),1,""),"")</f>
        <v/>
      </c>
      <c r="U751" s="19" t="str">
        <f>IF(מרקובחצי[[#This Row],[CycleNumber]]&gt;1,IF(AND(R750=1,מרקובחצי[[#This Row],[עד ועד]]&lt;29),1,IF(AND(U750=1,NOT(OR(מרקובחצי[[#This Row],[עד ועד]]&lt;J750,מרקובחצי[[#This Row],[עד ועד]]&gt;K750))),1,"")),"")</f>
        <v/>
      </c>
      <c r="V751" s="19" t="str">
        <f>IF(מרקובחצי[[#This Row],[CycleNumber]]&gt;1,IF(AND(SUM(R750:T750)=1,מרקובחצי[[#This Row],[עד ועד]]&gt;28,מרקובחצי[[#This Row],[עד ועד]]&lt;32),1,IF(OR(S750=1,AND(R750=1,מרקובחצי[[#This Row],[עד ועד]]&gt;28),AND(T750=1,מרקובחצי[[#This Row],[עד ועד]]&lt;32)),1,IF(AND(V750=1,NOT(OR(מרקובחצי[[#This Row],[עד ועד]]&lt;J750,מרקובחצי[[#This Row],[עד ועד]]&gt;K750))),1,""))),"")</f>
        <v/>
      </c>
      <c r="W751" s="19" t="str">
        <f>IF(מרקובחצי[[#This Row],[CycleNumber]]&gt;1,IF(AND(T750=1,מרקובחצי[[#This Row],[עד ועד]]&gt;31),1,IF(AND(W750=1,NOT(OR(מרקובחצי[[#This Row],[עד ועד]]&lt;J750,מרקובחצי[[#This Row],[עד ועד]]&gt;K750))),1,"")),"")</f>
        <v/>
      </c>
      <c r="X751" s="19" t="str">
        <f>IF(AND(מרקובחצי[[#This Row],[CycleNumber]]&lt;$B752,SUM(מרקובחצי[[#This Row],[11]],R752)=2),1,"")</f>
        <v/>
      </c>
      <c r="Y751" s="19" t="str">
        <f>IF(AND(מרקובחצי[[#This Row],[CycleNumber]]&lt;$B752,SUM(מרקובחצי[[#This Row],[11]],S752)=2),1,"")</f>
        <v/>
      </c>
      <c r="Z751" s="19" t="str">
        <f>IF(AND(מרקובחצי[[#This Row],[CycleNumber]]&lt;$B752,SUM(מרקובחצי[[#This Row],[13]],S752)=2),1,"")</f>
        <v/>
      </c>
      <c r="AA751" s="19" t="str">
        <f>IF(AND(מרקובחצי[[#This Row],[CycleNumber]]&lt;$B752,SUM(מרקובחצי[[#This Row],[13]],T752)=2),1,"")</f>
        <v/>
      </c>
      <c r="AB751" s="19" t="str">
        <f>IF(AND(מרקובחצי[[#This Row],[CycleNumber]]&lt;$B752,SUM(מרקובחצי[[#This Row],[21]],U752)=2),1,"")</f>
        <v/>
      </c>
      <c r="AC751" s="19" t="str">
        <f>IF(AND(מרקובחצי[[#This Row],[CycleNumber]]&lt;$B752,SUM(מרקובחצי[[#This Row],[21]],V752)=2),1,"")</f>
        <v/>
      </c>
      <c r="AD751" s="19" t="str">
        <f>IF(AND(מרקובחצי[[#This Row],[CycleNumber]]&lt;$B752,SUM(מרקובחצי[[#This Row],[23]],V752)=2),1,"")</f>
        <v/>
      </c>
      <c r="AE751" s="19" t="str">
        <f>IF(AND(מרקובחצי[[#This Row],[CycleNumber]]&lt;$B752,SUM(מרקובחצי[[#This Row],[23]],W752)=2),1,"")</f>
        <v/>
      </c>
      <c r="AF751" s="19" t="str">
        <f>IF(AND(מרקובחצי[[#This Row],[CycleNumber]]&lt;$B752,SUM(מרקובחצי[[#This Row],[31]],O752)=2),1,"")</f>
        <v/>
      </c>
      <c r="AG751" s="19" t="str">
        <f>IF(AND(מרקובחצי[[#This Row],[CycleNumber]]&lt;$B752,SUM(מרקובחצי[[#This Row],[31]],P752)=2),1,"")</f>
        <v/>
      </c>
      <c r="AH751" s="19" t="str">
        <f>IF(AND(מרקובחצי[[#This Row],[CycleNumber]]&lt;$B752,SUM(מרקובחצי[[#This Row],[31]],Q752)=2),1,"")</f>
        <v/>
      </c>
      <c r="AI751" s="19" t="str">
        <f>IF(AND(מרקובחצי[[#This Row],[CycleNumber]]&lt;$B752,SUM(U751:U752)=2),1,"")</f>
        <v/>
      </c>
      <c r="AJ751" s="19" t="str">
        <f>IF(AND(מרקובחצי[[#This Row],[CycleNumber]]&lt;$B752,SUM(מרקובחצי[[#This Row],[32]],O752)=2),1,"")</f>
        <v/>
      </c>
      <c r="AK751" s="19" t="str">
        <f>IF(AND(מרקובחצי[[#This Row],[CycleNumber]]&lt;$B752,SUM(מרקובחצי[[#This Row],[32]],P752)=2),1,"")</f>
        <v/>
      </c>
      <c r="AL751" s="19" t="str">
        <f>IF(AND(מרקובחצי[[#This Row],[CycleNumber]]&lt;$B752,SUM(מרקובחצי[[#This Row],[32]],Q752)=2),1,"")</f>
        <v/>
      </c>
      <c r="AM751" s="19" t="str">
        <f>IF(AND(מרקובחצי[[#This Row],[CycleNumber]]&lt;$B752,SUM(V751:V752)=2),1,"")</f>
        <v/>
      </c>
      <c r="AN751" s="19" t="str">
        <f>IF(AND(מרקובחצי[[#This Row],[CycleNumber]]&lt;$B752,SUM(מרקובחצי[[#This Row],[33]],O752)=2),1,"")</f>
        <v/>
      </c>
      <c r="AO751" s="19" t="str">
        <f>IF(AND(מרקובחצי[[#This Row],[CycleNumber]]&lt;$B752,SUM(מרקובחצי[[#This Row],[33]],P752)=2),1,"")</f>
        <v/>
      </c>
      <c r="AP751" s="19" t="str">
        <f>IF(AND(מרקובחצי[[#This Row],[CycleNumber]]&lt;$B752,SUM(מרקובחצי[[#This Row],[33]],Q752)=2),1,"")</f>
        <v/>
      </c>
      <c r="AQ751" s="19" t="str">
        <f>IF(AND(מרקובחצי[[#This Row],[CycleNumber]]&lt;$B752,SUM(W751:W752)=2),1,"")</f>
        <v/>
      </c>
      <c r="AR751" s="19" t="str">
        <f>IF(AND(מרקובחצי[[#This Row],[CycleNumber]]&lt;$B752,SUM(מרקובחצי[[#This Row],[12]],S752)=2),1,"")</f>
        <v/>
      </c>
      <c r="AS751" s="19">
        <f>IF(AND(מרקובחצי[[#This Row],[CycleNumber]]&lt;$B752,SUM(מרקובחצי[[#This Row],[22]],V752)=2),1,"")</f>
        <v>1</v>
      </c>
      <c r="AT751" s="21">
        <f>SUM(מרקובחצי[[#This Row],[11]:[33]])</f>
        <v>1</v>
      </c>
    </row>
    <row r="752" spans="1:46" ht="15.6" x14ac:dyDescent="0.25">
      <c r="A752" s="19" t="s">
        <v>72</v>
      </c>
      <c r="B752" s="19">
        <v>15</v>
      </c>
      <c r="C752">
        <v>29</v>
      </c>
      <c r="D752" s="19">
        <f>מרקובחצי[[#This Row],[LengthofCycle]]+1</f>
        <v>30</v>
      </c>
      <c r="E752" t="str">
        <f>IF(IFERROR(LOOKUP(מרקובחצי[[#This Row],[ClientID]],קביעויות[הפלגה]),FALSE)=מרקובחצי[[#This Row],[ClientID]],1,"")</f>
        <v/>
      </c>
      <c r="F752" t="str">
        <f>IF(IFERROR(LOOKUP(מרקובחצי[[#This Row],[ClientID]],סוגחציקבוע[S31]),FALSE)=מרקובחצי[[#This Row],[ClientID]],1,"")</f>
        <v/>
      </c>
      <c r="G752">
        <f>IF(IFERROR(LOOKUP(מרקובחצי[[#This Row],[ClientID]],סוגחציקבוע[S32]),FALSE)=מרקובחצי[[#This Row],[ClientID]],1,"")</f>
        <v>1</v>
      </c>
      <c r="H752" t="str">
        <f>IF(IFERROR(LOOKUP(מרקובחצי[[#This Row],[ClientID]],סוגחציקבוע[S33]),FALSE)=מרקובחצי[[#This Row],[ClientID]],1,"")</f>
        <v/>
      </c>
      <c r="I752" t="str">
        <f>IF(IFERROR(LOOKUP(מרקובחצי[[#This Row],[ClientID]],סוגחציקבוע[S32&amp;33]),FALSE)=מרקובחצי[[#This Row],[ClientID]],1,"")</f>
        <v/>
      </c>
      <c r="J752" s="19">
        <f>IF(SUM(מרקובחצי[[#This Row],[11]:[13]])=1,מרקובחצי[[#This Row],[עד ועד]],IF(SUM(R751:T752)=1,IF(מרקובחצי[[#This Row],[עד ועד]]&lt;J751,מרקובחצי[[#This Row],[עד ועד]],J751),J751))</f>
        <v>30</v>
      </c>
      <c r="K752" s="19">
        <f>IF(SUM(מרקובחצי[[#This Row],[11]:[13]])=1,מרקובחצי[[#This Row],[עד ועד]],IF(SUM(R751:T752)=1,IF(מרקובחצי[[#This Row],[עד ועד]]&gt;K751,מרקובחצי[[#This Row],[עד ועד]],K751),K751))</f>
        <v>39</v>
      </c>
      <c r="L752" s="19">
        <f>IF(AND(SUM(מרקובחצי[[#This Row],[31]:[33]])=1,SUM(U751:W751)=0),מרקובחצי[[#This Row],[מקס]]-מרקובחצי[[#This Row],[מינ]],"")</f>
        <v>9</v>
      </c>
      <c r="M75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52" s="19" t="str">
        <f t="shared" si="11"/>
        <v>S22</v>
      </c>
      <c r="O752" s="19" t="str">
        <f>IF(מרקובחצי[[#This Row],[קבעה הפלגה?]]=1,"",IF(AND(מרקובחצי[[#This Row],[עד ועד]]&lt;29,OR(מרקובחצי[[#This Row],[CycleNumber]]=1,AND(U751=1,OR(מרקובחצי[[#This Row],[עד ועד]]&lt;J751,מרקובחצי[[#This Row],[עד ועד]]&gt;K751)),AND(V751=1,מרקובחצי[[#This Row],[עד ועד]]&lt;J751),W751=1)),1,""))</f>
        <v/>
      </c>
      <c r="P752" s="19" t="str">
        <f>IF(מרקובחצי[[#This Row],[קבעה הפלגה?]]=1,"",IF(AND(מרקובחצי[[#This Row],[עד ועד]]&gt;28,מרקובחצי[[#This Row],[עד ועד]]&lt;32,OR(מרקובחצי[[#This Row],[CycleNumber]]=1,AND(U751=1),AND(V751=1,OR(מרקובחצי[[#This Row],[עד ועד]]&lt;J751,מרקובחצי[[#This Row],[עד ועד]]&gt;K751)),W751=1)),1,""))</f>
        <v/>
      </c>
      <c r="Q752" s="19" t="str">
        <f>IF(מרקובחצי[[#This Row],[קבעה הפלגה?]]=1,"",IF(AND(מרקובחצי[[#This Row],[עד ועד]]&gt;31,OR(מרקובחצי[[#This Row],[CycleNumber]]=1,AND(U751=1),AND(V751=1,מרקובחצי[[#This Row],[עד ועד]]&gt;K751),AND(W751=1,OR(מרקובחצי[[#This Row],[עד ועד]]&gt;K751,מרקובחצי[[#This Row],[עד ועד]]&lt;J751)))),1,""))</f>
        <v/>
      </c>
      <c r="R752" s="19" t="str">
        <f>IF(מרקובחצי[[#This Row],[CycleNumber]]&gt;1,IF(AND(O751=1,מרקובחצי[[#This Row],[עד ועד]]&lt;29),1,""),"")</f>
        <v/>
      </c>
      <c r="S752" s="19" t="str">
        <f>IF(מרקובחצי[[#This Row],[CycleNumber]]&gt;1,IF(OR(AND(O751=1,מרקובחצי[[#This Row],[עד ועד]]&gt;28),AND(P751=1),AND(Q751=1,מרקובחצי[[#This Row],[עד ועד]]&lt;32)),1,""),"")</f>
        <v/>
      </c>
      <c r="T752" s="19" t="str">
        <f>IF(מרקובחצי[[#This Row],[CycleNumber]]&gt;1,IF(AND(Q751=1,מרקובחצי[[#This Row],[עד ועד]]&gt;31),1,""),"")</f>
        <v/>
      </c>
      <c r="U752" s="19" t="str">
        <f>IF(מרקובחצי[[#This Row],[CycleNumber]]&gt;1,IF(AND(R751=1,מרקובחצי[[#This Row],[עד ועד]]&lt;29),1,IF(AND(U751=1,NOT(OR(מרקובחצי[[#This Row],[עד ועד]]&lt;J751,מרקובחצי[[#This Row],[עד ועד]]&gt;K751))),1,"")),"")</f>
        <v/>
      </c>
      <c r="V752" s="19">
        <f>IF(מרקובחצי[[#This Row],[CycleNumber]]&gt;1,IF(AND(SUM(R751:T751)=1,מרקובחצי[[#This Row],[עד ועד]]&gt;28,מרקובחצי[[#This Row],[עד ועד]]&lt;32),1,IF(OR(S751=1,AND(R751=1,מרקובחצי[[#This Row],[עד ועד]]&gt;28),AND(T751=1,מרקובחצי[[#This Row],[עד ועד]]&lt;32)),1,IF(AND(V751=1,NOT(OR(מרקובחצי[[#This Row],[עד ועד]]&lt;J751,מרקובחצי[[#This Row],[עד ועד]]&gt;K751))),1,""))),"")</f>
        <v>1</v>
      </c>
      <c r="W752" s="19" t="str">
        <f>IF(מרקובחצי[[#This Row],[CycleNumber]]&gt;1,IF(AND(T751=1,מרקובחצי[[#This Row],[עד ועד]]&gt;31),1,IF(AND(W751=1,NOT(OR(מרקובחצי[[#This Row],[עד ועד]]&lt;J751,מרקובחצי[[#This Row],[עד ועד]]&gt;K751))),1,"")),"")</f>
        <v/>
      </c>
      <c r="X752" s="19" t="str">
        <f>IF(AND(מרקובחצי[[#This Row],[CycleNumber]]&lt;$B753,SUM(מרקובחצי[[#This Row],[11]],R753)=2),1,"")</f>
        <v/>
      </c>
      <c r="Y752" s="19" t="str">
        <f>IF(AND(מרקובחצי[[#This Row],[CycleNumber]]&lt;$B753,SUM(מרקובחצי[[#This Row],[11]],S753)=2),1,"")</f>
        <v/>
      </c>
      <c r="Z752" s="19" t="str">
        <f>IF(AND(מרקובחצי[[#This Row],[CycleNumber]]&lt;$B753,SUM(מרקובחצי[[#This Row],[13]],S753)=2),1,"")</f>
        <v/>
      </c>
      <c r="AA752" s="19" t="str">
        <f>IF(AND(מרקובחצי[[#This Row],[CycleNumber]]&lt;$B753,SUM(מרקובחצי[[#This Row],[13]],T753)=2),1,"")</f>
        <v/>
      </c>
      <c r="AB752" s="19" t="str">
        <f>IF(AND(מרקובחצי[[#This Row],[CycleNumber]]&lt;$B753,SUM(מרקובחצי[[#This Row],[21]],U753)=2),1,"")</f>
        <v/>
      </c>
      <c r="AC752" s="19" t="str">
        <f>IF(AND(מרקובחצי[[#This Row],[CycleNumber]]&lt;$B753,SUM(מרקובחצי[[#This Row],[21]],V753)=2),1,"")</f>
        <v/>
      </c>
      <c r="AD752" s="19" t="str">
        <f>IF(AND(מרקובחצי[[#This Row],[CycleNumber]]&lt;$B753,SUM(מרקובחצי[[#This Row],[23]],V753)=2),1,"")</f>
        <v/>
      </c>
      <c r="AE752" s="19" t="str">
        <f>IF(AND(מרקובחצי[[#This Row],[CycleNumber]]&lt;$B753,SUM(מרקובחצי[[#This Row],[23]],W753)=2),1,"")</f>
        <v/>
      </c>
      <c r="AF752" s="19" t="str">
        <f>IF(AND(מרקובחצי[[#This Row],[CycleNumber]]&lt;$B753,SUM(מרקובחצי[[#This Row],[31]],O753)=2),1,"")</f>
        <v/>
      </c>
      <c r="AG752" s="19" t="str">
        <f>IF(AND(מרקובחצי[[#This Row],[CycleNumber]]&lt;$B753,SUM(מרקובחצי[[#This Row],[31]],P753)=2),1,"")</f>
        <v/>
      </c>
      <c r="AH752" s="19" t="str">
        <f>IF(AND(מרקובחצי[[#This Row],[CycleNumber]]&lt;$B753,SUM(מרקובחצי[[#This Row],[31]],Q753)=2),1,"")</f>
        <v/>
      </c>
      <c r="AI752" s="19" t="str">
        <f>IF(AND(מרקובחצי[[#This Row],[CycleNumber]]&lt;$B753,SUM(U752:U753)=2),1,"")</f>
        <v/>
      </c>
      <c r="AJ752" s="19" t="str">
        <f>IF(AND(מרקובחצי[[#This Row],[CycleNumber]]&lt;$B753,SUM(מרקובחצי[[#This Row],[32]],O753)=2),1,"")</f>
        <v/>
      </c>
      <c r="AK752" s="19" t="str">
        <f>IF(AND(מרקובחצי[[#This Row],[CycleNumber]]&lt;$B753,SUM(מרקובחצי[[#This Row],[32]],P753)=2),1,"")</f>
        <v/>
      </c>
      <c r="AL752" s="19" t="str">
        <f>IF(AND(מרקובחצי[[#This Row],[CycleNumber]]&lt;$B753,SUM(מרקובחצי[[#This Row],[32]],Q753)=2),1,"")</f>
        <v/>
      </c>
      <c r="AM752" s="19">
        <f>IF(AND(מרקובחצי[[#This Row],[CycleNumber]]&lt;$B753,SUM(V752:V753)=2),1,"")</f>
        <v>1</v>
      </c>
      <c r="AN752" s="19" t="str">
        <f>IF(AND(מרקובחצי[[#This Row],[CycleNumber]]&lt;$B753,SUM(מרקובחצי[[#This Row],[33]],O753)=2),1,"")</f>
        <v/>
      </c>
      <c r="AO752" s="19" t="str">
        <f>IF(AND(מרקובחצי[[#This Row],[CycleNumber]]&lt;$B753,SUM(מרקובחצי[[#This Row],[33]],P753)=2),1,"")</f>
        <v/>
      </c>
      <c r="AP752" s="19" t="str">
        <f>IF(AND(מרקובחצי[[#This Row],[CycleNumber]]&lt;$B753,SUM(מרקובחצי[[#This Row],[33]],Q753)=2),1,"")</f>
        <v/>
      </c>
      <c r="AQ752" s="19" t="str">
        <f>IF(AND(מרקובחצי[[#This Row],[CycleNumber]]&lt;$B753,SUM(W752:W753)=2),1,"")</f>
        <v/>
      </c>
      <c r="AR752" s="19" t="str">
        <f>IF(AND(מרקובחצי[[#This Row],[CycleNumber]]&lt;$B753,SUM(מרקובחצי[[#This Row],[12]],S753)=2),1,"")</f>
        <v/>
      </c>
      <c r="AS752" s="19" t="str">
        <f>IF(AND(מרקובחצי[[#This Row],[CycleNumber]]&lt;$B753,SUM(מרקובחצי[[#This Row],[22]],V753)=2),1,"")</f>
        <v/>
      </c>
      <c r="AT752" s="21">
        <f>SUM(מרקובחצי[[#This Row],[11]:[33]])</f>
        <v>1</v>
      </c>
    </row>
    <row r="753" spans="1:46" ht="15.6" x14ac:dyDescent="0.25">
      <c r="A753" s="19" t="s">
        <v>72</v>
      </c>
      <c r="B753" s="19">
        <v>16</v>
      </c>
      <c r="C753">
        <v>31</v>
      </c>
      <c r="D753" s="19">
        <f>מרקובחצי[[#This Row],[LengthofCycle]]+1</f>
        <v>32</v>
      </c>
      <c r="E753" t="str">
        <f>IF(IFERROR(LOOKUP(מרקובחצי[[#This Row],[ClientID]],קביעויות[הפלגה]),FALSE)=מרקובחצי[[#This Row],[ClientID]],1,"")</f>
        <v/>
      </c>
      <c r="F753" t="str">
        <f>IF(IFERROR(LOOKUP(מרקובחצי[[#This Row],[ClientID]],סוגחציקבוע[S31]),FALSE)=מרקובחצי[[#This Row],[ClientID]],1,"")</f>
        <v/>
      </c>
      <c r="G753">
        <f>IF(IFERROR(LOOKUP(מרקובחצי[[#This Row],[ClientID]],סוגחציקבוע[S32]),FALSE)=מרקובחצי[[#This Row],[ClientID]],1,"")</f>
        <v>1</v>
      </c>
      <c r="H753" t="str">
        <f>IF(IFERROR(LOOKUP(מרקובחצי[[#This Row],[ClientID]],סוגחציקבוע[S33]),FALSE)=מרקובחצי[[#This Row],[ClientID]],1,"")</f>
        <v/>
      </c>
      <c r="I753" t="str">
        <f>IF(IFERROR(LOOKUP(מרקובחצי[[#This Row],[ClientID]],סוגחציקבוע[S32&amp;33]),FALSE)=מרקובחצי[[#This Row],[ClientID]],1,"")</f>
        <v/>
      </c>
      <c r="J753" s="19">
        <f>IF(SUM(מרקובחצי[[#This Row],[11]:[13]])=1,מרקובחצי[[#This Row],[עד ועד]],IF(SUM(R752:T753)=1,IF(מרקובחצי[[#This Row],[עד ועד]]&lt;J752,מרקובחצי[[#This Row],[עד ועד]],J752),J752))</f>
        <v>30</v>
      </c>
      <c r="K753" s="19">
        <f>IF(SUM(מרקובחצי[[#This Row],[11]:[13]])=1,מרקובחצי[[#This Row],[עד ועד]],IF(SUM(R752:T753)=1,IF(מרקובחצי[[#This Row],[עד ועד]]&gt;K752,מרקובחצי[[#This Row],[עד ועד]],K752),K752))</f>
        <v>39</v>
      </c>
      <c r="L753" s="19" t="str">
        <f>IF(AND(SUM(מרקובחצי[[#This Row],[31]:[33]])=1,SUM(U752:W752)=0),מרקובחצי[[#This Row],[מקס]]-מרקובחצי[[#This Row],[מינ]],"")</f>
        <v/>
      </c>
      <c r="M75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53" s="19" t="str">
        <f t="shared" si="11"/>
        <v>S32</v>
      </c>
      <c r="O753" s="19" t="str">
        <f>IF(מרקובחצי[[#This Row],[קבעה הפלגה?]]=1,"",IF(AND(מרקובחצי[[#This Row],[עד ועד]]&lt;29,OR(מרקובחצי[[#This Row],[CycleNumber]]=1,AND(U752=1,OR(מרקובחצי[[#This Row],[עד ועד]]&lt;J752,מרקובחצי[[#This Row],[עד ועד]]&gt;K752)),AND(V752=1,מרקובחצי[[#This Row],[עד ועד]]&lt;J752),W752=1)),1,""))</f>
        <v/>
      </c>
      <c r="P753" s="19" t="str">
        <f>IF(מרקובחצי[[#This Row],[קבעה הפלגה?]]=1,"",IF(AND(מרקובחצי[[#This Row],[עד ועד]]&gt;28,מרקובחצי[[#This Row],[עד ועד]]&lt;32,OR(מרקובחצי[[#This Row],[CycleNumber]]=1,AND(U752=1),AND(V752=1,OR(מרקובחצי[[#This Row],[עד ועד]]&lt;J752,מרקובחצי[[#This Row],[עד ועד]]&gt;K752)),W752=1)),1,""))</f>
        <v/>
      </c>
      <c r="Q753" s="19" t="str">
        <f>IF(מרקובחצי[[#This Row],[קבעה הפלגה?]]=1,"",IF(AND(מרקובחצי[[#This Row],[עד ועד]]&gt;31,OR(מרקובחצי[[#This Row],[CycleNumber]]=1,AND(U752=1),AND(V752=1,מרקובחצי[[#This Row],[עד ועד]]&gt;K752),AND(W752=1,OR(מרקובחצי[[#This Row],[עד ועד]]&gt;K752,מרקובחצי[[#This Row],[עד ועד]]&lt;J752)))),1,""))</f>
        <v/>
      </c>
      <c r="R753" s="19" t="str">
        <f>IF(מרקובחצי[[#This Row],[CycleNumber]]&gt;1,IF(AND(O752=1,מרקובחצי[[#This Row],[עד ועד]]&lt;29),1,""),"")</f>
        <v/>
      </c>
      <c r="S753" s="19" t="str">
        <f>IF(מרקובחצי[[#This Row],[CycleNumber]]&gt;1,IF(OR(AND(O752=1,מרקובחצי[[#This Row],[עד ועד]]&gt;28),AND(P752=1),AND(Q752=1,מרקובחצי[[#This Row],[עד ועד]]&lt;32)),1,""),"")</f>
        <v/>
      </c>
      <c r="T753" s="19" t="str">
        <f>IF(מרקובחצי[[#This Row],[CycleNumber]]&gt;1,IF(AND(Q752=1,מרקובחצי[[#This Row],[עד ועד]]&gt;31),1,""),"")</f>
        <v/>
      </c>
      <c r="U753" s="19" t="str">
        <f>IF(מרקובחצי[[#This Row],[CycleNumber]]&gt;1,IF(AND(R752=1,מרקובחצי[[#This Row],[עד ועד]]&lt;29),1,IF(AND(U752=1,NOT(OR(מרקובחצי[[#This Row],[עד ועד]]&lt;J752,מרקובחצי[[#This Row],[עד ועד]]&gt;K752))),1,"")),"")</f>
        <v/>
      </c>
      <c r="V753" s="19">
        <f>IF(מרקובחצי[[#This Row],[CycleNumber]]&gt;1,IF(AND(SUM(R752:T752)=1,מרקובחצי[[#This Row],[עד ועד]]&gt;28,מרקובחצי[[#This Row],[עד ועד]]&lt;32),1,IF(OR(S752=1,AND(R752=1,מרקובחצי[[#This Row],[עד ועד]]&gt;28),AND(T752=1,מרקובחצי[[#This Row],[עד ועד]]&lt;32)),1,IF(AND(V752=1,NOT(OR(מרקובחצי[[#This Row],[עד ועד]]&lt;J752,מרקובחצי[[#This Row],[עד ועד]]&gt;K752))),1,""))),"")</f>
        <v>1</v>
      </c>
      <c r="W753" s="19" t="str">
        <f>IF(מרקובחצי[[#This Row],[CycleNumber]]&gt;1,IF(AND(T752=1,מרקובחצי[[#This Row],[עד ועד]]&gt;31),1,IF(AND(W752=1,NOT(OR(מרקובחצי[[#This Row],[עד ועד]]&lt;J752,מרקובחצי[[#This Row],[עד ועד]]&gt;K752))),1,"")),"")</f>
        <v/>
      </c>
      <c r="X753" s="19" t="str">
        <f>IF(AND(מרקובחצי[[#This Row],[CycleNumber]]&lt;$B754,SUM(מרקובחצי[[#This Row],[11]],R754)=2),1,"")</f>
        <v/>
      </c>
      <c r="Y753" s="19" t="str">
        <f>IF(AND(מרקובחצי[[#This Row],[CycleNumber]]&lt;$B754,SUM(מרקובחצי[[#This Row],[11]],S754)=2),1,"")</f>
        <v/>
      </c>
      <c r="Z753" s="19" t="str">
        <f>IF(AND(מרקובחצי[[#This Row],[CycleNumber]]&lt;$B754,SUM(מרקובחצי[[#This Row],[13]],S754)=2),1,"")</f>
        <v/>
      </c>
      <c r="AA753" s="19" t="str">
        <f>IF(AND(מרקובחצי[[#This Row],[CycleNumber]]&lt;$B754,SUM(מרקובחצי[[#This Row],[13]],T754)=2),1,"")</f>
        <v/>
      </c>
      <c r="AB753" s="19" t="str">
        <f>IF(AND(מרקובחצי[[#This Row],[CycleNumber]]&lt;$B754,SUM(מרקובחצי[[#This Row],[21]],U754)=2),1,"")</f>
        <v/>
      </c>
      <c r="AC753" s="19" t="str">
        <f>IF(AND(מרקובחצי[[#This Row],[CycleNumber]]&lt;$B754,SUM(מרקובחצי[[#This Row],[21]],V754)=2),1,"")</f>
        <v/>
      </c>
      <c r="AD753" s="19" t="str">
        <f>IF(AND(מרקובחצי[[#This Row],[CycleNumber]]&lt;$B754,SUM(מרקובחצי[[#This Row],[23]],V754)=2),1,"")</f>
        <v/>
      </c>
      <c r="AE753" s="19" t="str">
        <f>IF(AND(מרקובחצי[[#This Row],[CycleNumber]]&lt;$B754,SUM(מרקובחצי[[#This Row],[23]],W754)=2),1,"")</f>
        <v/>
      </c>
      <c r="AF753" s="19" t="str">
        <f>IF(AND(מרקובחצי[[#This Row],[CycleNumber]]&lt;$B754,SUM(מרקובחצי[[#This Row],[31]],O754)=2),1,"")</f>
        <v/>
      </c>
      <c r="AG753" s="19" t="str">
        <f>IF(AND(מרקובחצי[[#This Row],[CycleNumber]]&lt;$B754,SUM(מרקובחצי[[#This Row],[31]],P754)=2),1,"")</f>
        <v/>
      </c>
      <c r="AH753" s="19" t="str">
        <f>IF(AND(מרקובחצי[[#This Row],[CycleNumber]]&lt;$B754,SUM(מרקובחצי[[#This Row],[31]],Q754)=2),1,"")</f>
        <v/>
      </c>
      <c r="AI753" s="19" t="str">
        <f>IF(AND(מרקובחצי[[#This Row],[CycleNumber]]&lt;$B754,SUM(U753:U754)=2),1,"")</f>
        <v/>
      </c>
      <c r="AJ753" s="19" t="str">
        <f>IF(AND(מרקובחצי[[#This Row],[CycleNumber]]&lt;$B754,SUM(מרקובחצי[[#This Row],[32]],O754)=2),1,"")</f>
        <v/>
      </c>
      <c r="AK753" s="19" t="str">
        <f>IF(AND(מרקובחצי[[#This Row],[CycleNumber]]&lt;$B754,SUM(מרקובחצי[[#This Row],[32]],P754)=2),1,"")</f>
        <v/>
      </c>
      <c r="AL753" s="19" t="str">
        <f>IF(AND(מרקובחצי[[#This Row],[CycleNumber]]&lt;$B754,SUM(מרקובחצי[[#This Row],[32]],Q754)=2),1,"")</f>
        <v/>
      </c>
      <c r="AM753" s="19">
        <f>IF(AND(מרקובחצי[[#This Row],[CycleNumber]]&lt;$B754,SUM(V753:V754)=2),1,"")</f>
        <v>1</v>
      </c>
      <c r="AN753" s="19" t="str">
        <f>IF(AND(מרקובחצי[[#This Row],[CycleNumber]]&lt;$B754,SUM(מרקובחצי[[#This Row],[33]],O754)=2),1,"")</f>
        <v/>
      </c>
      <c r="AO753" s="19" t="str">
        <f>IF(AND(מרקובחצי[[#This Row],[CycleNumber]]&lt;$B754,SUM(מרקובחצי[[#This Row],[33]],P754)=2),1,"")</f>
        <v/>
      </c>
      <c r="AP753" s="19" t="str">
        <f>IF(AND(מרקובחצי[[#This Row],[CycleNumber]]&lt;$B754,SUM(מרקובחצי[[#This Row],[33]],Q754)=2),1,"")</f>
        <v/>
      </c>
      <c r="AQ753" s="19" t="str">
        <f>IF(AND(מרקובחצי[[#This Row],[CycleNumber]]&lt;$B754,SUM(W753:W754)=2),1,"")</f>
        <v/>
      </c>
      <c r="AR753" s="19" t="str">
        <f>IF(AND(מרקובחצי[[#This Row],[CycleNumber]]&lt;$B754,SUM(מרקובחצי[[#This Row],[12]],S754)=2),1,"")</f>
        <v/>
      </c>
      <c r="AS753" s="19" t="str">
        <f>IF(AND(מרקובחצי[[#This Row],[CycleNumber]]&lt;$B754,SUM(מרקובחצי[[#This Row],[22]],V754)=2),1,"")</f>
        <v/>
      </c>
      <c r="AT753" s="21">
        <f>SUM(מרקובחצי[[#This Row],[11]:[33]])</f>
        <v>1</v>
      </c>
    </row>
    <row r="754" spans="1:46" ht="15.6" x14ac:dyDescent="0.25">
      <c r="A754" s="19" t="s">
        <v>72</v>
      </c>
      <c r="B754" s="19">
        <v>17</v>
      </c>
      <c r="C754">
        <v>31</v>
      </c>
      <c r="D754" s="19">
        <f>מרקובחצי[[#This Row],[LengthofCycle]]+1</f>
        <v>32</v>
      </c>
      <c r="E754" t="str">
        <f>IF(IFERROR(LOOKUP(מרקובחצי[[#This Row],[ClientID]],קביעויות[הפלגה]),FALSE)=מרקובחצי[[#This Row],[ClientID]],1,"")</f>
        <v/>
      </c>
      <c r="F754" t="str">
        <f>IF(IFERROR(LOOKUP(מרקובחצי[[#This Row],[ClientID]],סוגחציקבוע[S31]),FALSE)=מרקובחצי[[#This Row],[ClientID]],1,"")</f>
        <v/>
      </c>
      <c r="G754">
        <f>IF(IFERROR(LOOKUP(מרקובחצי[[#This Row],[ClientID]],סוגחציקבוע[S32]),FALSE)=מרקובחצי[[#This Row],[ClientID]],1,"")</f>
        <v>1</v>
      </c>
      <c r="H754" t="str">
        <f>IF(IFERROR(LOOKUP(מרקובחצי[[#This Row],[ClientID]],סוגחציקבוע[S33]),FALSE)=מרקובחצי[[#This Row],[ClientID]],1,"")</f>
        <v/>
      </c>
      <c r="I754" t="str">
        <f>IF(IFERROR(LOOKUP(מרקובחצי[[#This Row],[ClientID]],סוגחציקבוע[S32&amp;33]),FALSE)=מרקובחצי[[#This Row],[ClientID]],1,"")</f>
        <v/>
      </c>
      <c r="J754" s="19">
        <f>IF(SUM(מרקובחצי[[#This Row],[11]:[13]])=1,מרקובחצי[[#This Row],[עד ועד]],IF(SUM(R753:T754)=1,IF(מרקובחצי[[#This Row],[עד ועד]]&lt;J753,מרקובחצי[[#This Row],[עד ועד]],J753),J753))</f>
        <v>30</v>
      </c>
      <c r="K754" s="19">
        <f>IF(SUM(מרקובחצי[[#This Row],[11]:[13]])=1,מרקובחצי[[#This Row],[עד ועד]],IF(SUM(R753:T754)=1,IF(מרקובחצי[[#This Row],[עד ועד]]&gt;K753,מרקובחצי[[#This Row],[עד ועד]],K753),K753))</f>
        <v>39</v>
      </c>
      <c r="L754" s="19" t="str">
        <f>IF(AND(SUM(מרקובחצי[[#This Row],[31]:[33]])=1,SUM(U753:W753)=0),מרקובחצי[[#This Row],[מקס]]-מרקובחצי[[#This Row],[מינ]],"")</f>
        <v/>
      </c>
      <c r="M75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54" s="19" t="str">
        <f t="shared" si="11"/>
        <v>S32</v>
      </c>
      <c r="O754" s="19" t="str">
        <f>IF(מרקובחצי[[#This Row],[קבעה הפלגה?]]=1,"",IF(AND(מרקובחצי[[#This Row],[עד ועד]]&lt;29,OR(מרקובחצי[[#This Row],[CycleNumber]]=1,AND(U753=1,OR(מרקובחצי[[#This Row],[עד ועד]]&lt;J753,מרקובחצי[[#This Row],[עד ועד]]&gt;K753)),AND(V753=1,מרקובחצי[[#This Row],[עד ועד]]&lt;J753),W753=1)),1,""))</f>
        <v/>
      </c>
      <c r="P754" s="19" t="str">
        <f>IF(מרקובחצי[[#This Row],[קבעה הפלגה?]]=1,"",IF(AND(מרקובחצי[[#This Row],[עד ועד]]&gt;28,מרקובחצי[[#This Row],[עד ועד]]&lt;32,OR(מרקובחצי[[#This Row],[CycleNumber]]=1,AND(U753=1),AND(V753=1,OR(מרקובחצי[[#This Row],[עד ועד]]&lt;J753,מרקובחצי[[#This Row],[עד ועד]]&gt;K753)),W753=1)),1,""))</f>
        <v/>
      </c>
      <c r="Q754" s="19" t="str">
        <f>IF(מרקובחצי[[#This Row],[קבעה הפלגה?]]=1,"",IF(AND(מרקובחצי[[#This Row],[עד ועד]]&gt;31,OR(מרקובחצי[[#This Row],[CycleNumber]]=1,AND(U753=1),AND(V753=1,מרקובחצי[[#This Row],[עד ועד]]&gt;K753),AND(W753=1,OR(מרקובחצי[[#This Row],[עד ועד]]&gt;K753,מרקובחצי[[#This Row],[עד ועד]]&lt;J753)))),1,""))</f>
        <v/>
      </c>
      <c r="R754" s="19" t="str">
        <f>IF(מרקובחצי[[#This Row],[CycleNumber]]&gt;1,IF(AND(O753=1,מרקובחצי[[#This Row],[עד ועד]]&lt;29),1,""),"")</f>
        <v/>
      </c>
      <c r="S754" s="19" t="str">
        <f>IF(מרקובחצי[[#This Row],[CycleNumber]]&gt;1,IF(OR(AND(O753=1,מרקובחצי[[#This Row],[עד ועד]]&gt;28),AND(P753=1),AND(Q753=1,מרקובחצי[[#This Row],[עד ועד]]&lt;32)),1,""),"")</f>
        <v/>
      </c>
      <c r="T754" s="19" t="str">
        <f>IF(מרקובחצי[[#This Row],[CycleNumber]]&gt;1,IF(AND(Q753=1,מרקובחצי[[#This Row],[עד ועד]]&gt;31),1,""),"")</f>
        <v/>
      </c>
      <c r="U754" s="19" t="str">
        <f>IF(מרקובחצי[[#This Row],[CycleNumber]]&gt;1,IF(AND(R753=1,מרקובחצי[[#This Row],[עד ועד]]&lt;29),1,IF(AND(U753=1,NOT(OR(מרקובחצי[[#This Row],[עד ועד]]&lt;J753,מרקובחצי[[#This Row],[עד ועד]]&gt;K753))),1,"")),"")</f>
        <v/>
      </c>
      <c r="V754" s="19">
        <f>IF(מרקובחצי[[#This Row],[CycleNumber]]&gt;1,IF(AND(SUM(R753:T753)=1,מרקובחצי[[#This Row],[עד ועד]]&gt;28,מרקובחצי[[#This Row],[עד ועד]]&lt;32),1,IF(OR(S753=1,AND(R753=1,מרקובחצי[[#This Row],[עד ועד]]&gt;28),AND(T753=1,מרקובחצי[[#This Row],[עד ועד]]&lt;32)),1,IF(AND(V753=1,NOT(OR(מרקובחצי[[#This Row],[עד ועד]]&lt;J753,מרקובחצי[[#This Row],[עד ועד]]&gt;K753))),1,""))),"")</f>
        <v>1</v>
      </c>
      <c r="W754" s="19" t="str">
        <f>IF(מרקובחצי[[#This Row],[CycleNumber]]&gt;1,IF(AND(T753=1,מרקובחצי[[#This Row],[עד ועד]]&gt;31),1,IF(AND(W753=1,NOT(OR(מרקובחצי[[#This Row],[עד ועד]]&lt;J753,מרקובחצי[[#This Row],[עד ועד]]&gt;K753))),1,"")),"")</f>
        <v/>
      </c>
      <c r="X754" s="19" t="str">
        <f>IF(AND(מרקובחצי[[#This Row],[CycleNumber]]&lt;$B755,SUM(מרקובחצי[[#This Row],[11]],R755)=2),1,"")</f>
        <v/>
      </c>
      <c r="Y754" s="19" t="str">
        <f>IF(AND(מרקובחצי[[#This Row],[CycleNumber]]&lt;$B755,SUM(מרקובחצי[[#This Row],[11]],S755)=2),1,"")</f>
        <v/>
      </c>
      <c r="Z754" s="19" t="str">
        <f>IF(AND(מרקובחצי[[#This Row],[CycleNumber]]&lt;$B755,SUM(מרקובחצי[[#This Row],[13]],S755)=2),1,"")</f>
        <v/>
      </c>
      <c r="AA754" s="19" t="str">
        <f>IF(AND(מרקובחצי[[#This Row],[CycleNumber]]&lt;$B755,SUM(מרקובחצי[[#This Row],[13]],T755)=2),1,"")</f>
        <v/>
      </c>
      <c r="AB754" s="19" t="str">
        <f>IF(AND(מרקובחצי[[#This Row],[CycleNumber]]&lt;$B755,SUM(מרקובחצי[[#This Row],[21]],U755)=2),1,"")</f>
        <v/>
      </c>
      <c r="AC754" s="19" t="str">
        <f>IF(AND(מרקובחצי[[#This Row],[CycleNumber]]&lt;$B755,SUM(מרקובחצי[[#This Row],[21]],V755)=2),1,"")</f>
        <v/>
      </c>
      <c r="AD754" s="19" t="str">
        <f>IF(AND(מרקובחצי[[#This Row],[CycleNumber]]&lt;$B755,SUM(מרקובחצי[[#This Row],[23]],V755)=2),1,"")</f>
        <v/>
      </c>
      <c r="AE754" s="19" t="str">
        <f>IF(AND(מרקובחצי[[#This Row],[CycleNumber]]&lt;$B755,SUM(מרקובחצי[[#This Row],[23]],W755)=2),1,"")</f>
        <v/>
      </c>
      <c r="AF754" s="19" t="str">
        <f>IF(AND(מרקובחצי[[#This Row],[CycleNumber]]&lt;$B755,SUM(מרקובחצי[[#This Row],[31]],O755)=2),1,"")</f>
        <v/>
      </c>
      <c r="AG754" s="19" t="str">
        <f>IF(AND(מרקובחצי[[#This Row],[CycleNumber]]&lt;$B755,SUM(מרקובחצי[[#This Row],[31]],P755)=2),1,"")</f>
        <v/>
      </c>
      <c r="AH754" s="19" t="str">
        <f>IF(AND(מרקובחצי[[#This Row],[CycleNumber]]&lt;$B755,SUM(מרקובחצי[[#This Row],[31]],Q755)=2),1,"")</f>
        <v/>
      </c>
      <c r="AI754" s="19" t="str">
        <f>IF(AND(מרקובחצי[[#This Row],[CycleNumber]]&lt;$B755,SUM(U754:U755)=2),1,"")</f>
        <v/>
      </c>
      <c r="AJ754" s="19" t="str">
        <f>IF(AND(מרקובחצי[[#This Row],[CycleNumber]]&lt;$B755,SUM(מרקובחצי[[#This Row],[32]],O755)=2),1,"")</f>
        <v/>
      </c>
      <c r="AK754" s="19" t="str">
        <f>IF(AND(מרקובחצי[[#This Row],[CycleNumber]]&lt;$B755,SUM(מרקובחצי[[#This Row],[32]],P755)=2),1,"")</f>
        <v/>
      </c>
      <c r="AL754" s="19" t="str">
        <f>IF(AND(מרקובחצי[[#This Row],[CycleNumber]]&lt;$B755,SUM(מרקובחצי[[#This Row],[32]],Q755)=2),1,"")</f>
        <v/>
      </c>
      <c r="AM754" s="19">
        <f>IF(AND(מרקובחצי[[#This Row],[CycleNumber]]&lt;$B755,SUM(V754:V755)=2),1,"")</f>
        <v>1</v>
      </c>
      <c r="AN754" s="19" t="str">
        <f>IF(AND(מרקובחצי[[#This Row],[CycleNumber]]&lt;$B755,SUM(מרקובחצי[[#This Row],[33]],O755)=2),1,"")</f>
        <v/>
      </c>
      <c r="AO754" s="19" t="str">
        <f>IF(AND(מרקובחצי[[#This Row],[CycleNumber]]&lt;$B755,SUM(מרקובחצי[[#This Row],[33]],P755)=2),1,"")</f>
        <v/>
      </c>
      <c r="AP754" s="19" t="str">
        <f>IF(AND(מרקובחצי[[#This Row],[CycleNumber]]&lt;$B755,SUM(מרקובחצי[[#This Row],[33]],Q755)=2),1,"")</f>
        <v/>
      </c>
      <c r="AQ754" s="19" t="str">
        <f>IF(AND(מרקובחצי[[#This Row],[CycleNumber]]&lt;$B755,SUM(W754:W755)=2),1,"")</f>
        <v/>
      </c>
      <c r="AR754" s="19" t="str">
        <f>IF(AND(מרקובחצי[[#This Row],[CycleNumber]]&lt;$B755,SUM(מרקובחצי[[#This Row],[12]],S755)=2),1,"")</f>
        <v/>
      </c>
      <c r="AS754" s="19" t="str">
        <f>IF(AND(מרקובחצי[[#This Row],[CycleNumber]]&lt;$B755,SUM(מרקובחצי[[#This Row],[22]],V755)=2),1,"")</f>
        <v/>
      </c>
      <c r="AT754" s="21">
        <f>SUM(מרקובחצי[[#This Row],[11]:[33]])</f>
        <v>1</v>
      </c>
    </row>
    <row r="755" spans="1:46" ht="15.6" x14ac:dyDescent="0.25">
      <c r="A755" s="19" t="s">
        <v>72</v>
      </c>
      <c r="B755" s="19">
        <v>18</v>
      </c>
      <c r="C755">
        <v>32</v>
      </c>
      <c r="D755" s="19">
        <f>מרקובחצי[[#This Row],[LengthofCycle]]+1</f>
        <v>33</v>
      </c>
      <c r="E755" t="str">
        <f>IF(IFERROR(LOOKUP(מרקובחצי[[#This Row],[ClientID]],קביעויות[הפלגה]),FALSE)=מרקובחצי[[#This Row],[ClientID]],1,"")</f>
        <v/>
      </c>
      <c r="F755" t="str">
        <f>IF(IFERROR(LOOKUP(מרקובחצי[[#This Row],[ClientID]],סוגחציקבוע[S31]),FALSE)=מרקובחצי[[#This Row],[ClientID]],1,"")</f>
        <v/>
      </c>
      <c r="G755">
        <f>IF(IFERROR(LOOKUP(מרקובחצי[[#This Row],[ClientID]],סוגחציקבוע[S32]),FALSE)=מרקובחצי[[#This Row],[ClientID]],1,"")</f>
        <v>1</v>
      </c>
      <c r="H755" t="str">
        <f>IF(IFERROR(LOOKUP(מרקובחצי[[#This Row],[ClientID]],סוגחציקבוע[S33]),FALSE)=מרקובחצי[[#This Row],[ClientID]],1,"")</f>
        <v/>
      </c>
      <c r="I755" t="str">
        <f>IF(IFERROR(LOOKUP(מרקובחצי[[#This Row],[ClientID]],סוגחציקבוע[S32&amp;33]),FALSE)=מרקובחצי[[#This Row],[ClientID]],1,"")</f>
        <v/>
      </c>
      <c r="J755" s="19">
        <f>IF(SUM(מרקובחצי[[#This Row],[11]:[13]])=1,מרקובחצי[[#This Row],[עד ועד]],IF(SUM(R754:T755)=1,IF(מרקובחצי[[#This Row],[עד ועד]]&lt;J754,מרקובחצי[[#This Row],[עד ועד]],J754),J754))</f>
        <v>30</v>
      </c>
      <c r="K755" s="19">
        <f>IF(SUM(מרקובחצי[[#This Row],[11]:[13]])=1,מרקובחצי[[#This Row],[עד ועד]],IF(SUM(R754:T755)=1,IF(מרקובחצי[[#This Row],[עד ועד]]&gt;K754,מרקובחצי[[#This Row],[עד ועד]],K754),K754))</f>
        <v>39</v>
      </c>
      <c r="L755" s="19" t="str">
        <f>IF(AND(SUM(מרקובחצי[[#This Row],[31]:[33]])=1,SUM(U754:W754)=0),מרקובחצי[[#This Row],[מקס]]-מרקובחצי[[#This Row],[מינ]],"")</f>
        <v/>
      </c>
      <c r="M75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55" s="19" t="str">
        <f t="shared" si="11"/>
        <v>S32</v>
      </c>
      <c r="O755" s="19" t="str">
        <f>IF(מרקובחצי[[#This Row],[קבעה הפלגה?]]=1,"",IF(AND(מרקובחצי[[#This Row],[עד ועד]]&lt;29,OR(מרקובחצי[[#This Row],[CycleNumber]]=1,AND(U754=1,OR(מרקובחצי[[#This Row],[עד ועד]]&lt;J754,מרקובחצי[[#This Row],[עד ועד]]&gt;K754)),AND(V754=1,מרקובחצי[[#This Row],[עד ועד]]&lt;J754),W754=1)),1,""))</f>
        <v/>
      </c>
      <c r="P755" s="19" t="str">
        <f>IF(מרקובחצי[[#This Row],[קבעה הפלגה?]]=1,"",IF(AND(מרקובחצי[[#This Row],[עד ועד]]&gt;28,מרקובחצי[[#This Row],[עד ועד]]&lt;32,OR(מרקובחצי[[#This Row],[CycleNumber]]=1,AND(U754=1),AND(V754=1,OR(מרקובחצי[[#This Row],[עד ועד]]&lt;J754,מרקובחצי[[#This Row],[עד ועד]]&gt;K754)),W754=1)),1,""))</f>
        <v/>
      </c>
      <c r="Q755" s="19" t="str">
        <f>IF(מרקובחצי[[#This Row],[קבעה הפלגה?]]=1,"",IF(AND(מרקובחצי[[#This Row],[עד ועד]]&gt;31,OR(מרקובחצי[[#This Row],[CycleNumber]]=1,AND(U754=1),AND(V754=1,מרקובחצי[[#This Row],[עד ועד]]&gt;K754),AND(W754=1,OR(מרקובחצי[[#This Row],[עד ועד]]&gt;K754,מרקובחצי[[#This Row],[עד ועד]]&lt;J754)))),1,""))</f>
        <v/>
      </c>
      <c r="R755" s="19" t="str">
        <f>IF(מרקובחצי[[#This Row],[CycleNumber]]&gt;1,IF(AND(O754=1,מרקובחצי[[#This Row],[עד ועד]]&lt;29),1,""),"")</f>
        <v/>
      </c>
      <c r="S755" s="19" t="str">
        <f>IF(מרקובחצי[[#This Row],[CycleNumber]]&gt;1,IF(OR(AND(O754=1,מרקובחצי[[#This Row],[עד ועד]]&gt;28),AND(P754=1),AND(Q754=1,מרקובחצי[[#This Row],[עד ועד]]&lt;32)),1,""),"")</f>
        <v/>
      </c>
      <c r="T755" s="19" t="str">
        <f>IF(מרקובחצי[[#This Row],[CycleNumber]]&gt;1,IF(AND(Q754=1,מרקובחצי[[#This Row],[עד ועד]]&gt;31),1,""),"")</f>
        <v/>
      </c>
      <c r="U755" s="19" t="str">
        <f>IF(מרקובחצי[[#This Row],[CycleNumber]]&gt;1,IF(AND(R754=1,מרקובחצי[[#This Row],[עד ועד]]&lt;29),1,IF(AND(U754=1,NOT(OR(מרקובחצי[[#This Row],[עד ועד]]&lt;J754,מרקובחצי[[#This Row],[עד ועד]]&gt;K754))),1,"")),"")</f>
        <v/>
      </c>
      <c r="V755" s="19">
        <f>IF(מרקובחצי[[#This Row],[CycleNumber]]&gt;1,IF(AND(SUM(R754:T754)=1,מרקובחצי[[#This Row],[עד ועד]]&gt;28,מרקובחצי[[#This Row],[עד ועד]]&lt;32),1,IF(OR(S754=1,AND(R754=1,מרקובחצי[[#This Row],[עד ועד]]&gt;28),AND(T754=1,מרקובחצי[[#This Row],[עד ועד]]&lt;32)),1,IF(AND(V754=1,NOT(OR(מרקובחצי[[#This Row],[עד ועד]]&lt;J754,מרקובחצי[[#This Row],[עד ועד]]&gt;K754))),1,""))),"")</f>
        <v>1</v>
      </c>
      <c r="W755" s="19" t="str">
        <f>IF(מרקובחצי[[#This Row],[CycleNumber]]&gt;1,IF(AND(T754=1,מרקובחצי[[#This Row],[עד ועד]]&gt;31),1,IF(AND(W754=1,NOT(OR(מרקובחצי[[#This Row],[עד ועד]]&lt;J754,מרקובחצי[[#This Row],[עד ועד]]&gt;K754))),1,"")),"")</f>
        <v/>
      </c>
      <c r="X755" s="19" t="str">
        <f>IF(AND(מרקובחצי[[#This Row],[CycleNumber]]&lt;$B756,SUM(מרקובחצי[[#This Row],[11]],R756)=2),1,"")</f>
        <v/>
      </c>
      <c r="Y755" s="19" t="str">
        <f>IF(AND(מרקובחצי[[#This Row],[CycleNumber]]&lt;$B756,SUM(מרקובחצי[[#This Row],[11]],S756)=2),1,"")</f>
        <v/>
      </c>
      <c r="Z755" s="19" t="str">
        <f>IF(AND(מרקובחצי[[#This Row],[CycleNumber]]&lt;$B756,SUM(מרקובחצי[[#This Row],[13]],S756)=2),1,"")</f>
        <v/>
      </c>
      <c r="AA755" s="19" t="str">
        <f>IF(AND(מרקובחצי[[#This Row],[CycleNumber]]&lt;$B756,SUM(מרקובחצי[[#This Row],[13]],T756)=2),1,"")</f>
        <v/>
      </c>
      <c r="AB755" s="19" t="str">
        <f>IF(AND(מרקובחצי[[#This Row],[CycleNumber]]&lt;$B756,SUM(מרקובחצי[[#This Row],[21]],U756)=2),1,"")</f>
        <v/>
      </c>
      <c r="AC755" s="19" t="str">
        <f>IF(AND(מרקובחצי[[#This Row],[CycleNumber]]&lt;$B756,SUM(מרקובחצי[[#This Row],[21]],V756)=2),1,"")</f>
        <v/>
      </c>
      <c r="AD755" s="19" t="str">
        <f>IF(AND(מרקובחצי[[#This Row],[CycleNumber]]&lt;$B756,SUM(מרקובחצי[[#This Row],[23]],V756)=2),1,"")</f>
        <v/>
      </c>
      <c r="AE755" s="19" t="str">
        <f>IF(AND(מרקובחצי[[#This Row],[CycleNumber]]&lt;$B756,SUM(מרקובחצי[[#This Row],[23]],W756)=2),1,"")</f>
        <v/>
      </c>
      <c r="AF755" s="19" t="str">
        <f>IF(AND(מרקובחצי[[#This Row],[CycleNumber]]&lt;$B756,SUM(מרקובחצי[[#This Row],[31]],O756)=2),1,"")</f>
        <v/>
      </c>
      <c r="AG755" s="19" t="str">
        <f>IF(AND(מרקובחצי[[#This Row],[CycleNumber]]&lt;$B756,SUM(מרקובחצי[[#This Row],[31]],P756)=2),1,"")</f>
        <v/>
      </c>
      <c r="AH755" s="19" t="str">
        <f>IF(AND(מרקובחצי[[#This Row],[CycleNumber]]&lt;$B756,SUM(מרקובחצי[[#This Row],[31]],Q756)=2),1,"")</f>
        <v/>
      </c>
      <c r="AI755" s="19" t="str">
        <f>IF(AND(מרקובחצי[[#This Row],[CycleNumber]]&lt;$B756,SUM(U755:U756)=2),1,"")</f>
        <v/>
      </c>
      <c r="AJ755" s="19">
        <f>IF(AND(מרקובחצי[[#This Row],[CycleNumber]]&lt;$B756,SUM(מרקובחצי[[#This Row],[32]],O756)=2),1,"")</f>
        <v>1</v>
      </c>
      <c r="AK755" s="19" t="str">
        <f>IF(AND(מרקובחצי[[#This Row],[CycleNumber]]&lt;$B756,SUM(מרקובחצי[[#This Row],[32]],P756)=2),1,"")</f>
        <v/>
      </c>
      <c r="AL755" s="19" t="str">
        <f>IF(AND(מרקובחצי[[#This Row],[CycleNumber]]&lt;$B756,SUM(מרקובחצי[[#This Row],[32]],Q756)=2),1,"")</f>
        <v/>
      </c>
      <c r="AM755" s="19" t="str">
        <f>IF(AND(מרקובחצי[[#This Row],[CycleNumber]]&lt;$B756,SUM(V755:V756)=2),1,"")</f>
        <v/>
      </c>
      <c r="AN755" s="19" t="str">
        <f>IF(AND(מרקובחצי[[#This Row],[CycleNumber]]&lt;$B756,SUM(מרקובחצי[[#This Row],[33]],O756)=2),1,"")</f>
        <v/>
      </c>
      <c r="AO755" s="19" t="str">
        <f>IF(AND(מרקובחצי[[#This Row],[CycleNumber]]&lt;$B756,SUM(מרקובחצי[[#This Row],[33]],P756)=2),1,"")</f>
        <v/>
      </c>
      <c r="AP755" s="19" t="str">
        <f>IF(AND(מרקובחצי[[#This Row],[CycleNumber]]&lt;$B756,SUM(מרקובחצי[[#This Row],[33]],Q756)=2),1,"")</f>
        <v/>
      </c>
      <c r="AQ755" s="19" t="str">
        <f>IF(AND(מרקובחצי[[#This Row],[CycleNumber]]&lt;$B756,SUM(W755:W756)=2),1,"")</f>
        <v/>
      </c>
      <c r="AR755" s="19" t="str">
        <f>IF(AND(מרקובחצי[[#This Row],[CycleNumber]]&lt;$B756,SUM(מרקובחצי[[#This Row],[12]],S756)=2),1,"")</f>
        <v/>
      </c>
      <c r="AS755" s="19" t="str">
        <f>IF(AND(מרקובחצי[[#This Row],[CycleNumber]]&lt;$B756,SUM(מרקובחצי[[#This Row],[22]],V756)=2),1,"")</f>
        <v/>
      </c>
      <c r="AT755" s="21">
        <f>SUM(מרקובחצי[[#This Row],[11]:[33]])</f>
        <v>1</v>
      </c>
    </row>
    <row r="756" spans="1:46" ht="15.6" x14ac:dyDescent="0.25">
      <c r="A756" s="19" t="s">
        <v>72</v>
      </c>
      <c r="B756" s="19">
        <v>19</v>
      </c>
      <c r="C756">
        <v>27</v>
      </c>
      <c r="D756" s="19">
        <f>מרקובחצי[[#This Row],[LengthofCycle]]+1</f>
        <v>28</v>
      </c>
      <c r="E756" t="str">
        <f>IF(IFERROR(LOOKUP(מרקובחצי[[#This Row],[ClientID]],קביעויות[הפלגה]),FALSE)=מרקובחצי[[#This Row],[ClientID]],1,"")</f>
        <v/>
      </c>
      <c r="F756" t="str">
        <f>IF(IFERROR(LOOKUP(מרקובחצי[[#This Row],[ClientID]],סוגחציקבוע[S31]),FALSE)=מרקובחצי[[#This Row],[ClientID]],1,"")</f>
        <v/>
      </c>
      <c r="G756">
        <f>IF(IFERROR(LOOKUP(מרקובחצי[[#This Row],[ClientID]],סוגחציקבוע[S32]),FALSE)=מרקובחצי[[#This Row],[ClientID]],1,"")</f>
        <v>1</v>
      </c>
      <c r="H756" t="str">
        <f>IF(IFERROR(LOOKUP(מרקובחצי[[#This Row],[ClientID]],סוגחציקבוע[S33]),FALSE)=מרקובחצי[[#This Row],[ClientID]],1,"")</f>
        <v/>
      </c>
      <c r="I756" t="str">
        <f>IF(IFERROR(LOOKUP(מרקובחצי[[#This Row],[ClientID]],סוגחציקבוע[S32&amp;33]),FALSE)=מרקובחצי[[#This Row],[ClientID]],1,"")</f>
        <v/>
      </c>
      <c r="J756" s="19">
        <f>IF(SUM(מרקובחצי[[#This Row],[11]:[13]])=1,מרקובחצי[[#This Row],[עד ועד]],IF(SUM(R755:T756)=1,IF(מרקובחצי[[#This Row],[עד ועד]]&lt;J755,מרקובחצי[[#This Row],[עד ועד]],J755),J755))</f>
        <v>28</v>
      </c>
      <c r="K756" s="19">
        <f>IF(SUM(מרקובחצי[[#This Row],[11]:[13]])=1,מרקובחצי[[#This Row],[עד ועד]],IF(SUM(R755:T756)=1,IF(מרקובחצי[[#This Row],[עד ועד]]&gt;K755,מרקובחצי[[#This Row],[עד ועד]],K755),K755))</f>
        <v>28</v>
      </c>
      <c r="L756" s="19" t="str">
        <f>IF(AND(SUM(מרקובחצי[[#This Row],[31]:[33]])=1,SUM(U755:W755)=0),מרקובחצי[[#This Row],[מקס]]-מרקובחצי[[#This Row],[מינ]],"")</f>
        <v/>
      </c>
      <c r="M75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756" s="19" t="str">
        <f t="shared" si="11"/>
        <v>S32</v>
      </c>
      <c r="O756" s="19">
        <f>IF(מרקובחצי[[#This Row],[קבעה הפלגה?]]=1,"",IF(AND(מרקובחצי[[#This Row],[עד ועד]]&lt;29,OR(מרקובחצי[[#This Row],[CycleNumber]]=1,AND(U755=1,OR(מרקובחצי[[#This Row],[עד ועד]]&lt;J755,מרקובחצי[[#This Row],[עד ועד]]&gt;K755)),AND(V755=1,מרקובחצי[[#This Row],[עד ועד]]&lt;J755),W755=1)),1,""))</f>
        <v>1</v>
      </c>
      <c r="P756" s="19" t="str">
        <f>IF(מרקובחצי[[#This Row],[קבעה הפלגה?]]=1,"",IF(AND(מרקובחצי[[#This Row],[עד ועד]]&gt;28,מרקובחצי[[#This Row],[עד ועד]]&lt;32,OR(מרקובחצי[[#This Row],[CycleNumber]]=1,AND(U755=1),AND(V755=1,OR(מרקובחצי[[#This Row],[עד ועד]]&lt;J755,מרקובחצי[[#This Row],[עד ועד]]&gt;K755)),W755=1)),1,""))</f>
        <v/>
      </c>
      <c r="Q756" s="19" t="str">
        <f>IF(מרקובחצי[[#This Row],[קבעה הפלגה?]]=1,"",IF(AND(מרקובחצי[[#This Row],[עד ועד]]&gt;31,OR(מרקובחצי[[#This Row],[CycleNumber]]=1,AND(U755=1),AND(V755=1,מרקובחצי[[#This Row],[עד ועד]]&gt;K755),AND(W755=1,OR(מרקובחצי[[#This Row],[עד ועד]]&gt;K755,מרקובחצי[[#This Row],[עד ועד]]&lt;J755)))),1,""))</f>
        <v/>
      </c>
      <c r="R756" s="19" t="str">
        <f>IF(מרקובחצי[[#This Row],[CycleNumber]]&gt;1,IF(AND(O755=1,מרקובחצי[[#This Row],[עד ועד]]&lt;29),1,""),"")</f>
        <v/>
      </c>
      <c r="S756" s="19" t="str">
        <f>IF(מרקובחצי[[#This Row],[CycleNumber]]&gt;1,IF(OR(AND(O755=1,מרקובחצי[[#This Row],[עד ועד]]&gt;28),AND(P755=1),AND(Q755=1,מרקובחצי[[#This Row],[עד ועד]]&lt;32)),1,""),"")</f>
        <v/>
      </c>
      <c r="T756" s="19" t="str">
        <f>IF(מרקובחצי[[#This Row],[CycleNumber]]&gt;1,IF(AND(Q755=1,מרקובחצי[[#This Row],[עד ועד]]&gt;31),1,""),"")</f>
        <v/>
      </c>
      <c r="U756" s="19" t="str">
        <f>IF(מרקובחצי[[#This Row],[CycleNumber]]&gt;1,IF(AND(R755=1,מרקובחצי[[#This Row],[עד ועד]]&lt;29),1,IF(AND(U755=1,NOT(OR(מרקובחצי[[#This Row],[עד ועד]]&lt;J755,מרקובחצי[[#This Row],[עד ועד]]&gt;K755))),1,"")),"")</f>
        <v/>
      </c>
      <c r="V756" s="19" t="str">
        <f>IF(מרקובחצי[[#This Row],[CycleNumber]]&gt;1,IF(AND(SUM(R755:T755)=1,מרקובחצי[[#This Row],[עד ועד]]&gt;28,מרקובחצי[[#This Row],[עד ועד]]&lt;32),1,IF(OR(S755=1,AND(R755=1,מרקובחצי[[#This Row],[עד ועד]]&gt;28),AND(T755=1,מרקובחצי[[#This Row],[עד ועד]]&lt;32)),1,IF(AND(V755=1,NOT(OR(מרקובחצי[[#This Row],[עד ועד]]&lt;J755,מרקובחצי[[#This Row],[עד ועד]]&gt;K755))),1,""))),"")</f>
        <v/>
      </c>
      <c r="W756" s="19" t="str">
        <f>IF(מרקובחצי[[#This Row],[CycleNumber]]&gt;1,IF(AND(T755=1,מרקובחצי[[#This Row],[עד ועד]]&gt;31),1,IF(AND(W755=1,NOT(OR(מרקובחצי[[#This Row],[עד ועד]]&lt;J755,מרקובחצי[[#This Row],[עד ועד]]&gt;K755))),1,"")),"")</f>
        <v/>
      </c>
      <c r="X756" s="19" t="str">
        <f>IF(AND(מרקובחצי[[#This Row],[CycleNumber]]&lt;$B757,SUM(מרקובחצי[[#This Row],[11]],R757)=2),1,"")</f>
        <v/>
      </c>
      <c r="Y756" s="19">
        <f>IF(AND(מרקובחצי[[#This Row],[CycleNumber]]&lt;$B757,SUM(מרקובחצי[[#This Row],[11]],S757)=2),1,"")</f>
        <v>1</v>
      </c>
      <c r="Z756" s="19" t="str">
        <f>IF(AND(מרקובחצי[[#This Row],[CycleNumber]]&lt;$B757,SUM(מרקובחצי[[#This Row],[13]],S757)=2),1,"")</f>
        <v/>
      </c>
      <c r="AA756" s="19" t="str">
        <f>IF(AND(מרקובחצי[[#This Row],[CycleNumber]]&lt;$B757,SUM(מרקובחצי[[#This Row],[13]],T757)=2),1,"")</f>
        <v/>
      </c>
      <c r="AB756" s="19" t="str">
        <f>IF(AND(מרקובחצי[[#This Row],[CycleNumber]]&lt;$B757,SUM(מרקובחצי[[#This Row],[21]],U757)=2),1,"")</f>
        <v/>
      </c>
      <c r="AC756" s="19" t="str">
        <f>IF(AND(מרקובחצי[[#This Row],[CycleNumber]]&lt;$B757,SUM(מרקובחצי[[#This Row],[21]],V757)=2),1,"")</f>
        <v/>
      </c>
      <c r="AD756" s="19" t="str">
        <f>IF(AND(מרקובחצי[[#This Row],[CycleNumber]]&lt;$B757,SUM(מרקובחצי[[#This Row],[23]],V757)=2),1,"")</f>
        <v/>
      </c>
      <c r="AE756" s="19" t="str">
        <f>IF(AND(מרקובחצי[[#This Row],[CycleNumber]]&lt;$B757,SUM(מרקובחצי[[#This Row],[23]],W757)=2),1,"")</f>
        <v/>
      </c>
      <c r="AF756" s="19" t="str">
        <f>IF(AND(מרקובחצי[[#This Row],[CycleNumber]]&lt;$B757,SUM(מרקובחצי[[#This Row],[31]],O757)=2),1,"")</f>
        <v/>
      </c>
      <c r="AG756" s="19" t="str">
        <f>IF(AND(מרקובחצי[[#This Row],[CycleNumber]]&lt;$B757,SUM(מרקובחצי[[#This Row],[31]],P757)=2),1,"")</f>
        <v/>
      </c>
      <c r="AH756" s="19" t="str">
        <f>IF(AND(מרקובחצי[[#This Row],[CycleNumber]]&lt;$B757,SUM(מרקובחצי[[#This Row],[31]],Q757)=2),1,"")</f>
        <v/>
      </c>
      <c r="AI756" s="19" t="str">
        <f>IF(AND(מרקובחצי[[#This Row],[CycleNumber]]&lt;$B757,SUM(U756:U757)=2),1,"")</f>
        <v/>
      </c>
      <c r="AJ756" s="19" t="str">
        <f>IF(AND(מרקובחצי[[#This Row],[CycleNumber]]&lt;$B757,SUM(מרקובחצי[[#This Row],[32]],O757)=2),1,"")</f>
        <v/>
      </c>
      <c r="AK756" s="19" t="str">
        <f>IF(AND(מרקובחצי[[#This Row],[CycleNumber]]&lt;$B757,SUM(מרקובחצי[[#This Row],[32]],P757)=2),1,"")</f>
        <v/>
      </c>
      <c r="AL756" s="19" t="str">
        <f>IF(AND(מרקובחצי[[#This Row],[CycleNumber]]&lt;$B757,SUM(מרקובחצי[[#This Row],[32]],Q757)=2),1,"")</f>
        <v/>
      </c>
      <c r="AM756" s="19" t="str">
        <f>IF(AND(מרקובחצי[[#This Row],[CycleNumber]]&lt;$B757,SUM(V756:V757)=2),1,"")</f>
        <v/>
      </c>
      <c r="AN756" s="19" t="str">
        <f>IF(AND(מרקובחצי[[#This Row],[CycleNumber]]&lt;$B757,SUM(מרקובחצי[[#This Row],[33]],O757)=2),1,"")</f>
        <v/>
      </c>
      <c r="AO756" s="19" t="str">
        <f>IF(AND(מרקובחצי[[#This Row],[CycleNumber]]&lt;$B757,SUM(מרקובחצי[[#This Row],[33]],P757)=2),1,"")</f>
        <v/>
      </c>
      <c r="AP756" s="19" t="str">
        <f>IF(AND(מרקובחצי[[#This Row],[CycleNumber]]&lt;$B757,SUM(מרקובחצי[[#This Row],[33]],Q757)=2),1,"")</f>
        <v/>
      </c>
      <c r="AQ756" s="19" t="str">
        <f>IF(AND(מרקובחצי[[#This Row],[CycleNumber]]&lt;$B757,SUM(W756:W757)=2),1,"")</f>
        <v/>
      </c>
      <c r="AR756" s="19" t="str">
        <f>IF(AND(מרקובחצי[[#This Row],[CycleNumber]]&lt;$B757,SUM(מרקובחצי[[#This Row],[12]],S757)=2),1,"")</f>
        <v/>
      </c>
      <c r="AS756" s="19" t="str">
        <f>IF(AND(מרקובחצי[[#This Row],[CycleNumber]]&lt;$B757,SUM(מרקובחצי[[#This Row],[22]],V757)=2),1,"")</f>
        <v/>
      </c>
      <c r="AT756" s="21">
        <f>SUM(מרקובחצי[[#This Row],[11]:[33]])</f>
        <v>1</v>
      </c>
    </row>
    <row r="757" spans="1:46" ht="15.6" x14ac:dyDescent="0.25">
      <c r="A757" s="19" t="s">
        <v>72</v>
      </c>
      <c r="B757" s="19">
        <v>20</v>
      </c>
      <c r="C757">
        <v>37</v>
      </c>
      <c r="D757" s="19">
        <f>מרקובחצי[[#This Row],[LengthofCycle]]+1</f>
        <v>38</v>
      </c>
      <c r="E757" t="str">
        <f>IF(IFERROR(LOOKUP(מרקובחצי[[#This Row],[ClientID]],קביעויות[הפלגה]),FALSE)=מרקובחצי[[#This Row],[ClientID]],1,"")</f>
        <v/>
      </c>
      <c r="F757" t="str">
        <f>IF(IFERROR(LOOKUP(מרקובחצי[[#This Row],[ClientID]],סוגחציקבוע[S31]),FALSE)=מרקובחצי[[#This Row],[ClientID]],1,"")</f>
        <v/>
      </c>
      <c r="G757">
        <f>IF(IFERROR(LOOKUP(מרקובחצי[[#This Row],[ClientID]],סוגחציקבוע[S32]),FALSE)=מרקובחצי[[#This Row],[ClientID]],1,"")</f>
        <v>1</v>
      </c>
      <c r="H757" t="str">
        <f>IF(IFERROR(LOOKUP(מרקובחצי[[#This Row],[ClientID]],סוגחציקבוע[S33]),FALSE)=מרקובחצי[[#This Row],[ClientID]],1,"")</f>
        <v/>
      </c>
      <c r="I757" t="str">
        <f>IF(IFERROR(LOOKUP(מרקובחצי[[#This Row],[ClientID]],סוגחציקבוע[S32&amp;33]),FALSE)=מרקובחצי[[#This Row],[ClientID]],1,"")</f>
        <v/>
      </c>
      <c r="J757" s="19">
        <f>IF(SUM(מרקובחצי[[#This Row],[11]:[13]])=1,מרקובחצי[[#This Row],[עד ועד]],IF(SUM(R756:T757)=1,IF(מרקובחצי[[#This Row],[עד ועד]]&lt;J756,מרקובחצי[[#This Row],[עד ועד]],J756),J756))</f>
        <v>28</v>
      </c>
      <c r="K757" s="19">
        <f>IF(SUM(מרקובחצי[[#This Row],[11]:[13]])=1,מרקובחצי[[#This Row],[עד ועד]],IF(SUM(R756:T757)=1,IF(מרקובחצי[[#This Row],[עד ועד]]&gt;K756,מרקובחצי[[#This Row],[עד ועד]],K756),K756))</f>
        <v>38</v>
      </c>
      <c r="L757" s="19" t="str">
        <f>IF(AND(SUM(מרקובחצי[[#This Row],[31]:[33]])=1,SUM(U756:W756)=0),מרקובחצי[[#This Row],[מקס]]-מרקובחצי[[#This Row],[מינ]],"")</f>
        <v/>
      </c>
      <c r="M75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757" s="19" t="str">
        <f t="shared" si="11"/>
        <v>S11</v>
      </c>
      <c r="O757" s="19" t="str">
        <f>IF(מרקובחצי[[#This Row],[קבעה הפלגה?]]=1,"",IF(AND(מרקובחצי[[#This Row],[עד ועד]]&lt;29,OR(מרקובחצי[[#This Row],[CycleNumber]]=1,AND(U756=1,OR(מרקובחצי[[#This Row],[עד ועד]]&lt;J756,מרקובחצי[[#This Row],[עד ועד]]&gt;K756)),AND(V756=1,מרקובחצי[[#This Row],[עד ועד]]&lt;J756),W756=1)),1,""))</f>
        <v/>
      </c>
      <c r="P757" s="19" t="str">
        <f>IF(מרקובחצי[[#This Row],[קבעה הפלגה?]]=1,"",IF(AND(מרקובחצי[[#This Row],[עד ועד]]&gt;28,מרקובחצי[[#This Row],[עד ועד]]&lt;32,OR(מרקובחצי[[#This Row],[CycleNumber]]=1,AND(U756=1),AND(V756=1,OR(מרקובחצי[[#This Row],[עד ועד]]&lt;J756,מרקובחצי[[#This Row],[עד ועד]]&gt;K756)),W756=1)),1,""))</f>
        <v/>
      </c>
      <c r="Q757" s="19" t="str">
        <f>IF(מרקובחצי[[#This Row],[קבעה הפלגה?]]=1,"",IF(AND(מרקובחצי[[#This Row],[עד ועד]]&gt;31,OR(מרקובחצי[[#This Row],[CycleNumber]]=1,AND(U756=1),AND(V756=1,מרקובחצי[[#This Row],[עד ועד]]&gt;K756),AND(W756=1,OR(מרקובחצי[[#This Row],[עד ועד]]&gt;K756,מרקובחצי[[#This Row],[עד ועד]]&lt;J756)))),1,""))</f>
        <v/>
      </c>
      <c r="R757" s="19" t="str">
        <f>IF(מרקובחצי[[#This Row],[CycleNumber]]&gt;1,IF(AND(O756=1,מרקובחצי[[#This Row],[עד ועד]]&lt;29),1,""),"")</f>
        <v/>
      </c>
      <c r="S757" s="19">
        <f>IF(מרקובחצי[[#This Row],[CycleNumber]]&gt;1,IF(OR(AND(O756=1,מרקובחצי[[#This Row],[עד ועד]]&gt;28),AND(P756=1),AND(Q756=1,מרקובחצי[[#This Row],[עד ועד]]&lt;32)),1,""),"")</f>
        <v>1</v>
      </c>
      <c r="T757" s="19" t="str">
        <f>IF(מרקובחצי[[#This Row],[CycleNumber]]&gt;1,IF(AND(Q756=1,מרקובחצי[[#This Row],[עד ועד]]&gt;31),1,""),"")</f>
        <v/>
      </c>
      <c r="U757" s="19" t="str">
        <f>IF(מרקובחצי[[#This Row],[CycleNumber]]&gt;1,IF(AND(R756=1,מרקובחצי[[#This Row],[עד ועד]]&lt;29),1,IF(AND(U756=1,NOT(OR(מרקובחצי[[#This Row],[עד ועד]]&lt;J756,מרקובחצי[[#This Row],[עד ועד]]&gt;K756))),1,"")),"")</f>
        <v/>
      </c>
      <c r="V757" s="19" t="str">
        <f>IF(מרקובחצי[[#This Row],[CycleNumber]]&gt;1,IF(AND(SUM(R756:T756)=1,מרקובחצי[[#This Row],[עד ועד]]&gt;28,מרקובחצי[[#This Row],[עד ועד]]&lt;32),1,IF(OR(S756=1,AND(R756=1,מרקובחצי[[#This Row],[עד ועד]]&gt;28),AND(T756=1,מרקובחצי[[#This Row],[עד ועד]]&lt;32)),1,IF(AND(V756=1,NOT(OR(מרקובחצי[[#This Row],[עד ועד]]&lt;J756,מרקובחצי[[#This Row],[עד ועד]]&gt;K756))),1,""))),"")</f>
        <v/>
      </c>
      <c r="W757" s="19" t="str">
        <f>IF(מרקובחצי[[#This Row],[CycleNumber]]&gt;1,IF(AND(T756=1,מרקובחצי[[#This Row],[עד ועד]]&gt;31),1,IF(AND(W756=1,NOT(OR(מרקובחצי[[#This Row],[עד ועד]]&lt;J756,מרקובחצי[[#This Row],[עד ועד]]&gt;K756))),1,"")),"")</f>
        <v/>
      </c>
      <c r="X757" s="19" t="str">
        <f>IF(AND(מרקובחצי[[#This Row],[CycleNumber]]&lt;$B758,SUM(מרקובחצי[[#This Row],[11]],R758)=2),1,"")</f>
        <v/>
      </c>
      <c r="Y757" s="19" t="str">
        <f>IF(AND(מרקובחצי[[#This Row],[CycleNumber]]&lt;$B758,SUM(מרקובחצי[[#This Row],[11]],S758)=2),1,"")</f>
        <v/>
      </c>
      <c r="Z757" s="19" t="str">
        <f>IF(AND(מרקובחצי[[#This Row],[CycleNumber]]&lt;$B758,SUM(מרקובחצי[[#This Row],[13]],S758)=2),1,"")</f>
        <v/>
      </c>
      <c r="AA757" s="19" t="str">
        <f>IF(AND(מרקובחצי[[#This Row],[CycleNumber]]&lt;$B758,SUM(מרקובחצי[[#This Row],[13]],T758)=2),1,"")</f>
        <v/>
      </c>
      <c r="AB757" s="19" t="str">
        <f>IF(AND(מרקובחצי[[#This Row],[CycleNumber]]&lt;$B758,SUM(מרקובחצי[[#This Row],[21]],U758)=2),1,"")</f>
        <v/>
      </c>
      <c r="AC757" s="19" t="str">
        <f>IF(AND(מרקובחצי[[#This Row],[CycleNumber]]&lt;$B758,SUM(מרקובחצי[[#This Row],[21]],V758)=2),1,"")</f>
        <v/>
      </c>
      <c r="AD757" s="19" t="str">
        <f>IF(AND(מרקובחצי[[#This Row],[CycleNumber]]&lt;$B758,SUM(מרקובחצי[[#This Row],[23]],V758)=2),1,"")</f>
        <v/>
      </c>
      <c r="AE757" s="19" t="str">
        <f>IF(AND(מרקובחצי[[#This Row],[CycleNumber]]&lt;$B758,SUM(מרקובחצי[[#This Row],[23]],W758)=2),1,"")</f>
        <v/>
      </c>
      <c r="AF757" s="19" t="str">
        <f>IF(AND(מרקובחצי[[#This Row],[CycleNumber]]&lt;$B758,SUM(מרקובחצי[[#This Row],[31]],O758)=2),1,"")</f>
        <v/>
      </c>
      <c r="AG757" s="19" t="str">
        <f>IF(AND(מרקובחצי[[#This Row],[CycleNumber]]&lt;$B758,SUM(מרקובחצי[[#This Row],[31]],P758)=2),1,"")</f>
        <v/>
      </c>
      <c r="AH757" s="19" t="str">
        <f>IF(AND(מרקובחצי[[#This Row],[CycleNumber]]&lt;$B758,SUM(מרקובחצי[[#This Row],[31]],Q758)=2),1,"")</f>
        <v/>
      </c>
      <c r="AI757" s="19" t="str">
        <f>IF(AND(מרקובחצי[[#This Row],[CycleNumber]]&lt;$B758,SUM(U757:U758)=2),1,"")</f>
        <v/>
      </c>
      <c r="AJ757" s="19" t="str">
        <f>IF(AND(מרקובחצי[[#This Row],[CycleNumber]]&lt;$B758,SUM(מרקובחצי[[#This Row],[32]],O758)=2),1,"")</f>
        <v/>
      </c>
      <c r="AK757" s="19" t="str">
        <f>IF(AND(מרקובחצי[[#This Row],[CycleNumber]]&lt;$B758,SUM(מרקובחצי[[#This Row],[32]],P758)=2),1,"")</f>
        <v/>
      </c>
      <c r="AL757" s="19" t="str">
        <f>IF(AND(מרקובחצי[[#This Row],[CycleNumber]]&lt;$B758,SUM(מרקובחצי[[#This Row],[32]],Q758)=2),1,"")</f>
        <v/>
      </c>
      <c r="AM757" s="19" t="str">
        <f>IF(AND(מרקובחצי[[#This Row],[CycleNumber]]&lt;$B758,SUM(V757:V758)=2),1,"")</f>
        <v/>
      </c>
      <c r="AN757" s="19" t="str">
        <f>IF(AND(מרקובחצי[[#This Row],[CycleNumber]]&lt;$B758,SUM(מרקובחצי[[#This Row],[33]],O758)=2),1,"")</f>
        <v/>
      </c>
      <c r="AO757" s="19" t="str">
        <f>IF(AND(מרקובחצי[[#This Row],[CycleNumber]]&lt;$B758,SUM(מרקובחצי[[#This Row],[33]],P758)=2),1,"")</f>
        <v/>
      </c>
      <c r="AP757" s="19" t="str">
        <f>IF(AND(מרקובחצי[[#This Row],[CycleNumber]]&lt;$B758,SUM(מרקובחצי[[#This Row],[33]],Q758)=2),1,"")</f>
        <v/>
      </c>
      <c r="AQ757" s="19" t="str">
        <f>IF(AND(מרקובחצי[[#This Row],[CycleNumber]]&lt;$B758,SUM(W757:W758)=2),1,"")</f>
        <v/>
      </c>
      <c r="AR757" s="19" t="str">
        <f>IF(AND(מרקובחצי[[#This Row],[CycleNumber]]&lt;$B758,SUM(מרקובחצי[[#This Row],[12]],S758)=2),1,"")</f>
        <v/>
      </c>
      <c r="AS757" s="19">
        <f>IF(AND(מרקובחצי[[#This Row],[CycleNumber]]&lt;$B758,SUM(מרקובחצי[[#This Row],[22]],V758)=2),1,"")</f>
        <v>1</v>
      </c>
      <c r="AT757" s="21">
        <f>SUM(מרקובחצי[[#This Row],[11]:[33]])</f>
        <v>1</v>
      </c>
    </row>
    <row r="758" spans="1:46" ht="15.6" x14ac:dyDescent="0.25">
      <c r="A758" s="19" t="s">
        <v>72</v>
      </c>
      <c r="B758" s="19">
        <v>21</v>
      </c>
      <c r="C758">
        <v>30</v>
      </c>
      <c r="D758" s="19">
        <f>מרקובחצי[[#This Row],[LengthofCycle]]+1</f>
        <v>31</v>
      </c>
      <c r="E758" t="str">
        <f>IF(IFERROR(LOOKUP(מרקובחצי[[#This Row],[ClientID]],קביעויות[הפלגה]),FALSE)=מרקובחצי[[#This Row],[ClientID]],1,"")</f>
        <v/>
      </c>
      <c r="F758" t="str">
        <f>IF(IFERROR(LOOKUP(מרקובחצי[[#This Row],[ClientID]],סוגחציקבוע[S31]),FALSE)=מרקובחצי[[#This Row],[ClientID]],1,"")</f>
        <v/>
      </c>
      <c r="G758">
        <f>IF(IFERROR(LOOKUP(מרקובחצי[[#This Row],[ClientID]],סוגחציקבוע[S32]),FALSE)=מרקובחצי[[#This Row],[ClientID]],1,"")</f>
        <v>1</v>
      </c>
      <c r="H758" t="str">
        <f>IF(IFERROR(LOOKUP(מרקובחצי[[#This Row],[ClientID]],סוגחציקבוע[S33]),FALSE)=מרקובחצי[[#This Row],[ClientID]],1,"")</f>
        <v/>
      </c>
      <c r="I758" t="str">
        <f>IF(IFERROR(LOOKUP(מרקובחצי[[#This Row],[ClientID]],סוגחציקבוע[S32&amp;33]),FALSE)=מרקובחצי[[#This Row],[ClientID]],1,"")</f>
        <v/>
      </c>
      <c r="J758" s="19">
        <f>IF(SUM(מרקובחצי[[#This Row],[11]:[13]])=1,מרקובחצי[[#This Row],[עד ועד]],IF(SUM(R757:T758)=1,IF(מרקובחצי[[#This Row],[עד ועד]]&lt;J757,מרקובחצי[[#This Row],[עד ועד]],J757),J757))</f>
        <v>28</v>
      </c>
      <c r="K758" s="19">
        <f>IF(SUM(מרקובחצי[[#This Row],[11]:[13]])=1,מרקובחצי[[#This Row],[עד ועד]],IF(SUM(R757:T758)=1,IF(מרקובחצי[[#This Row],[עד ועד]]&gt;K757,מרקובחצי[[#This Row],[עד ועד]],K757),K757))</f>
        <v>38</v>
      </c>
      <c r="L758" s="19">
        <f>IF(AND(SUM(מרקובחצי[[#This Row],[31]:[33]])=1,SUM(U757:W757)=0),מרקובחצי[[#This Row],[מקס]]-מרקובחצי[[#This Row],[מינ]],"")</f>
        <v>10</v>
      </c>
      <c r="M75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58" s="19" t="str">
        <f t="shared" si="11"/>
        <v>S22</v>
      </c>
      <c r="O758" s="19" t="str">
        <f>IF(מרקובחצי[[#This Row],[קבעה הפלגה?]]=1,"",IF(AND(מרקובחצי[[#This Row],[עד ועד]]&lt;29,OR(מרקובחצי[[#This Row],[CycleNumber]]=1,AND(U757=1,OR(מרקובחצי[[#This Row],[עד ועד]]&lt;J757,מרקובחצי[[#This Row],[עד ועד]]&gt;K757)),AND(V757=1,מרקובחצי[[#This Row],[עד ועד]]&lt;J757),W757=1)),1,""))</f>
        <v/>
      </c>
      <c r="P758" s="19" t="str">
        <f>IF(מרקובחצי[[#This Row],[קבעה הפלגה?]]=1,"",IF(AND(מרקובחצי[[#This Row],[עד ועד]]&gt;28,מרקובחצי[[#This Row],[עד ועד]]&lt;32,OR(מרקובחצי[[#This Row],[CycleNumber]]=1,AND(U757=1),AND(V757=1,OR(מרקובחצי[[#This Row],[עד ועד]]&lt;J757,מרקובחצי[[#This Row],[עד ועד]]&gt;K757)),W757=1)),1,""))</f>
        <v/>
      </c>
      <c r="Q758" s="19" t="str">
        <f>IF(מרקובחצי[[#This Row],[קבעה הפלגה?]]=1,"",IF(AND(מרקובחצי[[#This Row],[עד ועד]]&gt;31,OR(מרקובחצי[[#This Row],[CycleNumber]]=1,AND(U757=1),AND(V757=1,מרקובחצי[[#This Row],[עד ועד]]&gt;K757),AND(W757=1,OR(מרקובחצי[[#This Row],[עד ועד]]&gt;K757,מרקובחצי[[#This Row],[עד ועד]]&lt;J757)))),1,""))</f>
        <v/>
      </c>
      <c r="R758" s="19" t="str">
        <f>IF(מרקובחצי[[#This Row],[CycleNumber]]&gt;1,IF(AND(O757=1,מרקובחצי[[#This Row],[עד ועד]]&lt;29),1,""),"")</f>
        <v/>
      </c>
      <c r="S758" s="19" t="str">
        <f>IF(מרקובחצי[[#This Row],[CycleNumber]]&gt;1,IF(OR(AND(O757=1,מרקובחצי[[#This Row],[עד ועד]]&gt;28),AND(P757=1),AND(Q757=1,מרקובחצי[[#This Row],[עד ועד]]&lt;32)),1,""),"")</f>
        <v/>
      </c>
      <c r="T758" s="19" t="str">
        <f>IF(מרקובחצי[[#This Row],[CycleNumber]]&gt;1,IF(AND(Q757=1,מרקובחצי[[#This Row],[עד ועד]]&gt;31),1,""),"")</f>
        <v/>
      </c>
      <c r="U758" s="19" t="str">
        <f>IF(מרקובחצי[[#This Row],[CycleNumber]]&gt;1,IF(AND(R757=1,מרקובחצי[[#This Row],[עד ועד]]&lt;29),1,IF(AND(U757=1,NOT(OR(מרקובחצי[[#This Row],[עד ועד]]&lt;J757,מרקובחצי[[#This Row],[עד ועד]]&gt;K757))),1,"")),"")</f>
        <v/>
      </c>
      <c r="V758" s="19">
        <f>IF(מרקובחצי[[#This Row],[CycleNumber]]&gt;1,IF(AND(SUM(R757:T757)=1,מרקובחצי[[#This Row],[עד ועד]]&gt;28,מרקובחצי[[#This Row],[עד ועד]]&lt;32),1,IF(OR(S757=1,AND(R757=1,מרקובחצי[[#This Row],[עד ועד]]&gt;28),AND(T757=1,מרקובחצי[[#This Row],[עד ועד]]&lt;32)),1,IF(AND(V757=1,NOT(OR(מרקובחצי[[#This Row],[עד ועד]]&lt;J757,מרקובחצי[[#This Row],[עד ועד]]&gt;K757))),1,""))),"")</f>
        <v>1</v>
      </c>
      <c r="W758" s="19" t="str">
        <f>IF(מרקובחצי[[#This Row],[CycleNumber]]&gt;1,IF(AND(T757=1,מרקובחצי[[#This Row],[עד ועד]]&gt;31),1,IF(AND(W757=1,NOT(OR(מרקובחצי[[#This Row],[עד ועד]]&lt;J757,מרקובחצי[[#This Row],[עד ועד]]&gt;K757))),1,"")),"")</f>
        <v/>
      </c>
      <c r="X758" s="19" t="str">
        <f>IF(AND(מרקובחצי[[#This Row],[CycleNumber]]&lt;$B759,SUM(מרקובחצי[[#This Row],[11]],R759)=2),1,"")</f>
        <v/>
      </c>
      <c r="Y758" s="19" t="str">
        <f>IF(AND(מרקובחצי[[#This Row],[CycleNumber]]&lt;$B759,SUM(מרקובחצי[[#This Row],[11]],S759)=2),1,"")</f>
        <v/>
      </c>
      <c r="Z758" s="19" t="str">
        <f>IF(AND(מרקובחצי[[#This Row],[CycleNumber]]&lt;$B759,SUM(מרקובחצי[[#This Row],[13]],S759)=2),1,"")</f>
        <v/>
      </c>
      <c r="AA758" s="19" t="str">
        <f>IF(AND(מרקובחצי[[#This Row],[CycleNumber]]&lt;$B759,SUM(מרקובחצי[[#This Row],[13]],T759)=2),1,"")</f>
        <v/>
      </c>
      <c r="AB758" s="19" t="str">
        <f>IF(AND(מרקובחצי[[#This Row],[CycleNumber]]&lt;$B759,SUM(מרקובחצי[[#This Row],[21]],U759)=2),1,"")</f>
        <v/>
      </c>
      <c r="AC758" s="19" t="str">
        <f>IF(AND(מרקובחצי[[#This Row],[CycleNumber]]&lt;$B759,SUM(מרקובחצי[[#This Row],[21]],V759)=2),1,"")</f>
        <v/>
      </c>
      <c r="AD758" s="19" t="str">
        <f>IF(AND(מרקובחצי[[#This Row],[CycleNumber]]&lt;$B759,SUM(מרקובחצי[[#This Row],[23]],V759)=2),1,"")</f>
        <v/>
      </c>
      <c r="AE758" s="19" t="str">
        <f>IF(AND(מרקובחצי[[#This Row],[CycleNumber]]&lt;$B759,SUM(מרקובחצי[[#This Row],[23]],W759)=2),1,"")</f>
        <v/>
      </c>
      <c r="AF758" s="19" t="str">
        <f>IF(AND(מרקובחצי[[#This Row],[CycleNumber]]&lt;$B759,SUM(מרקובחצי[[#This Row],[31]],O759)=2),1,"")</f>
        <v/>
      </c>
      <c r="AG758" s="19" t="str">
        <f>IF(AND(מרקובחצי[[#This Row],[CycleNumber]]&lt;$B759,SUM(מרקובחצי[[#This Row],[31]],P759)=2),1,"")</f>
        <v/>
      </c>
      <c r="AH758" s="19" t="str">
        <f>IF(AND(מרקובחצי[[#This Row],[CycleNumber]]&lt;$B759,SUM(מרקובחצי[[#This Row],[31]],Q759)=2),1,"")</f>
        <v/>
      </c>
      <c r="AI758" s="19" t="str">
        <f>IF(AND(מרקובחצי[[#This Row],[CycleNumber]]&lt;$B759,SUM(U758:U759)=2),1,"")</f>
        <v/>
      </c>
      <c r="AJ758" s="19" t="str">
        <f>IF(AND(מרקובחצי[[#This Row],[CycleNumber]]&lt;$B759,SUM(מרקובחצי[[#This Row],[32]],O759)=2),1,"")</f>
        <v/>
      </c>
      <c r="AK758" s="19" t="str">
        <f>IF(AND(מרקובחצי[[#This Row],[CycleNumber]]&lt;$B759,SUM(מרקובחצי[[#This Row],[32]],P759)=2),1,"")</f>
        <v/>
      </c>
      <c r="AL758" s="19" t="str">
        <f>IF(AND(מרקובחצי[[#This Row],[CycleNumber]]&lt;$B759,SUM(מרקובחצי[[#This Row],[32]],Q759)=2),1,"")</f>
        <v/>
      </c>
      <c r="AM758" s="19">
        <f>IF(AND(מרקובחצי[[#This Row],[CycleNumber]]&lt;$B759,SUM(V758:V759)=2),1,"")</f>
        <v>1</v>
      </c>
      <c r="AN758" s="19" t="str">
        <f>IF(AND(מרקובחצי[[#This Row],[CycleNumber]]&lt;$B759,SUM(מרקובחצי[[#This Row],[33]],O759)=2),1,"")</f>
        <v/>
      </c>
      <c r="AO758" s="19" t="str">
        <f>IF(AND(מרקובחצי[[#This Row],[CycleNumber]]&lt;$B759,SUM(מרקובחצי[[#This Row],[33]],P759)=2),1,"")</f>
        <v/>
      </c>
      <c r="AP758" s="19" t="str">
        <f>IF(AND(מרקובחצי[[#This Row],[CycleNumber]]&lt;$B759,SUM(מרקובחצי[[#This Row],[33]],Q759)=2),1,"")</f>
        <v/>
      </c>
      <c r="AQ758" s="19" t="str">
        <f>IF(AND(מרקובחצי[[#This Row],[CycleNumber]]&lt;$B759,SUM(W758:W759)=2),1,"")</f>
        <v/>
      </c>
      <c r="AR758" s="19" t="str">
        <f>IF(AND(מרקובחצי[[#This Row],[CycleNumber]]&lt;$B759,SUM(מרקובחצי[[#This Row],[12]],S759)=2),1,"")</f>
        <v/>
      </c>
      <c r="AS758" s="19" t="str">
        <f>IF(AND(מרקובחצי[[#This Row],[CycleNumber]]&lt;$B759,SUM(מרקובחצי[[#This Row],[22]],V759)=2),1,"")</f>
        <v/>
      </c>
      <c r="AT758" s="21">
        <f>SUM(מרקובחצי[[#This Row],[11]:[33]])</f>
        <v>1</v>
      </c>
    </row>
    <row r="759" spans="1:46" ht="15.6" x14ac:dyDescent="0.25">
      <c r="A759" s="19" t="s">
        <v>72</v>
      </c>
      <c r="B759" s="19">
        <v>22</v>
      </c>
      <c r="C759">
        <v>28</v>
      </c>
      <c r="D759" s="19">
        <f>מרקובחצי[[#This Row],[LengthofCycle]]+1</f>
        <v>29</v>
      </c>
      <c r="E759" t="str">
        <f>IF(IFERROR(LOOKUP(מרקובחצי[[#This Row],[ClientID]],קביעויות[הפלגה]),FALSE)=מרקובחצי[[#This Row],[ClientID]],1,"")</f>
        <v/>
      </c>
      <c r="F759" t="str">
        <f>IF(IFERROR(LOOKUP(מרקובחצי[[#This Row],[ClientID]],סוגחציקבוע[S31]),FALSE)=מרקובחצי[[#This Row],[ClientID]],1,"")</f>
        <v/>
      </c>
      <c r="G759">
        <f>IF(IFERROR(LOOKUP(מרקובחצי[[#This Row],[ClientID]],סוגחציקבוע[S32]),FALSE)=מרקובחצי[[#This Row],[ClientID]],1,"")</f>
        <v>1</v>
      </c>
      <c r="H759" t="str">
        <f>IF(IFERROR(LOOKUP(מרקובחצי[[#This Row],[ClientID]],סוגחציקבוע[S33]),FALSE)=מרקובחצי[[#This Row],[ClientID]],1,"")</f>
        <v/>
      </c>
      <c r="I759" t="str">
        <f>IF(IFERROR(LOOKUP(מרקובחצי[[#This Row],[ClientID]],סוגחציקבוע[S32&amp;33]),FALSE)=מרקובחצי[[#This Row],[ClientID]],1,"")</f>
        <v/>
      </c>
      <c r="J759" s="19">
        <f>IF(SUM(מרקובחצי[[#This Row],[11]:[13]])=1,מרקובחצי[[#This Row],[עד ועד]],IF(SUM(R758:T759)=1,IF(מרקובחצי[[#This Row],[עד ועד]]&lt;J758,מרקובחצי[[#This Row],[עד ועד]],J758),J758))</f>
        <v>28</v>
      </c>
      <c r="K759" s="19">
        <f>IF(SUM(מרקובחצי[[#This Row],[11]:[13]])=1,מרקובחצי[[#This Row],[עד ועד]],IF(SUM(R758:T759)=1,IF(מרקובחצי[[#This Row],[עד ועד]]&gt;K758,מרקובחצי[[#This Row],[עד ועד]],K758),K758))</f>
        <v>38</v>
      </c>
      <c r="L759" s="19" t="str">
        <f>IF(AND(SUM(מרקובחצי[[#This Row],[31]:[33]])=1,SUM(U758:W758)=0),מרקובחצי[[#This Row],[מקס]]-מרקובחצי[[#This Row],[מינ]],"")</f>
        <v/>
      </c>
      <c r="M75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59" s="19" t="str">
        <f t="shared" si="11"/>
        <v>S32</v>
      </c>
      <c r="O759" s="19" t="str">
        <f>IF(מרקובחצי[[#This Row],[קבעה הפלגה?]]=1,"",IF(AND(מרקובחצי[[#This Row],[עד ועד]]&lt;29,OR(מרקובחצי[[#This Row],[CycleNumber]]=1,AND(U758=1,OR(מרקובחצי[[#This Row],[עד ועד]]&lt;J758,מרקובחצי[[#This Row],[עד ועד]]&gt;K758)),AND(V758=1,מרקובחצי[[#This Row],[עד ועד]]&lt;J758),W758=1)),1,""))</f>
        <v/>
      </c>
      <c r="P759" s="19" t="str">
        <f>IF(מרקובחצי[[#This Row],[קבעה הפלגה?]]=1,"",IF(AND(מרקובחצי[[#This Row],[עד ועד]]&gt;28,מרקובחצי[[#This Row],[עד ועד]]&lt;32,OR(מרקובחצי[[#This Row],[CycleNumber]]=1,AND(U758=1),AND(V758=1,OR(מרקובחצי[[#This Row],[עד ועד]]&lt;J758,מרקובחצי[[#This Row],[עד ועד]]&gt;K758)),W758=1)),1,""))</f>
        <v/>
      </c>
      <c r="Q759" s="19" t="str">
        <f>IF(מרקובחצי[[#This Row],[קבעה הפלגה?]]=1,"",IF(AND(מרקובחצי[[#This Row],[עד ועד]]&gt;31,OR(מרקובחצי[[#This Row],[CycleNumber]]=1,AND(U758=1),AND(V758=1,מרקובחצי[[#This Row],[עד ועד]]&gt;K758),AND(W758=1,OR(מרקובחצי[[#This Row],[עד ועד]]&gt;K758,מרקובחצי[[#This Row],[עד ועד]]&lt;J758)))),1,""))</f>
        <v/>
      </c>
      <c r="R759" s="19" t="str">
        <f>IF(מרקובחצי[[#This Row],[CycleNumber]]&gt;1,IF(AND(O758=1,מרקובחצי[[#This Row],[עד ועד]]&lt;29),1,""),"")</f>
        <v/>
      </c>
      <c r="S759" s="19" t="str">
        <f>IF(מרקובחצי[[#This Row],[CycleNumber]]&gt;1,IF(OR(AND(O758=1,מרקובחצי[[#This Row],[עד ועד]]&gt;28),AND(P758=1),AND(Q758=1,מרקובחצי[[#This Row],[עד ועד]]&lt;32)),1,""),"")</f>
        <v/>
      </c>
      <c r="T759" s="19" t="str">
        <f>IF(מרקובחצי[[#This Row],[CycleNumber]]&gt;1,IF(AND(Q758=1,מרקובחצי[[#This Row],[עד ועד]]&gt;31),1,""),"")</f>
        <v/>
      </c>
      <c r="U759" s="19" t="str">
        <f>IF(מרקובחצי[[#This Row],[CycleNumber]]&gt;1,IF(AND(R758=1,מרקובחצי[[#This Row],[עד ועד]]&lt;29),1,IF(AND(U758=1,NOT(OR(מרקובחצי[[#This Row],[עד ועד]]&lt;J758,מרקובחצי[[#This Row],[עד ועד]]&gt;K758))),1,"")),"")</f>
        <v/>
      </c>
      <c r="V759" s="19">
        <f>IF(מרקובחצי[[#This Row],[CycleNumber]]&gt;1,IF(AND(SUM(R758:T758)=1,מרקובחצי[[#This Row],[עד ועד]]&gt;28,מרקובחצי[[#This Row],[עד ועד]]&lt;32),1,IF(OR(S758=1,AND(R758=1,מרקובחצי[[#This Row],[עד ועד]]&gt;28),AND(T758=1,מרקובחצי[[#This Row],[עד ועד]]&lt;32)),1,IF(AND(V758=1,NOT(OR(מרקובחצי[[#This Row],[עד ועד]]&lt;J758,מרקובחצי[[#This Row],[עד ועד]]&gt;K758))),1,""))),"")</f>
        <v>1</v>
      </c>
      <c r="W759" s="19" t="str">
        <f>IF(מרקובחצי[[#This Row],[CycleNumber]]&gt;1,IF(AND(T758=1,מרקובחצי[[#This Row],[עד ועד]]&gt;31),1,IF(AND(W758=1,NOT(OR(מרקובחצי[[#This Row],[עד ועד]]&lt;J758,מרקובחצי[[#This Row],[עד ועד]]&gt;K758))),1,"")),"")</f>
        <v/>
      </c>
      <c r="X759" s="19" t="str">
        <f>IF(AND(מרקובחצי[[#This Row],[CycleNumber]]&lt;$B760,SUM(מרקובחצי[[#This Row],[11]],R760)=2),1,"")</f>
        <v/>
      </c>
      <c r="Y759" s="19" t="str">
        <f>IF(AND(מרקובחצי[[#This Row],[CycleNumber]]&lt;$B760,SUM(מרקובחצי[[#This Row],[11]],S760)=2),1,"")</f>
        <v/>
      </c>
      <c r="Z759" s="19" t="str">
        <f>IF(AND(מרקובחצי[[#This Row],[CycleNumber]]&lt;$B760,SUM(מרקובחצי[[#This Row],[13]],S760)=2),1,"")</f>
        <v/>
      </c>
      <c r="AA759" s="19" t="str">
        <f>IF(AND(מרקובחצי[[#This Row],[CycleNumber]]&lt;$B760,SUM(מרקובחצי[[#This Row],[13]],T760)=2),1,"")</f>
        <v/>
      </c>
      <c r="AB759" s="19" t="str">
        <f>IF(AND(מרקובחצי[[#This Row],[CycleNumber]]&lt;$B760,SUM(מרקובחצי[[#This Row],[21]],U760)=2),1,"")</f>
        <v/>
      </c>
      <c r="AC759" s="19" t="str">
        <f>IF(AND(מרקובחצי[[#This Row],[CycleNumber]]&lt;$B760,SUM(מרקובחצי[[#This Row],[21]],V760)=2),1,"")</f>
        <v/>
      </c>
      <c r="AD759" s="19" t="str">
        <f>IF(AND(מרקובחצי[[#This Row],[CycleNumber]]&lt;$B760,SUM(מרקובחצי[[#This Row],[23]],V760)=2),1,"")</f>
        <v/>
      </c>
      <c r="AE759" s="19" t="str">
        <f>IF(AND(מרקובחצי[[#This Row],[CycleNumber]]&lt;$B760,SUM(מרקובחצי[[#This Row],[23]],W760)=2),1,"")</f>
        <v/>
      </c>
      <c r="AF759" s="19" t="str">
        <f>IF(AND(מרקובחצי[[#This Row],[CycleNumber]]&lt;$B760,SUM(מרקובחצי[[#This Row],[31]],O760)=2),1,"")</f>
        <v/>
      </c>
      <c r="AG759" s="19" t="str">
        <f>IF(AND(מרקובחצי[[#This Row],[CycleNumber]]&lt;$B760,SUM(מרקובחצי[[#This Row],[31]],P760)=2),1,"")</f>
        <v/>
      </c>
      <c r="AH759" s="19" t="str">
        <f>IF(AND(מרקובחצי[[#This Row],[CycleNumber]]&lt;$B760,SUM(מרקובחצי[[#This Row],[31]],Q760)=2),1,"")</f>
        <v/>
      </c>
      <c r="AI759" s="19" t="str">
        <f>IF(AND(מרקובחצי[[#This Row],[CycleNumber]]&lt;$B760,SUM(U759:U760)=2),1,"")</f>
        <v/>
      </c>
      <c r="AJ759" s="19" t="str">
        <f>IF(AND(מרקובחצי[[#This Row],[CycleNumber]]&lt;$B760,SUM(מרקובחצי[[#This Row],[32]],O760)=2),1,"")</f>
        <v/>
      </c>
      <c r="AK759" s="19" t="str">
        <f>IF(AND(מרקובחצי[[#This Row],[CycleNumber]]&lt;$B760,SUM(מרקובחצי[[#This Row],[32]],P760)=2),1,"")</f>
        <v/>
      </c>
      <c r="AL759" s="19" t="str">
        <f>IF(AND(מרקובחצי[[#This Row],[CycleNumber]]&lt;$B760,SUM(מרקובחצי[[#This Row],[32]],Q760)=2),1,"")</f>
        <v/>
      </c>
      <c r="AM759" s="19">
        <f>IF(AND(מרקובחצי[[#This Row],[CycleNumber]]&lt;$B760,SUM(V759:V760)=2),1,"")</f>
        <v>1</v>
      </c>
      <c r="AN759" s="19" t="str">
        <f>IF(AND(מרקובחצי[[#This Row],[CycleNumber]]&lt;$B760,SUM(מרקובחצי[[#This Row],[33]],O760)=2),1,"")</f>
        <v/>
      </c>
      <c r="AO759" s="19" t="str">
        <f>IF(AND(מרקובחצי[[#This Row],[CycleNumber]]&lt;$B760,SUM(מרקובחצי[[#This Row],[33]],P760)=2),1,"")</f>
        <v/>
      </c>
      <c r="AP759" s="19" t="str">
        <f>IF(AND(מרקובחצי[[#This Row],[CycleNumber]]&lt;$B760,SUM(מרקובחצי[[#This Row],[33]],Q760)=2),1,"")</f>
        <v/>
      </c>
      <c r="AQ759" s="19" t="str">
        <f>IF(AND(מרקובחצי[[#This Row],[CycleNumber]]&lt;$B760,SUM(W759:W760)=2),1,"")</f>
        <v/>
      </c>
      <c r="AR759" s="19" t="str">
        <f>IF(AND(מרקובחצי[[#This Row],[CycleNumber]]&lt;$B760,SUM(מרקובחצי[[#This Row],[12]],S760)=2),1,"")</f>
        <v/>
      </c>
      <c r="AS759" s="19" t="str">
        <f>IF(AND(מרקובחצי[[#This Row],[CycleNumber]]&lt;$B760,SUM(מרקובחצי[[#This Row],[22]],V760)=2),1,"")</f>
        <v/>
      </c>
      <c r="AT759" s="21">
        <f>SUM(מרקובחצי[[#This Row],[11]:[33]])</f>
        <v>1</v>
      </c>
    </row>
    <row r="760" spans="1:46" ht="15.6" x14ac:dyDescent="0.25">
      <c r="A760" s="19" t="s">
        <v>72</v>
      </c>
      <c r="B760" s="19">
        <v>23</v>
      </c>
      <c r="C760">
        <v>30</v>
      </c>
      <c r="D760" s="19">
        <f>מרקובחצי[[#This Row],[LengthofCycle]]+1</f>
        <v>31</v>
      </c>
      <c r="E760" t="str">
        <f>IF(IFERROR(LOOKUP(מרקובחצי[[#This Row],[ClientID]],קביעויות[הפלגה]),FALSE)=מרקובחצי[[#This Row],[ClientID]],1,"")</f>
        <v/>
      </c>
      <c r="F760" t="str">
        <f>IF(IFERROR(LOOKUP(מרקובחצי[[#This Row],[ClientID]],סוגחציקבוע[S31]),FALSE)=מרקובחצי[[#This Row],[ClientID]],1,"")</f>
        <v/>
      </c>
      <c r="G760">
        <f>IF(IFERROR(LOOKUP(מרקובחצי[[#This Row],[ClientID]],סוגחציקבוע[S32]),FALSE)=מרקובחצי[[#This Row],[ClientID]],1,"")</f>
        <v>1</v>
      </c>
      <c r="H760" t="str">
        <f>IF(IFERROR(LOOKUP(מרקובחצי[[#This Row],[ClientID]],סוגחציקבוע[S33]),FALSE)=מרקובחצי[[#This Row],[ClientID]],1,"")</f>
        <v/>
      </c>
      <c r="I760" t="str">
        <f>IF(IFERROR(LOOKUP(מרקובחצי[[#This Row],[ClientID]],סוגחציקבוע[S32&amp;33]),FALSE)=מרקובחצי[[#This Row],[ClientID]],1,"")</f>
        <v/>
      </c>
      <c r="J760" s="19">
        <f>IF(SUM(מרקובחצי[[#This Row],[11]:[13]])=1,מרקובחצי[[#This Row],[עד ועד]],IF(SUM(R759:T760)=1,IF(מרקובחצי[[#This Row],[עד ועד]]&lt;J759,מרקובחצי[[#This Row],[עד ועד]],J759),J759))</f>
        <v>28</v>
      </c>
      <c r="K760" s="19">
        <f>IF(SUM(מרקובחצי[[#This Row],[11]:[13]])=1,מרקובחצי[[#This Row],[עד ועד]],IF(SUM(R759:T760)=1,IF(מרקובחצי[[#This Row],[עד ועד]]&gt;K759,מרקובחצי[[#This Row],[עד ועד]],K759),K759))</f>
        <v>38</v>
      </c>
      <c r="L760" s="19" t="str">
        <f>IF(AND(SUM(מרקובחצי[[#This Row],[31]:[33]])=1,SUM(U759:W759)=0),מרקובחצי[[#This Row],[מקס]]-מרקובחצי[[#This Row],[מינ]],"")</f>
        <v/>
      </c>
      <c r="M76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60" s="19" t="str">
        <f t="shared" si="11"/>
        <v>S32</v>
      </c>
      <c r="O760" s="19" t="str">
        <f>IF(מרקובחצי[[#This Row],[קבעה הפלגה?]]=1,"",IF(AND(מרקובחצי[[#This Row],[עד ועד]]&lt;29,OR(מרקובחצי[[#This Row],[CycleNumber]]=1,AND(U759=1,OR(מרקובחצי[[#This Row],[עד ועד]]&lt;J759,מרקובחצי[[#This Row],[עד ועד]]&gt;K759)),AND(V759=1,מרקובחצי[[#This Row],[עד ועד]]&lt;J759),W759=1)),1,""))</f>
        <v/>
      </c>
      <c r="P760" s="19" t="str">
        <f>IF(מרקובחצי[[#This Row],[קבעה הפלגה?]]=1,"",IF(AND(מרקובחצי[[#This Row],[עד ועד]]&gt;28,מרקובחצי[[#This Row],[עד ועד]]&lt;32,OR(מרקובחצי[[#This Row],[CycleNumber]]=1,AND(U759=1),AND(V759=1,OR(מרקובחצי[[#This Row],[עד ועד]]&lt;J759,מרקובחצי[[#This Row],[עד ועד]]&gt;K759)),W759=1)),1,""))</f>
        <v/>
      </c>
      <c r="Q760" s="19" t="str">
        <f>IF(מרקובחצי[[#This Row],[קבעה הפלגה?]]=1,"",IF(AND(מרקובחצי[[#This Row],[עד ועד]]&gt;31,OR(מרקובחצי[[#This Row],[CycleNumber]]=1,AND(U759=1),AND(V759=1,מרקובחצי[[#This Row],[עד ועד]]&gt;K759),AND(W759=1,OR(מרקובחצי[[#This Row],[עד ועד]]&gt;K759,מרקובחצי[[#This Row],[עד ועד]]&lt;J759)))),1,""))</f>
        <v/>
      </c>
      <c r="R760" s="19" t="str">
        <f>IF(מרקובחצי[[#This Row],[CycleNumber]]&gt;1,IF(AND(O759=1,מרקובחצי[[#This Row],[עד ועד]]&lt;29),1,""),"")</f>
        <v/>
      </c>
      <c r="S760" s="19" t="str">
        <f>IF(מרקובחצי[[#This Row],[CycleNumber]]&gt;1,IF(OR(AND(O759=1,מרקובחצי[[#This Row],[עד ועד]]&gt;28),AND(P759=1),AND(Q759=1,מרקובחצי[[#This Row],[עד ועד]]&lt;32)),1,""),"")</f>
        <v/>
      </c>
      <c r="T760" s="19" t="str">
        <f>IF(מרקובחצי[[#This Row],[CycleNumber]]&gt;1,IF(AND(Q759=1,מרקובחצי[[#This Row],[עד ועד]]&gt;31),1,""),"")</f>
        <v/>
      </c>
      <c r="U760" s="19" t="str">
        <f>IF(מרקובחצי[[#This Row],[CycleNumber]]&gt;1,IF(AND(R759=1,מרקובחצי[[#This Row],[עד ועד]]&lt;29),1,IF(AND(U759=1,NOT(OR(מרקובחצי[[#This Row],[עד ועד]]&lt;J759,מרקובחצי[[#This Row],[עד ועד]]&gt;K759))),1,"")),"")</f>
        <v/>
      </c>
      <c r="V760" s="19">
        <f>IF(מרקובחצי[[#This Row],[CycleNumber]]&gt;1,IF(AND(SUM(R759:T759)=1,מרקובחצי[[#This Row],[עד ועד]]&gt;28,מרקובחצי[[#This Row],[עד ועד]]&lt;32),1,IF(OR(S759=1,AND(R759=1,מרקובחצי[[#This Row],[עד ועד]]&gt;28),AND(T759=1,מרקובחצי[[#This Row],[עד ועד]]&lt;32)),1,IF(AND(V759=1,NOT(OR(מרקובחצי[[#This Row],[עד ועד]]&lt;J759,מרקובחצי[[#This Row],[עד ועד]]&gt;K759))),1,""))),"")</f>
        <v>1</v>
      </c>
      <c r="W760" s="19" t="str">
        <f>IF(מרקובחצי[[#This Row],[CycleNumber]]&gt;1,IF(AND(T759=1,מרקובחצי[[#This Row],[עד ועד]]&gt;31),1,IF(AND(W759=1,NOT(OR(מרקובחצי[[#This Row],[עד ועד]]&lt;J759,מרקובחצי[[#This Row],[עד ועד]]&gt;K759))),1,"")),"")</f>
        <v/>
      </c>
      <c r="X760" s="19" t="str">
        <f>IF(AND(מרקובחצי[[#This Row],[CycleNumber]]&lt;$B761,SUM(מרקובחצי[[#This Row],[11]],R761)=2),1,"")</f>
        <v/>
      </c>
      <c r="Y760" s="19" t="str">
        <f>IF(AND(מרקובחצי[[#This Row],[CycleNumber]]&lt;$B761,SUM(מרקובחצי[[#This Row],[11]],S761)=2),1,"")</f>
        <v/>
      </c>
      <c r="Z760" s="19" t="str">
        <f>IF(AND(מרקובחצי[[#This Row],[CycleNumber]]&lt;$B761,SUM(מרקובחצי[[#This Row],[13]],S761)=2),1,"")</f>
        <v/>
      </c>
      <c r="AA760" s="19" t="str">
        <f>IF(AND(מרקובחצי[[#This Row],[CycleNumber]]&lt;$B761,SUM(מרקובחצי[[#This Row],[13]],T761)=2),1,"")</f>
        <v/>
      </c>
      <c r="AB760" s="19" t="str">
        <f>IF(AND(מרקובחצי[[#This Row],[CycleNumber]]&lt;$B761,SUM(מרקובחצי[[#This Row],[21]],U761)=2),1,"")</f>
        <v/>
      </c>
      <c r="AC760" s="19" t="str">
        <f>IF(AND(מרקובחצי[[#This Row],[CycleNumber]]&lt;$B761,SUM(מרקובחצי[[#This Row],[21]],V761)=2),1,"")</f>
        <v/>
      </c>
      <c r="AD760" s="19" t="str">
        <f>IF(AND(מרקובחצי[[#This Row],[CycleNumber]]&lt;$B761,SUM(מרקובחצי[[#This Row],[23]],V761)=2),1,"")</f>
        <v/>
      </c>
      <c r="AE760" s="19" t="str">
        <f>IF(AND(מרקובחצי[[#This Row],[CycleNumber]]&lt;$B761,SUM(מרקובחצי[[#This Row],[23]],W761)=2),1,"")</f>
        <v/>
      </c>
      <c r="AF760" s="19" t="str">
        <f>IF(AND(מרקובחצי[[#This Row],[CycleNumber]]&lt;$B761,SUM(מרקובחצי[[#This Row],[31]],O761)=2),1,"")</f>
        <v/>
      </c>
      <c r="AG760" s="19" t="str">
        <f>IF(AND(מרקובחצי[[#This Row],[CycleNumber]]&lt;$B761,SUM(מרקובחצי[[#This Row],[31]],P761)=2),1,"")</f>
        <v/>
      </c>
      <c r="AH760" s="19" t="str">
        <f>IF(AND(מרקובחצי[[#This Row],[CycleNumber]]&lt;$B761,SUM(מרקובחצי[[#This Row],[31]],Q761)=2),1,"")</f>
        <v/>
      </c>
      <c r="AI760" s="19" t="str">
        <f>IF(AND(מרקובחצי[[#This Row],[CycleNumber]]&lt;$B761,SUM(U760:U761)=2),1,"")</f>
        <v/>
      </c>
      <c r="AJ760" s="19" t="str">
        <f>IF(AND(מרקובחצי[[#This Row],[CycleNumber]]&lt;$B761,SUM(מרקובחצי[[#This Row],[32]],O761)=2),1,"")</f>
        <v/>
      </c>
      <c r="AK760" s="19" t="str">
        <f>IF(AND(מרקובחצי[[#This Row],[CycleNumber]]&lt;$B761,SUM(מרקובחצי[[#This Row],[32]],P761)=2),1,"")</f>
        <v/>
      </c>
      <c r="AL760" s="19" t="str">
        <f>IF(AND(מרקובחצי[[#This Row],[CycleNumber]]&lt;$B761,SUM(מרקובחצי[[#This Row],[32]],Q761)=2),1,"")</f>
        <v/>
      </c>
      <c r="AM760" s="19">
        <f>IF(AND(מרקובחצי[[#This Row],[CycleNumber]]&lt;$B761,SUM(V760:V761)=2),1,"")</f>
        <v>1</v>
      </c>
      <c r="AN760" s="19" t="str">
        <f>IF(AND(מרקובחצי[[#This Row],[CycleNumber]]&lt;$B761,SUM(מרקובחצי[[#This Row],[33]],O761)=2),1,"")</f>
        <v/>
      </c>
      <c r="AO760" s="19" t="str">
        <f>IF(AND(מרקובחצי[[#This Row],[CycleNumber]]&lt;$B761,SUM(מרקובחצי[[#This Row],[33]],P761)=2),1,"")</f>
        <v/>
      </c>
      <c r="AP760" s="19" t="str">
        <f>IF(AND(מרקובחצי[[#This Row],[CycleNumber]]&lt;$B761,SUM(מרקובחצי[[#This Row],[33]],Q761)=2),1,"")</f>
        <v/>
      </c>
      <c r="AQ760" s="19" t="str">
        <f>IF(AND(מרקובחצי[[#This Row],[CycleNumber]]&lt;$B761,SUM(W760:W761)=2),1,"")</f>
        <v/>
      </c>
      <c r="AR760" s="19" t="str">
        <f>IF(AND(מרקובחצי[[#This Row],[CycleNumber]]&lt;$B761,SUM(מרקובחצי[[#This Row],[12]],S761)=2),1,"")</f>
        <v/>
      </c>
      <c r="AS760" s="19" t="str">
        <f>IF(AND(מרקובחצי[[#This Row],[CycleNumber]]&lt;$B761,SUM(מרקובחצי[[#This Row],[22]],V761)=2),1,"")</f>
        <v/>
      </c>
      <c r="AT760" s="21">
        <f>SUM(מרקובחצי[[#This Row],[11]:[33]])</f>
        <v>1</v>
      </c>
    </row>
    <row r="761" spans="1:46" ht="15.6" x14ac:dyDescent="0.25">
      <c r="A761" s="19" t="s">
        <v>72</v>
      </c>
      <c r="B761" s="19">
        <v>24</v>
      </c>
      <c r="C761">
        <v>30</v>
      </c>
      <c r="D761" s="19">
        <f>מרקובחצי[[#This Row],[LengthofCycle]]+1</f>
        <v>31</v>
      </c>
      <c r="E761" t="str">
        <f>IF(IFERROR(LOOKUP(מרקובחצי[[#This Row],[ClientID]],קביעויות[הפלגה]),FALSE)=מרקובחצי[[#This Row],[ClientID]],1,"")</f>
        <v/>
      </c>
      <c r="F761" t="str">
        <f>IF(IFERROR(LOOKUP(מרקובחצי[[#This Row],[ClientID]],סוגחציקבוע[S31]),FALSE)=מרקובחצי[[#This Row],[ClientID]],1,"")</f>
        <v/>
      </c>
      <c r="G761">
        <f>IF(IFERROR(LOOKUP(מרקובחצי[[#This Row],[ClientID]],סוגחציקבוע[S32]),FALSE)=מרקובחצי[[#This Row],[ClientID]],1,"")</f>
        <v>1</v>
      </c>
      <c r="H761" t="str">
        <f>IF(IFERROR(LOOKUP(מרקובחצי[[#This Row],[ClientID]],סוגחציקבוע[S33]),FALSE)=מרקובחצי[[#This Row],[ClientID]],1,"")</f>
        <v/>
      </c>
      <c r="I761" t="str">
        <f>IF(IFERROR(LOOKUP(מרקובחצי[[#This Row],[ClientID]],סוגחציקבוע[S32&amp;33]),FALSE)=מרקובחצי[[#This Row],[ClientID]],1,"")</f>
        <v/>
      </c>
      <c r="J761" s="19">
        <f>IF(SUM(מרקובחצי[[#This Row],[11]:[13]])=1,מרקובחצי[[#This Row],[עד ועד]],IF(SUM(R760:T761)=1,IF(מרקובחצי[[#This Row],[עד ועד]]&lt;J760,מרקובחצי[[#This Row],[עד ועד]],J760),J760))</f>
        <v>28</v>
      </c>
      <c r="K761" s="19">
        <f>IF(SUM(מרקובחצי[[#This Row],[11]:[13]])=1,מרקובחצי[[#This Row],[עד ועד]],IF(SUM(R760:T761)=1,IF(מרקובחצי[[#This Row],[עד ועד]]&gt;K760,מרקובחצי[[#This Row],[עד ועד]],K760),K760))</f>
        <v>38</v>
      </c>
      <c r="L761" s="19" t="str">
        <f>IF(AND(SUM(מרקובחצי[[#This Row],[31]:[33]])=1,SUM(U760:W760)=0),מרקובחצי[[#This Row],[מקס]]-מרקובחצי[[#This Row],[מינ]],"")</f>
        <v/>
      </c>
      <c r="M76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61" s="19" t="str">
        <f t="shared" si="11"/>
        <v>S32</v>
      </c>
      <c r="O761" s="19" t="str">
        <f>IF(מרקובחצי[[#This Row],[קבעה הפלגה?]]=1,"",IF(AND(מרקובחצי[[#This Row],[עד ועד]]&lt;29,OR(מרקובחצי[[#This Row],[CycleNumber]]=1,AND(U760=1,OR(מרקובחצי[[#This Row],[עד ועד]]&lt;J760,מרקובחצי[[#This Row],[עד ועד]]&gt;K760)),AND(V760=1,מרקובחצי[[#This Row],[עד ועד]]&lt;J760),W760=1)),1,""))</f>
        <v/>
      </c>
      <c r="P761" s="19" t="str">
        <f>IF(מרקובחצי[[#This Row],[קבעה הפלגה?]]=1,"",IF(AND(מרקובחצי[[#This Row],[עד ועד]]&gt;28,מרקובחצי[[#This Row],[עד ועד]]&lt;32,OR(מרקובחצי[[#This Row],[CycleNumber]]=1,AND(U760=1),AND(V760=1,OR(מרקובחצי[[#This Row],[עד ועד]]&lt;J760,מרקובחצי[[#This Row],[עד ועד]]&gt;K760)),W760=1)),1,""))</f>
        <v/>
      </c>
      <c r="Q761" s="19" t="str">
        <f>IF(מרקובחצי[[#This Row],[קבעה הפלגה?]]=1,"",IF(AND(מרקובחצי[[#This Row],[עד ועד]]&gt;31,OR(מרקובחצי[[#This Row],[CycleNumber]]=1,AND(U760=1),AND(V760=1,מרקובחצי[[#This Row],[עד ועד]]&gt;K760),AND(W760=1,OR(מרקובחצי[[#This Row],[עד ועד]]&gt;K760,מרקובחצי[[#This Row],[עד ועד]]&lt;J760)))),1,""))</f>
        <v/>
      </c>
      <c r="R761" s="19" t="str">
        <f>IF(מרקובחצי[[#This Row],[CycleNumber]]&gt;1,IF(AND(O760=1,מרקובחצי[[#This Row],[עד ועד]]&lt;29),1,""),"")</f>
        <v/>
      </c>
      <c r="S761" s="19" t="str">
        <f>IF(מרקובחצי[[#This Row],[CycleNumber]]&gt;1,IF(OR(AND(O760=1,מרקובחצי[[#This Row],[עד ועד]]&gt;28),AND(P760=1),AND(Q760=1,מרקובחצי[[#This Row],[עד ועד]]&lt;32)),1,""),"")</f>
        <v/>
      </c>
      <c r="T761" s="19" t="str">
        <f>IF(מרקובחצי[[#This Row],[CycleNumber]]&gt;1,IF(AND(Q760=1,מרקובחצי[[#This Row],[עד ועד]]&gt;31),1,""),"")</f>
        <v/>
      </c>
      <c r="U761" s="19" t="str">
        <f>IF(מרקובחצי[[#This Row],[CycleNumber]]&gt;1,IF(AND(R760=1,מרקובחצי[[#This Row],[עד ועד]]&lt;29),1,IF(AND(U760=1,NOT(OR(מרקובחצי[[#This Row],[עד ועד]]&lt;J760,מרקובחצי[[#This Row],[עד ועד]]&gt;K760))),1,"")),"")</f>
        <v/>
      </c>
      <c r="V761" s="19">
        <f>IF(מרקובחצי[[#This Row],[CycleNumber]]&gt;1,IF(AND(SUM(R760:T760)=1,מרקובחצי[[#This Row],[עד ועד]]&gt;28,מרקובחצי[[#This Row],[עד ועד]]&lt;32),1,IF(OR(S760=1,AND(R760=1,מרקובחצי[[#This Row],[עד ועד]]&gt;28),AND(T760=1,מרקובחצי[[#This Row],[עד ועד]]&lt;32)),1,IF(AND(V760=1,NOT(OR(מרקובחצי[[#This Row],[עד ועד]]&lt;J760,מרקובחצי[[#This Row],[עד ועד]]&gt;K760))),1,""))),"")</f>
        <v>1</v>
      </c>
      <c r="W761" s="19" t="str">
        <f>IF(מרקובחצי[[#This Row],[CycleNumber]]&gt;1,IF(AND(T760=1,מרקובחצי[[#This Row],[עד ועד]]&gt;31),1,IF(AND(W760=1,NOT(OR(מרקובחצי[[#This Row],[עד ועד]]&lt;J760,מרקובחצי[[#This Row],[עד ועד]]&gt;K760))),1,"")),"")</f>
        <v/>
      </c>
      <c r="X761" s="19" t="str">
        <f>IF(AND(מרקובחצי[[#This Row],[CycleNumber]]&lt;$B762,SUM(מרקובחצי[[#This Row],[11]],R762)=2),1,"")</f>
        <v/>
      </c>
      <c r="Y761" s="19" t="str">
        <f>IF(AND(מרקובחצי[[#This Row],[CycleNumber]]&lt;$B762,SUM(מרקובחצי[[#This Row],[11]],S762)=2),1,"")</f>
        <v/>
      </c>
      <c r="Z761" s="19" t="str">
        <f>IF(AND(מרקובחצי[[#This Row],[CycleNumber]]&lt;$B762,SUM(מרקובחצי[[#This Row],[13]],S762)=2),1,"")</f>
        <v/>
      </c>
      <c r="AA761" s="19" t="str">
        <f>IF(AND(מרקובחצי[[#This Row],[CycleNumber]]&lt;$B762,SUM(מרקובחצי[[#This Row],[13]],T762)=2),1,"")</f>
        <v/>
      </c>
      <c r="AB761" s="19" t="str">
        <f>IF(AND(מרקובחצי[[#This Row],[CycleNumber]]&lt;$B762,SUM(מרקובחצי[[#This Row],[21]],U762)=2),1,"")</f>
        <v/>
      </c>
      <c r="AC761" s="19" t="str">
        <f>IF(AND(מרקובחצי[[#This Row],[CycleNumber]]&lt;$B762,SUM(מרקובחצי[[#This Row],[21]],V762)=2),1,"")</f>
        <v/>
      </c>
      <c r="AD761" s="19" t="str">
        <f>IF(AND(מרקובחצי[[#This Row],[CycleNumber]]&lt;$B762,SUM(מרקובחצי[[#This Row],[23]],V762)=2),1,"")</f>
        <v/>
      </c>
      <c r="AE761" s="19" t="str">
        <f>IF(AND(מרקובחצי[[#This Row],[CycleNumber]]&lt;$B762,SUM(מרקובחצי[[#This Row],[23]],W762)=2),1,"")</f>
        <v/>
      </c>
      <c r="AF761" s="19" t="str">
        <f>IF(AND(מרקובחצי[[#This Row],[CycleNumber]]&lt;$B762,SUM(מרקובחצי[[#This Row],[31]],O762)=2),1,"")</f>
        <v/>
      </c>
      <c r="AG761" s="19" t="str">
        <f>IF(AND(מרקובחצי[[#This Row],[CycleNumber]]&lt;$B762,SUM(מרקובחצי[[#This Row],[31]],P762)=2),1,"")</f>
        <v/>
      </c>
      <c r="AH761" s="19" t="str">
        <f>IF(AND(מרקובחצי[[#This Row],[CycleNumber]]&lt;$B762,SUM(מרקובחצי[[#This Row],[31]],Q762)=2),1,"")</f>
        <v/>
      </c>
      <c r="AI761" s="19" t="str">
        <f>IF(AND(מרקובחצי[[#This Row],[CycleNumber]]&lt;$B762,SUM(U761:U762)=2),1,"")</f>
        <v/>
      </c>
      <c r="AJ761" s="19" t="str">
        <f>IF(AND(מרקובחצי[[#This Row],[CycleNumber]]&lt;$B762,SUM(מרקובחצי[[#This Row],[32]],O762)=2),1,"")</f>
        <v/>
      </c>
      <c r="AK761" s="19" t="str">
        <f>IF(AND(מרקובחצי[[#This Row],[CycleNumber]]&lt;$B762,SUM(מרקובחצי[[#This Row],[32]],P762)=2),1,"")</f>
        <v/>
      </c>
      <c r="AL761" s="19" t="str">
        <f>IF(AND(מרקובחצי[[#This Row],[CycleNumber]]&lt;$B762,SUM(מרקובחצי[[#This Row],[32]],Q762)=2),1,"")</f>
        <v/>
      </c>
      <c r="AM761" s="19">
        <f>IF(AND(מרקובחצי[[#This Row],[CycleNumber]]&lt;$B762,SUM(V761:V762)=2),1,"")</f>
        <v>1</v>
      </c>
      <c r="AN761" s="19" t="str">
        <f>IF(AND(מרקובחצי[[#This Row],[CycleNumber]]&lt;$B762,SUM(מרקובחצי[[#This Row],[33]],O762)=2),1,"")</f>
        <v/>
      </c>
      <c r="AO761" s="19" t="str">
        <f>IF(AND(מרקובחצי[[#This Row],[CycleNumber]]&lt;$B762,SUM(מרקובחצי[[#This Row],[33]],P762)=2),1,"")</f>
        <v/>
      </c>
      <c r="AP761" s="19" t="str">
        <f>IF(AND(מרקובחצי[[#This Row],[CycleNumber]]&lt;$B762,SUM(מרקובחצי[[#This Row],[33]],Q762)=2),1,"")</f>
        <v/>
      </c>
      <c r="AQ761" s="19" t="str">
        <f>IF(AND(מרקובחצי[[#This Row],[CycleNumber]]&lt;$B762,SUM(W761:W762)=2),1,"")</f>
        <v/>
      </c>
      <c r="AR761" s="19" t="str">
        <f>IF(AND(מרקובחצי[[#This Row],[CycleNumber]]&lt;$B762,SUM(מרקובחצי[[#This Row],[12]],S762)=2),1,"")</f>
        <v/>
      </c>
      <c r="AS761" s="19" t="str">
        <f>IF(AND(מרקובחצי[[#This Row],[CycleNumber]]&lt;$B762,SUM(מרקובחצי[[#This Row],[22]],V762)=2),1,"")</f>
        <v/>
      </c>
      <c r="AT761" s="21">
        <f>SUM(מרקובחצי[[#This Row],[11]:[33]])</f>
        <v>1</v>
      </c>
    </row>
    <row r="762" spans="1:46" ht="15.6" x14ac:dyDescent="0.25">
      <c r="A762" s="19" t="s">
        <v>72</v>
      </c>
      <c r="B762" s="19">
        <v>25</v>
      </c>
      <c r="C762">
        <v>31</v>
      </c>
      <c r="D762" s="19">
        <f>מרקובחצי[[#This Row],[LengthofCycle]]+1</f>
        <v>32</v>
      </c>
      <c r="E762" t="str">
        <f>IF(IFERROR(LOOKUP(מרקובחצי[[#This Row],[ClientID]],קביעויות[הפלגה]),FALSE)=מרקובחצי[[#This Row],[ClientID]],1,"")</f>
        <v/>
      </c>
      <c r="F762" t="str">
        <f>IF(IFERROR(LOOKUP(מרקובחצי[[#This Row],[ClientID]],סוגחציקבוע[S31]),FALSE)=מרקובחצי[[#This Row],[ClientID]],1,"")</f>
        <v/>
      </c>
      <c r="G762">
        <f>IF(IFERROR(LOOKUP(מרקובחצי[[#This Row],[ClientID]],סוגחציקבוע[S32]),FALSE)=מרקובחצי[[#This Row],[ClientID]],1,"")</f>
        <v>1</v>
      </c>
      <c r="H762" t="str">
        <f>IF(IFERROR(LOOKUP(מרקובחצי[[#This Row],[ClientID]],סוגחציקבוע[S33]),FALSE)=מרקובחצי[[#This Row],[ClientID]],1,"")</f>
        <v/>
      </c>
      <c r="I762" t="str">
        <f>IF(IFERROR(LOOKUP(מרקובחצי[[#This Row],[ClientID]],סוגחציקבוע[S32&amp;33]),FALSE)=מרקובחצי[[#This Row],[ClientID]],1,"")</f>
        <v/>
      </c>
      <c r="J762" s="19">
        <f>IF(SUM(מרקובחצי[[#This Row],[11]:[13]])=1,מרקובחצי[[#This Row],[עד ועד]],IF(SUM(R761:T762)=1,IF(מרקובחצי[[#This Row],[עד ועד]]&lt;J761,מרקובחצי[[#This Row],[עד ועד]],J761),J761))</f>
        <v>28</v>
      </c>
      <c r="K762" s="19">
        <f>IF(SUM(מרקובחצי[[#This Row],[11]:[13]])=1,מרקובחצי[[#This Row],[עד ועד]],IF(SUM(R761:T762)=1,IF(מרקובחצי[[#This Row],[עד ועד]]&gt;K761,מרקובחצי[[#This Row],[עד ועד]],K761),K761))</f>
        <v>38</v>
      </c>
      <c r="L762" s="19" t="str">
        <f>IF(AND(SUM(מרקובחצי[[#This Row],[31]:[33]])=1,SUM(U761:W761)=0),מרקובחצי[[#This Row],[מקס]]-מרקובחצי[[#This Row],[מינ]],"")</f>
        <v/>
      </c>
      <c r="M76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62" s="19" t="str">
        <f t="shared" si="11"/>
        <v>S32</v>
      </c>
      <c r="O762" s="19" t="str">
        <f>IF(מרקובחצי[[#This Row],[קבעה הפלגה?]]=1,"",IF(AND(מרקובחצי[[#This Row],[עד ועד]]&lt;29,OR(מרקובחצי[[#This Row],[CycleNumber]]=1,AND(U761=1,OR(מרקובחצי[[#This Row],[עד ועד]]&lt;J761,מרקובחצי[[#This Row],[עד ועד]]&gt;K761)),AND(V761=1,מרקובחצי[[#This Row],[עד ועד]]&lt;J761),W761=1)),1,""))</f>
        <v/>
      </c>
      <c r="P762" s="19" t="str">
        <f>IF(מרקובחצי[[#This Row],[קבעה הפלגה?]]=1,"",IF(AND(מרקובחצי[[#This Row],[עד ועד]]&gt;28,מרקובחצי[[#This Row],[עד ועד]]&lt;32,OR(מרקובחצי[[#This Row],[CycleNumber]]=1,AND(U761=1),AND(V761=1,OR(מרקובחצי[[#This Row],[עד ועד]]&lt;J761,מרקובחצי[[#This Row],[עד ועד]]&gt;K761)),W761=1)),1,""))</f>
        <v/>
      </c>
      <c r="Q762" s="19" t="str">
        <f>IF(מרקובחצי[[#This Row],[קבעה הפלגה?]]=1,"",IF(AND(מרקובחצי[[#This Row],[עד ועד]]&gt;31,OR(מרקובחצי[[#This Row],[CycleNumber]]=1,AND(U761=1),AND(V761=1,מרקובחצי[[#This Row],[עד ועד]]&gt;K761),AND(W761=1,OR(מרקובחצי[[#This Row],[עד ועד]]&gt;K761,מרקובחצי[[#This Row],[עד ועד]]&lt;J761)))),1,""))</f>
        <v/>
      </c>
      <c r="R762" s="19" t="str">
        <f>IF(מרקובחצי[[#This Row],[CycleNumber]]&gt;1,IF(AND(O761=1,מרקובחצי[[#This Row],[עד ועד]]&lt;29),1,""),"")</f>
        <v/>
      </c>
      <c r="S762" s="19" t="str">
        <f>IF(מרקובחצי[[#This Row],[CycleNumber]]&gt;1,IF(OR(AND(O761=1,מרקובחצי[[#This Row],[עד ועד]]&gt;28),AND(P761=1),AND(Q761=1,מרקובחצי[[#This Row],[עד ועד]]&lt;32)),1,""),"")</f>
        <v/>
      </c>
      <c r="T762" s="19" t="str">
        <f>IF(מרקובחצי[[#This Row],[CycleNumber]]&gt;1,IF(AND(Q761=1,מרקובחצי[[#This Row],[עד ועד]]&gt;31),1,""),"")</f>
        <v/>
      </c>
      <c r="U762" s="19" t="str">
        <f>IF(מרקובחצי[[#This Row],[CycleNumber]]&gt;1,IF(AND(R761=1,מרקובחצי[[#This Row],[עד ועד]]&lt;29),1,IF(AND(U761=1,NOT(OR(מרקובחצי[[#This Row],[עד ועד]]&lt;J761,מרקובחצי[[#This Row],[עד ועד]]&gt;K761))),1,"")),"")</f>
        <v/>
      </c>
      <c r="V762" s="19">
        <f>IF(מרקובחצי[[#This Row],[CycleNumber]]&gt;1,IF(AND(SUM(R761:T761)=1,מרקובחצי[[#This Row],[עד ועד]]&gt;28,מרקובחצי[[#This Row],[עד ועד]]&lt;32),1,IF(OR(S761=1,AND(R761=1,מרקובחצי[[#This Row],[עד ועד]]&gt;28),AND(T761=1,מרקובחצי[[#This Row],[עד ועד]]&lt;32)),1,IF(AND(V761=1,NOT(OR(מרקובחצי[[#This Row],[עד ועד]]&lt;J761,מרקובחצי[[#This Row],[עד ועד]]&gt;K761))),1,""))),"")</f>
        <v>1</v>
      </c>
      <c r="W762" s="19" t="str">
        <f>IF(מרקובחצי[[#This Row],[CycleNumber]]&gt;1,IF(AND(T761=1,מרקובחצי[[#This Row],[עד ועד]]&gt;31),1,IF(AND(W761=1,NOT(OR(מרקובחצי[[#This Row],[עד ועד]]&lt;J761,מרקובחצי[[#This Row],[עד ועד]]&gt;K761))),1,"")),"")</f>
        <v/>
      </c>
      <c r="X762" s="19" t="str">
        <f>IF(AND(מרקובחצי[[#This Row],[CycleNumber]]&lt;$B763,SUM(מרקובחצי[[#This Row],[11]],R763)=2),1,"")</f>
        <v/>
      </c>
      <c r="Y762" s="19" t="str">
        <f>IF(AND(מרקובחצי[[#This Row],[CycleNumber]]&lt;$B763,SUM(מרקובחצי[[#This Row],[11]],S763)=2),1,"")</f>
        <v/>
      </c>
      <c r="Z762" s="19" t="str">
        <f>IF(AND(מרקובחצי[[#This Row],[CycleNumber]]&lt;$B763,SUM(מרקובחצי[[#This Row],[13]],S763)=2),1,"")</f>
        <v/>
      </c>
      <c r="AA762" s="19" t="str">
        <f>IF(AND(מרקובחצי[[#This Row],[CycleNumber]]&lt;$B763,SUM(מרקובחצי[[#This Row],[13]],T763)=2),1,"")</f>
        <v/>
      </c>
      <c r="AB762" s="19" t="str">
        <f>IF(AND(מרקובחצי[[#This Row],[CycleNumber]]&lt;$B763,SUM(מרקובחצי[[#This Row],[21]],U763)=2),1,"")</f>
        <v/>
      </c>
      <c r="AC762" s="19" t="str">
        <f>IF(AND(מרקובחצי[[#This Row],[CycleNumber]]&lt;$B763,SUM(מרקובחצי[[#This Row],[21]],V763)=2),1,"")</f>
        <v/>
      </c>
      <c r="AD762" s="19" t="str">
        <f>IF(AND(מרקובחצי[[#This Row],[CycleNumber]]&lt;$B763,SUM(מרקובחצי[[#This Row],[23]],V763)=2),1,"")</f>
        <v/>
      </c>
      <c r="AE762" s="19" t="str">
        <f>IF(AND(מרקובחצי[[#This Row],[CycleNumber]]&lt;$B763,SUM(מרקובחצי[[#This Row],[23]],W763)=2),1,"")</f>
        <v/>
      </c>
      <c r="AF762" s="19" t="str">
        <f>IF(AND(מרקובחצי[[#This Row],[CycleNumber]]&lt;$B763,SUM(מרקובחצי[[#This Row],[31]],O763)=2),1,"")</f>
        <v/>
      </c>
      <c r="AG762" s="19" t="str">
        <f>IF(AND(מרקובחצי[[#This Row],[CycleNumber]]&lt;$B763,SUM(מרקובחצי[[#This Row],[31]],P763)=2),1,"")</f>
        <v/>
      </c>
      <c r="AH762" s="19" t="str">
        <f>IF(AND(מרקובחצי[[#This Row],[CycleNumber]]&lt;$B763,SUM(מרקובחצי[[#This Row],[31]],Q763)=2),1,"")</f>
        <v/>
      </c>
      <c r="AI762" s="19" t="str">
        <f>IF(AND(מרקובחצי[[#This Row],[CycleNumber]]&lt;$B763,SUM(U762:U763)=2),1,"")</f>
        <v/>
      </c>
      <c r="AJ762" s="19" t="str">
        <f>IF(AND(מרקובחצי[[#This Row],[CycleNumber]]&lt;$B763,SUM(מרקובחצי[[#This Row],[32]],O763)=2),1,"")</f>
        <v/>
      </c>
      <c r="AK762" s="19" t="str">
        <f>IF(AND(מרקובחצי[[#This Row],[CycleNumber]]&lt;$B763,SUM(מרקובחצי[[#This Row],[32]],P763)=2),1,"")</f>
        <v/>
      </c>
      <c r="AL762" s="19" t="str">
        <f>IF(AND(מרקובחצי[[#This Row],[CycleNumber]]&lt;$B763,SUM(מרקובחצי[[#This Row],[32]],Q763)=2),1,"")</f>
        <v/>
      </c>
      <c r="AM762" s="19">
        <f>IF(AND(מרקובחצי[[#This Row],[CycleNumber]]&lt;$B763,SUM(V762:V763)=2),1,"")</f>
        <v>1</v>
      </c>
      <c r="AN762" s="19" t="str">
        <f>IF(AND(מרקובחצי[[#This Row],[CycleNumber]]&lt;$B763,SUM(מרקובחצי[[#This Row],[33]],O763)=2),1,"")</f>
        <v/>
      </c>
      <c r="AO762" s="19" t="str">
        <f>IF(AND(מרקובחצי[[#This Row],[CycleNumber]]&lt;$B763,SUM(מרקובחצי[[#This Row],[33]],P763)=2),1,"")</f>
        <v/>
      </c>
      <c r="AP762" s="19" t="str">
        <f>IF(AND(מרקובחצי[[#This Row],[CycleNumber]]&lt;$B763,SUM(מרקובחצי[[#This Row],[33]],Q763)=2),1,"")</f>
        <v/>
      </c>
      <c r="AQ762" s="19" t="str">
        <f>IF(AND(מרקובחצי[[#This Row],[CycleNumber]]&lt;$B763,SUM(W762:W763)=2),1,"")</f>
        <v/>
      </c>
      <c r="AR762" s="19" t="str">
        <f>IF(AND(מרקובחצי[[#This Row],[CycleNumber]]&lt;$B763,SUM(מרקובחצי[[#This Row],[12]],S763)=2),1,"")</f>
        <v/>
      </c>
      <c r="AS762" s="19" t="str">
        <f>IF(AND(מרקובחצי[[#This Row],[CycleNumber]]&lt;$B763,SUM(מרקובחצי[[#This Row],[22]],V763)=2),1,"")</f>
        <v/>
      </c>
      <c r="AT762" s="21">
        <f>SUM(מרקובחצי[[#This Row],[11]:[33]])</f>
        <v>1</v>
      </c>
    </row>
    <row r="763" spans="1:46" ht="15.6" x14ac:dyDescent="0.25">
      <c r="A763" s="19" t="s">
        <v>72</v>
      </c>
      <c r="B763" s="19">
        <v>26</v>
      </c>
      <c r="C763">
        <v>33</v>
      </c>
      <c r="D763" s="19">
        <f>מרקובחצי[[#This Row],[LengthofCycle]]+1</f>
        <v>34</v>
      </c>
      <c r="E763" t="str">
        <f>IF(IFERROR(LOOKUP(מרקובחצי[[#This Row],[ClientID]],קביעויות[הפלגה]),FALSE)=מרקובחצי[[#This Row],[ClientID]],1,"")</f>
        <v/>
      </c>
      <c r="F763" t="str">
        <f>IF(IFERROR(LOOKUP(מרקובחצי[[#This Row],[ClientID]],סוגחציקבוע[S31]),FALSE)=מרקובחצי[[#This Row],[ClientID]],1,"")</f>
        <v/>
      </c>
      <c r="G763">
        <f>IF(IFERROR(LOOKUP(מרקובחצי[[#This Row],[ClientID]],סוגחציקבוע[S32]),FALSE)=מרקובחצי[[#This Row],[ClientID]],1,"")</f>
        <v>1</v>
      </c>
      <c r="H763" t="str">
        <f>IF(IFERROR(LOOKUP(מרקובחצי[[#This Row],[ClientID]],סוגחציקבוע[S33]),FALSE)=מרקובחצי[[#This Row],[ClientID]],1,"")</f>
        <v/>
      </c>
      <c r="I763" t="str">
        <f>IF(IFERROR(LOOKUP(מרקובחצי[[#This Row],[ClientID]],סוגחציקבוע[S32&amp;33]),FALSE)=מרקובחצי[[#This Row],[ClientID]],1,"")</f>
        <v/>
      </c>
      <c r="J763" s="19">
        <f>IF(SUM(מרקובחצי[[#This Row],[11]:[13]])=1,מרקובחצי[[#This Row],[עד ועד]],IF(SUM(R762:T763)=1,IF(מרקובחצי[[#This Row],[עד ועד]]&lt;J762,מרקובחצי[[#This Row],[עד ועד]],J762),J762))</f>
        <v>28</v>
      </c>
      <c r="K763" s="19">
        <f>IF(SUM(מרקובחצי[[#This Row],[11]:[13]])=1,מרקובחצי[[#This Row],[עד ועד]],IF(SUM(R762:T763)=1,IF(מרקובחצי[[#This Row],[עד ועד]]&gt;K762,מרקובחצי[[#This Row],[עד ועד]],K762),K762))</f>
        <v>38</v>
      </c>
      <c r="L763" s="19" t="str">
        <f>IF(AND(SUM(מרקובחצי[[#This Row],[31]:[33]])=1,SUM(U762:W762)=0),מרקובחצי[[#This Row],[מקס]]-מרקובחצי[[#This Row],[מינ]],"")</f>
        <v/>
      </c>
      <c r="M76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63" s="19" t="str">
        <f t="shared" si="11"/>
        <v>S32</v>
      </c>
      <c r="O763" s="19" t="str">
        <f>IF(מרקובחצי[[#This Row],[קבעה הפלגה?]]=1,"",IF(AND(מרקובחצי[[#This Row],[עד ועד]]&lt;29,OR(מרקובחצי[[#This Row],[CycleNumber]]=1,AND(U762=1,OR(מרקובחצי[[#This Row],[עד ועד]]&lt;J762,מרקובחצי[[#This Row],[עד ועד]]&gt;K762)),AND(V762=1,מרקובחצי[[#This Row],[עד ועד]]&lt;J762),W762=1)),1,""))</f>
        <v/>
      </c>
      <c r="P763" s="19" t="str">
        <f>IF(מרקובחצי[[#This Row],[קבעה הפלגה?]]=1,"",IF(AND(מרקובחצי[[#This Row],[עד ועד]]&gt;28,מרקובחצי[[#This Row],[עד ועד]]&lt;32,OR(מרקובחצי[[#This Row],[CycleNumber]]=1,AND(U762=1),AND(V762=1,OR(מרקובחצי[[#This Row],[עד ועד]]&lt;J762,מרקובחצי[[#This Row],[עד ועד]]&gt;K762)),W762=1)),1,""))</f>
        <v/>
      </c>
      <c r="Q763" s="19" t="str">
        <f>IF(מרקובחצי[[#This Row],[קבעה הפלגה?]]=1,"",IF(AND(מרקובחצי[[#This Row],[עד ועד]]&gt;31,OR(מרקובחצי[[#This Row],[CycleNumber]]=1,AND(U762=1),AND(V762=1,מרקובחצי[[#This Row],[עד ועד]]&gt;K762),AND(W762=1,OR(מרקובחצי[[#This Row],[עד ועד]]&gt;K762,מרקובחצי[[#This Row],[עד ועד]]&lt;J762)))),1,""))</f>
        <v/>
      </c>
      <c r="R763" s="19" t="str">
        <f>IF(מרקובחצי[[#This Row],[CycleNumber]]&gt;1,IF(AND(O762=1,מרקובחצי[[#This Row],[עד ועד]]&lt;29),1,""),"")</f>
        <v/>
      </c>
      <c r="S763" s="19" t="str">
        <f>IF(מרקובחצי[[#This Row],[CycleNumber]]&gt;1,IF(OR(AND(O762=1,מרקובחצי[[#This Row],[עד ועד]]&gt;28),AND(P762=1),AND(Q762=1,מרקובחצי[[#This Row],[עד ועד]]&lt;32)),1,""),"")</f>
        <v/>
      </c>
      <c r="T763" s="19" t="str">
        <f>IF(מרקובחצי[[#This Row],[CycleNumber]]&gt;1,IF(AND(Q762=1,מרקובחצי[[#This Row],[עד ועד]]&gt;31),1,""),"")</f>
        <v/>
      </c>
      <c r="U763" s="19" t="str">
        <f>IF(מרקובחצי[[#This Row],[CycleNumber]]&gt;1,IF(AND(R762=1,מרקובחצי[[#This Row],[עד ועד]]&lt;29),1,IF(AND(U762=1,NOT(OR(מרקובחצי[[#This Row],[עד ועד]]&lt;J762,מרקובחצי[[#This Row],[עד ועד]]&gt;K762))),1,"")),"")</f>
        <v/>
      </c>
      <c r="V763" s="19">
        <f>IF(מרקובחצי[[#This Row],[CycleNumber]]&gt;1,IF(AND(SUM(R762:T762)=1,מרקובחצי[[#This Row],[עד ועד]]&gt;28,מרקובחצי[[#This Row],[עד ועד]]&lt;32),1,IF(OR(S762=1,AND(R762=1,מרקובחצי[[#This Row],[עד ועד]]&gt;28),AND(T762=1,מרקובחצי[[#This Row],[עד ועד]]&lt;32)),1,IF(AND(V762=1,NOT(OR(מרקובחצי[[#This Row],[עד ועד]]&lt;J762,מרקובחצי[[#This Row],[עד ועד]]&gt;K762))),1,""))),"")</f>
        <v>1</v>
      </c>
      <c r="W763" s="19" t="str">
        <f>IF(מרקובחצי[[#This Row],[CycleNumber]]&gt;1,IF(AND(T762=1,מרקובחצי[[#This Row],[עד ועד]]&gt;31),1,IF(AND(W762=1,NOT(OR(מרקובחצי[[#This Row],[עד ועד]]&lt;J762,מרקובחצי[[#This Row],[עד ועד]]&gt;K762))),1,"")),"")</f>
        <v/>
      </c>
      <c r="X763" s="19" t="str">
        <f>IF(AND(מרקובחצי[[#This Row],[CycleNumber]]&lt;$B764,SUM(מרקובחצי[[#This Row],[11]],R764)=2),1,"")</f>
        <v/>
      </c>
      <c r="Y763" s="19" t="str">
        <f>IF(AND(מרקובחצי[[#This Row],[CycleNumber]]&lt;$B764,SUM(מרקובחצי[[#This Row],[11]],S764)=2),1,"")</f>
        <v/>
      </c>
      <c r="Z763" s="19" t="str">
        <f>IF(AND(מרקובחצי[[#This Row],[CycleNumber]]&lt;$B764,SUM(מרקובחצי[[#This Row],[13]],S764)=2),1,"")</f>
        <v/>
      </c>
      <c r="AA763" s="19" t="str">
        <f>IF(AND(מרקובחצי[[#This Row],[CycleNumber]]&lt;$B764,SUM(מרקובחצי[[#This Row],[13]],T764)=2),1,"")</f>
        <v/>
      </c>
      <c r="AB763" s="19" t="str">
        <f>IF(AND(מרקובחצי[[#This Row],[CycleNumber]]&lt;$B764,SUM(מרקובחצי[[#This Row],[21]],U764)=2),1,"")</f>
        <v/>
      </c>
      <c r="AC763" s="19" t="str">
        <f>IF(AND(מרקובחצי[[#This Row],[CycleNumber]]&lt;$B764,SUM(מרקובחצי[[#This Row],[21]],V764)=2),1,"")</f>
        <v/>
      </c>
      <c r="AD763" s="19" t="str">
        <f>IF(AND(מרקובחצי[[#This Row],[CycleNumber]]&lt;$B764,SUM(מרקובחצי[[#This Row],[23]],V764)=2),1,"")</f>
        <v/>
      </c>
      <c r="AE763" s="19" t="str">
        <f>IF(AND(מרקובחצי[[#This Row],[CycleNumber]]&lt;$B764,SUM(מרקובחצי[[#This Row],[23]],W764)=2),1,"")</f>
        <v/>
      </c>
      <c r="AF763" s="19" t="str">
        <f>IF(AND(מרקובחצי[[#This Row],[CycleNumber]]&lt;$B764,SUM(מרקובחצי[[#This Row],[31]],O764)=2),1,"")</f>
        <v/>
      </c>
      <c r="AG763" s="19" t="str">
        <f>IF(AND(מרקובחצי[[#This Row],[CycleNumber]]&lt;$B764,SUM(מרקובחצי[[#This Row],[31]],P764)=2),1,"")</f>
        <v/>
      </c>
      <c r="AH763" s="19" t="str">
        <f>IF(AND(מרקובחצי[[#This Row],[CycleNumber]]&lt;$B764,SUM(מרקובחצי[[#This Row],[31]],Q764)=2),1,"")</f>
        <v/>
      </c>
      <c r="AI763" s="19" t="str">
        <f>IF(AND(מרקובחצי[[#This Row],[CycleNumber]]&lt;$B764,SUM(U763:U764)=2),1,"")</f>
        <v/>
      </c>
      <c r="AJ763" s="19" t="str">
        <f>IF(AND(מרקובחצי[[#This Row],[CycleNumber]]&lt;$B764,SUM(מרקובחצי[[#This Row],[32]],O764)=2),1,"")</f>
        <v/>
      </c>
      <c r="AK763" s="19" t="str">
        <f>IF(AND(מרקובחצי[[#This Row],[CycleNumber]]&lt;$B764,SUM(מרקובחצי[[#This Row],[32]],P764)=2),1,"")</f>
        <v/>
      </c>
      <c r="AL763" s="19" t="str">
        <f>IF(AND(מרקובחצי[[#This Row],[CycleNumber]]&lt;$B764,SUM(מרקובחצי[[#This Row],[32]],Q764)=2),1,"")</f>
        <v/>
      </c>
      <c r="AM763" s="19">
        <f>IF(AND(מרקובחצי[[#This Row],[CycleNumber]]&lt;$B764,SUM(V763:V764)=2),1,"")</f>
        <v>1</v>
      </c>
      <c r="AN763" s="19" t="str">
        <f>IF(AND(מרקובחצי[[#This Row],[CycleNumber]]&lt;$B764,SUM(מרקובחצי[[#This Row],[33]],O764)=2),1,"")</f>
        <v/>
      </c>
      <c r="AO763" s="19" t="str">
        <f>IF(AND(מרקובחצי[[#This Row],[CycleNumber]]&lt;$B764,SUM(מרקובחצי[[#This Row],[33]],P764)=2),1,"")</f>
        <v/>
      </c>
      <c r="AP763" s="19" t="str">
        <f>IF(AND(מרקובחצי[[#This Row],[CycleNumber]]&lt;$B764,SUM(מרקובחצי[[#This Row],[33]],Q764)=2),1,"")</f>
        <v/>
      </c>
      <c r="AQ763" s="19" t="str">
        <f>IF(AND(מרקובחצי[[#This Row],[CycleNumber]]&lt;$B764,SUM(W763:W764)=2),1,"")</f>
        <v/>
      </c>
      <c r="AR763" s="19" t="str">
        <f>IF(AND(מרקובחצי[[#This Row],[CycleNumber]]&lt;$B764,SUM(מרקובחצי[[#This Row],[12]],S764)=2),1,"")</f>
        <v/>
      </c>
      <c r="AS763" s="19" t="str">
        <f>IF(AND(מרקובחצי[[#This Row],[CycleNumber]]&lt;$B764,SUM(מרקובחצי[[#This Row],[22]],V764)=2),1,"")</f>
        <v/>
      </c>
      <c r="AT763" s="21">
        <f>SUM(מרקובחצי[[#This Row],[11]:[33]])</f>
        <v>1</v>
      </c>
    </row>
    <row r="764" spans="1:46" ht="15.6" x14ac:dyDescent="0.25">
      <c r="A764" s="19" t="s">
        <v>72</v>
      </c>
      <c r="B764" s="19">
        <v>27</v>
      </c>
      <c r="C764">
        <v>31</v>
      </c>
      <c r="D764" s="19">
        <f>מרקובחצי[[#This Row],[LengthofCycle]]+1</f>
        <v>32</v>
      </c>
      <c r="E764" t="str">
        <f>IF(IFERROR(LOOKUP(מרקובחצי[[#This Row],[ClientID]],קביעויות[הפלגה]),FALSE)=מרקובחצי[[#This Row],[ClientID]],1,"")</f>
        <v/>
      </c>
      <c r="F764" t="str">
        <f>IF(IFERROR(LOOKUP(מרקובחצי[[#This Row],[ClientID]],סוגחציקבוע[S31]),FALSE)=מרקובחצי[[#This Row],[ClientID]],1,"")</f>
        <v/>
      </c>
      <c r="G764">
        <f>IF(IFERROR(LOOKUP(מרקובחצי[[#This Row],[ClientID]],סוגחציקבוע[S32]),FALSE)=מרקובחצי[[#This Row],[ClientID]],1,"")</f>
        <v>1</v>
      </c>
      <c r="H764" t="str">
        <f>IF(IFERROR(LOOKUP(מרקובחצי[[#This Row],[ClientID]],סוגחציקבוע[S33]),FALSE)=מרקובחצי[[#This Row],[ClientID]],1,"")</f>
        <v/>
      </c>
      <c r="I764" t="str">
        <f>IF(IFERROR(LOOKUP(מרקובחצי[[#This Row],[ClientID]],סוגחציקבוע[S32&amp;33]),FALSE)=מרקובחצי[[#This Row],[ClientID]],1,"")</f>
        <v/>
      </c>
      <c r="J764" s="19">
        <f>IF(SUM(מרקובחצי[[#This Row],[11]:[13]])=1,מרקובחצי[[#This Row],[עד ועד]],IF(SUM(R763:T764)=1,IF(מרקובחצי[[#This Row],[עד ועד]]&lt;J763,מרקובחצי[[#This Row],[עד ועד]],J763),J763))</f>
        <v>28</v>
      </c>
      <c r="K764" s="19">
        <f>IF(SUM(מרקובחצי[[#This Row],[11]:[13]])=1,מרקובחצי[[#This Row],[עד ועד]],IF(SUM(R763:T764)=1,IF(מרקובחצי[[#This Row],[עד ועד]]&gt;K763,מרקובחצי[[#This Row],[עד ועד]],K763),K763))</f>
        <v>38</v>
      </c>
      <c r="L764" s="19" t="str">
        <f>IF(AND(SUM(מרקובחצי[[#This Row],[31]:[33]])=1,SUM(U763:W763)=0),מרקובחצי[[#This Row],[מקס]]-מרקובחצי[[#This Row],[מינ]],"")</f>
        <v/>
      </c>
      <c r="M76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64" s="19" t="str">
        <f t="shared" si="11"/>
        <v>S32</v>
      </c>
      <c r="O764" s="19" t="str">
        <f>IF(מרקובחצי[[#This Row],[קבעה הפלגה?]]=1,"",IF(AND(מרקובחצי[[#This Row],[עד ועד]]&lt;29,OR(מרקובחצי[[#This Row],[CycleNumber]]=1,AND(U763=1,OR(מרקובחצי[[#This Row],[עד ועד]]&lt;J763,מרקובחצי[[#This Row],[עד ועד]]&gt;K763)),AND(V763=1,מרקובחצי[[#This Row],[עד ועד]]&lt;J763),W763=1)),1,""))</f>
        <v/>
      </c>
      <c r="P764" s="19" t="str">
        <f>IF(מרקובחצי[[#This Row],[קבעה הפלגה?]]=1,"",IF(AND(מרקובחצי[[#This Row],[עד ועד]]&gt;28,מרקובחצי[[#This Row],[עד ועד]]&lt;32,OR(מרקובחצי[[#This Row],[CycleNumber]]=1,AND(U763=1),AND(V763=1,OR(מרקובחצי[[#This Row],[עד ועד]]&lt;J763,מרקובחצי[[#This Row],[עד ועד]]&gt;K763)),W763=1)),1,""))</f>
        <v/>
      </c>
      <c r="Q764" s="19" t="str">
        <f>IF(מרקובחצי[[#This Row],[קבעה הפלגה?]]=1,"",IF(AND(מרקובחצי[[#This Row],[עד ועד]]&gt;31,OR(מרקובחצי[[#This Row],[CycleNumber]]=1,AND(U763=1),AND(V763=1,מרקובחצי[[#This Row],[עד ועד]]&gt;K763),AND(W763=1,OR(מרקובחצי[[#This Row],[עד ועד]]&gt;K763,מרקובחצי[[#This Row],[עד ועד]]&lt;J763)))),1,""))</f>
        <v/>
      </c>
      <c r="R764" s="19" t="str">
        <f>IF(מרקובחצי[[#This Row],[CycleNumber]]&gt;1,IF(AND(O763=1,מרקובחצי[[#This Row],[עד ועד]]&lt;29),1,""),"")</f>
        <v/>
      </c>
      <c r="S764" s="19" t="str">
        <f>IF(מרקובחצי[[#This Row],[CycleNumber]]&gt;1,IF(OR(AND(O763=1,מרקובחצי[[#This Row],[עד ועד]]&gt;28),AND(P763=1),AND(Q763=1,מרקובחצי[[#This Row],[עד ועד]]&lt;32)),1,""),"")</f>
        <v/>
      </c>
      <c r="T764" s="19" t="str">
        <f>IF(מרקובחצי[[#This Row],[CycleNumber]]&gt;1,IF(AND(Q763=1,מרקובחצי[[#This Row],[עד ועד]]&gt;31),1,""),"")</f>
        <v/>
      </c>
      <c r="U764" s="19" t="str">
        <f>IF(מרקובחצי[[#This Row],[CycleNumber]]&gt;1,IF(AND(R763=1,מרקובחצי[[#This Row],[עד ועד]]&lt;29),1,IF(AND(U763=1,NOT(OR(מרקובחצי[[#This Row],[עד ועד]]&lt;J763,מרקובחצי[[#This Row],[עד ועד]]&gt;K763))),1,"")),"")</f>
        <v/>
      </c>
      <c r="V764" s="19">
        <f>IF(מרקובחצי[[#This Row],[CycleNumber]]&gt;1,IF(AND(SUM(R763:T763)=1,מרקובחצי[[#This Row],[עד ועד]]&gt;28,מרקובחצי[[#This Row],[עד ועד]]&lt;32),1,IF(OR(S763=1,AND(R763=1,מרקובחצי[[#This Row],[עד ועד]]&gt;28),AND(T763=1,מרקובחצי[[#This Row],[עד ועד]]&lt;32)),1,IF(AND(V763=1,NOT(OR(מרקובחצי[[#This Row],[עד ועד]]&lt;J763,מרקובחצי[[#This Row],[עד ועד]]&gt;K763))),1,""))),"")</f>
        <v>1</v>
      </c>
      <c r="W764" s="19" t="str">
        <f>IF(מרקובחצי[[#This Row],[CycleNumber]]&gt;1,IF(AND(T763=1,מרקובחצי[[#This Row],[עד ועד]]&gt;31),1,IF(AND(W763=1,NOT(OR(מרקובחצי[[#This Row],[עד ועד]]&lt;J763,מרקובחצי[[#This Row],[עד ועד]]&gt;K763))),1,"")),"")</f>
        <v/>
      </c>
      <c r="X764" s="19" t="str">
        <f>IF(AND(מרקובחצי[[#This Row],[CycleNumber]]&lt;$B765,SUM(מרקובחצי[[#This Row],[11]],R765)=2),1,"")</f>
        <v/>
      </c>
      <c r="Y764" s="19" t="str">
        <f>IF(AND(מרקובחצי[[#This Row],[CycleNumber]]&lt;$B765,SUM(מרקובחצי[[#This Row],[11]],S765)=2),1,"")</f>
        <v/>
      </c>
      <c r="Z764" s="19" t="str">
        <f>IF(AND(מרקובחצי[[#This Row],[CycleNumber]]&lt;$B765,SUM(מרקובחצי[[#This Row],[13]],S765)=2),1,"")</f>
        <v/>
      </c>
      <c r="AA764" s="19" t="str">
        <f>IF(AND(מרקובחצי[[#This Row],[CycleNumber]]&lt;$B765,SUM(מרקובחצי[[#This Row],[13]],T765)=2),1,"")</f>
        <v/>
      </c>
      <c r="AB764" s="19" t="str">
        <f>IF(AND(מרקובחצי[[#This Row],[CycleNumber]]&lt;$B765,SUM(מרקובחצי[[#This Row],[21]],U765)=2),1,"")</f>
        <v/>
      </c>
      <c r="AC764" s="19" t="str">
        <f>IF(AND(מרקובחצי[[#This Row],[CycleNumber]]&lt;$B765,SUM(מרקובחצי[[#This Row],[21]],V765)=2),1,"")</f>
        <v/>
      </c>
      <c r="AD764" s="19" t="str">
        <f>IF(AND(מרקובחצי[[#This Row],[CycleNumber]]&lt;$B765,SUM(מרקובחצי[[#This Row],[23]],V765)=2),1,"")</f>
        <v/>
      </c>
      <c r="AE764" s="19" t="str">
        <f>IF(AND(מרקובחצי[[#This Row],[CycleNumber]]&lt;$B765,SUM(מרקובחצי[[#This Row],[23]],W765)=2),1,"")</f>
        <v/>
      </c>
      <c r="AF764" s="19" t="str">
        <f>IF(AND(מרקובחצי[[#This Row],[CycleNumber]]&lt;$B765,SUM(מרקובחצי[[#This Row],[31]],O765)=2),1,"")</f>
        <v/>
      </c>
      <c r="AG764" s="19" t="str">
        <f>IF(AND(מרקובחצי[[#This Row],[CycleNumber]]&lt;$B765,SUM(מרקובחצי[[#This Row],[31]],P765)=2),1,"")</f>
        <v/>
      </c>
      <c r="AH764" s="19" t="str">
        <f>IF(AND(מרקובחצי[[#This Row],[CycleNumber]]&lt;$B765,SUM(מרקובחצי[[#This Row],[31]],Q765)=2),1,"")</f>
        <v/>
      </c>
      <c r="AI764" s="19" t="str">
        <f>IF(AND(מרקובחצי[[#This Row],[CycleNumber]]&lt;$B765,SUM(U764:U765)=2),1,"")</f>
        <v/>
      </c>
      <c r="AJ764" s="19" t="str">
        <f>IF(AND(מרקובחצי[[#This Row],[CycleNumber]]&lt;$B765,SUM(מרקובחצי[[#This Row],[32]],O765)=2),1,"")</f>
        <v/>
      </c>
      <c r="AK764" s="19" t="str">
        <f>IF(AND(מרקובחצי[[#This Row],[CycleNumber]]&lt;$B765,SUM(מרקובחצי[[#This Row],[32]],P765)=2),1,"")</f>
        <v/>
      </c>
      <c r="AL764" s="19" t="str">
        <f>IF(AND(מרקובחצי[[#This Row],[CycleNumber]]&lt;$B765,SUM(מרקובחצי[[#This Row],[32]],Q765)=2),1,"")</f>
        <v/>
      </c>
      <c r="AM764" s="19" t="str">
        <f>IF(AND(מרקובחצי[[#This Row],[CycleNumber]]&lt;$B765,SUM(V764:V765)=2),1,"")</f>
        <v/>
      </c>
      <c r="AN764" s="19" t="str">
        <f>IF(AND(מרקובחצי[[#This Row],[CycleNumber]]&lt;$B765,SUM(מרקובחצי[[#This Row],[33]],O765)=2),1,"")</f>
        <v/>
      </c>
      <c r="AO764" s="19" t="str">
        <f>IF(AND(מרקובחצי[[#This Row],[CycleNumber]]&lt;$B765,SUM(מרקובחצי[[#This Row],[33]],P765)=2),1,"")</f>
        <v/>
      </c>
      <c r="AP764" s="19" t="str">
        <f>IF(AND(מרקובחצי[[#This Row],[CycleNumber]]&lt;$B765,SUM(מרקובחצי[[#This Row],[33]],Q765)=2),1,"")</f>
        <v/>
      </c>
      <c r="AQ764" s="19" t="str">
        <f>IF(AND(מרקובחצי[[#This Row],[CycleNumber]]&lt;$B765,SUM(W764:W765)=2),1,"")</f>
        <v/>
      </c>
      <c r="AR764" s="19" t="str">
        <f>IF(AND(מרקובחצי[[#This Row],[CycleNumber]]&lt;$B765,SUM(מרקובחצי[[#This Row],[12]],S765)=2),1,"")</f>
        <v/>
      </c>
      <c r="AS764" s="19" t="str">
        <f>IF(AND(מרקובחצי[[#This Row],[CycleNumber]]&lt;$B765,SUM(מרקובחצי[[#This Row],[22]],V765)=2),1,"")</f>
        <v/>
      </c>
      <c r="AT764" s="21">
        <f>SUM(מרקובחצי[[#This Row],[11]:[33]])</f>
        <v>1</v>
      </c>
    </row>
    <row r="765" spans="1:46" hidden="1" x14ac:dyDescent="0.25">
      <c r="A765" t="s">
        <v>73</v>
      </c>
      <c r="B765">
        <v>1</v>
      </c>
      <c r="C765">
        <v>26</v>
      </c>
      <c r="D765">
        <f>מרקובחצי[[#This Row],[LengthofCycle]]+1</f>
        <v>27</v>
      </c>
      <c r="E765">
        <f>IF(IFERROR(LOOKUP(מרקובחצי[[#This Row],[ClientID]],קביעויות[הפלגה]),FALSE)=מרקובחצי[[#This Row],[ClientID]],1,"")</f>
        <v>1</v>
      </c>
      <c r="F765" t="str">
        <f>IF(IFERROR(LOOKUP(מרקובחצי[[#This Row],[ClientID]],סוגחציקבוע[S31]),FALSE)=מרקובחצי[[#This Row],[ClientID]],1,"")</f>
        <v/>
      </c>
      <c r="G765" t="str">
        <f>IF(IFERROR(LOOKUP(מרקובחצי[[#This Row],[ClientID]],סוגחציקבוע[S32]),FALSE)=מרקובחצי[[#This Row],[ClientID]],1,"")</f>
        <v/>
      </c>
      <c r="H765" t="str">
        <f>IF(IFERROR(LOOKUP(מרקובחצי[[#This Row],[ClientID]],סוגחציקבוע[S33]),FALSE)=מרקובחצי[[#This Row],[ClientID]],1,"")</f>
        <v/>
      </c>
      <c r="I765" t="str">
        <f>IF(IFERROR(LOOKUP(מרקובחצי[[#This Row],[ClientID]],סוגחציקבוע[S32&amp;33]),FALSE)=מרקובחצי[[#This Row],[ClientID]],1,"")</f>
        <v/>
      </c>
      <c r="J765">
        <f>IF(SUM(מרקובחצי[[#This Row],[11]:[13]])=1,מרקובחצי[[#This Row],[עד ועד]],IF(SUM(R764:T765)=1,IF(מרקובחצי[[#This Row],[עד ועד]]&lt;J764,מרקובחצי[[#This Row],[עד ועד]],J764),J764))</f>
        <v>28</v>
      </c>
      <c r="K765">
        <f>IF(SUM(מרקובחצי[[#This Row],[11]:[13]])=1,מרקובחצי[[#This Row],[עד ועד]],IF(SUM(R764:T765)=1,IF(מרקובחצי[[#This Row],[עד ועד]]&gt;K764,מרקובחצי[[#This Row],[עד ועד]],K764),K764))</f>
        <v>38</v>
      </c>
      <c r="L765" t="str">
        <f>IF(AND(SUM(מרקובחצי[[#This Row],[31]:[33]])=1,SUM(U764:W764)=0),מרקובחצי[[#This Row],[מקס]]-מרקובחצי[[#This Row],[מינ]],"")</f>
        <v/>
      </c>
      <c r="M76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65" t="str">
        <f t="shared" si="11"/>
        <v>S32</v>
      </c>
      <c r="O765" t="str">
        <f>IF(מרקובחצי[[#This Row],[קבעה הפלגה?]]=1,"",IF(AND(מרקובחצי[[#This Row],[עד ועד]]&lt;29,OR(מרקובחצי[[#This Row],[CycleNumber]]=1,AND(U764=1,OR(מרקובחצי[[#This Row],[עד ועד]]&lt;J764,מרקובחצי[[#This Row],[עד ועד]]&gt;K764)),AND(V764=1,מרקובחצי[[#This Row],[עד ועד]]&lt;J764),W764=1)),1,""))</f>
        <v/>
      </c>
      <c r="P765" t="str">
        <f>IF(מרקובחצי[[#This Row],[קבעה הפלגה?]]=1,"",IF(AND(מרקובחצי[[#This Row],[עד ועד]]&gt;28,מרקובחצי[[#This Row],[עד ועד]]&lt;32,OR(מרקובחצי[[#This Row],[CycleNumber]]=1,AND(U764=1),AND(V764=1,OR(מרקובחצי[[#This Row],[עד ועד]]&lt;J764,מרקובחצי[[#This Row],[עד ועד]]&gt;K764)),W764=1)),1,""))</f>
        <v/>
      </c>
      <c r="Q765" t="str">
        <f>IF(מרקובחצי[[#This Row],[קבעה הפלגה?]]=1,"",IF(AND(מרקובחצי[[#This Row],[עד ועד]]&gt;31,OR(מרקובחצי[[#This Row],[CycleNumber]]=1,AND(U764=1),AND(V764=1,מרקובחצי[[#This Row],[עד ועד]]&gt;K764),AND(W764=1,OR(מרקובחצי[[#This Row],[עד ועד]]&gt;K764,מרקובחצי[[#This Row],[עד ועד]]&lt;J764)))),1,""))</f>
        <v/>
      </c>
      <c r="R765" t="str">
        <f>IF(מרקובחצי[[#This Row],[CycleNumber]]&gt;1,IF(AND(O764=1,מרקובחצי[[#This Row],[עד ועד]]&lt;29),1,""),"")</f>
        <v/>
      </c>
      <c r="S765" t="str">
        <f>IF(מרקובחצי[[#This Row],[CycleNumber]]&gt;1,IF(OR(AND(O764=1,מרקובחצי[[#This Row],[עד ועד]]&gt;28),AND(P764=1),AND(Q764=1,מרקובחצי[[#This Row],[עד ועד]]&lt;32)),1,""),"")</f>
        <v/>
      </c>
      <c r="T765" t="str">
        <f>IF(מרקובחצי[[#This Row],[CycleNumber]]&gt;1,IF(AND(Q764=1,מרקובחצי[[#This Row],[עד ועד]]&gt;31),1,""),"")</f>
        <v/>
      </c>
      <c r="U765" t="str">
        <f>IF(מרקובחצי[[#This Row],[CycleNumber]]&gt;1,IF(AND(R764=1,מרקובחצי[[#This Row],[עד ועד]]&lt;29),1,IF(AND(U764=1,NOT(OR(מרקובחצי[[#This Row],[עד ועד]]&lt;J764,מרקובחצי[[#This Row],[עד ועד]]&gt;K764))),1,"")),"")</f>
        <v/>
      </c>
      <c r="V765" t="str">
        <f>IF(מרקובחצי[[#This Row],[CycleNumber]]&gt;1,IF(AND(SUM(R764:T764)=1,מרקובחצי[[#This Row],[עד ועד]]&gt;28,מרקובחצי[[#This Row],[עד ועד]]&lt;32),1,IF(OR(S764=1,AND(R764=1,מרקובחצי[[#This Row],[עד ועד]]&gt;28),AND(T764=1,מרקובחצי[[#This Row],[עד ועד]]&lt;32)),1,IF(AND(V764=1,NOT(OR(מרקובחצי[[#This Row],[עד ועד]]&lt;J764,מרקובחצי[[#This Row],[עד ועד]]&gt;K764))),1,""))),"")</f>
        <v/>
      </c>
      <c r="W765" t="str">
        <f>IF(מרקובחצי[[#This Row],[CycleNumber]]&gt;1,IF(AND(T764=1,מרקובחצי[[#This Row],[עד ועד]]&gt;31),1,IF(AND(W764=1,NOT(OR(מרקובחצי[[#This Row],[עד ועד]]&lt;J764,מרקובחצי[[#This Row],[עד ועד]]&gt;K764))),1,"")),"")</f>
        <v/>
      </c>
      <c r="X765" t="str">
        <f>IF(AND(מרקובחצי[[#This Row],[CycleNumber]]&lt;$B766,SUM(מרקובחצי[[#This Row],[11]],R766)=2),1,"")</f>
        <v/>
      </c>
      <c r="Y765" t="str">
        <f>IF(AND(מרקובחצי[[#This Row],[CycleNumber]]&lt;$B766,SUM(מרקובחצי[[#This Row],[11]],S766)=2),1,"")</f>
        <v/>
      </c>
      <c r="Z765" t="str">
        <f>IF(AND(מרקובחצי[[#This Row],[CycleNumber]]&lt;$B766,SUM(מרקובחצי[[#This Row],[13]],S766)=2),1,"")</f>
        <v/>
      </c>
      <c r="AA765" t="str">
        <f>IF(AND(מרקובחצי[[#This Row],[CycleNumber]]&lt;$B766,SUM(מרקובחצי[[#This Row],[13]],T766)=2),1,"")</f>
        <v/>
      </c>
      <c r="AB765" t="str">
        <f>IF(AND(מרקובחצי[[#This Row],[CycleNumber]]&lt;$B766,SUM(מרקובחצי[[#This Row],[21]],U766)=2),1,"")</f>
        <v/>
      </c>
      <c r="AC765" t="str">
        <f>IF(AND(מרקובחצי[[#This Row],[CycleNumber]]&lt;$B766,SUM(מרקובחצי[[#This Row],[21]],V766)=2),1,"")</f>
        <v/>
      </c>
      <c r="AD765" t="str">
        <f>IF(AND(מרקובחצי[[#This Row],[CycleNumber]]&lt;$B766,SUM(מרקובחצי[[#This Row],[23]],V766)=2),1,"")</f>
        <v/>
      </c>
      <c r="AE765" t="str">
        <f>IF(AND(מרקובחצי[[#This Row],[CycleNumber]]&lt;$B766,SUM(מרקובחצי[[#This Row],[23]],W766)=2),1,"")</f>
        <v/>
      </c>
      <c r="AF765" t="str">
        <f>IF(AND(מרקובחצי[[#This Row],[CycleNumber]]&lt;$B766,SUM(מרקובחצי[[#This Row],[31]],O766)=2),1,"")</f>
        <v/>
      </c>
      <c r="AG765" t="str">
        <f>IF(AND(מרקובחצי[[#This Row],[CycleNumber]]&lt;$B766,SUM(מרקובחצי[[#This Row],[31]],P766)=2),1,"")</f>
        <v/>
      </c>
      <c r="AH765" t="str">
        <f>IF(AND(מרקובחצי[[#This Row],[CycleNumber]]&lt;$B766,SUM(מרקובחצי[[#This Row],[31]],Q766)=2),1,"")</f>
        <v/>
      </c>
      <c r="AI765" t="str">
        <f>IF(AND(מרקובחצי[[#This Row],[CycleNumber]]&lt;$B766,SUM(U765:U766)=2),1,"")</f>
        <v/>
      </c>
      <c r="AJ765" t="str">
        <f>IF(AND(מרקובחצי[[#This Row],[CycleNumber]]&lt;$B766,SUM(מרקובחצי[[#This Row],[32]],O766)=2),1,"")</f>
        <v/>
      </c>
      <c r="AK765" t="str">
        <f>IF(AND(מרקובחצי[[#This Row],[CycleNumber]]&lt;$B766,SUM(מרקובחצי[[#This Row],[32]],P766)=2),1,"")</f>
        <v/>
      </c>
      <c r="AL765" t="str">
        <f>IF(AND(מרקובחצי[[#This Row],[CycleNumber]]&lt;$B766,SUM(מרקובחצי[[#This Row],[32]],Q766)=2),1,"")</f>
        <v/>
      </c>
      <c r="AM765" t="str">
        <f>IF(AND(מרקובחצי[[#This Row],[CycleNumber]]&lt;$B766,SUM(V765:V766)=2),1,"")</f>
        <v/>
      </c>
      <c r="AN765" t="str">
        <f>IF(AND(מרקובחצי[[#This Row],[CycleNumber]]&lt;$B766,SUM(מרקובחצי[[#This Row],[33]],O766)=2),1,"")</f>
        <v/>
      </c>
      <c r="AO765" t="str">
        <f>IF(AND(מרקובחצי[[#This Row],[CycleNumber]]&lt;$B766,SUM(מרקובחצי[[#This Row],[33]],P766)=2),1,"")</f>
        <v/>
      </c>
      <c r="AP765" t="str">
        <f>IF(AND(מרקובחצי[[#This Row],[CycleNumber]]&lt;$B766,SUM(מרקובחצי[[#This Row],[33]],Q766)=2),1,"")</f>
        <v/>
      </c>
      <c r="AQ765" t="str">
        <f>IF(AND(מרקובחצי[[#This Row],[CycleNumber]]&lt;$B766,SUM(W765:W766)=2),1,"")</f>
        <v/>
      </c>
      <c r="AR765" t="str">
        <f>IF(AND(מרקובחצי[[#This Row],[CycleNumber]]&lt;$B766,SUM(מרקובחצי[[#This Row],[12]],S766)=2),1,"")</f>
        <v/>
      </c>
      <c r="AS765" t="str">
        <f>IF(AND(מרקובחצי[[#This Row],[CycleNumber]]&lt;$B766,SUM(מרקובחצי[[#This Row],[22]],V766)=2),1,"")</f>
        <v/>
      </c>
      <c r="AT765" s="3">
        <f>SUM(מרקובחצי[[#This Row],[11]:[33]])</f>
        <v>0</v>
      </c>
    </row>
    <row r="766" spans="1:46" hidden="1" x14ac:dyDescent="0.25">
      <c r="A766" t="s">
        <v>73</v>
      </c>
      <c r="B766">
        <v>2</v>
      </c>
      <c r="C766">
        <v>28</v>
      </c>
      <c r="D766">
        <f>מרקובחצי[[#This Row],[LengthofCycle]]+1</f>
        <v>29</v>
      </c>
      <c r="E766">
        <f>IF(IFERROR(LOOKUP(מרקובחצי[[#This Row],[ClientID]],קביעויות[הפלגה]),FALSE)=מרקובחצי[[#This Row],[ClientID]],1,"")</f>
        <v>1</v>
      </c>
      <c r="F766" t="str">
        <f>IF(IFERROR(LOOKUP(מרקובחצי[[#This Row],[ClientID]],סוגחציקבוע[S31]),FALSE)=מרקובחצי[[#This Row],[ClientID]],1,"")</f>
        <v/>
      </c>
      <c r="G766" t="str">
        <f>IF(IFERROR(LOOKUP(מרקובחצי[[#This Row],[ClientID]],סוגחציקבוע[S32]),FALSE)=מרקובחצי[[#This Row],[ClientID]],1,"")</f>
        <v/>
      </c>
      <c r="H766" t="str">
        <f>IF(IFERROR(LOOKUP(מרקובחצי[[#This Row],[ClientID]],סוגחציקבוע[S33]),FALSE)=מרקובחצי[[#This Row],[ClientID]],1,"")</f>
        <v/>
      </c>
      <c r="I766" t="str">
        <f>IF(IFERROR(LOOKUP(מרקובחצי[[#This Row],[ClientID]],סוגחציקבוע[S32&amp;33]),FALSE)=מרקובחצי[[#This Row],[ClientID]],1,"")</f>
        <v/>
      </c>
      <c r="J766">
        <f>IF(SUM(מרקובחצי[[#This Row],[11]:[13]])=1,מרקובחצי[[#This Row],[עד ועד]],IF(SUM(R765:T766)=1,IF(מרקובחצי[[#This Row],[עד ועד]]&lt;J765,מרקובחצי[[#This Row],[עד ועד]],J765),J765))</f>
        <v>28</v>
      </c>
      <c r="K766">
        <f>IF(SUM(מרקובחצי[[#This Row],[11]:[13]])=1,מרקובחצי[[#This Row],[עד ועד]],IF(SUM(R765:T766)=1,IF(מרקובחצי[[#This Row],[עד ועד]]&gt;K765,מרקובחצי[[#This Row],[עד ועד]],K765),K765))</f>
        <v>38</v>
      </c>
      <c r="L766" t="str">
        <f>IF(AND(SUM(מרקובחצי[[#This Row],[31]:[33]])=1,SUM(U765:W765)=0),מרקובחצי[[#This Row],[מקס]]-מרקובחצי[[#This Row],[מינ]],"")</f>
        <v/>
      </c>
      <c r="M76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66" t="str">
        <f t="shared" si="11"/>
        <v/>
      </c>
      <c r="O766" t="str">
        <f>IF(מרקובחצי[[#This Row],[קבעה הפלגה?]]=1,"",IF(AND(מרקובחצי[[#This Row],[עד ועד]]&lt;29,OR(מרקובחצי[[#This Row],[CycleNumber]]=1,AND(U765=1,OR(מרקובחצי[[#This Row],[עד ועד]]&lt;J765,מרקובחצי[[#This Row],[עד ועד]]&gt;K765)),AND(V765=1,מרקובחצי[[#This Row],[עד ועד]]&lt;J765),W765=1)),1,""))</f>
        <v/>
      </c>
      <c r="P766" t="str">
        <f>IF(מרקובחצי[[#This Row],[קבעה הפלגה?]]=1,"",IF(AND(מרקובחצי[[#This Row],[עד ועד]]&gt;28,מרקובחצי[[#This Row],[עד ועד]]&lt;32,OR(מרקובחצי[[#This Row],[CycleNumber]]=1,AND(U765=1),AND(V765=1,OR(מרקובחצי[[#This Row],[עד ועד]]&lt;J765,מרקובחצי[[#This Row],[עד ועד]]&gt;K765)),W765=1)),1,""))</f>
        <v/>
      </c>
      <c r="Q766" t="str">
        <f>IF(מרקובחצי[[#This Row],[קבעה הפלגה?]]=1,"",IF(AND(מרקובחצי[[#This Row],[עד ועד]]&gt;31,OR(מרקובחצי[[#This Row],[CycleNumber]]=1,AND(U765=1),AND(V765=1,מרקובחצי[[#This Row],[עד ועד]]&gt;K765),AND(W765=1,OR(מרקובחצי[[#This Row],[עד ועד]]&gt;K765,מרקובחצי[[#This Row],[עד ועד]]&lt;J765)))),1,""))</f>
        <v/>
      </c>
      <c r="R766" t="str">
        <f>IF(מרקובחצי[[#This Row],[CycleNumber]]&gt;1,IF(AND(O765=1,מרקובחצי[[#This Row],[עד ועד]]&lt;29),1,""),"")</f>
        <v/>
      </c>
      <c r="S766" t="str">
        <f>IF(מרקובחצי[[#This Row],[CycleNumber]]&gt;1,IF(OR(AND(O765=1,מרקובחצי[[#This Row],[עד ועד]]&gt;28),AND(P765=1),AND(Q765=1,מרקובחצי[[#This Row],[עד ועד]]&lt;32)),1,""),"")</f>
        <v/>
      </c>
      <c r="T766" t="str">
        <f>IF(מרקובחצי[[#This Row],[CycleNumber]]&gt;1,IF(AND(Q765=1,מרקובחצי[[#This Row],[עד ועד]]&gt;31),1,""),"")</f>
        <v/>
      </c>
      <c r="U766" t="str">
        <f>IF(מרקובחצי[[#This Row],[CycleNumber]]&gt;1,IF(AND(R765=1,מרקובחצי[[#This Row],[עד ועד]]&lt;29),1,IF(AND(U765=1,NOT(OR(מרקובחצי[[#This Row],[עד ועד]]&lt;J765,מרקובחצי[[#This Row],[עד ועד]]&gt;K765))),1,"")),"")</f>
        <v/>
      </c>
      <c r="V766" t="str">
        <f>IF(מרקובחצי[[#This Row],[CycleNumber]]&gt;1,IF(AND(SUM(R765:T765)=1,מרקובחצי[[#This Row],[עד ועד]]&gt;28,מרקובחצי[[#This Row],[עד ועד]]&lt;32),1,IF(OR(S765=1,AND(R765=1,מרקובחצי[[#This Row],[עד ועד]]&gt;28),AND(T765=1,מרקובחצי[[#This Row],[עד ועד]]&lt;32)),1,IF(AND(V765=1,NOT(OR(מרקובחצי[[#This Row],[עד ועד]]&lt;J765,מרקובחצי[[#This Row],[עד ועד]]&gt;K765))),1,""))),"")</f>
        <v/>
      </c>
      <c r="W766" t="str">
        <f>IF(מרקובחצי[[#This Row],[CycleNumber]]&gt;1,IF(AND(T765=1,מרקובחצי[[#This Row],[עד ועד]]&gt;31),1,IF(AND(W765=1,NOT(OR(מרקובחצי[[#This Row],[עד ועד]]&lt;J765,מרקובחצי[[#This Row],[עד ועד]]&gt;K765))),1,"")),"")</f>
        <v/>
      </c>
      <c r="X766" t="str">
        <f>IF(AND(מרקובחצי[[#This Row],[CycleNumber]]&lt;$B767,SUM(מרקובחצי[[#This Row],[11]],R767)=2),1,"")</f>
        <v/>
      </c>
      <c r="Y766" t="str">
        <f>IF(AND(מרקובחצי[[#This Row],[CycleNumber]]&lt;$B767,SUM(מרקובחצי[[#This Row],[11]],S767)=2),1,"")</f>
        <v/>
      </c>
      <c r="Z766" t="str">
        <f>IF(AND(מרקובחצי[[#This Row],[CycleNumber]]&lt;$B767,SUM(מרקובחצי[[#This Row],[13]],S767)=2),1,"")</f>
        <v/>
      </c>
      <c r="AA766" t="str">
        <f>IF(AND(מרקובחצי[[#This Row],[CycleNumber]]&lt;$B767,SUM(מרקובחצי[[#This Row],[13]],T767)=2),1,"")</f>
        <v/>
      </c>
      <c r="AB766" t="str">
        <f>IF(AND(מרקובחצי[[#This Row],[CycleNumber]]&lt;$B767,SUM(מרקובחצי[[#This Row],[21]],U767)=2),1,"")</f>
        <v/>
      </c>
      <c r="AC766" t="str">
        <f>IF(AND(מרקובחצי[[#This Row],[CycleNumber]]&lt;$B767,SUM(מרקובחצי[[#This Row],[21]],V767)=2),1,"")</f>
        <v/>
      </c>
      <c r="AD766" t="str">
        <f>IF(AND(מרקובחצי[[#This Row],[CycleNumber]]&lt;$B767,SUM(מרקובחצי[[#This Row],[23]],V767)=2),1,"")</f>
        <v/>
      </c>
      <c r="AE766" t="str">
        <f>IF(AND(מרקובחצי[[#This Row],[CycleNumber]]&lt;$B767,SUM(מרקובחצי[[#This Row],[23]],W767)=2),1,"")</f>
        <v/>
      </c>
      <c r="AF766" t="str">
        <f>IF(AND(מרקובחצי[[#This Row],[CycleNumber]]&lt;$B767,SUM(מרקובחצי[[#This Row],[31]],O767)=2),1,"")</f>
        <v/>
      </c>
      <c r="AG766" t="str">
        <f>IF(AND(מרקובחצי[[#This Row],[CycleNumber]]&lt;$B767,SUM(מרקובחצי[[#This Row],[31]],P767)=2),1,"")</f>
        <v/>
      </c>
      <c r="AH766" t="str">
        <f>IF(AND(מרקובחצי[[#This Row],[CycleNumber]]&lt;$B767,SUM(מרקובחצי[[#This Row],[31]],Q767)=2),1,"")</f>
        <v/>
      </c>
      <c r="AI766" t="str">
        <f>IF(AND(מרקובחצי[[#This Row],[CycleNumber]]&lt;$B767,SUM(U766:U767)=2),1,"")</f>
        <v/>
      </c>
      <c r="AJ766" t="str">
        <f>IF(AND(מרקובחצי[[#This Row],[CycleNumber]]&lt;$B767,SUM(מרקובחצי[[#This Row],[32]],O767)=2),1,"")</f>
        <v/>
      </c>
      <c r="AK766" t="str">
        <f>IF(AND(מרקובחצי[[#This Row],[CycleNumber]]&lt;$B767,SUM(מרקובחצי[[#This Row],[32]],P767)=2),1,"")</f>
        <v/>
      </c>
      <c r="AL766" t="str">
        <f>IF(AND(מרקובחצי[[#This Row],[CycleNumber]]&lt;$B767,SUM(מרקובחצי[[#This Row],[32]],Q767)=2),1,"")</f>
        <v/>
      </c>
      <c r="AM766" t="str">
        <f>IF(AND(מרקובחצי[[#This Row],[CycleNumber]]&lt;$B767,SUM(V766:V767)=2),1,"")</f>
        <v/>
      </c>
      <c r="AN766" t="str">
        <f>IF(AND(מרקובחצי[[#This Row],[CycleNumber]]&lt;$B767,SUM(מרקובחצי[[#This Row],[33]],O767)=2),1,"")</f>
        <v/>
      </c>
      <c r="AO766" t="str">
        <f>IF(AND(מרקובחצי[[#This Row],[CycleNumber]]&lt;$B767,SUM(מרקובחצי[[#This Row],[33]],P767)=2),1,"")</f>
        <v/>
      </c>
      <c r="AP766" t="str">
        <f>IF(AND(מרקובחצי[[#This Row],[CycleNumber]]&lt;$B767,SUM(מרקובחצי[[#This Row],[33]],Q767)=2),1,"")</f>
        <v/>
      </c>
      <c r="AQ766" t="str">
        <f>IF(AND(מרקובחצי[[#This Row],[CycleNumber]]&lt;$B767,SUM(W766:W767)=2),1,"")</f>
        <v/>
      </c>
      <c r="AR766" t="str">
        <f>IF(AND(מרקובחצי[[#This Row],[CycleNumber]]&lt;$B767,SUM(מרקובחצי[[#This Row],[12]],S767)=2),1,"")</f>
        <v/>
      </c>
      <c r="AS766" t="str">
        <f>IF(AND(מרקובחצי[[#This Row],[CycleNumber]]&lt;$B767,SUM(מרקובחצי[[#This Row],[22]],V767)=2),1,"")</f>
        <v/>
      </c>
      <c r="AT766" s="3">
        <f>SUM(מרקובחצי[[#This Row],[11]:[33]])</f>
        <v>0</v>
      </c>
    </row>
    <row r="767" spans="1:46" hidden="1" x14ac:dyDescent="0.25">
      <c r="A767" t="s">
        <v>73</v>
      </c>
      <c r="B767">
        <v>3</v>
      </c>
      <c r="C767">
        <v>26</v>
      </c>
      <c r="D767">
        <f>מרקובחצי[[#This Row],[LengthofCycle]]+1</f>
        <v>27</v>
      </c>
      <c r="E767">
        <f>IF(IFERROR(LOOKUP(מרקובחצי[[#This Row],[ClientID]],קביעויות[הפלגה]),FALSE)=מרקובחצי[[#This Row],[ClientID]],1,"")</f>
        <v>1</v>
      </c>
      <c r="F767" t="str">
        <f>IF(IFERROR(LOOKUP(מרקובחצי[[#This Row],[ClientID]],סוגחציקבוע[S31]),FALSE)=מרקובחצי[[#This Row],[ClientID]],1,"")</f>
        <v/>
      </c>
      <c r="G767" t="str">
        <f>IF(IFERROR(LOOKUP(מרקובחצי[[#This Row],[ClientID]],סוגחציקבוע[S32]),FALSE)=מרקובחצי[[#This Row],[ClientID]],1,"")</f>
        <v/>
      </c>
      <c r="H767" t="str">
        <f>IF(IFERROR(LOOKUP(מרקובחצי[[#This Row],[ClientID]],סוגחציקבוע[S33]),FALSE)=מרקובחצי[[#This Row],[ClientID]],1,"")</f>
        <v/>
      </c>
      <c r="I767" t="str">
        <f>IF(IFERROR(LOOKUP(מרקובחצי[[#This Row],[ClientID]],סוגחציקבוע[S32&amp;33]),FALSE)=מרקובחצי[[#This Row],[ClientID]],1,"")</f>
        <v/>
      </c>
      <c r="J767">
        <f>IF(SUM(מרקובחצי[[#This Row],[11]:[13]])=1,מרקובחצי[[#This Row],[עד ועד]],IF(SUM(R766:T767)=1,IF(מרקובחצי[[#This Row],[עד ועד]]&lt;J766,מרקובחצי[[#This Row],[עד ועד]],J766),J766))</f>
        <v>28</v>
      </c>
      <c r="K767">
        <f>IF(SUM(מרקובחצי[[#This Row],[11]:[13]])=1,מרקובחצי[[#This Row],[עד ועד]],IF(SUM(R766:T767)=1,IF(מרקובחצי[[#This Row],[עד ועד]]&gt;K766,מרקובחצי[[#This Row],[עד ועד]],K766),K766))</f>
        <v>38</v>
      </c>
      <c r="L767" t="str">
        <f>IF(AND(SUM(מרקובחצי[[#This Row],[31]:[33]])=1,SUM(U766:W766)=0),מרקובחצי[[#This Row],[מקס]]-מרקובחצי[[#This Row],[מינ]],"")</f>
        <v/>
      </c>
      <c r="M76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67" t="str">
        <f t="shared" si="11"/>
        <v/>
      </c>
      <c r="O767" t="str">
        <f>IF(מרקובחצי[[#This Row],[קבעה הפלגה?]]=1,"",IF(AND(מרקובחצי[[#This Row],[עד ועד]]&lt;29,OR(מרקובחצי[[#This Row],[CycleNumber]]=1,AND(U766=1,OR(מרקובחצי[[#This Row],[עד ועד]]&lt;J766,מרקובחצי[[#This Row],[עד ועד]]&gt;K766)),AND(V766=1,מרקובחצי[[#This Row],[עד ועד]]&lt;J766),W766=1)),1,""))</f>
        <v/>
      </c>
      <c r="P767" t="str">
        <f>IF(מרקובחצי[[#This Row],[קבעה הפלגה?]]=1,"",IF(AND(מרקובחצי[[#This Row],[עד ועד]]&gt;28,מרקובחצי[[#This Row],[עד ועד]]&lt;32,OR(מרקובחצי[[#This Row],[CycleNumber]]=1,AND(U766=1),AND(V766=1,OR(מרקובחצי[[#This Row],[עד ועד]]&lt;J766,מרקובחצי[[#This Row],[עד ועד]]&gt;K766)),W766=1)),1,""))</f>
        <v/>
      </c>
      <c r="Q767" t="str">
        <f>IF(מרקובחצי[[#This Row],[קבעה הפלגה?]]=1,"",IF(AND(מרקובחצי[[#This Row],[עד ועד]]&gt;31,OR(מרקובחצי[[#This Row],[CycleNumber]]=1,AND(U766=1),AND(V766=1,מרקובחצי[[#This Row],[עד ועד]]&gt;K766),AND(W766=1,OR(מרקובחצי[[#This Row],[עד ועד]]&gt;K766,מרקובחצי[[#This Row],[עד ועד]]&lt;J766)))),1,""))</f>
        <v/>
      </c>
      <c r="R767" t="str">
        <f>IF(מרקובחצי[[#This Row],[CycleNumber]]&gt;1,IF(AND(O766=1,מרקובחצי[[#This Row],[עד ועד]]&lt;29),1,""),"")</f>
        <v/>
      </c>
      <c r="S767" t="str">
        <f>IF(מרקובחצי[[#This Row],[CycleNumber]]&gt;1,IF(OR(AND(O766=1,מרקובחצי[[#This Row],[עד ועד]]&gt;28),AND(P766=1),AND(Q766=1,מרקובחצי[[#This Row],[עד ועד]]&lt;32)),1,""),"")</f>
        <v/>
      </c>
      <c r="T767" t="str">
        <f>IF(מרקובחצי[[#This Row],[CycleNumber]]&gt;1,IF(AND(Q766=1,מרקובחצי[[#This Row],[עד ועד]]&gt;31),1,""),"")</f>
        <v/>
      </c>
      <c r="U767" t="str">
        <f>IF(מרקובחצי[[#This Row],[CycleNumber]]&gt;1,IF(AND(R766=1,מרקובחצי[[#This Row],[עד ועד]]&lt;29),1,IF(AND(U766=1,NOT(OR(מרקובחצי[[#This Row],[עד ועד]]&lt;J766,מרקובחצי[[#This Row],[עד ועד]]&gt;K766))),1,"")),"")</f>
        <v/>
      </c>
      <c r="V767" t="str">
        <f>IF(מרקובחצי[[#This Row],[CycleNumber]]&gt;1,IF(AND(SUM(R766:T766)=1,מרקובחצי[[#This Row],[עד ועד]]&gt;28,מרקובחצי[[#This Row],[עד ועד]]&lt;32),1,IF(OR(S766=1,AND(R766=1,מרקובחצי[[#This Row],[עד ועד]]&gt;28),AND(T766=1,מרקובחצי[[#This Row],[עד ועד]]&lt;32)),1,IF(AND(V766=1,NOT(OR(מרקובחצי[[#This Row],[עד ועד]]&lt;J766,מרקובחצי[[#This Row],[עד ועד]]&gt;K766))),1,""))),"")</f>
        <v/>
      </c>
      <c r="W767" t="str">
        <f>IF(מרקובחצי[[#This Row],[CycleNumber]]&gt;1,IF(AND(T766=1,מרקובחצי[[#This Row],[עד ועד]]&gt;31),1,IF(AND(W766=1,NOT(OR(מרקובחצי[[#This Row],[עד ועד]]&lt;J766,מרקובחצי[[#This Row],[עד ועד]]&gt;K766))),1,"")),"")</f>
        <v/>
      </c>
      <c r="X767" t="str">
        <f>IF(AND(מרקובחצי[[#This Row],[CycleNumber]]&lt;$B768,SUM(מרקובחצי[[#This Row],[11]],R768)=2),1,"")</f>
        <v/>
      </c>
      <c r="Y767" t="str">
        <f>IF(AND(מרקובחצי[[#This Row],[CycleNumber]]&lt;$B768,SUM(מרקובחצי[[#This Row],[11]],S768)=2),1,"")</f>
        <v/>
      </c>
      <c r="Z767" t="str">
        <f>IF(AND(מרקובחצי[[#This Row],[CycleNumber]]&lt;$B768,SUM(מרקובחצי[[#This Row],[13]],S768)=2),1,"")</f>
        <v/>
      </c>
      <c r="AA767" t="str">
        <f>IF(AND(מרקובחצי[[#This Row],[CycleNumber]]&lt;$B768,SUM(מרקובחצי[[#This Row],[13]],T768)=2),1,"")</f>
        <v/>
      </c>
      <c r="AB767" t="str">
        <f>IF(AND(מרקובחצי[[#This Row],[CycleNumber]]&lt;$B768,SUM(מרקובחצי[[#This Row],[21]],U768)=2),1,"")</f>
        <v/>
      </c>
      <c r="AC767" t="str">
        <f>IF(AND(מרקובחצי[[#This Row],[CycleNumber]]&lt;$B768,SUM(מרקובחצי[[#This Row],[21]],V768)=2),1,"")</f>
        <v/>
      </c>
      <c r="AD767" t="str">
        <f>IF(AND(מרקובחצי[[#This Row],[CycleNumber]]&lt;$B768,SUM(מרקובחצי[[#This Row],[23]],V768)=2),1,"")</f>
        <v/>
      </c>
      <c r="AE767" t="str">
        <f>IF(AND(מרקובחצי[[#This Row],[CycleNumber]]&lt;$B768,SUM(מרקובחצי[[#This Row],[23]],W768)=2),1,"")</f>
        <v/>
      </c>
      <c r="AF767" t="str">
        <f>IF(AND(מרקובחצי[[#This Row],[CycleNumber]]&lt;$B768,SUM(מרקובחצי[[#This Row],[31]],O768)=2),1,"")</f>
        <v/>
      </c>
      <c r="AG767" t="str">
        <f>IF(AND(מרקובחצי[[#This Row],[CycleNumber]]&lt;$B768,SUM(מרקובחצי[[#This Row],[31]],P768)=2),1,"")</f>
        <v/>
      </c>
      <c r="AH767" t="str">
        <f>IF(AND(מרקובחצי[[#This Row],[CycleNumber]]&lt;$B768,SUM(מרקובחצי[[#This Row],[31]],Q768)=2),1,"")</f>
        <v/>
      </c>
      <c r="AI767" t="str">
        <f>IF(AND(מרקובחצי[[#This Row],[CycleNumber]]&lt;$B768,SUM(U767:U768)=2),1,"")</f>
        <v/>
      </c>
      <c r="AJ767" t="str">
        <f>IF(AND(מרקובחצי[[#This Row],[CycleNumber]]&lt;$B768,SUM(מרקובחצי[[#This Row],[32]],O768)=2),1,"")</f>
        <v/>
      </c>
      <c r="AK767" t="str">
        <f>IF(AND(מרקובחצי[[#This Row],[CycleNumber]]&lt;$B768,SUM(מרקובחצי[[#This Row],[32]],P768)=2),1,"")</f>
        <v/>
      </c>
      <c r="AL767" t="str">
        <f>IF(AND(מרקובחצי[[#This Row],[CycleNumber]]&lt;$B768,SUM(מרקובחצי[[#This Row],[32]],Q768)=2),1,"")</f>
        <v/>
      </c>
      <c r="AM767" t="str">
        <f>IF(AND(מרקובחצי[[#This Row],[CycleNumber]]&lt;$B768,SUM(V767:V768)=2),1,"")</f>
        <v/>
      </c>
      <c r="AN767" t="str">
        <f>IF(AND(מרקובחצי[[#This Row],[CycleNumber]]&lt;$B768,SUM(מרקובחצי[[#This Row],[33]],O768)=2),1,"")</f>
        <v/>
      </c>
      <c r="AO767" t="str">
        <f>IF(AND(מרקובחצי[[#This Row],[CycleNumber]]&lt;$B768,SUM(מרקובחצי[[#This Row],[33]],P768)=2),1,"")</f>
        <v/>
      </c>
      <c r="AP767" t="str">
        <f>IF(AND(מרקובחצי[[#This Row],[CycleNumber]]&lt;$B768,SUM(מרקובחצי[[#This Row],[33]],Q768)=2),1,"")</f>
        <v/>
      </c>
      <c r="AQ767" t="str">
        <f>IF(AND(מרקובחצי[[#This Row],[CycleNumber]]&lt;$B768,SUM(W767:W768)=2),1,"")</f>
        <v/>
      </c>
      <c r="AR767" t="str">
        <f>IF(AND(מרקובחצי[[#This Row],[CycleNumber]]&lt;$B768,SUM(מרקובחצי[[#This Row],[12]],S768)=2),1,"")</f>
        <v/>
      </c>
      <c r="AS767" t="str">
        <f>IF(AND(מרקובחצי[[#This Row],[CycleNumber]]&lt;$B768,SUM(מרקובחצי[[#This Row],[22]],V768)=2),1,"")</f>
        <v/>
      </c>
      <c r="AT767" s="3">
        <f>SUM(מרקובחצי[[#This Row],[11]:[33]])</f>
        <v>0</v>
      </c>
    </row>
    <row r="768" spans="1:46" hidden="1" x14ac:dyDescent="0.25">
      <c r="A768" t="s">
        <v>73</v>
      </c>
      <c r="B768">
        <v>4</v>
      </c>
      <c r="C768">
        <v>28</v>
      </c>
      <c r="D768">
        <f>מרקובחצי[[#This Row],[LengthofCycle]]+1</f>
        <v>29</v>
      </c>
      <c r="E768">
        <f>IF(IFERROR(LOOKUP(מרקובחצי[[#This Row],[ClientID]],קביעויות[הפלגה]),FALSE)=מרקובחצי[[#This Row],[ClientID]],1,"")</f>
        <v>1</v>
      </c>
      <c r="F768" t="str">
        <f>IF(IFERROR(LOOKUP(מרקובחצי[[#This Row],[ClientID]],סוגחציקבוע[S31]),FALSE)=מרקובחצי[[#This Row],[ClientID]],1,"")</f>
        <v/>
      </c>
      <c r="G768" t="str">
        <f>IF(IFERROR(LOOKUP(מרקובחצי[[#This Row],[ClientID]],סוגחציקבוע[S32]),FALSE)=מרקובחצי[[#This Row],[ClientID]],1,"")</f>
        <v/>
      </c>
      <c r="H768" t="str">
        <f>IF(IFERROR(LOOKUP(מרקובחצי[[#This Row],[ClientID]],סוגחציקבוע[S33]),FALSE)=מרקובחצי[[#This Row],[ClientID]],1,"")</f>
        <v/>
      </c>
      <c r="I768" t="str">
        <f>IF(IFERROR(LOOKUP(מרקובחצי[[#This Row],[ClientID]],סוגחציקבוע[S32&amp;33]),FALSE)=מרקובחצי[[#This Row],[ClientID]],1,"")</f>
        <v/>
      </c>
      <c r="J768">
        <f>IF(SUM(מרקובחצי[[#This Row],[11]:[13]])=1,מרקובחצי[[#This Row],[עד ועד]],IF(SUM(R767:T768)=1,IF(מרקובחצי[[#This Row],[עד ועד]]&lt;J767,מרקובחצי[[#This Row],[עד ועד]],J767),J767))</f>
        <v>28</v>
      </c>
      <c r="K768">
        <f>IF(SUM(מרקובחצי[[#This Row],[11]:[13]])=1,מרקובחצי[[#This Row],[עד ועד]],IF(SUM(R767:T768)=1,IF(מרקובחצי[[#This Row],[עד ועד]]&gt;K767,מרקובחצי[[#This Row],[עד ועד]],K767),K767))</f>
        <v>38</v>
      </c>
      <c r="L768" t="str">
        <f>IF(AND(SUM(מרקובחצי[[#This Row],[31]:[33]])=1,SUM(U767:W767)=0),מרקובחצי[[#This Row],[מקס]]-מרקובחצי[[#This Row],[מינ]],"")</f>
        <v/>
      </c>
      <c r="M76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68" t="str">
        <f t="shared" si="11"/>
        <v/>
      </c>
      <c r="O768" t="str">
        <f>IF(מרקובחצי[[#This Row],[קבעה הפלגה?]]=1,"",IF(AND(מרקובחצי[[#This Row],[עד ועד]]&lt;29,OR(מרקובחצי[[#This Row],[CycleNumber]]=1,AND(U767=1,OR(מרקובחצי[[#This Row],[עד ועד]]&lt;J767,מרקובחצי[[#This Row],[עד ועד]]&gt;K767)),AND(V767=1,מרקובחצי[[#This Row],[עד ועד]]&lt;J767),W767=1)),1,""))</f>
        <v/>
      </c>
      <c r="P768" t="str">
        <f>IF(מרקובחצי[[#This Row],[קבעה הפלגה?]]=1,"",IF(AND(מרקובחצי[[#This Row],[עד ועד]]&gt;28,מרקובחצי[[#This Row],[עד ועד]]&lt;32,OR(מרקובחצי[[#This Row],[CycleNumber]]=1,AND(U767=1),AND(V767=1,OR(מרקובחצי[[#This Row],[עד ועד]]&lt;J767,מרקובחצי[[#This Row],[עד ועד]]&gt;K767)),W767=1)),1,""))</f>
        <v/>
      </c>
      <c r="Q768" t="str">
        <f>IF(מרקובחצי[[#This Row],[קבעה הפלגה?]]=1,"",IF(AND(מרקובחצי[[#This Row],[עד ועד]]&gt;31,OR(מרקובחצי[[#This Row],[CycleNumber]]=1,AND(U767=1),AND(V767=1,מרקובחצי[[#This Row],[עד ועד]]&gt;K767),AND(W767=1,OR(מרקובחצי[[#This Row],[עד ועד]]&gt;K767,מרקובחצי[[#This Row],[עד ועד]]&lt;J767)))),1,""))</f>
        <v/>
      </c>
      <c r="R768" t="str">
        <f>IF(מרקובחצי[[#This Row],[CycleNumber]]&gt;1,IF(AND(O767=1,מרקובחצי[[#This Row],[עד ועד]]&lt;29),1,""),"")</f>
        <v/>
      </c>
      <c r="S768" t="str">
        <f>IF(מרקובחצי[[#This Row],[CycleNumber]]&gt;1,IF(OR(AND(O767=1,מרקובחצי[[#This Row],[עד ועד]]&gt;28),AND(P767=1),AND(Q767=1,מרקובחצי[[#This Row],[עד ועד]]&lt;32)),1,""),"")</f>
        <v/>
      </c>
      <c r="T768" t="str">
        <f>IF(מרקובחצי[[#This Row],[CycleNumber]]&gt;1,IF(AND(Q767=1,מרקובחצי[[#This Row],[עד ועד]]&gt;31),1,""),"")</f>
        <v/>
      </c>
      <c r="U768" t="str">
        <f>IF(מרקובחצי[[#This Row],[CycleNumber]]&gt;1,IF(AND(R767=1,מרקובחצי[[#This Row],[עד ועד]]&lt;29),1,IF(AND(U767=1,NOT(OR(מרקובחצי[[#This Row],[עד ועד]]&lt;J767,מרקובחצי[[#This Row],[עד ועד]]&gt;K767))),1,"")),"")</f>
        <v/>
      </c>
      <c r="V768" t="str">
        <f>IF(מרקובחצי[[#This Row],[CycleNumber]]&gt;1,IF(AND(SUM(R767:T767)=1,מרקובחצי[[#This Row],[עד ועד]]&gt;28,מרקובחצי[[#This Row],[עד ועד]]&lt;32),1,IF(OR(S767=1,AND(R767=1,מרקובחצי[[#This Row],[עד ועד]]&gt;28),AND(T767=1,מרקובחצי[[#This Row],[עד ועד]]&lt;32)),1,IF(AND(V767=1,NOT(OR(מרקובחצי[[#This Row],[עד ועד]]&lt;J767,מרקובחצי[[#This Row],[עד ועד]]&gt;K767))),1,""))),"")</f>
        <v/>
      </c>
      <c r="W768" t="str">
        <f>IF(מרקובחצי[[#This Row],[CycleNumber]]&gt;1,IF(AND(T767=1,מרקובחצי[[#This Row],[עד ועד]]&gt;31),1,IF(AND(W767=1,NOT(OR(מרקובחצי[[#This Row],[עד ועד]]&lt;J767,מרקובחצי[[#This Row],[עד ועד]]&gt;K767))),1,"")),"")</f>
        <v/>
      </c>
      <c r="X768" t="str">
        <f>IF(AND(מרקובחצי[[#This Row],[CycleNumber]]&lt;$B769,SUM(מרקובחצי[[#This Row],[11]],R769)=2),1,"")</f>
        <v/>
      </c>
      <c r="Y768" t="str">
        <f>IF(AND(מרקובחצי[[#This Row],[CycleNumber]]&lt;$B769,SUM(מרקובחצי[[#This Row],[11]],S769)=2),1,"")</f>
        <v/>
      </c>
      <c r="Z768" t="str">
        <f>IF(AND(מרקובחצי[[#This Row],[CycleNumber]]&lt;$B769,SUM(מרקובחצי[[#This Row],[13]],S769)=2),1,"")</f>
        <v/>
      </c>
      <c r="AA768" t="str">
        <f>IF(AND(מרקובחצי[[#This Row],[CycleNumber]]&lt;$B769,SUM(מרקובחצי[[#This Row],[13]],T769)=2),1,"")</f>
        <v/>
      </c>
      <c r="AB768" t="str">
        <f>IF(AND(מרקובחצי[[#This Row],[CycleNumber]]&lt;$B769,SUM(מרקובחצי[[#This Row],[21]],U769)=2),1,"")</f>
        <v/>
      </c>
      <c r="AC768" t="str">
        <f>IF(AND(מרקובחצי[[#This Row],[CycleNumber]]&lt;$B769,SUM(מרקובחצי[[#This Row],[21]],V769)=2),1,"")</f>
        <v/>
      </c>
      <c r="AD768" t="str">
        <f>IF(AND(מרקובחצי[[#This Row],[CycleNumber]]&lt;$B769,SUM(מרקובחצי[[#This Row],[23]],V769)=2),1,"")</f>
        <v/>
      </c>
      <c r="AE768" t="str">
        <f>IF(AND(מרקובחצי[[#This Row],[CycleNumber]]&lt;$B769,SUM(מרקובחצי[[#This Row],[23]],W769)=2),1,"")</f>
        <v/>
      </c>
      <c r="AF768" t="str">
        <f>IF(AND(מרקובחצי[[#This Row],[CycleNumber]]&lt;$B769,SUM(מרקובחצי[[#This Row],[31]],O769)=2),1,"")</f>
        <v/>
      </c>
      <c r="AG768" t="str">
        <f>IF(AND(מרקובחצי[[#This Row],[CycleNumber]]&lt;$B769,SUM(מרקובחצי[[#This Row],[31]],P769)=2),1,"")</f>
        <v/>
      </c>
      <c r="AH768" t="str">
        <f>IF(AND(מרקובחצי[[#This Row],[CycleNumber]]&lt;$B769,SUM(מרקובחצי[[#This Row],[31]],Q769)=2),1,"")</f>
        <v/>
      </c>
      <c r="AI768" t="str">
        <f>IF(AND(מרקובחצי[[#This Row],[CycleNumber]]&lt;$B769,SUM(U768:U769)=2),1,"")</f>
        <v/>
      </c>
      <c r="AJ768" t="str">
        <f>IF(AND(מרקובחצי[[#This Row],[CycleNumber]]&lt;$B769,SUM(מרקובחצי[[#This Row],[32]],O769)=2),1,"")</f>
        <v/>
      </c>
      <c r="AK768" t="str">
        <f>IF(AND(מרקובחצי[[#This Row],[CycleNumber]]&lt;$B769,SUM(מרקובחצי[[#This Row],[32]],P769)=2),1,"")</f>
        <v/>
      </c>
      <c r="AL768" t="str">
        <f>IF(AND(מרקובחצי[[#This Row],[CycleNumber]]&lt;$B769,SUM(מרקובחצי[[#This Row],[32]],Q769)=2),1,"")</f>
        <v/>
      </c>
      <c r="AM768" t="str">
        <f>IF(AND(מרקובחצי[[#This Row],[CycleNumber]]&lt;$B769,SUM(V768:V769)=2),1,"")</f>
        <v/>
      </c>
      <c r="AN768" t="str">
        <f>IF(AND(מרקובחצי[[#This Row],[CycleNumber]]&lt;$B769,SUM(מרקובחצי[[#This Row],[33]],O769)=2),1,"")</f>
        <v/>
      </c>
      <c r="AO768" t="str">
        <f>IF(AND(מרקובחצי[[#This Row],[CycleNumber]]&lt;$B769,SUM(מרקובחצי[[#This Row],[33]],P769)=2),1,"")</f>
        <v/>
      </c>
      <c r="AP768" t="str">
        <f>IF(AND(מרקובחצי[[#This Row],[CycleNumber]]&lt;$B769,SUM(מרקובחצי[[#This Row],[33]],Q769)=2),1,"")</f>
        <v/>
      </c>
      <c r="AQ768" t="str">
        <f>IF(AND(מרקובחצי[[#This Row],[CycleNumber]]&lt;$B769,SUM(W768:W769)=2),1,"")</f>
        <v/>
      </c>
      <c r="AR768" t="str">
        <f>IF(AND(מרקובחצי[[#This Row],[CycleNumber]]&lt;$B769,SUM(מרקובחצי[[#This Row],[12]],S769)=2),1,"")</f>
        <v/>
      </c>
      <c r="AS768" t="str">
        <f>IF(AND(מרקובחצי[[#This Row],[CycleNumber]]&lt;$B769,SUM(מרקובחצי[[#This Row],[22]],V769)=2),1,"")</f>
        <v/>
      </c>
      <c r="AT768" s="3">
        <f>SUM(מרקובחצי[[#This Row],[11]:[33]])</f>
        <v>0</v>
      </c>
    </row>
    <row r="769" spans="1:46" hidden="1" x14ac:dyDescent="0.25">
      <c r="A769" t="s">
        <v>73</v>
      </c>
      <c r="B769">
        <v>5</v>
      </c>
      <c r="C769">
        <v>29</v>
      </c>
      <c r="D769">
        <f>מרקובחצי[[#This Row],[LengthofCycle]]+1</f>
        <v>30</v>
      </c>
      <c r="E769">
        <f>IF(IFERROR(LOOKUP(מרקובחצי[[#This Row],[ClientID]],קביעויות[הפלגה]),FALSE)=מרקובחצי[[#This Row],[ClientID]],1,"")</f>
        <v>1</v>
      </c>
      <c r="F769" t="str">
        <f>IF(IFERROR(LOOKUP(מרקובחצי[[#This Row],[ClientID]],סוגחציקבוע[S31]),FALSE)=מרקובחצי[[#This Row],[ClientID]],1,"")</f>
        <v/>
      </c>
      <c r="G769" t="str">
        <f>IF(IFERROR(LOOKUP(מרקובחצי[[#This Row],[ClientID]],סוגחציקבוע[S32]),FALSE)=מרקובחצי[[#This Row],[ClientID]],1,"")</f>
        <v/>
      </c>
      <c r="H769" t="str">
        <f>IF(IFERROR(LOOKUP(מרקובחצי[[#This Row],[ClientID]],סוגחציקבוע[S33]),FALSE)=מרקובחצי[[#This Row],[ClientID]],1,"")</f>
        <v/>
      </c>
      <c r="I769" t="str">
        <f>IF(IFERROR(LOOKUP(מרקובחצי[[#This Row],[ClientID]],סוגחציקבוע[S32&amp;33]),FALSE)=מרקובחצי[[#This Row],[ClientID]],1,"")</f>
        <v/>
      </c>
      <c r="J769">
        <f>IF(SUM(מרקובחצי[[#This Row],[11]:[13]])=1,מרקובחצי[[#This Row],[עד ועד]],IF(SUM(R768:T769)=1,IF(מרקובחצי[[#This Row],[עד ועד]]&lt;J768,מרקובחצי[[#This Row],[עד ועד]],J768),J768))</f>
        <v>28</v>
      </c>
      <c r="K769">
        <f>IF(SUM(מרקובחצי[[#This Row],[11]:[13]])=1,מרקובחצי[[#This Row],[עד ועד]],IF(SUM(R768:T769)=1,IF(מרקובחצי[[#This Row],[עד ועד]]&gt;K768,מרקובחצי[[#This Row],[עד ועד]],K768),K768))</f>
        <v>38</v>
      </c>
      <c r="L769" t="str">
        <f>IF(AND(SUM(מרקובחצי[[#This Row],[31]:[33]])=1,SUM(U768:W768)=0),מרקובחצי[[#This Row],[מקס]]-מרקובחצי[[#This Row],[מינ]],"")</f>
        <v/>
      </c>
      <c r="M76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69" t="str">
        <f t="shared" si="11"/>
        <v/>
      </c>
      <c r="O769" t="str">
        <f>IF(מרקובחצי[[#This Row],[קבעה הפלגה?]]=1,"",IF(AND(מרקובחצי[[#This Row],[עד ועד]]&lt;29,OR(מרקובחצי[[#This Row],[CycleNumber]]=1,AND(U768=1,OR(מרקובחצי[[#This Row],[עד ועד]]&lt;J768,מרקובחצי[[#This Row],[עד ועד]]&gt;K768)),AND(V768=1,מרקובחצי[[#This Row],[עד ועד]]&lt;J768),W768=1)),1,""))</f>
        <v/>
      </c>
      <c r="P769" t="str">
        <f>IF(מרקובחצי[[#This Row],[קבעה הפלגה?]]=1,"",IF(AND(מרקובחצי[[#This Row],[עד ועד]]&gt;28,מרקובחצי[[#This Row],[עד ועד]]&lt;32,OR(מרקובחצי[[#This Row],[CycleNumber]]=1,AND(U768=1),AND(V768=1,OR(מרקובחצי[[#This Row],[עד ועד]]&lt;J768,מרקובחצי[[#This Row],[עד ועד]]&gt;K768)),W768=1)),1,""))</f>
        <v/>
      </c>
      <c r="Q769" t="str">
        <f>IF(מרקובחצי[[#This Row],[קבעה הפלגה?]]=1,"",IF(AND(מרקובחצי[[#This Row],[עד ועד]]&gt;31,OR(מרקובחצי[[#This Row],[CycleNumber]]=1,AND(U768=1),AND(V768=1,מרקובחצי[[#This Row],[עד ועד]]&gt;K768),AND(W768=1,OR(מרקובחצי[[#This Row],[עד ועד]]&gt;K768,מרקובחצי[[#This Row],[עד ועד]]&lt;J768)))),1,""))</f>
        <v/>
      </c>
      <c r="R769" t="str">
        <f>IF(מרקובחצי[[#This Row],[CycleNumber]]&gt;1,IF(AND(O768=1,מרקובחצי[[#This Row],[עד ועד]]&lt;29),1,""),"")</f>
        <v/>
      </c>
      <c r="S769" t="str">
        <f>IF(מרקובחצי[[#This Row],[CycleNumber]]&gt;1,IF(OR(AND(O768=1,מרקובחצי[[#This Row],[עד ועד]]&gt;28),AND(P768=1),AND(Q768=1,מרקובחצי[[#This Row],[עד ועד]]&lt;32)),1,""),"")</f>
        <v/>
      </c>
      <c r="T769" t="str">
        <f>IF(מרקובחצי[[#This Row],[CycleNumber]]&gt;1,IF(AND(Q768=1,מרקובחצי[[#This Row],[עד ועד]]&gt;31),1,""),"")</f>
        <v/>
      </c>
      <c r="U769" t="str">
        <f>IF(מרקובחצי[[#This Row],[CycleNumber]]&gt;1,IF(AND(R768=1,מרקובחצי[[#This Row],[עד ועד]]&lt;29),1,IF(AND(U768=1,NOT(OR(מרקובחצי[[#This Row],[עד ועד]]&lt;J768,מרקובחצי[[#This Row],[עד ועד]]&gt;K768))),1,"")),"")</f>
        <v/>
      </c>
      <c r="V769" t="str">
        <f>IF(מרקובחצי[[#This Row],[CycleNumber]]&gt;1,IF(AND(SUM(R768:T768)=1,מרקובחצי[[#This Row],[עד ועד]]&gt;28,מרקובחצי[[#This Row],[עד ועד]]&lt;32),1,IF(OR(S768=1,AND(R768=1,מרקובחצי[[#This Row],[עד ועד]]&gt;28),AND(T768=1,מרקובחצי[[#This Row],[עד ועד]]&lt;32)),1,IF(AND(V768=1,NOT(OR(מרקובחצי[[#This Row],[עד ועד]]&lt;J768,מרקובחצי[[#This Row],[עד ועד]]&gt;K768))),1,""))),"")</f>
        <v/>
      </c>
      <c r="W769" t="str">
        <f>IF(מרקובחצי[[#This Row],[CycleNumber]]&gt;1,IF(AND(T768=1,מרקובחצי[[#This Row],[עד ועד]]&gt;31),1,IF(AND(W768=1,NOT(OR(מרקובחצי[[#This Row],[עד ועד]]&lt;J768,מרקובחצי[[#This Row],[עד ועד]]&gt;K768))),1,"")),"")</f>
        <v/>
      </c>
      <c r="X769" t="str">
        <f>IF(AND(מרקובחצי[[#This Row],[CycleNumber]]&lt;$B770,SUM(מרקובחצי[[#This Row],[11]],R770)=2),1,"")</f>
        <v/>
      </c>
      <c r="Y769" t="str">
        <f>IF(AND(מרקובחצי[[#This Row],[CycleNumber]]&lt;$B770,SUM(מרקובחצי[[#This Row],[11]],S770)=2),1,"")</f>
        <v/>
      </c>
      <c r="Z769" t="str">
        <f>IF(AND(מרקובחצי[[#This Row],[CycleNumber]]&lt;$B770,SUM(מרקובחצי[[#This Row],[13]],S770)=2),1,"")</f>
        <v/>
      </c>
      <c r="AA769" t="str">
        <f>IF(AND(מרקובחצי[[#This Row],[CycleNumber]]&lt;$B770,SUM(מרקובחצי[[#This Row],[13]],T770)=2),1,"")</f>
        <v/>
      </c>
      <c r="AB769" t="str">
        <f>IF(AND(מרקובחצי[[#This Row],[CycleNumber]]&lt;$B770,SUM(מרקובחצי[[#This Row],[21]],U770)=2),1,"")</f>
        <v/>
      </c>
      <c r="AC769" t="str">
        <f>IF(AND(מרקובחצי[[#This Row],[CycleNumber]]&lt;$B770,SUM(מרקובחצי[[#This Row],[21]],V770)=2),1,"")</f>
        <v/>
      </c>
      <c r="AD769" t="str">
        <f>IF(AND(מרקובחצי[[#This Row],[CycleNumber]]&lt;$B770,SUM(מרקובחצי[[#This Row],[23]],V770)=2),1,"")</f>
        <v/>
      </c>
      <c r="AE769" t="str">
        <f>IF(AND(מרקובחצי[[#This Row],[CycleNumber]]&lt;$B770,SUM(מרקובחצי[[#This Row],[23]],W770)=2),1,"")</f>
        <v/>
      </c>
      <c r="AF769" t="str">
        <f>IF(AND(מרקובחצי[[#This Row],[CycleNumber]]&lt;$B770,SUM(מרקובחצי[[#This Row],[31]],O770)=2),1,"")</f>
        <v/>
      </c>
      <c r="AG769" t="str">
        <f>IF(AND(מרקובחצי[[#This Row],[CycleNumber]]&lt;$B770,SUM(מרקובחצי[[#This Row],[31]],P770)=2),1,"")</f>
        <v/>
      </c>
      <c r="AH769" t="str">
        <f>IF(AND(מרקובחצי[[#This Row],[CycleNumber]]&lt;$B770,SUM(מרקובחצי[[#This Row],[31]],Q770)=2),1,"")</f>
        <v/>
      </c>
      <c r="AI769" t="str">
        <f>IF(AND(מרקובחצי[[#This Row],[CycleNumber]]&lt;$B770,SUM(U769:U770)=2),1,"")</f>
        <v/>
      </c>
      <c r="AJ769" t="str">
        <f>IF(AND(מרקובחצי[[#This Row],[CycleNumber]]&lt;$B770,SUM(מרקובחצי[[#This Row],[32]],O770)=2),1,"")</f>
        <v/>
      </c>
      <c r="AK769" t="str">
        <f>IF(AND(מרקובחצי[[#This Row],[CycleNumber]]&lt;$B770,SUM(מרקובחצי[[#This Row],[32]],P770)=2),1,"")</f>
        <v/>
      </c>
      <c r="AL769" t="str">
        <f>IF(AND(מרקובחצי[[#This Row],[CycleNumber]]&lt;$B770,SUM(מרקובחצי[[#This Row],[32]],Q770)=2),1,"")</f>
        <v/>
      </c>
      <c r="AM769" t="str">
        <f>IF(AND(מרקובחצי[[#This Row],[CycleNumber]]&lt;$B770,SUM(V769:V770)=2),1,"")</f>
        <v/>
      </c>
      <c r="AN769" t="str">
        <f>IF(AND(מרקובחצי[[#This Row],[CycleNumber]]&lt;$B770,SUM(מרקובחצי[[#This Row],[33]],O770)=2),1,"")</f>
        <v/>
      </c>
      <c r="AO769" t="str">
        <f>IF(AND(מרקובחצי[[#This Row],[CycleNumber]]&lt;$B770,SUM(מרקובחצי[[#This Row],[33]],P770)=2),1,"")</f>
        <v/>
      </c>
      <c r="AP769" t="str">
        <f>IF(AND(מרקובחצי[[#This Row],[CycleNumber]]&lt;$B770,SUM(מרקובחצי[[#This Row],[33]],Q770)=2),1,"")</f>
        <v/>
      </c>
      <c r="AQ769" t="str">
        <f>IF(AND(מרקובחצי[[#This Row],[CycleNumber]]&lt;$B770,SUM(W769:W770)=2),1,"")</f>
        <v/>
      </c>
      <c r="AR769" t="str">
        <f>IF(AND(מרקובחצי[[#This Row],[CycleNumber]]&lt;$B770,SUM(מרקובחצי[[#This Row],[12]],S770)=2),1,"")</f>
        <v/>
      </c>
      <c r="AS769" t="str">
        <f>IF(AND(מרקובחצי[[#This Row],[CycleNumber]]&lt;$B770,SUM(מרקובחצי[[#This Row],[22]],V770)=2),1,"")</f>
        <v/>
      </c>
      <c r="AT769" s="3">
        <f>SUM(מרקובחצי[[#This Row],[11]:[33]])</f>
        <v>0</v>
      </c>
    </row>
    <row r="770" spans="1:46" hidden="1" x14ac:dyDescent="0.25">
      <c r="A770" t="s">
        <v>73</v>
      </c>
      <c r="B770">
        <v>6</v>
      </c>
      <c r="C770">
        <v>29</v>
      </c>
      <c r="D770">
        <f>מרקובחצי[[#This Row],[LengthofCycle]]+1</f>
        <v>30</v>
      </c>
      <c r="E770">
        <f>IF(IFERROR(LOOKUP(מרקובחצי[[#This Row],[ClientID]],קביעויות[הפלגה]),FALSE)=מרקובחצי[[#This Row],[ClientID]],1,"")</f>
        <v>1</v>
      </c>
      <c r="F770" t="str">
        <f>IF(IFERROR(LOOKUP(מרקובחצי[[#This Row],[ClientID]],סוגחציקבוע[S31]),FALSE)=מרקובחצי[[#This Row],[ClientID]],1,"")</f>
        <v/>
      </c>
      <c r="G770" t="str">
        <f>IF(IFERROR(LOOKUP(מרקובחצי[[#This Row],[ClientID]],סוגחציקבוע[S32]),FALSE)=מרקובחצי[[#This Row],[ClientID]],1,"")</f>
        <v/>
      </c>
      <c r="H770" t="str">
        <f>IF(IFERROR(LOOKUP(מרקובחצי[[#This Row],[ClientID]],סוגחציקבוע[S33]),FALSE)=מרקובחצי[[#This Row],[ClientID]],1,"")</f>
        <v/>
      </c>
      <c r="I770" t="str">
        <f>IF(IFERROR(LOOKUP(מרקובחצי[[#This Row],[ClientID]],סוגחציקבוע[S32&amp;33]),FALSE)=מרקובחצי[[#This Row],[ClientID]],1,"")</f>
        <v/>
      </c>
      <c r="J770">
        <f>IF(SUM(מרקובחצי[[#This Row],[11]:[13]])=1,מרקובחצי[[#This Row],[עד ועד]],IF(SUM(R769:T770)=1,IF(מרקובחצי[[#This Row],[עד ועד]]&lt;J769,מרקובחצי[[#This Row],[עד ועד]],J769),J769))</f>
        <v>28</v>
      </c>
      <c r="K770">
        <f>IF(SUM(מרקובחצי[[#This Row],[11]:[13]])=1,מרקובחצי[[#This Row],[עד ועד]],IF(SUM(R769:T770)=1,IF(מרקובחצי[[#This Row],[עד ועד]]&gt;K769,מרקובחצי[[#This Row],[עד ועד]],K769),K769))</f>
        <v>38</v>
      </c>
      <c r="L770" t="str">
        <f>IF(AND(SUM(מרקובחצי[[#This Row],[31]:[33]])=1,SUM(U769:W769)=0),מרקובחצי[[#This Row],[מקס]]-מרקובחצי[[#This Row],[מינ]],"")</f>
        <v/>
      </c>
      <c r="M77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70" t="str">
        <f t="shared" ref="N770:N833" si="12">IF(ROW()&gt;2,M769,"")</f>
        <v/>
      </c>
      <c r="O770" t="str">
        <f>IF(מרקובחצי[[#This Row],[קבעה הפלגה?]]=1,"",IF(AND(מרקובחצי[[#This Row],[עד ועד]]&lt;29,OR(מרקובחצי[[#This Row],[CycleNumber]]=1,AND(U769=1,OR(מרקובחצי[[#This Row],[עד ועד]]&lt;J769,מרקובחצי[[#This Row],[עד ועד]]&gt;K769)),AND(V769=1,מרקובחצי[[#This Row],[עד ועד]]&lt;J769),W769=1)),1,""))</f>
        <v/>
      </c>
      <c r="P770" t="str">
        <f>IF(מרקובחצי[[#This Row],[קבעה הפלגה?]]=1,"",IF(AND(מרקובחצי[[#This Row],[עד ועד]]&gt;28,מרקובחצי[[#This Row],[עד ועד]]&lt;32,OR(מרקובחצי[[#This Row],[CycleNumber]]=1,AND(U769=1),AND(V769=1,OR(מרקובחצי[[#This Row],[עד ועד]]&lt;J769,מרקובחצי[[#This Row],[עד ועד]]&gt;K769)),W769=1)),1,""))</f>
        <v/>
      </c>
      <c r="Q770" t="str">
        <f>IF(מרקובחצי[[#This Row],[קבעה הפלגה?]]=1,"",IF(AND(מרקובחצי[[#This Row],[עד ועד]]&gt;31,OR(מרקובחצי[[#This Row],[CycleNumber]]=1,AND(U769=1),AND(V769=1,מרקובחצי[[#This Row],[עד ועד]]&gt;K769),AND(W769=1,OR(מרקובחצי[[#This Row],[עד ועד]]&gt;K769,מרקובחצי[[#This Row],[עד ועד]]&lt;J769)))),1,""))</f>
        <v/>
      </c>
      <c r="R770" t="str">
        <f>IF(מרקובחצי[[#This Row],[CycleNumber]]&gt;1,IF(AND(O769=1,מרקובחצי[[#This Row],[עד ועד]]&lt;29),1,""),"")</f>
        <v/>
      </c>
      <c r="S770" t="str">
        <f>IF(מרקובחצי[[#This Row],[CycleNumber]]&gt;1,IF(OR(AND(O769=1,מרקובחצי[[#This Row],[עד ועד]]&gt;28),AND(P769=1),AND(Q769=1,מרקובחצי[[#This Row],[עד ועד]]&lt;32)),1,""),"")</f>
        <v/>
      </c>
      <c r="T770" t="str">
        <f>IF(מרקובחצי[[#This Row],[CycleNumber]]&gt;1,IF(AND(Q769=1,מרקובחצי[[#This Row],[עד ועד]]&gt;31),1,""),"")</f>
        <v/>
      </c>
      <c r="U770" t="str">
        <f>IF(מרקובחצי[[#This Row],[CycleNumber]]&gt;1,IF(AND(R769=1,מרקובחצי[[#This Row],[עד ועד]]&lt;29),1,IF(AND(U769=1,NOT(OR(מרקובחצי[[#This Row],[עד ועד]]&lt;J769,מרקובחצי[[#This Row],[עד ועד]]&gt;K769))),1,"")),"")</f>
        <v/>
      </c>
      <c r="V770" t="str">
        <f>IF(מרקובחצי[[#This Row],[CycleNumber]]&gt;1,IF(AND(SUM(R769:T769)=1,מרקובחצי[[#This Row],[עד ועד]]&gt;28,מרקובחצי[[#This Row],[עד ועד]]&lt;32),1,IF(OR(S769=1,AND(R769=1,מרקובחצי[[#This Row],[עד ועד]]&gt;28),AND(T769=1,מרקובחצי[[#This Row],[עד ועד]]&lt;32)),1,IF(AND(V769=1,NOT(OR(מרקובחצי[[#This Row],[עד ועד]]&lt;J769,מרקובחצי[[#This Row],[עד ועד]]&gt;K769))),1,""))),"")</f>
        <v/>
      </c>
      <c r="W770" t="str">
        <f>IF(מרקובחצי[[#This Row],[CycleNumber]]&gt;1,IF(AND(T769=1,מרקובחצי[[#This Row],[עד ועד]]&gt;31),1,IF(AND(W769=1,NOT(OR(מרקובחצי[[#This Row],[עד ועד]]&lt;J769,מרקובחצי[[#This Row],[עד ועד]]&gt;K769))),1,"")),"")</f>
        <v/>
      </c>
      <c r="X770" t="str">
        <f>IF(AND(מרקובחצי[[#This Row],[CycleNumber]]&lt;$B771,SUM(מרקובחצי[[#This Row],[11]],R771)=2),1,"")</f>
        <v/>
      </c>
      <c r="Y770" t="str">
        <f>IF(AND(מרקובחצי[[#This Row],[CycleNumber]]&lt;$B771,SUM(מרקובחצי[[#This Row],[11]],S771)=2),1,"")</f>
        <v/>
      </c>
      <c r="Z770" t="str">
        <f>IF(AND(מרקובחצי[[#This Row],[CycleNumber]]&lt;$B771,SUM(מרקובחצי[[#This Row],[13]],S771)=2),1,"")</f>
        <v/>
      </c>
      <c r="AA770" t="str">
        <f>IF(AND(מרקובחצי[[#This Row],[CycleNumber]]&lt;$B771,SUM(מרקובחצי[[#This Row],[13]],T771)=2),1,"")</f>
        <v/>
      </c>
      <c r="AB770" t="str">
        <f>IF(AND(מרקובחצי[[#This Row],[CycleNumber]]&lt;$B771,SUM(מרקובחצי[[#This Row],[21]],U771)=2),1,"")</f>
        <v/>
      </c>
      <c r="AC770" t="str">
        <f>IF(AND(מרקובחצי[[#This Row],[CycleNumber]]&lt;$B771,SUM(מרקובחצי[[#This Row],[21]],V771)=2),1,"")</f>
        <v/>
      </c>
      <c r="AD770" t="str">
        <f>IF(AND(מרקובחצי[[#This Row],[CycleNumber]]&lt;$B771,SUM(מרקובחצי[[#This Row],[23]],V771)=2),1,"")</f>
        <v/>
      </c>
      <c r="AE770" t="str">
        <f>IF(AND(מרקובחצי[[#This Row],[CycleNumber]]&lt;$B771,SUM(מרקובחצי[[#This Row],[23]],W771)=2),1,"")</f>
        <v/>
      </c>
      <c r="AF770" t="str">
        <f>IF(AND(מרקובחצי[[#This Row],[CycleNumber]]&lt;$B771,SUM(מרקובחצי[[#This Row],[31]],O771)=2),1,"")</f>
        <v/>
      </c>
      <c r="AG770" t="str">
        <f>IF(AND(מרקובחצי[[#This Row],[CycleNumber]]&lt;$B771,SUM(מרקובחצי[[#This Row],[31]],P771)=2),1,"")</f>
        <v/>
      </c>
      <c r="AH770" t="str">
        <f>IF(AND(מרקובחצי[[#This Row],[CycleNumber]]&lt;$B771,SUM(מרקובחצי[[#This Row],[31]],Q771)=2),1,"")</f>
        <v/>
      </c>
      <c r="AI770" t="str">
        <f>IF(AND(מרקובחצי[[#This Row],[CycleNumber]]&lt;$B771,SUM(U770:U771)=2),1,"")</f>
        <v/>
      </c>
      <c r="AJ770" t="str">
        <f>IF(AND(מרקובחצי[[#This Row],[CycleNumber]]&lt;$B771,SUM(מרקובחצי[[#This Row],[32]],O771)=2),1,"")</f>
        <v/>
      </c>
      <c r="AK770" t="str">
        <f>IF(AND(מרקובחצי[[#This Row],[CycleNumber]]&lt;$B771,SUM(מרקובחצי[[#This Row],[32]],P771)=2),1,"")</f>
        <v/>
      </c>
      <c r="AL770" t="str">
        <f>IF(AND(מרקובחצי[[#This Row],[CycleNumber]]&lt;$B771,SUM(מרקובחצי[[#This Row],[32]],Q771)=2),1,"")</f>
        <v/>
      </c>
      <c r="AM770" t="str">
        <f>IF(AND(מרקובחצי[[#This Row],[CycleNumber]]&lt;$B771,SUM(V770:V771)=2),1,"")</f>
        <v/>
      </c>
      <c r="AN770" t="str">
        <f>IF(AND(מרקובחצי[[#This Row],[CycleNumber]]&lt;$B771,SUM(מרקובחצי[[#This Row],[33]],O771)=2),1,"")</f>
        <v/>
      </c>
      <c r="AO770" t="str">
        <f>IF(AND(מרקובחצי[[#This Row],[CycleNumber]]&lt;$B771,SUM(מרקובחצי[[#This Row],[33]],P771)=2),1,"")</f>
        <v/>
      </c>
      <c r="AP770" t="str">
        <f>IF(AND(מרקובחצי[[#This Row],[CycleNumber]]&lt;$B771,SUM(מרקובחצי[[#This Row],[33]],Q771)=2),1,"")</f>
        <v/>
      </c>
      <c r="AQ770" t="str">
        <f>IF(AND(מרקובחצי[[#This Row],[CycleNumber]]&lt;$B771,SUM(W770:W771)=2),1,"")</f>
        <v/>
      </c>
      <c r="AR770" t="str">
        <f>IF(AND(מרקובחצי[[#This Row],[CycleNumber]]&lt;$B771,SUM(מרקובחצי[[#This Row],[12]],S771)=2),1,"")</f>
        <v/>
      </c>
      <c r="AS770" t="str">
        <f>IF(AND(מרקובחצי[[#This Row],[CycleNumber]]&lt;$B771,SUM(מרקובחצי[[#This Row],[22]],V771)=2),1,"")</f>
        <v/>
      </c>
      <c r="AT770" s="3">
        <f>SUM(מרקובחצי[[#This Row],[11]:[33]])</f>
        <v>0</v>
      </c>
    </row>
    <row r="771" spans="1:46" hidden="1" x14ac:dyDescent="0.25">
      <c r="A771" t="s">
        <v>73</v>
      </c>
      <c r="B771">
        <v>7</v>
      </c>
      <c r="C771">
        <v>27</v>
      </c>
      <c r="D771">
        <f>מרקובחצי[[#This Row],[LengthofCycle]]+1</f>
        <v>28</v>
      </c>
      <c r="E771">
        <f>IF(IFERROR(LOOKUP(מרקובחצי[[#This Row],[ClientID]],קביעויות[הפלגה]),FALSE)=מרקובחצי[[#This Row],[ClientID]],1,"")</f>
        <v>1</v>
      </c>
      <c r="F771" t="str">
        <f>IF(IFERROR(LOOKUP(מרקובחצי[[#This Row],[ClientID]],סוגחציקבוע[S31]),FALSE)=מרקובחצי[[#This Row],[ClientID]],1,"")</f>
        <v/>
      </c>
      <c r="G771" t="str">
        <f>IF(IFERROR(LOOKUP(מרקובחצי[[#This Row],[ClientID]],סוגחציקבוע[S32]),FALSE)=מרקובחצי[[#This Row],[ClientID]],1,"")</f>
        <v/>
      </c>
      <c r="H771" t="str">
        <f>IF(IFERROR(LOOKUP(מרקובחצי[[#This Row],[ClientID]],סוגחציקבוע[S33]),FALSE)=מרקובחצי[[#This Row],[ClientID]],1,"")</f>
        <v/>
      </c>
      <c r="I771" t="str">
        <f>IF(IFERROR(LOOKUP(מרקובחצי[[#This Row],[ClientID]],סוגחציקבוע[S32&amp;33]),FALSE)=מרקובחצי[[#This Row],[ClientID]],1,"")</f>
        <v/>
      </c>
      <c r="J771">
        <f>IF(SUM(מרקובחצי[[#This Row],[11]:[13]])=1,מרקובחצי[[#This Row],[עד ועד]],IF(SUM(R770:T771)=1,IF(מרקובחצי[[#This Row],[עד ועד]]&lt;J770,מרקובחצי[[#This Row],[עד ועד]],J770),J770))</f>
        <v>28</v>
      </c>
      <c r="K771">
        <f>IF(SUM(מרקובחצי[[#This Row],[11]:[13]])=1,מרקובחצי[[#This Row],[עד ועד]],IF(SUM(R770:T771)=1,IF(מרקובחצי[[#This Row],[עד ועד]]&gt;K770,מרקובחצי[[#This Row],[עד ועד]],K770),K770))</f>
        <v>38</v>
      </c>
      <c r="L771" t="str">
        <f>IF(AND(SUM(מרקובחצי[[#This Row],[31]:[33]])=1,SUM(U770:W770)=0),מרקובחצי[[#This Row],[מקס]]-מרקובחצי[[#This Row],[מינ]],"")</f>
        <v/>
      </c>
      <c r="M77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71" t="str">
        <f t="shared" si="12"/>
        <v/>
      </c>
      <c r="O771" t="str">
        <f>IF(מרקובחצי[[#This Row],[קבעה הפלגה?]]=1,"",IF(AND(מרקובחצי[[#This Row],[עד ועד]]&lt;29,OR(מרקובחצי[[#This Row],[CycleNumber]]=1,AND(U770=1,OR(מרקובחצי[[#This Row],[עד ועד]]&lt;J770,מרקובחצי[[#This Row],[עד ועד]]&gt;K770)),AND(V770=1,מרקובחצי[[#This Row],[עד ועד]]&lt;J770),W770=1)),1,""))</f>
        <v/>
      </c>
      <c r="P771" t="str">
        <f>IF(מרקובחצי[[#This Row],[קבעה הפלגה?]]=1,"",IF(AND(מרקובחצי[[#This Row],[עד ועד]]&gt;28,מרקובחצי[[#This Row],[עד ועד]]&lt;32,OR(מרקובחצי[[#This Row],[CycleNumber]]=1,AND(U770=1),AND(V770=1,OR(מרקובחצי[[#This Row],[עד ועד]]&lt;J770,מרקובחצי[[#This Row],[עד ועד]]&gt;K770)),W770=1)),1,""))</f>
        <v/>
      </c>
      <c r="Q771" t="str">
        <f>IF(מרקובחצי[[#This Row],[קבעה הפלגה?]]=1,"",IF(AND(מרקובחצי[[#This Row],[עד ועד]]&gt;31,OR(מרקובחצי[[#This Row],[CycleNumber]]=1,AND(U770=1),AND(V770=1,מרקובחצי[[#This Row],[עד ועד]]&gt;K770),AND(W770=1,OR(מרקובחצי[[#This Row],[עד ועד]]&gt;K770,מרקובחצי[[#This Row],[עד ועד]]&lt;J770)))),1,""))</f>
        <v/>
      </c>
      <c r="R771" t="str">
        <f>IF(מרקובחצי[[#This Row],[CycleNumber]]&gt;1,IF(AND(O770=1,מרקובחצי[[#This Row],[עד ועד]]&lt;29),1,""),"")</f>
        <v/>
      </c>
      <c r="S771" t="str">
        <f>IF(מרקובחצי[[#This Row],[CycleNumber]]&gt;1,IF(OR(AND(O770=1,מרקובחצי[[#This Row],[עד ועד]]&gt;28),AND(P770=1),AND(Q770=1,מרקובחצי[[#This Row],[עד ועד]]&lt;32)),1,""),"")</f>
        <v/>
      </c>
      <c r="T771" t="str">
        <f>IF(מרקובחצי[[#This Row],[CycleNumber]]&gt;1,IF(AND(Q770=1,מרקובחצי[[#This Row],[עד ועד]]&gt;31),1,""),"")</f>
        <v/>
      </c>
      <c r="U771" t="str">
        <f>IF(מרקובחצי[[#This Row],[CycleNumber]]&gt;1,IF(AND(R770=1,מרקובחצי[[#This Row],[עד ועד]]&lt;29),1,IF(AND(U770=1,NOT(OR(מרקובחצי[[#This Row],[עד ועד]]&lt;J770,מרקובחצי[[#This Row],[עד ועד]]&gt;K770))),1,"")),"")</f>
        <v/>
      </c>
      <c r="V771" t="str">
        <f>IF(מרקובחצי[[#This Row],[CycleNumber]]&gt;1,IF(AND(SUM(R770:T770)=1,מרקובחצי[[#This Row],[עד ועד]]&gt;28,מרקובחצי[[#This Row],[עד ועד]]&lt;32),1,IF(OR(S770=1,AND(R770=1,מרקובחצי[[#This Row],[עד ועד]]&gt;28),AND(T770=1,מרקובחצי[[#This Row],[עד ועד]]&lt;32)),1,IF(AND(V770=1,NOT(OR(מרקובחצי[[#This Row],[עד ועד]]&lt;J770,מרקובחצי[[#This Row],[עד ועד]]&gt;K770))),1,""))),"")</f>
        <v/>
      </c>
      <c r="W771" t="str">
        <f>IF(מרקובחצי[[#This Row],[CycleNumber]]&gt;1,IF(AND(T770=1,מרקובחצי[[#This Row],[עד ועד]]&gt;31),1,IF(AND(W770=1,NOT(OR(מרקובחצי[[#This Row],[עד ועד]]&lt;J770,מרקובחצי[[#This Row],[עד ועד]]&gt;K770))),1,"")),"")</f>
        <v/>
      </c>
      <c r="X771" t="str">
        <f>IF(AND(מרקובחצי[[#This Row],[CycleNumber]]&lt;$B772,SUM(מרקובחצי[[#This Row],[11]],R772)=2),1,"")</f>
        <v/>
      </c>
      <c r="Y771" t="str">
        <f>IF(AND(מרקובחצי[[#This Row],[CycleNumber]]&lt;$B772,SUM(מרקובחצי[[#This Row],[11]],S772)=2),1,"")</f>
        <v/>
      </c>
      <c r="Z771" t="str">
        <f>IF(AND(מרקובחצי[[#This Row],[CycleNumber]]&lt;$B772,SUM(מרקובחצי[[#This Row],[13]],S772)=2),1,"")</f>
        <v/>
      </c>
      <c r="AA771" t="str">
        <f>IF(AND(מרקובחצי[[#This Row],[CycleNumber]]&lt;$B772,SUM(מרקובחצי[[#This Row],[13]],T772)=2),1,"")</f>
        <v/>
      </c>
      <c r="AB771" t="str">
        <f>IF(AND(מרקובחצי[[#This Row],[CycleNumber]]&lt;$B772,SUM(מרקובחצי[[#This Row],[21]],U772)=2),1,"")</f>
        <v/>
      </c>
      <c r="AC771" t="str">
        <f>IF(AND(מרקובחצי[[#This Row],[CycleNumber]]&lt;$B772,SUM(מרקובחצי[[#This Row],[21]],V772)=2),1,"")</f>
        <v/>
      </c>
      <c r="AD771" t="str">
        <f>IF(AND(מרקובחצי[[#This Row],[CycleNumber]]&lt;$B772,SUM(מרקובחצי[[#This Row],[23]],V772)=2),1,"")</f>
        <v/>
      </c>
      <c r="AE771" t="str">
        <f>IF(AND(מרקובחצי[[#This Row],[CycleNumber]]&lt;$B772,SUM(מרקובחצי[[#This Row],[23]],W772)=2),1,"")</f>
        <v/>
      </c>
      <c r="AF771" t="str">
        <f>IF(AND(מרקובחצי[[#This Row],[CycleNumber]]&lt;$B772,SUM(מרקובחצי[[#This Row],[31]],O772)=2),1,"")</f>
        <v/>
      </c>
      <c r="AG771" t="str">
        <f>IF(AND(מרקובחצי[[#This Row],[CycleNumber]]&lt;$B772,SUM(מרקובחצי[[#This Row],[31]],P772)=2),1,"")</f>
        <v/>
      </c>
      <c r="AH771" t="str">
        <f>IF(AND(מרקובחצי[[#This Row],[CycleNumber]]&lt;$B772,SUM(מרקובחצי[[#This Row],[31]],Q772)=2),1,"")</f>
        <v/>
      </c>
      <c r="AI771" t="str">
        <f>IF(AND(מרקובחצי[[#This Row],[CycleNumber]]&lt;$B772,SUM(U771:U772)=2),1,"")</f>
        <v/>
      </c>
      <c r="AJ771" t="str">
        <f>IF(AND(מרקובחצי[[#This Row],[CycleNumber]]&lt;$B772,SUM(מרקובחצי[[#This Row],[32]],O772)=2),1,"")</f>
        <v/>
      </c>
      <c r="AK771" t="str">
        <f>IF(AND(מרקובחצי[[#This Row],[CycleNumber]]&lt;$B772,SUM(מרקובחצי[[#This Row],[32]],P772)=2),1,"")</f>
        <v/>
      </c>
      <c r="AL771" t="str">
        <f>IF(AND(מרקובחצי[[#This Row],[CycleNumber]]&lt;$B772,SUM(מרקובחצי[[#This Row],[32]],Q772)=2),1,"")</f>
        <v/>
      </c>
      <c r="AM771" t="str">
        <f>IF(AND(מרקובחצי[[#This Row],[CycleNumber]]&lt;$B772,SUM(V771:V772)=2),1,"")</f>
        <v/>
      </c>
      <c r="AN771" t="str">
        <f>IF(AND(מרקובחצי[[#This Row],[CycleNumber]]&lt;$B772,SUM(מרקובחצי[[#This Row],[33]],O772)=2),1,"")</f>
        <v/>
      </c>
      <c r="AO771" t="str">
        <f>IF(AND(מרקובחצי[[#This Row],[CycleNumber]]&lt;$B772,SUM(מרקובחצי[[#This Row],[33]],P772)=2),1,"")</f>
        <v/>
      </c>
      <c r="AP771" t="str">
        <f>IF(AND(מרקובחצי[[#This Row],[CycleNumber]]&lt;$B772,SUM(מרקובחצי[[#This Row],[33]],Q772)=2),1,"")</f>
        <v/>
      </c>
      <c r="AQ771" t="str">
        <f>IF(AND(מרקובחצי[[#This Row],[CycleNumber]]&lt;$B772,SUM(W771:W772)=2),1,"")</f>
        <v/>
      </c>
      <c r="AR771" t="str">
        <f>IF(AND(מרקובחצי[[#This Row],[CycleNumber]]&lt;$B772,SUM(מרקובחצי[[#This Row],[12]],S772)=2),1,"")</f>
        <v/>
      </c>
      <c r="AS771" t="str">
        <f>IF(AND(מרקובחצי[[#This Row],[CycleNumber]]&lt;$B772,SUM(מרקובחצי[[#This Row],[22]],V772)=2),1,"")</f>
        <v/>
      </c>
      <c r="AT771" s="3">
        <f>SUM(מרקובחצי[[#This Row],[11]:[33]])</f>
        <v>0</v>
      </c>
    </row>
    <row r="772" spans="1:46" hidden="1" x14ac:dyDescent="0.25">
      <c r="A772" t="s">
        <v>73</v>
      </c>
      <c r="B772">
        <v>8</v>
      </c>
      <c r="C772">
        <v>28</v>
      </c>
      <c r="D772">
        <f>מרקובחצי[[#This Row],[LengthofCycle]]+1</f>
        <v>29</v>
      </c>
      <c r="E772">
        <f>IF(IFERROR(LOOKUP(מרקובחצי[[#This Row],[ClientID]],קביעויות[הפלגה]),FALSE)=מרקובחצי[[#This Row],[ClientID]],1,"")</f>
        <v>1</v>
      </c>
      <c r="F772" t="str">
        <f>IF(IFERROR(LOOKUP(מרקובחצי[[#This Row],[ClientID]],סוגחציקבוע[S31]),FALSE)=מרקובחצי[[#This Row],[ClientID]],1,"")</f>
        <v/>
      </c>
      <c r="G772" t="str">
        <f>IF(IFERROR(LOOKUP(מרקובחצי[[#This Row],[ClientID]],סוגחציקבוע[S32]),FALSE)=מרקובחצי[[#This Row],[ClientID]],1,"")</f>
        <v/>
      </c>
      <c r="H772" t="str">
        <f>IF(IFERROR(LOOKUP(מרקובחצי[[#This Row],[ClientID]],סוגחציקבוע[S33]),FALSE)=מרקובחצי[[#This Row],[ClientID]],1,"")</f>
        <v/>
      </c>
      <c r="I772" t="str">
        <f>IF(IFERROR(LOOKUP(מרקובחצי[[#This Row],[ClientID]],סוגחציקבוע[S32&amp;33]),FALSE)=מרקובחצי[[#This Row],[ClientID]],1,"")</f>
        <v/>
      </c>
      <c r="J772">
        <f>IF(SUM(מרקובחצי[[#This Row],[11]:[13]])=1,מרקובחצי[[#This Row],[עד ועד]],IF(SUM(R771:T772)=1,IF(מרקובחצי[[#This Row],[עד ועד]]&lt;J771,מרקובחצי[[#This Row],[עד ועד]],J771),J771))</f>
        <v>28</v>
      </c>
      <c r="K772">
        <f>IF(SUM(מרקובחצי[[#This Row],[11]:[13]])=1,מרקובחצי[[#This Row],[עד ועד]],IF(SUM(R771:T772)=1,IF(מרקובחצי[[#This Row],[עד ועד]]&gt;K771,מרקובחצי[[#This Row],[עד ועד]],K771),K771))</f>
        <v>38</v>
      </c>
      <c r="L772" t="str">
        <f>IF(AND(SUM(מרקובחצי[[#This Row],[31]:[33]])=1,SUM(U771:W771)=0),מרקובחצי[[#This Row],[מקס]]-מרקובחצי[[#This Row],[מינ]],"")</f>
        <v/>
      </c>
      <c r="M77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72" t="str">
        <f t="shared" si="12"/>
        <v/>
      </c>
      <c r="O772" t="str">
        <f>IF(מרקובחצי[[#This Row],[קבעה הפלגה?]]=1,"",IF(AND(מרקובחצי[[#This Row],[עד ועד]]&lt;29,OR(מרקובחצי[[#This Row],[CycleNumber]]=1,AND(U771=1,OR(מרקובחצי[[#This Row],[עד ועד]]&lt;J771,מרקובחצי[[#This Row],[עד ועד]]&gt;K771)),AND(V771=1,מרקובחצי[[#This Row],[עד ועד]]&lt;J771),W771=1)),1,""))</f>
        <v/>
      </c>
      <c r="P772" t="str">
        <f>IF(מרקובחצי[[#This Row],[קבעה הפלגה?]]=1,"",IF(AND(מרקובחצי[[#This Row],[עד ועד]]&gt;28,מרקובחצי[[#This Row],[עד ועד]]&lt;32,OR(מרקובחצי[[#This Row],[CycleNumber]]=1,AND(U771=1),AND(V771=1,OR(מרקובחצי[[#This Row],[עד ועד]]&lt;J771,מרקובחצי[[#This Row],[עד ועד]]&gt;K771)),W771=1)),1,""))</f>
        <v/>
      </c>
      <c r="Q772" t="str">
        <f>IF(מרקובחצי[[#This Row],[קבעה הפלגה?]]=1,"",IF(AND(מרקובחצי[[#This Row],[עד ועד]]&gt;31,OR(מרקובחצי[[#This Row],[CycleNumber]]=1,AND(U771=1),AND(V771=1,מרקובחצי[[#This Row],[עד ועד]]&gt;K771),AND(W771=1,OR(מרקובחצי[[#This Row],[עד ועד]]&gt;K771,מרקובחצי[[#This Row],[עד ועד]]&lt;J771)))),1,""))</f>
        <v/>
      </c>
      <c r="R772" t="str">
        <f>IF(מרקובחצי[[#This Row],[CycleNumber]]&gt;1,IF(AND(O771=1,מרקובחצי[[#This Row],[עד ועד]]&lt;29),1,""),"")</f>
        <v/>
      </c>
      <c r="S772" t="str">
        <f>IF(מרקובחצי[[#This Row],[CycleNumber]]&gt;1,IF(OR(AND(O771=1,מרקובחצי[[#This Row],[עד ועד]]&gt;28),AND(P771=1),AND(Q771=1,מרקובחצי[[#This Row],[עד ועד]]&lt;32)),1,""),"")</f>
        <v/>
      </c>
      <c r="T772" t="str">
        <f>IF(מרקובחצי[[#This Row],[CycleNumber]]&gt;1,IF(AND(Q771=1,מרקובחצי[[#This Row],[עד ועד]]&gt;31),1,""),"")</f>
        <v/>
      </c>
      <c r="U772" t="str">
        <f>IF(מרקובחצי[[#This Row],[CycleNumber]]&gt;1,IF(AND(R771=1,מרקובחצי[[#This Row],[עד ועד]]&lt;29),1,IF(AND(U771=1,NOT(OR(מרקובחצי[[#This Row],[עד ועד]]&lt;J771,מרקובחצי[[#This Row],[עד ועד]]&gt;K771))),1,"")),"")</f>
        <v/>
      </c>
      <c r="V772" t="str">
        <f>IF(מרקובחצי[[#This Row],[CycleNumber]]&gt;1,IF(AND(SUM(R771:T771)=1,מרקובחצי[[#This Row],[עד ועד]]&gt;28,מרקובחצי[[#This Row],[עד ועד]]&lt;32),1,IF(OR(S771=1,AND(R771=1,מרקובחצי[[#This Row],[עד ועד]]&gt;28),AND(T771=1,מרקובחצי[[#This Row],[עד ועד]]&lt;32)),1,IF(AND(V771=1,NOT(OR(מרקובחצי[[#This Row],[עד ועד]]&lt;J771,מרקובחצי[[#This Row],[עד ועד]]&gt;K771))),1,""))),"")</f>
        <v/>
      </c>
      <c r="W772" t="str">
        <f>IF(מרקובחצי[[#This Row],[CycleNumber]]&gt;1,IF(AND(T771=1,מרקובחצי[[#This Row],[עד ועד]]&gt;31),1,IF(AND(W771=1,NOT(OR(מרקובחצי[[#This Row],[עד ועד]]&lt;J771,מרקובחצי[[#This Row],[עד ועד]]&gt;K771))),1,"")),"")</f>
        <v/>
      </c>
      <c r="X772" t="str">
        <f>IF(AND(מרקובחצי[[#This Row],[CycleNumber]]&lt;$B773,SUM(מרקובחצי[[#This Row],[11]],R773)=2),1,"")</f>
        <v/>
      </c>
      <c r="Y772" t="str">
        <f>IF(AND(מרקובחצי[[#This Row],[CycleNumber]]&lt;$B773,SUM(מרקובחצי[[#This Row],[11]],S773)=2),1,"")</f>
        <v/>
      </c>
      <c r="Z772" t="str">
        <f>IF(AND(מרקובחצי[[#This Row],[CycleNumber]]&lt;$B773,SUM(מרקובחצי[[#This Row],[13]],S773)=2),1,"")</f>
        <v/>
      </c>
      <c r="AA772" t="str">
        <f>IF(AND(מרקובחצי[[#This Row],[CycleNumber]]&lt;$B773,SUM(מרקובחצי[[#This Row],[13]],T773)=2),1,"")</f>
        <v/>
      </c>
      <c r="AB772" t="str">
        <f>IF(AND(מרקובחצי[[#This Row],[CycleNumber]]&lt;$B773,SUM(מרקובחצי[[#This Row],[21]],U773)=2),1,"")</f>
        <v/>
      </c>
      <c r="AC772" t="str">
        <f>IF(AND(מרקובחצי[[#This Row],[CycleNumber]]&lt;$B773,SUM(מרקובחצי[[#This Row],[21]],V773)=2),1,"")</f>
        <v/>
      </c>
      <c r="AD772" t="str">
        <f>IF(AND(מרקובחצי[[#This Row],[CycleNumber]]&lt;$B773,SUM(מרקובחצי[[#This Row],[23]],V773)=2),1,"")</f>
        <v/>
      </c>
      <c r="AE772" t="str">
        <f>IF(AND(מרקובחצי[[#This Row],[CycleNumber]]&lt;$B773,SUM(מרקובחצי[[#This Row],[23]],W773)=2),1,"")</f>
        <v/>
      </c>
      <c r="AF772" t="str">
        <f>IF(AND(מרקובחצי[[#This Row],[CycleNumber]]&lt;$B773,SUM(מרקובחצי[[#This Row],[31]],O773)=2),1,"")</f>
        <v/>
      </c>
      <c r="AG772" t="str">
        <f>IF(AND(מרקובחצי[[#This Row],[CycleNumber]]&lt;$B773,SUM(מרקובחצי[[#This Row],[31]],P773)=2),1,"")</f>
        <v/>
      </c>
      <c r="AH772" t="str">
        <f>IF(AND(מרקובחצי[[#This Row],[CycleNumber]]&lt;$B773,SUM(מרקובחצי[[#This Row],[31]],Q773)=2),1,"")</f>
        <v/>
      </c>
      <c r="AI772" t="str">
        <f>IF(AND(מרקובחצי[[#This Row],[CycleNumber]]&lt;$B773,SUM(U772:U773)=2),1,"")</f>
        <v/>
      </c>
      <c r="AJ772" t="str">
        <f>IF(AND(מרקובחצי[[#This Row],[CycleNumber]]&lt;$B773,SUM(מרקובחצי[[#This Row],[32]],O773)=2),1,"")</f>
        <v/>
      </c>
      <c r="AK772" t="str">
        <f>IF(AND(מרקובחצי[[#This Row],[CycleNumber]]&lt;$B773,SUM(מרקובחצי[[#This Row],[32]],P773)=2),1,"")</f>
        <v/>
      </c>
      <c r="AL772" t="str">
        <f>IF(AND(מרקובחצי[[#This Row],[CycleNumber]]&lt;$B773,SUM(מרקובחצי[[#This Row],[32]],Q773)=2),1,"")</f>
        <v/>
      </c>
      <c r="AM772" t="str">
        <f>IF(AND(מרקובחצי[[#This Row],[CycleNumber]]&lt;$B773,SUM(V772:V773)=2),1,"")</f>
        <v/>
      </c>
      <c r="AN772" t="str">
        <f>IF(AND(מרקובחצי[[#This Row],[CycleNumber]]&lt;$B773,SUM(מרקובחצי[[#This Row],[33]],O773)=2),1,"")</f>
        <v/>
      </c>
      <c r="AO772" t="str">
        <f>IF(AND(מרקובחצי[[#This Row],[CycleNumber]]&lt;$B773,SUM(מרקובחצי[[#This Row],[33]],P773)=2),1,"")</f>
        <v/>
      </c>
      <c r="AP772" t="str">
        <f>IF(AND(מרקובחצי[[#This Row],[CycleNumber]]&lt;$B773,SUM(מרקובחצי[[#This Row],[33]],Q773)=2),1,"")</f>
        <v/>
      </c>
      <c r="AQ772" t="str">
        <f>IF(AND(מרקובחצי[[#This Row],[CycleNumber]]&lt;$B773,SUM(W772:W773)=2),1,"")</f>
        <v/>
      </c>
      <c r="AR772" t="str">
        <f>IF(AND(מרקובחצי[[#This Row],[CycleNumber]]&lt;$B773,SUM(מרקובחצי[[#This Row],[12]],S773)=2),1,"")</f>
        <v/>
      </c>
      <c r="AS772" t="str">
        <f>IF(AND(מרקובחצי[[#This Row],[CycleNumber]]&lt;$B773,SUM(מרקובחצי[[#This Row],[22]],V773)=2),1,"")</f>
        <v/>
      </c>
      <c r="AT772" s="3">
        <f>SUM(מרקובחצי[[#This Row],[11]:[33]])</f>
        <v>0</v>
      </c>
    </row>
    <row r="773" spans="1:46" hidden="1" x14ac:dyDescent="0.25">
      <c r="A773" t="s">
        <v>73</v>
      </c>
      <c r="B773">
        <v>9</v>
      </c>
      <c r="C773">
        <v>26</v>
      </c>
      <c r="D773">
        <f>מרקובחצי[[#This Row],[LengthofCycle]]+1</f>
        <v>27</v>
      </c>
      <c r="E773">
        <f>IF(IFERROR(LOOKUP(מרקובחצי[[#This Row],[ClientID]],קביעויות[הפלגה]),FALSE)=מרקובחצי[[#This Row],[ClientID]],1,"")</f>
        <v>1</v>
      </c>
      <c r="F773" t="str">
        <f>IF(IFERROR(LOOKUP(מרקובחצי[[#This Row],[ClientID]],סוגחציקבוע[S31]),FALSE)=מרקובחצי[[#This Row],[ClientID]],1,"")</f>
        <v/>
      </c>
      <c r="G773" t="str">
        <f>IF(IFERROR(LOOKUP(מרקובחצי[[#This Row],[ClientID]],סוגחציקבוע[S32]),FALSE)=מרקובחצי[[#This Row],[ClientID]],1,"")</f>
        <v/>
      </c>
      <c r="H773" t="str">
        <f>IF(IFERROR(LOOKUP(מרקובחצי[[#This Row],[ClientID]],סוגחציקבוע[S33]),FALSE)=מרקובחצי[[#This Row],[ClientID]],1,"")</f>
        <v/>
      </c>
      <c r="I773" t="str">
        <f>IF(IFERROR(LOOKUP(מרקובחצי[[#This Row],[ClientID]],סוגחציקבוע[S32&amp;33]),FALSE)=מרקובחצי[[#This Row],[ClientID]],1,"")</f>
        <v/>
      </c>
      <c r="J773">
        <f>IF(SUM(מרקובחצי[[#This Row],[11]:[13]])=1,מרקובחצי[[#This Row],[עד ועד]],IF(SUM(R772:T773)=1,IF(מרקובחצי[[#This Row],[עד ועד]]&lt;J772,מרקובחצי[[#This Row],[עד ועד]],J772),J772))</f>
        <v>28</v>
      </c>
      <c r="K773">
        <f>IF(SUM(מרקובחצי[[#This Row],[11]:[13]])=1,מרקובחצי[[#This Row],[עד ועד]],IF(SUM(R772:T773)=1,IF(מרקובחצי[[#This Row],[עד ועד]]&gt;K772,מרקובחצי[[#This Row],[עד ועד]],K772),K772))</f>
        <v>38</v>
      </c>
      <c r="L773" t="str">
        <f>IF(AND(SUM(מרקובחצי[[#This Row],[31]:[33]])=1,SUM(U772:W772)=0),מרקובחצי[[#This Row],[מקס]]-מרקובחצי[[#This Row],[מינ]],"")</f>
        <v/>
      </c>
      <c r="M77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73" t="str">
        <f t="shared" si="12"/>
        <v/>
      </c>
      <c r="O773" t="str">
        <f>IF(מרקובחצי[[#This Row],[קבעה הפלגה?]]=1,"",IF(AND(מרקובחצי[[#This Row],[עד ועד]]&lt;29,OR(מרקובחצי[[#This Row],[CycleNumber]]=1,AND(U772=1,OR(מרקובחצי[[#This Row],[עד ועד]]&lt;J772,מרקובחצי[[#This Row],[עד ועד]]&gt;K772)),AND(V772=1,מרקובחצי[[#This Row],[עד ועד]]&lt;J772),W772=1)),1,""))</f>
        <v/>
      </c>
      <c r="P773" t="str">
        <f>IF(מרקובחצי[[#This Row],[קבעה הפלגה?]]=1,"",IF(AND(מרקובחצי[[#This Row],[עד ועד]]&gt;28,מרקובחצי[[#This Row],[עד ועד]]&lt;32,OR(מרקובחצי[[#This Row],[CycleNumber]]=1,AND(U772=1),AND(V772=1,OR(מרקובחצי[[#This Row],[עד ועד]]&lt;J772,מרקובחצי[[#This Row],[עד ועד]]&gt;K772)),W772=1)),1,""))</f>
        <v/>
      </c>
      <c r="Q773" t="str">
        <f>IF(מרקובחצי[[#This Row],[קבעה הפלגה?]]=1,"",IF(AND(מרקובחצי[[#This Row],[עד ועד]]&gt;31,OR(מרקובחצי[[#This Row],[CycleNumber]]=1,AND(U772=1),AND(V772=1,מרקובחצי[[#This Row],[עד ועד]]&gt;K772),AND(W772=1,OR(מרקובחצי[[#This Row],[עד ועד]]&gt;K772,מרקובחצי[[#This Row],[עד ועד]]&lt;J772)))),1,""))</f>
        <v/>
      </c>
      <c r="R773" t="str">
        <f>IF(מרקובחצי[[#This Row],[CycleNumber]]&gt;1,IF(AND(O772=1,מרקובחצי[[#This Row],[עד ועד]]&lt;29),1,""),"")</f>
        <v/>
      </c>
      <c r="S773" t="str">
        <f>IF(מרקובחצי[[#This Row],[CycleNumber]]&gt;1,IF(OR(AND(O772=1,מרקובחצי[[#This Row],[עד ועד]]&gt;28),AND(P772=1),AND(Q772=1,מרקובחצי[[#This Row],[עד ועד]]&lt;32)),1,""),"")</f>
        <v/>
      </c>
      <c r="T773" t="str">
        <f>IF(מרקובחצי[[#This Row],[CycleNumber]]&gt;1,IF(AND(Q772=1,מרקובחצי[[#This Row],[עד ועד]]&gt;31),1,""),"")</f>
        <v/>
      </c>
      <c r="U773" t="str">
        <f>IF(מרקובחצי[[#This Row],[CycleNumber]]&gt;1,IF(AND(R772=1,מרקובחצי[[#This Row],[עד ועד]]&lt;29),1,IF(AND(U772=1,NOT(OR(מרקובחצי[[#This Row],[עד ועד]]&lt;J772,מרקובחצי[[#This Row],[עד ועד]]&gt;K772))),1,"")),"")</f>
        <v/>
      </c>
      <c r="V773" t="str">
        <f>IF(מרקובחצי[[#This Row],[CycleNumber]]&gt;1,IF(AND(SUM(R772:T772)=1,מרקובחצי[[#This Row],[עד ועד]]&gt;28,מרקובחצי[[#This Row],[עד ועד]]&lt;32),1,IF(OR(S772=1,AND(R772=1,מרקובחצי[[#This Row],[עד ועד]]&gt;28),AND(T772=1,מרקובחצי[[#This Row],[עד ועד]]&lt;32)),1,IF(AND(V772=1,NOT(OR(מרקובחצי[[#This Row],[עד ועד]]&lt;J772,מרקובחצי[[#This Row],[עד ועד]]&gt;K772))),1,""))),"")</f>
        <v/>
      </c>
      <c r="W773" t="str">
        <f>IF(מרקובחצי[[#This Row],[CycleNumber]]&gt;1,IF(AND(T772=1,מרקובחצי[[#This Row],[עד ועד]]&gt;31),1,IF(AND(W772=1,NOT(OR(מרקובחצי[[#This Row],[עד ועד]]&lt;J772,מרקובחצי[[#This Row],[עד ועד]]&gt;K772))),1,"")),"")</f>
        <v/>
      </c>
      <c r="X773" t="str">
        <f>IF(AND(מרקובחצי[[#This Row],[CycleNumber]]&lt;$B774,SUM(מרקובחצי[[#This Row],[11]],R774)=2),1,"")</f>
        <v/>
      </c>
      <c r="Y773" t="str">
        <f>IF(AND(מרקובחצי[[#This Row],[CycleNumber]]&lt;$B774,SUM(מרקובחצי[[#This Row],[11]],S774)=2),1,"")</f>
        <v/>
      </c>
      <c r="Z773" t="str">
        <f>IF(AND(מרקובחצי[[#This Row],[CycleNumber]]&lt;$B774,SUM(מרקובחצי[[#This Row],[13]],S774)=2),1,"")</f>
        <v/>
      </c>
      <c r="AA773" t="str">
        <f>IF(AND(מרקובחצי[[#This Row],[CycleNumber]]&lt;$B774,SUM(מרקובחצי[[#This Row],[13]],T774)=2),1,"")</f>
        <v/>
      </c>
      <c r="AB773" t="str">
        <f>IF(AND(מרקובחצי[[#This Row],[CycleNumber]]&lt;$B774,SUM(מרקובחצי[[#This Row],[21]],U774)=2),1,"")</f>
        <v/>
      </c>
      <c r="AC773" t="str">
        <f>IF(AND(מרקובחצי[[#This Row],[CycleNumber]]&lt;$B774,SUM(מרקובחצי[[#This Row],[21]],V774)=2),1,"")</f>
        <v/>
      </c>
      <c r="AD773" t="str">
        <f>IF(AND(מרקובחצי[[#This Row],[CycleNumber]]&lt;$B774,SUM(מרקובחצי[[#This Row],[23]],V774)=2),1,"")</f>
        <v/>
      </c>
      <c r="AE773" t="str">
        <f>IF(AND(מרקובחצי[[#This Row],[CycleNumber]]&lt;$B774,SUM(מרקובחצי[[#This Row],[23]],W774)=2),1,"")</f>
        <v/>
      </c>
      <c r="AF773" t="str">
        <f>IF(AND(מרקובחצי[[#This Row],[CycleNumber]]&lt;$B774,SUM(מרקובחצי[[#This Row],[31]],O774)=2),1,"")</f>
        <v/>
      </c>
      <c r="AG773" t="str">
        <f>IF(AND(מרקובחצי[[#This Row],[CycleNumber]]&lt;$B774,SUM(מרקובחצי[[#This Row],[31]],P774)=2),1,"")</f>
        <v/>
      </c>
      <c r="AH773" t="str">
        <f>IF(AND(מרקובחצי[[#This Row],[CycleNumber]]&lt;$B774,SUM(מרקובחצי[[#This Row],[31]],Q774)=2),1,"")</f>
        <v/>
      </c>
      <c r="AI773" t="str">
        <f>IF(AND(מרקובחצי[[#This Row],[CycleNumber]]&lt;$B774,SUM(U773:U774)=2),1,"")</f>
        <v/>
      </c>
      <c r="AJ773" t="str">
        <f>IF(AND(מרקובחצי[[#This Row],[CycleNumber]]&lt;$B774,SUM(מרקובחצי[[#This Row],[32]],O774)=2),1,"")</f>
        <v/>
      </c>
      <c r="AK773" t="str">
        <f>IF(AND(מרקובחצי[[#This Row],[CycleNumber]]&lt;$B774,SUM(מרקובחצי[[#This Row],[32]],P774)=2),1,"")</f>
        <v/>
      </c>
      <c r="AL773" t="str">
        <f>IF(AND(מרקובחצי[[#This Row],[CycleNumber]]&lt;$B774,SUM(מרקובחצי[[#This Row],[32]],Q774)=2),1,"")</f>
        <v/>
      </c>
      <c r="AM773" t="str">
        <f>IF(AND(מרקובחצי[[#This Row],[CycleNumber]]&lt;$B774,SUM(V773:V774)=2),1,"")</f>
        <v/>
      </c>
      <c r="AN773" t="str">
        <f>IF(AND(מרקובחצי[[#This Row],[CycleNumber]]&lt;$B774,SUM(מרקובחצי[[#This Row],[33]],O774)=2),1,"")</f>
        <v/>
      </c>
      <c r="AO773" t="str">
        <f>IF(AND(מרקובחצי[[#This Row],[CycleNumber]]&lt;$B774,SUM(מרקובחצי[[#This Row],[33]],P774)=2),1,"")</f>
        <v/>
      </c>
      <c r="AP773" t="str">
        <f>IF(AND(מרקובחצי[[#This Row],[CycleNumber]]&lt;$B774,SUM(מרקובחצי[[#This Row],[33]],Q774)=2),1,"")</f>
        <v/>
      </c>
      <c r="AQ773" t="str">
        <f>IF(AND(מרקובחצי[[#This Row],[CycleNumber]]&lt;$B774,SUM(W773:W774)=2),1,"")</f>
        <v/>
      </c>
      <c r="AR773" t="str">
        <f>IF(AND(מרקובחצי[[#This Row],[CycleNumber]]&lt;$B774,SUM(מרקובחצי[[#This Row],[12]],S774)=2),1,"")</f>
        <v/>
      </c>
      <c r="AS773" t="str">
        <f>IF(AND(מרקובחצי[[#This Row],[CycleNumber]]&lt;$B774,SUM(מרקובחצי[[#This Row],[22]],V774)=2),1,"")</f>
        <v/>
      </c>
      <c r="AT773" s="3">
        <f>SUM(מרקובחצי[[#This Row],[11]:[33]])</f>
        <v>0</v>
      </c>
    </row>
    <row r="774" spans="1:46" hidden="1" x14ac:dyDescent="0.25">
      <c r="A774" t="s">
        <v>73</v>
      </c>
      <c r="B774">
        <v>10</v>
      </c>
      <c r="C774">
        <v>29</v>
      </c>
      <c r="D774">
        <f>מרקובחצי[[#This Row],[LengthofCycle]]+1</f>
        <v>30</v>
      </c>
      <c r="E774">
        <f>IF(IFERROR(LOOKUP(מרקובחצי[[#This Row],[ClientID]],קביעויות[הפלגה]),FALSE)=מרקובחצי[[#This Row],[ClientID]],1,"")</f>
        <v>1</v>
      </c>
      <c r="F774" t="str">
        <f>IF(IFERROR(LOOKUP(מרקובחצי[[#This Row],[ClientID]],סוגחציקבוע[S31]),FALSE)=מרקובחצי[[#This Row],[ClientID]],1,"")</f>
        <v/>
      </c>
      <c r="G774" t="str">
        <f>IF(IFERROR(LOOKUP(מרקובחצי[[#This Row],[ClientID]],סוגחציקבוע[S32]),FALSE)=מרקובחצי[[#This Row],[ClientID]],1,"")</f>
        <v/>
      </c>
      <c r="H774" t="str">
        <f>IF(IFERROR(LOOKUP(מרקובחצי[[#This Row],[ClientID]],סוגחציקבוע[S33]),FALSE)=מרקובחצי[[#This Row],[ClientID]],1,"")</f>
        <v/>
      </c>
      <c r="I774" t="str">
        <f>IF(IFERROR(LOOKUP(מרקובחצי[[#This Row],[ClientID]],סוגחציקבוע[S32&amp;33]),FALSE)=מרקובחצי[[#This Row],[ClientID]],1,"")</f>
        <v/>
      </c>
      <c r="J774">
        <f>IF(SUM(מרקובחצי[[#This Row],[11]:[13]])=1,מרקובחצי[[#This Row],[עד ועד]],IF(SUM(R773:T774)=1,IF(מרקובחצי[[#This Row],[עד ועד]]&lt;J773,מרקובחצי[[#This Row],[עד ועד]],J773),J773))</f>
        <v>28</v>
      </c>
      <c r="K774">
        <f>IF(SUM(מרקובחצי[[#This Row],[11]:[13]])=1,מרקובחצי[[#This Row],[עד ועד]],IF(SUM(R773:T774)=1,IF(מרקובחצי[[#This Row],[עד ועד]]&gt;K773,מרקובחצי[[#This Row],[עד ועד]],K773),K773))</f>
        <v>38</v>
      </c>
      <c r="L774" t="str">
        <f>IF(AND(SUM(מרקובחצי[[#This Row],[31]:[33]])=1,SUM(U773:W773)=0),מרקובחצי[[#This Row],[מקס]]-מרקובחצי[[#This Row],[מינ]],"")</f>
        <v/>
      </c>
      <c r="M77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74" t="str">
        <f t="shared" si="12"/>
        <v/>
      </c>
      <c r="O774" t="str">
        <f>IF(מרקובחצי[[#This Row],[קבעה הפלגה?]]=1,"",IF(AND(מרקובחצי[[#This Row],[עד ועד]]&lt;29,OR(מרקובחצי[[#This Row],[CycleNumber]]=1,AND(U773=1,OR(מרקובחצי[[#This Row],[עד ועד]]&lt;J773,מרקובחצי[[#This Row],[עד ועד]]&gt;K773)),AND(V773=1,מרקובחצי[[#This Row],[עד ועד]]&lt;J773),W773=1)),1,""))</f>
        <v/>
      </c>
      <c r="P774" t="str">
        <f>IF(מרקובחצי[[#This Row],[קבעה הפלגה?]]=1,"",IF(AND(מרקובחצי[[#This Row],[עד ועד]]&gt;28,מרקובחצי[[#This Row],[עד ועד]]&lt;32,OR(מרקובחצי[[#This Row],[CycleNumber]]=1,AND(U773=1),AND(V773=1,OR(מרקובחצי[[#This Row],[עד ועד]]&lt;J773,מרקובחצי[[#This Row],[עד ועד]]&gt;K773)),W773=1)),1,""))</f>
        <v/>
      </c>
      <c r="Q774" t="str">
        <f>IF(מרקובחצי[[#This Row],[קבעה הפלגה?]]=1,"",IF(AND(מרקובחצי[[#This Row],[עד ועד]]&gt;31,OR(מרקובחצי[[#This Row],[CycleNumber]]=1,AND(U773=1),AND(V773=1,מרקובחצי[[#This Row],[עד ועד]]&gt;K773),AND(W773=1,OR(מרקובחצי[[#This Row],[עד ועד]]&gt;K773,מרקובחצי[[#This Row],[עד ועד]]&lt;J773)))),1,""))</f>
        <v/>
      </c>
      <c r="R774" t="str">
        <f>IF(מרקובחצי[[#This Row],[CycleNumber]]&gt;1,IF(AND(O773=1,מרקובחצי[[#This Row],[עד ועד]]&lt;29),1,""),"")</f>
        <v/>
      </c>
      <c r="S774" t="str">
        <f>IF(מרקובחצי[[#This Row],[CycleNumber]]&gt;1,IF(OR(AND(O773=1,מרקובחצי[[#This Row],[עד ועד]]&gt;28),AND(P773=1),AND(Q773=1,מרקובחצי[[#This Row],[עד ועד]]&lt;32)),1,""),"")</f>
        <v/>
      </c>
      <c r="T774" t="str">
        <f>IF(מרקובחצי[[#This Row],[CycleNumber]]&gt;1,IF(AND(Q773=1,מרקובחצי[[#This Row],[עד ועד]]&gt;31),1,""),"")</f>
        <v/>
      </c>
      <c r="U774" t="str">
        <f>IF(מרקובחצי[[#This Row],[CycleNumber]]&gt;1,IF(AND(R773=1,מרקובחצי[[#This Row],[עד ועד]]&lt;29),1,IF(AND(U773=1,NOT(OR(מרקובחצי[[#This Row],[עד ועד]]&lt;J773,מרקובחצי[[#This Row],[עד ועד]]&gt;K773))),1,"")),"")</f>
        <v/>
      </c>
      <c r="V774" t="str">
        <f>IF(מרקובחצי[[#This Row],[CycleNumber]]&gt;1,IF(AND(SUM(R773:T773)=1,מרקובחצי[[#This Row],[עד ועד]]&gt;28,מרקובחצי[[#This Row],[עד ועד]]&lt;32),1,IF(OR(S773=1,AND(R773=1,מרקובחצי[[#This Row],[עד ועד]]&gt;28),AND(T773=1,מרקובחצי[[#This Row],[עד ועד]]&lt;32)),1,IF(AND(V773=1,NOT(OR(מרקובחצי[[#This Row],[עד ועד]]&lt;J773,מרקובחצי[[#This Row],[עד ועד]]&gt;K773))),1,""))),"")</f>
        <v/>
      </c>
      <c r="W774" t="str">
        <f>IF(מרקובחצי[[#This Row],[CycleNumber]]&gt;1,IF(AND(T773=1,מרקובחצי[[#This Row],[עד ועד]]&gt;31),1,IF(AND(W773=1,NOT(OR(מרקובחצי[[#This Row],[עד ועד]]&lt;J773,מרקובחצי[[#This Row],[עד ועד]]&gt;K773))),1,"")),"")</f>
        <v/>
      </c>
      <c r="X774" t="str">
        <f>IF(AND(מרקובחצי[[#This Row],[CycleNumber]]&lt;$B775,SUM(מרקובחצי[[#This Row],[11]],R775)=2),1,"")</f>
        <v/>
      </c>
      <c r="Y774" t="str">
        <f>IF(AND(מרקובחצי[[#This Row],[CycleNumber]]&lt;$B775,SUM(מרקובחצי[[#This Row],[11]],S775)=2),1,"")</f>
        <v/>
      </c>
      <c r="Z774" t="str">
        <f>IF(AND(מרקובחצי[[#This Row],[CycleNumber]]&lt;$B775,SUM(מרקובחצי[[#This Row],[13]],S775)=2),1,"")</f>
        <v/>
      </c>
      <c r="AA774" t="str">
        <f>IF(AND(מרקובחצי[[#This Row],[CycleNumber]]&lt;$B775,SUM(מרקובחצי[[#This Row],[13]],T775)=2),1,"")</f>
        <v/>
      </c>
      <c r="AB774" t="str">
        <f>IF(AND(מרקובחצי[[#This Row],[CycleNumber]]&lt;$B775,SUM(מרקובחצי[[#This Row],[21]],U775)=2),1,"")</f>
        <v/>
      </c>
      <c r="AC774" t="str">
        <f>IF(AND(מרקובחצי[[#This Row],[CycleNumber]]&lt;$B775,SUM(מרקובחצי[[#This Row],[21]],V775)=2),1,"")</f>
        <v/>
      </c>
      <c r="AD774" t="str">
        <f>IF(AND(מרקובחצי[[#This Row],[CycleNumber]]&lt;$B775,SUM(מרקובחצי[[#This Row],[23]],V775)=2),1,"")</f>
        <v/>
      </c>
      <c r="AE774" t="str">
        <f>IF(AND(מרקובחצי[[#This Row],[CycleNumber]]&lt;$B775,SUM(מרקובחצי[[#This Row],[23]],W775)=2),1,"")</f>
        <v/>
      </c>
      <c r="AF774" t="str">
        <f>IF(AND(מרקובחצי[[#This Row],[CycleNumber]]&lt;$B775,SUM(מרקובחצי[[#This Row],[31]],O775)=2),1,"")</f>
        <v/>
      </c>
      <c r="AG774" t="str">
        <f>IF(AND(מרקובחצי[[#This Row],[CycleNumber]]&lt;$B775,SUM(מרקובחצי[[#This Row],[31]],P775)=2),1,"")</f>
        <v/>
      </c>
      <c r="AH774" t="str">
        <f>IF(AND(מרקובחצי[[#This Row],[CycleNumber]]&lt;$B775,SUM(מרקובחצי[[#This Row],[31]],Q775)=2),1,"")</f>
        <v/>
      </c>
      <c r="AI774" t="str">
        <f>IF(AND(מרקובחצי[[#This Row],[CycleNumber]]&lt;$B775,SUM(U774:U775)=2),1,"")</f>
        <v/>
      </c>
      <c r="AJ774" t="str">
        <f>IF(AND(מרקובחצי[[#This Row],[CycleNumber]]&lt;$B775,SUM(מרקובחצי[[#This Row],[32]],O775)=2),1,"")</f>
        <v/>
      </c>
      <c r="AK774" t="str">
        <f>IF(AND(מרקובחצי[[#This Row],[CycleNumber]]&lt;$B775,SUM(מרקובחצי[[#This Row],[32]],P775)=2),1,"")</f>
        <v/>
      </c>
      <c r="AL774" t="str">
        <f>IF(AND(מרקובחצי[[#This Row],[CycleNumber]]&lt;$B775,SUM(מרקובחצי[[#This Row],[32]],Q775)=2),1,"")</f>
        <v/>
      </c>
      <c r="AM774" t="str">
        <f>IF(AND(מרקובחצי[[#This Row],[CycleNumber]]&lt;$B775,SUM(V774:V775)=2),1,"")</f>
        <v/>
      </c>
      <c r="AN774" t="str">
        <f>IF(AND(מרקובחצי[[#This Row],[CycleNumber]]&lt;$B775,SUM(מרקובחצי[[#This Row],[33]],O775)=2),1,"")</f>
        <v/>
      </c>
      <c r="AO774" t="str">
        <f>IF(AND(מרקובחצי[[#This Row],[CycleNumber]]&lt;$B775,SUM(מרקובחצי[[#This Row],[33]],P775)=2),1,"")</f>
        <v/>
      </c>
      <c r="AP774" t="str">
        <f>IF(AND(מרקובחצי[[#This Row],[CycleNumber]]&lt;$B775,SUM(מרקובחצי[[#This Row],[33]],Q775)=2),1,"")</f>
        <v/>
      </c>
      <c r="AQ774" t="str">
        <f>IF(AND(מרקובחצי[[#This Row],[CycleNumber]]&lt;$B775,SUM(W774:W775)=2),1,"")</f>
        <v/>
      </c>
      <c r="AR774" t="str">
        <f>IF(AND(מרקובחצי[[#This Row],[CycleNumber]]&lt;$B775,SUM(מרקובחצי[[#This Row],[12]],S775)=2),1,"")</f>
        <v/>
      </c>
      <c r="AS774" t="str">
        <f>IF(AND(מרקובחצי[[#This Row],[CycleNumber]]&lt;$B775,SUM(מרקובחצי[[#This Row],[22]],V775)=2),1,"")</f>
        <v/>
      </c>
      <c r="AT774" s="3">
        <f>SUM(מרקובחצי[[#This Row],[11]:[33]])</f>
        <v>0</v>
      </c>
    </row>
    <row r="775" spans="1:46" hidden="1" x14ac:dyDescent="0.25">
      <c r="A775" t="s">
        <v>73</v>
      </c>
      <c r="B775">
        <v>11</v>
      </c>
      <c r="C775">
        <v>28</v>
      </c>
      <c r="D775">
        <f>מרקובחצי[[#This Row],[LengthofCycle]]+1</f>
        <v>29</v>
      </c>
      <c r="E775">
        <f>IF(IFERROR(LOOKUP(מרקובחצי[[#This Row],[ClientID]],קביעויות[הפלגה]),FALSE)=מרקובחצי[[#This Row],[ClientID]],1,"")</f>
        <v>1</v>
      </c>
      <c r="F775" t="str">
        <f>IF(IFERROR(LOOKUP(מרקובחצי[[#This Row],[ClientID]],סוגחציקבוע[S31]),FALSE)=מרקובחצי[[#This Row],[ClientID]],1,"")</f>
        <v/>
      </c>
      <c r="G775" t="str">
        <f>IF(IFERROR(LOOKUP(מרקובחצי[[#This Row],[ClientID]],סוגחציקבוע[S32]),FALSE)=מרקובחצי[[#This Row],[ClientID]],1,"")</f>
        <v/>
      </c>
      <c r="H775" t="str">
        <f>IF(IFERROR(LOOKUP(מרקובחצי[[#This Row],[ClientID]],סוגחציקבוע[S33]),FALSE)=מרקובחצי[[#This Row],[ClientID]],1,"")</f>
        <v/>
      </c>
      <c r="I775" t="str">
        <f>IF(IFERROR(LOOKUP(מרקובחצי[[#This Row],[ClientID]],סוגחציקבוע[S32&amp;33]),FALSE)=מרקובחצי[[#This Row],[ClientID]],1,"")</f>
        <v/>
      </c>
      <c r="J775">
        <f>IF(SUM(מרקובחצי[[#This Row],[11]:[13]])=1,מרקובחצי[[#This Row],[עד ועד]],IF(SUM(R774:T775)=1,IF(מרקובחצי[[#This Row],[עד ועד]]&lt;J774,מרקובחצי[[#This Row],[עד ועד]],J774),J774))</f>
        <v>28</v>
      </c>
      <c r="K775">
        <f>IF(SUM(מרקובחצי[[#This Row],[11]:[13]])=1,מרקובחצי[[#This Row],[עד ועד]],IF(SUM(R774:T775)=1,IF(מרקובחצי[[#This Row],[עד ועד]]&gt;K774,מרקובחצי[[#This Row],[עד ועד]],K774),K774))</f>
        <v>38</v>
      </c>
      <c r="L775" t="str">
        <f>IF(AND(SUM(מרקובחצי[[#This Row],[31]:[33]])=1,SUM(U774:W774)=0),מרקובחצי[[#This Row],[מקס]]-מרקובחצי[[#This Row],[מינ]],"")</f>
        <v/>
      </c>
      <c r="M77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75" t="str">
        <f t="shared" si="12"/>
        <v/>
      </c>
      <c r="O775" t="str">
        <f>IF(מרקובחצי[[#This Row],[קבעה הפלגה?]]=1,"",IF(AND(מרקובחצי[[#This Row],[עד ועד]]&lt;29,OR(מרקובחצי[[#This Row],[CycleNumber]]=1,AND(U774=1,OR(מרקובחצי[[#This Row],[עד ועד]]&lt;J774,מרקובחצי[[#This Row],[עד ועד]]&gt;K774)),AND(V774=1,מרקובחצי[[#This Row],[עד ועד]]&lt;J774),W774=1)),1,""))</f>
        <v/>
      </c>
      <c r="P775" t="str">
        <f>IF(מרקובחצי[[#This Row],[קבעה הפלגה?]]=1,"",IF(AND(מרקובחצי[[#This Row],[עד ועד]]&gt;28,מרקובחצי[[#This Row],[עד ועד]]&lt;32,OR(מרקובחצי[[#This Row],[CycleNumber]]=1,AND(U774=1),AND(V774=1,OR(מרקובחצי[[#This Row],[עד ועד]]&lt;J774,מרקובחצי[[#This Row],[עד ועד]]&gt;K774)),W774=1)),1,""))</f>
        <v/>
      </c>
      <c r="Q775" t="str">
        <f>IF(מרקובחצי[[#This Row],[קבעה הפלגה?]]=1,"",IF(AND(מרקובחצי[[#This Row],[עד ועד]]&gt;31,OR(מרקובחצי[[#This Row],[CycleNumber]]=1,AND(U774=1),AND(V774=1,מרקובחצי[[#This Row],[עד ועד]]&gt;K774),AND(W774=1,OR(מרקובחצי[[#This Row],[עד ועד]]&gt;K774,מרקובחצי[[#This Row],[עד ועד]]&lt;J774)))),1,""))</f>
        <v/>
      </c>
      <c r="R775" t="str">
        <f>IF(מרקובחצי[[#This Row],[CycleNumber]]&gt;1,IF(AND(O774=1,מרקובחצי[[#This Row],[עד ועד]]&lt;29),1,""),"")</f>
        <v/>
      </c>
      <c r="S775" t="str">
        <f>IF(מרקובחצי[[#This Row],[CycleNumber]]&gt;1,IF(OR(AND(O774=1,מרקובחצי[[#This Row],[עד ועד]]&gt;28),AND(P774=1),AND(Q774=1,מרקובחצי[[#This Row],[עד ועד]]&lt;32)),1,""),"")</f>
        <v/>
      </c>
      <c r="T775" t="str">
        <f>IF(מרקובחצי[[#This Row],[CycleNumber]]&gt;1,IF(AND(Q774=1,מרקובחצי[[#This Row],[עד ועד]]&gt;31),1,""),"")</f>
        <v/>
      </c>
      <c r="U775" t="str">
        <f>IF(מרקובחצי[[#This Row],[CycleNumber]]&gt;1,IF(AND(R774=1,מרקובחצי[[#This Row],[עד ועד]]&lt;29),1,IF(AND(U774=1,NOT(OR(מרקובחצי[[#This Row],[עד ועד]]&lt;J774,מרקובחצי[[#This Row],[עד ועד]]&gt;K774))),1,"")),"")</f>
        <v/>
      </c>
      <c r="V775" t="str">
        <f>IF(מרקובחצי[[#This Row],[CycleNumber]]&gt;1,IF(AND(SUM(R774:T774)=1,מרקובחצי[[#This Row],[עד ועד]]&gt;28,מרקובחצי[[#This Row],[עד ועד]]&lt;32),1,IF(OR(S774=1,AND(R774=1,מרקובחצי[[#This Row],[עד ועד]]&gt;28),AND(T774=1,מרקובחצי[[#This Row],[עד ועד]]&lt;32)),1,IF(AND(V774=1,NOT(OR(מרקובחצי[[#This Row],[עד ועד]]&lt;J774,מרקובחצי[[#This Row],[עד ועד]]&gt;K774))),1,""))),"")</f>
        <v/>
      </c>
      <c r="W775" t="str">
        <f>IF(מרקובחצי[[#This Row],[CycleNumber]]&gt;1,IF(AND(T774=1,מרקובחצי[[#This Row],[עד ועד]]&gt;31),1,IF(AND(W774=1,NOT(OR(מרקובחצי[[#This Row],[עד ועד]]&lt;J774,מרקובחצי[[#This Row],[עד ועד]]&gt;K774))),1,"")),"")</f>
        <v/>
      </c>
      <c r="X775" t="str">
        <f>IF(AND(מרקובחצי[[#This Row],[CycleNumber]]&lt;$B776,SUM(מרקובחצי[[#This Row],[11]],R776)=2),1,"")</f>
        <v/>
      </c>
      <c r="Y775" t="str">
        <f>IF(AND(מרקובחצי[[#This Row],[CycleNumber]]&lt;$B776,SUM(מרקובחצי[[#This Row],[11]],S776)=2),1,"")</f>
        <v/>
      </c>
      <c r="Z775" t="str">
        <f>IF(AND(מרקובחצי[[#This Row],[CycleNumber]]&lt;$B776,SUM(מרקובחצי[[#This Row],[13]],S776)=2),1,"")</f>
        <v/>
      </c>
      <c r="AA775" t="str">
        <f>IF(AND(מרקובחצי[[#This Row],[CycleNumber]]&lt;$B776,SUM(מרקובחצי[[#This Row],[13]],T776)=2),1,"")</f>
        <v/>
      </c>
      <c r="AB775" t="str">
        <f>IF(AND(מרקובחצי[[#This Row],[CycleNumber]]&lt;$B776,SUM(מרקובחצי[[#This Row],[21]],U776)=2),1,"")</f>
        <v/>
      </c>
      <c r="AC775" t="str">
        <f>IF(AND(מרקובחצי[[#This Row],[CycleNumber]]&lt;$B776,SUM(מרקובחצי[[#This Row],[21]],V776)=2),1,"")</f>
        <v/>
      </c>
      <c r="AD775" t="str">
        <f>IF(AND(מרקובחצי[[#This Row],[CycleNumber]]&lt;$B776,SUM(מרקובחצי[[#This Row],[23]],V776)=2),1,"")</f>
        <v/>
      </c>
      <c r="AE775" t="str">
        <f>IF(AND(מרקובחצי[[#This Row],[CycleNumber]]&lt;$B776,SUM(מרקובחצי[[#This Row],[23]],W776)=2),1,"")</f>
        <v/>
      </c>
      <c r="AF775" t="str">
        <f>IF(AND(מרקובחצי[[#This Row],[CycleNumber]]&lt;$B776,SUM(מרקובחצי[[#This Row],[31]],O776)=2),1,"")</f>
        <v/>
      </c>
      <c r="AG775" t="str">
        <f>IF(AND(מרקובחצי[[#This Row],[CycleNumber]]&lt;$B776,SUM(מרקובחצי[[#This Row],[31]],P776)=2),1,"")</f>
        <v/>
      </c>
      <c r="AH775" t="str">
        <f>IF(AND(מרקובחצי[[#This Row],[CycleNumber]]&lt;$B776,SUM(מרקובחצי[[#This Row],[31]],Q776)=2),1,"")</f>
        <v/>
      </c>
      <c r="AI775" t="str">
        <f>IF(AND(מרקובחצי[[#This Row],[CycleNumber]]&lt;$B776,SUM(U775:U776)=2),1,"")</f>
        <v/>
      </c>
      <c r="AJ775" t="str">
        <f>IF(AND(מרקובחצי[[#This Row],[CycleNumber]]&lt;$B776,SUM(מרקובחצי[[#This Row],[32]],O776)=2),1,"")</f>
        <v/>
      </c>
      <c r="AK775" t="str">
        <f>IF(AND(מרקובחצי[[#This Row],[CycleNumber]]&lt;$B776,SUM(מרקובחצי[[#This Row],[32]],P776)=2),1,"")</f>
        <v/>
      </c>
      <c r="AL775" t="str">
        <f>IF(AND(מרקובחצי[[#This Row],[CycleNumber]]&lt;$B776,SUM(מרקובחצי[[#This Row],[32]],Q776)=2),1,"")</f>
        <v/>
      </c>
      <c r="AM775" t="str">
        <f>IF(AND(מרקובחצי[[#This Row],[CycleNumber]]&lt;$B776,SUM(V775:V776)=2),1,"")</f>
        <v/>
      </c>
      <c r="AN775" t="str">
        <f>IF(AND(מרקובחצי[[#This Row],[CycleNumber]]&lt;$B776,SUM(מרקובחצי[[#This Row],[33]],O776)=2),1,"")</f>
        <v/>
      </c>
      <c r="AO775" t="str">
        <f>IF(AND(מרקובחצי[[#This Row],[CycleNumber]]&lt;$B776,SUM(מרקובחצי[[#This Row],[33]],P776)=2),1,"")</f>
        <v/>
      </c>
      <c r="AP775" t="str">
        <f>IF(AND(מרקובחצי[[#This Row],[CycleNumber]]&lt;$B776,SUM(מרקובחצי[[#This Row],[33]],Q776)=2),1,"")</f>
        <v/>
      </c>
      <c r="AQ775" t="str">
        <f>IF(AND(מרקובחצי[[#This Row],[CycleNumber]]&lt;$B776,SUM(W775:W776)=2),1,"")</f>
        <v/>
      </c>
      <c r="AR775" t="str">
        <f>IF(AND(מרקובחצי[[#This Row],[CycleNumber]]&lt;$B776,SUM(מרקובחצי[[#This Row],[12]],S776)=2),1,"")</f>
        <v/>
      </c>
      <c r="AS775" t="str">
        <f>IF(AND(מרקובחצי[[#This Row],[CycleNumber]]&lt;$B776,SUM(מרקובחצי[[#This Row],[22]],V776)=2),1,"")</f>
        <v/>
      </c>
      <c r="AT775" s="3">
        <f>SUM(מרקובחצי[[#This Row],[11]:[33]])</f>
        <v>0</v>
      </c>
    </row>
    <row r="776" spans="1:46" hidden="1" x14ac:dyDescent="0.25">
      <c r="A776" t="s">
        <v>73</v>
      </c>
      <c r="B776">
        <v>12</v>
      </c>
      <c r="C776">
        <v>27</v>
      </c>
      <c r="D776">
        <f>מרקובחצי[[#This Row],[LengthofCycle]]+1</f>
        <v>28</v>
      </c>
      <c r="E776">
        <f>IF(IFERROR(LOOKUP(מרקובחצי[[#This Row],[ClientID]],קביעויות[הפלגה]),FALSE)=מרקובחצי[[#This Row],[ClientID]],1,"")</f>
        <v>1</v>
      </c>
      <c r="F776" t="str">
        <f>IF(IFERROR(LOOKUP(מרקובחצי[[#This Row],[ClientID]],סוגחציקבוע[S31]),FALSE)=מרקובחצי[[#This Row],[ClientID]],1,"")</f>
        <v/>
      </c>
      <c r="G776" t="str">
        <f>IF(IFERROR(LOOKUP(מרקובחצי[[#This Row],[ClientID]],סוגחציקבוע[S32]),FALSE)=מרקובחצי[[#This Row],[ClientID]],1,"")</f>
        <v/>
      </c>
      <c r="H776" t="str">
        <f>IF(IFERROR(LOOKUP(מרקובחצי[[#This Row],[ClientID]],סוגחציקבוע[S33]),FALSE)=מרקובחצי[[#This Row],[ClientID]],1,"")</f>
        <v/>
      </c>
      <c r="I776" t="str">
        <f>IF(IFERROR(LOOKUP(מרקובחצי[[#This Row],[ClientID]],סוגחציקבוע[S32&amp;33]),FALSE)=מרקובחצי[[#This Row],[ClientID]],1,"")</f>
        <v/>
      </c>
      <c r="J776">
        <f>IF(SUM(מרקובחצי[[#This Row],[11]:[13]])=1,מרקובחצי[[#This Row],[עד ועד]],IF(SUM(R775:T776)=1,IF(מרקובחצי[[#This Row],[עד ועד]]&lt;J775,מרקובחצי[[#This Row],[עד ועד]],J775),J775))</f>
        <v>28</v>
      </c>
      <c r="K776">
        <f>IF(SUM(מרקובחצי[[#This Row],[11]:[13]])=1,מרקובחצי[[#This Row],[עד ועד]],IF(SUM(R775:T776)=1,IF(מרקובחצי[[#This Row],[עד ועד]]&gt;K775,מרקובחצי[[#This Row],[עד ועד]],K775),K775))</f>
        <v>38</v>
      </c>
      <c r="L776" t="str">
        <f>IF(AND(SUM(מרקובחצי[[#This Row],[31]:[33]])=1,SUM(U775:W775)=0),מרקובחצי[[#This Row],[מקס]]-מרקובחצי[[#This Row],[מינ]],"")</f>
        <v/>
      </c>
      <c r="M77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76" t="str">
        <f t="shared" si="12"/>
        <v/>
      </c>
      <c r="O776" t="str">
        <f>IF(מרקובחצי[[#This Row],[קבעה הפלגה?]]=1,"",IF(AND(מרקובחצי[[#This Row],[עד ועד]]&lt;29,OR(מרקובחצי[[#This Row],[CycleNumber]]=1,AND(U775=1,OR(מרקובחצי[[#This Row],[עד ועד]]&lt;J775,מרקובחצי[[#This Row],[עד ועד]]&gt;K775)),AND(V775=1,מרקובחצי[[#This Row],[עד ועד]]&lt;J775),W775=1)),1,""))</f>
        <v/>
      </c>
      <c r="P776" t="str">
        <f>IF(מרקובחצי[[#This Row],[קבעה הפלגה?]]=1,"",IF(AND(מרקובחצי[[#This Row],[עד ועד]]&gt;28,מרקובחצי[[#This Row],[עד ועד]]&lt;32,OR(מרקובחצי[[#This Row],[CycleNumber]]=1,AND(U775=1),AND(V775=1,OR(מרקובחצי[[#This Row],[עד ועד]]&lt;J775,מרקובחצי[[#This Row],[עד ועד]]&gt;K775)),W775=1)),1,""))</f>
        <v/>
      </c>
      <c r="Q776" t="str">
        <f>IF(מרקובחצי[[#This Row],[קבעה הפלגה?]]=1,"",IF(AND(מרקובחצי[[#This Row],[עד ועד]]&gt;31,OR(מרקובחצי[[#This Row],[CycleNumber]]=1,AND(U775=1),AND(V775=1,מרקובחצי[[#This Row],[עד ועד]]&gt;K775),AND(W775=1,OR(מרקובחצי[[#This Row],[עד ועד]]&gt;K775,מרקובחצי[[#This Row],[עד ועד]]&lt;J775)))),1,""))</f>
        <v/>
      </c>
      <c r="R776" t="str">
        <f>IF(מרקובחצי[[#This Row],[CycleNumber]]&gt;1,IF(AND(O775=1,מרקובחצי[[#This Row],[עד ועד]]&lt;29),1,""),"")</f>
        <v/>
      </c>
      <c r="S776" t="str">
        <f>IF(מרקובחצי[[#This Row],[CycleNumber]]&gt;1,IF(OR(AND(O775=1,מרקובחצי[[#This Row],[עד ועד]]&gt;28),AND(P775=1),AND(Q775=1,מרקובחצי[[#This Row],[עד ועד]]&lt;32)),1,""),"")</f>
        <v/>
      </c>
      <c r="T776" t="str">
        <f>IF(מרקובחצי[[#This Row],[CycleNumber]]&gt;1,IF(AND(Q775=1,מרקובחצי[[#This Row],[עד ועד]]&gt;31),1,""),"")</f>
        <v/>
      </c>
      <c r="U776" t="str">
        <f>IF(מרקובחצי[[#This Row],[CycleNumber]]&gt;1,IF(AND(R775=1,מרקובחצי[[#This Row],[עד ועד]]&lt;29),1,IF(AND(U775=1,NOT(OR(מרקובחצי[[#This Row],[עד ועד]]&lt;J775,מרקובחצי[[#This Row],[עד ועד]]&gt;K775))),1,"")),"")</f>
        <v/>
      </c>
      <c r="V776" t="str">
        <f>IF(מרקובחצי[[#This Row],[CycleNumber]]&gt;1,IF(AND(SUM(R775:T775)=1,מרקובחצי[[#This Row],[עד ועד]]&gt;28,מרקובחצי[[#This Row],[עד ועד]]&lt;32),1,IF(OR(S775=1,AND(R775=1,מרקובחצי[[#This Row],[עד ועד]]&gt;28),AND(T775=1,מרקובחצי[[#This Row],[עד ועד]]&lt;32)),1,IF(AND(V775=1,NOT(OR(מרקובחצי[[#This Row],[עד ועד]]&lt;J775,מרקובחצי[[#This Row],[עד ועד]]&gt;K775))),1,""))),"")</f>
        <v/>
      </c>
      <c r="W776" t="str">
        <f>IF(מרקובחצי[[#This Row],[CycleNumber]]&gt;1,IF(AND(T775=1,מרקובחצי[[#This Row],[עד ועד]]&gt;31),1,IF(AND(W775=1,NOT(OR(מרקובחצי[[#This Row],[עד ועד]]&lt;J775,מרקובחצי[[#This Row],[עד ועד]]&gt;K775))),1,"")),"")</f>
        <v/>
      </c>
      <c r="X776" t="str">
        <f>IF(AND(מרקובחצי[[#This Row],[CycleNumber]]&lt;$B777,SUM(מרקובחצי[[#This Row],[11]],R777)=2),1,"")</f>
        <v/>
      </c>
      <c r="Y776" t="str">
        <f>IF(AND(מרקובחצי[[#This Row],[CycleNumber]]&lt;$B777,SUM(מרקובחצי[[#This Row],[11]],S777)=2),1,"")</f>
        <v/>
      </c>
      <c r="Z776" t="str">
        <f>IF(AND(מרקובחצי[[#This Row],[CycleNumber]]&lt;$B777,SUM(מרקובחצי[[#This Row],[13]],S777)=2),1,"")</f>
        <v/>
      </c>
      <c r="AA776" t="str">
        <f>IF(AND(מרקובחצי[[#This Row],[CycleNumber]]&lt;$B777,SUM(מרקובחצי[[#This Row],[13]],T777)=2),1,"")</f>
        <v/>
      </c>
      <c r="AB776" t="str">
        <f>IF(AND(מרקובחצי[[#This Row],[CycleNumber]]&lt;$B777,SUM(מרקובחצי[[#This Row],[21]],U777)=2),1,"")</f>
        <v/>
      </c>
      <c r="AC776" t="str">
        <f>IF(AND(מרקובחצי[[#This Row],[CycleNumber]]&lt;$B777,SUM(מרקובחצי[[#This Row],[21]],V777)=2),1,"")</f>
        <v/>
      </c>
      <c r="AD776" t="str">
        <f>IF(AND(מרקובחצי[[#This Row],[CycleNumber]]&lt;$B777,SUM(מרקובחצי[[#This Row],[23]],V777)=2),1,"")</f>
        <v/>
      </c>
      <c r="AE776" t="str">
        <f>IF(AND(מרקובחצי[[#This Row],[CycleNumber]]&lt;$B777,SUM(מרקובחצי[[#This Row],[23]],W777)=2),1,"")</f>
        <v/>
      </c>
      <c r="AF776" t="str">
        <f>IF(AND(מרקובחצי[[#This Row],[CycleNumber]]&lt;$B777,SUM(מרקובחצי[[#This Row],[31]],O777)=2),1,"")</f>
        <v/>
      </c>
      <c r="AG776" t="str">
        <f>IF(AND(מרקובחצי[[#This Row],[CycleNumber]]&lt;$B777,SUM(מרקובחצי[[#This Row],[31]],P777)=2),1,"")</f>
        <v/>
      </c>
      <c r="AH776" t="str">
        <f>IF(AND(מרקובחצי[[#This Row],[CycleNumber]]&lt;$B777,SUM(מרקובחצי[[#This Row],[31]],Q777)=2),1,"")</f>
        <v/>
      </c>
      <c r="AI776" t="str">
        <f>IF(AND(מרקובחצי[[#This Row],[CycleNumber]]&lt;$B777,SUM(U776:U777)=2),1,"")</f>
        <v/>
      </c>
      <c r="AJ776" t="str">
        <f>IF(AND(מרקובחצי[[#This Row],[CycleNumber]]&lt;$B777,SUM(מרקובחצי[[#This Row],[32]],O777)=2),1,"")</f>
        <v/>
      </c>
      <c r="AK776" t="str">
        <f>IF(AND(מרקובחצי[[#This Row],[CycleNumber]]&lt;$B777,SUM(מרקובחצי[[#This Row],[32]],P777)=2),1,"")</f>
        <v/>
      </c>
      <c r="AL776" t="str">
        <f>IF(AND(מרקובחצי[[#This Row],[CycleNumber]]&lt;$B777,SUM(מרקובחצי[[#This Row],[32]],Q777)=2),1,"")</f>
        <v/>
      </c>
      <c r="AM776" t="str">
        <f>IF(AND(מרקובחצי[[#This Row],[CycleNumber]]&lt;$B777,SUM(V776:V777)=2),1,"")</f>
        <v/>
      </c>
      <c r="AN776" t="str">
        <f>IF(AND(מרקובחצי[[#This Row],[CycleNumber]]&lt;$B777,SUM(מרקובחצי[[#This Row],[33]],O777)=2),1,"")</f>
        <v/>
      </c>
      <c r="AO776" t="str">
        <f>IF(AND(מרקובחצי[[#This Row],[CycleNumber]]&lt;$B777,SUM(מרקובחצי[[#This Row],[33]],P777)=2),1,"")</f>
        <v/>
      </c>
      <c r="AP776" t="str">
        <f>IF(AND(מרקובחצי[[#This Row],[CycleNumber]]&lt;$B777,SUM(מרקובחצי[[#This Row],[33]],Q777)=2),1,"")</f>
        <v/>
      </c>
      <c r="AQ776" t="str">
        <f>IF(AND(מרקובחצי[[#This Row],[CycleNumber]]&lt;$B777,SUM(W776:W777)=2),1,"")</f>
        <v/>
      </c>
      <c r="AR776" t="str">
        <f>IF(AND(מרקובחצי[[#This Row],[CycleNumber]]&lt;$B777,SUM(מרקובחצי[[#This Row],[12]],S777)=2),1,"")</f>
        <v/>
      </c>
      <c r="AS776" t="str">
        <f>IF(AND(מרקובחצי[[#This Row],[CycleNumber]]&lt;$B777,SUM(מרקובחצי[[#This Row],[22]],V777)=2),1,"")</f>
        <v/>
      </c>
      <c r="AT776" s="3">
        <f>SUM(מרקובחצי[[#This Row],[11]:[33]])</f>
        <v>0</v>
      </c>
    </row>
    <row r="777" spans="1:46" hidden="1" x14ac:dyDescent="0.25">
      <c r="A777" t="s">
        <v>73</v>
      </c>
      <c r="B777">
        <v>13</v>
      </c>
      <c r="C777">
        <v>30</v>
      </c>
      <c r="D777">
        <f>מרקובחצי[[#This Row],[LengthofCycle]]+1</f>
        <v>31</v>
      </c>
      <c r="E777">
        <f>IF(IFERROR(LOOKUP(מרקובחצי[[#This Row],[ClientID]],קביעויות[הפלגה]),FALSE)=מרקובחצי[[#This Row],[ClientID]],1,"")</f>
        <v>1</v>
      </c>
      <c r="F777" t="str">
        <f>IF(IFERROR(LOOKUP(מרקובחצי[[#This Row],[ClientID]],סוגחציקבוע[S31]),FALSE)=מרקובחצי[[#This Row],[ClientID]],1,"")</f>
        <v/>
      </c>
      <c r="G777" t="str">
        <f>IF(IFERROR(LOOKUP(מרקובחצי[[#This Row],[ClientID]],סוגחציקבוע[S32]),FALSE)=מרקובחצי[[#This Row],[ClientID]],1,"")</f>
        <v/>
      </c>
      <c r="H777" t="str">
        <f>IF(IFERROR(LOOKUP(מרקובחצי[[#This Row],[ClientID]],סוגחציקבוע[S33]),FALSE)=מרקובחצי[[#This Row],[ClientID]],1,"")</f>
        <v/>
      </c>
      <c r="I777" t="str">
        <f>IF(IFERROR(LOOKUP(מרקובחצי[[#This Row],[ClientID]],סוגחציקבוע[S32&amp;33]),FALSE)=מרקובחצי[[#This Row],[ClientID]],1,"")</f>
        <v/>
      </c>
      <c r="J777">
        <f>IF(SUM(מרקובחצי[[#This Row],[11]:[13]])=1,מרקובחצי[[#This Row],[עד ועד]],IF(SUM(R776:T777)=1,IF(מרקובחצי[[#This Row],[עד ועד]]&lt;J776,מרקובחצי[[#This Row],[עד ועד]],J776),J776))</f>
        <v>28</v>
      </c>
      <c r="K777">
        <f>IF(SUM(מרקובחצי[[#This Row],[11]:[13]])=1,מרקובחצי[[#This Row],[עד ועד]],IF(SUM(R776:T777)=1,IF(מרקובחצי[[#This Row],[עד ועד]]&gt;K776,מרקובחצי[[#This Row],[עד ועד]],K776),K776))</f>
        <v>38</v>
      </c>
      <c r="L777" t="str">
        <f>IF(AND(SUM(מרקובחצי[[#This Row],[31]:[33]])=1,SUM(U776:W776)=0),מרקובחצי[[#This Row],[מקס]]-מרקובחצי[[#This Row],[מינ]],"")</f>
        <v/>
      </c>
      <c r="M77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77" t="str">
        <f t="shared" si="12"/>
        <v/>
      </c>
      <c r="O777" t="str">
        <f>IF(מרקובחצי[[#This Row],[קבעה הפלגה?]]=1,"",IF(AND(מרקובחצי[[#This Row],[עד ועד]]&lt;29,OR(מרקובחצי[[#This Row],[CycleNumber]]=1,AND(U776=1,OR(מרקובחצי[[#This Row],[עד ועד]]&lt;J776,מרקובחצי[[#This Row],[עד ועד]]&gt;K776)),AND(V776=1,מרקובחצי[[#This Row],[עד ועד]]&lt;J776),W776=1)),1,""))</f>
        <v/>
      </c>
      <c r="P777" t="str">
        <f>IF(מרקובחצי[[#This Row],[קבעה הפלגה?]]=1,"",IF(AND(מרקובחצי[[#This Row],[עד ועד]]&gt;28,מרקובחצי[[#This Row],[עד ועד]]&lt;32,OR(מרקובחצי[[#This Row],[CycleNumber]]=1,AND(U776=1),AND(V776=1,OR(מרקובחצי[[#This Row],[עד ועד]]&lt;J776,מרקובחצי[[#This Row],[עד ועד]]&gt;K776)),W776=1)),1,""))</f>
        <v/>
      </c>
      <c r="Q777" t="str">
        <f>IF(מרקובחצי[[#This Row],[קבעה הפלגה?]]=1,"",IF(AND(מרקובחצי[[#This Row],[עד ועד]]&gt;31,OR(מרקובחצי[[#This Row],[CycleNumber]]=1,AND(U776=1),AND(V776=1,מרקובחצי[[#This Row],[עד ועד]]&gt;K776),AND(W776=1,OR(מרקובחצי[[#This Row],[עד ועד]]&gt;K776,מרקובחצי[[#This Row],[עד ועד]]&lt;J776)))),1,""))</f>
        <v/>
      </c>
      <c r="R777" t="str">
        <f>IF(מרקובחצי[[#This Row],[CycleNumber]]&gt;1,IF(AND(O776=1,מרקובחצי[[#This Row],[עד ועד]]&lt;29),1,""),"")</f>
        <v/>
      </c>
      <c r="S777" t="str">
        <f>IF(מרקובחצי[[#This Row],[CycleNumber]]&gt;1,IF(OR(AND(O776=1,מרקובחצי[[#This Row],[עד ועד]]&gt;28),AND(P776=1),AND(Q776=1,מרקובחצי[[#This Row],[עד ועד]]&lt;32)),1,""),"")</f>
        <v/>
      </c>
      <c r="T777" t="str">
        <f>IF(מרקובחצי[[#This Row],[CycleNumber]]&gt;1,IF(AND(Q776=1,מרקובחצי[[#This Row],[עד ועד]]&gt;31),1,""),"")</f>
        <v/>
      </c>
      <c r="U777" t="str">
        <f>IF(מרקובחצי[[#This Row],[CycleNumber]]&gt;1,IF(AND(R776=1,מרקובחצי[[#This Row],[עד ועד]]&lt;29),1,IF(AND(U776=1,NOT(OR(מרקובחצי[[#This Row],[עד ועד]]&lt;J776,מרקובחצי[[#This Row],[עד ועד]]&gt;K776))),1,"")),"")</f>
        <v/>
      </c>
      <c r="V777" t="str">
        <f>IF(מרקובחצי[[#This Row],[CycleNumber]]&gt;1,IF(AND(SUM(R776:T776)=1,מרקובחצי[[#This Row],[עד ועד]]&gt;28,מרקובחצי[[#This Row],[עד ועד]]&lt;32),1,IF(OR(S776=1,AND(R776=1,מרקובחצי[[#This Row],[עד ועד]]&gt;28),AND(T776=1,מרקובחצי[[#This Row],[עד ועד]]&lt;32)),1,IF(AND(V776=1,NOT(OR(מרקובחצי[[#This Row],[עד ועד]]&lt;J776,מרקובחצי[[#This Row],[עד ועד]]&gt;K776))),1,""))),"")</f>
        <v/>
      </c>
      <c r="W777" t="str">
        <f>IF(מרקובחצי[[#This Row],[CycleNumber]]&gt;1,IF(AND(T776=1,מרקובחצי[[#This Row],[עד ועד]]&gt;31),1,IF(AND(W776=1,NOT(OR(מרקובחצי[[#This Row],[עד ועד]]&lt;J776,מרקובחצי[[#This Row],[עד ועד]]&gt;K776))),1,"")),"")</f>
        <v/>
      </c>
      <c r="X777" t="str">
        <f>IF(AND(מרקובחצי[[#This Row],[CycleNumber]]&lt;$B778,SUM(מרקובחצי[[#This Row],[11]],R778)=2),1,"")</f>
        <v/>
      </c>
      <c r="Y777" t="str">
        <f>IF(AND(מרקובחצי[[#This Row],[CycleNumber]]&lt;$B778,SUM(מרקובחצי[[#This Row],[11]],S778)=2),1,"")</f>
        <v/>
      </c>
      <c r="Z777" t="str">
        <f>IF(AND(מרקובחצי[[#This Row],[CycleNumber]]&lt;$B778,SUM(מרקובחצי[[#This Row],[13]],S778)=2),1,"")</f>
        <v/>
      </c>
      <c r="AA777" t="str">
        <f>IF(AND(מרקובחצי[[#This Row],[CycleNumber]]&lt;$B778,SUM(מרקובחצי[[#This Row],[13]],T778)=2),1,"")</f>
        <v/>
      </c>
      <c r="AB777" t="str">
        <f>IF(AND(מרקובחצי[[#This Row],[CycleNumber]]&lt;$B778,SUM(מרקובחצי[[#This Row],[21]],U778)=2),1,"")</f>
        <v/>
      </c>
      <c r="AC777" t="str">
        <f>IF(AND(מרקובחצי[[#This Row],[CycleNumber]]&lt;$B778,SUM(מרקובחצי[[#This Row],[21]],V778)=2),1,"")</f>
        <v/>
      </c>
      <c r="AD777" t="str">
        <f>IF(AND(מרקובחצי[[#This Row],[CycleNumber]]&lt;$B778,SUM(מרקובחצי[[#This Row],[23]],V778)=2),1,"")</f>
        <v/>
      </c>
      <c r="AE777" t="str">
        <f>IF(AND(מרקובחצי[[#This Row],[CycleNumber]]&lt;$B778,SUM(מרקובחצי[[#This Row],[23]],W778)=2),1,"")</f>
        <v/>
      </c>
      <c r="AF777" t="str">
        <f>IF(AND(מרקובחצי[[#This Row],[CycleNumber]]&lt;$B778,SUM(מרקובחצי[[#This Row],[31]],O778)=2),1,"")</f>
        <v/>
      </c>
      <c r="AG777" t="str">
        <f>IF(AND(מרקובחצי[[#This Row],[CycleNumber]]&lt;$B778,SUM(מרקובחצי[[#This Row],[31]],P778)=2),1,"")</f>
        <v/>
      </c>
      <c r="AH777" t="str">
        <f>IF(AND(מרקובחצי[[#This Row],[CycleNumber]]&lt;$B778,SUM(מרקובחצי[[#This Row],[31]],Q778)=2),1,"")</f>
        <v/>
      </c>
      <c r="AI777" t="str">
        <f>IF(AND(מרקובחצי[[#This Row],[CycleNumber]]&lt;$B778,SUM(U777:U778)=2),1,"")</f>
        <v/>
      </c>
      <c r="AJ777" t="str">
        <f>IF(AND(מרקובחצי[[#This Row],[CycleNumber]]&lt;$B778,SUM(מרקובחצי[[#This Row],[32]],O778)=2),1,"")</f>
        <v/>
      </c>
      <c r="AK777" t="str">
        <f>IF(AND(מרקובחצי[[#This Row],[CycleNumber]]&lt;$B778,SUM(מרקובחצי[[#This Row],[32]],P778)=2),1,"")</f>
        <v/>
      </c>
      <c r="AL777" t="str">
        <f>IF(AND(מרקובחצי[[#This Row],[CycleNumber]]&lt;$B778,SUM(מרקובחצי[[#This Row],[32]],Q778)=2),1,"")</f>
        <v/>
      </c>
      <c r="AM777" t="str">
        <f>IF(AND(מרקובחצי[[#This Row],[CycleNumber]]&lt;$B778,SUM(V777:V778)=2),1,"")</f>
        <v/>
      </c>
      <c r="AN777" t="str">
        <f>IF(AND(מרקובחצי[[#This Row],[CycleNumber]]&lt;$B778,SUM(מרקובחצי[[#This Row],[33]],O778)=2),1,"")</f>
        <v/>
      </c>
      <c r="AO777" t="str">
        <f>IF(AND(מרקובחצי[[#This Row],[CycleNumber]]&lt;$B778,SUM(מרקובחצי[[#This Row],[33]],P778)=2),1,"")</f>
        <v/>
      </c>
      <c r="AP777" t="str">
        <f>IF(AND(מרקובחצי[[#This Row],[CycleNumber]]&lt;$B778,SUM(מרקובחצי[[#This Row],[33]],Q778)=2),1,"")</f>
        <v/>
      </c>
      <c r="AQ777" t="str">
        <f>IF(AND(מרקובחצי[[#This Row],[CycleNumber]]&lt;$B778,SUM(W777:W778)=2),1,"")</f>
        <v/>
      </c>
      <c r="AR777" t="str">
        <f>IF(AND(מרקובחצי[[#This Row],[CycleNumber]]&lt;$B778,SUM(מרקובחצי[[#This Row],[12]],S778)=2),1,"")</f>
        <v/>
      </c>
      <c r="AS777" t="str">
        <f>IF(AND(מרקובחצי[[#This Row],[CycleNumber]]&lt;$B778,SUM(מרקובחצי[[#This Row],[22]],V778)=2),1,"")</f>
        <v/>
      </c>
      <c r="AT777" s="3">
        <f>SUM(מרקובחצי[[#This Row],[11]:[33]])</f>
        <v>0</v>
      </c>
    </row>
    <row r="778" spans="1:46" hidden="1" x14ac:dyDescent="0.25">
      <c r="A778" t="s">
        <v>73</v>
      </c>
      <c r="B778">
        <v>14</v>
      </c>
      <c r="C778">
        <v>29</v>
      </c>
      <c r="D778">
        <f>מרקובחצי[[#This Row],[LengthofCycle]]+1</f>
        <v>30</v>
      </c>
      <c r="E778">
        <f>IF(IFERROR(LOOKUP(מרקובחצי[[#This Row],[ClientID]],קביעויות[הפלגה]),FALSE)=מרקובחצי[[#This Row],[ClientID]],1,"")</f>
        <v>1</v>
      </c>
      <c r="F778" t="str">
        <f>IF(IFERROR(LOOKUP(מרקובחצי[[#This Row],[ClientID]],סוגחציקבוע[S31]),FALSE)=מרקובחצי[[#This Row],[ClientID]],1,"")</f>
        <v/>
      </c>
      <c r="G778" t="str">
        <f>IF(IFERROR(LOOKUP(מרקובחצי[[#This Row],[ClientID]],סוגחציקבוע[S32]),FALSE)=מרקובחצי[[#This Row],[ClientID]],1,"")</f>
        <v/>
      </c>
      <c r="H778" t="str">
        <f>IF(IFERROR(LOOKUP(מרקובחצי[[#This Row],[ClientID]],סוגחציקבוע[S33]),FALSE)=מרקובחצי[[#This Row],[ClientID]],1,"")</f>
        <v/>
      </c>
      <c r="I778" t="str">
        <f>IF(IFERROR(LOOKUP(מרקובחצי[[#This Row],[ClientID]],סוגחציקבוע[S32&amp;33]),FALSE)=מרקובחצי[[#This Row],[ClientID]],1,"")</f>
        <v/>
      </c>
      <c r="J778">
        <f>IF(SUM(מרקובחצי[[#This Row],[11]:[13]])=1,מרקובחצי[[#This Row],[עד ועד]],IF(SUM(R777:T778)=1,IF(מרקובחצי[[#This Row],[עד ועד]]&lt;J777,מרקובחצי[[#This Row],[עד ועד]],J777),J777))</f>
        <v>28</v>
      </c>
      <c r="K778">
        <f>IF(SUM(מרקובחצי[[#This Row],[11]:[13]])=1,מרקובחצי[[#This Row],[עד ועד]],IF(SUM(R777:T778)=1,IF(מרקובחצי[[#This Row],[עד ועד]]&gt;K777,מרקובחצי[[#This Row],[עד ועד]],K777),K777))</f>
        <v>38</v>
      </c>
      <c r="L778" t="str">
        <f>IF(AND(SUM(מרקובחצי[[#This Row],[31]:[33]])=1,SUM(U777:W777)=0),מרקובחצי[[#This Row],[מקס]]-מרקובחצי[[#This Row],[מינ]],"")</f>
        <v/>
      </c>
      <c r="M77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78" t="str">
        <f t="shared" si="12"/>
        <v/>
      </c>
      <c r="O778" t="str">
        <f>IF(מרקובחצי[[#This Row],[קבעה הפלגה?]]=1,"",IF(AND(מרקובחצי[[#This Row],[עד ועד]]&lt;29,OR(מרקובחצי[[#This Row],[CycleNumber]]=1,AND(U777=1,OR(מרקובחצי[[#This Row],[עד ועד]]&lt;J777,מרקובחצי[[#This Row],[עד ועד]]&gt;K777)),AND(V777=1,מרקובחצי[[#This Row],[עד ועד]]&lt;J777),W777=1)),1,""))</f>
        <v/>
      </c>
      <c r="P778" t="str">
        <f>IF(מרקובחצי[[#This Row],[קבעה הפלגה?]]=1,"",IF(AND(מרקובחצי[[#This Row],[עד ועד]]&gt;28,מרקובחצי[[#This Row],[עד ועד]]&lt;32,OR(מרקובחצי[[#This Row],[CycleNumber]]=1,AND(U777=1),AND(V777=1,OR(מרקובחצי[[#This Row],[עד ועד]]&lt;J777,מרקובחצי[[#This Row],[עד ועד]]&gt;K777)),W777=1)),1,""))</f>
        <v/>
      </c>
      <c r="Q778" t="str">
        <f>IF(מרקובחצי[[#This Row],[קבעה הפלגה?]]=1,"",IF(AND(מרקובחצי[[#This Row],[עד ועד]]&gt;31,OR(מרקובחצי[[#This Row],[CycleNumber]]=1,AND(U777=1),AND(V777=1,מרקובחצי[[#This Row],[עד ועד]]&gt;K777),AND(W777=1,OR(מרקובחצי[[#This Row],[עד ועד]]&gt;K777,מרקובחצי[[#This Row],[עד ועד]]&lt;J777)))),1,""))</f>
        <v/>
      </c>
      <c r="R778" t="str">
        <f>IF(מרקובחצי[[#This Row],[CycleNumber]]&gt;1,IF(AND(O777=1,מרקובחצי[[#This Row],[עד ועד]]&lt;29),1,""),"")</f>
        <v/>
      </c>
      <c r="S778" t="str">
        <f>IF(מרקובחצי[[#This Row],[CycleNumber]]&gt;1,IF(OR(AND(O777=1,מרקובחצי[[#This Row],[עד ועד]]&gt;28),AND(P777=1),AND(Q777=1,מרקובחצי[[#This Row],[עד ועד]]&lt;32)),1,""),"")</f>
        <v/>
      </c>
      <c r="T778" t="str">
        <f>IF(מרקובחצי[[#This Row],[CycleNumber]]&gt;1,IF(AND(Q777=1,מרקובחצי[[#This Row],[עד ועד]]&gt;31),1,""),"")</f>
        <v/>
      </c>
      <c r="U778" t="str">
        <f>IF(מרקובחצי[[#This Row],[CycleNumber]]&gt;1,IF(AND(R777=1,מרקובחצי[[#This Row],[עד ועד]]&lt;29),1,IF(AND(U777=1,NOT(OR(מרקובחצי[[#This Row],[עד ועד]]&lt;J777,מרקובחצי[[#This Row],[עד ועד]]&gt;K777))),1,"")),"")</f>
        <v/>
      </c>
      <c r="V778" t="str">
        <f>IF(מרקובחצי[[#This Row],[CycleNumber]]&gt;1,IF(AND(SUM(R777:T777)=1,מרקובחצי[[#This Row],[עד ועד]]&gt;28,מרקובחצי[[#This Row],[עד ועד]]&lt;32),1,IF(OR(S777=1,AND(R777=1,מרקובחצי[[#This Row],[עד ועד]]&gt;28),AND(T777=1,מרקובחצי[[#This Row],[עד ועד]]&lt;32)),1,IF(AND(V777=1,NOT(OR(מרקובחצי[[#This Row],[עד ועד]]&lt;J777,מרקובחצי[[#This Row],[עד ועד]]&gt;K777))),1,""))),"")</f>
        <v/>
      </c>
      <c r="W778" t="str">
        <f>IF(מרקובחצי[[#This Row],[CycleNumber]]&gt;1,IF(AND(T777=1,מרקובחצי[[#This Row],[עד ועד]]&gt;31),1,IF(AND(W777=1,NOT(OR(מרקובחצי[[#This Row],[עד ועד]]&lt;J777,מרקובחצי[[#This Row],[עד ועד]]&gt;K777))),1,"")),"")</f>
        <v/>
      </c>
      <c r="X778" t="str">
        <f>IF(AND(מרקובחצי[[#This Row],[CycleNumber]]&lt;$B779,SUM(מרקובחצי[[#This Row],[11]],R779)=2),1,"")</f>
        <v/>
      </c>
      <c r="Y778" t="str">
        <f>IF(AND(מרקובחצי[[#This Row],[CycleNumber]]&lt;$B779,SUM(מרקובחצי[[#This Row],[11]],S779)=2),1,"")</f>
        <v/>
      </c>
      <c r="Z778" t="str">
        <f>IF(AND(מרקובחצי[[#This Row],[CycleNumber]]&lt;$B779,SUM(מרקובחצי[[#This Row],[13]],S779)=2),1,"")</f>
        <v/>
      </c>
      <c r="AA778" t="str">
        <f>IF(AND(מרקובחצי[[#This Row],[CycleNumber]]&lt;$B779,SUM(מרקובחצי[[#This Row],[13]],T779)=2),1,"")</f>
        <v/>
      </c>
      <c r="AB778" t="str">
        <f>IF(AND(מרקובחצי[[#This Row],[CycleNumber]]&lt;$B779,SUM(מרקובחצי[[#This Row],[21]],U779)=2),1,"")</f>
        <v/>
      </c>
      <c r="AC778" t="str">
        <f>IF(AND(מרקובחצי[[#This Row],[CycleNumber]]&lt;$B779,SUM(מרקובחצי[[#This Row],[21]],V779)=2),1,"")</f>
        <v/>
      </c>
      <c r="AD778" t="str">
        <f>IF(AND(מרקובחצי[[#This Row],[CycleNumber]]&lt;$B779,SUM(מרקובחצי[[#This Row],[23]],V779)=2),1,"")</f>
        <v/>
      </c>
      <c r="AE778" t="str">
        <f>IF(AND(מרקובחצי[[#This Row],[CycleNumber]]&lt;$B779,SUM(מרקובחצי[[#This Row],[23]],W779)=2),1,"")</f>
        <v/>
      </c>
      <c r="AF778" t="str">
        <f>IF(AND(מרקובחצי[[#This Row],[CycleNumber]]&lt;$B779,SUM(מרקובחצי[[#This Row],[31]],O779)=2),1,"")</f>
        <v/>
      </c>
      <c r="AG778" t="str">
        <f>IF(AND(מרקובחצי[[#This Row],[CycleNumber]]&lt;$B779,SUM(מרקובחצי[[#This Row],[31]],P779)=2),1,"")</f>
        <v/>
      </c>
      <c r="AH778" t="str">
        <f>IF(AND(מרקובחצי[[#This Row],[CycleNumber]]&lt;$B779,SUM(מרקובחצי[[#This Row],[31]],Q779)=2),1,"")</f>
        <v/>
      </c>
      <c r="AI778" t="str">
        <f>IF(AND(מרקובחצי[[#This Row],[CycleNumber]]&lt;$B779,SUM(U778:U779)=2),1,"")</f>
        <v/>
      </c>
      <c r="AJ778" t="str">
        <f>IF(AND(מרקובחצי[[#This Row],[CycleNumber]]&lt;$B779,SUM(מרקובחצי[[#This Row],[32]],O779)=2),1,"")</f>
        <v/>
      </c>
      <c r="AK778" t="str">
        <f>IF(AND(מרקובחצי[[#This Row],[CycleNumber]]&lt;$B779,SUM(מרקובחצי[[#This Row],[32]],P779)=2),1,"")</f>
        <v/>
      </c>
      <c r="AL778" t="str">
        <f>IF(AND(מרקובחצי[[#This Row],[CycleNumber]]&lt;$B779,SUM(מרקובחצי[[#This Row],[32]],Q779)=2),1,"")</f>
        <v/>
      </c>
      <c r="AM778" t="str">
        <f>IF(AND(מרקובחצי[[#This Row],[CycleNumber]]&lt;$B779,SUM(V778:V779)=2),1,"")</f>
        <v/>
      </c>
      <c r="AN778" t="str">
        <f>IF(AND(מרקובחצי[[#This Row],[CycleNumber]]&lt;$B779,SUM(מרקובחצי[[#This Row],[33]],O779)=2),1,"")</f>
        <v/>
      </c>
      <c r="AO778" t="str">
        <f>IF(AND(מרקובחצי[[#This Row],[CycleNumber]]&lt;$B779,SUM(מרקובחצי[[#This Row],[33]],P779)=2),1,"")</f>
        <v/>
      </c>
      <c r="AP778" t="str">
        <f>IF(AND(מרקובחצי[[#This Row],[CycleNumber]]&lt;$B779,SUM(מרקובחצי[[#This Row],[33]],Q779)=2),1,"")</f>
        <v/>
      </c>
      <c r="AQ778" t="str">
        <f>IF(AND(מרקובחצי[[#This Row],[CycleNumber]]&lt;$B779,SUM(W778:W779)=2),1,"")</f>
        <v/>
      </c>
      <c r="AR778" t="str">
        <f>IF(AND(מרקובחצי[[#This Row],[CycleNumber]]&lt;$B779,SUM(מרקובחצי[[#This Row],[12]],S779)=2),1,"")</f>
        <v/>
      </c>
      <c r="AS778" t="str">
        <f>IF(AND(מרקובחצי[[#This Row],[CycleNumber]]&lt;$B779,SUM(מרקובחצי[[#This Row],[22]],V779)=2),1,"")</f>
        <v/>
      </c>
      <c r="AT778" s="3">
        <f>SUM(מרקובחצי[[#This Row],[11]:[33]])</f>
        <v>0</v>
      </c>
    </row>
    <row r="779" spans="1:46" hidden="1" x14ac:dyDescent="0.25">
      <c r="A779" t="s">
        <v>73</v>
      </c>
      <c r="B779">
        <v>15</v>
      </c>
      <c r="C779">
        <v>27</v>
      </c>
      <c r="D779">
        <f>מרקובחצי[[#This Row],[LengthofCycle]]+1</f>
        <v>28</v>
      </c>
      <c r="E779">
        <f>IF(IFERROR(LOOKUP(מרקובחצי[[#This Row],[ClientID]],קביעויות[הפלגה]),FALSE)=מרקובחצי[[#This Row],[ClientID]],1,"")</f>
        <v>1</v>
      </c>
      <c r="F779" t="str">
        <f>IF(IFERROR(LOOKUP(מרקובחצי[[#This Row],[ClientID]],סוגחציקבוע[S31]),FALSE)=מרקובחצי[[#This Row],[ClientID]],1,"")</f>
        <v/>
      </c>
      <c r="G779" t="str">
        <f>IF(IFERROR(LOOKUP(מרקובחצי[[#This Row],[ClientID]],סוגחציקבוע[S32]),FALSE)=מרקובחצי[[#This Row],[ClientID]],1,"")</f>
        <v/>
      </c>
      <c r="H779" t="str">
        <f>IF(IFERROR(LOOKUP(מרקובחצי[[#This Row],[ClientID]],סוגחציקבוע[S33]),FALSE)=מרקובחצי[[#This Row],[ClientID]],1,"")</f>
        <v/>
      </c>
      <c r="I779" t="str">
        <f>IF(IFERROR(LOOKUP(מרקובחצי[[#This Row],[ClientID]],סוגחציקבוע[S32&amp;33]),FALSE)=מרקובחצי[[#This Row],[ClientID]],1,"")</f>
        <v/>
      </c>
      <c r="J779">
        <f>IF(SUM(מרקובחצי[[#This Row],[11]:[13]])=1,מרקובחצי[[#This Row],[עד ועד]],IF(SUM(R778:T779)=1,IF(מרקובחצי[[#This Row],[עד ועד]]&lt;J778,מרקובחצי[[#This Row],[עד ועד]],J778),J778))</f>
        <v>28</v>
      </c>
      <c r="K779">
        <f>IF(SUM(מרקובחצי[[#This Row],[11]:[13]])=1,מרקובחצי[[#This Row],[עד ועד]],IF(SUM(R778:T779)=1,IF(מרקובחצי[[#This Row],[עד ועד]]&gt;K778,מרקובחצי[[#This Row],[עד ועד]],K778),K778))</f>
        <v>38</v>
      </c>
      <c r="L779" t="str">
        <f>IF(AND(SUM(מרקובחצי[[#This Row],[31]:[33]])=1,SUM(U778:W778)=0),מרקובחצי[[#This Row],[מקס]]-מרקובחצי[[#This Row],[מינ]],"")</f>
        <v/>
      </c>
      <c r="M77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79" t="str">
        <f t="shared" si="12"/>
        <v/>
      </c>
      <c r="O779" t="str">
        <f>IF(מרקובחצי[[#This Row],[קבעה הפלגה?]]=1,"",IF(AND(מרקובחצי[[#This Row],[עד ועד]]&lt;29,OR(מרקובחצי[[#This Row],[CycleNumber]]=1,AND(U778=1,OR(מרקובחצי[[#This Row],[עד ועד]]&lt;J778,מרקובחצי[[#This Row],[עד ועד]]&gt;K778)),AND(V778=1,מרקובחצי[[#This Row],[עד ועד]]&lt;J778),W778=1)),1,""))</f>
        <v/>
      </c>
      <c r="P779" t="str">
        <f>IF(מרקובחצי[[#This Row],[קבעה הפלגה?]]=1,"",IF(AND(מרקובחצי[[#This Row],[עד ועד]]&gt;28,מרקובחצי[[#This Row],[עד ועד]]&lt;32,OR(מרקובחצי[[#This Row],[CycleNumber]]=1,AND(U778=1),AND(V778=1,OR(מרקובחצי[[#This Row],[עד ועד]]&lt;J778,מרקובחצי[[#This Row],[עד ועד]]&gt;K778)),W778=1)),1,""))</f>
        <v/>
      </c>
      <c r="Q779" t="str">
        <f>IF(מרקובחצי[[#This Row],[קבעה הפלגה?]]=1,"",IF(AND(מרקובחצי[[#This Row],[עד ועד]]&gt;31,OR(מרקובחצי[[#This Row],[CycleNumber]]=1,AND(U778=1),AND(V778=1,מרקובחצי[[#This Row],[עד ועד]]&gt;K778),AND(W778=1,OR(מרקובחצי[[#This Row],[עד ועד]]&gt;K778,מרקובחצי[[#This Row],[עד ועד]]&lt;J778)))),1,""))</f>
        <v/>
      </c>
      <c r="R779" t="str">
        <f>IF(מרקובחצי[[#This Row],[CycleNumber]]&gt;1,IF(AND(O778=1,מרקובחצי[[#This Row],[עד ועד]]&lt;29),1,""),"")</f>
        <v/>
      </c>
      <c r="S779" t="str">
        <f>IF(מרקובחצי[[#This Row],[CycleNumber]]&gt;1,IF(OR(AND(O778=1,מרקובחצי[[#This Row],[עד ועד]]&gt;28),AND(P778=1),AND(Q778=1,מרקובחצי[[#This Row],[עד ועד]]&lt;32)),1,""),"")</f>
        <v/>
      </c>
      <c r="T779" t="str">
        <f>IF(מרקובחצי[[#This Row],[CycleNumber]]&gt;1,IF(AND(Q778=1,מרקובחצי[[#This Row],[עד ועד]]&gt;31),1,""),"")</f>
        <v/>
      </c>
      <c r="U779" t="str">
        <f>IF(מרקובחצי[[#This Row],[CycleNumber]]&gt;1,IF(AND(R778=1,מרקובחצי[[#This Row],[עד ועד]]&lt;29),1,IF(AND(U778=1,NOT(OR(מרקובחצי[[#This Row],[עד ועד]]&lt;J778,מרקובחצי[[#This Row],[עד ועד]]&gt;K778))),1,"")),"")</f>
        <v/>
      </c>
      <c r="V779" t="str">
        <f>IF(מרקובחצי[[#This Row],[CycleNumber]]&gt;1,IF(AND(SUM(R778:T778)=1,מרקובחצי[[#This Row],[עד ועד]]&gt;28,מרקובחצי[[#This Row],[עד ועד]]&lt;32),1,IF(OR(S778=1,AND(R778=1,מרקובחצי[[#This Row],[עד ועד]]&gt;28),AND(T778=1,מרקובחצי[[#This Row],[עד ועד]]&lt;32)),1,IF(AND(V778=1,NOT(OR(מרקובחצי[[#This Row],[עד ועד]]&lt;J778,מרקובחצי[[#This Row],[עד ועד]]&gt;K778))),1,""))),"")</f>
        <v/>
      </c>
      <c r="W779" t="str">
        <f>IF(מרקובחצי[[#This Row],[CycleNumber]]&gt;1,IF(AND(T778=1,מרקובחצי[[#This Row],[עד ועד]]&gt;31),1,IF(AND(W778=1,NOT(OR(מרקובחצי[[#This Row],[עד ועד]]&lt;J778,מרקובחצי[[#This Row],[עד ועד]]&gt;K778))),1,"")),"")</f>
        <v/>
      </c>
      <c r="X779" t="str">
        <f>IF(AND(מרקובחצי[[#This Row],[CycleNumber]]&lt;$B780,SUM(מרקובחצי[[#This Row],[11]],R780)=2),1,"")</f>
        <v/>
      </c>
      <c r="Y779" t="str">
        <f>IF(AND(מרקובחצי[[#This Row],[CycleNumber]]&lt;$B780,SUM(מרקובחצי[[#This Row],[11]],S780)=2),1,"")</f>
        <v/>
      </c>
      <c r="Z779" t="str">
        <f>IF(AND(מרקובחצי[[#This Row],[CycleNumber]]&lt;$B780,SUM(מרקובחצי[[#This Row],[13]],S780)=2),1,"")</f>
        <v/>
      </c>
      <c r="AA779" t="str">
        <f>IF(AND(מרקובחצי[[#This Row],[CycleNumber]]&lt;$B780,SUM(מרקובחצי[[#This Row],[13]],T780)=2),1,"")</f>
        <v/>
      </c>
      <c r="AB779" t="str">
        <f>IF(AND(מרקובחצי[[#This Row],[CycleNumber]]&lt;$B780,SUM(מרקובחצי[[#This Row],[21]],U780)=2),1,"")</f>
        <v/>
      </c>
      <c r="AC779" t="str">
        <f>IF(AND(מרקובחצי[[#This Row],[CycleNumber]]&lt;$B780,SUM(מרקובחצי[[#This Row],[21]],V780)=2),1,"")</f>
        <v/>
      </c>
      <c r="AD779" t="str">
        <f>IF(AND(מרקובחצי[[#This Row],[CycleNumber]]&lt;$B780,SUM(מרקובחצי[[#This Row],[23]],V780)=2),1,"")</f>
        <v/>
      </c>
      <c r="AE779" t="str">
        <f>IF(AND(מרקובחצי[[#This Row],[CycleNumber]]&lt;$B780,SUM(מרקובחצי[[#This Row],[23]],W780)=2),1,"")</f>
        <v/>
      </c>
      <c r="AF779" t="str">
        <f>IF(AND(מרקובחצי[[#This Row],[CycleNumber]]&lt;$B780,SUM(מרקובחצי[[#This Row],[31]],O780)=2),1,"")</f>
        <v/>
      </c>
      <c r="AG779" t="str">
        <f>IF(AND(מרקובחצי[[#This Row],[CycleNumber]]&lt;$B780,SUM(מרקובחצי[[#This Row],[31]],P780)=2),1,"")</f>
        <v/>
      </c>
      <c r="AH779" t="str">
        <f>IF(AND(מרקובחצי[[#This Row],[CycleNumber]]&lt;$B780,SUM(מרקובחצי[[#This Row],[31]],Q780)=2),1,"")</f>
        <v/>
      </c>
      <c r="AI779" t="str">
        <f>IF(AND(מרקובחצי[[#This Row],[CycleNumber]]&lt;$B780,SUM(U779:U780)=2),1,"")</f>
        <v/>
      </c>
      <c r="AJ779" t="str">
        <f>IF(AND(מרקובחצי[[#This Row],[CycleNumber]]&lt;$B780,SUM(מרקובחצי[[#This Row],[32]],O780)=2),1,"")</f>
        <v/>
      </c>
      <c r="AK779" t="str">
        <f>IF(AND(מרקובחצי[[#This Row],[CycleNumber]]&lt;$B780,SUM(מרקובחצי[[#This Row],[32]],P780)=2),1,"")</f>
        <v/>
      </c>
      <c r="AL779" t="str">
        <f>IF(AND(מרקובחצי[[#This Row],[CycleNumber]]&lt;$B780,SUM(מרקובחצי[[#This Row],[32]],Q780)=2),1,"")</f>
        <v/>
      </c>
      <c r="AM779" t="str">
        <f>IF(AND(מרקובחצי[[#This Row],[CycleNumber]]&lt;$B780,SUM(V779:V780)=2),1,"")</f>
        <v/>
      </c>
      <c r="AN779" t="str">
        <f>IF(AND(מרקובחצי[[#This Row],[CycleNumber]]&lt;$B780,SUM(מרקובחצי[[#This Row],[33]],O780)=2),1,"")</f>
        <v/>
      </c>
      <c r="AO779" t="str">
        <f>IF(AND(מרקובחצי[[#This Row],[CycleNumber]]&lt;$B780,SUM(מרקובחצי[[#This Row],[33]],P780)=2),1,"")</f>
        <v/>
      </c>
      <c r="AP779" t="str">
        <f>IF(AND(מרקובחצי[[#This Row],[CycleNumber]]&lt;$B780,SUM(מרקובחצי[[#This Row],[33]],Q780)=2),1,"")</f>
        <v/>
      </c>
      <c r="AQ779" t="str">
        <f>IF(AND(מרקובחצי[[#This Row],[CycleNumber]]&lt;$B780,SUM(W779:W780)=2),1,"")</f>
        <v/>
      </c>
      <c r="AR779" t="str">
        <f>IF(AND(מרקובחצי[[#This Row],[CycleNumber]]&lt;$B780,SUM(מרקובחצי[[#This Row],[12]],S780)=2),1,"")</f>
        <v/>
      </c>
      <c r="AS779" t="str">
        <f>IF(AND(מרקובחצי[[#This Row],[CycleNumber]]&lt;$B780,SUM(מרקובחצי[[#This Row],[22]],V780)=2),1,"")</f>
        <v/>
      </c>
      <c r="AT779" s="3">
        <f>SUM(מרקובחצי[[#This Row],[11]:[33]])</f>
        <v>0</v>
      </c>
    </row>
    <row r="780" spans="1:46" hidden="1" x14ac:dyDescent="0.25">
      <c r="A780" t="s">
        <v>73</v>
      </c>
      <c r="B780">
        <v>16</v>
      </c>
      <c r="C780">
        <v>27</v>
      </c>
      <c r="D780">
        <f>מרקובחצי[[#This Row],[LengthofCycle]]+1</f>
        <v>28</v>
      </c>
      <c r="E780">
        <f>IF(IFERROR(LOOKUP(מרקובחצי[[#This Row],[ClientID]],קביעויות[הפלגה]),FALSE)=מרקובחצי[[#This Row],[ClientID]],1,"")</f>
        <v>1</v>
      </c>
      <c r="F780" t="str">
        <f>IF(IFERROR(LOOKUP(מרקובחצי[[#This Row],[ClientID]],סוגחציקבוע[S31]),FALSE)=מרקובחצי[[#This Row],[ClientID]],1,"")</f>
        <v/>
      </c>
      <c r="G780" t="str">
        <f>IF(IFERROR(LOOKUP(מרקובחצי[[#This Row],[ClientID]],סוגחציקבוע[S32]),FALSE)=מרקובחצי[[#This Row],[ClientID]],1,"")</f>
        <v/>
      </c>
      <c r="H780" t="str">
        <f>IF(IFERROR(LOOKUP(מרקובחצי[[#This Row],[ClientID]],סוגחציקבוע[S33]),FALSE)=מרקובחצי[[#This Row],[ClientID]],1,"")</f>
        <v/>
      </c>
      <c r="I780" t="str">
        <f>IF(IFERROR(LOOKUP(מרקובחצי[[#This Row],[ClientID]],סוגחציקבוע[S32&amp;33]),FALSE)=מרקובחצי[[#This Row],[ClientID]],1,"")</f>
        <v/>
      </c>
      <c r="J780">
        <f>IF(SUM(מרקובחצי[[#This Row],[11]:[13]])=1,מרקובחצי[[#This Row],[עד ועד]],IF(SUM(R779:T780)=1,IF(מרקובחצי[[#This Row],[עד ועד]]&lt;J779,מרקובחצי[[#This Row],[עד ועד]],J779),J779))</f>
        <v>28</v>
      </c>
      <c r="K780">
        <f>IF(SUM(מרקובחצי[[#This Row],[11]:[13]])=1,מרקובחצי[[#This Row],[עד ועד]],IF(SUM(R779:T780)=1,IF(מרקובחצי[[#This Row],[עד ועד]]&gt;K779,מרקובחצי[[#This Row],[עד ועד]],K779),K779))</f>
        <v>38</v>
      </c>
      <c r="L780" t="str">
        <f>IF(AND(SUM(מרקובחצי[[#This Row],[31]:[33]])=1,SUM(U779:W779)=0),מרקובחצי[[#This Row],[מקס]]-מרקובחצי[[#This Row],[מינ]],"")</f>
        <v/>
      </c>
      <c r="M78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80" t="str">
        <f t="shared" si="12"/>
        <v/>
      </c>
      <c r="O780" t="str">
        <f>IF(מרקובחצי[[#This Row],[קבעה הפלגה?]]=1,"",IF(AND(מרקובחצי[[#This Row],[עד ועד]]&lt;29,OR(מרקובחצי[[#This Row],[CycleNumber]]=1,AND(U779=1,OR(מרקובחצי[[#This Row],[עד ועד]]&lt;J779,מרקובחצי[[#This Row],[עד ועד]]&gt;K779)),AND(V779=1,מרקובחצי[[#This Row],[עד ועד]]&lt;J779),W779=1)),1,""))</f>
        <v/>
      </c>
      <c r="P780" t="str">
        <f>IF(מרקובחצי[[#This Row],[קבעה הפלגה?]]=1,"",IF(AND(מרקובחצי[[#This Row],[עד ועד]]&gt;28,מרקובחצי[[#This Row],[עד ועד]]&lt;32,OR(מרקובחצי[[#This Row],[CycleNumber]]=1,AND(U779=1),AND(V779=1,OR(מרקובחצי[[#This Row],[עד ועד]]&lt;J779,מרקובחצי[[#This Row],[עד ועד]]&gt;K779)),W779=1)),1,""))</f>
        <v/>
      </c>
      <c r="Q780" t="str">
        <f>IF(מרקובחצי[[#This Row],[קבעה הפלגה?]]=1,"",IF(AND(מרקובחצי[[#This Row],[עד ועד]]&gt;31,OR(מרקובחצי[[#This Row],[CycleNumber]]=1,AND(U779=1),AND(V779=1,מרקובחצי[[#This Row],[עד ועד]]&gt;K779),AND(W779=1,OR(מרקובחצי[[#This Row],[עד ועד]]&gt;K779,מרקובחצי[[#This Row],[עד ועד]]&lt;J779)))),1,""))</f>
        <v/>
      </c>
      <c r="R780" t="str">
        <f>IF(מרקובחצי[[#This Row],[CycleNumber]]&gt;1,IF(AND(O779=1,מרקובחצי[[#This Row],[עד ועד]]&lt;29),1,""),"")</f>
        <v/>
      </c>
      <c r="S780" t="str">
        <f>IF(מרקובחצי[[#This Row],[CycleNumber]]&gt;1,IF(OR(AND(O779=1,מרקובחצי[[#This Row],[עד ועד]]&gt;28),AND(P779=1),AND(Q779=1,מרקובחצי[[#This Row],[עד ועד]]&lt;32)),1,""),"")</f>
        <v/>
      </c>
      <c r="T780" t="str">
        <f>IF(מרקובחצי[[#This Row],[CycleNumber]]&gt;1,IF(AND(Q779=1,מרקובחצי[[#This Row],[עד ועד]]&gt;31),1,""),"")</f>
        <v/>
      </c>
      <c r="U780" t="str">
        <f>IF(מרקובחצי[[#This Row],[CycleNumber]]&gt;1,IF(AND(R779=1,מרקובחצי[[#This Row],[עד ועד]]&lt;29),1,IF(AND(U779=1,NOT(OR(מרקובחצי[[#This Row],[עד ועד]]&lt;J779,מרקובחצי[[#This Row],[עד ועד]]&gt;K779))),1,"")),"")</f>
        <v/>
      </c>
      <c r="V780" t="str">
        <f>IF(מרקובחצי[[#This Row],[CycleNumber]]&gt;1,IF(AND(SUM(R779:T779)=1,מרקובחצי[[#This Row],[עד ועד]]&gt;28,מרקובחצי[[#This Row],[עד ועד]]&lt;32),1,IF(OR(S779=1,AND(R779=1,מרקובחצי[[#This Row],[עד ועד]]&gt;28),AND(T779=1,מרקובחצי[[#This Row],[עד ועד]]&lt;32)),1,IF(AND(V779=1,NOT(OR(מרקובחצי[[#This Row],[עד ועד]]&lt;J779,מרקובחצי[[#This Row],[עד ועד]]&gt;K779))),1,""))),"")</f>
        <v/>
      </c>
      <c r="W780" t="str">
        <f>IF(מרקובחצי[[#This Row],[CycleNumber]]&gt;1,IF(AND(T779=1,מרקובחצי[[#This Row],[עד ועד]]&gt;31),1,IF(AND(W779=1,NOT(OR(מרקובחצי[[#This Row],[עד ועד]]&lt;J779,מרקובחצי[[#This Row],[עד ועד]]&gt;K779))),1,"")),"")</f>
        <v/>
      </c>
      <c r="X780" t="str">
        <f>IF(AND(מרקובחצי[[#This Row],[CycleNumber]]&lt;$B781,SUM(מרקובחצי[[#This Row],[11]],R781)=2),1,"")</f>
        <v/>
      </c>
      <c r="Y780" t="str">
        <f>IF(AND(מרקובחצי[[#This Row],[CycleNumber]]&lt;$B781,SUM(מרקובחצי[[#This Row],[11]],S781)=2),1,"")</f>
        <v/>
      </c>
      <c r="Z780" t="str">
        <f>IF(AND(מרקובחצי[[#This Row],[CycleNumber]]&lt;$B781,SUM(מרקובחצי[[#This Row],[13]],S781)=2),1,"")</f>
        <v/>
      </c>
      <c r="AA780" t="str">
        <f>IF(AND(מרקובחצי[[#This Row],[CycleNumber]]&lt;$B781,SUM(מרקובחצי[[#This Row],[13]],T781)=2),1,"")</f>
        <v/>
      </c>
      <c r="AB780" t="str">
        <f>IF(AND(מרקובחצי[[#This Row],[CycleNumber]]&lt;$B781,SUM(מרקובחצי[[#This Row],[21]],U781)=2),1,"")</f>
        <v/>
      </c>
      <c r="AC780" t="str">
        <f>IF(AND(מרקובחצי[[#This Row],[CycleNumber]]&lt;$B781,SUM(מרקובחצי[[#This Row],[21]],V781)=2),1,"")</f>
        <v/>
      </c>
      <c r="AD780" t="str">
        <f>IF(AND(מרקובחצי[[#This Row],[CycleNumber]]&lt;$B781,SUM(מרקובחצי[[#This Row],[23]],V781)=2),1,"")</f>
        <v/>
      </c>
      <c r="AE780" t="str">
        <f>IF(AND(מרקובחצי[[#This Row],[CycleNumber]]&lt;$B781,SUM(מרקובחצי[[#This Row],[23]],W781)=2),1,"")</f>
        <v/>
      </c>
      <c r="AF780" t="str">
        <f>IF(AND(מרקובחצי[[#This Row],[CycleNumber]]&lt;$B781,SUM(מרקובחצי[[#This Row],[31]],O781)=2),1,"")</f>
        <v/>
      </c>
      <c r="AG780" t="str">
        <f>IF(AND(מרקובחצי[[#This Row],[CycleNumber]]&lt;$B781,SUM(מרקובחצי[[#This Row],[31]],P781)=2),1,"")</f>
        <v/>
      </c>
      <c r="AH780" t="str">
        <f>IF(AND(מרקובחצי[[#This Row],[CycleNumber]]&lt;$B781,SUM(מרקובחצי[[#This Row],[31]],Q781)=2),1,"")</f>
        <v/>
      </c>
      <c r="AI780" t="str">
        <f>IF(AND(מרקובחצי[[#This Row],[CycleNumber]]&lt;$B781,SUM(U780:U781)=2),1,"")</f>
        <v/>
      </c>
      <c r="AJ780" t="str">
        <f>IF(AND(מרקובחצי[[#This Row],[CycleNumber]]&lt;$B781,SUM(מרקובחצי[[#This Row],[32]],O781)=2),1,"")</f>
        <v/>
      </c>
      <c r="AK780" t="str">
        <f>IF(AND(מרקובחצי[[#This Row],[CycleNumber]]&lt;$B781,SUM(מרקובחצי[[#This Row],[32]],P781)=2),1,"")</f>
        <v/>
      </c>
      <c r="AL780" t="str">
        <f>IF(AND(מרקובחצי[[#This Row],[CycleNumber]]&lt;$B781,SUM(מרקובחצי[[#This Row],[32]],Q781)=2),1,"")</f>
        <v/>
      </c>
      <c r="AM780" t="str">
        <f>IF(AND(מרקובחצי[[#This Row],[CycleNumber]]&lt;$B781,SUM(V780:V781)=2),1,"")</f>
        <v/>
      </c>
      <c r="AN780" t="str">
        <f>IF(AND(מרקובחצי[[#This Row],[CycleNumber]]&lt;$B781,SUM(מרקובחצי[[#This Row],[33]],O781)=2),1,"")</f>
        <v/>
      </c>
      <c r="AO780" t="str">
        <f>IF(AND(מרקובחצי[[#This Row],[CycleNumber]]&lt;$B781,SUM(מרקובחצי[[#This Row],[33]],P781)=2),1,"")</f>
        <v/>
      </c>
      <c r="AP780" t="str">
        <f>IF(AND(מרקובחצי[[#This Row],[CycleNumber]]&lt;$B781,SUM(מרקובחצי[[#This Row],[33]],Q781)=2),1,"")</f>
        <v/>
      </c>
      <c r="AQ780" t="str">
        <f>IF(AND(מרקובחצי[[#This Row],[CycleNumber]]&lt;$B781,SUM(W780:W781)=2),1,"")</f>
        <v/>
      </c>
      <c r="AR780" t="str">
        <f>IF(AND(מרקובחצי[[#This Row],[CycleNumber]]&lt;$B781,SUM(מרקובחצי[[#This Row],[12]],S781)=2),1,"")</f>
        <v/>
      </c>
      <c r="AS780" t="str">
        <f>IF(AND(מרקובחצי[[#This Row],[CycleNumber]]&lt;$B781,SUM(מרקובחצי[[#This Row],[22]],V781)=2),1,"")</f>
        <v/>
      </c>
      <c r="AT780" s="3">
        <f>SUM(מרקובחצי[[#This Row],[11]:[33]])</f>
        <v>0</v>
      </c>
    </row>
    <row r="781" spans="1:46" hidden="1" x14ac:dyDescent="0.25">
      <c r="A781" t="s">
        <v>73</v>
      </c>
      <c r="B781">
        <v>17</v>
      </c>
      <c r="C781">
        <v>28</v>
      </c>
      <c r="D781">
        <f>מרקובחצי[[#This Row],[LengthofCycle]]+1</f>
        <v>29</v>
      </c>
      <c r="E781">
        <f>IF(IFERROR(LOOKUP(מרקובחצי[[#This Row],[ClientID]],קביעויות[הפלגה]),FALSE)=מרקובחצי[[#This Row],[ClientID]],1,"")</f>
        <v>1</v>
      </c>
      <c r="F781" t="str">
        <f>IF(IFERROR(LOOKUP(מרקובחצי[[#This Row],[ClientID]],סוגחציקבוע[S31]),FALSE)=מרקובחצי[[#This Row],[ClientID]],1,"")</f>
        <v/>
      </c>
      <c r="G781" t="str">
        <f>IF(IFERROR(LOOKUP(מרקובחצי[[#This Row],[ClientID]],סוגחציקבוע[S32]),FALSE)=מרקובחצי[[#This Row],[ClientID]],1,"")</f>
        <v/>
      </c>
      <c r="H781" t="str">
        <f>IF(IFERROR(LOOKUP(מרקובחצי[[#This Row],[ClientID]],סוגחציקבוע[S33]),FALSE)=מרקובחצי[[#This Row],[ClientID]],1,"")</f>
        <v/>
      </c>
      <c r="I781" t="str">
        <f>IF(IFERROR(LOOKUP(מרקובחצי[[#This Row],[ClientID]],סוגחציקבוע[S32&amp;33]),FALSE)=מרקובחצי[[#This Row],[ClientID]],1,"")</f>
        <v/>
      </c>
      <c r="J781">
        <f>IF(SUM(מרקובחצי[[#This Row],[11]:[13]])=1,מרקובחצי[[#This Row],[עד ועד]],IF(SUM(R780:T781)=1,IF(מרקובחצי[[#This Row],[עד ועד]]&lt;J780,מרקובחצי[[#This Row],[עד ועד]],J780),J780))</f>
        <v>28</v>
      </c>
      <c r="K781">
        <f>IF(SUM(מרקובחצי[[#This Row],[11]:[13]])=1,מרקובחצי[[#This Row],[עד ועד]],IF(SUM(R780:T781)=1,IF(מרקובחצי[[#This Row],[עד ועד]]&gt;K780,מרקובחצי[[#This Row],[עד ועד]],K780),K780))</f>
        <v>38</v>
      </c>
      <c r="L781" t="str">
        <f>IF(AND(SUM(מרקובחצי[[#This Row],[31]:[33]])=1,SUM(U780:W780)=0),מרקובחצי[[#This Row],[מקס]]-מרקובחצי[[#This Row],[מינ]],"")</f>
        <v/>
      </c>
      <c r="M78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81" t="str">
        <f t="shared" si="12"/>
        <v/>
      </c>
      <c r="O781" t="str">
        <f>IF(מרקובחצי[[#This Row],[קבעה הפלגה?]]=1,"",IF(AND(מרקובחצי[[#This Row],[עד ועד]]&lt;29,OR(מרקובחצי[[#This Row],[CycleNumber]]=1,AND(U780=1,OR(מרקובחצי[[#This Row],[עד ועד]]&lt;J780,מרקובחצי[[#This Row],[עד ועד]]&gt;K780)),AND(V780=1,מרקובחצי[[#This Row],[עד ועד]]&lt;J780),W780=1)),1,""))</f>
        <v/>
      </c>
      <c r="P781" t="str">
        <f>IF(מרקובחצי[[#This Row],[קבעה הפלגה?]]=1,"",IF(AND(מרקובחצי[[#This Row],[עד ועד]]&gt;28,מרקובחצי[[#This Row],[עד ועד]]&lt;32,OR(מרקובחצי[[#This Row],[CycleNumber]]=1,AND(U780=1),AND(V780=1,OR(מרקובחצי[[#This Row],[עד ועד]]&lt;J780,מרקובחצי[[#This Row],[עד ועד]]&gt;K780)),W780=1)),1,""))</f>
        <v/>
      </c>
      <c r="Q781" t="str">
        <f>IF(מרקובחצי[[#This Row],[קבעה הפלגה?]]=1,"",IF(AND(מרקובחצי[[#This Row],[עד ועד]]&gt;31,OR(מרקובחצי[[#This Row],[CycleNumber]]=1,AND(U780=1),AND(V780=1,מרקובחצי[[#This Row],[עד ועד]]&gt;K780),AND(W780=1,OR(מרקובחצי[[#This Row],[עד ועד]]&gt;K780,מרקובחצי[[#This Row],[עד ועד]]&lt;J780)))),1,""))</f>
        <v/>
      </c>
      <c r="R781" t="str">
        <f>IF(מרקובחצי[[#This Row],[CycleNumber]]&gt;1,IF(AND(O780=1,מרקובחצי[[#This Row],[עד ועד]]&lt;29),1,""),"")</f>
        <v/>
      </c>
      <c r="S781" t="str">
        <f>IF(מרקובחצי[[#This Row],[CycleNumber]]&gt;1,IF(OR(AND(O780=1,מרקובחצי[[#This Row],[עד ועד]]&gt;28),AND(P780=1),AND(Q780=1,מרקובחצי[[#This Row],[עד ועד]]&lt;32)),1,""),"")</f>
        <v/>
      </c>
      <c r="T781" t="str">
        <f>IF(מרקובחצי[[#This Row],[CycleNumber]]&gt;1,IF(AND(Q780=1,מרקובחצי[[#This Row],[עד ועד]]&gt;31),1,""),"")</f>
        <v/>
      </c>
      <c r="U781" t="str">
        <f>IF(מרקובחצי[[#This Row],[CycleNumber]]&gt;1,IF(AND(R780=1,מרקובחצי[[#This Row],[עד ועד]]&lt;29),1,IF(AND(U780=1,NOT(OR(מרקובחצי[[#This Row],[עד ועד]]&lt;J780,מרקובחצי[[#This Row],[עד ועד]]&gt;K780))),1,"")),"")</f>
        <v/>
      </c>
      <c r="V781" t="str">
        <f>IF(מרקובחצי[[#This Row],[CycleNumber]]&gt;1,IF(AND(SUM(R780:T780)=1,מרקובחצי[[#This Row],[עד ועד]]&gt;28,מרקובחצי[[#This Row],[עד ועד]]&lt;32),1,IF(OR(S780=1,AND(R780=1,מרקובחצי[[#This Row],[עד ועד]]&gt;28),AND(T780=1,מרקובחצי[[#This Row],[עד ועד]]&lt;32)),1,IF(AND(V780=1,NOT(OR(מרקובחצי[[#This Row],[עד ועד]]&lt;J780,מרקובחצי[[#This Row],[עד ועד]]&gt;K780))),1,""))),"")</f>
        <v/>
      </c>
      <c r="W781" t="str">
        <f>IF(מרקובחצי[[#This Row],[CycleNumber]]&gt;1,IF(AND(T780=1,מרקובחצי[[#This Row],[עד ועד]]&gt;31),1,IF(AND(W780=1,NOT(OR(מרקובחצי[[#This Row],[עד ועד]]&lt;J780,מרקובחצי[[#This Row],[עד ועד]]&gt;K780))),1,"")),"")</f>
        <v/>
      </c>
      <c r="X781" t="str">
        <f>IF(AND(מרקובחצי[[#This Row],[CycleNumber]]&lt;$B782,SUM(מרקובחצי[[#This Row],[11]],R782)=2),1,"")</f>
        <v/>
      </c>
      <c r="Y781" t="str">
        <f>IF(AND(מרקובחצי[[#This Row],[CycleNumber]]&lt;$B782,SUM(מרקובחצי[[#This Row],[11]],S782)=2),1,"")</f>
        <v/>
      </c>
      <c r="Z781" t="str">
        <f>IF(AND(מרקובחצי[[#This Row],[CycleNumber]]&lt;$B782,SUM(מרקובחצי[[#This Row],[13]],S782)=2),1,"")</f>
        <v/>
      </c>
      <c r="AA781" t="str">
        <f>IF(AND(מרקובחצי[[#This Row],[CycleNumber]]&lt;$B782,SUM(מרקובחצי[[#This Row],[13]],T782)=2),1,"")</f>
        <v/>
      </c>
      <c r="AB781" t="str">
        <f>IF(AND(מרקובחצי[[#This Row],[CycleNumber]]&lt;$B782,SUM(מרקובחצי[[#This Row],[21]],U782)=2),1,"")</f>
        <v/>
      </c>
      <c r="AC781" t="str">
        <f>IF(AND(מרקובחצי[[#This Row],[CycleNumber]]&lt;$B782,SUM(מרקובחצי[[#This Row],[21]],V782)=2),1,"")</f>
        <v/>
      </c>
      <c r="AD781" t="str">
        <f>IF(AND(מרקובחצי[[#This Row],[CycleNumber]]&lt;$B782,SUM(מרקובחצי[[#This Row],[23]],V782)=2),1,"")</f>
        <v/>
      </c>
      <c r="AE781" t="str">
        <f>IF(AND(מרקובחצי[[#This Row],[CycleNumber]]&lt;$B782,SUM(מרקובחצי[[#This Row],[23]],W782)=2),1,"")</f>
        <v/>
      </c>
      <c r="AF781" t="str">
        <f>IF(AND(מרקובחצי[[#This Row],[CycleNumber]]&lt;$B782,SUM(מרקובחצי[[#This Row],[31]],O782)=2),1,"")</f>
        <v/>
      </c>
      <c r="AG781" t="str">
        <f>IF(AND(מרקובחצי[[#This Row],[CycleNumber]]&lt;$B782,SUM(מרקובחצי[[#This Row],[31]],P782)=2),1,"")</f>
        <v/>
      </c>
      <c r="AH781" t="str">
        <f>IF(AND(מרקובחצי[[#This Row],[CycleNumber]]&lt;$B782,SUM(מרקובחצי[[#This Row],[31]],Q782)=2),1,"")</f>
        <v/>
      </c>
      <c r="AI781" t="str">
        <f>IF(AND(מרקובחצי[[#This Row],[CycleNumber]]&lt;$B782,SUM(U781:U782)=2),1,"")</f>
        <v/>
      </c>
      <c r="AJ781" t="str">
        <f>IF(AND(מרקובחצי[[#This Row],[CycleNumber]]&lt;$B782,SUM(מרקובחצי[[#This Row],[32]],O782)=2),1,"")</f>
        <v/>
      </c>
      <c r="AK781" t="str">
        <f>IF(AND(מרקובחצי[[#This Row],[CycleNumber]]&lt;$B782,SUM(מרקובחצי[[#This Row],[32]],P782)=2),1,"")</f>
        <v/>
      </c>
      <c r="AL781" t="str">
        <f>IF(AND(מרקובחצי[[#This Row],[CycleNumber]]&lt;$B782,SUM(מרקובחצי[[#This Row],[32]],Q782)=2),1,"")</f>
        <v/>
      </c>
      <c r="AM781" t="str">
        <f>IF(AND(מרקובחצי[[#This Row],[CycleNumber]]&lt;$B782,SUM(V781:V782)=2),1,"")</f>
        <v/>
      </c>
      <c r="AN781" t="str">
        <f>IF(AND(מרקובחצי[[#This Row],[CycleNumber]]&lt;$B782,SUM(מרקובחצי[[#This Row],[33]],O782)=2),1,"")</f>
        <v/>
      </c>
      <c r="AO781" t="str">
        <f>IF(AND(מרקובחצי[[#This Row],[CycleNumber]]&lt;$B782,SUM(מרקובחצי[[#This Row],[33]],P782)=2),1,"")</f>
        <v/>
      </c>
      <c r="AP781" t="str">
        <f>IF(AND(מרקובחצי[[#This Row],[CycleNumber]]&lt;$B782,SUM(מרקובחצי[[#This Row],[33]],Q782)=2),1,"")</f>
        <v/>
      </c>
      <c r="AQ781" t="str">
        <f>IF(AND(מרקובחצי[[#This Row],[CycleNumber]]&lt;$B782,SUM(W781:W782)=2),1,"")</f>
        <v/>
      </c>
      <c r="AR781" t="str">
        <f>IF(AND(מרקובחצי[[#This Row],[CycleNumber]]&lt;$B782,SUM(מרקובחצי[[#This Row],[12]],S782)=2),1,"")</f>
        <v/>
      </c>
      <c r="AS781" t="str">
        <f>IF(AND(מרקובחצי[[#This Row],[CycleNumber]]&lt;$B782,SUM(מרקובחצי[[#This Row],[22]],V782)=2),1,"")</f>
        <v/>
      </c>
      <c r="AT781" s="3">
        <f>SUM(מרקובחצי[[#This Row],[11]:[33]])</f>
        <v>0</v>
      </c>
    </row>
    <row r="782" spans="1:46" hidden="1" x14ac:dyDescent="0.25">
      <c r="A782" t="s">
        <v>73</v>
      </c>
      <c r="B782">
        <v>18</v>
      </c>
      <c r="C782">
        <v>28</v>
      </c>
      <c r="D782">
        <f>מרקובחצי[[#This Row],[LengthofCycle]]+1</f>
        <v>29</v>
      </c>
      <c r="E782">
        <f>IF(IFERROR(LOOKUP(מרקובחצי[[#This Row],[ClientID]],קביעויות[הפלגה]),FALSE)=מרקובחצי[[#This Row],[ClientID]],1,"")</f>
        <v>1</v>
      </c>
      <c r="F782" t="str">
        <f>IF(IFERROR(LOOKUP(מרקובחצי[[#This Row],[ClientID]],סוגחציקבוע[S31]),FALSE)=מרקובחצי[[#This Row],[ClientID]],1,"")</f>
        <v/>
      </c>
      <c r="G782" t="str">
        <f>IF(IFERROR(LOOKUP(מרקובחצי[[#This Row],[ClientID]],סוגחציקבוע[S32]),FALSE)=מרקובחצי[[#This Row],[ClientID]],1,"")</f>
        <v/>
      </c>
      <c r="H782" t="str">
        <f>IF(IFERROR(LOOKUP(מרקובחצי[[#This Row],[ClientID]],סוגחציקבוע[S33]),FALSE)=מרקובחצי[[#This Row],[ClientID]],1,"")</f>
        <v/>
      </c>
      <c r="I782" t="str">
        <f>IF(IFERROR(LOOKUP(מרקובחצי[[#This Row],[ClientID]],סוגחציקבוע[S32&amp;33]),FALSE)=מרקובחצי[[#This Row],[ClientID]],1,"")</f>
        <v/>
      </c>
      <c r="J782">
        <f>IF(SUM(מרקובחצי[[#This Row],[11]:[13]])=1,מרקובחצי[[#This Row],[עד ועד]],IF(SUM(R781:T782)=1,IF(מרקובחצי[[#This Row],[עד ועד]]&lt;J781,מרקובחצי[[#This Row],[עד ועד]],J781),J781))</f>
        <v>28</v>
      </c>
      <c r="K782">
        <f>IF(SUM(מרקובחצי[[#This Row],[11]:[13]])=1,מרקובחצי[[#This Row],[עד ועד]],IF(SUM(R781:T782)=1,IF(מרקובחצי[[#This Row],[עד ועד]]&gt;K781,מרקובחצי[[#This Row],[עד ועד]],K781),K781))</f>
        <v>38</v>
      </c>
      <c r="L782" t="str">
        <f>IF(AND(SUM(מרקובחצי[[#This Row],[31]:[33]])=1,SUM(U781:W781)=0),מרקובחצי[[#This Row],[מקס]]-מרקובחצי[[#This Row],[מינ]],"")</f>
        <v/>
      </c>
      <c r="M78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82" t="str">
        <f t="shared" si="12"/>
        <v/>
      </c>
      <c r="O782" t="str">
        <f>IF(מרקובחצי[[#This Row],[קבעה הפלגה?]]=1,"",IF(AND(מרקובחצי[[#This Row],[עד ועד]]&lt;29,OR(מרקובחצי[[#This Row],[CycleNumber]]=1,AND(U781=1,OR(מרקובחצי[[#This Row],[עד ועד]]&lt;J781,מרקובחצי[[#This Row],[עד ועד]]&gt;K781)),AND(V781=1,מרקובחצי[[#This Row],[עד ועד]]&lt;J781),W781=1)),1,""))</f>
        <v/>
      </c>
      <c r="P782" t="str">
        <f>IF(מרקובחצי[[#This Row],[קבעה הפלגה?]]=1,"",IF(AND(מרקובחצי[[#This Row],[עד ועד]]&gt;28,מרקובחצי[[#This Row],[עד ועד]]&lt;32,OR(מרקובחצי[[#This Row],[CycleNumber]]=1,AND(U781=1),AND(V781=1,OR(מרקובחצי[[#This Row],[עד ועד]]&lt;J781,מרקובחצי[[#This Row],[עד ועד]]&gt;K781)),W781=1)),1,""))</f>
        <v/>
      </c>
      <c r="Q782" t="str">
        <f>IF(מרקובחצי[[#This Row],[קבעה הפלגה?]]=1,"",IF(AND(מרקובחצי[[#This Row],[עד ועד]]&gt;31,OR(מרקובחצי[[#This Row],[CycleNumber]]=1,AND(U781=1),AND(V781=1,מרקובחצי[[#This Row],[עד ועד]]&gt;K781),AND(W781=1,OR(מרקובחצי[[#This Row],[עד ועד]]&gt;K781,מרקובחצי[[#This Row],[עד ועד]]&lt;J781)))),1,""))</f>
        <v/>
      </c>
      <c r="R782" t="str">
        <f>IF(מרקובחצי[[#This Row],[CycleNumber]]&gt;1,IF(AND(O781=1,מרקובחצי[[#This Row],[עד ועד]]&lt;29),1,""),"")</f>
        <v/>
      </c>
      <c r="S782" t="str">
        <f>IF(מרקובחצי[[#This Row],[CycleNumber]]&gt;1,IF(OR(AND(O781=1,מרקובחצי[[#This Row],[עד ועד]]&gt;28),AND(P781=1),AND(Q781=1,מרקובחצי[[#This Row],[עד ועד]]&lt;32)),1,""),"")</f>
        <v/>
      </c>
      <c r="T782" t="str">
        <f>IF(מרקובחצי[[#This Row],[CycleNumber]]&gt;1,IF(AND(Q781=1,מרקובחצי[[#This Row],[עד ועד]]&gt;31),1,""),"")</f>
        <v/>
      </c>
      <c r="U782" t="str">
        <f>IF(מרקובחצי[[#This Row],[CycleNumber]]&gt;1,IF(AND(R781=1,מרקובחצי[[#This Row],[עד ועד]]&lt;29),1,IF(AND(U781=1,NOT(OR(מרקובחצי[[#This Row],[עד ועד]]&lt;J781,מרקובחצי[[#This Row],[עד ועד]]&gt;K781))),1,"")),"")</f>
        <v/>
      </c>
      <c r="V782" t="str">
        <f>IF(מרקובחצי[[#This Row],[CycleNumber]]&gt;1,IF(AND(SUM(R781:T781)=1,מרקובחצי[[#This Row],[עד ועד]]&gt;28,מרקובחצי[[#This Row],[עד ועד]]&lt;32),1,IF(OR(S781=1,AND(R781=1,מרקובחצי[[#This Row],[עד ועד]]&gt;28),AND(T781=1,מרקובחצי[[#This Row],[עד ועד]]&lt;32)),1,IF(AND(V781=1,NOT(OR(מרקובחצי[[#This Row],[עד ועד]]&lt;J781,מרקובחצי[[#This Row],[עד ועד]]&gt;K781))),1,""))),"")</f>
        <v/>
      </c>
      <c r="W782" t="str">
        <f>IF(מרקובחצי[[#This Row],[CycleNumber]]&gt;1,IF(AND(T781=1,מרקובחצי[[#This Row],[עד ועד]]&gt;31),1,IF(AND(W781=1,NOT(OR(מרקובחצי[[#This Row],[עד ועד]]&lt;J781,מרקובחצי[[#This Row],[עד ועד]]&gt;K781))),1,"")),"")</f>
        <v/>
      </c>
      <c r="X782" t="str">
        <f>IF(AND(מרקובחצי[[#This Row],[CycleNumber]]&lt;$B783,SUM(מרקובחצי[[#This Row],[11]],R783)=2),1,"")</f>
        <v/>
      </c>
      <c r="Y782" t="str">
        <f>IF(AND(מרקובחצי[[#This Row],[CycleNumber]]&lt;$B783,SUM(מרקובחצי[[#This Row],[11]],S783)=2),1,"")</f>
        <v/>
      </c>
      <c r="Z782" t="str">
        <f>IF(AND(מרקובחצי[[#This Row],[CycleNumber]]&lt;$B783,SUM(מרקובחצי[[#This Row],[13]],S783)=2),1,"")</f>
        <v/>
      </c>
      <c r="AA782" t="str">
        <f>IF(AND(מרקובחצי[[#This Row],[CycleNumber]]&lt;$B783,SUM(מרקובחצי[[#This Row],[13]],T783)=2),1,"")</f>
        <v/>
      </c>
      <c r="AB782" t="str">
        <f>IF(AND(מרקובחצי[[#This Row],[CycleNumber]]&lt;$B783,SUM(מרקובחצי[[#This Row],[21]],U783)=2),1,"")</f>
        <v/>
      </c>
      <c r="AC782" t="str">
        <f>IF(AND(מרקובחצי[[#This Row],[CycleNumber]]&lt;$B783,SUM(מרקובחצי[[#This Row],[21]],V783)=2),1,"")</f>
        <v/>
      </c>
      <c r="AD782" t="str">
        <f>IF(AND(מרקובחצי[[#This Row],[CycleNumber]]&lt;$B783,SUM(מרקובחצי[[#This Row],[23]],V783)=2),1,"")</f>
        <v/>
      </c>
      <c r="AE782" t="str">
        <f>IF(AND(מרקובחצי[[#This Row],[CycleNumber]]&lt;$B783,SUM(מרקובחצי[[#This Row],[23]],W783)=2),1,"")</f>
        <v/>
      </c>
      <c r="AF782" t="str">
        <f>IF(AND(מרקובחצי[[#This Row],[CycleNumber]]&lt;$B783,SUM(מרקובחצי[[#This Row],[31]],O783)=2),1,"")</f>
        <v/>
      </c>
      <c r="AG782" t="str">
        <f>IF(AND(מרקובחצי[[#This Row],[CycleNumber]]&lt;$B783,SUM(מרקובחצי[[#This Row],[31]],P783)=2),1,"")</f>
        <v/>
      </c>
      <c r="AH782" t="str">
        <f>IF(AND(מרקובחצי[[#This Row],[CycleNumber]]&lt;$B783,SUM(מרקובחצי[[#This Row],[31]],Q783)=2),1,"")</f>
        <v/>
      </c>
      <c r="AI782" t="str">
        <f>IF(AND(מרקובחצי[[#This Row],[CycleNumber]]&lt;$B783,SUM(U782:U783)=2),1,"")</f>
        <v/>
      </c>
      <c r="AJ782" t="str">
        <f>IF(AND(מרקובחצי[[#This Row],[CycleNumber]]&lt;$B783,SUM(מרקובחצי[[#This Row],[32]],O783)=2),1,"")</f>
        <v/>
      </c>
      <c r="AK782" t="str">
        <f>IF(AND(מרקובחצי[[#This Row],[CycleNumber]]&lt;$B783,SUM(מרקובחצי[[#This Row],[32]],P783)=2),1,"")</f>
        <v/>
      </c>
      <c r="AL782" t="str">
        <f>IF(AND(מרקובחצי[[#This Row],[CycleNumber]]&lt;$B783,SUM(מרקובחצי[[#This Row],[32]],Q783)=2),1,"")</f>
        <v/>
      </c>
      <c r="AM782" t="str">
        <f>IF(AND(מרקובחצי[[#This Row],[CycleNumber]]&lt;$B783,SUM(V782:V783)=2),1,"")</f>
        <v/>
      </c>
      <c r="AN782" t="str">
        <f>IF(AND(מרקובחצי[[#This Row],[CycleNumber]]&lt;$B783,SUM(מרקובחצי[[#This Row],[33]],O783)=2),1,"")</f>
        <v/>
      </c>
      <c r="AO782" t="str">
        <f>IF(AND(מרקובחצי[[#This Row],[CycleNumber]]&lt;$B783,SUM(מרקובחצי[[#This Row],[33]],P783)=2),1,"")</f>
        <v/>
      </c>
      <c r="AP782" t="str">
        <f>IF(AND(מרקובחצי[[#This Row],[CycleNumber]]&lt;$B783,SUM(מרקובחצי[[#This Row],[33]],Q783)=2),1,"")</f>
        <v/>
      </c>
      <c r="AQ782" t="str">
        <f>IF(AND(מרקובחצי[[#This Row],[CycleNumber]]&lt;$B783,SUM(W782:W783)=2),1,"")</f>
        <v/>
      </c>
      <c r="AR782" t="str">
        <f>IF(AND(מרקובחצי[[#This Row],[CycleNumber]]&lt;$B783,SUM(מרקובחצי[[#This Row],[12]],S783)=2),1,"")</f>
        <v/>
      </c>
      <c r="AS782" t="str">
        <f>IF(AND(מרקובחצי[[#This Row],[CycleNumber]]&lt;$B783,SUM(מרקובחצי[[#This Row],[22]],V783)=2),1,"")</f>
        <v/>
      </c>
      <c r="AT782" s="3">
        <f>SUM(מרקובחצי[[#This Row],[11]:[33]])</f>
        <v>0</v>
      </c>
    </row>
    <row r="783" spans="1:46" hidden="1" x14ac:dyDescent="0.25">
      <c r="A783" t="s">
        <v>73</v>
      </c>
      <c r="B783">
        <v>19</v>
      </c>
      <c r="C783">
        <v>28</v>
      </c>
      <c r="D783">
        <f>מרקובחצי[[#This Row],[LengthofCycle]]+1</f>
        <v>29</v>
      </c>
      <c r="E783">
        <f>IF(IFERROR(LOOKUP(מרקובחצי[[#This Row],[ClientID]],קביעויות[הפלגה]),FALSE)=מרקובחצי[[#This Row],[ClientID]],1,"")</f>
        <v>1</v>
      </c>
      <c r="F783" t="str">
        <f>IF(IFERROR(LOOKUP(מרקובחצי[[#This Row],[ClientID]],סוגחציקבוע[S31]),FALSE)=מרקובחצי[[#This Row],[ClientID]],1,"")</f>
        <v/>
      </c>
      <c r="G783" t="str">
        <f>IF(IFERROR(LOOKUP(מרקובחצי[[#This Row],[ClientID]],סוגחציקבוע[S32]),FALSE)=מרקובחצי[[#This Row],[ClientID]],1,"")</f>
        <v/>
      </c>
      <c r="H783" t="str">
        <f>IF(IFERROR(LOOKUP(מרקובחצי[[#This Row],[ClientID]],סוגחציקבוע[S33]),FALSE)=מרקובחצי[[#This Row],[ClientID]],1,"")</f>
        <v/>
      </c>
      <c r="I783" t="str">
        <f>IF(IFERROR(LOOKUP(מרקובחצי[[#This Row],[ClientID]],סוגחציקבוע[S32&amp;33]),FALSE)=מרקובחצי[[#This Row],[ClientID]],1,"")</f>
        <v/>
      </c>
      <c r="J783">
        <f>IF(SUM(מרקובחצי[[#This Row],[11]:[13]])=1,מרקובחצי[[#This Row],[עד ועד]],IF(SUM(R782:T783)=1,IF(מרקובחצי[[#This Row],[עד ועד]]&lt;J782,מרקובחצי[[#This Row],[עד ועד]],J782),J782))</f>
        <v>28</v>
      </c>
      <c r="K783">
        <f>IF(SUM(מרקובחצי[[#This Row],[11]:[13]])=1,מרקובחצי[[#This Row],[עד ועד]],IF(SUM(R782:T783)=1,IF(מרקובחצי[[#This Row],[עד ועד]]&gt;K782,מרקובחצי[[#This Row],[עד ועד]],K782),K782))</f>
        <v>38</v>
      </c>
      <c r="L783" t="str">
        <f>IF(AND(SUM(מרקובחצי[[#This Row],[31]:[33]])=1,SUM(U782:W782)=0),מרקובחצי[[#This Row],[מקס]]-מרקובחצי[[#This Row],[מינ]],"")</f>
        <v/>
      </c>
      <c r="M78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83" t="str">
        <f t="shared" si="12"/>
        <v/>
      </c>
      <c r="O783" t="str">
        <f>IF(מרקובחצי[[#This Row],[קבעה הפלגה?]]=1,"",IF(AND(מרקובחצי[[#This Row],[עד ועד]]&lt;29,OR(מרקובחצי[[#This Row],[CycleNumber]]=1,AND(U782=1,OR(מרקובחצי[[#This Row],[עד ועד]]&lt;J782,מרקובחצי[[#This Row],[עד ועד]]&gt;K782)),AND(V782=1,מרקובחצי[[#This Row],[עד ועד]]&lt;J782),W782=1)),1,""))</f>
        <v/>
      </c>
      <c r="P783" t="str">
        <f>IF(מרקובחצי[[#This Row],[קבעה הפלגה?]]=1,"",IF(AND(מרקובחצי[[#This Row],[עד ועד]]&gt;28,מרקובחצי[[#This Row],[עד ועד]]&lt;32,OR(מרקובחצי[[#This Row],[CycleNumber]]=1,AND(U782=1),AND(V782=1,OR(מרקובחצי[[#This Row],[עד ועד]]&lt;J782,מרקובחצי[[#This Row],[עד ועד]]&gt;K782)),W782=1)),1,""))</f>
        <v/>
      </c>
      <c r="Q783" t="str">
        <f>IF(מרקובחצי[[#This Row],[קבעה הפלגה?]]=1,"",IF(AND(מרקובחצי[[#This Row],[עד ועד]]&gt;31,OR(מרקובחצי[[#This Row],[CycleNumber]]=1,AND(U782=1),AND(V782=1,מרקובחצי[[#This Row],[עד ועד]]&gt;K782),AND(W782=1,OR(מרקובחצי[[#This Row],[עד ועד]]&gt;K782,מרקובחצי[[#This Row],[עד ועד]]&lt;J782)))),1,""))</f>
        <v/>
      </c>
      <c r="R783" t="str">
        <f>IF(מרקובחצי[[#This Row],[CycleNumber]]&gt;1,IF(AND(O782=1,מרקובחצי[[#This Row],[עד ועד]]&lt;29),1,""),"")</f>
        <v/>
      </c>
      <c r="S783" t="str">
        <f>IF(מרקובחצי[[#This Row],[CycleNumber]]&gt;1,IF(OR(AND(O782=1,מרקובחצי[[#This Row],[עד ועד]]&gt;28),AND(P782=1),AND(Q782=1,מרקובחצי[[#This Row],[עד ועד]]&lt;32)),1,""),"")</f>
        <v/>
      </c>
      <c r="T783" t="str">
        <f>IF(מרקובחצי[[#This Row],[CycleNumber]]&gt;1,IF(AND(Q782=1,מרקובחצי[[#This Row],[עד ועד]]&gt;31),1,""),"")</f>
        <v/>
      </c>
      <c r="U783" t="str">
        <f>IF(מרקובחצי[[#This Row],[CycleNumber]]&gt;1,IF(AND(R782=1,מרקובחצי[[#This Row],[עד ועד]]&lt;29),1,IF(AND(U782=1,NOT(OR(מרקובחצי[[#This Row],[עד ועד]]&lt;J782,מרקובחצי[[#This Row],[עד ועד]]&gt;K782))),1,"")),"")</f>
        <v/>
      </c>
      <c r="V783" t="str">
        <f>IF(מרקובחצי[[#This Row],[CycleNumber]]&gt;1,IF(AND(SUM(R782:T782)=1,מרקובחצי[[#This Row],[עד ועד]]&gt;28,מרקובחצי[[#This Row],[עד ועד]]&lt;32),1,IF(OR(S782=1,AND(R782=1,מרקובחצי[[#This Row],[עד ועד]]&gt;28),AND(T782=1,מרקובחצי[[#This Row],[עד ועד]]&lt;32)),1,IF(AND(V782=1,NOT(OR(מרקובחצי[[#This Row],[עד ועד]]&lt;J782,מרקובחצי[[#This Row],[עד ועד]]&gt;K782))),1,""))),"")</f>
        <v/>
      </c>
      <c r="W783" t="str">
        <f>IF(מרקובחצי[[#This Row],[CycleNumber]]&gt;1,IF(AND(T782=1,מרקובחצי[[#This Row],[עד ועד]]&gt;31),1,IF(AND(W782=1,NOT(OR(מרקובחצי[[#This Row],[עד ועד]]&lt;J782,מרקובחצי[[#This Row],[עד ועד]]&gt;K782))),1,"")),"")</f>
        <v/>
      </c>
      <c r="X783" t="str">
        <f>IF(AND(מרקובחצי[[#This Row],[CycleNumber]]&lt;$B784,SUM(מרקובחצי[[#This Row],[11]],R784)=2),1,"")</f>
        <v/>
      </c>
      <c r="Y783" t="str">
        <f>IF(AND(מרקובחצי[[#This Row],[CycleNumber]]&lt;$B784,SUM(מרקובחצי[[#This Row],[11]],S784)=2),1,"")</f>
        <v/>
      </c>
      <c r="Z783" t="str">
        <f>IF(AND(מרקובחצי[[#This Row],[CycleNumber]]&lt;$B784,SUM(מרקובחצי[[#This Row],[13]],S784)=2),1,"")</f>
        <v/>
      </c>
      <c r="AA783" t="str">
        <f>IF(AND(מרקובחצי[[#This Row],[CycleNumber]]&lt;$B784,SUM(מרקובחצי[[#This Row],[13]],T784)=2),1,"")</f>
        <v/>
      </c>
      <c r="AB783" t="str">
        <f>IF(AND(מרקובחצי[[#This Row],[CycleNumber]]&lt;$B784,SUM(מרקובחצי[[#This Row],[21]],U784)=2),1,"")</f>
        <v/>
      </c>
      <c r="AC783" t="str">
        <f>IF(AND(מרקובחצי[[#This Row],[CycleNumber]]&lt;$B784,SUM(מרקובחצי[[#This Row],[21]],V784)=2),1,"")</f>
        <v/>
      </c>
      <c r="AD783" t="str">
        <f>IF(AND(מרקובחצי[[#This Row],[CycleNumber]]&lt;$B784,SUM(מרקובחצי[[#This Row],[23]],V784)=2),1,"")</f>
        <v/>
      </c>
      <c r="AE783" t="str">
        <f>IF(AND(מרקובחצי[[#This Row],[CycleNumber]]&lt;$B784,SUM(מרקובחצי[[#This Row],[23]],W784)=2),1,"")</f>
        <v/>
      </c>
      <c r="AF783" t="str">
        <f>IF(AND(מרקובחצי[[#This Row],[CycleNumber]]&lt;$B784,SUM(מרקובחצי[[#This Row],[31]],O784)=2),1,"")</f>
        <v/>
      </c>
      <c r="AG783" t="str">
        <f>IF(AND(מרקובחצי[[#This Row],[CycleNumber]]&lt;$B784,SUM(מרקובחצי[[#This Row],[31]],P784)=2),1,"")</f>
        <v/>
      </c>
      <c r="AH783" t="str">
        <f>IF(AND(מרקובחצי[[#This Row],[CycleNumber]]&lt;$B784,SUM(מרקובחצי[[#This Row],[31]],Q784)=2),1,"")</f>
        <v/>
      </c>
      <c r="AI783" t="str">
        <f>IF(AND(מרקובחצי[[#This Row],[CycleNumber]]&lt;$B784,SUM(U783:U784)=2),1,"")</f>
        <v/>
      </c>
      <c r="AJ783" t="str">
        <f>IF(AND(מרקובחצי[[#This Row],[CycleNumber]]&lt;$B784,SUM(מרקובחצי[[#This Row],[32]],O784)=2),1,"")</f>
        <v/>
      </c>
      <c r="AK783" t="str">
        <f>IF(AND(מרקובחצי[[#This Row],[CycleNumber]]&lt;$B784,SUM(מרקובחצי[[#This Row],[32]],P784)=2),1,"")</f>
        <v/>
      </c>
      <c r="AL783" t="str">
        <f>IF(AND(מרקובחצי[[#This Row],[CycleNumber]]&lt;$B784,SUM(מרקובחצי[[#This Row],[32]],Q784)=2),1,"")</f>
        <v/>
      </c>
      <c r="AM783" t="str">
        <f>IF(AND(מרקובחצי[[#This Row],[CycleNumber]]&lt;$B784,SUM(V783:V784)=2),1,"")</f>
        <v/>
      </c>
      <c r="AN783" t="str">
        <f>IF(AND(מרקובחצי[[#This Row],[CycleNumber]]&lt;$B784,SUM(מרקובחצי[[#This Row],[33]],O784)=2),1,"")</f>
        <v/>
      </c>
      <c r="AO783" t="str">
        <f>IF(AND(מרקובחצי[[#This Row],[CycleNumber]]&lt;$B784,SUM(מרקובחצי[[#This Row],[33]],P784)=2),1,"")</f>
        <v/>
      </c>
      <c r="AP783" t="str">
        <f>IF(AND(מרקובחצי[[#This Row],[CycleNumber]]&lt;$B784,SUM(מרקובחצי[[#This Row],[33]],Q784)=2),1,"")</f>
        <v/>
      </c>
      <c r="AQ783" t="str">
        <f>IF(AND(מרקובחצי[[#This Row],[CycleNumber]]&lt;$B784,SUM(W783:W784)=2),1,"")</f>
        <v/>
      </c>
      <c r="AR783" t="str">
        <f>IF(AND(מרקובחצי[[#This Row],[CycleNumber]]&lt;$B784,SUM(מרקובחצי[[#This Row],[12]],S784)=2),1,"")</f>
        <v/>
      </c>
      <c r="AS783" t="str">
        <f>IF(AND(מרקובחצי[[#This Row],[CycleNumber]]&lt;$B784,SUM(מרקובחצי[[#This Row],[22]],V784)=2),1,"")</f>
        <v/>
      </c>
      <c r="AT783" s="3">
        <f>SUM(מרקובחצי[[#This Row],[11]:[33]])</f>
        <v>0</v>
      </c>
    </row>
    <row r="784" spans="1:46" hidden="1" x14ac:dyDescent="0.25">
      <c r="A784" t="s">
        <v>73</v>
      </c>
      <c r="B784">
        <v>20</v>
      </c>
      <c r="C784">
        <v>27</v>
      </c>
      <c r="D784">
        <f>מרקובחצי[[#This Row],[LengthofCycle]]+1</f>
        <v>28</v>
      </c>
      <c r="E784">
        <f>IF(IFERROR(LOOKUP(מרקובחצי[[#This Row],[ClientID]],קביעויות[הפלגה]),FALSE)=מרקובחצי[[#This Row],[ClientID]],1,"")</f>
        <v>1</v>
      </c>
      <c r="F784" t="str">
        <f>IF(IFERROR(LOOKUP(מרקובחצי[[#This Row],[ClientID]],סוגחציקבוע[S31]),FALSE)=מרקובחצי[[#This Row],[ClientID]],1,"")</f>
        <v/>
      </c>
      <c r="G784" t="str">
        <f>IF(IFERROR(LOOKUP(מרקובחצי[[#This Row],[ClientID]],סוגחציקבוע[S32]),FALSE)=מרקובחצי[[#This Row],[ClientID]],1,"")</f>
        <v/>
      </c>
      <c r="H784" t="str">
        <f>IF(IFERROR(LOOKUP(מרקובחצי[[#This Row],[ClientID]],סוגחציקבוע[S33]),FALSE)=מרקובחצי[[#This Row],[ClientID]],1,"")</f>
        <v/>
      </c>
      <c r="I784" t="str">
        <f>IF(IFERROR(LOOKUP(מרקובחצי[[#This Row],[ClientID]],סוגחציקבוע[S32&amp;33]),FALSE)=מרקובחצי[[#This Row],[ClientID]],1,"")</f>
        <v/>
      </c>
      <c r="J784">
        <f>IF(SUM(מרקובחצי[[#This Row],[11]:[13]])=1,מרקובחצי[[#This Row],[עד ועד]],IF(SUM(R783:T784)=1,IF(מרקובחצי[[#This Row],[עד ועד]]&lt;J783,מרקובחצי[[#This Row],[עד ועד]],J783),J783))</f>
        <v>28</v>
      </c>
      <c r="K784">
        <f>IF(SUM(מרקובחצי[[#This Row],[11]:[13]])=1,מרקובחצי[[#This Row],[עד ועד]],IF(SUM(R783:T784)=1,IF(מרקובחצי[[#This Row],[עד ועד]]&gt;K783,מרקובחצי[[#This Row],[עד ועד]],K783),K783))</f>
        <v>38</v>
      </c>
      <c r="L784" t="str">
        <f>IF(AND(SUM(מרקובחצי[[#This Row],[31]:[33]])=1,SUM(U783:W783)=0),מרקובחצי[[#This Row],[מקס]]-מרקובחצי[[#This Row],[מינ]],"")</f>
        <v/>
      </c>
      <c r="M78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84" t="str">
        <f t="shared" si="12"/>
        <v/>
      </c>
      <c r="O784" t="str">
        <f>IF(מרקובחצי[[#This Row],[קבעה הפלגה?]]=1,"",IF(AND(מרקובחצי[[#This Row],[עד ועד]]&lt;29,OR(מרקובחצי[[#This Row],[CycleNumber]]=1,AND(U783=1,OR(מרקובחצי[[#This Row],[עד ועד]]&lt;J783,מרקובחצי[[#This Row],[עד ועד]]&gt;K783)),AND(V783=1,מרקובחצי[[#This Row],[עד ועד]]&lt;J783),W783=1)),1,""))</f>
        <v/>
      </c>
      <c r="P784" t="str">
        <f>IF(מרקובחצי[[#This Row],[קבעה הפלגה?]]=1,"",IF(AND(מרקובחצי[[#This Row],[עד ועד]]&gt;28,מרקובחצי[[#This Row],[עד ועד]]&lt;32,OR(מרקובחצי[[#This Row],[CycleNumber]]=1,AND(U783=1),AND(V783=1,OR(מרקובחצי[[#This Row],[עד ועד]]&lt;J783,מרקובחצי[[#This Row],[עד ועד]]&gt;K783)),W783=1)),1,""))</f>
        <v/>
      </c>
      <c r="Q784" t="str">
        <f>IF(מרקובחצי[[#This Row],[קבעה הפלגה?]]=1,"",IF(AND(מרקובחצי[[#This Row],[עד ועד]]&gt;31,OR(מרקובחצי[[#This Row],[CycleNumber]]=1,AND(U783=1),AND(V783=1,מרקובחצי[[#This Row],[עד ועד]]&gt;K783),AND(W783=1,OR(מרקובחצי[[#This Row],[עד ועד]]&gt;K783,מרקובחצי[[#This Row],[עד ועד]]&lt;J783)))),1,""))</f>
        <v/>
      </c>
      <c r="R784" t="str">
        <f>IF(מרקובחצי[[#This Row],[CycleNumber]]&gt;1,IF(AND(O783=1,מרקובחצי[[#This Row],[עד ועד]]&lt;29),1,""),"")</f>
        <v/>
      </c>
      <c r="S784" t="str">
        <f>IF(מרקובחצי[[#This Row],[CycleNumber]]&gt;1,IF(OR(AND(O783=1,מרקובחצי[[#This Row],[עד ועד]]&gt;28),AND(P783=1),AND(Q783=1,מרקובחצי[[#This Row],[עד ועד]]&lt;32)),1,""),"")</f>
        <v/>
      </c>
      <c r="T784" t="str">
        <f>IF(מרקובחצי[[#This Row],[CycleNumber]]&gt;1,IF(AND(Q783=1,מרקובחצי[[#This Row],[עד ועד]]&gt;31),1,""),"")</f>
        <v/>
      </c>
      <c r="U784" t="str">
        <f>IF(מרקובחצי[[#This Row],[CycleNumber]]&gt;1,IF(AND(R783=1,מרקובחצי[[#This Row],[עד ועד]]&lt;29),1,IF(AND(U783=1,NOT(OR(מרקובחצי[[#This Row],[עד ועד]]&lt;J783,מרקובחצי[[#This Row],[עד ועד]]&gt;K783))),1,"")),"")</f>
        <v/>
      </c>
      <c r="V784" t="str">
        <f>IF(מרקובחצי[[#This Row],[CycleNumber]]&gt;1,IF(AND(SUM(R783:T783)=1,מרקובחצי[[#This Row],[עד ועד]]&gt;28,מרקובחצי[[#This Row],[עד ועד]]&lt;32),1,IF(OR(S783=1,AND(R783=1,מרקובחצי[[#This Row],[עד ועד]]&gt;28),AND(T783=1,מרקובחצי[[#This Row],[עד ועד]]&lt;32)),1,IF(AND(V783=1,NOT(OR(מרקובחצי[[#This Row],[עד ועד]]&lt;J783,מרקובחצי[[#This Row],[עד ועד]]&gt;K783))),1,""))),"")</f>
        <v/>
      </c>
      <c r="W784" t="str">
        <f>IF(מרקובחצי[[#This Row],[CycleNumber]]&gt;1,IF(AND(T783=1,מרקובחצי[[#This Row],[עד ועד]]&gt;31),1,IF(AND(W783=1,NOT(OR(מרקובחצי[[#This Row],[עד ועד]]&lt;J783,מרקובחצי[[#This Row],[עד ועד]]&gt;K783))),1,"")),"")</f>
        <v/>
      </c>
      <c r="X784" t="str">
        <f>IF(AND(מרקובחצי[[#This Row],[CycleNumber]]&lt;$B785,SUM(מרקובחצי[[#This Row],[11]],R785)=2),1,"")</f>
        <v/>
      </c>
      <c r="Y784" t="str">
        <f>IF(AND(מרקובחצי[[#This Row],[CycleNumber]]&lt;$B785,SUM(מרקובחצי[[#This Row],[11]],S785)=2),1,"")</f>
        <v/>
      </c>
      <c r="Z784" t="str">
        <f>IF(AND(מרקובחצי[[#This Row],[CycleNumber]]&lt;$B785,SUM(מרקובחצי[[#This Row],[13]],S785)=2),1,"")</f>
        <v/>
      </c>
      <c r="AA784" t="str">
        <f>IF(AND(מרקובחצי[[#This Row],[CycleNumber]]&lt;$B785,SUM(מרקובחצי[[#This Row],[13]],T785)=2),1,"")</f>
        <v/>
      </c>
      <c r="AB784" t="str">
        <f>IF(AND(מרקובחצי[[#This Row],[CycleNumber]]&lt;$B785,SUM(מרקובחצי[[#This Row],[21]],U785)=2),1,"")</f>
        <v/>
      </c>
      <c r="AC784" t="str">
        <f>IF(AND(מרקובחצי[[#This Row],[CycleNumber]]&lt;$B785,SUM(מרקובחצי[[#This Row],[21]],V785)=2),1,"")</f>
        <v/>
      </c>
      <c r="AD784" t="str">
        <f>IF(AND(מרקובחצי[[#This Row],[CycleNumber]]&lt;$B785,SUM(מרקובחצי[[#This Row],[23]],V785)=2),1,"")</f>
        <v/>
      </c>
      <c r="AE784" t="str">
        <f>IF(AND(מרקובחצי[[#This Row],[CycleNumber]]&lt;$B785,SUM(מרקובחצי[[#This Row],[23]],W785)=2),1,"")</f>
        <v/>
      </c>
      <c r="AF784" t="str">
        <f>IF(AND(מרקובחצי[[#This Row],[CycleNumber]]&lt;$B785,SUM(מרקובחצי[[#This Row],[31]],O785)=2),1,"")</f>
        <v/>
      </c>
      <c r="AG784" t="str">
        <f>IF(AND(מרקובחצי[[#This Row],[CycleNumber]]&lt;$B785,SUM(מרקובחצי[[#This Row],[31]],P785)=2),1,"")</f>
        <v/>
      </c>
      <c r="AH784" t="str">
        <f>IF(AND(מרקובחצי[[#This Row],[CycleNumber]]&lt;$B785,SUM(מרקובחצי[[#This Row],[31]],Q785)=2),1,"")</f>
        <v/>
      </c>
      <c r="AI784" t="str">
        <f>IF(AND(מרקובחצי[[#This Row],[CycleNumber]]&lt;$B785,SUM(U784:U785)=2),1,"")</f>
        <v/>
      </c>
      <c r="AJ784" t="str">
        <f>IF(AND(מרקובחצי[[#This Row],[CycleNumber]]&lt;$B785,SUM(מרקובחצי[[#This Row],[32]],O785)=2),1,"")</f>
        <v/>
      </c>
      <c r="AK784" t="str">
        <f>IF(AND(מרקובחצי[[#This Row],[CycleNumber]]&lt;$B785,SUM(מרקובחצי[[#This Row],[32]],P785)=2),1,"")</f>
        <v/>
      </c>
      <c r="AL784" t="str">
        <f>IF(AND(מרקובחצי[[#This Row],[CycleNumber]]&lt;$B785,SUM(מרקובחצי[[#This Row],[32]],Q785)=2),1,"")</f>
        <v/>
      </c>
      <c r="AM784" t="str">
        <f>IF(AND(מרקובחצי[[#This Row],[CycleNumber]]&lt;$B785,SUM(V784:V785)=2),1,"")</f>
        <v/>
      </c>
      <c r="AN784" t="str">
        <f>IF(AND(מרקובחצי[[#This Row],[CycleNumber]]&lt;$B785,SUM(מרקובחצי[[#This Row],[33]],O785)=2),1,"")</f>
        <v/>
      </c>
      <c r="AO784" t="str">
        <f>IF(AND(מרקובחצי[[#This Row],[CycleNumber]]&lt;$B785,SUM(מרקובחצי[[#This Row],[33]],P785)=2),1,"")</f>
        <v/>
      </c>
      <c r="AP784" t="str">
        <f>IF(AND(מרקובחצי[[#This Row],[CycleNumber]]&lt;$B785,SUM(מרקובחצי[[#This Row],[33]],Q785)=2),1,"")</f>
        <v/>
      </c>
      <c r="AQ784" t="str">
        <f>IF(AND(מרקובחצי[[#This Row],[CycleNumber]]&lt;$B785,SUM(W784:W785)=2),1,"")</f>
        <v/>
      </c>
      <c r="AR784" t="str">
        <f>IF(AND(מרקובחצי[[#This Row],[CycleNumber]]&lt;$B785,SUM(מרקובחצי[[#This Row],[12]],S785)=2),1,"")</f>
        <v/>
      </c>
      <c r="AS784" t="str">
        <f>IF(AND(מרקובחצי[[#This Row],[CycleNumber]]&lt;$B785,SUM(מרקובחצי[[#This Row],[22]],V785)=2),1,"")</f>
        <v/>
      </c>
      <c r="AT784" s="3">
        <f>SUM(מרקובחצי[[#This Row],[11]:[33]])</f>
        <v>0</v>
      </c>
    </row>
    <row r="785" spans="1:46" hidden="1" x14ac:dyDescent="0.25">
      <c r="A785" t="s">
        <v>73</v>
      </c>
      <c r="B785">
        <v>21</v>
      </c>
      <c r="C785">
        <v>28</v>
      </c>
      <c r="D785">
        <f>מרקובחצי[[#This Row],[LengthofCycle]]+1</f>
        <v>29</v>
      </c>
      <c r="E785">
        <f>IF(IFERROR(LOOKUP(מרקובחצי[[#This Row],[ClientID]],קביעויות[הפלגה]),FALSE)=מרקובחצי[[#This Row],[ClientID]],1,"")</f>
        <v>1</v>
      </c>
      <c r="F785" t="str">
        <f>IF(IFERROR(LOOKUP(מרקובחצי[[#This Row],[ClientID]],סוגחציקבוע[S31]),FALSE)=מרקובחצי[[#This Row],[ClientID]],1,"")</f>
        <v/>
      </c>
      <c r="G785" t="str">
        <f>IF(IFERROR(LOOKUP(מרקובחצי[[#This Row],[ClientID]],סוגחציקבוע[S32]),FALSE)=מרקובחצי[[#This Row],[ClientID]],1,"")</f>
        <v/>
      </c>
      <c r="H785" t="str">
        <f>IF(IFERROR(LOOKUP(מרקובחצי[[#This Row],[ClientID]],סוגחציקבוע[S33]),FALSE)=מרקובחצי[[#This Row],[ClientID]],1,"")</f>
        <v/>
      </c>
      <c r="I785" t="str">
        <f>IF(IFERROR(LOOKUP(מרקובחצי[[#This Row],[ClientID]],סוגחציקבוע[S32&amp;33]),FALSE)=מרקובחצי[[#This Row],[ClientID]],1,"")</f>
        <v/>
      </c>
      <c r="J785">
        <f>IF(SUM(מרקובחצי[[#This Row],[11]:[13]])=1,מרקובחצי[[#This Row],[עד ועד]],IF(SUM(R784:T785)=1,IF(מרקובחצי[[#This Row],[עד ועד]]&lt;J784,מרקובחצי[[#This Row],[עד ועד]],J784),J784))</f>
        <v>28</v>
      </c>
      <c r="K785">
        <f>IF(SUM(מרקובחצי[[#This Row],[11]:[13]])=1,מרקובחצי[[#This Row],[עד ועד]],IF(SUM(R784:T785)=1,IF(מרקובחצי[[#This Row],[עד ועד]]&gt;K784,מרקובחצי[[#This Row],[עד ועד]],K784),K784))</f>
        <v>38</v>
      </c>
      <c r="L785" t="str">
        <f>IF(AND(SUM(מרקובחצי[[#This Row],[31]:[33]])=1,SUM(U784:W784)=0),מרקובחצי[[#This Row],[מקס]]-מרקובחצי[[#This Row],[מינ]],"")</f>
        <v/>
      </c>
      <c r="M78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85" t="str">
        <f t="shared" si="12"/>
        <v/>
      </c>
      <c r="O785" t="str">
        <f>IF(מרקובחצי[[#This Row],[קבעה הפלגה?]]=1,"",IF(AND(מרקובחצי[[#This Row],[עד ועד]]&lt;29,OR(מרקובחצי[[#This Row],[CycleNumber]]=1,AND(U784=1,OR(מרקובחצי[[#This Row],[עד ועד]]&lt;J784,מרקובחצי[[#This Row],[עד ועד]]&gt;K784)),AND(V784=1,מרקובחצי[[#This Row],[עד ועד]]&lt;J784),W784=1)),1,""))</f>
        <v/>
      </c>
      <c r="P785" t="str">
        <f>IF(מרקובחצי[[#This Row],[קבעה הפלגה?]]=1,"",IF(AND(מרקובחצי[[#This Row],[עד ועד]]&gt;28,מרקובחצי[[#This Row],[עד ועד]]&lt;32,OR(מרקובחצי[[#This Row],[CycleNumber]]=1,AND(U784=1),AND(V784=1,OR(מרקובחצי[[#This Row],[עד ועד]]&lt;J784,מרקובחצי[[#This Row],[עד ועד]]&gt;K784)),W784=1)),1,""))</f>
        <v/>
      </c>
      <c r="Q785" t="str">
        <f>IF(מרקובחצי[[#This Row],[קבעה הפלגה?]]=1,"",IF(AND(מרקובחצי[[#This Row],[עד ועד]]&gt;31,OR(מרקובחצי[[#This Row],[CycleNumber]]=1,AND(U784=1),AND(V784=1,מרקובחצי[[#This Row],[עד ועד]]&gt;K784),AND(W784=1,OR(מרקובחצי[[#This Row],[עד ועד]]&gt;K784,מרקובחצי[[#This Row],[עד ועד]]&lt;J784)))),1,""))</f>
        <v/>
      </c>
      <c r="R785" t="str">
        <f>IF(מרקובחצי[[#This Row],[CycleNumber]]&gt;1,IF(AND(O784=1,מרקובחצי[[#This Row],[עד ועד]]&lt;29),1,""),"")</f>
        <v/>
      </c>
      <c r="S785" t="str">
        <f>IF(מרקובחצי[[#This Row],[CycleNumber]]&gt;1,IF(OR(AND(O784=1,מרקובחצי[[#This Row],[עד ועד]]&gt;28),AND(P784=1),AND(Q784=1,מרקובחצי[[#This Row],[עד ועד]]&lt;32)),1,""),"")</f>
        <v/>
      </c>
      <c r="T785" t="str">
        <f>IF(מרקובחצי[[#This Row],[CycleNumber]]&gt;1,IF(AND(Q784=1,מרקובחצי[[#This Row],[עד ועד]]&gt;31),1,""),"")</f>
        <v/>
      </c>
      <c r="U785" t="str">
        <f>IF(מרקובחצי[[#This Row],[CycleNumber]]&gt;1,IF(AND(R784=1,מרקובחצי[[#This Row],[עד ועד]]&lt;29),1,IF(AND(U784=1,NOT(OR(מרקובחצי[[#This Row],[עד ועד]]&lt;J784,מרקובחצי[[#This Row],[עד ועד]]&gt;K784))),1,"")),"")</f>
        <v/>
      </c>
      <c r="V785" t="str">
        <f>IF(מרקובחצי[[#This Row],[CycleNumber]]&gt;1,IF(AND(SUM(R784:T784)=1,מרקובחצי[[#This Row],[עד ועד]]&gt;28,מרקובחצי[[#This Row],[עד ועד]]&lt;32),1,IF(OR(S784=1,AND(R784=1,מרקובחצי[[#This Row],[עד ועד]]&gt;28),AND(T784=1,מרקובחצי[[#This Row],[עד ועד]]&lt;32)),1,IF(AND(V784=1,NOT(OR(מרקובחצי[[#This Row],[עד ועד]]&lt;J784,מרקובחצי[[#This Row],[עד ועד]]&gt;K784))),1,""))),"")</f>
        <v/>
      </c>
      <c r="W785" t="str">
        <f>IF(מרקובחצי[[#This Row],[CycleNumber]]&gt;1,IF(AND(T784=1,מרקובחצי[[#This Row],[עד ועד]]&gt;31),1,IF(AND(W784=1,NOT(OR(מרקובחצי[[#This Row],[עד ועד]]&lt;J784,מרקובחצי[[#This Row],[עד ועד]]&gt;K784))),1,"")),"")</f>
        <v/>
      </c>
      <c r="X785" t="str">
        <f>IF(AND(מרקובחצי[[#This Row],[CycleNumber]]&lt;$B786,SUM(מרקובחצי[[#This Row],[11]],R786)=2),1,"")</f>
        <v/>
      </c>
      <c r="Y785" t="str">
        <f>IF(AND(מרקובחצי[[#This Row],[CycleNumber]]&lt;$B786,SUM(מרקובחצי[[#This Row],[11]],S786)=2),1,"")</f>
        <v/>
      </c>
      <c r="Z785" t="str">
        <f>IF(AND(מרקובחצי[[#This Row],[CycleNumber]]&lt;$B786,SUM(מרקובחצי[[#This Row],[13]],S786)=2),1,"")</f>
        <v/>
      </c>
      <c r="AA785" t="str">
        <f>IF(AND(מרקובחצי[[#This Row],[CycleNumber]]&lt;$B786,SUM(מרקובחצי[[#This Row],[13]],T786)=2),1,"")</f>
        <v/>
      </c>
      <c r="AB785" t="str">
        <f>IF(AND(מרקובחצי[[#This Row],[CycleNumber]]&lt;$B786,SUM(מרקובחצי[[#This Row],[21]],U786)=2),1,"")</f>
        <v/>
      </c>
      <c r="AC785" t="str">
        <f>IF(AND(מרקובחצי[[#This Row],[CycleNumber]]&lt;$B786,SUM(מרקובחצי[[#This Row],[21]],V786)=2),1,"")</f>
        <v/>
      </c>
      <c r="AD785" t="str">
        <f>IF(AND(מרקובחצי[[#This Row],[CycleNumber]]&lt;$B786,SUM(מרקובחצי[[#This Row],[23]],V786)=2),1,"")</f>
        <v/>
      </c>
      <c r="AE785" t="str">
        <f>IF(AND(מרקובחצי[[#This Row],[CycleNumber]]&lt;$B786,SUM(מרקובחצי[[#This Row],[23]],W786)=2),1,"")</f>
        <v/>
      </c>
      <c r="AF785" t="str">
        <f>IF(AND(מרקובחצי[[#This Row],[CycleNumber]]&lt;$B786,SUM(מרקובחצי[[#This Row],[31]],O786)=2),1,"")</f>
        <v/>
      </c>
      <c r="AG785" t="str">
        <f>IF(AND(מרקובחצי[[#This Row],[CycleNumber]]&lt;$B786,SUM(מרקובחצי[[#This Row],[31]],P786)=2),1,"")</f>
        <v/>
      </c>
      <c r="AH785" t="str">
        <f>IF(AND(מרקובחצי[[#This Row],[CycleNumber]]&lt;$B786,SUM(מרקובחצי[[#This Row],[31]],Q786)=2),1,"")</f>
        <v/>
      </c>
      <c r="AI785" t="str">
        <f>IF(AND(מרקובחצי[[#This Row],[CycleNumber]]&lt;$B786,SUM(U785:U786)=2),1,"")</f>
        <v/>
      </c>
      <c r="AJ785" t="str">
        <f>IF(AND(מרקובחצי[[#This Row],[CycleNumber]]&lt;$B786,SUM(מרקובחצי[[#This Row],[32]],O786)=2),1,"")</f>
        <v/>
      </c>
      <c r="AK785" t="str">
        <f>IF(AND(מרקובחצי[[#This Row],[CycleNumber]]&lt;$B786,SUM(מרקובחצי[[#This Row],[32]],P786)=2),1,"")</f>
        <v/>
      </c>
      <c r="AL785" t="str">
        <f>IF(AND(מרקובחצי[[#This Row],[CycleNumber]]&lt;$B786,SUM(מרקובחצי[[#This Row],[32]],Q786)=2),1,"")</f>
        <v/>
      </c>
      <c r="AM785" t="str">
        <f>IF(AND(מרקובחצי[[#This Row],[CycleNumber]]&lt;$B786,SUM(V785:V786)=2),1,"")</f>
        <v/>
      </c>
      <c r="AN785" t="str">
        <f>IF(AND(מרקובחצי[[#This Row],[CycleNumber]]&lt;$B786,SUM(מרקובחצי[[#This Row],[33]],O786)=2),1,"")</f>
        <v/>
      </c>
      <c r="AO785" t="str">
        <f>IF(AND(מרקובחצי[[#This Row],[CycleNumber]]&lt;$B786,SUM(מרקובחצי[[#This Row],[33]],P786)=2),1,"")</f>
        <v/>
      </c>
      <c r="AP785" t="str">
        <f>IF(AND(מרקובחצי[[#This Row],[CycleNumber]]&lt;$B786,SUM(מרקובחצי[[#This Row],[33]],Q786)=2),1,"")</f>
        <v/>
      </c>
      <c r="AQ785" t="str">
        <f>IF(AND(מרקובחצי[[#This Row],[CycleNumber]]&lt;$B786,SUM(W785:W786)=2),1,"")</f>
        <v/>
      </c>
      <c r="AR785" t="str">
        <f>IF(AND(מרקובחצי[[#This Row],[CycleNumber]]&lt;$B786,SUM(מרקובחצי[[#This Row],[12]],S786)=2),1,"")</f>
        <v/>
      </c>
      <c r="AS785" t="str">
        <f>IF(AND(מרקובחצי[[#This Row],[CycleNumber]]&lt;$B786,SUM(מרקובחצי[[#This Row],[22]],V786)=2),1,"")</f>
        <v/>
      </c>
      <c r="AT785" s="3">
        <f>SUM(מרקובחצי[[#This Row],[11]:[33]])</f>
        <v>0</v>
      </c>
    </row>
    <row r="786" spans="1:46" hidden="1" x14ac:dyDescent="0.25">
      <c r="A786" t="s">
        <v>73</v>
      </c>
      <c r="B786">
        <v>22</v>
      </c>
      <c r="C786">
        <v>28</v>
      </c>
      <c r="D786">
        <f>מרקובחצי[[#This Row],[LengthofCycle]]+1</f>
        <v>29</v>
      </c>
      <c r="E786">
        <f>IF(IFERROR(LOOKUP(מרקובחצי[[#This Row],[ClientID]],קביעויות[הפלגה]),FALSE)=מרקובחצי[[#This Row],[ClientID]],1,"")</f>
        <v>1</v>
      </c>
      <c r="F786" t="str">
        <f>IF(IFERROR(LOOKUP(מרקובחצי[[#This Row],[ClientID]],סוגחציקבוע[S31]),FALSE)=מרקובחצי[[#This Row],[ClientID]],1,"")</f>
        <v/>
      </c>
      <c r="G786" t="str">
        <f>IF(IFERROR(LOOKUP(מרקובחצי[[#This Row],[ClientID]],סוגחציקבוע[S32]),FALSE)=מרקובחצי[[#This Row],[ClientID]],1,"")</f>
        <v/>
      </c>
      <c r="H786" t="str">
        <f>IF(IFERROR(LOOKUP(מרקובחצי[[#This Row],[ClientID]],סוגחציקבוע[S33]),FALSE)=מרקובחצי[[#This Row],[ClientID]],1,"")</f>
        <v/>
      </c>
      <c r="I786" t="str">
        <f>IF(IFERROR(LOOKUP(מרקובחצי[[#This Row],[ClientID]],סוגחציקבוע[S32&amp;33]),FALSE)=מרקובחצי[[#This Row],[ClientID]],1,"")</f>
        <v/>
      </c>
      <c r="J786">
        <f>IF(SUM(מרקובחצי[[#This Row],[11]:[13]])=1,מרקובחצי[[#This Row],[עד ועד]],IF(SUM(R785:T786)=1,IF(מרקובחצי[[#This Row],[עד ועד]]&lt;J785,מרקובחצי[[#This Row],[עד ועד]],J785),J785))</f>
        <v>28</v>
      </c>
      <c r="K786">
        <f>IF(SUM(מרקובחצי[[#This Row],[11]:[13]])=1,מרקובחצי[[#This Row],[עד ועד]],IF(SUM(R785:T786)=1,IF(מרקובחצי[[#This Row],[עד ועד]]&gt;K785,מרקובחצי[[#This Row],[עד ועד]],K785),K785))</f>
        <v>38</v>
      </c>
      <c r="L786" t="str">
        <f>IF(AND(SUM(מרקובחצי[[#This Row],[31]:[33]])=1,SUM(U785:W785)=0),מרקובחצי[[#This Row],[מקס]]-מרקובחצי[[#This Row],[מינ]],"")</f>
        <v/>
      </c>
      <c r="M78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86" t="str">
        <f t="shared" si="12"/>
        <v/>
      </c>
      <c r="O786" t="str">
        <f>IF(מרקובחצי[[#This Row],[קבעה הפלגה?]]=1,"",IF(AND(מרקובחצי[[#This Row],[עד ועד]]&lt;29,OR(מרקובחצי[[#This Row],[CycleNumber]]=1,AND(U785=1,OR(מרקובחצי[[#This Row],[עד ועד]]&lt;J785,מרקובחצי[[#This Row],[עד ועד]]&gt;K785)),AND(V785=1,מרקובחצי[[#This Row],[עד ועד]]&lt;J785),W785=1)),1,""))</f>
        <v/>
      </c>
      <c r="P786" t="str">
        <f>IF(מרקובחצי[[#This Row],[קבעה הפלגה?]]=1,"",IF(AND(מרקובחצי[[#This Row],[עד ועד]]&gt;28,מרקובחצי[[#This Row],[עד ועד]]&lt;32,OR(מרקובחצי[[#This Row],[CycleNumber]]=1,AND(U785=1),AND(V785=1,OR(מרקובחצי[[#This Row],[עד ועד]]&lt;J785,מרקובחצי[[#This Row],[עד ועד]]&gt;K785)),W785=1)),1,""))</f>
        <v/>
      </c>
      <c r="Q786" t="str">
        <f>IF(מרקובחצי[[#This Row],[קבעה הפלגה?]]=1,"",IF(AND(מרקובחצי[[#This Row],[עד ועד]]&gt;31,OR(מרקובחצי[[#This Row],[CycleNumber]]=1,AND(U785=1),AND(V785=1,מרקובחצי[[#This Row],[עד ועד]]&gt;K785),AND(W785=1,OR(מרקובחצי[[#This Row],[עד ועד]]&gt;K785,מרקובחצי[[#This Row],[עד ועד]]&lt;J785)))),1,""))</f>
        <v/>
      </c>
      <c r="R786" t="str">
        <f>IF(מרקובחצי[[#This Row],[CycleNumber]]&gt;1,IF(AND(O785=1,מרקובחצי[[#This Row],[עד ועד]]&lt;29),1,""),"")</f>
        <v/>
      </c>
      <c r="S786" t="str">
        <f>IF(מרקובחצי[[#This Row],[CycleNumber]]&gt;1,IF(OR(AND(O785=1,מרקובחצי[[#This Row],[עד ועד]]&gt;28),AND(P785=1),AND(Q785=1,מרקובחצי[[#This Row],[עד ועד]]&lt;32)),1,""),"")</f>
        <v/>
      </c>
      <c r="T786" t="str">
        <f>IF(מרקובחצי[[#This Row],[CycleNumber]]&gt;1,IF(AND(Q785=1,מרקובחצי[[#This Row],[עד ועד]]&gt;31),1,""),"")</f>
        <v/>
      </c>
      <c r="U786" t="str">
        <f>IF(מרקובחצי[[#This Row],[CycleNumber]]&gt;1,IF(AND(R785=1,מרקובחצי[[#This Row],[עד ועד]]&lt;29),1,IF(AND(U785=1,NOT(OR(מרקובחצי[[#This Row],[עד ועד]]&lt;J785,מרקובחצי[[#This Row],[עד ועד]]&gt;K785))),1,"")),"")</f>
        <v/>
      </c>
      <c r="V786" t="str">
        <f>IF(מרקובחצי[[#This Row],[CycleNumber]]&gt;1,IF(AND(SUM(R785:T785)=1,מרקובחצי[[#This Row],[עד ועד]]&gt;28,מרקובחצי[[#This Row],[עד ועד]]&lt;32),1,IF(OR(S785=1,AND(R785=1,מרקובחצי[[#This Row],[עד ועד]]&gt;28),AND(T785=1,מרקובחצי[[#This Row],[עד ועד]]&lt;32)),1,IF(AND(V785=1,NOT(OR(מרקובחצי[[#This Row],[עד ועד]]&lt;J785,מרקובחצי[[#This Row],[עד ועד]]&gt;K785))),1,""))),"")</f>
        <v/>
      </c>
      <c r="W786" t="str">
        <f>IF(מרקובחצי[[#This Row],[CycleNumber]]&gt;1,IF(AND(T785=1,מרקובחצי[[#This Row],[עד ועד]]&gt;31),1,IF(AND(W785=1,NOT(OR(מרקובחצי[[#This Row],[עד ועד]]&lt;J785,מרקובחצי[[#This Row],[עד ועד]]&gt;K785))),1,"")),"")</f>
        <v/>
      </c>
      <c r="X786" t="str">
        <f>IF(AND(מרקובחצי[[#This Row],[CycleNumber]]&lt;$B787,SUM(מרקובחצי[[#This Row],[11]],R787)=2),1,"")</f>
        <v/>
      </c>
      <c r="Y786" t="str">
        <f>IF(AND(מרקובחצי[[#This Row],[CycleNumber]]&lt;$B787,SUM(מרקובחצי[[#This Row],[11]],S787)=2),1,"")</f>
        <v/>
      </c>
      <c r="Z786" t="str">
        <f>IF(AND(מרקובחצי[[#This Row],[CycleNumber]]&lt;$B787,SUM(מרקובחצי[[#This Row],[13]],S787)=2),1,"")</f>
        <v/>
      </c>
      <c r="AA786" t="str">
        <f>IF(AND(מרקובחצי[[#This Row],[CycleNumber]]&lt;$B787,SUM(מרקובחצי[[#This Row],[13]],T787)=2),1,"")</f>
        <v/>
      </c>
      <c r="AB786" t="str">
        <f>IF(AND(מרקובחצי[[#This Row],[CycleNumber]]&lt;$B787,SUM(מרקובחצי[[#This Row],[21]],U787)=2),1,"")</f>
        <v/>
      </c>
      <c r="AC786" t="str">
        <f>IF(AND(מרקובחצי[[#This Row],[CycleNumber]]&lt;$B787,SUM(מרקובחצי[[#This Row],[21]],V787)=2),1,"")</f>
        <v/>
      </c>
      <c r="AD786" t="str">
        <f>IF(AND(מרקובחצי[[#This Row],[CycleNumber]]&lt;$B787,SUM(מרקובחצי[[#This Row],[23]],V787)=2),1,"")</f>
        <v/>
      </c>
      <c r="AE786" t="str">
        <f>IF(AND(מרקובחצי[[#This Row],[CycleNumber]]&lt;$B787,SUM(מרקובחצי[[#This Row],[23]],W787)=2),1,"")</f>
        <v/>
      </c>
      <c r="AF786" t="str">
        <f>IF(AND(מרקובחצי[[#This Row],[CycleNumber]]&lt;$B787,SUM(מרקובחצי[[#This Row],[31]],O787)=2),1,"")</f>
        <v/>
      </c>
      <c r="AG786" t="str">
        <f>IF(AND(מרקובחצי[[#This Row],[CycleNumber]]&lt;$B787,SUM(מרקובחצי[[#This Row],[31]],P787)=2),1,"")</f>
        <v/>
      </c>
      <c r="AH786" t="str">
        <f>IF(AND(מרקובחצי[[#This Row],[CycleNumber]]&lt;$B787,SUM(מרקובחצי[[#This Row],[31]],Q787)=2),1,"")</f>
        <v/>
      </c>
      <c r="AI786" t="str">
        <f>IF(AND(מרקובחצי[[#This Row],[CycleNumber]]&lt;$B787,SUM(U786:U787)=2),1,"")</f>
        <v/>
      </c>
      <c r="AJ786" t="str">
        <f>IF(AND(מרקובחצי[[#This Row],[CycleNumber]]&lt;$B787,SUM(מרקובחצי[[#This Row],[32]],O787)=2),1,"")</f>
        <v/>
      </c>
      <c r="AK786" t="str">
        <f>IF(AND(מרקובחצי[[#This Row],[CycleNumber]]&lt;$B787,SUM(מרקובחצי[[#This Row],[32]],P787)=2),1,"")</f>
        <v/>
      </c>
      <c r="AL786" t="str">
        <f>IF(AND(מרקובחצי[[#This Row],[CycleNumber]]&lt;$B787,SUM(מרקובחצי[[#This Row],[32]],Q787)=2),1,"")</f>
        <v/>
      </c>
      <c r="AM786" t="str">
        <f>IF(AND(מרקובחצי[[#This Row],[CycleNumber]]&lt;$B787,SUM(V786:V787)=2),1,"")</f>
        <v/>
      </c>
      <c r="AN786" t="str">
        <f>IF(AND(מרקובחצי[[#This Row],[CycleNumber]]&lt;$B787,SUM(מרקובחצי[[#This Row],[33]],O787)=2),1,"")</f>
        <v/>
      </c>
      <c r="AO786" t="str">
        <f>IF(AND(מרקובחצי[[#This Row],[CycleNumber]]&lt;$B787,SUM(מרקובחצי[[#This Row],[33]],P787)=2),1,"")</f>
        <v/>
      </c>
      <c r="AP786" t="str">
        <f>IF(AND(מרקובחצי[[#This Row],[CycleNumber]]&lt;$B787,SUM(מרקובחצי[[#This Row],[33]],Q787)=2),1,"")</f>
        <v/>
      </c>
      <c r="AQ786" t="str">
        <f>IF(AND(מרקובחצי[[#This Row],[CycleNumber]]&lt;$B787,SUM(W786:W787)=2),1,"")</f>
        <v/>
      </c>
      <c r="AR786" t="str">
        <f>IF(AND(מרקובחצי[[#This Row],[CycleNumber]]&lt;$B787,SUM(מרקובחצי[[#This Row],[12]],S787)=2),1,"")</f>
        <v/>
      </c>
      <c r="AS786" t="str">
        <f>IF(AND(מרקובחצי[[#This Row],[CycleNumber]]&lt;$B787,SUM(מרקובחצי[[#This Row],[22]],V787)=2),1,"")</f>
        <v/>
      </c>
      <c r="AT786" s="3">
        <f>SUM(מרקובחצי[[#This Row],[11]:[33]])</f>
        <v>0</v>
      </c>
    </row>
    <row r="787" spans="1:46" hidden="1" x14ac:dyDescent="0.25">
      <c r="A787" t="s">
        <v>73</v>
      </c>
      <c r="B787">
        <v>23</v>
      </c>
      <c r="C787">
        <v>28</v>
      </c>
      <c r="D787">
        <f>מרקובחצי[[#This Row],[LengthofCycle]]+1</f>
        <v>29</v>
      </c>
      <c r="E787">
        <f>IF(IFERROR(LOOKUP(מרקובחצי[[#This Row],[ClientID]],קביעויות[הפלגה]),FALSE)=מרקובחצי[[#This Row],[ClientID]],1,"")</f>
        <v>1</v>
      </c>
      <c r="F787" t="str">
        <f>IF(IFERROR(LOOKUP(מרקובחצי[[#This Row],[ClientID]],סוגחציקבוע[S31]),FALSE)=מרקובחצי[[#This Row],[ClientID]],1,"")</f>
        <v/>
      </c>
      <c r="G787" t="str">
        <f>IF(IFERROR(LOOKUP(מרקובחצי[[#This Row],[ClientID]],סוגחציקבוע[S32]),FALSE)=מרקובחצי[[#This Row],[ClientID]],1,"")</f>
        <v/>
      </c>
      <c r="H787" t="str">
        <f>IF(IFERROR(LOOKUP(מרקובחצי[[#This Row],[ClientID]],סוגחציקבוע[S33]),FALSE)=מרקובחצי[[#This Row],[ClientID]],1,"")</f>
        <v/>
      </c>
      <c r="I787" t="str">
        <f>IF(IFERROR(LOOKUP(מרקובחצי[[#This Row],[ClientID]],סוגחציקבוע[S32&amp;33]),FALSE)=מרקובחצי[[#This Row],[ClientID]],1,"")</f>
        <v/>
      </c>
      <c r="J787">
        <f>IF(SUM(מרקובחצי[[#This Row],[11]:[13]])=1,מרקובחצי[[#This Row],[עד ועד]],IF(SUM(R786:T787)=1,IF(מרקובחצי[[#This Row],[עד ועד]]&lt;J786,מרקובחצי[[#This Row],[עד ועד]],J786),J786))</f>
        <v>28</v>
      </c>
      <c r="K787">
        <f>IF(SUM(מרקובחצי[[#This Row],[11]:[13]])=1,מרקובחצי[[#This Row],[עד ועד]],IF(SUM(R786:T787)=1,IF(מרקובחצי[[#This Row],[עד ועד]]&gt;K786,מרקובחצי[[#This Row],[עד ועד]],K786),K786))</f>
        <v>38</v>
      </c>
      <c r="L787" t="str">
        <f>IF(AND(SUM(מרקובחצי[[#This Row],[31]:[33]])=1,SUM(U786:W786)=0),מרקובחצי[[#This Row],[מקס]]-מרקובחצי[[#This Row],[מינ]],"")</f>
        <v/>
      </c>
      <c r="M78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787" t="str">
        <f t="shared" si="12"/>
        <v/>
      </c>
      <c r="O787" t="str">
        <f>IF(מרקובחצי[[#This Row],[קבעה הפלגה?]]=1,"",IF(AND(מרקובחצי[[#This Row],[עד ועד]]&lt;29,OR(מרקובחצי[[#This Row],[CycleNumber]]=1,AND(U786=1,OR(מרקובחצי[[#This Row],[עד ועד]]&lt;J786,מרקובחצי[[#This Row],[עד ועד]]&gt;K786)),AND(V786=1,מרקובחצי[[#This Row],[עד ועד]]&lt;J786),W786=1)),1,""))</f>
        <v/>
      </c>
      <c r="P787" t="str">
        <f>IF(מרקובחצי[[#This Row],[קבעה הפלגה?]]=1,"",IF(AND(מרקובחצי[[#This Row],[עד ועד]]&gt;28,מרקובחצי[[#This Row],[עד ועד]]&lt;32,OR(מרקובחצי[[#This Row],[CycleNumber]]=1,AND(U786=1),AND(V786=1,OR(מרקובחצי[[#This Row],[עד ועד]]&lt;J786,מרקובחצי[[#This Row],[עד ועד]]&gt;K786)),W786=1)),1,""))</f>
        <v/>
      </c>
      <c r="Q787" t="str">
        <f>IF(מרקובחצי[[#This Row],[קבעה הפלגה?]]=1,"",IF(AND(מרקובחצי[[#This Row],[עד ועד]]&gt;31,OR(מרקובחצי[[#This Row],[CycleNumber]]=1,AND(U786=1),AND(V786=1,מרקובחצי[[#This Row],[עד ועד]]&gt;K786),AND(W786=1,OR(מרקובחצי[[#This Row],[עד ועד]]&gt;K786,מרקובחצי[[#This Row],[עד ועד]]&lt;J786)))),1,""))</f>
        <v/>
      </c>
      <c r="R787" t="str">
        <f>IF(מרקובחצי[[#This Row],[CycleNumber]]&gt;1,IF(AND(O786=1,מרקובחצי[[#This Row],[עד ועד]]&lt;29),1,""),"")</f>
        <v/>
      </c>
      <c r="S787" t="str">
        <f>IF(מרקובחצי[[#This Row],[CycleNumber]]&gt;1,IF(OR(AND(O786=1,מרקובחצי[[#This Row],[עד ועד]]&gt;28),AND(P786=1),AND(Q786=1,מרקובחצי[[#This Row],[עד ועד]]&lt;32)),1,""),"")</f>
        <v/>
      </c>
      <c r="T787" t="str">
        <f>IF(מרקובחצי[[#This Row],[CycleNumber]]&gt;1,IF(AND(Q786=1,מרקובחצי[[#This Row],[עד ועד]]&gt;31),1,""),"")</f>
        <v/>
      </c>
      <c r="U787" t="str">
        <f>IF(מרקובחצי[[#This Row],[CycleNumber]]&gt;1,IF(AND(R786=1,מרקובחצי[[#This Row],[עד ועד]]&lt;29),1,IF(AND(U786=1,NOT(OR(מרקובחצי[[#This Row],[עד ועד]]&lt;J786,מרקובחצי[[#This Row],[עד ועד]]&gt;K786))),1,"")),"")</f>
        <v/>
      </c>
      <c r="V787" t="str">
        <f>IF(מרקובחצי[[#This Row],[CycleNumber]]&gt;1,IF(AND(SUM(R786:T786)=1,מרקובחצי[[#This Row],[עד ועד]]&gt;28,מרקובחצי[[#This Row],[עד ועד]]&lt;32),1,IF(OR(S786=1,AND(R786=1,מרקובחצי[[#This Row],[עד ועד]]&gt;28),AND(T786=1,מרקובחצי[[#This Row],[עד ועד]]&lt;32)),1,IF(AND(V786=1,NOT(OR(מרקובחצי[[#This Row],[עד ועד]]&lt;J786,מרקובחצי[[#This Row],[עד ועד]]&gt;K786))),1,""))),"")</f>
        <v/>
      </c>
      <c r="W787" t="str">
        <f>IF(מרקובחצי[[#This Row],[CycleNumber]]&gt;1,IF(AND(T786=1,מרקובחצי[[#This Row],[עד ועד]]&gt;31),1,IF(AND(W786=1,NOT(OR(מרקובחצי[[#This Row],[עד ועד]]&lt;J786,מרקובחצי[[#This Row],[עד ועד]]&gt;K786))),1,"")),"")</f>
        <v/>
      </c>
      <c r="X787" t="str">
        <f>IF(AND(מרקובחצי[[#This Row],[CycleNumber]]&lt;$B788,SUM(מרקובחצי[[#This Row],[11]],R788)=2),1,"")</f>
        <v/>
      </c>
      <c r="Y787" t="str">
        <f>IF(AND(מרקובחצי[[#This Row],[CycleNumber]]&lt;$B788,SUM(מרקובחצי[[#This Row],[11]],S788)=2),1,"")</f>
        <v/>
      </c>
      <c r="Z787" t="str">
        <f>IF(AND(מרקובחצי[[#This Row],[CycleNumber]]&lt;$B788,SUM(מרקובחצי[[#This Row],[13]],S788)=2),1,"")</f>
        <v/>
      </c>
      <c r="AA787" t="str">
        <f>IF(AND(מרקובחצי[[#This Row],[CycleNumber]]&lt;$B788,SUM(מרקובחצי[[#This Row],[13]],T788)=2),1,"")</f>
        <v/>
      </c>
      <c r="AB787" t="str">
        <f>IF(AND(מרקובחצי[[#This Row],[CycleNumber]]&lt;$B788,SUM(מרקובחצי[[#This Row],[21]],U788)=2),1,"")</f>
        <v/>
      </c>
      <c r="AC787" t="str">
        <f>IF(AND(מרקובחצי[[#This Row],[CycleNumber]]&lt;$B788,SUM(מרקובחצי[[#This Row],[21]],V788)=2),1,"")</f>
        <v/>
      </c>
      <c r="AD787" t="str">
        <f>IF(AND(מרקובחצי[[#This Row],[CycleNumber]]&lt;$B788,SUM(מרקובחצי[[#This Row],[23]],V788)=2),1,"")</f>
        <v/>
      </c>
      <c r="AE787" t="str">
        <f>IF(AND(מרקובחצי[[#This Row],[CycleNumber]]&lt;$B788,SUM(מרקובחצי[[#This Row],[23]],W788)=2),1,"")</f>
        <v/>
      </c>
      <c r="AF787" t="str">
        <f>IF(AND(מרקובחצי[[#This Row],[CycleNumber]]&lt;$B788,SUM(מרקובחצי[[#This Row],[31]],O788)=2),1,"")</f>
        <v/>
      </c>
      <c r="AG787" t="str">
        <f>IF(AND(מרקובחצי[[#This Row],[CycleNumber]]&lt;$B788,SUM(מרקובחצי[[#This Row],[31]],P788)=2),1,"")</f>
        <v/>
      </c>
      <c r="AH787" t="str">
        <f>IF(AND(מרקובחצי[[#This Row],[CycleNumber]]&lt;$B788,SUM(מרקובחצי[[#This Row],[31]],Q788)=2),1,"")</f>
        <v/>
      </c>
      <c r="AI787" t="str">
        <f>IF(AND(מרקובחצי[[#This Row],[CycleNumber]]&lt;$B788,SUM(U787:U788)=2),1,"")</f>
        <v/>
      </c>
      <c r="AJ787" t="str">
        <f>IF(AND(מרקובחצי[[#This Row],[CycleNumber]]&lt;$B788,SUM(מרקובחצי[[#This Row],[32]],O788)=2),1,"")</f>
        <v/>
      </c>
      <c r="AK787" t="str">
        <f>IF(AND(מרקובחצי[[#This Row],[CycleNumber]]&lt;$B788,SUM(מרקובחצי[[#This Row],[32]],P788)=2),1,"")</f>
        <v/>
      </c>
      <c r="AL787" t="str">
        <f>IF(AND(מרקובחצי[[#This Row],[CycleNumber]]&lt;$B788,SUM(מרקובחצי[[#This Row],[32]],Q788)=2),1,"")</f>
        <v/>
      </c>
      <c r="AM787" t="str">
        <f>IF(AND(מרקובחצי[[#This Row],[CycleNumber]]&lt;$B788,SUM(V787:V788)=2),1,"")</f>
        <v/>
      </c>
      <c r="AN787" t="str">
        <f>IF(AND(מרקובחצי[[#This Row],[CycleNumber]]&lt;$B788,SUM(מרקובחצי[[#This Row],[33]],O788)=2),1,"")</f>
        <v/>
      </c>
      <c r="AO787" t="str">
        <f>IF(AND(מרקובחצי[[#This Row],[CycleNumber]]&lt;$B788,SUM(מרקובחצי[[#This Row],[33]],P788)=2),1,"")</f>
        <v/>
      </c>
      <c r="AP787" t="str">
        <f>IF(AND(מרקובחצי[[#This Row],[CycleNumber]]&lt;$B788,SUM(מרקובחצי[[#This Row],[33]],Q788)=2),1,"")</f>
        <v/>
      </c>
      <c r="AQ787" t="str">
        <f>IF(AND(מרקובחצי[[#This Row],[CycleNumber]]&lt;$B788,SUM(W787:W788)=2),1,"")</f>
        <v/>
      </c>
      <c r="AR787" t="str">
        <f>IF(AND(מרקובחצי[[#This Row],[CycleNumber]]&lt;$B788,SUM(מרקובחצי[[#This Row],[12]],S788)=2),1,"")</f>
        <v/>
      </c>
      <c r="AS787" t="str">
        <f>IF(AND(מרקובחצי[[#This Row],[CycleNumber]]&lt;$B788,SUM(מרקובחצי[[#This Row],[22]],V788)=2),1,"")</f>
        <v/>
      </c>
      <c r="AT787" s="3">
        <f>SUM(מרקובחצי[[#This Row],[11]:[33]])</f>
        <v>0</v>
      </c>
    </row>
    <row r="788" spans="1:46" ht="15.6" x14ac:dyDescent="0.25">
      <c r="A788" s="19" t="s">
        <v>74</v>
      </c>
      <c r="B788" s="19">
        <v>1</v>
      </c>
      <c r="C788">
        <v>30</v>
      </c>
      <c r="D788" s="19">
        <f>מרקובחצי[[#This Row],[LengthofCycle]]+1</f>
        <v>31</v>
      </c>
      <c r="E788" t="str">
        <f>IF(IFERROR(LOOKUP(מרקובחצי[[#This Row],[ClientID]],קביעויות[הפלגה]),FALSE)=מרקובחצי[[#This Row],[ClientID]],1,"")</f>
        <v/>
      </c>
      <c r="F788" t="str">
        <f>IF(IFERROR(LOOKUP(מרקובחצי[[#This Row],[ClientID]],סוגחציקבוע[S31]),FALSE)=מרקובחצי[[#This Row],[ClientID]],1,"")</f>
        <v/>
      </c>
      <c r="G788">
        <f>IF(IFERROR(LOOKUP(מרקובחצי[[#This Row],[ClientID]],סוגחציקבוע[S32]),FALSE)=מרקובחצי[[#This Row],[ClientID]],1,"")</f>
        <v>1</v>
      </c>
      <c r="H788" t="str">
        <f>IF(IFERROR(LOOKUP(מרקובחצי[[#This Row],[ClientID]],סוגחציקבוע[S33]),FALSE)=מרקובחצי[[#This Row],[ClientID]],1,"")</f>
        <v/>
      </c>
      <c r="I788" t="str">
        <f>IF(IFERROR(LOOKUP(מרקובחצי[[#This Row],[ClientID]],סוגחציקבוע[S32&amp;33]),FALSE)=מרקובחצי[[#This Row],[ClientID]],1,"")</f>
        <v/>
      </c>
      <c r="J788" s="19">
        <f>IF(SUM(מרקובחצי[[#This Row],[11]:[13]])=1,מרקובחצי[[#This Row],[עד ועד]],IF(SUM(R787:T788)=1,IF(מרקובחצי[[#This Row],[עד ועד]]&lt;J787,מרקובחצי[[#This Row],[עד ועד]],J787),J787))</f>
        <v>31</v>
      </c>
      <c r="K788" s="19">
        <f>IF(SUM(מרקובחצי[[#This Row],[11]:[13]])=1,מרקובחצי[[#This Row],[עד ועד]],IF(SUM(R787:T788)=1,IF(מרקובחצי[[#This Row],[עד ועד]]&gt;K787,מרקובחצי[[#This Row],[עד ועד]],K787),K787))</f>
        <v>31</v>
      </c>
      <c r="L788" s="19" t="str">
        <f>IF(AND(SUM(מרקובחצי[[#This Row],[31]:[33]])=1,SUM(U787:W787)=0),מרקובחצי[[#This Row],[מקס]]-מרקובחצי[[#This Row],[מינ]],"")</f>
        <v/>
      </c>
      <c r="M78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788" s="19" t="str">
        <f t="shared" si="12"/>
        <v/>
      </c>
      <c r="O788" s="19" t="str">
        <f>IF(מרקובחצי[[#This Row],[קבעה הפלגה?]]=1,"",IF(AND(מרקובחצי[[#This Row],[עד ועד]]&lt;29,OR(מרקובחצי[[#This Row],[CycleNumber]]=1,AND(U787=1,OR(מרקובחצי[[#This Row],[עד ועד]]&lt;J787,מרקובחצי[[#This Row],[עד ועד]]&gt;K787)),AND(V787=1,מרקובחצי[[#This Row],[עד ועד]]&lt;J787),W787=1)),1,""))</f>
        <v/>
      </c>
      <c r="P788" s="19">
        <f>IF(מרקובחצי[[#This Row],[קבעה הפלגה?]]=1,"",IF(AND(מרקובחצי[[#This Row],[עד ועד]]&gt;28,מרקובחצי[[#This Row],[עד ועד]]&lt;32,OR(מרקובחצי[[#This Row],[CycleNumber]]=1,AND(U787=1),AND(V787=1,OR(מרקובחצי[[#This Row],[עד ועד]]&lt;J787,מרקובחצי[[#This Row],[עד ועד]]&gt;K787)),W787=1)),1,""))</f>
        <v>1</v>
      </c>
      <c r="Q788" s="19" t="str">
        <f>IF(מרקובחצי[[#This Row],[קבעה הפלגה?]]=1,"",IF(AND(מרקובחצי[[#This Row],[עד ועד]]&gt;31,OR(מרקובחצי[[#This Row],[CycleNumber]]=1,AND(U787=1),AND(V787=1,מרקובחצי[[#This Row],[עד ועד]]&gt;K787),AND(W787=1,OR(מרקובחצי[[#This Row],[עד ועד]]&gt;K787,מרקובחצי[[#This Row],[עד ועד]]&lt;J787)))),1,""))</f>
        <v/>
      </c>
      <c r="R788" s="19" t="str">
        <f>IF(מרקובחצי[[#This Row],[CycleNumber]]&gt;1,IF(AND(O787=1,מרקובחצי[[#This Row],[עד ועד]]&lt;29),1,""),"")</f>
        <v/>
      </c>
      <c r="S788" s="19" t="str">
        <f>IF(מרקובחצי[[#This Row],[CycleNumber]]&gt;1,IF(OR(AND(O787=1,מרקובחצי[[#This Row],[עד ועד]]&gt;28),AND(P787=1),AND(Q787=1,מרקובחצי[[#This Row],[עד ועד]]&lt;32)),1,""),"")</f>
        <v/>
      </c>
      <c r="T788" s="19" t="str">
        <f>IF(מרקובחצי[[#This Row],[CycleNumber]]&gt;1,IF(AND(Q787=1,מרקובחצי[[#This Row],[עד ועד]]&gt;31),1,""),"")</f>
        <v/>
      </c>
      <c r="U788" s="19" t="str">
        <f>IF(מרקובחצי[[#This Row],[CycleNumber]]&gt;1,IF(AND(R787=1,מרקובחצי[[#This Row],[עד ועד]]&lt;29),1,IF(AND(U787=1,NOT(OR(מרקובחצי[[#This Row],[עד ועד]]&lt;J787,מרקובחצי[[#This Row],[עד ועד]]&gt;K787))),1,"")),"")</f>
        <v/>
      </c>
      <c r="V788" s="19" t="str">
        <f>IF(מרקובחצי[[#This Row],[CycleNumber]]&gt;1,IF(AND(SUM(R787:T787)=1,מרקובחצי[[#This Row],[עד ועד]]&gt;28,מרקובחצי[[#This Row],[עד ועד]]&lt;32),1,IF(OR(S787=1,AND(R787=1,מרקובחצי[[#This Row],[עד ועד]]&gt;28),AND(T787=1,מרקובחצי[[#This Row],[עד ועד]]&lt;32)),1,IF(AND(V787=1,NOT(OR(מרקובחצי[[#This Row],[עד ועד]]&lt;J787,מרקובחצי[[#This Row],[עד ועד]]&gt;K787))),1,""))),"")</f>
        <v/>
      </c>
      <c r="W788" s="19" t="str">
        <f>IF(מרקובחצי[[#This Row],[CycleNumber]]&gt;1,IF(AND(T787=1,מרקובחצי[[#This Row],[עד ועד]]&gt;31),1,IF(AND(W787=1,NOT(OR(מרקובחצי[[#This Row],[עד ועד]]&lt;J787,מרקובחצי[[#This Row],[עד ועד]]&gt;K787))),1,"")),"")</f>
        <v/>
      </c>
      <c r="X788" s="19" t="str">
        <f>IF(AND(מרקובחצי[[#This Row],[CycleNumber]]&lt;$B789,SUM(מרקובחצי[[#This Row],[11]],R789)=2),1,"")</f>
        <v/>
      </c>
      <c r="Y788" s="19" t="str">
        <f>IF(AND(מרקובחצי[[#This Row],[CycleNumber]]&lt;$B789,SUM(מרקובחצי[[#This Row],[11]],S789)=2),1,"")</f>
        <v/>
      </c>
      <c r="Z788" s="19" t="str">
        <f>IF(AND(מרקובחצי[[#This Row],[CycleNumber]]&lt;$B789,SUM(מרקובחצי[[#This Row],[13]],S789)=2),1,"")</f>
        <v/>
      </c>
      <c r="AA788" s="19" t="str">
        <f>IF(AND(מרקובחצי[[#This Row],[CycleNumber]]&lt;$B789,SUM(מרקובחצי[[#This Row],[13]],T789)=2),1,"")</f>
        <v/>
      </c>
      <c r="AB788" s="19" t="str">
        <f>IF(AND(מרקובחצי[[#This Row],[CycleNumber]]&lt;$B789,SUM(מרקובחצי[[#This Row],[21]],U789)=2),1,"")</f>
        <v/>
      </c>
      <c r="AC788" s="19" t="str">
        <f>IF(AND(מרקובחצי[[#This Row],[CycleNumber]]&lt;$B789,SUM(מרקובחצי[[#This Row],[21]],V789)=2),1,"")</f>
        <v/>
      </c>
      <c r="AD788" s="19" t="str">
        <f>IF(AND(מרקובחצי[[#This Row],[CycleNumber]]&lt;$B789,SUM(מרקובחצי[[#This Row],[23]],V789)=2),1,"")</f>
        <v/>
      </c>
      <c r="AE788" s="19" t="str">
        <f>IF(AND(מרקובחצי[[#This Row],[CycleNumber]]&lt;$B789,SUM(מרקובחצי[[#This Row],[23]],W789)=2),1,"")</f>
        <v/>
      </c>
      <c r="AF788" s="19" t="str">
        <f>IF(AND(מרקובחצי[[#This Row],[CycleNumber]]&lt;$B789,SUM(מרקובחצי[[#This Row],[31]],O789)=2),1,"")</f>
        <v/>
      </c>
      <c r="AG788" s="19" t="str">
        <f>IF(AND(מרקובחצי[[#This Row],[CycleNumber]]&lt;$B789,SUM(מרקובחצי[[#This Row],[31]],P789)=2),1,"")</f>
        <v/>
      </c>
      <c r="AH788" s="19" t="str">
        <f>IF(AND(מרקובחצי[[#This Row],[CycleNumber]]&lt;$B789,SUM(מרקובחצי[[#This Row],[31]],Q789)=2),1,"")</f>
        <v/>
      </c>
      <c r="AI788" s="19" t="str">
        <f>IF(AND(מרקובחצי[[#This Row],[CycleNumber]]&lt;$B789,SUM(U788:U789)=2),1,"")</f>
        <v/>
      </c>
      <c r="AJ788" s="19" t="str">
        <f>IF(AND(מרקובחצי[[#This Row],[CycleNumber]]&lt;$B789,SUM(מרקובחצי[[#This Row],[32]],O789)=2),1,"")</f>
        <v/>
      </c>
      <c r="AK788" s="19" t="str">
        <f>IF(AND(מרקובחצי[[#This Row],[CycleNumber]]&lt;$B789,SUM(מרקובחצי[[#This Row],[32]],P789)=2),1,"")</f>
        <v/>
      </c>
      <c r="AL788" s="19" t="str">
        <f>IF(AND(מרקובחצי[[#This Row],[CycleNumber]]&lt;$B789,SUM(מרקובחצי[[#This Row],[32]],Q789)=2),1,"")</f>
        <v/>
      </c>
      <c r="AM788" s="19" t="str">
        <f>IF(AND(מרקובחצי[[#This Row],[CycleNumber]]&lt;$B789,SUM(V788:V789)=2),1,"")</f>
        <v/>
      </c>
      <c r="AN788" s="19" t="str">
        <f>IF(AND(מרקובחצי[[#This Row],[CycleNumber]]&lt;$B789,SUM(מרקובחצי[[#This Row],[33]],O789)=2),1,"")</f>
        <v/>
      </c>
      <c r="AO788" s="19" t="str">
        <f>IF(AND(מרקובחצי[[#This Row],[CycleNumber]]&lt;$B789,SUM(מרקובחצי[[#This Row],[33]],P789)=2),1,"")</f>
        <v/>
      </c>
      <c r="AP788" s="19" t="str">
        <f>IF(AND(מרקובחצי[[#This Row],[CycleNumber]]&lt;$B789,SUM(מרקובחצי[[#This Row],[33]],Q789)=2),1,"")</f>
        <v/>
      </c>
      <c r="AQ788" s="19" t="str">
        <f>IF(AND(מרקובחצי[[#This Row],[CycleNumber]]&lt;$B789,SUM(W788:W789)=2),1,"")</f>
        <v/>
      </c>
      <c r="AR788" s="19">
        <f>IF(AND(מרקובחצי[[#This Row],[CycleNumber]]&lt;$B789,SUM(מרקובחצי[[#This Row],[12]],S789)=2),1,"")</f>
        <v>1</v>
      </c>
      <c r="AS788" s="19" t="str">
        <f>IF(AND(מרקובחצי[[#This Row],[CycleNumber]]&lt;$B789,SUM(מרקובחצי[[#This Row],[22]],V789)=2),1,"")</f>
        <v/>
      </c>
      <c r="AT788" s="21">
        <f>SUM(מרקובחצי[[#This Row],[11]:[33]])</f>
        <v>1</v>
      </c>
    </row>
    <row r="789" spans="1:46" ht="15.6" x14ac:dyDescent="0.25">
      <c r="A789" s="19" t="s">
        <v>74</v>
      </c>
      <c r="B789" s="19">
        <v>2</v>
      </c>
      <c r="C789">
        <v>30</v>
      </c>
      <c r="D789" s="19">
        <f>מרקובחצי[[#This Row],[LengthofCycle]]+1</f>
        <v>31</v>
      </c>
      <c r="E789" t="str">
        <f>IF(IFERROR(LOOKUP(מרקובחצי[[#This Row],[ClientID]],קביעויות[הפלגה]),FALSE)=מרקובחצי[[#This Row],[ClientID]],1,"")</f>
        <v/>
      </c>
      <c r="F789" t="str">
        <f>IF(IFERROR(LOOKUP(מרקובחצי[[#This Row],[ClientID]],סוגחציקבוע[S31]),FALSE)=מרקובחצי[[#This Row],[ClientID]],1,"")</f>
        <v/>
      </c>
      <c r="G789">
        <f>IF(IFERROR(LOOKUP(מרקובחצי[[#This Row],[ClientID]],סוגחציקבוע[S32]),FALSE)=מרקובחצי[[#This Row],[ClientID]],1,"")</f>
        <v>1</v>
      </c>
      <c r="H789" t="str">
        <f>IF(IFERROR(LOOKUP(מרקובחצי[[#This Row],[ClientID]],סוגחציקבוע[S33]),FALSE)=מרקובחצי[[#This Row],[ClientID]],1,"")</f>
        <v/>
      </c>
      <c r="I789" t="str">
        <f>IF(IFERROR(LOOKUP(מרקובחצי[[#This Row],[ClientID]],סוגחציקבוע[S32&amp;33]),FALSE)=מרקובחצי[[#This Row],[ClientID]],1,"")</f>
        <v/>
      </c>
      <c r="J789" s="19">
        <f>IF(SUM(מרקובחצי[[#This Row],[11]:[13]])=1,מרקובחצי[[#This Row],[עד ועד]],IF(SUM(R788:T789)=1,IF(מרקובחצי[[#This Row],[עד ועד]]&lt;J788,מרקובחצי[[#This Row],[עד ועד]],J788),J788))</f>
        <v>31</v>
      </c>
      <c r="K789" s="19">
        <f>IF(SUM(מרקובחצי[[#This Row],[11]:[13]])=1,מרקובחצי[[#This Row],[עד ועד]],IF(SUM(R788:T789)=1,IF(מרקובחצי[[#This Row],[עד ועד]]&gt;K788,מרקובחצי[[#This Row],[עד ועד]],K788),K788))</f>
        <v>31</v>
      </c>
      <c r="L789" s="19" t="str">
        <f>IF(AND(SUM(מרקובחצי[[#This Row],[31]:[33]])=1,SUM(U788:W788)=0),מרקובחצי[[#This Row],[מקס]]-מרקובחצי[[#This Row],[מינ]],"")</f>
        <v/>
      </c>
      <c r="M78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789" s="19" t="str">
        <f t="shared" si="12"/>
        <v>S12</v>
      </c>
      <c r="O789" s="19" t="str">
        <f>IF(מרקובחצי[[#This Row],[קבעה הפלגה?]]=1,"",IF(AND(מרקובחצי[[#This Row],[עד ועד]]&lt;29,OR(מרקובחצי[[#This Row],[CycleNumber]]=1,AND(U788=1,OR(מרקובחצי[[#This Row],[עד ועד]]&lt;J788,מרקובחצי[[#This Row],[עד ועד]]&gt;K788)),AND(V788=1,מרקובחצי[[#This Row],[עד ועד]]&lt;J788),W788=1)),1,""))</f>
        <v/>
      </c>
      <c r="P789" s="19" t="str">
        <f>IF(מרקובחצי[[#This Row],[קבעה הפלגה?]]=1,"",IF(AND(מרקובחצי[[#This Row],[עד ועד]]&gt;28,מרקובחצי[[#This Row],[עד ועד]]&lt;32,OR(מרקובחצי[[#This Row],[CycleNumber]]=1,AND(U788=1),AND(V788=1,OR(מרקובחצי[[#This Row],[עד ועד]]&lt;J788,מרקובחצי[[#This Row],[עד ועד]]&gt;K788)),W788=1)),1,""))</f>
        <v/>
      </c>
      <c r="Q789" s="19" t="str">
        <f>IF(מרקובחצי[[#This Row],[קבעה הפלגה?]]=1,"",IF(AND(מרקובחצי[[#This Row],[עד ועד]]&gt;31,OR(מרקובחצי[[#This Row],[CycleNumber]]=1,AND(U788=1),AND(V788=1,מרקובחצי[[#This Row],[עד ועד]]&gt;K788),AND(W788=1,OR(מרקובחצי[[#This Row],[עד ועד]]&gt;K788,מרקובחצי[[#This Row],[עד ועד]]&lt;J788)))),1,""))</f>
        <v/>
      </c>
      <c r="R789" s="19" t="str">
        <f>IF(מרקובחצי[[#This Row],[CycleNumber]]&gt;1,IF(AND(O788=1,מרקובחצי[[#This Row],[עד ועד]]&lt;29),1,""),"")</f>
        <v/>
      </c>
      <c r="S789" s="19">
        <f>IF(מרקובחצי[[#This Row],[CycleNumber]]&gt;1,IF(OR(AND(O788=1,מרקובחצי[[#This Row],[עד ועד]]&gt;28),AND(P788=1),AND(Q788=1,מרקובחצי[[#This Row],[עד ועד]]&lt;32)),1,""),"")</f>
        <v>1</v>
      </c>
      <c r="T789" s="19" t="str">
        <f>IF(מרקובחצי[[#This Row],[CycleNumber]]&gt;1,IF(AND(Q788=1,מרקובחצי[[#This Row],[עד ועד]]&gt;31),1,""),"")</f>
        <v/>
      </c>
      <c r="U789" s="19" t="str">
        <f>IF(מרקובחצי[[#This Row],[CycleNumber]]&gt;1,IF(AND(R788=1,מרקובחצי[[#This Row],[עד ועד]]&lt;29),1,IF(AND(U788=1,NOT(OR(מרקובחצי[[#This Row],[עד ועד]]&lt;J788,מרקובחצי[[#This Row],[עד ועד]]&gt;K788))),1,"")),"")</f>
        <v/>
      </c>
      <c r="V789" s="19" t="str">
        <f>IF(מרקובחצי[[#This Row],[CycleNumber]]&gt;1,IF(AND(SUM(R788:T788)=1,מרקובחצי[[#This Row],[עד ועד]]&gt;28,מרקובחצי[[#This Row],[עד ועד]]&lt;32),1,IF(OR(S788=1,AND(R788=1,מרקובחצי[[#This Row],[עד ועד]]&gt;28),AND(T788=1,מרקובחצי[[#This Row],[עד ועד]]&lt;32)),1,IF(AND(V788=1,NOT(OR(מרקובחצי[[#This Row],[עד ועד]]&lt;J788,מרקובחצי[[#This Row],[עד ועד]]&gt;K788))),1,""))),"")</f>
        <v/>
      </c>
      <c r="W789" s="19" t="str">
        <f>IF(מרקובחצי[[#This Row],[CycleNumber]]&gt;1,IF(AND(T788=1,מרקובחצי[[#This Row],[עד ועד]]&gt;31),1,IF(AND(W788=1,NOT(OR(מרקובחצי[[#This Row],[עד ועד]]&lt;J788,מרקובחצי[[#This Row],[עד ועד]]&gt;K788))),1,"")),"")</f>
        <v/>
      </c>
      <c r="X789" s="19" t="str">
        <f>IF(AND(מרקובחצי[[#This Row],[CycleNumber]]&lt;$B790,SUM(מרקובחצי[[#This Row],[11]],R790)=2),1,"")</f>
        <v/>
      </c>
      <c r="Y789" s="19" t="str">
        <f>IF(AND(מרקובחצי[[#This Row],[CycleNumber]]&lt;$B790,SUM(מרקובחצי[[#This Row],[11]],S790)=2),1,"")</f>
        <v/>
      </c>
      <c r="Z789" s="19" t="str">
        <f>IF(AND(מרקובחצי[[#This Row],[CycleNumber]]&lt;$B790,SUM(מרקובחצי[[#This Row],[13]],S790)=2),1,"")</f>
        <v/>
      </c>
      <c r="AA789" s="19" t="str">
        <f>IF(AND(מרקובחצי[[#This Row],[CycleNumber]]&lt;$B790,SUM(מרקובחצי[[#This Row],[13]],T790)=2),1,"")</f>
        <v/>
      </c>
      <c r="AB789" s="19" t="str">
        <f>IF(AND(מרקובחצי[[#This Row],[CycleNumber]]&lt;$B790,SUM(מרקובחצי[[#This Row],[21]],U790)=2),1,"")</f>
        <v/>
      </c>
      <c r="AC789" s="19" t="str">
        <f>IF(AND(מרקובחצי[[#This Row],[CycleNumber]]&lt;$B790,SUM(מרקובחצי[[#This Row],[21]],V790)=2),1,"")</f>
        <v/>
      </c>
      <c r="AD789" s="19" t="str">
        <f>IF(AND(מרקובחצי[[#This Row],[CycleNumber]]&lt;$B790,SUM(מרקובחצי[[#This Row],[23]],V790)=2),1,"")</f>
        <v/>
      </c>
      <c r="AE789" s="19" t="str">
        <f>IF(AND(מרקובחצי[[#This Row],[CycleNumber]]&lt;$B790,SUM(מרקובחצי[[#This Row],[23]],W790)=2),1,"")</f>
        <v/>
      </c>
      <c r="AF789" s="19" t="str">
        <f>IF(AND(מרקובחצי[[#This Row],[CycleNumber]]&lt;$B790,SUM(מרקובחצי[[#This Row],[31]],O790)=2),1,"")</f>
        <v/>
      </c>
      <c r="AG789" s="19" t="str">
        <f>IF(AND(מרקובחצי[[#This Row],[CycleNumber]]&lt;$B790,SUM(מרקובחצי[[#This Row],[31]],P790)=2),1,"")</f>
        <v/>
      </c>
      <c r="AH789" s="19" t="str">
        <f>IF(AND(מרקובחצי[[#This Row],[CycleNumber]]&lt;$B790,SUM(מרקובחצי[[#This Row],[31]],Q790)=2),1,"")</f>
        <v/>
      </c>
      <c r="AI789" s="19" t="str">
        <f>IF(AND(מרקובחצי[[#This Row],[CycleNumber]]&lt;$B790,SUM(U789:U790)=2),1,"")</f>
        <v/>
      </c>
      <c r="AJ789" s="19" t="str">
        <f>IF(AND(מרקובחצי[[#This Row],[CycleNumber]]&lt;$B790,SUM(מרקובחצי[[#This Row],[32]],O790)=2),1,"")</f>
        <v/>
      </c>
      <c r="AK789" s="19" t="str">
        <f>IF(AND(מרקובחצי[[#This Row],[CycleNumber]]&lt;$B790,SUM(מרקובחצי[[#This Row],[32]],P790)=2),1,"")</f>
        <v/>
      </c>
      <c r="AL789" s="19" t="str">
        <f>IF(AND(מרקובחצי[[#This Row],[CycleNumber]]&lt;$B790,SUM(מרקובחצי[[#This Row],[32]],Q790)=2),1,"")</f>
        <v/>
      </c>
      <c r="AM789" s="19" t="str">
        <f>IF(AND(מרקובחצי[[#This Row],[CycleNumber]]&lt;$B790,SUM(V789:V790)=2),1,"")</f>
        <v/>
      </c>
      <c r="AN789" s="19" t="str">
        <f>IF(AND(מרקובחצי[[#This Row],[CycleNumber]]&lt;$B790,SUM(מרקובחצי[[#This Row],[33]],O790)=2),1,"")</f>
        <v/>
      </c>
      <c r="AO789" s="19" t="str">
        <f>IF(AND(מרקובחצי[[#This Row],[CycleNumber]]&lt;$B790,SUM(מרקובחצי[[#This Row],[33]],P790)=2),1,"")</f>
        <v/>
      </c>
      <c r="AP789" s="19" t="str">
        <f>IF(AND(מרקובחצי[[#This Row],[CycleNumber]]&lt;$B790,SUM(מרקובחצי[[#This Row],[33]],Q790)=2),1,"")</f>
        <v/>
      </c>
      <c r="AQ789" s="19" t="str">
        <f>IF(AND(מרקובחצי[[#This Row],[CycleNumber]]&lt;$B790,SUM(W789:W790)=2),1,"")</f>
        <v/>
      </c>
      <c r="AR789" s="19" t="str">
        <f>IF(AND(מרקובחצי[[#This Row],[CycleNumber]]&lt;$B790,SUM(מרקובחצי[[#This Row],[12]],S790)=2),1,"")</f>
        <v/>
      </c>
      <c r="AS789" s="19">
        <f>IF(AND(מרקובחצי[[#This Row],[CycleNumber]]&lt;$B790,SUM(מרקובחצי[[#This Row],[22]],V790)=2),1,"")</f>
        <v>1</v>
      </c>
      <c r="AT789" s="21">
        <f>SUM(מרקובחצי[[#This Row],[11]:[33]])</f>
        <v>1</v>
      </c>
    </row>
    <row r="790" spans="1:46" ht="15.6" x14ac:dyDescent="0.25">
      <c r="A790" s="19" t="s">
        <v>74</v>
      </c>
      <c r="B790" s="19">
        <v>3</v>
      </c>
      <c r="C790">
        <v>41</v>
      </c>
      <c r="D790" s="19">
        <f>מרקובחצי[[#This Row],[LengthofCycle]]+1</f>
        <v>42</v>
      </c>
      <c r="E790" t="str">
        <f>IF(IFERROR(LOOKUP(מרקובחצי[[#This Row],[ClientID]],קביעויות[הפלגה]),FALSE)=מרקובחצי[[#This Row],[ClientID]],1,"")</f>
        <v/>
      </c>
      <c r="F790" t="str">
        <f>IF(IFERROR(LOOKUP(מרקובחצי[[#This Row],[ClientID]],סוגחציקבוע[S31]),FALSE)=מרקובחצי[[#This Row],[ClientID]],1,"")</f>
        <v/>
      </c>
      <c r="G790">
        <f>IF(IFERROR(LOOKUP(מרקובחצי[[#This Row],[ClientID]],סוגחציקבוע[S32]),FALSE)=מרקובחצי[[#This Row],[ClientID]],1,"")</f>
        <v>1</v>
      </c>
      <c r="H790" t="str">
        <f>IF(IFERROR(LOOKUP(מרקובחצי[[#This Row],[ClientID]],סוגחציקבוע[S33]),FALSE)=מרקובחצי[[#This Row],[ClientID]],1,"")</f>
        <v/>
      </c>
      <c r="I790" t="str">
        <f>IF(IFERROR(LOOKUP(מרקובחצי[[#This Row],[ClientID]],סוגחציקבוע[S32&amp;33]),FALSE)=מרקובחצי[[#This Row],[ClientID]],1,"")</f>
        <v/>
      </c>
      <c r="J790" s="19">
        <f>IF(SUM(מרקובחצי[[#This Row],[11]:[13]])=1,מרקובחצי[[#This Row],[עד ועד]],IF(SUM(R789:T790)=1,IF(מרקובחצי[[#This Row],[עד ועד]]&lt;J789,מרקובחצי[[#This Row],[עד ועד]],J789),J789))</f>
        <v>31</v>
      </c>
      <c r="K790" s="19">
        <f>IF(SUM(מרקובחצי[[#This Row],[11]:[13]])=1,מרקובחצי[[#This Row],[עד ועד]],IF(SUM(R789:T790)=1,IF(מרקובחצי[[#This Row],[עד ועד]]&gt;K789,מרקובחצי[[#This Row],[עד ועד]],K789),K789))</f>
        <v>42</v>
      </c>
      <c r="L790" s="19">
        <f>IF(AND(SUM(מרקובחצי[[#This Row],[31]:[33]])=1,SUM(U789:W789)=0),מרקובחצי[[#This Row],[מקס]]-מרקובחצי[[#This Row],[מינ]],"")</f>
        <v>11</v>
      </c>
      <c r="M79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90" s="19" t="str">
        <f t="shared" si="12"/>
        <v>S22</v>
      </c>
      <c r="O790" s="19" t="str">
        <f>IF(מרקובחצי[[#This Row],[קבעה הפלגה?]]=1,"",IF(AND(מרקובחצי[[#This Row],[עד ועד]]&lt;29,OR(מרקובחצי[[#This Row],[CycleNumber]]=1,AND(U789=1,OR(מרקובחצי[[#This Row],[עד ועד]]&lt;J789,מרקובחצי[[#This Row],[עד ועד]]&gt;K789)),AND(V789=1,מרקובחצי[[#This Row],[עד ועד]]&lt;J789),W789=1)),1,""))</f>
        <v/>
      </c>
      <c r="P790" s="19" t="str">
        <f>IF(מרקובחצי[[#This Row],[קבעה הפלגה?]]=1,"",IF(AND(מרקובחצי[[#This Row],[עד ועד]]&gt;28,מרקובחצי[[#This Row],[עד ועד]]&lt;32,OR(מרקובחצי[[#This Row],[CycleNumber]]=1,AND(U789=1),AND(V789=1,OR(מרקובחצי[[#This Row],[עד ועד]]&lt;J789,מרקובחצי[[#This Row],[עד ועד]]&gt;K789)),W789=1)),1,""))</f>
        <v/>
      </c>
      <c r="Q790" s="19" t="str">
        <f>IF(מרקובחצי[[#This Row],[קבעה הפלגה?]]=1,"",IF(AND(מרקובחצי[[#This Row],[עד ועד]]&gt;31,OR(מרקובחצי[[#This Row],[CycleNumber]]=1,AND(U789=1),AND(V789=1,מרקובחצי[[#This Row],[עד ועד]]&gt;K789),AND(W789=1,OR(מרקובחצי[[#This Row],[עד ועד]]&gt;K789,מרקובחצי[[#This Row],[עד ועד]]&lt;J789)))),1,""))</f>
        <v/>
      </c>
      <c r="R790" s="19" t="str">
        <f>IF(מרקובחצי[[#This Row],[CycleNumber]]&gt;1,IF(AND(O789=1,מרקובחצי[[#This Row],[עד ועד]]&lt;29),1,""),"")</f>
        <v/>
      </c>
      <c r="S790" s="19" t="str">
        <f>IF(מרקובחצי[[#This Row],[CycleNumber]]&gt;1,IF(OR(AND(O789=1,מרקובחצי[[#This Row],[עד ועד]]&gt;28),AND(P789=1),AND(Q789=1,מרקובחצי[[#This Row],[עד ועד]]&lt;32)),1,""),"")</f>
        <v/>
      </c>
      <c r="T790" s="19" t="str">
        <f>IF(מרקובחצי[[#This Row],[CycleNumber]]&gt;1,IF(AND(Q789=1,מרקובחצי[[#This Row],[עד ועד]]&gt;31),1,""),"")</f>
        <v/>
      </c>
      <c r="U790" s="19" t="str">
        <f>IF(מרקובחצי[[#This Row],[CycleNumber]]&gt;1,IF(AND(R789=1,מרקובחצי[[#This Row],[עד ועד]]&lt;29),1,IF(AND(U789=1,NOT(OR(מרקובחצי[[#This Row],[עד ועד]]&lt;J789,מרקובחצי[[#This Row],[עד ועד]]&gt;K789))),1,"")),"")</f>
        <v/>
      </c>
      <c r="V790" s="19">
        <f>IF(מרקובחצי[[#This Row],[CycleNumber]]&gt;1,IF(AND(SUM(R789:T789)=1,מרקובחצי[[#This Row],[עד ועד]]&gt;28,מרקובחצי[[#This Row],[עד ועד]]&lt;32),1,IF(OR(S789=1,AND(R789=1,מרקובחצי[[#This Row],[עד ועד]]&gt;28),AND(T789=1,מרקובחצי[[#This Row],[עד ועד]]&lt;32)),1,IF(AND(V789=1,NOT(OR(מרקובחצי[[#This Row],[עד ועד]]&lt;J789,מרקובחצי[[#This Row],[עד ועד]]&gt;K789))),1,""))),"")</f>
        <v>1</v>
      </c>
      <c r="W790" s="19" t="str">
        <f>IF(מרקובחצי[[#This Row],[CycleNumber]]&gt;1,IF(AND(T789=1,מרקובחצי[[#This Row],[עד ועד]]&gt;31),1,IF(AND(W789=1,NOT(OR(מרקובחצי[[#This Row],[עד ועד]]&lt;J789,מרקובחצי[[#This Row],[עד ועד]]&gt;K789))),1,"")),"")</f>
        <v/>
      </c>
      <c r="X790" s="19" t="str">
        <f>IF(AND(מרקובחצי[[#This Row],[CycleNumber]]&lt;$B791,SUM(מרקובחצי[[#This Row],[11]],R791)=2),1,"")</f>
        <v/>
      </c>
      <c r="Y790" s="19" t="str">
        <f>IF(AND(מרקובחצי[[#This Row],[CycleNumber]]&lt;$B791,SUM(מרקובחצי[[#This Row],[11]],S791)=2),1,"")</f>
        <v/>
      </c>
      <c r="Z790" s="19" t="str">
        <f>IF(AND(מרקובחצי[[#This Row],[CycleNumber]]&lt;$B791,SUM(מרקובחצי[[#This Row],[13]],S791)=2),1,"")</f>
        <v/>
      </c>
      <c r="AA790" s="19" t="str">
        <f>IF(AND(מרקובחצי[[#This Row],[CycleNumber]]&lt;$B791,SUM(מרקובחצי[[#This Row],[13]],T791)=2),1,"")</f>
        <v/>
      </c>
      <c r="AB790" s="19" t="str">
        <f>IF(AND(מרקובחצי[[#This Row],[CycleNumber]]&lt;$B791,SUM(מרקובחצי[[#This Row],[21]],U791)=2),1,"")</f>
        <v/>
      </c>
      <c r="AC790" s="19" t="str">
        <f>IF(AND(מרקובחצי[[#This Row],[CycleNumber]]&lt;$B791,SUM(מרקובחצי[[#This Row],[21]],V791)=2),1,"")</f>
        <v/>
      </c>
      <c r="AD790" s="19" t="str">
        <f>IF(AND(מרקובחצי[[#This Row],[CycleNumber]]&lt;$B791,SUM(מרקובחצי[[#This Row],[23]],V791)=2),1,"")</f>
        <v/>
      </c>
      <c r="AE790" s="19" t="str">
        <f>IF(AND(מרקובחצי[[#This Row],[CycleNumber]]&lt;$B791,SUM(מרקובחצי[[#This Row],[23]],W791)=2),1,"")</f>
        <v/>
      </c>
      <c r="AF790" s="19" t="str">
        <f>IF(AND(מרקובחצי[[#This Row],[CycleNumber]]&lt;$B791,SUM(מרקובחצי[[#This Row],[31]],O791)=2),1,"")</f>
        <v/>
      </c>
      <c r="AG790" s="19" t="str">
        <f>IF(AND(מרקובחצי[[#This Row],[CycleNumber]]&lt;$B791,SUM(מרקובחצי[[#This Row],[31]],P791)=2),1,"")</f>
        <v/>
      </c>
      <c r="AH790" s="19" t="str">
        <f>IF(AND(מרקובחצי[[#This Row],[CycleNumber]]&lt;$B791,SUM(מרקובחצי[[#This Row],[31]],Q791)=2),1,"")</f>
        <v/>
      </c>
      <c r="AI790" s="19" t="str">
        <f>IF(AND(מרקובחצי[[#This Row],[CycleNumber]]&lt;$B791,SUM(U790:U791)=2),1,"")</f>
        <v/>
      </c>
      <c r="AJ790" s="19" t="str">
        <f>IF(AND(מרקובחצי[[#This Row],[CycleNumber]]&lt;$B791,SUM(מרקובחצי[[#This Row],[32]],O791)=2),1,"")</f>
        <v/>
      </c>
      <c r="AK790" s="19">
        <f>IF(AND(מרקובחצי[[#This Row],[CycleNumber]]&lt;$B791,SUM(מרקובחצי[[#This Row],[32]],P791)=2),1,"")</f>
        <v>1</v>
      </c>
      <c r="AL790" s="19" t="str">
        <f>IF(AND(מרקובחצי[[#This Row],[CycleNumber]]&lt;$B791,SUM(מרקובחצי[[#This Row],[32]],Q791)=2),1,"")</f>
        <v/>
      </c>
      <c r="AM790" s="19" t="str">
        <f>IF(AND(מרקובחצי[[#This Row],[CycleNumber]]&lt;$B791,SUM(V790:V791)=2),1,"")</f>
        <v/>
      </c>
      <c r="AN790" s="19" t="str">
        <f>IF(AND(מרקובחצי[[#This Row],[CycleNumber]]&lt;$B791,SUM(מרקובחצי[[#This Row],[33]],O791)=2),1,"")</f>
        <v/>
      </c>
      <c r="AO790" s="19" t="str">
        <f>IF(AND(מרקובחצי[[#This Row],[CycleNumber]]&lt;$B791,SUM(מרקובחצי[[#This Row],[33]],P791)=2),1,"")</f>
        <v/>
      </c>
      <c r="AP790" s="19" t="str">
        <f>IF(AND(מרקובחצי[[#This Row],[CycleNumber]]&lt;$B791,SUM(מרקובחצי[[#This Row],[33]],Q791)=2),1,"")</f>
        <v/>
      </c>
      <c r="AQ790" s="19" t="str">
        <f>IF(AND(מרקובחצי[[#This Row],[CycleNumber]]&lt;$B791,SUM(W790:W791)=2),1,"")</f>
        <v/>
      </c>
      <c r="AR790" s="19" t="str">
        <f>IF(AND(מרקובחצי[[#This Row],[CycleNumber]]&lt;$B791,SUM(מרקובחצי[[#This Row],[12]],S791)=2),1,"")</f>
        <v/>
      </c>
      <c r="AS790" s="19" t="str">
        <f>IF(AND(מרקובחצי[[#This Row],[CycleNumber]]&lt;$B791,SUM(מרקובחצי[[#This Row],[22]],V791)=2),1,"")</f>
        <v/>
      </c>
      <c r="AT790" s="21">
        <f>SUM(מרקובחצי[[#This Row],[11]:[33]])</f>
        <v>1</v>
      </c>
    </row>
    <row r="791" spans="1:46" ht="15.6" x14ac:dyDescent="0.25">
      <c r="A791" s="19" t="s">
        <v>74</v>
      </c>
      <c r="B791" s="19">
        <v>4</v>
      </c>
      <c r="C791">
        <v>29</v>
      </c>
      <c r="D791" s="19">
        <f>מרקובחצי[[#This Row],[LengthofCycle]]+1</f>
        <v>30</v>
      </c>
      <c r="E791" t="str">
        <f>IF(IFERROR(LOOKUP(מרקובחצי[[#This Row],[ClientID]],קביעויות[הפלגה]),FALSE)=מרקובחצי[[#This Row],[ClientID]],1,"")</f>
        <v/>
      </c>
      <c r="F791" t="str">
        <f>IF(IFERROR(LOOKUP(מרקובחצי[[#This Row],[ClientID]],סוגחציקבוע[S31]),FALSE)=מרקובחצי[[#This Row],[ClientID]],1,"")</f>
        <v/>
      </c>
      <c r="G791">
        <f>IF(IFERROR(LOOKUP(מרקובחצי[[#This Row],[ClientID]],סוגחציקבוע[S32]),FALSE)=מרקובחצי[[#This Row],[ClientID]],1,"")</f>
        <v>1</v>
      </c>
      <c r="H791" t="str">
        <f>IF(IFERROR(LOOKUP(מרקובחצי[[#This Row],[ClientID]],סוגחציקבוע[S33]),FALSE)=מרקובחצי[[#This Row],[ClientID]],1,"")</f>
        <v/>
      </c>
      <c r="I791" t="str">
        <f>IF(IFERROR(LOOKUP(מרקובחצי[[#This Row],[ClientID]],סוגחציקבוע[S32&amp;33]),FALSE)=מרקובחצי[[#This Row],[ClientID]],1,"")</f>
        <v/>
      </c>
      <c r="J791" s="19">
        <f>IF(SUM(מרקובחצי[[#This Row],[11]:[13]])=1,מרקובחצי[[#This Row],[עד ועד]],IF(SUM(R790:T791)=1,IF(מרקובחצי[[#This Row],[עד ועד]]&lt;J790,מרקובחצי[[#This Row],[עד ועד]],J790),J790))</f>
        <v>30</v>
      </c>
      <c r="K791" s="19">
        <f>IF(SUM(מרקובחצי[[#This Row],[11]:[13]])=1,מרקובחצי[[#This Row],[עד ועד]],IF(SUM(R790:T791)=1,IF(מרקובחצי[[#This Row],[עד ועד]]&gt;K790,מרקובחצי[[#This Row],[עד ועד]],K790),K790))</f>
        <v>30</v>
      </c>
      <c r="L791" s="19" t="str">
        <f>IF(AND(SUM(מרקובחצי[[#This Row],[31]:[33]])=1,SUM(U790:W790)=0),מרקובחצי[[#This Row],[מקס]]-מרקובחצי[[#This Row],[מינ]],"")</f>
        <v/>
      </c>
      <c r="M79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791" s="19" t="str">
        <f t="shared" si="12"/>
        <v>S32</v>
      </c>
      <c r="O791" s="19" t="str">
        <f>IF(מרקובחצי[[#This Row],[קבעה הפלגה?]]=1,"",IF(AND(מרקובחצי[[#This Row],[עד ועד]]&lt;29,OR(מרקובחצי[[#This Row],[CycleNumber]]=1,AND(U790=1,OR(מרקובחצי[[#This Row],[עד ועד]]&lt;J790,מרקובחצי[[#This Row],[עד ועד]]&gt;K790)),AND(V790=1,מרקובחצי[[#This Row],[עד ועד]]&lt;J790),W790=1)),1,""))</f>
        <v/>
      </c>
      <c r="P791" s="19">
        <f>IF(מרקובחצי[[#This Row],[קבעה הפלגה?]]=1,"",IF(AND(מרקובחצי[[#This Row],[עד ועד]]&gt;28,מרקובחצי[[#This Row],[עד ועד]]&lt;32,OR(מרקובחצי[[#This Row],[CycleNumber]]=1,AND(U790=1),AND(V790=1,OR(מרקובחצי[[#This Row],[עד ועד]]&lt;J790,מרקובחצי[[#This Row],[עד ועד]]&gt;K790)),W790=1)),1,""))</f>
        <v>1</v>
      </c>
      <c r="Q791" s="19" t="str">
        <f>IF(מרקובחצי[[#This Row],[קבעה הפלגה?]]=1,"",IF(AND(מרקובחצי[[#This Row],[עד ועד]]&gt;31,OR(מרקובחצי[[#This Row],[CycleNumber]]=1,AND(U790=1),AND(V790=1,מרקובחצי[[#This Row],[עד ועד]]&gt;K790),AND(W790=1,OR(מרקובחצי[[#This Row],[עד ועד]]&gt;K790,מרקובחצי[[#This Row],[עד ועד]]&lt;J790)))),1,""))</f>
        <v/>
      </c>
      <c r="R791" s="19" t="str">
        <f>IF(מרקובחצי[[#This Row],[CycleNumber]]&gt;1,IF(AND(O790=1,מרקובחצי[[#This Row],[עד ועד]]&lt;29),1,""),"")</f>
        <v/>
      </c>
      <c r="S791" s="19" t="str">
        <f>IF(מרקובחצי[[#This Row],[CycleNumber]]&gt;1,IF(OR(AND(O790=1,מרקובחצי[[#This Row],[עד ועד]]&gt;28),AND(P790=1),AND(Q790=1,מרקובחצי[[#This Row],[עד ועד]]&lt;32)),1,""),"")</f>
        <v/>
      </c>
      <c r="T791" s="19" t="str">
        <f>IF(מרקובחצי[[#This Row],[CycleNumber]]&gt;1,IF(AND(Q790=1,מרקובחצי[[#This Row],[עד ועד]]&gt;31),1,""),"")</f>
        <v/>
      </c>
      <c r="U791" s="19" t="str">
        <f>IF(מרקובחצי[[#This Row],[CycleNumber]]&gt;1,IF(AND(R790=1,מרקובחצי[[#This Row],[עד ועד]]&lt;29),1,IF(AND(U790=1,NOT(OR(מרקובחצי[[#This Row],[עד ועד]]&lt;J790,מרקובחצי[[#This Row],[עד ועד]]&gt;K790))),1,"")),"")</f>
        <v/>
      </c>
      <c r="V791" s="19" t="str">
        <f>IF(מרקובחצי[[#This Row],[CycleNumber]]&gt;1,IF(AND(SUM(R790:T790)=1,מרקובחצי[[#This Row],[עד ועד]]&gt;28,מרקובחצי[[#This Row],[עד ועד]]&lt;32),1,IF(OR(S790=1,AND(R790=1,מרקובחצי[[#This Row],[עד ועד]]&gt;28),AND(T790=1,מרקובחצי[[#This Row],[עד ועד]]&lt;32)),1,IF(AND(V790=1,NOT(OR(מרקובחצי[[#This Row],[עד ועד]]&lt;J790,מרקובחצי[[#This Row],[עד ועד]]&gt;K790))),1,""))),"")</f>
        <v/>
      </c>
      <c r="W791" s="19" t="str">
        <f>IF(מרקובחצי[[#This Row],[CycleNumber]]&gt;1,IF(AND(T790=1,מרקובחצי[[#This Row],[עד ועד]]&gt;31),1,IF(AND(W790=1,NOT(OR(מרקובחצי[[#This Row],[עד ועד]]&lt;J790,מרקובחצי[[#This Row],[עד ועד]]&gt;K790))),1,"")),"")</f>
        <v/>
      </c>
      <c r="X791" s="19" t="str">
        <f>IF(AND(מרקובחצי[[#This Row],[CycleNumber]]&lt;$B792,SUM(מרקובחצי[[#This Row],[11]],R792)=2),1,"")</f>
        <v/>
      </c>
      <c r="Y791" s="19" t="str">
        <f>IF(AND(מרקובחצי[[#This Row],[CycleNumber]]&lt;$B792,SUM(מרקובחצי[[#This Row],[11]],S792)=2),1,"")</f>
        <v/>
      </c>
      <c r="Z791" s="19" t="str">
        <f>IF(AND(מרקובחצי[[#This Row],[CycleNumber]]&lt;$B792,SUM(מרקובחצי[[#This Row],[13]],S792)=2),1,"")</f>
        <v/>
      </c>
      <c r="AA791" s="19" t="str">
        <f>IF(AND(מרקובחצי[[#This Row],[CycleNumber]]&lt;$B792,SUM(מרקובחצי[[#This Row],[13]],T792)=2),1,"")</f>
        <v/>
      </c>
      <c r="AB791" s="19" t="str">
        <f>IF(AND(מרקובחצי[[#This Row],[CycleNumber]]&lt;$B792,SUM(מרקובחצי[[#This Row],[21]],U792)=2),1,"")</f>
        <v/>
      </c>
      <c r="AC791" s="19" t="str">
        <f>IF(AND(מרקובחצי[[#This Row],[CycleNumber]]&lt;$B792,SUM(מרקובחצי[[#This Row],[21]],V792)=2),1,"")</f>
        <v/>
      </c>
      <c r="AD791" s="19" t="str">
        <f>IF(AND(מרקובחצי[[#This Row],[CycleNumber]]&lt;$B792,SUM(מרקובחצי[[#This Row],[23]],V792)=2),1,"")</f>
        <v/>
      </c>
      <c r="AE791" s="19" t="str">
        <f>IF(AND(מרקובחצי[[#This Row],[CycleNumber]]&lt;$B792,SUM(מרקובחצי[[#This Row],[23]],W792)=2),1,"")</f>
        <v/>
      </c>
      <c r="AF791" s="19" t="str">
        <f>IF(AND(מרקובחצי[[#This Row],[CycleNumber]]&lt;$B792,SUM(מרקובחצי[[#This Row],[31]],O792)=2),1,"")</f>
        <v/>
      </c>
      <c r="AG791" s="19" t="str">
        <f>IF(AND(מרקובחצי[[#This Row],[CycleNumber]]&lt;$B792,SUM(מרקובחצי[[#This Row],[31]],P792)=2),1,"")</f>
        <v/>
      </c>
      <c r="AH791" s="19" t="str">
        <f>IF(AND(מרקובחצי[[#This Row],[CycleNumber]]&lt;$B792,SUM(מרקובחצי[[#This Row],[31]],Q792)=2),1,"")</f>
        <v/>
      </c>
      <c r="AI791" s="19" t="str">
        <f>IF(AND(מרקובחצי[[#This Row],[CycleNumber]]&lt;$B792,SUM(U791:U792)=2),1,"")</f>
        <v/>
      </c>
      <c r="AJ791" s="19" t="str">
        <f>IF(AND(מרקובחצי[[#This Row],[CycleNumber]]&lt;$B792,SUM(מרקובחצי[[#This Row],[32]],O792)=2),1,"")</f>
        <v/>
      </c>
      <c r="AK791" s="19" t="str">
        <f>IF(AND(מרקובחצי[[#This Row],[CycleNumber]]&lt;$B792,SUM(מרקובחצי[[#This Row],[32]],P792)=2),1,"")</f>
        <v/>
      </c>
      <c r="AL791" s="19" t="str">
        <f>IF(AND(מרקובחצי[[#This Row],[CycleNumber]]&lt;$B792,SUM(מרקובחצי[[#This Row],[32]],Q792)=2),1,"")</f>
        <v/>
      </c>
      <c r="AM791" s="19" t="str">
        <f>IF(AND(מרקובחצי[[#This Row],[CycleNumber]]&lt;$B792,SUM(V791:V792)=2),1,"")</f>
        <v/>
      </c>
      <c r="AN791" s="19" t="str">
        <f>IF(AND(מרקובחצי[[#This Row],[CycleNumber]]&lt;$B792,SUM(מרקובחצי[[#This Row],[33]],O792)=2),1,"")</f>
        <v/>
      </c>
      <c r="AO791" s="19" t="str">
        <f>IF(AND(מרקובחצי[[#This Row],[CycleNumber]]&lt;$B792,SUM(מרקובחצי[[#This Row],[33]],P792)=2),1,"")</f>
        <v/>
      </c>
      <c r="AP791" s="19" t="str">
        <f>IF(AND(מרקובחצי[[#This Row],[CycleNumber]]&lt;$B792,SUM(מרקובחצי[[#This Row],[33]],Q792)=2),1,"")</f>
        <v/>
      </c>
      <c r="AQ791" s="19" t="str">
        <f>IF(AND(מרקובחצי[[#This Row],[CycleNumber]]&lt;$B792,SUM(W791:W792)=2),1,"")</f>
        <v/>
      </c>
      <c r="AR791" s="19">
        <f>IF(AND(מרקובחצי[[#This Row],[CycleNumber]]&lt;$B792,SUM(מרקובחצי[[#This Row],[12]],S792)=2),1,"")</f>
        <v>1</v>
      </c>
      <c r="AS791" s="19" t="str">
        <f>IF(AND(מרקובחצי[[#This Row],[CycleNumber]]&lt;$B792,SUM(מרקובחצי[[#This Row],[22]],V792)=2),1,"")</f>
        <v/>
      </c>
      <c r="AT791" s="21">
        <f>SUM(מרקובחצי[[#This Row],[11]:[33]])</f>
        <v>1</v>
      </c>
    </row>
    <row r="792" spans="1:46" ht="15.6" x14ac:dyDescent="0.25">
      <c r="A792" s="19" t="s">
        <v>74</v>
      </c>
      <c r="B792" s="19">
        <v>5</v>
      </c>
      <c r="C792">
        <v>33</v>
      </c>
      <c r="D792" s="19">
        <f>מרקובחצי[[#This Row],[LengthofCycle]]+1</f>
        <v>34</v>
      </c>
      <c r="E792" t="str">
        <f>IF(IFERROR(LOOKUP(מרקובחצי[[#This Row],[ClientID]],קביעויות[הפלגה]),FALSE)=מרקובחצי[[#This Row],[ClientID]],1,"")</f>
        <v/>
      </c>
      <c r="F792" t="str">
        <f>IF(IFERROR(LOOKUP(מרקובחצי[[#This Row],[ClientID]],סוגחציקבוע[S31]),FALSE)=מרקובחצי[[#This Row],[ClientID]],1,"")</f>
        <v/>
      </c>
      <c r="G792">
        <f>IF(IFERROR(LOOKUP(מרקובחצי[[#This Row],[ClientID]],סוגחציקבוע[S32]),FALSE)=מרקובחצי[[#This Row],[ClientID]],1,"")</f>
        <v>1</v>
      </c>
      <c r="H792" t="str">
        <f>IF(IFERROR(LOOKUP(מרקובחצי[[#This Row],[ClientID]],סוגחציקבוע[S33]),FALSE)=מרקובחצי[[#This Row],[ClientID]],1,"")</f>
        <v/>
      </c>
      <c r="I792" t="str">
        <f>IF(IFERROR(LOOKUP(מרקובחצי[[#This Row],[ClientID]],סוגחציקבוע[S32&amp;33]),FALSE)=מרקובחצי[[#This Row],[ClientID]],1,"")</f>
        <v/>
      </c>
      <c r="J792" s="19">
        <f>IF(SUM(מרקובחצי[[#This Row],[11]:[13]])=1,מרקובחצי[[#This Row],[עד ועד]],IF(SUM(R791:T792)=1,IF(מרקובחצי[[#This Row],[עד ועד]]&lt;J791,מרקובחצי[[#This Row],[עד ועד]],J791),J791))</f>
        <v>30</v>
      </c>
      <c r="K792" s="19">
        <f>IF(SUM(מרקובחצי[[#This Row],[11]:[13]])=1,מרקובחצי[[#This Row],[עד ועד]],IF(SUM(R791:T792)=1,IF(מרקובחצי[[#This Row],[עד ועד]]&gt;K791,מרקובחצי[[#This Row],[עד ועד]],K791),K791))</f>
        <v>34</v>
      </c>
      <c r="L792" s="19" t="str">
        <f>IF(AND(SUM(מרקובחצי[[#This Row],[31]:[33]])=1,SUM(U791:W791)=0),מרקובחצי[[#This Row],[מקס]]-מרקובחצי[[#This Row],[מינ]],"")</f>
        <v/>
      </c>
      <c r="M79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792" s="19" t="str">
        <f t="shared" si="12"/>
        <v>S12</v>
      </c>
      <c r="O792" s="19" t="str">
        <f>IF(מרקובחצי[[#This Row],[קבעה הפלגה?]]=1,"",IF(AND(מרקובחצי[[#This Row],[עד ועד]]&lt;29,OR(מרקובחצי[[#This Row],[CycleNumber]]=1,AND(U791=1,OR(מרקובחצי[[#This Row],[עד ועד]]&lt;J791,מרקובחצי[[#This Row],[עד ועד]]&gt;K791)),AND(V791=1,מרקובחצי[[#This Row],[עד ועד]]&lt;J791),W791=1)),1,""))</f>
        <v/>
      </c>
      <c r="P792" s="19" t="str">
        <f>IF(מרקובחצי[[#This Row],[קבעה הפלגה?]]=1,"",IF(AND(מרקובחצי[[#This Row],[עד ועד]]&gt;28,מרקובחצי[[#This Row],[עד ועד]]&lt;32,OR(מרקובחצי[[#This Row],[CycleNumber]]=1,AND(U791=1),AND(V791=1,OR(מרקובחצי[[#This Row],[עד ועד]]&lt;J791,מרקובחצי[[#This Row],[עד ועד]]&gt;K791)),W791=1)),1,""))</f>
        <v/>
      </c>
      <c r="Q792" s="19" t="str">
        <f>IF(מרקובחצי[[#This Row],[קבעה הפלגה?]]=1,"",IF(AND(מרקובחצי[[#This Row],[עד ועד]]&gt;31,OR(מרקובחצי[[#This Row],[CycleNumber]]=1,AND(U791=1),AND(V791=1,מרקובחצי[[#This Row],[עד ועד]]&gt;K791),AND(W791=1,OR(מרקובחצי[[#This Row],[עד ועד]]&gt;K791,מרקובחצי[[#This Row],[עד ועד]]&lt;J791)))),1,""))</f>
        <v/>
      </c>
      <c r="R792" s="19" t="str">
        <f>IF(מרקובחצי[[#This Row],[CycleNumber]]&gt;1,IF(AND(O791=1,מרקובחצי[[#This Row],[עד ועד]]&lt;29),1,""),"")</f>
        <v/>
      </c>
      <c r="S792" s="19">
        <f>IF(מרקובחצי[[#This Row],[CycleNumber]]&gt;1,IF(OR(AND(O791=1,מרקובחצי[[#This Row],[עד ועד]]&gt;28),AND(P791=1),AND(Q791=1,מרקובחצי[[#This Row],[עד ועד]]&lt;32)),1,""),"")</f>
        <v>1</v>
      </c>
      <c r="T792" s="19" t="str">
        <f>IF(מרקובחצי[[#This Row],[CycleNumber]]&gt;1,IF(AND(Q791=1,מרקובחצי[[#This Row],[עד ועד]]&gt;31),1,""),"")</f>
        <v/>
      </c>
      <c r="U792" s="19" t="str">
        <f>IF(מרקובחצי[[#This Row],[CycleNumber]]&gt;1,IF(AND(R791=1,מרקובחצי[[#This Row],[עד ועד]]&lt;29),1,IF(AND(U791=1,NOT(OR(מרקובחצי[[#This Row],[עד ועד]]&lt;J791,מרקובחצי[[#This Row],[עד ועד]]&gt;K791))),1,"")),"")</f>
        <v/>
      </c>
      <c r="V792" s="19" t="str">
        <f>IF(מרקובחצי[[#This Row],[CycleNumber]]&gt;1,IF(AND(SUM(R791:T791)=1,מרקובחצי[[#This Row],[עד ועד]]&gt;28,מרקובחצי[[#This Row],[עד ועד]]&lt;32),1,IF(OR(S791=1,AND(R791=1,מרקובחצי[[#This Row],[עד ועד]]&gt;28),AND(T791=1,מרקובחצי[[#This Row],[עד ועד]]&lt;32)),1,IF(AND(V791=1,NOT(OR(מרקובחצי[[#This Row],[עד ועד]]&lt;J791,מרקובחצי[[#This Row],[עד ועד]]&gt;K791))),1,""))),"")</f>
        <v/>
      </c>
      <c r="W792" s="19" t="str">
        <f>IF(מרקובחצי[[#This Row],[CycleNumber]]&gt;1,IF(AND(T791=1,מרקובחצי[[#This Row],[עד ועד]]&gt;31),1,IF(AND(W791=1,NOT(OR(מרקובחצי[[#This Row],[עד ועד]]&lt;J791,מרקובחצי[[#This Row],[עד ועד]]&gt;K791))),1,"")),"")</f>
        <v/>
      </c>
      <c r="X792" s="19" t="str">
        <f>IF(AND(מרקובחצי[[#This Row],[CycleNumber]]&lt;$B793,SUM(מרקובחצי[[#This Row],[11]],R793)=2),1,"")</f>
        <v/>
      </c>
      <c r="Y792" s="19" t="str">
        <f>IF(AND(מרקובחצי[[#This Row],[CycleNumber]]&lt;$B793,SUM(מרקובחצי[[#This Row],[11]],S793)=2),1,"")</f>
        <v/>
      </c>
      <c r="Z792" s="19" t="str">
        <f>IF(AND(מרקובחצי[[#This Row],[CycleNumber]]&lt;$B793,SUM(מרקובחצי[[#This Row],[13]],S793)=2),1,"")</f>
        <v/>
      </c>
      <c r="AA792" s="19" t="str">
        <f>IF(AND(מרקובחצי[[#This Row],[CycleNumber]]&lt;$B793,SUM(מרקובחצי[[#This Row],[13]],T793)=2),1,"")</f>
        <v/>
      </c>
      <c r="AB792" s="19" t="str">
        <f>IF(AND(מרקובחצי[[#This Row],[CycleNumber]]&lt;$B793,SUM(מרקובחצי[[#This Row],[21]],U793)=2),1,"")</f>
        <v/>
      </c>
      <c r="AC792" s="19" t="str">
        <f>IF(AND(מרקובחצי[[#This Row],[CycleNumber]]&lt;$B793,SUM(מרקובחצי[[#This Row],[21]],V793)=2),1,"")</f>
        <v/>
      </c>
      <c r="AD792" s="19" t="str">
        <f>IF(AND(מרקובחצי[[#This Row],[CycleNumber]]&lt;$B793,SUM(מרקובחצי[[#This Row],[23]],V793)=2),1,"")</f>
        <v/>
      </c>
      <c r="AE792" s="19" t="str">
        <f>IF(AND(מרקובחצי[[#This Row],[CycleNumber]]&lt;$B793,SUM(מרקובחצי[[#This Row],[23]],W793)=2),1,"")</f>
        <v/>
      </c>
      <c r="AF792" s="19" t="str">
        <f>IF(AND(מרקובחצי[[#This Row],[CycleNumber]]&lt;$B793,SUM(מרקובחצי[[#This Row],[31]],O793)=2),1,"")</f>
        <v/>
      </c>
      <c r="AG792" s="19" t="str">
        <f>IF(AND(מרקובחצי[[#This Row],[CycleNumber]]&lt;$B793,SUM(מרקובחצי[[#This Row],[31]],P793)=2),1,"")</f>
        <v/>
      </c>
      <c r="AH792" s="19" t="str">
        <f>IF(AND(מרקובחצי[[#This Row],[CycleNumber]]&lt;$B793,SUM(מרקובחצי[[#This Row],[31]],Q793)=2),1,"")</f>
        <v/>
      </c>
      <c r="AI792" s="19" t="str">
        <f>IF(AND(מרקובחצי[[#This Row],[CycleNumber]]&lt;$B793,SUM(U792:U793)=2),1,"")</f>
        <v/>
      </c>
      <c r="AJ792" s="19" t="str">
        <f>IF(AND(מרקובחצי[[#This Row],[CycleNumber]]&lt;$B793,SUM(מרקובחצי[[#This Row],[32]],O793)=2),1,"")</f>
        <v/>
      </c>
      <c r="AK792" s="19" t="str">
        <f>IF(AND(מרקובחצי[[#This Row],[CycleNumber]]&lt;$B793,SUM(מרקובחצי[[#This Row],[32]],P793)=2),1,"")</f>
        <v/>
      </c>
      <c r="AL792" s="19" t="str">
        <f>IF(AND(מרקובחצי[[#This Row],[CycleNumber]]&lt;$B793,SUM(מרקובחצי[[#This Row],[32]],Q793)=2),1,"")</f>
        <v/>
      </c>
      <c r="AM792" s="19" t="str">
        <f>IF(AND(מרקובחצי[[#This Row],[CycleNumber]]&lt;$B793,SUM(V792:V793)=2),1,"")</f>
        <v/>
      </c>
      <c r="AN792" s="19" t="str">
        <f>IF(AND(מרקובחצי[[#This Row],[CycleNumber]]&lt;$B793,SUM(מרקובחצי[[#This Row],[33]],O793)=2),1,"")</f>
        <v/>
      </c>
      <c r="AO792" s="19" t="str">
        <f>IF(AND(מרקובחצי[[#This Row],[CycleNumber]]&lt;$B793,SUM(מרקובחצי[[#This Row],[33]],P793)=2),1,"")</f>
        <v/>
      </c>
      <c r="AP792" s="19" t="str">
        <f>IF(AND(מרקובחצי[[#This Row],[CycleNumber]]&lt;$B793,SUM(מרקובחצי[[#This Row],[33]],Q793)=2),1,"")</f>
        <v/>
      </c>
      <c r="AQ792" s="19" t="str">
        <f>IF(AND(מרקובחצי[[#This Row],[CycleNumber]]&lt;$B793,SUM(W792:W793)=2),1,"")</f>
        <v/>
      </c>
      <c r="AR792" s="19" t="str">
        <f>IF(AND(מרקובחצי[[#This Row],[CycleNumber]]&lt;$B793,SUM(מרקובחצי[[#This Row],[12]],S793)=2),1,"")</f>
        <v/>
      </c>
      <c r="AS792" s="19">
        <f>IF(AND(מרקובחצי[[#This Row],[CycleNumber]]&lt;$B793,SUM(מרקובחצי[[#This Row],[22]],V793)=2),1,"")</f>
        <v>1</v>
      </c>
      <c r="AT792" s="21">
        <f>SUM(מרקובחצי[[#This Row],[11]:[33]])</f>
        <v>1</v>
      </c>
    </row>
    <row r="793" spans="1:46" ht="15.6" x14ac:dyDescent="0.25">
      <c r="A793" s="19" t="s">
        <v>74</v>
      </c>
      <c r="B793" s="19">
        <v>6</v>
      </c>
      <c r="C793">
        <v>27</v>
      </c>
      <c r="D793" s="19">
        <f>מרקובחצי[[#This Row],[LengthofCycle]]+1</f>
        <v>28</v>
      </c>
      <c r="E793" t="str">
        <f>IF(IFERROR(LOOKUP(מרקובחצי[[#This Row],[ClientID]],קביעויות[הפלגה]),FALSE)=מרקובחצי[[#This Row],[ClientID]],1,"")</f>
        <v/>
      </c>
      <c r="F793" t="str">
        <f>IF(IFERROR(LOOKUP(מרקובחצי[[#This Row],[ClientID]],סוגחציקבוע[S31]),FALSE)=מרקובחצי[[#This Row],[ClientID]],1,"")</f>
        <v/>
      </c>
      <c r="G793">
        <f>IF(IFERROR(LOOKUP(מרקובחצי[[#This Row],[ClientID]],סוגחציקבוע[S32]),FALSE)=מרקובחצי[[#This Row],[ClientID]],1,"")</f>
        <v>1</v>
      </c>
      <c r="H793" t="str">
        <f>IF(IFERROR(LOOKUP(מרקובחצי[[#This Row],[ClientID]],סוגחציקבוע[S33]),FALSE)=מרקובחצי[[#This Row],[ClientID]],1,"")</f>
        <v/>
      </c>
      <c r="I793" t="str">
        <f>IF(IFERROR(LOOKUP(מרקובחצי[[#This Row],[ClientID]],סוגחציקבוע[S32&amp;33]),FALSE)=מרקובחצי[[#This Row],[ClientID]],1,"")</f>
        <v/>
      </c>
      <c r="J793" s="19">
        <f>IF(SUM(מרקובחצי[[#This Row],[11]:[13]])=1,מרקובחצי[[#This Row],[עד ועד]],IF(SUM(R792:T793)=1,IF(מרקובחצי[[#This Row],[עד ועד]]&lt;J792,מרקובחצי[[#This Row],[עד ועד]],J792),J792))</f>
        <v>28</v>
      </c>
      <c r="K793" s="19">
        <f>IF(SUM(מרקובחצי[[#This Row],[11]:[13]])=1,מרקובחצי[[#This Row],[עד ועד]],IF(SUM(R792:T793)=1,IF(מרקובחצי[[#This Row],[עד ועד]]&gt;K792,מרקובחצי[[#This Row],[עד ועד]],K792),K792))</f>
        <v>34</v>
      </c>
      <c r="L793" s="19">
        <f>IF(AND(SUM(מרקובחצי[[#This Row],[31]:[33]])=1,SUM(U792:W792)=0),מרקובחצי[[#This Row],[מקס]]-מרקובחצי[[#This Row],[מינ]],"")</f>
        <v>6</v>
      </c>
      <c r="M79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93" s="19" t="str">
        <f t="shared" si="12"/>
        <v>S22</v>
      </c>
      <c r="O793" s="19" t="str">
        <f>IF(מרקובחצי[[#This Row],[קבעה הפלגה?]]=1,"",IF(AND(מרקובחצי[[#This Row],[עד ועד]]&lt;29,OR(מרקובחצי[[#This Row],[CycleNumber]]=1,AND(U792=1,OR(מרקובחצי[[#This Row],[עד ועד]]&lt;J792,מרקובחצי[[#This Row],[עד ועד]]&gt;K792)),AND(V792=1,מרקובחצי[[#This Row],[עד ועד]]&lt;J792),W792=1)),1,""))</f>
        <v/>
      </c>
      <c r="P793" s="19" t="str">
        <f>IF(מרקובחצי[[#This Row],[קבעה הפלגה?]]=1,"",IF(AND(מרקובחצי[[#This Row],[עד ועד]]&gt;28,מרקובחצי[[#This Row],[עד ועד]]&lt;32,OR(מרקובחצי[[#This Row],[CycleNumber]]=1,AND(U792=1),AND(V792=1,OR(מרקובחצי[[#This Row],[עד ועד]]&lt;J792,מרקובחצי[[#This Row],[עד ועד]]&gt;K792)),W792=1)),1,""))</f>
        <v/>
      </c>
      <c r="Q793" s="19" t="str">
        <f>IF(מרקובחצי[[#This Row],[קבעה הפלגה?]]=1,"",IF(AND(מרקובחצי[[#This Row],[עד ועד]]&gt;31,OR(מרקובחצי[[#This Row],[CycleNumber]]=1,AND(U792=1),AND(V792=1,מרקובחצי[[#This Row],[עד ועד]]&gt;K792),AND(W792=1,OR(מרקובחצי[[#This Row],[עד ועד]]&gt;K792,מרקובחצי[[#This Row],[עד ועד]]&lt;J792)))),1,""))</f>
        <v/>
      </c>
      <c r="R793" s="19" t="str">
        <f>IF(מרקובחצי[[#This Row],[CycleNumber]]&gt;1,IF(AND(O792=1,מרקובחצי[[#This Row],[עד ועד]]&lt;29),1,""),"")</f>
        <v/>
      </c>
      <c r="S793" s="19" t="str">
        <f>IF(מרקובחצי[[#This Row],[CycleNumber]]&gt;1,IF(OR(AND(O792=1,מרקובחצי[[#This Row],[עד ועד]]&gt;28),AND(P792=1),AND(Q792=1,מרקובחצי[[#This Row],[עד ועד]]&lt;32)),1,""),"")</f>
        <v/>
      </c>
      <c r="T793" s="19" t="str">
        <f>IF(מרקובחצי[[#This Row],[CycleNumber]]&gt;1,IF(AND(Q792=1,מרקובחצי[[#This Row],[עד ועד]]&gt;31),1,""),"")</f>
        <v/>
      </c>
      <c r="U793" s="19" t="str">
        <f>IF(מרקובחצי[[#This Row],[CycleNumber]]&gt;1,IF(AND(R792=1,מרקובחצי[[#This Row],[עד ועד]]&lt;29),1,IF(AND(U792=1,NOT(OR(מרקובחצי[[#This Row],[עד ועד]]&lt;J792,מרקובחצי[[#This Row],[עד ועד]]&gt;K792))),1,"")),"")</f>
        <v/>
      </c>
      <c r="V793" s="19">
        <f>IF(מרקובחצי[[#This Row],[CycleNumber]]&gt;1,IF(AND(SUM(R792:T792)=1,מרקובחצי[[#This Row],[עד ועד]]&gt;28,מרקובחצי[[#This Row],[עד ועד]]&lt;32),1,IF(OR(S792=1,AND(R792=1,מרקובחצי[[#This Row],[עד ועד]]&gt;28),AND(T792=1,מרקובחצי[[#This Row],[עד ועד]]&lt;32)),1,IF(AND(V792=1,NOT(OR(מרקובחצי[[#This Row],[עד ועד]]&lt;J792,מרקובחצי[[#This Row],[עד ועד]]&gt;K792))),1,""))),"")</f>
        <v>1</v>
      </c>
      <c r="W793" s="19" t="str">
        <f>IF(מרקובחצי[[#This Row],[CycleNumber]]&gt;1,IF(AND(T792=1,מרקובחצי[[#This Row],[עד ועד]]&gt;31),1,IF(AND(W792=1,NOT(OR(מרקובחצי[[#This Row],[עד ועד]]&lt;J792,מרקובחצי[[#This Row],[עד ועד]]&gt;K792))),1,"")),"")</f>
        <v/>
      </c>
      <c r="X793" s="19" t="str">
        <f>IF(AND(מרקובחצי[[#This Row],[CycleNumber]]&lt;$B794,SUM(מרקובחצי[[#This Row],[11]],R794)=2),1,"")</f>
        <v/>
      </c>
      <c r="Y793" s="19" t="str">
        <f>IF(AND(מרקובחצי[[#This Row],[CycleNumber]]&lt;$B794,SUM(מרקובחצי[[#This Row],[11]],S794)=2),1,"")</f>
        <v/>
      </c>
      <c r="Z793" s="19" t="str">
        <f>IF(AND(מרקובחצי[[#This Row],[CycleNumber]]&lt;$B794,SUM(מרקובחצי[[#This Row],[13]],S794)=2),1,"")</f>
        <v/>
      </c>
      <c r="AA793" s="19" t="str">
        <f>IF(AND(מרקובחצי[[#This Row],[CycleNumber]]&lt;$B794,SUM(מרקובחצי[[#This Row],[13]],T794)=2),1,"")</f>
        <v/>
      </c>
      <c r="AB793" s="19" t="str">
        <f>IF(AND(מרקובחצי[[#This Row],[CycleNumber]]&lt;$B794,SUM(מרקובחצי[[#This Row],[21]],U794)=2),1,"")</f>
        <v/>
      </c>
      <c r="AC793" s="19" t="str">
        <f>IF(AND(מרקובחצי[[#This Row],[CycleNumber]]&lt;$B794,SUM(מרקובחצי[[#This Row],[21]],V794)=2),1,"")</f>
        <v/>
      </c>
      <c r="AD793" s="19" t="str">
        <f>IF(AND(מרקובחצי[[#This Row],[CycleNumber]]&lt;$B794,SUM(מרקובחצי[[#This Row],[23]],V794)=2),1,"")</f>
        <v/>
      </c>
      <c r="AE793" s="19" t="str">
        <f>IF(AND(מרקובחצי[[#This Row],[CycleNumber]]&lt;$B794,SUM(מרקובחצי[[#This Row],[23]],W794)=2),1,"")</f>
        <v/>
      </c>
      <c r="AF793" s="19" t="str">
        <f>IF(AND(מרקובחצי[[#This Row],[CycleNumber]]&lt;$B794,SUM(מרקובחצי[[#This Row],[31]],O794)=2),1,"")</f>
        <v/>
      </c>
      <c r="AG793" s="19" t="str">
        <f>IF(AND(מרקובחצי[[#This Row],[CycleNumber]]&lt;$B794,SUM(מרקובחצי[[#This Row],[31]],P794)=2),1,"")</f>
        <v/>
      </c>
      <c r="AH793" s="19" t="str">
        <f>IF(AND(מרקובחצי[[#This Row],[CycleNumber]]&lt;$B794,SUM(מרקובחצי[[#This Row],[31]],Q794)=2),1,"")</f>
        <v/>
      </c>
      <c r="AI793" s="19" t="str">
        <f>IF(AND(מרקובחצי[[#This Row],[CycleNumber]]&lt;$B794,SUM(U793:U794)=2),1,"")</f>
        <v/>
      </c>
      <c r="AJ793" s="19" t="str">
        <f>IF(AND(מרקובחצי[[#This Row],[CycleNumber]]&lt;$B794,SUM(מרקובחצי[[#This Row],[32]],O794)=2),1,"")</f>
        <v/>
      </c>
      <c r="AK793" s="19" t="str">
        <f>IF(AND(מרקובחצי[[#This Row],[CycleNumber]]&lt;$B794,SUM(מרקובחצי[[#This Row],[32]],P794)=2),1,"")</f>
        <v/>
      </c>
      <c r="AL793" s="19" t="str">
        <f>IF(AND(מרקובחצי[[#This Row],[CycleNumber]]&lt;$B794,SUM(מרקובחצי[[#This Row],[32]],Q794)=2),1,"")</f>
        <v/>
      </c>
      <c r="AM793" s="19">
        <f>IF(AND(מרקובחצי[[#This Row],[CycleNumber]]&lt;$B794,SUM(V793:V794)=2),1,"")</f>
        <v>1</v>
      </c>
      <c r="AN793" s="19" t="str">
        <f>IF(AND(מרקובחצי[[#This Row],[CycleNumber]]&lt;$B794,SUM(מרקובחצי[[#This Row],[33]],O794)=2),1,"")</f>
        <v/>
      </c>
      <c r="AO793" s="19" t="str">
        <f>IF(AND(מרקובחצי[[#This Row],[CycleNumber]]&lt;$B794,SUM(מרקובחצי[[#This Row],[33]],P794)=2),1,"")</f>
        <v/>
      </c>
      <c r="AP793" s="19" t="str">
        <f>IF(AND(מרקובחצי[[#This Row],[CycleNumber]]&lt;$B794,SUM(מרקובחצי[[#This Row],[33]],Q794)=2),1,"")</f>
        <v/>
      </c>
      <c r="AQ793" s="19" t="str">
        <f>IF(AND(מרקובחצי[[#This Row],[CycleNumber]]&lt;$B794,SUM(W793:W794)=2),1,"")</f>
        <v/>
      </c>
      <c r="AR793" s="19" t="str">
        <f>IF(AND(מרקובחצי[[#This Row],[CycleNumber]]&lt;$B794,SUM(מרקובחצי[[#This Row],[12]],S794)=2),1,"")</f>
        <v/>
      </c>
      <c r="AS793" s="19" t="str">
        <f>IF(AND(מרקובחצי[[#This Row],[CycleNumber]]&lt;$B794,SUM(מרקובחצי[[#This Row],[22]],V794)=2),1,"")</f>
        <v/>
      </c>
      <c r="AT793" s="21">
        <f>SUM(מרקובחצי[[#This Row],[11]:[33]])</f>
        <v>1</v>
      </c>
    </row>
    <row r="794" spans="1:46" ht="15.6" x14ac:dyDescent="0.25">
      <c r="A794" s="19" t="s">
        <v>74</v>
      </c>
      <c r="B794" s="19">
        <v>7</v>
      </c>
      <c r="C794">
        <v>29</v>
      </c>
      <c r="D794" s="19">
        <f>מרקובחצי[[#This Row],[LengthofCycle]]+1</f>
        <v>30</v>
      </c>
      <c r="E794" t="str">
        <f>IF(IFERROR(LOOKUP(מרקובחצי[[#This Row],[ClientID]],קביעויות[הפלגה]),FALSE)=מרקובחצי[[#This Row],[ClientID]],1,"")</f>
        <v/>
      </c>
      <c r="F794" t="str">
        <f>IF(IFERROR(LOOKUP(מרקובחצי[[#This Row],[ClientID]],סוגחציקבוע[S31]),FALSE)=מרקובחצי[[#This Row],[ClientID]],1,"")</f>
        <v/>
      </c>
      <c r="G794">
        <f>IF(IFERROR(LOOKUP(מרקובחצי[[#This Row],[ClientID]],סוגחציקבוע[S32]),FALSE)=מרקובחצי[[#This Row],[ClientID]],1,"")</f>
        <v>1</v>
      </c>
      <c r="H794" t="str">
        <f>IF(IFERROR(LOOKUP(מרקובחצי[[#This Row],[ClientID]],סוגחציקבוע[S33]),FALSE)=מרקובחצי[[#This Row],[ClientID]],1,"")</f>
        <v/>
      </c>
      <c r="I794" t="str">
        <f>IF(IFERROR(LOOKUP(מרקובחצי[[#This Row],[ClientID]],סוגחציקבוע[S32&amp;33]),FALSE)=מרקובחצי[[#This Row],[ClientID]],1,"")</f>
        <v/>
      </c>
      <c r="J794" s="19">
        <f>IF(SUM(מרקובחצי[[#This Row],[11]:[13]])=1,מרקובחצי[[#This Row],[עד ועד]],IF(SUM(R793:T794)=1,IF(מרקובחצי[[#This Row],[עד ועד]]&lt;J793,מרקובחצי[[#This Row],[עד ועד]],J793),J793))</f>
        <v>28</v>
      </c>
      <c r="K794" s="19">
        <f>IF(SUM(מרקובחצי[[#This Row],[11]:[13]])=1,מרקובחצי[[#This Row],[עד ועד]],IF(SUM(R793:T794)=1,IF(מרקובחצי[[#This Row],[עד ועד]]&gt;K793,מרקובחצי[[#This Row],[עד ועד]],K793),K793))</f>
        <v>34</v>
      </c>
      <c r="L794" s="19" t="str">
        <f>IF(AND(SUM(מרקובחצי[[#This Row],[31]:[33]])=1,SUM(U793:W793)=0),מרקובחצי[[#This Row],[מקס]]-מרקובחצי[[#This Row],[מינ]],"")</f>
        <v/>
      </c>
      <c r="M79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94" s="19" t="str">
        <f t="shared" si="12"/>
        <v>S32</v>
      </c>
      <c r="O794" s="19" t="str">
        <f>IF(מרקובחצי[[#This Row],[קבעה הפלגה?]]=1,"",IF(AND(מרקובחצי[[#This Row],[עד ועד]]&lt;29,OR(מרקובחצי[[#This Row],[CycleNumber]]=1,AND(U793=1,OR(מרקובחצי[[#This Row],[עד ועד]]&lt;J793,מרקובחצי[[#This Row],[עד ועד]]&gt;K793)),AND(V793=1,מרקובחצי[[#This Row],[עד ועד]]&lt;J793),W793=1)),1,""))</f>
        <v/>
      </c>
      <c r="P794" s="19" t="str">
        <f>IF(מרקובחצי[[#This Row],[קבעה הפלגה?]]=1,"",IF(AND(מרקובחצי[[#This Row],[עד ועד]]&gt;28,מרקובחצי[[#This Row],[עד ועד]]&lt;32,OR(מרקובחצי[[#This Row],[CycleNumber]]=1,AND(U793=1),AND(V793=1,OR(מרקובחצי[[#This Row],[עד ועד]]&lt;J793,מרקובחצי[[#This Row],[עד ועד]]&gt;K793)),W793=1)),1,""))</f>
        <v/>
      </c>
      <c r="Q794" s="19" t="str">
        <f>IF(מרקובחצי[[#This Row],[קבעה הפלגה?]]=1,"",IF(AND(מרקובחצי[[#This Row],[עד ועד]]&gt;31,OR(מרקובחצי[[#This Row],[CycleNumber]]=1,AND(U793=1),AND(V793=1,מרקובחצי[[#This Row],[עד ועד]]&gt;K793),AND(W793=1,OR(מרקובחצי[[#This Row],[עד ועד]]&gt;K793,מרקובחצי[[#This Row],[עד ועד]]&lt;J793)))),1,""))</f>
        <v/>
      </c>
      <c r="R794" s="19" t="str">
        <f>IF(מרקובחצי[[#This Row],[CycleNumber]]&gt;1,IF(AND(O793=1,מרקובחצי[[#This Row],[עד ועד]]&lt;29),1,""),"")</f>
        <v/>
      </c>
      <c r="S794" s="19" t="str">
        <f>IF(מרקובחצי[[#This Row],[CycleNumber]]&gt;1,IF(OR(AND(O793=1,מרקובחצי[[#This Row],[עד ועד]]&gt;28),AND(P793=1),AND(Q793=1,מרקובחצי[[#This Row],[עד ועד]]&lt;32)),1,""),"")</f>
        <v/>
      </c>
      <c r="T794" s="19" t="str">
        <f>IF(מרקובחצי[[#This Row],[CycleNumber]]&gt;1,IF(AND(Q793=1,מרקובחצי[[#This Row],[עד ועד]]&gt;31),1,""),"")</f>
        <v/>
      </c>
      <c r="U794" s="19" t="str">
        <f>IF(מרקובחצי[[#This Row],[CycleNumber]]&gt;1,IF(AND(R793=1,מרקובחצי[[#This Row],[עד ועד]]&lt;29),1,IF(AND(U793=1,NOT(OR(מרקובחצי[[#This Row],[עד ועד]]&lt;J793,מרקובחצי[[#This Row],[עד ועד]]&gt;K793))),1,"")),"")</f>
        <v/>
      </c>
      <c r="V794" s="19">
        <f>IF(מרקובחצי[[#This Row],[CycleNumber]]&gt;1,IF(AND(SUM(R793:T793)=1,מרקובחצי[[#This Row],[עד ועד]]&gt;28,מרקובחצי[[#This Row],[עד ועד]]&lt;32),1,IF(OR(S793=1,AND(R793=1,מרקובחצי[[#This Row],[עד ועד]]&gt;28),AND(T793=1,מרקובחצי[[#This Row],[עד ועד]]&lt;32)),1,IF(AND(V793=1,NOT(OR(מרקובחצי[[#This Row],[עד ועד]]&lt;J793,מרקובחצי[[#This Row],[עד ועד]]&gt;K793))),1,""))),"")</f>
        <v>1</v>
      </c>
      <c r="W794" s="19" t="str">
        <f>IF(מרקובחצי[[#This Row],[CycleNumber]]&gt;1,IF(AND(T793=1,מרקובחצי[[#This Row],[עד ועד]]&gt;31),1,IF(AND(W793=1,NOT(OR(מרקובחצי[[#This Row],[עד ועד]]&lt;J793,מרקובחצי[[#This Row],[עד ועד]]&gt;K793))),1,"")),"")</f>
        <v/>
      </c>
      <c r="X794" s="19" t="str">
        <f>IF(AND(מרקובחצי[[#This Row],[CycleNumber]]&lt;$B795,SUM(מרקובחצי[[#This Row],[11]],R795)=2),1,"")</f>
        <v/>
      </c>
      <c r="Y794" s="19" t="str">
        <f>IF(AND(מרקובחצי[[#This Row],[CycleNumber]]&lt;$B795,SUM(מרקובחצי[[#This Row],[11]],S795)=2),1,"")</f>
        <v/>
      </c>
      <c r="Z794" s="19" t="str">
        <f>IF(AND(מרקובחצי[[#This Row],[CycleNumber]]&lt;$B795,SUM(מרקובחצי[[#This Row],[13]],S795)=2),1,"")</f>
        <v/>
      </c>
      <c r="AA794" s="19" t="str">
        <f>IF(AND(מרקובחצי[[#This Row],[CycleNumber]]&lt;$B795,SUM(מרקובחצי[[#This Row],[13]],T795)=2),1,"")</f>
        <v/>
      </c>
      <c r="AB794" s="19" t="str">
        <f>IF(AND(מרקובחצי[[#This Row],[CycleNumber]]&lt;$B795,SUM(מרקובחצי[[#This Row],[21]],U795)=2),1,"")</f>
        <v/>
      </c>
      <c r="AC794" s="19" t="str">
        <f>IF(AND(מרקובחצי[[#This Row],[CycleNumber]]&lt;$B795,SUM(מרקובחצי[[#This Row],[21]],V795)=2),1,"")</f>
        <v/>
      </c>
      <c r="AD794" s="19" t="str">
        <f>IF(AND(מרקובחצי[[#This Row],[CycleNumber]]&lt;$B795,SUM(מרקובחצי[[#This Row],[23]],V795)=2),1,"")</f>
        <v/>
      </c>
      <c r="AE794" s="19" t="str">
        <f>IF(AND(מרקובחצי[[#This Row],[CycleNumber]]&lt;$B795,SUM(מרקובחצי[[#This Row],[23]],W795)=2),1,"")</f>
        <v/>
      </c>
      <c r="AF794" s="19" t="str">
        <f>IF(AND(מרקובחצי[[#This Row],[CycleNumber]]&lt;$B795,SUM(מרקובחצי[[#This Row],[31]],O795)=2),1,"")</f>
        <v/>
      </c>
      <c r="AG794" s="19" t="str">
        <f>IF(AND(מרקובחצי[[#This Row],[CycleNumber]]&lt;$B795,SUM(מרקובחצי[[#This Row],[31]],P795)=2),1,"")</f>
        <v/>
      </c>
      <c r="AH794" s="19" t="str">
        <f>IF(AND(מרקובחצי[[#This Row],[CycleNumber]]&lt;$B795,SUM(מרקובחצי[[#This Row],[31]],Q795)=2),1,"")</f>
        <v/>
      </c>
      <c r="AI794" s="19" t="str">
        <f>IF(AND(מרקובחצי[[#This Row],[CycleNumber]]&lt;$B795,SUM(U794:U795)=2),1,"")</f>
        <v/>
      </c>
      <c r="AJ794" s="19" t="str">
        <f>IF(AND(מרקובחצי[[#This Row],[CycleNumber]]&lt;$B795,SUM(מרקובחצי[[#This Row],[32]],O795)=2),1,"")</f>
        <v/>
      </c>
      <c r="AK794" s="19" t="str">
        <f>IF(AND(מרקובחצי[[#This Row],[CycleNumber]]&lt;$B795,SUM(מרקובחצי[[#This Row],[32]],P795)=2),1,"")</f>
        <v/>
      </c>
      <c r="AL794" s="19" t="str">
        <f>IF(AND(מרקובחצי[[#This Row],[CycleNumber]]&lt;$B795,SUM(מרקובחצי[[#This Row],[32]],Q795)=2),1,"")</f>
        <v/>
      </c>
      <c r="AM794" s="19">
        <f>IF(AND(מרקובחצי[[#This Row],[CycleNumber]]&lt;$B795,SUM(V794:V795)=2),1,"")</f>
        <v>1</v>
      </c>
      <c r="AN794" s="19" t="str">
        <f>IF(AND(מרקובחצי[[#This Row],[CycleNumber]]&lt;$B795,SUM(מרקובחצי[[#This Row],[33]],O795)=2),1,"")</f>
        <v/>
      </c>
      <c r="AO794" s="19" t="str">
        <f>IF(AND(מרקובחצי[[#This Row],[CycleNumber]]&lt;$B795,SUM(מרקובחצי[[#This Row],[33]],P795)=2),1,"")</f>
        <v/>
      </c>
      <c r="AP794" s="19" t="str">
        <f>IF(AND(מרקובחצי[[#This Row],[CycleNumber]]&lt;$B795,SUM(מרקובחצי[[#This Row],[33]],Q795)=2),1,"")</f>
        <v/>
      </c>
      <c r="AQ794" s="19" t="str">
        <f>IF(AND(מרקובחצי[[#This Row],[CycleNumber]]&lt;$B795,SUM(W794:W795)=2),1,"")</f>
        <v/>
      </c>
      <c r="AR794" s="19" t="str">
        <f>IF(AND(מרקובחצי[[#This Row],[CycleNumber]]&lt;$B795,SUM(מרקובחצי[[#This Row],[12]],S795)=2),1,"")</f>
        <v/>
      </c>
      <c r="AS794" s="19" t="str">
        <f>IF(AND(מרקובחצי[[#This Row],[CycleNumber]]&lt;$B795,SUM(מרקובחצי[[#This Row],[22]],V795)=2),1,"")</f>
        <v/>
      </c>
      <c r="AT794" s="21">
        <f>SUM(מרקובחצי[[#This Row],[11]:[33]])</f>
        <v>1</v>
      </c>
    </row>
    <row r="795" spans="1:46" ht="15.6" x14ac:dyDescent="0.25">
      <c r="A795" s="19" t="s">
        <v>74</v>
      </c>
      <c r="B795" s="19">
        <v>8</v>
      </c>
      <c r="C795">
        <v>31</v>
      </c>
      <c r="D795" s="19">
        <f>מרקובחצי[[#This Row],[LengthofCycle]]+1</f>
        <v>32</v>
      </c>
      <c r="E795" t="str">
        <f>IF(IFERROR(LOOKUP(מרקובחצי[[#This Row],[ClientID]],קביעויות[הפלגה]),FALSE)=מרקובחצי[[#This Row],[ClientID]],1,"")</f>
        <v/>
      </c>
      <c r="F795" t="str">
        <f>IF(IFERROR(LOOKUP(מרקובחצי[[#This Row],[ClientID]],סוגחציקבוע[S31]),FALSE)=מרקובחצי[[#This Row],[ClientID]],1,"")</f>
        <v/>
      </c>
      <c r="G795">
        <f>IF(IFERROR(LOOKUP(מרקובחצי[[#This Row],[ClientID]],סוגחציקבוע[S32]),FALSE)=מרקובחצי[[#This Row],[ClientID]],1,"")</f>
        <v>1</v>
      </c>
      <c r="H795" t="str">
        <f>IF(IFERROR(LOOKUP(מרקובחצי[[#This Row],[ClientID]],סוגחציקבוע[S33]),FALSE)=מרקובחצי[[#This Row],[ClientID]],1,"")</f>
        <v/>
      </c>
      <c r="I795" t="str">
        <f>IF(IFERROR(LOOKUP(מרקובחצי[[#This Row],[ClientID]],סוגחציקבוע[S32&amp;33]),FALSE)=מרקובחצי[[#This Row],[ClientID]],1,"")</f>
        <v/>
      </c>
      <c r="J795" s="19">
        <f>IF(SUM(מרקובחצי[[#This Row],[11]:[13]])=1,מרקובחצי[[#This Row],[עד ועד]],IF(SUM(R794:T795)=1,IF(מרקובחצי[[#This Row],[עד ועד]]&lt;J794,מרקובחצי[[#This Row],[עד ועד]],J794),J794))</f>
        <v>28</v>
      </c>
      <c r="K795" s="19">
        <f>IF(SUM(מרקובחצי[[#This Row],[11]:[13]])=1,מרקובחצי[[#This Row],[עד ועד]],IF(SUM(R794:T795)=1,IF(מרקובחצי[[#This Row],[עד ועד]]&gt;K794,מרקובחצי[[#This Row],[עד ועד]],K794),K794))</f>
        <v>34</v>
      </c>
      <c r="L795" s="19" t="str">
        <f>IF(AND(SUM(מרקובחצי[[#This Row],[31]:[33]])=1,SUM(U794:W794)=0),מרקובחצי[[#This Row],[מקס]]-מרקובחצי[[#This Row],[מינ]],"")</f>
        <v/>
      </c>
      <c r="M79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95" s="19" t="str">
        <f t="shared" si="12"/>
        <v>S32</v>
      </c>
      <c r="O795" s="19" t="str">
        <f>IF(מרקובחצי[[#This Row],[קבעה הפלגה?]]=1,"",IF(AND(מרקובחצי[[#This Row],[עד ועד]]&lt;29,OR(מרקובחצי[[#This Row],[CycleNumber]]=1,AND(U794=1,OR(מרקובחצי[[#This Row],[עד ועד]]&lt;J794,מרקובחצי[[#This Row],[עד ועד]]&gt;K794)),AND(V794=1,מרקובחצי[[#This Row],[עד ועד]]&lt;J794),W794=1)),1,""))</f>
        <v/>
      </c>
      <c r="P795" s="19" t="str">
        <f>IF(מרקובחצי[[#This Row],[קבעה הפלגה?]]=1,"",IF(AND(מרקובחצי[[#This Row],[עד ועד]]&gt;28,מרקובחצי[[#This Row],[עד ועד]]&lt;32,OR(מרקובחצי[[#This Row],[CycleNumber]]=1,AND(U794=1),AND(V794=1,OR(מרקובחצי[[#This Row],[עד ועד]]&lt;J794,מרקובחצי[[#This Row],[עד ועד]]&gt;K794)),W794=1)),1,""))</f>
        <v/>
      </c>
      <c r="Q795" s="19" t="str">
        <f>IF(מרקובחצי[[#This Row],[קבעה הפלגה?]]=1,"",IF(AND(מרקובחצי[[#This Row],[עד ועד]]&gt;31,OR(מרקובחצי[[#This Row],[CycleNumber]]=1,AND(U794=1),AND(V794=1,מרקובחצי[[#This Row],[עד ועד]]&gt;K794),AND(W794=1,OR(מרקובחצי[[#This Row],[עד ועד]]&gt;K794,מרקובחצי[[#This Row],[עד ועד]]&lt;J794)))),1,""))</f>
        <v/>
      </c>
      <c r="R795" s="19" t="str">
        <f>IF(מרקובחצי[[#This Row],[CycleNumber]]&gt;1,IF(AND(O794=1,מרקובחצי[[#This Row],[עד ועד]]&lt;29),1,""),"")</f>
        <v/>
      </c>
      <c r="S795" s="19" t="str">
        <f>IF(מרקובחצי[[#This Row],[CycleNumber]]&gt;1,IF(OR(AND(O794=1,מרקובחצי[[#This Row],[עד ועד]]&gt;28),AND(P794=1),AND(Q794=1,מרקובחצי[[#This Row],[עד ועד]]&lt;32)),1,""),"")</f>
        <v/>
      </c>
      <c r="T795" s="19" t="str">
        <f>IF(מרקובחצי[[#This Row],[CycleNumber]]&gt;1,IF(AND(Q794=1,מרקובחצי[[#This Row],[עד ועד]]&gt;31),1,""),"")</f>
        <v/>
      </c>
      <c r="U795" s="19" t="str">
        <f>IF(מרקובחצי[[#This Row],[CycleNumber]]&gt;1,IF(AND(R794=1,מרקובחצי[[#This Row],[עד ועד]]&lt;29),1,IF(AND(U794=1,NOT(OR(מרקובחצי[[#This Row],[עד ועד]]&lt;J794,מרקובחצי[[#This Row],[עד ועד]]&gt;K794))),1,"")),"")</f>
        <v/>
      </c>
      <c r="V795" s="19">
        <f>IF(מרקובחצי[[#This Row],[CycleNumber]]&gt;1,IF(AND(SUM(R794:T794)=1,מרקובחצי[[#This Row],[עד ועד]]&gt;28,מרקובחצי[[#This Row],[עד ועד]]&lt;32),1,IF(OR(S794=1,AND(R794=1,מרקובחצי[[#This Row],[עד ועד]]&gt;28),AND(T794=1,מרקובחצי[[#This Row],[עד ועד]]&lt;32)),1,IF(AND(V794=1,NOT(OR(מרקובחצי[[#This Row],[עד ועד]]&lt;J794,מרקובחצי[[#This Row],[עד ועד]]&gt;K794))),1,""))),"")</f>
        <v>1</v>
      </c>
      <c r="W795" s="19" t="str">
        <f>IF(מרקובחצי[[#This Row],[CycleNumber]]&gt;1,IF(AND(T794=1,מרקובחצי[[#This Row],[עד ועד]]&gt;31),1,IF(AND(W794=1,NOT(OR(מרקובחצי[[#This Row],[עד ועד]]&lt;J794,מרקובחצי[[#This Row],[עד ועד]]&gt;K794))),1,"")),"")</f>
        <v/>
      </c>
      <c r="X795" s="19" t="str">
        <f>IF(AND(מרקובחצי[[#This Row],[CycleNumber]]&lt;$B796,SUM(מרקובחצי[[#This Row],[11]],R796)=2),1,"")</f>
        <v/>
      </c>
      <c r="Y795" s="19" t="str">
        <f>IF(AND(מרקובחצי[[#This Row],[CycleNumber]]&lt;$B796,SUM(מרקובחצי[[#This Row],[11]],S796)=2),1,"")</f>
        <v/>
      </c>
      <c r="Z795" s="19" t="str">
        <f>IF(AND(מרקובחצי[[#This Row],[CycleNumber]]&lt;$B796,SUM(מרקובחצי[[#This Row],[13]],S796)=2),1,"")</f>
        <v/>
      </c>
      <c r="AA795" s="19" t="str">
        <f>IF(AND(מרקובחצי[[#This Row],[CycleNumber]]&lt;$B796,SUM(מרקובחצי[[#This Row],[13]],T796)=2),1,"")</f>
        <v/>
      </c>
      <c r="AB795" s="19" t="str">
        <f>IF(AND(מרקובחצי[[#This Row],[CycleNumber]]&lt;$B796,SUM(מרקובחצי[[#This Row],[21]],U796)=2),1,"")</f>
        <v/>
      </c>
      <c r="AC795" s="19" t="str">
        <f>IF(AND(מרקובחצי[[#This Row],[CycleNumber]]&lt;$B796,SUM(מרקובחצי[[#This Row],[21]],V796)=2),1,"")</f>
        <v/>
      </c>
      <c r="AD795" s="19" t="str">
        <f>IF(AND(מרקובחצי[[#This Row],[CycleNumber]]&lt;$B796,SUM(מרקובחצי[[#This Row],[23]],V796)=2),1,"")</f>
        <v/>
      </c>
      <c r="AE795" s="19" t="str">
        <f>IF(AND(מרקובחצי[[#This Row],[CycleNumber]]&lt;$B796,SUM(מרקובחצי[[#This Row],[23]],W796)=2),1,"")</f>
        <v/>
      </c>
      <c r="AF795" s="19" t="str">
        <f>IF(AND(מרקובחצי[[#This Row],[CycleNumber]]&lt;$B796,SUM(מרקובחצי[[#This Row],[31]],O796)=2),1,"")</f>
        <v/>
      </c>
      <c r="AG795" s="19" t="str">
        <f>IF(AND(מרקובחצי[[#This Row],[CycleNumber]]&lt;$B796,SUM(מרקובחצי[[#This Row],[31]],P796)=2),1,"")</f>
        <v/>
      </c>
      <c r="AH795" s="19" t="str">
        <f>IF(AND(מרקובחצי[[#This Row],[CycleNumber]]&lt;$B796,SUM(מרקובחצי[[#This Row],[31]],Q796)=2),1,"")</f>
        <v/>
      </c>
      <c r="AI795" s="19" t="str">
        <f>IF(AND(מרקובחצי[[#This Row],[CycleNumber]]&lt;$B796,SUM(U795:U796)=2),1,"")</f>
        <v/>
      </c>
      <c r="AJ795" s="19" t="str">
        <f>IF(AND(מרקובחצי[[#This Row],[CycleNumber]]&lt;$B796,SUM(מרקובחצי[[#This Row],[32]],O796)=2),1,"")</f>
        <v/>
      </c>
      <c r="AK795" s="19" t="str">
        <f>IF(AND(מרקובחצי[[#This Row],[CycleNumber]]&lt;$B796,SUM(מרקובחצי[[#This Row],[32]],P796)=2),1,"")</f>
        <v/>
      </c>
      <c r="AL795" s="19" t="str">
        <f>IF(AND(מרקובחצי[[#This Row],[CycleNumber]]&lt;$B796,SUM(מרקובחצי[[#This Row],[32]],Q796)=2),1,"")</f>
        <v/>
      </c>
      <c r="AM795" s="19">
        <f>IF(AND(מרקובחצי[[#This Row],[CycleNumber]]&lt;$B796,SUM(V795:V796)=2),1,"")</f>
        <v>1</v>
      </c>
      <c r="AN795" s="19" t="str">
        <f>IF(AND(מרקובחצי[[#This Row],[CycleNumber]]&lt;$B796,SUM(מרקובחצי[[#This Row],[33]],O796)=2),1,"")</f>
        <v/>
      </c>
      <c r="AO795" s="19" t="str">
        <f>IF(AND(מרקובחצי[[#This Row],[CycleNumber]]&lt;$B796,SUM(מרקובחצי[[#This Row],[33]],P796)=2),1,"")</f>
        <v/>
      </c>
      <c r="AP795" s="19" t="str">
        <f>IF(AND(מרקובחצי[[#This Row],[CycleNumber]]&lt;$B796,SUM(מרקובחצי[[#This Row],[33]],Q796)=2),1,"")</f>
        <v/>
      </c>
      <c r="AQ795" s="19" t="str">
        <f>IF(AND(מרקובחצי[[#This Row],[CycleNumber]]&lt;$B796,SUM(W795:W796)=2),1,"")</f>
        <v/>
      </c>
      <c r="AR795" s="19" t="str">
        <f>IF(AND(מרקובחצי[[#This Row],[CycleNumber]]&lt;$B796,SUM(מרקובחצי[[#This Row],[12]],S796)=2),1,"")</f>
        <v/>
      </c>
      <c r="AS795" s="19" t="str">
        <f>IF(AND(מרקובחצי[[#This Row],[CycleNumber]]&lt;$B796,SUM(מרקובחצי[[#This Row],[22]],V796)=2),1,"")</f>
        <v/>
      </c>
      <c r="AT795" s="21">
        <f>SUM(מרקובחצי[[#This Row],[11]:[33]])</f>
        <v>1</v>
      </c>
    </row>
    <row r="796" spans="1:46" ht="15.6" x14ac:dyDescent="0.25">
      <c r="A796" s="19" t="s">
        <v>74</v>
      </c>
      <c r="B796" s="19">
        <v>9</v>
      </c>
      <c r="C796">
        <v>31</v>
      </c>
      <c r="D796" s="19">
        <f>מרקובחצי[[#This Row],[LengthofCycle]]+1</f>
        <v>32</v>
      </c>
      <c r="E796" t="str">
        <f>IF(IFERROR(LOOKUP(מרקובחצי[[#This Row],[ClientID]],קביעויות[הפלגה]),FALSE)=מרקובחצי[[#This Row],[ClientID]],1,"")</f>
        <v/>
      </c>
      <c r="F796" t="str">
        <f>IF(IFERROR(LOOKUP(מרקובחצי[[#This Row],[ClientID]],סוגחציקבוע[S31]),FALSE)=מרקובחצי[[#This Row],[ClientID]],1,"")</f>
        <v/>
      </c>
      <c r="G796">
        <f>IF(IFERROR(LOOKUP(מרקובחצי[[#This Row],[ClientID]],סוגחציקבוע[S32]),FALSE)=מרקובחצי[[#This Row],[ClientID]],1,"")</f>
        <v>1</v>
      </c>
      <c r="H796" t="str">
        <f>IF(IFERROR(LOOKUP(מרקובחצי[[#This Row],[ClientID]],סוגחציקבוע[S33]),FALSE)=מרקובחצי[[#This Row],[ClientID]],1,"")</f>
        <v/>
      </c>
      <c r="I796" t="str">
        <f>IF(IFERROR(LOOKUP(מרקובחצי[[#This Row],[ClientID]],סוגחציקבוע[S32&amp;33]),FALSE)=מרקובחצי[[#This Row],[ClientID]],1,"")</f>
        <v/>
      </c>
      <c r="J796" s="19">
        <f>IF(SUM(מרקובחצי[[#This Row],[11]:[13]])=1,מרקובחצי[[#This Row],[עד ועד]],IF(SUM(R795:T796)=1,IF(מרקובחצי[[#This Row],[עד ועד]]&lt;J795,מרקובחצי[[#This Row],[עד ועד]],J795),J795))</f>
        <v>28</v>
      </c>
      <c r="K796" s="19">
        <f>IF(SUM(מרקובחצי[[#This Row],[11]:[13]])=1,מרקובחצי[[#This Row],[עד ועד]],IF(SUM(R795:T796)=1,IF(מרקובחצי[[#This Row],[עד ועד]]&gt;K795,מרקובחצי[[#This Row],[עד ועד]],K795),K795))</f>
        <v>34</v>
      </c>
      <c r="L796" s="19" t="str">
        <f>IF(AND(SUM(מרקובחצי[[#This Row],[31]:[33]])=1,SUM(U795:W795)=0),מרקובחצי[[#This Row],[מקס]]-מרקובחצי[[#This Row],[מינ]],"")</f>
        <v/>
      </c>
      <c r="M79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96" s="19" t="str">
        <f t="shared" si="12"/>
        <v>S32</v>
      </c>
      <c r="O796" s="19" t="str">
        <f>IF(מרקובחצי[[#This Row],[קבעה הפלגה?]]=1,"",IF(AND(מרקובחצי[[#This Row],[עד ועד]]&lt;29,OR(מרקובחצי[[#This Row],[CycleNumber]]=1,AND(U795=1,OR(מרקובחצי[[#This Row],[עד ועד]]&lt;J795,מרקובחצי[[#This Row],[עד ועד]]&gt;K795)),AND(V795=1,מרקובחצי[[#This Row],[עד ועד]]&lt;J795),W795=1)),1,""))</f>
        <v/>
      </c>
      <c r="P796" s="19" t="str">
        <f>IF(מרקובחצי[[#This Row],[קבעה הפלגה?]]=1,"",IF(AND(מרקובחצי[[#This Row],[עד ועד]]&gt;28,מרקובחצי[[#This Row],[עד ועד]]&lt;32,OR(מרקובחצי[[#This Row],[CycleNumber]]=1,AND(U795=1),AND(V795=1,OR(מרקובחצי[[#This Row],[עד ועד]]&lt;J795,מרקובחצי[[#This Row],[עד ועד]]&gt;K795)),W795=1)),1,""))</f>
        <v/>
      </c>
      <c r="Q796" s="19" t="str">
        <f>IF(מרקובחצי[[#This Row],[קבעה הפלגה?]]=1,"",IF(AND(מרקובחצי[[#This Row],[עד ועד]]&gt;31,OR(מרקובחצי[[#This Row],[CycleNumber]]=1,AND(U795=1),AND(V795=1,מרקובחצי[[#This Row],[עד ועד]]&gt;K795),AND(W795=1,OR(מרקובחצי[[#This Row],[עד ועד]]&gt;K795,מרקובחצי[[#This Row],[עד ועד]]&lt;J795)))),1,""))</f>
        <v/>
      </c>
      <c r="R796" s="19" t="str">
        <f>IF(מרקובחצי[[#This Row],[CycleNumber]]&gt;1,IF(AND(O795=1,מרקובחצי[[#This Row],[עד ועד]]&lt;29),1,""),"")</f>
        <v/>
      </c>
      <c r="S796" s="19" t="str">
        <f>IF(מרקובחצי[[#This Row],[CycleNumber]]&gt;1,IF(OR(AND(O795=1,מרקובחצי[[#This Row],[עד ועד]]&gt;28),AND(P795=1),AND(Q795=1,מרקובחצי[[#This Row],[עד ועד]]&lt;32)),1,""),"")</f>
        <v/>
      </c>
      <c r="T796" s="19" t="str">
        <f>IF(מרקובחצי[[#This Row],[CycleNumber]]&gt;1,IF(AND(Q795=1,מרקובחצי[[#This Row],[עד ועד]]&gt;31),1,""),"")</f>
        <v/>
      </c>
      <c r="U796" s="19" t="str">
        <f>IF(מרקובחצי[[#This Row],[CycleNumber]]&gt;1,IF(AND(R795=1,מרקובחצי[[#This Row],[עד ועד]]&lt;29),1,IF(AND(U795=1,NOT(OR(מרקובחצי[[#This Row],[עד ועד]]&lt;J795,מרקובחצי[[#This Row],[עד ועד]]&gt;K795))),1,"")),"")</f>
        <v/>
      </c>
      <c r="V796" s="19">
        <f>IF(מרקובחצי[[#This Row],[CycleNumber]]&gt;1,IF(AND(SUM(R795:T795)=1,מרקובחצי[[#This Row],[עד ועד]]&gt;28,מרקובחצי[[#This Row],[עד ועד]]&lt;32),1,IF(OR(S795=1,AND(R795=1,מרקובחצי[[#This Row],[עד ועד]]&gt;28),AND(T795=1,מרקובחצי[[#This Row],[עד ועד]]&lt;32)),1,IF(AND(V795=1,NOT(OR(מרקובחצי[[#This Row],[עד ועד]]&lt;J795,מרקובחצי[[#This Row],[עד ועד]]&gt;K795))),1,""))),"")</f>
        <v>1</v>
      </c>
      <c r="W796" s="19" t="str">
        <f>IF(מרקובחצי[[#This Row],[CycleNumber]]&gt;1,IF(AND(T795=1,מרקובחצי[[#This Row],[עד ועד]]&gt;31),1,IF(AND(W795=1,NOT(OR(מרקובחצי[[#This Row],[עד ועד]]&lt;J795,מרקובחצי[[#This Row],[עד ועד]]&gt;K795))),1,"")),"")</f>
        <v/>
      </c>
      <c r="X796" s="19" t="str">
        <f>IF(AND(מרקובחצי[[#This Row],[CycleNumber]]&lt;$B797,SUM(מרקובחצי[[#This Row],[11]],R797)=2),1,"")</f>
        <v/>
      </c>
      <c r="Y796" s="19" t="str">
        <f>IF(AND(מרקובחצי[[#This Row],[CycleNumber]]&lt;$B797,SUM(מרקובחצי[[#This Row],[11]],S797)=2),1,"")</f>
        <v/>
      </c>
      <c r="Z796" s="19" t="str">
        <f>IF(AND(מרקובחצי[[#This Row],[CycleNumber]]&lt;$B797,SUM(מרקובחצי[[#This Row],[13]],S797)=2),1,"")</f>
        <v/>
      </c>
      <c r="AA796" s="19" t="str">
        <f>IF(AND(מרקובחצי[[#This Row],[CycleNumber]]&lt;$B797,SUM(מרקובחצי[[#This Row],[13]],T797)=2),1,"")</f>
        <v/>
      </c>
      <c r="AB796" s="19" t="str">
        <f>IF(AND(מרקובחצי[[#This Row],[CycleNumber]]&lt;$B797,SUM(מרקובחצי[[#This Row],[21]],U797)=2),1,"")</f>
        <v/>
      </c>
      <c r="AC796" s="19" t="str">
        <f>IF(AND(מרקובחצי[[#This Row],[CycleNumber]]&lt;$B797,SUM(מרקובחצי[[#This Row],[21]],V797)=2),1,"")</f>
        <v/>
      </c>
      <c r="AD796" s="19" t="str">
        <f>IF(AND(מרקובחצי[[#This Row],[CycleNumber]]&lt;$B797,SUM(מרקובחצי[[#This Row],[23]],V797)=2),1,"")</f>
        <v/>
      </c>
      <c r="AE796" s="19" t="str">
        <f>IF(AND(מרקובחצי[[#This Row],[CycleNumber]]&lt;$B797,SUM(מרקובחצי[[#This Row],[23]],W797)=2),1,"")</f>
        <v/>
      </c>
      <c r="AF796" s="19" t="str">
        <f>IF(AND(מרקובחצי[[#This Row],[CycleNumber]]&lt;$B797,SUM(מרקובחצי[[#This Row],[31]],O797)=2),1,"")</f>
        <v/>
      </c>
      <c r="AG796" s="19" t="str">
        <f>IF(AND(מרקובחצי[[#This Row],[CycleNumber]]&lt;$B797,SUM(מרקובחצי[[#This Row],[31]],P797)=2),1,"")</f>
        <v/>
      </c>
      <c r="AH796" s="19" t="str">
        <f>IF(AND(מרקובחצי[[#This Row],[CycleNumber]]&lt;$B797,SUM(מרקובחצי[[#This Row],[31]],Q797)=2),1,"")</f>
        <v/>
      </c>
      <c r="AI796" s="19" t="str">
        <f>IF(AND(מרקובחצי[[#This Row],[CycleNumber]]&lt;$B797,SUM(U796:U797)=2),1,"")</f>
        <v/>
      </c>
      <c r="AJ796" s="19" t="str">
        <f>IF(AND(מרקובחצי[[#This Row],[CycleNumber]]&lt;$B797,SUM(מרקובחצי[[#This Row],[32]],O797)=2),1,"")</f>
        <v/>
      </c>
      <c r="AK796" s="19" t="str">
        <f>IF(AND(מרקובחצי[[#This Row],[CycleNumber]]&lt;$B797,SUM(מרקובחצי[[#This Row],[32]],P797)=2),1,"")</f>
        <v/>
      </c>
      <c r="AL796" s="19" t="str">
        <f>IF(AND(מרקובחצי[[#This Row],[CycleNumber]]&lt;$B797,SUM(מרקובחצי[[#This Row],[32]],Q797)=2),1,"")</f>
        <v/>
      </c>
      <c r="AM796" s="19">
        <f>IF(AND(מרקובחצי[[#This Row],[CycleNumber]]&lt;$B797,SUM(V796:V797)=2),1,"")</f>
        <v>1</v>
      </c>
      <c r="AN796" s="19" t="str">
        <f>IF(AND(מרקובחצי[[#This Row],[CycleNumber]]&lt;$B797,SUM(מרקובחצי[[#This Row],[33]],O797)=2),1,"")</f>
        <v/>
      </c>
      <c r="AO796" s="19" t="str">
        <f>IF(AND(מרקובחצי[[#This Row],[CycleNumber]]&lt;$B797,SUM(מרקובחצי[[#This Row],[33]],P797)=2),1,"")</f>
        <v/>
      </c>
      <c r="AP796" s="19" t="str">
        <f>IF(AND(מרקובחצי[[#This Row],[CycleNumber]]&lt;$B797,SUM(מרקובחצי[[#This Row],[33]],Q797)=2),1,"")</f>
        <v/>
      </c>
      <c r="AQ796" s="19" t="str">
        <f>IF(AND(מרקובחצי[[#This Row],[CycleNumber]]&lt;$B797,SUM(W796:W797)=2),1,"")</f>
        <v/>
      </c>
      <c r="AR796" s="19" t="str">
        <f>IF(AND(מרקובחצי[[#This Row],[CycleNumber]]&lt;$B797,SUM(מרקובחצי[[#This Row],[12]],S797)=2),1,"")</f>
        <v/>
      </c>
      <c r="AS796" s="19" t="str">
        <f>IF(AND(מרקובחצי[[#This Row],[CycleNumber]]&lt;$B797,SUM(מרקובחצי[[#This Row],[22]],V797)=2),1,"")</f>
        <v/>
      </c>
      <c r="AT796" s="21">
        <f>SUM(מרקובחצי[[#This Row],[11]:[33]])</f>
        <v>1</v>
      </c>
    </row>
    <row r="797" spans="1:46" ht="15.6" x14ac:dyDescent="0.25">
      <c r="A797" s="19" t="s">
        <v>74</v>
      </c>
      <c r="B797" s="19">
        <v>10</v>
      </c>
      <c r="C797">
        <v>33</v>
      </c>
      <c r="D797" s="19">
        <f>מרקובחצי[[#This Row],[LengthofCycle]]+1</f>
        <v>34</v>
      </c>
      <c r="E797" t="str">
        <f>IF(IFERROR(LOOKUP(מרקובחצי[[#This Row],[ClientID]],קביעויות[הפלגה]),FALSE)=מרקובחצי[[#This Row],[ClientID]],1,"")</f>
        <v/>
      </c>
      <c r="F797" t="str">
        <f>IF(IFERROR(LOOKUP(מרקובחצי[[#This Row],[ClientID]],סוגחציקבוע[S31]),FALSE)=מרקובחצי[[#This Row],[ClientID]],1,"")</f>
        <v/>
      </c>
      <c r="G797">
        <f>IF(IFERROR(LOOKUP(מרקובחצי[[#This Row],[ClientID]],סוגחציקבוע[S32]),FALSE)=מרקובחצי[[#This Row],[ClientID]],1,"")</f>
        <v>1</v>
      </c>
      <c r="H797" t="str">
        <f>IF(IFERROR(LOOKUP(מרקובחצי[[#This Row],[ClientID]],סוגחציקבוע[S33]),FALSE)=מרקובחצי[[#This Row],[ClientID]],1,"")</f>
        <v/>
      </c>
      <c r="I797" t="str">
        <f>IF(IFERROR(LOOKUP(מרקובחצי[[#This Row],[ClientID]],סוגחציקבוע[S32&amp;33]),FALSE)=מרקובחצי[[#This Row],[ClientID]],1,"")</f>
        <v/>
      </c>
      <c r="J797" s="19">
        <f>IF(SUM(מרקובחצי[[#This Row],[11]:[13]])=1,מרקובחצי[[#This Row],[עד ועד]],IF(SUM(R796:T797)=1,IF(מרקובחצי[[#This Row],[עד ועד]]&lt;J796,מרקובחצי[[#This Row],[עד ועד]],J796),J796))</f>
        <v>28</v>
      </c>
      <c r="K797" s="19">
        <f>IF(SUM(מרקובחצי[[#This Row],[11]:[13]])=1,מרקובחצי[[#This Row],[עד ועד]],IF(SUM(R796:T797)=1,IF(מרקובחצי[[#This Row],[עד ועד]]&gt;K796,מרקובחצי[[#This Row],[עד ועד]],K796),K796))</f>
        <v>34</v>
      </c>
      <c r="L797" s="19" t="str">
        <f>IF(AND(SUM(מרקובחצי[[#This Row],[31]:[33]])=1,SUM(U796:W796)=0),מרקובחצי[[#This Row],[מקס]]-מרקובחצי[[#This Row],[מינ]],"")</f>
        <v/>
      </c>
      <c r="M79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97" s="19" t="str">
        <f t="shared" si="12"/>
        <v>S32</v>
      </c>
      <c r="O797" s="19" t="str">
        <f>IF(מרקובחצי[[#This Row],[קבעה הפלגה?]]=1,"",IF(AND(מרקובחצי[[#This Row],[עד ועד]]&lt;29,OR(מרקובחצי[[#This Row],[CycleNumber]]=1,AND(U796=1,OR(מרקובחצי[[#This Row],[עד ועד]]&lt;J796,מרקובחצי[[#This Row],[עד ועד]]&gt;K796)),AND(V796=1,מרקובחצי[[#This Row],[עד ועד]]&lt;J796),W796=1)),1,""))</f>
        <v/>
      </c>
      <c r="P797" s="19" t="str">
        <f>IF(מרקובחצי[[#This Row],[קבעה הפלגה?]]=1,"",IF(AND(מרקובחצי[[#This Row],[עד ועד]]&gt;28,מרקובחצי[[#This Row],[עד ועד]]&lt;32,OR(מרקובחצי[[#This Row],[CycleNumber]]=1,AND(U796=1),AND(V796=1,OR(מרקובחצי[[#This Row],[עד ועד]]&lt;J796,מרקובחצי[[#This Row],[עד ועד]]&gt;K796)),W796=1)),1,""))</f>
        <v/>
      </c>
      <c r="Q797" s="19" t="str">
        <f>IF(מרקובחצי[[#This Row],[קבעה הפלגה?]]=1,"",IF(AND(מרקובחצי[[#This Row],[עד ועד]]&gt;31,OR(מרקובחצי[[#This Row],[CycleNumber]]=1,AND(U796=1),AND(V796=1,מרקובחצי[[#This Row],[עד ועד]]&gt;K796),AND(W796=1,OR(מרקובחצי[[#This Row],[עד ועד]]&gt;K796,מרקובחצי[[#This Row],[עד ועד]]&lt;J796)))),1,""))</f>
        <v/>
      </c>
      <c r="R797" s="19" t="str">
        <f>IF(מרקובחצי[[#This Row],[CycleNumber]]&gt;1,IF(AND(O796=1,מרקובחצי[[#This Row],[עד ועד]]&lt;29),1,""),"")</f>
        <v/>
      </c>
      <c r="S797" s="19" t="str">
        <f>IF(מרקובחצי[[#This Row],[CycleNumber]]&gt;1,IF(OR(AND(O796=1,מרקובחצי[[#This Row],[עד ועד]]&gt;28),AND(P796=1),AND(Q796=1,מרקובחצי[[#This Row],[עד ועד]]&lt;32)),1,""),"")</f>
        <v/>
      </c>
      <c r="T797" s="19" t="str">
        <f>IF(מרקובחצי[[#This Row],[CycleNumber]]&gt;1,IF(AND(Q796=1,מרקובחצי[[#This Row],[עד ועד]]&gt;31),1,""),"")</f>
        <v/>
      </c>
      <c r="U797" s="19" t="str">
        <f>IF(מרקובחצי[[#This Row],[CycleNumber]]&gt;1,IF(AND(R796=1,מרקובחצי[[#This Row],[עד ועד]]&lt;29),1,IF(AND(U796=1,NOT(OR(מרקובחצי[[#This Row],[עד ועד]]&lt;J796,מרקובחצי[[#This Row],[עד ועד]]&gt;K796))),1,"")),"")</f>
        <v/>
      </c>
      <c r="V797" s="19">
        <f>IF(מרקובחצי[[#This Row],[CycleNumber]]&gt;1,IF(AND(SUM(R796:T796)=1,מרקובחצי[[#This Row],[עד ועד]]&gt;28,מרקובחצי[[#This Row],[עד ועד]]&lt;32),1,IF(OR(S796=1,AND(R796=1,מרקובחצי[[#This Row],[עד ועד]]&gt;28),AND(T796=1,מרקובחצי[[#This Row],[עד ועד]]&lt;32)),1,IF(AND(V796=1,NOT(OR(מרקובחצי[[#This Row],[עד ועד]]&lt;J796,מרקובחצי[[#This Row],[עד ועד]]&gt;K796))),1,""))),"")</f>
        <v>1</v>
      </c>
      <c r="W797" s="19" t="str">
        <f>IF(מרקובחצי[[#This Row],[CycleNumber]]&gt;1,IF(AND(T796=1,מרקובחצי[[#This Row],[עד ועד]]&gt;31),1,IF(AND(W796=1,NOT(OR(מרקובחצי[[#This Row],[עד ועד]]&lt;J796,מרקובחצי[[#This Row],[עד ועד]]&gt;K796))),1,"")),"")</f>
        <v/>
      </c>
      <c r="X797" s="19" t="str">
        <f>IF(AND(מרקובחצי[[#This Row],[CycleNumber]]&lt;$B798,SUM(מרקובחצי[[#This Row],[11]],R798)=2),1,"")</f>
        <v/>
      </c>
      <c r="Y797" s="19" t="str">
        <f>IF(AND(מרקובחצי[[#This Row],[CycleNumber]]&lt;$B798,SUM(מרקובחצי[[#This Row],[11]],S798)=2),1,"")</f>
        <v/>
      </c>
      <c r="Z797" s="19" t="str">
        <f>IF(AND(מרקובחצי[[#This Row],[CycleNumber]]&lt;$B798,SUM(מרקובחצי[[#This Row],[13]],S798)=2),1,"")</f>
        <v/>
      </c>
      <c r="AA797" s="19" t="str">
        <f>IF(AND(מרקובחצי[[#This Row],[CycleNumber]]&lt;$B798,SUM(מרקובחצי[[#This Row],[13]],T798)=2),1,"")</f>
        <v/>
      </c>
      <c r="AB797" s="19" t="str">
        <f>IF(AND(מרקובחצי[[#This Row],[CycleNumber]]&lt;$B798,SUM(מרקובחצי[[#This Row],[21]],U798)=2),1,"")</f>
        <v/>
      </c>
      <c r="AC797" s="19" t="str">
        <f>IF(AND(מרקובחצי[[#This Row],[CycleNumber]]&lt;$B798,SUM(מרקובחצי[[#This Row],[21]],V798)=2),1,"")</f>
        <v/>
      </c>
      <c r="AD797" s="19" t="str">
        <f>IF(AND(מרקובחצי[[#This Row],[CycleNumber]]&lt;$B798,SUM(מרקובחצי[[#This Row],[23]],V798)=2),1,"")</f>
        <v/>
      </c>
      <c r="AE797" s="19" t="str">
        <f>IF(AND(מרקובחצי[[#This Row],[CycleNumber]]&lt;$B798,SUM(מרקובחצי[[#This Row],[23]],W798)=2),1,"")</f>
        <v/>
      </c>
      <c r="AF797" s="19" t="str">
        <f>IF(AND(מרקובחצי[[#This Row],[CycleNumber]]&lt;$B798,SUM(מרקובחצי[[#This Row],[31]],O798)=2),1,"")</f>
        <v/>
      </c>
      <c r="AG797" s="19" t="str">
        <f>IF(AND(מרקובחצי[[#This Row],[CycleNumber]]&lt;$B798,SUM(מרקובחצי[[#This Row],[31]],P798)=2),1,"")</f>
        <v/>
      </c>
      <c r="AH797" s="19" t="str">
        <f>IF(AND(מרקובחצי[[#This Row],[CycleNumber]]&lt;$B798,SUM(מרקובחצי[[#This Row],[31]],Q798)=2),1,"")</f>
        <v/>
      </c>
      <c r="AI797" s="19" t="str">
        <f>IF(AND(מרקובחצי[[#This Row],[CycleNumber]]&lt;$B798,SUM(U797:U798)=2),1,"")</f>
        <v/>
      </c>
      <c r="AJ797" s="19" t="str">
        <f>IF(AND(מרקובחצי[[#This Row],[CycleNumber]]&lt;$B798,SUM(מרקובחצי[[#This Row],[32]],O798)=2),1,"")</f>
        <v/>
      </c>
      <c r="AK797" s="19" t="str">
        <f>IF(AND(מרקובחצי[[#This Row],[CycleNumber]]&lt;$B798,SUM(מרקובחצי[[#This Row],[32]],P798)=2),1,"")</f>
        <v/>
      </c>
      <c r="AL797" s="19" t="str">
        <f>IF(AND(מרקובחצי[[#This Row],[CycleNumber]]&lt;$B798,SUM(מרקובחצי[[#This Row],[32]],Q798)=2),1,"")</f>
        <v/>
      </c>
      <c r="AM797" s="19">
        <f>IF(AND(מרקובחצי[[#This Row],[CycleNumber]]&lt;$B798,SUM(V797:V798)=2),1,"")</f>
        <v>1</v>
      </c>
      <c r="AN797" s="19" t="str">
        <f>IF(AND(מרקובחצי[[#This Row],[CycleNumber]]&lt;$B798,SUM(מרקובחצי[[#This Row],[33]],O798)=2),1,"")</f>
        <v/>
      </c>
      <c r="AO797" s="19" t="str">
        <f>IF(AND(מרקובחצי[[#This Row],[CycleNumber]]&lt;$B798,SUM(מרקובחצי[[#This Row],[33]],P798)=2),1,"")</f>
        <v/>
      </c>
      <c r="AP797" s="19" t="str">
        <f>IF(AND(מרקובחצי[[#This Row],[CycleNumber]]&lt;$B798,SUM(מרקובחצי[[#This Row],[33]],Q798)=2),1,"")</f>
        <v/>
      </c>
      <c r="AQ797" s="19" t="str">
        <f>IF(AND(מרקובחצי[[#This Row],[CycleNumber]]&lt;$B798,SUM(W797:W798)=2),1,"")</f>
        <v/>
      </c>
      <c r="AR797" s="19" t="str">
        <f>IF(AND(מרקובחצי[[#This Row],[CycleNumber]]&lt;$B798,SUM(מרקובחצי[[#This Row],[12]],S798)=2),1,"")</f>
        <v/>
      </c>
      <c r="AS797" s="19" t="str">
        <f>IF(AND(מרקובחצי[[#This Row],[CycleNumber]]&lt;$B798,SUM(מרקובחצי[[#This Row],[22]],V798)=2),1,"")</f>
        <v/>
      </c>
      <c r="AT797" s="21">
        <f>SUM(מרקובחצי[[#This Row],[11]:[33]])</f>
        <v>1</v>
      </c>
    </row>
    <row r="798" spans="1:46" ht="15.6" x14ac:dyDescent="0.25">
      <c r="A798" s="19" t="s">
        <v>74</v>
      </c>
      <c r="B798" s="19">
        <v>11</v>
      </c>
      <c r="C798">
        <v>31</v>
      </c>
      <c r="D798" s="19">
        <f>מרקובחצי[[#This Row],[LengthofCycle]]+1</f>
        <v>32</v>
      </c>
      <c r="E798" t="str">
        <f>IF(IFERROR(LOOKUP(מרקובחצי[[#This Row],[ClientID]],קביעויות[הפלגה]),FALSE)=מרקובחצי[[#This Row],[ClientID]],1,"")</f>
        <v/>
      </c>
      <c r="F798" t="str">
        <f>IF(IFERROR(LOOKUP(מרקובחצי[[#This Row],[ClientID]],סוגחציקבוע[S31]),FALSE)=מרקובחצי[[#This Row],[ClientID]],1,"")</f>
        <v/>
      </c>
      <c r="G798">
        <f>IF(IFERROR(LOOKUP(מרקובחצי[[#This Row],[ClientID]],סוגחציקבוע[S32]),FALSE)=מרקובחצי[[#This Row],[ClientID]],1,"")</f>
        <v>1</v>
      </c>
      <c r="H798" t="str">
        <f>IF(IFERROR(LOOKUP(מרקובחצי[[#This Row],[ClientID]],סוגחציקבוע[S33]),FALSE)=מרקובחצי[[#This Row],[ClientID]],1,"")</f>
        <v/>
      </c>
      <c r="I798" t="str">
        <f>IF(IFERROR(LOOKUP(מרקובחצי[[#This Row],[ClientID]],סוגחציקבוע[S32&amp;33]),FALSE)=מרקובחצי[[#This Row],[ClientID]],1,"")</f>
        <v/>
      </c>
      <c r="J798" s="19">
        <f>IF(SUM(מרקובחצי[[#This Row],[11]:[13]])=1,מרקובחצי[[#This Row],[עד ועד]],IF(SUM(R797:T798)=1,IF(מרקובחצי[[#This Row],[עד ועד]]&lt;J797,מרקובחצי[[#This Row],[עד ועד]],J797),J797))</f>
        <v>28</v>
      </c>
      <c r="K798" s="19">
        <f>IF(SUM(מרקובחצי[[#This Row],[11]:[13]])=1,מרקובחצי[[#This Row],[עד ועד]],IF(SUM(R797:T798)=1,IF(מרקובחצי[[#This Row],[עד ועד]]&gt;K797,מרקובחצי[[#This Row],[עד ועד]],K797),K797))</f>
        <v>34</v>
      </c>
      <c r="L798" s="19" t="str">
        <f>IF(AND(SUM(מרקובחצי[[#This Row],[31]:[33]])=1,SUM(U797:W797)=0),מרקובחצי[[#This Row],[מקס]]-מרקובחצי[[#This Row],[מינ]],"")</f>
        <v/>
      </c>
      <c r="M79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98" s="19" t="str">
        <f t="shared" si="12"/>
        <v>S32</v>
      </c>
      <c r="O798" s="19" t="str">
        <f>IF(מרקובחצי[[#This Row],[קבעה הפלגה?]]=1,"",IF(AND(מרקובחצי[[#This Row],[עד ועד]]&lt;29,OR(מרקובחצי[[#This Row],[CycleNumber]]=1,AND(U797=1,OR(מרקובחצי[[#This Row],[עד ועד]]&lt;J797,מרקובחצי[[#This Row],[עד ועד]]&gt;K797)),AND(V797=1,מרקובחצי[[#This Row],[עד ועד]]&lt;J797),W797=1)),1,""))</f>
        <v/>
      </c>
      <c r="P798" s="19" t="str">
        <f>IF(מרקובחצי[[#This Row],[קבעה הפלגה?]]=1,"",IF(AND(מרקובחצי[[#This Row],[עד ועד]]&gt;28,מרקובחצי[[#This Row],[עד ועד]]&lt;32,OR(מרקובחצי[[#This Row],[CycleNumber]]=1,AND(U797=1),AND(V797=1,OR(מרקובחצי[[#This Row],[עד ועד]]&lt;J797,מרקובחצי[[#This Row],[עד ועד]]&gt;K797)),W797=1)),1,""))</f>
        <v/>
      </c>
      <c r="Q798" s="19" t="str">
        <f>IF(מרקובחצי[[#This Row],[קבעה הפלגה?]]=1,"",IF(AND(מרקובחצי[[#This Row],[עד ועד]]&gt;31,OR(מרקובחצי[[#This Row],[CycleNumber]]=1,AND(U797=1),AND(V797=1,מרקובחצי[[#This Row],[עד ועד]]&gt;K797),AND(W797=1,OR(מרקובחצי[[#This Row],[עד ועד]]&gt;K797,מרקובחצי[[#This Row],[עד ועד]]&lt;J797)))),1,""))</f>
        <v/>
      </c>
      <c r="R798" s="19" t="str">
        <f>IF(מרקובחצי[[#This Row],[CycleNumber]]&gt;1,IF(AND(O797=1,מרקובחצי[[#This Row],[עד ועד]]&lt;29),1,""),"")</f>
        <v/>
      </c>
      <c r="S798" s="19" t="str">
        <f>IF(מרקובחצי[[#This Row],[CycleNumber]]&gt;1,IF(OR(AND(O797=1,מרקובחצי[[#This Row],[עד ועד]]&gt;28),AND(P797=1),AND(Q797=1,מרקובחצי[[#This Row],[עד ועד]]&lt;32)),1,""),"")</f>
        <v/>
      </c>
      <c r="T798" s="19" t="str">
        <f>IF(מרקובחצי[[#This Row],[CycleNumber]]&gt;1,IF(AND(Q797=1,מרקובחצי[[#This Row],[עד ועד]]&gt;31),1,""),"")</f>
        <v/>
      </c>
      <c r="U798" s="19" t="str">
        <f>IF(מרקובחצי[[#This Row],[CycleNumber]]&gt;1,IF(AND(R797=1,מרקובחצי[[#This Row],[עד ועד]]&lt;29),1,IF(AND(U797=1,NOT(OR(מרקובחצי[[#This Row],[עד ועד]]&lt;J797,מרקובחצי[[#This Row],[עד ועד]]&gt;K797))),1,"")),"")</f>
        <v/>
      </c>
      <c r="V798" s="19">
        <f>IF(מרקובחצי[[#This Row],[CycleNumber]]&gt;1,IF(AND(SUM(R797:T797)=1,מרקובחצי[[#This Row],[עד ועד]]&gt;28,מרקובחצי[[#This Row],[עד ועד]]&lt;32),1,IF(OR(S797=1,AND(R797=1,מרקובחצי[[#This Row],[עד ועד]]&gt;28),AND(T797=1,מרקובחצי[[#This Row],[עד ועד]]&lt;32)),1,IF(AND(V797=1,NOT(OR(מרקובחצי[[#This Row],[עד ועד]]&lt;J797,מרקובחצי[[#This Row],[עד ועד]]&gt;K797))),1,""))),"")</f>
        <v>1</v>
      </c>
      <c r="W798" s="19" t="str">
        <f>IF(מרקובחצי[[#This Row],[CycleNumber]]&gt;1,IF(AND(T797=1,מרקובחצי[[#This Row],[עד ועד]]&gt;31),1,IF(AND(W797=1,NOT(OR(מרקובחצי[[#This Row],[עד ועד]]&lt;J797,מרקובחצי[[#This Row],[עד ועד]]&gt;K797))),1,"")),"")</f>
        <v/>
      </c>
      <c r="X798" s="19" t="str">
        <f>IF(AND(מרקובחצי[[#This Row],[CycleNumber]]&lt;$B799,SUM(מרקובחצי[[#This Row],[11]],R799)=2),1,"")</f>
        <v/>
      </c>
      <c r="Y798" s="19" t="str">
        <f>IF(AND(מרקובחצי[[#This Row],[CycleNumber]]&lt;$B799,SUM(מרקובחצי[[#This Row],[11]],S799)=2),1,"")</f>
        <v/>
      </c>
      <c r="Z798" s="19" t="str">
        <f>IF(AND(מרקובחצי[[#This Row],[CycleNumber]]&lt;$B799,SUM(מרקובחצי[[#This Row],[13]],S799)=2),1,"")</f>
        <v/>
      </c>
      <c r="AA798" s="19" t="str">
        <f>IF(AND(מרקובחצי[[#This Row],[CycleNumber]]&lt;$B799,SUM(מרקובחצי[[#This Row],[13]],T799)=2),1,"")</f>
        <v/>
      </c>
      <c r="AB798" s="19" t="str">
        <f>IF(AND(מרקובחצי[[#This Row],[CycleNumber]]&lt;$B799,SUM(מרקובחצי[[#This Row],[21]],U799)=2),1,"")</f>
        <v/>
      </c>
      <c r="AC798" s="19" t="str">
        <f>IF(AND(מרקובחצי[[#This Row],[CycleNumber]]&lt;$B799,SUM(מרקובחצי[[#This Row],[21]],V799)=2),1,"")</f>
        <v/>
      </c>
      <c r="AD798" s="19" t="str">
        <f>IF(AND(מרקובחצי[[#This Row],[CycleNumber]]&lt;$B799,SUM(מרקובחצי[[#This Row],[23]],V799)=2),1,"")</f>
        <v/>
      </c>
      <c r="AE798" s="19" t="str">
        <f>IF(AND(מרקובחצי[[#This Row],[CycleNumber]]&lt;$B799,SUM(מרקובחצי[[#This Row],[23]],W799)=2),1,"")</f>
        <v/>
      </c>
      <c r="AF798" s="19" t="str">
        <f>IF(AND(מרקובחצי[[#This Row],[CycleNumber]]&lt;$B799,SUM(מרקובחצי[[#This Row],[31]],O799)=2),1,"")</f>
        <v/>
      </c>
      <c r="AG798" s="19" t="str">
        <f>IF(AND(מרקובחצי[[#This Row],[CycleNumber]]&lt;$B799,SUM(מרקובחצי[[#This Row],[31]],P799)=2),1,"")</f>
        <v/>
      </c>
      <c r="AH798" s="19" t="str">
        <f>IF(AND(מרקובחצי[[#This Row],[CycleNumber]]&lt;$B799,SUM(מרקובחצי[[#This Row],[31]],Q799)=2),1,"")</f>
        <v/>
      </c>
      <c r="AI798" s="19" t="str">
        <f>IF(AND(מרקובחצי[[#This Row],[CycleNumber]]&lt;$B799,SUM(U798:U799)=2),1,"")</f>
        <v/>
      </c>
      <c r="AJ798" s="19" t="str">
        <f>IF(AND(מרקובחצי[[#This Row],[CycleNumber]]&lt;$B799,SUM(מרקובחצי[[#This Row],[32]],O799)=2),1,"")</f>
        <v/>
      </c>
      <c r="AK798" s="19" t="str">
        <f>IF(AND(מרקובחצי[[#This Row],[CycleNumber]]&lt;$B799,SUM(מרקובחצי[[#This Row],[32]],P799)=2),1,"")</f>
        <v/>
      </c>
      <c r="AL798" s="19" t="str">
        <f>IF(AND(מרקובחצי[[#This Row],[CycleNumber]]&lt;$B799,SUM(מרקובחצי[[#This Row],[32]],Q799)=2),1,"")</f>
        <v/>
      </c>
      <c r="AM798" s="19">
        <f>IF(AND(מרקובחצי[[#This Row],[CycleNumber]]&lt;$B799,SUM(V798:V799)=2),1,"")</f>
        <v>1</v>
      </c>
      <c r="AN798" s="19" t="str">
        <f>IF(AND(מרקובחצי[[#This Row],[CycleNumber]]&lt;$B799,SUM(מרקובחצי[[#This Row],[33]],O799)=2),1,"")</f>
        <v/>
      </c>
      <c r="AO798" s="19" t="str">
        <f>IF(AND(מרקובחצי[[#This Row],[CycleNumber]]&lt;$B799,SUM(מרקובחצי[[#This Row],[33]],P799)=2),1,"")</f>
        <v/>
      </c>
      <c r="AP798" s="19" t="str">
        <f>IF(AND(מרקובחצי[[#This Row],[CycleNumber]]&lt;$B799,SUM(מרקובחצי[[#This Row],[33]],Q799)=2),1,"")</f>
        <v/>
      </c>
      <c r="AQ798" s="19" t="str">
        <f>IF(AND(מרקובחצי[[#This Row],[CycleNumber]]&lt;$B799,SUM(W798:W799)=2),1,"")</f>
        <v/>
      </c>
      <c r="AR798" s="19" t="str">
        <f>IF(AND(מרקובחצי[[#This Row],[CycleNumber]]&lt;$B799,SUM(מרקובחצי[[#This Row],[12]],S799)=2),1,"")</f>
        <v/>
      </c>
      <c r="AS798" s="19" t="str">
        <f>IF(AND(מרקובחצי[[#This Row],[CycleNumber]]&lt;$B799,SUM(מרקובחצי[[#This Row],[22]],V799)=2),1,"")</f>
        <v/>
      </c>
      <c r="AT798" s="21">
        <f>SUM(מרקובחצי[[#This Row],[11]:[33]])</f>
        <v>1</v>
      </c>
    </row>
    <row r="799" spans="1:46" ht="15.6" x14ac:dyDescent="0.25">
      <c r="A799" s="19" t="s">
        <v>74</v>
      </c>
      <c r="B799" s="19">
        <v>12</v>
      </c>
      <c r="C799">
        <v>32</v>
      </c>
      <c r="D799" s="19">
        <f>מרקובחצי[[#This Row],[LengthofCycle]]+1</f>
        <v>33</v>
      </c>
      <c r="E799" t="str">
        <f>IF(IFERROR(LOOKUP(מרקובחצי[[#This Row],[ClientID]],קביעויות[הפלגה]),FALSE)=מרקובחצי[[#This Row],[ClientID]],1,"")</f>
        <v/>
      </c>
      <c r="F799" t="str">
        <f>IF(IFERROR(LOOKUP(מרקובחצי[[#This Row],[ClientID]],סוגחציקבוע[S31]),FALSE)=מרקובחצי[[#This Row],[ClientID]],1,"")</f>
        <v/>
      </c>
      <c r="G799">
        <f>IF(IFERROR(LOOKUP(מרקובחצי[[#This Row],[ClientID]],סוגחציקבוע[S32]),FALSE)=מרקובחצי[[#This Row],[ClientID]],1,"")</f>
        <v>1</v>
      </c>
      <c r="H799" t="str">
        <f>IF(IFERROR(LOOKUP(מרקובחצי[[#This Row],[ClientID]],סוגחציקבוע[S33]),FALSE)=מרקובחצי[[#This Row],[ClientID]],1,"")</f>
        <v/>
      </c>
      <c r="I799" t="str">
        <f>IF(IFERROR(LOOKUP(מרקובחצי[[#This Row],[ClientID]],סוגחציקבוע[S32&amp;33]),FALSE)=מרקובחצי[[#This Row],[ClientID]],1,"")</f>
        <v/>
      </c>
      <c r="J799" s="19">
        <f>IF(SUM(מרקובחצי[[#This Row],[11]:[13]])=1,מרקובחצי[[#This Row],[עד ועד]],IF(SUM(R798:T799)=1,IF(מרקובחצי[[#This Row],[עד ועד]]&lt;J798,מרקובחצי[[#This Row],[עד ועד]],J798),J798))</f>
        <v>28</v>
      </c>
      <c r="K799" s="19">
        <f>IF(SUM(מרקובחצי[[#This Row],[11]:[13]])=1,מרקובחצי[[#This Row],[עד ועד]],IF(SUM(R798:T799)=1,IF(מרקובחצי[[#This Row],[עד ועד]]&gt;K798,מרקובחצי[[#This Row],[עד ועד]],K798),K798))</f>
        <v>34</v>
      </c>
      <c r="L799" s="19" t="str">
        <f>IF(AND(SUM(מרקובחצי[[#This Row],[31]:[33]])=1,SUM(U798:W798)=0),מרקובחצי[[#This Row],[מקס]]-מרקובחצי[[#This Row],[מינ]],"")</f>
        <v/>
      </c>
      <c r="M79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799" s="19" t="str">
        <f t="shared" si="12"/>
        <v>S32</v>
      </c>
      <c r="O799" s="19" t="str">
        <f>IF(מרקובחצי[[#This Row],[קבעה הפלגה?]]=1,"",IF(AND(מרקובחצי[[#This Row],[עד ועד]]&lt;29,OR(מרקובחצי[[#This Row],[CycleNumber]]=1,AND(U798=1,OR(מרקובחצי[[#This Row],[עד ועד]]&lt;J798,מרקובחצי[[#This Row],[עד ועד]]&gt;K798)),AND(V798=1,מרקובחצי[[#This Row],[עד ועד]]&lt;J798),W798=1)),1,""))</f>
        <v/>
      </c>
      <c r="P799" s="19" t="str">
        <f>IF(מרקובחצי[[#This Row],[קבעה הפלגה?]]=1,"",IF(AND(מרקובחצי[[#This Row],[עד ועד]]&gt;28,מרקובחצי[[#This Row],[עד ועד]]&lt;32,OR(מרקובחצי[[#This Row],[CycleNumber]]=1,AND(U798=1),AND(V798=1,OR(מרקובחצי[[#This Row],[עד ועד]]&lt;J798,מרקובחצי[[#This Row],[עד ועד]]&gt;K798)),W798=1)),1,""))</f>
        <v/>
      </c>
      <c r="Q799" s="19" t="str">
        <f>IF(מרקובחצי[[#This Row],[קבעה הפלגה?]]=1,"",IF(AND(מרקובחצי[[#This Row],[עד ועד]]&gt;31,OR(מרקובחצי[[#This Row],[CycleNumber]]=1,AND(U798=1),AND(V798=1,מרקובחצי[[#This Row],[עד ועד]]&gt;K798),AND(W798=1,OR(מרקובחצי[[#This Row],[עד ועד]]&gt;K798,מרקובחצי[[#This Row],[עד ועד]]&lt;J798)))),1,""))</f>
        <v/>
      </c>
      <c r="R799" s="19" t="str">
        <f>IF(מרקובחצי[[#This Row],[CycleNumber]]&gt;1,IF(AND(O798=1,מרקובחצי[[#This Row],[עד ועד]]&lt;29),1,""),"")</f>
        <v/>
      </c>
      <c r="S799" s="19" t="str">
        <f>IF(מרקובחצי[[#This Row],[CycleNumber]]&gt;1,IF(OR(AND(O798=1,מרקובחצי[[#This Row],[עד ועד]]&gt;28),AND(P798=1),AND(Q798=1,מרקובחצי[[#This Row],[עד ועד]]&lt;32)),1,""),"")</f>
        <v/>
      </c>
      <c r="T799" s="19" t="str">
        <f>IF(מרקובחצי[[#This Row],[CycleNumber]]&gt;1,IF(AND(Q798=1,מרקובחצי[[#This Row],[עד ועד]]&gt;31),1,""),"")</f>
        <v/>
      </c>
      <c r="U799" s="19" t="str">
        <f>IF(מרקובחצי[[#This Row],[CycleNumber]]&gt;1,IF(AND(R798=1,מרקובחצי[[#This Row],[עד ועד]]&lt;29),1,IF(AND(U798=1,NOT(OR(מרקובחצי[[#This Row],[עד ועד]]&lt;J798,מרקובחצי[[#This Row],[עד ועד]]&gt;K798))),1,"")),"")</f>
        <v/>
      </c>
      <c r="V799" s="19">
        <f>IF(מרקובחצי[[#This Row],[CycleNumber]]&gt;1,IF(AND(SUM(R798:T798)=1,מרקובחצי[[#This Row],[עד ועד]]&gt;28,מרקובחצי[[#This Row],[עד ועד]]&lt;32),1,IF(OR(S798=1,AND(R798=1,מרקובחצי[[#This Row],[עד ועד]]&gt;28),AND(T798=1,מרקובחצי[[#This Row],[עד ועד]]&lt;32)),1,IF(AND(V798=1,NOT(OR(מרקובחצי[[#This Row],[עד ועד]]&lt;J798,מרקובחצי[[#This Row],[עד ועד]]&gt;K798))),1,""))),"")</f>
        <v>1</v>
      </c>
      <c r="W799" s="19" t="str">
        <f>IF(מרקובחצי[[#This Row],[CycleNumber]]&gt;1,IF(AND(T798=1,מרקובחצי[[#This Row],[עד ועד]]&gt;31),1,IF(AND(W798=1,NOT(OR(מרקובחצי[[#This Row],[עד ועד]]&lt;J798,מרקובחצי[[#This Row],[עד ועד]]&gt;K798))),1,"")),"")</f>
        <v/>
      </c>
      <c r="X799" s="19" t="str">
        <f>IF(AND(מרקובחצי[[#This Row],[CycleNumber]]&lt;$B800,SUM(מרקובחצי[[#This Row],[11]],R800)=2),1,"")</f>
        <v/>
      </c>
      <c r="Y799" s="19" t="str">
        <f>IF(AND(מרקובחצי[[#This Row],[CycleNumber]]&lt;$B800,SUM(מרקובחצי[[#This Row],[11]],S800)=2),1,"")</f>
        <v/>
      </c>
      <c r="Z799" s="19" t="str">
        <f>IF(AND(מרקובחצי[[#This Row],[CycleNumber]]&lt;$B800,SUM(מרקובחצי[[#This Row],[13]],S800)=2),1,"")</f>
        <v/>
      </c>
      <c r="AA799" s="19" t="str">
        <f>IF(AND(מרקובחצי[[#This Row],[CycleNumber]]&lt;$B800,SUM(מרקובחצי[[#This Row],[13]],T800)=2),1,"")</f>
        <v/>
      </c>
      <c r="AB799" s="19" t="str">
        <f>IF(AND(מרקובחצי[[#This Row],[CycleNumber]]&lt;$B800,SUM(מרקובחצי[[#This Row],[21]],U800)=2),1,"")</f>
        <v/>
      </c>
      <c r="AC799" s="19" t="str">
        <f>IF(AND(מרקובחצי[[#This Row],[CycleNumber]]&lt;$B800,SUM(מרקובחצי[[#This Row],[21]],V800)=2),1,"")</f>
        <v/>
      </c>
      <c r="AD799" s="19" t="str">
        <f>IF(AND(מרקובחצי[[#This Row],[CycleNumber]]&lt;$B800,SUM(מרקובחצי[[#This Row],[23]],V800)=2),1,"")</f>
        <v/>
      </c>
      <c r="AE799" s="19" t="str">
        <f>IF(AND(מרקובחצי[[#This Row],[CycleNumber]]&lt;$B800,SUM(מרקובחצי[[#This Row],[23]],W800)=2),1,"")</f>
        <v/>
      </c>
      <c r="AF799" s="19" t="str">
        <f>IF(AND(מרקובחצי[[#This Row],[CycleNumber]]&lt;$B800,SUM(מרקובחצי[[#This Row],[31]],O800)=2),1,"")</f>
        <v/>
      </c>
      <c r="AG799" s="19" t="str">
        <f>IF(AND(מרקובחצי[[#This Row],[CycleNumber]]&lt;$B800,SUM(מרקובחצי[[#This Row],[31]],P800)=2),1,"")</f>
        <v/>
      </c>
      <c r="AH799" s="19" t="str">
        <f>IF(AND(מרקובחצי[[#This Row],[CycleNumber]]&lt;$B800,SUM(מרקובחצי[[#This Row],[31]],Q800)=2),1,"")</f>
        <v/>
      </c>
      <c r="AI799" s="19" t="str">
        <f>IF(AND(מרקובחצי[[#This Row],[CycleNumber]]&lt;$B800,SUM(U799:U800)=2),1,"")</f>
        <v/>
      </c>
      <c r="AJ799" s="19" t="str">
        <f>IF(AND(מרקובחצי[[#This Row],[CycleNumber]]&lt;$B800,SUM(מרקובחצי[[#This Row],[32]],O800)=2),1,"")</f>
        <v/>
      </c>
      <c r="AK799" s="19" t="str">
        <f>IF(AND(מרקובחצי[[#This Row],[CycleNumber]]&lt;$B800,SUM(מרקובחצי[[#This Row],[32]],P800)=2),1,"")</f>
        <v/>
      </c>
      <c r="AL799" s="19" t="str">
        <f>IF(AND(מרקובחצי[[#This Row],[CycleNumber]]&lt;$B800,SUM(מרקובחצי[[#This Row],[32]],Q800)=2),1,"")</f>
        <v/>
      </c>
      <c r="AM799" s="19">
        <f>IF(AND(מרקובחצי[[#This Row],[CycleNumber]]&lt;$B800,SUM(V799:V800)=2),1,"")</f>
        <v>1</v>
      </c>
      <c r="AN799" s="19" t="str">
        <f>IF(AND(מרקובחצי[[#This Row],[CycleNumber]]&lt;$B800,SUM(מרקובחצי[[#This Row],[33]],O800)=2),1,"")</f>
        <v/>
      </c>
      <c r="AO799" s="19" t="str">
        <f>IF(AND(מרקובחצי[[#This Row],[CycleNumber]]&lt;$B800,SUM(מרקובחצי[[#This Row],[33]],P800)=2),1,"")</f>
        <v/>
      </c>
      <c r="AP799" s="19" t="str">
        <f>IF(AND(מרקובחצי[[#This Row],[CycleNumber]]&lt;$B800,SUM(מרקובחצי[[#This Row],[33]],Q800)=2),1,"")</f>
        <v/>
      </c>
      <c r="AQ799" s="19" t="str">
        <f>IF(AND(מרקובחצי[[#This Row],[CycleNumber]]&lt;$B800,SUM(W799:W800)=2),1,"")</f>
        <v/>
      </c>
      <c r="AR799" s="19" t="str">
        <f>IF(AND(מרקובחצי[[#This Row],[CycleNumber]]&lt;$B800,SUM(מרקובחצי[[#This Row],[12]],S800)=2),1,"")</f>
        <v/>
      </c>
      <c r="AS799" s="19" t="str">
        <f>IF(AND(מרקובחצי[[#This Row],[CycleNumber]]&lt;$B800,SUM(מרקובחצי[[#This Row],[22]],V800)=2),1,"")</f>
        <v/>
      </c>
      <c r="AT799" s="21">
        <f>SUM(מרקובחצי[[#This Row],[11]:[33]])</f>
        <v>1</v>
      </c>
    </row>
    <row r="800" spans="1:46" ht="15.6" x14ac:dyDescent="0.25">
      <c r="A800" s="19" t="s">
        <v>74</v>
      </c>
      <c r="B800" s="19">
        <v>13</v>
      </c>
      <c r="C800">
        <v>30</v>
      </c>
      <c r="D800" s="19">
        <f>מרקובחצי[[#This Row],[LengthofCycle]]+1</f>
        <v>31</v>
      </c>
      <c r="E800" t="str">
        <f>IF(IFERROR(LOOKUP(מרקובחצי[[#This Row],[ClientID]],קביעויות[הפלגה]),FALSE)=מרקובחצי[[#This Row],[ClientID]],1,"")</f>
        <v/>
      </c>
      <c r="F800" t="str">
        <f>IF(IFERROR(LOOKUP(מרקובחצי[[#This Row],[ClientID]],סוגחציקבוע[S31]),FALSE)=מרקובחצי[[#This Row],[ClientID]],1,"")</f>
        <v/>
      </c>
      <c r="G800">
        <f>IF(IFERROR(LOOKUP(מרקובחצי[[#This Row],[ClientID]],סוגחציקבוע[S32]),FALSE)=מרקובחצי[[#This Row],[ClientID]],1,"")</f>
        <v>1</v>
      </c>
      <c r="H800" t="str">
        <f>IF(IFERROR(LOOKUP(מרקובחצי[[#This Row],[ClientID]],סוגחציקבוע[S33]),FALSE)=מרקובחצי[[#This Row],[ClientID]],1,"")</f>
        <v/>
      </c>
      <c r="I800" t="str">
        <f>IF(IFERROR(LOOKUP(מרקובחצי[[#This Row],[ClientID]],סוגחציקבוע[S32&amp;33]),FALSE)=מרקובחצי[[#This Row],[ClientID]],1,"")</f>
        <v/>
      </c>
      <c r="J800" s="19">
        <f>IF(SUM(מרקובחצי[[#This Row],[11]:[13]])=1,מרקובחצי[[#This Row],[עד ועד]],IF(SUM(R799:T800)=1,IF(מרקובחצי[[#This Row],[עד ועד]]&lt;J799,מרקובחצי[[#This Row],[עד ועד]],J799),J799))</f>
        <v>28</v>
      </c>
      <c r="K800" s="19">
        <f>IF(SUM(מרקובחצי[[#This Row],[11]:[13]])=1,מרקובחצי[[#This Row],[עד ועד]],IF(SUM(R799:T800)=1,IF(מרקובחצי[[#This Row],[עד ועד]]&gt;K799,מרקובחצי[[#This Row],[עד ועד]],K799),K799))</f>
        <v>34</v>
      </c>
      <c r="L800" s="19" t="str">
        <f>IF(AND(SUM(מרקובחצי[[#This Row],[31]:[33]])=1,SUM(U799:W799)=0),מרקובחצי[[#This Row],[מקס]]-מרקובחצי[[#This Row],[מינ]],"")</f>
        <v/>
      </c>
      <c r="M80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00" s="19" t="str">
        <f t="shared" si="12"/>
        <v>S32</v>
      </c>
      <c r="O800" s="19" t="str">
        <f>IF(מרקובחצי[[#This Row],[קבעה הפלגה?]]=1,"",IF(AND(מרקובחצי[[#This Row],[עד ועד]]&lt;29,OR(מרקובחצי[[#This Row],[CycleNumber]]=1,AND(U799=1,OR(מרקובחצי[[#This Row],[עד ועד]]&lt;J799,מרקובחצי[[#This Row],[עד ועד]]&gt;K799)),AND(V799=1,מרקובחצי[[#This Row],[עד ועד]]&lt;J799),W799=1)),1,""))</f>
        <v/>
      </c>
      <c r="P800" s="19" t="str">
        <f>IF(מרקובחצי[[#This Row],[קבעה הפלגה?]]=1,"",IF(AND(מרקובחצי[[#This Row],[עד ועד]]&gt;28,מרקובחצי[[#This Row],[עד ועד]]&lt;32,OR(מרקובחצי[[#This Row],[CycleNumber]]=1,AND(U799=1),AND(V799=1,OR(מרקובחצי[[#This Row],[עד ועד]]&lt;J799,מרקובחצי[[#This Row],[עד ועד]]&gt;K799)),W799=1)),1,""))</f>
        <v/>
      </c>
      <c r="Q800" s="19" t="str">
        <f>IF(מרקובחצי[[#This Row],[קבעה הפלגה?]]=1,"",IF(AND(מרקובחצי[[#This Row],[עד ועד]]&gt;31,OR(מרקובחצי[[#This Row],[CycleNumber]]=1,AND(U799=1),AND(V799=1,מרקובחצי[[#This Row],[עד ועד]]&gt;K799),AND(W799=1,OR(מרקובחצי[[#This Row],[עד ועד]]&gt;K799,מרקובחצי[[#This Row],[עד ועד]]&lt;J799)))),1,""))</f>
        <v/>
      </c>
      <c r="R800" s="19" t="str">
        <f>IF(מרקובחצי[[#This Row],[CycleNumber]]&gt;1,IF(AND(O799=1,מרקובחצי[[#This Row],[עד ועד]]&lt;29),1,""),"")</f>
        <v/>
      </c>
      <c r="S800" s="19" t="str">
        <f>IF(מרקובחצי[[#This Row],[CycleNumber]]&gt;1,IF(OR(AND(O799=1,מרקובחצי[[#This Row],[עד ועד]]&gt;28),AND(P799=1),AND(Q799=1,מרקובחצי[[#This Row],[עד ועד]]&lt;32)),1,""),"")</f>
        <v/>
      </c>
      <c r="T800" s="19" t="str">
        <f>IF(מרקובחצי[[#This Row],[CycleNumber]]&gt;1,IF(AND(Q799=1,מרקובחצי[[#This Row],[עד ועד]]&gt;31),1,""),"")</f>
        <v/>
      </c>
      <c r="U800" s="19" t="str">
        <f>IF(מרקובחצי[[#This Row],[CycleNumber]]&gt;1,IF(AND(R799=1,מרקובחצי[[#This Row],[עד ועד]]&lt;29),1,IF(AND(U799=1,NOT(OR(מרקובחצי[[#This Row],[עד ועד]]&lt;J799,מרקובחצי[[#This Row],[עד ועד]]&gt;K799))),1,"")),"")</f>
        <v/>
      </c>
      <c r="V800" s="19">
        <f>IF(מרקובחצי[[#This Row],[CycleNumber]]&gt;1,IF(AND(SUM(R799:T799)=1,מרקובחצי[[#This Row],[עד ועד]]&gt;28,מרקובחצי[[#This Row],[עד ועד]]&lt;32),1,IF(OR(S799=1,AND(R799=1,מרקובחצי[[#This Row],[עד ועד]]&gt;28),AND(T799=1,מרקובחצי[[#This Row],[עד ועד]]&lt;32)),1,IF(AND(V799=1,NOT(OR(מרקובחצי[[#This Row],[עד ועד]]&lt;J799,מרקובחצי[[#This Row],[עד ועד]]&gt;K799))),1,""))),"")</f>
        <v>1</v>
      </c>
      <c r="W800" s="19" t="str">
        <f>IF(מרקובחצי[[#This Row],[CycleNumber]]&gt;1,IF(AND(T799=1,מרקובחצי[[#This Row],[עד ועד]]&gt;31),1,IF(AND(W799=1,NOT(OR(מרקובחצי[[#This Row],[עד ועד]]&lt;J799,מרקובחצי[[#This Row],[עד ועד]]&gt;K799))),1,"")),"")</f>
        <v/>
      </c>
      <c r="X800" s="19" t="str">
        <f>IF(AND(מרקובחצי[[#This Row],[CycleNumber]]&lt;$B801,SUM(מרקובחצי[[#This Row],[11]],R801)=2),1,"")</f>
        <v/>
      </c>
      <c r="Y800" s="19" t="str">
        <f>IF(AND(מרקובחצי[[#This Row],[CycleNumber]]&lt;$B801,SUM(מרקובחצי[[#This Row],[11]],S801)=2),1,"")</f>
        <v/>
      </c>
      <c r="Z800" s="19" t="str">
        <f>IF(AND(מרקובחצי[[#This Row],[CycleNumber]]&lt;$B801,SUM(מרקובחצי[[#This Row],[13]],S801)=2),1,"")</f>
        <v/>
      </c>
      <c r="AA800" s="19" t="str">
        <f>IF(AND(מרקובחצי[[#This Row],[CycleNumber]]&lt;$B801,SUM(מרקובחצי[[#This Row],[13]],T801)=2),1,"")</f>
        <v/>
      </c>
      <c r="AB800" s="19" t="str">
        <f>IF(AND(מרקובחצי[[#This Row],[CycleNumber]]&lt;$B801,SUM(מרקובחצי[[#This Row],[21]],U801)=2),1,"")</f>
        <v/>
      </c>
      <c r="AC800" s="19" t="str">
        <f>IF(AND(מרקובחצי[[#This Row],[CycleNumber]]&lt;$B801,SUM(מרקובחצי[[#This Row],[21]],V801)=2),1,"")</f>
        <v/>
      </c>
      <c r="AD800" s="19" t="str">
        <f>IF(AND(מרקובחצי[[#This Row],[CycleNumber]]&lt;$B801,SUM(מרקובחצי[[#This Row],[23]],V801)=2),1,"")</f>
        <v/>
      </c>
      <c r="AE800" s="19" t="str">
        <f>IF(AND(מרקובחצי[[#This Row],[CycleNumber]]&lt;$B801,SUM(מרקובחצי[[#This Row],[23]],W801)=2),1,"")</f>
        <v/>
      </c>
      <c r="AF800" s="19" t="str">
        <f>IF(AND(מרקובחצי[[#This Row],[CycleNumber]]&lt;$B801,SUM(מרקובחצי[[#This Row],[31]],O801)=2),1,"")</f>
        <v/>
      </c>
      <c r="AG800" s="19" t="str">
        <f>IF(AND(מרקובחצי[[#This Row],[CycleNumber]]&lt;$B801,SUM(מרקובחצי[[#This Row],[31]],P801)=2),1,"")</f>
        <v/>
      </c>
      <c r="AH800" s="19" t="str">
        <f>IF(AND(מרקובחצי[[#This Row],[CycleNumber]]&lt;$B801,SUM(מרקובחצי[[#This Row],[31]],Q801)=2),1,"")</f>
        <v/>
      </c>
      <c r="AI800" s="19" t="str">
        <f>IF(AND(מרקובחצי[[#This Row],[CycleNumber]]&lt;$B801,SUM(U800:U801)=2),1,"")</f>
        <v/>
      </c>
      <c r="AJ800" s="19">
        <f>IF(AND(מרקובחצי[[#This Row],[CycleNumber]]&lt;$B801,SUM(מרקובחצי[[#This Row],[32]],O801)=2),1,"")</f>
        <v>1</v>
      </c>
      <c r="AK800" s="19" t="str">
        <f>IF(AND(מרקובחצי[[#This Row],[CycleNumber]]&lt;$B801,SUM(מרקובחצי[[#This Row],[32]],P801)=2),1,"")</f>
        <v/>
      </c>
      <c r="AL800" s="19" t="str">
        <f>IF(AND(מרקובחצי[[#This Row],[CycleNumber]]&lt;$B801,SUM(מרקובחצי[[#This Row],[32]],Q801)=2),1,"")</f>
        <v/>
      </c>
      <c r="AM800" s="19" t="str">
        <f>IF(AND(מרקובחצי[[#This Row],[CycleNumber]]&lt;$B801,SUM(V800:V801)=2),1,"")</f>
        <v/>
      </c>
      <c r="AN800" s="19" t="str">
        <f>IF(AND(מרקובחצי[[#This Row],[CycleNumber]]&lt;$B801,SUM(מרקובחצי[[#This Row],[33]],O801)=2),1,"")</f>
        <v/>
      </c>
      <c r="AO800" s="19" t="str">
        <f>IF(AND(מרקובחצי[[#This Row],[CycleNumber]]&lt;$B801,SUM(מרקובחצי[[#This Row],[33]],P801)=2),1,"")</f>
        <v/>
      </c>
      <c r="AP800" s="19" t="str">
        <f>IF(AND(מרקובחצי[[#This Row],[CycleNumber]]&lt;$B801,SUM(מרקובחצי[[#This Row],[33]],Q801)=2),1,"")</f>
        <v/>
      </c>
      <c r="AQ800" s="19" t="str">
        <f>IF(AND(מרקובחצי[[#This Row],[CycleNumber]]&lt;$B801,SUM(W800:W801)=2),1,"")</f>
        <v/>
      </c>
      <c r="AR800" s="19" t="str">
        <f>IF(AND(מרקובחצי[[#This Row],[CycleNumber]]&lt;$B801,SUM(מרקובחצי[[#This Row],[12]],S801)=2),1,"")</f>
        <v/>
      </c>
      <c r="AS800" s="19" t="str">
        <f>IF(AND(מרקובחצי[[#This Row],[CycleNumber]]&lt;$B801,SUM(מרקובחצי[[#This Row],[22]],V801)=2),1,"")</f>
        <v/>
      </c>
      <c r="AT800" s="21">
        <f>SUM(מרקובחצי[[#This Row],[11]:[33]])</f>
        <v>1</v>
      </c>
    </row>
    <row r="801" spans="1:46" ht="15.6" x14ac:dyDescent="0.25">
      <c r="A801" s="19" t="s">
        <v>74</v>
      </c>
      <c r="B801" s="19">
        <v>14</v>
      </c>
      <c r="C801">
        <v>26</v>
      </c>
      <c r="D801" s="19">
        <f>מרקובחצי[[#This Row],[LengthofCycle]]+1</f>
        <v>27</v>
      </c>
      <c r="E801" t="str">
        <f>IF(IFERROR(LOOKUP(מרקובחצי[[#This Row],[ClientID]],קביעויות[הפלגה]),FALSE)=מרקובחצי[[#This Row],[ClientID]],1,"")</f>
        <v/>
      </c>
      <c r="F801" t="str">
        <f>IF(IFERROR(LOOKUP(מרקובחצי[[#This Row],[ClientID]],סוגחציקבוע[S31]),FALSE)=מרקובחצי[[#This Row],[ClientID]],1,"")</f>
        <v/>
      </c>
      <c r="G801">
        <f>IF(IFERROR(LOOKUP(מרקובחצי[[#This Row],[ClientID]],סוגחציקבוע[S32]),FALSE)=מרקובחצי[[#This Row],[ClientID]],1,"")</f>
        <v>1</v>
      </c>
      <c r="H801" t="str">
        <f>IF(IFERROR(LOOKUP(מרקובחצי[[#This Row],[ClientID]],סוגחציקבוע[S33]),FALSE)=מרקובחצי[[#This Row],[ClientID]],1,"")</f>
        <v/>
      </c>
      <c r="I801" t="str">
        <f>IF(IFERROR(LOOKUP(מרקובחצי[[#This Row],[ClientID]],סוגחציקבוע[S32&amp;33]),FALSE)=מרקובחצי[[#This Row],[ClientID]],1,"")</f>
        <v/>
      </c>
      <c r="J801" s="19">
        <f>IF(SUM(מרקובחצי[[#This Row],[11]:[13]])=1,מרקובחצי[[#This Row],[עד ועד]],IF(SUM(R800:T801)=1,IF(מרקובחצי[[#This Row],[עד ועד]]&lt;J800,מרקובחצי[[#This Row],[עד ועד]],J800),J800))</f>
        <v>27</v>
      </c>
      <c r="K801" s="19">
        <f>IF(SUM(מרקובחצי[[#This Row],[11]:[13]])=1,מרקובחצי[[#This Row],[עד ועד]],IF(SUM(R800:T801)=1,IF(מרקובחצי[[#This Row],[עד ועד]]&gt;K800,מרקובחצי[[#This Row],[עד ועד]],K800),K800))</f>
        <v>27</v>
      </c>
      <c r="L801" s="19" t="str">
        <f>IF(AND(SUM(מרקובחצי[[#This Row],[31]:[33]])=1,SUM(U800:W800)=0),מרקובחצי[[#This Row],[מקס]]-מרקובחצי[[#This Row],[מינ]],"")</f>
        <v/>
      </c>
      <c r="M80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801" s="19" t="str">
        <f t="shared" si="12"/>
        <v>S32</v>
      </c>
      <c r="O801" s="19">
        <f>IF(מרקובחצי[[#This Row],[קבעה הפלגה?]]=1,"",IF(AND(מרקובחצי[[#This Row],[עד ועד]]&lt;29,OR(מרקובחצי[[#This Row],[CycleNumber]]=1,AND(U800=1,OR(מרקובחצי[[#This Row],[עד ועד]]&lt;J800,מרקובחצי[[#This Row],[עד ועד]]&gt;K800)),AND(V800=1,מרקובחצי[[#This Row],[עד ועד]]&lt;J800),W800=1)),1,""))</f>
        <v>1</v>
      </c>
      <c r="P801" s="19" t="str">
        <f>IF(מרקובחצי[[#This Row],[קבעה הפלגה?]]=1,"",IF(AND(מרקובחצי[[#This Row],[עד ועד]]&gt;28,מרקובחצי[[#This Row],[עד ועד]]&lt;32,OR(מרקובחצי[[#This Row],[CycleNumber]]=1,AND(U800=1),AND(V800=1,OR(מרקובחצי[[#This Row],[עד ועד]]&lt;J800,מרקובחצי[[#This Row],[עד ועד]]&gt;K800)),W800=1)),1,""))</f>
        <v/>
      </c>
      <c r="Q801" s="19" t="str">
        <f>IF(מרקובחצי[[#This Row],[קבעה הפלגה?]]=1,"",IF(AND(מרקובחצי[[#This Row],[עד ועד]]&gt;31,OR(מרקובחצי[[#This Row],[CycleNumber]]=1,AND(U800=1),AND(V800=1,מרקובחצי[[#This Row],[עד ועד]]&gt;K800),AND(W800=1,OR(מרקובחצי[[#This Row],[עד ועד]]&gt;K800,מרקובחצי[[#This Row],[עד ועד]]&lt;J800)))),1,""))</f>
        <v/>
      </c>
      <c r="R801" s="19" t="str">
        <f>IF(מרקובחצי[[#This Row],[CycleNumber]]&gt;1,IF(AND(O800=1,מרקובחצי[[#This Row],[עד ועד]]&lt;29),1,""),"")</f>
        <v/>
      </c>
      <c r="S801" s="19" t="str">
        <f>IF(מרקובחצי[[#This Row],[CycleNumber]]&gt;1,IF(OR(AND(O800=1,מרקובחצי[[#This Row],[עד ועד]]&gt;28),AND(P800=1),AND(Q800=1,מרקובחצי[[#This Row],[עד ועד]]&lt;32)),1,""),"")</f>
        <v/>
      </c>
      <c r="T801" s="19" t="str">
        <f>IF(מרקובחצי[[#This Row],[CycleNumber]]&gt;1,IF(AND(Q800=1,מרקובחצי[[#This Row],[עד ועד]]&gt;31),1,""),"")</f>
        <v/>
      </c>
      <c r="U801" s="19" t="str">
        <f>IF(מרקובחצי[[#This Row],[CycleNumber]]&gt;1,IF(AND(R800=1,מרקובחצי[[#This Row],[עד ועד]]&lt;29),1,IF(AND(U800=1,NOT(OR(מרקובחצי[[#This Row],[עד ועד]]&lt;J800,מרקובחצי[[#This Row],[עד ועד]]&gt;K800))),1,"")),"")</f>
        <v/>
      </c>
      <c r="V801" s="19" t="str">
        <f>IF(מרקובחצי[[#This Row],[CycleNumber]]&gt;1,IF(AND(SUM(R800:T800)=1,מרקובחצי[[#This Row],[עד ועד]]&gt;28,מרקובחצי[[#This Row],[עד ועד]]&lt;32),1,IF(OR(S800=1,AND(R800=1,מרקובחצי[[#This Row],[עד ועד]]&gt;28),AND(T800=1,מרקובחצי[[#This Row],[עד ועד]]&lt;32)),1,IF(AND(V800=1,NOT(OR(מרקובחצי[[#This Row],[עד ועד]]&lt;J800,מרקובחצי[[#This Row],[עד ועד]]&gt;K800))),1,""))),"")</f>
        <v/>
      </c>
      <c r="W801" s="19" t="str">
        <f>IF(מרקובחצי[[#This Row],[CycleNumber]]&gt;1,IF(AND(T800=1,מרקובחצי[[#This Row],[עד ועד]]&gt;31),1,IF(AND(W800=1,NOT(OR(מרקובחצי[[#This Row],[עד ועד]]&lt;J800,מרקובחצי[[#This Row],[עד ועד]]&gt;K800))),1,"")),"")</f>
        <v/>
      </c>
      <c r="X801" s="19" t="str">
        <f>IF(AND(מרקובחצי[[#This Row],[CycleNumber]]&lt;$B802,SUM(מרקובחצי[[#This Row],[11]],R802)=2),1,"")</f>
        <v/>
      </c>
      <c r="Y801" s="19" t="str">
        <f>IF(AND(מרקובחצי[[#This Row],[CycleNumber]]&lt;$B802,SUM(מרקובחצי[[#This Row],[11]],S802)=2),1,"")</f>
        <v/>
      </c>
      <c r="Z801" s="19" t="str">
        <f>IF(AND(מרקובחצי[[#This Row],[CycleNumber]]&lt;$B802,SUM(מרקובחצי[[#This Row],[13]],S802)=2),1,"")</f>
        <v/>
      </c>
      <c r="AA801" s="19" t="str">
        <f>IF(AND(מרקובחצי[[#This Row],[CycleNumber]]&lt;$B802,SUM(מרקובחצי[[#This Row],[13]],T802)=2),1,"")</f>
        <v/>
      </c>
      <c r="AB801" s="19" t="str">
        <f>IF(AND(מרקובחצי[[#This Row],[CycleNumber]]&lt;$B802,SUM(מרקובחצי[[#This Row],[21]],U802)=2),1,"")</f>
        <v/>
      </c>
      <c r="AC801" s="19" t="str">
        <f>IF(AND(מרקובחצי[[#This Row],[CycleNumber]]&lt;$B802,SUM(מרקובחצי[[#This Row],[21]],V802)=2),1,"")</f>
        <v/>
      </c>
      <c r="AD801" s="19" t="str">
        <f>IF(AND(מרקובחצי[[#This Row],[CycleNumber]]&lt;$B802,SUM(מרקובחצי[[#This Row],[23]],V802)=2),1,"")</f>
        <v/>
      </c>
      <c r="AE801" s="19" t="str">
        <f>IF(AND(מרקובחצי[[#This Row],[CycleNumber]]&lt;$B802,SUM(מרקובחצי[[#This Row],[23]],W802)=2),1,"")</f>
        <v/>
      </c>
      <c r="AF801" s="19" t="str">
        <f>IF(AND(מרקובחצי[[#This Row],[CycleNumber]]&lt;$B802,SUM(מרקובחצי[[#This Row],[31]],O802)=2),1,"")</f>
        <v/>
      </c>
      <c r="AG801" s="19" t="str">
        <f>IF(AND(מרקובחצי[[#This Row],[CycleNumber]]&lt;$B802,SUM(מרקובחצי[[#This Row],[31]],P802)=2),1,"")</f>
        <v/>
      </c>
      <c r="AH801" s="19" t="str">
        <f>IF(AND(מרקובחצי[[#This Row],[CycleNumber]]&lt;$B802,SUM(מרקובחצי[[#This Row],[31]],Q802)=2),1,"")</f>
        <v/>
      </c>
      <c r="AI801" s="19" t="str">
        <f>IF(AND(מרקובחצי[[#This Row],[CycleNumber]]&lt;$B802,SUM(U801:U802)=2),1,"")</f>
        <v/>
      </c>
      <c r="AJ801" s="19" t="str">
        <f>IF(AND(מרקובחצי[[#This Row],[CycleNumber]]&lt;$B802,SUM(מרקובחצי[[#This Row],[32]],O802)=2),1,"")</f>
        <v/>
      </c>
      <c r="AK801" s="19" t="str">
        <f>IF(AND(מרקובחצי[[#This Row],[CycleNumber]]&lt;$B802,SUM(מרקובחצי[[#This Row],[32]],P802)=2),1,"")</f>
        <v/>
      </c>
      <c r="AL801" s="19" t="str">
        <f>IF(AND(מרקובחצי[[#This Row],[CycleNumber]]&lt;$B802,SUM(מרקובחצי[[#This Row],[32]],Q802)=2),1,"")</f>
        <v/>
      </c>
      <c r="AM801" s="19" t="str">
        <f>IF(AND(מרקובחצי[[#This Row],[CycleNumber]]&lt;$B802,SUM(V801:V802)=2),1,"")</f>
        <v/>
      </c>
      <c r="AN801" s="19" t="str">
        <f>IF(AND(מרקובחצי[[#This Row],[CycleNumber]]&lt;$B802,SUM(מרקובחצי[[#This Row],[33]],O802)=2),1,"")</f>
        <v/>
      </c>
      <c r="AO801" s="19" t="str">
        <f>IF(AND(מרקובחצי[[#This Row],[CycleNumber]]&lt;$B802,SUM(מרקובחצי[[#This Row],[33]],P802)=2),1,"")</f>
        <v/>
      </c>
      <c r="AP801" s="19" t="str">
        <f>IF(AND(מרקובחצי[[#This Row],[CycleNumber]]&lt;$B802,SUM(מרקובחצי[[#This Row],[33]],Q802)=2),1,"")</f>
        <v/>
      </c>
      <c r="AQ801" s="19" t="str">
        <f>IF(AND(מרקובחצי[[#This Row],[CycleNumber]]&lt;$B802,SUM(W801:W802)=2),1,"")</f>
        <v/>
      </c>
      <c r="AR801" s="19" t="str">
        <f>IF(AND(מרקובחצי[[#This Row],[CycleNumber]]&lt;$B802,SUM(מרקובחצי[[#This Row],[12]],S802)=2),1,"")</f>
        <v/>
      </c>
      <c r="AS801" s="19" t="str">
        <f>IF(AND(מרקובחצי[[#This Row],[CycleNumber]]&lt;$B802,SUM(מרקובחצי[[#This Row],[22]],V802)=2),1,"")</f>
        <v/>
      </c>
      <c r="AT801" s="21">
        <f>SUM(מרקובחצי[[#This Row],[11]:[33]])</f>
        <v>1</v>
      </c>
    </row>
    <row r="802" spans="1:46" ht="15.6" x14ac:dyDescent="0.25">
      <c r="A802" s="19" t="s">
        <v>75</v>
      </c>
      <c r="B802" s="19">
        <v>1</v>
      </c>
      <c r="C802">
        <v>26</v>
      </c>
      <c r="D802" s="19">
        <f>מרקובחצי[[#This Row],[LengthofCycle]]+1</f>
        <v>27</v>
      </c>
      <c r="E802" t="str">
        <f>IF(IFERROR(LOOKUP(מרקובחצי[[#This Row],[ClientID]],קביעויות[הפלגה]),FALSE)=מרקובחצי[[#This Row],[ClientID]],1,"")</f>
        <v/>
      </c>
      <c r="F802">
        <f>IF(IFERROR(LOOKUP(מרקובחצי[[#This Row],[ClientID]],סוגחציקבוע[S31]),FALSE)=מרקובחצי[[#This Row],[ClientID]],1,"")</f>
        <v>1</v>
      </c>
      <c r="G802" t="str">
        <f>IF(IFERROR(LOOKUP(מרקובחצי[[#This Row],[ClientID]],סוגחציקבוע[S32]),FALSE)=מרקובחצי[[#This Row],[ClientID]],1,"")</f>
        <v/>
      </c>
      <c r="H802" t="str">
        <f>IF(IFERROR(LOOKUP(מרקובחצי[[#This Row],[ClientID]],סוגחציקבוע[S33]),FALSE)=מרקובחצי[[#This Row],[ClientID]],1,"")</f>
        <v/>
      </c>
      <c r="I802" t="str">
        <f>IF(IFERROR(LOOKUP(מרקובחצי[[#This Row],[ClientID]],סוגחציקבוע[S32&amp;33]),FALSE)=מרקובחצי[[#This Row],[ClientID]],1,"")</f>
        <v/>
      </c>
      <c r="J802" s="19">
        <f>IF(SUM(מרקובחצי[[#This Row],[11]:[13]])=1,מרקובחצי[[#This Row],[עד ועד]],IF(SUM(R801:T802)=1,IF(מרקובחצי[[#This Row],[עד ועד]]&lt;J801,מרקובחצי[[#This Row],[עד ועד]],J801),J801))</f>
        <v>27</v>
      </c>
      <c r="K802" s="19">
        <f>IF(SUM(מרקובחצי[[#This Row],[11]:[13]])=1,מרקובחצי[[#This Row],[עד ועד]],IF(SUM(R801:T802)=1,IF(מרקובחצי[[#This Row],[עד ועד]]&gt;K801,מרקובחצי[[#This Row],[עד ועד]],K801),K801))</f>
        <v>27</v>
      </c>
      <c r="L802" s="19" t="str">
        <f>IF(AND(SUM(מרקובחצי[[#This Row],[31]:[33]])=1,SUM(U801:W801)=0),מרקובחצי[[#This Row],[מקס]]-מרקובחצי[[#This Row],[מינ]],"")</f>
        <v/>
      </c>
      <c r="M80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802" s="19" t="str">
        <f t="shared" si="12"/>
        <v>S11</v>
      </c>
      <c r="O802" s="19">
        <f>IF(מרקובחצי[[#This Row],[קבעה הפלגה?]]=1,"",IF(AND(מרקובחצי[[#This Row],[עד ועד]]&lt;29,OR(מרקובחצי[[#This Row],[CycleNumber]]=1,AND(U801=1,OR(מרקובחצי[[#This Row],[עד ועד]]&lt;J801,מרקובחצי[[#This Row],[עד ועד]]&gt;K801)),AND(V801=1,מרקובחצי[[#This Row],[עד ועד]]&lt;J801),W801=1)),1,""))</f>
        <v>1</v>
      </c>
      <c r="P802" s="19" t="str">
        <f>IF(מרקובחצי[[#This Row],[קבעה הפלגה?]]=1,"",IF(AND(מרקובחצי[[#This Row],[עד ועד]]&gt;28,מרקובחצי[[#This Row],[עד ועד]]&lt;32,OR(מרקובחצי[[#This Row],[CycleNumber]]=1,AND(U801=1),AND(V801=1,OR(מרקובחצי[[#This Row],[עד ועד]]&lt;J801,מרקובחצי[[#This Row],[עד ועד]]&gt;K801)),W801=1)),1,""))</f>
        <v/>
      </c>
      <c r="Q802" s="19" t="str">
        <f>IF(מרקובחצי[[#This Row],[קבעה הפלגה?]]=1,"",IF(AND(מרקובחצי[[#This Row],[עד ועד]]&gt;31,OR(מרקובחצי[[#This Row],[CycleNumber]]=1,AND(U801=1),AND(V801=1,מרקובחצי[[#This Row],[עד ועד]]&gt;K801),AND(W801=1,OR(מרקובחצי[[#This Row],[עד ועד]]&gt;K801,מרקובחצי[[#This Row],[עד ועד]]&lt;J801)))),1,""))</f>
        <v/>
      </c>
      <c r="R802" s="19" t="str">
        <f>IF(מרקובחצי[[#This Row],[CycleNumber]]&gt;1,IF(AND(O801=1,מרקובחצי[[#This Row],[עד ועד]]&lt;29),1,""),"")</f>
        <v/>
      </c>
      <c r="S802" s="19" t="str">
        <f>IF(מרקובחצי[[#This Row],[CycleNumber]]&gt;1,IF(OR(AND(O801=1,מרקובחצי[[#This Row],[עד ועד]]&gt;28),AND(P801=1),AND(Q801=1,מרקובחצי[[#This Row],[עד ועד]]&lt;32)),1,""),"")</f>
        <v/>
      </c>
      <c r="T802" s="19" t="str">
        <f>IF(מרקובחצי[[#This Row],[CycleNumber]]&gt;1,IF(AND(Q801=1,מרקובחצי[[#This Row],[עד ועד]]&gt;31),1,""),"")</f>
        <v/>
      </c>
      <c r="U802" s="19" t="str">
        <f>IF(מרקובחצי[[#This Row],[CycleNumber]]&gt;1,IF(AND(R801=1,מרקובחצי[[#This Row],[עד ועד]]&lt;29),1,IF(AND(U801=1,NOT(OR(מרקובחצי[[#This Row],[עד ועד]]&lt;J801,מרקובחצי[[#This Row],[עד ועד]]&gt;K801))),1,"")),"")</f>
        <v/>
      </c>
      <c r="V802" s="19" t="str">
        <f>IF(מרקובחצי[[#This Row],[CycleNumber]]&gt;1,IF(AND(SUM(R801:T801)=1,מרקובחצי[[#This Row],[עד ועד]]&gt;28,מרקובחצי[[#This Row],[עד ועד]]&lt;32),1,IF(OR(S801=1,AND(R801=1,מרקובחצי[[#This Row],[עד ועד]]&gt;28),AND(T801=1,מרקובחצי[[#This Row],[עד ועד]]&lt;32)),1,IF(AND(V801=1,NOT(OR(מרקובחצי[[#This Row],[עד ועד]]&lt;J801,מרקובחצי[[#This Row],[עד ועד]]&gt;K801))),1,""))),"")</f>
        <v/>
      </c>
      <c r="W802" s="19" t="str">
        <f>IF(מרקובחצי[[#This Row],[CycleNumber]]&gt;1,IF(AND(T801=1,מרקובחצי[[#This Row],[עד ועד]]&gt;31),1,IF(AND(W801=1,NOT(OR(מרקובחצי[[#This Row],[עד ועד]]&lt;J801,מרקובחצי[[#This Row],[עד ועד]]&gt;K801))),1,"")),"")</f>
        <v/>
      </c>
      <c r="X802" s="19">
        <f>IF(AND(מרקובחצי[[#This Row],[CycleNumber]]&lt;$B803,SUM(מרקובחצי[[#This Row],[11]],R803)=2),1,"")</f>
        <v>1</v>
      </c>
      <c r="Y802" s="19" t="str">
        <f>IF(AND(מרקובחצי[[#This Row],[CycleNumber]]&lt;$B803,SUM(מרקובחצי[[#This Row],[11]],S803)=2),1,"")</f>
        <v/>
      </c>
      <c r="Z802" s="19" t="str">
        <f>IF(AND(מרקובחצי[[#This Row],[CycleNumber]]&lt;$B803,SUM(מרקובחצי[[#This Row],[13]],S803)=2),1,"")</f>
        <v/>
      </c>
      <c r="AA802" s="19" t="str">
        <f>IF(AND(מרקובחצי[[#This Row],[CycleNumber]]&lt;$B803,SUM(מרקובחצי[[#This Row],[13]],T803)=2),1,"")</f>
        <v/>
      </c>
      <c r="AB802" s="19" t="str">
        <f>IF(AND(מרקובחצי[[#This Row],[CycleNumber]]&lt;$B803,SUM(מרקובחצי[[#This Row],[21]],U803)=2),1,"")</f>
        <v/>
      </c>
      <c r="AC802" s="19" t="str">
        <f>IF(AND(מרקובחצי[[#This Row],[CycleNumber]]&lt;$B803,SUM(מרקובחצי[[#This Row],[21]],V803)=2),1,"")</f>
        <v/>
      </c>
      <c r="AD802" s="19" t="str">
        <f>IF(AND(מרקובחצי[[#This Row],[CycleNumber]]&lt;$B803,SUM(מרקובחצי[[#This Row],[23]],V803)=2),1,"")</f>
        <v/>
      </c>
      <c r="AE802" s="19" t="str">
        <f>IF(AND(מרקובחצי[[#This Row],[CycleNumber]]&lt;$B803,SUM(מרקובחצי[[#This Row],[23]],W803)=2),1,"")</f>
        <v/>
      </c>
      <c r="AF802" s="19" t="str">
        <f>IF(AND(מרקובחצי[[#This Row],[CycleNumber]]&lt;$B803,SUM(מרקובחצי[[#This Row],[31]],O803)=2),1,"")</f>
        <v/>
      </c>
      <c r="AG802" s="19" t="str">
        <f>IF(AND(מרקובחצי[[#This Row],[CycleNumber]]&lt;$B803,SUM(מרקובחצי[[#This Row],[31]],P803)=2),1,"")</f>
        <v/>
      </c>
      <c r="AH802" s="19" t="str">
        <f>IF(AND(מרקובחצי[[#This Row],[CycleNumber]]&lt;$B803,SUM(מרקובחצי[[#This Row],[31]],Q803)=2),1,"")</f>
        <v/>
      </c>
      <c r="AI802" s="19" t="str">
        <f>IF(AND(מרקובחצי[[#This Row],[CycleNumber]]&lt;$B803,SUM(U802:U803)=2),1,"")</f>
        <v/>
      </c>
      <c r="AJ802" s="19" t="str">
        <f>IF(AND(מרקובחצי[[#This Row],[CycleNumber]]&lt;$B803,SUM(מרקובחצי[[#This Row],[32]],O803)=2),1,"")</f>
        <v/>
      </c>
      <c r="AK802" s="19" t="str">
        <f>IF(AND(מרקובחצי[[#This Row],[CycleNumber]]&lt;$B803,SUM(מרקובחצי[[#This Row],[32]],P803)=2),1,"")</f>
        <v/>
      </c>
      <c r="AL802" s="19" t="str">
        <f>IF(AND(מרקובחצי[[#This Row],[CycleNumber]]&lt;$B803,SUM(מרקובחצי[[#This Row],[32]],Q803)=2),1,"")</f>
        <v/>
      </c>
      <c r="AM802" s="19" t="str">
        <f>IF(AND(מרקובחצי[[#This Row],[CycleNumber]]&lt;$B803,SUM(V802:V803)=2),1,"")</f>
        <v/>
      </c>
      <c r="AN802" s="19" t="str">
        <f>IF(AND(מרקובחצי[[#This Row],[CycleNumber]]&lt;$B803,SUM(מרקובחצי[[#This Row],[33]],O803)=2),1,"")</f>
        <v/>
      </c>
      <c r="AO802" s="19" t="str">
        <f>IF(AND(מרקובחצי[[#This Row],[CycleNumber]]&lt;$B803,SUM(מרקובחצי[[#This Row],[33]],P803)=2),1,"")</f>
        <v/>
      </c>
      <c r="AP802" s="19" t="str">
        <f>IF(AND(מרקובחצי[[#This Row],[CycleNumber]]&lt;$B803,SUM(מרקובחצי[[#This Row],[33]],Q803)=2),1,"")</f>
        <v/>
      </c>
      <c r="AQ802" s="19" t="str">
        <f>IF(AND(מרקובחצי[[#This Row],[CycleNumber]]&lt;$B803,SUM(W802:W803)=2),1,"")</f>
        <v/>
      </c>
      <c r="AR802" s="19" t="str">
        <f>IF(AND(מרקובחצי[[#This Row],[CycleNumber]]&lt;$B803,SUM(מרקובחצי[[#This Row],[12]],S803)=2),1,"")</f>
        <v/>
      </c>
      <c r="AS802" s="19" t="str">
        <f>IF(AND(מרקובחצי[[#This Row],[CycleNumber]]&lt;$B803,SUM(מרקובחצי[[#This Row],[22]],V803)=2),1,"")</f>
        <v/>
      </c>
      <c r="AT802" s="21">
        <f>SUM(מרקובחצי[[#This Row],[11]:[33]])</f>
        <v>1</v>
      </c>
    </row>
    <row r="803" spans="1:46" ht="15.6" x14ac:dyDescent="0.25">
      <c r="A803" s="19" t="s">
        <v>75</v>
      </c>
      <c r="B803" s="19">
        <v>2</v>
      </c>
      <c r="C803">
        <v>25</v>
      </c>
      <c r="D803" s="19">
        <f>מרקובחצי[[#This Row],[LengthofCycle]]+1</f>
        <v>26</v>
      </c>
      <c r="E803" t="str">
        <f>IF(IFERROR(LOOKUP(מרקובחצי[[#This Row],[ClientID]],קביעויות[הפלגה]),FALSE)=מרקובחצי[[#This Row],[ClientID]],1,"")</f>
        <v/>
      </c>
      <c r="F803">
        <f>IF(IFERROR(LOOKUP(מרקובחצי[[#This Row],[ClientID]],סוגחציקבוע[S31]),FALSE)=מרקובחצי[[#This Row],[ClientID]],1,"")</f>
        <v>1</v>
      </c>
      <c r="G803" t="str">
        <f>IF(IFERROR(LOOKUP(מרקובחצי[[#This Row],[ClientID]],סוגחציקבוע[S32]),FALSE)=מרקובחצי[[#This Row],[ClientID]],1,"")</f>
        <v/>
      </c>
      <c r="H803" t="str">
        <f>IF(IFERROR(LOOKUP(מרקובחצי[[#This Row],[ClientID]],סוגחציקבוע[S33]),FALSE)=מרקובחצי[[#This Row],[ClientID]],1,"")</f>
        <v/>
      </c>
      <c r="I803" t="str">
        <f>IF(IFERROR(LOOKUP(מרקובחצי[[#This Row],[ClientID]],סוגחציקבוע[S32&amp;33]),FALSE)=מרקובחצי[[#This Row],[ClientID]],1,"")</f>
        <v/>
      </c>
      <c r="J803" s="19">
        <f>IF(SUM(מרקובחצי[[#This Row],[11]:[13]])=1,מרקובחצי[[#This Row],[עד ועד]],IF(SUM(R802:T803)=1,IF(מרקובחצי[[#This Row],[עד ועד]]&lt;J802,מרקובחצי[[#This Row],[עד ועד]],J802),J802))</f>
        <v>26</v>
      </c>
      <c r="K803" s="19">
        <f>IF(SUM(מרקובחצי[[#This Row],[11]:[13]])=1,מרקובחצי[[#This Row],[עד ועד]],IF(SUM(R802:T803)=1,IF(מרקובחצי[[#This Row],[עד ועד]]&gt;K802,מרקובחצי[[#This Row],[עד ועד]],K802),K802))</f>
        <v>27</v>
      </c>
      <c r="L803" s="19" t="str">
        <f>IF(AND(SUM(מרקובחצי[[#This Row],[31]:[33]])=1,SUM(U802:W802)=0),מרקובחצי[[#This Row],[מקס]]-מרקובחצי[[#This Row],[מינ]],"")</f>
        <v/>
      </c>
      <c r="M80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803" s="19" t="str">
        <f t="shared" si="12"/>
        <v>S11</v>
      </c>
      <c r="O803" s="19" t="str">
        <f>IF(מרקובחצי[[#This Row],[קבעה הפלגה?]]=1,"",IF(AND(מרקובחצי[[#This Row],[עד ועד]]&lt;29,OR(מרקובחצי[[#This Row],[CycleNumber]]=1,AND(U802=1,OR(מרקובחצי[[#This Row],[עד ועד]]&lt;J802,מרקובחצי[[#This Row],[עד ועד]]&gt;K802)),AND(V802=1,מרקובחצי[[#This Row],[עד ועד]]&lt;J802),W802=1)),1,""))</f>
        <v/>
      </c>
      <c r="P803" s="19" t="str">
        <f>IF(מרקובחצי[[#This Row],[קבעה הפלגה?]]=1,"",IF(AND(מרקובחצי[[#This Row],[עד ועד]]&gt;28,מרקובחצי[[#This Row],[עד ועד]]&lt;32,OR(מרקובחצי[[#This Row],[CycleNumber]]=1,AND(U802=1),AND(V802=1,OR(מרקובחצי[[#This Row],[עד ועד]]&lt;J802,מרקובחצי[[#This Row],[עד ועד]]&gt;K802)),W802=1)),1,""))</f>
        <v/>
      </c>
      <c r="Q803" s="19" t="str">
        <f>IF(מרקובחצי[[#This Row],[קבעה הפלגה?]]=1,"",IF(AND(מרקובחצי[[#This Row],[עד ועד]]&gt;31,OR(מרקובחצי[[#This Row],[CycleNumber]]=1,AND(U802=1),AND(V802=1,מרקובחצי[[#This Row],[עד ועד]]&gt;K802),AND(W802=1,OR(מרקובחצי[[#This Row],[עד ועד]]&gt;K802,מרקובחצי[[#This Row],[עד ועד]]&lt;J802)))),1,""))</f>
        <v/>
      </c>
      <c r="R803" s="19">
        <f>IF(מרקובחצי[[#This Row],[CycleNumber]]&gt;1,IF(AND(O802=1,מרקובחצי[[#This Row],[עד ועד]]&lt;29),1,""),"")</f>
        <v>1</v>
      </c>
      <c r="S803" s="19" t="str">
        <f>IF(מרקובחצי[[#This Row],[CycleNumber]]&gt;1,IF(OR(AND(O802=1,מרקובחצי[[#This Row],[עד ועד]]&gt;28),AND(P802=1),AND(Q802=1,מרקובחצי[[#This Row],[עד ועד]]&lt;32)),1,""),"")</f>
        <v/>
      </c>
      <c r="T803" s="19" t="str">
        <f>IF(מרקובחצי[[#This Row],[CycleNumber]]&gt;1,IF(AND(Q802=1,מרקובחצי[[#This Row],[עד ועד]]&gt;31),1,""),"")</f>
        <v/>
      </c>
      <c r="U803" s="19" t="str">
        <f>IF(מרקובחצי[[#This Row],[CycleNumber]]&gt;1,IF(AND(R802=1,מרקובחצי[[#This Row],[עד ועד]]&lt;29),1,IF(AND(U802=1,NOT(OR(מרקובחצי[[#This Row],[עד ועד]]&lt;J802,מרקובחצי[[#This Row],[עד ועד]]&gt;K802))),1,"")),"")</f>
        <v/>
      </c>
      <c r="V803" s="19" t="str">
        <f>IF(מרקובחצי[[#This Row],[CycleNumber]]&gt;1,IF(AND(SUM(R802:T802)=1,מרקובחצי[[#This Row],[עד ועד]]&gt;28,מרקובחצי[[#This Row],[עד ועד]]&lt;32),1,IF(OR(S802=1,AND(R802=1,מרקובחצי[[#This Row],[עד ועד]]&gt;28),AND(T802=1,מרקובחצי[[#This Row],[עד ועד]]&lt;32)),1,IF(AND(V802=1,NOT(OR(מרקובחצי[[#This Row],[עד ועד]]&lt;J802,מרקובחצי[[#This Row],[עד ועד]]&gt;K802))),1,""))),"")</f>
        <v/>
      </c>
      <c r="W803" s="19" t="str">
        <f>IF(מרקובחצי[[#This Row],[CycleNumber]]&gt;1,IF(AND(T802=1,מרקובחצי[[#This Row],[עד ועד]]&gt;31),1,IF(AND(W802=1,NOT(OR(מרקובחצי[[#This Row],[עד ועד]]&lt;J802,מרקובחצי[[#This Row],[עד ועד]]&gt;K802))),1,"")),"")</f>
        <v/>
      </c>
      <c r="X803" s="19" t="str">
        <f>IF(AND(מרקובחצי[[#This Row],[CycleNumber]]&lt;$B804,SUM(מרקובחצי[[#This Row],[11]],R804)=2),1,"")</f>
        <v/>
      </c>
      <c r="Y803" s="19" t="str">
        <f>IF(AND(מרקובחצי[[#This Row],[CycleNumber]]&lt;$B804,SUM(מרקובחצי[[#This Row],[11]],S804)=2),1,"")</f>
        <v/>
      </c>
      <c r="Z803" s="19" t="str">
        <f>IF(AND(מרקובחצי[[#This Row],[CycleNumber]]&lt;$B804,SUM(מרקובחצי[[#This Row],[13]],S804)=2),1,"")</f>
        <v/>
      </c>
      <c r="AA803" s="19" t="str">
        <f>IF(AND(מרקובחצי[[#This Row],[CycleNumber]]&lt;$B804,SUM(מרקובחצי[[#This Row],[13]],T804)=2),1,"")</f>
        <v/>
      </c>
      <c r="AB803" s="19">
        <f>IF(AND(מרקובחצי[[#This Row],[CycleNumber]]&lt;$B804,SUM(מרקובחצי[[#This Row],[21]],U804)=2),1,"")</f>
        <v>1</v>
      </c>
      <c r="AC803" s="19" t="str">
        <f>IF(AND(מרקובחצי[[#This Row],[CycleNumber]]&lt;$B804,SUM(מרקובחצי[[#This Row],[21]],V804)=2),1,"")</f>
        <v/>
      </c>
      <c r="AD803" s="19" t="str">
        <f>IF(AND(מרקובחצי[[#This Row],[CycleNumber]]&lt;$B804,SUM(מרקובחצי[[#This Row],[23]],V804)=2),1,"")</f>
        <v/>
      </c>
      <c r="AE803" s="19" t="str">
        <f>IF(AND(מרקובחצי[[#This Row],[CycleNumber]]&lt;$B804,SUM(מרקובחצי[[#This Row],[23]],W804)=2),1,"")</f>
        <v/>
      </c>
      <c r="AF803" s="19" t="str">
        <f>IF(AND(מרקובחצי[[#This Row],[CycleNumber]]&lt;$B804,SUM(מרקובחצי[[#This Row],[31]],O804)=2),1,"")</f>
        <v/>
      </c>
      <c r="AG803" s="19" t="str">
        <f>IF(AND(מרקובחצי[[#This Row],[CycleNumber]]&lt;$B804,SUM(מרקובחצי[[#This Row],[31]],P804)=2),1,"")</f>
        <v/>
      </c>
      <c r="AH803" s="19" t="str">
        <f>IF(AND(מרקובחצי[[#This Row],[CycleNumber]]&lt;$B804,SUM(מרקובחצי[[#This Row],[31]],Q804)=2),1,"")</f>
        <v/>
      </c>
      <c r="AI803" s="19" t="str">
        <f>IF(AND(מרקובחצי[[#This Row],[CycleNumber]]&lt;$B804,SUM(U803:U804)=2),1,"")</f>
        <v/>
      </c>
      <c r="AJ803" s="19" t="str">
        <f>IF(AND(מרקובחצי[[#This Row],[CycleNumber]]&lt;$B804,SUM(מרקובחצי[[#This Row],[32]],O804)=2),1,"")</f>
        <v/>
      </c>
      <c r="AK803" s="19" t="str">
        <f>IF(AND(מרקובחצי[[#This Row],[CycleNumber]]&lt;$B804,SUM(מרקובחצי[[#This Row],[32]],P804)=2),1,"")</f>
        <v/>
      </c>
      <c r="AL803" s="19" t="str">
        <f>IF(AND(מרקובחצי[[#This Row],[CycleNumber]]&lt;$B804,SUM(מרקובחצי[[#This Row],[32]],Q804)=2),1,"")</f>
        <v/>
      </c>
      <c r="AM803" s="19" t="str">
        <f>IF(AND(מרקובחצי[[#This Row],[CycleNumber]]&lt;$B804,SUM(V803:V804)=2),1,"")</f>
        <v/>
      </c>
      <c r="AN803" s="19" t="str">
        <f>IF(AND(מרקובחצי[[#This Row],[CycleNumber]]&lt;$B804,SUM(מרקובחצי[[#This Row],[33]],O804)=2),1,"")</f>
        <v/>
      </c>
      <c r="AO803" s="19" t="str">
        <f>IF(AND(מרקובחצי[[#This Row],[CycleNumber]]&lt;$B804,SUM(מרקובחצי[[#This Row],[33]],P804)=2),1,"")</f>
        <v/>
      </c>
      <c r="AP803" s="19" t="str">
        <f>IF(AND(מרקובחצי[[#This Row],[CycleNumber]]&lt;$B804,SUM(מרקובחצי[[#This Row],[33]],Q804)=2),1,"")</f>
        <v/>
      </c>
      <c r="AQ803" s="19" t="str">
        <f>IF(AND(מרקובחצי[[#This Row],[CycleNumber]]&lt;$B804,SUM(W803:W804)=2),1,"")</f>
        <v/>
      </c>
      <c r="AR803" s="19" t="str">
        <f>IF(AND(מרקובחצי[[#This Row],[CycleNumber]]&lt;$B804,SUM(מרקובחצי[[#This Row],[12]],S804)=2),1,"")</f>
        <v/>
      </c>
      <c r="AS803" s="19" t="str">
        <f>IF(AND(מרקובחצי[[#This Row],[CycleNumber]]&lt;$B804,SUM(מרקובחצי[[#This Row],[22]],V804)=2),1,"")</f>
        <v/>
      </c>
      <c r="AT803" s="21">
        <f>SUM(מרקובחצי[[#This Row],[11]:[33]])</f>
        <v>1</v>
      </c>
    </row>
    <row r="804" spans="1:46" ht="15.6" x14ac:dyDescent="0.25">
      <c r="A804" s="19" t="s">
        <v>75</v>
      </c>
      <c r="B804" s="19">
        <v>3</v>
      </c>
      <c r="C804">
        <v>26</v>
      </c>
      <c r="D804" s="19">
        <f>מרקובחצי[[#This Row],[LengthofCycle]]+1</f>
        <v>27</v>
      </c>
      <c r="E804" t="str">
        <f>IF(IFERROR(LOOKUP(מרקובחצי[[#This Row],[ClientID]],קביעויות[הפלגה]),FALSE)=מרקובחצי[[#This Row],[ClientID]],1,"")</f>
        <v/>
      </c>
      <c r="F804">
        <f>IF(IFERROR(LOOKUP(מרקובחצי[[#This Row],[ClientID]],סוגחציקבוע[S31]),FALSE)=מרקובחצי[[#This Row],[ClientID]],1,"")</f>
        <v>1</v>
      </c>
      <c r="G804" t="str">
        <f>IF(IFERROR(LOOKUP(מרקובחצי[[#This Row],[ClientID]],סוגחציקבוע[S32]),FALSE)=מרקובחצי[[#This Row],[ClientID]],1,"")</f>
        <v/>
      </c>
      <c r="H804" t="str">
        <f>IF(IFERROR(LOOKUP(מרקובחצי[[#This Row],[ClientID]],סוגחציקבוע[S33]),FALSE)=מרקובחצי[[#This Row],[ClientID]],1,"")</f>
        <v/>
      </c>
      <c r="I804" t="str">
        <f>IF(IFERROR(LOOKUP(מרקובחצי[[#This Row],[ClientID]],סוגחציקבוע[S32&amp;33]),FALSE)=מרקובחצי[[#This Row],[ClientID]],1,"")</f>
        <v/>
      </c>
      <c r="J804" s="19">
        <f>IF(SUM(מרקובחצי[[#This Row],[11]:[13]])=1,מרקובחצי[[#This Row],[עד ועד]],IF(SUM(R803:T804)=1,IF(מרקובחצי[[#This Row],[עד ועד]]&lt;J803,מרקובחצי[[#This Row],[עד ועד]],J803),J803))</f>
        <v>26</v>
      </c>
      <c r="K804" s="19">
        <f>IF(SUM(מרקובחצי[[#This Row],[11]:[13]])=1,מרקובחצי[[#This Row],[עד ועד]],IF(SUM(R803:T804)=1,IF(מרקובחצי[[#This Row],[עד ועד]]&gt;K803,מרקובחצי[[#This Row],[עד ועד]],K803),K803))</f>
        <v>27</v>
      </c>
      <c r="L804" s="19">
        <f>IF(AND(SUM(מרקובחצי[[#This Row],[31]:[33]])=1,SUM(U803:W803)=0),מרקובחצי[[#This Row],[מקס]]-מרקובחצי[[#This Row],[מינ]],"")</f>
        <v>1</v>
      </c>
      <c r="M80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804" s="19" t="str">
        <f t="shared" si="12"/>
        <v>S21</v>
      </c>
      <c r="O804" s="19" t="str">
        <f>IF(מרקובחצי[[#This Row],[קבעה הפלגה?]]=1,"",IF(AND(מרקובחצי[[#This Row],[עד ועד]]&lt;29,OR(מרקובחצי[[#This Row],[CycleNumber]]=1,AND(U803=1,OR(מרקובחצי[[#This Row],[עד ועד]]&lt;J803,מרקובחצי[[#This Row],[עד ועד]]&gt;K803)),AND(V803=1,מרקובחצי[[#This Row],[עד ועד]]&lt;J803),W803=1)),1,""))</f>
        <v/>
      </c>
      <c r="P804" s="19" t="str">
        <f>IF(מרקובחצי[[#This Row],[קבעה הפלגה?]]=1,"",IF(AND(מרקובחצי[[#This Row],[עד ועד]]&gt;28,מרקובחצי[[#This Row],[עד ועד]]&lt;32,OR(מרקובחצי[[#This Row],[CycleNumber]]=1,AND(U803=1),AND(V803=1,OR(מרקובחצי[[#This Row],[עד ועד]]&lt;J803,מרקובחצי[[#This Row],[עד ועד]]&gt;K803)),W803=1)),1,""))</f>
        <v/>
      </c>
      <c r="Q804" s="19" t="str">
        <f>IF(מרקובחצי[[#This Row],[קבעה הפלגה?]]=1,"",IF(AND(מרקובחצי[[#This Row],[עד ועד]]&gt;31,OR(מרקובחצי[[#This Row],[CycleNumber]]=1,AND(U803=1),AND(V803=1,מרקובחצי[[#This Row],[עד ועד]]&gt;K803),AND(W803=1,OR(מרקובחצי[[#This Row],[עד ועד]]&gt;K803,מרקובחצי[[#This Row],[עד ועד]]&lt;J803)))),1,""))</f>
        <v/>
      </c>
      <c r="R804" s="19" t="str">
        <f>IF(מרקובחצי[[#This Row],[CycleNumber]]&gt;1,IF(AND(O803=1,מרקובחצי[[#This Row],[עד ועד]]&lt;29),1,""),"")</f>
        <v/>
      </c>
      <c r="S804" s="19" t="str">
        <f>IF(מרקובחצי[[#This Row],[CycleNumber]]&gt;1,IF(OR(AND(O803=1,מרקובחצי[[#This Row],[עד ועד]]&gt;28),AND(P803=1),AND(Q803=1,מרקובחצי[[#This Row],[עד ועד]]&lt;32)),1,""),"")</f>
        <v/>
      </c>
      <c r="T804" s="19" t="str">
        <f>IF(מרקובחצי[[#This Row],[CycleNumber]]&gt;1,IF(AND(Q803=1,מרקובחצי[[#This Row],[עד ועד]]&gt;31),1,""),"")</f>
        <v/>
      </c>
      <c r="U804" s="19">
        <f>IF(מרקובחצי[[#This Row],[CycleNumber]]&gt;1,IF(AND(R803=1,מרקובחצי[[#This Row],[עד ועד]]&lt;29),1,IF(AND(U803=1,NOT(OR(מרקובחצי[[#This Row],[עד ועד]]&lt;J803,מרקובחצי[[#This Row],[עד ועד]]&gt;K803))),1,"")),"")</f>
        <v>1</v>
      </c>
      <c r="V804" s="19" t="str">
        <f>IF(מרקובחצי[[#This Row],[CycleNumber]]&gt;1,IF(AND(SUM(R803:T803)=1,מרקובחצי[[#This Row],[עד ועד]]&gt;28,מרקובחצי[[#This Row],[עד ועד]]&lt;32),1,IF(OR(S803=1,AND(R803=1,מרקובחצי[[#This Row],[עד ועד]]&gt;28),AND(T803=1,מרקובחצי[[#This Row],[עד ועד]]&lt;32)),1,IF(AND(V803=1,NOT(OR(מרקובחצי[[#This Row],[עד ועד]]&lt;J803,מרקובחצי[[#This Row],[עד ועד]]&gt;K803))),1,""))),"")</f>
        <v/>
      </c>
      <c r="W804" s="19" t="str">
        <f>IF(מרקובחצי[[#This Row],[CycleNumber]]&gt;1,IF(AND(T803=1,מרקובחצי[[#This Row],[עד ועד]]&gt;31),1,IF(AND(W803=1,NOT(OR(מרקובחצי[[#This Row],[עד ועד]]&lt;J803,מרקובחצי[[#This Row],[עד ועד]]&gt;K803))),1,"")),"")</f>
        <v/>
      </c>
      <c r="X804" s="19" t="str">
        <f>IF(AND(מרקובחצי[[#This Row],[CycleNumber]]&lt;$B805,SUM(מרקובחצי[[#This Row],[11]],R805)=2),1,"")</f>
        <v/>
      </c>
      <c r="Y804" s="19" t="str">
        <f>IF(AND(מרקובחצי[[#This Row],[CycleNumber]]&lt;$B805,SUM(מרקובחצי[[#This Row],[11]],S805)=2),1,"")</f>
        <v/>
      </c>
      <c r="Z804" s="19" t="str">
        <f>IF(AND(מרקובחצי[[#This Row],[CycleNumber]]&lt;$B805,SUM(מרקובחצי[[#This Row],[13]],S805)=2),1,"")</f>
        <v/>
      </c>
      <c r="AA804" s="19" t="str">
        <f>IF(AND(מרקובחצי[[#This Row],[CycleNumber]]&lt;$B805,SUM(מרקובחצי[[#This Row],[13]],T805)=2),1,"")</f>
        <v/>
      </c>
      <c r="AB804" s="19" t="str">
        <f>IF(AND(מרקובחצי[[#This Row],[CycleNumber]]&lt;$B805,SUM(מרקובחצי[[#This Row],[21]],U805)=2),1,"")</f>
        <v/>
      </c>
      <c r="AC804" s="19" t="str">
        <f>IF(AND(מרקובחצי[[#This Row],[CycleNumber]]&lt;$B805,SUM(מרקובחצי[[#This Row],[21]],V805)=2),1,"")</f>
        <v/>
      </c>
      <c r="AD804" s="19" t="str">
        <f>IF(AND(מרקובחצי[[#This Row],[CycleNumber]]&lt;$B805,SUM(מרקובחצי[[#This Row],[23]],V805)=2),1,"")</f>
        <v/>
      </c>
      <c r="AE804" s="19" t="str">
        <f>IF(AND(מרקובחצי[[#This Row],[CycleNumber]]&lt;$B805,SUM(מרקובחצי[[#This Row],[23]],W805)=2),1,"")</f>
        <v/>
      </c>
      <c r="AF804" s="19" t="str">
        <f>IF(AND(מרקובחצי[[#This Row],[CycleNumber]]&lt;$B805,SUM(מרקובחצי[[#This Row],[31]],O805)=2),1,"")</f>
        <v/>
      </c>
      <c r="AG804" s="19" t="str">
        <f>IF(AND(מרקובחצי[[#This Row],[CycleNumber]]&lt;$B805,SUM(מרקובחצי[[#This Row],[31]],P805)=2),1,"")</f>
        <v/>
      </c>
      <c r="AH804" s="19" t="str">
        <f>IF(AND(מרקובחצי[[#This Row],[CycleNumber]]&lt;$B805,SUM(מרקובחצי[[#This Row],[31]],Q805)=2),1,"")</f>
        <v/>
      </c>
      <c r="AI804" s="19">
        <f>IF(AND(מרקובחצי[[#This Row],[CycleNumber]]&lt;$B805,SUM(U804:U805)=2),1,"")</f>
        <v>1</v>
      </c>
      <c r="AJ804" s="19" t="str">
        <f>IF(AND(מרקובחצי[[#This Row],[CycleNumber]]&lt;$B805,SUM(מרקובחצי[[#This Row],[32]],O805)=2),1,"")</f>
        <v/>
      </c>
      <c r="AK804" s="19" t="str">
        <f>IF(AND(מרקובחצי[[#This Row],[CycleNumber]]&lt;$B805,SUM(מרקובחצי[[#This Row],[32]],P805)=2),1,"")</f>
        <v/>
      </c>
      <c r="AL804" s="19" t="str">
        <f>IF(AND(מרקובחצי[[#This Row],[CycleNumber]]&lt;$B805,SUM(מרקובחצי[[#This Row],[32]],Q805)=2),1,"")</f>
        <v/>
      </c>
      <c r="AM804" s="19" t="str">
        <f>IF(AND(מרקובחצי[[#This Row],[CycleNumber]]&lt;$B805,SUM(V804:V805)=2),1,"")</f>
        <v/>
      </c>
      <c r="AN804" s="19" t="str">
        <f>IF(AND(מרקובחצי[[#This Row],[CycleNumber]]&lt;$B805,SUM(מרקובחצי[[#This Row],[33]],O805)=2),1,"")</f>
        <v/>
      </c>
      <c r="AO804" s="19" t="str">
        <f>IF(AND(מרקובחצי[[#This Row],[CycleNumber]]&lt;$B805,SUM(מרקובחצי[[#This Row],[33]],P805)=2),1,"")</f>
        <v/>
      </c>
      <c r="AP804" s="19" t="str">
        <f>IF(AND(מרקובחצי[[#This Row],[CycleNumber]]&lt;$B805,SUM(מרקובחצי[[#This Row],[33]],Q805)=2),1,"")</f>
        <v/>
      </c>
      <c r="AQ804" s="19" t="str">
        <f>IF(AND(מרקובחצי[[#This Row],[CycleNumber]]&lt;$B805,SUM(W804:W805)=2),1,"")</f>
        <v/>
      </c>
      <c r="AR804" s="19" t="str">
        <f>IF(AND(מרקובחצי[[#This Row],[CycleNumber]]&lt;$B805,SUM(מרקובחצי[[#This Row],[12]],S805)=2),1,"")</f>
        <v/>
      </c>
      <c r="AS804" s="19" t="str">
        <f>IF(AND(מרקובחצי[[#This Row],[CycleNumber]]&lt;$B805,SUM(מרקובחצי[[#This Row],[22]],V805)=2),1,"")</f>
        <v/>
      </c>
      <c r="AT804" s="21">
        <f>SUM(מרקובחצי[[#This Row],[11]:[33]])</f>
        <v>1</v>
      </c>
    </row>
    <row r="805" spans="1:46" ht="15.6" x14ac:dyDescent="0.25">
      <c r="A805" s="19" t="s">
        <v>75</v>
      </c>
      <c r="B805" s="19">
        <v>4</v>
      </c>
      <c r="C805">
        <v>25</v>
      </c>
      <c r="D805" s="19">
        <f>מרקובחצי[[#This Row],[LengthofCycle]]+1</f>
        <v>26</v>
      </c>
      <c r="E805" t="str">
        <f>IF(IFERROR(LOOKUP(מרקובחצי[[#This Row],[ClientID]],קביעויות[הפלגה]),FALSE)=מרקובחצי[[#This Row],[ClientID]],1,"")</f>
        <v/>
      </c>
      <c r="F805">
        <f>IF(IFERROR(LOOKUP(מרקובחצי[[#This Row],[ClientID]],סוגחציקבוע[S31]),FALSE)=מרקובחצי[[#This Row],[ClientID]],1,"")</f>
        <v>1</v>
      </c>
      <c r="G805" t="str">
        <f>IF(IFERROR(LOOKUP(מרקובחצי[[#This Row],[ClientID]],סוגחציקבוע[S32]),FALSE)=מרקובחצי[[#This Row],[ClientID]],1,"")</f>
        <v/>
      </c>
      <c r="H805" t="str">
        <f>IF(IFERROR(LOOKUP(מרקובחצי[[#This Row],[ClientID]],סוגחציקבוע[S33]),FALSE)=מרקובחצי[[#This Row],[ClientID]],1,"")</f>
        <v/>
      </c>
      <c r="I805" t="str">
        <f>IF(IFERROR(LOOKUP(מרקובחצי[[#This Row],[ClientID]],סוגחציקבוע[S32&amp;33]),FALSE)=מרקובחצי[[#This Row],[ClientID]],1,"")</f>
        <v/>
      </c>
      <c r="J805" s="19">
        <f>IF(SUM(מרקובחצי[[#This Row],[11]:[13]])=1,מרקובחצי[[#This Row],[עד ועד]],IF(SUM(R804:T805)=1,IF(מרקובחצי[[#This Row],[עד ועד]]&lt;J804,מרקובחצי[[#This Row],[עד ועד]],J804),J804))</f>
        <v>26</v>
      </c>
      <c r="K805" s="19">
        <f>IF(SUM(מרקובחצי[[#This Row],[11]:[13]])=1,מרקובחצי[[#This Row],[עד ועד]],IF(SUM(R804:T805)=1,IF(מרקובחצי[[#This Row],[עד ועד]]&gt;K804,מרקובחצי[[#This Row],[עד ועד]],K804),K804))</f>
        <v>27</v>
      </c>
      <c r="L805" s="19" t="str">
        <f>IF(AND(SUM(מרקובחצי[[#This Row],[31]:[33]])=1,SUM(U804:W804)=0),מרקובחצי[[#This Row],[מקס]]-מרקובחצי[[#This Row],[מינ]],"")</f>
        <v/>
      </c>
      <c r="M80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805" s="19" t="str">
        <f t="shared" si="12"/>
        <v>S31</v>
      </c>
      <c r="O805" s="19" t="str">
        <f>IF(מרקובחצי[[#This Row],[קבעה הפלגה?]]=1,"",IF(AND(מרקובחצי[[#This Row],[עד ועד]]&lt;29,OR(מרקובחצי[[#This Row],[CycleNumber]]=1,AND(U804=1,OR(מרקובחצי[[#This Row],[עד ועד]]&lt;J804,מרקובחצי[[#This Row],[עד ועד]]&gt;K804)),AND(V804=1,מרקובחצי[[#This Row],[עד ועד]]&lt;J804),W804=1)),1,""))</f>
        <v/>
      </c>
      <c r="P805" s="19" t="str">
        <f>IF(מרקובחצי[[#This Row],[קבעה הפלגה?]]=1,"",IF(AND(מרקובחצי[[#This Row],[עד ועד]]&gt;28,מרקובחצי[[#This Row],[עד ועד]]&lt;32,OR(מרקובחצי[[#This Row],[CycleNumber]]=1,AND(U804=1),AND(V804=1,OR(מרקובחצי[[#This Row],[עד ועד]]&lt;J804,מרקובחצי[[#This Row],[עד ועד]]&gt;K804)),W804=1)),1,""))</f>
        <v/>
      </c>
      <c r="Q805" s="19" t="str">
        <f>IF(מרקובחצי[[#This Row],[קבעה הפלגה?]]=1,"",IF(AND(מרקובחצי[[#This Row],[עד ועד]]&gt;31,OR(מרקובחצי[[#This Row],[CycleNumber]]=1,AND(U804=1),AND(V804=1,מרקובחצי[[#This Row],[עד ועד]]&gt;K804),AND(W804=1,OR(מרקובחצי[[#This Row],[עד ועד]]&gt;K804,מרקובחצי[[#This Row],[עד ועד]]&lt;J804)))),1,""))</f>
        <v/>
      </c>
      <c r="R805" s="19" t="str">
        <f>IF(מרקובחצי[[#This Row],[CycleNumber]]&gt;1,IF(AND(O804=1,מרקובחצי[[#This Row],[עד ועד]]&lt;29),1,""),"")</f>
        <v/>
      </c>
      <c r="S805" s="19" t="str">
        <f>IF(מרקובחצי[[#This Row],[CycleNumber]]&gt;1,IF(OR(AND(O804=1,מרקובחצי[[#This Row],[עד ועד]]&gt;28),AND(P804=1),AND(Q804=1,מרקובחצי[[#This Row],[עד ועד]]&lt;32)),1,""),"")</f>
        <v/>
      </c>
      <c r="T805" s="19" t="str">
        <f>IF(מרקובחצי[[#This Row],[CycleNumber]]&gt;1,IF(AND(Q804=1,מרקובחצי[[#This Row],[עד ועד]]&gt;31),1,""),"")</f>
        <v/>
      </c>
      <c r="U805" s="19">
        <f>IF(מרקובחצי[[#This Row],[CycleNumber]]&gt;1,IF(AND(R804=1,מרקובחצי[[#This Row],[עד ועד]]&lt;29),1,IF(AND(U804=1,NOT(OR(מרקובחצי[[#This Row],[עד ועד]]&lt;J804,מרקובחצי[[#This Row],[עד ועד]]&gt;K804))),1,"")),"")</f>
        <v>1</v>
      </c>
      <c r="V805" s="19" t="str">
        <f>IF(מרקובחצי[[#This Row],[CycleNumber]]&gt;1,IF(AND(SUM(R804:T804)=1,מרקובחצי[[#This Row],[עד ועד]]&gt;28,מרקובחצי[[#This Row],[עד ועד]]&lt;32),1,IF(OR(S804=1,AND(R804=1,מרקובחצי[[#This Row],[עד ועד]]&gt;28),AND(T804=1,מרקובחצי[[#This Row],[עד ועד]]&lt;32)),1,IF(AND(V804=1,NOT(OR(מרקובחצי[[#This Row],[עד ועד]]&lt;J804,מרקובחצי[[#This Row],[עד ועד]]&gt;K804))),1,""))),"")</f>
        <v/>
      </c>
      <c r="W805" s="19" t="str">
        <f>IF(מרקובחצי[[#This Row],[CycleNumber]]&gt;1,IF(AND(T804=1,מרקובחצי[[#This Row],[עד ועד]]&gt;31),1,IF(AND(W804=1,NOT(OR(מרקובחצי[[#This Row],[עד ועד]]&lt;J804,מרקובחצי[[#This Row],[עד ועד]]&gt;K804))),1,"")),"")</f>
        <v/>
      </c>
      <c r="X805" s="19" t="str">
        <f>IF(AND(מרקובחצי[[#This Row],[CycleNumber]]&lt;$B806,SUM(מרקובחצי[[#This Row],[11]],R806)=2),1,"")</f>
        <v/>
      </c>
      <c r="Y805" s="19" t="str">
        <f>IF(AND(מרקובחצי[[#This Row],[CycleNumber]]&lt;$B806,SUM(מרקובחצי[[#This Row],[11]],S806)=2),1,"")</f>
        <v/>
      </c>
      <c r="Z805" s="19" t="str">
        <f>IF(AND(מרקובחצי[[#This Row],[CycleNumber]]&lt;$B806,SUM(מרקובחצי[[#This Row],[13]],S806)=2),1,"")</f>
        <v/>
      </c>
      <c r="AA805" s="19" t="str">
        <f>IF(AND(מרקובחצי[[#This Row],[CycleNumber]]&lt;$B806,SUM(מרקובחצי[[#This Row],[13]],T806)=2),1,"")</f>
        <v/>
      </c>
      <c r="AB805" s="19" t="str">
        <f>IF(AND(מרקובחצי[[#This Row],[CycleNumber]]&lt;$B806,SUM(מרקובחצי[[#This Row],[21]],U806)=2),1,"")</f>
        <v/>
      </c>
      <c r="AC805" s="19" t="str">
        <f>IF(AND(מרקובחצי[[#This Row],[CycleNumber]]&lt;$B806,SUM(מרקובחצי[[#This Row],[21]],V806)=2),1,"")</f>
        <v/>
      </c>
      <c r="AD805" s="19" t="str">
        <f>IF(AND(מרקובחצי[[#This Row],[CycleNumber]]&lt;$B806,SUM(מרקובחצי[[#This Row],[23]],V806)=2),1,"")</f>
        <v/>
      </c>
      <c r="AE805" s="19" t="str">
        <f>IF(AND(מרקובחצי[[#This Row],[CycleNumber]]&lt;$B806,SUM(מרקובחצי[[#This Row],[23]],W806)=2),1,"")</f>
        <v/>
      </c>
      <c r="AF805" s="19" t="str">
        <f>IF(AND(מרקובחצי[[#This Row],[CycleNumber]]&lt;$B806,SUM(מרקובחצי[[#This Row],[31]],O806)=2),1,"")</f>
        <v/>
      </c>
      <c r="AG805" s="19" t="str">
        <f>IF(AND(מרקובחצי[[#This Row],[CycleNumber]]&lt;$B806,SUM(מרקובחצי[[#This Row],[31]],P806)=2),1,"")</f>
        <v/>
      </c>
      <c r="AH805" s="19" t="str">
        <f>IF(AND(מרקובחצי[[#This Row],[CycleNumber]]&lt;$B806,SUM(מרקובחצי[[#This Row],[31]],Q806)=2),1,"")</f>
        <v/>
      </c>
      <c r="AI805" s="19">
        <f>IF(AND(מרקובחצי[[#This Row],[CycleNumber]]&lt;$B806,SUM(U805:U806)=2),1,"")</f>
        <v>1</v>
      </c>
      <c r="AJ805" s="19" t="str">
        <f>IF(AND(מרקובחצי[[#This Row],[CycleNumber]]&lt;$B806,SUM(מרקובחצי[[#This Row],[32]],O806)=2),1,"")</f>
        <v/>
      </c>
      <c r="AK805" s="19" t="str">
        <f>IF(AND(מרקובחצי[[#This Row],[CycleNumber]]&lt;$B806,SUM(מרקובחצי[[#This Row],[32]],P806)=2),1,"")</f>
        <v/>
      </c>
      <c r="AL805" s="19" t="str">
        <f>IF(AND(מרקובחצי[[#This Row],[CycleNumber]]&lt;$B806,SUM(מרקובחצי[[#This Row],[32]],Q806)=2),1,"")</f>
        <v/>
      </c>
      <c r="AM805" s="19" t="str">
        <f>IF(AND(מרקובחצי[[#This Row],[CycleNumber]]&lt;$B806,SUM(V805:V806)=2),1,"")</f>
        <v/>
      </c>
      <c r="AN805" s="19" t="str">
        <f>IF(AND(מרקובחצי[[#This Row],[CycleNumber]]&lt;$B806,SUM(מרקובחצי[[#This Row],[33]],O806)=2),1,"")</f>
        <v/>
      </c>
      <c r="AO805" s="19" t="str">
        <f>IF(AND(מרקובחצי[[#This Row],[CycleNumber]]&lt;$B806,SUM(מרקובחצי[[#This Row],[33]],P806)=2),1,"")</f>
        <v/>
      </c>
      <c r="AP805" s="19" t="str">
        <f>IF(AND(מרקובחצי[[#This Row],[CycleNumber]]&lt;$B806,SUM(מרקובחצי[[#This Row],[33]],Q806)=2),1,"")</f>
        <v/>
      </c>
      <c r="AQ805" s="19" t="str">
        <f>IF(AND(מרקובחצי[[#This Row],[CycleNumber]]&lt;$B806,SUM(W805:W806)=2),1,"")</f>
        <v/>
      </c>
      <c r="AR805" s="19" t="str">
        <f>IF(AND(מרקובחצי[[#This Row],[CycleNumber]]&lt;$B806,SUM(מרקובחצי[[#This Row],[12]],S806)=2),1,"")</f>
        <v/>
      </c>
      <c r="AS805" s="19" t="str">
        <f>IF(AND(מרקובחצי[[#This Row],[CycleNumber]]&lt;$B806,SUM(מרקובחצי[[#This Row],[22]],V806)=2),1,"")</f>
        <v/>
      </c>
      <c r="AT805" s="21">
        <f>SUM(מרקובחצי[[#This Row],[11]:[33]])</f>
        <v>1</v>
      </c>
    </row>
    <row r="806" spans="1:46" ht="15.6" x14ac:dyDescent="0.25">
      <c r="A806" s="19" t="s">
        <v>75</v>
      </c>
      <c r="B806" s="19">
        <v>5</v>
      </c>
      <c r="C806">
        <v>25</v>
      </c>
      <c r="D806" s="19">
        <f>מרקובחצי[[#This Row],[LengthofCycle]]+1</f>
        <v>26</v>
      </c>
      <c r="E806" t="str">
        <f>IF(IFERROR(LOOKUP(מרקובחצי[[#This Row],[ClientID]],קביעויות[הפלגה]),FALSE)=מרקובחצי[[#This Row],[ClientID]],1,"")</f>
        <v/>
      </c>
      <c r="F806">
        <f>IF(IFERROR(LOOKUP(מרקובחצי[[#This Row],[ClientID]],סוגחציקבוע[S31]),FALSE)=מרקובחצי[[#This Row],[ClientID]],1,"")</f>
        <v>1</v>
      </c>
      <c r="G806" t="str">
        <f>IF(IFERROR(LOOKUP(מרקובחצי[[#This Row],[ClientID]],סוגחציקבוע[S32]),FALSE)=מרקובחצי[[#This Row],[ClientID]],1,"")</f>
        <v/>
      </c>
      <c r="H806" t="str">
        <f>IF(IFERROR(LOOKUP(מרקובחצי[[#This Row],[ClientID]],סוגחציקבוע[S33]),FALSE)=מרקובחצי[[#This Row],[ClientID]],1,"")</f>
        <v/>
      </c>
      <c r="I806" t="str">
        <f>IF(IFERROR(LOOKUP(מרקובחצי[[#This Row],[ClientID]],סוגחציקבוע[S32&amp;33]),FALSE)=מרקובחצי[[#This Row],[ClientID]],1,"")</f>
        <v/>
      </c>
      <c r="J806" s="19">
        <f>IF(SUM(מרקובחצי[[#This Row],[11]:[13]])=1,מרקובחצי[[#This Row],[עד ועד]],IF(SUM(R805:T806)=1,IF(מרקובחצי[[#This Row],[עד ועד]]&lt;J805,מרקובחצי[[#This Row],[עד ועד]],J805),J805))</f>
        <v>26</v>
      </c>
      <c r="K806" s="19">
        <f>IF(SUM(מרקובחצי[[#This Row],[11]:[13]])=1,מרקובחצי[[#This Row],[עד ועד]],IF(SUM(R805:T806)=1,IF(מרקובחצי[[#This Row],[עד ועד]]&gt;K805,מרקובחצי[[#This Row],[עד ועד]],K805),K805))</f>
        <v>27</v>
      </c>
      <c r="L806" s="19" t="str">
        <f>IF(AND(SUM(מרקובחצי[[#This Row],[31]:[33]])=1,SUM(U805:W805)=0),מרקובחצי[[#This Row],[מקס]]-מרקובחצי[[#This Row],[מינ]],"")</f>
        <v/>
      </c>
      <c r="M80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806" s="19" t="str">
        <f t="shared" si="12"/>
        <v>S31</v>
      </c>
      <c r="O806" s="19" t="str">
        <f>IF(מרקובחצי[[#This Row],[קבעה הפלגה?]]=1,"",IF(AND(מרקובחצי[[#This Row],[עד ועד]]&lt;29,OR(מרקובחצי[[#This Row],[CycleNumber]]=1,AND(U805=1,OR(מרקובחצי[[#This Row],[עד ועד]]&lt;J805,מרקובחצי[[#This Row],[עד ועד]]&gt;K805)),AND(V805=1,מרקובחצי[[#This Row],[עד ועד]]&lt;J805),W805=1)),1,""))</f>
        <v/>
      </c>
      <c r="P806" s="19" t="str">
        <f>IF(מרקובחצי[[#This Row],[קבעה הפלגה?]]=1,"",IF(AND(מרקובחצי[[#This Row],[עד ועד]]&gt;28,מרקובחצי[[#This Row],[עד ועד]]&lt;32,OR(מרקובחצי[[#This Row],[CycleNumber]]=1,AND(U805=1),AND(V805=1,OR(מרקובחצי[[#This Row],[עד ועד]]&lt;J805,מרקובחצי[[#This Row],[עד ועד]]&gt;K805)),W805=1)),1,""))</f>
        <v/>
      </c>
      <c r="Q806" s="19" t="str">
        <f>IF(מרקובחצי[[#This Row],[קבעה הפלגה?]]=1,"",IF(AND(מרקובחצי[[#This Row],[עד ועד]]&gt;31,OR(מרקובחצי[[#This Row],[CycleNumber]]=1,AND(U805=1),AND(V805=1,מרקובחצי[[#This Row],[עד ועד]]&gt;K805),AND(W805=1,OR(מרקובחצי[[#This Row],[עד ועד]]&gt;K805,מרקובחצי[[#This Row],[עד ועד]]&lt;J805)))),1,""))</f>
        <v/>
      </c>
      <c r="R806" s="19" t="str">
        <f>IF(מרקובחצי[[#This Row],[CycleNumber]]&gt;1,IF(AND(O805=1,מרקובחצי[[#This Row],[עד ועד]]&lt;29),1,""),"")</f>
        <v/>
      </c>
      <c r="S806" s="19" t="str">
        <f>IF(מרקובחצי[[#This Row],[CycleNumber]]&gt;1,IF(OR(AND(O805=1,מרקובחצי[[#This Row],[עד ועד]]&gt;28),AND(P805=1),AND(Q805=1,מרקובחצי[[#This Row],[עד ועד]]&lt;32)),1,""),"")</f>
        <v/>
      </c>
      <c r="T806" s="19" t="str">
        <f>IF(מרקובחצי[[#This Row],[CycleNumber]]&gt;1,IF(AND(Q805=1,מרקובחצי[[#This Row],[עד ועד]]&gt;31),1,""),"")</f>
        <v/>
      </c>
      <c r="U806" s="19">
        <f>IF(מרקובחצי[[#This Row],[CycleNumber]]&gt;1,IF(AND(R805=1,מרקובחצי[[#This Row],[עד ועד]]&lt;29),1,IF(AND(U805=1,NOT(OR(מרקובחצי[[#This Row],[עד ועד]]&lt;J805,מרקובחצי[[#This Row],[עד ועד]]&gt;K805))),1,"")),"")</f>
        <v>1</v>
      </c>
      <c r="V806" s="19" t="str">
        <f>IF(מרקובחצי[[#This Row],[CycleNumber]]&gt;1,IF(AND(SUM(R805:T805)=1,מרקובחצי[[#This Row],[עד ועד]]&gt;28,מרקובחצי[[#This Row],[עד ועד]]&lt;32),1,IF(OR(S805=1,AND(R805=1,מרקובחצי[[#This Row],[עד ועד]]&gt;28),AND(T805=1,מרקובחצי[[#This Row],[עד ועד]]&lt;32)),1,IF(AND(V805=1,NOT(OR(מרקובחצי[[#This Row],[עד ועד]]&lt;J805,מרקובחצי[[#This Row],[עד ועד]]&gt;K805))),1,""))),"")</f>
        <v/>
      </c>
      <c r="W806" s="19" t="str">
        <f>IF(מרקובחצי[[#This Row],[CycleNumber]]&gt;1,IF(AND(T805=1,מרקובחצי[[#This Row],[עד ועד]]&gt;31),1,IF(AND(W805=1,NOT(OR(מרקובחצי[[#This Row],[עד ועד]]&lt;J805,מרקובחצי[[#This Row],[עד ועד]]&gt;K805))),1,"")),"")</f>
        <v/>
      </c>
      <c r="X806" s="19" t="str">
        <f>IF(AND(מרקובחצי[[#This Row],[CycleNumber]]&lt;$B807,SUM(מרקובחצי[[#This Row],[11]],R807)=2),1,"")</f>
        <v/>
      </c>
      <c r="Y806" s="19" t="str">
        <f>IF(AND(מרקובחצי[[#This Row],[CycleNumber]]&lt;$B807,SUM(מרקובחצי[[#This Row],[11]],S807)=2),1,"")</f>
        <v/>
      </c>
      <c r="Z806" s="19" t="str">
        <f>IF(AND(מרקובחצי[[#This Row],[CycleNumber]]&lt;$B807,SUM(מרקובחצי[[#This Row],[13]],S807)=2),1,"")</f>
        <v/>
      </c>
      <c r="AA806" s="19" t="str">
        <f>IF(AND(מרקובחצי[[#This Row],[CycleNumber]]&lt;$B807,SUM(מרקובחצי[[#This Row],[13]],T807)=2),1,"")</f>
        <v/>
      </c>
      <c r="AB806" s="19" t="str">
        <f>IF(AND(מרקובחצי[[#This Row],[CycleNumber]]&lt;$B807,SUM(מרקובחצי[[#This Row],[21]],U807)=2),1,"")</f>
        <v/>
      </c>
      <c r="AC806" s="19" t="str">
        <f>IF(AND(מרקובחצי[[#This Row],[CycleNumber]]&lt;$B807,SUM(מרקובחצי[[#This Row],[21]],V807)=2),1,"")</f>
        <v/>
      </c>
      <c r="AD806" s="19" t="str">
        <f>IF(AND(מרקובחצי[[#This Row],[CycleNumber]]&lt;$B807,SUM(מרקובחצי[[#This Row],[23]],V807)=2),1,"")</f>
        <v/>
      </c>
      <c r="AE806" s="19" t="str">
        <f>IF(AND(מרקובחצי[[#This Row],[CycleNumber]]&lt;$B807,SUM(מרקובחצי[[#This Row],[23]],W807)=2),1,"")</f>
        <v/>
      </c>
      <c r="AF806" s="19">
        <f>IF(AND(מרקובחצי[[#This Row],[CycleNumber]]&lt;$B807,SUM(מרקובחצי[[#This Row],[31]],O807)=2),1,"")</f>
        <v>1</v>
      </c>
      <c r="AG806" s="19" t="str">
        <f>IF(AND(מרקובחצי[[#This Row],[CycleNumber]]&lt;$B807,SUM(מרקובחצי[[#This Row],[31]],P807)=2),1,"")</f>
        <v/>
      </c>
      <c r="AH806" s="19" t="str">
        <f>IF(AND(מרקובחצי[[#This Row],[CycleNumber]]&lt;$B807,SUM(מרקובחצי[[#This Row],[31]],Q807)=2),1,"")</f>
        <v/>
      </c>
      <c r="AI806" s="19" t="str">
        <f>IF(AND(מרקובחצי[[#This Row],[CycleNumber]]&lt;$B807,SUM(U806:U807)=2),1,"")</f>
        <v/>
      </c>
      <c r="AJ806" s="19" t="str">
        <f>IF(AND(מרקובחצי[[#This Row],[CycleNumber]]&lt;$B807,SUM(מרקובחצי[[#This Row],[32]],O807)=2),1,"")</f>
        <v/>
      </c>
      <c r="AK806" s="19" t="str">
        <f>IF(AND(מרקובחצי[[#This Row],[CycleNumber]]&lt;$B807,SUM(מרקובחצי[[#This Row],[32]],P807)=2),1,"")</f>
        <v/>
      </c>
      <c r="AL806" s="19" t="str">
        <f>IF(AND(מרקובחצי[[#This Row],[CycleNumber]]&lt;$B807,SUM(מרקובחצי[[#This Row],[32]],Q807)=2),1,"")</f>
        <v/>
      </c>
      <c r="AM806" s="19" t="str">
        <f>IF(AND(מרקובחצי[[#This Row],[CycleNumber]]&lt;$B807,SUM(V806:V807)=2),1,"")</f>
        <v/>
      </c>
      <c r="AN806" s="19" t="str">
        <f>IF(AND(מרקובחצי[[#This Row],[CycleNumber]]&lt;$B807,SUM(מרקובחצי[[#This Row],[33]],O807)=2),1,"")</f>
        <v/>
      </c>
      <c r="AO806" s="19" t="str">
        <f>IF(AND(מרקובחצי[[#This Row],[CycleNumber]]&lt;$B807,SUM(מרקובחצי[[#This Row],[33]],P807)=2),1,"")</f>
        <v/>
      </c>
      <c r="AP806" s="19" t="str">
        <f>IF(AND(מרקובחצי[[#This Row],[CycleNumber]]&lt;$B807,SUM(מרקובחצי[[#This Row],[33]],Q807)=2),1,"")</f>
        <v/>
      </c>
      <c r="AQ806" s="19" t="str">
        <f>IF(AND(מרקובחצי[[#This Row],[CycleNumber]]&lt;$B807,SUM(W806:W807)=2),1,"")</f>
        <v/>
      </c>
      <c r="AR806" s="19" t="str">
        <f>IF(AND(מרקובחצי[[#This Row],[CycleNumber]]&lt;$B807,SUM(מרקובחצי[[#This Row],[12]],S807)=2),1,"")</f>
        <v/>
      </c>
      <c r="AS806" s="19" t="str">
        <f>IF(AND(מרקובחצי[[#This Row],[CycleNumber]]&lt;$B807,SUM(מרקובחצי[[#This Row],[22]],V807)=2),1,"")</f>
        <v/>
      </c>
      <c r="AT806" s="21">
        <f>SUM(מרקובחצי[[#This Row],[11]:[33]])</f>
        <v>1</v>
      </c>
    </row>
    <row r="807" spans="1:46" ht="15.6" x14ac:dyDescent="0.25">
      <c r="A807" s="19" t="s">
        <v>75</v>
      </c>
      <c r="B807" s="19">
        <v>6</v>
      </c>
      <c r="C807">
        <v>24</v>
      </c>
      <c r="D807" s="19">
        <f>מרקובחצי[[#This Row],[LengthofCycle]]+1</f>
        <v>25</v>
      </c>
      <c r="E807" t="str">
        <f>IF(IFERROR(LOOKUP(מרקובחצי[[#This Row],[ClientID]],קביעויות[הפלגה]),FALSE)=מרקובחצי[[#This Row],[ClientID]],1,"")</f>
        <v/>
      </c>
      <c r="F807">
        <f>IF(IFERROR(LOOKUP(מרקובחצי[[#This Row],[ClientID]],סוגחציקבוע[S31]),FALSE)=מרקובחצי[[#This Row],[ClientID]],1,"")</f>
        <v>1</v>
      </c>
      <c r="G807" t="str">
        <f>IF(IFERROR(LOOKUP(מרקובחצי[[#This Row],[ClientID]],סוגחציקבוע[S32]),FALSE)=מרקובחצי[[#This Row],[ClientID]],1,"")</f>
        <v/>
      </c>
      <c r="H807" t="str">
        <f>IF(IFERROR(LOOKUP(מרקובחצי[[#This Row],[ClientID]],סוגחציקבוע[S33]),FALSE)=מרקובחצי[[#This Row],[ClientID]],1,"")</f>
        <v/>
      </c>
      <c r="I807" t="str">
        <f>IF(IFERROR(LOOKUP(מרקובחצי[[#This Row],[ClientID]],סוגחציקבוע[S32&amp;33]),FALSE)=מרקובחצי[[#This Row],[ClientID]],1,"")</f>
        <v/>
      </c>
      <c r="J807" s="19">
        <f>IF(SUM(מרקובחצי[[#This Row],[11]:[13]])=1,מרקובחצי[[#This Row],[עד ועד]],IF(SUM(R806:T807)=1,IF(מרקובחצי[[#This Row],[עד ועד]]&lt;J806,מרקובחצי[[#This Row],[עד ועד]],J806),J806))</f>
        <v>25</v>
      </c>
      <c r="K807" s="19">
        <f>IF(SUM(מרקובחצי[[#This Row],[11]:[13]])=1,מרקובחצי[[#This Row],[עד ועד]],IF(SUM(R806:T807)=1,IF(מרקובחצי[[#This Row],[עד ועד]]&gt;K806,מרקובחצי[[#This Row],[עד ועד]],K806),K806))</f>
        <v>25</v>
      </c>
      <c r="L807" s="19" t="str">
        <f>IF(AND(SUM(מרקובחצי[[#This Row],[31]:[33]])=1,SUM(U806:W806)=0),מרקובחצי[[#This Row],[מקס]]-מרקובחצי[[#This Row],[מינ]],"")</f>
        <v/>
      </c>
      <c r="M80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807" s="19" t="str">
        <f t="shared" si="12"/>
        <v>S31</v>
      </c>
      <c r="O807" s="19">
        <f>IF(מרקובחצי[[#This Row],[קבעה הפלגה?]]=1,"",IF(AND(מרקובחצי[[#This Row],[עד ועד]]&lt;29,OR(מרקובחצי[[#This Row],[CycleNumber]]=1,AND(U806=1,OR(מרקובחצי[[#This Row],[עד ועד]]&lt;J806,מרקובחצי[[#This Row],[עד ועד]]&gt;K806)),AND(V806=1,מרקובחצי[[#This Row],[עד ועד]]&lt;J806),W806=1)),1,""))</f>
        <v>1</v>
      </c>
      <c r="P807" s="19" t="str">
        <f>IF(מרקובחצי[[#This Row],[קבעה הפלגה?]]=1,"",IF(AND(מרקובחצי[[#This Row],[עד ועד]]&gt;28,מרקובחצי[[#This Row],[עד ועד]]&lt;32,OR(מרקובחצי[[#This Row],[CycleNumber]]=1,AND(U806=1),AND(V806=1,OR(מרקובחצי[[#This Row],[עד ועד]]&lt;J806,מרקובחצי[[#This Row],[עד ועד]]&gt;K806)),W806=1)),1,""))</f>
        <v/>
      </c>
      <c r="Q807" s="19" t="str">
        <f>IF(מרקובחצי[[#This Row],[קבעה הפלגה?]]=1,"",IF(AND(מרקובחצי[[#This Row],[עד ועד]]&gt;31,OR(מרקובחצי[[#This Row],[CycleNumber]]=1,AND(U806=1),AND(V806=1,מרקובחצי[[#This Row],[עד ועד]]&gt;K806),AND(W806=1,OR(מרקובחצי[[#This Row],[עד ועד]]&gt;K806,מרקובחצי[[#This Row],[עד ועד]]&lt;J806)))),1,""))</f>
        <v/>
      </c>
      <c r="R807" s="19" t="str">
        <f>IF(מרקובחצי[[#This Row],[CycleNumber]]&gt;1,IF(AND(O806=1,מרקובחצי[[#This Row],[עד ועד]]&lt;29),1,""),"")</f>
        <v/>
      </c>
      <c r="S807" s="19" t="str">
        <f>IF(מרקובחצי[[#This Row],[CycleNumber]]&gt;1,IF(OR(AND(O806=1,מרקובחצי[[#This Row],[עד ועד]]&gt;28),AND(P806=1),AND(Q806=1,מרקובחצי[[#This Row],[עד ועד]]&lt;32)),1,""),"")</f>
        <v/>
      </c>
      <c r="T807" s="19" t="str">
        <f>IF(מרקובחצי[[#This Row],[CycleNumber]]&gt;1,IF(AND(Q806=1,מרקובחצי[[#This Row],[עד ועד]]&gt;31),1,""),"")</f>
        <v/>
      </c>
      <c r="U807" s="19" t="str">
        <f>IF(מרקובחצי[[#This Row],[CycleNumber]]&gt;1,IF(AND(R806=1,מרקובחצי[[#This Row],[עד ועד]]&lt;29),1,IF(AND(U806=1,NOT(OR(מרקובחצי[[#This Row],[עד ועד]]&lt;J806,מרקובחצי[[#This Row],[עד ועד]]&gt;K806))),1,"")),"")</f>
        <v/>
      </c>
      <c r="V807" s="19" t="str">
        <f>IF(מרקובחצי[[#This Row],[CycleNumber]]&gt;1,IF(AND(SUM(R806:T806)=1,מרקובחצי[[#This Row],[עד ועד]]&gt;28,מרקובחצי[[#This Row],[עד ועד]]&lt;32),1,IF(OR(S806=1,AND(R806=1,מרקובחצי[[#This Row],[עד ועד]]&gt;28),AND(T806=1,מרקובחצי[[#This Row],[עד ועד]]&lt;32)),1,IF(AND(V806=1,NOT(OR(מרקובחצי[[#This Row],[עד ועד]]&lt;J806,מרקובחצי[[#This Row],[עד ועד]]&gt;K806))),1,""))),"")</f>
        <v/>
      </c>
      <c r="W807" s="19" t="str">
        <f>IF(מרקובחצי[[#This Row],[CycleNumber]]&gt;1,IF(AND(T806=1,מרקובחצי[[#This Row],[עד ועד]]&gt;31),1,IF(AND(W806=1,NOT(OR(מרקובחצי[[#This Row],[עד ועד]]&lt;J806,מרקובחצי[[#This Row],[עד ועד]]&gt;K806))),1,"")),"")</f>
        <v/>
      </c>
      <c r="X807" s="19">
        <f>IF(AND(מרקובחצי[[#This Row],[CycleNumber]]&lt;$B808,SUM(מרקובחצי[[#This Row],[11]],R808)=2),1,"")</f>
        <v>1</v>
      </c>
      <c r="Y807" s="19" t="str">
        <f>IF(AND(מרקובחצי[[#This Row],[CycleNumber]]&lt;$B808,SUM(מרקובחצי[[#This Row],[11]],S808)=2),1,"")</f>
        <v/>
      </c>
      <c r="Z807" s="19" t="str">
        <f>IF(AND(מרקובחצי[[#This Row],[CycleNumber]]&lt;$B808,SUM(מרקובחצי[[#This Row],[13]],S808)=2),1,"")</f>
        <v/>
      </c>
      <c r="AA807" s="19" t="str">
        <f>IF(AND(מרקובחצי[[#This Row],[CycleNumber]]&lt;$B808,SUM(מרקובחצי[[#This Row],[13]],T808)=2),1,"")</f>
        <v/>
      </c>
      <c r="AB807" s="19" t="str">
        <f>IF(AND(מרקובחצי[[#This Row],[CycleNumber]]&lt;$B808,SUM(מרקובחצי[[#This Row],[21]],U808)=2),1,"")</f>
        <v/>
      </c>
      <c r="AC807" s="19" t="str">
        <f>IF(AND(מרקובחצי[[#This Row],[CycleNumber]]&lt;$B808,SUM(מרקובחצי[[#This Row],[21]],V808)=2),1,"")</f>
        <v/>
      </c>
      <c r="AD807" s="19" t="str">
        <f>IF(AND(מרקובחצי[[#This Row],[CycleNumber]]&lt;$B808,SUM(מרקובחצי[[#This Row],[23]],V808)=2),1,"")</f>
        <v/>
      </c>
      <c r="AE807" s="19" t="str">
        <f>IF(AND(מרקובחצי[[#This Row],[CycleNumber]]&lt;$B808,SUM(מרקובחצי[[#This Row],[23]],W808)=2),1,"")</f>
        <v/>
      </c>
      <c r="AF807" s="19" t="str">
        <f>IF(AND(מרקובחצי[[#This Row],[CycleNumber]]&lt;$B808,SUM(מרקובחצי[[#This Row],[31]],O808)=2),1,"")</f>
        <v/>
      </c>
      <c r="AG807" s="19" t="str">
        <f>IF(AND(מרקובחצי[[#This Row],[CycleNumber]]&lt;$B808,SUM(מרקובחצי[[#This Row],[31]],P808)=2),1,"")</f>
        <v/>
      </c>
      <c r="AH807" s="19" t="str">
        <f>IF(AND(מרקובחצי[[#This Row],[CycleNumber]]&lt;$B808,SUM(מרקובחצי[[#This Row],[31]],Q808)=2),1,"")</f>
        <v/>
      </c>
      <c r="AI807" s="19" t="str">
        <f>IF(AND(מרקובחצי[[#This Row],[CycleNumber]]&lt;$B808,SUM(U807:U808)=2),1,"")</f>
        <v/>
      </c>
      <c r="AJ807" s="19" t="str">
        <f>IF(AND(מרקובחצי[[#This Row],[CycleNumber]]&lt;$B808,SUM(מרקובחצי[[#This Row],[32]],O808)=2),1,"")</f>
        <v/>
      </c>
      <c r="AK807" s="19" t="str">
        <f>IF(AND(מרקובחצי[[#This Row],[CycleNumber]]&lt;$B808,SUM(מרקובחצי[[#This Row],[32]],P808)=2),1,"")</f>
        <v/>
      </c>
      <c r="AL807" s="19" t="str">
        <f>IF(AND(מרקובחצי[[#This Row],[CycleNumber]]&lt;$B808,SUM(מרקובחצי[[#This Row],[32]],Q808)=2),1,"")</f>
        <v/>
      </c>
      <c r="AM807" s="19" t="str">
        <f>IF(AND(מרקובחצי[[#This Row],[CycleNumber]]&lt;$B808,SUM(V807:V808)=2),1,"")</f>
        <v/>
      </c>
      <c r="AN807" s="19" t="str">
        <f>IF(AND(מרקובחצי[[#This Row],[CycleNumber]]&lt;$B808,SUM(מרקובחצי[[#This Row],[33]],O808)=2),1,"")</f>
        <v/>
      </c>
      <c r="AO807" s="19" t="str">
        <f>IF(AND(מרקובחצי[[#This Row],[CycleNumber]]&lt;$B808,SUM(מרקובחצי[[#This Row],[33]],P808)=2),1,"")</f>
        <v/>
      </c>
      <c r="AP807" s="19" t="str">
        <f>IF(AND(מרקובחצי[[#This Row],[CycleNumber]]&lt;$B808,SUM(מרקובחצי[[#This Row],[33]],Q808)=2),1,"")</f>
        <v/>
      </c>
      <c r="AQ807" s="19" t="str">
        <f>IF(AND(מרקובחצי[[#This Row],[CycleNumber]]&lt;$B808,SUM(W807:W808)=2),1,"")</f>
        <v/>
      </c>
      <c r="AR807" s="19" t="str">
        <f>IF(AND(מרקובחצי[[#This Row],[CycleNumber]]&lt;$B808,SUM(מרקובחצי[[#This Row],[12]],S808)=2),1,"")</f>
        <v/>
      </c>
      <c r="AS807" s="19" t="str">
        <f>IF(AND(מרקובחצי[[#This Row],[CycleNumber]]&lt;$B808,SUM(מרקובחצי[[#This Row],[22]],V808)=2),1,"")</f>
        <v/>
      </c>
      <c r="AT807" s="21">
        <f>SUM(מרקובחצי[[#This Row],[11]:[33]])</f>
        <v>1</v>
      </c>
    </row>
    <row r="808" spans="1:46" ht="15.6" x14ac:dyDescent="0.25">
      <c r="A808" s="19" t="s">
        <v>75</v>
      </c>
      <c r="B808" s="19">
        <v>7</v>
      </c>
      <c r="C808">
        <v>24</v>
      </c>
      <c r="D808" s="19">
        <f>מרקובחצי[[#This Row],[LengthofCycle]]+1</f>
        <v>25</v>
      </c>
      <c r="E808" t="str">
        <f>IF(IFERROR(LOOKUP(מרקובחצי[[#This Row],[ClientID]],קביעויות[הפלגה]),FALSE)=מרקובחצי[[#This Row],[ClientID]],1,"")</f>
        <v/>
      </c>
      <c r="F808">
        <f>IF(IFERROR(LOOKUP(מרקובחצי[[#This Row],[ClientID]],סוגחציקבוע[S31]),FALSE)=מרקובחצי[[#This Row],[ClientID]],1,"")</f>
        <v>1</v>
      </c>
      <c r="G808" t="str">
        <f>IF(IFERROR(LOOKUP(מרקובחצי[[#This Row],[ClientID]],סוגחציקבוע[S32]),FALSE)=מרקובחצי[[#This Row],[ClientID]],1,"")</f>
        <v/>
      </c>
      <c r="H808" t="str">
        <f>IF(IFERROR(LOOKUP(מרקובחצי[[#This Row],[ClientID]],סוגחציקבוע[S33]),FALSE)=מרקובחצי[[#This Row],[ClientID]],1,"")</f>
        <v/>
      </c>
      <c r="I808" t="str">
        <f>IF(IFERROR(LOOKUP(מרקובחצי[[#This Row],[ClientID]],סוגחציקבוע[S32&amp;33]),FALSE)=מרקובחצי[[#This Row],[ClientID]],1,"")</f>
        <v/>
      </c>
      <c r="J808" s="19">
        <f>IF(SUM(מרקובחצי[[#This Row],[11]:[13]])=1,מרקובחצי[[#This Row],[עד ועד]],IF(SUM(R807:T808)=1,IF(מרקובחצי[[#This Row],[עד ועד]]&lt;J807,מרקובחצי[[#This Row],[עד ועד]],J807),J807))</f>
        <v>25</v>
      </c>
      <c r="K808" s="19">
        <f>IF(SUM(מרקובחצי[[#This Row],[11]:[13]])=1,מרקובחצי[[#This Row],[עד ועד]],IF(SUM(R807:T808)=1,IF(מרקובחצי[[#This Row],[עד ועד]]&gt;K807,מרקובחצי[[#This Row],[עד ועד]],K807),K807))</f>
        <v>25</v>
      </c>
      <c r="L808" s="19" t="str">
        <f>IF(AND(SUM(מרקובחצי[[#This Row],[31]:[33]])=1,SUM(U807:W807)=0),מרקובחצי[[#This Row],[מקס]]-מרקובחצי[[#This Row],[מינ]],"")</f>
        <v/>
      </c>
      <c r="M80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808" s="19" t="str">
        <f t="shared" si="12"/>
        <v>S11</v>
      </c>
      <c r="O808" s="19" t="str">
        <f>IF(מרקובחצי[[#This Row],[קבעה הפלגה?]]=1,"",IF(AND(מרקובחצי[[#This Row],[עד ועד]]&lt;29,OR(מרקובחצי[[#This Row],[CycleNumber]]=1,AND(U807=1,OR(מרקובחצי[[#This Row],[עד ועד]]&lt;J807,מרקובחצי[[#This Row],[עד ועד]]&gt;K807)),AND(V807=1,מרקובחצי[[#This Row],[עד ועד]]&lt;J807),W807=1)),1,""))</f>
        <v/>
      </c>
      <c r="P808" s="19" t="str">
        <f>IF(מרקובחצי[[#This Row],[קבעה הפלגה?]]=1,"",IF(AND(מרקובחצי[[#This Row],[עד ועד]]&gt;28,מרקובחצי[[#This Row],[עד ועד]]&lt;32,OR(מרקובחצי[[#This Row],[CycleNumber]]=1,AND(U807=1),AND(V807=1,OR(מרקובחצי[[#This Row],[עד ועד]]&lt;J807,מרקובחצי[[#This Row],[עד ועד]]&gt;K807)),W807=1)),1,""))</f>
        <v/>
      </c>
      <c r="Q808" s="19" t="str">
        <f>IF(מרקובחצי[[#This Row],[קבעה הפלגה?]]=1,"",IF(AND(מרקובחצי[[#This Row],[עד ועד]]&gt;31,OR(מרקובחצי[[#This Row],[CycleNumber]]=1,AND(U807=1),AND(V807=1,מרקובחצי[[#This Row],[עד ועד]]&gt;K807),AND(W807=1,OR(מרקובחצי[[#This Row],[עד ועד]]&gt;K807,מרקובחצי[[#This Row],[עד ועד]]&lt;J807)))),1,""))</f>
        <v/>
      </c>
      <c r="R808" s="19">
        <f>IF(מרקובחצי[[#This Row],[CycleNumber]]&gt;1,IF(AND(O807=1,מרקובחצי[[#This Row],[עד ועד]]&lt;29),1,""),"")</f>
        <v>1</v>
      </c>
      <c r="S808" s="19" t="str">
        <f>IF(מרקובחצי[[#This Row],[CycleNumber]]&gt;1,IF(OR(AND(O807=1,מרקובחצי[[#This Row],[עד ועד]]&gt;28),AND(P807=1),AND(Q807=1,מרקובחצי[[#This Row],[עד ועד]]&lt;32)),1,""),"")</f>
        <v/>
      </c>
      <c r="T808" s="19" t="str">
        <f>IF(מרקובחצי[[#This Row],[CycleNumber]]&gt;1,IF(AND(Q807=1,מרקובחצי[[#This Row],[עד ועד]]&gt;31),1,""),"")</f>
        <v/>
      </c>
      <c r="U808" s="19" t="str">
        <f>IF(מרקובחצי[[#This Row],[CycleNumber]]&gt;1,IF(AND(R807=1,מרקובחצי[[#This Row],[עד ועד]]&lt;29),1,IF(AND(U807=1,NOT(OR(מרקובחצי[[#This Row],[עד ועד]]&lt;J807,מרקובחצי[[#This Row],[עד ועד]]&gt;K807))),1,"")),"")</f>
        <v/>
      </c>
      <c r="V808" s="19" t="str">
        <f>IF(מרקובחצי[[#This Row],[CycleNumber]]&gt;1,IF(AND(SUM(R807:T807)=1,מרקובחצי[[#This Row],[עד ועד]]&gt;28,מרקובחצי[[#This Row],[עד ועד]]&lt;32),1,IF(OR(S807=1,AND(R807=1,מרקובחצי[[#This Row],[עד ועד]]&gt;28),AND(T807=1,מרקובחצי[[#This Row],[עד ועד]]&lt;32)),1,IF(AND(V807=1,NOT(OR(מרקובחצי[[#This Row],[עד ועד]]&lt;J807,מרקובחצי[[#This Row],[עד ועד]]&gt;K807))),1,""))),"")</f>
        <v/>
      </c>
      <c r="W808" s="19" t="str">
        <f>IF(מרקובחצי[[#This Row],[CycleNumber]]&gt;1,IF(AND(T807=1,מרקובחצי[[#This Row],[עד ועד]]&gt;31),1,IF(AND(W807=1,NOT(OR(מרקובחצי[[#This Row],[עד ועד]]&lt;J807,מרקובחצי[[#This Row],[עד ועד]]&gt;K807))),1,"")),"")</f>
        <v/>
      </c>
      <c r="X808" s="19" t="str">
        <f>IF(AND(מרקובחצי[[#This Row],[CycleNumber]]&lt;$B809,SUM(מרקובחצי[[#This Row],[11]],R809)=2),1,"")</f>
        <v/>
      </c>
      <c r="Y808" s="19" t="str">
        <f>IF(AND(מרקובחצי[[#This Row],[CycleNumber]]&lt;$B809,SUM(מרקובחצי[[#This Row],[11]],S809)=2),1,"")</f>
        <v/>
      </c>
      <c r="Z808" s="19" t="str">
        <f>IF(AND(מרקובחצי[[#This Row],[CycleNumber]]&lt;$B809,SUM(מרקובחצי[[#This Row],[13]],S809)=2),1,"")</f>
        <v/>
      </c>
      <c r="AA808" s="19" t="str">
        <f>IF(AND(מרקובחצי[[#This Row],[CycleNumber]]&lt;$B809,SUM(מרקובחצי[[#This Row],[13]],T809)=2),1,"")</f>
        <v/>
      </c>
      <c r="AB808" s="19">
        <f>IF(AND(מרקובחצי[[#This Row],[CycleNumber]]&lt;$B809,SUM(מרקובחצי[[#This Row],[21]],U809)=2),1,"")</f>
        <v>1</v>
      </c>
      <c r="AC808" s="19" t="str">
        <f>IF(AND(מרקובחצי[[#This Row],[CycleNumber]]&lt;$B809,SUM(מרקובחצי[[#This Row],[21]],V809)=2),1,"")</f>
        <v/>
      </c>
      <c r="AD808" s="19" t="str">
        <f>IF(AND(מרקובחצי[[#This Row],[CycleNumber]]&lt;$B809,SUM(מרקובחצי[[#This Row],[23]],V809)=2),1,"")</f>
        <v/>
      </c>
      <c r="AE808" s="19" t="str">
        <f>IF(AND(מרקובחצי[[#This Row],[CycleNumber]]&lt;$B809,SUM(מרקובחצי[[#This Row],[23]],W809)=2),1,"")</f>
        <v/>
      </c>
      <c r="AF808" s="19" t="str">
        <f>IF(AND(מרקובחצי[[#This Row],[CycleNumber]]&lt;$B809,SUM(מרקובחצי[[#This Row],[31]],O809)=2),1,"")</f>
        <v/>
      </c>
      <c r="AG808" s="19" t="str">
        <f>IF(AND(מרקובחצי[[#This Row],[CycleNumber]]&lt;$B809,SUM(מרקובחצי[[#This Row],[31]],P809)=2),1,"")</f>
        <v/>
      </c>
      <c r="AH808" s="19" t="str">
        <f>IF(AND(מרקובחצי[[#This Row],[CycleNumber]]&lt;$B809,SUM(מרקובחצי[[#This Row],[31]],Q809)=2),1,"")</f>
        <v/>
      </c>
      <c r="AI808" s="19" t="str">
        <f>IF(AND(מרקובחצי[[#This Row],[CycleNumber]]&lt;$B809,SUM(U808:U809)=2),1,"")</f>
        <v/>
      </c>
      <c r="AJ808" s="19" t="str">
        <f>IF(AND(מרקובחצי[[#This Row],[CycleNumber]]&lt;$B809,SUM(מרקובחצי[[#This Row],[32]],O809)=2),1,"")</f>
        <v/>
      </c>
      <c r="AK808" s="19" t="str">
        <f>IF(AND(מרקובחצי[[#This Row],[CycleNumber]]&lt;$B809,SUM(מרקובחצי[[#This Row],[32]],P809)=2),1,"")</f>
        <v/>
      </c>
      <c r="AL808" s="19" t="str">
        <f>IF(AND(מרקובחצי[[#This Row],[CycleNumber]]&lt;$B809,SUM(מרקובחצי[[#This Row],[32]],Q809)=2),1,"")</f>
        <v/>
      </c>
      <c r="AM808" s="19" t="str">
        <f>IF(AND(מרקובחצי[[#This Row],[CycleNumber]]&lt;$B809,SUM(V808:V809)=2),1,"")</f>
        <v/>
      </c>
      <c r="AN808" s="19" t="str">
        <f>IF(AND(מרקובחצי[[#This Row],[CycleNumber]]&lt;$B809,SUM(מרקובחצי[[#This Row],[33]],O809)=2),1,"")</f>
        <v/>
      </c>
      <c r="AO808" s="19" t="str">
        <f>IF(AND(מרקובחצי[[#This Row],[CycleNumber]]&lt;$B809,SUM(מרקובחצי[[#This Row],[33]],P809)=2),1,"")</f>
        <v/>
      </c>
      <c r="AP808" s="19" t="str">
        <f>IF(AND(מרקובחצי[[#This Row],[CycleNumber]]&lt;$B809,SUM(מרקובחצי[[#This Row],[33]],Q809)=2),1,"")</f>
        <v/>
      </c>
      <c r="AQ808" s="19" t="str">
        <f>IF(AND(מרקובחצי[[#This Row],[CycleNumber]]&lt;$B809,SUM(W808:W809)=2),1,"")</f>
        <v/>
      </c>
      <c r="AR808" s="19" t="str">
        <f>IF(AND(מרקובחצי[[#This Row],[CycleNumber]]&lt;$B809,SUM(מרקובחצי[[#This Row],[12]],S809)=2),1,"")</f>
        <v/>
      </c>
      <c r="AS808" s="19" t="str">
        <f>IF(AND(מרקובחצי[[#This Row],[CycleNumber]]&lt;$B809,SUM(מרקובחצי[[#This Row],[22]],V809)=2),1,"")</f>
        <v/>
      </c>
      <c r="AT808" s="21">
        <f>SUM(מרקובחצי[[#This Row],[11]:[33]])</f>
        <v>1</v>
      </c>
    </row>
    <row r="809" spans="1:46" ht="15.6" x14ac:dyDescent="0.25">
      <c r="A809" s="19" t="s">
        <v>75</v>
      </c>
      <c r="B809" s="19">
        <v>8</v>
      </c>
      <c r="C809">
        <v>23</v>
      </c>
      <c r="D809" s="19">
        <f>מרקובחצי[[#This Row],[LengthofCycle]]+1</f>
        <v>24</v>
      </c>
      <c r="E809" t="str">
        <f>IF(IFERROR(LOOKUP(מרקובחצי[[#This Row],[ClientID]],קביעויות[הפלגה]),FALSE)=מרקובחצי[[#This Row],[ClientID]],1,"")</f>
        <v/>
      </c>
      <c r="F809">
        <f>IF(IFERROR(LOOKUP(מרקובחצי[[#This Row],[ClientID]],סוגחציקבוע[S31]),FALSE)=מרקובחצי[[#This Row],[ClientID]],1,"")</f>
        <v>1</v>
      </c>
      <c r="G809" t="str">
        <f>IF(IFERROR(LOOKUP(מרקובחצי[[#This Row],[ClientID]],סוגחציקבוע[S32]),FALSE)=מרקובחצי[[#This Row],[ClientID]],1,"")</f>
        <v/>
      </c>
      <c r="H809" t="str">
        <f>IF(IFERROR(LOOKUP(מרקובחצי[[#This Row],[ClientID]],סוגחציקבוע[S33]),FALSE)=מרקובחצי[[#This Row],[ClientID]],1,"")</f>
        <v/>
      </c>
      <c r="I809" t="str">
        <f>IF(IFERROR(LOOKUP(מרקובחצי[[#This Row],[ClientID]],סוגחציקבוע[S32&amp;33]),FALSE)=מרקובחצי[[#This Row],[ClientID]],1,"")</f>
        <v/>
      </c>
      <c r="J809" s="19">
        <f>IF(SUM(מרקובחצי[[#This Row],[11]:[13]])=1,מרקובחצי[[#This Row],[עד ועד]],IF(SUM(R808:T809)=1,IF(מרקובחצי[[#This Row],[עד ועד]]&lt;J808,מרקובחצי[[#This Row],[עד ועד]],J808),J808))</f>
        <v>24</v>
      </c>
      <c r="K809" s="19">
        <f>IF(SUM(מרקובחצי[[#This Row],[11]:[13]])=1,מרקובחצי[[#This Row],[עד ועד]],IF(SUM(R808:T809)=1,IF(מרקובחצי[[#This Row],[עד ועד]]&gt;K808,מרקובחצי[[#This Row],[עד ועד]],K808),K808))</f>
        <v>25</v>
      </c>
      <c r="L809" s="19">
        <f>IF(AND(SUM(מרקובחצי[[#This Row],[31]:[33]])=1,SUM(U808:W808)=0),מרקובחצי[[#This Row],[מקס]]-מרקובחצי[[#This Row],[מינ]],"")</f>
        <v>1</v>
      </c>
      <c r="M80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809" s="19" t="str">
        <f t="shared" si="12"/>
        <v>S21</v>
      </c>
      <c r="O809" s="19" t="str">
        <f>IF(מרקובחצי[[#This Row],[קבעה הפלגה?]]=1,"",IF(AND(מרקובחצי[[#This Row],[עד ועד]]&lt;29,OR(מרקובחצי[[#This Row],[CycleNumber]]=1,AND(U808=1,OR(מרקובחצי[[#This Row],[עד ועד]]&lt;J808,מרקובחצי[[#This Row],[עד ועד]]&gt;K808)),AND(V808=1,מרקובחצי[[#This Row],[עד ועד]]&lt;J808),W808=1)),1,""))</f>
        <v/>
      </c>
      <c r="P809" s="19" t="str">
        <f>IF(מרקובחצי[[#This Row],[קבעה הפלגה?]]=1,"",IF(AND(מרקובחצי[[#This Row],[עד ועד]]&gt;28,מרקובחצי[[#This Row],[עד ועד]]&lt;32,OR(מרקובחצי[[#This Row],[CycleNumber]]=1,AND(U808=1),AND(V808=1,OR(מרקובחצי[[#This Row],[עד ועד]]&lt;J808,מרקובחצי[[#This Row],[עד ועד]]&gt;K808)),W808=1)),1,""))</f>
        <v/>
      </c>
      <c r="Q809" s="19" t="str">
        <f>IF(מרקובחצי[[#This Row],[קבעה הפלגה?]]=1,"",IF(AND(מרקובחצי[[#This Row],[עד ועד]]&gt;31,OR(מרקובחצי[[#This Row],[CycleNumber]]=1,AND(U808=1),AND(V808=1,מרקובחצי[[#This Row],[עד ועד]]&gt;K808),AND(W808=1,OR(מרקובחצי[[#This Row],[עד ועד]]&gt;K808,מרקובחצי[[#This Row],[עד ועד]]&lt;J808)))),1,""))</f>
        <v/>
      </c>
      <c r="R809" s="19" t="str">
        <f>IF(מרקובחצי[[#This Row],[CycleNumber]]&gt;1,IF(AND(O808=1,מרקובחצי[[#This Row],[עד ועד]]&lt;29),1,""),"")</f>
        <v/>
      </c>
      <c r="S809" s="19" t="str">
        <f>IF(מרקובחצי[[#This Row],[CycleNumber]]&gt;1,IF(OR(AND(O808=1,מרקובחצי[[#This Row],[עד ועד]]&gt;28),AND(P808=1),AND(Q808=1,מרקובחצי[[#This Row],[עד ועד]]&lt;32)),1,""),"")</f>
        <v/>
      </c>
      <c r="T809" s="19" t="str">
        <f>IF(מרקובחצי[[#This Row],[CycleNumber]]&gt;1,IF(AND(Q808=1,מרקובחצי[[#This Row],[עד ועד]]&gt;31),1,""),"")</f>
        <v/>
      </c>
      <c r="U809" s="19">
        <f>IF(מרקובחצי[[#This Row],[CycleNumber]]&gt;1,IF(AND(R808=1,מרקובחצי[[#This Row],[עד ועד]]&lt;29),1,IF(AND(U808=1,NOT(OR(מרקובחצי[[#This Row],[עד ועד]]&lt;J808,מרקובחצי[[#This Row],[עד ועד]]&gt;K808))),1,"")),"")</f>
        <v>1</v>
      </c>
      <c r="V809" s="19" t="str">
        <f>IF(מרקובחצי[[#This Row],[CycleNumber]]&gt;1,IF(AND(SUM(R808:T808)=1,מרקובחצי[[#This Row],[עד ועד]]&gt;28,מרקובחצי[[#This Row],[עד ועד]]&lt;32),1,IF(OR(S808=1,AND(R808=1,מרקובחצי[[#This Row],[עד ועד]]&gt;28),AND(T808=1,מרקובחצי[[#This Row],[עד ועד]]&lt;32)),1,IF(AND(V808=1,NOT(OR(מרקובחצי[[#This Row],[עד ועד]]&lt;J808,מרקובחצי[[#This Row],[עד ועד]]&gt;K808))),1,""))),"")</f>
        <v/>
      </c>
      <c r="W809" s="19" t="str">
        <f>IF(מרקובחצי[[#This Row],[CycleNumber]]&gt;1,IF(AND(T808=1,מרקובחצי[[#This Row],[עד ועד]]&gt;31),1,IF(AND(W808=1,NOT(OR(מרקובחצי[[#This Row],[עד ועד]]&lt;J808,מרקובחצי[[#This Row],[עד ועד]]&gt;K808))),1,"")),"")</f>
        <v/>
      </c>
      <c r="X809" s="19" t="str">
        <f>IF(AND(מרקובחצי[[#This Row],[CycleNumber]]&lt;$B810,SUM(מרקובחצי[[#This Row],[11]],R810)=2),1,"")</f>
        <v/>
      </c>
      <c r="Y809" s="19" t="str">
        <f>IF(AND(מרקובחצי[[#This Row],[CycleNumber]]&lt;$B810,SUM(מרקובחצי[[#This Row],[11]],S810)=2),1,"")</f>
        <v/>
      </c>
      <c r="Z809" s="19" t="str">
        <f>IF(AND(מרקובחצי[[#This Row],[CycleNumber]]&lt;$B810,SUM(מרקובחצי[[#This Row],[13]],S810)=2),1,"")</f>
        <v/>
      </c>
      <c r="AA809" s="19" t="str">
        <f>IF(AND(מרקובחצי[[#This Row],[CycleNumber]]&lt;$B810,SUM(מרקובחצי[[#This Row],[13]],T810)=2),1,"")</f>
        <v/>
      </c>
      <c r="AB809" s="19" t="str">
        <f>IF(AND(מרקובחצי[[#This Row],[CycleNumber]]&lt;$B810,SUM(מרקובחצי[[#This Row],[21]],U810)=2),1,"")</f>
        <v/>
      </c>
      <c r="AC809" s="19" t="str">
        <f>IF(AND(מרקובחצי[[#This Row],[CycleNumber]]&lt;$B810,SUM(מרקובחצי[[#This Row],[21]],V810)=2),1,"")</f>
        <v/>
      </c>
      <c r="AD809" s="19" t="str">
        <f>IF(AND(מרקובחצי[[#This Row],[CycleNumber]]&lt;$B810,SUM(מרקובחצי[[#This Row],[23]],V810)=2),1,"")</f>
        <v/>
      </c>
      <c r="AE809" s="19" t="str">
        <f>IF(AND(מרקובחצי[[#This Row],[CycleNumber]]&lt;$B810,SUM(מרקובחצי[[#This Row],[23]],W810)=2),1,"")</f>
        <v/>
      </c>
      <c r="AF809" s="19" t="str">
        <f>IF(AND(מרקובחצי[[#This Row],[CycleNumber]]&lt;$B810,SUM(מרקובחצי[[#This Row],[31]],O810)=2),1,"")</f>
        <v/>
      </c>
      <c r="AG809" s="19">
        <f>IF(AND(מרקובחצי[[#This Row],[CycleNumber]]&lt;$B810,SUM(מרקובחצי[[#This Row],[31]],P810)=2),1,"")</f>
        <v>1</v>
      </c>
      <c r="AH809" s="19" t="str">
        <f>IF(AND(מרקובחצי[[#This Row],[CycleNumber]]&lt;$B810,SUM(מרקובחצי[[#This Row],[31]],Q810)=2),1,"")</f>
        <v/>
      </c>
      <c r="AI809" s="19" t="str">
        <f>IF(AND(מרקובחצי[[#This Row],[CycleNumber]]&lt;$B810,SUM(U809:U810)=2),1,"")</f>
        <v/>
      </c>
      <c r="AJ809" s="19" t="str">
        <f>IF(AND(מרקובחצי[[#This Row],[CycleNumber]]&lt;$B810,SUM(מרקובחצי[[#This Row],[32]],O810)=2),1,"")</f>
        <v/>
      </c>
      <c r="AK809" s="19" t="str">
        <f>IF(AND(מרקובחצי[[#This Row],[CycleNumber]]&lt;$B810,SUM(מרקובחצי[[#This Row],[32]],P810)=2),1,"")</f>
        <v/>
      </c>
      <c r="AL809" s="19" t="str">
        <f>IF(AND(מרקובחצי[[#This Row],[CycleNumber]]&lt;$B810,SUM(מרקובחצי[[#This Row],[32]],Q810)=2),1,"")</f>
        <v/>
      </c>
      <c r="AM809" s="19" t="str">
        <f>IF(AND(מרקובחצי[[#This Row],[CycleNumber]]&lt;$B810,SUM(V809:V810)=2),1,"")</f>
        <v/>
      </c>
      <c r="AN809" s="19" t="str">
        <f>IF(AND(מרקובחצי[[#This Row],[CycleNumber]]&lt;$B810,SUM(מרקובחצי[[#This Row],[33]],O810)=2),1,"")</f>
        <v/>
      </c>
      <c r="AO809" s="19" t="str">
        <f>IF(AND(מרקובחצי[[#This Row],[CycleNumber]]&lt;$B810,SUM(מרקובחצי[[#This Row],[33]],P810)=2),1,"")</f>
        <v/>
      </c>
      <c r="AP809" s="19" t="str">
        <f>IF(AND(מרקובחצי[[#This Row],[CycleNumber]]&lt;$B810,SUM(מרקובחצי[[#This Row],[33]],Q810)=2),1,"")</f>
        <v/>
      </c>
      <c r="AQ809" s="19" t="str">
        <f>IF(AND(מרקובחצי[[#This Row],[CycleNumber]]&lt;$B810,SUM(W809:W810)=2),1,"")</f>
        <v/>
      </c>
      <c r="AR809" s="19" t="str">
        <f>IF(AND(מרקובחצי[[#This Row],[CycleNumber]]&lt;$B810,SUM(מרקובחצי[[#This Row],[12]],S810)=2),1,"")</f>
        <v/>
      </c>
      <c r="AS809" s="19" t="str">
        <f>IF(AND(מרקובחצי[[#This Row],[CycleNumber]]&lt;$B810,SUM(מרקובחצי[[#This Row],[22]],V810)=2),1,"")</f>
        <v/>
      </c>
      <c r="AT809" s="21">
        <f>SUM(מרקובחצי[[#This Row],[11]:[33]])</f>
        <v>1</v>
      </c>
    </row>
    <row r="810" spans="1:46" ht="15.6" x14ac:dyDescent="0.25">
      <c r="A810" s="19" t="s">
        <v>75</v>
      </c>
      <c r="B810" s="19">
        <v>9</v>
      </c>
      <c r="C810">
        <v>28</v>
      </c>
      <c r="D810" s="19">
        <f>מרקובחצי[[#This Row],[LengthofCycle]]+1</f>
        <v>29</v>
      </c>
      <c r="E810" t="str">
        <f>IF(IFERROR(LOOKUP(מרקובחצי[[#This Row],[ClientID]],קביעויות[הפלגה]),FALSE)=מרקובחצי[[#This Row],[ClientID]],1,"")</f>
        <v/>
      </c>
      <c r="F810">
        <f>IF(IFERROR(LOOKUP(מרקובחצי[[#This Row],[ClientID]],סוגחציקבוע[S31]),FALSE)=מרקובחצי[[#This Row],[ClientID]],1,"")</f>
        <v>1</v>
      </c>
      <c r="G810" t="str">
        <f>IF(IFERROR(LOOKUP(מרקובחצי[[#This Row],[ClientID]],סוגחציקבוע[S32]),FALSE)=מרקובחצי[[#This Row],[ClientID]],1,"")</f>
        <v/>
      </c>
      <c r="H810" t="str">
        <f>IF(IFERROR(LOOKUP(מרקובחצי[[#This Row],[ClientID]],סוגחציקבוע[S33]),FALSE)=מרקובחצי[[#This Row],[ClientID]],1,"")</f>
        <v/>
      </c>
      <c r="I810" t="str">
        <f>IF(IFERROR(LOOKUP(מרקובחצי[[#This Row],[ClientID]],סוגחציקבוע[S32&amp;33]),FALSE)=מרקובחצי[[#This Row],[ClientID]],1,"")</f>
        <v/>
      </c>
      <c r="J810" s="19">
        <f>IF(SUM(מרקובחצי[[#This Row],[11]:[13]])=1,מרקובחצי[[#This Row],[עד ועד]],IF(SUM(R809:T810)=1,IF(מרקובחצי[[#This Row],[עד ועד]]&lt;J809,מרקובחצי[[#This Row],[עד ועד]],J809),J809))</f>
        <v>29</v>
      </c>
      <c r="K810" s="19">
        <f>IF(SUM(מרקובחצי[[#This Row],[11]:[13]])=1,מרקובחצי[[#This Row],[עד ועד]],IF(SUM(R809:T810)=1,IF(מרקובחצי[[#This Row],[עד ועד]]&gt;K809,מרקובחצי[[#This Row],[עד ועד]],K809),K809))</f>
        <v>29</v>
      </c>
      <c r="L810" s="19" t="str">
        <f>IF(AND(SUM(מרקובחצי[[#This Row],[31]:[33]])=1,SUM(U809:W809)=0),מרקובחצי[[#This Row],[מקס]]-מרקובחצי[[#This Row],[מינ]],"")</f>
        <v/>
      </c>
      <c r="M81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810" s="19" t="str">
        <f t="shared" si="12"/>
        <v>S31</v>
      </c>
      <c r="O810" s="19" t="str">
        <f>IF(מרקובחצי[[#This Row],[קבעה הפלגה?]]=1,"",IF(AND(מרקובחצי[[#This Row],[עד ועד]]&lt;29,OR(מרקובחצי[[#This Row],[CycleNumber]]=1,AND(U809=1,OR(מרקובחצי[[#This Row],[עד ועד]]&lt;J809,מרקובחצי[[#This Row],[עד ועד]]&gt;K809)),AND(V809=1,מרקובחצי[[#This Row],[עד ועד]]&lt;J809),W809=1)),1,""))</f>
        <v/>
      </c>
      <c r="P810" s="19">
        <f>IF(מרקובחצי[[#This Row],[קבעה הפלגה?]]=1,"",IF(AND(מרקובחצי[[#This Row],[עד ועד]]&gt;28,מרקובחצי[[#This Row],[עד ועד]]&lt;32,OR(מרקובחצי[[#This Row],[CycleNumber]]=1,AND(U809=1),AND(V809=1,OR(מרקובחצי[[#This Row],[עד ועד]]&lt;J809,מרקובחצי[[#This Row],[עד ועד]]&gt;K809)),W809=1)),1,""))</f>
        <v>1</v>
      </c>
      <c r="Q810" s="19" t="str">
        <f>IF(מרקובחצי[[#This Row],[קבעה הפלגה?]]=1,"",IF(AND(מרקובחצי[[#This Row],[עד ועד]]&gt;31,OR(מרקובחצי[[#This Row],[CycleNumber]]=1,AND(U809=1),AND(V809=1,מרקובחצי[[#This Row],[עד ועד]]&gt;K809),AND(W809=1,OR(מרקובחצי[[#This Row],[עד ועד]]&gt;K809,מרקובחצי[[#This Row],[עד ועד]]&lt;J809)))),1,""))</f>
        <v/>
      </c>
      <c r="R810" s="19" t="str">
        <f>IF(מרקובחצי[[#This Row],[CycleNumber]]&gt;1,IF(AND(O809=1,מרקובחצי[[#This Row],[עד ועד]]&lt;29),1,""),"")</f>
        <v/>
      </c>
      <c r="S810" s="19" t="str">
        <f>IF(מרקובחצי[[#This Row],[CycleNumber]]&gt;1,IF(OR(AND(O809=1,מרקובחצי[[#This Row],[עד ועד]]&gt;28),AND(P809=1),AND(Q809=1,מרקובחצי[[#This Row],[עד ועד]]&lt;32)),1,""),"")</f>
        <v/>
      </c>
      <c r="T810" s="19" t="str">
        <f>IF(מרקובחצי[[#This Row],[CycleNumber]]&gt;1,IF(AND(Q809=1,מרקובחצי[[#This Row],[עד ועד]]&gt;31),1,""),"")</f>
        <v/>
      </c>
      <c r="U810" s="19" t="str">
        <f>IF(מרקובחצי[[#This Row],[CycleNumber]]&gt;1,IF(AND(R809=1,מרקובחצי[[#This Row],[עד ועד]]&lt;29),1,IF(AND(U809=1,NOT(OR(מרקובחצי[[#This Row],[עד ועד]]&lt;J809,מרקובחצי[[#This Row],[עד ועד]]&gt;K809))),1,"")),"")</f>
        <v/>
      </c>
      <c r="V810" s="19" t="str">
        <f>IF(מרקובחצי[[#This Row],[CycleNumber]]&gt;1,IF(AND(SUM(R809:T809)=1,מרקובחצי[[#This Row],[עד ועד]]&gt;28,מרקובחצי[[#This Row],[עד ועד]]&lt;32),1,IF(OR(S809=1,AND(R809=1,מרקובחצי[[#This Row],[עד ועד]]&gt;28),AND(T809=1,מרקובחצי[[#This Row],[עד ועד]]&lt;32)),1,IF(AND(V809=1,NOT(OR(מרקובחצי[[#This Row],[עד ועד]]&lt;J809,מרקובחצי[[#This Row],[עד ועד]]&gt;K809))),1,""))),"")</f>
        <v/>
      </c>
      <c r="W810" s="19" t="str">
        <f>IF(מרקובחצי[[#This Row],[CycleNumber]]&gt;1,IF(AND(T809=1,מרקובחצי[[#This Row],[עד ועד]]&gt;31),1,IF(AND(W809=1,NOT(OR(מרקובחצי[[#This Row],[עד ועד]]&lt;J809,מרקובחצי[[#This Row],[עד ועד]]&gt;K809))),1,"")),"")</f>
        <v/>
      </c>
      <c r="X810" s="19" t="str">
        <f>IF(AND(מרקובחצי[[#This Row],[CycleNumber]]&lt;$B811,SUM(מרקובחצי[[#This Row],[11]],R811)=2),1,"")</f>
        <v/>
      </c>
      <c r="Y810" s="19" t="str">
        <f>IF(AND(מרקובחצי[[#This Row],[CycleNumber]]&lt;$B811,SUM(מרקובחצי[[#This Row],[11]],S811)=2),1,"")</f>
        <v/>
      </c>
      <c r="Z810" s="19" t="str">
        <f>IF(AND(מרקובחצי[[#This Row],[CycleNumber]]&lt;$B811,SUM(מרקובחצי[[#This Row],[13]],S811)=2),1,"")</f>
        <v/>
      </c>
      <c r="AA810" s="19" t="str">
        <f>IF(AND(מרקובחצי[[#This Row],[CycleNumber]]&lt;$B811,SUM(מרקובחצי[[#This Row],[13]],T811)=2),1,"")</f>
        <v/>
      </c>
      <c r="AB810" s="19" t="str">
        <f>IF(AND(מרקובחצי[[#This Row],[CycleNumber]]&lt;$B811,SUM(מרקובחצי[[#This Row],[21]],U811)=2),1,"")</f>
        <v/>
      </c>
      <c r="AC810" s="19" t="str">
        <f>IF(AND(מרקובחצי[[#This Row],[CycleNumber]]&lt;$B811,SUM(מרקובחצי[[#This Row],[21]],V811)=2),1,"")</f>
        <v/>
      </c>
      <c r="AD810" s="19" t="str">
        <f>IF(AND(מרקובחצי[[#This Row],[CycleNumber]]&lt;$B811,SUM(מרקובחצי[[#This Row],[23]],V811)=2),1,"")</f>
        <v/>
      </c>
      <c r="AE810" s="19" t="str">
        <f>IF(AND(מרקובחצי[[#This Row],[CycleNumber]]&lt;$B811,SUM(מרקובחצי[[#This Row],[23]],W811)=2),1,"")</f>
        <v/>
      </c>
      <c r="AF810" s="19" t="str">
        <f>IF(AND(מרקובחצי[[#This Row],[CycleNumber]]&lt;$B811,SUM(מרקובחצי[[#This Row],[31]],O811)=2),1,"")</f>
        <v/>
      </c>
      <c r="AG810" s="19" t="str">
        <f>IF(AND(מרקובחצי[[#This Row],[CycleNumber]]&lt;$B811,SUM(מרקובחצי[[#This Row],[31]],P811)=2),1,"")</f>
        <v/>
      </c>
      <c r="AH810" s="19" t="str">
        <f>IF(AND(מרקובחצי[[#This Row],[CycleNumber]]&lt;$B811,SUM(מרקובחצי[[#This Row],[31]],Q811)=2),1,"")</f>
        <v/>
      </c>
      <c r="AI810" s="19" t="str">
        <f>IF(AND(מרקובחצי[[#This Row],[CycleNumber]]&lt;$B811,SUM(U810:U811)=2),1,"")</f>
        <v/>
      </c>
      <c r="AJ810" s="19" t="str">
        <f>IF(AND(מרקובחצי[[#This Row],[CycleNumber]]&lt;$B811,SUM(מרקובחצי[[#This Row],[32]],O811)=2),1,"")</f>
        <v/>
      </c>
      <c r="AK810" s="19" t="str">
        <f>IF(AND(מרקובחצי[[#This Row],[CycleNumber]]&lt;$B811,SUM(מרקובחצי[[#This Row],[32]],P811)=2),1,"")</f>
        <v/>
      </c>
      <c r="AL810" s="19" t="str">
        <f>IF(AND(מרקובחצי[[#This Row],[CycleNumber]]&lt;$B811,SUM(מרקובחצי[[#This Row],[32]],Q811)=2),1,"")</f>
        <v/>
      </c>
      <c r="AM810" s="19" t="str">
        <f>IF(AND(מרקובחצי[[#This Row],[CycleNumber]]&lt;$B811,SUM(V810:V811)=2),1,"")</f>
        <v/>
      </c>
      <c r="AN810" s="19" t="str">
        <f>IF(AND(מרקובחצי[[#This Row],[CycleNumber]]&lt;$B811,SUM(מרקובחצי[[#This Row],[33]],O811)=2),1,"")</f>
        <v/>
      </c>
      <c r="AO810" s="19" t="str">
        <f>IF(AND(מרקובחצי[[#This Row],[CycleNumber]]&lt;$B811,SUM(מרקובחצי[[#This Row],[33]],P811)=2),1,"")</f>
        <v/>
      </c>
      <c r="AP810" s="19" t="str">
        <f>IF(AND(מרקובחצי[[#This Row],[CycleNumber]]&lt;$B811,SUM(מרקובחצי[[#This Row],[33]],Q811)=2),1,"")</f>
        <v/>
      </c>
      <c r="AQ810" s="19" t="str">
        <f>IF(AND(מרקובחצי[[#This Row],[CycleNumber]]&lt;$B811,SUM(W810:W811)=2),1,"")</f>
        <v/>
      </c>
      <c r="AR810" s="19">
        <f>IF(AND(מרקובחצי[[#This Row],[CycleNumber]]&lt;$B811,SUM(מרקובחצי[[#This Row],[12]],S811)=2),1,"")</f>
        <v>1</v>
      </c>
      <c r="AS810" s="19" t="str">
        <f>IF(AND(מרקובחצי[[#This Row],[CycleNumber]]&lt;$B811,SUM(מרקובחצי[[#This Row],[22]],V811)=2),1,"")</f>
        <v/>
      </c>
      <c r="AT810" s="21">
        <f>SUM(מרקובחצי[[#This Row],[11]:[33]])</f>
        <v>1</v>
      </c>
    </row>
    <row r="811" spans="1:46" ht="15.6" x14ac:dyDescent="0.25">
      <c r="A811" s="19" t="s">
        <v>75</v>
      </c>
      <c r="B811" s="19">
        <v>10</v>
      </c>
      <c r="C811">
        <v>27</v>
      </c>
      <c r="D811" s="19">
        <f>מרקובחצי[[#This Row],[LengthofCycle]]+1</f>
        <v>28</v>
      </c>
      <c r="E811" t="str">
        <f>IF(IFERROR(LOOKUP(מרקובחצי[[#This Row],[ClientID]],קביעויות[הפלגה]),FALSE)=מרקובחצי[[#This Row],[ClientID]],1,"")</f>
        <v/>
      </c>
      <c r="F811">
        <f>IF(IFERROR(LOOKUP(מרקובחצי[[#This Row],[ClientID]],סוגחציקבוע[S31]),FALSE)=מרקובחצי[[#This Row],[ClientID]],1,"")</f>
        <v>1</v>
      </c>
      <c r="G811" t="str">
        <f>IF(IFERROR(LOOKUP(מרקובחצי[[#This Row],[ClientID]],סוגחציקבוע[S32]),FALSE)=מרקובחצי[[#This Row],[ClientID]],1,"")</f>
        <v/>
      </c>
      <c r="H811" t="str">
        <f>IF(IFERROR(LOOKUP(מרקובחצי[[#This Row],[ClientID]],סוגחציקבוע[S33]),FALSE)=מרקובחצי[[#This Row],[ClientID]],1,"")</f>
        <v/>
      </c>
      <c r="I811" t="str">
        <f>IF(IFERROR(LOOKUP(מרקובחצי[[#This Row],[ClientID]],סוגחציקבוע[S32&amp;33]),FALSE)=מרקובחצי[[#This Row],[ClientID]],1,"")</f>
        <v/>
      </c>
      <c r="J811" s="19">
        <f>IF(SUM(מרקובחצי[[#This Row],[11]:[13]])=1,מרקובחצי[[#This Row],[עד ועד]],IF(SUM(R810:T811)=1,IF(מרקובחצי[[#This Row],[עד ועד]]&lt;J810,מרקובחצי[[#This Row],[עד ועד]],J810),J810))</f>
        <v>28</v>
      </c>
      <c r="K811" s="19">
        <f>IF(SUM(מרקובחצי[[#This Row],[11]:[13]])=1,מרקובחצי[[#This Row],[עד ועד]],IF(SUM(R810:T811)=1,IF(מרקובחצי[[#This Row],[עד ועד]]&gt;K810,מרקובחצי[[#This Row],[עד ועד]],K810),K810))</f>
        <v>29</v>
      </c>
      <c r="L811" s="19" t="str">
        <f>IF(AND(SUM(מרקובחצי[[#This Row],[31]:[33]])=1,SUM(U810:W810)=0),מרקובחצי[[#This Row],[מקס]]-מרקובחצי[[#This Row],[מינ]],"")</f>
        <v/>
      </c>
      <c r="M81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811" s="19" t="str">
        <f t="shared" si="12"/>
        <v>S12</v>
      </c>
      <c r="O811" s="19" t="str">
        <f>IF(מרקובחצי[[#This Row],[קבעה הפלגה?]]=1,"",IF(AND(מרקובחצי[[#This Row],[עד ועד]]&lt;29,OR(מרקובחצי[[#This Row],[CycleNumber]]=1,AND(U810=1,OR(מרקובחצי[[#This Row],[עד ועד]]&lt;J810,מרקובחצי[[#This Row],[עד ועד]]&gt;K810)),AND(V810=1,מרקובחצי[[#This Row],[עד ועד]]&lt;J810),W810=1)),1,""))</f>
        <v/>
      </c>
      <c r="P811" s="19" t="str">
        <f>IF(מרקובחצי[[#This Row],[קבעה הפלגה?]]=1,"",IF(AND(מרקובחצי[[#This Row],[עד ועד]]&gt;28,מרקובחצי[[#This Row],[עד ועד]]&lt;32,OR(מרקובחצי[[#This Row],[CycleNumber]]=1,AND(U810=1),AND(V810=1,OR(מרקובחצי[[#This Row],[עד ועד]]&lt;J810,מרקובחצי[[#This Row],[עד ועד]]&gt;K810)),W810=1)),1,""))</f>
        <v/>
      </c>
      <c r="Q811" s="19" t="str">
        <f>IF(מרקובחצי[[#This Row],[קבעה הפלגה?]]=1,"",IF(AND(מרקובחצי[[#This Row],[עד ועד]]&gt;31,OR(מרקובחצי[[#This Row],[CycleNumber]]=1,AND(U810=1),AND(V810=1,מרקובחצי[[#This Row],[עד ועד]]&gt;K810),AND(W810=1,OR(מרקובחצי[[#This Row],[עד ועד]]&gt;K810,מרקובחצי[[#This Row],[עד ועד]]&lt;J810)))),1,""))</f>
        <v/>
      </c>
      <c r="R811" s="19" t="str">
        <f>IF(מרקובחצי[[#This Row],[CycleNumber]]&gt;1,IF(AND(O810=1,מרקובחצי[[#This Row],[עד ועד]]&lt;29),1,""),"")</f>
        <v/>
      </c>
      <c r="S811" s="19">
        <f>IF(מרקובחצי[[#This Row],[CycleNumber]]&gt;1,IF(OR(AND(O810=1,מרקובחצי[[#This Row],[עד ועד]]&gt;28),AND(P810=1),AND(Q810=1,מרקובחצי[[#This Row],[עד ועד]]&lt;32)),1,""),"")</f>
        <v>1</v>
      </c>
      <c r="T811" s="19" t="str">
        <f>IF(מרקובחצי[[#This Row],[CycleNumber]]&gt;1,IF(AND(Q810=1,מרקובחצי[[#This Row],[עד ועד]]&gt;31),1,""),"")</f>
        <v/>
      </c>
      <c r="U811" s="19" t="str">
        <f>IF(מרקובחצי[[#This Row],[CycleNumber]]&gt;1,IF(AND(R810=1,מרקובחצי[[#This Row],[עד ועד]]&lt;29),1,IF(AND(U810=1,NOT(OR(מרקובחצי[[#This Row],[עד ועד]]&lt;J810,מרקובחצי[[#This Row],[עד ועד]]&gt;K810))),1,"")),"")</f>
        <v/>
      </c>
      <c r="V811" s="19" t="str">
        <f>IF(מרקובחצי[[#This Row],[CycleNumber]]&gt;1,IF(AND(SUM(R810:T810)=1,מרקובחצי[[#This Row],[עד ועד]]&gt;28,מרקובחצי[[#This Row],[עד ועד]]&lt;32),1,IF(OR(S810=1,AND(R810=1,מרקובחצי[[#This Row],[עד ועד]]&gt;28),AND(T810=1,מרקובחצי[[#This Row],[עד ועד]]&lt;32)),1,IF(AND(V810=1,NOT(OR(מרקובחצי[[#This Row],[עד ועד]]&lt;J810,מרקובחצי[[#This Row],[עד ועד]]&gt;K810))),1,""))),"")</f>
        <v/>
      </c>
      <c r="W811" s="19" t="str">
        <f>IF(מרקובחצי[[#This Row],[CycleNumber]]&gt;1,IF(AND(T810=1,מרקובחצי[[#This Row],[עד ועד]]&gt;31),1,IF(AND(W810=1,NOT(OR(מרקובחצי[[#This Row],[עד ועד]]&lt;J810,מרקובחצי[[#This Row],[עד ועד]]&gt;K810))),1,"")),"")</f>
        <v/>
      </c>
      <c r="X811" s="19" t="str">
        <f>IF(AND(מרקובחצי[[#This Row],[CycleNumber]]&lt;$B812,SUM(מרקובחצי[[#This Row],[11]],R812)=2),1,"")</f>
        <v/>
      </c>
      <c r="Y811" s="19" t="str">
        <f>IF(AND(מרקובחצי[[#This Row],[CycleNumber]]&lt;$B812,SUM(מרקובחצי[[#This Row],[11]],S812)=2),1,"")</f>
        <v/>
      </c>
      <c r="Z811" s="19" t="str">
        <f>IF(AND(מרקובחצי[[#This Row],[CycleNumber]]&lt;$B812,SUM(מרקובחצי[[#This Row],[13]],S812)=2),1,"")</f>
        <v/>
      </c>
      <c r="AA811" s="19" t="str">
        <f>IF(AND(מרקובחצי[[#This Row],[CycleNumber]]&lt;$B812,SUM(מרקובחצי[[#This Row],[13]],T812)=2),1,"")</f>
        <v/>
      </c>
      <c r="AB811" s="19" t="str">
        <f>IF(AND(מרקובחצי[[#This Row],[CycleNumber]]&lt;$B812,SUM(מרקובחצי[[#This Row],[21]],U812)=2),1,"")</f>
        <v/>
      </c>
      <c r="AC811" s="19" t="str">
        <f>IF(AND(מרקובחצי[[#This Row],[CycleNumber]]&lt;$B812,SUM(מרקובחצי[[#This Row],[21]],V812)=2),1,"")</f>
        <v/>
      </c>
      <c r="AD811" s="19" t="str">
        <f>IF(AND(מרקובחצי[[#This Row],[CycleNumber]]&lt;$B812,SUM(מרקובחצי[[#This Row],[23]],V812)=2),1,"")</f>
        <v/>
      </c>
      <c r="AE811" s="19" t="str">
        <f>IF(AND(מרקובחצי[[#This Row],[CycleNumber]]&lt;$B812,SUM(מרקובחצי[[#This Row],[23]],W812)=2),1,"")</f>
        <v/>
      </c>
      <c r="AF811" s="19" t="str">
        <f>IF(AND(מרקובחצי[[#This Row],[CycleNumber]]&lt;$B812,SUM(מרקובחצי[[#This Row],[31]],O812)=2),1,"")</f>
        <v/>
      </c>
      <c r="AG811" s="19" t="str">
        <f>IF(AND(מרקובחצי[[#This Row],[CycleNumber]]&lt;$B812,SUM(מרקובחצי[[#This Row],[31]],P812)=2),1,"")</f>
        <v/>
      </c>
      <c r="AH811" s="19" t="str">
        <f>IF(AND(מרקובחצי[[#This Row],[CycleNumber]]&lt;$B812,SUM(מרקובחצי[[#This Row],[31]],Q812)=2),1,"")</f>
        <v/>
      </c>
      <c r="AI811" s="19" t="str">
        <f>IF(AND(מרקובחצי[[#This Row],[CycleNumber]]&lt;$B812,SUM(U811:U812)=2),1,"")</f>
        <v/>
      </c>
      <c r="AJ811" s="19" t="str">
        <f>IF(AND(מרקובחצי[[#This Row],[CycleNumber]]&lt;$B812,SUM(מרקובחצי[[#This Row],[32]],O812)=2),1,"")</f>
        <v/>
      </c>
      <c r="AK811" s="19" t="str">
        <f>IF(AND(מרקובחצי[[#This Row],[CycleNumber]]&lt;$B812,SUM(מרקובחצי[[#This Row],[32]],P812)=2),1,"")</f>
        <v/>
      </c>
      <c r="AL811" s="19" t="str">
        <f>IF(AND(מרקובחצי[[#This Row],[CycleNumber]]&lt;$B812,SUM(מרקובחצי[[#This Row],[32]],Q812)=2),1,"")</f>
        <v/>
      </c>
      <c r="AM811" s="19" t="str">
        <f>IF(AND(מרקובחצי[[#This Row],[CycleNumber]]&lt;$B812,SUM(V811:V812)=2),1,"")</f>
        <v/>
      </c>
      <c r="AN811" s="19" t="str">
        <f>IF(AND(מרקובחצי[[#This Row],[CycleNumber]]&lt;$B812,SUM(מרקובחצי[[#This Row],[33]],O812)=2),1,"")</f>
        <v/>
      </c>
      <c r="AO811" s="19" t="str">
        <f>IF(AND(מרקובחצי[[#This Row],[CycleNumber]]&lt;$B812,SUM(מרקובחצי[[#This Row],[33]],P812)=2),1,"")</f>
        <v/>
      </c>
      <c r="AP811" s="19" t="str">
        <f>IF(AND(מרקובחצי[[#This Row],[CycleNumber]]&lt;$B812,SUM(מרקובחצי[[#This Row],[33]],Q812)=2),1,"")</f>
        <v/>
      </c>
      <c r="AQ811" s="19" t="str">
        <f>IF(AND(מרקובחצי[[#This Row],[CycleNumber]]&lt;$B812,SUM(W811:W812)=2),1,"")</f>
        <v/>
      </c>
      <c r="AR811" s="19" t="str">
        <f>IF(AND(מרקובחצי[[#This Row],[CycleNumber]]&lt;$B812,SUM(מרקובחצי[[#This Row],[12]],S812)=2),1,"")</f>
        <v/>
      </c>
      <c r="AS811" s="19">
        <f>IF(AND(מרקובחצי[[#This Row],[CycleNumber]]&lt;$B812,SUM(מרקובחצי[[#This Row],[22]],V812)=2),1,"")</f>
        <v>1</v>
      </c>
      <c r="AT811" s="21">
        <f>SUM(מרקובחצי[[#This Row],[11]:[33]])</f>
        <v>1</v>
      </c>
    </row>
    <row r="812" spans="1:46" ht="15.6" x14ac:dyDescent="0.25">
      <c r="A812" s="19" t="s">
        <v>75</v>
      </c>
      <c r="B812" s="19">
        <v>11</v>
      </c>
      <c r="C812">
        <v>25</v>
      </c>
      <c r="D812" s="19">
        <f>מרקובחצי[[#This Row],[LengthofCycle]]+1</f>
        <v>26</v>
      </c>
      <c r="E812" t="str">
        <f>IF(IFERROR(LOOKUP(מרקובחצי[[#This Row],[ClientID]],קביעויות[הפלגה]),FALSE)=מרקובחצי[[#This Row],[ClientID]],1,"")</f>
        <v/>
      </c>
      <c r="F812">
        <f>IF(IFERROR(LOOKUP(מרקובחצי[[#This Row],[ClientID]],סוגחציקבוע[S31]),FALSE)=מרקובחצי[[#This Row],[ClientID]],1,"")</f>
        <v>1</v>
      </c>
      <c r="G812" t="str">
        <f>IF(IFERROR(LOOKUP(מרקובחצי[[#This Row],[ClientID]],סוגחציקבוע[S32]),FALSE)=מרקובחצי[[#This Row],[ClientID]],1,"")</f>
        <v/>
      </c>
      <c r="H812" t="str">
        <f>IF(IFERROR(LOOKUP(מרקובחצי[[#This Row],[ClientID]],סוגחציקבוע[S33]),FALSE)=מרקובחצי[[#This Row],[ClientID]],1,"")</f>
        <v/>
      </c>
      <c r="I812" t="str">
        <f>IF(IFERROR(LOOKUP(מרקובחצי[[#This Row],[ClientID]],סוגחציקבוע[S32&amp;33]),FALSE)=מרקובחצי[[#This Row],[ClientID]],1,"")</f>
        <v/>
      </c>
      <c r="J812" s="19">
        <f>IF(SUM(מרקובחצי[[#This Row],[11]:[13]])=1,מרקובחצי[[#This Row],[עד ועד]],IF(SUM(R811:T812)=1,IF(מרקובחצי[[#This Row],[עד ועד]]&lt;J811,מרקובחצי[[#This Row],[עד ועד]],J811),J811))</f>
        <v>26</v>
      </c>
      <c r="K812" s="19">
        <f>IF(SUM(מרקובחצי[[#This Row],[11]:[13]])=1,מרקובחצי[[#This Row],[עד ועד]],IF(SUM(R811:T812)=1,IF(מרקובחצי[[#This Row],[עד ועד]]&gt;K811,מרקובחצי[[#This Row],[עד ועד]],K811),K811))</f>
        <v>29</v>
      </c>
      <c r="L812" s="19">
        <f>IF(AND(SUM(מרקובחצי[[#This Row],[31]:[33]])=1,SUM(U811:W811)=0),מרקובחצי[[#This Row],[מקס]]-מרקובחצי[[#This Row],[מינ]],"")</f>
        <v>3</v>
      </c>
      <c r="M81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12" s="19" t="str">
        <f t="shared" si="12"/>
        <v>S22</v>
      </c>
      <c r="O812" s="19" t="str">
        <f>IF(מרקובחצי[[#This Row],[קבעה הפלגה?]]=1,"",IF(AND(מרקובחצי[[#This Row],[עד ועד]]&lt;29,OR(מרקובחצי[[#This Row],[CycleNumber]]=1,AND(U811=1,OR(מרקובחצי[[#This Row],[עד ועד]]&lt;J811,מרקובחצי[[#This Row],[עד ועד]]&gt;K811)),AND(V811=1,מרקובחצי[[#This Row],[עד ועד]]&lt;J811),W811=1)),1,""))</f>
        <v/>
      </c>
      <c r="P812" s="19" t="str">
        <f>IF(מרקובחצי[[#This Row],[קבעה הפלגה?]]=1,"",IF(AND(מרקובחצי[[#This Row],[עד ועד]]&gt;28,מרקובחצי[[#This Row],[עד ועד]]&lt;32,OR(מרקובחצי[[#This Row],[CycleNumber]]=1,AND(U811=1),AND(V811=1,OR(מרקובחצי[[#This Row],[עד ועד]]&lt;J811,מרקובחצי[[#This Row],[עד ועד]]&gt;K811)),W811=1)),1,""))</f>
        <v/>
      </c>
      <c r="Q812" s="19" t="str">
        <f>IF(מרקובחצי[[#This Row],[קבעה הפלגה?]]=1,"",IF(AND(מרקובחצי[[#This Row],[עד ועד]]&gt;31,OR(מרקובחצי[[#This Row],[CycleNumber]]=1,AND(U811=1),AND(V811=1,מרקובחצי[[#This Row],[עד ועד]]&gt;K811),AND(W811=1,OR(מרקובחצי[[#This Row],[עד ועד]]&gt;K811,מרקובחצי[[#This Row],[עד ועד]]&lt;J811)))),1,""))</f>
        <v/>
      </c>
      <c r="R812" s="19" t="str">
        <f>IF(מרקובחצי[[#This Row],[CycleNumber]]&gt;1,IF(AND(O811=1,מרקובחצי[[#This Row],[עד ועד]]&lt;29),1,""),"")</f>
        <v/>
      </c>
      <c r="S812" s="19" t="str">
        <f>IF(מרקובחצי[[#This Row],[CycleNumber]]&gt;1,IF(OR(AND(O811=1,מרקובחצי[[#This Row],[עד ועד]]&gt;28),AND(P811=1),AND(Q811=1,מרקובחצי[[#This Row],[עד ועד]]&lt;32)),1,""),"")</f>
        <v/>
      </c>
      <c r="T812" s="19" t="str">
        <f>IF(מרקובחצי[[#This Row],[CycleNumber]]&gt;1,IF(AND(Q811=1,מרקובחצי[[#This Row],[עד ועד]]&gt;31),1,""),"")</f>
        <v/>
      </c>
      <c r="U812" s="19" t="str">
        <f>IF(מרקובחצי[[#This Row],[CycleNumber]]&gt;1,IF(AND(R811=1,מרקובחצי[[#This Row],[עד ועד]]&lt;29),1,IF(AND(U811=1,NOT(OR(מרקובחצי[[#This Row],[עד ועד]]&lt;J811,מרקובחצי[[#This Row],[עד ועד]]&gt;K811))),1,"")),"")</f>
        <v/>
      </c>
      <c r="V812" s="19">
        <f>IF(מרקובחצי[[#This Row],[CycleNumber]]&gt;1,IF(AND(SUM(R811:T811)=1,מרקובחצי[[#This Row],[עד ועד]]&gt;28,מרקובחצי[[#This Row],[עד ועד]]&lt;32),1,IF(OR(S811=1,AND(R811=1,מרקובחצי[[#This Row],[עד ועד]]&gt;28),AND(T811=1,מרקובחצי[[#This Row],[עד ועד]]&lt;32)),1,IF(AND(V811=1,NOT(OR(מרקובחצי[[#This Row],[עד ועד]]&lt;J811,מרקובחצי[[#This Row],[עד ועד]]&gt;K811))),1,""))),"")</f>
        <v>1</v>
      </c>
      <c r="W812" s="19" t="str">
        <f>IF(מרקובחצי[[#This Row],[CycleNumber]]&gt;1,IF(AND(T811=1,מרקובחצי[[#This Row],[עד ועד]]&gt;31),1,IF(AND(W811=1,NOT(OR(מרקובחצי[[#This Row],[עד ועד]]&lt;J811,מרקובחצי[[#This Row],[עד ועד]]&gt;K811))),1,"")),"")</f>
        <v/>
      </c>
      <c r="X812" s="19" t="str">
        <f>IF(AND(מרקובחצי[[#This Row],[CycleNumber]]&lt;$B813,SUM(מרקובחצי[[#This Row],[11]],R813)=2),1,"")</f>
        <v/>
      </c>
      <c r="Y812" s="19" t="str">
        <f>IF(AND(מרקובחצי[[#This Row],[CycleNumber]]&lt;$B813,SUM(מרקובחצי[[#This Row],[11]],S813)=2),1,"")</f>
        <v/>
      </c>
      <c r="Z812" s="19" t="str">
        <f>IF(AND(מרקובחצי[[#This Row],[CycleNumber]]&lt;$B813,SUM(מרקובחצי[[#This Row],[13]],S813)=2),1,"")</f>
        <v/>
      </c>
      <c r="AA812" s="19" t="str">
        <f>IF(AND(מרקובחצי[[#This Row],[CycleNumber]]&lt;$B813,SUM(מרקובחצי[[#This Row],[13]],T813)=2),1,"")</f>
        <v/>
      </c>
      <c r="AB812" s="19" t="str">
        <f>IF(AND(מרקובחצי[[#This Row],[CycleNumber]]&lt;$B813,SUM(מרקובחצי[[#This Row],[21]],U813)=2),1,"")</f>
        <v/>
      </c>
      <c r="AC812" s="19" t="str">
        <f>IF(AND(מרקובחצי[[#This Row],[CycleNumber]]&lt;$B813,SUM(מרקובחצי[[#This Row],[21]],V813)=2),1,"")</f>
        <v/>
      </c>
      <c r="AD812" s="19" t="str">
        <f>IF(AND(מרקובחצי[[#This Row],[CycleNumber]]&lt;$B813,SUM(מרקובחצי[[#This Row],[23]],V813)=2),1,"")</f>
        <v/>
      </c>
      <c r="AE812" s="19" t="str">
        <f>IF(AND(מרקובחצי[[#This Row],[CycleNumber]]&lt;$B813,SUM(מרקובחצי[[#This Row],[23]],W813)=2),1,"")</f>
        <v/>
      </c>
      <c r="AF812" s="19" t="str">
        <f>IF(AND(מרקובחצי[[#This Row],[CycleNumber]]&lt;$B813,SUM(מרקובחצי[[#This Row],[31]],O813)=2),1,"")</f>
        <v/>
      </c>
      <c r="AG812" s="19" t="str">
        <f>IF(AND(מרקובחצי[[#This Row],[CycleNumber]]&lt;$B813,SUM(מרקובחצי[[#This Row],[31]],P813)=2),1,"")</f>
        <v/>
      </c>
      <c r="AH812" s="19" t="str">
        <f>IF(AND(מרקובחצי[[#This Row],[CycleNumber]]&lt;$B813,SUM(מרקובחצי[[#This Row],[31]],Q813)=2),1,"")</f>
        <v/>
      </c>
      <c r="AI812" s="19" t="str">
        <f>IF(AND(מרקובחצי[[#This Row],[CycleNumber]]&lt;$B813,SUM(U812:U813)=2),1,"")</f>
        <v/>
      </c>
      <c r="AJ812" s="19">
        <f>IF(AND(מרקובחצי[[#This Row],[CycleNumber]]&lt;$B813,SUM(מרקובחצי[[#This Row],[32]],O813)=2),1,"")</f>
        <v>1</v>
      </c>
      <c r="AK812" s="19" t="str">
        <f>IF(AND(מרקובחצי[[#This Row],[CycleNumber]]&lt;$B813,SUM(מרקובחצי[[#This Row],[32]],P813)=2),1,"")</f>
        <v/>
      </c>
      <c r="AL812" s="19" t="str">
        <f>IF(AND(מרקובחצי[[#This Row],[CycleNumber]]&lt;$B813,SUM(מרקובחצי[[#This Row],[32]],Q813)=2),1,"")</f>
        <v/>
      </c>
      <c r="AM812" s="19" t="str">
        <f>IF(AND(מרקובחצי[[#This Row],[CycleNumber]]&lt;$B813,SUM(V812:V813)=2),1,"")</f>
        <v/>
      </c>
      <c r="AN812" s="19" t="str">
        <f>IF(AND(מרקובחצי[[#This Row],[CycleNumber]]&lt;$B813,SUM(מרקובחצי[[#This Row],[33]],O813)=2),1,"")</f>
        <v/>
      </c>
      <c r="AO812" s="19" t="str">
        <f>IF(AND(מרקובחצי[[#This Row],[CycleNumber]]&lt;$B813,SUM(מרקובחצי[[#This Row],[33]],P813)=2),1,"")</f>
        <v/>
      </c>
      <c r="AP812" s="19" t="str">
        <f>IF(AND(מרקובחצי[[#This Row],[CycleNumber]]&lt;$B813,SUM(מרקובחצי[[#This Row],[33]],Q813)=2),1,"")</f>
        <v/>
      </c>
      <c r="AQ812" s="19" t="str">
        <f>IF(AND(מרקובחצי[[#This Row],[CycleNumber]]&lt;$B813,SUM(W812:W813)=2),1,"")</f>
        <v/>
      </c>
      <c r="AR812" s="19" t="str">
        <f>IF(AND(מרקובחצי[[#This Row],[CycleNumber]]&lt;$B813,SUM(מרקובחצי[[#This Row],[12]],S813)=2),1,"")</f>
        <v/>
      </c>
      <c r="AS812" s="19" t="str">
        <f>IF(AND(מרקובחצי[[#This Row],[CycleNumber]]&lt;$B813,SUM(מרקובחצי[[#This Row],[22]],V813)=2),1,"")</f>
        <v/>
      </c>
      <c r="AT812" s="21">
        <f>SUM(מרקובחצי[[#This Row],[11]:[33]])</f>
        <v>1</v>
      </c>
    </row>
    <row r="813" spans="1:46" ht="15.6" x14ac:dyDescent="0.25">
      <c r="A813" s="19" t="s">
        <v>75</v>
      </c>
      <c r="B813" s="19">
        <v>12</v>
      </c>
      <c r="C813">
        <v>24</v>
      </c>
      <c r="D813" s="19">
        <f>מרקובחצי[[#This Row],[LengthofCycle]]+1</f>
        <v>25</v>
      </c>
      <c r="E813" t="str">
        <f>IF(IFERROR(LOOKUP(מרקובחצי[[#This Row],[ClientID]],קביעויות[הפלגה]),FALSE)=מרקובחצי[[#This Row],[ClientID]],1,"")</f>
        <v/>
      </c>
      <c r="F813">
        <f>IF(IFERROR(LOOKUP(מרקובחצי[[#This Row],[ClientID]],סוגחציקבוע[S31]),FALSE)=מרקובחצי[[#This Row],[ClientID]],1,"")</f>
        <v>1</v>
      </c>
      <c r="G813" t="str">
        <f>IF(IFERROR(LOOKUP(מרקובחצי[[#This Row],[ClientID]],סוגחציקבוע[S32]),FALSE)=מרקובחצי[[#This Row],[ClientID]],1,"")</f>
        <v/>
      </c>
      <c r="H813" t="str">
        <f>IF(IFERROR(LOOKUP(מרקובחצי[[#This Row],[ClientID]],סוגחציקבוע[S33]),FALSE)=מרקובחצי[[#This Row],[ClientID]],1,"")</f>
        <v/>
      </c>
      <c r="I813" t="str">
        <f>IF(IFERROR(LOOKUP(מרקובחצי[[#This Row],[ClientID]],סוגחציקבוע[S32&amp;33]),FALSE)=מרקובחצי[[#This Row],[ClientID]],1,"")</f>
        <v/>
      </c>
      <c r="J813" s="19">
        <f>IF(SUM(מרקובחצי[[#This Row],[11]:[13]])=1,מרקובחצי[[#This Row],[עד ועד]],IF(SUM(R812:T813)=1,IF(מרקובחצי[[#This Row],[עד ועד]]&lt;J812,מרקובחצי[[#This Row],[עד ועד]],J812),J812))</f>
        <v>25</v>
      </c>
      <c r="K813" s="19">
        <f>IF(SUM(מרקובחצי[[#This Row],[11]:[13]])=1,מרקובחצי[[#This Row],[עד ועד]],IF(SUM(R812:T813)=1,IF(מרקובחצי[[#This Row],[עד ועד]]&gt;K812,מרקובחצי[[#This Row],[עד ועד]],K812),K812))</f>
        <v>25</v>
      </c>
      <c r="L813" s="19" t="str">
        <f>IF(AND(SUM(מרקובחצי[[#This Row],[31]:[33]])=1,SUM(U812:W812)=0),מרקובחצי[[#This Row],[מקס]]-מרקובחצי[[#This Row],[מינ]],"")</f>
        <v/>
      </c>
      <c r="M81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813" s="19" t="str">
        <f t="shared" si="12"/>
        <v>S32</v>
      </c>
      <c r="O813" s="19">
        <f>IF(מרקובחצי[[#This Row],[קבעה הפלגה?]]=1,"",IF(AND(מרקובחצי[[#This Row],[עד ועד]]&lt;29,OR(מרקובחצי[[#This Row],[CycleNumber]]=1,AND(U812=1,OR(מרקובחצי[[#This Row],[עד ועד]]&lt;J812,מרקובחצי[[#This Row],[עד ועד]]&gt;K812)),AND(V812=1,מרקובחצי[[#This Row],[עד ועד]]&lt;J812),W812=1)),1,""))</f>
        <v>1</v>
      </c>
      <c r="P813" s="19" t="str">
        <f>IF(מרקובחצי[[#This Row],[קבעה הפלגה?]]=1,"",IF(AND(מרקובחצי[[#This Row],[עד ועד]]&gt;28,מרקובחצי[[#This Row],[עד ועד]]&lt;32,OR(מרקובחצי[[#This Row],[CycleNumber]]=1,AND(U812=1),AND(V812=1,OR(מרקובחצי[[#This Row],[עד ועד]]&lt;J812,מרקובחצי[[#This Row],[עד ועד]]&gt;K812)),W812=1)),1,""))</f>
        <v/>
      </c>
      <c r="Q813" s="19" t="str">
        <f>IF(מרקובחצי[[#This Row],[קבעה הפלגה?]]=1,"",IF(AND(מרקובחצי[[#This Row],[עד ועד]]&gt;31,OR(מרקובחצי[[#This Row],[CycleNumber]]=1,AND(U812=1),AND(V812=1,מרקובחצי[[#This Row],[עד ועד]]&gt;K812),AND(W812=1,OR(מרקובחצי[[#This Row],[עד ועד]]&gt;K812,מרקובחצי[[#This Row],[עד ועד]]&lt;J812)))),1,""))</f>
        <v/>
      </c>
      <c r="R813" s="19" t="str">
        <f>IF(מרקובחצי[[#This Row],[CycleNumber]]&gt;1,IF(AND(O812=1,מרקובחצי[[#This Row],[עד ועד]]&lt;29),1,""),"")</f>
        <v/>
      </c>
      <c r="S813" s="19" t="str">
        <f>IF(מרקובחצי[[#This Row],[CycleNumber]]&gt;1,IF(OR(AND(O812=1,מרקובחצי[[#This Row],[עד ועד]]&gt;28),AND(P812=1),AND(Q812=1,מרקובחצי[[#This Row],[עד ועד]]&lt;32)),1,""),"")</f>
        <v/>
      </c>
      <c r="T813" s="19" t="str">
        <f>IF(מרקובחצי[[#This Row],[CycleNumber]]&gt;1,IF(AND(Q812=1,מרקובחצי[[#This Row],[עד ועד]]&gt;31),1,""),"")</f>
        <v/>
      </c>
      <c r="U813" s="19" t="str">
        <f>IF(מרקובחצי[[#This Row],[CycleNumber]]&gt;1,IF(AND(R812=1,מרקובחצי[[#This Row],[עד ועד]]&lt;29),1,IF(AND(U812=1,NOT(OR(מרקובחצי[[#This Row],[עד ועד]]&lt;J812,מרקובחצי[[#This Row],[עד ועד]]&gt;K812))),1,"")),"")</f>
        <v/>
      </c>
      <c r="V813" s="19" t="str">
        <f>IF(מרקובחצי[[#This Row],[CycleNumber]]&gt;1,IF(AND(SUM(R812:T812)=1,מרקובחצי[[#This Row],[עד ועד]]&gt;28,מרקובחצי[[#This Row],[עד ועד]]&lt;32),1,IF(OR(S812=1,AND(R812=1,מרקובחצי[[#This Row],[עד ועד]]&gt;28),AND(T812=1,מרקובחצי[[#This Row],[עד ועד]]&lt;32)),1,IF(AND(V812=1,NOT(OR(מרקובחצי[[#This Row],[עד ועד]]&lt;J812,מרקובחצי[[#This Row],[עד ועד]]&gt;K812))),1,""))),"")</f>
        <v/>
      </c>
      <c r="W813" s="19" t="str">
        <f>IF(מרקובחצי[[#This Row],[CycleNumber]]&gt;1,IF(AND(T812=1,מרקובחצי[[#This Row],[עד ועד]]&gt;31),1,IF(AND(W812=1,NOT(OR(מרקובחצי[[#This Row],[עד ועד]]&lt;J812,מרקובחצי[[#This Row],[עד ועד]]&gt;K812))),1,"")),"")</f>
        <v/>
      </c>
      <c r="X813" s="19">
        <f>IF(AND(מרקובחצי[[#This Row],[CycleNumber]]&lt;$B814,SUM(מרקובחצי[[#This Row],[11]],R814)=2),1,"")</f>
        <v>1</v>
      </c>
      <c r="Y813" s="19" t="str">
        <f>IF(AND(מרקובחצי[[#This Row],[CycleNumber]]&lt;$B814,SUM(מרקובחצי[[#This Row],[11]],S814)=2),1,"")</f>
        <v/>
      </c>
      <c r="Z813" s="19" t="str">
        <f>IF(AND(מרקובחצי[[#This Row],[CycleNumber]]&lt;$B814,SUM(מרקובחצי[[#This Row],[13]],S814)=2),1,"")</f>
        <v/>
      </c>
      <c r="AA813" s="19" t="str">
        <f>IF(AND(מרקובחצי[[#This Row],[CycleNumber]]&lt;$B814,SUM(מרקובחצי[[#This Row],[13]],T814)=2),1,"")</f>
        <v/>
      </c>
      <c r="AB813" s="19" t="str">
        <f>IF(AND(מרקובחצי[[#This Row],[CycleNumber]]&lt;$B814,SUM(מרקובחצי[[#This Row],[21]],U814)=2),1,"")</f>
        <v/>
      </c>
      <c r="AC813" s="19" t="str">
        <f>IF(AND(מרקובחצי[[#This Row],[CycleNumber]]&lt;$B814,SUM(מרקובחצי[[#This Row],[21]],V814)=2),1,"")</f>
        <v/>
      </c>
      <c r="AD813" s="19" t="str">
        <f>IF(AND(מרקובחצי[[#This Row],[CycleNumber]]&lt;$B814,SUM(מרקובחצי[[#This Row],[23]],V814)=2),1,"")</f>
        <v/>
      </c>
      <c r="AE813" s="19" t="str">
        <f>IF(AND(מרקובחצי[[#This Row],[CycleNumber]]&lt;$B814,SUM(מרקובחצי[[#This Row],[23]],W814)=2),1,"")</f>
        <v/>
      </c>
      <c r="AF813" s="19" t="str">
        <f>IF(AND(מרקובחצי[[#This Row],[CycleNumber]]&lt;$B814,SUM(מרקובחצי[[#This Row],[31]],O814)=2),1,"")</f>
        <v/>
      </c>
      <c r="AG813" s="19" t="str">
        <f>IF(AND(מרקובחצי[[#This Row],[CycleNumber]]&lt;$B814,SUM(מרקובחצי[[#This Row],[31]],P814)=2),1,"")</f>
        <v/>
      </c>
      <c r="AH813" s="19" t="str">
        <f>IF(AND(מרקובחצי[[#This Row],[CycleNumber]]&lt;$B814,SUM(מרקובחצי[[#This Row],[31]],Q814)=2),1,"")</f>
        <v/>
      </c>
      <c r="AI813" s="19" t="str">
        <f>IF(AND(מרקובחצי[[#This Row],[CycleNumber]]&lt;$B814,SUM(U813:U814)=2),1,"")</f>
        <v/>
      </c>
      <c r="AJ813" s="19" t="str">
        <f>IF(AND(מרקובחצי[[#This Row],[CycleNumber]]&lt;$B814,SUM(מרקובחצי[[#This Row],[32]],O814)=2),1,"")</f>
        <v/>
      </c>
      <c r="AK813" s="19" t="str">
        <f>IF(AND(מרקובחצי[[#This Row],[CycleNumber]]&lt;$B814,SUM(מרקובחצי[[#This Row],[32]],P814)=2),1,"")</f>
        <v/>
      </c>
      <c r="AL813" s="19" t="str">
        <f>IF(AND(מרקובחצי[[#This Row],[CycleNumber]]&lt;$B814,SUM(מרקובחצי[[#This Row],[32]],Q814)=2),1,"")</f>
        <v/>
      </c>
      <c r="AM813" s="19" t="str">
        <f>IF(AND(מרקובחצי[[#This Row],[CycleNumber]]&lt;$B814,SUM(V813:V814)=2),1,"")</f>
        <v/>
      </c>
      <c r="AN813" s="19" t="str">
        <f>IF(AND(מרקובחצי[[#This Row],[CycleNumber]]&lt;$B814,SUM(מרקובחצי[[#This Row],[33]],O814)=2),1,"")</f>
        <v/>
      </c>
      <c r="AO813" s="19" t="str">
        <f>IF(AND(מרקובחצי[[#This Row],[CycleNumber]]&lt;$B814,SUM(מרקובחצי[[#This Row],[33]],P814)=2),1,"")</f>
        <v/>
      </c>
      <c r="AP813" s="19" t="str">
        <f>IF(AND(מרקובחצי[[#This Row],[CycleNumber]]&lt;$B814,SUM(מרקובחצי[[#This Row],[33]],Q814)=2),1,"")</f>
        <v/>
      </c>
      <c r="AQ813" s="19" t="str">
        <f>IF(AND(מרקובחצי[[#This Row],[CycleNumber]]&lt;$B814,SUM(W813:W814)=2),1,"")</f>
        <v/>
      </c>
      <c r="AR813" s="19" t="str">
        <f>IF(AND(מרקובחצי[[#This Row],[CycleNumber]]&lt;$B814,SUM(מרקובחצי[[#This Row],[12]],S814)=2),1,"")</f>
        <v/>
      </c>
      <c r="AS813" s="19" t="str">
        <f>IF(AND(מרקובחצי[[#This Row],[CycleNumber]]&lt;$B814,SUM(מרקובחצי[[#This Row],[22]],V814)=2),1,"")</f>
        <v/>
      </c>
      <c r="AT813" s="21">
        <f>SUM(מרקובחצי[[#This Row],[11]:[33]])</f>
        <v>1</v>
      </c>
    </row>
    <row r="814" spans="1:46" ht="15.6" x14ac:dyDescent="0.25">
      <c r="A814" s="19" t="s">
        <v>75</v>
      </c>
      <c r="B814" s="19">
        <v>13</v>
      </c>
      <c r="C814">
        <v>26</v>
      </c>
      <c r="D814" s="19">
        <f>מרקובחצי[[#This Row],[LengthofCycle]]+1</f>
        <v>27</v>
      </c>
      <c r="E814" t="str">
        <f>IF(IFERROR(LOOKUP(מרקובחצי[[#This Row],[ClientID]],קביעויות[הפלגה]),FALSE)=מרקובחצי[[#This Row],[ClientID]],1,"")</f>
        <v/>
      </c>
      <c r="F814">
        <f>IF(IFERROR(LOOKUP(מרקובחצי[[#This Row],[ClientID]],סוגחציקבוע[S31]),FALSE)=מרקובחצי[[#This Row],[ClientID]],1,"")</f>
        <v>1</v>
      </c>
      <c r="G814" t="str">
        <f>IF(IFERROR(LOOKUP(מרקובחצי[[#This Row],[ClientID]],סוגחציקבוע[S32]),FALSE)=מרקובחצי[[#This Row],[ClientID]],1,"")</f>
        <v/>
      </c>
      <c r="H814" t="str">
        <f>IF(IFERROR(LOOKUP(מרקובחצי[[#This Row],[ClientID]],סוגחציקבוע[S33]),FALSE)=מרקובחצי[[#This Row],[ClientID]],1,"")</f>
        <v/>
      </c>
      <c r="I814" t="str">
        <f>IF(IFERROR(LOOKUP(מרקובחצי[[#This Row],[ClientID]],סוגחציקבוע[S32&amp;33]),FALSE)=מרקובחצי[[#This Row],[ClientID]],1,"")</f>
        <v/>
      </c>
      <c r="J814" s="19">
        <f>IF(SUM(מרקובחצי[[#This Row],[11]:[13]])=1,מרקובחצי[[#This Row],[עד ועד]],IF(SUM(R813:T814)=1,IF(מרקובחצי[[#This Row],[עד ועד]]&lt;J813,מרקובחצי[[#This Row],[עד ועד]],J813),J813))</f>
        <v>25</v>
      </c>
      <c r="K814" s="19">
        <f>IF(SUM(מרקובחצי[[#This Row],[11]:[13]])=1,מרקובחצי[[#This Row],[עד ועד]],IF(SUM(R813:T814)=1,IF(מרקובחצי[[#This Row],[עד ועד]]&gt;K813,מרקובחצי[[#This Row],[עד ועד]],K813),K813))</f>
        <v>27</v>
      </c>
      <c r="L814" s="19" t="str">
        <f>IF(AND(SUM(מרקובחצי[[#This Row],[31]:[33]])=1,SUM(U813:W813)=0),מרקובחצי[[#This Row],[מקס]]-מרקובחצי[[#This Row],[מינ]],"")</f>
        <v/>
      </c>
      <c r="M81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814" s="19" t="str">
        <f t="shared" si="12"/>
        <v>S11</v>
      </c>
      <c r="O814" s="19" t="str">
        <f>IF(מרקובחצי[[#This Row],[קבעה הפלגה?]]=1,"",IF(AND(מרקובחצי[[#This Row],[עד ועד]]&lt;29,OR(מרקובחצי[[#This Row],[CycleNumber]]=1,AND(U813=1,OR(מרקובחצי[[#This Row],[עד ועד]]&lt;J813,מרקובחצי[[#This Row],[עד ועד]]&gt;K813)),AND(V813=1,מרקובחצי[[#This Row],[עד ועד]]&lt;J813),W813=1)),1,""))</f>
        <v/>
      </c>
      <c r="P814" s="19" t="str">
        <f>IF(מרקובחצי[[#This Row],[קבעה הפלגה?]]=1,"",IF(AND(מרקובחצי[[#This Row],[עד ועד]]&gt;28,מרקובחצי[[#This Row],[עד ועד]]&lt;32,OR(מרקובחצי[[#This Row],[CycleNumber]]=1,AND(U813=1),AND(V813=1,OR(מרקובחצי[[#This Row],[עד ועד]]&lt;J813,מרקובחצי[[#This Row],[עד ועד]]&gt;K813)),W813=1)),1,""))</f>
        <v/>
      </c>
      <c r="Q814" s="19" t="str">
        <f>IF(מרקובחצי[[#This Row],[קבעה הפלגה?]]=1,"",IF(AND(מרקובחצי[[#This Row],[עד ועד]]&gt;31,OR(מרקובחצי[[#This Row],[CycleNumber]]=1,AND(U813=1),AND(V813=1,מרקובחצי[[#This Row],[עד ועד]]&gt;K813),AND(W813=1,OR(מרקובחצי[[#This Row],[עד ועד]]&gt;K813,מרקובחצי[[#This Row],[עד ועד]]&lt;J813)))),1,""))</f>
        <v/>
      </c>
      <c r="R814" s="19">
        <f>IF(מרקובחצי[[#This Row],[CycleNumber]]&gt;1,IF(AND(O813=1,מרקובחצי[[#This Row],[עד ועד]]&lt;29),1,""),"")</f>
        <v>1</v>
      </c>
      <c r="S814" s="19" t="str">
        <f>IF(מרקובחצי[[#This Row],[CycleNumber]]&gt;1,IF(OR(AND(O813=1,מרקובחצי[[#This Row],[עד ועד]]&gt;28),AND(P813=1),AND(Q813=1,מרקובחצי[[#This Row],[עד ועד]]&lt;32)),1,""),"")</f>
        <v/>
      </c>
      <c r="T814" s="19" t="str">
        <f>IF(מרקובחצי[[#This Row],[CycleNumber]]&gt;1,IF(AND(Q813=1,מרקובחצי[[#This Row],[עד ועד]]&gt;31),1,""),"")</f>
        <v/>
      </c>
      <c r="U814" s="19" t="str">
        <f>IF(מרקובחצי[[#This Row],[CycleNumber]]&gt;1,IF(AND(R813=1,מרקובחצי[[#This Row],[עד ועד]]&lt;29),1,IF(AND(U813=1,NOT(OR(מרקובחצי[[#This Row],[עד ועד]]&lt;J813,מרקובחצי[[#This Row],[עד ועד]]&gt;K813))),1,"")),"")</f>
        <v/>
      </c>
      <c r="V814" s="19" t="str">
        <f>IF(מרקובחצי[[#This Row],[CycleNumber]]&gt;1,IF(AND(SUM(R813:T813)=1,מרקובחצי[[#This Row],[עד ועד]]&gt;28,מרקובחצי[[#This Row],[עד ועד]]&lt;32),1,IF(OR(S813=1,AND(R813=1,מרקובחצי[[#This Row],[עד ועד]]&gt;28),AND(T813=1,מרקובחצי[[#This Row],[עד ועד]]&lt;32)),1,IF(AND(V813=1,NOT(OR(מרקובחצי[[#This Row],[עד ועד]]&lt;J813,מרקובחצי[[#This Row],[עד ועד]]&gt;K813))),1,""))),"")</f>
        <v/>
      </c>
      <c r="W814" s="19" t="str">
        <f>IF(מרקובחצי[[#This Row],[CycleNumber]]&gt;1,IF(AND(T813=1,מרקובחצי[[#This Row],[עד ועד]]&gt;31),1,IF(AND(W813=1,NOT(OR(מרקובחצי[[#This Row],[עד ועד]]&lt;J813,מרקובחצי[[#This Row],[עד ועד]]&gt;K813))),1,"")),"")</f>
        <v/>
      </c>
      <c r="X814" s="19" t="str">
        <f>IF(AND(מרקובחצי[[#This Row],[CycleNumber]]&lt;$B815,SUM(מרקובחצי[[#This Row],[11]],R815)=2),1,"")</f>
        <v/>
      </c>
      <c r="Y814" s="19" t="str">
        <f>IF(AND(מרקובחצי[[#This Row],[CycleNumber]]&lt;$B815,SUM(מרקובחצי[[#This Row],[11]],S815)=2),1,"")</f>
        <v/>
      </c>
      <c r="Z814" s="19" t="str">
        <f>IF(AND(מרקובחצי[[#This Row],[CycleNumber]]&lt;$B815,SUM(מרקובחצי[[#This Row],[13]],S815)=2),1,"")</f>
        <v/>
      </c>
      <c r="AA814" s="19" t="str">
        <f>IF(AND(מרקובחצי[[#This Row],[CycleNumber]]&lt;$B815,SUM(מרקובחצי[[#This Row],[13]],T815)=2),1,"")</f>
        <v/>
      </c>
      <c r="AB814" s="19">
        <f>IF(AND(מרקובחצי[[#This Row],[CycleNumber]]&lt;$B815,SUM(מרקובחצי[[#This Row],[21]],U815)=2),1,"")</f>
        <v>1</v>
      </c>
      <c r="AC814" s="19" t="str">
        <f>IF(AND(מרקובחצי[[#This Row],[CycleNumber]]&lt;$B815,SUM(מרקובחצי[[#This Row],[21]],V815)=2),1,"")</f>
        <v/>
      </c>
      <c r="AD814" s="19" t="str">
        <f>IF(AND(מרקובחצי[[#This Row],[CycleNumber]]&lt;$B815,SUM(מרקובחצי[[#This Row],[23]],V815)=2),1,"")</f>
        <v/>
      </c>
      <c r="AE814" s="19" t="str">
        <f>IF(AND(מרקובחצי[[#This Row],[CycleNumber]]&lt;$B815,SUM(מרקובחצי[[#This Row],[23]],W815)=2),1,"")</f>
        <v/>
      </c>
      <c r="AF814" s="19" t="str">
        <f>IF(AND(מרקובחצי[[#This Row],[CycleNumber]]&lt;$B815,SUM(מרקובחצי[[#This Row],[31]],O815)=2),1,"")</f>
        <v/>
      </c>
      <c r="AG814" s="19" t="str">
        <f>IF(AND(מרקובחצי[[#This Row],[CycleNumber]]&lt;$B815,SUM(מרקובחצי[[#This Row],[31]],P815)=2),1,"")</f>
        <v/>
      </c>
      <c r="AH814" s="19" t="str">
        <f>IF(AND(מרקובחצי[[#This Row],[CycleNumber]]&lt;$B815,SUM(מרקובחצי[[#This Row],[31]],Q815)=2),1,"")</f>
        <v/>
      </c>
      <c r="AI814" s="19" t="str">
        <f>IF(AND(מרקובחצי[[#This Row],[CycleNumber]]&lt;$B815,SUM(U814:U815)=2),1,"")</f>
        <v/>
      </c>
      <c r="AJ814" s="19" t="str">
        <f>IF(AND(מרקובחצי[[#This Row],[CycleNumber]]&lt;$B815,SUM(מרקובחצי[[#This Row],[32]],O815)=2),1,"")</f>
        <v/>
      </c>
      <c r="AK814" s="19" t="str">
        <f>IF(AND(מרקובחצי[[#This Row],[CycleNumber]]&lt;$B815,SUM(מרקובחצי[[#This Row],[32]],P815)=2),1,"")</f>
        <v/>
      </c>
      <c r="AL814" s="19" t="str">
        <f>IF(AND(מרקובחצי[[#This Row],[CycleNumber]]&lt;$B815,SUM(מרקובחצי[[#This Row],[32]],Q815)=2),1,"")</f>
        <v/>
      </c>
      <c r="AM814" s="19" t="str">
        <f>IF(AND(מרקובחצי[[#This Row],[CycleNumber]]&lt;$B815,SUM(V814:V815)=2),1,"")</f>
        <v/>
      </c>
      <c r="AN814" s="19" t="str">
        <f>IF(AND(מרקובחצי[[#This Row],[CycleNumber]]&lt;$B815,SUM(מרקובחצי[[#This Row],[33]],O815)=2),1,"")</f>
        <v/>
      </c>
      <c r="AO814" s="19" t="str">
        <f>IF(AND(מרקובחצי[[#This Row],[CycleNumber]]&lt;$B815,SUM(מרקובחצי[[#This Row],[33]],P815)=2),1,"")</f>
        <v/>
      </c>
      <c r="AP814" s="19" t="str">
        <f>IF(AND(מרקובחצי[[#This Row],[CycleNumber]]&lt;$B815,SUM(מרקובחצי[[#This Row],[33]],Q815)=2),1,"")</f>
        <v/>
      </c>
      <c r="AQ814" s="19" t="str">
        <f>IF(AND(מרקובחצי[[#This Row],[CycleNumber]]&lt;$B815,SUM(W814:W815)=2),1,"")</f>
        <v/>
      </c>
      <c r="AR814" s="19" t="str">
        <f>IF(AND(מרקובחצי[[#This Row],[CycleNumber]]&lt;$B815,SUM(מרקובחצי[[#This Row],[12]],S815)=2),1,"")</f>
        <v/>
      </c>
      <c r="AS814" s="19" t="str">
        <f>IF(AND(מרקובחצי[[#This Row],[CycleNumber]]&lt;$B815,SUM(מרקובחצי[[#This Row],[22]],V815)=2),1,"")</f>
        <v/>
      </c>
      <c r="AT814" s="21">
        <f>SUM(מרקובחצי[[#This Row],[11]:[33]])</f>
        <v>1</v>
      </c>
    </row>
    <row r="815" spans="1:46" ht="15.6" x14ac:dyDescent="0.25">
      <c r="A815" s="19" t="s">
        <v>75</v>
      </c>
      <c r="B815" s="19">
        <v>14</v>
      </c>
      <c r="C815">
        <v>26</v>
      </c>
      <c r="D815" s="19">
        <f>מרקובחצי[[#This Row],[LengthofCycle]]+1</f>
        <v>27</v>
      </c>
      <c r="E815" t="str">
        <f>IF(IFERROR(LOOKUP(מרקובחצי[[#This Row],[ClientID]],קביעויות[הפלגה]),FALSE)=מרקובחצי[[#This Row],[ClientID]],1,"")</f>
        <v/>
      </c>
      <c r="F815">
        <f>IF(IFERROR(LOOKUP(מרקובחצי[[#This Row],[ClientID]],סוגחציקבוע[S31]),FALSE)=מרקובחצי[[#This Row],[ClientID]],1,"")</f>
        <v>1</v>
      </c>
      <c r="G815" t="str">
        <f>IF(IFERROR(LOOKUP(מרקובחצי[[#This Row],[ClientID]],סוגחציקבוע[S32]),FALSE)=מרקובחצי[[#This Row],[ClientID]],1,"")</f>
        <v/>
      </c>
      <c r="H815" t="str">
        <f>IF(IFERROR(LOOKUP(מרקובחצי[[#This Row],[ClientID]],סוגחציקבוע[S33]),FALSE)=מרקובחצי[[#This Row],[ClientID]],1,"")</f>
        <v/>
      </c>
      <c r="I815" t="str">
        <f>IF(IFERROR(LOOKUP(מרקובחצי[[#This Row],[ClientID]],סוגחציקבוע[S32&amp;33]),FALSE)=מרקובחצי[[#This Row],[ClientID]],1,"")</f>
        <v/>
      </c>
      <c r="J815" s="19">
        <f>IF(SUM(מרקובחצי[[#This Row],[11]:[13]])=1,מרקובחצי[[#This Row],[עד ועד]],IF(SUM(R814:T815)=1,IF(מרקובחצי[[#This Row],[עד ועד]]&lt;J814,מרקובחצי[[#This Row],[עד ועד]],J814),J814))</f>
        <v>25</v>
      </c>
      <c r="K815" s="19">
        <f>IF(SUM(מרקובחצי[[#This Row],[11]:[13]])=1,מרקובחצי[[#This Row],[עד ועד]],IF(SUM(R814:T815)=1,IF(מרקובחצי[[#This Row],[עד ועד]]&gt;K814,מרקובחצי[[#This Row],[עד ועד]],K814),K814))</f>
        <v>27</v>
      </c>
      <c r="L815" s="19">
        <f>IF(AND(SUM(מרקובחצי[[#This Row],[31]:[33]])=1,SUM(U814:W814)=0),מרקובחצי[[#This Row],[מקס]]-מרקובחצי[[#This Row],[מינ]],"")</f>
        <v>2</v>
      </c>
      <c r="M81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815" s="19" t="str">
        <f t="shared" si="12"/>
        <v>S21</v>
      </c>
      <c r="O815" s="19" t="str">
        <f>IF(מרקובחצי[[#This Row],[קבעה הפלגה?]]=1,"",IF(AND(מרקובחצי[[#This Row],[עד ועד]]&lt;29,OR(מרקובחצי[[#This Row],[CycleNumber]]=1,AND(U814=1,OR(מרקובחצי[[#This Row],[עד ועד]]&lt;J814,מרקובחצי[[#This Row],[עד ועד]]&gt;K814)),AND(V814=1,מרקובחצי[[#This Row],[עד ועד]]&lt;J814),W814=1)),1,""))</f>
        <v/>
      </c>
      <c r="P815" s="19" t="str">
        <f>IF(מרקובחצי[[#This Row],[קבעה הפלגה?]]=1,"",IF(AND(מרקובחצי[[#This Row],[עד ועד]]&gt;28,מרקובחצי[[#This Row],[עד ועד]]&lt;32,OR(מרקובחצי[[#This Row],[CycleNumber]]=1,AND(U814=1),AND(V814=1,OR(מרקובחצי[[#This Row],[עד ועד]]&lt;J814,מרקובחצי[[#This Row],[עד ועד]]&gt;K814)),W814=1)),1,""))</f>
        <v/>
      </c>
      <c r="Q815" s="19" t="str">
        <f>IF(מרקובחצי[[#This Row],[קבעה הפלגה?]]=1,"",IF(AND(מרקובחצי[[#This Row],[עד ועד]]&gt;31,OR(מרקובחצי[[#This Row],[CycleNumber]]=1,AND(U814=1),AND(V814=1,מרקובחצי[[#This Row],[עד ועד]]&gt;K814),AND(W814=1,OR(מרקובחצי[[#This Row],[עד ועד]]&gt;K814,מרקובחצי[[#This Row],[עד ועד]]&lt;J814)))),1,""))</f>
        <v/>
      </c>
      <c r="R815" s="19" t="str">
        <f>IF(מרקובחצי[[#This Row],[CycleNumber]]&gt;1,IF(AND(O814=1,מרקובחצי[[#This Row],[עד ועד]]&lt;29),1,""),"")</f>
        <v/>
      </c>
      <c r="S815" s="19" t="str">
        <f>IF(מרקובחצי[[#This Row],[CycleNumber]]&gt;1,IF(OR(AND(O814=1,מרקובחצי[[#This Row],[עד ועד]]&gt;28),AND(P814=1),AND(Q814=1,מרקובחצי[[#This Row],[עד ועד]]&lt;32)),1,""),"")</f>
        <v/>
      </c>
      <c r="T815" s="19" t="str">
        <f>IF(מרקובחצי[[#This Row],[CycleNumber]]&gt;1,IF(AND(Q814=1,מרקובחצי[[#This Row],[עד ועד]]&gt;31),1,""),"")</f>
        <v/>
      </c>
      <c r="U815" s="19">
        <f>IF(מרקובחצי[[#This Row],[CycleNumber]]&gt;1,IF(AND(R814=1,מרקובחצי[[#This Row],[עד ועד]]&lt;29),1,IF(AND(U814=1,NOT(OR(מרקובחצי[[#This Row],[עד ועד]]&lt;J814,מרקובחצי[[#This Row],[עד ועד]]&gt;K814))),1,"")),"")</f>
        <v>1</v>
      </c>
      <c r="V815" s="19" t="str">
        <f>IF(מרקובחצי[[#This Row],[CycleNumber]]&gt;1,IF(AND(SUM(R814:T814)=1,מרקובחצי[[#This Row],[עד ועד]]&gt;28,מרקובחצי[[#This Row],[עד ועד]]&lt;32),1,IF(OR(S814=1,AND(R814=1,מרקובחצי[[#This Row],[עד ועד]]&gt;28),AND(T814=1,מרקובחצי[[#This Row],[עד ועד]]&lt;32)),1,IF(AND(V814=1,NOT(OR(מרקובחצי[[#This Row],[עד ועד]]&lt;J814,מרקובחצי[[#This Row],[עד ועד]]&gt;K814))),1,""))),"")</f>
        <v/>
      </c>
      <c r="W815" s="19" t="str">
        <f>IF(מרקובחצי[[#This Row],[CycleNumber]]&gt;1,IF(AND(T814=1,מרקובחצי[[#This Row],[עד ועד]]&gt;31),1,IF(AND(W814=1,NOT(OR(מרקובחצי[[#This Row],[עד ועד]]&lt;J814,מרקובחצי[[#This Row],[עד ועד]]&gt;K814))),1,"")),"")</f>
        <v/>
      </c>
      <c r="X815" s="19" t="str">
        <f>IF(AND(מרקובחצי[[#This Row],[CycleNumber]]&lt;$B816,SUM(מרקובחצי[[#This Row],[11]],R816)=2),1,"")</f>
        <v/>
      </c>
      <c r="Y815" s="19" t="str">
        <f>IF(AND(מרקובחצי[[#This Row],[CycleNumber]]&lt;$B816,SUM(מרקובחצי[[#This Row],[11]],S816)=2),1,"")</f>
        <v/>
      </c>
      <c r="Z815" s="19" t="str">
        <f>IF(AND(מרקובחצי[[#This Row],[CycleNumber]]&lt;$B816,SUM(מרקובחצי[[#This Row],[13]],S816)=2),1,"")</f>
        <v/>
      </c>
      <c r="AA815" s="19" t="str">
        <f>IF(AND(מרקובחצי[[#This Row],[CycleNumber]]&lt;$B816,SUM(מרקובחצי[[#This Row],[13]],T816)=2),1,"")</f>
        <v/>
      </c>
      <c r="AB815" s="19" t="str">
        <f>IF(AND(מרקובחצי[[#This Row],[CycleNumber]]&lt;$B816,SUM(מרקובחצי[[#This Row],[21]],U816)=2),1,"")</f>
        <v/>
      </c>
      <c r="AC815" s="19" t="str">
        <f>IF(AND(מרקובחצי[[#This Row],[CycleNumber]]&lt;$B816,SUM(מרקובחצי[[#This Row],[21]],V816)=2),1,"")</f>
        <v/>
      </c>
      <c r="AD815" s="19" t="str">
        <f>IF(AND(מרקובחצי[[#This Row],[CycleNumber]]&lt;$B816,SUM(מרקובחצי[[#This Row],[23]],V816)=2),1,"")</f>
        <v/>
      </c>
      <c r="AE815" s="19" t="str">
        <f>IF(AND(מרקובחצי[[#This Row],[CycleNumber]]&lt;$B816,SUM(מרקובחצי[[#This Row],[23]],W816)=2),1,"")</f>
        <v/>
      </c>
      <c r="AF815" s="19">
        <f>IF(AND(מרקובחצי[[#This Row],[CycleNumber]]&lt;$B816,SUM(מרקובחצי[[#This Row],[31]],O816)=2),1,"")</f>
        <v>1</v>
      </c>
      <c r="AG815" s="19" t="str">
        <f>IF(AND(מרקובחצי[[#This Row],[CycleNumber]]&lt;$B816,SUM(מרקובחצי[[#This Row],[31]],P816)=2),1,"")</f>
        <v/>
      </c>
      <c r="AH815" s="19" t="str">
        <f>IF(AND(מרקובחצי[[#This Row],[CycleNumber]]&lt;$B816,SUM(מרקובחצי[[#This Row],[31]],Q816)=2),1,"")</f>
        <v/>
      </c>
      <c r="AI815" s="19" t="str">
        <f>IF(AND(מרקובחצי[[#This Row],[CycleNumber]]&lt;$B816,SUM(U815:U816)=2),1,"")</f>
        <v/>
      </c>
      <c r="AJ815" s="19" t="str">
        <f>IF(AND(מרקובחצי[[#This Row],[CycleNumber]]&lt;$B816,SUM(מרקובחצי[[#This Row],[32]],O816)=2),1,"")</f>
        <v/>
      </c>
      <c r="AK815" s="19" t="str">
        <f>IF(AND(מרקובחצי[[#This Row],[CycleNumber]]&lt;$B816,SUM(מרקובחצי[[#This Row],[32]],P816)=2),1,"")</f>
        <v/>
      </c>
      <c r="AL815" s="19" t="str">
        <f>IF(AND(מרקובחצי[[#This Row],[CycleNumber]]&lt;$B816,SUM(מרקובחצי[[#This Row],[32]],Q816)=2),1,"")</f>
        <v/>
      </c>
      <c r="AM815" s="19" t="str">
        <f>IF(AND(מרקובחצי[[#This Row],[CycleNumber]]&lt;$B816,SUM(V815:V816)=2),1,"")</f>
        <v/>
      </c>
      <c r="AN815" s="19" t="str">
        <f>IF(AND(מרקובחצי[[#This Row],[CycleNumber]]&lt;$B816,SUM(מרקובחצי[[#This Row],[33]],O816)=2),1,"")</f>
        <v/>
      </c>
      <c r="AO815" s="19" t="str">
        <f>IF(AND(מרקובחצי[[#This Row],[CycleNumber]]&lt;$B816,SUM(מרקובחצי[[#This Row],[33]],P816)=2),1,"")</f>
        <v/>
      </c>
      <c r="AP815" s="19" t="str">
        <f>IF(AND(מרקובחצי[[#This Row],[CycleNumber]]&lt;$B816,SUM(מרקובחצי[[#This Row],[33]],Q816)=2),1,"")</f>
        <v/>
      </c>
      <c r="AQ815" s="19" t="str">
        <f>IF(AND(מרקובחצי[[#This Row],[CycleNumber]]&lt;$B816,SUM(W815:W816)=2),1,"")</f>
        <v/>
      </c>
      <c r="AR815" s="19" t="str">
        <f>IF(AND(מרקובחצי[[#This Row],[CycleNumber]]&lt;$B816,SUM(מרקובחצי[[#This Row],[12]],S816)=2),1,"")</f>
        <v/>
      </c>
      <c r="AS815" s="19" t="str">
        <f>IF(AND(מרקובחצי[[#This Row],[CycleNumber]]&lt;$B816,SUM(מרקובחצי[[#This Row],[22]],V816)=2),1,"")</f>
        <v/>
      </c>
      <c r="AT815" s="21">
        <f>SUM(מרקובחצי[[#This Row],[11]:[33]])</f>
        <v>1</v>
      </c>
    </row>
    <row r="816" spans="1:46" ht="15.6" x14ac:dyDescent="0.25">
      <c r="A816" s="19" t="s">
        <v>75</v>
      </c>
      <c r="B816" s="19">
        <v>15</v>
      </c>
      <c r="C816">
        <v>27</v>
      </c>
      <c r="D816" s="19">
        <f>מרקובחצי[[#This Row],[LengthofCycle]]+1</f>
        <v>28</v>
      </c>
      <c r="E816" t="str">
        <f>IF(IFERROR(LOOKUP(מרקובחצי[[#This Row],[ClientID]],קביעויות[הפלגה]),FALSE)=מרקובחצי[[#This Row],[ClientID]],1,"")</f>
        <v/>
      </c>
      <c r="F816">
        <f>IF(IFERROR(LOOKUP(מרקובחצי[[#This Row],[ClientID]],סוגחציקבוע[S31]),FALSE)=מרקובחצי[[#This Row],[ClientID]],1,"")</f>
        <v>1</v>
      </c>
      <c r="G816" t="str">
        <f>IF(IFERROR(LOOKUP(מרקובחצי[[#This Row],[ClientID]],סוגחציקבוע[S32]),FALSE)=מרקובחצי[[#This Row],[ClientID]],1,"")</f>
        <v/>
      </c>
      <c r="H816" t="str">
        <f>IF(IFERROR(LOOKUP(מרקובחצי[[#This Row],[ClientID]],סוגחציקבוע[S33]),FALSE)=מרקובחצי[[#This Row],[ClientID]],1,"")</f>
        <v/>
      </c>
      <c r="I816" t="str">
        <f>IF(IFERROR(LOOKUP(מרקובחצי[[#This Row],[ClientID]],סוגחציקבוע[S32&amp;33]),FALSE)=מרקובחצי[[#This Row],[ClientID]],1,"")</f>
        <v/>
      </c>
      <c r="J816" s="19">
        <f>IF(SUM(מרקובחצי[[#This Row],[11]:[13]])=1,מרקובחצי[[#This Row],[עד ועד]],IF(SUM(R815:T816)=1,IF(מרקובחצי[[#This Row],[עד ועד]]&lt;J815,מרקובחצי[[#This Row],[עד ועד]],J815),J815))</f>
        <v>28</v>
      </c>
      <c r="K816" s="19">
        <f>IF(SUM(מרקובחצי[[#This Row],[11]:[13]])=1,מרקובחצי[[#This Row],[עד ועד]],IF(SUM(R815:T816)=1,IF(מרקובחצי[[#This Row],[עד ועד]]&gt;K815,מרקובחצי[[#This Row],[עד ועד]],K815),K815))</f>
        <v>28</v>
      </c>
      <c r="L816" s="19" t="str">
        <f>IF(AND(SUM(מרקובחצי[[#This Row],[31]:[33]])=1,SUM(U815:W815)=0),מרקובחצי[[#This Row],[מקס]]-מרקובחצי[[#This Row],[מינ]],"")</f>
        <v/>
      </c>
      <c r="M81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816" s="19" t="str">
        <f t="shared" si="12"/>
        <v>S31</v>
      </c>
      <c r="O816" s="19">
        <f>IF(מרקובחצי[[#This Row],[קבעה הפלגה?]]=1,"",IF(AND(מרקובחצי[[#This Row],[עד ועד]]&lt;29,OR(מרקובחצי[[#This Row],[CycleNumber]]=1,AND(U815=1,OR(מרקובחצי[[#This Row],[עד ועד]]&lt;J815,מרקובחצי[[#This Row],[עד ועד]]&gt;K815)),AND(V815=1,מרקובחצי[[#This Row],[עד ועד]]&lt;J815),W815=1)),1,""))</f>
        <v>1</v>
      </c>
      <c r="P816" s="19" t="str">
        <f>IF(מרקובחצי[[#This Row],[קבעה הפלגה?]]=1,"",IF(AND(מרקובחצי[[#This Row],[עד ועד]]&gt;28,מרקובחצי[[#This Row],[עד ועד]]&lt;32,OR(מרקובחצי[[#This Row],[CycleNumber]]=1,AND(U815=1),AND(V815=1,OR(מרקובחצי[[#This Row],[עד ועד]]&lt;J815,מרקובחצי[[#This Row],[עד ועד]]&gt;K815)),W815=1)),1,""))</f>
        <v/>
      </c>
      <c r="Q816" s="19" t="str">
        <f>IF(מרקובחצי[[#This Row],[קבעה הפלגה?]]=1,"",IF(AND(מרקובחצי[[#This Row],[עד ועד]]&gt;31,OR(מרקובחצי[[#This Row],[CycleNumber]]=1,AND(U815=1),AND(V815=1,מרקובחצי[[#This Row],[עד ועד]]&gt;K815),AND(W815=1,OR(מרקובחצי[[#This Row],[עד ועד]]&gt;K815,מרקובחצי[[#This Row],[עד ועד]]&lt;J815)))),1,""))</f>
        <v/>
      </c>
      <c r="R816" s="19" t="str">
        <f>IF(מרקובחצי[[#This Row],[CycleNumber]]&gt;1,IF(AND(O815=1,מרקובחצי[[#This Row],[עד ועד]]&lt;29),1,""),"")</f>
        <v/>
      </c>
      <c r="S816" s="19" t="str">
        <f>IF(מרקובחצי[[#This Row],[CycleNumber]]&gt;1,IF(OR(AND(O815=1,מרקובחצי[[#This Row],[עד ועד]]&gt;28),AND(P815=1),AND(Q815=1,מרקובחצי[[#This Row],[עד ועד]]&lt;32)),1,""),"")</f>
        <v/>
      </c>
      <c r="T816" s="19" t="str">
        <f>IF(מרקובחצי[[#This Row],[CycleNumber]]&gt;1,IF(AND(Q815=1,מרקובחצי[[#This Row],[עד ועד]]&gt;31),1,""),"")</f>
        <v/>
      </c>
      <c r="U816" s="19" t="str">
        <f>IF(מרקובחצי[[#This Row],[CycleNumber]]&gt;1,IF(AND(R815=1,מרקובחצי[[#This Row],[עד ועד]]&lt;29),1,IF(AND(U815=1,NOT(OR(מרקובחצי[[#This Row],[עד ועד]]&lt;J815,מרקובחצי[[#This Row],[עד ועד]]&gt;K815))),1,"")),"")</f>
        <v/>
      </c>
      <c r="V816" s="19" t="str">
        <f>IF(מרקובחצי[[#This Row],[CycleNumber]]&gt;1,IF(AND(SUM(R815:T815)=1,מרקובחצי[[#This Row],[עד ועד]]&gt;28,מרקובחצי[[#This Row],[עד ועד]]&lt;32),1,IF(OR(S815=1,AND(R815=1,מרקובחצי[[#This Row],[עד ועד]]&gt;28),AND(T815=1,מרקובחצי[[#This Row],[עד ועד]]&lt;32)),1,IF(AND(V815=1,NOT(OR(מרקובחצי[[#This Row],[עד ועד]]&lt;J815,מרקובחצי[[#This Row],[עד ועד]]&gt;K815))),1,""))),"")</f>
        <v/>
      </c>
      <c r="W816" s="19" t="str">
        <f>IF(מרקובחצי[[#This Row],[CycleNumber]]&gt;1,IF(AND(T815=1,מרקובחצי[[#This Row],[עד ועד]]&gt;31),1,IF(AND(W815=1,NOT(OR(מרקובחצי[[#This Row],[עד ועד]]&lt;J815,מרקובחצי[[#This Row],[עד ועד]]&gt;K815))),1,"")),"")</f>
        <v/>
      </c>
      <c r="X816" s="19" t="str">
        <f>IF(AND(מרקובחצי[[#This Row],[CycleNumber]]&lt;$B817,SUM(מרקובחצי[[#This Row],[11]],R817)=2),1,"")</f>
        <v/>
      </c>
      <c r="Y816" s="19" t="str">
        <f>IF(AND(מרקובחצי[[#This Row],[CycleNumber]]&lt;$B817,SUM(מרקובחצי[[#This Row],[11]],S817)=2),1,"")</f>
        <v/>
      </c>
      <c r="Z816" s="19" t="str">
        <f>IF(AND(מרקובחצי[[#This Row],[CycleNumber]]&lt;$B817,SUM(מרקובחצי[[#This Row],[13]],S817)=2),1,"")</f>
        <v/>
      </c>
      <c r="AA816" s="19" t="str">
        <f>IF(AND(מרקובחצי[[#This Row],[CycleNumber]]&lt;$B817,SUM(מרקובחצי[[#This Row],[13]],T817)=2),1,"")</f>
        <v/>
      </c>
      <c r="AB816" s="19" t="str">
        <f>IF(AND(מרקובחצי[[#This Row],[CycleNumber]]&lt;$B817,SUM(מרקובחצי[[#This Row],[21]],U817)=2),1,"")</f>
        <v/>
      </c>
      <c r="AC816" s="19" t="str">
        <f>IF(AND(מרקובחצי[[#This Row],[CycleNumber]]&lt;$B817,SUM(מרקובחצי[[#This Row],[21]],V817)=2),1,"")</f>
        <v/>
      </c>
      <c r="AD816" s="19" t="str">
        <f>IF(AND(מרקובחצי[[#This Row],[CycleNumber]]&lt;$B817,SUM(מרקובחצי[[#This Row],[23]],V817)=2),1,"")</f>
        <v/>
      </c>
      <c r="AE816" s="19" t="str">
        <f>IF(AND(מרקובחצי[[#This Row],[CycleNumber]]&lt;$B817,SUM(מרקובחצי[[#This Row],[23]],W817)=2),1,"")</f>
        <v/>
      </c>
      <c r="AF816" s="19" t="str">
        <f>IF(AND(מרקובחצי[[#This Row],[CycleNumber]]&lt;$B817,SUM(מרקובחצי[[#This Row],[31]],O817)=2),1,"")</f>
        <v/>
      </c>
      <c r="AG816" s="19" t="str">
        <f>IF(AND(מרקובחצי[[#This Row],[CycleNumber]]&lt;$B817,SUM(מרקובחצי[[#This Row],[31]],P817)=2),1,"")</f>
        <v/>
      </c>
      <c r="AH816" s="19" t="str">
        <f>IF(AND(מרקובחצי[[#This Row],[CycleNumber]]&lt;$B817,SUM(מרקובחצי[[#This Row],[31]],Q817)=2),1,"")</f>
        <v/>
      </c>
      <c r="AI816" s="19" t="str">
        <f>IF(AND(מרקובחצי[[#This Row],[CycleNumber]]&lt;$B817,SUM(U816:U817)=2),1,"")</f>
        <v/>
      </c>
      <c r="AJ816" s="19" t="str">
        <f>IF(AND(מרקובחצי[[#This Row],[CycleNumber]]&lt;$B817,SUM(מרקובחצי[[#This Row],[32]],O817)=2),1,"")</f>
        <v/>
      </c>
      <c r="AK816" s="19" t="str">
        <f>IF(AND(מרקובחצי[[#This Row],[CycleNumber]]&lt;$B817,SUM(מרקובחצי[[#This Row],[32]],P817)=2),1,"")</f>
        <v/>
      </c>
      <c r="AL816" s="19" t="str">
        <f>IF(AND(מרקובחצי[[#This Row],[CycleNumber]]&lt;$B817,SUM(מרקובחצי[[#This Row],[32]],Q817)=2),1,"")</f>
        <v/>
      </c>
      <c r="AM816" s="19" t="str">
        <f>IF(AND(מרקובחצי[[#This Row],[CycleNumber]]&lt;$B817,SUM(V816:V817)=2),1,"")</f>
        <v/>
      </c>
      <c r="AN816" s="19" t="str">
        <f>IF(AND(מרקובחצי[[#This Row],[CycleNumber]]&lt;$B817,SUM(מרקובחצי[[#This Row],[33]],O817)=2),1,"")</f>
        <v/>
      </c>
      <c r="AO816" s="19" t="str">
        <f>IF(AND(מרקובחצי[[#This Row],[CycleNumber]]&lt;$B817,SUM(מרקובחצי[[#This Row],[33]],P817)=2),1,"")</f>
        <v/>
      </c>
      <c r="AP816" s="19" t="str">
        <f>IF(AND(מרקובחצי[[#This Row],[CycleNumber]]&lt;$B817,SUM(מרקובחצי[[#This Row],[33]],Q817)=2),1,"")</f>
        <v/>
      </c>
      <c r="AQ816" s="19" t="str">
        <f>IF(AND(מרקובחצי[[#This Row],[CycleNumber]]&lt;$B817,SUM(W816:W817)=2),1,"")</f>
        <v/>
      </c>
      <c r="AR816" s="19" t="str">
        <f>IF(AND(מרקובחצי[[#This Row],[CycleNumber]]&lt;$B817,SUM(מרקובחצי[[#This Row],[12]],S817)=2),1,"")</f>
        <v/>
      </c>
      <c r="AS816" s="19" t="str">
        <f>IF(AND(מרקובחצי[[#This Row],[CycleNumber]]&lt;$B817,SUM(מרקובחצי[[#This Row],[22]],V817)=2),1,"")</f>
        <v/>
      </c>
      <c r="AT816" s="21">
        <f>SUM(מרקובחצי[[#This Row],[11]:[33]])</f>
        <v>1</v>
      </c>
    </row>
    <row r="817" spans="1:46" hidden="1" x14ac:dyDescent="0.25">
      <c r="A817" t="s">
        <v>76</v>
      </c>
      <c r="B817">
        <v>1</v>
      </c>
      <c r="C817">
        <v>28</v>
      </c>
      <c r="D817">
        <f>מרקובחצי[[#This Row],[LengthofCycle]]+1</f>
        <v>29</v>
      </c>
      <c r="E817">
        <f>IF(IFERROR(LOOKUP(מרקובחצי[[#This Row],[ClientID]],קביעויות[הפלגה]),FALSE)=מרקובחצי[[#This Row],[ClientID]],1,"")</f>
        <v>1</v>
      </c>
      <c r="F817" t="str">
        <f>IF(IFERROR(LOOKUP(מרקובחצי[[#This Row],[ClientID]],סוגחציקבוע[S31]),FALSE)=מרקובחצי[[#This Row],[ClientID]],1,"")</f>
        <v/>
      </c>
      <c r="G817" t="str">
        <f>IF(IFERROR(LOOKUP(מרקובחצי[[#This Row],[ClientID]],סוגחציקבוע[S32]),FALSE)=מרקובחצי[[#This Row],[ClientID]],1,"")</f>
        <v/>
      </c>
      <c r="H817" t="str">
        <f>IF(IFERROR(LOOKUP(מרקובחצי[[#This Row],[ClientID]],סוגחציקבוע[S33]),FALSE)=מרקובחצי[[#This Row],[ClientID]],1,"")</f>
        <v/>
      </c>
      <c r="I817" t="str">
        <f>IF(IFERROR(LOOKUP(מרקובחצי[[#This Row],[ClientID]],סוגחציקבוע[S32&amp;33]),FALSE)=מרקובחצי[[#This Row],[ClientID]],1,"")</f>
        <v/>
      </c>
      <c r="J817">
        <f>IF(SUM(מרקובחצי[[#This Row],[11]:[13]])=1,מרקובחצי[[#This Row],[עד ועד]],IF(SUM(R816:T817)=1,IF(מרקובחצי[[#This Row],[עד ועד]]&lt;J816,מרקובחצי[[#This Row],[עד ועד]],J816),J816))</f>
        <v>28</v>
      </c>
      <c r="K817">
        <f>IF(SUM(מרקובחצי[[#This Row],[11]:[13]])=1,מרקובחצי[[#This Row],[עד ועד]],IF(SUM(R816:T817)=1,IF(מרקובחצי[[#This Row],[עד ועד]]&gt;K816,מרקובחצי[[#This Row],[עד ועד]],K816),K816))</f>
        <v>28</v>
      </c>
      <c r="L817" t="str">
        <f>IF(AND(SUM(מרקובחצי[[#This Row],[31]:[33]])=1,SUM(U816:W816)=0),מרקובחצי[[#This Row],[מקס]]-מרקובחצי[[#This Row],[מינ]],"")</f>
        <v/>
      </c>
      <c r="M81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17" t="str">
        <f t="shared" si="12"/>
        <v>S11</v>
      </c>
      <c r="O817" t="str">
        <f>IF(מרקובחצי[[#This Row],[קבעה הפלגה?]]=1,"",IF(AND(מרקובחצי[[#This Row],[עד ועד]]&lt;29,OR(מרקובחצי[[#This Row],[CycleNumber]]=1,AND(U816=1,OR(מרקובחצי[[#This Row],[עד ועד]]&lt;J816,מרקובחצי[[#This Row],[עד ועד]]&gt;K816)),AND(V816=1,מרקובחצי[[#This Row],[עד ועד]]&lt;J816),W816=1)),1,""))</f>
        <v/>
      </c>
      <c r="P817" t="str">
        <f>IF(מרקובחצי[[#This Row],[קבעה הפלגה?]]=1,"",IF(AND(מרקובחצי[[#This Row],[עד ועד]]&gt;28,מרקובחצי[[#This Row],[עד ועד]]&lt;32,OR(מרקובחצי[[#This Row],[CycleNumber]]=1,AND(U816=1),AND(V816=1,OR(מרקובחצי[[#This Row],[עד ועד]]&lt;J816,מרקובחצי[[#This Row],[עד ועד]]&gt;K816)),W816=1)),1,""))</f>
        <v/>
      </c>
      <c r="Q817" t="str">
        <f>IF(מרקובחצי[[#This Row],[קבעה הפלגה?]]=1,"",IF(AND(מרקובחצי[[#This Row],[עד ועד]]&gt;31,OR(מרקובחצי[[#This Row],[CycleNumber]]=1,AND(U816=1),AND(V816=1,מרקובחצי[[#This Row],[עד ועד]]&gt;K816),AND(W816=1,OR(מרקובחצי[[#This Row],[עד ועד]]&gt;K816,מרקובחצי[[#This Row],[עד ועד]]&lt;J816)))),1,""))</f>
        <v/>
      </c>
      <c r="R817" t="str">
        <f>IF(מרקובחצי[[#This Row],[CycleNumber]]&gt;1,IF(AND(O816=1,מרקובחצי[[#This Row],[עד ועד]]&lt;29),1,""),"")</f>
        <v/>
      </c>
      <c r="S817" t="str">
        <f>IF(מרקובחצי[[#This Row],[CycleNumber]]&gt;1,IF(OR(AND(O816=1,מרקובחצי[[#This Row],[עד ועד]]&gt;28),AND(P816=1),AND(Q816=1,מרקובחצי[[#This Row],[עד ועד]]&lt;32)),1,""),"")</f>
        <v/>
      </c>
      <c r="T817" t="str">
        <f>IF(מרקובחצי[[#This Row],[CycleNumber]]&gt;1,IF(AND(Q816=1,מרקובחצי[[#This Row],[עד ועד]]&gt;31),1,""),"")</f>
        <v/>
      </c>
      <c r="U817" t="str">
        <f>IF(מרקובחצי[[#This Row],[CycleNumber]]&gt;1,IF(AND(R816=1,מרקובחצי[[#This Row],[עד ועד]]&lt;29),1,IF(AND(U816=1,NOT(OR(מרקובחצי[[#This Row],[עד ועד]]&lt;J816,מרקובחצי[[#This Row],[עד ועד]]&gt;K816))),1,"")),"")</f>
        <v/>
      </c>
      <c r="V817" t="str">
        <f>IF(מרקובחצי[[#This Row],[CycleNumber]]&gt;1,IF(AND(SUM(R816:T816)=1,מרקובחצי[[#This Row],[עד ועד]]&gt;28,מרקובחצי[[#This Row],[עד ועד]]&lt;32),1,IF(OR(S816=1,AND(R816=1,מרקובחצי[[#This Row],[עד ועד]]&gt;28),AND(T816=1,מרקובחצי[[#This Row],[עד ועד]]&lt;32)),1,IF(AND(V816=1,NOT(OR(מרקובחצי[[#This Row],[עד ועד]]&lt;J816,מרקובחצי[[#This Row],[עד ועד]]&gt;K816))),1,""))),"")</f>
        <v/>
      </c>
      <c r="W817" t="str">
        <f>IF(מרקובחצי[[#This Row],[CycleNumber]]&gt;1,IF(AND(T816=1,מרקובחצי[[#This Row],[עד ועד]]&gt;31),1,IF(AND(W816=1,NOT(OR(מרקובחצי[[#This Row],[עד ועד]]&lt;J816,מרקובחצי[[#This Row],[עד ועד]]&gt;K816))),1,"")),"")</f>
        <v/>
      </c>
      <c r="X817" t="str">
        <f>IF(AND(מרקובחצי[[#This Row],[CycleNumber]]&lt;$B818,SUM(מרקובחצי[[#This Row],[11]],R818)=2),1,"")</f>
        <v/>
      </c>
      <c r="Y817" t="str">
        <f>IF(AND(מרקובחצי[[#This Row],[CycleNumber]]&lt;$B818,SUM(מרקובחצי[[#This Row],[11]],S818)=2),1,"")</f>
        <v/>
      </c>
      <c r="Z817" t="str">
        <f>IF(AND(מרקובחצי[[#This Row],[CycleNumber]]&lt;$B818,SUM(מרקובחצי[[#This Row],[13]],S818)=2),1,"")</f>
        <v/>
      </c>
      <c r="AA817" t="str">
        <f>IF(AND(מרקובחצי[[#This Row],[CycleNumber]]&lt;$B818,SUM(מרקובחצי[[#This Row],[13]],T818)=2),1,"")</f>
        <v/>
      </c>
      <c r="AB817" t="str">
        <f>IF(AND(מרקובחצי[[#This Row],[CycleNumber]]&lt;$B818,SUM(מרקובחצי[[#This Row],[21]],U818)=2),1,"")</f>
        <v/>
      </c>
      <c r="AC817" t="str">
        <f>IF(AND(מרקובחצי[[#This Row],[CycleNumber]]&lt;$B818,SUM(מרקובחצי[[#This Row],[21]],V818)=2),1,"")</f>
        <v/>
      </c>
      <c r="AD817" t="str">
        <f>IF(AND(מרקובחצי[[#This Row],[CycleNumber]]&lt;$B818,SUM(מרקובחצי[[#This Row],[23]],V818)=2),1,"")</f>
        <v/>
      </c>
      <c r="AE817" t="str">
        <f>IF(AND(מרקובחצי[[#This Row],[CycleNumber]]&lt;$B818,SUM(מרקובחצי[[#This Row],[23]],W818)=2),1,"")</f>
        <v/>
      </c>
      <c r="AF817" t="str">
        <f>IF(AND(מרקובחצי[[#This Row],[CycleNumber]]&lt;$B818,SUM(מרקובחצי[[#This Row],[31]],O818)=2),1,"")</f>
        <v/>
      </c>
      <c r="AG817" t="str">
        <f>IF(AND(מרקובחצי[[#This Row],[CycleNumber]]&lt;$B818,SUM(מרקובחצי[[#This Row],[31]],P818)=2),1,"")</f>
        <v/>
      </c>
      <c r="AH817" t="str">
        <f>IF(AND(מרקובחצי[[#This Row],[CycleNumber]]&lt;$B818,SUM(מרקובחצי[[#This Row],[31]],Q818)=2),1,"")</f>
        <v/>
      </c>
      <c r="AI817" t="str">
        <f>IF(AND(מרקובחצי[[#This Row],[CycleNumber]]&lt;$B818,SUM(U817:U818)=2),1,"")</f>
        <v/>
      </c>
      <c r="AJ817" t="str">
        <f>IF(AND(מרקובחצי[[#This Row],[CycleNumber]]&lt;$B818,SUM(מרקובחצי[[#This Row],[32]],O818)=2),1,"")</f>
        <v/>
      </c>
      <c r="AK817" t="str">
        <f>IF(AND(מרקובחצי[[#This Row],[CycleNumber]]&lt;$B818,SUM(מרקובחצי[[#This Row],[32]],P818)=2),1,"")</f>
        <v/>
      </c>
      <c r="AL817" t="str">
        <f>IF(AND(מרקובחצי[[#This Row],[CycleNumber]]&lt;$B818,SUM(מרקובחצי[[#This Row],[32]],Q818)=2),1,"")</f>
        <v/>
      </c>
      <c r="AM817" t="str">
        <f>IF(AND(מרקובחצי[[#This Row],[CycleNumber]]&lt;$B818,SUM(V817:V818)=2),1,"")</f>
        <v/>
      </c>
      <c r="AN817" t="str">
        <f>IF(AND(מרקובחצי[[#This Row],[CycleNumber]]&lt;$B818,SUM(מרקובחצי[[#This Row],[33]],O818)=2),1,"")</f>
        <v/>
      </c>
      <c r="AO817" t="str">
        <f>IF(AND(מרקובחצי[[#This Row],[CycleNumber]]&lt;$B818,SUM(מרקובחצי[[#This Row],[33]],P818)=2),1,"")</f>
        <v/>
      </c>
      <c r="AP817" t="str">
        <f>IF(AND(מרקובחצי[[#This Row],[CycleNumber]]&lt;$B818,SUM(מרקובחצי[[#This Row],[33]],Q818)=2),1,"")</f>
        <v/>
      </c>
      <c r="AQ817" t="str">
        <f>IF(AND(מרקובחצי[[#This Row],[CycleNumber]]&lt;$B818,SUM(W817:W818)=2),1,"")</f>
        <v/>
      </c>
      <c r="AR817" t="str">
        <f>IF(AND(מרקובחצי[[#This Row],[CycleNumber]]&lt;$B818,SUM(מרקובחצי[[#This Row],[12]],S818)=2),1,"")</f>
        <v/>
      </c>
      <c r="AS817" t="str">
        <f>IF(AND(מרקובחצי[[#This Row],[CycleNumber]]&lt;$B818,SUM(מרקובחצי[[#This Row],[22]],V818)=2),1,"")</f>
        <v/>
      </c>
      <c r="AT817" s="3">
        <f>SUM(מרקובחצי[[#This Row],[11]:[33]])</f>
        <v>0</v>
      </c>
    </row>
    <row r="818" spans="1:46" hidden="1" x14ac:dyDescent="0.25">
      <c r="A818" t="s">
        <v>76</v>
      </c>
      <c r="B818">
        <v>2</v>
      </c>
      <c r="C818">
        <v>29</v>
      </c>
      <c r="D818">
        <f>מרקובחצי[[#This Row],[LengthofCycle]]+1</f>
        <v>30</v>
      </c>
      <c r="E818">
        <f>IF(IFERROR(LOOKUP(מרקובחצי[[#This Row],[ClientID]],קביעויות[הפלגה]),FALSE)=מרקובחצי[[#This Row],[ClientID]],1,"")</f>
        <v>1</v>
      </c>
      <c r="F818" t="str">
        <f>IF(IFERROR(LOOKUP(מרקובחצי[[#This Row],[ClientID]],סוגחציקבוע[S31]),FALSE)=מרקובחצי[[#This Row],[ClientID]],1,"")</f>
        <v/>
      </c>
      <c r="G818" t="str">
        <f>IF(IFERROR(LOOKUP(מרקובחצי[[#This Row],[ClientID]],סוגחציקבוע[S32]),FALSE)=מרקובחצי[[#This Row],[ClientID]],1,"")</f>
        <v/>
      </c>
      <c r="H818" t="str">
        <f>IF(IFERROR(LOOKUP(מרקובחצי[[#This Row],[ClientID]],סוגחציקבוע[S33]),FALSE)=מרקובחצי[[#This Row],[ClientID]],1,"")</f>
        <v/>
      </c>
      <c r="I818" t="str">
        <f>IF(IFERROR(LOOKUP(מרקובחצי[[#This Row],[ClientID]],סוגחציקבוע[S32&amp;33]),FALSE)=מרקובחצי[[#This Row],[ClientID]],1,"")</f>
        <v/>
      </c>
      <c r="J818">
        <f>IF(SUM(מרקובחצי[[#This Row],[11]:[13]])=1,מרקובחצי[[#This Row],[עד ועד]],IF(SUM(R817:T818)=1,IF(מרקובחצי[[#This Row],[עד ועד]]&lt;J817,מרקובחצי[[#This Row],[עד ועד]],J817),J817))</f>
        <v>28</v>
      </c>
      <c r="K818">
        <f>IF(SUM(מרקובחצי[[#This Row],[11]:[13]])=1,מרקובחצי[[#This Row],[עד ועד]],IF(SUM(R817:T818)=1,IF(מרקובחצי[[#This Row],[עד ועד]]&gt;K817,מרקובחצי[[#This Row],[עד ועד]],K817),K817))</f>
        <v>28</v>
      </c>
      <c r="L818" t="str">
        <f>IF(AND(SUM(מרקובחצי[[#This Row],[31]:[33]])=1,SUM(U817:W817)=0),מרקובחצי[[#This Row],[מקס]]-מרקובחצי[[#This Row],[מינ]],"")</f>
        <v/>
      </c>
      <c r="M81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18" t="str">
        <f t="shared" si="12"/>
        <v/>
      </c>
      <c r="O818" t="str">
        <f>IF(מרקובחצי[[#This Row],[קבעה הפלגה?]]=1,"",IF(AND(מרקובחצי[[#This Row],[עד ועד]]&lt;29,OR(מרקובחצי[[#This Row],[CycleNumber]]=1,AND(U817=1,OR(מרקובחצי[[#This Row],[עד ועד]]&lt;J817,מרקובחצי[[#This Row],[עד ועד]]&gt;K817)),AND(V817=1,מרקובחצי[[#This Row],[עד ועד]]&lt;J817),W817=1)),1,""))</f>
        <v/>
      </c>
      <c r="P818" t="str">
        <f>IF(מרקובחצי[[#This Row],[קבעה הפלגה?]]=1,"",IF(AND(מרקובחצי[[#This Row],[עד ועד]]&gt;28,מרקובחצי[[#This Row],[עד ועד]]&lt;32,OR(מרקובחצי[[#This Row],[CycleNumber]]=1,AND(U817=1),AND(V817=1,OR(מרקובחצי[[#This Row],[עד ועד]]&lt;J817,מרקובחצי[[#This Row],[עד ועד]]&gt;K817)),W817=1)),1,""))</f>
        <v/>
      </c>
      <c r="Q818" t="str">
        <f>IF(מרקובחצי[[#This Row],[קבעה הפלגה?]]=1,"",IF(AND(מרקובחצי[[#This Row],[עד ועד]]&gt;31,OR(מרקובחצי[[#This Row],[CycleNumber]]=1,AND(U817=1),AND(V817=1,מרקובחצי[[#This Row],[עד ועד]]&gt;K817),AND(W817=1,OR(מרקובחצי[[#This Row],[עד ועד]]&gt;K817,מרקובחצי[[#This Row],[עד ועד]]&lt;J817)))),1,""))</f>
        <v/>
      </c>
      <c r="R818" t="str">
        <f>IF(מרקובחצי[[#This Row],[CycleNumber]]&gt;1,IF(AND(O817=1,מרקובחצי[[#This Row],[עד ועד]]&lt;29),1,""),"")</f>
        <v/>
      </c>
      <c r="S818" t="str">
        <f>IF(מרקובחצי[[#This Row],[CycleNumber]]&gt;1,IF(OR(AND(O817=1,מרקובחצי[[#This Row],[עד ועד]]&gt;28),AND(P817=1),AND(Q817=1,מרקובחצי[[#This Row],[עד ועד]]&lt;32)),1,""),"")</f>
        <v/>
      </c>
      <c r="T818" t="str">
        <f>IF(מרקובחצי[[#This Row],[CycleNumber]]&gt;1,IF(AND(Q817=1,מרקובחצי[[#This Row],[עד ועד]]&gt;31),1,""),"")</f>
        <v/>
      </c>
      <c r="U818" t="str">
        <f>IF(מרקובחצי[[#This Row],[CycleNumber]]&gt;1,IF(AND(R817=1,מרקובחצי[[#This Row],[עד ועד]]&lt;29),1,IF(AND(U817=1,NOT(OR(מרקובחצי[[#This Row],[עד ועד]]&lt;J817,מרקובחצי[[#This Row],[עד ועד]]&gt;K817))),1,"")),"")</f>
        <v/>
      </c>
      <c r="V818" t="str">
        <f>IF(מרקובחצי[[#This Row],[CycleNumber]]&gt;1,IF(AND(SUM(R817:T817)=1,מרקובחצי[[#This Row],[עד ועד]]&gt;28,מרקובחצי[[#This Row],[עד ועד]]&lt;32),1,IF(OR(S817=1,AND(R817=1,מרקובחצי[[#This Row],[עד ועד]]&gt;28),AND(T817=1,מרקובחצי[[#This Row],[עד ועד]]&lt;32)),1,IF(AND(V817=1,NOT(OR(מרקובחצי[[#This Row],[עד ועד]]&lt;J817,מרקובחצי[[#This Row],[עד ועד]]&gt;K817))),1,""))),"")</f>
        <v/>
      </c>
      <c r="W818" t="str">
        <f>IF(מרקובחצי[[#This Row],[CycleNumber]]&gt;1,IF(AND(T817=1,מרקובחצי[[#This Row],[עד ועד]]&gt;31),1,IF(AND(W817=1,NOT(OR(מרקובחצי[[#This Row],[עד ועד]]&lt;J817,מרקובחצי[[#This Row],[עד ועד]]&gt;K817))),1,"")),"")</f>
        <v/>
      </c>
      <c r="X818" t="str">
        <f>IF(AND(מרקובחצי[[#This Row],[CycleNumber]]&lt;$B819,SUM(מרקובחצי[[#This Row],[11]],R819)=2),1,"")</f>
        <v/>
      </c>
      <c r="Y818" t="str">
        <f>IF(AND(מרקובחצי[[#This Row],[CycleNumber]]&lt;$B819,SUM(מרקובחצי[[#This Row],[11]],S819)=2),1,"")</f>
        <v/>
      </c>
      <c r="Z818" t="str">
        <f>IF(AND(מרקובחצי[[#This Row],[CycleNumber]]&lt;$B819,SUM(מרקובחצי[[#This Row],[13]],S819)=2),1,"")</f>
        <v/>
      </c>
      <c r="AA818" t="str">
        <f>IF(AND(מרקובחצי[[#This Row],[CycleNumber]]&lt;$B819,SUM(מרקובחצי[[#This Row],[13]],T819)=2),1,"")</f>
        <v/>
      </c>
      <c r="AB818" t="str">
        <f>IF(AND(מרקובחצי[[#This Row],[CycleNumber]]&lt;$B819,SUM(מרקובחצי[[#This Row],[21]],U819)=2),1,"")</f>
        <v/>
      </c>
      <c r="AC818" t="str">
        <f>IF(AND(מרקובחצי[[#This Row],[CycleNumber]]&lt;$B819,SUM(מרקובחצי[[#This Row],[21]],V819)=2),1,"")</f>
        <v/>
      </c>
      <c r="AD818" t="str">
        <f>IF(AND(מרקובחצי[[#This Row],[CycleNumber]]&lt;$B819,SUM(מרקובחצי[[#This Row],[23]],V819)=2),1,"")</f>
        <v/>
      </c>
      <c r="AE818" t="str">
        <f>IF(AND(מרקובחצי[[#This Row],[CycleNumber]]&lt;$B819,SUM(מרקובחצי[[#This Row],[23]],W819)=2),1,"")</f>
        <v/>
      </c>
      <c r="AF818" t="str">
        <f>IF(AND(מרקובחצי[[#This Row],[CycleNumber]]&lt;$B819,SUM(מרקובחצי[[#This Row],[31]],O819)=2),1,"")</f>
        <v/>
      </c>
      <c r="AG818" t="str">
        <f>IF(AND(מרקובחצי[[#This Row],[CycleNumber]]&lt;$B819,SUM(מרקובחצי[[#This Row],[31]],P819)=2),1,"")</f>
        <v/>
      </c>
      <c r="AH818" t="str">
        <f>IF(AND(מרקובחצי[[#This Row],[CycleNumber]]&lt;$B819,SUM(מרקובחצי[[#This Row],[31]],Q819)=2),1,"")</f>
        <v/>
      </c>
      <c r="AI818" t="str">
        <f>IF(AND(מרקובחצי[[#This Row],[CycleNumber]]&lt;$B819,SUM(U818:U819)=2),1,"")</f>
        <v/>
      </c>
      <c r="AJ818" t="str">
        <f>IF(AND(מרקובחצי[[#This Row],[CycleNumber]]&lt;$B819,SUM(מרקובחצי[[#This Row],[32]],O819)=2),1,"")</f>
        <v/>
      </c>
      <c r="AK818" t="str">
        <f>IF(AND(מרקובחצי[[#This Row],[CycleNumber]]&lt;$B819,SUM(מרקובחצי[[#This Row],[32]],P819)=2),1,"")</f>
        <v/>
      </c>
      <c r="AL818" t="str">
        <f>IF(AND(מרקובחצי[[#This Row],[CycleNumber]]&lt;$B819,SUM(מרקובחצי[[#This Row],[32]],Q819)=2),1,"")</f>
        <v/>
      </c>
      <c r="AM818" t="str">
        <f>IF(AND(מרקובחצי[[#This Row],[CycleNumber]]&lt;$B819,SUM(V818:V819)=2),1,"")</f>
        <v/>
      </c>
      <c r="AN818" t="str">
        <f>IF(AND(מרקובחצי[[#This Row],[CycleNumber]]&lt;$B819,SUM(מרקובחצי[[#This Row],[33]],O819)=2),1,"")</f>
        <v/>
      </c>
      <c r="AO818" t="str">
        <f>IF(AND(מרקובחצי[[#This Row],[CycleNumber]]&lt;$B819,SUM(מרקובחצי[[#This Row],[33]],P819)=2),1,"")</f>
        <v/>
      </c>
      <c r="AP818" t="str">
        <f>IF(AND(מרקובחצי[[#This Row],[CycleNumber]]&lt;$B819,SUM(מרקובחצי[[#This Row],[33]],Q819)=2),1,"")</f>
        <v/>
      </c>
      <c r="AQ818" t="str">
        <f>IF(AND(מרקובחצי[[#This Row],[CycleNumber]]&lt;$B819,SUM(W818:W819)=2),1,"")</f>
        <v/>
      </c>
      <c r="AR818" t="str">
        <f>IF(AND(מרקובחצי[[#This Row],[CycleNumber]]&lt;$B819,SUM(מרקובחצי[[#This Row],[12]],S819)=2),1,"")</f>
        <v/>
      </c>
      <c r="AS818" t="str">
        <f>IF(AND(מרקובחצי[[#This Row],[CycleNumber]]&lt;$B819,SUM(מרקובחצי[[#This Row],[22]],V819)=2),1,"")</f>
        <v/>
      </c>
      <c r="AT818" s="3">
        <f>SUM(מרקובחצי[[#This Row],[11]:[33]])</f>
        <v>0</v>
      </c>
    </row>
    <row r="819" spans="1:46" hidden="1" x14ac:dyDescent="0.25">
      <c r="A819" t="s">
        <v>76</v>
      </c>
      <c r="B819">
        <v>3</v>
      </c>
      <c r="C819">
        <v>26</v>
      </c>
      <c r="D819">
        <f>מרקובחצי[[#This Row],[LengthofCycle]]+1</f>
        <v>27</v>
      </c>
      <c r="E819">
        <f>IF(IFERROR(LOOKUP(מרקובחצי[[#This Row],[ClientID]],קביעויות[הפלגה]),FALSE)=מרקובחצי[[#This Row],[ClientID]],1,"")</f>
        <v>1</v>
      </c>
      <c r="F819" t="str">
        <f>IF(IFERROR(LOOKUP(מרקובחצי[[#This Row],[ClientID]],סוגחציקבוע[S31]),FALSE)=מרקובחצי[[#This Row],[ClientID]],1,"")</f>
        <v/>
      </c>
      <c r="G819" t="str">
        <f>IF(IFERROR(LOOKUP(מרקובחצי[[#This Row],[ClientID]],סוגחציקבוע[S32]),FALSE)=מרקובחצי[[#This Row],[ClientID]],1,"")</f>
        <v/>
      </c>
      <c r="H819" t="str">
        <f>IF(IFERROR(LOOKUP(מרקובחצי[[#This Row],[ClientID]],סוגחציקבוע[S33]),FALSE)=מרקובחצי[[#This Row],[ClientID]],1,"")</f>
        <v/>
      </c>
      <c r="I819" t="str">
        <f>IF(IFERROR(LOOKUP(מרקובחצי[[#This Row],[ClientID]],סוגחציקבוע[S32&amp;33]),FALSE)=מרקובחצי[[#This Row],[ClientID]],1,"")</f>
        <v/>
      </c>
      <c r="J819">
        <f>IF(SUM(מרקובחצי[[#This Row],[11]:[13]])=1,מרקובחצי[[#This Row],[עד ועד]],IF(SUM(R818:T819)=1,IF(מרקובחצי[[#This Row],[עד ועד]]&lt;J818,מרקובחצי[[#This Row],[עד ועד]],J818),J818))</f>
        <v>28</v>
      </c>
      <c r="K819">
        <f>IF(SUM(מרקובחצי[[#This Row],[11]:[13]])=1,מרקובחצי[[#This Row],[עד ועד]],IF(SUM(R818:T819)=1,IF(מרקובחצי[[#This Row],[עד ועד]]&gt;K818,מרקובחצי[[#This Row],[עד ועד]],K818),K818))</f>
        <v>28</v>
      </c>
      <c r="L819" t="str">
        <f>IF(AND(SUM(מרקובחצי[[#This Row],[31]:[33]])=1,SUM(U818:W818)=0),מרקובחצי[[#This Row],[מקס]]-מרקובחצי[[#This Row],[מינ]],"")</f>
        <v/>
      </c>
      <c r="M8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19" t="str">
        <f t="shared" si="12"/>
        <v/>
      </c>
      <c r="O819" t="str">
        <f>IF(מרקובחצי[[#This Row],[קבעה הפלגה?]]=1,"",IF(AND(מרקובחצי[[#This Row],[עד ועד]]&lt;29,OR(מרקובחצי[[#This Row],[CycleNumber]]=1,AND(U818=1,OR(מרקובחצי[[#This Row],[עד ועד]]&lt;J818,מרקובחצי[[#This Row],[עד ועד]]&gt;K818)),AND(V818=1,מרקובחצי[[#This Row],[עד ועד]]&lt;J818),W818=1)),1,""))</f>
        <v/>
      </c>
      <c r="P819" t="str">
        <f>IF(מרקובחצי[[#This Row],[קבעה הפלגה?]]=1,"",IF(AND(מרקובחצי[[#This Row],[עד ועד]]&gt;28,מרקובחצי[[#This Row],[עד ועד]]&lt;32,OR(מרקובחצי[[#This Row],[CycleNumber]]=1,AND(U818=1),AND(V818=1,OR(מרקובחצי[[#This Row],[עד ועד]]&lt;J818,מרקובחצי[[#This Row],[עד ועד]]&gt;K818)),W818=1)),1,""))</f>
        <v/>
      </c>
      <c r="Q819" t="str">
        <f>IF(מרקובחצי[[#This Row],[קבעה הפלגה?]]=1,"",IF(AND(מרקובחצי[[#This Row],[עד ועד]]&gt;31,OR(מרקובחצי[[#This Row],[CycleNumber]]=1,AND(U818=1),AND(V818=1,מרקובחצי[[#This Row],[עד ועד]]&gt;K818),AND(W818=1,OR(מרקובחצי[[#This Row],[עד ועד]]&gt;K818,מרקובחצי[[#This Row],[עד ועד]]&lt;J818)))),1,""))</f>
        <v/>
      </c>
      <c r="R819" t="str">
        <f>IF(מרקובחצי[[#This Row],[CycleNumber]]&gt;1,IF(AND(O818=1,מרקובחצי[[#This Row],[עד ועד]]&lt;29),1,""),"")</f>
        <v/>
      </c>
      <c r="S819" t="str">
        <f>IF(מרקובחצי[[#This Row],[CycleNumber]]&gt;1,IF(OR(AND(O818=1,מרקובחצי[[#This Row],[עד ועד]]&gt;28),AND(P818=1),AND(Q818=1,מרקובחצי[[#This Row],[עד ועד]]&lt;32)),1,""),"")</f>
        <v/>
      </c>
      <c r="T819" t="str">
        <f>IF(מרקובחצי[[#This Row],[CycleNumber]]&gt;1,IF(AND(Q818=1,מרקובחצי[[#This Row],[עד ועד]]&gt;31),1,""),"")</f>
        <v/>
      </c>
      <c r="U819" t="str">
        <f>IF(מרקובחצי[[#This Row],[CycleNumber]]&gt;1,IF(AND(R818=1,מרקובחצי[[#This Row],[עד ועד]]&lt;29),1,IF(AND(U818=1,NOT(OR(מרקובחצי[[#This Row],[עד ועד]]&lt;J818,מרקובחצי[[#This Row],[עד ועד]]&gt;K818))),1,"")),"")</f>
        <v/>
      </c>
      <c r="V819" t="str">
        <f>IF(מרקובחצי[[#This Row],[CycleNumber]]&gt;1,IF(AND(SUM(R818:T818)=1,מרקובחצי[[#This Row],[עד ועד]]&gt;28,מרקובחצי[[#This Row],[עד ועד]]&lt;32),1,IF(OR(S818=1,AND(R818=1,מרקובחצי[[#This Row],[עד ועד]]&gt;28),AND(T818=1,מרקובחצי[[#This Row],[עד ועד]]&lt;32)),1,IF(AND(V818=1,NOT(OR(מרקובחצי[[#This Row],[עד ועד]]&lt;J818,מרקובחצי[[#This Row],[עד ועד]]&gt;K818))),1,""))),"")</f>
        <v/>
      </c>
      <c r="W819" t="str">
        <f>IF(מרקובחצי[[#This Row],[CycleNumber]]&gt;1,IF(AND(T818=1,מרקובחצי[[#This Row],[עד ועד]]&gt;31),1,IF(AND(W818=1,NOT(OR(מרקובחצי[[#This Row],[עד ועד]]&lt;J818,מרקובחצי[[#This Row],[עד ועד]]&gt;K818))),1,"")),"")</f>
        <v/>
      </c>
      <c r="X819" t="str">
        <f>IF(AND(מרקובחצי[[#This Row],[CycleNumber]]&lt;$B820,SUM(מרקובחצי[[#This Row],[11]],R820)=2),1,"")</f>
        <v/>
      </c>
      <c r="Y819" t="str">
        <f>IF(AND(מרקובחצי[[#This Row],[CycleNumber]]&lt;$B820,SUM(מרקובחצי[[#This Row],[11]],S820)=2),1,"")</f>
        <v/>
      </c>
      <c r="Z819" t="str">
        <f>IF(AND(מרקובחצי[[#This Row],[CycleNumber]]&lt;$B820,SUM(מרקובחצי[[#This Row],[13]],S820)=2),1,"")</f>
        <v/>
      </c>
      <c r="AA819" t="str">
        <f>IF(AND(מרקובחצי[[#This Row],[CycleNumber]]&lt;$B820,SUM(מרקובחצי[[#This Row],[13]],T820)=2),1,"")</f>
        <v/>
      </c>
      <c r="AB819" t="str">
        <f>IF(AND(מרקובחצי[[#This Row],[CycleNumber]]&lt;$B820,SUM(מרקובחצי[[#This Row],[21]],U820)=2),1,"")</f>
        <v/>
      </c>
      <c r="AC819" t="str">
        <f>IF(AND(מרקובחצי[[#This Row],[CycleNumber]]&lt;$B820,SUM(מרקובחצי[[#This Row],[21]],V820)=2),1,"")</f>
        <v/>
      </c>
      <c r="AD819" t="str">
        <f>IF(AND(מרקובחצי[[#This Row],[CycleNumber]]&lt;$B820,SUM(מרקובחצי[[#This Row],[23]],V820)=2),1,"")</f>
        <v/>
      </c>
      <c r="AE819" t="str">
        <f>IF(AND(מרקובחצי[[#This Row],[CycleNumber]]&lt;$B820,SUM(מרקובחצי[[#This Row],[23]],W820)=2),1,"")</f>
        <v/>
      </c>
      <c r="AF819" t="str">
        <f>IF(AND(מרקובחצי[[#This Row],[CycleNumber]]&lt;$B820,SUM(מרקובחצי[[#This Row],[31]],O820)=2),1,"")</f>
        <v/>
      </c>
      <c r="AG819" t="str">
        <f>IF(AND(מרקובחצי[[#This Row],[CycleNumber]]&lt;$B820,SUM(מרקובחצי[[#This Row],[31]],P820)=2),1,"")</f>
        <v/>
      </c>
      <c r="AH819" t="str">
        <f>IF(AND(מרקובחצי[[#This Row],[CycleNumber]]&lt;$B820,SUM(מרקובחצי[[#This Row],[31]],Q820)=2),1,"")</f>
        <v/>
      </c>
      <c r="AI819" t="str">
        <f>IF(AND(מרקובחצי[[#This Row],[CycleNumber]]&lt;$B820,SUM(U819:U820)=2),1,"")</f>
        <v/>
      </c>
      <c r="AJ819" t="str">
        <f>IF(AND(מרקובחצי[[#This Row],[CycleNumber]]&lt;$B820,SUM(מרקובחצי[[#This Row],[32]],O820)=2),1,"")</f>
        <v/>
      </c>
      <c r="AK819" t="str">
        <f>IF(AND(מרקובחצי[[#This Row],[CycleNumber]]&lt;$B820,SUM(מרקובחצי[[#This Row],[32]],P820)=2),1,"")</f>
        <v/>
      </c>
      <c r="AL819" t="str">
        <f>IF(AND(מרקובחצי[[#This Row],[CycleNumber]]&lt;$B820,SUM(מרקובחצי[[#This Row],[32]],Q820)=2),1,"")</f>
        <v/>
      </c>
      <c r="AM819" t="str">
        <f>IF(AND(מרקובחצי[[#This Row],[CycleNumber]]&lt;$B820,SUM(V819:V820)=2),1,"")</f>
        <v/>
      </c>
      <c r="AN819" t="str">
        <f>IF(AND(מרקובחצי[[#This Row],[CycleNumber]]&lt;$B820,SUM(מרקובחצי[[#This Row],[33]],O820)=2),1,"")</f>
        <v/>
      </c>
      <c r="AO819" t="str">
        <f>IF(AND(מרקובחצי[[#This Row],[CycleNumber]]&lt;$B820,SUM(מרקובחצי[[#This Row],[33]],P820)=2),1,"")</f>
        <v/>
      </c>
      <c r="AP819" t="str">
        <f>IF(AND(מרקובחצי[[#This Row],[CycleNumber]]&lt;$B820,SUM(מרקובחצי[[#This Row],[33]],Q820)=2),1,"")</f>
        <v/>
      </c>
      <c r="AQ819" t="str">
        <f>IF(AND(מרקובחצי[[#This Row],[CycleNumber]]&lt;$B820,SUM(W819:W820)=2),1,"")</f>
        <v/>
      </c>
      <c r="AR819" t="str">
        <f>IF(AND(מרקובחצי[[#This Row],[CycleNumber]]&lt;$B820,SUM(מרקובחצי[[#This Row],[12]],S820)=2),1,"")</f>
        <v/>
      </c>
      <c r="AS819" t="str">
        <f>IF(AND(מרקובחצי[[#This Row],[CycleNumber]]&lt;$B820,SUM(מרקובחצי[[#This Row],[22]],V820)=2),1,"")</f>
        <v/>
      </c>
      <c r="AT819" s="3">
        <f>SUM(מרקובחצי[[#This Row],[11]:[33]])</f>
        <v>0</v>
      </c>
    </row>
    <row r="820" spans="1:46" hidden="1" x14ac:dyDescent="0.25">
      <c r="A820" t="s">
        <v>76</v>
      </c>
      <c r="B820">
        <v>4</v>
      </c>
      <c r="C820">
        <v>26</v>
      </c>
      <c r="D820">
        <f>מרקובחצי[[#This Row],[LengthofCycle]]+1</f>
        <v>27</v>
      </c>
      <c r="E820">
        <f>IF(IFERROR(LOOKUP(מרקובחצי[[#This Row],[ClientID]],קביעויות[הפלגה]),FALSE)=מרקובחצי[[#This Row],[ClientID]],1,"")</f>
        <v>1</v>
      </c>
      <c r="F820" t="str">
        <f>IF(IFERROR(LOOKUP(מרקובחצי[[#This Row],[ClientID]],סוגחציקבוע[S31]),FALSE)=מרקובחצי[[#This Row],[ClientID]],1,"")</f>
        <v/>
      </c>
      <c r="G820" t="str">
        <f>IF(IFERROR(LOOKUP(מרקובחצי[[#This Row],[ClientID]],סוגחציקבוע[S32]),FALSE)=מרקובחצי[[#This Row],[ClientID]],1,"")</f>
        <v/>
      </c>
      <c r="H820" t="str">
        <f>IF(IFERROR(LOOKUP(מרקובחצי[[#This Row],[ClientID]],סוגחציקבוע[S33]),FALSE)=מרקובחצי[[#This Row],[ClientID]],1,"")</f>
        <v/>
      </c>
      <c r="I820" t="str">
        <f>IF(IFERROR(LOOKUP(מרקובחצי[[#This Row],[ClientID]],סוגחציקבוע[S32&amp;33]),FALSE)=מרקובחצי[[#This Row],[ClientID]],1,"")</f>
        <v/>
      </c>
      <c r="J820">
        <f>IF(SUM(מרקובחצי[[#This Row],[11]:[13]])=1,מרקובחצי[[#This Row],[עד ועד]],IF(SUM(R819:T820)=1,IF(מרקובחצי[[#This Row],[עד ועד]]&lt;J819,מרקובחצי[[#This Row],[עד ועד]],J819),J819))</f>
        <v>28</v>
      </c>
      <c r="K820">
        <f>IF(SUM(מרקובחצי[[#This Row],[11]:[13]])=1,מרקובחצי[[#This Row],[עד ועד]],IF(SUM(R819:T820)=1,IF(מרקובחצי[[#This Row],[עד ועד]]&gt;K819,מרקובחצי[[#This Row],[עד ועד]],K819),K819))</f>
        <v>28</v>
      </c>
      <c r="L820" t="str">
        <f>IF(AND(SUM(מרקובחצי[[#This Row],[31]:[33]])=1,SUM(U819:W819)=0),מרקובחצי[[#This Row],[מקס]]-מרקובחצי[[#This Row],[מינ]],"")</f>
        <v/>
      </c>
      <c r="M82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20" t="str">
        <f t="shared" si="12"/>
        <v/>
      </c>
      <c r="O820" t="str">
        <f>IF(מרקובחצי[[#This Row],[קבעה הפלגה?]]=1,"",IF(AND(מרקובחצי[[#This Row],[עד ועד]]&lt;29,OR(מרקובחצי[[#This Row],[CycleNumber]]=1,AND(U819=1,OR(מרקובחצי[[#This Row],[עד ועד]]&lt;J819,מרקובחצי[[#This Row],[עד ועד]]&gt;K819)),AND(V819=1,מרקובחצי[[#This Row],[עד ועד]]&lt;J819),W819=1)),1,""))</f>
        <v/>
      </c>
      <c r="P820" t="str">
        <f>IF(מרקובחצי[[#This Row],[קבעה הפלגה?]]=1,"",IF(AND(מרקובחצי[[#This Row],[עד ועד]]&gt;28,מרקובחצי[[#This Row],[עד ועד]]&lt;32,OR(מרקובחצי[[#This Row],[CycleNumber]]=1,AND(U819=1),AND(V819=1,OR(מרקובחצי[[#This Row],[עד ועד]]&lt;J819,מרקובחצי[[#This Row],[עד ועד]]&gt;K819)),W819=1)),1,""))</f>
        <v/>
      </c>
      <c r="Q820" t="str">
        <f>IF(מרקובחצי[[#This Row],[קבעה הפלגה?]]=1,"",IF(AND(מרקובחצי[[#This Row],[עד ועד]]&gt;31,OR(מרקובחצי[[#This Row],[CycleNumber]]=1,AND(U819=1),AND(V819=1,מרקובחצי[[#This Row],[עד ועד]]&gt;K819),AND(W819=1,OR(מרקובחצי[[#This Row],[עד ועד]]&gt;K819,מרקובחצי[[#This Row],[עד ועד]]&lt;J819)))),1,""))</f>
        <v/>
      </c>
      <c r="R820" t="str">
        <f>IF(מרקובחצי[[#This Row],[CycleNumber]]&gt;1,IF(AND(O819=1,מרקובחצי[[#This Row],[עד ועד]]&lt;29),1,""),"")</f>
        <v/>
      </c>
      <c r="S820" t="str">
        <f>IF(מרקובחצי[[#This Row],[CycleNumber]]&gt;1,IF(OR(AND(O819=1,מרקובחצי[[#This Row],[עד ועד]]&gt;28),AND(P819=1),AND(Q819=1,מרקובחצי[[#This Row],[עד ועד]]&lt;32)),1,""),"")</f>
        <v/>
      </c>
      <c r="T820" t="str">
        <f>IF(מרקובחצי[[#This Row],[CycleNumber]]&gt;1,IF(AND(Q819=1,מרקובחצי[[#This Row],[עד ועד]]&gt;31),1,""),"")</f>
        <v/>
      </c>
      <c r="U820" t="str">
        <f>IF(מרקובחצי[[#This Row],[CycleNumber]]&gt;1,IF(AND(R819=1,מרקובחצי[[#This Row],[עד ועד]]&lt;29),1,IF(AND(U819=1,NOT(OR(מרקובחצי[[#This Row],[עד ועד]]&lt;J819,מרקובחצי[[#This Row],[עד ועד]]&gt;K819))),1,"")),"")</f>
        <v/>
      </c>
      <c r="V820" t="str">
        <f>IF(מרקובחצי[[#This Row],[CycleNumber]]&gt;1,IF(AND(SUM(R819:T819)=1,מרקובחצי[[#This Row],[עד ועד]]&gt;28,מרקובחצי[[#This Row],[עד ועד]]&lt;32),1,IF(OR(S819=1,AND(R819=1,מרקובחצי[[#This Row],[עד ועד]]&gt;28),AND(T819=1,מרקובחצי[[#This Row],[עד ועד]]&lt;32)),1,IF(AND(V819=1,NOT(OR(מרקובחצי[[#This Row],[עד ועד]]&lt;J819,מרקובחצי[[#This Row],[עד ועד]]&gt;K819))),1,""))),"")</f>
        <v/>
      </c>
      <c r="W820" t="str">
        <f>IF(מרקובחצי[[#This Row],[CycleNumber]]&gt;1,IF(AND(T819=1,מרקובחצי[[#This Row],[עד ועד]]&gt;31),1,IF(AND(W819=1,NOT(OR(מרקובחצי[[#This Row],[עד ועד]]&lt;J819,מרקובחצי[[#This Row],[עד ועד]]&gt;K819))),1,"")),"")</f>
        <v/>
      </c>
      <c r="X820" t="str">
        <f>IF(AND(מרקובחצי[[#This Row],[CycleNumber]]&lt;$B821,SUM(מרקובחצי[[#This Row],[11]],R821)=2),1,"")</f>
        <v/>
      </c>
      <c r="Y820" t="str">
        <f>IF(AND(מרקובחצי[[#This Row],[CycleNumber]]&lt;$B821,SUM(מרקובחצי[[#This Row],[11]],S821)=2),1,"")</f>
        <v/>
      </c>
      <c r="Z820" t="str">
        <f>IF(AND(מרקובחצי[[#This Row],[CycleNumber]]&lt;$B821,SUM(מרקובחצי[[#This Row],[13]],S821)=2),1,"")</f>
        <v/>
      </c>
      <c r="AA820" t="str">
        <f>IF(AND(מרקובחצי[[#This Row],[CycleNumber]]&lt;$B821,SUM(מרקובחצי[[#This Row],[13]],T821)=2),1,"")</f>
        <v/>
      </c>
      <c r="AB820" t="str">
        <f>IF(AND(מרקובחצי[[#This Row],[CycleNumber]]&lt;$B821,SUM(מרקובחצי[[#This Row],[21]],U821)=2),1,"")</f>
        <v/>
      </c>
      <c r="AC820" t="str">
        <f>IF(AND(מרקובחצי[[#This Row],[CycleNumber]]&lt;$B821,SUM(מרקובחצי[[#This Row],[21]],V821)=2),1,"")</f>
        <v/>
      </c>
      <c r="AD820" t="str">
        <f>IF(AND(מרקובחצי[[#This Row],[CycleNumber]]&lt;$B821,SUM(מרקובחצי[[#This Row],[23]],V821)=2),1,"")</f>
        <v/>
      </c>
      <c r="AE820" t="str">
        <f>IF(AND(מרקובחצי[[#This Row],[CycleNumber]]&lt;$B821,SUM(מרקובחצי[[#This Row],[23]],W821)=2),1,"")</f>
        <v/>
      </c>
      <c r="AF820" t="str">
        <f>IF(AND(מרקובחצי[[#This Row],[CycleNumber]]&lt;$B821,SUM(מרקובחצי[[#This Row],[31]],O821)=2),1,"")</f>
        <v/>
      </c>
      <c r="AG820" t="str">
        <f>IF(AND(מרקובחצי[[#This Row],[CycleNumber]]&lt;$B821,SUM(מרקובחצי[[#This Row],[31]],P821)=2),1,"")</f>
        <v/>
      </c>
      <c r="AH820" t="str">
        <f>IF(AND(מרקובחצי[[#This Row],[CycleNumber]]&lt;$B821,SUM(מרקובחצי[[#This Row],[31]],Q821)=2),1,"")</f>
        <v/>
      </c>
      <c r="AI820" t="str">
        <f>IF(AND(מרקובחצי[[#This Row],[CycleNumber]]&lt;$B821,SUM(U820:U821)=2),1,"")</f>
        <v/>
      </c>
      <c r="AJ820" t="str">
        <f>IF(AND(מרקובחצי[[#This Row],[CycleNumber]]&lt;$B821,SUM(מרקובחצי[[#This Row],[32]],O821)=2),1,"")</f>
        <v/>
      </c>
      <c r="AK820" t="str">
        <f>IF(AND(מרקובחצי[[#This Row],[CycleNumber]]&lt;$B821,SUM(מרקובחצי[[#This Row],[32]],P821)=2),1,"")</f>
        <v/>
      </c>
      <c r="AL820" t="str">
        <f>IF(AND(מרקובחצי[[#This Row],[CycleNumber]]&lt;$B821,SUM(מרקובחצי[[#This Row],[32]],Q821)=2),1,"")</f>
        <v/>
      </c>
      <c r="AM820" t="str">
        <f>IF(AND(מרקובחצי[[#This Row],[CycleNumber]]&lt;$B821,SUM(V820:V821)=2),1,"")</f>
        <v/>
      </c>
      <c r="AN820" t="str">
        <f>IF(AND(מרקובחצי[[#This Row],[CycleNumber]]&lt;$B821,SUM(מרקובחצי[[#This Row],[33]],O821)=2),1,"")</f>
        <v/>
      </c>
      <c r="AO820" t="str">
        <f>IF(AND(מרקובחצי[[#This Row],[CycleNumber]]&lt;$B821,SUM(מרקובחצי[[#This Row],[33]],P821)=2),1,"")</f>
        <v/>
      </c>
      <c r="AP820" t="str">
        <f>IF(AND(מרקובחצי[[#This Row],[CycleNumber]]&lt;$B821,SUM(מרקובחצי[[#This Row],[33]],Q821)=2),1,"")</f>
        <v/>
      </c>
      <c r="AQ820" t="str">
        <f>IF(AND(מרקובחצי[[#This Row],[CycleNumber]]&lt;$B821,SUM(W820:W821)=2),1,"")</f>
        <v/>
      </c>
      <c r="AR820" t="str">
        <f>IF(AND(מרקובחצי[[#This Row],[CycleNumber]]&lt;$B821,SUM(מרקובחצי[[#This Row],[12]],S821)=2),1,"")</f>
        <v/>
      </c>
      <c r="AS820" t="str">
        <f>IF(AND(מרקובחצי[[#This Row],[CycleNumber]]&lt;$B821,SUM(מרקובחצי[[#This Row],[22]],V821)=2),1,"")</f>
        <v/>
      </c>
      <c r="AT820" s="3">
        <f>SUM(מרקובחצי[[#This Row],[11]:[33]])</f>
        <v>0</v>
      </c>
    </row>
    <row r="821" spans="1:46" hidden="1" x14ac:dyDescent="0.25">
      <c r="A821" t="s">
        <v>76</v>
      </c>
      <c r="B821">
        <v>5</v>
      </c>
      <c r="C821">
        <v>26</v>
      </c>
      <c r="D821">
        <f>מרקובחצי[[#This Row],[LengthofCycle]]+1</f>
        <v>27</v>
      </c>
      <c r="E821">
        <f>IF(IFERROR(LOOKUP(מרקובחצי[[#This Row],[ClientID]],קביעויות[הפלגה]),FALSE)=מרקובחצי[[#This Row],[ClientID]],1,"")</f>
        <v>1</v>
      </c>
      <c r="F821" t="str">
        <f>IF(IFERROR(LOOKUP(מרקובחצי[[#This Row],[ClientID]],סוגחציקבוע[S31]),FALSE)=מרקובחצי[[#This Row],[ClientID]],1,"")</f>
        <v/>
      </c>
      <c r="G821" t="str">
        <f>IF(IFERROR(LOOKUP(מרקובחצי[[#This Row],[ClientID]],סוגחציקבוע[S32]),FALSE)=מרקובחצי[[#This Row],[ClientID]],1,"")</f>
        <v/>
      </c>
      <c r="H821" t="str">
        <f>IF(IFERROR(LOOKUP(מרקובחצי[[#This Row],[ClientID]],סוגחציקבוע[S33]),FALSE)=מרקובחצי[[#This Row],[ClientID]],1,"")</f>
        <v/>
      </c>
      <c r="I821" t="str">
        <f>IF(IFERROR(LOOKUP(מרקובחצי[[#This Row],[ClientID]],סוגחציקבוע[S32&amp;33]),FALSE)=מרקובחצי[[#This Row],[ClientID]],1,"")</f>
        <v/>
      </c>
      <c r="J821">
        <f>IF(SUM(מרקובחצי[[#This Row],[11]:[13]])=1,מרקובחצי[[#This Row],[עד ועד]],IF(SUM(R820:T821)=1,IF(מרקובחצי[[#This Row],[עד ועד]]&lt;J820,מרקובחצי[[#This Row],[עד ועד]],J820),J820))</f>
        <v>28</v>
      </c>
      <c r="K821">
        <f>IF(SUM(מרקובחצי[[#This Row],[11]:[13]])=1,מרקובחצי[[#This Row],[עד ועד]],IF(SUM(R820:T821)=1,IF(מרקובחצי[[#This Row],[עד ועד]]&gt;K820,מרקובחצי[[#This Row],[עד ועד]],K820),K820))</f>
        <v>28</v>
      </c>
      <c r="L821" t="str">
        <f>IF(AND(SUM(מרקובחצי[[#This Row],[31]:[33]])=1,SUM(U820:W820)=0),מרקובחצי[[#This Row],[מקס]]-מרקובחצי[[#This Row],[מינ]],"")</f>
        <v/>
      </c>
      <c r="M82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21" t="str">
        <f t="shared" si="12"/>
        <v/>
      </c>
      <c r="O821" t="str">
        <f>IF(מרקובחצי[[#This Row],[קבעה הפלגה?]]=1,"",IF(AND(מרקובחצי[[#This Row],[עד ועד]]&lt;29,OR(מרקובחצי[[#This Row],[CycleNumber]]=1,AND(U820=1,OR(מרקובחצי[[#This Row],[עד ועד]]&lt;J820,מרקובחצי[[#This Row],[עד ועד]]&gt;K820)),AND(V820=1,מרקובחצי[[#This Row],[עד ועד]]&lt;J820),W820=1)),1,""))</f>
        <v/>
      </c>
      <c r="P821" t="str">
        <f>IF(מרקובחצי[[#This Row],[קבעה הפלגה?]]=1,"",IF(AND(מרקובחצי[[#This Row],[עד ועד]]&gt;28,מרקובחצי[[#This Row],[עד ועד]]&lt;32,OR(מרקובחצי[[#This Row],[CycleNumber]]=1,AND(U820=1),AND(V820=1,OR(מרקובחצי[[#This Row],[עד ועד]]&lt;J820,מרקובחצי[[#This Row],[עד ועד]]&gt;K820)),W820=1)),1,""))</f>
        <v/>
      </c>
      <c r="Q821" t="str">
        <f>IF(מרקובחצי[[#This Row],[קבעה הפלגה?]]=1,"",IF(AND(מרקובחצי[[#This Row],[עד ועד]]&gt;31,OR(מרקובחצי[[#This Row],[CycleNumber]]=1,AND(U820=1),AND(V820=1,מרקובחצי[[#This Row],[עד ועד]]&gt;K820),AND(W820=1,OR(מרקובחצי[[#This Row],[עד ועד]]&gt;K820,מרקובחצי[[#This Row],[עד ועד]]&lt;J820)))),1,""))</f>
        <v/>
      </c>
      <c r="R821" t="str">
        <f>IF(מרקובחצי[[#This Row],[CycleNumber]]&gt;1,IF(AND(O820=1,מרקובחצי[[#This Row],[עד ועד]]&lt;29),1,""),"")</f>
        <v/>
      </c>
      <c r="S821" t="str">
        <f>IF(מרקובחצי[[#This Row],[CycleNumber]]&gt;1,IF(OR(AND(O820=1,מרקובחצי[[#This Row],[עד ועד]]&gt;28),AND(P820=1),AND(Q820=1,מרקובחצי[[#This Row],[עד ועד]]&lt;32)),1,""),"")</f>
        <v/>
      </c>
      <c r="T821" t="str">
        <f>IF(מרקובחצי[[#This Row],[CycleNumber]]&gt;1,IF(AND(Q820=1,מרקובחצי[[#This Row],[עד ועד]]&gt;31),1,""),"")</f>
        <v/>
      </c>
      <c r="U821" t="str">
        <f>IF(מרקובחצי[[#This Row],[CycleNumber]]&gt;1,IF(AND(R820=1,מרקובחצי[[#This Row],[עד ועד]]&lt;29),1,IF(AND(U820=1,NOT(OR(מרקובחצי[[#This Row],[עד ועד]]&lt;J820,מרקובחצי[[#This Row],[עד ועד]]&gt;K820))),1,"")),"")</f>
        <v/>
      </c>
      <c r="V821" t="str">
        <f>IF(מרקובחצי[[#This Row],[CycleNumber]]&gt;1,IF(AND(SUM(R820:T820)=1,מרקובחצי[[#This Row],[עד ועד]]&gt;28,מרקובחצי[[#This Row],[עד ועד]]&lt;32),1,IF(OR(S820=1,AND(R820=1,מרקובחצי[[#This Row],[עד ועד]]&gt;28),AND(T820=1,מרקובחצי[[#This Row],[עד ועד]]&lt;32)),1,IF(AND(V820=1,NOT(OR(מרקובחצי[[#This Row],[עד ועד]]&lt;J820,מרקובחצי[[#This Row],[עד ועד]]&gt;K820))),1,""))),"")</f>
        <v/>
      </c>
      <c r="W821" t="str">
        <f>IF(מרקובחצי[[#This Row],[CycleNumber]]&gt;1,IF(AND(T820=1,מרקובחצי[[#This Row],[עד ועד]]&gt;31),1,IF(AND(W820=1,NOT(OR(מרקובחצי[[#This Row],[עד ועד]]&lt;J820,מרקובחצי[[#This Row],[עד ועד]]&gt;K820))),1,"")),"")</f>
        <v/>
      </c>
      <c r="X821" t="str">
        <f>IF(AND(מרקובחצי[[#This Row],[CycleNumber]]&lt;$B822,SUM(מרקובחצי[[#This Row],[11]],R822)=2),1,"")</f>
        <v/>
      </c>
      <c r="Y821" t="str">
        <f>IF(AND(מרקובחצי[[#This Row],[CycleNumber]]&lt;$B822,SUM(מרקובחצי[[#This Row],[11]],S822)=2),1,"")</f>
        <v/>
      </c>
      <c r="Z821" t="str">
        <f>IF(AND(מרקובחצי[[#This Row],[CycleNumber]]&lt;$B822,SUM(מרקובחצי[[#This Row],[13]],S822)=2),1,"")</f>
        <v/>
      </c>
      <c r="AA821" t="str">
        <f>IF(AND(מרקובחצי[[#This Row],[CycleNumber]]&lt;$B822,SUM(מרקובחצי[[#This Row],[13]],T822)=2),1,"")</f>
        <v/>
      </c>
      <c r="AB821" t="str">
        <f>IF(AND(מרקובחצי[[#This Row],[CycleNumber]]&lt;$B822,SUM(מרקובחצי[[#This Row],[21]],U822)=2),1,"")</f>
        <v/>
      </c>
      <c r="AC821" t="str">
        <f>IF(AND(מרקובחצי[[#This Row],[CycleNumber]]&lt;$B822,SUM(מרקובחצי[[#This Row],[21]],V822)=2),1,"")</f>
        <v/>
      </c>
      <c r="AD821" t="str">
        <f>IF(AND(מרקובחצי[[#This Row],[CycleNumber]]&lt;$B822,SUM(מרקובחצי[[#This Row],[23]],V822)=2),1,"")</f>
        <v/>
      </c>
      <c r="AE821" t="str">
        <f>IF(AND(מרקובחצי[[#This Row],[CycleNumber]]&lt;$B822,SUM(מרקובחצי[[#This Row],[23]],W822)=2),1,"")</f>
        <v/>
      </c>
      <c r="AF821" t="str">
        <f>IF(AND(מרקובחצי[[#This Row],[CycleNumber]]&lt;$B822,SUM(מרקובחצי[[#This Row],[31]],O822)=2),1,"")</f>
        <v/>
      </c>
      <c r="AG821" t="str">
        <f>IF(AND(מרקובחצי[[#This Row],[CycleNumber]]&lt;$B822,SUM(מרקובחצי[[#This Row],[31]],P822)=2),1,"")</f>
        <v/>
      </c>
      <c r="AH821" t="str">
        <f>IF(AND(מרקובחצי[[#This Row],[CycleNumber]]&lt;$B822,SUM(מרקובחצי[[#This Row],[31]],Q822)=2),1,"")</f>
        <v/>
      </c>
      <c r="AI821" t="str">
        <f>IF(AND(מרקובחצי[[#This Row],[CycleNumber]]&lt;$B822,SUM(U821:U822)=2),1,"")</f>
        <v/>
      </c>
      <c r="AJ821" t="str">
        <f>IF(AND(מרקובחצי[[#This Row],[CycleNumber]]&lt;$B822,SUM(מרקובחצי[[#This Row],[32]],O822)=2),1,"")</f>
        <v/>
      </c>
      <c r="AK821" t="str">
        <f>IF(AND(מרקובחצי[[#This Row],[CycleNumber]]&lt;$B822,SUM(מרקובחצי[[#This Row],[32]],P822)=2),1,"")</f>
        <v/>
      </c>
      <c r="AL821" t="str">
        <f>IF(AND(מרקובחצי[[#This Row],[CycleNumber]]&lt;$B822,SUM(מרקובחצי[[#This Row],[32]],Q822)=2),1,"")</f>
        <v/>
      </c>
      <c r="AM821" t="str">
        <f>IF(AND(מרקובחצי[[#This Row],[CycleNumber]]&lt;$B822,SUM(V821:V822)=2),1,"")</f>
        <v/>
      </c>
      <c r="AN821" t="str">
        <f>IF(AND(מרקובחצי[[#This Row],[CycleNumber]]&lt;$B822,SUM(מרקובחצי[[#This Row],[33]],O822)=2),1,"")</f>
        <v/>
      </c>
      <c r="AO821" t="str">
        <f>IF(AND(מרקובחצי[[#This Row],[CycleNumber]]&lt;$B822,SUM(מרקובחצי[[#This Row],[33]],P822)=2),1,"")</f>
        <v/>
      </c>
      <c r="AP821" t="str">
        <f>IF(AND(מרקובחצי[[#This Row],[CycleNumber]]&lt;$B822,SUM(מרקובחצי[[#This Row],[33]],Q822)=2),1,"")</f>
        <v/>
      </c>
      <c r="AQ821" t="str">
        <f>IF(AND(מרקובחצי[[#This Row],[CycleNumber]]&lt;$B822,SUM(W821:W822)=2),1,"")</f>
        <v/>
      </c>
      <c r="AR821" t="str">
        <f>IF(AND(מרקובחצי[[#This Row],[CycleNumber]]&lt;$B822,SUM(מרקובחצי[[#This Row],[12]],S822)=2),1,"")</f>
        <v/>
      </c>
      <c r="AS821" t="str">
        <f>IF(AND(מרקובחצי[[#This Row],[CycleNumber]]&lt;$B822,SUM(מרקובחצי[[#This Row],[22]],V822)=2),1,"")</f>
        <v/>
      </c>
      <c r="AT821" s="3">
        <f>SUM(מרקובחצי[[#This Row],[11]:[33]])</f>
        <v>0</v>
      </c>
    </row>
    <row r="822" spans="1:46" hidden="1" x14ac:dyDescent="0.25">
      <c r="A822" t="s">
        <v>76</v>
      </c>
      <c r="B822">
        <v>6</v>
      </c>
      <c r="C822">
        <v>25</v>
      </c>
      <c r="D822">
        <f>מרקובחצי[[#This Row],[LengthofCycle]]+1</f>
        <v>26</v>
      </c>
      <c r="E822">
        <f>IF(IFERROR(LOOKUP(מרקובחצי[[#This Row],[ClientID]],קביעויות[הפלגה]),FALSE)=מרקובחצי[[#This Row],[ClientID]],1,"")</f>
        <v>1</v>
      </c>
      <c r="F822" t="str">
        <f>IF(IFERROR(LOOKUP(מרקובחצי[[#This Row],[ClientID]],סוגחציקבוע[S31]),FALSE)=מרקובחצי[[#This Row],[ClientID]],1,"")</f>
        <v/>
      </c>
      <c r="G822" t="str">
        <f>IF(IFERROR(LOOKUP(מרקובחצי[[#This Row],[ClientID]],סוגחציקבוע[S32]),FALSE)=מרקובחצי[[#This Row],[ClientID]],1,"")</f>
        <v/>
      </c>
      <c r="H822" t="str">
        <f>IF(IFERROR(LOOKUP(מרקובחצי[[#This Row],[ClientID]],סוגחציקבוע[S33]),FALSE)=מרקובחצי[[#This Row],[ClientID]],1,"")</f>
        <v/>
      </c>
      <c r="I822" t="str">
        <f>IF(IFERROR(LOOKUP(מרקובחצי[[#This Row],[ClientID]],סוגחציקבוע[S32&amp;33]),FALSE)=מרקובחצי[[#This Row],[ClientID]],1,"")</f>
        <v/>
      </c>
      <c r="J822">
        <f>IF(SUM(מרקובחצי[[#This Row],[11]:[13]])=1,מרקובחצי[[#This Row],[עד ועד]],IF(SUM(R821:T822)=1,IF(מרקובחצי[[#This Row],[עד ועד]]&lt;J821,מרקובחצי[[#This Row],[עד ועד]],J821),J821))</f>
        <v>28</v>
      </c>
      <c r="K822">
        <f>IF(SUM(מרקובחצי[[#This Row],[11]:[13]])=1,מרקובחצי[[#This Row],[עד ועד]],IF(SUM(R821:T822)=1,IF(מרקובחצי[[#This Row],[עד ועד]]&gt;K821,מרקובחצי[[#This Row],[עד ועד]],K821),K821))</f>
        <v>28</v>
      </c>
      <c r="L822" t="str">
        <f>IF(AND(SUM(מרקובחצי[[#This Row],[31]:[33]])=1,SUM(U821:W821)=0),מרקובחצי[[#This Row],[מקס]]-מרקובחצי[[#This Row],[מינ]],"")</f>
        <v/>
      </c>
      <c r="M82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22" t="str">
        <f t="shared" si="12"/>
        <v/>
      </c>
      <c r="O822" t="str">
        <f>IF(מרקובחצי[[#This Row],[קבעה הפלגה?]]=1,"",IF(AND(מרקובחצי[[#This Row],[עד ועד]]&lt;29,OR(מרקובחצי[[#This Row],[CycleNumber]]=1,AND(U821=1,OR(מרקובחצי[[#This Row],[עד ועד]]&lt;J821,מרקובחצי[[#This Row],[עד ועד]]&gt;K821)),AND(V821=1,מרקובחצי[[#This Row],[עד ועד]]&lt;J821),W821=1)),1,""))</f>
        <v/>
      </c>
      <c r="P822" t="str">
        <f>IF(מרקובחצי[[#This Row],[קבעה הפלגה?]]=1,"",IF(AND(מרקובחצי[[#This Row],[עד ועד]]&gt;28,מרקובחצי[[#This Row],[עד ועד]]&lt;32,OR(מרקובחצי[[#This Row],[CycleNumber]]=1,AND(U821=1),AND(V821=1,OR(מרקובחצי[[#This Row],[עד ועד]]&lt;J821,מרקובחצי[[#This Row],[עד ועד]]&gt;K821)),W821=1)),1,""))</f>
        <v/>
      </c>
      <c r="Q822" t="str">
        <f>IF(מרקובחצי[[#This Row],[קבעה הפלגה?]]=1,"",IF(AND(מרקובחצי[[#This Row],[עד ועד]]&gt;31,OR(מרקובחצי[[#This Row],[CycleNumber]]=1,AND(U821=1),AND(V821=1,מרקובחצי[[#This Row],[עד ועד]]&gt;K821),AND(W821=1,OR(מרקובחצי[[#This Row],[עד ועד]]&gt;K821,מרקובחצי[[#This Row],[עד ועד]]&lt;J821)))),1,""))</f>
        <v/>
      </c>
      <c r="R822" t="str">
        <f>IF(מרקובחצי[[#This Row],[CycleNumber]]&gt;1,IF(AND(O821=1,מרקובחצי[[#This Row],[עד ועד]]&lt;29),1,""),"")</f>
        <v/>
      </c>
      <c r="S822" t="str">
        <f>IF(מרקובחצי[[#This Row],[CycleNumber]]&gt;1,IF(OR(AND(O821=1,מרקובחצי[[#This Row],[עד ועד]]&gt;28),AND(P821=1),AND(Q821=1,מרקובחצי[[#This Row],[עד ועד]]&lt;32)),1,""),"")</f>
        <v/>
      </c>
      <c r="T822" t="str">
        <f>IF(מרקובחצי[[#This Row],[CycleNumber]]&gt;1,IF(AND(Q821=1,מרקובחצי[[#This Row],[עד ועד]]&gt;31),1,""),"")</f>
        <v/>
      </c>
      <c r="U822" t="str">
        <f>IF(מרקובחצי[[#This Row],[CycleNumber]]&gt;1,IF(AND(R821=1,מרקובחצי[[#This Row],[עד ועד]]&lt;29),1,IF(AND(U821=1,NOT(OR(מרקובחצי[[#This Row],[עד ועד]]&lt;J821,מרקובחצי[[#This Row],[עד ועד]]&gt;K821))),1,"")),"")</f>
        <v/>
      </c>
      <c r="V822" t="str">
        <f>IF(מרקובחצי[[#This Row],[CycleNumber]]&gt;1,IF(AND(SUM(R821:T821)=1,מרקובחצי[[#This Row],[עד ועד]]&gt;28,מרקובחצי[[#This Row],[עד ועד]]&lt;32),1,IF(OR(S821=1,AND(R821=1,מרקובחצי[[#This Row],[עד ועד]]&gt;28),AND(T821=1,מרקובחצי[[#This Row],[עד ועד]]&lt;32)),1,IF(AND(V821=1,NOT(OR(מרקובחצי[[#This Row],[עד ועד]]&lt;J821,מרקובחצי[[#This Row],[עד ועד]]&gt;K821))),1,""))),"")</f>
        <v/>
      </c>
      <c r="W822" t="str">
        <f>IF(מרקובחצי[[#This Row],[CycleNumber]]&gt;1,IF(AND(T821=1,מרקובחצי[[#This Row],[עד ועד]]&gt;31),1,IF(AND(W821=1,NOT(OR(מרקובחצי[[#This Row],[עד ועד]]&lt;J821,מרקובחצי[[#This Row],[עד ועד]]&gt;K821))),1,"")),"")</f>
        <v/>
      </c>
      <c r="X822" t="str">
        <f>IF(AND(מרקובחצי[[#This Row],[CycleNumber]]&lt;$B823,SUM(מרקובחצי[[#This Row],[11]],R823)=2),1,"")</f>
        <v/>
      </c>
      <c r="Y822" t="str">
        <f>IF(AND(מרקובחצי[[#This Row],[CycleNumber]]&lt;$B823,SUM(מרקובחצי[[#This Row],[11]],S823)=2),1,"")</f>
        <v/>
      </c>
      <c r="Z822" t="str">
        <f>IF(AND(מרקובחצי[[#This Row],[CycleNumber]]&lt;$B823,SUM(מרקובחצי[[#This Row],[13]],S823)=2),1,"")</f>
        <v/>
      </c>
      <c r="AA822" t="str">
        <f>IF(AND(מרקובחצי[[#This Row],[CycleNumber]]&lt;$B823,SUM(מרקובחצי[[#This Row],[13]],T823)=2),1,"")</f>
        <v/>
      </c>
      <c r="AB822" t="str">
        <f>IF(AND(מרקובחצי[[#This Row],[CycleNumber]]&lt;$B823,SUM(מרקובחצי[[#This Row],[21]],U823)=2),1,"")</f>
        <v/>
      </c>
      <c r="AC822" t="str">
        <f>IF(AND(מרקובחצי[[#This Row],[CycleNumber]]&lt;$B823,SUM(מרקובחצי[[#This Row],[21]],V823)=2),1,"")</f>
        <v/>
      </c>
      <c r="AD822" t="str">
        <f>IF(AND(מרקובחצי[[#This Row],[CycleNumber]]&lt;$B823,SUM(מרקובחצי[[#This Row],[23]],V823)=2),1,"")</f>
        <v/>
      </c>
      <c r="AE822" t="str">
        <f>IF(AND(מרקובחצי[[#This Row],[CycleNumber]]&lt;$B823,SUM(מרקובחצי[[#This Row],[23]],W823)=2),1,"")</f>
        <v/>
      </c>
      <c r="AF822" t="str">
        <f>IF(AND(מרקובחצי[[#This Row],[CycleNumber]]&lt;$B823,SUM(מרקובחצי[[#This Row],[31]],O823)=2),1,"")</f>
        <v/>
      </c>
      <c r="AG822" t="str">
        <f>IF(AND(מרקובחצי[[#This Row],[CycleNumber]]&lt;$B823,SUM(מרקובחצי[[#This Row],[31]],P823)=2),1,"")</f>
        <v/>
      </c>
      <c r="AH822" t="str">
        <f>IF(AND(מרקובחצי[[#This Row],[CycleNumber]]&lt;$B823,SUM(מרקובחצי[[#This Row],[31]],Q823)=2),1,"")</f>
        <v/>
      </c>
      <c r="AI822" t="str">
        <f>IF(AND(מרקובחצי[[#This Row],[CycleNumber]]&lt;$B823,SUM(U822:U823)=2),1,"")</f>
        <v/>
      </c>
      <c r="AJ822" t="str">
        <f>IF(AND(מרקובחצי[[#This Row],[CycleNumber]]&lt;$B823,SUM(מרקובחצי[[#This Row],[32]],O823)=2),1,"")</f>
        <v/>
      </c>
      <c r="AK822" t="str">
        <f>IF(AND(מרקובחצי[[#This Row],[CycleNumber]]&lt;$B823,SUM(מרקובחצי[[#This Row],[32]],P823)=2),1,"")</f>
        <v/>
      </c>
      <c r="AL822" t="str">
        <f>IF(AND(מרקובחצי[[#This Row],[CycleNumber]]&lt;$B823,SUM(מרקובחצי[[#This Row],[32]],Q823)=2),1,"")</f>
        <v/>
      </c>
      <c r="AM822" t="str">
        <f>IF(AND(מרקובחצי[[#This Row],[CycleNumber]]&lt;$B823,SUM(V822:V823)=2),1,"")</f>
        <v/>
      </c>
      <c r="AN822" t="str">
        <f>IF(AND(מרקובחצי[[#This Row],[CycleNumber]]&lt;$B823,SUM(מרקובחצי[[#This Row],[33]],O823)=2),1,"")</f>
        <v/>
      </c>
      <c r="AO822" t="str">
        <f>IF(AND(מרקובחצי[[#This Row],[CycleNumber]]&lt;$B823,SUM(מרקובחצי[[#This Row],[33]],P823)=2),1,"")</f>
        <v/>
      </c>
      <c r="AP822" t="str">
        <f>IF(AND(מרקובחצי[[#This Row],[CycleNumber]]&lt;$B823,SUM(מרקובחצי[[#This Row],[33]],Q823)=2),1,"")</f>
        <v/>
      </c>
      <c r="AQ822" t="str">
        <f>IF(AND(מרקובחצי[[#This Row],[CycleNumber]]&lt;$B823,SUM(W822:W823)=2),1,"")</f>
        <v/>
      </c>
      <c r="AR822" t="str">
        <f>IF(AND(מרקובחצי[[#This Row],[CycleNumber]]&lt;$B823,SUM(מרקובחצי[[#This Row],[12]],S823)=2),1,"")</f>
        <v/>
      </c>
      <c r="AS822" t="str">
        <f>IF(AND(מרקובחצי[[#This Row],[CycleNumber]]&lt;$B823,SUM(מרקובחצי[[#This Row],[22]],V823)=2),1,"")</f>
        <v/>
      </c>
      <c r="AT822" s="3">
        <f>SUM(מרקובחצי[[#This Row],[11]:[33]])</f>
        <v>0</v>
      </c>
    </row>
    <row r="823" spans="1:46" hidden="1" x14ac:dyDescent="0.25">
      <c r="A823" t="s">
        <v>76</v>
      </c>
      <c r="B823">
        <v>7</v>
      </c>
      <c r="C823">
        <v>26</v>
      </c>
      <c r="D823">
        <f>מרקובחצי[[#This Row],[LengthofCycle]]+1</f>
        <v>27</v>
      </c>
      <c r="E823">
        <f>IF(IFERROR(LOOKUP(מרקובחצי[[#This Row],[ClientID]],קביעויות[הפלגה]),FALSE)=מרקובחצי[[#This Row],[ClientID]],1,"")</f>
        <v>1</v>
      </c>
      <c r="F823" t="str">
        <f>IF(IFERROR(LOOKUP(מרקובחצי[[#This Row],[ClientID]],סוגחציקבוע[S31]),FALSE)=מרקובחצי[[#This Row],[ClientID]],1,"")</f>
        <v/>
      </c>
      <c r="G823" t="str">
        <f>IF(IFERROR(LOOKUP(מרקובחצי[[#This Row],[ClientID]],סוגחציקבוע[S32]),FALSE)=מרקובחצי[[#This Row],[ClientID]],1,"")</f>
        <v/>
      </c>
      <c r="H823" t="str">
        <f>IF(IFERROR(LOOKUP(מרקובחצי[[#This Row],[ClientID]],סוגחציקבוע[S33]),FALSE)=מרקובחצי[[#This Row],[ClientID]],1,"")</f>
        <v/>
      </c>
      <c r="I823" t="str">
        <f>IF(IFERROR(LOOKUP(מרקובחצי[[#This Row],[ClientID]],סוגחציקבוע[S32&amp;33]),FALSE)=מרקובחצי[[#This Row],[ClientID]],1,"")</f>
        <v/>
      </c>
      <c r="J823">
        <f>IF(SUM(מרקובחצי[[#This Row],[11]:[13]])=1,מרקובחצי[[#This Row],[עד ועד]],IF(SUM(R822:T823)=1,IF(מרקובחצי[[#This Row],[עד ועד]]&lt;J822,מרקובחצי[[#This Row],[עד ועד]],J822),J822))</f>
        <v>28</v>
      </c>
      <c r="K823">
        <f>IF(SUM(מרקובחצי[[#This Row],[11]:[13]])=1,מרקובחצי[[#This Row],[עד ועד]],IF(SUM(R822:T823)=1,IF(מרקובחצי[[#This Row],[עד ועד]]&gt;K822,מרקובחצי[[#This Row],[עד ועד]],K822),K822))</f>
        <v>28</v>
      </c>
      <c r="L823" t="str">
        <f>IF(AND(SUM(מרקובחצי[[#This Row],[31]:[33]])=1,SUM(U822:W822)=0),מרקובחצי[[#This Row],[מקס]]-מרקובחצי[[#This Row],[מינ]],"")</f>
        <v/>
      </c>
      <c r="M82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23" t="str">
        <f t="shared" si="12"/>
        <v/>
      </c>
      <c r="O823" t="str">
        <f>IF(מרקובחצי[[#This Row],[קבעה הפלגה?]]=1,"",IF(AND(מרקובחצי[[#This Row],[עד ועד]]&lt;29,OR(מרקובחצי[[#This Row],[CycleNumber]]=1,AND(U822=1,OR(מרקובחצי[[#This Row],[עד ועד]]&lt;J822,מרקובחצי[[#This Row],[עד ועד]]&gt;K822)),AND(V822=1,מרקובחצי[[#This Row],[עד ועד]]&lt;J822),W822=1)),1,""))</f>
        <v/>
      </c>
      <c r="P823" t="str">
        <f>IF(מרקובחצי[[#This Row],[קבעה הפלגה?]]=1,"",IF(AND(מרקובחצי[[#This Row],[עד ועד]]&gt;28,מרקובחצי[[#This Row],[עד ועד]]&lt;32,OR(מרקובחצי[[#This Row],[CycleNumber]]=1,AND(U822=1),AND(V822=1,OR(מרקובחצי[[#This Row],[עד ועד]]&lt;J822,מרקובחצי[[#This Row],[עד ועד]]&gt;K822)),W822=1)),1,""))</f>
        <v/>
      </c>
      <c r="Q823" t="str">
        <f>IF(מרקובחצי[[#This Row],[קבעה הפלגה?]]=1,"",IF(AND(מרקובחצי[[#This Row],[עד ועד]]&gt;31,OR(מרקובחצי[[#This Row],[CycleNumber]]=1,AND(U822=1),AND(V822=1,מרקובחצי[[#This Row],[עד ועד]]&gt;K822),AND(W822=1,OR(מרקובחצי[[#This Row],[עד ועד]]&gt;K822,מרקובחצי[[#This Row],[עד ועד]]&lt;J822)))),1,""))</f>
        <v/>
      </c>
      <c r="R823" t="str">
        <f>IF(מרקובחצי[[#This Row],[CycleNumber]]&gt;1,IF(AND(O822=1,מרקובחצי[[#This Row],[עד ועד]]&lt;29),1,""),"")</f>
        <v/>
      </c>
      <c r="S823" t="str">
        <f>IF(מרקובחצי[[#This Row],[CycleNumber]]&gt;1,IF(OR(AND(O822=1,מרקובחצי[[#This Row],[עד ועד]]&gt;28),AND(P822=1),AND(Q822=1,מרקובחצי[[#This Row],[עד ועד]]&lt;32)),1,""),"")</f>
        <v/>
      </c>
      <c r="T823" t="str">
        <f>IF(מרקובחצי[[#This Row],[CycleNumber]]&gt;1,IF(AND(Q822=1,מרקובחצי[[#This Row],[עד ועד]]&gt;31),1,""),"")</f>
        <v/>
      </c>
      <c r="U823" t="str">
        <f>IF(מרקובחצי[[#This Row],[CycleNumber]]&gt;1,IF(AND(R822=1,מרקובחצי[[#This Row],[עד ועד]]&lt;29),1,IF(AND(U822=1,NOT(OR(מרקובחצי[[#This Row],[עד ועד]]&lt;J822,מרקובחצי[[#This Row],[עד ועד]]&gt;K822))),1,"")),"")</f>
        <v/>
      </c>
      <c r="V823" t="str">
        <f>IF(מרקובחצי[[#This Row],[CycleNumber]]&gt;1,IF(AND(SUM(R822:T822)=1,מרקובחצי[[#This Row],[עד ועד]]&gt;28,מרקובחצי[[#This Row],[עד ועד]]&lt;32),1,IF(OR(S822=1,AND(R822=1,מרקובחצי[[#This Row],[עד ועד]]&gt;28),AND(T822=1,מרקובחצי[[#This Row],[עד ועד]]&lt;32)),1,IF(AND(V822=1,NOT(OR(מרקובחצי[[#This Row],[עד ועד]]&lt;J822,מרקובחצי[[#This Row],[עד ועד]]&gt;K822))),1,""))),"")</f>
        <v/>
      </c>
      <c r="W823" t="str">
        <f>IF(מרקובחצי[[#This Row],[CycleNumber]]&gt;1,IF(AND(T822=1,מרקובחצי[[#This Row],[עד ועד]]&gt;31),1,IF(AND(W822=1,NOT(OR(מרקובחצי[[#This Row],[עד ועד]]&lt;J822,מרקובחצי[[#This Row],[עד ועד]]&gt;K822))),1,"")),"")</f>
        <v/>
      </c>
      <c r="X823" t="str">
        <f>IF(AND(מרקובחצי[[#This Row],[CycleNumber]]&lt;$B824,SUM(מרקובחצי[[#This Row],[11]],R824)=2),1,"")</f>
        <v/>
      </c>
      <c r="Y823" t="str">
        <f>IF(AND(מרקובחצי[[#This Row],[CycleNumber]]&lt;$B824,SUM(מרקובחצי[[#This Row],[11]],S824)=2),1,"")</f>
        <v/>
      </c>
      <c r="Z823" t="str">
        <f>IF(AND(מרקובחצי[[#This Row],[CycleNumber]]&lt;$B824,SUM(מרקובחצי[[#This Row],[13]],S824)=2),1,"")</f>
        <v/>
      </c>
      <c r="AA823" t="str">
        <f>IF(AND(מרקובחצי[[#This Row],[CycleNumber]]&lt;$B824,SUM(מרקובחצי[[#This Row],[13]],T824)=2),1,"")</f>
        <v/>
      </c>
      <c r="AB823" t="str">
        <f>IF(AND(מרקובחצי[[#This Row],[CycleNumber]]&lt;$B824,SUM(מרקובחצי[[#This Row],[21]],U824)=2),1,"")</f>
        <v/>
      </c>
      <c r="AC823" t="str">
        <f>IF(AND(מרקובחצי[[#This Row],[CycleNumber]]&lt;$B824,SUM(מרקובחצי[[#This Row],[21]],V824)=2),1,"")</f>
        <v/>
      </c>
      <c r="AD823" t="str">
        <f>IF(AND(מרקובחצי[[#This Row],[CycleNumber]]&lt;$B824,SUM(מרקובחצי[[#This Row],[23]],V824)=2),1,"")</f>
        <v/>
      </c>
      <c r="AE823" t="str">
        <f>IF(AND(מרקובחצי[[#This Row],[CycleNumber]]&lt;$B824,SUM(מרקובחצי[[#This Row],[23]],W824)=2),1,"")</f>
        <v/>
      </c>
      <c r="AF823" t="str">
        <f>IF(AND(מרקובחצי[[#This Row],[CycleNumber]]&lt;$B824,SUM(מרקובחצי[[#This Row],[31]],O824)=2),1,"")</f>
        <v/>
      </c>
      <c r="AG823" t="str">
        <f>IF(AND(מרקובחצי[[#This Row],[CycleNumber]]&lt;$B824,SUM(מרקובחצי[[#This Row],[31]],P824)=2),1,"")</f>
        <v/>
      </c>
      <c r="AH823" t="str">
        <f>IF(AND(מרקובחצי[[#This Row],[CycleNumber]]&lt;$B824,SUM(מרקובחצי[[#This Row],[31]],Q824)=2),1,"")</f>
        <v/>
      </c>
      <c r="AI823" t="str">
        <f>IF(AND(מרקובחצי[[#This Row],[CycleNumber]]&lt;$B824,SUM(U823:U824)=2),1,"")</f>
        <v/>
      </c>
      <c r="AJ823" t="str">
        <f>IF(AND(מרקובחצי[[#This Row],[CycleNumber]]&lt;$B824,SUM(מרקובחצי[[#This Row],[32]],O824)=2),1,"")</f>
        <v/>
      </c>
      <c r="AK823" t="str">
        <f>IF(AND(מרקובחצי[[#This Row],[CycleNumber]]&lt;$B824,SUM(מרקובחצי[[#This Row],[32]],P824)=2),1,"")</f>
        <v/>
      </c>
      <c r="AL823" t="str">
        <f>IF(AND(מרקובחצי[[#This Row],[CycleNumber]]&lt;$B824,SUM(מרקובחצי[[#This Row],[32]],Q824)=2),1,"")</f>
        <v/>
      </c>
      <c r="AM823" t="str">
        <f>IF(AND(מרקובחצי[[#This Row],[CycleNumber]]&lt;$B824,SUM(V823:V824)=2),1,"")</f>
        <v/>
      </c>
      <c r="AN823" t="str">
        <f>IF(AND(מרקובחצי[[#This Row],[CycleNumber]]&lt;$B824,SUM(מרקובחצי[[#This Row],[33]],O824)=2),1,"")</f>
        <v/>
      </c>
      <c r="AO823" t="str">
        <f>IF(AND(מרקובחצי[[#This Row],[CycleNumber]]&lt;$B824,SUM(מרקובחצי[[#This Row],[33]],P824)=2),1,"")</f>
        <v/>
      </c>
      <c r="AP823" t="str">
        <f>IF(AND(מרקובחצי[[#This Row],[CycleNumber]]&lt;$B824,SUM(מרקובחצי[[#This Row],[33]],Q824)=2),1,"")</f>
        <v/>
      </c>
      <c r="AQ823" t="str">
        <f>IF(AND(מרקובחצי[[#This Row],[CycleNumber]]&lt;$B824,SUM(W823:W824)=2),1,"")</f>
        <v/>
      </c>
      <c r="AR823" t="str">
        <f>IF(AND(מרקובחצי[[#This Row],[CycleNumber]]&lt;$B824,SUM(מרקובחצי[[#This Row],[12]],S824)=2),1,"")</f>
        <v/>
      </c>
      <c r="AS823" t="str">
        <f>IF(AND(מרקובחצי[[#This Row],[CycleNumber]]&lt;$B824,SUM(מרקובחצי[[#This Row],[22]],V824)=2),1,"")</f>
        <v/>
      </c>
      <c r="AT823" s="3">
        <f>SUM(מרקובחצי[[#This Row],[11]:[33]])</f>
        <v>0</v>
      </c>
    </row>
    <row r="824" spans="1:46" hidden="1" x14ac:dyDescent="0.25">
      <c r="A824" t="s">
        <v>76</v>
      </c>
      <c r="B824">
        <v>8</v>
      </c>
      <c r="C824">
        <v>26</v>
      </c>
      <c r="D824">
        <f>מרקובחצי[[#This Row],[LengthofCycle]]+1</f>
        <v>27</v>
      </c>
      <c r="E824">
        <f>IF(IFERROR(LOOKUP(מרקובחצי[[#This Row],[ClientID]],קביעויות[הפלגה]),FALSE)=מרקובחצי[[#This Row],[ClientID]],1,"")</f>
        <v>1</v>
      </c>
      <c r="F824" t="str">
        <f>IF(IFERROR(LOOKUP(מרקובחצי[[#This Row],[ClientID]],סוגחציקבוע[S31]),FALSE)=מרקובחצי[[#This Row],[ClientID]],1,"")</f>
        <v/>
      </c>
      <c r="G824" t="str">
        <f>IF(IFERROR(LOOKUP(מרקובחצי[[#This Row],[ClientID]],סוגחציקבוע[S32]),FALSE)=מרקובחצי[[#This Row],[ClientID]],1,"")</f>
        <v/>
      </c>
      <c r="H824" t="str">
        <f>IF(IFERROR(LOOKUP(מרקובחצי[[#This Row],[ClientID]],סוגחציקבוע[S33]),FALSE)=מרקובחצי[[#This Row],[ClientID]],1,"")</f>
        <v/>
      </c>
      <c r="I824" t="str">
        <f>IF(IFERROR(LOOKUP(מרקובחצי[[#This Row],[ClientID]],סוגחציקבוע[S32&amp;33]),FALSE)=מרקובחצי[[#This Row],[ClientID]],1,"")</f>
        <v/>
      </c>
      <c r="J824">
        <f>IF(SUM(מרקובחצי[[#This Row],[11]:[13]])=1,מרקובחצי[[#This Row],[עד ועד]],IF(SUM(R823:T824)=1,IF(מרקובחצי[[#This Row],[עד ועד]]&lt;J823,מרקובחצי[[#This Row],[עד ועד]],J823),J823))</f>
        <v>28</v>
      </c>
      <c r="K824">
        <f>IF(SUM(מרקובחצי[[#This Row],[11]:[13]])=1,מרקובחצי[[#This Row],[עד ועד]],IF(SUM(R823:T824)=1,IF(מרקובחצי[[#This Row],[עד ועד]]&gt;K823,מרקובחצי[[#This Row],[עד ועד]],K823),K823))</f>
        <v>28</v>
      </c>
      <c r="L824" t="str">
        <f>IF(AND(SUM(מרקובחצי[[#This Row],[31]:[33]])=1,SUM(U823:W823)=0),מרקובחצי[[#This Row],[מקס]]-מרקובחצי[[#This Row],[מינ]],"")</f>
        <v/>
      </c>
      <c r="M82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24" t="str">
        <f t="shared" si="12"/>
        <v/>
      </c>
      <c r="O824" t="str">
        <f>IF(מרקובחצי[[#This Row],[קבעה הפלגה?]]=1,"",IF(AND(מרקובחצי[[#This Row],[עד ועד]]&lt;29,OR(מרקובחצי[[#This Row],[CycleNumber]]=1,AND(U823=1,OR(מרקובחצי[[#This Row],[עד ועד]]&lt;J823,מרקובחצי[[#This Row],[עד ועד]]&gt;K823)),AND(V823=1,מרקובחצי[[#This Row],[עד ועד]]&lt;J823),W823=1)),1,""))</f>
        <v/>
      </c>
      <c r="P824" t="str">
        <f>IF(מרקובחצי[[#This Row],[קבעה הפלגה?]]=1,"",IF(AND(מרקובחצי[[#This Row],[עד ועד]]&gt;28,מרקובחצי[[#This Row],[עד ועד]]&lt;32,OR(מרקובחצי[[#This Row],[CycleNumber]]=1,AND(U823=1),AND(V823=1,OR(מרקובחצי[[#This Row],[עד ועד]]&lt;J823,מרקובחצי[[#This Row],[עד ועד]]&gt;K823)),W823=1)),1,""))</f>
        <v/>
      </c>
      <c r="Q824" t="str">
        <f>IF(מרקובחצי[[#This Row],[קבעה הפלגה?]]=1,"",IF(AND(מרקובחצי[[#This Row],[עד ועד]]&gt;31,OR(מרקובחצי[[#This Row],[CycleNumber]]=1,AND(U823=1),AND(V823=1,מרקובחצי[[#This Row],[עד ועד]]&gt;K823),AND(W823=1,OR(מרקובחצי[[#This Row],[עד ועד]]&gt;K823,מרקובחצי[[#This Row],[עד ועד]]&lt;J823)))),1,""))</f>
        <v/>
      </c>
      <c r="R824" t="str">
        <f>IF(מרקובחצי[[#This Row],[CycleNumber]]&gt;1,IF(AND(O823=1,מרקובחצי[[#This Row],[עד ועד]]&lt;29),1,""),"")</f>
        <v/>
      </c>
      <c r="S824" t="str">
        <f>IF(מרקובחצי[[#This Row],[CycleNumber]]&gt;1,IF(OR(AND(O823=1,מרקובחצי[[#This Row],[עד ועד]]&gt;28),AND(P823=1),AND(Q823=1,מרקובחצי[[#This Row],[עד ועד]]&lt;32)),1,""),"")</f>
        <v/>
      </c>
      <c r="T824" t="str">
        <f>IF(מרקובחצי[[#This Row],[CycleNumber]]&gt;1,IF(AND(Q823=1,מרקובחצי[[#This Row],[עד ועד]]&gt;31),1,""),"")</f>
        <v/>
      </c>
      <c r="U824" t="str">
        <f>IF(מרקובחצי[[#This Row],[CycleNumber]]&gt;1,IF(AND(R823=1,מרקובחצי[[#This Row],[עד ועד]]&lt;29),1,IF(AND(U823=1,NOT(OR(מרקובחצי[[#This Row],[עד ועד]]&lt;J823,מרקובחצי[[#This Row],[עד ועד]]&gt;K823))),1,"")),"")</f>
        <v/>
      </c>
      <c r="V824" t="str">
        <f>IF(מרקובחצי[[#This Row],[CycleNumber]]&gt;1,IF(AND(SUM(R823:T823)=1,מרקובחצי[[#This Row],[עד ועד]]&gt;28,מרקובחצי[[#This Row],[עד ועד]]&lt;32),1,IF(OR(S823=1,AND(R823=1,מרקובחצי[[#This Row],[עד ועד]]&gt;28),AND(T823=1,מרקובחצי[[#This Row],[עד ועד]]&lt;32)),1,IF(AND(V823=1,NOT(OR(מרקובחצי[[#This Row],[עד ועד]]&lt;J823,מרקובחצי[[#This Row],[עד ועד]]&gt;K823))),1,""))),"")</f>
        <v/>
      </c>
      <c r="W824" t="str">
        <f>IF(מרקובחצי[[#This Row],[CycleNumber]]&gt;1,IF(AND(T823=1,מרקובחצי[[#This Row],[עד ועד]]&gt;31),1,IF(AND(W823=1,NOT(OR(מרקובחצי[[#This Row],[עד ועד]]&lt;J823,מרקובחצי[[#This Row],[עד ועד]]&gt;K823))),1,"")),"")</f>
        <v/>
      </c>
      <c r="X824" t="str">
        <f>IF(AND(מרקובחצי[[#This Row],[CycleNumber]]&lt;$B825,SUM(מרקובחצי[[#This Row],[11]],R825)=2),1,"")</f>
        <v/>
      </c>
      <c r="Y824" t="str">
        <f>IF(AND(מרקובחצי[[#This Row],[CycleNumber]]&lt;$B825,SUM(מרקובחצי[[#This Row],[11]],S825)=2),1,"")</f>
        <v/>
      </c>
      <c r="Z824" t="str">
        <f>IF(AND(מרקובחצי[[#This Row],[CycleNumber]]&lt;$B825,SUM(מרקובחצי[[#This Row],[13]],S825)=2),1,"")</f>
        <v/>
      </c>
      <c r="AA824" t="str">
        <f>IF(AND(מרקובחצי[[#This Row],[CycleNumber]]&lt;$B825,SUM(מרקובחצי[[#This Row],[13]],T825)=2),1,"")</f>
        <v/>
      </c>
      <c r="AB824" t="str">
        <f>IF(AND(מרקובחצי[[#This Row],[CycleNumber]]&lt;$B825,SUM(מרקובחצי[[#This Row],[21]],U825)=2),1,"")</f>
        <v/>
      </c>
      <c r="AC824" t="str">
        <f>IF(AND(מרקובחצי[[#This Row],[CycleNumber]]&lt;$B825,SUM(מרקובחצי[[#This Row],[21]],V825)=2),1,"")</f>
        <v/>
      </c>
      <c r="AD824" t="str">
        <f>IF(AND(מרקובחצי[[#This Row],[CycleNumber]]&lt;$B825,SUM(מרקובחצי[[#This Row],[23]],V825)=2),1,"")</f>
        <v/>
      </c>
      <c r="AE824" t="str">
        <f>IF(AND(מרקובחצי[[#This Row],[CycleNumber]]&lt;$B825,SUM(מרקובחצי[[#This Row],[23]],W825)=2),1,"")</f>
        <v/>
      </c>
      <c r="AF824" t="str">
        <f>IF(AND(מרקובחצי[[#This Row],[CycleNumber]]&lt;$B825,SUM(מרקובחצי[[#This Row],[31]],O825)=2),1,"")</f>
        <v/>
      </c>
      <c r="AG824" t="str">
        <f>IF(AND(מרקובחצי[[#This Row],[CycleNumber]]&lt;$B825,SUM(מרקובחצי[[#This Row],[31]],P825)=2),1,"")</f>
        <v/>
      </c>
      <c r="AH824" t="str">
        <f>IF(AND(מרקובחצי[[#This Row],[CycleNumber]]&lt;$B825,SUM(מרקובחצי[[#This Row],[31]],Q825)=2),1,"")</f>
        <v/>
      </c>
      <c r="AI824" t="str">
        <f>IF(AND(מרקובחצי[[#This Row],[CycleNumber]]&lt;$B825,SUM(U824:U825)=2),1,"")</f>
        <v/>
      </c>
      <c r="AJ824" t="str">
        <f>IF(AND(מרקובחצי[[#This Row],[CycleNumber]]&lt;$B825,SUM(מרקובחצי[[#This Row],[32]],O825)=2),1,"")</f>
        <v/>
      </c>
      <c r="AK824" t="str">
        <f>IF(AND(מרקובחצי[[#This Row],[CycleNumber]]&lt;$B825,SUM(מרקובחצי[[#This Row],[32]],P825)=2),1,"")</f>
        <v/>
      </c>
      <c r="AL824" t="str">
        <f>IF(AND(מרקובחצי[[#This Row],[CycleNumber]]&lt;$B825,SUM(מרקובחצי[[#This Row],[32]],Q825)=2),1,"")</f>
        <v/>
      </c>
      <c r="AM824" t="str">
        <f>IF(AND(מרקובחצי[[#This Row],[CycleNumber]]&lt;$B825,SUM(V824:V825)=2),1,"")</f>
        <v/>
      </c>
      <c r="AN824" t="str">
        <f>IF(AND(מרקובחצי[[#This Row],[CycleNumber]]&lt;$B825,SUM(מרקובחצי[[#This Row],[33]],O825)=2),1,"")</f>
        <v/>
      </c>
      <c r="AO824" t="str">
        <f>IF(AND(מרקובחצי[[#This Row],[CycleNumber]]&lt;$B825,SUM(מרקובחצי[[#This Row],[33]],P825)=2),1,"")</f>
        <v/>
      </c>
      <c r="AP824" t="str">
        <f>IF(AND(מרקובחצי[[#This Row],[CycleNumber]]&lt;$B825,SUM(מרקובחצי[[#This Row],[33]],Q825)=2),1,"")</f>
        <v/>
      </c>
      <c r="AQ824" t="str">
        <f>IF(AND(מרקובחצי[[#This Row],[CycleNumber]]&lt;$B825,SUM(W824:W825)=2),1,"")</f>
        <v/>
      </c>
      <c r="AR824" t="str">
        <f>IF(AND(מרקובחצי[[#This Row],[CycleNumber]]&lt;$B825,SUM(מרקובחצי[[#This Row],[12]],S825)=2),1,"")</f>
        <v/>
      </c>
      <c r="AS824" t="str">
        <f>IF(AND(מרקובחצי[[#This Row],[CycleNumber]]&lt;$B825,SUM(מרקובחצי[[#This Row],[22]],V825)=2),1,"")</f>
        <v/>
      </c>
      <c r="AT824" s="3">
        <f>SUM(מרקובחצי[[#This Row],[11]:[33]])</f>
        <v>0</v>
      </c>
    </row>
    <row r="825" spans="1:46" hidden="1" x14ac:dyDescent="0.25">
      <c r="A825" t="s">
        <v>76</v>
      </c>
      <c r="B825">
        <v>9</v>
      </c>
      <c r="C825">
        <v>26</v>
      </c>
      <c r="D825">
        <f>מרקובחצי[[#This Row],[LengthofCycle]]+1</f>
        <v>27</v>
      </c>
      <c r="E825">
        <f>IF(IFERROR(LOOKUP(מרקובחצי[[#This Row],[ClientID]],קביעויות[הפלגה]),FALSE)=מרקובחצי[[#This Row],[ClientID]],1,"")</f>
        <v>1</v>
      </c>
      <c r="F825" t="str">
        <f>IF(IFERROR(LOOKUP(מרקובחצי[[#This Row],[ClientID]],סוגחציקבוע[S31]),FALSE)=מרקובחצי[[#This Row],[ClientID]],1,"")</f>
        <v/>
      </c>
      <c r="G825" t="str">
        <f>IF(IFERROR(LOOKUP(מרקובחצי[[#This Row],[ClientID]],סוגחציקבוע[S32]),FALSE)=מרקובחצי[[#This Row],[ClientID]],1,"")</f>
        <v/>
      </c>
      <c r="H825" t="str">
        <f>IF(IFERROR(LOOKUP(מרקובחצי[[#This Row],[ClientID]],סוגחציקבוע[S33]),FALSE)=מרקובחצי[[#This Row],[ClientID]],1,"")</f>
        <v/>
      </c>
      <c r="I825" t="str">
        <f>IF(IFERROR(LOOKUP(מרקובחצי[[#This Row],[ClientID]],סוגחציקבוע[S32&amp;33]),FALSE)=מרקובחצי[[#This Row],[ClientID]],1,"")</f>
        <v/>
      </c>
      <c r="J825">
        <f>IF(SUM(מרקובחצי[[#This Row],[11]:[13]])=1,מרקובחצי[[#This Row],[עד ועד]],IF(SUM(R824:T825)=1,IF(מרקובחצי[[#This Row],[עד ועד]]&lt;J824,מרקובחצי[[#This Row],[עד ועד]],J824),J824))</f>
        <v>28</v>
      </c>
      <c r="K825">
        <f>IF(SUM(מרקובחצי[[#This Row],[11]:[13]])=1,מרקובחצי[[#This Row],[עד ועד]],IF(SUM(R824:T825)=1,IF(מרקובחצי[[#This Row],[עד ועד]]&gt;K824,מרקובחצי[[#This Row],[עד ועד]],K824),K824))</f>
        <v>28</v>
      </c>
      <c r="L825" t="str">
        <f>IF(AND(SUM(מרקובחצי[[#This Row],[31]:[33]])=1,SUM(U824:W824)=0),מרקובחצי[[#This Row],[מקס]]-מרקובחצי[[#This Row],[מינ]],"")</f>
        <v/>
      </c>
      <c r="M82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25" t="str">
        <f t="shared" si="12"/>
        <v/>
      </c>
      <c r="O825" t="str">
        <f>IF(מרקובחצי[[#This Row],[קבעה הפלגה?]]=1,"",IF(AND(מרקובחצי[[#This Row],[עד ועד]]&lt;29,OR(מרקובחצי[[#This Row],[CycleNumber]]=1,AND(U824=1,OR(מרקובחצי[[#This Row],[עד ועד]]&lt;J824,מרקובחצי[[#This Row],[עד ועד]]&gt;K824)),AND(V824=1,מרקובחצי[[#This Row],[עד ועד]]&lt;J824),W824=1)),1,""))</f>
        <v/>
      </c>
      <c r="P825" t="str">
        <f>IF(מרקובחצי[[#This Row],[קבעה הפלגה?]]=1,"",IF(AND(מרקובחצי[[#This Row],[עד ועד]]&gt;28,מרקובחצי[[#This Row],[עד ועד]]&lt;32,OR(מרקובחצי[[#This Row],[CycleNumber]]=1,AND(U824=1),AND(V824=1,OR(מרקובחצי[[#This Row],[עד ועד]]&lt;J824,מרקובחצי[[#This Row],[עד ועד]]&gt;K824)),W824=1)),1,""))</f>
        <v/>
      </c>
      <c r="Q825" t="str">
        <f>IF(מרקובחצי[[#This Row],[קבעה הפלגה?]]=1,"",IF(AND(מרקובחצי[[#This Row],[עד ועד]]&gt;31,OR(מרקובחצי[[#This Row],[CycleNumber]]=1,AND(U824=1),AND(V824=1,מרקובחצי[[#This Row],[עד ועד]]&gt;K824),AND(W824=1,OR(מרקובחצי[[#This Row],[עד ועד]]&gt;K824,מרקובחצי[[#This Row],[עד ועד]]&lt;J824)))),1,""))</f>
        <v/>
      </c>
      <c r="R825" t="str">
        <f>IF(מרקובחצי[[#This Row],[CycleNumber]]&gt;1,IF(AND(O824=1,מרקובחצי[[#This Row],[עד ועד]]&lt;29),1,""),"")</f>
        <v/>
      </c>
      <c r="S825" t="str">
        <f>IF(מרקובחצי[[#This Row],[CycleNumber]]&gt;1,IF(OR(AND(O824=1,מרקובחצי[[#This Row],[עד ועד]]&gt;28),AND(P824=1),AND(Q824=1,מרקובחצי[[#This Row],[עד ועד]]&lt;32)),1,""),"")</f>
        <v/>
      </c>
      <c r="T825" t="str">
        <f>IF(מרקובחצי[[#This Row],[CycleNumber]]&gt;1,IF(AND(Q824=1,מרקובחצי[[#This Row],[עד ועד]]&gt;31),1,""),"")</f>
        <v/>
      </c>
      <c r="U825" t="str">
        <f>IF(מרקובחצי[[#This Row],[CycleNumber]]&gt;1,IF(AND(R824=1,מרקובחצי[[#This Row],[עד ועד]]&lt;29),1,IF(AND(U824=1,NOT(OR(מרקובחצי[[#This Row],[עד ועד]]&lt;J824,מרקובחצי[[#This Row],[עד ועד]]&gt;K824))),1,"")),"")</f>
        <v/>
      </c>
      <c r="V825" t="str">
        <f>IF(מרקובחצי[[#This Row],[CycleNumber]]&gt;1,IF(AND(SUM(R824:T824)=1,מרקובחצי[[#This Row],[עד ועד]]&gt;28,מרקובחצי[[#This Row],[עד ועד]]&lt;32),1,IF(OR(S824=1,AND(R824=1,מרקובחצי[[#This Row],[עד ועד]]&gt;28),AND(T824=1,מרקובחצי[[#This Row],[עד ועד]]&lt;32)),1,IF(AND(V824=1,NOT(OR(מרקובחצי[[#This Row],[עד ועד]]&lt;J824,מרקובחצי[[#This Row],[עד ועד]]&gt;K824))),1,""))),"")</f>
        <v/>
      </c>
      <c r="W825" t="str">
        <f>IF(מרקובחצי[[#This Row],[CycleNumber]]&gt;1,IF(AND(T824=1,מרקובחצי[[#This Row],[עד ועד]]&gt;31),1,IF(AND(W824=1,NOT(OR(מרקובחצי[[#This Row],[עד ועד]]&lt;J824,מרקובחצי[[#This Row],[עד ועד]]&gt;K824))),1,"")),"")</f>
        <v/>
      </c>
      <c r="X825" t="str">
        <f>IF(AND(מרקובחצי[[#This Row],[CycleNumber]]&lt;$B826,SUM(מרקובחצי[[#This Row],[11]],R826)=2),1,"")</f>
        <v/>
      </c>
      <c r="Y825" t="str">
        <f>IF(AND(מרקובחצי[[#This Row],[CycleNumber]]&lt;$B826,SUM(מרקובחצי[[#This Row],[11]],S826)=2),1,"")</f>
        <v/>
      </c>
      <c r="Z825" t="str">
        <f>IF(AND(מרקובחצי[[#This Row],[CycleNumber]]&lt;$B826,SUM(מרקובחצי[[#This Row],[13]],S826)=2),1,"")</f>
        <v/>
      </c>
      <c r="AA825" t="str">
        <f>IF(AND(מרקובחצי[[#This Row],[CycleNumber]]&lt;$B826,SUM(מרקובחצי[[#This Row],[13]],T826)=2),1,"")</f>
        <v/>
      </c>
      <c r="AB825" t="str">
        <f>IF(AND(מרקובחצי[[#This Row],[CycleNumber]]&lt;$B826,SUM(מרקובחצי[[#This Row],[21]],U826)=2),1,"")</f>
        <v/>
      </c>
      <c r="AC825" t="str">
        <f>IF(AND(מרקובחצי[[#This Row],[CycleNumber]]&lt;$B826,SUM(מרקובחצי[[#This Row],[21]],V826)=2),1,"")</f>
        <v/>
      </c>
      <c r="AD825" t="str">
        <f>IF(AND(מרקובחצי[[#This Row],[CycleNumber]]&lt;$B826,SUM(מרקובחצי[[#This Row],[23]],V826)=2),1,"")</f>
        <v/>
      </c>
      <c r="AE825" t="str">
        <f>IF(AND(מרקובחצי[[#This Row],[CycleNumber]]&lt;$B826,SUM(מרקובחצי[[#This Row],[23]],W826)=2),1,"")</f>
        <v/>
      </c>
      <c r="AF825" t="str">
        <f>IF(AND(מרקובחצי[[#This Row],[CycleNumber]]&lt;$B826,SUM(מרקובחצי[[#This Row],[31]],O826)=2),1,"")</f>
        <v/>
      </c>
      <c r="AG825" t="str">
        <f>IF(AND(מרקובחצי[[#This Row],[CycleNumber]]&lt;$B826,SUM(מרקובחצי[[#This Row],[31]],P826)=2),1,"")</f>
        <v/>
      </c>
      <c r="AH825" t="str">
        <f>IF(AND(מרקובחצי[[#This Row],[CycleNumber]]&lt;$B826,SUM(מרקובחצי[[#This Row],[31]],Q826)=2),1,"")</f>
        <v/>
      </c>
      <c r="AI825" t="str">
        <f>IF(AND(מרקובחצי[[#This Row],[CycleNumber]]&lt;$B826,SUM(U825:U826)=2),1,"")</f>
        <v/>
      </c>
      <c r="AJ825" t="str">
        <f>IF(AND(מרקובחצי[[#This Row],[CycleNumber]]&lt;$B826,SUM(מרקובחצי[[#This Row],[32]],O826)=2),1,"")</f>
        <v/>
      </c>
      <c r="AK825" t="str">
        <f>IF(AND(מרקובחצי[[#This Row],[CycleNumber]]&lt;$B826,SUM(מרקובחצי[[#This Row],[32]],P826)=2),1,"")</f>
        <v/>
      </c>
      <c r="AL825" t="str">
        <f>IF(AND(מרקובחצי[[#This Row],[CycleNumber]]&lt;$B826,SUM(מרקובחצי[[#This Row],[32]],Q826)=2),1,"")</f>
        <v/>
      </c>
      <c r="AM825" t="str">
        <f>IF(AND(מרקובחצי[[#This Row],[CycleNumber]]&lt;$B826,SUM(V825:V826)=2),1,"")</f>
        <v/>
      </c>
      <c r="AN825" t="str">
        <f>IF(AND(מרקובחצי[[#This Row],[CycleNumber]]&lt;$B826,SUM(מרקובחצי[[#This Row],[33]],O826)=2),1,"")</f>
        <v/>
      </c>
      <c r="AO825" t="str">
        <f>IF(AND(מרקובחצי[[#This Row],[CycleNumber]]&lt;$B826,SUM(מרקובחצי[[#This Row],[33]],P826)=2),1,"")</f>
        <v/>
      </c>
      <c r="AP825" t="str">
        <f>IF(AND(מרקובחצי[[#This Row],[CycleNumber]]&lt;$B826,SUM(מרקובחצי[[#This Row],[33]],Q826)=2),1,"")</f>
        <v/>
      </c>
      <c r="AQ825" t="str">
        <f>IF(AND(מרקובחצי[[#This Row],[CycleNumber]]&lt;$B826,SUM(W825:W826)=2),1,"")</f>
        <v/>
      </c>
      <c r="AR825" t="str">
        <f>IF(AND(מרקובחצי[[#This Row],[CycleNumber]]&lt;$B826,SUM(מרקובחצי[[#This Row],[12]],S826)=2),1,"")</f>
        <v/>
      </c>
      <c r="AS825" t="str">
        <f>IF(AND(מרקובחצי[[#This Row],[CycleNumber]]&lt;$B826,SUM(מרקובחצי[[#This Row],[22]],V826)=2),1,"")</f>
        <v/>
      </c>
      <c r="AT825" s="3">
        <f>SUM(מרקובחצי[[#This Row],[11]:[33]])</f>
        <v>0</v>
      </c>
    </row>
    <row r="826" spans="1:46" hidden="1" x14ac:dyDescent="0.25">
      <c r="A826" t="s">
        <v>76</v>
      </c>
      <c r="B826">
        <v>10</v>
      </c>
      <c r="C826">
        <v>26</v>
      </c>
      <c r="D826">
        <f>מרקובחצי[[#This Row],[LengthofCycle]]+1</f>
        <v>27</v>
      </c>
      <c r="E826">
        <f>IF(IFERROR(LOOKUP(מרקובחצי[[#This Row],[ClientID]],קביעויות[הפלגה]),FALSE)=מרקובחצי[[#This Row],[ClientID]],1,"")</f>
        <v>1</v>
      </c>
      <c r="F826" t="str">
        <f>IF(IFERROR(LOOKUP(מרקובחצי[[#This Row],[ClientID]],סוגחציקבוע[S31]),FALSE)=מרקובחצי[[#This Row],[ClientID]],1,"")</f>
        <v/>
      </c>
      <c r="G826" t="str">
        <f>IF(IFERROR(LOOKUP(מרקובחצי[[#This Row],[ClientID]],סוגחציקבוע[S32]),FALSE)=מרקובחצי[[#This Row],[ClientID]],1,"")</f>
        <v/>
      </c>
      <c r="H826" t="str">
        <f>IF(IFERROR(LOOKUP(מרקובחצי[[#This Row],[ClientID]],סוגחציקבוע[S33]),FALSE)=מרקובחצי[[#This Row],[ClientID]],1,"")</f>
        <v/>
      </c>
      <c r="I826" t="str">
        <f>IF(IFERROR(LOOKUP(מרקובחצי[[#This Row],[ClientID]],סוגחציקבוע[S32&amp;33]),FALSE)=מרקובחצי[[#This Row],[ClientID]],1,"")</f>
        <v/>
      </c>
      <c r="J826">
        <f>IF(SUM(מרקובחצי[[#This Row],[11]:[13]])=1,מרקובחצי[[#This Row],[עד ועד]],IF(SUM(R825:T826)=1,IF(מרקובחצי[[#This Row],[עד ועד]]&lt;J825,מרקובחצי[[#This Row],[עד ועד]],J825),J825))</f>
        <v>28</v>
      </c>
      <c r="K826">
        <f>IF(SUM(מרקובחצי[[#This Row],[11]:[13]])=1,מרקובחצי[[#This Row],[עד ועד]],IF(SUM(R825:T826)=1,IF(מרקובחצי[[#This Row],[עד ועד]]&gt;K825,מרקובחצי[[#This Row],[עד ועד]],K825),K825))</f>
        <v>28</v>
      </c>
      <c r="L826" t="str">
        <f>IF(AND(SUM(מרקובחצי[[#This Row],[31]:[33]])=1,SUM(U825:W825)=0),מרקובחצי[[#This Row],[מקס]]-מרקובחצי[[#This Row],[מינ]],"")</f>
        <v/>
      </c>
      <c r="M82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26" t="str">
        <f t="shared" si="12"/>
        <v/>
      </c>
      <c r="O826" t="str">
        <f>IF(מרקובחצי[[#This Row],[קבעה הפלגה?]]=1,"",IF(AND(מרקובחצי[[#This Row],[עד ועד]]&lt;29,OR(מרקובחצי[[#This Row],[CycleNumber]]=1,AND(U825=1,OR(מרקובחצי[[#This Row],[עד ועד]]&lt;J825,מרקובחצי[[#This Row],[עד ועד]]&gt;K825)),AND(V825=1,מרקובחצי[[#This Row],[עד ועד]]&lt;J825),W825=1)),1,""))</f>
        <v/>
      </c>
      <c r="P826" t="str">
        <f>IF(מרקובחצי[[#This Row],[קבעה הפלגה?]]=1,"",IF(AND(מרקובחצי[[#This Row],[עד ועד]]&gt;28,מרקובחצי[[#This Row],[עד ועד]]&lt;32,OR(מרקובחצי[[#This Row],[CycleNumber]]=1,AND(U825=1),AND(V825=1,OR(מרקובחצי[[#This Row],[עד ועד]]&lt;J825,מרקובחצי[[#This Row],[עד ועד]]&gt;K825)),W825=1)),1,""))</f>
        <v/>
      </c>
      <c r="Q826" t="str">
        <f>IF(מרקובחצי[[#This Row],[קבעה הפלגה?]]=1,"",IF(AND(מרקובחצי[[#This Row],[עד ועד]]&gt;31,OR(מרקובחצי[[#This Row],[CycleNumber]]=1,AND(U825=1),AND(V825=1,מרקובחצי[[#This Row],[עד ועד]]&gt;K825),AND(W825=1,OR(מרקובחצי[[#This Row],[עד ועד]]&gt;K825,מרקובחצי[[#This Row],[עד ועד]]&lt;J825)))),1,""))</f>
        <v/>
      </c>
      <c r="R826" t="str">
        <f>IF(מרקובחצי[[#This Row],[CycleNumber]]&gt;1,IF(AND(O825=1,מרקובחצי[[#This Row],[עד ועד]]&lt;29),1,""),"")</f>
        <v/>
      </c>
      <c r="S826" t="str">
        <f>IF(מרקובחצי[[#This Row],[CycleNumber]]&gt;1,IF(OR(AND(O825=1,מרקובחצי[[#This Row],[עד ועד]]&gt;28),AND(P825=1),AND(Q825=1,מרקובחצי[[#This Row],[עד ועד]]&lt;32)),1,""),"")</f>
        <v/>
      </c>
      <c r="T826" t="str">
        <f>IF(מרקובחצי[[#This Row],[CycleNumber]]&gt;1,IF(AND(Q825=1,מרקובחצי[[#This Row],[עד ועד]]&gt;31),1,""),"")</f>
        <v/>
      </c>
      <c r="U826" t="str">
        <f>IF(מרקובחצי[[#This Row],[CycleNumber]]&gt;1,IF(AND(R825=1,מרקובחצי[[#This Row],[עד ועד]]&lt;29),1,IF(AND(U825=1,NOT(OR(מרקובחצי[[#This Row],[עד ועד]]&lt;J825,מרקובחצי[[#This Row],[עד ועד]]&gt;K825))),1,"")),"")</f>
        <v/>
      </c>
      <c r="V826" t="str">
        <f>IF(מרקובחצי[[#This Row],[CycleNumber]]&gt;1,IF(AND(SUM(R825:T825)=1,מרקובחצי[[#This Row],[עד ועד]]&gt;28,מרקובחצי[[#This Row],[עד ועד]]&lt;32),1,IF(OR(S825=1,AND(R825=1,מרקובחצי[[#This Row],[עד ועד]]&gt;28),AND(T825=1,מרקובחצי[[#This Row],[עד ועד]]&lt;32)),1,IF(AND(V825=1,NOT(OR(מרקובחצי[[#This Row],[עד ועד]]&lt;J825,מרקובחצי[[#This Row],[עד ועד]]&gt;K825))),1,""))),"")</f>
        <v/>
      </c>
      <c r="W826" t="str">
        <f>IF(מרקובחצי[[#This Row],[CycleNumber]]&gt;1,IF(AND(T825=1,מרקובחצי[[#This Row],[עד ועד]]&gt;31),1,IF(AND(W825=1,NOT(OR(מרקובחצי[[#This Row],[עד ועד]]&lt;J825,מרקובחצי[[#This Row],[עד ועד]]&gt;K825))),1,"")),"")</f>
        <v/>
      </c>
      <c r="X826" t="str">
        <f>IF(AND(מרקובחצי[[#This Row],[CycleNumber]]&lt;$B827,SUM(מרקובחצי[[#This Row],[11]],R827)=2),1,"")</f>
        <v/>
      </c>
      <c r="Y826" t="str">
        <f>IF(AND(מרקובחצי[[#This Row],[CycleNumber]]&lt;$B827,SUM(מרקובחצי[[#This Row],[11]],S827)=2),1,"")</f>
        <v/>
      </c>
      <c r="Z826" t="str">
        <f>IF(AND(מרקובחצי[[#This Row],[CycleNumber]]&lt;$B827,SUM(מרקובחצי[[#This Row],[13]],S827)=2),1,"")</f>
        <v/>
      </c>
      <c r="AA826" t="str">
        <f>IF(AND(מרקובחצי[[#This Row],[CycleNumber]]&lt;$B827,SUM(מרקובחצי[[#This Row],[13]],T827)=2),1,"")</f>
        <v/>
      </c>
      <c r="AB826" t="str">
        <f>IF(AND(מרקובחצי[[#This Row],[CycleNumber]]&lt;$B827,SUM(מרקובחצי[[#This Row],[21]],U827)=2),1,"")</f>
        <v/>
      </c>
      <c r="AC826" t="str">
        <f>IF(AND(מרקובחצי[[#This Row],[CycleNumber]]&lt;$B827,SUM(מרקובחצי[[#This Row],[21]],V827)=2),1,"")</f>
        <v/>
      </c>
      <c r="AD826" t="str">
        <f>IF(AND(מרקובחצי[[#This Row],[CycleNumber]]&lt;$B827,SUM(מרקובחצי[[#This Row],[23]],V827)=2),1,"")</f>
        <v/>
      </c>
      <c r="AE826" t="str">
        <f>IF(AND(מרקובחצי[[#This Row],[CycleNumber]]&lt;$B827,SUM(מרקובחצי[[#This Row],[23]],W827)=2),1,"")</f>
        <v/>
      </c>
      <c r="AF826" t="str">
        <f>IF(AND(מרקובחצי[[#This Row],[CycleNumber]]&lt;$B827,SUM(מרקובחצי[[#This Row],[31]],O827)=2),1,"")</f>
        <v/>
      </c>
      <c r="AG826" t="str">
        <f>IF(AND(מרקובחצי[[#This Row],[CycleNumber]]&lt;$B827,SUM(מרקובחצי[[#This Row],[31]],P827)=2),1,"")</f>
        <v/>
      </c>
      <c r="AH826" t="str">
        <f>IF(AND(מרקובחצי[[#This Row],[CycleNumber]]&lt;$B827,SUM(מרקובחצי[[#This Row],[31]],Q827)=2),1,"")</f>
        <v/>
      </c>
      <c r="AI826" t="str">
        <f>IF(AND(מרקובחצי[[#This Row],[CycleNumber]]&lt;$B827,SUM(U826:U827)=2),1,"")</f>
        <v/>
      </c>
      <c r="AJ826" t="str">
        <f>IF(AND(מרקובחצי[[#This Row],[CycleNumber]]&lt;$B827,SUM(מרקובחצי[[#This Row],[32]],O827)=2),1,"")</f>
        <v/>
      </c>
      <c r="AK826" t="str">
        <f>IF(AND(מרקובחצי[[#This Row],[CycleNumber]]&lt;$B827,SUM(מרקובחצי[[#This Row],[32]],P827)=2),1,"")</f>
        <v/>
      </c>
      <c r="AL826" t="str">
        <f>IF(AND(מרקובחצי[[#This Row],[CycleNumber]]&lt;$B827,SUM(מרקובחצי[[#This Row],[32]],Q827)=2),1,"")</f>
        <v/>
      </c>
      <c r="AM826" t="str">
        <f>IF(AND(מרקובחצי[[#This Row],[CycleNumber]]&lt;$B827,SUM(V826:V827)=2),1,"")</f>
        <v/>
      </c>
      <c r="AN826" t="str">
        <f>IF(AND(מרקובחצי[[#This Row],[CycleNumber]]&lt;$B827,SUM(מרקובחצי[[#This Row],[33]],O827)=2),1,"")</f>
        <v/>
      </c>
      <c r="AO826" t="str">
        <f>IF(AND(מרקובחצי[[#This Row],[CycleNumber]]&lt;$B827,SUM(מרקובחצי[[#This Row],[33]],P827)=2),1,"")</f>
        <v/>
      </c>
      <c r="AP826" t="str">
        <f>IF(AND(מרקובחצי[[#This Row],[CycleNumber]]&lt;$B827,SUM(מרקובחצי[[#This Row],[33]],Q827)=2),1,"")</f>
        <v/>
      </c>
      <c r="AQ826" t="str">
        <f>IF(AND(מרקובחצי[[#This Row],[CycleNumber]]&lt;$B827,SUM(W826:W827)=2),1,"")</f>
        <v/>
      </c>
      <c r="AR826" t="str">
        <f>IF(AND(מרקובחצי[[#This Row],[CycleNumber]]&lt;$B827,SUM(מרקובחצי[[#This Row],[12]],S827)=2),1,"")</f>
        <v/>
      </c>
      <c r="AS826" t="str">
        <f>IF(AND(מרקובחצי[[#This Row],[CycleNumber]]&lt;$B827,SUM(מרקובחצי[[#This Row],[22]],V827)=2),1,"")</f>
        <v/>
      </c>
      <c r="AT826" s="3">
        <f>SUM(מרקובחצי[[#This Row],[11]:[33]])</f>
        <v>0</v>
      </c>
    </row>
    <row r="827" spans="1:46" hidden="1" x14ac:dyDescent="0.25">
      <c r="A827" t="s">
        <v>76</v>
      </c>
      <c r="B827">
        <v>11</v>
      </c>
      <c r="C827">
        <v>28</v>
      </c>
      <c r="D827">
        <f>מרקובחצי[[#This Row],[LengthofCycle]]+1</f>
        <v>29</v>
      </c>
      <c r="E827">
        <f>IF(IFERROR(LOOKUP(מרקובחצי[[#This Row],[ClientID]],קביעויות[הפלגה]),FALSE)=מרקובחצי[[#This Row],[ClientID]],1,"")</f>
        <v>1</v>
      </c>
      <c r="F827" t="str">
        <f>IF(IFERROR(LOOKUP(מרקובחצי[[#This Row],[ClientID]],סוגחציקבוע[S31]),FALSE)=מרקובחצי[[#This Row],[ClientID]],1,"")</f>
        <v/>
      </c>
      <c r="G827" t="str">
        <f>IF(IFERROR(LOOKUP(מרקובחצי[[#This Row],[ClientID]],סוגחציקבוע[S32]),FALSE)=מרקובחצי[[#This Row],[ClientID]],1,"")</f>
        <v/>
      </c>
      <c r="H827" t="str">
        <f>IF(IFERROR(LOOKUP(מרקובחצי[[#This Row],[ClientID]],סוגחציקבוע[S33]),FALSE)=מרקובחצי[[#This Row],[ClientID]],1,"")</f>
        <v/>
      </c>
      <c r="I827" t="str">
        <f>IF(IFERROR(LOOKUP(מרקובחצי[[#This Row],[ClientID]],סוגחציקבוע[S32&amp;33]),FALSE)=מרקובחצי[[#This Row],[ClientID]],1,"")</f>
        <v/>
      </c>
      <c r="J827">
        <f>IF(SUM(מרקובחצי[[#This Row],[11]:[13]])=1,מרקובחצי[[#This Row],[עד ועד]],IF(SUM(R826:T827)=1,IF(מרקובחצי[[#This Row],[עד ועד]]&lt;J826,מרקובחצי[[#This Row],[עד ועד]],J826),J826))</f>
        <v>28</v>
      </c>
      <c r="K827">
        <f>IF(SUM(מרקובחצי[[#This Row],[11]:[13]])=1,מרקובחצי[[#This Row],[עד ועד]],IF(SUM(R826:T827)=1,IF(מרקובחצי[[#This Row],[עד ועד]]&gt;K826,מרקובחצי[[#This Row],[עד ועד]],K826),K826))</f>
        <v>28</v>
      </c>
      <c r="L827" t="str">
        <f>IF(AND(SUM(מרקובחצי[[#This Row],[31]:[33]])=1,SUM(U826:W826)=0),מרקובחצי[[#This Row],[מקס]]-מרקובחצי[[#This Row],[מינ]],"")</f>
        <v/>
      </c>
      <c r="M82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27" t="str">
        <f t="shared" si="12"/>
        <v/>
      </c>
      <c r="O827" t="str">
        <f>IF(מרקובחצי[[#This Row],[קבעה הפלגה?]]=1,"",IF(AND(מרקובחצי[[#This Row],[עד ועד]]&lt;29,OR(מרקובחצי[[#This Row],[CycleNumber]]=1,AND(U826=1,OR(מרקובחצי[[#This Row],[עד ועד]]&lt;J826,מרקובחצי[[#This Row],[עד ועד]]&gt;K826)),AND(V826=1,מרקובחצי[[#This Row],[עד ועד]]&lt;J826),W826=1)),1,""))</f>
        <v/>
      </c>
      <c r="P827" t="str">
        <f>IF(מרקובחצי[[#This Row],[קבעה הפלגה?]]=1,"",IF(AND(מרקובחצי[[#This Row],[עד ועד]]&gt;28,מרקובחצי[[#This Row],[עד ועד]]&lt;32,OR(מרקובחצי[[#This Row],[CycleNumber]]=1,AND(U826=1),AND(V826=1,OR(מרקובחצי[[#This Row],[עד ועד]]&lt;J826,מרקובחצי[[#This Row],[עד ועד]]&gt;K826)),W826=1)),1,""))</f>
        <v/>
      </c>
      <c r="Q827" t="str">
        <f>IF(מרקובחצי[[#This Row],[קבעה הפלגה?]]=1,"",IF(AND(מרקובחצי[[#This Row],[עד ועד]]&gt;31,OR(מרקובחצי[[#This Row],[CycleNumber]]=1,AND(U826=1),AND(V826=1,מרקובחצי[[#This Row],[עד ועד]]&gt;K826),AND(W826=1,OR(מרקובחצי[[#This Row],[עד ועד]]&gt;K826,מרקובחצי[[#This Row],[עד ועד]]&lt;J826)))),1,""))</f>
        <v/>
      </c>
      <c r="R827" t="str">
        <f>IF(מרקובחצי[[#This Row],[CycleNumber]]&gt;1,IF(AND(O826=1,מרקובחצי[[#This Row],[עד ועד]]&lt;29),1,""),"")</f>
        <v/>
      </c>
      <c r="S827" t="str">
        <f>IF(מרקובחצי[[#This Row],[CycleNumber]]&gt;1,IF(OR(AND(O826=1,מרקובחצי[[#This Row],[עד ועד]]&gt;28),AND(P826=1),AND(Q826=1,מרקובחצי[[#This Row],[עד ועד]]&lt;32)),1,""),"")</f>
        <v/>
      </c>
      <c r="T827" t="str">
        <f>IF(מרקובחצי[[#This Row],[CycleNumber]]&gt;1,IF(AND(Q826=1,מרקובחצי[[#This Row],[עד ועד]]&gt;31),1,""),"")</f>
        <v/>
      </c>
      <c r="U827" t="str">
        <f>IF(מרקובחצי[[#This Row],[CycleNumber]]&gt;1,IF(AND(R826=1,מרקובחצי[[#This Row],[עד ועד]]&lt;29),1,IF(AND(U826=1,NOT(OR(מרקובחצי[[#This Row],[עד ועד]]&lt;J826,מרקובחצי[[#This Row],[עד ועד]]&gt;K826))),1,"")),"")</f>
        <v/>
      </c>
      <c r="V827" t="str">
        <f>IF(מרקובחצי[[#This Row],[CycleNumber]]&gt;1,IF(AND(SUM(R826:T826)=1,מרקובחצי[[#This Row],[עד ועד]]&gt;28,מרקובחצי[[#This Row],[עד ועד]]&lt;32),1,IF(OR(S826=1,AND(R826=1,מרקובחצי[[#This Row],[עד ועד]]&gt;28),AND(T826=1,מרקובחצי[[#This Row],[עד ועד]]&lt;32)),1,IF(AND(V826=1,NOT(OR(מרקובחצי[[#This Row],[עד ועד]]&lt;J826,מרקובחצי[[#This Row],[עד ועד]]&gt;K826))),1,""))),"")</f>
        <v/>
      </c>
      <c r="W827" t="str">
        <f>IF(מרקובחצי[[#This Row],[CycleNumber]]&gt;1,IF(AND(T826=1,מרקובחצי[[#This Row],[עד ועד]]&gt;31),1,IF(AND(W826=1,NOT(OR(מרקובחצי[[#This Row],[עד ועד]]&lt;J826,מרקובחצי[[#This Row],[עד ועד]]&gt;K826))),1,"")),"")</f>
        <v/>
      </c>
      <c r="X827" t="str">
        <f>IF(AND(מרקובחצי[[#This Row],[CycleNumber]]&lt;$B828,SUM(מרקובחצי[[#This Row],[11]],R828)=2),1,"")</f>
        <v/>
      </c>
      <c r="Y827" t="str">
        <f>IF(AND(מרקובחצי[[#This Row],[CycleNumber]]&lt;$B828,SUM(מרקובחצי[[#This Row],[11]],S828)=2),1,"")</f>
        <v/>
      </c>
      <c r="Z827" t="str">
        <f>IF(AND(מרקובחצי[[#This Row],[CycleNumber]]&lt;$B828,SUM(מרקובחצי[[#This Row],[13]],S828)=2),1,"")</f>
        <v/>
      </c>
      <c r="AA827" t="str">
        <f>IF(AND(מרקובחצי[[#This Row],[CycleNumber]]&lt;$B828,SUM(מרקובחצי[[#This Row],[13]],T828)=2),1,"")</f>
        <v/>
      </c>
      <c r="AB827" t="str">
        <f>IF(AND(מרקובחצי[[#This Row],[CycleNumber]]&lt;$B828,SUM(מרקובחצי[[#This Row],[21]],U828)=2),1,"")</f>
        <v/>
      </c>
      <c r="AC827" t="str">
        <f>IF(AND(מרקובחצי[[#This Row],[CycleNumber]]&lt;$B828,SUM(מרקובחצי[[#This Row],[21]],V828)=2),1,"")</f>
        <v/>
      </c>
      <c r="AD827" t="str">
        <f>IF(AND(מרקובחצי[[#This Row],[CycleNumber]]&lt;$B828,SUM(מרקובחצי[[#This Row],[23]],V828)=2),1,"")</f>
        <v/>
      </c>
      <c r="AE827" t="str">
        <f>IF(AND(מרקובחצי[[#This Row],[CycleNumber]]&lt;$B828,SUM(מרקובחצי[[#This Row],[23]],W828)=2),1,"")</f>
        <v/>
      </c>
      <c r="AF827" t="str">
        <f>IF(AND(מרקובחצי[[#This Row],[CycleNumber]]&lt;$B828,SUM(מרקובחצי[[#This Row],[31]],O828)=2),1,"")</f>
        <v/>
      </c>
      <c r="AG827" t="str">
        <f>IF(AND(מרקובחצי[[#This Row],[CycleNumber]]&lt;$B828,SUM(מרקובחצי[[#This Row],[31]],P828)=2),1,"")</f>
        <v/>
      </c>
      <c r="AH827" t="str">
        <f>IF(AND(מרקובחצי[[#This Row],[CycleNumber]]&lt;$B828,SUM(מרקובחצי[[#This Row],[31]],Q828)=2),1,"")</f>
        <v/>
      </c>
      <c r="AI827" t="str">
        <f>IF(AND(מרקובחצי[[#This Row],[CycleNumber]]&lt;$B828,SUM(U827:U828)=2),1,"")</f>
        <v/>
      </c>
      <c r="AJ827" t="str">
        <f>IF(AND(מרקובחצי[[#This Row],[CycleNumber]]&lt;$B828,SUM(מרקובחצי[[#This Row],[32]],O828)=2),1,"")</f>
        <v/>
      </c>
      <c r="AK827" t="str">
        <f>IF(AND(מרקובחצי[[#This Row],[CycleNumber]]&lt;$B828,SUM(מרקובחצי[[#This Row],[32]],P828)=2),1,"")</f>
        <v/>
      </c>
      <c r="AL827" t="str">
        <f>IF(AND(מרקובחצי[[#This Row],[CycleNumber]]&lt;$B828,SUM(מרקובחצי[[#This Row],[32]],Q828)=2),1,"")</f>
        <v/>
      </c>
      <c r="AM827" t="str">
        <f>IF(AND(מרקובחצי[[#This Row],[CycleNumber]]&lt;$B828,SUM(V827:V828)=2),1,"")</f>
        <v/>
      </c>
      <c r="AN827" t="str">
        <f>IF(AND(מרקובחצי[[#This Row],[CycleNumber]]&lt;$B828,SUM(מרקובחצי[[#This Row],[33]],O828)=2),1,"")</f>
        <v/>
      </c>
      <c r="AO827" t="str">
        <f>IF(AND(מרקובחצי[[#This Row],[CycleNumber]]&lt;$B828,SUM(מרקובחצי[[#This Row],[33]],P828)=2),1,"")</f>
        <v/>
      </c>
      <c r="AP827" t="str">
        <f>IF(AND(מרקובחצי[[#This Row],[CycleNumber]]&lt;$B828,SUM(מרקובחצי[[#This Row],[33]],Q828)=2),1,"")</f>
        <v/>
      </c>
      <c r="AQ827" t="str">
        <f>IF(AND(מרקובחצי[[#This Row],[CycleNumber]]&lt;$B828,SUM(W827:W828)=2),1,"")</f>
        <v/>
      </c>
      <c r="AR827" t="str">
        <f>IF(AND(מרקובחצי[[#This Row],[CycleNumber]]&lt;$B828,SUM(מרקובחצי[[#This Row],[12]],S828)=2),1,"")</f>
        <v/>
      </c>
      <c r="AS827" t="str">
        <f>IF(AND(מרקובחצי[[#This Row],[CycleNumber]]&lt;$B828,SUM(מרקובחצי[[#This Row],[22]],V828)=2),1,"")</f>
        <v/>
      </c>
      <c r="AT827" s="3">
        <f>SUM(מרקובחצי[[#This Row],[11]:[33]])</f>
        <v>0</v>
      </c>
    </row>
    <row r="828" spans="1:46" hidden="1" x14ac:dyDescent="0.25">
      <c r="A828" t="s">
        <v>76</v>
      </c>
      <c r="B828">
        <v>12</v>
      </c>
      <c r="C828">
        <v>27</v>
      </c>
      <c r="D828">
        <f>מרקובחצי[[#This Row],[LengthofCycle]]+1</f>
        <v>28</v>
      </c>
      <c r="E828">
        <f>IF(IFERROR(LOOKUP(מרקובחצי[[#This Row],[ClientID]],קביעויות[הפלגה]),FALSE)=מרקובחצי[[#This Row],[ClientID]],1,"")</f>
        <v>1</v>
      </c>
      <c r="F828" t="str">
        <f>IF(IFERROR(LOOKUP(מרקובחצי[[#This Row],[ClientID]],סוגחציקבוע[S31]),FALSE)=מרקובחצי[[#This Row],[ClientID]],1,"")</f>
        <v/>
      </c>
      <c r="G828" t="str">
        <f>IF(IFERROR(LOOKUP(מרקובחצי[[#This Row],[ClientID]],סוגחציקבוע[S32]),FALSE)=מרקובחצי[[#This Row],[ClientID]],1,"")</f>
        <v/>
      </c>
      <c r="H828" t="str">
        <f>IF(IFERROR(LOOKUP(מרקובחצי[[#This Row],[ClientID]],סוגחציקבוע[S33]),FALSE)=מרקובחצי[[#This Row],[ClientID]],1,"")</f>
        <v/>
      </c>
      <c r="I828" t="str">
        <f>IF(IFERROR(LOOKUP(מרקובחצי[[#This Row],[ClientID]],סוגחציקבוע[S32&amp;33]),FALSE)=מרקובחצי[[#This Row],[ClientID]],1,"")</f>
        <v/>
      </c>
      <c r="J828">
        <f>IF(SUM(מרקובחצי[[#This Row],[11]:[13]])=1,מרקובחצי[[#This Row],[עד ועד]],IF(SUM(R827:T828)=1,IF(מרקובחצי[[#This Row],[עד ועד]]&lt;J827,מרקובחצי[[#This Row],[עד ועד]],J827),J827))</f>
        <v>28</v>
      </c>
      <c r="K828">
        <f>IF(SUM(מרקובחצי[[#This Row],[11]:[13]])=1,מרקובחצי[[#This Row],[עד ועד]],IF(SUM(R827:T828)=1,IF(מרקובחצי[[#This Row],[עד ועד]]&gt;K827,מרקובחצי[[#This Row],[עד ועד]],K827),K827))</f>
        <v>28</v>
      </c>
      <c r="L828" t="str">
        <f>IF(AND(SUM(מרקובחצי[[#This Row],[31]:[33]])=1,SUM(U827:W827)=0),מרקובחצי[[#This Row],[מקס]]-מרקובחצי[[#This Row],[מינ]],"")</f>
        <v/>
      </c>
      <c r="M82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28" t="str">
        <f t="shared" si="12"/>
        <v/>
      </c>
      <c r="O828" t="str">
        <f>IF(מרקובחצי[[#This Row],[קבעה הפלגה?]]=1,"",IF(AND(מרקובחצי[[#This Row],[עד ועד]]&lt;29,OR(מרקובחצי[[#This Row],[CycleNumber]]=1,AND(U827=1,OR(מרקובחצי[[#This Row],[עד ועד]]&lt;J827,מרקובחצי[[#This Row],[עד ועד]]&gt;K827)),AND(V827=1,מרקובחצי[[#This Row],[עד ועד]]&lt;J827),W827=1)),1,""))</f>
        <v/>
      </c>
      <c r="P828" t="str">
        <f>IF(מרקובחצי[[#This Row],[קבעה הפלגה?]]=1,"",IF(AND(מרקובחצי[[#This Row],[עד ועד]]&gt;28,מרקובחצי[[#This Row],[עד ועד]]&lt;32,OR(מרקובחצי[[#This Row],[CycleNumber]]=1,AND(U827=1),AND(V827=1,OR(מרקובחצי[[#This Row],[עד ועד]]&lt;J827,מרקובחצי[[#This Row],[עד ועד]]&gt;K827)),W827=1)),1,""))</f>
        <v/>
      </c>
      <c r="Q828" t="str">
        <f>IF(מרקובחצי[[#This Row],[קבעה הפלגה?]]=1,"",IF(AND(מרקובחצי[[#This Row],[עד ועד]]&gt;31,OR(מרקובחצי[[#This Row],[CycleNumber]]=1,AND(U827=1),AND(V827=1,מרקובחצי[[#This Row],[עד ועד]]&gt;K827),AND(W827=1,OR(מרקובחצי[[#This Row],[עד ועד]]&gt;K827,מרקובחצי[[#This Row],[עד ועד]]&lt;J827)))),1,""))</f>
        <v/>
      </c>
      <c r="R828" t="str">
        <f>IF(מרקובחצי[[#This Row],[CycleNumber]]&gt;1,IF(AND(O827=1,מרקובחצי[[#This Row],[עד ועד]]&lt;29),1,""),"")</f>
        <v/>
      </c>
      <c r="S828" t="str">
        <f>IF(מרקובחצי[[#This Row],[CycleNumber]]&gt;1,IF(OR(AND(O827=1,מרקובחצי[[#This Row],[עד ועד]]&gt;28),AND(P827=1),AND(Q827=1,מרקובחצי[[#This Row],[עד ועד]]&lt;32)),1,""),"")</f>
        <v/>
      </c>
      <c r="T828" t="str">
        <f>IF(מרקובחצי[[#This Row],[CycleNumber]]&gt;1,IF(AND(Q827=1,מרקובחצי[[#This Row],[עד ועד]]&gt;31),1,""),"")</f>
        <v/>
      </c>
      <c r="U828" t="str">
        <f>IF(מרקובחצי[[#This Row],[CycleNumber]]&gt;1,IF(AND(R827=1,מרקובחצי[[#This Row],[עד ועד]]&lt;29),1,IF(AND(U827=1,NOT(OR(מרקובחצי[[#This Row],[עד ועד]]&lt;J827,מרקובחצי[[#This Row],[עד ועד]]&gt;K827))),1,"")),"")</f>
        <v/>
      </c>
      <c r="V828" t="str">
        <f>IF(מרקובחצי[[#This Row],[CycleNumber]]&gt;1,IF(AND(SUM(R827:T827)=1,מרקובחצי[[#This Row],[עד ועד]]&gt;28,מרקובחצי[[#This Row],[עד ועד]]&lt;32),1,IF(OR(S827=1,AND(R827=1,מרקובחצי[[#This Row],[עד ועד]]&gt;28),AND(T827=1,מרקובחצי[[#This Row],[עד ועד]]&lt;32)),1,IF(AND(V827=1,NOT(OR(מרקובחצי[[#This Row],[עד ועד]]&lt;J827,מרקובחצי[[#This Row],[עד ועד]]&gt;K827))),1,""))),"")</f>
        <v/>
      </c>
      <c r="W828" t="str">
        <f>IF(מרקובחצי[[#This Row],[CycleNumber]]&gt;1,IF(AND(T827=1,מרקובחצי[[#This Row],[עד ועד]]&gt;31),1,IF(AND(W827=1,NOT(OR(מרקובחצי[[#This Row],[עד ועד]]&lt;J827,מרקובחצי[[#This Row],[עד ועד]]&gt;K827))),1,"")),"")</f>
        <v/>
      </c>
      <c r="X828" t="str">
        <f>IF(AND(מרקובחצי[[#This Row],[CycleNumber]]&lt;$B829,SUM(מרקובחצי[[#This Row],[11]],R829)=2),1,"")</f>
        <v/>
      </c>
      <c r="Y828" t="str">
        <f>IF(AND(מרקובחצי[[#This Row],[CycleNumber]]&lt;$B829,SUM(מרקובחצי[[#This Row],[11]],S829)=2),1,"")</f>
        <v/>
      </c>
      <c r="Z828" t="str">
        <f>IF(AND(מרקובחצי[[#This Row],[CycleNumber]]&lt;$B829,SUM(מרקובחצי[[#This Row],[13]],S829)=2),1,"")</f>
        <v/>
      </c>
      <c r="AA828" t="str">
        <f>IF(AND(מרקובחצי[[#This Row],[CycleNumber]]&lt;$B829,SUM(מרקובחצי[[#This Row],[13]],T829)=2),1,"")</f>
        <v/>
      </c>
      <c r="AB828" t="str">
        <f>IF(AND(מרקובחצי[[#This Row],[CycleNumber]]&lt;$B829,SUM(מרקובחצי[[#This Row],[21]],U829)=2),1,"")</f>
        <v/>
      </c>
      <c r="AC828" t="str">
        <f>IF(AND(מרקובחצי[[#This Row],[CycleNumber]]&lt;$B829,SUM(מרקובחצי[[#This Row],[21]],V829)=2),1,"")</f>
        <v/>
      </c>
      <c r="AD828" t="str">
        <f>IF(AND(מרקובחצי[[#This Row],[CycleNumber]]&lt;$B829,SUM(מרקובחצי[[#This Row],[23]],V829)=2),1,"")</f>
        <v/>
      </c>
      <c r="AE828" t="str">
        <f>IF(AND(מרקובחצי[[#This Row],[CycleNumber]]&lt;$B829,SUM(מרקובחצי[[#This Row],[23]],W829)=2),1,"")</f>
        <v/>
      </c>
      <c r="AF828" t="str">
        <f>IF(AND(מרקובחצי[[#This Row],[CycleNumber]]&lt;$B829,SUM(מרקובחצי[[#This Row],[31]],O829)=2),1,"")</f>
        <v/>
      </c>
      <c r="AG828" t="str">
        <f>IF(AND(מרקובחצי[[#This Row],[CycleNumber]]&lt;$B829,SUM(מרקובחצי[[#This Row],[31]],P829)=2),1,"")</f>
        <v/>
      </c>
      <c r="AH828" t="str">
        <f>IF(AND(מרקובחצי[[#This Row],[CycleNumber]]&lt;$B829,SUM(מרקובחצי[[#This Row],[31]],Q829)=2),1,"")</f>
        <v/>
      </c>
      <c r="AI828" t="str">
        <f>IF(AND(מרקובחצי[[#This Row],[CycleNumber]]&lt;$B829,SUM(U828:U829)=2),1,"")</f>
        <v/>
      </c>
      <c r="AJ828" t="str">
        <f>IF(AND(מרקובחצי[[#This Row],[CycleNumber]]&lt;$B829,SUM(מרקובחצי[[#This Row],[32]],O829)=2),1,"")</f>
        <v/>
      </c>
      <c r="AK828" t="str">
        <f>IF(AND(מרקובחצי[[#This Row],[CycleNumber]]&lt;$B829,SUM(מרקובחצי[[#This Row],[32]],P829)=2),1,"")</f>
        <v/>
      </c>
      <c r="AL828" t="str">
        <f>IF(AND(מרקובחצי[[#This Row],[CycleNumber]]&lt;$B829,SUM(מרקובחצי[[#This Row],[32]],Q829)=2),1,"")</f>
        <v/>
      </c>
      <c r="AM828" t="str">
        <f>IF(AND(מרקובחצי[[#This Row],[CycleNumber]]&lt;$B829,SUM(V828:V829)=2),1,"")</f>
        <v/>
      </c>
      <c r="AN828" t="str">
        <f>IF(AND(מרקובחצי[[#This Row],[CycleNumber]]&lt;$B829,SUM(מרקובחצי[[#This Row],[33]],O829)=2),1,"")</f>
        <v/>
      </c>
      <c r="AO828" t="str">
        <f>IF(AND(מרקובחצי[[#This Row],[CycleNumber]]&lt;$B829,SUM(מרקובחצי[[#This Row],[33]],P829)=2),1,"")</f>
        <v/>
      </c>
      <c r="AP828" t="str">
        <f>IF(AND(מרקובחצי[[#This Row],[CycleNumber]]&lt;$B829,SUM(מרקובחצי[[#This Row],[33]],Q829)=2),1,"")</f>
        <v/>
      </c>
      <c r="AQ828" t="str">
        <f>IF(AND(מרקובחצי[[#This Row],[CycleNumber]]&lt;$B829,SUM(W828:W829)=2),1,"")</f>
        <v/>
      </c>
      <c r="AR828" t="str">
        <f>IF(AND(מרקובחצי[[#This Row],[CycleNumber]]&lt;$B829,SUM(מרקובחצי[[#This Row],[12]],S829)=2),1,"")</f>
        <v/>
      </c>
      <c r="AS828" t="str">
        <f>IF(AND(מרקובחצי[[#This Row],[CycleNumber]]&lt;$B829,SUM(מרקובחצי[[#This Row],[22]],V829)=2),1,"")</f>
        <v/>
      </c>
      <c r="AT828" s="3">
        <f>SUM(מרקובחצי[[#This Row],[11]:[33]])</f>
        <v>0</v>
      </c>
    </row>
    <row r="829" spans="1:46" hidden="1" x14ac:dyDescent="0.25">
      <c r="A829" t="s">
        <v>76</v>
      </c>
      <c r="B829">
        <v>13</v>
      </c>
      <c r="C829">
        <v>28</v>
      </c>
      <c r="D829">
        <f>מרקובחצי[[#This Row],[LengthofCycle]]+1</f>
        <v>29</v>
      </c>
      <c r="E829">
        <f>IF(IFERROR(LOOKUP(מרקובחצי[[#This Row],[ClientID]],קביעויות[הפלגה]),FALSE)=מרקובחצי[[#This Row],[ClientID]],1,"")</f>
        <v>1</v>
      </c>
      <c r="F829" t="str">
        <f>IF(IFERROR(LOOKUP(מרקובחצי[[#This Row],[ClientID]],סוגחציקבוע[S31]),FALSE)=מרקובחצי[[#This Row],[ClientID]],1,"")</f>
        <v/>
      </c>
      <c r="G829" t="str">
        <f>IF(IFERROR(LOOKUP(מרקובחצי[[#This Row],[ClientID]],סוגחציקבוע[S32]),FALSE)=מרקובחצי[[#This Row],[ClientID]],1,"")</f>
        <v/>
      </c>
      <c r="H829" t="str">
        <f>IF(IFERROR(LOOKUP(מרקובחצי[[#This Row],[ClientID]],סוגחציקבוע[S33]),FALSE)=מרקובחצי[[#This Row],[ClientID]],1,"")</f>
        <v/>
      </c>
      <c r="I829" t="str">
        <f>IF(IFERROR(LOOKUP(מרקובחצי[[#This Row],[ClientID]],סוגחציקבוע[S32&amp;33]),FALSE)=מרקובחצי[[#This Row],[ClientID]],1,"")</f>
        <v/>
      </c>
      <c r="J829">
        <f>IF(SUM(מרקובחצי[[#This Row],[11]:[13]])=1,מרקובחצי[[#This Row],[עד ועד]],IF(SUM(R828:T829)=1,IF(מרקובחצי[[#This Row],[עד ועד]]&lt;J828,מרקובחצי[[#This Row],[עד ועד]],J828),J828))</f>
        <v>28</v>
      </c>
      <c r="K829">
        <f>IF(SUM(מרקובחצי[[#This Row],[11]:[13]])=1,מרקובחצי[[#This Row],[עד ועד]],IF(SUM(R828:T829)=1,IF(מרקובחצי[[#This Row],[עד ועד]]&gt;K828,מרקובחצי[[#This Row],[עד ועד]],K828),K828))</f>
        <v>28</v>
      </c>
      <c r="L829" t="str">
        <f>IF(AND(SUM(מרקובחצי[[#This Row],[31]:[33]])=1,SUM(U828:W828)=0),מרקובחצי[[#This Row],[מקס]]-מרקובחצי[[#This Row],[מינ]],"")</f>
        <v/>
      </c>
      <c r="M82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29" t="str">
        <f t="shared" si="12"/>
        <v/>
      </c>
      <c r="O829" t="str">
        <f>IF(מרקובחצי[[#This Row],[קבעה הפלגה?]]=1,"",IF(AND(מרקובחצי[[#This Row],[עד ועד]]&lt;29,OR(מרקובחצי[[#This Row],[CycleNumber]]=1,AND(U828=1,OR(מרקובחצי[[#This Row],[עד ועד]]&lt;J828,מרקובחצי[[#This Row],[עד ועד]]&gt;K828)),AND(V828=1,מרקובחצי[[#This Row],[עד ועד]]&lt;J828),W828=1)),1,""))</f>
        <v/>
      </c>
      <c r="P829" t="str">
        <f>IF(מרקובחצי[[#This Row],[קבעה הפלגה?]]=1,"",IF(AND(מרקובחצי[[#This Row],[עד ועד]]&gt;28,מרקובחצי[[#This Row],[עד ועד]]&lt;32,OR(מרקובחצי[[#This Row],[CycleNumber]]=1,AND(U828=1),AND(V828=1,OR(מרקובחצי[[#This Row],[עד ועד]]&lt;J828,מרקובחצי[[#This Row],[עד ועד]]&gt;K828)),W828=1)),1,""))</f>
        <v/>
      </c>
      <c r="Q829" t="str">
        <f>IF(מרקובחצי[[#This Row],[קבעה הפלגה?]]=1,"",IF(AND(מרקובחצי[[#This Row],[עד ועד]]&gt;31,OR(מרקובחצי[[#This Row],[CycleNumber]]=1,AND(U828=1),AND(V828=1,מרקובחצי[[#This Row],[עד ועד]]&gt;K828),AND(W828=1,OR(מרקובחצי[[#This Row],[עד ועד]]&gt;K828,מרקובחצי[[#This Row],[עד ועד]]&lt;J828)))),1,""))</f>
        <v/>
      </c>
      <c r="R829" t="str">
        <f>IF(מרקובחצי[[#This Row],[CycleNumber]]&gt;1,IF(AND(O828=1,מרקובחצי[[#This Row],[עד ועד]]&lt;29),1,""),"")</f>
        <v/>
      </c>
      <c r="S829" t="str">
        <f>IF(מרקובחצי[[#This Row],[CycleNumber]]&gt;1,IF(OR(AND(O828=1,מרקובחצי[[#This Row],[עד ועד]]&gt;28),AND(P828=1),AND(Q828=1,מרקובחצי[[#This Row],[עד ועד]]&lt;32)),1,""),"")</f>
        <v/>
      </c>
      <c r="T829" t="str">
        <f>IF(מרקובחצי[[#This Row],[CycleNumber]]&gt;1,IF(AND(Q828=1,מרקובחצי[[#This Row],[עד ועד]]&gt;31),1,""),"")</f>
        <v/>
      </c>
      <c r="U829" t="str">
        <f>IF(מרקובחצי[[#This Row],[CycleNumber]]&gt;1,IF(AND(R828=1,מרקובחצי[[#This Row],[עד ועד]]&lt;29),1,IF(AND(U828=1,NOT(OR(מרקובחצי[[#This Row],[עד ועד]]&lt;J828,מרקובחצי[[#This Row],[עד ועד]]&gt;K828))),1,"")),"")</f>
        <v/>
      </c>
      <c r="V829" t="str">
        <f>IF(מרקובחצי[[#This Row],[CycleNumber]]&gt;1,IF(AND(SUM(R828:T828)=1,מרקובחצי[[#This Row],[עד ועד]]&gt;28,מרקובחצי[[#This Row],[עד ועד]]&lt;32),1,IF(OR(S828=1,AND(R828=1,מרקובחצי[[#This Row],[עד ועד]]&gt;28),AND(T828=1,מרקובחצי[[#This Row],[עד ועד]]&lt;32)),1,IF(AND(V828=1,NOT(OR(מרקובחצי[[#This Row],[עד ועד]]&lt;J828,מרקובחצי[[#This Row],[עד ועד]]&gt;K828))),1,""))),"")</f>
        <v/>
      </c>
      <c r="W829" t="str">
        <f>IF(מרקובחצי[[#This Row],[CycleNumber]]&gt;1,IF(AND(T828=1,מרקובחצי[[#This Row],[עד ועד]]&gt;31),1,IF(AND(W828=1,NOT(OR(מרקובחצי[[#This Row],[עד ועד]]&lt;J828,מרקובחצי[[#This Row],[עד ועד]]&gt;K828))),1,"")),"")</f>
        <v/>
      </c>
      <c r="X829" t="str">
        <f>IF(AND(מרקובחצי[[#This Row],[CycleNumber]]&lt;$B830,SUM(מרקובחצי[[#This Row],[11]],R830)=2),1,"")</f>
        <v/>
      </c>
      <c r="Y829" t="str">
        <f>IF(AND(מרקובחצי[[#This Row],[CycleNumber]]&lt;$B830,SUM(מרקובחצי[[#This Row],[11]],S830)=2),1,"")</f>
        <v/>
      </c>
      <c r="Z829" t="str">
        <f>IF(AND(מרקובחצי[[#This Row],[CycleNumber]]&lt;$B830,SUM(מרקובחצי[[#This Row],[13]],S830)=2),1,"")</f>
        <v/>
      </c>
      <c r="AA829" t="str">
        <f>IF(AND(מרקובחצי[[#This Row],[CycleNumber]]&lt;$B830,SUM(מרקובחצי[[#This Row],[13]],T830)=2),1,"")</f>
        <v/>
      </c>
      <c r="AB829" t="str">
        <f>IF(AND(מרקובחצי[[#This Row],[CycleNumber]]&lt;$B830,SUM(מרקובחצי[[#This Row],[21]],U830)=2),1,"")</f>
        <v/>
      </c>
      <c r="AC829" t="str">
        <f>IF(AND(מרקובחצי[[#This Row],[CycleNumber]]&lt;$B830,SUM(מרקובחצי[[#This Row],[21]],V830)=2),1,"")</f>
        <v/>
      </c>
      <c r="AD829" t="str">
        <f>IF(AND(מרקובחצי[[#This Row],[CycleNumber]]&lt;$B830,SUM(מרקובחצי[[#This Row],[23]],V830)=2),1,"")</f>
        <v/>
      </c>
      <c r="AE829" t="str">
        <f>IF(AND(מרקובחצי[[#This Row],[CycleNumber]]&lt;$B830,SUM(מרקובחצי[[#This Row],[23]],W830)=2),1,"")</f>
        <v/>
      </c>
      <c r="AF829" t="str">
        <f>IF(AND(מרקובחצי[[#This Row],[CycleNumber]]&lt;$B830,SUM(מרקובחצי[[#This Row],[31]],O830)=2),1,"")</f>
        <v/>
      </c>
      <c r="AG829" t="str">
        <f>IF(AND(מרקובחצי[[#This Row],[CycleNumber]]&lt;$B830,SUM(מרקובחצי[[#This Row],[31]],P830)=2),1,"")</f>
        <v/>
      </c>
      <c r="AH829" t="str">
        <f>IF(AND(מרקובחצי[[#This Row],[CycleNumber]]&lt;$B830,SUM(מרקובחצי[[#This Row],[31]],Q830)=2),1,"")</f>
        <v/>
      </c>
      <c r="AI829" t="str">
        <f>IF(AND(מרקובחצי[[#This Row],[CycleNumber]]&lt;$B830,SUM(U829:U830)=2),1,"")</f>
        <v/>
      </c>
      <c r="AJ829" t="str">
        <f>IF(AND(מרקובחצי[[#This Row],[CycleNumber]]&lt;$B830,SUM(מרקובחצי[[#This Row],[32]],O830)=2),1,"")</f>
        <v/>
      </c>
      <c r="AK829" t="str">
        <f>IF(AND(מרקובחצי[[#This Row],[CycleNumber]]&lt;$B830,SUM(מרקובחצי[[#This Row],[32]],P830)=2),1,"")</f>
        <v/>
      </c>
      <c r="AL829" t="str">
        <f>IF(AND(מרקובחצי[[#This Row],[CycleNumber]]&lt;$B830,SUM(מרקובחצי[[#This Row],[32]],Q830)=2),1,"")</f>
        <v/>
      </c>
      <c r="AM829" t="str">
        <f>IF(AND(מרקובחצי[[#This Row],[CycleNumber]]&lt;$B830,SUM(V829:V830)=2),1,"")</f>
        <v/>
      </c>
      <c r="AN829" t="str">
        <f>IF(AND(מרקובחצי[[#This Row],[CycleNumber]]&lt;$B830,SUM(מרקובחצי[[#This Row],[33]],O830)=2),1,"")</f>
        <v/>
      </c>
      <c r="AO829" t="str">
        <f>IF(AND(מרקובחצי[[#This Row],[CycleNumber]]&lt;$B830,SUM(מרקובחצי[[#This Row],[33]],P830)=2),1,"")</f>
        <v/>
      </c>
      <c r="AP829" t="str">
        <f>IF(AND(מרקובחצי[[#This Row],[CycleNumber]]&lt;$B830,SUM(מרקובחצי[[#This Row],[33]],Q830)=2),1,"")</f>
        <v/>
      </c>
      <c r="AQ829" t="str">
        <f>IF(AND(מרקובחצי[[#This Row],[CycleNumber]]&lt;$B830,SUM(W829:W830)=2),1,"")</f>
        <v/>
      </c>
      <c r="AR829" t="str">
        <f>IF(AND(מרקובחצי[[#This Row],[CycleNumber]]&lt;$B830,SUM(מרקובחצי[[#This Row],[12]],S830)=2),1,"")</f>
        <v/>
      </c>
      <c r="AS829" t="str">
        <f>IF(AND(מרקובחצי[[#This Row],[CycleNumber]]&lt;$B830,SUM(מרקובחצי[[#This Row],[22]],V830)=2),1,"")</f>
        <v/>
      </c>
      <c r="AT829" s="3">
        <f>SUM(מרקובחצי[[#This Row],[11]:[33]])</f>
        <v>0</v>
      </c>
    </row>
    <row r="830" spans="1:46" hidden="1" x14ac:dyDescent="0.25">
      <c r="A830" t="s">
        <v>76</v>
      </c>
      <c r="B830">
        <v>14</v>
      </c>
      <c r="C830">
        <v>27</v>
      </c>
      <c r="D830">
        <f>מרקובחצי[[#This Row],[LengthofCycle]]+1</f>
        <v>28</v>
      </c>
      <c r="E830">
        <f>IF(IFERROR(LOOKUP(מרקובחצי[[#This Row],[ClientID]],קביעויות[הפלגה]),FALSE)=מרקובחצי[[#This Row],[ClientID]],1,"")</f>
        <v>1</v>
      </c>
      <c r="F830" t="str">
        <f>IF(IFERROR(LOOKUP(מרקובחצי[[#This Row],[ClientID]],סוגחציקבוע[S31]),FALSE)=מרקובחצי[[#This Row],[ClientID]],1,"")</f>
        <v/>
      </c>
      <c r="G830" t="str">
        <f>IF(IFERROR(LOOKUP(מרקובחצי[[#This Row],[ClientID]],סוגחציקבוע[S32]),FALSE)=מרקובחצי[[#This Row],[ClientID]],1,"")</f>
        <v/>
      </c>
      <c r="H830" t="str">
        <f>IF(IFERROR(LOOKUP(מרקובחצי[[#This Row],[ClientID]],סוגחציקבוע[S33]),FALSE)=מרקובחצי[[#This Row],[ClientID]],1,"")</f>
        <v/>
      </c>
      <c r="I830" t="str">
        <f>IF(IFERROR(LOOKUP(מרקובחצי[[#This Row],[ClientID]],סוגחציקבוע[S32&amp;33]),FALSE)=מרקובחצי[[#This Row],[ClientID]],1,"")</f>
        <v/>
      </c>
      <c r="J830">
        <f>IF(SUM(מרקובחצי[[#This Row],[11]:[13]])=1,מרקובחצי[[#This Row],[עד ועד]],IF(SUM(R829:T830)=1,IF(מרקובחצי[[#This Row],[עד ועד]]&lt;J829,מרקובחצי[[#This Row],[עד ועד]],J829),J829))</f>
        <v>28</v>
      </c>
      <c r="K830">
        <f>IF(SUM(מרקובחצי[[#This Row],[11]:[13]])=1,מרקובחצי[[#This Row],[עד ועד]],IF(SUM(R829:T830)=1,IF(מרקובחצי[[#This Row],[עד ועד]]&gt;K829,מרקובחצי[[#This Row],[עד ועד]],K829),K829))</f>
        <v>28</v>
      </c>
      <c r="L830" t="str">
        <f>IF(AND(SUM(מרקובחצי[[#This Row],[31]:[33]])=1,SUM(U829:W829)=0),מרקובחצי[[#This Row],[מקס]]-מרקובחצי[[#This Row],[מינ]],"")</f>
        <v/>
      </c>
      <c r="M83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30" t="str">
        <f t="shared" si="12"/>
        <v/>
      </c>
      <c r="O830" t="str">
        <f>IF(מרקובחצי[[#This Row],[קבעה הפלגה?]]=1,"",IF(AND(מרקובחצי[[#This Row],[עד ועד]]&lt;29,OR(מרקובחצי[[#This Row],[CycleNumber]]=1,AND(U829=1,OR(מרקובחצי[[#This Row],[עד ועד]]&lt;J829,מרקובחצי[[#This Row],[עד ועד]]&gt;K829)),AND(V829=1,מרקובחצי[[#This Row],[עד ועד]]&lt;J829),W829=1)),1,""))</f>
        <v/>
      </c>
      <c r="P830" t="str">
        <f>IF(מרקובחצי[[#This Row],[קבעה הפלגה?]]=1,"",IF(AND(מרקובחצי[[#This Row],[עד ועד]]&gt;28,מרקובחצי[[#This Row],[עד ועד]]&lt;32,OR(מרקובחצי[[#This Row],[CycleNumber]]=1,AND(U829=1),AND(V829=1,OR(מרקובחצי[[#This Row],[עד ועד]]&lt;J829,מרקובחצי[[#This Row],[עד ועד]]&gt;K829)),W829=1)),1,""))</f>
        <v/>
      </c>
      <c r="Q830" t="str">
        <f>IF(מרקובחצי[[#This Row],[קבעה הפלגה?]]=1,"",IF(AND(מרקובחצי[[#This Row],[עד ועד]]&gt;31,OR(מרקובחצי[[#This Row],[CycleNumber]]=1,AND(U829=1),AND(V829=1,מרקובחצי[[#This Row],[עד ועד]]&gt;K829),AND(W829=1,OR(מרקובחצי[[#This Row],[עד ועד]]&gt;K829,מרקובחצי[[#This Row],[עד ועד]]&lt;J829)))),1,""))</f>
        <v/>
      </c>
      <c r="R830" t="str">
        <f>IF(מרקובחצי[[#This Row],[CycleNumber]]&gt;1,IF(AND(O829=1,מרקובחצי[[#This Row],[עד ועד]]&lt;29),1,""),"")</f>
        <v/>
      </c>
      <c r="S830" t="str">
        <f>IF(מרקובחצי[[#This Row],[CycleNumber]]&gt;1,IF(OR(AND(O829=1,מרקובחצי[[#This Row],[עד ועד]]&gt;28),AND(P829=1),AND(Q829=1,מרקובחצי[[#This Row],[עד ועד]]&lt;32)),1,""),"")</f>
        <v/>
      </c>
      <c r="T830" t="str">
        <f>IF(מרקובחצי[[#This Row],[CycleNumber]]&gt;1,IF(AND(Q829=1,מרקובחצי[[#This Row],[עד ועד]]&gt;31),1,""),"")</f>
        <v/>
      </c>
      <c r="U830" t="str">
        <f>IF(מרקובחצי[[#This Row],[CycleNumber]]&gt;1,IF(AND(R829=1,מרקובחצי[[#This Row],[עד ועד]]&lt;29),1,IF(AND(U829=1,NOT(OR(מרקובחצי[[#This Row],[עד ועד]]&lt;J829,מרקובחצי[[#This Row],[עד ועד]]&gt;K829))),1,"")),"")</f>
        <v/>
      </c>
      <c r="V830" t="str">
        <f>IF(מרקובחצי[[#This Row],[CycleNumber]]&gt;1,IF(AND(SUM(R829:T829)=1,מרקובחצי[[#This Row],[עד ועד]]&gt;28,מרקובחצי[[#This Row],[עד ועד]]&lt;32),1,IF(OR(S829=1,AND(R829=1,מרקובחצי[[#This Row],[עד ועד]]&gt;28),AND(T829=1,מרקובחצי[[#This Row],[עד ועד]]&lt;32)),1,IF(AND(V829=1,NOT(OR(מרקובחצי[[#This Row],[עד ועד]]&lt;J829,מרקובחצי[[#This Row],[עד ועד]]&gt;K829))),1,""))),"")</f>
        <v/>
      </c>
      <c r="W830" t="str">
        <f>IF(מרקובחצי[[#This Row],[CycleNumber]]&gt;1,IF(AND(T829=1,מרקובחצי[[#This Row],[עד ועד]]&gt;31),1,IF(AND(W829=1,NOT(OR(מרקובחצי[[#This Row],[עד ועד]]&lt;J829,מרקובחצי[[#This Row],[עד ועד]]&gt;K829))),1,"")),"")</f>
        <v/>
      </c>
      <c r="X830" t="str">
        <f>IF(AND(מרקובחצי[[#This Row],[CycleNumber]]&lt;$B831,SUM(מרקובחצי[[#This Row],[11]],R831)=2),1,"")</f>
        <v/>
      </c>
      <c r="Y830" t="str">
        <f>IF(AND(מרקובחצי[[#This Row],[CycleNumber]]&lt;$B831,SUM(מרקובחצי[[#This Row],[11]],S831)=2),1,"")</f>
        <v/>
      </c>
      <c r="Z830" t="str">
        <f>IF(AND(מרקובחצי[[#This Row],[CycleNumber]]&lt;$B831,SUM(מרקובחצי[[#This Row],[13]],S831)=2),1,"")</f>
        <v/>
      </c>
      <c r="AA830" t="str">
        <f>IF(AND(מרקובחצי[[#This Row],[CycleNumber]]&lt;$B831,SUM(מרקובחצי[[#This Row],[13]],T831)=2),1,"")</f>
        <v/>
      </c>
      <c r="AB830" t="str">
        <f>IF(AND(מרקובחצי[[#This Row],[CycleNumber]]&lt;$B831,SUM(מרקובחצי[[#This Row],[21]],U831)=2),1,"")</f>
        <v/>
      </c>
      <c r="AC830" t="str">
        <f>IF(AND(מרקובחצי[[#This Row],[CycleNumber]]&lt;$B831,SUM(מרקובחצי[[#This Row],[21]],V831)=2),1,"")</f>
        <v/>
      </c>
      <c r="AD830" t="str">
        <f>IF(AND(מרקובחצי[[#This Row],[CycleNumber]]&lt;$B831,SUM(מרקובחצי[[#This Row],[23]],V831)=2),1,"")</f>
        <v/>
      </c>
      <c r="AE830" t="str">
        <f>IF(AND(מרקובחצי[[#This Row],[CycleNumber]]&lt;$B831,SUM(מרקובחצי[[#This Row],[23]],W831)=2),1,"")</f>
        <v/>
      </c>
      <c r="AF830" t="str">
        <f>IF(AND(מרקובחצי[[#This Row],[CycleNumber]]&lt;$B831,SUM(מרקובחצי[[#This Row],[31]],O831)=2),1,"")</f>
        <v/>
      </c>
      <c r="AG830" t="str">
        <f>IF(AND(מרקובחצי[[#This Row],[CycleNumber]]&lt;$B831,SUM(מרקובחצי[[#This Row],[31]],P831)=2),1,"")</f>
        <v/>
      </c>
      <c r="AH830" t="str">
        <f>IF(AND(מרקובחצי[[#This Row],[CycleNumber]]&lt;$B831,SUM(מרקובחצי[[#This Row],[31]],Q831)=2),1,"")</f>
        <v/>
      </c>
      <c r="AI830" t="str">
        <f>IF(AND(מרקובחצי[[#This Row],[CycleNumber]]&lt;$B831,SUM(U830:U831)=2),1,"")</f>
        <v/>
      </c>
      <c r="AJ830" t="str">
        <f>IF(AND(מרקובחצי[[#This Row],[CycleNumber]]&lt;$B831,SUM(מרקובחצי[[#This Row],[32]],O831)=2),1,"")</f>
        <v/>
      </c>
      <c r="AK830" t="str">
        <f>IF(AND(מרקובחצי[[#This Row],[CycleNumber]]&lt;$B831,SUM(מרקובחצי[[#This Row],[32]],P831)=2),1,"")</f>
        <v/>
      </c>
      <c r="AL830" t="str">
        <f>IF(AND(מרקובחצי[[#This Row],[CycleNumber]]&lt;$B831,SUM(מרקובחצי[[#This Row],[32]],Q831)=2),1,"")</f>
        <v/>
      </c>
      <c r="AM830" t="str">
        <f>IF(AND(מרקובחצי[[#This Row],[CycleNumber]]&lt;$B831,SUM(V830:V831)=2),1,"")</f>
        <v/>
      </c>
      <c r="AN830" t="str">
        <f>IF(AND(מרקובחצי[[#This Row],[CycleNumber]]&lt;$B831,SUM(מרקובחצי[[#This Row],[33]],O831)=2),1,"")</f>
        <v/>
      </c>
      <c r="AO830" t="str">
        <f>IF(AND(מרקובחצי[[#This Row],[CycleNumber]]&lt;$B831,SUM(מרקובחצי[[#This Row],[33]],P831)=2),1,"")</f>
        <v/>
      </c>
      <c r="AP830" t="str">
        <f>IF(AND(מרקובחצי[[#This Row],[CycleNumber]]&lt;$B831,SUM(מרקובחצי[[#This Row],[33]],Q831)=2),1,"")</f>
        <v/>
      </c>
      <c r="AQ830" t="str">
        <f>IF(AND(מרקובחצי[[#This Row],[CycleNumber]]&lt;$B831,SUM(W830:W831)=2),1,"")</f>
        <v/>
      </c>
      <c r="AR830" t="str">
        <f>IF(AND(מרקובחצי[[#This Row],[CycleNumber]]&lt;$B831,SUM(מרקובחצי[[#This Row],[12]],S831)=2),1,"")</f>
        <v/>
      </c>
      <c r="AS830" t="str">
        <f>IF(AND(מרקובחצי[[#This Row],[CycleNumber]]&lt;$B831,SUM(מרקובחצי[[#This Row],[22]],V831)=2),1,"")</f>
        <v/>
      </c>
      <c r="AT830" s="3">
        <f>SUM(מרקובחצי[[#This Row],[11]:[33]])</f>
        <v>0</v>
      </c>
    </row>
    <row r="831" spans="1:46" ht="15.6" x14ac:dyDescent="0.25">
      <c r="A831" s="19" t="s">
        <v>77</v>
      </c>
      <c r="B831" s="19">
        <v>1</v>
      </c>
      <c r="C831">
        <v>36</v>
      </c>
      <c r="D831" s="19">
        <f>מרקובחצי[[#This Row],[LengthofCycle]]+1</f>
        <v>37</v>
      </c>
      <c r="E831" t="str">
        <f>IF(IFERROR(LOOKUP(מרקובחצי[[#This Row],[ClientID]],קביעויות[הפלגה]),FALSE)=מרקובחצי[[#This Row],[ClientID]],1,"")</f>
        <v/>
      </c>
      <c r="F831" t="str">
        <f>IF(IFERROR(LOOKUP(מרקובחצי[[#This Row],[ClientID]],סוגחציקבוע[S31]),FALSE)=מרקובחצי[[#This Row],[ClientID]],1,"")</f>
        <v/>
      </c>
      <c r="G831">
        <f>IF(IFERROR(LOOKUP(מרקובחצי[[#This Row],[ClientID]],סוגחציקבוע[S32]),FALSE)=מרקובחצי[[#This Row],[ClientID]],1,"")</f>
        <v>1</v>
      </c>
      <c r="H831" t="str">
        <f>IF(IFERROR(LOOKUP(מרקובחצי[[#This Row],[ClientID]],סוגחציקבוע[S33]),FALSE)=מרקובחצי[[#This Row],[ClientID]],1,"")</f>
        <v/>
      </c>
      <c r="I831" t="str">
        <f>IF(IFERROR(LOOKUP(מרקובחצי[[#This Row],[ClientID]],סוגחציקבוע[S32&amp;33]),FALSE)=מרקובחצי[[#This Row],[ClientID]],1,"")</f>
        <v/>
      </c>
      <c r="J831" s="19">
        <f>IF(SUM(מרקובחצי[[#This Row],[11]:[13]])=1,מרקובחצי[[#This Row],[עד ועד]],IF(SUM(R830:T831)=1,IF(מרקובחצי[[#This Row],[עד ועד]]&lt;J830,מרקובחצי[[#This Row],[עד ועד]],J830),J830))</f>
        <v>37</v>
      </c>
      <c r="K831" s="19">
        <f>IF(SUM(מרקובחצי[[#This Row],[11]:[13]])=1,מרקובחצי[[#This Row],[עד ועד]],IF(SUM(R830:T831)=1,IF(מרקובחצי[[#This Row],[עד ועד]]&gt;K830,מרקובחצי[[#This Row],[עד ועד]],K830),K830))</f>
        <v>37</v>
      </c>
      <c r="L831" s="19" t="str">
        <f>IF(AND(SUM(מרקובחצי[[#This Row],[31]:[33]])=1,SUM(U830:W830)=0),מרקובחצי[[#This Row],[מקס]]-מרקובחצי[[#This Row],[מינ]],"")</f>
        <v/>
      </c>
      <c r="M83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831" s="19" t="str">
        <f t="shared" si="12"/>
        <v/>
      </c>
      <c r="O831" s="19" t="str">
        <f>IF(מרקובחצי[[#This Row],[קבעה הפלגה?]]=1,"",IF(AND(מרקובחצי[[#This Row],[עד ועד]]&lt;29,OR(מרקובחצי[[#This Row],[CycleNumber]]=1,AND(U830=1,OR(מרקובחצי[[#This Row],[עד ועד]]&lt;J830,מרקובחצי[[#This Row],[עד ועד]]&gt;K830)),AND(V830=1,מרקובחצי[[#This Row],[עד ועד]]&lt;J830),W830=1)),1,""))</f>
        <v/>
      </c>
      <c r="P831" s="19" t="str">
        <f>IF(מרקובחצי[[#This Row],[קבעה הפלגה?]]=1,"",IF(AND(מרקובחצי[[#This Row],[עד ועד]]&gt;28,מרקובחצי[[#This Row],[עד ועד]]&lt;32,OR(מרקובחצי[[#This Row],[CycleNumber]]=1,AND(U830=1),AND(V830=1,OR(מרקובחצי[[#This Row],[עד ועד]]&lt;J830,מרקובחצי[[#This Row],[עד ועד]]&gt;K830)),W830=1)),1,""))</f>
        <v/>
      </c>
      <c r="Q831" s="19">
        <f>IF(מרקובחצי[[#This Row],[קבעה הפלגה?]]=1,"",IF(AND(מרקובחצי[[#This Row],[עד ועד]]&gt;31,OR(מרקובחצי[[#This Row],[CycleNumber]]=1,AND(U830=1),AND(V830=1,מרקובחצי[[#This Row],[עד ועד]]&gt;K830),AND(W830=1,OR(מרקובחצי[[#This Row],[עד ועד]]&gt;K830,מרקובחצי[[#This Row],[עד ועד]]&lt;J830)))),1,""))</f>
        <v>1</v>
      </c>
      <c r="R831" s="19" t="str">
        <f>IF(מרקובחצי[[#This Row],[CycleNumber]]&gt;1,IF(AND(O830=1,מרקובחצי[[#This Row],[עד ועד]]&lt;29),1,""),"")</f>
        <v/>
      </c>
      <c r="S831" s="19" t="str">
        <f>IF(מרקובחצי[[#This Row],[CycleNumber]]&gt;1,IF(OR(AND(O830=1,מרקובחצי[[#This Row],[עד ועד]]&gt;28),AND(P830=1),AND(Q830=1,מרקובחצי[[#This Row],[עד ועד]]&lt;32)),1,""),"")</f>
        <v/>
      </c>
      <c r="T831" s="19" t="str">
        <f>IF(מרקובחצי[[#This Row],[CycleNumber]]&gt;1,IF(AND(Q830=1,מרקובחצי[[#This Row],[עד ועד]]&gt;31),1,""),"")</f>
        <v/>
      </c>
      <c r="U831" s="19" t="str">
        <f>IF(מרקובחצי[[#This Row],[CycleNumber]]&gt;1,IF(AND(R830=1,מרקובחצי[[#This Row],[עד ועד]]&lt;29),1,IF(AND(U830=1,NOT(OR(מרקובחצי[[#This Row],[עד ועד]]&lt;J830,מרקובחצי[[#This Row],[עד ועד]]&gt;K830))),1,"")),"")</f>
        <v/>
      </c>
      <c r="V831" s="19" t="str">
        <f>IF(מרקובחצי[[#This Row],[CycleNumber]]&gt;1,IF(AND(SUM(R830:T830)=1,מרקובחצי[[#This Row],[עד ועד]]&gt;28,מרקובחצי[[#This Row],[עד ועד]]&lt;32),1,IF(OR(S830=1,AND(R830=1,מרקובחצי[[#This Row],[עד ועד]]&gt;28),AND(T830=1,מרקובחצי[[#This Row],[עד ועד]]&lt;32)),1,IF(AND(V830=1,NOT(OR(מרקובחצי[[#This Row],[עד ועד]]&lt;J830,מרקובחצי[[#This Row],[עד ועד]]&gt;K830))),1,""))),"")</f>
        <v/>
      </c>
      <c r="W831" s="19" t="str">
        <f>IF(מרקובחצי[[#This Row],[CycleNumber]]&gt;1,IF(AND(T830=1,מרקובחצי[[#This Row],[עד ועד]]&gt;31),1,IF(AND(W830=1,NOT(OR(מרקובחצי[[#This Row],[עד ועד]]&lt;J830,מרקובחצי[[#This Row],[עד ועד]]&gt;K830))),1,"")),"")</f>
        <v/>
      </c>
      <c r="X831" s="19" t="str">
        <f>IF(AND(מרקובחצי[[#This Row],[CycleNumber]]&lt;$B832,SUM(מרקובחצי[[#This Row],[11]],R832)=2),1,"")</f>
        <v/>
      </c>
      <c r="Y831" s="19" t="str">
        <f>IF(AND(מרקובחצי[[#This Row],[CycleNumber]]&lt;$B832,SUM(מרקובחצי[[#This Row],[11]],S832)=2),1,"")</f>
        <v/>
      </c>
      <c r="Z831" s="19">
        <f>IF(AND(מרקובחצי[[#This Row],[CycleNumber]]&lt;$B832,SUM(מרקובחצי[[#This Row],[13]],S832)=2),1,"")</f>
        <v>1</v>
      </c>
      <c r="AA831" s="19" t="str">
        <f>IF(AND(מרקובחצי[[#This Row],[CycleNumber]]&lt;$B832,SUM(מרקובחצי[[#This Row],[13]],T832)=2),1,"")</f>
        <v/>
      </c>
      <c r="AB831" s="19" t="str">
        <f>IF(AND(מרקובחצי[[#This Row],[CycleNumber]]&lt;$B832,SUM(מרקובחצי[[#This Row],[21]],U832)=2),1,"")</f>
        <v/>
      </c>
      <c r="AC831" s="19" t="str">
        <f>IF(AND(מרקובחצי[[#This Row],[CycleNumber]]&lt;$B832,SUM(מרקובחצי[[#This Row],[21]],V832)=2),1,"")</f>
        <v/>
      </c>
      <c r="AD831" s="19" t="str">
        <f>IF(AND(מרקובחצי[[#This Row],[CycleNumber]]&lt;$B832,SUM(מרקובחצי[[#This Row],[23]],V832)=2),1,"")</f>
        <v/>
      </c>
      <c r="AE831" s="19" t="str">
        <f>IF(AND(מרקובחצי[[#This Row],[CycleNumber]]&lt;$B832,SUM(מרקובחצי[[#This Row],[23]],W832)=2),1,"")</f>
        <v/>
      </c>
      <c r="AF831" s="19" t="str">
        <f>IF(AND(מרקובחצי[[#This Row],[CycleNumber]]&lt;$B832,SUM(מרקובחצי[[#This Row],[31]],O832)=2),1,"")</f>
        <v/>
      </c>
      <c r="AG831" s="19" t="str">
        <f>IF(AND(מרקובחצי[[#This Row],[CycleNumber]]&lt;$B832,SUM(מרקובחצי[[#This Row],[31]],P832)=2),1,"")</f>
        <v/>
      </c>
      <c r="AH831" s="19" t="str">
        <f>IF(AND(מרקובחצי[[#This Row],[CycleNumber]]&lt;$B832,SUM(מרקובחצי[[#This Row],[31]],Q832)=2),1,"")</f>
        <v/>
      </c>
      <c r="AI831" s="19" t="str">
        <f>IF(AND(מרקובחצי[[#This Row],[CycleNumber]]&lt;$B832,SUM(U831:U832)=2),1,"")</f>
        <v/>
      </c>
      <c r="AJ831" s="19" t="str">
        <f>IF(AND(מרקובחצי[[#This Row],[CycleNumber]]&lt;$B832,SUM(מרקובחצי[[#This Row],[32]],O832)=2),1,"")</f>
        <v/>
      </c>
      <c r="AK831" s="19" t="str">
        <f>IF(AND(מרקובחצי[[#This Row],[CycleNumber]]&lt;$B832,SUM(מרקובחצי[[#This Row],[32]],P832)=2),1,"")</f>
        <v/>
      </c>
      <c r="AL831" s="19" t="str">
        <f>IF(AND(מרקובחצי[[#This Row],[CycleNumber]]&lt;$B832,SUM(מרקובחצי[[#This Row],[32]],Q832)=2),1,"")</f>
        <v/>
      </c>
      <c r="AM831" s="19" t="str">
        <f>IF(AND(מרקובחצי[[#This Row],[CycleNumber]]&lt;$B832,SUM(V831:V832)=2),1,"")</f>
        <v/>
      </c>
      <c r="AN831" s="19" t="str">
        <f>IF(AND(מרקובחצי[[#This Row],[CycleNumber]]&lt;$B832,SUM(מרקובחצי[[#This Row],[33]],O832)=2),1,"")</f>
        <v/>
      </c>
      <c r="AO831" s="19" t="str">
        <f>IF(AND(מרקובחצי[[#This Row],[CycleNumber]]&lt;$B832,SUM(מרקובחצי[[#This Row],[33]],P832)=2),1,"")</f>
        <v/>
      </c>
      <c r="AP831" s="19" t="str">
        <f>IF(AND(מרקובחצי[[#This Row],[CycleNumber]]&lt;$B832,SUM(מרקובחצי[[#This Row],[33]],Q832)=2),1,"")</f>
        <v/>
      </c>
      <c r="AQ831" s="19" t="str">
        <f>IF(AND(מרקובחצי[[#This Row],[CycleNumber]]&lt;$B832,SUM(W831:W832)=2),1,"")</f>
        <v/>
      </c>
      <c r="AR831" s="19" t="str">
        <f>IF(AND(מרקובחצי[[#This Row],[CycleNumber]]&lt;$B832,SUM(מרקובחצי[[#This Row],[12]],S832)=2),1,"")</f>
        <v/>
      </c>
      <c r="AS831" s="19" t="str">
        <f>IF(AND(מרקובחצי[[#This Row],[CycleNumber]]&lt;$B832,SUM(מרקובחצי[[#This Row],[22]],V832)=2),1,"")</f>
        <v/>
      </c>
      <c r="AT831" s="21">
        <f>SUM(מרקובחצי[[#This Row],[11]:[33]])</f>
        <v>1</v>
      </c>
    </row>
    <row r="832" spans="1:46" ht="15.6" x14ac:dyDescent="0.25">
      <c r="A832" s="19" t="s">
        <v>77</v>
      </c>
      <c r="B832" s="19">
        <v>2</v>
      </c>
      <c r="C832">
        <v>28</v>
      </c>
      <c r="D832" s="19">
        <f>מרקובחצי[[#This Row],[LengthofCycle]]+1</f>
        <v>29</v>
      </c>
      <c r="E832" t="str">
        <f>IF(IFERROR(LOOKUP(מרקובחצי[[#This Row],[ClientID]],קביעויות[הפלגה]),FALSE)=מרקובחצי[[#This Row],[ClientID]],1,"")</f>
        <v/>
      </c>
      <c r="F832" t="str">
        <f>IF(IFERROR(LOOKUP(מרקובחצי[[#This Row],[ClientID]],סוגחציקבוע[S31]),FALSE)=מרקובחצי[[#This Row],[ClientID]],1,"")</f>
        <v/>
      </c>
      <c r="G832">
        <f>IF(IFERROR(LOOKUP(מרקובחצי[[#This Row],[ClientID]],סוגחציקבוע[S32]),FALSE)=מרקובחצי[[#This Row],[ClientID]],1,"")</f>
        <v>1</v>
      </c>
      <c r="H832" t="str">
        <f>IF(IFERROR(LOOKUP(מרקובחצי[[#This Row],[ClientID]],סוגחציקבוע[S33]),FALSE)=מרקובחצי[[#This Row],[ClientID]],1,"")</f>
        <v/>
      </c>
      <c r="I832" t="str">
        <f>IF(IFERROR(LOOKUP(מרקובחצי[[#This Row],[ClientID]],סוגחציקבוע[S32&amp;33]),FALSE)=מרקובחצי[[#This Row],[ClientID]],1,"")</f>
        <v/>
      </c>
      <c r="J832" s="19">
        <f>IF(SUM(מרקובחצי[[#This Row],[11]:[13]])=1,מרקובחצי[[#This Row],[עד ועד]],IF(SUM(R831:T832)=1,IF(מרקובחצי[[#This Row],[עד ועד]]&lt;J831,מרקובחצי[[#This Row],[עד ועד]],J831),J831))</f>
        <v>29</v>
      </c>
      <c r="K832" s="19">
        <f>IF(SUM(מרקובחצי[[#This Row],[11]:[13]])=1,מרקובחצי[[#This Row],[עד ועד]],IF(SUM(R831:T832)=1,IF(מרקובחצי[[#This Row],[עד ועד]]&gt;K831,מרקובחצי[[#This Row],[עד ועד]],K831),K831))</f>
        <v>37</v>
      </c>
      <c r="L832" s="19" t="str">
        <f>IF(AND(SUM(מרקובחצי[[#This Row],[31]:[33]])=1,SUM(U831:W831)=0),מרקובחצי[[#This Row],[מקס]]-מרקובחצי[[#This Row],[מינ]],"")</f>
        <v/>
      </c>
      <c r="M83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832" s="19" t="str">
        <f t="shared" si="12"/>
        <v>S13</v>
      </c>
      <c r="O832" s="19" t="str">
        <f>IF(מרקובחצי[[#This Row],[קבעה הפלגה?]]=1,"",IF(AND(מרקובחצי[[#This Row],[עד ועד]]&lt;29,OR(מרקובחצי[[#This Row],[CycleNumber]]=1,AND(U831=1,OR(מרקובחצי[[#This Row],[עד ועד]]&lt;J831,מרקובחצי[[#This Row],[עד ועד]]&gt;K831)),AND(V831=1,מרקובחצי[[#This Row],[עד ועד]]&lt;J831),W831=1)),1,""))</f>
        <v/>
      </c>
      <c r="P832" s="19" t="str">
        <f>IF(מרקובחצי[[#This Row],[קבעה הפלגה?]]=1,"",IF(AND(מרקובחצי[[#This Row],[עד ועד]]&gt;28,מרקובחצי[[#This Row],[עד ועד]]&lt;32,OR(מרקובחצי[[#This Row],[CycleNumber]]=1,AND(U831=1),AND(V831=1,OR(מרקובחצי[[#This Row],[עד ועד]]&lt;J831,מרקובחצי[[#This Row],[עד ועד]]&gt;K831)),W831=1)),1,""))</f>
        <v/>
      </c>
      <c r="Q832" s="19" t="str">
        <f>IF(מרקובחצי[[#This Row],[קבעה הפלגה?]]=1,"",IF(AND(מרקובחצי[[#This Row],[עד ועד]]&gt;31,OR(מרקובחצי[[#This Row],[CycleNumber]]=1,AND(U831=1),AND(V831=1,מרקובחצי[[#This Row],[עד ועד]]&gt;K831),AND(W831=1,OR(מרקובחצי[[#This Row],[עד ועד]]&gt;K831,מרקובחצי[[#This Row],[עד ועד]]&lt;J831)))),1,""))</f>
        <v/>
      </c>
      <c r="R832" s="19" t="str">
        <f>IF(מרקובחצי[[#This Row],[CycleNumber]]&gt;1,IF(AND(O831=1,מרקובחצי[[#This Row],[עד ועד]]&lt;29),1,""),"")</f>
        <v/>
      </c>
      <c r="S832" s="19">
        <f>IF(מרקובחצי[[#This Row],[CycleNumber]]&gt;1,IF(OR(AND(O831=1,מרקובחצי[[#This Row],[עד ועד]]&gt;28),AND(P831=1),AND(Q831=1,מרקובחצי[[#This Row],[עד ועד]]&lt;32)),1,""),"")</f>
        <v>1</v>
      </c>
      <c r="T832" s="19" t="str">
        <f>IF(מרקובחצי[[#This Row],[CycleNumber]]&gt;1,IF(AND(Q831=1,מרקובחצי[[#This Row],[עד ועד]]&gt;31),1,""),"")</f>
        <v/>
      </c>
      <c r="U832" s="19" t="str">
        <f>IF(מרקובחצי[[#This Row],[CycleNumber]]&gt;1,IF(AND(R831=1,מרקובחצי[[#This Row],[עד ועד]]&lt;29),1,IF(AND(U831=1,NOT(OR(מרקובחצי[[#This Row],[עד ועד]]&lt;J831,מרקובחצי[[#This Row],[עד ועד]]&gt;K831))),1,"")),"")</f>
        <v/>
      </c>
      <c r="V832" s="19" t="str">
        <f>IF(מרקובחצי[[#This Row],[CycleNumber]]&gt;1,IF(AND(SUM(R831:T831)=1,מרקובחצי[[#This Row],[עד ועד]]&gt;28,מרקובחצי[[#This Row],[עד ועד]]&lt;32),1,IF(OR(S831=1,AND(R831=1,מרקובחצי[[#This Row],[עד ועד]]&gt;28),AND(T831=1,מרקובחצי[[#This Row],[עד ועד]]&lt;32)),1,IF(AND(V831=1,NOT(OR(מרקובחצי[[#This Row],[עד ועד]]&lt;J831,מרקובחצי[[#This Row],[עד ועד]]&gt;K831))),1,""))),"")</f>
        <v/>
      </c>
      <c r="W832" s="19" t="str">
        <f>IF(מרקובחצי[[#This Row],[CycleNumber]]&gt;1,IF(AND(T831=1,מרקובחצי[[#This Row],[עד ועד]]&gt;31),1,IF(AND(W831=1,NOT(OR(מרקובחצי[[#This Row],[עד ועד]]&lt;J831,מרקובחצי[[#This Row],[עד ועד]]&gt;K831))),1,"")),"")</f>
        <v/>
      </c>
      <c r="X832" s="19" t="str">
        <f>IF(AND(מרקובחצי[[#This Row],[CycleNumber]]&lt;$B833,SUM(מרקובחצי[[#This Row],[11]],R833)=2),1,"")</f>
        <v/>
      </c>
      <c r="Y832" s="19" t="str">
        <f>IF(AND(מרקובחצי[[#This Row],[CycleNumber]]&lt;$B833,SUM(מרקובחצי[[#This Row],[11]],S833)=2),1,"")</f>
        <v/>
      </c>
      <c r="Z832" s="19" t="str">
        <f>IF(AND(מרקובחצי[[#This Row],[CycleNumber]]&lt;$B833,SUM(מרקובחצי[[#This Row],[13]],S833)=2),1,"")</f>
        <v/>
      </c>
      <c r="AA832" s="19" t="str">
        <f>IF(AND(מרקובחצי[[#This Row],[CycleNumber]]&lt;$B833,SUM(מרקובחצי[[#This Row],[13]],T833)=2),1,"")</f>
        <v/>
      </c>
      <c r="AB832" s="19" t="str">
        <f>IF(AND(מרקובחצי[[#This Row],[CycleNumber]]&lt;$B833,SUM(מרקובחצי[[#This Row],[21]],U833)=2),1,"")</f>
        <v/>
      </c>
      <c r="AC832" s="19" t="str">
        <f>IF(AND(מרקובחצי[[#This Row],[CycleNumber]]&lt;$B833,SUM(מרקובחצי[[#This Row],[21]],V833)=2),1,"")</f>
        <v/>
      </c>
      <c r="AD832" s="19" t="str">
        <f>IF(AND(מרקובחצי[[#This Row],[CycleNumber]]&lt;$B833,SUM(מרקובחצי[[#This Row],[23]],V833)=2),1,"")</f>
        <v/>
      </c>
      <c r="AE832" s="19" t="str">
        <f>IF(AND(מרקובחצי[[#This Row],[CycleNumber]]&lt;$B833,SUM(מרקובחצי[[#This Row],[23]],W833)=2),1,"")</f>
        <v/>
      </c>
      <c r="AF832" s="19" t="str">
        <f>IF(AND(מרקובחצי[[#This Row],[CycleNumber]]&lt;$B833,SUM(מרקובחצי[[#This Row],[31]],O833)=2),1,"")</f>
        <v/>
      </c>
      <c r="AG832" s="19" t="str">
        <f>IF(AND(מרקובחצי[[#This Row],[CycleNumber]]&lt;$B833,SUM(מרקובחצי[[#This Row],[31]],P833)=2),1,"")</f>
        <v/>
      </c>
      <c r="AH832" s="19" t="str">
        <f>IF(AND(מרקובחצי[[#This Row],[CycleNumber]]&lt;$B833,SUM(מרקובחצי[[#This Row],[31]],Q833)=2),1,"")</f>
        <v/>
      </c>
      <c r="AI832" s="19" t="str">
        <f>IF(AND(מרקובחצי[[#This Row],[CycleNumber]]&lt;$B833,SUM(U832:U833)=2),1,"")</f>
        <v/>
      </c>
      <c r="AJ832" s="19" t="str">
        <f>IF(AND(מרקובחצי[[#This Row],[CycleNumber]]&lt;$B833,SUM(מרקובחצי[[#This Row],[32]],O833)=2),1,"")</f>
        <v/>
      </c>
      <c r="AK832" s="19" t="str">
        <f>IF(AND(מרקובחצי[[#This Row],[CycleNumber]]&lt;$B833,SUM(מרקובחצי[[#This Row],[32]],P833)=2),1,"")</f>
        <v/>
      </c>
      <c r="AL832" s="19" t="str">
        <f>IF(AND(מרקובחצי[[#This Row],[CycleNumber]]&lt;$B833,SUM(מרקובחצי[[#This Row],[32]],Q833)=2),1,"")</f>
        <v/>
      </c>
      <c r="AM832" s="19" t="str">
        <f>IF(AND(מרקובחצי[[#This Row],[CycleNumber]]&lt;$B833,SUM(V832:V833)=2),1,"")</f>
        <v/>
      </c>
      <c r="AN832" s="19" t="str">
        <f>IF(AND(מרקובחצי[[#This Row],[CycleNumber]]&lt;$B833,SUM(מרקובחצי[[#This Row],[33]],O833)=2),1,"")</f>
        <v/>
      </c>
      <c r="AO832" s="19" t="str">
        <f>IF(AND(מרקובחצי[[#This Row],[CycleNumber]]&lt;$B833,SUM(מרקובחצי[[#This Row],[33]],P833)=2),1,"")</f>
        <v/>
      </c>
      <c r="AP832" s="19" t="str">
        <f>IF(AND(מרקובחצי[[#This Row],[CycleNumber]]&lt;$B833,SUM(מרקובחצי[[#This Row],[33]],Q833)=2),1,"")</f>
        <v/>
      </c>
      <c r="AQ832" s="19" t="str">
        <f>IF(AND(מרקובחצי[[#This Row],[CycleNumber]]&lt;$B833,SUM(W832:W833)=2),1,"")</f>
        <v/>
      </c>
      <c r="AR832" s="19" t="str">
        <f>IF(AND(מרקובחצי[[#This Row],[CycleNumber]]&lt;$B833,SUM(מרקובחצי[[#This Row],[12]],S833)=2),1,"")</f>
        <v/>
      </c>
      <c r="AS832" s="19">
        <f>IF(AND(מרקובחצי[[#This Row],[CycleNumber]]&lt;$B833,SUM(מרקובחצי[[#This Row],[22]],V833)=2),1,"")</f>
        <v>1</v>
      </c>
      <c r="AT832" s="21">
        <f>SUM(מרקובחצי[[#This Row],[11]:[33]])</f>
        <v>1</v>
      </c>
    </row>
    <row r="833" spans="1:46" ht="15.6" x14ac:dyDescent="0.25">
      <c r="A833" s="19" t="s">
        <v>77</v>
      </c>
      <c r="B833" s="19">
        <v>3</v>
      </c>
      <c r="C833">
        <v>31</v>
      </c>
      <c r="D833" s="19">
        <f>מרקובחצי[[#This Row],[LengthofCycle]]+1</f>
        <v>32</v>
      </c>
      <c r="E833" t="str">
        <f>IF(IFERROR(LOOKUP(מרקובחצי[[#This Row],[ClientID]],קביעויות[הפלגה]),FALSE)=מרקובחצי[[#This Row],[ClientID]],1,"")</f>
        <v/>
      </c>
      <c r="F833" t="str">
        <f>IF(IFERROR(LOOKUP(מרקובחצי[[#This Row],[ClientID]],סוגחציקבוע[S31]),FALSE)=מרקובחצי[[#This Row],[ClientID]],1,"")</f>
        <v/>
      </c>
      <c r="G833">
        <f>IF(IFERROR(LOOKUP(מרקובחצי[[#This Row],[ClientID]],סוגחציקבוע[S32]),FALSE)=מרקובחצי[[#This Row],[ClientID]],1,"")</f>
        <v>1</v>
      </c>
      <c r="H833" t="str">
        <f>IF(IFERROR(LOOKUP(מרקובחצי[[#This Row],[ClientID]],סוגחציקבוע[S33]),FALSE)=מרקובחצי[[#This Row],[ClientID]],1,"")</f>
        <v/>
      </c>
      <c r="I833" t="str">
        <f>IF(IFERROR(LOOKUP(מרקובחצי[[#This Row],[ClientID]],סוגחציקבוע[S32&amp;33]),FALSE)=מרקובחצי[[#This Row],[ClientID]],1,"")</f>
        <v/>
      </c>
      <c r="J833" s="19">
        <f>IF(SUM(מרקובחצי[[#This Row],[11]:[13]])=1,מרקובחצי[[#This Row],[עד ועד]],IF(SUM(R832:T833)=1,IF(מרקובחצי[[#This Row],[עד ועד]]&lt;J832,מרקובחצי[[#This Row],[עד ועד]],J832),J832))</f>
        <v>29</v>
      </c>
      <c r="K833" s="19">
        <f>IF(SUM(מרקובחצי[[#This Row],[11]:[13]])=1,מרקובחצי[[#This Row],[עד ועד]],IF(SUM(R832:T833)=1,IF(מרקובחצי[[#This Row],[עד ועד]]&gt;K832,מרקובחצי[[#This Row],[עד ועד]],K832),K832))</f>
        <v>37</v>
      </c>
      <c r="L833" s="19">
        <f>IF(AND(SUM(מרקובחצי[[#This Row],[31]:[33]])=1,SUM(U832:W832)=0),מרקובחצי[[#This Row],[מקס]]-מרקובחצי[[#This Row],[מינ]],"")</f>
        <v>8</v>
      </c>
      <c r="M83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33" s="19" t="str">
        <f t="shared" si="12"/>
        <v>S22</v>
      </c>
      <c r="O833" s="19" t="str">
        <f>IF(מרקובחצי[[#This Row],[קבעה הפלגה?]]=1,"",IF(AND(מרקובחצי[[#This Row],[עד ועד]]&lt;29,OR(מרקובחצי[[#This Row],[CycleNumber]]=1,AND(U832=1,OR(מרקובחצי[[#This Row],[עד ועד]]&lt;J832,מרקובחצי[[#This Row],[עד ועד]]&gt;K832)),AND(V832=1,מרקובחצי[[#This Row],[עד ועד]]&lt;J832),W832=1)),1,""))</f>
        <v/>
      </c>
      <c r="P833" s="19" t="str">
        <f>IF(מרקובחצי[[#This Row],[קבעה הפלגה?]]=1,"",IF(AND(מרקובחצי[[#This Row],[עד ועד]]&gt;28,מרקובחצי[[#This Row],[עד ועד]]&lt;32,OR(מרקובחצי[[#This Row],[CycleNumber]]=1,AND(U832=1),AND(V832=1,OR(מרקובחצי[[#This Row],[עד ועד]]&lt;J832,מרקובחצי[[#This Row],[עד ועד]]&gt;K832)),W832=1)),1,""))</f>
        <v/>
      </c>
      <c r="Q833" s="19" t="str">
        <f>IF(מרקובחצי[[#This Row],[קבעה הפלגה?]]=1,"",IF(AND(מרקובחצי[[#This Row],[עד ועד]]&gt;31,OR(מרקובחצי[[#This Row],[CycleNumber]]=1,AND(U832=1),AND(V832=1,מרקובחצי[[#This Row],[עד ועד]]&gt;K832),AND(W832=1,OR(מרקובחצי[[#This Row],[עד ועד]]&gt;K832,מרקובחצי[[#This Row],[עד ועד]]&lt;J832)))),1,""))</f>
        <v/>
      </c>
      <c r="R833" s="19" t="str">
        <f>IF(מרקובחצי[[#This Row],[CycleNumber]]&gt;1,IF(AND(O832=1,מרקובחצי[[#This Row],[עד ועד]]&lt;29),1,""),"")</f>
        <v/>
      </c>
      <c r="S833" s="19" t="str">
        <f>IF(מרקובחצי[[#This Row],[CycleNumber]]&gt;1,IF(OR(AND(O832=1,מרקובחצי[[#This Row],[עד ועד]]&gt;28),AND(P832=1),AND(Q832=1,מרקובחצי[[#This Row],[עד ועד]]&lt;32)),1,""),"")</f>
        <v/>
      </c>
      <c r="T833" s="19" t="str">
        <f>IF(מרקובחצי[[#This Row],[CycleNumber]]&gt;1,IF(AND(Q832=1,מרקובחצי[[#This Row],[עד ועד]]&gt;31),1,""),"")</f>
        <v/>
      </c>
      <c r="U833" s="19" t="str">
        <f>IF(מרקובחצי[[#This Row],[CycleNumber]]&gt;1,IF(AND(R832=1,מרקובחצי[[#This Row],[עד ועד]]&lt;29),1,IF(AND(U832=1,NOT(OR(מרקובחצי[[#This Row],[עד ועד]]&lt;J832,מרקובחצי[[#This Row],[עד ועד]]&gt;K832))),1,"")),"")</f>
        <v/>
      </c>
      <c r="V833" s="19">
        <f>IF(מרקובחצי[[#This Row],[CycleNumber]]&gt;1,IF(AND(SUM(R832:T832)=1,מרקובחצי[[#This Row],[עד ועד]]&gt;28,מרקובחצי[[#This Row],[עד ועד]]&lt;32),1,IF(OR(S832=1,AND(R832=1,מרקובחצי[[#This Row],[עד ועד]]&gt;28),AND(T832=1,מרקובחצי[[#This Row],[עד ועד]]&lt;32)),1,IF(AND(V832=1,NOT(OR(מרקובחצי[[#This Row],[עד ועד]]&lt;J832,מרקובחצי[[#This Row],[עד ועד]]&gt;K832))),1,""))),"")</f>
        <v>1</v>
      </c>
      <c r="W833" s="19" t="str">
        <f>IF(מרקובחצי[[#This Row],[CycleNumber]]&gt;1,IF(AND(T832=1,מרקובחצי[[#This Row],[עד ועד]]&gt;31),1,IF(AND(W832=1,NOT(OR(מרקובחצי[[#This Row],[עד ועד]]&lt;J832,מרקובחצי[[#This Row],[עד ועד]]&gt;K832))),1,"")),"")</f>
        <v/>
      </c>
      <c r="X833" s="19" t="str">
        <f>IF(AND(מרקובחצי[[#This Row],[CycleNumber]]&lt;$B834,SUM(מרקובחצי[[#This Row],[11]],R834)=2),1,"")</f>
        <v/>
      </c>
      <c r="Y833" s="19" t="str">
        <f>IF(AND(מרקובחצי[[#This Row],[CycleNumber]]&lt;$B834,SUM(מרקובחצי[[#This Row],[11]],S834)=2),1,"")</f>
        <v/>
      </c>
      <c r="Z833" s="19" t="str">
        <f>IF(AND(מרקובחצי[[#This Row],[CycleNumber]]&lt;$B834,SUM(מרקובחצי[[#This Row],[13]],S834)=2),1,"")</f>
        <v/>
      </c>
      <c r="AA833" s="19" t="str">
        <f>IF(AND(מרקובחצי[[#This Row],[CycleNumber]]&lt;$B834,SUM(מרקובחצי[[#This Row],[13]],T834)=2),1,"")</f>
        <v/>
      </c>
      <c r="AB833" s="19" t="str">
        <f>IF(AND(מרקובחצי[[#This Row],[CycleNumber]]&lt;$B834,SUM(מרקובחצי[[#This Row],[21]],U834)=2),1,"")</f>
        <v/>
      </c>
      <c r="AC833" s="19" t="str">
        <f>IF(AND(מרקובחצי[[#This Row],[CycleNumber]]&lt;$B834,SUM(מרקובחצי[[#This Row],[21]],V834)=2),1,"")</f>
        <v/>
      </c>
      <c r="AD833" s="19" t="str">
        <f>IF(AND(מרקובחצי[[#This Row],[CycleNumber]]&lt;$B834,SUM(מרקובחצי[[#This Row],[23]],V834)=2),1,"")</f>
        <v/>
      </c>
      <c r="AE833" s="19" t="str">
        <f>IF(AND(מרקובחצי[[#This Row],[CycleNumber]]&lt;$B834,SUM(מרקובחצי[[#This Row],[23]],W834)=2),1,"")</f>
        <v/>
      </c>
      <c r="AF833" s="19" t="str">
        <f>IF(AND(מרקובחצי[[#This Row],[CycleNumber]]&lt;$B834,SUM(מרקובחצי[[#This Row],[31]],O834)=2),1,"")</f>
        <v/>
      </c>
      <c r="AG833" s="19" t="str">
        <f>IF(AND(מרקובחצי[[#This Row],[CycleNumber]]&lt;$B834,SUM(מרקובחצי[[#This Row],[31]],P834)=2),1,"")</f>
        <v/>
      </c>
      <c r="AH833" s="19" t="str">
        <f>IF(AND(מרקובחצי[[#This Row],[CycleNumber]]&lt;$B834,SUM(מרקובחצי[[#This Row],[31]],Q834)=2),1,"")</f>
        <v/>
      </c>
      <c r="AI833" s="19" t="str">
        <f>IF(AND(מרקובחצי[[#This Row],[CycleNumber]]&lt;$B834,SUM(U833:U834)=2),1,"")</f>
        <v/>
      </c>
      <c r="AJ833" s="19" t="str">
        <f>IF(AND(מרקובחצי[[#This Row],[CycleNumber]]&lt;$B834,SUM(מרקובחצי[[#This Row],[32]],O834)=2),1,"")</f>
        <v/>
      </c>
      <c r="AK833" s="19" t="str">
        <f>IF(AND(מרקובחצי[[#This Row],[CycleNumber]]&lt;$B834,SUM(מרקובחצי[[#This Row],[32]],P834)=2),1,"")</f>
        <v/>
      </c>
      <c r="AL833" s="19" t="str">
        <f>IF(AND(מרקובחצי[[#This Row],[CycleNumber]]&lt;$B834,SUM(מרקובחצי[[#This Row],[32]],Q834)=2),1,"")</f>
        <v/>
      </c>
      <c r="AM833" s="19">
        <f>IF(AND(מרקובחצי[[#This Row],[CycleNumber]]&lt;$B834,SUM(V833:V834)=2),1,"")</f>
        <v>1</v>
      </c>
      <c r="AN833" s="19" t="str">
        <f>IF(AND(מרקובחצי[[#This Row],[CycleNumber]]&lt;$B834,SUM(מרקובחצי[[#This Row],[33]],O834)=2),1,"")</f>
        <v/>
      </c>
      <c r="AO833" s="19" t="str">
        <f>IF(AND(מרקובחצי[[#This Row],[CycleNumber]]&lt;$B834,SUM(מרקובחצי[[#This Row],[33]],P834)=2),1,"")</f>
        <v/>
      </c>
      <c r="AP833" s="19" t="str">
        <f>IF(AND(מרקובחצי[[#This Row],[CycleNumber]]&lt;$B834,SUM(מרקובחצי[[#This Row],[33]],Q834)=2),1,"")</f>
        <v/>
      </c>
      <c r="AQ833" s="19" t="str">
        <f>IF(AND(מרקובחצי[[#This Row],[CycleNumber]]&lt;$B834,SUM(W833:W834)=2),1,"")</f>
        <v/>
      </c>
      <c r="AR833" s="19" t="str">
        <f>IF(AND(מרקובחצי[[#This Row],[CycleNumber]]&lt;$B834,SUM(מרקובחצי[[#This Row],[12]],S834)=2),1,"")</f>
        <v/>
      </c>
      <c r="AS833" s="19" t="str">
        <f>IF(AND(מרקובחצי[[#This Row],[CycleNumber]]&lt;$B834,SUM(מרקובחצי[[#This Row],[22]],V834)=2),1,"")</f>
        <v/>
      </c>
      <c r="AT833" s="21">
        <f>SUM(מרקובחצי[[#This Row],[11]:[33]])</f>
        <v>1</v>
      </c>
    </row>
    <row r="834" spans="1:46" ht="15.6" x14ac:dyDescent="0.25">
      <c r="A834" s="19" t="s">
        <v>77</v>
      </c>
      <c r="B834" s="19">
        <v>4</v>
      </c>
      <c r="C834">
        <v>33</v>
      </c>
      <c r="D834" s="19">
        <f>מרקובחצי[[#This Row],[LengthofCycle]]+1</f>
        <v>34</v>
      </c>
      <c r="E834" t="str">
        <f>IF(IFERROR(LOOKUP(מרקובחצי[[#This Row],[ClientID]],קביעויות[הפלגה]),FALSE)=מרקובחצי[[#This Row],[ClientID]],1,"")</f>
        <v/>
      </c>
      <c r="F834" t="str">
        <f>IF(IFERROR(LOOKUP(מרקובחצי[[#This Row],[ClientID]],סוגחציקבוע[S31]),FALSE)=מרקובחצי[[#This Row],[ClientID]],1,"")</f>
        <v/>
      </c>
      <c r="G834">
        <f>IF(IFERROR(LOOKUP(מרקובחצי[[#This Row],[ClientID]],סוגחציקבוע[S32]),FALSE)=מרקובחצי[[#This Row],[ClientID]],1,"")</f>
        <v>1</v>
      </c>
      <c r="H834" t="str">
        <f>IF(IFERROR(LOOKUP(מרקובחצי[[#This Row],[ClientID]],סוגחציקבוע[S33]),FALSE)=מרקובחצי[[#This Row],[ClientID]],1,"")</f>
        <v/>
      </c>
      <c r="I834" t="str">
        <f>IF(IFERROR(LOOKUP(מרקובחצי[[#This Row],[ClientID]],סוגחציקבוע[S32&amp;33]),FALSE)=מרקובחצי[[#This Row],[ClientID]],1,"")</f>
        <v/>
      </c>
      <c r="J834" s="19">
        <f>IF(SUM(מרקובחצי[[#This Row],[11]:[13]])=1,מרקובחצי[[#This Row],[עד ועד]],IF(SUM(R833:T834)=1,IF(מרקובחצי[[#This Row],[עד ועד]]&lt;J833,מרקובחצי[[#This Row],[עד ועד]],J833),J833))</f>
        <v>29</v>
      </c>
      <c r="K834" s="19">
        <f>IF(SUM(מרקובחצי[[#This Row],[11]:[13]])=1,מרקובחצי[[#This Row],[עד ועד]],IF(SUM(R833:T834)=1,IF(מרקובחצי[[#This Row],[עד ועד]]&gt;K833,מרקובחצי[[#This Row],[עד ועד]],K833),K833))</f>
        <v>37</v>
      </c>
      <c r="L834" s="19" t="str">
        <f>IF(AND(SUM(מרקובחצי[[#This Row],[31]:[33]])=1,SUM(U833:W833)=0),מרקובחצי[[#This Row],[מקס]]-מרקובחצי[[#This Row],[מינ]],"")</f>
        <v/>
      </c>
      <c r="M83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34" s="19" t="str">
        <f t="shared" ref="N834:N897" si="13">IF(ROW()&gt;2,M833,"")</f>
        <v>S32</v>
      </c>
      <c r="O834" s="19" t="str">
        <f>IF(מרקובחצי[[#This Row],[קבעה הפלגה?]]=1,"",IF(AND(מרקובחצי[[#This Row],[עד ועד]]&lt;29,OR(מרקובחצי[[#This Row],[CycleNumber]]=1,AND(U833=1,OR(מרקובחצי[[#This Row],[עד ועד]]&lt;J833,מרקובחצי[[#This Row],[עד ועד]]&gt;K833)),AND(V833=1,מרקובחצי[[#This Row],[עד ועד]]&lt;J833),W833=1)),1,""))</f>
        <v/>
      </c>
      <c r="P834" s="19" t="str">
        <f>IF(מרקובחצי[[#This Row],[קבעה הפלגה?]]=1,"",IF(AND(מרקובחצי[[#This Row],[עד ועד]]&gt;28,מרקובחצי[[#This Row],[עד ועד]]&lt;32,OR(מרקובחצי[[#This Row],[CycleNumber]]=1,AND(U833=1),AND(V833=1,OR(מרקובחצי[[#This Row],[עד ועד]]&lt;J833,מרקובחצי[[#This Row],[עד ועד]]&gt;K833)),W833=1)),1,""))</f>
        <v/>
      </c>
      <c r="Q834" s="19" t="str">
        <f>IF(מרקובחצי[[#This Row],[קבעה הפלגה?]]=1,"",IF(AND(מרקובחצי[[#This Row],[עד ועד]]&gt;31,OR(מרקובחצי[[#This Row],[CycleNumber]]=1,AND(U833=1),AND(V833=1,מרקובחצי[[#This Row],[עד ועד]]&gt;K833),AND(W833=1,OR(מרקובחצי[[#This Row],[עד ועד]]&gt;K833,מרקובחצי[[#This Row],[עד ועד]]&lt;J833)))),1,""))</f>
        <v/>
      </c>
      <c r="R834" s="19" t="str">
        <f>IF(מרקובחצי[[#This Row],[CycleNumber]]&gt;1,IF(AND(O833=1,מרקובחצי[[#This Row],[עד ועד]]&lt;29),1,""),"")</f>
        <v/>
      </c>
      <c r="S834" s="19" t="str">
        <f>IF(מרקובחצי[[#This Row],[CycleNumber]]&gt;1,IF(OR(AND(O833=1,מרקובחצי[[#This Row],[עד ועד]]&gt;28),AND(P833=1),AND(Q833=1,מרקובחצי[[#This Row],[עד ועד]]&lt;32)),1,""),"")</f>
        <v/>
      </c>
      <c r="T834" s="19" t="str">
        <f>IF(מרקובחצי[[#This Row],[CycleNumber]]&gt;1,IF(AND(Q833=1,מרקובחצי[[#This Row],[עד ועד]]&gt;31),1,""),"")</f>
        <v/>
      </c>
      <c r="U834" s="19" t="str">
        <f>IF(מרקובחצי[[#This Row],[CycleNumber]]&gt;1,IF(AND(R833=1,מרקובחצי[[#This Row],[עד ועד]]&lt;29),1,IF(AND(U833=1,NOT(OR(מרקובחצי[[#This Row],[עד ועד]]&lt;J833,מרקובחצי[[#This Row],[עד ועד]]&gt;K833))),1,"")),"")</f>
        <v/>
      </c>
      <c r="V834" s="19">
        <f>IF(מרקובחצי[[#This Row],[CycleNumber]]&gt;1,IF(AND(SUM(R833:T833)=1,מרקובחצי[[#This Row],[עד ועד]]&gt;28,מרקובחצי[[#This Row],[עד ועד]]&lt;32),1,IF(OR(S833=1,AND(R833=1,מרקובחצי[[#This Row],[עד ועד]]&gt;28),AND(T833=1,מרקובחצי[[#This Row],[עד ועד]]&lt;32)),1,IF(AND(V833=1,NOT(OR(מרקובחצי[[#This Row],[עד ועד]]&lt;J833,מרקובחצי[[#This Row],[עד ועד]]&gt;K833))),1,""))),"")</f>
        <v>1</v>
      </c>
      <c r="W834" s="19" t="str">
        <f>IF(מרקובחצי[[#This Row],[CycleNumber]]&gt;1,IF(AND(T833=1,מרקובחצי[[#This Row],[עד ועד]]&gt;31),1,IF(AND(W833=1,NOT(OR(מרקובחצי[[#This Row],[עד ועד]]&lt;J833,מרקובחצי[[#This Row],[עד ועד]]&gt;K833))),1,"")),"")</f>
        <v/>
      </c>
      <c r="X834" s="19" t="str">
        <f>IF(AND(מרקובחצי[[#This Row],[CycleNumber]]&lt;$B835,SUM(מרקובחצי[[#This Row],[11]],R835)=2),1,"")</f>
        <v/>
      </c>
      <c r="Y834" s="19" t="str">
        <f>IF(AND(מרקובחצי[[#This Row],[CycleNumber]]&lt;$B835,SUM(מרקובחצי[[#This Row],[11]],S835)=2),1,"")</f>
        <v/>
      </c>
      <c r="Z834" s="19" t="str">
        <f>IF(AND(מרקובחצי[[#This Row],[CycleNumber]]&lt;$B835,SUM(מרקובחצי[[#This Row],[13]],S835)=2),1,"")</f>
        <v/>
      </c>
      <c r="AA834" s="19" t="str">
        <f>IF(AND(מרקובחצי[[#This Row],[CycleNumber]]&lt;$B835,SUM(מרקובחצי[[#This Row],[13]],T835)=2),1,"")</f>
        <v/>
      </c>
      <c r="AB834" s="19" t="str">
        <f>IF(AND(מרקובחצי[[#This Row],[CycleNumber]]&lt;$B835,SUM(מרקובחצי[[#This Row],[21]],U835)=2),1,"")</f>
        <v/>
      </c>
      <c r="AC834" s="19" t="str">
        <f>IF(AND(מרקובחצי[[#This Row],[CycleNumber]]&lt;$B835,SUM(מרקובחצי[[#This Row],[21]],V835)=2),1,"")</f>
        <v/>
      </c>
      <c r="AD834" s="19" t="str">
        <f>IF(AND(מרקובחצי[[#This Row],[CycleNumber]]&lt;$B835,SUM(מרקובחצי[[#This Row],[23]],V835)=2),1,"")</f>
        <v/>
      </c>
      <c r="AE834" s="19" t="str">
        <f>IF(AND(מרקובחצי[[#This Row],[CycleNumber]]&lt;$B835,SUM(מרקובחצי[[#This Row],[23]],W835)=2),1,"")</f>
        <v/>
      </c>
      <c r="AF834" s="19" t="str">
        <f>IF(AND(מרקובחצי[[#This Row],[CycleNumber]]&lt;$B835,SUM(מרקובחצי[[#This Row],[31]],O835)=2),1,"")</f>
        <v/>
      </c>
      <c r="AG834" s="19" t="str">
        <f>IF(AND(מרקובחצי[[#This Row],[CycleNumber]]&lt;$B835,SUM(מרקובחצי[[#This Row],[31]],P835)=2),1,"")</f>
        <v/>
      </c>
      <c r="AH834" s="19" t="str">
        <f>IF(AND(מרקובחצי[[#This Row],[CycleNumber]]&lt;$B835,SUM(מרקובחצי[[#This Row],[31]],Q835)=2),1,"")</f>
        <v/>
      </c>
      <c r="AI834" s="19" t="str">
        <f>IF(AND(מרקובחצי[[#This Row],[CycleNumber]]&lt;$B835,SUM(U834:U835)=2),1,"")</f>
        <v/>
      </c>
      <c r="AJ834" s="19" t="str">
        <f>IF(AND(מרקובחצי[[#This Row],[CycleNumber]]&lt;$B835,SUM(מרקובחצי[[#This Row],[32]],O835)=2),1,"")</f>
        <v/>
      </c>
      <c r="AK834" s="19" t="str">
        <f>IF(AND(מרקובחצי[[#This Row],[CycleNumber]]&lt;$B835,SUM(מרקובחצי[[#This Row],[32]],P835)=2),1,"")</f>
        <v/>
      </c>
      <c r="AL834" s="19" t="str">
        <f>IF(AND(מרקובחצי[[#This Row],[CycleNumber]]&lt;$B835,SUM(מרקובחצי[[#This Row],[32]],Q835)=2),1,"")</f>
        <v/>
      </c>
      <c r="AM834" s="19">
        <f>IF(AND(מרקובחצי[[#This Row],[CycleNumber]]&lt;$B835,SUM(V834:V835)=2),1,"")</f>
        <v>1</v>
      </c>
      <c r="AN834" s="19" t="str">
        <f>IF(AND(מרקובחצי[[#This Row],[CycleNumber]]&lt;$B835,SUM(מרקובחצי[[#This Row],[33]],O835)=2),1,"")</f>
        <v/>
      </c>
      <c r="AO834" s="19" t="str">
        <f>IF(AND(מרקובחצי[[#This Row],[CycleNumber]]&lt;$B835,SUM(מרקובחצי[[#This Row],[33]],P835)=2),1,"")</f>
        <v/>
      </c>
      <c r="AP834" s="19" t="str">
        <f>IF(AND(מרקובחצי[[#This Row],[CycleNumber]]&lt;$B835,SUM(מרקובחצי[[#This Row],[33]],Q835)=2),1,"")</f>
        <v/>
      </c>
      <c r="AQ834" s="19" t="str">
        <f>IF(AND(מרקובחצי[[#This Row],[CycleNumber]]&lt;$B835,SUM(W834:W835)=2),1,"")</f>
        <v/>
      </c>
      <c r="AR834" s="19" t="str">
        <f>IF(AND(מרקובחצי[[#This Row],[CycleNumber]]&lt;$B835,SUM(מרקובחצי[[#This Row],[12]],S835)=2),1,"")</f>
        <v/>
      </c>
      <c r="AS834" s="19" t="str">
        <f>IF(AND(מרקובחצי[[#This Row],[CycleNumber]]&lt;$B835,SUM(מרקובחצי[[#This Row],[22]],V835)=2),1,"")</f>
        <v/>
      </c>
      <c r="AT834" s="21">
        <f>SUM(מרקובחצי[[#This Row],[11]:[33]])</f>
        <v>1</v>
      </c>
    </row>
    <row r="835" spans="1:46" ht="15.6" x14ac:dyDescent="0.25">
      <c r="A835" s="19" t="s">
        <v>77</v>
      </c>
      <c r="B835" s="19">
        <v>5</v>
      </c>
      <c r="C835">
        <v>30</v>
      </c>
      <c r="D835" s="19">
        <f>מרקובחצי[[#This Row],[LengthofCycle]]+1</f>
        <v>31</v>
      </c>
      <c r="E835" t="str">
        <f>IF(IFERROR(LOOKUP(מרקובחצי[[#This Row],[ClientID]],קביעויות[הפלגה]),FALSE)=מרקובחצי[[#This Row],[ClientID]],1,"")</f>
        <v/>
      </c>
      <c r="F835" t="str">
        <f>IF(IFERROR(LOOKUP(מרקובחצי[[#This Row],[ClientID]],סוגחציקבוע[S31]),FALSE)=מרקובחצי[[#This Row],[ClientID]],1,"")</f>
        <v/>
      </c>
      <c r="G835">
        <f>IF(IFERROR(LOOKUP(מרקובחצי[[#This Row],[ClientID]],סוגחציקבוע[S32]),FALSE)=מרקובחצי[[#This Row],[ClientID]],1,"")</f>
        <v>1</v>
      </c>
      <c r="H835" t="str">
        <f>IF(IFERROR(LOOKUP(מרקובחצי[[#This Row],[ClientID]],סוגחציקבוע[S33]),FALSE)=מרקובחצי[[#This Row],[ClientID]],1,"")</f>
        <v/>
      </c>
      <c r="I835" t="str">
        <f>IF(IFERROR(LOOKUP(מרקובחצי[[#This Row],[ClientID]],סוגחציקבוע[S32&amp;33]),FALSE)=מרקובחצי[[#This Row],[ClientID]],1,"")</f>
        <v/>
      </c>
      <c r="J835" s="19">
        <f>IF(SUM(מרקובחצי[[#This Row],[11]:[13]])=1,מרקובחצי[[#This Row],[עד ועד]],IF(SUM(R834:T835)=1,IF(מרקובחצי[[#This Row],[עד ועד]]&lt;J834,מרקובחצי[[#This Row],[עד ועד]],J834),J834))</f>
        <v>29</v>
      </c>
      <c r="K835" s="19">
        <f>IF(SUM(מרקובחצי[[#This Row],[11]:[13]])=1,מרקובחצי[[#This Row],[עד ועד]],IF(SUM(R834:T835)=1,IF(מרקובחצי[[#This Row],[עד ועד]]&gt;K834,מרקובחצי[[#This Row],[עד ועד]],K834),K834))</f>
        <v>37</v>
      </c>
      <c r="L835" s="19" t="str">
        <f>IF(AND(SUM(מרקובחצי[[#This Row],[31]:[33]])=1,SUM(U834:W834)=0),מרקובחצי[[#This Row],[מקס]]-מרקובחצי[[#This Row],[מינ]],"")</f>
        <v/>
      </c>
      <c r="M83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35" s="19" t="str">
        <f t="shared" si="13"/>
        <v>S32</v>
      </c>
      <c r="O835" s="19" t="str">
        <f>IF(מרקובחצי[[#This Row],[קבעה הפלגה?]]=1,"",IF(AND(מרקובחצי[[#This Row],[עד ועד]]&lt;29,OR(מרקובחצי[[#This Row],[CycleNumber]]=1,AND(U834=1,OR(מרקובחצי[[#This Row],[עד ועד]]&lt;J834,מרקובחצי[[#This Row],[עד ועד]]&gt;K834)),AND(V834=1,מרקובחצי[[#This Row],[עד ועד]]&lt;J834),W834=1)),1,""))</f>
        <v/>
      </c>
      <c r="P835" s="19" t="str">
        <f>IF(מרקובחצי[[#This Row],[קבעה הפלגה?]]=1,"",IF(AND(מרקובחצי[[#This Row],[עד ועד]]&gt;28,מרקובחצי[[#This Row],[עד ועד]]&lt;32,OR(מרקובחצי[[#This Row],[CycleNumber]]=1,AND(U834=1),AND(V834=1,OR(מרקובחצי[[#This Row],[עד ועד]]&lt;J834,מרקובחצי[[#This Row],[עד ועד]]&gt;K834)),W834=1)),1,""))</f>
        <v/>
      </c>
      <c r="Q835" s="19" t="str">
        <f>IF(מרקובחצי[[#This Row],[קבעה הפלגה?]]=1,"",IF(AND(מרקובחצי[[#This Row],[עד ועד]]&gt;31,OR(מרקובחצי[[#This Row],[CycleNumber]]=1,AND(U834=1),AND(V834=1,מרקובחצי[[#This Row],[עד ועד]]&gt;K834),AND(W834=1,OR(מרקובחצי[[#This Row],[עד ועד]]&gt;K834,מרקובחצי[[#This Row],[עד ועד]]&lt;J834)))),1,""))</f>
        <v/>
      </c>
      <c r="R835" s="19" t="str">
        <f>IF(מרקובחצי[[#This Row],[CycleNumber]]&gt;1,IF(AND(O834=1,מרקובחצי[[#This Row],[עד ועד]]&lt;29),1,""),"")</f>
        <v/>
      </c>
      <c r="S835" s="19" t="str">
        <f>IF(מרקובחצי[[#This Row],[CycleNumber]]&gt;1,IF(OR(AND(O834=1,מרקובחצי[[#This Row],[עד ועד]]&gt;28),AND(P834=1),AND(Q834=1,מרקובחצי[[#This Row],[עד ועד]]&lt;32)),1,""),"")</f>
        <v/>
      </c>
      <c r="T835" s="19" t="str">
        <f>IF(מרקובחצי[[#This Row],[CycleNumber]]&gt;1,IF(AND(Q834=1,מרקובחצי[[#This Row],[עד ועד]]&gt;31),1,""),"")</f>
        <v/>
      </c>
      <c r="U835" s="19" t="str">
        <f>IF(מרקובחצי[[#This Row],[CycleNumber]]&gt;1,IF(AND(R834=1,מרקובחצי[[#This Row],[עד ועד]]&lt;29),1,IF(AND(U834=1,NOT(OR(מרקובחצי[[#This Row],[עד ועד]]&lt;J834,מרקובחצי[[#This Row],[עד ועד]]&gt;K834))),1,"")),"")</f>
        <v/>
      </c>
      <c r="V835" s="19">
        <f>IF(מרקובחצי[[#This Row],[CycleNumber]]&gt;1,IF(AND(SUM(R834:T834)=1,מרקובחצי[[#This Row],[עד ועד]]&gt;28,מרקובחצי[[#This Row],[עד ועד]]&lt;32),1,IF(OR(S834=1,AND(R834=1,מרקובחצי[[#This Row],[עד ועד]]&gt;28),AND(T834=1,מרקובחצי[[#This Row],[עד ועד]]&lt;32)),1,IF(AND(V834=1,NOT(OR(מרקובחצי[[#This Row],[עד ועד]]&lt;J834,מרקובחצי[[#This Row],[עד ועד]]&gt;K834))),1,""))),"")</f>
        <v>1</v>
      </c>
      <c r="W835" s="19" t="str">
        <f>IF(מרקובחצי[[#This Row],[CycleNumber]]&gt;1,IF(AND(T834=1,מרקובחצי[[#This Row],[עד ועד]]&gt;31),1,IF(AND(W834=1,NOT(OR(מרקובחצי[[#This Row],[עד ועד]]&lt;J834,מרקובחצי[[#This Row],[עד ועד]]&gt;K834))),1,"")),"")</f>
        <v/>
      </c>
      <c r="X835" s="19" t="str">
        <f>IF(AND(מרקובחצי[[#This Row],[CycleNumber]]&lt;$B836,SUM(מרקובחצי[[#This Row],[11]],R836)=2),1,"")</f>
        <v/>
      </c>
      <c r="Y835" s="19" t="str">
        <f>IF(AND(מרקובחצי[[#This Row],[CycleNumber]]&lt;$B836,SUM(מרקובחצי[[#This Row],[11]],S836)=2),1,"")</f>
        <v/>
      </c>
      <c r="Z835" s="19" t="str">
        <f>IF(AND(מרקובחצי[[#This Row],[CycleNumber]]&lt;$B836,SUM(מרקובחצי[[#This Row],[13]],S836)=2),1,"")</f>
        <v/>
      </c>
      <c r="AA835" s="19" t="str">
        <f>IF(AND(מרקובחצי[[#This Row],[CycleNumber]]&lt;$B836,SUM(מרקובחצי[[#This Row],[13]],T836)=2),1,"")</f>
        <v/>
      </c>
      <c r="AB835" s="19" t="str">
        <f>IF(AND(מרקובחצי[[#This Row],[CycleNumber]]&lt;$B836,SUM(מרקובחצי[[#This Row],[21]],U836)=2),1,"")</f>
        <v/>
      </c>
      <c r="AC835" s="19" t="str">
        <f>IF(AND(מרקובחצי[[#This Row],[CycleNumber]]&lt;$B836,SUM(מרקובחצי[[#This Row],[21]],V836)=2),1,"")</f>
        <v/>
      </c>
      <c r="AD835" s="19" t="str">
        <f>IF(AND(מרקובחצי[[#This Row],[CycleNumber]]&lt;$B836,SUM(מרקובחצי[[#This Row],[23]],V836)=2),1,"")</f>
        <v/>
      </c>
      <c r="AE835" s="19" t="str">
        <f>IF(AND(מרקובחצי[[#This Row],[CycleNumber]]&lt;$B836,SUM(מרקובחצי[[#This Row],[23]],W836)=2),1,"")</f>
        <v/>
      </c>
      <c r="AF835" s="19" t="str">
        <f>IF(AND(מרקובחצי[[#This Row],[CycleNumber]]&lt;$B836,SUM(מרקובחצי[[#This Row],[31]],O836)=2),1,"")</f>
        <v/>
      </c>
      <c r="AG835" s="19" t="str">
        <f>IF(AND(מרקובחצי[[#This Row],[CycleNumber]]&lt;$B836,SUM(מרקובחצי[[#This Row],[31]],P836)=2),1,"")</f>
        <v/>
      </c>
      <c r="AH835" s="19" t="str">
        <f>IF(AND(מרקובחצי[[#This Row],[CycleNumber]]&lt;$B836,SUM(מרקובחצי[[#This Row],[31]],Q836)=2),1,"")</f>
        <v/>
      </c>
      <c r="AI835" s="19" t="str">
        <f>IF(AND(מרקובחצי[[#This Row],[CycleNumber]]&lt;$B836,SUM(U835:U836)=2),1,"")</f>
        <v/>
      </c>
      <c r="AJ835" s="19" t="str">
        <f>IF(AND(מרקובחצי[[#This Row],[CycleNumber]]&lt;$B836,SUM(מרקובחצי[[#This Row],[32]],O836)=2),1,"")</f>
        <v/>
      </c>
      <c r="AK835" s="19" t="str">
        <f>IF(AND(מרקובחצי[[#This Row],[CycleNumber]]&lt;$B836,SUM(מרקובחצי[[#This Row],[32]],P836)=2),1,"")</f>
        <v/>
      </c>
      <c r="AL835" s="19" t="str">
        <f>IF(AND(מרקובחצי[[#This Row],[CycleNumber]]&lt;$B836,SUM(מרקובחצי[[#This Row],[32]],Q836)=2),1,"")</f>
        <v/>
      </c>
      <c r="AM835" s="19">
        <f>IF(AND(מרקובחצי[[#This Row],[CycleNumber]]&lt;$B836,SUM(V835:V836)=2),1,"")</f>
        <v>1</v>
      </c>
      <c r="AN835" s="19" t="str">
        <f>IF(AND(מרקובחצי[[#This Row],[CycleNumber]]&lt;$B836,SUM(מרקובחצי[[#This Row],[33]],O836)=2),1,"")</f>
        <v/>
      </c>
      <c r="AO835" s="19" t="str">
        <f>IF(AND(מרקובחצי[[#This Row],[CycleNumber]]&lt;$B836,SUM(מרקובחצי[[#This Row],[33]],P836)=2),1,"")</f>
        <v/>
      </c>
      <c r="AP835" s="19" t="str">
        <f>IF(AND(מרקובחצי[[#This Row],[CycleNumber]]&lt;$B836,SUM(מרקובחצי[[#This Row],[33]],Q836)=2),1,"")</f>
        <v/>
      </c>
      <c r="AQ835" s="19" t="str">
        <f>IF(AND(מרקובחצי[[#This Row],[CycleNumber]]&lt;$B836,SUM(W835:W836)=2),1,"")</f>
        <v/>
      </c>
      <c r="AR835" s="19" t="str">
        <f>IF(AND(מרקובחצי[[#This Row],[CycleNumber]]&lt;$B836,SUM(מרקובחצי[[#This Row],[12]],S836)=2),1,"")</f>
        <v/>
      </c>
      <c r="AS835" s="19" t="str">
        <f>IF(AND(מרקובחצי[[#This Row],[CycleNumber]]&lt;$B836,SUM(מרקובחצי[[#This Row],[22]],V836)=2),1,"")</f>
        <v/>
      </c>
      <c r="AT835" s="21">
        <f>SUM(מרקובחצי[[#This Row],[11]:[33]])</f>
        <v>1</v>
      </c>
    </row>
    <row r="836" spans="1:46" ht="15.6" x14ac:dyDescent="0.25">
      <c r="A836" s="19" t="s">
        <v>77</v>
      </c>
      <c r="B836" s="19">
        <v>6</v>
      </c>
      <c r="C836">
        <v>30</v>
      </c>
      <c r="D836" s="19">
        <f>מרקובחצי[[#This Row],[LengthofCycle]]+1</f>
        <v>31</v>
      </c>
      <c r="E836" t="str">
        <f>IF(IFERROR(LOOKUP(מרקובחצי[[#This Row],[ClientID]],קביעויות[הפלגה]),FALSE)=מרקובחצי[[#This Row],[ClientID]],1,"")</f>
        <v/>
      </c>
      <c r="F836" t="str">
        <f>IF(IFERROR(LOOKUP(מרקובחצי[[#This Row],[ClientID]],סוגחציקבוע[S31]),FALSE)=מרקובחצי[[#This Row],[ClientID]],1,"")</f>
        <v/>
      </c>
      <c r="G836">
        <f>IF(IFERROR(LOOKUP(מרקובחצי[[#This Row],[ClientID]],סוגחציקבוע[S32]),FALSE)=מרקובחצי[[#This Row],[ClientID]],1,"")</f>
        <v>1</v>
      </c>
      <c r="H836" t="str">
        <f>IF(IFERROR(LOOKUP(מרקובחצי[[#This Row],[ClientID]],סוגחציקבוע[S33]),FALSE)=מרקובחצי[[#This Row],[ClientID]],1,"")</f>
        <v/>
      </c>
      <c r="I836" t="str">
        <f>IF(IFERROR(LOOKUP(מרקובחצי[[#This Row],[ClientID]],סוגחציקבוע[S32&amp;33]),FALSE)=מרקובחצי[[#This Row],[ClientID]],1,"")</f>
        <v/>
      </c>
      <c r="J836" s="19">
        <f>IF(SUM(מרקובחצי[[#This Row],[11]:[13]])=1,מרקובחצי[[#This Row],[עד ועד]],IF(SUM(R835:T836)=1,IF(מרקובחצי[[#This Row],[עד ועד]]&lt;J835,מרקובחצי[[#This Row],[עד ועד]],J835),J835))</f>
        <v>29</v>
      </c>
      <c r="K836" s="19">
        <f>IF(SUM(מרקובחצי[[#This Row],[11]:[13]])=1,מרקובחצי[[#This Row],[עד ועד]],IF(SUM(R835:T836)=1,IF(מרקובחצי[[#This Row],[עד ועד]]&gt;K835,מרקובחצי[[#This Row],[עד ועד]],K835),K835))</f>
        <v>37</v>
      </c>
      <c r="L836" s="19" t="str">
        <f>IF(AND(SUM(מרקובחצי[[#This Row],[31]:[33]])=1,SUM(U835:W835)=0),מרקובחצי[[#This Row],[מקס]]-מרקובחצי[[#This Row],[מינ]],"")</f>
        <v/>
      </c>
      <c r="M83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36" s="19" t="str">
        <f t="shared" si="13"/>
        <v>S32</v>
      </c>
      <c r="O836" s="19" t="str">
        <f>IF(מרקובחצי[[#This Row],[קבעה הפלגה?]]=1,"",IF(AND(מרקובחצי[[#This Row],[עד ועד]]&lt;29,OR(מרקובחצי[[#This Row],[CycleNumber]]=1,AND(U835=1,OR(מרקובחצי[[#This Row],[עד ועד]]&lt;J835,מרקובחצי[[#This Row],[עד ועד]]&gt;K835)),AND(V835=1,מרקובחצי[[#This Row],[עד ועד]]&lt;J835),W835=1)),1,""))</f>
        <v/>
      </c>
      <c r="P836" s="19" t="str">
        <f>IF(מרקובחצי[[#This Row],[קבעה הפלגה?]]=1,"",IF(AND(מרקובחצי[[#This Row],[עד ועד]]&gt;28,מרקובחצי[[#This Row],[עד ועד]]&lt;32,OR(מרקובחצי[[#This Row],[CycleNumber]]=1,AND(U835=1),AND(V835=1,OR(מרקובחצי[[#This Row],[עד ועד]]&lt;J835,מרקובחצי[[#This Row],[עד ועד]]&gt;K835)),W835=1)),1,""))</f>
        <v/>
      </c>
      <c r="Q836" s="19" t="str">
        <f>IF(מרקובחצי[[#This Row],[קבעה הפלגה?]]=1,"",IF(AND(מרקובחצי[[#This Row],[עד ועד]]&gt;31,OR(מרקובחצי[[#This Row],[CycleNumber]]=1,AND(U835=1),AND(V835=1,מרקובחצי[[#This Row],[עד ועד]]&gt;K835),AND(W835=1,OR(מרקובחצי[[#This Row],[עד ועד]]&gt;K835,מרקובחצי[[#This Row],[עד ועד]]&lt;J835)))),1,""))</f>
        <v/>
      </c>
      <c r="R836" s="19" t="str">
        <f>IF(מרקובחצי[[#This Row],[CycleNumber]]&gt;1,IF(AND(O835=1,מרקובחצי[[#This Row],[עד ועד]]&lt;29),1,""),"")</f>
        <v/>
      </c>
      <c r="S836" s="19" t="str">
        <f>IF(מרקובחצי[[#This Row],[CycleNumber]]&gt;1,IF(OR(AND(O835=1,מרקובחצי[[#This Row],[עד ועד]]&gt;28),AND(P835=1),AND(Q835=1,מרקובחצי[[#This Row],[עד ועד]]&lt;32)),1,""),"")</f>
        <v/>
      </c>
      <c r="T836" s="19" t="str">
        <f>IF(מרקובחצי[[#This Row],[CycleNumber]]&gt;1,IF(AND(Q835=1,מרקובחצי[[#This Row],[עד ועד]]&gt;31),1,""),"")</f>
        <v/>
      </c>
      <c r="U836" s="19" t="str">
        <f>IF(מרקובחצי[[#This Row],[CycleNumber]]&gt;1,IF(AND(R835=1,מרקובחצי[[#This Row],[עד ועד]]&lt;29),1,IF(AND(U835=1,NOT(OR(מרקובחצי[[#This Row],[עד ועד]]&lt;J835,מרקובחצי[[#This Row],[עד ועד]]&gt;K835))),1,"")),"")</f>
        <v/>
      </c>
      <c r="V836" s="19">
        <f>IF(מרקובחצי[[#This Row],[CycleNumber]]&gt;1,IF(AND(SUM(R835:T835)=1,מרקובחצי[[#This Row],[עד ועד]]&gt;28,מרקובחצי[[#This Row],[עד ועד]]&lt;32),1,IF(OR(S835=1,AND(R835=1,מרקובחצי[[#This Row],[עד ועד]]&gt;28),AND(T835=1,מרקובחצי[[#This Row],[עד ועד]]&lt;32)),1,IF(AND(V835=1,NOT(OR(מרקובחצי[[#This Row],[עד ועד]]&lt;J835,מרקובחצי[[#This Row],[עד ועד]]&gt;K835))),1,""))),"")</f>
        <v>1</v>
      </c>
      <c r="W836" s="19" t="str">
        <f>IF(מרקובחצי[[#This Row],[CycleNumber]]&gt;1,IF(AND(T835=1,מרקובחצי[[#This Row],[עד ועד]]&gt;31),1,IF(AND(W835=1,NOT(OR(מרקובחצי[[#This Row],[עד ועד]]&lt;J835,מרקובחצי[[#This Row],[עד ועד]]&gt;K835))),1,"")),"")</f>
        <v/>
      </c>
      <c r="X836" s="19" t="str">
        <f>IF(AND(מרקובחצי[[#This Row],[CycleNumber]]&lt;$B837,SUM(מרקובחצי[[#This Row],[11]],R837)=2),1,"")</f>
        <v/>
      </c>
      <c r="Y836" s="19" t="str">
        <f>IF(AND(מרקובחצי[[#This Row],[CycleNumber]]&lt;$B837,SUM(מרקובחצי[[#This Row],[11]],S837)=2),1,"")</f>
        <v/>
      </c>
      <c r="Z836" s="19" t="str">
        <f>IF(AND(מרקובחצי[[#This Row],[CycleNumber]]&lt;$B837,SUM(מרקובחצי[[#This Row],[13]],S837)=2),1,"")</f>
        <v/>
      </c>
      <c r="AA836" s="19" t="str">
        <f>IF(AND(מרקובחצי[[#This Row],[CycleNumber]]&lt;$B837,SUM(מרקובחצי[[#This Row],[13]],T837)=2),1,"")</f>
        <v/>
      </c>
      <c r="AB836" s="19" t="str">
        <f>IF(AND(מרקובחצי[[#This Row],[CycleNumber]]&lt;$B837,SUM(מרקובחצי[[#This Row],[21]],U837)=2),1,"")</f>
        <v/>
      </c>
      <c r="AC836" s="19" t="str">
        <f>IF(AND(מרקובחצי[[#This Row],[CycleNumber]]&lt;$B837,SUM(מרקובחצי[[#This Row],[21]],V837)=2),1,"")</f>
        <v/>
      </c>
      <c r="AD836" s="19" t="str">
        <f>IF(AND(מרקובחצי[[#This Row],[CycleNumber]]&lt;$B837,SUM(מרקובחצי[[#This Row],[23]],V837)=2),1,"")</f>
        <v/>
      </c>
      <c r="AE836" s="19" t="str">
        <f>IF(AND(מרקובחצי[[#This Row],[CycleNumber]]&lt;$B837,SUM(מרקובחצי[[#This Row],[23]],W837)=2),1,"")</f>
        <v/>
      </c>
      <c r="AF836" s="19" t="str">
        <f>IF(AND(מרקובחצי[[#This Row],[CycleNumber]]&lt;$B837,SUM(מרקובחצי[[#This Row],[31]],O837)=2),1,"")</f>
        <v/>
      </c>
      <c r="AG836" s="19" t="str">
        <f>IF(AND(מרקובחצי[[#This Row],[CycleNumber]]&lt;$B837,SUM(מרקובחצי[[#This Row],[31]],P837)=2),1,"")</f>
        <v/>
      </c>
      <c r="AH836" s="19" t="str">
        <f>IF(AND(מרקובחצי[[#This Row],[CycleNumber]]&lt;$B837,SUM(מרקובחצי[[#This Row],[31]],Q837)=2),1,"")</f>
        <v/>
      </c>
      <c r="AI836" s="19" t="str">
        <f>IF(AND(מרקובחצי[[#This Row],[CycleNumber]]&lt;$B837,SUM(U836:U837)=2),1,"")</f>
        <v/>
      </c>
      <c r="AJ836" s="19" t="str">
        <f>IF(AND(מרקובחצי[[#This Row],[CycleNumber]]&lt;$B837,SUM(מרקובחצי[[#This Row],[32]],O837)=2),1,"")</f>
        <v/>
      </c>
      <c r="AK836" s="19" t="str">
        <f>IF(AND(מרקובחצי[[#This Row],[CycleNumber]]&lt;$B837,SUM(מרקובחצי[[#This Row],[32]],P837)=2),1,"")</f>
        <v/>
      </c>
      <c r="AL836" s="19" t="str">
        <f>IF(AND(מרקובחצי[[#This Row],[CycleNumber]]&lt;$B837,SUM(מרקובחצי[[#This Row],[32]],Q837)=2),1,"")</f>
        <v/>
      </c>
      <c r="AM836" s="19">
        <f>IF(AND(מרקובחצי[[#This Row],[CycleNumber]]&lt;$B837,SUM(V836:V837)=2),1,"")</f>
        <v>1</v>
      </c>
      <c r="AN836" s="19" t="str">
        <f>IF(AND(מרקובחצי[[#This Row],[CycleNumber]]&lt;$B837,SUM(מרקובחצי[[#This Row],[33]],O837)=2),1,"")</f>
        <v/>
      </c>
      <c r="AO836" s="19" t="str">
        <f>IF(AND(מרקובחצי[[#This Row],[CycleNumber]]&lt;$B837,SUM(מרקובחצי[[#This Row],[33]],P837)=2),1,"")</f>
        <v/>
      </c>
      <c r="AP836" s="19" t="str">
        <f>IF(AND(מרקובחצי[[#This Row],[CycleNumber]]&lt;$B837,SUM(מרקובחצי[[#This Row],[33]],Q837)=2),1,"")</f>
        <v/>
      </c>
      <c r="AQ836" s="19" t="str">
        <f>IF(AND(מרקובחצי[[#This Row],[CycleNumber]]&lt;$B837,SUM(W836:W837)=2),1,"")</f>
        <v/>
      </c>
      <c r="AR836" s="19" t="str">
        <f>IF(AND(מרקובחצי[[#This Row],[CycleNumber]]&lt;$B837,SUM(מרקובחצי[[#This Row],[12]],S837)=2),1,"")</f>
        <v/>
      </c>
      <c r="AS836" s="19" t="str">
        <f>IF(AND(מרקובחצי[[#This Row],[CycleNumber]]&lt;$B837,SUM(מרקובחצי[[#This Row],[22]],V837)=2),1,"")</f>
        <v/>
      </c>
      <c r="AT836" s="21">
        <f>SUM(מרקובחצי[[#This Row],[11]:[33]])</f>
        <v>1</v>
      </c>
    </row>
    <row r="837" spans="1:46" ht="15.6" x14ac:dyDescent="0.25">
      <c r="A837" s="19" t="s">
        <v>77</v>
      </c>
      <c r="B837" s="19">
        <v>7</v>
      </c>
      <c r="C837">
        <v>33</v>
      </c>
      <c r="D837" s="19">
        <f>מרקובחצי[[#This Row],[LengthofCycle]]+1</f>
        <v>34</v>
      </c>
      <c r="E837" t="str">
        <f>IF(IFERROR(LOOKUP(מרקובחצי[[#This Row],[ClientID]],קביעויות[הפלגה]),FALSE)=מרקובחצי[[#This Row],[ClientID]],1,"")</f>
        <v/>
      </c>
      <c r="F837" t="str">
        <f>IF(IFERROR(LOOKUP(מרקובחצי[[#This Row],[ClientID]],סוגחציקבוע[S31]),FALSE)=מרקובחצי[[#This Row],[ClientID]],1,"")</f>
        <v/>
      </c>
      <c r="G837">
        <f>IF(IFERROR(LOOKUP(מרקובחצי[[#This Row],[ClientID]],סוגחציקבוע[S32]),FALSE)=מרקובחצי[[#This Row],[ClientID]],1,"")</f>
        <v>1</v>
      </c>
      <c r="H837" t="str">
        <f>IF(IFERROR(LOOKUP(מרקובחצי[[#This Row],[ClientID]],סוגחציקבוע[S33]),FALSE)=מרקובחצי[[#This Row],[ClientID]],1,"")</f>
        <v/>
      </c>
      <c r="I837" t="str">
        <f>IF(IFERROR(LOOKUP(מרקובחצי[[#This Row],[ClientID]],סוגחציקבוע[S32&amp;33]),FALSE)=מרקובחצי[[#This Row],[ClientID]],1,"")</f>
        <v/>
      </c>
      <c r="J837" s="19">
        <f>IF(SUM(מרקובחצי[[#This Row],[11]:[13]])=1,מרקובחצי[[#This Row],[עד ועד]],IF(SUM(R836:T837)=1,IF(מרקובחצי[[#This Row],[עד ועד]]&lt;J836,מרקובחצי[[#This Row],[עד ועד]],J836),J836))</f>
        <v>29</v>
      </c>
      <c r="K837" s="19">
        <f>IF(SUM(מרקובחצי[[#This Row],[11]:[13]])=1,מרקובחצי[[#This Row],[עד ועד]],IF(SUM(R836:T837)=1,IF(מרקובחצי[[#This Row],[עד ועד]]&gt;K836,מרקובחצי[[#This Row],[עד ועד]],K836),K836))</f>
        <v>37</v>
      </c>
      <c r="L837" s="19" t="str">
        <f>IF(AND(SUM(מרקובחצי[[#This Row],[31]:[33]])=1,SUM(U836:W836)=0),מרקובחצי[[#This Row],[מקס]]-מרקובחצי[[#This Row],[מינ]],"")</f>
        <v/>
      </c>
      <c r="M83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37" s="19" t="str">
        <f t="shared" si="13"/>
        <v>S32</v>
      </c>
      <c r="O837" s="19" t="str">
        <f>IF(מרקובחצי[[#This Row],[קבעה הפלגה?]]=1,"",IF(AND(מרקובחצי[[#This Row],[עד ועד]]&lt;29,OR(מרקובחצי[[#This Row],[CycleNumber]]=1,AND(U836=1,OR(מרקובחצי[[#This Row],[עד ועד]]&lt;J836,מרקובחצי[[#This Row],[עד ועד]]&gt;K836)),AND(V836=1,מרקובחצי[[#This Row],[עד ועד]]&lt;J836),W836=1)),1,""))</f>
        <v/>
      </c>
      <c r="P837" s="19" t="str">
        <f>IF(מרקובחצי[[#This Row],[קבעה הפלגה?]]=1,"",IF(AND(מרקובחצי[[#This Row],[עד ועד]]&gt;28,מרקובחצי[[#This Row],[עד ועד]]&lt;32,OR(מרקובחצי[[#This Row],[CycleNumber]]=1,AND(U836=1),AND(V836=1,OR(מרקובחצי[[#This Row],[עד ועד]]&lt;J836,מרקובחצי[[#This Row],[עד ועד]]&gt;K836)),W836=1)),1,""))</f>
        <v/>
      </c>
      <c r="Q837" s="19" t="str">
        <f>IF(מרקובחצי[[#This Row],[קבעה הפלגה?]]=1,"",IF(AND(מרקובחצי[[#This Row],[עד ועד]]&gt;31,OR(מרקובחצי[[#This Row],[CycleNumber]]=1,AND(U836=1),AND(V836=1,מרקובחצי[[#This Row],[עד ועד]]&gt;K836),AND(W836=1,OR(מרקובחצי[[#This Row],[עד ועד]]&gt;K836,מרקובחצי[[#This Row],[עד ועד]]&lt;J836)))),1,""))</f>
        <v/>
      </c>
      <c r="R837" s="19" t="str">
        <f>IF(מרקובחצי[[#This Row],[CycleNumber]]&gt;1,IF(AND(O836=1,מרקובחצי[[#This Row],[עד ועד]]&lt;29),1,""),"")</f>
        <v/>
      </c>
      <c r="S837" s="19" t="str">
        <f>IF(מרקובחצי[[#This Row],[CycleNumber]]&gt;1,IF(OR(AND(O836=1,מרקובחצי[[#This Row],[עד ועד]]&gt;28),AND(P836=1),AND(Q836=1,מרקובחצי[[#This Row],[עד ועד]]&lt;32)),1,""),"")</f>
        <v/>
      </c>
      <c r="T837" s="19" t="str">
        <f>IF(מרקובחצי[[#This Row],[CycleNumber]]&gt;1,IF(AND(Q836=1,מרקובחצי[[#This Row],[עד ועד]]&gt;31),1,""),"")</f>
        <v/>
      </c>
      <c r="U837" s="19" t="str">
        <f>IF(מרקובחצי[[#This Row],[CycleNumber]]&gt;1,IF(AND(R836=1,מרקובחצי[[#This Row],[עד ועד]]&lt;29),1,IF(AND(U836=1,NOT(OR(מרקובחצי[[#This Row],[עד ועד]]&lt;J836,מרקובחצי[[#This Row],[עד ועד]]&gt;K836))),1,"")),"")</f>
        <v/>
      </c>
      <c r="V837" s="19">
        <f>IF(מרקובחצי[[#This Row],[CycleNumber]]&gt;1,IF(AND(SUM(R836:T836)=1,מרקובחצי[[#This Row],[עד ועד]]&gt;28,מרקובחצי[[#This Row],[עד ועד]]&lt;32),1,IF(OR(S836=1,AND(R836=1,מרקובחצי[[#This Row],[עד ועד]]&gt;28),AND(T836=1,מרקובחצי[[#This Row],[עד ועד]]&lt;32)),1,IF(AND(V836=1,NOT(OR(מרקובחצי[[#This Row],[עד ועד]]&lt;J836,מרקובחצי[[#This Row],[עד ועד]]&gt;K836))),1,""))),"")</f>
        <v>1</v>
      </c>
      <c r="W837" s="19" t="str">
        <f>IF(מרקובחצי[[#This Row],[CycleNumber]]&gt;1,IF(AND(T836=1,מרקובחצי[[#This Row],[עד ועד]]&gt;31),1,IF(AND(W836=1,NOT(OR(מרקובחצי[[#This Row],[עד ועד]]&lt;J836,מרקובחצי[[#This Row],[עד ועד]]&gt;K836))),1,"")),"")</f>
        <v/>
      </c>
      <c r="X837" s="19" t="str">
        <f>IF(AND(מרקובחצי[[#This Row],[CycleNumber]]&lt;$B838,SUM(מרקובחצי[[#This Row],[11]],R838)=2),1,"")</f>
        <v/>
      </c>
      <c r="Y837" s="19" t="str">
        <f>IF(AND(מרקובחצי[[#This Row],[CycleNumber]]&lt;$B838,SUM(מרקובחצי[[#This Row],[11]],S838)=2),1,"")</f>
        <v/>
      </c>
      <c r="Z837" s="19" t="str">
        <f>IF(AND(מרקובחצי[[#This Row],[CycleNumber]]&lt;$B838,SUM(מרקובחצי[[#This Row],[13]],S838)=2),1,"")</f>
        <v/>
      </c>
      <c r="AA837" s="19" t="str">
        <f>IF(AND(מרקובחצי[[#This Row],[CycleNumber]]&lt;$B838,SUM(מרקובחצי[[#This Row],[13]],T838)=2),1,"")</f>
        <v/>
      </c>
      <c r="AB837" s="19" t="str">
        <f>IF(AND(מרקובחצי[[#This Row],[CycleNumber]]&lt;$B838,SUM(מרקובחצי[[#This Row],[21]],U838)=2),1,"")</f>
        <v/>
      </c>
      <c r="AC837" s="19" t="str">
        <f>IF(AND(מרקובחצי[[#This Row],[CycleNumber]]&lt;$B838,SUM(מרקובחצי[[#This Row],[21]],V838)=2),1,"")</f>
        <v/>
      </c>
      <c r="AD837" s="19" t="str">
        <f>IF(AND(מרקובחצי[[#This Row],[CycleNumber]]&lt;$B838,SUM(מרקובחצי[[#This Row],[23]],V838)=2),1,"")</f>
        <v/>
      </c>
      <c r="AE837" s="19" t="str">
        <f>IF(AND(מרקובחצי[[#This Row],[CycleNumber]]&lt;$B838,SUM(מרקובחצי[[#This Row],[23]],W838)=2),1,"")</f>
        <v/>
      </c>
      <c r="AF837" s="19" t="str">
        <f>IF(AND(מרקובחצי[[#This Row],[CycleNumber]]&lt;$B838,SUM(מרקובחצי[[#This Row],[31]],O838)=2),1,"")</f>
        <v/>
      </c>
      <c r="AG837" s="19" t="str">
        <f>IF(AND(מרקובחצי[[#This Row],[CycleNumber]]&lt;$B838,SUM(מרקובחצי[[#This Row],[31]],P838)=2),1,"")</f>
        <v/>
      </c>
      <c r="AH837" s="19" t="str">
        <f>IF(AND(מרקובחצי[[#This Row],[CycleNumber]]&lt;$B838,SUM(מרקובחצי[[#This Row],[31]],Q838)=2),1,"")</f>
        <v/>
      </c>
      <c r="AI837" s="19" t="str">
        <f>IF(AND(מרקובחצי[[#This Row],[CycleNumber]]&lt;$B838,SUM(U837:U838)=2),1,"")</f>
        <v/>
      </c>
      <c r="AJ837" s="19" t="str">
        <f>IF(AND(מרקובחצי[[#This Row],[CycleNumber]]&lt;$B838,SUM(מרקובחצי[[#This Row],[32]],O838)=2),1,"")</f>
        <v/>
      </c>
      <c r="AK837" s="19" t="str">
        <f>IF(AND(מרקובחצי[[#This Row],[CycleNumber]]&lt;$B838,SUM(מרקובחצי[[#This Row],[32]],P838)=2),1,"")</f>
        <v/>
      </c>
      <c r="AL837" s="19" t="str">
        <f>IF(AND(מרקובחצי[[#This Row],[CycleNumber]]&lt;$B838,SUM(מרקובחצי[[#This Row],[32]],Q838)=2),1,"")</f>
        <v/>
      </c>
      <c r="AM837" s="19">
        <f>IF(AND(מרקובחצי[[#This Row],[CycleNumber]]&lt;$B838,SUM(V837:V838)=2),1,"")</f>
        <v>1</v>
      </c>
      <c r="AN837" s="19" t="str">
        <f>IF(AND(מרקובחצי[[#This Row],[CycleNumber]]&lt;$B838,SUM(מרקובחצי[[#This Row],[33]],O838)=2),1,"")</f>
        <v/>
      </c>
      <c r="AO837" s="19" t="str">
        <f>IF(AND(מרקובחצי[[#This Row],[CycleNumber]]&lt;$B838,SUM(מרקובחצי[[#This Row],[33]],P838)=2),1,"")</f>
        <v/>
      </c>
      <c r="AP837" s="19" t="str">
        <f>IF(AND(מרקובחצי[[#This Row],[CycleNumber]]&lt;$B838,SUM(מרקובחצי[[#This Row],[33]],Q838)=2),1,"")</f>
        <v/>
      </c>
      <c r="AQ837" s="19" t="str">
        <f>IF(AND(מרקובחצי[[#This Row],[CycleNumber]]&lt;$B838,SUM(W837:W838)=2),1,"")</f>
        <v/>
      </c>
      <c r="AR837" s="19" t="str">
        <f>IF(AND(מרקובחצי[[#This Row],[CycleNumber]]&lt;$B838,SUM(מרקובחצי[[#This Row],[12]],S838)=2),1,"")</f>
        <v/>
      </c>
      <c r="AS837" s="19" t="str">
        <f>IF(AND(מרקובחצי[[#This Row],[CycleNumber]]&lt;$B838,SUM(מרקובחצי[[#This Row],[22]],V838)=2),1,"")</f>
        <v/>
      </c>
      <c r="AT837" s="21">
        <f>SUM(מרקובחצי[[#This Row],[11]:[33]])</f>
        <v>1</v>
      </c>
    </row>
    <row r="838" spans="1:46" ht="15.6" x14ac:dyDescent="0.25">
      <c r="A838" s="19" t="s">
        <v>77</v>
      </c>
      <c r="B838" s="19">
        <v>8</v>
      </c>
      <c r="C838">
        <v>29</v>
      </c>
      <c r="D838" s="19">
        <f>מרקובחצי[[#This Row],[LengthofCycle]]+1</f>
        <v>30</v>
      </c>
      <c r="E838" t="str">
        <f>IF(IFERROR(LOOKUP(מרקובחצי[[#This Row],[ClientID]],קביעויות[הפלגה]),FALSE)=מרקובחצי[[#This Row],[ClientID]],1,"")</f>
        <v/>
      </c>
      <c r="F838" t="str">
        <f>IF(IFERROR(LOOKUP(מרקובחצי[[#This Row],[ClientID]],סוגחציקבוע[S31]),FALSE)=מרקובחצי[[#This Row],[ClientID]],1,"")</f>
        <v/>
      </c>
      <c r="G838">
        <f>IF(IFERROR(LOOKUP(מרקובחצי[[#This Row],[ClientID]],סוגחציקבוע[S32]),FALSE)=מרקובחצי[[#This Row],[ClientID]],1,"")</f>
        <v>1</v>
      </c>
      <c r="H838" t="str">
        <f>IF(IFERROR(LOOKUP(מרקובחצי[[#This Row],[ClientID]],סוגחציקבוע[S33]),FALSE)=מרקובחצי[[#This Row],[ClientID]],1,"")</f>
        <v/>
      </c>
      <c r="I838" t="str">
        <f>IF(IFERROR(LOOKUP(מרקובחצי[[#This Row],[ClientID]],סוגחציקבוע[S32&amp;33]),FALSE)=מרקובחצי[[#This Row],[ClientID]],1,"")</f>
        <v/>
      </c>
      <c r="J838" s="19">
        <f>IF(SUM(מרקובחצי[[#This Row],[11]:[13]])=1,מרקובחצי[[#This Row],[עד ועד]],IF(SUM(R837:T838)=1,IF(מרקובחצי[[#This Row],[עד ועד]]&lt;J837,מרקובחצי[[#This Row],[עד ועד]],J837),J837))</f>
        <v>29</v>
      </c>
      <c r="K838" s="19">
        <f>IF(SUM(מרקובחצי[[#This Row],[11]:[13]])=1,מרקובחצי[[#This Row],[עד ועד]],IF(SUM(R837:T838)=1,IF(מרקובחצי[[#This Row],[עד ועד]]&gt;K837,מרקובחצי[[#This Row],[עד ועד]],K837),K837))</f>
        <v>37</v>
      </c>
      <c r="L838" s="19" t="str">
        <f>IF(AND(SUM(מרקובחצי[[#This Row],[31]:[33]])=1,SUM(U837:W837)=0),מרקובחצי[[#This Row],[מקס]]-מרקובחצי[[#This Row],[מינ]],"")</f>
        <v/>
      </c>
      <c r="M83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38" s="19" t="str">
        <f t="shared" si="13"/>
        <v>S32</v>
      </c>
      <c r="O838" s="19" t="str">
        <f>IF(מרקובחצי[[#This Row],[קבעה הפלגה?]]=1,"",IF(AND(מרקובחצי[[#This Row],[עד ועד]]&lt;29,OR(מרקובחצי[[#This Row],[CycleNumber]]=1,AND(U837=1,OR(מרקובחצי[[#This Row],[עד ועד]]&lt;J837,מרקובחצי[[#This Row],[עד ועד]]&gt;K837)),AND(V837=1,מרקובחצי[[#This Row],[עד ועד]]&lt;J837),W837=1)),1,""))</f>
        <v/>
      </c>
      <c r="P838" s="19" t="str">
        <f>IF(מרקובחצי[[#This Row],[קבעה הפלגה?]]=1,"",IF(AND(מרקובחצי[[#This Row],[עד ועד]]&gt;28,מרקובחצי[[#This Row],[עד ועד]]&lt;32,OR(מרקובחצי[[#This Row],[CycleNumber]]=1,AND(U837=1),AND(V837=1,OR(מרקובחצי[[#This Row],[עד ועד]]&lt;J837,מרקובחצי[[#This Row],[עד ועד]]&gt;K837)),W837=1)),1,""))</f>
        <v/>
      </c>
      <c r="Q838" s="19" t="str">
        <f>IF(מרקובחצי[[#This Row],[קבעה הפלגה?]]=1,"",IF(AND(מרקובחצי[[#This Row],[עד ועד]]&gt;31,OR(מרקובחצי[[#This Row],[CycleNumber]]=1,AND(U837=1),AND(V837=1,מרקובחצי[[#This Row],[עד ועד]]&gt;K837),AND(W837=1,OR(מרקובחצי[[#This Row],[עד ועד]]&gt;K837,מרקובחצי[[#This Row],[עד ועד]]&lt;J837)))),1,""))</f>
        <v/>
      </c>
      <c r="R838" s="19" t="str">
        <f>IF(מרקובחצי[[#This Row],[CycleNumber]]&gt;1,IF(AND(O837=1,מרקובחצי[[#This Row],[עד ועד]]&lt;29),1,""),"")</f>
        <v/>
      </c>
      <c r="S838" s="19" t="str">
        <f>IF(מרקובחצי[[#This Row],[CycleNumber]]&gt;1,IF(OR(AND(O837=1,מרקובחצי[[#This Row],[עד ועד]]&gt;28),AND(P837=1),AND(Q837=1,מרקובחצי[[#This Row],[עד ועד]]&lt;32)),1,""),"")</f>
        <v/>
      </c>
      <c r="T838" s="19" t="str">
        <f>IF(מרקובחצי[[#This Row],[CycleNumber]]&gt;1,IF(AND(Q837=1,מרקובחצי[[#This Row],[עד ועד]]&gt;31),1,""),"")</f>
        <v/>
      </c>
      <c r="U838" s="19" t="str">
        <f>IF(מרקובחצי[[#This Row],[CycleNumber]]&gt;1,IF(AND(R837=1,מרקובחצי[[#This Row],[עד ועד]]&lt;29),1,IF(AND(U837=1,NOT(OR(מרקובחצי[[#This Row],[עד ועד]]&lt;J837,מרקובחצי[[#This Row],[עד ועד]]&gt;K837))),1,"")),"")</f>
        <v/>
      </c>
      <c r="V838" s="19">
        <f>IF(מרקובחצי[[#This Row],[CycleNumber]]&gt;1,IF(AND(SUM(R837:T837)=1,מרקובחצי[[#This Row],[עד ועד]]&gt;28,מרקובחצי[[#This Row],[עד ועד]]&lt;32),1,IF(OR(S837=1,AND(R837=1,מרקובחצי[[#This Row],[עד ועד]]&gt;28),AND(T837=1,מרקובחצי[[#This Row],[עד ועד]]&lt;32)),1,IF(AND(V837=1,NOT(OR(מרקובחצי[[#This Row],[עד ועד]]&lt;J837,מרקובחצי[[#This Row],[עד ועד]]&gt;K837))),1,""))),"")</f>
        <v>1</v>
      </c>
      <c r="W838" s="19" t="str">
        <f>IF(מרקובחצי[[#This Row],[CycleNumber]]&gt;1,IF(AND(T837=1,מרקובחצי[[#This Row],[עד ועד]]&gt;31),1,IF(AND(W837=1,NOT(OR(מרקובחצי[[#This Row],[עד ועד]]&lt;J837,מרקובחצי[[#This Row],[עד ועד]]&gt;K837))),1,"")),"")</f>
        <v/>
      </c>
      <c r="X838" s="19" t="str">
        <f>IF(AND(מרקובחצי[[#This Row],[CycleNumber]]&lt;$B839,SUM(מרקובחצי[[#This Row],[11]],R839)=2),1,"")</f>
        <v/>
      </c>
      <c r="Y838" s="19" t="str">
        <f>IF(AND(מרקובחצי[[#This Row],[CycleNumber]]&lt;$B839,SUM(מרקובחצי[[#This Row],[11]],S839)=2),1,"")</f>
        <v/>
      </c>
      <c r="Z838" s="19" t="str">
        <f>IF(AND(מרקובחצי[[#This Row],[CycleNumber]]&lt;$B839,SUM(מרקובחצי[[#This Row],[13]],S839)=2),1,"")</f>
        <v/>
      </c>
      <c r="AA838" s="19" t="str">
        <f>IF(AND(מרקובחצי[[#This Row],[CycleNumber]]&lt;$B839,SUM(מרקובחצי[[#This Row],[13]],T839)=2),1,"")</f>
        <v/>
      </c>
      <c r="AB838" s="19" t="str">
        <f>IF(AND(מרקובחצי[[#This Row],[CycleNumber]]&lt;$B839,SUM(מרקובחצי[[#This Row],[21]],U839)=2),1,"")</f>
        <v/>
      </c>
      <c r="AC838" s="19" t="str">
        <f>IF(AND(מרקובחצי[[#This Row],[CycleNumber]]&lt;$B839,SUM(מרקובחצי[[#This Row],[21]],V839)=2),1,"")</f>
        <v/>
      </c>
      <c r="AD838" s="19" t="str">
        <f>IF(AND(מרקובחצי[[#This Row],[CycleNumber]]&lt;$B839,SUM(מרקובחצי[[#This Row],[23]],V839)=2),1,"")</f>
        <v/>
      </c>
      <c r="AE838" s="19" t="str">
        <f>IF(AND(מרקובחצי[[#This Row],[CycleNumber]]&lt;$B839,SUM(מרקובחצי[[#This Row],[23]],W839)=2),1,"")</f>
        <v/>
      </c>
      <c r="AF838" s="19" t="str">
        <f>IF(AND(מרקובחצי[[#This Row],[CycleNumber]]&lt;$B839,SUM(מרקובחצי[[#This Row],[31]],O839)=2),1,"")</f>
        <v/>
      </c>
      <c r="AG838" s="19" t="str">
        <f>IF(AND(מרקובחצי[[#This Row],[CycleNumber]]&lt;$B839,SUM(מרקובחצי[[#This Row],[31]],P839)=2),1,"")</f>
        <v/>
      </c>
      <c r="AH838" s="19" t="str">
        <f>IF(AND(מרקובחצי[[#This Row],[CycleNumber]]&lt;$B839,SUM(מרקובחצי[[#This Row],[31]],Q839)=2),1,"")</f>
        <v/>
      </c>
      <c r="AI838" s="19" t="str">
        <f>IF(AND(מרקובחצי[[#This Row],[CycleNumber]]&lt;$B839,SUM(U838:U839)=2),1,"")</f>
        <v/>
      </c>
      <c r="AJ838" s="19" t="str">
        <f>IF(AND(מרקובחצי[[#This Row],[CycleNumber]]&lt;$B839,SUM(מרקובחצי[[#This Row],[32]],O839)=2),1,"")</f>
        <v/>
      </c>
      <c r="AK838" s="19" t="str">
        <f>IF(AND(מרקובחצי[[#This Row],[CycleNumber]]&lt;$B839,SUM(מרקובחצי[[#This Row],[32]],P839)=2),1,"")</f>
        <v/>
      </c>
      <c r="AL838" s="19" t="str">
        <f>IF(AND(מרקובחצי[[#This Row],[CycleNumber]]&lt;$B839,SUM(מרקובחצי[[#This Row],[32]],Q839)=2),1,"")</f>
        <v/>
      </c>
      <c r="AM838" s="19">
        <f>IF(AND(מרקובחצי[[#This Row],[CycleNumber]]&lt;$B839,SUM(V838:V839)=2),1,"")</f>
        <v>1</v>
      </c>
      <c r="AN838" s="19" t="str">
        <f>IF(AND(מרקובחצי[[#This Row],[CycleNumber]]&lt;$B839,SUM(מרקובחצי[[#This Row],[33]],O839)=2),1,"")</f>
        <v/>
      </c>
      <c r="AO838" s="19" t="str">
        <f>IF(AND(מרקובחצי[[#This Row],[CycleNumber]]&lt;$B839,SUM(מרקובחצי[[#This Row],[33]],P839)=2),1,"")</f>
        <v/>
      </c>
      <c r="AP838" s="19" t="str">
        <f>IF(AND(מרקובחצי[[#This Row],[CycleNumber]]&lt;$B839,SUM(מרקובחצי[[#This Row],[33]],Q839)=2),1,"")</f>
        <v/>
      </c>
      <c r="AQ838" s="19" t="str">
        <f>IF(AND(מרקובחצי[[#This Row],[CycleNumber]]&lt;$B839,SUM(W838:W839)=2),1,"")</f>
        <v/>
      </c>
      <c r="AR838" s="19" t="str">
        <f>IF(AND(מרקובחצי[[#This Row],[CycleNumber]]&lt;$B839,SUM(מרקובחצי[[#This Row],[12]],S839)=2),1,"")</f>
        <v/>
      </c>
      <c r="AS838" s="19" t="str">
        <f>IF(AND(מרקובחצי[[#This Row],[CycleNumber]]&lt;$B839,SUM(מרקובחצי[[#This Row],[22]],V839)=2),1,"")</f>
        <v/>
      </c>
      <c r="AT838" s="21">
        <f>SUM(מרקובחצי[[#This Row],[11]:[33]])</f>
        <v>1</v>
      </c>
    </row>
    <row r="839" spans="1:46" ht="15.6" x14ac:dyDescent="0.25">
      <c r="A839" s="19" t="s">
        <v>77</v>
      </c>
      <c r="B839" s="19">
        <v>9</v>
      </c>
      <c r="C839">
        <v>30</v>
      </c>
      <c r="D839" s="19">
        <f>מרקובחצי[[#This Row],[LengthofCycle]]+1</f>
        <v>31</v>
      </c>
      <c r="E839" t="str">
        <f>IF(IFERROR(LOOKUP(מרקובחצי[[#This Row],[ClientID]],קביעויות[הפלגה]),FALSE)=מרקובחצי[[#This Row],[ClientID]],1,"")</f>
        <v/>
      </c>
      <c r="F839" t="str">
        <f>IF(IFERROR(LOOKUP(מרקובחצי[[#This Row],[ClientID]],סוגחציקבוע[S31]),FALSE)=מרקובחצי[[#This Row],[ClientID]],1,"")</f>
        <v/>
      </c>
      <c r="G839">
        <f>IF(IFERROR(LOOKUP(מרקובחצי[[#This Row],[ClientID]],סוגחציקבוע[S32]),FALSE)=מרקובחצי[[#This Row],[ClientID]],1,"")</f>
        <v>1</v>
      </c>
      <c r="H839" t="str">
        <f>IF(IFERROR(LOOKUP(מרקובחצי[[#This Row],[ClientID]],סוגחציקבוע[S33]),FALSE)=מרקובחצי[[#This Row],[ClientID]],1,"")</f>
        <v/>
      </c>
      <c r="I839" t="str">
        <f>IF(IFERROR(LOOKUP(מרקובחצי[[#This Row],[ClientID]],סוגחציקבוע[S32&amp;33]),FALSE)=מרקובחצי[[#This Row],[ClientID]],1,"")</f>
        <v/>
      </c>
      <c r="J839" s="19">
        <f>IF(SUM(מרקובחצי[[#This Row],[11]:[13]])=1,מרקובחצי[[#This Row],[עד ועד]],IF(SUM(R838:T839)=1,IF(מרקובחצי[[#This Row],[עד ועד]]&lt;J838,מרקובחצי[[#This Row],[עד ועד]],J838),J838))</f>
        <v>29</v>
      </c>
      <c r="K839" s="19">
        <f>IF(SUM(מרקובחצי[[#This Row],[11]:[13]])=1,מרקובחצי[[#This Row],[עד ועד]],IF(SUM(R838:T839)=1,IF(מרקובחצי[[#This Row],[עד ועד]]&gt;K838,מרקובחצי[[#This Row],[עד ועד]],K838),K838))</f>
        <v>37</v>
      </c>
      <c r="L839" s="19" t="str">
        <f>IF(AND(SUM(מרקובחצי[[#This Row],[31]:[33]])=1,SUM(U838:W838)=0),מרקובחצי[[#This Row],[מקס]]-מרקובחצי[[#This Row],[מינ]],"")</f>
        <v/>
      </c>
      <c r="M83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39" s="19" t="str">
        <f t="shared" si="13"/>
        <v>S32</v>
      </c>
      <c r="O839" s="19" t="str">
        <f>IF(מרקובחצי[[#This Row],[קבעה הפלגה?]]=1,"",IF(AND(מרקובחצי[[#This Row],[עד ועד]]&lt;29,OR(מרקובחצי[[#This Row],[CycleNumber]]=1,AND(U838=1,OR(מרקובחצי[[#This Row],[עד ועד]]&lt;J838,מרקובחצי[[#This Row],[עד ועד]]&gt;K838)),AND(V838=1,מרקובחצי[[#This Row],[עד ועד]]&lt;J838),W838=1)),1,""))</f>
        <v/>
      </c>
      <c r="P839" s="19" t="str">
        <f>IF(מרקובחצי[[#This Row],[קבעה הפלגה?]]=1,"",IF(AND(מרקובחצי[[#This Row],[עד ועד]]&gt;28,מרקובחצי[[#This Row],[עד ועד]]&lt;32,OR(מרקובחצי[[#This Row],[CycleNumber]]=1,AND(U838=1),AND(V838=1,OR(מרקובחצי[[#This Row],[עד ועד]]&lt;J838,מרקובחצי[[#This Row],[עד ועד]]&gt;K838)),W838=1)),1,""))</f>
        <v/>
      </c>
      <c r="Q839" s="19" t="str">
        <f>IF(מרקובחצי[[#This Row],[קבעה הפלגה?]]=1,"",IF(AND(מרקובחצי[[#This Row],[עד ועד]]&gt;31,OR(מרקובחצי[[#This Row],[CycleNumber]]=1,AND(U838=1),AND(V838=1,מרקובחצי[[#This Row],[עד ועד]]&gt;K838),AND(W838=1,OR(מרקובחצי[[#This Row],[עד ועד]]&gt;K838,מרקובחצי[[#This Row],[עד ועד]]&lt;J838)))),1,""))</f>
        <v/>
      </c>
      <c r="R839" s="19" t="str">
        <f>IF(מרקובחצי[[#This Row],[CycleNumber]]&gt;1,IF(AND(O838=1,מרקובחצי[[#This Row],[עד ועד]]&lt;29),1,""),"")</f>
        <v/>
      </c>
      <c r="S839" s="19" t="str">
        <f>IF(מרקובחצי[[#This Row],[CycleNumber]]&gt;1,IF(OR(AND(O838=1,מרקובחצי[[#This Row],[עד ועד]]&gt;28),AND(P838=1),AND(Q838=1,מרקובחצי[[#This Row],[עד ועד]]&lt;32)),1,""),"")</f>
        <v/>
      </c>
      <c r="T839" s="19" t="str">
        <f>IF(מרקובחצי[[#This Row],[CycleNumber]]&gt;1,IF(AND(Q838=1,מרקובחצי[[#This Row],[עד ועד]]&gt;31),1,""),"")</f>
        <v/>
      </c>
      <c r="U839" s="19" t="str">
        <f>IF(מרקובחצי[[#This Row],[CycleNumber]]&gt;1,IF(AND(R838=1,מרקובחצי[[#This Row],[עד ועד]]&lt;29),1,IF(AND(U838=1,NOT(OR(מרקובחצי[[#This Row],[עד ועד]]&lt;J838,מרקובחצי[[#This Row],[עד ועד]]&gt;K838))),1,"")),"")</f>
        <v/>
      </c>
      <c r="V839" s="19">
        <f>IF(מרקובחצי[[#This Row],[CycleNumber]]&gt;1,IF(AND(SUM(R838:T838)=1,מרקובחצי[[#This Row],[עד ועד]]&gt;28,מרקובחצי[[#This Row],[עד ועד]]&lt;32),1,IF(OR(S838=1,AND(R838=1,מרקובחצי[[#This Row],[עד ועד]]&gt;28),AND(T838=1,מרקובחצי[[#This Row],[עד ועד]]&lt;32)),1,IF(AND(V838=1,NOT(OR(מרקובחצי[[#This Row],[עד ועד]]&lt;J838,מרקובחצי[[#This Row],[עד ועד]]&gt;K838))),1,""))),"")</f>
        <v>1</v>
      </c>
      <c r="W839" s="19" t="str">
        <f>IF(מרקובחצי[[#This Row],[CycleNumber]]&gt;1,IF(AND(T838=1,מרקובחצי[[#This Row],[עד ועד]]&gt;31),1,IF(AND(W838=1,NOT(OR(מרקובחצי[[#This Row],[עד ועד]]&lt;J838,מרקובחצי[[#This Row],[עד ועד]]&gt;K838))),1,"")),"")</f>
        <v/>
      </c>
      <c r="X839" s="19" t="str">
        <f>IF(AND(מרקובחצי[[#This Row],[CycleNumber]]&lt;$B840,SUM(מרקובחצי[[#This Row],[11]],R840)=2),1,"")</f>
        <v/>
      </c>
      <c r="Y839" s="19" t="str">
        <f>IF(AND(מרקובחצי[[#This Row],[CycleNumber]]&lt;$B840,SUM(מרקובחצי[[#This Row],[11]],S840)=2),1,"")</f>
        <v/>
      </c>
      <c r="Z839" s="19" t="str">
        <f>IF(AND(מרקובחצי[[#This Row],[CycleNumber]]&lt;$B840,SUM(מרקובחצי[[#This Row],[13]],S840)=2),1,"")</f>
        <v/>
      </c>
      <c r="AA839" s="19" t="str">
        <f>IF(AND(מרקובחצי[[#This Row],[CycleNumber]]&lt;$B840,SUM(מרקובחצי[[#This Row],[13]],T840)=2),1,"")</f>
        <v/>
      </c>
      <c r="AB839" s="19" t="str">
        <f>IF(AND(מרקובחצי[[#This Row],[CycleNumber]]&lt;$B840,SUM(מרקובחצי[[#This Row],[21]],U840)=2),1,"")</f>
        <v/>
      </c>
      <c r="AC839" s="19" t="str">
        <f>IF(AND(מרקובחצי[[#This Row],[CycleNumber]]&lt;$B840,SUM(מרקובחצי[[#This Row],[21]],V840)=2),1,"")</f>
        <v/>
      </c>
      <c r="AD839" s="19" t="str">
        <f>IF(AND(מרקובחצי[[#This Row],[CycleNumber]]&lt;$B840,SUM(מרקובחצי[[#This Row],[23]],V840)=2),1,"")</f>
        <v/>
      </c>
      <c r="AE839" s="19" t="str">
        <f>IF(AND(מרקובחצי[[#This Row],[CycleNumber]]&lt;$B840,SUM(מרקובחצי[[#This Row],[23]],W840)=2),1,"")</f>
        <v/>
      </c>
      <c r="AF839" s="19" t="str">
        <f>IF(AND(מרקובחצי[[#This Row],[CycleNumber]]&lt;$B840,SUM(מרקובחצי[[#This Row],[31]],O840)=2),1,"")</f>
        <v/>
      </c>
      <c r="AG839" s="19" t="str">
        <f>IF(AND(מרקובחצי[[#This Row],[CycleNumber]]&lt;$B840,SUM(מרקובחצי[[#This Row],[31]],P840)=2),1,"")</f>
        <v/>
      </c>
      <c r="AH839" s="19" t="str">
        <f>IF(AND(מרקובחצי[[#This Row],[CycleNumber]]&lt;$B840,SUM(מרקובחצי[[#This Row],[31]],Q840)=2),1,"")</f>
        <v/>
      </c>
      <c r="AI839" s="19" t="str">
        <f>IF(AND(מרקובחצי[[#This Row],[CycleNumber]]&lt;$B840,SUM(U839:U840)=2),1,"")</f>
        <v/>
      </c>
      <c r="AJ839" s="19" t="str">
        <f>IF(AND(מרקובחצי[[#This Row],[CycleNumber]]&lt;$B840,SUM(מרקובחצי[[#This Row],[32]],O840)=2),1,"")</f>
        <v/>
      </c>
      <c r="AK839" s="19" t="str">
        <f>IF(AND(מרקובחצי[[#This Row],[CycleNumber]]&lt;$B840,SUM(מרקובחצי[[#This Row],[32]],P840)=2),1,"")</f>
        <v/>
      </c>
      <c r="AL839" s="19" t="str">
        <f>IF(AND(מרקובחצי[[#This Row],[CycleNumber]]&lt;$B840,SUM(מרקובחצי[[#This Row],[32]],Q840)=2),1,"")</f>
        <v/>
      </c>
      <c r="AM839" s="19">
        <f>IF(AND(מרקובחצי[[#This Row],[CycleNumber]]&lt;$B840,SUM(V839:V840)=2),1,"")</f>
        <v>1</v>
      </c>
      <c r="AN839" s="19" t="str">
        <f>IF(AND(מרקובחצי[[#This Row],[CycleNumber]]&lt;$B840,SUM(מרקובחצי[[#This Row],[33]],O840)=2),1,"")</f>
        <v/>
      </c>
      <c r="AO839" s="19" t="str">
        <f>IF(AND(מרקובחצי[[#This Row],[CycleNumber]]&lt;$B840,SUM(מרקובחצי[[#This Row],[33]],P840)=2),1,"")</f>
        <v/>
      </c>
      <c r="AP839" s="19" t="str">
        <f>IF(AND(מרקובחצי[[#This Row],[CycleNumber]]&lt;$B840,SUM(מרקובחצי[[#This Row],[33]],Q840)=2),1,"")</f>
        <v/>
      </c>
      <c r="AQ839" s="19" t="str">
        <f>IF(AND(מרקובחצי[[#This Row],[CycleNumber]]&lt;$B840,SUM(W839:W840)=2),1,"")</f>
        <v/>
      </c>
      <c r="AR839" s="19" t="str">
        <f>IF(AND(מרקובחצי[[#This Row],[CycleNumber]]&lt;$B840,SUM(מרקובחצי[[#This Row],[12]],S840)=2),1,"")</f>
        <v/>
      </c>
      <c r="AS839" s="19" t="str">
        <f>IF(AND(מרקובחצי[[#This Row],[CycleNumber]]&lt;$B840,SUM(מרקובחצי[[#This Row],[22]],V840)=2),1,"")</f>
        <v/>
      </c>
      <c r="AT839" s="21">
        <f>SUM(מרקובחצי[[#This Row],[11]:[33]])</f>
        <v>1</v>
      </c>
    </row>
    <row r="840" spans="1:46" ht="15.6" x14ac:dyDescent="0.25">
      <c r="A840" s="19" t="s">
        <v>77</v>
      </c>
      <c r="B840" s="19">
        <v>10</v>
      </c>
      <c r="C840">
        <v>28</v>
      </c>
      <c r="D840" s="19">
        <f>מרקובחצי[[#This Row],[LengthofCycle]]+1</f>
        <v>29</v>
      </c>
      <c r="E840" t="str">
        <f>IF(IFERROR(LOOKUP(מרקובחצי[[#This Row],[ClientID]],קביעויות[הפלגה]),FALSE)=מרקובחצי[[#This Row],[ClientID]],1,"")</f>
        <v/>
      </c>
      <c r="F840" t="str">
        <f>IF(IFERROR(LOOKUP(מרקובחצי[[#This Row],[ClientID]],סוגחציקבוע[S31]),FALSE)=מרקובחצי[[#This Row],[ClientID]],1,"")</f>
        <v/>
      </c>
      <c r="G840">
        <f>IF(IFERROR(LOOKUP(מרקובחצי[[#This Row],[ClientID]],סוגחציקבוע[S32]),FALSE)=מרקובחצי[[#This Row],[ClientID]],1,"")</f>
        <v>1</v>
      </c>
      <c r="H840" t="str">
        <f>IF(IFERROR(LOOKUP(מרקובחצי[[#This Row],[ClientID]],סוגחציקבוע[S33]),FALSE)=מרקובחצי[[#This Row],[ClientID]],1,"")</f>
        <v/>
      </c>
      <c r="I840" t="str">
        <f>IF(IFERROR(LOOKUP(מרקובחצי[[#This Row],[ClientID]],סוגחציקבוע[S32&amp;33]),FALSE)=מרקובחצי[[#This Row],[ClientID]],1,"")</f>
        <v/>
      </c>
      <c r="J840" s="19">
        <f>IF(SUM(מרקובחצי[[#This Row],[11]:[13]])=1,מרקובחצי[[#This Row],[עד ועד]],IF(SUM(R839:T840)=1,IF(מרקובחצי[[#This Row],[עד ועד]]&lt;J839,מרקובחצי[[#This Row],[עד ועד]],J839),J839))</f>
        <v>29</v>
      </c>
      <c r="K840" s="19">
        <f>IF(SUM(מרקובחצי[[#This Row],[11]:[13]])=1,מרקובחצי[[#This Row],[עד ועד]],IF(SUM(R839:T840)=1,IF(מרקובחצי[[#This Row],[עד ועד]]&gt;K839,מרקובחצי[[#This Row],[עד ועד]],K839),K839))</f>
        <v>37</v>
      </c>
      <c r="L840" s="19" t="str">
        <f>IF(AND(SUM(מרקובחצי[[#This Row],[31]:[33]])=1,SUM(U839:W839)=0),מרקובחצי[[#This Row],[מקס]]-מרקובחצי[[#This Row],[מינ]],"")</f>
        <v/>
      </c>
      <c r="M84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40" s="19" t="str">
        <f t="shared" si="13"/>
        <v>S32</v>
      </c>
      <c r="O840" s="19" t="str">
        <f>IF(מרקובחצי[[#This Row],[קבעה הפלגה?]]=1,"",IF(AND(מרקובחצי[[#This Row],[עד ועד]]&lt;29,OR(מרקובחצי[[#This Row],[CycleNumber]]=1,AND(U839=1,OR(מרקובחצי[[#This Row],[עד ועד]]&lt;J839,מרקובחצי[[#This Row],[עד ועד]]&gt;K839)),AND(V839=1,מרקובחצי[[#This Row],[עד ועד]]&lt;J839),W839=1)),1,""))</f>
        <v/>
      </c>
      <c r="P840" s="19" t="str">
        <f>IF(מרקובחצי[[#This Row],[קבעה הפלגה?]]=1,"",IF(AND(מרקובחצי[[#This Row],[עד ועד]]&gt;28,מרקובחצי[[#This Row],[עד ועד]]&lt;32,OR(מרקובחצי[[#This Row],[CycleNumber]]=1,AND(U839=1),AND(V839=1,OR(מרקובחצי[[#This Row],[עד ועד]]&lt;J839,מרקובחצי[[#This Row],[עד ועד]]&gt;K839)),W839=1)),1,""))</f>
        <v/>
      </c>
      <c r="Q840" s="19" t="str">
        <f>IF(מרקובחצי[[#This Row],[קבעה הפלגה?]]=1,"",IF(AND(מרקובחצי[[#This Row],[עד ועד]]&gt;31,OR(מרקובחצי[[#This Row],[CycleNumber]]=1,AND(U839=1),AND(V839=1,מרקובחצי[[#This Row],[עד ועד]]&gt;K839),AND(W839=1,OR(מרקובחצי[[#This Row],[עד ועד]]&gt;K839,מרקובחצי[[#This Row],[עד ועד]]&lt;J839)))),1,""))</f>
        <v/>
      </c>
      <c r="R840" s="19" t="str">
        <f>IF(מרקובחצי[[#This Row],[CycleNumber]]&gt;1,IF(AND(O839=1,מרקובחצי[[#This Row],[עד ועד]]&lt;29),1,""),"")</f>
        <v/>
      </c>
      <c r="S840" s="19" t="str">
        <f>IF(מרקובחצי[[#This Row],[CycleNumber]]&gt;1,IF(OR(AND(O839=1,מרקובחצי[[#This Row],[עד ועד]]&gt;28),AND(P839=1),AND(Q839=1,מרקובחצי[[#This Row],[עד ועד]]&lt;32)),1,""),"")</f>
        <v/>
      </c>
      <c r="T840" s="19" t="str">
        <f>IF(מרקובחצי[[#This Row],[CycleNumber]]&gt;1,IF(AND(Q839=1,מרקובחצי[[#This Row],[עד ועד]]&gt;31),1,""),"")</f>
        <v/>
      </c>
      <c r="U840" s="19" t="str">
        <f>IF(מרקובחצי[[#This Row],[CycleNumber]]&gt;1,IF(AND(R839=1,מרקובחצי[[#This Row],[עד ועד]]&lt;29),1,IF(AND(U839=1,NOT(OR(מרקובחצי[[#This Row],[עד ועד]]&lt;J839,מרקובחצי[[#This Row],[עד ועד]]&gt;K839))),1,"")),"")</f>
        <v/>
      </c>
      <c r="V840" s="19">
        <f>IF(מרקובחצי[[#This Row],[CycleNumber]]&gt;1,IF(AND(SUM(R839:T839)=1,מרקובחצי[[#This Row],[עד ועד]]&gt;28,מרקובחצי[[#This Row],[עד ועד]]&lt;32),1,IF(OR(S839=1,AND(R839=1,מרקובחצי[[#This Row],[עד ועד]]&gt;28),AND(T839=1,מרקובחצי[[#This Row],[עד ועד]]&lt;32)),1,IF(AND(V839=1,NOT(OR(מרקובחצי[[#This Row],[עד ועד]]&lt;J839,מרקובחצי[[#This Row],[עד ועד]]&gt;K839))),1,""))),"")</f>
        <v>1</v>
      </c>
      <c r="W840" s="19" t="str">
        <f>IF(מרקובחצי[[#This Row],[CycleNumber]]&gt;1,IF(AND(T839=1,מרקובחצי[[#This Row],[עד ועד]]&gt;31),1,IF(AND(W839=1,NOT(OR(מרקובחצי[[#This Row],[עד ועד]]&lt;J839,מרקובחצי[[#This Row],[עד ועד]]&gt;K839))),1,"")),"")</f>
        <v/>
      </c>
      <c r="X840" s="19" t="str">
        <f>IF(AND(מרקובחצי[[#This Row],[CycleNumber]]&lt;$B841,SUM(מרקובחצי[[#This Row],[11]],R841)=2),1,"")</f>
        <v/>
      </c>
      <c r="Y840" s="19" t="str">
        <f>IF(AND(מרקובחצי[[#This Row],[CycleNumber]]&lt;$B841,SUM(מרקובחצי[[#This Row],[11]],S841)=2),1,"")</f>
        <v/>
      </c>
      <c r="Z840" s="19" t="str">
        <f>IF(AND(מרקובחצי[[#This Row],[CycleNumber]]&lt;$B841,SUM(מרקובחצי[[#This Row],[13]],S841)=2),1,"")</f>
        <v/>
      </c>
      <c r="AA840" s="19" t="str">
        <f>IF(AND(מרקובחצי[[#This Row],[CycleNumber]]&lt;$B841,SUM(מרקובחצי[[#This Row],[13]],T841)=2),1,"")</f>
        <v/>
      </c>
      <c r="AB840" s="19" t="str">
        <f>IF(AND(מרקובחצי[[#This Row],[CycleNumber]]&lt;$B841,SUM(מרקובחצי[[#This Row],[21]],U841)=2),1,"")</f>
        <v/>
      </c>
      <c r="AC840" s="19" t="str">
        <f>IF(AND(מרקובחצי[[#This Row],[CycleNumber]]&lt;$B841,SUM(מרקובחצי[[#This Row],[21]],V841)=2),1,"")</f>
        <v/>
      </c>
      <c r="AD840" s="19" t="str">
        <f>IF(AND(מרקובחצי[[#This Row],[CycleNumber]]&lt;$B841,SUM(מרקובחצי[[#This Row],[23]],V841)=2),1,"")</f>
        <v/>
      </c>
      <c r="AE840" s="19" t="str">
        <f>IF(AND(מרקובחצי[[#This Row],[CycleNumber]]&lt;$B841,SUM(מרקובחצי[[#This Row],[23]],W841)=2),1,"")</f>
        <v/>
      </c>
      <c r="AF840" s="19" t="str">
        <f>IF(AND(מרקובחצי[[#This Row],[CycleNumber]]&lt;$B841,SUM(מרקובחצי[[#This Row],[31]],O841)=2),1,"")</f>
        <v/>
      </c>
      <c r="AG840" s="19" t="str">
        <f>IF(AND(מרקובחצי[[#This Row],[CycleNumber]]&lt;$B841,SUM(מרקובחצי[[#This Row],[31]],P841)=2),1,"")</f>
        <v/>
      </c>
      <c r="AH840" s="19" t="str">
        <f>IF(AND(מרקובחצי[[#This Row],[CycleNumber]]&lt;$B841,SUM(מרקובחצי[[#This Row],[31]],Q841)=2),1,"")</f>
        <v/>
      </c>
      <c r="AI840" s="19" t="str">
        <f>IF(AND(מרקובחצי[[#This Row],[CycleNumber]]&lt;$B841,SUM(U840:U841)=2),1,"")</f>
        <v/>
      </c>
      <c r="AJ840" s="19" t="str">
        <f>IF(AND(מרקובחצי[[#This Row],[CycleNumber]]&lt;$B841,SUM(מרקובחצי[[#This Row],[32]],O841)=2),1,"")</f>
        <v/>
      </c>
      <c r="AK840" s="19" t="str">
        <f>IF(AND(מרקובחצי[[#This Row],[CycleNumber]]&lt;$B841,SUM(מרקובחצי[[#This Row],[32]],P841)=2),1,"")</f>
        <v/>
      </c>
      <c r="AL840" s="19" t="str">
        <f>IF(AND(מרקובחצי[[#This Row],[CycleNumber]]&lt;$B841,SUM(מרקובחצי[[#This Row],[32]],Q841)=2),1,"")</f>
        <v/>
      </c>
      <c r="AM840" s="19">
        <f>IF(AND(מרקובחצי[[#This Row],[CycleNumber]]&lt;$B841,SUM(V840:V841)=2),1,"")</f>
        <v>1</v>
      </c>
      <c r="AN840" s="19" t="str">
        <f>IF(AND(מרקובחצי[[#This Row],[CycleNumber]]&lt;$B841,SUM(מרקובחצי[[#This Row],[33]],O841)=2),1,"")</f>
        <v/>
      </c>
      <c r="AO840" s="19" t="str">
        <f>IF(AND(מרקובחצי[[#This Row],[CycleNumber]]&lt;$B841,SUM(מרקובחצי[[#This Row],[33]],P841)=2),1,"")</f>
        <v/>
      </c>
      <c r="AP840" s="19" t="str">
        <f>IF(AND(מרקובחצי[[#This Row],[CycleNumber]]&lt;$B841,SUM(מרקובחצי[[#This Row],[33]],Q841)=2),1,"")</f>
        <v/>
      </c>
      <c r="AQ840" s="19" t="str">
        <f>IF(AND(מרקובחצי[[#This Row],[CycleNumber]]&lt;$B841,SUM(W840:W841)=2),1,"")</f>
        <v/>
      </c>
      <c r="AR840" s="19" t="str">
        <f>IF(AND(מרקובחצי[[#This Row],[CycleNumber]]&lt;$B841,SUM(מרקובחצי[[#This Row],[12]],S841)=2),1,"")</f>
        <v/>
      </c>
      <c r="AS840" s="19" t="str">
        <f>IF(AND(מרקובחצי[[#This Row],[CycleNumber]]&lt;$B841,SUM(מרקובחצי[[#This Row],[22]],V841)=2),1,"")</f>
        <v/>
      </c>
      <c r="AT840" s="21">
        <f>SUM(מרקובחצי[[#This Row],[11]:[33]])</f>
        <v>1</v>
      </c>
    </row>
    <row r="841" spans="1:46" ht="15.6" x14ac:dyDescent="0.25">
      <c r="A841" s="19" t="s">
        <v>77</v>
      </c>
      <c r="B841" s="19">
        <v>11</v>
      </c>
      <c r="C841">
        <v>36</v>
      </c>
      <c r="D841" s="19">
        <f>מרקובחצי[[#This Row],[LengthofCycle]]+1</f>
        <v>37</v>
      </c>
      <c r="E841" t="str">
        <f>IF(IFERROR(LOOKUP(מרקובחצי[[#This Row],[ClientID]],קביעויות[הפלגה]),FALSE)=מרקובחצי[[#This Row],[ClientID]],1,"")</f>
        <v/>
      </c>
      <c r="F841" t="str">
        <f>IF(IFERROR(LOOKUP(מרקובחצי[[#This Row],[ClientID]],סוגחציקבוע[S31]),FALSE)=מרקובחצי[[#This Row],[ClientID]],1,"")</f>
        <v/>
      </c>
      <c r="G841">
        <f>IF(IFERROR(LOOKUP(מרקובחצי[[#This Row],[ClientID]],סוגחציקבוע[S32]),FALSE)=מרקובחצי[[#This Row],[ClientID]],1,"")</f>
        <v>1</v>
      </c>
      <c r="H841" t="str">
        <f>IF(IFERROR(LOOKUP(מרקובחצי[[#This Row],[ClientID]],סוגחציקבוע[S33]),FALSE)=מרקובחצי[[#This Row],[ClientID]],1,"")</f>
        <v/>
      </c>
      <c r="I841" t="str">
        <f>IF(IFERROR(LOOKUP(מרקובחצי[[#This Row],[ClientID]],סוגחציקבוע[S32&amp;33]),FALSE)=מרקובחצי[[#This Row],[ClientID]],1,"")</f>
        <v/>
      </c>
      <c r="J841" s="19">
        <f>IF(SUM(מרקובחצי[[#This Row],[11]:[13]])=1,מרקובחצי[[#This Row],[עד ועד]],IF(SUM(R840:T841)=1,IF(מרקובחצי[[#This Row],[עד ועד]]&lt;J840,מרקובחצי[[#This Row],[עד ועד]],J840),J840))</f>
        <v>29</v>
      </c>
      <c r="K841" s="19">
        <f>IF(SUM(מרקובחצי[[#This Row],[11]:[13]])=1,מרקובחצי[[#This Row],[עד ועד]],IF(SUM(R840:T841)=1,IF(מרקובחצי[[#This Row],[עד ועד]]&gt;K840,מרקובחצי[[#This Row],[עד ועד]],K840),K840))</f>
        <v>37</v>
      </c>
      <c r="L841" s="19" t="str">
        <f>IF(AND(SUM(מרקובחצי[[#This Row],[31]:[33]])=1,SUM(U840:W840)=0),מרקובחצי[[#This Row],[מקס]]-מרקובחצי[[#This Row],[מינ]],"")</f>
        <v/>
      </c>
      <c r="M84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41" s="19" t="str">
        <f t="shared" si="13"/>
        <v>S32</v>
      </c>
      <c r="O841" s="19" t="str">
        <f>IF(מרקובחצי[[#This Row],[קבעה הפלגה?]]=1,"",IF(AND(מרקובחצי[[#This Row],[עד ועד]]&lt;29,OR(מרקובחצי[[#This Row],[CycleNumber]]=1,AND(U840=1,OR(מרקובחצי[[#This Row],[עד ועד]]&lt;J840,מרקובחצי[[#This Row],[עד ועד]]&gt;K840)),AND(V840=1,מרקובחצי[[#This Row],[עד ועד]]&lt;J840),W840=1)),1,""))</f>
        <v/>
      </c>
      <c r="P841" s="19" t="str">
        <f>IF(מרקובחצי[[#This Row],[קבעה הפלגה?]]=1,"",IF(AND(מרקובחצי[[#This Row],[עד ועד]]&gt;28,מרקובחצי[[#This Row],[עד ועד]]&lt;32,OR(מרקובחצי[[#This Row],[CycleNumber]]=1,AND(U840=1),AND(V840=1,OR(מרקובחצי[[#This Row],[עד ועד]]&lt;J840,מרקובחצי[[#This Row],[עד ועד]]&gt;K840)),W840=1)),1,""))</f>
        <v/>
      </c>
      <c r="Q841" s="19" t="str">
        <f>IF(מרקובחצי[[#This Row],[קבעה הפלגה?]]=1,"",IF(AND(מרקובחצי[[#This Row],[עד ועד]]&gt;31,OR(מרקובחצי[[#This Row],[CycleNumber]]=1,AND(U840=1),AND(V840=1,מרקובחצי[[#This Row],[עד ועד]]&gt;K840),AND(W840=1,OR(מרקובחצי[[#This Row],[עד ועד]]&gt;K840,מרקובחצי[[#This Row],[עד ועד]]&lt;J840)))),1,""))</f>
        <v/>
      </c>
      <c r="R841" s="19" t="str">
        <f>IF(מרקובחצי[[#This Row],[CycleNumber]]&gt;1,IF(AND(O840=1,מרקובחצי[[#This Row],[עד ועד]]&lt;29),1,""),"")</f>
        <v/>
      </c>
      <c r="S841" s="19" t="str">
        <f>IF(מרקובחצי[[#This Row],[CycleNumber]]&gt;1,IF(OR(AND(O840=1,מרקובחצי[[#This Row],[עד ועד]]&gt;28),AND(P840=1),AND(Q840=1,מרקובחצי[[#This Row],[עד ועד]]&lt;32)),1,""),"")</f>
        <v/>
      </c>
      <c r="T841" s="19" t="str">
        <f>IF(מרקובחצי[[#This Row],[CycleNumber]]&gt;1,IF(AND(Q840=1,מרקובחצי[[#This Row],[עד ועד]]&gt;31),1,""),"")</f>
        <v/>
      </c>
      <c r="U841" s="19" t="str">
        <f>IF(מרקובחצי[[#This Row],[CycleNumber]]&gt;1,IF(AND(R840=1,מרקובחצי[[#This Row],[עד ועד]]&lt;29),1,IF(AND(U840=1,NOT(OR(מרקובחצי[[#This Row],[עד ועד]]&lt;J840,מרקובחצי[[#This Row],[עד ועד]]&gt;K840))),1,"")),"")</f>
        <v/>
      </c>
      <c r="V841" s="19">
        <f>IF(מרקובחצי[[#This Row],[CycleNumber]]&gt;1,IF(AND(SUM(R840:T840)=1,מרקובחצי[[#This Row],[עד ועד]]&gt;28,מרקובחצי[[#This Row],[עד ועד]]&lt;32),1,IF(OR(S840=1,AND(R840=1,מרקובחצי[[#This Row],[עד ועד]]&gt;28),AND(T840=1,מרקובחצי[[#This Row],[עד ועד]]&lt;32)),1,IF(AND(V840=1,NOT(OR(מרקובחצי[[#This Row],[עד ועד]]&lt;J840,מרקובחצי[[#This Row],[עד ועד]]&gt;K840))),1,""))),"")</f>
        <v>1</v>
      </c>
      <c r="W841" s="19" t="str">
        <f>IF(מרקובחצי[[#This Row],[CycleNumber]]&gt;1,IF(AND(T840=1,מרקובחצי[[#This Row],[עד ועד]]&gt;31),1,IF(AND(W840=1,NOT(OR(מרקובחצי[[#This Row],[עד ועד]]&lt;J840,מרקובחצי[[#This Row],[עד ועד]]&gt;K840))),1,"")),"")</f>
        <v/>
      </c>
      <c r="X841" s="19" t="str">
        <f>IF(AND(מרקובחצי[[#This Row],[CycleNumber]]&lt;$B842,SUM(מרקובחצי[[#This Row],[11]],R842)=2),1,"")</f>
        <v/>
      </c>
      <c r="Y841" s="19" t="str">
        <f>IF(AND(מרקובחצי[[#This Row],[CycleNumber]]&lt;$B842,SUM(מרקובחצי[[#This Row],[11]],S842)=2),1,"")</f>
        <v/>
      </c>
      <c r="Z841" s="19" t="str">
        <f>IF(AND(מרקובחצי[[#This Row],[CycleNumber]]&lt;$B842,SUM(מרקובחצי[[#This Row],[13]],S842)=2),1,"")</f>
        <v/>
      </c>
      <c r="AA841" s="19" t="str">
        <f>IF(AND(מרקובחצי[[#This Row],[CycleNumber]]&lt;$B842,SUM(מרקובחצי[[#This Row],[13]],T842)=2),1,"")</f>
        <v/>
      </c>
      <c r="AB841" s="19" t="str">
        <f>IF(AND(מרקובחצי[[#This Row],[CycleNumber]]&lt;$B842,SUM(מרקובחצי[[#This Row],[21]],U842)=2),1,"")</f>
        <v/>
      </c>
      <c r="AC841" s="19" t="str">
        <f>IF(AND(מרקובחצי[[#This Row],[CycleNumber]]&lt;$B842,SUM(מרקובחצי[[#This Row],[21]],V842)=2),1,"")</f>
        <v/>
      </c>
      <c r="AD841" s="19" t="str">
        <f>IF(AND(מרקובחצי[[#This Row],[CycleNumber]]&lt;$B842,SUM(מרקובחצי[[#This Row],[23]],V842)=2),1,"")</f>
        <v/>
      </c>
      <c r="AE841" s="19" t="str">
        <f>IF(AND(מרקובחצי[[#This Row],[CycleNumber]]&lt;$B842,SUM(מרקובחצי[[#This Row],[23]],W842)=2),1,"")</f>
        <v/>
      </c>
      <c r="AF841" s="19" t="str">
        <f>IF(AND(מרקובחצי[[#This Row],[CycleNumber]]&lt;$B842,SUM(מרקובחצי[[#This Row],[31]],O842)=2),1,"")</f>
        <v/>
      </c>
      <c r="AG841" s="19" t="str">
        <f>IF(AND(מרקובחצי[[#This Row],[CycleNumber]]&lt;$B842,SUM(מרקובחצי[[#This Row],[31]],P842)=2),1,"")</f>
        <v/>
      </c>
      <c r="AH841" s="19" t="str">
        <f>IF(AND(מרקובחצי[[#This Row],[CycleNumber]]&lt;$B842,SUM(מרקובחצי[[#This Row],[31]],Q842)=2),1,"")</f>
        <v/>
      </c>
      <c r="AI841" s="19" t="str">
        <f>IF(AND(מרקובחצי[[#This Row],[CycleNumber]]&lt;$B842,SUM(U841:U842)=2),1,"")</f>
        <v/>
      </c>
      <c r="AJ841" s="19" t="str">
        <f>IF(AND(מרקובחצי[[#This Row],[CycleNumber]]&lt;$B842,SUM(מרקובחצי[[#This Row],[32]],O842)=2),1,"")</f>
        <v/>
      </c>
      <c r="AK841" s="19" t="str">
        <f>IF(AND(מרקובחצי[[#This Row],[CycleNumber]]&lt;$B842,SUM(מרקובחצי[[#This Row],[32]],P842)=2),1,"")</f>
        <v/>
      </c>
      <c r="AL841" s="19" t="str">
        <f>IF(AND(מרקובחצי[[#This Row],[CycleNumber]]&lt;$B842,SUM(מרקובחצי[[#This Row],[32]],Q842)=2),1,"")</f>
        <v/>
      </c>
      <c r="AM841" s="19">
        <f>IF(AND(מרקובחצי[[#This Row],[CycleNumber]]&lt;$B842,SUM(V841:V842)=2),1,"")</f>
        <v>1</v>
      </c>
      <c r="AN841" s="19" t="str">
        <f>IF(AND(מרקובחצי[[#This Row],[CycleNumber]]&lt;$B842,SUM(מרקובחצי[[#This Row],[33]],O842)=2),1,"")</f>
        <v/>
      </c>
      <c r="AO841" s="19" t="str">
        <f>IF(AND(מרקובחצי[[#This Row],[CycleNumber]]&lt;$B842,SUM(מרקובחצי[[#This Row],[33]],P842)=2),1,"")</f>
        <v/>
      </c>
      <c r="AP841" s="19" t="str">
        <f>IF(AND(מרקובחצי[[#This Row],[CycleNumber]]&lt;$B842,SUM(מרקובחצי[[#This Row],[33]],Q842)=2),1,"")</f>
        <v/>
      </c>
      <c r="AQ841" s="19" t="str">
        <f>IF(AND(מרקובחצי[[#This Row],[CycleNumber]]&lt;$B842,SUM(W841:W842)=2),1,"")</f>
        <v/>
      </c>
      <c r="AR841" s="19" t="str">
        <f>IF(AND(מרקובחצי[[#This Row],[CycleNumber]]&lt;$B842,SUM(מרקובחצי[[#This Row],[12]],S842)=2),1,"")</f>
        <v/>
      </c>
      <c r="AS841" s="19" t="str">
        <f>IF(AND(מרקובחצי[[#This Row],[CycleNumber]]&lt;$B842,SUM(מרקובחצי[[#This Row],[22]],V842)=2),1,"")</f>
        <v/>
      </c>
      <c r="AT841" s="21">
        <f>SUM(מרקובחצי[[#This Row],[11]:[33]])</f>
        <v>1</v>
      </c>
    </row>
    <row r="842" spans="1:46" ht="15.6" x14ac:dyDescent="0.25">
      <c r="A842" s="19" t="s">
        <v>77</v>
      </c>
      <c r="B842" s="19">
        <v>12</v>
      </c>
      <c r="C842">
        <v>28</v>
      </c>
      <c r="D842" s="19">
        <f>מרקובחצי[[#This Row],[LengthofCycle]]+1</f>
        <v>29</v>
      </c>
      <c r="E842" t="str">
        <f>IF(IFERROR(LOOKUP(מרקובחצי[[#This Row],[ClientID]],קביעויות[הפלגה]),FALSE)=מרקובחצי[[#This Row],[ClientID]],1,"")</f>
        <v/>
      </c>
      <c r="F842" t="str">
        <f>IF(IFERROR(LOOKUP(מרקובחצי[[#This Row],[ClientID]],סוגחציקבוע[S31]),FALSE)=מרקובחצי[[#This Row],[ClientID]],1,"")</f>
        <v/>
      </c>
      <c r="G842">
        <f>IF(IFERROR(LOOKUP(מרקובחצי[[#This Row],[ClientID]],סוגחציקבוע[S32]),FALSE)=מרקובחצי[[#This Row],[ClientID]],1,"")</f>
        <v>1</v>
      </c>
      <c r="H842" t="str">
        <f>IF(IFERROR(LOOKUP(מרקובחצי[[#This Row],[ClientID]],סוגחציקבוע[S33]),FALSE)=מרקובחצי[[#This Row],[ClientID]],1,"")</f>
        <v/>
      </c>
      <c r="I842" t="str">
        <f>IF(IFERROR(LOOKUP(מרקובחצי[[#This Row],[ClientID]],סוגחציקבוע[S32&amp;33]),FALSE)=מרקובחצי[[#This Row],[ClientID]],1,"")</f>
        <v/>
      </c>
      <c r="J842" s="19">
        <f>IF(SUM(מרקובחצי[[#This Row],[11]:[13]])=1,מרקובחצי[[#This Row],[עד ועד]],IF(SUM(R841:T842)=1,IF(מרקובחצי[[#This Row],[עד ועד]]&lt;J841,מרקובחצי[[#This Row],[עד ועד]],J841),J841))</f>
        <v>29</v>
      </c>
      <c r="K842" s="19">
        <f>IF(SUM(מרקובחצי[[#This Row],[11]:[13]])=1,מרקובחצי[[#This Row],[עד ועד]],IF(SUM(R841:T842)=1,IF(מרקובחצי[[#This Row],[עד ועד]]&gt;K841,מרקובחצי[[#This Row],[עד ועד]],K841),K841))</f>
        <v>37</v>
      </c>
      <c r="L842" s="19" t="str">
        <f>IF(AND(SUM(מרקובחצי[[#This Row],[31]:[33]])=1,SUM(U841:W841)=0),מרקובחצי[[#This Row],[מקס]]-מרקובחצי[[#This Row],[מינ]],"")</f>
        <v/>
      </c>
      <c r="M84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42" s="19" t="str">
        <f t="shared" si="13"/>
        <v>S32</v>
      </c>
      <c r="O842" s="19" t="str">
        <f>IF(מרקובחצי[[#This Row],[קבעה הפלגה?]]=1,"",IF(AND(מרקובחצי[[#This Row],[עד ועד]]&lt;29,OR(מרקובחצי[[#This Row],[CycleNumber]]=1,AND(U841=1,OR(מרקובחצי[[#This Row],[עד ועד]]&lt;J841,מרקובחצי[[#This Row],[עד ועד]]&gt;K841)),AND(V841=1,מרקובחצי[[#This Row],[עד ועד]]&lt;J841),W841=1)),1,""))</f>
        <v/>
      </c>
      <c r="P842" s="19" t="str">
        <f>IF(מרקובחצי[[#This Row],[קבעה הפלגה?]]=1,"",IF(AND(מרקובחצי[[#This Row],[עד ועד]]&gt;28,מרקובחצי[[#This Row],[עד ועד]]&lt;32,OR(מרקובחצי[[#This Row],[CycleNumber]]=1,AND(U841=1),AND(V841=1,OR(מרקובחצי[[#This Row],[עד ועד]]&lt;J841,מרקובחצי[[#This Row],[עד ועד]]&gt;K841)),W841=1)),1,""))</f>
        <v/>
      </c>
      <c r="Q842" s="19" t="str">
        <f>IF(מרקובחצי[[#This Row],[קבעה הפלגה?]]=1,"",IF(AND(מרקובחצי[[#This Row],[עד ועד]]&gt;31,OR(מרקובחצי[[#This Row],[CycleNumber]]=1,AND(U841=1),AND(V841=1,מרקובחצי[[#This Row],[עד ועד]]&gt;K841),AND(W841=1,OR(מרקובחצי[[#This Row],[עד ועד]]&gt;K841,מרקובחצי[[#This Row],[עד ועד]]&lt;J841)))),1,""))</f>
        <v/>
      </c>
      <c r="R842" s="19" t="str">
        <f>IF(מרקובחצי[[#This Row],[CycleNumber]]&gt;1,IF(AND(O841=1,מרקובחצי[[#This Row],[עד ועד]]&lt;29),1,""),"")</f>
        <v/>
      </c>
      <c r="S842" s="19" t="str">
        <f>IF(מרקובחצי[[#This Row],[CycleNumber]]&gt;1,IF(OR(AND(O841=1,מרקובחצי[[#This Row],[עד ועד]]&gt;28),AND(P841=1),AND(Q841=1,מרקובחצי[[#This Row],[עד ועד]]&lt;32)),1,""),"")</f>
        <v/>
      </c>
      <c r="T842" s="19" t="str">
        <f>IF(מרקובחצי[[#This Row],[CycleNumber]]&gt;1,IF(AND(Q841=1,מרקובחצי[[#This Row],[עד ועד]]&gt;31),1,""),"")</f>
        <v/>
      </c>
      <c r="U842" s="19" t="str">
        <f>IF(מרקובחצי[[#This Row],[CycleNumber]]&gt;1,IF(AND(R841=1,מרקובחצי[[#This Row],[עד ועד]]&lt;29),1,IF(AND(U841=1,NOT(OR(מרקובחצי[[#This Row],[עד ועד]]&lt;J841,מרקובחצי[[#This Row],[עד ועד]]&gt;K841))),1,"")),"")</f>
        <v/>
      </c>
      <c r="V842" s="19">
        <f>IF(מרקובחצי[[#This Row],[CycleNumber]]&gt;1,IF(AND(SUM(R841:T841)=1,מרקובחצי[[#This Row],[עד ועד]]&gt;28,מרקובחצי[[#This Row],[עד ועד]]&lt;32),1,IF(OR(S841=1,AND(R841=1,מרקובחצי[[#This Row],[עד ועד]]&gt;28),AND(T841=1,מרקובחצי[[#This Row],[עד ועד]]&lt;32)),1,IF(AND(V841=1,NOT(OR(מרקובחצי[[#This Row],[עד ועד]]&lt;J841,מרקובחצי[[#This Row],[עד ועד]]&gt;K841))),1,""))),"")</f>
        <v>1</v>
      </c>
      <c r="W842" s="19" t="str">
        <f>IF(מרקובחצי[[#This Row],[CycleNumber]]&gt;1,IF(AND(T841=1,מרקובחצי[[#This Row],[עד ועד]]&gt;31),1,IF(AND(W841=1,NOT(OR(מרקובחצי[[#This Row],[עד ועד]]&lt;J841,מרקובחצי[[#This Row],[עד ועד]]&gt;K841))),1,"")),"")</f>
        <v/>
      </c>
      <c r="X842" s="19" t="str">
        <f>IF(AND(מרקובחצי[[#This Row],[CycleNumber]]&lt;$B843,SUM(מרקובחצי[[#This Row],[11]],R843)=2),1,"")</f>
        <v/>
      </c>
      <c r="Y842" s="19" t="str">
        <f>IF(AND(מרקובחצי[[#This Row],[CycleNumber]]&lt;$B843,SUM(מרקובחצי[[#This Row],[11]],S843)=2),1,"")</f>
        <v/>
      </c>
      <c r="Z842" s="19" t="str">
        <f>IF(AND(מרקובחצי[[#This Row],[CycleNumber]]&lt;$B843,SUM(מרקובחצי[[#This Row],[13]],S843)=2),1,"")</f>
        <v/>
      </c>
      <c r="AA842" s="19" t="str">
        <f>IF(AND(מרקובחצי[[#This Row],[CycleNumber]]&lt;$B843,SUM(מרקובחצי[[#This Row],[13]],T843)=2),1,"")</f>
        <v/>
      </c>
      <c r="AB842" s="19" t="str">
        <f>IF(AND(מרקובחצי[[#This Row],[CycleNumber]]&lt;$B843,SUM(מרקובחצי[[#This Row],[21]],U843)=2),1,"")</f>
        <v/>
      </c>
      <c r="AC842" s="19" t="str">
        <f>IF(AND(מרקובחצי[[#This Row],[CycleNumber]]&lt;$B843,SUM(מרקובחצי[[#This Row],[21]],V843)=2),1,"")</f>
        <v/>
      </c>
      <c r="AD842" s="19" t="str">
        <f>IF(AND(מרקובחצי[[#This Row],[CycleNumber]]&lt;$B843,SUM(מרקובחצי[[#This Row],[23]],V843)=2),1,"")</f>
        <v/>
      </c>
      <c r="AE842" s="19" t="str">
        <f>IF(AND(מרקובחצי[[#This Row],[CycleNumber]]&lt;$B843,SUM(מרקובחצי[[#This Row],[23]],W843)=2),1,"")</f>
        <v/>
      </c>
      <c r="AF842" s="19" t="str">
        <f>IF(AND(מרקובחצי[[#This Row],[CycleNumber]]&lt;$B843,SUM(מרקובחצי[[#This Row],[31]],O843)=2),1,"")</f>
        <v/>
      </c>
      <c r="AG842" s="19" t="str">
        <f>IF(AND(מרקובחצי[[#This Row],[CycleNumber]]&lt;$B843,SUM(מרקובחצי[[#This Row],[31]],P843)=2),1,"")</f>
        <v/>
      </c>
      <c r="AH842" s="19" t="str">
        <f>IF(AND(מרקובחצי[[#This Row],[CycleNumber]]&lt;$B843,SUM(מרקובחצי[[#This Row],[31]],Q843)=2),1,"")</f>
        <v/>
      </c>
      <c r="AI842" s="19" t="str">
        <f>IF(AND(מרקובחצי[[#This Row],[CycleNumber]]&lt;$B843,SUM(U842:U843)=2),1,"")</f>
        <v/>
      </c>
      <c r="AJ842" s="19" t="str">
        <f>IF(AND(מרקובחצי[[#This Row],[CycleNumber]]&lt;$B843,SUM(מרקובחצי[[#This Row],[32]],O843)=2),1,"")</f>
        <v/>
      </c>
      <c r="AK842" s="19" t="str">
        <f>IF(AND(מרקובחצי[[#This Row],[CycleNumber]]&lt;$B843,SUM(מרקובחצי[[#This Row],[32]],P843)=2),1,"")</f>
        <v/>
      </c>
      <c r="AL842" s="19" t="str">
        <f>IF(AND(מרקובחצי[[#This Row],[CycleNumber]]&lt;$B843,SUM(מרקובחצי[[#This Row],[32]],Q843)=2),1,"")</f>
        <v/>
      </c>
      <c r="AM842" s="19" t="str">
        <f>IF(AND(מרקובחצי[[#This Row],[CycleNumber]]&lt;$B843,SUM(V842:V843)=2),1,"")</f>
        <v/>
      </c>
      <c r="AN842" s="19" t="str">
        <f>IF(AND(מרקובחצי[[#This Row],[CycleNumber]]&lt;$B843,SUM(מרקובחצי[[#This Row],[33]],O843)=2),1,"")</f>
        <v/>
      </c>
      <c r="AO842" s="19" t="str">
        <f>IF(AND(מרקובחצי[[#This Row],[CycleNumber]]&lt;$B843,SUM(מרקובחצי[[#This Row],[33]],P843)=2),1,"")</f>
        <v/>
      </c>
      <c r="AP842" s="19" t="str">
        <f>IF(AND(מרקובחצי[[#This Row],[CycleNumber]]&lt;$B843,SUM(מרקובחצי[[#This Row],[33]],Q843)=2),1,"")</f>
        <v/>
      </c>
      <c r="AQ842" s="19" t="str">
        <f>IF(AND(מרקובחצי[[#This Row],[CycleNumber]]&lt;$B843,SUM(W842:W843)=2),1,"")</f>
        <v/>
      </c>
      <c r="AR842" s="19" t="str">
        <f>IF(AND(מרקובחצי[[#This Row],[CycleNumber]]&lt;$B843,SUM(מרקובחצי[[#This Row],[12]],S843)=2),1,"")</f>
        <v/>
      </c>
      <c r="AS842" s="19" t="str">
        <f>IF(AND(מרקובחצי[[#This Row],[CycleNumber]]&lt;$B843,SUM(מרקובחצי[[#This Row],[22]],V843)=2),1,"")</f>
        <v/>
      </c>
      <c r="AT842" s="21">
        <f>SUM(מרקובחצי[[#This Row],[11]:[33]])</f>
        <v>1</v>
      </c>
    </row>
    <row r="843" spans="1:46" ht="15.6" x14ac:dyDescent="0.25">
      <c r="A843" s="19" t="s">
        <v>78</v>
      </c>
      <c r="B843" s="19">
        <v>1</v>
      </c>
      <c r="C843">
        <v>30</v>
      </c>
      <c r="D843" s="19">
        <f>מרקובחצי[[#This Row],[LengthofCycle]]+1</f>
        <v>31</v>
      </c>
      <c r="E843" t="str">
        <f>IF(IFERROR(LOOKUP(מרקובחצי[[#This Row],[ClientID]],קביעויות[הפלגה]),FALSE)=מרקובחצי[[#This Row],[ClientID]],1,"")</f>
        <v/>
      </c>
      <c r="F843" t="str">
        <f>IF(IFERROR(LOOKUP(מרקובחצי[[#This Row],[ClientID]],סוגחציקבוע[S31]),FALSE)=מרקובחצי[[#This Row],[ClientID]],1,"")</f>
        <v/>
      </c>
      <c r="G843" t="str">
        <f>IF(IFERROR(LOOKUP(מרקובחצי[[#This Row],[ClientID]],סוגחציקבוע[S32]),FALSE)=מרקובחצי[[#This Row],[ClientID]],1,"")</f>
        <v/>
      </c>
      <c r="H843" t="str">
        <f>IF(IFERROR(LOOKUP(מרקובחצי[[#This Row],[ClientID]],סוגחציקבוע[S33]),FALSE)=מרקובחצי[[#This Row],[ClientID]],1,"")</f>
        <v/>
      </c>
      <c r="I843">
        <f>IF(IFERROR(LOOKUP(מרקובחצי[[#This Row],[ClientID]],סוגחציקבוע[S32&amp;33]),FALSE)=מרקובחצי[[#This Row],[ClientID]],1,"")</f>
        <v>1</v>
      </c>
      <c r="J843" s="19">
        <f>IF(SUM(מרקובחצי[[#This Row],[11]:[13]])=1,מרקובחצי[[#This Row],[עד ועד]],IF(SUM(R842:T843)=1,IF(מרקובחצי[[#This Row],[עד ועד]]&lt;J842,מרקובחצי[[#This Row],[עד ועד]],J842),J842))</f>
        <v>31</v>
      </c>
      <c r="K843" s="19">
        <f>IF(SUM(מרקובחצי[[#This Row],[11]:[13]])=1,מרקובחצי[[#This Row],[עד ועד]],IF(SUM(R842:T843)=1,IF(מרקובחצי[[#This Row],[עד ועד]]&gt;K842,מרקובחצי[[#This Row],[עד ועד]],K842),K842))</f>
        <v>31</v>
      </c>
      <c r="L843" s="19" t="str">
        <f>IF(AND(SUM(מרקובחצי[[#This Row],[31]:[33]])=1,SUM(U842:W842)=0),מרקובחצי[[#This Row],[מקס]]-מרקובחצי[[#This Row],[מינ]],"")</f>
        <v/>
      </c>
      <c r="M84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843" s="19" t="str">
        <f t="shared" si="13"/>
        <v>S32</v>
      </c>
      <c r="O843" s="19" t="str">
        <f>IF(מרקובחצי[[#This Row],[קבעה הפלגה?]]=1,"",IF(AND(מרקובחצי[[#This Row],[עד ועד]]&lt;29,OR(מרקובחצי[[#This Row],[CycleNumber]]=1,AND(U842=1,OR(מרקובחצי[[#This Row],[עד ועד]]&lt;J842,מרקובחצי[[#This Row],[עד ועד]]&gt;K842)),AND(V842=1,מרקובחצי[[#This Row],[עד ועד]]&lt;J842),W842=1)),1,""))</f>
        <v/>
      </c>
      <c r="P843" s="19">
        <f>IF(מרקובחצי[[#This Row],[קבעה הפלגה?]]=1,"",IF(AND(מרקובחצי[[#This Row],[עד ועד]]&gt;28,מרקובחצי[[#This Row],[עד ועד]]&lt;32,OR(מרקובחצי[[#This Row],[CycleNumber]]=1,AND(U842=1),AND(V842=1,OR(מרקובחצי[[#This Row],[עד ועד]]&lt;J842,מרקובחצי[[#This Row],[עד ועד]]&gt;K842)),W842=1)),1,""))</f>
        <v>1</v>
      </c>
      <c r="Q843" s="19" t="str">
        <f>IF(מרקובחצי[[#This Row],[קבעה הפלגה?]]=1,"",IF(AND(מרקובחצי[[#This Row],[עד ועד]]&gt;31,OR(מרקובחצי[[#This Row],[CycleNumber]]=1,AND(U842=1),AND(V842=1,מרקובחצי[[#This Row],[עד ועד]]&gt;K842),AND(W842=1,OR(מרקובחצי[[#This Row],[עד ועד]]&gt;K842,מרקובחצי[[#This Row],[עד ועד]]&lt;J842)))),1,""))</f>
        <v/>
      </c>
      <c r="R843" s="19" t="str">
        <f>IF(מרקובחצי[[#This Row],[CycleNumber]]&gt;1,IF(AND(O842=1,מרקובחצי[[#This Row],[עד ועד]]&lt;29),1,""),"")</f>
        <v/>
      </c>
      <c r="S843" s="19" t="str">
        <f>IF(מרקובחצי[[#This Row],[CycleNumber]]&gt;1,IF(OR(AND(O842=1,מרקובחצי[[#This Row],[עד ועד]]&gt;28),AND(P842=1),AND(Q842=1,מרקובחצי[[#This Row],[עד ועד]]&lt;32)),1,""),"")</f>
        <v/>
      </c>
      <c r="T843" s="19" t="str">
        <f>IF(מרקובחצי[[#This Row],[CycleNumber]]&gt;1,IF(AND(Q842=1,מרקובחצי[[#This Row],[עד ועד]]&gt;31),1,""),"")</f>
        <v/>
      </c>
      <c r="U843" s="19" t="str">
        <f>IF(מרקובחצי[[#This Row],[CycleNumber]]&gt;1,IF(AND(R842=1,מרקובחצי[[#This Row],[עד ועד]]&lt;29),1,IF(AND(U842=1,NOT(OR(מרקובחצי[[#This Row],[עד ועד]]&lt;J842,מרקובחצי[[#This Row],[עד ועד]]&gt;K842))),1,"")),"")</f>
        <v/>
      </c>
      <c r="V843" s="19" t="str">
        <f>IF(מרקובחצי[[#This Row],[CycleNumber]]&gt;1,IF(AND(SUM(R842:T842)=1,מרקובחצי[[#This Row],[עד ועד]]&gt;28,מרקובחצי[[#This Row],[עד ועד]]&lt;32),1,IF(OR(S842=1,AND(R842=1,מרקובחצי[[#This Row],[עד ועד]]&gt;28),AND(T842=1,מרקובחצי[[#This Row],[עד ועד]]&lt;32)),1,IF(AND(V842=1,NOT(OR(מרקובחצי[[#This Row],[עד ועד]]&lt;J842,מרקובחצי[[#This Row],[עד ועד]]&gt;K842))),1,""))),"")</f>
        <v/>
      </c>
      <c r="W843" s="19" t="str">
        <f>IF(מרקובחצי[[#This Row],[CycleNumber]]&gt;1,IF(AND(T842=1,מרקובחצי[[#This Row],[עד ועד]]&gt;31),1,IF(AND(W842=1,NOT(OR(מרקובחצי[[#This Row],[עד ועד]]&lt;J842,מרקובחצי[[#This Row],[עד ועד]]&gt;K842))),1,"")),"")</f>
        <v/>
      </c>
      <c r="X843" s="19" t="str">
        <f>IF(AND(מרקובחצי[[#This Row],[CycleNumber]]&lt;$B844,SUM(מרקובחצי[[#This Row],[11]],R844)=2),1,"")</f>
        <v/>
      </c>
      <c r="Y843" s="19" t="str">
        <f>IF(AND(מרקובחצי[[#This Row],[CycleNumber]]&lt;$B844,SUM(מרקובחצי[[#This Row],[11]],S844)=2),1,"")</f>
        <v/>
      </c>
      <c r="Z843" s="19" t="str">
        <f>IF(AND(מרקובחצי[[#This Row],[CycleNumber]]&lt;$B844,SUM(מרקובחצי[[#This Row],[13]],S844)=2),1,"")</f>
        <v/>
      </c>
      <c r="AA843" s="19" t="str">
        <f>IF(AND(מרקובחצי[[#This Row],[CycleNumber]]&lt;$B844,SUM(מרקובחצי[[#This Row],[13]],T844)=2),1,"")</f>
        <v/>
      </c>
      <c r="AB843" s="19" t="str">
        <f>IF(AND(מרקובחצי[[#This Row],[CycleNumber]]&lt;$B844,SUM(מרקובחצי[[#This Row],[21]],U844)=2),1,"")</f>
        <v/>
      </c>
      <c r="AC843" s="19" t="str">
        <f>IF(AND(מרקובחצי[[#This Row],[CycleNumber]]&lt;$B844,SUM(מרקובחצי[[#This Row],[21]],V844)=2),1,"")</f>
        <v/>
      </c>
      <c r="AD843" s="19" t="str">
        <f>IF(AND(מרקובחצי[[#This Row],[CycleNumber]]&lt;$B844,SUM(מרקובחצי[[#This Row],[23]],V844)=2),1,"")</f>
        <v/>
      </c>
      <c r="AE843" s="19" t="str">
        <f>IF(AND(מרקובחצי[[#This Row],[CycleNumber]]&lt;$B844,SUM(מרקובחצי[[#This Row],[23]],W844)=2),1,"")</f>
        <v/>
      </c>
      <c r="AF843" s="19" t="str">
        <f>IF(AND(מרקובחצי[[#This Row],[CycleNumber]]&lt;$B844,SUM(מרקובחצי[[#This Row],[31]],O844)=2),1,"")</f>
        <v/>
      </c>
      <c r="AG843" s="19" t="str">
        <f>IF(AND(מרקובחצי[[#This Row],[CycleNumber]]&lt;$B844,SUM(מרקובחצי[[#This Row],[31]],P844)=2),1,"")</f>
        <v/>
      </c>
      <c r="AH843" s="19" t="str">
        <f>IF(AND(מרקובחצי[[#This Row],[CycleNumber]]&lt;$B844,SUM(מרקובחצי[[#This Row],[31]],Q844)=2),1,"")</f>
        <v/>
      </c>
      <c r="AI843" s="19" t="str">
        <f>IF(AND(מרקובחצי[[#This Row],[CycleNumber]]&lt;$B844,SUM(U843:U844)=2),1,"")</f>
        <v/>
      </c>
      <c r="AJ843" s="19" t="str">
        <f>IF(AND(מרקובחצי[[#This Row],[CycleNumber]]&lt;$B844,SUM(מרקובחצי[[#This Row],[32]],O844)=2),1,"")</f>
        <v/>
      </c>
      <c r="AK843" s="19" t="str">
        <f>IF(AND(מרקובחצי[[#This Row],[CycleNumber]]&lt;$B844,SUM(מרקובחצי[[#This Row],[32]],P844)=2),1,"")</f>
        <v/>
      </c>
      <c r="AL843" s="19" t="str">
        <f>IF(AND(מרקובחצי[[#This Row],[CycleNumber]]&lt;$B844,SUM(מרקובחצי[[#This Row],[32]],Q844)=2),1,"")</f>
        <v/>
      </c>
      <c r="AM843" s="19" t="str">
        <f>IF(AND(מרקובחצי[[#This Row],[CycleNumber]]&lt;$B844,SUM(V843:V844)=2),1,"")</f>
        <v/>
      </c>
      <c r="AN843" s="19" t="str">
        <f>IF(AND(מרקובחצי[[#This Row],[CycleNumber]]&lt;$B844,SUM(מרקובחצי[[#This Row],[33]],O844)=2),1,"")</f>
        <v/>
      </c>
      <c r="AO843" s="19" t="str">
        <f>IF(AND(מרקובחצי[[#This Row],[CycleNumber]]&lt;$B844,SUM(מרקובחצי[[#This Row],[33]],P844)=2),1,"")</f>
        <v/>
      </c>
      <c r="AP843" s="19" t="str">
        <f>IF(AND(מרקובחצי[[#This Row],[CycleNumber]]&lt;$B844,SUM(מרקובחצי[[#This Row],[33]],Q844)=2),1,"")</f>
        <v/>
      </c>
      <c r="AQ843" s="19" t="str">
        <f>IF(AND(מרקובחצי[[#This Row],[CycleNumber]]&lt;$B844,SUM(W843:W844)=2),1,"")</f>
        <v/>
      </c>
      <c r="AR843" s="19">
        <f>IF(AND(מרקובחצי[[#This Row],[CycleNumber]]&lt;$B844,SUM(מרקובחצי[[#This Row],[12]],S844)=2),1,"")</f>
        <v>1</v>
      </c>
      <c r="AS843" s="19" t="str">
        <f>IF(AND(מרקובחצי[[#This Row],[CycleNumber]]&lt;$B844,SUM(מרקובחצי[[#This Row],[22]],V844)=2),1,"")</f>
        <v/>
      </c>
      <c r="AT843" s="21">
        <f>SUM(מרקובחצי[[#This Row],[11]:[33]])</f>
        <v>1</v>
      </c>
    </row>
    <row r="844" spans="1:46" ht="15.6" x14ac:dyDescent="0.25">
      <c r="A844" s="19" t="s">
        <v>78</v>
      </c>
      <c r="B844" s="19">
        <v>2</v>
      </c>
      <c r="C844">
        <v>27</v>
      </c>
      <c r="D844" s="19">
        <f>מרקובחצי[[#This Row],[LengthofCycle]]+1</f>
        <v>28</v>
      </c>
      <c r="E844" t="str">
        <f>IF(IFERROR(LOOKUP(מרקובחצי[[#This Row],[ClientID]],קביעויות[הפלגה]),FALSE)=מרקובחצי[[#This Row],[ClientID]],1,"")</f>
        <v/>
      </c>
      <c r="F844" t="str">
        <f>IF(IFERROR(LOOKUP(מרקובחצי[[#This Row],[ClientID]],סוגחציקבוע[S31]),FALSE)=מרקובחצי[[#This Row],[ClientID]],1,"")</f>
        <v/>
      </c>
      <c r="G844" t="str">
        <f>IF(IFERROR(LOOKUP(מרקובחצי[[#This Row],[ClientID]],סוגחציקבוע[S32]),FALSE)=מרקובחצי[[#This Row],[ClientID]],1,"")</f>
        <v/>
      </c>
      <c r="H844" t="str">
        <f>IF(IFERROR(LOOKUP(מרקובחצי[[#This Row],[ClientID]],סוגחציקבוע[S33]),FALSE)=מרקובחצי[[#This Row],[ClientID]],1,"")</f>
        <v/>
      </c>
      <c r="I844">
        <f>IF(IFERROR(LOOKUP(מרקובחצי[[#This Row],[ClientID]],סוגחציקבוע[S32&amp;33]),FALSE)=מרקובחצי[[#This Row],[ClientID]],1,"")</f>
        <v>1</v>
      </c>
      <c r="J844" s="19">
        <f>IF(SUM(מרקובחצי[[#This Row],[11]:[13]])=1,מרקובחצי[[#This Row],[עד ועד]],IF(SUM(R843:T844)=1,IF(מרקובחצי[[#This Row],[עד ועד]]&lt;J843,מרקובחצי[[#This Row],[עד ועד]],J843),J843))</f>
        <v>28</v>
      </c>
      <c r="K844" s="19">
        <f>IF(SUM(מרקובחצי[[#This Row],[11]:[13]])=1,מרקובחצי[[#This Row],[עד ועד]],IF(SUM(R843:T844)=1,IF(מרקובחצי[[#This Row],[עד ועד]]&gt;K843,מרקובחצי[[#This Row],[עד ועד]],K843),K843))</f>
        <v>31</v>
      </c>
      <c r="L844" s="19" t="str">
        <f>IF(AND(SUM(מרקובחצי[[#This Row],[31]:[33]])=1,SUM(U843:W843)=0),מרקובחצי[[#This Row],[מקס]]-מרקובחצי[[#This Row],[מינ]],"")</f>
        <v/>
      </c>
      <c r="M84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844" s="19" t="str">
        <f t="shared" si="13"/>
        <v>S12</v>
      </c>
      <c r="O844" s="19" t="str">
        <f>IF(מרקובחצי[[#This Row],[קבעה הפלגה?]]=1,"",IF(AND(מרקובחצי[[#This Row],[עד ועד]]&lt;29,OR(מרקובחצי[[#This Row],[CycleNumber]]=1,AND(U843=1,OR(מרקובחצי[[#This Row],[עד ועד]]&lt;J843,מרקובחצי[[#This Row],[עד ועד]]&gt;K843)),AND(V843=1,מרקובחצי[[#This Row],[עד ועד]]&lt;J843),W843=1)),1,""))</f>
        <v/>
      </c>
      <c r="P844" s="19" t="str">
        <f>IF(מרקובחצי[[#This Row],[קבעה הפלגה?]]=1,"",IF(AND(מרקובחצי[[#This Row],[עד ועד]]&gt;28,מרקובחצי[[#This Row],[עד ועד]]&lt;32,OR(מרקובחצי[[#This Row],[CycleNumber]]=1,AND(U843=1),AND(V843=1,OR(מרקובחצי[[#This Row],[עד ועד]]&lt;J843,מרקובחצי[[#This Row],[עד ועד]]&gt;K843)),W843=1)),1,""))</f>
        <v/>
      </c>
      <c r="Q844" s="19" t="str">
        <f>IF(מרקובחצי[[#This Row],[קבעה הפלגה?]]=1,"",IF(AND(מרקובחצי[[#This Row],[עד ועד]]&gt;31,OR(מרקובחצי[[#This Row],[CycleNumber]]=1,AND(U843=1),AND(V843=1,מרקובחצי[[#This Row],[עד ועד]]&gt;K843),AND(W843=1,OR(מרקובחצי[[#This Row],[עד ועד]]&gt;K843,מרקובחצי[[#This Row],[עד ועד]]&lt;J843)))),1,""))</f>
        <v/>
      </c>
      <c r="R844" s="19" t="str">
        <f>IF(מרקובחצי[[#This Row],[CycleNumber]]&gt;1,IF(AND(O843=1,מרקובחצי[[#This Row],[עד ועד]]&lt;29),1,""),"")</f>
        <v/>
      </c>
      <c r="S844" s="19">
        <f>IF(מרקובחצי[[#This Row],[CycleNumber]]&gt;1,IF(OR(AND(O843=1,מרקובחצי[[#This Row],[עד ועד]]&gt;28),AND(P843=1),AND(Q843=1,מרקובחצי[[#This Row],[עד ועד]]&lt;32)),1,""),"")</f>
        <v>1</v>
      </c>
      <c r="T844" s="19" t="str">
        <f>IF(מרקובחצי[[#This Row],[CycleNumber]]&gt;1,IF(AND(Q843=1,מרקובחצי[[#This Row],[עד ועד]]&gt;31),1,""),"")</f>
        <v/>
      </c>
      <c r="U844" s="19" t="str">
        <f>IF(מרקובחצי[[#This Row],[CycleNumber]]&gt;1,IF(AND(R843=1,מרקובחצי[[#This Row],[עד ועד]]&lt;29),1,IF(AND(U843=1,NOT(OR(מרקובחצי[[#This Row],[עד ועד]]&lt;J843,מרקובחצי[[#This Row],[עד ועד]]&gt;K843))),1,"")),"")</f>
        <v/>
      </c>
      <c r="V844" s="19" t="str">
        <f>IF(מרקובחצי[[#This Row],[CycleNumber]]&gt;1,IF(AND(SUM(R843:T843)=1,מרקובחצי[[#This Row],[עד ועד]]&gt;28,מרקובחצי[[#This Row],[עד ועד]]&lt;32),1,IF(OR(S843=1,AND(R843=1,מרקובחצי[[#This Row],[עד ועד]]&gt;28),AND(T843=1,מרקובחצי[[#This Row],[עד ועד]]&lt;32)),1,IF(AND(V843=1,NOT(OR(מרקובחצי[[#This Row],[עד ועד]]&lt;J843,מרקובחצי[[#This Row],[עד ועד]]&gt;K843))),1,""))),"")</f>
        <v/>
      </c>
      <c r="W844" s="19" t="str">
        <f>IF(מרקובחצי[[#This Row],[CycleNumber]]&gt;1,IF(AND(T843=1,מרקובחצי[[#This Row],[עד ועד]]&gt;31),1,IF(AND(W843=1,NOT(OR(מרקובחצי[[#This Row],[עד ועד]]&lt;J843,מרקובחצי[[#This Row],[עד ועד]]&gt;K843))),1,"")),"")</f>
        <v/>
      </c>
      <c r="X844" s="19" t="str">
        <f>IF(AND(מרקובחצי[[#This Row],[CycleNumber]]&lt;$B845,SUM(מרקובחצי[[#This Row],[11]],R845)=2),1,"")</f>
        <v/>
      </c>
      <c r="Y844" s="19" t="str">
        <f>IF(AND(מרקובחצי[[#This Row],[CycleNumber]]&lt;$B845,SUM(מרקובחצי[[#This Row],[11]],S845)=2),1,"")</f>
        <v/>
      </c>
      <c r="Z844" s="19" t="str">
        <f>IF(AND(מרקובחצי[[#This Row],[CycleNumber]]&lt;$B845,SUM(מרקובחצי[[#This Row],[13]],S845)=2),1,"")</f>
        <v/>
      </c>
      <c r="AA844" s="19" t="str">
        <f>IF(AND(מרקובחצי[[#This Row],[CycleNumber]]&lt;$B845,SUM(מרקובחצי[[#This Row],[13]],T845)=2),1,"")</f>
        <v/>
      </c>
      <c r="AB844" s="19" t="str">
        <f>IF(AND(מרקובחצי[[#This Row],[CycleNumber]]&lt;$B845,SUM(מרקובחצי[[#This Row],[21]],U845)=2),1,"")</f>
        <v/>
      </c>
      <c r="AC844" s="19" t="str">
        <f>IF(AND(מרקובחצי[[#This Row],[CycleNumber]]&lt;$B845,SUM(מרקובחצי[[#This Row],[21]],V845)=2),1,"")</f>
        <v/>
      </c>
      <c r="AD844" s="19" t="str">
        <f>IF(AND(מרקובחצי[[#This Row],[CycleNumber]]&lt;$B845,SUM(מרקובחצי[[#This Row],[23]],V845)=2),1,"")</f>
        <v/>
      </c>
      <c r="AE844" s="19" t="str">
        <f>IF(AND(מרקובחצי[[#This Row],[CycleNumber]]&lt;$B845,SUM(מרקובחצי[[#This Row],[23]],W845)=2),1,"")</f>
        <v/>
      </c>
      <c r="AF844" s="19" t="str">
        <f>IF(AND(מרקובחצי[[#This Row],[CycleNumber]]&lt;$B845,SUM(מרקובחצי[[#This Row],[31]],O845)=2),1,"")</f>
        <v/>
      </c>
      <c r="AG844" s="19" t="str">
        <f>IF(AND(מרקובחצי[[#This Row],[CycleNumber]]&lt;$B845,SUM(מרקובחצי[[#This Row],[31]],P845)=2),1,"")</f>
        <v/>
      </c>
      <c r="AH844" s="19" t="str">
        <f>IF(AND(מרקובחצי[[#This Row],[CycleNumber]]&lt;$B845,SUM(מרקובחצי[[#This Row],[31]],Q845)=2),1,"")</f>
        <v/>
      </c>
      <c r="AI844" s="19" t="str">
        <f>IF(AND(מרקובחצי[[#This Row],[CycleNumber]]&lt;$B845,SUM(U844:U845)=2),1,"")</f>
        <v/>
      </c>
      <c r="AJ844" s="19" t="str">
        <f>IF(AND(מרקובחצי[[#This Row],[CycleNumber]]&lt;$B845,SUM(מרקובחצי[[#This Row],[32]],O845)=2),1,"")</f>
        <v/>
      </c>
      <c r="AK844" s="19" t="str">
        <f>IF(AND(מרקובחצי[[#This Row],[CycleNumber]]&lt;$B845,SUM(מרקובחצי[[#This Row],[32]],P845)=2),1,"")</f>
        <v/>
      </c>
      <c r="AL844" s="19" t="str">
        <f>IF(AND(מרקובחצי[[#This Row],[CycleNumber]]&lt;$B845,SUM(מרקובחצי[[#This Row],[32]],Q845)=2),1,"")</f>
        <v/>
      </c>
      <c r="AM844" s="19" t="str">
        <f>IF(AND(מרקובחצי[[#This Row],[CycleNumber]]&lt;$B845,SUM(V844:V845)=2),1,"")</f>
        <v/>
      </c>
      <c r="AN844" s="19" t="str">
        <f>IF(AND(מרקובחצי[[#This Row],[CycleNumber]]&lt;$B845,SUM(מרקובחצי[[#This Row],[33]],O845)=2),1,"")</f>
        <v/>
      </c>
      <c r="AO844" s="19" t="str">
        <f>IF(AND(מרקובחצי[[#This Row],[CycleNumber]]&lt;$B845,SUM(מרקובחצי[[#This Row],[33]],P845)=2),1,"")</f>
        <v/>
      </c>
      <c r="AP844" s="19" t="str">
        <f>IF(AND(מרקובחצי[[#This Row],[CycleNumber]]&lt;$B845,SUM(מרקובחצי[[#This Row],[33]],Q845)=2),1,"")</f>
        <v/>
      </c>
      <c r="AQ844" s="19" t="str">
        <f>IF(AND(מרקובחצי[[#This Row],[CycleNumber]]&lt;$B845,SUM(W844:W845)=2),1,"")</f>
        <v/>
      </c>
      <c r="AR844" s="19" t="str">
        <f>IF(AND(מרקובחצי[[#This Row],[CycleNumber]]&lt;$B845,SUM(מרקובחצי[[#This Row],[12]],S845)=2),1,"")</f>
        <v/>
      </c>
      <c r="AS844" s="19">
        <f>IF(AND(מרקובחצי[[#This Row],[CycleNumber]]&lt;$B845,SUM(מרקובחצי[[#This Row],[22]],V845)=2),1,"")</f>
        <v>1</v>
      </c>
      <c r="AT844" s="21">
        <f>SUM(מרקובחצי[[#This Row],[11]:[33]])</f>
        <v>1</v>
      </c>
    </row>
    <row r="845" spans="1:46" ht="15.6" x14ac:dyDescent="0.25">
      <c r="A845" s="19" t="s">
        <v>78</v>
      </c>
      <c r="B845" s="19">
        <v>3</v>
      </c>
      <c r="C845">
        <v>30</v>
      </c>
      <c r="D845" s="19">
        <f>מרקובחצי[[#This Row],[LengthofCycle]]+1</f>
        <v>31</v>
      </c>
      <c r="E845" t="str">
        <f>IF(IFERROR(LOOKUP(מרקובחצי[[#This Row],[ClientID]],קביעויות[הפלגה]),FALSE)=מרקובחצי[[#This Row],[ClientID]],1,"")</f>
        <v/>
      </c>
      <c r="F845" t="str">
        <f>IF(IFERROR(LOOKUP(מרקובחצי[[#This Row],[ClientID]],סוגחציקבוע[S31]),FALSE)=מרקובחצי[[#This Row],[ClientID]],1,"")</f>
        <v/>
      </c>
      <c r="G845" t="str">
        <f>IF(IFERROR(LOOKUP(מרקובחצי[[#This Row],[ClientID]],סוגחציקבוע[S32]),FALSE)=מרקובחצי[[#This Row],[ClientID]],1,"")</f>
        <v/>
      </c>
      <c r="H845" t="str">
        <f>IF(IFERROR(LOOKUP(מרקובחצי[[#This Row],[ClientID]],סוגחציקבוע[S33]),FALSE)=מרקובחצי[[#This Row],[ClientID]],1,"")</f>
        <v/>
      </c>
      <c r="I845">
        <f>IF(IFERROR(LOOKUP(מרקובחצי[[#This Row],[ClientID]],סוגחציקבוע[S32&amp;33]),FALSE)=מרקובחצי[[#This Row],[ClientID]],1,"")</f>
        <v>1</v>
      </c>
      <c r="J845" s="19">
        <f>IF(SUM(מרקובחצי[[#This Row],[11]:[13]])=1,מרקובחצי[[#This Row],[עד ועד]],IF(SUM(R844:T845)=1,IF(מרקובחצי[[#This Row],[עד ועד]]&lt;J844,מרקובחצי[[#This Row],[עד ועד]],J844),J844))</f>
        <v>28</v>
      </c>
      <c r="K845" s="19">
        <f>IF(SUM(מרקובחצי[[#This Row],[11]:[13]])=1,מרקובחצי[[#This Row],[עד ועד]],IF(SUM(R844:T845)=1,IF(מרקובחצי[[#This Row],[עד ועד]]&gt;K844,מרקובחצי[[#This Row],[עד ועד]],K844),K844))</f>
        <v>31</v>
      </c>
      <c r="L845" s="19">
        <f>IF(AND(SUM(מרקובחצי[[#This Row],[31]:[33]])=1,SUM(U844:W844)=0),מרקובחצי[[#This Row],[מקס]]-מרקובחצי[[#This Row],[מינ]],"")</f>
        <v>3</v>
      </c>
      <c r="M84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45" s="19" t="str">
        <f t="shared" si="13"/>
        <v>S22</v>
      </c>
      <c r="O845" s="19" t="str">
        <f>IF(מרקובחצי[[#This Row],[קבעה הפלגה?]]=1,"",IF(AND(מרקובחצי[[#This Row],[עד ועד]]&lt;29,OR(מרקובחצי[[#This Row],[CycleNumber]]=1,AND(U844=1,OR(מרקובחצי[[#This Row],[עד ועד]]&lt;J844,מרקובחצי[[#This Row],[עד ועד]]&gt;K844)),AND(V844=1,מרקובחצי[[#This Row],[עד ועד]]&lt;J844),W844=1)),1,""))</f>
        <v/>
      </c>
      <c r="P845" s="19" t="str">
        <f>IF(מרקובחצי[[#This Row],[קבעה הפלגה?]]=1,"",IF(AND(מרקובחצי[[#This Row],[עד ועד]]&gt;28,מרקובחצי[[#This Row],[עד ועד]]&lt;32,OR(מרקובחצי[[#This Row],[CycleNumber]]=1,AND(U844=1),AND(V844=1,OR(מרקובחצי[[#This Row],[עד ועד]]&lt;J844,מרקובחצי[[#This Row],[עד ועד]]&gt;K844)),W844=1)),1,""))</f>
        <v/>
      </c>
      <c r="Q845" s="19" t="str">
        <f>IF(מרקובחצי[[#This Row],[קבעה הפלגה?]]=1,"",IF(AND(מרקובחצי[[#This Row],[עד ועד]]&gt;31,OR(מרקובחצי[[#This Row],[CycleNumber]]=1,AND(U844=1),AND(V844=1,מרקובחצי[[#This Row],[עד ועד]]&gt;K844),AND(W844=1,OR(מרקובחצי[[#This Row],[עד ועד]]&gt;K844,מרקובחצי[[#This Row],[עד ועד]]&lt;J844)))),1,""))</f>
        <v/>
      </c>
      <c r="R845" s="19" t="str">
        <f>IF(מרקובחצי[[#This Row],[CycleNumber]]&gt;1,IF(AND(O844=1,מרקובחצי[[#This Row],[עד ועד]]&lt;29),1,""),"")</f>
        <v/>
      </c>
      <c r="S845" s="19" t="str">
        <f>IF(מרקובחצי[[#This Row],[CycleNumber]]&gt;1,IF(OR(AND(O844=1,מרקובחצי[[#This Row],[עד ועד]]&gt;28),AND(P844=1),AND(Q844=1,מרקובחצי[[#This Row],[עד ועד]]&lt;32)),1,""),"")</f>
        <v/>
      </c>
      <c r="T845" s="19" t="str">
        <f>IF(מרקובחצי[[#This Row],[CycleNumber]]&gt;1,IF(AND(Q844=1,מרקובחצי[[#This Row],[עד ועד]]&gt;31),1,""),"")</f>
        <v/>
      </c>
      <c r="U845" s="19" t="str">
        <f>IF(מרקובחצי[[#This Row],[CycleNumber]]&gt;1,IF(AND(R844=1,מרקובחצי[[#This Row],[עד ועד]]&lt;29),1,IF(AND(U844=1,NOT(OR(מרקובחצי[[#This Row],[עד ועד]]&lt;J844,מרקובחצי[[#This Row],[עד ועד]]&gt;K844))),1,"")),"")</f>
        <v/>
      </c>
      <c r="V845" s="19">
        <f>IF(מרקובחצי[[#This Row],[CycleNumber]]&gt;1,IF(AND(SUM(R844:T844)=1,מרקובחצי[[#This Row],[עד ועד]]&gt;28,מרקובחצי[[#This Row],[עד ועד]]&lt;32),1,IF(OR(S844=1,AND(R844=1,מרקובחצי[[#This Row],[עד ועד]]&gt;28),AND(T844=1,מרקובחצי[[#This Row],[עד ועד]]&lt;32)),1,IF(AND(V844=1,NOT(OR(מרקובחצי[[#This Row],[עד ועד]]&lt;J844,מרקובחצי[[#This Row],[עד ועד]]&gt;K844))),1,""))),"")</f>
        <v>1</v>
      </c>
      <c r="W845" s="19" t="str">
        <f>IF(מרקובחצי[[#This Row],[CycleNumber]]&gt;1,IF(AND(T844=1,מרקובחצי[[#This Row],[עד ועד]]&gt;31),1,IF(AND(W844=1,NOT(OR(מרקובחצי[[#This Row],[עד ועד]]&lt;J844,מרקובחצי[[#This Row],[עד ועד]]&gt;K844))),1,"")),"")</f>
        <v/>
      </c>
      <c r="X845" s="19" t="str">
        <f>IF(AND(מרקובחצי[[#This Row],[CycleNumber]]&lt;$B846,SUM(מרקובחצי[[#This Row],[11]],R846)=2),1,"")</f>
        <v/>
      </c>
      <c r="Y845" s="19" t="str">
        <f>IF(AND(מרקובחצי[[#This Row],[CycleNumber]]&lt;$B846,SUM(מרקובחצי[[#This Row],[11]],S846)=2),1,"")</f>
        <v/>
      </c>
      <c r="Z845" s="19" t="str">
        <f>IF(AND(מרקובחצי[[#This Row],[CycleNumber]]&lt;$B846,SUM(מרקובחצי[[#This Row],[13]],S846)=2),1,"")</f>
        <v/>
      </c>
      <c r="AA845" s="19" t="str">
        <f>IF(AND(מרקובחצי[[#This Row],[CycleNumber]]&lt;$B846,SUM(מרקובחצי[[#This Row],[13]],T846)=2),1,"")</f>
        <v/>
      </c>
      <c r="AB845" s="19" t="str">
        <f>IF(AND(מרקובחצי[[#This Row],[CycleNumber]]&lt;$B846,SUM(מרקובחצי[[#This Row],[21]],U846)=2),1,"")</f>
        <v/>
      </c>
      <c r="AC845" s="19" t="str">
        <f>IF(AND(מרקובחצי[[#This Row],[CycleNumber]]&lt;$B846,SUM(מרקובחצי[[#This Row],[21]],V846)=2),1,"")</f>
        <v/>
      </c>
      <c r="AD845" s="19" t="str">
        <f>IF(AND(מרקובחצי[[#This Row],[CycleNumber]]&lt;$B846,SUM(מרקובחצי[[#This Row],[23]],V846)=2),1,"")</f>
        <v/>
      </c>
      <c r="AE845" s="19" t="str">
        <f>IF(AND(מרקובחצי[[#This Row],[CycleNumber]]&lt;$B846,SUM(מרקובחצי[[#This Row],[23]],W846)=2),1,"")</f>
        <v/>
      </c>
      <c r="AF845" s="19" t="str">
        <f>IF(AND(מרקובחצי[[#This Row],[CycleNumber]]&lt;$B846,SUM(מרקובחצי[[#This Row],[31]],O846)=2),1,"")</f>
        <v/>
      </c>
      <c r="AG845" s="19" t="str">
        <f>IF(AND(מרקובחצי[[#This Row],[CycleNumber]]&lt;$B846,SUM(מרקובחצי[[#This Row],[31]],P846)=2),1,"")</f>
        <v/>
      </c>
      <c r="AH845" s="19" t="str">
        <f>IF(AND(מרקובחצי[[#This Row],[CycleNumber]]&lt;$B846,SUM(מרקובחצי[[#This Row],[31]],Q846)=2),1,"")</f>
        <v/>
      </c>
      <c r="AI845" s="19" t="str">
        <f>IF(AND(מרקובחצי[[#This Row],[CycleNumber]]&lt;$B846,SUM(U845:U846)=2),1,"")</f>
        <v/>
      </c>
      <c r="AJ845" s="19" t="str">
        <f>IF(AND(מרקובחצי[[#This Row],[CycleNumber]]&lt;$B846,SUM(מרקובחצי[[#This Row],[32]],O846)=2),1,"")</f>
        <v/>
      </c>
      <c r="AK845" s="19" t="str">
        <f>IF(AND(מרקובחצי[[#This Row],[CycleNumber]]&lt;$B846,SUM(מרקובחצי[[#This Row],[32]],P846)=2),1,"")</f>
        <v/>
      </c>
      <c r="AL845" s="19" t="str">
        <f>IF(AND(מרקובחצי[[#This Row],[CycleNumber]]&lt;$B846,SUM(מרקובחצי[[#This Row],[32]],Q846)=2),1,"")</f>
        <v/>
      </c>
      <c r="AM845" s="19">
        <f>IF(AND(מרקובחצי[[#This Row],[CycleNumber]]&lt;$B846,SUM(V845:V846)=2),1,"")</f>
        <v>1</v>
      </c>
      <c r="AN845" s="19" t="str">
        <f>IF(AND(מרקובחצי[[#This Row],[CycleNumber]]&lt;$B846,SUM(מרקובחצי[[#This Row],[33]],O846)=2),1,"")</f>
        <v/>
      </c>
      <c r="AO845" s="19" t="str">
        <f>IF(AND(מרקובחצי[[#This Row],[CycleNumber]]&lt;$B846,SUM(מרקובחצי[[#This Row],[33]],P846)=2),1,"")</f>
        <v/>
      </c>
      <c r="AP845" s="19" t="str">
        <f>IF(AND(מרקובחצי[[#This Row],[CycleNumber]]&lt;$B846,SUM(מרקובחצי[[#This Row],[33]],Q846)=2),1,"")</f>
        <v/>
      </c>
      <c r="AQ845" s="19" t="str">
        <f>IF(AND(מרקובחצי[[#This Row],[CycleNumber]]&lt;$B846,SUM(W845:W846)=2),1,"")</f>
        <v/>
      </c>
      <c r="AR845" s="19" t="str">
        <f>IF(AND(מרקובחצי[[#This Row],[CycleNumber]]&lt;$B846,SUM(מרקובחצי[[#This Row],[12]],S846)=2),1,"")</f>
        <v/>
      </c>
      <c r="AS845" s="19" t="str">
        <f>IF(AND(מרקובחצי[[#This Row],[CycleNumber]]&lt;$B846,SUM(מרקובחצי[[#This Row],[22]],V846)=2),1,"")</f>
        <v/>
      </c>
      <c r="AT845" s="21">
        <f>SUM(מרקובחצי[[#This Row],[11]:[33]])</f>
        <v>1</v>
      </c>
    </row>
    <row r="846" spans="1:46" ht="15.6" x14ac:dyDescent="0.25">
      <c r="A846" s="19" t="s">
        <v>78</v>
      </c>
      <c r="B846" s="19">
        <v>4</v>
      </c>
      <c r="C846">
        <v>30</v>
      </c>
      <c r="D846" s="19">
        <f>מרקובחצי[[#This Row],[LengthofCycle]]+1</f>
        <v>31</v>
      </c>
      <c r="E846" t="str">
        <f>IF(IFERROR(LOOKUP(מרקובחצי[[#This Row],[ClientID]],קביעויות[הפלגה]),FALSE)=מרקובחצי[[#This Row],[ClientID]],1,"")</f>
        <v/>
      </c>
      <c r="F846" t="str">
        <f>IF(IFERROR(LOOKUP(מרקובחצי[[#This Row],[ClientID]],סוגחציקבוע[S31]),FALSE)=מרקובחצי[[#This Row],[ClientID]],1,"")</f>
        <v/>
      </c>
      <c r="G846" t="str">
        <f>IF(IFERROR(LOOKUP(מרקובחצי[[#This Row],[ClientID]],סוגחציקבוע[S32]),FALSE)=מרקובחצי[[#This Row],[ClientID]],1,"")</f>
        <v/>
      </c>
      <c r="H846" t="str">
        <f>IF(IFERROR(LOOKUP(מרקובחצי[[#This Row],[ClientID]],סוגחציקבוע[S33]),FALSE)=מרקובחצי[[#This Row],[ClientID]],1,"")</f>
        <v/>
      </c>
      <c r="I846">
        <f>IF(IFERROR(LOOKUP(מרקובחצי[[#This Row],[ClientID]],סוגחציקבוע[S32&amp;33]),FALSE)=מרקובחצי[[#This Row],[ClientID]],1,"")</f>
        <v>1</v>
      </c>
      <c r="J846" s="19">
        <f>IF(SUM(מרקובחצי[[#This Row],[11]:[13]])=1,מרקובחצי[[#This Row],[עד ועד]],IF(SUM(R845:T846)=1,IF(מרקובחצי[[#This Row],[עד ועד]]&lt;J845,מרקובחצי[[#This Row],[עד ועד]],J845),J845))</f>
        <v>28</v>
      </c>
      <c r="K846" s="19">
        <f>IF(SUM(מרקובחצי[[#This Row],[11]:[13]])=1,מרקובחצי[[#This Row],[עד ועד]],IF(SUM(R845:T846)=1,IF(מרקובחצי[[#This Row],[עד ועד]]&gt;K845,מרקובחצי[[#This Row],[עד ועד]],K845),K845))</f>
        <v>31</v>
      </c>
      <c r="L846" s="19" t="str">
        <f>IF(AND(SUM(מרקובחצי[[#This Row],[31]:[33]])=1,SUM(U845:W845)=0),מרקובחצי[[#This Row],[מקס]]-מרקובחצי[[#This Row],[מינ]],"")</f>
        <v/>
      </c>
      <c r="M84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46" s="19" t="str">
        <f t="shared" si="13"/>
        <v>S32</v>
      </c>
      <c r="O846" s="19" t="str">
        <f>IF(מרקובחצי[[#This Row],[קבעה הפלגה?]]=1,"",IF(AND(מרקובחצי[[#This Row],[עד ועד]]&lt;29,OR(מרקובחצי[[#This Row],[CycleNumber]]=1,AND(U845=1,OR(מרקובחצי[[#This Row],[עד ועד]]&lt;J845,מרקובחצי[[#This Row],[עד ועד]]&gt;K845)),AND(V845=1,מרקובחצי[[#This Row],[עד ועד]]&lt;J845),W845=1)),1,""))</f>
        <v/>
      </c>
      <c r="P846" s="19" t="str">
        <f>IF(מרקובחצי[[#This Row],[קבעה הפלגה?]]=1,"",IF(AND(מרקובחצי[[#This Row],[עד ועד]]&gt;28,מרקובחצי[[#This Row],[עד ועד]]&lt;32,OR(מרקובחצי[[#This Row],[CycleNumber]]=1,AND(U845=1),AND(V845=1,OR(מרקובחצי[[#This Row],[עד ועד]]&lt;J845,מרקובחצי[[#This Row],[עד ועד]]&gt;K845)),W845=1)),1,""))</f>
        <v/>
      </c>
      <c r="Q846" s="19" t="str">
        <f>IF(מרקובחצי[[#This Row],[קבעה הפלגה?]]=1,"",IF(AND(מרקובחצי[[#This Row],[עד ועד]]&gt;31,OR(מרקובחצי[[#This Row],[CycleNumber]]=1,AND(U845=1),AND(V845=1,מרקובחצי[[#This Row],[עד ועד]]&gt;K845),AND(W845=1,OR(מרקובחצי[[#This Row],[עד ועד]]&gt;K845,מרקובחצי[[#This Row],[עד ועד]]&lt;J845)))),1,""))</f>
        <v/>
      </c>
      <c r="R846" s="19" t="str">
        <f>IF(מרקובחצי[[#This Row],[CycleNumber]]&gt;1,IF(AND(O845=1,מרקובחצי[[#This Row],[עד ועד]]&lt;29),1,""),"")</f>
        <v/>
      </c>
      <c r="S846" s="19" t="str">
        <f>IF(מרקובחצי[[#This Row],[CycleNumber]]&gt;1,IF(OR(AND(O845=1,מרקובחצי[[#This Row],[עד ועד]]&gt;28),AND(P845=1),AND(Q845=1,מרקובחצי[[#This Row],[עד ועד]]&lt;32)),1,""),"")</f>
        <v/>
      </c>
      <c r="T846" s="19" t="str">
        <f>IF(מרקובחצי[[#This Row],[CycleNumber]]&gt;1,IF(AND(Q845=1,מרקובחצי[[#This Row],[עד ועד]]&gt;31),1,""),"")</f>
        <v/>
      </c>
      <c r="U846" s="19" t="str">
        <f>IF(מרקובחצי[[#This Row],[CycleNumber]]&gt;1,IF(AND(R845=1,מרקובחצי[[#This Row],[עד ועד]]&lt;29),1,IF(AND(U845=1,NOT(OR(מרקובחצי[[#This Row],[עד ועד]]&lt;J845,מרקובחצי[[#This Row],[עד ועד]]&gt;K845))),1,"")),"")</f>
        <v/>
      </c>
      <c r="V846" s="19">
        <f>IF(מרקובחצי[[#This Row],[CycleNumber]]&gt;1,IF(AND(SUM(R845:T845)=1,מרקובחצי[[#This Row],[עד ועד]]&gt;28,מרקובחצי[[#This Row],[עד ועד]]&lt;32),1,IF(OR(S845=1,AND(R845=1,מרקובחצי[[#This Row],[עד ועד]]&gt;28),AND(T845=1,מרקובחצי[[#This Row],[עד ועד]]&lt;32)),1,IF(AND(V845=1,NOT(OR(מרקובחצי[[#This Row],[עד ועד]]&lt;J845,מרקובחצי[[#This Row],[עד ועד]]&gt;K845))),1,""))),"")</f>
        <v>1</v>
      </c>
      <c r="W846" s="19" t="str">
        <f>IF(מרקובחצי[[#This Row],[CycleNumber]]&gt;1,IF(AND(T845=1,מרקובחצי[[#This Row],[עד ועד]]&gt;31),1,IF(AND(W845=1,NOT(OR(מרקובחצי[[#This Row],[עד ועד]]&lt;J845,מרקובחצי[[#This Row],[עד ועד]]&gt;K845))),1,"")),"")</f>
        <v/>
      </c>
      <c r="X846" s="19" t="str">
        <f>IF(AND(מרקובחצי[[#This Row],[CycleNumber]]&lt;$B847,SUM(מרקובחצי[[#This Row],[11]],R847)=2),1,"")</f>
        <v/>
      </c>
      <c r="Y846" s="19" t="str">
        <f>IF(AND(מרקובחצי[[#This Row],[CycleNumber]]&lt;$B847,SUM(מרקובחצי[[#This Row],[11]],S847)=2),1,"")</f>
        <v/>
      </c>
      <c r="Z846" s="19" t="str">
        <f>IF(AND(מרקובחצי[[#This Row],[CycleNumber]]&lt;$B847,SUM(מרקובחצי[[#This Row],[13]],S847)=2),1,"")</f>
        <v/>
      </c>
      <c r="AA846" s="19" t="str">
        <f>IF(AND(מרקובחצי[[#This Row],[CycleNumber]]&lt;$B847,SUM(מרקובחצי[[#This Row],[13]],T847)=2),1,"")</f>
        <v/>
      </c>
      <c r="AB846" s="19" t="str">
        <f>IF(AND(מרקובחצי[[#This Row],[CycleNumber]]&lt;$B847,SUM(מרקובחצי[[#This Row],[21]],U847)=2),1,"")</f>
        <v/>
      </c>
      <c r="AC846" s="19" t="str">
        <f>IF(AND(מרקובחצי[[#This Row],[CycleNumber]]&lt;$B847,SUM(מרקובחצי[[#This Row],[21]],V847)=2),1,"")</f>
        <v/>
      </c>
      <c r="AD846" s="19" t="str">
        <f>IF(AND(מרקובחצי[[#This Row],[CycleNumber]]&lt;$B847,SUM(מרקובחצי[[#This Row],[23]],V847)=2),1,"")</f>
        <v/>
      </c>
      <c r="AE846" s="19" t="str">
        <f>IF(AND(מרקובחצי[[#This Row],[CycleNumber]]&lt;$B847,SUM(מרקובחצי[[#This Row],[23]],W847)=2),1,"")</f>
        <v/>
      </c>
      <c r="AF846" s="19" t="str">
        <f>IF(AND(מרקובחצי[[#This Row],[CycleNumber]]&lt;$B847,SUM(מרקובחצי[[#This Row],[31]],O847)=2),1,"")</f>
        <v/>
      </c>
      <c r="AG846" s="19" t="str">
        <f>IF(AND(מרקובחצי[[#This Row],[CycleNumber]]&lt;$B847,SUM(מרקובחצי[[#This Row],[31]],P847)=2),1,"")</f>
        <v/>
      </c>
      <c r="AH846" s="19" t="str">
        <f>IF(AND(מרקובחצי[[#This Row],[CycleNumber]]&lt;$B847,SUM(מרקובחצי[[#This Row],[31]],Q847)=2),1,"")</f>
        <v/>
      </c>
      <c r="AI846" s="19" t="str">
        <f>IF(AND(מרקובחצי[[#This Row],[CycleNumber]]&lt;$B847,SUM(U846:U847)=2),1,"")</f>
        <v/>
      </c>
      <c r="AJ846" s="19" t="str">
        <f>IF(AND(מרקובחצי[[#This Row],[CycleNumber]]&lt;$B847,SUM(מרקובחצי[[#This Row],[32]],O847)=2),1,"")</f>
        <v/>
      </c>
      <c r="AK846" s="19" t="str">
        <f>IF(AND(מרקובחצי[[#This Row],[CycleNumber]]&lt;$B847,SUM(מרקובחצי[[#This Row],[32]],P847)=2),1,"")</f>
        <v/>
      </c>
      <c r="AL846" s="19">
        <f>IF(AND(מרקובחצי[[#This Row],[CycleNumber]]&lt;$B847,SUM(מרקובחצי[[#This Row],[32]],Q847)=2),1,"")</f>
        <v>1</v>
      </c>
      <c r="AM846" s="19" t="str">
        <f>IF(AND(מרקובחצי[[#This Row],[CycleNumber]]&lt;$B847,SUM(V846:V847)=2),1,"")</f>
        <v/>
      </c>
      <c r="AN846" s="19" t="str">
        <f>IF(AND(מרקובחצי[[#This Row],[CycleNumber]]&lt;$B847,SUM(מרקובחצי[[#This Row],[33]],O847)=2),1,"")</f>
        <v/>
      </c>
      <c r="AO846" s="19" t="str">
        <f>IF(AND(מרקובחצי[[#This Row],[CycleNumber]]&lt;$B847,SUM(מרקובחצי[[#This Row],[33]],P847)=2),1,"")</f>
        <v/>
      </c>
      <c r="AP846" s="19" t="str">
        <f>IF(AND(מרקובחצי[[#This Row],[CycleNumber]]&lt;$B847,SUM(מרקובחצי[[#This Row],[33]],Q847)=2),1,"")</f>
        <v/>
      </c>
      <c r="AQ846" s="19" t="str">
        <f>IF(AND(מרקובחצי[[#This Row],[CycleNumber]]&lt;$B847,SUM(W846:W847)=2),1,"")</f>
        <v/>
      </c>
      <c r="AR846" s="19" t="str">
        <f>IF(AND(מרקובחצי[[#This Row],[CycleNumber]]&lt;$B847,SUM(מרקובחצי[[#This Row],[12]],S847)=2),1,"")</f>
        <v/>
      </c>
      <c r="AS846" s="19" t="str">
        <f>IF(AND(מרקובחצי[[#This Row],[CycleNumber]]&lt;$B847,SUM(מרקובחצי[[#This Row],[22]],V847)=2),1,"")</f>
        <v/>
      </c>
      <c r="AT846" s="21">
        <f>SUM(מרקובחצי[[#This Row],[11]:[33]])</f>
        <v>1</v>
      </c>
    </row>
    <row r="847" spans="1:46" ht="15.6" x14ac:dyDescent="0.25">
      <c r="A847" s="19" t="s">
        <v>78</v>
      </c>
      <c r="B847" s="19">
        <v>5</v>
      </c>
      <c r="C847">
        <v>32</v>
      </c>
      <c r="D847" s="19">
        <f>מרקובחצי[[#This Row],[LengthofCycle]]+1</f>
        <v>33</v>
      </c>
      <c r="E847" t="str">
        <f>IF(IFERROR(LOOKUP(מרקובחצי[[#This Row],[ClientID]],קביעויות[הפלגה]),FALSE)=מרקובחצי[[#This Row],[ClientID]],1,"")</f>
        <v/>
      </c>
      <c r="F847" t="str">
        <f>IF(IFERROR(LOOKUP(מרקובחצי[[#This Row],[ClientID]],סוגחציקבוע[S31]),FALSE)=מרקובחצי[[#This Row],[ClientID]],1,"")</f>
        <v/>
      </c>
      <c r="G847" t="str">
        <f>IF(IFERROR(LOOKUP(מרקובחצי[[#This Row],[ClientID]],סוגחציקבוע[S32]),FALSE)=מרקובחצי[[#This Row],[ClientID]],1,"")</f>
        <v/>
      </c>
      <c r="H847" t="str">
        <f>IF(IFERROR(LOOKUP(מרקובחצי[[#This Row],[ClientID]],סוגחציקבוע[S33]),FALSE)=מרקובחצי[[#This Row],[ClientID]],1,"")</f>
        <v/>
      </c>
      <c r="I847">
        <f>IF(IFERROR(LOOKUP(מרקובחצי[[#This Row],[ClientID]],סוגחציקבוע[S32&amp;33]),FALSE)=מרקובחצי[[#This Row],[ClientID]],1,"")</f>
        <v>1</v>
      </c>
      <c r="J847" s="19">
        <f>IF(SUM(מרקובחצי[[#This Row],[11]:[13]])=1,מרקובחצי[[#This Row],[עד ועד]],IF(SUM(R846:T847)=1,IF(מרקובחצי[[#This Row],[עד ועד]]&lt;J846,מרקובחצי[[#This Row],[עד ועד]],J846),J846))</f>
        <v>33</v>
      </c>
      <c r="K847" s="19">
        <f>IF(SUM(מרקובחצי[[#This Row],[11]:[13]])=1,מרקובחצי[[#This Row],[עד ועד]],IF(SUM(R846:T847)=1,IF(מרקובחצי[[#This Row],[עד ועד]]&gt;K846,מרקובחצי[[#This Row],[עד ועד]],K846),K846))</f>
        <v>33</v>
      </c>
      <c r="L847" s="19" t="str">
        <f>IF(AND(SUM(מרקובחצי[[#This Row],[31]:[33]])=1,SUM(U846:W846)=0),מרקובחצי[[#This Row],[מקס]]-מרקובחצי[[#This Row],[מינ]],"")</f>
        <v/>
      </c>
      <c r="M84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847" s="19" t="str">
        <f t="shared" si="13"/>
        <v>S32</v>
      </c>
      <c r="O847" s="19" t="str">
        <f>IF(מרקובחצי[[#This Row],[קבעה הפלגה?]]=1,"",IF(AND(מרקובחצי[[#This Row],[עד ועד]]&lt;29,OR(מרקובחצי[[#This Row],[CycleNumber]]=1,AND(U846=1,OR(מרקובחצי[[#This Row],[עד ועד]]&lt;J846,מרקובחצי[[#This Row],[עד ועד]]&gt;K846)),AND(V846=1,מרקובחצי[[#This Row],[עד ועד]]&lt;J846),W846=1)),1,""))</f>
        <v/>
      </c>
      <c r="P847" s="19" t="str">
        <f>IF(מרקובחצי[[#This Row],[קבעה הפלגה?]]=1,"",IF(AND(מרקובחצי[[#This Row],[עד ועד]]&gt;28,מרקובחצי[[#This Row],[עד ועד]]&lt;32,OR(מרקובחצי[[#This Row],[CycleNumber]]=1,AND(U846=1),AND(V846=1,OR(מרקובחצי[[#This Row],[עד ועד]]&lt;J846,מרקובחצי[[#This Row],[עד ועד]]&gt;K846)),W846=1)),1,""))</f>
        <v/>
      </c>
      <c r="Q847" s="19">
        <f>IF(מרקובחצי[[#This Row],[קבעה הפלגה?]]=1,"",IF(AND(מרקובחצי[[#This Row],[עד ועד]]&gt;31,OR(מרקובחצי[[#This Row],[CycleNumber]]=1,AND(U846=1),AND(V846=1,מרקובחצי[[#This Row],[עד ועד]]&gt;K846),AND(W846=1,OR(מרקובחצי[[#This Row],[עד ועד]]&gt;K846,מרקובחצי[[#This Row],[עד ועד]]&lt;J846)))),1,""))</f>
        <v>1</v>
      </c>
      <c r="R847" s="19" t="str">
        <f>IF(מרקובחצי[[#This Row],[CycleNumber]]&gt;1,IF(AND(O846=1,מרקובחצי[[#This Row],[עד ועד]]&lt;29),1,""),"")</f>
        <v/>
      </c>
      <c r="S847" s="19" t="str">
        <f>IF(מרקובחצי[[#This Row],[CycleNumber]]&gt;1,IF(OR(AND(O846=1,מרקובחצי[[#This Row],[עד ועד]]&gt;28),AND(P846=1),AND(Q846=1,מרקובחצי[[#This Row],[עד ועד]]&lt;32)),1,""),"")</f>
        <v/>
      </c>
      <c r="T847" s="19" t="str">
        <f>IF(מרקובחצי[[#This Row],[CycleNumber]]&gt;1,IF(AND(Q846=1,מרקובחצי[[#This Row],[עד ועד]]&gt;31),1,""),"")</f>
        <v/>
      </c>
      <c r="U847" s="19" t="str">
        <f>IF(מרקובחצי[[#This Row],[CycleNumber]]&gt;1,IF(AND(R846=1,מרקובחצי[[#This Row],[עד ועד]]&lt;29),1,IF(AND(U846=1,NOT(OR(מרקובחצי[[#This Row],[עד ועד]]&lt;J846,מרקובחצי[[#This Row],[עד ועד]]&gt;K846))),1,"")),"")</f>
        <v/>
      </c>
      <c r="V847" s="19" t="str">
        <f>IF(מרקובחצי[[#This Row],[CycleNumber]]&gt;1,IF(AND(SUM(R846:T846)=1,מרקובחצי[[#This Row],[עד ועד]]&gt;28,מרקובחצי[[#This Row],[עד ועד]]&lt;32),1,IF(OR(S846=1,AND(R846=1,מרקובחצי[[#This Row],[עד ועד]]&gt;28),AND(T846=1,מרקובחצי[[#This Row],[עד ועד]]&lt;32)),1,IF(AND(V846=1,NOT(OR(מרקובחצי[[#This Row],[עד ועד]]&lt;J846,מרקובחצי[[#This Row],[עד ועד]]&gt;K846))),1,""))),"")</f>
        <v/>
      </c>
      <c r="W847" s="19" t="str">
        <f>IF(מרקובחצי[[#This Row],[CycleNumber]]&gt;1,IF(AND(T846=1,מרקובחצי[[#This Row],[עד ועד]]&gt;31),1,IF(AND(W846=1,NOT(OR(מרקובחצי[[#This Row],[עד ועד]]&lt;J846,מרקובחצי[[#This Row],[עד ועד]]&gt;K846))),1,"")),"")</f>
        <v/>
      </c>
      <c r="X847" s="19" t="str">
        <f>IF(AND(מרקובחצי[[#This Row],[CycleNumber]]&lt;$B848,SUM(מרקובחצי[[#This Row],[11]],R848)=2),1,"")</f>
        <v/>
      </c>
      <c r="Y847" s="19" t="str">
        <f>IF(AND(מרקובחצי[[#This Row],[CycleNumber]]&lt;$B848,SUM(מרקובחצי[[#This Row],[11]],S848)=2),1,"")</f>
        <v/>
      </c>
      <c r="Z847" s="19" t="str">
        <f>IF(AND(מרקובחצי[[#This Row],[CycleNumber]]&lt;$B848,SUM(מרקובחצי[[#This Row],[13]],S848)=2),1,"")</f>
        <v/>
      </c>
      <c r="AA847" s="19">
        <f>IF(AND(מרקובחצי[[#This Row],[CycleNumber]]&lt;$B848,SUM(מרקובחצי[[#This Row],[13]],T848)=2),1,"")</f>
        <v>1</v>
      </c>
      <c r="AB847" s="19" t="str">
        <f>IF(AND(מרקובחצי[[#This Row],[CycleNumber]]&lt;$B848,SUM(מרקובחצי[[#This Row],[21]],U848)=2),1,"")</f>
        <v/>
      </c>
      <c r="AC847" s="19" t="str">
        <f>IF(AND(מרקובחצי[[#This Row],[CycleNumber]]&lt;$B848,SUM(מרקובחצי[[#This Row],[21]],V848)=2),1,"")</f>
        <v/>
      </c>
      <c r="AD847" s="19" t="str">
        <f>IF(AND(מרקובחצי[[#This Row],[CycleNumber]]&lt;$B848,SUM(מרקובחצי[[#This Row],[23]],V848)=2),1,"")</f>
        <v/>
      </c>
      <c r="AE847" s="19" t="str">
        <f>IF(AND(מרקובחצי[[#This Row],[CycleNumber]]&lt;$B848,SUM(מרקובחצי[[#This Row],[23]],W848)=2),1,"")</f>
        <v/>
      </c>
      <c r="AF847" s="19" t="str">
        <f>IF(AND(מרקובחצי[[#This Row],[CycleNumber]]&lt;$B848,SUM(מרקובחצי[[#This Row],[31]],O848)=2),1,"")</f>
        <v/>
      </c>
      <c r="AG847" s="19" t="str">
        <f>IF(AND(מרקובחצי[[#This Row],[CycleNumber]]&lt;$B848,SUM(מרקובחצי[[#This Row],[31]],P848)=2),1,"")</f>
        <v/>
      </c>
      <c r="AH847" s="19" t="str">
        <f>IF(AND(מרקובחצי[[#This Row],[CycleNumber]]&lt;$B848,SUM(מרקובחצי[[#This Row],[31]],Q848)=2),1,"")</f>
        <v/>
      </c>
      <c r="AI847" s="19" t="str">
        <f>IF(AND(מרקובחצי[[#This Row],[CycleNumber]]&lt;$B848,SUM(U847:U848)=2),1,"")</f>
        <v/>
      </c>
      <c r="AJ847" s="19" t="str">
        <f>IF(AND(מרקובחצי[[#This Row],[CycleNumber]]&lt;$B848,SUM(מרקובחצי[[#This Row],[32]],O848)=2),1,"")</f>
        <v/>
      </c>
      <c r="AK847" s="19" t="str">
        <f>IF(AND(מרקובחצי[[#This Row],[CycleNumber]]&lt;$B848,SUM(מרקובחצי[[#This Row],[32]],P848)=2),1,"")</f>
        <v/>
      </c>
      <c r="AL847" s="19" t="str">
        <f>IF(AND(מרקובחצי[[#This Row],[CycleNumber]]&lt;$B848,SUM(מרקובחצי[[#This Row],[32]],Q848)=2),1,"")</f>
        <v/>
      </c>
      <c r="AM847" s="19" t="str">
        <f>IF(AND(מרקובחצי[[#This Row],[CycleNumber]]&lt;$B848,SUM(V847:V848)=2),1,"")</f>
        <v/>
      </c>
      <c r="AN847" s="19" t="str">
        <f>IF(AND(מרקובחצי[[#This Row],[CycleNumber]]&lt;$B848,SUM(מרקובחצי[[#This Row],[33]],O848)=2),1,"")</f>
        <v/>
      </c>
      <c r="AO847" s="19" t="str">
        <f>IF(AND(מרקובחצי[[#This Row],[CycleNumber]]&lt;$B848,SUM(מרקובחצי[[#This Row],[33]],P848)=2),1,"")</f>
        <v/>
      </c>
      <c r="AP847" s="19" t="str">
        <f>IF(AND(מרקובחצי[[#This Row],[CycleNumber]]&lt;$B848,SUM(מרקובחצי[[#This Row],[33]],Q848)=2),1,"")</f>
        <v/>
      </c>
      <c r="AQ847" s="19" t="str">
        <f>IF(AND(מרקובחצי[[#This Row],[CycleNumber]]&lt;$B848,SUM(W847:W848)=2),1,"")</f>
        <v/>
      </c>
      <c r="AR847" s="19" t="str">
        <f>IF(AND(מרקובחצי[[#This Row],[CycleNumber]]&lt;$B848,SUM(מרקובחצי[[#This Row],[12]],S848)=2),1,"")</f>
        <v/>
      </c>
      <c r="AS847" s="19" t="str">
        <f>IF(AND(מרקובחצי[[#This Row],[CycleNumber]]&lt;$B848,SUM(מרקובחצי[[#This Row],[22]],V848)=2),1,"")</f>
        <v/>
      </c>
      <c r="AT847" s="21">
        <f>SUM(מרקובחצי[[#This Row],[11]:[33]])</f>
        <v>1</v>
      </c>
    </row>
    <row r="848" spans="1:46" ht="15.6" x14ac:dyDescent="0.25">
      <c r="A848" s="19" t="s">
        <v>78</v>
      </c>
      <c r="B848" s="19">
        <v>6</v>
      </c>
      <c r="C848">
        <v>32</v>
      </c>
      <c r="D848" s="19">
        <f>מרקובחצי[[#This Row],[LengthofCycle]]+1</f>
        <v>33</v>
      </c>
      <c r="E848" t="str">
        <f>IF(IFERROR(LOOKUP(מרקובחצי[[#This Row],[ClientID]],קביעויות[הפלגה]),FALSE)=מרקובחצי[[#This Row],[ClientID]],1,"")</f>
        <v/>
      </c>
      <c r="F848" t="str">
        <f>IF(IFERROR(LOOKUP(מרקובחצי[[#This Row],[ClientID]],סוגחציקבוע[S31]),FALSE)=מרקובחצי[[#This Row],[ClientID]],1,"")</f>
        <v/>
      </c>
      <c r="G848" t="str">
        <f>IF(IFERROR(LOOKUP(מרקובחצי[[#This Row],[ClientID]],סוגחציקבוע[S32]),FALSE)=מרקובחצי[[#This Row],[ClientID]],1,"")</f>
        <v/>
      </c>
      <c r="H848" t="str">
        <f>IF(IFERROR(LOOKUP(מרקובחצי[[#This Row],[ClientID]],סוגחציקבוע[S33]),FALSE)=מרקובחצי[[#This Row],[ClientID]],1,"")</f>
        <v/>
      </c>
      <c r="I848">
        <f>IF(IFERROR(LOOKUP(מרקובחצי[[#This Row],[ClientID]],סוגחציקבוע[S32&amp;33]),FALSE)=מרקובחצי[[#This Row],[ClientID]],1,"")</f>
        <v>1</v>
      </c>
      <c r="J848" s="19">
        <f>IF(SUM(מרקובחצי[[#This Row],[11]:[13]])=1,מרקובחצי[[#This Row],[עד ועד]],IF(SUM(R847:T848)=1,IF(מרקובחצי[[#This Row],[עד ועד]]&lt;J847,מרקובחצי[[#This Row],[עד ועד]],J847),J847))</f>
        <v>33</v>
      </c>
      <c r="K848" s="19">
        <f>IF(SUM(מרקובחצי[[#This Row],[11]:[13]])=1,מרקובחצי[[#This Row],[עד ועד]],IF(SUM(R847:T848)=1,IF(מרקובחצי[[#This Row],[עד ועד]]&gt;K847,מרקובחצי[[#This Row],[עד ועד]],K847),K847))</f>
        <v>33</v>
      </c>
      <c r="L848" s="19" t="str">
        <f>IF(AND(SUM(מרקובחצי[[#This Row],[31]:[33]])=1,SUM(U847:W847)=0),מרקובחצי[[#This Row],[מקס]]-מרקובחצי[[#This Row],[מינ]],"")</f>
        <v/>
      </c>
      <c r="M84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848" s="19" t="str">
        <f t="shared" si="13"/>
        <v>S13</v>
      </c>
      <c r="O848" s="19" t="str">
        <f>IF(מרקובחצי[[#This Row],[קבעה הפלגה?]]=1,"",IF(AND(מרקובחצי[[#This Row],[עד ועד]]&lt;29,OR(מרקובחצי[[#This Row],[CycleNumber]]=1,AND(U847=1,OR(מרקובחצי[[#This Row],[עד ועד]]&lt;J847,מרקובחצי[[#This Row],[עד ועד]]&gt;K847)),AND(V847=1,מרקובחצי[[#This Row],[עד ועד]]&lt;J847),W847=1)),1,""))</f>
        <v/>
      </c>
      <c r="P848" s="19" t="str">
        <f>IF(מרקובחצי[[#This Row],[קבעה הפלגה?]]=1,"",IF(AND(מרקובחצי[[#This Row],[עד ועד]]&gt;28,מרקובחצי[[#This Row],[עד ועד]]&lt;32,OR(מרקובחצי[[#This Row],[CycleNumber]]=1,AND(U847=1),AND(V847=1,OR(מרקובחצי[[#This Row],[עד ועד]]&lt;J847,מרקובחצי[[#This Row],[עד ועד]]&gt;K847)),W847=1)),1,""))</f>
        <v/>
      </c>
      <c r="Q848" s="19" t="str">
        <f>IF(מרקובחצי[[#This Row],[קבעה הפלגה?]]=1,"",IF(AND(מרקובחצי[[#This Row],[עד ועד]]&gt;31,OR(מרקובחצי[[#This Row],[CycleNumber]]=1,AND(U847=1),AND(V847=1,מרקובחצי[[#This Row],[עד ועד]]&gt;K847),AND(W847=1,OR(מרקובחצי[[#This Row],[עד ועד]]&gt;K847,מרקובחצי[[#This Row],[עד ועד]]&lt;J847)))),1,""))</f>
        <v/>
      </c>
      <c r="R848" s="19" t="str">
        <f>IF(מרקובחצי[[#This Row],[CycleNumber]]&gt;1,IF(AND(O847=1,מרקובחצי[[#This Row],[עד ועד]]&lt;29),1,""),"")</f>
        <v/>
      </c>
      <c r="S848" s="19" t="str">
        <f>IF(מרקובחצי[[#This Row],[CycleNumber]]&gt;1,IF(OR(AND(O847=1,מרקובחצי[[#This Row],[עד ועד]]&gt;28),AND(P847=1),AND(Q847=1,מרקובחצי[[#This Row],[עד ועד]]&lt;32)),1,""),"")</f>
        <v/>
      </c>
      <c r="T848" s="19">
        <f>IF(מרקובחצי[[#This Row],[CycleNumber]]&gt;1,IF(AND(Q847=1,מרקובחצי[[#This Row],[עד ועד]]&gt;31),1,""),"")</f>
        <v>1</v>
      </c>
      <c r="U848" s="19" t="str">
        <f>IF(מרקובחצי[[#This Row],[CycleNumber]]&gt;1,IF(AND(R847=1,מרקובחצי[[#This Row],[עד ועד]]&lt;29),1,IF(AND(U847=1,NOT(OR(מרקובחצי[[#This Row],[עד ועד]]&lt;J847,מרקובחצי[[#This Row],[עד ועד]]&gt;K847))),1,"")),"")</f>
        <v/>
      </c>
      <c r="V848" s="19" t="str">
        <f>IF(מרקובחצי[[#This Row],[CycleNumber]]&gt;1,IF(AND(SUM(R847:T847)=1,מרקובחצי[[#This Row],[עד ועד]]&gt;28,מרקובחצי[[#This Row],[עד ועד]]&lt;32),1,IF(OR(S847=1,AND(R847=1,מרקובחצי[[#This Row],[עד ועד]]&gt;28),AND(T847=1,מרקובחצי[[#This Row],[עד ועד]]&lt;32)),1,IF(AND(V847=1,NOT(OR(מרקובחצי[[#This Row],[עד ועד]]&lt;J847,מרקובחצי[[#This Row],[עד ועד]]&gt;K847))),1,""))),"")</f>
        <v/>
      </c>
      <c r="W848" s="19" t="str">
        <f>IF(מרקובחצי[[#This Row],[CycleNumber]]&gt;1,IF(AND(T847=1,מרקובחצי[[#This Row],[עד ועד]]&gt;31),1,IF(AND(W847=1,NOT(OR(מרקובחצי[[#This Row],[עד ועד]]&lt;J847,מרקובחצי[[#This Row],[עד ועד]]&gt;K847))),1,"")),"")</f>
        <v/>
      </c>
      <c r="X848" s="19" t="str">
        <f>IF(AND(מרקובחצי[[#This Row],[CycleNumber]]&lt;$B849,SUM(מרקובחצי[[#This Row],[11]],R849)=2),1,"")</f>
        <v/>
      </c>
      <c r="Y848" s="19" t="str">
        <f>IF(AND(מרקובחצי[[#This Row],[CycleNumber]]&lt;$B849,SUM(מרקובחצי[[#This Row],[11]],S849)=2),1,"")</f>
        <v/>
      </c>
      <c r="Z848" s="19" t="str">
        <f>IF(AND(מרקובחצי[[#This Row],[CycleNumber]]&lt;$B849,SUM(מרקובחצי[[#This Row],[13]],S849)=2),1,"")</f>
        <v/>
      </c>
      <c r="AA848" s="19" t="str">
        <f>IF(AND(מרקובחצי[[#This Row],[CycleNumber]]&lt;$B849,SUM(מרקובחצי[[#This Row],[13]],T849)=2),1,"")</f>
        <v/>
      </c>
      <c r="AB848" s="19" t="str">
        <f>IF(AND(מרקובחצי[[#This Row],[CycleNumber]]&lt;$B849,SUM(מרקובחצי[[#This Row],[21]],U849)=2),1,"")</f>
        <v/>
      </c>
      <c r="AC848" s="19" t="str">
        <f>IF(AND(מרקובחצי[[#This Row],[CycleNumber]]&lt;$B849,SUM(מרקובחצי[[#This Row],[21]],V849)=2),1,"")</f>
        <v/>
      </c>
      <c r="AD848" s="19">
        <f>IF(AND(מרקובחצי[[#This Row],[CycleNumber]]&lt;$B849,SUM(מרקובחצי[[#This Row],[23]],V849)=2),1,"")</f>
        <v>1</v>
      </c>
      <c r="AE848" s="19" t="str">
        <f>IF(AND(מרקובחצי[[#This Row],[CycleNumber]]&lt;$B849,SUM(מרקובחצי[[#This Row],[23]],W849)=2),1,"")</f>
        <v/>
      </c>
      <c r="AF848" s="19" t="str">
        <f>IF(AND(מרקובחצי[[#This Row],[CycleNumber]]&lt;$B849,SUM(מרקובחצי[[#This Row],[31]],O849)=2),1,"")</f>
        <v/>
      </c>
      <c r="AG848" s="19" t="str">
        <f>IF(AND(מרקובחצי[[#This Row],[CycleNumber]]&lt;$B849,SUM(מרקובחצי[[#This Row],[31]],P849)=2),1,"")</f>
        <v/>
      </c>
      <c r="AH848" s="19" t="str">
        <f>IF(AND(מרקובחצי[[#This Row],[CycleNumber]]&lt;$B849,SUM(מרקובחצי[[#This Row],[31]],Q849)=2),1,"")</f>
        <v/>
      </c>
      <c r="AI848" s="19" t="str">
        <f>IF(AND(מרקובחצי[[#This Row],[CycleNumber]]&lt;$B849,SUM(U848:U849)=2),1,"")</f>
        <v/>
      </c>
      <c r="AJ848" s="19" t="str">
        <f>IF(AND(מרקובחצי[[#This Row],[CycleNumber]]&lt;$B849,SUM(מרקובחצי[[#This Row],[32]],O849)=2),1,"")</f>
        <v/>
      </c>
      <c r="AK848" s="19" t="str">
        <f>IF(AND(מרקובחצי[[#This Row],[CycleNumber]]&lt;$B849,SUM(מרקובחצי[[#This Row],[32]],P849)=2),1,"")</f>
        <v/>
      </c>
      <c r="AL848" s="19" t="str">
        <f>IF(AND(מרקובחצי[[#This Row],[CycleNumber]]&lt;$B849,SUM(מרקובחצי[[#This Row],[32]],Q849)=2),1,"")</f>
        <v/>
      </c>
      <c r="AM848" s="19" t="str">
        <f>IF(AND(מרקובחצי[[#This Row],[CycleNumber]]&lt;$B849,SUM(V848:V849)=2),1,"")</f>
        <v/>
      </c>
      <c r="AN848" s="19" t="str">
        <f>IF(AND(מרקובחצי[[#This Row],[CycleNumber]]&lt;$B849,SUM(מרקובחצי[[#This Row],[33]],O849)=2),1,"")</f>
        <v/>
      </c>
      <c r="AO848" s="19" t="str">
        <f>IF(AND(מרקובחצי[[#This Row],[CycleNumber]]&lt;$B849,SUM(מרקובחצי[[#This Row],[33]],P849)=2),1,"")</f>
        <v/>
      </c>
      <c r="AP848" s="19" t="str">
        <f>IF(AND(מרקובחצי[[#This Row],[CycleNumber]]&lt;$B849,SUM(מרקובחצי[[#This Row],[33]],Q849)=2),1,"")</f>
        <v/>
      </c>
      <c r="AQ848" s="19" t="str">
        <f>IF(AND(מרקובחצי[[#This Row],[CycleNumber]]&lt;$B849,SUM(W848:W849)=2),1,"")</f>
        <v/>
      </c>
      <c r="AR848" s="19" t="str">
        <f>IF(AND(מרקובחצי[[#This Row],[CycleNumber]]&lt;$B849,SUM(מרקובחצי[[#This Row],[12]],S849)=2),1,"")</f>
        <v/>
      </c>
      <c r="AS848" s="19" t="str">
        <f>IF(AND(מרקובחצי[[#This Row],[CycleNumber]]&lt;$B849,SUM(מרקובחצי[[#This Row],[22]],V849)=2),1,"")</f>
        <v/>
      </c>
      <c r="AT848" s="21">
        <f>SUM(מרקובחצי[[#This Row],[11]:[33]])</f>
        <v>1</v>
      </c>
    </row>
    <row r="849" spans="1:46" ht="15.6" x14ac:dyDescent="0.25">
      <c r="A849" s="19" t="s">
        <v>78</v>
      </c>
      <c r="B849" s="19">
        <v>7</v>
      </c>
      <c r="C849">
        <v>29</v>
      </c>
      <c r="D849" s="19">
        <f>מרקובחצי[[#This Row],[LengthofCycle]]+1</f>
        <v>30</v>
      </c>
      <c r="E849" t="str">
        <f>IF(IFERROR(LOOKUP(מרקובחצי[[#This Row],[ClientID]],קביעויות[הפלגה]),FALSE)=מרקובחצי[[#This Row],[ClientID]],1,"")</f>
        <v/>
      </c>
      <c r="F849" t="str">
        <f>IF(IFERROR(LOOKUP(מרקובחצי[[#This Row],[ClientID]],סוגחציקבוע[S31]),FALSE)=מרקובחצי[[#This Row],[ClientID]],1,"")</f>
        <v/>
      </c>
      <c r="G849" t="str">
        <f>IF(IFERROR(LOOKUP(מרקובחצי[[#This Row],[ClientID]],סוגחציקבוע[S32]),FALSE)=מרקובחצי[[#This Row],[ClientID]],1,"")</f>
        <v/>
      </c>
      <c r="H849" t="str">
        <f>IF(IFERROR(LOOKUP(מרקובחצי[[#This Row],[ClientID]],סוגחציקבוע[S33]),FALSE)=מרקובחצי[[#This Row],[ClientID]],1,"")</f>
        <v/>
      </c>
      <c r="I849">
        <f>IF(IFERROR(LOOKUP(מרקובחצי[[#This Row],[ClientID]],סוגחציקבוע[S32&amp;33]),FALSE)=מרקובחצי[[#This Row],[ClientID]],1,"")</f>
        <v>1</v>
      </c>
      <c r="J849" s="19">
        <f>IF(SUM(מרקובחצי[[#This Row],[11]:[13]])=1,מרקובחצי[[#This Row],[עד ועד]],IF(SUM(R848:T849)=1,IF(מרקובחצי[[#This Row],[עד ועד]]&lt;J848,מרקובחצי[[#This Row],[עד ועד]],J848),J848))</f>
        <v>30</v>
      </c>
      <c r="K849" s="19">
        <f>IF(SUM(מרקובחצי[[#This Row],[11]:[13]])=1,מרקובחצי[[#This Row],[עד ועד]],IF(SUM(R848:T849)=1,IF(מרקובחצי[[#This Row],[עד ועד]]&gt;K848,מרקובחצי[[#This Row],[עד ועד]],K848),K848))</f>
        <v>33</v>
      </c>
      <c r="L849" s="19">
        <f>IF(AND(SUM(מרקובחצי[[#This Row],[31]:[33]])=1,SUM(U848:W848)=0),מרקובחצי[[#This Row],[מקס]]-מרקובחצי[[#This Row],[מינ]],"")</f>
        <v>3</v>
      </c>
      <c r="M84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49" s="19" t="str">
        <f t="shared" si="13"/>
        <v>S23</v>
      </c>
      <c r="O849" s="19" t="str">
        <f>IF(מרקובחצי[[#This Row],[קבעה הפלגה?]]=1,"",IF(AND(מרקובחצי[[#This Row],[עד ועד]]&lt;29,OR(מרקובחצי[[#This Row],[CycleNumber]]=1,AND(U848=1,OR(מרקובחצי[[#This Row],[עד ועד]]&lt;J848,מרקובחצי[[#This Row],[עד ועד]]&gt;K848)),AND(V848=1,מרקובחצי[[#This Row],[עד ועד]]&lt;J848),W848=1)),1,""))</f>
        <v/>
      </c>
      <c r="P849" s="19" t="str">
        <f>IF(מרקובחצי[[#This Row],[קבעה הפלגה?]]=1,"",IF(AND(מרקובחצי[[#This Row],[עד ועד]]&gt;28,מרקובחצי[[#This Row],[עד ועד]]&lt;32,OR(מרקובחצי[[#This Row],[CycleNumber]]=1,AND(U848=1),AND(V848=1,OR(מרקובחצי[[#This Row],[עד ועד]]&lt;J848,מרקובחצי[[#This Row],[עד ועד]]&gt;K848)),W848=1)),1,""))</f>
        <v/>
      </c>
      <c r="Q849" s="19" t="str">
        <f>IF(מרקובחצי[[#This Row],[קבעה הפלגה?]]=1,"",IF(AND(מרקובחצי[[#This Row],[עד ועד]]&gt;31,OR(מרקובחצי[[#This Row],[CycleNumber]]=1,AND(U848=1),AND(V848=1,מרקובחצי[[#This Row],[עד ועד]]&gt;K848),AND(W848=1,OR(מרקובחצי[[#This Row],[עד ועד]]&gt;K848,מרקובחצי[[#This Row],[עד ועד]]&lt;J848)))),1,""))</f>
        <v/>
      </c>
      <c r="R849" s="19" t="str">
        <f>IF(מרקובחצי[[#This Row],[CycleNumber]]&gt;1,IF(AND(O848=1,מרקובחצי[[#This Row],[עד ועד]]&lt;29),1,""),"")</f>
        <v/>
      </c>
      <c r="S849" s="19" t="str">
        <f>IF(מרקובחצי[[#This Row],[CycleNumber]]&gt;1,IF(OR(AND(O848=1,מרקובחצי[[#This Row],[עד ועד]]&gt;28),AND(P848=1),AND(Q848=1,מרקובחצי[[#This Row],[עד ועד]]&lt;32)),1,""),"")</f>
        <v/>
      </c>
      <c r="T849" s="19" t="str">
        <f>IF(מרקובחצי[[#This Row],[CycleNumber]]&gt;1,IF(AND(Q848=1,מרקובחצי[[#This Row],[עד ועד]]&gt;31),1,""),"")</f>
        <v/>
      </c>
      <c r="U849" s="19" t="str">
        <f>IF(מרקובחצי[[#This Row],[CycleNumber]]&gt;1,IF(AND(R848=1,מרקובחצי[[#This Row],[עד ועד]]&lt;29),1,IF(AND(U848=1,NOT(OR(מרקובחצי[[#This Row],[עד ועד]]&lt;J848,מרקובחצי[[#This Row],[עד ועד]]&gt;K848))),1,"")),"")</f>
        <v/>
      </c>
      <c r="V849" s="19">
        <f>IF(מרקובחצי[[#This Row],[CycleNumber]]&gt;1,IF(AND(SUM(R848:T848)=1,מרקובחצי[[#This Row],[עד ועד]]&gt;28,מרקובחצי[[#This Row],[עד ועד]]&lt;32),1,IF(OR(S848=1,AND(R848=1,מרקובחצי[[#This Row],[עד ועד]]&gt;28),AND(T848=1,מרקובחצי[[#This Row],[עד ועד]]&lt;32)),1,IF(AND(V848=1,NOT(OR(מרקובחצי[[#This Row],[עד ועד]]&lt;J848,מרקובחצי[[#This Row],[עד ועד]]&gt;K848))),1,""))),"")</f>
        <v>1</v>
      </c>
      <c r="W849" s="19" t="str">
        <f>IF(מרקובחצי[[#This Row],[CycleNumber]]&gt;1,IF(AND(T848=1,מרקובחצי[[#This Row],[עד ועד]]&gt;31),1,IF(AND(W848=1,NOT(OR(מרקובחצי[[#This Row],[עד ועד]]&lt;J848,מרקובחצי[[#This Row],[עד ועד]]&gt;K848))),1,"")),"")</f>
        <v/>
      </c>
      <c r="X849" s="19" t="str">
        <f>IF(AND(מרקובחצי[[#This Row],[CycleNumber]]&lt;$B850,SUM(מרקובחצי[[#This Row],[11]],R850)=2),1,"")</f>
        <v/>
      </c>
      <c r="Y849" s="19" t="str">
        <f>IF(AND(מרקובחצי[[#This Row],[CycleNumber]]&lt;$B850,SUM(מרקובחצי[[#This Row],[11]],S850)=2),1,"")</f>
        <v/>
      </c>
      <c r="Z849" s="19" t="str">
        <f>IF(AND(מרקובחצי[[#This Row],[CycleNumber]]&lt;$B850,SUM(מרקובחצי[[#This Row],[13]],S850)=2),1,"")</f>
        <v/>
      </c>
      <c r="AA849" s="19" t="str">
        <f>IF(AND(מרקובחצי[[#This Row],[CycleNumber]]&lt;$B850,SUM(מרקובחצי[[#This Row],[13]],T850)=2),1,"")</f>
        <v/>
      </c>
      <c r="AB849" s="19" t="str">
        <f>IF(AND(מרקובחצי[[#This Row],[CycleNumber]]&lt;$B850,SUM(מרקובחצי[[#This Row],[21]],U850)=2),1,"")</f>
        <v/>
      </c>
      <c r="AC849" s="19" t="str">
        <f>IF(AND(מרקובחצי[[#This Row],[CycleNumber]]&lt;$B850,SUM(מרקובחצי[[#This Row],[21]],V850)=2),1,"")</f>
        <v/>
      </c>
      <c r="AD849" s="19" t="str">
        <f>IF(AND(מרקובחצי[[#This Row],[CycleNumber]]&lt;$B850,SUM(מרקובחצי[[#This Row],[23]],V850)=2),1,"")</f>
        <v/>
      </c>
      <c r="AE849" s="19" t="str">
        <f>IF(AND(מרקובחצי[[#This Row],[CycleNumber]]&lt;$B850,SUM(מרקובחצי[[#This Row],[23]],W850)=2),1,"")</f>
        <v/>
      </c>
      <c r="AF849" s="19" t="str">
        <f>IF(AND(מרקובחצי[[#This Row],[CycleNumber]]&lt;$B850,SUM(מרקובחצי[[#This Row],[31]],O850)=2),1,"")</f>
        <v/>
      </c>
      <c r="AG849" s="19" t="str">
        <f>IF(AND(מרקובחצי[[#This Row],[CycleNumber]]&lt;$B850,SUM(מרקובחצי[[#This Row],[31]],P850)=2),1,"")</f>
        <v/>
      </c>
      <c r="AH849" s="19" t="str">
        <f>IF(AND(מרקובחצי[[#This Row],[CycleNumber]]&lt;$B850,SUM(מרקובחצי[[#This Row],[31]],Q850)=2),1,"")</f>
        <v/>
      </c>
      <c r="AI849" s="19" t="str">
        <f>IF(AND(מרקובחצי[[#This Row],[CycleNumber]]&lt;$B850,SUM(U849:U850)=2),1,"")</f>
        <v/>
      </c>
      <c r="AJ849" s="19" t="str">
        <f>IF(AND(מרקובחצי[[#This Row],[CycleNumber]]&lt;$B850,SUM(מרקובחצי[[#This Row],[32]],O850)=2),1,"")</f>
        <v/>
      </c>
      <c r="AK849" s="19" t="str">
        <f>IF(AND(מרקובחצי[[#This Row],[CycleNumber]]&lt;$B850,SUM(מרקובחצי[[#This Row],[32]],P850)=2),1,"")</f>
        <v/>
      </c>
      <c r="AL849" s="19">
        <f>IF(AND(מרקובחצי[[#This Row],[CycleNumber]]&lt;$B850,SUM(מרקובחצי[[#This Row],[32]],Q850)=2),1,"")</f>
        <v>1</v>
      </c>
      <c r="AM849" s="19" t="str">
        <f>IF(AND(מרקובחצי[[#This Row],[CycleNumber]]&lt;$B850,SUM(V849:V850)=2),1,"")</f>
        <v/>
      </c>
      <c r="AN849" s="19" t="str">
        <f>IF(AND(מרקובחצי[[#This Row],[CycleNumber]]&lt;$B850,SUM(מרקובחצי[[#This Row],[33]],O850)=2),1,"")</f>
        <v/>
      </c>
      <c r="AO849" s="19" t="str">
        <f>IF(AND(מרקובחצי[[#This Row],[CycleNumber]]&lt;$B850,SUM(מרקובחצי[[#This Row],[33]],P850)=2),1,"")</f>
        <v/>
      </c>
      <c r="AP849" s="19" t="str">
        <f>IF(AND(מרקובחצי[[#This Row],[CycleNumber]]&lt;$B850,SUM(מרקובחצי[[#This Row],[33]],Q850)=2),1,"")</f>
        <v/>
      </c>
      <c r="AQ849" s="19" t="str">
        <f>IF(AND(מרקובחצי[[#This Row],[CycleNumber]]&lt;$B850,SUM(W849:W850)=2),1,"")</f>
        <v/>
      </c>
      <c r="AR849" s="19" t="str">
        <f>IF(AND(מרקובחצי[[#This Row],[CycleNumber]]&lt;$B850,SUM(מרקובחצי[[#This Row],[12]],S850)=2),1,"")</f>
        <v/>
      </c>
      <c r="AS849" s="19" t="str">
        <f>IF(AND(מרקובחצי[[#This Row],[CycleNumber]]&lt;$B850,SUM(מרקובחצי[[#This Row],[22]],V850)=2),1,"")</f>
        <v/>
      </c>
      <c r="AT849" s="21">
        <f>SUM(מרקובחצי[[#This Row],[11]:[33]])</f>
        <v>1</v>
      </c>
    </row>
    <row r="850" spans="1:46" ht="15.6" x14ac:dyDescent="0.25">
      <c r="A850" s="19" t="s">
        <v>78</v>
      </c>
      <c r="B850" s="19">
        <v>8</v>
      </c>
      <c r="C850">
        <v>35</v>
      </c>
      <c r="D850" s="19">
        <f>מרקובחצי[[#This Row],[LengthofCycle]]+1</f>
        <v>36</v>
      </c>
      <c r="E850" t="str">
        <f>IF(IFERROR(LOOKUP(מרקובחצי[[#This Row],[ClientID]],קביעויות[הפלגה]),FALSE)=מרקובחצי[[#This Row],[ClientID]],1,"")</f>
        <v/>
      </c>
      <c r="F850" t="str">
        <f>IF(IFERROR(LOOKUP(מרקובחצי[[#This Row],[ClientID]],סוגחציקבוע[S31]),FALSE)=מרקובחצי[[#This Row],[ClientID]],1,"")</f>
        <v/>
      </c>
      <c r="G850" t="str">
        <f>IF(IFERROR(LOOKUP(מרקובחצי[[#This Row],[ClientID]],סוגחציקבוע[S32]),FALSE)=מרקובחצי[[#This Row],[ClientID]],1,"")</f>
        <v/>
      </c>
      <c r="H850" t="str">
        <f>IF(IFERROR(LOOKUP(מרקובחצי[[#This Row],[ClientID]],סוגחציקבוע[S33]),FALSE)=מרקובחצי[[#This Row],[ClientID]],1,"")</f>
        <v/>
      </c>
      <c r="I850">
        <f>IF(IFERROR(LOOKUP(מרקובחצי[[#This Row],[ClientID]],סוגחציקבוע[S32&amp;33]),FALSE)=מרקובחצי[[#This Row],[ClientID]],1,"")</f>
        <v>1</v>
      </c>
      <c r="J850" s="19">
        <f>IF(SUM(מרקובחצי[[#This Row],[11]:[13]])=1,מרקובחצי[[#This Row],[עד ועד]],IF(SUM(R849:T850)=1,IF(מרקובחצי[[#This Row],[עד ועד]]&lt;J849,מרקובחצי[[#This Row],[עד ועד]],J849),J849))</f>
        <v>36</v>
      </c>
      <c r="K850" s="19">
        <f>IF(SUM(מרקובחצי[[#This Row],[11]:[13]])=1,מרקובחצי[[#This Row],[עד ועד]],IF(SUM(R849:T850)=1,IF(מרקובחצי[[#This Row],[עד ועד]]&gt;K849,מרקובחצי[[#This Row],[עד ועד]],K849),K849))</f>
        <v>36</v>
      </c>
      <c r="L850" s="19" t="str">
        <f>IF(AND(SUM(מרקובחצי[[#This Row],[31]:[33]])=1,SUM(U849:W849)=0),מרקובחצי[[#This Row],[מקס]]-מרקובחצי[[#This Row],[מינ]],"")</f>
        <v/>
      </c>
      <c r="M85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850" s="19" t="str">
        <f t="shared" si="13"/>
        <v>S32</v>
      </c>
      <c r="O850" s="19" t="str">
        <f>IF(מרקובחצי[[#This Row],[קבעה הפלגה?]]=1,"",IF(AND(מרקובחצי[[#This Row],[עד ועד]]&lt;29,OR(מרקובחצי[[#This Row],[CycleNumber]]=1,AND(U849=1,OR(מרקובחצי[[#This Row],[עד ועד]]&lt;J849,מרקובחצי[[#This Row],[עד ועד]]&gt;K849)),AND(V849=1,מרקובחצי[[#This Row],[עד ועד]]&lt;J849),W849=1)),1,""))</f>
        <v/>
      </c>
      <c r="P850" s="19" t="str">
        <f>IF(מרקובחצי[[#This Row],[קבעה הפלגה?]]=1,"",IF(AND(מרקובחצי[[#This Row],[עד ועד]]&gt;28,מרקובחצי[[#This Row],[עד ועד]]&lt;32,OR(מרקובחצי[[#This Row],[CycleNumber]]=1,AND(U849=1),AND(V849=1,OR(מרקובחצי[[#This Row],[עד ועד]]&lt;J849,מרקובחצי[[#This Row],[עד ועד]]&gt;K849)),W849=1)),1,""))</f>
        <v/>
      </c>
      <c r="Q850" s="19">
        <f>IF(מרקובחצי[[#This Row],[קבעה הפלגה?]]=1,"",IF(AND(מרקובחצי[[#This Row],[עד ועד]]&gt;31,OR(מרקובחצי[[#This Row],[CycleNumber]]=1,AND(U849=1),AND(V849=1,מרקובחצי[[#This Row],[עד ועד]]&gt;K849),AND(W849=1,OR(מרקובחצי[[#This Row],[עד ועד]]&gt;K849,מרקובחצי[[#This Row],[עד ועד]]&lt;J849)))),1,""))</f>
        <v>1</v>
      </c>
      <c r="R850" s="19" t="str">
        <f>IF(מרקובחצי[[#This Row],[CycleNumber]]&gt;1,IF(AND(O849=1,מרקובחצי[[#This Row],[עד ועד]]&lt;29),1,""),"")</f>
        <v/>
      </c>
      <c r="S850" s="19" t="str">
        <f>IF(מרקובחצי[[#This Row],[CycleNumber]]&gt;1,IF(OR(AND(O849=1,מרקובחצי[[#This Row],[עד ועד]]&gt;28),AND(P849=1),AND(Q849=1,מרקובחצי[[#This Row],[עד ועד]]&lt;32)),1,""),"")</f>
        <v/>
      </c>
      <c r="T850" s="19" t="str">
        <f>IF(מרקובחצי[[#This Row],[CycleNumber]]&gt;1,IF(AND(Q849=1,מרקובחצי[[#This Row],[עד ועד]]&gt;31),1,""),"")</f>
        <v/>
      </c>
      <c r="U850" s="19" t="str">
        <f>IF(מרקובחצי[[#This Row],[CycleNumber]]&gt;1,IF(AND(R849=1,מרקובחצי[[#This Row],[עד ועד]]&lt;29),1,IF(AND(U849=1,NOT(OR(מרקובחצי[[#This Row],[עד ועד]]&lt;J849,מרקובחצי[[#This Row],[עד ועד]]&gt;K849))),1,"")),"")</f>
        <v/>
      </c>
      <c r="V850" s="19" t="str">
        <f>IF(מרקובחצי[[#This Row],[CycleNumber]]&gt;1,IF(AND(SUM(R849:T849)=1,מרקובחצי[[#This Row],[עד ועד]]&gt;28,מרקובחצי[[#This Row],[עד ועד]]&lt;32),1,IF(OR(S849=1,AND(R849=1,מרקובחצי[[#This Row],[עד ועד]]&gt;28),AND(T849=1,מרקובחצי[[#This Row],[עד ועד]]&lt;32)),1,IF(AND(V849=1,NOT(OR(מרקובחצי[[#This Row],[עד ועד]]&lt;J849,מרקובחצי[[#This Row],[עד ועד]]&gt;K849))),1,""))),"")</f>
        <v/>
      </c>
      <c r="W850" s="19" t="str">
        <f>IF(מרקובחצי[[#This Row],[CycleNumber]]&gt;1,IF(AND(T849=1,מרקובחצי[[#This Row],[עד ועד]]&gt;31),1,IF(AND(W849=1,NOT(OR(מרקובחצי[[#This Row],[עד ועד]]&lt;J849,מרקובחצי[[#This Row],[עד ועד]]&gt;K849))),1,"")),"")</f>
        <v/>
      </c>
      <c r="X850" s="19" t="str">
        <f>IF(AND(מרקובחצי[[#This Row],[CycleNumber]]&lt;$B851,SUM(מרקובחצי[[#This Row],[11]],R851)=2),1,"")</f>
        <v/>
      </c>
      <c r="Y850" s="19" t="str">
        <f>IF(AND(מרקובחצי[[#This Row],[CycleNumber]]&lt;$B851,SUM(מרקובחצי[[#This Row],[11]],S851)=2),1,"")</f>
        <v/>
      </c>
      <c r="Z850" s="19" t="str">
        <f>IF(AND(מרקובחצי[[#This Row],[CycleNumber]]&lt;$B851,SUM(מרקובחצי[[#This Row],[13]],S851)=2),1,"")</f>
        <v/>
      </c>
      <c r="AA850" s="19">
        <f>IF(AND(מרקובחצי[[#This Row],[CycleNumber]]&lt;$B851,SUM(מרקובחצי[[#This Row],[13]],T851)=2),1,"")</f>
        <v>1</v>
      </c>
      <c r="AB850" s="19" t="str">
        <f>IF(AND(מרקובחצי[[#This Row],[CycleNumber]]&lt;$B851,SUM(מרקובחצי[[#This Row],[21]],U851)=2),1,"")</f>
        <v/>
      </c>
      <c r="AC850" s="19" t="str">
        <f>IF(AND(מרקובחצי[[#This Row],[CycleNumber]]&lt;$B851,SUM(מרקובחצי[[#This Row],[21]],V851)=2),1,"")</f>
        <v/>
      </c>
      <c r="AD850" s="19" t="str">
        <f>IF(AND(מרקובחצי[[#This Row],[CycleNumber]]&lt;$B851,SUM(מרקובחצי[[#This Row],[23]],V851)=2),1,"")</f>
        <v/>
      </c>
      <c r="AE850" s="19" t="str">
        <f>IF(AND(מרקובחצי[[#This Row],[CycleNumber]]&lt;$B851,SUM(מרקובחצי[[#This Row],[23]],W851)=2),1,"")</f>
        <v/>
      </c>
      <c r="AF850" s="19" t="str">
        <f>IF(AND(מרקובחצי[[#This Row],[CycleNumber]]&lt;$B851,SUM(מרקובחצי[[#This Row],[31]],O851)=2),1,"")</f>
        <v/>
      </c>
      <c r="AG850" s="19" t="str">
        <f>IF(AND(מרקובחצי[[#This Row],[CycleNumber]]&lt;$B851,SUM(מרקובחצי[[#This Row],[31]],P851)=2),1,"")</f>
        <v/>
      </c>
      <c r="AH850" s="19" t="str">
        <f>IF(AND(מרקובחצי[[#This Row],[CycleNumber]]&lt;$B851,SUM(מרקובחצי[[#This Row],[31]],Q851)=2),1,"")</f>
        <v/>
      </c>
      <c r="AI850" s="19" t="str">
        <f>IF(AND(מרקובחצי[[#This Row],[CycleNumber]]&lt;$B851,SUM(U850:U851)=2),1,"")</f>
        <v/>
      </c>
      <c r="AJ850" s="19" t="str">
        <f>IF(AND(מרקובחצי[[#This Row],[CycleNumber]]&lt;$B851,SUM(מרקובחצי[[#This Row],[32]],O851)=2),1,"")</f>
        <v/>
      </c>
      <c r="AK850" s="19" t="str">
        <f>IF(AND(מרקובחצי[[#This Row],[CycleNumber]]&lt;$B851,SUM(מרקובחצי[[#This Row],[32]],P851)=2),1,"")</f>
        <v/>
      </c>
      <c r="AL850" s="19" t="str">
        <f>IF(AND(מרקובחצי[[#This Row],[CycleNumber]]&lt;$B851,SUM(מרקובחצי[[#This Row],[32]],Q851)=2),1,"")</f>
        <v/>
      </c>
      <c r="AM850" s="19" t="str">
        <f>IF(AND(מרקובחצי[[#This Row],[CycleNumber]]&lt;$B851,SUM(V850:V851)=2),1,"")</f>
        <v/>
      </c>
      <c r="AN850" s="19" t="str">
        <f>IF(AND(מרקובחצי[[#This Row],[CycleNumber]]&lt;$B851,SUM(מרקובחצי[[#This Row],[33]],O851)=2),1,"")</f>
        <v/>
      </c>
      <c r="AO850" s="19" t="str">
        <f>IF(AND(מרקובחצי[[#This Row],[CycleNumber]]&lt;$B851,SUM(מרקובחצי[[#This Row],[33]],P851)=2),1,"")</f>
        <v/>
      </c>
      <c r="AP850" s="19" t="str">
        <f>IF(AND(מרקובחצי[[#This Row],[CycleNumber]]&lt;$B851,SUM(מרקובחצי[[#This Row],[33]],Q851)=2),1,"")</f>
        <v/>
      </c>
      <c r="AQ850" s="19" t="str">
        <f>IF(AND(מרקובחצי[[#This Row],[CycleNumber]]&lt;$B851,SUM(W850:W851)=2),1,"")</f>
        <v/>
      </c>
      <c r="AR850" s="19" t="str">
        <f>IF(AND(מרקובחצי[[#This Row],[CycleNumber]]&lt;$B851,SUM(מרקובחצי[[#This Row],[12]],S851)=2),1,"")</f>
        <v/>
      </c>
      <c r="AS850" s="19" t="str">
        <f>IF(AND(מרקובחצי[[#This Row],[CycleNumber]]&lt;$B851,SUM(מרקובחצי[[#This Row],[22]],V851)=2),1,"")</f>
        <v/>
      </c>
      <c r="AT850" s="21">
        <f>SUM(מרקובחצי[[#This Row],[11]:[33]])</f>
        <v>1</v>
      </c>
    </row>
    <row r="851" spans="1:46" ht="15.6" x14ac:dyDescent="0.25">
      <c r="A851" s="19" t="s">
        <v>78</v>
      </c>
      <c r="B851" s="19">
        <v>9</v>
      </c>
      <c r="C851">
        <v>32</v>
      </c>
      <c r="D851" s="19">
        <f>מרקובחצי[[#This Row],[LengthofCycle]]+1</f>
        <v>33</v>
      </c>
      <c r="E851" t="str">
        <f>IF(IFERROR(LOOKUP(מרקובחצי[[#This Row],[ClientID]],קביעויות[הפלגה]),FALSE)=מרקובחצי[[#This Row],[ClientID]],1,"")</f>
        <v/>
      </c>
      <c r="F851" t="str">
        <f>IF(IFERROR(LOOKUP(מרקובחצי[[#This Row],[ClientID]],סוגחציקבוע[S31]),FALSE)=מרקובחצי[[#This Row],[ClientID]],1,"")</f>
        <v/>
      </c>
      <c r="G851" t="str">
        <f>IF(IFERROR(LOOKUP(מרקובחצי[[#This Row],[ClientID]],סוגחציקבוע[S32]),FALSE)=מרקובחצי[[#This Row],[ClientID]],1,"")</f>
        <v/>
      </c>
      <c r="H851" t="str">
        <f>IF(IFERROR(LOOKUP(מרקובחצי[[#This Row],[ClientID]],סוגחציקבוע[S33]),FALSE)=מרקובחצי[[#This Row],[ClientID]],1,"")</f>
        <v/>
      </c>
      <c r="I851">
        <f>IF(IFERROR(LOOKUP(מרקובחצי[[#This Row],[ClientID]],סוגחציקבוע[S32&amp;33]),FALSE)=מרקובחצי[[#This Row],[ClientID]],1,"")</f>
        <v>1</v>
      </c>
      <c r="J851" s="19">
        <f>IF(SUM(מרקובחצי[[#This Row],[11]:[13]])=1,מרקובחצי[[#This Row],[עד ועד]],IF(SUM(R850:T851)=1,IF(מרקובחצי[[#This Row],[עד ועד]]&lt;J850,מרקובחצי[[#This Row],[עד ועד]],J850),J850))</f>
        <v>33</v>
      </c>
      <c r="K851" s="19">
        <f>IF(SUM(מרקובחצי[[#This Row],[11]:[13]])=1,מרקובחצי[[#This Row],[עד ועד]],IF(SUM(R850:T851)=1,IF(מרקובחצי[[#This Row],[עד ועד]]&gt;K850,מרקובחצי[[#This Row],[עד ועד]],K850),K850))</f>
        <v>36</v>
      </c>
      <c r="L851" s="19" t="str">
        <f>IF(AND(SUM(מרקובחצי[[#This Row],[31]:[33]])=1,SUM(U850:W850)=0),מרקובחצי[[#This Row],[מקס]]-מרקובחצי[[#This Row],[מינ]],"")</f>
        <v/>
      </c>
      <c r="M85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851" s="19" t="str">
        <f t="shared" si="13"/>
        <v>S13</v>
      </c>
      <c r="O851" s="19" t="str">
        <f>IF(מרקובחצי[[#This Row],[קבעה הפלגה?]]=1,"",IF(AND(מרקובחצי[[#This Row],[עד ועד]]&lt;29,OR(מרקובחצי[[#This Row],[CycleNumber]]=1,AND(U850=1,OR(מרקובחצי[[#This Row],[עד ועד]]&lt;J850,מרקובחצי[[#This Row],[עד ועד]]&gt;K850)),AND(V850=1,מרקובחצי[[#This Row],[עד ועד]]&lt;J850),W850=1)),1,""))</f>
        <v/>
      </c>
      <c r="P851" s="19" t="str">
        <f>IF(מרקובחצי[[#This Row],[קבעה הפלגה?]]=1,"",IF(AND(מרקובחצי[[#This Row],[עד ועד]]&gt;28,מרקובחצי[[#This Row],[עד ועד]]&lt;32,OR(מרקובחצי[[#This Row],[CycleNumber]]=1,AND(U850=1),AND(V850=1,OR(מרקובחצי[[#This Row],[עד ועד]]&lt;J850,מרקובחצי[[#This Row],[עד ועד]]&gt;K850)),W850=1)),1,""))</f>
        <v/>
      </c>
      <c r="Q851" s="19" t="str">
        <f>IF(מרקובחצי[[#This Row],[קבעה הפלגה?]]=1,"",IF(AND(מרקובחצי[[#This Row],[עד ועד]]&gt;31,OR(מרקובחצי[[#This Row],[CycleNumber]]=1,AND(U850=1),AND(V850=1,מרקובחצי[[#This Row],[עד ועד]]&gt;K850),AND(W850=1,OR(מרקובחצי[[#This Row],[עד ועד]]&gt;K850,מרקובחצי[[#This Row],[עד ועד]]&lt;J850)))),1,""))</f>
        <v/>
      </c>
      <c r="R851" s="19" t="str">
        <f>IF(מרקובחצי[[#This Row],[CycleNumber]]&gt;1,IF(AND(O850=1,מרקובחצי[[#This Row],[עד ועד]]&lt;29),1,""),"")</f>
        <v/>
      </c>
      <c r="S851" s="19" t="str">
        <f>IF(מרקובחצי[[#This Row],[CycleNumber]]&gt;1,IF(OR(AND(O850=1,מרקובחצי[[#This Row],[עד ועד]]&gt;28),AND(P850=1),AND(Q850=1,מרקובחצי[[#This Row],[עד ועד]]&lt;32)),1,""),"")</f>
        <v/>
      </c>
      <c r="T851" s="19">
        <f>IF(מרקובחצי[[#This Row],[CycleNumber]]&gt;1,IF(AND(Q850=1,מרקובחצי[[#This Row],[עד ועד]]&gt;31),1,""),"")</f>
        <v>1</v>
      </c>
      <c r="U851" s="19" t="str">
        <f>IF(מרקובחצי[[#This Row],[CycleNumber]]&gt;1,IF(AND(R850=1,מרקובחצי[[#This Row],[עד ועד]]&lt;29),1,IF(AND(U850=1,NOT(OR(מרקובחצי[[#This Row],[עד ועד]]&lt;J850,מרקובחצי[[#This Row],[עד ועד]]&gt;K850))),1,"")),"")</f>
        <v/>
      </c>
      <c r="V851" s="19" t="str">
        <f>IF(מרקובחצי[[#This Row],[CycleNumber]]&gt;1,IF(AND(SUM(R850:T850)=1,מרקובחצי[[#This Row],[עד ועד]]&gt;28,מרקובחצי[[#This Row],[עד ועד]]&lt;32),1,IF(OR(S850=1,AND(R850=1,מרקובחצי[[#This Row],[עד ועד]]&gt;28),AND(T850=1,מרקובחצי[[#This Row],[עד ועד]]&lt;32)),1,IF(AND(V850=1,NOT(OR(מרקובחצי[[#This Row],[עד ועד]]&lt;J850,מרקובחצי[[#This Row],[עד ועד]]&gt;K850))),1,""))),"")</f>
        <v/>
      </c>
      <c r="W851" s="19" t="str">
        <f>IF(מרקובחצי[[#This Row],[CycleNumber]]&gt;1,IF(AND(T850=1,מרקובחצי[[#This Row],[עד ועד]]&gt;31),1,IF(AND(W850=1,NOT(OR(מרקובחצי[[#This Row],[עד ועד]]&lt;J850,מרקובחצי[[#This Row],[עד ועד]]&gt;K850))),1,"")),"")</f>
        <v/>
      </c>
      <c r="X851" s="19" t="str">
        <f>IF(AND(מרקובחצי[[#This Row],[CycleNumber]]&lt;$B852,SUM(מרקובחצי[[#This Row],[11]],R852)=2),1,"")</f>
        <v/>
      </c>
      <c r="Y851" s="19" t="str">
        <f>IF(AND(מרקובחצי[[#This Row],[CycleNumber]]&lt;$B852,SUM(מרקובחצי[[#This Row],[11]],S852)=2),1,"")</f>
        <v/>
      </c>
      <c r="Z851" s="19" t="str">
        <f>IF(AND(מרקובחצי[[#This Row],[CycleNumber]]&lt;$B852,SUM(מרקובחצי[[#This Row],[13]],S852)=2),1,"")</f>
        <v/>
      </c>
      <c r="AA851" s="19" t="str">
        <f>IF(AND(מרקובחצי[[#This Row],[CycleNumber]]&lt;$B852,SUM(מרקובחצי[[#This Row],[13]],T852)=2),1,"")</f>
        <v/>
      </c>
      <c r="AB851" s="19" t="str">
        <f>IF(AND(מרקובחצי[[#This Row],[CycleNumber]]&lt;$B852,SUM(מרקובחצי[[#This Row],[21]],U852)=2),1,"")</f>
        <v/>
      </c>
      <c r="AC851" s="19" t="str">
        <f>IF(AND(מרקובחצי[[#This Row],[CycleNumber]]&lt;$B852,SUM(מרקובחצי[[#This Row],[21]],V852)=2),1,"")</f>
        <v/>
      </c>
      <c r="AD851" s="19" t="str">
        <f>IF(AND(מרקובחצי[[#This Row],[CycleNumber]]&lt;$B852,SUM(מרקובחצי[[#This Row],[23]],V852)=2),1,"")</f>
        <v/>
      </c>
      <c r="AE851" s="19">
        <f>IF(AND(מרקובחצי[[#This Row],[CycleNumber]]&lt;$B852,SUM(מרקובחצי[[#This Row],[23]],W852)=2),1,"")</f>
        <v>1</v>
      </c>
      <c r="AF851" s="19" t="str">
        <f>IF(AND(מרקובחצי[[#This Row],[CycleNumber]]&lt;$B852,SUM(מרקובחצי[[#This Row],[31]],O852)=2),1,"")</f>
        <v/>
      </c>
      <c r="AG851" s="19" t="str">
        <f>IF(AND(מרקובחצי[[#This Row],[CycleNumber]]&lt;$B852,SUM(מרקובחצי[[#This Row],[31]],P852)=2),1,"")</f>
        <v/>
      </c>
      <c r="AH851" s="19" t="str">
        <f>IF(AND(מרקובחצי[[#This Row],[CycleNumber]]&lt;$B852,SUM(מרקובחצי[[#This Row],[31]],Q852)=2),1,"")</f>
        <v/>
      </c>
      <c r="AI851" s="19" t="str">
        <f>IF(AND(מרקובחצי[[#This Row],[CycleNumber]]&lt;$B852,SUM(U851:U852)=2),1,"")</f>
        <v/>
      </c>
      <c r="AJ851" s="19" t="str">
        <f>IF(AND(מרקובחצי[[#This Row],[CycleNumber]]&lt;$B852,SUM(מרקובחצי[[#This Row],[32]],O852)=2),1,"")</f>
        <v/>
      </c>
      <c r="AK851" s="19" t="str">
        <f>IF(AND(מרקובחצי[[#This Row],[CycleNumber]]&lt;$B852,SUM(מרקובחצי[[#This Row],[32]],P852)=2),1,"")</f>
        <v/>
      </c>
      <c r="AL851" s="19" t="str">
        <f>IF(AND(מרקובחצי[[#This Row],[CycleNumber]]&lt;$B852,SUM(מרקובחצי[[#This Row],[32]],Q852)=2),1,"")</f>
        <v/>
      </c>
      <c r="AM851" s="19" t="str">
        <f>IF(AND(מרקובחצי[[#This Row],[CycleNumber]]&lt;$B852,SUM(V851:V852)=2),1,"")</f>
        <v/>
      </c>
      <c r="AN851" s="19" t="str">
        <f>IF(AND(מרקובחצי[[#This Row],[CycleNumber]]&lt;$B852,SUM(מרקובחצי[[#This Row],[33]],O852)=2),1,"")</f>
        <v/>
      </c>
      <c r="AO851" s="19" t="str">
        <f>IF(AND(מרקובחצי[[#This Row],[CycleNumber]]&lt;$B852,SUM(מרקובחצי[[#This Row],[33]],P852)=2),1,"")</f>
        <v/>
      </c>
      <c r="AP851" s="19" t="str">
        <f>IF(AND(מרקובחצי[[#This Row],[CycleNumber]]&lt;$B852,SUM(מרקובחצי[[#This Row],[33]],Q852)=2),1,"")</f>
        <v/>
      </c>
      <c r="AQ851" s="19" t="str">
        <f>IF(AND(מרקובחצי[[#This Row],[CycleNumber]]&lt;$B852,SUM(W851:W852)=2),1,"")</f>
        <v/>
      </c>
      <c r="AR851" s="19" t="str">
        <f>IF(AND(מרקובחצי[[#This Row],[CycleNumber]]&lt;$B852,SUM(מרקובחצי[[#This Row],[12]],S852)=2),1,"")</f>
        <v/>
      </c>
      <c r="AS851" s="19" t="str">
        <f>IF(AND(מרקובחצי[[#This Row],[CycleNumber]]&lt;$B852,SUM(מרקובחצי[[#This Row],[22]],V852)=2),1,"")</f>
        <v/>
      </c>
      <c r="AT851" s="21">
        <f>SUM(מרקובחצי[[#This Row],[11]:[33]])</f>
        <v>1</v>
      </c>
    </row>
    <row r="852" spans="1:46" ht="15.6" x14ac:dyDescent="0.25">
      <c r="A852" s="19" t="s">
        <v>78</v>
      </c>
      <c r="B852" s="19">
        <v>10</v>
      </c>
      <c r="C852">
        <v>32</v>
      </c>
      <c r="D852" s="19">
        <f>מרקובחצי[[#This Row],[LengthofCycle]]+1</f>
        <v>33</v>
      </c>
      <c r="E852" t="str">
        <f>IF(IFERROR(LOOKUP(מרקובחצי[[#This Row],[ClientID]],קביעויות[הפלגה]),FALSE)=מרקובחצי[[#This Row],[ClientID]],1,"")</f>
        <v/>
      </c>
      <c r="F852" t="str">
        <f>IF(IFERROR(LOOKUP(מרקובחצי[[#This Row],[ClientID]],סוגחציקבוע[S31]),FALSE)=מרקובחצי[[#This Row],[ClientID]],1,"")</f>
        <v/>
      </c>
      <c r="G852" t="str">
        <f>IF(IFERROR(LOOKUP(מרקובחצי[[#This Row],[ClientID]],סוגחציקבוע[S32]),FALSE)=מרקובחצי[[#This Row],[ClientID]],1,"")</f>
        <v/>
      </c>
      <c r="H852" t="str">
        <f>IF(IFERROR(LOOKUP(מרקובחצי[[#This Row],[ClientID]],סוגחציקבוע[S33]),FALSE)=מרקובחצי[[#This Row],[ClientID]],1,"")</f>
        <v/>
      </c>
      <c r="I852">
        <f>IF(IFERROR(LOOKUP(מרקובחצי[[#This Row],[ClientID]],סוגחציקבוע[S32&amp;33]),FALSE)=מרקובחצי[[#This Row],[ClientID]],1,"")</f>
        <v>1</v>
      </c>
      <c r="J852" s="19">
        <f>IF(SUM(מרקובחצי[[#This Row],[11]:[13]])=1,מרקובחצי[[#This Row],[עד ועד]],IF(SUM(R851:T852)=1,IF(מרקובחצי[[#This Row],[עד ועד]]&lt;J851,מרקובחצי[[#This Row],[עד ועד]],J851),J851))</f>
        <v>33</v>
      </c>
      <c r="K852" s="19">
        <f>IF(SUM(מרקובחצי[[#This Row],[11]:[13]])=1,מרקובחצי[[#This Row],[עד ועד]],IF(SUM(R851:T852)=1,IF(מרקובחצי[[#This Row],[עד ועד]]&gt;K851,מרקובחצי[[#This Row],[עד ועד]],K851),K851))</f>
        <v>36</v>
      </c>
      <c r="L852" s="19">
        <f>IF(AND(SUM(מרקובחצי[[#This Row],[31]:[33]])=1,SUM(U851:W851)=0),מרקובחצי[[#This Row],[מקס]]-מרקובחצי[[#This Row],[מינ]],"")</f>
        <v>3</v>
      </c>
      <c r="M85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852" s="19" t="str">
        <f t="shared" si="13"/>
        <v>S23</v>
      </c>
      <c r="O852" s="19" t="str">
        <f>IF(מרקובחצי[[#This Row],[קבעה הפלגה?]]=1,"",IF(AND(מרקובחצי[[#This Row],[עד ועד]]&lt;29,OR(מרקובחצי[[#This Row],[CycleNumber]]=1,AND(U851=1,OR(מרקובחצי[[#This Row],[עד ועד]]&lt;J851,מרקובחצי[[#This Row],[עד ועד]]&gt;K851)),AND(V851=1,מרקובחצי[[#This Row],[עד ועד]]&lt;J851),W851=1)),1,""))</f>
        <v/>
      </c>
      <c r="P852" s="19" t="str">
        <f>IF(מרקובחצי[[#This Row],[קבעה הפלגה?]]=1,"",IF(AND(מרקובחצי[[#This Row],[עד ועד]]&gt;28,מרקובחצי[[#This Row],[עד ועד]]&lt;32,OR(מרקובחצי[[#This Row],[CycleNumber]]=1,AND(U851=1),AND(V851=1,OR(מרקובחצי[[#This Row],[עד ועד]]&lt;J851,מרקובחצי[[#This Row],[עד ועד]]&gt;K851)),W851=1)),1,""))</f>
        <v/>
      </c>
      <c r="Q852" s="19" t="str">
        <f>IF(מרקובחצי[[#This Row],[קבעה הפלגה?]]=1,"",IF(AND(מרקובחצי[[#This Row],[עד ועד]]&gt;31,OR(מרקובחצי[[#This Row],[CycleNumber]]=1,AND(U851=1),AND(V851=1,מרקובחצי[[#This Row],[עד ועד]]&gt;K851),AND(W851=1,OR(מרקובחצי[[#This Row],[עד ועד]]&gt;K851,מרקובחצי[[#This Row],[עד ועד]]&lt;J851)))),1,""))</f>
        <v/>
      </c>
      <c r="R852" s="19" t="str">
        <f>IF(מרקובחצי[[#This Row],[CycleNumber]]&gt;1,IF(AND(O851=1,מרקובחצי[[#This Row],[עד ועד]]&lt;29),1,""),"")</f>
        <v/>
      </c>
      <c r="S852" s="19" t="str">
        <f>IF(מרקובחצי[[#This Row],[CycleNumber]]&gt;1,IF(OR(AND(O851=1,מרקובחצי[[#This Row],[עד ועד]]&gt;28),AND(P851=1),AND(Q851=1,מרקובחצי[[#This Row],[עד ועד]]&lt;32)),1,""),"")</f>
        <v/>
      </c>
      <c r="T852" s="19" t="str">
        <f>IF(מרקובחצי[[#This Row],[CycleNumber]]&gt;1,IF(AND(Q851=1,מרקובחצי[[#This Row],[עד ועד]]&gt;31),1,""),"")</f>
        <v/>
      </c>
      <c r="U852" s="19" t="str">
        <f>IF(מרקובחצי[[#This Row],[CycleNumber]]&gt;1,IF(AND(R851=1,מרקובחצי[[#This Row],[עד ועד]]&lt;29),1,IF(AND(U851=1,NOT(OR(מרקובחצי[[#This Row],[עד ועד]]&lt;J851,מרקובחצי[[#This Row],[עד ועד]]&gt;K851))),1,"")),"")</f>
        <v/>
      </c>
      <c r="V852" s="19" t="str">
        <f>IF(מרקובחצי[[#This Row],[CycleNumber]]&gt;1,IF(AND(SUM(R851:T851)=1,מרקובחצי[[#This Row],[עד ועד]]&gt;28,מרקובחצי[[#This Row],[עד ועד]]&lt;32),1,IF(OR(S851=1,AND(R851=1,מרקובחצי[[#This Row],[עד ועד]]&gt;28),AND(T851=1,מרקובחצי[[#This Row],[עד ועד]]&lt;32)),1,IF(AND(V851=1,NOT(OR(מרקובחצי[[#This Row],[עד ועד]]&lt;J851,מרקובחצי[[#This Row],[עד ועד]]&gt;K851))),1,""))),"")</f>
        <v/>
      </c>
      <c r="W852" s="19">
        <f>IF(מרקובחצי[[#This Row],[CycleNumber]]&gt;1,IF(AND(T851=1,מרקובחצי[[#This Row],[עד ועד]]&gt;31),1,IF(AND(W851=1,NOT(OR(מרקובחצי[[#This Row],[עד ועד]]&lt;J851,מרקובחצי[[#This Row],[עד ועד]]&gt;K851))),1,"")),"")</f>
        <v>1</v>
      </c>
      <c r="X852" s="19" t="str">
        <f>IF(AND(מרקובחצי[[#This Row],[CycleNumber]]&lt;$B853,SUM(מרקובחצי[[#This Row],[11]],R853)=2),1,"")</f>
        <v/>
      </c>
      <c r="Y852" s="19" t="str">
        <f>IF(AND(מרקובחצי[[#This Row],[CycleNumber]]&lt;$B853,SUM(מרקובחצי[[#This Row],[11]],S853)=2),1,"")</f>
        <v/>
      </c>
      <c r="Z852" s="19" t="str">
        <f>IF(AND(מרקובחצי[[#This Row],[CycleNumber]]&lt;$B853,SUM(מרקובחצי[[#This Row],[13]],S853)=2),1,"")</f>
        <v/>
      </c>
      <c r="AA852" s="19" t="str">
        <f>IF(AND(מרקובחצי[[#This Row],[CycleNumber]]&lt;$B853,SUM(מרקובחצי[[#This Row],[13]],T853)=2),1,"")</f>
        <v/>
      </c>
      <c r="AB852" s="19" t="str">
        <f>IF(AND(מרקובחצי[[#This Row],[CycleNumber]]&lt;$B853,SUM(מרקובחצי[[#This Row],[21]],U853)=2),1,"")</f>
        <v/>
      </c>
      <c r="AC852" s="19" t="str">
        <f>IF(AND(מרקובחצי[[#This Row],[CycleNumber]]&lt;$B853,SUM(מרקובחצי[[#This Row],[21]],V853)=2),1,"")</f>
        <v/>
      </c>
      <c r="AD852" s="19" t="str">
        <f>IF(AND(מרקובחצי[[#This Row],[CycleNumber]]&lt;$B853,SUM(מרקובחצי[[#This Row],[23]],V853)=2),1,"")</f>
        <v/>
      </c>
      <c r="AE852" s="19" t="str">
        <f>IF(AND(מרקובחצי[[#This Row],[CycleNumber]]&lt;$B853,SUM(מרקובחצי[[#This Row],[23]],W853)=2),1,"")</f>
        <v/>
      </c>
      <c r="AF852" s="19" t="str">
        <f>IF(AND(מרקובחצי[[#This Row],[CycleNumber]]&lt;$B853,SUM(מרקובחצי[[#This Row],[31]],O853)=2),1,"")</f>
        <v/>
      </c>
      <c r="AG852" s="19" t="str">
        <f>IF(AND(מרקובחצי[[#This Row],[CycleNumber]]&lt;$B853,SUM(מרקובחצי[[#This Row],[31]],P853)=2),1,"")</f>
        <v/>
      </c>
      <c r="AH852" s="19" t="str">
        <f>IF(AND(מרקובחצי[[#This Row],[CycleNumber]]&lt;$B853,SUM(מרקובחצי[[#This Row],[31]],Q853)=2),1,"")</f>
        <v/>
      </c>
      <c r="AI852" s="19" t="str">
        <f>IF(AND(מרקובחצי[[#This Row],[CycleNumber]]&lt;$B853,SUM(U852:U853)=2),1,"")</f>
        <v/>
      </c>
      <c r="AJ852" s="19" t="str">
        <f>IF(AND(מרקובחצי[[#This Row],[CycleNumber]]&lt;$B853,SUM(מרקובחצי[[#This Row],[32]],O853)=2),1,"")</f>
        <v/>
      </c>
      <c r="AK852" s="19" t="str">
        <f>IF(AND(מרקובחצי[[#This Row],[CycleNumber]]&lt;$B853,SUM(מרקובחצי[[#This Row],[32]],P853)=2),1,"")</f>
        <v/>
      </c>
      <c r="AL852" s="19" t="str">
        <f>IF(AND(מרקובחצי[[#This Row],[CycleNumber]]&lt;$B853,SUM(מרקובחצי[[#This Row],[32]],Q853)=2),1,"")</f>
        <v/>
      </c>
      <c r="AM852" s="19" t="str">
        <f>IF(AND(מרקובחצי[[#This Row],[CycleNumber]]&lt;$B853,SUM(V852:V853)=2),1,"")</f>
        <v/>
      </c>
      <c r="AN852" s="19" t="str">
        <f>IF(AND(מרקובחצי[[#This Row],[CycleNumber]]&lt;$B853,SUM(מרקובחצי[[#This Row],[33]],O853)=2),1,"")</f>
        <v/>
      </c>
      <c r="AO852" s="19" t="str">
        <f>IF(AND(מרקובחצי[[#This Row],[CycleNumber]]&lt;$B853,SUM(מרקובחצי[[#This Row],[33]],P853)=2),1,"")</f>
        <v/>
      </c>
      <c r="AP852" s="19">
        <f>IF(AND(מרקובחצי[[#This Row],[CycleNumber]]&lt;$B853,SUM(מרקובחצי[[#This Row],[33]],Q853)=2),1,"")</f>
        <v>1</v>
      </c>
      <c r="AQ852" s="19" t="str">
        <f>IF(AND(מרקובחצי[[#This Row],[CycleNumber]]&lt;$B853,SUM(W852:W853)=2),1,"")</f>
        <v/>
      </c>
      <c r="AR852" s="19" t="str">
        <f>IF(AND(מרקובחצי[[#This Row],[CycleNumber]]&lt;$B853,SUM(מרקובחצי[[#This Row],[12]],S853)=2),1,"")</f>
        <v/>
      </c>
      <c r="AS852" s="19" t="str">
        <f>IF(AND(מרקובחצי[[#This Row],[CycleNumber]]&lt;$B853,SUM(מרקובחצי[[#This Row],[22]],V853)=2),1,"")</f>
        <v/>
      </c>
      <c r="AT852" s="21">
        <f>SUM(מרקובחצי[[#This Row],[11]:[33]])</f>
        <v>1</v>
      </c>
    </row>
    <row r="853" spans="1:46" ht="15.6" x14ac:dyDescent="0.25">
      <c r="A853" s="19" t="s">
        <v>78</v>
      </c>
      <c r="B853" s="19">
        <v>11</v>
      </c>
      <c r="C853">
        <v>31</v>
      </c>
      <c r="D853" s="19">
        <f>מרקובחצי[[#This Row],[LengthofCycle]]+1</f>
        <v>32</v>
      </c>
      <c r="E853" t="str">
        <f>IF(IFERROR(LOOKUP(מרקובחצי[[#This Row],[ClientID]],קביעויות[הפלגה]),FALSE)=מרקובחצי[[#This Row],[ClientID]],1,"")</f>
        <v/>
      </c>
      <c r="F853" t="str">
        <f>IF(IFERROR(LOOKUP(מרקובחצי[[#This Row],[ClientID]],סוגחציקבוע[S31]),FALSE)=מרקובחצי[[#This Row],[ClientID]],1,"")</f>
        <v/>
      </c>
      <c r="G853" t="str">
        <f>IF(IFERROR(LOOKUP(מרקובחצי[[#This Row],[ClientID]],סוגחציקבוע[S32]),FALSE)=מרקובחצי[[#This Row],[ClientID]],1,"")</f>
        <v/>
      </c>
      <c r="H853" t="str">
        <f>IF(IFERROR(LOOKUP(מרקובחצי[[#This Row],[ClientID]],סוגחציקבוע[S33]),FALSE)=מרקובחצי[[#This Row],[ClientID]],1,"")</f>
        <v/>
      </c>
      <c r="I853">
        <f>IF(IFERROR(LOOKUP(מרקובחצי[[#This Row],[ClientID]],סוגחציקבוע[S32&amp;33]),FALSE)=מרקובחצי[[#This Row],[ClientID]],1,"")</f>
        <v>1</v>
      </c>
      <c r="J853" s="19">
        <f>IF(SUM(מרקובחצי[[#This Row],[11]:[13]])=1,מרקובחצי[[#This Row],[עד ועד]],IF(SUM(R852:T853)=1,IF(מרקובחצי[[#This Row],[עד ועד]]&lt;J852,מרקובחצי[[#This Row],[עד ועד]],J852),J852))</f>
        <v>32</v>
      </c>
      <c r="K853" s="19">
        <f>IF(SUM(מרקובחצי[[#This Row],[11]:[13]])=1,מרקובחצי[[#This Row],[עד ועד]],IF(SUM(R852:T853)=1,IF(מרקובחצי[[#This Row],[עד ועד]]&gt;K852,מרקובחצי[[#This Row],[עד ועד]],K852),K852))</f>
        <v>32</v>
      </c>
      <c r="L853" s="19" t="str">
        <f>IF(AND(SUM(מרקובחצי[[#This Row],[31]:[33]])=1,SUM(U852:W852)=0),מרקובחצי[[#This Row],[מקס]]-מרקובחצי[[#This Row],[מינ]],"")</f>
        <v/>
      </c>
      <c r="M85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853" s="19" t="str">
        <f t="shared" si="13"/>
        <v>S33</v>
      </c>
      <c r="O853" s="19" t="str">
        <f>IF(מרקובחצי[[#This Row],[קבעה הפלגה?]]=1,"",IF(AND(מרקובחצי[[#This Row],[עד ועד]]&lt;29,OR(מרקובחצי[[#This Row],[CycleNumber]]=1,AND(U852=1,OR(מרקובחצי[[#This Row],[עד ועד]]&lt;J852,מרקובחצי[[#This Row],[עד ועד]]&gt;K852)),AND(V852=1,מרקובחצי[[#This Row],[עד ועד]]&lt;J852),W852=1)),1,""))</f>
        <v/>
      </c>
      <c r="P853" s="19" t="str">
        <f>IF(מרקובחצי[[#This Row],[קבעה הפלגה?]]=1,"",IF(AND(מרקובחצי[[#This Row],[עד ועד]]&gt;28,מרקובחצי[[#This Row],[עד ועד]]&lt;32,OR(מרקובחצי[[#This Row],[CycleNumber]]=1,AND(U852=1),AND(V852=1,OR(מרקובחצי[[#This Row],[עד ועד]]&lt;J852,מרקובחצי[[#This Row],[עד ועד]]&gt;K852)),W852=1)),1,""))</f>
        <v/>
      </c>
      <c r="Q853" s="19">
        <f>IF(מרקובחצי[[#This Row],[קבעה הפלגה?]]=1,"",IF(AND(מרקובחצי[[#This Row],[עד ועד]]&gt;31,OR(מרקובחצי[[#This Row],[CycleNumber]]=1,AND(U852=1),AND(V852=1,מרקובחצי[[#This Row],[עד ועד]]&gt;K852),AND(W852=1,OR(מרקובחצי[[#This Row],[עד ועד]]&gt;K852,מרקובחצי[[#This Row],[עד ועד]]&lt;J852)))),1,""))</f>
        <v>1</v>
      </c>
      <c r="R853" s="19" t="str">
        <f>IF(מרקובחצי[[#This Row],[CycleNumber]]&gt;1,IF(AND(O852=1,מרקובחצי[[#This Row],[עד ועד]]&lt;29),1,""),"")</f>
        <v/>
      </c>
      <c r="S853" s="19" t="str">
        <f>IF(מרקובחצי[[#This Row],[CycleNumber]]&gt;1,IF(OR(AND(O852=1,מרקובחצי[[#This Row],[עד ועד]]&gt;28),AND(P852=1),AND(Q852=1,מרקובחצי[[#This Row],[עד ועד]]&lt;32)),1,""),"")</f>
        <v/>
      </c>
      <c r="T853" s="19" t="str">
        <f>IF(מרקובחצי[[#This Row],[CycleNumber]]&gt;1,IF(AND(Q852=1,מרקובחצי[[#This Row],[עד ועד]]&gt;31),1,""),"")</f>
        <v/>
      </c>
      <c r="U853" s="19" t="str">
        <f>IF(מרקובחצי[[#This Row],[CycleNumber]]&gt;1,IF(AND(R852=1,מרקובחצי[[#This Row],[עד ועד]]&lt;29),1,IF(AND(U852=1,NOT(OR(מרקובחצי[[#This Row],[עד ועד]]&lt;J852,מרקובחצי[[#This Row],[עד ועד]]&gt;K852))),1,"")),"")</f>
        <v/>
      </c>
      <c r="V853" s="19" t="str">
        <f>IF(מרקובחצי[[#This Row],[CycleNumber]]&gt;1,IF(AND(SUM(R852:T852)=1,מרקובחצי[[#This Row],[עד ועד]]&gt;28,מרקובחצי[[#This Row],[עד ועד]]&lt;32),1,IF(OR(S852=1,AND(R852=1,מרקובחצי[[#This Row],[עד ועד]]&gt;28),AND(T852=1,מרקובחצי[[#This Row],[עד ועד]]&lt;32)),1,IF(AND(V852=1,NOT(OR(מרקובחצי[[#This Row],[עד ועד]]&lt;J852,מרקובחצי[[#This Row],[עד ועד]]&gt;K852))),1,""))),"")</f>
        <v/>
      </c>
      <c r="W853" s="19" t="str">
        <f>IF(מרקובחצי[[#This Row],[CycleNumber]]&gt;1,IF(AND(T852=1,מרקובחצי[[#This Row],[עד ועד]]&gt;31),1,IF(AND(W852=1,NOT(OR(מרקובחצי[[#This Row],[עד ועד]]&lt;J852,מרקובחצי[[#This Row],[עד ועד]]&gt;K852))),1,"")),"")</f>
        <v/>
      </c>
      <c r="X853" s="19" t="str">
        <f>IF(AND(מרקובחצי[[#This Row],[CycleNumber]]&lt;$B854,SUM(מרקובחצי[[#This Row],[11]],R854)=2),1,"")</f>
        <v/>
      </c>
      <c r="Y853" s="19" t="str">
        <f>IF(AND(מרקובחצי[[#This Row],[CycleNumber]]&lt;$B854,SUM(מרקובחצי[[#This Row],[11]],S854)=2),1,"")</f>
        <v/>
      </c>
      <c r="Z853" s="19">
        <f>IF(AND(מרקובחצי[[#This Row],[CycleNumber]]&lt;$B854,SUM(מרקובחצי[[#This Row],[13]],S854)=2),1,"")</f>
        <v>1</v>
      </c>
      <c r="AA853" s="19" t="str">
        <f>IF(AND(מרקובחצי[[#This Row],[CycleNumber]]&lt;$B854,SUM(מרקובחצי[[#This Row],[13]],T854)=2),1,"")</f>
        <v/>
      </c>
      <c r="AB853" s="19" t="str">
        <f>IF(AND(מרקובחצי[[#This Row],[CycleNumber]]&lt;$B854,SUM(מרקובחצי[[#This Row],[21]],U854)=2),1,"")</f>
        <v/>
      </c>
      <c r="AC853" s="19" t="str">
        <f>IF(AND(מרקובחצי[[#This Row],[CycleNumber]]&lt;$B854,SUM(מרקובחצי[[#This Row],[21]],V854)=2),1,"")</f>
        <v/>
      </c>
      <c r="AD853" s="19" t="str">
        <f>IF(AND(מרקובחצי[[#This Row],[CycleNumber]]&lt;$B854,SUM(מרקובחצי[[#This Row],[23]],V854)=2),1,"")</f>
        <v/>
      </c>
      <c r="AE853" s="19" t="str">
        <f>IF(AND(מרקובחצי[[#This Row],[CycleNumber]]&lt;$B854,SUM(מרקובחצי[[#This Row],[23]],W854)=2),1,"")</f>
        <v/>
      </c>
      <c r="AF853" s="19" t="str">
        <f>IF(AND(מרקובחצי[[#This Row],[CycleNumber]]&lt;$B854,SUM(מרקובחצי[[#This Row],[31]],O854)=2),1,"")</f>
        <v/>
      </c>
      <c r="AG853" s="19" t="str">
        <f>IF(AND(מרקובחצי[[#This Row],[CycleNumber]]&lt;$B854,SUM(מרקובחצי[[#This Row],[31]],P854)=2),1,"")</f>
        <v/>
      </c>
      <c r="AH853" s="19" t="str">
        <f>IF(AND(מרקובחצי[[#This Row],[CycleNumber]]&lt;$B854,SUM(מרקובחצי[[#This Row],[31]],Q854)=2),1,"")</f>
        <v/>
      </c>
      <c r="AI853" s="19" t="str">
        <f>IF(AND(מרקובחצי[[#This Row],[CycleNumber]]&lt;$B854,SUM(U853:U854)=2),1,"")</f>
        <v/>
      </c>
      <c r="AJ853" s="19" t="str">
        <f>IF(AND(מרקובחצי[[#This Row],[CycleNumber]]&lt;$B854,SUM(מרקובחצי[[#This Row],[32]],O854)=2),1,"")</f>
        <v/>
      </c>
      <c r="AK853" s="19" t="str">
        <f>IF(AND(מרקובחצי[[#This Row],[CycleNumber]]&lt;$B854,SUM(מרקובחצי[[#This Row],[32]],P854)=2),1,"")</f>
        <v/>
      </c>
      <c r="AL853" s="19" t="str">
        <f>IF(AND(מרקובחצי[[#This Row],[CycleNumber]]&lt;$B854,SUM(מרקובחצי[[#This Row],[32]],Q854)=2),1,"")</f>
        <v/>
      </c>
      <c r="AM853" s="19" t="str">
        <f>IF(AND(מרקובחצי[[#This Row],[CycleNumber]]&lt;$B854,SUM(V853:V854)=2),1,"")</f>
        <v/>
      </c>
      <c r="AN853" s="19" t="str">
        <f>IF(AND(מרקובחצי[[#This Row],[CycleNumber]]&lt;$B854,SUM(מרקובחצי[[#This Row],[33]],O854)=2),1,"")</f>
        <v/>
      </c>
      <c r="AO853" s="19" t="str">
        <f>IF(AND(מרקובחצי[[#This Row],[CycleNumber]]&lt;$B854,SUM(מרקובחצי[[#This Row],[33]],P854)=2),1,"")</f>
        <v/>
      </c>
      <c r="AP853" s="19" t="str">
        <f>IF(AND(מרקובחצי[[#This Row],[CycleNumber]]&lt;$B854,SUM(מרקובחצי[[#This Row],[33]],Q854)=2),1,"")</f>
        <v/>
      </c>
      <c r="AQ853" s="19" t="str">
        <f>IF(AND(מרקובחצי[[#This Row],[CycleNumber]]&lt;$B854,SUM(W853:W854)=2),1,"")</f>
        <v/>
      </c>
      <c r="AR853" s="19" t="str">
        <f>IF(AND(מרקובחצי[[#This Row],[CycleNumber]]&lt;$B854,SUM(מרקובחצי[[#This Row],[12]],S854)=2),1,"")</f>
        <v/>
      </c>
      <c r="AS853" s="19" t="str">
        <f>IF(AND(מרקובחצי[[#This Row],[CycleNumber]]&lt;$B854,SUM(מרקובחצי[[#This Row],[22]],V854)=2),1,"")</f>
        <v/>
      </c>
      <c r="AT853" s="21">
        <f>SUM(מרקובחצי[[#This Row],[11]:[33]])</f>
        <v>1</v>
      </c>
    </row>
    <row r="854" spans="1:46" ht="15.6" x14ac:dyDescent="0.25">
      <c r="A854" s="19" t="s">
        <v>78</v>
      </c>
      <c r="B854" s="19">
        <v>12</v>
      </c>
      <c r="C854">
        <v>28</v>
      </c>
      <c r="D854" s="19">
        <f>מרקובחצי[[#This Row],[LengthofCycle]]+1</f>
        <v>29</v>
      </c>
      <c r="E854" t="str">
        <f>IF(IFERROR(LOOKUP(מרקובחצי[[#This Row],[ClientID]],קביעויות[הפלגה]),FALSE)=מרקובחצי[[#This Row],[ClientID]],1,"")</f>
        <v/>
      </c>
      <c r="F854" t="str">
        <f>IF(IFERROR(LOOKUP(מרקובחצי[[#This Row],[ClientID]],סוגחציקבוע[S31]),FALSE)=מרקובחצי[[#This Row],[ClientID]],1,"")</f>
        <v/>
      </c>
      <c r="G854" t="str">
        <f>IF(IFERROR(LOOKUP(מרקובחצי[[#This Row],[ClientID]],סוגחציקבוע[S32]),FALSE)=מרקובחצי[[#This Row],[ClientID]],1,"")</f>
        <v/>
      </c>
      <c r="H854" t="str">
        <f>IF(IFERROR(LOOKUP(מרקובחצי[[#This Row],[ClientID]],סוגחציקבוע[S33]),FALSE)=מרקובחצי[[#This Row],[ClientID]],1,"")</f>
        <v/>
      </c>
      <c r="I854">
        <f>IF(IFERROR(LOOKUP(מרקובחצי[[#This Row],[ClientID]],סוגחציקבוע[S32&amp;33]),FALSE)=מרקובחצי[[#This Row],[ClientID]],1,"")</f>
        <v>1</v>
      </c>
      <c r="J854" s="19">
        <f>IF(SUM(מרקובחצי[[#This Row],[11]:[13]])=1,מרקובחצי[[#This Row],[עד ועד]],IF(SUM(R853:T854)=1,IF(מרקובחצי[[#This Row],[עד ועד]]&lt;J853,מרקובחצי[[#This Row],[עד ועד]],J853),J853))</f>
        <v>29</v>
      </c>
      <c r="K854" s="19">
        <f>IF(SUM(מרקובחצי[[#This Row],[11]:[13]])=1,מרקובחצי[[#This Row],[עד ועד]],IF(SUM(R853:T854)=1,IF(מרקובחצי[[#This Row],[עד ועד]]&gt;K853,מרקובחצי[[#This Row],[עד ועד]],K853),K853))</f>
        <v>32</v>
      </c>
      <c r="L854" s="19" t="str">
        <f>IF(AND(SUM(מרקובחצי[[#This Row],[31]:[33]])=1,SUM(U853:W853)=0),מרקובחצי[[#This Row],[מקס]]-מרקובחצי[[#This Row],[מינ]],"")</f>
        <v/>
      </c>
      <c r="M85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854" s="19" t="str">
        <f t="shared" si="13"/>
        <v>S13</v>
      </c>
      <c r="O854" s="19" t="str">
        <f>IF(מרקובחצי[[#This Row],[קבעה הפלגה?]]=1,"",IF(AND(מרקובחצי[[#This Row],[עד ועד]]&lt;29,OR(מרקובחצי[[#This Row],[CycleNumber]]=1,AND(U853=1,OR(מרקובחצי[[#This Row],[עד ועד]]&lt;J853,מרקובחצי[[#This Row],[עד ועד]]&gt;K853)),AND(V853=1,מרקובחצי[[#This Row],[עד ועד]]&lt;J853),W853=1)),1,""))</f>
        <v/>
      </c>
      <c r="P854" s="19" t="str">
        <f>IF(מרקובחצי[[#This Row],[קבעה הפלגה?]]=1,"",IF(AND(מרקובחצי[[#This Row],[עד ועד]]&gt;28,מרקובחצי[[#This Row],[עד ועד]]&lt;32,OR(מרקובחצי[[#This Row],[CycleNumber]]=1,AND(U853=1),AND(V853=1,OR(מרקובחצי[[#This Row],[עד ועד]]&lt;J853,מרקובחצי[[#This Row],[עד ועד]]&gt;K853)),W853=1)),1,""))</f>
        <v/>
      </c>
      <c r="Q854" s="19" t="str">
        <f>IF(מרקובחצי[[#This Row],[קבעה הפלגה?]]=1,"",IF(AND(מרקובחצי[[#This Row],[עד ועד]]&gt;31,OR(מרקובחצי[[#This Row],[CycleNumber]]=1,AND(U853=1),AND(V853=1,מרקובחצי[[#This Row],[עד ועד]]&gt;K853),AND(W853=1,OR(מרקובחצי[[#This Row],[עד ועד]]&gt;K853,מרקובחצי[[#This Row],[עד ועד]]&lt;J853)))),1,""))</f>
        <v/>
      </c>
      <c r="R854" s="19" t="str">
        <f>IF(מרקובחצי[[#This Row],[CycleNumber]]&gt;1,IF(AND(O853=1,מרקובחצי[[#This Row],[עד ועד]]&lt;29),1,""),"")</f>
        <v/>
      </c>
      <c r="S854" s="19">
        <f>IF(מרקובחצי[[#This Row],[CycleNumber]]&gt;1,IF(OR(AND(O853=1,מרקובחצי[[#This Row],[עד ועד]]&gt;28),AND(P853=1),AND(Q853=1,מרקובחצי[[#This Row],[עד ועד]]&lt;32)),1,""),"")</f>
        <v>1</v>
      </c>
      <c r="T854" s="19" t="str">
        <f>IF(מרקובחצי[[#This Row],[CycleNumber]]&gt;1,IF(AND(Q853=1,מרקובחצי[[#This Row],[עד ועד]]&gt;31),1,""),"")</f>
        <v/>
      </c>
      <c r="U854" s="19" t="str">
        <f>IF(מרקובחצי[[#This Row],[CycleNumber]]&gt;1,IF(AND(R853=1,מרקובחצי[[#This Row],[עד ועד]]&lt;29),1,IF(AND(U853=1,NOT(OR(מרקובחצי[[#This Row],[עד ועד]]&lt;J853,מרקובחצי[[#This Row],[עד ועד]]&gt;K853))),1,"")),"")</f>
        <v/>
      </c>
      <c r="V854" s="19" t="str">
        <f>IF(מרקובחצי[[#This Row],[CycleNumber]]&gt;1,IF(AND(SUM(R853:T853)=1,מרקובחצי[[#This Row],[עד ועד]]&gt;28,מרקובחצי[[#This Row],[עד ועד]]&lt;32),1,IF(OR(S853=1,AND(R853=1,מרקובחצי[[#This Row],[עד ועד]]&gt;28),AND(T853=1,מרקובחצי[[#This Row],[עד ועד]]&lt;32)),1,IF(AND(V853=1,NOT(OR(מרקובחצי[[#This Row],[עד ועד]]&lt;J853,מרקובחצי[[#This Row],[עד ועד]]&gt;K853))),1,""))),"")</f>
        <v/>
      </c>
      <c r="W854" s="19" t="str">
        <f>IF(מרקובחצי[[#This Row],[CycleNumber]]&gt;1,IF(AND(T853=1,מרקובחצי[[#This Row],[עד ועד]]&gt;31),1,IF(AND(W853=1,NOT(OR(מרקובחצי[[#This Row],[עד ועד]]&lt;J853,מרקובחצי[[#This Row],[עד ועד]]&gt;K853))),1,"")),"")</f>
        <v/>
      </c>
      <c r="X854" s="19" t="str">
        <f>IF(AND(מרקובחצי[[#This Row],[CycleNumber]]&lt;$B855,SUM(מרקובחצי[[#This Row],[11]],R855)=2),1,"")</f>
        <v/>
      </c>
      <c r="Y854" s="19" t="str">
        <f>IF(AND(מרקובחצי[[#This Row],[CycleNumber]]&lt;$B855,SUM(מרקובחצי[[#This Row],[11]],S855)=2),1,"")</f>
        <v/>
      </c>
      <c r="Z854" s="19" t="str">
        <f>IF(AND(מרקובחצי[[#This Row],[CycleNumber]]&lt;$B855,SUM(מרקובחצי[[#This Row],[13]],S855)=2),1,"")</f>
        <v/>
      </c>
      <c r="AA854" s="19" t="str">
        <f>IF(AND(מרקובחצי[[#This Row],[CycleNumber]]&lt;$B855,SUM(מרקובחצי[[#This Row],[13]],T855)=2),1,"")</f>
        <v/>
      </c>
      <c r="AB854" s="19" t="str">
        <f>IF(AND(מרקובחצי[[#This Row],[CycleNumber]]&lt;$B855,SUM(מרקובחצי[[#This Row],[21]],U855)=2),1,"")</f>
        <v/>
      </c>
      <c r="AC854" s="19" t="str">
        <f>IF(AND(מרקובחצי[[#This Row],[CycleNumber]]&lt;$B855,SUM(מרקובחצי[[#This Row],[21]],V855)=2),1,"")</f>
        <v/>
      </c>
      <c r="AD854" s="19" t="str">
        <f>IF(AND(מרקובחצי[[#This Row],[CycleNumber]]&lt;$B855,SUM(מרקובחצי[[#This Row],[23]],V855)=2),1,"")</f>
        <v/>
      </c>
      <c r="AE854" s="19" t="str">
        <f>IF(AND(מרקובחצי[[#This Row],[CycleNumber]]&lt;$B855,SUM(מרקובחצי[[#This Row],[23]],W855)=2),1,"")</f>
        <v/>
      </c>
      <c r="AF854" s="19" t="str">
        <f>IF(AND(מרקובחצי[[#This Row],[CycleNumber]]&lt;$B855,SUM(מרקובחצי[[#This Row],[31]],O855)=2),1,"")</f>
        <v/>
      </c>
      <c r="AG854" s="19" t="str">
        <f>IF(AND(מרקובחצי[[#This Row],[CycleNumber]]&lt;$B855,SUM(מרקובחצי[[#This Row],[31]],P855)=2),1,"")</f>
        <v/>
      </c>
      <c r="AH854" s="19" t="str">
        <f>IF(AND(מרקובחצי[[#This Row],[CycleNumber]]&lt;$B855,SUM(מרקובחצי[[#This Row],[31]],Q855)=2),1,"")</f>
        <v/>
      </c>
      <c r="AI854" s="19" t="str">
        <f>IF(AND(מרקובחצי[[#This Row],[CycleNumber]]&lt;$B855,SUM(U854:U855)=2),1,"")</f>
        <v/>
      </c>
      <c r="AJ854" s="19" t="str">
        <f>IF(AND(מרקובחצי[[#This Row],[CycleNumber]]&lt;$B855,SUM(מרקובחצי[[#This Row],[32]],O855)=2),1,"")</f>
        <v/>
      </c>
      <c r="AK854" s="19" t="str">
        <f>IF(AND(מרקובחצי[[#This Row],[CycleNumber]]&lt;$B855,SUM(מרקובחצי[[#This Row],[32]],P855)=2),1,"")</f>
        <v/>
      </c>
      <c r="AL854" s="19" t="str">
        <f>IF(AND(מרקובחצי[[#This Row],[CycleNumber]]&lt;$B855,SUM(מרקובחצי[[#This Row],[32]],Q855)=2),1,"")</f>
        <v/>
      </c>
      <c r="AM854" s="19" t="str">
        <f>IF(AND(מרקובחצי[[#This Row],[CycleNumber]]&lt;$B855,SUM(V854:V855)=2),1,"")</f>
        <v/>
      </c>
      <c r="AN854" s="19" t="str">
        <f>IF(AND(מרקובחצי[[#This Row],[CycleNumber]]&lt;$B855,SUM(מרקובחצי[[#This Row],[33]],O855)=2),1,"")</f>
        <v/>
      </c>
      <c r="AO854" s="19" t="str">
        <f>IF(AND(מרקובחצי[[#This Row],[CycleNumber]]&lt;$B855,SUM(מרקובחצי[[#This Row],[33]],P855)=2),1,"")</f>
        <v/>
      </c>
      <c r="AP854" s="19" t="str">
        <f>IF(AND(מרקובחצי[[#This Row],[CycleNumber]]&lt;$B855,SUM(מרקובחצי[[#This Row],[33]],Q855)=2),1,"")</f>
        <v/>
      </c>
      <c r="AQ854" s="19" t="str">
        <f>IF(AND(מרקובחצי[[#This Row],[CycleNumber]]&lt;$B855,SUM(W854:W855)=2),1,"")</f>
        <v/>
      </c>
      <c r="AR854" s="19" t="str">
        <f>IF(AND(מרקובחצי[[#This Row],[CycleNumber]]&lt;$B855,SUM(מרקובחצי[[#This Row],[12]],S855)=2),1,"")</f>
        <v/>
      </c>
      <c r="AS854" s="19">
        <f>IF(AND(מרקובחצי[[#This Row],[CycleNumber]]&lt;$B855,SUM(מרקובחצי[[#This Row],[22]],V855)=2),1,"")</f>
        <v>1</v>
      </c>
      <c r="AT854" s="21">
        <f>SUM(מרקובחצי[[#This Row],[11]:[33]])</f>
        <v>1</v>
      </c>
    </row>
    <row r="855" spans="1:46" ht="15.6" x14ac:dyDescent="0.25">
      <c r="A855" s="19" t="s">
        <v>78</v>
      </c>
      <c r="B855" s="19">
        <v>13</v>
      </c>
      <c r="C855">
        <v>27</v>
      </c>
      <c r="D855" s="19">
        <f>מרקובחצי[[#This Row],[LengthofCycle]]+1</f>
        <v>28</v>
      </c>
      <c r="E855" t="str">
        <f>IF(IFERROR(LOOKUP(מרקובחצי[[#This Row],[ClientID]],קביעויות[הפלגה]),FALSE)=מרקובחצי[[#This Row],[ClientID]],1,"")</f>
        <v/>
      </c>
      <c r="F855" t="str">
        <f>IF(IFERROR(LOOKUP(מרקובחצי[[#This Row],[ClientID]],סוגחציקבוע[S31]),FALSE)=מרקובחצי[[#This Row],[ClientID]],1,"")</f>
        <v/>
      </c>
      <c r="G855" t="str">
        <f>IF(IFERROR(LOOKUP(מרקובחצי[[#This Row],[ClientID]],סוגחציקבוע[S32]),FALSE)=מרקובחצי[[#This Row],[ClientID]],1,"")</f>
        <v/>
      </c>
      <c r="H855" t="str">
        <f>IF(IFERROR(LOOKUP(מרקובחצי[[#This Row],[ClientID]],סוגחציקבוע[S33]),FALSE)=מרקובחצי[[#This Row],[ClientID]],1,"")</f>
        <v/>
      </c>
      <c r="I855">
        <f>IF(IFERROR(LOOKUP(מרקובחצי[[#This Row],[ClientID]],סוגחציקבוע[S32&amp;33]),FALSE)=מרקובחצי[[#This Row],[ClientID]],1,"")</f>
        <v>1</v>
      </c>
      <c r="J855" s="19">
        <f>IF(SUM(מרקובחצי[[#This Row],[11]:[13]])=1,מרקובחצי[[#This Row],[עד ועד]],IF(SUM(R854:T855)=1,IF(מרקובחצי[[#This Row],[עד ועד]]&lt;J854,מרקובחצי[[#This Row],[עד ועד]],J854),J854))</f>
        <v>28</v>
      </c>
      <c r="K855" s="19">
        <f>IF(SUM(מרקובחצי[[#This Row],[11]:[13]])=1,מרקובחצי[[#This Row],[עד ועד]],IF(SUM(R854:T855)=1,IF(מרקובחצי[[#This Row],[עד ועד]]&gt;K854,מרקובחצי[[#This Row],[עד ועד]],K854),K854))</f>
        <v>32</v>
      </c>
      <c r="L855" s="19">
        <f>IF(AND(SUM(מרקובחצי[[#This Row],[31]:[33]])=1,SUM(U854:W854)=0),מרקובחצי[[#This Row],[מקס]]-מרקובחצי[[#This Row],[מינ]],"")</f>
        <v>4</v>
      </c>
      <c r="M85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55" s="19" t="str">
        <f t="shared" si="13"/>
        <v>S22</v>
      </c>
      <c r="O855" s="19" t="str">
        <f>IF(מרקובחצי[[#This Row],[קבעה הפלגה?]]=1,"",IF(AND(מרקובחצי[[#This Row],[עד ועד]]&lt;29,OR(מרקובחצי[[#This Row],[CycleNumber]]=1,AND(U854=1,OR(מרקובחצי[[#This Row],[עד ועד]]&lt;J854,מרקובחצי[[#This Row],[עד ועד]]&gt;K854)),AND(V854=1,מרקובחצי[[#This Row],[עד ועד]]&lt;J854),W854=1)),1,""))</f>
        <v/>
      </c>
      <c r="P855" s="19" t="str">
        <f>IF(מרקובחצי[[#This Row],[קבעה הפלגה?]]=1,"",IF(AND(מרקובחצי[[#This Row],[עד ועד]]&gt;28,מרקובחצי[[#This Row],[עד ועד]]&lt;32,OR(מרקובחצי[[#This Row],[CycleNumber]]=1,AND(U854=1),AND(V854=1,OR(מרקובחצי[[#This Row],[עד ועד]]&lt;J854,מרקובחצי[[#This Row],[עד ועד]]&gt;K854)),W854=1)),1,""))</f>
        <v/>
      </c>
      <c r="Q855" s="19" t="str">
        <f>IF(מרקובחצי[[#This Row],[קבעה הפלגה?]]=1,"",IF(AND(מרקובחצי[[#This Row],[עד ועד]]&gt;31,OR(מרקובחצי[[#This Row],[CycleNumber]]=1,AND(U854=1),AND(V854=1,מרקובחצי[[#This Row],[עד ועד]]&gt;K854),AND(W854=1,OR(מרקובחצי[[#This Row],[עד ועד]]&gt;K854,מרקובחצי[[#This Row],[עד ועד]]&lt;J854)))),1,""))</f>
        <v/>
      </c>
      <c r="R855" s="19" t="str">
        <f>IF(מרקובחצי[[#This Row],[CycleNumber]]&gt;1,IF(AND(O854=1,מרקובחצי[[#This Row],[עד ועד]]&lt;29),1,""),"")</f>
        <v/>
      </c>
      <c r="S855" s="19" t="str">
        <f>IF(מרקובחצי[[#This Row],[CycleNumber]]&gt;1,IF(OR(AND(O854=1,מרקובחצי[[#This Row],[עד ועד]]&gt;28),AND(P854=1),AND(Q854=1,מרקובחצי[[#This Row],[עד ועד]]&lt;32)),1,""),"")</f>
        <v/>
      </c>
      <c r="T855" s="19" t="str">
        <f>IF(מרקובחצי[[#This Row],[CycleNumber]]&gt;1,IF(AND(Q854=1,מרקובחצי[[#This Row],[עד ועד]]&gt;31),1,""),"")</f>
        <v/>
      </c>
      <c r="U855" s="19" t="str">
        <f>IF(מרקובחצי[[#This Row],[CycleNumber]]&gt;1,IF(AND(R854=1,מרקובחצי[[#This Row],[עד ועד]]&lt;29),1,IF(AND(U854=1,NOT(OR(מרקובחצי[[#This Row],[עד ועד]]&lt;J854,מרקובחצי[[#This Row],[עד ועד]]&gt;K854))),1,"")),"")</f>
        <v/>
      </c>
      <c r="V855" s="19">
        <f>IF(מרקובחצי[[#This Row],[CycleNumber]]&gt;1,IF(AND(SUM(R854:T854)=1,מרקובחצי[[#This Row],[עד ועד]]&gt;28,מרקובחצי[[#This Row],[עד ועד]]&lt;32),1,IF(OR(S854=1,AND(R854=1,מרקובחצי[[#This Row],[עד ועד]]&gt;28),AND(T854=1,מרקובחצי[[#This Row],[עד ועד]]&lt;32)),1,IF(AND(V854=1,NOT(OR(מרקובחצי[[#This Row],[עד ועד]]&lt;J854,מרקובחצי[[#This Row],[עד ועד]]&gt;K854))),1,""))),"")</f>
        <v>1</v>
      </c>
      <c r="W855" s="19" t="str">
        <f>IF(מרקובחצי[[#This Row],[CycleNumber]]&gt;1,IF(AND(T854=1,מרקובחצי[[#This Row],[עד ועד]]&gt;31),1,IF(AND(W854=1,NOT(OR(מרקובחצי[[#This Row],[עד ועד]]&lt;J854,מרקובחצי[[#This Row],[עד ועד]]&gt;K854))),1,"")),"")</f>
        <v/>
      </c>
      <c r="X855" s="19" t="str">
        <f>IF(AND(מרקובחצי[[#This Row],[CycleNumber]]&lt;$B856,SUM(מרקובחצי[[#This Row],[11]],R856)=2),1,"")</f>
        <v/>
      </c>
      <c r="Y855" s="19" t="str">
        <f>IF(AND(מרקובחצי[[#This Row],[CycleNumber]]&lt;$B856,SUM(מרקובחצי[[#This Row],[11]],S856)=2),1,"")</f>
        <v/>
      </c>
      <c r="Z855" s="19" t="str">
        <f>IF(AND(מרקובחצי[[#This Row],[CycleNumber]]&lt;$B856,SUM(מרקובחצי[[#This Row],[13]],S856)=2),1,"")</f>
        <v/>
      </c>
      <c r="AA855" s="19" t="str">
        <f>IF(AND(מרקובחצי[[#This Row],[CycleNumber]]&lt;$B856,SUM(מרקובחצי[[#This Row],[13]],T856)=2),1,"")</f>
        <v/>
      </c>
      <c r="AB855" s="19" t="str">
        <f>IF(AND(מרקובחצי[[#This Row],[CycleNumber]]&lt;$B856,SUM(מרקובחצי[[#This Row],[21]],U856)=2),1,"")</f>
        <v/>
      </c>
      <c r="AC855" s="19" t="str">
        <f>IF(AND(מרקובחצי[[#This Row],[CycleNumber]]&lt;$B856,SUM(מרקובחצי[[#This Row],[21]],V856)=2),1,"")</f>
        <v/>
      </c>
      <c r="AD855" s="19" t="str">
        <f>IF(AND(מרקובחצי[[#This Row],[CycleNumber]]&lt;$B856,SUM(מרקובחצי[[#This Row],[23]],V856)=2),1,"")</f>
        <v/>
      </c>
      <c r="AE855" s="19" t="str">
        <f>IF(AND(מרקובחצי[[#This Row],[CycleNumber]]&lt;$B856,SUM(מרקובחצי[[#This Row],[23]],W856)=2),1,"")</f>
        <v/>
      </c>
      <c r="AF855" s="19" t="str">
        <f>IF(AND(מרקובחצי[[#This Row],[CycleNumber]]&lt;$B856,SUM(מרקובחצי[[#This Row],[31]],O856)=2),1,"")</f>
        <v/>
      </c>
      <c r="AG855" s="19" t="str">
        <f>IF(AND(מרקובחצי[[#This Row],[CycleNumber]]&lt;$B856,SUM(מרקובחצי[[#This Row],[31]],P856)=2),1,"")</f>
        <v/>
      </c>
      <c r="AH855" s="19" t="str">
        <f>IF(AND(מרקובחצי[[#This Row],[CycleNumber]]&lt;$B856,SUM(מרקובחצי[[#This Row],[31]],Q856)=2),1,"")</f>
        <v/>
      </c>
      <c r="AI855" s="19" t="str">
        <f>IF(AND(מרקובחצי[[#This Row],[CycleNumber]]&lt;$B856,SUM(U855:U856)=2),1,"")</f>
        <v/>
      </c>
      <c r="AJ855" s="19" t="str">
        <f>IF(AND(מרקובחצי[[#This Row],[CycleNumber]]&lt;$B856,SUM(מרקובחצי[[#This Row],[32]],O856)=2),1,"")</f>
        <v/>
      </c>
      <c r="AK855" s="19" t="str">
        <f>IF(AND(מרקובחצי[[#This Row],[CycleNumber]]&lt;$B856,SUM(מרקובחצי[[#This Row],[32]],P856)=2),1,"")</f>
        <v/>
      </c>
      <c r="AL855" s="19" t="str">
        <f>IF(AND(מרקובחצי[[#This Row],[CycleNumber]]&lt;$B856,SUM(מרקובחצי[[#This Row],[32]],Q856)=2),1,"")</f>
        <v/>
      </c>
      <c r="AM855" s="19">
        <f>IF(AND(מרקובחצי[[#This Row],[CycleNumber]]&lt;$B856,SUM(V855:V856)=2),1,"")</f>
        <v>1</v>
      </c>
      <c r="AN855" s="19" t="str">
        <f>IF(AND(מרקובחצי[[#This Row],[CycleNumber]]&lt;$B856,SUM(מרקובחצי[[#This Row],[33]],O856)=2),1,"")</f>
        <v/>
      </c>
      <c r="AO855" s="19" t="str">
        <f>IF(AND(מרקובחצי[[#This Row],[CycleNumber]]&lt;$B856,SUM(מרקובחצי[[#This Row],[33]],P856)=2),1,"")</f>
        <v/>
      </c>
      <c r="AP855" s="19" t="str">
        <f>IF(AND(מרקובחצי[[#This Row],[CycleNumber]]&lt;$B856,SUM(מרקובחצי[[#This Row],[33]],Q856)=2),1,"")</f>
        <v/>
      </c>
      <c r="AQ855" s="19" t="str">
        <f>IF(AND(מרקובחצי[[#This Row],[CycleNumber]]&lt;$B856,SUM(W855:W856)=2),1,"")</f>
        <v/>
      </c>
      <c r="AR855" s="19" t="str">
        <f>IF(AND(מרקובחצי[[#This Row],[CycleNumber]]&lt;$B856,SUM(מרקובחצי[[#This Row],[12]],S856)=2),1,"")</f>
        <v/>
      </c>
      <c r="AS855" s="19" t="str">
        <f>IF(AND(מרקובחצי[[#This Row],[CycleNumber]]&lt;$B856,SUM(מרקובחצי[[#This Row],[22]],V856)=2),1,"")</f>
        <v/>
      </c>
      <c r="AT855" s="21">
        <f>SUM(מרקובחצי[[#This Row],[11]:[33]])</f>
        <v>1</v>
      </c>
    </row>
    <row r="856" spans="1:46" ht="15.6" x14ac:dyDescent="0.25">
      <c r="A856" s="19" t="s">
        <v>78</v>
      </c>
      <c r="B856" s="19">
        <v>14</v>
      </c>
      <c r="C856">
        <v>30</v>
      </c>
      <c r="D856" s="19">
        <f>מרקובחצי[[#This Row],[LengthofCycle]]+1</f>
        <v>31</v>
      </c>
      <c r="E856" t="str">
        <f>IF(IFERROR(LOOKUP(מרקובחצי[[#This Row],[ClientID]],קביעויות[הפלגה]),FALSE)=מרקובחצי[[#This Row],[ClientID]],1,"")</f>
        <v/>
      </c>
      <c r="F856" t="str">
        <f>IF(IFERROR(LOOKUP(מרקובחצי[[#This Row],[ClientID]],סוגחציקבוע[S31]),FALSE)=מרקובחצי[[#This Row],[ClientID]],1,"")</f>
        <v/>
      </c>
      <c r="G856" t="str">
        <f>IF(IFERROR(LOOKUP(מרקובחצי[[#This Row],[ClientID]],סוגחציקבוע[S32]),FALSE)=מרקובחצי[[#This Row],[ClientID]],1,"")</f>
        <v/>
      </c>
      <c r="H856" t="str">
        <f>IF(IFERROR(LOOKUP(מרקובחצי[[#This Row],[ClientID]],סוגחציקבוע[S33]),FALSE)=מרקובחצי[[#This Row],[ClientID]],1,"")</f>
        <v/>
      </c>
      <c r="I856">
        <f>IF(IFERROR(LOOKUP(מרקובחצי[[#This Row],[ClientID]],סוגחציקבוע[S32&amp;33]),FALSE)=מרקובחצי[[#This Row],[ClientID]],1,"")</f>
        <v>1</v>
      </c>
      <c r="J856" s="19">
        <f>IF(SUM(מרקובחצי[[#This Row],[11]:[13]])=1,מרקובחצי[[#This Row],[עד ועד]],IF(SUM(R855:T856)=1,IF(מרקובחצי[[#This Row],[עד ועד]]&lt;J855,מרקובחצי[[#This Row],[עד ועד]],J855),J855))</f>
        <v>28</v>
      </c>
      <c r="K856" s="19">
        <f>IF(SUM(מרקובחצי[[#This Row],[11]:[13]])=1,מרקובחצי[[#This Row],[עד ועד]],IF(SUM(R855:T856)=1,IF(מרקובחצי[[#This Row],[עד ועד]]&gt;K855,מרקובחצי[[#This Row],[עד ועד]],K855),K855))</f>
        <v>32</v>
      </c>
      <c r="L856" s="19" t="str">
        <f>IF(AND(SUM(מרקובחצי[[#This Row],[31]:[33]])=1,SUM(U855:W855)=0),מרקובחצי[[#This Row],[מקס]]-מרקובחצי[[#This Row],[מינ]],"")</f>
        <v/>
      </c>
      <c r="M85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56" s="19" t="str">
        <f t="shared" si="13"/>
        <v>S32</v>
      </c>
      <c r="O856" s="19" t="str">
        <f>IF(מרקובחצי[[#This Row],[קבעה הפלגה?]]=1,"",IF(AND(מרקובחצי[[#This Row],[עד ועד]]&lt;29,OR(מרקובחצי[[#This Row],[CycleNumber]]=1,AND(U855=1,OR(מרקובחצי[[#This Row],[עד ועד]]&lt;J855,מרקובחצי[[#This Row],[עד ועד]]&gt;K855)),AND(V855=1,מרקובחצי[[#This Row],[עד ועד]]&lt;J855),W855=1)),1,""))</f>
        <v/>
      </c>
      <c r="P856" s="19" t="str">
        <f>IF(מרקובחצי[[#This Row],[קבעה הפלגה?]]=1,"",IF(AND(מרקובחצי[[#This Row],[עד ועד]]&gt;28,מרקובחצי[[#This Row],[עד ועד]]&lt;32,OR(מרקובחצי[[#This Row],[CycleNumber]]=1,AND(U855=1),AND(V855=1,OR(מרקובחצי[[#This Row],[עד ועד]]&lt;J855,מרקובחצי[[#This Row],[עד ועד]]&gt;K855)),W855=1)),1,""))</f>
        <v/>
      </c>
      <c r="Q856" s="19" t="str">
        <f>IF(מרקובחצי[[#This Row],[קבעה הפלגה?]]=1,"",IF(AND(מרקובחצי[[#This Row],[עד ועד]]&gt;31,OR(מרקובחצי[[#This Row],[CycleNumber]]=1,AND(U855=1),AND(V855=1,מרקובחצי[[#This Row],[עד ועד]]&gt;K855),AND(W855=1,OR(מרקובחצי[[#This Row],[עד ועד]]&gt;K855,מרקובחצי[[#This Row],[עד ועד]]&lt;J855)))),1,""))</f>
        <v/>
      </c>
      <c r="R856" s="19" t="str">
        <f>IF(מרקובחצי[[#This Row],[CycleNumber]]&gt;1,IF(AND(O855=1,מרקובחצי[[#This Row],[עד ועד]]&lt;29),1,""),"")</f>
        <v/>
      </c>
      <c r="S856" s="19" t="str">
        <f>IF(מרקובחצי[[#This Row],[CycleNumber]]&gt;1,IF(OR(AND(O855=1,מרקובחצי[[#This Row],[עד ועד]]&gt;28),AND(P855=1),AND(Q855=1,מרקובחצי[[#This Row],[עד ועד]]&lt;32)),1,""),"")</f>
        <v/>
      </c>
      <c r="T856" s="19" t="str">
        <f>IF(מרקובחצי[[#This Row],[CycleNumber]]&gt;1,IF(AND(Q855=1,מרקובחצי[[#This Row],[עד ועד]]&gt;31),1,""),"")</f>
        <v/>
      </c>
      <c r="U856" s="19" t="str">
        <f>IF(מרקובחצי[[#This Row],[CycleNumber]]&gt;1,IF(AND(R855=1,מרקובחצי[[#This Row],[עד ועד]]&lt;29),1,IF(AND(U855=1,NOT(OR(מרקובחצי[[#This Row],[עד ועד]]&lt;J855,מרקובחצי[[#This Row],[עד ועד]]&gt;K855))),1,"")),"")</f>
        <v/>
      </c>
      <c r="V856" s="19">
        <f>IF(מרקובחצי[[#This Row],[CycleNumber]]&gt;1,IF(AND(SUM(R855:T855)=1,מרקובחצי[[#This Row],[עד ועד]]&gt;28,מרקובחצי[[#This Row],[עד ועד]]&lt;32),1,IF(OR(S855=1,AND(R855=1,מרקובחצי[[#This Row],[עד ועד]]&gt;28),AND(T855=1,מרקובחצי[[#This Row],[עד ועד]]&lt;32)),1,IF(AND(V855=1,NOT(OR(מרקובחצי[[#This Row],[עד ועד]]&lt;J855,מרקובחצי[[#This Row],[עד ועד]]&gt;K855))),1,""))),"")</f>
        <v>1</v>
      </c>
      <c r="W856" s="19" t="str">
        <f>IF(מרקובחצי[[#This Row],[CycleNumber]]&gt;1,IF(AND(T855=1,מרקובחצי[[#This Row],[עד ועד]]&gt;31),1,IF(AND(W855=1,NOT(OR(מרקובחצי[[#This Row],[עד ועד]]&lt;J855,מרקובחצי[[#This Row],[עד ועד]]&gt;K855))),1,"")),"")</f>
        <v/>
      </c>
      <c r="X856" s="19" t="str">
        <f>IF(AND(מרקובחצי[[#This Row],[CycleNumber]]&lt;$B857,SUM(מרקובחצי[[#This Row],[11]],R857)=2),1,"")</f>
        <v/>
      </c>
      <c r="Y856" s="19" t="str">
        <f>IF(AND(מרקובחצי[[#This Row],[CycleNumber]]&lt;$B857,SUM(מרקובחצי[[#This Row],[11]],S857)=2),1,"")</f>
        <v/>
      </c>
      <c r="Z856" s="19" t="str">
        <f>IF(AND(מרקובחצי[[#This Row],[CycleNumber]]&lt;$B857,SUM(מרקובחצי[[#This Row],[13]],S857)=2),1,"")</f>
        <v/>
      </c>
      <c r="AA856" s="19" t="str">
        <f>IF(AND(מרקובחצי[[#This Row],[CycleNumber]]&lt;$B857,SUM(מרקובחצי[[#This Row],[13]],T857)=2),1,"")</f>
        <v/>
      </c>
      <c r="AB856" s="19" t="str">
        <f>IF(AND(מרקובחצי[[#This Row],[CycleNumber]]&lt;$B857,SUM(מרקובחצי[[#This Row],[21]],U857)=2),1,"")</f>
        <v/>
      </c>
      <c r="AC856" s="19" t="str">
        <f>IF(AND(מרקובחצי[[#This Row],[CycleNumber]]&lt;$B857,SUM(מרקובחצי[[#This Row],[21]],V857)=2),1,"")</f>
        <v/>
      </c>
      <c r="AD856" s="19" t="str">
        <f>IF(AND(מרקובחצי[[#This Row],[CycleNumber]]&lt;$B857,SUM(מרקובחצי[[#This Row],[23]],V857)=2),1,"")</f>
        <v/>
      </c>
      <c r="AE856" s="19" t="str">
        <f>IF(AND(מרקובחצי[[#This Row],[CycleNumber]]&lt;$B857,SUM(מרקובחצי[[#This Row],[23]],W857)=2),1,"")</f>
        <v/>
      </c>
      <c r="AF856" s="19" t="str">
        <f>IF(AND(מרקובחצי[[#This Row],[CycleNumber]]&lt;$B857,SUM(מרקובחצי[[#This Row],[31]],O857)=2),1,"")</f>
        <v/>
      </c>
      <c r="AG856" s="19" t="str">
        <f>IF(AND(מרקובחצי[[#This Row],[CycleNumber]]&lt;$B857,SUM(מרקובחצי[[#This Row],[31]],P857)=2),1,"")</f>
        <v/>
      </c>
      <c r="AH856" s="19" t="str">
        <f>IF(AND(מרקובחצי[[#This Row],[CycleNumber]]&lt;$B857,SUM(מרקובחצי[[#This Row],[31]],Q857)=2),1,"")</f>
        <v/>
      </c>
      <c r="AI856" s="19" t="str">
        <f>IF(AND(מרקובחצי[[#This Row],[CycleNumber]]&lt;$B857,SUM(U856:U857)=2),1,"")</f>
        <v/>
      </c>
      <c r="AJ856" s="19">
        <f>IF(AND(מרקובחצי[[#This Row],[CycleNumber]]&lt;$B857,SUM(מרקובחצי[[#This Row],[32]],O857)=2),1,"")</f>
        <v>1</v>
      </c>
      <c r="AK856" s="19" t="str">
        <f>IF(AND(מרקובחצי[[#This Row],[CycleNumber]]&lt;$B857,SUM(מרקובחצי[[#This Row],[32]],P857)=2),1,"")</f>
        <v/>
      </c>
      <c r="AL856" s="19" t="str">
        <f>IF(AND(מרקובחצי[[#This Row],[CycleNumber]]&lt;$B857,SUM(מרקובחצי[[#This Row],[32]],Q857)=2),1,"")</f>
        <v/>
      </c>
      <c r="AM856" s="19" t="str">
        <f>IF(AND(מרקובחצי[[#This Row],[CycleNumber]]&lt;$B857,SUM(V856:V857)=2),1,"")</f>
        <v/>
      </c>
      <c r="AN856" s="19" t="str">
        <f>IF(AND(מרקובחצי[[#This Row],[CycleNumber]]&lt;$B857,SUM(מרקובחצי[[#This Row],[33]],O857)=2),1,"")</f>
        <v/>
      </c>
      <c r="AO856" s="19" t="str">
        <f>IF(AND(מרקובחצי[[#This Row],[CycleNumber]]&lt;$B857,SUM(מרקובחצי[[#This Row],[33]],P857)=2),1,"")</f>
        <v/>
      </c>
      <c r="AP856" s="19" t="str">
        <f>IF(AND(מרקובחצי[[#This Row],[CycleNumber]]&lt;$B857,SUM(מרקובחצי[[#This Row],[33]],Q857)=2),1,"")</f>
        <v/>
      </c>
      <c r="AQ856" s="19" t="str">
        <f>IF(AND(מרקובחצי[[#This Row],[CycleNumber]]&lt;$B857,SUM(W856:W857)=2),1,"")</f>
        <v/>
      </c>
      <c r="AR856" s="19" t="str">
        <f>IF(AND(מרקובחצי[[#This Row],[CycleNumber]]&lt;$B857,SUM(מרקובחצי[[#This Row],[12]],S857)=2),1,"")</f>
        <v/>
      </c>
      <c r="AS856" s="19" t="str">
        <f>IF(AND(מרקובחצי[[#This Row],[CycleNumber]]&lt;$B857,SUM(מרקובחצי[[#This Row],[22]],V857)=2),1,"")</f>
        <v/>
      </c>
      <c r="AT856" s="21">
        <f>SUM(מרקובחצי[[#This Row],[11]:[33]])</f>
        <v>1</v>
      </c>
    </row>
    <row r="857" spans="1:46" ht="15.6" x14ac:dyDescent="0.25">
      <c r="A857" s="19" t="s">
        <v>78</v>
      </c>
      <c r="B857" s="19">
        <v>15</v>
      </c>
      <c r="C857">
        <v>26</v>
      </c>
      <c r="D857" s="19">
        <f>מרקובחצי[[#This Row],[LengthofCycle]]+1</f>
        <v>27</v>
      </c>
      <c r="E857" t="str">
        <f>IF(IFERROR(LOOKUP(מרקובחצי[[#This Row],[ClientID]],קביעויות[הפלגה]),FALSE)=מרקובחצי[[#This Row],[ClientID]],1,"")</f>
        <v/>
      </c>
      <c r="F857" t="str">
        <f>IF(IFERROR(LOOKUP(מרקובחצי[[#This Row],[ClientID]],סוגחציקבוע[S31]),FALSE)=מרקובחצי[[#This Row],[ClientID]],1,"")</f>
        <v/>
      </c>
      <c r="G857" t="str">
        <f>IF(IFERROR(LOOKUP(מרקובחצי[[#This Row],[ClientID]],סוגחציקבוע[S32]),FALSE)=מרקובחצי[[#This Row],[ClientID]],1,"")</f>
        <v/>
      </c>
      <c r="H857" t="str">
        <f>IF(IFERROR(LOOKUP(מרקובחצי[[#This Row],[ClientID]],סוגחציקבוע[S33]),FALSE)=מרקובחצי[[#This Row],[ClientID]],1,"")</f>
        <v/>
      </c>
      <c r="I857">
        <f>IF(IFERROR(LOOKUP(מרקובחצי[[#This Row],[ClientID]],סוגחציקבוע[S32&amp;33]),FALSE)=מרקובחצי[[#This Row],[ClientID]],1,"")</f>
        <v>1</v>
      </c>
      <c r="J857" s="19">
        <f>IF(SUM(מרקובחצי[[#This Row],[11]:[13]])=1,מרקובחצי[[#This Row],[עד ועד]],IF(SUM(R856:T857)=1,IF(מרקובחצי[[#This Row],[עד ועד]]&lt;J856,מרקובחצי[[#This Row],[עד ועד]],J856),J856))</f>
        <v>27</v>
      </c>
      <c r="K857" s="19">
        <f>IF(SUM(מרקובחצי[[#This Row],[11]:[13]])=1,מרקובחצי[[#This Row],[עד ועד]],IF(SUM(R856:T857)=1,IF(מרקובחצי[[#This Row],[עד ועד]]&gt;K856,מרקובחצי[[#This Row],[עד ועד]],K856),K856))</f>
        <v>27</v>
      </c>
      <c r="L857" s="19" t="str">
        <f>IF(AND(SUM(מרקובחצי[[#This Row],[31]:[33]])=1,SUM(U856:W856)=0),מרקובחצי[[#This Row],[מקס]]-מרקובחצי[[#This Row],[מינ]],"")</f>
        <v/>
      </c>
      <c r="M85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857" s="19" t="str">
        <f t="shared" si="13"/>
        <v>S32</v>
      </c>
      <c r="O857" s="19">
        <f>IF(מרקובחצי[[#This Row],[קבעה הפלגה?]]=1,"",IF(AND(מרקובחצי[[#This Row],[עד ועד]]&lt;29,OR(מרקובחצי[[#This Row],[CycleNumber]]=1,AND(U856=1,OR(מרקובחצי[[#This Row],[עד ועד]]&lt;J856,מרקובחצי[[#This Row],[עד ועד]]&gt;K856)),AND(V856=1,מרקובחצי[[#This Row],[עד ועד]]&lt;J856),W856=1)),1,""))</f>
        <v>1</v>
      </c>
      <c r="P857" s="19" t="str">
        <f>IF(מרקובחצי[[#This Row],[קבעה הפלגה?]]=1,"",IF(AND(מרקובחצי[[#This Row],[עד ועד]]&gt;28,מרקובחצי[[#This Row],[עד ועד]]&lt;32,OR(מרקובחצי[[#This Row],[CycleNumber]]=1,AND(U856=1),AND(V856=1,OR(מרקובחצי[[#This Row],[עד ועד]]&lt;J856,מרקובחצי[[#This Row],[עד ועד]]&gt;K856)),W856=1)),1,""))</f>
        <v/>
      </c>
      <c r="Q857" s="19" t="str">
        <f>IF(מרקובחצי[[#This Row],[קבעה הפלגה?]]=1,"",IF(AND(מרקובחצי[[#This Row],[עד ועד]]&gt;31,OR(מרקובחצי[[#This Row],[CycleNumber]]=1,AND(U856=1),AND(V856=1,מרקובחצי[[#This Row],[עד ועד]]&gt;K856),AND(W856=1,OR(מרקובחצי[[#This Row],[עד ועד]]&gt;K856,מרקובחצי[[#This Row],[עד ועד]]&lt;J856)))),1,""))</f>
        <v/>
      </c>
      <c r="R857" s="19" t="str">
        <f>IF(מרקובחצי[[#This Row],[CycleNumber]]&gt;1,IF(AND(O856=1,מרקובחצי[[#This Row],[עד ועד]]&lt;29),1,""),"")</f>
        <v/>
      </c>
      <c r="S857" s="19" t="str">
        <f>IF(מרקובחצי[[#This Row],[CycleNumber]]&gt;1,IF(OR(AND(O856=1,מרקובחצי[[#This Row],[עד ועד]]&gt;28),AND(P856=1),AND(Q856=1,מרקובחצי[[#This Row],[עד ועד]]&lt;32)),1,""),"")</f>
        <v/>
      </c>
      <c r="T857" s="19" t="str">
        <f>IF(מרקובחצי[[#This Row],[CycleNumber]]&gt;1,IF(AND(Q856=1,מרקובחצי[[#This Row],[עד ועד]]&gt;31),1,""),"")</f>
        <v/>
      </c>
      <c r="U857" s="19" t="str">
        <f>IF(מרקובחצי[[#This Row],[CycleNumber]]&gt;1,IF(AND(R856=1,מרקובחצי[[#This Row],[עד ועד]]&lt;29),1,IF(AND(U856=1,NOT(OR(מרקובחצי[[#This Row],[עד ועד]]&lt;J856,מרקובחצי[[#This Row],[עד ועד]]&gt;K856))),1,"")),"")</f>
        <v/>
      </c>
      <c r="V857" s="19" t="str">
        <f>IF(מרקובחצי[[#This Row],[CycleNumber]]&gt;1,IF(AND(SUM(R856:T856)=1,מרקובחצי[[#This Row],[עד ועד]]&gt;28,מרקובחצי[[#This Row],[עד ועד]]&lt;32),1,IF(OR(S856=1,AND(R856=1,מרקובחצי[[#This Row],[עד ועד]]&gt;28),AND(T856=1,מרקובחצי[[#This Row],[עד ועד]]&lt;32)),1,IF(AND(V856=1,NOT(OR(מרקובחצי[[#This Row],[עד ועד]]&lt;J856,מרקובחצי[[#This Row],[עד ועד]]&gt;K856))),1,""))),"")</f>
        <v/>
      </c>
      <c r="W857" s="19" t="str">
        <f>IF(מרקובחצי[[#This Row],[CycleNumber]]&gt;1,IF(AND(T856=1,מרקובחצי[[#This Row],[עד ועד]]&gt;31),1,IF(AND(W856=1,NOT(OR(מרקובחצי[[#This Row],[עד ועד]]&lt;J856,מרקובחצי[[#This Row],[עד ועד]]&gt;K856))),1,"")),"")</f>
        <v/>
      </c>
      <c r="X857" s="19" t="str">
        <f>IF(AND(מרקובחצי[[#This Row],[CycleNumber]]&lt;$B858,SUM(מרקובחצי[[#This Row],[11]],R858)=2),1,"")</f>
        <v/>
      </c>
      <c r="Y857" s="19">
        <f>IF(AND(מרקובחצי[[#This Row],[CycleNumber]]&lt;$B858,SUM(מרקובחצי[[#This Row],[11]],S858)=2),1,"")</f>
        <v>1</v>
      </c>
      <c r="Z857" s="19" t="str">
        <f>IF(AND(מרקובחצי[[#This Row],[CycleNumber]]&lt;$B858,SUM(מרקובחצי[[#This Row],[13]],S858)=2),1,"")</f>
        <v/>
      </c>
      <c r="AA857" s="19" t="str">
        <f>IF(AND(מרקובחצי[[#This Row],[CycleNumber]]&lt;$B858,SUM(מרקובחצי[[#This Row],[13]],T858)=2),1,"")</f>
        <v/>
      </c>
      <c r="AB857" s="19" t="str">
        <f>IF(AND(מרקובחצי[[#This Row],[CycleNumber]]&lt;$B858,SUM(מרקובחצי[[#This Row],[21]],U858)=2),1,"")</f>
        <v/>
      </c>
      <c r="AC857" s="19" t="str">
        <f>IF(AND(מרקובחצי[[#This Row],[CycleNumber]]&lt;$B858,SUM(מרקובחצי[[#This Row],[21]],V858)=2),1,"")</f>
        <v/>
      </c>
      <c r="AD857" s="19" t="str">
        <f>IF(AND(מרקובחצי[[#This Row],[CycleNumber]]&lt;$B858,SUM(מרקובחצי[[#This Row],[23]],V858)=2),1,"")</f>
        <v/>
      </c>
      <c r="AE857" s="19" t="str">
        <f>IF(AND(מרקובחצי[[#This Row],[CycleNumber]]&lt;$B858,SUM(מרקובחצי[[#This Row],[23]],W858)=2),1,"")</f>
        <v/>
      </c>
      <c r="AF857" s="19" t="str">
        <f>IF(AND(מרקובחצי[[#This Row],[CycleNumber]]&lt;$B858,SUM(מרקובחצי[[#This Row],[31]],O858)=2),1,"")</f>
        <v/>
      </c>
      <c r="AG857" s="19" t="str">
        <f>IF(AND(מרקובחצי[[#This Row],[CycleNumber]]&lt;$B858,SUM(מרקובחצי[[#This Row],[31]],P858)=2),1,"")</f>
        <v/>
      </c>
      <c r="AH857" s="19" t="str">
        <f>IF(AND(מרקובחצי[[#This Row],[CycleNumber]]&lt;$B858,SUM(מרקובחצי[[#This Row],[31]],Q858)=2),1,"")</f>
        <v/>
      </c>
      <c r="AI857" s="19" t="str">
        <f>IF(AND(מרקובחצי[[#This Row],[CycleNumber]]&lt;$B858,SUM(U857:U858)=2),1,"")</f>
        <v/>
      </c>
      <c r="AJ857" s="19" t="str">
        <f>IF(AND(מרקובחצי[[#This Row],[CycleNumber]]&lt;$B858,SUM(מרקובחצי[[#This Row],[32]],O858)=2),1,"")</f>
        <v/>
      </c>
      <c r="AK857" s="19" t="str">
        <f>IF(AND(מרקובחצי[[#This Row],[CycleNumber]]&lt;$B858,SUM(מרקובחצי[[#This Row],[32]],P858)=2),1,"")</f>
        <v/>
      </c>
      <c r="AL857" s="19" t="str">
        <f>IF(AND(מרקובחצי[[#This Row],[CycleNumber]]&lt;$B858,SUM(מרקובחצי[[#This Row],[32]],Q858)=2),1,"")</f>
        <v/>
      </c>
      <c r="AM857" s="19" t="str">
        <f>IF(AND(מרקובחצי[[#This Row],[CycleNumber]]&lt;$B858,SUM(V857:V858)=2),1,"")</f>
        <v/>
      </c>
      <c r="AN857" s="19" t="str">
        <f>IF(AND(מרקובחצי[[#This Row],[CycleNumber]]&lt;$B858,SUM(מרקובחצי[[#This Row],[33]],O858)=2),1,"")</f>
        <v/>
      </c>
      <c r="AO857" s="19" t="str">
        <f>IF(AND(מרקובחצי[[#This Row],[CycleNumber]]&lt;$B858,SUM(מרקובחצי[[#This Row],[33]],P858)=2),1,"")</f>
        <v/>
      </c>
      <c r="AP857" s="19" t="str">
        <f>IF(AND(מרקובחצי[[#This Row],[CycleNumber]]&lt;$B858,SUM(מרקובחצי[[#This Row],[33]],Q858)=2),1,"")</f>
        <v/>
      </c>
      <c r="AQ857" s="19" t="str">
        <f>IF(AND(מרקובחצי[[#This Row],[CycleNumber]]&lt;$B858,SUM(W857:W858)=2),1,"")</f>
        <v/>
      </c>
      <c r="AR857" s="19" t="str">
        <f>IF(AND(מרקובחצי[[#This Row],[CycleNumber]]&lt;$B858,SUM(מרקובחצי[[#This Row],[12]],S858)=2),1,"")</f>
        <v/>
      </c>
      <c r="AS857" s="19" t="str">
        <f>IF(AND(מרקובחצי[[#This Row],[CycleNumber]]&lt;$B858,SUM(מרקובחצי[[#This Row],[22]],V858)=2),1,"")</f>
        <v/>
      </c>
      <c r="AT857" s="21">
        <f>SUM(מרקובחצי[[#This Row],[11]:[33]])</f>
        <v>1</v>
      </c>
    </row>
    <row r="858" spans="1:46" ht="15.6" x14ac:dyDescent="0.25">
      <c r="A858" s="19" t="s">
        <v>78</v>
      </c>
      <c r="B858" s="19">
        <v>16</v>
      </c>
      <c r="C858">
        <v>28</v>
      </c>
      <c r="D858" s="19">
        <f>מרקובחצי[[#This Row],[LengthofCycle]]+1</f>
        <v>29</v>
      </c>
      <c r="E858" t="str">
        <f>IF(IFERROR(LOOKUP(מרקובחצי[[#This Row],[ClientID]],קביעויות[הפלגה]),FALSE)=מרקובחצי[[#This Row],[ClientID]],1,"")</f>
        <v/>
      </c>
      <c r="F858" t="str">
        <f>IF(IFERROR(LOOKUP(מרקובחצי[[#This Row],[ClientID]],סוגחציקבוע[S31]),FALSE)=מרקובחצי[[#This Row],[ClientID]],1,"")</f>
        <v/>
      </c>
      <c r="G858" t="str">
        <f>IF(IFERROR(LOOKUP(מרקובחצי[[#This Row],[ClientID]],סוגחציקבוע[S32]),FALSE)=מרקובחצי[[#This Row],[ClientID]],1,"")</f>
        <v/>
      </c>
      <c r="H858" t="str">
        <f>IF(IFERROR(LOOKUP(מרקובחצי[[#This Row],[ClientID]],סוגחציקבוע[S33]),FALSE)=מרקובחצי[[#This Row],[ClientID]],1,"")</f>
        <v/>
      </c>
      <c r="I858">
        <f>IF(IFERROR(LOOKUP(מרקובחצי[[#This Row],[ClientID]],סוגחציקבוע[S32&amp;33]),FALSE)=מרקובחצי[[#This Row],[ClientID]],1,"")</f>
        <v>1</v>
      </c>
      <c r="J858" s="19">
        <f>IF(SUM(מרקובחצי[[#This Row],[11]:[13]])=1,מרקובחצי[[#This Row],[עד ועד]],IF(SUM(R857:T858)=1,IF(מרקובחצי[[#This Row],[עד ועד]]&lt;J857,מרקובחצי[[#This Row],[עד ועד]],J857),J857))</f>
        <v>27</v>
      </c>
      <c r="K858" s="19">
        <f>IF(SUM(מרקובחצי[[#This Row],[11]:[13]])=1,מרקובחצי[[#This Row],[עד ועד]],IF(SUM(R857:T858)=1,IF(מרקובחצי[[#This Row],[עד ועד]]&gt;K857,מרקובחצי[[#This Row],[עד ועד]],K857),K857))</f>
        <v>29</v>
      </c>
      <c r="L858" s="19" t="str">
        <f>IF(AND(SUM(מרקובחצי[[#This Row],[31]:[33]])=1,SUM(U857:W857)=0),מרקובחצי[[#This Row],[מקס]]-מרקובחצי[[#This Row],[מינ]],"")</f>
        <v/>
      </c>
      <c r="M85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858" s="19" t="str">
        <f t="shared" si="13"/>
        <v>S11</v>
      </c>
      <c r="O858" s="19" t="str">
        <f>IF(מרקובחצי[[#This Row],[קבעה הפלגה?]]=1,"",IF(AND(מרקובחצי[[#This Row],[עד ועד]]&lt;29,OR(מרקובחצי[[#This Row],[CycleNumber]]=1,AND(U857=1,OR(מרקובחצי[[#This Row],[עד ועד]]&lt;J857,מרקובחצי[[#This Row],[עד ועד]]&gt;K857)),AND(V857=1,מרקובחצי[[#This Row],[עד ועד]]&lt;J857),W857=1)),1,""))</f>
        <v/>
      </c>
      <c r="P858" s="19" t="str">
        <f>IF(מרקובחצי[[#This Row],[קבעה הפלגה?]]=1,"",IF(AND(מרקובחצי[[#This Row],[עד ועד]]&gt;28,מרקובחצי[[#This Row],[עד ועד]]&lt;32,OR(מרקובחצי[[#This Row],[CycleNumber]]=1,AND(U857=1),AND(V857=1,OR(מרקובחצי[[#This Row],[עד ועד]]&lt;J857,מרקובחצי[[#This Row],[עד ועד]]&gt;K857)),W857=1)),1,""))</f>
        <v/>
      </c>
      <c r="Q858" s="19" t="str">
        <f>IF(מרקובחצי[[#This Row],[קבעה הפלגה?]]=1,"",IF(AND(מרקובחצי[[#This Row],[עד ועד]]&gt;31,OR(מרקובחצי[[#This Row],[CycleNumber]]=1,AND(U857=1),AND(V857=1,מרקובחצי[[#This Row],[עד ועד]]&gt;K857),AND(W857=1,OR(מרקובחצי[[#This Row],[עד ועד]]&gt;K857,מרקובחצי[[#This Row],[עד ועד]]&lt;J857)))),1,""))</f>
        <v/>
      </c>
      <c r="R858" s="19" t="str">
        <f>IF(מרקובחצי[[#This Row],[CycleNumber]]&gt;1,IF(AND(O857=1,מרקובחצי[[#This Row],[עד ועד]]&lt;29),1,""),"")</f>
        <v/>
      </c>
      <c r="S858" s="19">
        <f>IF(מרקובחצי[[#This Row],[CycleNumber]]&gt;1,IF(OR(AND(O857=1,מרקובחצי[[#This Row],[עד ועד]]&gt;28),AND(P857=1),AND(Q857=1,מרקובחצי[[#This Row],[עד ועד]]&lt;32)),1,""),"")</f>
        <v>1</v>
      </c>
      <c r="T858" s="19" t="str">
        <f>IF(מרקובחצי[[#This Row],[CycleNumber]]&gt;1,IF(AND(Q857=1,מרקובחצי[[#This Row],[עד ועד]]&gt;31),1,""),"")</f>
        <v/>
      </c>
      <c r="U858" s="19" t="str">
        <f>IF(מרקובחצי[[#This Row],[CycleNumber]]&gt;1,IF(AND(R857=1,מרקובחצי[[#This Row],[עד ועד]]&lt;29),1,IF(AND(U857=1,NOT(OR(מרקובחצי[[#This Row],[עד ועד]]&lt;J857,מרקובחצי[[#This Row],[עד ועד]]&gt;K857))),1,"")),"")</f>
        <v/>
      </c>
      <c r="V858" s="19" t="str">
        <f>IF(מרקובחצי[[#This Row],[CycleNumber]]&gt;1,IF(AND(SUM(R857:T857)=1,מרקובחצי[[#This Row],[עד ועד]]&gt;28,מרקובחצי[[#This Row],[עד ועד]]&lt;32),1,IF(OR(S857=1,AND(R857=1,מרקובחצי[[#This Row],[עד ועד]]&gt;28),AND(T857=1,מרקובחצי[[#This Row],[עד ועד]]&lt;32)),1,IF(AND(V857=1,NOT(OR(מרקובחצי[[#This Row],[עד ועד]]&lt;J857,מרקובחצי[[#This Row],[עד ועד]]&gt;K857))),1,""))),"")</f>
        <v/>
      </c>
      <c r="W858" s="19" t="str">
        <f>IF(מרקובחצי[[#This Row],[CycleNumber]]&gt;1,IF(AND(T857=1,מרקובחצי[[#This Row],[עד ועד]]&gt;31),1,IF(AND(W857=1,NOT(OR(מרקובחצי[[#This Row],[עד ועד]]&lt;J857,מרקובחצי[[#This Row],[עד ועד]]&gt;K857))),1,"")),"")</f>
        <v/>
      </c>
      <c r="X858" s="19" t="str">
        <f>IF(AND(מרקובחצי[[#This Row],[CycleNumber]]&lt;$B859,SUM(מרקובחצי[[#This Row],[11]],R859)=2),1,"")</f>
        <v/>
      </c>
      <c r="Y858" s="19" t="str">
        <f>IF(AND(מרקובחצי[[#This Row],[CycleNumber]]&lt;$B859,SUM(מרקובחצי[[#This Row],[11]],S859)=2),1,"")</f>
        <v/>
      </c>
      <c r="Z858" s="19" t="str">
        <f>IF(AND(מרקובחצי[[#This Row],[CycleNumber]]&lt;$B859,SUM(מרקובחצי[[#This Row],[13]],S859)=2),1,"")</f>
        <v/>
      </c>
      <c r="AA858" s="19" t="str">
        <f>IF(AND(מרקובחצי[[#This Row],[CycleNumber]]&lt;$B859,SUM(מרקובחצי[[#This Row],[13]],T859)=2),1,"")</f>
        <v/>
      </c>
      <c r="AB858" s="19" t="str">
        <f>IF(AND(מרקובחצי[[#This Row],[CycleNumber]]&lt;$B859,SUM(מרקובחצי[[#This Row],[21]],U859)=2),1,"")</f>
        <v/>
      </c>
      <c r="AC858" s="19" t="str">
        <f>IF(AND(מרקובחצי[[#This Row],[CycleNumber]]&lt;$B859,SUM(מרקובחצי[[#This Row],[21]],V859)=2),1,"")</f>
        <v/>
      </c>
      <c r="AD858" s="19" t="str">
        <f>IF(AND(מרקובחצי[[#This Row],[CycleNumber]]&lt;$B859,SUM(מרקובחצי[[#This Row],[23]],V859)=2),1,"")</f>
        <v/>
      </c>
      <c r="AE858" s="19" t="str">
        <f>IF(AND(מרקובחצי[[#This Row],[CycleNumber]]&lt;$B859,SUM(מרקובחצי[[#This Row],[23]],W859)=2),1,"")</f>
        <v/>
      </c>
      <c r="AF858" s="19" t="str">
        <f>IF(AND(מרקובחצי[[#This Row],[CycleNumber]]&lt;$B859,SUM(מרקובחצי[[#This Row],[31]],O859)=2),1,"")</f>
        <v/>
      </c>
      <c r="AG858" s="19" t="str">
        <f>IF(AND(מרקובחצי[[#This Row],[CycleNumber]]&lt;$B859,SUM(מרקובחצי[[#This Row],[31]],P859)=2),1,"")</f>
        <v/>
      </c>
      <c r="AH858" s="19" t="str">
        <f>IF(AND(מרקובחצי[[#This Row],[CycleNumber]]&lt;$B859,SUM(מרקובחצי[[#This Row],[31]],Q859)=2),1,"")</f>
        <v/>
      </c>
      <c r="AI858" s="19" t="str">
        <f>IF(AND(מרקובחצי[[#This Row],[CycleNumber]]&lt;$B859,SUM(U858:U859)=2),1,"")</f>
        <v/>
      </c>
      <c r="AJ858" s="19" t="str">
        <f>IF(AND(מרקובחצי[[#This Row],[CycleNumber]]&lt;$B859,SUM(מרקובחצי[[#This Row],[32]],O859)=2),1,"")</f>
        <v/>
      </c>
      <c r="AK858" s="19" t="str">
        <f>IF(AND(מרקובחצי[[#This Row],[CycleNumber]]&lt;$B859,SUM(מרקובחצי[[#This Row],[32]],P859)=2),1,"")</f>
        <v/>
      </c>
      <c r="AL858" s="19" t="str">
        <f>IF(AND(מרקובחצי[[#This Row],[CycleNumber]]&lt;$B859,SUM(מרקובחצי[[#This Row],[32]],Q859)=2),1,"")</f>
        <v/>
      </c>
      <c r="AM858" s="19" t="str">
        <f>IF(AND(מרקובחצי[[#This Row],[CycleNumber]]&lt;$B859,SUM(V858:V859)=2),1,"")</f>
        <v/>
      </c>
      <c r="AN858" s="19" t="str">
        <f>IF(AND(מרקובחצי[[#This Row],[CycleNumber]]&lt;$B859,SUM(מרקובחצי[[#This Row],[33]],O859)=2),1,"")</f>
        <v/>
      </c>
      <c r="AO858" s="19" t="str">
        <f>IF(AND(מרקובחצי[[#This Row],[CycleNumber]]&lt;$B859,SUM(מרקובחצי[[#This Row],[33]],P859)=2),1,"")</f>
        <v/>
      </c>
      <c r="AP858" s="19" t="str">
        <f>IF(AND(מרקובחצי[[#This Row],[CycleNumber]]&lt;$B859,SUM(מרקובחצי[[#This Row],[33]],Q859)=2),1,"")</f>
        <v/>
      </c>
      <c r="AQ858" s="19" t="str">
        <f>IF(AND(מרקובחצי[[#This Row],[CycleNumber]]&lt;$B859,SUM(W858:W859)=2),1,"")</f>
        <v/>
      </c>
      <c r="AR858" s="19" t="str">
        <f>IF(AND(מרקובחצי[[#This Row],[CycleNumber]]&lt;$B859,SUM(מרקובחצי[[#This Row],[12]],S859)=2),1,"")</f>
        <v/>
      </c>
      <c r="AS858" s="19">
        <f>IF(AND(מרקובחצי[[#This Row],[CycleNumber]]&lt;$B859,SUM(מרקובחצי[[#This Row],[22]],V859)=2),1,"")</f>
        <v>1</v>
      </c>
      <c r="AT858" s="21">
        <f>SUM(מרקובחצי[[#This Row],[11]:[33]])</f>
        <v>1</v>
      </c>
    </row>
    <row r="859" spans="1:46" ht="15.6" x14ac:dyDescent="0.25">
      <c r="A859" s="19" t="s">
        <v>78</v>
      </c>
      <c r="B859" s="19">
        <v>17</v>
      </c>
      <c r="C859">
        <v>28</v>
      </c>
      <c r="D859" s="19">
        <f>מרקובחצי[[#This Row],[LengthofCycle]]+1</f>
        <v>29</v>
      </c>
      <c r="E859" t="str">
        <f>IF(IFERROR(LOOKUP(מרקובחצי[[#This Row],[ClientID]],קביעויות[הפלגה]),FALSE)=מרקובחצי[[#This Row],[ClientID]],1,"")</f>
        <v/>
      </c>
      <c r="F859" t="str">
        <f>IF(IFERROR(LOOKUP(מרקובחצי[[#This Row],[ClientID]],סוגחציקבוע[S31]),FALSE)=מרקובחצי[[#This Row],[ClientID]],1,"")</f>
        <v/>
      </c>
      <c r="G859" t="str">
        <f>IF(IFERROR(LOOKUP(מרקובחצי[[#This Row],[ClientID]],סוגחציקבוע[S32]),FALSE)=מרקובחצי[[#This Row],[ClientID]],1,"")</f>
        <v/>
      </c>
      <c r="H859" t="str">
        <f>IF(IFERROR(LOOKUP(מרקובחצי[[#This Row],[ClientID]],סוגחציקבוע[S33]),FALSE)=מרקובחצי[[#This Row],[ClientID]],1,"")</f>
        <v/>
      </c>
      <c r="I859">
        <f>IF(IFERROR(LOOKUP(מרקובחצי[[#This Row],[ClientID]],סוגחציקבוע[S32&amp;33]),FALSE)=מרקובחצי[[#This Row],[ClientID]],1,"")</f>
        <v>1</v>
      </c>
      <c r="J859" s="19">
        <f>IF(SUM(מרקובחצי[[#This Row],[11]:[13]])=1,מרקובחצי[[#This Row],[עד ועד]],IF(SUM(R858:T859)=1,IF(מרקובחצי[[#This Row],[עד ועד]]&lt;J858,מרקובחצי[[#This Row],[עד ועד]],J858),J858))</f>
        <v>27</v>
      </c>
      <c r="K859" s="19">
        <f>IF(SUM(מרקובחצי[[#This Row],[11]:[13]])=1,מרקובחצי[[#This Row],[עד ועד]],IF(SUM(R858:T859)=1,IF(מרקובחצי[[#This Row],[עד ועד]]&gt;K858,מרקובחצי[[#This Row],[עד ועד]],K858),K858))</f>
        <v>29</v>
      </c>
      <c r="L859" s="19">
        <f>IF(AND(SUM(מרקובחצי[[#This Row],[31]:[33]])=1,SUM(U858:W858)=0),מרקובחצי[[#This Row],[מקס]]-מרקובחצי[[#This Row],[מינ]],"")</f>
        <v>2</v>
      </c>
      <c r="M85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59" s="19" t="str">
        <f t="shared" si="13"/>
        <v>S22</v>
      </c>
      <c r="O859" s="19" t="str">
        <f>IF(מרקובחצי[[#This Row],[קבעה הפלגה?]]=1,"",IF(AND(מרקובחצי[[#This Row],[עד ועד]]&lt;29,OR(מרקובחצי[[#This Row],[CycleNumber]]=1,AND(U858=1,OR(מרקובחצי[[#This Row],[עד ועד]]&lt;J858,מרקובחצי[[#This Row],[עד ועד]]&gt;K858)),AND(V858=1,מרקובחצי[[#This Row],[עד ועד]]&lt;J858),W858=1)),1,""))</f>
        <v/>
      </c>
      <c r="P859" s="19" t="str">
        <f>IF(מרקובחצי[[#This Row],[קבעה הפלגה?]]=1,"",IF(AND(מרקובחצי[[#This Row],[עד ועד]]&gt;28,מרקובחצי[[#This Row],[עד ועד]]&lt;32,OR(מרקובחצי[[#This Row],[CycleNumber]]=1,AND(U858=1),AND(V858=1,OR(מרקובחצי[[#This Row],[עד ועד]]&lt;J858,מרקובחצי[[#This Row],[עד ועד]]&gt;K858)),W858=1)),1,""))</f>
        <v/>
      </c>
      <c r="Q859" s="19" t="str">
        <f>IF(מרקובחצי[[#This Row],[קבעה הפלגה?]]=1,"",IF(AND(מרקובחצי[[#This Row],[עד ועד]]&gt;31,OR(מרקובחצי[[#This Row],[CycleNumber]]=1,AND(U858=1),AND(V858=1,מרקובחצי[[#This Row],[עד ועד]]&gt;K858),AND(W858=1,OR(מרקובחצי[[#This Row],[עד ועד]]&gt;K858,מרקובחצי[[#This Row],[עד ועד]]&lt;J858)))),1,""))</f>
        <v/>
      </c>
      <c r="R859" s="19" t="str">
        <f>IF(מרקובחצי[[#This Row],[CycleNumber]]&gt;1,IF(AND(O858=1,מרקובחצי[[#This Row],[עד ועד]]&lt;29),1,""),"")</f>
        <v/>
      </c>
      <c r="S859" s="19" t="str">
        <f>IF(מרקובחצי[[#This Row],[CycleNumber]]&gt;1,IF(OR(AND(O858=1,מרקובחצי[[#This Row],[עד ועד]]&gt;28),AND(P858=1),AND(Q858=1,מרקובחצי[[#This Row],[עד ועד]]&lt;32)),1,""),"")</f>
        <v/>
      </c>
      <c r="T859" s="19" t="str">
        <f>IF(מרקובחצי[[#This Row],[CycleNumber]]&gt;1,IF(AND(Q858=1,מרקובחצי[[#This Row],[עד ועד]]&gt;31),1,""),"")</f>
        <v/>
      </c>
      <c r="U859" s="19" t="str">
        <f>IF(מרקובחצי[[#This Row],[CycleNumber]]&gt;1,IF(AND(R858=1,מרקובחצי[[#This Row],[עד ועד]]&lt;29),1,IF(AND(U858=1,NOT(OR(מרקובחצי[[#This Row],[עד ועד]]&lt;J858,מרקובחצי[[#This Row],[עד ועד]]&gt;K858))),1,"")),"")</f>
        <v/>
      </c>
      <c r="V859" s="19">
        <f>IF(מרקובחצי[[#This Row],[CycleNumber]]&gt;1,IF(AND(SUM(R858:T858)=1,מרקובחצי[[#This Row],[עד ועד]]&gt;28,מרקובחצי[[#This Row],[עד ועד]]&lt;32),1,IF(OR(S858=1,AND(R858=1,מרקובחצי[[#This Row],[עד ועד]]&gt;28),AND(T858=1,מרקובחצי[[#This Row],[עד ועד]]&lt;32)),1,IF(AND(V858=1,NOT(OR(מרקובחצי[[#This Row],[עד ועד]]&lt;J858,מרקובחצי[[#This Row],[עד ועד]]&gt;K858))),1,""))),"")</f>
        <v>1</v>
      </c>
      <c r="W859" s="19" t="str">
        <f>IF(מרקובחצי[[#This Row],[CycleNumber]]&gt;1,IF(AND(T858=1,מרקובחצי[[#This Row],[עד ועד]]&gt;31),1,IF(AND(W858=1,NOT(OR(מרקובחצי[[#This Row],[עד ועד]]&lt;J858,מרקובחצי[[#This Row],[עד ועד]]&gt;K858))),1,"")),"")</f>
        <v/>
      </c>
      <c r="X859" s="19" t="str">
        <f>IF(AND(מרקובחצי[[#This Row],[CycleNumber]]&lt;$B860,SUM(מרקובחצי[[#This Row],[11]],R860)=2),1,"")</f>
        <v/>
      </c>
      <c r="Y859" s="19" t="str">
        <f>IF(AND(מרקובחצי[[#This Row],[CycleNumber]]&lt;$B860,SUM(מרקובחצי[[#This Row],[11]],S860)=2),1,"")</f>
        <v/>
      </c>
      <c r="Z859" s="19" t="str">
        <f>IF(AND(מרקובחצי[[#This Row],[CycleNumber]]&lt;$B860,SUM(מרקובחצי[[#This Row],[13]],S860)=2),1,"")</f>
        <v/>
      </c>
      <c r="AA859" s="19" t="str">
        <f>IF(AND(מרקובחצי[[#This Row],[CycleNumber]]&lt;$B860,SUM(מרקובחצי[[#This Row],[13]],T860)=2),1,"")</f>
        <v/>
      </c>
      <c r="AB859" s="19" t="str">
        <f>IF(AND(מרקובחצי[[#This Row],[CycleNumber]]&lt;$B860,SUM(מרקובחצי[[#This Row],[21]],U860)=2),1,"")</f>
        <v/>
      </c>
      <c r="AC859" s="19" t="str">
        <f>IF(AND(מרקובחצי[[#This Row],[CycleNumber]]&lt;$B860,SUM(מרקובחצי[[#This Row],[21]],V860)=2),1,"")</f>
        <v/>
      </c>
      <c r="AD859" s="19" t="str">
        <f>IF(AND(מרקובחצי[[#This Row],[CycleNumber]]&lt;$B860,SUM(מרקובחצי[[#This Row],[23]],V860)=2),1,"")</f>
        <v/>
      </c>
      <c r="AE859" s="19" t="str">
        <f>IF(AND(מרקובחצי[[#This Row],[CycleNumber]]&lt;$B860,SUM(מרקובחצי[[#This Row],[23]],W860)=2),1,"")</f>
        <v/>
      </c>
      <c r="AF859" s="19" t="str">
        <f>IF(AND(מרקובחצי[[#This Row],[CycleNumber]]&lt;$B860,SUM(מרקובחצי[[#This Row],[31]],O860)=2),1,"")</f>
        <v/>
      </c>
      <c r="AG859" s="19" t="str">
        <f>IF(AND(מרקובחצי[[#This Row],[CycleNumber]]&lt;$B860,SUM(מרקובחצי[[#This Row],[31]],P860)=2),1,"")</f>
        <v/>
      </c>
      <c r="AH859" s="19" t="str">
        <f>IF(AND(מרקובחצי[[#This Row],[CycleNumber]]&lt;$B860,SUM(מרקובחצי[[#This Row],[31]],Q860)=2),1,"")</f>
        <v/>
      </c>
      <c r="AI859" s="19" t="str">
        <f>IF(AND(מרקובחצי[[#This Row],[CycleNumber]]&lt;$B860,SUM(U859:U860)=2),1,"")</f>
        <v/>
      </c>
      <c r="AJ859" s="19" t="str">
        <f>IF(AND(מרקובחצי[[#This Row],[CycleNumber]]&lt;$B860,SUM(מרקובחצי[[#This Row],[32]],O860)=2),1,"")</f>
        <v/>
      </c>
      <c r="AK859" s="19" t="str">
        <f>IF(AND(מרקובחצי[[#This Row],[CycleNumber]]&lt;$B860,SUM(מרקובחצי[[#This Row],[32]],P860)=2),1,"")</f>
        <v/>
      </c>
      <c r="AL859" s="19" t="str">
        <f>IF(AND(מרקובחצי[[#This Row],[CycleNumber]]&lt;$B860,SUM(מרקובחצי[[#This Row],[32]],Q860)=2),1,"")</f>
        <v/>
      </c>
      <c r="AM859" s="19" t="str">
        <f>IF(AND(מרקובחצי[[#This Row],[CycleNumber]]&lt;$B860,SUM(V859:V860)=2),1,"")</f>
        <v/>
      </c>
      <c r="AN859" s="19" t="str">
        <f>IF(AND(מרקובחצי[[#This Row],[CycleNumber]]&lt;$B860,SUM(מרקובחצי[[#This Row],[33]],O860)=2),1,"")</f>
        <v/>
      </c>
      <c r="AO859" s="19" t="str">
        <f>IF(AND(מרקובחצי[[#This Row],[CycleNumber]]&lt;$B860,SUM(מרקובחצי[[#This Row],[33]],P860)=2),1,"")</f>
        <v/>
      </c>
      <c r="AP859" s="19" t="str">
        <f>IF(AND(מרקובחצי[[#This Row],[CycleNumber]]&lt;$B860,SUM(מרקובחצי[[#This Row],[33]],Q860)=2),1,"")</f>
        <v/>
      </c>
      <c r="AQ859" s="19" t="str">
        <f>IF(AND(מרקובחצי[[#This Row],[CycleNumber]]&lt;$B860,SUM(W859:W860)=2),1,"")</f>
        <v/>
      </c>
      <c r="AR859" s="19" t="str">
        <f>IF(AND(מרקובחצי[[#This Row],[CycleNumber]]&lt;$B860,SUM(מרקובחצי[[#This Row],[12]],S860)=2),1,"")</f>
        <v/>
      </c>
      <c r="AS859" s="19" t="str">
        <f>IF(AND(מרקובחצי[[#This Row],[CycleNumber]]&lt;$B860,SUM(מרקובחצי[[#This Row],[22]],V860)=2),1,"")</f>
        <v/>
      </c>
      <c r="AT859" s="21">
        <f>SUM(מרקובחצי[[#This Row],[11]:[33]])</f>
        <v>1</v>
      </c>
    </row>
    <row r="860" spans="1:46" hidden="1" x14ac:dyDescent="0.25">
      <c r="A860" t="s">
        <v>79</v>
      </c>
      <c r="B860">
        <v>1</v>
      </c>
      <c r="C860">
        <v>25</v>
      </c>
      <c r="D860">
        <f>מרקובחצי[[#This Row],[LengthofCycle]]+1</f>
        <v>26</v>
      </c>
      <c r="E860">
        <f>IF(IFERROR(LOOKUP(מרקובחצי[[#This Row],[ClientID]],קביעויות[הפלגה]),FALSE)=מרקובחצי[[#This Row],[ClientID]],1,"")</f>
        <v>1</v>
      </c>
      <c r="F860" t="str">
        <f>IF(IFERROR(LOOKUP(מרקובחצי[[#This Row],[ClientID]],סוגחציקבוע[S31]),FALSE)=מרקובחצי[[#This Row],[ClientID]],1,"")</f>
        <v/>
      </c>
      <c r="G860" t="str">
        <f>IF(IFERROR(LOOKUP(מרקובחצי[[#This Row],[ClientID]],סוגחציקבוע[S32]),FALSE)=מרקובחצי[[#This Row],[ClientID]],1,"")</f>
        <v/>
      </c>
      <c r="H860" t="str">
        <f>IF(IFERROR(LOOKUP(מרקובחצי[[#This Row],[ClientID]],סוגחציקבוע[S33]),FALSE)=מרקובחצי[[#This Row],[ClientID]],1,"")</f>
        <v/>
      </c>
      <c r="I860" t="str">
        <f>IF(IFERROR(LOOKUP(מרקובחצי[[#This Row],[ClientID]],סוגחציקבוע[S32&amp;33]),FALSE)=מרקובחצי[[#This Row],[ClientID]],1,"")</f>
        <v/>
      </c>
      <c r="J860">
        <f>IF(SUM(מרקובחצי[[#This Row],[11]:[13]])=1,מרקובחצי[[#This Row],[עד ועד]],IF(SUM(R859:T860)=1,IF(מרקובחצי[[#This Row],[עד ועד]]&lt;J859,מרקובחצי[[#This Row],[עד ועד]],J859),J859))</f>
        <v>27</v>
      </c>
      <c r="K860">
        <f>IF(SUM(מרקובחצי[[#This Row],[11]:[13]])=1,מרקובחצי[[#This Row],[עד ועד]],IF(SUM(R859:T860)=1,IF(מרקובחצי[[#This Row],[עד ועד]]&gt;K859,מרקובחצי[[#This Row],[עד ועד]],K859),K859))</f>
        <v>29</v>
      </c>
      <c r="L860" t="str">
        <f>IF(AND(SUM(מרקובחצי[[#This Row],[31]:[33]])=1,SUM(U859:W859)=0),מרקובחצי[[#This Row],[מקס]]-מרקובחצי[[#This Row],[מינ]],"")</f>
        <v/>
      </c>
      <c r="M86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60" t="str">
        <f t="shared" si="13"/>
        <v>S32</v>
      </c>
      <c r="O860" t="str">
        <f>IF(מרקובחצי[[#This Row],[קבעה הפלגה?]]=1,"",IF(AND(מרקובחצי[[#This Row],[עד ועד]]&lt;29,OR(מרקובחצי[[#This Row],[CycleNumber]]=1,AND(U859=1,OR(מרקובחצי[[#This Row],[עד ועד]]&lt;J859,מרקובחצי[[#This Row],[עד ועד]]&gt;K859)),AND(V859=1,מרקובחצי[[#This Row],[עד ועד]]&lt;J859),W859=1)),1,""))</f>
        <v/>
      </c>
      <c r="P860" t="str">
        <f>IF(מרקובחצי[[#This Row],[קבעה הפלגה?]]=1,"",IF(AND(מרקובחצי[[#This Row],[עד ועד]]&gt;28,מרקובחצי[[#This Row],[עד ועד]]&lt;32,OR(מרקובחצי[[#This Row],[CycleNumber]]=1,AND(U859=1),AND(V859=1,OR(מרקובחצי[[#This Row],[עד ועד]]&lt;J859,מרקובחצי[[#This Row],[עד ועד]]&gt;K859)),W859=1)),1,""))</f>
        <v/>
      </c>
      <c r="Q860" t="str">
        <f>IF(מרקובחצי[[#This Row],[קבעה הפלגה?]]=1,"",IF(AND(מרקובחצי[[#This Row],[עד ועד]]&gt;31,OR(מרקובחצי[[#This Row],[CycleNumber]]=1,AND(U859=1),AND(V859=1,מרקובחצי[[#This Row],[עד ועד]]&gt;K859),AND(W859=1,OR(מרקובחצי[[#This Row],[עד ועד]]&gt;K859,מרקובחצי[[#This Row],[עד ועד]]&lt;J859)))),1,""))</f>
        <v/>
      </c>
      <c r="R860" t="str">
        <f>IF(מרקובחצי[[#This Row],[CycleNumber]]&gt;1,IF(AND(O859=1,מרקובחצי[[#This Row],[עד ועד]]&lt;29),1,""),"")</f>
        <v/>
      </c>
      <c r="S860" t="str">
        <f>IF(מרקובחצי[[#This Row],[CycleNumber]]&gt;1,IF(OR(AND(O859=1,מרקובחצי[[#This Row],[עד ועד]]&gt;28),AND(P859=1),AND(Q859=1,מרקובחצי[[#This Row],[עד ועד]]&lt;32)),1,""),"")</f>
        <v/>
      </c>
      <c r="T860" t="str">
        <f>IF(מרקובחצי[[#This Row],[CycleNumber]]&gt;1,IF(AND(Q859=1,מרקובחצי[[#This Row],[עד ועד]]&gt;31),1,""),"")</f>
        <v/>
      </c>
      <c r="U860" t="str">
        <f>IF(מרקובחצי[[#This Row],[CycleNumber]]&gt;1,IF(AND(R859=1,מרקובחצי[[#This Row],[עד ועד]]&lt;29),1,IF(AND(U859=1,NOT(OR(מרקובחצי[[#This Row],[עד ועד]]&lt;J859,מרקובחצי[[#This Row],[עד ועד]]&gt;K859))),1,"")),"")</f>
        <v/>
      </c>
      <c r="V860" t="str">
        <f>IF(מרקובחצי[[#This Row],[CycleNumber]]&gt;1,IF(AND(SUM(R859:T859)=1,מרקובחצי[[#This Row],[עד ועד]]&gt;28,מרקובחצי[[#This Row],[עד ועד]]&lt;32),1,IF(OR(S859=1,AND(R859=1,מרקובחצי[[#This Row],[עד ועד]]&gt;28),AND(T859=1,מרקובחצי[[#This Row],[עד ועד]]&lt;32)),1,IF(AND(V859=1,NOT(OR(מרקובחצי[[#This Row],[עד ועד]]&lt;J859,מרקובחצי[[#This Row],[עד ועד]]&gt;K859))),1,""))),"")</f>
        <v/>
      </c>
      <c r="W860" t="str">
        <f>IF(מרקובחצי[[#This Row],[CycleNumber]]&gt;1,IF(AND(T859=1,מרקובחצי[[#This Row],[עד ועד]]&gt;31),1,IF(AND(W859=1,NOT(OR(מרקובחצי[[#This Row],[עד ועד]]&lt;J859,מרקובחצי[[#This Row],[עד ועד]]&gt;K859))),1,"")),"")</f>
        <v/>
      </c>
      <c r="X860" t="str">
        <f>IF(AND(מרקובחצי[[#This Row],[CycleNumber]]&lt;$B861,SUM(מרקובחצי[[#This Row],[11]],R861)=2),1,"")</f>
        <v/>
      </c>
      <c r="Y860" t="str">
        <f>IF(AND(מרקובחצי[[#This Row],[CycleNumber]]&lt;$B861,SUM(מרקובחצי[[#This Row],[11]],S861)=2),1,"")</f>
        <v/>
      </c>
      <c r="Z860" t="str">
        <f>IF(AND(מרקובחצי[[#This Row],[CycleNumber]]&lt;$B861,SUM(מרקובחצי[[#This Row],[13]],S861)=2),1,"")</f>
        <v/>
      </c>
      <c r="AA860" t="str">
        <f>IF(AND(מרקובחצי[[#This Row],[CycleNumber]]&lt;$B861,SUM(מרקובחצי[[#This Row],[13]],T861)=2),1,"")</f>
        <v/>
      </c>
      <c r="AB860" t="str">
        <f>IF(AND(מרקובחצי[[#This Row],[CycleNumber]]&lt;$B861,SUM(מרקובחצי[[#This Row],[21]],U861)=2),1,"")</f>
        <v/>
      </c>
      <c r="AC860" t="str">
        <f>IF(AND(מרקובחצי[[#This Row],[CycleNumber]]&lt;$B861,SUM(מרקובחצי[[#This Row],[21]],V861)=2),1,"")</f>
        <v/>
      </c>
      <c r="AD860" t="str">
        <f>IF(AND(מרקובחצי[[#This Row],[CycleNumber]]&lt;$B861,SUM(מרקובחצי[[#This Row],[23]],V861)=2),1,"")</f>
        <v/>
      </c>
      <c r="AE860" t="str">
        <f>IF(AND(מרקובחצי[[#This Row],[CycleNumber]]&lt;$B861,SUM(מרקובחצי[[#This Row],[23]],W861)=2),1,"")</f>
        <v/>
      </c>
      <c r="AF860" t="str">
        <f>IF(AND(מרקובחצי[[#This Row],[CycleNumber]]&lt;$B861,SUM(מרקובחצי[[#This Row],[31]],O861)=2),1,"")</f>
        <v/>
      </c>
      <c r="AG860" t="str">
        <f>IF(AND(מרקובחצי[[#This Row],[CycleNumber]]&lt;$B861,SUM(מרקובחצי[[#This Row],[31]],P861)=2),1,"")</f>
        <v/>
      </c>
      <c r="AH860" t="str">
        <f>IF(AND(מרקובחצי[[#This Row],[CycleNumber]]&lt;$B861,SUM(מרקובחצי[[#This Row],[31]],Q861)=2),1,"")</f>
        <v/>
      </c>
      <c r="AI860" t="str">
        <f>IF(AND(מרקובחצי[[#This Row],[CycleNumber]]&lt;$B861,SUM(U860:U861)=2),1,"")</f>
        <v/>
      </c>
      <c r="AJ860" t="str">
        <f>IF(AND(מרקובחצי[[#This Row],[CycleNumber]]&lt;$B861,SUM(מרקובחצי[[#This Row],[32]],O861)=2),1,"")</f>
        <v/>
      </c>
      <c r="AK860" t="str">
        <f>IF(AND(מרקובחצי[[#This Row],[CycleNumber]]&lt;$B861,SUM(מרקובחצי[[#This Row],[32]],P861)=2),1,"")</f>
        <v/>
      </c>
      <c r="AL860" t="str">
        <f>IF(AND(מרקובחצי[[#This Row],[CycleNumber]]&lt;$B861,SUM(מרקובחצי[[#This Row],[32]],Q861)=2),1,"")</f>
        <v/>
      </c>
      <c r="AM860" t="str">
        <f>IF(AND(מרקובחצי[[#This Row],[CycleNumber]]&lt;$B861,SUM(V860:V861)=2),1,"")</f>
        <v/>
      </c>
      <c r="AN860" t="str">
        <f>IF(AND(מרקובחצי[[#This Row],[CycleNumber]]&lt;$B861,SUM(מרקובחצי[[#This Row],[33]],O861)=2),1,"")</f>
        <v/>
      </c>
      <c r="AO860" t="str">
        <f>IF(AND(מרקובחצי[[#This Row],[CycleNumber]]&lt;$B861,SUM(מרקובחצי[[#This Row],[33]],P861)=2),1,"")</f>
        <v/>
      </c>
      <c r="AP860" t="str">
        <f>IF(AND(מרקובחצי[[#This Row],[CycleNumber]]&lt;$B861,SUM(מרקובחצי[[#This Row],[33]],Q861)=2),1,"")</f>
        <v/>
      </c>
      <c r="AQ860" t="str">
        <f>IF(AND(מרקובחצי[[#This Row],[CycleNumber]]&lt;$B861,SUM(W860:W861)=2),1,"")</f>
        <v/>
      </c>
      <c r="AR860" t="str">
        <f>IF(AND(מרקובחצי[[#This Row],[CycleNumber]]&lt;$B861,SUM(מרקובחצי[[#This Row],[12]],S861)=2),1,"")</f>
        <v/>
      </c>
      <c r="AS860" t="str">
        <f>IF(AND(מרקובחצי[[#This Row],[CycleNumber]]&lt;$B861,SUM(מרקובחצי[[#This Row],[22]],V861)=2),1,"")</f>
        <v/>
      </c>
      <c r="AT860" s="3">
        <f>SUM(מרקובחצי[[#This Row],[11]:[33]])</f>
        <v>0</v>
      </c>
    </row>
    <row r="861" spans="1:46" hidden="1" x14ac:dyDescent="0.25">
      <c r="A861" t="s">
        <v>79</v>
      </c>
      <c r="B861">
        <v>2</v>
      </c>
      <c r="C861">
        <v>32</v>
      </c>
      <c r="D861">
        <f>מרקובחצי[[#This Row],[LengthofCycle]]+1</f>
        <v>33</v>
      </c>
      <c r="E861">
        <f>IF(IFERROR(LOOKUP(מרקובחצי[[#This Row],[ClientID]],קביעויות[הפלגה]),FALSE)=מרקובחצי[[#This Row],[ClientID]],1,"")</f>
        <v>1</v>
      </c>
      <c r="F861" t="str">
        <f>IF(IFERROR(LOOKUP(מרקובחצי[[#This Row],[ClientID]],סוגחציקבוע[S31]),FALSE)=מרקובחצי[[#This Row],[ClientID]],1,"")</f>
        <v/>
      </c>
      <c r="G861" t="str">
        <f>IF(IFERROR(LOOKUP(מרקובחצי[[#This Row],[ClientID]],סוגחציקבוע[S32]),FALSE)=מרקובחצי[[#This Row],[ClientID]],1,"")</f>
        <v/>
      </c>
      <c r="H861" t="str">
        <f>IF(IFERROR(LOOKUP(מרקובחצי[[#This Row],[ClientID]],סוגחציקבוע[S33]),FALSE)=מרקובחצי[[#This Row],[ClientID]],1,"")</f>
        <v/>
      </c>
      <c r="I861" t="str">
        <f>IF(IFERROR(LOOKUP(מרקובחצי[[#This Row],[ClientID]],סוגחציקבוע[S32&amp;33]),FALSE)=מרקובחצי[[#This Row],[ClientID]],1,"")</f>
        <v/>
      </c>
      <c r="J861">
        <f>IF(SUM(מרקובחצי[[#This Row],[11]:[13]])=1,מרקובחצי[[#This Row],[עד ועד]],IF(SUM(R860:T861)=1,IF(מרקובחצי[[#This Row],[עד ועד]]&lt;J860,מרקובחצי[[#This Row],[עד ועד]],J860),J860))</f>
        <v>27</v>
      </c>
      <c r="K861">
        <f>IF(SUM(מרקובחצי[[#This Row],[11]:[13]])=1,מרקובחצי[[#This Row],[עד ועד]],IF(SUM(R860:T861)=1,IF(מרקובחצי[[#This Row],[עד ועד]]&gt;K860,מרקובחצי[[#This Row],[עד ועד]],K860),K860))</f>
        <v>29</v>
      </c>
      <c r="L861" t="str">
        <f>IF(AND(SUM(מרקובחצי[[#This Row],[31]:[33]])=1,SUM(U860:W860)=0),מרקובחצי[[#This Row],[מקס]]-מרקובחצי[[#This Row],[מינ]],"")</f>
        <v/>
      </c>
      <c r="M86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61" t="str">
        <f t="shared" si="13"/>
        <v/>
      </c>
      <c r="O861" t="str">
        <f>IF(מרקובחצי[[#This Row],[קבעה הפלגה?]]=1,"",IF(AND(מרקובחצי[[#This Row],[עד ועד]]&lt;29,OR(מרקובחצי[[#This Row],[CycleNumber]]=1,AND(U860=1,OR(מרקובחצי[[#This Row],[עד ועד]]&lt;J860,מרקובחצי[[#This Row],[עד ועד]]&gt;K860)),AND(V860=1,מרקובחצי[[#This Row],[עד ועד]]&lt;J860),W860=1)),1,""))</f>
        <v/>
      </c>
      <c r="P861" t="str">
        <f>IF(מרקובחצי[[#This Row],[קבעה הפלגה?]]=1,"",IF(AND(מרקובחצי[[#This Row],[עד ועד]]&gt;28,מרקובחצי[[#This Row],[עד ועד]]&lt;32,OR(מרקובחצי[[#This Row],[CycleNumber]]=1,AND(U860=1),AND(V860=1,OR(מרקובחצי[[#This Row],[עד ועד]]&lt;J860,מרקובחצי[[#This Row],[עד ועד]]&gt;K860)),W860=1)),1,""))</f>
        <v/>
      </c>
      <c r="Q861" t="str">
        <f>IF(מרקובחצי[[#This Row],[קבעה הפלגה?]]=1,"",IF(AND(מרקובחצי[[#This Row],[עד ועד]]&gt;31,OR(מרקובחצי[[#This Row],[CycleNumber]]=1,AND(U860=1),AND(V860=1,מרקובחצי[[#This Row],[עד ועד]]&gt;K860),AND(W860=1,OR(מרקובחצי[[#This Row],[עד ועד]]&gt;K860,מרקובחצי[[#This Row],[עד ועד]]&lt;J860)))),1,""))</f>
        <v/>
      </c>
      <c r="R861" t="str">
        <f>IF(מרקובחצי[[#This Row],[CycleNumber]]&gt;1,IF(AND(O860=1,מרקובחצי[[#This Row],[עד ועד]]&lt;29),1,""),"")</f>
        <v/>
      </c>
      <c r="S861" t="str">
        <f>IF(מרקובחצי[[#This Row],[CycleNumber]]&gt;1,IF(OR(AND(O860=1,מרקובחצי[[#This Row],[עד ועד]]&gt;28),AND(P860=1),AND(Q860=1,מרקובחצי[[#This Row],[עד ועד]]&lt;32)),1,""),"")</f>
        <v/>
      </c>
      <c r="T861" t="str">
        <f>IF(מרקובחצי[[#This Row],[CycleNumber]]&gt;1,IF(AND(Q860=1,מרקובחצי[[#This Row],[עד ועד]]&gt;31),1,""),"")</f>
        <v/>
      </c>
      <c r="U861" t="str">
        <f>IF(מרקובחצי[[#This Row],[CycleNumber]]&gt;1,IF(AND(R860=1,מרקובחצי[[#This Row],[עד ועד]]&lt;29),1,IF(AND(U860=1,NOT(OR(מרקובחצי[[#This Row],[עד ועד]]&lt;J860,מרקובחצי[[#This Row],[עד ועד]]&gt;K860))),1,"")),"")</f>
        <v/>
      </c>
      <c r="V861" t="str">
        <f>IF(מרקובחצי[[#This Row],[CycleNumber]]&gt;1,IF(AND(SUM(R860:T860)=1,מרקובחצי[[#This Row],[עד ועד]]&gt;28,מרקובחצי[[#This Row],[עד ועד]]&lt;32),1,IF(OR(S860=1,AND(R860=1,מרקובחצי[[#This Row],[עד ועד]]&gt;28),AND(T860=1,מרקובחצי[[#This Row],[עד ועד]]&lt;32)),1,IF(AND(V860=1,NOT(OR(מרקובחצי[[#This Row],[עד ועד]]&lt;J860,מרקובחצי[[#This Row],[עד ועד]]&gt;K860))),1,""))),"")</f>
        <v/>
      </c>
      <c r="W861" t="str">
        <f>IF(מרקובחצי[[#This Row],[CycleNumber]]&gt;1,IF(AND(T860=1,מרקובחצי[[#This Row],[עד ועד]]&gt;31),1,IF(AND(W860=1,NOT(OR(מרקובחצי[[#This Row],[עד ועד]]&lt;J860,מרקובחצי[[#This Row],[עד ועד]]&gt;K860))),1,"")),"")</f>
        <v/>
      </c>
      <c r="X861" t="str">
        <f>IF(AND(מרקובחצי[[#This Row],[CycleNumber]]&lt;$B862,SUM(מרקובחצי[[#This Row],[11]],R862)=2),1,"")</f>
        <v/>
      </c>
      <c r="Y861" t="str">
        <f>IF(AND(מרקובחצי[[#This Row],[CycleNumber]]&lt;$B862,SUM(מרקובחצי[[#This Row],[11]],S862)=2),1,"")</f>
        <v/>
      </c>
      <c r="Z861" t="str">
        <f>IF(AND(מרקובחצי[[#This Row],[CycleNumber]]&lt;$B862,SUM(מרקובחצי[[#This Row],[13]],S862)=2),1,"")</f>
        <v/>
      </c>
      <c r="AA861" t="str">
        <f>IF(AND(מרקובחצי[[#This Row],[CycleNumber]]&lt;$B862,SUM(מרקובחצי[[#This Row],[13]],T862)=2),1,"")</f>
        <v/>
      </c>
      <c r="AB861" t="str">
        <f>IF(AND(מרקובחצי[[#This Row],[CycleNumber]]&lt;$B862,SUM(מרקובחצי[[#This Row],[21]],U862)=2),1,"")</f>
        <v/>
      </c>
      <c r="AC861" t="str">
        <f>IF(AND(מרקובחצי[[#This Row],[CycleNumber]]&lt;$B862,SUM(מרקובחצי[[#This Row],[21]],V862)=2),1,"")</f>
        <v/>
      </c>
      <c r="AD861" t="str">
        <f>IF(AND(מרקובחצי[[#This Row],[CycleNumber]]&lt;$B862,SUM(מרקובחצי[[#This Row],[23]],V862)=2),1,"")</f>
        <v/>
      </c>
      <c r="AE861" t="str">
        <f>IF(AND(מרקובחצי[[#This Row],[CycleNumber]]&lt;$B862,SUM(מרקובחצי[[#This Row],[23]],W862)=2),1,"")</f>
        <v/>
      </c>
      <c r="AF861" t="str">
        <f>IF(AND(מרקובחצי[[#This Row],[CycleNumber]]&lt;$B862,SUM(מרקובחצי[[#This Row],[31]],O862)=2),1,"")</f>
        <v/>
      </c>
      <c r="AG861" t="str">
        <f>IF(AND(מרקובחצי[[#This Row],[CycleNumber]]&lt;$B862,SUM(מרקובחצי[[#This Row],[31]],P862)=2),1,"")</f>
        <v/>
      </c>
      <c r="AH861" t="str">
        <f>IF(AND(מרקובחצי[[#This Row],[CycleNumber]]&lt;$B862,SUM(מרקובחצי[[#This Row],[31]],Q862)=2),1,"")</f>
        <v/>
      </c>
      <c r="AI861" t="str">
        <f>IF(AND(מרקובחצי[[#This Row],[CycleNumber]]&lt;$B862,SUM(U861:U862)=2),1,"")</f>
        <v/>
      </c>
      <c r="AJ861" t="str">
        <f>IF(AND(מרקובחצי[[#This Row],[CycleNumber]]&lt;$B862,SUM(מרקובחצי[[#This Row],[32]],O862)=2),1,"")</f>
        <v/>
      </c>
      <c r="AK861" t="str">
        <f>IF(AND(מרקובחצי[[#This Row],[CycleNumber]]&lt;$B862,SUM(מרקובחצי[[#This Row],[32]],P862)=2),1,"")</f>
        <v/>
      </c>
      <c r="AL861" t="str">
        <f>IF(AND(מרקובחצי[[#This Row],[CycleNumber]]&lt;$B862,SUM(מרקובחצי[[#This Row],[32]],Q862)=2),1,"")</f>
        <v/>
      </c>
      <c r="AM861" t="str">
        <f>IF(AND(מרקובחצי[[#This Row],[CycleNumber]]&lt;$B862,SUM(V861:V862)=2),1,"")</f>
        <v/>
      </c>
      <c r="AN861" t="str">
        <f>IF(AND(מרקובחצי[[#This Row],[CycleNumber]]&lt;$B862,SUM(מרקובחצי[[#This Row],[33]],O862)=2),1,"")</f>
        <v/>
      </c>
      <c r="AO861" t="str">
        <f>IF(AND(מרקובחצי[[#This Row],[CycleNumber]]&lt;$B862,SUM(מרקובחצי[[#This Row],[33]],P862)=2),1,"")</f>
        <v/>
      </c>
      <c r="AP861" t="str">
        <f>IF(AND(מרקובחצי[[#This Row],[CycleNumber]]&lt;$B862,SUM(מרקובחצי[[#This Row],[33]],Q862)=2),1,"")</f>
        <v/>
      </c>
      <c r="AQ861" t="str">
        <f>IF(AND(מרקובחצי[[#This Row],[CycleNumber]]&lt;$B862,SUM(W861:W862)=2),1,"")</f>
        <v/>
      </c>
      <c r="AR861" t="str">
        <f>IF(AND(מרקובחצי[[#This Row],[CycleNumber]]&lt;$B862,SUM(מרקובחצי[[#This Row],[12]],S862)=2),1,"")</f>
        <v/>
      </c>
      <c r="AS861" t="str">
        <f>IF(AND(מרקובחצי[[#This Row],[CycleNumber]]&lt;$B862,SUM(מרקובחצי[[#This Row],[22]],V862)=2),1,"")</f>
        <v/>
      </c>
      <c r="AT861" s="3">
        <f>SUM(מרקובחצי[[#This Row],[11]:[33]])</f>
        <v>0</v>
      </c>
    </row>
    <row r="862" spans="1:46" hidden="1" x14ac:dyDescent="0.25">
      <c r="A862" t="s">
        <v>79</v>
      </c>
      <c r="B862">
        <v>3</v>
      </c>
      <c r="C862">
        <v>27</v>
      </c>
      <c r="D862">
        <f>מרקובחצי[[#This Row],[LengthofCycle]]+1</f>
        <v>28</v>
      </c>
      <c r="E862">
        <f>IF(IFERROR(LOOKUP(מרקובחצי[[#This Row],[ClientID]],קביעויות[הפלגה]),FALSE)=מרקובחצי[[#This Row],[ClientID]],1,"")</f>
        <v>1</v>
      </c>
      <c r="F862" t="str">
        <f>IF(IFERROR(LOOKUP(מרקובחצי[[#This Row],[ClientID]],סוגחציקבוע[S31]),FALSE)=מרקובחצי[[#This Row],[ClientID]],1,"")</f>
        <v/>
      </c>
      <c r="G862" t="str">
        <f>IF(IFERROR(LOOKUP(מרקובחצי[[#This Row],[ClientID]],סוגחציקבוע[S32]),FALSE)=מרקובחצי[[#This Row],[ClientID]],1,"")</f>
        <v/>
      </c>
      <c r="H862" t="str">
        <f>IF(IFERROR(LOOKUP(מרקובחצי[[#This Row],[ClientID]],סוגחציקבוע[S33]),FALSE)=מרקובחצי[[#This Row],[ClientID]],1,"")</f>
        <v/>
      </c>
      <c r="I862" t="str">
        <f>IF(IFERROR(LOOKUP(מרקובחצי[[#This Row],[ClientID]],סוגחציקבוע[S32&amp;33]),FALSE)=מרקובחצי[[#This Row],[ClientID]],1,"")</f>
        <v/>
      </c>
      <c r="J862">
        <f>IF(SUM(מרקובחצי[[#This Row],[11]:[13]])=1,מרקובחצי[[#This Row],[עד ועד]],IF(SUM(R861:T862)=1,IF(מרקובחצי[[#This Row],[עד ועד]]&lt;J861,מרקובחצי[[#This Row],[עד ועד]],J861),J861))</f>
        <v>27</v>
      </c>
      <c r="K862">
        <f>IF(SUM(מרקובחצי[[#This Row],[11]:[13]])=1,מרקובחצי[[#This Row],[עד ועד]],IF(SUM(R861:T862)=1,IF(מרקובחצי[[#This Row],[עד ועד]]&gt;K861,מרקובחצי[[#This Row],[עד ועד]],K861),K861))</f>
        <v>29</v>
      </c>
      <c r="L862" t="str">
        <f>IF(AND(SUM(מרקובחצי[[#This Row],[31]:[33]])=1,SUM(U861:W861)=0),מרקובחצי[[#This Row],[מקס]]-מרקובחצי[[#This Row],[מינ]],"")</f>
        <v/>
      </c>
      <c r="M86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62" t="str">
        <f t="shared" si="13"/>
        <v/>
      </c>
      <c r="O862" t="str">
        <f>IF(מרקובחצי[[#This Row],[קבעה הפלגה?]]=1,"",IF(AND(מרקובחצי[[#This Row],[עד ועד]]&lt;29,OR(מרקובחצי[[#This Row],[CycleNumber]]=1,AND(U861=1,OR(מרקובחצי[[#This Row],[עד ועד]]&lt;J861,מרקובחצי[[#This Row],[עד ועד]]&gt;K861)),AND(V861=1,מרקובחצי[[#This Row],[עד ועד]]&lt;J861),W861=1)),1,""))</f>
        <v/>
      </c>
      <c r="P862" t="str">
        <f>IF(מרקובחצי[[#This Row],[קבעה הפלגה?]]=1,"",IF(AND(מרקובחצי[[#This Row],[עד ועד]]&gt;28,מרקובחצי[[#This Row],[עד ועד]]&lt;32,OR(מרקובחצי[[#This Row],[CycleNumber]]=1,AND(U861=1),AND(V861=1,OR(מרקובחצי[[#This Row],[עד ועד]]&lt;J861,מרקובחצי[[#This Row],[עד ועד]]&gt;K861)),W861=1)),1,""))</f>
        <v/>
      </c>
      <c r="Q862" t="str">
        <f>IF(מרקובחצי[[#This Row],[קבעה הפלגה?]]=1,"",IF(AND(מרקובחצי[[#This Row],[עד ועד]]&gt;31,OR(מרקובחצי[[#This Row],[CycleNumber]]=1,AND(U861=1),AND(V861=1,מרקובחצי[[#This Row],[עד ועד]]&gt;K861),AND(W861=1,OR(מרקובחצי[[#This Row],[עד ועד]]&gt;K861,מרקובחצי[[#This Row],[עד ועד]]&lt;J861)))),1,""))</f>
        <v/>
      </c>
      <c r="R862" t="str">
        <f>IF(מרקובחצי[[#This Row],[CycleNumber]]&gt;1,IF(AND(O861=1,מרקובחצי[[#This Row],[עד ועד]]&lt;29),1,""),"")</f>
        <v/>
      </c>
      <c r="S862" t="str">
        <f>IF(מרקובחצי[[#This Row],[CycleNumber]]&gt;1,IF(OR(AND(O861=1,מרקובחצי[[#This Row],[עד ועד]]&gt;28),AND(P861=1),AND(Q861=1,מרקובחצי[[#This Row],[עד ועד]]&lt;32)),1,""),"")</f>
        <v/>
      </c>
      <c r="T862" t="str">
        <f>IF(מרקובחצי[[#This Row],[CycleNumber]]&gt;1,IF(AND(Q861=1,מרקובחצי[[#This Row],[עד ועד]]&gt;31),1,""),"")</f>
        <v/>
      </c>
      <c r="U862" t="str">
        <f>IF(מרקובחצי[[#This Row],[CycleNumber]]&gt;1,IF(AND(R861=1,מרקובחצי[[#This Row],[עד ועד]]&lt;29),1,IF(AND(U861=1,NOT(OR(מרקובחצי[[#This Row],[עד ועד]]&lt;J861,מרקובחצי[[#This Row],[עד ועד]]&gt;K861))),1,"")),"")</f>
        <v/>
      </c>
      <c r="V862" t="str">
        <f>IF(מרקובחצי[[#This Row],[CycleNumber]]&gt;1,IF(AND(SUM(R861:T861)=1,מרקובחצי[[#This Row],[עד ועד]]&gt;28,מרקובחצי[[#This Row],[עד ועד]]&lt;32),1,IF(OR(S861=1,AND(R861=1,מרקובחצי[[#This Row],[עד ועד]]&gt;28),AND(T861=1,מרקובחצי[[#This Row],[עד ועד]]&lt;32)),1,IF(AND(V861=1,NOT(OR(מרקובחצי[[#This Row],[עד ועד]]&lt;J861,מרקובחצי[[#This Row],[עד ועד]]&gt;K861))),1,""))),"")</f>
        <v/>
      </c>
      <c r="W862" t="str">
        <f>IF(מרקובחצי[[#This Row],[CycleNumber]]&gt;1,IF(AND(T861=1,מרקובחצי[[#This Row],[עד ועד]]&gt;31),1,IF(AND(W861=1,NOT(OR(מרקובחצי[[#This Row],[עד ועד]]&lt;J861,מרקובחצי[[#This Row],[עד ועד]]&gt;K861))),1,"")),"")</f>
        <v/>
      </c>
      <c r="X862" t="str">
        <f>IF(AND(מרקובחצי[[#This Row],[CycleNumber]]&lt;$B863,SUM(מרקובחצי[[#This Row],[11]],R863)=2),1,"")</f>
        <v/>
      </c>
      <c r="Y862" t="str">
        <f>IF(AND(מרקובחצי[[#This Row],[CycleNumber]]&lt;$B863,SUM(מרקובחצי[[#This Row],[11]],S863)=2),1,"")</f>
        <v/>
      </c>
      <c r="Z862" t="str">
        <f>IF(AND(מרקובחצי[[#This Row],[CycleNumber]]&lt;$B863,SUM(מרקובחצי[[#This Row],[13]],S863)=2),1,"")</f>
        <v/>
      </c>
      <c r="AA862" t="str">
        <f>IF(AND(מרקובחצי[[#This Row],[CycleNumber]]&lt;$B863,SUM(מרקובחצי[[#This Row],[13]],T863)=2),1,"")</f>
        <v/>
      </c>
      <c r="AB862" t="str">
        <f>IF(AND(מרקובחצי[[#This Row],[CycleNumber]]&lt;$B863,SUM(מרקובחצי[[#This Row],[21]],U863)=2),1,"")</f>
        <v/>
      </c>
      <c r="AC862" t="str">
        <f>IF(AND(מרקובחצי[[#This Row],[CycleNumber]]&lt;$B863,SUM(מרקובחצי[[#This Row],[21]],V863)=2),1,"")</f>
        <v/>
      </c>
      <c r="AD862" t="str">
        <f>IF(AND(מרקובחצי[[#This Row],[CycleNumber]]&lt;$B863,SUM(מרקובחצי[[#This Row],[23]],V863)=2),1,"")</f>
        <v/>
      </c>
      <c r="AE862" t="str">
        <f>IF(AND(מרקובחצי[[#This Row],[CycleNumber]]&lt;$B863,SUM(מרקובחצי[[#This Row],[23]],W863)=2),1,"")</f>
        <v/>
      </c>
      <c r="AF862" t="str">
        <f>IF(AND(מרקובחצי[[#This Row],[CycleNumber]]&lt;$B863,SUM(מרקובחצי[[#This Row],[31]],O863)=2),1,"")</f>
        <v/>
      </c>
      <c r="AG862" t="str">
        <f>IF(AND(מרקובחצי[[#This Row],[CycleNumber]]&lt;$B863,SUM(מרקובחצי[[#This Row],[31]],P863)=2),1,"")</f>
        <v/>
      </c>
      <c r="AH862" t="str">
        <f>IF(AND(מרקובחצי[[#This Row],[CycleNumber]]&lt;$B863,SUM(מרקובחצי[[#This Row],[31]],Q863)=2),1,"")</f>
        <v/>
      </c>
      <c r="AI862" t="str">
        <f>IF(AND(מרקובחצי[[#This Row],[CycleNumber]]&lt;$B863,SUM(U862:U863)=2),1,"")</f>
        <v/>
      </c>
      <c r="AJ862" t="str">
        <f>IF(AND(מרקובחצי[[#This Row],[CycleNumber]]&lt;$B863,SUM(מרקובחצי[[#This Row],[32]],O863)=2),1,"")</f>
        <v/>
      </c>
      <c r="AK862" t="str">
        <f>IF(AND(מרקובחצי[[#This Row],[CycleNumber]]&lt;$B863,SUM(מרקובחצי[[#This Row],[32]],P863)=2),1,"")</f>
        <v/>
      </c>
      <c r="AL862" t="str">
        <f>IF(AND(מרקובחצי[[#This Row],[CycleNumber]]&lt;$B863,SUM(מרקובחצי[[#This Row],[32]],Q863)=2),1,"")</f>
        <v/>
      </c>
      <c r="AM862" t="str">
        <f>IF(AND(מרקובחצי[[#This Row],[CycleNumber]]&lt;$B863,SUM(V862:V863)=2),1,"")</f>
        <v/>
      </c>
      <c r="AN862" t="str">
        <f>IF(AND(מרקובחצי[[#This Row],[CycleNumber]]&lt;$B863,SUM(מרקובחצי[[#This Row],[33]],O863)=2),1,"")</f>
        <v/>
      </c>
      <c r="AO862" t="str">
        <f>IF(AND(מרקובחצי[[#This Row],[CycleNumber]]&lt;$B863,SUM(מרקובחצי[[#This Row],[33]],P863)=2),1,"")</f>
        <v/>
      </c>
      <c r="AP862" t="str">
        <f>IF(AND(מרקובחצי[[#This Row],[CycleNumber]]&lt;$B863,SUM(מרקובחצי[[#This Row],[33]],Q863)=2),1,"")</f>
        <v/>
      </c>
      <c r="AQ862" t="str">
        <f>IF(AND(מרקובחצי[[#This Row],[CycleNumber]]&lt;$B863,SUM(W862:W863)=2),1,"")</f>
        <v/>
      </c>
      <c r="AR862" t="str">
        <f>IF(AND(מרקובחצי[[#This Row],[CycleNumber]]&lt;$B863,SUM(מרקובחצי[[#This Row],[12]],S863)=2),1,"")</f>
        <v/>
      </c>
      <c r="AS862" t="str">
        <f>IF(AND(מרקובחצי[[#This Row],[CycleNumber]]&lt;$B863,SUM(מרקובחצי[[#This Row],[22]],V863)=2),1,"")</f>
        <v/>
      </c>
      <c r="AT862" s="3">
        <f>SUM(מרקובחצי[[#This Row],[11]:[33]])</f>
        <v>0</v>
      </c>
    </row>
    <row r="863" spans="1:46" hidden="1" x14ac:dyDescent="0.25">
      <c r="A863" t="s">
        <v>79</v>
      </c>
      <c r="B863">
        <v>4</v>
      </c>
      <c r="C863">
        <v>29</v>
      </c>
      <c r="D863">
        <f>מרקובחצי[[#This Row],[LengthofCycle]]+1</f>
        <v>30</v>
      </c>
      <c r="E863">
        <f>IF(IFERROR(LOOKUP(מרקובחצי[[#This Row],[ClientID]],קביעויות[הפלגה]),FALSE)=מרקובחצי[[#This Row],[ClientID]],1,"")</f>
        <v>1</v>
      </c>
      <c r="F863" t="str">
        <f>IF(IFERROR(LOOKUP(מרקובחצי[[#This Row],[ClientID]],סוגחציקבוע[S31]),FALSE)=מרקובחצי[[#This Row],[ClientID]],1,"")</f>
        <v/>
      </c>
      <c r="G863" t="str">
        <f>IF(IFERROR(LOOKUP(מרקובחצי[[#This Row],[ClientID]],סוגחציקבוע[S32]),FALSE)=מרקובחצי[[#This Row],[ClientID]],1,"")</f>
        <v/>
      </c>
      <c r="H863" t="str">
        <f>IF(IFERROR(LOOKUP(מרקובחצי[[#This Row],[ClientID]],סוגחציקבוע[S33]),FALSE)=מרקובחצי[[#This Row],[ClientID]],1,"")</f>
        <v/>
      </c>
      <c r="I863" t="str">
        <f>IF(IFERROR(LOOKUP(מרקובחצי[[#This Row],[ClientID]],סוגחציקבוע[S32&amp;33]),FALSE)=מרקובחצי[[#This Row],[ClientID]],1,"")</f>
        <v/>
      </c>
      <c r="J863">
        <f>IF(SUM(מרקובחצי[[#This Row],[11]:[13]])=1,מרקובחצי[[#This Row],[עד ועד]],IF(SUM(R862:T863)=1,IF(מרקובחצי[[#This Row],[עד ועד]]&lt;J862,מרקובחצי[[#This Row],[עד ועד]],J862),J862))</f>
        <v>27</v>
      </c>
      <c r="K863">
        <f>IF(SUM(מרקובחצי[[#This Row],[11]:[13]])=1,מרקובחצי[[#This Row],[עד ועד]],IF(SUM(R862:T863)=1,IF(מרקובחצי[[#This Row],[עד ועד]]&gt;K862,מרקובחצי[[#This Row],[עד ועד]],K862),K862))</f>
        <v>29</v>
      </c>
      <c r="L863" t="str">
        <f>IF(AND(SUM(מרקובחצי[[#This Row],[31]:[33]])=1,SUM(U862:W862)=0),מרקובחצי[[#This Row],[מקס]]-מרקובחצי[[#This Row],[מינ]],"")</f>
        <v/>
      </c>
      <c r="M86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63" t="str">
        <f t="shared" si="13"/>
        <v/>
      </c>
      <c r="O863" t="str">
        <f>IF(מרקובחצי[[#This Row],[קבעה הפלגה?]]=1,"",IF(AND(מרקובחצי[[#This Row],[עד ועד]]&lt;29,OR(מרקובחצי[[#This Row],[CycleNumber]]=1,AND(U862=1,OR(מרקובחצי[[#This Row],[עד ועד]]&lt;J862,מרקובחצי[[#This Row],[עד ועד]]&gt;K862)),AND(V862=1,מרקובחצי[[#This Row],[עד ועד]]&lt;J862),W862=1)),1,""))</f>
        <v/>
      </c>
      <c r="P863" t="str">
        <f>IF(מרקובחצי[[#This Row],[קבעה הפלגה?]]=1,"",IF(AND(מרקובחצי[[#This Row],[עד ועד]]&gt;28,מרקובחצי[[#This Row],[עד ועד]]&lt;32,OR(מרקובחצי[[#This Row],[CycleNumber]]=1,AND(U862=1),AND(V862=1,OR(מרקובחצי[[#This Row],[עד ועד]]&lt;J862,מרקובחצי[[#This Row],[עד ועד]]&gt;K862)),W862=1)),1,""))</f>
        <v/>
      </c>
      <c r="Q863" t="str">
        <f>IF(מרקובחצי[[#This Row],[קבעה הפלגה?]]=1,"",IF(AND(מרקובחצי[[#This Row],[עד ועד]]&gt;31,OR(מרקובחצי[[#This Row],[CycleNumber]]=1,AND(U862=1),AND(V862=1,מרקובחצי[[#This Row],[עד ועד]]&gt;K862),AND(W862=1,OR(מרקובחצי[[#This Row],[עד ועד]]&gt;K862,מרקובחצי[[#This Row],[עד ועד]]&lt;J862)))),1,""))</f>
        <v/>
      </c>
      <c r="R863" t="str">
        <f>IF(מרקובחצי[[#This Row],[CycleNumber]]&gt;1,IF(AND(O862=1,מרקובחצי[[#This Row],[עד ועד]]&lt;29),1,""),"")</f>
        <v/>
      </c>
      <c r="S863" t="str">
        <f>IF(מרקובחצי[[#This Row],[CycleNumber]]&gt;1,IF(OR(AND(O862=1,מרקובחצי[[#This Row],[עד ועד]]&gt;28),AND(P862=1),AND(Q862=1,מרקובחצי[[#This Row],[עד ועד]]&lt;32)),1,""),"")</f>
        <v/>
      </c>
      <c r="T863" t="str">
        <f>IF(מרקובחצי[[#This Row],[CycleNumber]]&gt;1,IF(AND(Q862=1,מרקובחצי[[#This Row],[עד ועד]]&gt;31),1,""),"")</f>
        <v/>
      </c>
      <c r="U863" t="str">
        <f>IF(מרקובחצי[[#This Row],[CycleNumber]]&gt;1,IF(AND(R862=1,מרקובחצי[[#This Row],[עד ועד]]&lt;29),1,IF(AND(U862=1,NOT(OR(מרקובחצי[[#This Row],[עד ועד]]&lt;J862,מרקובחצי[[#This Row],[עד ועד]]&gt;K862))),1,"")),"")</f>
        <v/>
      </c>
      <c r="V863" t="str">
        <f>IF(מרקובחצי[[#This Row],[CycleNumber]]&gt;1,IF(AND(SUM(R862:T862)=1,מרקובחצי[[#This Row],[עד ועד]]&gt;28,מרקובחצי[[#This Row],[עד ועד]]&lt;32),1,IF(OR(S862=1,AND(R862=1,מרקובחצי[[#This Row],[עד ועד]]&gt;28),AND(T862=1,מרקובחצי[[#This Row],[עד ועד]]&lt;32)),1,IF(AND(V862=1,NOT(OR(מרקובחצי[[#This Row],[עד ועד]]&lt;J862,מרקובחצי[[#This Row],[עד ועד]]&gt;K862))),1,""))),"")</f>
        <v/>
      </c>
      <c r="W863" t="str">
        <f>IF(מרקובחצי[[#This Row],[CycleNumber]]&gt;1,IF(AND(T862=1,מרקובחצי[[#This Row],[עד ועד]]&gt;31),1,IF(AND(W862=1,NOT(OR(מרקובחצי[[#This Row],[עד ועד]]&lt;J862,מרקובחצי[[#This Row],[עד ועד]]&gt;K862))),1,"")),"")</f>
        <v/>
      </c>
      <c r="X863" t="str">
        <f>IF(AND(מרקובחצי[[#This Row],[CycleNumber]]&lt;$B864,SUM(מרקובחצי[[#This Row],[11]],R864)=2),1,"")</f>
        <v/>
      </c>
      <c r="Y863" t="str">
        <f>IF(AND(מרקובחצי[[#This Row],[CycleNumber]]&lt;$B864,SUM(מרקובחצי[[#This Row],[11]],S864)=2),1,"")</f>
        <v/>
      </c>
      <c r="Z863" t="str">
        <f>IF(AND(מרקובחצי[[#This Row],[CycleNumber]]&lt;$B864,SUM(מרקובחצי[[#This Row],[13]],S864)=2),1,"")</f>
        <v/>
      </c>
      <c r="AA863" t="str">
        <f>IF(AND(מרקובחצי[[#This Row],[CycleNumber]]&lt;$B864,SUM(מרקובחצי[[#This Row],[13]],T864)=2),1,"")</f>
        <v/>
      </c>
      <c r="AB863" t="str">
        <f>IF(AND(מרקובחצי[[#This Row],[CycleNumber]]&lt;$B864,SUM(מרקובחצי[[#This Row],[21]],U864)=2),1,"")</f>
        <v/>
      </c>
      <c r="AC863" t="str">
        <f>IF(AND(מרקובחצי[[#This Row],[CycleNumber]]&lt;$B864,SUM(מרקובחצי[[#This Row],[21]],V864)=2),1,"")</f>
        <v/>
      </c>
      <c r="AD863" t="str">
        <f>IF(AND(מרקובחצי[[#This Row],[CycleNumber]]&lt;$B864,SUM(מרקובחצי[[#This Row],[23]],V864)=2),1,"")</f>
        <v/>
      </c>
      <c r="AE863" t="str">
        <f>IF(AND(מרקובחצי[[#This Row],[CycleNumber]]&lt;$B864,SUM(מרקובחצי[[#This Row],[23]],W864)=2),1,"")</f>
        <v/>
      </c>
      <c r="AF863" t="str">
        <f>IF(AND(מרקובחצי[[#This Row],[CycleNumber]]&lt;$B864,SUM(מרקובחצי[[#This Row],[31]],O864)=2),1,"")</f>
        <v/>
      </c>
      <c r="AG863" t="str">
        <f>IF(AND(מרקובחצי[[#This Row],[CycleNumber]]&lt;$B864,SUM(מרקובחצי[[#This Row],[31]],P864)=2),1,"")</f>
        <v/>
      </c>
      <c r="AH863" t="str">
        <f>IF(AND(מרקובחצי[[#This Row],[CycleNumber]]&lt;$B864,SUM(מרקובחצי[[#This Row],[31]],Q864)=2),1,"")</f>
        <v/>
      </c>
      <c r="AI863" t="str">
        <f>IF(AND(מרקובחצי[[#This Row],[CycleNumber]]&lt;$B864,SUM(U863:U864)=2),1,"")</f>
        <v/>
      </c>
      <c r="AJ863" t="str">
        <f>IF(AND(מרקובחצי[[#This Row],[CycleNumber]]&lt;$B864,SUM(מרקובחצי[[#This Row],[32]],O864)=2),1,"")</f>
        <v/>
      </c>
      <c r="AK863" t="str">
        <f>IF(AND(מרקובחצי[[#This Row],[CycleNumber]]&lt;$B864,SUM(מרקובחצי[[#This Row],[32]],P864)=2),1,"")</f>
        <v/>
      </c>
      <c r="AL863" t="str">
        <f>IF(AND(מרקובחצי[[#This Row],[CycleNumber]]&lt;$B864,SUM(מרקובחצי[[#This Row],[32]],Q864)=2),1,"")</f>
        <v/>
      </c>
      <c r="AM863" t="str">
        <f>IF(AND(מרקובחצי[[#This Row],[CycleNumber]]&lt;$B864,SUM(V863:V864)=2),1,"")</f>
        <v/>
      </c>
      <c r="AN863" t="str">
        <f>IF(AND(מרקובחצי[[#This Row],[CycleNumber]]&lt;$B864,SUM(מרקובחצי[[#This Row],[33]],O864)=2),1,"")</f>
        <v/>
      </c>
      <c r="AO863" t="str">
        <f>IF(AND(מרקובחצי[[#This Row],[CycleNumber]]&lt;$B864,SUM(מרקובחצי[[#This Row],[33]],P864)=2),1,"")</f>
        <v/>
      </c>
      <c r="AP863" t="str">
        <f>IF(AND(מרקובחצי[[#This Row],[CycleNumber]]&lt;$B864,SUM(מרקובחצי[[#This Row],[33]],Q864)=2),1,"")</f>
        <v/>
      </c>
      <c r="AQ863" t="str">
        <f>IF(AND(מרקובחצי[[#This Row],[CycleNumber]]&lt;$B864,SUM(W863:W864)=2),1,"")</f>
        <v/>
      </c>
      <c r="AR863" t="str">
        <f>IF(AND(מרקובחצי[[#This Row],[CycleNumber]]&lt;$B864,SUM(מרקובחצי[[#This Row],[12]],S864)=2),1,"")</f>
        <v/>
      </c>
      <c r="AS863" t="str">
        <f>IF(AND(מרקובחצי[[#This Row],[CycleNumber]]&lt;$B864,SUM(מרקובחצי[[#This Row],[22]],V864)=2),1,"")</f>
        <v/>
      </c>
      <c r="AT863" s="3">
        <f>SUM(מרקובחצי[[#This Row],[11]:[33]])</f>
        <v>0</v>
      </c>
    </row>
    <row r="864" spans="1:46" hidden="1" x14ac:dyDescent="0.25">
      <c r="A864" t="s">
        <v>79</v>
      </c>
      <c r="B864">
        <v>5</v>
      </c>
      <c r="C864">
        <v>25</v>
      </c>
      <c r="D864">
        <f>מרקובחצי[[#This Row],[LengthofCycle]]+1</f>
        <v>26</v>
      </c>
      <c r="E864">
        <f>IF(IFERROR(LOOKUP(מרקובחצי[[#This Row],[ClientID]],קביעויות[הפלגה]),FALSE)=מרקובחצי[[#This Row],[ClientID]],1,"")</f>
        <v>1</v>
      </c>
      <c r="F864" t="str">
        <f>IF(IFERROR(LOOKUP(מרקובחצי[[#This Row],[ClientID]],סוגחציקבוע[S31]),FALSE)=מרקובחצי[[#This Row],[ClientID]],1,"")</f>
        <v/>
      </c>
      <c r="G864" t="str">
        <f>IF(IFERROR(LOOKUP(מרקובחצי[[#This Row],[ClientID]],סוגחציקבוע[S32]),FALSE)=מרקובחצי[[#This Row],[ClientID]],1,"")</f>
        <v/>
      </c>
      <c r="H864" t="str">
        <f>IF(IFERROR(LOOKUP(מרקובחצי[[#This Row],[ClientID]],סוגחציקבוע[S33]),FALSE)=מרקובחצי[[#This Row],[ClientID]],1,"")</f>
        <v/>
      </c>
      <c r="I864" t="str">
        <f>IF(IFERROR(LOOKUP(מרקובחצי[[#This Row],[ClientID]],סוגחציקבוע[S32&amp;33]),FALSE)=מרקובחצי[[#This Row],[ClientID]],1,"")</f>
        <v/>
      </c>
      <c r="J864">
        <f>IF(SUM(מרקובחצי[[#This Row],[11]:[13]])=1,מרקובחצי[[#This Row],[עד ועד]],IF(SUM(R863:T864)=1,IF(מרקובחצי[[#This Row],[עד ועד]]&lt;J863,מרקובחצי[[#This Row],[עד ועד]],J863),J863))</f>
        <v>27</v>
      </c>
      <c r="K864">
        <f>IF(SUM(מרקובחצי[[#This Row],[11]:[13]])=1,מרקובחצי[[#This Row],[עד ועד]],IF(SUM(R863:T864)=1,IF(מרקובחצי[[#This Row],[עד ועד]]&gt;K863,מרקובחצי[[#This Row],[עד ועד]],K863),K863))</f>
        <v>29</v>
      </c>
      <c r="L864" t="str">
        <f>IF(AND(SUM(מרקובחצי[[#This Row],[31]:[33]])=1,SUM(U863:W863)=0),מרקובחצי[[#This Row],[מקס]]-מרקובחצי[[#This Row],[מינ]],"")</f>
        <v/>
      </c>
      <c r="M86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64" t="str">
        <f t="shared" si="13"/>
        <v/>
      </c>
      <c r="O864" t="str">
        <f>IF(מרקובחצי[[#This Row],[קבעה הפלגה?]]=1,"",IF(AND(מרקובחצי[[#This Row],[עד ועד]]&lt;29,OR(מרקובחצי[[#This Row],[CycleNumber]]=1,AND(U863=1,OR(מרקובחצי[[#This Row],[עד ועד]]&lt;J863,מרקובחצי[[#This Row],[עד ועד]]&gt;K863)),AND(V863=1,מרקובחצי[[#This Row],[עד ועד]]&lt;J863),W863=1)),1,""))</f>
        <v/>
      </c>
      <c r="P864" t="str">
        <f>IF(מרקובחצי[[#This Row],[קבעה הפלגה?]]=1,"",IF(AND(מרקובחצי[[#This Row],[עד ועד]]&gt;28,מרקובחצי[[#This Row],[עד ועד]]&lt;32,OR(מרקובחצי[[#This Row],[CycleNumber]]=1,AND(U863=1),AND(V863=1,OR(מרקובחצי[[#This Row],[עד ועד]]&lt;J863,מרקובחצי[[#This Row],[עד ועד]]&gt;K863)),W863=1)),1,""))</f>
        <v/>
      </c>
      <c r="Q864" t="str">
        <f>IF(מרקובחצי[[#This Row],[קבעה הפלגה?]]=1,"",IF(AND(מרקובחצי[[#This Row],[עד ועד]]&gt;31,OR(מרקובחצי[[#This Row],[CycleNumber]]=1,AND(U863=1),AND(V863=1,מרקובחצי[[#This Row],[עד ועד]]&gt;K863),AND(W863=1,OR(מרקובחצי[[#This Row],[עד ועד]]&gt;K863,מרקובחצי[[#This Row],[עד ועד]]&lt;J863)))),1,""))</f>
        <v/>
      </c>
      <c r="R864" t="str">
        <f>IF(מרקובחצי[[#This Row],[CycleNumber]]&gt;1,IF(AND(O863=1,מרקובחצי[[#This Row],[עד ועד]]&lt;29),1,""),"")</f>
        <v/>
      </c>
      <c r="S864" t="str">
        <f>IF(מרקובחצי[[#This Row],[CycleNumber]]&gt;1,IF(OR(AND(O863=1,מרקובחצי[[#This Row],[עד ועד]]&gt;28),AND(P863=1),AND(Q863=1,מרקובחצי[[#This Row],[עד ועד]]&lt;32)),1,""),"")</f>
        <v/>
      </c>
      <c r="T864" t="str">
        <f>IF(מרקובחצי[[#This Row],[CycleNumber]]&gt;1,IF(AND(Q863=1,מרקובחצי[[#This Row],[עד ועד]]&gt;31),1,""),"")</f>
        <v/>
      </c>
      <c r="U864" t="str">
        <f>IF(מרקובחצי[[#This Row],[CycleNumber]]&gt;1,IF(AND(R863=1,מרקובחצי[[#This Row],[עד ועד]]&lt;29),1,IF(AND(U863=1,NOT(OR(מרקובחצי[[#This Row],[עד ועד]]&lt;J863,מרקובחצי[[#This Row],[עד ועד]]&gt;K863))),1,"")),"")</f>
        <v/>
      </c>
      <c r="V864" t="str">
        <f>IF(מרקובחצי[[#This Row],[CycleNumber]]&gt;1,IF(AND(SUM(R863:T863)=1,מרקובחצי[[#This Row],[עד ועד]]&gt;28,מרקובחצי[[#This Row],[עד ועד]]&lt;32),1,IF(OR(S863=1,AND(R863=1,מרקובחצי[[#This Row],[עד ועד]]&gt;28),AND(T863=1,מרקובחצי[[#This Row],[עד ועד]]&lt;32)),1,IF(AND(V863=1,NOT(OR(מרקובחצי[[#This Row],[עד ועד]]&lt;J863,מרקובחצי[[#This Row],[עד ועד]]&gt;K863))),1,""))),"")</f>
        <v/>
      </c>
      <c r="W864" t="str">
        <f>IF(מרקובחצי[[#This Row],[CycleNumber]]&gt;1,IF(AND(T863=1,מרקובחצי[[#This Row],[עד ועד]]&gt;31),1,IF(AND(W863=1,NOT(OR(מרקובחצי[[#This Row],[עד ועד]]&lt;J863,מרקובחצי[[#This Row],[עד ועד]]&gt;K863))),1,"")),"")</f>
        <v/>
      </c>
      <c r="X864" t="str">
        <f>IF(AND(מרקובחצי[[#This Row],[CycleNumber]]&lt;$B865,SUM(מרקובחצי[[#This Row],[11]],R865)=2),1,"")</f>
        <v/>
      </c>
      <c r="Y864" t="str">
        <f>IF(AND(מרקובחצי[[#This Row],[CycleNumber]]&lt;$B865,SUM(מרקובחצי[[#This Row],[11]],S865)=2),1,"")</f>
        <v/>
      </c>
      <c r="Z864" t="str">
        <f>IF(AND(מרקובחצי[[#This Row],[CycleNumber]]&lt;$B865,SUM(מרקובחצי[[#This Row],[13]],S865)=2),1,"")</f>
        <v/>
      </c>
      <c r="AA864" t="str">
        <f>IF(AND(מרקובחצי[[#This Row],[CycleNumber]]&lt;$B865,SUM(מרקובחצי[[#This Row],[13]],T865)=2),1,"")</f>
        <v/>
      </c>
      <c r="AB864" t="str">
        <f>IF(AND(מרקובחצי[[#This Row],[CycleNumber]]&lt;$B865,SUM(מרקובחצי[[#This Row],[21]],U865)=2),1,"")</f>
        <v/>
      </c>
      <c r="AC864" t="str">
        <f>IF(AND(מרקובחצי[[#This Row],[CycleNumber]]&lt;$B865,SUM(מרקובחצי[[#This Row],[21]],V865)=2),1,"")</f>
        <v/>
      </c>
      <c r="AD864" t="str">
        <f>IF(AND(מרקובחצי[[#This Row],[CycleNumber]]&lt;$B865,SUM(מרקובחצי[[#This Row],[23]],V865)=2),1,"")</f>
        <v/>
      </c>
      <c r="AE864" t="str">
        <f>IF(AND(מרקובחצי[[#This Row],[CycleNumber]]&lt;$B865,SUM(מרקובחצי[[#This Row],[23]],W865)=2),1,"")</f>
        <v/>
      </c>
      <c r="AF864" t="str">
        <f>IF(AND(מרקובחצי[[#This Row],[CycleNumber]]&lt;$B865,SUM(מרקובחצי[[#This Row],[31]],O865)=2),1,"")</f>
        <v/>
      </c>
      <c r="AG864" t="str">
        <f>IF(AND(מרקובחצי[[#This Row],[CycleNumber]]&lt;$B865,SUM(מרקובחצי[[#This Row],[31]],P865)=2),1,"")</f>
        <v/>
      </c>
      <c r="AH864" t="str">
        <f>IF(AND(מרקובחצי[[#This Row],[CycleNumber]]&lt;$B865,SUM(מרקובחצי[[#This Row],[31]],Q865)=2),1,"")</f>
        <v/>
      </c>
      <c r="AI864" t="str">
        <f>IF(AND(מרקובחצי[[#This Row],[CycleNumber]]&lt;$B865,SUM(U864:U865)=2),1,"")</f>
        <v/>
      </c>
      <c r="AJ864" t="str">
        <f>IF(AND(מרקובחצי[[#This Row],[CycleNumber]]&lt;$B865,SUM(מרקובחצי[[#This Row],[32]],O865)=2),1,"")</f>
        <v/>
      </c>
      <c r="AK864" t="str">
        <f>IF(AND(מרקובחצי[[#This Row],[CycleNumber]]&lt;$B865,SUM(מרקובחצי[[#This Row],[32]],P865)=2),1,"")</f>
        <v/>
      </c>
      <c r="AL864" t="str">
        <f>IF(AND(מרקובחצי[[#This Row],[CycleNumber]]&lt;$B865,SUM(מרקובחצי[[#This Row],[32]],Q865)=2),1,"")</f>
        <v/>
      </c>
      <c r="AM864" t="str">
        <f>IF(AND(מרקובחצי[[#This Row],[CycleNumber]]&lt;$B865,SUM(V864:V865)=2),1,"")</f>
        <v/>
      </c>
      <c r="AN864" t="str">
        <f>IF(AND(מרקובחצי[[#This Row],[CycleNumber]]&lt;$B865,SUM(מרקובחצי[[#This Row],[33]],O865)=2),1,"")</f>
        <v/>
      </c>
      <c r="AO864" t="str">
        <f>IF(AND(מרקובחצי[[#This Row],[CycleNumber]]&lt;$B865,SUM(מרקובחצי[[#This Row],[33]],P865)=2),1,"")</f>
        <v/>
      </c>
      <c r="AP864" t="str">
        <f>IF(AND(מרקובחצי[[#This Row],[CycleNumber]]&lt;$B865,SUM(מרקובחצי[[#This Row],[33]],Q865)=2),1,"")</f>
        <v/>
      </c>
      <c r="AQ864" t="str">
        <f>IF(AND(מרקובחצי[[#This Row],[CycleNumber]]&lt;$B865,SUM(W864:W865)=2),1,"")</f>
        <v/>
      </c>
      <c r="AR864" t="str">
        <f>IF(AND(מרקובחצי[[#This Row],[CycleNumber]]&lt;$B865,SUM(מרקובחצי[[#This Row],[12]],S865)=2),1,"")</f>
        <v/>
      </c>
      <c r="AS864" t="str">
        <f>IF(AND(מרקובחצי[[#This Row],[CycleNumber]]&lt;$B865,SUM(מרקובחצי[[#This Row],[22]],V865)=2),1,"")</f>
        <v/>
      </c>
      <c r="AT864" s="3">
        <f>SUM(מרקובחצי[[#This Row],[11]:[33]])</f>
        <v>0</v>
      </c>
    </row>
    <row r="865" spans="1:46" hidden="1" x14ac:dyDescent="0.25">
      <c r="A865" t="s">
        <v>79</v>
      </c>
      <c r="B865">
        <v>6</v>
      </c>
      <c r="C865">
        <v>28</v>
      </c>
      <c r="D865">
        <f>מרקובחצי[[#This Row],[LengthofCycle]]+1</f>
        <v>29</v>
      </c>
      <c r="E865">
        <f>IF(IFERROR(LOOKUP(מרקובחצי[[#This Row],[ClientID]],קביעויות[הפלגה]),FALSE)=מרקובחצי[[#This Row],[ClientID]],1,"")</f>
        <v>1</v>
      </c>
      <c r="F865" t="str">
        <f>IF(IFERROR(LOOKUP(מרקובחצי[[#This Row],[ClientID]],סוגחציקבוע[S31]),FALSE)=מרקובחצי[[#This Row],[ClientID]],1,"")</f>
        <v/>
      </c>
      <c r="G865" t="str">
        <f>IF(IFERROR(LOOKUP(מרקובחצי[[#This Row],[ClientID]],סוגחציקבוע[S32]),FALSE)=מרקובחצי[[#This Row],[ClientID]],1,"")</f>
        <v/>
      </c>
      <c r="H865" t="str">
        <f>IF(IFERROR(LOOKUP(מרקובחצי[[#This Row],[ClientID]],סוגחציקבוע[S33]),FALSE)=מרקובחצי[[#This Row],[ClientID]],1,"")</f>
        <v/>
      </c>
      <c r="I865" t="str">
        <f>IF(IFERROR(LOOKUP(מרקובחצי[[#This Row],[ClientID]],סוגחציקבוע[S32&amp;33]),FALSE)=מרקובחצי[[#This Row],[ClientID]],1,"")</f>
        <v/>
      </c>
      <c r="J865">
        <f>IF(SUM(מרקובחצי[[#This Row],[11]:[13]])=1,מרקובחצי[[#This Row],[עד ועד]],IF(SUM(R864:T865)=1,IF(מרקובחצי[[#This Row],[עד ועד]]&lt;J864,מרקובחצי[[#This Row],[עד ועד]],J864),J864))</f>
        <v>27</v>
      </c>
      <c r="K865">
        <f>IF(SUM(מרקובחצי[[#This Row],[11]:[13]])=1,מרקובחצי[[#This Row],[עד ועד]],IF(SUM(R864:T865)=1,IF(מרקובחצי[[#This Row],[עד ועד]]&gt;K864,מרקובחצי[[#This Row],[עד ועד]],K864),K864))</f>
        <v>29</v>
      </c>
      <c r="L865" t="str">
        <f>IF(AND(SUM(מרקובחצי[[#This Row],[31]:[33]])=1,SUM(U864:W864)=0),מרקובחצי[[#This Row],[מקס]]-מרקובחצי[[#This Row],[מינ]],"")</f>
        <v/>
      </c>
      <c r="M86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65" t="str">
        <f t="shared" si="13"/>
        <v/>
      </c>
      <c r="O865" t="str">
        <f>IF(מרקובחצי[[#This Row],[קבעה הפלגה?]]=1,"",IF(AND(מרקובחצי[[#This Row],[עד ועד]]&lt;29,OR(מרקובחצי[[#This Row],[CycleNumber]]=1,AND(U864=1,OR(מרקובחצי[[#This Row],[עד ועד]]&lt;J864,מרקובחצי[[#This Row],[עד ועד]]&gt;K864)),AND(V864=1,מרקובחצי[[#This Row],[עד ועד]]&lt;J864),W864=1)),1,""))</f>
        <v/>
      </c>
      <c r="P865" t="str">
        <f>IF(מרקובחצי[[#This Row],[קבעה הפלגה?]]=1,"",IF(AND(מרקובחצי[[#This Row],[עד ועד]]&gt;28,מרקובחצי[[#This Row],[עד ועד]]&lt;32,OR(מרקובחצי[[#This Row],[CycleNumber]]=1,AND(U864=1),AND(V864=1,OR(מרקובחצי[[#This Row],[עד ועד]]&lt;J864,מרקובחצי[[#This Row],[עד ועד]]&gt;K864)),W864=1)),1,""))</f>
        <v/>
      </c>
      <c r="Q865" t="str">
        <f>IF(מרקובחצי[[#This Row],[קבעה הפלגה?]]=1,"",IF(AND(מרקובחצי[[#This Row],[עד ועד]]&gt;31,OR(מרקובחצי[[#This Row],[CycleNumber]]=1,AND(U864=1),AND(V864=1,מרקובחצי[[#This Row],[עד ועד]]&gt;K864),AND(W864=1,OR(מרקובחצי[[#This Row],[עד ועד]]&gt;K864,מרקובחצי[[#This Row],[עד ועד]]&lt;J864)))),1,""))</f>
        <v/>
      </c>
      <c r="R865" t="str">
        <f>IF(מרקובחצי[[#This Row],[CycleNumber]]&gt;1,IF(AND(O864=1,מרקובחצי[[#This Row],[עד ועד]]&lt;29),1,""),"")</f>
        <v/>
      </c>
      <c r="S865" t="str">
        <f>IF(מרקובחצי[[#This Row],[CycleNumber]]&gt;1,IF(OR(AND(O864=1,מרקובחצי[[#This Row],[עד ועד]]&gt;28),AND(P864=1),AND(Q864=1,מרקובחצי[[#This Row],[עד ועד]]&lt;32)),1,""),"")</f>
        <v/>
      </c>
      <c r="T865" t="str">
        <f>IF(מרקובחצי[[#This Row],[CycleNumber]]&gt;1,IF(AND(Q864=1,מרקובחצי[[#This Row],[עד ועד]]&gt;31),1,""),"")</f>
        <v/>
      </c>
      <c r="U865" t="str">
        <f>IF(מרקובחצי[[#This Row],[CycleNumber]]&gt;1,IF(AND(R864=1,מרקובחצי[[#This Row],[עד ועד]]&lt;29),1,IF(AND(U864=1,NOT(OR(מרקובחצי[[#This Row],[עד ועד]]&lt;J864,מרקובחצי[[#This Row],[עד ועד]]&gt;K864))),1,"")),"")</f>
        <v/>
      </c>
      <c r="V865" t="str">
        <f>IF(מרקובחצי[[#This Row],[CycleNumber]]&gt;1,IF(AND(SUM(R864:T864)=1,מרקובחצי[[#This Row],[עד ועד]]&gt;28,מרקובחצי[[#This Row],[עד ועד]]&lt;32),1,IF(OR(S864=1,AND(R864=1,מרקובחצי[[#This Row],[עד ועד]]&gt;28),AND(T864=1,מרקובחצי[[#This Row],[עד ועד]]&lt;32)),1,IF(AND(V864=1,NOT(OR(מרקובחצי[[#This Row],[עד ועד]]&lt;J864,מרקובחצי[[#This Row],[עד ועד]]&gt;K864))),1,""))),"")</f>
        <v/>
      </c>
      <c r="W865" t="str">
        <f>IF(מרקובחצי[[#This Row],[CycleNumber]]&gt;1,IF(AND(T864=1,מרקובחצי[[#This Row],[עד ועד]]&gt;31),1,IF(AND(W864=1,NOT(OR(מרקובחצי[[#This Row],[עד ועד]]&lt;J864,מרקובחצי[[#This Row],[עד ועד]]&gt;K864))),1,"")),"")</f>
        <v/>
      </c>
      <c r="X865" t="str">
        <f>IF(AND(מרקובחצי[[#This Row],[CycleNumber]]&lt;$B866,SUM(מרקובחצי[[#This Row],[11]],R866)=2),1,"")</f>
        <v/>
      </c>
      <c r="Y865" t="str">
        <f>IF(AND(מרקובחצי[[#This Row],[CycleNumber]]&lt;$B866,SUM(מרקובחצי[[#This Row],[11]],S866)=2),1,"")</f>
        <v/>
      </c>
      <c r="Z865" t="str">
        <f>IF(AND(מרקובחצי[[#This Row],[CycleNumber]]&lt;$B866,SUM(מרקובחצי[[#This Row],[13]],S866)=2),1,"")</f>
        <v/>
      </c>
      <c r="AA865" t="str">
        <f>IF(AND(מרקובחצי[[#This Row],[CycleNumber]]&lt;$B866,SUM(מרקובחצי[[#This Row],[13]],T866)=2),1,"")</f>
        <v/>
      </c>
      <c r="AB865" t="str">
        <f>IF(AND(מרקובחצי[[#This Row],[CycleNumber]]&lt;$B866,SUM(מרקובחצי[[#This Row],[21]],U866)=2),1,"")</f>
        <v/>
      </c>
      <c r="AC865" t="str">
        <f>IF(AND(מרקובחצי[[#This Row],[CycleNumber]]&lt;$B866,SUM(מרקובחצי[[#This Row],[21]],V866)=2),1,"")</f>
        <v/>
      </c>
      <c r="AD865" t="str">
        <f>IF(AND(מרקובחצי[[#This Row],[CycleNumber]]&lt;$B866,SUM(מרקובחצי[[#This Row],[23]],V866)=2),1,"")</f>
        <v/>
      </c>
      <c r="AE865" t="str">
        <f>IF(AND(מרקובחצי[[#This Row],[CycleNumber]]&lt;$B866,SUM(מרקובחצי[[#This Row],[23]],W866)=2),1,"")</f>
        <v/>
      </c>
      <c r="AF865" t="str">
        <f>IF(AND(מרקובחצי[[#This Row],[CycleNumber]]&lt;$B866,SUM(מרקובחצי[[#This Row],[31]],O866)=2),1,"")</f>
        <v/>
      </c>
      <c r="AG865" t="str">
        <f>IF(AND(מרקובחצי[[#This Row],[CycleNumber]]&lt;$B866,SUM(מרקובחצי[[#This Row],[31]],P866)=2),1,"")</f>
        <v/>
      </c>
      <c r="AH865" t="str">
        <f>IF(AND(מרקובחצי[[#This Row],[CycleNumber]]&lt;$B866,SUM(מרקובחצי[[#This Row],[31]],Q866)=2),1,"")</f>
        <v/>
      </c>
      <c r="AI865" t="str">
        <f>IF(AND(מרקובחצי[[#This Row],[CycleNumber]]&lt;$B866,SUM(U865:U866)=2),1,"")</f>
        <v/>
      </c>
      <c r="AJ865" t="str">
        <f>IF(AND(מרקובחצי[[#This Row],[CycleNumber]]&lt;$B866,SUM(מרקובחצי[[#This Row],[32]],O866)=2),1,"")</f>
        <v/>
      </c>
      <c r="AK865" t="str">
        <f>IF(AND(מרקובחצי[[#This Row],[CycleNumber]]&lt;$B866,SUM(מרקובחצי[[#This Row],[32]],P866)=2),1,"")</f>
        <v/>
      </c>
      <c r="AL865" t="str">
        <f>IF(AND(מרקובחצי[[#This Row],[CycleNumber]]&lt;$B866,SUM(מרקובחצי[[#This Row],[32]],Q866)=2),1,"")</f>
        <v/>
      </c>
      <c r="AM865" t="str">
        <f>IF(AND(מרקובחצי[[#This Row],[CycleNumber]]&lt;$B866,SUM(V865:V866)=2),1,"")</f>
        <v/>
      </c>
      <c r="AN865" t="str">
        <f>IF(AND(מרקובחצי[[#This Row],[CycleNumber]]&lt;$B866,SUM(מרקובחצי[[#This Row],[33]],O866)=2),1,"")</f>
        <v/>
      </c>
      <c r="AO865" t="str">
        <f>IF(AND(מרקובחצי[[#This Row],[CycleNumber]]&lt;$B866,SUM(מרקובחצי[[#This Row],[33]],P866)=2),1,"")</f>
        <v/>
      </c>
      <c r="AP865" t="str">
        <f>IF(AND(מרקובחצי[[#This Row],[CycleNumber]]&lt;$B866,SUM(מרקובחצי[[#This Row],[33]],Q866)=2),1,"")</f>
        <v/>
      </c>
      <c r="AQ865" t="str">
        <f>IF(AND(מרקובחצי[[#This Row],[CycleNumber]]&lt;$B866,SUM(W865:W866)=2),1,"")</f>
        <v/>
      </c>
      <c r="AR865" t="str">
        <f>IF(AND(מרקובחצי[[#This Row],[CycleNumber]]&lt;$B866,SUM(מרקובחצי[[#This Row],[12]],S866)=2),1,"")</f>
        <v/>
      </c>
      <c r="AS865" t="str">
        <f>IF(AND(מרקובחצי[[#This Row],[CycleNumber]]&lt;$B866,SUM(מרקובחצי[[#This Row],[22]],V866)=2),1,"")</f>
        <v/>
      </c>
      <c r="AT865" s="3">
        <f>SUM(מרקובחצי[[#This Row],[11]:[33]])</f>
        <v>0</v>
      </c>
    </row>
    <row r="866" spans="1:46" hidden="1" x14ac:dyDescent="0.25">
      <c r="A866" t="s">
        <v>79</v>
      </c>
      <c r="B866">
        <v>7</v>
      </c>
      <c r="C866">
        <v>26</v>
      </c>
      <c r="D866">
        <f>מרקובחצי[[#This Row],[LengthofCycle]]+1</f>
        <v>27</v>
      </c>
      <c r="E866">
        <f>IF(IFERROR(LOOKUP(מרקובחצי[[#This Row],[ClientID]],קביעויות[הפלגה]),FALSE)=מרקובחצי[[#This Row],[ClientID]],1,"")</f>
        <v>1</v>
      </c>
      <c r="F866" t="str">
        <f>IF(IFERROR(LOOKUP(מרקובחצי[[#This Row],[ClientID]],סוגחציקבוע[S31]),FALSE)=מרקובחצי[[#This Row],[ClientID]],1,"")</f>
        <v/>
      </c>
      <c r="G866" t="str">
        <f>IF(IFERROR(LOOKUP(מרקובחצי[[#This Row],[ClientID]],סוגחציקבוע[S32]),FALSE)=מרקובחצי[[#This Row],[ClientID]],1,"")</f>
        <v/>
      </c>
      <c r="H866" t="str">
        <f>IF(IFERROR(LOOKUP(מרקובחצי[[#This Row],[ClientID]],סוגחציקבוע[S33]),FALSE)=מרקובחצי[[#This Row],[ClientID]],1,"")</f>
        <v/>
      </c>
      <c r="I866" t="str">
        <f>IF(IFERROR(LOOKUP(מרקובחצי[[#This Row],[ClientID]],סוגחציקבוע[S32&amp;33]),FALSE)=מרקובחצי[[#This Row],[ClientID]],1,"")</f>
        <v/>
      </c>
      <c r="J866">
        <f>IF(SUM(מרקובחצי[[#This Row],[11]:[13]])=1,מרקובחצי[[#This Row],[עד ועד]],IF(SUM(R865:T866)=1,IF(מרקובחצי[[#This Row],[עד ועד]]&lt;J865,מרקובחצי[[#This Row],[עד ועד]],J865),J865))</f>
        <v>27</v>
      </c>
      <c r="K866">
        <f>IF(SUM(מרקובחצי[[#This Row],[11]:[13]])=1,מרקובחצי[[#This Row],[עד ועד]],IF(SUM(R865:T866)=1,IF(מרקובחצי[[#This Row],[עד ועד]]&gt;K865,מרקובחצי[[#This Row],[עד ועד]],K865),K865))</f>
        <v>29</v>
      </c>
      <c r="L866" t="str">
        <f>IF(AND(SUM(מרקובחצי[[#This Row],[31]:[33]])=1,SUM(U865:W865)=0),מרקובחצי[[#This Row],[מקס]]-מרקובחצי[[#This Row],[מינ]],"")</f>
        <v/>
      </c>
      <c r="M86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66" t="str">
        <f t="shared" si="13"/>
        <v/>
      </c>
      <c r="O866" t="str">
        <f>IF(מרקובחצי[[#This Row],[קבעה הפלגה?]]=1,"",IF(AND(מרקובחצי[[#This Row],[עד ועד]]&lt;29,OR(מרקובחצי[[#This Row],[CycleNumber]]=1,AND(U865=1,OR(מרקובחצי[[#This Row],[עד ועד]]&lt;J865,מרקובחצי[[#This Row],[עד ועד]]&gt;K865)),AND(V865=1,מרקובחצי[[#This Row],[עד ועד]]&lt;J865),W865=1)),1,""))</f>
        <v/>
      </c>
      <c r="P866" t="str">
        <f>IF(מרקובחצי[[#This Row],[קבעה הפלגה?]]=1,"",IF(AND(מרקובחצי[[#This Row],[עד ועד]]&gt;28,מרקובחצי[[#This Row],[עד ועד]]&lt;32,OR(מרקובחצי[[#This Row],[CycleNumber]]=1,AND(U865=1),AND(V865=1,OR(מרקובחצי[[#This Row],[עד ועד]]&lt;J865,מרקובחצי[[#This Row],[עד ועד]]&gt;K865)),W865=1)),1,""))</f>
        <v/>
      </c>
      <c r="Q866" t="str">
        <f>IF(מרקובחצי[[#This Row],[קבעה הפלגה?]]=1,"",IF(AND(מרקובחצי[[#This Row],[עד ועד]]&gt;31,OR(מרקובחצי[[#This Row],[CycleNumber]]=1,AND(U865=1),AND(V865=1,מרקובחצי[[#This Row],[עד ועד]]&gt;K865),AND(W865=1,OR(מרקובחצי[[#This Row],[עד ועד]]&gt;K865,מרקובחצי[[#This Row],[עד ועד]]&lt;J865)))),1,""))</f>
        <v/>
      </c>
      <c r="R866" t="str">
        <f>IF(מרקובחצי[[#This Row],[CycleNumber]]&gt;1,IF(AND(O865=1,מרקובחצי[[#This Row],[עד ועד]]&lt;29),1,""),"")</f>
        <v/>
      </c>
      <c r="S866" t="str">
        <f>IF(מרקובחצי[[#This Row],[CycleNumber]]&gt;1,IF(OR(AND(O865=1,מרקובחצי[[#This Row],[עד ועד]]&gt;28),AND(P865=1),AND(Q865=1,מרקובחצי[[#This Row],[עד ועד]]&lt;32)),1,""),"")</f>
        <v/>
      </c>
      <c r="T866" t="str">
        <f>IF(מרקובחצי[[#This Row],[CycleNumber]]&gt;1,IF(AND(Q865=1,מרקובחצי[[#This Row],[עד ועד]]&gt;31),1,""),"")</f>
        <v/>
      </c>
      <c r="U866" t="str">
        <f>IF(מרקובחצי[[#This Row],[CycleNumber]]&gt;1,IF(AND(R865=1,מרקובחצי[[#This Row],[עד ועד]]&lt;29),1,IF(AND(U865=1,NOT(OR(מרקובחצי[[#This Row],[עד ועד]]&lt;J865,מרקובחצי[[#This Row],[עד ועד]]&gt;K865))),1,"")),"")</f>
        <v/>
      </c>
      <c r="V866" t="str">
        <f>IF(מרקובחצי[[#This Row],[CycleNumber]]&gt;1,IF(AND(SUM(R865:T865)=1,מרקובחצי[[#This Row],[עד ועד]]&gt;28,מרקובחצי[[#This Row],[עד ועד]]&lt;32),1,IF(OR(S865=1,AND(R865=1,מרקובחצי[[#This Row],[עד ועד]]&gt;28),AND(T865=1,מרקובחצי[[#This Row],[עד ועד]]&lt;32)),1,IF(AND(V865=1,NOT(OR(מרקובחצי[[#This Row],[עד ועד]]&lt;J865,מרקובחצי[[#This Row],[עד ועד]]&gt;K865))),1,""))),"")</f>
        <v/>
      </c>
      <c r="W866" t="str">
        <f>IF(מרקובחצי[[#This Row],[CycleNumber]]&gt;1,IF(AND(T865=1,מרקובחצי[[#This Row],[עד ועד]]&gt;31),1,IF(AND(W865=1,NOT(OR(מרקובחצי[[#This Row],[עד ועד]]&lt;J865,מרקובחצי[[#This Row],[עד ועד]]&gt;K865))),1,"")),"")</f>
        <v/>
      </c>
      <c r="X866" t="str">
        <f>IF(AND(מרקובחצי[[#This Row],[CycleNumber]]&lt;$B867,SUM(מרקובחצי[[#This Row],[11]],R867)=2),1,"")</f>
        <v/>
      </c>
      <c r="Y866" t="str">
        <f>IF(AND(מרקובחצי[[#This Row],[CycleNumber]]&lt;$B867,SUM(מרקובחצי[[#This Row],[11]],S867)=2),1,"")</f>
        <v/>
      </c>
      <c r="Z866" t="str">
        <f>IF(AND(מרקובחצי[[#This Row],[CycleNumber]]&lt;$B867,SUM(מרקובחצי[[#This Row],[13]],S867)=2),1,"")</f>
        <v/>
      </c>
      <c r="AA866" t="str">
        <f>IF(AND(מרקובחצי[[#This Row],[CycleNumber]]&lt;$B867,SUM(מרקובחצי[[#This Row],[13]],T867)=2),1,"")</f>
        <v/>
      </c>
      <c r="AB866" t="str">
        <f>IF(AND(מרקובחצי[[#This Row],[CycleNumber]]&lt;$B867,SUM(מרקובחצי[[#This Row],[21]],U867)=2),1,"")</f>
        <v/>
      </c>
      <c r="AC866" t="str">
        <f>IF(AND(מרקובחצי[[#This Row],[CycleNumber]]&lt;$B867,SUM(מרקובחצי[[#This Row],[21]],V867)=2),1,"")</f>
        <v/>
      </c>
      <c r="AD866" t="str">
        <f>IF(AND(מרקובחצי[[#This Row],[CycleNumber]]&lt;$B867,SUM(מרקובחצי[[#This Row],[23]],V867)=2),1,"")</f>
        <v/>
      </c>
      <c r="AE866" t="str">
        <f>IF(AND(מרקובחצי[[#This Row],[CycleNumber]]&lt;$B867,SUM(מרקובחצי[[#This Row],[23]],W867)=2),1,"")</f>
        <v/>
      </c>
      <c r="AF866" t="str">
        <f>IF(AND(מרקובחצי[[#This Row],[CycleNumber]]&lt;$B867,SUM(מרקובחצי[[#This Row],[31]],O867)=2),1,"")</f>
        <v/>
      </c>
      <c r="AG866" t="str">
        <f>IF(AND(מרקובחצי[[#This Row],[CycleNumber]]&lt;$B867,SUM(מרקובחצי[[#This Row],[31]],P867)=2),1,"")</f>
        <v/>
      </c>
      <c r="AH866" t="str">
        <f>IF(AND(מרקובחצי[[#This Row],[CycleNumber]]&lt;$B867,SUM(מרקובחצי[[#This Row],[31]],Q867)=2),1,"")</f>
        <v/>
      </c>
      <c r="AI866" t="str">
        <f>IF(AND(מרקובחצי[[#This Row],[CycleNumber]]&lt;$B867,SUM(U866:U867)=2),1,"")</f>
        <v/>
      </c>
      <c r="AJ866" t="str">
        <f>IF(AND(מרקובחצי[[#This Row],[CycleNumber]]&lt;$B867,SUM(מרקובחצי[[#This Row],[32]],O867)=2),1,"")</f>
        <v/>
      </c>
      <c r="AK866" t="str">
        <f>IF(AND(מרקובחצי[[#This Row],[CycleNumber]]&lt;$B867,SUM(מרקובחצי[[#This Row],[32]],P867)=2),1,"")</f>
        <v/>
      </c>
      <c r="AL866" t="str">
        <f>IF(AND(מרקובחצי[[#This Row],[CycleNumber]]&lt;$B867,SUM(מרקובחצי[[#This Row],[32]],Q867)=2),1,"")</f>
        <v/>
      </c>
      <c r="AM866" t="str">
        <f>IF(AND(מרקובחצי[[#This Row],[CycleNumber]]&lt;$B867,SUM(V866:V867)=2),1,"")</f>
        <v/>
      </c>
      <c r="AN866" t="str">
        <f>IF(AND(מרקובחצי[[#This Row],[CycleNumber]]&lt;$B867,SUM(מרקובחצי[[#This Row],[33]],O867)=2),1,"")</f>
        <v/>
      </c>
      <c r="AO866" t="str">
        <f>IF(AND(מרקובחצי[[#This Row],[CycleNumber]]&lt;$B867,SUM(מרקובחצי[[#This Row],[33]],P867)=2),1,"")</f>
        <v/>
      </c>
      <c r="AP866" t="str">
        <f>IF(AND(מרקובחצי[[#This Row],[CycleNumber]]&lt;$B867,SUM(מרקובחצי[[#This Row],[33]],Q867)=2),1,"")</f>
        <v/>
      </c>
      <c r="AQ866" t="str">
        <f>IF(AND(מרקובחצי[[#This Row],[CycleNumber]]&lt;$B867,SUM(W866:W867)=2),1,"")</f>
        <v/>
      </c>
      <c r="AR866" t="str">
        <f>IF(AND(מרקובחצי[[#This Row],[CycleNumber]]&lt;$B867,SUM(מרקובחצי[[#This Row],[12]],S867)=2),1,"")</f>
        <v/>
      </c>
      <c r="AS866" t="str">
        <f>IF(AND(מרקובחצי[[#This Row],[CycleNumber]]&lt;$B867,SUM(מרקובחצי[[#This Row],[22]],V867)=2),1,"")</f>
        <v/>
      </c>
      <c r="AT866" s="3">
        <f>SUM(מרקובחצי[[#This Row],[11]:[33]])</f>
        <v>0</v>
      </c>
    </row>
    <row r="867" spans="1:46" hidden="1" x14ac:dyDescent="0.25">
      <c r="A867" t="s">
        <v>79</v>
      </c>
      <c r="B867">
        <v>8</v>
      </c>
      <c r="C867">
        <v>28</v>
      </c>
      <c r="D867">
        <f>מרקובחצי[[#This Row],[LengthofCycle]]+1</f>
        <v>29</v>
      </c>
      <c r="E867">
        <f>IF(IFERROR(LOOKUP(מרקובחצי[[#This Row],[ClientID]],קביעויות[הפלגה]),FALSE)=מרקובחצי[[#This Row],[ClientID]],1,"")</f>
        <v>1</v>
      </c>
      <c r="F867" t="str">
        <f>IF(IFERROR(LOOKUP(מרקובחצי[[#This Row],[ClientID]],סוגחציקבוע[S31]),FALSE)=מרקובחצי[[#This Row],[ClientID]],1,"")</f>
        <v/>
      </c>
      <c r="G867" t="str">
        <f>IF(IFERROR(LOOKUP(מרקובחצי[[#This Row],[ClientID]],סוגחציקבוע[S32]),FALSE)=מרקובחצי[[#This Row],[ClientID]],1,"")</f>
        <v/>
      </c>
      <c r="H867" t="str">
        <f>IF(IFERROR(LOOKUP(מרקובחצי[[#This Row],[ClientID]],סוגחציקבוע[S33]),FALSE)=מרקובחצי[[#This Row],[ClientID]],1,"")</f>
        <v/>
      </c>
      <c r="I867" t="str">
        <f>IF(IFERROR(LOOKUP(מרקובחצי[[#This Row],[ClientID]],סוגחציקבוע[S32&amp;33]),FALSE)=מרקובחצי[[#This Row],[ClientID]],1,"")</f>
        <v/>
      </c>
      <c r="J867">
        <f>IF(SUM(מרקובחצי[[#This Row],[11]:[13]])=1,מרקובחצי[[#This Row],[עד ועד]],IF(SUM(R866:T867)=1,IF(מרקובחצי[[#This Row],[עד ועד]]&lt;J866,מרקובחצי[[#This Row],[עד ועד]],J866),J866))</f>
        <v>27</v>
      </c>
      <c r="K867">
        <f>IF(SUM(מרקובחצי[[#This Row],[11]:[13]])=1,מרקובחצי[[#This Row],[עד ועד]],IF(SUM(R866:T867)=1,IF(מרקובחצי[[#This Row],[עד ועד]]&gt;K866,מרקובחצי[[#This Row],[עד ועד]],K866),K866))</f>
        <v>29</v>
      </c>
      <c r="L867" t="str">
        <f>IF(AND(SUM(מרקובחצי[[#This Row],[31]:[33]])=1,SUM(U866:W866)=0),מרקובחצי[[#This Row],[מקס]]-מרקובחצי[[#This Row],[מינ]],"")</f>
        <v/>
      </c>
      <c r="M86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67" t="str">
        <f t="shared" si="13"/>
        <v/>
      </c>
      <c r="O867" t="str">
        <f>IF(מרקובחצי[[#This Row],[קבעה הפלגה?]]=1,"",IF(AND(מרקובחצי[[#This Row],[עד ועד]]&lt;29,OR(מרקובחצי[[#This Row],[CycleNumber]]=1,AND(U866=1,OR(מרקובחצי[[#This Row],[עד ועד]]&lt;J866,מרקובחצי[[#This Row],[עד ועד]]&gt;K866)),AND(V866=1,מרקובחצי[[#This Row],[עד ועד]]&lt;J866),W866=1)),1,""))</f>
        <v/>
      </c>
      <c r="P867" t="str">
        <f>IF(מרקובחצי[[#This Row],[קבעה הפלגה?]]=1,"",IF(AND(מרקובחצי[[#This Row],[עד ועד]]&gt;28,מרקובחצי[[#This Row],[עד ועד]]&lt;32,OR(מרקובחצי[[#This Row],[CycleNumber]]=1,AND(U866=1),AND(V866=1,OR(מרקובחצי[[#This Row],[עד ועד]]&lt;J866,מרקובחצי[[#This Row],[עד ועד]]&gt;K866)),W866=1)),1,""))</f>
        <v/>
      </c>
      <c r="Q867" t="str">
        <f>IF(מרקובחצי[[#This Row],[קבעה הפלגה?]]=1,"",IF(AND(מרקובחצי[[#This Row],[עד ועד]]&gt;31,OR(מרקובחצי[[#This Row],[CycleNumber]]=1,AND(U866=1),AND(V866=1,מרקובחצי[[#This Row],[עד ועד]]&gt;K866),AND(W866=1,OR(מרקובחצי[[#This Row],[עד ועד]]&gt;K866,מרקובחצי[[#This Row],[עד ועד]]&lt;J866)))),1,""))</f>
        <v/>
      </c>
      <c r="R867" t="str">
        <f>IF(מרקובחצי[[#This Row],[CycleNumber]]&gt;1,IF(AND(O866=1,מרקובחצי[[#This Row],[עד ועד]]&lt;29),1,""),"")</f>
        <v/>
      </c>
      <c r="S867" t="str">
        <f>IF(מרקובחצי[[#This Row],[CycleNumber]]&gt;1,IF(OR(AND(O866=1,מרקובחצי[[#This Row],[עד ועד]]&gt;28),AND(P866=1),AND(Q866=1,מרקובחצי[[#This Row],[עד ועד]]&lt;32)),1,""),"")</f>
        <v/>
      </c>
      <c r="T867" t="str">
        <f>IF(מרקובחצי[[#This Row],[CycleNumber]]&gt;1,IF(AND(Q866=1,מרקובחצי[[#This Row],[עד ועד]]&gt;31),1,""),"")</f>
        <v/>
      </c>
      <c r="U867" t="str">
        <f>IF(מרקובחצי[[#This Row],[CycleNumber]]&gt;1,IF(AND(R866=1,מרקובחצי[[#This Row],[עד ועד]]&lt;29),1,IF(AND(U866=1,NOT(OR(מרקובחצי[[#This Row],[עד ועד]]&lt;J866,מרקובחצי[[#This Row],[עד ועד]]&gt;K866))),1,"")),"")</f>
        <v/>
      </c>
      <c r="V867" t="str">
        <f>IF(מרקובחצי[[#This Row],[CycleNumber]]&gt;1,IF(AND(SUM(R866:T866)=1,מרקובחצי[[#This Row],[עד ועד]]&gt;28,מרקובחצי[[#This Row],[עד ועד]]&lt;32),1,IF(OR(S866=1,AND(R866=1,מרקובחצי[[#This Row],[עד ועד]]&gt;28),AND(T866=1,מרקובחצי[[#This Row],[עד ועד]]&lt;32)),1,IF(AND(V866=1,NOT(OR(מרקובחצי[[#This Row],[עד ועד]]&lt;J866,מרקובחצי[[#This Row],[עד ועד]]&gt;K866))),1,""))),"")</f>
        <v/>
      </c>
      <c r="W867" t="str">
        <f>IF(מרקובחצי[[#This Row],[CycleNumber]]&gt;1,IF(AND(T866=1,מרקובחצי[[#This Row],[עד ועד]]&gt;31),1,IF(AND(W866=1,NOT(OR(מרקובחצי[[#This Row],[עד ועד]]&lt;J866,מרקובחצי[[#This Row],[עד ועד]]&gt;K866))),1,"")),"")</f>
        <v/>
      </c>
      <c r="X867" t="str">
        <f>IF(AND(מרקובחצי[[#This Row],[CycleNumber]]&lt;$B868,SUM(מרקובחצי[[#This Row],[11]],R868)=2),1,"")</f>
        <v/>
      </c>
      <c r="Y867" t="str">
        <f>IF(AND(מרקובחצי[[#This Row],[CycleNumber]]&lt;$B868,SUM(מרקובחצי[[#This Row],[11]],S868)=2),1,"")</f>
        <v/>
      </c>
      <c r="Z867" t="str">
        <f>IF(AND(מרקובחצי[[#This Row],[CycleNumber]]&lt;$B868,SUM(מרקובחצי[[#This Row],[13]],S868)=2),1,"")</f>
        <v/>
      </c>
      <c r="AA867" t="str">
        <f>IF(AND(מרקובחצי[[#This Row],[CycleNumber]]&lt;$B868,SUM(מרקובחצי[[#This Row],[13]],T868)=2),1,"")</f>
        <v/>
      </c>
      <c r="AB867" t="str">
        <f>IF(AND(מרקובחצי[[#This Row],[CycleNumber]]&lt;$B868,SUM(מרקובחצי[[#This Row],[21]],U868)=2),1,"")</f>
        <v/>
      </c>
      <c r="AC867" t="str">
        <f>IF(AND(מרקובחצי[[#This Row],[CycleNumber]]&lt;$B868,SUM(מרקובחצי[[#This Row],[21]],V868)=2),1,"")</f>
        <v/>
      </c>
      <c r="AD867" t="str">
        <f>IF(AND(מרקובחצי[[#This Row],[CycleNumber]]&lt;$B868,SUM(מרקובחצי[[#This Row],[23]],V868)=2),1,"")</f>
        <v/>
      </c>
      <c r="AE867" t="str">
        <f>IF(AND(מרקובחצי[[#This Row],[CycleNumber]]&lt;$B868,SUM(מרקובחצי[[#This Row],[23]],W868)=2),1,"")</f>
        <v/>
      </c>
      <c r="AF867" t="str">
        <f>IF(AND(מרקובחצי[[#This Row],[CycleNumber]]&lt;$B868,SUM(מרקובחצי[[#This Row],[31]],O868)=2),1,"")</f>
        <v/>
      </c>
      <c r="AG867" t="str">
        <f>IF(AND(מרקובחצי[[#This Row],[CycleNumber]]&lt;$B868,SUM(מרקובחצי[[#This Row],[31]],P868)=2),1,"")</f>
        <v/>
      </c>
      <c r="AH867" t="str">
        <f>IF(AND(מרקובחצי[[#This Row],[CycleNumber]]&lt;$B868,SUM(מרקובחצי[[#This Row],[31]],Q868)=2),1,"")</f>
        <v/>
      </c>
      <c r="AI867" t="str">
        <f>IF(AND(מרקובחצי[[#This Row],[CycleNumber]]&lt;$B868,SUM(U867:U868)=2),1,"")</f>
        <v/>
      </c>
      <c r="AJ867" t="str">
        <f>IF(AND(מרקובחצי[[#This Row],[CycleNumber]]&lt;$B868,SUM(מרקובחצי[[#This Row],[32]],O868)=2),1,"")</f>
        <v/>
      </c>
      <c r="AK867" t="str">
        <f>IF(AND(מרקובחצי[[#This Row],[CycleNumber]]&lt;$B868,SUM(מרקובחצי[[#This Row],[32]],P868)=2),1,"")</f>
        <v/>
      </c>
      <c r="AL867" t="str">
        <f>IF(AND(מרקובחצי[[#This Row],[CycleNumber]]&lt;$B868,SUM(מרקובחצי[[#This Row],[32]],Q868)=2),1,"")</f>
        <v/>
      </c>
      <c r="AM867" t="str">
        <f>IF(AND(מרקובחצי[[#This Row],[CycleNumber]]&lt;$B868,SUM(V867:V868)=2),1,"")</f>
        <v/>
      </c>
      <c r="AN867" t="str">
        <f>IF(AND(מרקובחצי[[#This Row],[CycleNumber]]&lt;$B868,SUM(מרקובחצי[[#This Row],[33]],O868)=2),1,"")</f>
        <v/>
      </c>
      <c r="AO867" t="str">
        <f>IF(AND(מרקובחצי[[#This Row],[CycleNumber]]&lt;$B868,SUM(מרקובחצי[[#This Row],[33]],P868)=2),1,"")</f>
        <v/>
      </c>
      <c r="AP867" t="str">
        <f>IF(AND(מרקובחצי[[#This Row],[CycleNumber]]&lt;$B868,SUM(מרקובחצי[[#This Row],[33]],Q868)=2),1,"")</f>
        <v/>
      </c>
      <c r="AQ867" t="str">
        <f>IF(AND(מרקובחצי[[#This Row],[CycleNumber]]&lt;$B868,SUM(W867:W868)=2),1,"")</f>
        <v/>
      </c>
      <c r="AR867" t="str">
        <f>IF(AND(מרקובחצי[[#This Row],[CycleNumber]]&lt;$B868,SUM(מרקובחצי[[#This Row],[12]],S868)=2),1,"")</f>
        <v/>
      </c>
      <c r="AS867" t="str">
        <f>IF(AND(מרקובחצי[[#This Row],[CycleNumber]]&lt;$B868,SUM(מרקובחצי[[#This Row],[22]],V868)=2),1,"")</f>
        <v/>
      </c>
      <c r="AT867" s="3">
        <f>SUM(מרקובחצי[[#This Row],[11]:[33]])</f>
        <v>0</v>
      </c>
    </row>
    <row r="868" spans="1:46" hidden="1" x14ac:dyDescent="0.25">
      <c r="A868" t="s">
        <v>79</v>
      </c>
      <c r="B868">
        <v>9</v>
      </c>
      <c r="C868">
        <v>28</v>
      </c>
      <c r="D868">
        <f>מרקובחצי[[#This Row],[LengthofCycle]]+1</f>
        <v>29</v>
      </c>
      <c r="E868">
        <f>IF(IFERROR(LOOKUP(מרקובחצי[[#This Row],[ClientID]],קביעויות[הפלגה]),FALSE)=מרקובחצי[[#This Row],[ClientID]],1,"")</f>
        <v>1</v>
      </c>
      <c r="F868" t="str">
        <f>IF(IFERROR(LOOKUP(מרקובחצי[[#This Row],[ClientID]],סוגחציקבוע[S31]),FALSE)=מרקובחצי[[#This Row],[ClientID]],1,"")</f>
        <v/>
      </c>
      <c r="G868" t="str">
        <f>IF(IFERROR(LOOKUP(מרקובחצי[[#This Row],[ClientID]],סוגחציקבוע[S32]),FALSE)=מרקובחצי[[#This Row],[ClientID]],1,"")</f>
        <v/>
      </c>
      <c r="H868" t="str">
        <f>IF(IFERROR(LOOKUP(מרקובחצי[[#This Row],[ClientID]],סוגחציקבוע[S33]),FALSE)=מרקובחצי[[#This Row],[ClientID]],1,"")</f>
        <v/>
      </c>
      <c r="I868" t="str">
        <f>IF(IFERROR(LOOKUP(מרקובחצי[[#This Row],[ClientID]],סוגחציקבוע[S32&amp;33]),FALSE)=מרקובחצי[[#This Row],[ClientID]],1,"")</f>
        <v/>
      </c>
      <c r="J868">
        <f>IF(SUM(מרקובחצי[[#This Row],[11]:[13]])=1,מרקובחצי[[#This Row],[עד ועד]],IF(SUM(R867:T868)=1,IF(מרקובחצי[[#This Row],[עד ועד]]&lt;J867,מרקובחצי[[#This Row],[עד ועד]],J867),J867))</f>
        <v>27</v>
      </c>
      <c r="K868">
        <f>IF(SUM(מרקובחצי[[#This Row],[11]:[13]])=1,מרקובחצי[[#This Row],[עד ועד]],IF(SUM(R867:T868)=1,IF(מרקובחצי[[#This Row],[עד ועד]]&gt;K867,מרקובחצי[[#This Row],[עד ועד]],K867),K867))</f>
        <v>29</v>
      </c>
      <c r="L868" t="str">
        <f>IF(AND(SUM(מרקובחצי[[#This Row],[31]:[33]])=1,SUM(U867:W867)=0),מרקובחצי[[#This Row],[מקס]]-מרקובחצי[[#This Row],[מינ]],"")</f>
        <v/>
      </c>
      <c r="M86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68" t="str">
        <f t="shared" si="13"/>
        <v/>
      </c>
      <c r="O868" t="str">
        <f>IF(מרקובחצי[[#This Row],[קבעה הפלגה?]]=1,"",IF(AND(מרקובחצי[[#This Row],[עד ועד]]&lt;29,OR(מרקובחצי[[#This Row],[CycleNumber]]=1,AND(U867=1,OR(מרקובחצי[[#This Row],[עד ועד]]&lt;J867,מרקובחצי[[#This Row],[עד ועד]]&gt;K867)),AND(V867=1,מרקובחצי[[#This Row],[עד ועד]]&lt;J867),W867=1)),1,""))</f>
        <v/>
      </c>
      <c r="P868" t="str">
        <f>IF(מרקובחצי[[#This Row],[קבעה הפלגה?]]=1,"",IF(AND(מרקובחצי[[#This Row],[עד ועד]]&gt;28,מרקובחצי[[#This Row],[עד ועד]]&lt;32,OR(מרקובחצי[[#This Row],[CycleNumber]]=1,AND(U867=1),AND(V867=1,OR(מרקובחצי[[#This Row],[עד ועד]]&lt;J867,מרקובחצי[[#This Row],[עד ועד]]&gt;K867)),W867=1)),1,""))</f>
        <v/>
      </c>
      <c r="Q868" t="str">
        <f>IF(מרקובחצי[[#This Row],[קבעה הפלגה?]]=1,"",IF(AND(מרקובחצי[[#This Row],[עד ועד]]&gt;31,OR(מרקובחצי[[#This Row],[CycleNumber]]=1,AND(U867=1),AND(V867=1,מרקובחצי[[#This Row],[עד ועד]]&gt;K867),AND(W867=1,OR(מרקובחצי[[#This Row],[עד ועד]]&gt;K867,מרקובחצי[[#This Row],[עד ועד]]&lt;J867)))),1,""))</f>
        <v/>
      </c>
      <c r="R868" t="str">
        <f>IF(מרקובחצי[[#This Row],[CycleNumber]]&gt;1,IF(AND(O867=1,מרקובחצי[[#This Row],[עד ועד]]&lt;29),1,""),"")</f>
        <v/>
      </c>
      <c r="S868" t="str">
        <f>IF(מרקובחצי[[#This Row],[CycleNumber]]&gt;1,IF(OR(AND(O867=1,מרקובחצי[[#This Row],[עד ועד]]&gt;28),AND(P867=1),AND(Q867=1,מרקובחצי[[#This Row],[עד ועד]]&lt;32)),1,""),"")</f>
        <v/>
      </c>
      <c r="T868" t="str">
        <f>IF(מרקובחצי[[#This Row],[CycleNumber]]&gt;1,IF(AND(Q867=1,מרקובחצי[[#This Row],[עד ועד]]&gt;31),1,""),"")</f>
        <v/>
      </c>
      <c r="U868" t="str">
        <f>IF(מרקובחצי[[#This Row],[CycleNumber]]&gt;1,IF(AND(R867=1,מרקובחצי[[#This Row],[עד ועד]]&lt;29),1,IF(AND(U867=1,NOT(OR(מרקובחצי[[#This Row],[עד ועד]]&lt;J867,מרקובחצי[[#This Row],[עד ועד]]&gt;K867))),1,"")),"")</f>
        <v/>
      </c>
      <c r="V868" t="str">
        <f>IF(מרקובחצי[[#This Row],[CycleNumber]]&gt;1,IF(AND(SUM(R867:T867)=1,מרקובחצי[[#This Row],[עד ועד]]&gt;28,מרקובחצי[[#This Row],[עד ועד]]&lt;32),1,IF(OR(S867=1,AND(R867=1,מרקובחצי[[#This Row],[עד ועד]]&gt;28),AND(T867=1,מרקובחצי[[#This Row],[עד ועד]]&lt;32)),1,IF(AND(V867=1,NOT(OR(מרקובחצי[[#This Row],[עד ועד]]&lt;J867,מרקובחצי[[#This Row],[עד ועד]]&gt;K867))),1,""))),"")</f>
        <v/>
      </c>
      <c r="W868" t="str">
        <f>IF(מרקובחצי[[#This Row],[CycleNumber]]&gt;1,IF(AND(T867=1,מרקובחצי[[#This Row],[עד ועד]]&gt;31),1,IF(AND(W867=1,NOT(OR(מרקובחצי[[#This Row],[עד ועד]]&lt;J867,מרקובחצי[[#This Row],[עד ועד]]&gt;K867))),1,"")),"")</f>
        <v/>
      </c>
      <c r="X868" t="str">
        <f>IF(AND(מרקובחצי[[#This Row],[CycleNumber]]&lt;$B869,SUM(מרקובחצי[[#This Row],[11]],R869)=2),1,"")</f>
        <v/>
      </c>
      <c r="Y868" t="str">
        <f>IF(AND(מרקובחצי[[#This Row],[CycleNumber]]&lt;$B869,SUM(מרקובחצי[[#This Row],[11]],S869)=2),1,"")</f>
        <v/>
      </c>
      <c r="Z868" t="str">
        <f>IF(AND(מרקובחצי[[#This Row],[CycleNumber]]&lt;$B869,SUM(מרקובחצי[[#This Row],[13]],S869)=2),1,"")</f>
        <v/>
      </c>
      <c r="AA868" t="str">
        <f>IF(AND(מרקובחצי[[#This Row],[CycleNumber]]&lt;$B869,SUM(מרקובחצי[[#This Row],[13]],T869)=2),1,"")</f>
        <v/>
      </c>
      <c r="AB868" t="str">
        <f>IF(AND(מרקובחצי[[#This Row],[CycleNumber]]&lt;$B869,SUM(מרקובחצי[[#This Row],[21]],U869)=2),1,"")</f>
        <v/>
      </c>
      <c r="AC868" t="str">
        <f>IF(AND(מרקובחצי[[#This Row],[CycleNumber]]&lt;$B869,SUM(מרקובחצי[[#This Row],[21]],V869)=2),1,"")</f>
        <v/>
      </c>
      <c r="AD868" t="str">
        <f>IF(AND(מרקובחצי[[#This Row],[CycleNumber]]&lt;$B869,SUM(מרקובחצי[[#This Row],[23]],V869)=2),1,"")</f>
        <v/>
      </c>
      <c r="AE868" t="str">
        <f>IF(AND(מרקובחצי[[#This Row],[CycleNumber]]&lt;$B869,SUM(מרקובחצי[[#This Row],[23]],W869)=2),1,"")</f>
        <v/>
      </c>
      <c r="AF868" t="str">
        <f>IF(AND(מרקובחצי[[#This Row],[CycleNumber]]&lt;$B869,SUM(מרקובחצי[[#This Row],[31]],O869)=2),1,"")</f>
        <v/>
      </c>
      <c r="AG868" t="str">
        <f>IF(AND(מרקובחצי[[#This Row],[CycleNumber]]&lt;$B869,SUM(מרקובחצי[[#This Row],[31]],P869)=2),1,"")</f>
        <v/>
      </c>
      <c r="AH868" t="str">
        <f>IF(AND(מרקובחצי[[#This Row],[CycleNumber]]&lt;$B869,SUM(מרקובחצי[[#This Row],[31]],Q869)=2),1,"")</f>
        <v/>
      </c>
      <c r="AI868" t="str">
        <f>IF(AND(מרקובחצי[[#This Row],[CycleNumber]]&lt;$B869,SUM(U868:U869)=2),1,"")</f>
        <v/>
      </c>
      <c r="AJ868" t="str">
        <f>IF(AND(מרקובחצי[[#This Row],[CycleNumber]]&lt;$B869,SUM(מרקובחצי[[#This Row],[32]],O869)=2),1,"")</f>
        <v/>
      </c>
      <c r="AK868" t="str">
        <f>IF(AND(מרקובחצי[[#This Row],[CycleNumber]]&lt;$B869,SUM(מרקובחצי[[#This Row],[32]],P869)=2),1,"")</f>
        <v/>
      </c>
      <c r="AL868" t="str">
        <f>IF(AND(מרקובחצי[[#This Row],[CycleNumber]]&lt;$B869,SUM(מרקובחצי[[#This Row],[32]],Q869)=2),1,"")</f>
        <v/>
      </c>
      <c r="AM868" t="str">
        <f>IF(AND(מרקובחצי[[#This Row],[CycleNumber]]&lt;$B869,SUM(V868:V869)=2),1,"")</f>
        <v/>
      </c>
      <c r="AN868" t="str">
        <f>IF(AND(מרקובחצי[[#This Row],[CycleNumber]]&lt;$B869,SUM(מרקובחצי[[#This Row],[33]],O869)=2),1,"")</f>
        <v/>
      </c>
      <c r="AO868" t="str">
        <f>IF(AND(מרקובחצי[[#This Row],[CycleNumber]]&lt;$B869,SUM(מרקובחצי[[#This Row],[33]],P869)=2),1,"")</f>
        <v/>
      </c>
      <c r="AP868" t="str">
        <f>IF(AND(מרקובחצי[[#This Row],[CycleNumber]]&lt;$B869,SUM(מרקובחצי[[#This Row],[33]],Q869)=2),1,"")</f>
        <v/>
      </c>
      <c r="AQ868" t="str">
        <f>IF(AND(מרקובחצי[[#This Row],[CycleNumber]]&lt;$B869,SUM(W868:W869)=2),1,"")</f>
        <v/>
      </c>
      <c r="AR868" t="str">
        <f>IF(AND(מרקובחצי[[#This Row],[CycleNumber]]&lt;$B869,SUM(מרקובחצי[[#This Row],[12]],S869)=2),1,"")</f>
        <v/>
      </c>
      <c r="AS868" t="str">
        <f>IF(AND(מרקובחצי[[#This Row],[CycleNumber]]&lt;$B869,SUM(מרקובחצי[[#This Row],[22]],V869)=2),1,"")</f>
        <v/>
      </c>
      <c r="AT868" s="3">
        <f>SUM(מרקובחצי[[#This Row],[11]:[33]])</f>
        <v>0</v>
      </c>
    </row>
    <row r="869" spans="1:46" hidden="1" x14ac:dyDescent="0.25">
      <c r="A869" t="s">
        <v>79</v>
      </c>
      <c r="B869">
        <v>10</v>
      </c>
      <c r="C869">
        <v>28</v>
      </c>
      <c r="D869">
        <f>מרקובחצי[[#This Row],[LengthofCycle]]+1</f>
        <v>29</v>
      </c>
      <c r="E869">
        <f>IF(IFERROR(LOOKUP(מרקובחצי[[#This Row],[ClientID]],קביעויות[הפלגה]),FALSE)=מרקובחצי[[#This Row],[ClientID]],1,"")</f>
        <v>1</v>
      </c>
      <c r="F869" t="str">
        <f>IF(IFERROR(LOOKUP(מרקובחצי[[#This Row],[ClientID]],סוגחציקבוע[S31]),FALSE)=מרקובחצי[[#This Row],[ClientID]],1,"")</f>
        <v/>
      </c>
      <c r="G869" t="str">
        <f>IF(IFERROR(LOOKUP(מרקובחצי[[#This Row],[ClientID]],סוגחציקבוע[S32]),FALSE)=מרקובחצי[[#This Row],[ClientID]],1,"")</f>
        <v/>
      </c>
      <c r="H869" t="str">
        <f>IF(IFERROR(LOOKUP(מרקובחצי[[#This Row],[ClientID]],סוגחציקבוע[S33]),FALSE)=מרקובחצי[[#This Row],[ClientID]],1,"")</f>
        <v/>
      </c>
      <c r="I869" t="str">
        <f>IF(IFERROR(LOOKUP(מרקובחצי[[#This Row],[ClientID]],סוגחציקבוע[S32&amp;33]),FALSE)=מרקובחצי[[#This Row],[ClientID]],1,"")</f>
        <v/>
      </c>
      <c r="J869">
        <f>IF(SUM(מרקובחצי[[#This Row],[11]:[13]])=1,מרקובחצי[[#This Row],[עד ועד]],IF(SUM(R868:T869)=1,IF(מרקובחצי[[#This Row],[עד ועד]]&lt;J868,מרקובחצי[[#This Row],[עד ועד]],J868),J868))</f>
        <v>27</v>
      </c>
      <c r="K869">
        <f>IF(SUM(מרקובחצי[[#This Row],[11]:[13]])=1,מרקובחצי[[#This Row],[עד ועד]],IF(SUM(R868:T869)=1,IF(מרקובחצי[[#This Row],[עד ועד]]&gt;K868,מרקובחצי[[#This Row],[עד ועד]],K868),K868))</f>
        <v>29</v>
      </c>
      <c r="L869" t="str">
        <f>IF(AND(SUM(מרקובחצי[[#This Row],[31]:[33]])=1,SUM(U868:W868)=0),מרקובחצי[[#This Row],[מקס]]-מרקובחצי[[#This Row],[מינ]],"")</f>
        <v/>
      </c>
      <c r="M86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69" t="str">
        <f t="shared" si="13"/>
        <v/>
      </c>
      <c r="O869" t="str">
        <f>IF(מרקובחצי[[#This Row],[קבעה הפלגה?]]=1,"",IF(AND(מרקובחצי[[#This Row],[עד ועד]]&lt;29,OR(מרקובחצי[[#This Row],[CycleNumber]]=1,AND(U868=1,OR(מרקובחצי[[#This Row],[עד ועד]]&lt;J868,מרקובחצי[[#This Row],[עד ועד]]&gt;K868)),AND(V868=1,מרקובחצי[[#This Row],[עד ועד]]&lt;J868),W868=1)),1,""))</f>
        <v/>
      </c>
      <c r="P869" t="str">
        <f>IF(מרקובחצי[[#This Row],[קבעה הפלגה?]]=1,"",IF(AND(מרקובחצי[[#This Row],[עד ועד]]&gt;28,מרקובחצי[[#This Row],[עד ועד]]&lt;32,OR(מרקובחצי[[#This Row],[CycleNumber]]=1,AND(U868=1),AND(V868=1,OR(מרקובחצי[[#This Row],[עד ועד]]&lt;J868,מרקובחצי[[#This Row],[עד ועד]]&gt;K868)),W868=1)),1,""))</f>
        <v/>
      </c>
      <c r="Q869" t="str">
        <f>IF(מרקובחצי[[#This Row],[קבעה הפלגה?]]=1,"",IF(AND(מרקובחצי[[#This Row],[עד ועד]]&gt;31,OR(מרקובחצי[[#This Row],[CycleNumber]]=1,AND(U868=1),AND(V868=1,מרקובחצי[[#This Row],[עד ועד]]&gt;K868),AND(W868=1,OR(מרקובחצי[[#This Row],[עד ועד]]&gt;K868,מרקובחצי[[#This Row],[עד ועד]]&lt;J868)))),1,""))</f>
        <v/>
      </c>
      <c r="R869" t="str">
        <f>IF(מרקובחצי[[#This Row],[CycleNumber]]&gt;1,IF(AND(O868=1,מרקובחצי[[#This Row],[עד ועד]]&lt;29),1,""),"")</f>
        <v/>
      </c>
      <c r="S869" t="str">
        <f>IF(מרקובחצי[[#This Row],[CycleNumber]]&gt;1,IF(OR(AND(O868=1,מרקובחצי[[#This Row],[עד ועד]]&gt;28),AND(P868=1),AND(Q868=1,מרקובחצי[[#This Row],[עד ועד]]&lt;32)),1,""),"")</f>
        <v/>
      </c>
      <c r="T869" t="str">
        <f>IF(מרקובחצי[[#This Row],[CycleNumber]]&gt;1,IF(AND(Q868=1,מרקובחצי[[#This Row],[עד ועד]]&gt;31),1,""),"")</f>
        <v/>
      </c>
      <c r="U869" t="str">
        <f>IF(מרקובחצי[[#This Row],[CycleNumber]]&gt;1,IF(AND(R868=1,מרקובחצי[[#This Row],[עד ועד]]&lt;29),1,IF(AND(U868=1,NOT(OR(מרקובחצי[[#This Row],[עד ועד]]&lt;J868,מרקובחצי[[#This Row],[עד ועד]]&gt;K868))),1,"")),"")</f>
        <v/>
      </c>
      <c r="V869" t="str">
        <f>IF(מרקובחצי[[#This Row],[CycleNumber]]&gt;1,IF(AND(SUM(R868:T868)=1,מרקובחצי[[#This Row],[עד ועד]]&gt;28,מרקובחצי[[#This Row],[עד ועד]]&lt;32),1,IF(OR(S868=1,AND(R868=1,מרקובחצי[[#This Row],[עד ועד]]&gt;28),AND(T868=1,מרקובחצי[[#This Row],[עד ועד]]&lt;32)),1,IF(AND(V868=1,NOT(OR(מרקובחצי[[#This Row],[עד ועד]]&lt;J868,מרקובחצי[[#This Row],[עד ועד]]&gt;K868))),1,""))),"")</f>
        <v/>
      </c>
      <c r="W869" t="str">
        <f>IF(מרקובחצי[[#This Row],[CycleNumber]]&gt;1,IF(AND(T868=1,מרקובחצי[[#This Row],[עד ועד]]&gt;31),1,IF(AND(W868=1,NOT(OR(מרקובחצי[[#This Row],[עד ועד]]&lt;J868,מרקובחצי[[#This Row],[עד ועד]]&gt;K868))),1,"")),"")</f>
        <v/>
      </c>
      <c r="X869" t="str">
        <f>IF(AND(מרקובחצי[[#This Row],[CycleNumber]]&lt;$B870,SUM(מרקובחצי[[#This Row],[11]],R870)=2),1,"")</f>
        <v/>
      </c>
      <c r="Y869" t="str">
        <f>IF(AND(מרקובחצי[[#This Row],[CycleNumber]]&lt;$B870,SUM(מרקובחצי[[#This Row],[11]],S870)=2),1,"")</f>
        <v/>
      </c>
      <c r="Z869" t="str">
        <f>IF(AND(מרקובחצי[[#This Row],[CycleNumber]]&lt;$B870,SUM(מרקובחצי[[#This Row],[13]],S870)=2),1,"")</f>
        <v/>
      </c>
      <c r="AA869" t="str">
        <f>IF(AND(מרקובחצי[[#This Row],[CycleNumber]]&lt;$B870,SUM(מרקובחצי[[#This Row],[13]],T870)=2),1,"")</f>
        <v/>
      </c>
      <c r="AB869" t="str">
        <f>IF(AND(מרקובחצי[[#This Row],[CycleNumber]]&lt;$B870,SUM(מרקובחצי[[#This Row],[21]],U870)=2),1,"")</f>
        <v/>
      </c>
      <c r="AC869" t="str">
        <f>IF(AND(מרקובחצי[[#This Row],[CycleNumber]]&lt;$B870,SUM(מרקובחצי[[#This Row],[21]],V870)=2),1,"")</f>
        <v/>
      </c>
      <c r="AD869" t="str">
        <f>IF(AND(מרקובחצי[[#This Row],[CycleNumber]]&lt;$B870,SUM(מרקובחצי[[#This Row],[23]],V870)=2),1,"")</f>
        <v/>
      </c>
      <c r="AE869" t="str">
        <f>IF(AND(מרקובחצי[[#This Row],[CycleNumber]]&lt;$B870,SUM(מרקובחצי[[#This Row],[23]],W870)=2),1,"")</f>
        <v/>
      </c>
      <c r="AF869" t="str">
        <f>IF(AND(מרקובחצי[[#This Row],[CycleNumber]]&lt;$B870,SUM(מרקובחצי[[#This Row],[31]],O870)=2),1,"")</f>
        <v/>
      </c>
      <c r="AG869" t="str">
        <f>IF(AND(מרקובחצי[[#This Row],[CycleNumber]]&lt;$B870,SUM(מרקובחצי[[#This Row],[31]],P870)=2),1,"")</f>
        <v/>
      </c>
      <c r="AH869" t="str">
        <f>IF(AND(מרקובחצי[[#This Row],[CycleNumber]]&lt;$B870,SUM(מרקובחצי[[#This Row],[31]],Q870)=2),1,"")</f>
        <v/>
      </c>
      <c r="AI869" t="str">
        <f>IF(AND(מרקובחצי[[#This Row],[CycleNumber]]&lt;$B870,SUM(U869:U870)=2),1,"")</f>
        <v/>
      </c>
      <c r="AJ869" t="str">
        <f>IF(AND(מרקובחצי[[#This Row],[CycleNumber]]&lt;$B870,SUM(מרקובחצי[[#This Row],[32]],O870)=2),1,"")</f>
        <v/>
      </c>
      <c r="AK869" t="str">
        <f>IF(AND(מרקובחצי[[#This Row],[CycleNumber]]&lt;$B870,SUM(מרקובחצי[[#This Row],[32]],P870)=2),1,"")</f>
        <v/>
      </c>
      <c r="AL869" t="str">
        <f>IF(AND(מרקובחצי[[#This Row],[CycleNumber]]&lt;$B870,SUM(מרקובחצי[[#This Row],[32]],Q870)=2),1,"")</f>
        <v/>
      </c>
      <c r="AM869" t="str">
        <f>IF(AND(מרקובחצי[[#This Row],[CycleNumber]]&lt;$B870,SUM(V869:V870)=2),1,"")</f>
        <v/>
      </c>
      <c r="AN869" t="str">
        <f>IF(AND(מרקובחצי[[#This Row],[CycleNumber]]&lt;$B870,SUM(מרקובחצי[[#This Row],[33]],O870)=2),1,"")</f>
        <v/>
      </c>
      <c r="AO869" t="str">
        <f>IF(AND(מרקובחצי[[#This Row],[CycleNumber]]&lt;$B870,SUM(מרקובחצי[[#This Row],[33]],P870)=2),1,"")</f>
        <v/>
      </c>
      <c r="AP869" t="str">
        <f>IF(AND(מרקובחצי[[#This Row],[CycleNumber]]&lt;$B870,SUM(מרקובחצי[[#This Row],[33]],Q870)=2),1,"")</f>
        <v/>
      </c>
      <c r="AQ869" t="str">
        <f>IF(AND(מרקובחצי[[#This Row],[CycleNumber]]&lt;$B870,SUM(W869:W870)=2),1,"")</f>
        <v/>
      </c>
      <c r="AR869" t="str">
        <f>IF(AND(מרקובחצי[[#This Row],[CycleNumber]]&lt;$B870,SUM(מרקובחצי[[#This Row],[12]],S870)=2),1,"")</f>
        <v/>
      </c>
      <c r="AS869" t="str">
        <f>IF(AND(מרקובחצי[[#This Row],[CycleNumber]]&lt;$B870,SUM(מרקובחצי[[#This Row],[22]],V870)=2),1,"")</f>
        <v/>
      </c>
      <c r="AT869" s="3">
        <f>SUM(מרקובחצי[[#This Row],[11]:[33]])</f>
        <v>0</v>
      </c>
    </row>
    <row r="870" spans="1:46" hidden="1" x14ac:dyDescent="0.25">
      <c r="A870" t="s">
        <v>79</v>
      </c>
      <c r="B870">
        <v>11</v>
      </c>
      <c r="C870">
        <v>26</v>
      </c>
      <c r="D870">
        <f>מרקובחצי[[#This Row],[LengthofCycle]]+1</f>
        <v>27</v>
      </c>
      <c r="E870">
        <f>IF(IFERROR(LOOKUP(מרקובחצי[[#This Row],[ClientID]],קביעויות[הפלגה]),FALSE)=מרקובחצי[[#This Row],[ClientID]],1,"")</f>
        <v>1</v>
      </c>
      <c r="F870" t="str">
        <f>IF(IFERROR(LOOKUP(מרקובחצי[[#This Row],[ClientID]],סוגחציקבוע[S31]),FALSE)=מרקובחצי[[#This Row],[ClientID]],1,"")</f>
        <v/>
      </c>
      <c r="G870" t="str">
        <f>IF(IFERROR(LOOKUP(מרקובחצי[[#This Row],[ClientID]],סוגחציקבוע[S32]),FALSE)=מרקובחצי[[#This Row],[ClientID]],1,"")</f>
        <v/>
      </c>
      <c r="H870" t="str">
        <f>IF(IFERROR(LOOKUP(מרקובחצי[[#This Row],[ClientID]],סוגחציקבוע[S33]),FALSE)=מרקובחצי[[#This Row],[ClientID]],1,"")</f>
        <v/>
      </c>
      <c r="I870" t="str">
        <f>IF(IFERROR(LOOKUP(מרקובחצי[[#This Row],[ClientID]],סוגחציקבוע[S32&amp;33]),FALSE)=מרקובחצי[[#This Row],[ClientID]],1,"")</f>
        <v/>
      </c>
      <c r="J870">
        <f>IF(SUM(מרקובחצי[[#This Row],[11]:[13]])=1,מרקובחצי[[#This Row],[עד ועד]],IF(SUM(R869:T870)=1,IF(מרקובחצי[[#This Row],[עד ועד]]&lt;J869,מרקובחצי[[#This Row],[עד ועד]],J869),J869))</f>
        <v>27</v>
      </c>
      <c r="K870">
        <f>IF(SUM(מרקובחצי[[#This Row],[11]:[13]])=1,מרקובחצי[[#This Row],[עד ועד]],IF(SUM(R869:T870)=1,IF(מרקובחצי[[#This Row],[עד ועד]]&gt;K869,מרקובחצי[[#This Row],[עד ועד]],K869),K869))</f>
        <v>29</v>
      </c>
      <c r="L870" t="str">
        <f>IF(AND(SUM(מרקובחצי[[#This Row],[31]:[33]])=1,SUM(U869:W869)=0),מרקובחצי[[#This Row],[מקס]]-מרקובחצי[[#This Row],[מינ]],"")</f>
        <v/>
      </c>
      <c r="M87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70" t="str">
        <f t="shared" si="13"/>
        <v/>
      </c>
      <c r="O870" t="str">
        <f>IF(מרקובחצי[[#This Row],[קבעה הפלגה?]]=1,"",IF(AND(מרקובחצי[[#This Row],[עד ועד]]&lt;29,OR(מרקובחצי[[#This Row],[CycleNumber]]=1,AND(U869=1,OR(מרקובחצי[[#This Row],[עד ועד]]&lt;J869,מרקובחצי[[#This Row],[עד ועד]]&gt;K869)),AND(V869=1,מרקובחצי[[#This Row],[עד ועד]]&lt;J869),W869=1)),1,""))</f>
        <v/>
      </c>
      <c r="P870" t="str">
        <f>IF(מרקובחצי[[#This Row],[קבעה הפלגה?]]=1,"",IF(AND(מרקובחצי[[#This Row],[עד ועד]]&gt;28,מרקובחצי[[#This Row],[עד ועד]]&lt;32,OR(מרקובחצי[[#This Row],[CycleNumber]]=1,AND(U869=1),AND(V869=1,OR(מרקובחצי[[#This Row],[עד ועד]]&lt;J869,מרקובחצי[[#This Row],[עד ועד]]&gt;K869)),W869=1)),1,""))</f>
        <v/>
      </c>
      <c r="Q870" t="str">
        <f>IF(מרקובחצי[[#This Row],[קבעה הפלגה?]]=1,"",IF(AND(מרקובחצי[[#This Row],[עד ועד]]&gt;31,OR(מרקובחצי[[#This Row],[CycleNumber]]=1,AND(U869=1),AND(V869=1,מרקובחצי[[#This Row],[עד ועד]]&gt;K869),AND(W869=1,OR(מרקובחצי[[#This Row],[עד ועד]]&gt;K869,מרקובחצי[[#This Row],[עד ועד]]&lt;J869)))),1,""))</f>
        <v/>
      </c>
      <c r="R870" t="str">
        <f>IF(מרקובחצי[[#This Row],[CycleNumber]]&gt;1,IF(AND(O869=1,מרקובחצי[[#This Row],[עד ועד]]&lt;29),1,""),"")</f>
        <v/>
      </c>
      <c r="S870" t="str">
        <f>IF(מרקובחצי[[#This Row],[CycleNumber]]&gt;1,IF(OR(AND(O869=1,מרקובחצי[[#This Row],[עד ועד]]&gt;28),AND(P869=1),AND(Q869=1,מרקובחצי[[#This Row],[עד ועד]]&lt;32)),1,""),"")</f>
        <v/>
      </c>
      <c r="T870" t="str">
        <f>IF(מרקובחצי[[#This Row],[CycleNumber]]&gt;1,IF(AND(Q869=1,מרקובחצי[[#This Row],[עד ועד]]&gt;31),1,""),"")</f>
        <v/>
      </c>
      <c r="U870" t="str">
        <f>IF(מרקובחצי[[#This Row],[CycleNumber]]&gt;1,IF(AND(R869=1,מרקובחצי[[#This Row],[עד ועד]]&lt;29),1,IF(AND(U869=1,NOT(OR(מרקובחצי[[#This Row],[עד ועד]]&lt;J869,מרקובחצי[[#This Row],[עד ועד]]&gt;K869))),1,"")),"")</f>
        <v/>
      </c>
      <c r="V870" t="str">
        <f>IF(מרקובחצי[[#This Row],[CycleNumber]]&gt;1,IF(AND(SUM(R869:T869)=1,מרקובחצי[[#This Row],[עד ועד]]&gt;28,מרקובחצי[[#This Row],[עד ועד]]&lt;32),1,IF(OR(S869=1,AND(R869=1,מרקובחצי[[#This Row],[עד ועד]]&gt;28),AND(T869=1,מרקובחצי[[#This Row],[עד ועד]]&lt;32)),1,IF(AND(V869=1,NOT(OR(מרקובחצי[[#This Row],[עד ועד]]&lt;J869,מרקובחצי[[#This Row],[עד ועד]]&gt;K869))),1,""))),"")</f>
        <v/>
      </c>
      <c r="W870" t="str">
        <f>IF(מרקובחצי[[#This Row],[CycleNumber]]&gt;1,IF(AND(T869=1,מרקובחצי[[#This Row],[עד ועד]]&gt;31),1,IF(AND(W869=1,NOT(OR(מרקובחצי[[#This Row],[עד ועד]]&lt;J869,מרקובחצי[[#This Row],[עד ועד]]&gt;K869))),1,"")),"")</f>
        <v/>
      </c>
      <c r="X870" t="str">
        <f>IF(AND(מרקובחצי[[#This Row],[CycleNumber]]&lt;$B871,SUM(מרקובחצי[[#This Row],[11]],R871)=2),1,"")</f>
        <v/>
      </c>
      <c r="Y870" t="str">
        <f>IF(AND(מרקובחצי[[#This Row],[CycleNumber]]&lt;$B871,SUM(מרקובחצי[[#This Row],[11]],S871)=2),1,"")</f>
        <v/>
      </c>
      <c r="Z870" t="str">
        <f>IF(AND(מרקובחצי[[#This Row],[CycleNumber]]&lt;$B871,SUM(מרקובחצי[[#This Row],[13]],S871)=2),1,"")</f>
        <v/>
      </c>
      <c r="AA870" t="str">
        <f>IF(AND(מרקובחצי[[#This Row],[CycleNumber]]&lt;$B871,SUM(מרקובחצי[[#This Row],[13]],T871)=2),1,"")</f>
        <v/>
      </c>
      <c r="AB870" t="str">
        <f>IF(AND(מרקובחצי[[#This Row],[CycleNumber]]&lt;$B871,SUM(מרקובחצי[[#This Row],[21]],U871)=2),1,"")</f>
        <v/>
      </c>
      <c r="AC870" t="str">
        <f>IF(AND(מרקובחצי[[#This Row],[CycleNumber]]&lt;$B871,SUM(מרקובחצי[[#This Row],[21]],V871)=2),1,"")</f>
        <v/>
      </c>
      <c r="AD870" t="str">
        <f>IF(AND(מרקובחצי[[#This Row],[CycleNumber]]&lt;$B871,SUM(מרקובחצי[[#This Row],[23]],V871)=2),1,"")</f>
        <v/>
      </c>
      <c r="AE870" t="str">
        <f>IF(AND(מרקובחצי[[#This Row],[CycleNumber]]&lt;$B871,SUM(מרקובחצי[[#This Row],[23]],W871)=2),1,"")</f>
        <v/>
      </c>
      <c r="AF870" t="str">
        <f>IF(AND(מרקובחצי[[#This Row],[CycleNumber]]&lt;$B871,SUM(מרקובחצי[[#This Row],[31]],O871)=2),1,"")</f>
        <v/>
      </c>
      <c r="AG870" t="str">
        <f>IF(AND(מרקובחצי[[#This Row],[CycleNumber]]&lt;$B871,SUM(מרקובחצי[[#This Row],[31]],P871)=2),1,"")</f>
        <v/>
      </c>
      <c r="AH870" t="str">
        <f>IF(AND(מרקובחצי[[#This Row],[CycleNumber]]&lt;$B871,SUM(מרקובחצי[[#This Row],[31]],Q871)=2),1,"")</f>
        <v/>
      </c>
      <c r="AI870" t="str">
        <f>IF(AND(מרקובחצי[[#This Row],[CycleNumber]]&lt;$B871,SUM(U870:U871)=2),1,"")</f>
        <v/>
      </c>
      <c r="AJ870" t="str">
        <f>IF(AND(מרקובחצי[[#This Row],[CycleNumber]]&lt;$B871,SUM(מרקובחצי[[#This Row],[32]],O871)=2),1,"")</f>
        <v/>
      </c>
      <c r="AK870" t="str">
        <f>IF(AND(מרקובחצי[[#This Row],[CycleNumber]]&lt;$B871,SUM(מרקובחצי[[#This Row],[32]],P871)=2),1,"")</f>
        <v/>
      </c>
      <c r="AL870" t="str">
        <f>IF(AND(מרקובחצי[[#This Row],[CycleNumber]]&lt;$B871,SUM(מרקובחצי[[#This Row],[32]],Q871)=2),1,"")</f>
        <v/>
      </c>
      <c r="AM870" t="str">
        <f>IF(AND(מרקובחצי[[#This Row],[CycleNumber]]&lt;$B871,SUM(V870:V871)=2),1,"")</f>
        <v/>
      </c>
      <c r="AN870" t="str">
        <f>IF(AND(מרקובחצי[[#This Row],[CycleNumber]]&lt;$B871,SUM(מרקובחצי[[#This Row],[33]],O871)=2),1,"")</f>
        <v/>
      </c>
      <c r="AO870" t="str">
        <f>IF(AND(מרקובחצי[[#This Row],[CycleNumber]]&lt;$B871,SUM(מרקובחצי[[#This Row],[33]],P871)=2),1,"")</f>
        <v/>
      </c>
      <c r="AP870" t="str">
        <f>IF(AND(מרקובחצי[[#This Row],[CycleNumber]]&lt;$B871,SUM(מרקובחצי[[#This Row],[33]],Q871)=2),1,"")</f>
        <v/>
      </c>
      <c r="AQ870" t="str">
        <f>IF(AND(מרקובחצי[[#This Row],[CycleNumber]]&lt;$B871,SUM(W870:W871)=2),1,"")</f>
        <v/>
      </c>
      <c r="AR870" t="str">
        <f>IF(AND(מרקובחצי[[#This Row],[CycleNumber]]&lt;$B871,SUM(מרקובחצי[[#This Row],[12]],S871)=2),1,"")</f>
        <v/>
      </c>
      <c r="AS870" t="str">
        <f>IF(AND(מרקובחצי[[#This Row],[CycleNumber]]&lt;$B871,SUM(מרקובחצי[[#This Row],[22]],V871)=2),1,"")</f>
        <v/>
      </c>
      <c r="AT870" s="3">
        <f>SUM(מרקובחצי[[#This Row],[11]:[33]])</f>
        <v>0</v>
      </c>
    </row>
    <row r="871" spans="1:46" hidden="1" x14ac:dyDescent="0.25">
      <c r="A871" t="s">
        <v>79</v>
      </c>
      <c r="B871">
        <v>12</v>
      </c>
      <c r="C871">
        <v>28</v>
      </c>
      <c r="D871">
        <f>מרקובחצי[[#This Row],[LengthofCycle]]+1</f>
        <v>29</v>
      </c>
      <c r="E871">
        <f>IF(IFERROR(LOOKUP(מרקובחצי[[#This Row],[ClientID]],קביעויות[הפלגה]),FALSE)=מרקובחצי[[#This Row],[ClientID]],1,"")</f>
        <v>1</v>
      </c>
      <c r="F871" t="str">
        <f>IF(IFERROR(LOOKUP(מרקובחצי[[#This Row],[ClientID]],סוגחציקבוע[S31]),FALSE)=מרקובחצי[[#This Row],[ClientID]],1,"")</f>
        <v/>
      </c>
      <c r="G871" t="str">
        <f>IF(IFERROR(LOOKUP(מרקובחצי[[#This Row],[ClientID]],סוגחציקבוע[S32]),FALSE)=מרקובחצי[[#This Row],[ClientID]],1,"")</f>
        <v/>
      </c>
      <c r="H871" t="str">
        <f>IF(IFERROR(LOOKUP(מרקובחצי[[#This Row],[ClientID]],סוגחציקבוע[S33]),FALSE)=מרקובחצי[[#This Row],[ClientID]],1,"")</f>
        <v/>
      </c>
      <c r="I871" t="str">
        <f>IF(IFERROR(LOOKUP(מרקובחצי[[#This Row],[ClientID]],סוגחציקבוע[S32&amp;33]),FALSE)=מרקובחצי[[#This Row],[ClientID]],1,"")</f>
        <v/>
      </c>
      <c r="J871">
        <f>IF(SUM(מרקובחצי[[#This Row],[11]:[13]])=1,מרקובחצי[[#This Row],[עד ועד]],IF(SUM(R870:T871)=1,IF(מרקובחצי[[#This Row],[עד ועד]]&lt;J870,מרקובחצי[[#This Row],[עד ועד]],J870),J870))</f>
        <v>27</v>
      </c>
      <c r="K871">
        <f>IF(SUM(מרקובחצי[[#This Row],[11]:[13]])=1,מרקובחצי[[#This Row],[עד ועד]],IF(SUM(R870:T871)=1,IF(מרקובחצי[[#This Row],[עד ועד]]&gt;K870,מרקובחצי[[#This Row],[עד ועד]],K870),K870))</f>
        <v>29</v>
      </c>
      <c r="L871" t="str">
        <f>IF(AND(SUM(מרקובחצי[[#This Row],[31]:[33]])=1,SUM(U870:W870)=0),מרקובחצי[[#This Row],[מקס]]-מרקובחצי[[#This Row],[מינ]],"")</f>
        <v/>
      </c>
      <c r="M87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871" t="str">
        <f t="shared" si="13"/>
        <v/>
      </c>
      <c r="O871" t="str">
        <f>IF(מרקובחצי[[#This Row],[קבעה הפלגה?]]=1,"",IF(AND(מרקובחצי[[#This Row],[עד ועד]]&lt;29,OR(מרקובחצי[[#This Row],[CycleNumber]]=1,AND(U870=1,OR(מרקובחצי[[#This Row],[עד ועד]]&lt;J870,מרקובחצי[[#This Row],[עד ועד]]&gt;K870)),AND(V870=1,מרקובחצי[[#This Row],[עד ועד]]&lt;J870),W870=1)),1,""))</f>
        <v/>
      </c>
      <c r="P871" t="str">
        <f>IF(מרקובחצי[[#This Row],[קבעה הפלגה?]]=1,"",IF(AND(מרקובחצי[[#This Row],[עד ועד]]&gt;28,מרקובחצי[[#This Row],[עד ועד]]&lt;32,OR(מרקובחצי[[#This Row],[CycleNumber]]=1,AND(U870=1),AND(V870=1,OR(מרקובחצי[[#This Row],[עד ועד]]&lt;J870,מרקובחצי[[#This Row],[עד ועד]]&gt;K870)),W870=1)),1,""))</f>
        <v/>
      </c>
      <c r="Q871" t="str">
        <f>IF(מרקובחצי[[#This Row],[קבעה הפלגה?]]=1,"",IF(AND(מרקובחצי[[#This Row],[עד ועד]]&gt;31,OR(מרקובחצי[[#This Row],[CycleNumber]]=1,AND(U870=1),AND(V870=1,מרקובחצי[[#This Row],[עד ועד]]&gt;K870),AND(W870=1,OR(מרקובחצי[[#This Row],[עד ועד]]&gt;K870,מרקובחצי[[#This Row],[עד ועד]]&lt;J870)))),1,""))</f>
        <v/>
      </c>
      <c r="R871" t="str">
        <f>IF(מרקובחצי[[#This Row],[CycleNumber]]&gt;1,IF(AND(O870=1,מרקובחצי[[#This Row],[עד ועד]]&lt;29),1,""),"")</f>
        <v/>
      </c>
      <c r="S871" t="str">
        <f>IF(מרקובחצי[[#This Row],[CycleNumber]]&gt;1,IF(OR(AND(O870=1,מרקובחצי[[#This Row],[עד ועד]]&gt;28),AND(P870=1),AND(Q870=1,מרקובחצי[[#This Row],[עד ועד]]&lt;32)),1,""),"")</f>
        <v/>
      </c>
      <c r="T871" t="str">
        <f>IF(מרקובחצי[[#This Row],[CycleNumber]]&gt;1,IF(AND(Q870=1,מרקובחצי[[#This Row],[עד ועד]]&gt;31),1,""),"")</f>
        <v/>
      </c>
      <c r="U871" t="str">
        <f>IF(מרקובחצי[[#This Row],[CycleNumber]]&gt;1,IF(AND(R870=1,מרקובחצי[[#This Row],[עד ועד]]&lt;29),1,IF(AND(U870=1,NOT(OR(מרקובחצי[[#This Row],[עד ועד]]&lt;J870,מרקובחצי[[#This Row],[עד ועד]]&gt;K870))),1,"")),"")</f>
        <v/>
      </c>
      <c r="V871" t="str">
        <f>IF(מרקובחצי[[#This Row],[CycleNumber]]&gt;1,IF(AND(SUM(R870:T870)=1,מרקובחצי[[#This Row],[עד ועד]]&gt;28,מרקובחצי[[#This Row],[עד ועד]]&lt;32),1,IF(OR(S870=1,AND(R870=1,מרקובחצי[[#This Row],[עד ועד]]&gt;28),AND(T870=1,מרקובחצי[[#This Row],[עד ועד]]&lt;32)),1,IF(AND(V870=1,NOT(OR(מרקובחצי[[#This Row],[עד ועד]]&lt;J870,מרקובחצי[[#This Row],[עד ועד]]&gt;K870))),1,""))),"")</f>
        <v/>
      </c>
      <c r="W871" t="str">
        <f>IF(מרקובחצי[[#This Row],[CycleNumber]]&gt;1,IF(AND(T870=1,מרקובחצי[[#This Row],[עד ועד]]&gt;31),1,IF(AND(W870=1,NOT(OR(מרקובחצי[[#This Row],[עד ועד]]&lt;J870,מרקובחצי[[#This Row],[עד ועד]]&gt;K870))),1,"")),"")</f>
        <v/>
      </c>
      <c r="X871" t="str">
        <f>IF(AND(מרקובחצי[[#This Row],[CycleNumber]]&lt;$B872,SUM(מרקובחצי[[#This Row],[11]],R872)=2),1,"")</f>
        <v/>
      </c>
      <c r="Y871" t="str">
        <f>IF(AND(מרקובחצי[[#This Row],[CycleNumber]]&lt;$B872,SUM(מרקובחצי[[#This Row],[11]],S872)=2),1,"")</f>
        <v/>
      </c>
      <c r="Z871" t="str">
        <f>IF(AND(מרקובחצי[[#This Row],[CycleNumber]]&lt;$B872,SUM(מרקובחצי[[#This Row],[13]],S872)=2),1,"")</f>
        <v/>
      </c>
      <c r="AA871" t="str">
        <f>IF(AND(מרקובחצי[[#This Row],[CycleNumber]]&lt;$B872,SUM(מרקובחצי[[#This Row],[13]],T872)=2),1,"")</f>
        <v/>
      </c>
      <c r="AB871" t="str">
        <f>IF(AND(מרקובחצי[[#This Row],[CycleNumber]]&lt;$B872,SUM(מרקובחצי[[#This Row],[21]],U872)=2),1,"")</f>
        <v/>
      </c>
      <c r="AC871" t="str">
        <f>IF(AND(מרקובחצי[[#This Row],[CycleNumber]]&lt;$B872,SUM(מרקובחצי[[#This Row],[21]],V872)=2),1,"")</f>
        <v/>
      </c>
      <c r="AD871" t="str">
        <f>IF(AND(מרקובחצי[[#This Row],[CycleNumber]]&lt;$B872,SUM(מרקובחצי[[#This Row],[23]],V872)=2),1,"")</f>
        <v/>
      </c>
      <c r="AE871" t="str">
        <f>IF(AND(מרקובחצי[[#This Row],[CycleNumber]]&lt;$B872,SUM(מרקובחצי[[#This Row],[23]],W872)=2),1,"")</f>
        <v/>
      </c>
      <c r="AF871" t="str">
        <f>IF(AND(מרקובחצי[[#This Row],[CycleNumber]]&lt;$B872,SUM(מרקובחצי[[#This Row],[31]],O872)=2),1,"")</f>
        <v/>
      </c>
      <c r="AG871" t="str">
        <f>IF(AND(מרקובחצי[[#This Row],[CycleNumber]]&lt;$B872,SUM(מרקובחצי[[#This Row],[31]],P872)=2),1,"")</f>
        <v/>
      </c>
      <c r="AH871" t="str">
        <f>IF(AND(מרקובחצי[[#This Row],[CycleNumber]]&lt;$B872,SUM(מרקובחצי[[#This Row],[31]],Q872)=2),1,"")</f>
        <v/>
      </c>
      <c r="AI871" t="str">
        <f>IF(AND(מרקובחצי[[#This Row],[CycleNumber]]&lt;$B872,SUM(U871:U872)=2),1,"")</f>
        <v/>
      </c>
      <c r="AJ871" t="str">
        <f>IF(AND(מרקובחצי[[#This Row],[CycleNumber]]&lt;$B872,SUM(מרקובחצי[[#This Row],[32]],O872)=2),1,"")</f>
        <v/>
      </c>
      <c r="AK871" t="str">
        <f>IF(AND(מרקובחצי[[#This Row],[CycleNumber]]&lt;$B872,SUM(מרקובחצי[[#This Row],[32]],P872)=2),1,"")</f>
        <v/>
      </c>
      <c r="AL871" t="str">
        <f>IF(AND(מרקובחצי[[#This Row],[CycleNumber]]&lt;$B872,SUM(מרקובחצי[[#This Row],[32]],Q872)=2),1,"")</f>
        <v/>
      </c>
      <c r="AM871" t="str">
        <f>IF(AND(מרקובחצי[[#This Row],[CycleNumber]]&lt;$B872,SUM(V871:V872)=2),1,"")</f>
        <v/>
      </c>
      <c r="AN871" t="str">
        <f>IF(AND(מרקובחצי[[#This Row],[CycleNumber]]&lt;$B872,SUM(מרקובחצי[[#This Row],[33]],O872)=2),1,"")</f>
        <v/>
      </c>
      <c r="AO871" t="str">
        <f>IF(AND(מרקובחצי[[#This Row],[CycleNumber]]&lt;$B872,SUM(מרקובחצי[[#This Row],[33]],P872)=2),1,"")</f>
        <v/>
      </c>
      <c r="AP871" t="str">
        <f>IF(AND(מרקובחצי[[#This Row],[CycleNumber]]&lt;$B872,SUM(מרקובחצי[[#This Row],[33]],Q872)=2),1,"")</f>
        <v/>
      </c>
      <c r="AQ871" t="str">
        <f>IF(AND(מרקובחצי[[#This Row],[CycleNumber]]&lt;$B872,SUM(W871:W872)=2),1,"")</f>
        <v/>
      </c>
      <c r="AR871" t="str">
        <f>IF(AND(מרקובחצי[[#This Row],[CycleNumber]]&lt;$B872,SUM(מרקובחצי[[#This Row],[12]],S872)=2),1,"")</f>
        <v/>
      </c>
      <c r="AS871" t="str">
        <f>IF(AND(מרקובחצי[[#This Row],[CycleNumber]]&lt;$B872,SUM(מרקובחצי[[#This Row],[22]],V872)=2),1,"")</f>
        <v/>
      </c>
      <c r="AT871" s="3">
        <f>SUM(מרקובחצי[[#This Row],[11]:[33]])</f>
        <v>0</v>
      </c>
    </row>
    <row r="872" spans="1:46" ht="15.6" x14ac:dyDescent="0.25">
      <c r="A872" s="19" t="s">
        <v>80</v>
      </c>
      <c r="B872" s="19">
        <v>1</v>
      </c>
      <c r="C872">
        <v>27</v>
      </c>
      <c r="D872" s="19">
        <f>מרקובחצי[[#This Row],[LengthofCycle]]+1</f>
        <v>28</v>
      </c>
      <c r="E872" t="str">
        <f>IF(IFERROR(LOOKUP(מרקובחצי[[#This Row],[ClientID]],קביעויות[הפלגה]),FALSE)=מרקובחצי[[#This Row],[ClientID]],1,"")</f>
        <v/>
      </c>
      <c r="F872" t="str">
        <f>IF(IFERROR(LOOKUP(מרקובחצי[[#This Row],[ClientID]],סוגחציקבוע[S31]),FALSE)=מרקובחצי[[#This Row],[ClientID]],1,"")</f>
        <v/>
      </c>
      <c r="G872">
        <f>IF(IFERROR(LOOKUP(מרקובחצי[[#This Row],[ClientID]],סוגחציקבוע[S32]),FALSE)=מרקובחצי[[#This Row],[ClientID]],1,"")</f>
        <v>1</v>
      </c>
      <c r="H872" t="str">
        <f>IF(IFERROR(LOOKUP(מרקובחצי[[#This Row],[ClientID]],סוגחציקבוע[S33]),FALSE)=מרקובחצי[[#This Row],[ClientID]],1,"")</f>
        <v/>
      </c>
      <c r="I872" t="str">
        <f>IF(IFERROR(LOOKUP(מרקובחצי[[#This Row],[ClientID]],סוגחציקבוע[S32&amp;33]),FALSE)=מרקובחצי[[#This Row],[ClientID]],1,"")</f>
        <v/>
      </c>
      <c r="J872" s="19">
        <f>IF(SUM(מרקובחצי[[#This Row],[11]:[13]])=1,מרקובחצי[[#This Row],[עד ועד]],IF(SUM(R871:T872)=1,IF(מרקובחצי[[#This Row],[עד ועד]]&lt;J871,מרקובחצי[[#This Row],[עד ועד]],J871),J871))</f>
        <v>28</v>
      </c>
      <c r="K872" s="19">
        <f>IF(SUM(מרקובחצי[[#This Row],[11]:[13]])=1,מרקובחצי[[#This Row],[עד ועד]],IF(SUM(R871:T872)=1,IF(מרקובחצי[[#This Row],[עד ועד]]&gt;K871,מרקובחצי[[#This Row],[עד ועד]],K871),K871))</f>
        <v>28</v>
      </c>
      <c r="L872" s="19" t="str">
        <f>IF(AND(SUM(מרקובחצי[[#This Row],[31]:[33]])=1,SUM(U871:W871)=0),מרקובחצי[[#This Row],[מקס]]-מרקובחצי[[#This Row],[מינ]],"")</f>
        <v/>
      </c>
      <c r="M87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872" s="19" t="str">
        <f t="shared" si="13"/>
        <v/>
      </c>
      <c r="O872" s="19">
        <f>IF(מרקובחצי[[#This Row],[קבעה הפלגה?]]=1,"",IF(AND(מרקובחצי[[#This Row],[עד ועד]]&lt;29,OR(מרקובחצי[[#This Row],[CycleNumber]]=1,AND(U871=1,OR(מרקובחצי[[#This Row],[עד ועד]]&lt;J871,מרקובחצי[[#This Row],[עד ועד]]&gt;K871)),AND(V871=1,מרקובחצי[[#This Row],[עד ועד]]&lt;J871),W871=1)),1,""))</f>
        <v>1</v>
      </c>
      <c r="P872" s="19" t="str">
        <f>IF(מרקובחצי[[#This Row],[קבעה הפלגה?]]=1,"",IF(AND(מרקובחצי[[#This Row],[עד ועד]]&gt;28,מרקובחצי[[#This Row],[עד ועד]]&lt;32,OR(מרקובחצי[[#This Row],[CycleNumber]]=1,AND(U871=1),AND(V871=1,OR(מרקובחצי[[#This Row],[עד ועד]]&lt;J871,מרקובחצי[[#This Row],[עד ועד]]&gt;K871)),W871=1)),1,""))</f>
        <v/>
      </c>
      <c r="Q872" s="19" t="str">
        <f>IF(מרקובחצי[[#This Row],[קבעה הפלגה?]]=1,"",IF(AND(מרקובחצי[[#This Row],[עד ועד]]&gt;31,OR(מרקובחצי[[#This Row],[CycleNumber]]=1,AND(U871=1),AND(V871=1,מרקובחצי[[#This Row],[עד ועד]]&gt;K871),AND(W871=1,OR(מרקובחצי[[#This Row],[עד ועד]]&gt;K871,מרקובחצי[[#This Row],[עד ועד]]&lt;J871)))),1,""))</f>
        <v/>
      </c>
      <c r="R872" s="19" t="str">
        <f>IF(מרקובחצי[[#This Row],[CycleNumber]]&gt;1,IF(AND(O871=1,מרקובחצי[[#This Row],[עד ועד]]&lt;29),1,""),"")</f>
        <v/>
      </c>
      <c r="S872" s="19" t="str">
        <f>IF(מרקובחצי[[#This Row],[CycleNumber]]&gt;1,IF(OR(AND(O871=1,מרקובחצי[[#This Row],[עד ועד]]&gt;28),AND(P871=1),AND(Q871=1,מרקובחצי[[#This Row],[עד ועד]]&lt;32)),1,""),"")</f>
        <v/>
      </c>
      <c r="T872" s="19" t="str">
        <f>IF(מרקובחצי[[#This Row],[CycleNumber]]&gt;1,IF(AND(Q871=1,מרקובחצי[[#This Row],[עד ועד]]&gt;31),1,""),"")</f>
        <v/>
      </c>
      <c r="U872" s="19" t="str">
        <f>IF(מרקובחצי[[#This Row],[CycleNumber]]&gt;1,IF(AND(R871=1,מרקובחצי[[#This Row],[עד ועד]]&lt;29),1,IF(AND(U871=1,NOT(OR(מרקובחצי[[#This Row],[עד ועד]]&lt;J871,מרקובחצי[[#This Row],[עד ועד]]&gt;K871))),1,"")),"")</f>
        <v/>
      </c>
      <c r="V872" s="19" t="str">
        <f>IF(מרקובחצי[[#This Row],[CycleNumber]]&gt;1,IF(AND(SUM(R871:T871)=1,מרקובחצי[[#This Row],[עד ועד]]&gt;28,מרקובחצי[[#This Row],[עד ועד]]&lt;32),1,IF(OR(S871=1,AND(R871=1,מרקובחצי[[#This Row],[עד ועד]]&gt;28),AND(T871=1,מרקובחצי[[#This Row],[עד ועד]]&lt;32)),1,IF(AND(V871=1,NOT(OR(מרקובחצי[[#This Row],[עד ועד]]&lt;J871,מרקובחצי[[#This Row],[עד ועד]]&gt;K871))),1,""))),"")</f>
        <v/>
      </c>
      <c r="W872" s="19" t="str">
        <f>IF(מרקובחצי[[#This Row],[CycleNumber]]&gt;1,IF(AND(T871=1,מרקובחצי[[#This Row],[עד ועד]]&gt;31),1,IF(AND(W871=1,NOT(OR(מרקובחצי[[#This Row],[עד ועד]]&lt;J871,מרקובחצי[[#This Row],[עד ועד]]&gt;K871))),1,"")),"")</f>
        <v/>
      </c>
      <c r="X872" s="19">
        <f>IF(AND(מרקובחצי[[#This Row],[CycleNumber]]&lt;$B873,SUM(מרקובחצי[[#This Row],[11]],R873)=2),1,"")</f>
        <v>1</v>
      </c>
      <c r="Y872" s="19" t="str">
        <f>IF(AND(מרקובחצי[[#This Row],[CycleNumber]]&lt;$B873,SUM(מרקובחצי[[#This Row],[11]],S873)=2),1,"")</f>
        <v/>
      </c>
      <c r="Z872" s="19" t="str">
        <f>IF(AND(מרקובחצי[[#This Row],[CycleNumber]]&lt;$B873,SUM(מרקובחצי[[#This Row],[13]],S873)=2),1,"")</f>
        <v/>
      </c>
      <c r="AA872" s="19" t="str">
        <f>IF(AND(מרקובחצי[[#This Row],[CycleNumber]]&lt;$B873,SUM(מרקובחצי[[#This Row],[13]],T873)=2),1,"")</f>
        <v/>
      </c>
      <c r="AB872" s="19" t="str">
        <f>IF(AND(מרקובחצי[[#This Row],[CycleNumber]]&lt;$B873,SUM(מרקובחצי[[#This Row],[21]],U873)=2),1,"")</f>
        <v/>
      </c>
      <c r="AC872" s="19" t="str">
        <f>IF(AND(מרקובחצי[[#This Row],[CycleNumber]]&lt;$B873,SUM(מרקובחצי[[#This Row],[21]],V873)=2),1,"")</f>
        <v/>
      </c>
      <c r="AD872" s="19" t="str">
        <f>IF(AND(מרקובחצי[[#This Row],[CycleNumber]]&lt;$B873,SUM(מרקובחצי[[#This Row],[23]],V873)=2),1,"")</f>
        <v/>
      </c>
      <c r="AE872" s="19" t="str">
        <f>IF(AND(מרקובחצי[[#This Row],[CycleNumber]]&lt;$B873,SUM(מרקובחצי[[#This Row],[23]],W873)=2),1,"")</f>
        <v/>
      </c>
      <c r="AF872" s="19" t="str">
        <f>IF(AND(מרקובחצי[[#This Row],[CycleNumber]]&lt;$B873,SUM(מרקובחצי[[#This Row],[31]],O873)=2),1,"")</f>
        <v/>
      </c>
      <c r="AG872" s="19" t="str">
        <f>IF(AND(מרקובחצי[[#This Row],[CycleNumber]]&lt;$B873,SUM(מרקובחצי[[#This Row],[31]],P873)=2),1,"")</f>
        <v/>
      </c>
      <c r="AH872" s="19" t="str">
        <f>IF(AND(מרקובחצי[[#This Row],[CycleNumber]]&lt;$B873,SUM(מרקובחצי[[#This Row],[31]],Q873)=2),1,"")</f>
        <v/>
      </c>
      <c r="AI872" s="19" t="str">
        <f>IF(AND(מרקובחצי[[#This Row],[CycleNumber]]&lt;$B873,SUM(U872:U873)=2),1,"")</f>
        <v/>
      </c>
      <c r="AJ872" s="19" t="str">
        <f>IF(AND(מרקובחצי[[#This Row],[CycleNumber]]&lt;$B873,SUM(מרקובחצי[[#This Row],[32]],O873)=2),1,"")</f>
        <v/>
      </c>
      <c r="AK872" s="19" t="str">
        <f>IF(AND(מרקובחצי[[#This Row],[CycleNumber]]&lt;$B873,SUM(מרקובחצי[[#This Row],[32]],P873)=2),1,"")</f>
        <v/>
      </c>
      <c r="AL872" s="19" t="str">
        <f>IF(AND(מרקובחצי[[#This Row],[CycleNumber]]&lt;$B873,SUM(מרקובחצי[[#This Row],[32]],Q873)=2),1,"")</f>
        <v/>
      </c>
      <c r="AM872" s="19" t="str">
        <f>IF(AND(מרקובחצי[[#This Row],[CycleNumber]]&lt;$B873,SUM(V872:V873)=2),1,"")</f>
        <v/>
      </c>
      <c r="AN872" s="19" t="str">
        <f>IF(AND(מרקובחצי[[#This Row],[CycleNumber]]&lt;$B873,SUM(מרקובחצי[[#This Row],[33]],O873)=2),1,"")</f>
        <v/>
      </c>
      <c r="AO872" s="19" t="str">
        <f>IF(AND(מרקובחצי[[#This Row],[CycleNumber]]&lt;$B873,SUM(מרקובחצי[[#This Row],[33]],P873)=2),1,"")</f>
        <v/>
      </c>
      <c r="AP872" s="19" t="str">
        <f>IF(AND(מרקובחצי[[#This Row],[CycleNumber]]&lt;$B873,SUM(מרקובחצי[[#This Row],[33]],Q873)=2),1,"")</f>
        <v/>
      </c>
      <c r="AQ872" s="19" t="str">
        <f>IF(AND(מרקובחצי[[#This Row],[CycleNumber]]&lt;$B873,SUM(W872:W873)=2),1,"")</f>
        <v/>
      </c>
      <c r="AR872" s="19" t="str">
        <f>IF(AND(מרקובחצי[[#This Row],[CycleNumber]]&lt;$B873,SUM(מרקובחצי[[#This Row],[12]],S873)=2),1,"")</f>
        <v/>
      </c>
      <c r="AS872" s="19" t="str">
        <f>IF(AND(מרקובחצי[[#This Row],[CycleNumber]]&lt;$B873,SUM(מרקובחצי[[#This Row],[22]],V873)=2),1,"")</f>
        <v/>
      </c>
      <c r="AT872" s="21">
        <f>SUM(מרקובחצי[[#This Row],[11]:[33]])</f>
        <v>1</v>
      </c>
    </row>
    <row r="873" spans="1:46" ht="15.6" x14ac:dyDescent="0.25">
      <c r="A873" s="19" t="s">
        <v>80</v>
      </c>
      <c r="B873" s="19">
        <v>2</v>
      </c>
      <c r="C873">
        <v>25</v>
      </c>
      <c r="D873" s="19">
        <f>מרקובחצי[[#This Row],[LengthofCycle]]+1</f>
        <v>26</v>
      </c>
      <c r="E873" t="str">
        <f>IF(IFERROR(LOOKUP(מרקובחצי[[#This Row],[ClientID]],קביעויות[הפלגה]),FALSE)=מרקובחצי[[#This Row],[ClientID]],1,"")</f>
        <v/>
      </c>
      <c r="F873" t="str">
        <f>IF(IFERROR(LOOKUP(מרקובחצי[[#This Row],[ClientID]],סוגחציקבוע[S31]),FALSE)=מרקובחצי[[#This Row],[ClientID]],1,"")</f>
        <v/>
      </c>
      <c r="G873">
        <f>IF(IFERROR(LOOKUP(מרקובחצי[[#This Row],[ClientID]],סוגחציקבוע[S32]),FALSE)=מרקובחצי[[#This Row],[ClientID]],1,"")</f>
        <v>1</v>
      </c>
      <c r="H873" t="str">
        <f>IF(IFERROR(LOOKUP(מרקובחצי[[#This Row],[ClientID]],סוגחציקבוע[S33]),FALSE)=מרקובחצי[[#This Row],[ClientID]],1,"")</f>
        <v/>
      </c>
      <c r="I873" t="str">
        <f>IF(IFERROR(LOOKUP(מרקובחצי[[#This Row],[ClientID]],סוגחציקבוע[S32&amp;33]),FALSE)=מרקובחצי[[#This Row],[ClientID]],1,"")</f>
        <v/>
      </c>
      <c r="J873" s="19">
        <f>IF(SUM(מרקובחצי[[#This Row],[11]:[13]])=1,מרקובחצי[[#This Row],[עד ועד]],IF(SUM(R872:T873)=1,IF(מרקובחצי[[#This Row],[עד ועד]]&lt;J872,מרקובחצי[[#This Row],[עד ועד]],J872),J872))</f>
        <v>26</v>
      </c>
      <c r="K873" s="19">
        <f>IF(SUM(מרקובחצי[[#This Row],[11]:[13]])=1,מרקובחצי[[#This Row],[עד ועד]],IF(SUM(R872:T873)=1,IF(מרקובחצי[[#This Row],[עד ועד]]&gt;K872,מרקובחצי[[#This Row],[עד ועד]],K872),K872))</f>
        <v>28</v>
      </c>
      <c r="L873" s="19" t="str">
        <f>IF(AND(SUM(מרקובחצי[[#This Row],[31]:[33]])=1,SUM(U872:W872)=0),מרקובחצי[[#This Row],[מקס]]-מרקובחצי[[#This Row],[מינ]],"")</f>
        <v/>
      </c>
      <c r="M87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873" s="19" t="str">
        <f t="shared" si="13"/>
        <v>S11</v>
      </c>
      <c r="O873" s="19" t="str">
        <f>IF(מרקובחצי[[#This Row],[קבעה הפלגה?]]=1,"",IF(AND(מרקובחצי[[#This Row],[עד ועד]]&lt;29,OR(מרקובחצי[[#This Row],[CycleNumber]]=1,AND(U872=1,OR(מרקובחצי[[#This Row],[עד ועד]]&lt;J872,מרקובחצי[[#This Row],[עד ועד]]&gt;K872)),AND(V872=1,מרקובחצי[[#This Row],[עד ועד]]&lt;J872),W872=1)),1,""))</f>
        <v/>
      </c>
      <c r="P873" s="19" t="str">
        <f>IF(מרקובחצי[[#This Row],[קבעה הפלגה?]]=1,"",IF(AND(מרקובחצי[[#This Row],[עד ועד]]&gt;28,מרקובחצי[[#This Row],[עד ועד]]&lt;32,OR(מרקובחצי[[#This Row],[CycleNumber]]=1,AND(U872=1),AND(V872=1,OR(מרקובחצי[[#This Row],[עד ועד]]&lt;J872,מרקובחצי[[#This Row],[עד ועד]]&gt;K872)),W872=1)),1,""))</f>
        <v/>
      </c>
      <c r="Q873" s="19" t="str">
        <f>IF(מרקובחצי[[#This Row],[קבעה הפלגה?]]=1,"",IF(AND(מרקובחצי[[#This Row],[עד ועד]]&gt;31,OR(מרקובחצי[[#This Row],[CycleNumber]]=1,AND(U872=1),AND(V872=1,מרקובחצי[[#This Row],[עד ועד]]&gt;K872),AND(W872=1,OR(מרקובחצי[[#This Row],[עד ועד]]&gt;K872,מרקובחצי[[#This Row],[עד ועד]]&lt;J872)))),1,""))</f>
        <v/>
      </c>
      <c r="R873" s="19">
        <f>IF(מרקובחצי[[#This Row],[CycleNumber]]&gt;1,IF(AND(O872=1,מרקובחצי[[#This Row],[עד ועד]]&lt;29),1,""),"")</f>
        <v>1</v>
      </c>
      <c r="S873" s="19" t="str">
        <f>IF(מרקובחצי[[#This Row],[CycleNumber]]&gt;1,IF(OR(AND(O872=1,מרקובחצי[[#This Row],[עד ועד]]&gt;28),AND(P872=1),AND(Q872=1,מרקובחצי[[#This Row],[עד ועד]]&lt;32)),1,""),"")</f>
        <v/>
      </c>
      <c r="T873" s="19" t="str">
        <f>IF(מרקובחצי[[#This Row],[CycleNumber]]&gt;1,IF(AND(Q872=1,מרקובחצי[[#This Row],[עד ועד]]&gt;31),1,""),"")</f>
        <v/>
      </c>
      <c r="U873" s="19" t="str">
        <f>IF(מרקובחצי[[#This Row],[CycleNumber]]&gt;1,IF(AND(R872=1,מרקובחצי[[#This Row],[עד ועד]]&lt;29),1,IF(AND(U872=1,NOT(OR(מרקובחצי[[#This Row],[עד ועד]]&lt;J872,מרקובחצי[[#This Row],[עד ועד]]&gt;K872))),1,"")),"")</f>
        <v/>
      </c>
      <c r="V873" s="19" t="str">
        <f>IF(מרקובחצי[[#This Row],[CycleNumber]]&gt;1,IF(AND(SUM(R872:T872)=1,מרקובחצי[[#This Row],[עד ועד]]&gt;28,מרקובחצי[[#This Row],[עד ועד]]&lt;32),1,IF(OR(S872=1,AND(R872=1,מרקובחצי[[#This Row],[עד ועד]]&gt;28),AND(T872=1,מרקובחצי[[#This Row],[עד ועד]]&lt;32)),1,IF(AND(V872=1,NOT(OR(מרקובחצי[[#This Row],[עד ועד]]&lt;J872,מרקובחצי[[#This Row],[עד ועד]]&gt;K872))),1,""))),"")</f>
        <v/>
      </c>
      <c r="W873" s="19" t="str">
        <f>IF(מרקובחצי[[#This Row],[CycleNumber]]&gt;1,IF(AND(T872=1,מרקובחצי[[#This Row],[עד ועד]]&gt;31),1,IF(AND(W872=1,NOT(OR(מרקובחצי[[#This Row],[עד ועד]]&lt;J872,מרקובחצי[[#This Row],[עד ועד]]&gt;K872))),1,"")),"")</f>
        <v/>
      </c>
      <c r="X873" s="19" t="str">
        <f>IF(AND(מרקובחצי[[#This Row],[CycleNumber]]&lt;$B874,SUM(מרקובחצי[[#This Row],[11]],R874)=2),1,"")</f>
        <v/>
      </c>
      <c r="Y873" s="19" t="str">
        <f>IF(AND(מרקובחצי[[#This Row],[CycleNumber]]&lt;$B874,SUM(מרקובחצי[[#This Row],[11]],S874)=2),1,"")</f>
        <v/>
      </c>
      <c r="Z873" s="19" t="str">
        <f>IF(AND(מרקובחצי[[#This Row],[CycleNumber]]&lt;$B874,SUM(מרקובחצי[[#This Row],[13]],S874)=2),1,"")</f>
        <v/>
      </c>
      <c r="AA873" s="19" t="str">
        <f>IF(AND(מרקובחצי[[#This Row],[CycleNumber]]&lt;$B874,SUM(מרקובחצי[[#This Row],[13]],T874)=2),1,"")</f>
        <v/>
      </c>
      <c r="AB873" s="19" t="str">
        <f>IF(AND(מרקובחצי[[#This Row],[CycleNumber]]&lt;$B874,SUM(מרקובחצי[[#This Row],[21]],U874)=2),1,"")</f>
        <v/>
      </c>
      <c r="AC873" s="19">
        <f>IF(AND(מרקובחצי[[#This Row],[CycleNumber]]&lt;$B874,SUM(מרקובחצי[[#This Row],[21]],V874)=2),1,"")</f>
        <v>1</v>
      </c>
      <c r="AD873" s="19" t="str">
        <f>IF(AND(מרקובחצי[[#This Row],[CycleNumber]]&lt;$B874,SUM(מרקובחצי[[#This Row],[23]],V874)=2),1,"")</f>
        <v/>
      </c>
      <c r="AE873" s="19" t="str">
        <f>IF(AND(מרקובחצי[[#This Row],[CycleNumber]]&lt;$B874,SUM(מרקובחצי[[#This Row],[23]],W874)=2),1,"")</f>
        <v/>
      </c>
      <c r="AF873" s="19" t="str">
        <f>IF(AND(מרקובחצי[[#This Row],[CycleNumber]]&lt;$B874,SUM(מרקובחצי[[#This Row],[31]],O874)=2),1,"")</f>
        <v/>
      </c>
      <c r="AG873" s="19" t="str">
        <f>IF(AND(מרקובחצי[[#This Row],[CycleNumber]]&lt;$B874,SUM(מרקובחצי[[#This Row],[31]],P874)=2),1,"")</f>
        <v/>
      </c>
      <c r="AH873" s="19" t="str">
        <f>IF(AND(מרקובחצי[[#This Row],[CycleNumber]]&lt;$B874,SUM(מרקובחצי[[#This Row],[31]],Q874)=2),1,"")</f>
        <v/>
      </c>
      <c r="AI873" s="19" t="str">
        <f>IF(AND(מרקובחצי[[#This Row],[CycleNumber]]&lt;$B874,SUM(U873:U874)=2),1,"")</f>
        <v/>
      </c>
      <c r="AJ873" s="19" t="str">
        <f>IF(AND(מרקובחצי[[#This Row],[CycleNumber]]&lt;$B874,SUM(מרקובחצי[[#This Row],[32]],O874)=2),1,"")</f>
        <v/>
      </c>
      <c r="AK873" s="19" t="str">
        <f>IF(AND(מרקובחצי[[#This Row],[CycleNumber]]&lt;$B874,SUM(מרקובחצי[[#This Row],[32]],P874)=2),1,"")</f>
        <v/>
      </c>
      <c r="AL873" s="19" t="str">
        <f>IF(AND(מרקובחצי[[#This Row],[CycleNumber]]&lt;$B874,SUM(מרקובחצי[[#This Row],[32]],Q874)=2),1,"")</f>
        <v/>
      </c>
      <c r="AM873" s="19" t="str">
        <f>IF(AND(מרקובחצי[[#This Row],[CycleNumber]]&lt;$B874,SUM(V873:V874)=2),1,"")</f>
        <v/>
      </c>
      <c r="AN873" s="19" t="str">
        <f>IF(AND(מרקובחצי[[#This Row],[CycleNumber]]&lt;$B874,SUM(מרקובחצי[[#This Row],[33]],O874)=2),1,"")</f>
        <v/>
      </c>
      <c r="AO873" s="19" t="str">
        <f>IF(AND(מרקובחצי[[#This Row],[CycleNumber]]&lt;$B874,SUM(מרקובחצי[[#This Row],[33]],P874)=2),1,"")</f>
        <v/>
      </c>
      <c r="AP873" s="19" t="str">
        <f>IF(AND(מרקובחצי[[#This Row],[CycleNumber]]&lt;$B874,SUM(מרקובחצי[[#This Row],[33]],Q874)=2),1,"")</f>
        <v/>
      </c>
      <c r="AQ873" s="19" t="str">
        <f>IF(AND(מרקובחצי[[#This Row],[CycleNumber]]&lt;$B874,SUM(W873:W874)=2),1,"")</f>
        <v/>
      </c>
      <c r="AR873" s="19" t="str">
        <f>IF(AND(מרקובחצי[[#This Row],[CycleNumber]]&lt;$B874,SUM(מרקובחצי[[#This Row],[12]],S874)=2),1,"")</f>
        <v/>
      </c>
      <c r="AS873" s="19" t="str">
        <f>IF(AND(מרקובחצי[[#This Row],[CycleNumber]]&lt;$B874,SUM(מרקובחצי[[#This Row],[22]],V874)=2),1,"")</f>
        <v/>
      </c>
      <c r="AT873" s="21">
        <f>SUM(מרקובחצי[[#This Row],[11]:[33]])</f>
        <v>1</v>
      </c>
    </row>
    <row r="874" spans="1:46" ht="15.6" x14ac:dyDescent="0.25">
      <c r="A874" s="19" t="s">
        <v>80</v>
      </c>
      <c r="B874" s="19">
        <v>3</v>
      </c>
      <c r="C874">
        <v>31</v>
      </c>
      <c r="D874" s="19">
        <f>מרקובחצי[[#This Row],[LengthofCycle]]+1</f>
        <v>32</v>
      </c>
      <c r="E874" t="str">
        <f>IF(IFERROR(LOOKUP(מרקובחצי[[#This Row],[ClientID]],קביעויות[הפלגה]),FALSE)=מרקובחצי[[#This Row],[ClientID]],1,"")</f>
        <v/>
      </c>
      <c r="F874" t="str">
        <f>IF(IFERROR(LOOKUP(מרקובחצי[[#This Row],[ClientID]],סוגחציקבוע[S31]),FALSE)=מרקובחצי[[#This Row],[ClientID]],1,"")</f>
        <v/>
      </c>
      <c r="G874">
        <f>IF(IFERROR(LOOKUP(מרקובחצי[[#This Row],[ClientID]],סוגחציקבוע[S32]),FALSE)=מרקובחצי[[#This Row],[ClientID]],1,"")</f>
        <v>1</v>
      </c>
      <c r="H874" t="str">
        <f>IF(IFERROR(LOOKUP(מרקובחצי[[#This Row],[ClientID]],סוגחציקבוע[S33]),FALSE)=מרקובחצי[[#This Row],[ClientID]],1,"")</f>
        <v/>
      </c>
      <c r="I874" t="str">
        <f>IF(IFERROR(LOOKUP(מרקובחצי[[#This Row],[ClientID]],סוגחציקבוע[S32&amp;33]),FALSE)=מרקובחצי[[#This Row],[ClientID]],1,"")</f>
        <v/>
      </c>
      <c r="J874" s="19">
        <f>IF(SUM(מרקובחצי[[#This Row],[11]:[13]])=1,מרקובחצי[[#This Row],[עד ועד]],IF(SUM(R873:T874)=1,IF(מרקובחצי[[#This Row],[עד ועד]]&lt;J873,מרקובחצי[[#This Row],[עד ועד]],J873),J873))</f>
        <v>26</v>
      </c>
      <c r="K874" s="19">
        <f>IF(SUM(מרקובחצי[[#This Row],[11]:[13]])=1,מרקובחצי[[#This Row],[עד ועד]],IF(SUM(R873:T874)=1,IF(מרקובחצי[[#This Row],[עד ועד]]&gt;K873,מרקובחצי[[#This Row],[עד ועד]],K873),K873))</f>
        <v>32</v>
      </c>
      <c r="L874" s="19">
        <f>IF(AND(SUM(מרקובחצי[[#This Row],[31]:[33]])=1,SUM(U873:W873)=0),מרקובחצי[[#This Row],[מקס]]-מרקובחצי[[#This Row],[מינ]],"")</f>
        <v>6</v>
      </c>
      <c r="M87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74" s="19" t="str">
        <f t="shared" si="13"/>
        <v>S21</v>
      </c>
      <c r="O874" s="19" t="str">
        <f>IF(מרקובחצי[[#This Row],[קבעה הפלגה?]]=1,"",IF(AND(מרקובחצי[[#This Row],[עד ועד]]&lt;29,OR(מרקובחצי[[#This Row],[CycleNumber]]=1,AND(U873=1,OR(מרקובחצי[[#This Row],[עד ועד]]&lt;J873,מרקובחצי[[#This Row],[עד ועד]]&gt;K873)),AND(V873=1,מרקובחצי[[#This Row],[עד ועד]]&lt;J873),W873=1)),1,""))</f>
        <v/>
      </c>
      <c r="P874" s="19" t="str">
        <f>IF(מרקובחצי[[#This Row],[קבעה הפלגה?]]=1,"",IF(AND(מרקובחצי[[#This Row],[עד ועד]]&gt;28,מרקובחצי[[#This Row],[עד ועד]]&lt;32,OR(מרקובחצי[[#This Row],[CycleNumber]]=1,AND(U873=1),AND(V873=1,OR(מרקובחצי[[#This Row],[עד ועד]]&lt;J873,מרקובחצי[[#This Row],[עד ועד]]&gt;K873)),W873=1)),1,""))</f>
        <v/>
      </c>
      <c r="Q874" s="19" t="str">
        <f>IF(מרקובחצי[[#This Row],[קבעה הפלגה?]]=1,"",IF(AND(מרקובחצי[[#This Row],[עד ועד]]&gt;31,OR(מרקובחצי[[#This Row],[CycleNumber]]=1,AND(U873=1),AND(V873=1,מרקובחצי[[#This Row],[עד ועד]]&gt;K873),AND(W873=1,OR(מרקובחצי[[#This Row],[עד ועד]]&gt;K873,מרקובחצי[[#This Row],[עד ועד]]&lt;J873)))),1,""))</f>
        <v/>
      </c>
      <c r="R874" s="19" t="str">
        <f>IF(מרקובחצי[[#This Row],[CycleNumber]]&gt;1,IF(AND(O873=1,מרקובחצי[[#This Row],[עד ועד]]&lt;29),1,""),"")</f>
        <v/>
      </c>
      <c r="S874" s="19" t="str">
        <f>IF(מרקובחצי[[#This Row],[CycleNumber]]&gt;1,IF(OR(AND(O873=1,מרקובחצי[[#This Row],[עד ועד]]&gt;28),AND(P873=1),AND(Q873=1,מרקובחצי[[#This Row],[עד ועד]]&lt;32)),1,""),"")</f>
        <v/>
      </c>
      <c r="T874" s="19" t="str">
        <f>IF(מרקובחצי[[#This Row],[CycleNumber]]&gt;1,IF(AND(Q873=1,מרקובחצי[[#This Row],[עד ועד]]&gt;31),1,""),"")</f>
        <v/>
      </c>
      <c r="U874" s="19" t="str">
        <f>IF(מרקובחצי[[#This Row],[CycleNumber]]&gt;1,IF(AND(R873=1,מרקובחצי[[#This Row],[עד ועד]]&lt;29),1,IF(AND(U873=1,NOT(OR(מרקובחצי[[#This Row],[עד ועד]]&lt;J873,מרקובחצי[[#This Row],[עד ועד]]&gt;K873))),1,"")),"")</f>
        <v/>
      </c>
      <c r="V874" s="19">
        <f>IF(מרקובחצי[[#This Row],[CycleNumber]]&gt;1,IF(AND(SUM(R873:T873)=1,מרקובחצי[[#This Row],[עד ועד]]&gt;28,מרקובחצי[[#This Row],[עד ועד]]&lt;32),1,IF(OR(S873=1,AND(R873=1,מרקובחצי[[#This Row],[עד ועד]]&gt;28),AND(T873=1,מרקובחצי[[#This Row],[עד ועד]]&lt;32)),1,IF(AND(V873=1,NOT(OR(מרקובחצי[[#This Row],[עד ועד]]&lt;J873,מרקובחצי[[#This Row],[עד ועד]]&gt;K873))),1,""))),"")</f>
        <v>1</v>
      </c>
      <c r="W874" s="19" t="str">
        <f>IF(מרקובחצי[[#This Row],[CycleNumber]]&gt;1,IF(AND(T873=1,מרקובחצי[[#This Row],[עד ועד]]&gt;31),1,IF(AND(W873=1,NOT(OR(מרקובחצי[[#This Row],[עד ועד]]&lt;J873,מרקובחצי[[#This Row],[עד ועד]]&gt;K873))),1,"")),"")</f>
        <v/>
      </c>
      <c r="X874" s="19" t="str">
        <f>IF(AND(מרקובחצי[[#This Row],[CycleNumber]]&lt;$B875,SUM(מרקובחצי[[#This Row],[11]],R875)=2),1,"")</f>
        <v/>
      </c>
      <c r="Y874" s="19" t="str">
        <f>IF(AND(מרקובחצי[[#This Row],[CycleNumber]]&lt;$B875,SUM(מרקובחצי[[#This Row],[11]],S875)=2),1,"")</f>
        <v/>
      </c>
      <c r="Z874" s="19" t="str">
        <f>IF(AND(מרקובחצי[[#This Row],[CycleNumber]]&lt;$B875,SUM(מרקובחצי[[#This Row],[13]],S875)=2),1,"")</f>
        <v/>
      </c>
      <c r="AA874" s="19" t="str">
        <f>IF(AND(מרקובחצי[[#This Row],[CycleNumber]]&lt;$B875,SUM(מרקובחצי[[#This Row],[13]],T875)=2),1,"")</f>
        <v/>
      </c>
      <c r="AB874" s="19" t="str">
        <f>IF(AND(מרקובחצי[[#This Row],[CycleNumber]]&lt;$B875,SUM(מרקובחצי[[#This Row],[21]],U875)=2),1,"")</f>
        <v/>
      </c>
      <c r="AC874" s="19" t="str">
        <f>IF(AND(מרקובחצי[[#This Row],[CycleNumber]]&lt;$B875,SUM(מרקובחצי[[#This Row],[21]],V875)=2),1,"")</f>
        <v/>
      </c>
      <c r="AD874" s="19" t="str">
        <f>IF(AND(מרקובחצי[[#This Row],[CycleNumber]]&lt;$B875,SUM(מרקובחצי[[#This Row],[23]],V875)=2),1,"")</f>
        <v/>
      </c>
      <c r="AE874" s="19" t="str">
        <f>IF(AND(מרקובחצי[[#This Row],[CycleNumber]]&lt;$B875,SUM(מרקובחצי[[#This Row],[23]],W875)=2),1,"")</f>
        <v/>
      </c>
      <c r="AF874" s="19" t="str">
        <f>IF(AND(מרקובחצי[[#This Row],[CycleNumber]]&lt;$B875,SUM(מרקובחצי[[#This Row],[31]],O875)=2),1,"")</f>
        <v/>
      </c>
      <c r="AG874" s="19" t="str">
        <f>IF(AND(מרקובחצי[[#This Row],[CycleNumber]]&lt;$B875,SUM(מרקובחצי[[#This Row],[31]],P875)=2),1,"")</f>
        <v/>
      </c>
      <c r="AH874" s="19" t="str">
        <f>IF(AND(מרקובחצי[[#This Row],[CycleNumber]]&lt;$B875,SUM(מרקובחצי[[#This Row],[31]],Q875)=2),1,"")</f>
        <v/>
      </c>
      <c r="AI874" s="19" t="str">
        <f>IF(AND(מרקובחצי[[#This Row],[CycleNumber]]&lt;$B875,SUM(U874:U875)=2),1,"")</f>
        <v/>
      </c>
      <c r="AJ874" s="19" t="str">
        <f>IF(AND(מרקובחצי[[#This Row],[CycleNumber]]&lt;$B875,SUM(מרקובחצי[[#This Row],[32]],O875)=2),1,"")</f>
        <v/>
      </c>
      <c r="AK874" s="19" t="str">
        <f>IF(AND(מרקובחצי[[#This Row],[CycleNumber]]&lt;$B875,SUM(מרקובחצי[[#This Row],[32]],P875)=2),1,"")</f>
        <v/>
      </c>
      <c r="AL874" s="19" t="str">
        <f>IF(AND(מרקובחצי[[#This Row],[CycleNumber]]&lt;$B875,SUM(מרקובחצי[[#This Row],[32]],Q875)=2),1,"")</f>
        <v/>
      </c>
      <c r="AM874" s="19">
        <f>IF(AND(מרקובחצי[[#This Row],[CycleNumber]]&lt;$B875,SUM(V874:V875)=2),1,"")</f>
        <v>1</v>
      </c>
      <c r="AN874" s="19" t="str">
        <f>IF(AND(מרקובחצי[[#This Row],[CycleNumber]]&lt;$B875,SUM(מרקובחצי[[#This Row],[33]],O875)=2),1,"")</f>
        <v/>
      </c>
      <c r="AO874" s="19" t="str">
        <f>IF(AND(מרקובחצי[[#This Row],[CycleNumber]]&lt;$B875,SUM(מרקובחצי[[#This Row],[33]],P875)=2),1,"")</f>
        <v/>
      </c>
      <c r="AP874" s="19" t="str">
        <f>IF(AND(מרקובחצי[[#This Row],[CycleNumber]]&lt;$B875,SUM(מרקובחצי[[#This Row],[33]],Q875)=2),1,"")</f>
        <v/>
      </c>
      <c r="AQ874" s="19" t="str">
        <f>IF(AND(מרקובחצי[[#This Row],[CycleNumber]]&lt;$B875,SUM(W874:W875)=2),1,"")</f>
        <v/>
      </c>
      <c r="AR874" s="19" t="str">
        <f>IF(AND(מרקובחצי[[#This Row],[CycleNumber]]&lt;$B875,SUM(מרקובחצי[[#This Row],[12]],S875)=2),1,"")</f>
        <v/>
      </c>
      <c r="AS874" s="19" t="str">
        <f>IF(AND(מרקובחצי[[#This Row],[CycleNumber]]&lt;$B875,SUM(מרקובחצי[[#This Row],[22]],V875)=2),1,"")</f>
        <v/>
      </c>
      <c r="AT874" s="21">
        <f>SUM(מרקובחצי[[#This Row],[11]:[33]])</f>
        <v>1</v>
      </c>
    </row>
    <row r="875" spans="1:46" ht="15.6" x14ac:dyDescent="0.25">
      <c r="A875" s="19" t="s">
        <v>80</v>
      </c>
      <c r="B875" s="19">
        <v>4</v>
      </c>
      <c r="C875">
        <v>25</v>
      </c>
      <c r="D875" s="19">
        <f>מרקובחצי[[#This Row],[LengthofCycle]]+1</f>
        <v>26</v>
      </c>
      <c r="E875" t="str">
        <f>IF(IFERROR(LOOKUP(מרקובחצי[[#This Row],[ClientID]],קביעויות[הפלגה]),FALSE)=מרקובחצי[[#This Row],[ClientID]],1,"")</f>
        <v/>
      </c>
      <c r="F875" t="str">
        <f>IF(IFERROR(LOOKUP(מרקובחצי[[#This Row],[ClientID]],סוגחציקבוע[S31]),FALSE)=מרקובחצי[[#This Row],[ClientID]],1,"")</f>
        <v/>
      </c>
      <c r="G875">
        <f>IF(IFERROR(LOOKUP(מרקובחצי[[#This Row],[ClientID]],סוגחציקבוע[S32]),FALSE)=מרקובחצי[[#This Row],[ClientID]],1,"")</f>
        <v>1</v>
      </c>
      <c r="H875" t="str">
        <f>IF(IFERROR(LOOKUP(מרקובחצי[[#This Row],[ClientID]],סוגחציקבוע[S33]),FALSE)=מרקובחצי[[#This Row],[ClientID]],1,"")</f>
        <v/>
      </c>
      <c r="I875" t="str">
        <f>IF(IFERROR(LOOKUP(מרקובחצי[[#This Row],[ClientID]],סוגחציקבוע[S32&amp;33]),FALSE)=מרקובחצי[[#This Row],[ClientID]],1,"")</f>
        <v/>
      </c>
      <c r="J875" s="19">
        <f>IF(SUM(מרקובחצי[[#This Row],[11]:[13]])=1,מרקובחצי[[#This Row],[עד ועד]],IF(SUM(R874:T875)=1,IF(מרקובחצי[[#This Row],[עד ועד]]&lt;J874,מרקובחצי[[#This Row],[עד ועד]],J874),J874))</f>
        <v>26</v>
      </c>
      <c r="K875" s="19">
        <f>IF(SUM(מרקובחצי[[#This Row],[11]:[13]])=1,מרקובחצי[[#This Row],[עד ועד]],IF(SUM(R874:T875)=1,IF(מרקובחצי[[#This Row],[עד ועד]]&gt;K874,מרקובחצי[[#This Row],[עד ועד]],K874),K874))</f>
        <v>32</v>
      </c>
      <c r="L875" s="19" t="str">
        <f>IF(AND(SUM(מרקובחצי[[#This Row],[31]:[33]])=1,SUM(U874:W874)=0),מרקובחצי[[#This Row],[מקס]]-מרקובחצי[[#This Row],[מינ]],"")</f>
        <v/>
      </c>
      <c r="M87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75" s="19" t="str">
        <f t="shared" si="13"/>
        <v>S32</v>
      </c>
      <c r="O875" s="19" t="str">
        <f>IF(מרקובחצי[[#This Row],[קבעה הפלגה?]]=1,"",IF(AND(מרקובחצי[[#This Row],[עד ועד]]&lt;29,OR(מרקובחצי[[#This Row],[CycleNumber]]=1,AND(U874=1,OR(מרקובחצי[[#This Row],[עד ועד]]&lt;J874,מרקובחצי[[#This Row],[עד ועד]]&gt;K874)),AND(V874=1,מרקובחצי[[#This Row],[עד ועד]]&lt;J874),W874=1)),1,""))</f>
        <v/>
      </c>
      <c r="P875" s="19" t="str">
        <f>IF(מרקובחצי[[#This Row],[קבעה הפלגה?]]=1,"",IF(AND(מרקובחצי[[#This Row],[עד ועד]]&gt;28,מרקובחצי[[#This Row],[עד ועד]]&lt;32,OR(מרקובחצי[[#This Row],[CycleNumber]]=1,AND(U874=1),AND(V874=1,OR(מרקובחצי[[#This Row],[עד ועד]]&lt;J874,מרקובחצי[[#This Row],[עד ועד]]&gt;K874)),W874=1)),1,""))</f>
        <v/>
      </c>
      <c r="Q875" s="19" t="str">
        <f>IF(מרקובחצי[[#This Row],[קבעה הפלגה?]]=1,"",IF(AND(מרקובחצי[[#This Row],[עד ועד]]&gt;31,OR(מרקובחצי[[#This Row],[CycleNumber]]=1,AND(U874=1),AND(V874=1,מרקובחצי[[#This Row],[עד ועד]]&gt;K874),AND(W874=1,OR(מרקובחצי[[#This Row],[עד ועד]]&gt;K874,מרקובחצי[[#This Row],[עד ועד]]&lt;J874)))),1,""))</f>
        <v/>
      </c>
      <c r="R875" s="19" t="str">
        <f>IF(מרקובחצי[[#This Row],[CycleNumber]]&gt;1,IF(AND(O874=1,מרקובחצי[[#This Row],[עד ועד]]&lt;29),1,""),"")</f>
        <v/>
      </c>
      <c r="S875" s="19" t="str">
        <f>IF(מרקובחצי[[#This Row],[CycleNumber]]&gt;1,IF(OR(AND(O874=1,מרקובחצי[[#This Row],[עד ועד]]&gt;28),AND(P874=1),AND(Q874=1,מרקובחצי[[#This Row],[עד ועד]]&lt;32)),1,""),"")</f>
        <v/>
      </c>
      <c r="T875" s="19" t="str">
        <f>IF(מרקובחצי[[#This Row],[CycleNumber]]&gt;1,IF(AND(Q874=1,מרקובחצי[[#This Row],[עד ועד]]&gt;31),1,""),"")</f>
        <v/>
      </c>
      <c r="U875" s="19" t="str">
        <f>IF(מרקובחצי[[#This Row],[CycleNumber]]&gt;1,IF(AND(R874=1,מרקובחצי[[#This Row],[עד ועד]]&lt;29),1,IF(AND(U874=1,NOT(OR(מרקובחצי[[#This Row],[עד ועד]]&lt;J874,מרקובחצי[[#This Row],[עד ועד]]&gt;K874))),1,"")),"")</f>
        <v/>
      </c>
      <c r="V875" s="19">
        <f>IF(מרקובחצי[[#This Row],[CycleNumber]]&gt;1,IF(AND(SUM(R874:T874)=1,מרקובחצי[[#This Row],[עד ועד]]&gt;28,מרקובחצי[[#This Row],[עד ועד]]&lt;32),1,IF(OR(S874=1,AND(R874=1,מרקובחצי[[#This Row],[עד ועד]]&gt;28),AND(T874=1,מרקובחצי[[#This Row],[עד ועד]]&lt;32)),1,IF(AND(V874=1,NOT(OR(מרקובחצי[[#This Row],[עד ועד]]&lt;J874,מרקובחצי[[#This Row],[עד ועד]]&gt;K874))),1,""))),"")</f>
        <v>1</v>
      </c>
      <c r="W875" s="19" t="str">
        <f>IF(מרקובחצי[[#This Row],[CycleNumber]]&gt;1,IF(AND(T874=1,מרקובחצי[[#This Row],[עד ועד]]&gt;31),1,IF(AND(W874=1,NOT(OR(מרקובחצי[[#This Row],[עד ועד]]&lt;J874,מרקובחצי[[#This Row],[עד ועד]]&gt;K874))),1,"")),"")</f>
        <v/>
      </c>
      <c r="X875" s="19" t="str">
        <f>IF(AND(מרקובחצי[[#This Row],[CycleNumber]]&lt;$B876,SUM(מרקובחצי[[#This Row],[11]],R876)=2),1,"")</f>
        <v/>
      </c>
      <c r="Y875" s="19" t="str">
        <f>IF(AND(מרקובחצי[[#This Row],[CycleNumber]]&lt;$B876,SUM(מרקובחצי[[#This Row],[11]],S876)=2),1,"")</f>
        <v/>
      </c>
      <c r="Z875" s="19" t="str">
        <f>IF(AND(מרקובחצי[[#This Row],[CycleNumber]]&lt;$B876,SUM(מרקובחצי[[#This Row],[13]],S876)=2),1,"")</f>
        <v/>
      </c>
      <c r="AA875" s="19" t="str">
        <f>IF(AND(מרקובחצי[[#This Row],[CycleNumber]]&lt;$B876,SUM(מרקובחצי[[#This Row],[13]],T876)=2),1,"")</f>
        <v/>
      </c>
      <c r="AB875" s="19" t="str">
        <f>IF(AND(מרקובחצי[[#This Row],[CycleNumber]]&lt;$B876,SUM(מרקובחצי[[#This Row],[21]],U876)=2),1,"")</f>
        <v/>
      </c>
      <c r="AC875" s="19" t="str">
        <f>IF(AND(מרקובחצי[[#This Row],[CycleNumber]]&lt;$B876,SUM(מרקובחצי[[#This Row],[21]],V876)=2),1,"")</f>
        <v/>
      </c>
      <c r="AD875" s="19" t="str">
        <f>IF(AND(מרקובחצי[[#This Row],[CycleNumber]]&lt;$B876,SUM(מרקובחצי[[#This Row],[23]],V876)=2),1,"")</f>
        <v/>
      </c>
      <c r="AE875" s="19" t="str">
        <f>IF(AND(מרקובחצי[[#This Row],[CycleNumber]]&lt;$B876,SUM(מרקובחצי[[#This Row],[23]],W876)=2),1,"")</f>
        <v/>
      </c>
      <c r="AF875" s="19" t="str">
        <f>IF(AND(מרקובחצי[[#This Row],[CycleNumber]]&lt;$B876,SUM(מרקובחצי[[#This Row],[31]],O876)=2),1,"")</f>
        <v/>
      </c>
      <c r="AG875" s="19" t="str">
        <f>IF(AND(מרקובחצי[[#This Row],[CycleNumber]]&lt;$B876,SUM(מרקובחצי[[#This Row],[31]],P876)=2),1,"")</f>
        <v/>
      </c>
      <c r="AH875" s="19" t="str">
        <f>IF(AND(מרקובחצי[[#This Row],[CycleNumber]]&lt;$B876,SUM(מרקובחצי[[#This Row],[31]],Q876)=2),1,"")</f>
        <v/>
      </c>
      <c r="AI875" s="19" t="str">
        <f>IF(AND(מרקובחצי[[#This Row],[CycleNumber]]&lt;$B876,SUM(U875:U876)=2),1,"")</f>
        <v/>
      </c>
      <c r="AJ875" s="19" t="str">
        <f>IF(AND(מרקובחצי[[#This Row],[CycleNumber]]&lt;$B876,SUM(מרקובחצי[[#This Row],[32]],O876)=2),1,"")</f>
        <v/>
      </c>
      <c r="AK875" s="19" t="str">
        <f>IF(AND(מרקובחצי[[#This Row],[CycleNumber]]&lt;$B876,SUM(מרקובחצי[[#This Row],[32]],P876)=2),1,"")</f>
        <v/>
      </c>
      <c r="AL875" s="19" t="str">
        <f>IF(AND(מרקובחצי[[#This Row],[CycleNumber]]&lt;$B876,SUM(מרקובחצי[[#This Row],[32]],Q876)=2),1,"")</f>
        <v/>
      </c>
      <c r="AM875" s="19">
        <f>IF(AND(מרקובחצי[[#This Row],[CycleNumber]]&lt;$B876,SUM(V875:V876)=2),1,"")</f>
        <v>1</v>
      </c>
      <c r="AN875" s="19" t="str">
        <f>IF(AND(מרקובחצי[[#This Row],[CycleNumber]]&lt;$B876,SUM(מרקובחצי[[#This Row],[33]],O876)=2),1,"")</f>
        <v/>
      </c>
      <c r="AO875" s="19" t="str">
        <f>IF(AND(מרקובחצי[[#This Row],[CycleNumber]]&lt;$B876,SUM(מרקובחצי[[#This Row],[33]],P876)=2),1,"")</f>
        <v/>
      </c>
      <c r="AP875" s="19" t="str">
        <f>IF(AND(מרקובחצי[[#This Row],[CycleNumber]]&lt;$B876,SUM(מרקובחצי[[#This Row],[33]],Q876)=2),1,"")</f>
        <v/>
      </c>
      <c r="AQ875" s="19" t="str">
        <f>IF(AND(מרקובחצי[[#This Row],[CycleNumber]]&lt;$B876,SUM(W875:W876)=2),1,"")</f>
        <v/>
      </c>
      <c r="AR875" s="19" t="str">
        <f>IF(AND(מרקובחצי[[#This Row],[CycleNumber]]&lt;$B876,SUM(מרקובחצי[[#This Row],[12]],S876)=2),1,"")</f>
        <v/>
      </c>
      <c r="AS875" s="19" t="str">
        <f>IF(AND(מרקובחצי[[#This Row],[CycleNumber]]&lt;$B876,SUM(מרקובחצי[[#This Row],[22]],V876)=2),1,"")</f>
        <v/>
      </c>
      <c r="AT875" s="21">
        <f>SUM(מרקובחצי[[#This Row],[11]:[33]])</f>
        <v>1</v>
      </c>
    </row>
    <row r="876" spans="1:46" ht="15.6" x14ac:dyDescent="0.25">
      <c r="A876" s="19" t="s">
        <v>80</v>
      </c>
      <c r="B876" s="19">
        <v>5</v>
      </c>
      <c r="C876">
        <v>26</v>
      </c>
      <c r="D876" s="19">
        <f>מרקובחצי[[#This Row],[LengthofCycle]]+1</f>
        <v>27</v>
      </c>
      <c r="E876" t="str">
        <f>IF(IFERROR(LOOKUP(מרקובחצי[[#This Row],[ClientID]],קביעויות[הפלגה]),FALSE)=מרקובחצי[[#This Row],[ClientID]],1,"")</f>
        <v/>
      </c>
      <c r="F876" t="str">
        <f>IF(IFERROR(LOOKUP(מרקובחצי[[#This Row],[ClientID]],סוגחציקבוע[S31]),FALSE)=מרקובחצי[[#This Row],[ClientID]],1,"")</f>
        <v/>
      </c>
      <c r="G876">
        <f>IF(IFERROR(LOOKUP(מרקובחצי[[#This Row],[ClientID]],סוגחציקבוע[S32]),FALSE)=מרקובחצי[[#This Row],[ClientID]],1,"")</f>
        <v>1</v>
      </c>
      <c r="H876" t="str">
        <f>IF(IFERROR(LOOKUP(מרקובחצי[[#This Row],[ClientID]],סוגחציקבוע[S33]),FALSE)=מרקובחצי[[#This Row],[ClientID]],1,"")</f>
        <v/>
      </c>
      <c r="I876" t="str">
        <f>IF(IFERROR(LOOKUP(מרקובחצי[[#This Row],[ClientID]],סוגחציקבוע[S32&amp;33]),FALSE)=מרקובחצי[[#This Row],[ClientID]],1,"")</f>
        <v/>
      </c>
      <c r="J876" s="19">
        <f>IF(SUM(מרקובחצי[[#This Row],[11]:[13]])=1,מרקובחצי[[#This Row],[עד ועד]],IF(SUM(R875:T876)=1,IF(מרקובחצי[[#This Row],[עד ועד]]&lt;J875,מרקובחצי[[#This Row],[עד ועד]],J875),J875))</f>
        <v>26</v>
      </c>
      <c r="K876" s="19">
        <f>IF(SUM(מרקובחצי[[#This Row],[11]:[13]])=1,מרקובחצי[[#This Row],[עד ועד]],IF(SUM(R875:T876)=1,IF(מרקובחצי[[#This Row],[עד ועד]]&gt;K875,מרקובחצי[[#This Row],[עד ועד]],K875),K875))</f>
        <v>32</v>
      </c>
      <c r="L876" s="19" t="str">
        <f>IF(AND(SUM(מרקובחצי[[#This Row],[31]:[33]])=1,SUM(U875:W875)=0),מרקובחצי[[#This Row],[מקס]]-מרקובחצי[[#This Row],[מינ]],"")</f>
        <v/>
      </c>
      <c r="M87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76" s="19" t="str">
        <f t="shared" si="13"/>
        <v>S32</v>
      </c>
      <c r="O876" s="19" t="str">
        <f>IF(מרקובחצי[[#This Row],[קבעה הפלגה?]]=1,"",IF(AND(מרקובחצי[[#This Row],[עד ועד]]&lt;29,OR(מרקובחצי[[#This Row],[CycleNumber]]=1,AND(U875=1,OR(מרקובחצי[[#This Row],[עד ועד]]&lt;J875,מרקובחצי[[#This Row],[עד ועד]]&gt;K875)),AND(V875=1,מרקובחצי[[#This Row],[עד ועד]]&lt;J875),W875=1)),1,""))</f>
        <v/>
      </c>
      <c r="P876" s="19" t="str">
        <f>IF(מרקובחצי[[#This Row],[קבעה הפלגה?]]=1,"",IF(AND(מרקובחצי[[#This Row],[עד ועד]]&gt;28,מרקובחצי[[#This Row],[עד ועד]]&lt;32,OR(מרקובחצי[[#This Row],[CycleNumber]]=1,AND(U875=1),AND(V875=1,OR(מרקובחצי[[#This Row],[עד ועד]]&lt;J875,מרקובחצי[[#This Row],[עד ועד]]&gt;K875)),W875=1)),1,""))</f>
        <v/>
      </c>
      <c r="Q876" s="19" t="str">
        <f>IF(מרקובחצי[[#This Row],[קבעה הפלגה?]]=1,"",IF(AND(מרקובחצי[[#This Row],[עד ועד]]&gt;31,OR(מרקובחצי[[#This Row],[CycleNumber]]=1,AND(U875=1),AND(V875=1,מרקובחצי[[#This Row],[עד ועד]]&gt;K875),AND(W875=1,OR(מרקובחצי[[#This Row],[עד ועד]]&gt;K875,מרקובחצי[[#This Row],[עד ועד]]&lt;J875)))),1,""))</f>
        <v/>
      </c>
      <c r="R876" s="19" t="str">
        <f>IF(מרקובחצי[[#This Row],[CycleNumber]]&gt;1,IF(AND(O875=1,מרקובחצי[[#This Row],[עד ועד]]&lt;29),1,""),"")</f>
        <v/>
      </c>
      <c r="S876" s="19" t="str">
        <f>IF(מרקובחצי[[#This Row],[CycleNumber]]&gt;1,IF(OR(AND(O875=1,מרקובחצי[[#This Row],[עד ועד]]&gt;28),AND(P875=1),AND(Q875=1,מרקובחצי[[#This Row],[עד ועד]]&lt;32)),1,""),"")</f>
        <v/>
      </c>
      <c r="T876" s="19" t="str">
        <f>IF(מרקובחצי[[#This Row],[CycleNumber]]&gt;1,IF(AND(Q875=1,מרקובחצי[[#This Row],[עד ועד]]&gt;31),1,""),"")</f>
        <v/>
      </c>
      <c r="U876" s="19" t="str">
        <f>IF(מרקובחצי[[#This Row],[CycleNumber]]&gt;1,IF(AND(R875=1,מרקובחצי[[#This Row],[עד ועד]]&lt;29),1,IF(AND(U875=1,NOT(OR(מרקובחצי[[#This Row],[עד ועד]]&lt;J875,מרקובחצי[[#This Row],[עד ועד]]&gt;K875))),1,"")),"")</f>
        <v/>
      </c>
      <c r="V876" s="19">
        <f>IF(מרקובחצי[[#This Row],[CycleNumber]]&gt;1,IF(AND(SUM(R875:T875)=1,מרקובחצי[[#This Row],[עד ועד]]&gt;28,מרקובחצי[[#This Row],[עד ועד]]&lt;32),1,IF(OR(S875=1,AND(R875=1,מרקובחצי[[#This Row],[עד ועד]]&gt;28),AND(T875=1,מרקובחצי[[#This Row],[עד ועד]]&lt;32)),1,IF(AND(V875=1,NOT(OR(מרקובחצי[[#This Row],[עד ועד]]&lt;J875,מרקובחצי[[#This Row],[עד ועד]]&gt;K875))),1,""))),"")</f>
        <v>1</v>
      </c>
      <c r="W876" s="19" t="str">
        <f>IF(מרקובחצי[[#This Row],[CycleNumber]]&gt;1,IF(AND(T875=1,מרקובחצי[[#This Row],[עד ועד]]&gt;31),1,IF(AND(W875=1,NOT(OR(מרקובחצי[[#This Row],[עד ועד]]&lt;J875,מרקובחצי[[#This Row],[עד ועד]]&gt;K875))),1,"")),"")</f>
        <v/>
      </c>
      <c r="X876" s="19" t="str">
        <f>IF(AND(מרקובחצי[[#This Row],[CycleNumber]]&lt;$B877,SUM(מרקובחצי[[#This Row],[11]],R877)=2),1,"")</f>
        <v/>
      </c>
      <c r="Y876" s="19" t="str">
        <f>IF(AND(מרקובחצי[[#This Row],[CycleNumber]]&lt;$B877,SUM(מרקובחצי[[#This Row],[11]],S877)=2),1,"")</f>
        <v/>
      </c>
      <c r="Z876" s="19" t="str">
        <f>IF(AND(מרקובחצי[[#This Row],[CycleNumber]]&lt;$B877,SUM(מרקובחצי[[#This Row],[13]],S877)=2),1,"")</f>
        <v/>
      </c>
      <c r="AA876" s="19" t="str">
        <f>IF(AND(מרקובחצי[[#This Row],[CycleNumber]]&lt;$B877,SUM(מרקובחצי[[#This Row],[13]],T877)=2),1,"")</f>
        <v/>
      </c>
      <c r="AB876" s="19" t="str">
        <f>IF(AND(מרקובחצי[[#This Row],[CycleNumber]]&lt;$B877,SUM(מרקובחצי[[#This Row],[21]],U877)=2),1,"")</f>
        <v/>
      </c>
      <c r="AC876" s="19" t="str">
        <f>IF(AND(מרקובחצי[[#This Row],[CycleNumber]]&lt;$B877,SUM(מרקובחצי[[#This Row],[21]],V877)=2),1,"")</f>
        <v/>
      </c>
      <c r="AD876" s="19" t="str">
        <f>IF(AND(מרקובחצי[[#This Row],[CycleNumber]]&lt;$B877,SUM(מרקובחצי[[#This Row],[23]],V877)=2),1,"")</f>
        <v/>
      </c>
      <c r="AE876" s="19" t="str">
        <f>IF(AND(מרקובחצי[[#This Row],[CycleNumber]]&lt;$B877,SUM(מרקובחצי[[#This Row],[23]],W877)=2),1,"")</f>
        <v/>
      </c>
      <c r="AF876" s="19" t="str">
        <f>IF(AND(מרקובחצי[[#This Row],[CycleNumber]]&lt;$B877,SUM(מרקובחצי[[#This Row],[31]],O877)=2),1,"")</f>
        <v/>
      </c>
      <c r="AG876" s="19" t="str">
        <f>IF(AND(מרקובחצי[[#This Row],[CycleNumber]]&lt;$B877,SUM(מרקובחצי[[#This Row],[31]],P877)=2),1,"")</f>
        <v/>
      </c>
      <c r="AH876" s="19" t="str">
        <f>IF(AND(מרקובחצי[[#This Row],[CycleNumber]]&lt;$B877,SUM(מרקובחצי[[#This Row],[31]],Q877)=2),1,"")</f>
        <v/>
      </c>
      <c r="AI876" s="19" t="str">
        <f>IF(AND(מרקובחצי[[#This Row],[CycleNumber]]&lt;$B877,SUM(U876:U877)=2),1,"")</f>
        <v/>
      </c>
      <c r="AJ876" s="19" t="str">
        <f>IF(AND(מרקובחצי[[#This Row],[CycleNumber]]&lt;$B877,SUM(מרקובחצי[[#This Row],[32]],O877)=2),1,"")</f>
        <v/>
      </c>
      <c r="AK876" s="19" t="str">
        <f>IF(AND(מרקובחצי[[#This Row],[CycleNumber]]&lt;$B877,SUM(מרקובחצי[[#This Row],[32]],P877)=2),1,"")</f>
        <v/>
      </c>
      <c r="AL876" s="19" t="str">
        <f>IF(AND(מרקובחצי[[#This Row],[CycleNumber]]&lt;$B877,SUM(מרקובחצי[[#This Row],[32]],Q877)=2),1,"")</f>
        <v/>
      </c>
      <c r="AM876" s="19">
        <f>IF(AND(מרקובחצי[[#This Row],[CycleNumber]]&lt;$B877,SUM(V876:V877)=2),1,"")</f>
        <v>1</v>
      </c>
      <c r="AN876" s="19" t="str">
        <f>IF(AND(מרקובחצי[[#This Row],[CycleNumber]]&lt;$B877,SUM(מרקובחצי[[#This Row],[33]],O877)=2),1,"")</f>
        <v/>
      </c>
      <c r="AO876" s="19" t="str">
        <f>IF(AND(מרקובחצי[[#This Row],[CycleNumber]]&lt;$B877,SUM(מרקובחצי[[#This Row],[33]],P877)=2),1,"")</f>
        <v/>
      </c>
      <c r="AP876" s="19" t="str">
        <f>IF(AND(מרקובחצי[[#This Row],[CycleNumber]]&lt;$B877,SUM(מרקובחצי[[#This Row],[33]],Q877)=2),1,"")</f>
        <v/>
      </c>
      <c r="AQ876" s="19" t="str">
        <f>IF(AND(מרקובחצי[[#This Row],[CycleNumber]]&lt;$B877,SUM(W876:W877)=2),1,"")</f>
        <v/>
      </c>
      <c r="AR876" s="19" t="str">
        <f>IF(AND(מרקובחצי[[#This Row],[CycleNumber]]&lt;$B877,SUM(מרקובחצי[[#This Row],[12]],S877)=2),1,"")</f>
        <v/>
      </c>
      <c r="AS876" s="19" t="str">
        <f>IF(AND(מרקובחצי[[#This Row],[CycleNumber]]&lt;$B877,SUM(מרקובחצי[[#This Row],[22]],V877)=2),1,"")</f>
        <v/>
      </c>
      <c r="AT876" s="21">
        <f>SUM(מרקובחצי[[#This Row],[11]:[33]])</f>
        <v>1</v>
      </c>
    </row>
    <row r="877" spans="1:46" ht="15.6" x14ac:dyDescent="0.25">
      <c r="A877" s="19" t="s">
        <v>80</v>
      </c>
      <c r="B877" s="19">
        <v>6</v>
      </c>
      <c r="C877">
        <v>27</v>
      </c>
      <c r="D877" s="19">
        <f>מרקובחצי[[#This Row],[LengthofCycle]]+1</f>
        <v>28</v>
      </c>
      <c r="E877" t="str">
        <f>IF(IFERROR(LOOKUP(מרקובחצי[[#This Row],[ClientID]],קביעויות[הפלגה]),FALSE)=מרקובחצי[[#This Row],[ClientID]],1,"")</f>
        <v/>
      </c>
      <c r="F877" t="str">
        <f>IF(IFERROR(LOOKUP(מרקובחצי[[#This Row],[ClientID]],סוגחציקבוע[S31]),FALSE)=מרקובחצי[[#This Row],[ClientID]],1,"")</f>
        <v/>
      </c>
      <c r="G877">
        <f>IF(IFERROR(LOOKUP(מרקובחצי[[#This Row],[ClientID]],סוגחציקבוע[S32]),FALSE)=מרקובחצי[[#This Row],[ClientID]],1,"")</f>
        <v>1</v>
      </c>
      <c r="H877" t="str">
        <f>IF(IFERROR(LOOKUP(מרקובחצי[[#This Row],[ClientID]],סוגחציקבוע[S33]),FALSE)=מרקובחצי[[#This Row],[ClientID]],1,"")</f>
        <v/>
      </c>
      <c r="I877" t="str">
        <f>IF(IFERROR(LOOKUP(מרקובחצי[[#This Row],[ClientID]],סוגחציקבוע[S32&amp;33]),FALSE)=מרקובחצי[[#This Row],[ClientID]],1,"")</f>
        <v/>
      </c>
      <c r="J877" s="19">
        <f>IF(SUM(מרקובחצי[[#This Row],[11]:[13]])=1,מרקובחצי[[#This Row],[עד ועד]],IF(SUM(R876:T877)=1,IF(מרקובחצי[[#This Row],[עד ועד]]&lt;J876,מרקובחצי[[#This Row],[עד ועד]],J876),J876))</f>
        <v>26</v>
      </c>
      <c r="K877" s="19">
        <f>IF(SUM(מרקובחצי[[#This Row],[11]:[13]])=1,מרקובחצי[[#This Row],[עד ועד]],IF(SUM(R876:T877)=1,IF(מרקובחצי[[#This Row],[עד ועד]]&gt;K876,מרקובחצי[[#This Row],[עד ועד]],K876),K876))</f>
        <v>32</v>
      </c>
      <c r="L877" s="19" t="str">
        <f>IF(AND(SUM(מרקובחצי[[#This Row],[31]:[33]])=1,SUM(U876:W876)=0),מרקובחצי[[#This Row],[מקס]]-מרקובחצי[[#This Row],[מינ]],"")</f>
        <v/>
      </c>
      <c r="M87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77" s="19" t="str">
        <f t="shared" si="13"/>
        <v>S32</v>
      </c>
      <c r="O877" s="19" t="str">
        <f>IF(מרקובחצי[[#This Row],[קבעה הפלגה?]]=1,"",IF(AND(מרקובחצי[[#This Row],[עד ועד]]&lt;29,OR(מרקובחצי[[#This Row],[CycleNumber]]=1,AND(U876=1,OR(מרקובחצי[[#This Row],[עד ועד]]&lt;J876,מרקובחצי[[#This Row],[עד ועד]]&gt;K876)),AND(V876=1,מרקובחצי[[#This Row],[עד ועד]]&lt;J876),W876=1)),1,""))</f>
        <v/>
      </c>
      <c r="P877" s="19" t="str">
        <f>IF(מרקובחצי[[#This Row],[קבעה הפלגה?]]=1,"",IF(AND(מרקובחצי[[#This Row],[עד ועד]]&gt;28,מרקובחצי[[#This Row],[עד ועד]]&lt;32,OR(מרקובחצי[[#This Row],[CycleNumber]]=1,AND(U876=1),AND(V876=1,OR(מרקובחצי[[#This Row],[עד ועד]]&lt;J876,מרקובחצי[[#This Row],[עד ועד]]&gt;K876)),W876=1)),1,""))</f>
        <v/>
      </c>
      <c r="Q877" s="19" t="str">
        <f>IF(מרקובחצי[[#This Row],[קבעה הפלגה?]]=1,"",IF(AND(מרקובחצי[[#This Row],[עד ועד]]&gt;31,OR(מרקובחצי[[#This Row],[CycleNumber]]=1,AND(U876=1),AND(V876=1,מרקובחצי[[#This Row],[עד ועד]]&gt;K876),AND(W876=1,OR(מרקובחצי[[#This Row],[עד ועד]]&gt;K876,מרקובחצי[[#This Row],[עד ועד]]&lt;J876)))),1,""))</f>
        <v/>
      </c>
      <c r="R877" s="19" t="str">
        <f>IF(מרקובחצי[[#This Row],[CycleNumber]]&gt;1,IF(AND(O876=1,מרקובחצי[[#This Row],[עד ועד]]&lt;29),1,""),"")</f>
        <v/>
      </c>
      <c r="S877" s="19" t="str">
        <f>IF(מרקובחצי[[#This Row],[CycleNumber]]&gt;1,IF(OR(AND(O876=1,מרקובחצי[[#This Row],[עד ועד]]&gt;28),AND(P876=1),AND(Q876=1,מרקובחצי[[#This Row],[עד ועד]]&lt;32)),1,""),"")</f>
        <v/>
      </c>
      <c r="T877" s="19" t="str">
        <f>IF(מרקובחצי[[#This Row],[CycleNumber]]&gt;1,IF(AND(Q876=1,מרקובחצי[[#This Row],[עד ועד]]&gt;31),1,""),"")</f>
        <v/>
      </c>
      <c r="U877" s="19" t="str">
        <f>IF(מרקובחצי[[#This Row],[CycleNumber]]&gt;1,IF(AND(R876=1,מרקובחצי[[#This Row],[עד ועד]]&lt;29),1,IF(AND(U876=1,NOT(OR(מרקובחצי[[#This Row],[עד ועד]]&lt;J876,מרקובחצי[[#This Row],[עד ועד]]&gt;K876))),1,"")),"")</f>
        <v/>
      </c>
      <c r="V877" s="19">
        <f>IF(מרקובחצי[[#This Row],[CycleNumber]]&gt;1,IF(AND(SUM(R876:T876)=1,מרקובחצי[[#This Row],[עד ועד]]&gt;28,מרקובחצי[[#This Row],[עד ועד]]&lt;32),1,IF(OR(S876=1,AND(R876=1,מרקובחצי[[#This Row],[עד ועד]]&gt;28),AND(T876=1,מרקובחצי[[#This Row],[עד ועד]]&lt;32)),1,IF(AND(V876=1,NOT(OR(מרקובחצי[[#This Row],[עד ועד]]&lt;J876,מרקובחצי[[#This Row],[עד ועד]]&gt;K876))),1,""))),"")</f>
        <v>1</v>
      </c>
      <c r="W877" s="19" t="str">
        <f>IF(מרקובחצי[[#This Row],[CycleNumber]]&gt;1,IF(AND(T876=1,מרקובחצי[[#This Row],[עד ועד]]&gt;31),1,IF(AND(W876=1,NOT(OR(מרקובחצי[[#This Row],[עד ועד]]&lt;J876,מרקובחצי[[#This Row],[עד ועד]]&gt;K876))),1,"")),"")</f>
        <v/>
      </c>
      <c r="X877" s="19" t="str">
        <f>IF(AND(מרקובחצי[[#This Row],[CycleNumber]]&lt;$B878,SUM(מרקובחצי[[#This Row],[11]],R878)=2),1,"")</f>
        <v/>
      </c>
      <c r="Y877" s="19" t="str">
        <f>IF(AND(מרקובחצי[[#This Row],[CycleNumber]]&lt;$B878,SUM(מרקובחצי[[#This Row],[11]],S878)=2),1,"")</f>
        <v/>
      </c>
      <c r="Z877" s="19" t="str">
        <f>IF(AND(מרקובחצי[[#This Row],[CycleNumber]]&lt;$B878,SUM(מרקובחצי[[#This Row],[13]],S878)=2),1,"")</f>
        <v/>
      </c>
      <c r="AA877" s="19" t="str">
        <f>IF(AND(מרקובחצי[[#This Row],[CycleNumber]]&lt;$B878,SUM(מרקובחצי[[#This Row],[13]],T878)=2),1,"")</f>
        <v/>
      </c>
      <c r="AB877" s="19" t="str">
        <f>IF(AND(מרקובחצי[[#This Row],[CycleNumber]]&lt;$B878,SUM(מרקובחצי[[#This Row],[21]],U878)=2),1,"")</f>
        <v/>
      </c>
      <c r="AC877" s="19" t="str">
        <f>IF(AND(מרקובחצי[[#This Row],[CycleNumber]]&lt;$B878,SUM(מרקובחצי[[#This Row],[21]],V878)=2),1,"")</f>
        <v/>
      </c>
      <c r="AD877" s="19" t="str">
        <f>IF(AND(מרקובחצי[[#This Row],[CycleNumber]]&lt;$B878,SUM(מרקובחצי[[#This Row],[23]],V878)=2),1,"")</f>
        <v/>
      </c>
      <c r="AE877" s="19" t="str">
        <f>IF(AND(מרקובחצי[[#This Row],[CycleNumber]]&lt;$B878,SUM(מרקובחצי[[#This Row],[23]],W878)=2),1,"")</f>
        <v/>
      </c>
      <c r="AF877" s="19" t="str">
        <f>IF(AND(מרקובחצי[[#This Row],[CycleNumber]]&lt;$B878,SUM(מרקובחצי[[#This Row],[31]],O878)=2),1,"")</f>
        <v/>
      </c>
      <c r="AG877" s="19" t="str">
        <f>IF(AND(מרקובחצי[[#This Row],[CycleNumber]]&lt;$B878,SUM(מרקובחצי[[#This Row],[31]],P878)=2),1,"")</f>
        <v/>
      </c>
      <c r="AH877" s="19" t="str">
        <f>IF(AND(מרקובחצי[[#This Row],[CycleNumber]]&lt;$B878,SUM(מרקובחצי[[#This Row],[31]],Q878)=2),1,"")</f>
        <v/>
      </c>
      <c r="AI877" s="19" t="str">
        <f>IF(AND(מרקובחצי[[#This Row],[CycleNumber]]&lt;$B878,SUM(U877:U878)=2),1,"")</f>
        <v/>
      </c>
      <c r="AJ877" s="19" t="str">
        <f>IF(AND(מרקובחצי[[#This Row],[CycleNumber]]&lt;$B878,SUM(מרקובחצי[[#This Row],[32]],O878)=2),1,"")</f>
        <v/>
      </c>
      <c r="AK877" s="19" t="str">
        <f>IF(AND(מרקובחצי[[#This Row],[CycleNumber]]&lt;$B878,SUM(מרקובחצי[[#This Row],[32]],P878)=2),1,"")</f>
        <v/>
      </c>
      <c r="AL877" s="19" t="str">
        <f>IF(AND(מרקובחצי[[#This Row],[CycleNumber]]&lt;$B878,SUM(מרקובחצי[[#This Row],[32]],Q878)=2),1,"")</f>
        <v/>
      </c>
      <c r="AM877" s="19">
        <f>IF(AND(מרקובחצי[[#This Row],[CycleNumber]]&lt;$B878,SUM(V877:V878)=2),1,"")</f>
        <v>1</v>
      </c>
      <c r="AN877" s="19" t="str">
        <f>IF(AND(מרקובחצי[[#This Row],[CycleNumber]]&lt;$B878,SUM(מרקובחצי[[#This Row],[33]],O878)=2),1,"")</f>
        <v/>
      </c>
      <c r="AO877" s="19" t="str">
        <f>IF(AND(מרקובחצי[[#This Row],[CycleNumber]]&lt;$B878,SUM(מרקובחצי[[#This Row],[33]],P878)=2),1,"")</f>
        <v/>
      </c>
      <c r="AP877" s="19" t="str">
        <f>IF(AND(מרקובחצי[[#This Row],[CycleNumber]]&lt;$B878,SUM(מרקובחצי[[#This Row],[33]],Q878)=2),1,"")</f>
        <v/>
      </c>
      <c r="AQ877" s="19" t="str">
        <f>IF(AND(מרקובחצי[[#This Row],[CycleNumber]]&lt;$B878,SUM(W877:W878)=2),1,"")</f>
        <v/>
      </c>
      <c r="AR877" s="19" t="str">
        <f>IF(AND(מרקובחצי[[#This Row],[CycleNumber]]&lt;$B878,SUM(מרקובחצי[[#This Row],[12]],S878)=2),1,"")</f>
        <v/>
      </c>
      <c r="AS877" s="19" t="str">
        <f>IF(AND(מרקובחצי[[#This Row],[CycleNumber]]&lt;$B878,SUM(מרקובחצי[[#This Row],[22]],V878)=2),1,"")</f>
        <v/>
      </c>
      <c r="AT877" s="21">
        <f>SUM(מרקובחצי[[#This Row],[11]:[33]])</f>
        <v>1</v>
      </c>
    </row>
    <row r="878" spans="1:46" ht="15.6" x14ac:dyDescent="0.25">
      <c r="A878" s="19" t="s">
        <v>80</v>
      </c>
      <c r="B878" s="19">
        <v>7</v>
      </c>
      <c r="C878">
        <v>28</v>
      </c>
      <c r="D878" s="19">
        <f>מרקובחצי[[#This Row],[LengthofCycle]]+1</f>
        <v>29</v>
      </c>
      <c r="E878" t="str">
        <f>IF(IFERROR(LOOKUP(מרקובחצי[[#This Row],[ClientID]],קביעויות[הפלגה]),FALSE)=מרקובחצי[[#This Row],[ClientID]],1,"")</f>
        <v/>
      </c>
      <c r="F878" t="str">
        <f>IF(IFERROR(LOOKUP(מרקובחצי[[#This Row],[ClientID]],סוגחציקבוע[S31]),FALSE)=מרקובחצי[[#This Row],[ClientID]],1,"")</f>
        <v/>
      </c>
      <c r="G878">
        <f>IF(IFERROR(LOOKUP(מרקובחצי[[#This Row],[ClientID]],סוגחציקבוע[S32]),FALSE)=מרקובחצי[[#This Row],[ClientID]],1,"")</f>
        <v>1</v>
      </c>
      <c r="H878" t="str">
        <f>IF(IFERROR(LOOKUP(מרקובחצי[[#This Row],[ClientID]],סוגחציקבוע[S33]),FALSE)=מרקובחצי[[#This Row],[ClientID]],1,"")</f>
        <v/>
      </c>
      <c r="I878" t="str">
        <f>IF(IFERROR(LOOKUP(מרקובחצי[[#This Row],[ClientID]],סוגחציקבוע[S32&amp;33]),FALSE)=מרקובחצי[[#This Row],[ClientID]],1,"")</f>
        <v/>
      </c>
      <c r="J878" s="19">
        <f>IF(SUM(מרקובחצי[[#This Row],[11]:[13]])=1,מרקובחצי[[#This Row],[עד ועד]],IF(SUM(R877:T878)=1,IF(מרקובחצי[[#This Row],[עד ועד]]&lt;J877,מרקובחצי[[#This Row],[עד ועד]],J877),J877))</f>
        <v>26</v>
      </c>
      <c r="K878" s="19">
        <f>IF(SUM(מרקובחצי[[#This Row],[11]:[13]])=1,מרקובחצי[[#This Row],[עד ועד]],IF(SUM(R877:T878)=1,IF(מרקובחצי[[#This Row],[עד ועד]]&gt;K877,מרקובחצי[[#This Row],[עד ועד]],K877),K877))</f>
        <v>32</v>
      </c>
      <c r="L878" s="19" t="str">
        <f>IF(AND(SUM(מרקובחצי[[#This Row],[31]:[33]])=1,SUM(U877:W877)=0),מרקובחצי[[#This Row],[מקס]]-מרקובחצי[[#This Row],[מינ]],"")</f>
        <v/>
      </c>
      <c r="M87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78" s="19" t="str">
        <f t="shared" si="13"/>
        <v>S32</v>
      </c>
      <c r="O878" s="19" t="str">
        <f>IF(מרקובחצי[[#This Row],[קבעה הפלגה?]]=1,"",IF(AND(מרקובחצי[[#This Row],[עד ועד]]&lt;29,OR(מרקובחצי[[#This Row],[CycleNumber]]=1,AND(U877=1,OR(מרקובחצי[[#This Row],[עד ועד]]&lt;J877,מרקובחצי[[#This Row],[עד ועד]]&gt;K877)),AND(V877=1,מרקובחצי[[#This Row],[עד ועד]]&lt;J877),W877=1)),1,""))</f>
        <v/>
      </c>
      <c r="P878" s="19" t="str">
        <f>IF(מרקובחצי[[#This Row],[קבעה הפלגה?]]=1,"",IF(AND(מרקובחצי[[#This Row],[עד ועד]]&gt;28,מרקובחצי[[#This Row],[עד ועד]]&lt;32,OR(מרקובחצי[[#This Row],[CycleNumber]]=1,AND(U877=1),AND(V877=1,OR(מרקובחצי[[#This Row],[עד ועד]]&lt;J877,מרקובחצי[[#This Row],[עד ועד]]&gt;K877)),W877=1)),1,""))</f>
        <v/>
      </c>
      <c r="Q878" s="19" t="str">
        <f>IF(מרקובחצי[[#This Row],[קבעה הפלגה?]]=1,"",IF(AND(מרקובחצי[[#This Row],[עד ועד]]&gt;31,OR(מרקובחצי[[#This Row],[CycleNumber]]=1,AND(U877=1),AND(V877=1,מרקובחצי[[#This Row],[עד ועד]]&gt;K877),AND(W877=1,OR(מרקובחצי[[#This Row],[עד ועד]]&gt;K877,מרקובחצי[[#This Row],[עד ועד]]&lt;J877)))),1,""))</f>
        <v/>
      </c>
      <c r="R878" s="19" t="str">
        <f>IF(מרקובחצי[[#This Row],[CycleNumber]]&gt;1,IF(AND(O877=1,מרקובחצי[[#This Row],[עד ועד]]&lt;29),1,""),"")</f>
        <v/>
      </c>
      <c r="S878" s="19" t="str">
        <f>IF(מרקובחצי[[#This Row],[CycleNumber]]&gt;1,IF(OR(AND(O877=1,מרקובחצי[[#This Row],[עד ועד]]&gt;28),AND(P877=1),AND(Q877=1,מרקובחצי[[#This Row],[עד ועד]]&lt;32)),1,""),"")</f>
        <v/>
      </c>
      <c r="T878" s="19" t="str">
        <f>IF(מרקובחצי[[#This Row],[CycleNumber]]&gt;1,IF(AND(Q877=1,מרקובחצי[[#This Row],[עד ועד]]&gt;31),1,""),"")</f>
        <v/>
      </c>
      <c r="U878" s="19" t="str">
        <f>IF(מרקובחצי[[#This Row],[CycleNumber]]&gt;1,IF(AND(R877=1,מרקובחצי[[#This Row],[עד ועד]]&lt;29),1,IF(AND(U877=1,NOT(OR(מרקובחצי[[#This Row],[עד ועד]]&lt;J877,מרקובחצי[[#This Row],[עד ועד]]&gt;K877))),1,"")),"")</f>
        <v/>
      </c>
      <c r="V878" s="19">
        <f>IF(מרקובחצי[[#This Row],[CycleNumber]]&gt;1,IF(AND(SUM(R877:T877)=1,מרקובחצי[[#This Row],[עד ועד]]&gt;28,מרקובחצי[[#This Row],[עד ועד]]&lt;32),1,IF(OR(S877=1,AND(R877=1,מרקובחצי[[#This Row],[עד ועד]]&gt;28),AND(T877=1,מרקובחצי[[#This Row],[עד ועד]]&lt;32)),1,IF(AND(V877=1,NOT(OR(מרקובחצי[[#This Row],[עד ועד]]&lt;J877,מרקובחצי[[#This Row],[עד ועד]]&gt;K877))),1,""))),"")</f>
        <v>1</v>
      </c>
      <c r="W878" s="19" t="str">
        <f>IF(מרקובחצי[[#This Row],[CycleNumber]]&gt;1,IF(AND(T877=1,מרקובחצי[[#This Row],[עד ועד]]&gt;31),1,IF(AND(W877=1,NOT(OR(מרקובחצי[[#This Row],[עד ועד]]&lt;J877,מרקובחצי[[#This Row],[עד ועד]]&gt;K877))),1,"")),"")</f>
        <v/>
      </c>
      <c r="X878" s="19" t="str">
        <f>IF(AND(מרקובחצי[[#This Row],[CycleNumber]]&lt;$B879,SUM(מרקובחצי[[#This Row],[11]],R879)=2),1,"")</f>
        <v/>
      </c>
      <c r="Y878" s="19" t="str">
        <f>IF(AND(מרקובחצי[[#This Row],[CycleNumber]]&lt;$B879,SUM(מרקובחצי[[#This Row],[11]],S879)=2),1,"")</f>
        <v/>
      </c>
      <c r="Z878" s="19" t="str">
        <f>IF(AND(מרקובחצי[[#This Row],[CycleNumber]]&lt;$B879,SUM(מרקובחצי[[#This Row],[13]],S879)=2),1,"")</f>
        <v/>
      </c>
      <c r="AA878" s="19" t="str">
        <f>IF(AND(מרקובחצי[[#This Row],[CycleNumber]]&lt;$B879,SUM(מרקובחצי[[#This Row],[13]],T879)=2),1,"")</f>
        <v/>
      </c>
      <c r="AB878" s="19" t="str">
        <f>IF(AND(מרקובחצי[[#This Row],[CycleNumber]]&lt;$B879,SUM(מרקובחצי[[#This Row],[21]],U879)=2),1,"")</f>
        <v/>
      </c>
      <c r="AC878" s="19" t="str">
        <f>IF(AND(מרקובחצי[[#This Row],[CycleNumber]]&lt;$B879,SUM(מרקובחצי[[#This Row],[21]],V879)=2),1,"")</f>
        <v/>
      </c>
      <c r="AD878" s="19" t="str">
        <f>IF(AND(מרקובחצי[[#This Row],[CycleNumber]]&lt;$B879,SUM(מרקובחצי[[#This Row],[23]],V879)=2),1,"")</f>
        <v/>
      </c>
      <c r="AE878" s="19" t="str">
        <f>IF(AND(מרקובחצי[[#This Row],[CycleNumber]]&lt;$B879,SUM(מרקובחצי[[#This Row],[23]],W879)=2),1,"")</f>
        <v/>
      </c>
      <c r="AF878" s="19" t="str">
        <f>IF(AND(מרקובחצי[[#This Row],[CycleNumber]]&lt;$B879,SUM(מרקובחצי[[#This Row],[31]],O879)=2),1,"")</f>
        <v/>
      </c>
      <c r="AG878" s="19" t="str">
        <f>IF(AND(מרקובחצי[[#This Row],[CycleNumber]]&lt;$B879,SUM(מרקובחצי[[#This Row],[31]],P879)=2),1,"")</f>
        <v/>
      </c>
      <c r="AH878" s="19" t="str">
        <f>IF(AND(מרקובחצי[[#This Row],[CycleNumber]]&lt;$B879,SUM(מרקובחצי[[#This Row],[31]],Q879)=2),1,"")</f>
        <v/>
      </c>
      <c r="AI878" s="19" t="str">
        <f>IF(AND(מרקובחצי[[#This Row],[CycleNumber]]&lt;$B879,SUM(U878:U879)=2),1,"")</f>
        <v/>
      </c>
      <c r="AJ878" s="19" t="str">
        <f>IF(AND(מרקובחצי[[#This Row],[CycleNumber]]&lt;$B879,SUM(מרקובחצי[[#This Row],[32]],O879)=2),1,"")</f>
        <v/>
      </c>
      <c r="AK878" s="19" t="str">
        <f>IF(AND(מרקובחצי[[#This Row],[CycleNumber]]&lt;$B879,SUM(מרקובחצי[[#This Row],[32]],P879)=2),1,"")</f>
        <v/>
      </c>
      <c r="AL878" s="19" t="str">
        <f>IF(AND(מרקובחצי[[#This Row],[CycleNumber]]&lt;$B879,SUM(מרקובחצי[[#This Row],[32]],Q879)=2),1,"")</f>
        <v/>
      </c>
      <c r="AM878" s="19">
        <f>IF(AND(מרקובחצי[[#This Row],[CycleNumber]]&lt;$B879,SUM(V878:V879)=2),1,"")</f>
        <v>1</v>
      </c>
      <c r="AN878" s="19" t="str">
        <f>IF(AND(מרקובחצי[[#This Row],[CycleNumber]]&lt;$B879,SUM(מרקובחצי[[#This Row],[33]],O879)=2),1,"")</f>
        <v/>
      </c>
      <c r="AO878" s="19" t="str">
        <f>IF(AND(מרקובחצי[[#This Row],[CycleNumber]]&lt;$B879,SUM(מרקובחצי[[#This Row],[33]],P879)=2),1,"")</f>
        <v/>
      </c>
      <c r="AP878" s="19" t="str">
        <f>IF(AND(מרקובחצי[[#This Row],[CycleNumber]]&lt;$B879,SUM(מרקובחצי[[#This Row],[33]],Q879)=2),1,"")</f>
        <v/>
      </c>
      <c r="AQ878" s="19" t="str">
        <f>IF(AND(מרקובחצי[[#This Row],[CycleNumber]]&lt;$B879,SUM(W878:W879)=2),1,"")</f>
        <v/>
      </c>
      <c r="AR878" s="19" t="str">
        <f>IF(AND(מרקובחצי[[#This Row],[CycleNumber]]&lt;$B879,SUM(מרקובחצי[[#This Row],[12]],S879)=2),1,"")</f>
        <v/>
      </c>
      <c r="AS878" s="19" t="str">
        <f>IF(AND(מרקובחצי[[#This Row],[CycleNumber]]&lt;$B879,SUM(מרקובחצי[[#This Row],[22]],V879)=2),1,"")</f>
        <v/>
      </c>
      <c r="AT878" s="21">
        <f>SUM(מרקובחצי[[#This Row],[11]:[33]])</f>
        <v>1</v>
      </c>
    </row>
    <row r="879" spans="1:46" ht="15.6" x14ac:dyDescent="0.25">
      <c r="A879" s="19" t="s">
        <v>80</v>
      </c>
      <c r="B879" s="19">
        <v>8</v>
      </c>
      <c r="C879">
        <v>25</v>
      </c>
      <c r="D879" s="19">
        <f>מרקובחצי[[#This Row],[LengthofCycle]]+1</f>
        <v>26</v>
      </c>
      <c r="E879" t="str">
        <f>IF(IFERROR(LOOKUP(מרקובחצי[[#This Row],[ClientID]],קביעויות[הפלגה]),FALSE)=מרקובחצי[[#This Row],[ClientID]],1,"")</f>
        <v/>
      </c>
      <c r="F879" t="str">
        <f>IF(IFERROR(LOOKUP(מרקובחצי[[#This Row],[ClientID]],סוגחציקבוע[S31]),FALSE)=מרקובחצי[[#This Row],[ClientID]],1,"")</f>
        <v/>
      </c>
      <c r="G879">
        <f>IF(IFERROR(LOOKUP(מרקובחצי[[#This Row],[ClientID]],סוגחציקבוע[S32]),FALSE)=מרקובחצי[[#This Row],[ClientID]],1,"")</f>
        <v>1</v>
      </c>
      <c r="H879" t="str">
        <f>IF(IFERROR(LOOKUP(מרקובחצי[[#This Row],[ClientID]],סוגחציקבוע[S33]),FALSE)=מרקובחצי[[#This Row],[ClientID]],1,"")</f>
        <v/>
      </c>
      <c r="I879" t="str">
        <f>IF(IFERROR(LOOKUP(מרקובחצי[[#This Row],[ClientID]],סוגחציקבוע[S32&amp;33]),FALSE)=מרקובחצי[[#This Row],[ClientID]],1,"")</f>
        <v/>
      </c>
      <c r="J879" s="19">
        <f>IF(SUM(מרקובחצי[[#This Row],[11]:[13]])=1,מרקובחצי[[#This Row],[עד ועד]],IF(SUM(R878:T879)=1,IF(מרקובחצי[[#This Row],[עד ועד]]&lt;J878,מרקובחצי[[#This Row],[עד ועד]],J878),J878))</f>
        <v>26</v>
      </c>
      <c r="K879" s="19">
        <f>IF(SUM(מרקובחצי[[#This Row],[11]:[13]])=1,מרקובחצי[[#This Row],[עד ועד]],IF(SUM(R878:T879)=1,IF(מרקובחצי[[#This Row],[עד ועד]]&gt;K878,מרקובחצי[[#This Row],[עד ועד]],K878),K878))</f>
        <v>32</v>
      </c>
      <c r="L879" s="19" t="str">
        <f>IF(AND(SUM(מרקובחצי[[#This Row],[31]:[33]])=1,SUM(U878:W878)=0),מרקובחצי[[#This Row],[מקס]]-מרקובחצי[[#This Row],[מינ]],"")</f>
        <v/>
      </c>
      <c r="M87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79" s="19" t="str">
        <f t="shared" si="13"/>
        <v>S32</v>
      </c>
      <c r="O879" s="19" t="str">
        <f>IF(מרקובחצי[[#This Row],[קבעה הפלגה?]]=1,"",IF(AND(מרקובחצי[[#This Row],[עד ועד]]&lt;29,OR(מרקובחצי[[#This Row],[CycleNumber]]=1,AND(U878=1,OR(מרקובחצי[[#This Row],[עד ועד]]&lt;J878,מרקובחצי[[#This Row],[עד ועד]]&gt;K878)),AND(V878=1,מרקובחצי[[#This Row],[עד ועד]]&lt;J878),W878=1)),1,""))</f>
        <v/>
      </c>
      <c r="P879" s="19" t="str">
        <f>IF(מרקובחצי[[#This Row],[קבעה הפלגה?]]=1,"",IF(AND(מרקובחצי[[#This Row],[עד ועד]]&gt;28,מרקובחצי[[#This Row],[עד ועד]]&lt;32,OR(מרקובחצי[[#This Row],[CycleNumber]]=1,AND(U878=1),AND(V878=1,OR(מרקובחצי[[#This Row],[עד ועד]]&lt;J878,מרקובחצי[[#This Row],[עד ועד]]&gt;K878)),W878=1)),1,""))</f>
        <v/>
      </c>
      <c r="Q879" s="19" t="str">
        <f>IF(מרקובחצי[[#This Row],[קבעה הפלגה?]]=1,"",IF(AND(מרקובחצי[[#This Row],[עד ועד]]&gt;31,OR(מרקובחצי[[#This Row],[CycleNumber]]=1,AND(U878=1),AND(V878=1,מרקובחצי[[#This Row],[עד ועד]]&gt;K878),AND(W878=1,OR(מרקובחצי[[#This Row],[עד ועד]]&gt;K878,מרקובחצי[[#This Row],[עד ועד]]&lt;J878)))),1,""))</f>
        <v/>
      </c>
      <c r="R879" s="19" t="str">
        <f>IF(מרקובחצי[[#This Row],[CycleNumber]]&gt;1,IF(AND(O878=1,מרקובחצי[[#This Row],[עד ועד]]&lt;29),1,""),"")</f>
        <v/>
      </c>
      <c r="S879" s="19" t="str">
        <f>IF(מרקובחצי[[#This Row],[CycleNumber]]&gt;1,IF(OR(AND(O878=1,מרקובחצי[[#This Row],[עד ועד]]&gt;28),AND(P878=1),AND(Q878=1,מרקובחצי[[#This Row],[עד ועד]]&lt;32)),1,""),"")</f>
        <v/>
      </c>
      <c r="T879" s="19" t="str">
        <f>IF(מרקובחצי[[#This Row],[CycleNumber]]&gt;1,IF(AND(Q878=1,מרקובחצי[[#This Row],[עד ועד]]&gt;31),1,""),"")</f>
        <v/>
      </c>
      <c r="U879" s="19" t="str">
        <f>IF(מרקובחצי[[#This Row],[CycleNumber]]&gt;1,IF(AND(R878=1,מרקובחצי[[#This Row],[עד ועד]]&lt;29),1,IF(AND(U878=1,NOT(OR(מרקובחצי[[#This Row],[עד ועד]]&lt;J878,מרקובחצי[[#This Row],[עד ועד]]&gt;K878))),1,"")),"")</f>
        <v/>
      </c>
      <c r="V879" s="19">
        <f>IF(מרקובחצי[[#This Row],[CycleNumber]]&gt;1,IF(AND(SUM(R878:T878)=1,מרקובחצי[[#This Row],[עד ועד]]&gt;28,מרקובחצי[[#This Row],[עד ועד]]&lt;32),1,IF(OR(S878=1,AND(R878=1,מרקובחצי[[#This Row],[עד ועד]]&gt;28),AND(T878=1,מרקובחצי[[#This Row],[עד ועד]]&lt;32)),1,IF(AND(V878=1,NOT(OR(מרקובחצי[[#This Row],[עד ועד]]&lt;J878,מרקובחצי[[#This Row],[עד ועד]]&gt;K878))),1,""))),"")</f>
        <v>1</v>
      </c>
      <c r="W879" s="19" t="str">
        <f>IF(מרקובחצי[[#This Row],[CycleNumber]]&gt;1,IF(AND(T878=1,מרקובחצי[[#This Row],[עד ועד]]&gt;31),1,IF(AND(W878=1,NOT(OR(מרקובחצי[[#This Row],[עד ועד]]&lt;J878,מרקובחצי[[#This Row],[עד ועד]]&gt;K878))),1,"")),"")</f>
        <v/>
      </c>
      <c r="X879" s="19" t="str">
        <f>IF(AND(מרקובחצי[[#This Row],[CycleNumber]]&lt;$B880,SUM(מרקובחצי[[#This Row],[11]],R880)=2),1,"")</f>
        <v/>
      </c>
      <c r="Y879" s="19" t="str">
        <f>IF(AND(מרקובחצי[[#This Row],[CycleNumber]]&lt;$B880,SUM(מרקובחצי[[#This Row],[11]],S880)=2),1,"")</f>
        <v/>
      </c>
      <c r="Z879" s="19" t="str">
        <f>IF(AND(מרקובחצי[[#This Row],[CycleNumber]]&lt;$B880,SUM(מרקובחצי[[#This Row],[13]],S880)=2),1,"")</f>
        <v/>
      </c>
      <c r="AA879" s="19" t="str">
        <f>IF(AND(מרקובחצי[[#This Row],[CycleNumber]]&lt;$B880,SUM(מרקובחצי[[#This Row],[13]],T880)=2),1,"")</f>
        <v/>
      </c>
      <c r="AB879" s="19" t="str">
        <f>IF(AND(מרקובחצי[[#This Row],[CycleNumber]]&lt;$B880,SUM(מרקובחצי[[#This Row],[21]],U880)=2),1,"")</f>
        <v/>
      </c>
      <c r="AC879" s="19" t="str">
        <f>IF(AND(מרקובחצי[[#This Row],[CycleNumber]]&lt;$B880,SUM(מרקובחצי[[#This Row],[21]],V880)=2),1,"")</f>
        <v/>
      </c>
      <c r="AD879" s="19" t="str">
        <f>IF(AND(מרקובחצי[[#This Row],[CycleNumber]]&lt;$B880,SUM(מרקובחצי[[#This Row],[23]],V880)=2),1,"")</f>
        <v/>
      </c>
      <c r="AE879" s="19" t="str">
        <f>IF(AND(מרקובחצי[[#This Row],[CycleNumber]]&lt;$B880,SUM(מרקובחצי[[#This Row],[23]],W880)=2),1,"")</f>
        <v/>
      </c>
      <c r="AF879" s="19" t="str">
        <f>IF(AND(מרקובחצי[[#This Row],[CycleNumber]]&lt;$B880,SUM(מרקובחצי[[#This Row],[31]],O880)=2),1,"")</f>
        <v/>
      </c>
      <c r="AG879" s="19" t="str">
        <f>IF(AND(מרקובחצי[[#This Row],[CycleNumber]]&lt;$B880,SUM(מרקובחצי[[#This Row],[31]],P880)=2),1,"")</f>
        <v/>
      </c>
      <c r="AH879" s="19" t="str">
        <f>IF(AND(מרקובחצי[[#This Row],[CycleNumber]]&lt;$B880,SUM(מרקובחצי[[#This Row],[31]],Q880)=2),1,"")</f>
        <v/>
      </c>
      <c r="AI879" s="19" t="str">
        <f>IF(AND(מרקובחצי[[#This Row],[CycleNumber]]&lt;$B880,SUM(U879:U880)=2),1,"")</f>
        <v/>
      </c>
      <c r="AJ879" s="19" t="str">
        <f>IF(AND(מרקובחצי[[#This Row],[CycleNumber]]&lt;$B880,SUM(מרקובחצי[[#This Row],[32]],O880)=2),1,"")</f>
        <v/>
      </c>
      <c r="AK879" s="19" t="str">
        <f>IF(AND(מרקובחצי[[#This Row],[CycleNumber]]&lt;$B880,SUM(מרקובחצי[[#This Row],[32]],P880)=2),1,"")</f>
        <v/>
      </c>
      <c r="AL879" s="19" t="str">
        <f>IF(AND(מרקובחצי[[#This Row],[CycleNumber]]&lt;$B880,SUM(מרקובחצי[[#This Row],[32]],Q880)=2),1,"")</f>
        <v/>
      </c>
      <c r="AM879" s="19">
        <f>IF(AND(מרקובחצי[[#This Row],[CycleNumber]]&lt;$B880,SUM(V879:V880)=2),1,"")</f>
        <v>1</v>
      </c>
      <c r="AN879" s="19" t="str">
        <f>IF(AND(מרקובחצי[[#This Row],[CycleNumber]]&lt;$B880,SUM(מרקובחצי[[#This Row],[33]],O880)=2),1,"")</f>
        <v/>
      </c>
      <c r="AO879" s="19" t="str">
        <f>IF(AND(מרקובחצי[[#This Row],[CycleNumber]]&lt;$B880,SUM(מרקובחצי[[#This Row],[33]],P880)=2),1,"")</f>
        <v/>
      </c>
      <c r="AP879" s="19" t="str">
        <f>IF(AND(מרקובחצי[[#This Row],[CycleNumber]]&lt;$B880,SUM(מרקובחצי[[#This Row],[33]],Q880)=2),1,"")</f>
        <v/>
      </c>
      <c r="AQ879" s="19" t="str">
        <f>IF(AND(מרקובחצי[[#This Row],[CycleNumber]]&lt;$B880,SUM(W879:W880)=2),1,"")</f>
        <v/>
      </c>
      <c r="AR879" s="19" t="str">
        <f>IF(AND(מרקובחצי[[#This Row],[CycleNumber]]&lt;$B880,SUM(מרקובחצי[[#This Row],[12]],S880)=2),1,"")</f>
        <v/>
      </c>
      <c r="AS879" s="19" t="str">
        <f>IF(AND(מרקובחצי[[#This Row],[CycleNumber]]&lt;$B880,SUM(מרקובחצי[[#This Row],[22]],V880)=2),1,"")</f>
        <v/>
      </c>
      <c r="AT879" s="21">
        <f>SUM(מרקובחצי[[#This Row],[11]:[33]])</f>
        <v>1</v>
      </c>
    </row>
    <row r="880" spans="1:46" ht="15.6" x14ac:dyDescent="0.25">
      <c r="A880" s="19" t="s">
        <v>80</v>
      </c>
      <c r="B880" s="19">
        <v>9</v>
      </c>
      <c r="C880">
        <v>27</v>
      </c>
      <c r="D880" s="19">
        <f>מרקובחצי[[#This Row],[LengthofCycle]]+1</f>
        <v>28</v>
      </c>
      <c r="E880" t="str">
        <f>IF(IFERROR(LOOKUP(מרקובחצי[[#This Row],[ClientID]],קביעויות[הפלגה]),FALSE)=מרקובחצי[[#This Row],[ClientID]],1,"")</f>
        <v/>
      </c>
      <c r="F880" t="str">
        <f>IF(IFERROR(LOOKUP(מרקובחצי[[#This Row],[ClientID]],סוגחציקבוע[S31]),FALSE)=מרקובחצי[[#This Row],[ClientID]],1,"")</f>
        <v/>
      </c>
      <c r="G880">
        <f>IF(IFERROR(LOOKUP(מרקובחצי[[#This Row],[ClientID]],סוגחציקבוע[S32]),FALSE)=מרקובחצי[[#This Row],[ClientID]],1,"")</f>
        <v>1</v>
      </c>
      <c r="H880" t="str">
        <f>IF(IFERROR(LOOKUP(מרקובחצי[[#This Row],[ClientID]],סוגחציקבוע[S33]),FALSE)=מרקובחצי[[#This Row],[ClientID]],1,"")</f>
        <v/>
      </c>
      <c r="I880" t="str">
        <f>IF(IFERROR(LOOKUP(מרקובחצי[[#This Row],[ClientID]],סוגחציקבוע[S32&amp;33]),FALSE)=מרקובחצי[[#This Row],[ClientID]],1,"")</f>
        <v/>
      </c>
      <c r="J880" s="19">
        <f>IF(SUM(מרקובחצי[[#This Row],[11]:[13]])=1,מרקובחצי[[#This Row],[עד ועד]],IF(SUM(R879:T880)=1,IF(מרקובחצי[[#This Row],[עד ועד]]&lt;J879,מרקובחצי[[#This Row],[עד ועד]],J879),J879))</f>
        <v>26</v>
      </c>
      <c r="K880" s="19">
        <f>IF(SUM(מרקובחצי[[#This Row],[11]:[13]])=1,מרקובחצי[[#This Row],[עד ועד]],IF(SUM(R879:T880)=1,IF(מרקובחצי[[#This Row],[עד ועד]]&gt;K879,מרקובחצי[[#This Row],[עד ועד]],K879),K879))</f>
        <v>32</v>
      </c>
      <c r="L880" s="19" t="str">
        <f>IF(AND(SUM(מרקובחצי[[#This Row],[31]:[33]])=1,SUM(U879:W879)=0),מרקובחצי[[#This Row],[מקס]]-מרקובחצי[[#This Row],[מינ]],"")</f>
        <v/>
      </c>
      <c r="M88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80" s="19" t="str">
        <f t="shared" si="13"/>
        <v>S32</v>
      </c>
      <c r="O880" s="19" t="str">
        <f>IF(מרקובחצי[[#This Row],[קבעה הפלגה?]]=1,"",IF(AND(מרקובחצי[[#This Row],[עד ועד]]&lt;29,OR(מרקובחצי[[#This Row],[CycleNumber]]=1,AND(U879=1,OR(מרקובחצי[[#This Row],[עד ועד]]&lt;J879,מרקובחצי[[#This Row],[עד ועד]]&gt;K879)),AND(V879=1,מרקובחצי[[#This Row],[עד ועד]]&lt;J879),W879=1)),1,""))</f>
        <v/>
      </c>
      <c r="P880" s="19" t="str">
        <f>IF(מרקובחצי[[#This Row],[קבעה הפלגה?]]=1,"",IF(AND(מרקובחצי[[#This Row],[עד ועד]]&gt;28,מרקובחצי[[#This Row],[עד ועד]]&lt;32,OR(מרקובחצי[[#This Row],[CycleNumber]]=1,AND(U879=1),AND(V879=1,OR(מרקובחצי[[#This Row],[עד ועד]]&lt;J879,מרקובחצי[[#This Row],[עד ועד]]&gt;K879)),W879=1)),1,""))</f>
        <v/>
      </c>
      <c r="Q880" s="19" t="str">
        <f>IF(מרקובחצי[[#This Row],[קבעה הפלגה?]]=1,"",IF(AND(מרקובחצי[[#This Row],[עד ועד]]&gt;31,OR(מרקובחצי[[#This Row],[CycleNumber]]=1,AND(U879=1),AND(V879=1,מרקובחצי[[#This Row],[עד ועד]]&gt;K879),AND(W879=1,OR(מרקובחצי[[#This Row],[עד ועד]]&gt;K879,מרקובחצי[[#This Row],[עד ועד]]&lt;J879)))),1,""))</f>
        <v/>
      </c>
      <c r="R880" s="19" t="str">
        <f>IF(מרקובחצי[[#This Row],[CycleNumber]]&gt;1,IF(AND(O879=1,מרקובחצי[[#This Row],[עד ועד]]&lt;29),1,""),"")</f>
        <v/>
      </c>
      <c r="S880" s="19" t="str">
        <f>IF(מרקובחצי[[#This Row],[CycleNumber]]&gt;1,IF(OR(AND(O879=1,מרקובחצי[[#This Row],[עד ועד]]&gt;28),AND(P879=1),AND(Q879=1,מרקובחצי[[#This Row],[עד ועד]]&lt;32)),1,""),"")</f>
        <v/>
      </c>
      <c r="T880" s="19" t="str">
        <f>IF(מרקובחצי[[#This Row],[CycleNumber]]&gt;1,IF(AND(Q879=1,מרקובחצי[[#This Row],[עד ועד]]&gt;31),1,""),"")</f>
        <v/>
      </c>
      <c r="U880" s="19" t="str">
        <f>IF(מרקובחצי[[#This Row],[CycleNumber]]&gt;1,IF(AND(R879=1,מרקובחצי[[#This Row],[עד ועד]]&lt;29),1,IF(AND(U879=1,NOT(OR(מרקובחצי[[#This Row],[עד ועד]]&lt;J879,מרקובחצי[[#This Row],[עד ועד]]&gt;K879))),1,"")),"")</f>
        <v/>
      </c>
      <c r="V880" s="19">
        <f>IF(מרקובחצי[[#This Row],[CycleNumber]]&gt;1,IF(AND(SUM(R879:T879)=1,מרקובחצי[[#This Row],[עד ועד]]&gt;28,מרקובחצי[[#This Row],[עד ועד]]&lt;32),1,IF(OR(S879=1,AND(R879=1,מרקובחצי[[#This Row],[עד ועד]]&gt;28),AND(T879=1,מרקובחצי[[#This Row],[עד ועד]]&lt;32)),1,IF(AND(V879=1,NOT(OR(מרקובחצי[[#This Row],[עד ועד]]&lt;J879,מרקובחצי[[#This Row],[עד ועד]]&gt;K879))),1,""))),"")</f>
        <v>1</v>
      </c>
      <c r="W880" s="19" t="str">
        <f>IF(מרקובחצי[[#This Row],[CycleNumber]]&gt;1,IF(AND(T879=1,מרקובחצי[[#This Row],[עד ועד]]&gt;31),1,IF(AND(W879=1,NOT(OR(מרקובחצי[[#This Row],[עד ועד]]&lt;J879,מרקובחצי[[#This Row],[עד ועד]]&gt;K879))),1,"")),"")</f>
        <v/>
      </c>
      <c r="X880" s="19" t="str">
        <f>IF(AND(מרקובחצי[[#This Row],[CycleNumber]]&lt;$B881,SUM(מרקובחצי[[#This Row],[11]],R881)=2),1,"")</f>
        <v/>
      </c>
      <c r="Y880" s="19" t="str">
        <f>IF(AND(מרקובחצי[[#This Row],[CycleNumber]]&lt;$B881,SUM(מרקובחצי[[#This Row],[11]],S881)=2),1,"")</f>
        <v/>
      </c>
      <c r="Z880" s="19" t="str">
        <f>IF(AND(מרקובחצי[[#This Row],[CycleNumber]]&lt;$B881,SUM(מרקובחצי[[#This Row],[13]],S881)=2),1,"")</f>
        <v/>
      </c>
      <c r="AA880" s="19" t="str">
        <f>IF(AND(מרקובחצי[[#This Row],[CycleNumber]]&lt;$B881,SUM(מרקובחצי[[#This Row],[13]],T881)=2),1,"")</f>
        <v/>
      </c>
      <c r="AB880" s="19" t="str">
        <f>IF(AND(מרקובחצי[[#This Row],[CycleNumber]]&lt;$B881,SUM(מרקובחצי[[#This Row],[21]],U881)=2),1,"")</f>
        <v/>
      </c>
      <c r="AC880" s="19" t="str">
        <f>IF(AND(מרקובחצי[[#This Row],[CycleNumber]]&lt;$B881,SUM(מרקובחצי[[#This Row],[21]],V881)=2),1,"")</f>
        <v/>
      </c>
      <c r="AD880" s="19" t="str">
        <f>IF(AND(מרקובחצי[[#This Row],[CycleNumber]]&lt;$B881,SUM(מרקובחצי[[#This Row],[23]],V881)=2),1,"")</f>
        <v/>
      </c>
      <c r="AE880" s="19" t="str">
        <f>IF(AND(מרקובחצי[[#This Row],[CycleNumber]]&lt;$B881,SUM(מרקובחצי[[#This Row],[23]],W881)=2),1,"")</f>
        <v/>
      </c>
      <c r="AF880" s="19" t="str">
        <f>IF(AND(מרקובחצי[[#This Row],[CycleNumber]]&lt;$B881,SUM(מרקובחצי[[#This Row],[31]],O881)=2),1,"")</f>
        <v/>
      </c>
      <c r="AG880" s="19" t="str">
        <f>IF(AND(מרקובחצי[[#This Row],[CycleNumber]]&lt;$B881,SUM(מרקובחצי[[#This Row],[31]],P881)=2),1,"")</f>
        <v/>
      </c>
      <c r="AH880" s="19" t="str">
        <f>IF(AND(מרקובחצי[[#This Row],[CycleNumber]]&lt;$B881,SUM(מרקובחצי[[#This Row],[31]],Q881)=2),1,"")</f>
        <v/>
      </c>
      <c r="AI880" s="19" t="str">
        <f>IF(AND(מרקובחצי[[#This Row],[CycleNumber]]&lt;$B881,SUM(U880:U881)=2),1,"")</f>
        <v/>
      </c>
      <c r="AJ880" s="19" t="str">
        <f>IF(AND(מרקובחצי[[#This Row],[CycleNumber]]&lt;$B881,SUM(מרקובחצי[[#This Row],[32]],O881)=2),1,"")</f>
        <v/>
      </c>
      <c r="AK880" s="19" t="str">
        <f>IF(AND(מרקובחצי[[#This Row],[CycleNumber]]&lt;$B881,SUM(מרקובחצי[[#This Row],[32]],P881)=2),1,"")</f>
        <v/>
      </c>
      <c r="AL880" s="19" t="str">
        <f>IF(AND(מרקובחצי[[#This Row],[CycleNumber]]&lt;$B881,SUM(מרקובחצי[[#This Row],[32]],Q881)=2),1,"")</f>
        <v/>
      </c>
      <c r="AM880" s="19">
        <f>IF(AND(מרקובחצי[[#This Row],[CycleNumber]]&lt;$B881,SUM(V880:V881)=2),1,"")</f>
        <v>1</v>
      </c>
      <c r="AN880" s="19" t="str">
        <f>IF(AND(מרקובחצי[[#This Row],[CycleNumber]]&lt;$B881,SUM(מרקובחצי[[#This Row],[33]],O881)=2),1,"")</f>
        <v/>
      </c>
      <c r="AO880" s="19" t="str">
        <f>IF(AND(מרקובחצי[[#This Row],[CycleNumber]]&lt;$B881,SUM(מרקובחצי[[#This Row],[33]],P881)=2),1,"")</f>
        <v/>
      </c>
      <c r="AP880" s="19" t="str">
        <f>IF(AND(מרקובחצי[[#This Row],[CycleNumber]]&lt;$B881,SUM(מרקובחצי[[#This Row],[33]],Q881)=2),1,"")</f>
        <v/>
      </c>
      <c r="AQ880" s="19" t="str">
        <f>IF(AND(מרקובחצי[[#This Row],[CycleNumber]]&lt;$B881,SUM(W880:W881)=2),1,"")</f>
        <v/>
      </c>
      <c r="AR880" s="19" t="str">
        <f>IF(AND(מרקובחצי[[#This Row],[CycleNumber]]&lt;$B881,SUM(מרקובחצי[[#This Row],[12]],S881)=2),1,"")</f>
        <v/>
      </c>
      <c r="AS880" s="19" t="str">
        <f>IF(AND(מרקובחצי[[#This Row],[CycleNumber]]&lt;$B881,SUM(מרקובחצי[[#This Row],[22]],V881)=2),1,"")</f>
        <v/>
      </c>
      <c r="AT880" s="21">
        <f>SUM(מרקובחצי[[#This Row],[11]:[33]])</f>
        <v>1</v>
      </c>
    </row>
    <row r="881" spans="1:46" ht="15.6" x14ac:dyDescent="0.25">
      <c r="A881" s="19" t="s">
        <v>80</v>
      </c>
      <c r="B881" s="19">
        <v>10</v>
      </c>
      <c r="C881">
        <v>25</v>
      </c>
      <c r="D881" s="19">
        <f>מרקובחצי[[#This Row],[LengthofCycle]]+1</f>
        <v>26</v>
      </c>
      <c r="E881" t="str">
        <f>IF(IFERROR(LOOKUP(מרקובחצי[[#This Row],[ClientID]],קביעויות[הפלגה]),FALSE)=מרקובחצי[[#This Row],[ClientID]],1,"")</f>
        <v/>
      </c>
      <c r="F881" t="str">
        <f>IF(IFERROR(LOOKUP(מרקובחצי[[#This Row],[ClientID]],סוגחציקבוע[S31]),FALSE)=מרקובחצי[[#This Row],[ClientID]],1,"")</f>
        <v/>
      </c>
      <c r="G881">
        <f>IF(IFERROR(LOOKUP(מרקובחצי[[#This Row],[ClientID]],סוגחציקבוע[S32]),FALSE)=מרקובחצי[[#This Row],[ClientID]],1,"")</f>
        <v>1</v>
      </c>
      <c r="H881" t="str">
        <f>IF(IFERROR(LOOKUP(מרקובחצי[[#This Row],[ClientID]],סוגחציקבוע[S33]),FALSE)=מרקובחצי[[#This Row],[ClientID]],1,"")</f>
        <v/>
      </c>
      <c r="I881" t="str">
        <f>IF(IFERROR(LOOKUP(מרקובחצי[[#This Row],[ClientID]],סוגחציקבוע[S32&amp;33]),FALSE)=מרקובחצי[[#This Row],[ClientID]],1,"")</f>
        <v/>
      </c>
      <c r="J881" s="19">
        <f>IF(SUM(מרקובחצי[[#This Row],[11]:[13]])=1,מרקובחצי[[#This Row],[עד ועד]],IF(SUM(R880:T881)=1,IF(מרקובחצי[[#This Row],[עד ועד]]&lt;J880,מרקובחצי[[#This Row],[עד ועד]],J880),J880))</f>
        <v>26</v>
      </c>
      <c r="K881" s="19">
        <f>IF(SUM(מרקובחצי[[#This Row],[11]:[13]])=1,מרקובחצי[[#This Row],[עד ועד]],IF(SUM(R880:T881)=1,IF(מרקובחצי[[#This Row],[עד ועד]]&gt;K880,מרקובחצי[[#This Row],[עד ועד]],K880),K880))</f>
        <v>32</v>
      </c>
      <c r="L881" s="19" t="str">
        <f>IF(AND(SUM(מרקובחצי[[#This Row],[31]:[33]])=1,SUM(U880:W880)=0),מרקובחצי[[#This Row],[מקס]]-מרקובחצי[[#This Row],[מינ]],"")</f>
        <v/>
      </c>
      <c r="M88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81" s="19" t="str">
        <f t="shared" si="13"/>
        <v>S32</v>
      </c>
      <c r="O881" s="19" t="str">
        <f>IF(מרקובחצי[[#This Row],[קבעה הפלגה?]]=1,"",IF(AND(מרקובחצי[[#This Row],[עד ועד]]&lt;29,OR(מרקובחצי[[#This Row],[CycleNumber]]=1,AND(U880=1,OR(מרקובחצי[[#This Row],[עד ועד]]&lt;J880,מרקובחצי[[#This Row],[עד ועד]]&gt;K880)),AND(V880=1,מרקובחצי[[#This Row],[עד ועד]]&lt;J880),W880=1)),1,""))</f>
        <v/>
      </c>
      <c r="P881" s="19" t="str">
        <f>IF(מרקובחצי[[#This Row],[קבעה הפלגה?]]=1,"",IF(AND(מרקובחצי[[#This Row],[עד ועד]]&gt;28,מרקובחצי[[#This Row],[עד ועד]]&lt;32,OR(מרקובחצי[[#This Row],[CycleNumber]]=1,AND(U880=1),AND(V880=1,OR(מרקובחצי[[#This Row],[עד ועד]]&lt;J880,מרקובחצי[[#This Row],[עד ועד]]&gt;K880)),W880=1)),1,""))</f>
        <v/>
      </c>
      <c r="Q881" s="19" t="str">
        <f>IF(מרקובחצי[[#This Row],[קבעה הפלגה?]]=1,"",IF(AND(מרקובחצי[[#This Row],[עד ועד]]&gt;31,OR(מרקובחצי[[#This Row],[CycleNumber]]=1,AND(U880=1),AND(V880=1,מרקובחצי[[#This Row],[עד ועד]]&gt;K880),AND(W880=1,OR(מרקובחצי[[#This Row],[עד ועד]]&gt;K880,מרקובחצי[[#This Row],[עד ועד]]&lt;J880)))),1,""))</f>
        <v/>
      </c>
      <c r="R881" s="19" t="str">
        <f>IF(מרקובחצי[[#This Row],[CycleNumber]]&gt;1,IF(AND(O880=1,מרקובחצי[[#This Row],[עד ועד]]&lt;29),1,""),"")</f>
        <v/>
      </c>
      <c r="S881" s="19" t="str">
        <f>IF(מרקובחצי[[#This Row],[CycleNumber]]&gt;1,IF(OR(AND(O880=1,מרקובחצי[[#This Row],[עד ועד]]&gt;28),AND(P880=1),AND(Q880=1,מרקובחצי[[#This Row],[עד ועד]]&lt;32)),1,""),"")</f>
        <v/>
      </c>
      <c r="T881" s="19" t="str">
        <f>IF(מרקובחצי[[#This Row],[CycleNumber]]&gt;1,IF(AND(Q880=1,מרקובחצי[[#This Row],[עד ועד]]&gt;31),1,""),"")</f>
        <v/>
      </c>
      <c r="U881" s="19" t="str">
        <f>IF(מרקובחצי[[#This Row],[CycleNumber]]&gt;1,IF(AND(R880=1,מרקובחצי[[#This Row],[עד ועד]]&lt;29),1,IF(AND(U880=1,NOT(OR(מרקובחצי[[#This Row],[עד ועד]]&lt;J880,מרקובחצי[[#This Row],[עד ועד]]&gt;K880))),1,"")),"")</f>
        <v/>
      </c>
      <c r="V881" s="19">
        <f>IF(מרקובחצי[[#This Row],[CycleNumber]]&gt;1,IF(AND(SUM(R880:T880)=1,מרקובחצי[[#This Row],[עד ועד]]&gt;28,מרקובחצי[[#This Row],[עד ועד]]&lt;32),1,IF(OR(S880=1,AND(R880=1,מרקובחצי[[#This Row],[עד ועד]]&gt;28),AND(T880=1,מרקובחצי[[#This Row],[עד ועד]]&lt;32)),1,IF(AND(V880=1,NOT(OR(מרקובחצי[[#This Row],[עד ועד]]&lt;J880,מרקובחצי[[#This Row],[עד ועד]]&gt;K880))),1,""))),"")</f>
        <v>1</v>
      </c>
      <c r="W881" s="19" t="str">
        <f>IF(מרקובחצי[[#This Row],[CycleNumber]]&gt;1,IF(AND(T880=1,מרקובחצי[[#This Row],[עד ועד]]&gt;31),1,IF(AND(W880=1,NOT(OR(מרקובחצי[[#This Row],[עד ועד]]&lt;J880,מרקובחצי[[#This Row],[עד ועד]]&gt;K880))),1,"")),"")</f>
        <v/>
      </c>
      <c r="X881" s="19" t="str">
        <f>IF(AND(מרקובחצי[[#This Row],[CycleNumber]]&lt;$B882,SUM(מרקובחצי[[#This Row],[11]],R882)=2),1,"")</f>
        <v/>
      </c>
      <c r="Y881" s="19" t="str">
        <f>IF(AND(מרקובחצי[[#This Row],[CycleNumber]]&lt;$B882,SUM(מרקובחצי[[#This Row],[11]],S882)=2),1,"")</f>
        <v/>
      </c>
      <c r="Z881" s="19" t="str">
        <f>IF(AND(מרקובחצי[[#This Row],[CycleNumber]]&lt;$B882,SUM(מרקובחצי[[#This Row],[13]],S882)=2),1,"")</f>
        <v/>
      </c>
      <c r="AA881" s="19" t="str">
        <f>IF(AND(מרקובחצי[[#This Row],[CycleNumber]]&lt;$B882,SUM(מרקובחצי[[#This Row],[13]],T882)=2),1,"")</f>
        <v/>
      </c>
      <c r="AB881" s="19" t="str">
        <f>IF(AND(מרקובחצי[[#This Row],[CycleNumber]]&lt;$B882,SUM(מרקובחצי[[#This Row],[21]],U882)=2),1,"")</f>
        <v/>
      </c>
      <c r="AC881" s="19" t="str">
        <f>IF(AND(מרקובחצי[[#This Row],[CycleNumber]]&lt;$B882,SUM(מרקובחצי[[#This Row],[21]],V882)=2),1,"")</f>
        <v/>
      </c>
      <c r="AD881" s="19" t="str">
        <f>IF(AND(מרקובחצי[[#This Row],[CycleNumber]]&lt;$B882,SUM(מרקובחצי[[#This Row],[23]],V882)=2),1,"")</f>
        <v/>
      </c>
      <c r="AE881" s="19" t="str">
        <f>IF(AND(מרקובחצי[[#This Row],[CycleNumber]]&lt;$B882,SUM(מרקובחצי[[#This Row],[23]],W882)=2),1,"")</f>
        <v/>
      </c>
      <c r="AF881" s="19" t="str">
        <f>IF(AND(מרקובחצי[[#This Row],[CycleNumber]]&lt;$B882,SUM(מרקובחצי[[#This Row],[31]],O882)=2),1,"")</f>
        <v/>
      </c>
      <c r="AG881" s="19" t="str">
        <f>IF(AND(מרקובחצי[[#This Row],[CycleNumber]]&lt;$B882,SUM(מרקובחצי[[#This Row],[31]],P882)=2),1,"")</f>
        <v/>
      </c>
      <c r="AH881" s="19" t="str">
        <f>IF(AND(מרקובחצי[[#This Row],[CycleNumber]]&lt;$B882,SUM(מרקובחצי[[#This Row],[31]],Q882)=2),1,"")</f>
        <v/>
      </c>
      <c r="AI881" s="19" t="str">
        <f>IF(AND(מרקובחצי[[#This Row],[CycleNumber]]&lt;$B882,SUM(U881:U882)=2),1,"")</f>
        <v/>
      </c>
      <c r="AJ881" s="19" t="str">
        <f>IF(AND(מרקובחצי[[#This Row],[CycleNumber]]&lt;$B882,SUM(מרקובחצי[[#This Row],[32]],O882)=2),1,"")</f>
        <v/>
      </c>
      <c r="AK881" s="19" t="str">
        <f>IF(AND(מרקובחצי[[#This Row],[CycleNumber]]&lt;$B882,SUM(מרקובחצי[[#This Row],[32]],P882)=2),1,"")</f>
        <v/>
      </c>
      <c r="AL881" s="19" t="str">
        <f>IF(AND(מרקובחצי[[#This Row],[CycleNumber]]&lt;$B882,SUM(מרקובחצי[[#This Row],[32]],Q882)=2),1,"")</f>
        <v/>
      </c>
      <c r="AM881" s="19">
        <f>IF(AND(מרקובחצי[[#This Row],[CycleNumber]]&lt;$B882,SUM(V881:V882)=2),1,"")</f>
        <v>1</v>
      </c>
      <c r="AN881" s="19" t="str">
        <f>IF(AND(מרקובחצי[[#This Row],[CycleNumber]]&lt;$B882,SUM(מרקובחצי[[#This Row],[33]],O882)=2),1,"")</f>
        <v/>
      </c>
      <c r="AO881" s="19" t="str">
        <f>IF(AND(מרקובחצי[[#This Row],[CycleNumber]]&lt;$B882,SUM(מרקובחצי[[#This Row],[33]],P882)=2),1,"")</f>
        <v/>
      </c>
      <c r="AP881" s="19" t="str">
        <f>IF(AND(מרקובחצי[[#This Row],[CycleNumber]]&lt;$B882,SUM(מרקובחצי[[#This Row],[33]],Q882)=2),1,"")</f>
        <v/>
      </c>
      <c r="AQ881" s="19" t="str">
        <f>IF(AND(מרקובחצי[[#This Row],[CycleNumber]]&lt;$B882,SUM(W881:W882)=2),1,"")</f>
        <v/>
      </c>
      <c r="AR881" s="19" t="str">
        <f>IF(AND(מרקובחצי[[#This Row],[CycleNumber]]&lt;$B882,SUM(מרקובחצי[[#This Row],[12]],S882)=2),1,"")</f>
        <v/>
      </c>
      <c r="AS881" s="19" t="str">
        <f>IF(AND(מרקובחצי[[#This Row],[CycleNumber]]&lt;$B882,SUM(מרקובחצי[[#This Row],[22]],V882)=2),1,"")</f>
        <v/>
      </c>
      <c r="AT881" s="21">
        <f>SUM(מרקובחצי[[#This Row],[11]:[33]])</f>
        <v>1</v>
      </c>
    </row>
    <row r="882" spans="1:46" ht="15.6" x14ac:dyDescent="0.25">
      <c r="A882" s="19" t="s">
        <v>80</v>
      </c>
      <c r="B882" s="19">
        <v>11</v>
      </c>
      <c r="C882">
        <v>27</v>
      </c>
      <c r="D882" s="19">
        <f>מרקובחצי[[#This Row],[LengthofCycle]]+1</f>
        <v>28</v>
      </c>
      <c r="E882" t="str">
        <f>IF(IFERROR(LOOKUP(מרקובחצי[[#This Row],[ClientID]],קביעויות[הפלגה]),FALSE)=מרקובחצי[[#This Row],[ClientID]],1,"")</f>
        <v/>
      </c>
      <c r="F882" t="str">
        <f>IF(IFERROR(LOOKUP(מרקובחצי[[#This Row],[ClientID]],סוגחציקבוע[S31]),FALSE)=מרקובחצי[[#This Row],[ClientID]],1,"")</f>
        <v/>
      </c>
      <c r="G882">
        <f>IF(IFERROR(LOOKUP(מרקובחצי[[#This Row],[ClientID]],סוגחציקבוע[S32]),FALSE)=מרקובחצי[[#This Row],[ClientID]],1,"")</f>
        <v>1</v>
      </c>
      <c r="H882" t="str">
        <f>IF(IFERROR(LOOKUP(מרקובחצי[[#This Row],[ClientID]],סוגחציקבוע[S33]),FALSE)=מרקובחצי[[#This Row],[ClientID]],1,"")</f>
        <v/>
      </c>
      <c r="I882" t="str">
        <f>IF(IFERROR(LOOKUP(מרקובחצי[[#This Row],[ClientID]],סוגחציקבוע[S32&amp;33]),FALSE)=מרקובחצי[[#This Row],[ClientID]],1,"")</f>
        <v/>
      </c>
      <c r="J882" s="19">
        <f>IF(SUM(מרקובחצי[[#This Row],[11]:[13]])=1,מרקובחצי[[#This Row],[עד ועד]],IF(SUM(R881:T882)=1,IF(מרקובחצי[[#This Row],[עד ועד]]&lt;J881,מרקובחצי[[#This Row],[עד ועד]],J881),J881))</f>
        <v>26</v>
      </c>
      <c r="K882" s="19">
        <f>IF(SUM(מרקובחצי[[#This Row],[11]:[13]])=1,מרקובחצי[[#This Row],[עד ועד]],IF(SUM(R881:T882)=1,IF(מרקובחצי[[#This Row],[עד ועד]]&gt;K881,מרקובחצי[[#This Row],[עד ועד]],K881),K881))</f>
        <v>32</v>
      </c>
      <c r="L882" s="19" t="str">
        <f>IF(AND(SUM(מרקובחצי[[#This Row],[31]:[33]])=1,SUM(U881:W881)=0),מרקובחצי[[#This Row],[מקס]]-מרקובחצי[[#This Row],[מינ]],"")</f>
        <v/>
      </c>
      <c r="M88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82" s="19" t="str">
        <f t="shared" si="13"/>
        <v>S32</v>
      </c>
      <c r="O882" s="19" t="str">
        <f>IF(מרקובחצי[[#This Row],[קבעה הפלגה?]]=1,"",IF(AND(מרקובחצי[[#This Row],[עד ועד]]&lt;29,OR(מרקובחצי[[#This Row],[CycleNumber]]=1,AND(U881=1,OR(מרקובחצי[[#This Row],[עד ועד]]&lt;J881,מרקובחצי[[#This Row],[עד ועד]]&gt;K881)),AND(V881=1,מרקובחצי[[#This Row],[עד ועד]]&lt;J881),W881=1)),1,""))</f>
        <v/>
      </c>
      <c r="P882" s="19" t="str">
        <f>IF(מרקובחצי[[#This Row],[קבעה הפלגה?]]=1,"",IF(AND(מרקובחצי[[#This Row],[עד ועד]]&gt;28,מרקובחצי[[#This Row],[עד ועד]]&lt;32,OR(מרקובחצי[[#This Row],[CycleNumber]]=1,AND(U881=1),AND(V881=1,OR(מרקובחצי[[#This Row],[עד ועד]]&lt;J881,מרקובחצי[[#This Row],[עד ועד]]&gt;K881)),W881=1)),1,""))</f>
        <v/>
      </c>
      <c r="Q882" s="19" t="str">
        <f>IF(מרקובחצי[[#This Row],[קבעה הפלגה?]]=1,"",IF(AND(מרקובחצי[[#This Row],[עד ועד]]&gt;31,OR(מרקובחצי[[#This Row],[CycleNumber]]=1,AND(U881=1),AND(V881=1,מרקובחצי[[#This Row],[עד ועד]]&gt;K881),AND(W881=1,OR(מרקובחצי[[#This Row],[עד ועד]]&gt;K881,מרקובחצי[[#This Row],[עד ועד]]&lt;J881)))),1,""))</f>
        <v/>
      </c>
      <c r="R882" s="19" t="str">
        <f>IF(מרקובחצי[[#This Row],[CycleNumber]]&gt;1,IF(AND(O881=1,מרקובחצי[[#This Row],[עד ועד]]&lt;29),1,""),"")</f>
        <v/>
      </c>
      <c r="S882" s="19" t="str">
        <f>IF(מרקובחצי[[#This Row],[CycleNumber]]&gt;1,IF(OR(AND(O881=1,מרקובחצי[[#This Row],[עד ועד]]&gt;28),AND(P881=1),AND(Q881=1,מרקובחצי[[#This Row],[עד ועד]]&lt;32)),1,""),"")</f>
        <v/>
      </c>
      <c r="T882" s="19" t="str">
        <f>IF(מרקובחצי[[#This Row],[CycleNumber]]&gt;1,IF(AND(Q881=1,מרקובחצי[[#This Row],[עד ועד]]&gt;31),1,""),"")</f>
        <v/>
      </c>
      <c r="U882" s="19" t="str">
        <f>IF(מרקובחצי[[#This Row],[CycleNumber]]&gt;1,IF(AND(R881=1,מרקובחצי[[#This Row],[עד ועד]]&lt;29),1,IF(AND(U881=1,NOT(OR(מרקובחצי[[#This Row],[עד ועד]]&lt;J881,מרקובחצי[[#This Row],[עד ועד]]&gt;K881))),1,"")),"")</f>
        <v/>
      </c>
      <c r="V882" s="19">
        <f>IF(מרקובחצי[[#This Row],[CycleNumber]]&gt;1,IF(AND(SUM(R881:T881)=1,מרקובחצי[[#This Row],[עד ועד]]&gt;28,מרקובחצי[[#This Row],[עד ועד]]&lt;32),1,IF(OR(S881=1,AND(R881=1,מרקובחצי[[#This Row],[עד ועד]]&gt;28),AND(T881=1,מרקובחצי[[#This Row],[עד ועד]]&lt;32)),1,IF(AND(V881=1,NOT(OR(מרקובחצי[[#This Row],[עד ועד]]&lt;J881,מרקובחצי[[#This Row],[עד ועד]]&gt;K881))),1,""))),"")</f>
        <v>1</v>
      </c>
      <c r="W882" s="19" t="str">
        <f>IF(מרקובחצי[[#This Row],[CycleNumber]]&gt;1,IF(AND(T881=1,מרקובחצי[[#This Row],[עד ועד]]&gt;31),1,IF(AND(W881=1,NOT(OR(מרקובחצי[[#This Row],[עד ועד]]&lt;J881,מרקובחצי[[#This Row],[עד ועד]]&gt;K881))),1,"")),"")</f>
        <v/>
      </c>
      <c r="X882" s="19" t="str">
        <f>IF(AND(מרקובחצי[[#This Row],[CycleNumber]]&lt;$B883,SUM(מרקובחצי[[#This Row],[11]],R883)=2),1,"")</f>
        <v/>
      </c>
      <c r="Y882" s="19" t="str">
        <f>IF(AND(מרקובחצי[[#This Row],[CycleNumber]]&lt;$B883,SUM(מרקובחצי[[#This Row],[11]],S883)=2),1,"")</f>
        <v/>
      </c>
      <c r="Z882" s="19" t="str">
        <f>IF(AND(מרקובחצי[[#This Row],[CycleNumber]]&lt;$B883,SUM(מרקובחצי[[#This Row],[13]],S883)=2),1,"")</f>
        <v/>
      </c>
      <c r="AA882" s="19" t="str">
        <f>IF(AND(מרקובחצי[[#This Row],[CycleNumber]]&lt;$B883,SUM(מרקובחצי[[#This Row],[13]],T883)=2),1,"")</f>
        <v/>
      </c>
      <c r="AB882" s="19" t="str">
        <f>IF(AND(מרקובחצי[[#This Row],[CycleNumber]]&lt;$B883,SUM(מרקובחצי[[#This Row],[21]],U883)=2),1,"")</f>
        <v/>
      </c>
      <c r="AC882" s="19" t="str">
        <f>IF(AND(מרקובחצי[[#This Row],[CycleNumber]]&lt;$B883,SUM(מרקובחצי[[#This Row],[21]],V883)=2),1,"")</f>
        <v/>
      </c>
      <c r="AD882" s="19" t="str">
        <f>IF(AND(מרקובחצי[[#This Row],[CycleNumber]]&lt;$B883,SUM(מרקובחצי[[#This Row],[23]],V883)=2),1,"")</f>
        <v/>
      </c>
      <c r="AE882" s="19" t="str">
        <f>IF(AND(מרקובחצי[[#This Row],[CycleNumber]]&lt;$B883,SUM(מרקובחצי[[#This Row],[23]],W883)=2),1,"")</f>
        <v/>
      </c>
      <c r="AF882" s="19" t="str">
        <f>IF(AND(מרקובחצי[[#This Row],[CycleNumber]]&lt;$B883,SUM(מרקובחצי[[#This Row],[31]],O883)=2),1,"")</f>
        <v/>
      </c>
      <c r="AG882" s="19" t="str">
        <f>IF(AND(מרקובחצי[[#This Row],[CycleNumber]]&lt;$B883,SUM(מרקובחצי[[#This Row],[31]],P883)=2),1,"")</f>
        <v/>
      </c>
      <c r="AH882" s="19" t="str">
        <f>IF(AND(מרקובחצי[[#This Row],[CycleNumber]]&lt;$B883,SUM(מרקובחצי[[#This Row],[31]],Q883)=2),1,"")</f>
        <v/>
      </c>
      <c r="AI882" s="19" t="str">
        <f>IF(AND(מרקובחצי[[#This Row],[CycleNumber]]&lt;$B883,SUM(U882:U883)=2),1,"")</f>
        <v/>
      </c>
      <c r="AJ882" s="19" t="str">
        <f>IF(AND(מרקובחצי[[#This Row],[CycleNumber]]&lt;$B883,SUM(מרקובחצי[[#This Row],[32]],O883)=2),1,"")</f>
        <v/>
      </c>
      <c r="AK882" s="19" t="str">
        <f>IF(AND(מרקובחצי[[#This Row],[CycleNumber]]&lt;$B883,SUM(מרקובחצי[[#This Row],[32]],P883)=2),1,"")</f>
        <v/>
      </c>
      <c r="AL882" s="19" t="str">
        <f>IF(AND(מרקובחצי[[#This Row],[CycleNumber]]&lt;$B883,SUM(מרקובחצי[[#This Row],[32]],Q883)=2),1,"")</f>
        <v/>
      </c>
      <c r="AM882" s="19">
        <f>IF(AND(מרקובחצי[[#This Row],[CycleNumber]]&lt;$B883,SUM(V882:V883)=2),1,"")</f>
        <v>1</v>
      </c>
      <c r="AN882" s="19" t="str">
        <f>IF(AND(מרקובחצי[[#This Row],[CycleNumber]]&lt;$B883,SUM(מרקובחצי[[#This Row],[33]],O883)=2),1,"")</f>
        <v/>
      </c>
      <c r="AO882" s="19" t="str">
        <f>IF(AND(מרקובחצי[[#This Row],[CycleNumber]]&lt;$B883,SUM(מרקובחצי[[#This Row],[33]],P883)=2),1,"")</f>
        <v/>
      </c>
      <c r="AP882" s="19" t="str">
        <f>IF(AND(מרקובחצי[[#This Row],[CycleNumber]]&lt;$B883,SUM(מרקובחצי[[#This Row],[33]],Q883)=2),1,"")</f>
        <v/>
      </c>
      <c r="AQ882" s="19" t="str">
        <f>IF(AND(מרקובחצי[[#This Row],[CycleNumber]]&lt;$B883,SUM(W882:W883)=2),1,"")</f>
        <v/>
      </c>
      <c r="AR882" s="19" t="str">
        <f>IF(AND(מרקובחצי[[#This Row],[CycleNumber]]&lt;$B883,SUM(מרקובחצי[[#This Row],[12]],S883)=2),1,"")</f>
        <v/>
      </c>
      <c r="AS882" s="19" t="str">
        <f>IF(AND(מרקובחצי[[#This Row],[CycleNumber]]&lt;$B883,SUM(מרקובחצי[[#This Row],[22]],V883)=2),1,"")</f>
        <v/>
      </c>
      <c r="AT882" s="21">
        <f>SUM(מרקובחצי[[#This Row],[11]:[33]])</f>
        <v>1</v>
      </c>
    </row>
    <row r="883" spans="1:46" ht="15.6" x14ac:dyDescent="0.25">
      <c r="A883" s="19" t="s">
        <v>80</v>
      </c>
      <c r="B883" s="19">
        <v>12</v>
      </c>
      <c r="C883">
        <v>26</v>
      </c>
      <c r="D883" s="19">
        <f>מרקובחצי[[#This Row],[LengthofCycle]]+1</f>
        <v>27</v>
      </c>
      <c r="E883" t="str">
        <f>IF(IFERROR(LOOKUP(מרקובחצי[[#This Row],[ClientID]],קביעויות[הפלגה]),FALSE)=מרקובחצי[[#This Row],[ClientID]],1,"")</f>
        <v/>
      </c>
      <c r="F883" t="str">
        <f>IF(IFERROR(LOOKUP(מרקובחצי[[#This Row],[ClientID]],סוגחציקבוע[S31]),FALSE)=מרקובחצי[[#This Row],[ClientID]],1,"")</f>
        <v/>
      </c>
      <c r="G883">
        <f>IF(IFERROR(LOOKUP(מרקובחצי[[#This Row],[ClientID]],סוגחציקבוע[S32]),FALSE)=מרקובחצי[[#This Row],[ClientID]],1,"")</f>
        <v>1</v>
      </c>
      <c r="H883" t="str">
        <f>IF(IFERROR(LOOKUP(מרקובחצי[[#This Row],[ClientID]],סוגחציקבוע[S33]),FALSE)=מרקובחצי[[#This Row],[ClientID]],1,"")</f>
        <v/>
      </c>
      <c r="I883" t="str">
        <f>IF(IFERROR(LOOKUP(מרקובחצי[[#This Row],[ClientID]],סוגחציקבוע[S32&amp;33]),FALSE)=מרקובחצי[[#This Row],[ClientID]],1,"")</f>
        <v/>
      </c>
      <c r="J883" s="19">
        <f>IF(SUM(מרקובחצי[[#This Row],[11]:[13]])=1,מרקובחצי[[#This Row],[עד ועד]],IF(SUM(R882:T883)=1,IF(מרקובחצי[[#This Row],[עד ועד]]&lt;J882,מרקובחצי[[#This Row],[עד ועד]],J882),J882))</f>
        <v>26</v>
      </c>
      <c r="K883" s="19">
        <f>IF(SUM(מרקובחצי[[#This Row],[11]:[13]])=1,מרקובחצי[[#This Row],[עד ועד]],IF(SUM(R882:T883)=1,IF(מרקובחצי[[#This Row],[עד ועד]]&gt;K882,מרקובחצי[[#This Row],[עד ועד]],K882),K882))</f>
        <v>32</v>
      </c>
      <c r="L883" s="19" t="str">
        <f>IF(AND(SUM(מרקובחצי[[#This Row],[31]:[33]])=1,SUM(U882:W882)=0),מרקובחצי[[#This Row],[מקס]]-מרקובחצי[[#This Row],[מינ]],"")</f>
        <v/>
      </c>
      <c r="M88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83" s="19" t="str">
        <f t="shared" si="13"/>
        <v>S32</v>
      </c>
      <c r="O883" s="19" t="str">
        <f>IF(מרקובחצי[[#This Row],[קבעה הפלגה?]]=1,"",IF(AND(מרקובחצי[[#This Row],[עד ועד]]&lt;29,OR(מרקובחצי[[#This Row],[CycleNumber]]=1,AND(U882=1,OR(מרקובחצי[[#This Row],[עד ועד]]&lt;J882,מרקובחצי[[#This Row],[עד ועד]]&gt;K882)),AND(V882=1,מרקובחצי[[#This Row],[עד ועד]]&lt;J882),W882=1)),1,""))</f>
        <v/>
      </c>
      <c r="P883" s="19" t="str">
        <f>IF(מרקובחצי[[#This Row],[קבעה הפלגה?]]=1,"",IF(AND(מרקובחצי[[#This Row],[עד ועד]]&gt;28,מרקובחצי[[#This Row],[עד ועד]]&lt;32,OR(מרקובחצי[[#This Row],[CycleNumber]]=1,AND(U882=1),AND(V882=1,OR(מרקובחצי[[#This Row],[עד ועד]]&lt;J882,מרקובחצי[[#This Row],[עד ועד]]&gt;K882)),W882=1)),1,""))</f>
        <v/>
      </c>
      <c r="Q883" s="19" t="str">
        <f>IF(מרקובחצי[[#This Row],[קבעה הפלגה?]]=1,"",IF(AND(מרקובחצי[[#This Row],[עד ועד]]&gt;31,OR(מרקובחצי[[#This Row],[CycleNumber]]=1,AND(U882=1),AND(V882=1,מרקובחצי[[#This Row],[עד ועד]]&gt;K882),AND(W882=1,OR(מרקובחצי[[#This Row],[עד ועד]]&gt;K882,מרקובחצי[[#This Row],[עד ועד]]&lt;J882)))),1,""))</f>
        <v/>
      </c>
      <c r="R883" s="19" t="str">
        <f>IF(מרקובחצי[[#This Row],[CycleNumber]]&gt;1,IF(AND(O882=1,מרקובחצי[[#This Row],[עד ועד]]&lt;29),1,""),"")</f>
        <v/>
      </c>
      <c r="S883" s="19" t="str">
        <f>IF(מרקובחצי[[#This Row],[CycleNumber]]&gt;1,IF(OR(AND(O882=1,מרקובחצי[[#This Row],[עד ועד]]&gt;28),AND(P882=1),AND(Q882=1,מרקובחצי[[#This Row],[עד ועד]]&lt;32)),1,""),"")</f>
        <v/>
      </c>
      <c r="T883" s="19" t="str">
        <f>IF(מרקובחצי[[#This Row],[CycleNumber]]&gt;1,IF(AND(Q882=1,מרקובחצי[[#This Row],[עד ועד]]&gt;31),1,""),"")</f>
        <v/>
      </c>
      <c r="U883" s="19" t="str">
        <f>IF(מרקובחצי[[#This Row],[CycleNumber]]&gt;1,IF(AND(R882=1,מרקובחצי[[#This Row],[עד ועד]]&lt;29),1,IF(AND(U882=1,NOT(OR(מרקובחצי[[#This Row],[עד ועד]]&lt;J882,מרקובחצי[[#This Row],[עד ועד]]&gt;K882))),1,"")),"")</f>
        <v/>
      </c>
      <c r="V883" s="19">
        <f>IF(מרקובחצי[[#This Row],[CycleNumber]]&gt;1,IF(AND(SUM(R882:T882)=1,מרקובחצי[[#This Row],[עד ועד]]&gt;28,מרקובחצי[[#This Row],[עד ועד]]&lt;32),1,IF(OR(S882=1,AND(R882=1,מרקובחצי[[#This Row],[עד ועד]]&gt;28),AND(T882=1,מרקובחצי[[#This Row],[עד ועד]]&lt;32)),1,IF(AND(V882=1,NOT(OR(מרקובחצי[[#This Row],[עד ועד]]&lt;J882,מרקובחצי[[#This Row],[עד ועד]]&gt;K882))),1,""))),"")</f>
        <v>1</v>
      </c>
      <c r="W883" s="19" t="str">
        <f>IF(מרקובחצי[[#This Row],[CycleNumber]]&gt;1,IF(AND(T882=1,מרקובחצי[[#This Row],[עד ועד]]&gt;31),1,IF(AND(W882=1,NOT(OR(מרקובחצי[[#This Row],[עד ועד]]&lt;J882,מרקובחצי[[#This Row],[עד ועד]]&gt;K882))),1,"")),"")</f>
        <v/>
      </c>
      <c r="X883" s="19" t="str">
        <f>IF(AND(מרקובחצי[[#This Row],[CycleNumber]]&lt;$B884,SUM(מרקובחצי[[#This Row],[11]],R884)=2),1,"")</f>
        <v/>
      </c>
      <c r="Y883" s="19" t="str">
        <f>IF(AND(מרקובחצי[[#This Row],[CycleNumber]]&lt;$B884,SUM(מרקובחצי[[#This Row],[11]],S884)=2),1,"")</f>
        <v/>
      </c>
      <c r="Z883" s="19" t="str">
        <f>IF(AND(מרקובחצי[[#This Row],[CycleNumber]]&lt;$B884,SUM(מרקובחצי[[#This Row],[13]],S884)=2),1,"")</f>
        <v/>
      </c>
      <c r="AA883" s="19" t="str">
        <f>IF(AND(מרקובחצי[[#This Row],[CycleNumber]]&lt;$B884,SUM(מרקובחצי[[#This Row],[13]],T884)=2),1,"")</f>
        <v/>
      </c>
      <c r="AB883" s="19" t="str">
        <f>IF(AND(מרקובחצי[[#This Row],[CycleNumber]]&lt;$B884,SUM(מרקובחצי[[#This Row],[21]],U884)=2),1,"")</f>
        <v/>
      </c>
      <c r="AC883" s="19" t="str">
        <f>IF(AND(מרקובחצי[[#This Row],[CycleNumber]]&lt;$B884,SUM(מרקובחצי[[#This Row],[21]],V884)=2),1,"")</f>
        <v/>
      </c>
      <c r="AD883" s="19" t="str">
        <f>IF(AND(מרקובחצי[[#This Row],[CycleNumber]]&lt;$B884,SUM(מרקובחצי[[#This Row],[23]],V884)=2),1,"")</f>
        <v/>
      </c>
      <c r="AE883" s="19" t="str">
        <f>IF(AND(מרקובחצי[[#This Row],[CycleNumber]]&lt;$B884,SUM(מרקובחצי[[#This Row],[23]],W884)=2),1,"")</f>
        <v/>
      </c>
      <c r="AF883" s="19" t="str">
        <f>IF(AND(מרקובחצי[[#This Row],[CycleNumber]]&lt;$B884,SUM(מרקובחצי[[#This Row],[31]],O884)=2),1,"")</f>
        <v/>
      </c>
      <c r="AG883" s="19" t="str">
        <f>IF(AND(מרקובחצי[[#This Row],[CycleNumber]]&lt;$B884,SUM(מרקובחצי[[#This Row],[31]],P884)=2),1,"")</f>
        <v/>
      </c>
      <c r="AH883" s="19" t="str">
        <f>IF(AND(מרקובחצי[[#This Row],[CycleNumber]]&lt;$B884,SUM(מרקובחצי[[#This Row],[31]],Q884)=2),1,"")</f>
        <v/>
      </c>
      <c r="AI883" s="19" t="str">
        <f>IF(AND(מרקובחצי[[#This Row],[CycleNumber]]&lt;$B884,SUM(U883:U884)=2),1,"")</f>
        <v/>
      </c>
      <c r="AJ883" s="19" t="str">
        <f>IF(AND(מרקובחצי[[#This Row],[CycleNumber]]&lt;$B884,SUM(מרקובחצי[[#This Row],[32]],O884)=2),1,"")</f>
        <v/>
      </c>
      <c r="AK883" s="19" t="str">
        <f>IF(AND(מרקובחצי[[#This Row],[CycleNumber]]&lt;$B884,SUM(מרקובחצי[[#This Row],[32]],P884)=2),1,"")</f>
        <v/>
      </c>
      <c r="AL883" s="19" t="str">
        <f>IF(AND(מרקובחצי[[#This Row],[CycleNumber]]&lt;$B884,SUM(מרקובחצי[[#This Row],[32]],Q884)=2),1,"")</f>
        <v/>
      </c>
      <c r="AM883" s="19">
        <f>IF(AND(מרקובחצי[[#This Row],[CycleNumber]]&lt;$B884,SUM(V883:V884)=2),1,"")</f>
        <v>1</v>
      </c>
      <c r="AN883" s="19" t="str">
        <f>IF(AND(מרקובחצי[[#This Row],[CycleNumber]]&lt;$B884,SUM(מרקובחצי[[#This Row],[33]],O884)=2),1,"")</f>
        <v/>
      </c>
      <c r="AO883" s="19" t="str">
        <f>IF(AND(מרקובחצי[[#This Row],[CycleNumber]]&lt;$B884,SUM(מרקובחצי[[#This Row],[33]],P884)=2),1,"")</f>
        <v/>
      </c>
      <c r="AP883" s="19" t="str">
        <f>IF(AND(מרקובחצי[[#This Row],[CycleNumber]]&lt;$B884,SUM(מרקובחצי[[#This Row],[33]],Q884)=2),1,"")</f>
        <v/>
      </c>
      <c r="AQ883" s="19" t="str">
        <f>IF(AND(מרקובחצי[[#This Row],[CycleNumber]]&lt;$B884,SUM(W883:W884)=2),1,"")</f>
        <v/>
      </c>
      <c r="AR883" s="19" t="str">
        <f>IF(AND(מרקובחצי[[#This Row],[CycleNumber]]&lt;$B884,SUM(מרקובחצי[[#This Row],[12]],S884)=2),1,"")</f>
        <v/>
      </c>
      <c r="AS883" s="19" t="str">
        <f>IF(AND(מרקובחצי[[#This Row],[CycleNumber]]&lt;$B884,SUM(מרקובחצי[[#This Row],[22]],V884)=2),1,"")</f>
        <v/>
      </c>
      <c r="AT883" s="21">
        <f>SUM(מרקובחצי[[#This Row],[11]:[33]])</f>
        <v>1</v>
      </c>
    </row>
    <row r="884" spans="1:46" ht="15.6" x14ac:dyDescent="0.25">
      <c r="A884" s="19" t="s">
        <v>80</v>
      </c>
      <c r="B884" s="19">
        <v>13</v>
      </c>
      <c r="C884">
        <v>30</v>
      </c>
      <c r="D884" s="19">
        <f>מרקובחצי[[#This Row],[LengthofCycle]]+1</f>
        <v>31</v>
      </c>
      <c r="E884" t="str">
        <f>IF(IFERROR(LOOKUP(מרקובחצי[[#This Row],[ClientID]],קביעויות[הפלגה]),FALSE)=מרקובחצי[[#This Row],[ClientID]],1,"")</f>
        <v/>
      </c>
      <c r="F884" t="str">
        <f>IF(IFERROR(LOOKUP(מרקובחצי[[#This Row],[ClientID]],סוגחציקבוע[S31]),FALSE)=מרקובחצי[[#This Row],[ClientID]],1,"")</f>
        <v/>
      </c>
      <c r="G884">
        <f>IF(IFERROR(LOOKUP(מרקובחצי[[#This Row],[ClientID]],סוגחציקבוע[S32]),FALSE)=מרקובחצי[[#This Row],[ClientID]],1,"")</f>
        <v>1</v>
      </c>
      <c r="H884" t="str">
        <f>IF(IFERROR(LOOKUP(מרקובחצי[[#This Row],[ClientID]],סוגחציקבוע[S33]),FALSE)=מרקובחצי[[#This Row],[ClientID]],1,"")</f>
        <v/>
      </c>
      <c r="I884" t="str">
        <f>IF(IFERROR(LOOKUP(מרקובחצי[[#This Row],[ClientID]],סוגחציקבוע[S32&amp;33]),FALSE)=מרקובחצי[[#This Row],[ClientID]],1,"")</f>
        <v/>
      </c>
      <c r="J884" s="19">
        <f>IF(SUM(מרקובחצי[[#This Row],[11]:[13]])=1,מרקובחצי[[#This Row],[עד ועד]],IF(SUM(R883:T884)=1,IF(מרקובחצי[[#This Row],[עד ועד]]&lt;J883,מרקובחצי[[#This Row],[עד ועד]],J883),J883))</f>
        <v>26</v>
      </c>
      <c r="K884" s="19">
        <f>IF(SUM(מרקובחצי[[#This Row],[11]:[13]])=1,מרקובחצי[[#This Row],[עד ועד]],IF(SUM(R883:T884)=1,IF(מרקובחצי[[#This Row],[עד ועד]]&gt;K883,מרקובחצי[[#This Row],[עד ועד]],K883),K883))</f>
        <v>32</v>
      </c>
      <c r="L884" s="19" t="str">
        <f>IF(AND(SUM(מרקובחצי[[#This Row],[31]:[33]])=1,SUM(U883:W883)=0),מרקובחצי[[#This Row],[מקס]]-מרקובחצי[[#This Row],[מינ]],"")</f>
        <v/>
      </c>
      <c r="M88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84" s="19" t="str">
        <f t="shared" si="13"/>
        <v>S32</v>
      </c>
      <c r="O884" s="19" t="str">
        <f>IF(מרקובחצי[[#This Row],[קבעה הפלגה?]]=1,"",IF(AND(מרקובחצי[[#This Row],[עד ועד]]&lt;29,OR(מרקובחצי[[#This Row],[CycleNumber]]=1,AND(U883=1,OR(מרקובחצי[[#This Row],[עד ועד]]&lt;J883,מרקובחצי[[#This Row],[עד ועד]]&gt;K883)),AND(V883=1,מרקובחצי[[#This Row],[עד ועד]]&lt;J883),W883=1)),1,""))</f>
        <v/>
      </c>
      <c r="P884" s="19" t="str">
        <f>IF(מרקובחצי[[#This Row],[קבעה הפלגה?]]=1,"",IF(AND(מרקובחצי[[#This Row],[עד ועד]]&gt;28,מרקובחצי[[#This Row],[עד ועד]]&lt;32,OR(מרקובחצי[[#This Row],[CycleNumber]]=1,AND(U883=1),AND(V883=1,OR(מרקובחצי[[#This Row],[עד ועד]]&lt;J883,מרקובחצי[[#This Row],[עד ועד]]&gt;K883)),W883=1)),1,""))</f>
        <v/>
      </c>
      <c r="Q884" s="19" t="str">
        <f>IF(מרקובחצי[[#This Row],[קבעה הפלגה?]]=1,"",IF(AND(מרקובחצי[[#This Row],[עד ועד]]&gt;31,OR(מרקובחצי[[#This Row],[CycleNumber]]=1,AND(U883=1),AND(V883=1,מרקובחצי[[#This Row],[עד ועד]]&gt;K883),AND(W883=1,OR(מרקובחצי[[#This Row],[עד ועד]]&gt;K883,מרקובחצי[[#This Row],[עד ועד]]&lt;J883)))),1,""))</f>
        <v/>
      </c>
      <c r="R884" s="19" t="str">
        <f>IF(מרקובחצי[[#This Row],[CycleNumber]]&gt;1,IF(AND(O883=1,מרקובחצי[[#This Row],[עד ועד]]&lt;29),1,""),"")</f>
        <v/>
      </c>
      <c r="S884" s="19" t="str">
        <f>IF(מרקובחצי[[#This Row],[CycleNumber]]&gt;1,IF(OR(AND(O883=1,מרקובחצי[[#This Row],[עד ועד]]&gt;28),AND(P883=1),AND(Q883=1,מרקובחצי[[#This Row],[עד ועד]]&lt;32)),1,""),"")</f>
        <v/>
      </c>
      <c r="T884" s="19" t="str">
        <f>IF(מרקובחצי[[#This Row],[CycleNumber]]&gt;1,IF(AND(Q883=1,מרקובחצי[[#This Row],[עד ועד]]&gt;31),1,""),"")</f>
        <v/>
      </c>
      <c r="U884" s="19" t="str">
        <f>IF(מרקובחצי[[#This Row],[CycleNumber]]&gt;1,IF(AND(R883=1,מרקובחצי[[#This Row],[עד ועד]]&lt;29),1,IF(AND(U883=1,NOT(OR(מרקובחצי[[#This Row],[עד ועד]]&lt;J883,מרקובחצי[[#This Row],[עד ועד]]&gt;K883))),1,"")),"")</f>
        <v/>
      </c>
      <c r="V884" s="19">
        <f>IF(מרקובחצי[[#This Row],[CycleNumber]]&gt;1,IF(AND(SUM(R883:T883)=1,מרקובחצי[[#This Row],[עד ועד]]&gt;28,מרקובחצי[[#This Row],[עד ועד]]&lt;32),1,IF(OR(S883=1,AND(R883=1,מרקובחצי[[#This Row],[עד ועד]]&gt;28),AND(T883=1,מרקובחצי[[#This Row],[עד ועד]]&lt;32)),1,IF(AND(V883=1,NOT(OR(מרקובחצי[[#This Row],[עד ועד]]&lt;J883,מרקובחצי[[#This Row],[עד ועד]]&gt;K883))),1,""))),"")</f>
        <v>1</v>
      </c>
      <c r="W884" s="19" t="str">
        <f>IF(מרקובחצי[[#This Row],[CycleNumber]]&gt;1,IF(AND(T883=1,מרקובחצי[[#This Row],[עד ועד]]&gt;31),1,IF(AND(W883=1,NOT(OR(מרקובחצי[[#This Row],[עד ועד]]&lt;J883,מרקובחצי[[#This Row],[עד ועד]]&gt;K883))),1,"")),"")</f>
        <v/>
      </c>
      <c r="X884" s="19" t="str">
        <f>IF(AND(מרקובחצי[[#This Row],[CycleNumber]]&lt;$B885,SUM(מרקובחצי[[#This Row],[11]],R885)=2),1,"")</f>
        <v/>
      </c>
      <c r="Y884" s="19" t="str">
        <f>IF(AND(מרקובחצי[[#This Row],[CycleNumber]]&lt;$B885,SUM(מרקובחצי[[#This Row],[11]],S885)=2),1,"")</f>
        <v/>
      </c>
      <c r="Z884" s="19" t="str">
        <f>IF(AND(מרקובחצי[[#This Row],[CycleNumber]]&lt;$B885,SUM(מרקובחצי[[#This Row],[13]],S885)=2),1,"")</f>
        <v/>
      </c>
      <c r="AA884" s="19" t="str">
        <f>IF(AND(מרקובחצי[[#This Row],[CycleNumber]]&lt;$B885,SUM(מרקובחצי[[#This Row],[13]],T885)=2),1,"")</f>
        <v/>
      </c>
      <c r="AB884" s="19" t="str">
        <f>IF(AND(מרקובחצי[[#This Row],[CycleNumber]]&lt;$B885,SUM(מרקובחצי[[#This Row],[21]],U885)=2),1,"")</f>
        <v/>
      </c>
      <c r="AC884" s="19" t="str">
        <f>IF(AND(מרקובחצי[[#This Row],[CycleNumber]]&lt;$B885,SUM(מרקובחצי[[#This Row],[21]],V885)=2),1,"")</f>
        <v/>
      </c>
      <c r="AD884" s="19" t="str">
        <f>IF(AND(מרקובחצי[[#This Row],[CycleNumber]]&lt;$B885,SUM(מרקובחצי[[#This Row],[23]],V885)=2),1,"")</f>
        <v/>
      </c>
      <c r="AE884" s="19" t="str">
        <f>IF(AND(מרקובחצי[[#This Row],[CycleNumber]]&lt;$B885,SUM(מרקובחצי[[#This Row],[23]],W885)=2),1,"")</f>
        <v/>
      </c>
      <c r="AF884" s="19" t="str">
        <f>IF(AND(מרקובחצי[[#This Row],[CycleNumber]]&lt;$B885,SUM(מרקובחצי[[#This Row],[31]],O885)=2),1,"")</f>
        <v/>
      </c>
      <c r="AG884" s="19" t="str">
        <f>IF(AND(מרקובחצי[[#This Row],[CycleNumber]]&lt;$B885,SUM(מרקובחצי[[#This Row],[31]],P885)=2),1,"")</f>
        <v/>
      </c>
      <c r="AH884" s="19" t="str">
        <f>IF(AND(מרקובחצי[[#This Row],[CycleNumber]]&lt;$B885,SUM(מרקובחצי[[#This Row],[31]],Q885)=2),1,"")</f>
        <v/>
      </c>
      <c r="AI884" s="19" t="str">
        <f>IF(AND(מרקובחצי[[#This Row],[CycleNumber]]&lt;$B885,SUM(U884:U885)=2),1,"")</f>
        <v/>
      </c>
      <c r="AJ884" s="19" t="str">
        <f>IF(AND(מרקובחצי[[#This Row],[CycleNumber]]&lt;$B885,SUM(מרקובחצי[[#This Row],[32]],O885)=2),1,"")</f>
        <v/>
      </c>
      <c r="AK884" s="19" t="str">
        <f>IF(AND(מרקובחצי[[#This Row],[CycleNumber]]&lt;$B885,SUM(מרקובחצי[[#This Row],[32]],P885)=2),1,"")</f>
        <v/>
      </c>
      <c r="AL884" s="19" t="str">
        <f>IF(AND(מרקובחצי[[#This Row],[CycleNumber]]&lt;$B885,SUM(מרקובחצי[[#This Row],[32]],Q885)=2),1,"")</f>
        <v/>
      </c>
      <c r="AM884" s="19" t="str">
        <f>IF(AND(מרקובחצי[[#This Row],[CycleNumber]]&lt;$B885,SUM(V884:V885)=2),1,"")</f>
        <v/>
      </c>
      <c r="AN884" s="19" t="str">
        <f>IF(AND(מרקובחצי[[#This Row],[CycleNumber]]&lt;$B885,SUM(מרקובחצי[[#This Row],[33]],O885)=2),1,"")</f>
        <v/>
      </c>
      <c r="AO884" s="19" t="str">
        <f>IF(AND(מרקובחצי[[#This Row],[CycleNumber]]&lt;$B885,SUM(מרקובחצי[[#This Row],[33]],P885)=2),1,"")</f>
        <v/>
      </c>
      <c r="AP884" s="19" t="str">
        <f>IF(AND(מרקובחצי[[#This Row],[CycleNumber]]&lt;$B885,SUM(מרקובחצי[[#This Row],[33]],Q885)=2),1,"")</f>
        <v/>
      </c>
      <c r="AQ884" s="19" t="str">
        <f>IF(AND(מרקובחצי[[#This Row],[CycleNumber]]&lt;$B885,SUM(W884:W885)=2),1,"")</f>
        <v/>
      </c>
      <c r="AR884" s="19" t="str">
        <f>IF(AND(מרקובחצי[[#This Row],[CycleNumber]]&lt;$B885,SUM(מרקובחצי[[#This Row],[12]],S885)=2),1,"")</f>
        <v/>
      </c>
      <c r="AS884" s="19" t="str">
        <f>IF(AND(מרקובחצי[[#This Row],[CycleNumber]]&lt;$B885,SUM(מרקובחצי[[#This Row],[22]],V885)=2),1,"")</f>
        <v/>
      </c>
      <c r="AT884" s="21">
        <f>SUM(מרקובחצי[[#This Row],[11]:[33]])</f>
        <v>1</v>
      </c>
    </row>
    <row r="885" spans="1:46" ht="15.6" x14ac:dyDescent="0.25">
      <c r="A885" s="19" t="s">
        <v>81</v>
      </c>
      <c r="B885" s="19">
        <v>1</v>
      </c>
      <c r="C885">
        <v>36</v>
      </c>
      <c r="D885" s="19">
        <f>מרקובחצי[[#This Row],[LengthofCycle]]+1</f>
        <v>37</v>
      </c>
      <c r="E885" t="str">
        <f>IF(IFERROR(LOOKUP(מרקובחצי[[#This Row],[ClientID]],קביעויות[הפלגה]),FALSE)=מרקובחצי[[#This Row],[ClientID]],1,"")</f>
        <v/>
      </c>
      <c r="F885" t="str">
        <f>IF(IFERROR(LOOKUP(מרקובחצי[[#This Row],[ClientID]],סוגחציקבוע[S31]),FALSE)=מרקובחצי[[#This Row],[ClientID]],1,"")</f>
        <v/>
      </c>
      <c r="G885">
        <f>IF(IFERROR(LOOKUP(מרקובחצי[[#This Row],[ClientID]],סוגחציקבוע[S32]),FALSE)=מרקובחצי[[#This Row],[ClientID]],1,"")</f>
        <v>1</v>
      </c>
      <c r="H885" t="str">
        <f>IF(IFERROR(LOOKUP(מרקובחצי[[#This Row],[ClientID]],סוגחציקבוע[S33]),FALSE)=מרקובחצי[[#This Row],[ClientID]],1,"")</f>
        <v/>
      </c>
      <c r="I885" t="str">
        <f>IF(IFERROR(LOOKUP(מרקובחצי[[#This Row],[ClientID]],סוגחציקבוע[S32&amp;33]),FALSE)=מרקובחצי[[#This Row],[ClientID]],1,"")</f>
        <v/>
      </c>
      <c r="J885" s="19">
        <f>IF(SUM(מרקובחצי[[#This Row],[11]:[13]])=1,מרקובחצי[[#This Row],[עד ועד]],IF(SUM(R884:T885)=1,IF(מרקובחצי[[#This Row],[עד ועד]]&lt;J884,מרקובחצי[[#This Row],[עד ועד]],J884),J884))</f>
        <v>37</v>
      </c>
      <c r="K885" s="19">
        <f>IF(SUM(מרקובחצי[[#This Row],[11]:[13]])=1,מרקובחצי[[#This Row],[עד ועד]],IF(SUM(R884:T885)=1,IF(מרקובחצי[[#This Row],[עד ועד]]&gt;K884,מרקובחצי[[#This Row],[עד ועד]],K884),K884))</f>
        <v>37</v>
      </c>
      <c r="L885" s="19" t="str">
        <f>IF(AND(SUM(מרקובחצי[[#This Row],[31]:[33]])=1,SUM(U884:W884)=0),מרקובחצי[[#This Row],[מקס]]-מרקובחצי[[#This Row],[מינ]],"")</f>
        <v/>
      </c>
      <c r="M88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885" s="19" t="str">
        <f t="shared" si="13"/>
        <v>S32</v>
      </c>
      <c r="O885" s="19" t="str">
        <f>IF(מרקובחצי[[#This Row],[קבעה הפלגה?]]=1,"",IF(AND(מרקובחצי[[#This Row],[עד ועד]]&lt;29,OR(מרקובחצי[[#This Row],[CycleNumber]]=1,AND(U884=1,OR(מרקובחצי[[#This Row],[עד ועד]]&lt;J884,מרקובחצי[[#This Row],[עד ועד]]&gt;K884)),AND(V884=1,מרקובחצי[[#This Row],[עד ועד]]&lt;J884),W884=1)),1,""))</f>
        <v/>
      </c>
      <c r="P885" s="19" t="str">
        <f>IF(מרקובחצי[[#This Row],[קבעה הפלגה?]]=1,"",IF(AND(מרקובחצי[[#This Row],[עד ועד]]&gt;28,מרקובחצי[[#This Row],[עד ועד]]&lt;32,OR(מרקובחצי[[#This Row],[CycleNumber]]=1,AND(U884=1),AND(V884=1,OR(מרקובחצי[[#This Row],[עד ועד]]&lt;J884,מרקובחצי[[#This Row],[עד ועד]]&gt;K884)),W884=1)),1,""))</f>
        <v/>
      </c>
      <c r="Q885" s="19">
        <f>IF(מרקובחצי[[#This Row],[קבעה הפלגה?]]=1,"",IF(AND(מרקובחצי[[#This Row],[עד ועד]]&gt;31,OR(מרקובחצי[[#This Row],[CycleNumber]]=1,AND(U884=1),AND(V884=1,מרקובחצי[[#This Row],[עד ועד]]&gt;K884),AND(W884=1,OR(מרקובחצי[[#This Row],[עד ועד]]&gt;K884,מרקובחצי[[#This Row],[עד ועד]]&lt;J884)))),1,""))</f>
        <v>1</v>
      </c>
      <c r="R885" s="19" t="str">
        <f>IF(מרקובחצי[[#This Row],[CycleNumber]]&gt;1,IF(AND(O884=1,מרקובחצי[[#This Row],[עד ועד]]&lt;29),1,""),"")</f>
        <v/>
      </c>
      <c r="S885" s="19" t="str">
        <f>IF(מרקובחצי[[#This Row],[CycleNumber]]&gt;1,IF(OR(AND(O884=1,מרקובחצי[[#This Row],[עד ועד]]&gt;28),AND(P884=1),AND(Q884=1,מרקובחצי[[#This Row],[עד ועד]]&lt;32)),1,""),"")</f>
        <v/>
      </c>
      <c r="T885" s="19" t="str">
        <f>IF(מרקובחצי[[#This Row],[CycleNumber]]&gt;1,IF(AND(Q884=1,מרקובחצי[[#This Row],[עד ועד]]&gt;31),1,""),"")</f>
        <v/>
      </c>
      <c r="U885" s="19" t="str">
        <f>IF(מרקובחצי[[#This Row],[CycleNumber]]&gt;1,IF(AND(R884=1,מרקובחצי[[#This Row],[עד ועד]]&lt;29),1,IF(AND(U884=1,NOT(OR(מרקובחצי[[#This Row],[עד ועד]]&lt;J884,מרקובחצי[[#This Row],[עד ועד]]&gt;K884))),1,"")),"")</f>
        <v/>
      </c>
      <c r="V885" s="19" t="str">
        <f>IF(מרקובחצי[[#This Row],[CycleNumber]]&gt;1,IF(AND(SUM(R884:T884)=1,מרקובחצי[[#This Row],[עד ועד]]&gt;28,מרקובחצי[[#This Row],[עד ועד]]&lt;32),1,IF(OR(S884=1,AND(R884=1,מרקובחצי[[#This Row],[עד ועד]]&gt;28),AND(T884=1,מרקובחצי[[#This Row],[עד ועד]]&lt;32)),1,IF(AND(V884=1,NOT(OR(מרקובחצי[[#This Row],[עד ועד]]&lt;J884,מרקובחצי[[#This Row],[עד ועד]]&gt;K884))),1,""))),"")</f>
        <v/>
      </c>
      <c r="W885" s="19" t="str">
        <f>IF(מרקובחצי[[#This Row],[CycleNumber]]&gt;1,IF(AND(T884=1,מרקובחצי[[#This Row],[עד ועד]]&gt;31),1,IF(AND(W884=1,NOT(OR(מרקובחצי[[#This Row],[עד ועד]]&lt;J884,מרקובחצי[[#This Row],[עד ועד]]&gt;K884))),1,"")),"")</f>
        <v/>
      </c>
      <c r="X885" s="19" t="str">
        <f>IF(AND(מרקובחצי[[#This Row],[CycleNumber]]&lt;$B886,SUM(מרקובחצי[[#This Row],[11]],R886)=2),1,"")</f>
        <v/>
      </c>
      <c r="Y885" s="19" t="str">
        <f>IF(AND(מרקובחצי[[#This Row],[CycleNumber]]&lt;$B886,SUM(מרקובחצי[[#This Row],[11]],S886)=2),1,"")</f>
        <v/>
      </c>
      <c r="Z885" s="19">
        <f>IF(AND(מרקובחצי[[#This Row],[CycleNumber]]&lt;$B886,SUM(מרקובחצי[[#This Row],[13]],S886)=2),1,"")</f>
        <v>1</v>
      </c>
      <c r="AA885" s="19" t="str">
        <f>IF(AND(מרקובחצי[[#This Row],[CycleNumber]]&lt;$B886,SUM(מרקובחצי[[#This Row],[13]],T886)=2),1,"")</f>
        <v/>
      </c>
      <c r="AB885" s="19" t="str">
        <f>IF(AND(מרקובחצי[[#This Row],[CycleNumber]]&lt;$B886,SUM(מרקובחצי[[#This Row],[21]],U886)=2),1,"")</f>
        <v/>
      </c>
      <c r="AC885" s="19" t="str">
        <f>IF(AND(מרקובחצי[[#This Row],[CycleNumber]]&lt;$B886,SUM(מרקובחצי[[#This Row],[21]],V886)=2),1,"")</f>
        <v/>
      </c>
      <c r="AD885" s="19" t="str">
        <f>IF(AND(מרקובחצי[[#This Row],[CycleNumber]]&lt;$B886,SUM(מרקובחצי[[#This Row],[23]],V886)=2),1,"")</f>
        <v/>
      </c>
      <c r="AE885" s="19" t="str">
        <f>IF(AND(מרקובחצי[[#This Row],[CycleNumber]]&lt;$B886,SUM(מרקובחצי[[#This Row],[23]],W886)=2),1,"")</f>
        <v/>
      </c>
      <c r="AF885" s="19" t="str">
        <f>IF(AND(מרקובחצי[[#This Row],[CycleNumber]]&lt;$B886,SUM(מרקובחצי[[#This Row],[31]],O886)=2),1,"")</f>
        <v/>
      </c>
      <c r="AG885" s="19" t="str">
        <f>IF(AND(מרקובחצי[[#This Row],[CycleNumber]]&lt;$B886,SUM(מרקובחצי[[#This Row],[31]],P886)=2),1,"")</f>
        <v/>
      </c>
      <c r="AH885" s="19" t="str">
        <f>IF(AND(מרקובחצי[[#This Row],[CycleNumber]]&lt;$B886,SUM(מרקובחצי[[#This Row],[31]],Q886)=2),1,"")</f>
        <v/>
      </c>
      <c r="AI885" s="19" t="str">
        <f>IF(AND(מרקובחצי[[#This Row],[CycleNumber]]&lt;$B886,SUM(U885:U886)=2),1,"")</f>
        <v/>
      </c>
      <c r="AJ885" s="19" t="str">
        <f>IF(AND(מרקובחצי[[#This Row],[CycleNumber]]&lt;$B886,SUM(מרקובחצי[[#This Row],[32]],O886)=2),1,"")</f>
        <v/>
      </c>
      <c r="AK885" s="19" t="str">
        <f>IF(AND(מרקובחצי[[#This Row],[CycleNumber]]&lt;$B886,SUM(מרקובחצי[[#This Row],[32]],P886)=2),1,"")</f>
        <v/>
      </c>
      <c r="AL885" s="19" t="str">
        <f>IF(AND(מרקובחצי[[#This Row],[CycleNumber]]&lt;$B886,SUM(מרקובחצי[[#This Row],[32]],Q886)=2),1,"")</f>
        <v/>
      </c>
      <c r="AM885" s="19" t="str">
        <f>IF(AND(מרקובחצי[[#This Row],[CycleNumber]]&lt;$B886,SUM(V885:V886)=2),1,"")</f>
        <v/>
      </c>
      <c r="AN885" s="19" t="str">
        <f>IF(AND(מרקובחצי[[#This Row],[CycleNumber]]&lt;$B886,SUM(מרקובחצי[[#This Row],[33]],O886)=2),1,"")</f>
        <v/>
      </c>
      <c r="AO885" s="19" t="str">
        <f>IF(AND(מרקובחצי[[#This Row],[CycleNumber]]&lt;$B886,SUM(מרקובחצי[[#This Row],[33]],P886)=2),1,"")</f>
        <v/>
      </c>
      <c r="AP885" s="19" t="str">
        <f>IF(AND(מרקובחצי[[#This Row],[CycleNumber]]&lt;$B886,SUM(מרקובחצי[[#This Row],[33]],Q886)=2),1,"")</f>
        <v/>
      </c>
      <c r="AQ885" s="19" t="str">
        <f>IF(AND(מרקובחצי[[#This Row],[CycleNumber]]&lt;$B886,SUM(W885:W886)=2),1,"")</f>
        <v/>
      </c>
      <c r="AR885" s="19" t="str">
        <f>IF(AND(מרקובחצי[[#This Row],[CycleNumber]]&lt;$B886,SUM(מרקובחצי[[#This Row],[12]],S886)=2),1,"")</f>
        <v/>
      </c>
      <c r="AS885" s="19" t="str">
        <f>IF(AND(מרקובחצי[[#This Row],[CycleNumber]]&lt;$B886,SUM(מרקובחצי[[#This Row],[22]],V886)=2),1,"")</f>
        <v/>
      </c>
      <c r="AT885" s="21">
        <f>SUM(מרקובחצי[[#This Row],[11]:[33]])</f>
        <v>1</v>
      </c>
    </row>
    <row r="886" spans="1:46" ht="15.6" x14ac:dyDescent="0.25">
      <c r="A886" s="19" t="s">
        <v>81</v>
      </c>
      <c r="B886" s="19">
        <v>2</v>
      </c>
      <c r="C886">
        <v>29</v>
      </c>
      <c r="D886" s="19">
        <f>מרקובחצי[[#This Row],[LengthofCycle]]+1</f>
        <v>30</v>
      </c>
      <c r="E886" t="str">
        <f>IF(IFERROR(LOOKUP(מרקובחצי[[#This Row],[ClientID]],קביעויות[הפלגה]),FALSE)=מרקובחצי[[#This Row],[ClientID]],1,"")</f>
        <v/>
      </c>
      <c r="F886" t="str">
        <f>IF(IFERROR(LOOKUP(מרקובחצי[[#This Row],[ClientID]],סוגחציקבוע[S31]),FALSE)=מרקובחצי[[#This Row],[ClientID]],1,"")</f>
        <v/>
      </c>
      <c r="G886">
        <f>IF(IFERROR(LOOKUP(מרקובחצי[[#This Row],[ClientID]],סוגחציקבוע[S32]),FALSE)=מרקובחצי[[#This Row],[ClientID]],1,"")</f>
        <v>1</v>
      </c>
      <c r="H886" t="str">
        <f>IF(IFERROR(LOOKUP(מרקובחצי[[#This Row],[ClientID]],סוגחציקבוע[S33]),FALSE)=מרקובחצי[[#This Row],[ClientID]],1,"")</f>
        <v/>
      </c>
      <c r="I886" t="str">
        <f>IF(IFERROR(LOOKUP(מרקובחצי[[#This Row],[ClientID]],סוגחציקבוע[S32&amp;33]),FALSE)=מרקובחצי[[#This Row],[ClientID]],1,"")</f>
        <v/>
      </c>
      <c r="J886" s="19">
        <f>IF(SUM(מרקובחצי[[#This Row],[11]:[13]])=1,מרקובחצי[[#This Row],[עד ועד]],IF(SUM(R885:T886)=1,IF(מרקובחצי[[#This Row],[עד ועד]]&lt;J885,מרקובחצי[[#This Row],[עד ועד]],J885),J885))</f>
        <v>30</v>
      </c>
      <c r="K886" s="19">
        <f>IF(SUM(מרקובחצי[[#This Row],[11]:[13]])=1,מרקובחצי[[#This Row],[עד ועד]],IF(SUM(R885:T886)=1,IF(מרקובחצי[[#This Row],[עד ועד]]&gt;K885,מרקובחצי[[#This Row],[עד ועד]],K885),K885))</f>
        <v>37</v>
      </c>
      <c r="L886" s="19" t="str">
        <f>IF(AND(SUM(מרקובחצי[[#This Row],[31]:[33]])=1,SUM(U885:W885)=0),מרקובחצי[[#This Row],[מקס]]-מרקובחצי[[#This Row],[מינ]],"")</f>
        <v/>
      </c>
      <c r="M88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886" s="19" t="str">
        <f t="shared" si="13"/>
        <v>S13</v>
      </c>
      <c r="O886" s="19" t="str">
        <f>IF(מרקובחצי[[#This Row],[קבעה הפלגה?]]=1,"",IF(AND(מרקובחצי[[#This Row],[עד ועד]]&lt;29,OR(מרקובחצי[[#This Row],[CycleNumber]]=1,AND(U885=1,OR(מרקובחצי[[#This Row],[עד ועד]]&lt;J885,מרקובחצי[[#This Row],[עד ועד]]&gt;K885)),AND(V885=1,מרקובחצי[[#This Row],[עד ועד]]&lt;J885),W885=1)),1,""))</f>
        <v/>
      </c>
      <c r="P886" s="19" t="str">
        <f>IF(מרקובחצי[[#This Row],[קבעה הפלגה?]]=1,"",IF(AND(מרקובחצי[[#This Row],[עד ועד]]&gt;28,מרקובחצי[[#This Row],[עד ועד]]&lt;32,OR(מרקובחצי[[#This Row],[CycleNumber]]=1,AND(U885=1),AND(V885=1,OR(מרקובחצי[[#This Row],[עד ועד]]&lt;J885,מרקובחצי[[#This Row],[עד ועד]]&gt;K885)),W885=1)),1,""))</f>
        <v/>
      </c>
      <c r="Q886" s="19" t="str">
        <f>IF(מרקובחצי[[#This Row],[קבעה הפלגה?]]=1,"",IF(AND(מרקובחצי[[#This Row],[עד ועד]]&gt;31,OR(מרקובחצי[[#This Row],[CycleNumber]]=1,AND(U885=1),AND(V885=1,מרקובחצי[[#This Row],[עד ועד]]&gt;K885),AND(W885=1,OR(מרקובחצי[[#This Row],[עד ועד]]&gt;K885,מרקובחצי[[#This Row],[עד ועד]]&lt;J885)))),1,""))</f>
        <v/>
      </c>
      <c r="R886" s="19" t="str">
        <f>IF(מרקובחצי[[#This Row],[CycleNumber]]&gt;1,IF(AND(O885=1,מרקובחצי[[#This Row],[עד ועד]]&lt;29),1,""),"")</f>
        <v/>
      </c>
      <c r="S886" s="19">
        <f>IF(מרקובחצי[[#This Row],[CycleNumber]]&gt;1,IF(OR(AND(O885=1,מרקובחצי[[#This Row],[עד ועד]]&gt;28),AND(P885=1),AND(Q885=1,מרקובחצי[[#This Row],[עד ועד]]&lt;32)),1,""),"")</f>
        <v>1</v>
      </c>
      <c r="T886" s="19" t="str">
        <f>IF(מרקובחצי[[#This Row],[CycleNumber]]&gt;1,IF(AND(Q885=1,מרקובחצי[[#This Row],[עד ועד]]&gt;31),1,""),"")</f>
        <v/>
      </c>
      <c r="U886" s="19" t="str">
        <f>IF(מרקובחצי[[#This Row],[CycleNumber]]&gt;1,IF(AND(R885=1,מרקובחצי[[#This Row],[עד ועד]]&lt;29),1,IF(AND(U885=1,NOT(OR(מרקובחצי[[#This Row],[עד ועד]]&lt;J885,מרקובחצי[[#This Row],[עד ועד]]&gt;K885))),1,"")),"")</f>
        <v/>
      </c>
      <c r="V886" s="19" t="str">
        <f>IF(מרקובחצי[[#This Row],[CycleNumber]]&gt;1,IF(AND(SUM(R885:T885)=1,מרקובחצי[[#This Row],[עד ועד]]&gt;28,מרקובחצי[[#This Row],[עד ועד]]&lt;32),1,IF(OR(S885=1,AND(R885=1,מרקובחצי[[#This Row],[עד ועד]]&gt;28),AND(T885=1,מרקובחצי[[#This Row],[עד ועד]]&lt;32)),1,IF(AND(V885=1,NOT(OR(מרקובחצי[[#This Row],[עד ועד]]&lt;J885,מרקובחצי[[#This Row],[עד ועד]]&gt;K885))),1,""))),"")</f>
        <v/>
      </c>
      <c r="W886" s="19" t="str">
        <f>IF(מרקובחצי[[#This Row],[CycleNumber]]&gt;1,IF(AND(T885=1,מרקובחצי[[#This Row],[עד ועד]]&gt;31),1,IF(AND(W885=1,NOT(OR(מרקובחצי[[#This Row],[עד ועד]]&lt;J885,מרקובחצי[[#This Row],[עד ועד]]&gt;K885))),1,"")),"")</f>
        <v/>
      </c>
      <c r="X886" s="19" t="str">
        <f>IF(AND(מרקובחצי[[#This Row],[CycleNumber]]&lt;$B887,SUM(מרקובחצי[[#This Row],[11]],R887)=2),1,"")</f>
        <v/>
      </c>
      <c r="Y886" s="19" t="str">
        <f>IF(AND(מרקובחצי[[#This Row],[CycleNumber]]&lt;$B887,SUM(מרקובחצי[[#This Row],[11]],S887)=2),1,"")</f>
        <v/>
      </c>
      <c r="Z886" s="19" t="str">
        <f>IF(AND(מרקובחצי[[#This Row],[CycleNumber]]&lt;$B887,SUM(מרקובחצי[[#This Row],[13]],S887)=2),1,"")</f>
        <v/>
      </c>
      <c r="AA886" s="19" t="str">
        <f>IF(AND(מרקובחצי[[#This Row],[CycleNumber]]&lt;$B887,SUM(מרקובחצי[[#This Row],[13]],T887)=2),1,"")</f>
        <v/>
      </c>
      <c r="AB886" s="19" t="str">
        <f>IF(AND(מרקובחצי[[#This Row],[CycleNumber]]&lt;$B887,SUM(מרקובחצי[[#This Row],[21]],U887)=2),1,"")</f>
        <v/>
      </c>
      <c r="AC886" s="19" t="str">
        <f>IF(AND(מרקובחצי[[#This Row],[CycleNumber]]&lt;$B887,SUM(מרקובחצי[[#This Row],[21]],V887)=2),1,"")</f>
        <v/>
      </c>
      <c r="AD886" s="19" t="str">
        <f>IF(AND(מרקובחצי[[#This Row],[CycleNumber]]&lt;$B887,SUM(מרקובחצי[[#This Row],[23]],V887)=2),1,"")</f>
        <v/>
      </c>
      <c r="AE886" s="19" t="str">
        <f>IF(AND(מרקובחצי[[#This Row],[CycleNumber]]&lt;$B887,SUM(מרקובחצי[[#This Row],[23]],W887)=2),1,"")</f>
        <v/>
      </c>
      <c r="AF886" s="19" t="str">
        <f>IF(AND(מרקובחצי[[#This Row],[CycleNumber]]&lt;$B887,SUM(מרקובחצי[[#This Row],[31]],O887)=2),1,"")</f>
        <v/>
      </c>
      <c r="AG886" s="19" t="str">
        <f>IF(AND(מרקובחצי[[#This Row],[CycleNumber]]&lt;$B887,SUM(מרקובחצי[[#This Row],[31]],P887)=2),1,"")</f>
        <v/>
      </c>
      <c r="AH886" s="19" t="str">
        <f>IF(AND(מרקובחצי[[#This Row],[CycleNumber]]&lt;$B887,SUM(מרקובחצי[[#This Row],[31]],Q887)=2),1,"")</f>
        <v/>
      </c>
      <c r="AI886" s="19" t="str">
        <f>IF(AND(מרקובחצי[[#This Row],[CycleNumber]]&lt;$B887,SUM(U886:U887)=2),1,"")</f>
        <v/>
      </c>
      <c r="AJ886" s="19" t="str">
        <f>IF(AND(מרקובחצי[[#This Row],[CycleNumber]]&lt;$B887,SUM(מרקובחצי[[#This Row],[32]],O887)=2),1,"")</f>
        <v/>
      </c>
      <c r="AK886" s="19" t="str">
        <f>IF(AND(מרקובחצי[[#This Row],[CycleNumber]]&lt;$B887,SUM(מרקובחצי[[#This Row],[32]],P887)=2),1,"")</f>
        <v/>
      </c>
      <c r="AL886" s="19" t="str">
        <f>IF(AND(מרקובחצי[[#This Row],[CycleNumber]]&lt;$B887,SUM(מרקובחצי[[#This Row],[32]],Q887)=2),1,"")</f>
        <v/>
      </c>
      <c r="AM886" s="19" t="str">
        <f>IF(AND(מרקובחצי[[#This Row],[CycleNumber]]&lt;$B887,SUM(V886:V887)=2),1,"")</f>
        <v/>
      </c>
      <c r="AN886" s="19" t="str">
        <f>IF(AND(מרקובחצי[[#This Row],[CycleNumber]]&lt;$B887,SUM(מרקובחצי[[#This Row],[33]],O887)=2),1,"")</f>
        <v/>
      </c>
      <c r="AO886" s="19" t="str">
        <f>IF(AND(מרקובחצי[[#This Row],[CycleNumber]]&lt;$B887,SUM(מרקובחצי[[#This Row],[33]],P887)=2),1,"")</f>
        <v/>
      </c>
      <c r="AP886" s="19" t="str">
        <f>IF(AND(מרקובחצי[[#This Row],[CycleNumber]]&lt;$B887,SUM(מרקובחצי[[#This Row],[33]],Q887)=2),1,"")</f>
        <v/>
      </c>
      <c r="AQ886" s="19" t="str">
        <f>IF(AND(מרקובחצי[[#This Row],[CycleNumber]]&lt;$B887,SUM(W886:W887)=2),1,"")</f>
        <v/>
      </c>
      <c r="AR886" s="19" t="str">
        <f>IF(AND(מרקובחצי[[#This Row],[CycleNumber]]&lt;$B887,SUM(מרקובחצי[[#This Row],[12]],S887)=2),1,"")</f>
        <v/>
      </c>
      <c r="AS886" s="19">
        <f>IF(AND(מרקובחצי[[#This Row],[CycleNumber]]&lt;$B887,SUM(מרקובחצי[[#This Row],[22]],V887)=2),1,"")</f>
        <v>1</v>
      </c>
      <c r="AT886" s="21">
        <f>SUM(מרקובחצי[[#This Row],[11]:[33]])</f>
        <v>1</v>
      </c>
    </row>
    <row r="887" spans="1:46" ht="15.6" x14ac:dyDescent="0.25">
      <c r="A887" s="19" t="s">
        <v>81</v>
      </c>
      <c r="B887" s="19">
        <v>3</v>
      </c>
      <c r="C887">
        <v>32</v>
      </c>
      <c r="D887" s="19">
        <f>מרקובחצי[[#This Row],[LengthofCycle]]+1</f>
        <v>33</v>
      </c>
      <c r="E887" t="str">
        <f>IF(IFERROR(LOOKUP(מרקובחצי[[#This Row],[ClientID]],קביעויות[הפלגה]),FALSE)=מרקובחצי[[#This Row],[ClientID]],1,"")</f>
        <v/>
      </c>
      <c r="F887" t="str">
        <f>IF(IFERROR(LOOKUP(מרקובחצי[[#This Row],[ClientID]],סוגחציקבוע[S31]),FALSE)=מרקובחצי[[#This Row],[ClientID]],1,"")</f>
        <v/>
      </c>
      <c r="G887">
        <f>IF(IFERROR(LOOKUP(מרקובחצי[[#This Row],[ClientID]],סוגחציקבוע[S32]),FALSE)=מרקובחצי[[#This Row],[ClientID]],1,"")</f>
        <v>1</v>
      </c>
      <c r="H887" t="str">
        <f>IF(IFERROR(LOOKUP(מרקובחצי[[#This Row],[ClientID]],סוגחציקבוע[S33]),FALSE)=מרקובחצי[[#This Row],[ClientID]],1,"")</f>
        <v/>
      </c>
      <c r="I887" t="str">
        <f>IF(IFERROR(LOOKUP(מרקובחצי[[#This Row],[ClientID]],סוגחציקבוע[S32&amp;33]),FALSE)=מרקובחצי[[#This Row],[ClientID]],1,"")</f>
        <v/>
      </c>
      <c r="J887" s="19">
        <f>IF(SUM(מרקובחצי[[#This Row],[11]:[13]])=1,מרקובחצי[[#This Row],[עד ועד]],IF(SUM(R886:T887)=1,IF(מרקובחצי[[#This Row],[עד ועד]]&lt;J886,מרקובחצי[[#This Row],[עד ועד]],J886),J886))</f>
        <v>30</v>
      </c>
      <c r="K887" s="19">
        <f>IF(SUM(מרקובחצי[[#This Row],[11]:[13]])=1,מרקובחצי[[#This Row],[עד ועד]],IF(SUM(R886:T887)=1,IF(מרקובחצי[[#This Row],[עד ועד]]&gt;K886,מרקובחצי[[#This Row],[עד ועד]],K886),K886))</f>
        <v>37</v>
      </c>
      <c r="L887" s="19">
        <f>IF(AND(SUM(מרקובחצי[[#This Row],[31]:[33]])=1,SUM(U886:W886)=0),מרקובחצי[[#This Row],[מקס]]-מרקובחצי[[#This Row],[מינ]],"")</f>
        <v>7</v>
      </c>
      <c r="M88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87" s="19" t="str">
        <f t="shared" si="13"/>
        <v>S22</v>
      </c>
      <c r="O887" s="19" t="str">
        <f>IF(מרקובחצי[[#This Row],[קבעה הפלגה?]]=1,"",IF(AND(מרקובחצי[[#This Row],[עד ועד]]&lt;29,OR(מרקובחצי[[#This Row],[CycleNumber]]=1,AND(U886=1,OR(מרקובחצי[[#This Row],[עד ועד]]&lt;J886,מרקובחצי[[#This Row],[עד ועד]]&gt;K886)),AND(V886=1,מרקובחצי[[#This Row],[עד ועד]]&lt;J886),W886=1)),1,""))</f>
        <v/>
      </c>
      <c r="P887" s="19" t="str">
        <f>IF(מרקובחצי[[#This Row],[קבעה הפלגה?]]=1,"",IF(AND(מרקובחצי[[#This Row],[עד ועד]]&gt;28,מרקובחצי[[#This Row],[עד ועד]]&lt;32,OR(מרקובחצי[[#This Row],[CycleNumber]]=1,AND(U886=1),AND(V886=1,OR(מרקובחצי[[#This Row],[עד ועד]]&lt;J886,מרקובחצי[[#This Row],[עד ועד]]&gt;K886)),W886=1)),1,""))</f>
        <v/>
      </c>
      <c r="Q887" s="19" t="str">
        <f>IF(מרקובחצי[[#This Row],[קבעה הפלגה?]]=1,"",IF(AND(מרקובחצי[[#This Row],[עד ועד]]&gt;31,OR(מרקובחצי[[#This Row],[CycleNumber]]=1,AND(U886=1),AND(V886=1,מרקובחצי[[#This Row],[עד ועד]]&gt;K886),AND(W886=1,OR(מרקובחצי[[#This Row],[עד ועד]]&gt;K886,מרקובחצי[[#This Row],[עד ועד]]&lt;J886)))),1,""))</f>
        <v/>
      </c>
      <c r="R887" s="19" t="str">
        <f>IF(מרקובחצי[[#This Row],[CycleNumber]]&gt;1,IF(AND(O886=1,מרקובחצי[[#This Row],[עד ועד]]&lt;29),1,""),"")</f>
        <v/>
      </c>
      <c r="S887" s="19" t="str">
        <f>IF(מרקובחצי[[#This Row],[CycleNumber]]&gt;1,IF(OR(AND(O886=1,מרקובחצי[[#This Row],[עד ועד]]&gt;28),AND(P886=1),AND(Q886=1,מרקובחצי[[#This Row],[עד ועד]]&lt;32)),1,""),"")</f>
        <v/>
      </c>
      <c r="T887" s="19" t="str">
        <f>IF(מרקובחצי[[#This Row],[CycleNumber]]&gt;1,IF(AND(Q886=1,מרקובחצי[[#This Row],[עד ועד]]&gt;31),1,""),"")</f>
        <v/>
      </c>
      <c r="U887" s="19" t="str">
        <f>IF(מרקובחצי[[#This Row],[CycleNumber]]&gt;1,IF(AND(R886=1,מרקובחצי[[#This Row],[עד ועד]]&lt;29),1,IF(AND(U886=1,NOT(OR(מרקובחצי[[#This Row],[עד ועד]]&lt;J886,מרקובחצי[[#This Row],[עד ועד]]&gt;K886))),1,"")),"")</f>
        <v/>
      </c>
      <c r="V887" s="19">
        <f>IF(מרקובחצי[[#This Row],[CycleNumber]]&gt;1,IF(AND(SUM(R886:T886)=1,מרקובחצי[[#This Row],[עד ועד]]&gt;28,מרקובחצי[[#This Row],[עד ועד]]&lt;32),1,IF(OR(S886=1,AND(R886=1,מרקובחצי[[#This Row],[עד ועד]]&gt;28),AND(T886=1,מרקובחצי[[#This Row],[עד ועד]]&lt;32)),1,IF(AND(V886=1,NOT(OR(מרקובחצי[[#This Row],[עד ועד]]&lt;J886,מרקובחצי[[#This Row],[עד ועד]]&gt;K886))),1,""))),"")</f>
        <v>1</v>
      </c>
      <c r="W887" s="19" t="str">
        <f>IF(מרקובחצי[[#This Row],[CycleNumber]]&gt;1,IF(AND(T886=1,מרקובחצי[[#This Row],[עד ועד]]&gt;31),1,IF(AND(W886=1,NOT(OR(מרקובחצי[[#This Row],[עד ועד]]&lt;J886,מרקובחצי[[#This Row],[עד ועד]]&gt;K886))),1,"")),"")</f>
        <v/>
      </c>
      <c r="X887" s="19" t="str">
        <f>IF(AND(מרקובחצי[[#This Row],[CycleNumber]]&lt;$B888,SUM(מרקובחצי[[#This Row],[11]],R888)=2),1,"")</f>
        <v/>
      </c>
      <c r="Y887" s="19" t="str">
        <f>IF(AND(מרקובחצי[[#This Row],[CycleNumber]]&lt;$B888,SUM(מרקובחצי[[#This Row],[11]],S888)=2),1,"")</f>
        <v/>
      </c>
      <c r="Z887" s="19" t="str">
        <f>IF(AND(מרקובחצי[[#This Row],[CycleNumber]]&lt;$B888,SUM(מרקובחצי[[#This Row],[13]],S888)=2),1,"")</f>
        <v/>
      </c>
      <c r="AA887" s="19" t="str">
        <f>IF(AND(מרקובחצי[[#This Row],[CycleNumber]]&lt;$B888,SUM(מרקובחצי[[#This Row],[13]],T888)=2),1,"")</f>
        <v/>
      </c>
      <c r="AB887" s="19" t="str">
        <f>IF(AND(מרקובחצי[[#This Row],[CycleNumber]]&lt;$B888,SUM(מרקובחצי[[#This Row],[21]],U888)=2),1,"")</f>
        <v/>
      </c>
      <c r="AC887" s="19" t="str">
        <f>IF(AND(מרקובחצי[[#This Row],[CycleNumber]]&lt;$B888,SUM(מרקובחצי[[#This Row],[21]],V888)=2),1,"")</f>
        <v/>
      </c>
      <c r="AD887" s="19" t="str">
        <f>IF(AND(מרקובחצי[[#This Row],[CycleNumber]]&lt;$B888,SUM(מרקובחצי[[#This Row],[23]],V888)=2),1,"")</f>
        <v/>
      </c>
      <c r="AE887" s="19" t="str">
        <f>IF(AND(מרקובחצי[[#This Row],[CycleNumber]]&lt;$B888,SUM(מרקובחצי[[#This Row],[23]],W888)=2),1,"")</f>
        <v/>
      </c>
      <c r="AF887" s="19" t="str">
        <f>IF(AND(מרקובחצי[[#This Row],[CycleNumber]]&lt;$B888,SUM(מרקובחצי[[#This Row],[31]],O888)=2),1,"")</f>
        <v/>
      </c>
      <c r="AG887" s="19" t="str">
        <f>IF(AND(מרקובחצי[[#This Row],[CycleNumber]]&lt;$B888,SUM(מרקובחצי[[#This Row],[31]],P888)=2),1,"")</f>
        <v/>
      </c>
      <c r="AH887" s="19" t="str">
        <f>IF(AND(מרקובחצי[[#This Row],[CycleNumber]]&lt;$B888,SUM(מרקובחצי[[#This Row],[31]],Q888)=2),1,"")</f>
        <v/>
      </c>
      <c r="AI887" s="19" t="str">
        <f>IF(AND(מרקובחצי[[#This Row],[CycleNumber]]&lt;$B888,SUM(U887:U888)=2),1,"")</f>
        <v/>
      </c>
      <c r="AJ887" s="19" t="str">
        <f>IF(AND(מרקובחצי[[#This Row],[CycleNumber]]&lt;$B888,SUM(מרקובחצי[[#This Row],[32]],O888)=2),1,"")</f>
        <v/>
      </c>
      <c r="AK887" s="19" t="str">
        <f>IF(AND(מרקובחצי[[#This Row],[CycleNumber]]&lt;$B888,SUM(מרקובחצי[[#This Row],[32]],P888)=2),1,"")</f>
        <v/>
      </c>
      <c r="AL887" s="19" t="str">
        <f>IF(AND(מרקובחצי[[#This Row],[CycleNumber]]&lt;$B888,SUM(מרקובחצי[[#This Row],[32]],Q888)=2),1,"")</f>
        <v/>
      </c>
      <c r="AM887" s="19">
        <f>IF(AND(מרקובחצי[[#This Row],[CycleNumber]]&lt;$B888,SUM(V887:V888)=2),1,"")</f>
        <v>1</v>
      </c>
      <c r="AN887" s="19" t="str">
        <f>IF(AND(מרקובחצי[[#This Row],[CycleNumber]]&lt;$B888,SUM(מרקובחצי[[#This Row],[33]],O888)=2),1,"")</f>
        <v/>
      </c>
      <c r="AO887" s="19" t="str">
        <f>IF(AND(מרקובחצי[[#This Row],[CycleNumber]]&lt;$B888,SUM(מרקובחצי[[#This Row],[33]],P888)=2),1,"")</f>
        <v/>
      </c>
      <c r="AP887" s="19" t="str">
        <f>IF(AND(מרקובחצי[[#This Row],[CycleNumber]]&lt;$B888,SUM(מרקובחצי[[#This Row],[33]],Q888)=2),1,"")</f>
        <v/>
      </c>
      <c r="AQ887" s="19" t="str">
        <f>IF(AND(מרקובחצי[[#This Row],[CycleNumber]]&lt;$B888,SUM(W887:W888)=2),1,"")</f>
        <v/>
      </c>
      <c r="AR887" s="19" t="str">
        <f>IF(AND(מרקובחצי[[#This Row],[CycleNumber]]&lt;$B888,SUM(מרקובחצי[[#This Row],[12]],S888)=2),1,"")</f>
        <v/>
      </c>
      <c r="AS887" s="19" t="str">
        <f>IF(AND(מרקובחצי[[#This Row],[CycleNumber]]&lt;$B888,SUM(מרקובחצי[[#This Row],[22]],V888)=2),1,"")</f>
        <v/>
      </c>
      <c r="AT887" s="21">
        <f>SUM(מרקובחצי[[#This Row],[11]:[33]])</f>
        <v>1</v>
      </c>
    </row>
    <row r="888" spans="1:46" ht="15.6" x14ac:dyDescent="0.25">
      <c r="A888" s="19" t="s">
        <v>81</v>
      </c>
      <c r="B888" s="19">
        <v>4</v>
      </c>
      <c r="C888">
        <v>32</v>
      </c>
      <c r="D888" s="19">
        <f>מרקובחצי[[#This Row],[LengthofCycle]]+1</f>
        <v>33</v>
      </c>
      <c r="E888" t="str">
        <f>IF(IFERROR(LOOKUP(מרקובחצי[[#This Row],[ClientID]],קביעויות[הפלגה]),FALSE)=מרקובחצי[[#This Row],[ClientID]],1,"")</f>
        <v/>
      </c>
      <c r="F888" t="str">
        <f>IF(IFERROR(LOOKUP(מרקובחצי[[#This Row],[ClientID]],סוגחציקבוע[S31]),FALSE)=מרקובחצי[[#This Row],[ClientID]],1,"")</f>
        <v/>
      </c>
      <c r="G888">
        <f>IF(IFERROR(LOOKUP(מרקובחצי[[#This Row],[ClientID]],סוגחציקבוע[S32]),FALSE)=מרקובחצי[[#This Row],[ClientID]],1,"")</f>
        <v>1</v>
      </c>
      <c r="H888" t="str">
        <f>IF(IFERROR(LOOKUP(מרקובחצי[[#This Row],[ClientID]],סוגחציקבוע[S33]),FALSE)=מרקובחצי[[#This Row],[ClientID]],1,"")</f>
        <v/>
      </c>
      <c r="I888" t="str">
        <f>IF(IFERROR(LOOKUP(מרקובחצי[[#This Row],[ClientID]],סוגחציקבוע[S32&amp;33]),FALSE)=מרקובחצי[[#This Row],[ClientID]],1,"")</f>
        <v/>
      </c>
      <c r="J888" s="19">
        <f>IF(SUM(מרקובחצי[[#This Row],[11]:[13]])=1,מרקובחצי[[#This Row],[עד ועד]],IF(SUM(R887:T888)=1,IF(מרקובחצי[[#This Row],[עד ועד]]&lt;J887,מרקובחצי[[#This Row],[עד ועד]],J887),J887))</f>
        <v>30</v>
      </c>
      <c r="K888" s="19">
        <f>IF(SUM(מרקובחצי[[#This Row],[11]:[13]])=1,מרקובחצי[[#This Row],[עד ועד]],IF(SUM(R887:T888)=1,IF(מרקובחצי[[#This Row],[עד ועד]]&gt;K887,מרקובחצי[[#This Row],[עד ועד]],K887),K887))</f>
        <v>37</v>
      </c>
      <c r="L888" s="19" t="str">
        <f>IF(AND(SUM(מרקובחצי[[#This Row],[31]:[33]])=1,SUM(U887:W887)=0),מרקובחצי[[#This Row],[מקס]]-מרקובחצי[[#This Row],[מינ]],"")</f>
        <v/>
      </c>
      <c r="M88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88" s="19" t="str">
        <f t="shared" si="13"/>
        <v>S32</v>
      </c>
      <c r="O888" s="19" t="str">
        <f>IF(מרקובחצי[[#This Row],[קבעה הפלגה?]]=1,"",IF(AND(מרקובחצי[[#This Row],[עד ועד]]&lt;29,OR(מרקובחצי[[#This Row],[CycleNumber]]=1,AND(U887=1,OR(מרקובחצי[[#This Row],[עד ועד]]&lt;J887,מרקובחצי[[#This Row],[עד ועד]]&gt;K887)),AND(V887=1,מרקובחצי[[#This Row],[עד ועד]]&lt;J887),W887=1)),1,""))</f>
        <v/>
      </c>
      <c r="P888" s="19" t="str">
        <f>IF(מרקובחצי[[#This Row],[קבעה הפלגה?]]=1,"",IF(AND(מרקובחצי[[#This Row],[עד ועד]]&gt;28,מרקובחצי[[#This Row],[עד ועד]]&lt;32,OR(מרקובחצי[[#This Row],[CycleNumber]]=1,AND(U887=1),AND(V887=1,OR(מרקובחצי[[#This Row],[עד ועד]]&lt;J887,מרקובחצי[[#This Row],[עד ועד]]&gt;K887)),W887=1)),1,""))</f>
        <v/>
      </c>
      <c r="Q888" s="19" t="str">
        <f>IF(מרקובחצי[[#This Row],[קבעה הפלגה?]]=1,"",IF(AND(מרקובחצי[[#This Row],[עד ועד]]&gt;31,OR(מרקובחצי[[#This Row],[CycleNumber]]=1,AND(U887=1),AND(V887=1,מרקובחצי[[#This Row],[עד ועד]]&gt;K887),AND(W887=1,OR(מרקובחצי[[#This Row],[עד ועד]]&gt;K887,מרקובחצי[[#This Row],[עד ועד]]&lt;J887)))),1,""))</f>
        <v/>
      </c>
      <c r="R888" s="19" t="str">
        <f>IF(מרקובחצי[[#This Row],[CycleNumber]]&gt;1,IF(AND(O887=1,מרקובחצי[[#This Row],[עד ועד]]&lt;29),1,""),"")</f>
        <v/>
      </c>
      <c r="S888" s="19" t="str">
        <f>IF(מרקובחצי[[#This Row],[CycleNumber]]&gt;1,IF(OR(AND(O887=1,מרקובחצי[[#This Row],[עד ועד]]&gt;28),AND(P887=1),AND(Q887=1,מרקובחצי[[#This Row],[עד ועד]]&lt;32)),1,""),"")</f>
        <v/>
      </c>
      <c r="T888" s="19" t="str">
        <f>IF(מרקובחצי[[#This Row],[CycleNumber]]&gt;1,IF(AND(Q887=1,מרקובחצי[[#This Row],[עד ועד]]&gt;31),1,""),"")</f>
        <v/>
      </c>
      <c r="U888" s="19" t="str">
        <f>IF(מרקובחצי[[#This Row],[CycleNumber]]&gt;1,IF(AND(R887=1,מרקובחצי[[#This Row],[עד ועד]]&lt;29),1,IF(AND(U887=1,NOT(OR(מרקובחצי[[#This Row],[עד ועד]]&lt;J887,מרקובחצי[[#This Row],[עד ועד]]&gt;K887))),1,"")),"")</f>
        <v/>
      </c>
      <c r="V888" s="19">
        <f>IF(מרקובחצי[[#This Row],[CycleNumber]]&gt;1,IF(AND(SUM(R887:T887)=1,מרקובחצי[[#This Row],[עד ועד]]&gt;28,מרקובחצי[[#This Row],[עד ועד]]&lt;32),1,IF(OR(S887=1,AND(R887=1,מרקובחצי[[#This Row],[עד ועד]]&gt;28),AND(T887=1,מרקובחצי[[#This Row],[עד ועד]]&lt;32)),1,IF(AND(V887=1,NOT(OR(מרקובחצי[[#This Row],[עד ועד]]&lt;J887,מרקובחצי[[#This Row],[עד ועד]]&gt;K887))),1,""))),"")</f>
        <v>1</v>
      </c>
      <c r="W888" s="19" t="str">
        <f>IF(מרקובחצי[[#This Row],[CycleNumber]]&gt;1,IF(AND(T887=1,מרקובחצי[[#This Row],[עד ועד]]&gt;31),1,IF(AND(W887=1,NOT(OR(מרקובחצי[[#This Row],[עד ועד]]&lt;J887,מרקובחצי[[#This Row],[עד ועד]]&gt;K887))),1,"")),"")</f>
        <v/>
      </c>
      <c r="X888" s="19" t="str">
        <f>IF(AND(מרקובחצי[[#This Row],[CycleNumber]]&lt;$B889,SUM(מרקובחצי[[#This Row],[11]],R889)=2),1,"")</f>
        <v/>
      </c>
      <c r="Y888" s="19" t="str">
        <f>IF(AND(מרקובחצי[[#This Row],[CycleNumber]]&lt;$B889,SUM(מרקובחצי[[#This Row],[11]],S889)=2),1,"")</f>
        <v/>
      </c>
      <c r="Z888" s="19" t="str">
        <f>IF(AND(מרקובחצי[[#This Row],[CycleNumber]]&lt;$B889,SUM(מרקובחצי[[#This Row],[13]],S889)=2),1,"")</f>
        <v/>
      </c>
      <c r="AA888" s="19" t="str">
        <f>IF(AND(מרקובחצי[[#This Row],[CycleNumber]]&lt;$B889,SUM(מרקובחצי[[#This Row],[13]],T889)=2),1,"")</f>
        <v/>
      </c>
      <c r="AB888" s="19" t="str">
        <f>IF(AND(מרקובחצי[[#This Row],[CycleNumber]]&lt;$B889,SUM(מרקובחצי[[#This Row],[21]],U889)=2),1,"")</f>
        <v/>
      </c>
      <c r="AC888" s="19" t="str">
        <f>IF(AND(מרקובחצי[[#This Row],[CycleNumber]]&lt;$B889,SUM(מרקובחצי[[#This Row],[21]],V889)=2),1,"")</f>
        <v/>
      </c>
      <c r="AD888" s="19" t="str">
        <f>IF(AND(מרקובחצי[[#This Row],[CycleNumber]]&lt;$B889,SUM(מרקובחצי[[#This Row],[23]],V889)=2),1,"")</f>
        <v/>
      </c>
      <c r="AE888" s="19" t="str">
        <f>IF(AND(מרקובחצי[[#This Row],[CycleNumber]]&lt;$B889,SUM(מרקובחצי[[#This Row],[23]],W889)=2),1,"")</f>
        <v/>
      </c>
      <c r="AF888" s="19" t="str">
        <f>IF(AND(מרקובחצי[[#This Row],[CycleNumber]]&lt;$B889,SUM(מרקובחצי[[#This Row],[31]],O889)=2),1,"")</f>
        <v/>
      </c>
      <c r="AG888" s="19" t="str">
        <f>IF(AND(מרקובחצי[[#This Row],[CycleNumber]]&lt;$B889,SUM(מרקובחצי[[#This Row],[31]],P889)=2),1,"")</f>
        <v/>
      </c>
      <c r="AH888" s="19" t="str">
        <f>IF(AND(מרקובחצי[[#This Row],[CycleNumber]]&lt;$B889,SUM(מרקובחצי[[#This Row],[31]],Q889)=2),1,"")</f>
        <v/>
      </c>
      <c r="AI888" s="19" t="str">
        <f>IF(AND(מרקובחצי[[#This Row],[CycleNumber]]&lt;$B889,SUM(U888:U889)=2),1,"")</f>
        <v/>
      </c>
      <c r="AJ888" s="19" t="str">
        <f>IF(AND(מרקובחצי[[#This Row],[CycleNumber]]&lt;$B889,SUM(מרקובחצי[[#This Row],[32]],O889)=2),1,"")</f>
        <v/>
      </c>
      <c r="AK888" s="19" t="str">
        <f>IF(AND(מרקובחצי[[#This Row],[CycleNumber]]&lt;$B889,SUM(מרקובחצי[[#This Row],[32]],P889)=2),1,"")</f>
        <v/>
      </c>
      <c r="AL888" s="19" t="str">
        <f>IF(AND(מרקובחצי[[#This Row],[CycleNumber]]&lt;$B889,SUM(מרקובחצי[[#This Row],[32]],Q889)=2),1,"")</f>
        <v/>
      </c>
      <c r="AM888" s="19">
        <f>IF(AND(מרקובחצי[[#This Row],[CycleNumber]]&lt;$B889,SUM(V888:V889)=2),1,"")</f>
        <v>1</v>
      </c>
      <c r="AN888" s="19" t="str">
        <f>IF(AND(מרקובחצי[[#This Row],[CycleNumber]]&lt;$B889,SUM(מרקובחצי[[#This Row],[33]],O889)=2),1,"")</f>
        <v/>
      </c>
      <c r="AO888" s="19" t="str">
        <f>IF(AND(מרקובחצי[[#This Row],[CycleNumber]]&lt;$B889,SUM(מרקובחצי[[#This Row],[33]],P889)=2),1,"")</f>
        <v/>
      </c>
      <c r="AP888" s="19" t="str">
        <f>IF(AND(מרקובחצי[[#This Row],[CycleNumber]]&lt;$B889,SUM(מרקובחצי[[#This Row],[33]],Q889)=2),1,"")</f>
        <v/>
      </c>
      <c r="AQ888" s="19" t="str">
        <f>IF(AND(מרקובחצי[[#This Row],[CycleNumber]]&lt;$B889,SUM(W888:W889)=2),1,"")</f>
        <v/>
      </c>
      <c r="AR888" s="19" t="str">
        <f>IF(AND(מרקובחצי[[#This Row],[CycleNumber]]&lt;$B889,SUM(מרקובחצי[[#This Row],[12]],S889)=2),1,"")</f>
        <v/>
      </c>
      <c r="AS888" s="19" t="str">
        <f>IF(AND(מרקובחצי[[#This Row],[CycleNumber]]&lt;$B889,SUM(מרקובחצי[[#This Row],[22]],V889)=2),1,"")</f>
        <v/>
      </c>
      <c r="AT888" s="21">
        <f>SUM(מרקובחצי[[#This Row],[11]:[33]])</f>
        <v>1</v>
      </c>
    </row>
    <row r="889" spans="1:46" ht="15.6" x14ac:dyDescent="0.25">
      <c r="A889" s="19" t="s">
        <v>81</v>
      </c>
      <c r="B889" s="19">
        <v>5</v>
      </c>
      <c r="C889">
        <v>30</v>
      </c>
      <c r="D889" s="19">
        <f>מרקובחצי[[#This Row],[LengthofCycle]]+1</f>
        <v>31</v>
      </c>
      <c r="E889" t="str">
        <f>IF(IFERROR(LOOKUP(מרקובחצי[[#This Row],[ClientID]],קביעויות[הפלגה]),FALSE)=מרקובחצי[[#This Row],[ClientID]],1,"")</f>
        <v/>
      </c>
      <c r="F889" t="str">
        <f>IF(IFERROR(LOOKUP(מרקובחצי[[#This Row],[ClientID]],סוגחציקבוע[S31]),FALSE)=מרקובחצי[[#This Row],[ClientID]],1,"")</f>
        <v/>
      </c>
      <c r="G889">
        <f>IF(IFERROR(LOOKUP(מרקובחצי[[#This Row],[ClientID]],סוגחציקבוע[S32]),FALSE)=מרקובחצי[[#This Row],[ClientID]],1,"")</f>
        <v>1</v>
      </c>
      <c r="H889" t="str">
        <f>IF(IFERROR(LOOKUP(מרקובחצי[[#This Row],[ClientID]],סוגחציקבוע[S33]),FALSE)=מרקובחצי[[#This Row],[ClientID]],1,"")</f>
        <v/>
      </c>
      <c r="I889" t="str">
        <f>IF(IFERROR(LOOKUP(מרקובחצי[[#This Row],[ClientID]],סוגחציקבוע[S32&amp;33]),FALSE)=מרקובחצי[[#This Row],[ClientID]],1,"")</f>
        <v/>
      </c>
      <c r="J889" s="19">
        <f>IF(SUM(מרקובחצי[[#This Row],[11]:[13]])=1,מרקובחצי[[#This Row],[עד ועד]],IF(SUM(R888:T889)=1,IF(מרקובחצי[[#This Row],[עד ועד]]&lt;J888,מרקובחצי[[#This Row],[עד ועד]],J888),J888))</f>
        <v>30</v>
      </c>
      <c r="K889" s="19">
        <f>IF(SUM(מרקובחצי[[#This Row],[11]:[13]])=1,מרקובחצי[[#This Row],[עד ועד]],IF(SUM(R888:T889)=1,IF(מרקובחצי[[#This Row],[עד ועד]]&gt;K888,מרקובחצי[[#This Row],[עד ועד]],K888),K888))</f>
        <v>37</v>
      </c>
      <c r="L889" s="19" t="str">
        <f>IF(AND(SUM(מרקובחצי[[#This Row],[31]:[33]])=1,SUM(U888:W888)=0),מרקובחצי[[#This Row],[מקס]]-מרקובחצי[[#This Row],[מינ]],"")</f>
        <v/>
      </c>
      <c r="M88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89" s="19" t="str">
        <f t="shared" si="13"/>
        <v>S32</v>
      </c>
      <c r="O889" s="19" t="str">
        <f>IF(מרקובחצי[[#This Row],[קבעה הפלגה?]]=1,"",IF(AND(מרקובחצי[[#This Row],[עד ועד]]&lt;29,OR(מרקובחצי[[#This Row],[CycleNumber]]=1,AND(U888=1,OR(מרקובחצי[[#This Row],[עד ועד]]&lt;J888,מרקובחצי[[#This Row],[עד ועד]]&gt;K888)),AND(V888=1,מרקובחצי[[#This Row],[עד ועד]]&lt;J888),W888=1)),1,""))</f>
        <v/>
      </c>
      <c r="P889" s="19" t="str">
        <f>IF(מרקובחצי[[#This Row],[קבעה הפלגה?]]=1,"",IF(AND(מרקובחצי[[#This Row],[עד ועד]]&gt;28,מרקובחצי[[#This Row],[עד ועד]]&lt;32,OR(מרקובחצי[[#This Row],[CycleNumber]]=1,AND(U888=1),AND(V888=1,OR(מרקובחצי[[#This Row],[עד ועד]]&lt;J888,מרקובחצי[[#This Row],[עד ועד]]&gt;K888)),W888=1)),1,""))</f>
        <v/>
      </c>
      <c r="Q889" s="19" t="str">
        <f>IF(מרקובחצי[[#This Row],[קבעה הפלגה?]]=1,"",IF(AND(מרקובחצי[[#This Row],[עד ועד]]&gt;31,OR(מרקובחצי[[#This Row],[CycleNumber]]=1,AND(U888=1),AND(V888=1,מרקובחצי[[#This Row],[עד ועד]]&gt;K888),AND(W888=1,OR(מרקובחצי[[#This Row],[עד ועד]]&gt;K888,מרקובחצי[[#This Row],[עד ועד]]&lt;J888)))),1,""))</f>
        <v/>
      </c>
      <c r="R889" s="19" t="str">
        <f>IF(מרקובחצי[[#This Row],[CycleNumber]]&gt;1,IF(AND(O888=1,מרקובחצי[[#This Row],[עד ועד]]&lt;29),1,""),"")</f>
        <v/>
      </c>
      <c r="S889" s="19" t="str">
        <f>IF(מרקובחצי[[#This Row],[CycleNumber]]&gt;1,IF(OR(AND(O888=1,מרקובחצי[[#This Row],[עד ועד]]&gt;28),AND(P888=1),AND(Q888=1,מרקובחצי[[#This Row],[עד ועד]]&lt;32)),1,""),"")</f>
        <v/>
      </c>
      <c r="T889" s="19" t="str">
        <f>IF(מרקובחצי[[#This Row],[CycleNumber]]&gt;1,IF(AND(Q888=1,מרקובחצי[[#This Row],[עד ועד]]&gt;31),1,""),"")</f>
        <v/>
      </c>
      <c r="U889" s="19" t="str">
        <f>IF(מרקובחצי[[#This Row],[CycleNumber]]&gt;1,IF(AND(R888=1,מרקובחצי[[#This Row],[עד ועד]]&lt;29),1,IF(AND(U888=1,NOT(OR(מרקובחצי[[#This Row],[עד ועד]]&lt;J888,מרקובחצי[[#This Row],[עד ועד]]&gt;K888))),1,"")),"")</f>
        <v/>
      </c>
      <c r="V889" s="19">
        <f>IF(מרקובחצי[[#This Row],[CycleNumber]]&gt;1,IF(AND(SUM(R888:T888)=1,מרקובחצי[[#This Row],[עד ועד]]&gt;28,מרקובחצי[[#This Row],[עד ועד]]&lt;32),1,IF(OR(S888=1,AND(R888=1,מרקובחצי[[#This Row],[עד ועד]]&gt;28),AND(T888=1,מרקובחצי[[#This Row],[עד ועד]]&lt;32)),1,IF(AND(V888=1,NOT(OR(מרקובחצי[[#This Row],[עד ועד]]&lt;J888,מרקובחצי[[#This Row],[עד ועד]]&gt;K888))),1,""))),"")</f>
        <v>1</v>
      </c>
      <c r="W889" s="19" t="str">
        <f>IF(מרקובחצי[[#This Row],[CycleNumber]]&gt;1,IF(AND(T888=1,מרקובחצי[[#This Row],[עד ועד]]&gt;31),1,IF(AND(W888=1,NOT(OR(מרקובחצי[[#This Row],[עד ועד]]&lt;J888,מרקובחצי[[#This Row],[עד ועד]]&gt;K888))),1,"")),"")</f>
        <v/>
      </c>
      <c r="X889" s="19" t="str">
        <f>IF(AND(מרקובחצי[[#This Row],[CycleNumber]]&lt;$B890,SUM(מרקובחצי[[#This Row],[11]],R890)=2),1,"")</f>
        <v/>
      </c>
      <c r="Y889" s="19" t="str">
        <f>IF(AND(מרקובחצי[[#This Row],[CycleNumber]]&lt;$B890,SUM(מרקובחצי[[#This Row],[11]],S890)=2),1,"")</f>
        <v/>
      </c>
      <c r="Z889" s="19" t="str">
        <f>IF(AND(מרקובחצי[[#This Row],[CycleNumber]]&lt;$B890,SUM(מרקובחצי[[#This Row],[13]],S890)=2),1,"")</f>
        <v/>
      </c>
      <c r="AA889" s="19" t="str">
        <f>IF(AND(מרקובחצי[[#This Row],[CycleNumber]]&lt;$B890,SUM(מרקובחצי[[#This Row],[13]],T890)=2),1,"")</f>
        <v/>
      </c>
      <c r="AB889" s="19" t="str">
        <f>IF(AND(מרקובחצי[[#This Row],[CycleNumber]]&lt;$B890,SUM(מרקובחצי[[#This Row],[21]],U890)=2),1,"")</f>
        <v/>
      </c>
      <c r="AC889" s="19" t="str">
        <f>IF(AND(מרקובחצי[[#This Row],[CycleNumber]]&lt;$B890,SUM(מרקובחצי[[#This Row],[21]],V890)=2),1,"")</f>
        <v/>
      </c>
      <c r="AD889" s="19" t="str">
        <f>IF(AND(מרקובחצי[[#This Row],[CycleNumber]]&lt;$B890,SUM(מרקובחצי[[#This Row],[23]],V890)=2),1,"")</f>
        <v/>
      </c>
      <c r="AE889" s="19" t="str">
        <f>IF(AND(מרקובחצי[[#This Row],[CycleNumber]]&lt;$B890,SUM(מרקובחצי[[#This Row],[23]],W890)=2),1,"")</f>
        <v/>
      </c>
      <c r="AF889" s="19" t="str">
        <f>IF(AND(מרקובחצי[[#This Row],[CycleNumber]]&lt;$B890,SUM(מרקובחצי[[#This Row],[31]],O890)=2),1,"")</f>
        <v/>
      </c>
      <c r="AG889" s="19" t="str">
        <f>IF(AND(מרקובחצי[[#This Row],[CycleNumber]]&lt;$B890,SUM(מרקובחצי[[#This Row],[31]],P890)=2),1,"")</f>
        <v/>
      </c>
      <c r="AH889" s="19" t="str">
        <f>IF(AND(מרקובחצי[[#This Row],[CycleNumber]]&lt;$B890,SUM(מרקובחצי[[#This Row],[31]],Q890)=2),1,"")</f>
        <v/>
      </c>
      <c r="AI889" s="19" t="str">
        <f>IF(AND(מרקובחצי[[#This Row],[CycleNumber]]&lt;$B890,SUM(U889:U890)=2),1,"")</f>
        <v/>
      </c>
      <c r="AJ889" s="19" t="str">
        <f>IF(AND(מרקובחצי[[#This Row],[CycleNumber]]&lt;$B890,SUM(מרקובחצי[[#This Row],[32]],O890)=2),1,"")</f>
        <v/>
      </c>
      <c r="AK889" s="19" t="str">
        <f>IF(AND(מרקובחצי[[#This Row],[CycleNumber]]&lt;$B890,SUM(מרקובחצי[[#This Row],[32]],P890)=2),1,"")</f>
        <v/>
      </c>
      <c r="AL889" s="19">
        <f>IF(AND(מרקובחצי[[#This Row],[CycleNumber]]&lt;$B890,SUM(מרקובחצי[[#This Row],[32]],Q890)=2),1,"")</f>
        <v>1</v>
      </c>
      <c r="AM889" s="19" t="str">
        <f>IF(AND(מרקובחצי[[#This Row],[CycleNumber]]&lt;$B890,SUM(V889:V890)=2),1,"")</f>
        <v/>
      </c>
      <c r="AN889" s="19" t="str">
        <f>IF(AND(מרקובחצי[[#This Row],[CycleNumber]]&lt;$B890,SUM(מרקובחצי[[#This Row],[33]],O890)=2),1,"")</f>
        <v/>
      </c>
      <c r="AO889" s="19" t="str">
        <f>IF(AND(מרקובחצי[[#This Row],[CycleNumber]]&lt;$B890,SUM(מרקובחצי[[#This Row],[33]],P890)=2),1,"")</f>
        <v/>
      </c>
      <c r="AP889" s="19" t="str">
        <f>IF(AND(מרקובחצי[[#This Row],[CycleNumber]]&lt;$B890,SUM(מרקובחצי[[#This Row],[33]],Q890)=2),1,"")</f>
        <v/>
      </c>
      <c r="AQ889" s="19" t="str">
        <f>IF(AND(מרקובחצי[[#This Row],[CycleNumber]]&lt;$B890,SUM(W889:W890)=2),1,"")</f>
        <v/>
      </c>
      <c r="AR889" s="19" t="str">
        <f>IF(AND(מרקובחצי[[#This Row],[CycleNumber]]&lt;$B890,SUM(מרקובחצי[[#This Row],[12]],S890)=2),1,"")</f>
        <v/>
      </c>
      <c r="AS889" s="19" t="str">
        <f>IF(AND(מרקובחצי[[#This Row],[CycleNumber]]&lt;$B890,SUM(מרקובחצי[[#This Row],[22]],V890)=2),1,"")</f>
        <v/>
      </c>
      <c r="AT889" s="21">
        <f>SUM(מרקובחצי[[#This Row],[11]:[33]])</f>
        <v>1</v>
      </c>
    </row>
    <row r="890" spans="1:46" ht="15.6" x14ac:dyDescent="0.25">
      <c r="A890" s="19" t="s">
        <v>81</v>
      </c>
      <c r="B890" s="19">
        <v>6</v>
      </c>
      <c r="C890">
        <v>37</v>
      </c>
      <c r="D890" s="19">
        <f>מרקובחצי[[#This Row],[LengthofCycle]]+1</f>
        <v>38</v>
      </c>
      <c r="E890" t="str">
        <f>IF(IFERROR(LOOKUP(מרקובחצי[[#This Row],[ClientID]],קביעויות[הפלגה]),FALSE)=מרקובחצי[[#This Row],[ClientID]],1,"")</f>
        <v/>
      </c>
      <c r="F890" t="str">
        <f>IF(IFERROR(LOOKUP(מרקובחצי[[#This Row],[ClientID]],סוגחציקבוע[S31]),FALSE)=מרקובחצי[[#This Row],[ClientID]],1,"")</f>
        <v/>
      </c>
      <c r="G890">
        <f>IF(IFERROR(LOOKUP(מרקובחצי[[#This Row],[ClientID]],סוגחציקבוע[S32]),FALSE)=מרקובחצי[[#This Row],[ClientID]],1,"")</f>
        <v>1</v>
      </c>
      <c r="H890" t="str">
        <f>IF(IFERROR(LOOKUP(מרקובחצי[[#This Row],[ClientID]],סוגחציקבוע[S33]),FALSE)=מרקובחצי[[#This Row],[ClientID]],1,"")</f>
        <v/>
      </c>
      <c r="I890" t="str">
        <f>IF(IFERROR(LOOKUP(מרקובחצי[[#This Row],[ClientID]],סוגחציקבוע[S32&amp;33]),FALSE)=מרקובחצי[[#This Row],[ClientID]],1,"")</f>
        <v/>
      </c>
      <c r="J890" s="19">
        <f>IF(SUM(מרקובחצי[[#This Row],[11]:[13]])=1,מרקובחצי[[#This Row],[עד ועד]],IF(SUM(R889:T890)=1,IF(מרקובחצי[[#This Row],[עד ועד]]&lt;J889,מרקובחצי[[#This Row],[עד ועד]],J889),J889))</f>
        <v>38</v>
      </c>
      <c r="K890" s="19">
        <f>IF(SUM(מרקובחצי[[#This Row],[11]:[13]])=1,מרקובחצי[[#This Row],[עד ועד]],IF(SUM(R889:T890)=1,IF(מרקובחצי[[#This Row],[עד ועד]]&gt;K889,מרקובחצי[[#This Row],[עד ועד]],K889),K889))</f>
        <v>38</v>
      </c>
      <c r="L890" s="19" t="str">
        <f>IF(AND(SUM(מרקובחצי[[#This Row],[31]:[33]])=1,SUM(U889:W889)=0),מרקובחצי[[#This Row],[מקס]]-מרקובחצי[[#This Row],[מינ]],"")</f>
        <v/>
      </c>
      <c r="M89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890" s="19" t="str">
        <f t="shared" si="13"/>
        <v>S32</v>
      </c>
      <c r="O890" s="19" t="str">
        <f>IF(מרקובחצי[[#This Row],[קבעה הפלגה?]]=1,"",IF(AND(מרקובחצי[[#This Row],[עד ועד]]&lt;29,OR(מרקובחצי[[#This Row],[CycleNumber]]=1,AND(U889=1,OR(מרקובחצי[[#This Row],[עד ועד]]&lt;J889,מרקובחצי[[#This Row],[עד ועד]]&gt;K889)),AND(V889=1,מרקובחצי[[#This Row],[עד ועד]]&lt;J889),W889=1)),1,""))</f>
        <v/>
      </c>
      <c r="P890" s="19" t="str">
        <f>IF(מרקובחצי[[#This Row],[קבעה הפלגה?]]=1,"",IF(AND(מרקובחצי[[#This Row],[עד ועד]]&gt;28,מרקובחצי[[#This Row],[עד ועד]]&lt;32,OR(מרקובחצי[[#This Row],[CycleNumber]]=1,AND(U889=1),AND(V889=1,OR(מרקובחצי[[#This Row],[עד ועד]]&lt;J889,מרקובחצי[[#This Row],[עד ועד]]&gt;K889)),W889=1)),1,""))</f>
        <v/>
      </c>
      <c r="Q890" s="19">
        <f>IF(מרקובחצי[[#This Row],[קבעה הפלגה?]]=1,"",IF(AND(מרקובחצי[[#This Row],[עד ועד]]&gt;31,OR(מרקובחצי[[#This Row],[CycleNumber]]=1,AND(U889=1),AND(V889=1,מרקובחצי[[#This Row],[עד ועד]]&gt;K889),AND(W889=1,OR(מרקובחצי[[#This Row],[עד ועד]]&gt;K889,מרקובחצי[[#This Row],[עד ועד]]&lt;J889)))),1,""))</f>
        <v>1</v>
      </c>
      <c r="R890" s="19" t="str">
        <f>IF(מרקובחצי[[#This Row],[CycleNumber]]&gt;1,IF(AND(O889=1,מרקובחצי[[#This Row],[עד ועד]]&lt;29),1,""),"")</f>
        <v/>
      </c>
      <c r="S890" s="19" t="str">
        <f>IF(מרקובחצי[[#This Row],[CycleNumber]]&gt;1,IF(OR(AND(O889=1,מרקובחצי[[#This Row],[עד ועד]]&gt;28),AND(P889=1),AND(Q889=1,מרקובחצי[[#This Row],[עד ועד]]&lt;32)),1,""),"")</f>
        <v/>
      </c>
      <c r="T890" s="19" t="str">
        <f>IF(מרקובחצי[[#This Row],[CycleNumber]]&gt;1,IF(AND(Q889=1,מרקובחצי[[#This Row],[עד ועד]]&gt;31),1,""),"")</f>
        <v/>
      </c>
      <c r="U890" s="19" t="str">
        <f>IF(מרקובחצי[[#This Row],[CycleNumber]]&gt;1,IF(AND(R889=1,מרקובחצי[[#This Row],[עד ועד]]&lt;29),1,IF(AND(U889=1,NOT(OR(מרקובחצי[[#This Row],[עד ועד]]&lt;J889,מרקובחצי[[#This Row],[עד ועד]]&gt;K889))),1,"")),"")</f>
        <v/>
      </c>
      <c r="V890" s="19" t="str">
        <f>IF(מרקובחצי[[#This Row],[CycleNumber]]&gt;1,IF(AND(SUM(R889:T889)=1,מרקובחצי[[#This Row],[עד ועד]]&gt;28,מרקובחצי[[#This Row],[עד ועד]]&lt;32),1,IF(OR(S889=1,AND(R889=1,מרקובחצי[[#This Row],[עד ועד]]&gt;28),AND(T889=1,מרקובחצי[[#This Row],[עד ועד]]&lt;32)),1,IF(AND(V889=1,NOT(OR(מרקובחצי[[#This Row],[עד ועד]]&lt;J889,מרקובחצי[[#This Row],[עד ועד]]&gt;K889))),1,""))),"")</f>
        <v/>
      </c>
      <c r="W890" s="19" t="str">
        <f>IF(מרקובחצי[[#This Row],[CycleNumber]]&gt;1,IF(AND(T889=1,מרקובחצי[[#This Row],[עד ועד]]&gt;31),1,IF(AND(W889=1,NOT(OR(מרקובחצי[[#This Row],[עד ועד]]&lt;J889,מרקובחצי[[#This Row],[עד ועד]]&gt;K889))),1,"")),"")</f>
        <v/>
      </c>
      <c r="X890" s="19" t="str">
        <f>IF(AND(מרקובחצי[[#This Row],[CycleNumber]]&lt;$B891,SUM(מרקובחצי[[#This Row],[11]],R891)=2),1,"")</f>
        <v/>
      </c>
      <c r="Y890" s="19" t="str">
        <f>IF(AND(מרקובחצי[[#This Row],[CycleNumber]]&lt;$B891,SUM(מרקובחצי[[#This Row],[11]],S891)=2),1,"")</f>
        <v/>
      </c>
      <c r="Z890" s="19">
        <f>IF(AND(מרקובחצי[[#This Row],[CycleNumber]]&lt;$B891,SUM(מרקובחצי[[#This Row],[13]],S891)=2),1,"")</f>
        <v>1</v>
      </c>
      <c r="AA890" s="19" t="str">
        <f>IF(AND(מרקובחצי[[#This Row],[CycleNumber]]&lt;$B891,SUM(מרקובחצי[[#This Row],[13]],T891)=2),1,"")</f>
        <v/>
      </c>
      <c r="AB890" s="19" t="str">
        <f>IF(AND(מרקובחצי[[#This Row],[CycleNumber]]&lt;$B891,SUM(מרקובחצי[[#This Row],[21]],U891)=2),1,"")</f>
        <v/>
      </c>
      <c r="AC890" s="19" t="str">
        <f>IF(AND(מרקובחצי[[#This Row],[CycleNumber]]&lt;$B891,SUM(מרקובחצי[[#This Row],[21]],V891)=2),1,"")</f>
        <v/>
      </c>
      <c r="AD890" s="19" t="str">
        <f>IF(AND(מרקובחצי[[#This Row],[CycleNumber]]&lt;$B891,SUM(מרקובחצי[[#This Row],[23]],V891)=2),1,"")</f>
        <v/>
      </c>
      <c r="AE890" s="19" t="str">
        <f>IF(AND(מרקובחצי[[#This Row],[CycleNumber]]&lt;$B891,SUM(מרקובחצי[[#This Row],[23]],W891)=2),1,"")</f>
        <v/>
      </c>
      <c r="AF890" s="19" t="str">
        <f>IF(AND(מרקובחצי[[#This Row],[CycleNumber]]&lt;$B891,SUM(מרקובחצי[[#This Row],[31]],O891)=2),1,"")</f>
        <v/>
      </c>
      <c r="AG890" s="19" t="str">
        <f>IF(AND(מרקובחצי[[#This Row],[CycleNumber]]&lt;$B891,SUM(מרקובחצי[[#This Row],[31]],P891)=2),1,"")</f>
        <v/>
      </c>
      <c r="AH890" s="19" t="str">
        <f>IF(AND(מרקובחצי[[#This Row],[CycleNumber]]&lt;$B891,SUM(מרקובחצי[[#This Row],[31]],Q891)=2),1,"")</f>
        <v/>
      </c>
      <c r="AI890" s="19" t="str">
        <f>IF(AND(מרקובחצי[[#This Row],[CycleNumber]]&lt;$B891,SUM(U890:U891)=2),1,"")</f>
        <v/>
      </c>
      <c r="AJ890" s="19" t="str">
        <f>IF(AND(מרקובחצי[[#This Row],[CycleNumber]]&lt;$B891,SUM(מרקובחצי[[#This Row],[32]],O891)=2),1,"")</f>
        <v/>
      </c>
      <c r="AK890" s="19" t="str">
        <f>IF(AND(מרקובחצי[[#This Row],[CycleNumber]]&lt;$B891,SUM(מרקובחצי[[#This Row],[32]],P891)=2),1,"")</f>
        <v/>
      </c>
      <c r="AL890" s="19" t="str">
        <f>IF(AND(מרקובחצי[[#This Row],[CycleNumber]]&lt;$B891,SUM(מרקובחצי[[#This Row],[32]],Q891)=2),1,"")</f>
        <v/>
      </c>
      <c r="AM890" s="19" t="str">
        <f>IF(AND(מרקובחצי[[#This Row],[CycleNumber]]&lt;$B891,SUM(V890:V891)=2),1,"")</f>
        <v/>
      </c>
      <c r="AN890" s="19" t="str">
        <f>IF(AND(מרקובחצי[[#This Row],[CycleNumber]]&lt;$B891,SUM(מרקובחצי[[#This Row],[33]],O891)=2),1,"")</f>
        <v/>
      </c>
      <c r="AO890" s="19" t="str">
        <f>IF(AND(מרקובחצי[[#This Row],[CycleNumber]]&lt;$B891,SUM(מרקובחצי[[#This Row],[33]],P891)=2),1,"")</f>
        <v/>
      </c>
      <c r="AP890" s="19" t="str">
        <f>IF(AND(מרקובחצי[[#This Row],[CycleNumber]]&lt;$B891,SUM(מרקובחצי[[#This Row],[33]],Q891)=2),1,"")</f>
        <v/>
      </c>
      <c r="AQ890" s="19" t="str">
        <f>IF(AND(מרקובחצי[[#This Row],[CycleNumber]]&lt;$B891,SUM(W890:W891)=2),1,"")</f>
        <v/>
      </c>
      <c r="AR890" s="19" t="str">
        <f>IF(AND(מרקובחצי[[#This Row],[CycleNumber]]&lt;$B891,SUM(מרקובחצי[[#This Row],[12]],S891)=2),1,"")</f>
        <v/>
      </c>
      <c r="AS890" s="19" t="str">
        <f>IF(AND(מרקובחצי[[#This Row],[CycleNumber]]&lt;$B891,SUM(מרקובחצי[[#This Row],[22]],V891)=2),1,"")</f>
        <v/>
      </c>
      <c r="AT890" s="21">
        <f>SUM(מרקובחצי[[#This Row],[11]:[33]])</f>
        <v>1</v>
      </c>
    </row>
    <row r="891" spans="1:46" ht="15.6" x14ac:dyDescent="0.25">
      <c r="A891" s="19" t="s">
        <v>81</v>
      </c>
      <c r="B891" s="19">
        <v>7</v>
      </c>
      <c r="C891">
        <v>30</v>
      </c>
      <c r="D891" s="19">
        <f>מרקובחצי[[#This Row],[LengthofCycle]]+1</f>
        <v>31</v>
      </c>
      <c r="E891" t="str">
        <f>IF(IFERROR(LOOKUP(מרקובחצי[[#This Row],[ClientID]],קביעויות[הפלגה]),FALSE)=מרקובחצי[[#This Row],[ClientID]],1,"")</f>
        <v/>
      </c>
      <c r="F891" t="str">
        <f>IF(IFERROR(LOOKUP(מרקובחצי[[#This Row],[ClientID]],סוגחציקבוע[S31]),FALSE)=מרקובחצי[[#This Row],[ClientID]],1,"")</f>
        <v/>
      </c>
      <c r="G891">
        <f>IF(IFERROR(LOOKUP(מרקובחצי[[#This Row],[ClientID]],סוגחציקבוע[S32]),FALSE)=מרקובחצי[[#This Row],[ClientID]],1,"")</f>
        <v>1</v>
      </c>
      <c r="H891" t="str">
        <f>IF(IFERROR(LOOKUP(מרקובחצי[[#This Row],[ClientID]],סוגחציקבוע[S33]),FALSE)=מרקובחצי[[#This Row],[ClientID]],1,"")</f>
        <v/>
      </c>
      <c r="I891" t="str">
        <f>IF(IFERROR(LOOKUP(מרקובחצי[[#This Row],[ClientID]],סוגחציקבוע[S32&amp;33]),FALSE)=מרקובחצי[[#This Row],[ClientID]],1,"")</f>
        <v/>
      </c>
      <c r="J891" s="19">
        <f>IF(SUM(מרקובחצי[[#This Row],[11]:[13]])=1,מרקובחצי[[#This Row],[עד ועד]],IF(SUM(R890:T891)=1,IF(מרקובחצי[[#This Row],[עד ועד]]&lt;J890,מרקובחצי[[#This Row],[עד ועד]],J890),J890))</f>
        <v>31</v>
      </c>
      <c r="K891" s="19">
        <f>IF(SUM(מרקובחצי[[#This Row],[11]:[13]])=1,מרקובחצי[[#This Row],[עד ועד]],IF(SUM(R890:T891)=1,IF(מרקובחצי[[#This Row],[עד ועד]]&gt;K890,מרקובחצי[[#This Row],[עד ועד]],K890),K890))</f>
        <v>38</v>
      </c>
      <c r="L891" s="19" t="str">
        <f>IF(AND(SUM(מרקובחצי[[#This Row],[31]:[33]])=1,SUM(U890:W890)=0),מרקובחצי[[#This Row],[מקס]]-מרקובחצי[[#This Row],[מינ]],"")</f>
        <v/>
      </c>
      <c r="M89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891" s="19" t="str">
        <f t="shared" si="13"/>
        <v>S13</v>
      </c>
      <c r="O891" s="19" t="str">
        <f>IF(מרקובחצי[[#This Row],[קבעה הפלגה?]]=1,"",IF(AND(מרקובחצי[[#This Row],[עד ועד]]&lt;29,OR(מרקובחצי[[#This Row],[CycleNumber]]=1,AND(U890=1,OR(מרקובחצי[[#This Row],[עד ועד]]&lt;J890,מרקובחצי[[#This Row],[עד ועד]]&gt;K890)),AND(V890=1,מרקובחצי[[#This Row],[עד ועד]]&lt;J890),W890=1)),1,""))</f>
        <v/>
      </c>
      <c r="P891" s="19" t="str">
        <f>IF(מרקובחצי[[#This Row],[קבעה הפלגה?]]=1,"",IF(AND(מרקובחצי[[#This Row],[עד ועד]]&gt;28,מרקובחצי[[#This Row],[עד ועד]]&lt;32,OR(מרקובחצי[[#This Row],[CycleNumber]]=1,AND(U890=1),AND(V890=1,OR(מרקובחצי[[#This Row],[עד ועד]]&lt;J890,מרקובחצי[[#This Row],[עד ועד]]&gt;K890)),W890=1)),1,""))</f>
        <v/>
      </c>
      <c r="Q891" s="19" t="str">
        <f>IF(מרקובחצי[[#This Row],[קבעה הפלגה?]]=1,"",IF(AND(מרקובחצי[[#This Row],[עד ועד]]&gt;31,OR(מרקובחצי[[#This Row],[CycleNumber]]=1,AND(U890=1),AND(V890=1,מרקובחצי[[#This Row],[עד ועד]]&gt;K890),AND(W890=1,OR(מרקובחצי[[#This Row],[עד ועד]]&gt;K890,מרקובחצי[[#This Row],[עד ועד]]&lt;J890)))),1,""))</f>
        <v/>
      </c>
      <c r="R891" s="19" t="str">
        <f>IF(מרקובחצי[[#This Row],[CycleNumber]]&gt;1,IF(AND(O890=1,מרקובחצי[[#This Row],[עד ועד]]&lt;29),1,""),"")</f>
        <v/>
      </c>
      <c r="S891" s="19">
        <f>IF(מרקובחצי[[#This Row],[CycleNumber]]&gt;1,IF(OR(AND(O890=1,מרקובחצי[[#This Row],[עד ועד]]&gt;28),AND(P890=1),AND(Q890=1,מרקובחצי[[#This Row],[עד ועד]]&lt;32)),1,""),"")</f>
        <v>1</v>
      </c>
      <c r="T891" s="19" t="str">
        <f>IF(מרקובחצי[[#This Row],[CycleNumber]]&gt;1,IF(AND(Q890=1,מרקובחצי[[#This Row],[עד ועד]]&gt;31),1,""),"")</f>
        <v/>
      </c>
      <c r="U891" s="19" t="str">
        <f>IF(מרקובחצי[[#This Row],[CycleNumber]]&gt;1,IF(AND(R890=1,מרקובחצי[[#This Row],[עד ועד]]&lt;29),1,IF(AND(U890=1,NOT(OR(מרקובחצי[[#This Row],[עד ועד]]&lt;J890,מרקובחצי[[#This Row],[עד ועד]]&gt;K890))),1,"")),"")</f>
        <v/>
      </c>
      <c r="V891" s="19" t="str">
        <f>IF(מרקובחצי[[#This Row],[CycleNumber]]&gt;1,IF(AND(SUM(R890:T890)=1,מרקובחצי[[#This Row],[עד ועד]]&gt;28,מרקובחצי[[#This Row],[עד ועד]]&lt;32),1,IF(OR(S890=1,AND(R890=1,מרקובחצי[[#This Row],[עד ועד]]&gt;28),AND(T890=1,מרקובחצי[[#This Row],[עד ועד]]&lt;32)),1,IF(AND(V890=1,NOT(OR(מרקובחצי[[#This Row],[עד ועד]]&lt;J890,מרקובחצי[[#This Row],[עד ועד]]&gt;K890))),1,""))),"")</f>
        <v/>
      </c>
      <c r="W891" s="19" t="str">
        <f>IF(מרקובחצי[[#This Row],[CycleNumber]]&gt;1,IF(AND(T890=1,מרקובחצי[[#This Row],[עד ועד]]&gt;31),1,IF(AND(W890=1,NOT(OR(מרקובחצי[[#This Row],[עד ועד]]&lt;J890,מרקובחצי[[#This Row],[עד ועד]]&gt;K890))),1,"")),"")</f>
        <v/>
      </c>
      <c r="X891" s="19" t="str">
        <f>IF(AND(מרקובחצי[[#This Row],[CycleNumber]]&lt;$B892,SUM(מרקובחצי[[#This Row],[11]],R892)=2),1,"")</f>
        <v/>
      </c>
      <c r="Y891" s="19" t="str">
        <f>IF(AND(מרקובחצי[[#This Row],[CycleNumber]]&lt;$B892,SUM(מרקובחצי[[#This Row],[11]],S892)=2),1,"")</f>
        <v/>
      </c>
      <c r="Z891" s="19" t="str">
        <f>IF(AND(מרקובחצי[[#This Row],[CycleNumber]]&lt;$B892,SUM(מרקובחצי[[#This Row],[13]],S892)=2),1,"")</f>
        <v/>
      </c>
      <c r="AA891" s="19" t="str">
        <f>IF(AND(מרקובחצי[[#This Row],[CycleNumber]]&lt;$B892,SUM(מרקובחצי[[#This Row],[13]],T892)=2),1,"")</f>
        <v/>
      </c>
      <c r="AB891" s="19" t="str">
        <f>IF(AND(מרקובחצי[[#This Row],[CycleNumber]]&lt;$B892,SUM(מרקובחצי[[#This Row],[21]],U892)=2),1,"")</f>
        <v/>
      </c>
      <c r="AC891" s="19" t="str">
        <f>IF(AND(מרקובחצי[[#This Row],[CycleNumber]]&lt;$B892,SUM(מרקובחצי[[#This Row],[21]],V892)=2),1,"")</f>
        <v/>
      </c>
      <c r="AD891" s="19" t="str">
        <f>IF(AND(מרקובחצי[[#This Row],[CycleNumber]]&lt;$B892,SUM(מרקובחצי[[#This Row],[23]],V892)=2),1,"")</f>
        <v/>
      </c>
      <c r="AE891" s="19" t="str">
        <f>IF(AND(מרקובחצי[[#This Row],[CycleNumber]]&lt;$B892,SUM(מרקובחצי[[#This Row],[23]],W892)=2),1,"")</f>
        <v/>
      </c>
      <c r="AF891" s="19" t="str">
        <f>IF(AND(מרקובחצי[[#This Row],[CycleNumber]]&lt;$B892,SUM(מרקובחצי[[#This Row],[31]],O892)=2),1,"")</f>
        <v/>
      </c>
      <c r="AG891" s="19" t="str">
        <f>IF(AND(מרקובחצי[[#This Row],[CycleNumber]]&lt;$B892,SUM(מרקובחצי[[#This Row],[31]],P892)=2),1,"")</f>
        <v/>
      </c>
      <c r="AH891" s="19" t="str">
        <f>IF(AND(מרקובחצי[[#This Row],[CycleNumber]]&lt;$B892,SUM(מרקובחצי[[#This Row],[31]],Q892)=2),1,"")</f>
        <v/>
      </c>
      <c r="AI891" s="19" t="str">
        <f>IF(AND(מרקובחצי[[#This Row],[CycleNumber]]&lt;$B892,SUM(U891:U892)=2),1,"")</f>
        <v/>
      </c>
      <c r="AJ891" s="19" t="str">
        <f>IF(AND(מרקובחצי[[#This Row],[CycleNumber]]&lt;$B892,SUM(מרקובחצי[[#This Row],[32]],O892)=2),1,"")</f>
        <v/>
      </c>
      <c r="AK891" s="19" t="str">
        <f>IF(AND(מרקובחצי[[#This Row],[CycleNumber]]&lt;$B892,SUM(מרקובחצי[[#This Row],[32]],P892)=2),1,"")</f>
        <v/>
      </c>
      <c r="AL891" s="19" t="str">
        <f>IF(AND(מרקובחצי[[#This Row],[CycleNumber]]&lt;$B892,SUM(מרקובחצי[[#This Row],[32]],Q892)=2),1,"")</f>
        <v/>
      </c>
      <c r="AM891" s="19" t="str">
        <f>IF(AND(מרקובחצי[[#This Row],[CycleNumber]]&lt;$B892,SUM(V891:V892)=2),1,"")</f>
        <v/>
      </c>
      <c r="AN891" s="19" t="str">
        <f>IF(AND(מרקובחצי[[#This Row],[CycleNumber]]&lt;$B892,SUM(מרקובחצי[[#This Row],[33]],O892)=2),1,"")</f>
        <v/>
      </c>
      <c r="AO891" s="19" t="str">
        <f>IF(AND(מרקובחצי[[#This Row],[CycleNumber]]&lt;$B892,SUM(מרקובחצי[[#This Row],[33]],P892)=2),1,"")</f>
        <v/>
      </c>
      <c r="AP891" s="19" t="str">
        <f>IF(AND(מרקובחצי[[#This Row],[CycleNumber]]&lt;$B892,SUM(מרקובחצי[[#This Row],[33]],Q892)=2),1,"")</f>
        <v/>
      </c>
      <c r="AQ891" s="19" t="str">
        <f>IF(AND(מרקובחצי[[#This Row],[CycleNumber]]&lt;$B892,SUM(W891:W892)=2),1,"")</f>
        <v/>
      </c>
      <c r="AR891" s="19" t="str">
        <f>IF(AND(מרקובחצי[[#This Row],[CycleNumber]]&lt;$B892,SUM(מרקובחצי[[#This Row],[12]],S892)=2),1,"")</f>
        <v/>
      </c>
      <c r="AS891" s="19">
        <f>IF(AND(מרקובחצי[[#This Row],[CycleNumber]]&lt;$B892,SUM(מרקובחצי[[#This Row],[22]],V892)=2),1,"")</f>
        <v>1</v>
      </c>
      <c r="AT891" s="21">
        <f>SUM(מרקובחצי[[#This Row],[11]:[33]])</f>
        <v>1</v>
      </c>
    </row>
    <row r="892" spans="1:46" ht="15.6" x14ac:dyDescent="0.25">
      <c r="A892" s="19" t="s">
        <v>81</v>
      </c>
      <c r="B892" s="19">
        <v>8</v>
      </c>
      <c r="C892">
        <v>29</v>
      </c>
      <c r="D892" s="19">
        <f>מרקובחצי[[#This Row],[LengthofCycle]]+1</f>
        <v>30</v>
      </c>
      <c r="E892" t="str">
        <f>IF(IFERROR(LOOKUP(מרקובחצי[[#This Row],[ClientID]],קביעויות[הפלגה]),FALSE)=מרקובחצי[[#This Row],[ClientID]],1,"")</f>
        <v/>
      </c>
      <c r="F892" t="str">
        <f>IF(IFERROR(LOOKUP(מרקובחצי[[#This Row],[ClientID]],סוגחציקבוע[S31]),FALSE)=מרקובחצי[[#This Row],[ClientID]],1,"")</f>
        <v/>
      </c>
      <c r="G892">
        <f>IF(IFERROR(LOOKUP(מרקובחצי[[#This Row],[ClientID]],סוגחציקבוע[S32]),FALSE)=מרקובחצי[[#This Row],[ClientID]],1,"")</f>
        <v>1</v>
      </c>
      <c r="H892" t="str">
        <f>IF(IFERROR(LOOKUP(מרקובחצי[[#This Row],[ClientID]],סוגחציקבוע[S33]),FALSE)=מרקובחצי[[#This Row],[ClientID]],1,"")</f>
        <v/>
      </c>
      <c r="I892" t="str">
        <f>IF(IFERROR(LOOKUP(מרקובחצי[[#This Row],[ClientID]],סוגחציקבוע[S32&amp;33]),FALSE)=מרקובחצי[[#This Row],[ClientID]],1,"")</f>
        <v/>
      </c>
      <c r="J892" s="19">
        <f>IF(SUM(מרקובחצי[[#This Row],[11]:[13]])=1,מרקובחצי[[#This Row],[עד ועד]],IF(SUM(R891:T892)=1,IF(מרקובחצי[[#This Row],[עד ועד]]&lt;J891,מרקובחצי[[#This Row],[עד ועד]],J891),J891))</f>
        <v>30</v>
      </c>
      <c r="K892" s="19">
        <f>IF(SUM(מרקובחצי[[#This Row],[11]:[13]])=1,מרקובחצי[[#This Row],[עד ועד]],IF(SUM(R891:T892)=1,IF(מרקובחצי[[#This Row],[עד ועד]]&gt;K891,מרקובחצי[[#This Row],[עד ועד]],K891),K891))</f>
        <v>38</v>
      </c>
      <c r="L892" s="19">
        <f>IF(AND(SUM(מרקובחצי[[#This Row],[31]:[33]])=1,SUM(U891:W891)=0),מרקובחצי[[#This Row],[מקס]]-מרקובחצי[[#This Row],[מינ]],"")</f>
        <v>8</v>
      </c>
      <c r="M89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92" s="19" t="str">
        <f t="shared" si="13"/>
        <v>S22</v>
      </c>
      <c r="O892" s="19" t="str">
        <f>IF(מרקובחצי[[#This Row],[קבעה הפלגה?]]=1,"",IF(AND(מרקובחצי[[#This Row],[עד ועד]]&lt;29,OR(מרקובחצי[[#This Row],[CycleNumber]]=1,AND(U891=1,OR(מרקובחצי[[#This Row],[עד ועד]]&lt;J891,מרקובחצי[[#This Row],[עד ועד]]&gt;K891)),AND(V891=1,מרקובחצי[[#This Row],[עד ועד]]&lt;J891),W891=1)),1,""))</f>
        <v/>
      </c>
      <c r="P892" s="19" t="str">
        <f>IF(מרקובחצי[[#This Row],[קבעה הפלגה?]]=1,"",IF(AND(מרקובחצי[[#This Row],[עד ועד]]&gt;28,מרקובחצי[[#This Row],[עד ועד]]&lt;32,OR(מרקובחצי[[#This Row],[CycleNumber]]=1,AND(U891=1),AND(V891=1,OR(מרקובחצי[[#This Row],[עד ועד]]&lt;J891,מרקובחצי[[#This Row],[עד ועד]]&gt;K891)),W891=1)),1,""))</f>
        <v/>
      </c>
      <c r="Q892" s="19" t="str">
        <f>IF(מרקובחצי[[#This Row],[קבעה הפלגה?]]=1,"",IF(AND(מרקובחצי[[#This Row],[עד ועד]]&gt;31,OR(מרקובחצי[[#This Row],[CycleNumber]]=1,AND(U891=1),AND(V891=1,מרקובחצי[[#This Row],[עד ועד]]&gt;K891),AND(W891=1,OR(מרקובחצי[[#This Row],[עד ועד]]&gt;K891,מרקובחצי[[#This Row],[עד ועד]]&lt;J891)))),1,""))</f>
        <v/>
      </c>
      <c r="R892" s="19" t="str">
        <f>IF(מרקובחצי[[#This Row],[CycleNumber]]&gt;1,IF(AND(O891=1,מרקובחצי[[#This Row],[עד ועד]]&lt;29),1,""),"")</f>
        <v/>
      </c>
      <c r="S892" s="19" t="str">
        <f>IF(מרקובחצי[[#This Row],[CycleNumber]]&gt;1,IF(OR(AND(O891=1,מרקובחצי[[#This Row],[עד ועד]]&gt;28),AND(P891=1),AND(Q891=1,מרקובחצי[[#This Row],[עד ועד]]&lt;32)),1,""),"")</f>
        <v/>
      </c>
      <c r="T892" s="19" t="str">
        <f>IF(מרקובחצי[[#This Row],[CycleNumber]]&gt;1,IF(AND(Q891=1,מרקובחצי[[#This Row],[עד ועד]]&gt;31),1,""),"")</f>
        <v/>
      </c>
      <c r="U892" s="19" t="str">
        <f>IF(מרקובחצי[[#This Row],[CycleNumber]]&gt;1,IF(AND(R891=1,מרקובחצי[[#This Row],[עד ועד]]&lt;29),1,IF(AND(U891=1,NOT(OR(מרקובחצי[[#This Row],[עד ועד]]&lt;J891,מרקובחצי[[#This Row],[עד ועד]]&gt;K891))),1,"")),"")</f>
        <v/>
      </c>
      <c r="V892" s="19">
        <f>IF(מרקובחצי[[#This Row],[CycleNumber]]&gt;1,IF(AND(SUM(R891:T891)=1,מרקובחצי[[#This Row],[עד ועד]]&gt;28,מרקובחצי[[#This Row],[עד ועד]]&lt;32),1,IF(OR(S891=1,AND(R891=1,מרקובחצי[[#This Row],[עד ועד]]&gt;28),AND(T891=1,מרקובחצי[[#This Row],[עד ועד]]&lt;32)),1,IF(AND(V891=1,NOT(OR(מרקובחצי[[#This Row],[עד ועד]]&lt;J891,מרקובחצי[[#This Row],[עד ועד]]&gt;K891))),1,""))),"")</f>
        <v>1</v>
      </c>
      <c r="W892" s="19" t="str">
        <f>IF(מרקובחצי[[#This Row],[CycleNumber]]&gt;1,IF(AND(T891=1,מרקובחצי[[#This Row],[עד ועד]]&gt;31),1,IF(AND(W891=1,NOT(OR(מרקובחצי[[#This Row],[עד ועד]]&lt;J891,מרקובחצי[[#This Row],[עד ועד]]&gt;K891))),1,"")),"")</f>
        <v/>
      </c>
      <c r="X892" s="19" t="str">
        <f>IF(AND(מרקובחצי[[#This Row],[CycleNumber]]&lt;$B893,SUM(מרקובחצי[[#This Row],[11]],R893)=2),1,"")</f>
        <v/>
      </c>
      <c r="Y892" s="19" t="str">
        <f>IF(AND(מרקובחצי[[#This Row],[CycleNumber]]&lt;$B893,SUM(מרקובחצי[[#This Row],[11]],S893)=2),1,"")</f>
        <v/>
      </c>
      <c r="Z892" s="19" t="str">
        <f>IF(AND(מרקובחצי[[#This Row],[CycleNumber]]&lt;$B893,SUM(מרקובחצי[[#This Row],[13]],S893)=2),1,"")</f>
        <v/>
      </c>
      <c r="AA892" s="19" t="str">
        <f>IF(AND(מרקובחצי[[#This Row],[CycleNumber]]&lt;$B893,SUM(מרקובחצי[[#This Row],[13]],T893)=2),1,"")</f>
        <v/>
      </c>
      <c r="AB892" s="19" t="str">
        <f>IF(AND(מרקובחצי[[#This Row],[CycleNumber]]&lt;$B893,SUM(מרקובחצי[[#This Row],[21]],U893)=2),1,"")</f>
        <v/>
      </c>
      <c r="AC892" s="19" t="str">
        <f>IF(AND(מרקובחצי[[#This Row],[CycleNumber]]&lt;$B893,SUM(מרקובחצי[[#This Row],[21]],V893)=2),1,"")</f>
        <v/>
      </c>
      <c r="AD892" s="19" t="str">
        <f>IF(AND(מרקובחצי[[#This Row],[CycleNumber]]&lt;$B893,SUM(מרקובחצי[[#This Row],[23]],V893)=2),1,"")</f>
        <v/>
      </c>
      <c r="AE892" s="19" t="str">
        <f>IF(AND(מרקובחצי[[#This Row],[CycleNumber]]&lt;$B893,SUM(מרקובחצי[[#This Row],[23]],W893)=2),1,"")</f>
        <v/>
      </c>
      <c r="AF892" s="19" t="str">
        <f>IF(AND(מרקובחצי[[#This Row],[CycleNumber]]&lt;$B893,SUM(מרקובחצי[[#This Row],[31]],O893)=2),1,"")</f>
        <v/>
      </c>
      <c r="AG892" s="19" t="str">
        <f>IF(AND(מרקובחצי[[#This Row],[CycleNumber]]&lt;$B893,SUM(מרקובחצי[[#This Row],[31]],P893)=2),1,"")</f>
        <v/>
      </c>
      <c r="AH892" s="19" t="str">
        <f>IF(AND(מרקובחצי[[#This Row],[CycleNumber]]&lt;$B893,SUM(מרקובחצי[[#This Row],[31]],Q893)=2),1,"")</f>
        <v/>
      </c>
      <c r="AI892" s="19" t="str">
        <f>IF(AND(מרקובחצי[[#This Row],[CycleNumber]]&lt;$B893,SUM(U892:U893)=2),1,"")</f>
        <v/>
      </c>
      <c r="AJ892" s="19" t="str">
        <f>IF(AND(מרקובחצי[[#This Row],[CycleNumber]]&lt;$B893,SUM(מרקובחצי[[#This Row],[32]],O893)=2),1,"")</f>
        <v/>
      </c>
      <c r="AK892" s="19" t="str">
        <f>IF(AND(מרקובחצי[[#This Row],[CycleNumber]]&lt;$B893,SUM(מרקובחצי[[#This Row],[32]],P893)=2),1,"")</f>
        <v/>
      </c>
      <c r="AL892" s="19" t="str">
        <f>IF(AND(מרקובחצי[[#This Row],[CycleNumber]]&lt;$B893,SUM(מרקובחצי[[#This Row],[32]],Q893)=2),1,"")</f>
        <v/>
      </c>
      <c r="AM892" s="19">
        <f>IF(AND(מרקובחצי[[#This Row],[CycleNumber]]&lt;$B893,SUM(V892:V893)=2),1,"")</f>
        <v>1</v>
      </c>
      <c r="AN892" s="19" t="str">
        <f>IF(AND(מרקובחצי[[#This Row],[CycleNumber]]&lt;$B893,SUM(מרקובחצי[[#This Row],[33]],O893)=2),1,"")</f>
        <v/>
      </c>
      <c r="AO892" s="19" t="str">
        <f>IF(AND(מרקובחצי[[#This Row],[CycleNumber]]&lt;$B893,SUM(מרקובחצי[[#This Row],[33]],P893)=2),1,"")</f>
        <v/>
      </c>
      <c r="AP892" s="19" t="str">
        <f>IF(AND(מרקובחצי[[#This Row],[CycleNumber]]&lt;$B893,SUM(מרקובחצי[[#This Row],[33]],Q893)=2),1,"")</f>
        <v/>
      </c>
      <c r="AQ892" s="19" t="str">
        <f>IF(AND(מרקובחצי[[#This Row],[CycleNumber]]&lt;$B893,SUM(W892:W893)=2),1,"")</f>
        <v/>
      </c>
      <c r="AR892" s="19" t="str">
        <f>IF(AND(מרקובחצי[[#This Row],[CycleNumber]]&lt;$B893,SUM(מרקובחצי[[#This Row],[12]],S893)=2),1,"")</f>
        <v/>
      </c>
      <c r="AS892" s="19" t="str">
        <f>IF(AND(מרקובחצי[[#This Row],[CycleNumber]]&lt;$B893,SUM(מרקובחצי[[#This Row],[22]],V893)=2),1,"")</f>
        <v/>
      </c>
      <c r="AT892" s="21">
        <f>SUM(מרקובחצי[[#This Row],[11]:[33]])</f>
        <v>1</v>
      </c>
    </row>
    <row r="893" spans="1:46" ht="15.6" x14ac:dyDescent="0.25">
      <c r="A893" s="19" t="s">
        <v>81</v>
      </c>
      <c r="B893" s="19">
        <v>9</v>
      </c>
      <c r="C893">
        <v>32</v>
      </c>
      <c r="D893" s="19">
        <f>מרקובחצי[[#This Row],[LengthofCycle]]+1</f>
        <v>33</v>
      </c>
      <c r="E893" t="str">
        <f>IF(IFERROR(LOOKUP(מרקובחצי[[#This Row],[ClientID]],קביעויות[הפלגה]),FALSE)=מרקובחצי[[#This Row],[ClientID]],1,"")</f>
        <v/>
      </c>
      <c r="F893" t="str">
        <f>IF(IFERROR(LOOKUP(מרקובחצי[[#This Row],[ClientID]],סוגחציקבוע[S31]),FALSE)=מרקובחצי[[#This Row],[ClientID]],1,"")</f>
        <v/>
      </c>
      <c r="G893">
        <f>IF(IFERROR(LOOKUP(מרקובחצי[[#This Row],[ClientID]],סוגחציקבוע[S32]),FALSE)=מרקובחצי[[#This Row],[ClientID]],1,"")</f>
        <v>1</v>
      </c>
      <c r="H893" t="str">
        <f>IF(IFERROR(LOOKUP(מרקובחצי[[#This Row],[ClientID]],סוגחציקבוע[S33]),FALSE)=מרקובחצי[[#This Row],[ClientID]],1,"")</f>
        <v/>
      </c>
      <c r="I893" t="str">
        <f>IF(IFERROR(LOOKUP(מרקובחצי[[#This Row],[ClientID]],סוגחציקבוע[S32&amp;33]),FALSE)=מרקובחצי[[#This Row],[ClientID]],1,"")</f>
        <v/>
      </c>
      <c r="J893" s="19">
        <f>IF(SUM(מרקובחצי[[#This Row],[11]:[13]])=1,מרקובחצי[[#This Row],[עד ועד]],IF(SUM(R892:T893)=1,IF(מרקובחצי[[#This Row],[עד ועד]]&lt;J892,מרקובחצי[[#This Row],[עד ועד]],J892),J892))</f>
        <v>30</v>
      </c>
      <c r="K893" s="19">
        <f>IF(SUM(מרקובחצי[[#This Row],[11]:[13]])=1,מרקובחצי[[#This Row],[עד ועד]],IF(SUM(R892:T893)=1,IF(מרקובחצי[[#This Row],[עד ועד]]&gt;K892,מרקובחצי[[#This Row],[עד ועד]],K892),K892))</f>
        <v>38</v>
      </c>
      <c r="L893" s="19" t="str">
        <f>IF(AND(SUM(מרקובחצי[[#This Row],[31]:[33]])=1,SUM(U892:W892)=0),מרקובחצי[[#This Row],[מקס]]-מרקובחצי[[#This Row],[מינ]],"")</f>
        <v/>
      </c>
      <c r="M89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93" s="19" t="str">
        <f t="shared" si="13"/>
        <v>S32</v>
      </c>
      <c r="O893" s="19" t="str">
        <f>IF(מרקובחצי[[#This Row],[קבעה הפלגה?]]=1,"",IF(AND(מרקובחצי[[#This Row],[עד ועד]]&lt;29,OR(מרקובחצי[[#This Row],[CycleNumber]]=1,AND(U892=1,OR(מרקובחצי[[#This Row],[עד ועד]]&lt;J892,מרקובחצי[[#This Row],[עד ועד]]&gt;K892)),AND(V892=1,מרקובחצי[[#This Row],[עד ועד]]&lt;J892),W892=1)),1,""))</f>
        <v/>
      </c>
      <c r="P893" s="19" t="str">
        <f>IF(מרקובחצי[[#This Row],[קבעה הפלגה?]]=1,"",IF(AND(מרקובחצי[[#This Row],[עד ועד]]&gt;28,מרקובחצי[[#This Row],[עד ועד]]&lt;32,OR(מרקובחצי[[#This Row],[CycleNumber]]=1,AND(U892=1),AND(V892=1,OR(מרקובחצי[[#This Row],[עד ועד]]&lt;J892,מרקובחצי[[#This Row],[עד ועד]]&gt;K892)),W892=1)),1,""))</f>
        <v/>
      </c>
      <c r="Q893" s="19" t="str">
        <f>IF(מרקובחצי[[#This Row],[קבעה הפלגה?]]=1,"",IF(AND(מרקובחצי[[#This Row],[עד ועד]]&gt;31,OR(מרקובחצי[[#This Row],[CycleNumber]]=1,AND(U892=1),AND(V892=1,מרקובחצי[[#This Row],[עד ועד]]&gt;K892),AND(W892=1,OR(מרקובחצי[[#This Row],[עד ועד]]&gt;K892,מרקובחצי[[#This Row],[עד ועד]]&lt;J892)))),1,""))</f>
        <v/>
      </c>
      <c r="R893" s="19" t="str">
        <f>IF(מרקובחצי[[#This Row],[CycleNumber]]&gt;1,IF(AND(O892=1,מרקובחצי[[#This Row],[עד ועד]]&lt;29),1,""),"")</f>
        <v/>
      </c>
      <c r="S893" s="19" t="str">
        <f>IF(מרקובחצי[[#This Row],[CycleNumber]]&gt;1,IF(OR(AND(O892=1,מרקובחצי[[#This Row],[עד ועד]]&gt;28),AND(P892=1),AND(Q892=1,מרקובחצי[[#This Row],[עד ועד]]&lt;32)),1,""),"")</f>
        <v/>
      </c>
      <c r="T893" s="19" t="str">
        <f>IF(מרקובחצי[[#This Row],[CycleNumber]]&gt;1,IF(AND(Q892=1,מרקובחצי[[#This Row],[עד ועד]]&gt;31),1,""),"")</f>
        <v/>
      </c>
      <c r="U893" s="19" t="str">
        <f>IF(מרקובחצי[[#This Row],[CycleNumber]]&gt;1,IF(AND(R892=1,מרקובחצי[[#This Row],[עד ועד]]&lt;29),1,IF(AND(U892=1,NOT(OR(מרקובחצי[[#This Row],[עד ועד]]&lt;J892,מרקובחצי[[#This Row],[עד ועד]]&gt;K892))),1,"")),"")</f>
        <v/>
      </c>
      <c r="V893" s="19">
        <f>IF(מרקובחצי[[#This Row],[CycleNumber]]&gt;1,IF(AND(SUM(R892:T892)=1,מרקובחצי[[#This Row],[עד ועד]]&gt;28,מרקובחצי[[#This Row],[עד ועד]]&lt;32),1,IF(OR(S892=1,AND(R892=1,מרקובחצי[[#This Row],[עד ועד]]&gt;28),AND(T892=1,מרקובחצי[[#This Row],[עד ועד]]&lt;32)),1,IF(AND(V892=1,NOT(OR(מרקובחצי[[#This Row],[עד ועד]]&lt;J892,מרקובחצי[[#This Row],[עד ועד]]&gt;K892))),1,""))),"")</f>
        <v>1</v>
      </c>
      <c r="W893" s="19" t="str">
        <f>IF(מרקובחצי[[#This Row],[CycleNumber]]&gt;1,IF(AND(T892=1,מרקובחצי[[#This Row],[עד ועד]]&gt;31),1,IF(AND(W892=1,NOT(OR(מרקובחצי[[#This Row],[עד ועד]]&lt;J892,מרקובחצי[[#This Row],[עד ועד]]&gt;K892))),1,"")),"")</f>
        <v/>
      </c>
      <c r="X893" s="19" t="str">
        <f>IF(AND(מרקובחצי[[#This Row],[CycleNumber]]&lt;$B894,SUM(מרקובחצי[[#This Row],[11]],R894)=2),1,"")</f>
        <v/>
      </c>
      <c r="Y893" s="19" t="str">
        <f>IF(AND(מרקובחצי[[#This Row],[CycleNumber]]&lt;$B894,SUM(מרקובחצי[[#This Row],[11]],S894)=2),1,"")</f>
        <v/>
      </c>
      <c r="Z893" s="19" t="str">
        <f>IF(AND(מרקובחצי[[#This Row],[CycleNumber]]&lt;$B894,SUM(מרקובחצי[[#This Row],[13]],S894)=2),1,"")</f>
        <v/>
      </c>
      <c r="AA893" s="19" t="str">
        <f>IF(AND(מרקובחצי[[#This Row],[CycleNumber]]&lt;$B894,SUM(מרקובחצי[[#This Row],[13]],T894)=2),1,"")</f>
        <v/>
      </c>
      <c r="AB893" s="19" t="str">
        <f>IF(AND(מרקובחצי[[#This Row],[CycleNumber]]&lt;$B894,SUM(מרקובחצי[[#This Row],[21]],U894)=2),1,"")</f>
        <v/>
      </c>
      <c r="AC893" s="19" t="str">
        <f>IF(AND(מרקובחצי[[#This Row],[CycleNumber]]&lt;$B894,SUM(מרקובחצי[[#This Row],[21]],V894)=2),1,"")</f>
        <v/>
      </c>
      <c r="AD893" s="19" t="str">
        <f>IF(AND(מרקובחצי[[#This Row],[CycleNumber]]&lt;$B894,SUM(מרקובחצי[[#This Row],[23]],V894)=2),1,"")</f>
        <v/>
      </c>
      <c r="AE893" s="19" t="str">
        <f>IF(AND(מרקובחצי[[#This Row],[CycleNumber]]&lt;$B894,SUM(מרקובחצי[[#This Row],[23]],W894)=2),1,"")</f>
        <v/>
      </c>
      <c r="AF893" s="19" t="str">
        <f>IF(AND(מרקובחצי[[#This Row],[CycleNumber]]&lt;$B894,SUM(מרקובחצי[[#This Row],[31]],O894)=2),1,"")</f>
        <v/>
      </c>
      <c r="AG893" s="19" t="str">
        <f>IF(AND(מרקובחצי[[#This Row],[CycleNumber]]&lt;$B894,SUM(מרקובחצי[[#This Row],[31]],P894)=2),1,"")</f>
        <v/>
      </c>
      <c r="AH893" s="19" t="str">
        <f>IF(AND(מרקובחצי[[#This Row],[CycleNumber]]&lt;$B894,SUM(מרקובחצי[[#This Row],[31]],Q894)=2),1,"")</f>
        <v/>
      </c>
      <c r="AI893" s="19" t="str">
        <f>IF(AND(מרקובחצי[[#This Row],[CycleNumber]]&lt;$B894,SUM(U893:U894)=2),1,"")</f>
        <v/>
      </c>
      <c r="AJ893" s="19" t="str">
        <f>IF(AND(מרקובחצי[[#This Row],[CycleNumber]]&lt;$B894,SUM(מרקובחצי[[#This Row],[32]],O894)=2),1,"")</f>
        <v/>
      </c>
      <c r="AK893" s="19" t="str">
        <f>IF(AND(מרקובחצי[[#This Row],[CycleNumber]]&lt;$B894,SUM(מרקובחצי[[#This Row],[32]],P894)=2),1,"")</f>
        <v/>
      </c>
      <c r="AL893" s="19" t="str">
        <f>IF(AND(מרקובחצי[[#This Row],[CycleNumber]]&lt;$B894,SUM(מרקובחצי[[#This Row],[32]],Q894)=2),1,"")</f>
        <v/>
      </c>
      <c r="AM893" s="19">
        <f>IF(AND(מרקובחצי[[#This Row],[CycleNumber]]&lt;$B894,SUM(V893:V894)=2),1,"")</f>
        <v>1</v>
      </c>
      <c r="AN893" s="19" t="str">
        <f>IF(AND(מרקובחצי[[#This Row],[CycleNumber]]&lt;$B894,SUM(מרקובחצי[[#This Row],[33]],O894)=2),1,"")</f>
        <v/>
      </c>
      <c r="AO893" s="19" t="str">
        <f>IF(AND(מרקובחצי[[#This Row],[CycleNumber]]&lt;$B894,SUM(מרקובחצי[[#This Row],[33]],P894)=2),1,"")</f>
        <v/>
      </c>
      <c r="AP893" s="19" t="str">
        <f>IF(AND(מרקובחצי[[#This Row],[CycleNumber]]&lt;$B894,SUM(מרקובחצי[[#This Row],[33]],Q894)=2),1,"")</f>
        <v/>
      </c>
      <c r="AQ893" s="19" t="str">
        <f>IF(AND(מרקובחצי[[#This Row],[CycleNumber]]&lt;$B894,SUM(W893:W894)=2),1,"")</f>
        <v/>
      </c>
      <c r="AR893" s="19" t="str">
        <f>IF(AND(מרקובחצי[[#This Row],[CycleNumber]]&lt;$B894,SUM(מרקובחצי[[#This Row],[12]],S894)=2),1,"")</f>
        <v/>
      </c>
      <c r="AS893" s="19" t="str">
        <f>IF(AND(מרקובחצי[[#This Row],[CycleNumber]]&lt;$B894,SUM(מרקובחצי[[#This Row],[22]],V894)=2),1,"")</f>
        <v/>
      </c>
      <c r="AT893" s="21">
        <f>SUM(מרקובחצי[[#This Row],[11]:[33]])</f>
        <v>1</v>
      </c>
    </row>
    <row r="894" spans="1:46" ht="15.6" x14ac:dyDescent="0.25">
      <c r="A894" s="19" t="s">
        <v>81</v>
      </c>
      <c r="B894" s="19">
        <v>10</v>
      </c>
      <c r="C894">
        <v>31</v>
      </c>
      <c r="D894" s="19">
        <f>מרקובחצי[[#This Row],[LengthofCycle]]+1</f>
        <v>32</v>
      </c>
      <c r="E894" t="str">
        <f>IF(IFERROR(LOOKUP(מרקובחצי[[#This Row],[ClientID]],קביעויות[הפלגה]),FALSE)=מרקובחצי[[#This Row],[ClientID]],1,"")</f>
        <v/>
      </c>
      <c r="F894" t="str">
        <f>IF(IFERROR(LOOKUP(מרקובחצי[[#This Row],[ClientID]],סוגחציקבוע[S31]),FALSE)=מרקובחצי[[#This Row],[ClientID]],1,"")</f>
        <v/>
      </c>
      <c r="G894">
        <f>IF(IFERROR(LOOKUP(מרקובחצי[[#This Row],[ClientID]],סוגחציקבוע[S32]),FALSE)=מרקובחצי[[#This Row],[ClientID]],1,"")</f>
        <v>1</v>
      </c>
      <c r="H894" t="str">
        <f>IF(IFERROR(LOOKUP(מרקובחצי[[#This Row],[ClientID]],סוגחציקבוע[S33]),FALSE)=מרקובחצי[[#This Row],[ClientID]],1,"")</f>
        <v/>
      </c>
      <c r="I894" t="str">
        <f>IF(IFERROR(LOOKUP(מרקובחצי[[#This Row],[ClientID]],סוגחציקבוע[S32&amp;33]),FALSE)=מרקובחצי[[#This Row],[ClientID]],1,"")</f>
        <v/>
      </c>
      <c r="J894" s="19">
        <f>IF(SUM(מרקובחצי[[#This Row],[11]:[13]])=1,מרקובחצי[[#This Row],[עד ועד]],IF(SUM(R893:T894)=1,IF(מרקובחצי[[#This Row],[עד ועד]]&lt;J893,מרקובחצי[[#This Row],[עד ועד]],J893),J893))</f>
        <v>30</v>
      </c>
      <c r="K894" s="19">
        <f>IF(SUM(מרקובחצי[[#This Row],[11]:[13]])=1,מרקובחצי[[#This Row],[עד ועד]],IF(SUM(R893:T894)=1,IF(מרקובחצי[[#This Row],[עד ועד]]&gt;K893,מרקובחצי[[#This Row],[עד ועד]],K893),K893))</f>
        <v>38</v>
      </c>
      <c r="L894" s="19" t="str">
        <f>IF(AND(SUM(מרקובחצי[[#This Row],[31]:[33]])=1,SUM(U893:W893)=0),מרקובחצי[[#This Row],[מקס]]-מרקובחצי[[#This Row],[מינ]],"")</f>
        <v/>
      </c>
      <c r="M89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94" s="19" t="str">
        <f t="shared" si="13"/>
        <v>S32</v>
      </c>
      <c r="O894" s="19" t="str">
        <f>IF(מרקובחצי[[#This Row],[קבעה הפלגה?]]=1,"",IF(AND(מרקובחצי[[#This Row],[עד ועד]]&lt;29,OR(מרקובחצי[[#This Row],[CycleNumber]]=1,AND(U893=1,OR(מרקובחצי[[#This Row],[עד ועד]]&lt;J893,מרקובחצי[[#This Row],[עד ועד]]&gt;K893)),AND(V893=1,מרקובחצי[[#This Row],[עד ועד]]&lt;J893),W893=1)),1,""))</f>
        <v/>
      </c>
      <c r="P894" s="19" t="str">
        <f>IF(מרקובחצי[[#This Row],[קבעה הפלגה?]]=1,"",IF(AND(מרקובחצי[[#This Row],[עד ועד]]&gt;28,מרקובחצי[[#This Row],[עד ועד]]&lt;32,OR(מרקובחצי[[#This Row],[CycleNumber]]=1,AND(U893=1),AND(V893=1,OR(מרקובחצי[[#This Row],[עד ועד]]&lt;J893,מרקובחצי[[#This Row],[עד ועד]]&gt;K893)),W893=1)),1,""))</f>
        <v/>
      </c>
      <c r="Q894" s="19" t="str">
        <f>IF(מרקובחצי[[#This Row],[קבעה הפלגה?]]=1,"",IF(AND(מרקובחצי[[#This Row],[עד ועד]]&gt;31,OR(מרקובחצי[[#This Row],[CycleNumber]]=1,AND(U893=1),AND(V893=1,מרקובחצי[[#This Row],[עד ועד]]&gt;K893),AND(W893=1,OR(מרקובחצי[[#This Row],[עד ועד]]&gt;K893,מרקובחצי[[#This Row],[עד ועד]]&lt;J893)))),1,""))</f>
        <v/>
      </c>
      <c r="R894" s="19" t="str">
        <f>IF(מרקובחצי[[#This Row],[CycleNumber]]&gt;1,IF(AND(O893=1,מרקובחצי[[#This Row],[עד ועד]]&lt;29),1,""),"")</f>
        <v/>
      </c>
      <c r="S894" s="19" t="str">
        <f>IF(מרקובחצי[[#This Row],[CycleNumber]]&gt;1,IF(OR(AND(O893=1,מרקובחצי[[#This Row],[עד ועד]]&gt;28),AND(P893=1),AND(Q893=1,מרקובחצי[[#This Row],[עד ועד]]&lt;32)),1,""),"")</f>
        <v/>
      </c>
      <c r="T894" s="19" t="str">
        <f>IF(מרקובחצי[[#This Row],[CycleNumber]]&gt;1,IF(AND(Q893=1,מרקובחצי[[#This Row],[עד ועד]]&gt;31),1,""),"")</f>
        <v/>
      </c>
      <c r="U894" s="19" t="str">
        <f>IF(מרקובחצי[[#This Row],[CycleNumber]]&gt;1,IF(AND(R893=1,מרקובחצי[[#This Row],[עד ועד]]&lt;29),1,IF(AND(U893=1,NOT(OR(מרקובחצי[[#This Row],[עד ועד]]&lt;J893,מרקובחצי[[#This Row],[עד ועד]]&gt;K893))),1,"")),"")</f>
        <v/>
      </c>
      <c r="V894" s="19">
        <f>IF(מרקובחצי[[#This Row],[CycleNumber]]&gt;1,IF(AND(SUM(R893:T893)=1,מרקובחצי[[#This Row],[עד ועד]]&gt;28,מרקובחצי[[#This Row],[עד ועד]]&lt;32),1,IF(OR(S893=1,AND(R893=1,מרקובחצי[[#This Row],[עד ועד]]&gt;28),AND(T893=1,מרקובחצי[[#This Row],[עד ועד]]&lt;32)),1,IF(AND(V893=1,NOT(OR(מרקובחצי[[#This Row],[עד ועד]]&lt;J893,מרקובחצי[[#This Row],[עד ועד]]&gt;K893))),1,""))),"")</f>
        <v>1</v>
      </c>
      <c r="W894" s="19" t="str">
        <f>IF(מרקובחצי[[#This Row],[CycleNumber]]&gt;1,IF(AND(T893=1,מרקובחצי[[#This Row],[עד ועד]]&gt;31),1,IF(AND(W893=1,NOT(OR(מרקובחצי[[#This Row],[עד ועד]]&lt;J893,מרקובחצי[[#This Row],[עד ועד]]&gt;K893))),1,"")),"")</f>
        <v/>
      </c>
      <c r="X894" s="19" t="str">
        <f>IF(AND(מרקובחצי[[#This Row],[CycleNumber]]&lt;$B895,SUM(מרקובחצי[[#This Row],[11]],R895)=2),1,"")</f>
        <v/>
      </c>
      <c r="Y894" s="19" t="str">
        <f>IF(AND(מרקובחצי[[#This Row],[CycleNumber]]&lt;$B895,SUM(מרקובחצי[[#This Row],[11]],S895)=2),1,"")</f>
        <v/>
      </c>
      <c r="Z894" s="19" t="str">
        <f>IF(AND(מרקובחצי[[#This Row],[CycleNumber]]&lt;$B895,SUM(מרקובחצי[[#This Row],[13]],S895)=2),1,"")</f>
        <v/>
      </c>
      <c r="AA894" s="19" t="str">
        <f>IF(AND(מרקובחצי[[#This Row],[CycleNumber]]&lt;$B895,SUM(מרקובחצי[[#This Row],[13]],T895)=2),1,"")</f>
        <v/>
      </c>
      <c r="AB894" s="19" t="str">
        <f>IF(AND(מרקובחצי[[#This Row],[CycleNumber]]&lt;$B895,SUM(מרקובחצי[[#This Row],[21]],U895)=2),1,"")</f>
        <v/>
      </c>
      <c r="AC894" s="19" t="str">
        <f>IF(AND(מרקובחצי[[#This Row],[CycleNumber]]&lt;$B895,SUM(מרקובחצי[[#This Row],[21]],V895)=2),1,"")</f>
        <v/>
      </c>
      <c r="AD894" s="19" t="str">
        <f>IF(AND(מרקובחצי[[#This Row],[CycleNumber]]&lt;$B895,SUM(מרקובחצי[[#This Row],[23]],V895)=2),1,"")</f>
        <v/>
      </c>
      <c r="AE894" s="19" t="str">
        <f>IF(AND(מרקובחצי[[#This Row],[CycleNumber]]&lt;$B895,SUM(מרקובחצי[[#This Row],[23]],W895)=2),1,"")</f>
        <v/>
      </c>
      <c r="AF894" s="19" t="str">
        <f>IF(AND(מרקובחצי[[#This Row],[CycleNumber]]&lt;$B895,SUM(מרקובחצי[[#This Row],[31]],O895)=2),1,"")</f>
        <v/>
      </c>
      <c r="AG894" s="19" t="str">
        <f>IF(AND(מרקובחצי[[#This Row],[CycleNumber]]&lt;$B895,SUM(מרקובחצי[[#This Row],[31]],P895)=2),1,"")</f>
        <v/>
      </c>
      <c r="AH894" s="19" t="str">
        <f>IF(AND(מרקובחצי[[#This Row],[CycleNumber]]&lt;$B895,SUM(מרקובחצי[[#This Row],[31]],Q895)=2),1,"")</f>
        <v/>
      </c>
      <c r="AI894" s="19" t="str">
        <f>IF(AND(מרקובחצי[[#This Row],[CycleNumber]]&lt;$B895,SUM(U894:U895)=2),1,"")</f>
        <v/>
      </c>
      <c r="AJ894" s="19" t="str">
        <f>IF(AND(מרקובחצי[[#This Row],[CycleNumber]]&lt;$B895,SUM(מרקובחצי[[#This Row],[32]],O895)=2),1,"")</f>
        <v/>
      </c>
      <c r="AK894" s="19" t="str">
        <f>IF(AND(מרקובחצי[[#This Row],[CycleNumber]]&lt;$B895,SUM(מרקובחצי[[#This Row],[32]],P895)=2),1,"")</f>
        <v/>
      </c>
      <c r="AL894" s="19" t="str">
        <f>IF(AND(מרקובחצי[[#This Row],[CycleNumber]]&lt;$B895,SUM(מרקובחצי[[#This Row],[32]],Q895)=2),1,"")</f>
        <v/>
      </c>
      <c r="AM894" s="19">
        <f>IF(AND(מרקובחצי[[#This Row],[CycleNumber]]&lt;$B895,SUM(V894:V895)=2),1,"")</f>
        <v>1</v>
      </c>
      <c r="AN894" s="19" t="str">
        <f>IF(AND(מרקובחצי[[#This Row],[CycleNumber]]&lt;$B895,SUM(מרקובחצי[[#This Row],[33]],O895)=2),1,"")</f>
        <v/>
      </c>
      <c r="AO894" s="19" t="str">
        <f>IF(AND(מרקובחצי[[#This Row],[CycleNumber]]&lt;$B895,SUM(מרקובחצי[[#This Row],[33]],P895)=2),1,"")</f>
        <v/>
      </c>
      <c r="AP894" s="19" t="str">
        <f>IF(AND(מרקובחצי[[#This Row],[CycleNumber]]&lt;$B895,SUM(מרקובחצי[[#This Row],[33]],Q895)=2),1,"")</f>
        <v/>
      </c>
      <c r="AQ894" s="19" t="str">
        <f>IF(AND(מרקובחצי[[#This Row],[CycleNumber]]&lt;$B895,SUM(W894:W895)=2),1,"")</f>
        <v/>
      </c>
      <c r="AR894" s="19" t="str">
        <f>IF(AND(מרקובחצי[[#This Row],[CycleNumber]]&lt;$B895,SUM(מרקובחצי[[#This Row],[12]],S895)=2),1,"")</f>
        <v/>
      </c>
      <c r="AS894" s="19" t="str">
        <f>IF(AND(מרקובחצי[[#This Row],[CycleNumber]]&lt;$B895,SUM(מרקובחצי[[#This Row],[22]],V895)=2),1,"")</f>
        <v/>
      </c>
      <c r="AT894" s="21">
        <f>SUM(מרקובחצי[[#This Row],[11]:[33]])</f>
        <v>1</v>
      </c>
    </row>
    <row r="895" spans="1:46" ht="15.6" x14ac:dyDescent="0.25">
      <c r="A895" s="19" t="s">
        <v>81</v>
      </c>
      <c r="B895" s="19">
        <v>11</v>
      </c>
      <c r="C895">
        <v>29</v>
      </c>
      <c r="D895" s="19">
        <f>מרקובחצי[[#This Row],[LengthofCycle]]+1</f>
        <v>30</v>
      </c>
      <c r="E895" t="str">
        <f>IF(IFERROR(LOOKUP(מרקובחצי[[#This Row],[ClientID]],קביעויות[הפלגה]),FALSE)=מרקובחצי[[#This Row],[ClientID]],1,"")</f>
        <v/>
      </c>
      <c r="F895" t="str">
        <f>IF(IFERROR(LOOKUP(מרקובחצי[[#This Row],[ClientID]],סוגחציקבוע[S31]),FALSE)=מרקובחצי[[#This Row],[ClientID]],1,"")</f>
        <v/>
      </c>
      <c r="G895">
        <f>IF(IFERROR(LOOKUP(מרקובחצי[[#This Row],[ClientID]],סוגחציקבוע[S32]),FALSE)=מרקובחצי[[#This Row],[ClientID]],1,"")</f>
        <v>1</v>
      </c>
      <c r="H895" t="str">
        <f>IF(IFERROR(LOOKUP(מרקובחצי[[#This Row],[ClientID]],סוגחציקבוע[S33]),FALSE)=מרקובחצי[[#This Row],[ClientID]],1,"")</f>
        <v/>
      </c>
      <c r="I895" t="str">
        <f>IF(IFERROR(LOOKUP(מרקובחצי[[#This Row],[ClientID]],סוגחציקבוע[S32&amp;33]),FALSE)=מרקובחצי[[#This Row],[ClientID]],1,"")</f>
        <v/>
      </c>
      <c r="J895" s="19">
        <f>IF(SUM(מרקובחצי[[#This Row],[11]:[13]])=1,מרקובחצי[[#This Row],[עד ועד]],IF(SUM(R894:T895)=1,IF(מרקובחצי[[#This Row],[עד ועד]]&lt;J894,מרקובחצי[[#This Row],[עד ועד]],J894),J894))</f>
        <v>30</v>
      </c>
      <c r="K895" s="19">
        <f>IF(SUM(מרקובחצי[[#This Row],[11]:[13]])=1,מרקובחצי[[#This Row],[עד ועד]],IF(SUM(R894:T895)=1,IF(מרקובחצי[[#This Row],[עד ועד]]&gt;K894,מרקובחצי[[#This Row],[עד ועד]],K894),K894))</f>
        <v>38</v>
      </c>
      <c r="L895" s="19" t="str">
        <f>IF(AND(SUM(מרקובחצי[[#This Row],[31]:[33]])=1,SUM(U894:W894)=0),מרקובחצי[[#This Row],[מקס]]-מרקובחצי[[#This Row],[מינ]],"")</f>
        <v/>
      </c>
      <c r="M89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95" s="19" t="str">
        <f t="shared" si="13"/>
        <v>S32</v>
      </c>
      <c r="O895" s="19" t="str">
        <f>IF(מרקובחצי[[#This Row],[קבעה הפלגה?]]=1,"",IF(AND(מרקובחצי[[#This Row],[עד ועד]]&lt;29,OR(מרקובחצי[[#This Row],[CycleNumber]]=1,AND(U894=1,OR(מרקובחצי[[#This Row],[עד ועד]]&lt;J894,מרקובחצי[[#This Row],[עד ועד]]&gt;K894)),AND(V894=1,מרקובחצי[[#This Row],[עד ועד]]&lt;J894),W894=1)),1,""))</f>
        <v/>
      </c>
      <c r="P895" s="19" t="str">
        <f>IF(מרקובחצי[[#This Row],[קבעה הפלגה?]]=1,"",IF(AND(מרקובחצי[[#This Row],[עד ועד]]&gt;28,מרקובחצי[[#This Row],[עד ועד]]&lt;32,OR(מרקובחצי[[#This Row],[CycleNumber]]=1,AND(U894=1),AND(V894=1,OR(מרקובחצי[[#This Row],[עד ועד]]&lt;J894,מרקובחצי[[#This Row],[עד ועד]]&gt;K894)),W894=1)),1,""))</f>
        <v/>
      </c>
      <c r="Q895" s="19" t="str">
        <f>IF(מרקובחצי[[#This Row],[קבעה הפלגה?]]=1,"",IF(AND(מרקובחצי[[#This Row],[עד ועד]]&gt;31,OR(מרקובחצי[[#This Row],[CycleNumber]]=1,AND(U894=1),AND(V894=1,מרקובחצי[[#This Row],[עד ועד]]&gt;K894),AND(W894=1,OR(מרקובחצי[[#This Row],[עד ועד]]&gt;K894,מרקובחצי[[#This Row],[עד ועד]]&lt;J894)))),1,""))</f>
        <v/>
      </c>
      <c r="R895" s="19" t="str">
        <f>IF(מרקובחצי[[#This Row],[CycleNumber]]&gt;1,IF(AND(O894=1,מרקובחצי[[#This Row],[עד ועד]]&lt;29),1,""),"")</f>
        <v/>
      </c>
      <c r="S895" s="19" t="str">
        <f>IF(מרקובחצי[[#This Row],[CycleNumber]]&gt;1,IF(OR(AND(O894=1,מרקובחצי[[#This Row],[עד ועד]]&gt;28),AND(P894=1),AND(Q894=1,מרקובחצי[[#This Row],[עד ועד]]&lt;32)),1,""),"")</f>
        <v/>
      </c>
      <c r="T895" s="19" t="str">
        <f>IF(מרקובחצי[[#This Row],[CycleNumber]]&gt;1,IF(AND(Q894=1,מרקובחצי[[#This Row],[עד ועד]]&gt;31),1,""),"")</f>
        <v/>
      </c>
      <c r="U895" s="19" t="str">
        <f>IF(מרקובחצי[[#This Row],[CycleNumber]]&gt;1,IF(AND(R894=1,מרקובחצי[[#This Row],[עד ועד]]&lt;29),1,IF(AND(U894=1,NOT(OR(מרקובחצי[[#This Row],[עד ועד]]&lt;J894,מרקובחצי[[#This Row],[עד ועד]]&gt;K894))),1,"")),"")</f>
        <v/>
      </c>
      <c r="V895" s="19">
        <f>IF(מרקובחצי[[#This Row],[CycleNumber]]&gt;1,IF(AND(SUM(R894:T894)=1,מרקובחצי[[#This Row],[עד ועד]]&gt;28,מרקובחצי[[#This Row],[עד ועד]]&lt;32),1,IF(OR(S894=1,AND(R894=1,מרקובחצי[[#This Row],[עד ועד]]&gt;28),AND(T894=1,מרקובחצי[[#This Row],[עד ועד]]&lt;32)),1,IF(AND(V894=1,NOT(OR(מרקובחצי[[#This Row],[עד ועד]]&lt;J894,מרקובחצי[[#This Row],[עד ועד]]&gt;K894))),1,""))),"")</f>
        <v>1</v>
      </c>
      <c r="W895" s="19" t="str">
        <f>IF(מרקובחצי[[#This Row],[CycleNumber]]&gt;1,IF(AND(T894=1,מרקובחצי[[#This Row],[עד ועד]]&gt;31),1,IF(AND(W894=1,NOT(OR(מרקובחצי[[#This Row],[עד ועד]]&lt;J894,מרקובחצי[[#This Row],[עד ועד]]&gt;K894))),1,"")),"")</f>
        <v/>
      </c>
      <c r="X895" s="19" t="str">
        <f>IF(AND(מרקובחצי[[#This Row],[CycleNumber]]&lt;$B896,SUM(מרקובחצי[[#This Row],[11]],R896)=2),1,"")</f>
        <v/>
      </c>
      <c r="Y895" s="19" t="str">
        <f>IF(AND(מרקובחצי[[#This Row],[CycleNumber]]&lt;$B896,SUM(מרקובחצי[[#This Row],[11]],S896)=2),1,"")</f>
        <v/>
      </c>
      <c r="Z895" s="19" t="str">
        <f>IF(AND(מרקובחצי[[#This Row],[CycleNumber]]&lt;$B896,SUM(מרקובחצי[[#This Row],[13]],S896)=2),1,"")</f>
        <v/>
      </c>
      <c r="AA895" s="19" t="str">
        <f>IF(AND(מרקובחצי[[#This Row],[CycleNumber]]&lt;$B896,SUM(מרקובחצי[[#This Row],[13]],T896)=2),1,"")</f>
        <v/>
      </c>
      <c r="AB895" s="19" t="str">
        <f>IF(AND(מרקובחצי[[#This Row],[CycleNumber]]&lt;$B896,SUM(מרקובחצי[[#This Row],[21]],U896)=2),1,"")</f>
        <v/>
      </c>
      <c r="AC895" s="19" t="str">
        <f>IF(AND(מרקובחצי[[#This Row],[CycleNumber]]&lt;$B896,SUM(מרקובחצי[[#This Row],[21]],V896)=2),1,"")</f>
        <v/>
      </c>
      <c r="AD895" s="19" t="str">
        <f>IF(AND(מרקובחצי[[#This Row],[CycleNumber]]&lt;$B896,SUM(מרקובחצי[[#This Row],[23]],V896)=2),1,"")</f>
        <v/>
      </c>
      <c r="AE895" s="19" t="str">
        <f>IF(AND(מרקובחצי[[#This Row],[CycleNumber]]&lt;$B896,SUM(מרקובחצי[[#This Row],[23]],W896)=2),1,"")</f>
        <v/>
      </c>
      <c r="AF895" s="19" t="str">
        <f>IF(AND(מרקובחצי[[#This Row],[CycleNumber]]&lt;$B896,SUM(מרקובחצי[[#This Row],[31]],O896)=2),1,"")</f>
        <v/>
      </c>
      <c r="AG895" s="19" t="str">
        <f>IF(AND(מרקובחצי[[#This Row],[CycleNumber]]&lt;$B896,SUM(מרקובחצי[[#This Row],[31]],P896)=2),1,"")</f>
        <v/>
      </c>
      <c r="AH895" s="19" t="str">
        <f>IF(AND(מרקובחצי[[#This Row],[CycleNumber]]&lt;$B896,SUM(מרקובחצי[[#This Row],[31]],Q896)=2),1,"")</f>
        <v/>
      </c>
      <c r="AI895" s="19" t="str">
        <f>IF(AND(מרקובחצי[[#This Row],[CycleNumber]]&lt;$B896,SUM(U895:U896)=2),1,"")</f>
        <v/>
      </c>
      <c r="AJ895" s="19" t="str">
        <f>IF(AND(מרקובחצי[[#This Row],[CycleNumber]]&lt;$B896,SUM(מרקובחצי[[#This Row],[32]],O896)=2),1,"")</f>
        <v/>
      </c>
      <c r="AK895" s="19" t="str">
        <f>IF(AND(מרקובחצי[[#This Row],[CycleNumber]]&lt;$B896,SUM(מרקובחצי[[#This Row],[32]],P896)=2),1,"")</f>
        <v/>
      </c>
      <c r="AL895" s="19" t="str">
        <f>IF(AND(מרקובחצי[[#This Row],[CycleNumber]]&lt;$B896,SUM(מרקובחצי[[#This Row],[32]],Q896)=2),1,"")</f>
        <v/>
      </c>
      <c r="AM895" s="19">
        <f>IF(AND(מרקובחצי[[#This Row],[CycleNumber]]&lt;$B896,SUM(V895:V896)=2),1,"")</f>
        <v>1</v>
      </c>
      <c r="AN895" s="19" t="str">
        <f>IF(AND(מרקובחצי[[#This Row],[CycleNumber]]&lt;$B896,SUM(מרקובחצי[[#This Row],[33]],O896)=2),1,"")</f>
        <v/>
      </c>
      <c r="AO895" s="19" t="str">
        <f>IF(AND(מרקובחצי[[#This Row],[CycleNumber]]&lt;$B896,SUM(מרקובחצי[[#This Row],[33]],P896)=2),1,"")</f>
        <v/>
      </c>
      <c r="AP895" s="19" t="str">
        <f>IF(AND(מרקובחצי[[#This Row],[CycleNumber]]&lt;$B896,SUM(מרקובחצי[[#This Row],[33]],Q896)=2),1,"")</f>
        <v/>
      </c>
      <c r="AQ895" s="19" t="str">
        <f>IF(AND(מרקובחצי[[#This Row],[CycleNumber]]&lt;$B896,SUM(W895:W896)=2),1,"")</f>
        <v/>
      </c>
      <c r="AR895" s="19" t="str">
        <f>IF(AND(מרקובחצי[[#This Row],[CycleNumber]]&lt;$B896,SUM(מרקובחצי[[#This Row],[12]],S896)=2),1,"")</f>
        <v/>
      </c>
      <c r="AS895" s="19" t="str">
        <f>IF(AND(מרקובחצי[[#This Row],[CycleNumber]]&lt;$B896,SUM(מרקובחצי[[#This Row],[22]],V896)=2),1,"")</f>
        <v/>
      </c>
      <c r="AT895" s="21">
        <f>SUM(מרקובחצי[[#This Row],[11]:[33]])</f>
        <v>1</v>
      </c>
    </row>
    <row r="896" spans="1:46" ht="15.6" x14ac:dyDescent="0.25">
      <c r="A896" s="19" t="s">
        <v>81</v>
      </c>
      <c r="B896" s="19">
        <v>12</v>
      </c>
      <c r="C896">
        <v>30</v>
      </c>
      <c r="D896" s="19">
        <f>מרקובחצי[[#This Row],[LengthofCycle]]+1</f>
        <v>31</v>
      </c>
      <c r="E896" t="str">
        <f>IF(IFERROR(LOOKUP(מרקובחצי[[#This Row],[ClientID]],קביעויות[הפלגה]),FALSE)=מרקובחצי[[#This Row],[ClientID]],1,"")</f>
        <v/>
      </c>
      <c r="F896" t="str">
        <f>IF(IFERROR(LOOKUP(מרקובחצי[[#This Row],[ClientID]],סוגחציקבוע[S31]),FALSE)=מרקובחצי[[#This Row],[ClientID]],1,"")</f>
        <v/>
      </c>
      <c r="G896">
        <f>IF(IFERROR(LOOKUP(מרקובחצי[[#This Row],[ClientID]],סוגחציקבוע[S32]),FALSE)=מרקובחצי[[#This Row],[ClientID]],1,"")</f>
        <v>1</v>
      </c>
      <c r="H896" t="str">
        <f>IF(IFERROR(LOOKUP(מרקובחצי[[#This Row],[ClientID]],סוגחציקבוע[S33]),FALSE)=מרקובחצי[[#This Row],[ClientID]],1,"")</f>
        <v/>
      </c>
      <c r="I896" t="str">
        <f>IF(IFERROR(LOOKUP(מרקובחצי[[#This Row],[ClientID]],סוגחציקבוע[S32&amp;33]),FALSE)=מרקובחצי[[#This Row],[ClientID]],1,"")</f>
        <v/>
      </c>
      <c r="J896" s="19">
        <f>IF(SUM(מרקובחצי[[#This Row],[11]:[13]])=1,מרקובחצי[[#This Row],[עד ועד]],IF(SUM(R895:T896)=1,IF(מרקובחצי[[#This Row],[עד ועד]]&lt;J895,מרקובחצי[[#This Row],[עד ועד]],J895),J895))</f>
        <v>30</v>
      </c>
      <c r="K896" s="19">
        <f>IF(SUM(מרקובחצי[[#This Row],[11]:[13]])=1,מרקובחצי[[#This Row],[עד ועד]],IF(SUM(R895:T896)=1,IF(מרקובחצי[[#This Row],[עד ועד]]&gt;K895,מרקובחצי[[#This Row],[עד ועד]],K895),K895))</f>
        <v>38</v>
      </c>
      <c r="L896" s="19" t="str">
        <f>IF(AND(SUM(מרקובחצי[[#This Row],[31]:[33]])=1,SUM(U895:W895)=0),מרקובחצי[[#This Row],[מקס]]-מרקובחצי[[#This Row],[מינ]],"")</f>
        <v/>
      </c>
      <c r="M89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96" s="19" t="str">
        <f t="shared" si="13"/>
        <v>S32</v>
      </c>
      <c r="O896" s="19" t="str">
        <f>IF(מרקובחצי[[#This Row],[קבעה הפלגה?]]=1,"",IF(AND(מרקובחצי[[#This Row],[עד ועד]]&lt;29,OR(מרקובחצי[[#This Row],[CycleNumber]]=1,AND(U895=1,OR(מרקובחצי[[#This Row],[עד ועד]]&lt;J895,מרקובחצי[[#This Row],[עד ועד]]&gt;K895)),AND(V895=1,מרקובחצי[[#This Row],[עד ועד]]&lt;J895),W895=1)),1,""))</f>
        <v/>
      </c>
      <c r="P896" s="19" t="str">
        <f>IF(מרקובחצי[[#This Row],[קבעה הפלגה?]]=1,"",IF(AND(מרקובחצי[[#This Row],[עד ועד]]&gt;28,מרקובחצי[[#This Row],[עד ועד]]&lt;32,OR(מרקובחצי[[#This Row],[CycleNumber]]=1,AND(U895=1),AND(V895=1,OR(מרקובחצי[[#This Row],[עד ועד]]&lt;J895,מרקובחצי[[#This Row],[עד ועד]]&gt;K895)),W895=1)),1,""))</f>
        <v/>
      </c>
      <c r="Q896" s="19" t="str">
        <f>IF(מרקובחצי[[#This Row],[קבעה הפלגה?]]=1,"",IF(AND(מרקובחצי[[#This Row],[עד ועד]]&gt;31,OR(מרקובחצי[[#This Row],[CycleNumber]]=1,AND(U895=1),AND(V895=1,מרקובחצי[[#This Row],[עד ועד]]&gt;K895),AND(W895=1,OR(מרקובחצי[[#This Row],[עד ועד]]&gt;K895,מרקובחצי[[#This Row],[עד ועד]]&lt;J895)))),1,""))</f>
        <v/>
      </c>
      <c r="R896" s="19" t="str">
        <f>IF(מרקובחצי[[#This Row],[CycleNumber]]&gt;1,IF(AND(O895=1,מרקובחצי[[#This Row],[עד ועד]]&lt;29),1,""),"")</f>
        <v/>
      </c>
      <c r="S896" s="19" t="str">
        <f>IF(מרקובחצי[[#This Row],[CycleNumber]]&gt;1,IF(OR(AND(O895=1,מרקובחצי[[#This Row],[עד ועד]]&gt;28),AND(P895=1),AND(Q895=1,מרקובחצי[[#This Row],[עד ועד]]&lt;32)),1,""),"")</f>
        <v/>
      </c>
      <c r="T896" s="19" t="str">
        <f>IF(מרקובחצי[[#This Row],[CycleNumber]]&gt;1,IF(AND(Q895=1,מרקובחצי[[#This Row],[עד ועד]]&gt;31),1,""),"")</f>
        <v/>
      </c>
      <c r="U896" s="19" t="str">
        <f>IF(מרקובחצי[[#This Row],[CycleNumber]]&gt;1,IF(AND(R895=1,מרקובחצי[[#This Row],[עד ועד]]&lt;29),1,IF(AND(U895=1,NOT(OR(מרקובחצי[[#This Row],[עד ועד]]&lt;J895,מרקובחצי[[#This Row],[עד ועד]]&gt;K895))),1,"")),"")</f>
        <v/>
      </c>
      <c r="V896" s="19">
        <f>IF(מרקובחצי[[#This Row],[CycleNumber]]&gt;1,IF(AND(SUM(R895:T895)=1,מרקובחצי[[#This Row],[עד ועד]]&gt;28,מרקובחצי[[#This Row],[עד ועד]]&lt;32),1,IF(OR(S895=1,AND(R895=1,מרקובחצי[[#This Row],[עד ועד]]&gt;28),AND(T895=1,מרקובחצי[[#This Row],[עד ועד]]&lt;32)),1,IF(AND(V895=1,NOT(OR(מרקובחצי[[#This Row],[עד ועד]]&lt;J895,מרקובחצי[[#This Row],[עד ועד]]&gt;K895))),1,""))),"")</f>
        <v>1</v>
      </c>
      <c r="W896" s="19" t="str">
        <f>IF(מרקובחצי[[#This Row],[CycleNumber]]&gt;1,IF(AND(T895=1,מרקובחצי[[#This Row],[עד ועד]]&gt;31),1,IF(AND(W895=1,NOT(OR(מרקובחצי[[#This Row],[עד ועד]]&lt;J895,מרקובחצי[[#This Row],[עד ועד]]&gt;K895))),1,"")),"")</f>
        <v/>
      </c>
      <c r="X896" s="19" t="str">
        <f>IF(AND(מרקובחצי[[#This Row],[CycleNumber]]&lt;$B897,SUM(מרקובחצי[[#This Row],[11]],R897)=2),1,"")</f>
        <v/>
      </c>
      <c r="Y896" s="19" t="str">
        <f>IF(AND(מרקובחצי[[#This Row],[CycleNumber]]&lt;$B897,SUM(מרקובחצי[[#This Row],[11]],S897)=2),1,"")</f>
        <v/>
      </c>
      <c r="Z896" s="19" t="str">
        <f>IF(AND(מרקובחצי[[#This Row],[CycleNumber]]&lt;$B897,SUM(מרקובחצי[[#This Row],[13]],S897)=2),1,"")</f>
        <v/>
      </c>
      <c r="AA896" s="19" t="str">
        <f>IF(AND(מרקובחצי[[#This Row],[CycleNumber]]&lt;$B897,SUM(מרקובחצי[[#This Row],[13]],T897)=2),1,"")</f>
        <v/>
      </c>
      <c r="AB896" s="19" t="str">
        <f>IF(AND(מרקובחצי[[#This Row],[CycleNumber]]&lt;$B897,SUM(מרקובחצי[[#This Row],[21]],U897)=2),1,"")</f>
        <v/>
      </c>
      <c r="AC896" s="19" t="str">
        <f>IF(AND(מרקובחצי[[#This Row],[CycleNumber]]&lt;$B897,SUM(מרקובחצי[[#This Row],[21]],V897)=2),1,"")</f>
        <v/>
      </c>
      <c r="AD896" s="19" t="str">
        <f>IF(AND(מרקובחצי[[#This Row],[CycleNumber]]&lt;$B897,SUM(מרקובחצי[[#This Row],[23]],V897)=2),1,"")</f>
        <v/>
      </c>
      <c r="AE896" s="19" t="str">
        <f>IF(AND(מרקובחצי[[#This Row],[CycleNumber]]&lt;$B897,SUM(מרקובחצי[[#This Row],[23]],W897)=2),1,"")</f>
        <v/>
      </c>
      <c r="AF896" s="19" t="str">
        <f>IF(AND(מרקובחצי[[#This Row],[CycleNumber]]&lt;$B897,SUM(מרקובחצי[[#This Row],[31]],O897)=2),1,"")</f>
        <v/>
      </c>
      <c r="AG896" s="19" t="str">
        <f>IF(AND(מרקובחצי[[#This Row],[CycleNumber]]&lt;$B897,SUM(מרקובחצי[[#This Row],[31]],P897)=2),1,"")</f>
        <v/>
      </c>
      <c r="AH896" s="19" t="str">
        <f>IF(AND(מרקובחצי[[#This Row],[CycleNumber]]&lt;$B897,SUM(מרקובחצי[[#This Row],[31]],Q897)=2),1,"")</f>
        <v/>
      </c>
      <c r="AI896" s="19" t="str">
        <f>IF(AND(מרקובחצי[[#This Row],[CycleNumber]]&lt;$B897,SUM(U896:U897)=2),1,"")</f>
        <v/>
      </c>
      <c r="AJ896" s="19" t="str">
        <f>IF(AND(מרקובחצי[[#This Row],[CycleNumber]]&lt;$B897,SUM(מרקובחצי[[#This Row],[32]],O897)=2),1,"")</f>
        <v/>
      </c>
      <c r="AK896" s="19">
        <f>IF(AND(מרקובחצי[[#This Row],[CycleNumber]]&lt;$B897,SUM(מרקובחצי[[#This Row],[32]],P897)=2),1,"")</f>
        <v>1</v>
      </c>
      <c r="AL896" s="19" t="str">
        <f>IF(AND(מרקובחצי[[#This Row],[CycleNumber]]&lt;$B897,SUM(מרקובחצי[[#This Row],[32]],Q897)=2),1,"")</f>
        <v/>
      </c>
      <c r="AM896" s="19" t="str">
        <f>IF(AND(מרקובחצי[[#This Row],[CycleNumber]]&lt;$B897,SUM(V896:V897)=2),1,"")</f>
        <v/>
      </c>
      <c r="AN896" s="19" t="str">
        <f>IF(AND(מרקובחצי[[#This Row],[CycleNumber]]&lt;$B897,SUM(מרקובחצי[[#This Row],[33]],O897)=2),1,"")</f>
        <v/>
      </c>
      <c r="AO896" s="19" t="str">
        <f>IF(AND(מרקובחצי[[#This Row],[CycleNumber]]&lt;$B897,SUM(מרקובחצי[[#This Row],[33]],P897)=2),1,"")</f>
        <v/>
      </c>
      <c r="AP896" s="19" t="str">
        <f>IF(AND(מרקובחצי[[#This Row],[CycleNumber]]&lt;$B897,SUM(מרקובחצי[[#This Row],[33]],Q897)=2),1,"")</f>
        <v/>
      </c>
      <c r="AQ896" s="19" t="str">
        <f>IF(AND(מרקובחצי[[#This Row],[CycleNumber]]&lt;$B897,SUM(W896:W897)=2),1,"")</f>
        <v/>
      </c>
      <c r="AR896" s="19" t="str">
        <f>IF(AND(מרקובחצי[[#This Row],[CycleNumber]]&lt;$B897,SUM(מרקובחצי[[#This Row],[12]],S897)=2),1,"")</f>
        <v/>
      </c>
      <c r="AS896" s="19" t="str">
        <f>IF(AND(מרקובחצי[[#This Row],[CycleNumber]]&lt;$B897,SUM(מרקובחצי[[#This Row],[22]],V897)=2),1,"")</f>
        <v/>
      </c>
      <c r="AT896" s="21">
        <f>SUM(מרקובחצי[[#This Row],[11]:[33]])</f>
        <v>1</v>
      </c>
    </row>
    <row r="897" spans="1:46" ht="15.6" x14ac:dyDescent="0.25">
      <c r="A897" s="19" t="s">
        <v>81</v>
      </c>
      <c r="B897" s="19">
        <v>13</v>
      </c>
      <c r="C897">
        <v>28</v>
      </c>
      <c r="D897" s="19">
        <f>מרקובחצי[[#This Row],[LengthofCycle]]+1</f>
        <v>29</v>
      </c>
      <c r="E897" t="str">
        <f>IF(IFERROR(LOOKUP(מרקובחצי[[#This Row],[ClientID]],קביעויות[הפלגה]),FALSE)=מרקובחצי[[#This Row],[ClientID]],1,"")</f>
        <v/>
      </c>
      <c r="F897" t="str">
        <f>IF(IFERROR(LOOKUP(מרקובחצי[[#This Row],[ClientID]],סוגחציקבוע[S31]),FALSE)=מרקובחצי[[#This Row],[ClientID]],1,"")</f>
        <v/>
      </c>
      <c r="G897">
        <f>IF(IFERROR(LOOKUP(מרקובחצי[[#This Row],[ClientID]],סוגחציקבוע[S32]),FALSE)=מרקובחצי[[#This Row],[ClientID]],1,"")</f>
        <v>1</v>
      </c>
      <c r="H897" t="str">
        <f>IF(IFERROR(LOOKUP(מרקובחצי[[#This Row],[ClientID]],סוגחציקבוע[S33]),FALSE)=מרקובחצי[[#This Row],[ClientID]],1,"")</f>
        <v/>
      </c>
      <c r="I897" t="str">
        <f>IF(IFERROR(LOOKUP(מרקובחצי[[#This Row],[ClientID]],סוגחציקבוע[S32&amp;33]),FALSE)=מרקובחצי[[#This Row],[ClientID]],1,"")</f>
        <v/>
      </c>
      <c r="J897" s="19">
        <f>IF(SUM(מרקובחצי[[#This Row],[11]:[13]])=1,מרקובחצי[[#This Row],[עד ועד]],IF(SUM(R896:T897)=1,IF(מרקובחצי[[#This Row],[עד ועד]]&lt;J896,מרקובחצי[[#This Row],[עד ועד]],J896),J896))</f>
        <v>29</v>
      </c>
      <c r="K897" s="19">
        <f>IF(SUM(מרקובחצי[[#This Row],[11]:[13]])=1,מרקובחצי[[#This Row],[עד ועד]],IF(SUM(R896:T897)=1,IF(מרקובחצי[[#This Row],[עד ועד]]&gt;K896,מרקובחצי[[#This Row],[עד ועד]],K896),K896))</f>
        <v>29</v>
      </c>
      <c r="L897" s="19" t="str">
        <f>IF(AND(SUM(מרקובחצי[[#This Row],[31]:[33]])=1,SUM(U896:W896)=0),מרקובחצי[[#This Row],[מקס]]-מרקובחצי[[#This Row],[מינ]],"")</f>
        <v/>
      </c>
      <c r="M89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897" s="19" t="str">
        <f t="shared" si="13"/>
        <v>S32</v>
      </c>
      <c r="O897" s="19" t="str">
        <f>IF(מרקובחצי[[#This Row],[קבעה הפלגה?]]=1,"",IF(AND(מרקובחצי[[#This Row],[עד ועד]]&lt;29,OR(מרקובחצי[[#This Row],[CycleNumber]]=1,AND(U896=1,OR(מרקובחצי[[#This Row],[עד ועד]]&lt;J896,מרקובחצי[[#This Row],[עד ועד]]&gt;K896)),AND(V896=1,מרקובחצי[[#This Row],[עד ועד]]&lt;J896),W896=1)),1,""))</f>
        <v/>
      </c>
      <c r="P897" s="19">
        <f>IF(מרקובחצי[[#This Row],[קבעה הפלגה?]]=1,"",IF(AND(מרקובחצי[[#This Row],[עד ועד]]&gt;28,מרקובחצי[[#This Row],[עד ועד]]&lt;32,OR(מרקובחצי[[#This Row],[CycleNumber]]=1,AND(U896=1),AND(V896=1,OR(מרקובחצי[[#This Row],[עד ועד]]&lt;J896,מרקובחצי[[#This Row],[עד ועד]]&gt;K896)),W896=1)),1,""))</f>
        <v>1</v>
      </c>
      <c r="Q897" s="19" t="str">
        <f>IF(מרקובחצי[[#This Row],[קבעה הפלגה?]]=1,"",IF(AND(מרקובחצי[[#This Row],[עד ועד]]&gt;31,OR(מרקובחצי[[#This Row],[CycleNumber]]=1,AND(U896=1),AND(V896=1,מרקובחצי[[#This Row],[עד ועד]]&gt;K896),AND(W896=1,OR(מרקובחצי[[#This Row],[עד ועד]]&gt;K896,מרקובחצי[[#This Row],[עד ועד]]&lt;J896)))),1,""))</f>
        <v/>
      </c>
      <c r="R897" s="19" t="str">
        <f>IF(מרקובחצי[[#This Row],[CycleNumber]]&gt;1,IF(AND(O896=1,מרקובחצי[[#This Row],[עד ועד]]&lt;29),1,""),"")</f>
        <v/>
      </c>
      <c r="S897" s="19" t="str">
        <f>IF(מרקובחצי[[#This Row],[CycleNumber]]&gt;1,IF(OR(AND(O896=1,מרקובחצי[[#This Row],[עד ועד]]&gt;28),AND(P896=1),AND(Q896=1,מרקובחצי[[#This Row],[עד ועד]]&lt;32)),1,""),"")</f>
        <v/>
      </c>
      <c r="T897" s="19" t="str">
        <f>IF(מרקובחצי[[#This Row],[CycleNumber]]&gt;1,IF(AND(Q896=1,מרקובחצי[[#This Row],[עד ועד]]&gt;31),1,""),"")</f>
        <v/>
      </c>
      <c r="U897" s="19" t="str">
        <f>IF(מרקובחצי[[#This Row],[CycleNumber]]&gt;1,IF(AND(R896=1,מרקובחצי[[#This Row],[עד ועד]]&lt;29),1,IF(AND(U896=1,NOT(OR(מרקובחצי[[#This Row],[עד ועד]]&lt;J896,מרקובחצי[[#This Row],[עד ועד]]&gt;K896))),1,"")),"")</f>
        <v/>
      </c>
      <c r="V897" s="19" t="str">
        <f>IF(מרקובחצי[[#This Row],[CycleNumber]]&gt;1,IF(AND(SUM(R896:T896)=1,מרקובחצי[[#This Row],[עד ועד]]&gt;28,מרקובחצי[[#This Row],[עד ועד]]&lt;32),1,IF(OR(S896=1,AND(R896=1,מרקובחצי[[#This Row],[עד ועד]]&gt;28),AND(T896=1,מרקובחצי[[#This Row],[עד ועד]]&lt;32)),1,IF(AND(V896=1,NOT(OR(מרקובחצי[[#This Row],[עד ועד]]&lt;J896,מרקובחצי[[#This Row],[עד ועד]]&gt;K896))),1,""))),"")</f>
        <v/>
      </c>
      <c r="W897" s="19" t="str">
        <f>IF(מרקובחצי[[#This Row],[CycleNumber]]&gt;1,IF(AND(T896=1,מרקובחצי[[#This Row],[עד ועד]]&gt;31),1,IF(AND(W896=1,NOT(OR(מרקובחצי[[#This Row],[עד ועד]]&lt;J896,מרקובחצי[[#This Row],[עד ועד]]&gt;K896))),1,"")),"")</f>
        <v/>
      </c>
      <c r="X897" s="19" t="str">
        <f>IF(AND(מרקובחצי[[#This Row],[CycleNumber]]&lt;$B898,SUM(מרקובחצי[[#This Row],[11]],R898)=2),1,"")</f>
        <v/>
      </c>
      <c r="Y897" s="19" t="str">
        <f>IF(AND(מרקובחצי[[#This Row],[CycleNumber]]&lt;$B898,SUM(מרקובחצי[[#This Row],[11]],S898)=2),1,"")</f>
        <v/>
      </c>
      <c r="Z897" s="19" t="str">
        <f>IF(AND(מרקובחצי[[#This Row],[CycleNumber]]&lt;$B898,SUM(מרקובחצי[[#This Row],[13]],S898)=2),1,"")</f>
        <v/>
      </c>
      <c r="AA897" s="19" t="str">
        <f>IF(AND(מרקובחצי[[#This Row],[CycleNumber]]&lt;$B898,SUM(מרקובחצי[[#This Row],[13]],T898)=2),1,"")</f>
        <v/>
      </c>
      <c r="AB897" s="19" t="str">
        <f>IF(AND(מרקובחצי[[#This Row],[CycleNumber]]&lt;$B898,SUM(מרקובחצי[[#This Row],[21]],U898)=2),1,"")</f>
        <v/>
      </c>
      <c r="AC897" s="19" t="str">
        <f>IF(AND(מרקובחצי[[#This Row],[CycleNumber]]&lt;$B898,SUM(מרקובחצי[[#This Row],[21]],V898)=2),1,"")</f>
        <v/>
      </c>
      <c r="AD897" s="19" t="str">
        <f>IF(AND(מרקובחצי[[#This Row],[CycleNumber]]&lt;$B898,SUM(מרקובחצי[[#This Row],[23]],V898)=2),1,"")</f>
        <v/>
      </c>
      <c r="AE897" s="19" t="str">
        <f>IF(AND(מרקובחצי[[#This Row],[CycleNumber]]&lt;$B898,SUM(מרקובחצי[[#This Row],[23]],W898)=2),1,"")</f>
        <v/>
      </c>
      <c r="AF897" s="19" t="str">
        <f>IF(AND(מרקובחצי[[#This Row],[CycleNumber]]&lt;$B898,SUM(מרקובחצי[[#This Row],[31]],O898)=2),1,"")</f>
        <v/>
      </c>
      <c r="AG897" s="19" t="str">
        <f>IF(AND(מרקובחצי[[#This Row],[CycleNumber]]&lt;$B898,SUM(מרקובחצי[[#This Row],[31]],P898)=2),1,"")</f>
        <v/>
      </c>
      <c r="AH897" s="19" t="str">
        <f>IF(AND(מרקובחצי[[#This Row],[CycleNumber]]&lt;$B898,SUM(מרקובחצי[[#This Row],[31]],Q898)=2),1,"")</f>
        <v/>
      </c>
      <c r="AI897" s="19" t="str">
        <f>IF(AND(מרקובחצי[[#This Row],[CycleNumber]]&lt;$B898,SUM(U897:U898)=2),1,"")</f>
        <v/>
      </c>
      <c r="AJ897" s="19" t="str">
        <f>IF(AND(מרקובחצי[[#This Row],[CycleNumber]]&lt;$B898,SUM(מרקובחצי[[#This Row],[32]],O898)=2),1,"")</f>
        <v/>
      </c>
      <c r="AK897" s="19" t="str">
        <f>IF(AND(מרקובחצי[[#This Row],[CycleNumber]]&lt;$B898,SUM(מרקובחצי[[#This Row],[32]],P898)=2),1,"")</f>
        <v/>
      </c>
      <c r="AL897" s="19" t="str">
        <f>IF(AND(מרקובחצי[[#This Row],[CycleNumber]]&lt;$B898,SUM(מרקובחצי[[#This Row],[32]],Q898)=2),1,"")</f>
        <v/>
      </c>
      <c r="AM897" s="19" t="str">
        <f>IF(AND(מרקובחצי[[#This Row],[CycleNumber]]&lt;$B898,SUM(V897:V898)=2),1,"")</f>
        <v/>
      </c>
      <c r="AN897" s="19" t="str">
        <f>IF(AND(מרקובחצי[[#This Row],[CycleNumber]]&lt;$B898,SUM(מרקובחצי[[#This Row],[33]],O898)=2),1,"")</f>
        <v/>
      </c>
      <c r="AO897" s="19" t="str">
        <f>IF(AND(מרקובחצי[[#This Row],[CycleNumber]]&lt;$B898,SUM(מרקובחצי[[#This Row],[33]],P898)=2),1,"")</f>
        <v/>
      </c>
      <c r="AP897" s="19" t="str">
        <f>IF(AND(מרקובחצי[[#This Row],[CycleNumber]]&lt;$B898,SUM(מרקובחצי[[#This Row],[33]],Q898)=2),1,"")</f>
        <v/>
      </c>
      <c r="AQ897" s="19" t="str">
        <f>IF(AND(מרקובחצי[[#This Row],[CycleNumber]]&lt;$B898,SUM(W897:W898)=2),1,"")</f>
        <v/>
      </c>
      <c r="AR897" s="19">
        <f>IF(AND(מרקובחצי[[#This Row],[CycleNumber]]&lt;$B898,SUM(מרקובחצי[[#This Row],[12]],S898)=2),1,"")</f>
        <v>1</v>
      </c>
      <c r="AS897" s="19" t="str">
        <f>IF(AND(מרקובחצי[[#This Row],[CycleNumber]]&lt;$B898,SUM(מרקובחצי[[#This Row],[22]],V898)=2),1,"")</f>
        <v/>
      </c>
      <c r="AT897" s="21">
        <f>SUM(מרקובחצי[[#This Row],[11]:[33]])</f>
        <v>1</v>
      </c>
    </row>
    <row r="898" spans="1:46" ht="15.6" x14ac:dyDescent="0.25">
      <c r="A898" s="19" t="s">
        <v>81</v>
      </c>
      <c r="B898" s="19">
        <v>14</v>
      </c>
      <c r="C898">
        <v>28</v>
      </c>
      <c r="D898" s="19">
        <f>מרקובחצי[[#This Row],[LengthofCycle]]+1</f>
        <v>29</v>
      </c>
      <c r="E898" t="str">
        <f>IF(IFERROR(LOOKUP(מרקובחצי[[#This Row],[ClientID]],קביעויות[הפלגה]),FALSE)=מרקובחצי[[#This Row],[ClientID]],1,"")</f>
        <v/>
      </c>
      <c r="F898" t="str">
        <f>IF(IFERROR(LOOKUP(מרקובחצי[[#This Row],[ClientID]],סוגחציקבוע[S31]),FALSE)=מרקובחצי[[#This Row],[ClientID]],1,"")</f>
        <v/>
      </c>
      <c r="G898">
        <f>IF(IFERROR(LOOKUP(מרקובחצי[[#This Row],[ClientID]],סוגחציקבוע[S32]),FALSE)=מרקובחצי[[#This Row],[ClientID]],1,"")</f>
        <v>1</v>
      </c>
      <c r="H898" t="str">
        <f>IF(IFERROR(LOOKUP(מרקובחצי[[#This Row],[ClientID]],סוגחציקבוע[S33]),FALSE)=מרקובחצי[[#This Row],[ClientID]],1,"")</f>
        <v/>
      </c>
      <c r="I898" t="str">
        <f>IF(IFERROR(LOOKUP(מרקובחצי[[#This Row],[ClientID]],סוגחציקבוע[S32&amp;33]),FALSE)=מרקובחצי[[#This Row],[ClientID]],1,"")</f>
        <v/>
      </c>
      <c r="J898" s="19">
        <f>IF(SUM(מרקובחצי[[#This Row],[11]:[13]])=1,מרקובחצי[[#This Row],[עד ועד]],IF(SUM(R897:T898)=1,IF(מרקובחצי[[#This Row],[עד ועד]]&lt;J897,מרקובחצי[[#This Row],[עד ועד]],J897),J897))</f>
        <v>29</v>
      </c>
      <c r="K898" s="19">
        <f>IF(SUM(מרקובחצי[[#This Row],[11]:[13]])=1,מרקובחצי[[#This Row],[עד ועד]],IF(SUM(R897:T898)=1,IF(מרקובחצי[[#This Row],[עד ועד]]&gt;K897,מרקובחצי[[#This Row],[עד ועד]],K897),K897))</f>
        <v>29</v>
      </c>
      <c r="L898" s="19" t="str">
        <f>IF(AND(SUM(מרקובחצי[[#This Row],[31]:[33]])=1,SUM(U897:W897)=0),מרקובחצי[[#This Row],[מקס]]-מרקובחצי[[#This Row],[מינ]],"")</f>
        <v/>
      </c>
      <c r="M89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898" s="19" t="str">
        <f t="shared" ref="N898:N961" si="14">IF(ROW()&gt;2,M897,"")</f>
        <v>S12</v>
      </c>
      <c r="O898" s="19" t="str">
        <f>IF(מרקובחצי[[#This Row],[קבעה הפלגה?]]=1,"",IF(AND(מרקובחצי[[#This Row],[עד ועד]]&lt;29,OR(מרקובחצי[[#This Row],[CycleNumber]]=1,AND(U897=1,OR(מרקובחצי[[#This Row],[עד ועד]]&lt;J897,מרקובחצי[[#This Row],[עד ועד]]&gt;K897)),AND(V897=1,מרקובחצי[[#This Row],[עד ועד]]&lt;J897),W897=1)),1,""))</f>
        <v/>
      </c>
      <c r="P898" s="19" t="str">
        <f>IF(מרקובחצי[[#This Row],[קבעה הפלגה?]]=1,"",IF(AND(מרקובחצי[[#This Row],[עד ועד]]&gt;28,מרקובחצי[[#This Row],[עד ועד]]&lt;32,OR(מרקובחצי[[#This Row],[CycleNumber]]=1,AND(U897=1),AND(V897=1,OR(מרקובחצי[[#This Row],[עד ועד]]&lt;J897,מרקובחצי[[#This Row],[עד ועד]]&gt;K897)),W897=1)),1,""))</f>
        <v/>
      </c>
      <c r="Q898" s="19" t="str">
        <f>IF(מרקובחצי[[#This Row],[קבעה הפלגה?]]=1,"",IF(AND(מרקובחצי[[#This Row],[עד ועד]]&gt;31,OR(מרקובחצי[[#This Row],[CycleNumber]]=1,AND(U897=1),AND(V897=1,מרקובחצי[[#This Row],[עד ועד]]&gt;K897),AND(W897=1,OR(מרקובחצי[[#This Row],[עד ועד]]&gt;K897,מרקובחצי[[#This Row],[עד ועד]]&lt;J897)))),1,""))</f>
        <v/>
      </c>
      <c r="R898" s="19" t="str">
        <f>IF(מרקובחצי[[#This Row],[CycleNumber]]&gt;1,IF(AND(O897=1,מרקובחצי[[#This Row],[עד ועד]]&lt;29),1,""),"")</f>
        <v/>
      </c>
      <c r="S898" s="19">
        <f>IF(מרקובחצי[[#This Row],[CycleNumber]]&gt;1,IF(OR(AND(O897=1,מרקובחצי[[#This Row],[עד ועד]]&gt;28),AND(P897=1),AND(Q897=1,מרקובחצי[[#This Row],[עד ועד]]&lt;32)),1,""),"")</f>
        <v>1</v>
      </c>
      <c r="T898" s="19" t="str">
        <f>IF(מרקובחצי[[#This Row],[CycleNumber]]&gt;1,IF(AND(Q897=1,מרקובחצי[[#This Row],[עד ועד]]&gt;31),1,""),"")</f>
        <v/>
      </c>
      <c r="U898" s="19" t="str">
        <f>IF(מרקובחצי[[#This Row],[CycleNumber]]&gt;1,IF(AND(R897=1,מרקובחצי[[#This Row],[עד ועד]]&lt;29),1,IF(AND(U897=1,NOT(OR(מרקובחצי[[#This Row],[עד ועד]]&lt;J897,מרקובחצי[[#This Row],[עד ועד]]&gt;K897))),1,"")),"")</f>
        <v/>
      </c>
      <c r="V898" s="19" t="str">
        <f>IF(מרקובחצי[[#This Row],[CycleNumber]]&gt;1,IF(AND(SUM(R897:T897)=1,מרקובחצי[[#This Row],[עד ועד]]&gt;28,מרקובחצי[[#This Row],[עד ועד]]&lt;32),1,IF(OR(S897=1,AND(R897=1,מרקובחצי[[#This Row],[עד ועד]]&gt;28),AND(T897=1,מרקובחצי[[#This Row],[עד ועד]]&lt;32)),1,IF(AND(V897=1,NOT(OR(מרקובחצי[[#This Row],[עד ועד]]&lt;J897,מרקובחצי[[#This Row],[עד ועד]]&gt;K897))),1,""))),"")</f>
        <v/>
      </c>
      <c r="W898" s="19" t="str">
        <f>IF(מרקובחצי[[#This Row],[CycleNumber]]&gt;1,IF(AND(T897=1,מרקובחצי[[#This Row],[עד ועד]]&gt;31),1,IF(AND(W897=1,NOT(OR(מרקובחצי[[#This Row],[עד ועד]]&lt;J897,מרקובחצי[[#This Row],[עד ועד]]&gt;K897))),1,"")),"")</f>
        <v/>
      </c>
      <c r="X898" s="19" t="str">
        <f>IF(AND(מרקובחצי[[#This Row],[CycleNumber]]&lt;$B899,SUM(מרקובחצי[[#This Row],[11]],R899)=2),1,"")</f>
        <v/>
      </c>
      <c r="Y898" s="19" t="str">
        <f>IF(AND(מרקובחצי[[#This Row],[CycleNumber]]&lt;$B899,SUM(מרקובחצי[[#This Row],[11]],S899)=2),1,"")</f>
        <v/>
      </c>
      <c r="Z898" s="19" t="str">
        <f>IF(AND(מרקובחצי[[#This Row],[CycleNumber]]&lt;$B899,SUM(מרקובחצי[[#This Row],[13]],S899)=2),1,"")</f>
        <v/>
      </c>
      <c r="AA898" s="19" t="str">
        <f>IF(AND(מרקובחצי[[#This Row],[CycleNumber]]&lt;$B899,SUM(מרקובחצי[[#This Row],[13]],T899)=2),1,"")</f>
        <v/>
      </c>
      <c r="AB898" s="19" t="str">
        <f>IF(AND(מרקובחצי[[#This Row],[CycleNumber]]&lt;$B899,SUM(מרקובחצי[[#This Row],[21]],U899)=2),1,"")</f>
        <v/>
      </c>
      <c r="AC898" s="19" t="str">
        <f>IF(AND(מרקובחצי[[#This Row],[CycleNumber]]&lt;$B899,SUM(מרקובחצי[[#This Row],[21]],V899)=2),1,"")</f>
        <v/>
      </c>
      <c r="AD898" s="19" t="str">
        <f>IF(AND(מרקובחצי[[#This Row],[CycleNumber]]&lt;$B899,SUM(מרקובחצי[[#This Row],[23]],V899)=2),1,"")</f>
        <v/>
      </c>
      <c r="AE898" s="19" t="str">
        <f>IF(AND(מרקובחצי[[#This Row],[CycleNumber]]&lt;$B899,SUM(מרקובחצי[[#This Row],[23]],W899)=2),1,"")</f>
        <v/>
      </c>
      <c r="AF898" s="19" t="str">
        <f>IF(AND(מרקובחצי[[#This Row],[CycleNumber]]&lt;$B899,SUM(מרקובחצי[[#This Row],[31]],O899)=2),1,"")</f>
        <v/>
      </c>
      <c r="AG898" s="19" t="str">
        <f>IF(AND(מרקובחצי[[#This Row],[CycleNumber]]&lt;$B899,SUM(מרקובחצי[[#This Row],[31]],P899)=2),1,"")</f>
        <v/>
      </c>
      <c r="AH898" s="19" t="str">
        <f>IF(AND(מרקובחצי[[#This Row],[CycleNumber]]&lt;$B899,SUM(מרקובחצי[[#This Row],[31]],Q899)=2),1,"")</f>
        <v/>
      </c>
      <c r="AI898" s="19" t="str">
        <f>IF(AND(מרקובחצי[[#This Row],[CycleNumber]]&lt;$B899,SUM(U898:U899)=2),1,"")</f>
        <v/>
      </c>
      <c r="AJ898" s="19" t="str">
        <f>IF(AND(מרקובחצי[[#This Row],[CycleNumber]]&lt;$B899,SUM(מרקובחצי[[#This Row],[32]],O899)=2),1,"")</f>
        <v/>
      </c>
      <c r="AK898" s="19" t="str">
        <f>IF(AND(מרקובחצי[[#This Row],[CycleNumber]]&lt;$B899,SUM(מרקובחצי[[#This Row],[32]],P899)=2),1,"")</f>
        <v/>
      </c>
      <c r="AL898" s="19" t="str">
        <f>IF(AND(מרקובחצי[[#This Row],[CycleNumber]]&lt;$B899,SUM(מרקובחצי[[#This Row],[32]],Q899)=2),1,"")</f>
        <v/>
      </c>
      <c r="AM898" s="19" t="str">
        <f>IF(AND(מרקובחצי[[#This Row],[CycleNumber]]&lt;$B899,SUM(V898:V899)=2),1,"")</f>
        <v/>
      </c>
      <c r="AN898" s="19" t="str">
        <f>IF(AND(מרקובחצי[[#This Row],[CycleNumber]]&lt;$B899,SUM(מרקובחצי[[#This Row],[33]],O899)=2),1,"")</f>
        <v/>
      </c>
      <c r="AO898" s="19" t="str">
        <f>IF(AND(מרקובחצי[[#This Row],[CycleNumber]]&lt;$B899,SUM(מרקובחצי[[#This Row],[33]],P899)=2),1,"")</f>
        <v/>
      </c>
      <c r="AP898" s="19" t="str">
        <f>IF(AND(מרקובחצי[[#This Row],[CycleNumber]]&lt;$B899,SUM(מרקובחצי[[#This Row],[33]],Q899)=2),1,"")</f>
        <v/>
      </c>
      <c r="AQ898" s="19" t="str">
        <f>IF(AND(מרקובחצי[[#This Row],[CycleNumber]]&lt;$B899,SUM(W898:W899)=2),1,"")</f>
        <v/>
      </c>
      <c r="AR898" s="19" t="str">
        <f>IF(AND(מרקובחצי[[#This Row],[CycleNumber]]&lt;$B899,SUM(מרקובחצי[[#This Row],[12]],S899)=2),1,"")</f>
        <v/>
      </c>
      <c r="AS898" s="19">
        <f>IF(AND(מרקובחצי[[#This Row],[CycleNumber]]&lt;$B899,SUM(מרקובחצי[[#This Row],[22]],V899)=2),1,"")</f>
        <v>1</v>
      </c>
      <c r="AT898" s="21">
        <f>SUM(מרקובחצי[[#This Row],[11]:[33]])</f>
        <v>1</v>
      </c>
    </row>
    <row r="899" spans="1:46" ht="15.6" x14ac:dyDescent="0.25">
      <c r="A899" s="19" t="s">
        <v>81</v>
      </c>
      <c r="B899" s="19">
        <v>15</v>
      </c>
      <c r="C899">
        <v>31</v>
      </c>
      <c r="D899" s="19">
        <f>מרקובחצי[[#This Row],[LengthofCycle]]+1</f>
        <v>32</v>
      </c>
      <c r="E899" t="str">
        <f>IF(IFERROR(LOOKUP(מרקובחצי[[#This Row],[ClientID]],קביעויות[הפלגה]),FALSE)=מרקובחצי[[#This Row],[ClientID]],1,"")</f>
        <v/>
      </c>
      <c r="F899" t="str">
        <f>IF(IFERROR(LOOKUP(מרקובחצי[[#This Row],[ClientID]],סוגחציקבוע[S31]),FALSE)=מרקובחצי[[#This Row],[ClientID]],1,"")</f>
        <v/>
      </c>
      <c r="G899">
        <f>IF(IFERROR(LOOKUP(מרקובחצי[[#This Row],[ClientID]],סוגחציקבוע[S32]),FALSE)=מרקובחצי[[#This Row],[ClientID]],1,"")</f>
        <v>1</v>
      </c>
      <c r="H899" t="str">
        <f>IF(IFERROR(LOOKUP(מרקובחצי[[#This Row],[ClientID]],סוגחציקבוע[S33]),FALSE)=מרקובחצי[[#This Row],[ClientID]],1,"")</f>
        <v/>
      </c>
      <c r="I899" t="str">
        <f>IF(IFERROR(LOOKUP(מרקובחצי[[#This Row],[ClientID]],סוגחציקבוע[S32&amp;33]),FALSE)=מרקובחצי[[#This Row],[ClientID]],1,"")</f>
        <v/>
      </c>
      <c r="J899" s="19">
        <f>IF(SUM(מרקובחצי[[#This Row],[11]:[13]])=1,מרקובחצי[[#This Row],[עד ועד]],IF(SUM(R898:T899)=1,IF(מרקובחצי[[#This Row],[עד ועד]]&lt;J898,מרקובחצי[[#This Row],[עד ועד]],J898),J898))</f>
        <v>29</v>
      </c>
      <c r="K899" s="19">
        <f>IF(SUM(מרקובחצי[[#This Row],[11]:[13]])=1,מרקובחצי[[#This Row],[עד ועד]],IF(SUM(R898:T899)=1,IF(מרקובחצי[[#This Row],[עד ועד]]&gt;K898,מרקובחצי[[#This Row],[עד ועד]],K898),K898))</f>
        <v>32</v>
      </c>
      <c r="L899" s="19">
        <f>IF(AND(SUM(מרקובחצי[[#This Row],[31]:[33]])=1,SUM(U898:W898)=0),מרקובחצי[[#This Row],[מקס]]-מרקובחצי[[#This Row],[מינ]],"")</f>
        <v>3</v>
      </c>
      <c r="M89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899" s="19" t="str">
        <f t="shared" si="14"/>
        <v>S22</v>
      </c>
      <c r="O899" s="19" t="str">
        <f>IF(מרקובחצי[[#This Row],[קבעה הפלגה?]]=1,"",IF(AND(מרקובחצי[[#This Row],[עד ועד]]&lt;29,OR(מרקובחצי[[#This Row],[CycleNumber]]=1,AND(U898=1,OR(מרקובחצי[[#This Row],[עד ועד]]&lt;J898,מרקובחצי[[#This Row],[עד ועד]]&gt;K898)),AND(V898=1,מרקובחצי[[#This Row],[עד ועד]]&lt;J898),W898=1)),1,""))</f>
        <v/>
      </c>
      <c r="P899" s="19" t="str">
        <f>IF(מרקובחצי[[#This Row],[קבעה הפלגה?]]=1,"",IF(AND(מרקובחצי[[#This Row],[עד ועד]]&gt;28,מרקובחצי[[#This Row],[עד ועד]]&lt;32,OR(מרקובחצי[[#This Row],[CycleNumber]]=1,AND(U898=1),AND(V898=1,OR(מרקובחצי[[#This Row],[עד ועד]]&lt;J898,מרקובחצי[[#This Row],[עד ועד]]&gt;K898)),W898=1)),1,""))</f>
        <v/>
      </c>
      <c r="Q899" s="19" t="str">
        <f>IF(מרקובחצי[[#This Row],[קבעה הפלגה?]]=1,"",IF(AND(מרקובחצי[[#This Row],[עד ועד]]&gt;31,OR(מרקובחצי[[#This Row],[CycleNumber]]=1,AND(U898=1),AND(V898=1,מרקובחצי[[#This Row],[עד ועד]]&gt;K898),AND(W898=1,OR(מרקובחצי[[#This Row],[עד ועד]]&gt;K898,מרקובחצי[[#This Row],[עד ועד]]&lt;J898)))),1,""))</f>
        <v/>
      </c>
      <c r="R899" s="19" t="str">
        <f>IF(מרקובחצי[[#This Row],[CycleNumber]]&gt;1,IF(AND(O898=1,מרקובחצי[[#This Row],[עד ועד]]&lt;29),1,""),"")</f>
        <v/>
      </c>
      <c r="S899" s="19" t="str">
        <f>IF(מרקובחצי[[#This Row],[CycleNumber]]&gt;1,IF(OR(AND(O898=1,מרקובחצי[[#This Row],[עד ועד]]&gt;28),AND(P898=1),AND(Q898=1,מרקובחצי[[#This Row],[עד ועד]]&lt;32)),1,""),"")</f>
        <v/>
      </c>
      <c r="T899" s="19" t="str">
        <f>IF(מרקובחצי[[#This Row],[CycleNumber]]&gt;1,IF(AND(Q898=1,מרקובחצי[[#This Row],[עד ועד]]&gt;31),1,""),"")</f>
        <v/>
      </c>
      <c r="U899" s="19" t="str">
        <f>IF(מרקובחצי[[#This Row],[CycleNumber]]&gt;1,IF(AND(R898=1,מרקובחצי[[#This Row],[עד ועד]]&lt;29),1,IF(AND(U898=1,NOT(OR(מרקובחצי[[#This Row],[עד ועד]]&lt;J898,מרקובחצי[[#This Row],[עד ועד]]&gt;K898))),1,"")),"")</f>
        <v/>
      </c>
      <c r="V899" s="19">
        <f>IF(מרקובחצי[[#This Row],[CycleNumber]]&gt;1,IF(AND(SUM(R898:T898)=1,מרקובחצי[[#This Row],[עד ועד]]&gt;28,מרקובחצי[[#This Row],[עד ועד]]&lt;32),1,IF(OR(S898=1,AND(R898=1,מרקובחצי[[#This Row],[עד ועד]]&gt;28),AND(T898=1,מרקובחצי[[#This Row],[עד ועד]]&lt;32)),1,IF(AND(V898=1,NOT(OR(מרקובחצי[[#This Row],[עד ועד]]&lt;J898,מרקובחצי[[#This Row],[עד ועד]]&gt;K898))),1,""))),"")</f>
        <v>1</v>
      </c>
      <c r="W899" s="19" t="str">
        <f>IF(מרקובחצי[[#This Row],[CycleNumber]]&gt;1,IF(AND(T898=1,מרקובחצי[[#This Row],[עד ועד]]&gt;31),1,IF(AND(W898=1,NOT(OR(מרקובחצי[[#This Row],[עד ועד]]&lt;J898,מרקובחצי[[#This Row],[עד ועד]]&gt;K898))),1,"")),"")</f>
        <v/>
      </c>
      <c r="X899" s="19" t="str">
        <f>IF(AND(מרקובחצי[[#This Row],[CycleNumber]]&lt;$B900,SUM(מרקובחצי[[#This Row],[11]],R900)=2),1,"")</f>
        <v/>
      </c>
      <c r="Y899" s="19" t="str">
        <f>IF(AND(מרקובחצי[[#This Row],[CycleNumber]]&lt;$B900,SUM(מרקובחצי[[#This Row],[11]],S900)=2),1,"")</f>
        <v/>
      </c>
      <c r="Z899" s="19" t="str">
        <f>IF(AND(מרקובחצי[[#This Row],[CycleNumber]]&lt;$B900,SUM(מרקובחצי[[#This Row],[13]],S900)=2),1,"")</f>
        <v/>
      </c>
      <c r="AA899" s="19" t="str">
        <f>IF(AND(מרקובחצי[[#This Row],[CycleNumber]]&lt;$B900,SUM(מרקובחצי[[#This Row],[13]],T900)=2),1,"")</f>
        <v/>
      </c>
      <c r="AB899" s="19" t="str">
        <f>IF(AND(מרקובחצי[[#This Row],[CycleNumber]]&lt;$B900,SUM(מרקובחצי[[#This Row],[21]],U900)=2),1,"")</f>
        <v/>
      </c>
      <c r="AC899" s="19" t="str">
        <f>IF(AND(מרקובחצי[[#This Row],[CycleNumber]]&lt;$B900,SUM(מרקובחצי[[#This Row],[21]],V900)=2),1,"")</f>
        <v/>
      </c>
      <c r="AD899" s="19" t="str">
        <f>IF(AND(מרקובחצי[[#This Row],[CycleNumber]]&lt;$B900,SUM(מרקובחצי[[#This Row],[23]],V900)=2),1,"")</f>
        <v/>
      </c>
      <c r="AE899" s="19" t="str">
        <f>IF(AND(מרקובחצי[[#This Row],[CycleNumber]]&lt;$B900,SUM(מרקובחצי[[#This Row],[23]],W900)=2),1,"")</f>
        <v/>
      </c>
      <c r="AF899" s="19" t="str">
        <f>IF(AND(מרקובחצי[[#This Row],[CycleNumber]]&lt;$B900,SUM(מרקובחצי[[#This Row],[31]],O900)=2),1,"")</f>
        <v/>
      </c>
      <c r="AG899" s="19" t="str">
        <f>IF(AND(מרקובחצי[[#This Row],[CycleNumber]]&lt;$B900,SUM(מרקובחצי[[#This Row],[31]],P900)=2),1,"")</f>
        <v/>
      </c>
      <c r="AH899" s="19" t="str">
        <f>IF(AND(מרקובחצי[[#This Row],[CycleNumber]]&lt;$B900,SUM(מרקובחצי[[#This Row],[31]],Q900)=2),1,"")</f>
        <v/>
      </c>
      <c r="AI899" s="19" t="str">
        <f>IF(AND(מרקובחצי[[#This Row],[CycleNumber]]&lt;$B900,SUM(U899:U900)=2),1,"")</f>
        <v/>
      </c>
      <c r="AJ899" s="19" t="str">
        <f>IF(AND(מרקובחצי[[#This Row],[CycleNumber]]&lt;$B900,SUM(מרקובחצי[[#This Row],[32]],O900)=2),1,"")</f>
        <v/>
      </c>
      <c r="AK899" s="19" t="str">
        <f>IF(AND(מרקובחצי[[#This Row],[CycleNumber]]&lt;$B900,SUM(מרקובחצי[[#This Row],[32]],P900)=2),1,"")</f>
        <v/>
      </c>
      <c r="AL899" s="19" t="str">
        <f>IF(AND(מרקובחצי[[#This Row],[CycleNumber]]&lt;$B900,SUM(מרקובחצי[[#This Row],[32]],Q900)=2),1,"")</f>
        <v/>
      </c>
      <c r="AM899" s="19">
        <f>IF(AND(מרקובחצי[[#This Row],[CycleNumber]]&lt;$B900,SUM(V899:V900)=2),1,"")</f>
        <v>1</v>
      </c>
      <c r="AN899" s="19" t="str">
        <f>IF(AND(מרקובחצי[[#This Row],[CycleNumber]]&lt;$B900,SUM(מרקובחצי[[#This Row],[33]],O900)=2),1,"")</f>
        <v/>
      </c>
      <c r="AO899" s="19" t="str">
        <f>IF(AND(מרקובחצי[[#This Row],[CycleNumber]]&lt;$B900,SUM(מרקובחצי[[#This Row],[33]],P900)=2),1,"")</f>
        <v/>
      </c>
      <c r="AP899" s="19" t="str">
        <f>IF(AND(מרקובחצי[[#This Row],[CycleNumber]]&lt;$B900,SUM(מרקובחצי[[#This Row],[33]],Q900)=2),1,"")</f>
        <v/>
      </c>
      <c r="AQ899" s="19" t="str">
        <f>IF(AND(מרקובחצי[[#This Row],[CycleNumber]]&lt;$B900,SUM(W899:W900)=2),1,"")</f>
        <v/>
      </c>
      <c r="AR899" s="19" t="str">
        <f>IF(AND(מרקובחצי[[#This Row],[CycleNumber]]&lt;$B900,SUM(מרקובחצי[[#This Row],[12]],S900)=2),1,"")</f>
        <v/>
      </c>
      <c r="AS899" s="19" t="str">
        <f>IF(AND(מרקובחצי[[#This Row],[CycleNumber]]&lt;$B900,SUM(מרקובחצי[[#This Row],[22]],V900)=2),1,"")</f>
        <v/>
      </c>
      <c r="AT899" s="21">
        <f>SUM(מרקובחצי[[#This Row],[11]:[33]])</f>
        <v>1</v>
      </c>
    </row>
    <row r="900" spans="1:46" ht="15.6" x14ac:dyDescent="0.25">
      <c r="A900" s="19" t="s">
        <v>81</v>
      </c>
      <c r="B900" s="19">
        <v>16</v>
      </c>
      <c r="C900">
        <v>31</v>
      </c>
      <c r="D900" s="19">
        <f>מרקובחצי[[#This Row],[LengthofCycle]]+1</f>
        <v>32</v>
      </c>
      <c r="E900" t="str">
        <f>IF(IFERROR(LOOKUP(מרקובחצי[[#This Row],[ClientID]],קביעויות[הפלגה]),FALSE)=מרקובחצי[[#This Row],[ClientID]],1,"")</f>
        <v/>
      </c>
      <c r="F900" t="str">
        <f>IF(IFERROR(LOOKUP(מרקובחצי[[#This Row],[ClientID]],סוגחציקבוע[S31]),FALSE)=מרקובחצי[[#This Row],[ClientID]],1,"")</f>
        <v/>
      </c>
      <c r="G900">
        <f>IF(IFERROR(LOOKUP(מרקובחצי[[#This Row],[ClientID]],סוגחציקבוע[S32]),FALSE)=מרקובחצי[[#This Row],[ClientID]],1,"")</f>
        <v>1</v>
      </c>
      <c r="H900" t="str">
        <f>IF(IFERROR(LOOKUP(מרקובחצי[[#This Row],[ClientID]],סוגחציקבוע[S33]),FALSE)=מרקובחצי[[#This Row],[ClientID]],1,"")</f>
        <v/>
      </c>
      <c r="I900" t="str">
        <f>IF(IFERROR(LOOKUP(מרקובחצי[[#This Row],[ClientID]],סוגחציקבוע[S32&amp;33]),FALSE)=מרקובחצי[[#This Row],[ClientID]],1,"")</f>
        <v/>
      </c>
      <c r="J900" s="19">
        <f>IF(SUM(מרקובחצי[[#This Row],[11]:[13]])=1,מרקובחצי[[#This Row],[עד ועד]],IF(SUM(R899:T900)=1,IF(מרקובחצי[[#This Row],[עד ועד]]&lt;J899,מרקובחצי[[#This Row],[עד ועד]],J899),J899))</f>
        <v>29</v>
      </c>
      <c r="K900" s="19">
        <f>IF(SUM(מרקובחצי[[#This Row],[11]:[13]])=1,מרקובחצי[[#This Row],[עד ועד]],IF(SUM(R899:T900)=1,IF(מרקובחצי[[#This Row],[עד ועד]]&gt;K899,מרקובחצי[[#This Row],[עד ועד]],K899),K899))</f>
        <v>32</v>
      </c>
      <c r="L900" s="19" t="str">
        <f>IF(AND(SUM(מרקובחצי[[#This Row],[31]:[33]])=1,SUM(U899:W899)=0),מרקובחצי[[#This Row],[מקס]]-מרקובחצי[[#This Row],[מינ]],"")</f>
        <v/>
      </c>
      <c r="M90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00" s="19" t="str">
        <f t="shared" si="14"/>
        <v>S32</v>
      </c>
      <c r="O900" s="19" t="str">
        <f>IF(מרקובחצי[[#This Row],[קבעה הפלגה?]]=1,"",IF(AND(מרקובחצי[[#This Row],[עד ועד]]&lt;29,OR(מרקובחצי[[#This Row],[CycleNumber]]=1,AND(U899=1,OR(מרקובחצי[[#This Row],[עד ועד]]&lt;J899,מרקובחצי[[#This Row],[עד ועד]]&gt;K899)),AND(V899=1,מרקובחצי[[#This Row],[עד ועד]]&lt;J899),W899=1)),1,""))</f>
        <v/>
      </c>
      <c r="P900" s="19" t="str">
        <f>IF(מרקובחצי[[#This Row],[קבעה הפלגה?]]=1,"",IF(AND(מרקובחצי[[#This Row],[עד ועד]]&gt;28,מרקובחצי[[#This Row],[עד ועד]]&lt;32,OR(מרקובחצי[[#This Row],[CycleNumber]]=1,AND(U899=1),AND(V899=1,OR(מרקובחצי[[#This Row],[עד ועד]]&lt;J899,מרקובחצי[[#This Row],[עד ועד]]&gt;K899)),W899=1)),1,""))</f>
        <v/>
      </c>
      <c r="Q900" s="19" t="str">
        <f>IF(מרקובחצי[[#This Row],[קבעה הפלגה?]]=1,"",IF(AND(מרקובחצי[[#This Row],[עד ועד]]&gt;31,OR(מרקובחצי[[#This Row],[CycleNumber]]=1,AND(U899=1),AND(V899=1,מרקובחצי[[#This Row],[עד ועד]]&gt;K899),AND(W899=1,OR(מרקובחצי[[#This Row],[עד ועד]]&gt;K899,מרקובחצי[[#This Row],[עד ועד]]&lt;J899)))),1,""))</f>
        <v/>
      </c>
      <c r="R900" s="19" t="str">
        <f>IF(מרקובחצי[[#This Row],[CycleNumber]]&gt;1,IF(AND(O899=1,מרקובחצי[[#This Row],[עד ועד]]&lt;29),1,""),"")</f>
        <v/>
      </c>
      <c r="S900" s="19" t="str">
        <f>IF(מרקובחצי[[#This Row],[CycleNumber]]&gt;1,IF(OR(AND(O899=1,מרקובחצי[[#This Row],[עד ועד]]&gt;28),AND(P899=1),AND(Q899=1,מרקובחצי[[#This Row],[עד ועד]]&lt;32)),1,""),"")</f>
        <v/>
      </c>
      <c r="T900" s="19" t="str">
        <f>IF(מרקובחצי[[#This Row],[CycleNumber]]&gt;1,IF(AND(Q899=1,מרקובחצי[[#This Row],[עד ועד]]&gt;31),1,""),"")</f>
        <v/>
      </c>
      <c r="U900" s="19" t="str">
        <f>IF(מרקובחצי[[#This Row],[CycleNumber]]&gt;1,IF(AND(R899=1,מרקובחצי[[#This Row],[עד ועד]]&lt;29),1,IF(AND(U899=1,NOT(OR(מרקובחצי[[#This Row],[עד ועד]]&lt;J899,מרקובחצי[[#This Row],[עד ועד]]&gt;K899))),1,"")),"")</f>
        <v/>
      </c>
      <c r="V900" s="19">
        <f>IF(מרקובחצי[[#This Row],[CycleNumber]]&gt;1,IF(AND(SUM(R899:T899)=1,מרקובחצי[[#This Row],[עד ועד]]&gt;28,מרקובחצי[[#This Row],[עד ועד]]&lt;32),1,IF(OR(S899=1,AND(R899=1,מרקובחצי[[#This Row],[עד ועד]]&gt;28),AND(T899=1,מרקובחצי[[#This Row],[עד ועד]]&lt;32)),1,IF(AND(V899=1,NOT(OR(מרקובחצי[[#This Row],[עד ועד]]&lt;J899,מרקובחצי[[#This Row],[עד ועד]]&gt;K899))),1,""))),"")</f>
        <v>1</v>
      </c>
      <c r="W900" s="19" t="str">
        <f>IF(מרקובחצי[[#This Row],[CycleNumber]]&gt;1,IF(AND(T899=1,מרקובחצי[[#This Row],[עד ועד]]&gt;31),1,IF(AND(W899=1,NOT(OR(מרקובחצי[[#This Row],[עד ועד]]&lt;J899,מרקובחצי[[#This Row],[עד ועד]]&gt;K899))),1,"")),"")</f>
        <v/>
      </c>
      <c r="X900" s="19" t="str">
        <f>IF(AND(מרקובחצי[[#This Row],[CycleNumber]]&lt;$B901,SUM(מרקובחצי[[#This Row],[11]],R901)=2),1,"")</f>
        <v/>
      </c>
      <c r="Y900" s="19" t="str">
        <f>IF(AND(מרקובחצי[[#This Row],[CycleNumber]]&lt;$B901,SUM(מרקובחצי[[#This Row],[11]],S901)=2),1,"")</f>
        <v/>
      </c>
      <c r="Z900" s="19" t="str">
        <f>IF(AND(מרקובחצי[[#This Row],[CycleNumber]]&lt;$B901,SUM(מרקובחצי[[#This Row],[13]],S901)=2),1,"")</f>
        <v/>
      </c>
      <c r="AA900" s="19" t="str">
        <f>IF(AND(מרקובחצי[[#This Row],[CycleNumber]]&lt;$B901,SUM(מרקובחצי[[#This Row],[13]],T901)=2),1,"")</f>
        <v/>
      </c>
      <c r="AB900" s="19" t="str">
        <f>IF(AND(מרקובחצי[[#This Row],[CycleNumber]]&lt;$B901,SUM(מרקובחצי[[#This Row],[21]],U901)=2),1,"")</f>
        <v/>
      </c>
      <c r="AC900" s="19" t="str">
        <f>IF(AND(מרקובחצי[[#This Row],[CycleNumber]]&lt;$B901,SUM(מרקובחצי[[#This Row],[21]],V901)=2),1,"")</f>
        <v/>
      </c>
      <c r="AD900" s="19" t="str">
        <f>IF(AND(מרקובחצי[[#This Row],[CycleNumber]]&lt;$B901,SUM(מרקובחצי[[#This Row],[23]],V901)=2),1,"")</f>
        <v/>
      </c>
      <c r="AE900" s="19" t="str">
        <f>IF(AND(מרקובחצי[[#This Row],[CycleNumber]]&lt;$B901,SUM(מרקובחצי[[#This Row],[23]],W901)=2),1,"")</f>
        <v/>
      </c>
      <c r="AF900" s="19" t="str">
        <f>IF(AND(מרקובחצי[[#This Row],[CycleNumber]]&lt;$B901,SUM(מרקובחצי[[#This Row],[31]],O901)=2),1,"")</f>
        <v/>
      </c>
      <c r="AG900" s="19" t="str">
        <f>IF(AND(מרקובחצי[[#This Row],[CycleNumber]]&lt;$B901,SUM(מרקובחצי[[#This Row],[31]],P901)=2),1,"")</f>
        <v/>
      </c>
      <c r="AH900" s="19" t="str">
        <f>IF(AND(מרקובחצי[[#This Row],[CycleNumber]]&lt;$B901,SUM(מרקובחצי[[#This Row],[31]],Q901)=2),1,"")</f>
        <v/>
      </c>
      <c r="AI900" s="19" t="str">
        <f>IF(AND(מרקובחצי[[#This Row],[CycleNumber]]&lt;$B901,SUM(U900:U901)=2),1,"")</f>
        <v/>
      </c>
      <c r="AJ900" s="19" t="str">
        <f>IF(AND(מרקובחצי[[#This Row],[CycleNumber]]&lt;$B901,SUM(מרקובחצי[[#This Row],[32]],O901)=2),1,"")</f>
        <v/>
      </c>
      <c r="AK900" s="19" t="str">
        <f>IF(AND(מרקובחצי[[#This Row],[CycleNumber]]&lt;$B901,SUM(מרקובחצי[[#This Row],[32]],P901)=2),1,"")</f>
        <v/>
      </c>
      <c r="AL900" s="19" t="str">
        <f>IF(AND(מרקובחצי[[#This Row],[CycleNumber]]&lt;$B901,SUM(מרקובחצי[[#This Row],[32]],Q901)=2),1,"")</f>
        <v/>
      </c>
      <c r="AM900" s="19" t="str">
        <f>IF(AND(מרקובחצי[[#This Row],[CycleNumber]]&lt;$B901,SUM(V900:V901)=2),1,"")</f>
        <v/>
      </c>
      <c r="AN900" s="19" t="str">
        <f>IF(AND(מרקובחצי[[#This Row],[CycleNumber]]&lt;$B901,SUM(מרקובחצי[[#This Row],[33]],O901)=2),1,"")</f>
        <v/>
      </c>
      <c r="AO900" s="19" t="str">
        <f>IF(AND(מרקובחצי[[#This Row],[CycleNumber]]&lt;$B901,SUM(מרקובחצי[[#This Row],[33]],P901)=2),1,"")</f>
        <v/>
      </c>
      <c r="AP900" s="19" t="str">
        <f>IF(AND(מרקובחצי[[#This Row],[CycleNumber]]&lt;$B901,SUM(מרקובחצי[[#This Row],[33]],Q901)=2),1,"")</f>
        <v/>
      </c>
      <c r="AQ900" s="19" t="str">
        <f>IF(AND(מרקובחצי[[#This Row],[CycleNumber]]&lt;$B901,SUM(W900:W901)=2),1,"")</f>
        <v/>
      </c>
      <c r="AR900" s="19" t="str">
        <f>IF(AND(מרקובחצי[[#This Row],[CycleNumber]]&lt;$B901,SUM(מרקובחצי[[#This Row],[12]],S901)=2),1,"")</f>
        <v/>
      </c>
      <c r="AS900" s="19" t="str">
        <f>IF(AND(מרקובחצי[[#This Row],[CycleNumber]]&lt;$B901,SUM(מרקובחצי[[#This Row],[22]],V901)=2),1,"")</f>
        <v/>
      </c>
      <c r="AT900" s="21">
        <f>SUM(מרקובחצי[[#This Row],[11]:[33]])</f>
        <v>1</v>
      </c>
    </row>
    <row r="901" spans="1:46" ht="15.6" x14ac:dyDescent="0.25">
      <c r="A901" s="19" t="s">
        <v>83</v>
      </c>
      <c r="B901" s="19">
        <v>1</v>
      </c>
      <c r="C901">
        <v>31</v>
      </c>
      <c r="D901" s="19">
        <f>מרקובחצי[[#This Row],[LengthofCycle]]+1</f>
        <v>32</v>
      </c>
      <c r="E901" t="str">
        <f>IF(IFERROR(LOOKUP(מרקובחצי[[#This Row],[ClientID]],קביעויות[הפלגה]),FALSE)=מרקובחצי[[#This Row],[ClientID]],1,"")</f>
        <v/>
      </c>
      <c r="F901" t="str">
        <f>IF(IFERROR(LOOKUP(מרקובחצי[[#This Row],[ClientID]],סוגחציקבוע[S31]),FALSE)=מרקובחצי[[#This Row],[ClientID]],1,"")</f>
        <v/>
      </c>
      <c r="G901" t="str">
        <f>IF(IFERROR(LOOKUP(מרקובחצי[[#This Row],[ClientID]],סוגחציקבוע[S32]),FALSE)=מרקובחצי[[#This Row],[ClientID]],1,"")</f>
        <v/>
      </c>
      <c r="H901">
        <f>IF(IFERROR(LOOKUP(מרקובחצי[[#This Row],[ClientID]],סוגחציקבוע[S33]),FALSE)=מרקובחצי[[#This Row],[ClientID]],1,"")</f>
        <v>1</v>
      </c>
      <c r="I901" t="str">
        <f>IF(IFERROR(LOOKUP(מרקובחצי[[#This Row],[ClientID]],סוגחציקבוע[S32&amp;33]),FALSE)=מרקובחצי[[#This Row],[ClientID]],1,"")</f>
        <v/>
      </c>
      <c r="J901" s="19">
        <f>IF(SUM(מרקובחצי[[#This Row],[11]:[13]])=1,מרקובחצי[[#This Row],[עד ועד]],IF(SUM(R900:T901)=1,IF(מרקובחצי[[#This Row],[עד ועד]]&lt;J900,מרקובחצי[[#This Row],[עד ועד]],J900),J900))</f>
        <v>32</v>
      </c>
      <c r="K901" s="19">
        <f>IF(SUM(מרקובחצי[[#This Row],[11]:[13]])=1,מרקובחצי[[#This Row],[עד ועד]],IF(SUM(R900:T901)=1,IF(מרקובחצי[[#This Row],[עד ועד]]&gt;K900,מרקובחצי[[#This Row],[עד ועד]],K900),K900))</f>
        <v>32</v>
      </c>
      <c r="L901" s="19" t="str">
        <f>IF(AND(SUM(מרקובחצי[[#This Row],[31]:[33]])=1,SUM(U900:W900)=0),מרקובחצי[[#This Row],[מקס]]-מרקובחצי[[#This Row],[מינ]],"")</f>
        <v/>
      </c>
      <c r="M90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901" s="19" t="str">
        <f t="shared" si="14"/>
        <v>S32</v>
      </c>
      <c r="O901" s="19" t="str">
        <f>IF(מרקובחצי[[#This Row],[קבעה הפלגה?]]=1,"",IF(AND(מרקובחצי[[#This Row],[עד ועד]]&lt;29,OR(מרקובחצי[[#This Row],[CycleNumber]]=1,AND(U900=1,OR(מרקובחצי[[#This Row],[עד ועד]]&lt;J900,מרקובחצי[[#This Row],[עד ועד]]&gt;K900)),AND(V900=1,מרקובחצי[[#This Row],[עד ועד]]&lt;J900),W900=1)),1,""))</f>
        <v/>
      </c>
      <c r="P901" s="19" t="str">
        <f>IF(מרקובחצי[[#This Row],[קבעה הפלגה?]]=1,"",IF(AND(מרקובחצי[[#This Row],[עד ועד]]&gt;28,מרקובחצי[[#This Row],[עד ועד]]&lt;32,OR(מרקובחצי[[#This Row],[CycleNumber]]=1,AND(U900=1),AND(V900=1,OR(מרקובחצי[[#This Row],[עד ועד]]&lt;J900,מרקובחצי[[#This Row],[עד ועד]]&gt;K900)),W900=1)),1,""))</f>
        <v/>
      </c>
      <c r="Q901" s="19">
        <f>IF(מרקובחצי[[#This Row],[קבעה הפלגה?]]=1,"",IF(AND(מרקובחצי[[#This Row],[עד ועד]]&gt;31,OR(מרקובחצי[[#This Row],[CycleNumber]]=1,AND(U900=1),AND(V900=1,מרקובחצי[[#This Row],[עד ועד]]&gt;K900),AND(W900=1,OR(מרקובחצי[[#This Row],[עד ועד]]&gt;K900,מרקובחצי[[#This Row],[עד ועד]]&lt;J900)))),1,""))</f>
        <v>1</v>
      </c>
      <c r="R901" s="19" t="str">
        <f>IF(מרקובחצי[[#This Row],[CycleNumber]]&gt;1,IF(AND(O900=1,מרקובחצי[[#This Row],[עד ועד]]&lt;29),1,""),"")</f>
        <v/>
      </c>
      <c r="S901" s="19" t="str">
        <f>IF(מרקובחצי[[#This Row],[CycleNumber]]&gt;1,IF(OR(AND(O900=1,מרקובחצי[[#This Row],[עד ועד]]&gt;28),AND(P900=1),AND(Q900=1,מרקובחצי[[#This Row],[עד ועד]]&lt;32)),1,""),"")</f>
        <v/>
      </c>
      <c r="T901" s="19" t="str">
        <f>IF(מרקובחצי[[#This Row],[CycleNumber]]&gt;1,IF(AND(Q900=1,מרקובחצי[[#This Row],[עד ועד]]&gt;31),1,""),"")</f>
        <v/>
      </c>
      <c r="U901" s="19" t="str">
        <f>IF(מרקובחצי[[#This Row],[CycleNumber]]&gt;1,IF(AND(R900=1,מרקובחצי[[#This Row],[עד ועד]]&lt;29),1,IF(AND(U900=1,NOT(OR(מרקובחצי[[#This Row],[עד ועד]]&lt;J900,מרקובחצי[[#This Row],[עד ועד]]&gt;K900))),1,"")),"")</f>
        <v/>
      </c>
      <c r="V901" s="19" t="str">
        <f>IF(מרקובחצי[[#This Row],[CycleNumber]]&gt;1,IF(AND(SUM(R900:T900)=1,מרקובחצי[[#This Row],[עד ועד]]&gt;28,מרקובחצי[[#This Row],[עד ועד]]&lt;32),1,IF(OR(S900=1,AND(R900=1,מרקובחצי[[#This Row],[עד ועד]]&gt;28),AND(T900=1,מרקובחצי[[#This Row],[עד ועד]]&lt;32)),1,IF(AND(V900=1,NOT(OR(מרקובחצי[[#This Row],[עד ועד]]&lt;J900,מרקובחצי[[#This Row],[עד ועד]]&gt;K900))),1,""))),"")</f>
        <v/>
      </c>
      <c r="W901" s="19" t="str">
        <f>IF(מרקובחצי[[#This Row],[CycleNumber]]&gt;1,IF(AND(T900=1,מרקובחצי[[#This Row],[עד ועד]]&gt;31),1,IF(AND(W900=1,NOT(OR(מרקובחצי[[#This Row],[עד ועד]]&lt;J900,מרקובחצי[[#This Row],[עד ועד]]&gt;K900))),1,"")),"")</f>
        <v/>
      </c>
      <c r="X901" s="19" t="str">
        <f>IF(AND(מרקובחצי[[#This Row],[CycleNumber]]&lt;$B902,SUM(מרקובחצי[[#This Row],[11]],R902)=2),1,"")</f>
        <v/>
      </c>
      <c r="Y901" s="19" t="str">
        <f>IF(AND(מרקובחצי[[#This Row],[CycleNumber]]&lt;$B902,SUM(מרקובחצי[[#This Row],[11]],S902)=2),1,"")</f>
        <v/>
      </c>
      <c r="Z901" s="19" t="str">
        <f>IF(AND(מרקובחצי[[#This Row],[CycleNumber]]&lt;$B902,SUM(מרקובחצי[[#This Row],[13]],S902)=2),1,"")</f>
        <v/>
      </c>
      <c r="AA901" s="19">
        <f>IF(AND(מרקובחצי[[#This Row],[CycleNumber]]&lt;$B902,SUM(מרקובחצי[[#This Row],[13]],T902)=2),1,"")</f>
        <v>1</v>
      </c>
      <c r="AB901" s="19" t="str">
        <f>IF(AND(מרקובחצי[[#This Row],[CycleNumber]]&lt;$B902,SUM(מרקובחצי[[#This Row],[21]],U902)=2),1,"")</f>
        <v/>
      </c>
      <c r="AC901" s="19" t="str">
        <f>IF(AND(מרקובחצי[[#This Row],[CycleNumber]]&lt;$B902,SUM(מרקובחצי[[#This Row],[21]],V902)=2),1,"")</f>
        <v/>
      </c>
      <c r="AD901" s="19" t="str">
        <f>IF(AND(מרקובחצי[[#This Row],[CycleNumber]]&lt;$B902,SUM(מרקובחצי[[#This Row],[23]],V902)=2),1,"")</f>
        <v/>
      </c>
      <c r="AE901" s="19" t="str">
        <f>IF(AND(מרקובחצי[[#This Row],[CycleNumber]]&lt;$B902,SUM(מרקובחצי[[#This Row],[23]],W902)=2),1,"")</f>
        <v/>
      </c>
      <c r="AF901" s="19" t="str">
        <f>IF(AND(מרקובחצי[[#This Row],[CycleNumber]]&lt;$B902,SUM(מרקובחצי[[#This Row],[31]],O902)=2),1,"")</f>
        <v/>
      </c>
      <c r="AG901" s="19" t="str">
        <f>IF(AND(מרקובחצי[[#This Row],[CycleNumber]]&lt;$B902,SUM(מרקובחצי[[#This Row],[31]],P902)=2),1,"")</f>
        <v/>
      </c>
      <c r="AH901" s="19" t="str">
        <f>IF(AND(מרקובחצי[[#This Row],[CycleNumber]]&lt;$B902,SUM(מרקובחצי[[#This Row],[31]],Q902)=2),1,"")</f>
        <v/>
      </c>
      <c r="AI901" s="19" t="str">
        <f>IF(AND(מרקובחצי[[#This Row],[CycleNumber]]&lt;$B902,SUM(U901:U902)=2),1,"")</f>
        <v/>
      </c>
      <c r="AJ901" s="19" t="str">
        <f>IF(AND(מרקובחצי[[#This Row],[CycleNumber]]&lt;$B902,SUM(מרקובחצי[[#This Row],[32]],O902)=2),1,"")</f>
        <v/>
      </c>
      <c r="AK901" s="19" t="str">
        <f>IF(AND(מרקובחצי[[#This Row],[CycleNumber]]&lt;$B902,SUM(מרקובחצי[[#This Row],[32]],P902)=2),1,"")</f>
        <v/>
      </c>
      <c r="AL901" s="19" t="str">
        <f>IF(AND(מרקובחצי[[#This Row],[CycleNumber]]&lt;$B902,SUM(מרקובחצי[[#This Row],[32]],Q902)=2),1,"")</f>
        <v/>
      </c>
      <c r="AM901" s="19" t="str">
        <f>IF(AND(מרקובחצי[[#This Row],[CycleNumber]]&lt;$B902,SUM(V901:V902)=2),1,"")</f>
        <v/>
      </c>
      <c r="AN901" s="19" t="str">
        <f>IF(AND(מרקובחצי[[#This Row],[CycleNumber]]&lt;$B902,SUM(מרקובחצי[[#This Row],[33]],O902)=2),1,"")</f>
        <v/>
      </c>
      <c r="AO901" s="19" t="str">
        <f>IF(AND(מרקובחצי[[#This Row],[CycleNumber]]&lt;$B902,SUM(מרקובחצי[[#This Row],[33]],P902)=2),1,"")</f>
        <v/>
      </c>
      <c r="AP901" s="19" t="str">
        <f>IF(AND(מרקובחצי[[#This Row],[CycleNumber]]&lt;$B902,SUM(מרקובחצי[[#This Row],[33]],Q902)=2),1,"")</f>
        <v/>
      </c>
      <c r="AQ901" s="19" t="str">
        <f>IF(AND(מרקובחצי[[#This Row],[CycleNumber]]&lt;$B902,SUM(W901:W902)=2),1,"")</f>
        <v/>
      </c>
      <c r="AR901" s="19" t="str">
        <f>IF(AND(מרקובחצי[[#This Row],[CycleNumber]]&lt;$B902,SUM(מרקובחצי[[#This Row],[12]],S902)=2),1,"")</f>
        <v/>
      </c>
      <c r="AS901" s="19" t="str">
        <f>IF(AND(מרקובחצי[[#This Row],[CycleNumber]]&lt;$B902,SUM(מרקובחצי[[#This Row],[22]],V902)=2),1,"")</f>
        <v/>
      </c>
      <c r="AT901" s="21">
        <f>SUM(מרקובחצי[[#This Row],[11]:[33]])</f>
        <v>1</v>
      </c>
    </row>
    <row r="902" spans="1:46" ht="15.6" x14ac:dyDescent="0.25">
      <c r="A902" s="19" t="s">
        <v>83</v>
      </c>
      <c r="B902" s="19">
        <v>2</v>
      </c>
      <c r="C902">
        <v>35</v>
      </c>
      <c r="D902" s="19">
        <f>מרקובחצי[[#This Row],[LengthofCycle]]+1</f>
        <v>36</v>
      </c>
      <c r="E902" t="str">
        <f>IF(IFERROR(LOOKUP(מרקובחצי[[#This Row],[ClientID]],קביעויות[הפלגה]),FALSE)=מרקובחצי[[#This Row],[ClientID]],1,"")</f>
        <v/>
      </c>
      <c r="F902" t="str">
        <f>IF(IFERROR(LOOKUP(מרקובחצי[[#This Row],[ClientID]],סוגחציקבוע[S31]),FALSE)=מרקובחצי[[#This Row],[ClientID]],1,"")</f>
        <v/>
      </c>
      <c r="G902" t="str">
        <f>IF(IFERROR(LOOKUP(מרקובחצי[[#This Row],[ClientID]],סוגחציקבוע[S32]),FALSE)=מרקובחצי[[#This Row],[ClientID]],1,"")</f>
        <v/>
      </c>
      <c r="H902">
        <f>IF(IFERROR(LOOKUP(מרקובחצי[[#This Row],[ClientID]],סוגחציקבוע[S33]),FALSE)=מרקובחצי[[#This Row],[ClientID]],1,"")</f>
        <v>1</v>
      </c>
      <c r="I902" t="str">
        <f>IF(IFERROR(LOOKUP(מרקובחצי[[#This Row],[ClientID]],סוגחציקבוע[S32&amp;33]),FALSE)=מרקובחצי[[#This Row],[ClientID]],1,"")</f>
        <v/>
      </c>
      <c r="J902" s="19">
        <f>IF(SUM(מרקובחצי[[#This Row],[11]:[13]])=1,מרקובחצי[[#This Row],[עד ועד]],IF(SUM(R901:T902)=1,IF(מרקובחצי[[#This Row],[עד ועד]]&lt;J901,מרקובחצי[[#This Row],[עד ועד]],J901),J901))</f>
        <v>32</v>
      </c>
      <c r="K902" s="19">
        <f>IF(SUM(מרקובחצי[[#This Row],[11]:[13]])=1,מרקובחצי[[#This Row],[עד ועד]],IF(SUM(R901:T902)=1,IF(מרקובחצי[[#This Row],[עד ועד]]&gt;K901,מרקובחצי[[#This Row],[עד ועד]],K901),K901))</f>
        <v>36</v>
      </c>
      <c r="L902" s="19" t="str">
        <f>IF(AND(SUM(מרקובחצי[[#This Row],[31]:[33]])=1,SUM(U901:W901)=0),מרקובחצי[[#This Row],[מקס]]-מרקובחצי[[#This Row],[מינ]],"")</f>
        <v/>
      </c>
      <c r="M90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902" s="19" t="str">
        <f t="shared" si="14"/>
        <v>S13</v>
      </c>
      <c r="O902" s="19" t="str">
        <f>IF(מרקובחצי[[#This Row],[קבעה הפלגה?]]=1,"",IF(AND(מרקובחצי[[#This Row],[עד ועד]]&lt;29,OR(מרקובחצי[[#This Row],[CycleNumber]]=1,AND(U901=1,OR(מרקובחצי[[#This Row],[עד ועד]]&lt;J901,מרקובחצי[[#This Row],[עד ועד]]&gt;K901)),AND(V901=1,מרקובחצי[[#This Row],[עד ועד]]&lt;J901),W901=1)),1,""))</f>
        <v/>
      </c>
      <c r="P902" s="19" t="str">
        <f>IF(מרקובחצי[[#This Row],[קבעה הפלגה?]]=1,"",IF(AND(מרקובחצי[[#This Row],[עד ועד]]&gt;28,מרקובחצי[[#This Row],[עד ועד]]&lt;32,OR(מרקובחצי[[#This Row],[CycleNumber]]=1,AND(U901=1),AND(V901=1,OR(מרקובחצי[[#This Row],[עד ועד]]&lt;J901,מרקובחצי[[#This Row],[עד ועד]]&gt;K901)),W901=1)),1,""))</f>
        <v/>
      </c>
      <c r="Q902" s="19" t="str">
        <f>IF(מרקובחצי[[#This Row],[קבעה הפלגה?]]=1,"",IF(AND(מרקובחצי[[#This Row],[עד ועד]]&gt;31,OR(מרקובחצי[[#This Row],[CycleNumber]]=1,AND(U901=1),AND(V901=1,מרקובחצי[[#This Row],[עד ועד]]&gt;K901),AND(W901=1,OR(מרקובחצי[[#This Row],[עד ועד]]&gt;K901,מרקובחצי[[#This Row],[עד ועד]]&lt;J901)))),1,""))</f>
        <v/>
      </c>
      <c r="R902" s="19" t="str">
        <f>IF(מרקובחצי[[#This Row],[CycleNumber]]&gt;1,IF(AND(O901=1,מרקובחצי[[#This Row],[עד ועד]]&lt;29),1,""),"")</f>
        <v/>
      </c>
      <c r="S902" s="19" t="str">
        <f>IF(מרקובחצי[[#This Row],[CycleNumber]]&gt;1,IF(OR(AND(O901=1,מרקובחצי[[#This Row],[עד ועד]]&gt;28),AND(P901=1),AND(Q901=1,מרקובחצי[[#This Row],[עד ועד]]&lt;32)),1,""),"")</f>
        <v/>
      </c>
      <c r="T902" s="19">
        <f>IF(מרקובחצי[[#This Row],[CycleNumber]]&gt;1,IF(AND(Q901=1,מרקובחצי[[#This Row],[עד ועד]]&gt;31),1,""),"")</f>
        <v>1</v>
      </c>
      <c r="U902" s="19" t="str">
        <f>IF(מרקובחצי[[#This Row],[CycleNumber]]&gt;1,IF(AND(R901=1,מרקובחצי[[#This Row],[עד ועד]]&lt;29),1,IF(AND(U901=1,NOT(OR(מרקובחצי[[#This Row],[עד ועד]]&lt;J901,מרקובחצי[[#This Row],[עד ועד]]&gt;K901))),1,"")),"")</f>
        <v/>
      </c>
      <c r="V902" s="19" t="str">
        <f>IF(מרקובחצי[[#This Row],[CycleNumber]]&gt;1,IF(AND(SUM(R901:T901)=1,מרקובחצי[[#This Row],[עד ועד]]&gt;28,מרקובחצי[[#This Row],[עד ועד]]&lt;32),1,IF(OR(S901=1,AND(R901=1,מרקובחצי[[#This Row],[עד ועד]]&gt;28),AND(T901=1,מרקובחצי[[#This Row],[עד ועד]]&lt;32)),1,IF(AND(V901=1,NOT(OR(מרקובחצי[[#This Row],[עד ועד]]&lt;J901,מרקובחצי[[#This Row],[עד ועד]]&gt;K901))),1,""))),"")</f>
        <v/>
      </c>
      <c r="W902" s="19" t="str">
        <f>IF(מרקובחצי[[#This Row],[CycleNumber]]&gt;1,IF(AND(T901=1,מרקובחצי[[#This Row],[עד ועד]]&gt;31),1,IF(AND(W901=1,NOT(OR(מרקובחצי[[#This Row],[עד ועד]]&lt;J901,מרקובחצי[[#This Row],[עד ועד]]&gt;K901))),1,"")),"")</f>
        <v/>
      </c>
      <c r="X902" s="19" t="str">
        <f>IF(AND(מרקובחצי[[#This Row],[CycleNumber]]&lt;$B903,SUM(מרקובחצי[[#This Row],[11]],R903)=2),1,"")</f>
        <v/>
      </c>
      <c r="Y902" s="19" t="str">
        <f>IF(AND(מרקובחצי[[#This Row],[CycleNumber]]&lt;$B903,SUM(מרקובחצי[[#This Row],[11]],S903)=2),1,"")</f>
        <v/>
      </c>
      <c r="Z902" s="19" t="str">
        <f>IF(AND(מרקובחצי[[#This Row],[CycleNumber]]&lt;$B903,SUM(מרקובחצי[[#This Row],[13]],S903)=2),1,"")</f>
        <v/>
      </c>
      <c r="AA902" s="19" t="str">
        <f>IF(AND(מרקובחצי[[#This Row],[CycleNumber]]&lt;$B903,SUM(מרקובחצי[[#This Row],[13]],T903)=2),1,"")</f>
        <v/>
      </c>
      <c r="AB902" s="19" t="str">
        <f>IF(AND(מרקובחצי[[#This Row],[CycleNumber]]&lt;$B903,SUM(מרקובחצי[[#This Row],[21]],U903)=2),1,"")</f>
        <v/>
      </c>
      <c r="AC902" s="19" t="str">
        <f>IF(AND(מרקובחצי[[#This Row],[CycleNumber]]&lt;$B903,SUM(מרקובחצי[[#This Row],[21]],V903)=2),1,"")</f>
        <v/>
      </c>
      <c r="AD902" s="19" t="str">
        <f>IF(AND(מרקובחצי[[#This Row],[CycleNumber]]&lt;$B903,SUM(מרקובחצי[[#This Row],[23]],V903)=2),1,"")</f>
        <v/>
      </c>
      <c r="AE902" s="19">
        <f>IF(AND(מרקובחצי[[#This Row],[CycleNumber]]&lt;$B903,SUM(מרקובחצי[[#This Row],[23]],W903)=2),1,"")</f>
        <v>1</v>
      </c>
      <c r="AF902" s="19" t="str">
        <f>IF(AND(מרקובחצי[[#This Row],[CycleNumber]]&lt;$B903,SUM(מרקובחצי[[#This Row],[31]],O903)=2),1,"")</f>
        <v/>
      </c>
      <c r="AG902" s="19" t="str">
        <f>IF(AND(מרקובחצי[[#This Row],[CycleNumber]]&lt;$B903,SUM(מרקובחצי[[#This Row],[31]],P903)=2),1,"")</f>
        <v/>
      </c>
      <c r="AH902" s="19" t="str">
        <f>IF(AND(מרקובחצי[[#This Row],[CycleNumber]]&lt;$B903,SUM(מרקובחצי[[#This Row],[31]],Q903)=2),1,"")</f>
        <v/>
      </c>
      <c r="AI902" s="19" t="str">
        <f>IF(AND(מרקובחצי[[#This Row],[CycleNumber]]&lt;$B903,SUM(U902:U903)=2),1,"")</f>
        <v/>
      </c>
      <c r="AJ902" s="19" t="str">
        <f>IF(AND(מרקובחצי[[#This Row],[CycleNumber]]&lt;$B903,SUM(מרקובחצי[[#This Row],[32]],O903)=2),1,"")</f>
        <v/>
      </c>
      <c r="AK902" s="19" t="str">
        <f>IF(AND(מרקובחצי[[#This Row],[CycleNumber]]&lt;$B903,SUM(מרקובחצי[[#This Row],[32]],P903)=2),1,"")</f>
        <v/>
      </c>
      <c r="AL902" s="19" t="str">
        <f>IF(AND(מרקובחצי[[#This Row],[CycleNumber]]&lt;$B903,SUM(מרקובחצי[[#This Row],[32]],Q903)=2),1,"")</f>
        <v/>
      </c>
      <c r="AM902" s="19" t="str">
        <f>IF(AND(מרקובחצי[[#This Row],[CycleNumber]]&lt;$B903,SUM(V902:V903)=2),1,"")</f>
        <v/>
      </c>
      <c r="AN902" s="19" t="str">
        <f>IF(AND(מרקובחצי[[#This Row],[CycleNumber]]&lt;$B903,SUM(מרקובחצי[[#This Row],[33]],O903)=2),1,"")</f>
        <v/>
      </c>
      <c r="AO902" s="19" t="str">
        <f>IF(AND(מרקובחצי[[#This Row],[CycleNumber]]&lt;$B903,SUM(מרקובחצי[[#This Row],[33]],P903)=2),1,"")</f>
        <v/>
      </c>
      <c r="AP902" s="19" t="str">
        <f>IF(AND(מרקובחצי[[#This Row],[CycleNumber]]&lt;$B903,SUM(מרקובחצי[[#This Row],[33]],Q903)=2),1,"")</f>
        <v/>
      </c>
      <c r="AQ902" s="19" t="str">
        <f>IF(AND(מרקובחצי[[#This Row],[CycleNumber]]&lt;$B903,SUM(W902:W903)=2),1,"")</f>
        <v/>
      </c>
      <c r="AR902" s="19" t="str">
        <f>IF(AND(מרקובחצי[[#This Row],[CycleNumber]]&lt;$B903,SUM(מרקובחצי[[#This Row],[12]],S903)=2),1,"")</f>
        <v/>
      </c>
      <c r="AS902" s="19" t="str">
        <f>IF(AND(מרקובחצי[[#This Row],[CycleNumber]]&lt;$B903,SUM(מרקובחצי[[#This Row],[22]],V903)=2),1,"")</f>
        <v/>
      </c>
      <c r="AT902" s="21">
        <f>SUM(מרקובחצי[[#This Row],[11]:[33]])</f>
        <v>1</v>
      </c>
    </row>
    <row r="903" spans="1:46" ht="15.6" x14ac:dyDescent="0.25">
      <c r="A903" s="19" t="s">
        <v>83</v>
      </c>
      <c r="B903" s="19">
        <v>3</v>
      </c>
      <c r="C903">
        <v>34</v>
      </c>
      <c r="D903" s="19">
        <f>מרקובחצי[[#This Row],[LengthofCycle]]+1</f>
        <v>35</v>
      </c>
      <c r="E903" t="str">
        <f>IF(IFERROR(LOOKUP(מרקובחצי[[#This Row],[ClientID]],קביעויות[הפלגה]),FALSE)=מרקובחצי[[#This Row],[ClientID]],1,"")</f>
        <v/>
      </c>
      <c r="F903" t="str">
        <f>IF(IFERROR(LOOKUP(מרקובחצי[[#This Row],[ClientID]],סוגחציקבוע[S31]),FALSE)=מרקובחצי[[#This Row],[ClientID]],1,"")</f>
        <v/>
      </c>
      <c r="G903" t="str">
        <f>IF(IFERROR(LOOKUP(מרקובחצי[[#This Row],[ClientID]],סוגחציקבוע[S32]),FALSE)=מרקובחצי[[#This Row],[ClientID]],1,"")</f>
        <v/>
      </c>
      <c r="H903">
        <f>IF(IFERROR(LOOKUP(מרקובחצי[[#This Row],[ClientID]],סוגחציקבוע[S33]),FALSE)=מרקובחצי[[#This Row],[ClientID]],1,"")</f>
        <v>1</v>
      </c>
      <c r="I903" t="str">
        <f>IF(IFERROR(LOOKUP(מרקובחצי[[#This Row],[ClientID]],סוגחציקבוע[S32&amp;33]),FALSE)=מרקובחצי[[#This Row],[ClientID]],1,"")</f>
        <v/>
      </c>
      <c r="J903" s="19">
        <f>IF(SUM(מרקובחצי[[#This Row],[11]:[13]])=1,מרקובחצי[[#This Row],[עד ועד]],IF(SUM(R902:T903)=1,IF(מרקובחצי[[#This Row],[עד ועד]]&lt;J902,מרקובחצי[[#This Row],[עד ועד]],J902),J902))</f>
        <v>32</v>
      </c>
      <c r="K903" s="19">
        <f>IF(SUM(מרקובחצי[[#This Row],[11]:[13]])=1,מרקובחצי[[#This Row],[עד ועד]],IF(SUM(R902:T903)=1,IF(מרקובחצי[[#This Row],[עד ועד]]&gt;K902,מרקובחצי[[#This Row],[עד ועד]],K902),K902))</f>
        <v>36</v>
      </c>
      <c r="L903" s="19">
        <f>IF(AND(SUM(מרקובחצי[[#This Row],[31]:[33]])=1,SUM(U902:W902)=0),מרקובחצי[[#This Row],[מקס]]-מרקובחצי[[#This Row],[מינ]],"")</f>
        <v>4</v>
      </c>
      <c r="M90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903" s="19" t="str">
        <f t="shared" si="14"/>
        <v>S23</v>
      </c>
      <c r="O903" s="19" t="str">
        <f>IF(מרקובחצי[[#This Row],[קבעה הפלגה?]]=1,"",IF(AND(מרקובחצי[[#This Row],[עד ועד]]&lt;29,OR(מרקובחצי[[#This Row],[CycleNumber]]=1,AND(U902=1,OR(מרקובחצי[[#This Row],[עד ועד]]&lt;J902,מרקובחצי[[#This Row],[עד ועד]]&gt;K902)),AND(V902=1,מרקובחצי[[#This Row],[עד ועד]]&lt;J902),W902=1)),1,""))</f>
        <v/>
      </c>
      <c r="P903" s="19" t="str">
        <f>IF(מרקובחצי[[#This Row],[קבעה הפלגה?]]=1,"",IF(AND(מרקובחצי[[#This Row],[עד ועד]]&gt;28,מרקובחצי[[#This Row],[עד ועד]]&lt;32,OR(מרקובחצי[[#This Row],[CycleNumber]]=1,AND(U902=1),AND(V902=1,OR(מרקובחצי[[#This Row],[עד ועד]]&lt;J902,מרקובחצי[[#This Row],[עד ועד]]&gt;K902)),W902=1)),1,""))</f>
        <v/>
      </c>
      <c r="Q903" s="19" t="str">
        <f>IF(מרקובחצי[[#This Row],[קבעה הפלגה?]]=1,"",IF(AND(מרקובחצי[[#This Row],[עד ועד]]&gt;31,OR(מרקובחצי[[#This Row],[CycleNumber]]=1,AND(U902=1),AND(V902=1,מרקובחצי[[#This Row],[עד ועד]]&gt;K902),AND(W902=1,OR(מרקובחצי[[#This Row],[עד ועד]]&gt;K902,מרקובחצי[[#This Row],[עד ועד]]&lt;J902)))),1,""))</f>
        <v/>
      </c>
      <c r="R903" s="19" t="str">
        <f>IF(מרקובחצי[[#This Row],[CycleNumber]]&gt;1,IF(AND(O902=1,מרקובחצי[[#This Row],[עד ועד]]&lt;29),1,""),"")</f>
        <v/>
      </c>
      <c r="S903" s="19" t="str">
        <f>IF(מרקובחצי[[#This Row],[CycleNumber]]&gt;1,IF(OR(AND(O902=1,מרקובחצי[[#This Row],[עד ועד]]&gt;28),AND(P902=1),AND(Q902=1,מרקובחצי[[#This Row],[עד ועד]]&lt;32)),1,""),"")</f>
        <v/>
      </c>
      <c r="T903" s="19" t="str">
        <f>IF(מרקובחצי[[#This Row],[CycleNumber]]&gt;1,IF(AND(Q902=1,מרקובחצי[[#This Row],[עד ועד]]&gt;31),1,""),"")</f>
        <v/>
      </c>
      <c r="U903" s="19" t="str">
        <f>IF(מרקובחצי[[#This Row],[CycleNumber]]&gt;1,IF(AND(R902=1,מרקובחצי[[#This Row],[עד ועד]]&lt;29),1,IF(AND(U902=1,NOT(OR(מרקובחצי[[#This Row],[עד ועד]]&lt;J902,מרקובחצי[[#This Row],[עד ועד]]&gt;K902))),1,"")),"")</f>
        <v/>
      </c>
      <c r="V903" s="19" t="str">
        <f>IF(מרקובחצי[[#This Row],[CycleNumber]]&gt;1,IF(AND(SUM(R902:T902)=1,מרקובחצי[[#This Row],[עד ועד]]&gt;28,מרקובחצי[[#This Row],[עד ועד]]&lt;32),1,IF(OR(S902=1,AND(R902=1,מרקובחצי[[#This Row],[עד ועד]]&gt;28),AND(T902=1,מרקובחצי[[#This Row],[עד ועד]]&lt;32)),1,IF(AND(V902=1,NOT(OR(מרקובחצי[[#This Row],[עד ועד]]&lt;J902,מרקובחצי[[#This Row],[עד ועד]]&gt;K902))),1,""))),"")</f>
        <v/>
      </c>
      <c r="W903" s="19">
        <f>IF(מרקובחצי[[#This Row],[CycleNumber]]&gt;1,IF(AND(T902=1,מרקובחצי[[#This Row],[עד ועד]]&gt;31),1,IF(AND(W902=1,NOT(OR(מרקובחצי[[#This Row],[עד ועד]]&lt;J902,מרקובחצי[[#This Row],[עד ועד]]&gt;K902))),1,"")),"")</f>
        <v>1</v>
      </c>
      <c r="X903" s="19" t="str">
        <f>IF(AND(מרקובחצי[[#This Row],[CycleNumber]]&lt;$B904,SUM(מרקובחצי[[#This Row],[11]],R904)=2),1,"")</f>
        <v/>
      </c>
      <c r="Y903" s="19" t="str">
        <f>IF(AND(מרקובחצי[[#This Row],[CycleNumber]]&lt;$B904,SUM(מרקובחצי[[#This Row],[11]],S904)=2),1,"")</f>
        <v/>
      </c>
      <c r="Z903" s="19" t="str">
        <f>IF(AND(מרקובחצי[[#This Row],[CycleNumber]]&lt;$B904,SUM(מרקובחצי[[#This Row],[13]],S904)=2),1,"")</f>
        <v/>
      </c>
      <c r="AA903" s="19" t="str">
        <f>IF(AND(מרקובחצי[[#This Row],[CycleNumber]]&lt;$B904,SUM(מרקובחצי[[#This Row],[13]],T904)=2),1,"")</f>
        <v/>
      </c>
      <c r="AB903" s="19" t="str">
        <f>IF(AND(מרקובחצי[[#This Row],[CycleNumber]]&lt;$B904,SUM(מרקובחצי[[#This Row],[21]],U904)=2),1,"")</f>
        <v/>
      </c>
      <c r="AC903" s="19" t="str">
        <f>IF(AND(מרקובחצי[[#This Row],[CycleNumber]]&lt;$B904,SUM(מרקובחצי[[#This Row],[21]],V904)=2),1,"")</f>
        <v/>
      </c>
      <c r="AD903" s="19" t="str">
        <f>IF(AND(מרקובחצי[[#This Row],[CycleNumber]]&lt;$B904,SUM(מרקובחצי[[#This Row],[23]],V904)=2),1,"")</f>
        <v/>
      </c>
      <c r="AE903" s="19" t="str">
        <f>IF(AND(מרקובחצי[[#This Row],[CycleNumber]]&lt;$B904,SUM(מרקובחצי[[#This Row],[23]],W904)=2),1,"")</f>
        <v/>
      </c>
      <c r="AF903" s="19" t="str">
        <f>IF(AND(מרקובחצי[[#This Row],[CycleNumber]]&lt;$B904,SUM(מרקובחצי[[#This Row],[31]],O904)=2),1,"")</f>
        <v/>
      </c>
      <c r="AG903" s="19" t="str">
        <f>IF(AND(מרקובחצי[[#This Row],[CycleNumber]]&lt;$B904,SUM(מרקובחצי[[#This Row],[31]],P904)=2),1,"")</f>
        <v/>
      </c>
      <c r="AH903" s="19" t="str">
        <f>IF(AND(מרקובחצי[[#This Row],[CycleNumber]]&lt;$B904,SUM(מרקובחצי[[#This Row],[31]],Q904)=2),1,"")</f>
        <v/>
      </c>
      <c r="AI903" s="19" t="str">
        <f>IF(AND(מרקובחצי[[#This Row],[CycleNumber]]&lt;$B904,SUM(U903:U904)=2),1,"")</f>
        <v/>
      </c>
      <c r="AJ903" s="19" t="str">
        <f>IF(AND(מרקובחצי[[#This Row],[CycleNumber]]&lt;$B904,SUM(מרקובחצי[[#This Row],[32]],O904)=2),1,"")</f>
        <v/>
      </c>
      <c r="AK903" s="19" t="str">
        <f>IF(AND(מרקובחצי[[#This Row],[CycleNumber]]&lt;$B904,SUM(מרקובחצי[[#This Row],[32]],P904)=2),1,"")</f>
        <v/>
      </c>
      <c r="AL903" s="19" t="str">
        <f>IF(AND(מרקובחצי[[#This Row],[CycleNumber]]&lt;$B904,SUM(מרקובחצי[[#This Row],[32]],Q904)=2),1,"")</f>
        <v/>
      </c>
      <c r="AM903" s="19" t="str">
        <f>IF(AND(מרקובחצי[[#This Row],[CycleNumber]]&lt;$B904,SUM(V903:V904)=2),1,"")</f>
        <v/>
      </c>
      <c r="AN903" s="19" t="str">
        <f>IF(AND(מרקובחצי[[#This Row],[CycleNumber]]&lt;$B904,SUM(מרקובחצי[[#This Row],[33]],O904)=2),1,"")</f>
        <v/>
      </c>
      <c r="AO903" s="19" t="str">
        <f>IF(AND(מרקובחצי[[#This Row],[CycleNumber]]&lt;$B904,SUM(מרקובחצי[[#This Row],[33]],P904)=2),1,"")</f>
        <v/>
      </c>
      <c r="AP903" s="19" t="str">
        <f>IF(AND(מרקובחצי[[#This Row],[CycleNumber]]&lt;$B904,SUM(מרקובחצי[[#This Row],[33]],Q904)=2),1,"")</f>
        <v/>
      </c>
      <c r="AQ903" s="19">
        <f>IF(AND(מרקובחצי[[#This Row],[CycleNumber]]&lt;$B904,SUM(W903:W904)=2),1,"")</f>
        <v>1</v>
      </c>
      <c r="AR903" s="19" t="str">
        <f>IF(AND(מרקובחצי[[#This Row],[CycleNumber]]&lt;$B904,SUM(מרקובחצי[[#This Row],[12]],S904)=2),1,"")</f>
        <v/>
      </c>
      <c r="AS903" s="19" t="str">
        <f>IF(AND(מרקובחצי[[#This Row],[CycleNumber]]&lt;$B904,SUM(מרקובחצי[[#This Row],[22]],V904)=2),1,"")</f>
        <v/>
      </c>
      <c r="AT903" s="21">
        <f>SUM(מרקובחצי[[#This Row],[11]:[33]])</f>
        <v>1</v>
      </c>
    </row>
    <row r="904" spans="1:46" ht="15.6" x14ac:dyDescent="0.25">
      <c r="A904" s="19" t="s">
        <v>83</v>
      </c>
      <c r="B904" s="19">
        <v>4</v>
      </c>
      <c r="C904">
        <v>32</v>
      </c>
      <c r="D904" s="19">
        <f>מרקובחצי[[#This Row],[LengthofCycle]]+1</f>
        <v>33</v>
      </c>
      <c r="E904" t="str">
        <f>IF(IFERROR(LOOKUP(מרקובחצי[[#This Row],[ClientID]],קביעויות[הפלגה]),FALSE)=מרקובחצי[[#This Row],[ClientID]],1,"")</f>
        <v/>
      </c>
      <c r="F904" t="str">
        <f>IF(IFERROR(LOOKUP(מרקובחצי[[#This Row],[ClientID]],סוגחציקבוע[S31]),FALSE)=מרקובחצי[[#This Row],[ClientID]],1,"")</f>
        <v/>
      </c>
      <c r="G904" t="str">
        <f>IF(IFERROR(LOOKUP(מרקובחצי[[#This Row],[ClientID]],סוגחציקבוע[S32]),FALSE)=מרקובחצי[[#This Row],[ClientID]],1,"")</f>
        <v/>
      </c>
      <c r="H904">
        <f>IF(IFERROR(LOOKUP(מרקובחצי[[#This Row],[ClientID]],סוגחציקבוע[S33]),FALSE)=מרקובחצי[[#This Row],[ClientID]],1,"")</f>
        <v>1</v>
      </c>
      <c r="I904" t="str">
        <f>IF(IFERROR(LOOKUP(מרקובחצי[[#This Row],[ClientID]],סוגחציקבוע[S32&amp;33]),FALSE)=מרקובחצי[[#This Row],[ClientID]],1,"")</f>
        <v/>
      </c>
      <c r="J904" s="19">
        <f>IF(SUM(מרקובחצי[[#This Row],[11]:[13]])=1,מרקובחצי[[#This Row],[עד ועד]],IF(SUM(R903:T904)=1,IF(מרקובחצי[[#This Row],[עד ועד]]&lt;J903,מרקובחצי[[#This Row],[עד ועד]],J903),J903))</f>
        <v>32</v>
      </c>
      <c r="K904" s="19">
        <f>IF(SUM(מרקובחצי[[#This Row],[11]:[13]])=1,מרקובחצי[[#This Row],[עד ועד]],IF(SUM(R903:T904)=1,IF(מרקובחצי[[#This Row],[עד ועד]]&gt;K903,מרקובחצי[[#This Row],[עד ועד]],K903),K903))</f>
        <v>36</v>
      </c>
      <c r="L904" s="19" t="str">
        <f>IF(AND(SUM(מרקובחצי[[#This Row],[31]:[33]])=1,SUM(U903:W903)=0),מרקובחצי[[#This Row],[מקס]]-מרקובחצי[[#This Row],[מינ]],"")</f>
        <v/>
      </c>
      <c r="M90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904" s="19" t="str">
        <f t="shared" si="14"/>
        <v>S33</v>
      </c>
      <c r="O904" s="19" t="str">
        <f>IF(מרקובחצי[[#This Row],[קבעה הפלגה?]]=1,"",IF(AND(מרקובחצי[[#This Row],[עד ועד]]&lt;29,OR(מרקובחצי[[#This Row],[CycleNumber]]=1,AND(U903=1,OR(מרקובחצי[[#This Row],[עד ועד]]&lt;J903,מרקובחצי[[#This Row],[עד ועד]]&gt;K903)),AND(V903=1,מרקובחצי[[#This Row],[עד ועד]]&lt;J903),W903=1)),1,""))</f>
        <v/>
      </c>
      <c r="P904" s="19" t="str">
        <f>IF(מרקובחצי[[#This Row],[קבעה הפלגה?]]=1,"",IF(AND(מרקובחצי[[#This Row],[עד ועד]]&gt;28,מרקובחצי[[#This Row],[עד ועד]]&lt;32,OR(מרקובחצי[[#This Row],[CycleNumber]]=1,AND(U903=1),AND(V903=1,OR(מרקובחצי[[#This Row],[עד ועד]]&lt;J903,מרקובחצי[[#This Row],[עד ועד]]&gt;K903)),W903=1)),1,""))</f>
        <v/>
      </c>
      <c r="Q904" s="19" t="str">
        <f>IF(מרקובחצי[[#This Row],[קבעה הפלגה?]]=1,"",IF(AND(מרקובחצי[[#This Row],[עד ועד]]&gt;31,OR(מרקובחצי[[#This Row],[CycleNumber]]=1,AND(U903=1),AND(V903=1,מרקובחצי[[#This Row],[עד ועד]]&gt;K903),AND(W903=1,OR(מרקובחצי[[#This Row],[עד ועד]]&gt;K903,מרקובחצי[[#This Row],[עד ועד]]&lt;J903)))),1,""))</f>
        <v/>
      </c>
      <c r="R904" s="19" t="str">
        <f>IF(מרקובחצי[[#This Row],[CycleNumber]]&gt;1,IF(AND(O903=1,מרקובחצי[[#This Row],[עד ועד]]&lt;29),1,""),"")</f>
        <v/>
      </c>
      <c r="S904" s="19" t="str">
        <f>IF(מרקובחצי[[#This Row],[CycleNumber]]&gt;1,IF(OR(AND(O903=1,מרקובחצי[[#This Row],[עד ועד]]&gt;28),AND(P903=1),AND(Q903=1,מרקובחצי[[#This Row],[עד ועד]]&lt;32)),1,""),"")</f>
        <v/>
      </c>
      <c r="T904" s="19" t="str">
        <f>IF(מרקובחצי[[#This Row],[CycleNumber]]&gt;1,IF(AND(Q903=1,מרקובחצי[[#This Row],[עד ועד]]&gt;31),1,""),"")</f>
        <v/>
      </c>
      <c r="U904" s="19" t="str">
        <f>IF(מרקובחצי[[#This Row],[CycleNumber]]&gt;1,IF(AND(R903=1,מרקובחצי[[#This Row],[עד ועד]]&lt;29),1,IF(AND(U903=1,NOT(OR(מרקובחצי[[#This Row],[עד ועד]]&lt;J903,מרקובחצי[[#This Row],[עד ועד]]&gt;K903))),1,"")),"")</f>
        <v/>
      </c>
      <c r="V904" s="19" t="str">
        <f>IF(מרקובחצי[[#This Row],[CycleNumber]]&gt;1,IF(AND(SUM(R903:T903)=1,מרקובחצי[[#This Row],[עד ועד]]&gt;28,מרקובחצי[[#This Row],[עד ועד]]&lt;32),1,IF(OR(S903=1,AND(R903=1,מרקובחצי[[#This Row],[עד ועד]]&gt;28),AND(T903=1,מרקובחצי[[#This Row],[עד ועד]]&lt;32)),1,IF(AND(V903=1,NOT(OR(מרקובחצי[[#This Row],[עד ועד]]&lt;J903,מרקובחצי[[#This Row],[עד ועד]]&gt;K903))),1,""))),"")</f>
        <v/>
      </c>
      <c r="W904" s="19">
        <f>IF(מרקובחצי[[#This Row],[CycleNumber]]&gt;1,IF(AND(T903=1,מרקובחצי[[#This Row],[עד ועד]]&gt;31),1,IF(AND(W903=1,NOT(OR(מרקובחצי[[#This Row],[עד ועד]]&lt;J903,מרקובחצי[[#This Row],[עד ועד]]&gt;K903))),1,"")),"")</f>
        <v>1</v>
      </c>
      <c r="X904" s="19" t="str">
        <f>IF(AND(מרקובחצי[[#This Row],[CycleNumber]]&lt;$B905,SUM(מרקובחצי[[#This Row],[11]],R905)=2),1,"")</f>
        <v/>
      </c>
      <c r="Y904" s="19" t="str">
        <f>IF(AND(מרקובחצי[[#This Row],[CycleNumber]]&lt;$B905,SUM(מרקובחצי[[#This Row],[11]],S905)=2),1,"")</f>
        <v/>
      </c>
      <c r="Z904" s="19" t="str">
        <f>IF(AND(מרקובחצי[[#This Row],[CycleNumber]]&lt;$B905,SUM(מרקובחצי[[#This Row],[13]],S905)=2),1,"")</f>
        <v/>
      </c>
      <c r="AA904" s="19" t="str">
        <f>IF(AND(מרקובחצי[[#This Row],[CycleNumber]]&lt;$B905,SUM(מרקובחצי[[#This Row],[13]],T905)=2),1,"")</f>
        <v/>
      </c>
      <c r="AB904" s="19" t="str">
        <f>IF(AND(מרקובחצי[[#This Row],[CycleNumber]]&lt;$B905,SUM(מרקובחצי[[#This Row],[21]],U905)=2),1,"")</f>
        <v/>
      </c>
      <c r="AC904" s="19" t="str">
        <f>IF(AND(מרקובחצי[[#This Row],[CycleNumber]]&lt;$B905,SUM(מרקובחצי[[#This Row],[21]],V905)=2),1,"")</f>
        <v/>
      </c>
      <c r="AD904" s="19" t="str">
        <f>IF(AND(מרקובחצי[[#This Row],[CycleNumber]]&lt;$B905,SUM(מרקובחצי[[#This Row],[23]],V905)=2),1,"")</f>
        <v/>
      </c>
      <c r="AE904" s="19" t="str">
        <f>IF(AND(מרקובחצי[[#This Row],[CycleNumber]]&lt;$B905,SUM(מרקובחצי[[#This Row],[23]],W905)=2),1,"")</f>
        <v/>
      </c>
      <c r="AF904" s="19" t="str">
        <f>IF(AND(מרקובחצי[[#This Row],[CycleNumber]]&lt;$B905,SUM(מרקובחצי[[#This Row],[31]],O905)=2),1,"")</f>
        <v/>
      </c>
      <c r="AG904" s="19" t="str">
        <f>IF(AND(מרקובחצי[[#This Row],[CycleNumber]]&lt;$B905,SUM(מרקובחצי[[#This Row],[31]],P905)=2),1,"")</f>
        <v/>
      </c>
      <c r="AH904" s="19" t="str">
        <f>IF(AND(מרקובחצי[[#This Row],[CycleNumber]]&lt;$B905,SUM(מרקובחצי[[#This Row],[31]],Q905)=2),1,"")</f>
        <v/>
      </c>
      <c r="AI904" s="19" t="str">
        <f>IF(AND(מרקובחצי[[#This Row],[CycleNumber]]&lt;$B905,SUM(U904:U905)=2),1,"")</f>
        <v/>
      </c>
      <c r="AJ904" s="19" t="str">
        <f>IF(AND(מרקובחצי[[#This Row],[CycleNumber]]&lt;$B905,SUM(מרקובחצי[[#This Row],[32]],O905)=2),1,"")</f>
        <v/>
      </c>
      <c r="AK904" s="19" t="str">
        <f>IF(AND(מרקובחצי[[#This Row],[CycleNumber]]&lt;$B905,SUM(מרקובחצי[[#This Row],[32]],P905)=2),1,"")</f>
        <v/>
      </c>
      <c r="AL904" s="19" t="str">
        <f>IF(AND(מרקובחצי[[#This Row],[CycleNumber]]&lt;$B905,SUM(מרקובחצי[[#This Row],[32]],Q905)=2),1,"")</f>
        <v/>
      </c>
      <c r="AM904" s="19" t="str">
        <f>IF(AND(מרקובחצי[[#This Row],[CycleNumber]]&lt;$B905,SUM(V904:V905)=2),1,"")</f>
        <v/>
      </c>
      <c r="AN904" s="19" t="str">
        <f>IF(AND(מרקובחצי[[#This Row],[CycleNumber]]&lt;$B905,SUM(מרקובחצי[[#This Row],[33]],O905)=2),1,"")</f>
        <v/>
      </c>
      <c r="AO904" s="19" t="str">
        <f>IF(AND(מרקובחצי[[#This Row],[CycleNumber]]&lt;$B905,SUM(מרקובחצי[[#This Row],[33]],P905)=2),1,"")</f>
        <v/>
      </c>
      <c r="AP904" s="19">
        <f>IF(AND(מרקובחצי[[#This Row],[CycleNumber]]&lt;$B905,SUM(מרקובחצי[[#This Row],[33]],Q905)=2),1,"")</f>
        <v>1</v>
      </c>
      <c r="AQ904" s="19" t="str">
        <f>IF(AND(מרקובחצי[[#This Row],[CycleNumber]]&lt;$B905,SUM(W904:W905)=2),1,"")</f>
        <v/>
      </c>
      <c r="AR904" s="19" t="str">
        <f>IF(AND(מרקובחצי[[#This Row],[CycleNumber]]&lt;$B905,SUM(מרקובחצי[[#This Row],[12]],S905)=2),1,"")</f>
        <v/>
      </c>
      <c r="AS904" s="19" t="str">
        <f>IF(AND(מרקובחצי[[#This Row],[CycleNumber]]&lt;$B905,SUM(מרקובחצי[[#This Row],[22]],V905)=2),1,"")</f>
        <v/>
      </c>
      <c r="AT904" s="21">
        <f>SUM(מרקובחצי[[#This Row],[11]:[33]])</f>
        <v>1</v>
      </c>
    </row>
    <row r="905" spans="1:46" ht="15.6" x14ac:dyDescent="0.25">
      <c r="A905" s="19" t="s">
        <v>83</v>
      </c>
      <c r="B905" s="19">
        <v>5</v>
      </c>
      <c r="C905">
        <v>38</v>
      </c>
      <c r="D905" s="19">
        <f>מרקובחצי[[#This Row],[LengthofCycle]]+1</f>
        <v>39</v>
      </c>
      <c r="E905" t="str">
        <f>IF(IFERROR(LOOKUP(מרקובחצי[[#This Row],[ClientID]],קביעויות[הפלגה]),FALSE)=מרקובחצי[[#This Row],[ClientID]],1,"")</f>
        <v/>
      </c>
      <c r="F905" t="str">
        <f>IF(IFERROR(LOOKUP(מרקובחצי[[#This Row],[ClientID]],סוגחציקבוע[S31]),FALSE)=מרקובחצי[[#This Row],[ClientID]],1,"")</f>
        <v/>
      </c>
      <c r="G905" t="str">
        <f>IF(IFERROR(LOOKUP(מרקובחצי[[#This Row],[ClientID]],סוגחציקבוע[S32]),FALSE)=מרקובחצי[[#This Row],[ClientID]],1,"")</f>
        <v/>
      </c>
      <c r="H905">
        <f>IF(IFERROR(LOOKUP(מרקובחצי[[#This Row],[ClientID]],סוגחציקבוע[S33]),FALSE)=מרקובחצי[[#This Row],[ClientID]],1,"")</f>
        <v>1</v>
      </c>
      <c r="I905" t="str">
        <f>IF(IFERROR(LOOKUP(מרקובחצי[[#This Row],[ClientID]],סוגחציקבוע[S32&amp;33]),FALSE)=מרקובחצי[[#This Row],[ClientID]],1,"")</f>
        <v/>
      </c>
      <c r="J905" s="19">
        <f>IF(SUM(מרקובחצי[[#This Row],[11]:[13]])=1,מרקובחצי[[#This Row],[עד ועד]],IF(SUM(R904:T905)=1,IF(מרקובחצי[[#This Row],[עד ועד]]&lt;J904,מרקובחצי[[#This Row],[עד ועד]],J904),J904))</f>
        <v>39</v>
      </c>
      <c r="K905" s="19">
        <f>IF(SUM(מרקובחצי[[#This Row],[11]:[13]])=1,מרקובחצי[[#This Row],[עד ועד]],IF(SUM(R904:T905)=1,IF(מרקובחצי[[#This Row],[עד ועד]]&gt;K904,מרקובחצי[[#This Row],[עד ועד]],K904),K904))</f>
        <v>39</v>
      </c>
      <c r="L905" s="19" t="str">
        <f>IF(AND(SUM(מרקובחצי[[#This Row],[31]:[33]])=1,SUM(U904:W904)=0),מרקובחצי[[#This Row],[מקס]]-מרקובחצי[[#This Row],[מינ]],"")</f>
        <v/>
      </c>
      <c r="M90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905" s="19" t="str">
        <f t="shared" si="14"/>
        <v>S33</v>
      </c>
      <c r="O905" s="19" t="str">
        <f>IF(מרקובחצי[[#This Row],[קבעה הפלגה?]]=1,"",IF(AND(מרקובחצי[[#This Row],[עד ועד]]&lt;29,OR(מרקובחצי[[#This Row],[CycleNumber]]=1,AND(U904=1,OR(מרקובחצי[[#This Row],[עד ועד]]&lt;J904,מרקובחצי[[#This Row],[עד ועד]]&gt;K904)),AND(V904=1,מרקובחצי[[#This Row],[עד ועד]]&lt;J904),W904=1)),1,""))</f>
        <v/>
      </c>
      <c r="P905" s="19" t="str">
        <f>IF(מרקובחצי[[#This Row],[קבעה הפלגה?]]=1,"",IF(AND(מרקובחצי[[#This Row],[עד ועד]]&gt;28,מרקובחצי[[#This Row],[עד ועד]]&lt;32,OR(מרקובחצי[[#This Row],[CycleNumber]]=1,AND(U904=1),AND(V904=1,OR(מרקובחצי[[#This Row],[עד ועד]]&lt;J904,מרקובחצי[[#This Row],[עד ועד]]&gt;K904)),W904=1)),1,""))</f>
        <v/>
      </c>
      <c r="Q905" s="19">
        <f>IF(מרקובחצי[[#This Row],[קבעה הפלגה?]]=1,"",IF(AND(מרקובחצי[[#This Row],[עד ועד]]&gt;31,OR(מרקובחצי[[#This Row],[CycleNumber]]=1,AND(U904=1),AND(V904=1,מרקובחצי[[#This Row],[עד ועד]]&gt;K904),AND(W904=1,OR(מרקובחצי[[#This Row],[עד ועד]]&gt;K904,מרקובחצי[[#This Row],[עד ועד]]&lt;J904)))),1,""))</f>
        <v>1</v>
      </c>
      <c r="R905" s="19" t="str">
        <f>IF(מרקובחצי[[#This Row],[CycleNumber]]&gt;1,IF(AND(O904=1,מרקובחצי[[#This Row],[עד ועד]]&lt;29),1,""),"")</f>
        <v/>
      </c>
      <c r="S905" s="19" t="str">
        <f>IF(מרקובחצי[[#This Row],[CycleNumber]]&gt;1,IF(OR(AND(O904=1,מרקובחצי[[#This Row],[עד ועד]]&gt;28),AND(P904=1),AND(Q904=1,מרקובחצי[[#This Row],[עד ועד]]&lt;32)),1,""),"")</f>
        <v/>
      </c>
      <c r="T905" s="19" t="str">
        <f>IF(מרקובחצי[[#This Row],[CycleNumber]]&gt;1,IF(AND(Q904=1,מרקובחצי[[#This Row],[עד ועד]]&gt;31),1,""),"")</f>
        <v/>
      </c>
      <c r="U905" s="19" t="str">
        <f>IF(מרקובחצי[[#This Row],[CycleNumber]]&gt;1,IF(AND(R904=1,מרקובחצי[[#This Row],[עד ועד]]&lt;29),1,IF(AND(U904=1,NOT(OR(מרקובחצי[[#This Row],[עד ועד]]&lt;J904,מרקובחצי[[#This Row],[עד ועד]]&gt;K904))),1,"")),"")</f>
        <v/>
      </c>
      <c r="V905" s="19" t="str">
        <f>IF(מרקובחצי[[#This Row],[CycleNumber]]&gt;1,IF(AND(SUM(R904:T904)=1,מרקובחצי[[#This Row],[עד ועד]]&gt;28,מרקובחצי[[#This Row],[עד ועד]]&lt;32),1,IF(OR(S904=1,AND(R904=1,מרקובחצי[[#This Row],[עד ועד]]&gt;28),AND(T904=1,מרקובחצי[[#This Row],[עד ועד]]&lt;32)),1,IF(AND(V904=1,NOT(OR(מרקובחצי[[#This Row],[עד ועד]]&lt;J904,מרקובחצי[[#This Row],[עד ועד]]&gt;K904))),1,""))),"")</f>
        <v/>
      </c>
      <c r="W905" s="19" t="str">
        <f>IF(מרקובחצי[[#This Row],[CycleNumber]]&gt;1,IF(AND(T904=1,מרקובחצי[[#This Row],[עד ועד]]&gt;31),1,IF(AND(W904=1,NOT(OR(מרקובחצי[[#This Row],[עד ועד]]&lt;J904,מרקובחצי[[#This Row],[עד ועד]]&gt;K904))),1,"")),"")</f>
        <v/>
      </c>
      <c r="X905" s="19" t="str">
        <f>IF(AND(מרקובחצי[[#This Row],[CycleNumber]]&lt;$B906,SUM(מרקובחצי[[#This Row],[11]],R906)=2),1,"")</f>
        <v/>
      </c>
      <c r="Y905" s="19" t="str">
        <f>IF(AND(מרקובחצי[[#This Row],[CycleNumber]]&lt;$B906,SUM(מרקובחצי[[#This Row],[11]],S906)=2),1,"")</f>
        <v/>
      </c>
      <c r="Z905" s="19" t="str">
        <f>IF(AND(מרקובחצי[[#This Row],[CycleNumber]]&lt;$B906,SUM(מרקובחצי[[#This Row],[13]],S906)=2),1,"")</f>
        <v/>
      </c>
      <c r="AA905" s="19">
        <f>IF(AND(מרקובחצי[[#This Row],[CycleNumber]]&lt;$B906,SUM(מרקובחצי[[#This Row],[13]],T906)=2),1,"")</f>
        <v>1</v>
      </c>
      <c r="AB905" s="19" t="str">
        <f>IF(AND(מרקובחצי[[#This Row],[CycleNumber]]&lt;$B906,SUM(מרקובחצי[[#This Row],[21]],U906)=2),1,"")</f>
        <v/>
      </c>
      <c r="AC905" s="19" t="str">
        <f>IF(AND(מרקובחצי[[#This Row],[CycleNumber]]&lt;$B906,SUM(מרקובחצי[[#This Row],[21]],V906)=2),1,"")</f>
        <v/>
      </c>
      <c r="AD905" s="19" t="str">
        <f>IF(AND(מרקובחצי[[#This Row],[CycleNumber]]&lt;$B906,SUM(מרקובחצי[[#This Row],[23]],V906)=2),1,"")</f>
        <v/>
      </c>
      <c r="AE905" s="19" t="str">
        <f>IF(AND(מרקובחצי[[#This Row],[CycleNumber]]&lt;$B906,SUM(מרקובחצי[[#This Row],[23]],W906)=2),1,"")</f>
        <v/>
      </c>
      <c r="AF905" s="19" t="str">
        <f>IF(AND(מרקובחצי[[#This Row],[CycleNumber]]&lt;$B906,SUM(מרקובחצי[[#This Row],[31]],O906)=2),1,"")</f>
        <v/>
      </c>
      <c r="AG905" s="19" t="str">
        <f>IF(AND(מרקובחצי[[#This Row],[CycleNumber]]&lt;$B906,SUM(מרקובחצי[[#This Row],[31]],P906)=2),1,"")</f>
        <v/>
      </c>
      <c r="AH905" s="19" t="str">
        <f>IF(AND(מרקובחצי[[#This Row],[CycleNumber]]&lt;$B906,SUM(מרקובחצי[[#This Row],[31]],Q906)=2),1,"")</f>
        <v/>
      </c>
      <c r="AI905" s="19" t="str">
        <f>IF(AND(מרקובחצי[[#This Row],[CycleNumber]]&lt;$B906,SUM(U905:U906)=2),1,"")</f>
        <v/>
      </c>
      <c r="AJ905" s="19" t="str">
        <f>IF(AND(מרקובחצי[[#This Row],[CycleNumber]]&lt;$B906,SUM(מרקובחצי[[#This Row],[32]],O906)=2),1,"")</f>
        <v/>
      </c>
      <c r="AK905" s="19" t="str">
        <f>IF(AND(מרקובחצי[[#This Row],[CycleNumber]]&lt;$B906,SUM(מרקובחצי[[#This Row],[32]],P906)=2),1,"")</f>
        <v/>
      </c>
      <c r="AL905" s="19" t="str">
        <f>IF(AND(מרקובחצי[[#This Row],[CycleNumber]]&lt;$B906,SUM(מרקובחצי[[#This Row],[32]],Q906)=2),1,"")</f>
        <v/>
      </c>
      <c r="AM905" s="19" t="str">
        <f>IF(AND(מרקובחצי[[#This Row],[CycleNumber]]&lt;$B906,SUM(V905:V906)=2),1,"")</f>
        <v/>
      </c>
      <c r="AN905" s="19" t="str">
        <f>IF(AND(מרקובחצי[[#This Row],[CycleNumber]]&lt;$B906,SUM(מרקובחצי[[#This Row],[33]],O906)=2),1,"")</f>
        <v/>
      </c>
      <c r="AO905" s="19" t="str">
        <f>IF(AND(מרקובחצי[[#This Row],[CycleNumber]]&lt;$B906,SUM(מרקובחצי[[#This Row],[33]],P906)=2),1,"")</f>
        <v/>
      </c>
      <c r="AP905" s="19" t="str">
        <f>IF(AND(מרקובחצי[[#This Row],[CycleNumber]]&lt;$B906,SUM(מרקובחצי[[#This Row],[33]],Q906)=2),1,"")</f>
        <v/>
      </c>
      <c r="AQ905" s="19" t="str">
        <f>IF(AND(מרקובחצי[[#This Row],[CycleNumber]]&lt;$B906,SUM(W905:W906)=2),1,"")</f>
        <v/>
      </c>
      <c r="AR905" s="19" t="str">
        <f>IF(AND(מרקובחצי[[#This Row],[CycleNumber]]&lt;$B906,SUM(מרקובחצי[[#This Row],[12]],S906)=2),1,"")</f>
        <v/>
      </c>
      <c r="AS905" s="19" t="str">
        <f>IF(AND(מרקובחצי[[#This Row],[CycleNumber]]&lt;$B906,SUM(מרקובחצי[[#This Row],[22]],V906)=2),1,"")</f>
        <v/>
      </c>
      <c r="AT905" s="21">
        <f>SUM(מרקובחצי[[#This Row],[11]:[33]])</f>
        <v>1</v>
      </c>
    </row>
    <row r="906" spans="1:46" ht="15.6" x14ac:dyDescent="0.25">
      <c r="A906" s="19" t="s">
        <v>83</v>
      </c>
      <c r="B906" s="19">
        <v>6</v>
      </c>
      <c r="C906">
        <v>33</v>
      </c>
      <c r="D906" s="19">
        <f>מרקובחצי[[#This Row],[LengthofCycle]]+1</f>
        <v>34</v>
      </c>
      <c r="E906" t="str">
        <f>IF(IFERROR(LOOKUP(מרקובחצי[[#This Row],[ClientID]],קביעויות[הפלגה]),FALSE)=מרקובחצי[[#This Row],[ClientID]],1,"")</f>
        <v/>
      </c>
      <c r="F906" t="str">
        <f>IF(IFERROR(LOOKUP(מרקובחצי[[#This Row],[ClientID]],סוגחציקבוע[S31]),FALSE)=מרקובחצי[[#This Row],[ClientID]],1,"")</f>
        <v/>
      </c>
      <c r="G906" t="str">
        <f>IF(IFERROR(LOOKUP(מרקובחצי[[#This Row],[ClientID]],סוגחציקבוע[S32]),FALSE)=מרקובחצי[[#This Row],[ClientID]],1,"")</f>
        <v/>
      </c>
      <c r="H906">
        <f>IF(IFERROR(LOOKUP(מרקובחצי[[#This Row],[ClientID]],סוגחציקבוע[S33]),FALSE)=מרקובחצי[[#This Row],[ClientID]],1,"")</f>
        <v>1</v>
      </c>
      <c r="I906" t="str">
        <f>IF(IFERROR(LOOKUP(מרקובחצי[[#This Row],[ClientID]],סוגחציקבוע[S32&amp;33]),FALSE)=מרקובחצי[[#This Row],[ClientID]],1,"")</f>
        <v/>
      </c>
      <c r="J906" s="19">
        <f>IF(SUM(מרקובחצי[[#This Row],[11]:[13]])=1,מרקובחצי[[#This Row],[עד ועד]],IF(SUM(R905:T906)=1,IF(מרקובחצי[[#This Row],[עד ועד]]&lt;J905,מרקובחצי[[#This Row],[עד ועד]],J905),J905))</f>
        <v>34</v>
      </c>
      <c r="K906" s="19">
        <f>IF(SUM(מרקובחצי[[#This Row],[11]:[13]])=1,מרקובחצי[[#This Row],[עד ועד]],IF(SUM(R905:T906)=1,IF(מרקובחצי[[#This Row],[עד ועד]]&gt;K905,מרקובחצי[[#This Row],[עד ועד]],K905),K905))</f>
        <v>39</v>
      </c>
      <c r="L906" s="19" t="str">
        <f>IF(AND(SUM(מרקובחצי[[#This Row],[31]:[33]])=1,SUM(U905:W905)=0),מרקובחצי[[#This Row],[מקס]]-מרקובחצי[[#This Row],[מינ]],"")</f>
        <v/>
      </c>
      <c r="M90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906" s="19" t="str">
        <f t="shared" si="14"/>
        <v>S13</v>
      </c>
      <c r="O906" s="19" t="str">
        <f>IF(מרקובחצי[[#This Row],[קבעה הפלגה?]]=1,"",IF(AND(מרקובחצי[[#This Row],[עד ועד]]&lt;29,OR(מרקובחצי[[#This Row],[CycleNumber]]=1,AND(U905=1,OR(מרקובחצי[[#This Row],[עד ועד]]&lt;J905,מרקובחצי[[#This Row],[עד ועד]]&gt;K905)),AND(V905=1,מרקובחצי[[#This Row],[עד ועד]]&lt;J905),W905=1)),1,""))</f>
        <v/>
      </c>
      <c r="P906" s="19" t="str">
        <f>IF(מרקובחצי[[#This Row],[קבעה הפלגה?]]=1,"",IF(AND(מרקובחצי[[#This Row],[עד ועד]]&gt;28,מרקובחצי[[#This Row],[עד ועד]]&lt;32,OR(מרקובחצי[[#This Row],[CycleNumber]]=1,AND(U905=1),AND(V905=1,OR(מרקובחצי[[#This Row],[עד ועד]]&lt;J905,מרקובחצי[[#This Row],[עד ועד]]&gt;K905)),W905=1)),1,""))</f>
        <v/>
      </c>
      <c r="Q906" s="19" t="str">
        <f>IF(מרקובחצי[[#This Row],[קבעה הפלגה?]]=1,"",IF(AND(מרקובחצי[[#This Row],[עד ועד]]&gt;31,OR(מרקובחצי[[#This Row],[CycleNumber]]=1,AND(U905=1),AND(V905=1,מרקובחצי[[#This Row],[עד ועד]]&gt;K905),AND(W905=1,OR(מרקובחצי[[#This Row],[עד ועד]]&gt;K905,מרקובחצי[[#This Row],[עד ועד]]&lt;J905)))),1,""))</f>
        <v/>
      </c>
      <c r="R906" s="19" t="str">
        <f>IF(מרקובחצי[[#This Row],[CycleNumber]]&gt;1,IF(AND(O905=1,מרקובחצי[[#This Row],[עד ועד]]&lt;29),1,""),"")</f>
        <v/>
      </c>
      <c r="S906" s="19" t="str">
        <f>IF(מרקובחצי[[#This Row],[CycleNumber]]&gt;1,IF(OR(AND(O905=1,מרקובחצי[[#This Row],[עד ועד]]&gt;28),AND(P905=1),AND(Q905=1,מרקובחצי[[#This Row],[עד ועד]]&lt;32)),1,""),"")</f>
        <v/>
      </c>
      <c r="T906" s="19">
        <f>IF(מרקובחצי[[#This Row],[CycleNumber]]&gt;1,IF(AND(Q905=1,מרקובחצי[[#This Row],[עד ועד]]&gt;31),1,""),"")</f>
        <v>1</v>
      </c>
      <c r="U906" s="19" t="str">
        <f>IF(מרקובחצי[[#This Row],[CycleNumber]]&gt;1,IF(AND(R905=1,מרקובחצי[[#This Row],[עד ועד]]&lt;29),1,IF(AND(U905=1,NOT(OR(מרקובחצי[[#This Row],[עד ועד]]&lt;J905,מרקובחצי[[#This Row],[עד ועד]]&gt;K905))),1,"")),"")</f>
        <v/>
      </c>
      <c r="V906" s="19" t="str">
        <f>IF(מרקובחצי[[#This Row],[CycleNumber]]&gt;1,IF(AND(SUM(R905:T905)=1,מרקובחצי[[#This Row],[עד ועד]]&gt;28,מרקובחצי[[#This Row],[עד ועד]]&lt;32),1,IF(OR(S905=1,AND(R905=1,מרקובחצי[[#This Row],[עד ועד]]&gt;28),AND(T905=1,מרקובחצי[[#This Row],[עד ועד]]&lt;32)),1,IF(AND(V905=1,NOT(OR(מרקובחצי[[#This Row],[עד ועד]]&lt;J905,מרקובחצי[[#This Row],[עד ועד]]&gt;K905))),1,""))),"")</f>
        <v/>
      </c>
      <c r="W906" s="19" t="str">
        <f>IF(מרקובחצי[[#This Row],[CycleNumber]]&gt;1,IF(AND(T905=1,מרקובחצי[[#This Row],[עד ועד]]&gt;31),1,IF(AND(W905=1,NOT(OR(מרקובחצי[[#This Row],[עד ועד]]&lt;J905,מרקובחצי[[#This Row],[עד ועד]]&gt;K905))),1,"")),"")</f>
        <v/>
      </c>
      <c r="X906" s="19" t="str">
        <f>IF(AND(מרקובחצי[[#This Row],[CycleNumber]]&lt;$B907,SUM(מרקובחצי[[#This Row],[11]],R907)=2),1,"")</f>
        <v/>
      </c>
      <c r="Y906" s="19" t="str">
        <f>IF(AND(מרקובחצי[[#This Row],[CycleNumber]]&lt;$B907,SUM(מרקובחצי[[#This Row],[11]],S907)=2),1,"")</f>
        <v/>
      </c>
      <c r="Z906" s="19" t="str">
        <f>IF(AND(מרקובחצי[[#This Row],[CycleNumber]]&lt;$B907,SUM(מרקובחצי[[#This Row],[13]],S907)=2),1,"")</f>
        <v/>
      </c>
      <c r="AA906" s="19" t="str">
        <f>IF(AND(מרקובחצי[[#This Row],[CycleNumber]]&lt;$B907,SUM(מרקובחצי[[#This Row],[13]],T907)=2),1,"")</f>
        <v/>
      </c>
      <c r="AB906" s="19" t="str">
        <f>IF(AND(מרקובחצי[[#This Row],[CycleNumber]]&lt;$B907,SUM(מרקובחצי[[#This Row],[21]],U907)=2),1,"")</f>
        <v/>
      </c>
      <c r="AC906" s="19" t="str">
        <f>IF(AND(מרקובחצי[[#This Row],[CycleNumber]]&lt;$B907,SUM(מרקובחצי[[#This Row],[21]],V907)=2),1,"")</f>
        <v/>
      </c>
      <c r="AD906" s="19" t="str">
        <f>IF(AND(מרקובחצי[[#This Row],[CycleNumber]]&lt;$B907,SUM(מרקובחצי[[#This Row],[23]],V907)=2),1,"")</f>
        <v/>
      </c>
      <c r="AE906" s="19" t="str">
        <f>IF(AND(מרקובחצי[[#This Row],[CycleNumber]]&lt;$B907,SUM(מרקובחצי[[#This Row],[23]],W907)=2),1,"")</f>
        <v/>
      </c>
      <c r="AF906" s="19" t="str">
        <f>IF(AND(מרקובחצי[[#This Row],[CycleNumber]]&lt;$B907,SUM(מרקובחצי[[#This Row],[31]],O907)=2),1,"")</f>
        <v/>
      </c>
      <c r="AG906" s="19" t="str">
        <f>IF(AND(מרקובחצי[[#This Row],[CycleNumber]]&lt;$B907,SUM(מרקובחצי[[#This Row],[31]],P907)=2),1,"")</f>
        <v/>
      </c>
      <c r="AH906" s="19" t="str">
        <f>IF(AND(מרקובחצי[[#This Row],[CycleNumber]]&lt;$B907,SUM(מרקובחצי[[#This Row],[31]],Q907)=2),1,"")</f>
        <v/>
      </c>
      <c r="AI906" s="19" t="str">
        <f>IF(AND(מרקובחצי[[#This Row],[CycleNumber]]&lt;$B907,SUM(U906:U907)=2),1,"")</f>
        <v/>
      </c>
      <c r="AJ906" s="19" t="str">
        <f>IF(AND(מרקובחצי[[#This Row],[CycleNumber]]&lt;$B907,SUM(מרקובחצי[[#This Row],[32]],O907)=2),1,"")</f>
        <v/>
      </c>
      <c r="AK906" s="19" t="str">
        <f>IF(AND(מרקובחצי[[#This Row],[CycleNumber]]&lt;$B907,SUM(מרקובחצי[[#This Row],[32]],P907)=2),1,"")</f>
        <v/>
      </c>
      <c r="AL906" s="19" t="str">
        <f>IF(AND(מרקובחצי[[#This Row],[CycleNumber]]&lt;$B907,SUM(מרקובחצי[[#This Row],[32]],Q907)=2),1,"")</f>
        <v/>
      </c>
      <c r="AM906" s="19" t="str">
        <f>IF(AND(מרקובחצי[[#This Row],[CycleNumber]]&lt;$B907,SUM(V906:V907)=2),1,"")</f>
        <v/>
      </c>
      <c r="AN906" s="19" t="str">
        <f>IF(AND(מרקובחצי[[#This Row],[CycleNumber]]&lt;$B907,SUM(מרקובחצי[[#This Row],[33]],O907)=2),1,"")</f>
        <v/>
      </c>
      <c r="AO906" s="19" t="str">
        <f>IF(AND(מרקובחצי[[#This Row],[CycleNumber]]&lt;$B907,SUM(מרקובחצי[[#This Row],[33]],P907)=2),1,"")</f>
        <v/>
      </c>
      <c r="AP906" s="19" t="str">
        <f>IF(AND(מרקובחצי[[#This Row],[CycleNumber]]&lt;$B907,SUM(מרקובחצי[[#This Row],[33]],Q907)=2),1,"")</f>
        <v/>
      </c>
      <c r="AQ906" s="19" t="str">
        <f>IF(AND(מרקובחצי[[#This Row],[CycleNumber]]&lt;$B907,SUM(W906:W907)=2),1,"")</f>
        <v/>
      </c>
      <c r="AR906" s="19" t="str">
        <f>IF(AND(מרקובחצי[[#This Row],[CycleNumber]]&lt;$B907,SUM(מרקובחצי[[#This Row],[12]],S907)=2),1,"")</f>
        <v/>
      </c>
      <c r="AS906" s="19" t="str">
        <f>IF(AND(מרקובחצי[[#This Row],[CycleNumber]]&lt;$B907,SUM(מרקובחצי[[#This Row],[22]],V907)=2),1,"")</f>
        <v/>
      </c>
      <c r="AT906" s="21">
        <f>SUM(מרקובחצי[[#This Row],[11]:[33]])</f>
        <v>1</v>
      </c>
    </row>
    <row r="907" spans="1:46" ht="15.6" x14ac:dyDescent="0.25">
      <c r="A907" s="19" t="s">
        <v>85</v>
      </c>
      <c r="B907" s="19">
        <v>1</v>
      </c>
      <c r="C907">
        <v>25</v>
      </c>
      <c r="D907" s="19">
        <f>מרקובחצי[[#This Row],[LengthofCycle]]+1</f>
        <v>26</v>
      </c>
      <c r="E907" t="str">
        <f>IF(IFERROR(LOOKUP(מרקובחצי[[#This Row],[ClientID]],קביעויות[הפלגה]),FALSE)=מרקובחצי[[#This Row],[ClientID]],1,"")</f>
        <v/>
      </c>
      <c r="F907">
        <f>IF(IFERROR(LOOKUP(מרקובחצי[[#This Row],[ClientID]],סוגחציקבוע[S31]),FALSE)=מרקובחצי[[#This Row],[ClientID]],1,"")</f>
        <v>1</v>
      </c>
      <c r="G907" t="str">
        <f>IF(IFERROR(LOOKUP(מרקובחצי[[#This Row],[ClientID]],סוגחציקבוע[S32]),FALSE)=מרקובחצי[[#This Row],[ClientID]],1,"")</f>
        <v/>
      </c>
      <c r="H907" t="str">
        <f>IF(IFERROR(LOOKUP(מרקובחצי[[#This Row],[ClientID]],סוגחציקבוע[S33]),FALSE)=מרקובחצי[[#This Row],[ClientID]],1,"")</f>
        <v/>
      </c>
      <c r="I907" t="str">
        <f>IF(IFERROR(LOOKUP(מרקובחצי[[#This Row],[ClientID]],סוגחציקבוע[S32&amp;33]),FALSE)=מרקובחצי[[#This Row],[ClientID]],1,"")</f>
        <v/>
      </c>
      <c r="J907" s="19">
        <f>IF(SUM(מרקובחצי[[#This Row],[11]:[13]])=1,מרקובחצי[[#This Row],[עד ועד]],IF(SUM(R906:T907)=1,IF(מרקובחצי[[#This Row],[עד ועד]]&lt;J906,מרקובחצי[[#This Row],[עד ועד]],J906),J906))</f>
        <v>26</v>
      </c>
      <c r="K907" s="19">
        <f>IF(SUM(מרקובחצי[[#This Row],[11]:[13]])=1,מרקובחצי[[#This Row],[עד ועד]],IF(SUM(R906:T907)=1,IF(מרקובחצי[[#This Row],[עד ועד]]&gt;K906,מרקובחצי[[#This Row],[עד ועד]],K906),K906))</f>
        <v>26</v>
      </c>
      <c r="L907" s="19" t="str">
        <f>IF(AND(SUM(מרקובחצי[[#This Row],[31]:[33]])=1,SUM(U906:W906)=0),מרקובחצי[[#This Row],[מקס]]-מרקובחצי[[#This Row],[מינ]],"")</f>
        <v/>
      </c>
      <c r="M90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907" s="19" t="str">
        <f t="shared" si="14"/>
        <v>S23</v>
      </c>
      <c r="O907" s="19">
        <f>IF(מרקובחצי[[#This Row],[קבעה הפלגה?]]=1,"",IF(AND(מרקובחצי[[#This Row],[עד ועד]]&lt;29,OR(מרקובחצי[[#This Row],[CycleNumber]]=1,AND(U906=1,OR(מרקובחצי[[#This Row],[עד ועד]]&lt;J906,מרקובחצי[[#This Row],[עד ועד]]&gt;K906)),AND(V906=1,מרקובחצי[[#This Row],[עד ועד]]&lt;J906),W906=1)),1,""))</f>
        <v>1</v>
      </c>
      <c r="P907" s="19" t="str">
        <f>IF(מרקובחצי[[#This Row],[קבעה הפלגה?]]=1,"",IF(AND(מרקובחצי[[#This Row],[עד ועד]]&gt;28,מרקובחצי[[#This Row],[עד ועד]]&lt;32,OR(מרקובחצי[[#This Row],[CycleNumber]]=1,AND(U906=1),AND(V906=1,OR(מרקובחצי[[#This Row],[עד ועד]]&lt;J906,מרקובחצי[[#This Row],[עד ועד]]&gt;K906)),W906=1)),1,""))</f>
        <v/>
      </c>
      <c r="Q907" s="19" t="str">
        <f>IF(מרקובחצי[[#This Row],[קבעה הפלגה?]]=1,"",IF(AND(מרקובחצי[[#This Row],[עד ועד]]&gt;31,OR(מרקובחצי[[#This Row],[CycleNumber]]=1,AND(U906=1),AND(V906=1,מרקובחצי[[#This Row],[עד ועד]]&gt;K906),AND(W906=1,OR(מרקובחצי[[#This Row],[עד ועד]]&gt;K906,מרקובחצי[[#This Row],[עד ועד]]&lt;J906)))),1,""))</f>
        <v/>
      </c>
      <c r="R907" s="19" t="str">
        <f>IF(מרקובחצי[[#This Row],[CycleNumber]]&gt;1,IF(AND(O906=1,מרקובחצי[[#This Row],[עד ועד]]&lt;29),1,""),"")</f>
        <v/>
      </c>
      <c r="S907" s="19" t="str">
        <f>IF(מרקובחצי[[#This Row],[CycleNumber]]&gt;1,IF(OR(AND(O906=1,מרקובחצי[[#This Row],[עד ועד]]&gt;28),AND(P906=1),AND(Q906=1,מרקובחצי[[#This Row],[עד ועד]]&lt;32)),1,""),"")</f>
        <v/>
      </c>
      <c r="T907" s="19" t="str">
        <f>IF(מרקובחצי[[#This Row],[CycleNumber]]&gt;1,IF(AND(Q906=1,מרקובחצי[[#This Row],[עד ועד]]&gt;31),1,""),"")</f>
        <v/>
      </c>
      <c r="U907" s="19" t="str">
        <f>IF(מרקובחצי[[#This Row],[CycleNumber]]&gt;1,IF(AND(R906=1,מרקובחצי[[#This Row],[עד ועד]]&lt;29),1,IF(AND(U906=1,NOT(OR(מרקובחצי[[#This Row],[עד ועד]]&lt;J906,מרקובחצי[[#This Row],[עד ועד]]&gt;K906))),1,"")),"")</f>
        <v/>
      </c>
      <c r="V907" s="19" t="str">
        <f>IF(מרקובחצי[[#This Row],[CycleNumber]]&gt;1,IF(AND(SUM(R906:T906)=1,מרקובחצי[[#This Row],[עד ועד]]&gt;28,מרקובחצי[[#This Row],[עד ועד]]&lt;32),1,IF(OR(S906=1,AND(R906=1,מרקובחצי[[#This Row],[עד ועד]]&gt;28),AND(T906=1,מרקובחצי[[#This Row],[עד ועד]]&lt;32)),1,IF(AND(V906=1,NOT(OR(מרקובחצי[[#This Row],[עד ועד]]&lt;J906,מרקובחצי[[#This Row],[עד ועד]]&gt;K906))),1,""))),"")</f>
        <v/>
      </c>
      <c r="W907" s="19" t="str">
        <f>IF(מרקובחצי[[#This Row],[CycleNumber]]&gt;1,IF(AND(T906=1,מרקובחצי[[#This Row],[עד ועד]]&gt;31),1,IF(AND(W906=1,NOT(OR(מרקובחצי[[#This Row],[עד ועד]]&lt;J906,מרקובחצי[[#This Row],[עד ועד]]&gt;K906))),1,"")),"")</f>
        <v/>
      </c>
      <c r="X907" s="19">
        <f>IF(AND(מרקובחצי[[#This Row],[CycleNumber]]&lt;$B908,SUM(מרקובחצי[[#This Row],[11]],R908)=2),1,"")</f>
        <v>1</v>
      </c>
      <c r="Y907" s="19" t="str">
        <f>IF(AND(מרקובחצי[[#This Row],[CycleNumber]]&lt;$B908,SUM(מרקובחצי[[#This Row],[11]],S908)=2),1,"")</f>
        <v/>
      </c>
      <c r="Z907" s="19" t="str">
        <f>IF(AND(מרקובחצי[[#This Row],[CycleNumber]]&lt;$B908,SUM(מרקובחצי[[#This Row],[13]],S908)=2),1,"")</f>
        <v/>
      </c>
      <c r="AA907" s="19" t="str">
        <f>IF(AND(מרקובחצי[[#This Row],[CycleNumber]]&lt;$B908,SUM(מרקובחצי[[#This Row],[13]],T908)=2),1,"")</f>
        <v/>
      </c>
      <c r="AB907" s="19" t="str">
        <f>IF(AND(מרקובחצי[[#This Row],[CycleNumber]]&lt;$B908,SUM(מרקובחצי[[#This Row],[21]],U908)=2),1,"")</f>
        <v/>
      </c>
      <c r="AC907" s="19" t="str">
        <f>IF(AND(מרקובחצי[[#This Row],[CycleNumber]]&lt;$B908,SUM(מרקובחצי[[#This Row],[21]],V908)=2),1,"")</f>
        <v/>
      </c>
      <c r="AD907" s="19" t="str">
        <f>IF(AND(מרקובחצי[[#This Row],[CycleNumber]]&lt;$B908,SUM(מרקובחצי[[#This Row],[23]],V908)=2),1,"")</f>
        <v/>
      </c>
      <c r="AE907" s="19" t="str">
        <f>IF(AND(מרקובחצי[[#This Row],[CycleNumber]]&lt;$B908,SUM(מרקובחצי[[#This Row],[23]],W908)=2),1,"")</f>
        <v/>
      </c>
      <c r="AF907" s="19" t="str">
        <f>IF(AND(מרקובחצי[[#This Row],[CycleNumber]]&lt;$B908,SUM(מרקובחצי[[#This Row],[31]],O908)=2),1,"")</f>
        <v/>
      </c>
      <c r="AG907" s="19" t="str">
        <f>IF(AND(מרקובחצי[[#This Row],[CycleNumber]]&lt;$B908,SUM(מרקובחצי[[#This Row],[31]],P908)=2),1,"")</f>
        <v/>
      </c>
      <c r="AH907" s="19" t="str">
        <f>IF(AND(מרקובחצי[[#This Row],[CycleNumber]]&lt;$B908,SUM(מרקובחצי[[#This Row],[31]],Q908)=2),1,"")</f>
        <v/>
      </c>
      <c r="AI907" s="19" t="str">
        <f>IF(AND(מרקובחצי[[#This Row],[CycleNumber]]&lt;$B908,SUM(U907:U908)=2),1,"")</f>
        <v/>
      </c>
      <c r="AJ907" s="19" t="str">
        <f>IF(AND(מרקובחצי[[#This Row],[CycleNumber]]&lt;$B908,SUM(מרקובחצי[[#This Row],[32]],O908)=2),1,"")</f>
        <v/>
      </c>
      <c r="AK907" s="19" t="str">
        <f>IF(AND(מרקובחצי[[#This Row],[CycleNumber]]&lt;$B908,SUM(מרקובחצי[[#This Row],[32]],P908)=2),1,"")</f>
        <v/>
      </c>
      <c r="AL907" s="19" t="str">
        <f>IF(AND(מרקובחצי[[#This Row],[CycleNumber]]&lt;$B908,SUM(מרקובחצי[[#This Row],[32]],Q908)=2),1,"")</f>
        <v/>
      </c>
      <c r="AM907" s="19" t="str">
        <f>IF(AND(מרקובחצי[[#This Row],[CycleNumber]]&lt;$B908,SUM(V907:V908)=2),1,"")</f>
        <v/>
      </c>
      <c r="AN907" s="19" t="str">
        <f>IF(AND(מרקובחצי[[#This Row],[CycleNumber]]&lt;$B908,SUM(מרקובחצי[[#This Row],[33]],O908)=2),1,"")</f>
        <v/>
      </c>
      <c r="AO907" s="19" t="str">
        <f>IF(AND(מרקובחצי[[#This Row],[CycleNumber]]&lt;$B908,SUM(מרקובחצי[[#This Row],[33]],P908)=2),1,"")</f>
        <v/>
      </c>
      <c r="AP907" s="19" t="str">
        <f>IF(AND(מרקובחצי[[#This Row],[CycleNumber]]&lt;$B908,SUM(מרקובחצי[[#This Row],[33]],Q908)=2),1,"")</f>
        <v/>
      </c>
      <c r="AQ907" s="19" t="str">
        <f>IF(AND(מרקובחצי[[#This Row],[CycleNumber]]&lt;$B908,SUM(W907:W908)=2),1,"")</f>
        <v/>
      </c>
      <c r="AR907" s="19" t="str">
        <f>IF(AND(מרקובחצי[[#This Row],[CycleNumber]]&lt;$B908,SUM(מרקובחצי[[#This Row],[12]],S908)=2),1,"")</f>
        <v/>
      </c>
      <c r="AS907" s="19" t="str">
        <f>IF(AND(מרקובחצי[[#This Row],[CycleNumber]]&lt;$B908,SUM(מרקובחצי[[#This Row],[22]],V908)=2),1,"")</f>
        <v/>
      </c>
      <c r="AT907" s="21">
        <f>SUM(מרקובחצי[[#This Row],[11]:[33]])</f>
        <v>1</v>
      </c>
    </row>
    <row r="908" spans="1:46" ht="15.6" x14ac:dyDescent="0.25">
      <c r="A908" s="19" t="s">
        <v>85</v>
      </c>
      <c r="B908" s="19">
        <v>2</v>
      </c>
      <c r="C908">
        <v>27</v>
      </c>
      <c r="D908" s="19">
        <f>מרקובחצי[[#This Row],[LengthofCycle]]+1</f>
        <v>28</v>
      </c>
      <c r="E908" t="str">
        <f>IF(IFERROR(LOOKUP(מרקובחצי[[#This Row],[ClientID]],קביעויות[הפלגה]),FALSE)=מרקובחצי[[#This Row],[ClientID]],1,"")</f>
        <v/>
      </c>
      <c r="F908">
        <f>IF(IFERROR(LOOKUP(מרקובחצי[[#This Row],[ClientID]],סוגחציקבוע[S31]),FALSE)=מרקובחצי[[#This Row],[ClientID]],1,"")</f>
        <v>1</v>
      </c>
      <c r="G908" t="str">
        <f>IF(IFERROR(LOOKUP(מרקובחצי[[#This Row],[ClientID]],סוגחציקבוע[S32]),FALSE)=מרקובחצי[[#This Row],[ClientID]],1,"")</f>
        <v/>
      </c>
      <c r="H908" t="str">
        <f>IF(IFERROR(LOOKUP(מרקובחצי[[#This Row],[ClientID]],סוגחציקבוע[S33]),FALSE)=מרקובחצי[[#This Row],[ClientID]],1,"")</f>
        <v/>
      </c>
      <c r="I908" t="str">
        <f>IF(IFERROR(LOOKUP(מרקובחצי[[#This Row],[ClientID]],סוגחציקבוע[S32&amp;33]),FALSE)=מרקובחצי[[#This Row],[ClientID]],1,"")</f>
        <v/>
      </c>
      <c r="J908" s="19">
        <f>IF(SUM(מרקובחצי[[#This Row],[11]:[13]])=1,מרקובחצי[[#This Row],[עד ועד]],IF(SUM(R907:T908)=1,IF(מרקובחצי[[#This Row],[עד ועד]]&lt;J907,מרקובחצי[[#This Row],[עד ועד]],J907),J907))</f>
        <v>26</v>
      </c>
      <c r="K908" s="19">
        <f>IF(SUM(מרקובחצי[[#This Row],[11]:[13]])=1,מרקובחצי[[#This Row],[עד ועד]],IF(SUM(R907:T908)=1,IF(מרקובחצי[[#This Row],[עד ועד]]&gt;K907,מרקובחצי[[#This Row],[עד ועד]],K907),K907))</f>
        <v>28</v>
      </c>
      <c r="L908" s="19" t="str">
        <f>IF(AND(SUM(מרקובחצי[[#This Row],[31]:[33]])=1,SUM(U907:W907)=0),מרקובחצי[[#This Row],[מקס]]-מרקובחצי[[#This Row],[מינ]],"")</f>
        <v/>
      </c>
      <c r="M90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908" s="19" t="str">
        <f t="shared" si="14"/>
        <v>S11</v>
      </c>
      <c r="O908" s="19" t="str">
        <f>IF(מרקובחצי[[#This Row],[קבעה הפלגה?]]=1,"",IF(AND(מרקובחצי[[#This Row],[עד ועד]]&lt;29,OR(מרקובחצי[[#This Row],[CycleNumber]]=1,AND(U907=1,OR(מרקובחצי[[#This Row],[עד ועד]]&lt;J907,מרקובחצי[[#This Row],[עד ועד]]&gt;K907)),AND(V907=1,מרקובחצי[[#This Row],[עד ועד]]&lt;J907),W907=1)),1,""))</f>
        <v/>
      </c>
      <c r="P908" s="19" t="str">
        <f>IF(מרקובחצי[[#This Row],[קבעה הפלגה?]]=1,"",IF(AND(מרקובחצי[[#This Row],[עד ועד]]&gt;28,מרקובחצי[[#This Row],[עד ועד]]&lt;32,OR(מרקובחצי[[#This Row],[CycleNumber]]=1,AND(U907=1),AND(V907=1,OR(מרקובחצי[[#This Row],[עד ועד]]&lt;J907,מרקובחצי[[#This Row],[עד ועד]]&gt;K907)),W907=1)),1,""))</f>
        <v/>
      </c>
      <c r="Q908" s="19" t="str">
        <f>IF(מרקובחצי[[#This Row],[קבעה הפלגה?]]=1,"",IF(AND(מרקובחצי[[#This Row],[עד ועד]]&gt;31,OR(מרקובחצי[[#This Row],[CycleNumber]]=1,AND(U907=1),AND(V907=1,מרקובחצי[[#This Row],[עד ועד]]&gt;K907),AND(W907=1,OR(מרקובחצי[[#This Row],[עד ועד]]&gt;K907,מרקובחצי[[#This Row],[עד ועד]]&lt;J907)))),1,""))</f>
        <v/>
      </c>
      <c r="R908" s="19">
        <f>IF(מרקובחצי[[#This Row],[CycleNumber]]&gt;1,IF(AND(O907=1,מרקובחצי[[#This Row],[עד ועד]]&lt;29),1,""),"")</f>
        <v>1</v>
      </c>
      <c r="S908" s="19" t="str">
        <f>IF(מרקובחצי[[#This Row],[CycleNumber]]&gt;1,IF(OR(AND(O907=1,מרקובחצי[[#This Row],[עד ועד]]&gt;28),AND(P907=1),AND(Q907=1,מרקובחצי[[#This Row],[עד ועד]]&lt;32)),1,""),"")</f>
        <v/>
      </c>
      <c r="T908" s="19" t="str">
        <f>IF(מרקובחצי[[#This Row],[CycleNumber]]&gt;1,IF(AND(Q907=1,מרקובחצי[[#This Row],[עד ועד]]&gt;31),1,""),"")</f>
        <v/>
      </c>
      <c r="U908" s="19" t="str">
        <f>IF(מרקובחצי[[#This Row],[CycleNumber]]&gt;1,IF(AND(R907=1,מרקובחצי[[#This Row],[עד ועד]]&lt;29),1,IF(AND(U907=1,NOT(OR(מרקובחצי[[#This Row],[עד ועד]]&lt;J907,מרקובחצי[[#This Row],[עד ועד]]&gt;K907))),1,"")),"")</f>
        <v/>
      </c>
      <c r="V908" s="19" t="str">
        <f>IF(מרקובחצי[[#This Row],[CycleNumber]]&gt;1,IF(AND(SUM(R907:T907)=1,מרקובחצי[[#This Row],[עד ועד]]&gt;28,מרקובחצי[[#This Row],[עד ועד]]&lt;32),1,IF(OR(S907=1,AND(R907=1,מרקובחצי[[#This Row],[עד ועד]]&gt;28),AND(T907=1,מרקובחצי[[#This Row],[עד ועד]]&lt;32)),1,IF(AND(V907=1,NOT(OR(מרקובחצי[[#This Row],[עד ועד]]&lt;J907,מרקובחצי[[#This Row],[עד ועד]]&gt;K907))),1,""))),"")</f>
        <v/>
      </c>
      <c r="W908" s="19" t="str">
        <f>IF(מרקובחצי[[#This Row],[CycleNumber]]&gt;1,IF(AND(T907=1,מרקובחצי[[#This Row],[עד ועד]]&gt;31),1,IF(AND(W907=1,NOT(OR(מרקובחצי[[#This Row],[עד ועד]]&lt;J907,מרקובחצי[[#This Row],[עד ועד]]&gt;K907))),1,"")),"")</f>
        <v/>
      </c>
      <c r="X908" s="19" t="str">
        <f>IF(AND(מרקובחצי[[#This Row],[CycleNumber]]&lt;$B909,SUM(מרקובחצי[[#This Row],[11]],R909)=2),1,"")</f>
        <v/>
      </c>
      <c r="Y908" s="19" t="str">
        <f>IF(AND(מרקובחצי[[#This Row],[CycleNumber]]&lt;$B909,SUM(מרקובחצי[[#This Row],[11]],S909)=2),1,"")</f>
        <v/>
      </c>
      <c r="Z908" s="19" t="str">
        <f>IF(AND(מרקובחצי[[#This Row],[CycleNumber]]&lt;$B909,SUM(מרקובחצי[[#This Row],[13]],S909)=2),1,"")</f>
        <v/>
      </c>
      <c r="AA908" s="19" t="str">
        <f>IF(AND(מרקובחצי[[#This Row],[CycleNumber]]&lt;$B909,SUM(מרקובחצי[[#This Row],[13]],T909)=2),1,"")</f>
        <v/>
      </c>
      <c r="AB908" s="19">
        <f>IF(AND(מרקובחצי[[#This Row],[CycleNumber]]&lt;$B909,SUM(מרקובחצי[[#This Row],[21]],U909)=2),1,"")</f>
        <v>1</v>
      </c>
      <c r="AC908" s="19" t="str">
        <f>IF(AND(מרקובחצי[[#This Row],[CycleNumber]]&lt;$B909,SUM(מרקובחצי[[#This Row],[21]],V909)=2),1,"")</f>
        <v/>
      </c>
      <c r="AD908" s="19" t="str">
        <f>IF(AND(מרקובחצי[[#This Row],[CycleNumber]]&lt;$B909,SUM(מרקובחצי[[#This Row],[23]],V909)=2),1,"")</f>
        <v/>
      </c>
      <c r="AE908" s="19" t="str">
        <f>IF(AND(מרקובחצי[[#This Row],[CycleNumber]]&lt;$B909,SUM(מרקובחצי[[#This Row],[23]],W909)=2),1,"")</f>
        <v/>
      </c>
      <c r="AF908" s="19" t="str">
        <f>IF(AND(מרקובחצי[[#This Row],[CycleNumber]]&lt;$B909,SUM(מרקובחצי[[#This Row],[31]],O909)=2),1,"")</f>
        <v/>
      </c>
      <c r="AG908" s="19" t="str">
        <f>IF(AND(מרקובחצי[[#This Row],[CycleNumber]]&lt;$B909,SUM(מרקובחצי[[#This Row],[31]],P909)=2),1,"")</f>
        <v/>
      </c>
      <c r="AH908" s="19" t="str">
        <f>IF(AND(מרקובחצי[[#This Row],[CycleNumber]]&lt;$B909,SUM(מרקובחצי[[#This Row],[31]],Q909)=2),1,"")</f>
        <v/>
      </c>
      <c r="AI908" s="19" t="str">
        <f>IF(AND(מרקובחצי[[#This Row],[CycleNumber]]&lt;$B909,SUM(U908:U909)=2),1,"")</f>
        <v/>
      </c>
      <c r="AJ908" s="19" t="str">
        <f>IF(AND(מרקובחצי[[#This Row],[CycleNumber]]&lt;$B909,SUM(מרקובחצי[[#This Row],[32]],O909)=2),1,"")</f>
        <v/>
      </c>
      <c r="AK908" s="19" t="str">
        <f>IF(AND(מרקובחצי[[#This Row],[CycleNumber]]&lt;$B909,SUM(מרקובחצי[[#This Row],[32]],P909)=2),1,"")</f>
        <v/>
      </c>
      <c r="AL908" s="19" t="str">
        <f>IF(AND(מרקובחצי[[#This Row],[CycleNumber]]&lt;$B909,SUM(מרקובחצי[[#This Row],[32]],Q909)=2),1,"")</f>
        <v/>
      </c>
      <c r="AM908" s="19" t="str">
        <f>IF(AND(מרקובחצי[[#This Row],[CycleNumber]]&lt;$B909,SUM(V908:V909)=2),1,"")</f>
        <v/>
      </c>
      <c r="AN908" s="19" t="str">
        <f>IF(AND(מרקובחצי[[#This Row],[CycleNumber]]&lt;$B909,SUM(מרקובחצי[[#This Row],[33]],O909)=2),1,"")</f>
        <v/>
      </c>
      <c r="AO908" s="19" t="str">
        <f>IF(AND(מרקובחצי[[#This Row],[CycleNumber]]&lt;$B909,SUM(מרקובחצי[[#This Row],[33]],P909)=2),1,"")</f>
        <v/>
      </c>
      <c r="AP908" s="19" t="str">
        <f>IF(AND(מרקובחצי[[#This Row],[CycleNumber]]&lt;$B909,SUM(מרקובחצי[[#This Row],[33]],Q909)=2),1,"")</f>
        <v/>
      </c>
      <c r="AQ908" s="19" t="str">
        <f>IF(AND(מרקובחצי[[#This Row],[CycleNumber]]&lt;$B909,SUM(W908:W909)=2),1,"")</f>
        <v/>
      </c>
      <c r="AR908" s="19" t="str">
        <f>IF(AND(מרקובחצי[[#This Row],[CycleNumber]]&lt;$B909,SUM(מרקובחצי[[#This Row],[12]],S909)=2),1,"")</f>
        <v/>
      </c>
      <c r="AS908" s="19" t="str">
        <f>IF(AND(מרקובחצי[[#This Row],[CycleNumber]]&lt;$B909,SUM(מרקובחצי[[#This Row],[22]],V909)=2),1,"")</f>
        <v/>
      </c>
      <c r="AT908" s="21">
        <f>SUM(מרקובחצי[[#This Row],[11]:[33]])</f>
        <v>1</v>
      </c>
    </row>
    <row r="909" spans="1:46" ht="15.6" x14ac:dyDescent="0.25">
      <c r="A909" s="19" t="s">
        <v>85</v>
      </c>
      <c r="B909" s="19">
        <v>3</v>
      </c>
      <c r="C909">
        <v>27</v>
      </c>
      <c r="D909" s="19">
        <f>מרקובחצי[[#This Row],[LengthofCycle]]+1</f>
        <v>28</v>
      </c>
      <c r="E909" t="str">
        <f>IF(IFERROR(LOOKUP(מרקובחצי[[#This Row],[ClientID]],קביעויות[הפלגה]),FALSE)=מרקובחצי[[#This Row],[ClientID]],1,"")</f>
        <v/>
      </c>
      <c r="F909">
        <f>IF(IFERROR(LOOKUP(מרקובחצי[[#This Row],[ClientID]],סוגחציקבוע[S31]),FALSE)=מרקובחצי[[#This Row],[ClientID]],1,"")</f>
        <v>1</v>
      </c>
      <c r="G909" t="str">
        <f>IF(IFERROR(LOOKUP(מרקובחצי[[#This Row],[ClientID]],סוגחציקבוע[S32]),FALSE)=מרקובחצי[[#This Row],[ClientID]],1,"")</f>
        <v/>
      </c>
      <c r="H909" t="str">
        <f>IF(IFERROR(LOOKUP(מרקובחצי[[#This Row],[ClientID]],סוגחציקבוע[S33]),FALSE)=מרקובחצי[[#This Row],[ClientID]],1,"")</f>
        <v/>
      </c>
      <c r="I909" t="str">
        <f>IF(IFERROR(LOOKUP(מרקובחצי[[#This Row],[ClientID]],סוגחציקבוע[S32&amp;33]),FALSE)=מרקובחצי[[#This Row],[ClientID]],1,"")</f>
        <v/>
      </c>
      <c r="J909" s="19">
        <f>IF(SUM(מרקובחצי[[#This Row],[11]:[13]])=1,מרקובחצי[[#This Row],[עד ועד]],IF(SUM(R908:T909)=1,IF(מרקובחצי[[#This Row],[עד ועד]]&lt;J908,מרקובחצי[[#This Row],[עד ועד]],J908),J908))</f>
        <v>26</v>
      </c>
      <c r="K909" s="19">
        <f>IF(SUM(מרקובחצי[[#This Row],[11]:[13]])=1,מרקובחצי[[#This Row],[עד ועד]],IF(SUM(R908:T909)=1,IF(מרקובחצי[[#This Row],[עד ועד]]&gt;K908,מרקובחצי[[#This Row],[עד ועד]],K908),K908))</f>
        <v>28</v>
      </c>
      <c r="L909" s="19">
        <f>IF(AND(SUM(מרקובחצי[[#This Row],[31]:[33]])=1,SUM(U908:W908)=0),מרקובחצי[[#This Row],[מקס]]-מרקובחצי[[#This Row],[מינ]],"")</f>
        <v>2</v>
      </c>
      <c r="M90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909" s="19" t="str">
        <f t="shared" si="14"/>
        <v>S21</v>
      </c>
      <c r="O909" s="19" t="str">
        <f>IF(מרקובחצי[[#This Row],[קבעה הפלגה?]]=1,"",IF(AND(מרקובחצי[[#This Row],[עד ועד]]&lt;29,OR(מרקובחצי[[#This Row],[CycleNumber]]=1,AND(U908=1,OR(מרקובחצי[[#This Row],[עד ועד]]&lt;J908,מרקובחצי[[#This Row],[עד ועד]]&gt;K908)),AND(V908=1,מרקובחצי[[#This Row],[עד ועד]]&lt;J908),W908=1)),1,""))</f>
        <v/>
      </c>
      <c r="P909" s="19" t="str">
        <f>IF(מרקובחצי[[#This Row],[קבעה הפלגה?]]=1,"",IF(AND(מרקובחצי[[#This Row],[עד ועד]]&gt;28,מרקובחצי[[#This Row],[עד ועד]]&lt;32,OR(מרקובחצי[[#This Row],[CycleNumber]]=1,AND(U908=1),AND(V908=1,OR(מרקובחצי[[#This Row],[עד ועד]]&lt;J908,מרקובחצי[[#This Row],[עד ועד]]&gt;K908)),W908=1)),1,""))</f>
        <v/>
      </c>
      <c r="Q909" s="19" t="str">
        <f>IF(מרקובחצי[[#This Row],[קבעה הפלגה?]]=1,"",IF(AND(מרקובחצי[[#This Row],[עד ועד]]&gt;31,OR(מרקובחצי[[#This Row],[CycleNumber]]=1,AND(U908=1),AND(V908=1,מרקובחצי[[#This Row],[עד ועד]]&gt;K908),AND(W908=1,OR(מרקובחצי[[#This Row],[עד ועד]]&gt;K908,מרקובחצי[[#This Row],[עד ועד]]&lt;J908)))),1,""))</f>
        <v/>
      </c>
      <c r="R909" s="19" t="str">
        <f>IF(מרקובחצי[[#This Row],[CycleNumber]]&gt;1,IF(AND(O908=1,מרקובחצי[[#This Row],[עד ועד]]&lt;29),1,""),"")</f>
        <v/>
      </c>
      <c r="S909" s="19" t="str">
        <f>IF(מרקובחצי[[#This Row],[CycleNumber]]&gt;1,IF(OR(AND(O908=1,מרקובחצי[[#This Row],[עד ועד]]&gt;28),AND(P908=1),AND(Q908=1,מרקובחצי[[#This Row],[עד ועד]]&lt;32)),1,""),"")</f>
        <v/>
      </c>
      <c r="T909" s="19" t="str">
        <f>IF(מרקובחצי[[#This Row],[CycleNumber]]&gt;1,IF(AND(Q908=1,מרקובחצי[[#This Row],[עד ועד]]&gt;31),1,""),"")</f>
        <v/>
      </c>
      <c r="U909" s="19">
        <f>IF(מרקובחצי[[#This Row],[CycleNumber]]&gt;1,IF(AND(R908=1,מרקובחצי[[#This Row],[עד ועד]]&lt;29),1,IF(AND(U908=1,NOT(OR(מרקובחצי[[#This Row],[עד ועד]]&lt;J908,מרקובחצי[[#This Row],[עד ועד]]&gt;K908))),1,"")),"")</f>
        <v>1</v>
      </c>
      <c r="V909" s="19" t="str">
        <f>IF(מרקובחצי[[#This Row],[CycleNumber]]&gt;1,IF(AND(SUM(R908:T908)=1,מרקובחצי[[#This Row],[עד ועד]]&gt;28,מרקובחצי[[#This Row],[עד ועד]]&lt;32),1,IF(OR(S908=1,AND(R908=1,מרקובחצי[[#This Row],[עד ועד]]&gt;28),AND(T908=1,מרקובחצי[[#This Row],[עד ועד]]&lt;32)),1,IF(AND(V908=1,NOT(OR(מרקובחצי[[#This Row],[עד ועד]]&lt;J908,מרקובחצי[[#This Row],[עד ועד]]&gt;K908))),1,""))),"")</f>
        <v/>
      </c>
      <c r="W909" s="19" t="str">
        <f>IF(מרקובחצי[[#This Row],[CycleNumber]]&gt;1,IF(AND(T908=1,מרקובחצי[[#This Row],[עד ועד]]&gt;31),1,IF(AND(W908=1,NOT(OR(מרקובחצי[[#This Row],[עד ועד]]&lt;J908,מרקובחצי[[#This Row],[עד ועד]]&gt;K908))),1,"")),"")</f>
        <v/>
      </c>
      <c r="X909" s="19" t="str">
        <f>IF(AND(מרקובחצי[[#This Row],[CycleNumber]]&lt;$B910,SUM(מרקובחצי[[#This Row],[11]],R910)=2),1,"")</f>
        <v/>
      </c>
      <c r="Y909" s="19" t="str">
        <f>IF(AND(מרקובחצי[[#This Row],[CycleNumber]]&lt;$B910,SUM(מרקובחצי[[#This Row],[11]],S910)=2),1,"")</f>
        <v/>
      </c>
      <c r="Z909" s="19" t="str">
        <f>IF(AND(מרקובחצי[[#This Row],[CycleNumber]]&lt;$B910,SUM(מרקובחצי[[#This Row],[13]],S910)=2),1,"")</f>
        <v/>
      </c>
      <c r="AA909" s="19" t="str">
        <f>IF(AND(מרקובחצי[[#This Row],[CycleNumber]]&lt;$B910,SUM(מרקובחצי[[#This Row],[13]],T910)=2),1,"")</f>
        <v/>
      </c>
      <c r="AB909" s="19" t="str">
        <f>IF(AND(מרקובחצי[[#This Row],[CycleNumber]]&lt;$B910,SUM(מרקובחצי[[#This Row],[21]],U910)=2),1,"")</f>
        <v/>
      </c>
      <c r="AC909" s="19" t="str">
        <f>IF(AND(מרקובחצי[[#This Row],[CycleNumber]]&lt;$B910,SUM(מרקובחצי[[#This Row],[21]],V910)=2),1,"")</f>
        <v/>
      </c>
      <c r="AD909" s="19" t="str">
        <f>IF(AND(מרקובחצי[[#This Row],[CycleNumber]]&lt;$B910,SUM(מרקובחצי[[#This Row],[23]],V910)=2),1,"")</f>
        <v/>
      </c>
      <c r="AE909" s="19" t="str">
        <f>IF(AND(מרקובחצי[[#This Row],[CycleNumber]]&lt;$B910,SUM(מרקובחצי[[#This Row],[23]],W910)=2),1,"")</f>
        <v/>
      </c>
      <c r="AF909" s="19" t="str">
        <f>IF(AND(מרקובחצי[[#This Row],[CycleNumber]]&lt;$B910,SUM(מרקובחצי[[#This Row],[31]],O910)=2),1,"")</f>
        <v/>
      </c>
      <c r="AG909" s="19" t="str">
        <f>IF(AND(מרקובחצי[[#This Row],[CycleNumber]]&lt;$B910,SUM(מרקובחצי[[#This Row],[31]],P910)=2),1,"")</f>
        <v/>
      </c>
      <c r="AH909" s="19" t="str">
        <f>IF(AND(מרקובחצי[[#This Row],[CycleNumber]]&lt;$B910,SUM(מרקובחצי[[#This Row],[31]],Q910)=2),1,"")</f>
        <v/>
      </c>
      <c r="AI909" s="19">
        <f>IF(AND(מרקובחצי[[#This Row],[CycleNumber]]&lt;$B910,SUM(U909:U910)=2),1,"")</f>
        <v>1</v>
      </c>
      <c r="AJ909" s="19" t="str">
        <f>IF(AND(מרקובחצי[[#This Row],[CycleNumber]]&lt;$B910,SUM(מרקובחצי[[#This Row],[32]],O910)=2),1,"")</f>
        <v/>
      </c>
      <c r="AK909" s="19" t="str">
        <f>IF(AND(מרקובחצי[[#This Row],[CycleNumber]]&lt;$B910,SUM(מרקובחצי[[#This Row],[32]],P910)=2),1,"")</f>
        <v/>
      </c>
      <c r="AL909" s="19" t="str">
        <f>IF(AND(מרקובחצי[[#This Row],[CycleNumber]]&lt;$B910,SUM(מרקובחצי[[#This Row],[32]],Q910)=2),1,"")</f>
        <v/>
      </c>
      <c r="AM909" s="19" t="str">
        <f>IF(AND(מרקובחצי[[#This Row],[CycleNumber]]&lt;$B910,SUM(V909:V910)=2),1,"")</f>
        <v/>
      </c>
      <c r="AN909" s="19" t="str">
        <f>IF(AND(מרקובחצי[[#This Row],[CycleNumber]]&lt;$B910,SUM(מרקובחצי[[#This Row],[33]],O910)=2),1,"")</f>
        <v/>
      </c>
      <c r="AO909" s="19" t="str">
        <f>IF(AND(מרקובחצי[[#This Row],[CycleNumber]]&lt;$B910,SUM(מרקובחצי[[#This Row],[33]],P910)=2),1,"")</f>
        <v/>
      </c>
      <c r="AP909" s="19" t="str">
        <f>IF(AND(מרקובחצי[[#This Row],[CycleNumber]]&lt;$B910,SUM(מרקובחצי[[#This Row],[33]],Q910)=2),1,"")</f>
        <v/>
      </c>
      <c r="AQ909" s="19" t="str">
        <f>IF(AND(מרקובחצי[[#This Row],[CycleNumber]]&lt;$B910,SUM(W909:W910)=2),1,"")</f>
        <v/>
      </c>
      <c r="AR909" s="19" t="str">
        <f>IF(AND(מרקובחצי[[#This Row],[CycleNumber]]&lt;$B910,SUM(מרקובחצי[[#This Row],[12]],S910)=2),1,"")</f>
        <v/>
      </c>
      <c r="AS909" s="19" t="str">
        <f>IF(AND(מרקובחצי[[#This Row],[CycleNumber]]&lt;$B910,SUM(מרקובחצי[[#This Row],[22]],V910)=2),1,"")</f>
        <v/>
      </c>
      <c r="AT909" s="21">
        <f>SUM(מרקובחצי[[#This Row],[11]:[33]])</f>
        <v>1</v>
      </c>
    </row>
    <row r="910" spans="1:46" ht="15.6" x14ac:dyDescent="0.25">
      <c r="A910" s="19" t="s">
        <v>85</v>
      </c>
      <c r="B910" s="19">
        <v>4</v>
      </c>
      <c r="C910">
        <v>25</v>
      </c>
      <c r="D910" s="19">
        <f>מרקובחצי[[#This Row],[LengthofCycle]]+1</f>
        <v>26</v>
      </c>
      <c r="E910" t="str">
        <f>IF(IFERROR(LOOKUP(מרקובחצי[[#This Row],[ClientID]],קביעויות[הפלגה]),FALSE)=מרקובחצי[[#This Row],[ClientID]],1,"")</f>
        <v/>
      </c>
      <c r="F910">
        <f>IF(IFERROR(LOOKUP(מרקובחצי[[#This Row],[ClientID]],סוגחציקבוע[S31]),FALSE)=מרקובחצי[[#This Row],[ClientID]],1,"")</f>
        <v>1</v>
      </c>
      <c r="G910" t="str">
        <f>IF(IFERROR(LOOKUP(מרקובחצי[[#This Row],[ClientID]],סוגחציקבוע[S32]),FALSE)=מרקובחצי[[#This Row],[ClientID]],1,"")</f>
        <v/>
      </c>
      <c r="H910" t="str">
        <f>IF(IFERROR(LOOKUP(מרקובחצי[[#This Row],[ClientID]],סוגחציקבוע[S33]),FALSE)=מרקובחצי[[#This Row],[ClientID]],1,"")</f>
        <v/>
      </c>
      <c r="I910" t="str">
        <f>IF(IFERROR(LOOKUP(מרקובחצי[[#This Row],[ClientID]],סוגחציקבוע[S32&amp;33]),FALSE)=מרקובחצי[[#This Row],[ClientID]],1,"")</f>
        <v/>
      </c>
      <c r="J910" s="19">
        <f>IF(SUM(מרקובחצי[[#This Row],[11]:[13]])=1,מרקובחצי[[#This Row],[עד ועד]],IF(SUM(R909:T910)=1,IF(מרקובחצי[[#This Row],[עד ועד]]&lt;J909,מרקובחצי[[#This Row],[עד ועד]],J909),J909))</f>
        <v>26</v>
      </c>
      <c r="K910" s="19">
        <f>IF(SUM(מרקובחצי[[#This Row],[11]:[13]])=1,מרקובחצי[[#This Row],[עד ועד]],IF(SUM(R909:T910)=1,IF(מרקובחצי[[#This Row],[עד ועד]]&gt;K909,מרקובחצי[[#This Row],[עד ועד]],K909),K909))</f>
        <v>28</v>
      </c>
      <c r="L910" s="19" t="str">
        <f>IF(AND(SUM(מרקובחצי[[#This Row],[31]:[33]])=1,SUM(U909:W909)=0),מרקובחצי[[#This Row],[מקס]]-מרקובחצי[[#This Row],[מינ]],"")</f>
        <v/>
      </c>
      <c r="M91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910" s="19" t="str">
        <f t="shared" si="14"/>
        <v>S31</v>
      </c>
      <c r="O910" s="19" t="str">
        <f>IF(מרקובחצי[[#This Row],[קבעה הפלגה?]]=1,"",IF(AND(מרקובחצי[[#This Row],[עד ועד]]&lt;29,OR(מרקובחצי[[#This Row],[CycleNumber]]=1,AND(U909=1,OR(מרקובחצי[[#This Row],[עד ועד]]&lt;J909,מרקובחצי[[#This Row],[עד ועד]]&gt;K909)),AND(V909=1,מרקובחצי[[#This Row],[עד ועד]]&lt;J909),W909=1)),1,""))</f>
        <v/>
      </c>
      <c r="P910" s="19" t="str">
        <f>IF(מרקובחצי[[#This Row],[קבעה הפלגה?]]=1,"",IF(AND(מרקובחצי[[#This Row],[עד ועד]]&gt;28,מרקובחצי[[#This Row],[עד ועד]]&lt;32,OR(מרקובחצי[[#This Row],[CycleNumber]]=1,AND(U909=1),AND(V909=1,OR(מרקובחצי[[#This Row],[עד ועד]]&lt;J909,מרקובחצי[[#This Row],[עד ועד]]&gt;K909)),W909=1)),1,""))</f>
        <v/>
      </c>
      <c r="Q910" s="19" t="str">
        <f>IF(מרקובחצי[[#This Row],[קבעה הפלגה?]]=1,"",IF(AND(מרקובחצי[[#This Row],[עד ועד]]&gt;31,OR(מרקובחצי[[#This Row],[CycleNumber]]=1,AND(U909=1),AND(V909=1,מרקובחצי[[#This Row],[עד ועד]]&gt;K909),AND(W909=1,OR(מרקובחצי[[#This Row],[עד ועד]]&gt;K909,מרקובחצי[[#This Row],[עד ועד]]&lt;J909)))),1,""))</f>
        <v/>
      </c>
      <c r="R910" s="19" t="str">
        <f>IF(מרקובחצי[[#This Row],[CycleNumber]]&gt;1,IF(AND(O909=1,מרקובחצי[[#This Row],[עד ועד]]&lt;29),1,""),"")</f>
        <v/>
      </c>
      <c r="S910" s="19" t="str">
        <f>IF(מרקובחצי[[#This Row],[CycleNumber]]&gt;1,IF(OR(AND(O909=1,מרקובחצי[[#This Row],[עד ועד]]&gt;28),AND(P909=1),AND(Q909=1,מרקובחצי[[#This Row],[עד ועד]]&lt;32)),1,""),"")</f>
        <v/>
      </c>
      <c r="T910" s="19" t="str">
        <f>IF(מרקובחצי[[#This Row],[CycleNumber]]&gt;1,IF(AND(Q909=1,מרקובחצי[[#This Row],[עד ועד]]&gt;31),1,""),"")</f>
        <v/>
      </c>
      <c r="U910" s="19">
        <f>IF(מרקובחצי[[#This Row],[CycleNumber]]&gt;1,IF(AND(R909=1,מרקובחצי[[#This Row],[עד ועד]]&lt;29),1,IF(AND(U909=1,NOT(OR(מרקובחצי[[#This Row],[עד ועד]]&lt;J909,מרקובחצי[[#This Row],[עד ועד]]&gt;K909))),1,"")),"")</f>
        <v>1</v>
      </c>
      <c r="V910" s="19" t="str">
        <f>IF(מרקובחצי[[#This Row],[CycleNumber]]&gt;1,IF(AND(SUM(R909:T909)=1,מרקובחצי[[#This Row],[עד ועד]]&gt;28,מרקובחצי[[#This Row],[עד ועד]]&lt;32),1,IF(OR(S909=1,AND(R909=1,מרקובחצי[[#This Row],[עד ועד]]&gt;28),AND(T909=1,מרקובחצי[[#This Row],[עד ועד]]&lt;32)),1,IF(AND(V909=1,NOT(OR(מרקובחצי[[#This Row],[עד ועד]]&lt;J909,מרקובחצי[[#This Row],[עד ועד]]&gt;K909))),1,""))),"")</f>
        <v/>
      </c>
      <c r="W910" s="19" t="str">
        <f>IF(מרקובחצי[[#This Row],[CycleNumber]]&gt;1,IF(AND(T909=1,מרקובחצי[[#This Row],[עד ועד]]&gt;31),1,IF(AND(W909=1,NOT(OR(מרקובחצי[[#This Row],[עד ועד]]&lt;J909,מרקובחצי[[#This Row],[עד ועד]]&gt;K909))),1,"")),"")</f>
        <v/>
      </c>
      <c r="X910" s="19" t="str">
        <f>IF(AND(מרקובחצי[[#This Row],[CycleNumber]]&lt;$B911,SUM(מרקובחצי[[#This Row],[11]],R911)=2),1,"")</f>
        <v/>
      </c>
      <c r="Y910" s="19" t="str">
        <f>IF(AND(מרקובחצי[[#This Row],[CycleNumber]]&lt;$B911,SUM(מרקובחצי[[#This Row],[11]],S911)=2),1,"")</f>
        <v/>
      </c>
      <c r="Z910" s="19" t="str">
        <f>IF(AND(מרקובחצי[[#This Row],[CycleNumber]]&lt;$B911,SUM(מרקובחצי[[#This Row],[13]],S911)=2),1,"")</f>
        <v/>
      </c>
      <c r="AA910" s="19" t="str">
        <f>IF(AND(מרקובחצי[[#This Row],[CycleNumber]]&lt;$B911,SUM(מרקובחצי[[#This Row],[13]],T911)=2),1,"")</f>
        <v/>
      </c>
      <c r="AB910" s="19" t="str">
        <f>IF(AND(מרקובחצי[[#This Row],[CycleNumber]]&lt;$B911,SUM(מרקובחצי[[#This Row],[21]],U911)=2),1,"")</f>
        <v/>
      </c>
      <c r="AC910" s="19" t="str">
        <f>IF(AND(מרקובחצי[[#This Row],[CycleNumber]]&lt;$B911,SUM(מרקובחצי[[#This Row],[21]],V911)=2),1,"")</f>
        <v/>
      </c>
      <c r="AD910" s="19" t="str">
        <f>IF(AND(מרקובחצי[[#This Row],[CycleNumber]]&lt;$B911,SUM(מרקובחצי[[#This Row],[23]],V911)=2),1,"")</f>
        <v/>
      </c>
      <c r="AE910" s="19" t="str">
        <f>IF(AND(מרקובחצי[[#This Row],[CycleNumber]]&lt;$B911,SUM(מרקובחצי[[#This Row],[23]],W911)=2),1,"")</f>
        <v/>
      </c>
      <c r="AF910" s="19" t="str">
        <f>IF(AND(מרקובחצי[[#This Row],[CycleNumber]]&lt;$B911,SUM(מרקובחצי[[#This Row],[31]],O911)=2),1,"")</f>
        <v/>
      </c>
      <c r="AG910" s="19" t="str">
        <f>IF(AND(מרקובחצי[[#This Row],[CycleNumber]]&lt;$B911,SUM(מרקובחצי[[#This Row],[31]],P911)=2),1,"")</f>
        <v/>
      </c>
      <c r="AH910" s="19" t="str">
        <f>IF(AND(מרקובחצי[[#This Row],[CycleNumber]]&lt;$B911,SUM(מרקובחצי[[#This Row],[31]],Q911)=2),1,"")</f>
        <v/>
      </c>
      <c r="AI910" s="19">
        <f>IF(AND(מרקובחצי[[#This Row],[CycleNumber]]&lt;$B911,SUM(U910:U911)=2),1,"")</f>
        <v>1</v>
      </c>
      <c r="AJ910" s="19" t="str">
        <f>IF(AND(מרקובחצי[[#This Row],[CycleNumber]]&lt;$B911,SUM(מרקובחצי[[#This Row],[32]],O911)=2),1,"")</f>
        <v/>
      </c>
      <c r="AK910" s="19" t="str">
        <f>IF(AND(מרקובחצי[[#This Row],[CycleNumber]]&lt;$B911,SUM(מרקובחצי[[#This Row],[32]],P911)=2),1,"")</f>
        <v/>
      </c>
      <c r="AL910" s="19" t="str">
        <f>IF(AND(מרקובחצי[[#This Row],[CycleNumber]]&lt;$B911,SUM(מרקובחצי[[#This Row],[32]],Q911)=2),1,"")</f>
        <v/>
      </c>
      <c r="AM910" s="19" t="str">
        <f>IF(AND(מרקובחצי[[#This Row],[CycleNumber]]&lt;$B911,SUM(V910:V911)=2),1,"")</f>
        <v/>
      </c>
      <c r="AN910" s="19" t="str">
        <f>IF(AND(מרקובחצי[[#This Row],[CycleNumber]]&lt;$B911,SUM(מרקובחצי[[#This Row],[33]],O911)=2),1,"")</f>
        <v/>
      </c>
      <c r="AO910" s="19" t="str">
        <f>IF(AND(מרקובחצי[[#This Row],[CycleNumber]]&lt;$B911,SUM(מרקובחצי[[#This Row],[33]],P911)=2),1,"")</f>
        <v/>
      </c>
      <c r="AP910" s="19" t="str">
        <f>IF(AND(מרקובחצי[[#This Row],[CycleNumber]]&lt;$B911,SUM(מרקובחצי[[#This Row],[33]],Q911)=2),1,"")</f>
        <v/>
      </c>
      <c r="AQ910" s="19" t="str">
        <f>IF(AND(מרקובחצי[[#This Row],[CycleNumber]]&lt;$B911,SUM(W910:W911)=2),1,"")</f>
        <v/>
      </c>
      <c r="AR910" s="19" t="str">
        <f>IF(AND(מרקובחצי[[#This Row],[CycleNumber]]&lt;$B911,SUM(מרקובחצי[[#This Row],[12]],S911)=2),1,"")</f>
        <v/>
      </c>
      <c r="AS910" s="19" t="str">
        <f>IF(AND(מרקובחצי[[#This Row],[CycleNumber]]&lt;$B911,SUM(מרקובחצי[[#This Row],[22]],V911)=2),1,"")</f>
        <v/>
      </c>
      <c r="AT910" s="21">
        <f>SUM(מרקובחצי[[#This Row],[11]:[33]])</f>
        <v>1</v>
      </c>
    </row>
    <row r="911" spans="1:46" ht="15.6" x14ac:dyDescent="0.25">
      <c r="A911" s="19" t="s">
        <v>85</v>
      </c>
      <c r="B911" s="19">
        <v>5</v>
      </c>
      <c r="C911">
        <v>26</v>
      </c>
      <c r="D911" s="19">
        <f>מרקובחצי[[#This Row],[LengthofCycle]]+1</f>
        <v>27</v>
      </c>
      <c r="E911" t="str">
        <f>IF(IFERROR(LOOKUP(מרקובחצי[[#This Row],[ClientID]],קביעויות[הפלגה]),FALSE)=מרקובחצי[[#This Row],[ClientID]],1,"")</f>
        <v/>
      </c>
      <c r="F911">
        <f>IF(IFERROR(LOOKUP(מרקובחצי[[#This Row],[ClientID]],סוגחציקבוע[S31]),FALSE)=מרקובחצי[[#This Row],[ClientID]],1,"")</f>
        <v>1</v>
      </c>
      <c r="G911" t="str">
        <f>IF(IFERROR(LOOKUP(מרקובחצי[[#This Row],[ClientID]],סוגחציקבוע[S32]),FALSE)=מרקובחצי[[#This Row],[ClientID]],1,"")</f>
        <v/>
      </c>
      <c r="H911" t="str">
        <f>IF(IFERROR(LOOKUP(מרקובחצי[[#This Row],[ClientID]],סוגחציקבוע[S33]),FALSE)=מרקובחצי[[#This Row],[ClientID]],1,"")</f>
        <v/>
      </c>
      <c r="I911" t="str">
        <f>IF(IFERROR(LOOKUP(מרקובחצי[[#This Row],[ClientID]],סוגחציקבוע[S32&amp;33]),FALSE)=מרקובחצי[[#This Row],[ClientID]],1,"")</f>
        <v/>
      </c>
      <c r="J911" s="19">
        <f>IF(SUM(מרקובחצי[[#This Row],[11]:[13]])=1,מרקובחצי[[#This Row],[עד ועד]],IF(SUM(R910:T911)=1,IF(מרקובחצי[[#This Row],[עד ועד]]&lt;J910,מרקובחצי[[#This Row],[עד ועד]],J910),J910))</f>
        <v>26</v>
      </c>
      <c r="K911" s="19">
        <f>IF(SUM(מרקובחצי[[#This Row],[11]:[13]])=1,מרקובחצי[[#This Row],[עד ועד]],IF(SUM(R910:T911)=1,IF(מרקובחצי[[#This Row],[עד ועד]]&gt;K910,מרקובחצי[[#This Row],[עד ועד]],K910),K910))</f>
        <v>28</v>
      </c>
      <c r="L911" s="19" t="str">
        <f>IF(AND(SUM(מרקובחצי[[#This Row],[31]:[33]])=1,SUM(U910:W910)=0),מרקובחצי[[#This Row],[מקס]]-מרקובחצי[[#This Row],[מינ]],"")</f>
        <v/>
      </c>
      <c r="M91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911" s="19" t="str">
        <f t="shared" si="14"/>
        <v>S31</v>
      </c>
      <c r="O911" s="19" t="str">
        <f>IF(מרקובחצי[[#This Row],[קבעה הפלגה?]]=1,"",IF(AND(מרקובחצי[[#This Row],[עד ועד]]&lt;29,OR(מרקובחצי[[#This Row],[CycleNumber]]=1,AND(U910=1,OR(מרקובחצי[[#This Row],[עד ועד]]&lt;J910,מרקובחצי[[#This Row],[עד ועד]]&gt;K910)),AND(V910=1,מרקובחצי[[#This Row],[עד ועד]]&lt;J910),W910=1)),1,""))</f>
        <v/>
      </c>
      <c r="P911" s="19" t="str">
        <f>IF(מרקובחצי[[#This Row],[קבעה הפלגה?]]=1,"",IF(AND(מרקובחצי[[#This Row],[עד ועד]]&gt;28,מרקובחצי[[#This Row],[עד ועד]]&lt;32,OR(מרקובחצי[[#This Row],[CycleNumber]]=1,AND(U910=1),AND(V910=1,OR(מרקובחצי[[#This Row],[עד ועד]]&lt;J910,מרקובחצי[[#This Row],[עד ועד]]&gt;K910)),W910=1)),1,""))</f>
        <v/>
      </c>
      <c r="Q911" s="19" t="str">
        <f>IF(מרקובחצי[[#This Row],[קבעה הפלגה?]]=1,"",IF(AND(מרקובחצי[[#This Row],[עד ועד]]&gt;31,OR(מרקובחצי[[#This Row],[CycleNumber]]=1,AND(U910=1),AND(V910=1,מרקובחצי[[#This Row],[עד ועד]]&gt;K910),AND(W910=1,OR(מרקובחצי[[#This Row],[עד ועד]]&gt;K910,מרקובחצי[[#This Row],[עד ועד]]&lt;J910)))),1,""))</f>
        <v/>
      </c>
      <c r="R911" s="19" t="str">
        <f>IF(מרקובחצי[[#This Row],[CycleNumber]]&gt;1,IF(AND(O910=1,מרקובחצי[[#This Row],[עד ועד]]&lt;29),1,""),"")</f>
        <v/>
      </c>
      <c r="S911" s="19" t="str">
        <f>IF(מרקובחצי[[#This Row],[CycleNumber]]&gt;1,IF(OR(AND(O910=1,מרקובחצי[[#This Row],[עד ועד]]&gt;28),AND(P910=1),AND(Q910=1,מרקובחצי[[#This Row],[עד ועד]]&lt;32)),1,""),"")</f>
        <v/>
      </c>
      <c r="T911" s="19" t="str">
        <f>IF(מרקובחצי[[#This Row],[CycleNumber]]&gt;1,IF(AND(Q910=1,מרקובחצי[[#This Row],[עד ועד]]&gt;31),1,""),"")</f>
        <v/>
      </c>
      <c r="U911" s="19">
        <f>IF(מרקובחצי[[#This Row],[CycleNumber]]&gt;1,IF(AND(R910=1,מרקובחצי[[#This Row],[עד ועד]]&lt;29),1,IF(AND(U910=1,NOT(OR(מרקובחצי[[#This Row],[עד ועד]]&lt;J910,מרקובחצי[[#This Row],[עד ועד]]&gt;K910))),1,"")),"")</f>
        <v>1</v>
      </c>
      <c r="V911" s="19" t="str">
        <f>IF(מרקובחצי[[#This Row],[CycleNumber]]&gt;1,IF(AND(SUM(R910:T910)=1,מרקובחצי[[#This Row],[עד ועד]]&gt;28,מרקובחצי[[#This Row],[עד ועד]]&lt;32),1,IF(OR(S910=1,AND(R910=1,מרקובחצי[[#This Row],[עד ועד]]&gt;28),AND(T910=1,מרקובחצי[[#This Row],[עד ועד]]&lt;32)),1,IF(AND(V910=1,NOT(OR(מרקובחצי[[#This Row],[עד ועד]]&lt;J910,מרקובחצי[[#This Row],[עד ועד]]&gt;K910))),1,""))),"")</f>
        <v/>
      </c>
      <c r="W911" s="19" t="str">
        <f>IF(מרקובחצי[[#This Row],[CycleNumber]]&gt;1,IF(AND(T910=1,מרקובחצי[[#This Row],[עד ועד]]&gt;31),1,IF(AND(W910=1,NOT(OR(מרקובחצי[[#This Row],[עד ועד]]&lt;J910,מרקובחצי[[#This Row],[עד ועד]]&gt;K910))),1,"")),"")</f>
        <v/>
      </c>
      <c r="X911" s="19" t="str">
        <f>IF(AND(מרקובחצי[[#This Row],[CycleNumber]]&lt;$B912,SUM(מרקובחצי[[#This Row],[11]],R912)=2),1,"")</f>
        <v/>
      </c>
      <c r="Y911" s="19" t="str">
        <f>IF(AND(מרקובחצי[[#This Row],[CycleNumber]]&lt;$B912,SUM(מרקובחצי[[#This Row],[11]],S912)=2),1,"")</f>
        <v/>
      </c>
      <c r="Z911" s="19" t="str">
        <f>IF(AND(מרקובחצי[[#This Row],[CycleNumber]]&lt;$B912,SUM(מרקובחצי[[#This Row],[13]],S912)=2),1,"")</f>
        <v/>
      </c>
      <c r="AA911" s="19" t="str">
        <f>IF(AND(מרקובחצי[[#This Row],[CycleNumber]]&lt;$B912,SUM(מרקובחצי[[#This Row],[13]],T912)=2),1,"")</f>
        <v/>
      </c>
      <c r="AB911" s="19" t="str">
        <f>IF(AND(מרקובחצי[[#This Row],[CycleNumber]]&lt;$B912,SUM(מרקובחצי[[#This Row],[21]],U912)=2),1,"")</f>
        <v/>
      </c>
      <c r="AC911" s="19" t="str">
        <f>IF(AND(מרקובחצי[[#This Row],[CycleNumber]]&lt;$B912,SUM(מרקובחצי[[#This Row],[21]],V912)=2),1,"")</f>
        <v/>
      </c>
      <c r="AD911" s="19" t="str">
        <f>IF(AND(מרקובחצי[[#This Row],[CycleNumber]]&lt;$B912,SUM(מרקובחצי[[#This Row],[23]],V912)=2),1,"")</f>
        <v/>
      </c>
      <c r="AE911" s="19" t="str">
        <f>IF(AND(מרקובחצי[[#This Row],[CycleNumber]]&lt;$B912,SUM(מרקובחצי[[#This Row],[23]],W912)=2),1,"")</f>
        <v/>
      </c>
      <c r="AF911" s="19" t="str">
        <f>IF(AND(מרקובחצי[[#This Row],[CycleNumber]]&lt;$B912,SUM(מרקובחצי[[#This Row],[31]],O912)=2),1,"")</f>
        <v/>
      </c>
      <c r="AG911" s="19" t="str">
        <f>IF(AND(מרקובחצי[[#This Row],[CycleNumber]]&lt;$B912,SUM(מרקובחצי[[#This Row],[31]],P912)=2),1,"")</f>
        <v/>
      </c>
      <c r="AH911" s="19" t="str">
        <f>IF(AND(מרקובחצי[[#This Row],[CycleNumber]]&lt;$B912,SUM(מרקובחצי[[#This Row],[31]],Q912)=2),1,"")</f>
        <v/>
      </c>
      <c r="AI911" s="19">
        <f>IF(AND(מרקובחצי[[#This Row],[CycleNumber]]&lt;$B912,SUM(U911:U912)=2),1,"")</f>
        <v>1</v>
      </c>
      <c r="AJ911" s="19" t="str">
        <f>IF(AND(מרקובחצי[[#This Row],[CycleNumber]]&lt;$B912,SUM(מרקובחצי[[#This Row],[32]],O912)=2),1,"")</f>
        <v/>
      </c>
      <c r="AK911" s="19" t="str">
        <f>IF(AND(מרקובחצי[[#This Row],[CycleNumber]]&lt;$B912,SUM(מרקובחצי[[#This Row],[32]],P912)=2),1,"")</f>
        <v/>
      </c>
      <c r="AL911" s="19" t="str">
        <f>IF(AND(מרקובחצי[[#This Row],[CycleNumber]]&lt;$B912,SUM(מרקובחצי[[#This Row],[32]],Q912)=2),1,"")</f>
        <v/>
      </c>
      <c r="AM911" s="19" t="str">
        <f>IF(AND(מרקובחצי[[#This Row],[CycleNumber]]&lt;$B912,SUM(V911:V912)=2),1,"")</f>
        <v/>
      </c>
      <c r="AN911" s="19" t="str">
        <f>IF(AND(מרקובחצי[[#This Row],[CycleNumber]]&lt;$B912,SUM(מרקובחצי[[#This Row],[33]],O912)=2),1,"")</f>
        <v/>
      </c>
      <c r="AO911" s="19" t="str">
        <f>IF(AND(מרקובחצי[[#This Row],[CycleNumber]]&lt;$B912,SUM(מרקובחצי[[#This Row],[33]],P912)=2),1,"")</f>
        <v/>
      </c>
      <c r="AP911" s="19" t="str">
        <f>IF(AND(מרקובחצי[[#This Row],[CycleNumber]]&lt;$B912,SUM(מרקובחצי[[#This Row],[33]],Q912)=2),1,"")</f>
        <v/>
      </c>
      <c r="AQ911" s="19" t="str">
        <f>IF(AND(מרקובחצי[[#This Row],[CycleNumber]]&lt;$B912,SUM(W911:W912)=2),1,"")</f>
        <v/>
      </c>
      <c r="AR911" s="19" t="str">
        <f>IF(AND(מרקובחצי[[#This Row],[CycleNumber]]&lt;$B912,SUM(מרקובחצי[[#This Row],[12]],S912)=2),1,"")</f>
        <v/>
      </c>
      <c r="AS911" s="19" t="str">
        <f>IF(AND(מרקובחצי[[#This Row],[CycleNumber]]&lt;$B912,SUM(מרקובחצי[[#This Row],[22]],V912)=2),1,"")</f>
        <v/>
      </c>
      <c r="AT911" s="21">
        <f>SUM(מרקובחצי[[#This Row],[11]:[33]])</f>
        <v>1</v>
      </c>
    </row>
    <row r="912" spans="1:46" ht="15.6" x14ac:dyDescent="0.25">
      <c r="A912" s="19" t="s">
        <v>85</v>
      </c>
      <c r="B912" s="19">
        <v>6</v>
      </c>
      <c r="C912">
        <v>25</v>
      </c>
      <c r="D912" s="19">
        <f>מרקובחצי[[#This Row],[LengthofCycle]]+1</f>
        <v>26</v>
      </c>
      <c r="E912" t="str">
        <f>IF(IFERROR(LOOKUP(מרקובחצי[[#This Row],[ClientID]],קביעויות[הפלגה]),FALSE)=מרקובחצי[[#This Row],[ClientID]],1,"")</f>
        <v/>
      </c>
      <c r="F912">
        <f>IF(IFERROR(LOOKUP(מרקובחצי[[#This Row],[ClientID]],סוגחציקבוע[S31]),FALSE)=מרקובחצי[[#This Row],[ClientID]],1,"")</f>
        <v>1</v>
      </c>
      <c r="G912" t="str">
        <f>IF(IFERROR(LOOKUP(מרקובחצי[[#This Row],[ClientID]],סוגחציקבוע[S32]),FALSE)=מרקובחצי[[#This Row],[ClientID]],1,"")</f>
        <v/>
      </c>
      <c r="H912" t="str">
        <f>IF(IFERROR(LOOKUP(מרקובחצי[[#This Row],[ClientID]],סוגחציקבוע[S33]),FALSE)=מרקובחצי[[#This Row],[ClientID]],1,"")</f>
        <v/>
      </c>
      <c r="I912" t="str">
        <f>IF(IFERROR(LOOKUP(מרקובחצי[[#This Row],[ClientID]],סוגחציקבוע[S32&amp;33]),FALSE)=מרקובחצי[[#This Row],[ClientID]],1,"")</f>
        <v/>
      </c>
      <c r="J912" s="19">
        <f>IF(SUM(מרקובחצי[[#This Row],[11]:[13]])=1,מרקובחצי[[#This Row],[עד ועד]],IF(SUM(R911:T912)=1,IF(מרקובחצי[[#This Row],[עד ועד]]&lt;J911,מרקובחצי[[#This Row],[עד ועד]],J911),J911))</f>
        <v>26</v>
      </c>
      <c r="K912" s="19">
        <f>IF(SUM(מרקובחצי[[#This Row],[11]:[13]])=1,מרקובחצי[[#This Row],[עד ועד]],IF(SUM(R911:T912)=1,IF(מרקובחצי[[#This Row],[עד ועד]]&gt;K911,מרקובחצי[[#This Row],[עד ועד]],K911),K911))</f>
        <v>28</v>
      </c>
      <c r="L912" s="19" t="str">
        <f>IF(AND(SUM(מרקובחצי[[#This Row],[31]:[33]])=1,SUM(U911:W911)=0),מרקובחצי[[#This Row],[מקס]]-מרקובחצי[[#This Row],[מינ]],"")</f>
        <v/>
      </c>
      <c r="M91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912" s="19" t="str">
        <f t="shared" si="14"/>
        <v>S31</v>
      </c>
      <c r="O912" s="19" t="str">
        <f>IF(מרקובחצי[[#This Row],[קבעה הפלגה?]]=1,"",IF(AND(מרקובחצי[[#This Row],[עד ועד]]&lt;29,OR(מרקובחצי[[#This Row],[CycleNumber]]=1,AND(U911=1,OR(מרקובחצי[[#This Row],[עד ועד]]&lt;J911,מרקובחצי[[#This Row],[עד ועד]]&gt;K911)),AND(V911=1,מרקובחצי[[#This Row],[עד ועד]]&lt;J911),W911=1)),1,""))</f>
        <v/>
      </c>
      <c r="P912" s="19" t="str">
        <f>IF(מרקובחצי[[#This Row],[קבעה הפלגה?]]=1,"",IF(AND(מרקובחצי[[#This Row],[עד ועד]]&gt;28,מרקובחצי[[#This Row],[עד ועד]]&lt;32,OR(מרקובחצי[[#This Row],[CycleNumber]]=1,AND(U911=1),AND(V911=1,OR(מרקובחצי[[#This Row],[עד ועד]]&lt;J911,מרקובחצי[[#This Row],[עד ועד]]&gt;K911)),W911=1)),1,""))</f>
        <v/>
      </c>
      <c r="Q912" s="19" t="str">
        <f>IF(מרקובחצי[[#This Row],[קבעה הפלגה?]]=1,"",IF(AND(מרקובחצי[[#This Row],[עד ועד]]&gt;31,OR(מרקובחצי[[#This Row],[CycleNumber]]=1,AND(U911=1),AND(V911=1,מרקובחצי[[#This Row],[עד ועד]]&gt;K911),AND(W911=1,OR(מרקובחצי[[#This Row],[עד ועד]]&gt;K911,מרקובחצי[[#This Row],[עד ועד]]&lt;J911)))),1,""))</f>
        <v/>
      </c>
      <c r="R912" s="19" t="str">
        <f>IF(מרקובחצי[[#This Row],[CycleNumber]]&gt;1,IF(AND(O911=1,מרקובחצי[[#This Row],[עד ועד]]&lt;29),1,""),"")</f>
        <v/>
      </c>
      <c r="S912" s="19" t="str">
        <f>IF(מרקובחצי[[#This Row],[CycleNumber]]&gt;1,IF(OR(AND(O911=1,מרקובחצי[[#This Row],[עד ועד]]&gt;28),AND(P911=1),AND(Q911=1,מרקובחצי[[#This Row],[עד ועד]]&lt;32)),1,""),"")</f>
        <v/>
      </c>
      <c r="T912" s="19" t="str">
        <f>IF(מרקובחצי[[#This Row],[CycleNumber]]&gt;1,IF(AND(Q911=1,מרקובחצי[[#This Row],[עד ועד]]&gt;31),1,""),"")</f>
        <v/>
      </c>
      <c r="U912" s="19">
        <f>IF(מרקובחצי[[#This Row],[CycleNumber]]&gt;1,IF(AND(R911=1,מרקובחצי[[#This Row],[עד ועד]]&lt;29),1,IF(AND(U911=1,NOT(OR(מרקובחצי[[#This Row],[עד ועד]]&lt;J911,מרקובחצי[[#This Row],[עד ועד]]&gt;K911))),1,"")),"")</f>
        <v>1</v>
      </c>
      <c r="V912" s="19" t="str">
        <f>IF(מרקובחצי[[#This Row],[CycleNumber]]&gt;1,IF(AND(SUM(R911:T911)=1,מרקובחצי[[#This Row],[עד ועד]]&gt;28,מרקובחצי[[#This Row],[עד ועד]]&lt;32),1,IF(OR(S911=1,AND(R911=1,מרקובחצי[[#This Row],[עד ועד]]&gt;28),AND(T911=1,מרקובחצי[[#This Row],[עד ועד]]&lt;32)),1,IF(AND(V911=1,NOT(OR(מרקובחצי[[#This Row],[עד ועד]]&lt;J911,מרקובחצי[[#This Row],[עד ועד]]&gt;K911))),1,""))),"")</f>
        <v/>
      </c>
      <c r="W912" s="19" t="str">
        <f>IF(מרקובחצי[[#This Row],[CycleNumber]]&gt;1,IF(AND(T911=1,מרקובחצי[[#This Row],[עד ועד]]&gt;31),1,IF(AND(W911=1,NOT(OR(מרקובחצי[[#This Row],[עד ועד]]&lt;J911,מרקובחצי[[#This Row],[עד ועד]]&gt;K911))),1,"")),"")</f>
        <v/>
      </c>
      <c r="X912" s="19" t="str">
        <f>IF(AND(מרקובחצי[[#This Row],[CycleNumber]]&lt;$B913,SUM(מרקובחצי[[#This Row],[11]],R913)=2),1,"")</f>
        <v/>
      </c>
      <c r="Y912" s="19" t="str">
        <f>IF(AND(מרקובחצי[[#This Row],[CycleNumber]]&lt;$B913,SUM(מרקובחצי[[#This Row],[11]],S913)=2),1,"")</f>
        <v/>
      </c>
      <c r="Z912" s="19" t="str">
        <f>IF(AND(מרקובחצי[[#This Row],[CycleNumber]]&lt;$B913,SUM(מרקובחצי[[#This Row],[13]],S913)=2),1,"")</f>
        <v/>
      </c>
      <c r="AA912" s="19" t="str">
        <f>IF(AND(מרקובחצי[[#This Row],[CycleNumber]]&lt;$B913,SUM(מרקובחצי[[#This Row],[13]],T913)=2),1,"")</f>
        <v/>
      </c>
      <c r="AB912" s="19" t="str">
        <f>IF(AND(מרקובחצי[[#This Row],[CycleNumber]]&lt;$B913,SUM(מרקובחצי[[#This Row],[21]],U913)=2),1,"")</f>
        <v/>
      </c>
      <c r="AC912" s="19" t="str">
        <f>IF(AND(מרקובחצי[[#This Row],[CycleNumber]]&lt;$B913,SUM(מרקובחצי[[#This Row],[21]],V913)=2),1,"")</f>
        <v/>
      </c>
      <c r="AD912" s="19" t="str">
        <f>IF(AND(מרקובחצי[[#This Row],[CycleNumber]]&lt;$B913,SUM(מרקובחצי[[#This Row],[23]],V913)=2),1,"")</f>
        <v/>
      </c>
      <c r="AE912" s="19" t="str">
        <f>IF(AND(מרקובחצי[[#This Row],[CycleNumber]]&lt;$B913,SUM(מרקובחצי[[#This Row],[23]],W913)=2),1,"")</f>
        <v/>
      </c>
      <c r="AF912" s="19">
        <f>IF(AND(מרקובחצי[[#This Row],[CycleNumber]]&lt;$B913,SUM(מרקובחצי[[#This Row],[31]],O913)=2),1,"")</f>
        <v>1</v>
      </c>
      <c r="AG912" s="19" t="str">
        <f>IF(AND(מרקובחצי[[#This Row],[CycleNumber]]&lt;$B913,SUM(מרקובחצי[[#This Row],[31]],P913)=2),1,"")</f>
        <v/>
      </c>
      <c r="AH912" s="19" t="str">
        <f>IF(AND(מרקובחצי[[#This Row],[CycleNumber]]&lt;$B913,SUM(מרקובחצי[[#This Row],[31]],Q913)=2),1,"")</f>
        <v/>
      </c>
      <c r="AI912" s="19" t="str">
        <f>IF(AND(מרקובחצי[[#This Row],[CycleNumber]]&lt;$B913,SUM(U912:U913)=2),1,"")</f>
        <v/>
      </c>
      <c r="AJ912" s="19" t="str">
        <f>IF(AND(מרקובחצי[[#This Row],[CycleNumber]]&lt;$B913,SUM(מרקובחצי[[#This Row],[32]],O913)=2),1,"")</f>
        <v/>
      </c>
      <c r="AK912" s="19" t="str">
        <f>IF(AND(מרקובחצי[[#This Row],[CycleNumber]]&lt;$B913,SUM(מרקובחצי[[#This Row],[32]],P913)=2),1,"")</f>
        <v/>
      </c>
      <c r="AL912" s="19" t="str">
        <f>IF(AND(מרקובחצי[[#This Row],[CycleNumber]]&lt;$B913,SUM(מרקובחצי[[#This Row],[32]],Q913)=2),1,"")</f>
        <v/>
      </c>
      <c r="AM912" s="19" t="str">
        <f>IF(AND(מרקובחצי[[#This Row],[CycleNumber]]&lt;$B913,SUM(V912:V913)=2),1,"")</f>
        <v/>
      </c>
      <c r="AN912" s="19" t="str">
        <f>IF(AND(מרקובחצי[[#This Row],[CycleNumber]]&lt;$B913,SUM(מרקובחצי[[#This Row],[33]],O913)=2),1,"")</f>
        <v/>
      </c>
      <c r="AO912" s="19" t="str">
        <f>IF(AND(מרקובחצי[[#This Row],[CycleNumber]]&lt;$B913,SUM(מרקובחצי[[#This Row],[33]],P913)=2),1,"")</f>
        <v/>
      </c>
      <c r="AP912" s="19" t="str">
        <f>IF(AND(מרקובחצי[[#This Row],[CycleNumber]]&lt;$B913,SUM(מרקובחצי[[#This Row],[33]],Q913)=2),1,"")</f>
        <v/>
      </c>
      <c r="AQ912" s="19" t="str">
        <f>IF(AND(מרקובחצי[[#This Row],[CycleNumber]]&lt;$B913,SUM(W912:W913)=2),1,"")</f>
        <v/>
      </c>
      <c r="AR912" s="19" t="str">
        <f>IF(AND(מרקובחצי[[#This Row],[CycleNumber]]&lt;$B913,SUM(מרקובחצי[[#This Row],[12]],S913)=2),1,"")</f>
        <v/>
      </c>
      <c r="AS912" s="19" t="str">
        <f>IF(AND(מרקובחצי[[#This Row],[CycleNumber]]&lt;$B913,SUM(מרקובחצי[[#This Row],[22]],V913)=2),1,"")</f>
        <v/>
      </c>
      <c r="AT912" s="21">
        <f>SUM(מרקובחצי[[#This Row],[11]:[33]])</f>
        <v>1</v>
      </c>
    </row>
    <row r="913" spans="1:46" ht="15.6" x14ac:dyDescent="0.25">
      <c r="A913" s="19" t="s">
        <v>85</v>
      </c>
      <c r="B913" s="19">
        <v>7</v>
      </c>
      <c r="C913">
        <v>24</v>
      </c>
      <c r="D913" s="19">
        <f>מרקובחצי[[#This Row],[LengthofCycle]]+1</f>
        <v>25</v>
      </c>
      <c r="E913" t="str">
        <f>IF(IFERROR(LOOKUP(מרקובחצי[[#This Row],[ClientID]],קביעויות[הפלגה]),FALSE)=מרקובחצי[[#This Row],[ClientID]],1,"")</f>
        <v/>
      </c>
      <c r="F913">
        <f>IF(IFERROR(LOOKUP(מרקובחצי[[#This Row],[ClientID]],סוגחציקבוע[S31]),FALSE)=מרקובחצי[[#This Row],[ClientID]],1,"")</f>
        <v>1</v>
      </c>
      <c r="G913" t="str">
        <f>IF(IFERROR(LOOKUP(מרקובחצי[[#This Row],[ClientID]],סוגחציקבוע[S32]),FALSE)=מרקובחצי[[#This Row],[ClientID]],1,"")</f>
        <v/>
      </c>
      <c r="H913" t="str">
        <f>IF(IFERROR(LOOKUP(מרקובחצי[[#This Row],[ClientID]],סוגחציקבוע[S33]),FALSE)=מרקובחצי[[#This Row],[ClientID]],1,"")</f>
        <v/>
      </c>
      <c r="I913" t="str">
        <f>IF(IFERROR(LOOKUP(מרקובחצי[[#This Row],[ClientID]],סוגחציקבוע[S32&amp;33]),FALSE)=מרקובחצי[[#This Row],[ClientID]],1,"")</f>
        <v/>
      </c>
      <c r="J913" s="19">
        <f>IF(SUM(מרקובחצי[[#This Row],[11]:[13]])=1,מרקובחצי[[#This Row],[עד ועד]],IF(SUM(R912:T913)=1,IF(מרקובחצי[[#This Row],[עד ועד]]&lt;J912,מרקובחצי[[#This Row],[עד ועד]],J912),J912))</f>
        <v>25</v>
      </c>
      <c r="K913" s="19">
        <f>IF(SUM(מרקובחצי[[#This Row],[11]:[13]])=1,מרקובחצי[[#This Row],[עד ועד]],IF(SUM(R912:T913)=1,IF(מרקובחצי[[#This Row],[עד ועד]]&gt;K912,מרקובחצי[[#This Row],[עד ועד]],K912),K912))</f>
        <v>25</v>
      </c>
      <c r="L913" s="19" t="str">
        <f>IF(AND(SUM(מרקובחצי[[#This Row],[31]:[33]])=1,SUM(U912:W912)=0),מרקובחצי[[#This Row],[מקס]]-מרקובחצי[[#This Row],[מינ]],"")</f>
        <v/>
      </c>
      <c r="M91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913" s="19" t="str">
        <f t="shared" si="14"/>
        <v>S31</v>
      </c>
      <c r="O913" s="19">
        <f>IF(מרקובחצי[[#This Row],[קבעה הפלגה?]]=1,"",IF(AND(מרקובחצי[[#This Row],[עד ועד]]&lt;29,OR(מרקובחצי[[#This Row],[CycleNumber]]=1,AND(U912=1,OR(מרקובחצי[[#This Row],[עד ועד]]&lt;J912,מרקובחצי[[#This Row],[עד ועד]]&gt;K912)),AND(V912=1,מרקובחצי[[#This Row],[עד ועד]]&lt;J912),W912=1)),1,""))</f>
        <v>1</v>
      </c>
      <c r="P913" s="19" t="str">
        <f>IF(מרקובחצי[[#This Row],[קבעה הפלגה?]]=1,"",IF(AND(מרקובחצי[[#This Row],[עד ועד]]&gt;28,מרקובחצי[[#This Row],[עד ועד]]&lt;32,OR(מרקובחצי[[#This Row],[CycleNumber]]=1,AND(U912=1),AND(V912=1,OR(מרקובחצי[[#This Row],[עד ועד]]&lt;J912,מרקובחצי[[#This Row],[עד ועד]]&gt;K912)),W912=1)),1,""))</f>
        <v/>
      </c>
      <c r="Q913" s="19" t="str">
        <f>IF(מרקובחצי[[#This Row],[קבעה הפלגה?]]=1,"",IF(AND(מרקובחצי[[#This Row],[עד ועד]]&gt;31,OR(מרקובחצי[[#This Row],[CycleNumber]]=1,AND(U912=1),AND(V912=1,מרקובחצי[[#This Row],[עד ועד]]&gt;K912),AND(W912=1,OR(מרקובחצי[[#This Row],[עד ועד]]&gt;K912,מרקובחצי[[#This Row],[עד ועד]]&lt;J912)))),1,""))</f>
        <v/>
      </c>
      <c r="R913" s="19" t="str">
        <f>IF(מרקובחצי[[#This Row],[CycleNumber]]&gt;1,IF(AND(O912=1,מרקובחצי[[#This Row],[עד ועד]]&lt;29),1,""),"")</f>
        <v/>
      </c>
      <c r="S913" s="19" t="str">
        <f>IF(מרקובחצי[[#This Row],[CycleNumber]]&gt;1,IF(OR(AND(O912=1,מרקובחצי[[#This Row],[עד ועד]]&gt;28),AND(P912=1),AND(Q912=1,מרקובחצי[[#This Row],[עד ועד]]&lt;32)),1,""),"")</f>
        <v/>
      </c>
      <c r="T913" s="19" t="str">
        <f>IF(מרקובחצי[[#This Row],[CycleNumber]]&gt;1,IF(AND(Q912=1,מרקובחצי[[#This Row],[עד ועד]]&gt;31),1,""),"")</f>
        <v/>
      </c>
      <c r="U913" s="19" t="str">
        <f>IF(מרקובחצי[[#This Row],[CycleNumber]]&gt;1,IF(AND(R912=1,מרקובחצי[[#This Row],[עד ועד]]&lt;29),1,IF(AND(U912=1,NOT(OR(מרקובחצי[[#This Row],[עד ועד]]&lt;J912,מרקובחצי[[#This Row],[עד ועד]]&gt;K912))),1,"")),"")</f>
        <v/>
      </c>
      <c r="V913" s="19" t="str">
        <f>IF(מרקובחצי[[#This Row],[CycleNumber]]&gt;1,IF(AND(SUM(R912:T912)=1,מרקובחצי[[#This Row],[עד ועד]]&gt;28,מרקובחצי[[#This Row],[עד ועד]]&lt;32),1,IF(OR(S912=1,AND(R912=1,מרקובחצי[[#This Row],[עד ועד]]&gt;28),AND(T912=1,מרקובחצי[[#This Row],[עד ועד]]&lt;32)),1,IF(AND(V912=1,NOT(OR(מרקובחצי[[#This Row],[עד ועד]]&lt;J912,מרקובחצי[[#This Row],[עד ועד]]&gt;K912))),1,""))),"")</f>
        <v/>
      </c>
      <c r="W913" s="19" t="str">
        <f>IF(מרקובחצי[[#This Row],[CycleNumber]]&gt;1,IF(AND(T912=1,מרקובחצי[[#This Row],[עד ועד]]&gt;31),1,IF(AND(W912=1,NOT(OR(מרקובחצי[[#This Row],[עד ועד]]&lt;J912,מרקובחצי[[#This Row],[עד ועד]]&gt;K912))),1,"")),"")</f>
        <v/>
      </c>
      <c r="X913" s="19">
        <f>IF(AND(מרקובחצי[[#This Row],[CycleNumber]]&lt;$B914,SUM(מרקובחצי[[#This Row],[11]],R914)=2),1,"")</f>
        <v>1</v>
      </c>
      <c r="Y913" s="19" t="str">
        <f>IF(AND(מרקובחצי[[#This Row],[CycleNumber]]&lt;$B914,SUM(מרקובחצי[[#This Row],[11]],S914)=2),1,"")</f>
        <v/>
      </c>
      <c r="Z913" s="19" t="str">
        <f>IF(AND(מרקובחצי[[#This Row],[CycleNumber]]&lt;$B914,SUM(מרקובחצי[[#This Row],[13]],S914)=2),1,"")</f>
        <v/>
      </c>
      <c r="AA913" s="19" t="str">
        <f>IF(AND(מרקובחצי[[#This Row],[CycleNumber]]&lt;$B914,SUM(מרקובחצי[[#This Row],[13]],T914)=2),1,"")</f>
        <v/>
      </c>
      <c r="AB913" s="19" t="str">
        <f>IF(AND(מרקובחצי[[#This Row],[CycleNumber]]&lt;$B914,SUM(מרקובחצי[[#This Row],[21]],U914)=2),1,"")</f>
        <v/>
      </c>
      <c r="AC913" s="19" t="str">
        <f>IF(AND(מרקובחצי[[#This Row],[CycleNumber]]&lt;$B914,SUM(מרקובחצי[[#This Row],[21]],V914)=2),1,"")</f>
        <v/>
      </c>
      <c r="AD913" s="19" t="str">
        <f>IF(AND(מרקובחצי[[#This Row],[CycleNumber]]&lt;$B914,SUM(מרקובחצי[[#This Row],[23]],V914)=2),1,"")</f>
        <v/>
      </c>
      <c r="AE913" s="19" t="str">
        <f>IF(AND(מרקובחצי[[#This Row],[CycleNumber]]&lt;$B914,SUM(מרקובחצי[[#This Row],[23]],W914)=2),1,"")</f>
        <v/>
      </c>
      <c r="AF913" s="19" t="str">
        <f>IF(AND(מרקובחצי[[#This Row],[CycleNumber]]&lt;$B914,SUM(מרקובחצי[[#This Row],[31]],O914)=2),1,"")</f>
        <v/>
      </c>
      <c r="AG913" s="19" t="str">
        <f>IF(AND(מרקובחצי[[#This Row],[CycleNumber]]&lt;$B914,SUM(מרקובחצי[[#This Row],[31]],P914)=2),1,"")</f>
        <v/>
      </c>
      <c r="AH913" s="19" t="str">
        <f>IF(AND(מרקובחצי[[#This Row],[CycleNumber]]&lt;$B914,SUM(מרקובחצי[[#This Row],[31]],Q914)=2),1,"")</f>
        <v/>
      </c>
      <c r="AI913" s="19" t="str">
        <f>IF(AND(מרקובחצי[[#This Row],[CycleNumber]]&lt;$B914,SUM(U913:U914)=2),1,"")</f>
        <v/>
      </c>
      <c r="AJ913" s="19" t="str">
        <f>IF(AND(מרקובחצי[[#This Row],[CycleNumber]]&lt;$B914,SUM(מרקובחצי[[#This Row],[32]],O914)=2),1,"")</f>
        <v/>
      </c>
      <c r="AK913" s="19" t="str">
        <f>IF(AND(מרקובחצי[[#This Row],[CycleNumber]]&lt;$B914,SUM(מרקובחצי[[#This Row],[32]],P914)=2),1,"")</f>
        <v/>
      </c>
      <c r="AL913" s="19" t="str">
        <f>IF(AND(מרקובחצי[[#This Row],[CycleNumber]]&lt;$B914,SUM(מרקובחצי[[#This Row],[32]],Q914)=2),1,"")</f>
        <v/>
      </c>
      <c r="AM913" s="19" t="str">
        <f>IF(AND(מרקובחצי[[#This Row],[CycleNumber]]&lt;$B914,SUM(V913:V914)=2),1,"")</f>
        <v/>
      </c>
      <c r="AN913" s="19" t="str">
        <f>IF(AND(מרקובחצי[[#This Row],[CycleNumber]]&lt;$B914,SUM(מרקובחצי[[#This Row],[33]],O914)=2),1,"")</f>
        <v/>
      </c>
      <c r="AO913" s="19" t="str">
        <f>IF(AND(מרקובחצי[[#This Row],[CycleNumber]]&lt;$B914,SUM(מרקובחצי[[#This Row],[33]],P914)=2),1,"")</f>
        <v/>
      </c>
      <c r="AP913" s="19" t="str">
        <f>IF(AND(מרקובחצי[[#This Row],[CycleNumber]]&lt;$B914,SUM(מרקובחצי[[#This Row],[33]],Q914)=2),1,"")</f>
        <v/>
      </c>
      <c r="AQ913" s="19" t="str">
        <f>IF(AND(מרקובחצי[[#This Row],[CycleNumber]]&lt;$B914,SUM(W913:W914)=2),1,"")</f>
        <v/>
      </c>
      <c r="AR913" s="19" t="str">
        <f>IF(AND(מרקובחצי[[#This Row],[CycleNumber]]&lt;$B914,SUM(מרקובחצי[[#This Row],[12]],S914)=2),1,"")</f>
        <v/>
      </c>
      <c r="AS913" s="19" t="str">
        <f>IF(AND(מרקובחצי[[#This Row],[CycleNumber]]&lt;$B914,SUM(מרקובחצי[[#This Row],[22]],V914)=2),1,"")</f>
        <v/>
      </c>
      <c r="AT913" s="21">
        <f>SUM(מרקובחצי[[#This Row],[11]:[33]])</f>
        <v>1</v>
      </c>
    </row>
    <row r="914" spans="1:46" ht="15.6" x14ac:dyDescent="0.25">
      <c r="A914" s="19" t="s">
        <v>85</v>
      </c>
      <c r="B914" s="19">
        <v>8</v>
      </c>
      <c r="C914">
        <v>25</v>
      </c>
      <c r="D914" s="19">
        <f>מרקובחצי[[#This Row],[LengthofCycle]]+1</f>
        <v>26</v>
      </c>
      <c r="E914" t="str">
        <f>IF(IFERROR(LOOKUP(מרקובחצי[[#This Row],[ClientID]],קביעויות[הפלגה]),FALSE)=מרקובחצי[[#This Row],[ClientID]],1,"")</f>
        <v/>
      </c>
      <c r="F914">
        <f>IF(IFERROR(LOOKUP(מרקובחצי[[#This Row],[ClientID]],סוגחציקבוע[S31]),FALSE)=מרקובחצי[[#This Row],[ClientID]],1,"")</f>
        <v>1</v>
      </c>
      <c r="G914" t="str">
        <f>IF(IFERROR(LOOKUP(מרקובחצי[[#This Row],[ClientID]],סוגחציקבוע[S32]),FALSE)=מרקובחצי[[#This Row],[ClientID]],1,"")</f>
        <v/>
      </c>
      <c r="H914" t="str">
        <f>IF(IFERROR(LOOKUP(מרקובחצי[[#This Row],[ClientID]],סוגחציקבוע[S33]),FALSE)=מרקובחצי[[#This Row],[ClientID]],1,"")</f>
        <v/>
      </c>
      <c r="I914" t="str">
        <f>IF(IFERROR(LOOKUP(מרקובחצי[[#This Row],[ClientID]],סוגחציקבוע[S32&amp;33]),FALSE)=מרקובחצי[[#This Row],[ClientID]],1,"")</f>
        <v/>
      </c>
      <c r="J914" s="19">
        <f>IF(SUM(מרקובחצי[[#This Row],[11]:[13]])=1,מרקובחצי[[#This Row],[עד ועד]],IF(SUM(R913:T914)=1,IF(מרקובחצי[[#This Row],[עד ועד]]&lt;J913,מרקובחצי[[#This Row],[עד ועד]],J913),J913))</f>
        <v>25</v>
      </c>
      <c r="K914" s="19">
        <f>IF(SUM(מרקובחצי[[#This Row],[11]:[13]])=1,מרקובחצי[[#This Row],[עד ועד]],IF(SUM(R913:T914)=1,IF(מרקובחצי[[#This Row],[עד ועד]]&gt;K913,מרקובחצי[[#This Row],[עד ועד]],K913),K913))</f>
        <v>26</v>
      </c>
      <c r="L914" s="19" t="str">
        <f>IF(AND(SUM(מרקובחצי[[#This Row],[31]:[33]])=1,SUM(U913:W913)=0),מרקובחצי[[#This Row],[מקס]]-מרקובחצי[[#This Row],[מינ]],"")</f>
        <v/>
      </c>
      <c r="M91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914" s="19" t="str">
        <f t="shared" si="14"/>
        <v>S11</v>
      </c>
      <c r="O914" s="19" t="str">
        <f>IF(מרקובחצי[[#This Row],[קבעה הפלגה?]]=1,"",IF(AND(מרקובחצי[[#This Row],[עד ועד]]&lt;29,OR(מרקובחצי[[#This Row],[CycleNumber]]=1,AND(U913=1,OR(מרקובחצי[[#This Row],[עד ועד]]&lt;J913,מרקובחצי[[#This Row],[עד ועד]]&gt;K913)),AND(V913=1,מרקובחצי[[#This Row],[עד ועד]]&lt;J913),W913=1)),1,""))</f>
        <v/>
      </c>
      <c r="P914" s="19" t="str">
        <f>IF(מרקובחצי[[#This Row],[קבעה הפלגה?]]=1,"",IF(AND(מרקובחצי[[#This Row],[עד ועד]]&gt;28,מרקובחצי[[#This Row],[עד ועד]]&lt;32,OR(מרקובחצי[[#This Row],[CycleNumber]]=1,AND(U913=1),AND(V913=1,OR(מרקובחצי[[#This Row],[עד ועד]]&lt;J913,מרקובחצי[[#This Row],[עד ועד]]&gt;K913)),W913=1)),1,""))</f>
        <v/>
      </c>
      <c r="Q914" s="19" t="str">
        <f>IF(מרקובחצי[[#This Row],[קבעה הפלגה?]]=1,"",IF(AND(מרקובחצי[[#This Row],[עד ועד]]&gt;31,OR(מרקובחצי[[#This Row],[CycleNumber]]=1,AND(U913=1),AND(V913=1,מרקובחצי[[#This Row],[עד ועד]]&gt;K913),AND(W913=1,OR(מרקובחצי[[#This Row],[עד ועד]]&gt;K913,מרקובחצי[[#This Row],[עד ועד]]&lt;J913)))),1,""))</f>
        <v/>
      </c>
      <c r="R914" s="19">
        <f>IF(מרקובחצי[[#This Row],[CycleNumber]]&gt;1,IF(AND(O913=1,מרקובחצי[[#This Row],[עד ועד]]&lt;29),1,""),"")</f>
        <v>1</v>
      </c>
      <c r="S914" s="19" t="str">
        <f>IF(מרקובחצי[[#This Row],[CycleNumber]]&gt;1,IF(OR(AND(O913=1,מרקובחצי[[#This Row],[עד ועד]]&gt;28),AND(P913=1),AND(Q913=1,מרקובחצי[[#This Row],[עד ועד]]&lt;32)),1,""),"")</f>
        <v/>
      </c>
      <c r="T914" s="19" t="str">
        <f>IF(מרקובחצי[[#This Row],[CycleNumber]]&gt;1,IF(AND(Q913=1,מרקובחצי[[#This Row],[עד ועד]]&gt;31),1,""),"")</f>
        <v/>
      </c>
      <c r="U914" s="19" t="str">
        <f>IF(מרקובחצי[[#This Row],[CycleNumber]]&gt;1,IF(AND(R913=1,מרקובחצי[[#This Row],[עד ועד]]&lt;29),1,IF(AND(U913=1,NOT(OR(מרקובחצי[[#This Row],[עד ועד]]&lt;J913,מרקובחצי[[#This Row],[עד ועד]]&gt;K913))),1,"")),"")</f>
        <v/>
      </c>
      <c r="V914" s="19" t="str">
        <f>IF(מרקובחצי[[#This Row],[CycleNumber]]&gt;1,IF(AND(SUM(R913:T913)=1,מרקובחצי[[#This Row],[עד ועד]]&gt;28,מרקובחצי[[#This Row],[עד ועד]]&lt;32),1,IF(OR(S913=1,AND(R913=1,מרקובחצי[[#This Row],[עד ועד]]&gt;28),AND(T913=1,מרקובחצי[[#This Row],[עד ועד]]&lt;32)),1,IF(AND(V913=1,NOT(OR(מרקובחצי[[#This Row],[עד ועד]]&lt;J913,מרקובחצי[[#This Row],[עד ועד]]&gt;K913))),1,""))),"")</f>
        <v/>
      </c>
      <c r="W914" s="19" t="str">
        <f>IF(מרקובחצי[[#This Row],[CycleNumber]]&gt;1,IF(AND(T913=1,מרקובחצי[[#This Row],[עד ועד]]&gt;31),1,IF(AND(W913=1,NOT(OR(מרקובחצי[[#This Row],[עד ועד]]&lt;J913,מרקובחצי[[#This Row],[עד ועד]]&gt;K913))),1,"")),"")</f>
        <v/>
      </c>
      <c r="X914" s="19" t="str">
        <f>IF(AND(מרקובחצי[[#This Row],[CycleNumber]]&lt;$B915,SUM(מרקובחצי[[#This Row],[11]],R915)=2),1,"")</f>
        <v/>
      </c>
      <c r="Y914" s="19" t="str">
        <f>IF(AND(מרקובחצי[[#This Row],[CycleNumber]]&lt;$B915,SUM(מרקובחצי[[#This Row],[11]],S915)=2),1,"")</f>
        <v/>
      </c>
      <c r="Z914" s="19" t="str">
        <f>IF(AND(מרקובחצי[[#This Row],[CycleNumber]]&lt;$B915,SUM(מרקובחצי[[#This Row],[13]],S915)=2),1,"")</f>
        <v/>
      </c>
      <c r="AA914" s="19" t="str">
        <f>IF(AND(מרקובחצי[[#This Row],[CycleNumber]]&lt;$B915,SUM(מרקובחצי[[#This Row],[13]],T915)=2),1,"")</f>
        <v/>
      </c>
      <c r="AB914" s="19" t="str">
        <f>IF(AND(מרקובחצי[[#This Row],[CycleNumber]]&lt;$B915,SUM(מרקובחצי[[#This Row],[21]],U915)=2),1,"")</f>
        <v/>
      </c>
      <c r="AC914" s="19" t="str">
        <f>IF(AND(מרקובחצי[[#This Row],[CycleNumber]]&lt;$B915,SUM(מרקובחצי[[#This Row],[21]],V915)=2),1,"")</f>
        <v/>
      </c>
      <c r="AD914" s="19" t="str">
        <f>IF(AND(מרקובחצי[[#This Row],[CycleNumber]]&lt;$B915,SUM(מרקובחצי[[#This Row],[23]],V915)=2),1,"")</f>
        <v/>
      </c>
      <c r="AE914" s="19" t="str">
        <f>IF(AND(מרקובחצי[[#This Row],[CycleNumber]]&lt;$B915,SUM(מרקובחצי[[#This Row],[23]],W915)=2),1,"")</f>
        <v/>
      </c>
      <c r="AF914" s="19" t="str">
        <f>IF(AND(מרקובחצי[[#This Row],[CycleNumber]]&lt;$B915,SUM(מרקובחצי[[#This Row],[31]],O915)=2),1,"")</f>
        <v/>
      </c>
      <c r="AG914" s="19" t="str">
        <f>IF(AND(מרקובחצי[[#This Row],[CycleNumber]]&lt;$B915,SUM(מרקובחצי[[#This Row],[31]],P915)=2),1,"")</f>
        <v/>
      </c>
      <c r="AH914" s="19" t="str">
        <f>IF(AND(מרקובחצי[[#This Row],[CycleNumber]]&lt;$B915,SUM(מרקובחצי[[#This Row],[31]],Q915)=2),1,"")</f>
        <v/>
      </c>
      <c r="AI914" s="19" t="str">
        <f>IF(AND(מרקובחצי[[#This Row],[CycleNumber]]&lt;$B915,SUM(U914:U915)=2),1,"")</f>
        <v/>
      </c>
      <c r="AJ914" s="19" t="str">
        <f>IF(AND(מרקובחצי[[#This Row],[CycleNumber]]&lt;$B915,SUM(מרקובחצי[[#This Row],[32]],O915)=2),1,"")</f>
        <v/>
      </c>
      <c r="AK914" s="19" t="str">
        <f>IF(AND(מרקובחצי[[#This Row],[CycleNumber]]&lt;$B915,SUM(מרקובחצי[[#This Row],[32]],P915)=2),1,"")</f>
        <v/>
      </c>
      <c r="AL914" s="19" t="str">
        <f>IF(AND(מרקובחצי[[#This Row],[CycleNumber]]&lt;$B915,SUM(מרקובחצי[[#This Row],[32]],Q915)=2),1,"")</f>
        <v/>
      </c>
      <c r="AM914" s="19" t="str">
        <f>IF(AND(מרקובחצי[[#This Row],[CycleNumber]]&lt;$B915,SUM(V914:V915)=2),1,"")</f>
        <v/>
      </c>
      <c r="AN914" s="19" t="str">
        <f>IF(AND(מרקובחצי[[#This Row],[CycleNumber]]&lt;$B915,SUM(מרקובחצי[[#This Row],[33]],O915)=2),1,"")</f>
        <v/>
      </c>
      <c r="AO914" s="19" t="str">
        <f>IF(AND(מרקובחצי[[#This Row],[CycleNumber]]&lt;$B915,SUM(מרקובחצי[[#This Row],[33]],P915)=2),1,"")</f>
        <v/>
      </c>
      <c r="AP914" s="19" t="str">
        <f>IF(AND(מרקובחצי[[#This Row],[CycleNumber]]&lt;$B915,SUM(מרקובחצי[[#This Row],[33]],Q915)=2),1,"")</f>
        <v/>
      </c>
      <c r="AQ914" s="19" t="str">
        <f>IF(AND(מרקובחצי[[#This Row],[CycleNumber]]&lt;$B915,SUM(W914:W915)=2),1,"")</f>
        <v/>
      </c>
      <c r="AR914" s="19" t="str">
        <f>IF(AND(מרקובחצי[[#This Row],[CycleNumber]]&lt;$B915,SUM(מרקובחצי[[#This Row],[12]],S915)=2),1,"")</f>
        <v/>
      </c>
      <c r="AS914" s="19" t="str">
        <f>IF(AND(מרקובחצי[[#This Row],[CycleNumber]]&lt;$B915,SUM(מרקובחצי[[#This Row],[22]],V915)=2),1,"")</f>
        <v/>
      </c>
      <c r="AT914" s="21">
        <f>SUM(מרקובחצי[[#This Row],[11]:[33]])</f>
        <v>1</v>
      </c>
    </row>
    <row r="915" spans="1:46" ht="15.6" x14ac:dyDescent="0.25">
      <c r="A915" s="19" t="s">
        <v>86</v>
      </c>
      <c r="B915" s="19">
        <v>1</v>
      </c>
      <c r="C915">
        <v>26</v>
      </c>
      <c r="D915" s="19">
        <f>מרקובחצי[[#This Row],[LengthofCycle]]+1</f>
        <v>27</v>
      </c>
      <c r="E915" t="str">
        <f>IF(IFERROR(LOOKUP(מרקובחצי[[#This Row],[ClientID]],קביעויות[הפלגה]),FALSE)=מרקובחצי[[#This Row],[ClientID]],1,"")</f>
        <v/>
      </c>
      <c r="F915">
        <f>IF(IFERROR(LOOKUP(מרקובחצי[[#This Row],[ClientID]],סוגחציקבוע[S31]),FALSE)=מרקובחצי[[#This Row],[ClientID]],1,"")</f>
        <v>1</v>
      </c>
      <c r="G915" t="str">
        <f>IF(IFERROR(LOOKUP(מרקובחצי[[#This Row],[ClientID]],סוגחציקבוע[S32]),FALSE)=מרקובחצי[[#This Row],[ClientID]],1,"")</f>
        <v/>
      </c>
      <c r="H915" t="str">
        <f>IF(IFERROR(LOOKUP(מרקובחצי[[#This Row],[ClientID]],סוגחציקבוע[S33]),FALSE)=מרקובחצי[[#This Row],[ClientID]],1,"")</f>
        <v/>
      </c>
      <c r="I915" t="str">
        <f>IF(IFERROR(LOOKUP(מרקובחצי[[#This Row],[ClientID]],סוגחציקבוע[S32&amp;33]),FALSE)=מרקובחצי[[#This Row],[ClientID]],1,"")</f>
        <v/>
      </c>
      <c r="J915" s="19">
        <f>IF(SUM(מרקובחצי[[#This Row],[11]:[13]])=1,מרקובחצי[[#This Row],[עד ועד]],IF(SUM(R914:T915)=1,IF(מרקובחצי[[#This Row],[עד ועד]]&lt;J914,מרקובחצי[[#This Row],[עד ועד]],J914),J914))</f>
        <v>27</v>
      </c>
      <c r="K915" s="19">
        <f>IF(SUM(מרקובחצי[[#This Row],[11]:[13]])=1,מרקובחצי[[#This Row],[עד ועד]],IF(SUM(R914:T915)=1,IF(מרקובחצי[[#This Row],[עד ועד]]&gt;K914,מרקובחצי[[#This Row],[עד ועד]],K914),K914))</f>
        <v>27</v>
      </c>
      <c r="L915" s="19" t="str">
        <f>IF(AND(SUM(מרקובחצי[[#This Row],[31]:[33]])=1,SUM(U914:W914)=0),מרקובחצי[[#This Row],[מקס]]-מרקובחצי[[#This Row],[מינ]],"")</f>
        <v/>
      </c>
      <c r="M91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915" s="19" t="str">
        <f t="shared" si="14"/>
        <v>S21</v>
      </c>
      <c r="O915" s="19">
        <f>IF(מרקובחצי[[#This Row],[קבעה הפלגה?]]=1,"",IF(AND(מרקובחצי[[#This Row],[עד ועד]]&lt;29,OR(מרקובחצי[[#This Row],[CycleNumber]]=1,AND(U914=1,OR(מרקובחצי[[#This Row],[עד ועד]]&lt;J914,מרקובחצי[[#This Row],[עד ועד]]&gt;K914)),AND(V914=1,מרקובחצי[[#This Row],[עד ועד]]&lt;J914),W914=1)),1,""))</f>
        <v>1</v>
      </c>
      <c r="P915" s="19" t="str">
        <f>IF(מרקובחצי[[#This Row],[קבעה הפלגה?]]=1,"",IF(AND(מרקובחצי[[#This Row],[עד ועד]]&gt;28,מרקובחצי[[#This Row],[עד ועד]]&lt;32,OR(מרקובחצי[[#This Row],[CycleNumber]]=1,AND(U914=1),AND(V914=1,OR(מרקובחצי[[#This Row],[עד ועד]]&lt;J914,מרקובחצי[[#This Row],[עד ועד]]&gt;K914)),W914=1)),1,""))</f>
        <v/>
      </c>
      <c r="Q915" s="19" t="str">
        <f>IF(מרקובחצי[[#This Row],[קבעה הפלגה?]]=1,"",IF(AND(מרקובחצי[[#This Row],[עד ועד]]&gt;31,OR(מרקובחצי[[#This Row],[CycleNumber]]=1,AND(U914=1),AND(V914=1,מרקובחצי[[#This Row],[עד ועד]]&gt;K914),AND(W914=1,OR(מרקובחצי[[#This Row],[עד ועד]]&gt;K914,מרקובחצי[[#This Row],[עד ועד]]&lt;J914)))),1,""))</f>
        <v/>
      </c>
      <c r="R915" s="19" t="str">
        <f>IF(מרקובחצי[[#This Row],[CycleNumber]]&gt;1,IF(AND(O914=1,מרקובחצי[[#This Row],[עד ועד]]&lt;29),1,""),"")</f>
        <v/>
      </c>
      <c r="S915" s="19" t="str">
        <f>IF(מרקובחצי[[#This Row],[CycleNumber]]&gt;1,IF(OR(AND(O914=1,מרקובחצי[[#This Row],[עד ועד]]&gt;28),AND(P914=1),AND(Q914=1,מרקובחצי[[#This Row],[עד ועד]]&lt;32)),1,""),"")</f>
        <v/>
      </c>
      <c r="T915" s="19" t="str">
        <f>IF(מרקובחצי[[#This Row],[CycleNumber]]&gt;1,IF(AND(Q914=1,מרקובחצי[[#This Row],[עד ועד]]&gt;31),1,""),"")</f>
        <v/>
      </c>
      <c r="U915" s="19" t="str">
        <f>IF(מרקובחצי[[#This Row],[CycleNumber]]&gt;1,IF(AND(R914=1,מרקובחצי[[#This Row],[עד ועד]]&lt;29),1,IF(AND(U914=1,NOT(OR(מרקובחצי[[#This Row],[עד ועד]]&lt;J914,מרקובחצי[[#This Row],[עד ועד]]&gt;K914))),1,"")),"")</f>
        <v/>
      </c>
      <c r="V915" s="19" t="str">
        <f>IF(מרקובחצי[[#This Row],[CycleNumber]]&gt;1,IF(AND(SUM(R914:T914)=1,מרקובחצי[[#This Row],[עד ועד]]&gt;28,מרקובחצי[[#This Row],[עד ועד]]&lt;32),1,IF(OR(S914=1,AND(R914=1,מרקובחצי[[#This Row],[עד ועד]]&gt;28),AND(T914=1,מרקובחצי[[#This Row],[עד ועד]]&lt;32)),1,IF(AND(V914=1,NOT(OR(מרקובחצי[[#This Row],[עד ועד]]&lt;J914,מרקובחצי[[#This Row],[עד ועד]]&gt;K914))),1,""))),"")</f>
        <v/>
      </c>
      <c r="W915" s="19" t="str">
        <f>IF(מרקובחצי[[#This Row],[CycleNumber]]&gt;1,IF(AND(T914=1,מרקובחצי[[#This Row],[עד ועד]]&gt;31),1,IF(AND(W914=1,NOT(OR(מרקובחצי[[#This Row],[עד ועד]]&lt;J914,מרקובחצי[[#This Row],[עד ועד]]&gt;K914))),1,"")),"")</f>
        <v/>
      </c>
      <c r="X915" s="19">
        <f>IF(AND(מרקובחצי[[#This Row],[CycleNumber]]&lt;$B916,SUM(מרקובחצי[[#This Row],[11]],R916)=2),1,"")</f>
        <v>1</v>
      </c>
      <c r="Y915" s="19" t="str">
        <f>IF(AND(מרקובחצי[[#This Row],[CycleNumber]]&lt;$B916,SUM(מרקובחצי[[#This Row],[11]],S916)=2),1,"")</f>
        <v/>
      </c>
      <c r="Z915" s="19" t="str">
        <f>IF(AND(מרקובחצי[[#This Row],[CycleNumber]]&lt;$B916,SUM(מרקובחצי[[#This Row],[13]],S916)=2),1,"")</f>
        <v/>
      </c>
      <c r="AA915" s="19" t="str">
        <f>IF(AND(מרקובחצי[[#This Row],[CycleNumber]]&lt;$B916,SUM(מרקובחצי[[#This Row],[13]],T916)=2),1,"")</f>
        <v/>
      </c>
      <c r="AB915" s="19" t="str">
        <f>IF(AND(מרקובחצי[[#This Row],[CycleNumber]]&lt;$B916,SUM(מרקובחצי[[#This Row],[21]],U916)=2),1,"")</f>
        <v/>
      </c>
      <c r="AC915" s="19" t="str">
        <f>IF(AND(מרקובחצי[[#This Row],[CycleNumber]]&lt;$B916,SUM(מרקובחצי[[#This Row],[21]],V916)=2),1,"")</f>
        <v/>
      </c>
      <c r="AD915" s="19" t="str">
        <f>IF(AND(מרקובחצי[[#This Row],[CycleNumber]]&lt;$B916,SUM(מרקובחצי[[#This Row],[23]],V916)=2),1,"")</f>
        <v/>
      </c>
      <c r="AE915" s="19" t="str">
        <f>IF(AND(מרקובחצי[[#This Row],[CycleNumber]]&lt;$B916,SUM(מרקובחצי[[#This Row],[23]],W916)=2),1,"")</f>
        <v/>
      </c>
      <c r="AF915" s="19" t="str">
        <f>IF(AND(מרקובחצי[[#This Row],[CycleNumber]]&lt;$B916,SUM(מרקובחצי[[#This Row],[31]],O916)=2),1,"")</f>
        <v/>
      </c>
      <c r="AG915" s="19" t="str">
        <f>IF(AND(מרקובחצי[[#This Row],[CycleNumber]]&lt;$B916,SUM(מרקובחצי[[#This Row],[31]],P916)=2),1,"")</f>
        <v/>
      </c>
      <c r="AH915" s="19" t="str">
        <f>IF(AND(מרקובחצי[[#This Row],[CycleNumber]]&lt;$B916,SUM(מרקובחצי[[#This Row],[31]],Q916)=2),1,"")</f>
        <v/>
      </c>
      <c r="AI915" s="19" t="str">
        <f>IF(AND(מרקובחצי[[#This Row],[CycleNumber]]&lt;$B916,SUM(U915:U916)=2),1,"")</f>
        <v/>
      </c>
      <c r="AJ915" s="19" t="str">
        <f>IF(AND(מרקובחצי[[#This Row],[CycleNumber]]&lt;$B916,SUM(מרקובחצי[[#This Row],[32]],O916)=2),1,"")</f>
        <v/>
      </c>
      <c r="AK915" s="19" t="str">
        <f>IF(AND(מרקובחצי[[#This Row],[CycleNumber]]&lt;$B916,SUM(מרקובחצי[[#This Row],[32]],P916)=2),1,"")</f>
        <v/>
      </c>
      <c r="AL915" s="19" t="str">
        <f>IF(AND(מרקובחצי[[#This Row],[CycleNumber]]&lt;$B916,SUM(מרקובחצי[[#This Row],[32]],Q916)=2),1,"")</f>
        <v/>
      </c>
      <c r="AM915" s="19" t="str">
        <f>IF(AND(מרקובחצי[[#This Row],[CycleNumber]]&lt;$B916,SUM(V915:V916)=2),1,"")</f>
        <v/>
      </c>
      <c r="AN915" s="19" t="str">
        <f>IF(AND(מרקובחצי[[#This Row],[CycleNumber]]&lt;$B916,SUM(מרקובחצי[[#This Row],[33]],O916)=2),1,"")</f>
        <v/>
      </c>
      <c r="AO915" s="19" t="str">
        <f>IF(AND(מרקובחצי[[#This Row],[CycleNumber]]&lt;$B916,SUM(מרקובחצי[[#This Row],[33]],P916)=2),1,"")</f>
        <v/>
      </c>
      <c r="AP915" s="19" t="str">
        <f>IF(AND(מרקובחצי[[#This Row],[CycleNumber]]&lt;$B916,SUM(מרקובחצי[[#This Row],[33]],Q916)=2),1,"")</f>
        <v/>
      </c>
      <c r="AQ915" s="19" t="str">
        <f>IF(AND(מרקובחצי[[#This Row],[CycleNumber]]&lt;$B916,SUM(W915:W916)=2),1,"")</f>
        <v/>
      </c>
      <c r="AR915" s="19" t="str">
        <f>IF(AND(מרקובחצי[[#This Row],[CycleNumber]]&lt;$B916,SUM(מרקובחצי[[#This Row],[12]],S916)=2),1,"")</f>
        <v/>
      </c>
      <c r="AS915" s="19" t="str">
        <f>IF(AND(מרקובחצי[[#This Row],[CycleNumber]]&lt;$B916,SUM(מרקובחצי[[#This Row],[22]],V916)=2),1,"")</f>
        <v/>
      </c>
      <c r="AT915" s="21">
        <f>SUM(מרקובחצי[[#This Row],[11]:[33]])</f>
        <v>1</v>
      </c>
    </row>
    <row r="916" spans="1:46" ht="15.6" x14ac:dyDescent="0.25">
      <c r="A916" s="19" t="s">
        <v>86</v>
      </c>
      <c r="B916" s="19">
        <v>2</v>
      </c>
      <c r="C916">
        <v>26</v>
      </c>
      <c r="D916" s="19">
        <f>מרקובחצי[[#This Row],[LengthofCycle]]+1</f>
        <v>27</v>
      </c>
      <c r="E916" t="str">
        <f>IF(IFERROR(LOOKUP(מרקובחצי[[#This Row],[ClientID]],קביעויות[הפלגה]),FALSE)=מרקובחצי[[#This Row],[ClientID]],1,"")</f>
        <v/>
      </c>
      <c r="F916">
        <f>IF(IFERROR(LOOKUP(מרקובחצי[[#This Row],[ClientID]],סוגחציקבוע[S31]),FALSE)=מרקובחצי[[#This Row],[ClientID]],1,"")</f>
        <v>1</v>
      </c>
      <c r="G916" t="str">
        <f>IF(IFERROR(LOOKUP(מרקובחצי[[#This Row],[ClientID]],סוגחציקבוע[S32]),FALSE)=מרקובחצי[[#This Row],[ClientID]],1,"")</f>
        <v/>
      </c>
      <c r="H916" t="str">
        <f>IF(IFERROR(LOOKUP(מרקובחצי[[#This Row],[ClientID]],סוגחציקבוע[S33]),FALSE)=מרקובחצי[[#This Row],[ClientID]],1,"")</f>
        <v/>
      </c>
      <c r="I916" t="str">
        <f>IF(IFERROR(LOOKUP(מרקובחצי[[#This Row],[ClientID]],סוגחציקבוע[S32&amp;33]),FALSE)=מרקובחצי[[#This Row],[ClientID]],1,"")</f>
        <v/>
      </c>
      <c r="J916" s="19">
        <f>IF(SUM(מרקובחצי[[#This Row],[11]:[13]])=1,מרקובחצי[[#This Row],[עד ועד]],IF(SUM(R915:T916)=1,IF(מרקובחצי[[#This Row],[עד ועד]]&lt;J915,מרקובחצי[[#This Row],[עד ועד]],J915),J915))</f>
        <v>27</v>
      </c>
      <c r="K916" s="19">
        <f>IF(SUM(מרקובחצי[[#This Row],[11]:[13]])=1,מרקובחצי[[#This Row],[עד ועד]],IF(SUM(R915:T916)=1,IF(מרקובחצי[[#This Row],[עד ועד]]&gt;K915,מרקובחצי[[#This Row],[עד ועד]],K915),K915))</f>
        <v>27</v>
      </c>
      <c r="L916" s="19" t="str">
        <f>IF(AND(SUM(מרקובחצי[[#This Row],[31]:[33]])=1,SUM(U915:W915)=0),מרקובחצי[[#This Row],[מקס]]-מרקובחצי[[#This Row],[מינ]],"")</f>
        <v/>
      </c>
      <c r="M91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916" s="19" t="str">
        <f t="shared" si="14"/>
        <v>S11</v>
      </c>
      <c r="O916" s="19" t="str">
        <f>IF(מרקובחצי[[#This Row],[קבעה הפלגה?]]=1,"",IF(AND(מרקובחצי[[#This Row],[עד ועד]]&lt;29,OR(מרקובחצי[[#This Row],[CycleNumber]]=1,AND(U915=1,OR(מרקובחצי[[#This Row],[עד ועד]]&lt;J915,מרקובחצי[[#This Row],[עד ועד]]&gt;K915)),AND(V915=1,מרקובחצי[[#This Row],[עד ועד]]&lt;J915),W915=1)),1,""))</f>
        <v/>
      </c>
      <c r="P916" s="19" t="str">
        <f>IF(מרקובחצי[[#This Row],[קבעה הפלגה?]]=1,"",IF(AND(מרקובחצי[[#This Row],[עד ועד]]&gt;28,מרקובחצי[[#This Row],[עד ועד]]&lt;32,OR(מרקובחצי[[#This Row],[CycleNumber]]=1,AND(U915=1),AND(V915=1,OR(מרקובחצי[[#This Row],[עד ועד]]&lt;J915,מרקובחצי[[#This Row],[עד ועד]]&gt;K915)),W915=1)),1,""))</f>
        <v/>
      </c>
      <c r="Q916" s="19" t="str">
        <f>IF(מרקובחצי[[#This Row],[קבעה הפלגה?]]=1,"",IF(AND(מרקובחצי[[#This Row],[עד ועד]]&gt;31,OR(מרקובחצי[[#This Row],[CycleNumber]]=1,AND(U915=1),AND(V915=1,מרקובחצי[[#This Row],[עד ועד]]&gt;K915),AND(W915=1,OR(מרקובחצי[[#This Row],[עד ועד]]&gt;K915,מרקובחצי[[#This Row],[עד ועד]]&lt;J915)))),1,""))</f>
        <v/>
      </c>
      <c r="R916" s="19">
        <f>IF(מרקובחצי[[#This Row],[CycleNumber]]&gt;1,IF(AND(O915=1,מרקובחצי[[#This Row],[עד ועד]]&lt;29),1,""),"")</f>
        <v>1</v>
      </c>
      <c r="S916" s="19" t="str">
        <f>IF(מרקובחצי[[#This Row],[CycleNumber]]&gt;1,IF(OR(AND(O915=1,מרקובחצי[[#This Row],[עד ועד]]&gt;28),AND(P915=1),AND(Q915=1,מרקובחצי[[#This Row],[עד ועד]]&lt;32)),1,""),"")</f>
        <v/>
      </c>
      <c r="T916" s="19" t="str">
        <f>IF(מרקובחצי[[#This Row],[CycleNumber]]&gt;1,IF(AND(Q915=1,מרקובחצי[[#This Row],[עד ועד]]&gt;31),1,""),"")</f>
        <v/>
      </c>
      <c r="U916" s="19" t="str">
        <f>IF(מרקובחצי[[#This Row],[CycleNumber]]&gt;1,IF(AND(R915=1,מרקובחצי[[#This Row],[עד ועד]]&lt;29),1,IF(AND(U915=1,NOT(OR(מרקובחצי[[#This Row],[עד ועד]]&lt;J915,מרקובחצי[[#This Row],[עד ועד]]&gt;K915))),1,"")),"")</f>
        <v/>
      </c>
      <c r="V916" s="19" t="str">
        <f>IF(מרקובחצי[[#This Row],[CycleNumber]]&gt;1,IF(AND(SUM(R915:T915)=1,מרקובחצי[[#This Row],[עד ועד]]&gt;28,מרקובחצי[[#This Row],[עד ועד]]&lt;32),1,IF(OR(S915=1,AND(R915=1,מרקובחצי[[#This Row],[עד ועד]]&gt;28),AND(T915=1,מרקובחצי[[#This Row],[עד ועד]]&lt;32)),1,IF(AND(V915=1,NOT(OR(מרקובחצי[[#This Row],[עד ועד]]&lt;J915,מרקובחצי[[#This Row],[עד ועד]]&gt;K915))),1,""))),"")</f>
        <v/>
      </c>
      <c r="W916" s="19" t="str">
        <f>IF(מרקובחצי[[#This Row],[CycleNumber]]&gt;1,IF(AND(T915=1,מרקובחצי[[#This Row],[עד ועד]]&gt;31),1,IF(AND(W915=1,NOT(OR(מרקובחצי[[#This Row],[עד ועד]]&lt;J915,מרקובחצי[[#This Row],[עד ועד]]&gt;K915))),1,"")),"")</f>
        <v/>
      </c>
      <c r="X916" s="19" t="str">
        <f>IF(AND(מרקובחצי[[#This Row],[CycleNumber]]&lt;$B917,SUM(מרקובחצי[[#This Row],[11]],R917)=2),1,"")</f>
        <v/>
      </c>
      <c r="Y916" s="19" t="str">
        <f>IF(AND(מרקובחצי[[#This Row],[CycleNumber]]&lt;$B917,SUM(מרקובחצי[[#This Row],[11]],S917)=2),1,"")</f>
        <v/>
      </c>
      <c r="Z916" s="19" t="str">
        <f>IF(AND(מרקובחצי[[#This Row],[CycleNumber]]&lt;$B917,SUM(מרקובחצי[[#This Row],[13]],S917)=2),1,"")</f>
        <v/>
      </c>
      <c r="AA916" s="19" t="str">
        <f>IF(AND(מרקובחצי[[#This Row],[CycleNumber]]&lt;$B917,SUM(מרקובחצי[[#This Row],[13]],T917)=2),1,"")</f>
        <v/>
      </c>
      <c r="AB916" s="19">
        <f>IF(AND(מרקובחצי[[#This Row],[CycleNumber]]&lt;$B917,SUM(מרקובחצי[[#This Row],[21]],U917)=2),1,"")</f>
        <v>1</v>
      </c>
      <c r="AC916" s="19" t="str">
        <f>IF(AND(מרקובחצי[[#This Row],[CycleNumber]]&lt;$B917,SUM(מרקובחצי[[#This Row],[21]],V917)=2),1,"")</f>
        <v/>
      </c>
      <c r="AD916" s="19" t="str">
        <f>IF(AND(מרקובחצי[[#This Row],[CycleNumber]]&lt;$B917,SUM(מרקובחצי[[#This Row],[23]],V917)=2),1,"")</f>
        <v/>
      </c>
      <c r="AE916" s="19" t="str">
        <f>IF(AND(מרקובחצי[[#This Row],[CycleNumber]]&lt;$B917,SUM(מרקובחצי[[#This Row],[23]],W917)=2),1,"")</f>
        <v/>
      </c>
      <c r="AF916" s="19" t="str">
        <f>IF(AND(מרקובחצי[[#This Row],[CycleNumber]]&lt;$B917,SUM(מרקובחצי[[#This Row],[31]],O917)=2),1,"")</f>
        <v/>
      </c>
      <c r="AG916" s="19" t="str">
        <f>IF(AND(מרקובחצי[[#This Row],[CycleNumber]]&lt;$B917,SUM(מרקובחצי[[#This Row],[31]],P917)=2),1,"")</f>
        <v/>
      </c>
      <c r="AH916" s="19" t="str">
        <f>IF(AND(מרקובחצי[[#This Row],[CycleNumber]]&lt;$B917,SUM(מרקובחצי[[#This Row],[31]],Q917)=2),1,"")</f>
        <v/>
      </c>
      <c r="AI916" s="19" t="str">
        <f>IF(AND(מרקובחצי[[#This Row],[CycleNumber]]&lt;$B917,SUM(U916:U917)=2),1,"")</f>
        <v/>
      </c>
      <c r="AJ916" s="19" t="str">
        <f>IF(AND(מרקובחצי[[#This Row],[CycleNumber]]&lt;$B917,SUM(מרקובחצי[[#This Row],[32]],O917)=2),1,"")</f>
        <v/>
      </c>
      <c r="AK916" s="19" t="str">
        <f>IF(AND(מרקובחצי[[#This Row],[CycleNumber]]&lt;$B917,SUM(מרקובחצי[[#This Row],[32]],P917)=2),1,"")</f>
        <v/>
      </c>
      <c r="AL916" s="19" t="str">
        <f>IF(AND(מרקובחצי[[#This Row],[CycleNumber]]&lt;$B917,SUM(מרקובחצי[[#This Row],[32]],Q917)=2),1,"")</f>
        <v/>
      </c>
      <c r="AM916" s="19" t="str">
        <f>IF(AND(מרקובחצי[[#This Row],[CycleNumber]]&lt;$B917,SUM(V916:V917)=2),1,"")</f>
        <v/>
      </c>
      <c r="AN916" s="19" t="str">
        <f>IF(AND(מרקובחצי[[#This Row],[CycleNumber]]&lt;$B917,SUM(מרקובחצי[[#This Row],[33]],O917)=2),1,"")</f>
        <v/>
      </c>
      <c r="AO916" s="19" t="str">
        <f>IF(AND(מרקובחצי[[#This Row],[CycleNumber]]&lt;$B917,SUM(מרקובחצי[[#This Row],[33]],P917)=2),1,"")</f>
        <v/>
      </c>
      <c r="AP916" s="19" t="str">
        <f>IF(AND(מרקובחצי[[#This Row],[CycleNumber]]&lt;$B917,SUM(מרקובחצי[[#This Row],[33]],Q917)=2),1,"")</f>
        <v/>
      </c>
      <c r="AQ916" s="19" t="str">
        <f>IF(AND(מרקובחצי[[#This Row],[CycleNumber]]&lt;$B917,SUM(W916:W917)=2),1,"")</f>
        <v/>
      </c>
      <c r="AR916" s="19" t="str">
        <f>IF(AND(מרקובחצי[[#This Row],[CycleNumber]]&lt;$B917,SUM(מרקובחצי[[#This Row],[12]],S917)=2),1,"")</f>
        <v/>
      </c>
      <c r="AS916" s="19" t="str">
        <f>IF(AND(מרקובחצי[[#This Row],[CycleNumber]]&lt;$B917,SUM(מרקובחצי[[#This Row],[22]],V917)=2),1,"")</f>
        <v/>
      </c>
      <c r="AT916" s="21">
        <f>SUM(מרקובחצי[[#This Row],[11]:[33]])</f>
        <v>1</v>
      </c>
    </row>
    <row r="917" spans="1:46" ht="15.6" x14ac:dyDescent="0.25">
      <c r="A917" s="19" t="s">
        <v>86</v>
      </c>
      <c r="B917" s="19">
        <v>3</v>
      </c>
      <c r="C917">
        <v>27</v>
      </c>
      <c r="D917" s="19">
        <f>מרקובחצי[[#This Row],[LengthofCycle]]+1</f>
        <v>28</v>
      </c>
      <c r="E917" t="str">
        <f>IF(IFERROR(LOOKUP(מרקובחצי[[#This Row],[ClientID]],קביעויות[הפלגה]),FALSE)=מרקובחצי[[#This Row],[ClientID]],1,"")</f>
        <v/>
      </c>
      <c r="F917">
        <f>IF(IFERROR(LOOKUP(מרקובחצי[[#This Row],[ClientID]],סוגחציקבוע[S31]),FALSE)=מרקובחצי[[#This Row],[ClientID]],1,"")</f>
        <v>1</v>
      </c>
      <c r="G917" t="str">
        <f>IF(IFERROR(LOOKUP(מרקובחצי[[#This Row],[ClientID]],סוגחציקבוע[S32]),FALSE)=מרקובחצי[[#This Row],[ClientID]],1,"")</f>
        <v/>
      </c>
      <c r="H917" t="str">
        <f>IF(IFERROR(LOOKUP(מרקובחצי[[#This Row],[ClientID]],סוגחציקבוע[S33]),FALSE)=מרקובחצי[[#This Row],[ClientID]],1,"")</f>
        <v/>
      </c>
      <c r="I917" t="str">
        <f>IF(IFERROR(LOOKUP(מרקובחצי[[#This Row],[ClientID]],סוגחציקבוע[S32&amp;33]),FALSE)=מרקובחצי[[#This Row],[ClientID]],1,"")</f>
        <v/>
      </c>
      <c r="J917" s="19">
        <f>IF(SUM(מרקובחצי[[#This Row],[11]:[13]])=1,מרקובחצי[[#This Row],[עד ועד]],IF(SUM(R916:T917)=1,IF(מרקובחצי[[#This Row],[עד ועד]]&lt;J916,מרקובחצי[[#This Row],[עד ועד]],J916),J916))</f>
        <v>27</v>
      </c>
      <c r="K917" s="19">
        <f>IF(SUM(מרקובחצי[[#This Row],[11]:[13]])=1,מרקובחצי[[#This Row],[עד ועד]],IF(SUM(R916:T917)=1,IF(מרקובחצי[[#This Row],[עד ועד]]&gt;K916,מרקובחצי[[#This Row],[עד ועד]],K916),K916))</f>
        <v>28</v>
      </c>
      <c r="L917" s="19">
        <f>IF(AND(SUM(מרקובחצי[[#This Row],[31]:[33]])=1,SUM(U916:W916)=0),מרקובחצי[[#This Row],[מקס]]-מרקובחצי[[#This Row],[מינ]],"")</f>
        <v>1</v>
      </c>
      <c r="M91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917" s="19" t="str">
        <f t="shared" si="14"/>
        <v>S21</v>
      </c>
      <c r="O917" s="19" t="str">
        <f>IF(מרקובחצי[[#This Row],[קבעה הפלגה?]]=1,"",IF(AND(מרקובחצי[[#This Row],[עד ועד]]&lt;29,OR(מרקובחצי[[#This Row],[CycleNumber]]=1,AND(U916=1,OR(מרקובחצי[[#This Row],[עד ועד]]&lt;J916,מרקובחצי[[#This Row],[עד ועד]]&gt;K916)),AND(V916=1,מרקובחצי[[#This Row],[עד ועד]]&lt;J916),W916=1)),1,""))</f>
        <v/>
      </c>
      <c r="P917" s="19" t="str">
        <f>IF(מרקובחצי[[#This Row],[קבעה הפלגה?]]=1,"",IF(AND(מרקובחצי[[#This Row],[עד ועד]]&gt;28,מרקובחצי[[#This Row],[עד ועד]]&lt;32,OR(מרקובחצי[[#This Row],[CycleNumber]]=1,AND(U916=1),AND(V916=1,OR(מרקובחצי[[#This Row],[עד ועד]]&lt;J916,מרקובחצי[[#This Row],[עד ועד]]&gt;K916)),W916=1)),1,""))</f>
        <v/>
      </c>
      <c r="Q917" s="19" t="str">
        <f>IF(מרקובחצי[[#This Row],[קבעה הפלגה?]]=1,"",IF(AND(מרקובחצי[[#This Row],[עד ועד]]&gt;31,OR(מרקובחצי[[#This Row],[CycleNumber]]=1,AND(U916=1),AND(V916=1,מרקובחצי[[#This Row],[עד ועד]]&gt;K916),AND(W916=1,OR(מרקובחצי[[#This Row],[עד ועד]]&gt;K916,מרקובחצי[[#This Row],[עד ועד]]&lt;J916)))),1,""))</f>
        <v/>
      </c>
      <c r="R917" s="19" t="str">
        <f>IF(מרקובחצי[[#This Row],[CycleNumber]]&gt;1,IF(AND(O916=1,מרקובחצי[[#This Row],[עד ועד]]&lt;29),1,""),"")</f>
        <v/>
      </c>
      <c r="S917" s="19" t="str">
        <f>IF(מרקובחצי[[#This Row],[CycleNumber]]&gt;1,IF(OR(AND(O916=1,מרקובחצי[[#This Row],[עד ועד]]&gt;28),AND(P916=1),AND(Q916=1,מרקובחצי[[#This Row],[עד ועד]]&lt;32)),1,""),"")</f>
        <v/>
      </c>
      <c r="T917" s="19" t="str">
        <f>IF(מרקובחצי[[#This Row],[CycleNumber]]&gt;1,IF(AND(Q916=1,מרקובחצי[[#This Row],[עד ועד]]&gt;31),1,""),"")</f>
        <v/>
      </c>
      <c r="U917" s="19">
        <f>IF(מרקובחצי[[#This Row],[CycleNumber]]&gt;1,IF(AND(R916=1,מרקובחצי[[#This Row],[עד ועד]]&lt;29),1,IF(AND(U916=1,NOT(OR(מרקובחצי[[#This Row],[עד ועד]]&lt;J916,מרקובחצי[[#This Row],[עד ועד]]&gt;K916))),1,"")),"")</f>
        <v>1</v>
      </c>
      <c r="V917" s="19" t="str">
        <f>IF(מרקובחצי[[#This Row],[CycleNumber]]&gt;1,IF(AND(SUM(R916:T916)=1,מרקובחצי[[#This Row],[עד ועד]]&gt;28,מרקובחצי[[#This Row],[עד ועד]]&lt;32),1,IF(OR(S916=1,AND(R916=1,מרקובחצי[[#This Row],[עד ועד]]&gt;28),AND(T916=1,מרקובחצי[[#This Row],[עד ועד]]&lt;32)),1,IF(AND(V916=1,NOT(OR(מרקובחצי[[#This Row],[עד ועד]]&lt;J916,מרקובחצי[[#This Row],[עד ועד]]&gt;K916))),1,""))),"")</f>
        <v/>
      </c>
      <c r="W917" s="19" t="str">
        <f>IF(מרקובחצי[[#This Row],[CycleNumber]]&gt;1,IF(AND(T916=1,מרקובחצי[[#This Row],[עד ועד]]&gt;31),1,IF(AND(W916=1,NOT(OR(מרקובחצי[[#This Row],[עד ועד]]&lt;J916,מרקובחצי[[#This Row],[עד ועד]]&gt;K916))),1,"")),"")</f>
        <v/>
      </c>
      <c r="X917" s="19" t="str">
        <f>IF(AND(מרקובחצי[[#This Row],[CycleNumber]]&lt;$B918,SUM(מרקובחצי[[#This Row],[11]],R918)=2),1,"")</f>
        <v/>
      </c>
      <c r="Y917" s="19" t="str">
        <f>IF(AND(מרקובחצי[[#This Row],[CycleNumber]]&lt;$B918,SUM(מרקובחצי[[#This Row],[11]],S918)=2),1,"")</f>
        <v/>
      </c>
      <c r="Z917" s="19" t="str">
        <f>IF(AND(מרקובחצי[[#This Row],[CycleNumber]]&lt;$B918,SUM(מרקובחצי[[#This Row],[13]],S918)=2),1,"")</f>
        <v/>
      </c>
      <c r="AA917" s="19" t="str">
        <f>IF(AND(מרקובחצי[[#This Row],[CycleNumber]]&lt;$B918,SUM(מרקובחצי[[#This Row],[13]],T918)=2),1,"")</f>
        <v/>
      </c>
      <c r="AB917" s="19" t="str">
        <f>IF(AND(מרקובחצי[[#This Row],[CycleNumber]]&lt;$B918,SUM(מרקובחצי[[#This Row],[21]],U918)=2),1,"")</f>
        <v/>
      </c>
      <c r="AC917" s="19" t="str">
        <f>IF(AND(מרקובחצי[[#This Row],[CycleNumber]]&lt;$B918,SUM(מרקובחצי[[#This Row],[21]],V918)=2),1,"")</f>
        <v/>
      </c>
      <c r="AD917" s="19" t="str">
        <f>IF(AND(מרקובחצי[[#This Row],[CycleNumber]]&lt;$B918,SUM(מרקובחצי[[#This Row],[23]],V918)=2),1,"")</f>
        <v/>
      </c>
      <c r="AE917" s="19" t="str">
        <f>IF(AND(מרקובחצי[[#This Row],[CycleNumber]]&lt;$B918,SUM(מרקובחצי[[#This Row],[23]],W918)=2),1,"")</f>
        <v/>
      </c>
      <c r="AF917" s="19" t="str">
        <f>IF(AND(מרקובחצי[[#This Row],[CycleNumber]]&lt;$B918,SUM(מרקובחצי[[#This Row],[31]],O918)=2),1,"")</f>
        <v/>
      </c>
      <c r="AG917" s="19" t="str">
        <f>IF(AND(מרקובחצי[[#This Row],[CycleNumber]]&lt;$B918,SUM(מרקובחצי[[#This Row],[31]],P918)=2),1,"")</f>
        <v/>
      </c>
      <c r="AH917" s="19" t="str">
        <f>IF(AND(מרקובחצי[[#This Row],[CycleNumber]]&lt;$B918,SUM(מרקובחצי[[#This Row],[31]],Q918)=2),1,"")</f>
        <v/>
      </c>
      <c r="AI917" s="19">
        <f>IF(AND(מרקובחצי[[#This Row],[CycleNumber]]&lt;$B918,SUM(U917:U918)=2),1,"")</f>
        <v>1</v>
      </c>
      <c r="AJ917" s="19" t="str">
        <f>IF(AND(מרקובחצי[[#This Row],[CycleNumber]]&lt;$B918,SUM(מרקובחצי[[#This Row],[32]],O918)=2),1,"")</f>
        <v/>
      </c>
      <c r="AK917" s="19" t="str">
        <f>IF(AND(מרקובחצי[[#This Row],[CycleNumber]]&lt;$B918,SUM(מרקובחצי[[#This Row],[32]],P918)=2),1,"")</f>
        <v/>
      </c>
      <c r="AL917" s="19" t="str">
        <f>IF(AND(מרקובחצי[[#This Row],[CycleNumber]]&lt;$B918,SUM(מרקובחצי[[#This Row],[32]],Q918)=2),1,"")</f>
        <v/>
      </c>
      <c r="AM917" s="19" t="str">
        <f>IF(AND(מרקובחצי[[#This Row],[CycleNumber]]&lt;$B918,SUM(V917:V918)=2),1,"")</f>
        <v/>
      </c>
      <c r="AN917" s="19" t="str">
        <f>IF(AND(מרקובחצי[[#This Row],[CycleNumber]]&lt;$B918,SUM(מרקובחצי[[#This Row],[33]],O918)=2),1,"")</f>
        <v/>
      </c>
      <c r="AO917" s="19" t="str">
        <f>IF(AND(מרקובחצי[[#This Row],[CycleNumber]]&lt;$B918,SUM(מרקובחצי[[#This Row],[33]],P918)=2),1,"")</f>
        <v/>
      </c>
      <c r="AP917" s="19" t="str">
        <f>IF(AND(מרקובחצי[[#This Row],[CycleNumber]]&lt;$B918,SUM(מרקובחצי[[#This Row],[33]],Q918)=2),1,"")</f>
        <v/>
      </c>
      <c r="AQ917" s="19" t="str">
        <f>IF(AND(מרקובחצי[[#This Row],[CycleNumber]]&lt;$B918,SUM(W917:W918)=2),1,"")</f>
        <v/>
      </c>
      <c r="AR917" s="19" t="str">
        <f>IF(AND(מרקובחצי[[#This Row],[CycleNumber]]&lt;$B918,SUM(מרקובחצי[[#This Row],[12]],S918)=2),1,"")</f>
        <v/>
      </c>
      <c r="AS917" s="19" t="str">
        <f>IF(AND(מרקובחצי[[#This Row],[CycleNumber]]&lt;$B918,SUM(מרקובחצי[[#This Row],[22]],V918)=2),1,"")</f>
        <v/>
      </c>
      <c r="AT917" s="21">
        <f>SUM(מרקובחצי[[#This Row],[11]:[33]])</f>
        <v>1</v>
      </c>
    </row>
    <row r="918" spans="1:46" ht="15.6" x14ac:dyDescent="0.25">
      <c r="A918" s="19" t="s">
        <v>86</v>
      </c>
      <c r="B918" s="19">
        <v>4</v>
      </c>
      <c r="C918">
        <v>26</v>
      </c>
      <c r="D918" s="19">
        <f>מרקובחצי[[#This Row],[LengthofCycle]]+1</f>
        <v>27</v>
      </c>
      <c r="E918" t="str">
        <f>IF(IFERROR(LOOKUP(מרקובחצי[[#This Row],[ClientID]],קביעויות[הפלגה]),FALSE)=מרקובחצי[[#This Row],[ClientID]],1,"")</f>
        <v/>
      </c>
      <c r="F918">
        <f>IF(IFERROR(LOOKUP(מרקובחצי[[#This Row],[ClientID]],סוגחציקבוע[S31]),FALSE)=מרקובחצי[[#This Row],[ClientID]],1,"")</f>
        <v>1</v>
      </c>
      <c r="G918" t="str">
        <f>IF(IFERROR(LOOKUP(מרקובחצי[[#This Row],[ClientID]],סוגחציקבוע[S32]),FALSE)=מרקובחצי[[#This Row],[ClientID]],1,"")</f>
        <v/>
      </c>
      <c r="H918" t="str">
        <f>IF(IFERROR(LOOKUP(מרקובחצי[[#This Row],[ClientID]],סוגחציקבוע[S33]),FALSE)=מרקובחצי[[#This Row],[ClientID]],1,"")</f>
        <v/>
      </c>
      <c r="I918" t="str">
        <f>IF(IFERROR(LOOKUP(מרקובחצי[[#This Row],[ClientID]],סוגחציקבוע[S32&amp;33]),FALSE)=מרקובחצי[[#This Row],[ClientID]],1,"")</f>
        <v/>
      </c>
      <c r="J918" s="19">
        <f>IF(SUM(מרקובחצי[[#This Row],[11]:[13]])=1,מרקובחצי[[#This Row],[עד ועד]],IF(SUM(R917:T918)=1,IF(מרקובחצי[[#This Row],[עד ועד]]&lt;J917,מרקובחצי[[#This Row],[עד ועד]],J917),J917))</f>
        <v>27</v>
      </c>
      <c r="K918" s="19">
        <f>IF(SUM(מרקובחצי[[#This Row],[11]:[13]])=1,מרקובחצי[[#This Row],[עד ועד]],IF(SUM(R917:T918)=1,IF(מרקובחצי[[#This Row],[עד ועד]]&gt;K917,מרקובחצי[[#This Row],[עד ועד]],K917),K917))</f>
        <v>28</v>
      </c>
      <c r="L918" s="19" t="str">
        <f>IF(AND(SUM(מרקובחצי[[#This Row],[31]:[33]])=1,SUM(U917:W917)=0),מרקובחצי[[#This Row],[מקס]]-מרקובחצי[[#This Row],[מינ]],"")</f>
        <v/>
      </c>
      <c r="M91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918" s="19" t="str">
        <f t="shared" si="14"/>
        <v>S31</v>
      </c>
      <c r="O918" s="19" t="str">
        <f>IF(מרקובחצי[[#This Row],[קבעה הפלגה?]]=1,"",IF(AND(מרקובחצי[[#This Row],[עד ועד]]&lt;29,OR(מרקובחצי[[#This Row],[CycleNumber]]=1,AND(U917=1,OR(מרקובחצי[[#This Row],[עד ועד]]&lt;J917,מרקובחצי[[#This Row],[עד ועד]]&gt;K917)),AND(V917=1,מרקובחצי[[#This Row],[עד ועד]]&lt;J917),W917=1)),1,""))</f>
        <v/>
      </c>
      <c r="P918" s="19" t="str">
        <f>IF(מרקובחצי[[#This Row],[קבעה הפלגה?]]=1,"",IF(AND(מרקובחצי[[#This Row],[עד ועד]]&gt;28,מרקובחצי[[#This Row],[עד ועד]]&lt;32,OR(מרקובחצי[[#This Row],[CycleNumber]]=1,AND(U917=1),AND(V917=1,OR(מרקובחצי[[#This Row],[עד ועד]]&lt;J917,מרקובחצי[[#This Row],[עד ועד]]&gt;K917)),W917=1)),1,""))</f>
        <v/>
      </c>
      <c r="Q918" s="19" t="str">
        <f>IF(מרקובחצי[[#This Row],[קבעה הפלגה?]]=1,"",IF(AND(מרקובחצי[[#This Row],[עד ועד]]&gt;31,OR(מרקובחצי[[#This Row],[CycleNumber]]=1,AND(U917=1),AND(V917=1,מרקובחצי[[#This Row],[עד ועד]]&gt;K917),AND(W917=1,OR(מרקובחצי[[#This Row],[עד ועד]]&gt;K917,מרקובחצי[[#This Row],[עד ועד]]&lt;J917)))),1,""))</f>
        <v/>
      </c>
      <c r="R918" s="19" t="str">
        <f>IF(מרקובחצי[[#This Row],[CycleNumber]]&gt;1,IF(AND(O917=1,מרקובחצי[[#This Row],[עד ועד]]&lt;29),1,""),"")</f>
        <v/>
      </c>
      <c r="S918" s="19" t="str">
        <f>IF(מרקובחצי[[#This Row],[CycleNumber]]&gt;1,IF(OR(AND(O917=1,מרקובחצי[[#This Row],[עד ועד]]&gt;28),AND(P917=1),AND(Q917=1,מרקובחצי[[#This Row],[עד ועד]]&lt;32)),1,""),"")</f>
        <v/>
      </c>
      <c r="T918" s="19" t="str">
        <f>IF(מרקובחצי[[#This Row],[CycleNumber]]&gt;1,IF(AND(Q917=1,מרקובחצי[[#This Row],[עד ועד]]&gt;31),1,""),"")</f>
        <v/>
      </c>
      <c r="U918" s="19">
        <f>IF(מרקובחצי[[#This Row],[CycleNumber]]&gt;1,IF(AND(R917=1,מרקובחצי[[#This Row],[עד ועד]]&lt;29),1,IF(AND(U917=1,NOT(OR(מרקובחצי[[#This Row],[עד ועד]]&lt;J917,מרקובחצי[[#This Row],[עד ועד]]&gt;K917))),1,"")),"")</f>
        <v>1</v>
      </c>
      <c r="V918" s="19" t="str">
        <f>IF(מרקובחצי[[#This Row],[CycleNumber]]&gt;1,IF(AND(SUM(R917:T917)=1,מרקובחצי[[#This Row],[עד ועד]]&gt;28,מרקובחצי[[#This Row],[עד ועד]]&lt;32),1,IF(OR(S917=1,AND(R917=1,מרקובחצי[[#This Row],[עד ועד]]&gt;28),AND(T917=1,מרקובחצי[[#This Row],[עד ועד]]&lt;32)),1,IF(AND(V917=1,NOT(OR(מרקובחצי[[#This Row],[עד ועד]]&lt;J917,מרקובחצי[[#This Row],[עד ועד]]&gt;K917))),1,""))),"")</f>
        <v/>
      </c>
      <c r="W918" s="19" t="str">
        <f>IF(מרקובחצי[[#This Row],[CycleNumber]]&gt;1,IF(AND(T917=1,מרקובחצי[[#This Row],[עד ועד]]&gt;31),1,IF(AND(W917=1,NOT(OR(מרקובחצי[[#This Row],[עד ועד]]&lt;J917,מרקובחצי[[#This Row],[עד ועד]]&gt;K917))),1,"")),"")</f>
        <v/>
      </c>
      <c r="X918" s="19" t="str">
        <f>IF(AND(מרקובחצי[[#This Row],[CycleNumber]]&lt;$B919,SUM(מרקובחצי[[#This Row],[11]],R919)=2),1,"")</f>
        <v/>
      </c>
      <c r="Y918" s="19" t="str">
        <f>IF(AND(מרקובחצי[[#This Row],[CycleNumber]]&lt;$B919,SUM(מרקובחצי[[#This Row],[11]],S919)=2),1,"")</f>
        <v/>
      </c>
      <c r="Z918" s="19" t="str">
        <f>IF(AND(מרקובחצי[[#This Row],[CycleNumber]]&lt;$B919,SUM(מרקובחצי[[#This Row],[13]],S919)=2),1,"")</f>
        <v/>
      </c>
      <c r="AA918" s="19" t="str">
        <f>IF(AND(מרקובחצי[[#This Row],[CycleNumber]]&lt;$B919,SUM(מרקובחצי[[#This Row],[13]],T919)=2),1,"")</f>
        <v/>
      </c>
      <c r="AB918" s="19" t="str">
        <f>IF(AND(מרקובחצי[[#This Row],[CycleNumber]]&lt;$B919,SUM(מרקובחצי[[#This Row],[21]],U919)=2),1,"")</f>
        <v/>
      </c>
      <c r="AC918" s="19" t="str">
        <f>IF(AND(מרקובחצי[[#This Row],[CycleNumber]]&lt;$B919,SUM(מרקובחצי[[#This Row],[21]],V919)=2),1,"")</f>
        <v/>
      </c>
      <c r="AD918" s="19" t="str">
        <f>IF(AND(מרקובחצי[[#This Row],[CycleNumber]]&lt;$B919,SUM(מרקובחצי[[#This Row],[23]],V919)=2),1,"")</f>
        <v/>
      </c>
      <c r="AE918" s="19" t="str">
        <f>IF(AND(מרקובחצי[[#This Row],[CycleNumber]]&lt;$B919,SUM(מרקובחצי[[#This Row],[23]],W919)=2),1,"")</f>
        <v/>
      </c>
      <c r="AF918" s="19" t="str">
        <f>IF(AND(מרקובחצי[[#This Row],[CycleNumber]]&lt;$B919,SUM(מרקובחצי[[#This Row],[31]],O919)=2),1,"")</f>
        <v/>
      </c>
      <c r="AG918" s="19">
        <f>IF(AND(מרקובחצי[[#This Row],[CycleNumber]]&lt;$B919,SUM(מרקובחצי[[#This Row],[31]],P919)=2),1,"")</f>
        <v>1</v>
      </c>
      <c r="AH918" s="19" t="str">
        <f>IF(AND(מרקובחצי[[#This Row],[CycleNumber]]&lt;$B919,SUM(מרקובחצי[[#This Row],[31]],Q919)=2),1,"")</f>
        <v/>
      </c>
      <c r="AI918" s="19" t="str">
        <f>IF(AND(מרקובחצי[[#This Row],[CycleNumber]]&lt;$B919,SUM(U918:U919)=2),1,"")</f>
        <v/>
      </c>
      <c r="AJ918" s="19" t="str">
        <f>IF(AND(מרקובחצי[[#This Row],[CycleNumber]]&lt;$B919,SUM(מרקובחצי[[#This Row],[32]],O919)=2),1,"")</f>
        <v/>
      </c>
      <c r="AK918" s="19" t="str">
        <f>IF(AND(מרקובחצי[[#This Row],[CycleNumber]]&lt;$B919,SUM(מרקובחצי[[#This Row],[32]],P919)=2),1,"")</f>
        <v/>
      </c>
      <c r="AL918" s="19" t="str">
        <f>IF(AND(מרקובחצי[[#This Row],[CycleNumber]]&lt;$B919,SUM(מרקובחצי[[#This Row],[32]],Q919)=2),1,"")</f>
        <v/>
      </c>
      <c r="AM918" s="19" t="str">
        <f>IF(AND(מרקובחצי[[#This Row],[CycleNumber]]&lt;$B919,SUM(V918:V919)=2),1,"")</f>
        <v/>
      </c>
      <c r="AN918" s="19" t="str">
        <f>IF(AND(מרקובחצי[[#This Row],[CycleNumber]]&lt;$B919,SUM(מרקובחצי[[#This Row],[33]],O919)=2),1,"")</f>
        <v/>
      </c>
      <c r="AO918" s="19" t="str">
        <f>IF(AND(מרקובחצי[[#This Row],[CycleNumber]]&lt;$B919,SUM(מרקובחצי[[#This Row],[33]],P919)=2),1,"")</f>
        <v/>
      </c>
      <c r="AP918" s="19" t="str">
        <f>IF(AND(מרקובחצי[[#This Row],[CycleNumber]]&lt;$B919,SUM(מרקובחצי[[#This Row],[33]],Q919)=2),1,"")</f>
        <v/>
      </c>
      <c r="AQ918" s="19" t="str">
        <f>IF(AND(מרקובחצי[[#This Row],[CycleNumber]]&lt;$B919,SUM(W918:W919)=2),1,"")</f>
        <v/>
      </c>
      <c r="AR918" s="19" t="str">
        <f>IF(AND(מרקובחצי[[#This Row],[CycleNumber]]&lt;$B919,SUM(מרקובחצי[[#This Row],[12]],S919)=2),1,"")</f>
        <v/>
      </c>
      <c r="AS918" s="19" t="str">
        <f>IF(AND(מרקובחצי[[#This Row],[CycleNumber]]&lt;$B919,SUM(מרקובחצי[[#This Row],[22]],V919)=2),1,"")</f>
        <v/>
      </c>
      <c r="AT918" s="21">
        <f>SUM(מרקובחצי[[#This Row],[11]:[33]])</f>
        <v>1</v>
      </c>
    </row>
    <row r="919" spans="1:46" ht="15.6" x14ac:dyDescent="0.25">
      <c r="A919" s="19" t="s">
        <v>86</v>
      </c>
      <c r="B919" s="19">
        <v>5</v>
      </c>
      <c r="C919">
        <v>28</v>
      </c>
      <c r="D919" s="19">
        <f>מרקובחצי[[#This Row],[LengthofCycle]]+1</f>
        <v>29</v>
      </c>
      <c r="E919" t="str">
        <f>IF(IFERROR(LOOKUP(מרקובחצי[[#This Row],[ClientID]],קביעויות[הפלגה]),FALSE)=מרקובחצי[[#This Row],[ClientID]],1,"")</f>
        <v/>
      </c>
      <c r="F919">
        <f>IF(IFERROR(LOOKUP(מרקובחצי[[#This Row],[ClientID]],סוגחציקבוע[S31]),FALSE)=מרקובחצי[[#This Row],[ClientID]],1,"")</f>
        <v>1</v>
      </c>
      <c r="G919" t="str">
        <f>IF(IFERROR(LOOKUP(מרקובחצי[[#This Row],[ClientID]],סוגחציקבוע[S32]),FALSE)=מרקובחצי[[#This Row],[ClientID]],1,"")</f>
        <v/>
      </c>
      <c r="H919" t="str">
        <f>IF(IFERROR(LOOKUP(מרקובחצי[[#This Row],[ClientID]],סוגחציקבוע[S33]),FALSE)=מרקובחצי[[#This Row],[ClientID]],1,"")</f>
        <v/>
      </c>
      <c r="I919" t="str">
        <f>IF(IFERROR(LOOKUP(מרקובחצי[[#This Row],[ClientID]],סוגחציקבוע[S32&amp;33]),FALSE)=מרקובחצי[[#This Row],[ClientID]],1,"")</f>
        <v/>
      </c>
      <c r="J919" s="19">
        <f>IF(SUM(מרקובחצי[[#This Row],[11]:[13]])=1,מרקובחצי[[#This Row],[עד ועד]],IF(SUM(R918:T919)=1,IF(מרקובחצי[[#This Row],[עד ועד]]&lt;J918,מרקובחצי[[#This Row],[עד ועד]],J918),J918))</f>
        <v>29</v>
      </c>
      <c r="K919" s="19">
        <f>IF(SUM(מרקובחצי[[#This Row],[11]:[13]])=1,מרקובחצי[[#This Row],[עד ועד]],IF(SUM(R918:T919)=1,IF(מרקובחצי[[#This Row],[עד ועד]]&gt;K918,מרקובחצי[[#This Row],[עד ועד]],K918),K918))</f>
        <v>29</v>
      </c>
      <c r="L919" s="19" t="str">
        <f>IF(AND(SUM(מרקובחצי[[#This Row],[31]:[33]])=1,SUM(U918:W918)=0),מרקובחצי[[#This Row],[מקס]]-מרקובחצי[[#This Row],[מינ]],"")</f>
        <v/>
      </c>
      <c r="M91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919" s="19" t="str">
        <f t="shared" si="14"/>
        <v>S31</v>
      </c>
      <c r="O919" s="19" t="str">
        <f>IF(מרקובחצי[[#This Row],[קבעה הפלגה?]]=1,"",IF(AND(מרקובחצי[[#This Row],[עד ועד]]&lt;29,OR(מרקובחצי[[#This Row],[CycleNumber]]=1,AND(U918=1,OR(מרקובחצי[[#This Row],[עד ועד]]&lt;J918,מרקובחצי[[#This Row],[עד ועד]]&gt;K918)),AND(V918=1,מרקובחצי[[#This Row],[עד ועד]]&lt;J918),W918=1)),1,""))</f>
        <v/>
      </c>
      <c r="P919" s="19">
        <f>IF(מרקובחצי[[#This Row],[קבעה הפלגה?]]=1,"",IF(AND(מרקובחצי[[#This Row],[עד ועד]]&gt;28,מרקובחצי[[#This Row],[עד ועד]]&lt;32,OR(מרקובחצי[[#This Row],[CycleNumber]]=1,AND(U918=1),AND(V918=1,OR(מרקובחצי[[#This Row],[עד ועד]]&lt;J918,מרקובחצי[[#This Row],[עד ועד]]&gt;K918)),W918=1)),1,""))</f>
        <v>1</v>
      </c>
      <c r="Q919" s="19" t="str">
        <f>IF(מרקובחצי[[#This Row],[קבעה הפלגה?]]=1,"",IF(AND(מרקובחצי[[#This Row],[עד ועד]]&gt;31,OR(מרקובחצי[[#This Row],[CycleNumber]]=1,AND(U918=1),AND(V918=1,מרקובחצי[[#This Row],[עד ועד]]&gt;K918),AND(W918=1,OR(מרקובחצי[[#This Row],[עד ועד]]&gt;K918,מרקובחצי[[#This Row],[עד ועד]]&lt;J918)))),1,""))</f>
        <v/>
      </c>
      <c r="R919" s="19" t="str">
        <f>IF(מרקובחצי[[#This Row],[CycleNumber]]&gt;1,IF(AND(O918=1,מרקובחצי[[#This Row],[עד ועד]]&lt;29),1,""),"")</f>
        <v/>
      </c>
      <c r="S919" s="19" t="str">
        <f>IF(מרקובחצי[[#This Row],[CycleNumber]]&gt;1,IF(OR(AND(O918=1,מרקובחצי[[#This Row],[עד ועד]]&gt;28),AND(P918=1),AND(Q918=1,מרקובחצי[[#This Row],[עד ועד]]&lt;32)),1,""),"")</f>
        <v/>
      </c>
      <c r="T919" s="19" t="str">
        <f>IF(מרקובחצי[[#This Row],[CycleNumber]]&gt;1,IF(AND(Q918=1,מרקובחצי[[#This Row],[עד ועד]]&gt;31),1,""),"")</f>
        <v/>
      </c>
      <c r="U919" s="19" t="str">
        <f>IF(מרקובחצי[[#This Row],[CycleNumber]]&gt;1,IF(AND(R918=1,מרקובחצי[[#This Row],[עד ועד]]&lt;29),1,IF(AND(U918=1,NOT(OR(מרקובחצי[[#This Row],[עד ועד]]&lt;J918,מרקובחצי[[#This Row],[עד ועד]]&gt;K918))),1,"")),"")</f>
        <v/>
      </c>
      <c r="V919" s="19" t="str">
        <f>IF(מרקובחצי[[#This Row],[CycleNumber]]&gt;1,IF(AND(SUM(R918:T918)=1,מרקובחצי[[#This Row],[עד ועד]]&gt;28,מרקובחצי[[#This Row],[עד ועד]]&lt;32),1,IF(OR(S918=1,AND(R918=1,מרקובחצי[[#This Row],[עד ועד]]&gt;28),AND(T918=1,מרקובחצי[[#This Row],[עד ועד]]&lt;32)),1,IF(AND(V918=1,NOT(OR(מרקובחצי[[#This Row],[עד ועד]]&lt;J918,מרקובחצי[[#This Row],[עד ועד]]&gt;K918))),1,""))),"")</f>
        <v/>
      </c>
      <c r="W919" s="19" t="str">
        <f>IF(מרקובחצי[[#This Row],[CycleNumber]]&gt;1,IF(AND(T918=1,מרקובחצי[[#This Row],[עד ועד]]&gt;31),1,IF(AND(W918=1,NOT(OR(מרקובחצי[[#This Row],[עד ועד]]&lt;J918,מרקובחצי[[#This Row],[עד ועד]]&gt;K918))),1,"")),"")</f>
        <v/>
      </c>
      <c r="X919" s="19" t="str">
        <f>IF(AND(מרקובחצי[[#This Row],[CycleNumber]]&lt;$B920,SUM(מרקובחצי[[#This Row],[11]],R920)=2),1,"")</f>
        <v/>
      </c>
      <c r="Y919" s="19" t="str">
        <f>IF(AND(מרקובחצי[[#This Row],[CycleNumber]]&lt;$B920,SUM(מרקובחצי[[#This Row],[11]],S920)=2),1,"")</f>
        <v/>
      </c>
      <c r="Z919" s="19" t="str">
        <f>IF(AND(מרקובחצי[[#This Row],[CycleNumber]]&lt;$B920,SUM(מרקובחצי[[#This Row],[13]],S920)=2),1,"")</f>
        <v/>
      </c>
      <c r="AA919" s="19" t="str">
        <f>IF(AND(מרקובחצי[[#This Row],[CycleNumber]]&lt;$B920,SUM(מרקובחצי[[#This Row],[13]],T920)=2),1,"")</f>
        <v/>
      </c>
      <c r="AB919" s="19" t="str">
        <f>IF(AND(מרקובחצי[[#This Row],[CycleNumber]]&lt;$B920,SUM(מרקובחצי[[#This Row],[21]],U920)=2),1,"")</f>
        <v/>
      </c>
      <c r="AC919" s="19" t="str">
        <f>IF(AND(מרקובחצי[[#This Row],[CycleNumber]]&lt;$B920,SUM(מרקובחצי[[#This Row],[21]],V920)=2),1,"")</f>
        <v/>
      </c>
      <c r="AD919" s="19" t="str">
        <f>IF(AND(מרקובחצי[[#This Row],[CycleNumber]]&lt;$B920,SUM(מרקובחצי[[#This Row],[23]],V920)=2),1,"")</f>
        <v/>
      </c>
      <c r="AE919" s="19" t="str">
        <f>IF(AND(מרקובחצי[[#This Row],[CycleNumber]]&lt;$B920,SUM(מרקובחצי[[#This Row],[23]],W920)=2),1,"")</f>
        <v/>
      </c>
      <c r="AF919" s="19" t="str">
        <f>IF(AND(מרקובחצי[[#This Row],[CycleNumber]]&lt;$B920,SUM(מרקובחצי[[#This Row],[31]],O920)=2),1,"")</f>
        <v/>
      </c>
      <c r="AG919" s="19" t="str">
        <f>IF(AND(מרקובחצי[[#This Row],[CycleNumber]]&lt;$B920,SUM(מרקובחצי[[#This Row],[31]],P920)=2),1,"")</f>
        <v/>
      </c>
      <c r="AH919" s="19" t="str">
        <f>IF(AND(מרקובחצי[[#This Row],[CycleNumber]]&lt;$B920,SUM(מרקובחצי[[#This Row],[31]],Q920)=2),1,"")</f>
        <v/>
      </c>
      <c r="AI919" s="19" t="str">
        <f>IF(AND(מרקובחצי[[#This Row],[CycleNumber]]&lt;$B920,SUM(U919:U920)=2),1,"")</f>
        <v/>
      </c>
      <c r="AJ919" s="19" t="str">
        <f>IF(AND(מרקובחצי[[#This Row],[CycleNumber]]&lt;$B920,SUM(מרקובחצי[[#This Row],[32]],O920)=2),1,"")</f>
        <v/>
      </c>
      <c r="AK919" s="19" t="str">
        <f>IF(AND(מרקובחצי[[#This Row],[CycleNumber]]&lt;$B920,SUM(מרקובחצי[[#This Row],[32]],P920)=2),1,"")</f>
        <v/>
      </c>
      <c r="AL919" s="19" t="str">
        <f>IF(AND(מרקובחצי[[#This Row],[CycleNumber]]&lt;$B920,SUM(מרקובחצי[[#This Row],[32]],Q920)=2),1,"")</f>
        <v/>
      </c>
      <c r="AM919" s="19" t="str">
        <f>IF(AND(מרקובחצי[[#This Row],[CycleNumber]]&lt;$B920,SUM(V919:V920)=2),1,"")</f>
        <v/>
      </c>
      <c r="AN919" s="19" t="str">
        <f>IF(AND(מרקובחצי[[#This Row],[CycleNumber]]&lt;$B920,SUM(מרקובחצי[[#This Row],[33]],O920)=2),1,"")</f>
        <v/>
      </c>
      <c r="AO919" s="19" t="str">
        <f>IF(AND(מרקובחצי[[#This Row],[CycleNumber]]&lt;$B920,SUM(מרקובחצי[[#This Row],[33]],P920)=2),1,"")</f>
        <v/>
      </c>
      <c r="AP919" s="19" t="str">
        <f>IF(AND(מרקובחצי[[#This Row],[CycleNumber]]&lt;$B920,SUM(מרקובחצי[[#This Row],[33]],Q920)=2),1,"")</f>
        <v/>
      </c>
      <c r="AQ919" s="19" t="str">
        <f>IF(AND(מרקובחצי[[#This Row],[CycleNumber]]&lt;$B920,SUM(W919:W920)=2),1,"")</f>
        <v/>
      </c>
      <c r="AR919" s="19">
        <f>IF(AND(מרקובחצי[[#This Row],[CycleNumber]]&lt;$B920,SUM(מרקובחצי[[#This Row],[12]],S920)=2),1,"")</f>
        <v>1</v>
      </c>
      <c r="AS919" s="19" t="str">
        <f>IF(AND(מרקובחצי[[#This Row],[CycleNumber]]&lt;$B920,SUM(מרקובחצי[[#This Row],[22]],V920)=2),1,"")</f>
        <v/>
      </c>
      <c r="AT919" s="21">
        <f>SUM(מרקובחצי[[#This Row],[11]:[33]])</f>
        <v>1</v>
      </c>
    </row>
    <row r="920" spans="1:46" ht="15.6" x14ac:dyDescent="0.25">
      <c r="A920" s="19" t="s">
        <v>86</v>
      </c>
      <c r="B920" s="19">
        <v>6</v>
      </c>
      <c r="C920">
        <v>27</v>
      </c>
      <c r="D920" s="19">
        <f>מרקובחצי[[#This Row],[LengthofCycle]]+1</f>
        <v>28</v>
      </c>
      <c r="E920" t="str">
        <f>IF(IFERROR(LOOKUP(מרקובחצי[[#This Row],[ClientID]],קביעויות[הפלגה]),FALSE)=מרקובחצי[[#This Row],[ClientID]],1,"")</f>
        <v/>
      </c>
      <c r="F920">
        <f>IF(IFERROR(LOOKUP(מרקובחצי[[#This Row],[ClientID]],סוגחציקבוע[S31]),FALSE)=מרקובחצי[[#This Row],[ClientID]],1,"")</f>
        <v>1</v>
      </c>
      <c r="G920" t="str">
        <f>IF(IFERROR(LOOKUP(מרקובחצי[[#This Row],[ClientID]],סוגחציקבוע[S32]),FALSE)=מרקובחצי[[#This Row],[ClientID]],1,"")</f>
        <v/>
      </c>
      <c r="H920" t="str">
        <f>IF(IFERROR(LOOKUP(מרקובחצי[[#This Row],[ClientID]],סוגחציקבוע[S33]),FALSE)=מרקובחצי[[#This Row],[ClientID]],1,"")</f>
        <v/>
      </c>
      <c r="I920" t="str">
        <f>IF(IFERROR(LOOKUP(מרקובחצי[[#This Row],[ClientID]],סוגחציקבוע[S32&amp;33]),FALSE)=מרקובחצי[[#This Row],[ClientID]],1,"")</f>
        <v/>
      </c>
      <c r="J920" s="19">
        <f>IF(SUM(מרקובחצי[[#This Row],[11]:[13]])=1,מרקובחצי[[#This Row],[עד ועד]],IF(SUM(R919:T920)=1,IF(מרקובחצי[[#This Row],[עד ועד]]&lt;J919,מרקובחצי[[#This Row],[עד ועד]],J919),J919))</f>
        <v>28</v>
      </c>
      <c r="K920" s="19">
        <f>IF(SUM(מרקובחצי[[#This Row],[11]:[13]])=1,מרקובחצי[[#This Row],[עד ועד]],IF(SUM(R919:T920)=1,IF(מרקובחצי[[#This Row],[עד ועד]]&gt;K919,מרקובחצי[[#This Row],[עד ועד]],K919),K919))</f>
        <v>29</v>
      </c>
      <c r="L920" s="19" t="str">
        <f>IF(AND(SUM(מרקובחצי[[#This Row],[31]:[33]])=1,SUM(U919:W919)=0),מרקובחצי[[#This Row],[מקס]]-מרקובחצי[[#This Row],[מינ]],"")</f>
        <v/>
      </c>
      <c r="M92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920" s="19" t="str">
        <f t="shared" si="14"/>
        <v>S12</v>
      </c>
      <c r="O920" s="19" t="str">
        <f>IF(מרקובחצי[[#This Row],[קבעה הפלגה?]]=1,"",IF(AND(מרקובחצי[[#This Row],[עד ועד]]&lt;29,OR(מרקובחצי[[#This Row],[CycleNumber]]=1,AND(U919=1,OR(מרקובחצי[[#This Row],[עד ועד]]&lt;J919,מרקובחצי[[#This Row],[עד ועד]]&gt;K919)),AND(V919=1,מרקובחצי[[#This Row],[עד ועד]]&lt;J919),W919=1)),1,""))</f>
        <v/>
      </c>
      <c r="P920" s="19" t="str">
        <f>IF(מרקובחצי[[#This Row],[קבעה הפלגה?]]=1,"",IF(AND(מרקובחצי[[#This Row],[עד ועד]]&gt;28,מרקובחצי[[#This Row],[עד ועד]]&lt;32,OR(מרקובחצי[[#This Row],[CycleNumber]]=1,AND(U919=1),AND(V919=1,OR(מרקובחצי[[#This Row],[עד ועד]]&lt;J919,מרקובחצי[[#This Row],[עד ועד]]&gt;K919)),W919=1)),1,""))</f>
        <v/>
      </c>
      <c r="Q920" s="19" t="str">
        <f>IF(מרקובחצי[[#This Row],[קבעה הפלגה?]]=1,"",IF(AND(מרקובחצי[[#This Row],[עד ועד]]&gt;31,OR(מרקובחצי[[#This Row],[CycleNumber]]=1,AND(U919=1),AND(V919=1,מרקובחצי[[#This Row],[עד ועד]]&gt;K919),AND(W919=1,OR(מרקובחצי[[#This Row],[עד ועד]]&gt;K919,מרקובחצי[[#This Row],[עד ועד]]&lt;J919)))),1,""))</f>
        <v/>
      </c>
      <c r="R920" s="19" t="str">
        <f>IF(מרקובחצי[[#This Row],[CycleNumber]]&gt;1,IF(AND(O919=1,מרקובחצי[[#This Row],[עד ועד]]&lt;29),1,""),"")</f>
        <v/>
      </c>
      <c r="S920" s="19">
        <f>IF(מרקובחצי[[#This Row],[CycleNumber]]&gt;1,IF(OR(AND(O919=1,מרקובחצי[[#This Row],[עד ועד]]&gt;28),AND(P919=1),AND(Q919=1,מרקובחצי[[#This Row],[עד ועד]]&lt;32)),1,""),"")</f>
        <v>1</v>
      </c>
      <c r="T920" s="19" t="str">
        <f>IF(מרקובחצי[[#This Row],[CycleNumber]]&gt;1,IF(AND(Q919=1,מרקובחצי[[#This Row],[עד ועד]]&gt;31),1,""),"")</f>
        <v/>
      </c>
      <c r="U920" s="19" t="str">
        <f>IF(מרקובחצי[[#This Row],[CycleNumber]]&gt;1,IF(AND(R919=1,מרקובחצי[[#This Row],[עד ועד]]&lt;29),1,IF(AND(U919=1,NOT(OR(מרקובחצי[[#This Row],[עד ועד]]&lt;J919,מרקובחצי[[#This Row],[עד ועד]]&gt;K919))),1,"")),"")</f>
        <v/>
      </c>
      <c r="V920" s="19" t="str">
        <f>IF(מרקובחצי[[#This Row],[CycleNumber]]&gt;1,IF(AND(SUM(R919:T919)=1,מרקובחצי[[#This Row],[עד ועד]]&gt;28,מרקובחצי[[#This Row],[עד ועד]]&lt;32),1,IF(OR(S919=1,AND(R919=1,מרקובחצי[[#This Row],[עד ועד]]&gt;28),AND(T919=1,מרקובחצי[[#This Row],[עד ועד]]&lt;32)),1,IF(AND(V919=1,NOT(OR(מרקובחצי[[#This Row],[עד ועד]]&lt;J919,מרקובחצי[[#This Row],[עד ועד]]&gt;K919))),1,""))),"")</f>
        <v/>
      </c>
      <c r="W920" s="19" t="str">
        <f>IF(מרקובחצי[[#This Row],[CycleNumber]]&gt;1,IF(AND(T919=1,מרקובחצי[[#This Row],[עד ועד]]&gt;31),1,IF(AND(W919=1,NOT(OR(מרקובחצי[[#This Row],[עד ועד]]&lt;J919,מרקובחצי[[#This Row],[עד ועד]]&gt;K919))),1,"")),"")</f>
        <v/>
      </c>
      <c r="X920" s="19" t="str">
        <f>IF(AND(מרקובחצי[[#This Row],[CycleNumber]]&lt;$B921,SUM(מרקובחצי[[#This Row],[11]],R921)=2),1,"")</f>
        <v/>
      </c>
      <c r="Y920" s="19" t="str">
        <f>IF(AND(מרקובחצי[[#This Row],[CycleNumber]]&lt;$B921,SUM(מרקובחצי[[#This Row],[11]],S921)=2),1,"")</f>
        <v/>
      </c>
      <c r="Z920" s="19" t="str">
        <f>IF(AND(מרקובחצי[[#This Row],[CycleNumber]]&lt;$B921,SUM(מרקובחצי[[#This Row],[13]],S921)=2),1,"")</f>
        <v/>
      </c>
      <c r="AA920" s="19" t="str">
        <f>IF(AND(מרקובחצי[[#This Row],[CycleNumber]]&lt;$B921,SUM(מרקובחצי[[#This Row],[13]],T921)=2),1,"")</f>
        <v/>
      </c>
      <c r="AB920" s="19" t="str">
        <f>IF(AND(מרקובחצי[[#This Row],[CycleNumber]]&lt;$B921,SUM(מרקובחצי[[#This Row],[21]],U921)=2),1,"")</f>
        <v/>
      </c>
      <c r="AC920" s="19" t="str">
        <f>IF(AND(מרקובחצי[[#This Row],[CycleNumber]]&lt;$B921,SUM(מרקובחצי[[#This Row],[21]],V921)=2),1,"")</f>
        <v/>
      </c>
      <c r="AD920" s="19" t="str">
        <f>IF(AND(מרקובחצי[[#This Row],[CycleNumber]]&lt;$B921,SUM(מרקובחצי[[#This Row],[23]],V921)=2),1,"")</f>
        <v/>
      </c>
      <c r="AE920" s="19" t="str">
        <f>IF(AND(מרקובחצי[[#This Row],[CycleNumber]]&lt;$B921,SUM(מרקובחצי[[#This Row],[23]],W921)=2),1,"")</f>
        <v/>
      </c>
      <c r="AF920" s="19" t="str">
        <f>IF(AND(מרקובחצי[[#This Row],[CycleNumber]]&lt;$B921,SUM(מרקובחצי[[#This Row],[31]],O921)=2),1,"")</f>
        <v/>
      </c>
      <c r="AG920" s="19" t="str">
        <f>IF(AND(מרקובחצי[[#This Row],[CycleNumber]]&lt;$B921,SUM(מרקובחצי[[#This Row],[31]],P921)=2),1,"")</f>
        <v/>
      </c>
      <c r="AH920" s="19" t="str">
        <f>IF(AND(מרקובחצי[[#This Row],[CycleNumber]]&lt;$B921,SUM(מרקובחצי[[#This Row],[31]],Q921)=2),1,"")</f>
        <v/>
      </c>
      <c r="AI920" s="19" t="str">
        <f>IF(AND(מרקובחצי[[#This Row],[CycleNumber]]&lt;$B921,SUM(U920:U921)=2),1,"")</f>
        <v/>
      </c>
      <c r="AJ920" s="19" t="str">
        <f>IF(AND(מרקובחצי[[#This Row],[CycleNumber]]&lt;$B921,SUM(מרקובחצי[[#This Row],[32]],O921)=2),1,"")</f>
        <v/>
      </c>
      <c r="AK920" s="19" t="str">
        <f>IF(AND(מרקובחצי[[#This Row],[CycleNumber]]&lt;$B921,SUM(מרקובחצי[[#This Row],[32]],P921)=2),1,"")</f>
        <v/>
      </c>
      <c r="AL920" s="19" t="str">
        <f>IF(AND(מרקובחצי[[#This Row],[CycleNumber]]&lt;$B921,SUM(מרקובחצי[[#This Row],[32]],Q921)=2),1,"")</f>
        <v/>
      </c>
      <c r="AM920" s="19" t="str">
        <f>IF(AND(מרקובחצי[[#This Row],[CycleNumber]]&lt;$B921,SUM(V920:V921)=2),1,"")</f>
        <v/>
      </c>
      <c r="AN920" s="19" t="str">
        <f>IF(AND(מרקובחצי[[#This Row],[CycleNumber]]&lt;$B921,SUM(מרקובחצי[[#This Row],[33]],O921)=2),1,"")</f>
        <v/>
      </c>
      <c r="AO920" s="19" t="str">
        <f>IF(AND(מרקובחצי[[#This Row],[CycleNumber]]&lt;$B921,SUM(מרקובחצי[[#This Row],[33]],P921)=2),1,"")</f>
        <v/>
      </c>
      <c r="AP920" s="19" t="str">
        <f>IF(AND(מרקובחצי[[#This Row],[CycleNumber]]&lt;$B921,SUM(מרקובחצי[[#This Row],[33]],Q921)=2),1,"")</f>
        <v/>
      </c>
      <c r="AQ920" s="19" t="str">
        <f>IF(AND(מרקובחצי[[#This Row],[CycleNumber]]&lt;$B921,SUM(W920:W921)=2),1,"")</f>
        <v/>
      </c>
      <c r="AR920" s="19" t="str">
        <f>IF(AND(מרקובחצי[[#This Row],[CycleNumber]]&lt;$B921,SUM(מרקובחצי[[#This Row],[12]],S921)=2),1,"")</f>
        <v/>
      </c>
      <c r="AS920" s="19">
        <f>IF(AND(מרקובחצי[[#This Row],[CycleNumber]]&lt;$B921,SUM(מרקובחצי[[#This Row],[22]],V921)=2),1,"")</f>
        <v>1</v>
      </c>
      <c r="AT920" s="21">
        <f>SUM(מרקובחצי[[#This Row],[11]:[33]])</f>
        <v>1</v>
      </c>
    </row>
    <row r="921" spans="1:46" ht="15.6" x14ac:dyDescent="0.25">
      <c r="A921" s="19" t="s">
        <v>86</v>
      </c>
      <c r="B921" s="19">
        <v>7</v>
      </c>
      <c r="C921">
        <v>24</v>
      </c>
      <c r="D921" s="19">
        <f>מרקובחצי[[#This Row],[LengthofCycle]]+1</f>
        <v>25</v>
      </c>
      <c r="E921" t="str">
        <f>IF(IFERROR(LOOKUP(מרקובחצי[[#This Row],[ClientID]],קביעויות[הפלגה]),FALSE)=מרקובחצי[[#This Row],[ClientID]],1,"")</f>
        <v/>
      </c>
      <c r="F921">
        <f>IF(IFERROR(LOOKUP(מרקובחצי[[#This Row],[ClientID]],סוגחציקבוע[S31]),FALSE)=מרקובחצי[[#This Row],[ClientID]],1,"")</f>
        <v>1</v>
      </c>
      <c r="G921" t="str">
        <f>IF(IFERROR(LOOKUP(מרקובחצי[[#This Row],[ClientID]],סוגחציקבוע[S32]),FALSE)=מרקובחצי[[#This Row],[ClientID]],1,"")</f>
        <v/>
      </c>
      <c r="H921" t="str">
        <f>IF(IFERROR(LOOKUP(מרקובחצי[[#This Row],[ClientID]],סוגחציקבוע[S33]),FALSE)=מרקובחצי[[#This Row],[ClientID]],1,"")</f>
        <v/>
      </c>
      <c r="I921" t="str">
        <f>IF(IFERROR(LOOKUP(מרקובחצי[[#This Row],[ClientID]],סוגחציקבוע[S32&amp;33]),FALSE)=מרקובחצי[[#This Row],[ClientID]],1,"")</f>
        <v/>
      </c>
      <c r="J921" s="19">
        <f>IF(SUM(מרקובחצי[[#This Row],[11]:[13]])=1,מרקובחצי[[#This Row],[עד ועד]],IF(SUM(R920:T921)=1,IF(מרקובחצי[[#This Row],[עד ועד]]&lt;J920,מרקובחצי[[#This Row],[עד ועד]],J920),J920))</f>
        <v>25</v>
      </c>
      <c r="K921" s="19">
        <f>IF(SUM(מרקובחצי[[#This Row],[11]:[13]])=1,מרקובחצי[[#This Row],[עד ועד]],IF(SUM(R920:T921)=1,IF(מרקובחצי[[#This Row],[עד ועד]]&gt;K920,מרקובחצי[[#This Row],[עד ועד]],K920),K920))</f>
        <v>29</v>
      </c>
      <c r="L921" s="19">
        <f>IF(AND(SUM(מרקובחצי[[#This Row],[31]:[33]])=1,SUM(U920:W920)=0),מרקובחצי[[#This Row],[מקס]]-מרקובחצי[[#This Row],[מינ]],"")</f>
        <v>4</v>
      </c>
      <c r="M92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21" s="19" t="str">
        <f t="shared" si="14"/>
        <v>S22</v>
      </c>
      <c r="O921" s="19" t="str">
        <f>IF(מרקובחצי[[#This Row],[קבעה הפלגה?]]=1,"",IF(AND(מרקובחצי[[#This Row],[עד ועד]]&lt;29,OR(מרקובחצי[[#This Row],[CycleNumber]]=1,AND(U920=1,OR(מרקובחצי[[#This Row],[עד ועד]]&lt;J920,מרקובחצי[[#This Row],[עד ועד]]&gt;K920)),AND(V920=1,מרקובחצי[[#This Row],[עד ועד]]&lt;J920),W920=1)),1,""))</f>
        <v/>
      </c>
      <c r="P921" s="19" t="str">
        <f>IF(מרקובחצי[[#This Row],[קבעה הפלגה?]]=1,"",IF(AND(מרקובחצי[[#This Row],[עד ועד]]&gt;28,מרקובחצי[[#This Row],[עד ועד]]&lt;32,OR(מרקובחצי[[#This Row],[CycleNumber]]=1,AND(U920=1),AND(V920=1,OR(מרקובחצי[[#This Row],[עד ועד]]&lt;J920,מרקובחצי[[#This Row],[עד ועד]]&gt;K920)),W920=1)),1,""))</f>
        <v/>
      </c>
      <c r="Q921" s="19" t="str">
        <f>IF(מרקובחצי[[#This Row],[קבעה הפלגה?]]=1,"",IF(AND(מרקובחצי[[#This Row],[עד ועד]]&gt;31,OR(מרקובחצי[[#This Row],[CycleNumber]]=1,AND(U920=1),AND(V920=1,מרקובחצי[[#This Row],[עד ועד]]&gt;K920),AND(W920=1,OR(מרקובחצי[[#This Row],[עד ועד]]&gt;K920,מרקובחצי[[#This Row],[עד ועד]]&lt;J920)))),1,""))</f>
        <v/>
      </c>
      <c r="R921" s="19" t="str">
        <f>IF(מרקובחצי[[#This Row],[CycleNumber]]&gt;1,IF(AND(O920=1,מרקובחצי[[#This Row],[עד ועד]]&lt;29),1,""),"")</f>
        <v/>
      </c>
      <c r="S921" s="19" t="str">
        <f>IF(מרקובחצי[[#This Row],[CycleNumber]]&gt;1,IF(OR(AND(O920=1,מרקובחצי[[#This Row],[עד ועד]]&gt;28),AND(P920=1),AND(Q920=1,מרקובחצי[[#This Row],[עד ועד]]&lt;32)),1,""),"")</f>
        <v/>
      </c>
      <c r="T921" s="19" t="str">
        <f>IF(מרקובחצי[[#This Row],[CycleNumber]]&gt;1,IF(AND(Q920=1,מרקובחצי[[#This Row],[עד ועד]]&gt;31),1,""),"")</f>
        <v/>
      </c>
      <c r="U921" s="19" t="str">
        <f>IF(מרקובחצי[[#This Row],[CycleNumber]]&gt;1,IF(AND(R920=1,מרקובחצי[[#This Row],[עד ועד]]&lt;29),1,IF(AND(U920=1,NOT(OR(מרקובחצי[[#This Row],[עד ועד]]&lt;J920,מרקובחצי[[#This Row],[עד ועד]]&gt;K920))),1,"")),"")</f>
        <v/>
      </c>
      <c r="V921" s="19">
        <f>IF(מרקובחצי[[#This Row],[CycleNumber]]&gt;1,IF(AND(SUM(R920:T920)=1,מרקובחצי[[#This Row],[עד ועד]]&gt;28,מרקובחצי[[#This Row],[עד ועד]]&lt;32),1,IF(OR(S920=1,AND(R920=1,מרקובחצי[[#This Row],[עד ועד]]&gt;28),AND(T920=1,מרקובחצי[[#This Row],[עד ועד]]&lt;32)),1,IF(AND(V920=1,NOT(OR(מרקובחצי[[#This Row],[עד ועד]]&lt;J920,מרקובחצי[[#This Row],[עד ועד]]&gt;K920))),1,""))),"")</f>
        <v>1</v>
      </c>
      <c r="W921" s="19" t="str">
        <f>IF(מרקובחצי[[#This Row],[CycleNumber]]&gt;1,IF(AND(T920=1,מרקובחצי[[#This Row],[עד ועד]]&gt;31),1,IF(AND(W920=1,NOT(OR(מרקובחצי[[#This Row],[עד ועד]]&lt;J920,מרקובחצי[[#This Row],[עד ועד]]&gt;K920))),1,"")),"")</f>
        <v/>
      </c>
      <c r="X921" s="19" t="str">
        <f>IF(AND(מרקובחצי[[#This Row],[CycleNumber]]&lt;$B922,SUM(מרקובחצי[[#This Row],[11]],R922)=2),1,"")</f>
        <v/>
      </c>
      <c r="Y921" s="19" t="str">
        <f>IF(AND(מרקובחצי[[#This Row],[CycleNumber]]&lt;$B922,SUM(מרקובחצי[[#This Row],[11]],S922)=2),1,"")</f>
        <v/>
      </c>
      <c r="Z921" s="19" t="str">
        <f>IF(AND(מרקובחצי[[#This Row],[CycleNumber]]&lt;$B922,SUM(מרקובחצי[[#This Row],[13]],S922)=2),1,"")</f>
        <v/>
      </c>
      <c r="AA921" s="19" t="str">
        <f>IF(AND(מרקובחצי[[#This Row],[CycleNumber]]&lt;$B922,SUM(מרקובחצי[[#This Row],[13]],T922)=2),1,"")</f>
        <v/>
      </c>
      <c r="AB921" s="19" t="str">
        <f>IF(AND(מרקובחצי[[#This Row],[CycleNumber]]&lt;$B922,SUM(מרקובחצי[[#This Row],[21]],U922)=2),1,"")</f>
        <v/>
      </c>
      <c r="AC921" s="19" t="str">
        <f>IF(AND(מרקובחצי[[#This Row],[CycleNumber]]&lt;$B922,SUM(מרקובחצי[[#This Row],[21]],V922)=2),1,"")</f>
        <v/>
      </c>
      <c r="AD921" s="19" t="str">
        <f>IF(AND(מרקובחצי[[#This Row],[CycleNumber]]&lt;$B922,SUM(מרקובחצי[[#This Row],[23]],V922)=2),1,"")</f>
        <v/>
      </c>
      <c r="AE921" s="19" t="str">
        <f>IF(AND(מרקובחצי[[#This Row],[CycleNumber]]&lt;$B922,SUM(מרקובחצי[[#This Row],[23]],W922)=2),1,"")</f>
        <v/>
      </c>
      <c r="AF921" s="19" t="str">
        <f>IF(AND(מרקובחצי[[#This Row],[CycleNumber]]&lt;$B922,SUM(מרקובחצי[[#This Row],[31]],O922)=2),1,"")</f>
        <v/>
      </c>
      <c r="AG921" s="19" t="str">
        <f>IF(AND(מרקובחצי[[#This Row],[CycleNumber]]&lt;$B922,SUM(מרקובחצי[[#This Row],[31]],P922)=2),1,"")</f>
        <v/>
      </c>
      <c r="AH921" s="19" t="str">
        <f>IF(AND(מרקובחצי[[#This Row],[CycleNumber]]&lt;$B922,SUM(מרקובחצי[[#This Row],[31]],Q922)=2),1,"")</f>
        <v/>
      </c>
      <c r="AI921" s="19" t="str">
        <f>IF(AND(מרקובחצי[[#This Row],[CycleNumber]]&lt;$B922,SUM(U921:U922)=2),1,"")</f>
        <v/>
      </c>
      <c r="AJ921" s="19" t="str">
        <f>IF(AND(מרקובחצי[[#This Row],[CycleNumber]]&lt;$B922,SUM(מרקובחצי[[#This Row],[32]],O922)=2),1,"")</f>
        <v/>
      </c>
      <c r="AK921" s="19" t="str">
        <f>IF(AND(מרקובחצי[[#This Row],[CycleNumber]]&lt;$B922,SUM(מרקובחצי[[#This Row],[32]],P922)=2),1,"")</f>
        <v/>
      </c>
      <c r="AL921" s="19" t="str">
        <f>IF(AND(מרקובחצי[[#This Row],[CycleNumber]]&lt;$B922,SUM(מרקובחצי[[#This Row],[32]],Q922)=2),1,"")</f>
        <v/>
      </c>
      <c r="AM921" s="19">
        <f>IF(AND(מרקובחצי[[#This Row],[CycleNumber]]&lt;$B922,SUM(V921:V922)=2),1,"")</f>
        <v>1</v>
      </c>
      <c r="AN921" s="19" t="str">
        <f>IF(AND(מרקובחצי[[#This Row],[CycleNumber]]&lt;$B922,SUM(מרקובחצי[[#This Row],[33]],O922)=2),1,"")</f>
        <v/>
      </c>
      <c r="AO921" s="19" t="str">
        <f>IF(AND(מרקובחצי[[#This Row],[CycleNumber]]&lt;$B922,SUM(מרקובחצי[[#This Row],[33]],P922)=2),1,"")</f>
        <v/>
      </c>
      <c r="AP921" s="19" t="str">
        <f>IF(AND(מרקובחצי[[#This Row],[CycleNumber]]&lt;$B922,SUM(מרקובחצי[[#This Row],[33]],Q922)=2),1,"")</f>
        <v/>
      </c>
      <c r="AQ921" s="19" t="str">
        <f>IF(AND(מרקובחצי[[#This Row],[CycleNumber]]&lt;$B922,SUM(W921:W922)=2),1,"")</f>
        <v/>
      </c>
      <c r="AR921" s="19" t="str">
        <f>IF(AND(מרקובחצי[[#This Row],[CycleNumber]]&lt;$B922,SUM(מרקובחצי[[#This Row],[12]],S922)=2),1,"")</f>
        <v/>
      </c>
      <c r="AS921" s="19" t="str">
        <f>IF(AND(מרקובחצי[[#This Row],[CycleNumber]]&lt;$B922,SUM(מרקובחצי[[#This Row],[22]],V922)=2),1,"")</f>
        <v/>
      </c>
      <c r="AT921" s="21">
        <f>SUM(מרקובחצי[[#This Row],[11]:[33]])</f>
        <v>1</v>
      </c>
    </row>
    <row r="922" spans="1:46" ht="15.6" x14ac:dyDescent="0.25">
      <c r="A922" s="19" t="s">
        <v>86</v>
      </c>
      <c r="B922" s="19">
        <v>8</v>
      </c>
      <c r="C922">
        <v>25</v>
      </c>
      <c r="D922" s="19">
        <f>מרקובחצי[[#This Row],[LengthofCycle]]+1</f>
        <v>26</v>
      </c>
      <c r="E922" t="str">
        <f>IF(IFERROR(LOOKUP(מרקובחצי[[#This Row],[ClientID]],קביעויות[הפלגה]),FALSE)=מרקובחצי[[#This Row],[ClientID]],1,"")</f>
        <v/>
      </c>
      <c r="F922">
        <f>IF(IFERROR(LOOKUP(מרקובחצי[[#This Row],[ClientID]],סוגחציקבוע[S31]),FALSE)=מרקובחצי[[#This Row],[ClientID]],1,"")</f>
        <v>1</v>
      </c>
      <c r="G922" t="str">
        <f>IF(IFERROR(LOOKUP(מרקובחצי[[#This Row],[ClientID]],סוגחציקבוע[S32]),FALSE)=מרקובחצי[[#This Row],[ClientID]],1,"")</f>
        <v/>
      </c>
      <c r="H922" t="str">
        <f>IF(IFERROR(LOOKUP(מרקובחצי[[#This Row],[ClientID]],סוגחציקבוע[S33]),FALSE)=מרקובחצי[[#This Row],[ClientID]],1,"")</f>
        <v/>
      </c>
      <c r="I922" t="str">
        <f>IF(IFERROR(LOOKUP(מרקובחצי[[#This Row],[ClientID]],סוגחציקבוע[S32&amp;33]),FALSE)=מרקובחצי[[#This Row],[ClientID]],1,"")</f>
        <v/>
      </c>
      <c r="J922" s="19">
        <f>IF(SUM(מרקובחצי[[#This Row],[11]:[13]])=1,מרקובחצי[[#This Row],[עד ועד]],IF(SUM(R921:T922)=1,IF(מרקובחצי[[#This Row],[עד ועד]]&lt;J921,מרקובחצי[[#This Row],[עד ועד]],J921),J921))</f>
        <v>25</v>
      </c>
      <c r="K922" s="19">
        <f>IF(SUM(מרקובחצי[[#This Row],[11]:[13]])=1,מרקובחצי[[#This Row],[עד ועד]],IF(SUM(R921:T922)=1,IF(מרקובחצי[[#This Row],[עד ועד]]&gt;K921,מרקובחצי[[#This Row],[עד ועד]],K921),K921))</f>
        <v>29</v>
      </c>
      <c r="L922" s="19" t="str">
        <f>IF(AND(SUM(מרקובחצי[[#This Row],[31]:[33]])=1,SUM(U921:W921)=0),מרקובחצי[[#This Row],[מקס]]-מרקובחצי[[#This Row],[מינ]],"")</f>
        <v/>
      </c>
      <c r="M92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22" s="19" t="str">
        <f t="shared" si="14"/>
        <v>S32</v>
      </c>
      <c r="O922" s="19" t="str">
        <f>IF(מרקובחצי[[#This Row],[קבעה הפלגה?]]=1,"",IF(AND(מרקובחצי[[#This Row],[עד ועד]]&lt;29,OR(מרקובחצי[[#This Row],[CycleNumber]]=1,AND(U921=1,OR(מרקובחצי[[#This Row],[עד ועד]]&lt;J921,מרקובחצי[[#This Row],[עד ועד]]&gt;K921)),AND(V921=1,מרקובחצי[[#This Row],[עד ועד]]&lt;J921),W921=1)),1,""))</f>
        <v/>
      </c>
      <c r="P922" s="19" t="str">
        <f>IF(מרקובחצי[[#This Row],[קבעה הפלגה?]]=1,"",IF(AND(מרקובחצי[[#This Row],[עד ועד]]&gt;28,מרקובחצי[[#This Row],[עד ועד]]&lt;32,OR(מרקובחצי[[#This Row],[CycleNumber]]=1,AND(U921=1),AND(V921=1,OR(מרקובחצי[[#This Row],[עד ועד]]&lt;J921,מרקובחצי[[#This Row],[עד ועד]]&gt;K921)),W921=1)),1,""))</f>
        <v/>
      </c>
      <c r="Q922" s="19" t="str">
        <f>IF(מרקובחצי[[#This Row],[קבעה הפלגה?]]=1,"",IF(AND(מרקובחצי[[#This Row],[עד ועד]]&gt;31,OR(מרקובחצי[[#This Row],[CycleNumber]]=1,AND(U921=1),AND(V921=1,מרקובחצי[[#This Row],[עד ועד]]&gt;K921),AND(W921=1,OR(מרקובחצי[[#This Row],[עד ועד]]&gt;K921,מרקובחצי[[#This Row],[עד ועד]]&lt;J921)))),1,""))</f>
        <v/>
      </c>
      <c r="R922" s="19" t="str">
        <f>IF(מרקובחצי[[#This Row],[CycleNumber]]&gt;1,IF(AND(O921=1,מרקובחצי[[#This Row],[עד ועד]]&lt;29),1,""),"")</f>
        <v/>
      </c>
      <c r="S922" s="19" t="str">
        <f>IF(מרקובחצי[[#This Row],[CycleNumber]]&gt;1,IF(OR(AND(O921=1,מרקובחצי[[#This Row],[עד ועד]]&gt;28),AND(P921=1),AND(Q921=1,מרקובחצי[[#This Row],[עד ועד]]&lt;32)),1,""),"")</f>
        <v/>
      </c>
      <c r="T922" s="19" t="str">
        <f>IF(מרקובחצי[[#This Row],[CycleNumber]]&gt;1,IF(AND(Q921=1,מרקובחצי[[#This Row],[עד ועד]]&gt;31),1,""),"")</f>
        <v/>
      </c>
      <c r="U922" s="19" t="str">
        <f>IF(מרקובחצי[[#This Row],[CycleNumber]]&gt;1,IF(AND(R921=1,מרקובחצי[[#This Row],[עד ועד]]&lt;29),1,IF(AND(U921=1,NOT(OR(מרקובחצי[[#This Row],[עד ועד]]&lt;J921,מרקובחצי[[#This Row],[עד ועד]]&gt;K921))),1,"")),"")</f>
        <v/>
      </c>
      <c r="V922" s="19">
        <f>IF(מרקובחצי[[#This Row],[CycleNumber]]&gt;1,IF(AND(SUM(R921:T921)=1,מרקובחצי[[#This Row],[עד ועד]]&gt;28,מרקובחצי[[#This Row],[עד ועד]]&lt;32),1,IF(OR(S921=1,AND(R921=1,מרקובחצי[[#This Row],[עד ועד]]&gt;28),AND(T921=1,מרקובחצי[[#This Row],[עד ועד]]&lt;32)),1,IF(AND(V921=1,NOT(OR(מרקובחצי[[#This Row],[עד ועד]]&lt;J921,מרקובחצי[[#This Row],[עד ועד]]&gt;K921))),1,""))),"")</f>
        <v>1</v>
      </c>
      <c r="W922" s="19" t="str">
        <f>IF(מרקובחצי[[#This Row],[CycleNumber]]&gt;1,IF(AND(T921=1,מרקובחצי[[#This Row],[עד ועד]]&gt;31),1,IF(AND(W921=1,NOT(OR(מרקובחצי[[#This Row],[עד ועד]]&lt;J921,מרקובחצי[[#This Row],[עד ועד]]&gt;K921))),1,"")),"")</f>
        <v/>
      </c>
      <c r="X922" s="19" t="str">
        <f>IF(AND(מרקובחצי[[#This Row],[CycleNumber]]&lt;$B923,SUM(מרקובחצי[[#This Row],[11]],R923)=2),1,"")</f>
        <v/>
      </c>
      <c r="Y922" s="19" t="str">
        <f>IF(AND(מרקובחצי[[#This Row],[CycleNumber]]&lt;$B923,SUM(מרקובחצי[[#This Row],[11]],S923)=2),1,"")</f>
        <v/>
      </c>
      <c r="Z922" s="19" t="str">
        <f>IF(AND(מרקובחצי[[#This Row],[CycleNumber]]&lt;$B923,SUM(מרקובחצי[[#This Row],[13]],S923)=2),1,"")</f>
        <v/>
      </c>
      <c r="AA922" s="19" t="str">
        <f>IF(AND(מרקובחצי[[#This Row],[CycleNumber]]&lt;$B923,SUM(מרקובחצי[[#This Row],[13]],T923)=2),1,"")</f>
        <v/>
      </c>
      <c r="AB922" s="19" t="str">
        <f>IF(AND(מרקובחצי[[#This Row],[CycleNumber]]&lt;$B923,SUM(מרקובחצי[[#This Row],[21]],U923)=2),1,"")</f>
        <v/>
      </c>
      <c r="AC922" s="19" t="str">
        <f>IF(AND(מרקובחצי[[#This Row],[CycleNumber]]&lt;$B923,SUM(מרקובחצי[[#This Row],[21]],V923)=2),1,"")</f>
        <v/>
      </c>
      <c r="AD922" s="19" t="str">
        <f>IF(AND(מרקובחצי[[#This Row],[CycleNumber]]&lt;$B923,SUM(מרקובחצי[[#This Row],[23]],V923)=2),1,"")</f>
        <v/>
      </c>
      <c r="AE922" s="19" t="str">
        <f>IF(AND(מרקובחצי[[#This Row],[CycleNumber]]&lt;$B923,SUM(מרקובחצי[[#This Row],[23]],W923)=2),1,"")</f>
        <v/>
      </c>
      <c r="AF922" s="19" t="str">
        <f>IF(AND(מרקובחצי[[#This Row],[CycleNumber]]&lt;$B923,SUM(מרקובחצי[[#This Row],[31]],O923)=2),1,"")</f>
        <v/>
      </c>
      <c r="AG922" s="19" t="str">
        <f>IF(AND(מרקובחצי[[#This Row],[CycleNumber]]&lt;$B923,SUM(מרקובחצי[[#This Row],[31]],P923)=2),1,"")</f>
        <v/>
      </c>
      <c r="AH922" s="19" t="str">
        <f>IF(AND(מרקובחצי[[#This Row],[CycleNumber]]&lt;$B923,SUM(מרקובחצי[[#This Row],[31]],Q923)=2),1,"")</f>
        <v/>
      </c>
      <c r="AI922" s="19" t="str">
        <f>IF(AND(מרקובחצי[[#This Row],[CycleNumber]]&lt;$B923,SUM(U922:U923)=2),1,"")</f>
        <v/>
      </c>
      <c r="AJ922" s="19" t="str">
        <f>IF(AND(מרקובחצי[[#This Row],[CycleNumber]]&lt;$B923,SUM(מרקובחצי[[#This Row],[32]],O923)=2),1,"")</f>
        <v/>
      </c>
      <c r="AK922" s="19" t="str">
        <f>IF(AND(מרקובחצי[[#This Row],[CycleNumber]]&lt;$B923,SUM(מרקובחצי[[#This Row],[32]],P923)=2),1,"")</f>
        <v/>
      </c>
      <c r="AL922" s="19" t="str">
        <f>IF(AND(מרקובחצי[[#This Row],[CycleNumber]]&lt;$B923,SUM(מרקובחצי[[#This Row],[32]],Q923)=2),1,"")</f>
        <v/>
      </c>
      <c r="AM922" s="19">
        <f>IF(AND(מרקובחצי[[#This Row],[CycleNumber]]&lt;$B923,SUM(V922:V923)=2),1,"")</f>
        <v>1</v>
      </c>
      <c r="AN922" s="19" t="str">
        <f>IF(AND(מרקובחצי[[#This Row],[CycleNumber]]&lt;$B923,SUM(מרקובחצי[[#This Row],[33]],O923)=2),1,"")</f>
        <v/>
      </c>
      <c r="AO922" s="19" t="str">
        <f>IF(AND(מרקובחצי[[#This Row],[CycleNumber]]&lt;$B923,SUM(מרקובחצי[[#This Row],[33]],P923)=2),1,"")</f>
        <v/>
      </c>
      <c r="AP922" s="19" t="str">
        <f>IF(AND(מרקובחצי[[#This Row],[CycleNumber]]&lt;$B923,SUM(מרקובחצי[[#This Row],[33]],Q923)=2),1,"")</f>
        <v/>
      </c>
      <c r="AQ922" s="19" t="str">
        <f>IF(AND(מרקובחצי[[#This Row],[CycleNumber]]&lt;$B923,SUM(W922:W923)=2),1,"")</f>
        <v/>
      </c>
      <c r="AR922" s="19" t="str">
        <f>IF(AND(מרקובחצי[[#This Row],[CycleNumber]]&lt;$B923,SUM(מרקובחצי[[#This Row],[12]],S923)=2),1,"")</f>
        <v/>
      </c>
      <c r="AS922" s="19" t="str">
        <f>IF(AND(מרקובחצי[[#This Row],[CycleNumber]]&lt;$B923,SUM(מרקובחצי[[#This Row],[22]],V923)=2),1,"")</f>
        <v/>
      </c>
      <c r="AT922" s="21">
        <f>SUM(מרקובחצי[[#This Row],[11]:[33]])</f>
        <v>1</v>
      </c>
    </row>
    <row r="923" spans="1:46" ht="15.6" x14ac:dyDescent="0.25">
      <c r="A923" s="19" t="s">
        <v>86</v>
      </c>
      <c r="B923" s="19">
        <v>9</v>
      </c>
      <c r="C923">
        <v>27</v>
      </c>
      <c r="D923" s="19">
        <f>מרקובחצי[[#This Row],[LengthofCycle]]+1</f>
        <v>28</v>
      </c>
      <c r="E923" t="str">
        <f>IF(IFERROR(LOOKUP(מרקובחצי[[#This Row],[ClientID]],קביעויות[הפלגה]),FALSE)=מרקובחצי[[#This Row],[ClientID]],1,"")</f>
        <v/>
      </c>
      <c r="F923">
        <f>IF(IFERROR(LOOKUP(מרקובחצי[[#This Row],[ClientID]],סוגחציקבוע[S31]),FALSE)=מרקובחצי[[#This Row],[ClientID]],1,"")</f>
        <v>1</v>
      </c>
      <c r="G923" t="str">
        <f>IF(IFERROR(LOOKUP(מרקובחצי[[#This Row],[ClientID]],סוגחציקבוע[S32]),FALSE)=מרקובחצי[[#This Row],[ClientID]],1,"")</f>
        <v/>
      </c>
      <c r="H923" t="str">
        <f>IF(IFERROR(LOOKUP(מרקובחצי[[#This Row],[ClientID]],סוגחציקבוע[S33]),FALSE)=מרקובחצי[[#This Row],[ClientID]],1,"")</f>
        <v/>
      </c>
      <c r="I923" t="str">
        <f>IF(IFERROR(LOOKUP(מרקובחצי[[#This Row],[ClientID]],סוגחציקבוע[S32&amp;33]),FALSE)=מרקובחצי[[#This Row],[ClientID]],1,"")</f>
        <v/>
      </c>
      <c r="J923" s="19">
        <f>IF(SUM(מרקובחצי[[#This Row],[11]:[13]])=1,מרקובחצי[[#This Row],[עד ועד]],IF(SUM(R922:T923)=1,IF(מרקובחצי[[#This Row],[עד ועד]]&lt;J922,מרקובחצי[[#This Row],[עד ועד]],J922),J922))</f>
        <v>25</v>
      </c>
      <c r="K923" s="19">
        <f>IF(SUM(מרקובחצי[[#This Row],[11]:[13]])=1,מרקובחצי[[#This Row],[עד ועד]],IF(SUM(R922:T923)=1,IF(מרקובחצי[[#This Row],[עד ועד]]&gt;K922,מרקובחצי[[#This Row],[עד ועד]],K922),K922))</f>
        <v>29</v>
      </c>
      <c r="L923" s="19" t="str">
        <f>IF(AND(SUM(מרקובחצי[[#This Row],[31]:[33]])=1,SUM(U922:W922)=0),מרקובחצי[[#This Row],[מקס]]-מרקובחצי[[#This Row],[מינ]],"")</f>
        <v/>
      </c>
      <c r="M92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23" s="19" t="str">
        <f t="shared" si="14"/>
        <v>S32</v>
      </c>
      <c r="O923" s="19" t="str">
        <f>IF(מרקובחצי[[#This Row],[קבעה הפלגה?]]=1,"",IF(AND(מרקובחצי[[#This Row],[עד ועד]]&lt;29,OR(מרקובחצי[[#This Row],[CycleNumber]]=1,AND(U922=1,OR(מרקובחצי[[#This Row],[עד ועד]]&lt;J922,מרקובחצי[[#This Row],[עד ועד]]&gt;K922)),AND(V922=1,מרקובחצי[[#This Row],[עד ועד]]&lt;J922),W922=1)),1,""))</f>
        <v/>
      </c>
      <c r="P923" s="19" t="str">
        <f>IF(מרקובחצי[[#This Row],[קבעה הפלגה?]]=1,"",IF(AND(מרקובחצי[[#This Row],[עד ועד]]&gt;28,מרקובחצי[[#This Row],[עד ועד]]&lt;32,OR(מרקובחצי[[#This Row],[CycleNumber]]=1,AND(U922=1),AND(V922=1,OR(מרקובחצי[[#This Row],[עד ועד]]&lt;J922,מרקובחצי[[#This Row],[עד ועד]]&gt;K922)),W922=1)),1,""))</f>
        <v/>
      </c>
      <c r="Q923" s="19" t="str">
        <f>IF(מרקובחצי[[#This Row],[קבעה הפלגה?]]=1,"",IF(AND(מרקובחצי[[#This Row],[עד ועד]]&gt;31,OR(מרקובחצי[[#This Row],[CycleNumber]]=1,AND(U922=1),AND(V922=1,מרקובחצי[[#This Row],[עד ועד]]&gt;K922),AND(W922=1,OR(מרקובחצי[[#This Row],[עד ועד]]&gt;K922,מרקובחצי[[#This Row],[עד ועד]]&lt;J922)))),1,""))</f>
        <v/>
      </c>
      <c r="R923" s="19" t="str">
        <f>IF(מרקובחצי[[#This Row],[CycleNumber]]&gt;1,IF(AND(O922=1,מרקובחצי[[#This Row],[עד ועד]]&lt;29),1,""),"")</f>
        <v/>
      </c>
      <c r="S923" s="19" t="str">
        <f>IF(מרקובחצי[[#This Row],[CycleNumber]]&gt;1,IF(OR(AND(O922=1,מרקובחצי[[#This Row],[עד ועד]]&gt;28),AND(P922=1),AND(Q922=1,מרקובחצי[[#This Row],[עד ועד]]&lt;32)),1,""),"")</f>
        <v/>
      </c>
      <c r="T923" s="19" t="str">
        <f>IF(מרקובחצי[[#This Row],[CycleNumber]]&gt;1,IF(AND(Q922=1,מרקובחצי[[#This Row],[עד ועד]]&gt;31),1,""),"")</f>
        <v/>
      </c>
      <c r="U923" s="19" t="str">
        <f>IF(מרקובחצי[[#This Row],[CycleNumber]]&gt;1,IF(AND(R922=1,מרקובחצי[[#This Row],[עד ועד]]&lt;29),1,IF(AND(U922=1,NOT(OR(מרקובחצי[[#This Row],[עד ועד]]&lt;J922,מרקובחצי[[#This Row],[עד ועד]]&gt;K922))),1,"")),"")</f>
        <v/>
      </c>
      <c r="V923" s="19">
        <f>IF(מרקובחצי[[#This Row],[CycleNumber]]&gt;1,IF(AND(SUM(R922:T922)=1,מרקובחצי[[#This Row],[עד ועד]]&gt;28,מרקובחצי[[#This Row],[עד ועד]]&lt;32),1,IF(OR(S922=1,AND(R922=1,מרקובחצי[[#This Row],[עד ועד]]&gt;28),AND(T922=1,מרקובחצי[[#This Row],[עד ועד]]&lt;32)),1,IF(AND(V922=1,NOT(OR(מרקובחצי[[#This Row],[עד ועד]]&lt;J922,מרקובחצי[[#This Row],[עד ועד]]&gt;K922))),1,""))),"")</f>
        <v>1</v>
      </c>
      <c r="W923" s="19" t="str">
        <f>IF(מרקובחצי[[#This Row],[CycleNumber]]&gt;1,IF(AND(T922=1,מרקובחצי[[#This Row],[עד ועד]]&gt;31),1,IF(AND(W922=1,NOT(OR(מרקובחצי[[#This Row],[עד ועד]]&lt;J922,מרקובחצי[[#This Row],[עד ועד]]&gt;K922))),1,"")),"")</f>
        <v/>
      </c>
      <c r="X923" s="19" t="str">
        <f>IF(AND(מרקובחצי[[#This Row],[CycleNumber]]&lt;$B924,SUM(מרקובחצי[[#This Row],[11]],R924)=2),1,"")</f>
        <v/>
      </c>
      <c r="Y923" s="19" t="str">
        <f>IF(AND(מרקובחצי[[#This Row],[CycleNumber]]&lt;$B924,SUM(מרקובחצי[[#This Row],[11]],S924)=2),1,"")</f>
        <v/>
      </c>
      <c r="Z923" s="19" t="str">
        <f>IF(AND(מרקובחצי[[#This Row],[CycleNumber]]&lt;$B924,SUM(מרקובחצי[[#This Row],[13]],S924)=2),1,"")</f>
        <v/>
      </c>
      <c r="AA923" s="19" t="str">
        <f>IF(AND(מרקובחצי[[#This Row],[CycleNumber]]&lt;$B924,SUM(מרקובחצי[[#This Row],[13]],T924)=2),1,"")</f>
        <v/>
      </c>
      <c r="AB923" s="19" t="str">
        <f>IF(AND(מרקובחצי[[#This Row],[CycleNumber]]&lt;$B924,SUM(מרקובחצי[[#This Row],[21]],U924)=2),1,"")</f>
        <v/>
      </c>
      <c r="AC923" s="19" t="str">
        <f>IF(AND(מרקובחצי[[#This Row],[CycleNumber]]&lt;$B924,SUM(מרקובחצי[[#This Row],[21]],V924)=2),1,"")</f>
        <v/>
      </c>
      <c r="AD923" s="19" t="str">
        <f>IF(AND(מרקובחצי[[#This Row],[CycleNumber]]&lt;$B924,SUM(מרקובחצי[[#This Row],[23]],V924)=2),1,"")</f>
        <v/>
      </c>
      <c r="AE923" s="19" t="str">
        <f>IF(AND(מרקובחצי[[#This Row],[CycleNumber]]&lt;$B924,SUM(מרקובחצי[[#This Row],[23]],W924)=2),1,"")</f>
        <v/>
      </c>
      <c r="AF923" s="19" t="str">
        <f>IF(AND(מרקובחצי[[#This Row],[CycleNumber]]&lt;$B924,SUM(מרקובחצי[[#This Row],[31]],O924)=2),1,"")</f>
        <v/>
      </c>
      <c r="AG923" s="19" t="str">
        <f>IF(AND(מרקובחצי[[#This Row],[CycleNumber]]&lt;$B924,SUM(מרקובחצי[[#This Row],[31]],P924)=2),1,"")</f>
        <v/>
      </c>
      <c r="AH923" s="19" t="str">
        <f>IF(AND(מרקובחצי[[#This Row],[CycleNumber]]&lt;$B924,SUM(מרקובחצי[[#This Row],[31]],Q924)=2),1,"")</f>
        <v/>
      </c>
      <c r="AI923" s="19" t="str">
        <f>IF(AND(מרקובחצי[[#This Row],[CycleNumber]]&lt;$B924,SUM(U923:U924)=2),1,"")</f>
        <v/>
      </c>
      <c r="AJ923" s="19" t="str">
        <f>IF(AND(מרקובחצי[[#This Row],[CycleNumber]]&lt;$B924,SUM(מרקובחצי[[#This Row],[32]],O924)=2),1,"")</f>
        <v/>
      </c>
      <c r="AK923" s="19" t="str">
        <f>IF(AND(מרקובחצי[[#This Row],[CycleNumber]]&lt;$B924,SUM(מרקובחצי[[#This Row],[32]],P924)=2),1,"")</f>
        <v/>
      </c>
      <c r="AL923" s="19" t="str">
        <f>IF(AND(מרקובחצי[[#This Row],[CycleNumber]]&lt;$B924,SUM(מרקובחצי[[#This Row],[32]],Q924)=2),1,"")</f>
        <v/>
      </c>
      <c r="AM923" s="19">
        <f>IF(AND(מרקובחצי[[#This Row],[CycleNumber]]&lt;$B924,SUM(V923:V924)=2),1,"")</f>
        <v>1</v>
      </c>
      <c r="AN923" s="19" t="str">
        <f>IF(AND(מרקובחצי[[#This Row],[CycleNumber]]&lt;$B924,SUM(מרקובחצי[[#This Row],[33]],O924)=2),1,"")</f>
        <v/>
      </c>
      <c r="AO923" s="19" t="str">
        <f>IF(AND(מרקובחצי[[#This Row],[CycleNumber]]&lt;$B924,SUM(מרקובחצי[[#This Row],[33]],P924)=2),1,"")</f>
        <v/>
      </c>
      <c r="AP923" s="19" t="str">
        <f>IF(AND(מרקובחצי[[#This Row],[CycleNumber]]&lt;$B924,SUM(מרקובחצי[[#This Row],[33]],Q924)=2),1,"")</f>
        <v/>
      </c>
      <c r="AQ923" s="19" t="str">
        <f>IF(AND(מרקובחצי[[#This Row],[CycleNumber]]&lt;$B924,SUM(W923:W924)=2),1,"")</f>
        <v/>
      </c>
      <c r="AR923" s="19" t="str">
        <f>IF(AND(מרקובחצי[[#This Row],[CycleNumber]]&lt;$B924,SUM(מרקובחצי[[#This Row],[12]],S924)=2),1,"")</f>
        <v/>
      </c>
      <c r="AS923" s="19" t="str">
        <f>IF(AND(מרקובחצי[[#This Row],[CycleNumber]]&lt;$B924,SUM(מרקובחצי[[#This Row],[22]],V924)=2),1,"")</f>
        <v/>
      </c>
      <c r="AT923" s="21">
        <f>SUM(מרקובחצי[[#This Row],[11]:[33]])</f>
        <v>1</v>
      </c>
    </row>
    <row r="924" spans="1:46" ht="15.6" x14ac:dyDescent="0.25">
      <c r="A924" s="19" t="s">
        <v>86</v>
      </c>
      <c r="B924" s="19">
        <v>10</v>
      </c>
      <c r="C924">
        <v>26</v>
      </c>
      <c r="D924" s="19">
        <f>מרקובחצי[[#This Row],[LengthofCycle]]+1</f>
        <v>27</v>
      </c>
      <c r="E924" t="str">
        <f>IF(IFERROR(LOOKUP(מרקובחצי[[#This Row],[ClientID]],קביעויות[הפלגה]),FALSE)=מרקובחצי[[#This Row],[ClientID]],1,"")</f>
        <v/>
      </c>
      <c r="F924">
        <f>IF(IFERROR(LOOKUP(מרקובחצי[[#This Row],[ClientID]],סוגחציקבוע[S31]),FALSE)=מרקובחצי[[#This Row],[ClientID]],1,"")</f>
        <v>1</v>
      </c>
      <c r="G924" t="str">
        <f>IF(IFERROR(LOOKUP(מרקובחצי[[#This Row],[ClientID]],סוגחציקבוע[S32]),FALSE)=מרקובחצי[[#This Row],[ClientID]],1,"")</f>
        <v/>
      </c>
      <c r="H924" t="str">
        <f>IF(IFERROR(LOOKUP(מרקובחצי[[#This Row],[ClientID]],סוגחציקבוע[S33]),FALSE)=מרקובחצי[[#This Row],[ClientID]],1,"")</f>
        <v/>
      </c>
      <c r="I924" t="str">
        <f>IF(IFERROR(LOOKUP(מרקובחצי[[#This Row],[ClientID]],סוגחציקבוע[S32&amp;33]),FALSE)=מרקובחצי[[#This Row],[ClientID]],1,"")</f>
        <v/>
      </c>
      <c r="J924" s="19">
        <f>IF(SUM(מרקובחצי[[#This Row],[11]:[13]])=1,מרקובחצי[[#This Row],[עד ועד]],IF(SUM(R923:T924)=1,IF(מרקובחצי[[#This Row],[עד ועד]]&lt;J923,מרקובחצי[[#This Row],[עד ועד]],J923),J923))</f>
        <v>25</v>
      </c>
      <c r="K924" s="19">
        <f>IF(SUM(מרקובחצי[[#This Row],[11]:[13]])=1,מרקובחצי[[#This Row],[עד ועד]],IF(SUM(R923:T924)=1,IF(מרקובחצי[[#This Row],[עד ועד]]&gt;K923,מרקובחצי[[#This Row],[עד ועד]],K923),K923))</f>
        <v>29</v>
      </c>
      <c r="L924" s="19" t="str">
        <f>IF(AND(SUM(מרקובחצי[[#This Row],[31]:[33]])=1,SUM(U923:W923)=0),מרקובחצי[[#This Row],[מקס]]-מרקובחצי[[#This Row],[מינ]],"")</f>
        <v/>
      </c>
      <c r="M92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24" s="19" t="str">
        <f t="shared" si="14"/>
        <v>S32</v>
      </c>
      <c r="O924" s="19" t="str">
        <f>IF(מרקובחצי[[#This Row],[קבעה הפלגה?]]=1,"",IF(AND(מרקובחצי[[#This Row],[עד ועד]]&lt;29,OR(מרקובחצי[[#This Row],[CycleNumber]]=1,AND(U923=1,OR(מרקובחצי[[#This Row],[עד ועד]]&lt;J923,מרקובחצי[[#This Row],[עד ועד]]&gt;K923)),AND(V923=1,מרקובחצי[[#This Row],[עד ועד]]&lt;J923),W923=1)),1,""))</f>
        <v/>
      </c>
      <c r="P924" s="19" t="str">
        <f>IF(מרקובחצי[[#This Row],[קבעה הפלגה?]]=1,"",IF(AND(מרקובחצי[[#This Row],[עד ועד]]&gt;28,מרקובחצי[[#This Row],[עד ועד]]&lt;32,OR(מרקובחצי[[#This Row],[CycleNumber]]=1,AND(U923=1),AND(V923=1,OR(מרקובחצי[[#This Row],[עד ועד]]&lt;J923,מרקובחצי[[#This Row],[עד ועד]]&gt;K923)),W923=1)),1,""))</f>
        <v/>
      </c>
      <c r="Q924" s="19" t="str">
        <f>IF(מרקובחצי[[#This Row],[קבעה הפלגה?]]=1,"",IF(AND(מרקובחצי[[#This Row],[עד ועד]]&gt;31,OR(מרקובחצי[[#This Row],[CycleNumber]]=1,AND(U923=1),AND(V923=1,מרקובחצי[[#This Row],[עד ועד]]&gt;K923),AND(W923=1,OR(מרקובחצי[[#This Row],[עד ועד]]&gt;K923,מרקובחצי[[#This Row],[עד ועד]]&lt;J923)))),1,""))</f>
        <v/>
      </c>
      <c r="R924" s="19" t="str">
        <f>IF(מרקובחצי[[#This Row],[CycleNumber]]&gt;1,IF(AND(O923=1,מרקובחצי[[#This Row],[עד ועד]]&lt;29),1,""),"")</f>
        <v/>
      </c>
      <c r="S924" s="19" t="str">
        <f>IF(מרקובחצי[[#This Row],[CycleNumber]]&gt;1,IF(OR(AND(O923=1,מרקובחצי[[#This Row],[עד ועד]]&gt;28),AND(P923=1),AND(Q923=1,מרקובחצי[[#This Row],[עד ועד]]&lt;32)),1,""),"")</f>
        <v/>
      </c>
      <c r="T924" s="19" t="str">
        <f>IF(מרקובחצי[[#This Row],[CycleNumber]]&gt;1,IF(AND(Q923=1,מרקובחצי[[#This Row],[עד ועד]]&gt;31),1,""),"")</f>
        <v/>
      </c>
      <c r="U924" s="19" t="str">
        <f>IF(מרקובחצי[[#This Row],[CycleNumber]]&gt;1,IF(AND(R923=1,מרקובחצי[[#This Row],[עד ועד]]&lt;29),1,IF(AND(U923=1,NOT(OR(מרקובחצי[[#This Row],[עד ועד]]&lt;J923,מרקובחצי[[#This Row],[עד ועד]]&gt;K923))),1,"")),"")</f>
        <v/>
      </c>
      <c r="V924" s="19">
        <f>IF(מרקובחצי[[#This Row],[CycleNumber]]&gt;1,IF(AND(SUM(R923:T923)=1,מרקובחצי[[#This Row],[עד ועד]]&gt;28,מרקובחצי[[#This Row],[עד ועד]]&lt;32),1,IF(OR(S923=1,AND(R923=1,מרקובחצי[[#This Row],[עד ועד]]&gt;28),AND(T923=1,מרקובחצי[[#This Row],[עד ועד]]&lt;32)),1,IF(AND(V923=1,NOT(OR(מרקובחצי[[#This Row],[עד ועד]]&lt;J923,מרקובחצי[[#This Row],[עד ועד]]&gt;K923))),1,""))),"")</f>
        <v>1</v>
      </c>
      <c r="W924" s="19" t="str">
        <f>IF(מרקובחצי[[#This Row],[CycleNumber]]&gt;1,IF(AND(T923=1,מרקובחצי[[#This Row],[עד ועד]]&gt;31),1,IF(AND(W923=1,NOT(OR(מרקובחצי[[#This Row],[עד ועד]]&lt;J923,מרקובחצי[[#This Row],[עד ועד]]&gt;K923))),1,"")),"")</f>
        <v/>
      </c>
      <c r="X924" s="19" t="str">
        <f>IF(AND(מרקובחצי[[#This Row],[CycleNumber]]&lt;$B925,SUM(מרקובחצי[[#This Row],[11]],R925)=2),1,"")</f>
        <v/>
      </c>
      <c r="Y924" s="19" t="str">
        <f>IF(AND(מרקובחצי[[#This Row],[CycleNumber]]&lt;$B925,SUM(מרקובחצי[[#This Row],[11]],S925)=2),1,"")</f>
        <v/>
      </c>
      <c r="Z924" s="19" t="str">
        <f>IF(AND(מרקובחצי[[#This Row],[CycleNumber]]&lt;$B925,SUM(מרקובחצי[[#This Row],[13]],S925)=2),1,"")</f>
        <v/>
      </c>
      <c r="AA924" s="19" t="str">
        <f>IF(AND(מרקובחצי[[#This Row],[CycleNumber]]&lt;$B925,SUM(מרקובחצי[[#This Row],[13]],T925)=2),1,"")</f>
        <v/>
      </c>
      <c r="AB924" s="19" t="str">
        <f>IF(AND(מרקובחצי[[#This Row],[CycleNumber]]&lt;$B925,SUM(מרקובחצי[[#This Row],[21]],U925)=2),1,"")</f>
        <v/>
      </c>
      <c r="AC924" s="19" t="str">
        <f>IF(AND(מרקובחצי[[#This Row],[CycleNumber]]&lt;$B925,SUM(מרקובחצי[[#This Row],[21]],V925)=2),1,"")</f>
        <v/>
      </c>
      <c r="AD924" s="19" t="str">
        <f>IF(AND(מרקובחצי[[#This Row],[CycleNumber]]&lt;$B925,SUM(מרקובחצי[[#This Row],[23]],V925)=2),1,"")</f>
        <v/>
      </c>
      <c r="AE924" s="19" t="str">
        <f>IF(AND(מרקובחצי[[#This Row],[CycleNumber]]&lt;$B925,SUM(מרקובחצי[[#This Row],[23]],W925)=2),1,"")</f>
        <v/>
      </c>
      <c r="AF924" s="19" t="str">
        <f>IF(AND(מרקובחצי[[#This Row],[CycleNumber]]&lt;$B925,SUM(מרקובחצי[[#This Row],[31]],O925)=2),1,"")</f>
        <v/>
      </c>
      <c r="AG924" s="19" t="str">
        <f>IF(AND(מרקובחצי[[#This Row],[CycleNumber]]&lt;$B925,SUM(מרקובחצי[[#This Row],[31]],P925)=2),1,"")</f>
        <v/>
      </c>
      <c r="AH924" s="19" t="str">
        <f>IF(AND(מרקובחצי[[#This Row],[CycleNumber]]&lt;$B925,SUM(מרקובחצי[[#This Row],[31]],Q925)=2),1,"")</f>
        <v/>
      </c>
      <c r="AI924" s="19" t="str">
        <f>IF(AND(מרקובחצי[[#This Row],[CycleNumber]]&lt;$B925,SUM(U924:U925)=2),1,"")</f>
        <v/>
      </c>
      <c r="AJ924" s="19" t="str">
        <f>IF(AND(מרקובחצי[[#This Row],[CycleNumber]]&lt;$B925,SUM(מרקובחצי[[#This Row],[32]],O925)=2),1,"")</f>
        <v/>
      </c>
      <c r="AK924" s="19" t="str">
        <f>IF(AND(מרקובחצי[[#This Row],[CycleNumber]]&lt;$B925,SUM(מרקובחצי[[#This Row],[32]],P925)=2),1,"")</f>
        <v/>
      </c>
      <c r="AL924" s="19" t="str">
        <f>IF(AND(מרקובחצי[[#This Row],[CycleNumber]]&lt;$B925,SUM(מרקובחצי[[#This Row],[32]],Q925)=2),1,"")</f>
        <v/>
      </c>
      <c r="AM924" s="19">
        <f>IF(AND(מרקובחצי[[#This Row],[CycleNumber]]&lt;$B925,SUM(V924:V925)=2),1,"")</f>
        <v>1</v>
      </c>
      <c r="AN924" s="19" t="str">
        <f>IF(AND(מרקובחצי[[#This Row],[CycleNumber]]&lt;$B925,SUM(מרקובחצי[[#This Row],[33]],O925)=2),1,"")</f>
        <v/>
      </c>
      <c r="AO924" s="19" t="str">
        <f>IF(AND(מרקובחצי[[#This Row],[CycleNumber]]&lt;$B925,SUM(מרקובחצי[[#This Row],[33]],P925)=2),1,"")</f>
        <v/>
      </c>
      <c r="AP924" s="19" t="str">
        <f>IF(AND(מרקובחצי[[#This Row],[CycleNumber]]&lt;$B925,SUM(מרקובחצי[[#This Row],[33]],Q925)=2),1,"")</f>
        <v/>
      </c>
      <c r="AQ924" s="19" t="str">
        <f>IF(AND(מרקובחצי[[#This Row],[CycleNumber]]&lt;$B925,SUM(W924:W925)=2),1,"")</f>
        <v/>
      </c>
      <c r="AR924" s="19" t="str">
        <f>IF(AND(מרקובחצי[[#This Row],[CycleNumber]]&lt;$B925,SUM(מרקובחצי[[#This Row],[12]],S925)=2),1,"")</f>
        <v/>
      </c>
      <c r="AS924" s="19" t="str">
        <f>IF(AND(מרקובחצי[[#This Row],[CycleNumber]]&lt;$B925,SUM(מרקובחצי[[#This Row],[22]],V925)=2),1,"")</f>
        <v/>
      </c>
      <c r="AT924" s="21">
        <f>SUM(מרקובחצי[[#This Row],[11]:[33]])</f>
        <v>1</v>
      </c>
    </row>
    <row r="925" spans="1:46" ht="15.6" x14ac:dyDescent="0.25">
      <c r="A925" s="19" t="s">
        <v>86</v>
      </c>
      <c r="B925" s="19">
        <v>11</v>
      </c>
      <c r="C925">
        <v>27</v>
      </c>
      <c r="D925" s="19">
        <f>מרקובחצי[[#This Row],[LengthofCycle]]+1</f>
        <v>28</v>
      </c>
      <c r="E925" t="str">
        <f>IF(IFERROR(LOOKUP(מרקובחצי[[#This Row],[ClientID]],קביעויות[הפלגה]),FALSE)=מרקובחצי[[#This Row],[ClientID]],1,"")</f>
        <v/>
      </c>
      <c r="F925">
        <f>IF(IFERROR(LOOKUP(מרקובחצי[[#This Row],[ClientID]],סוגחציקבוע[S31]),FALSE)=מרקובחצי[[#This Row],[ClientID]],1,"")</f>
        <v>1</v>
      </c>
      <c r="G925" t="str">
        <f>IF(IFERROR(LOOKUP(מרקובחצי[[#This Row],[ClientID]],סוגחציקבוע[S32]),FALSE)=מרקובחצי[[#This Row],[ClientID]],1,"")</f>
        <v/>
      </c>
      <c r="H925" t="str">
        <f>IF(IFERROR(LOOKUP(מרקובחצי[[#This Row],[ClientID]],סוגחציקבוע[S33]),FALSE)=מרקובחצי[[#This Row],[ClientID]],1,"")</f>
        <v/>
      </c>
      <c r="I925" t="str">
        <f>IF(IFERROR(LOOKUP(מרקובחצי[[#This Row],[ClientID]],סוגחציקבוע[S32&amp;33]),FALSE)=מרקובחצי[[#This Row],[ClientID]],1,"")</f>
        <v/>
      </c>
      <c r="J925" s="19">
        <f>IF(SUM(מרקובחצי[[#This Row],[11]:[13]])=1,מרקובחצי[[#This Row],[עד ועד]],IF(SUM(R924:T925)=1,IF(מרקובחצי[[#This Row],[עד ועד]]&lt;J924,מרקובחצי[[#This Row],[עד ועד]],J924),J924))</f>
        <v>25</v>
      </c>
      <c r="K925" s="19">
        <f>IF(SUM(מרקובחצי[[#This Row],[11]:[13]])=1,מרקובחצי[[#This Row],[עד ועד]],IF(SUM(R924:T925)=1,IF(מרקובחצי[[#This Row],[עד ועד]]&gt;K924,מרקובחצי[[#This Row],[עד ועד]],K924),K924))</f>
        <v>29</v>
      </c>
      <c r="L925" s="19" t="str">
        <f>IF(AND(SUM(מרקובחצי[[#This Row],[31]:[33]])=1,SUM(U924:W924)=0),מרקובחצי[[#This Row],[מקס]]-מרקובחצי[[#This Row],[מינ]],"")</f>
        <v/>
      </c>
      <c r="M92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25" s="19" t="str">
        <f t="shared" si="14"/>
        <v>S32</v>
      </c>
      <c r="O925" s="19" t="str">
        <f>IF(מרקובחצי[[#This Row],[קבעה הפלגה?]]=1,"",IF(AND(מרקובחצי[[#This Row],[עד ועד]]&lt;29,OR(מרקובחצי[[#This Row],[CycleNumber]]=1,AND(U924=1,OR(מרקובחצי[[#This Row],[עד ועד]]&lt;J924,מרקובחצי[[#This Row],[עד ועד]]&gt;K924)),AND(V924=1,מרקובחצי[[#This Row],[עד ועד]]&lt;J924),W924=1)),1,""))</f>
        <v/>
      </c>
      <c r="P925" s="19" t="str">
        <f>IF(מרקובחצי[[#This Row],[קבעה הפלגה?]]=1,"",IF(AND(מרקובחצי[[#This Row],[עד ועד]]&gt;28,מרקובחצי[[#This Row],[עד ועד]]&lt;32,OR(מרקובחצי[[#This Row],[CycleNumber]]=1,AND(U924=1),AND(V924=1,OR(מרקובחצי[[#This Row],[עד ועד]]&lt;J924,מרקובחצי[[#This Row],[עד ועד]]&gt;K924)),W924=1)),1,""))</f>
        <v/>
      </c>
      <c r="Q925" s="19" t="str">
        <f>IF(מרקובחצי[[#This Row],[קבעה הפלגה?]]=1,"",IF(AND(מרקובחצי[[#This Row],[עד ועד]]&gt;31,OR(מרקובחצי[[#This Row],[CycleNumber]]=1,AND(U924=1),AND(V924=1,מרקובחצי[[#This Row],[עד ועד]]&gt;K924),AND(W924=1,OR(מרקובחצי[[#This Row],[עד ועד]]&gt;K924,מרקובחצי[[#This Row],[עד ועד]]&lt;J924)))),1,""))</f>
        <v/>
      </c>
      <c r="R925" s="19" t="str">
        <f>IF(מרקובחצי[[#This Row],[CycleNumber]]&gt;1,IF(AND(O924=1,מרקובחצי[[#This Row],[עד ועד]]&lt;29),1,""),"")</f>
        <v/>
      </c>
      <c r="S925" s="19" t="str">
        <f>IF(מרקובחצי[[#This Row],[CycleNumber]]&gt;1,IF(OR(AND(O924=1,מרקובחצי[[#This Row],[עד ועד]]&gt;28),AND(P924=1),AND(Q924=1,מרקובחצי[[#This Row],[עד ועד]]&lt;32)),1,""),"")</f>
        <v/>
      </c>
      <c r="T925" s="19" t="str">
        <f>IF(מרקובחצי[[#This Row],[CycleNumber]]&gt;1,IF(AND(Q924=1,מרקובחצי[[#This Row],[עד ועד]]&gt;31),1,""),"")</f>
        <v/>
      </c>
      <c r="U925" s="19" t="str">
        <f>IF(מרקובחצי[[#This Row],[CycleNumber]]&gt;1,IF(AND(R924=1,מרקובחצי[[#This Row],[עד ועד]]&lt;29),1,IF(AND(U924=1,NOT(OR(מרקובחצי[[#This Row],[עד ועד]]&lt;J924,מרקובחצי[[#This Row],[עד ועד]]&gt;K924))),1,"")),"")</f>
        <v/>
      </c>
      <c r="V925" s="19">
        <f>IF(מרקובחצי[[#This Row],[CycleNumber]]&gt;1,IF(AND(SUM(R924:T924)=1,מרקובחצי[[#This Row],[עד ועד]]&gt;28,מרקובחצי[[#This Row],[עד ועד]]&lt;32),1,IF(OR(S924=1,AND(R924=1,מרקובחצי[[#This Row],[עד ועד]]&gt;28),AND(T924=1,מרקובחצי[[#This Row],[עד ועד]]&lt;32)),1,IF(AND(V924=1,NOT(OR(מרקובחצי[[#This Row],[עד ועד]]&lt;J924,מרקובחצי[[#This Row],[עד ועד]]&gt;K924))),1,""))),"")</f>
        <v>1</v>
      </c>
      <c r="W925" s="19" t="str">
        <f>IF(מרקובחצי[[#This Row],[CycleNumber]]&gt;1,IF(AND(T924=1,מרקובחצי[[#This Row],[עד ועד]]&gt;31),1,IF(AND(W924=1,NOT(OR(מרקובחצי[[#This Row],[עד ועד]]&lt;J924,מרקובחצי[[#This Row],[עד ועד]]&gt;K924))),1,"")),"")</f>
        <v/>
      </c>
      <c r="X925" s="19" t="str">
        <f>IF(AND(מרקובחצי[[#This Row],[CycleNumber]]&lt;$B926,SUM(מרקובחצי[[#This Row],[11]],R926)=2),1,"")</f>
        <v/>
      </c>
      <c r="Y925" s="19" t="str">
        <f>IF(AND(מרקובחצי[[#This Row],[CycleNumber]]&lt;$B926,SUM(מרקובחצי[[#This Row],[11]],S926)=2),1,"")</f>
        <v/>
      </c>
      <c r="Z925" s="19" t="str">
        <f>IF(AND(מרקובחצי[[#This Row],[CycleNumber]]&lt;$B926,SUM(מרקובחצי[[#This Row],[13]],S926)=2),1,"")</f>
        <v/>
      </c>
      <c r="AA925" s="19" t="str">
        <f>IF(AND(מרקובחצי[[#This Row],[CycleNumber]]&lt;$B926,SUM(מרקובחצי[[#This Row],[13]],T926)=2),1,"")</f>
        <v/>
      </c>
      <c r="AB925" s="19" t="str">
        <f>IF(AND(מרקובחצי[[#This Row],[CycleNumber]]&lt;$B926,SUM(מרקובחצי[[#This Row],[21]],U926)=2),1,"")</f>
        <v/>
      </c>
      <c r="AC925" s="19" t="str">
        <f>IF(AND(מרקובחצי[[#This Row],[CycleNumber]]&lt;$B926,SUM(מרקובחצי[[#This Row],[21]],V926)=2),1,"")</f>
        <v/>
      </c>
      <c r="AD925" s="19" t="str">
        <f>IF(AND(מרקובחצי[[#This Row],[CycleNumber]]&lt;$B926,SUM(מרקובחצי[[#This Row],[23]],V926)=2),1,"")</f>
        <v/>
      </c>
      <c r="AE925" s="19" t="str">
        <f>IF(AND(מרקובחצי[[#This Row],[CycleNumber]]&lt;$B926,SUM(מרקובחצי[[#This Row],[23]],W926)=2),1,"")</f>
        <v/>
      </c>
      <c r="AF925" s="19" t="str">
        <f>IF(AND(מרקובחצי[[#This Row],[CycleNumber]]&lt;$B926,SUM(מרקובחצי[[#This Row],[31]],O926)=2),1,"")</f>
        <v/>
      </c>
      <c r="AG925" s="19" t="str">
        <f>IF(AND(מרקובחצי[[#This Row],[CycleNumber]]&lt;$B926,SUM(מרקובחצי[[#This Row],[31]],P926)=2),1,"")</f>
        <v/>
      </c>
      <c r="AH925" s="19" t="str">
        <f>IF(AND(מרקובחצי[[#This Row],[CycleNumber]]&lt;$B926,SUM(מרקובחצי[[#This Row],[31]],Q926)=2),1,"")</f>
        <v/>
      </c>
      <c r="AI925" s="19" t="str">
        <f>IF(AND(מרקובחצי[[#This Row],[CycleNumber]]&lt;$B926,SUM(U925:U926)=2),1,"")</f>
        <v/>
      </c>
      <c r="AJ925" s="19" t="str">
        <f>IF(AND(מרקובחצי[[#This Row],[CycleNumber]]&lt;$B926,SUM(מרקובחצי[[#This Row],[32]],O926)=2),1,"")</f>
        <v/>
      </c>
      <c r="AK925" s="19" t="str">
        <f>IF(AND(מרקובחצי[[#This Row],[CycleNumber]]&lt;$B926,SUM(מרקובחצי[[#This Row],[32]],P926)=2),1,"")</f>
        <v/>
      </c>
      <c r="AL925" s="19" t="str">
        <f>IF(AND(מרקובחצי[[#This Row],[CycleNumber]]&lt;$B926,SUM(מרקובחצי[[#This Row],[32]],Q926)=2),1,"")</f>
        <v/>
      </c>
      <c r="AM925" s="19" t="str">
        <f>IF(AND(מרקובחצי[[#This Row],[CycleNumber]]&lt;$B926,SUM(V925:V926)=2),1,"")</f>
        <v/>
      </c>
      <c r="AN925" s="19" t="str">
        <f>IF(AND(מרקובחצי[[#This Row],[CycleNumber]]&lt;$B926,SUM(מרקובחצי[[#This Row],[33]],O926)=2),1,"")</f>
        <v/>
      </c>
      <c r="AO925" s="19" t="str">
        <f>IF(AND(מרקובחצי[[#This Row],[CycleNumber]]&lt;$B926,SUM(מרקובחצי[[#This Row],[33]],P926)=2),1,"")</f>
        <v/>
      </c>
      <c r="AP925" s="19" t="str">
        <f>IF(AND(מרקובחצי[[#This Row],[CycleNumber]]&lt;$B926,SUM(מרקובחצי[[#This Row],[33]],Q926)=2),1,"")</f>
        <v/>
      </c>
      <c r="AQ925" s="19" t="str">
        <f>IF(AND(מרקובחצי[[#This Row],[CycleNumber]]&lt;$B926,SUM(W925:W926)=2),1,"")</f>
        <v/>
      </c>
      <c r="AR925" s="19" t="str">
        <f>IF(AND(מרקובחצי[[#This Row],[CycleNumber]]&lt;$B926,SUM(מרקובחצי[[#This Row],[12]],S926)=2),1,"")</f>
        <v/>
      </c>
      <c r="AS925" s="19" t="str">
        <f>IF(AND(מרקובחצי[[#This Row],[CycleNumber]]&lt;$B926,SUM(מרקובחצי[[#This Row],[22]],V926)=2),1,"")</f>
        <v/>
      </c>
      <c r="AT925" s="21">
        <f>SUM(מרקובחצי[[#This Row],[11]:[33]])</f>
        <v>1</v>
      </c>
    </row>
    <row r="926" spans="1:46" ht="15.6" x14ac:dyDescent="0.25">
      <c r="A926" s="19" t="s">
        <v>87</v>
      </c>
      <c r="B926" s="19">
        <v>1</v>
      </c>
      <c r="C926">
        <v>26</v>
      </c>
      <c r="D926" s="19">
        <f>מרקובחצי[[#This Row],[LengthofCycle]]+1</f>
        <v>27</v>
      </c>
      <c r="E926" t="str">
        <f>IF(IFERROR(LOOKUP(מרקובחצי[[#This Row],[ClientID]],קביעויות[הפלגה]),FALSE)=מרקובחצי[[#This Row],[ClientID]],1,"")</f>
        <v/>
      </c>
      <c r="F926" t="str">
        <f>IF(IFERROR(LOOKUP(מרקובחצי[[#This Row],[ClientID]],סוגחציקבוע[S31]),FALSE)=מרקובחצי[[#This Row],[ClientID]],1,"")</f>
        <v/>
      </c>
      <c r="G926">
        <f>IF(IFERROR(LOOKUP(מרקובחצי[[#This Row],[ClientID]],סוגחציקבוע[S32]),FALSE)=מרקובחצי[[#This Row],[ClientID]],1,"")</f>
        <v>1</v>
      </c>
      <c r="H926" t="str">
        <f>IF(IFERROR(LOOKUP(מרקובחצי[[#This Row],[ClientID]],סוגחציקבוע[S33]),FALSE)=מרקובחצי[[#This Row],[ClientID]],1,"")</f>
        <v/>
      </c>
      <c r="I926" t="str">
        <f>IF(IFERROR(LOOKUP(מרקובחצי[[#This Row],[ClientID]],סוגחציקבוע[S32&amp;33]),FALSE)=מרקובחצי[[#This Row],[ClientID]],1,"")</f>
        <v/>
      </c>
      <c r="J926" s="19">
        <f>IF(SUM(מרקובחצי[[#This Row],[11]:[13]])=1,מרקובחצי[[#This Row],[עד ועד]],IF(SUM(R925:T926)=1,IF(מרקובחצי[[#This Row],[עד ועד]]&lt;J925,מרקובחצי[[#This Row],[עד ועד]],J925),J925))</f>
        <v>27</v>
      </c>
      <c r="K926" s="19">
        <f>IF(SUM(מרקובחצי[[#This Row],[11]:[13]])=1,מרקובחצי[[#This Row],[עד ועד]],IF(SUM(R925:T926)=1,IF(מרקובחצי[[#This Row],[עד ועד]]&gt;K925,מרקובחצי[[#This Row],[עד ועד]],K925),K925))</f>
        <v>27</v>
      </c>
      <c r="L926" s="19" t="str">
        <f>IF(AND(SUM(מרקובחצי[[#This Row],[31]:[33]])=1,SUM(U925:W925)=0),מרקובחצי[[#This Row],[מקס]]-מרקובחצי[[#This Row],[מינ]],"")</f>
        <v/>
      </c>
      <c r="M92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926" s="19" t="str">
        <f t="shared" si="14"/>
        <v>S32</v>
      </c>
      <c r="O926" s="19">
        <f>IF(מרקובחצי[[#This Row],[קבעה הפלגה?]]=1,"",IF(AND(מרקובחצי[[#This Row],[עד ועד]]&lt;29,OR(מרקובחצי[[#This Row],[CycleNumber]]=1,AND(U925=1,OR(מרקובחצי[[#This Row],[עד ועד]]&lt;J925,מרקובחצי[[#This Row],[עד ועד]]&gt;K925)),AND(V925=1,מרקובחצי[[#This Row],[עד ועד]]&lt;J925),W925=1)),1,""))</f>
        <v>1</v>
      </c>
      <c r="P926" s="19" t="str">
        <f>IF(מרקובחצי[[#This Row],[קבעה הפלגה?]]=1,"",IF(AND(מרקובחצי[[#This Row],[עד ועד]]&gt;28,מרקובחצי[[#This Row],[עד ועד]]&lt;32,OR(מרקובחצי[[#This Row],[CycleNumber]]=1,AND(U925=1),AND(V925=1,OR(מרקובחצי[[#This Row],[עד ועד]]&lt;J925,מרקובחצי[[#This Row],[עד ועד]]&gt;K925)),W925=1)),1,""))</f>
        <v/>
      </c>
      <c r="Q926" s="19" t="str">
        <f>IF(מרקובחצי[[#This Row],[קבעה הפלגה?]]=1,"",IF(AND(מרקובחצי[[#This Row],[עד ועד]]&gt;31,OR(מרקובחצי[[#This Row],[CycleNumber]]=1,AND(U925=1),AND(V925=1,מרקובחצי[[#This Row],[עד ועד]]&gt;K925),AND(W925=1,OR(מרקובחצי[[#This Row],[עד ועד]]&gt;K925,מרקובחצי[[#This Row],[עד ועד]]&lt;J925)))),1,""))</f>
        <v/>
      </c>
      <c r="R926" s="19" t="str">
        <f>IF(מרקובחצי[[#This Row],[CycleNumber]]&gt;1,IF(AND(O925=1,מרקובחצי[[#This Row],[עד ועד]]&lt;29),1,""),"")</f>
        <v/>
      </c>
      <c r="S926" s="19" t="str">
        <f>IF(מרקובחצי[[#This Row],[CycleNumber]]&gt;1,IF(OR(AND(O925=1,מרקובחצי[[#This Row],[עד ועד]]&gt;28),AND(P925=1),AND(Q925=1,מרקובחצי[[#This Row],[עד ועד]]&lt;32)),1,""),"")</f>
        <v/>
      </c>
      <c r="T926" s="19" t="str">
        <f>IF(מרקובחצי[[#This Row],[CycleNumber]]&gt;1,IF(AND(Q925=1,מרקובחצי[[#This Row],[עד ועד]]&gt;31),1,""),"")</f>
        <v/>
      </c>
      <c r="U926" s="19" t="str">
        <f>IF(מרקובחצי[[#This Row],[CycleNumber]]&gt;1,IF(AND(R925=1,מרקובחצי[[#This Row],[עד ועד]]&lt;29),1,IF(AND(U925=1,NOT(OR(מרקובחצי[[#This Row],[עד ועד]]&lt;J925,מרקובחצי[[#This Row],[עד ועד]]&gt;K925))),1,"")),"")</f>
        <v/>
      </c>
      <c r="V926" s="19" t="str">
        <f>IF(מרקובחצי[[#This Row],[CycleNumber]]&gt;1,IF(AND(SUM(R925:T925)=1,מרקובחצי[[#This Row],[עד ועד]]&gt;28,מרקובחצי[[#This Row],[עד ועד]]&lt;32),1,IF(OR(S925=1,AND(R925=1,מרקובחצי[[#This Row],[עד ועד]]&gt;28),AND(T925=1,מרקובחצי[[#This Row],[עד ועד]]&lt;32)),1,IF(AND(V925=1,NOT(OR(מרקובחצי[[#This Row],[עד ועד]]&lt;J925,מרקובחצי[[#This Row],[עד ועד]]&gt;K925))),1,""))),"")</f>
        <v/>
      </c>
      <c r="W926" s="19" t="str">
        <f>IF(מרקובחצי[[#This Row],[CycleNumber]]&gt;1,IF(AND(T925=1,מרקובחצי[[#This Row],[עד ועד]]&gt;31),1,IF(AND(W925=1,NOT(OR(מרקובחצי[[#This Row],[עד ועד]]&lt;J925,מרקובחצי[[#This Row],[עד ועד]]&gt;K925))),1,"")),"")</f>
        <v/>
      </c>
      <c r="X926" s="19" t="str">
        <f>IF(AND(מרקובחצי[[#This Row],[CycleNumber]]&lt;$B927,SUM(מרקובחצי[[#This Row],[11]],R927)=2),1,"")</f>
        <v/>
      </c>
      <c r="Y926" s="19">
        <f>IF(AND(מרקובחצי[[#This Row],[CycleNumber]]&lt;$B927,SUM(מרקובחצי[[#This Row],[11]],S927)=2),1,"")</f>
        <v>1</v>
      </c>
      <c r="Z926" s="19" t="str">
        <f>IF(AND(מרקובחצי[[#This Row],[CycleNumber]]&lt;$B927,SUM(מרקובחצי[[#This Row],[13]],S927)=2),1,"")</f>
        <v/>
      </c>
      <c r="AA926" s="19" t="str">
        <f>IF(AND(מרקובחצי[[#This Row],[CycleNumber]]&lt;$B927,SUM(מרקובחצי[[#This Row],[13]],T927)=2),1,"")</f>
        <v/>
      </c>
      <c r="AB926" s="19" t="str">
        <f>IF(AND(מרקובחצי[[#This Row],[CycleNumber]]&lt;$B927,SUM(מרקובחצי[[#This Row],[21]],U927)=2),1,"")</f>
        <v/>
      </c>
      <c r="AC926" s="19" t="str">
        <f>IF(AND(מרקובחצי[[#This Row],[CycleNumber]]&lt;$B927,SUM(מרקובחצי[[#This Row],[21]],V927)=2),1,"")</f>
        <v/>
      </c>
      <c r="AD926" s="19" t="str">
        <f>IF(AND(מרקובחצי[[#This Row],[CycleNumber]]&lt;$B927,SUM(מרקובחצי[[#This Row],[23]],V927)=2),1,"")</f>
        <v/>
      </c>
      <c r="AE926" s="19" t="str">
        <f>IF(AND(מרקובחצי[[#This Row],[CycleNumber]]&lt;$B927,SUM(מרקובחצי[[#This Row],[23]],W927)=2),1,"")</f>
        <v/>
      </c>
      <c r="AF926" s="19" t="str">
        <f>IF(AND(מרקובחצי[[#This Row],[CycleNumber]]&lt;$B927,SUM(מרקובחצי[[#This Row],[31]],O927)=2),1,"")</f>
        <v/>
      </c>
      <c r="AG926" s="19" t="str">
        <f>IF(AND(מרקובחצי[[#This Row],[CycleNumber]]&lt;$B927,SUM(מרקובחצי[[#This Row],[31]],P927)=2),1,"")</f>
        <v/>
      </c>
      <c r="AH926" s="19" t="str">
        <f>IF(AND(מרקובחצי[[#This Row],[CycleNumber]]&lt;$B927,SUM(מרקובחצי[[#This Row],[31]],Q927)=2),1,"")</f>
        <v/>
      </c>
      <c r="AI926" s="19" t="str">
        <f>IF(AND(מרקובחצי[[#This Row],[CycleNumber]]&lt;$B927,SUM(U926:U927)=2),1,"")</f>
        <v/>
      </c>
      <c r="AJ926" s="19" t="str">
        <f>IF(AND(מרקובחצי[[#This Row],[CycleNumber]]&lt;$B927,SUM(מרקובחצי[[#This Row],[32]],O927)=2),1,"")</f>
        <v/>
      </c>
      <c r="AK926" s="19" t="str">
        <f>IF(AND(מרקובחצי[[#This Row],[CycleNumber]]&lt;$B927,SUM(מרקובחצי[[#This Row],[32]],P927)=2),1,"")</f>
        <v/>
      </c>
      <c r="AL926" s="19" t="str">
        <f>IF(AND(מרקובחצי[[#This Row],[CycleNumber]]&lt;$B927,SUM(מרקובחצי[[#This Row],[32]],Q927)=2),1,"")</f>
        <v/>
      </c>
      <c r="AM926" s="19" t="str">
        <f>IF(AND(מרקובחצי[[#This Row],[CycleNumber]]&lt;$B927,SUM(V926:V927)=2),1,"")</f>
        <v/>
      </c>
      <c r="AN926" s="19" t="str">
        <f>IF(AND(מרקובחצי[[#This Row],[CycleNumber]]&lt;$B927,SUM(מרקובחצי[[#This Row],[33]],O927)=2),1,"")</f>
        <v/>
      </c>
      <c r="AO926" s="19" t="str">
        <f>IF(AND(מרקובחצי[[#This Row],[CycleNumber]]&lt;$B927,SUM(מרקובחצי[[#This Row],[33]],P927)=2),1,"")</f>
        <v/>
      </c>
      <c r="AP926" s="19" t="str">
        <f>IF(AND(מרקובחצי[[#This Row],[CycleNumber]]&lt;$B927,SUM(מרקובחצי[[#This Row],[33]],Q927)=2),1,"")</f>
        <v/>
      </c>
      <c r="AQ926" s="19" t="str">
        <f>IF(AND(מרקובחצי[[#This Row],[CycleNumber]]&lt;$B927,SUM(W926:W927)=2),1,"")</f>
        <v/>
      </c>
      <c r="AR926" s="19" t="str">
        <f>IF(AND(מרקובחצי[[#This Row],[CycleNumber]]&lt;$B927,SUM(מרקובחצי[[#This Row],[12]],S927)=2),1,"")</f>
        <v/>
      </c>
      <c r="AS926" s="19" t="str">
        <f>IF(AND(מרקובחצי[[#This Row],[CycleNumber]]&lt;$B927,SUM(מרקובחצי[[#This Row],[22]],V927)=2),1,"")</f>
        <v/>
      </c>
      <c r="AT926" s="21">
        <f>SUM(מרקובחצי[[#This Row],[11]:[33]])</f>
        <v>1</v>
      </c>
    </row>
    <row r="927" spans="1:46" ht="15.6" x14ac:dyDescent="0.25">
      <c r="A927" s="19" t="s">
        <v>87</v>
      </c>
      <c r="B927" s="19">
        <v>2</v>
      </c>
      <c r="C927">
        <v>31</v>
      </c>
      <c r="D927" s="19">
        <f>מרקובחצי[[#This Row],[LengthofCycle]]+1</f>
        <v>32</v>
      </c>
      <c r="E927" t="str">
        <f>IF(IFERROR(LOOKUP(מרקובחצי[[#This Row],[ClientID]],קביעויות[הפלגה]),FALSE)=מרקובחצי[[#This Row],[ClientID]],1,"")</f>
        <v/>
      </c>
      <c r="F927" t="str">
        <f>IF(IFERROR(LOOKUP(מרקובחצי[[#This Row],[ClientID]],סוגחציקבוע[S31]),FALSE)=מרקובחצי[[#This Row],[ClientID]],1,"")</f>
        <v/>
      </c>
      <c r="G927">
        <f>IF(IFERROR(LOOKUP(מרקובחצי[[#This Row],[ClientID]],סוגחציקבוע[S32]),FALSE)=מרקובחצי[[#This Row],[ClientID]],1,"")</f>
        <v>1</v>
      </c>
      <c r="H927" t="str">
        <f>IF(IFERROR(LOOKUP(מרקובחצי[[#This Row],[ClientID]],סוגחציקבוע[S33]),FALSE)=מרקובחצי[[#This Row],[ClientID]],1,"")</f>
        <v/>
      </c>
      <c r="I927" t="str">
        <f>IF(IFERROR(LOOKUP(מרקובחצי[[#This Row],[ClientID]],סוגחציקבוע[S32&amp;33]),FALSE)=מרקובחצי[[#This Row],[ClientID]],1,"")</f>
        <v/>
      </c>
      <c r="J927" s="19">
        <f>IF(SUM(מרקובחצי[[#This Row],[11]:[13]])=1,מרקובחצי[[#This Row],[עד ועד]],IF(SUM(R926:T927)=1,IF(מרקובחצי[[#This Row],[עד ועד]]&lt;J926,מרקובחצי[[#This Row],[עד ועד]],J926),J926))</f>
        <v>27</v>
      </c>
      <c r="K927" s="19">
        <f>IF(SUM(מרקובחצי[[#This Row],[11]:[13]])=1,מרקובחצי[[#This Row],[עד ועד]],IF(SUM(R926:T927)=1,IF(מרקובחצי[[#This Row],[עד ועד]]&gt;K926,מרקובחצי[[#This Row],[עד ועד]],K926),K926))</f>
        <v>32</v>
      </c>
      <c r="L927" s="19" t="str">
        <f>IF(AND(SUM(מרקובחצי[[#This Row],[31]:[33]])=1,SUM(U926:W926)=0),מרקובחצי[[#This Row],[מקס]]-מרקובחצי[[#This Row],[מינ]],"")</f>
        <v/>
      </c>
      <c r="M92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927" s="19" t="str">
        <f t="shared" si="14"/>
        <v>S11</v>
      </c>
      <c r="O927" s="19" t="str">
        <f>IF(מרקובחצי[[#This Row],[קבעה הפלגה?]]=1,"",IF(AND(מרקובחצי[[#This Row],[עד ועד]]&lt;29,OR(מרקובחצי[[#This Row],[CycleNumber]]=1,AND(U926=1,OR(מרקובחצי[[#This Row],[עד ועד]]&lt;J926,מרקובחצי[[#This Row],[עד ועד]]&gt;K926)),AND(V926=1,מרקובחצי[[#This Row],[עד ועד]]&lt;J926),W926=1)),1,""))</f>
        <v/>
      </c>
      <c r="P927" s="19" t="str">
        <f>IF(מרקובחצי[[#This Row],[קבעה הפלגה?]]=1,"",IF(AND(מרקובחצי[[#This Row],[עד ועד]]&gt;28,מרקובחצי[[#This Row],[עד ועד]]&lt;32,OR(מרקובחצי[[#This Row],[CycleNumber]]=1,AND(U926=1),AND(V926=1,OR(מרקובחצי[[#This Row],[עד ועד]]&lt;J926,מרקובחצי[[#This Row],[עד ועד]]&gt;K926)),W926=1)),1,""))</f>
        <v/>
      </c>
      <c r="Q927" s="19" t="str">
        <f>IF(מרקובחצי[[#This Row],[קבעה הפלגה?]]=1,"",IF(AND(מרקובחצי[[#This Row],[עד ועד]]&gt;31,OR(מרקובחצי[[#This Row],[CycleNumber]]=1,AND(U926=1),AND(V926=1,מרקובחצי[[#This Row],[עד ועד]]&gt;K926),AND(W926=1,OR(מרקובחצי[[#This Row],[עד ועד]]&gt;K926,מרקובחצי[[#This Row],[עד ועד]]&lt;J926)))),1,""))</f>
        <v/>
      </c>
      <c r="R927" s="19" t="str">
        <f>IF(מרקובחצי[[#This Row],[CycleNumber]]&gt;1,IF(AND(O926=1,מרקובחצי[[#This Row],[עד ועד]]&lt;29),1,""),"")</f>
        <v/>
      </c>
      <c r="S927" s="19">
        <f>IF(מרקובחצי[[#This Row],[CycleNumber]]&gt;1,IF(OR(AND(O926=1,מרקובחצי[[#This Row],[עד ועד]]&gt;28),AND(P926=1),AND(Q926=1,מרקובחצי[[#This Row],[עד ועד]]&lt;32)),1,""),"")</f>
        <v>1</v>
      </c>
      <c r="T927" s="19" t="str">
        <f>IF(מרקובחצי[[#This Row],[CycleNumber]]&gt;1,IF(AND(Q926=1,מרקובחצי[[#This Row],[עד ועד]]&gt;31),1,""),"")</f>
        <v/>
      </c>
      <c r="U927" s="19" t="str">
        <f>IF(מרקובחצי[[#This Row],[CycleNumber]]&gt;1,IF(AND(R926=1,מרקובחצי[[#This Row],[עד ועד]]&lt;29),1,IF(AND(U926=1,NOT(OR(מרקובחצי[[#This Row],[עד ועד]]&lt;J926,מרקובחצי[[#This Row],[עד ועד]]&gt;K926))),1,"")),"")</f>
        <v/>
      </c>
      <c r="V927" s="19" t="str">
        <f>IF(מרקובחצי[[#This Row],[CycleNumber]]&gt;1,IF(AND(SUM(R926:T926)=1,מרקובחצי[[#This Row],[עד ועד]]&gt;28,מרקובחצי[[#This Row],[עד ועד]]&lt;32),1,IF(OR(S926=1,AND(R926=1,מרקובחצי[[#This Row],[עד ועד]]&gt;28),AND(T926=1,מרקובחצי[[#This Row],[עד ועד]]&lt;32)),1,IF(AND(V926=1,NOT(OR(מרקובחצי[[#This Row],[עד ועד]]&lt;J926,מרקובחצי[[#This Row],[עד ועד]]&gt;K926))),1,""))),"")</f>
        <v/>
      </c>
      <c r="W927" s="19" t="str">
        <f>IF(מרקובחצי[[#This Row],[CycleNumber]]&gt;1,IF(AND(T926=1,מרקובחצי[[#This Row],[עד ועד]]&gt;31),1,IF(AND(W926=1,NOT(OR(מרקובחצי[[#This Row],[עד ועד]]&lt;J926,מרקובחצי[[#This Row],[עד ועד]]&gt;K926))),1,"")),"")</f>
        <v/>
      </c>
      <c r="X927" s="19" t="str">
        <f>IF(AND(מרקובחצי[[#This Row],[CycleNumber]]&lt;$B928,SUM(מרקובחצי[[#This Row],[11]],R928)=2),1,"")</f>
        <v/>
      </c>
      <c r="Y927" s="19" t="str">
        <f>IF(AND(מרקובחצי[[#This Row],[CycleNumber]]&lt;$B928,SUM(מרקובחצי[[#This Row],[11]],S928)=2),1,"")</f>
        <v/>
      </c>
      <c r="Z927" s="19" t="str">
        <f>IF(AND(מרקובחצי[[#This Row],[CycleNumber]]&lt;$B928,SUM(מרקובחצי[[#This Row],[13]],S928)=2),1,"")</f>
        <v/>
      </c>
      <c r="AA927" s="19" t="str">
        <f>IF(AND(מרקובחצי[[#This Row],[CycleNumber]]&lt;$B928,SUM(מרקובחצי[[#This Row],[13]],T928)=2),1,"")</f>
        <v/>
      </c>
      <c r="AB927" s="19" t="str">
        <f>IF(AND(מרקובחצי[[#This Row],[CycleNumber]]&lt;$B928,SUM(מרקובחצי[[#This Row],[21]],U928)=2),1,"")</f>
        <v/>
      </c>
      <c r="AC927" s="19" t="str">
        <f>IF(AND(מרקובחצי[[#This Row],[CycleNumber]]&lt;$B928,SUM(מרקובחצי[[#This Row],[21]],V928)=2),1,"")</f>
        <v/>
      </c>
      <c r="AD927" s="19" t="str">
        <f>IF(AND(מרקובחצי[[#This Row],[CycleNumber]]&lt;$B928,SUM(מרקובחצי[[#This Row],[23]],V928)=2),1,"")</f>
        <v/>
      </c>
      <c r="AE927" s="19" t="str">
        <f>IF(AND(מרקובחצי[[#This Row],[CycleNumber]]&lt;$B928,SUM(מרקובחצי[[#This Row],[23]],W928)=2),1,"")</f>
        <v/>
      </c>
      <c r="AF927" s="19" t="str">
        <f>IF(AND(מרקובחצי[[#This Row],[CycleNumber]]&lt;$B928,SUM(מרקובחצי[[#This Row],[31]],O928)=2),1,"")</f>
        <v/>
      </c>
      <c r="AG927" s="19" t="str">
        <f>IF(AND(מרקובחצי[[#This Row],[CycleNumber]]&lt;$B928,SUM(מרקובחצי[[#This Row],[31]],P928)=2),1,"")</f>
        <v/>
      </c>
      <c r="AH927" s="19" t="str">
        <f>IF(AND(מרקובחצי[[#This Row],[CycleNumber]]&lt;$B928,SUM(מרקובחצי[[#This Row],[31]],Q928)=2),1,"")</f>
        <v/>
      </c>
      <c r="AI927" s="19" t="str">
        <f>IF(AND(מרקובחצי[[#This Row],[CycleNumber]]&lt;$B928,SUM(U927:U928)=2),1,"")</f>
        <v/>
      </c>
      <c r="AJ927" s="19" t="str">
        <f>IF(AND(מרקובחצי[[#This Row],[CycleNumber]]&lt;$B928,SUM(מרקובחצי[[#This Row],[32]],O928)=2),1,"")</f>
        <v/>
      </c>
      <c r="AK927" s="19" t="str">
        <f>IF(AND(מרקובחצי[[#This Row],[CycleNumber]]&lt;$B928,SUM(מרקובחצי[[#This Row],[32]],P928)=2),1,"")</f>
        <v/>
      </c>
      <c r="AL927" s="19" t="str">
        <f>IF(AND(מרקובחצי[[#This Row],[CycleNumber]]&lt;$B928,SUM(מרקובחצי[[#This Row],[32]],Q928)=2),1,"")</f>
        <v/>
      </c>
      <c r="AM927" s="19" t="str">
        <f>IF(AND(מרקובחצי[[#This Row],[CycleNumber]]&lt;$B928,SUM(V927:V928)=2),1,"")</f>
        <v/>
      </c>
      <c r="AN927" s="19" t="str">
        <f>IF(AND(מרקובחצי[[#This Row],[CycleNumber]]&lt;$B928,SUM(מרקובחצי[[#This Row],[33]],O928)=2),1,"")</f>
        <v/>
      </c>
      <c r="AO927" s="19" t="str">
        <f>IF(AND(מרקובחצי[[#This Row],[CycleNumber]]&lt;$B928,SUM(מרקובחצי[[#This Row],[33]],P928)=2),1,"")</f>
        <v/>
      </c>
      <c r="AP927" s="19" t="str">
        <f>IF(AND(מרקובחצי[[#This Row],[CycleNumber]]&lt;$B928,SUM(מרקובחצי[[#This Row],[33]],Q928)=2),1,"")</f>
        <v/>
      </c>
      <c r="AQ927" s="19" t="str">
        <f>IF(AND(מרקובחצי[[#This Row],[CycleNumber]]&lt;$B928,SUM(W927:W928)=2),1,"")</f>
        <v/>
      </c>
      <c r="AR927" s="19" t="str">
        <f>IF(AND(מרקובחצי[[#This Row],[CycleNumber]]&lt;$B928,SUM(מרקובחצי[[#This Row],[12]],S928)=2),1,"")</f>
        <v/>
      </c>
      <c r="AS927" s="19">
        <f>IF(AND(מרקובחצי[[#This Row],[CycleNumber]]&lt;$B928,SUM(מרקובחצי[[#This Row],[22]],V928)=2),1,"")</f>
        <v>1</v>
      </c>
      <c r="AT927" s="21">
        <f>SUM(מרקובחצי[[#This Row],[11]:[33]])</f>
        <v>1</v>
      </c>
    </row>
    <row r="928" spans="1:46" ht="15.6" x14ac:dyDescent="0.25">
      <c r="A928" s="19" t="s">
        <v>87</v>
      </c>
      <c r="B928" s="19">
        <v>3</v>
      </c>
      <c r="C928">
        <v>30</v>
      </c>
      <c r="D928" s="19">
        <f>מרקובחצי[[#This Row],[LengthofCycle]]+1</f>
        <v>31</v>
      </c>
      <c r="E928" t="str">
        <f>IF(IFERROR(LOOKUP(מרקובחצי[[#This Row],[ClientID]],קביעויות[הפלגה]),FALSE)=מרקובחצי[[#This Row],[ClientID]],1,"")</f>
        <v/>
      </c>
      <c r="F928" t="str">
        <f>IF(IFERROR(LOOKUP(מרקובחצי[[#This Row],[ClientID]],סוגחציקבוע[S31]),FALSE)=מרקובחצי[[#This Row],[ClientID]],1,"")</f>
        <v/>
      </c>
      <c r="G928">
        <f>IF(IFERROR(LOOKUP(מרקובחצי[[#This Row],[ClientID]],סוגחציקבוע[S32]),FALSE)=מרקובחצי[[#This Row],[ClientID]],1,"")</f>
        <v>1</v>
      </c>
      <c r="H928" t="str">
        <f>IF(IFERROR(LOOKUP(מרקובחצי[[#This Row],[ClientID]],סוגחציקבוע[S33]),FALSE)=מרקובחצי[[#This Row],[ClientID]],1,"")</f>
        <v/>
      </c>
      <c r="I928" t="str">
        <f>IF(IFERROR(LOOKUP(מרקובחצי[[#This Row],[ClientID]],סוגחציקבוע[S32&amp;33]),FALSE)=מרקובחצי[[#This Row],[ClientID]],1,"")</f>
        <v/>
      </c>
      <c r="J928" s="19">
        <f>IF(SUM(מרקובחצי[[#This Row],[11]:[13]])=1,מרקובחצי[[#This Row],[עד ועד]],IF(SUM(R927:T928)=1,IF(מרקובחצי[[#This Row],[עד ועד]]&lt;J927,מרקובחצי[[#This Row],[עד ועד]],J927),J927))</f>
        <v>27</v>
      </c>
      <c r="K928" s="19">
        <f>IF(SUM(מרקובחצי[[#This Row],[11]:[13]])=1,מרקובחצי[[#This Row],[עד ועד]],IF(SUM(R927:T928)=1,IF(מרקובחצי[[#This Row],[עד ועד]]&gt;K927,מרקובחצי[[#This Row],[עד ועד]],K927),K927))</f>
        <v>32</v>
      </c>
      <c r="L928" s="19">
        <f>IF(AND(SUM(מרקובחצי[[#This Row],[31]:[33]])=1,SUM(U927:W927)=0),מרקובחצי[[#This Row],[מקס]]-מרקובחצי[[#This Row],[מינ]],"")</f>
        <v>5</v>
      </c>
      <c r="M92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28" s="19" t="str">
        <f t="shared" si="14"/>
        <v>S22</v>
      </c>
      <c r="O928" s="19" t="str">
        <f>IF(מרקובחצי[[#This Row],[קבעה הפלגה?]]=1,"",IF(AND(מרקובחצי[[#This Row],[עד ועד]]&lt;29,OR(מרקובחצי[[#This Row],[CycleNumber]]=1,AND(U927=1,OR(מרקובחצי[[#This Row],[עד ועד]]&lt;J927,מרקובחצי[[#This Row],[עד ועד]]&gt;K927)),AND(V927=1,מרקובחצי[[#This Row],[עד ועד]]&lt;J927),W927=1)),1,""))</f>
        <v/>
      </c>
      <c r="P928" s="19" t="str">
        <f>IF(מרקובחצי[[#This Row],[קבעה הפלגה?]]=1,"",IF(AND(מרקובחצי[[#This Row],[עד ועד]]&gt;28,מרקובחצי[[#This Row],[עד ועד]]&lt;32,OR(מרקובחצי[[#This Row],[CycleNumber]]=1,AND(U927=1),AND(V927=1,OR(מרקובחצי[[#This Row],[עד ועד]]&lt;J927,מרקובחצי[[#This Row],[עד ועד]]&gt;K927)),W927=1)),1,""))</f>
        <v/>
      </c>
      <c r="Q928" s="19" t="str">
        <f>IF(מרקובחצי[[#This Row],[קבעה הפלגה?]]=1,"",IF(AND(מרקובחצי[[#This Row],[עד ועד]]&gt;31,OR(מרקובחצי[[#This Row],[CycleNumber]]=1,AND(U927=1),AND(V927=1,מרקובחצי[[#This Row],[עד ועד]]&gt;K927),AND(W927=1,OR(מרקובחצי[[#This Row],[עד ועד]]&gt;K927,מרקובחצי[[#This Row],[עד ועד]]&lt;J927)))),1,""))</f>
        <v/>
      </c>
      <c r="R928" s="19" t="str">
        <f>IF(מרקובחצי[[#This Row],[CycleNumber]]&gt;1,IF(AND(O927=1,מרקובחצי[[#This Row],[עד ועד]]&lt;29),1,""),"")</f>
        <v/>
      </c>
      <c r="S928" s="19" t="str">
        <f>IF(מרקובחצי[[#This Row],[CycleNumber]]&gt;1,IF(OR(AND(O927=1,מרקובחצי[[#This Row],[עד ועד]]&gt;28),AND(P927=1),AND(Q927=1,מרקובחצי[[#This Row],[עד ועד]]&lt;32)),1,""),"")</f>
        <v/>
      </c>
      <c r="T928" s="19" t="str">
        <f>IF(מרקובחצי[[#This Row],[CycleNumber]]&gt;1,IF(AND(Q927=1,מרקובחצי[[#This Row],[עד ועד]]&gt;31),1,""),"")</f>
        <v/>
      </c>
      <c r="U928" s="19" t="str">
        <f>IF(מרקובחצי[[#This Row],[CycleNumber]]&gt;1,IF(AND(R927=1,מרקובחצי[[#This Row],[עד ועד]]&lt;29),1,IF(AND(U927=1,NOT(OR(מרקובחצי[[#This Row],[עד ועד]]&lt;J927,מרקובחצי[[#This Row],[עד ועד]]&gt;K927))),1,"")),"")</f>
        <v/>
      </c>
      <c r="V928" s="19">
        <f>IF(מרקובחצי[[#This Row],[CycleNumber]]&gt;1,IF(AND(SUM(R927:T927)=1,מרקובחצי[[#This Row],[עד ועד]]&gt;28,מרקובחצי[[#This Row],[עד ועד]]&lt;32),1,IF(OR(S927=1,AND(R927=1,מרקובחצי[[#This Row],[עד ועד]]&gt;28),AND(T927=1,מרקובחצי[[#This Row],[עד ועד]]&lt;32)),1,IF(AND(V927=1,NOT(OR(מרקובחצי[[#This Row],[עד ועד]]&lt;J927,מרקובחצי[[#This Row],[עד ועד]]&gt;K927))),1,""))),"")</f>
        <v>1</v>
      </c>
      <c r="W928" s="19" t="str">
        <f>IF(מרקובחצי[[#This Row],[CycleNumber]]&gt;1,IF(AND(T927=1,מרקובחצי[[#This Row],[עד ועד]]&gt;31),1,IF(AND(W927=1,NOT(OR(מרקובחצי[[#This Row],[עד ועד]]&lt;J927,מרקובחצי[[#This Row],[עד ועד]]&gt;K927))),1,"")),"")</f>
        <v/>
      </c>
      <c r="X928" s="19" t="str">
        <f>IF(AND(מרקובחצי[[#This Row],[CycleNumber]]&lt;$B929,SUM(מרקובחצי[[#This Row],[11]],R929)=2),1,"")</f>
        <v/>
      </c>
      <c r="Y928" s="19" t="str">
        <f>IF(AND(מרקובחצי[[#This Row],[CycleNumber]]&lt;$B929,SUM(מרקובחצי[[#This Row],[11]],S929)=2),1,"")</f>
        <v/>
      </c>
      <c r="Z928" s="19" t="str">
        <f>IF(AND(מרקובחצי[[#This Row],[CycleNumber]]&lt;$B929,SUM(מרקובחצי[[#This Row],[13]],S929)=2),1,"")</f>
        <v/>
      </c>
      <c r="AA928" s="19" t="str">
        <f>IF(AND(מרקובחצי[[#This Row],[CycleNumber]]&lt;$B929,SUM(מרקובחצי[[#This Row],[13]],T929)=2),1,"")</f>
        <v/>
      </c>
      <c r="AB928" s="19" t="str">
        <f>IF(AND(מרקובחצי[[#This Row],[CycleNumber]]&lt;$B929,SUM(מרקובחצי[[#This Row],[21]],U929)=2),1,"")</f>
        <v/>
      </c>
      <c r="AC928" s="19" t="str">
        <f>IF(AND(מרקובחצי[[#This Row],[CycleNumber]]&lt;$B929,SUM(מרקובחצי[[#This Row],[21]],V929)=2),1,"")</f>
        <v/>
      </c>
      <c r="AD928" s="19" t="str">
        <f>IF(AND(מרקובחצי[[#This Row],[CycleNumber]]&lt;$B929,SUM(מרקובחצי[[#This Row],[23]],V929)=2),1,"")</f>
        <v/>
      </c>
      <c r="AE928" s="19" t="str">
        <f>IF(AND(מרקובחצי[[#This Row],[CycleNumber]]&lt;$B929,SUM(מרקובחצי[[#This Row],[23]],W929)=2),1,"")</f>
        <v/>
      </c>
      <c r="AF928" s="19" t="str">
        <f>IF(AND(מרקובחצי[[#This Row],[CycleNumber]]&lt;$B929,SUM(מרקובחצי[[#This Row],[31]],O929)=2),1,"")</f>
        <v/>
      </c>
      <c r="AG928" s="19" t="str">
        <f>IF(AND(מרקובחצי[[#This Row],[CycleNumber]]&lt;$B929,SUM(מרקובחצי[[#This Row],[31]],P929)=2),1,"")</f>
        <v/>
      </c>
      <c r="AH928" s="19" t="str">
        <f>IF(AND(מרקובחצי[[#This Row],[CycleNumber]]&lt;$B929,SUM(מרקובחצי[[#This Row],[31]],Q929)=2),1,"")</f>
        <v/>
      </c>
      <c r="AI928" s="19" t="str">
        <f>IF(AND(מרקובחצי[[#This Row],[CycleNumber]]&lt;$B929,SUM(U928:U929)=2),1,"")</f>
        <v/>
      </c>
      <c r="AJ928" s="19">
        <f>IF(AND(מרקובחצי[[#This Row],[CycleNumber]]&lt;$B929,SUM(מרקובחצי[[#This Row],[32]],O929)=2),1,"")</f>
        <v>1</v>
      </c>
      <c r="AK928" s="19" t="str">
        <f>IF(AND(מרקובחצי[[#This Row],[CycleNumber]]&lt;$B929,SUM(מרקובחצי[[#This Row],[32]],P929)=2),1,"")</f>
        <v/>
      </c>
      <c r="AL928" s="19" t="str">
        <f>IF(AND(מרקובחצי[[#This Row],[CycleNumber]]&lt;$B929,SUM(מרקובחצי[[#This Row],[32]],Q929)=2),1,"")</f>
        <v/>
      </c>
      <c r="AM928" s="19" t="str">
        <f>IF(AND(מרקובחצי[[#This Row],[CycleNumber]]&lt;$B929,SUM(V928:V929)=2),1,"")</f>
        <v/>
      </c>
      <c r="AN928" s="19" t="str">
        <f>IF(AND(מרקובחצי[[#This Row],[CycleNumber]]&lt;$B929,SUM(מרקובחצי[[#This Row],[33]],O929)=2),1,"")</f>
        <v/>
      </c>
      <c r="AO928" s="19" t="str">
        <f>IF(AND(מרקובחצי[[#This Row],[CycleNumber]]&lt;$B929,SUM(מרקובחצי[[#This Row],[33]],P929)=2),1,"")</f>
        <v/>
      </c>
      <c r="AP928" s="19" t="str">
        <f>IF(AND(מרקובחצי[[#This Row],[CycleNumber]]&lt;$B929,SUM(מרקובחצי[[#This Row],[33]],Q929)=2),1,"")</f>
        <v/>
      </c>
      <c r="AQ928" s="19" t="str">
        <f>IF(AND(מרקובחצי[[#This Row],[CycleNumber]]&lt;$B929,SUM(W928:W929)=2),1,"")</f>
        <v/>
      </c>
      <c r="AR928" s="19" t="str">
        <f>IF(AND(מרקובחצי[[#This Row],[CycleNumber]]&lt;$B929,SUM(מרקובחצי[[#This Row],[12]],S929)=2),1,"")</f>
        <v/>
      </c>
      <c r="AS928" s="19" t="str">
        <f>IF(AND(מרקובחצי[[#This Row],[CycleNumber]]&lt;$B929,SUM(מרקובחצי[[#This Row],[22]],V929)=2),1,"")</f>
        <v/>
      </c>
      <c r="AT928" s="21">
        <f>SUM(מרקובחצי[[#This Row],[11]:[33]])</f>
        <v>1</v>
      </c>
    </row>
    <row r="929" spans="1:46" ht="15.6" x14ac:dyDescent="0.25">
      <c r="A929" s="19" t="s">
        <v>87</v>
      </c>
      <c r="B929" s="19">
        <v>4</v>
      </c>
      <c r="C929">
        <v>24</v>
      </c>
      <c r="D929" s="19">
        <f>מרקובחצי[[#This Row],[LengthofCycle]]+1</f>
        <v>25</v>
      </c>
      <c r="E929" t="str">
        <f>IF(IFERROR(LOOKUP(מרקובחצי[[#This Row],[ClientID]],קביעויות[הפלגה]),FALSE)=מרקובחצי[[#This Row],[ClientID]],1,"")</f>
        <v/>
      </c>
      <c r="F929" t="str">
        <f>IF(IFERROR(LOOKUP(מרקובחצי[[#This Row],[ClientID]],סוגחציקבוע[S31]),FALSE)=מרקובחצי[[#This Row],[ClientID]],1,"")</f>
        <v/>
      </c>
      <c r="G929">
        <f>IF(IFERROR(LOOKUP(מרקובחצי[[#This Row],[ClientID]],סוגחציקבוע[S32]),FALSE)=מרקובחצי[[#This Row],[ClientID]],1,"")</f>
        <v>1</v>
      </c>
      <c r="H929" t="str">
        <f>IF(IFERROR(LOOKUP(מרקובחצי[[#This Row],[ClientID]],סוגחציקבוע[S33]),FALSE)=מרקובחצי[[#This Row],[ClientID]],1,"")</f>
        <v/>
      </c>
      <c r="I929" t="str">
        <f>IF(IFERROR(LOOKUP(מרקובחצי[[#This Row],[ClientID]],סוגחציקבוע[S32&amp;33]),FALSE)=מרקובחצי[[#This Row],[ClientID]],1,"")</f>
        <v/>
      </c>
      <c r="J929" s="19">
        <f>IF(SUM(מרקובחצי[[#This Row],[11]:[13]])=1,מרקובחצי[[#This Row],[עד ועד]],IF(SUM(R928:T929)=1,IF(מרקובחצי[[#This Row],[עד ועד]]&lt;J928,מרקובחצי[[#This Row],[עד ועד]],J928),J928))</f>
        <v>25</v>
      </c>
      <c r="K929" s="19">
        <f>IF(SUM(מרקובחצי[[#This Row],[11]:[13]])=1,מרקובחצי[[#This Row],[עד ועד]],IF(SUM(R928:T929)=1,IF(מרקובחצי[[#This Row],[עד ועד]]&gt;K928,מרקובחצי[[#This Row],[עד ועד]],K928),K928))</f>
        <v>25</v>
      </c>
      <c r="L929" s="19" t="str">
        <f>IF(AND(SUM(מרקובחצי[[#This Row],[31]:[33]])=1,SUM(U928:W928)=0),מרקובחצי[[#This Row],[מקס]]-מרקובחצי[[#This Row],[מינ]],"")</f>
        <v/>
      </c>
      <c r="M92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929" s="19" t="str">
        <f t="shared" si="14"/>
        <v>S32</v>
      </c>
      <c r="O929" s="19">
        <f>IF(מרקובחצי[[#This Row],[קבעה הפלגה?]]=1,"",IF(AND(מרקובחצי[[#This Row],[עד ועד]]&lt;29,OR(מרקובחצי[[#This Row],[CycleNumber]]=1,AND(U928=1,OR(מרקובחצי[[#This Row],[עד ועד]]&lt;J928,מרקובחצי[[#This Row],[עד ועד]]&gt;K928)),AND(V928=1,מרקובחצי[[#This Row],[עד ועד]]&lt;J928),W928=1)),1,""))</f>
        <v>1</v>
      </c>
      <c r="P929" s="19" t="str">
        <f>IF(מרקובחצי[[#This Row],[קבעה הפלגה?]]=1,"",IF(AND(מרקובחצי[[#This Row],[עד ועד]]&gt;28,מרקובחצי[[#This Row],[עד ועד]]&lt;32,OR(מרקובחצי[[#This Row],[CycleNumber]]=1,AND(U928=1),AND(V928=1,OR(מרקובחצי[[#This Row],[עד ועד]]&lt;J928,מרקובחצי[[#This Row],[עד ועד]]&gt;K928)),W928=1)),1,""))</f>
        <v/>
      </c>
      <c r="Q929" s="19" t="str">
        <f>IF(מרקובחצי[[#This Row],[קבעה הפלגה?]]=1,"",IF(AND(מרקובחצי[[#This Row],[עד ועד]]&gt;31,OR(מרקובחצי[[#This Row],[CycleNumber]]=1,AND(U928=1),AND(V928=1,מרקובחצי[[#This Row],[עד ועד]]&gt;K928),AND(W928=1,OR(מרקובחצי[[#This Row],[עד ועד]]&gt;K928,מרקובחצי[[#This Row],[עד ועד]]&lt;J928)))),1,""))</f>
        <v/>
      </c>
      <c r="R929" s="19" t="str">
        <f>IF(מרקובחצי[[#This Row],[CycleNumber]]&gt;1,IF(AND(O928=1,מרקובחצי[[#This Row],[עד ועד]]&lt;29),1,""),"")</f>
        <v/>
      </c>
      <c r="S929" s="19" t="str">
        <f>IF(מרקובחצי[[#This Row],[CycleNumber]]&gt;1,IF(OR(AND(O928=1,מרקובחצי[[#This Row],[עד ועד]]&gt;28),AND(P928=1),AND(Q928=1,מרקובחצי[[#This Row],[עד ועד]]&lt;32)),1,""),"")</f>
        <v/>
      </c>
      <c r="T929" s="19" t="str">
        <f>IF(מרקובחצי[[#This Row],[CycleNumber]]&gt;1,IF(AND(Q928=1,מרקובחצי[[#This Row],[עד ועד]]&gt;31),1,""),"")</f>
        <v/>
      </c>
      <c r="U929" s="19" t="str">
        <f>IF(מרקובחצי[[#This Row],[CycleNumber]]&gt;1,IF(AND(R928=1,מרקובחצי[[#This Row],[עד ועד]]&lt;29),1,IF(AND(U928=1,NOT(OR(מרקובחצי[[#This Row],[עד ועד]]&lt;J928,מרקובחצי[[#This Row],[עד ועד]]&gt;K928))),1,"")),"")</f>
        <v/>
      </c>
      <c r="V929" s="19" t="str">
        <f>IF(מרקובחצי[[#This Row],[CycleNumber]]&gt;1,IF(AND(SUM(R928:T928)=1,מרקובחצי[[#This Row],[עד ועד]]&gt;28,מרקובחצי[[#This Row],[עד ועד]]&lt;32),1,IF(OR(S928=1,AND(R928=1,מרקובחצי[[#This Row],[עד ועד]]&gt;28),AND(T928=1,מרקובחצי[[#This Row],[עד ועד]]&lt;32)),1,IF(AND(V928=1,NOT(OR(מרקובחצי[[#This Row],[עד ועד]]&lt;J928,מרקובחצי[[#This Row],[עד ועד]]&gt;K928))),1,""))),"")</f>
        <v/>
      </c>
      <c r="W929" s="19" t="str">
        <f>IF(מרקובחצי[[#This Row],[CycleNumber]]&gt;1,IF(AND(T928=1,מרקובחצי[[#This Row],[עד ועד]]&gt;31),1,IF(AND(W928=1,NOT(OR(מרקובחצי[[#This Row],[עד ועד]]&lt;J928,מרקובחצי[[#This Row],[עד ועד]]&gt;K928))),1,"")),"")</f>
        <v/>
      </c>
      <c r="X929" s="19" t="str">
        <f>IF(AND(מרקובחצי[[#This Row],[CycleNumber]]&lt;$B930,SUM(מרקובחצי[[#This Row],[11]],R930)=2),1,"")</f>
        <v/>
      </c>
      <c r="Y929" s="19">
        <f>IF(AND(מרקובחצי[[#This Row],[CycleNumber]]&lt;$B930,SUM(מרקובחצי[[#This Row],[11]],S930)=2),1,"")</f>
        <v>1</v>
      </c>
      <c r="Z929" s="19" t="str">
        <f>IF(AND(מרקובחצי[[#This Row],[CycleNumber]]&lt;$B930,SUM(מרקובחצי[[#This Row],[13]],S930)=2),1,"")</f>
        <v/>
      </c>
      <c r="AA929" s="19" t="str">
        <f>IF(AND(מרקובחצי[[#This Row],[CycleNumber]]&lt;$B930,SUM(מרקובחצי[[#This Row],[13]],T930)=2),1,"")</f>
        <v/>
      </c>
      <c r="AB929" s="19" t="str">
        <f>IF(AND(מרקובחצי[[#This Row],[CycleNumber]]&lt;$B930,SUM(מרקובחצי[[#This Row],[21]],U930)=2),1,"")</f>
        <v/>
      </c>
      <c r="AC929" s="19" t="str">
        <f>IF(AND(מרקובחצי[[#This Row],[CycleNumber]]&lt;$B930,SUM(מרקובחצי[[#This Row],[21]],V930)=2),1,"")</f>
        <v/>
      </c>
      <c r="AD929" s="19" t="str">
        <f>IF(AND(מרקובחצי[[#This Row],[CycleNumber]]&lt;$B930,SUM(מרקובחצי[[#This Row],[23]],V930)=2),1,"")</f>
        <v/>
      </c>
      <c r="AE929" s="19" t="str">
        <f>IF(AND(מרקובחצי[[#This Row],[CycleNumber]]&lt;$B930,SUM(מרקובחצי[[#This Row],[23]],W930)=2),1,"")</f>
        <v/>
      </c>
      <c r="AF929" s="19" t="str">
        <f>IF(AND(מרקובחצי[[#This Row],[CycleNumber]]&lt;$B930,SUM(מרקובחצי[[#This Row],[31]],O930)=2),1,"")</f>
        <v/>
      </c>
      <c r="AG929" s="19" t="str">
        <f>IF(AND(מרקובחצי[[#This Row],[CycleNumber]]&lt;$B930,SUM(מרקובחצי[[#This Row],[31]],P930)=2),1,"")</f>
        <v/>
      </c>
      <c r="AH929" s="19" t="str">
        <f>IF(AND(מרקובחצי[[#This Row],[CycleNumber]]&lt;$B930,SUM(מרקובחצי[[#This Row],[31]],Q930)=2),1,"")</f>
        <v/>
      </c>
      <c r="AI929" s="19" t="str">
        <f>IF(AND(מרקובחצי[[#This Row],[CycleNumber]]&lt;$B930,SUM(U929:U930)=2),1,"")</f>
        <v/>
      </c>
      <c r="AJ929" s="19" t="str">
        <f>IF(AND(מרקובחצי[[#This Row],[CycleNumber]]&lt;$B930,SUM(מרקובחצי[[#This Row],[32]],O930)=2),1,"")</f>
        <v/>
      </c>
      <c r="AK929" s="19" t="str">
        <f>IF(AND(מרקובחצי[[#This Row],[CycleNumber]]&lt;$B930,SUM(מרקובחצי[[#This Row],[32]],P930)=2),1,"")</f>
        <v/>
      </c>
      <c r="AL929" s="19" t="str">
        <f>IF(AND(מרקובחצי[[#This Row],[CycleNumber]]&lt;$B930,SUM(מרקובחצי[[#This Row],[32]],Q930)=2),1,"")</f>
        <v/>
      </c>
      <c r="AM929" s="19" t="str">
        <f>IF(AND(מרקובחצי[[#This Row],[CycleNumber]]&lt;$B930,SUM(V929:V930)=2),1,"")</f>
        <v/>
      </c>
      <c r="AN929" s="19" t="str">
        <f>IF(AND(מרקובחצי[[#This Row],[CycleNumber]]&lt;$B930,SUM(מרקובחצי[[#This Row],[33]],O930)=2),1,"")</f>
        <v/>
      </c>
      <c r="AO929" s="19" t="str">
        <f>IF(AND(מרקובחצי[[#This Row],[CycleNumber]]&lt;$B930,SUM(מרקובחצי[[#This Row],[33]],P930)=2),1,"")</f>
        <v/>
      </c>
      <c r="AP929" s="19" t="str">
        <f>IF(AND(מרקובחצי[[#This Row],[CycleNumber]]&lt;$B930,SUM(מרקובחצי[[#This Row],[33]],Q930)=2),1,"")</f>
        <v/>
      </c>
      <c r="AQ929" s="19" t="str">
        <f>IF(AND(מרקובחצי[[#This Row],[CycleNumber]]&lt;$B930,SUM(W929:W930)=2),1,"")</f>
        <v/>
      </c>
      <c r="AR929" s="19" t="str">
        <f>IF(AND(מרקובחצי[[#This Row],[CycleNumber]]&lt;$B930,SUM(מרקובחצי[[#This Row],[12]],S930)=2),1,"")</f>
        <v/>
      </c>
      <c r="AS929" s="19" t="str">
        <f>IF(AND(מרקובחצי[[#This Row],[CycleNumber]]&lt;$B930,SUM(מרקובחצי[[#This Row],[22]],V930)=2),1,"")</f>
        <v/>
      </c>
      <c r="AT929" s="21">
        <f>SUM(מרקובחצי[[#This Row],[11]:[33]])</f>
        <v>1</v>
      </c>
    </row>
    <row r="930" spans="1:46" ht="15.6" x14ac:dyDescent="0.25">
      <c r="A930" s="19" t="s">
        <v>87</v>
      </c>
      <c r="B930" s="19">
        <v>5</v>
      </c>
      <c r="C930">
        <v>29</v>
      </c>
      <c r="D930" s="19">
        <f>מרקובחצי[[#This Row],[LengthofCycle]]+1</f>
        <v>30</v>
      </c>
      <c r="E930" t="str">
        <f>IF(IFERROR(LOOKUP(מרקובחצי[[#This Row],[ClientID]],קביעויות[הפלגה]),FALSE)=מרקובחצי[[#This Row],[ClientID]],1,"")</f>
        <v/>
      </c>
      <c r="F930" t="str">
        <f>IF(IFERROR(LOOKUP(מרקובחצי[[#This Row],[ClientID]],סוגחציקבוע[S31]),FALSE)=מרקובחצי[[#This Row],[ClientID]],1,"")</f>
        <v/>
      </c>
      <c r="G930">
        <f>IF(IFERROR(LOOKUP(מרקובחצי[[#This Row],[ClientID]],סוגחציקבוע[S32]),FALSE)=מרקובחצי[[#This Row],[ClientID]],1,"")</f>
        <v>1</v>
      </c>
      <c r="H930" t="str">
        <f>IF(IFERROR(LOOKUP(מרקובחצי[[#This Row],[ClientID]],סוגחציקבוע[S33]),FALSE)=מרקובחצי[[#This Row],[ClientID]],1,"")</f>
        <v/>
      </c>
      <c r="I930" t="str">
        <f>IF(IFERROR(LOOKUP(מרקובחצי[[#This Row],[ClientID]],סוגחציקבוע[S32&amp;33]),FALSE)=מרקובחצי[[#This Row],[ClientID]],1,"")</f>
        <v/>
      </c>
      <c r="J930" s="19">
        <f>IF(SUM(מרקובחצי[[#This Row],[11]:[13]])=1,מרקובחצי[[#This Row],[עד ועד]],IF(SUM(R929:T930)=1,IF(מרקובחצי[[#This Row],[עד ועד]]&lt;J929,מרקובחצי[[#This Row],[עד ועד]],J929),J929))</f>
        <v>25</v>
      </c>
      <c r="K930" s="19">
        <f>IF(SUM(מרקובחצי[[#This Row],[11]:[13]])=1,מרקובחצי[[#This Row],[עד ועד]],IF(SUM(R929:T930)=1,IF(מרקובחצי[[#This Row],[עד ועד]]&gt;K929,מרקובחצי[[#This Row],[עד ועד]],K929),K929))</f>
        <v>30</v>
      </c>
      <c r="L930" s="19" t="str">
        <f>IF(AND(SUM(מרקובחצי[[#This Row],[31]:[33]])=1,SUM(U929:W929)=0),מרקובחצי[[#This Row],[מקס]]-מרקובחצי[[#This Row],[מינ]],"")</f>
        <v/>
      </c>
      <c r="M93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930" s="19" t="str">
        <f t="shared" si="14"/>
        <v>S11</v>
      </c>
      <c r="O930" s="19" t="str">
        <f>IF(מרקובחצי[[#This Row],[קבעה הפלגה?]]=1,"",IF(AND(מרקובחצי[[#This Row],[עד ועד]]&lt;29,OR(מרקובחצי[[#This Row],[CycleNumber]]=1,AND(U929=1,OR(מרקובחצי[[#This Row],[עד ועד]]&lt;J929,מרקובחצי[[#This Row],[עד ועד]]&gt;K929)),AND(V929=1,מרקובחצי[[#This Row],[עד ועד]]&lt;J929),W929=1)),1,""))</f>
        <v/>
      </c>
      <c r="P930" s="19" t="str">
        <f>IF(מרקובחצי[[#This Row],[קבעה הפלגה?]]=1,"",IF(AND(מרקובחצי[[#This Row],[עד ועד]]&gt;28,מרקובחצי[[#This Row],[עד ועד]]&lt;32,OR(מרקובחצי[[#This Row],[CycleNumber]]=1,AND(U929=1),AND(V929=1,OR(מרקובחצי[[#This Row],[עד ועד]]&lt;J929,מרקובחצי[[#This Row],[עד ועד]]&gt;K929)),W929=1)),1,""))</f>
        <v/>
      </c>
      <c r="Q930" s="19" t="str">
        <f>IF(מרקובחצי[[#This Row],[קבעה הפלגה?]]=1,"",IF(AND(מרקובחצי[[#This Row],[עד ועד]]&gt;31,OR(מרקובחצי[[#This Row],[CycleNumber]]=1,AND(U929=1),AND(V929=1,מרקובחצי[[#This Row],[עד ועד]]&gt;K929),AND(W929=1,OR(מרקובחצי[[#This Row],[עד ועד]]&gt;K929,מרקובחצי[[#This Row],[עד ועד]]&lt;J929)))),1,""))</f>
        <v/>
      </c>
      <c r="R930" s="19" t="str">
        <f>IF(מרקובחצי[[#This Row],[CycleNumber]]&gt;1,IF(AND(O929=1,מרקובחצי[[#This Row],[עד ועד]]&lt;29),1,""),"")</f>
        <v/>
      </c>
      <c r="S930" s="19">
        <f>IF(מרקובחצי[[#This Row],[CycleNumber]]&gt;1,IF(OR(AND(O929=1,מרקובחצי[[#This Row],[עד ועד]]&gt;28),AND(P929=1),AND(Q929=1,מרקובחצי[[#This Row],[עד ועד]]&lt;32)),1,""),"")</f>
        <v>1</v>
      </c>
      <c r="T930" s="19" t="str">
        <f>IF(מרקובחצי[[#This Row],[CycleNumber]]&gt;1,IF(AND(Q929=1,מרקובחצי[[#This Row],[עד ועד]]&gt;31),1,""),"")</f>
        <v/>
      </c>
      <c r="U930" s="19" t="str">
        <f>IF(מרקובחצי[[#This Row],[CycleNumber]]&gt;1,IF(AND(R929=1,מרקובחצי[[#This Row],[עד ועד]]&lt;29),1,IF(AND(U929=1,NOT(OR(מרקובחצי[[#This Row],[עד ועד]]&lt;J929,מרקובחצי[[#This Row],[עד ועד]]&gt;K929))),1,"")),"")</f>
        <v/>
      </c>
      <c r="V930" s="19" t="str">
        <f>IF(מרקובחצי[[#This Row],[CycleNumber]]&gt;1,IF(AND(SUM(R929:T929)=1,מרקובחצי[[#This Row],[עד ועד]]&gt;28,מרקובחצי[[#This Row],[עד ועד]]&lt;32),1,IF(OR(S929=1,AND(R929=1,מרקובחצי[[#This Row],[עד ועד]]&gt;28),AND(T929=1,מרקובחצי[[#This Row],[עד ועד]]&lt;32)),1,IF(AND(V929=1,NOT(OR(מרקובחצי[[#This Row],[עד ועד]]&lt;J929,מרקובחצי[[#This Row],[עד ועד]]&gt;K929))),1,""))),"")</f>
        <v/>
      </c>
      <c r="W930" s="19" t="str">
        <f>IF(מרקובחצי[[#This Row],[CycleNumber]]&gt;1,IF(AND(T929=1,מרקובחצי[[#This Row],[עד ועד]]&gt;31),1,IF(AND(W929=1,NOT(OR(מרקובחצי[[#This Row],[עד ועד]]&lt;J929,מרקובחצי[[#This Row],[עד ועד]]&gt;K929))),1,"")),"")</f>
        <v/>
      </c>
      <c r="X930" s="19" t="str">
        <f>IF(AND(מרקובחצי[[#This Row],[CycleNumber]]&lt;$B931,SUM(מרקובחצי[[#This Row],[11]],R931)=2),1,"")</f>
        <v/>
      </c>
      <c r="Y930" s="19" t="str">
        <f>IF(AND(מרקובחצי[[#This Row],[CycleNumber]]&lt;$B931,SUM(מרקובחצי[[#This Row],[11]],S931)=2),1,"")</f>
        <v/>
      </c>
      <c r="Z930" s="19" t="str">
        <f>IF(AND(מרקובחצי[[#This Row],[CycleNumber]]&lt;$B931,SUM(מרקובחצי[[#This Row],[13]],S931)=2),1,"")</f>
        <v/>
      </c>
      <c r="AA930" s="19" t="str">
        <f>IF(AND(מרקובחצי[[#This Row],[CycleNumber]]&lt;$B931,SUM(מרקובחצי[[#This Row],[13]],T931)=2),1,"")</f>
        <v/>
      </c>
      <c r="AB930" s="19" t="str">
        <f>IF(AND(מרקובחצי[[#This Row],[CycleNumber]]&lt;$B931,SUM(מרקובחצי[[#This Row],[21]],U931)=2),1,"")</f>
        <v/>
      </c>
      <c r="AC930" s="19" t="str">
        <f>IF(AND(מרקובחצי[[#This Row],[CycleNumber]]&lt;$B931,SUM(מרקובחצי[[#This Row],[21]],V931)=2),1,"")</f>
        <v/>
      </c>
      <c r="AD930" s="19" t="str">
        <f>IF(AND(מרקובחצי[[#This Row],[CycleNumber]]&lt;$B931,SUM(מרקובחצי[[#This Row],[23]],V931)=2),1,"")</f>
        <v/>
      </c>
      <c r="AE930" s="19" t="str">
        <f>IF(AND(מרקובחצי[[#This Row],[CycleNumber]]&lt;$B931,SUM(מרקובחצי[[#This Row],[23]],W931)=2),1,"")</f>
        <v/>
      </c>
      <c r="AF930" s="19" t="str">
        <f>IF(AND(מרקובחצי[[#This Row],[CycleNumber]]&lt;$B931,SUM(מרקובחצי[[#This Row],[31]],O931)=2),1,"")</f>
        <v/>
      </c>
      <c r="AG930" s="19" t="str">
        <f>IF(AND(מרקובחצי[[#This Row],[CycleNumber]]&lt;$B931,SUM(מרקובחצי[[#This Row],[31]],P931)=2),1,"")</f>
        <v/>
      </c>
      <c r="AH930" s="19" t="str">
        <f>IF(AND(מרקובחצי[[#This Row],[CycleNumber]]&lt;$B931,SUM(מרקובחצי[[#This Row],[31]],Q931)=2),1,"")</f>
        <v/>
      </c>
      <c r="AI930" s="19" t="str">
        <f>IF(AND(מרקובחצי[[#This Row],[CycleNumber]]&lt;$B931,SUM(U930:U931)=2),1,"")</f>
        <v/>
      </c>
      <c r="AJ930" s="19" t="str">
        <f>IF(AND(מרקובחצי[[#This Row],[CycleNumber]]&lt;$B931,SUM(מרקובחצי[[#This Row],[32]],O931)=2),1,"")</f>
        <v/>
      </c>
      <c r="AK930" s="19" t="str">
        <f>IF(AND(מרקובחצי[[#This Row],[CycleNumber]]&lt;$B931,SUM(מרקובחצי[[#This Row],[32]],P931)=2),1,"")</f>
        <v/>
      </c>
      <c r="AL930" s="19" t="str">
        <f>IF(AND(מרקובחצי[[#This Row],[CycleNumber]]&lt;$B931,SUM(מרקובחצי[[#This Row],[32]],Q931)=2),1,"")</f>
        <v/>
      </c>
      <c r="AM930" s="19" t="str">
        <f>IF(AND(מרקובחצי[[#This Row],[CycleNumber]]&lt;$B931,SUM(V930:V931)=2),1,"")</f>
        <v/>
      </c>
      <c r="AN930" s="19" t="str">
        <f>IF(AND(מרקובחצי[[#This Row],[CycleNumber]]&lt;$B931,SUM(מרקובחצי[[#This Row],[33]],O931)=2),1,"")</f>
        <v/>
      </c>
      <c r="AO930" s="19" t="str">
        <f>IF(AND(מרקובחצי[[#This Row],[CycleNumber]]&lt;$B931,SUM(מרקובחצי[[#This Row],[33]],P931)=2),1,"")</f>
        <v/>
      </c>
      <c r="AP930" s="19" t="str">
        <f>IF(AND(מרקובחצי[[#This Row],[CycleNumber]]&lt;$B931,SUM(מרקובחצי[[#This Row],[33]],Q931)=2),1,"")</f>
        <v/>
      </c>
      <c r="AQ930" s="19" t="str">
        <f>IF(AND(מרקובחצי[[#This Row],[CycleNumber]]&lt;$B931,SUM(W930:W931)=2),1,"")</f>
        <v/>
      </c>
      <c r="AR930" s="19" t="str">
        <f>IF(AND(מרקובחצי[[#This Row],[CycleNumber]]&lt;$B931,SUM(מרקובחצי[[#This Row],[12]],S931)=2),1,"")</f>
        <v/>
      </c>
      <c r="AS930" s="19">
        <f>IF(AND(מרקובחצי[[#This Row],[CycleNumber]]&lt;$B931,SUM(מרקובחצי[[#This Row],[22]],V931)=2),1,"")</f>
        <v>1</v>
      </c>
      <c r="AT930" s="21">
        <f>SUM(מרקובחצי[[#This Row],[11]:[33]])</f>
        <v>1</v>
      </c>
    </row>
    <row r="931" spans="1:46" ht="15.6" x14ac:dyDescent="0.25">
      <c r="A931" s="19" t="s">
        <v>87</v>
      </c>
      <c r="B931" s="19">
        <v>6</v>
      </c>
      <c r="C931">
        <v>29</v>
      </c>
      <c r="D931" s="19">
        <f>מרקובחצי[[#This Row],[LengthofCycle]]+1</f>
        <v>30</v>
      </c>
      <c r="E931" t="str">
        <f>IF(IFERROR(LOOKUP(מרקובחצי[[#This Row],[ClientID]],קביעויות[הפלגה]),FALSE)=מרקובחצי[[#This Row],[ClientID]],1,"")</f>
        <v/>
      </c>
      <c r="F931" t="str">
        <f>IF(IFERROR(LOOKUP(מרקובחצי[[#This Row],[ClientID]],סוגחציקבוע[S31]),FALSE)=מרקובחצי[[#This Row],[ClientID]],1,"")</f>
        <v/>
      </c>
      <c r="G931">
        <f>IF(IFERROR(LOOKUP(מרקובחצי[[#This Row],[ClientID]],סוגחציקבוע[S32]),FALSE)=מרקובחצי[[#This Row],[ClientID]],1,"")</f>
        <v>1</v>
      </c>
      <c r="H931" t="str">
        <f>IF(IFERROR(LOOKUP(מרקובחצי[[#This Row],[ClientID]],סוגחציקבוע[S33]),FALSE)=מרקובחצי[[#This Row],[ClientID]],1,"")</f>
        <v/>
      </c>
      <c r="I931" t="str">
        <f>IF(IFERROR(LOOKUP(מרקובחצי[[#This Row],[ClientID]],סוגחציקבוע[S32&amp;33]),FALSE)=מרקובחצי[[#This Row],[ClientID]],1,"")</f>
        <v/>
      </c>
      <c r="J931" s="19">
        <f>IF(SUM(מרקובחצי[[#This Row],[11]:[13]])=1,מרקובחצי[[#This Row],[עד ועד]],IF(SUM(R930:T931)=1,IF(מרקובחצי[[#This Row],[עד ועד]]&lt;J930,מרקובחצי[[#This Row],[עד ועד]],J930),J930))</f>
        <v>25</v>
      </c>
      <c r="K931" s="19">
        <f>IF(SUM(מרקובחצי[[#This Row],[11]:[13]])=1,מרקובחצי[[#This Row],[עד ועד]],IF(SUM(R930:T931)=1,IF(מרקובחצי[[#This Row],[עד ועד]]&gt;K930,מרקובחצי[[#This Row],[עד ועד]],K930),K930))</f>
        <v>30</v>
      </c>
      <c r="L931" s="19">
        <f>IF(AND(SUM(מרקובחצי[[#This Row],[31]:[33]])=1,SUM(U930:W930)=0),מרקובחצי[[#This Row],[מקס]]-מרקובחצי[[#This Row],[מינ]],"")</f>
        <v>5</v>
      </c>
      <c r="M93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31" s="19" t="str">
        <f t="shared" si="14"/>
        <v>S22</v>
      </c>
      <c r="O931" s="19" t="str">
        <f>IF(מרקובחצי[[#This Row],[קבעה הפלגה?]]=1,"",IF(AND(מרקובחצי[[#This Row],[עד ועד]]&lt;29,OR(מרקובחצי[[#This Row],[CycleNumber]]=1,AND(U930=1,OR(מרקובחצי[[#This Row],[עד ועד]]&lt;J930,מרקובחצי[[#This Row],[עד ועד]]&gt;K930)),AND(V930=1,מרקובחצי[[#This Row],[עד ועד]]&lt;J930),W930=1)),1,""))</f>
        <v/>
      </c>
      <c r="P931" s="19" t="str">
        <f>IF(מרקובחצי[[#This Row],[קבעה הפלגה?]]=1,"",IF(AND(מרקובחצי[[#This Row],[עד ועד]]&gt;28,מרקובחצי[[#This Row],[עד ועד]]&lt;32,OR(מרקובחצי[[#This Row],[CycleNumber]]=1,AND(U930=1),AND(V930=1,OR(מרקובחצי[[#This Row],[עד ועד]]&lt;J930,מרקובחצי[[#This Row],[עד ועד]]&gt;K930)),W930=1)),1,""))</f>
        <v/>
      </c>
      <c r="Q931" s="19" t="str">
        <f>IF(מרקובחצי[[#This Row],[קבעה הפלגה?]]=1,"",IF(AND(מרקובחצי[[#This Row],[עד ועד]]&gt;31,OR(מרקובחצי[[#This Row],[CycleNumber]]=1,AND(U930=1),AND(V930=1,מרקובחצי[[#This Row],[עד ועד]]&gt;K930),AND(W930=1,OR(מרקובחצי[[#This Row],[עד ועד]]&gt;K930,מרקובחצי[[#This Row],[עד ועד]]&lt;J930)))),1,""))</f>
        <v/>
      </c>
      <c r="R931" s="19" t="str">
        <f>IF(מרקובחצי[[#This Row],[CycleNumber]]&gt;1,IF(AND(O930=1,מרקובחצי[[#This Row],[עד ועד]]&lt;29),1,""),"")</f>
        <v/>
      </c>
      <c r="S931" s="19" t="str">
        <f>IF(מרקובחצי[[#This Row],[CycleNumber]]&gt;1,IF(OR(AND(O930=1,מרקובחצי[[#This Row],[עד ועד]]&gt;28),AND(P930=1),AND(Q930=1,מרקובחצי[[#This Row],[עד ועד]]&lt;32)),1,""),"")</f>
        <v/>
      </c>
      <c r="T931" s="19" t="str">
        <f>IF(מרקובחצי[[#This Row],[CycleNumber]]&gt;1,IF(AND(Q930=1,מרקובחצי[[#This Row],[עד ועד]]&gt;31),1,""),"")</f>
        <v/>
      </c>
      <c r="U931" s="19" t="str">
        <f>IF(מרקובחצי[[#This Row],[CycleNumber]]&gt;1,IF(AND(R930=1,מרקובחצי[[#This Row],[עד ועד]]&lt;29),1,IF(AND(U930=1,NOT(OR(מרקובחצי[[#This Row],[עד ועד]]&lt;J930,מרקובחצי[[#This Row],[עד ועד]]&gt;K930))),1,"")),"")</f>
        <v/>
      </c>
      <c r="V931" s="19">
        <f>IF(מרקובחצי[[#This Row],[CycleNumber]]&gt;1,IF(AND(SUM(R930:T930)=1,מרקובחצי[[#This Row],[עד ועד]]&gt;28,מרקובחצי[[#This Row],[עד ועד]]&lt;32),1,IF(OR(S930=1,AND(R930=1,מרקובחצי[[#This Row],[עד ועד]]&gt;28),AND(T930=1,מרקובחצי[[#This Row],[עד ועד]]&lt;32)),1,IF(AND(V930=1,NOT(OR(מרקובחצי[[#This Row],[עד ועד]]&lt;J930,מרקובחצי[[#This Row],[עד ועד]]&gt;K930))),1,""))),"")</f>
        <v>1</v>
      </c>
      <c r="W931" s="19" t="str">
        <f>IF(מרקובחצי[[#This Row],[CycleNumber]]&gt;1,IF(AND(T930=1,מרקובחצי[[#This Row],[עד ועד]]&gt;31),1,IF(AND(W930=1,NOT(OR(מרקובחצי[[#This Row],[עד ועד]]&lt;J930,מרקובחצי[[#This Row],[עד ועד]]&gt;K930))),1,"")),"")</f>
        <v/>
      </c>
      <c r="X931" s="19" t="str">
        <f>IF(AND(מרקובחצי[[#This Row],[CycleNumber]]&lt;$B932,SUM(מרקובחצי[[#This Row],[11]],R932)=2),1,"")</f>
        <v/>
      </c>
      <c r="Y931" s="19" t="str">
        <f>IF(AND(מרקובחצי[[#This Row],[CycleNumber]]&lt;$B932,SUM(מרקובחצי[[#This Row],[11]],S932)=2),1,"")</f>
        <v/>
      </c>
      <c r="Z931" s="19" t="str">
        <f>IF(AND(מרקובחצי[[#This Row],[CycleNumber]]&lt;$B932,SUM(מרקובחצי[[#This Row],[13]],S932)=2),1,"")</f>
        <v/>
      </c>
      <c r="AA931" s="19" t="str">
        <f>IF(AND(מרקובחצי[[#This Row],[CycleNumber]]&lt;$B932,SUM(מרקובחצי[[#This Row],[13]],T932)=2),1,"")</f>
        <v/>
      </c>
      <c r="AB931" s="19" t="str">
        <f>IF(AND(מרקובחצי[[#This Row],[CycleNumber]]&lt;$B932,SUM(מרקובחצי[[#This Row],[21]],U932)=2),1,"")</f>
        <v/>
      </c>
      <c r="AC931" s="19" t="str">
        <f>IF(AND(מרקובחצי[[#This Row],[CycleNumber]]&lt;$B932,SUM(מרקובחצי[[#This Row],[21]],V932)=2),1,"")</f>
        <v/>
      </c>
      <c r="AD931" s="19" t="str">
        <f>IF(AND(מרקובחצי[[#This Row],[CycleNumber]]&lt;$B932,SUM(מרקובחצי[[#This Row],[23]],V932)=2),1,"")</f>
        <v/>
      </c>
      <c r="AE931" s="19" t="str">
        <f>IF(AND(מרקובחצי[[#This Row],[CycleNumber]]&lt;$B932,SUM(מרקובחצי[[#This Row],[23]],W932)=2),1,"")</f>
        <v/>
      </c>
      <c r="AF931" s="19" t="str">
        <f>IF(AND(מרקובחצי[[#This Row],[CycleNumber]]&lt;$B932,SUM(מרקובחצי[[#This Row],[31]],O932)=2),1,"")</f>
        <v/>
      </c>
      <c r="AG931" s="19" t="str">
        <f>IF(AND(מרקובחצי[[#This Row],[CycleNumber]]&lt;$B932,SUM(מרקובחצי[[#This Row],[31]],P932)=2),1,"")</f>
        <v/>
      </c>
      <c r="AH931" s="19" t="str">
        <f>IF(AND(מרקובחצי[[#This Row],[CycleNumber]]&lt;$B932,SUM(מרקובחצי[[#This Row],[31]],Q932)=2),1,"")</f>
        <v/>
      </c>
      <c r="AI931" s="19" t="str">
        <f>IF(AND(מרקובחצי[[#This Row],[CycleNumber]]&lt;$B932,SUM(U931:U932)=2),1,"")</f>
        <v/>
      </c>
      <c r="AJ931" s="19" t="str">
        <f>IF(AND(מרקובחצי[[#This Row],[CycleNumber]]&lt;$B932,SUM(מרקובחצי[[#This Row],[32]],O932)=2),1,"")</f>
        <v/>
      </c>
      <c r="AK931" s="19" t="str">
        <f>IF(AND(מרקובחצי[[#This Row],[CycleNumber]]&lt;$B932,SUM(מרקובחצי[[#This Row],[32]],P932)=2),1,"")</f>
        <v/>
      </c>
      <c r="AL931" s="19" t="str">
        <f>IF(AND(מרקובחצי[[#This Row],[CycleNumber]]&lt;$B932,SUM(מרקובחצי[[#This Row],[32]],Q932)=2),1,"")</f>
        <v/>
      </c>
      <c r="AM931" s="19">
        <f>IF(AND(מרקובחצי[[#This Row],[CycleNumber]]&lt;$B932,SUM(V931:V932)=2),1,"")</f>
        <v>1</v>
      </c>
      <c r="AN931" s="19" t="str">
        <f>IF(AND(מרקובחצי[[#This Row],[CycleNumber]]&lt;$B932,SUM(מרקובחצי[[#This Row],[33]],O932)=2),1,"")</f>
        <v/>
      </c>
      <c r="AO931" s="19" t="str">
        <f>IF(AND(מרקובחצי[[#This Row],[CycleNumber]]&lt;$B932,SUM(מרקובחצי[[#This Row],[33]],P932)=2),1,"")</f>
        <v/>
      </c>
      <c r="AP931" s="19" t="str">
        <f>IF(AND(מרקובחצי[[#This Row],[CycleNumber]]&lt;$B932,SUM(מרקובחצי[[#This Row],[33]],Q932)=2),1,"")</f>
        <v/>
      </c>
      <c r="AQ931" s="19" t="str">
        <f>IF(AND(מרקובחצי[[#This Row],[CycleNumber]]&lt;$B932,SUM(W931:W932)=2),1,"")</f>
        <v/>
      </c>
      <c r="AR931" s="19" t="str">
        <f>IF(AND(מרקובחצי[[#This Row],[CycleNumber]]&lt;$B932,SUM(מרקובחצי[[#This Row],[12]],S932)=2),1,"")</f>
        <v/>
      </c>
      <c r="AS931" s="19" t="str">
        <f>IF(AND(מרקובחצי[[#This Row],[CycleNumber]]&lt;$B932,SUM(מרקובחצי[[#This Row],[22]],V932)=2),1,"")</f>
        <v/>
      </c>
      <c r="AT931" s="21">
        <f>SUM(מרקובחצי[[#This Row],[11]:[33]])</f>
        <v>1</v>
      </c>
    </row>
    <row r="932" spans="1:46" ht="15.6" x14ac:dyDescent="0.25">
      <c r="A932" s="19" t="s">
        <v>87</v>
      </c>
      <c r="B932" s="19">
        <v>7</v>
      </c>
      <c r="C932">
        <v>27</v>
      </c>
      <c r="D932" s="19">
        <f>מרקובחצי[[#This Row],[LengthofCycle]]+1</f>
        <v>28</v>
      </c>
      <c r="E932" t="str">
        <f>IF(IFERROR(LOOKUP(מרקובחצי[[#This Row],[ClientID]],קביעויות[הפלגה]),FALSE)=מרקובחצי[[#This Row],[ClientID]],1,"")</f>
        <v/>
      </c>
      <c r="F932" t="str">
        <f>IF(IFERROR(LOOKUP(מרקובחצי[[#This Row],[ClientID]],סוגחציקבוע[S31]),FALSE)=מרקובחצי[[#This Row],[ClientID]],1,"")</f>
        <v/>
      </c>
      <c r="G932">
        <f>IF(IFERROR(LOOKUP(מרקובחצי[[#This Row],[ClientID]],סוגחציקבוע[S32]),FALSE)=מרקובחצי[[#This Row],[ClientID]],1,"")</f>
        <v>1</v>
      </c>
      <c r="H932" t="str">
        <f>IF(IFERROR(LOOKUP(מרקובחצי[[#This Row],[ClientID]],סוגחציקבוע[S33]),FALSE)=מרקובחצי[[#This Row],[ClientID]],1,"")</f>
        <v/>
      </c>
      <c r="I932" t="str">
        <f>IF(IFERROR(LOOKUP(מרקובחצי[[#This Row],[ClientID]],סוגחציקבוע[S32&amp;33]),FALSE)=מרקובחצי[[#This Row],[ClientID]],1,"")</f>
        <v/>
      </c>
      <c r="J932" s="19">
        <f>IF(SUM(מרקובחצי[[#This Row],[11]:[13]])=1,מרקובחצי[[#This Row],[עד ועד]],IF(SUM(R931:T932)=1,IF(מרקובחצי[[#This Row],[עד ועד]]&lt;J931,מרקובחצי[[#This Row],[עד ועד]],J931),J931))</f>
        <v>25</v>
      </c>
      <c r="K932" s="19">
        <f>IF(SUM(מרקובחצי[[#This Row],[11]:[13]])=1,מרקובחצי[[#This Row],[עד ועד]],IF(SUM(R931:T932)=1,IF(מרקובחצי[[#This Row],[עד ועד]]&gt;K931,מרקובחצי[[#This Row],[עד ועד]],K931),K931))</f>
        <v>30</v>
      </c>
      <c r="L932" s="19" t="str">
        <f>IF(AND(SUM(מרקובחצי[[#This Row],[31]:[33]])=1,SUM(U931:W931)=0),מרקובחצי[[#This Row],[מקס]]-מרקובחצי[[#This Row],[מינ]],"")</f>
        <v/>
      </c>
      <c r="M93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32" s="19" t="str">
        <f t="shared" si="14"/>
        <v>S32</v>
      </c>
      <c r="O932" s="19" t="str">
        <f>IF(מרקובחצי[[#This Row],[קבעה הפלגה?]]=1,"",IF(AND(מרקובחצי[[#This Row],[עד ועד]]&lt;29,OR(מרקובחצי[[#This Row],[CycleNumber]]=1,AND(U931=1,OR(מרקובחצי[[#This Row],[עד ועד]]&lt;J931,מרקובחצי[[#This Row],[עד ועד]]&gt;K931)),AND(V931=1,מרקובחצי[[#This Row],[עד ועד]]&lt;J931),W931=1)),1,""))</f>
        <v/>
      </c>
      <c r="P932" s="19" t="str">
        <f>IF(מרקובחצי[[#This Row],[קבעה הפלגה?]]=1,"",IF(AND(מרקובחצי[[#This Row],[עד ועד]]&gt;28,מרקובחצי[[#This Row],[עד ועד]]&lt;32,OR(מרקובחצי[[#This Row],[CycleNumber]]=1,AND(U931=1),AND(V931=1,OR(מרקובחצי[[#This Row],[עד ועד]]&lt;J931,מרקובחצי[[#This Row],[עד ועד]]&gt;K931)),W931=1)),1,""))</f>
        <v/>
      </c>
      <c r="Q932" s="19" t="str">
        <f>IF(מרקובחצי[[#This Row],[קבעה הפלגה?]]=1,"",IF(AND(מרקובחצי[[#This Row],[עד ועד]]&gt;31,OR(מרקובחצי[[#This Row],[CycleNumber]]=1,AND(U931=1),AND(V931=1,מרקובחצי[[#This Row],[עד ועד]]&gt;K931),AND(W931=1,OR(מרקובחצי[[#This Row],[עד ועד]]&gt;K931,מרקובחצי[[#This Row],[עד ועד]]&lt;J931)))),1,""))</f>
        <v/>
      </c>
      <c r="R932" s="19" t="str">
        <f>IF(מרקובחצי[[#This Row],[CycleNumber]]&gt;1,IF(AND(O931=1,מרקובחצי[[#This Row],[עד ועד]]&lt;29),1,""),"")</f>
        <v/>
      </c>
      <c r="S932" s="19" t="str">
        <f>IF(מרקובחצי[[#This Row],[CycleNumber]]&gt;1,IF(OR(AND(O931=1,מרקובחצי[[#This Row],[עד ועד]]&gt;28),AND(P931=1),AND(Q931=1,מרקובחצי[[#This Row],[עד ועד]]&lt;32)),1,""),"")</f>
        <v/>
      </c>
      <c r="T932" s="19" t="str">
        <f>IF(מרקובחצי[[#This Row],[CycleNumber]]&gt;1,IF(AND(Q931=1,מרקובחצי[[#This Row],[עד ועד]]&gt;31),1,""),"")</f>
        <v/>
      </c>
      <c r="U932" s="19" t="str">
        <f>IF(מרקובחצי[[#This Row],[CycleNumber]]&gt;1,IF(AND(R931=1,מרקובחצי[[#This Row],[עד ועד]]&lt;29),1,IF(AND(U931=1,NOT(OR(מרקובחצי[[#This Row],[עד ועד]]&lt;J931,מרקובחצי[[#This Row],[עד ועד]]&gt;K931))),1,"")),"")</f>
        <v/>
      </c>
      <c r="V932" s="19">
        <f>IF(מרקובחצי[[#This Row],[CycleNumber]]&gt;1,IF(AND(SUM(R931:T931)=1,מרקובחצי[[#This Row],[עד ועד]]&gt;28,מרקובחצי[[#This Row],[עד ועד]]&lt;32),1,IF(OR(S931=1,AND(R931=1,מרקובחצי[[#This Row],[עד ועד]]&gt;28),AND(T931=1,מרקובחצי[[#This Row],[עד ועד]]&lt;32)),1,IF(AND(V931=1,NOT(OR(מרקובחצי[[#This Row],[עד ועד]]&lt;J931,מרקובחצי[[#This Row],[עד ועד]]&gt;K931))),1,""))),"")</f>
        <v>1</v>
      </c>
      <c r="W932" s="19" t="str">
        <f>IF(מרקובחצי[[#This Row],[CycleNumber]]&gt;1,IF(AND(T931=1,מרקובחצי[[#This Row],[עד ועד]]&gt;31),1,IF(AND(W931=1,NOT(OR(מרקובחצי[[#This Row],[עד ועד]]&lt;J931,מרקובחצי[[#This Row],[עד ועד]]&gt;K931))),1,"")),"")</f>
        <v/>
      </c>
      <c r="X932" s="19" t="str">
        <f>IF(AND(מרקובחצי[[#This Row],[CycleNumber]]&lt;$B933,SUM(מרקובחצי[[#This Row],[11]],R933)=2),1,"")</f>
        <v/>
      </c>
      <c r="Y932" s="19" t="str">
        <f>IF(AND(מרקובחצי[[#This Row],[CycleNumber]]&lt;$B933,SUM(מרקובחצי[[#This Row],[11]],S933)=2),1,"")</f>
        <v/>
      </c>
      <c r="Z932" s="19" t="str">
        <f>IF(AND(מרקובחצי[[#This Row],[CycleNumber]]&lt;$B933,SUM(מרקובחצי[[#This Row],[13]],S933)=2),1,"")</f>
        <v/>
      </c>
      <c r="AA932" s="19" t="str">
        <f>IF(AND(מרקובחצי[[#This Row],[CycleNumber]]&lt;$B933,SUM(מרקובחצי[[#This Row],[13]],T933)=2),1,"")</f>
        <v/>
      </c>
      <c r="AB932" s="19" t="str">
        <f>IF(AND(מרקובחצי[[#This Row],[CycleNumber]]&lt;$B933,SUM(מרקובחצי[[#This Row],[21]],U933)=2),1,"")</f>
        <v/>
      </c>
      <c r="AC932" s="19" t="str">
        <f>IF(AND(מרקובחצי[[#This Row],[CycleNumber]]&lt;$B933,SUM(מרקובחצי[[#This Row],[21]],V933)=2),1,"")</f>
        <v/>
      </c>
      <c r="AD932" s="19" t="str">
        <f>IF(AND(מרקובחצי[[#This Row],[CycleNumber]]&lt;$B933,SUM(מרקובחצי[[#This Row],[23]],V933)=2),1,"")</f>
        <v/>
      </c>
      <c r="AE932" s="19" t="str">
        <f>IF(AND(מרקובחצי[[#This Row],[CycleNumber]]&lt;$B933,SUM(מרקובחצי[[#This Row],[23]],W933)=2),1,"")</f>
        <v/>
      </c>
      <c r="AF932" s="19" t="str">
        <f>IF(AND(מרקובחצי[[#This Row],[CycleNumber]]&lt;$B933,SUM(מרקובחצי[[#This Row],[31]],O933)=2),1,"")</f>
        <v/>
      </c>
      <c r="AG932" s="19" t="str">
        <f>IF(AND(מרקובחצי[[#This Row],[CycleNumber]]&lt;$B933,SUM(מרקובחצי[[#This Row],[31]],P933)=2),1,"")</f>
        <v/>
      </c>
      <c r="AH932" s="19" t="str">
        <f>IF(AND(מרקובחצי[[#This Row],[CycleNumber]]&lt;$B933,SUM(מרקובחצי[[#This Row],[31]],Q933)=2),1,"")</f>
        <v/>
      </c>
      <c r="AI932" s="19" t="str">
        <f>IF(AND(מרקובחצי[[#This Row],[CycleNumber]]&lt;$B933,SUM(U932:U933)=2),1,"")</f>
        <v/>
      </c>
      <c r="AJ932" s="19" t="str">
        <f>IF(AND(מרקובחצי[[#This Row],[CycleNumber]]&lt;$B933,SUM(מרקובחצי[[#This Row],[32]],O933)=2),1,"")</f>
        <v/>
      </c>
      <c r="AK932" s="19" t="str">
        <f>IF(AND(מרקובחצי[[#This Row],[CycleNumber]]&lt;$B933,SUM(מרקובחצי[[#This Row],[32]],P933)=2),1,"")</f>
        <v/>
      </c>
      <c r="AL932" s="19">
        <f>IF(AND(מרקובחצי[[#This Row],[CycleNumber]]&lt;$B933,SUM(מרקובחצי[[#This Row],[32]],Q933)=2),1,"")</f>
        <v>1</v>
      </c>
      <c r="AM932" s="19" t="str">
        <f>IF(AND(מרקובחצי[[#This Row],[CycleNumber]]&lt;$B933,SUM(V932:V933)=2),1,"")</f>
        <v/>
      </c>
      <c r="AN932" s="19" t="str">
        <f>IF(AND(מרקובחצי[[#This Row],[CycleNumber]]&lt;$B933,SUM(מרקובחצי[[#This Row],[33]],O933)=2),1,"")</f>
        <v/>
      </c>
      <c r="AO932" s="19" t="str">
        <f>IF(AND(מרקובחצי[[#This Row],[CycleNumber]]&lt;$B933,SUM(מרקובחצי[[#This Row],[33]],P933)=2),1,"")</f>
        <v/>
      </c>
      <c r="AP932" s="19" t="str">
        <f>IF(AND(מרקובחצי[[#This Row],[CycleNumber]]&lt;$B933,SUM(מרקובחצי[[#This Row],[33]],Q933)=2),1,"")</f>
        <v/>
      </c>
      <c r="AQ932" s="19" t="str">
        <f>IF(AND(מרקובחצי[[#This Row],[CycleNumber]]&lt;$B933,SUM(W932:W933)=2),1,"")</f>
        <v/>
      </c>
      <c r="AR932" s="19" t="str">
        <f>IF(AND(מרקובחצי[[#This Row],[CycleNumber]]&lt;$B933,SUM(מרקובחצי[[#This Row],[12]],S933)=2),1,"")</f>
        <v/>
      </c>
      <c r="AS932" s="19" t="str">
        <f>IF(AND(מרקובחצי[[#This Row],[CycleNumber]]&lt;$B933,SUM(מרקובחצי[[#This Row],[22]],V933)=2),1,"")</f>
        <v/>
      </c>
      <c r="AT932" s="21">
        <f>SUM(מרקובחצי[[#This Row],[11]:[33]])</f>
        <v>1</v>
      </c>
    </row>
    <row r="933" spans="1:46" ht="15.6" x14ac:dyDescent="0.25">
      <c r="A933" s="19" t="s">
        <v>87</v>
      </c>
      <c r="B933" s="19">
        <v>8</v>
      </c>
      <c r="C933">
        <v>31</v>
      </c>
      <c r="D933" s="19">
        <f>מרקובחצי[[#This Row],[LengthofCycle]]+1</f>
        <v>32</v>
      </c>
      <c r="E933" t="str">
        <f>IF(IFERROR(LOOKUP(מרקובחצי[[#This Row],[ClientID]],קביעויות[הפלגה]),FALSE)=מרקובחצי[[#This Row],[ClientID]],1,"")</f>
        <v/>
      </c>
      <c r="F933" t="str">
        <f>IF(IFERROR(LOOKUP(מרקובחצי[[#This Row],[ClientID]],סוגחציקבוע[S31]),FALSE)=מרקובחצי[[#This Row],[ClientID]],1,"")</f>
        <v/>
      </c>
      <c r="G933">
        <f>IF(IFERROR(LOOKUP(מרקובחצי[[#This Row],[ClientID]],סוגחציקבוע[S32]),FALSE)=מרקובחצי[[#This Row],[ClientID]],1,"")</f>
        <v>1</v>
      </c>
      <c r="H933" t="str">
        <f>IF(IFERROR(LOOKUP(מרקובחצי[[#This Row],[ClientID]],סוגחציקבוע[S33]),FALSE)=מרקובחצי[[#This Row],[ClientID]],1,"")</f>
        <v/>
      </c>
      <c r="I933" t="str">
        <f>IF(IFERROR(LOOKUP(מרקובחצי[[#This Row],[ClientID]],סוגחציקבוע[S32&amp;33]),FALSE)=מרקובחצי[[#This Row],[ClientID]],1,"")</f>
        <v/>
      </c>
      <c r="J933" s="19">
        <f>IF(SUM(מרקובחצי[[#This Row],[11]:[13]])=1,מרקובחצי[[#This Row],[עד ועד]],IF(SUM(R932:T933)=1,IF(מרקובחצי[[#This Row],[עד ועד]]&lt;J932,מרקובחצי[[#This Row],[עד ועד]],J932),J932))</f>
        <v>32</v>
      </c>
      <c r="K933" s="19">
        <f>IF(SUM(מרקובחצי[[#This Row],[11]:[13]])=1,מרקובחצי[[#This Row],[עד ועד]],IF(SUM(R932:T933)=1,IF(מרקובחצי[[#This Row],[עד ועד]]&gt;K932,מרקובחצי[[#This Row],[עד ועד]],K932),K932))</f>
        <v>32</v>
      </c>
      <c r="L933" s="19" t="str">
        <f>IF(AND(SUM(מרקובחצי[[#This Row],[31]:[33]])=1,SUM(U932:W932)=0),מרקובחצי[[#This Row],[מקס]]-מרקובחצי[[#This Row],[מינ]],"")</f>
        <v/>
      </c>
      <c r="M93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933" s="19" t="str">
        <f t="shared" si="14"/>
        <v>S32</v>
      </c>
      <c r="O933" s="19" t="str">
        <f>IF(מרקובחצי[[#This Row],[קבעה הפלגה?]]=1,"",IF(AND(מרקובחצי[[#This Row],[עד ועד]]&lt;29,OR(מרקובחצי[[#This Row],[CycleNumber]]=1,AND(U932=1,OR(מרקובחצי[[#This Row],[עד ועד]]&lt;J932,מרקובחצי[[#This Row],[עד ועד]]&gt;K932)),AND(V932=1,מרקובחצי[[#This Row],[עד ועד]]&lt;J932),W932=1)),1,""))</f>
        <v/>
      </c>
      <c r="P933" s="19" t="str">
        <f>IF(מרקובחצי[[#This Row],[קבעה הפלגה?]]=1,"",IF(AND(מרקובחצי[[#This Row],[עד ועד]]&gt;28,מרקובחצי[[#This Row],[עד ועד]]&lt;32,OR(מרקובחצי[[#This Row],[CycleNumber]]=1,AND(U932=1),AND(V932=1,OR(מרקובחצי[[#This Row],[עד ועד]]&lt;J932,מרקובחצי[[#This Row],[עד ועד]]&gt;K932)),W932=1)),1,""))</f>
        <v/>
      </c>
      <c r="Q933" s="19">
        <f>IF(מרקובחצי[[#This Row],[קבעה הפלגה?]]=1,"",IF(AND(מרקובחצי[[#This Row],[עד ועד]]&gt;31,OR(מרקובחצי[[#This Row],[CycleNumber]]=1,AND(U932=1),AND(V932=1,מרקובחצי[[#This Row],[עד ועד]]&gt;K932),AND(W932=1,OR(מרקובחצי[[#This Row],[עד ועד]]&gt;K932,מרקובחצי[[#This Row],[עד ועד]]&lt;J932)))),1,""))</f>
        <v>1</v>
      </c>
      <c r="R933" s="19" t="str">
        <f>IF(מרקובחצי[[#This Row],[CycleNumber]]&gt;1,IF(AND(O932=1,מרקובחצי[[#This Row],[עד ועד]]&lt;29),1,""),"")</f>
        <v/>
      </c>
      <c r="S933" s="19" t="str">
        <f>IF(מרקובחצי[[#This Row],[CycleNumber]]&gt;1,IF(OR(AND(O932=1,מרקובחצי[[#This Row],[עד ועד]]&gt;28),AND(P932=1),AND(Q932=1,מרקובחצי[[#This Row],[עד ועד]]&lt;32)),1,""),"")</f>
        <v/>
      </c>
      <c r="T933" s="19" t="str">
        <f>IF(מרקובחצי[[#This Row],[CycleNumber]]&gt;1,IF(AND(Q932=1,מרקובחצי[[#This Row],[עד ועד]]&gt;31),1,""),"")</f>
        <v/>
      </c>
      <c r="U933" s="19" t="str">
        <f>IF(מרקובחצי[[#This Row],[CycleNumber]]&gt;1,IF(AND(R932=1,מרקובחצי[[#This Row],[עד ועד]]&lt;29),1,IF(AND(U932=1,NOT(OR(מרקובחצי[[#This Row],[עד ועד]]&lt;J932,מרקובחצי[[#This Row],[עד ועד]]&gt;K932))),1,"")),"")</f>
        <v/>
      </c>
      <c r="V933" s="19" t="str">
        <f>IF(מרקובחצי[[#This Row],[CycleNumber]]&gt;1,IF(AND(SUM(R932:T932)=1,מרקובחצי[[#This Row],[עד ועד]]&gt;28,מרקובחצי[[#This Row],[עד ועד]]&lt;32),1,IF(OR(S932=1,AND(R932=1,מרקובחצי[[#This Row],[עד ועד]]&gt;28),AND(T932=1,מרקובחצי[[#This Row],[עד ועד]]&lt;32)),1,IF(AND(V932=1,NOT(OR(מרקובחצי[[#This Row],[עד ועד]]&lt;J932,מרקובחצי[[#This Row],[עד ועד]]&gt;K932))),1,""))),"")</f>
        <v/>
      </c>
      <c r="W933" s="19" t="str">
        <f>IF(מרקובחצי[[#This Row],[CycleNumber]]&gt;1,IF(AND(T932=1,מרקובחצי[[#This Row],[עד ועד]]&gt;31),1,IF(AND(W932=1,NOT(OR(מרקובחצי[[#This Row],[עד ועד]]&lt;J932,מרקובחצי[[#This Row],[עד ועד]]&gt;K932))),1,"")),"")</f>
        <v/>
      </c>
      <c r="X933" s="19" t="str">
        <f>IF(AND(מרקובחצי[[#This Row],[CycleNumber]]&lt;$B934,SUM(מרקובחצי[[#This Row],[11]],R934)=2),1,"")</f>
        <v/>
      </c>
      <c r="Y933" s="19" t="str">
        <f>IF(AND(מרקובחצי[[#This Row],[CycleNumber]]&lt;$B934,SUM(מרקובחצי[[#This Row],[11]],S934)=2),1,"")</f>
        <v/>
      </c>
      <c r="Z933" s="19">
        <f>IF(AND(מרקובחצי[[#This Row],[CycleNumber]]&lt;$B934,SUM(מרקובחצי[[#This Row],[13]],S934)=2),1,"")</f>
        <v>1</v>
      </c>
      <c r="AA933" s="19" t="str">
        <f>IF(AND(מרקובחצי[[#This Row],[CycleNumber]]&lt;$B934,SUM(מרקובחצי[[#This Row],[13]],T934)=2),1,"")</f>
        <v/>
      </c>
      <c r="AB933" s="19" t="str">
        <f>IF(AND(מרקובחצי[[#This Row],[CycleNumber]]&lt;$B934,SUM(מרקובחצי[[#This Row],[21]],U934)=2),1,"")</f>
        <v/>
      </c>
      <c r="AC933" s="19" t="str">
        <f>IF(AND(מרקובחצי[[#This Row],[CycleNumber]]&lt;$B934,SUM(מרקובחצי[[#This Row],[21]],V934)=2),1,"")</f>
        <v/>
      </c>
      <c r="AD933" s="19" t="str">
        <f>IF(AND(מרקובחצי[[#This Row],[CycleNumber]]&lt;$B934,SUM(מרקובחצי[[#This Row],[23]],V934)=2),1,"")</f>
        <v/>
      </c>
      <c r="AE933" s="19" t="str">
        <f>IF(AND(מרקובחצי[[#This Row],[CycleNumber]]&lt;$B934,SUM(מרקובחצי[[#This Row],[23]],W934)=2),1,"")</f>
        <v/>
      </c>
      <c r="AF933" s="19" t="str">
        <f>IF(AND(מרקובחצי[[#This Row],[CycleNumber]]&lt;$B934,SUM(מרקובחצי[[#This Row],[31]],O934)=2),1,"")</f>
        <v/>
      </c>
      <c r="AG933" s="19" t="str">
        <f>IF(AND(מרקובחצי[[#This Row],[CycleNumber]]&lt;$B934,SUM(מרקובחצי[[#This Row],[31]],P934)=2),1,"")</f>
        <v/>
      </c>
      <c r="AH933" s="19" t="str">
        <f>IF(AND(מרקובחצי[[#This Row],[CycleNumber]]&lt;$B934,SUM(מרקובחצי[[#This Row],[31]],Q934)=2),1,"")</f>
        <v/>
      </c>
      <c r="AI933" s="19" t="str">
        <f>IF(AND(מרקובחצי[[#This Row],[CycleNumber]]&lt;$B934,SUM(U933:U934)=2),1,"")</f>
        <v/>
      </c>
      <c r="AJ933" s="19" t="str">
        <f>IF(AND(מרקובחצי[[#This Row],[CycleNumber]]&lt;$B934,SUM(מרקובחצי[[#This Row],[32]],O934)=2),1,"")</f>
        <v/>
      </c>
      <c r="AK933" s="19" t="str">
        <f>IF(AND(מרקובחצי[[#This Row],[CycleNumber]]&lt;$B934,SUM(מרקובחצי[[#This Row],[32]],P934)=2),1,"")</f>
        <v/>
      </c>
      <c r="AL933" s="19" t="str">
        <f>IF(AND(מרקובחצי[[#This Row],[CycleNumber]]&lt;$B934,SUM(מרקובחצי[[#This Row],[32]],Q934)=2),1,"")</f>
        <v/>
      </c>
      <c r="AM933" s="19" t="str">
        <f>IF(AND(מרקובחצי[[#This Row],[CycleNumber]]&lt;$B934,SUM(V933:V934)=2),1,"")</f>
        <v/>
      </c>
      <c r="AN933" s="19" t="str">
        <f>IF(AND(מרקובחצי[[#This Row],[CycleNumber]]&lt;$B934,SUM(מרקובחצי[[#This Row],[33]],O934)=2),1,"")</f>
        <v/>
      </c>
      <c r="AO933" s="19" t="str">
        <f>IF(AND(מרקובחצי[[#This Row],[CycleNumber]]&lt;$B934,SUM(מרקובחצי[[#This Row],[33]],P934)=2),1,"")</f>
        <v/>
      </c>
      <c r="AP933" s="19" t="str">
        <f>IF(AND(מרקובחצי[[#This Row],[CycleNumber]]&lt;$B934,SUM(מרקובחצי[[#This Row],[33]],Q934)=2),1,"")</f>
        <v/>
      </c>
      <c r="AQ933" s="19" t="str">
        <f>IF(AND(מרקובחצי[[#This Row],[CycleNumber]]&lt;$B934,SUM(W933:W934)=2),1,"")</f>
        <v/>
      </c>
      <c r="AR933" s="19" t="str">
        <f>IF(AND(מרקובחצי[[#This Row],[CycleNumber]]&lt;$B934,SUM(מרקובחצי[[#This Row],[12]],S934)=2),1,"")</f>
        <v/>
      </c>
      <c r="AS933" s="19" t="str">
        <f>IF(AND(מרקובחצי[[#This Row],[CycleNumber]]&lt;$B934,SUM(מרקובחצי[[#This Row],[22]],V934)=2),1,"")</f>
        <v/>
      </c>
      <c r="AT933" s="21">
        <f>SUM(מרקובחצי[[#This Row],[11]:[33]])</f>
        <v>1</v>
      </c>
    </row>
    <row r="934" spans="1:46" ht="15.6" x14ac:dyDescent="0.25">
      <c r="A934" s="19" t="s">
        <v>87</v>
      </c>
      <c r="B934" s="19">
        <v>9</v>
      </c>
      <c r="C934">
        <v>23</v>
      </c>
      <c r="D934" s="19">
        <f>מרקובחצי[[#This Row],[LengthofCycle]]+1</f>
        <v>24</v>
      </c>
      <c r="E934" t="str">
        <f>IF(IFERROR(LOOKUP(מרקובחצי[[#This Row],[ClientID]],קביעויות[הפלגה]),FALSE)=מרקובחצי[[#This Row],[ClientID]],1,"")</f>
        <v/>
      </c>
      <c r="F934" t="str">
        <f>IF(IFERROR(LOOKUP(מרקובחצי[[#This Row],[ClientID]],סוגחציקבוע[S31]),FALSE)=מרקובחצי[[#This Row],[ClientID]],1,"")</f>
        <v/>
      </c>
      <c r="G934">
        <f>IF(IFERROR(LOOKUP(מרקובחצי[[#This Row],[ClientID]],סוגחציקבוע[S32]),FALSE)=מרקובחצי[[#This Row],[ClientID]],1,"")</f>
        <v>1</v>
      </c>
      <c r="H934" t="str">
        <f>IF(IFERROR(LOOKUP(מרקובחצי[[#This Row],[ClientID]],סוגחציקבוע[S33]),FALSE)=מרקובחצי[[#This Row],[ClientID]],1,"")</f>
        <v/>
      </c>
      <c r="I934" t="str">
        <f>IF(IFERROR(LOOKUP(מרקובחצי[[#This Row],[ClientID]],סוגחציקבוע[S32&amp;33]),FALSE)=מרקובחצי[[#This Row],[ClientID]],1,"")</f>
        <v/>
      </c>
      <c r="J934" s="19">
        <f>IF(SUM(מרקובחצי[[#This Row],[11]:[13]])=1,מרקובחצי[[#This Row],[עד ועד]],IF(SUM(R933:T934)=1,IF(מרקובחצי[[#This Row],[עד ועד]]&lt;J933,מרקובחצי[[#This Row],[עד ועד]],J933),J933))</f>
        <v>24</v>
      </c>
      <c r="K934" s="19">
        <f>IF(SUM(מרקובחצי[[#This Row],[11]:[13]])=1,מרקובחצי[[#This Row],[עד ועד]],IF(SUM(R933:T934)=1,IF(מרקובחצי[[#This Row],[עד ועד]]&gt;K933,מרקובחצי[[#This Row],[עד ועד]],K933),K933))</f>
        <v>32</v>
      </c>
      <c r="L934" s="19" t="str">
        <f>IF(AND(SUM(מרקובחצי[[#This Row],[31]:[33]])=1,SUM(U933:W933)=0),מרקובחצי[[#This Row],[מקס]]-מרקובחצי[[#This Row],[מינ]],"")</f>
        <v/>
      </c>
      <c r="M93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934" s="19" t="str">
        <f t="shared" si="14"/>
        <v>S13</v>
      </c>
      <c r="O934" s="19" t="str">
        <f>IF(מרקובחצי[[#This Row],[קבעה הפלגה?]]=1,"",IF(AND(מרקובחצי[[#This Row],[עד ועד]]&lt;29,OR(מרקובחצי[[#This Row],[CycleNumber]]=1,AND(U933=1,OR(מרקובחצי[[#This Row],[עד ועד]]&lt;J933,מרקובחצי[[#This Row],[עד ועד]]&gt;K933)),AND(V933=1,מרקובחצי[[#This Row],[עד ועד]]&lt;J933),W933=1)),1,""))</f>
        <v/>
      </c>
      <c r="P934" s="19" t="str">
        <f>IF(מרקובחצי[[#This Row],[קבעה הפלגה?]]=1,"",IF(AND(מרקובחצי[[#This Row],[עד ועד]]&gt;28,מרקובחצי[[#This Row],[עד ועד]]&lt;32,OR(מרקובחצי[[#This Row],[CycleNumber]]=1,AND(U933=1),AND(V933=1,OR(מרקובחצי[[#This Row],[עד ועד]]&lt;J933,מרקובחצי[[#This Row],[עד ועד]]&gt;K933)),W933=1)),1,""))</f>
        <v/>
      </c>
      <c r="Q934" s="19" t="str">
        <f>IF(מרקובחצי[[#This Row],[קבעה הפלגה?]]=1,"",IF(AND(מרקובחצי[[#This Row],[עד ועד]]&gt;31,OR(מרקובחצי[[#This Row],[CycleNumber]]=1,AND(U933=1),AND(V933=1,מרקובחצי[[#This Row],[עד ועד]]&gt;K933),AND(W933=1,OR(מרקובחצי[[#This Row],[עד ועד]]&gt;K933,מרקובחצי[[#This Row],[עד ועד]]&lt;J933)))),1,""))</f>
        <v/>
      </c>
      <c r="R934" s="19" t="str">
        <f>IF(מרקובחצי[[#This Row],[CycleNumber]]&gt;1,IF(AND(O933=1,מרקובחצי[[#This Row],[עד ועד]]&lt;29),1,""),"")</f>
        <v/>
      </c>
      <c r="S934" s="19">
        <f>IF(מרקובחצי[[#This Row],[CycleNumber]]&gt;1,IF(OR(AND(O933=1,מרקובחצי[[#This Row],[עד ועד]]&gt;28),AND(P933=1),AND(Q933=1,מרקובחצי[[#This Row],[עד ועד]]&lt;32)),1,""),"")</f>
        <v>1</v>
      </c>
      <c r="T934" s="19" t="str">
        <f>IF(מרקובחצי[[#This Row],[CycleNumber]]&gt;1,IF(AND(Q933=1,מרקובחצי[[#This Row],[עד ועד]]&gt;31),1,""),"")</f>
        <v/>
      </c>
      <c r="U934" s="19" t="str">
        <f>IF(מרקובחצי[[#This Row],[CycleNumber]]&gt;1,IF(AND(R933=1,מרקובחצי[[#This Row],[עד ועד]]&lt;29),1,IF(AND(U933=1,NOT(OR(מרקובחצי[[#This Row],[עד ועד]]&lt;J933,מרקובחצי[[#This Row],[עד ועד]]&gt;K933))),1,"")),"")</f>
        <v/>
      </c>
      <c r="V934" s="19" t="str">
        <f>IF(מרקובחצי[[#This Row],[CycleNumber]]&gt;1,IF(AND(SUM(R933:T933)=1,מרקובחצי[[#This Row],[עד ועד]]&gt;28,מרקובחצי[[#This Row],[עד ועד]]&lt;32),1,IF(OR(S933=1,AND(R933=1,מרקובחצי[[#This Row],[עד ועד]]&gt;28),AND(T933=1,מרקובחצי[[#This Row],[עד ועד]]&lt;32)),1,IF(AND(V933=1,NOT(OR(מרקובחצי[[#This Row],[עד ועד]]&lt;J933,מרקובחצי[[#This Row],[עד ועד]]&gt;K933))),1,""))),"")</f>
        <v/>
      </c>
      <c r="W934" s="19" t="str">
        <f>IF(מרקובחצי[[#This Row],[CycleNumber]]&gt;1,IF(AND(T933=1,מרקובחצי[[#This Row],[עד ועד]]&gt;31),1,IF(AND(W933=1,NOT(OR(מרקובחצי[[#This Row],[עד ועד]]&lt;J933,מרקובחצי[[#This Row],[עד ועד]]&gt;K933))),1,"")),"")</f>
        <v/>
      </c>
      <c r="X934" s="19" t="str">
        <f>IF(AND(מרקובחצי[[#This Row],[CycleNumber]]&lt;$B935,SUM(מרקובחצי[[#This Row],[11]],R935)=2),1,"")</f>
        <v/>
      </c>
      <c r="Y934" s="19" t="str">
        <f>IF(AND(מרקובחצי[[#This Row],[CycleNumber]]&lt;$B935,SUM(מרקובחצי[[#This Row],[11]],S935)=2),1,"")</f>
        <v/>
      </c>
      <c r="Z934" s="19" t="str">
        <f>IF(AND(מרקובחצי[[#This Row],[CycleNumber]]&lt;$B935,SUM(מרקובחצי[[#This Row],[13]],S935)=2),1,"")</f>
        <v/>
      </c>
      <c r="AA934" s="19" t="str">
        <f>IF(AND(מרקובחצי[[#This Row],[CycleNumber]]&lt;$B935,SUM(מרקובחצי[[#This Row],[13]],T935)=2),1,"")</f>
        <v/>
      </c>
      <c r="AB934" s="19" t="str">
        <f>IF(AND(מרקובחצי[[#This Row],[CycleNumber]]&lt;$B935,SUM(מרקובחצי[[#This Row],[21]],U935)=2),1,"")</f>
        <v/>
      </c>
      <c r="AC934" s="19" t="str">
        <f>IF(AND(מרקובחצי[[#This Row],[CycleNumber]]&lt;$B935,SUM(מרקובחצי[[#This Row],[21]],V935)=2),1,"")</f>
        <v/>
      </c>
      <c r="AD934" s="19" t="str">
        <f>IF(AND(מרקובחצי[[#This Row],[CycleNumber]]&lt;$B935,SUM(מרקובחצי[[#This Row],[23]],V935)=2),1,"")</f>
        <v/>
      </c>
      <c r="AE934" s="19" t="str">
        <f>IF(AND(מרקובחצי[[#This Row],[CycleNumber]]&lt;$B935,SUM(מרקובחצי[[#This Row],[23]],W935)=2),1,"")</f>
        <v/>
      </c>
      <c r="AF934" s="19" t="str">
        <f>IF(AND(מרקובחצי[[#This Row],[CycleNumber]]&lt;$B935,SUM(מרקובחצי[[#This Row],[31]],O935)=2),1,"")</f>
        <v/>
      </c>
      <c r="AG934" s="19" t="str">
        <f>IF(AND(מרקובחצי[[#This Row],[CycleNumber]]&lt;$B935,SUM(מרקובחצי[[#This Row],[31]],P935)=2),1,"")</f>
        <v/>
      </c>
      <c r="AH934" s="19" t="str">
        <f>IF(AND(מרקובחצי[[#This Row],[CycleNumber]]&lt;$B935,SUM(מרקובחצי[[#This Row],[31]],Q935)=2),1,"")</f>
        <v/>
      </c>
      <c r="AI934" s="19" t="str">
        <f>IF(AND(מרקובחצי[[#This Row],[CycleNumber]]&lt;$B935,SUM(U934:U935)=2),1,"")</f>
        <v/>
      </c>
      <c r="AJ934" s="19" t="str">
        <f>IF(AND(מרקובחצי[[#This Row],[CycleNumber]]&lt;$B935,SUM(מרקובחצי[[#This Row],[32]],O935)=2),1,"")</f>
        <v/>
      </c>
      <c r="AK934" s="19" t="str">
        <f>IF(AND(מרקובחצי[[#This Row],[CycleNumber]]&lt;$B935,SUM(מרקובחצי[[#This Row],[32]],P935)=2),1,"")</f>
        <v/>
      </c>
      <c r="AL934" s="19" t="str">
        <f>IF(AND(מרקובחצי[[#This Row],[CycleNumber]]&lt;$B935,SUM(מרקובחצי[[#This Row],[32]],Q935)=2),1,"")</f>
        <v/>
      </c>
      <c r="AM934" s="19" t="str">
        <f>IF(AND(מרקובחצי[[#This Row],[CycleNumber]]&lt;$B935,SUM(V934:V935)=2),1,"")</f>
        <v/>
      </c>
      <c r="AN934" s="19" t="str">
        <f>IF(AND(מרקובחצי[[#This Row],[CycleNumber]]&lt;$B935,SUM(מרקובחצי[[#This Row],[33]],O935)=2),1,"")</f>
        <v/>
      </c>
      <c r="AO934" s="19" t="str">
        <f>IF(AND(מרקובחצי[[#This Row],[CycleNumber]]&lt;$B935,SUM(מרקובחצי[[#This Row],[33]],P935)=2),1,"")</f>
        <v/>
      </c>
      <c r="AP934" s="19" t="str">
        <f>IF(AND(מרקובחצי[[#This Row],[CycleNumber]]&lt;$B935,SUM(מרקובחצי[[#This Row],[33]],Q935)=2),1,"")</f>
        <v/>
      </c>
      <c r="AQ934" s="19" t="str">
        <f>IF(AND(מרקובחצי[[#This Row],[CycleNumber]]&lt;$B935,SUM(W934:W935)=2),1,"")</f>
        <v/>
      </c>
      <c r="AR934" s="19" t="str">
        <f>IF(AND(מרקובחצי[[#This Row],[CycleNumber]]&lt;$B935,SUM(מרקובחצי[[#This Row],[12]],S935)=2),1,"")</f>
        <v/>
      </c>
      <c r="AS934" s="19">
        <f>IF(AND(מרקובחצי[[#This Row],[CycleNumber]]&lt;$B935,SUM(מרקובחצי[[#This Row],[22]],V935)=2),1,"")</f>
        <v>1</v>
      </c>
      <c r="AT934" s="21">
        <f>SUM(מרקובחצי[[#This Row],[11]:[33]])</f>
        <v>1</v>
      </c>
    </row>
    <row r="935" spans="1:46" ht="15.6" x14ac:dyDescent="0.25">
      <c r="A935" s="19" t="s">
        <v>87</v>
      </c>
      <c r="B935" s="19">
        <v>10</v>
      </c>
      <c r="C935">
        <v>29</v>
      </c>
      <c r="D935" s="19">
        <f>מרקובחצי[[#This Row],[LengthofCycle]]+1</f>
        <v>30</v>
      </c>
      <c r="E935" t="str">
        <f>IF(IFERROR(LOOKUP(מרקובחצי[[#This Row],[ClientID]],קביעויות[הפלגה]),FALSE)=מרקובחצי[[#This Row],[ClientID]],1,"")</f>
        <v/>
      </c>
      <c r="F935" t="str">
        <f>IF(IFERROR(LOOKUP(מרקובחצי[[#This Row],[ClientID]],סוגחציקבוע[S31]),FALSE)=מרקובחצי[[#This Row],[ClientID]],1,"")</f>
        <v/>
      </c>
      <c r="G935">
        <f>IF(IFERROR(LOOKUP(מרקובחצי[[#This Row],[ClientID]],סוגחציקבוע[S32]),FALSE)=מרקובחצי[[#This Row],[ClientID]],1,"")</f>
        <v>1</v>
      </c>
      <c r="H935" t="str">
        <f>IF(IFERROR(LOOKUP(מרקובחצי[[#This Row],[ClientID]],סוגחציקבוע[S33]),FALSE)=מרקובחצי[[#This Row],[ClientID]],1,"")</f>
        <v/>
      </c>
      <c r="I935" t="str">
        <f>IF(IFERROR(LOOKUP(מרקובחצי[[#This Row],[ClientID]],סוגחציקבוע[S32&amp;33]),FALSE)=מרקובחצי[[#This Row],[ClientID]],1,"")</f>
        <v/>
      </c>
      <c r="J935" s="19">
        <f>IF(SUM(מרקובחצי[[#This Row],[11]:[13]])=1,מרקובחצי[[#This Row],[עד ועד]],IF(SUM(R934:T935)=1,IF(מרקובחצי[[#This Row],[עד ועד]]&lt;J934,מרקובחצי[[#This Row],[עד ועד]],J934),J934))</f>
        <v>24</v>
      </c>
      <c r="K935" s="19">
        <f>IF(SUM(מרקובחצי[[#This Row],[11]:[13]])=1,מרקובחצי[[#This Row],[עד ועד]],IF(SUM(R934:T935)=1,IF(מרקובחצי[[#This Row],[עד ועד]]&gt;K934,מרקובחצי[[#This Row],[עד ועד]],K934),K934))</f>
        <v>32</v>
      </c>
      <c r="L935" s="19">
        <f>IF(AND(SUM(מרקובחצי[[#This Row],[31]:[33]])=1,SUM(U934:W934)=0),מרקובחצי[[#This Row],[מקס]]-מרקובחצי[[#This Row],[מינ]],"")</f>
        <v>8</v>
      </c>
      <c r="M93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35" s="19" t="str">
        <f t="shared" si="14"/>
        <v>S22</v>
      </c>
      <c r="O935" s="19" t="str">
        <f>IF(מרקובחצי[[#This Row],[קבעה הפלגה?]]=1,"",IF(AND(מרקובחצי[[#This Row],[עד ועד]]&lt;29,OR(מרקובחצי[[#This Row],[CycleNumber]]=1,AND(U934=1,OR(מרקובחצי[[#This Row],[עד ועד]]&lt;J934,מרקובחצי[[#This Row],[עד ועד]]&gt;K934)),AND(V934=1,מרקובחצי[[#This Row],[עד ועד]]&lt;J934),W934=1)),1,""))</f>
        <v/>
      </c>
      <c r="P935" s="19" t="str">
        <f>IF(מרקובחצי[[#This Row],[קבעה הפלגה?]]=1,"",IF(AND(מרקובחצי[[#This Row],[עד ועד]]&gt;28,מרקובחצי[[#This Row],[עד ועד]]&lt;32,OR(מרקובחצי[[#This Row],[CycleNumber]]=1,AND(U934=1),AND(V934=1,OR(מרקובחצי[[#This Row],[עד ועד]]&lt;J934,מרקובחצי[[#This Row],[עד ועד]]&gt;K934)),W934=1)),1,""))</f>
        <v/>
      </c>
      <c r="Q935" s="19" t="str">
        <f>IF(מרקובחצי[[#This Row],[קבעה הפלגה?]]=1,"",IF(AND(מרקובחצי[[#This Row],[עד ועד]]&gt;31,OR(מרקובחצי[[#This Row],[CycleNumber]]=1,AND(U934=1),AND(V934=1,מרקובחצי[[#This Row],[עד ועד]]&gt;K934),AND(W934=1,OR(מרקובחצי[[#This Row],[עד ועד]]&gt;K934,מרקובחצי[[#This Row],[עד ועד]]&lt;J934)))),1,""))</f>
        <v/>
      </c>
      <c r="R935" s="19" t="str">
        <f>IF(מרקובחצי[[#This Row],[CycleNumber]]&gt;1,IF(AND(O934=1,מרקובחצי[[#This Row],[עד ועד]]&lt;29),1,""),"")</f>
        <v/>
      </c>
      <c r="S935" s="19" t="str">
        <f>IF(מרקובחצי[[#This Row],[CycleNumber]]&gt;1,IF(OR(AND(O934=1,מרקובחצי[[#This Row],[עד ועד]]&gt;28),AND(P934=1),AND(Q934=1,מרקובחצי[[#This Row],[עד ועד]]&lt;32)),1,""),"")</f>
        <v/>
      </c>
      <c r="T935" s="19" t="str">
        <f>IF(מרקובחצי[[#This Row],[CycleNumber]]&gt;1,IF(AND(Q934=1,מרקובחצי[[#This Row],[עד ועד]]&gt;31),1,""),"")</f>
        <v/>
      </c>
      <c r="U935" s="19" t="str">
        <f>IF(מרקובחצי[[#This Row],[CycleNumber]]&gt;1,IF(AND(R934=1,מרקובחצי[[#This Row],[עד ועד]]&lt;29),1,IF(AND(U934=1,NOT(OR(מרקובחצי[[#This Row],[עד ועד]]&lt;J934,מרקובחצי[[#This Row],[עד ועד]]&gt;K934))),1,"")),"")</f>
        <v/>
      </c>
      <c r="V935" s="19">
        <f>IF(מרקובחצי[[#This Row],[CycleNumber]]&gt;1,IF(AND(SUM(R934:T934)=1,מרקובחצי[[#This Row],[עד ועד]]&gt;28,מרקובחצי[[#This Row],[עד ועד]]&lt;32),1,IF(OR(S934=1,AND(R934=1,מרקובחצי[[#This Row],[עד ועד]]&gt;28),AND(T934=1,מרקובחצי[[#This Row],[עד ועד]]&lt;32)),1,IF(AND(V934=1,NOT(OR(מרקובחצי[[#This Row],[עד ועד]]&lt;J934,מרקובחצי[[#This Row],[עד ועד]]&gt;K934))),1,""))),"")</f>
        <v>1</v>
      </c>
      <c r="W935" s="19" t="str">
        <f>IF(מרקובחצי[[#This Row],[CycleNumber]]&gt;1,IF(AND(T934=1,מרקובחצי[[#This Row],[עד ועד]]&gt;31),1,IF(AND(W934=1,NOT(OR(מרקובחצי[[#This Row],[עד ועד]]&lt;J934,מרקובחצי[[#This Row],[עד ועד]]&gt;K934))),1,"")),"")</f>
        <v/>
      </c>
      <c r="X935" s="19" t="str">
        <f>IF(AND(מרקובחצי[[#This Row],[CycleNumber]]&lt;$B936,SUM(מרקובחצי[[#This Row],[11]],R936)=2),1,"")</f>
        <v/>
      </c>
      <c r="Y935" s="19" t="str">
        <f>IF(AND(מרקובחצי[[#This Row],[CycleNumber]]&lt;$B936,SUM(מרקובחצי[[#This Row],[11]],S936)=2),1,"")</f>
        <v/>
      </c>
      <c r="Z935" s="19" t="str">
        <f>IF(AND(מרקובחצי[[#This Row],[CycleNumber]]&lt;$B936,SUM(מרקובחצי[[#This Row],[13]],S936)=2),1,"")</f>
        <v/>
      </c>
      <c r="AA935" s="19" t="str">
        <f>IF(AND(מרקובחצי[[#This Row],[CycleNumber]]&lt;$B936,SUM(מרקובחצי[[#This Row],[13]],T936)=2),1,"")</f>
        <v/>
      </c>
      <c r="AB935" s="19" t="str">
        <f>IF(AND(מרקובחצי[[#This Row],[CycleNumber]]&lt;$B936,SUM(מרקובחצי[[#This Row],[21]],U936)=2),1,"")</f>
        <v/>
      </c>
      <c r="AC935" s="19" t="str">
        <f>IF(AND(מרקובחצי[[#This Row],[CycleNumber]]&lt;$B936,SUM(מרקובחצי[[#This Row],[21]],V936)=2),1,"")</f>
        <v/>
      </c>
      <c r="AD935" s="19" t="str">
        <f>IF(AND(מרקובחצי[[#This Row],[CycleNumber]]&lt;$B936,SUM(מרקובחצי[[#This Row],[23]],V936)=2),1,"")</f>
        <v/>
      </c>
      <c r="AE935" s="19" t="str">
        <f>IF(AND(מרקובחצי[[#This Row],[CycleNumber]]&lt;$B936,SUM(מרקובחצי[[#This Row],[23]],W936)=2),1,"")</f>
        <v/>
      </c>
      <c r="AF935" s="19" t="str">
        <f>IF(AND(מרקובחצי[[#This Row],[CycleNumber]]&lt;$B936,SUM(מרקובחצי[[#This Row],[31]],O936)=2),1,"")</f>
        <v/>
      </c>
      <c r="AG935" s="19" t="str">
        <f>IF(AND(מרקובחצי[[#This Row],[CycleNumber]]&lt;$B936,SUM(מרקובחצי[[#This Row],[31]],P936)=2),1,"")</f>
        <v/>
      </c>
      <c r="AH935" s="19" t="str">
        <f>IF(AND(מרקובחצי[[#This Row],[CycleNumber]]&lt;$B936,SUM(מרקובחצי[[#This Row],[31]],Q936)=2),1,"")</f>
        <v/>
      </c>
      <c r="AI935" s="19" t="str">
        <f>IF(AND(מרקובחצי[[#This Row],[CycleNumber]]&lt;$B936,SUM(U935:U936)=2),1,"")</f>
        <v/>
      </c>
      <c r="AJ935" s="19" t="str">
        <f>IF(AND(מרקובחצי[[#This Row],[CycleNumber]]&lt;$B936,SUM(מרקובחצי[[#This Row],[32]],O936)=2),1,"")</f>
        <v/>
      </c>
      <c r="AK935" s="19" t="str">
        <f>IF(AND(מרקובחצי[[#This Row],[CycleNumber]]&lt;$B936,SUM(מרקובחצי[[#This Row],[32]],P936)=2),1,"")</f>
        <v/>
      </c>
      <c r="AL935" s="19" t="str">
        <f>IF(AND(מרקובחצי[[#This Row],[CycleNumber]]&lt;$B936,SUM(מרקובחצי[[#This Row],[32]],Q936)=2),1,"")</f>
        <v/>
      </c>
      <c r="AM935" s="19">
        <f>IF(AND(מרקובחצי[[#This Row],[CycleNumber]]&lt;$B936,SUM(V935:V936)=2),1,"")</f>
        <v>1</v>
      </c>
      <c r="AN935" s="19" t="str">
        <f>IF(AND(מרקובחצי[[#This Row],[CycleNumber]]&lt;$B936,SUM(מרקובחצי[[#This Row],[33]],O936)=2),1,"")</f>
        <v/>
      </c>
      <c r="AO935" s="19" t="str">
        <f>IF(AND(מרקובחצי[[#This Row],[CycleNumber]]&lt;$B936,SUM(מרקובחצי[[#This Row],[33]],P936)=2),1,"")</f>
        <v/>
      </c>
      <c r="AP935" s="19" t="str">
        <f>IF(AND(מרקובחצי[[#This Row],[CycleNumber]]&lt;$B936,SUM(מרקובחצי[[#This Row],[33]],Q936)=2),1,"")</f>
        <v/>
      </c>
      <c r="AQ935" s="19" t="str">
        <f>IF(AND(מרקובחצי[[#This Row],[CycleNumber]]&lt;$B936,SUM(W935:W936)=2),1,"")</f>
        <v/>
      </c>
      <c r="AR935" s="19" t="str">
        <f>IF(AND(מרקובחצי[[#This Row],[CycleNumber]]&lt;$B936,SUM(מרקובחצי[[#This Row],[12]],S936)=2),1,"")</f>
        <v/>
      </c>
      <c r="AS935" s="19" t="str">
        <f>IF(AND(מרקובחצי[[#This Row],[CycleNumber]]&lt;$B936,SUM(מרקובחצי[[#This Row],[22]],V936)=2),1,"")</f>
        <v/>
      </c>
      <c r="AT935" s="21">
        <f>SUM(מרקובחצי[[#This Row],[11]:[33]])</f>
        <v>1</v>
      </c>
    </row>
    <row r="936" spans="1:46" ht="15.6" x14ac:dyDescent="0.25">
      <c r="A936" s="19" t="s">
        <v>87</v>
      </c>
      <c r="B936" s="19">
        <v>11</v>
      </c>
      <c r="C936">
        <v>30</v>
      </c>
      <c r="D936" s="19">
        <f>מרקובחצי[[#This Row],[LengthofCycle]]+1</f>
        <v>31</v>
      </c>
      <c r="E936" t="str">
        <f>IF(IFERROR(LOOKUP(מרקובחצי[[#This Row],[ClientID]],קביעויות[הפלגה]),FALSE)=מרקובחצי[[#This Row],[ClientID]],1,"")</f>
        <v/>
      </c>
      <c r="F936" t="str">
        <f>IF(IFERROR(LOOKUP(מרקובחצי[[#This Row],[ClientID]],סוגחציקבוע[S31]),FALSE)=מרקובחצי[[#This Row],[ClientID]],1,"")</f>
        <v/>
      </c>
      <c r="G936">
        <f>IF(IFERROR(LOOKUP(מרקובחצי[[#This Row],[ClientID]],סוגחציקבוע[S32]),FALSE)=מרקובחצי[[#This Row],[ClientID]],1,"")</f>
        <v>1</v>
      </c>
      <c r="H936" t="str">
        <f>IF(IFERROR(LOOKUP(מרקובחצי[[#This Row],[ClientID]],סוגחציקבוע[S33]),FALSE)=מרקובחצי[[#This Row],[ClientID]],1,"")</f>
        <v/>
      </c>
      <c r="I936" t="str">
        <f>IF(IFERROR(LOOKUP(מרקובחצי[[#This Row],[ClientID]],סוגחציקבוע[S32&amp;33]),FALSE)=מרקובחצי[[#This Row],[ClientID]],1,"")</f>
        <v/>
      </c>
      <c r="J936" s="19">
        <f>IF(SUM(מרקובחצי[[#This Row],[11]:[13]])=1,מרקובחצי[[#This Row],[עד ועד]],IF(SUM(R935:T936)=1,IF(מרקובחצי[[#This Row],[עד ועד]]&lt;J935,מרקובחצי[[#This Row],[עד ועד]],J935),J935))</f>
        <v>24</v>
      </c>
      <c r="K936" s="19">
        <f>IF(SUM(מרקובחצי[[#This Row],[11]:[13]])=1,מרקובחצי[[#This Row],[עד ועד]],IF(SUM(R935:T936)=1,IF(מרקובחצי[[#This Row],[עד ועד]]&gt;K935,מרקובחצי[[#This Row],[עד ועד]],K935),K935))</f>
        <v>32</v>
      </c>
      <c r="L936" s="19" t="str">
        <f>IF(AND(SUM(מרקובחצי[[#This Row],[31]:[33]])=1,SUM(U935:W935)=0),מרקובחצי[[#This Row],[מקס]]-מרקובחצי[[#This Row],[מינ]],"")</f>
        <v/>
      </c>
      <c r="M93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36" s="19" t="str">
        <f t="shared" si="14"/>
        <v>S32</v>
      </c>
      <c r="O936" s="19" t="str">
        <f>IF(מרקובחצי[[#This Row],[קבעה הפלגה?]]=1,"",IF(AND(מרקובחצי[[#This Row],[עד ועד]]&lt;29,OR(מרקובחצי[[#This Row],[CycleNumber]]=1,AND(U935=1,OR(מרקובחצי[[#This Row],[עד ועד]]&lt;J935,מרקובחצי[[#This Row],[עד ועד]]&gt;K935)),AND(V935=1,מרקובחצי[[#This Row],[עד ועד]]&lt;J935),W935=1)),1,""))</f>
        <v/>
      </c>
      <c r="P936" s="19" t="str">
        <f>IF(מרקובחצי[[#This Row],[קבעה הפלגה?]]=1,"",IF(AND(מרקובחצי[[#This Row],[עד ועד]]&gt;28,מרקובחצי[[#This Row],[עד ועד]]&lt;32,OR(מרקובחצי[[#This Row],[CycleNumber]]=1,AND(U935=1),AND(V935=1,OR(מרקובחצי[[#This Row],[עד ועד]]&lt;J935,מרקובחצי[[#This Row],[עד ועד]]&gt;K935)),W935=1)),1,""))</f>
        <v/>
      </c>
      <c r="Q936" s="19" t="str">
        <f>IF(מרקובחצי[[#This Row],[קבעה הפלגה?]]=1,"",IF(AND(מרקובחצי[[#This Row],[עד ועד]]&gt;31,OR(מרקובחצי[[#This Row],[CycleNumber]]=1,AND(U935=1),AND(V935=1,מרקובחצי[[#This Row],[עד ועד]]&gt;K935),AND(W935=1,OR(מרקובחצי[[#This Row],[עד ועד]]&gt;K935,מרקובחצי[[#This Row],[עד ועד]]&lt;J935)))),1,""))</f>
        <v/>
      </c>
      <c r="R936" s="19" t="str">
        <f>IF(מרקובחצי[[#This Row],[CycleNumber]]&gt;1,IF(AND(O935=1,מרקובחצי[[#This Row],[עד ועד]]&lt;29),1,""),"")</f>
        <v/>
      </c>
      <c r="S936" s="19" t="str">
        <f>IF(מרקובחצי[[#This Row],[CycleNumber]]&gt;1,IF(OR(AND(O935=1,מרקובחצי[[#This Row],[עד ועד]]&gt;28),AND(P935=1),AND(Q935=1,מרקובחצי[[#This Row],[עד ועד]]&lt;32)),1,""),"")</f>
        <v/>
      </c>
      <c r="T936" s="19" t="str">
        <f>IF(מרקובחצי[[#This Row],[CycleNumber]]&gt;1,IF(AND(Q935=1,מרקובחצי[[#This Row],[עד ועד]]&gt;31),1,""),"")</f>
        <v/>
      </c>
      <c r="U936" s="19" t="str">
        <f>IF(מרקובחצי[[#This Row],[CycleNumber]]&gt;1,IF(AND(R935=1,מרקובחצי[[#This Row],[עד ועד]]&lt;29),1,IF(AND(U935=1,NOT(OR(מרקובחצי[[#This Row],[עד ועד]]&lt;J935,מרקובחצי[[#This Row],[עד ועד]]&gt;K935))),1,"")),"")</f>
        <v/>
      </c>
      <c r="V936" s="19">
        <f>IF(מרקובחצי[[#This Row],[CycleNumber]]&gt;1,IF(AND(SUM(R935:T935)=1,מרקובחצי[[#This Row],[עד ועד]]&gt;28,מרקובחצי[[#This Row],[עד ועד]]&lt;32),1,IF(OR(S935=1,AND(R935=1,מרקובחצי[[#This Row],[עד ועד]]&gt;28),AND(T935=1,מרקובחצי[[#This Row],[עד ועד]]&lt;32)),1,IF(AND(V935=1,NOT(OR(מרקובחצי[[#This Row],[עד ועד]]&lt;J935,מרקובחצי[[#This Row],[עד ועד]]&gt;K935))),1,""))),"")</f>
        <v>1</v>
      </c>
      <c r="W936" s="19" t="str">
        <f>IF(מרקובחצי[[#This Row],[CycleNumber]]&gt;1,IF(AND(T935=1,מרקובחצי[[#This Row],[עד ועד]]&gt;31),1,IF(AND(W935=1,NOT(OR(מרקובחצי[[#This Row],[עד ועד]]&lt;J935,מרקובחצי[[#This Row],[עד ועד]]&gt;K935))),1,"")),"")</f>
        <v/>
      </c>
      <c r="X936" s="19" t="str">
        <f>IF(AND(מרקובחצי[[#This Row],[CycleNumber]]&lt;$B937,SUM(מרקובחצי[[#This Row],[11]],R937)=2),1,"")</f>
        <v/>
      </c>
      <c r="Y936" s="19" t="str">
        <f>IF(AND(מרקובחצי[[#This Row],[CycleNumber]]&lt;$B937,SUM(מרקובחצי[[#This Row],[11]],S937)=2),1,"")</f>
        <v/>
      </c>
      <c r="Z936" s="19" t="str">
        <f>IF(AND(מרקובחצי[[#This Row],[CycleNumber]]&lt;$B937,SUM(מרקובחצי[[#This Row],[13]],S937)=2),1,"")</f>
        <v/>
      </c>
      <c r="AA936" s="19" t="str">
        <f>IF(AND(מרקובחצי[[#This Row],[CycleNumber]]&lt;$B937,SUM(מרקובחצי[[#This Row],[13]],T937)=2),1,"")</f>
        <v/>
      </c>
      <c r="AB936" s="19" t="str">
        <f>IF(AND(מרקובחצי[[#This Row],[CycleNumber]]&lt;$B937,SUM(מרקובחצי[[#This Row],[21]],U937)=2),1,"")</f>
        <v/>
      </c>
      <c r="AC936" s="19" t="str">
        <f>IF(AND(מרקובחצי[[#This Row],[CycleNumber]]&lt;$B937,SUM(מרקובחצי[[#This Row],[21]],V937)=2),1,"")</f>
        <v/>
      </c>
      <c r="AD936" s="19" t="str">
        <f>IF(AND(מרקובחצי[[#This Row],[CycleNumber]]&lt;$B937,SUM(מרקובחצי[[#This Row],[23]],V937)=2),1,"")</f>
        <v/>
      </c>
      <c r="AE936" s="19" t="str">
        <f>IF(AND(מרקובחצי[[#This Row],[CycleNumber]]&lt;$B937,SUM(מרקובחצי[[#This Row],[23]],W937)=2),1,"")</f>
        <v/>
      </c>
      <c r="AF936" s="19" t="str">
        <f>IF(AND(מרקובחצי[[#This Row],[CycleNumber]]&lt;$B937,SUM(מרקובחצי[[#This Row],[31]],O937)=2),1,"")</f>
        <v/>
      </c>
      <c r="AG936" s="19" t="str">
        <f>IF(AND(מרקובחצי[[#This Row],[CycleNumber]]&lt;$B937,SUM(מרקובחצי[[#This Row],[31]],P937)=2),1,"")</f>
        <v/>
      </c>
      <c r="AH936" s="19" t="str">
        <f>IF(AND(מרקובחצי[[#This Row],[CycleNumber]]&lt;$B937,SUM(מרקובחצי[[#This Row],[31]],Q937)=2),1,"")</f>
        <v/>
      </c>
      <c r="AI936" s="19" t="str">
        <f>IF(AND(מרקובחצי[[#This Row],[CycleNumber]]&lt;$B937,SUM(U936:U937)=2),1,"")</f>
        <v/>
      </c>
      <c r="AJ936" s="19" t="str">
        <f>IF(AND(מרקובחצי[[#This Row],[CycleNumber]]&lt;$B937,SUM(מרקובחצי[[#This Row],[32]],O937)=2),1,"")</f>
        <v/>
      </c>
      <c r="AK936" s="19" t="str">
        <f>IF(AND(מרקובחצי[[#This Row],[CycleNumber]]&lt;$B937,SUM(מרקובחצי[[#This Row],[32]],P937)=2),1,"")</f>
        <v/>
      </c>
      <c r="AL936" s="19" t="str">
        <f>IF(AND(מרקובחצי[[#This Row],[CycleNumber]]&lt;$B937,SUM(מרקובחצי[[#This Row],[32]],Q937)=2),1,"")</f>
        <v/>
      </c>
      <c r="AM936" s="19">
        <f>IF(AND(מרקובחצי[[#This Row],[CycleNumber]]&lt;$B937,SUM(V936:V937)=2),1,"")</f>
        <v>1</v>
      </c>
      <c r="AN936" s="19" t="str">
        <f>IF(AND(מרקובחצי[[#This Row],[CycleNumber]]&lt;$B937,SUM(מרקובחצי[[#This Row],[33]],O937)=2),1,"")</f>
        <v/>
      </c>
      <c r="AO936" s="19" t="str">
        <f>IF(AND(מרקובחצי[[#This Row],[CycleNumber]]&lt;$B937,SUM(מרקובחצי[[#This Row],[33]],P937)=2),1,"")</f>
        <v/>
      </c>
      <c r="AP936" s="19" t="str">
        <f>IF(AND(מרקובחצי[[#This Row],[CycleNumber]]&lt;$B937,SUM(מרקובחצי[[#This Row],[33]],Q937)=2),1,"")</f>
        <v/>
      </c>
      <c r="AQ936" s="19" t="str">
        <f>IF(AND(מרקובחצי[[#This Row],[CycleNumber]]&lt;$B937,SUM(W936:W937)=2),1,"")</f>
        <v/>
      </c>
      <c r="AR936" s="19" t="str">
        <f>IF(AND(מרקובחצי[[#This Row],[CycleNumber]]&lt;$B937,SUM(מרקובחצי[[#This Row],[12]],S937)=2),1,"")</f>
        <v/>
      </c>
      <c r="AS936" s="19" t="str">
        <f>IF(AND(מרקובחצי[[#This Row],[CycleNumber]]&lt;$B937,SUM(מרקובחצי[[#This Row],[22]],V937)=2),1,"")</f>
        <v/>
      </c>
      <c r="AT936" s="21">
        <f>SUM(מרקובחצי[[#This Row],[11]:[33]])</f>
        <v>1</v>
      </c>
    </row>
    <row r="937" spans="1:46" ht="15.6" x14ac:dyDescent="0.25">
      <c r="A937" s="19" t="s">
        <v>87</v>
      </c>
      <c r="B937" s="19">
        <v>12</v>
      </c>
      <c r="C937">
        <v>29</v>
      </c>
      <c r="D937" s="19">
        <f>מרקובחצי[[#This Row],[LengthofCycle]]+1</f>
        <v>30</v>
      </c>
      <c r="E937" t="str">
        <f>IF(IFERROR(LOOKUP(מרקובחצי[[#This Row],[ClientID]],קביעויות[הפלגה]),FALSE)=מרקובחצי[[#This Row],[ClientID]],1,"")</f>
        <v/>
      </c>
      <c r="F937" t="str">
        <f>IF(IFERROR(LOOKUP(מרקובחצי[[#This Row],[ClientID]],סוגחציקבוע[S31]),FALSE)=מרקובחצי[[#This Row],[ClientID]],1,"")</f>
        <v/>
      </c>
      <c r="G937">
        <f>IF(IFERROR(LOOKUP(מרקובחצי[[#This Row],[ClientID]],סוגחציקבוע[S32]),FALSE)=מרקובחצי[[#This Row],[ClientID]],1,"")</f>
        <v>1</v>
      </c>
      <c r="H937" t="str">
        <f>IF(IFERROR(LOOKUP(מרקובחצי[[#This Row],[ClientID]],סוגחציקבוע[S33]),FALSE)=מרקובחצי[[#This Row],[ClientID]],1,"")</f>
        <v/>
      </c>
      <c r="I937" t="str">
        <f>IF(IFERROR(LOOKUP(מרקובחצי[[#This Row],[ClientID]],סוגחציקבוע[S32&amp;33]),FALSE)=מרקובחצי[[#This Row],[ClientID]],1,"")</f>
        <v/>
      </c>
      <c r="J937" s="19">
        <f>IF(SUM(מרקובחצי[[#This Row],[11]:[13]])=1,מרקובחצי[[#This Row],[עד ועד]],IF(SUM(R936:T937)=1,IF(מרקובחצי[[#This Row],[עד ועד]]&lt;J936,מרקובחצי[[#This Row],[עד ועד]],J936),J936))</f>
        <v>24</v>
      </c>
      <c r="K937" s="19">
        <f>IF(SUM(מרקובחצי[[#This Row],[11]:[13]])=1,מרקובחצי[[#This Row],[עד ועד]],IF(SUM(R936:T937)=1,IF(מרקובחצי[[#This Row],[עד ועד]]&gt;K936,מרקובחצי[[#This Row],[עד ועד]],K936),K936))</f>
        <v>32</v>
      </c>
      <c r="L937" s="19" t="str">
        <f>IF(AND(SUM(מרקובחצי[[#This Row],[31]:[33]])=1,SUM(U936:W936)=0),מרקובחצי[[#This Row],[מקס]]-מרקובחצי[[#This Row],[מינ]],"")</f>
        <v/>
      </c>
      <c r="M93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37" s="19" t="str">
        <f t="shared" si="14"/>
        <v>S32</v>
      </c>
      <c r="O937" s="19" t="str">
        <f>IF(מרקובחצי[[#This Row],[קבעה הפלגה?]]=1,"",IF(AND(מרקובחצי[[#This Row],[עד ועד]]&lt;29,OR(מרקובחצי[[#This Row],[CycleNumber]]=1,AND(U936=1,OR(מרקובחצי[[#This Row],[עד ועד]]&lt;J936,מרקובחצי[[#This Row],[עד ועד]]&gt;K936)),AND(V936=1,מרקובחצי[[#This Row],[עד ועד]]&lt;J936),W936=1)),1,""))</f>
        <v/>
      </c>
      <c r="P937" s="19" t="str">
        <f>IF(מרקובחצי[[#This Row],[קבעה הפלגה?]]=1,"",IF(AND(מרקובחצי[[#This Row],[עד ועד]]&gt;28,מרקובחצי[[#This Row],[עד ועד]]&lt;32,OR(מרקובחצי[[#This Row],[CycleNumber]]=1,AND(U936=1),AND(V936=1,OR(מרקובחצי[[#This Row],[עד ועד]]&lt;J936,מרקובחצי[[#This Row],[עד ועד]]&gt;K936)),W936=1)),1,""))</f>
        <v/>
      </c>
      <c r="Q937" s="19" t="str">
        <f>IF(מרקובחצי[[#This Row],[קבעה הפלגה?]]=1,"",IF(AND(מרקובחצי[[#This Row],[עד ועד]]&gt;31,OR(מרקובחצי[[#This Row],[CycleNumber]]=1,AND(U936=1),AND(V936=1,מרקובחצי[[#This Row],[עד ועד]]&gt;K936),AND(W936=1,OR(מרקובחצי[[#This Row],[עד ועד]]&gt;K936,מרקובחצי[[#This Row],[עד ועד]]&lt;J936)))),1,""))</f>
        <v/>
      </c>
      <c r="R937" s="19" t="str">
        <f>IF(מרקובחצי[[#This Row],[CycleNumber]]&gt;1,IF(AND(O936=1,מרקובחצי[[#This Row],[עד ועד]]&lt;29),1,""),"")</f>
        <v/>
      </c>
      <c r="S937" s="19" t="str">
        <f>IF(מרקובחצי[[#This Row],[CycleNumber]]&gt;1,IF(OR(AND(O936=1,מרקובחצי[[#This Row],[עד ועד]]&gt;28),AND(P936=1),AND(Q936=1,מרקובחצי[[#This Row],[עד ועד]]&lt;32)),1,""),"")</f>
        <v/>
      </c>
      <c r="T937" s="19" t="str">
        <f>IF(מרקובחצי[[#This Row],[CycleNumber]]&gt;1,IF(AND(Q936=1,מרקובחצי[[#This Row],[עד ועד]]&gt;31),1,""),"")</f>
        <v/>
      </c>
      <c r="U937" s="19" t="str">
        <f>IF(מרקובחצי[[#This Row],[CycleNumber]]&gt;1,IF(AND(R936=1,מרקובחצי[[#This Row],[עד ועד]]&lt;29),1,IF(AND(U936=1,NOT(OR(מרקובחצי[[#This Row],[עד ועד]]&lt;J936,מרקובחצי[[#This Row],[עד ועד]]&gt;K936))),1,"")),"")</f>
        <v/>
      </c>
      <c r="V937" s="19">
        <f>IF(מרקובחצי[[#This Row],[CycleNumber]]&gt;1,IF(AND(SUM(R936:T936)=1,מרקובחצי[[#This Row],[עד ועד]]&gt;28,מרקובחצי[[#This Row],[עד ועד]]&lt;32),1,IF(OR(S936=1,AND(R936=1,מרקובחצי[[#This Row],[עד ועד]]&gt;28),AND(T936=1,מרקובחצי[[#This Row],[עד ועד]]&lt;32)),1,IF(AND(V936=1,NOT(OR(מרקובחצי[[#This Row],[עד ועד]]&lt;J936,מרקובחצי[[#This Row],[עד ועד]]&gt;K936))),1,""))),"")</f>
        <v>1</v>
      </c>
      <c r="W937" s="19" t="str">
        <f>IF(מרקובחצי[[#This Row],[CycleNumber]]&gt;1,IF(AND(T936=1,מרקובחצי[[#This Row],[עד ועד]]&gt;31),1,IF(AND(W936=1,NOT(OR(מרקובחצי[[#This Row],[עד ועד]]&lt;J936,מרקובחצי[[#This Row],[עד ועד]]&gt;K936))),1,"")),"")</f>
        <v/>
      </c>
      <c r="X937" s="19" t="str">
        <f>IF(AND(מרקובחצי[[#This Row],[CycleNumber]]&lt;$B938,SUM(מרקובחצי[[#This Row],[11]],R938)=2),1,"")</f>
        <v/>
      </c>
      <c r="Y937" s="19" t="str">
        <f>IF(AND(מרקובחצי[[#This Row],[CycleNumber]]&lt;$B938,SUM(מרקובחצי[[#This Row],[11]],S938)=2),1,"")</f>
        <v/>
      </c>
      <c r="Z937" s="19" t="str">
        <f>IF(AND(מרקובחצי[[#This Row],[CycleNumber]]&lt;$B938,SUM(מרקובחצי[[#This Row],[13]],S938)=2),1,"")</f>
        <v/>
      </c>
      <c r="AA937" s="19" t="str">
        <f>IF(AND(מרקובחצי[[#This Row],[CycleNumber]]&lt;$B938,SUM(מרקובחצי[[#This Row],[13]],T938)=2),1,"")</f>
        <v/>
      </c>
      <c r="AB937" s="19" t="str">
        <f>IF(AND(מרקובחצי[[#This Row],[CycleNumber]]&lt;$B938,SUM(מרקובחצי[[#This Row],[21]],U938)=2),1,"")</f>
        <v/>
      </c>
      <c r="AC937" s="19" t="str">
        <f>IF(AND(מרקובחצי[[#This Row],[CycleNumber]]&lt;$B938,SUM(מרקובחצי[[#This Row],[21]],V938)=2),1,"")</f>
        <v/>
      </c>
      <c r="AD937" s="19" t="str">
        <f>IF(AND(מרקובחצי[[#This Row],[CycleNumber]]&lt;$B938,SUM(מרקובחצי[[#This Row],[23]],V938)=2),1,"")</f>
        <v/>
      </c>
      <c r="AE937" s="19" t="str">
        <f>IF(AND(מרקובחצי[[#This Row],[CycleNumber]]&lt;$B938,SUM(מרקובחצי[[#This Row],[23]],W938)=2),1,"")</f>
        <v/>
      </c>
      <c r="AF937" s="19" t="str">
        <f>IF(AND(מרקובחצי[[#This Row],[CycleNumber]]&lt;$B938,SUM(מרקובחצי[[#This Row],[31]],O938)=2),1,"")</f>
        <v/>
      </c>
      <c r="AG937" s="19" t="str">
        <f>IF(AND(מרקובחצי[[#This Row],[CycleNumber]]&lt;$B938,SUM(מרקובחצי[[#This Row],[31]],P938)=2),1,"")</f>
        <v/>
      </c>
      <c r="AH937" s="19" t="str">
        <f>IF(AND(מרקובחצי[[#This Row],[CycleNumber]]&lt;$B938,SUM(מרקובחצי[[#This Row],[31]],Q938)=2),1,"")</f>
        <v/>
      </c>
      <c r="AI937" s="19" t="str">
        <f>IF(AND(מרקובחצי[[#This Row],[CycleNumber]]&lt;$B938,SUM(U937:U938)=2),1,"")</f>
        <v/>
      </c>
      <c r="AJ937" s="19" t="str">
        <f>IF(AND(מרקובחצי[[#This Row],[CycleNumber]]&lt;$B938,SUM(מרקובחצי[[#This Row],[32]],O938)=2),1,"")</f>
        <v/>
      </c>
      <c r="AK937" s="19" t="str">
        <f>IF(AND(מרקובחצי[[#This Row],[CycleNumber]]&lt;$B938,SUM(מרקובחצי[[#This Row],[32]],P938)=2),1,"")</f>
        <v/>
      </c>
      <c r="AL937" s="19" t="str">
        <f>IF(AND(מרקובחצי[[#This Row],[CycleNumber]]&lt;$B938,SUM(מרקובחצי[[#This Row],[32]],Q938)=2),1,"")</f>
        <v/>
      </c>
      <c r="AM937" s="19" t="str">
        <f>IF(AND(מרקובחצי[[#This Row],[CycleNumber]]&lt;$B938,SUM(V937:V938)=2),1,"")</f>
        <v/>
      </c>
      <c r="AN937" s="19" t="str">
        <f>IF(AND(מרקובחצי[[#This Row],[CycleNumber]]&lt;$B938,SUM(מרקובחצי[[#This Row],[33]],O938)=2),1,"")</f>
        <v/>
      </c>
      <c r="AO937" s="19" t="str">
        <f>IF(AND(מרקובחצי[[#This Row],[CycleNumber]]&lt;$B938,SUM(מרקובחצי[[#This Row],[33]],P938)=2),1,"")</f>
        <v/>
      </c>
      <c r="AP937" s="19" t="str">
        <f>IF(AND(מרקובחצי[[#This Row],[CycleNumber]]&lt;$B938,SUM(מרקובחצי[[#This Row],[33]],Q938)=2),1,"")</f>
        <v/>
      </c>
      <c r="AQ937" s="19" t="str">
        <f>IF(AND(מרקובחצי[[#This Row],[CycleNumber]]&lt;$B938,SUM(W937:W938)=2),1,"")</f>
        <v/>
      </c>
      <c r="AR937" s="19" t="str">
        <f>IF(AND(מרקובחצי[[#This Row],[CycleNumber]]&lt;$B938,SUM(מרקובחצי[[#This Row],[12]],S938)=2),1,"")</f>
        <v/>
      </c>
      <c r="AS937" s="19" t="str">
        <f>IF(AND(מרקובחצי[[#This Row],[CycleNumber]]&lt;$B938,SUM(מרקובחצי[[#This Row],[22]],V938)=2),1,"")</f>
        <v/>
      </c>
      <c r="AT937" s="21">
        <f>SUM(מרקובחצי[[#This Row],[11]:[33]])</f>
        <v>1</v>
      </c>
    </row>
    <row r="938" spans="1:46" ht="15.6" x14ac:dyDescent="0.25">
      <c r="A938" s="19" t="s">
        <v>88</v>
      </c>
      <c r="B938" s="19">
        <v>1</v>
      </c>
      <c r="C938">
        <v>27</v>
      </c>
      <c r="D938" s="19">
        <f>מרקובחצי[[#This Row],[LengthofCycle]]+1</f>
        <v>28</v>
      </c>
      <c r="E938" t="str">
        <f>IF(IFERROR(LOOKUP(מרקובחצי[[#This Row],[ClientID]],קביעויות[הפלגה]),FALSE)=מרקובחצי[[#This Row],[ClientID]],1,"")</f>
        <v/>
      </c>
      <c r="F938" t="str">
        <f>IF(IFERROR(LOOKUP(מרקובחצי[[#This Row],[ClientID]],סוגחציקבוע[S31]),FALSE)=מרקובחצי[[#This Row],[ClientID]],1,"")</f>
        <v/>
      </c>
      <c r="G938">
        <f>IF(IFERROR(LOOKUP(מרקובחצי[[#This Row],[ClientID]],סוגחציקבוע[S32]),FALSE)=מרקובחצי[[#This Row],[ClientID]],1,"")</f>
        <v>1</v>
      </c>
      <c r="H938" t="str">
        <f>IF(IFERROR(LOOKUP(מרקובחצי[[#This Row],[ClientID]],סוגחציקבוע[S33]),FALSE)=מרקובחצי[[#This Row],[ClientID]],1,"")</f>
        <v/>
      </c>
      <c r="I938" t="str">
        <f>IF(IFERROR(LOOKUP(מרקובחצי[[#This Row],[ClientID]],סוגחציקבוע[S32&amp;33]),FALSE)=מרקובחצי[[#This Row],[ClientID]],1,"")</f>
        <v/>
      </c>
      <c r="J938" s="19">
        <f>IF(SUM(מרקובחצי[[#This Row],[11]:[13]])=1,מרקובחצי[[#This Row],[עד ועד]],IF(SUM(R937:T938)=1,IF(מרקובחצי[[#This Row],[עד ועד]]&lt;J937,מרקובחצי[[#This Row],[עד ועד]],J937),J937))</f>
        <v>28</v>
      </c>
      <c r="K938" s="19">
        <f>IF(SUM(מרקובחצי[[#This Row],[11]:[13]])=1,מרקובחצי[[#This Row],[עד ועד]],IF(SUM(R937:T938)=1,IF(מרקובחצי[[#This Row],[עד ועד]]&gt;K937,מרקובחצי[[#This Row],[עד ועד]],K937),K937))</f>
        <v>28</v>
      </c>
      <c r="L938" s="19" t="str">
        <f>IF(AND(SUM(מרקובחצי[[#This Row],[31]:[33]])=1,SUM(U937:W937)=0),מרקובחצי[[#This Row],[מקס]]-מרקובחצי[[#This Row],[מינ]],"")</f>
        <v/>
      </c>
      <c r="M93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938" s="19" t="str">
        <f t="shared" si="14"/>
        <v>S32</v>
      </c>
      <c r="O938" s="19">
        <f>IF(מרקובחצי[[#This Row],[קבעה הפלגה?]]=1,"",IF(AND(מרקובחצי[[#This Row],[עד ועד]]&lt;29,OR(מרקובחצי[[#This Row],[CycleNumber]]=1,AND(U937=1,OR(מרקובחצי[[#This Row],[עד ועד]]&lt;J937,מרקובחצי[[#This Row],[עד ועד]]&gt;K937)),AND(V937=1,מרקובחצי[[#This Row],[עד ועד]]&lt;J937),W937=1)),1,""))</f>
        <v>1</v>
      </c>
      <c r="P938" s="19" t="str">
        <f>IF(מרקובחצי[[#This Row],[קבעה הפלגה?]]=1,"",IF(AND(מרקובחצי[[#This Row],[עד ועד]]&gt;28,מרקובחצי[[#This Row],[עד ועד]]&lt;32,OR(מרקובחצי[[#This Row],[CycleNumber]]=1,AND(U937=1),AND(V937=1,OR(מרקובחצי[[#This Row],[עד ועד]]&lt;J937,מרקובחצי[[#This Row],[עד ועד]]&gt;K937)),W937=1)),1,""))</f>
        <v/>
      </c>
      <c r="Q938" s="19" t="str">
        <f>IF(מרקובחצי[[#This Row],[קבעה הפלגה?]]=1,"",IF(AND(מרקובחצי[[#This Row],[עד ועד]]&gt;31,OR(מרקובחצי[[#This Row],[CycleNumber]]=1,AND(U937=1),AND(V937=1,מרקובחצי[[#This Row],[עד ועד]]&gt;K937),AND(W937=1,OR(מרקובחצי[[#This Row],[עד ועד]]&gt;K937,מרקובחצי[[#This Row],[עד ועד]]&lt;J937)))),1,""))</f>
        <v/>
      </c>
      <c r="R938" s="19" t="str">
        <f>IF(מרקובחצי[[#This Row],[CycleNumber]]&gt;1,IF(AND(O937=1,מרקובחצי[[#This Row],[עד ועד]]&lt;29),1,""),"")</f>
        <v/>
      </c>
      <c r="S938" s="19" t="str">
        <f>IF(מרקובחצי[[#This Row],[CycleNumber]]&gt;1,IF(OR(AND(O937=1,מרקובחצי[[#This Row],[עד ועד]]&gt;28),AND(P937=1),AND(Q937=1,מרקובחצי[[#This Row],[עד ועד]]&lt;32)),1,""),"")</f>
        <v/>
      </c>
      <c r="T938" s="19" t="str">
        <f>IF(מרקובחצי[[#This Row],[CycleNumber]]&gt;1,IF(AND(Q937=1,מרקובחצי[[#This Row],[עד ועד]]&gt;31),1,""),"")</f>
        <v/>
      </c>
      <c r="U938" s="19" t="str">
        <f>IF(מרקובחצי[[#This Row],[CycleNumber]]&gt;1,IF(AND(R937=1,מרקובחצי[[#This Row],[עד ועד]]&lt;29),1,IF(AND(U937=1,NOT(OR(מרקובחצי[[#This Row],[עד ועד]]&lt;J937,מרקובחצי[[#This Row],[עד ועד]]&gt;K937))),1,"")),"")</f>
        <v/>
      </c>
      <c r="V938" s="19" t="str">
        <f>IF(מרקובחצי[[#This Row],[CycleNumber]]&gt;1,IF(AND(SUM(R937:T937)=1,מרקובחצי[[#This Row],[עד ועד]]&gt;28,מרקובחצי[[#This Row],[עד ועד]]&lt;32),1,IF(OR(S937=1,AND(R937=1,מרקובחצי[[#This Row],[עד ועד]]&gt;28),AND(T937=1,מרקובחצי[[#This Row],[עד ועד]]&lt;32)),1,IF(AND(V937=1,NOT(OR(מרקובחצי[[#This Row],[עד ועד]]&lt;J937,מרקובחצי[[#This Row],[עד ועד]]&gt;K937))),1,""))),"")</f>
        <v/>
      </c>
      <c r="W938" s="19" t="str">
        <f>IF(מרקובחצי[[#This Row],[CycleNumber]]&gt;1,IF(AND(T937=1,מרקובחצי[[#This Row],[עד ועד]]&gt;31),1,IF(AND(W937=1,NOT(OR(מרקובחצי[[#This Row],[עד ועד]]&lt;J937,מרקובחצי[[#This Row],[עד ועד]]&gt;K937))),1,"")),"")</f>
        <v/>
      </c>
      <c r="X938" s="19">
        <f>IF(AND(מרקובחצי[[#This Row],[CycleNumber]]&lt;$B939,SUM(מרקובחצי[[#This Row],[11]],R939)=2),1,"")</f>
        <v>1</v>
      </c>
      <c r="Y938" s="19" t="str">
        <f>IF(AND(מרקובחצי[[#This Row],[CycleNumber]]&lt;$B939,SUM(מרקובחצי[[#This Row],[11]],S939)=2),1,"")</f>
        <v/>
      </c>
      <c r="Z938" s="19" t="str">
        <f>IF(AND(מרקובחצי[[#This Row],[CycleNumber]]&lt;$B939,SUM(מרקובחצי[[#This Row],[13]],S939)=2),1,"")</f>
        <v/>
      </c>
      <c r="AA938" s="19" t="str">
        <f>IF(AND(מרקובחצי[[#This Row],[CycleNumber]]&lt;$B939,SUM(מרקובחצי[[#This Row],[13]],T939)=2),1,"")</f>
        <v/>
      </c>
      <c r="AB938" s="19" t="str">
        <f>IF(AND(מרקובחצי[[#This Row],[CycleNumber]]&lt;$B939,SUM(מרקובחצי[[#This Row],[21]],U939)=2),1,"")</f>
        <v/>
      </c>
      <c r="AC938" s="19" t="str">
        <f>IF(AND(מרקובחצי[[#This Row],[CycleNumber]]&lt;$B939,SUM(מרקובחצי[[#This Row],[21]],V939)=2),1,"")</f>
        <v/>
      </c>
      <c r="AD938" s="19" t="str">
        <f>IF(AND(מרקובחצי[[#This Row],[CycleNumber]]&lt;$B939,SUM(מרקובחצי[[#This Row],[23]],V939)=2),1,"")</f>
        <v/>
      </c>
      <c r="AE938" s="19" t="str">
        <f>IF(AND(מרקובחצי[[#This Row],[CycleNumber]]&lt;$B939,SUM(מרקובחצי[[#This Row],[23]],W939)=2),1,"")</f>
        <v/>
      </c>
      <c r="AF938" s="19" t="str">
        <f>IF(AND(מרקובחצי[[#This Row],[CycleNumber]]&lt;$B939,SUM(מרקובחצי[[#This Row],[31]],O939)=2),1,"")</f>
        <v/>
      </c>
      <c r="AG938" s="19" t="str">
        <f>IF(AND(מרקובחצי[[#This Row],[CycleNumber]]&lt;$B939,SUM(מרקובחצי[[#This Row],[31]],P939)=2),1,"")</f>
        <v/>
      </c>
      <c r="AH938" s="19" t="str">
        <f>IF(AND(מרקובחצי[[#This Row],[CycleNumber]]&lt;$B939,SUM(מרקובחצי[[#This Row],[31]],Q939)=2),1,"")</f>
        <v/>
      </c>
      <c r="AI938" s="19" t="str">
        <f>IF(AND(מרקובחצי[[#This Row],[CycleNumber]]&lt;$B939,SUM(U938:U939)=2),1,"")</f>
        <v/>
      </c>
      <c r="AJ938" s="19" t="str">
        <f>IF(AND(מרקובחצי[[#This Row],[CycleNumber]]&lt;$B939,SUM(מרקובחצי[[#This Row],[32]],O939)=2),1,"")</f>
        <v/>
      </c>
      <c r="AK938" s="19" t="str">
        <f>IF(AND(מרקובחצי[[#This Row],[CycleNumber]]&lt;$B939,SUM(מרקובחצי[[#This Row],[32]],P939)=2),1,"")</f>
        <v/>
      </c>
      <c r="AL938" s="19" t="str">
        <f>IF(AND(מרקובחצי[[#This Row],[CycleNumber]]&lt;$B939,SUM(מרקובחצי[[#This Row],[32]],Q939)=2),1,"")</f>
        <v/>
      </c>
      <c r="AM938" s="19" t="str">
        <f>IF(AND(מרקובחצי[[#This Row],[CycleNumber]]&lt;$B939,SUM(V938:V939)=2),1,"")</f>
        <v/>
      </c>
      <c r="AN938" s="19" t="str">
        <f>IF(AND(מרקובחצי[[#This Row],[CycleNumber]]&lt;$B939,SUM(מרקובחצי[[#This Row],[33]],O939)=2),1,"")</f>
        <v/>
      </c>
      <c r="AO938" s="19" t="str">
        <f>IF(AND(מרקובחצי[[#This Row],[CycleNumber]]&lt;$B939,SUM(מרקובחצי[[#This Row],[33]],P939)=2),1,"")</f>
        <v/>
      </c>
      <c r="AP938" s="19" t="str">
        <f>IF(AND(מרקובחצי[[#This Row],[CycleNumber]]&lt;$B939,SUM(מרקובחצי[[#This Row],[33]],Q939)=2),1,"")</f>
        <v/>
      </c>
      <c r="AQ938" s="19" t="str">
        <f>IF(AND(מרקובחצי[[#This Row],[CycleNumber]]&lt;$B939,SUM(W938:W939)=2),1,"")</f>
        <v/>
      </c>
      <c r="AR938" s="19" t="str">
        <f>IF(AND(מרקובחצי[[#This Row],[CycleNumber]]&lt;$B939,SUM(מרקובחצי[[#This Row],[12]],S939)=2),1,"")</f>
        <v/>
      </c>
      <c r="AS938" s="19" t="str">
        <f>IF(AND(מרקובחצי[[#This Row],[CycleNumber]]&lt;$B939,SUM(מרקובחצי[[#This Row],[22]],V939)=2),1,"")</f>
        <v/>
      </c>
      <c r="AT938" s="21">
        <f>SUM(מרקובחצי[[#This Row],[11]:[33]])</f>
        <v>1</v>
      </c>
    </row>
    <row r="939" spans="1:46" ht="15.6" x14ac:dyDescent="0.25">
      <c r="A939" s="19" t="s">
        <v>88</v>
      </c>
      <c r="B939" s="19">
        <v>2</v>
      </c>
      <c r="C939">
        <v>27</v>
      </c>
      <c r="D939" s="19">
        <f>מרקובחצי[[#This Row],[LengthofCycle]]+1</f>
        <v>28</v>
      </c>
      <c r="E939" t="str">
        <f>IF(IFERROR(LOOKUP(מרקובחצי[[#This Row],[ClientID]],קביעויות[הפלגה]),FALSE)=מרקובחצי[[#This Row],[ClientID]],1,"")</f>
        <v/>
      </c>
      <c r="F939" t="str">
        <f>IF(IFERROR(LOOKUP(מרקובחצי[[#This Row],[ClientID]],סוגחציקבוע[S31]),FALSE)=מרקובחצי[[#This Row],[ClientID]],1,"")</f>
        <v/>
      </c>
      <c r="G939">
        <f>IF(IFERROR(LOOKUP(מרקובחצי[[#This Row],[ClientID]],סוגחציקבוע[S32]),FALSE)=מרקובחצי[[#This Row],[ClientID]],1,"")</f>
        <v>1</v>
      </c>
      <c r="H939" t="str">
        <f>IF(IFERROR(LOOKUP(מרקובחצי[[#This Row],[ClientID]],סוגחציקבוע[S33]),FALSE)=מרקובחצי[[#This Row],[ClientID]],1,"")</f>
        <v/>
      </c>
      <c r="I939" t="str">
        <f>IF(IFERROR(LOOKUP(מרקובחצי[[#This Row],[ClientID]],סוגחציקבוע[S32&amp;33]),FALSE)=מרקובחצי[[#This Row],[ClientID]],1,"")</f>
        <v/>
      </c>
      <c r="J939" s="19">
        <f>IF(SUM(מרקובחצי[[#This Row],[11]:[13]])=1,מרקובחצי[[#This Row],[עד ועד]],IF(SUM(R938:T939)=1,IF(מרקובחצי[[#This Row],[עד ועד]]&lt;J938,מרקובחצי[[#This Row],[עד ועד]],J938),J938))</f>
        <v>28</v>
      </c>
      <c r="K939" s="19">
        <f>IF(SUM(מרקובחצי[[#This Row],[11]:[13]])=1,מרקובחצי[[#This Row],[עד ועד]],IF(SUM(R938:T939)=1,IF(מרקובחצי[[#This Row],[עד ועד]]&gt;K938,מרקובחצי[[#This Row],[עד ועד]],K938),K938))</f>
        <v>28</v>
      </c>
      <c r="L939" s="19" t="str">
        <f>IF(AND(SUM(מרקובחצי[[#This Row],[31]:[33]])=1,SUM(U938:W938)=0),מרקובחצי[[#This Row],[מקס]]-מרקובחצי[[#This Row],[מינ]],"")</f>
        <v/>
      </c>
      <c r="M93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939" s="19" t="str">
        <f t="shared" si="14"/>
        <v>S11</v>
      </c>
      <c r="O939" s="19" t="str">
        <f>IF(מרקובחצי[[#This Row],[קבעה הפלגה?]]=1,"",IF(AND(מרקובחצי[[#This Row],[עד ועד]]&lt;29,OR(מרקובחצי[[#This Row],[CycleNumber]]=1,AND(U938=1,OR(מרקובחצי[[#This Row],[עד ועד]]&lt;J938,מרקובחצי[[#This Row],[עד ועד]]&gt;K938)),AND(V938=1,מרקובחצי[[#This Row],[עד ועד]]&lt;J938),W938=1)),1,""))</f>
        <v/>
      </c>
      <c r="P939" s="19" t="str">
        <f>IF(מרקובחצי[[#This Row],[קבעה הפלגה?]]=1,"",IF(AND(מרקובחצי[[#This Row],[עד ועד]]&gt;28,מרקובחצי[[#This Row],[עד ועד]]&lt;32,OR(מרקובחצי[[#This Row],[CycleNumber]]=1,AND(U938=1),AND(V938=1,OR(מרקובחצי[[#This Row],[עד ועד]]&lt;J938,מרקובחצי[[#This Row],[עד ועד]]&gt;K938)),W938=1)),1,""))</f>
        <v/>
      </c>
      <c r="Q939" s="19" t="str">
        <f>IF(מרקובחצי[[#This Row],[קבעה הפלגה?]]=1,"",IF(AND(מרקובחצי[[#This Row],[עד ועד]]&gt;31,OR(מרקובחצי[[#This Row],[CycleNumber]]=1,AND(U938=1),AND(V938=1,מרקובחצי[[#This Row],[עד ועד]]&gt;K938),AND(W938=1,OR(מרקובחצי[[#This Row],[עד ועד]]&gt;K938,מרקובחצי[[#This Row],[עד ועד]]&lt;J938)))),1,""))</f>
        <v/>
      </c>
      <c r="R939" s="19">
        <f>IF(מרקובחצי[[#This Row],[CycleNumber]]&gt;1,IF(AND(O938=1,מרקובחצי[[#This Row],[עד ועד]]&lt;29),1,""),"")</f>
        <v>1</v>
      </c>
      <c r="S939" s="19" t="str">
        <f>IF(מרקובחצי[[#This Row],[CycleNumber]]&gt;1,IF(OR(AND(O938=1,מרקובחצי[[#This Row],[עד ועד]]&gt;28),AND(P938=1),AND(Q938=1,מרקובחצי[[#This Row],[עד ועד]]&lt;32)),1,""),"")</f>
        <v/>
      </c>
      <c r="T939" s="19" t="str">
        <f>IF(מרקובחצי[[#This Row],[CycleNumber]]&gt;1,IF(AND(Q938=1,מרקובחצי[[#This Row],[עד ועד]]&gt;31),1,""),"")</f>
        <v/>
      </c>
      <c r="U939" s="19" t="str">
        <f>IF(מרקובחצי[[#This Row],[CycleNumber]]&gt;1,IF(AND(R938=1,מרקובחצי[[#This Row],[עד ועד]]&lt;29),1,IF(AND(U938=1,NOT(OR(מרקובחצי[[#This Row],[עד ועד]]&lt;J938,מרקובחצי[[#This Row],[עד ועד]]&gt;K938))),1,"")),"")</f>
        <v/>
      </c>
      <c r="V939" s="19" t="str">
        <f>IF(מרקובחצי[[#This Row],[CycleNumber]]&gt;1,IF(AND(SUM(R938:T938)=1,מרקובחצי[[#This Row],[עד ועד]]&gt;28,מרקובחצי[[#This Row],[עד ועד]]&lt;32),1,IF(OR(S938=1,AND(R938=1,מרקובחצי[[#This Row],[עד ועד]]&gt;28),AND(T938=1,מרקובחצי[[#This Row],[עד ועד]]&lt;32)),1,IF(AND(V938=1,NOT(OR(מרקובחצי[[#This Row],[עד ועד]]&lt;J938,מרקובחצי[[#This Row],[עד ועד]]&gt;K938))),1,""))),"")</f>
        <v/>
      </c>
      <c r="W939" s="19" t="str">
        <f>IF(מרקובחצי[[#This Row],[CycleNumber]]&gt;1,IF(AND(T938=1,מרקובחצי[[#This Row],[עד ועד]]&gt;31),1,IF(AND(W938=1,NOT(OR(מרקובחצי[[#This Row],[עד ועד]]&lt;J938,מרקובחצי[[#This Row],[עד ועד]]&gt;K938))),1,"")),"")</f>
        <v/>
      </c>
      <c r="X939" s="19" t="str">
        <f>IF(AND(מרקובחצי[[#This Row],[CycleNumber]]&lt;$B940,SUM(מרקובחצי[[#This Row],[11]],R940)=2),1,"")</f>
        <v/>
      </c>
      <c r="Y939" s="19" t="str">
        <f>IF(AND(מרקובחצי[[#This Row],[CycleNumber]]&lt;$B940,SUM(מרקובחצי[[#This Row],[11]],S940)=2),1,"")</f>
        <v/>
      </c>
      <c r="Z939" s="19" t="str">
        <f>IF(AND(מרקובחצי[[#This Row],[CycleNumber]]&lt;$B940,SUM(מרקובחצי[[#This Row],[13]],S940)=2),1,"")</f>
        <v/>
      </c>
      <c r="AA939" s="19" t="str">
        <f>IF(AND(מרקובחצי[[#This Row],[CycleNumber]]&lt;$B940,SUM(מרקובחצי[[#This Row],[13]],T940)=2),1,"")</f>
        <v/>
      </c>
      <c r="AB939" s="19" t="str">
        <f>IF(AND(מרקובחצי[[#This Row],[CycleNumber]]&lt;$B940,SUM(מרקובחצי[[#This Row],[21]],U940)=2),1,"")</f>
        <v/>
      </c>
      <c r="AC939" s="19">
        <f>IF(AND(מרקובחצי[[#This Row],[CycleNumber]]&lt;$B940,SUM(מרקובחצי[[#This Row],[21]],V940)=2),1,"")</f>
        <v>1</v>
      </c>
      <c r="AD939" s="19" t="str">
        <f>IF(AND(מרקובחצי[[#This Row],[CycleNumber]]&lt;$B940,SUM(מרקובחצי[[#This Row],[23]],V940)=2),1,"")</f>
        <v/>
      </c>
      <c r="AE939" s="19" t="str">
        <f>IF(AND(מרקובחצי[[#This Row],[CycleNumber]]&lt;$B940,SUM(מרקובחצי[[#This Row],[23]],W940)=2),1,"")</f>
        <v/>
      </c>
      <c r="AF939" s="19" t="str">
        <f>IF(AND(מרקובחצי[[#This Row],[CycleNumber]]&lt;$B940,SUM(מרקובחצי[[#This Row],[31]],O940)=2),1,"")</f>
        <v/>
      </c>
      <c r="AG939" s="19" t="str">
        <f>IF(AND(מרקובחצי[[#This Row],[CycleNumber]]&lt;$B940,SUM(מרקובחצי[[#This Row],[31]],P940)=2),1,"")</f>
        <v/>
      </c>
      <c r="AH939" s="19" t="str">
        <f>IF(AND(מרקובחצי[[#This Row],[CycleNumber]]&lt;$B940,SUM(מרקובחצי[[#This Row],[31]],Q940)=2),1,"")</f>
        <v/>
      </c>
      <c r="AI939" s="19" t="str">
        <f>IF(AND(מרקובחצי[[#This Row],[CycleNumber]]&lt;$B940,SUM(U939:U940)=2),1,"")</f>
        <v/>
      </c>
      <c r="AJ939" s="19" t="str">
        <f>IF(AND(מרקובחצי[[#This Row],[CycleNumber]]&lt;$B940,SUM(מרקובחצי[[#This Row],[32]],O940)=2),1,"")</f>
        <v/>
      </c>
      <c r="AK939" s="19" t="str">
        <f>IF(AND(מרקובחצי[[#This Row],[CycleNumber]]&lt;$B940,SUM(מרקובחצי[[#This Row],[32]],P940)=2),1,"")</f>
        <v/>
      </c>
      <c r="AL939" s="19" t="str">
        <f>IF(AND(מרקובחצי[[#This Row],[CycleNumber]]&lt;$B940,SUM(מרקובחצי[[#This Row],[32]],Q940)=2),1,"")</f>
        <v/>
      </c>
      <c r="AM939" s="19" t="str">
        <f>IF(AND(מרקובחצי[[#This Row],[CycleNumber]]&lt;$B940,SUM(V939:V940)=2),1,"")</f>
        <v/>
      </c>
      <c r="AN939" s="19" t="str">
        <f>IF(AND(מרקובחצי[[#This Row],[CycleNumber]]&lt;$B940,SUM(מרקובחצי[[#This Row],[33]],O940)=2),1,"")</f>
        <v/>
      </c>
      <c r="AO939" s="19" t="str">
        <f>IF(AND(מרקובחצי[[#This Row],[CycleNumber]]&lt;$B940,SUM(מרקובחצי[[#This Row],[33]],P940)=2),1,"")</f>
        <v/>
      </c>
      <c r="AP939" s="19" t="str">
        <f>IF(AND(מרקובחצי[[#This Row],[CycleNumber]]&lt;$B940,SUM(מרקובחצי[[#This Row],[33]],Q940)=2),1,"")</f>
        <v/>
      </c>
      <c r="AQ939" s="19" t="str">
        <f>IF(AND(מרקובחצי[[#This Row],[CycleNumber]]&lt;$B940,SUM(W939:W940)=2),1,"")</f>
        <v/>
      </c>
      <c r="AR939" s="19" t="str">
        <f>IF(AND(מרקובחצי[[#This Row],[CycleNumber]]&lt;$B940,SUM(מרקובחצי[[#This Row],[12]],S940)=2),1,"")</f>
        <v/>
      </c>
      <c r="AS939" s="19" t="str">
        <f>IF(AND(מרקובחצי[[#This Row],[CycleNumber]]&lt;$B940,SUM(מרקובחצי[[#This Row],[22]],V940)=2),1,"")</f>
        <v/>
      </c>
      <c r="AT939" s="21">
        <f>SUM(מרקובחצי[[#This Row],[11]:[33]])</f>
        <v>1</v>
      </c>
    </row>
    <row r="940" spans="1:46" ht="15.6" x14ac:dyDescent="0.25">
      <c r="A940" s="19" t="s">
        <v>88</v>
      </c>
      <c r="B940" s="19">
        <v>3</v>
      </c>
      <c r="C940">
        <v>28</v>
      </c>
      <c r="D940" s="19">
        <f>מרקובחצי[[#This Row],[LengthofCycle]]+1</f>
        <v>29</v>
      </c>
      <c r="E940" t="str">
        <f>IF(IFERROR(LOOKUP(מרקובחצי[[#This Row],[ClientID]],קביעויות[הפלגה]),FALSE)=מרקובחצי[[#This Row],[ClientID]],1,"")</f>
        <v/>
      </c>
      <c r="F940" t="str">
        <f>IF(IFERROR(LOOKUP(מרקובחצי[[#This Row],[ClientID]],סוגחציקבוע[S31]),FALSE)=מרקובחצי[[#This Row],[ClientID]],1,"")</f>
        <v/>
      </c>
      <c r="G940">
        <f>IF(IFERROR(LOOKUP(מרקובחצי[[#This Row],[ClientID]],סוגחציקבוע[S32]),FALSE)=מרקובחצי[[#This Row],[ClientID]],1,"")</f>
        <v>1</v>
      </c>
      <c r="H940" t="str">
        <f>IF(IFERROR(LOOKUP(מרקובחצי[[#This Row],[ClientID]],סוגחציקבוע[S33]),FALSE)=מרקובחצי[[#This Row],[ClientID]],1,"")</f>
        <v/>
      </c>
      <c r="I940" t="str">
        <f>IF(IFERROR(LOOKUP(מרקובחצי[[#This Row],[ClientID]],סוגחציקבוע[S32&amp;33]),FALSE)=מרקובחצי[[#This Row],[ClientID]],1,"")</f>
        <v/>
      </c>
      <c r="J940" s="19">
        <f>IF(SUM(מרקובחצי[[#This Row],[11]:[13]])=1,מרקובחצי[[#This Row],[עד ועד]],IF(SUM(R939:T940)=1,IF(מרקובחצי[[#This Row],[עד ועד]]&lt;J939,מרקובחצי[[#This Row],[עד ועד]],J939),J939))</f>
        <v>28</v>
      </c>
      <c r="K940" s="19">
        <f>IF(SUM(מרקובחצי[[#This Row],[11]:[13]])=1,מרקובחצי[[#This Row],[עד ועד]],IF(SUM(R939:T940)=1,IF(מרקובחצי[[#This Row],[עד ועד]]&gt;K939,מרקובחצי[[#This Row],[עד ועד]],K939),K939))</f>
        <v>29</v>
      </c>
      <c r="L940" s="19">
        <f>IF(AND(SUM(מרקובחצי[[#This Row],[31]:[33]])=1,SUM(U939:W939)=0),מרקובחצי[[#This Row],[מקס]]-מרקובחצי[[#This Row],[מינ]],"")</f>
        <v>1</v>
      </c>
      <c r="M94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40" s="19" t="str">
        <f t="shared" si="14"/>
        <v>S21</v>
      </c>
      <c r="O940" s="19" t="str">
        <f>IF(מרקובחצי[[#This Row],[קבעה הפלגה?]]=1,"",IF(AND(מרקובחצי[[#This Row],[עד ועד]]&lt;29,OR(מרקובחצי[[#This Row],[CycleNumber]]=1,AND(U939=1,OR(מרקובחצי[[#This Row],[עד ועד]]&lt;J939,מרקובחצי[[#This Row],[עד ועד]]&gt;K939)),AND(V939=1,מרקובחצי[[#This Row],[עד ועד]]&lt;J939),W939=1)),1,""))</f>
        <v/>
      </c>
      <c r="P940" s="19" t="str">
        <f>IF(מרקובחצי[[#This Row],[קבעה הפלגה?]]=1,"",IF(AND(מרקובחצי[[#This Row],[עד ועד]]&gt;28,מרקובחצי[[#This Row],[עד ועד]]&lt;32,OR(מרקובחצי[[#This Row],[CycleNumber]]=1,AND(U939=1),AND(V939=1,OR(מרקובחצי[[#This Row],[עד ועד]]&lt;J939,מרקובחצי[[#This Row],[עד ועד]]&gt;K939)),W939=1)),1,""))</f>
        <v/>
      </c>
      <c r="Q940" s="19" t="str">
        <f>IF(מרקובחצי[[#This Row],[קבעה הפלגה?]]=1,"",IF(AND(מרקובחצי[[#This Row],[עד ועד]]&gt;31,OR(מרקובחצי[[#This Row],[CycleNumber]]=1,AND(U939=1),AND(V939=1,מרקובחצי[[#This Row],[עד ועד]]&gt;K939),AND(W939=1,OR(מרקובחצי[[#This Row],[עד ועד]]&gt;K939,מרקובחצי[[#This Row],[עד ועד]]&lt;J939)))),1,""))</f>
        <v/>
      </c>
      <c r="R940" s="19" t="str">
        <f>IF(מרקובחצי[[#This Row],[CycleNumber]]&gt;1,IF(AND(O939=1,מרקובחצי[[#This Row],[עד ועד]]&lt;29),1,""),"")</f>
        <v/>
      </c>
      <c r="S940" s="19" t="str">
        <f>IF(מרקובחצי[[#This Row],[CycleNumber]]&gt;1,IF(OR(AND(O939=1,מרקובחצי[[#This Row],[עד ועד]]&gt;28),AND(P939=1),AND(Q939=1,מרקובחצי[[#This Row],[עד ועד]]&lt;32)),1,""),"")</f>
        <v/>
      </c>
      <c r="T940" s="19" t="str">
        <f>IF(מרקובחצי[[#This Row],[CycleNumber]]&gt;1,IF(AND(Q939=1,מרקובחצי[[#This Row],[עד ועד]]&gt;31),1,""),"")</f>
        <v/>
      </c>
      <c r="U940" s="19" t="str">
        <f>IF(מרקובחצי[[#This Row],[CycleNumber]]&gt;1,IF(AND(R939=1,מרקובחצי[[#This Row],[עד ועד]]&lt;29),1,IF(AND(U939=1,NOT(OR(מרקובחצי[[#This Row],[עד ועד]]&lt;J939,מרקובחצי[[#This Row],[עד ועד]]&gt;K939))),1,"")),"")</f>
        <v/>
      </c>
      <c r="V940" s="19">
        <f>IF(מרקובחצי[[#This Row],[CycleNumber]]&gt;1,IF(AND(SUM(R939:T939)=1,מרקובחצי[[#This Row],[עד ועד]]&gt;28,מרקובחצי[[#This Row],[עד ועד]]&lt;32),1,IF(OR(S939=1,AND(R939=1,מרקובחצי[[#This Row],[עד ועד]]&gt;28),AND(T939=1,מרקובחצי[[#This Row],[עד ועד]]&lt;32)),1,IF(AND(V939=1,NOT(OR(מרקובחצי[[#This Row],[עד ועד]]&lt;J939,מרקובחצי[[#This Row],[עד ועד]]&gt;K939))),1,""))),"")</f>
        <v>1</v>
      </c>
      <c r="W940" s="19" t="str">
        <f>IF(מרקובחצי[[#This Row],[CycleNumber]]&gt;1,IF(AND(T939=1,מרקובחצי[[#This Row],[עד ועד]]&gt;31),1,IF(AND(W939=1,NOT(OR(מרקובחצי[[#This Row],[עד ועד]]&lt;J939,מרקובחצי[[#This Row],[עד ועד]]&gt;K939))),1,"")),"")</f>
        <v/>
      </c>
      <c r="X940" s="19" t="str">
        <f>IF(AND(מרקובחצי[[#This Row],[CycleNumber]]&lt;$B941,SUM(מרקובחצי[[#This Row],[11]],R941)=2),1,"")</f>
        <v/>
      </c>
      <c r="Y940" s="19" t="str">
        <f>IF(AND(מרקובחצי[[#This Row],[CycleNumber]]&lt;$B941,SUM(מרקובחצי[[#This Row],[11]],S941)=2),1,"")</f>
        <v/>
      </c>
      <c r="Z940" s="19" t="str">
        <f>IF(AND(מרקובחצי[[#This Row],[CycleNumber]]&lt;$B941,SUM(מרקובחצי[[#This Row],[13]],S941)=2),1,"")</f>
        <v/>
      </c>
      <c r="AA940" s="19" t="str">
        <f>IF(AND(מרקובחצי[[#This Row],[CycleNumber]]&lt;$B941,SUM(מרקובחצי[[#This Row],[13]],T941)=2),1,"")</f>
        <v/>
      </c>
      <c r="AB940" s="19" t="str">
        <f>IF(AND(מרקובחצי[[#This Row],[CycleNumber]]&lt;$B941,SUM(מרקובחצי[[#This Row],[21]],U941)=2),1,"")</f>
        <v/>
      </c>
      <c r="AC940" s="19" t="str">
        <f>IF(AND(מרקובחצי[[#This Row],[CycleNumber]]&lt;$B941,SUM(מרקובחצי[[#This Row],[21]],V941)=2),1,"")</f>
        <v/>
      </c>
      <c r="AD940" s="19" t="str">
        <f>IF(AND(מרקובחצי[[#This Row],[CycleNumber]]&lt;$B941,SUM(מרקובחצי[[#This Row],[23]],V941)=2),1,"")</f>
        <v/>
      </c>
      <c r="AE940" s="19" t="str">
        <f>IF(AND(מרקובחצי[[#This Row],[CycleNumber]]&lt;$B941,SUM(מרקובחצי[[#This Row],[23]],W941)=2),1,"")</f>
        <v/>
      </c>
      <c r="AF940" s="19" t="str">
        <f>IF(AND(מרקובחצי[[#This Row],[CycleNumber]]&lt;$B941,SUM(מרקובחצי[[#This Row],[31]],O941)=2),1,"")</f>
        <v/>
      </c>
      <c r="AG940" s="19" t="str">
        <f>IF(AND(מרקובחצי[[#This Row],[CycleNumber]]&lt;$B941,SUM(מרקובחצי[[#This Row],[31]],P941)=2),1,"")</f>
        <v/>
      </c>
      <c r="AH940" s="19" t="str">
        <f>IF(AND(מרקובחצי[[#This Row],[CycleNumber]]&lt;$B941,SUM(מרקובחצי[[#This Row],[31]],Q941)=2),1,"")</f>
        <v/>
      </c>
      <c r="AI940" s="19" t="str">
        <f>IF(AND(מרקובחצי[[#This Row],[CycleNumber]]&lt;$B941,SUM(U940:U941)=2),1,"")</f>
        <v/>
      </c>
      <c r="AJ940" s="19">
        <f>IF(AND(מרקובחצי[[#This Row],[CycleNumber]]&lt;$B941,SUM(מרקובחצי[[#This Row],[32]],O941)=2),1,"")</f>
        <v>1</v>
      </c>
      <c r="AK940" s="19" t="str">
        <f>IF(AND(מרקובחצי[[#This Row],[CycleNumber]]&lt;$B941,SUM(מרקובחצי[[#This Row],[32]],P941)=2),1,"")</f>
        <v/>
      </c>
      <c r="AL940" s="19" t="str">
        <f>IF(AND(מרקובחצי[[#This Row],[CycleNumber]]&lt;$B941,SUM(מרקובחצי[[#This Row],[32]],Q941)=2),1,"")</f>
        <v/>
      </c>
      <c r="AM940" s="19" t="str">
        <f>IF(AND(מרקובחצי[[#This Row],[CycleNumber]]&lt;$B941,SUM(V940:V941)=2),1,"")</f>
        <v/>
      </c>
      <c r="AN940" s="19" t="str">
        <f>IF(AND(מרקובחצי[[#This Row],[CycleNumber]]&lt;$B941,SUM(מרקובחצי[[#This Row],[33]],O941)=2),1,"")</f>
        <v/>
      </c>
      <c r="AO940" s="19" t="str">
        <f>IF(AND(מרקובחצי[[#This Row],[CycleNumber]]&lt;$B941,SUM(מרקובחצי[[#This Row],[33]],P941)=2),1,"")</f>
        <v/>
      </c>
      <c r="AP940" s="19" t="str">
        <f>IF(AND(מרקובחצי[[#This Row],[CycleNumber]]&lt;$B941,SUM(מרקובחצי[[#This Row],[33]],Q941)=2),1,"")</f>
        <v/>
      </c>
      <c r="AQ940" s="19" t="str">
        <f>IF(AND(מרקובחצי[[#This Row],[CycleNumber]]&lt;$B941,SUM(W940:W941)=2),1,"")</f>
        <v/>
      </c>
      <c r="AR940" s="19" t="str">
        <f>IF(AND(מרקובחצי[[#This Row],[CycleNumber]]&lt;$B941,SUM(מרקובחצי[[#This Row],[12]],S941)=2),1,"")</f>
        <v/>
      </c>
      <c r="AS940" s="19" t="str">
        <f>IF(AND(מרקובחצי[[#This Row],[CycleNumber]]&lt;$B941,SUM(מרקובחצי[[#This Row],[22]],V941)=2),1,"")</f>
        <v/>
      </c>
      <c r="AT940" s="21">
        <f>SUM(מרקובחצי[[#This Row],[11]:[33]])</f>
        <v>1</v>
      </c>
    </row>
    <row r="941" spans="1:46" ht="15.6" x14ac:dyDescent="0.25">
      <c r="A941" s="19" t="s">
        <v>88</v>
      </c>
      <c r="B941" s="19">
        <v>4</v>
      </c>
      <c r="C941">
        <v>25</v>
      </c>
      <c r="D941" s="19">
        <f>מרקובחצי[[#This Row],[LengthofCycle]]+1</f>
        <v>26</v>
      </c>
      <c r="E941" t="str">
        <f>IF(IFERROR(LOOKUP(מרקובחצי[[#This Row],[ClientID]],קביעויות[הפלגה]),FALSE)=מרקובחצי[[#This Row],[ClientID]],1,"")</f>
        <v/>
      </c>
      <c r="F941" t="str">
        <f>IF(IFERROR(LOOKUP(מרקובחצי[[#This Row],[ClientID]],סוגחציקבוע[S31]),FALSE)=מרקובחצי[[#This Row],[ClientID]],1,"")</f>
        <v/>
      </c>
      <c r="G941">
        <f>IF(IFERROR(LOOKUP(מרקובחצי[[#This Row],[ClientID]],סוגחציקבוע[S32]),FALSE)=מרקובחצי[[#This Row],[ClientID]],1,"")</f>
        <v>1</v>
      </c>
      <c r="H941" t="str">
        <f>IF(IFERROR(LOOKUP(מרקובחצי[[#This Row],[ClientID]],סוגחציקבוע[S33]),FALSE)=מרקובחצי[[#This Row],[ClientID]],1,"")</f>
        <v/>
      </c>
      <c r="I941" t="str">
        <f>IF(IFERROR(LOOKUP(מרקובחצי[[#This Row],[ClientID]],סוגחציקבוע[S32&amp;33]),FALSE)=מרקובחצי[[#This Row],[ClientID]],1,"")</f>
        <v/>
      </c>
      <c r="J941" s="19">
        <f>IF(SUM(מרקובחצי[[#This Row],[11]:[13]])=1,מרקובחצי[[#This Row],[עד ועד]],IF(SUM(R940:T941)=1,IF(מרקובחצי[[#This Row],[עד ועד]]&lt;J940,מרקובחצי[[#This Row],[עד ועד]],J940),J940))</f>
        <v>26</v>
      </c>
      <c r="K941" s="19">
        <f>IF(SUM(מרקובחצי[[#This Row],[11]:[13]])=1,מרקובחצי[[#This Row],[עד ועד]],IF(SUM(R940:T941)=1,IF(מרקובחצי[[#This Row],[עד ועד]]&gt;K940,מרקובחצי[[#This Row],[עד ועד]],K940),K940))</f>
        <v>26</v>
      </c>
      <c r="L941" s="19" t="str">
        <f>IF(AND(SUM(מרקובחצי[[#This Row],[31]:[33]])=1,SUM(U940:W940)=0),מרקובחצי[[#This Row],[מקס]]-מרקובחצי[[#This Row],[מינ]],"")</f>
        <v/>
      </c>
      <c r="M94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941" s="19" t="str">
        <f t="shared" si="14"/>
        <v>S32</v>
      </c>
      <c r="O941" s="19">
        <f>IF(מרקובחצי[[#This Row],[קבעה הפלגה?]]=1,"",IF(AND(מרקובחצי[[#This Row],[עד ועד]]&lt;29,OR(מרקובחצי[[#This Row],[CycleNumber]]=1,AND(U940=1,OR(מרקובחצי[[#This Row],[עד ועד]]&lt;J940,מרקובחצי[[#This Row],[עד ועד]]&gt;K940)),AND(V940=1,מרקובחצי[[#This Row],[עד ועד]]&lt;J940),W940=1)),1,""))</f>
        <v>1</v>
      </c>
      <c r="P941" s="19" t="str">
        <f>IF(מרקובחצי[[#This Row],[קבעה הפלגה?]]=1,"",IF(AND(מרקובחצי[[#This Row],[עד ועד]]&gt;28,מרקובחצי[[#This Row],[עד ועד]]&lt;32,OR(מרקובחצי[[#This Row],[CycleNumber]]=1,AND(U940=1),AND(V940=1,OR(מרקובחצי[[#This Row],[עד ועד]]&lt;J940,מרקובחצי[[#This Row],[עד ועד]]&gt;K940)),W940=1)),1,""))</f>
        <v/>
      </c>
      <c r="Q941" s="19" t="str">
        <f>IF(מרקובחצי[[#This Row],[קבעה הפלגה?]]=1,"",IF(AND(מרקובחצי[[#This Row],[עד ועד]]&gt;31,OR(מרקובחצי[[#This Row],[CycleNumber]]=1,AND(U940=1),AND(V940=1,מרקובחצי[[#This Row],[עד ועד]]&gt;K940),AND(W940=1,OR(מרקובחצי[[#This Row],[עד ועד]]&gt;K940,מרקובחצי[[#This Row],[עד ועד]]&lt;J940)))),1,""))</f>
        <v/>
      </c>
      <c r="R941" s="19" t="str">
        <f>IF(מרקובחצי[[#This Row],[CycleNumber]]&gt;1,IF(AND(O940=1,מרקובחצי[[#This Row],[עד ועד]]&lt;29),1,""),"")</f>
        <v/>
      </c>
      <c r="S941" s="19" t="str">
        <f>IF(מרקובחצי[[#This Row],[CycleNumber]]&gt;1,IF(OR(AND(O940=1,מרקובחצי[[#This Row],[עד ועד]]&gt;28),AND(P940=1),AND(Q940=1,מרקובחצי[[#This Row],[עד ועד]]&lt;32)),1,""),"")</f>
        <v/>
      </c>
      <c r="T941" s="19" t="str">
        <f>IF(מרקובחצי[[#This Row],[CycleNumber]]&gt;1,IF(AND(Q940=1,מרקובחצי[[#This Row],[עד ועד]]&gt;31),1,""),"")</f>
        <v/>
      </c>
      <c r="U941" s="19" t="str">
        <f>IF(מרקובחצי[[#This Row],[CycleNumber]]&gt;1,IF(AND(R940=1,מרקובחצי[[#This Row],[עד ועד]]&lt;29),1,IF(AND(U940=1,NOT(OR(מרקובחצי[[#This Row],[עד ועד]]&lt;J940,מרקובחצי[[#This Row],[עד ועד]]&gt;K940))),1,"")),"")</f>
        <v/>
      </c>
      <c r="V941" s="19" t="str">
        <f>IF(מרקובחצי[[#This Row],[CycleNumber]]&gt;1,IF(AND(SUM(R940:T940)=1,מרקובחצי[[#This Row],[עד ועד]]&gt;28,מרקובחצי[[#This Row],[עד ועד]]&lt;32),1,IF(OR(S940=1,AND(R940=1,מרקובחצי[[#This Row],[עד ועד]]&gt;28),AND(T940=1,מרקובחצי[[#This Row],[עד ועד]]&lt;32)),1,IF(AND(V940=1,NOT(OR(מרקובחצי[[#This Row],[עד ועד]]&lt;J940,מרקובחצי[[#This Row],[עד ועד]]&gt;K940))),1,""))),"")</f>
        <v/>
      </c>
      <c r="W941" s="19" t="str">
        <f>IF(מרקובחצי[[#This Row],[CycleNumber]]&gt;1,IF(AND(T940=1,מרקובחצי[[#This Row],[עד ועד]]&gt;31),1,IF(AND(W940=1,NOT(OR(מרקובחצי[[#This Row],[עד ועד]]&lt;J940,מרקובחצי[[#This Row],[עד ועד]]&gt;K940))),1,"")),"")</f>
        <v/>
      </c>
      <c r="X941" s="19">
        <f>IF(AND(מרקובחצי[[#This Row],[CycleNumber]]&lt;$B942,SUM(מרקובחצי[[#This Row],[11]],R942)=2),1,"")</f>
        <v>1</v>
      </c>
      <c r="Y941" s="19" t="str">
        <f>IF(AND(מרקובחצי[[#This Row],[CycleNumber]]&lt;$B942,SUM(מרקובחצי[[#This Row],[11]],S942)=2),1,"")</f>
        <v/>
      </c>
      <c r="Z941" s="19" t="str">
        <f>IF(AND(מרקובחצי[[#This Row],[CycleNumber]]&lt;$B942,SUM(מרקובחצי[[#This Row],[13]],S942)=2),1,"")</f>
        <v/>
      </c>
      <c r="AA941" s="19" t="str">
        <f>IF(AND(מרקובחצי[[#This Row],[CycleNumber]]&lt;$B942,SUM(מרקובחצי[[#This Row],[13]],T942)=2),1,"")</f>
        <v/>
      </c>
      <c r="AB941" s="19" t="str">
        <f>IF(AND(מרקובחצי[[#This Row],[CycleNumber]]&lt;$B942,SUM(מרקובחצי[[#This Row],[21]],U942)=2),1,"")</f>
        <v/>
      </c>
      <c r="AC941" s="19" t="str">
        <f>IF(AND(מרקובחצי[[#This Row],[CycleNumber]]&lt;$B942,SUM(מרקובחצי[[#This Row],[21]],V942)=2),1,"")</f>
        <v/>
      </c>
      <c r="AD941" s="19" t="str">
        <f>IF(AND(מרקובחצי[[#This Row],[CycleNumber]]&lt;$B942,SUM(מרקובחצי[[#This Row],[23]],V942)=2),1,"")</f>
        <v/>
      </c>
      <c r="AE941" s="19" t="str">
        <f>IF(AND(מרקובחצי[[#This Row],[CycleNumber]]&lt;$B942,SUM(מרקובחצי[[#This Row],[23]],W942)=2),1,"")</f>
        <v/>
      </c>
      <c r="AF941" s="19" t="str">
        <f>IF(AND(מרקובחצי[[#This Row],[CycleNumber]]&lt;$B942,SUM(מרקובחצי[[#This Row],[31]],O942)=2),1,"")</f>
        <v/>
      </c>
      <c r="AG941" s="19" t="str">
        <f>IF(AND(מרקובחצי[[#This Row],[CycleNumber]]&lt;$B942,SUM(מרקובחצי[[#This Row],[31]],P942)=2),1,"")</f>
        <v/>
      </c>
      <c r="AH941" s="19" t="str">
        <f>IF(AND(מרקובחצי[[#This Row],[CycleNumber]]&lt;$B942,SUM(מרקובחצי[[#This Row],[31]],Q942)=2),1,"")</f>
        <v/>
      </c>
      <c r="AI941" s="19" t="str">
        <f>IF(AND(מרקובחצי[[#This Row],[CycleNumber]]&lt;$B942,SUM(U941:U942)=2),1,"")</f>
        <v/>
      </c>
      <c r="AJ941" s="19" t="str">
        <f>IF(AND(מרקובחצי[[#This Row],[CycleNumber]]&lt;$B942,SUM(מרקובחצי[[#This Row],[32]],O942)=2),1,"")</f>
        <v/>
      </c>
      <c r="AK941" s="19" t="str">
        <f>IF(AND(מרקובחצי[[#This Row],[CycleNumber]]&lt;$B942,SUM(מרקובחצי[[#This Row],[32]],P942)=2),1,"")</f>
        <v/>
      </c>
      <c r="AL941" s="19" t="str">
        <f>IF(AND(מרקובחצי[[#This Row],[CycleNumber]]&lt;$B942,SUM(מרקובחצי[[#This Row],[32]],Q942)=2),1,"")</f>
        <v/>
      </c>
      <c r="AM941" s="19" t="str">
        <f>IF(AND(מרקובחצי[[#This Row],[CycleNumber]]&lt;$B942,SUM(V941:V942)=2),1,"")</f>
        <v/>
      </c>
      <c r="AN941" s="19" t="str">
        <f>IF(AND(מרקובחצי[[#This Row],[CycleNumber]]&lt;$B942,SUM(מרקובחצי[[#This Row],[33]],O942)=2),1,"")</f>
        <v/>
      </c>
      <c r="AO941" s="19" t="str">
        <f>IF(AND(מרקובחצי[[#This Row],[CycleNumber]]&lt;$B942,SUM(מרקובחצי[[#This Row],[33]],P942)=2),1,"")</f>
        <v/>
      </c>
      <c r="AP941" s="19" t="str">
        <f>IF(AND(מרקובחצי[[#This Row],[CycleNumber]]&lt;$B942,SUM(מרקובחצי[[#This Row],[33]],Q942)=2),1,"")</f>
        <v/>
      </c>
      <c r="AQ941" s="19" t="str">
        <f>IF(AND(מרקובחצי[[#This Row],[CycleNumber]]&lt;$B942,SUM(W941:W942)=2),1,"")</f>
        <v/>
      </c>
      <c r="AR941" s="19" t="str">
        <f>IF(AND(מרקובחצי[[#This Row],[CycleNumber]]&lt;$B942,SUM(מרקובחצי[[#This Row],[12]],S942)=2),1,"")</f>
        <v/>
      </c>
      <c r="AS941" s="19" t="str">
        <f>IF(AND(מרקובחצי[[#This Row],[CycleNumber]]&lt;$B942,SUM(מרקובחצי[[#This Row],[22]],V942)=2),1,"")</f>
        <v/>
      </c>
      <c r="AT941" s="21">
        <f>SUM(מרקובחצי[[#This Row],[11]:[33]])</f>
        <v>1</v>
      </c>
    </row>
    <row r="942" spans="1:46" ht="15.6" x14ac:dyDescent="0.25">
      <c r="A942" s="19" t="s">
        <v>88</v>
      </c>
      <c r="B942" s="19">
        <v>5</v>
      </c>
      <c r="C942">
        <v>26</v>
      </c>
      <c r="D942" s="19">
        <f>מרקובחצי[[#This Row],[LengthofCycle]]+1</f>
        <v>27</v>
      </c>
      <c r="E942" t="str">
        <f>IF(IFERROR(LOOKUP(מרקובחצי[[#This Row],[ClientID]],קביעויות[הפלגה]),FALSE)=מרקובחצי[[#This Row],[ClientID]],1,"")</f>
        <v/>
      </c>
      <c r="F942" t="str">
        <f>IF(IFERROR(LOOKUP(מרקובחצי[[#This Row],[ClientID]],סוגחציקבוע[S31]),FALSE)=מרקובחצי[[#This Row],[ClientID]],1,"")</f>
        <v/>
      </c>
      <c r="G942">
        <f>IF(IFERROR(LOOKUP(מרקובחצי[[#This Row],[ClientID]],סוגחציקבוע[S32]),FALSE)=מרקובחצי[[#This Row],[ClientID]],1,"")</f>
        <v>1</v>
      </c>
      <c r="H942" t="str">
        <f>IF(IFERROR(LOOKUP(מרקובחצי[[#This Row],[ClientID]],סוגחציקבוע[S33]),FALSE)=מרקובחצי[[#This Row],[ClientID]],1,"")</f>
        <v/>
      </c>
      <c r="I942" t="str">
        <f>IF(IFERROR(LOOKUP(מרקובחצי[[#This Row],[ClientID]],סוגחציקבוע[S32&amp;33]),FALSE)=מרקובחצי[[#This Row],[ClientID]],1,"")</f>
        <v/>
      </c>
      <c r="J942" s="19">
        <f>IF(SUM(מרקובחצי[[#This Row],[11]:[13]])=1,מרקובחצי[[#This Row],[עד ועד]],IF(SUM(R941:T942)=1,IF(מרקובחצי[[#This Row],[עד ועד]]&lt;J941,מרקובחצי[[#This Row],[עד ועד]],J941),J941))</f>
        <v>26</v>
      </c>
      <c r="K942" s="19">
        <f>IF(SUM(מרקובחצי[[#This Row],[11]:[13]])=1,מרקובחצי[[#This Row],[עד ועד]],IF(SUM(R941:T942)=1,IF(מרקובחצי[[#This Row],[עד ועד]]&gt;K941,מרקובחצי[[#This Row],[עד ועד]],K941),K941))</f>
        <v>27</v>
      </c>
      <c r="L942" s="19" t="str">
        <f>IF(AND(SUM(מרקובחצי[[#This Row],[31]:[33]])=1,SUM(U941:W941)=0),מרקובחצי[[#This Row],[מקס]]-מרקובחצי[[#This Row],[מינ]],"")</f>
        <v/>
      </c>
      <c r="M94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942" s="19" t="str">
        <f t="shared" si="14"/>
        <v>S11</v>
      </c>
      <c r="O942" s="19" t="str">
        <f>IF(מרקובחצי[[#This Row],[קבעה הפלגה?]]=1,"",IF(AND(מרקובחצי[[#This Row],[עד ועד]]&lt;29,OR(מרקובחצי[[#This Row],[CycleNumber]]=1,AND(U941=1,OR(מרקובחצי[[#This Row],[עד ועד]]&lt;J941,מרקובחצי[[#This Row],[עד ועד]]&gt;K941)),AND(V941=1,מרקובחצי[[#This Row],[עד ועד]]&lt;J941),W941=1)),1,""))</f>
        <v/>
      </c>
      <c r="P942" s="19" t="str">
        <f>IF(מרקובחצי[[#This Row],[קבעה הפלגה?]]=1,"",IF(AND(מרקובחצי[[#This Row],[עד ועד]]&gt;28,מרקובחצי[[#This Row],[עד ועד]]&lt;32,OR(מרקובחצי[[#This Row],[CycleNumber]]=1,AND(U941=1),AND(V941=1,OR(מרקובחצי[[#This Row],[עד ועד]]&lt;J941,מרקובחצי[[#This Row],[עד ועד]]&gt;K941)),W941=1)),1,""))</f>
        <v/>
      </c>
      <c r="Q942" s="19" t="str">
        <f>IF(מרקובחצי[[#This Row],[קבעה הפלגה?]]=1,"",IF(AND(מרקובחצי[[#This Row],[עד ועד]]&gt;31,OR(מרקובחצי[[#This Row],[CycleNumber]]=1,AND(U941=1),AND(V941=1,מרקובחצי[[#This Row],[עד ועד]]&gt;K941),AND(W941=1,OR(מרקובחצי[[#This Row],[עד ועד]]&gt;K941,מרקובחצי[[#This Row],[עד ועד]]&lt;J941)))),1,""))</f>
        <v/>
      </c>
      <c r="R942" s="19">
        <f>IF(מרקובחצי[[#This Row],[CycleNumber]]&gt;1,IF(AND(O941=1,מרקובחצי[[#This Row],[עד ועד]]&lt;29),1,""),"")</f>
        <v>1</v>
      </c>
      <c r="S942" s="19" t="str">
        <f>IF(מרקובחצי[[#This Row],[CycleNumber]]&gt;1,IF(OR(AND(O941=1,מרקובחצי[[#This Row],[עד ועד]]&gt;28),AND(P941=1),AND(Q941=1,מרקובחצי[[#This Row],[עד ועד]]&lt;32)),1,""),"")</f>
        <v/>
      </c>
      <c r="T942" s="19" t="str">
        <f>IF(מרקובחצי[[#This Row],[CycleNumber]]&gt;1,IF(AND(Q941=1,מרקובחצי[[#This Row],[עד ועד]]&gt;31),1,""),"")</f>
        <v/>
      </c>
      <c r="U942" s="19" t="str">
        <f>IF(מרקובחצי[[#This Row],[CycleNumber]]&gt;1,IF(AND(R941=1,מרקובחצי[[#This Row],[עד ועד]]&lt;29),1,IF(AND(U941=1,NOT(OR(מרקובחצי[[#This Row],[עד ועד]]&lt;J941,מרקובחצי[[#This Row],[עד ועד]]&gt;K941))),1,"")),"")</f>
        <v/>
      </c>
      <c r="V942" s="19" t="str">
        <f>IF(מרקובחצי[[#This Row],[CycleNumber]]&gt;1,IF(AND(SUM(R941:T941)=1,מרקובחצי[[#This Row],[עד ועד]]&gt;28,מרקובחצי[[#This Row],[עד ועד]]&lt;32),1,IF(OR(S941=1,AND(R941=1,מרקובחצי[[#This Row],[עד ועד]]&gt;28),AND(T941=1,מרקובחצי[[#This Row],[עד ועד]]&lt;32)),1,IF(AND(V941=1,NOT(OR(מרקובחצי[[#This Row],[עד ועד]]&lt;J941,מרקובחצי[[#This Row],[עד ועד]]&gt;K941))),1,""))),"")</f>
        <v/>
      </c>
      <c r="W942" s="19" t="str">
        <f>IF(מרקובחצי[[#This Row],[CycleNumber]]&gt;1,IF(AND(T941=1,מרקובחצי[[#This Row],[עד ועד]]&gt;31),1,IF(AND(W941=1,NOT(OR(מרקובחצי[[#This Row],[עד ועד]]&lt;J941,מרקובחצי[[#This Row],[עד ועד]]&gt;K941))),1,"")),"")</f>
        <v/>
      </c>
      <c r="X942" s="19" t="str">
        <f>IF(AND(מרקובחצי[[#This Row],[CycleNumber]]&lt;$B943,SUM(מרקובחצי[[#This Row],[11]],R943)=2),1,"")</f>
        <v/>
      </c>
      <c r="Y942" s="19" t="str">
        <f>IF(AND(מרקובחצי[[#This Row],[CycleNumber]]&lt;$B943,SUM(מרקובחצי[[#This Row],[11]],S943)=2),1,"")</f>
        <v/>
      </c>
      <c r="Z942" s="19" t="str">
        <f>IF(AND(מרקובחצי[[#This Row],[CycleNumber]]&lt;$B943,SUM(מרקובחצי[[#This Row],[13]],S943)=2),1,"")</f>
        <v/>
      </c>
      <c r="AA942" s="19" t="str">
        <f>IF(AND(מרקובחצי[[#This Row],[CycleNumber]]&lt;$B943,SUM(מרקובחצי[[#This Row],[13]],T943)=2),1,"")</f>
        <v/>
      </c>
      <c r="AB942" s="19" t="str">
        <f>IF(AND(מרקובחצי[[#This Row],[CycleNumber]]&lt;$B943,SUM(מרקובחצי[[#This Row],[21]],U943)=2),1,"")</f>
        <v/>
      </c>
      <c r="AC942" s="19">
        <f>IF(AND(מרקובחצי[[#This Row],[CycleNumber]]&lt;$B943,SUM(מרקובחצי[[#This Row],[21]],V943)=2),1,"")</f>
        <v>1</v>
      </c>
      <c r="AD942" s="19" t="str">
        <f>IF(AND(מרקובחצי[[#This Row],[CycleNumber]]&lt;$B943,SUM(מרקובחצי[[#This Row],[23]],V943)=2),1,"")</f>
        <v/>
      </c>
      <c r="AE942" s="19" t="str">
        <f>IF(AND(מרקובחצי[[#This Row],[CycleNumber]]&lt;$B943,SUM(מרקובחצי[[#This Row],[23]],W943)=2),1,"")</f>
        <v/>
      </c>
      <c r="AF942" s="19" t="str">
        <f>IF(AND(מרקובחצי[[#This Row],[CycleNumber]]&lt;$B943,SUM(מרקובחצי[[#This Row],[31]],O943)=2),1,"")</f>
        <v/>
      </c>
      <c r="AG942" s="19" t="str">
        <f>IF(AND(מרקובחצי[[#This Row],[CycleNumber]]&lt;$B943,SUM(מרקובחצי[[#This Row],[31]],P943)=2),1,"")</f>
        <v/>
      </c>
      <c r="AH942" s="19" t="str">
        <f>IF(AND(מרקובחצי[[#This Row],[CycleNumber]]&lt;$B943,SUM(מרקובחצי[[#This Row],[31]],Q943)=2),1,"")</f>
        <v/>
      </c>
      <c r="AI942" s="19" t="str">
        <f>IF(AND(מרקובחצי[[#This Row],[CycleNumber]]&lt;$B943,SUM(U942:U943)=2),1,"")</f>
        <v/>
      </c>
      <c r="AJ942" s="19" t="str">
        <f>IF(AND(מרקובחצי[[#This Row],[CycleNumber]]&lt;$B943,SUM(מרקובחצי[[#This Row],[32]],O943)=2),1,"")</f>
        <v/>
      </c>
      <c r="AK942" s="19" t="str">
        <f>IF(AND(מרקובחצי[[#This Row],[CycleNumber]]&lt;$B943,SUM(מרקובחצי[[#This Row],[32]],P943)=2),1,"")</f>
        <v/>
      </c>
      <c r="AL942" s="19" t="str">
        <f>IF(AND(מרקובחצי[[#This Row],[CycleNumber]]&lt;$B943,SUM(מרקובחצי[[#This Row],[32]],Q943)=2),1,"")</f>
        <v/>
      </c>
      <c r="AM942" s="19" t="str">
        <f>IF(AND(מרקובחצי[[#This Row],[CycleNumber]]&lt;$B943,SUM(V942:V943)=2),1,"")</f>
        <v/>
      </c>
      <c r="AN942" s="19" t="str">
        <f>IF(AND(מרקובחצי[[#This Row],[CycleNumber]]&lt;$B943,SUM(מרקובחצי[[#This Row],[33]],O943)=2),1,"")</f>
        <v/>
      </c>
      <c r="AO942" s="19" t="str">
        <f>IF(AND(מרקובחצי[[#This Row],[CycleNumber]]&lt;$B943,SUM(מרקובחצי[[#This Row],[33]],P943)=2),1,"")</f>
        <v/>
      </c>
      <c r="AP942" s="19" t="str">
        <f>IF(AND(מרקובחצי[[#This Row],[CycleNumber]]&lt;$B943,SUM(מרקובחצי[[#This Row],[33]],Q943)=2),1,"")</f>
        <v/>
      </c>
      <c r="AQ942" s="19" t="str">
        <f>IF(AND(מרקובחצי[[#This Row],[CycleNumber]]&lt;$B943,SUM(W942:W943)=2),1,"")</f>
        <v/>
      </c>
      <c r="AR942" s="19" t="str">
        <f>IF(AND(מרקובחצי[[#This Row],[CycleNumber]]&lt;$B943,SUM(מרקובחצי[[#This Row],[12]],S943)=2),1,"")</f>
        <v/>
      </c>
      <c r="AS942" s="19" t="str">
        <f>IF(AND(מרקובחצי[[#This Row],[CycleNumber]]&lt;$B943,SUM(מרקובחצי[[#This Row],[22]],V943)=2),1,"")</f>
        <v/>
      </c>
      <c r="AT942" s="21">
        <f>SUM(מרקובחצי[[#This Row],[11]:[33]])</f>
        <v>1</v>
      </c>
    </row>
    <row r="943" spans="1:46" ht="15.6" x14ac:dyDescent="0.25">
      <c r="A943" s="19" t="s">
        <v>88</v>
      </c>
      <c r="B943" s="19">
        <v>6</v>
      </c>
      <c r="C943">
        <v>29</v>
      </c>
      <c r="D943" s="19">
        <f>מרקובחצי[[#This Row],[LengthofCycle]]+1</f>
        <v>30</v>
      </c>
      <c r="E943" t="str">
        <f>IF(IFERROR(LOOKUP(מרקובחצי[[#This Row],[ClientID]],קביעויות[הפלגה]),FALSE)=מרקובחצי[[#This Row],[ClientID]],1,"")</f>
        <v/>
      </c>
      <c r="F943" t="str">
        <f>IF(IFERROR(LOOKUP(מרקובחצי[[#This Row],[ClientID]],סוגחציקבוע[S31]),FALSE)=מרקובחצי[[#This Row],[ClientID]],1,"")</f>
        <v/>
      </c>
      <c r="G943">
        <f>IF(IFERROR(LOOKUP(מרקובחצי[[#This Row],[ClientID]],סוגחציקבוע[S32]),FALSE)=מרקובחצי[[#This Row],[ClientID]],1,"")</f>
        <v>1</v>
      </c>
      <c r="H943" t="str">
        <f>IF(IFERROR(LOOKUP(מרקובחצי[[#This Row],[ClientID]],סוגחציקבוע[S33]),FALSE)=מרקובחצי[[#This Row],[ClientID]],1,"")</f>
        <v/>
      </c>
      <c r="I943" t="str">
        <f>IF(IFERROR(LOOKUP(מרקובחצי[[#This Row],[ClientID]],סוגחציקבוע[S32&amp;33]),FALSE)=מרקובחצי[[#This Row],[ClientID]],1,"")</f>
        <v/>
      </c>
      <c r="J943" s="19">
        <f>IF(SUM(מרקובחצי[[#This Row],[11]:[13]])=1,מרקובחצי[[#This Row],[עד ועד]],IF(SUM(R942:T943)=1,IF(מרקובחצי[[#This Row],[עד ועד]]&lt;J942,מרקובחצי[[#This Row],[עד ועד]],J942),J942))</f>
        <v>26</v>
      </c>
      <c r="K943" s="19">
        <f>IF(SUM(מרקובחצי[[#This Row],[11]:[13]])=1,מרקובחצי[[#This Row],[עד ועד]],IF(SUM(R942:T943)=1,IF(מרקובחצי[[#This Row],[עד ועד]]&gt;K942,מרקובחצי[[#This Row],[עד ועד]],K942),K942))</f>
        <v>30</v>
      </c>
      <c r="L943" s="19">
        <f>IF(AND(SUM(מרקובחצי[[#This Row],[31]:[33]])=1,SUM(U942:W942)=0),מרקובחצי[[#This Row],[מקס]]-מרקובחצי[[#This Row],[מינ]],"")</f>
        <v>4</v>
      </c>
      <c r="M94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43" s="19" t="str">
        <f t="shared" si="14"/>
        <v>S21</v>
      </c>
      <c r="O943" s="19" t="str">
        <f>IF(מרקובחצי[[#This Row],[קבעה הפלגה?]]=1,"",IF(AND(מרקובחצי[[#This Row],[עד ועד]]&lt;29,OR(מרקובחצי[[#This Row],[CycleNumber]]=1,AND(U942=1,OR(מרקובחצי[[#This Row],[עד ועד]]&lt;J942,מרקובחצי[[#This Row],[עד ועד]]&gt;K942)),AND(V942=1,מרקובחצי[[#This Row],[עד ועד]]&lt;J942),W942=1)),1,""))</f>
        <v/>
      </c>
      <c r="P943" s="19" t="str">
        <f>IF(מרקובחצי[[#This Row],[קבעה הפלגה?]]=1,"",IF(AND(מרקובחצי[[#This Row],[עד ועד]]&gt;28,מרקובחצי[[#This Row],[עד ועד]]&lt;32,OR(מרקובחצי[[#This Row],[CycleNumber]]=1,AND(U942=1),AND(V942=1,OR(מרקובחצי[[#This Row],[עד ועד]]&lt;J942,מרקובחצי[[#This Row],[עד ועד]]&gt;K942)),W942=1)),1,""))</f>
        <v/>
      </c>
      <c r="Q943" s="19" t="str">
        <f>IF(מרקובחצי[[#This Row],[קבעה הפלגה?]]=1,"",IF(AND(מרקובחצי[[#This Row],[עד ועד]]&gt;31,OR(מרקובחצי[[#This Row],[CycleNumber]]=1,AND(U942=1),AND(V942=1,מרקובחצי[[#This Row],[עד ועד]]&gt;K942),AND(W942=1,OR(מרקובחצי[[#This Row],[עד ועד]]&gt;K942,מרקובחצי[[#This Row],[עד ועד]]&lt;J942)))),1,""))</f>
        <v/>
      </c>
      <c r="R943" s="19" t="str">
        <f>IF(מרקובחצי[[#This Row],[CycleNumber]]&gt;1,IF(AND(O942=1,מרקובחצי[[#This Row],[עד ועד]]&lt;29),1,""),"")</f>
        <v/>
      </c>
      <c r="S943" s="19" t="str">
        <f>IF(מרקובחצי[[#This Row],[CycleNumber]]&gt;1,IF(OR(AND(O942=1,מרקובחצי[[#This Row],[עד ועד]]&gt;28),AND(P942=1),AND(Q942=1,מרקובחצי[[#This Row],[עד ועד]]&lt;32)),1,""),"")</f>
        <v/>
      </c>
      <c r="T943" s="19" t="str">
        <f>IF(מרקובחצי[[#This Row],[CycleNumber]]&gt;1,IF(AND(Q942=1,מרקובחצי[[#This Row],[עד ועד]]&gt;31),1,""),"")</f>
        <v/>
      </c>
      <c r="U943" s="19" t="str">
        <f>IF(מרקובחצי[[#This Row],[CycleNumber]]&gt;1,IF(AND(R942=1,מרקובחצי[[#This Row],[עד ועד]]&lt;29),1,IF(AND(U942=1,NOT(OR(מרקובחצי[[#This Row],[עד ועד]]&lt;J942,מרקובחצי[[#This Row],[עד ועד]]&gt;K942))),1,"")),"")</f>
        <v/>
      </c>
      <c r="V943" s="19">
        <f>IF(מרקובחצי[[#This Row],[CycleNumber]]&gt;1,IF(AND(SUM(R942:T942)=1,מרקובחצי[[#This Row],[עד ועד]]&gt;28,מרקובחצי[[#This Row],[עד ועד]]&lt;32),1,IF(OR(S942=1,AND(R942=1,מרקובחצי[[#This Row],[עד ועד]]&gt;28),AND(T942=1,מרקובחצי[[#This Row],[עד ועד]]&lt;32)),1,IF(AND(V942=1,NOT(OR(מרקובחצי[[#This Row],[עד ועד]]&lt;J942,מרקובחצי[[#This Row],[עד ועד]]&gt;K942))),1,""))),"")</f>
        <v>1</v>
      </c>
      <c r="W943" s="19" t="str">
        <f>IF(מרקובחצי[[#This Row],[CycleNumber]]&gt;1,IF(AND(T942=1,מרקובחצי[[#This Row],[עד ועד]]&gt;31),1,IF(AND(W942=1,NOT(OR(מרקובחצי[[#This Row],[עד ועד]]&lt;J942,מרקובחצי[[#This Row],[עד ועד]]&gt;K942))),1,"")),"")</f>
        <v/>
      </c>
      <c r="X943" s="19" t="str">
        <f>IF(AND(מרקובחצי[[#This Row],[CycleNumber]]&lt;$B944,SUM(מרקובחצי[[#This Row],[11]],R944)=2),1,"")</f>
        <v/>
      </c>
      <c r="Y943" s="19" t="str">
        <f>IF(AND(מרקובחצי[[#This Row],[CycleNumber]]&lt;$B944,SUM(מרקובחצי[[#This Row],[11]],S944)=2),1,"")</f>
        <v/>
      </c>
      <c r="Z943" s="19" t="str">
        <f>IF(AND(מרקובחצי[[#This Row],[CycleNumber]]&lt;$B944,SUM(מרקובחצי[[#This Row],[13]],S944)=2),1,"")</f>
        <v/>
      </c>
      <c r="AA943" s="19" t="str">
        <f>IF(AND(מרקובחצי[[#This Row],[CycleNumber]]&lt;$B944,SUM(מרקובחצי[[#This Row],[13]],T944)=2),1,"")</f>
        <v/>
      </c>
      <c r="AB943" s="19" t="str">
        <f>IF(AND(מרקובחצי[[#This Row],[CycleNumber]]&lt;$B944,SUM(מרקובחצי[[#This Row],[21]],U944)=2),1,"")</f>
        <v/>
      </c>
      <c r="AC943" s="19" t="str">
        <f>IF(AND(מרקובחצי[[#This Row],[CycleNumber]]&lt;$B944,SUM(מרקובחצי[[#This Row],[21]],V944)=2),1,"")</f>
        <v/>
      </c>
      <c r="AD943" s="19" t="str">
        <f>IF(AND(מרקובחצי[[#This Row],[CycleNumber]]&lt;$B944,SUM(מרקובחצי[[#This Row],[23]],V944)=2),1,"")</f>
        <v/>
      </c>
      <c r="AE943" s="19" t="str">
        <f>IF(AND(מרקובחצי[[#This Row],[CycleNumber]]&lt;$B944,SUM(מרקובחצי[[#This Row],[23]],W944)=2),1,"")</f>
        <v/>
      </c>
      <c r="AF943" s="19" t="str">
        <f>IF(AND(מרקובחצי[[#This Row],[CycleNumber]]&lt;$B944,SUM(מרקובחצי[[#This Row],[31]],O944)=2),1,"")</f>
        <v/>
      </c>
      <c r="AG943" s="19" t="str">
        <f>IF(AND(מרקובחצי[[#This Row],[CycleNumber]]&lt;$B944,SUM(מרקובחצי[[#This Row],[31]],P944)=2),1,"")</f>
        <v/>
      </c>
      <c r="AH943" s="19" t="str">
        <f>IF(AND(מרקובחצי[[#This Row],[CycleNumber]]&lt;$B944,SUM(מרקובחצי[[#This Row],[31]],Q944)=2),1,"")</f>
        <v/>
      </c>
      <c r="AI943" s="19" t="str">
        <f>IF(AND(מרקובחצי[[#This Row],[CycleNumber]]&lt;$B944,SUM(U943:U944)=2),1,"")</f>
        <v/>
      </c>
      <c r="AJ943" s="19" t="str">
        <f>IF(AND(מרקובחצי[[#This Row],[CycleNumber]]&lt;$B944,SUM(מרקובחצי[[#This Row],[32]],O944)=2),1,"")</f>
        <v/>
      </c>
      <c r="AK943" s="19" t="str">
        <f>IF(AND(מרקובחצי[[#This Row],[CycleNumber]]&lt;$B944,SUM(מרקובחצי[[#This Row],[32]],P944)=2),1,"")</f>
        <v/>
      </c>
      <c r="AL943" s="19" t="str">
        <f>IF(AND(מרקובחצי[[#This Row],[CycleNumber]]&lt;$B944,SUM(מרקובחצי[[#This Row],[32]],Q944)=2),1,"")</f>
        <v/>
      </c>
      <c r="AM943" s="19">
        <f>IF(AND(מרקובחצי[[#This Row],[CycleNumber]]&lt;$B944,SUM(V943:V944)=2),1,"")</f>
        <v>1</v>
      </c>
      <c r="AN943" s="19" t="str">
        <f>IF(AND(מרקובחצי[[#This Row],[CycleNumber]]&lt;$B944,SUM(מרקובחצי[[#This Row],[33]],O944)=2),1,"")</f>
        <v/>
      </c>
      <c r="AO943" s="19" t="str">
        <f>IF(AND(מרקובחצי[[#This Row],[CycleNumber]]&lt;$B944,SUM(מרקובחצי[[#This Row],[33]],P944)=2),1,"")</f>
        <v/>
      </c>
      <c r="AP943" s="19" t="str">
        <f>IF(AND(מרקובחצי[[#This Row],[CycleNumber]]&lt;$B944,SUM(מרקובחצי[[#This Row],[33]],Q944)=2),1,"")</f>
        <v/>
      </c>
      <c r="AQ943" s="19" t="str">
        <f>IF(AND(מרקובחצי[[#This Row],[CycleNumber]]&lt;$B944,SUM(W943:W944)=2),1,"")</f>
        <v/>
      </c>
      <c r="AR943" s="19" t="str">
        <f>IF(AND(מרקובחצי[[#This Row],[CycleNumber]]&lt;$B944,SUM(מרקובחצי[[#This Row],[12]],S944)=2),1,"")</f>
        <v/>
      </c>
      <c r="AS943" s="19" t="str">
        <f>IF(AND(מרקובחצי[[#This Row],[CycleNumber]]&lt;$B944,SUM(מרקובחצי[[#This Row],[22]],V944)=2),1,"")</f>
        <v/>
      </c>
      <c r="AT943" s="21">
        <f>SUM(מרקובחצי[[#This Row],[11]:[33]])</f>
        <v>1</v>
      </c>
    </row>
    <row r="944" spans="1:46" ht="15.6" x14ac:dyDescent="0.25">
      <c r="A944" s="19" t="s">
        <v>88</v>
      </c>
      <c r="B944" s="19">
        <v>7</v>
      </c>
      <c r="C944">
        <v>29</v>
      </c>
      <c r="D944" s="19">
        <f>מרקובחצי[[#This Row],[LengthofCycle]]+1</f>
        <v>30</v>
      </c>
      <c r="E944" t="str">
        <f>IF(IFERROR(LOOKUP(מרקובחצי[[#This Row],[ClientID]],קביעויות[הפלגה]),FALSE)=מרקובחצי[[#This Row],[ClientID]],1,"")</f>
        <v/>
      </c>
      <c r="F944" t="str">
        <f>IF(IFERROR(LOOKUP(מרקובחצי[[#This Row],[ClientID]],סוגחציקבוע[S31]),FALSE)=מרקובחצי[[#This Row],[ClientID]],1,"")</f>
        <v/>
      </c>
      <c r="G944">
        <f>IF(IFERROR(LOOKUP(מרקובחצי[[#This Row],[ClientID]],סוגחציקבוע[S32]),FALSE)=מרקובחצי[[#This Row],[ClientID]],1,"")</f>
        <v>1</v>
      </c>
      <c r="H944" t="str">
        <f>IF(IFERROR(LOOKUP(מרקובחצי[[#This Row],[ClientID]],סוגחציקבוע[S33]),FALSE)=מרקובחצי[[#This Row],[ClientID]],1,"")</f>
        <v/>
      </c>
      <c r="I944" t="str">
        <f>IF(IFERROR(LOOKUP(מרקובחצי[[#This Row],[ClientID]],סוגחציקבוע[S32&amp;33]),FALSE)=מרקובחצי[[#This Row],[ClientID]],1,"")</f>
        <v/>
      </c>
      <c r="J944" s="19">
        <f>IF(SUM(מרקובחצי[[#This Row],[11]:[13]])=1,מרקובחצי[[#This Row],[עד ועד]],IF(SUM(R943:T944)=1,IF(מרקובחצי[[#This Row],[עד ועד]]&lt;J943,מרקובחצי[[#This Row],[עד ועד]],J943),J943))</f>
        <v>26</v>
      </c>
      <c r="K944" s="19">
        <f>IF(SUM(מרקובחצי[[#This Row],[11]:[13]])=1,מרקובחצי[[#This Row],[עד ועד]],IF(SUM(R943:T944)=1,IF(מרקובחצי[[#This Row],[עד ועד]]&gt;K943,מרקובחצי[[#This Row],[עד ועד]],K943),K943))</f>
        <v>30</v>
      </c>
      <c r="L944" s="19" t="str">
        <f>IF(AND(SUM(מרקובחצי[[#This Row],[31]:[33]])=1,SUM(U943:W943)=0),מרקובחצי[[#This Row],[מקס]]-מרקובחצי[[#This Row],[מינ]],"")</f>
        <v/>
      </c>
      <c r="M94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44" s="19" t="str">
        <f t="shared" si="14"/>
        <v>S32</v>
      </c>
      <c r="O944" s="19" t="str">
        <f>IF(מרקובחצי[[#This Row],[קבעה הפלגה?]]=1,"",IF(AND(מרקובחצי[[#This Row],[עד ועד]]&lt;29,OR(מרקובחצי[[#This Row],[CycleNumber]]=1,AND(U943=1,OR(מרקובחצי[[#This Row],[עד ועד]]&lt;J943,מרקובחצי[[#This Row],[עד ועד]]&gt;K943)),AND(V943=1,מרקובחצי[[#This Row],[עד ועד]]&lt;J943),W943=1)),1,""))</f>
        <v/>
      </c>
      <c r="P944" s="19" t="str">
        <f>IF(מרקובחצי[[#This Row],[קבעה הפלגה?]]=1,"",IF(AND(מרקובחצי[[#This Row],[עד ועד]]&gt;28,מרקובחצי[[#This Row],[עד ועד]]&lt;32,OR(מרקובחצי[[#This Row],[CycleNumber]]=1,AND(U943=1),AND(V943=1,OR(מרקובחצי[[#This Row],[עד ועד]]&lt;J943,מרקובחצי[[#This Row],[עד ועד]]&gt;K943)),W943=1)),1,""))</f>
        <v/>
      </c>
      <c r="Q944" s="19" t="str">
        <f>IF(מרקובחצי[[#This Row],[קבעה הפלגה?]]=1,"",IF(AND(מרקובחצי[[#This Row],[עד ועד]]&gt;31,OR(מרקובחצי[[#This Row],[CycleNumber]]=1,AND(U943=1),AND(V943=1,מרקובחצי[[#This Row],[עד ועד]]&gt;K943),AND(W943=1,OR(מרקובחצי[[#This Row],[עד ועד]]&gt;K943,מרקובחצי[[#This Row],[עד ועד]]&lt;J943)))),1,""))</f>
        <v/>
      </c>
      <c r="R944" s="19" t="str">
        <f>IF(מרקובחצי[[#This Row],[CycleNumber]]&gt;1,IF(AND(O943=1,מרקובחצי[[#This Row],[עד ועד]]&lt;29),1,""),"")</f>
        <v/>
      </c>
      <c r="S944" s="19" t="str">
        <f>IF(מרקובחצי[[#This Row],[CycleNumber]]&gt;1,IF(OR(AND(O943=1,מרקובחצי[[#This Row],[עד ועד]]&gt;28),AND(P943=1),AND(Q943=1,מרקובחצי[[#This Row],[עד ועד]]&lt;32)),1,""),"")</f>
        <v/>
      </c>
      <c r="T944" s="19" t="str">
        <f>IF(מרקובחצי[[#This Row],[CycleNumber]]&gt;1,IF(AND(Q943=1,מרקובחצי[[#This Row],[עד ועד]]&gt;31),1,""),"")</f>
        <v/>
      </c>
      <c r="U944" s="19" t="str">
        <f>IF(מרקובחצי[[#This Row],[CycleNumber]]&gt;1,IF(AND(R943=1,מרקובחצי[[#This Row],[עד ועד]]&lt;29),1,IF(AND(U943=1,NOT(OR(מרקובחצי[[#This Row],[עד ועד]]&lt;J943,מרקובחצי[[#This Row],[עד ועד]]&gt;K943))),1,"")),"")</f>
        <v/>
      </c>
      <c r="V944" s="19">
        <f>IF(מרקובחצי[[#This Row],[CycleNumber]]&gt;1,IF(AND(SUM(R943:T943)=1,מרקובחצי[[#This Row],[עד ועד]]&gt;28,מרקובחצי[[#This Row],[עד ועד]]&lt;32),1,IF(OR(S943=1,AND(R943=1,מרקובחצי[[#This Row],[עד ועד]]&gt;28),AND(T943=1,מרקובחצי[[#This Row],[עד ועד]]&lt;32)),1,IF(AND(V943=1,NOT(OR(מרקובחצי[[#This Row],[עד ועד]]&lt;J943,מרקובחצי[[#This Row],[עד ועד]]&gt;K943))),1,""))),"")</f>
        <v>1</v>
      </c>
      <c r="W944" s="19" t="str">
        <f>IF(מרקובחצי[[#This Row],[CycleNumber]]&gt;1,IF(AND(T943=1,מרקובחצי[[#This Row],[עד ועד]]&gt;31),1,IF(AND(W943=1,NOT(OR(מרקובחצי[[#This Row],[עד ועד]]&lt;J943,מרקובחצי[[#This Row],[עד ועד]]&gt;K943))),1,"")),"")</f>
        <v/>
      </c>
      <c r="X944" s="19" t="str">
        <f>IF(AND(מרקובחצי[[#This Row],[CycleNumber]]&lt;$B945,SUM(מרקובחצי[[#This Row],[11]],R945)=2),1,"")</f>
        <v/>
      </c>
      <c r="Y944" s="19" t="str">
        <f>IF(AND(מרקובחצי[[#This Row],[CycleNumber]]&lt;$B945,SUM(מרקובחצי[[#This Row],[11]],S945)=2),1,"")</f>
        <v/>
      </c>
      <c r="Z944" s="19" t="str">
        <f>IF(AND(מרקובחצי[[#This Row],[CycleNumber]]&lt;$B945,SUM(מרקובחצי[[#This Row],[13]],S945)=2),1,"")</f>
        <v/>
      </c>
      <c r="AA944" s="19" t="str">
        <f>IF(AND(מרקובחצי[[#This Row],[CycleNumber]]&lt;$B945,SUM(מרקובחצי[[#This Row],[13]],T945)=2),1,"")</f>
        <v/>
      </c>
      <c r="AB944" s="19" t="str">
        <f>IF(AND(מרקובחצי[[#This Row],[CycleNumber]]&lt;$B945,SUM(מרקובחצי[[#This Row],[21]],U945)=2),1,"")</f>
        <v/>
      </c>
      <c r="AC944" s="19" t="str">
        <f>IF(AND(מרקובחצי[[#This Row],[CycleNumber]]&lt;$B945,SUM(מרקובחצי[[#This Row],[21]],V945)=2),1,"")</f>
        <v/>
      </c>
      <c r="AD944" s="19" t="str">
        <f>IF(AND(מרקובחצי[[#This Row],[CycleNumber]]&lt;$B945,SUM(מרקובחצי[[#This Row],[23]],V945)=2),1,"")</f>
        <v/>
      </c>
      <c r="AE944" s="19" t="str">
        <f>IF(AND(מרקובחצי[[#This Row],[CycleNumber]]&lt;$B945,SUM(מרקובחצי[[#This Row],[23]],W945)=2),1,"")</f>
        <v/>
      </c>
      <c r="AF944" s="19" t="str">
        <f>IF(AND(מרקובחצי[[#This Row],[CycleNumber]]&lt;$B945,SUM(מרקובחצי[[#This Row],[31]],O945)=2),1,"")</f>
        <v/>
      </c>
      <c r="AG944" s="19" t="str">
        <f>IF(AND(מרקובחצי[[#This Row],[CycleNumber]]&lt;$B945,SUM(מרקובחצי[[#This Row],[31]],P945)=2),1,"")</f>
        <v/>
      </c>
      <c r="AH944" s="19" t="str">
        <f>IF(AND(מרקובחצי[[#This Row],[CycleNumber]]&lt;$B945,SUM(מרקובחצי[[#This Row],[31]],Q945)=2),1,"")</f>
        <v/>
      </c>
      <c r="AI944" s="19" t="str">
        <f>IF(AND(מרקובחצי[[#This Row],[CycleNumber]]&lt;$B945,SUM(U944:U945)=2),1,"")</f>
        <v/>
      </c>
      <c r="AJ944" s="19" t="str">
        <f>IF(AND(מרקובחצי[[#This Row],[CycleNumber]]&lt;$B945,SUM(מרקובחצי[[#This Row],[32]],O945)=2),1,"")</f>
        <v/>
      </c>
      <c r="AK944" s="19" t="str">
        <f>IF(AND(מרקובחצי[[#This Row],[CycleNumber]]&lt;$B945,SUM(מרקובחצי[[#This Row],[32]],P945)=2),1,"")</f>
        <v/>
      </c>
      <c r="AL944" s="19" t="str">
        <f>IF(AND(מרקובחצי[[#This Row],[CycleNumber]]&lt;$B945,SUM(מרקובחצי[[#This Row],[32]],Q945)=2),1,"")</f>
        <v/>
      </c>
      <c r="AM944" s="19" t="str">
        <f>IF(AND(מרקובחצי[[#This Row],[CycleNumber]]&lt;$B945,SUM(V944:V945)=2),1,"")</f>
        <v/>
      </c>
      <c r="AN944" s="19" t="str">
        <f>IF(AND(מרקובחצי[[#This Row],[CycleNumber]]&lt;$B945,SUM(מרקובחצי[[#This Row],[33]],O945)=2),1,"")</f>
        <v/>
      </c>
      <c r="AO944" s="19" t="str">
        <f>IF(AND(מרקובחצי[[#This Row],[CycleNumber]]&lt;$B945,SUM(מרקובחצי[[#This Row],[33]],P945)=2),1,"")</f>
        <v/>
      </c>
      <c r="AP944" s="19" t="str">
        <f>IF(AND(מרקובחצי[[#This Row],[CycleNumber]]&lt;$B945,SUM(מרקובחצי[[#This Row],[33]],Q945)=2),1,"")</f>
        <v/>
      </c>
      <c r="AQ944" s="19" t="str">
        <f>IF(AND(מרקובחצי[[#This Row],[CycleNumber]]&lt;$B945,SUM(W944:W945)=2),1,"")</f>
        <v/>
      </c>
      <c r="AR944" s="19" t="str">
        <f>IF(AND(מרקובחצי[[#This Row],[CycleNumber]]&lt;$B945,SUM(מרקובחצי[[#This Row],[12]],S945)=2),1,"")</f>
        <v/>
      </c>
      <c r="AS944" s="19" t="str">
        <f>IF(AND(מרקובחצי[[#This Row],[CycleNumber]]&lt;$B945,SUM(מרקובחצי[[#This Row],[22]],V945)=2),1,"")</f>
        <v/>
      </c>
      <c r="AT944" s="21">
        <f>SUM(מרקובחצי[[#This Row],[11]:[33]])</f>
        <v>1</v>
      </c>
    </row>
    <row r="945" spans="1:46" ht="15.6" x14ac:dyDescent="0.25">
      <c r="A945" s="19" t="s">
        <v>94</v>
      </c>
      <c r="B945" s="19">
        <v>1</v>
      </c>
      <c r="C945">
        <v>34</v>
      </c>
      <c r="D945" s="19">
        <f>מרקובחצי[[#This Row],[LengthofCycle]]+1</f>
        <v>35</v>
      </c>
      <c r="E945" t="str">
        <f>IF(IFERROR(LOOKUP(מרקובחצי[[#This Row],[ClientID]],קביעויות[הפלגה]),FALSE)=מרקובחצי[[#This Row],[ClientID]],1,"")</f>
        <v/>
      </c>
      <c r="F945" t="str">
        <f>IF(IFERROR(LOOKUP(מרקובחצי[[#This Row],[ClientID]],סוגחציקבוע[S31]),FALSE)=מרקובחצי[[#This Row],[ClientID]],1,"")</f>
        <v/>
      </c>
      <c r="G945">
        <f>IF(IFERROR(LOOKUP(מרקובחצי[[#This Row],[ClientID]],סוגחציקבוע[S32]),FALSE)=מרקובחצי[[#This Row],[ClientID]],1,"")</f>
        <v>1</v>
      </c>
      <c r="H945" t="str">
        <f>IF(IFERROR(LOOKUP(מרקובחצי[[#This Row],[ClientID]],סוגחציקבוע[S33]),FALSE)=מרקובחצי[[#This Row],[ClientID]],1,"")</f>
        <v/>
      </c>
      <c r="I945" t="str">
        <f>IF(IFERROR(LOOKUP(מרקובחצי[[#This Row],[ClientID]],סוגחציקבוע[S32&amp;33]),FALSE)=מרקובחצי[[#This Row],[ClientID]],1,"")</f>
        <v/>
      </c>
      <c r="J945" s="19">
        <f>IF(SUM(מרקובחצי[[#This Row],[11]:[13]])=1,מרקובחצי[[#This Row],[עד ועד]],IF(SUM(R944:T945)=1,IF(מרקובחצי[[#This Row],[עד ועד]]&lt;J944,מרקובחצי[[#This Row],[עד ועד]],J944),J944))</f>
        <v>35</v>
      </c>
      <c r="K945" s="19">
        <f>IF(SUM(מרקובחצי[[#This Row],[11]:[13]])=1,מרקובחצי[[#This Row],[עד ועד]],IF(SUM(R944:T945)=1,IF(מרקובחצי[[#This Row],[עד ועד]]&gt;K944,מרקובחצי[[#This Row],[עד ועד]],K944),K944))</f>
        <v>35</v>
      </c>
      <c r="L945" s="19" t="str">
        <f>IF(AND(SUM(מרקובחצי[[#This Row],[31]:[33]])=1,SUM(U944:W944)=0),מרקובחצי[[#This Row],[מקס]]-מרקובחצי[[#This Row],[מינ]],"")</f>
        <v/>
      </c>
      <c r="M94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945" s="19" t="str">
        <f t="shared" si="14"/>
        <v>S32</v>
      </c>
      <c r="O945" s="19" t="str">
        <f>IF(מרקובחצי[[#This Row],[קבעה הפלגה?]]=1,"",IF(AND(מרקובחצי[[#This Row],[עד ועד]]&lt;29,OR(מרקובחצי[[#This Row],[CycleNumber]]=1,AND(U944=1,OR(מרקובחצי[[#This Row],[עד ועד]]&lt;J944,מרקובחצי[[#This Row],[עד ועד]]&gt;K944)),AND(V944=1,מרקובחצי[[#This Row],[עד ועד]]&lt;J944),W944=1)),1,""))</f>
        <v/>
      </c>
      <c r="P945" s="19" t="str">
        <f>IF(מרקובחצי[[#This Row],[קבעה הפלגה?]]=1,"",IF(AND(מרקובחצי[[#This Row],[עד ועד]]&gt;28,מרקובחצי[[#This Row],[עד ועד]]&lt;32,OR(מרקובחצי[[#This Row],[CycleNumber]]=1,AND(U944=1),AND(V944=1,OR(מרקובחצי[[#This Row],[עד ועד]]&lt;J944,מרקובחצי[[#This Row],[עד ועד]]&gt;K944)),W944=1)),1,""))</f>
        <v/>
      </c>
      <c r="Q945" s="19">
        <f>IF(מרקובחצי[[#This Row],[קבעה הפלגה?]]=1,"",IF(AND(מרקובחצי[[#This Row],[עד ועד]]&gt;31,OR(מרקובחצי[[#This Row],[CycleNumber]]=1,AND(U944=1),AND(V944=1,מרקובחצי[[#This Row],[עד ועד]]&gt;K944),AND(W944=1,OR(מרקובחצי[[#This Row],[עד ועד]]&gt;K944,מרקובחצי[[#This Row],[עד ועד]]&lt;J944)))),1,""))</f>
        <v>1</v>
      </c>
      <c r="R945" s="19" t="str">
        <f>IF(מרקובחצי[[#This Row],[CycleNumber]]&gt;1,IF(AND(O944=1,מרקובחצי[[#This Row],[עד ועד]]&lt;29),1,""),"")</f>
        <v/>
      </c>
      <c r="S945" s="19" t="str">
        <f>IF(מרקובחצי[[#This Row],[CycleNumber]]&gt;1,IF(OR(AND(O944=1,מרקובחצי[[#This Row],[עד ועד]]&gt;28),AND(P944=1),AND(Q944=1,מרקובחצי[[#This Row],[עד ועד]]&lt;32)),1,""),"")</f>
        <v/>
      </c>
      <c r="T945" s="19" t="str">
        <f>IF(מרקובחצי[[#This Row],[CycleNumber]]&gt;1,IF(AND(Q944=1,מרקובחצי[[#This Row],[עד ועד]]&gt;31),1,""),"")</f>
        <v/>
      </c>
      <c r="U945" s="19" t="str">
        <f>IF(מרקובחצי[[#This Row],[CycleNumber]]&gt;1,IF(AND(R944=1,מרקובחצי[[#This Row],[עד ועד]]&lt;29),1,IF(AND(U944=1,NOT(OR(מרקובחצי[[#This Row],[עד ועד]]&lt;J944,מרקובחצי[[#This Row],[עד ועד]]&gt;K944))),1,"")),"")</f>
        <v/>
      </c>
      <c r="V945" s="19" t="str">
        <f>IF(מרקובחצי[[#This Row],[CycleNumber]]&gt;1,IF(AND(SUM(R944:T944)=1,מרקובחצי[[#This Row],[עד ועד]]&gt;28,מרקובחצי[[#This Row],[עד ועד]]&lt;32),1,IF(OR(S944=1,AND(R944=1,מרקובחצי[[#This Row],[עד ועד]]&gt;28),AND(T944=1,מרקובחצי[[#This Row],[עד ועד]]&lt;32)),1,IF(AND(V944=1,NOT(OR(מרקובחצי[[#This Row],[עד ועד]]&lt;J944,מרקובחצי[[#This Row],[עד ועד]]&gt;K944))),1,""))),"")</f>
        <v/>
      </c>
      <c r="W945" s="19" t="str">
        <f>IF(מרקובחצי[[#This Row],[CycleNumber]]&gt;1,IF(AND(T944=1,מרקובחצי[[#This Row],[עד ועד]]&gt;31),1,IF(AND(W944=1,NOT(OR(מרקובחצי[[#This Row],[עד ועד]]&lt;J944,מרקובחצי[[#This Row],[עד ועד]]&gt;K944))),1,"")),"")</f>
        <v/>
      </c>
      <c r="X945" s="19" t="str">
        <f>IF(AND(מרקובחצי[[#This Row],[CycleNumber]]&lt;$B946,SUM(מרקובחצי[[#This Row],[11]],R946)=2),1,"")</f>
        <v/>
      </c>
      <c r="Y945" s="19" t="str">
        <f>IF(AND(מרקובחצי[[#This Row],[CycleNumber]]&lt;$B946,SUM(מרקובחצי[[#This Row],[11]],S946)=2),1,"")</f>
        <v/>
      </c>
      <c r="Z945" s="19">
        <f>IF(AND(מרקובחצי[[#This Row],[CycleNumber]]&lt;$B946,SUM(מרקובחצי[[#This Row],[13]],S946)=2),1,"")</f>
        <v>1</v>
      </c>
      <c r="AA945" s="19" t="str">
        <f>IF(AND(מרקובחצי[[#This Row],[CycleNumber]]&lt;$B946,SUM(מרקובחצי[[#This Row],[13]],T946)=2),1,"")</f>
        <v/>
      </c>
      <c r="AB945" s="19" t="str">
        <f>IF(AND(מרקובחצי[[#This Row],[CycleNumber]]&lt;$B946,SUM(מרקובחצי[[#This Row],[21]],U946)=2),1,"")</f>
        <v/>
      </c>
      <c r="AC945" s="19" t="str">
        <f>IF(AND(מרקובחצי[[#This Row],[CycleNumber]]&lt;$B946,SUM(מרקובחצי[[#This Row],[21]],V946)=2),1,"")</f>
        <v/>
      </c>
      <c r="AD945" s="19" t="str">
        <f>IF(AND(מרקובחצי[[#This Row],[CycleNumber]]&lt;$B946,SUM(מרקובחצי[[#This Row],[23]],V946)=2),1,"")</f>
        <v/>
      </c>
      <c r="AE945" s="19" t="str">
        <f>IF(AND(מרקובחצי[[#This Row],[CycleNumber]]&lt;$B946,SUM(מרקובחצי[[#This Row],[23]],W946)=2),1,"")</f>
        <v/>
      </c>
      <c r="AF945" s="19" t="str">
        <f>IF(AND(מרקובחצי[[#This Row],[CycleNumber]]&lt;$B946,SUM(מרקובחצי[[#This Row],[31]],O946)=2),1,"")</f>
        <v/>
      </c>
      <c r="AG945" s="19" t="str">
        <f>IF(AND(מרקובחצי[[#This Row],[CycleNumber]]&lt;$B946,SUM(מרקובחצי[[#This Row],[31]],P946)=2),1,"")</f>
        <v/>
      </c>
      <c r="AH945" s="19" t="str">
        <f>IF(AND(מרקובחצי[[#This Row],[CycleNumber]]&lt;$B946,SUM(מרקובחצי[[#This Row],[31]],Q946)=2),1,"")</f>
        <v/>
      </c>
      <c r="AI945" s="19" t="str">
        <f>IF(AND(מרקובחצי[[#This Row],[CycleNumber]]&lt;$B946,SUM(U945:U946)=2),1,"")</f>
        <v/>
      </c>
      <c r="AJ945" s="19" t="str">
        <f>IF(AND(מרקובחצי[[#This Row],[CycleNumber]]&lt;$B946,SUM(מרקובחצי[[#This Row],[32]],O946)=2),1,"")</f>
        <v/>
      </c>
      <c r="AK945" s="19" t="str">
        <f>IF(AND(מרקובחצי[[#This Row],[CycleNumber]]&lt;$B946,SUM(מרקובחצי[[#This Row],[32]],P946)=2),1,"")</f>
        <v/>
      </c>
      <c r="AL945" s="19" t="str">
        <f>IF(AND(מרקובחצי[[#This Row],[CycleNumber]]&lt;$B946,SUM(מרקובחצי[[#This Row],[32]],Q946)=2),1,"")</f>
        <v/>
      </c>
      <c r="AM945" s="19" t="str">
        <f>IF(AND(מרקובחצי[[#This Row],[CycleNumber]]&lt;$B946,SUM(V945:V946)=2),1,"")</f>
        <v/>
      </c>
      <c r="AN945" s="19" t="str">
        <f>IF(AND(מרקובחצי[[#This Row],[CycleNumber]]&lt;$B946,SUM(מרקובחצי[[#This Row],[33]],O946)=2),1,"")</f>
        <v/>
      </c>
      <c r="AO945" s="19" t="str">
        <f>IF(AND(מרקובחצי[[#This Row],[CycleNumber]]&lt;$B946,SUM(מרקובחצי[[#This Row],[33]],P946)=2),1,"")</f>
        <v/>
      </c>
      <c r="AP945" s="19" t="str">
        <f>IF(AND(מרקובחצי[[#This Row],[CycleNumber]]&lt;$B946,SUM(מרקובחצי[[#This Row],[33]],Q946)=2),1,"")</f>
        <v/>
      </c>
      <c r="AQ945" s="19" t="str">
        <f>IF(AND(מרקובחצי[[#This Row],[CycleNumber]]&lt;$B946,SUM(W945:W946)=2),1,"")</f>
        <v/>
      </c>
      <c r="AR945" s="19" t="str">
        <f>IF(AND(מרקובחצי[[#This Row],[CycleNumber]]&lt;$B946,SUM(מרקובחצי[[#This Row],[12]],S946)=2),1,"")</f>
        <v/>
      </c>
      <c r="AS945" s="19" t="str">
        <f>IF(AND(מרקובחצי[[#This Row],[CycleNumber]]&lt;$B946,SUM(מרקובחצי[[#This Row],[22]],V946)=2),1,"")</f>
        <v/>
      </c>
      <c r="AT945" s="21">
        <f>SUM(מרקובחצי[[#This Row],[11]:[33]])</f>
        <v>1</v>
      </c>
    </row>
    <row r="946" spans="1:46" ht="15.6" x14ac:dyDescent="0.25">
      <c r="A946" s="19" t="s">
        <v>94</v>
      </c>
      <c r="B946" s="19">
        <v>2</v>
      </c>
      <c r="C946">
        <v>28</v>
      </c>
      <c r="D946" s="19">
        <f>מרקובחצי[[#This Row],[LengthofCycle]]+1</f>
        <v>29</v>
      </c>
      <c r="E946" t="str">
        <f>IF(IFERROR(LOOKUP(מרקובחצי[[#This Row],[ClientID]],קביעויות[הפלגה]),FALSE)=מרקובחצי[[#This Row],[ClientID]],1,"")</f>
        <v/>
      </c>
      <c r="F946" t="str">
        <f>IF(IFERROR(LOOKUP(מרקובחצי[[#This Row],[ClientID]],סוגחציקבוע[S31]),FALSE)=מרקובחצי[[#This Row],[ClientID]],1,"")</f>
        <v/>
      </c>
      <c r="G946">
        <f>IF(IFERROR(LOOKUP(מרקובחצי[[#This Row],[ClientID]],סוגחציקבוע[S32]),FALSE)=מרקובחצי[[#This Row],[ClientID]],1,"")</f>
        <v>1</v>
      </c>
      <c r="H946" t="str">
        <f>IF(IFERROR(LOOKUP(מרקובחצי[[#This Row],[ClientID]],סוגחציקבוע[S33]),FALSE)=מרקובחצי[[#This Row],[ClientID]],1,"")</f>
        <v/>
      </c>
      <c r="I946" t="str">
        <f>IF(IFERROR(LOOKUP(מרקובחצי[[#This Row],[ClientID]],סוגחציקבוע[S32&amp;33]),FALSE)=מרקובחצי[[#This Row],[ClientID]],1,"")</f>
        <v/>
      </c>
      <c r="J946" s="19">
        <f>IF(SUM(מרקובחצי[[#This Row],[11]:[13]])=1,מרקובחצי[[#This Row],[עד ועד]],IF(SUM(R945:T946)=1,IF(מרקובחצי[[#This Row],[עד ועד]]&lt;J945,מרקובחצי[[#This Row],[עד ועד]],J945),J945))</f>
        <v>29</v>
      </c>
      <c r="K946" s="19">
        <f>IF(SUM(מרקובחצי[[#This Row],[11]:[13]])=1,מרקובחצי[[#This Row],[עד ועד]],IF(SUM(R945:T946)=1,IF(מרקובחצי[[#This Row],[עד ועד]]&gt;K945,מרקובחצי[[#This Row],[עד ועד]],K945),K945))</f>
        <v>35</v>
      </c>
      <c r="L946" s="19" t="str">
        <f>IF(AND(SUM(מרקובחצי[[#This Row],[31]:[33]])=1,SUM(U945:W945)=0),מרקובחצי[[#This Row],[מקס]]-מרקובחצי[[#This Row],[מינ]],"")</f>
        <v/>
      </c>
      <c r="M94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946" s="19" t="str">
        <f t="shared" si="14"/>
        <v>S13</v>
      </c>
      <c r="O946" s="19" t="str">
        <f>IF(מרקובחצי[[#This Row],[קבעה הפלגה?]]=1,"",IF(AND(מרקובחצי[[#This Row],[עד ועד]]&lt;29,OR(מרקובחצי[[#This Row],[CycleNumber]]=1,AND(U945=1,OR(מרקובחצי[[#This Row],[עד ועד]]&lt;J945,מרקובחצי[[#This Row],[עד ועד]]&gt;K945)),AND(V945=1,מרקובחצי[[#This Row],[עד ועד]]&lt;J945),W945=1)),1,""))</f>
        <v/>
      </c>
      <c r="P946" s="19" t="str">
        <f>IF(מרקובחצי[[#This Row],[קבעה הפלגה?]]=1,"",IF(AND(מרקובחצי[[#This Row],[עד ועד]]&gt;28,מרקובחצי[[#This Row],[עד ועד]]&lt;32,OR(מרקובחצי[[#This Row],[CycleNumber]]=1,AND(U945=1),AND(V945=1,OR(מרקובחצי[[#This Row],[עד ועד]]&lt;J945,מרקובחצי[[#This Row],[עד ועד]]&gt;K945)),W945=1)),1,""))</f>
        <v/>
      </c>
      <c r="Q946" s="19" t="str">
        <f>IF(מרקובחצי[[#This Row],[קבעה הפלגה?]]=1,"",IF(AND(מרקובחצי[[#This Row],[עד ועד]]&gt;31,OR(מרקובחצי[[#This Row],[CycleNumber]]=1,AND(U945=1),AND(V945=1,מרקובחצי[[#This Row],[עד ועד]]&gt;K945),AND(W945=1,OR(מרקובחצי[[#This Row],[עד ועד]]&gt;K945,מרקובחצי[[#This Row],[עד ועד]]&lt;J945)))),1,""))</f>
        <v/>
      </c>
      <c r="R946" s="19" t="str">
        <f>IF(מרקובחצי[[#This Row],[CycleNumber]]&gt;1,IF(AND(O945=1,מרקובחצי[[#This Row],[עד ועד]]&lt;29),1,""),"")</f>
        <v/>
      </c>
      <c r="S946" s="19">
        <f>IF(מרקובחצי[[#This Row],[CycleNumber]]&gt;1,IF(OR(AND(O945=1,מרקובחצי[[#This Row],[עד ועד]]&gt;28),AND(P945=1),AND(Q945=1,מרקובחצי[[#This Row],[עד ועד]]&lt;32)),1,""),"")</f>
        <v>1</v>
      </c>
      <c r="T946" s="19" t="str">
        <f>IF(מרקובחצי[[#This Row],[CycleNumber]]&gt;1,IF(AND(Q945=1,מרקובחצי[[#This Row],[עד ועד]]&gt;31),1,""),"")</f>
        <v/>
      </c>
      <c r="U946" s="19" t="str">
        <f>IF(מרקובחצי[[#This Row],[CycleNumber]]&gt;1,IF(AND(R945=1,מרקובחצי[[#This Row],[עד ועד]]&lt;29),1,IF(AND(U945=1,NOT(OR(מרקובחצי[[#This Row],[עד ועד]]&lt;J945,מרקובחצי[[#This Row],[עד ועד]]&gt;K945))),1,"")),"")</f>
        <v/>
      </c>
      <c r="V946" s="19" t="str">
        <f>IF(מרקובחצי[[#This Row],[CycleNumber]]&gt;1,IF(AND(SUM(R945:T945)=1,מרקובחצי[[#This Row],[עד ועד]]&gt;28,מרקובחצי[[#This Row],[עד ועד]]&lt;32),1,IF(OR(S945=1,AND(R945=1,מרקובחצי[[#This Row],[עד ועד]]&gt;28),AND(T945=1,מרקובחצי[[#This Row],[עד ועד]]&lt;32)),1,IF(AND(V945=1,NOT(OR(מרקובחצי[[#This Row],[עד ועד]]&lt;J945,מרקובחצי[[#This Row],[עד ועד]]&gt;K945))),1,""))),"")</f>
        <v/>
      </c>
      <c r="W946" s="19" t="str">
        <f>IF(מרקובחצי[[#This Row],[CycleNumber]]&gt;1,IF(AND(T945=1,מרקובחצי[[#This Row],[עד ועד]]&gt;31),1,IF(AND(W945=1,NOT(OR(מרקובחצי[[#This Row],[עד ועד]]&lt;J945,מרקובחצי[[#This Row],[עד ועד]]&gt;K945))),1,"")),"")</f>
        <v/>
      </c>
      <c r="X946" s="19" t="str">
        <f>IF(AND(מרקובחצי[[#This Row],[CycleNumber]]&lt;$B947,SUM(מרקובחצי[[#This Row],[11]],R947)=2),1,"")</f>
        <v/>
      </c>
      <c r="Y946" s="19" t="str">
        <f>IF(AND(מרקובחצי[[#This Row],[CycleNumber]]&lt;$B947,SUM(מרקובחצי[[#This Row],[11]],S947)=2),1,"")</f>
        <v/>
      </c>
      <c r="Z946" s="19" t="str">
        <f>IF(AND(מרקובחצי[[#This Row],[CycleNumber]]&lt;$B947,SUM(מרקובחצי[[#This Row],[13]],S947)=2),1,"")</f>
        <v/>
      </c>
      <c r="AA946" s="19" t="str">
        <f>IF(AND(מרקובחצי[[#This Row],[CycleNumber]]&lt;$B947,SUM(מרקובחצי[[#This Row],[13]],T947)=2),1,"")</f>
        <v/>
      </c>
      <c r="AB946" s="19" t="str">
        <f>IF(AND(מרקובחצי[[#This Row],[CycleNumber]]&lt;$B947,SUM(מרקובחצי[[#This Row],[21]],U947)=2),1,"")</f>
        <v/>
      </c>
      <c r="AC946" s="19" t="str">
        <f>IF(AND(מרקובחצי[[#This Row],[CycleNumber]]&lt;$B947,SUM(מרקובחצי[[#This Row],[21]],V947)=2),1,"")</f>
        <v/>
      </c>
      <c r="AD946" s="19" t="str">
        <f>IF(AND(מרקובחצי[[#This Row],[CycleNumber]]&lt;$B947,SUM(מרקובחצי[[#This Row],[23]],V947)=2),1,"")</f>
        <v/>
      </c>
      <c r="AE946" s="19" t="str">
        <f>IF(AND(מרקובחצי[[#This Row],[CycleNumber]]&lt;$B947,SUM(מרקובחצי[[#This Row],[23]],W947)=2),1,"")</f>
        <v/>
      </c>
      <c r="AF946" s="19" t="str">
        <f>IF(AND(מרקובחצי[[#This Row],[CycleNumber]]&lt;$B947,SUM(מרקובחצי[[#This Row],[31]],O947)=2),1,"")</f>
        <v/>
      </c>
      <c r="AG946" s="19" t="str">
        <f>IF(AND(מרקובחצי[[#This Row],[CycleNumber]]&lt;$B947,SUM(מרקובחצי[[#This Row],[31]],P947)=2),1,"")</f>
        <v/>
      </c>
      <c r="AH946" s="19" t="str">
        <f>IF(AND(מרקובחצי[[#This Row],[CycleNumber]]&lt;$B947,SUM(מרקובחצי[[#This Row],[31]],Q947)=2),1,"")</f>
        <v/>
      </c>
      <c r="AI946" s="19" t="str">
        <f>IF(AND(מרקובחצי[[#This Row],[CycleNumber]]&lt;$B947,SUM(U946:U947)=2),1,"")</f>
        <v/>
      </c>
      <c r="AJ946" s="19" t="str">
        <f>IF(AND(מרקובחצי[[#This Row],[CycleNumber]]&lt;$B947,SUM(מרקובחצי[[#This Row],[32]],O947)=2),1,"")</f>
        <v/>
      </c>
      <c r="AK946" s="19" t="str">
        <f>IF(AND(מרקובחצי[[#This Row],[CycleNumber]]&lt;$B947,SUM(מרקובחצי[[#This Row],[32]],P947)=2),1,"")</f>
        <v/>
      </c>
      <c r="AL946" s="19" t="str">
        <f>IF(AND(מרקובחצי[[#This Row],[CycleNumber]]&lt;$B947,SUM(מרקובחצי[[#This Row],[32]],Q947)=2),1,"")</f>
        <v/>
      </c>
      <c r="AM946" s="19" t="str">
        <f>IF(AND(מרקובחצי[[#This Row],[CycleNumber]]&lt;$B947,SUM(V946:V947)=2),1,"")</f>
        <v/>
      </c>
      <c r="AN946" s="19" t="str">
        <f>IF(AND(מרקובחצי[[#This Row],[CycleNumber]]&lt;$B947,SUM(מרקובחצי[[#This Row],[33]],O947)=2),1,"")</f>
        <v/>
      </c>
      <c r="AO946" s="19" t="str">
        <f>IF(AND(מרקובחצי[[#This Row],[CycleNumber]]&lt;$B947,SUM(מרקובחצי[[#This Row],[33]],P947)=2),1,"")</f>
        <v/>
      </c>
      <c r="AP946" s="19" t="str">
        <f>IF(AND(מרקובחצי[[#This Row],[CycleNumber]]&lt;$B947,SUM(מרקובחצי[[#This Row],[33]],Q947)=2),1,"")</f>
        <v/>
      </c>
      <c r="AQ946" s="19" t="str">
        <f>IF(AND(מרקובחצי[[#This Row],[CycleNumber]]&lt;$B947,SUM(W946:W947)=2),1,"")</f>
        <v/>
      </c>
      <c r="AR946" s="19" t="str">
        <f>IF(AND(מרקובחצי[[#This Row],[CycleNumber]]&lt;$B947,SUM(מרקובחצי[[#This Row],[12]],S947)=2),1,"")</f>
        <v/>
      </c>
      <c r="AS946" s="19">
        <f>IF(AND(מרקובחצי[[#This Row],[CycleNumber]]&lt;$B947,SUM(מרקובחצי[[#This Row],[22]],V947)=2),1,"")</f>
        <v>1</v>
      </c>
      <c r="AT946" s="21">
        <f>SUM(מרקובחצי[[#This Row],[11]:[33]])</f>
        <v>1</v>
      </c>
    </row>
    <row r="947" spans="1:46" ht="15.6" x14ac:dyDescent="0.25">
      <c r="A947" s="19" t="s">
        <v>94</v>
      </c>
      <c r="B947" s="19">
        <v>3</v>
      </c>
      <c r="C947">
        <v>30</v>
      </c>
      <c r="D947" s="19">
        <f>מרקובחצי[[#This Row],[LengthofCycle]]+1</f>
        <v>31</v>
      </c>
      <c r="E947" t="str">
        <f>IF(IFERROR(LOOKUP(מרקובחצי[[#This Row],[ClientID]],קביעויות[הפלגה]),FALSE)=מרקובחצי[[#This Row],[ClientID]],1,"")</f>
        <v/>
      </c>
      <c r="F947" t="str">
        <f>IF(IFERROR(LOOKUP(מרקובחצי[[#This Row],[ClientID]],סוגחציקבוע[S31]),FALSE)=מרקובחצי[[#This Row],[ClientID]],1,"")</f>
        <v/>
      </c>
      <c r="G947">
        <f>IF(IFERROR(LOOKUP(מרקובחצי[[#This Row],[ClientID]],סוגחציקבוע[S32]),FALSE)=מרקובחצי[[#This Row],[ClientID]],1,"")</f>
        <v>1</v>
      </c>
      <c r="H947" t="str">
        <f>IF(IFERROR(LOOKUP(מרקובחצי[[#This Row],[ClientID]],סוגחציקבוע[S33]),FALSE)=מרקובחצי[[#This Row],[ClientID]],1,"")</f>
        <v/>
      </c>
      <c r="I947" t="str">
        <f>IF(IFERROR(LOOKUP(מרקובחצי[[#This Row],[ClientID]],סוגחציקבוע[S32&amp;33]),FALSE)=מרקובחצי[[#This Row],[ClientID]],1,"")</f>
        <v/>
      </c>
      <c r="J947" s="19">
        <f>IF(SUM(מרקובחצי[[#This Row],[11]:[13]])=1,מרקובחצי[[#This Row],[עד ועד]],IF(SUM(R946:T947)=1,IF(מרקובחצי[[#This Row],[עד ועד]]&lt;J946,מרקובחצי[[#This Row],[עד ועד]],J946),J946))</f>
        <v>29</v>
      </c>
      <c r="K947" s="19">
        <f>IF(SUM(מרקובחצי[[#This Row],[11]:[13]])=1,מרקובחצי[[#This Row],[עד ועד]],IF(SUM(R946:T947)=1,IF(מרקובחצי[[#This Row],[עד ועד]]&gt;K946,מרקובחצי[[#This Row],[עד ועד]],K946),K946))</f>
        <v>35</v>
      </c>
      <c r="L947" s="19">
        <f>IF(AND(SUM(מרקובחצי[[#This Row],[31]:[33]])=1,SUM(U946:W946)=0),מרקובחצי[[#This Row],[מקס]]-מרקובחצי[[#This Row],[מינ]],"")</f>
        <v>6</v>
      </c>
      <c r="M94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47" s="19" t="str">
        <f t="shared" si="14"/>
        <v>S22</v>
      </c>
      <c r="O947" s="19" t="str">
        <f>IF(מרקובחצי[[#This Row],[קבעה הפלגה?]]=1,"",IF(AND(מרקובחצי[[#This Row],[עד ועד]]&lt;29,OR(מרקובחצי[[#This Row],[CycleNumber]]=1,AND(U946=1,OR(מרקובחצי[[#This Row],[עד ועד]]&lt;J946,מרקובחצי[[#This Row],[עד ועד]]&gt;K946)),AND(V946=1,מרקובחצי[[#This Row],[עד ועד]]&lt;J946),W946=1)),1,""))</f>
        <v/>
      </c>
      <c r="P947" s="19" t="str">
        <f>IF(מרקובחצי[[#This Row],[קבעה הפלגה?]]=1,"",IF(AND(מרקובחצי[[#This Row],[עד ועד]]&gt;28,מרקובחצי[[#This Row],[עד ועד]]&lt;32,OR(מרקובחצי[[#This Row],[CycleNumber]]=1,AND(U946=1),AND(V946=1,OR(מרקובחצי[[#This Row],[עד ועד]]&lt;J946,מרקובחצי[[#This Row],[עד ועד]]&gt;K946)),W946=1)),1,""))</f>
        <v/>
      </c>
      <c r="Q947" s="19" t="str">
        <f>IF(מרקובחצי[[#This Row],[קבעה הפלגה?]]=1,"",IF(AND(מרקובחצי[[#This Row],[עד ועד]]&gt;31,OR(מרקובחצי[[#This Row],[CycleNumber]]=1,AND(U946=1),AND(V946=1,מרקובחצי[[#This Row],[עד ועד]]&gt;K946),AND(W946=1,OR(מרקובחצי[[#This Row],[עד ועד]]&gt;K946,מרקובחצי[[#This Row],[עד ועד]]&lt;J946)))),1,""))</f>
        <v/>
      </c>
      <c r="R947" s="19" t="str">
        <f>IF(מרקובחצי[[#This Row],[CycleNumber]]&gt;1,IF(AND(O946=1,מרקובחצי[[#This Row],[עד ועד]]&lt;29),1,""),"")</f>
        <v/>
      </c>
      <c r="S947" s="19" t="str">
        <f>IF(מרקובחצי[[#This Row],[CycleNumber]]&gt;1,IF(OR(AND(O946=1,מרקובחצי[[#This Row],[עד ועד]]&gt;28),AND(P946=1),AND(Q946=1,מרקובחצי[[#This Row],[עד ועד]]&lt;32)),1,""),"")</f>
        <v/>
      </c>
      <c r="T947" s="19" t="str">
        <f>IF(מרקובחצי[[#This Row],[CycleNumber]]&gt;1,IF(AND(Q946=1,מרקובחצי[[#This Row],[עד ועד]]&gt;31),1,""),"")</f>
        <v/>
      </c>
      <c r="U947" s="19" t="str">
        <f>IF(מרקובחצי[[#This Row],[CycleNumber]]&gt;1,IF(AND(R946=1,מרקובחצי[[#This Row],[עד ועד]]&lt;29),1,IF(AND(U946=1,NOT(OR(מרקובחצי[[#This Row],[עד ועד]]&lt;J946,מרקובחצי[[#This Row],[עד ועד]]&gt;K946))),1,"")),"")</f>
        <v/>
      </c>
      <c r="V947" s="19">
        <f>IF(מרקובחצי[[#This Row],[CycleNumber]]&gt;1,IF(AND(SUM(R946:T946)=1,מרקובחצי[[#This Row],[עד ועד]]&gt;28,מרקובחצי[[#This Row],[עד ועד]]&lt;32),1,IF(OR(S946=1,AND(R946=1,מרקובחצי[[#This Row],[עד ועד]]&gt;28),AND(T946=1,מרקובחצי[[#This Row],[עד ועד]]&lt;32)),1,IF(AND(V946=1,NOT(OR(מרקובחצי[[#This Row],[עד ועד]]&lt;J946,מרקובחצי[[#This Row],[עד ועד]]&gt;K946))),1,""))),"")</f>
        <v>1</v>
      </c>
      <c r="W947" s="19" t="str">
        <f>IF(מרקובחצי[[#This Row],[CycleNumber]]&gt;1,IF(AND(T946=1,מרקובחצי[[#This Row],[עד ועד]]&gt;31),1,IF(AND(W946=1,NOT(OR(מרקובחצי[[#This Row],[עד ועד]]&lt;J946,מרקובחצי[[#This Row],[עד ועד]]&gt;K946))),1,"")),"")</f>
        <v/>
      </c>
      <c r="X947" s="19" t="str">
        <f>IF(AND(מרקובחצי[[#This Row],[CycleNumber]]&lt;$B948,SUM(מרקובחצי[[#This Row],[11]],R948)=2),1,"")</f>
        <v/>
      </c>
      <c r="Y947" s="19" t="str">
        <f>IF(AND(מרקובחצי[[#This Row],[CycleNumber]]&lt;$B948,SUM(מרקובחצי[[#This Row],[11]],S948)=2),1,"")</f>
        <v/>
      </c>
      <c r="Z947" s="19" t="str">
        <f>IF(AND(מרקובחצי[[#This Row],[CycleNumber]]&lt;$B948,SUM(מרקובחצי[[#This Row],[13]],S948)=2),1,"")</f>
        <v/>
      </c>
      <c r="AA947" s="19" t="str">
        <f>IF(AND(מרקובחצי[[#This Row],[CycleNumber]]&lt;$B948,SUM(מרקובחצי[[#This Row],[13]],T948)=2),1,"")</f>
        <v/>
      </c>
      <c r="AB947" s="19" t="str">
        <f>IF(AND(מרקובחצי[[#This Row],[CycleNumber]]&lt;$B948,SUM(מרקובחצי[[#This Row],[21]],U948)=2),1,"")</f>
        <v/>
      </c>
      <c r="AC947" s="19" t="str">
        <f>IF(AND(מרקובחצי[[#This Row],[CycleNumber]]&lt;$B948,SUM(מרקובחצי[[#This Row],[21]],V948)=2),1,"")</f>
        <v/>
      </c>
      <c r="AD947" s="19" t="str">
        <f>IF(AND(מרקובחצי[[#This Row],[CycleNumber]]&lt;$B948,SUM(מרקובחצי[[#This Row],[23]],V948)=2),1,"")</f>
        <v/>
      </c>
      <c r="AE947" s="19" t="str">
        <f>IF(AND(מרקובחצי[[#This Row],[CycleNumber]]&lt;$B948,SUM(מרקובחצי[[#This Row],[23]],W948)=2),1,"")</f>
        <v/>
      </c>
      <c r="AF947" s="19" t="str">
        <f>IF(AND(מרקובחצי[[#This Row],[CycleNumber]]&lt;$B948,SUM(מרקובחצי[[#This Row],[31]],O948)=2),1,"")</f>
        <v/>
      </c>
      <c r="AG947" s="19" t="str">
        <f>IF(AND(מרקובחצי[[#This Row],[CycleNumber]]&lt;$B948,SUM(מרקובחצי[[#This Row],[31]],P948)=2),1,"")</f>
        <v/>
      </c>
      <c r="AH947" s="19" t="str">
        <f>IF(AND(מרקובחצי[[#This Row],[CycleNumber]]&lt;$B948,SUM(מרקובחצי[[#This Row],[31]],Q948)=2),1,"")</f>
        <v/>
      </c>
      <c r="AI947" s="19" t="str">
        <f>IF(AND(מרקובחצי[[#This Row],[CycleNumber]]&lt;$B948,SUM(U947:U948)=2),1,"")</f>
        <v/>
      </c>
      <c r="AJ947" s="19" t="str">
        <f>IF(AND(מרקובחצי[[#This Row],[CycleNumber]]&lt;$B948,SUM(מרקובחצי[[#This Row],[32]],O948)=2),1,"")</f>
        <v/>
      </c>
      <c r="AK947" s="19" t="str">
        <f>IF(AND(מרקובחצי[[#This Row],[CycleNumber]]&lt;$B948,SUM(מרקובחצי[[#This Row],[32]],P948)=2),1,"")</f>
        <v/>
      </c>
      <c r="AL947" s="19">
        <f>IF(AND(מרקובחצי[[#This Row],[CycleNumber]]&lt;$B948,SUM(מרקובחצי[[#This Row],[32]],Q948)=2),1,"")</f>
        <v>1</v>
      </c>
      <c r="AM947" s="19" t="str">
        <f>IF(AND(מרקובחצי[[#This Row],[CycleNumber]]&lt;$B948,SUM(V947:V948)=2),1,"")</f>
        <v/>
      </c>
      <c r="AN947" s="19" t="str">
        <f>IF(AND(מרקובחצי[[#This Row],[CycleNumber]]&lt;$B948,SUM(מרקובחצי[[#This Row],[33]],O948)=2),1,"")</f>
        <v/>
      </c>
      <c r="AO947" s="19" t="str">
        <f>IF(AND(מרקובחצי[[#This Row],[CycleNumber]]&lt;$B948,SUM(מרקובחצי[[#This Row],[33]],P948)=2),1,"")</f>
        <v/>
      </c>
      <c r="AP947" s="19" t="str">
        <f>IF(AND(מרקובחצי[[#This Row],[CycleNumber]]&lt;$B948,SUM(מרקובחצי[[#This Row],[33]],Q948)=2),1,"")</f>
        <v/>
      </c>
      <c r="AQ947" s="19" t="str">
        <f>IF(AND(מרקובחצי[[#This Row],[CycleNumber]]&lt;$B948,SUM(W947:W948)=2),1,"")</f>
        <v/>
      </c>
      <c r="AR947" s="19" t="str">
        <f>IF(AND(מרקובחצי[[#This Row],[CycleNumber]]&lt;$B948,SUM(מרקובחצי[[#This Row],[12]],S948)=2),1,"")</f>
        <v/>
      </c>
      <c r="AS947" s="19" t="str">
        <f>IF(AND(מרקובחצי[[#This Row],[CycleNumber]]&lt;$B948,SUM(מרקובחצי[[#This Row],[22]],V948)=2),1,"")</f>
        <v/>
      </c>
      <c r="AT947" s="21">
        <f>SUM(מרקובחצי[[#This Row],[11]:[33]])</f>
        <v>1</v>
      </c>
    </row>
    <row r="948" spans="1:46" ht="15.6" x14ac:dyDescent="0.25">
      <c r="A948" s="19" t="s">
        <v>94</v>
      </c>
      <c r="B948" s="19">
        <v>4</v>
      </c>
      <c r="C948">
        <v>36</v>
      </c>
      <c r="D948" s="19">
        <f>מרקובחצי[[#This Row],[LengthofCycle]]+1</f>
        <v>37</v>
      </c>
      <c r="E948" t="str">
        <f>IF(IFERROR(LOOKUP(מרקובחצי[[#This Row],[ClientID]],קביעויות[הפלגה]),FALSE)=מרקובחצי[[#This Row],[ClientID]],1,"")</f>
        <v/>
      </c>
      <c r="F948" t="str">
        <f>IF(IFERROR(LOOKUP(מרקובחצי[[#This Row],[ClientID]],סוגחציקבוע[S31]),FALSE)=מרקובחצי[[#This Row],[ClientID]],1,"")</f>
        <v/>
      </c>
      <c r="G948">
        <f>IF(IFERROR(LOOKUP(מרקובחצי[[#This Row],[ClientID]],סוגחציקבוע[S32]),FALSE)=מרקובחצי[[#This Row],[ClientID]],1,"")</f>
        <v>1</v>
      </c>
      <c r="H948" t="str">
        <f>IF(IFERROR(LOOKUP(מרקובחצי[[#This Row],[ClientID]],סוגחציקבוע[S33]),FALSE)=מרקובחצי[[#This Row],[ClientID]],1,"")</f>
        <v/>
      </c>
      <c r="I948" t="str">
        <f>IF(IFERROR(LOOKUP(מרקובחצי[[#This Row],[ClientID]],סוגחציקבוע[S32&amp;33]),FALSE)=מרקובחצי[[#This Row],[ClientID]],1,"")</f>
        <v/>
      </c>
      <c r="J948" s="19">
        <f>IF(SUM(מרקובחצי[[#This Row],[11]:[13]])=1,מרקובחצי[[#This Row],[עד ועד]],IF(SUM(R947:T948)=1,IF(מרקובחצי[[#This Row],[עד ועד]]&lt;J947,מרקובחצי[[#This Row],[עד ועד]],J947),J947))</f>
        <v>37</v>
      </c>
      <c r="K948" s="19">
        <f>IF(SUM(מרקובחצי[[#This Row],[11]:[13]])=1,מרקובחצי[[#This Row],[עד ועד]],IF(SUM(R947:T948)=1,IF(מרקובחצי[[#This Row],[עד ועד]]&gt;K947,מרקובחצי[[#This Row],[עד ועד]],K947),K947))</f>
        <v>37</v>
      </c>
      <c r="L948" s="19" t="str">
        <f>IF(AND(SUM(מרקובחצי[[#This Row],[31]:[33]])=1,SUM(U947:W947)=0),מרקובחצי[[#This Row],[מקס]]-מרקובחצי[[#This Row],[מינ]],"")</f>
        <v/>
      </c>
      <c r="M94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948" s="19" t="str">
        <f t="shared" si="14"/>
        <v>S32</v>
      </c>
      <c r="O948" s="19" t="str">
        <f>IF(מרקובחצי[[#This Row],[קבעה הפלגה?]]=1,"",IF(AND(מרקובחצי[[#This Row],[עד ועד]]&lt;29,OR(מרקובחצי[[#This Row],[CycleNumber]]=1,AND(U947=1,OR(מרקובחצי[[#This Row],[עד ועד]]&lt;J947,מרקובחצי[[#This Row],[עד ועד]]&gt;K947)),AND(V947=1,מרקובחצי[[#This Row],[עד ועד]]&lt;J947),W947=1)),1,""))</f>
        <v/>
      </c>
      <c r="P948" s="19" t="str">
        <f>IF(מרקובחצי[[#This Row],[קבעה הפלגה?]]=1,"",IF(AND(מרקובחצי[[#This Row],[עד ועד]]&gt;28,מרקובחצי[[#This Row],[עד ועד]]&lt;32,OR(מרקובחצי[[#This Row],[CycleNumber]]=1,AND(U947=1),AND(V947=1,OR(מרקובחצי[[#This Row],[עד ועד]]&lt;J947,מרקובחצי[[#This Row],[עד ועד]]&gt;K947)),W947=1)),1,""))</f>
        <v/>
      </c>
      <c r="Q948" s="19">
        <f>IF(מרקובחצי[[#This Row],[קבעה הפלגה?]]=1,"",IF(AND(מרקובחצי[[#This Row],[עד ועד]]&gt;31,OR(מרקובחצי[[#This Row],[CycleNumber]]=1,AND(U947=1),AND(V947=1,מרקובחצי[[#This Row],[עד ועד]]&gt;K947),AND(W947=1,OR(מרקובחצי[[#This Row],[עד ועד]]&gt;K947,מרקובחצי[[#This Row],[עד ועד]]&lt;J947)))),1,""))</f>
        <v>1</v>
      </c>
      <c r="R948" s="19" t="str">
        <f>IF(מרקובחצי[[#This Row],[CycleNumber]]&gt;1,IF(AND(O947=1,מרקובחצי[[#This Row],[עד ועד]]&lt;29),1,""),"")</f>
        <v/>
      </c>
      <c r="S948" s="19" t="str">
        <f>IF(מרקובחצי[[#This Row],[CycleNumber]]&gt;1,IF(OR(AND(O947=1,מרקובחצי[[#This Row],[עד ועד]]&gt;28),AND(P947=1),AND(Q947=1,מרקובחצי[[#This Row],[עד ועד]]&lt;32)),1,""),"")</f>
        <v/>
      </c>
      <c r="T948" s="19" t="str">
        <f>IF(מרקובחצי[[#This Row],[CycleNumber]]&gt;1,IF(AND(Q947=1,מרקובחצי[[#This Row],[עד ועד]]&gt;31),1,""),"")</f>
        <v/>
      </c>
      <c r="U948" s="19" t="str">
        <f>IF(מרקובחצי[[#This Row],[CycleNumber]]&gt;1,IF(AND(R947=1,מרקובחצי[[#This Row],[עד ועד]]&lt;29),1,IF(AND(U947=1,NOT(OR(מרקובחצי[[#This Row],[עד ועד]]&lt;J947,מרקובחצי[[#This Row],[עד ועד]]&gt;K947))),1,"")),"")</f>
        <v/>
      </c>
      <c r="V948" s="19" t="str">
        <f>IF(מרקובחצי[[#This Row],[CycleNumber]]&gt;1,IF(AND(SUM(R947:T947)=1,מרקובחצי[[#This Row],[עד ועד]]&gt;28,מרקובחצי[[#This Row],[עד ועד]]&lt;32),1,IF(OR(S947=1,AND(R947=1,מרקובחצי[[#This Row],[עד ועד]]&gt;28),AND(T947=1,מרקובחצי[[#This Row],[עד ועד]]&lt;32)),1,IF(AND(V947=1,NOT(OR(מרקובחצי[[#This Row],[עד ועד]]&lt;J947,מרקובחצי[[#This Row],[עד ועד]]&gt;K947))),1,""))),"")</f>
        <v/>
      </c>
      <c r="W948" s="19" t="str">
        <f>IF(מרקובחצי[[#This Row],[CycleNumber]]&gt;1,IF(AND(T947=1,מרקובחצי[[#This Row],[עד ועד]]&gt;31),1,IF(AND(W947=1,NOT(OR(מרקובחצי[[#This Row],[עד ועד]]&lt;J947,מרקובחצי[[#This Row],[עד ועד]]&gt;K947))),1,"")),"")</f>
        <v/>
      </c>
      <c r="X948" s="19" t="str">
        <f>IF(AND(מרקובחצי[[#This Row],[CycleNumber]]&lt;$B949,SUM(מרקובחצי[[#This Row],[11]],R949)=2),1,"")</f>
        <v/>
      </c>
      <c r="Y948" s="19" t="str">
        <f>IF(AND(מרקובחצי[[#This Row],[CycleNumber]]&lt;$B949,SUM(מרקובחצי[[#This Row],[11]],S949)=2),1,"")</f>
        <v/>
      </c>
      <c r="Z948" s="19">
        <f>IF(AND(מרקובחצי[[#This Row],[CycleNumber]]&lt;$B949,SUM(מרקובחצי[[#This Row],[13]],S949)=2),1,"")</f>
        <v>1</v>
      </c>
      <c r="AA948" s="19" t="str">
        <f>IF(AND(מרקובחצי[[#This Row],[CycleNumber]]&lt;$B949,SUM(מרקובחצי[[#This Row],[13]],T949)=2),1,"")</f>
        <v/>
      </c>
      <c r="AB948" s="19" t="str">
        <f>IF(AND(מרקובחצי[[#This Row],[CycleNumber]]&lt;$B949,SUM(מרקובחצי[[#This Row],[21]],U949)=2),1,"")</f>
        <v/>
      </c>
      <c r="AC948" s="19" t="str">
        <f>IF(AND(מרקובחצי[[#This Row],[CycleNumber]]&lt;$B949,SUM(מרקובחצי[[#This Row],[21]],V949)=2),1,"")</f>
        <v/>
      </c>
      <c r="AD948" s="19" t="str">
        <f>IF(AND(מרקובחצי[[#This Row],[CycleNumber]]&lt;$B949,SUM(מרקובחצי[[#This Row],[23]],V949)=2),1,"")</f>
        <v/>
      </c>
      <c r="AE948" s="19" t="str">
        <f>IF(AND(מרקובחצי[[#This Row],[CycleNumber]]&lt;$B949,SUM(מרקובחצי[[#This Row],[23]],W949)=2),1,"")</f>
        <v/>
      </c>
      <c r="AF948" s="19" t="str">
        <f>IF(AND(מרקובחצי[[#This Row],[CycleNumber]]&lt;$B949,SUM(מרקובחצי[[#This Row],[31]],O949)=2),1,"")</f>
        <v/>
      </c>
      <c r="AG948" s="19" t="str">
        <f>IF(AND(מרקובחצי[[#This Row],[CycleNumber]]&lt;$B949,SUM(מרקובחצי[[#This Row],[31]],P949)=2),1,"")</f>
        <v/>
      </c>
      <c r="AH948" s="19" t="str">
        <f>IF(AND(מרקובחצי[[#This Row],[CycleNumber]]&lt;$B949,SUM(מרקובחצי[[#This Row],[31]],Q949)=2),1,"")</f>
        <v/>
      </c>
      <c r="AI948" s="19" t="str">
        <f>IF(AND(מרקובחצי[[#This Row],[CycleNumber]]&lt;$B949,SUM(U948:U949)=2),1,"")</f>
        <v/>
      </c>
      <c r="AJ948" s="19" t="str">
        <f>IF(AND(מרקובחצי[[#This Row],[CycleNumber]]&lt;$B949,SUM(מרקובחצי[[#This Row],[32]],O949)=2),1,"")</f>
        <v/>
      </c>
      <c r="AK948" s="19" t="str">
        <f>IF(AND(מרקובחצי[[#This Row],[CycleNumber]]&lt;$B949,SUM(מרקובחצי[[#This Row],[32]],P949)=2),1,"")</f>
        <v/>
      </c>
      <c r="AL948" s="19" t="str">
        <f>IF(AND(מרקובחצי[[#This Row],[CycleNumber]]&lt;$B949,SUM(מרקובחצי[[#This Row],[32]],Q949)=2),1,"")</f>
        <v/>
      </c>
      <c r="AM948" s="19" t="str">
        <f>IF(AND(מרקובחצי[[#This Row],[CycleNumber]]&lt;$B949,SUM(V948:V949)=2),1,"")</f>
        <v/>
      </c>
      <c r="AN948" s="19" t="str">
        <f>IF(AND(מרקובחצי[[#This Row],[CycleNumber]]&lt;$B949,SUM(מרקובחצי[[#This Row],[33]],O949)=2),1,"")</f>
        <v/>
      </c>
      <c r="AO948" s="19" t="str">
        <f>IF(AND(מרקובחצי[[#This Row],[CycleNumber]]&lt;$B949,SUM(מרקובחצי[[#This Row],[33]],P949)=2),1,"")</f>
        <v/>
      </c>
      <c r="AP948" s="19" t="str">
        <f>IF(AND(מרקובחצי[[#This Row],[CycleNumber]]&lt;$B949,SUM(מרקובחצי[[#This Row],[33]],Q949)=2),1,"")</f>
        <v/>
      </c>
      <c r="AQ948" s="19" t="str">
        <f>IF(AND(מרקובחצי[[#This Row],[CycleNumber]]&lt;$B949,SUM(W948:W949)=2),1,"")</f>
        <v/>
      </c>
      <c r="AR948" s="19" t="str">
        <f>IF(AND(מרקובחצי[[#This Row],[CycleNumber]]&lt;$B949,SUM(מרקובחצי[[#This Row],[12]],S949)=2),1,"")</f>
        <v/>
      </c>
      <c r="AS948" s="19" t="str">
        <f>IF(AND(מרקובחצי[[#This Row],[CycleNumber]]&lt;$B949,SUM(מרקובחצי[[#This Row],[22]],V949)=2),1,"")</f>
        <v/>
      </c>
      <c r="AT948" s="21">
        <f>SUM(מרקובחצי[[#This Row],[11]:[33]])</f>
        <v>1</v>
      </c>
    </row>
    <row r="949" spans="1:46" ht="15.6" x14ac:dyDescent="0.25">
      <c r="A949" s="19" t="s">
        <v>94</v>
      </c>
      <c r="B949" s="19">
        <v>5</v>
      </c>
      <c r="C949">
        <v>28</v>
      </c>
      <c r="D949" s="19">
        <f>מרקובחצי[[#This Row],[LengthofCycle]]+1</f>
        <v>29</v>
      </c>
      <c r="E949" t="str">
        <f>IF(IFERROR(LOOKUP(מרקובחצי[[#This Row],[ClientID]],קביעויות[הפלגה]),FALSE)=מרקובחצי[[#This Row],[ClientID]],1,"")</f>
        <v/>
      </c>
      <c r="F949" t="str">
        <f>IF(IFERROR(LOOKUP(מרקובחצי[[#This Row],[ClientID]],סוגחציקבוע[S31]),FALSE)=מרקובחצי[[#This Row],[ClientID]],1,"")</f>
        <v/>
      </c>
      <c r="G949">
        <f>IF(IFERROR(LOOKUP(מרקובחצי[[#This Row],[ClientID]],סוגחציקבוע[S32]),FALSE)=מרקובחצי[[#This Row],[ClientID]],1,"")</f>
        <v>1</v>
      </c>
      <c r="H949" t="str">
        <f>IF(IFERROR(LOOKUP(מרקובחצי[[#This Row],[ClientID]],סוגחציקבוע[S33]),FALSE)=מרקובחצי[[#This Row],[ClientID]],1,"")</f>
        <v/>
      </c>
      <c r="I949" t="str">
        <f>IF(IFERROR(LOOKUP(מרקובחצי[[#This Row],[ClientID]],סוגחציקבוע[S32&amp;33]),FALSE)=מרקובחצי[[#This Row],[ClientID]],1,"")</f>
        <v/>
      </c>
      <c r="J949" s="19">
        <f>IF(SUM(מרקובחצי[[#This Row],[11]:[13]])=1,מרקובחצי[[#This Row],[עד ועד]],IF(SUM(R948:T949)=1,IF(מרקובחצי[[#This Row],[עד ועד]]&lt;J948,מרקובחצי[[#This Row],[עד ועד]],J948),J948))</f>
        <v>29</v>
      </c>
      <c r="K949" s="19">
        <f>IF(SUM(מרקובחצי[[#This Row],[11]:[13]])=1,מרקובחצי[[#This Row],[עד ועד]],IF(SUM(R948:T949)=1,IF(מרקובחצי[[#This Row],[עד ועד]]&gt;K948,מרקובחצי[[#This Row],[עד ועד]],K948),K948))</f>
        <v>37</v>
      </c>
      <c r="L949" s="19" t="str">
        <f>IF(AND(SUM(מרקובחצי[[#This Row],[31]:[33]])=1,SUM(U948:W948)=0),מרקובחצי[[#This Row],[מקס]]-מרקובחצי[[#This Row],[מינ]],"")</f>
        <v/>
      </c>
      <c r="M94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949" s="19" t="str">
        <f t="shared" si="14"/>
        <v>S13</v>
      </c>
      <c r="O949" s="19" t="str">
        <f>IF(מרקובחצי[[#This Row],[קבעה הפלגה?]]=1,"",IF(AND(מרקובחצי[[#This Row],[עד ועד]]&lt;29,OR(מרקובחצי[[#This Row],[CycleNumber]]=1,AND(U948=1,OR(מרקובחצי[[#This Row],[עד ועד]]&lt;J948,מרקובחצי[[#This Row],[עד ועד]]&gt;K948)),AND(V948=1,מרקובחצי[[#This Row],[עד ועד]]&lt;J948),W948=1)),1,""))</f>
        <v/>
      </c>
      <c r="P949" s="19" t="str">
        <f>IF(מרקובחצי[[#This Row],[קבעה הפלגה?]]=1,"",IF(AND(מרקובחצי[[#This Row],[עד ועד]]&gt;28,מרקובחצי[[#This Row],[עד ועד]]&lt;32,OR(מרקובחצי[[#This Row],[CycleNumber]]=1,AND(U948=1),AND(V948=1,OR(מרקובחצי[[#This Row],[עד ועד]]&lt;J948,מרקובחצי[[#This Row],[עד ועד]]&gt;K948)),W948=1)),1,""))</f>
        <v/>
      </c>
      <c r="Q949" s="19" t="str">
        <f>IF(מרקובחצי[[#This Row],[קבעה הפלגה?]]=1,"",IF(AND(מרקובחצי[[#This Row],[עד ועד]]&gt;31,OR(מרקובחצי[[#This Row],[CycleNumber]]=1,AND(U948=1),AND(V948=1,מרקובחצי[[#This Row],[עד ועד]]&gt;K948),AND(W948=1,OR(מרקובחצי[[#This Row],[עד ועד]]&gt;K948,מרקובחצי[[#This Row],[עד ועד]]&lt;J948)))),1,""))</f>
        <v/>
      </c>
      <c r="R949" s="19" t="str">
        <f>IF(מרקובחצי[[#This Row],[CycleNumber]]&gt;1,IF(AND(O948=1,מרקובחצי[[#This Row],[עד ועד]]&lt;29),1,""),"")</f>
        <v/>
      </c>
      <c r="S949" s="19">
        <f>IF(מרקובחצי[[#This Row],[CycleNumber]]&gt;1,IF(OR(AND(O948=1,מרקובחצי[[#This Row],[עד ועד]]&gt;28),AND(P948=1),AND(Q948=1,מרקובחצי[[#This Row],[עד ועד]]&lt;32)),1,""),"")</f>
        <v>1</v>
      </c>
      <c r="T949" s="19" t="str">
        <f>IF(מרקובחצי[[#This Row],[CycleNumber]]&gt;1,IF(AND(Q948=1,מרקובחצי[[#This Row],[עד ועד]]&gt;31),1,""),"")</f>
        <v/>
      </c>
      <c r="U949" s="19" t="str">
        <f>IF(מרקובחצי[[#This Row],[CycleNumber]]&gt;1,IF(AND(R948=1,מרקובחצי[[#This Row],[עד ועד]]&lt;29),1,IF(AND(U948=1,NOT(OR(מרקובחצי[[#This Row],[עד ועד]]&lt;J948,מרקובחצי[[#This Row],[עד ועד]]&gt;K948))),1,"")),"")</f>
        <v/>
      </c>
      <c r="V949" s="19" t="str">
        <f>IF(מרקובחצי[[#This Row],[CycleNumber]]&gt;1,IF(AND(SUM(R948:T948)=1,מרקובחצי[[#This Row],[עד ועד]]&gt;28,מרקובחצי[[#This Row],[עד ועד]]&lt;32),1,IF(OR(S948=1,AND(R948=1,מרקובחצי[[#This Row],[עד ועד]]&gt;28),AND(T948=1,מרקובחצי[[#This Row],[עד ועד]]&lt;32)),1,IF(AND(V948=1,NOT(OR(מרקובחצי[[#This Row],[עד ועד]]&lt;J948,מרקובחצי[[#This Row],[עד ועד]]&gt;K948))),1,""))),"")</f>
        <v/>
      </c>
      <c r="W949" s="19" t="str">
        <f>IF(מרקובחצי[[#This Row],[CycleNumber]]&gt;1,IF(AND(T948=1,מרקובחצי[[#This Row],[עד ועד]]&gt;31),1,IF(AND(W948=1,NOT(OR(מרקובחצי[[#This Row],[עד ועד]]&lt;J948,מרקובחצי[[#This Row],[עד ועד]]&gt;K948))),1,"")),"")</f>
        <v/>
      </c>
      <c r="X949" s="19" t="str">
        <f>IF(AND(מרקובחצי[[#This Row],[CycleNumber]]&lt;$B950,SUM(מרקובחצי[[#This Row],[11]],R950)=2),1,"")</f>
        <v/>
      </c>
      <c r="Y949" s="19" t="str">
        <f>IF(AND(מרקובחצי[[#This Row],[CycleNumber]]&lt;$B950,SUM(מרקובחצי[[#This Row],[11]],S950)=2),1,"")</f>
        <v/>
      </c>
      <c r="Z949" s="19" t="str">
        <f>IF(AND(מרקובחצי[[#This Row],[CycleNumber]]&lt;$B950,SUM(מרקובחצי[[#This Row],[13]],S950)=2),1,"")</f>
        <v/>
      </c>
      <c r="AA949" s="19" t="str">
        <f>IF(AND(מרקובחצי[[#This Row],[CycleNumber]]&lt;$B950,SUM(מרקובחצי[[#This Row],[13]],T950)=2),1,"")</f>
        <v/>
      </c>
      <c r="AB949" s="19" t="str">
        <f>IF(AND(מרקובחצי[[#This Row],[CycleNumber]]&lt;$B950,SUM(מרקובחצי[[#This Row],[21]],U950)=2),1,"")</f>
        <v/>
      </c>
      <c r="AC949" s="19" t="str">
        <f>IF(AND(מרקובחצי[[#This Row],[CycleNumber]]&lt;$B950,SUM(מרקובחצי[[#This Row],[21]],V950)=2),1,"")</f>
        <v/>
      </c>
      <c r="AD949" s="19" t="str">
        <f>IF(AND(מרקובחצי[[#This Row],[CycleNumber]]&lt;$B950,SUM(מרקובחצי[[#This Row],[23]],V950)=2),1,"")</f>
        <v/>
      </c>
      <c r="AE949" s="19" t="str">
        <f>IF(AND(מרקובחצי[[#This Row],[CycleNumber]]&lt;$B950,SUM(מרקובחצי[[#This Row],[23]],W950)=2),1,"")</f>
        <v/>
      </c>
      <c r="AF949" s="19" t="str">
        <f>IF(AND(מרקובחצי[[#This Row],[CycleNumber]]&lt;$B950,SUM(מרקובחצי[[#This Row],[31]],O950)=2),1,"")</f>
        <v/>
      </c>
      <c r="AG949" s="19" t="str">
        <f>IF(AND(מרקובחצי[[#This Row],[CycleNumber]]&lt;$B950,SUM(מרקובחצי[[#This Row],[31]],P950)=2),1,"")</f>
        <v/>
      </c>
      <c r="AH949" s="19" t="str">
        <f>IF(AND(מרקובחצי[[#This Row],[CycleNumber]]&lt;$B950,SUM(מרקובחצי[[#This Row],[31]],Q950)=2),1,"")</f>
        <v/>
      </c>
      <c r="AI949" s="19" t="str">
        <f>IF(AND(מרקובחצי[[#This Row],[CycleNumber]]&lt;$B950,SUM(U949:U950)=2),1,"")</f>
        <v/>
      </c>
      <c r="AJ949" s="19" t="str">
        <f>IF(AND(מרקובחצי[[#This Row],[CycleNumber]]&lt;$B950,SUM(מרקובחצי[[#This Row],[32]],O950)=2),1,"")</f>
        <v/>
      </c>
      <c r="AK949" s="19" t="str">
        <f>IF(AND(מרקובחצי[[#This Row],[CycleNumber]]&lt;$B950,SUM(מרקובחצי[[#This Row],[32]],P950)=2),1,"")</f>
        <v/>
      </c>
      <c r="AL949" s="19" t="str">
        <f>IF(AND(מרקובחצי[[#This Row],[CycleNumber]]&lt;$B950,SUM(מרקובחצי[[#This Row],[32]],Q950)=2),1,"")</f>
        <v/>
      </c>
      <c r="AM949" s="19" t="str">
        <f>IF(AND(מרקובחצי[[#This Row],[CycleNumber]]&lt;$B950,SUM(V949:V950)=2),1,"")</f>
        <v/>
      </c>
      <c r="AN949" s="19" t="str">
        <f>IF(AND(מרקובחצי[[#This Row],[CycleNumber]]&lt;$B950,SUM(מרקובחצי[[#This Row],[33]],O950)=2),1,"")</f>
        <v/>
      </c>
      <c r="AO949" s="19" t="str">
        <f>IF(AND(מרקובחצי[[#This Row],[CycleNumber]]&lt;$B950,SUM(מרקובחצי[[#This Row],[33]],P950)=2),1,"")</f>
        <v/>
      </c>
      <c r="AP949" s="19" t="str">
        <f>IF(AND(מרקובחצי[[#This Row],[CycleNumber]]&lt;$B950,SUM(מרקובחצי[[#This Row],[33]],Q950)=2),1,"")</f>
        <v/>
      </c>
      <c r="AQ949" s="19" t="str">
        <f>IF(AND(מרקובחצי[[#This Row],[CycleNumber]]&lt;$B950,SUM(W949:W950)=2),1,"")</f>
        <v/>
      </c>
      <c r="AR949" s="19" t="str">
        <f>IF(AND(מרקובחצי[[#This Row],[CycleNumber]]&lt;$B950,SUM(מרקובחצי[[#This Row],[12]],S950)=2),1,"")</f>
        <v/>
      </c>
      <c r="AS949" s="19">
        <f>IF(AND(מרקובחצי[[#This Row],[CycleNumber]]&lt;$B950,SUM(מרקובחצי[[#This Row],[22]],V950)=2),1,"")</f>
        <v>1</v>
      </c>
      <c r="AT949" s="21">
        <f>SUM(מרקובחצי[[#This Row],[11]:[33]])</f>
        <v>1</v>
      </c>
    </row>
    <row r="950" spans="1:46" ht="15.6" x14ac:dyDescent="0.25">
      <c r="A950" s="19" t="s">
        <v>94</v>
      </c>
      <c r="B950" s="19">
        <v>6</v>
      </c>
      <c r="C950">
        <v>32</v>
      </c>
      <c r="D950" s="19">
        <f>מרקובחצי[[#This Row],[LengthofCycle]]+1</f>
        <v>33</v>
      </c>
      <c r="E950" t="str">
        <f>IF(IFERROR(LOOKUP(מרקובחצי[[#This Row],[ClientID]],קביעויות[הפלגה]),FALSE)=מרקובחצי[[#This Row],[ClientID]],1,"")</f>
        <v/>
      </c>
      <c r="F950" t="str">
        <f>IF(IFERROR(LOOKUP(מרקובחצי[[#This Row],[ClientID]],סוגחציקבוע[S31]),FALSE)=מרקובחצי[[#This Row],[ClientID]],1,"")</f>
        <v/>
      </c>
      <c r="G950">
        <f>IF(IFERROR(LOOKUP(מרקובחצי[[#This Row],[ClientID]],סוגחציקבוע[S32]),FALSE)=מרקובחצי[[#This Row],[ClientID]],1,"")</f>
        <v>1</v>
      </c>
      <c r="H950" t="str">
        <f>IF(IFERROR(LOOKUP(מרקובחצי[[#This Row],[ClientID]],סוגחציקבוע[S33]),FALSE)=מרקובחצי[[#This Row],[ClientID]],1,"")</f>
        <v/>
      </c>
      <c r="I950" t="str">
        <f>IF(IFERROR(LOOKUP(מרקובחצי[[#This Row],[ClientID]],סוגחציקבוע[S32&amp;33]),FALSE)=מרקובחצי[[#This Row],[ClientID]],1,"")</f>
        <v/>
      </c>
      <c r="J950" s="19">
        <f>IF(SUM(מרקובחצי[[#This Row],[11]:[13]])=1,מרקובחצי[[#This Row],[עד ועד]],IF(SUM(R949:T950)=1,IF(מרקובחצי[[#This Row],[עד ועד]]&lt;J949,מרקובחצי[[#This Row],[עד ועד]],J949),J949))</f>
        <v>29</v>
      </c>
      <c r="K950" s="19">
        <f>IF(SUM(מרקובחצי[[#This Row],[11]:[13]])=1,מרקובחצי[[#This Row],[עד ועד]],IF(SUM(R949:T950)=1,IF(מרקובחצי[[#This Row],[עד ועד]]&gt;K949,מרקובחצי[[#This Row],[עד ועד]],K949),K949))</f>
        <v>37</v>
      </c>
      <c r="L950" s="19">
        <f>IF(AND(SUM(מרקובחצי[[#This Row],[31]:[33]])=1,SUM(U949:W949)=0),מרקובחצי[[#This Row],[מקס]]-מרקובחצי[[#This Row],[מינ]],"")</f>
        <v>8</v>
      </c>
      <c r="M95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50" s="19" t="str">
        <f t="shared" si="14"/>
        <v>S22</v>
      </c>
      <c r="O950" s="19" t="str">
        <f>IF(מרקובחצי[[#This Row],[קבעה הפלגה?]]=1,"",IF(AND(מרקובחצי[[#This Row],[עד ועד]]&lt;29,OR(מרקובחצי[[#This Row],[CycleNumber]]=1,AND(U949=1,OR(מרקובחצי[[#This Row],[עד ועד]]&lt;J949,מרקובחצי[[#This Row],[עד ועד]]&gt;K949)),AND(V949=1,מרקובחצי[[#This Row],[עד ועד]]&lt;J949),W949=1)),1,""))</f>
        <v/>
      </c>
      <c r="P950" s="19" t="str">
        <f>IF(מרקובחצי[[#This Row],[קבעה הפלגה?]]=1,"",IF(AND(מרקובחצי[[#This Row],[עד ועד]]&gt;28,מרקובחצי[[#This Row],[עד ועד]]&lt;32,OR(מרקובחצי[[#This Row],[CycleNumber]]=1,AND(U949=1),AND(V949=1,OR(מרקובחצי[[#This Row],[עד ועד]]&lt;J949,מרקובחצי[[#This Row],[עד ועד]]&gt;K949)),W949=1)),1,""))</f>
        <v/>
      </c>
      <c r="Q950" s="19" t="str">
        <f>IF(מרקובחצי[[#This Row],[קבעה הפלגה?]]=1,"",IF(AND(מרקובחצי[[#This Row],[עד ועד]]&gt;31,OR(מרקובחצי[[#This Row],[CycleNumber]]=1,AND(U949=1),AND(V949=1,מרקובחצי[[#This Row],[עד ועד]]&gt;K949),AND(W949=1,OR(מרקובחצי[[#This Row],[עד ועד]]&gt;K949,מרקובחצי[[#This Row],[עד ועד]]&lt;J949)))),1,""))</f>
        <v/>
      </c>
      <c r="R950" s="19" t="str">
        <f>IF(מרקובחצי[[#This Row],[CycleNumber]]&gt;1,IF(AND(O949=1,מרקובחצי[[#This Row],[עד ועד]]&lt;29),1,""),"")</f>
        <v/>
      </c>
      <c r="S950" s="19" t="str">
        <f>IF(מרקובחצי[[#This Row],[CycleNumber]]&gt;1,IF(OR(AND(O949=1,מרקובחצי[[#This Row],[עד ועד]]&gt;28),AND(P949=1),AND(Q949=1,מרקובחצי[[#This Row],[עד ועד]]&lt;32)),1,""),"")</f>
        <v/>
      </c>
      <c r="T950" s="19" t="str">
        <f>IF(מרקובחצי[[#This Row],[CycleNumber]]&gt;1,IF(AND(Q949=1,מרקובחצי[[#This Row],[עד ועד]]&gt;31),1,""),"")</f>
        <v/>
      </c>
      <c r="U950" s="19" t="str">
        <f>IF(מרקובחצי[[#This Row],[CycleNumber]]&gt;1,IF(AND(R949=1,מרקובחצי[[#This Row],[עד ועד]]&lt;29),1,IF(AND(U949=1,NOT(OR(מרקובחצי[[#This Row],[עד ועד]]&lt;J949,מרקובחצי[[#This Row],[עד ועד]]&gt;K949))),1,"")),"")</f>
        <v/>
      </c>
      <c r="V950" s="19">
        <f>IF(מרקובחצי[[#This Row],[CycleNumber]]&gt;1,IF(AND(SUM(R949:T949)=1,מרקובחצי[[#This Row],[עד ועד]]&gt;28,מרקובחצי[[#This Row],[עד ועד]]&lt;32),1,IF(OR(S949=1,AND(R949=1,מרקובחצי[[#This Row],[עד ועד]]&gt;28),AND(T949=1,מרקובחצי[[#This Row],[עד ועד]]&lt;32)),1,IF(AND(V949=1,NOT(OR(מרקובחצי[[#This Row],[עד ועד]]&lt;J949,מרקובחצי[[#This Row],[עד ועד]]&gt;K949))),1,""))),"")</f>
        <v>1</v>
      </c>
      <c r="W950" s="19" t="str">
        <f>IF(מרקובחצי[[#This Row],[CycleNumber]]&gt;1,IF(AND(T949=1,מרקובחצי[[#This Row],[עד ועד]]&gt;31),1,IF(AND(W949=1,NOT(OR(מרקובחצי[[#This Row],[עד ועד]]&lt;J949,מרקובחצי[[#This Row],[עד ועד]]&gt;K949))),1,"")),"")</f>
        <v/>
      </c>
      <c r="X950" s="19" t="str">
        <f>IF(AND(מרקובחצי[[#This Row],[CycleNumber]]&lt;$B951,SUM(מרקובחצי[[#This Row],[11]],R951)=2),1,"")</f>
        <v/>
      </c>
      <c r="Y950" s="19" t="str">
        <f>IF(AND(מרקובחצי[[#This Row],[CycleNumber]]&lt;$B951,SUM(מרקובחצי[[#This Row],[11]],S951)=2),1,"")</f>
        <v/>
      </c>
      <c r="Z950" s="19" t="str">
        <f>IF(AND(מרקובחצי[[#This Row],[CycleNumber]]&lt;$B951,SUM(מרקובחצי[[#This Row],[13]],S951)=2),1,"")</f>
        <v/>
      </c>
      <c r="AA950" s="19" t="str">
        <f>IF(AND(מרקובחצי[[#This Row],[CycleNumber]]&lt;$B951,SUM(מרקובחצי[[#This Row],[13]],T951)=2),1,"")</f>
        <v/>
      </c>
      <c r="AB950" s="19" t="str">
        <f>IF(AND(מרקובחצי[[#This Row],[CycleNumber]]&lt;$B951,SUM(מרקובחצי[[#This Row],[21]],U951)=2),1,"")</f>
        <v/>
      </c>
      <c r="AC950" s="19" t="str">
        <f>IF(AND(מרקובחצי[[#This Row],[CycleNumber]]&lt;$B951,SUM(מרקובחצי[[#This Row],[21]],V951)=2),1,"")</f>
        <v/>
      </c>
      <c r="AD950" s="19" t="str">
        <f>IF(AND(מרקובחצי[[#This Row],[CycleNumber]]&lt;$B951,SUM(מרקובחצי[[#This Row],[23]],V951)=2),1,"")</f>
        <v/>
      </c>
      <c r="AE950" s="19" t="str">
        <f>IF(AND(מרקובחצי[[#This Row],[CycleNumber]]&lt;$B951,SUM(מרקובחצי[[#This Row],[23]],W951)=2),1,"")</f>
        <v/>
      </c>
      <c r="AF950" s="19" t="str">
        <f>IF(AND(מרקובחצי[[#This Row],[CycleNumber]]&lt;$B951,SUM(מרקובחצי[[#This Row],[31]],O951)=2),1,"")</f>
        <v/>
      </c>
      <c r="AG950" s="19" t="str">
        <f>IF(AND(מרקובחצי[[#This Row],[CycleNumber]]&lt;$B951,SUM(מרקובחצי[[#This Row],[31]],P951)=2),1,"")</f>
        <v/>
      </c>
      <c r="AH950" s="19" t="str">
        <f>IF(AND(מרקובחצי[[#This Row],[CycleNumber]]&lt;$B951,SUM(מרקובחצי[[#This Row],[31]],Q951)=2),1,"")</f>
        <v/>
      </c>
      <c r="AI950" s="19" t="str">
        <f>IF(AND(מרקובחצי[[#This Row],[CycleNumber]]&lt;$B951,SUM(U950:U951)=2),1,"")</f>
        <v/>
      </c>
      <c r="AJ950" s="19" t="str">
        <f>IF(AND(מרקובחצי[[#This Row],[CycleNumber]]&lt;$B951,SUM(מרקובחצי[[#This Row],[32]],O951)=2),1,"")</f>
        <v/>
      </c>
      <c r="AK950" s="19" t="str">
        <f>IF(AND(מרקובחצי[[#This Row],[CycleNumber]]&lt;$B951,SUM(מרקובחצי[[#This Row],[32]],P951)=2),1,"")</f>
        <v/>
      </c>
      <c r="AL950" s="19" t="str">
        <f>IF(AND(מרקובחצי[[#This Row],[CycleNumber]]&lt;$B951,SUM(מרקובחצי[[#This Row],[32]],Q951)=2),1,"")</f>
        <v/>
      </c>
      <c r="AM950" s="19">
        <f>IF(AND(מרקובחצי[[#This Row],[CycleNumber]]&lt;$B951,SUM(V950:V951)=2),1,"")</f>
        <v>1</v>
      </c>
      <c r="AN950" s="19" t="str">
        <f>IF(AND(מרקובחצי[[#This Row],[CycleNumber]]&lt;$B951,SUM(מרקובחצי[[#This Row],[33]],O951)=2),1,"")</f>
        <v/>
      </c>
      <c r="AO950" s="19" t="str">
        <f>IF(AND(מרקובחצי[[#This Row],[CycleNumber]]&lt;$B951,SUM(מרקובחצי[[#This Row],[33]],P951)=2),1,"")</f>
        <v/>
      </c>
      <c r="AP950" s="19" t="str">
        <f>IF(AND(מרקובחצי[[#This Row],[CycleNumber]]&lt;$B951,SUM(מרקובחצי[[#This Row],[33]],Q951)=2),1,"")</f>
        <v/>
      </c>
      <c r="AQ950" s="19" t="str">
        <f>IF(AND(מרקובחצי[[#This Row],[CycleNumber]]&lt;$B951,SUM(W950:W951)=2),1,"")</f>
        <v/>
      </c>
      <c r="AR950" s="19" t="str">
        <f>IF(AND(מרקובחצי[[#This Row],[CycleNumber]]&lt;$B951,SUM(מרקובחצי[[#This Row],[12]],S951)=2),1,"")</f>
        <v/>
      </c>
      <c r="AS950" s="19" t="str">
        <f>IF(AND(מרקובחצי[[#This Row],[CycleNumber]]&lt;$B951,SUM(מרקובחצי[[#This Row],[22]],V951)=2),1,"")</f>
        <v/>
      </c>
      <c r="AT950" s="21">
        <f>SUM(מרקובחצי[[#This Row],[11]:[33]])</f>
        <v>1</v>
      </c>
    </row>
    <row r="951" spans="1:46" ht="15.6" x14ac:dyDescent="0.25">
      <c r="A951" s="19" t="s">
        <v>94</v>
      </c>
      <c r="B951" s="19">
        <v>7</v>
      </c>
      <c r="C951">
        <v>30</v>
      </c>
      <c r="D951" s="19">
        <f>מרקובחצי[[#This Row],[LengthofCycle]]+1</f>
        <v>31</v>
      </c>
      <c r="E951" t="str">
        <f>IF(IFERROR(LOOKUP(מרקובחצי[[#This Row],[ClientID]],קביעויות[הפלגה]),FALSE)=מרקובחצי[[#This Row],[ClientID]],1,"")</f>
        <v/>
      </c>
      <c r="F951" t="str">
        <f>IF(IFERROR(LOOKUP(מרקובחצי[[#This Row],[ClientID]],סוגחציקבוע[S31]),FALSE)=מרקובחצי[[#This Row],[ClientID]],1,"")</f>
        <v/>
      </c>
      <c r="G951">
        <f>IF(IFERROR(LOOKUP(מרקובחצי[[#This Row],[ClientID]],סוגחציקבוע[S32]),FALSE)=מרקובחצי[[#This Row],[ClientID]],1,"")</f>
        <v>1</v>
      </c>
      <c r="H951" t="str">
        <f>IF(IFERROR(LOOKUP(מרקובחצי[[#This Row],[ClientID]],סוגחציקבוע[S33]),FALSE)=מרקובחצי[[#This Row],[ClientID]],1,"")</f>
        <v/>
      </c>
      <c r="I951" t="str">
        <f>IF(IFERROR(LOOKUP(מרקובחצי[[#This Row],[ClientID]],סוגחציקבוע[S32&amp;33]),FALSE)=מרקובחצי[[#This Row],[ClientID]],1,"")</f>
        <v/>
      </c>
      <c r="J951" s="19">
        <f>IF(SUM(מרקובחצי[[#This Row],[11]:[13]])=1,מרקובחצי[[#This Row],[עד ועד]],IF(SUM(R950:T951)=1,IF(מרקובחצי[[#This Row],[עד ועד]]&lt;J950,מרקובחצי[[#This Row],[עד ועד]],J950),J950))</f>
        <v>29</v>
      </c>
      <c r="K951" s="19">
        <f>IF(SUM(מרקובחצי[[#This Row],[11]:[13]])=1,מרקובחצי[[#This Row],[עד ועד]],IF(SUM(R950:T951)=1,IF(מרקובחצי[[#This Row],[עד ועד]]&gt;K950,מרקובחצי[[#This Row],[עד ועד]],K950),K950))</f>
        <v>37</v>
      </c>
      <c r="L951" s="19" t="str">
        <f>IF(AND(SUM(מרקובחצי[[#This Row],[31]:[33]])=1,SUM(U950:W950)=0),מרקובחצי[[#This Row],[מקס]]-מרקובחצי[[#This Row],[מינ]],"")</f>
        <v/>
      </c>
      <c r="M95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51" s="19" t="str">
        <f t="shared" si="14"/>
        <v>S32</v>
      </c>
      <c r="O951" s="19" t="str">
        <f>IF(מרקובחצי[[#This Row],[קבעה הפלגה?]]=1,"",IF(AND(מרקובחצי[[#This Row],[עד ועד]]&lt;29,OR(מרקובחצי[[#This Row],[CycleNumber]]=1,AND(U950=1,OR(מרקובחצי[[#This Row],[עד ועד]]&lt;J950,מרקובחצי[[#This Row],[עד ועד]]&gt;K950)),AND(V950=1,מרקובחצי[[#This Row],[עד ועד]]&lt;J950),W950=1)),1,""))</f>
        <v/>
      </c>
      <c r="P951" s="19" t="str">
        <f>IF(מרקובחצי[[#This Row],[קבעה הפלגה?]]=1,"",IF(AND(מרקובחצי[[#This Row],[עד ועד]]&gt;28,מרקובחצי[[#This Row],[עד ועד]]&lt;32,OR(מרקובחצי[[#This Row],[CycleNumber]]=1,AND(U950=1),AND(V950=1,OR(מרקובחצי[[#This Row],[עד ועד]]&lt;J950,מרקובחצי[[#This Row],[עד ועד]]&gt;K950)),W950=1)),1,""))</f>
        <v/>
      </c>
      <c r="Q951" s="19" t="str">
        <f>IF(מרקובחצי[[#This Row],[קבעה הפלגה?]]=1,"",IF(AND(מרקובחצי[[#This Row],[עד ועד]]&gt;31,OR(מרקובחצי[[#This Row],[CycleNumber]]=1,AND(U950=1),AND(V950=1,מרקובחצי[[#This Row],[עד ועד]]&gt;K950),AND(W950=1,OR(מרקובחצי[[#This Row],[עד ועד]]&gt;K950,מרקובחצי[[#This Row],[עד ועד]]&lt;J950)))),1,""))</f>
        <v/>
      </c>
      <c r="R951" s="19" t="str">
        <f>IF(מרקובחצי[[#This Row],[CycleNumber]]&gt;1,IF(AND(O950=1,מרקובחצי[[#This Row],[עד ועד]]&lt;29),1,""),"")</f>
        <v/>
      </c>
      <c r="S951" s="19" t="str">
        <f>IF(מרקובחצי[[#This Row],[CycleNumber]]&gt;1,IF(OR(AND(O950=1,מרקובחצי[[#This Row],[עד ועד]]&gt;28),AND(P950=1),AND(Q950=1,מרקובחצי[[#This Row],[עד ועד]]&lt;32)),1,""),"")</f>
        <v/>
      </c>
      <c r="T951" s="19" t="str">
        <f>IF(מרקובחצי[[#This Row],[CycleNumber]]&gt;1,IF(AND(Q950=1,מרקובחצי[[#This Row],[עד ועד]]&gt;31),1,""),"")</f>
        <v/>
      </c>
      <c r="U951" s="19" t="str">
        <f>IF(מרקובחצי[[#This Row],[CycleNumber]]&gt;1,IF(AND(R950=1,מרקובחצי[[#This Row],[עד ועד]]&lt;29),1,IF(AND(U950=1,NOT(OR(מרקובחצי[[#This Row],[עד ועד]]&lt;J950,מרקובחצי[[#This Row],[עד ועד]]&gt;K950))),1,"")),"")</f>
        <v/>
      </c>
      <c r="V951" s="19">
        <f>IF(מרקובחצי[[#This Row],[CycleNumber]]&gt;1,IF(AND(SUM(R950:T950)=1,מרקובחצי[[#This Row],[עד ועד]]&gt;28,מרקובחצי[[#This Row],[עד ועד]]&lt;32),1,IF(OR(S950=1,AND(R950=1,מרקובחצי[[#This Row],[עד ועד]]&gt;28),AND(T950=1,מרקובחצי[[#This Row],[עד ועד]]&lt;32)),1,IF(AND(V950=1,NOT(OR(מרקובחצי[[#This Row],[עד ועד]]&lt;J950,מרקובחצי[[#This Row],[עד ועד]]&gt;K950))),1,""))),"")</f>
        <v>1</v>
      </c>
      <c r="W951" s="19" t="str">
        <f>IF(מרקובחצי[[#This Row],[CycleNumber]]&gt;1,IF(AND(T950=1,מרקובחצי[[#This Row],[עד ועד]]&gt;31),1,IF(AND(W950=1,NOT(OR(מרקובחצי[[#This Row],[עד ועד]]&lt;J950,מרקובחצי[[#This Row],[עד ועד]]&gt;K950))),1,"")),"")</f>
        <v/>
      </c>
      <c r="X951" s="19" t="str">
        <f>IF(AND(מרקובחצי[[#This Row],[CycleNumber]]&lt;$B952,SUM(מרקובחצי[[#This Row],[11]],R952)=2),1,"")</f>
        <v/>
      </c>
      <c r="Y951" s="19" t="str">
        <f>IF(AND(מרקובחצי[[#This Row],[CycleNumber]]&lt;$B952,SUM(מרקובחצי[[#This Row],[11]],S952)=2),1,"")</f>
        <v/>
      </c>
      <c r="Z951" s="19" t="str">
        <f>IF(AND(מרקובחצי[[#This Row],[CycleNumber]]&lt;$B952,SUM(מרקובחצי[[#This Row],[13]],S952)=2),1,"")</f>
        <v/>
      </c>
      <c r="AA951" s="19" t="str">
        <f>IF(AND(מרקובחצי[[#This Row],[CycleNumber]]&lt;$B952,SUM(מרקובחצי[[#This Row],[13]],T952)=2),1,"")</f>
        <v/>
      </c>
      <c r="AB951" s="19" t="str">
        <f>IF(AND(מרקובחצי[[#This Row],[CycleNumber]]&lt;$B952,SUM(מרקובחצי[[#This Row],[21]],U952)=2),1,"")</f>
        <v/>
      </c>
      <c r="AC951" s="19" t="str">
        <f>IF(AND(מרקובחצי[[#This Row],[CycleNumber]]&lt;$B952,SUM(מרקובחצי[[#This Row],[21]],V952)=2),1,"")</f>
        <v/>
      </c>
      <c r="AD951" s="19" t="str">
        <f>IF(AND(מרקובחצי[[#This Row],[CycleNumber]]&lt;$B952,SUM(מרקובחצי[[#This Row],[23]],V952)=2),1,"")</f>
        <v/>
      </c>
      <c r="AE951" s="19" t="str">
        <f>IF(AND(מרקובחצי[[#This Row],[CycleNumber]]&lt;$B952,SUM(מרקובחצי[[#This Row],[23]],W952)=2),1,"")</f>
        <v/>
      </c>
      <c r="AF951" s="19" t="str">
        <f>IF(AND(מרקובחצי[[#This Row],[CycleNumber]]&lt;$B952,SUM(מרקובחצי[[#This Row],[31]],O952)=2),1,"")</f>
        <v/>
      </c>
      <c r="AG951" s="19" t="str">
        <f>IF(AND(מרקובחצי[[#This Row],[CycleNumber]]&lt;$B952,SUM(מרקובחצי[[#This Row],[31]],P952)=2),1,"")</f>
        <v/>
      </c>
      <c r="AH951" s="19" t="str">
        <f>IF(AND(מרקובחצי[[#This Row],[CycleNumber]]&lt;$B952,SUM(מרקובחצי[[#This Row],[31]],Q952)=2),1,"")</f>
        <v/>
      </c>
      <c r="AI951" s="19" t="str">
        <f>IF(AND(מרקובחצי[[#This Row],[CycleNumber]]&lt;$B952,SUM(U951:U952)=2),1,"")</f>
        <v/>
      </c>
      <c r="AJ951" s="19" t="str">
        <f>IF(AND(מרקובחצי[[#This Row],[CycleNumber]]&lt;$B952,SUM(מרקובחצי[[#This Row],[32]],O952)=2),1,"")</f>
        <v/>
      </c>
      <c r="AK951" s="19" t="str">
        <f>IF(AND(מרקובחצי[[#This Row],[CycleNumber]]&lt;$B952,SUM(מרקובחצי[[#This Row],[32]],P952)=2),1,"")</f>
        <v/>
      </c>
      <c r="AL951" s="19" t="str">
        <f>IF(AND(מרקובחצי[[#This Row],[CycleNumber]]&lt;$B952,SUM(מרקובחצי[[#This Row],[32]],Q952)=2),1,"")</f>
        <v/>
      </c>
      <c r="AM951" s="19" t="str">
        <f>IF(AND(מרקובחצי[[#This Row],[CycleNumber]]&lt;$B952,SUM(V951:V952)=2),1,"")</f>
        <v/>
      </c>
      <c r="AN951" s="19" t="str">
        <f>IF(AND(מרקובחצי[[#This Row],[CycleNumber]]&lt;$B952,SUM(מרקובחצי[[#This Row],[33]],O952)=2),1,"")</f>
        <v/>
      </c>
      <c r="AO951" s="19" t="str">
        <f>IF(AND(מרקובחצי[[#This Row],[CycleNumber]]&lt;$B952,SUM(מרקובחצי[[#This Row],[33]],P952)=2),1,"")</f>
        <v/>
      </c>
      <c r="AP951" s="19" t="str">
        <f>IF(AND(מרקובחצי[[#This Row],[CycleNumber]]&lt;$B952,SUM(מרקובחצי[[#This Row],[33]],Q952)=2),1,"")</f>
        <v/>
      </c>
      <c r="AQ951" s="19" t="str">
        <f>IF(AND(מרקובחצי[[#This Row],[CycleNumber]]&lt;$B952,SUM(W951:W952)=2),1,"")</f>
        <v/>
      </c>
      <c r="AR951" s="19" t="str">
        <f>IF(AND(מרקובחצי[[#This Row],[CycleNumber]]&lt;$B952,SUM(מרקובחצי[[#This Row],[12]],S952)=2),1,"")</f>
        <v/>
      </c>
      <c r="AS951" s="19" t="str">
        <f>IF(AND(מרקובחצי[[#This Row],[CycleNumber]]&lt;$B952,SUM(מרקובחצי[[#This Row],[22]],V952)=2),1,"")</f>
        <v/>
      </c>
      <c r="AT951" s="21">
        <f>SUM(מרקובחצי[[#This Row],[11]:[33]])</f>
        <v>1</v>
      </c>
    </row>
    <row r="952" spans="1:46" ht="15.6" x14ac:dyDescent="0.25">
      <c r="A952" s="19" t="s">
        <v>95</v>
      </c>
      <c r="B952" s="19">
        <v>1</v>
      </c>
      <c r="C952">
        <v>32</v>
      </c>
      <c r="D952" s="19">
        <f>מרקובחצי[[#This Row],[LengthofCycle]]+1</f>
        <v>33</v>
      </c>
      <c r="E952" t="str">
        <f>IF(IFERROR(LOOKUP(מרקובחצי[[#This Row],[ClientID]],קביעויות[הפלגה]),FALSE)=מרקובחצי[[#This Row],[ClientID]],1,"")</f>
        <v/>
      </c>
      <c r="F952" t="str">
        <f>IF(IFERROR(LOOKUP(מרקובחצי[[#This Row],[ClientID]],סוגחציקבוע[S31]),FALSE)=מרקובחצי[[#This Row],[ClientID]],1,"")</f>
        <v/>
      </c>
      <c r="G952">
        <f>IF(IFERROR(LOOKUP(מרקובחצי[[#This Row],[ClientID]],סוגחציקבוע[S32]),FALSE)=מרקובחצי[[#This Row],[ClientID]],1,"")</f>
        <v>1</v>
      </c>
      <c r="H952" t="str">
        <f>IF(IFERROR(LOOKUP(מרקובחצי[[#This Row],[ClientID]],סוגחציקבוע[S33]),FALSE)=מרקובחצי[[#This Row],[ClientID]],1,"")</f>
        <v/>
      </c>
      <c r="I952" t="str">
        <f>IF(IFERROR(LOOKUP(מרקובחצי[[#This Row],[ClientID]],סוגחציקבוע[S32&amp;33]),FALSE)=מרקובחצי[[#This Row],[ClientID]],1,"")</f>
        <v/>
      </c>
      <c r="J952" s="19">
        <f>IF(SUM(מרקובחצי[[#This Row],[11]:[13]])=1,מרקובחצי[[#This Row],[עד ועד]],IF(SUM(R951:T952)=1,IF(מרקובחצי[[#This Row],[עד ועד]]&lt;J951,מרקובחצי[[#This Row],[עד ועד]],J951),J951))</f>
        <v>33</v>
      </c>
      <c r="K952" s="19">
        <f>IF(SUM(מרקובחצי[[#This Row],[11]:[13]])=1,מרקובחצי[[#This Row],[עד ועד]],IF(SUM(R951:T952)=1,IF(מרקובחצי[[#This Row],[עד ועד]]&gt;K951,מרקובחצי[[#This Row],[עד ועד]],K951),K951))</f>
        <v>33</v>
      </c>
      <c r="L952" s="19" t="str">
        <f>IF(AND(SUM(מרקובחצי[[#This Row],[31]:[33]])=1,SUM(U951:W951)=0),מרקובחצי[[#This Row],[מקס]]-מרקובחצי[[#This Row],[מינ]],"")</f>
        <v/>
      </c>
      <c r="M95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952" s="19" t="str">
        <f t="shared" si="14"/>
        <v>S32</v>
      </c>
      <c r="O952" s="19" t="str">
        <f>IF(מרקובחצי[[#This Row],[קבעה הפלגה?]]=1,"",IF(AND(מרקובחצי[[#This Row],[עד ועד]]&lt;29,OR(מרקובחצי[[#This Row],[CycleNumber]]=1,AND(U951=1,OR(מרקובחצי[[#This Row],[עד ועד]]&lt;J951,מרקובחצי[[#This Row],[עד ועד]]&gt;K951)),AND(V951=1,מרקובחצי[[#This Row],[עד ועד]]&lt;J951),W951=1)),1,""))</f>
        <v/>
      </c>
      <c r="P952" s="19" t="str">
        <f>IF(מרקובחצי[[#This Row],[קבעה הפלגה?]]=1,"",IF(AND(מרקובחצי[[#This Row],[עד ועד]]&gt;28,מרקובחצי[[#This Row],[עד ועד]]&lt;32,OR(מרקובחצי[[#This Row],[CycleNumber]]=1,AND(U951=1),AND(V951=1,OR(מרקובחצי[[#This Row],[עד ועד]]&lt;J951,מרקובחצי[[#This Row],[עד ועד]]&gt;K951)),W951=1)),1,""))</f>
        <v/>
      </c>
      <c r="Q952" s="19">
        <f>IF(מרקובחצי[[#This Row],[קבעה הפלגה?]]=1,"",IF(AND(מרקובחצי[[#This Row],[עד ועד]]&gt;31,OR(מרקובחצי[[#This Row],[CycleNumber]]=1,AND(U951=1),AND(V951=1,מרקובחצי[[#This Row],[עד ועד]]&gt;K951),AND(W951=1,OR(מרקובחצי[[#This Row],[עד ועד]]&gt;K951,מרקובחצי[[#This Row],[עד ועד]]&lt;J951)))),1,""))</f>
        <v>1</v>
      </c>
      <c r="R952" s="19" t="str">
        <f>IF(מרקובחצי[[#This Row],[CycleNumber]]&gt;1,IF(AND(O951=1,מרקובחצי[[#This Row],[עד ועד]]&lt;29),1,""),"")</f>
        <v/>
      </c>
      <c r="S952" s="19" t="str">
        <f>IF(מרקובחצי[[#This Row],[CycleNumber]]&gt;1,IF(OR(AND(O951=1,מרקובחצי[[#This Row],[עד ועד]]&gt;28),AND(P951=1),AND(Q951=1,מרקובחצי[[#This Row],[עד ועד]]&lt;32)),1,""),"")</f>
        <v/>
      </c>
      <c r="T952" s="19" t="str">
        <f>IF(מרקובחצי[[#This Row],[CycleNumber]]&gt;1,IF(AND(Q951=1,מרקובחצי[[#This Row],[עד ועד]]&gt;31),1,""),"")</f>
        <v/>
      </c>
      <c r="U952" s="19" t="str">
        <f>IF(מרקובחצי[[#This Row],[CycleNumber]]&gt;1,IF(AND(R951=1,מרקובחצי[[#This Row],[עד ועד]]&lt;29),1,IF(AND(U951=1,NOT(OR(מרקובחצי[[#This Row],[עד ועד]]&lt;J951,מרקובחצי[[#This Row],[עד ועד]]&gt;K951))),1,"")),"")</f>
        <v/>
      </c>
      <c r="V952" s="19" t="str">
        <f>IF(מרקובחצי[[#This Row],[CycleNumber]]&gt;1,IF(AND(SUM(R951:T951)=1,מרקובחצי[[#This Row],[עד ועד]]&gt;28,מרקובחצי[[#This Row],[עד ועד]]&lt;32),1,IF(OR(S951=1,AND(R951=1,מרקובחצי[[#This Row],[עד ועד]]&gt;28),AND(T951=1,מרקובחצי[[#This Row],[עד ועד]]&lt;32)),1,IF(AND(V951=1,NOT(OR(מרקובחצי[[#This Row],[עד ועד]]&lt;J951,מרקובחצי[[#This Row],[עד ועד]]&gt;K951))),1,""))),"")</f>
        <v/>
      </c>
      <c r="W952" s="19" t="str">
        <f>IF(מרקובחצי[[#This Row],[CycleNumber]]&gt;1,IF(AND(T951=1,מרקובחצי[[#This Row],[עד ועד]]&gt;31),1,IF(AND(W951=1,NOT(OR(מרקובחצי[[#This Row],[עד ועד]]&lt;J951,מרקובחצי[[#This Row],[עד ועד]]&gt;K951))),1,"")),"")</f>
        <v/>
      </c>
      <c r="X952" s="19" t="str">
        <f>IF(AND(מרקובחצי[[#This Row],[CycleNumber]]&lt;$B953,SUM(מרקובחצי[[#This Row],[11]],R953)=2),1,"")</f>
        <v/>
      </c>
      <c r="Y952" s="19" t="str">
        <f>IF(AND(מרקובחצי[[#This Row],[CycleNumber]]&lt;$B953,SUM(מרקובחצי[[#This Row],[11]],S953)=2),1,"")</f>
        <v/>
      </c>
      <c r="Z952" s="19">
        <f>IF(AND(מרקובחצי[[#This Row],[CycleNumber]]&lt;$B953,SUM(מרקובחצי[[#This Row],[13]],S953)=2),1,"")</f>
        <v>1</v>
      </c>
      <c r="AA952" s="19" t="str">
        <f>IF(AND(מרקובחצי[[#This Row],[CycleNumber]]&lt;$B953,SUM(מרקובחצי[[#This Row],[13]],T953)=2),1,"")</f>
        <v/>
      </c>
      <c r="AB952" s="19" t="str">
        <f>IF(AND(מרקובחצי[[#This Row],[CycleNumber]]&lt;$B953,SUM(מרקובחצי[[#This Row],[21]],U953)=2),1,"")</f>
        <v/>
      </c>
      <c r="AC952" s="19" t="str">
        <f>IF(AND(מרקובחצי[[#This Row],[CycleNumber]]&lt;$B953,SUM(מרקובחצי[[#This Row],[21]],V953)=2),1,"")</f>
        <v/>
      </c>
      <c r="AD952" s="19" t="str">
        <f>IF(AND(מרקובחצי[[#This Row],[CycleNumber]]&lt;$B953,SUM(מרקובחצי[[#This Row],[23]],V953)=2),1,"")</f>
        <v/>
      </c>
      <c r="AE952" s="19" t="str">
        <f>IF(AND(מרקובחצי[[#This Row],[CycleNumber]]&lt;$B953,SUM(מרקובחצי[[#This Row],[23]],W953)=2),1,"")</f>
        <v/>
      </c>
      <c r="AF952" s="19" t="str">
        <f>IF(AND(מרקובחצי[[#This Row],[CycleNumber]]&lt;$B953,SUM(מרקובחצי[[#This Row],[31]],O953)=2),1,"")</f>
        <v/>
      </c>
      <c r="AG952" s="19" t="str">
        <f>IF(AND(מרקובחצי[[#This Row],[CycleNumber]]&lt;$B953,SUM(מרקובחצי[[#This Row],[31]],P953)=2),1,"")</f>
        <v/>
      </c>
      <c r="AH952" s="19" t="str">
        <f>IF(AND(מרקובחצי[[#This Row],[CycleNumber]]&lt;$B953,SUM(מרקובחצי[[#This Row],[31]],Q953)=2),1,"")</f>
        <v/>
      </c>
      <c r="AI952" s="19" t="str">
        <f>IF(AND(מרקובחצי[[#This Row],[CycleNumber]]&lt;$B953,SUM(U952:U953)=2),1,"")</f>
        <v/>
      </c>
      <c r="AJ952" s="19" t="str">
        <f>IF(AND(מרקובחצי[[#This Row],[CycleNumber]]&lt;$B953,SUM(מרקובחצי[[#This Row],[32]],O953)=2),1,"")</f>
        <v/>
      </c>
      <c r="AK952" s="19" t="str">
        <f>IF(AND(מרקובחצי[[#This Row],[CycleNumber]]&lt;$B953,SUM(מרקובחצי[[#This Row],[32]],P953)=2),1,"")</f>
        <v/>
      </c>
      <c r="AL952" s="19" t="str">
        <f>IF(AND(מרקובחצי[[#This Row],[CycleNumber]]&lt;$B953,SUM(מרקובחצי[[#This Row],[32]],Q953)=2),1,"")</f>
        <v/>
      </c>
      <c r="AM952" s="19" t="str">
        <f>IF(AND(מרקובחצי[[#This Row],[CycleNumber]]&lt;$B953,SUM(V952:V953)=2),1,"")</f>
        <v/>
      </c>
      <c r="AN952" s="19" t="str">
        <f>IF(AND(מרקובחצי[[#This Row],[CycleNumber]]&lt;$B953,SUM(מרקובחצי[[#This Row],[33]],O953)=2),1,"")</f>
        <v/>
      </c>
      <c r="AO952" s="19" t="str">
        <f>IF(AND(מרקובחצי[[#This Row],[CycleNumber]]&lt;$B953,SUM(מרקובחצי[[#This Row],[33]],P953)=2),1,"")</f>
        <v/>
      </c>
      <c r="AP952" s="19" t="str">
        <f>IF(AND(מרקובחצי[[#This Row],[CycleNumber]]&lt;$B953,SUM(מרקובחצי[[#This Row],[33]],Q953)=2),1,"")</f>
        <v/>
      </c>
      <c r="AQ952" s="19" t="str">
        <f>IF(AND(מרקובחצי[[#This Row],[CycleNumber]]&lt;$B953,SUM(W952:W953)=2),1,"")</f>
        <v/>
      </c>
      <c r="AR952" s="19" t="str">
        <f>IF(AND(מרקובחצי[[#This Row],[CycleNumber]]&lt;$B953,SUM(מרקובחצי[[#This Row],[12]],S953)=2),1,"")</f>
        <v/>
      </c>
      <c r="AS952" s="19" t="str">
        <f>IF(AND(מרקובחצי[[#This Row],[CycleNumber]]&lt;$B953,SUM(מרקובחצי[[#This Row],[22]],V953)=2),1,"")</f>
        <v/>
      </c>
      <c r="AT952" s="21">
        <f>SUM(מרקובחצי[[#This Row],[11]:[33]])</f>
        <v>1</v>
      </c>
    </row>
    <row r="953" spans="1:46" ht="15.6" x14ac:dyDescent="0.25">
      <c r="A953" s="19" t="s">
        <v>95</v>
      </c>
      <c r="B953" s="19">
        <v>2</v>
      </c>
      <c r="C953">
        <v>27</v>
      </c>
      <c r="D953" s="19">
        <f>מרקובחצי[[#This Row],[LengthofCycle]]+1</f>
        <v>28</v>
      </c>
      <c r="E953" t="str">
        <f>IF(IFERROR(LOOKUP(מרקובחצי[[#This Row],[ClientID]],קביעויות[הפלגה]),FALSE)=מרקובחצי[[#This Row],[ClientID]],1,"")</f>
        <v/>
      </c>
      <c r="F953" t="str">
        <f>IF(IFERROR(LOOKUP(מרקובחצי[[#This Row],[ClientID]],סוגחציקבוע[S31]),FALSE)=מרקובחצי[[#This Row],[ClientID]],1,"")</f>
        <v/>
      </c>
      <c r="G953">
        <f>IF(IFERROR(LOOKUP(מרקובחצי[[#This Row],[ClientID]],סוגחציקבוע[S32]),FALSE)=מרקובחצי[[#This Row],[ClientID]],1,"")</f>
        <v>1</v>
      </c>
      <c r="H953" t="str">
        <f>IF(IFERROR(LOOKUP(מרקובחצי[[#This Row],[ClientID]],סוגחציקבוע[S33]),FALSE)=מרקובחצי[[#This Row],[ClientID]],1,"")</f>
        <v/>
      </c>
      <c r="I953" t="str">
        <f>IF(IFERROR(LOOKUP(מרקובחצי[[#This Row],[ClientID]],סוגחציקבוע[S32&amp;33]),FALSE)=מרקובחצי[[#This Row],[ClientID]],1,"")</f>
        <v/>
      </c>
      <c r="J953" s="19">
        <f>IF(SUM(מרקובחצי[[#This Row],[11]:[13]])=1,מרקובחצי[[#This Row],[עד ועד]],IF(SUM(R952:T953)=1,IF(מרקובחצי[[#This Row],[עד ועד]]&lt;J952,מרקובחצי[[#This Row],[עד ועד]],J952),J952))</f>
        <v>28</v>
      </c>
      <c r="K953" s="19">
        <f>IF(SUM(מרקובחצי[[#This Row],[11]:[13]])=1,מרקובחצי[[#This Row],[עד ועד]],IF(SUM(R952:T953)=1,IF(מרקובחצי[[#This Row],[עד ועד]]&gt;K952,מרקובחצי[[#This Row],[עד ועד]],K952),K952))</f>
        <v>33</v>
      </c>
      <c r="L953" s="19" t="str">
        <f>IF(AND(SUM(מרקובחצי[[#This Row],[31]:[33]])=1,SUM(U952:W952)=0),מרקובחצי[[#This Row],[מקס]]-מרקובחצי[[#This Row],[מינ]],"")</f>
        <v/>
      </c>
      <c r="M95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953" s="19" t="str">
        <f t="shared" si="14"/>
        <v>S13</v>
      </c>
      <c r="O953" s="19" t="str">
        <f>IF(מרקובחצי[[#This Row],[קבעה הפלגה?]]=1,"",IF(AND(מרקובחצי[[#This Row],[עד ועד]]&lt;29,OR(מרקובחצי[[#This Row],[CycleNumber]]=1,AND(U952=1,OR(מרקובחצי[[#This Row],[עד ועד]]&lt;J952,מרקובחצי[[#This Row],[עד ועד]]&gt;K952)),AND(V952=1,מרקובחצי[[#This Row],[עד ועד]]&lt;J952),W952=1)),1,""))</f>
        <v/>
      </c>
      <c r="P953" s="19" t="str">
        <f>IF(מרקובחצי[[#This Row],[קבעה הפלגה?]]=1,"",IF(AND(מרקובחצי[[#This Row],[עד ועד]]&gt;28,מרקובחצי[[#This Row],[עד ועד]]&lt;32,OR(מרקובחצי[[#This Row],[CycleNumber]]=1,AND(U952=1),AND(V952=1,OR(מרקובחצי[[#This Row],[עד ועד]]&lt;J952,מרקובחצי[[#This Row],[עד ועד]]&gt;K952)),W952=1)),1,""))</f>
        <v/>
      </c>
      <c r="Q953" s="19" t="str">
        <f>IF(מרקובחצי[[#This Row],[קבעה הפלגה?]]=1,"",IF(AND(מרקובחצי[[#This Row],[עד ועד]]&gt;31,OR(מרקובחצי[[#This Row],[CycleNumber]]=1,AND(U952=1),AND(V952=1,מרקובחצי[[#This Row],[עד ועד]]&gt;K952),AND(W952=1,OR(מרקובחצי[[#This Row],[עד ועד]]&gt;K952,מרקובחצי[[#This Row],[עד ועד]]&lt;J952)))),1,""))</f>
        <v/>
      </c>
      <c r="R953" s="19" t="str">
        <f>IF(מרקובחצי[[#This Row],[CycleNumber]]&gt;1,IF(AND(O952=1,מרקובחצי[[#This Row],[עד ועד]]&lt;29),1,""),"")</f>
        <v/>
      </c>
      <c r="S953" s="19">
        <f>IF(מרקובחצי[[#This Row],[CycleNumber]]&gt;1,IF(OR(AND(O952=1,מרקובחצי[[#This Row],[עד ועד]]&gt;28),AND(P952=1),AND(Q952=1,מרקובחצי[[#This Row],[עד ועד]]&lt;32)),1,""),"")</f>
        <v>1</v>
      </c>
      <c r="T953" s="19" t="str">
        <f>IF(מרקובחצי[[#This Row],[CycleNumber]]&gt;1,IF(AND(Q952=1,מרקובחצי[[#This Row],[עד ועד]]&gt;31),1,""),"")</f>
        <v/>
      </c>
      <c r="U953" s="19" t="str">
        <f>IF(מרקובחצי[[#This Row],[CycleNumber]]&gt;1,IF(AND(R952=1,מרקובחצי[[#This Row],[עד ועד]]&lt;29),1,IF(AND(U952=1,NOT(OR(מרקובחצי[[#This Row],[עד ועד]]&lt;J952,מרקובחצי[[#This Row],[עד ועד]]&gt;K952))),1,"")),"")</f>
        <v/>
      </c>
      <c r="V953" s="19" t="str">
        <f>IF(מרקובחצי[[#This Row],[CycleNumber]]&gt;1,IF(AND(SUM(R952:T952)=1,מרקובחצי[[#This Row],[עד ועד]]&gt;28,מרקובחצי[[#This Row],[עד ועד]]&lt;32),1,IF(OR(S952=1,AND(R952=1,מרקובחצי[[#This Row],[עד ועד]]&gt;28),AND(T952=1,מרקובחצי[[#This Row],[עד ועד]]&lt;32)),1,IF(AND(V952=1,NOT(OR(מרקובחצי[[#This Row],[עד ועד]]&lt;J952,מרקובחצי[[#This Row],[עד ועד]]&gt;K952))),1,""))),"")</f>
        <v/>
      </c>
      <c r="W953" s="19" t="str">
        <f>IF(מרקובחצי[[#This Row],[CycleNumber]]&gt;1,IF(AND(T952=1,מרקובחצי[[#This Row],[עד ועד]]&gt;31),1,IF(AND(W952=1,NOT(OR(מרקובחצי[[#This Row],[עד ועד]]&lt;J952,מרקובחצי[[#This Row],[עד ועד]]&gt;K952))),1,"")),"")</f>
        <v/>
      </c>
      <c r="X953" s="19" t="str">
        <f>IF(AND(מרקובחצי[[#This Row],[CycleNumber]]&lt;$B954,SUM(מרקובחצי[[#This Row],[11]],R954)=2),1,"")</f>
        <v/>
      </c>
      <c r="Y953" s="19" t="str">
        <f>IF(AND(מרקובחצי[[#This Row],[CycleNumber]]&lt;$B954,SUM(מרקובחצי[[#This Row],[11]],S954)=2),1,"")</f>
        <v/>
      </c>
      <c r="Z953" s="19" t="str">
        <f>IF(AND(מרקובחצי[[#This Row],[CycleNumber]]&lt;$B954,SUM(מרקובחצי[[#This Row],[13]],S954)=2),1,"")</f>
        <v/>
      </c>
      <c r="AA953" s="19" t="str">
        <f>IF(AND(מרקובחצי[[#This Row],[CycleNumber]]&lt;$B954,SUM(מרקובחצי[[#This Row],[13]],T954)=2),1,"")</f>
        <v/>
      </c>
      <c r="AB953" s="19" t="str">
        <f>IF(AND(מרקובחצי[[#This Row],[CycleNumber]]&lt;$B954,SUM(מרקובחצי[[#This Row],[21]],U954)=2),1,"")</f>
        <v/>
      </c>
      <c r="AC953" s="19" t="str">
        <f>IF(AND(מרקובחצי[[#This Row],[CycleNumber]]&lt;$B954,SUM(מרקובחצי[[#This Row],[21]],V954)=2),1,"")</f>
        <v/>
      </c>
      <c r="AD953" s="19" t="str">
        <f>IF(AND(מרקובחצי[[#This Row],[CycleNumber]]&lt;$B954,SUM(מרקובחצי[[#This Row],[23]],V954)=2),1,"")</f>
        <v/>
      </c>
      <c r="AE953" s="19" t="str">
        <f>IF(AND(מרקובחצי[[#This Row],[CycleNumber]]&lt;$B954,SUM(מרקובחצי[[#This Row],[23]],W954)=2),1,"")</f>
        <v/>
      </c>
      <c r="AF953" s="19" t="str">
        <f>IF(AND(מרקובחצי[[#This Row],[CycleNumber]]&lt;$B954,SUM(מרקובחצי[[#This Row],[31]],O954)=2),1,"")</f>
        <v/>
      </c>
      <c r="AG953" s="19" t="str">
        <f>IF(AND(מרקובחצי[[#This Row],[CycleNumber]]&lt;$B954,SUM(מרקובחצי[[#This Row],[31]],P954)=2),1,"")</f>
        <v/>
      </c>
      <c r="AH953" s="19" t="str">
        <f>IF(AND(מרקובחצי[[#This Row],[CycleNumber]]&lt;$B954,SUM(מרקובחצי[[#This Row],[31]],Q954)=2),1,"")</f>
        <v/>
      </c>
      <c r="AI953" s="19" t="str">
        <f>IF(AND(מרקובחצי[[#This Row],[CycleNumber]]&lt;$B954,SUM(U953:U954)=2),1,"")</f>
        <v/>
      </c>
      <c r="AJ953" s="19" t="str">
        <f>IF(AND(מרקובחצי[[#This Row],[CycleNumber]]&lt;$B954,SUM(מרקובחצי[[#This Row],[32]],O954)=2),1,"")</f>
        <v/>
      </c>
      <c r="AK953" s="19" t="str">
        <f>IF(AND(מרקובחצי[[#This Row],[CycleNumber]]&lt;$B954,SUM(מרקובחצי[[#This Row],[32]],P954)=2),1,"")</f>
        <v/>
      </c>
      <c r="AL953" s="19" t="str">
        <f>IF(AND(מרקובחצי[[#This Row],[CycleNumber]]&lt;$B954,SUM(מרקובחצי[[#This Row],[32]],Q954)=2),1,"")</f>
        <v/>
      </c>
      <c r="AM953" s="19" t="str">
        <f>IF(AND(מרקובחצי[[#This Row],[CycleNumber]]&lt;$B954,SUM(V953:V954)=2),1,"")</f>
        <v/>
      </c>
      <c r="AN953" s="19" t="str">
        <f>IF(AND(מרקובחצי[[#This Row],[CycleNumber]]&lt;$B954,SUM(מרקובחצי[[#This Row],[33]],O954)=2),1,"")</f>
        <v/>
      </c>
      <c r="AO953" s="19" t="str">
        <f>IF(AND(מרקובחצי[[#This Row],[CycleNumber]]&lt;$B954,SUM(מרקובחצי[[#This Row],[33]],P954)=2),1,"")</f>
        <v/>
      </c>
      <c r="AP953" s="19" t="str">
        <f>IF(AND(מרקובחצי[[#This Row],[CycleNumber]]&lt;$B954,SUM(מרקובחצי[[#This Row],[33]],Q954)=2),1,"")</f>
        <v/>
      </c>
      <c r="AQ953" s="19" t="str">
        <f>IF(AND(מרקובחצי[[#This Row],[CycleNumber]]&lt;$B954,SUM(W953:W954)=2),1,"")</f>
        <v/>
      </c>
      <c r="AR953" s="19" t="str">
        <f>IF(AND(מרקובחצי[[#This Row],[CycleNumber]]&lt;$B954,SUM(מרקובחצי[[#This Row],[12]],S954)=2),1,"")</f>
        <v/>
      </c>
      <c r="AS953" s="19">
        <f>IF(AND(מרקובחצי[[#This Row],[CycleNumber]]&lt;$B954,SUM(מרקובחצי[[#This Row],[22]],V954)=2),1,"")</f>
        <v>1</v>
      </c>
      <c r="AT953" s="21">
        <f>SUM(מרקובחצי[[#This Row],[11]:[33]])</f>
        <v>1</v>
      </c>
    </row>
    <row r="954" spans="1:46" ht="15.6" x14ac:dyDescent="0.25">
      <c r="A954" s="19" t="s">
        <v>95</v>
      </c>
      <c r="B954" s="19">
        <v>3</v>
      </c>
      <c r="C954">
        <v>30</v>
      </c>
      <c r="D954" s="19">
        <f>מרקובחצי[[#This Row],[LengthofCycle]]+1</f>
        <v>31</v>
      </c>
      <c r="E954" t="str">
        <f>IF(IFERROR(LOOKUP(מרקובחצי[[#This Row],[ClientID]],קביעויות[הפלגה]),FALSE)=מרקובחצי[[#This Row],[ClientID]],1,"")</f>
        <v/>
      </c>
      <c r="F954" t="str">
        <f>IF(IFERROR(LOOKUP(מרקובחצי[[#This Row],[ClientID]],סוגחציקבוע[S31]),FALSE)=מרקובחצי[[#This Row],[ClientID]],1,"")</f>
        <v/>
      </c>
      <c r="G954">
        <f>IF(IFERROR(LOOKUP(מרקובחצי[[#This Row],[ClientID]],סוגחציקבוע[S32]),FALSE)=מרקובחצי[[#This Row],[ClientID]],1,"")</f>
        <v>1</v>
      </c>
      <c r="H954" t="str">
        <f>IF(IFERROR(LOOKUP(מרקובחצי[[#This Row],[ClientID]],סוגחציקבוע[S33]),FALSE)=מרקובחצי[[#This Row],[ClientID]],1,"")</f>
        <v/>
      </c>
      <c r="I954" t="str">
        <f>IF(IFERROR(LOOKUP(מרקובחצי[[#This Row],[ClientID]],סוגחציקבוע[S32&amp;33]),FALSE)=מרקובחצי[[#This Row],[ClientID]],1,"")</f>
        <v/>
      </c>
      <c r="J954" s="19">
        <f>IF(SUM(מרקובחצי[[#This Row],[11]:[13]])=1,מרקובחצי[[#This Row],[עד ועד]],IF(SUM(R953:T954)=1,IF(מרקובחצי[[#This Row],[עד ועד]]&lt;J953,מרקובחצי[[#This Row],[עד ועד]],J953),J953))</f>
        <v>28</v>
      </c>
      <c r="K954" s="19">
        <f>IF(SUM(מרקובחצי[[#This Row],[11]:[13]])=1,מרקובחצי[[#This Row],[עד ועד]],IF(SUM(R953:T954)=1,IF(מרקובחצי[[#This Row],[עד ועד]]&gt;K953,מרקובחצי[[#This Row],[עד ועד]],K953),K953))</f>
        <v>33</v>
      </c>
      <c r="L954" s="19">
        <f>IF(AND(SUM(מרקובחצי[[#This Row],[31]:[33]])=1,SUM(U953:W953)=0),מרקובחצי[[#This Row],[מקס]]-מרקובחצי[[#This Row],[מינ]],"")</f>
        <v>5</v>
      </c>
      <c r="M95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54" s="19" t="str">
        <f t="shared" si="14"/>
        <v>S22</v>
      </c>
      <c r="O954" s="19" t="str">
        <f>IF(מרקובחצי[[#This Row],[קבעה הפלגה?]]=1,"",IF(AND(מרקובחצי[[#This Row],[עד ועד]]&lt;29,OR(מרקובחצי[[#This Row],[CycleNumber]]=1,AND(U953=1,OR(מרקובחצי[[#This Row],[עד ועד]]&lt;J953,מרקובחצי[[#This Row],[עד ועד]]&gt;K953)),AND(V953=1,מרקובחצי[[#This Row],[עד ועד]]&lt;J953),W953=1)),1,""))</f>
        <v/>
      </c>
      <c r="P954" s="19" t="str">
        <f>IF(מרקובחצי[[#This Row],[קבעה הפלגה?]]=1,"",IF(AND(מרקובחצי[[#This Row],[עד ועד]]&gt;28,מרקובחצי[[#This Row],[עד ועד]]&lt;32,OR(מרקובחצי[[#This Row],[CycleNumber]]=1,AND(U953=1),AND(V953=1,OR(מרקובחצי[[#This Row],[עד ועד]]&lt;J953,מרקובחצי[[#This Row],[עד ועד]]&gt;K953)),W953=1)),1,""))</f>
        <v/>
      </c>
      <c r="Q954" s="19" t="str">
        <f>IF(מרקובחצי[[#This Row],[קבעה הפלגה?]]=1,"",IF(AND(מרקובחצי[[#This Row],[עד ועד]]&gt;31,OR(מרקובחצי[[#This Row],[CycleNumber]]=1,AND(U953=1),AND(V953=1,מרקובחצי[[#This Row],[עד ועד]]&gt;K953),AND(W953=1,OR(מרקובחצי[[#This Row],[עד ועד]]&gt;K953,מרקובחצי[[#This Row],[עד ועד]]&lt;J953)))),1,""))</f>
        <v/>
      </c>
      <c r="R954" s="19" t="str">
        <f>IF(מרקובחצי[[#This Row],[CycleNumber]]&gt;1,IF(AND(O953=1,מרקובחצי[[#This Row],[עד ועד]]&lt;29),1,""),"")</f>
        <v/>
      </c>
      <c r="S954" s="19" t="str">
        <f>IF(מרקובחצי[[#This Row],[CycleNumber]]&gt;1,IF(OR(AND(O953=1,מרקובחצי[[#This Row],[עד ועד]]&gt;28),AND(P953=1),AND(Q953=1,מרקובחצי[[#This Row],[עד ועד]]&lt;32)),1,""),"")</f>
        <v/>
      </c>
      <c r="T954" s="19" t="str">
        <f>IF(מרקובחצי[[#This Row],[CycleNumber]]&gt;1,IF(AND(Q953=1,מרקובחצי[[#This Row],[עד ועד]]&gt;31),1,""),"")</f>
        <v/>
      </c>
      <c r="U954" s="19" t="str">
        <f>IF(מרקובחצי[[#This Row],[CycleNumber]]&gt;1,IF(AND(R953=1,מרקובחצי[[#This Row],[עד ועד]]&lt;29),1,IF(AND(U953=1,NOT(OR(מרקובחצי[[#This Row],[עד ועד]]&lt;J953,מרקובחצי[[#This Row],[עד ועד]]&gt;K953))),1,"")),"")</f>
        <v/>
      </c>
      <c r="V954" s="19">
        <f>IF(מרקובחצי[[#This Row],[CycleNumber]]&gt;1,IF(AND(SUM(R953:T953)=1,מרקובחצי[[#This Row],[עד ועד]]&gt;28,מרקובחצי[[#This Row],[עד ועד]]&lt;32),1,IF(OR(S953=1,AND(R953=1,מרקובחצי[[#This Row],[עד ועד]]&gt;28),AND(T953=1,מרקובחצי[[#This Row],[עד ועד]]&lt;32)),1,IF(AND(V953=1,NOT(OR(מרקובחצי[[#This Row],[עד ועד]]&lt;J953,מרקובחצי[[#This Row],[עד ועד]]&gt;K953))),1,""))),"")</f>
        <v>1</v>
      </c>
      <c r="W954" s="19" t="str">
        <f>IF(מרקובחצי[[#This Row],[CycleNumber]]&gt;1,IF(AND(T953=1,מרקובחצי[[#This Row],[עד ועד]]&gt;31),1,IF(AND(W953=1,NOT(OR(מרקובחצי[[#This Row],[עד ועד]]&lt;J953,מרקובחצי[[#This Row],[עד ועד]]&gt;K953))),1,"")),"")</f>
        <v/>
      </c>
      <c r="X954" s="19" t="str">
        <f>IF(AND(מרקובחצי[[#This Row],[CycleNumber]]&lt;$B955,SUM(מרקובחצי[[#This Row],[11]],R955)=2),1,"")</f>
        <v/>
      </c>
      <c r="Y954" s="19" t="str">
        <f>IF(AND(מרקובחצי[[#This Row],[CycleNumber]]&lt;$B955,SUM(מרקובחצי[[#This Row],[11]],S955)=2),1,"")</f>
        <v/>
      </c>
      <c r="Z954" s="19" t="str">
        <f>IF(AND(מרקובחצי[[#This Row],[CycleNumber]]&lt;$B955,SUM(מרקובחצי[[#This Row],[13]],S955)=2),1,"")</f>
        <v/>
      </c>
      <c r="AA954" s="19" t="str">
        <f>IF(AND(מרקובחצי[[#This Row],[CycleNumber]]&lt;$B955,SUM(מרקובחצי[[#This Row],[13]],T955)=2),1,"")</f>
        <v/>
      </c>
      <c r="AB954" s="19" t="str">
        <f>IF(AND(מרקובחצי[[#This Row],[CycleNumber]]&lt;$B955,SUM(מרקובחצי[[#This Row],[21]],U955)=2),1,"")</f>
        <v/>
      </c>
      <c r="AC954" s="19" t="str">
        <f>IF(AND(מרקובחצי[[#This Row],[CycleNumber]]&lt;$B955,SUM(מרקובחצי[[#This Row],[21]],V955)=2),1,"")</f>
        <v/>
      </c>
      <c r="AD954" s="19" t="str">
        <f>IF(AND(מרקובחצי[[#This Row],[CycleNumber]]&lt;$B955,SUM(מרקובחצי[[#This Row],[23]],V955)=2),1,"")</f>
        <v/>
      </c>
      <c r="AE954" s="19" t="str">
        <f>IF(AND(מרקובחצי[[#This Row],[CycleNumber]]&lt;$B955,SUM(מרקובחצי[[#This Row],[23]],W955)=2),1,"")</f>
        <v/>
      </c>
      <c r="AF954" s="19" t="str">
        <f>IF(AND(מרקובחצי[[#This Row],[CycleNumber]]&lt;$B955,SUM(מרקובחצי[[#This Row],[31]],O955)=2),1,"")</f>
        <v/>
      </c>
      <c r="AG954" s="19" t="str">
        <f>IF(AND(מרקובחצי[[#This Row],[CycleNumber]]&lt;$B955,SUM(מרקובחצי[[#This Row],[31]],P955)=2),1,"")</f>
        <v/>
      </c>
      <c r="AH954" s="19" t="str">
        <f>IF(AND(מרקובחצי[[#This Row],[CycleNumber]]&lt;$B955,SUM(מרקובחצי[[#This Row],[31]],Q955)=2),1,"")</f>
        <v/>
      </c>
      <c r="AI954" s="19" t="str">
        <f>IF(AND(מרקובחצי[[#This Row],[CycleNumber]]&lt;$B955,SUM(U954:U955)=2),1,"")</f>
        <v/>
      </c>
      <c r="AJ954" s="19" t="str">
        <f>IF(AND(מרקובחצי[[#This Row],[CycleNumber]]&lt;$B955,SUM(מרקובחצי[[#This Row],[32]],O955)=2),1,"")</f>
        <v/>
      </c>
      <c r="AK954" s="19" t="str">
        <f>IF(AND(מרקובחצי[[#This Row],[CycleNumber]]&lt;$B955,SUM(מרקובחצי[[#This Row],[32]],P955)=2),1,"")</f>
        <v/>
      </c>
      <c r="AL954" s="19">
        <f>IF(AND(מרקובחצי[[#This Row],[CycleNumber]]&lt;$B955,SUM(מרקובחצי[[#This Row],[32]],Q955)=2),1,"")</f>
        <v>1</v>
      </c>
      <c r="AM954" s="19" t="str">
        <f>IF(AND(מרקובחצי[[#This Row],[CycleNumber]]&lt;$B955,SUM(V954:V955)=2),1,"")</f>
        <v/>
      </c>
      <c r="AN954" s="19" t="str">
        <f>IF(AND(מרקובחצי[[#This Row],[CycleNumber]]&lt;$B955,SUM(מרקובחצי[[#This Row],[33]],O955)=2),1,"")</f>
        <v/>
      </c>
      <c r="AO954" s="19" t="str">
        <f>IF(AND(מרקובחצי[[#This Row],[CycleNumber]]&lt;$B955,SUM(מרקובחצי[[#This Row],[33]],P955)=2),1,"")</f>
        <v/>
      </c>
      <c r="AP954" s="19" t="str">
        <f>IF(AND(מרקובחצי[[#This Row],[CycleNumber]]&lt;$B955,SUM(מרקובחצי[[#This Row],[33]],Q955)=2),1,"")</f>
        <v/>
      </c>
      <c r="AQ954" s="19" t="str">
        <f>IF(AND(מרקובחצי[[#This Row],[CycleNumber]]&lt;$B955,SUM(W954:W955)=2),1,"")</f>
        <v/>
      </c>
      <c r="AR954" s="19" t="str">
        <f>IF(AND(מרקובחצי[[#This Row],[CycleNumber]]&lt;$B955,SUM(מרקובחצי[[#This Row],[12]],S955)=2),1,"")</f>
        <v/>
      </c>
      <c r="AS954" s="19" t="str">
        <f>IF(AND(מרקובחצי[[#This Row],[CycleNumber]]&lt;$B955,SUM(מרקובחצי[[#This Row],[22]],V955)=2),1,"")</f>
        <v/>
      </c>
      <c r="AT954" s="21">
        <f>SUM(מרקובחצי[[#This Row],[11]:[33]])</f>
        <v>1</v>
      </c>
    </row>
    <row r="955" spans="1:46" ht="15.6" x14ac:dyDescent="0.25">
      <c r="A955" s="19" t="s">
        <v>95</v>
      </c>
      <c r="B955" s="19">
        <v>4</v>
      </c>
      <c r="C955">
        <v>34</v>
      </c>
      <c r="D955" s="19">
        <f>מרקובחצי[[#This Row],[LengthofCycle]]+1</f>
        <v>35</v>
      </c>
      <c r="E955" t="str">
        <f>IF(IFERROR(LOOKUP(מרקובחצי[[#This Row],[ClientID]],קביעויות[הפלגה]),FALSE)=מרקובחצי[[#This Row],[ClientID]],1,"")</f>
        <v/>
      </c>
      <c r="F955" t="str">
        <f>IF(IFERROR(LOOKUP(מרקובחצי[[#This Row],[ClientID]],סוגחציקבוע[S31]),FALSE)=מרקובחצי[[#This Row],[ClientID]],1,"")</f>
        <v/>
      </c>
      <c r="G955">
        <f>IF(IFERROR(LOOKUP(מרקובחצי[[#This Row],[ClientID]],סוגחציקבוע[S32]),FALSE)=מרקובחצי[[#This Row],[ClientID]],1,"")</f>
        <v>1</v>
      </c>
      <c r="H955" t="str">
        <f>IF(IFERROR(LOOKUP(מרקובחצי[[#This Row],[ClientID]],סוגחציקבוע[S33]),FALSE)=מרקובחצי[[#This Row],[ClientID]],1,"")</f>
        <v/>
      </c>
      <c r="I955" t="str">
        <f>IF(IFERROR(LOOKUP(מרקובחצי[[#This Row],[ClientID]],סוגחציקבוע[S32&amp;33]),FALSE)=מרקובחצי[[#This Row],[ClientID]],1,"")</f>
        <v/>
      </c>
      <c r="J955" s="19">
        <f>IF(SUM(מרקובחצי[[#This Row],[11]:[13]])=1,מרקובחצי[[#This Row],[עד ועד]],IF(SUM(R954:T955)=1,IF(מרקובחצי[[#This Row],[עד ועד]]&lt;J954,מרקובחצי[[#This Row],[עד ועד]],J954),J954))</f>
        <v>35</v>
      </c>
      <c r="K955" s="19">
        <f>IF(SUM(מרקובחצי[[#This Row],[11]:[13]])=1,מרקובחצי[[#This Row],[עד ועד]],IF(SUM(R954:T955)=1,IF(מרקובחצי[[#This Row],[עד ועד]]&gt;K954,מרקובחצי[[#This Row],[עד ועד]],K954),K954))</f>
        <v>35</v>
      </c>
      <c r="L955" s="19" t="str">
        <f>IF(AND(SUM(מרקובחצי[[#This Row],[31]:[33]])=1,SUM(U954:W954)=0),מרקובחצי[[#This Row],[מקס]]-מרקובחצי[[#This Row],[מינ]],"")</f>
        <v/>
      </c>
      <c r="M95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955" s="19" t="str">
        <f t="shared" si="14"/>
        <v>S32</v>
      </c>
      <c r="O955" s="19" t="str">
        <f>IF(מרקובחצי[[#This Row],[קבעה הפלגה?]]=1,"",IF(AND(מרקובחצי[[#This Row],[עד ועד]]&lt;29,OR(מרקובחצי[[#This Row],[CycleNumber]]=1,AND(U954=1,OR(מרקובחצי[[#This Row],[עד ועד]]&lt;J954,מרקובחצי[[#This Row],[עד ועד]]&gt;K954)),AND(V954=1,מרקובחצי[[#This Row],[עד ועד]]&lt;J954),W954=1)),1,""))</f>
        <v/>
      </c>
      <c r="P955" s="19" t="str">
        <f>IF(מרקובחצי[[#This Row],[קבעה הפלגה?]]=1,"",IF(AND(מרקובחצי[[#This Row],[עד ועד]]&gt;28,מרקובחצי[[#This Row],[עד ועד]]&lt;32,OR(מרקובחצי[[#This Row],[CycleNumber]]=1,AND(U954=1),AND(V954=1,OR(מרקובחצי[[#This Row],[עד ועד]]&lt;J954,מרקובחצי[[#This Row],[עד ועד]]&gt;K954)),W954=1)),1,""))</f>
        <v/>
      </c>
      <c r="Q955" s="19">
        <f>IF(מרקובחצי[[#This Row],[קבעה הפלגה?]]=1,"",IF(AND(מרקובחצי[[#This Row],[עד ועד]]&gt;31,OR(מרקובחצי[[#This Row],[CycleNumber]]=1,AND(U954=1),AND(V954=1,מרקובחצי[[#This Row],[עד ועד]]&gt;K954),AND(W954=1,OR(מרקובחצי[[#This Row],[עד ועד]]&gt;K954,מרקובחצי[[#This Row],[עד ועד]]&lt;J954)))),1,""))</f>
        <v>1</v>
      </c>
      <c r="R955" s="19" t="str">
        <f>IF(מרקובחצי[[#This Row],[CycleNumber]]&gt;1,IF(AND(O954=1,מרקובחצי[[#This Row],[עד ועד]]&lt;29),1,""),"")</f>
        <v/>
      </c>
      <c r="S955" s="19" t="str">
        <f>IF(מרקובחצי[[#This Row],[CycleNumber]]&gt;1,IF(OR(AND(O954=1,מרקובחצי[[#This Row],[עד ועד]]&gt;28),AND(P954=1),AND(Q954=1,מרקובחצי[[#This Row],[עד ועד]]&lt;32)),1,""),"")</f>
        <v/>
      </c>
      <c r="T955" s="19" t="str">
        <f>IF(מרקובחצי[[#This Row],[CycleNumber]]&gt;1,IF(AND(Q954=1,מרקובחצי[[#This Row],[עד ועד]]&gt;31),1,""),"")</f>
        <v/>
      </c>
      <c r="U955" s="19" t="str">
        <f>IF(מרקובחצי[[#This Row],[CycleNumber]]&gt;1,IF(AND(R954=1,מרקובחצי[[#This Row],[עד ועד]]&lt;29),1,IF(AND(U954=1,NOT(OR(מרקובחצי[[#This Row],[עד ועד]]&lt;J954,מרקובחצי[[#This Row],[עד ועד]]&gt;K954))),1,"")),"")</f>
        <v/>
      </c>
      <c r="V955" s="19" t="str">
        <f>IF(מרקובחצי[[#This Row],[CycleNumber]]&gt;1,IF(AND(SUM(R954:T954)=1,מרקובחצי[[#This Row],[עד ועד]]&gt;28,מרקובחצי[[#This Row],[עד ועד]]&lt;32),1,IF(OR(S954=1,AND(R954=1,מרקובחצי[[#This Row],[עד ועד]]&gt;28),AND(T954=1,מרקובחצי[[#This Row],[עד ועד]]&lt;32)),1,IF(AND(V954=1,NOT(OR(מרקובחצי[[#This Row],[עד ועד]]&lt;J954,מרקובחצי[[#This Row],[עד ועד]]&gt;K954))),1,""))),"")</f>
        <v/>
      </c>
      <c r="W955" s="19" t="str">
        <f>IF(מרקובחצי[[#This Row],[CycleNumber]]&gt;1,IF(AND(T954=1,מרקובחצי[[#This Row],[עד ועד]]&gt;31),1,IF(AND(W954=1,NOT(OR(מרקובחצי[[#This Row],[עד ועד]]&lt;J954,מרקובחצי[[#This Row],[עד ועד]]&gt;K954))),1,"")),"")</f>
        <v/>
      </c>
      <c r="X955" s="19" t="str">
        <f>IF(AND(מרקובחצי[[#This Row],[CycleNumber]]&lt;$B956,SUM(מרקובחצי[[#This Row],[11]],R956)=2),1,"")</f>
        <v/>
      </c>
      <c r="Y955" s="19" t="str">
        <f>IF(AND(מרקובחצי[[#This Row],[CycleNumber]]&lt;$B956,SUM(מרקובחצי[[#This Row],[11]],S956)=2),1,"")</f>
        <v/>
      </c>
      <c r="Z955" s="19" t="str">
        <f>IF(AND(מרקובחצי[[#This Row],[CycleNumber]]&lt;$B956,SUM(מרקובחצי[[#This Row],[13]],S956)=2),1,"")</f>
        <v/>
      </c>
      <c r="AA955" s="19">
        <f>IF(AND(מרקובחצי[[#This Row],[CycleNumber]]&lt;$B956,SUM(מרקובחצי[[#This Row],[13]],T956)=2),1,"")</f>
        <v>1</v>
      </c>
      <c r="AB955" s="19" t="str">
        <f>IF(AND(מרקובחצי[[#This Row],[CycleNumber]]&lt;$B956,SUM(מרקובחצי[[#This Row],[21]],U956)=2),1,"")</f>
        <v/>
      </c>
      <c r="AC955" s="19" t="str">
        <f>IF(AND(מרקובחצי[[#This Row],[CycleNumber]]&lt;$B956,SUM(מרקובחצי[[#This Row],[21]],V956)=2),1,"")</f>
        <v/>
      </c>
      <c r="AD955" s="19" t="str">
        <f>IF(AND(מרקובחצי[[#This Row],[CycleNumber]]&lt;$B956,SUM(מרקובחצי[[#This Row],[23]],V956)=2),1,"")</f>
        <v/>
      </c>
      <c r="AE955" s="19" t="str">
        <f>IF(AND(מרקובחצי[[#This Row],[CycleNumber]]&lt;$B956,SUM(מרקובחצי[[#This Row],[23]],W956)=2),1,"")</f>
        <v/>
      </c>
      <c r="AF955" s="19" t="str">
        <f>IF(AND(מרקובחצי[[#This Row],[CycleNumber]]&lt;$B956,SUM(מרקובחצי[[#This Row],[31]],O956)=2),1,"")</f>
        <v/>
      </c>
      <c r="AG955" s="19" t="str">
        <f>IF(AND(מרקובחצי[[#This Row],[CycleNumber]]&lt;$B956,SUM(מרקובחצי[[#This Row],[31]],P956)=2),1,"")</f>
        <v/>
      </c>
      <c r="AH955" s="19" t="str">
        <f>IF(AND(מרקובחצי[[#This Row],[CycleNumber]]&lt;$B956,SUM(מרקובחצי[[#This Row],[31]],Q956)=2),1,"")</f>
        <v/>
      </c>
      <c r="AI955" s="19" t="str">
        <f>IF(AND(מרקובחצי[[#This Row],[CycleNumber]]&lt;$B956,SUM(U955:U956)=2),1,"")</f>
        <v/>
      </c>
      <c r="AJ955" s="19" t="str">
        <f>IF(AND(מרקובחצי[[#This Row],[CycleNumber]]&lt;$B956,SUM(מרקובחצי[[#This Row],[32]],O956)=2),1,"")</f>
        <v/>
      </c>
      <c r="AK955" s="19" t="str">
        <f>IF(AND(מרקובחצי[[#This Row],[CycleNumber]]&lt;$B956,SUM(מרקובחצי[[#This Row],[32]],P956)=2),1,"")</f>
        <v/>
      </c>
      <c r="AL955" s="19" t="str">
        <f>IF(AND(מרקובחצי[[#This Row],[CycleNumber]]&lt;$B956,SUM(מרקובחצי[[#This Row],[32]],Q956)=2),1,"")</f>
        <v/>
      </c>
      <c r="AM955" s="19" t="str">
        <f>IF(AND(מרקובחצי[[#This Row],[CycleNumber]]&lt;$B956,SUM(V955:V956)=2),1,"")</f>
        <v/>
      </c>
      <c r="AN955" s="19" t="str">
        <f>IF(AND(מרקובחצי[[#This Row],[CycleNumber]]&lt;$B956,SUM(מרקובחצי[[#This Row],[33]],O956)=2),1,"")</f>
        <v/>
      </c>
      <c r="AO955" s="19" t="str">
        <f>IF(AND(מרקובחצי[[#This Row],[CycleNumber]]&lt;$B956,SUM(מרקובחצי[[#This Row],[33]],P956)=2),1,"")</f>
        <v/>
      </c>
      <c r="AP955" s="19" t="str">
        <f>IF(AND(מרקובחצי[[#This Row],[CycleNumber]]&lt;$B956,SUM(מרקובחצי[[#This Row],[33]],Q956)=2),1,"")</f>
        <v/>
      </c>
      <c r="AQ955" s="19" t="str">
        <f>IF(AND(מרקובחצי[[#This Row],[CycleNumber]]&lt;$B956,SUM(W955:W956)=2),1,"")</f>
        <v/>
      </c>
      <c r="AR955" s="19" t="str">
        <f>IF(AND(מרקובחצי[[#This Row],[CycleNumber]]&lt;$B956,SUM(מרקובחצי[[#This Row],[12]],S956)=2),1,"")</f>
        <v/>
      </c>
      <c r="AS955" s="19" t="str">
        <f>IF(AND(מרקובחצי[[#This Row],[CycleNumber]]&lt;$B956,SUM(מרקובחצי[[#This Row],[22]],V956)=2),1,"")</f>
        <v/>
      </c>
      <c r="AT955" s="21">
        <f>SUM(מרקובחצי[[#This Row],[11]:[33]])</f>
        <v>1</v>
      </c>
    </row>
    <row r="956" spans="1:46" ht="15.6" x14ac:dyDescent="0.25">
      <c r="A956" s="19" t="s">
        <v>95</v>
      </c>
      <c r="B956" s="19">
        <v>5</v>
      </c>
      <c r="C956">
        <v>42</v>
      </c>
      <c r="D956" s="19">
        <f>מרקובחצי[[#This Row],[LengthofCycle]]+1</f>
        <v>43</v>
      </c>
      <c r="E956" t="str">
        <f>IF(IFERROR(LOOKUP(מרקובחצי[[#This Row],[ClientID]],קביעויות[הפלגה]),FALSE)=מרקובחצי[[#This Row],[ClientID]],1,"")</f>
        <v/>
      </c>
      <c r="F956" t="str">
        <f>IF(IFERROR(LOOKUP(מרקובחצי[[#This Row],[ClientID]],סוגחציקבוע[S31]),FALSE)=מרקובחצי[[#This Row],[ClientID]],1,"")</f>
        <v/>
      </c>
      <c r="G956">
        <f>IF(IFERROR(LOOKUP(מרקובחצי[[#This Row],[ClientID]],סוגחציקבוע[S32]),FALSE)=מרקובחצי[[#This Row],[ClientID]],1,"")</f>
        <v>1</v>
      </c>
      <c r="H956" t="str">
        <f>IF(IFERROR(LOOKUP(מרקובחצי[[#This Row],[ClientID]],סוגחציקבוע[S33]),FALSE)=מרקובחצי[[#This Row],[ClientID]],1,"")</f>
        <v/>
      </c>
      <c r="I956" t="str">
        <f>IF(IFERROR(LOOKUP(מרקובחצי[[#This Row],[ClientID]],סוגחציקבוע[S32&amp;33]),FALSE)=מרקובחצי[[#This Row],[ClientID]],1,"")</f>
        <v/>
      </c>
      <c r="J956" s="19">
        <f>IF(SUM(מרקובחצי[[#This Row],[11]:[13]])=1,מרקובחצי[[#This Row],[עד ועד]],IF(SUM(R955:T956)=1,IF(מרקובחצי[[#This Row],[עד ועד]]&lt;J955,מרקובחצי[[#This Row],[עד ועד]],J955),J955))</f>
        <v>35</v>
      </c>
      <c r="K956" s="19">
        <f>IF(SUM(מרקובחצי[[#This Row],[11]:[13]])=1,מרקובחצי[[#This Row],[עד ועד]],IF(SUM(R955:T956)=1,IF(מרקובחצי[[#This Row],[עד ועד]]&gt;K955,מרקובחצי[[#This Row],[עד ועד]],K955),K955))</f>
        <v>43</v>
      </c>
      <c r="L956" s="19" t="str">
        <f>IF(AND(SUM(מרקובחצי[[#This Row],[31]:[33]])=1,SUM(U955:W955)=0),מרקובחצי[[#This Row],[מקס]]-מרקובחצי[[#This Row],[מינ]],"")</f>
        <v/>
      </c>
      <c r="M95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956" s="19" t="str">
        <f t="shared" si="14"/>
        <v>S13</v>
      </c>
      <c r="O956" s="19" t="str">
        <f>IF(מרקובחצי[[#This Row],[קבעה הפלגה?]]=1,"",IF(AND(מרקובחצי[[#This Row],[עד ועד]]&lt;29,OR(מרקובחצי[[#This Row],[CycleNumber]]=1,AND(U955=1,OR(מרקובחצי[[#This Row],[עד ועד]]&lt;J955,מרקובחצי[[#This Row],[עד ועד]]&gt;K955)),AND(V955=1,מרקובחצי[[#This Row],[עד ועד]]&lt;J955),W955=1)),1,""))</f>
        <v/>
      </c>
      <c r="P956" s="19" t="str">
        <f>IF(מרקובחצי[[#This Row],[קבעה הפלגה?]]=1,"",IF(AND(מרקובחצי[[#This Row],[עד ועד]]&gt;28,מרקובחצי[[#This Row],[עד ועד]]&lt;32,OR(מרקובחצי[[#This Row],[CycleNumber]]=1,AND(U955=1),AND(V955=1,OR(מרקובחצי[[#This Row],[עד ועד]]&lt;J955,מרקובחצי[[#This Row],[עד ועד]]&gt;K955)),W955=1)),1,""))</f>
        <v/>
      </c>
      <c r="Q956" s="19" t="str">
        <f>IF(מרקובחצי[[#This Row],[קבעה הפלגה?]]=1,"",IF(AND(מרקובחצי[[#This Row],[עד ועד]]&gt;31,OR(מרקובחצי[[#This Row],[CycleNumber]]=1,AND(U955=1),AND(V955=1,מרקובחצי[[#This Row],[עד ועד]]&gt;K955),AND(W955=1,OR(מרקובחצי[[#This Row],[עד ועד]]&gt;K955,מרקובחצי[[#This Row],[עד ועד]]&lt;J955)))),1,""))</f>
        <v/>
      </c>
      <c r="R956" s="19" t="str">
        <f>IF(מרקובחצי[[#This Row],[CycleNumber]]&gt;1,IF(AND(O955=1,מרקובחצי[[#This Row],[עד ועד]]&lt;29),1,""),"")</f>
        <v/>
      </c>
      <c r="S956" s="19" t="str">
        <f>IF(מרקובחצי[[#This Row],[CycleNumber]]&gt;1,IF(OR(AND(O955=1,מרקובחצי[[#This Row],[עד ועד]]&gt;28),AND(P955=1),AND(Q955=1,מרקובחצי[[#This Row],[עד ועד]]&lt;32)),1,""),"")</f>
        <v/>
      </c>
      <c r="T956" s="19">
        <f>IF(מרקובחצי[[#This Row],[CycleNumber]]&gt;1,IF(AND(Q955=1,מרקובחצי[[#This Row],[עד ועד]]&gt;31),1,""),"")</f>
        <v>1</v>
      </c>
      <c r="U956" s="19" t="str">
        <f>IF(מרקובחצי[[#This Row],[CycleNumber]]&gt;1,IF(AND(R955=1,מרקובחצי[[#This Row],[עד ועד]]&lt;29),1,IF(AND(U955=1,NOT(OR(מרקובחצי[[#This Row],[עד ועד]]&lt;J955,מרקובחצי[[#This Row],[עד ועד]]&gt;K955))),1,"")),"")</f>
        <v/>
      </c>
      <c r="V956" s="19" t="str">
        <f>IF(מרקובחצי[[#This Row],[CycleNumber]]&gt;1,IF(AND(SUM(R955:T955)=1,מרקובחצי[[#This Row],[עד ועד]]&gt;28,מרקובחצי[[#This Row],[עד ועד]]&lt;32),1,IF(OR(S955=1,AND(R955=1,מרקובחצי[[#This Row],[עד ועד]]&gt;28),AND(T955=1,מרקובחצי[[#This Row],[עד ועד]]&lt;32)),1,IF(AND(V955=1,NOT(OR(מרקובחצי[[#This Row],[עד ועד]]&lt;J955,מרקובחצי[[#This Row],[עד ועד]]&gt;K955))),1,""))),"")</f>
        <v/>
      </c>
      <c r="W956" s="19" t="str">
        <f>IF(מרקובחצי[[#This Row],[CycleNumber]]&gt;1,IF(AND(T955=1,מרקובחצי[[#This Row],[עד ועד]]&gt;31),1,IF(AND(W955=1,NOT(OR(מרקובחצי[[#This Row],[עד ועד]]&lt;J955,מרקובחצי[[#This Row],[עד ועד]]&gt;K955))),1,"")),"")</f>
        <v/>
      </c>
      <c r="X956" s="19" t="str">
        <f>IF(AND(מרקובחצי[[#This Row],[CycleNumber]]&lt;$B957,SUM(מרקובחצי[[#This Row],[11]],R957)=2),1,"")</f>
        <v/>
      </c>
      <c r="Y956" s="19" t="str">
        <f>IF(AND(מרקובחצי[[#This Row],[CycleNumber]]&lt;$B957,SUM(מרקובחצי[[#This Row],[11]],S957)=2),1,"")</f>
        <v/>
      </c>
      <c r="Z956" s="19" t="str">
        <f>IF(AND(מרקובחצי[[#This Row],[CycleNumber]]&lt;$B957,SUM(מרקובחצי[[#This Row],[13]],S957)=2),1,"")</f>
        <v/>
      </c>
      <c r="AA956" s="19" t="str">
        <f>IF(AND(מרקובחצי[[#This Row],[CycleNumber]]&lt;$B957,SUM(מרקובחצי[[#This Row],[13]],T957)=2),1,"")</f>
        <v/>
      </c>
      <c r="AB956" s="19" t="str">
        <f>IF(AND(מרקובחצי[[#This Row],[CycleNumber]]&lt;$B957,SUM(מרקובחצי[[#This Row],[21]],U957)=2),1,"")</f>
        <v/>
      </c>
      <c r="AC956" s="19" t="str">
        <f>IF(AND(מרקובחצי[[#This Row],[CycleNumber]]&lt;$B957,SUM(מרקובחצי[[#This Row],[21]],V957)=2),1,"")</f>
        <v/>
      </c>
      <c r="AD956" s="19">
        <f>IF(AND(מרקובחצי[[#This Row],[CycleNumber]]&lt;$B957,SUM(מרקובחצי[[#This Row],[23]],V957)=2),1,"")</f>
        <v>1</v>
      </c>
      <c r="AE956" s="19" t="str">
        <f>IF(AND(מרקובחצי[[#This Row],[CycleNumber]]&lt;$B957,SUM(מרקובחצי[[#This Row],[23]],W957)=2),1,"")</f>
        <v/>
      </c>
      <c r="AF956" s="19" t="str">
        <f>IF(AND(מרקובחצי[[#This Row],[CycleNumber]]&lt;$B957,SUM(מרקובחצי[[#This Row],[31]],O957)=2),1,"")</f>
        <v/>
      </c>
      <c r="AG956" s="19" t="str">
        <f>IF(AND(מרקובחצי[[#This Row],[CycleNumber]]&lt;$B957,SUM(מרקובחצי[[#This Row],[31]],P957)=2),1,"")</f>
        <v/>
      </c>
      <c r="AH956" s="19" t="str">
        <f>IF(AND(מרקובחצי[[#This Row],[CycleNumber]]&lt;$B957,SUM(מרקובחצי[[#This Row],[31]],Q957)=2),1,"")</f>
        <v/>
      </c>
      <c r="AI956" s="19" t="str">
        <f>IF(AND(מרקובחצי[[#This Row],[CycleNumber]]&lt;$B957,SUM(U956:U957)=2),1,"")</f>
        <v/>
      </c>
      <c r="AJ956" s="19" t="str">
        <f>IF(AND(מרקובחצי[[#This Row],[CycleNumber]]&lt;$B957,SUM(מרקובחצי[[#This Row],[32]],O957)=2),1,"")</f>
        <v/>
      </c>
      <c r="AK956" s="19" t="str">
        <f>IF(AND(מרקובחצי[[#This Row],[CycleNumber]]&lt;$B957,SUM(מרקובחצי[[#This Row],[32]],P957)=2),1,"")</f>
        <v/>
      </c>
      <c r="AL956" s="19" t="str">
        <f>IF(AND(מרקובחצי[[#This Row],[CycleNumber]]&lt;$B957,SUM(מרקובחצי[[#This Row],[32]],Q957)=2),1,"")</f>
        <v/>
      </c>
      <c r="AM956" s="19" t="str">
        <f>IF(AND(מרקובחצי[[#This Row],[CycleNumber]]&lt;$B957,SUM(V956:V957)=2),1,"")</f>
        <v/>
      </c>
      <c r="AN956" s="19" t="str">
        <f>IF(AND(מרקובחצי[[#This Row],[CycleNumber]]&lt;$B957,SUM(מרקובחצי[[#This Row],[33]],O957)=2),1,"")</f>
        <v/>
      </c>
      <c r="AO956" s="19" t="str">
        <f>IF(AND(מרקובחצי[[#This Row],[CycleNumber]]&lt;$B957,SUM(מרקובחצי[[#This Row],[33]],P957)=2),1,"")</f>
        <v/>
      </c>
      <c r="AP956" s="19" t="str">
        <f>IF(AND(מרקובחצי[[#This Row],[CycleNumber]]&lt;$B957,SUM(מרקובחצי[[#This Row],[33]],Q957)=2),1,"")</f>
        <v/>
      </c>
      <c r="AQ956" s="19" t="str">
        <f>IF(AND(מרקובחצי[[#This Row],[CycleNumber]]&lt;$B957,SUM(W956:W957)=2),1,"")</f>
        <v/>
      </c>
      <c r="AR956" s="19" t="str">
        <f>IF(AND(מרקובחצי[[#This Row],[CycleNumber]]&lt;$B957,SUM(מרקובחצי[[#This Row],[12]],S957)=2),1,"")</f>
        <v/>
      </c>
      <c r="AS956" s="19" t="str">
        <f>IF(AND(מרקובחצי[[#This Row],[CycleNumber]]&lt;$B957,SUM(מרקובחצי[[#This Row],[22]],V957)=2),1,"")</f>
        <v/>
      </c>
      <c r="AT956" s="21">
        <f>SUM(מרקובחצי[[#This Row],[11]:[33]])</f>
        <v>1</v>
      </c>
    </row>
    <row r="957" spans="1:46" ht="15.6" x14ac:dyDescent="0.25">
      <c r="A957" s="19" t="s">
        <v>95</v>
      </c>
      <c r="B957" s="19">
        <v>6</v>
      </c>
      <c r="C957">
        <v>30</v>
      </c>
      <c r="D957" s="19">
        <f>מרקובחצי[[#This Row],[LengthofCycle]]+1</f>
        <v>31</v>
      </c>
      <c r="E957" t="str">
        <f>IF(IFERROR(LOOKUP(מרקובחצי[[#This Row],[ClientID]],קביעויות[הפלגה]),FALSE)=מרקובחצי[[#This Row],[ClientID]],1,"")</f>
        <v/>
      </c>
      <c r="F957" t="str">
        <f>IF(IFERROR(LOOKUP(מרקובחצי[[#This Row],[ClientID]],סוגחציקבוע[S31]),FALSE)=מרקובחצי[[#This Row],[ClientID]],1,"")</f>
        <v/>
      </c>
      <c r="G957">
        <f>IF(IFERROR(LOOKUP(מרקובחצי[[#This Row],[ClientID]],סוגחציקבוע[S32]),FALSE)=מרקובחצי[[#This Row],[ClientID]],1,"")</f>
        <v>1</v>
      </c>
      <c r="H957" t="str">
        <f>IF(IFERROR(LOOKUP(מרקובחצי[[#This Row],[ClientID]],סוגחציקבוע[S33]),FALSE)=מרקובחצי[[#This Row],[ClientID]],1,"")</f>
        <v/>
      </c>
      <c r="I957" t="str">
        <f>IF(IFERROR(LOOKUP(מרקובחצי[[#This Row],[ClientID]],סוגחציקבוע[S32&amp;33]),FALSE)=מרקובחצי[[#This Row],[ClientID]],1,"")</f>
        <v/>
      </c>
      <c r="J957" s="19">
        <f>IF(SUM(מרקובחצי[[#This Row],[11]:[13]])=1,מרקובחצי[[#This Row],[עד ועד]],IF(SUM(R956:T957)=1,IF(מרקובחצי[[#This Row],[עד ועד]]&lt;J956,מרקובחצי[[#This Row],[עד ועד]],J956),J956))</f>
        <v>31</v>
      </c>
      <c r="K957" s="19">
        <f>IF(SUM(מרקובחצי[[#This Row],[11]:[13]])=1,מרקובחצי[[#This Row],[עד ועד]],IF(SUM(R956:T957)=1,IF(מרקובחצי[[#This Row],[עד ועד]]&gt;K956,מרקובחצי[[#This Row],[עד ועד]],K956),K956))</f>
        <v>43</v>
      </c>
      <c r="L957" s="19">
        <f>IF(AND(SUM(מרקובחצי[[#This Row],[31]:[33]])=1,SUM(U956:W956)=0),מרקובחצי[[#This Row],[מקס]]-מרקובחצי[[#This Row],[מינ]],"")</f>
        <v>12</v>
      </c>
      <c r="M95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57" s="19" t="str">
        <f t="shared" si="14"/>
        <v>S23</v>
      </c>
      <c r="O957" s="19" t="str">
        <f>IF(מרקובחצי[[#This Row],[קבעה הפלגה?]]=1,"",IF(AND(מרקובחצי[[#This Row],[עד ועד]]&lt;29,OR(מרקובחצי[[#This Row],[CycleNumber]]=1,AND(U956=1,OR(מרקובחצי[[#This Row],[עד ועד]]&lt;J956,מרקובחצי[[#This Row],[עד ועד]]&gt;K956)),AND(V956=1,מרקובחצי[[#This Row],[עד ועד]]&lt;J956),W956=1)),1,""))</f>
        <v/>
      </c>
      <c r="P957" s="19" t="str">
        <f>IF(מרקובחצי[[#This Row],[קבעה הפלגה?]]=1,"",IF(AND(מרקובחצי[[#This Row],[עד ועד]]&gt;28,מרקובחצי[[#This Row],[עד ועד]]&lt;32,OR(מרקובחצי[[#This Row],[CycleNumber]]=1,AND(U956=1),AND(V956=1,OR(מרקובחצי[[#This Row],[עד ועד]]&lt;J956,מרקובחצי[[#This Row],[עד ועד]]&gt;K956)),W956=1)),1,""))</f>
        <v/>
      </c>
      <c r="Q957" s="19" t="str">
        <f>IF(מרקובחצי[[#This Row],[קבעה הפלגה?]]=1,"",IF(AND(מרקובחצי[[#This Row],[עד ועד]]&gt;31,OR(מרקובחצי[[#This Row],[CycleNumber]]=1,AND(U956=1),AND(V956=1,מרקובחצי[[#This Row],[עד ועד]]&gt;K956),AND(W956=1,OR(מרקובחצי[[#This Row],[עד ועד]]&gt;K956,מרקובחצי[[#This Row],[עד ועד]]&lt;J956)))),1,""))</f>
        <v/>
      </c>
      <c r="R957" s="19" t="str">
        <f>IF(מרקובחצי[[#This Row],[CycleNumber]]&gt;1,IF(AND(O956=1,מרקובחצי[[#This Row],[עד ועד]]&lt;29),1,""),"")</f>
        <v/>
      </c>
      <c r="S957" s="19" t="str">
        <f>IF(מרקובחצי[[#This Row],[CycleNumber]]&gt;1,IF(OR(AND(O956=1,מרקובחצי[[#This Row],[עד ועד]]&gt;28),AND(P956=1),AND(Q956=1,מרקובחצי[[#This Row],[עד ועד]]&lt;32)),1,""),"")</f>
        <v/>
      </c>
      <c r="T957" s="19" t="str">
        <f>IF(מרקובחצי[[#This Row],[CycleNumber]]&gt;1,IF(AND(Q956=1,מרקובחצי[[#This Row],[עד ועד]]&gt;31),1,""),"")</f>
        <v/>
      </c>
      <c r="U957" s="19" t="str">
        <f>IF(מרקובחצי[[#This Row],[CycleNumber]]&gt;1,IF(AND(R956=1,מרקובחצי[[#This Row],[עד ועד]]&lt;29),1,IF(AND(U956=1,NOT(OR(מרקובחצי[[#This Row],[עד ועד]]&lt;J956,מרקובחצי[[#This Row],[עד ועד]]&gt;K956))),1,"")),"")</f>
        <v/>
      </c>
      <c r="V957" s="19">
        <f>IF(מרקובחצי[[#This Row],[CycleNumber]]&gt;1,IF(AND(SUM(R956:T956)=1,מרקובחצי[[#This Row],[עד ועד]]&gt;28,מרקובחצי[[#This Row],[עד ועד]]&lt;32),1,IF(OR(S956=1,AND(R956=1,מרקובחצי[[#This Row],[עד ועד]]&gt;28),AND(T956=1,מרקובחצי[[#This Row],[עד ועד]]&lt;32)),1,IF(AND(V956=1,NOT(OR(מרקובחצי[[#This Row],[עד ועד]]&lt;J956,מרקובחצי[[#This Row],[עד ועד]]&gt;K956))),1,""))),"")</f>
        <v>1</v>
      </c>
      <c r="W957" s="19" t="str">
        <f>IF(מרקובחצי[[#This Row],[CycleNumber]]&gt;1,IF(AND(T956=1,מרקובחצי[[#This Row],[עד ועד]]&gt;31),1,IF(AND(W956=1,NOT(OR(מרקובחצי[[#This Row],[עד ועד]]&lt;J956,מרקובחצי[[#This Row],[עד ועד]]&gt;K956))),1,"")),"")</f>
        <v/>
      </c>
      <c r="X957" s="19" t="str">
        <f>IF(AND(מרקובחצי[[#This Row],[CycleNumber]]&lt;$B958,SUM(מרקובחצי[[#This Row],[11]],R958)=2),1,"")</f>
        <v/>
      </c>
      <c r="Y957" s="19" t="str">
        <f>IF(AND(מרקובחצי[[#This Row],[CycleNumber]]&lt;$B958,SUM(מרקובחצי[[#This Row],[11]],S958)=2),1,"")</f>
        <v/>
      </c>
      <c r="Z957" s="19" t="str">
        <f>IF(AND(מרקובחצי[[#This Row],[CycleNumber]]&lt;$B958,SUM(מרקובחצי[[#This Row],[13]],S958)=2),1,"")</f>
        <v/>
      </c>
      <c r="AA957" s="19" t="str">
        <f>IF(AND(מרקובחצי[[#This Row],[CycleNumber]]&lt;$B958,SUM(מרקובחצי[[#This Row],[13]],T958)=2),1,"")</f>
        <v/>
      </c>
      <c r="AB957" s="19" t="str">
        <f>IF(AND(מרקובחצי[[#This Row],[CycleNumber]]&lt;$B958,SUM(מרקובחצי[[#This Row],[21]],U958)=2),1,"")</f>
        <v/>
      </c>
      <c r="AC957" s="19" t="str">
        <f>IF(AND(מרקובחצי[[#This Row],[CycleNumber]]&lt;$B958,SUM(מרקובחצי[[#This Row],[21]],V958)=2),1,"")</f>
        <v/>
      </c>
      <c r="AD957" s="19" t="str">
        <f>IF(AND(מרקובחצי[[#This Row],[CycleNumber]]&lt;$B958,SUM(מרקובחצי[[#This Row],[23]],V958)=2),1,"")</f>
        <v/>
      </c>
      <c r="AE957" s="19" t="str">
        <f>IF(AND(מרקובחצי[[#This Row],[CycleNumber]]&lt;$B958,SUM(מרקובחצי[[#This Row],[23]],W958)=2),1,"")</f>
        <v/>
      </c>
      <c r="AF957" s="19" t="str">
        <f>IF(AND(מרקובחצי[[#This Row],[CycleNumber]]&lt;$B958,SUM(מרקובחצי[[#This Row],[31]],O958)=2),1,"")</f>
        <v/>
      </c>
      <c r="AG957" s="19" t="str">
        <f>IF(AND(מרקובחצי[[#This Row],[CycleNumber]]&lt;$B958,SUM(מרקובחצי[[#This Row],[31]],P958)=2),1,"")</f>
        <v/>
      </c>
      <c r="AH957" s="19" t="str">
        <f>IF(AND(מרקובחצי[[#This Row],[CycleNumber]]&lt;$B958,SUM(מרקובחצי[[#This Row],[31]],Q958)=2),1,"")</f>
        <v/>
      </c>
      <c r="AI957" s="19" t="str">
        <f>IF(AND(מרקובחצי[[#This Row],[CycleNumber]]&lt;$B958,SUM(U957:U958)=2),1,"")</f>
        <v/>
      </c>
      <c r="AJ957" s="19" t="str">
        <f>IF(AND(מרקובחצי[[#This Row],[CycleNumber]]&lt;$B958,SUM(מרקובחצי[[#This Row],[32]],O958)=2),1,"")</f>
        <v/>
      </c>
      <c r="AK957" s="19" t="str">
        <f>IF(AND(מרקובחצי[[#This Row],[CycleNumber]]&lt;$B958,SUM(מרקובחצי[[#This Row],[32]],P958)=2),1,"")</f>
        <v/>
      </c>
      <c r="AL957" s="19" t="str">
        <f>IF(AND(מרקובחצי[[#This Row],[CycleNumber]]&lt;$B958,SUM(מרקובחצי[[#This Row],[32]],Q958)=2),1,"")</f>
        <v/>
      </c>
      <c r="AM957" s="19">
        <f>IF(AND(מרקובחצי[[#This Row],[CycleNumber]]&lt;$B958,SUM(V957:V958)=2),1,"")</f>
        <v>1</v>
      </c>
      <c r="AN957" s="19" t="str">
        <f>IF(AND(מרקובחצי[[#This Row],[CycleNumber]]&lt;$B958,SUM(מרקובחצי[[#This Row],[33]],O958)=2),1,"")</f>
        <v/>
      </c>
      <c r="AO957" s="19" t="str">
        <f>IF(AND(מרקובחצי[[#This Row],[CycleNumber]]&lt;$B958,SUM(מרקובחצי[[#This Row],[33]],P958)=2),1,"")</f>
        <v/>
      </c>
      <c r="AP957" s="19" t="str">
        <f>IF(AND(מרקובחצי[[#This Row],[CycleNumber]]&lt;$B958,SUM(מרקובחצי[[#This Row],[33]],Q958)=2),1,"")</f>
        <v/>
      </c>
      <c r="AQ957" s="19" t="str">
        <f>IF(AND(מרקובחצי[[#This Row],[CycleNumber]]&lt;$B958,SUM(W957:W958)=2),1,"")</f>
        <v/>
      </c>
      <c r="AR957" s="19" t="str">
        <f>IF(AND(מרקובחצי[[#This Row],[CycleNumber]]&lt;$B958,SUM(מרקובחצי[[#This Row],[12]],S958)=2),1,"")</f>
        <v/>
      </c>
      <c r="AS957" s="19" t="str">
        <f>IF(AND(מרקובחצי[[#This Row],[CycleNumber]]&lt;$B958,SUM(מרקובחצי[[#This Row],[22]],V958)=2),1,"")</f>
        <v/>
      </c>
      <c r="AT957" s="21">
        <f>SUM(מרקובחצי[[#This Row],[11]:[33]])</f>
        <v>1</v>
      </c>
    </row>
    <row r="958" spans="1:46" ht="15.6" x14ac:dyDescent="0.25">
      <c r="A958" s="19" t="s">
        <v>95</v>
      </c>
      <c r="B958" s="19">
        <v>7</v>
      </c>
      <c r="C958">
        <v>38</v>
      </c>
      <c r="D958" s="19">
        <f>מרקובחצי[[#This Row],[LengthofCycle]]+1</f>
        <v>39</v>
      </c>
      <c r="E958" t="str">
        <f>IF(IFERROR(LOOKUP(מרקובחצי[[#This Row],[ClientID]],קביעויות[הפלגה]),FALSE)=מרקובחצי[[#This Row],[ClientID]],1,"")</f>
        <v/>
      </c>
      <c r="F958" t="str">
        <f>IF(IFERROR(LOOKUP(מרקובחצי[[#This Row],[ClientID]],סוגחציקבוע[S31]),FALSE)=מרקובחצי[[#This Row],[ClientID]],1,"")</f>
        <v/>
      </c>
      <c r="G958">
        <f>IF(IFERROR(LOOKUP(מרקובחצי[[#This Row],[ClientID]],סוגחציקבוע[S32]),FALSE)=מרקובחצי[[#This Row],[ClientID]],1,"")</f>
        <v>1</v>
      </c>
      <c r="H958" t="str">
        <f>IF(IFERROR(LOOKUP(מרקובחצי[[#This Row],[ClientID]],סוגחציקבוע[S33]),FALSE)=מרקובחצי[[#This Row],[ClientID]],1,"")</f>
        <v/>
      </c>
      <c r="I958" t="str">
        <f>IF(IFERROR(LOOKUP(מרקובחצי[[#This Row],[ClientID]],סוגחציקבוע[S32&amp;33]),FALSE)=מרקובחצי[[#This Row],[ClientID]],1,"")</f>
        <v/>
      </c>
      <c r="J958" s="19">
        <f>IF(SUM(מרקובחצי[[#This Row],[11]:[13]])=1,מרקובחצי[[#This Row],[עד ועד]],IF(SUM(R957:T958)=1,IF(מרקובחצי[[#This Row],[עד ועד]]&lt;J957,מרקובחצי[[#This Row],[עד ועד]],J957),J957))</f>
        <v>31</v>
      </c>
      <c r="K958" s="19">
        <f>IF(SUM(מרקובחצי[[#This Row],[11]:[13]])=1,מרקובחצי[[#This Row],[עד ועד]],IF(SUM(R957:T958)=1,IF(מרקובחצי[[#This Row],[עד ועד]]&gt;K957,מרקובחצי[[#This Row],[עד ועד]],K957),K957))</f>
        <v>43</v>
      </c>
      <c r="L958" s="19" t="str">
        <f>IF(AND(SUM(מרקובחצי[[#This Row],[31]:[33]])=1,SUM(U957:W957)=0),מרקובחצי[[#This Row],[מקס]]-מרקובחצי[[#This Row],[מינ]],"")</f>
        <v/>
      </c>
      <c r="M95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58" s="19" t="str">
        <f t="shared" si="14"/>
        <v>S32</v>
      </c>
      <c r="O958" s="19" t="str">
        <f>IF(מרקובחצי[[#This Row],[קבעה הפלגה?]]=1,"",IF(AND(מרקובחצי[[#This Row],[עד ועד]]&lt;29,OR(מרקובחצי[[#This Row],[CycleNumber]]=1,AND(U957=1,OR(מרקובחצי[[#This Row],[עד ועד]]&lt;J957,מרקובחצי[[#This Row],[עד ועד]]&gt;K957)),AND(V957=1,מרקובחצי[[#This Row],[עד ועד]]&lt;J957),W957=1)),1,""))</f>
        <v/>
      </c>
      <c r="P958" s="19" t="str">
        <f>IF(מרקובחצי[[#This Row],[קבעה הפלגה?]]=1,"",IF(AND(מרקובחצי[[#This Row],[עד ועד]]&gt;28,מרקובחצי[[#This Row],[עד ועד]]&lt;32,OR(מרקובחצי[[#This Row],[CycleNumber]]=1,AND(U957=1),AND(V957=1,OR(מרקובחצי[[#This Row],[עד ועד]]&lt;J957,מרקובחצי[[#This Row],[עד ועד]]&gt;K957)),W957=1)),1,""))</f>
        <v/>
      </c>
      <c r="Q958" s="19" t="str">
        <f>IF(מרקובחצי[[#This Row],[קבעה הפלגה?]]=1,"",IF(AND(מרקובחצי[[#This Row],[עד ועד]]&gt;31,OR(מרקובחצי[[#This Row],[CycleNumber]]=1,AND(U957=1),AND(V957=1,מרקובחצי[[#This Row],[עד ועד]]&gt;K957),AND(W957=1,OR(מרקובחצי[[#This Row],[עד ועד]]&gt;K957,מרקובחצי[[#This Row],[עד ועד]]&lt;J957)))),1,""))</f>
        <v/>
      </c>
      <c r="R958" s="19" t="str">
        <f>IF(מרקובחצי[[#This Row],[CycleNumber]]&gt;1,IF(AND(O957=1,מרקובחצי[[#This Row],[עד ועד]]&lt;29),1,""),"")</f>
        <v/>
      </c>
      <c r="S958" s="19" t="str">
        <f>IF(מרקובחצי[[#This Row],[CycleNumber]]&gt;1,IF(OR(AND(O957=1,מרקובחצי[[#This Row],[עד ועד]]&gt;28),AND(P957=1),AND(Q957=1,מרקובחצי[[#This Row],[עד ועד]]&lt;32)),1,""),"")</f>
        <v/>
      </c>
      <c r="T958" s="19" t="str">
        <f>IF(מרקובחצי[[#This Row],[CycleNumber]]&gt;1,IF(AND(Q957=1,מרקובחצי[[#This Row],[עד ועד]]&gt;31),1,""),"")</f>
        <v/>
      </c>
      <c r="U958" s="19" t="str">
        <f>IF(מרקובחצי[[#This Row],[CycleNumber]]&gt;1,IF(AND(R957=1,מרקובחצי[[#This Row],[עד ועד]]&lt;29),1,IF(AND(U957=1,NOT(OR(מרקובחצי[[#This Row],[עד ועד]]&lt;J957,מרקובחצי[[#This Row],[עד ועד]]&gt;K957))),1,"")),"")</f>
        <v/>
      </c>
      <c r="V958" s="19">
        <f>IF(מרקובחצי[[#This Row],[CycleNumber]]&gt;1,IF(AND(SUM(R957:T957)=1,מרקובחצי[[#This Row],[עד ועד]]&gt;28,מרקובחצי[[#This Row],[עד ועד]]&lt;32),1,IF(OR(S957=1,AND(R957=1,מרקובחצי[[#This Row],[עד ועד]]&gt;28),AND(T957=1,מרקובחצי[[#This Row],[עד ועד]]&lt;32)),1,IF(AND(V957=1,NOT(OR(מרקובחצי[[#This Row],[עד ועד]]&lt;J957,מרקובחצי[[#This Row],[עד ועד]]&gt;K957))),1,""))),"")</f>
        <v>1</v>
      </c>
      <c r="W958" s="19" t="str">
        <f>IF(מרקובחצי[[#This Row],[CycleNumber]]&gt;1,IF(AND(T957=1,מרקובחצי[[#This Row],[עד ועד]]&gt;31),1,IF(AND(W957=1,NOT(OR(מרקובחצי[[#This Row],[עד ועד]]&lt;J957,מרקובחצי[[#This Row],[עד ועד]]&gt;K957))),1,"")),"")</f>
        <v/>
      </c>
      <c r="X958" s="19" t="str">
        <f>IF(AND(מרקובחצי[[#This Row],[CycleNumber]]&lt;$B959,SUM(מרקובחצי[[#This Row],[11]],R959)=2),1,"")</f>
        <v/>
      </c>
      <c r="Y958" s="19" t="str">
        <f>IF(AND(מרקובחצי[[#This Row],[CycleNumber]]&lt;$B959,SUM(מרקובחצי[[#This Row],[11]],S959)=2),1,"")</f>
        <v/>
      </c>
      <c r="Z958" s="19" t="str">
        <f>IF(AND(מרקובחצי[[#This Row],[CycleNumber]]&lt;$B959,SUM(מרקובחצי[[#This Row],[13]],S959)=2),1,"")</f>
        <v/>
      </c>
      <c r="AA958" s="19" t="str">
        <f>IF(AND(מרקובחצי[[#This Row],[CycleNumber]]&lt;$B959,SUM(מרקובחצי[[#This Row],[13]],T959)=2),1,"")</f>
        <v/>
      </c>
      <c r="AB958" s="19" t="str">
        <f>IF(AND(מרקובחצי[[#This Row],[CycleNumber]]&lt;$B959,SUM(מרקובחצי[[#This Row],[21]],U959)=2),1,"")</f>
        <v/>
      </c>
      <c r="AC958" s="19" t="str">
        <f>IF(AND(מרקובחצי[[#This Row],[CycleNumber]]&lt;$B959,SUM(מרקובחצי[[#This Row],[21]],V959)=2),1,"")</f>
        <v/>
      </c>
      <c r="AD958" s="19" t="str">
        <f>IF(AND(מרקובחצי[[#This Row],[CycleNumber]]&lt;$B959,SUM(מרקובחצי[[#This Row],[23]],V959)=2),1,"")</f>
        <v/>
      </c>
      <c r="AE958" s="19" t="str">
        <f>IF(AND(מרקובחצי[[#This Row],[CycleNumber]]&lt;$B959,SUM(מרקובחצי[[#This Row],[23]],W959)=2),1,"")</f>
        <v/>
      </c>
      <c r="AF958" s="19" t="str">
        <f>IF(AND(מרקובחצי[[#This Row],[CycleNumber]]&lt;$B959,SUM(מרקובחצי[[#This Row],[31]],O959)=2),1,"")</f>
        <v/>
      </c>
      <c r="AG958" s="19" t="str">
        <f>IF(AND(מרקובחצי[[#This Row],[CycleNumber]]&lt;$B959,SUM(מרקובחצי[[#This Row],[31]],P959)=2),1,"")</f>
        <v/>
      </c>
      <c r="AH958" s="19" t="str">
        <f>IF(AND(מרקובחצי[[#This Row],[CycleNumber]]&lt;$B959,SUM(מרקובחצי[[#This Row],[31]],Q959)=2),1,"")</f>
        <v/>
      </c>
      <c r="AI958" s="19" t="str">
        <f>IF(AND(מרקובחצי[[#This Row],[CycleNumber]]&lt;$B959,SUM(U958:U959)=2),1,"")</f>
        <v/>
      </c>
      <c r="AJ958" s="19" t="str">
        <f>IF(AND(מרקובחצי[[#This Row],[CycleNumber]]&lt;$B959,SUM(מרקובחצי[[#This Row],[32]],O959)=2),1,"")</f>
        <v/>
      </c>
      <c r="AK958" s="19" t="str">
        <f>IF(AND(מרקובחצי[[#This Row],[CycleNumber]]&lt;$B959,SUM(מרקובחצי[[#This Row],[32]],P959)=2),1,"")</f>
        <v/>
      </c>
      <c r="AL958" s="19" t="str">
        <f>IF(AND(מרקובחצי[[#This Row],[CycleNumber]]&lt;$B959,SUM(מרקובחצי[[#This Row],[32]],Q959)=2),1,"")</f>
        <v/>
      </c>
      <c r="AM958" s="19">
        <f>IF(AND(מרקובחצי[[#This Row],[CycleNumber]]&lt;$B959,SUM(V958:V959)=2),1,"")</f>
        <v>1</v>
      </c>
      <c r="AN958" s="19" t="str">
        <f>IF(AND(מרקובחצי[[#This Row],[CycleNumber]]&lt;$B959,SUM(מרקובחצי[[#This Row],[33]],O959)=2),1,"")</f>
        <v/>
      </c>
      <c r="AO958" s="19" t="str">
        <f>IF(AND(מרקובחצי[[#This Row],[CycleNumber]]&lt;$B959,SUM(מרקובחצי[[#This Row],[33]],P959)=2),1,"")</f>
        <v/>
      </c>
      <c r="AP958" s="19" t="str">
        <f>IF(AND(מרקובחצי[[#This Row],[CycleNumber]]&lt;$B959,SUM(מרקובחצי[[#This Row],[33]],Q959)=2),1,"")</f>
        <v/>
      </c>
      <c r="AQ958" s="19" t="str">
        <f>IF(AND(מרקובחצי[[#This Row],[CycleNumber]]&lt;$B959,SUM(W958:W959)=2),1,"")</f>
        <v/>
      </c>
      <c r="AR958" s="19" t="str">
        <f>IF(AND(מרקובחצי[[#This Row],[CycleNumber]]&lt;$B959,SUM(מרקובחצי[[#This Row],[12]],S959)=2),1,"")</f>
        <v/>
      </c>
      <c r="AS958" s="19" t="str">
        <f>IF(AND(מרקובחצי[[#This Row],[CycleNumber]]&lt;$B959,SUM(מרקובחצי[[#This Row],[22]],V959)=2),1,"")</f>
        <v/>
      </c>
      <c r="AT958" s="21">
        <f>SUM(מרקובחצי[[#This Row],[11]:[33]])</f>
        <v>1</v>
      </c>
    </row>
    <row r="959" spans="1:46" ht="15.6" x14ac:dyDescent="0.25">
      <c r="A959" s="19" t="s">
        <v>95</v>
      </c>
      <c r="B959" s="19">
        <v>8</v>
      </c>
      <c r="C959">
        <v>32</v>
      </c>
      <c r="D959" s="19">
        <f>מרקובחצי[[#This Row],[LengthofCycle]]+1</f>
        <v>33</v>
      </c>
      <c r="E959" t="str">
        <f>IF(IFERROR(LOOKUP(מרקובחצי[[#This Row],[ClientID]],קביעויות[הפלגה]),FALSE)=מרקובחצי[[#This Row],[ClientID]],1,"")</f>
        <v/>
      </c>
      <c r="F959" t="str">
        <f>IF(IFERROR(LOOKUP(מרקובחצי[[#This Row],[ClientID]],סוגחציקבוע[S31]),FALSE)=מרקובחצי[[#This Row],[ClientID]],1,"")</f>
        <v/>
      </c>
      <c r="G959">
        <f>IF(IFERROR(LOOKUP(מרקובחצי[[#This Row],[ClientID]],סוגחציקבוע[S32]),FALSE)=מרקובחצי[[#This Row],[ClientID]],1,"")</f>
        <v>1</v>
      </c>
      <c r="H959" t="str">
        <f>IF(IFERROR(LOOKUP(מרקובחצי[[#This Row],[ClientID]],סוגחציקבוע[S33]),FALSE)=מרקובחצי[[#This Row],[ClientID]],1,"")</f>
        <v/>
      </c>
      <c r="I959" t="str">
        <f>IF(IFERROR(LOOKUP(מרקובחצי[[#This Row],[ClientID]],סוגחציקבוע[S32&amp;33]),FALSE)=מרקובחצי[[#This Row],[ClientID]],1,"")</f>
        <v/>
      </c>
      <c r="J959" s="19">
        <f>IF(SUM(מרקובחצי[[#This Row],[11]:[13]])=1,מרקובחצי[[#This Row],[עד ועד]],IF(SUM(R958:T959)=1,IF(מרקובחצי[[#This Row],[עד ועד]]&lt;J958,מרקובחצי[[#This Row],[עד ועד]],J958),J958))</f>
        <v>31</v>
      </c>
      <c r="K959" s="19">
        <f>IF(SUM(מרקובחצי[[#This Row],[11]:[13]])=1,מרקובחצי[[#This Row],[עד ועד]],IF(SUM(R958:T959)=1,IF(מרקובחצי[[#This Row],[עד ועד]]&gt;K958,מרקובחצי[[#This Row],[עד ועד]],K958),K958))</f>
        <v>43</v>
      </c>
      <c r="L959" s="19" t="str">
        <f>IF(AND(SUM(מרקובחצי[[#This Row],[31]:[33]])=1,SUM(U958:W958)=0),מרקובחצי[[#This Row],[מקס]]-מרקובחצי[[#This Row],[מינ]],"")</f>
        <v/>
      </c>
      <c r="M95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59" s="19" t="str">
        <f t="shared" si="14"/>
        <v>S32</v>
      </c>
      <c r="O959" s="19" t="str">
        <f>IF(מרקובחצי[[#This Row],[קבעה הפלגה?]]=1,"",IF(AND(מרקובחצי[[#This Row],[עד ועד]]&lt;29,OR(מרקובחצי[[#This Row],[CycleNumber]]=1,AND(U958=1,OR(מרקובחצי[[#This Row],[עד ועד]]&lt;J958,מרקובחצי[[#This Row],[עד ועד]]&gt;K958)),AND(V958=1,מרקובחצי[[#This Row],[עד ועד]]&lt;J958),W958=1)),1,""))</f>
        <v/>
      </c>
      <c r="P959" s="19" t="str">
        <f>IF(מרקובחצי[[#This Row],[קבעה הפלגה?]]=1,"",IF(AND(מרקובחצי[[#This Row],[עד ועד]]&gt;28,מרקובחצי[[#This Row],[עד ועד]]&lt;32,OR(מרקובחצי[[#This Row],[CycleNumber]]=1,AND(U958=1),AND(V958=1,OR(מרקובחצי[[#This Row],[עד ועד]]&lt;J958,מרקובחצי[[#This Row],[עד ועד]]&gt;K958)),W958=1)),1,""))</f>
        <v/>
      </c>
      <c r="Q959" s="19" t="str">
        <f>IF(מרקובחצי[[#This Row],[קבעה הפלגה?]]=1,"",IF(AND(מרקובחצי[[#This Row],[עד ועד]]&gt;31,OR(מרקובחצי[[#This Row],[CycleNumber]]=1,AND(U958=1),AND(V958=1,מרקובחצי[[#This Row],[עד ועד]]&gt;K958),AND(W958=1,OR(מרקובחצי[[#This Row],[עד ועד]]&gt;K958,מרקובחצי[[#This Row],[עד ועד]]&lt;J958)))),1,""))</f>
        <v/>
      </c>
      <c r="R959" s="19" t="str">
        <f>IF(מרקובחצי[[#This Row],[CycleNumber]]&gt;1,IF(AND(O958=1,מרקובחצי[[#This Row],[עד ועד]]&lt;29),1,""),"")</f>
        <v/>
      </c>
      <c r="S959" s="19" t="str">
        <f>IF(מרקובחצי[[#This Row],[CycleNumber]]&gt;1,IF(OR(AND(O958=1,מרקובחצי[[#This Row],[עד ועד]]&gt;28),AND(P958=1),AND(Q958=1,מרקובחצי[[#This Row],[עד ועד]]&lt;32)),1,""),"")</f>
        <v/>
      </c>
      <c r="T959" s="19" t="str">
        <f>IF(מרקובחצי[[#This Row],[CycleNumber]]&gt;1,IF(AND(Q958=1,מרקובחצי[[#This Row],[עד ועד]]&gt;31),1,""),"")</f>
        <v/>
      </c>
      <c r="U959" s="19" t="str">
        <f>IF(מרקובחצי[[#This Row],[CycleNumber]]&gt;1,IF(AND(R958=1,מרקובחצי[[#This Row],[עד ועד]]&lt;29),1,IF(AND(U958=1,NOT(OR(מרקובחצי[[#This Row],[עד ועד]]&lt;J958,מרקובחצי[[#This Row],[עד ועד]]&gt;K958))),1,"")),"")</f>
        <v/>
      </c>
      <c r="V959" s="19">
        <f>IF(מרקובחצי[[#This Row],[CycleNumber]]&gt;1,IF(AND(SUM(R958:T958)=1,מרקובחצי[[#This Row],[עד ועד]]&gt;28,מרקובחצי[[#This Row],[עד ועד]]&lt;32),1,IF(OR(S958=1,AND(R958=1,מרקובחצי[[#This Row],[עד ועד]]&gt;28),AND(T958=1,מרקובחצי[[#This Row],[עד ועד]]&lt;32)),1,IF(AND(V958=1,NOT(OR(מרקובחצי[[#This Row],[עד ועד]]&lt;J958,מרקובחצי[[#This Row],[עד ועד]]&gt;K958))),1,""))),"")</f>
        <v>1</v>
      </c>
      <c r="W959" s="19" t="str">
        <f>IF(מרקובחצי[[#This Row],[CycleNumber]]&gt;1,IF(AND(T958=1,מרקובחצי[[#This Row],[עד ועד]]&gt;31),1,IF(AND(W958=1,NOT(OR(מרקובחצי[[#This Row],[עד ועד]]&lt;J958,מרקובחצי[[#This Row],[עד ועד]]&gt;K958))),1,"")),"")</f>
        <v/>
      </c>
      <c r="X959" s="19" t="str">
        <f>IF(AND(מרקובחצי[[#This Row],[CycleNumber]]&lt;$B960,SUM(מרקובחצי[[#This Row],[11]],R960)=2),1,"")</f>
        <v/>
      </c>
      <c r="Y959" s="19" t="str">
        <f>IF(AND(מרקובחצי[[#This Row],[CycleNumber]]&lt;$B960,SUM(מרקובחצי[[#This Row],[11]],S960)=2),1,"")</f>
        <v/>
      </c>
      <c r="Z959" s="19" t="str">
        <f>IF(AND(מרקובחצי[[#This Row],[CycleNumber]]&lt;$B960,SUM(מרקובחצי[[#This Row],[13]],S960)=2),1,"")</f>
        <v/>
      </c>
      <c r="AA959" s="19" t="str">
        <f>IF(AND(מרקובחצי[[#This Row],[CycleNumber]]&lt;$B960,SUM(מרקובחצי[[#This Row],[13]],T960)=2),1,"")</f>
        <v/>
      </c>
      <c r="AB959" s="19" t="str">
        <f>IF(AND(מרקובחצי[[#This Row],[CycleNumber]]&lt;$B960,SUM(מרקובחצי[[#This Row],[21]],U960)=2),1,"")</f>
        <v/>
      </c>
      <c r="AC959" s="19" t="str">
        <f>IF(AND(מרקובחצי[[#This Row],[CycleNumber]]&lt;$B960,SUM(מרקובחצי[[#This Row],[21]],V960)=2),1,"")</f>
        <v/>
      </c>
      <c r="AD959" s="19" t="str">
        <f>IF(AND(מרקובחצי[[#This Row],[CycleNumber]]&lt;$B960,SUM(מרקובחצי[[#This Row],[23]],V960)=2),1,"")</f>
        <v/>
      </c>
      <c r="AE959" s="19" t="str">
        <f>IF(AND(מרקובחצי[[#This Row],[CycleNumber]]&lt;$B960,SUM(מרקובחצי[[#This Row],[23]],W960)=2),1,"")</f>
        <v/>
      </c>
      <c r="AF959" s="19" t="str">
        <f>IF(AND(מרקובחצי[[#This Row],[CycleNumber]]&lt;$B960,SUM(מרקובחצי[[#This Row],[31]],O960)=2),1,"")</f>
        <v/>
      </c>
      <c r="AG959" s="19" t="str">
        <f>IF(AND(מרקובחצי[[#This Row],[CycleNumber]]&lt;$B960,SUM(מרקובחצי[[#This Row],[31]],P960)=2),1,"")</f>
        <v/>
      </c>
      <c r="AH959" s="19" t="str">
        <f>IF(AND(מרקובחצי[[#This Row],[CycleNumber]]&lt;$B960,SUM(מרקובחצי[[#This Row],[31]],Q960)=2),1,"")</f>
        <v/>
      </c>
      <c r="AI959" s="19" t="str">
        <f>IF(AND(מרקובחצי[[#This Row],[CycleNumber]]&lt;$B960,SUM(U959:U960)=2),1,"")</f>
        <v/>
      </c>
      <c r="AJ959" s="19" t="str">
        <f>IF(AND(מרקובחצי[[#This Row],[CycleNumber]]&lt;$B960,SUM(מרקובחצי[[#This Row],[32]],O960)=2),1,"")</f>
        <v/>
      </c>
      <c r="AK959" s="19" t="str">
        <f>IF(AND(מרקובחצי[[#This Row],[CycleNumber]]&lt;$B960,SUM(מרקובחצי[[#This Row],[32]],P960)=2),1,"")</f>
        <v/>
      </c>
      <c r="AL959" s="19" t="str">
        <f>IF(AND(מרקובחצי[[#This Row],[CycleNumber]]&lt;$B960,SUM(מרקובחצי[[#This Row],[32]],Q960)=2),1,"")</f>
        <v/>
      </c>
      <c r="AM959" s="19">
        <f>IF(AND(מרקובחצי[[#This Row],[CycleNumber]]&lt;$B960,SUM(V959:V960)=2),1,"")</f>
        <v>1</v>
      </c>
      <c r="AN959" s="19" t="str">
        <f>IF(AND(מרקובחצי[[#This Row],[CycleNumber]]&lt;$B960,SUM(מרקובחצי[[#This Row],[33]],O960)=2),1,"")</f>
        <v/>
      </c>
      <c r="AO959" s="19" t="str">
        <f>IF(AND(מרקובחצי[[#This Row],[CycleNumber]]&lt;$B960,SUM(מרקובחצי[[#This Row],[33]],P960)=2),1,"")</f>
        <v/>
      </c>
      <c r="AP959" s="19" t="str">
        <f>IF(AND(מרקובחצי[[#This Row],[CycleNumber]]&lt;$B960,SUM(מרקובחצי[[#This Row],[33]],Q960)=2),1,"")</f>
        <v/>
      </c>
      <c r="AQ959" s="19" t="str">
        <f>IF(AND(מרקובחצי[[#This Row],[CycleNumber]]&lt;$B960,SUM(W959:W960)=2),1,"")</f>
        <v/>
      </c>
      <c r="AR959" s="19" t="str">
        <f>IF(AND(מרקובחצי[[#This Row],[CycleNumber]]&lt;$B960,SUM(מרקובחצי[[#This Row],[12]],S960)=2),1,"")</f>
        <v/>
      </c>
      <c r="AS959" s="19" t="str">
        <f>IF(AND(מרקובחצי[[#This Row],[CycleNumber]]&lt;$B960,SUM(מרקובחצי[[#This Row],[22]],V960)=2),1,"")</f>
        <v/>
      </c>
      <c r="AT959" s="21">
        <f>SUM(מרקובחצי[[#This Row],[11]:[33]])</f>
        <v>1</v>
      </c>
    </row>
    <row r="960" spans="1:46" ht="15.6" x14ac:dyDescent="0.25">
      <c r="A960" s="19" t="s">
        <v>95</v>
      </c>
      <c r="B960" s="19">
        <v>9</v>
      </c>
      <c r="C960">
        <v>32</v>
      </c>
      <c r="D960" s="19">
        <f>מרקובחצי[[#This Row],[LengthofCycle]]+1</f>
        <v>33</v>
      </c>
      <c r="E960" t="str">
        <f>IF(IFERROR(LOOKUP(מרקובחצי[[#This Row],[ClientID]],קביעויות[הפלגה]),FALSE)=מרקובחצי[[#This Row],[ClientID]],1,"")</f>
        <v/>
      </c>
      <c r="F960" t="str">
        <f>IF(IFERROR(LOOKUP(מרקובחצי[[#This Row],[ClientID]],סוגחציקבוע[S31]),FALSE)=מרקובחצי[[#This Row],[ClientID]],1,"")</f>
        <v/>
      </c>
      <c r="G960">
        <f>IF(IFERROR(LOOKUP(מרקובחצי[[#This Row],[ClientID]],סוגחציקבוע[S32]),FALSE)=מרקובחצי[[#This Row],[ClientID]],1,"")</f>
        <v>1</v>
      </c>
      <c r="H960" t="str">
        <f>IF(IFERROR(LOOKUP(מרקובחצי[[#This Row],[ClientID]],סוגחציקבוע[S33]),FALSE)=מרקובחצי[[#This Row],[ClientID]],1,"")</f>
        <v/>
      </c>
      <c r="I960" t="str">
        <f>IF(IFERROR(LOOKUP(מרקובחצי[[#This Row],[ClientID]],סוגחציקבוע[S32&amp;33]),FALSE)=מרקובחצי[[#This Row],[ClientID]],1,"")</f>
        <v/>
      </c>
      <c r="J960" s="19">
        <f>IF(SUM(מרקובחצי[[#This Row],[11]:[13]])=1,מרקובחצי[[#This Row],[עד ועד]],IF(SUM(R959:T960)=1,IF(מרקובחצי[[#This Row],[עד ועד]]&lt;J959,מרקובחצי[[#This Row],[עד ועד]],J959),J959))</f>
        <v>31</v>
      </c>
      <c r="K960" s="19">
        <f>IF(SUM(מרקובחצי[[#This Row],[11]:[13]])=1,מרקובחצי[[#This Row],[עד ועד]],IF(SUM(R959:T960)=1,IF(מרקובחצי[[#This Row],[עד ועד]]&gt;K959,מרקובחצי[[#This Row],[עד ועד]],K959),K959))</f>
        <v>43</v>
      </c>
      <c r="L960" s="19" t="str">
        <f>IF(AND(SUM(מרקובחצי[[#This Row],[31]:[33]])=1,SUM(U959:W959)=0),מרקובחצי[[#This Row],[מקס]]-מרקובחצי[[#This Row],[מינ]],"")</f>
        <v/>
      </c>
      <c r="M96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60" s="19" t="str">
        <f t="shared" si="14"/>
        <v>S32</v>
      </c>
      <c r="O960" s="19" t="str">
        <f>IF(מרקובחצי[[#This Row],[קבעה הפלגה?]]=1,"",IF(AND(מרקובחצי[[#This Row],[עד ועד]]&lt;29,OR(מרקובחצי[[#This Row],[CycleNumber]]=1,AND(U959=1,OR(מרקובחצי[[#This Row],[עד ועד]]&lt;J959,מרקובחצי[[#This Row],[עד ועד]]&gt;K959)),AND(V959=1,מרקובחצי[[#This Row],[עד ועד]]&lt;J959),W959=1)),1,""))</f>
        <v/>
      </c>
      <c r="P960" s="19" t="str">
        <f>IF(מרקובחצי[[#This Row],[קבעה הפלגה?]]=1,"",IF(AND(מרקובחצי[[#This Row],[עד ועד]]&gt;28,מרקובחצי[[#This Row],[עד ועד]]&lt;32,OR(מרקובחצי[[#This Row],[CycleNumber]]=1,AND(U959=1),AND(V959=1,OR(מרקובחצי[[#This Row],[עד ועד]]&lt;J959,מרקובחצי[[#This Row],[עד ועד]]&gt;K959)),W959=1)),1,""))</f>
        <v/>
      </c>
      <c r="Q960" s="19" t="str">
        <f>IF(מרקובחצי[[#This Row],[קבעה הפלגה?]]=1,"",IF(AND(מרקובחצי[[#This Row],[עד ועד]]&gt;31,OR(מרקובחצי[[#This Row],[CycleNumber]]=1,AND(U959=1),AND(V959=1,מרקובחצי[[#This Row],[עד ועד]]&gt;K959),AND(W959=1,OR(מרקובחצי[[#This Row],[עד ועד]]&gt;K959,מרקובחצי[[#This Row],[עד ועד]]&lt;J959)))),1,""))</f>
        <v/>
      </c>
      <c r="R960" s="19" t="str">
        <f>IF(מרקובחצי[[#This Row],[CycleNumber]]&gt;1,IF(AND(O959=1,מרקובחצי[[#This Row],[עד ועד]]&lt;29),1,""),"")</f>
        <v/>
      </c>
      <c r="S960" s="19" t="str">
        <f>IF(מרקובחצי[[#This Row],[CycleNumber]]&gt;1,IF(OR(AND(O959=1,מרקובחצי[[#This Row],[עד ועד]]&gt;28),AND(P959=1),AND(Q959=1,מרקובחצי[[#This Row],[עד ועד]]&lt;32)),1,""),"")</f>
        <v/>
      </c>
      <c r="T960" s="19" t="str">
        <f>IF(מרקובחצי[[#This Row],[CycleNumber]]&gt;1,IF(AND(Q959=1,מרקובחצי[[#This Row],[עד ועד]]&gt;31),1,""),"")</f>
        <v/>
      </c>
      <c r="U960" s="19" t="str">
        <f>IF(מרקובחצי[[#This Row],[CycleNumber]]&gt;1,IF(AND(R959=1,מרקובחצי[[#This Row],[עד ועד]]&lt;29),1,IF(AND(U959=1,NOT(OR(מרקובחצי[[#This Row],[עד ועד]]&lt;J959,מרקובחצי[[#This Row],[עד ועד]]&gt;K959))),1,"")),"")</f>
        <v/>
      </c>
      <c r="V960" s="19">
        <f>IF(מרקובחצי[[#This Row],[CycleNumber]]&gt;1,IF(AND(SUM(R959:T959)=1,מרקובחצי[[#This Row],[עד ועד]]&gt;28,מרקובחצי[[#This Row],[עד ועד]]&lt;32),1,IF(OR(S959=1,AND(R959=1,מרקובחצי[[#This Row],[עד ועד]]&gt;28),AND(T959=1,מרקובחצי[[#This Row],[עד ועד]]&lt;32)),1,IF(AND(V959=1,NOT(OR(מרקובחצי[[#This Row],[עד ועד]]&lt;J959,מרקובחצי[[#This Row],[עד ועד]]&gt;K959))),1,""))),"")</f>
        <v>1</v>
      </c>
      <c r="W960" s="19" t="str">
        <f>IF(מרקובחצי[[#This Row],[CycleNumber]]&gt;1,IF(AND(T959=1,מרקובחצי[[#This Row],[עד ועד]]&gt;31),1,IF(AND(W959=1,NOT(OR(מרקובחצי[[#This Row],[עד ועד]]&lt;J959,מרקובחצי[[#This Row],[עד ועד]]&gt;K959))),1,"")),"")</f>
        <v/>
      </c>
      <c r="X960" s="19" t="str">
        <f>IF(AND(מרקובחצי[[#This Row],[CycleNumber]]&lt;$B961,SUM(מרקובחצי[[#This Row],[11]],R961)=2),1,"")</f>
        <v/>
      </c>
      <c r="Y960" s="19" t="str">
        <f>IF(AND(מרקובחצי[[#This Row],[CycleNumber]]&lt;$B961,SUM(מרקובחצי[[#This Row],[11]],S961)=2),1,"")</f>
        <v/>
      </c>
      <c r="Z960" s="19" t="str">
        <f>IF(AND(מרקובחצי[[#This Row],[CycleNumber]]&lt;$B961,SUM(מרקובחצי[[#This Row],[13]],S961)=2),1,"")</f>
        <v/>
      </c>
      <c r="AA960" s="19" t="str">
        <f>IF(AND(מרקובחצי[[#This Row],[CycleNumber]]&lt;$B961,SUM(מרקובחצי[[#This Row],[13]],T961)=2),1,"")</f>
        <v/>
      </c>
      <c r="AB960" s="19" t="str">
        <f>IF(AND(מרקובחצי[[#This Row],[CycleNumber]]&lt;$B961,SUM(מרקובחצי[[#This Row],[21]],U961)=2),1,"")</f>
        <v/>
      </c>
      <c r="AC960" s="19" t="str">
        <f>IF(AND(מרקובחצי[[#This Row],[CycleNumber]]&lt;$B961,SUM(מרקובחצי[[#This Row],[21]],V961)=2),1,"")</f>
        <v/>
      </c>
      <c r="AD960" s="19" t="str">
        <f>IF(AND(מרקובחצי[[#This Row],[CycleNumber]]&lt;$B961,SUM(מרקובחצי[[#This Row],[23]],V961)=2),1,"")</f>
        <v/>
      </c>
      <c r="AE960" s="19" t="str">
        <f>IF(AND(מרקובחצי[[#This Row],[CycleNumber]]&lt;$B961,SUM(מרקובחצי[[#This Row],[23]],W961)=2),1,"")</f>
        <v/>
      </c>
      <c r="AF960" s="19" t="str">
        <f>IF(AND(מרקובחצי[[#This Row],[CycleNumber]]&lt;$B961,SUM(מרקובחצי[[#This Row],[31]],O961)=2),1,"")</f>
        <v/>
      </c>
      <c r="AG960" s="19" t="str">
        <f>IF(AND(מרקובחצי[[#This Row],[CycleNumber]]&lt;$B961,SUM(מרקובחצי[[#This Row],[31]],P961)=2),1,"")</f>
        <v/>
      </c>
      <c r="AH960" s="19" t="str">
        <f>IF(AND(מרקובחצי[[#This Row],[CycleNumber]]&lt;$B961,SUM(מרקובחצי[[#This Row],[31]],Q961)=2),1,"")</f>
        <v/>
      </c>
      <c r="AI960" s="19" t="str">
        <f>IF(AND(מרקובחצי[[#This Row],[CycleNumber]]&lt;$B961,SUM(U960:U961)=2),1,"")</f>
        <v/>
      </c>
      <c r="AJ960" s="19" t="str">
        <f>IF(AND(מרקובחצי[[#This Row],[CycleNumber]]&lt;$B961,SUM(מרקובחצי[[#This Row],[32]],O961)=2),1,"")</f>
        <v/>
      </c>
      <c r="AK960" s="19" t="str">
        <f>IF(AND(מרקובחצי[[#This Row],[CycleNumber]]&lt;$B961,SUM(מרקובחצי[[#This Row],[32]],P961)=2),1,"")</f>
        <v/>
      </c>
      <c r="AL960" s="19" t="str">
        <f>IF(AND(מרקובחצי[[#This Row],[CycleNumber]]&lt;$B961,SUM(מרקובחצי[[#This Row],[32]],Q961)=2),1,"")</f>
        <v/>
      </c>
      <c r="AM960" s="19">
        <f>IF(AND(מרקובחצי[[#This Row],[CycleNumber]]&lt;$B961,SUM(V960:V961)=2),1,"")</f>
        <v>1</v>
      </c>
      <c r="AN960" s="19" t="str">
        <f>IF(AND(מרקובחצי[[#This Row],[CycleNumber]]&lt;$B961,SUM(מרקובחצי[[#This Row],[33]],O961)=2),1,"")</f>
        <v/>
      </c>
      <c r="AO960" s="19" t="str">
        <f>IF(AND(מרקובחצי[[#This Row],[CycleNumber]]&lt;$B961,SUM(מרקובחצי[[#This Row],[33]],P961)=2),1,"")</f>
        <v/>
      </c>
      <c r="AP960" s="19" t="str">
        <f>IF(AND(מרקובחצי[[#This Row],[CycleNumber]]&lt;$B961,SUM(מרקובחצי[[#This Row],[33]],Q961)=2),1,"")</f>
        <v/>
      </c>
      <c r="AQ960" s="19" t="str">
        <f>IF(AND(מרקובחצי[[#This Row],[CycleNumber]]&lt;$B961,SUM(W960:W961)=2),1,"")</f>
        <v/>
      </c>
      <c r="AR960" s="19" t="str">
        <f>IF(AND(מרקובחצי[[#This Row],[CycleNumber]]&lt;$B961,SUM(מרקובחצי[[#This Row],[12]],S961)=2),1,"")</f>
        <v/>
      </c>
      <c r="AS960" s="19" t="str">
        <f>IF(AND(מרקובחצי[[#This Row],[CycleNumber]]&lt;$B961,SUM(מרקובחצי[[#This Row],[22]],V961)=2),1,"")</f>
        <v/>
      </c>
      <c r="AT960" s="21">
        <f>SUM(מרקובחצי[[#This Row],[11]:[33]])</f>
        <v>1</v>
      </c>
    </row>
    <row r="961" spans="1:46" ht="15.6" x14ac:dyDescent="0.25">
      <c r="A961" s="19" t="s">
        <v>95</v>
      </c>
      <c r="B961" s="19">
        <v>10</v>
      </c>
      <c r="C961">
        <v>30</v>
      </c>
      <c r="D961" s="19">
        <f>מרקובחצי[[#This Row],[LengthofCycle]]+1</f>
        <v>31</v>
      </c>
      <c r="E961" t="str">
        <f>IF(IFERROR(LOOKUP(מרקובחצי[[#This Row],[ClientID]],קביעויות[הפלגה]),FALSE)=מרקובחצי[[#This Row],[ClientID]],1,"")</f>
        <v/>
      </c>
      <c r="F961" t="str">
        <f>IF(IFERROR(LOOKUP(מרקובחצי[[#This Row],[ClientID]],סוגחציקבוע[S31]),FALSE)=מרקובחצי[[#This Row],[ClientID]],1,"")</f>
        <v/>
      </c>
      <c r="G961">
        <f>IF(IFERROR(LOOKUP(מרקובחצי[[#This Row],[ClientID]],סוגחציקבוע[S32]),FALSE)=מרקובחצי[[#This Row],[ClientID]],1,"")</f>
        <v>1</v>
      </c>
      <c r="H961" t="str">
        <f>IF(IFERROR(LOOKUP(מרקובחצי[[#This Row],[ClientID]],סוגחציקבוע[S33]),FALSE)=מרקובחצי[[#This Row],[ClientID]],1,"")</f>
        <v/>
      </c>
      <c r="I961" t="str">
        <f>IF(IFERROR(LOOKUP(מרקובחצי[[#This Row],[ClientID]],סוגחציקבוע[S32&amp;33]),FALSE)=מרקובחצי[[#This Row],[ClientID]],1,"")</f>
        <v/>
      </c>
      <c r="J961" s="19">
        <f>IF(SUM(מרקובחצי[[#This Row],[11]:[13]])=1,מרקובחצי[[#This Row],[עד ועד]],IF(SUM(R960:T961)=1,IF(מרקובחצי[[#This Row],[עד ועד]]&lt;J960,מרקובחצי[[#This Row],[עד ועד]],J960),J960))</f>
        <v>31</v>
      </c>
      <c r="K961" s="19">
        <f>IF(SUM(מרקובחצי[[#This Row],[11]:[13]])=1,מרקובחצי[[#This Row],[עד ועד]],IF(SUM(R960:T961)=1,IF(מרקובחצי[[#This Row],[עד ועד]]&gt;K960,מרקובחצי[[#This Row],[עד ועד]],K960),K960))</f>
        <v>43</v>
      </c>
      <c r="L961" s="19" t="str">
        <f>IF(AND(SUM(מרקובחצי[[#This Row],[31]:[33]])=1,SUM(U960:W960)=0),מרקובחצי[[#This Row],[מקס]]-מרקובחצי[[#This Row],[מינ]],"")</f>
        <v/>
      </c>
      <c r="M96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61" s="19" t="str">
        <f t="shared" si="14"/>
        <v>S32</v>
      </c>
      <c r="O961" s="19" t="str">
        <f>IF(מרקובחצי[[#This Row],[קבעה הפלגה?]]=1,"",IF(AND(מרקובחצי[[#This Row],[עד ועד]]&lt;29,OR(מרקובחצי[[#This Row],[CycleNumber]]=1,AND(U960=1,OR(מרקובחצי[[#This Row],[עד ועד]]&lt;J960,מרקובחצי[[#This Row],[עד ועד]]&gt;K960)),AND(V960=1,מרקובחצי[[#This Row],[עד ועד]]&lt;J960),W960=1)),1,""))</f>
        <v/>
      </c>
      <c r="P961" s="19" t="str">
        <f>IF(מרקובחצי[[#This Row],[קבעה הפלגה?]]=1,"",IF(AND(מרקובחצי[[#This Row],[עד ועד]]&gt;28,מרקובחצי[[#This Row],[עד ועד]]&lt;32,OR(מרקובחצי[[#This Row],[CycleNumber]]=1,AND(U960=1),AND(V960=1,OR(מרקובחצי[[#This Row],[עד ועד]]&lt;J960,מרקובחצי[[#This Row],[עד ועד]]&gt;K960)),W960=1)),1,""))</f>
        <v/>
      </c>
      <c r="Q961" s="19" t="str">
        <f>IF(מרקובחצי[[#This Row],[קבעה הפלגה?]]=1,"",IF(AND(מרקובחצי[[#This Row],[עד ועד]]&gt;31,OR(מרקובחצי[[#This Row],[CycleNumber]]=1,AND(U960=1),AND(V960=1,מרקובחצי[[#This Row],[עד ועד]]&gt;K960),AND(W960=1,OR(מרקובחצי[[#This Row],[עד ועד]]&gt;K960,מרקובחצי[[#This Row],[עד ועד]]&lt;J960)))),1,""))</f>
        <v/>
      </c>
      <c r="R961" s="19" t="str">
        <f>IF(מרקובחצי[[#This Row],[CycleNumber]]&gt;1,IF(AND(O960=1,מרקובחצי[[#This Row],[עד ועד]]&lt;29),1,""),"")</f>
        <v/>
      </c>
      <c r="S961" s="19" t="str">
        <f>IF(מרקובחצי[[#This Row],[CycleNumber]]&gt;1,IF(OR(AND(O960=1,מרקובחצי[[#This Row],[עד ועד]]&gt;28),AND(P960=1),AND(Q960=1,מרקובחצי[[#This Row],[עד ועד]]&lt;32)),1,""),"")</f>
        <v/>
      </c>
      <c r="T961" s="19" t="str">
        <f>IF(מרקובחצי[[#This Row],[CycleNumber]]&gt;1,IF(AND(Q960=1,מרקובחצי[[#This Row],[עד ועד]]&gt;31),1,""),"")</f>
        <v/>
      </c>
      <c r="U961" s="19" t="str">
        <f>IF(מרקובחצי[[#This Row],[CycleNumber]]&gt;1,IF(AND(R960=1,מרקובחצי[[#This Row],[עד ועד]]&lt;29),1,IF(AND(U960=1,NOT(OR(מרקובחצי[[#This Row],[עד ועד]]&lt;J960,מרקובחצי[[#This Row],[עד ועד]]&gt;K960))),1,"")),"")</f>
        <v/>
      </c>
      <c r="V961" s="19">
        <f>IF(מרקובחצי[[#This Row],[CycleNumber]]&gt;1,IF(AND(SUM(R960:T960)=1,מרקובחצי[[#This Row],[עד ועד]]&gt;28,מרקובחצי[[#This Row],[עד ועד]]&lt;32),1,IF(OR(S960=1,AND(R960=1,מרקובחצי[[#This Row],[עד ועד]]&gt;28),AND(T960=1,מרקובחצי[[#This Row],[עד ועד]]&lt;32)),1,IF(AND(V960=1,NOT(OR(מרקובחצי[[#This Row],[עד ועד]]&lt;J960,מרקובחצי[[#This Row],[עד ועד]]&gt;K960))),1,""))),"")</f>
        <v>1</v>
      </c>
      <c r="W961" s="19" t="str">
        <f>IF(מרקובחצי[[#This Row],[CycleNumber]]&gt;1,IF(AND(T960=1,מרקובחצי[[#This Row],[עד ועד]]&gt;31),1,IF(AND(W960=1,NOT(OR(מרקובחצי[[#This Row],[עד ועד]]&lt;J960,מרקובחצי[[#This Row],[עד ועד]]&gt;K960))),1,"")),"")</f>
        <v/>
      </c>
      <c r="X961" s="19" t="str">
        <f>IF(AND(מרקובחצי[[#This Row],[CycleNumber]]&lt;$B962,SUM(מרקובחצי[[#This Row],[11]],R962)=2),1,"")</f>
        <v/>
      </c>
      <c r="Y961" s="19" t="str">
        <f>IF(AND(מרקובחצי[[#This Row],[CycleNumber]]&lt;$B962,SUM(מרקובחצי[[#This Row],[11]],S962)=2),1,"")</f>
        <v/>
      </c>
      <c r="Z961" s="19" t="str">
        <f>IF(AND(מרקובחצי[[#This Row],[CycleNumber]]&lt;$B962,SUM(מרקובחצי[[#This Row],[13]],S962)=2),1,"")</f>
        <v/>
      </c>
      <c r="AA961" s="19" t="str">
        <f>IF(AND(מרקובחצי[[#This Row],[CycleNumber]]&lt;$B962,SUM(מרקובחצי[[#This Row],[13]],T962)=2),1,"")</f>
        <v/>
      </c>
      <c r="AB961" s="19" t="str">
        <f>IF(AND(מרקובחצי[[#This Row],[CycleNumber]]&lt;$B962,SUM(מרקובחצי[[#This Row],[21]],U962)=2),1,"")</f>
        <v/>
      </c>
      <c r="AC961" s="19" t="str">
        <f>IF(AND(מרקובחצי[[#This Row],[CycleNumber]]&lt;$B962,SUM(מרקובחצי[[#This Row],[21]],V962)=2),1,"")</f>
        <v/>
      </c>
      <c r="AD961" s="19" t="str">
        <f>IF(AND(מרקובחצי[[#This Row],[CycleNumber]]&lt;$B962,SUM(מרקובחצי[[#This Row],[23]],V962)=2),1,"")</f>
        <v/>
      </c>
      <c r="AE961" s="19" t="str">
        <f>IF(AND(מרקובחצי[[#This Row],[CycleNumber]]&lt;$B962,SUM(מרקובחצי[[#This Row],[23]],W962)=2),1,"")</f>
        <v/>
      </c>
      <c r="AF961" s="19" t="str">
        <f>IF(AND(מרקובחצי[[#This Row],[CycleNumber]]&lt;$B962,SUM(מרקובחצי[[#This Row],[31]],O962)=2),1,"")</f>
        <v/>
      </c>
      <c r="AG961" s="19" t="str">
        <f>IF(AND(מרקובחצי[[#This Row],[CycleNumber]]&lt;$B962,SUM(מרקובחצי[[#This Row],[31]],P962)=2),1,"")</f>
        <v/>
      </c>
      <c r="AH961" s="19" t="str">
        <f>IF(AND(מרקובחצי[[#This Row],[CycleNumber]]&lt;$B962,SUM(מרקובחצי[[#This Row],[31]],Q962)=2),1,"")</f>
        <v/>
      </c>
      <c r="AI961" s="19" t="str">
        <f>IF(AND(מרקובחצי[[#This Row],[CycleNumber]]&lt;$B962,SUM(U961:U962)=2),1,"")</f>
        <v/>
      </c>
      <c r="AJ961" s="19" t="str">
        <f>IF(AND(מרקובחצי[[#This Row],[CycleNumber]]&lt;$B962,SUM(מרקובחצי[[#This Row],[32]],O962)=2),1,"")</f>
        <v/>
      </c>
      <c r="AK961" s="19" t="str">
        <f>IF(AND(מרקובחצי[[#This Row],[CycleNumber]]&lt;$B962,SUM(מרקובחצי[[#This Row],[32]],P962)=2),1,"")</f>
        <v/>
      </c>
      <c r="AL961" s="19" t="str">
        <f>IF(AND(מרקובחצי[[#This Row],[CycleNumber]]&lt;$B962,SUM(מרקובחצי[[#This Row],[32]],Q962)=2),1,"")</f>
        <v/>
      </c>
      <c r="AM961" s="19">
        <f>IF(AND(מרקובחצי[[#This Row],[CycleNumber]]&lt;$B962,SUM(V961:V962)=2),1,"")</f>
        <v>1</v>
      </c>
      <c r="AN961" s="19" t="str">
        <f>IF(AND(מרקובחצי[[#This Row],[CycleNumber]]&lt;$B962,SUM(מרקובחצי[[#This Row],[33]],O962)=2),1,"")</f>
        <v/>
      </c>
      <c r="AO961" s="19" t="str">
        <f>IF(AND(מרקובחצי[[#This Row],[CycleNumber]]&lt;$B962,SUM(מרקובחצי[[#This Row],[33]],P962)=2),1,"")</f>
        <v/>
      </c>
      <c r="AP961" s="19" t="str">
        <f>IF(AND(מרקובחצי[[#This Row],[CycleNumber]]&lt;$B962,SUM(מרקובחצי[[#This Row],[33]],Q962)=2),1,"")</f>
        <v/>
      </c>
      <c r="AQ961" s="19" t="str">
        <f>IF(AND(מרקובחצי[[#This Row],[CycleNumber]]&lt;$B962,SUM(W961:W962)=2),1,"")</f>
        <v/>
      </c>
      <c r="AR961" s="19" t="str">
        <f>IF(AND(מרקובחצי[[#This Row],[CycleNumber]]&lt;$B962,SUM(מרקובחצי[[#This Row],[12]],S962)=2),1,"")</f>
        <v/>
      </c>
      <c r="AS961" s="19" t="str">
        <f>IF(AND(מרקובחצי[[#This Row],[CycleNumber]]&lt;$B962,SUM(מרקובחצי[[#This Row],[22]],V962)=2),1,"")</f>
        <v/>
      </c>
      <c r="AT961" s="21">
        <f>SUM(מרקובחצי[[#This Row],[11]:[33]])</f>
        <v>1</v>
      </c>
    </row>
    <row r="962" spans="1:46" ht="15.6" x14ac:dyDescent="0.25">
      <c r="A962" s="19" t="s">
        <v>95</v>
      </c>
      <c r="B962" s="19">
        <v>11</v>
      </c>
      <c r="C962">
        <v>35</v>
      </c>
      <c r="D962" s="19">
        <f>מרקובחצי[[#This Row],[LengthofCycle]]+1</f>
        <v>36</v>
      </c>
      <c r="E962" t="str">
        <f>IF(IFERROR(LOOKUP(מרקובחצי[[#This Row],[ClientID]],קביעויות[הפלגה]),FALSE)=מרקובחצי[[#This Row],[ClientID]],1,"")</f>
        <v/>
      </c>
      <c r="F962" t="str">
        <f>IF(IFERROR(LOOKUP(מרקובחצי[[#This Row],[ClientID]],סוגחציקבוע[S31]),FALSE)=מרקובחצי[[#This Row],[ClientID]],1,"")</f>
        <v/>
      </c>
      <c r="G962">
        <f>IF(IFERROR(LOOKUP(מרקובחצי[[#This Row],[ClientID]],סוגחציקבוע[S32]),FALSE)=מרקובחצי[[#This Row],[ClientID]],1,"")</f>
        <v>1</v>
      </c>
      <c r="H962" t="str">
        <f>IF(IFERROR(LOOKUP(מרקובחצי[[#This Row],[ClientID]],סוגחציקבוע[S33]),FALSE)=מרקובחצי[[#This Row],[ClientID]],1,"")</f>
        <v/>
      </c>
      <c r="I962" t="str">
        <f>IF(IFERROR(LOOKUP(מרקובחצי[[#This Row],[ClientID]],סוגחציקבוע[S32&amp;33]),FALSE)=מרקובחצי[[#This Row],[ClientID]],1,"")</f>
        <v/>
      </c>
      <c r="J962" s="19">
        <f>IF(SUM(מרקובחצי[[#This Row],[11]:[13]])=1,מרקובחצי[[#This Row],[עד ועד]],IF(SUM(R961:T962)=1,IF(מרקובחצי[[#This Row],[עד ועד]]&lt;J961,מרקובחצי[[#This Row],[עד ועד]],J961),J961))</f>
        <v>31</v>
      </c>
      <c r="K962" s="19">
        <f>IF(SUM(מרקובחצי[[#This Row],[11]:[13]])=1,מרקובחצי[[#This Row],[עד ועד]],IF(SUM(R961:T962)=1,IF(מרקובחצי[[#This Row],[עד ועד]]&gt;K961,מרקובחצי[[#This Row],[עד ועד]],K961),K961))</f>
        <v>43</v>
      </c>
      <c r="L962" s="19" t="str">
        <f>IF(AND(SUM(מרקובחצי[[#This Row],[31]:[33]])=1,SUM(U961:W961)=0),מרקובחצי[[#This Row],[מקס]]-מרקובחצי[[#This Row],[מינ]],"")</f>
        <v/>
      </c>
      <c r="M96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62" s="19" t="str">
        <f t="shared" ref="N962:N1025" si="15">IF(ROW()&gt;2,M961,"")</f>
        <v>S32</v>
      </c>
      <c r="O962" s="19" t="str">
        <f>IF(מרקובחצי[[#This Row],[קבעה הפלגה?]]=1,"",IF(AND(מרקובחצי[[#This Row],[עד ועד]]&lt;29,OR(מרקובחצי[[#This Row],[CycleNumber]]=1,AND(U961=1,OR(מרקובחצי[[#This Row],[עד ועד]]&lt;J961,מרקובחצי[[#This Row],[עד ועד]]&gt;K961)),AND(V961=1,מרקובחצי[[#This Row],[עד ועד]]&lt;J961),W961=1)),1,""))</f>
        <v/>
      </c>
      <c r="P962" s="19" t="str">
        <f>IF(מרקובחצי[[#This Row],[קבעה הפלגה?]]=1,"",IF(AND(מרקובחצי[[#This Row],[עד ועד]]&gt;28,מרקובחצי[[#This Row],[עד ועד]]&lt;32,OR(מרקובחצי[[#This Row],[CycleNumber]]=1,AND(U961=1),AND(V961=1,OR(מרקובחצי[[#This Row],[עד ועד]]&lt;J961,מרקובחצי[[#This Row],[עד ועד]]&gt;K961)),W961=1)),1,""))</f>
        <v/>
      </c>
      <c r="Q962" s="19" t="str">
        <f>IF(מרקובחצי[[#This Row],[קבעה הפלגה?]]=1,"",IF(AND(מרקובחצי[[#This Row],[עד ועד]]&gt;31,OR(מרקובחצי[[#This Row],[CycleNumber]]=1,AND(U961=1),AND(V961=1,מרקובחצי[[#This Row],[עד ועד]]&gt;K961),AND(W961=1,OR(מרקובחצי[[#This Row],[עד ועד]]&gt;K961,מרקובחצי[[#This Row],[עד ועד]]&lt;J961)))),1,""))</f>
        <v/>
      </c>
      <c r="R962" s="19" t="str">
        <f>IF(מרקובחצי[[#This Row],[CycleNumber]]&gt;1,IF(AND(O961=1,מרקובחצי[[#This Row],[עד ועד]]&lt;29),1,""),"")</f>
        <v/>
      </c>
      <c r="S962" s="19" t="str">
        <f>IF(מרקובחצי[[#This Row],[CycleNumber]]&gt;1,IF(OR(AND(O961=1,מרקובחצי[[#This Row],[עד ועד]]&gt;28),AND(P961=1),AND(Q961=1,מרקובחצי[[#This Row],[עד ועד]]&lt;32)),1,""),"")</f>
        <v/>
      </c>
      <c r="T962" s="19" t="str">
        <f>IF(מרקובחצי[[#This Row],[CycleNumber]]&gt;1,IF(AND(Q961=1,מרקובחצי[[#This Row],[עד ועד]]&gt;31),1,""),"")</f>
        <v/>
      </c>
      <c r="U962" s="19" t="str">
        <f>IF(מרקובחצי[[#This Row],[CycleNumber]]&gt;1,IF(AND(R961=1,מרקובחצי[[#This Row],[עד ועד]]&lt;29),1,IF(AND(U961=1,NOT(OR(מרקובחצי[[#This Row],[עד ועד]]&lt;J961,מרקובחצי[[#This Row],[עד ועד]]&gt;K961))),1,"")),"")</f>
        <v/>
      </c>
      <c r="V962" s="19">
        <f>IF(מרקובחצי[[#This Row],[CycleNumber]]&gt;1,IF(AND(SUM(R961:T961)=1,מרקובחצי[[#This Row],[עד ועד]]&gt;28,מרקובחצי[[#This Row],[עד ועד]]&lt;32),1,IF(OR(S961=1,AND(R961=1,מרקובחצי[[#This Row],[עד ועד]]&gt;28),AND(T961=1,מרקובחצי[[#This Row],[עד ועד]]&lt;32)),1,IF(AND(V961=1,NOT(OR(מרקובחצי[[#This Row],[עד ועד]]&lt;J961,מרקובחצי[[#This Row],[עד ועד]]&gt;K961))),1,""))),"")</f>
        <v>1</v>
      </c>
      <c r="W962" s="19" t="str">
        <f>IF(מרקובחצי[[#This Row],[CycleNumber]]&gt;1,IF(AND(T961=1,מרקובחצי[[#This Row],[עד ועד]]&gt;31),1,IF(AND(W961=1,NOT(OR(מרקובחצי[[#This Row],[עד ועד]]&lt;J961,מרקובחצי[[#This Row],[עד ועד]]&gt;K961))),1,"")),"")</f>
        <v/>
      </c>
      <c r="X962" s="19" t="str">
        <f>IF(AND(מרקובחצי[[#This Row],[CycleNumber]]&lt;$B963,SUM(מרקובחצי[[#This Row],[11]],R963)=2),1,"")</f>
        <v/>
      </c>
      <c r="Y962" s="19" t="str">
        <f>IF(AND(מרקובחצי[[#This Row],[CycleNumber]]&lt;$B963,SUM(מרקובחצי[[#This Row],[11]],S963)=2),1,"")</f>
        <v/>
      </c>
      <c r="Z962" s="19" t="str">
        <f>IF(AND(מרקובחצי[[#This Row],[CycleNumber]]&lt;$B963,SUM(מרקובחצי[[#This Row],[13]],S963)=2),1,"")</f>
        <v/>
      </c>
      <c r="AA962" s="19" t="str">
        <f>IF(AND(מרקובחצי[[#This Row],[CycleNumber]]&lt;$B963,SUM(מרקובחצי[[#This Row],[13]],T963)=2),1,"")</f>
        <v/>
      </c>
      <c r="AB962" s="19" t="str">
        <f>IF(AND(מרקובחצי[[#This Row],[CycleNumber]]&lt;$B963,SUM(מרקובחצי[[#This Row],[21]],U963)=2),1,"")</f>
        <v/>
      </c>
      <c r="AC962" s="19" t="str">
        <f>IF(AND(מרקובחצי[[#This Row],[CycleNumber]]&lt;$B963,SUM(מרקובחצי[[#This Row],[21]],V963)=2),1,"")</f>
        <v/>
      </c>
      <c r="AD962" s="19" t="str">
        <f>IF(AND(מרקובחצי[[#This Row],[CycleNumber]]&lt;$B963,SUM(מרקובחצי[[#This Row],[23]],V963)=2),1,"")</f>
        <v/>
      </c>
      <c r="AE962" s="19" t="str">
        <f>IF(AND(מרקובחצי[[#This Row],[CycleNumber]]&lt;$B963,SUM(מרקובחצי[[#This Row],[23]],W963)=2),1,"")</f>
        <v/>
      </c>
      <c r="AF962" s="19" t="str">
        <f>IF(AND(מרקובחצי[[#This Row],[CycleNumber]]&lt;$B963,SUM(מרקובחצי[[#This Row],[31]],O963)=2),1,"")</f>
        <v/>
      </c>
      <c r="AG962" s="19" t="str">
        <f>IF(AND(מרקובחצי[[#This Row],[CycleNumber]]&lt;$B963,SUM(מרקובחצי[[#This Row],[31]],P963)=2),1,"")</f>
        <v/>
      </c>
      <c r="AH962" s="19" t="str">
        <f>IF(AND(מרקובחצי[[#This Row],[CycleNumber]]&lt;$B963,SUM(מרקובחצי[[#This Row],[31]],Q963)=2),1,"")</f>
        <v/>
      </c>
      <c r="AI962" s="19" t="str">
        <f>IF(AND(מרקובחצי[[#This Row],[CycleNumber]]&lt;$B963,SUM(U962:U963)=2),1,"")</f>
        <v/>
      </c>
      <c r="AJ962" s="19" t="str">
        <f>IF(AND(מרקובחצי[[#This Row],[CycleNumber]]&lt;$B963,SUM(מרקובחצי[[#This Row],[32]],O963)=2),1,"")</f>
        <v/>
      </c>
      <c r="AK962" s="19" t="str">
        <f>IF(AND(מרקובחצי[[#This Row],[CycleNumber]]&lt;$B963,SUM(מרקובחצי[[#This Row],[32]],P963)=2),1,"")</f>
        <v/>
      </c>
      <c r="AL962" s="19" t="str">
        <f>IF(AND(מרקובחצי[[#This Row],[CycleNumber]]&lt;$B963,SUM(מרקובחצי[[#This Row],[32]],Q963)=2),1,"")</f>
        <v/>
      </c>
      <c r="AM962" s="19">
        <f>IF(AND(מרקובחצי[[#This Row],[CycleNumber]]&lt;$B963,SUM(V962:V963)=2),1,"")</f>
        <v>1</v>
      </c>
      <c r="AN962" s="19" t="str">
        <f>IF(AND(מרקובחצי[[#This Row],[CycleNumber]]&lt;$B963,SUM(מרקובחצי[[#This Row],[33]],O963)=2),1,"")</f>
        <v/>
      </c>
      <c r="AO962" s="19" t="str">
        <f>IF(AND(מרקובחצי[[#This Row],[CycleNumber]]&lt;$B963,SUM(מרקובחצי[[#This Row],[33]],P963)=2),1,"")</f>
        <v/>
      </c>
      <c r="AP962" s="19" t="str">
        <f>IF(AND(מרקובחצי[[#This Row],[CycleNumber]]&lt;$B963,SUM(מרקובחצי[[#This Row],[33]],Q963)=2),1,"")</f>
        <v/>
      </c>
      <c r="AQ962" s="19" t="str">
        <f>IF(AND(מרקובחצי[[#This Row],[CycleNumber]]&lt;$B963,SUM(W962:W963)=2),1,"")</f>
        <v/>
      </c>
      <c r="AR962" s="19" t="str">
        <f>IF(AND(מרקובחצי[[#This Row],[CycleNumber]]&lt;$B963,SUM(מרקובחצי[[#This Row],[12]],S963)=2),1,"")</f>
        <v/>
      </c>
      <c r="AS962" s="19" t="str">
        <f>IF(AND(מרקובחצי[[#This Row],[CycleNumber]]&lt;$B963,SUM(מרקובחצי[[#This Row],[22]],V963)=2),1,"")</f>
        <v/>
      </c>
      <c r="AT962" s="21">
        <f>SUM(מרקובחצי[[#This Row],[11]:[33]])</f>
        <v>1</v>
      </c>
    </row>
    <row r="963" spans="1:46" ht="15.6" x14ac:dyDescent="0.25">
      <c r="A963" s="19" t="s">
        <v>95</v>
      </c>
      <c r="B963" s="19">
        <v>12</v>
      </c>
      <c r="C963">
        <v>36</v>
      </c>
      <c r="D963" s="19">
        <f>מרקובחצי[[#This Row],[LengthofCycle]]+1</f>
        <v>37</v>
      </c>
      <c r="E963" t="str">
        <f>IF(IFERROR(LOOKUP(מרקובחצי[[#This Row],[ClientID]],קביעויות[הפלגה]),FALSE)=מרקובחצי[[#This Row],[ClientID]],1,"")</f>
        <v/>
      </c>
      <c r="F963" t="str">
        <f>IF(IFERROR(LOOKUP(מרקובחצי[[#This Row],[ClientID]],סוגחציקבוע[S31]),FALSE)=מרקובחצי[[#This Row],[ClientID]],1,"")</f>
        <v/>
      </c>
      <c r="G963">
        <f>IF(IFERROR(LOOKUP(מרקובחצי[[#This Row],[ClientID]],סוגחציקבוע[S32]),FALSE)=מרקובחצי[[#This Row],[ClientID]],1,"")</f>
        <v>1</v>
      </c>
      <c r="H963" t="str">
        <f>IF(IFERROR(LOOKUP(מרקובחצי[[#This Row],[ClientID]],סוגחציקבוע[S33]),FALSE)=מרקובחצי[[#This Row],[ClientID]],1,"")</f>
        <v/>
      </c>
      <c r="I963" t="str">
        <f>IF(IFERROR(LOOKUP(מרקובחצי[[#This Row],[ClientID]],סוגחציקבוע[S32&amp;33]),FALSE)=מרקובחצי[[#This Row],[ClientID]],1,"")</f>
        <v/>
      </c>
      <c r="J963" s="19">
        <f>IF(SUM(מרקובחצי[[#This Row],[11]:[13]])=1,מרקובחצי[[#This Row],[עד ועד]],IF(SUM(R962:T963)=1,IF(מרקובחצי[[#This Row],[עד ועד]]&lt;J962,מרקובחצי[[#This Row],[עד ועד]],J962),J962))</f>
        <v>31</v>
      </c>
      <c r="K963" s="19">
        <f>IF(SUM(מרקובחצי[[#This Row],[11]:[13]])=1,מרקובחצי[[#This Row],[עד ועד]],IF(SUM(R962:T963)=1,IF(מרקובחצי[[#This Row],[עד ועד]]&gt;K962,מרקובחצי[[#This Row],[עד ועד]],K962),K962))</f>
        <v>43</v>
      </c>
      <c r="L963" s="19" t="str">
        <f>IF(AND(SUM(מרקובחצי[[#This Row],[31]:[33]])=1,SUM(U962:W962)=0),מרקובחצי[[#This Row],[מקס]]-מרקובחצי[[#This Row],[מינ]],"")</f>
        <v/>
      </c>
      <c r="M96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63" s="19" t="str">
        <f t="shared" si="15"/>
        <v>S32</v>
      </c>
      <c r="O963" s="19" t="str">
        <f>IF(מרקובחצי[[#This Row],[קבעה הפלגה?]]=1,"",IF(AND(מרקובחצי[[#This Row],[עד ועד]]&lt;29,OR(מרקובחצי[[#This Row],[CycleNumber]]=1,AND(U962=1,OR(מרקובחצי[[#This Row],[עד ועד]]&lt;J962,מרקובחצי[[#This Row],[עד ועד]]&gt;K962)),AND(V962=1,מרקובחצי[[#This Row],[עד ועד]]&lt;J962),W962=1)),1,""))</f>
        <v/>
      </c>
      <c r="P963" s="19" t="str">
        <f>IF(מרקובחצי[[#This Row],[קבעה הפלגה?]]=1,"",IF(AND(מרקובחצי[[#This Row],[עד ועד]]&gt;28,מרקובחצי[[#This Row],[עד ועד]]&lt;32,OR(מרקובחצי[[#This Row],[CycleNumber]]=1,AND(U962=1),AND(V962=1,OR(מרקובחצי[[#This Row],[עד ועד]]&lt;J962,מרקובחצי[[#This Row],[עד ועד]]&gt;K962)),W962=1)),1,""))</f>
        <v/>
      </c>
      <c r="Q963" s="19" t="str">
        <f>IF(מרקובחצי[[#This Row],[קבעה הפלגה?]]=1,"",IF(AND(מרקובחצי[[#This Row],[עד ועד]]&gt;31,OR(מרקובחצי[[#This Row],[CycleNumber]]=1,AND(U962=1),AND(V962=1,מרקובחצי[[#This Row],[עד ועד]]&gt;K962),AND(W962=1,OR(מרקובחצי[[#This Row],[עד ועד]]&gt;K962,מרקובחצי[[#This Row],[עד ועד]]&lt;J962)))),1,""))</f>
        <v/>
      </c>
      <c r="R963" s="19" t="str">
        <f>IF(מרקובחצי[[#This Row],[CycleNumber]]&gt;1,IF(AND(O962=1,מרקובחצי[[#This Row],[עד ועד]]&lt;29),1,""),"")</f>
        <v/>
      </c>
      <c r="S963" s="19" t="str">
        <f>IF(מרקובחצי[[#This Row],[CycleNumber]]&gt;1,IF(OR(AND(O962=1,מרקובחצי[[#This Row],[עד ועד]]&gt;28),AND(P962=1),AND(Q962=1,מרקובחצי[[#This Row],[עד ועד]]&lt;32)),1,""),"")</f>
        <v/>
      </c>
      <c r="T963" s="19" t="str">
        <f>IF(מרקובחצי[[#This Row],[CycleNumber]]&gt;1,IF(AND(Q962=1,מרקובחצי[[#This Row],[עד ועד]]&gt;31),1,""),"")</f>
        <v/>
      </c>
      <c r="U963" s="19" t="str">
        <f>IF(מרקובחצי[[#This Row],[CycleNumber]]&gt;1,IF(AND(R962=1,מרקובחצי[[#This Row],[עד ועד]]&lt;29),1,IF(AND(U962=1,NOT(OR(מרקובחצי[[#This Row],[עד ועד]]&lt;J962,מרקובחצי[[#This Row],[עד ועד]]&gt;K962))),1,"")),"")</f>
        <v/>
      </c>
      <c r="V963" s="19">
        <f>IF(מרקובחצי[[#This Row],[CycleNumber]]&gt;1,IF(AND(SUM(R962:T962)=1,מרקובחצי[[#This Row],[עד ועד]]&gt;28,מרקובחצי[[#This Row],[עד ועד]]&lt;32),1,IF(OR(S962=1,AND(R962=1,מרקובחצי[[#This Row],[עד ועד]]&gt;28),AND(T962=1,מרקובחצי[[#This Row],[עד ועד]]&lt;32)),1,IF(AND(V962=1,NOT(OR(מרקובחצי[[#This Row],[עד ועד]]&lt;J962,מרקובחצי[[#This Row],[עד ועד]]&gt;K962))),1,""))),"")</f>
        <v>1</v>
      </c>
      <c r="W963" s="19" t="str">
        <f>IF(מרקובחצי[[#This Row],[CycleNumber]]&gt;1,IF(AND(T962=1,מרקובחצי[[#This Row],[עד ועד]]&gt;31),1,IF(AND(W962=1,NOT(OR(מרקובחצי[[#This Row],[עד ועד]]&lt;J962,מרקובחצי[[#This Row],[עד ועד]]&gt;K962))),1,"")),"")</f>
        <v/>
      </c>
      <c r="X963" s="19" t="str">
        <f>IF(AND(מרקובחצי[[#This Row],[CycleNumber]]&lt;$B964,SUM(מרקובחצי[[#This Row],[11]],R964)=2),1,"")</f>
        <v/>
      </c>
      <c r="Y963" s="19" t="str">
        <f>IF(AND(מרקובחצי[[#This Row],[CycleNumber]]&lt;$B964,SUM(מרקובחצי[[#This Row],[11]],S964)=2),1,"")</f>
        <v/>
      </c>
      <c r="Z963" s="19" t="str">
        <f>IF(AND(מרקובחצי[[#This Row],[CycleNumber]]&lt;$B964,SUM(מרקובחצי[[#This Row],[13]],S964)=2),1,"")</f>
        <v/>
      </c>
      <c r="AA963" s="19" t="str">
        <f>IF(AND(מרקובחצי[[#This Row],[CycleNumber]]&lt;$B964,SUM(מרקובחצי[[#This Row],[13]],T964)=2),1,"")</f>
        <v/>
      </c>
      <c r="AB963" s="19" t="str">
        <f>IF(AND(מרקובחצי[[#This Row],[CycleNumber]]&lt;$B964,SUM(מרקובחצי[[#This Row],[21]],U964)=2),1,"")</f>
        <v/>
      </c>
      <c r="AC963" s="19" t="str">
        <f>IF(AND(מרקובחצי[[#This Row],[CycleNumber]]&lt;$B964,SUM(מרקובחצי[[#This Row],[21]],V964)=2),1,"")</f>
        <v/>
      </c>
      <c r="AD963" s="19" t="str">
        <f>IF(AND(מרקובחצי[[#This Row],[CycleNumber]]&lt;$B964,SUM(מרקובחצי[[#This Row],[23]],V964)=2),1,"")</f>
        <v/>
      </c>
      <c r="AE963" s="19" t="str">
        <f>IF(AND(מרקובחצי[[#This Row],[CycleNumber]]&lt;$B964,SUM(מרקובחצי[[#This Row],[23]],W964)=2),1,"")</f>
        <v/>
      </c>
      <c r="AF963" s="19" t="str">
        <f>IF(AND(מרקובחצי[[#This Row],[CycleNumber]]&lt;$B964,SUM(מרקובחצי[[#This Row],[31]],O964)=2),1,"")</f>
        <v/>
      </c>
      <c r="AG963" s="19" t="str">
        <f>IF(AND(מרקובחצי[[#This Row],[CycleNumber]]&lt;$B964,SUM(מרקובחצי[[#This Row],[31]],P964)=2),1,"")</f>
        <v/>
      </c>
      <c r="AH963" s="19" t="str">
        <f>IF(AND(מרקובחצי[[#This Row],[CycleNumber]]&lt;$B964,SUM(מרקובחצי[[#This Row],[31]],Q964)=2),1,"")</f>
        <v/>
      </c>
      <c r="AI963" s="19" t="str">
        <f>IF(AND(מרקובחצי[[#This Row],[CycleNumber]]&lt;$B964,SUM(U963:U964)=2),1,"")</f>
        <v/>
      </c>
      <c r="AJ963" s="19" t="str">
        <f>IF(AND(מרקובחצי[[#This Row],[CycleNumber]]&lt;$B964,SUM(מרקובחצי[[#This Row],[32]],O964)=2),1,"")</f>
        <v/>
      </c>
      <c r="AK963" s="19" t="str">
        <f>IF(AND(מרקובחצי[[#This Row],[CycleNumber]]&lt;$B964,SUM(מרקובחצי[[#This Row],[32]],P964)=2),1,"")</f>
        <v/>
      </c>
      <c r="AL963" s="19" t="str">
        <f>IF(AND(מרקובחצי[[#This Row],[CycleNumber]]&lt;$B964,SUM(מרקובחצי[[#This Row],[32]],Q964)=2),1,"")</f>
        <v/>
      </c>
      <c r="AM963" s="19" t="str">
        <f>IF(AND(מרקובחצי[[#This Row],[CycleNumber]]&lt;$B964,SUM(V963:V964)=2),1,"")</f>
        <v/>
      </c>
      <c r="AN963" s="19" t="str">
        <f>IF(AND(מרקובחצי[[#This Row],[CycleNumber]]&lt;$B964,SUM(מרקובחצי[[#This Row],[33]],O964)=2),1,"")</f>
        <v/>
      </c>
      <c r="AO963" s="19" t="str">
        <f>IF(AND(מרקובחצי[[#This Row],[CycleNumber]]&lt;$B964,SUM(מרקובחצי[[#This Row],[33]],P964)=2),1,"")</f>
        <v/>
      </c>
      <c r="AP963" s="19" t="str">
        <f>IF(AND(מרקובחצי[[#This Row],[CycleNumber]]&lt;$B964,SUM(מרקובחצי[[#This Row],[33]],Q964)=2),1,"")</f>
        <v/>
      </c>
      <c r="AQ963" s="19" t="str">
        <f>IF(AND(מרקובחצי[[#This Row],[CycleNumber]]&lt;$B964,SUM(W963:W964)=2),1,"")</f>
        <v/>
      </c>
      <c r="AR963" s="19" t="str">
        <f>IF(AND(מרקובחצי[[#This Row],[CycleNumber]]&lt;$B964,SUM(מרקובחצי[[#This Row],[12]],S964)=2),1,"")</f>
        <v/>
      </c>
      <c r="AS963" s="19" t="str">
        <f>IF(AND(מרקובחצי[[#This Row],[CycleNumber]]&lt;$B964,SUM(מרקובחצי[[#This Row],[22]],V964)=2),1,"")</f>
        <v/>
      </c>
      <c r="AT963" s="21">
        <f>SUM(מרקובחצי[[#This Row],[11]:[33]])</f>
        <v>1</v>
      </c>
    </row>
    <row r="964" spans="1:46" ht="15.6" x14ac:dyDescent="0.25">
      <c r="A964" s="19" t="s">
        <v>97</v>
      </c>
      <c r="B964" s="19">
        <v>1</v>
      </c>
      <c r="C964">
        <v>28</v>
      </c>
      <c r="D964" s="19">
        <f>מרקובחצי[[#This Row],[LengthofCycle]]+1</f>
        <v>29</v>
      </c>
      <c r="E964" t="str">
        <f>IF(IFERROR(LOOKUP(מרקובחצי[[#This Row],[ClientID]],קביעויות[הפלגה]),FALSE)=מרקובחצי[[#This Row],[ClientID]],1,"")</f>
        <v/>
      </c>
      <c r="F964" t="str">
        <f>IF(IFERROR(LOOKUP(מרקובחצי[[#This Row],[ClientID]],סוגחציקבוע[S31]),FALSE)=מרקובחצי[[#This Row],[ClientID]],1,"")</f>
        <v/>
      </c>
      <c r="G964">
        <f>IF(IFERROR(LOOKUP(מרקובחצי[[#This Row],[ClientID]],סוגחציקבוע[S32]),FALSE)=מרקובחצי[[#This Row],[ClientID]],1,"")</f>
        <v>1</v>
      </c>
      <c r="H964" t="str">
        <f>IF(IFERROR(LOOKUP(מרקובחצי[[#This Row],[ClientID]],סוגחציקבוע[S33]),FALSE)=מרקובחצי[[#This Row],[ClientID]],1,"")</f>
        <v/>
      </c>
      <c r="I964" t="str">
        <f>IF(IFERROR(LOOKUP(מרקובחצי[[#This Row],[ClientID]],סוגחציקבוע[S32&amp;33]),FALSE)=מרקובחצי[[#This Row],[ClientID]],1,"")</f>
        <v/>
      </c>
      <c r="J964" s="19">
        <f>IF(SUM(מרקובחצי[[#This Row],[11]:[13]])=1,מרקובחצי[[#This Row],[עד ועד]],IF(SUM(R963:T964)=1,IF(מרקובחצי[[#This Row],[עד ועד]]&lt;J963,מרקובחצי[[#This Row],[עד ועד]],J963),J963))</f>
        <v>29</v>
      </c>
      <c r="K964" s="19">
        <f>IF(SUM(מרקובחצי[[#This Row],[11]:[13]])=1,מרקובחצי[[#This Row],[עד ועד]],IF(SUM(R963:T964)=1,IF(מרקובחצי[[#This Row],[עד ועד]]&gt;K963,מרקובחצי[[#This Row],[עד ועד]],K963),K963))</f>
        <v>29</v>
      </c>
      <c r="L964" s="19" t="str">
        <f>IF(AND(SUM(מרקובחצי[[#This Row],[31]:[33]])=1,SUM(U963:W963)=0),מרקובחצי[[#This Row],[מקס]]-מרקובחצי[[#This Row],[מינ]],"")</f>
        <v/>
      </c>
      <c r="M96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964" s="19" t="str">
        <f t="shared" si="15"/>
        <v>S32</v>
      </c>
      <c r="O964" s="19" t="str">
        <f>IF(מרקובחצי[[#This Row],[קבעה הפלגה?]]=1,"",IF(AND(מרקובחצי[[#This Row],[עד ועד]]&lt;29,OR(מרקובחצי[[#This Row],[CycleNumber]]=1,AND(U963=1,OR(מרקובחצי[[#This Row],[עד ועד]]&lt;J963,מרקובחצי[[#This Row],[עד ועד]]&gt;K963)),AND(V963=1,מרקובחצי[[#This Row],[עד ועד]]&lt;J963),W963=1)),1,""))</f>
        <v/>
      </c>
      <c r="P964" s="19">
        <f>IF(מרקובחצי[[#This Row],[קבעה הפלגה?]]=1,"",IF(AND(מרקובחצי[[#This Row],[עד ועד]]&gt;28,מרקובחצי[[#This Row],[עד ועד]]&lt;32,OR(מרקובחצי[[#This Row],[CycleNumber]]=1,AND(U963=1),AND(V963=1,OR(מרקובחצי[[#This Row],[עד ועד]]&lt;J963,מרקובחצי[[#This Row],[עד ועד]]&gt;K963)),W963=1)),1,""))</f>
        <v>1</v>
      </c>
      <c r="Q964" s="19" t="str">
        <f>IF(מרקובחצי[[#This Row],[קבעה הפלגה?]]=1,"",IF(AND(מרקובחצי[[#This Row],[עד ועד]]&gt;31,OR(מרקובחצי[[#This Row],[CycleNumber]]=1,AND(U963=1),AND(V963=1,מרקובחצי[[#This Row],[עד ועד]]&gt;K963),AND(W963=1,OR(מרקובחצי[[#This Row],[עד ועד]]&gt;K963,מרקובחצי[[#This Row],[עד ועד]]&lt;J963)))),1,""))</f>
        <v/>
      </c>
      <c r="R964" s="19" t="str">
        <f>IF(מרקובחצי[[#This Row],[CycleNumber]]&gt;1,IF(AND(O963=1,מרקובחצי[[#This Row],[עד ועד]]&lt;29),1,""),"")</f>
        <v/>
      </c>
      <c r="S964" s="19" t="str">
        <f>IF(מרקובחצי[[#This Row],[CycleNumber]]&gt;1,IF(OR(AND(O963=1,מרקובחצי[[#This Row],[עד ועד]]&gt;28),AND(P963=1),AND(Q963=1,מרקובחצי[[#This Row],[עד ועד]]&lt;32)),1,""),"")</f>
        <v/>
      </c>
      <c r="T964" s="19" t="str">
        <f>IF(מרקובחצי[[#This Row],[CycleNumber]]&gt;1,IF(AND(Q963=1,מרקובחצי[[#This Row],[עד ועד]]&gt;31),1,""),"")</f>
        <v/>
      </c>
      <c r="U964" s="19" t="str">
        <f>IF(מרקובחצי[[#This Row],[CycleNumber]]&gt;1,IF(AND(R963=1,מרקובחצי[[#This Row],[עד ועד]]&lt;29),1,IF(AND(U963=1,NOT(OR(מרקובחצי[[#This Row],[עד ועד]]&lt;J963,מרקובחצי[[#This Row],[עד ועד]]&gt;K963))),1,"")),"")</f>
        <v/>
      </c>
      <c r="V964" s="19" t="str">
        <f>IF(מרקובחצי[[#This Row],[CycleNumber]]&gt;1,IF(AND(SUM(R963:T963)=1,מרקובחצי[[#This Row],[עד ועד]]&gt;28,מרקובחצי[[#This Row],[עד ועד]]&lt;32),1,IF(OR(S963=1,AND(R963=1,מרקובחצי[[#This Row],[עד ועד]]&gt;28),AND(T963=1,מרקובחצי[[#This Row],[עד ועד]]&lt;32)),1,IF(AND(V963=1,NOT(OR(מרקובחצי[[#This Row],[עד ועד]]&lt;J963,מרקובחצי[[#This Row],[עד ועד]]&gt;K963))),1,""))),"")</f>
        <v/>
      </c>
      <c r="W964" s="19" t="str">
        <f>IF(מרקובחצי[[#This Row],[CycleNumber]]&gt;1,IF(AND(T963=1,מרקובחצי[[#This Row],[עד ועד]]&gt;31),1,IF(AND(W963=1,NOT(OR(מרקובחצי[[#This Row],[עד ועד]]&lt;J963,מרקובחצי[[#This Row],[עד ועד]]&gt;K963))),1,"")),"")</f>
        <v/>
      </c>
      <c r="X964" s="19" t="str">
        <f>IF(AND(מרקובחצי[[#This Row],[CycleNumber]]&lt;$B965,SUM(מרקובחצי[[#This Row],[11]],R965)=2),1,"")</f>
        <v/>
      </c>
      <c r="Y964" s="19" t="str">
        <f>IF(AND(מרקובחצי[[#This Row],[CycleNumber]]&lt;$B965,SUM(מרקובחצי[[#This Row],[11]],S965)=2),1,"")</f>
        <v/>
      </c>
      <c r="Z964" s="19" t="str">
        <f>IF(AND(מרקובחצי[[#This Row],[CycleNumber]]&lt;$B965,SUM(מרקובחצי[[#This Row],[13]],S965)=2),1,"")</f>
        <v/>
      </c>
      <c r="AA964" s="19" t="str">
        <f>IF(AND(מרקובחצי[[#This Row],[CycleNumber]]&lt;$B965,SUM(מרקובחצי[[#This Row],[13]],T965)=2),1,"")</f>
        <v/>
      </c>
      <c r="AB964" s="19" t="str">
        <f>IF(AND(מרקובחצי[[#This Row],[CycleNumber]]&lt;$B965,SUM(מרקובחצי[[#This Row],[21]],U965)=2),1,"")</f>
        <v/>
      </c>
      <c r="AC964" s="19" t="str">
        <f>IF(AND(מרקובחצי[[#This Row],[CycleNumber]]&lt;$B965,SUM(מרקובחצי[[#This Row],[21]],V965)=2),1,"")</f>
        <v/>
      </c>
      <c r="AD964" s="19" t="str">
        <f>IF(AND(מרקובחצי[[#This Row],[CycleNumber]]&lt;$B965,SUM(מרקובחצי[[#This Row],[23]],V965)=2),1,"")</f>
        <v/>
      </c>
      <c r="AE964" s="19" t="str">
        <f>IF(AND(מרקובחצי[[#This Row],[CycleNumber]]&lt;$B965,SUM(מרקובחצי[[#This Row],[23]],W965)=2),1,"")</f>
        <v/>
      </c>
      <c r="AF964" s="19" t="str">
        <f>IF(AND(מרקובחצי[[#This Row],[CycleNumber]]&lt;$B965,SUM(מרקובחצי[[#This Row],[31]],O965)=2),1,"")</f>
        <v/>
      </c>
      <c r="AG964" s="19" t="str">
        <f>IF(AND(מרקובחצי[[#This Row],[CycleNumber]]&lt;$B965,SUM(מרקובחצי[[#This Row],[31]],P965)=2),1,"")</f>
        <v/>
      </c>
      <c r="AH964" s="19" t="str">
        <f>IF(AND(מרקובחצי[[#This Row],[CycleNumber]]&lt;$B965,SUM(מרקובחצי[[#This Row],[31]],Q965)=2),1,"")</f>
        <v/>
      </c>
      <c r="AI964" s="19" t="str">
        <f>IF(AND(מרקובחצי[[#This Row],[CycleNumber]]&lt;$B965,SUM(U964:U965)=2),1,"")</f>
        <v/>
      </c>
      <c r="AJ964" s="19" t="str">
        <f>IF(AND(מרקובחצי[[#This Row],[CycleNumber]]&lt;$B965,SUM(מרקובחצי[[#This Row],[32]],O965)=2),1,"")</f>
        <v/>
      </c>
      <c r="AK964" s="19" t="str">
        <f>IF(AND(מרקובחצי[[#This Row],[CycleNumber]]&lt;$B965,SUM(מרקובחצי[[#This Row],[32]],P965)=2),1,"")</f>
        <v/>
      </c>
      <c r="AL964" s="19" t="str">
        <f>IF(AND(מרקובחצי[[#This Row],[CycleNumber]]&lt;$B965,SUM(מרקובחצי[[#This Row],[32]],Q965)=2),1,"")</f>
        <v/>
      </c>
      <c r="AM964" s="19" t="str">
        <f>IF(AND(מרקובחצי[[#This Row],[CycleNumber]]&lt;$B965,SUM(V964:V965)=2),1,"")</f>
        <v/>
      </c>
      <c r="AN964" s="19" t="str">
        <f>IF(AND(מרקובחצי[[#This Row],[CycleNumber]]&lt;$B965,SUM(מרקובחצי[[#This Row],[33]],O965)=2),1,"")</f>
        <v/>
      </c>
      <c r="AO964" s="19" t="str">
        <f>IF(AND(מרקובחצי[[#This Row],[CycleNumber]]&lt;$B965,SUM(מרקובחצי[[#This Row],[33]],P965)=2),1,"")</f>
        <v/>
      </c>
      <c r="AP964" s="19" t="str">
        <f>IF(AND(מרקובחצי[[#This Row],[CycleNumber]]&lt;$B965,SUM(מרקובחצי[[#This Row],[33]],Q965)=2),1,"")</f>
        <v/>
      </c>
      <c r="AQ964" s="19" t="str">
        <f>IF(AND(מרקובחצי[[#This Row],[CycleNumber]]&lt;$B965,SUM(W964:W965)=2),1,"")</f>
        <v/>
      </c>
      <c r="AR964" s="19">
        <f>IF(AND(מרקובחצי[[#This Row],[CycleNumber]]&lt;$B965,SUM(מרקובחצי[[#This Row],[12]],S965)=2),1,"")</f>
        <v>1</v>
      </c>
      <c r="AS964" s="19" t="str">
        <f>IF(AND(מרקובחצי[[#This Row],[CycleNumber]]&lt;$B965,SUM(מרקובחצי[[#This Row],[22]],V965)=2),1,"")</f>
        <v/>
      </c>
      <c r="AT964" s="21">
        <f>SUM(מרקובחצי[[#This Row],[11]:[33]])</f>
        <v>1</v>
      </c>
    </row>
    <row r="965" spans="1:46" ht="15.6" x14ac:dyDescent="0.25">
      <c r="A965" s="19" t="s">
        <v>97</v>
      </c>
      <c r="B965" s="19">
        <v>2</v>
      </c>
      <c r="C965">
        <v>31</v>
      </c>
      <c r="D965" s="19">
        <f>מרקובחצי[[#This Row],[LengthofCycle]]+1</f>
        <v>32</v>
      </c>
      <c r="E965" t="str">
        <f>IF(IFERROR(LOOKUP(מרקובחצי[[#This Row],[ClientID]],קביעויות[הפלגה]),FALSE)=מרקובחצי[[#This Row],[ClientID]],1,"")</f>
        <v/>
      </c>
      <c r="F965" t="str">
        <f>IF(IFERROR(LOOKUP(מרקובחצי[[#This Row],[ClientID]],סוגחציקבוע[S31]),FALSE)=מרקובחצי[[#This Row],[ClientID]],1,"")</f>
        <v/>
      </c>
      <c r="G965">
        <f>IF(IFERROR(LOOKUP(מרקובחצי[[#This Row],[ClientID]],סוגחציקבוע[S32]),FALSE)=מרקובחצי[[#This Row],[ClientID]],1,"")</f>
        <v>1</v>
      </c>
      <c r="H965" t="str">
        <f>IF(IFERROR(LOOKUP(מרקובחצי[[#This Row],[ClientID]],סוגחציקבוע[S33]),FALSE)=מרקובחצי[[#This Row],[ClientID]],1,"")</f>
        <v/>
      </c>
      <c r="I965" t="str">
        <f>IF(IFERROR(LOOKUP(מרקובחצי[[#This Row],[ClientID]],סוגחציקבוע[S32&amp;33]),FALSE)=מרקובחצי[[#This Row],[ClientID]],1,"")</f>
        <v/>
      </c>
      <c r="J965" s="19">
        <f>IF(SUM(מרקובחצי[[#This Row],[11]:[13]])=1,מרקובחצי[[#This Row],[עד ועד]],IF(SUM(R964:T965)=1,IF(מרקובחצי[[#This Row],[עד ועד]]&lt;J964,מרקובחצי[[#This Row],[עד ועד]],J964),J964))</f>
        <v>29</v>
      </c>
      <c r="K965" s="19">
        <f>IF(SUM(מרקובחצי[[#This Row],[11]:[13]])=1,מרקובחצי[[#This Row],[עד ועד]],IF(SUM(R964:T965)=1,IF(מרקובחצי[[#This Row],[עד ועד]]&gt;K964,מרקובחצי[[#This Row],[עד ועד]],K964),K964))</f>
        <v>32</v>
      </c>
      <c r="L965" s="19" t="str">
        <f>IF(AND(SUM(מרקובחצי[[#This Row],[31]:[33]])=1,SUM(U964:W964)=0),מרקובחצי[[#This Row],[מקס]]-מרקובחצי[[#This Row],[מינ]],"")</f>
        <v/>
      </c>
      <c r="M96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965" s="19" t="str">
        <f t="shared" si="15"/>
        <v>S12</v>
      </c>
      <c r="O965" s="19" t="str">
        <f>IF(מרקובחצי[[#This Row],[קבעה הפלגה?]]=1,"",IF(AND(מרקובחצי[[#This Row],[עד ועד]]&lt;29,OR(מרקובחצי[[#This Row],[CycleNumber]]=1,AND(U964=1,OR(מרקובחצי[[#This Row],[עד ועד]]&lt;J964,מרקובחצי[[#This Row],[עד ועד]]&gt;K964)),AND(V964=1,מרקובחצי[[#This Row],[עד ועד]]&lt;J964),W964=1)),1,""))</f>
        <v/>
      </c>
      <c r="P965" s="19" t="str">
        <f>IF(מרקובחצי[[#This Row],[קבעה הפלגה?]]=1,"",IF(AND(מרקובחצי[[#This Row],[עד ועד]]&gt;28,מרקובחצי[[#This Row],[עד ועד]]&lt;32,OR(מרקובחצי[[#This Row],[CycleNumber]]=1,AND(U964=1),AND(V964=1,OR(מרקובחצי[[#This Row],[עד ועד]]&lt;J964,מרקובחצי[[#This Row],[עד ועד]]&gt;K964)),W964=1)),1,""))</f>
        <v/>
      </c>
      <c r="Q965" s="19" t="str">
        <f>IF(מרקובחצי[[#This Row],[קבעה הפלגה?]]=1,"",IF(AND(מרקובחצי[[#This Row],[עד ועד]]&gt;31,OR(מרקובחצי[[#This Row],[CycleNumber]]=1,AND(U964=1),AND(V964=1,מרקובחצי[[#This Row],[עד ועד]]&gt;K964),AND(W964=1,OR(מרקובחצי[[#This Row],[עד ועד]]&gt;K964,מרקובחצי[[#This Row],[עד ועד]]&lt;J964)))),1,""))</f>
        <v/>
      </c>
      <c r="R965" s="19" t="str">
        <f>IF(מרקובחצי[[#This Row],[CycleNumber]]&gt;1,IF(AND(O964=1,מרקובחצי[[#This Row],[עד ועד]]&lt;29),1,""),"")</f>
        <v/>
      </c>
      <c r="S965" s="19">
        <f>IF(מרקובחצי[[#This Row],[CycleNumber]]&gt;1,IF(OR(AND(O964=1,מרקובחצי[[#This Row],[עד ועד]]&gt;28),AND(P964=1),AND(Q964=1,מרקובחצי[[#This Row],[עד ועד]]&lt;32)),1,""),"")</f>
        <v>1</v>
      </c>
      <c r="T965" s="19" t="str">
        <f>IF(מרקובחצי[[#This Row],[CycleNumber]]&gt;1,IF(AND(Q964=1,מרקובחצי[[#This Row],[עד ועד]]&gt;31),1,""),"")</f>
        <v/>
      </c>
      <c r="U965" s="19" t="str">
        <f>IF(מרקובחצי[[#This Row],[CycleNumber]]&gt;1,IF(AND(R964=1,מרקובחצי[[#This Row],[עד ועד]]&lt;29),1,IF(AND(U964=1,NOT(OR(מרקובחצי[[#This Row],[עד ועד]]&lt;J964,מרקובחצי[[#This Row],[עד ועד]]&gt;K964))),1,"")),"")</f>
        <v/>
      </c>
      <c r="V965" s="19" t="str">
        <f>IF(מרקובחצי[[#This Row],[CycleNumber]]&gt;1,IF(AND(SUM(R964:T964)=1,מרקובחצי[[#This Row],[עד ועד]]&gt;28,מרקובחצי[[#This Row],[עד ועד]]&lt;32),1,IF(OR(S964=1,AND(R964=1,מרקובחצי[[#This Row],[עד ועד]]&gt;28),AND(T964=1,מרקובחצי[[#This Row],[עד ועד]]&lt;32)),1,IF(AND(V964=1,NOT(OR(מרקובחצי[[#This Row],[עד ועד]]&lt;J964,מרקובחצי[[#This Row],[עד ועד]]&gt;K964))),1,""))),"")</f>
        <v/>
      </c>
      <c r="W965" s="19" t="str">
        <f>IF(מרקובחצי[[#This Row],[CycleNumber]]&gt;1,IF(AND(T964=1,מרקובחצי[[#This Row],[עד ועד]]&gt;31),1,IF(AND(W964=1,NOT(OR(מרקובחצי[[#This Row],[עד ועד]]&lt;J964,מרקובחצי[[#This Row],[עד ועד]]&gt;K964))),1,"")),"")</f>
        <v/>
      </c>
      <c r="X965" s="19" t="str">
        <f>IF(AND(מרקובחצי[[#This Row],[CycleNumber]]&lt;$B966,SUM(מרקובחצי[[#This Row],[11]],R966)=2),1,"")</f>
        <v/>
      </c>
      <c r="Y965" s="19" t="str">
        <f>IF(AND(מרקובחצי[[#This Row],[CycleNumber]]&lt;$B966,SUM(מרקובחצי[[#This Row],[11]],S966)=2),1,"")</f>
        <v/>
      </c>
      <c r="Z965" s="19" t="str">
        <f>IF(AND(מרקובחצי[[#This Row],[CycleNumber]]&lt;$B966,SUM(מרקובחצי[[#This Row],[13]],S966)=2),1,"")</f>
        <v/>
      </c>
      <c r="AA965" s="19" t="str">
        <f>IF(AND(מרקובחצי[[#This Row],[CycleNumber]]&lt;$B966,SUM(מרקובחצי[[#This Row],[13]],T966)=2),1,"")</f>
        <v/>
      </c>
      <c r="AB965" s="19" t="str">
        <f>IF(AND(מרקובחצי[[#This Row],[CycleNumber]]&lt;$B966,SUM(מרקובחצי[[#This Row],[21]],U966)=2),1,"")</f>
        <v/>
      </c>
      <c r="AC965" s="19" t="str">
        <f>IF(AND(מרקובחצי[[#This Row],[CycleNumber]]&lt;$B966,SUM(מרקובחצי[[#This Row],[21]],V966)=2),1,"")</f>
        <v/>
      </c>
      <c r="AD965" s="19" t="str">
        <f>IF(AND(מרקובחצי[[#This Row],[CycleNumber]]&lt;$B966,SUM(מרקובחצי[[#This Row],[23]],V966)=2),1,"")</f>
        <v/>
      </c>
      <c r="AE965" s="19" t="str">
        <f>IF(AND(מרקובחצי[[#This Row],[CycleNumber]]&lt;$B966,SUM(מרקובחצי[[#This Row],[23]],W966)=2),1,"")</f>
        <v/>
      </c>
      <c r="AF965" s="19" t="str">
        <f>IF(AND(מרקובחצי[[#This Row],[CycleNumber]]&lt;$B966,SUM(מרקובחצי[[#This Row],[31]],O966)=2),1,"")</f>
        <v/>
      </c>
      <c r="AG965" s="19" t="str">
        <f>IF(AND(מרקובחצי[[#This Row],[CycleNumber]]&lt;$B966,SUM(מרקובחצי[[#This Row],[31]],P966)=2),1,"")</f>
        <v/>
      </c>
      <c r="AH965" s="19" t="str">
        <f>IF(AND(מרקובחצי[[#This Row],[CycleNumber]]&lt;$B966,SUM(מרקובחצי[[#This Row],[31]],Q966)=2),1,"")</f>
        <v/>
      </c>
      <c r="AI965" s="19" t="str">
        <f>IF(AND(מרקובחצי[[#This Row],[CycleNumber]]&lt;$B966,SUM(U965:U966)=2),1,"")</f>
        <v/>
      </c>
      <c r="AJ965" s="19" t="str">
        <f>IF(AND(מרקובחצי[[#This Row],[CycleNumber]]&lt;$B966,SUM(מרקובחצי[[#This Row],[32]],O966)=2),1,"")</f>
        <v/>
      </c>
      <c r="AK965" s="19" t="str">
        <f>IF(AND(מרקובחצי[[#This Row],[CycleNumber]]&lt;$B966,SUM(מרקובחצי[[#This Row],[32]],P966)=2),1,"")</f>
        <v/>
      </c>
      <c r="AL965" s="19" t="str">
        <f>IF(AND(מרקובחצי[[#This Row],[CycleNumber]]&lt;$B966,SUM(מרקובחצי[[#This Row],[32]],Q966)=2),1,"")</f>
        <v/>
      </c>
      <c r="AM965" s="19" t="str">
        <f>IF(AND(מרקובחצי[[#This Row],[CycleNumber]]&lt;$B966,SUM(V965:V966)=2),1,"")</f>
        <v/>
      </c>
      <c r="AN965" s="19" t="str">
        <f>IF(AND(מרקובחצי[[#This Row],[CycleNumber]]&lt;$B966,SUM(מרקובחצי[[#This Row],[33]],O966)=2),1,"")</f>
        <v/>
      </c>
      <c r="AO965" s="19" t="str">
        <f>IF(AND(מרקובחצי[[#This Row],[CycleNumber]]&lt;$B966,SUM(מרקובחצי[[#This Row],[33]],P966)=2),1,"")</f>
        <v/>
      </c>
      <c r="AP965" s="19" t="str">
        <f>IF(AND(מרקובחצי[[#This Row],[CycleNumber]]&lt;$B966,SUM(מרקובחצי[[#This Row],[33]],Q966)=2),1,"")</f>
        <v/>
      </c>
      <c r="AQ965" s="19" t="str">
        <f>IF(AND(מרקובחצי[[#This Row],[CycleNumber]]&lt;$B966,SUM(W965:W966)=2),1,"")</f>
        <v/>
      </c>
      <c r="AR965" s="19" t="str">
        <f>IF(AND(מרקובחצי[[#This Row],[CycleNumber]]&lt;$B966,SUM(מרקובחצי[[#This Row],[12]],S966)=2),1,"")</f>
        <v/>
      </c>
      <c r="AS965" s="19">
        <f>IF(AND(מרקובחצי[[#This Row],[CycleNumber]]&lt;$B966,SUM(מרקובחצי[[#This Row],[22]],V966)=2),1,"")</f>
        <v>1</v>
      </c>
      <c r="AT965" s="21">
        <f>SUM(מרקובחצי[[#This Row],[11]:[33]])</f>
        <v>1</v>
      </c>
    </row>
    <row r="966" spans="1:46" ht="15.6" x14ac:dyDescent="0.25">
      <c r="A966" s="19" t="s">
        <v>97</v>
      </c>
      <c r="B966" s="19">
        <v>3</v>
      </c>
      <c r="C966">
        <v>28</v>
      </c>
      <c r="D966" s="19">
        <f>מרקובחצי[[#This Row],[LengthofCycle]]+1</f>
        <v>29</v>
      </c>
      <c r="E966" t="str">
        <f>IF(IFERROR(LOOKUP(מרקובחצי[[#This Row],[ClientID]],קביעויות[הפלגה]),FALSE)=מרקובחצי[[#This Row],[ClientID]],1,"")</f>
        <v/>
      </c>
      <c r="F966" t="str">
        <f>IF(IFERROR(LOOKUP(מרקובחצי[[#This Row],[ClientID]],סוגחציקבוע[S31]),FALSE)=מרקובחצי[[#This Row],[ClientID]],1,"")</f>
        <v/>
      </c>
      <c r="G966">
        <f>IF(IFERROR(LOOKUP(מרקובחצי[[#This Row],[ClientID]],סוגחציקבוע[S32]),FALSE)=מרקובחצי[[#This Row],[ClientID]],1,"")</f>
        <v>1</v>
      </c>
      <c r="H966" t="str">
        <f>IF(IFERROR(LOOKUP(מרקובחצי[[#This Row],[ClientID]],סוגחציקבוע[S33]),FALSE)=מרקובחצי[[#This Row],[ClientID]],1,"")</f>
        <v/>
      </c>
      <c r="I966" t="str">
        <f>IF(IFERROR(LOOKUP(מרקובחצי[[#This Row],[ClientID]],סוגחציקבוע[S32&amp;33]),FALSE)=מרקובחצי[[#This Row],[ClientID]],1,"")</f>
        <v/>
      </c>
      <c r="J966" s="19">
        <f>IF(SUM(מרקובחצי[[#This Row],[11]:[13]])=1,מרקובחצי[[#This Row],[עד ועד]],IF(SUM(R965:T966)=1,IF(מרקובחצי[[#This Row],[עד ועד]]&lt;J965,מרקובחצי[[#This Row],[עד ועד]],J965),J965))</f>
        <v>29</v>
      </c>
      <c r="K966" s="19">
        <f>IF(SUM(מרקובחצי[[#This Row],[11]:[13]])=1,מרקובחצי[[#This Row],[עד ועד]],IF(SUM(R965:T966)=1,IF(מרקובחצי[[#This Row],[עד ועד]]&gt;K965,מרקובחצי[[#This Row],[עד ועד]],K965),K965))</f>
        <v>32</v>
      </c>
      <c r="L966" s="19">
        <f>IF(AND(SUM(מרקובחצי[[#This Row],[31]:[33]])=1,SUM(U965:W965)=0),מרקובחצי[[#This Row],[מקס]]-מרקובחצי[[#This Row],[מינ]],"")</f>
        <v>3</v>
      </c>
      <c r="M96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66" s="19" t="str">
        <f t="shared" si="15"/>
        <v>S22</v>
      </c>
      <c r="O966" s="19" t="str">
        <f>IF(מרקובחצי[[#This Row],[קבעה הפלגה?]]=1,"",IF(AND(מרקובחצי[[#This Row],[עד ועד]]&lt;29,OR(מרקובחצי[[#This Row],[CycleNumber]]=1,AND(U965=1,OR(מרקובחצי[[#This Row],[עד ועד]]&lt;J965,מרקובחצי[[#This Row],[עד ועד]]&gt;K965)),AND(V965=1,מרקובחצי[[#This Row],[עד ועד]]&lt;J965),W965=1)),1,""))</f>
        <v/>
      </c>
      <c r="P966" s="19" t="str">
        <f>IF(מרקובחצי[[#This Row],[קבעה הפלגה?]]=1,"",IF(AND(מרקובחצי[[#This Row],[עד ועד]]&gt;28,מרקובחצי[[#This Row],[עד ועד]]&lt;32,OR(מרקובחצי[[#This Row],[CycleNumber]]=1,AND(U965=1),AND(V965=1,OR(מרקובחצי[[#This Row],[עד ועד]]&lt;J965,מרקובחצי[[#This Row],[עד ועד]]&gt;K965)),W965=1)),1,""))</f>
        <v/>
      </c>
      <c r="Q966" s="19" t="str">
        <f>IF(מרקובחצי[[#This Row],[קבעה הפלגה?]]=1,"",IF(AND(מרקובחצי[[#This Row],[עד ועד]]&gt;31,OR(מרקובחצי[[#This Row],[CycleNumber]]=1,AND(U965=1),AND(V965=1,מרקובחצי[[#This Row],[עד ועד]]&gt;K965),AND(W965=1,OR(מרקובחצי[[#This Row],[עד ועד]]&gt;K965,מרקובחצי[[#This Row],[עד ועד]]&lt;J965)))),1,""))</f>
        <v/>
      </c>
      <c r="R966" s="19" t="str">
        <f>IF(מרקובחצי[[#This Row],[CycleNumber]]&gt;1,IF(AND(O965=1,מרקובחצי[[#This Row],[עד ועד]]&lt;29),1,""),"")</f>
        <v/>
      </c>
      <c r="S966" s="19" t="str">
        <f>IF(מרקובחצי[[#This Row],[CycleNumber]]&gt;1,IF(OR(AND(O965=1,מרקובחצי[[#This Row],[עד ועד]]&gt;28),AND(P965=1),AND(Q965=1,מרקובחצי[[#This Row],[עד ועד]]&lt;32)),1,""),"")</f>
        <v/>
      </c>
      <c r="T966" s="19" t="str">
        <f>IF(מרקובחצי[[#This Row],[CycleNumber]]&gt;1,IF(AND(Q965=1,מרקובחצי[[#This Row],[עד ועד]]&gt;31),1,""),"")</f>
        <v/>
      </c>
      <c r="U966" s="19" t="str">
        <f>IF(מרקובחצי[[#This Row],[CycleNumber]]&gt;1,IF(AND(R965=1,מרקובחצי[[#This Row],[עד ועד]]&lt;29),1,IF(AND(U965=1,NOT(OR(מרקובחצי[[#This Row],[עד ועד]]&lt;J965,מרקובחצי[[#This Row],[עד ועד]]&gt;K965))),1,"")),"")</f>
        <v/>
      </c>
      <c r="V966" s="19">
        <f>IF(מרקובחצי[[#This Row],[CycleNumber]]&gt;1,IF(AND(SUM(R965:T965)=1,מרקובחצי[[#This Row],[עד ועד]]&gt;28,מרקובחצי[[#This Row],[עד ועד]]&lt;32),1,IF(OR(S965=1,AND(R965=1,מרקובחצי[[#This Row],[עד ועד]]&gt;28),AND(T965=1,מרקובחצי[[#This Row],[עד ועד]]&lt;32)),1,IF(AND(V965=1,NOT(OR(מרקובחצי[[#This Row],[עד ועד]]&lt;J965,מרקובחצי[[#This Row],[עד ועד]]&gt;K965))),1,""))),"")</f>
        <v>1</v>
      </c>
      <c r="W966" s="19" t="str">
        <f>IF(מרקובחצי[[#This Row],[CycleNumber]]&gt;1,IF(AND(T965=1,מרקובחצי[[#This Row],[עד ועד]]&gt;31),1,IF(AND(W965=1,NOT(OR(מרקובחצי[[#This Row],[עד ועד]]&lt;J965,מרקובחצי[[#This Row],[עד ועד]]&gt;K965))),1,"")),"")</f>
        <v/>
      </c>
      <c r="X966" s="19" t="str">
        <f>IF(AND(מרקובחצי[[#This Row],[CycleNumber]]&lt;$B967,SUM(מרקובחצי[[#This Row],[11]],R967)=2),1,"")</f>
        <v/>
      </c>
      <c r="Y966" s="19" t="str">
        <f>IF(AND(מרקובחצי[[#This Row],[CycleNumber]]&lt;$B967,SUM(מרקובחצי[[#This Row],[11]],S967)=2),1,"")</f>
        <v/>
      </c>
      <c r="Z966" s="19" t="str">
        <f>IF(AND(מרקובחצי[[#This Row],[CycleNumber]]&lt;$B967,SUM(מרקובחצי[[#This Row],[13]],S967)=2),1,"")</f>
        <v/>
      </c>
      <c r="AA966" s="19" t="str">
        <f>IF(AND(מרקובחצי[[#This Row],[CycleNumber]]&lt;$B967,SUM(מרקובחצי[[#This Row],[13]],T967)=2),1,"")</f>
        <v/>
      </c>
      <c r="AB966" s="19" t="str">
        <f>IF(AND(מרקובחצי[[#This Row],[CycleNumber]]&lt;$B967,SUM(מרקובחצי[[#This Row],[21]],U967)=2),1,"")</f>
        <v/>
      </c>
      <c r="AC966" s="19" t="str">
        <f>IF(AND(מרקובחצי[[#This Row],[CycleNumber]]&lt;$B967,SUM(מרקובחצי[[#This Row],[21]],V967)=2),1,"")</f>
        <v/>
      </c>
      <c r="AD966" s="19" t="str">
        <f>IF(AND(מרקובחצי[[#This Row],[CycleNumber]]&lt;$B967,SUM(מרקובחצי[[#This Row],[23]],V967)=2),1,"")</f>
        <v/>
      </c>
      <c r="AE966" s="19" t="str">
        <f>IF(AND(מרקובחצי[[#This Row],[CycleNumber]]&lt;$B967,SUM(מרקובחצי[[#This Row],[23]],W967)=2),1,"")</f>
        <v/>
      </c>
      <c r="AF966" s="19" t="str">
        <f>IF(AND(מרקובחצי[[#This Row],[CycleNumber]]&lt;$B967,SUM(מרקובחצי[[#This Row],[31]],O967)=2),1,"")</f>
        <v/>
      </c>
      <c r="AG966" s="19" t="str">
        <f>IF(AND(מרקובחצי[[#This Row],[CycleNumber]]&lt;$B967,SUM(מרקובחצי[[#This Row],[31]],P967)=2),1,"")</f>
        <v/>
      </c>
      <c r="AH966" s="19" t="str">
        <f>IF(AND(מרקובחצי[[#This Row],[CycleNumber]]&lt;$B967,SUM(מרקובחצי[[#This Row],[31]],Q967)=2),1,"")</f>
        <v/>
      </c>
      <c r="AI966" s="19" t="str">
        <f>IF(AND(מרקובחצי[[#This Row],[CycleNumber]]&lt;$B967,SUM(U966:U967)=2),1,"")</f>
        <v/>
      </c>
      <c r="AJ966" s="19" t="str">
        <f>IF(AND(מרקובחצי[[#This Row],[CycleNumber]]&lt;$B967,SUM(מרקובחצי[[#This Row],[32]],O967)=2),1,"")</f>
        <v/>
      </c>
      <c r="AK966" s="19" t="str">
        <f>IF(AND(מרקובחצי[[#This Row],[CycleNumber]]&lt;$B967,SUM(מרקובחצי[[#This Row],[32]],P967)=2),1,"")</f>
        <v/>
      </c>
      <c r="AL966" s="19" t="str">
        <f>IF(AND(מרקובחצי[[#This Row],[CycleNumber]]&lt;$B967,SUM(מרקובחצי[[#This Row],[32]],Q967)=2),1,"")</f>
        <v/>
      </c>
      <c r="AM966" s="19">
        <f>IF(AND(מרקובחצי[[#This Row],[CycleNumber]]&lt;$B967,SUM(V966:V967)=2),1,"")</f>
        <v>1</v>
      </c>
      <c r="AN966" s="19" t="str">
        <f>IF(AND(מרקובחצי[[#This Row],[CycleNumber]]&lt;$B967,SUM(מרקובחצי[[#This Row],[33]],O967)=2),1,"")</f>
        <v/>
      </c>
      <c r="AO966" s="19" t="str">
        <f>IF(AND(מרקובחצי[[#This Row],[CycleNumber]]&lt;$B967,SUM(מרקובחצי[[#This Row],[33]],P967)=2),1,"")</f>
        <v/>
      </c>
      <c r="AP966" s="19" t="str">
        <f>IF(AND(מרקובחצי[[#This Row],[CycleNumber]]&lt;$B967,SUM(מרקובחצי[[#This Row],[33]],Q967)=2),1,"")</f>
        <v/>
      </c>
      <c r="AQ966" s="19" t="str">
        <f>IF(AND(מרקובחצי[[#This Row],[CycleNumber]]&lt;$B967,SUM(W966:W967)=2),1,"")</f>
        <v/>
      </c>
      <c r="AR966" s="19" t="str">
        <f>IF(AND(מרקובחצי[[#This Row],[CycleNumber]]&lt;$B967,SUM(מרקובחצי[[#This Row],[12]],S967)=2),1,"")</f>
        <v/>
      </c>
      <c r="AS966" s="19" t="str">
        <f>IF(AND(מרקובחצי[[#This Row],[CycleNumber]]&lt;$B967,SUM(מרקובחצי[[#This Row],[22]],V967)=2),1,"")</f>
        <v/>
      </c>
      <c r="AT966" s="21">
        <f>SUM(מרקובחצי[[#This Row],[11]:[33]])</f>
        <v>1</v>
      </c>
    </row>
    <row r="967" spans="1:46" ht="15.6" x14ac:dyDescent="0.25">
      <c r="A967" s="19" t="s">
        <v>97</v>
      </c>
      <c r="B967" s="19">
        <v>4</v>
      </c>
      <c r="C967">
        <v>29</v>
      </c>
      <c r="D967" s="19">
        <f>מרקובחצי[[#This Row],[LengthofCycle]]+1</f>
        <v>30</v>
      </c>
      <c r="E967" t="str">
        <f>IF(IFERROR(LOOKUP(מרקובחצי[[#This Row],[ClientID]],קביעויות[הפלגה]),FALSE)=מרקובחצי[[#This Row],[ClientID]],1,"")</f>
        <v/>
      </c>
      <c r="F967" t="str">
        <f>IF(IFERROR(LOOKUP(מרקובחצי[[#This Row],[ClientID]],סוגחציקבוע[S31]),FALSE)=מרקובחצי[[#This Row],[ClientID]],1,"")</f>
        <v/>
      </c>
      <c r="G967">
        <f>IF(IFERROR(LOOKUP(מרקובחצי[[#This Row],[ClientID]],סוגחציקבוע[S32]),FALSE)=מרקובחצי[[#This Row],[ClientID]],1,"")</f>
        <v>1</v>
      </c>
      <c r="H967" t="str">
        <f>IF(IFERROR(LOOKUP(מרקובחצי[[#This Row],[ClientID]],סוגחציקבוע[S33]),FALSE)=מרקובחצי[[#This Row],[ClientID]],1,"")</f>
        <v/>
      </c>
      <c r="I967" t="str">
        <f>IF(IFERROR(LOOKUP(מרקובחצי[[#This Row],[ClientID]],סוגחציקבוע[S32&amp;33]),FALSE)=מרקובחצי[[#This Row],[ClientID]],1,"")</f>
        <v/>
      </c>
      <c r="J967" s="19">
        <f>IF(SUM(מרקובחצי[[#This Row],[11]:[13]])=1,מרקובחצי[[#This Row],[עד ועד]],IF(SUM(R966:T967)=1,IF(מרקובחצי[[#This Row],[עד ועד]]&lt;J966,מרקובחצי[[#This Row],[עד ועד]],J966),J966))</f>
        <v>29</v>
      </c>
      <c r="K967" s="19">
        <f>IF(SUM(מרקובחצי[[#This Row],[11]:[13]])=1,מרקובחצי[[#This Row],[עד ועד]],IF(SUM(R966:T967)=1,IF(מרקובחצי[[#This Row],[עד ועד]]&gt;K966,מרקובחצי[[#This Row],[עד ועד]],K966),K966))</f>
        <v>32</v>
      </c>
      <c r="L967" s="19" t="str">
        <f>IF(AND(SUM(מרקובחצי[[#This Row],[31]:[33]])=1,SUM(U966:W966)=0),מרקובחצי[[#This Row],[מקס]]-מרקובחצי[[#This Row],[מינ]],"")</f>
        <v/>
      </c>
      <c r="M96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67" s="19" t="str">
        <f t="shared" si="15"/>
        <v>S32</v>
      </c>
      <c r="O967" s="19" t="str">
        <f>IF(מרקובחצי[[#This Row],[קבעה הפלגה?]]=1,"",IF(AND(מרקובחצי[[#This Row],[עד ועד]]&lt;29,OR(מרקובחצי[[#This Row],[CycleNumber]]=1,AND(U966=1,OR(מרקובחצי[[#This Row],[עד ועד]]&lt;J966,מרקובחצי[[#This Row],[עד ועד]]&gt;K966)),AND(V966=1,מרקובחצי[[#This Row],[עד ועד]]&lt;J966),W966=1)),1,""))</f>
        <v/>
      </c>
      <c r="P967" s="19" t="str">
        <f>IF(מרקובחצי[[#This Row],[קבעה הפלגה?]]=1,"",IF(AND(מרקובחצי[[#This Row],[עד ועד]]&gt;28,מרקובחצי[[#This Row],[עד ועד]]&lt;32,OR(מרקובחצי[[#This Row],[CycleNumber]]=1,AND(U966=1),AND(V966=1,OR(מרקובחצי[[#This Row],[עד ועד]]&lt;J966,מרקובחצי[[#This Row],[עד ועד]]&gt;K966)),W966=1)),1,""))</f>
        <v/>
      </c>
      <c r="Q967" s="19" t="str">
        <f>IF(מרקובחצי[[#This Row],[קבעה הפלגה?]]=1,"",IF(AND(מרקובחצי[[#This Row],[עד ועד]]&gt;31,OR(מרקובחצי[[#This Row],[CycleNumber]]=1,AND(U966=1),AND(V966=1,מרקובחצי[[#This Row],[עד ועד]]&gt;K966),AND(W966=1,OR(מרקובחצי[[#This Row],[עד ועד]]&gt;K966,מרקובחצי[[#This Row],[עד ועד]]&lt;J966)))),1,""))</f>
        <v/>
      </c>
      <c r="R967" s="19" t="str">
        <f>IF(מרקובחצי[[#This Row],[CycleNumber]]&gt;1,IF(AND(O966=1,מרקובחצי[[#This Row],[עד ועד]]&lt;29),1,""),"")</f>
        <v/>
      </c>
      <c r="S967" s="19" t="str">
        <f>IF(מרקובחצי[[#This Row],[CycleNumber]]&gt;1,IF(OR(AND(O966=1,מרקובחצי[[#This Row],[עד ועד]]&gt;28),AND(P966=1),AND(Q966=1,מרקובחצי[[#This Row],[עד ועד]]&lt;32)),1,""),"")</f>
        <v/>
      </c>
      <c r="T967" s="19" t="str">
        <f>IF(מרקובחצי[[#This Row],[CycleNumber]]&gt;1,IF(AND(Q966=1,מרקובחצי[[#This Row],[עד ועד]]&gt;31),1,""),"")</f>
        <v/>
      </c>
      <c r="U967" s="19" t="str">
        <f>IF(מרקובחצי[[#This Row],[CycleNumber]]&gt;1,IF(AND(R966=1,מרקובחצי[[#This Row],[עד ועד]]&lt;29),1,IF(AND(U966=1,NOT(OR(מרקובחצי[[#This Row],[עד ועד]]&lt;J966,מרקובחצי[[#This Row],[עד ועד]]&gt;K966))),1,"")),"")</f>
        <v/>
      </c>
      <c r="V967" s="19">
        <f>IF(מרקובחצי[[#This Row],[CycleNumber]]&gt;1,IF(AND(SUM(R966:T966)=1,מרקובחצי[[#This Row],[עד ועד]]&gt;28,מרקובחצי[[#This Row],[עד ועד]]&lt;32),1,IF(OR(S966=1,AND(R966=1,מרקובחצי[[#This Row],[עד ועד]]&gt;28),AND(T966=1,מרקובחצי[[#This Row],[עד ועד]]&lt;32)),1,IF(AND(V966=1,NOT(OR(מרקובחצי[[#This Row],[עד ועד]]&lt;J966,מרקובחצי[[#This Row],[עד ועד]]&gt;K966))),1,""))),"")</f>
        <v>1</v>
      </c>
      <c r="W967" s="19" t="str">
        <f>IF(מרקובחצי[[#This Row],[CycleNumber]]&gt;1,IF(AND(T966=1,מרקובחצי[[#This Row],[עד ועד]]&gt;31),1,IF(AND(W966=1,NOT(OR(מרקובחצי[[#This Row],[עד ועד]]&lt;J966,מרקובחצי[[#This Row],[עד ועד]]&gt;K966))),1,"")),"")</f>
        <v/>
      </c>
      <c r="X967" s="19" t="str">
        <f>IF(AND(מרקובחצי[[#This Row],[CycleNumber]]&lt;$B968,SUM(מרקובחצי[[#This Row],[11]],R968)=2),1,"")</f>
        <v/>
      </c>
      <c r="Y967" s="19" t="str">
        <f>IF(AND(מרקובחצי[[#This Row],[CycleNumber]]&lt;$B968,SUM(מרקובחצי[[#This Row],[11]],S968)=2),1,"")</f>
        <v/>
      </c>
      <c r="Z967" s="19" t="str">
        <f>IF(AND(מרקובחצי[[#This Row],[CycleNumber]]&lt;$B968,SUM(מרקובחצי[[#This Row],[13]],S968)=2),1,"")</f>
        <v/>
      </c>
      <c r="AA967" s="19" t="str">
        <f>IF(AND(מרקובחצי[[#This Row],[CycleNumber]]&lt;$B968,SUM(מרקובחצי[[#This Row],[13]],T968)=2),1,"")</f>
        <v/>
      </c>
      <c r="AB967" s="19" t="str">
        <f>IF(AND(מרקובחצי[[#This Row],[CycleNumber]]&lt;$B968,SUM(מרקובחצי[[#This Row],[21]],U968)=2),1,"")</f>
        <v/>
      </c>
      <c r="AC967" s="19" t="str">
        <f>IF(AND(מרקובחצי[[#This Row],[CycleNumber]]&lt;$B968,SUM(מרקובחצי[[#This Row],[21]],V968)=2),1,"")</f>
        <v/>
      </c>
      <c r="AD967" s="19" t="str">
        <f>IF(AND(מרקובחצי[[#This Row],[CycleNumber]]&lt;$B968,SUM(מרקובחצי[[#This Row],[23]],V968)=2),1,"")</f>
        <v/>
      </c>
      <c r="AE967" s="19" t="str">
        <f>IF(AND(מרקובחצי[[#This Row],[CycleNumber]]&lt;$B968,SUM(מרקובחצי[[#This Row],[23]],W968)=2),1,"")</f>
        <v/>
      </c>
      <c r="AF967" s="19" t="str">
        <f>IF(AND(מרקובחצי[[#This Row],[CycleNumber]]&lt;$B968,SUM(מרקובחצי[[#This Row],[31]],O968)=2),1,"")</f>
        <v/>
      </c>
      <c r="AG967" s="19" t="str">
        <f>IF(AND(מרקובחצי[[#This Row],[CycleNumber]]&lt;$B968,SUM(מרקובחצי[[#This Row],[31]],P968)=2),1,"")</f>
        <v/>
      </c>
      <c r="AH967" s="19" t="str">
        <f>IF(AND(מרקובחצי[[#This Row],[CycleNumber]]&lt;$B968,SUM(מרקובחצי[[#This Row],[31]],Q968)=2),1,"")</f>
        <v/>
      </c>
      <c r="AI967" s="19" t="str">
        <f>IF(AND(מרקובחצי[[#This Row],[CycleNumber]]&lt;$B968,SUM(U967:U968)=2),1,"")</f>
        <v/>
      </c>
      <c r="AJ967" s="19" t="str">
        <f>IF(AND(מרקובחצי[[#This Row],[CycleNumber]]&lt;$B968,SUM(מרקובחצי[[#This Row],[32]],O968)=2),1,"")</f>
        <v/>
      </c>
      <c r="AK967" s="19" t="str">
        <f>IF(AND(מרקובחצי[[#This Row],[CycleNumber]]&lt;$B968,SUM(מרקובחצי[[#This Row],[32]],P968)=2),1,"")</f>
        <v/>
      </c>
      <c r="AL967" s="19" t="str">
        <f>IF(AND(מרקובחצי[[#This Row],[CycleNumber]]&lt;$B968,SUM(מרקובחצי[[#This Row],[32]],Q968)=2),1,"")</f>
        <v/>
      </c>
      <c r="AM967" s="19">
        <f>IF(AND(מרקובחצי[[#This Row],[CycleNumber]]&lt;$B968,SUM(V967:V968)=2),1,"")</f>
        <v>1</v>
      </c>
      <c r="AN967" s="19" t="str">
        <f>IF(AND(מרקובחצי[[#This Row],[CycleNumber]]&lt;$B968,SUM(מרקובחצי[[#This Row],[33]],O968)=2),1,"")</f>
        <v/>
      </c>
      <c r="AO967" s="19" t="str">
        <f>IF(AND(מרקובחצי[[#This Row],[CycleNumber]]&lt;$B968,SUM(מרקובחצי[[#This Row],[33]],P968)=2),1,"")</f>
        <v/>
      </c>
      <c r="AP967" s="19" t="str">
        <f>IF(AND(מרקובחצי[[#This Row],[CycleNumber]]&lt;$B968,SUM(מרקובחצי[[#This Row],[33]],Q968)=2),1,"")</f>
        <v/>
      </c>
      <c r="AQ967" s="19" t="str">
        <f>IF(AND(מרקובחצי[[#This Row],[CycleNumber]]&lt;$B968,SUM(W967:W968)=2),1,"")</f>
        <v/>
      </c>
      <c r="AR967" s="19" t="str">
        <f>IF(AND(מרקובחצי[[#This Row],[CycleNumber]]&lt;$B968,SUM(מרקובחצי[[#This Row],[12]],S968)=2),1,"")</f>
        <v/>
      </c>
      <c r="AS967" s="19" t="str">
        <f>IF(AND(מרקובחצי[[#This Row],[CycleNumber]]&lt;$B968,SUM(מרקובחצי[[#This Row],[22]],V968)=2),1,"")</f>
        <v/>
      </c>
      <c r="AT967" s="21">
        <f>SUM(מרקובחצי[[#This Row],[11]:[33]])</f>
        <v>1</v>
      </c>
    </row>
    <row r="968" spans="1:46" ht="15.6" x14ac:dyDescent="0.25">
      <c r="A968" s="19" t="s">
        <v>97</v>
      </c>
      <c r="B968" s="19">
        <v>5</v>
      </c>
      <c r="C968">
        <v>30</v>
      </c>
      <c r="D968" s="19">
        <f>מרקובחצי[[#This Row],[LengthofCycle]]+1</f>
        <v>31</v>
      </c>
      <c r="E968" t="str">
        <f>IF(IFERROR(LOOKUP(מרקובחצי[[#This Row],[ClientID]],קביעויות[הפלגה]),FALSE)=מרקובחצי[[#This Row],[ClientID]],1,"")</f>
        <v/>
      </c>
      <c r="F968" t="str">
        <f>IF(IFERROR(LOOKUP(מרקובחצי[[#This Row],[ClientID]],סוגחציקבוע[S31]),FALSE)=מרקובחצי[[#This Row],[ClientID]],1,"")</f>
        <v/>
      </c>
      <c r="G968">
        <f>IF(IFERROR(LOOKUP(מרקובחצי[[#This Row],[ClientID]],סוגחציקבוע[S32]),FALSE)=מרקובחצי[[#This Row],[ClientID]],1,"")</f>
        <v>1</v>
      </c>
      <c r="H968" t="str">
        <f>IF(IFERROR(LOOKUP(מרקובחצי[[#This Row],[ClientID]],סוגחציקבוע[S33]),FALSE)=מרקובחצי[[#This Row],[ClientID]],1,"")</f>
        <v/>
      </c>
      <c r="I968" t="str">
        <f>IF(IFERROR(LOOKUP(מרקובחצי[[#This Row],[ClientID]],סוגחציקבוע[S32&amp;33]),FALSE)=מרקובחצי[[#This Row],[ClientID]],1,"")</f>
        <v/>
      </c>
      <c r="J968" s="19">
        <f>IF(SUM(מרקובחצי[[#This Row],[11]:[13]])=1,מרקובחצי[[#This Row],[עד ועד]],IF(SUM(R967:T968)=1,IF(מרקובחצי[[#This Row],[עד ועד]]&lt;J967,מרקובחצי[[#This Row],[עד ועד]],J967),J967))</f>
        <v>29</v>
      </c>
      <c r="K968" s="19">
        <f>IF(SUM(מרקובחצי[[#This Row],[11]:[13]])=1,מרקובחצי[[#This Row],[עד ועד]],IF(SUM(R967:T968)=1,IF(מרקובחצי[[#This Row],[עד ועד]]&gt;K967,מרקובחצי[[#This Row],[עד ועד]],K967),K967))</f>
        <v>32</v>
      </c>
      <c r="L968" s="19" t="str">
        <f>IF(AND(SUM(מרקובחצי[[#This Row],[31]:[33]])=1,SUM(U967:W967)=0),מרקובחצי[[#This Row],[מקס]]-מרקובחצי[[#This Row],[מינ]],"")</f>
        <v/>
      </c>
      <c r="M96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68" s="19" t="str">
        <f t="shared" si="15"/>
        <v>S32</v>
      </c>
      <c r="O968" s="19" t="str">
        <f>IF(מרקובחצי[[#This Row],[קבעה הפלגה?]]=1,"",IF(AND(מרקובחצי[[#This Row],[עד ועד]]&lt;29,OR(מרקובחצי[[#This Row],[CycleNumber]]=1,AND(U967=1,OR(מרקובחצי[[#This Row],[עד ועד]]&lt;J967,מרקובחצי[[#This Row],[עד ועד]]&gt;K967)),AND(V967=1,מרקובחצי[[#This Row],[עד ועד]]&lt;J967),W967=1)),1,""))</f>
        <v/>
      </c>
      <c r="P968" s="19" t="str">
        <f>IF(מרקובחצי[[#This Row],[קבעה הפלגה?]]=1,"",IF(AND(מרקובחצי[[#This Row],[עד ועד]]&gt;28,מרקובחצי[[#This Row],[עד ועד]]&lt;32,OR(מרקובחצי[[#This Row],[CycleNumber]]=1,AND(U967=1),AND(V967=1,OR(מרקובחצי[[#This Row],[עד ועד]]&lt;J967,מרקובחצי[[#This Row],[עד ועד]]&gt;K967)),W967=1)),1,""))</f>
        <v/>
      </c>
      <c r="Q968" s="19" t="str">
        <f>IF(מרקובחצי[[#This Row],[קבעה הפלגה?]]=1,"",IF(AND(מרקובחצי[[#This Row],[עד ועד]]&gt;31,OR(מרקובחצי[[#This Row],[CycleNumber]]=1,AND(U967=1),AND(V967=1,מרקובחצי[[#This Row],[עד ועד]]&gt;K967),AND(W967=1,OR(מרקובחצי[[#This Row],[עד ועד]]&gt;K967,מרקובחצי[[#This Row],[עד ועד]]&lt;J967)))),1,""))</f>
        <v/>
      </c>
      <c r="R968" s="19" t="str">
        <f>IF(מרקובחצי[[#This Row],[CycleNumber]]&gt;1,IF(AND(O967=1,מרקובחצי[[#This Row],[עד ועד]]&lt;29),1,""),"")</f>
        <v/>
      </c>
      <c r="S968" s="19" t="str">
        <f>IF(מרקובחצי[[#This Row],[CycleNumber]]&gt;1,IF(OR(AND(O967=1,מרקובחצי[[#This Row],[עד ועד]]&gt;28),AND(P967=1),AND(Q967=1,מרקובחצי[[#This Row],[עד ועד]]&lt;32)),1,""),"")</f>
        <v/>
      </c>
      <c r="T968" s="19" t="str">
        <f>IF(מרקובחצי[[#This Row],[CycleNumber]]&gt;1,IF(AND(Q967=1,מרקובחצי[[#This Row],[עד ועד]]&gt;31),1,""),"")</f>
        <v/>
      </c>
      <c r="U968" s="19" t="str">
        <f>IF(מרקובחצי[[#This Row],[CycleNumber]]&gt;1,IF(AND(R967=1,מרקובחצי[[#This Row],[עד ועד]]&lt;29),1,IF(AND(U967=1,NOT(OR(מרקובחצי[[#This Row],[עד ועד]]&lt;J967,מרקובחצי[[#This Row],[עד ועד]]&gt;K967))),1,"")),"")</f>
        <v/>
      </c>
      <c r="V968" s="19">
        <f>IF(מרקובחצי[[#This Row],[CycleNumber]]&gt;1,IF(AND(SUM(R967:T967)=1,מרקובחצי[[#This Row],[עד ועד]]&gt;28,מרקובחצי[[#This Row],[עד ועד]]&lt;32),1,IF(OR(S967=1,AND(R967=1,מרקובחצי[[#This Row],[עד ועד]]&gt;28),AND(T967=1,מרקובחצי[[#This Row],[עד ועד]]&lt;32)),1,IF(AND(V967=1,NOT(OR(מרקובחצי[[#This Row],[עד ועד]]&lt;J967,מרקובחצי[[#This Row],[עד ועד]]&gt;K967))),1,""))),"")</f>
        <v>1</v>
      </c>
      <c r="W968" s="19" t="str">
        <f>IF(מרקובחצי[[#This Row],[CycleNumber]]&gt;1,IF(AND(T967=1,מרקובחצי[[#This Row],[עד ועד]]&gt;31),1,IF(AND(W967=1,NOT(OR(מרקובחצי[[#This Row],[עד ועד]]&lt;J967,מרקובחצי[[#This Row],[עד ועד]]&gt;K967))),1,"")),"")</f>
        <v/>
      </c>
      <c r="X968" s="19" t="str">
        <f>IF(AND(מרקובחצי[[#This Row],[CycleNumber]]&lt;$B969,SUM(מרקובחצי[[#This Row],[11]],R969)=2),1,"")</f>
        <v/>
      </c>
      <c r="Y968" s="19" t="str">
        <f>IF(AND(מרקובחצי[[#This Row],[CycleNumber]]&lt;$B969,SUM(מרקובחצי[[#This Row],[11]],S969)=2),1,"")</f>
        <v/>
      </c>
      <c r="Z968" s="19" t="str">
        <f>IF(AND(מרקובחצי[[#This Row],[CycleNumber]]&lt;$B969,SUM(מרקובחצי[[#This Row],[13]],S969)=2),1,"")</f>
        <v/>
      </c>
      <c r="AA968" s="19" t="str">
        <f>IF(AND(מרקובחצי[[#This Row],[CycleNumber]]&lt;$B969,SUM(מרקובחצי[[#This Row],[13]],T969)=2),1,"")</f>
        <v/>
      </c>
      <c r="AB968" s="19" t="str">
        <f>IF(AND(מרקובחצי[[#This Row],[CycleNumber]]&lt;$B969,SUM(מרקובחצי[[#This Row],[21]],U969)=2),1,"")</f>
        <v/>
      </c>
      <c r="AC968" s="19" t="str">
        <f>IF(AND(מרקובחצי[[#This Row],[CycleNumber]]&lt;$B969,SUM(מרקובחצי[[#This Row],[21]],V969)=2),1,"")</f>
        <v/>
      </c>
      <c r="AD968" s="19" t="str">
        <f>IF(AND(מרקובחצי[[#This Row],[CycleNumber]]&lt;$B969,SUM(מרקובחצי[[#This Row],[23]],V969)=2),1,"")</f>
        <v/>
      </c>
      <c r="AE968" s="19" t="str">
        <f>IF(AND(מרקובחצי[[#This Row],[CycleNumber]]&lt;$B969,SUM(מרקובחצי[[#This Row],[23]],W969)=2),1,"")</f>
        <v/>
      </c>
      <c r="AF968" s="19" t="str">
        <f>IF(AND(מרקובחצי[[#This Row],[CycleNumber]]&lt;$B969,SUM(מרקובחצי[[#This Row],[31]],O969)=2),1,"")</f>
        <v/>
      </c>
      <c r="AG968" s="19" t="str">
        <f>IF(AND(מרקובחצי[[#This Row],[CycleNumber]]&lt;$B969,SUM(מרקובחצי[[#This Row],[31]],P969)=2),1,"")</f>
        <v/>
      </c>
      <c r="AH968" s="19" t="str">
        <f>IF(AND(מרקובחצי[[#This Row],[CycleNumber]]&lt;$B969,SUM(מרקובחצי[[#This Row],[31]],Q969)=2),1,"")</f>
        <v/>
      </c>
      <c r="AI968" s="19" t="str">
        <f>IF(AND(מרקובחצי[[#This Row],[CycleNumber]]&lt;$B969,SUM(U968:U969)=2),1,"")</f>
        <v/>
      </c>
      <c r="AJ968" s="19" t="str">
        <f>IF(AND(מרקובחצי[[#This Row],[CycleNumber]]&lt;$B969,SUM(מרקובחצי[[#This Row],[32]],O969)=2),1,"")</f>
        <v/>
      </c>
      <c r="AK968" s="19" t="str">
        <f>IF(AND(מרקובחצי[[#This Row],[CycleNumber]]&lt;$B969,SUM(מרקובחצי[[#This Row],[32]],P969)=2),1,"")</f>
        <v/>
      </c>
      <c r="AL968" s="19" t="str">
        <f>IF(AND(מרקובחצי[[#This Row],[CycleNumber]]&lt;$B969,SUM(מרקובחצי[[#This Row],[32]],Q969)=2),1,"")</f>
        <v/>
      </c>
      <c r="AM968" s="19">
        <f>IF(AND(מרקובחצי[[#This Row],[CycleNumber]]&lt;$B969,SUM(V968:V969)=2),1,"")</f>
        <v>1</v>
      </c>
      <c r="AN968" s="19" t="str">
        <f>IF(AND(מרקובחצי[[#This Row],[CycleNumber]]&lt;$B969,SUM(מרקובחצי[[#This Row],[33]],O969)=2),1,"")</f>
        <v/>
      </c>
      <c r="AO968" s="19" t="str">
        <f>IF(AND(מרקובחצי[[#This Row],[CycleNumber]]&lt;$B969,SUM(מרקובחצי[[#This Row],[33]],P969)=2),1,"")</f>
        <v/>
      </c>
      <c r="AP968" s="19" t="str">
        <f>IF(AND(מרקובחצי[[#This Row],[CycleNumber]]&lt;$B969,SUM(מרקובחצי[[#This Row],[33]],Q969)=2),1,"")</f>
        <v/>
      </c>
      <c r="AQ968" s="19" t="str">
        <f>IF(AND(מרקובחצי[[#This Row],[CycleNumber]]&lt;$B969,SUM(W968:W969)=2),1,"")</f>
        <v/>
      </c>
      <c r="AR968" s="19" t="str">
        <f>IF(AND(מרקובחצי[[#This Row],[CycleNumber]]&lt;$B969,SUM(מרקובחצי[[#This Row],[12]],S969)=2),1,"")</f>
        <v/>
      </c>
      <c r="AS968" s="19" t="str">
        <f>IF(AND(מרקובחצי[[#This Row],[CycleNumber]]&lt;$B969,SUM(מרקובחצי[[#This Row],[22]],V969)=2),1,"")</f>
        <v/>
      </c>
      <c r="AT968" s="21">
        <f>SUM(מרקובחצי[[#This Row],[11]:[33]])</f>
        <v>1</v>
      </c>
    </row>
    <row r="969" spans="1:46" ht="15.6" x14ac:dyDescent="0.25">
      <c r="A969" s="19" t="s">
        <v>97</v>
      </c>
      <c r="B969" s="19">
        <v>6</v>
      </c>
      <c r="C969">
        <v>28</v>
      </c>
      <c r="D969" s="19">
        <f>מרקובחצי[[#This Row],[LengthofCycle]]+1</f>
        <v>29</v>
      </c>
      <c r="E969" t="str">
        <f>IF(IFERROR(LOOKUP(מרקובחצי[[#This Row],[ClientID]],קביעויות[הפלגה]),FALSE)=מרקובחצי[[#This Row],[ClientID]],1,"")</f>
        <v/>
      </c>
      <c r="F969" t="str">
        <f>IF(IFERROR(LOOKUP(מרקובחצי[[#This Row],[ClientID]],סוגחציקבוע[S31]),FALSE)=מרקובחצי[[#This Row],[ClientID]],1,"")</f>
        <v/>
      </c>
      <c r="G969">
        <f>IF(IFERROR(LOOKUP(מרקובחצי[[#This Row],[ClientID]],סוגחציקבוע[S32]),FALSE)=מרקובחצי[[#This Row],[ClientID]],1,"")</f>
        <v>1</v>
      </c>
      <c r="H969" t="str">
        <f>IF(IFERROR(LOOKUP(מרקובחצי[[#This Row],[ClientID]],סוגחציקבוע[S33]),FALSE)=מרקובחצי[[#This Row],[ClientID]],1,"")</f>
        <v/>
      </c>
      <c r="I969" t="str">
        <f>IF(IFERROR(LOOKUP(מרקובחצי[[#This Row],[ClientID]],סוגחציקבוע[S32&amp;33]),FALSE)=מרקובחצי[[#This Row],[ClientID]],1,"")</f>
        <v/>
      </c>
      <c r="J969" s="19">
        <f>IF(SUM(מרקובחצי[[#This Row],[11]:[13]])=1,מרקובחצי[[#This Row],[עד ועד]],IF(SUM(R968:T969)=1,IF(מרקובחצי[[#This Row],[עד ועד]]&lt;J968,מרקובחצי[[#This Row],[עד ועד]],J968),J968))</f>
        <v>29</v>
      </c>
      <c r="K969" s="19">
        <f>IF(SUM(מרקובחצי[[#This Row],[11]:[13]])=1,מרקובחצי[[#This Row],[עד ועד]],IF(SUM(R968:T969)=1,IF(מרקובחצי[[#This Row],[עד ועד]]&gt;K968,מרקובחצי[[#This Row],[עד ועד]],K968),K968))</f>
        <v>32</v>
      </c>
      <c r="L969" s="19" t="str">
        <f>IF(AND(SUM(מרקובחצי[[#This Row],[31]:[33]])=1,SUM(U968:W968)=0),מרקובחצי[[#This Row],[מקס]]-מרקובחצי[[#This Row],[מינ]],"")</f>
        <v/>
      </c>
      <c r="M96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69" s="19" t="str">
        <f t="shared" si="15"/>
        <v>S32</v>
      </c>
      <c r="O969" s="19" t="str">
        <f>IF(מרקובחצי[[#This Row],[קבעה הפלגה?]]=1,"",IF(AND(מרקובחצי[[#This Row],[עד ועד]]&lt;29,OR(מרקובחצי[[#This Row],[CycleNumber]]=1,AND(U968=1,OR(מרקובחצי[[#This Row],[עד ועד]]&lt;J968,מרקובחצי[[#This Row],[עד ועד]]&gt;K968)),AND(V968=1,מרקובחצי[[#This Row],[עד ועד]]&lt;J968),W968=1)),1,""))</f>
        <v/>
      </c>
      <c r="P969" s="19" t="str">
        <f>IF(מרקובחצי[[#This Row],[קבעה הפלגה?]]=1,"",IF(AND(מרקובחצי[[#This Row],[עד ועד]]&gt;28,מרקובחצי[[#This Row],[עד ועד]]&lt;32,OR(מרקובחצי[[#This Row],[CycleNumber]]=1,AND(U968=1),AND(V968=1,OR(מרקובחצי[[#This Row],[עד ועד]]&lt;J968,מרקובחצי[[#This Row],[עד ועד]]&gt;K968)),W968=1)),1,""))</f>
        <v/>
      </c>
      <c r="Q969" s="19" t="str">
        <f>IF(מרקובחצי[[#This Row],[קבעה הפלגה?]]=1,"",IF(AND(מרקובחצי[[#This Row],[עד ועד]]&gt;31,OR(מרקובחצי[[#This Row],[CycleNumber]]=1,AND(U968=1),AND(V968=1,מרקובחצי[[#This Row],[עד ועד]]&gt;K968),AND(W968=1,OR(מרקובחצי[[#This Row],[עד ועד]]&gt;K968,מרקובחצי[[#This Row],[עד ועד]]&lt;J968)))),1,""))</f>
        <v/>
      </c>
      <c r="R969" s="19" t="str">
        <f>IF(מרקובחצי[[#This Row],[CycleNumber]]&gt;1,IF(AND(O968=1,מרקובחצי[[#This Row],[עד ועד]]&lt;29),1,""),"")</f>
        <v/>
      </c>
      <c r="S969" s="19" t="str">
        <f>IF(מרקובחצי[[#This Row],[CycleNumber]]&gt;1,IF(OR(AND(O968=1,מרקובחצי[[#This Row],[עד ועד]]&gt;28),AND(P968=1),AND(Q968=1,מרקובחצי[[#This Row],[עד ועד]]&lt;32)),1,""),"")</f>
        <v/>
      </c>
      <c r="T969" s="19" t="str">
        <f>IF(מרקובחצי[[#This Row],[CycleNumber]]&gt;1,IF(AND(Q968=1,מרקובחצי[[#This Row],[עד ועד]]&gt;31),1,""),"")</f>
        <v/>
      </c>
      <c r="U969" s="19" t="str">
        <f>IF(מרקובחצי[[#This Row],[CycleNumber]]&gt;1,IF(AND(R968=1,מרקובחצי[[#This Row],[עד ועד]]&lt;29),1,IF(AND(U968=1,NOT(OR(מרקובחצי[[#This Row],[עד ועד]]&lt;J968,מרקובחצי[[#This Row],[עד ועד]]&gt;K968))),1,"")),"")</f>
        <v/>
      </c>
      <c r="V969" s="19">
        <f>IF(מרקובחצי[[#This Row],[CycleNumber]]&gt;1,IF(AND(SUM(R968:T968)=1,מרקובחצי[[#This Row],[עד ועד]]&gt;28,מרקובחצי[[#This Row],[עד ועד]]&lt;32),1,IF(OR(S968=1,AND(R968=1,מרקובחצי[[#This Row],[עד ועד]]&gt;28),AND(T968=1,מרקובחצי[[#This Row],[עד ועד]]&lt;32)),1,IF(AND(V968=1,NOT(OR(מרקובחצי[[#This Row],[עד ועד]]&lt;J968,מרקובחצי[[#This Row],[עד ועד]]&gt;K968))),1,""))),"")</f>
        <v>1</v>
      </c>
      <c r="W969" s="19" t="str">
        <f>IF(מרקובחצי[[#This Row],[CycleNumber]]&gt;1,IF(AND(T968=1,מרקובחצי[[#This Row],[עד ועד]]&gt;31),1,IF(AND(W968=1,NOT(OR(מרקובחצי[[#This Row],[עד ועד]]&lt;J968,מרקובחצי[[#This Row],[עד ועד]]&gt;K968))),1,"")),"")</f>
        <v/>
      </c>
      <c r="X969" s="19" t="str">
        <f>IF(AND(מרקובחצי[[#This Row],[CycleNumber]]&lt;$B970,SUM(מרקובחצי[[#This Row],[11]],R970)=2),1,"")</f>
        <v/>
      </c>
      <c r="Y969" s="19" t="str">
        <f>IF(AND(מרקובחצי[[#This Row],[CycleNumber]]&lt;$B970,SUM(מרקובחצי[[#This Row],[11]],S970)=2),1,"")</f>
        <v/>
      </c>
      <c r="Z969" s="19" t="str">
        <f>IF(AND(מרקובחצי[[#This Row],[CycleNumber]]&lt;$B970,SUM(מרקובחצי[[#This Row],[13]],S970)=2),1,"")</f>
        <v/>
      </c>
      <c r="AA969" s="19" t="str">
        <f>IF(AND(מרקובחצי[[#This Row],[CycleNumber]]&lt;$B970,SUM(מרקובחצי[[#This Row],[13]],T970)=2),1,"")</f>
        <v/>
      </c>
      <c r="AB969" s="19" t="str">
        <f>IF(AND(מרקובחצי[[#This Row],[CycleNumber]]&lt;$B970,SUM(מרקובחצי[[#This Row],[21]],U970)=2),1,"")</f>
        <v/>
      </c>
      <c r="AC969" s="19" t="str">
        <f>IF(AND(מרקובחצי[[#This Row],[CycleNumber]]&lt;$B970,SUM(מרקובחצי[[#This Row],[21]],V970)=2),1,"")</f>
        <v/>
      </c>
      <c r="AD969" s="19" t="str">
        <f>IF(AND(מרקובחצי[[#This Row],[CycleNumber]]&lt;$B970,SUM(מרקובחצי[[#This Row],[23]],V970)=2),1,"")</f>
        <v/>
      </c>
      <c r="AE969" s="19" t="str">
        <f>IF(AND(מרקובחצי[[#This Row],[CycleNumber]]&lt;$B970,SUM(מרקובחצי[[#This Row],[23]],W970)=2),1,"")</f>
        <v/>
      </c>
      <c r="AF969" s="19" t="str">
        <f>IF(AND(מרקובחצי[[#This Row],[CycleNumber]]&lt;$B970,SUM(מרקובחצי[[#This Row],[31]],O970)=2),1,"")</f>
        <v/>
      </c>
      <c r="AG969" s="19" t="str">
        <f>IF(AND(מרקובחצי[[#This Row],[CycleNumber]]&lt;$B970,SUM(מרקובחצי[[#This Row],[31]],P970)=2),1,"")</f>
        <v/>
      </c>
      <c r="AH969" s="19" t="str">
        <f>IF(AND(מרקובחצי[[#This Row],[CycleNumber]]&lt;$B970,SUM(מרקובחצי[[#This Row],[31]],Q970)=2),1,"")</f>
        <v/>
      </c>
      <c r="AI969" s="19" t="str">
        <f>IF(AND(מרקובחצי[[#This Row],[CycleNumber]]&lt;$B970,SUM(U969:U970)=2),1,"")</f>
        <v/>
      </c>
      <c r="AJ969" s="19" t="str">
        <f>IF(AND(מרקובחצי[[#This Row],[CycleNumber]]&lt;$B970,SUM(מרקובחצי[[#This Row],[32]],O970)=2),1,"")</f>
        <v/>
      </c>
      <c r="AK969" s="19" t="str">
        <f>IF(AND(מרקובחצי[[#This Row],[CycleNumber]]&lt;$B970,SUM(מרקובחצי[[#This Row],[32]],P970)=2),1,"")</f>
        <v/>
      </c>
      <c r="AL969" s="19" t="str">
        <f>IF(AND(מרקובחצי[[#This Row],[CycleNumber]]&lt;$B970,SUM(מרקובחצי[[#This Row],[32]],Q970)=2),1,"")</f>
        <v/>
      </c>
      <c r="AM969" s="19" t="str">
        <f>IF(AND(מרקובחצי[[#This Row],[CycleNumber]]&lt;$B970,SUM(V969:V970)=2),1,"")</f>
        <v/>
      </c>
      <c r="AN969" s="19" t="str">
        <f>IF(AND(מרקובחצי[[#This Row],[CycleNumber]]&lt;$B970,SUM(מרקובחצי[[#This Row],[33]],O970)=2),1,"")</f>
        <v/>
      </c>
      <c r="AO969" s="19" t="str">
        <f>IF(AND(מרקובחצי[[#This Row],[CycleNumber]]&lt;$B970,SUM(מרקובחצי[[#This Row],[33]],P970)=2),1,"")</f>
        <v/>
      </c>
      <c r="AP969" s="19" t="str">
        <f>IF(AND(מרקובחצי[[#This Row],[CycleNumber]]&lt;$B970,SUM(מרקובחצי[[#This Row],[33]],Q970)=2),1,"")</f>
        <v/>
      </c>
      <c r="AQ969" s="19" t="str">
        <f>IF(AND(מרקובחצי[[#This Row],[CycleNumber]]&lt;$B970,SUM(W969:W970)=2),1,"")</f>
        <v/>
      </c>
      <c r="AR969" s="19" t="str">
        <f>IF(AND(מרקובחצי[[#This Row],[CycleNumber]]&lt;$B970,SUM(מרקובחצי[[#This Row],[12]],S970)=2),1,"")</f>
        <v/>
      </c>
      <c r="AS969" s="19" t="str">
        <f>IF(AND(מרקובחצי[[#This Row],[CycleNumber]]&lt;$B970,SUM(מרקובחצי[[#This Row],[22]],V970)=2),1,"")</f>
        <v/>
      </c>
      <c r="AT969" s="21">
        <f>SUM(מרקובחצי[[#This Row],[11]:[33]])</f>
        <v>1</v>
      </c>
    </row>
    <row r="970" spans="1:46" ht="15.6" x14ac:dyDescent="0.25">
      <c r="A970" s="19" t="s">
        <v>98</v>
      </c>
      <c r="B970" s="19">
        <v>1</v>
      </c>
      <c r="C970">
        <v>28</v>
      </c>
      <c r="D970" s="19">
        <f>מרקובחצי[[#This Row],[LengthofCycle]]+1</f>
        <v>29</v>
      </c>
      <c r="E970" t="str">
        <f>IF(IFERROR(LOOKUP(מרקובחצי[[#This Row],[ClientID]],קביעויות[הפלגה]),FALSE)=מרקובחצי[[#This Row],[ClientID]],1,"")</f>
        <v/>
      </c>
      <c r="F970" t="str">
        <f>IF(IFERROR(LOOKUP(מרקובחצי[[#This Row],[ClientID]],סוגחציקבוע[S31]),FALSE)=מרקובחצי[[#This Row],[ClientID]],1,"")</f>
        <v/>
      </c>
      <c r="G970">
        <f>IF(IFERROR(LOOKUP(מרקובחצי[[#This Row],[ClientID]],סוגחציקבוע[S32]),FALSE)=מרקובחצי[[#This Row],[ClientID]],1,"")</f>
        <v>1</v>
      </c>
      <c r="H970" t="str">
        <f>IF(IFERROR(LOOKUP(מרקובחצי[[#This Row],[ClientID]],סוגחציקבוע[S33]),FALSE)=מרקובחצי[[#This Row],[ClientID]],1,"")</f>
        <v/>
      </c>
      <c r="I970" t="str">
        <f>IF(IFERROR(LOOKUP(מרקובחצי[[#This Row],[ClientID]],סוגחציקבוע[S32&amp;33]),FALSE)=מרקובחצי[[#This Row],[ClientID]],1,"")</f>
        <v/>
      </c>
      <c r="J970" s="19">
        <f>IF(SUM(מרקובחצי[[#This Row],[11]:[13]])=1,מרקובחצי[[#This Row],[עד ועד]],IF(SUM(R969:T970)=1,IF(מרקובחצי[[#This Row],[עד ועד]]&lt;J969,מרקובחצי[[#This Row],[עד ועד]],J969),J969))</f>
        <v>29</v>
      </c>
      <c r="K970" s="19">
        <f>IF(SUM(מרקובחצי[[#This Row],[11]:[13]])=1,מרקובחצי[[#This Row],[עד ועד]],IF(SUM(R969:T970)=1,IF(מרקובחצי[[#This Row],[עד ועד]]&gt;K969,מרקובחצי[[#This Row],[עד ועד]],K969),K969))</f>
        <v>29</v>
      </c>
      <c r="L970" s="19" t="str">
        <f>IF(AND(SUM(מרקובחצי[[#This Row],[31]:[33]])=1,SUM(U969:W969)=0),מרקובחצי[[#This Row],[מקס]]-מרקובחצי[[#This Row],[מינ]],"")</f>
        <v/>
      </c>
      <c r="M97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970" s="19" t="str">
        <f t="shared" si="15"/>
        <v>S32</v>
      </c>
      <c r="O970" s="19" t="str">
        <f>IF(מרקובחצי[[#This Row],[קבעה הפלגה?]]=1,"",IF(AND(מרקובחצי[[#This Row],[עד ועד]]&lt;29,OR(מרקובחצי[[#This Row],[CycleNumber]]=1,AND(U969=1,OR(מרקובחצי[[#This Row],[עד ועד]]&lt;J969,מרקובחצי[[#This Row],[עד ועד]]&gt;K969)),AND(V969=1,מרקובחצי[[#This Row],[עד ועד]]&lt;J969),W969=1)),1,""))</f>
        <v/>
      </c>
      <c r="P970" s="19">
        <f>IF(מרקובחצי[[#This Row],[קבעה הפלגה?]]=1,"",IF(AND(מרקובחצי[[#This Row],[עד ועד]]&gt;28,מרקובחצי[[#This Row],[עד ועד]]&lt;32,OR(מרקובחצי[[#This Row],[CycleNumber]]=1,AND(U969=1),AND(V969=1,OR(מרקובחצי[[#This Row],[עד ועד]]&lt;J969,מרקובחצי[[#This Row],[עד ועד]]&gt;K969)),W969=1)),1,""))</f>
        <v>1</v>
      </c>
      <c r="Q970" s="19" t="str">
        <f>IF(מרקובחצי[[#This Row],[קבעה הפלגה?]]=1,"",IF(AND(מרקובחצי[[#This Row],[עד ועד]]&gt;31,OR(מרקובחצי[[#This Row],[CycleNumber]]=1,AND(U969=1),AND(V969=1,מרקובחצי[[#This Row],[עד ועד]]&gt;K969),AND(W969=1,OR(מרקובחצי[[#This Row],[עד ועד]]&gt;K969,מרקובחצי[[#This Row],[עד ועד]]&lt;J969)))),1,""))</f>
        <v/>
      </c>
      <c r="R970" s="19" t="str">
        <f>IF(מרקובחצי[[#This Row],[CycleNumber]]&gt;1,IF(AND(O969=1,מרקובחצי[[#This Row],[עד ועד]]&lt;29),1,""),"")</f>
        <v/>
      </c>
      <c r="S970" s="19" t="str">
        <f>IF(מרקובחצי[[#This Row],[CycleNumber]]&gt;1,IF(OR(AND(O969=1,מרקובחצי[[#This Row],[עד ועד]]&gt;28),AND(P969=1),AND(Q969=1,מרקובחצי[[#This Row],[עד ועד]]&lt;32)),1,""),"")</f>
        <v/>
      </c>
      <c r="T970" s="19" t="str">
        <f>IF(מרקובחצי[[#This Row],[CycleNumber]]&gt;1,IF(AND(Q969=1,מרקובחצי[[#This Row],[עד ועד]]&gt;31),1,""),"")</f>
        <v/>
      </c>
      <c r="U970" s="19" t="str">
        <f>IF(מרקובחצי[[#This Row],[CycleNumber]]&gt;1,IF(AND(R969=1,מרקובחצי[[#This Row],[עד ועד]]&lt;29),1,IF(AND(U969=1,NOT(OR(מרקובחצי[[#This Row],[עד ועד]]&lt;J969,מרקובחצי[[#This Row],[עד ועד]]&gt;K969))),1,"")),"")</f>
        <v/>
      </c>
      <c r="V970" s="19" t="str">
        <f>IF(מרקובחצי[[#This Row],[CycleNumber]]&gt;1,IF(AND(SUM(R969:T969)=1,מרקובחצי[[#This Row],[עד ועד]]&gt;28,מרקובחצי[[#This Row],[עד ועד]]&lt;32),1,IF(OR(S969=1,AND(R969=1,מרקובחצי[[#This Row],[עד ועד]]&gt;28),AND(T969=1,מרקובחצי[[#This Row],[עד ועד]]&lt;32)),1,IF(AND(V969=1,NOT(OR(מרקובחצי[[#This Row],[עד ועד]]&lt;J969,מרקובחצי[[#This Row],[עד ועד]]&gt;K969))),1,""))),"")</f>
        <v/>
      </c>
      <c r="W970" s="19" t="str">
        <f>IF(מרקובחצי[[#This Row],[CycleNumber]]&gt;1,IF(AND(T969=1,מרקובחצי[[#This Row],[עד ועד]]&gt;31),1,IF(AND(W969=1,NOT(OR(מרקובחצי[[#This Row],[עד ועד]]&lt;J969,מרקובחצי[[#This Row],[עד ועד]]&gt;K969))),1,"")),"")</f>
        <v/>
      </c>
      <c r="X970" s="19" t="str">
        <f>IF(AND(מרקובחצי[[#This Row],[CycleNumber]]&lt;$B971,SUM(מרקובחצי[[#This Row],[11]],R971)=2),1,"")</f>
        <v/>
      </c>
      <c r="Y970" s="19" t="str">
        <f>IF(AND(מרקובחצי[[#This Row],[CycleNumber]]&lt;$B971,SUM(מרקובחצי[[#This Row],[11]],S971)=2),1,"")</f>
        <v/>
      </c>
      <c r="Z970" s="19" t="str">
        <f>IF(AND(מרקובחצי[[#This Row],[CycleNumber]]&lt;$B971,SUM(מרקובחצי[[#This Row],[13]],S971)=2),1,"")</f>
        <v/>
      </c>
      <c r="AA970" s="19" t="str">
        <f>IF(AND(מרקובחצי[[#This Row],[CycleNumber]]&lt;$B971,SUM(מרקובחצי[[#This Row],[13]],T971)=2),1,"")</f>
        <v/>
      </c>
      <c r="AB970" s="19" t="str">
        <f>IF(AND(מרקובחצי[[#This Row],[CycleNumber]]&lt;$B971,SUM(מרקובחצי[[#This Row],[21]],U971)=2),1,"")</f>
        <v/>
      </c>
      <c r="AC970" s="19" t="str">
        <f>IF(AND(מרקובחצי[[#This Row],[CycleNumber]]&lt;$B971,SUM(מרקובחצי[[#This Row],[21]],V971)=2),1,"")</f>
        <v/>
      </c>
      <c r="AD970" s="19" t="str">
        <f>IF(AND(מרקובחצי[[#This Row],[CycleNumber]]&lt;$B971,SUM(מרקובחצי[[#This Row],[23]],V971)=2),1,"")</f>
        <v/>
      </c>
      <c r="AE970" s="19" t="str">
        <f>IF(AND(מרקובחצי[[#This Row],[CycleNumber]]&lt;$B971,SUM(מרקובחצי[[#This Row],[23]],W971)=2),1,"")</f>
        <v/>
      </c>
      <c r="AF970" s="19" t="str">
        <f>IF(AND(מרקובחצי[[#This Row],[CycleNumber]]&lt;$B971,SUM(מרקובחצי[[#This Row],[31]],O971)=2),1,"")</f>
        <v/>
      </c>
      <c r="AG970" s="19" t="str">
        <f>IF(AND(מרקובחצי[[#This Row],[CycleNumber]]&lt;$B971,SUM(מרקובחצי[[#This Row],[31]],P971)=2),1,"")</f>
        <v/>
      </c>
      <c r="AH970" s="19" t="str">
        <f>IF(AND(מרקובחצי[[#This Row],[CycleNumber]]&lt;$B971,SUM(מרקובחצי[[#This Row],[31]],Q971)=2),1,"")</f>
        <v/>
      </c>
      <c r="AI970" s="19" t="str">
        <f>IF(AND(מרקובחצי[[#This Row],[CycleNumber]]&lt;$B971,SUM(U970:U971)=2),1,"")</f>
        <v/>
      </c>
      <c r="AJ970" s="19" t="str">
        <f>IF(AND(מרקובחצי[[#This Row],[CycleNumber]]&lt;$B971,SUM(מרקובחצי[[#This Row],[32]],O971)=2),1,"")</f>
        <v/>
      </c>
      <c r="AK970" s="19" t="str">
        <f>IF(AND(מרקובחצי[[#This Row],[CycleNumber]]&lt;$B971,SUM(מרקובחצי[[#This Row],[32]],P971)=2),1,"")</f>
        <v/>
      </c>
      <c r="AL970" s="19" t="str">
        <f>IF(AND(מרקובחצי[[#This Row],[CycleNumber]]&lt;$B971,SUM(מרקובחצי[[#This Row],[32]],Q971)=2),1,"")</f>
        <v/>
      </c>
      <c r="AM970" s="19" t="str">
        <f>IF(AND(מרקובחצי[[#This Row],[CycleNumber]]&lt;$B971,SUM(V970:V971)=2),1,"")</f>
        <v/>
      </c>
      <c r="AN970" s="19" t="str">
        <f>IF(AND(מרקובחצי[[#This Row],[CycleNumber]]&lt;$B971,SUM(מרקובחצי[[#This Row],[33]],O971)=2),1,"")</f>
        <v/>
      </c>
      <c r="AO970" s="19" t="str">
        <f>IF(AND(מרקובחצי[[#This Row],[CycleNumber]]&lt;$B971,SUM(מרקובחצי[[#This Row],[33]],P971)=2),1,"")</f>
        <v/>
      </c>
      <c r="AP970" s="19" t="str">
        <f>IF(AND(מרקובחצי[[#This Row],[CycleNumber]]&lt;$B971,SUM(מרקובחצי[[#This Row],[33]],Q971)=2),1,"")</f>
        <v/>
      </c>
      <c r="AQ970" s="19" t="str">
        <f>IF(AND(מרקובחצי[[#This Row],[CycleNumber]]&lt;$B971,SUM(W970:W971)=2),1,"")</f>
        <v/>
      </c>
      <c r="AR970" s="19">
        <f>IF(AND(מרקובחצי[[#This Row],[CycleNumber]]&lt;$B971,SUM(מרקובחצי[[#This Row],[12]],S971)=2),1,"")</f>
        <v>1</v>
      </c>
      <c r="AS970" s="19" t="str">
        <f>IF(AND(מרקובחצי[[#This Row],[CycleNumber]]&lt;$B971,SUM(מרקובחצי[[#This Row],[22]],V971)=2),1,"")</f>
        <v/>
      </c>
      <c r="AT970" s="21">
        <f>SUM(מרקובחצי[[#This Row],[11]:[33]])</f>
        <v>1</v>
      </c>
    </row>
    <row r="971" spans="1:46" ht="15.6" x14ac:dyDescent="0.25">
      <c r="A971" s="19" t="s">
        <v>98</v>
      </c>
      <c r="B971" s="19">
        <v>2</v>
      </c>
      <c r="C971">
        <v>31</v>
      </c>
      <c r="D971" s="19">
        <f>מרקובחצי[[#This Row],[LengthofCycle]]+1</f>
        <v>32</v>
      </c>
      <c r="E971" t="str">
        <f>IF(IFERROR(LOOKUP(מרקובחצי[[#This Row],[ClientID]],קביעויות[הפלגה]),FALSE)=מרקובחצי[[#This Row],[ClientID]],1,"")</f>
        <v/>
      </c>
      <c r="F971" t="str">
        <f>IF(IFERROR(LOOKUP(מרקובחצי[[#This Row],[ClientID]],סוגחציקבוע[S31]),FALSE)=מרקובחצי[[#This Row],[ClientID]],1,"")</f>
        <v/>
      </c>
      <c r="G971">
        <f>IF(IFERROR(LOOKUP(מרקובחצי[[#This Row],[ClientID]],סוגחציקבוע[S32]),FALSE)=מרקובחצי[[#This Row],[ClientID]],1,"")</f>
        <v>1</v>
      </c>
      <c r="H971" t="str">
        <f>IF(IFERROR(LOOKUP(מרקובחצי[[#This Row],[ClientID]],סוגחציקבוע[S33]),FALSE)=מרקובחצי[[#This Row],[ClientID]],1,"")</f>
        <v/>
      </c>
      <c r="I971" t="str">
        <f>IF(IFERROR(LOOKUP(מרקובחצי[[#This Row],[ClientID]],סוגחציקבוע[S32&amp;33]),FALSE)=מרקובחצי[[#This Row],[ClientID]],1,"")</f>
        <v/>
      </c>
      <c r="J971" s="19">
        <f>IF(SUM(מרקובחצי[[#This Row],[11]:[13]])=1,מרקובחצי[[#This Row],[עד ועד]],IF(SUM(R970:T971)=1,IF(מרקובחצי[[#This Row],[עד ועד]]&lt;J970,מרקובחצי[[#This Row],[עד ועד]],J970),J970))</f>
        <v>29</v>
      </c>
      <c r="K971" s="19">
        <f>IF(SUM(מרקובחצי[[#This Row],[11]:[13]])=1,מרקובחצי[[#This Row],[עד ועד]],IF(SUM(R970:T971)=1,IF(מרקובחצי[[#This Row],[עד ועד]]&gt;K970,מרקובחצי[[#This Row],[עד ועד]],K970),K970))</f>
        <v>32</v>
      </c>
      <c r="L971" s="19" t="str">
        <f>IF(AND(SUM(מרקובחצי[[#This Row],[31]:[33]])=1,SUM(U970:W970)=0),מרקובחצי[[#This Row],[מקס]]-מרקובחצי[[#This Row],[מינ]],"")</f>
        <v/>
      </c>
      <c r="M97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971" s="19" t="str">
        <f t="shared" si="15"/>
        <v>S12</v>
      </c>
      <c r="O971" s="19" t="str">
        <f>IF(מרקובחצי[[#This Row],[קבעה הפלגה?]]=1,"",IF(AND(מרקובחצי[[#This Row],[עד ועד]]&lt;29,OR(מרקובחצי[[#This Row],[CycleNumber]]=1,AND(U970=1,OR(מרקובחצי[[#This Row],[עד ועד]]&lt;J970,מרקובחצי[[#This Row],[עד ועד]]&gt;K970)),AND(V970=1,מרקובחצי[[#This Row],[עד ועד]]&lt;J970),W970=1)),1,""))</f>
        <v/>
      </c>
      <c r="P971" s="19" t="str">
        <f>IF(מרקובחצי[[#This Row],[קבעה הפלגה?]]=1,"",IF(AND(מרקובחצי[[#This Row],[עד ועד]]&gt;28,מרקובחצי[[#This Row],[עד ועד]]&lt;32,OR(מרקובחצי[[#This Row],[CycleNumber]]=1,AND(U970=1),AND(V970=1,OR(מרקובחצי[[#This Row],[עד ועד]]&lt;J970,מרקובחצי[[#This Row],[עד ועד]]&gt;K970)),W970=1)),1,""))</f>
        <v/>
      </c>
      <c r="Q971" s="19" t="str">
        <f>IF(מרקובחצי[[#This Row],[קבעה הפלגה?]]=1,"",IF(AND(מרקובחצי[[#This Row],[עד ועד]]&gt;31,OR(מרקובחצי[[#This Row],[CycleNumber]]=1,AND(U970=1),AND(V970=1,מרקובחצי[[#This Row],[עד ועד]]&gt;K970),AND(W970=1,OR(מרקובחצי[[#This Row],[עד ועד]]&gt;K970,מרקובחצי[[#This Row],[עד ועד]]&lt;J970)))),1,""))</f>
        <v/>
      </c>
      <c r="R971" s="19" t="str">
        <f>IF(מרקובחצי[[#This Row],[CycleNumber]]&gt;1,IF(AND(O970=1,מרקובחצי[[#This Row],[עד ועד]]&lt;29),1,""),"")</f>
        <v/>
      </c>
      <c r="S971" s="19">
        <f>IF(מרקובחצי[[#This Row],[CycleNumber]]&gt;1,IF(OR(AND(O970=1,מרקובחצי[[#This Row],[עד ועד]]&gt;28),AND(P970=1),AND(Q970=1,מרקובחצי[[#This Row],[עד ועד]]&lt;32)),1,""),"")</f>
        <v>1</v>
      </c>
      <c r="T971" s="19" t="str">
        <f>IF(מרקובחצי[[#This Row],[CycleNumber]]&gt;1,IF(AND(Q970=1,מרקובחצי[[#This Row],[עד ועד]]&gt;31),1,""),"")</f>
        <v/>
      </c>
      <c r="U971" s="19" t="str">
        <f>IF(מרקובחצי[[#This Row],[CycleNumber]]&gt;1,IF(AND(R970=1,מרקובחצי[[#This Row],[עד ועד]]&lt;29),1,IF(AND(U970=1,NOT(OR(מרקובחצי[[#This Row],[עד ועד]]&lt;J970,מרקובחצי[[#This Row],[עד ועד]]&gt;K970))),1,"")),"")</f>
        <v/>
      </c>
      <c r="V971" s="19" t="str">
        <f>IF(מרקובחצי[[#This Row],[CycleNumber]]&gt;1,IF(AND(SUM(R970:T970)=1,מרקובחצי[[#This Row],[עד ועד]]&gt;28,מרקובחצי[[#This Row],[עד ועד]]&lt;32),1,IF(OR(S970=1,AND(R970=1,מרקובחצי[[#This Row],[עד ועד]]&gt;28),AND(T970=1,מרקובחצי[[#This Row],[עד ועד]]&lt;32)),1,IF(AND(V970=1,NOT(OR(מרקובחצי[[#This Row],[עד ועד]]&lt;J970,מרקובחצי[[#This Row],[עד ועד]]&gt;K970))),1,""))),"")</f>
        <v/>
      </c>
      <c r="W971" s="19" t="str">
        <f>IF(מרקובחצי[[#This Row],[CycleNumber]]&gt;1,IF(AND(T970=1,מרקובחצי[[#This Row],[עד ועד]]&gt;31),1,IF(AND(W970=1,NOT(OR(מרקובחצי[[#This Row],[עד ועד]]&lt;J970,מרקובחצי[[#This Row],[עד ועד]]&gt;K970))),1,"")),"")</f>
        <v/>
      </c>
      <c r="X971" s="19" t="str">
        <f>IF(AND(מרקובחצי[[#This Row],[CycleNumber]]&lt;$B972,SUM(מרקובחצי[[#This Row],[11]],R972)=2),1,"")</f>
        <v/>
      </c>
      <c r="Y971" s="19" t="str">
        <f>IF(AND(מרקובחצי[[#This Row],[CycleNumber]]&lt;$B972,SUM(מרקובחצי[[#This Row],[11]],S972)=2),1,"")</f>
        <v/>
      </c>
      <c r="Z971" s="19" t="str">
        <f>IF(AND(מרקובחצי[[#This Row],[CycleNumber]]&lt;$B972,SUM(מרקובחצי[[#This Row],[13]],S972)=2),1,"")</f>
        <v/>
      </c>
      <c r="AA971" s="19" t="str">
        <f>IF(AND(מרקובחצי[[#This Row],[CycleNumber]]&lt;$B972,SUM(מרקובחצי[[#This Row],[13]],T972)=2),1,"")</f>
        <v/>
      </c>
      <c r="AB971" s="19" t="str">
        <f>IF(AND(מרקובחצי[[#This Row],[CycleNumber]]&lt;$B972,SUM(מרקובחצי[[#This Row],[21]],U972)=2),1,"")</f>
        <v/>
      </c>
      <c r="AC971" s="19" t="str">
        <f>IF(AND(מרקובחצי[[#This Row],[CycleNumber]]&lt;$B972,SUM(מרקובחצי[[#This Row],[21]],V972)=2),1,"")</f>
        <v/>
      </c>
      <c r="AD971" s="19" t="str">
        <f>IF(AND(מרקובחצי[[#This Row],[CycleNumber]]&lt;$B972,SUM(מרקובחצי[[#This Row],[23]],V972)=2),1,"")</f>
        <v/>
      </c>
      <c r="AE971" s="19" t="str">
        <f>IF(AND(מרקובחצי[[#This Row],[CycleNumber]]&lt;$B972,SUM(מרקובחצי[[#This Row],[23]],W972)=2),1,"")</f>
        <v/>
      </c>
      <c r="AF971" s="19" t="str">
        <f>IF(AND(מרקובחצי[[#This Row],[CycleNumber]]&lt;$B972,SUM(מרקובחצי[[#This Row],[31]],O972)=2),1,"")</f>
        <v/>
      </c>
      <c r="AG971" s="19" t="str">
        <f>IF(AND(מרקובחצי[[#This Row],[CycleNumber]]&lt;$B972,SUM(מרקובחצי[[#This Row],[31]],P972)=2),1,"")</f>
        <v/>
      </c>
      <c r="AH971" s="19" t="str">
        <f>IF(AND(מרקובחצי[[#This Row],[CycleNumber]]&lt;$B972,SUM(מרקובחצי[[#This Row],[31]],Q972)=2),1,"")</f>
        <v/>
      </c>
      <c r="AI971" s="19" t="str">
        <f>IF(AND(מרקובחצי[[#This Row],[CycleNumber]]&lt;$B972,SUM(U971:U972)=2),1,"")</f>
        <v/>
      </c>
      <c r="AJ971" s="19" t="str">
        <f>IF(AND(מרקובחצי[[#This Row],[CycleNumber]]&lt;$B972,SUM(מרקובחצי[[#This Row],[32]],O972)=2),1,"")</f>
        <v/>
      </c>
      <c r="AK971" s="19" t="str">
        <f>IF(AND(מרקובחצי[[#This Row],[CycleNumber]]&lt;$B972,SUM(מרקובחצי[[#This Row],[32]],P972)=2),1,"")</f>
        <v/>
      </c>
      <c r="AL971" s="19" t="str">
        <f>IF(AND(מרקובחצי[[#This Row],[CycleNumber]]&lt;$B972,SUM(מרקובחצי[[#This Row],[32]],Q972)=2),1,"")</f>
        <v/>
      </c>
      <c r="AM971" s="19" t="str">
        <f>IF(AND(מרקובחצי[[#This Row],[CycleNumber]]&lt;$B972,SUM(V971:V972)=2),1,"")</f>
        <v/>
      </c>
      <c r="AN971" s="19" t="str">
        <f>IF(AND(מרקובחצי[[#This Row],[CycleNumber]]&lt;$B972,SUM(מרקובחצי[[#This Row],[33]],O972)=2),1,"")</f>
        <v/>
      </c>
      <c r="AO971" s="19" t="str">
        <f>IF(AND(מרקובחצי[[#This Row],[CycleNumber]]&lt;$B972,SUM(מרקובחצי[[#This Row],[33]],P972)=2),1,"")</f>
        <v/>
      </c>
      <c r="AP971" s="19" t="str">
        <f>IF(AND(מרקובחצי[[#This Row],[CycleNumber]]&lt;$B972,SUM(מרקובחצי[[#This Row],[33]],Q972)=2),1,"")</f>
        <v/>
      </c>
      <c r="AQ971" s="19" t="str">
        <f>IF(AND(מרקובחצי[[#This Row],[CycleNumber]]&lt;$B972,SUM(W971:W972)=2),1,"")</f>
        <v/>
      </c>
      <c r="AR971" s="19" t="str">
        <f>IF(AND(מרקובחצי[[#This Row],[CycleNumber]]&lt;$B972,SUM(מרקובחצי[[#This Row],[12]],S972)=2),1,"")</f>
        <v/>
      </c>
      <c r="AS971" s="19">
        <f>IF(AND(מרקובחצי[[#This Row],[CycleNumber]]&lt;$B972,SUM(מרקובחצי[[#This Row],[22]],V972)=2),1,"")</f>
        <v>1</v>
      </c>
      <c r="AT971" s="21">
        <f>SUM(מרקובחצי[[#This Row],[11]:[33]])</f>
        <v>1</v>
      </c>
    </row>
    <row r="972" spans="1:46" ht="15.6" x14ac:dyDescent="0.25">
      <c r="A972" s="19" t="s">
        <v>98</v>
      </c>
      <c r="B972" s="19">
        <v>3</v>
      </c>
      <c r="C972">
        <v>29</v>
      </c>
      <c r="D972" s="19">
        <f>מרקובחצי[[#This Row],[LengthofCycle]]+1</f>
        <v>30</v>
      </c>
      <c r="E972" t="str">
        <f>IF(IFERROR(LOOKUP(מרקובחצי[[#This Row],[ClientID]],קביעויות[הפלגה]),FALSE)=מרקובחצי[[#This Row],[ClientID]],1,"")</f>
        <v/>
      </c>
      <c r="F972" t="str">
        <f>IF(IFERROR(LOOKUP(מרקובחצי[[#This Row],[ClientID]],סוגחציקבוע[S31]),FALSE)=מרקובחצי[[#This Row],[ClientID]],1,"")</f>
        <v/>
      </c>
      <c r="G972">
        <f>IF(IFERROR(LOOKUP(מרקובחצי[[#This Row],[ClientID]],סוגחציקבוע[S32]),FALSE)=מרקובחצי[[#This Row],[ClientID]],1,"")</f>
        <v>1</v>
      </c>
      <c r="H972" t="str">
        <f>IF(IFERROR(LOOKUP(מרקובחצי[[#This Row],[ClientID]],סוגחציקבוע[S33]),FALSE)=מרקובחצי[[#This Row],[ClientID]],1,"")</f>
        <v/>
      </c>
      <c r="I972" t="str">
        <f>IF(IFERROR(LOOKUP(מרקובחצי[[#This Row],[ClientID]],סוגחציקבוע[S32&amp;33]),FALSE)=מרקובחצי[[#This Row],[ClientID]],1,"")</f>
        <v/>
      </c>
      <c r="J972" s="19">
        <f>IF(SUM(מרקובחצי[[#This Row],[11]:[13]])=1,מרקובחצי[[#This Row],[עד ועד]],IF(SUM(R971:T972)=1,IF(מרקובחצי[[#This Row],[עד ועד]]&lt;J971,מרקובחצי[[#This Row],[עד ועד]],J971),J971))</f>
        <v>29</v>
      </c>
      <c r="K972" s="19">
        <f>IF(SUM(מרקובחצי[[#This Row],[11]:[13]])=1,מרקובחצי[[#This Row],[עד ועד]],IF(SUM(R971:T972)=1,IF(מרקובחצי[[#This Row],[עד ועד]]&gt;K971,מרקובחצי[[#This Row],[עד ועד]],K971),K971))</f>
        <v>32</v>
      </c>
      <c r="L972" s="19">
        <f>IF(AND(SUM(מרקובחצי[[#This Row],[31]:[33]])=1,SUM(U971:W971)=0),מרקובחצי[[#This Row],[מקס]]-מרקובחצי[[#This Row],[מינ]],"")</f>
        <v>3</v>
      </c>
      <c r="M97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72" s="19" t="str">
        <f t="shared" si="15"/>
        <v>S22</v>
      </c>
      <c r="O972" s="19" t="str">
        <f>IF(מרקובחצי[[#This Row],[קבעה הפלגה?]]=1,"",IF(AND(מרקובחצי[[#This Row],[עד ועד]]&lt;29,OR(מרקובחצי[[#This Row],[CycleNumber]]=1,AND(U971=1,OR(מרקובחצי[[#This Row],[עד ועד]]&lt;J971,מרקובחצי[[#This Row],[עד ועד]]&gt;K971)),AND(V971=1,מרקובחצי[[#This Row],[עד ועד]]&lt;J971),W971=1)),1,""))</f>
        <v/>
      </c>
      <c r="P972" s="19" t="str">
        <f>IF(מרקובחצי[[#This Row],[קבעה הפלגה?]]=1,"",IF(AND(מרקובחצי[[#This Row],[עד ועד]]&gt;28,מרקובחצי[[#This Row],[עד ועד]]&lt;32,OR(מרקובחצי[[#This Row],[CycleNumber]]=1,AND(U971=1),AND(V971=1,OR(מרקובחצי[[#This Row],[עד ועד]]&lt;J971,מרקובחצי[[#This Row],[עד ועד]]&gt;K971)),W971=1)),1,""))</f>
        <v/>
      </c>
      <c r="Q972" s="19" t="str">
        <f>IF(מרקובחצי[[#This Row],[קבעה הפלגה?]]=1,"",IF(AND(מרקובחצי[[#This Row],[עד ועד]]&gt;31,OR(מרקובחצי[[#This Row],[CycleNumber]]=1,AND(U971=1),AND(V971=1,מרקובחצי[[#This Row],[עד ועד]]&gt;K971),AND(W971=1,OR(מרקובחצי[[#This Row],[עד ועד]]&gt;K971,מרקובחצי[[#This Row],[עד ועד]]&lt;J971)))),1,""))</f>
        <v/>
      </c>
      <c r="R972" s="19" t="str">
        <f>IF(מרקובחצי[[#This Row],[CycleNumber]]&gt;1,IF(AND(O971=1,מרקובחצי[[#This Row],[עד ועד]]&lt;29),1,""),"")</f>
        <v/>
      </c>
      <c r="S972" s="19" t="str">
        <f>IF(מרקובחצי[[#This Row],[CycleNumber]]&gt;1,IF(OR(AND(O971=1,מרקובחצי[[#This Row],[עד ועד]]&gt;28),AND(P971=1),AND(Q971=1,מרקובחצי[[#This Row],[עד ועד]]&lt;32)),1,""),"")</f>
        <v/>
      </c>
      <c r="T972" s="19" t="str">
        <f>IF(מרקובחצי[[#This Row],[CycleNumber]]&gt;1,IF(AND(Q971=1,מרקובחצי[[#This Row],[עד ועד]]&gt;31),1,""),"")</f>
        <v/>
      </c>
      <c r="U972" s="19" t="str">
        <f>IF(מרקובחצי[[#This Row],[CycleNumber]]&gt;1,IF(AND(R971=1,מרקובחצי[[#This Row],[עד ועד]]&lt;29),1,IF(AND(U971=1,NOT(OR(מרקובחצי[[#This Row],[עד ועד]]&lt;J971,מרקובחצי[[#This Row],[עד ועד]]&gt;K971))),1,"")),"")</f>
        <v/>
      </c>
      <c r="V972" s="19">
        <f>IF(מרקובחצי[[#This Row],[CycleNumber]]&gt;1,IF(AND(SUM(R971:T971)=1,מרקובחצי[[#This Row],[עד ועד]]&gt;28,מרקובחצי[[#This Row],[עד ועד]]&lt;32),1,IF(OR(S971=1,AND(R971=1,מרקובחצי[[#This Row],[עד ועד]]&gt;28),AND(T971=1,מרקובחצי[[#This Row],[עד ועד]]&lt;32)),1,IF(AND(V971=1,NOT(OR(מרקובחצי[[#This Row],[עד ועד]]&lt;J971,מרקובחצי[[#This Row],[עד ועד]]&gt;K971))),1,""))),"")</f>
        <v>1</v>
      </c>
      <c r="W972" s="19" t="str">
        <f>IF(מרקובחצי[[#This Row],[CycleNumber]]&gt;1,IF(AND(T971=1,מרקובחצי[[#This Row],[עד ועד]]&gt;31),1,IF(AND(W971=1,NOT(OR(מרקובחצי[[#This Row],[עד ועד]]&lt;J971,מרקובחצי[[#This Row],[עד ועד]]&gt;K971))),1,"")),"")</f>
        <v/>
      </c>
      <c r="X972" s="19" t="str">
        <f>IF(AND(מרקובחצי[[#This Row],[CycleNumber]]&lt;$B973,SUM(מרקובחצי[[#This Row],[11]],R973)=2),1,"")</f>
        <v/>
      </c>
      <c r="Y972" s="19" t="str">
        <f>IF(AND(מרקובחצי[[#This Row],[CycleNumber]]&lt;$B973,SUM(מרקובחצי[[#This Row],[11]],S973)=2),1,"")</f>
        <v/>
      </c>
      <c r="Z972" s="19" t="str">
        <f>IF(AND(מרקובחצי[[#This Row],[CycleNumber]]&lt;$B973,SUM(מרקובחצי[[#This Row],[13]],S973)=2),1,"")</f>
        <v/>
      </c>
      <c r="AA972" s="19" t="str">
        <f>IF(AND(מרקובחצי[[#This Row],[CycleNumber]]&lt;$B973,SUM(מרקובחצי[[#This Row],[13]],T973)=2),1,"")</f>
        <v/>
      </c>
      <c r="AB972" s="19" t="str">
        <f>IF(AND(מרקובחצי[[#This Row],[CycleNumber]]&lt;$B973,SUM(מרקובחצי[[#This Row],[21]],U973)=2),1,"")</f>
        <v/>
      </c>
      <c r="AC972" s="19" t="str">
        <f>IF(AND(מרקובחצי[[#This Row],[CycleNumber]]&lt;$B973,SUM(מרקובחצי[[#This Row],[21]],V973)=2),1,"")</f>
        <v/>
      </c>
      <c r="AD972" s="19" t="str">
        <f>IF(AND(מרקובחצי[[#This Row],[CycleNumber]]&lt;$B973,SUM(מרקובחצי[[#This Row],[23]],V973)=2),1,"")</f>
        <v/>
      </c>
      <c r="AE972" s="19" t="str">
        <f>IF(AND(מרקובחצי[[#This Row],[CycleNumber]]&lt;$B973,SUM(מרקובחצי[[#This Row],[23]],W973)=2),1,"")</f>
        <v/>
      </c>
      <c r="AF972" s="19" t="str">
        <f>IF(AND(מרקובחצי[[#This Row],[CycleNumber]]&lt;$B973,SUM(מרקובחצי[[#This Row],[31]],O973)=2),1,"")</f>
        <v/>
      </c>
      <c r="AG972" s="19" t="str">
        <f>IF(AND(מרקובחצי[[#This Row],[CycleNumber]]&lt;$B973,SUM(מרקובחצי[[#This Row],[31]],P973)=2),1,"")</f>
        <v/>
      </c>
      <c r="AH972" s="19" t="str">
        <f>IF(AND(מרקובחצי[[#This Row],[CycleNumber]]&lt;$B973,SUM(מרקובחצי[[#This Row],[31]],Q973)=2),1,"")</f>
        <v/>
      </c>
      <c r="AI972" s="19" t="str">
        <f>IF(AND(מרקובחצי[[#This Row],[CycleNumber]]&lt;$B973,SUM(U972:U973)=2),1,"")</f>
        <v/>
      </c>
      <c r="AJ972" s="19" t="str">
        <f>IF(AND(מרקובחצי[[#This Row],[CycleNumber]]&lt;$B973,SUM(מרקובחצי[[#This Row],[32]],O973)=2),1,"")</f>
        <v/>
      </c>
      <c r="AK972" s="19" t="str">
        <f>IF(AND(מרקובחצי[[#This Row],[CycleNumber]]&lt;$B973,SUM(מרקובחצי[[#This Row],[32]],P973)=2),1,"")</f>
        <v/>
      </c>
      <c r="AL972" s="19" t="str">
        <f>IF(AND(מרקובחצי[[#This Row],[CycleNumber]]&lt;$B973,SUM(מרקובחצי[[#This Row],[32]],Q973)=2),1,"")</f>
        <v/>
      </c>
      <c r="AM972" s="19">
        <f>IF(AND(מרקובחצי[[#This Row],[CycleNumber]]&lt;$B973,SUM(V972:V973)=2),1,"")</f>
        <v>1</v>
      </c>
      <c r="AN972" s="19" t="str">
        <f>IF(AND(מרקובחצי[[#This Row],[CycleNumber]]&lt;$B973,SUM(מרקובחצי[[#This Row],[33]],O973)=2),1,"")</f>
        <v/>
      </c>
      <c r="AO972" s="19" t="str">
        <f>IF(AND(מרקובחצי[[#This Row],[CycleNumber]]&lt;$B973,SUM(מרקובחצי[[#This Row],[33]],P973)=2),1,"")</f>
        <v/>
      </c>
      <c r="AP972" s="19" t="str">
        <f>IF(AND(מרקובחצי[[#This Row],[CycleNumber]]&lt;$B973,SUM(מרקובחצי[[#This Row],[33]],Q973)=2),1,"")</f>
        <v/>
      </c>
      <c r="AQ972" s="19" t="str">
        <f>IF(AND(מרקובחצי[[#This Row],[CycleNumber]]&lt;$B973,SUM(W972:W973)=2),1,"")</f>
        <v/>
      </c>
      <c r="AR972" s="19" t="str">
        <f>IF(AND(מרקובחצי[[#This Row],[CycleNumber]]&lt;$B973,SUM(מרקובחצי[[#This Row],[12]],S973)=2),1,"")</f>
        <v/>
      </c>
      <c r="AS972" s="19" t="str">
        <f>IF(AND(מרקובחצי[[#This Row],[CycleNumber]]&lt;$B973,SUM(מרקובחצי[[#This Row],[22]],V973)=2),1,"")</f>
        <v/>
      </c>
      <c r="AT972" s="21">
        <f>SUM(מרקובחצי[[#This Row],[11]:[33]])</f>
        <v>1</v>
      </c>
    </row>
    <row r="973" spans="1:46" ht="15.6" x14ac:dyDescent="0.25">
      <c r="A973" s="19" t="s">
        <v>98</v>
      </c>
      <c r="B973" s="19">
        <v>4</v>
      </c>
      <c r="C973">
        <v>29</v>
      </c>
      <c r="D973" s="19">
        <f>מרקובחצי[[#This Row],[LengthofCycle]]+1</f>
        <v>30</v>
      </c>
      <c r="E973" t="str">
        <f>IF(IFERROR(LOOKUP(מרקובחצי[[#This Row],[ClientID]],קביעויות[הפלגה]),FALSE)=מרקובחצי[[#This Row],[ClientID]],1,"")</f>
        <v/>
      </c>
      <c r="F973" t="str">
        <f>IF(IFERROR(LOOKUP(מרקובחצי[[#This Row],[ClientID]],סוגחציקבוע[S31]),FALSE)=מרקובחצי[[#This Row],[ClientID]],1,"")</f>
        <v/>
      </c>
      <c r="G973">
        <f>IF(IFERROR(LOOKUP(מרקובחצי[[#This Row],[ClientID]],סוגחציקבוע[S32]),FALSE)=מרקובחצי[[#This Row],[ClientID]],1,"")</f>
        <v>1</v>
      </c>
      <c r="H973" t="str">
        <f>IF(IFERROR(LOOKUP(מרקובחצי[[#This Row],[ClientID]],סוגחציקבוע[S33]),FALSE)=מרקובחצי[[#This Row],[ClientID]],1,"")</f>
        <v/>
      </c>
      <c r="I973" t="str">
        <f>IF(IFERROR(LOOKUP(מרקובחצי[[#This Row],[ClientID]],סוגחציקבוע[S32&amp;33]),FALSE)=מרקובחצי[[#This Row],[ClientID]],1,"")</f>
        <v/>
      </c>
      <c r="J973" s="19">
        <f>IF(SUM(מרקובחצי[[#This Row],[11]:[13]])=1,מרקובחצי[[#This Row],[עד ועד]],IF(SUM(R972:T973)=1,IF(מרקובחצי[[#This Row],[עד ועד]]&lt;J972,מרקובחצי[[#This Row],[עד ועד]],J972),J972))</f>
        <v>29</v>
      </c>
      <c r="K973" s="19">
        <f>IF(SUM(מרקובחצי[[#This Row],[11]:[13]])=1,מרקובחצי[[#This Row],[עד ועד]],IF(SUM(R972:T973)=1,IF(מרקובחצי[[#This Row],[עד ועד]]&gt;K972,מרקובחצי[[#This Row],[עד ועד]],K972),K972))</f>
        <v>32</v>
      </c>
      <c r="L973" s="19" t="str">
        <f>IF(AND(SUM(מרקובחצי[[#This Row],[31]:[33]])=1,SUM(U972:W972)=0),מרקובחצי[[#This Row],[מקס]]-מרקובחצי[[#This Row],[מינ]],"")</f>
        <v/>
      </c>
      <c r="M97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73" s="19" t="str">
        <f t="shared" si="15"/>
        <v>S32</v>
      </c>
      <c r="O973" s="19" t="str">
        <f>IF(מרקובחצי[[#This Row],[קבעה הפלגה?]]=1,"",IF(AND(מרקובחצי[[#This Row],[עד ועד]]&lt;29,OR(מרקובחצי[[#This Row],[CycleNumber]]=1,AND(U972=1,OR(מרקובחצי[[#This Row],[עד ועד]]&lt;J972,מרקובחצי[[#This Row],[עד ועד]]&gt;K972)),AND(V972=1,מרקובחצי[[#This Row],[עד ועד]]&lt;J972),W972=1)),1,""))</f>
        <v/>
      </c>
      <c r="P973" s="19" t="str">
        <f>IF(מרקובחצי[[#This Row],[קבעה הפלגה?]]=1,"",IF(AND(מרקובחצי[[#This Row],[עד ועד]]&gt;28,מרקובחצי[[#This Row],[עד ועד]]&lt;32,OR(מרקובחצי[[#This Row],[CycleNumber]]=1,AND(U972=1),AND(V972=1,OR(מרקובחצי[[#This Row],[עד ועד]]&lt;J972,מרקובחצי[[#This Row],[עד ועד]]&gt;K972)),W972=1)),1,""))</f>
        <v/>
      </c>
      <c r="Q973" s="19" t="str">
        <f>IF(מרקובחצי[[#This Row],[קבעה הפלגה?]]=1,"",IF(AND(מרקובחצי[[#This Row],[עד ועד]]&gt;31,OR(מרקובחצי[[#This Row],[CycleNumber]]=1,AND(U972=1),AND(V972=1,מרקובחצי[[#This Row],[עד ועד]]&gt;K972),AND(W972=1,OR(מרקובחצי[[#This Row],[עד ועד]]&gt;K972,מרקובחצי[[#This Row],[עד ועד]]&lt;J972)))),1,""))</f>
        <v/>
      </c>
      <c r="R973" s="19" t="str">
        <f>IF(מרקובחצי[[#This Row],[CycleNumber]]&gt;1,IF(AND(O972=1,מרקובחצי[[#This Row],[עד ועד]]&lt;29),1,""),"")</f>
        <v/>
      </c>
      <c r="S973" s="19" t="str">
        <f>IF(מרקובחצי[[#This Row],[CycleNumber]]&gt;1,IF(OR(AND(O972=1,מרקובחצי[[#This Row],[עד ועד]]&gt;28),AND(P972=1),AND(Q972=1,מרקובחצי[[#This Row],[עד ועד]]&lt;32)),1,""),"")</f>
        <v/>
      </c>
      <c r="T973" s="19" t="str">
        <f>IF(מרקובחצי[[#This Row],[CycleNumber]]&gt;1,IF(AND(Q972=1,מרקובחצי[[#This Row],[עד ועד]]&gt;31),1,""),"")</f>
        <v/>
      </c>
      <c r="U973" s="19" t="str">
        <f>IF(מרקובחצי[[#This Row],[CycleNumber]]&gt;1,IF(AND(R972=1,מרקובחצי[[#This Row],[עד ועד]]&lt;29),1,IF(AND(U972=1,NOT(OR(מרקובחצי[[#This Row],[עד ועד]]&lt;J972,מרקובחצי[[#This Row],[עד ועד]]&gt;K972))),1,"")),"")</f>
        <v/>
      </c>
      <c r="V973" s="19">
        <f>IF(מרקובחצי[[#This Row],[CycleNumber]]&gt;1,IF(AND(SUM(R972:T972)=1,מרקובחצי[[#This Row],[עד ועד]]&gt;28,מרקובחצי[[#This Row],[עד ועד]]&lt;32),1,IF(OR(S972=1,AND(R972=1,מרקובחצי[[#This Row],[עד ועד]]&gt;28),AND(T972=1,מרקובחצי[[#This Row],[עד ועד]]&lt;32)),1,IF(AND(V972=1,NOT(OR(מרקובחצי[[#This Row],[עד ועד]]&lt;J972,מרקובחצי[[#This Row],[עד ועד]]&gt;K972))),1,""))),"")</f>
        <v>1</v>
      </c>
      <c r="W973" s="19" t="str">
        <f>IF(מרקובחצי[[#This Row],[CycleNumber]]&gt;1,IF(AND(T972=1,מרקובחצי[[#This Row],[עד ועד]]&gt;31),1,IF(AND(W972=1,NOT(OR(מרקובחצי[[#This Row],[עד ועד]]&lt;J972,מרקובחצי[[#This Row],[עד ועד]]&gt;K972))),1,"")),"")</f>
        <v/>
      </c>
      <c r="X973" s="19" t="str">
        <f>IF(AND(מרקובחצי[[#This Row],[CycleNumber]]&lt;$B974,SUM(מרקובחצי[[#This Row],[11]],R974)=2),1,"")</f>
        <v/>
      </c>
      <c r="Y973" s="19" t="str">
        <f>IF(AND(מרקובחצי[[#This Row],[CycleNumber]]&lt;$B974,SUM(מרקובחצי[[#This Row],[11]],S974)=2),1,"")</f>
        <v/>
      </c>
      <c r="Z973" s="19" t="str">
        <f>IF(AND(מרקובחצי[[#This Row],[CycleNumber]]&lt;$B974,SUM(מרקובחצי[[#This Row],[13]],S974)=2),1,"")</f>
        <v/>
      </c>
      <c r="AA973" s="19" t="str">
        <f>IF(AND(מרקובחצי[[#This Row],[CycleNumber]]&lt;$B974,SUM(מרקובחצי[[#This Row],[13]],T974)=2),1,"")</f>
        <v/>
      </c>
      <c r="AB973" s="19" t="str">
        <f>IF(AND(מרקובחצי[[#This Row],[CycleNumber]]&lt;$B974,SUM(מרקובחצי[[#This Row],[21]],U974)=2),1,"")</f>
        <v/>
      </c>
      <c r="AC973" s="19" t="str">
        <f>IF(AND(מרקובחצי[[#This Row],[CycleNumber]]&lt;$B974,SUM(מרקובחצי[[#This Row],[21]],V974)=2),1,"")</f>
        <v/>
      </c>
      <c r="AD973" s="19" t="str">
        <f>IF(AND(מרקובחצי[[#This Row],[CycleNumber]]&lt;$B974,SUM(מרקובחצי[[#This Row],[23]],V974)=2),1,"")</f>
        <v/>
      </c>
      <c r="AE973" s="19" t="str">
        <f>IF(AND(מרקובחצי[[#This Row],[CycleNumber]]&lt;$B974,SUM(מרקובחצי[[#This Row],[23]],W974)=2),1,"")</f>
        <v/>
      </c>
      <c r="AF973" s="19" t="str">
        <f>IF(AND(מרקובחצי[[#This Row],[CycleNumber]]&lt;$B974,SUM(מרקובחצי[[#This Row],[31]],O974)=2),1,"")</f>
        <v/>
      </c>
      <c r="AG973" s="19" t="str">
        <f>IF(AND(מרקובחצי[[#This Row],[CycleNumber]]&lt;$B974,SUM(מרקובחצי[[#This Row],[31]],P974)=2),1,"")</f>
        <v/>
      </c>
      <c r="AH973" s="19" t="str">
        <f>IF(AND(מרקובחצי[[#This Row],[CycleNumber]]&lt;$B974,SUM(מרקובחצי[[#This Row],[31]],Q974)=2),1,"")</f>
        <v/>
      </c>
      <c r="AI973" s="19" t="str">
        <f>IF(AND(מרקובחצי[[#This Row],[CycleNumber]]&lt;$B974,SUM(U973:U974)=2),1,"")</f>
        <v/>
      </c>
      <c r="AJ973" s="19" t="str">
        <f>IF(AND(מרקובחצי[[#This Row],[CycleNumber]]&lt;$B974,SUM(מרקובחצי[[#This Row],[32]],O974)=2),1,"")</f>
        <v/>
      </c>
      <c r="AK973" s="19" t="str">
        <f>IF(AND(מרקובחצי[[#This Row],[CycleNumber]]&lt;$B974,SUM(מרקובחצי[[#This Row],[32]],P974)=2),1,"")</f>
        <v/>
      </c>
      <c r="AL973" s="19" t="str">
        <f>IF(AND(מרקובחצי[[#This Row],[CycleNumber]]&lt;$B974,SUM(מרקובחצי[[#This Row],[32]],Q974)=2),1,"")</f>
        <v/>
      </c>
      <c r="AM973" s="19">
        <f>IF(AND(מרקובחצי[[#This Row],[CycleNumber]]&lt;$B974,SUM(V973:V974)=2),1,"")</f>
        <v>1</v>
      </c>
      <c r="AN973" s="19" t="str">
        <f>IF(AND(מרקובחצי[[#This Row],[CycleNumber]]&lt;$B974,SUM(מרקובחצי[[#This Row],[33]],O974)=2),1,"")</f>
        <v/>
      </c>
      <c r="AO973" s="19" t="str">
        <f>IF(AND(מרקובחצי[[#This Row],[CycleNumber]]&lt;$B974,SUM(מרקובחצי[[#This Row],[33]],P974)=2),1,"")</f>
        <v/>
      </c>
      <c r="AP973" s="19" t="str">
        <f>IF(AND(מרקובחצי[[#This Row],[CycleNumber]]&lt;$B974,SUM(מרקובחצי[[#This Row],[33]],Q974)=2),1,"")</f>
        <v/>
      </c>
      <c r="AQ973" s="19" t="str">
        <f>IF(AND(מרקובחצי[[#This Row],[CycleNumber]]&lt;$B974,SUM(W973:W974)=2),1,"")</f>
        <v/>
      </c>
      <c r="AR973" s="19" t="str">
        <f>IF(AND(מרקובחצי[[#This Row],[CycleNumber]]&lt;$B974,SUM(מרקובחצי[[#This Row],[12]],S974)=2),1,"")</f>
        <v/>
      </c>
      <c r="AS973" s="19" t="str">
        <f>IF(AND(מרקובחצי[[#This Row],[CycleNumber]]&lt;$B974,SUM(מרקובחצי[[#This Row],[22]],V974)=2),1,"")</f>
        <v/>
      </c>
      <c r="AT973" s="21">
        <f>SUM(מרקובחצי[[#This Row],[11]:[33]])</f>
        <v>1</v>
      </c>
    </row>
    <row r="974" spans="1:46" ht="15.6" x14ac:dyDescent="0.25">
      <c r="A974" s="19" t="s">
        <v>98</v>
      </c>
      <c r="B974" s="19">
        <v>5</v>
      </c>
      <c r="C974">
        <v>30</v>
      </c>
      <c r="D974" s="19">
        <f>מרקובחצי[[#This Row],[LengthofCycle]]+1</f>
        <v>31</v>
      </c>
      <c r="E974" t="str">
        <f>IF(IFERROR(LOOKUP(מרקובחצי[[#This Row],[ClientID]],קביעויות[הפלגה]),FALSE)=מרקובחצי[[#This Row],[ClientID]],1,"")</f>
        <v/>
      </c>
      <c r="F974" t="str">
        <f>IF(IFERROR(LOOKUP(מרקובחצי[[#This Row],[ClientID]],סוגחציקבוע[S31]),FALSE)=מרקובחצי[[#This Row],[ClientID]],1,"")</f>
        <v/>
      </c>
      <c r="G974">
        <f>IF(IFERROR(LOOKUP(מרקובחצי[[#This Row],[ClientID]],סוגחציקבוע[S32]),FALSE)=מרקובחצי[[#This Row],[ClientID]],1,"")</f>
        <v>1</v>
      </c>
      <c r="H974" t="str">
        <f>IF(IFERROR(LOOKUP(מרקובחצי[[#This Row],[ClientID]],סוגחציקבוע[S33]),FALSE)=מרקובחצי[[#This Row],[ClientID]],1,"")</f>
        <v/>
      </c>
      <c r="I974" t="str">
        <f>IF(IFERROR(LOOKUP(מרקובחצי[[#This Row],[ClientID]],סוגחציקבוע[S32&amp;33]),FALSE)=מרקובחצי[[#This Row],[ClientID]],1,"")</f>
        <v/>
      </c>
      <c r="J974" s="19">
        <f>IF(SUM(מרקובחצי[[#This Row],[11]:[13]])=1,מרקובחצי[[#This Row],[עד ועד]],IF(SUM(R973:T974)=1,IF(מרקובחצי[[#This Row],[עד ועד]]&lt;J973,מרקובחצי[[#This Row],[עד ועד]],J973),J973))</f>
        <v>29</v>
      </c>
      <c r="K974" s="19">
        <f>IF(SUM(מרקובחצי[[#This Row],[11]:[13]])=1,מרקובחצי[[#This Row],[עד ועד]],IF(SUM(R973:T974)=1,IF(מרקובחצי[[#This Row],[עד ועד]]&gt;K973,מרקובחצי[[#This Row],[עד ועד]],K973),K973))</f>
        <v>32</v>
      </c>
      <c r="L974" s="19" t="str">
        <f>IF(AND(SUM(מרקובחצי[[#This Row],[31]:[33]])=1,SUM(U973:W973)=0),מרקובחצי[[#This Row],[מקס]]-מרקובחצי[[#This Row],[מינ]],"")</f>
        <v/>
      </c>
      <c r="M97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74" s="19" t="str">
        <f t="shared" si="15"/>
        <v>S32</v>
      </c>
      <c r="O974" s="19" t="str">
        <f>IF(מרקובחצי[[#This Row],[קבעה הפלגה?]]=1,"",IF(AND(מרקובחצי[[#This Row],[עד ועד]]&lt;29,OR(מרקובחצי[[#This Row],[CycleNumber]]=1,AND(U973=1,OR(מרקובחצי[[#This Row],[עד ועד]]&lt;J973,מרקובחצי[[#This Row],[עד ועד]]&gt;K973)),AND(V973=1,מרקובחצי[[#This Row],[עד ועד]]&lt;J973),W973=1)),1,""))</f>
        <v/>
      </c>
      <c r="P974" s="19" t="str">
        <f>IF(מרקובחצי[[#This Row],[קבעה הפלגה?]]=1,"",IF(AND(מרקובחצי[[#This Row],[עד ועד]]&gt;28,מרקובחצי[[#This Row],[עד ועד]]&lt;32,OR(מרקובחצי[[#This Row],[CycleNumber]]=1,AND(U973=1),AND(V973=1,OR(מרקובחצי[[#This Row],[עד ועד]]&lt;J973,מרקובחצי[[#This Row],[עד ועד]]&gt;K973)),W973=1)),1,""))</f>
        <v/>
      </c>
      <c r="Q974" s="19" t="str">
        <f>IF(מרקובחצי[[#This Row],[קבעה הפלגה?]]=1,"",IF(AND(מרקובחצי[[#This Row],[עד ועד]]&gt;31,OR(מרקובחצי[[#This Row],[CycleNumber]]=1,AND(U973=1),AND(V973=1,מרקובחצי[[#This Row],[עד ועד]]&gt;K973),AND(W973=1,OR(מרקובחצי[[#This Row],[עד ועד]]&gt;K973,מרקובחצי[[#This Row],[עד ועד]]&lt;J973)))),1,""))</f>
        <v/>
      </c>
      <c r="R974" s="19" t="str">
        <f>IF(מרקובחצי[[#This Row],[CycleNumber]]&gt;1,IF(AND(O973=1,מרקובחצי[[#This Row],[עד ועד]]&lt;29),1,""),"")</f>
        <v/>
      </c>
      <c r="S974" s="19" t="str">
        <f>IF(מרקובחצי[[#This Row],[CycleNumber]]&gt;1,IF(OR(AND(O973=1,מרקובחצי[[#This Row],[עד ועד]]&gt;28),AND(P973=1),AND(Q973=1,מרקובחצי[[#This Row],[עד ועד]]&lt;32)),1,""),"")</f>
        <v/>
      </c>
      <c r="T974" s="19" t="str">
        <f>IF(מרקובחצי[[#This Row],[CycleNumber]]&gt;1,IF(AND(Q973=1,מרקובחצי[[#This Row],[עד ועד]]&gt;31),1,""),"")</f>
        <v/>
      </c>
      <c r="U974" s="19" t="str">
        <f>IF(מרקובחצי[[#This Row],[CycleNumber]]&gt;1,IF(AND(R973=1,מרקובחצי[[#This Row],[עד ועד]]&lt;29),1,IF(AND(U973=1,NOT(OR(מרקובחצי[[#This Row],[עד ועד]]&lt;J973,מרקובחצי[[#This Row],[עד ועד]]&gt;K973))),1,"")),"")</f>
        <v/>
      </c>
      <c r="V974" s="19">
        <f>IF(מרקובחצי[[#This Row],[CycleNumber]]&gt;1,IF(AND(SUM(R973:T973)=1,מרקובחצי[[#This Row],[עד ועד]]&gt;28,מרקובחצי[[#This Row],[עד ועד]]&lt;32),1,IF(OR(S973=1,AND(R973=1,מרקובחצי[[#This Row],[עד ועד]]&gt;28),AND(T973=1,מרקובחצי[[#This Row],[עד ועד]]&lt;32)),1,IF(AND(V973=1,NOT(OR(מרקובחצי[[#This Row],[עד ועד]]&lt;J973,מרקובחצי[[#This Row],[עד ועד]]&gt;K973))),1,""))),"")</f>
        <v>1</v>
      </c>
      <c r="W974" s="19" t="str">
        <f>IF(מרקובחצי[[#This Row],[CycleNumber]]&gt;1,IF(AND(T973=1,מרקובחצי[[#This Row],[עד ועד]]&gt;31),1,IF(AND(W973=1,NOT(OR(מרקובחצי[[#This Row],[עד ועד]]&lt;J973,מרקובחצי[[#This Row],[עד ועד]]&gt;K973))),1,"")),"")</f>
        <v/>
      </c>
      <c r="X974" s="19" t="str">
        <f>IF(AND(מרקובחצי[[#This Row],[CycleNumber]]&lt;$B975,SUM(מרקובחצי[[#This Row],[11]],R975)=2),1,"")</f>
        <v/>
      </c>
      <c r="Y974" s="19" t="str">
        <f>IF(AND(מרקובחצי[[#This Row],[CycleNumber]]&lt;$B975,SUM(מרקובחצי[[#This Row],[11]],S975)=2),1,"")</f>
        <v/>
      </c>
      <c r="Z974" s="19" t="str">
        <f>IF(AND(מרקובחצי[[#This Row],[CycleNumber]]&lt;$B975,SUM(מרקובחצי[[#This Row],[13]],S975)=2),1,"")</f>
        <v/>
      </c>
      <c r="AA974" s="19" t="str">
        <f>IF(AND(מרקובחצי[[#This Row],[CycleNumber]]&lt;$B975,SUM(מרקובחצי[[#This Row],[13]],T975)=2),1,"")</f>
        <v/>
      </c>
      <c r="AB974" s="19" t="str">
        <f>IF(AND(מרקובחצי[[#This Row],[CycleNumber]]&lt;$B975,SUM(מרקובחצי[[#This Row],[21]],U975)=2),1,"")</f>
        <v/>
      </c>
      <c r="AC974" s="19" t="str">
        <f>IF(AND(מרקובחצי[[#This Row],[CycleNumber]]&lt;$B975,SUM(מרקובחצי[[#This Row],[21]],V975)=2),1,"")</f>
        <v/>
      </c>
      <c r="AD974" s="19" t="str">
        <f>IF(AND(מרקובחצי[[#This Row],[CycleNumber]]&lt;$B975,SUM(מרקובחצי[[#This Row],[23]],V975)=2),1,"")</f>
        <v/>
      </c>
      <c r="AE974" s="19" t="str">
        <f>IF(AND(מרקובחצי[[#This Row],[CycleNumber]]&lt;$B975,SUM(מרקובחצי[[#This Row],[23]],W975)=2),1,"")</f>
        <v/>
      </c>
      <c r="AF974" s="19" t="str">
        <f>IF(AND(מרקובחצי[[#This Row],[CycleNumber]]&lt;$B975,SUM(מרקובחצי[[#This Row],[31]],O975)=2),1,"")</f>
        <v/>
      </c>
      <c r="AG974" s="19" t="str">
        <f>IF(AND(מרקובחצי[[#This Row],[CycleNumber]]&lt;$B975,SUM(מרקובחצי[[#This Row],[31]],P975)=2),1,"")</f>
        <v/>
      </c>
      <c r="AH974" s="19" t="str">
        <f>IF(AND(מרקובחצי[[#This Row],[CycleNumber]]&lt;$B975,SUM(מרקובחצי[[#This Row],[31]],Q975)=2),1,"")</f>
        <v/>
      </c>
      <c r="AI974" s="19" t="str">
        <f>IF(AND(מרקובחצי[[#This Row],[CycleNumber]]&lt;$B975,SUM(U974:U975)=2),1,"")</f>
        <v/>
      </c>
      <c r="AJ974" s="19" t="str">
        <f>IF(AND(מרקובחצי[[#This Row],[CycleNumber]]&lt;$B975,SUM(מרקובחצי[[#This Row],[32]],O975)=2),1,"")</f>
        <v/>
      </c>
      <c r="AK974" s="19" t="str">
        <f>IF(AND(מרקובחצי[[#This Row],[CycleNumber]]&lt;$B975,SUM(מרקובחצי[[#This Row],[32]],P975)=2),1,"")</f>
        <v/>
      </c>
      <c r="AL974" s="19" t="str">
        <f>IF(AND(מרקובחצי[[#This Row],[CycleNumber]]&lt;$B975,SUM(מרקובחצי[[#This Row],[32]],Q975)=2),1,"")</f>
        <v/>
      </c>
      <c r="AM974" s="19">
        <f>IF(AND(מרקובחצי[[#This Row],[CycleNumber]]&lt;$B975,SUM(V974:V975)=2),1,"")</f>
        <v>1</v>
      </c>
      <c r="AN974" s="19" t="str">
        <f>IF(AND(מרקובחצי[[#This Row],[CycleNumber]]&lt;$B975,SUM(מרקובחצי[[#This Row],[33]],O975)=2),1,"")</f>
        <v/>
      </c>
      <c r="AO974" s="19" t="str">
        <f>IF(AND(מרקובחצי[[#This Row],[CycleNumber]]&lt;$B975,SUM(מרקובחצי[[#This Row],[33]],P975)=2),1,"")</f>
        <v/>
      </c>
      <c r="AP974" s="19" t="str">
        <f>IF(AND(מרקובחצי[[#This Row],[CycleNumber]]&lt;$B975,SUM(מרקובחצי[[#This Row],[33]],Q975)=2),1,"")</f>
        <v/>
      </c>
      <c r="AQ974" s="19" t="str">
        <f>IF(AND(מרקובחצי[[#This Row],[CycleNumber]]&lt;$B975,SUM(W974:W975)=2),1,"")</f>
        <v/>
      </c>
      <c r="AR974" s="19" t="str">
        <f>IF(AND(מרקובחצי[[#This Row],[CycleNumber]]&lt;$B975,SUM(מרקובחצי[[#This Row],[12]],S975)=2),1,"")</f>
        <v/>
      </c>
      <c r="AS974" s="19" t="str">
        <f>IF(AND(מרקובחצי[[#This Row],[CycleNumber]]&lt;$B975,SUM(מרקובחצי[[#This Row],[22]],V975)=2),1,"")</f>
        <v/>
      </c>
      <c r="AT974" s="21">
        <f>SUM(מרקובחצי[[#This Row],[11]:[33]])</f>
        <v>1</v>
      </c>
    </row>
    <row r="975" spans="1:46" ht="15.6" x14ac:dyDescent="0.25">
      <c r="A975" s="19" t="s">
        <v>98</v>
      </c>
      <c r="B975" s="19">
        <v>6</v>
      </c>
      <c r="C975">
        <v>29</v>
      </c>
      <c r="D975" s="19">
        <f>מרקובחצי[[#This Row],[LengthofCycle]]+1</f>
        <v>30</v>
      </c>
      <c r="E975" t="str">
        <f>IF(IFERROR(LOOKUP(מרקובחצי[[#This Row],[ClientID]],קביעויות[הפלגה]),FALSE)=מרקובחצי[[#This Row],[ClientID]],1,"")</f>
        <v/>
      </c>
      <c r="F975" t="str">
        <f>IF(IFERROR(LOOKUP(מרקובחצי[[#This Row],[ClientID]],סוגחציקבוע[S31]),FALSE)=מרקובחצי[[#This Row],[ClientID]],1,"")</f>
        <v/>
      </c>
      <c r="G975">
        <f>IF(IFERROR(LOOKUP(מרקובחצי[[#This Row],[ClientID]],סוגחציקבוע[S32]),FALSE)=מרקובחצי[[#This Row],[ClientID]],1,"")</f>
        <v>1</v>
      </c>
      <c r="H975" t="str">
        <f>IF(IFERROR(LOOKUP(מרקובחצי[[#This Row],[ClientID]],סוגחציקבוע[S33]),FALSE)=מרקובחצי[[#This Row],[ClientID]],1,"")</f>
        <v/>
      </c>
      <c r="I975" t="str">
        <f>IF(IFERROR(LOOKUP(מרקובחצי[[#This Row],[ClientID]],סוגחציקבוע[S32&amp;33]),FALSE)=מרקובחצי[[#This Row],[ClientID]],1,"")</f>
        <v/>
      </c>
      <c r="J975" s="19">
        <f>IF(SUM(מרקובחצי[[#This Row],[11]:[13]])=1,מרקובחצי[[#This Row],[עד ועד]],IF(SUM(R974:T975)=1,IF(מרקובחצי[[#This Row],[עד ועד]]&lt;J974,מרקובחצי[[#This Row],[עד ועד]],J974),J974))</f>
        <v>29</v>
      </c>
      <c r="K975" s="19">
        <f>IF(SUM(מרקובחצי[[#This Row],[11]:[13]])=1,מרקובחצי[[#This Row],[עד ועד]],IF(SUM(R974:T975)=1,IF(מרקובחצי[[#This Row],[עד ועד]]&gt;K974,מרקובחצי[[#This Row],[עד ועד]],K974),K974))</f>
        <v>32</v>
      </c>
      <c r="L975" s="19" t="str">
        <f>IF(AND(SUM(מרקובחצי[[#This Row],[31]:[33]])=1,SUM(U974:W974)=0),מרקובחצי[[#This Row],[מקס]]-מרקובחצי[[#This Row],[מינ]],"")</f>
        <v/>
      </c>
      <c r="M97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75" s="19" t="str">
        <f t="shared" si="15"/>
        <v>S32</v>
      </c>
      <c r="O975" s="19" t="str">
        <f>IF(מרקובחצי[[#This Row],[קבעה הפלגה?]]=1,"",IF(AND(מרקובחצי[[#This Row],[עד ועד]]&lt;29,OR(מרקובחצי[[#This Row],[CycleNumber]]=1,AND(U974=1,OR(מרקובחצי[[#This Row],[עד ועד]]&lt;J974,מרקובחצי[[#This Row],[עד ועד]]&gt;K974)),AND(V974=1,מרקובחצי[[#This Row],[עד ועד]]&lt;J974),W974=1)),1,""))</f>
        <v/>
      </c>
      <c r="P975" s="19" t="str">
        <f>IF(מרקובחצי[[#This Row],[קבעה הפלגה?]]=1,"",IF(AND(מרקובחצי[[#This Row],[עד ועד]]&gt;28,מרקובחצי[[#This Row],[עד ועד]]&lt;32,OR(מרקובחצי[[#This Row],[CycleNumber]]=1,AND(U974=1),AND(V974=1,OR(מרקובחצי[[#This Row],[עד ועד]]&lt;J974,מרקובחצי[[#This Row],[עד ועד]]&gt;K974)),W974=1)),1,""))</f>
        <v/>
      </c>
      <c r="Q975" s="19" t="str">
        <f>IF(מרקובחצי[[#This Row],[קבעה הפלגה?]]=1,"",IF(AND(מרקובחצי[[#This Row],[עד ועד]]&gt;31,OR(מרקובחצי[[#This Row],[CycleNumber]]=1,AND(U974=1),AND(V974=1,מרקובחצי[[#This Row],[עד ועד]]&gt;K974),AND(W974=1,OR(מרקובחצי[[#This Row],[עד ועד]]&gt;K974,מרקובחצי[[#This Row],[עד ועד]]&lt;J974)))),1,""))</f>
        <v/>
      </c>
      <c r="R975" s="19" t="str">
        <f>IF(מרקובחצי[[#This Row],[CycleNumber]]&gt;1,IF(AND(O974=1,מרקובחצי[[#This Row],[עד ועד]]&lt;29),1,""),"")</f>
        <v/>
      </c>
      <c r="S975" s="19" t="str">
        <f>IF(מרקובחצי[[#This Row],[CycleNumber]]&gt;1,IF(OR(AND(O974=1,מרקובחצי[[#This Row],[עד ועד]]&gt;28),AND(P974=1),AND(Q974=1,מרקובחצי[[#This Row],[עד ועד]]&lt;32)),1,""),"")</f>
        <v/>
      </c>
      <c r="T975" s="19" t="str">
        <f>IF(מרקובחצי[[#This Row],[CycleNumber]]&gt;1,IF(AND(Q974=1,מרקובחצי[[#This Row],[עד ועד]]&gt;31),1,""),"")</f>
        <v/>
      </c>
      <c r="U975" s="19" t="str">
        <f>IF(מרקובחצי[[#This Row],[CycleNumber]]&gt;1,IF(AND(R974=1,מרקובחצי[[#This Row],[עד ועד]]&lt;29),1,IF(AND(U974=1,NOT(OR(מרקובחצי[[#This Row],[עד ועד]]&lt;J974,מרקובחצי[[#This Row],[עד ועד]]&gt;K974))),1,"")),"")</f>
        <v/>
      </c>
      <c r="V975" s="19">
        <f>IF(מרקובחצי[[#This Row],[CycleNumber]]&gt;1,IF(AND(SUM(R974:T974)=1,מרקובחצי[[#This Row],[עד ועד]]&gt;28,מרקובחצי[[#This Row],[עד ועד]]&lt;32),1,IF(OR(S974=1,AND(R974=1,מרקובחצי[[#This Row],[עד ועד]]&gt;28),AND(T974=1,מרקובחצי[[#This Row],[עד ועד]]&lt;32)),1,IF(AND(V974=1,NOT(OR(מרקובחצי[[#This Row],[עד ועד]]&lt;J974,מרקובחצי[[#This Row],[עד ועד]]&gt;K974))),1,""))),"")</f>
        <v>1</v>
      </c>
      <c r="W975" s="19" t="str">
        <f>IF(מרקובחצי[[#This Row],[CycleNumber]]&gt;1,IF(AND(T974=1,מרקובחצי[[#This Row],[עד ועד]]&gt;31),1,IF(AND(W974=1,NOT(OR(מרקובחצי[[#This Row],[עד ועד]]&lt;J974,מרקובחצי[[#This Row],[עד ועד]]&gt;K974))),1,"")),"")</f>
        <v/>
      </c>
      <c r="X975" s="19" t="str">
        <f>IF(AND(מרקובחצי[[#This Row],[CycleNumber]]&lt;$B976,SUM(מרקובחצי[[#This Row],[11]],R976)=2),1,"")</f>
        <v/>
      </c>
      <c r="Y975" s="19" t="str">
        <f>IF(AND(מרקובחצי[[#This Row],[CycleNumber]]&lt;$B976,SUM(מרקובחצי[[#This Row],[11]],S976)=2),1,"")</f>
        <v/>
      </c>
      <c r="Z975" s="19" t="str">
        <f>IF(AND(מרקובחצי[[#This Row],[CycleNumber]]&lt;$B976,SUM(מרקובחצי[[#This Row],[13]],S976)=2),1,"")</f>
        <v/>
      </c>
      <c r="AA975" s="19" t="str">
        <f>IF(AND(מרקובחצי[[#This Row],[CycleNumber]]&lt;$B976,SUM(מרקובחצי[[#This Row],[13]],T976)=2),1,"")</f>
        <v/>
      </c>
      <c r="AB975" s="19" t="str">
        <f>IF(AND(מרקובחצי[[#This Row],[CycleNumber]]&lt;$B976,SUM(מרקובחצי[[#This Row],[21]],U976)=2),1,"")</f>
        <v/>
      </c>
      <c r="AC975" s="19" t="str">
        <f>IF(AND(מרקובחצי[[#This Row],[CycleNumber]]&lt;$B976,SUM(מרקובחצי[[#This Row],[21]],V976)=2),1,"")</f>
        <v/>
      </c>
      <c r="AD975" s="19" t="str">
        <f>IF(AND(מרקובחצי[[#This Row],[CycleNumber]]&lt;$B976,SUM(מרקובחצי[[#This Row],[23]],V976)=2),1,"")</f>
        <v/>
      </c>
      <c r="AE975" s="19" t="str">
        <f>IF(AND(מרקובחצי[[#This Row],[CycleNumber]]&lt;$B976,SUM(מרקובחצי[[#This Row],[23]],W976)=2),1,"")</f>
        <v/>
      </c>
      <c r="AF975" s="19" t="str">
        <f>IF(AND(מרקובחצי[[#This Row],[CycleNumber]]&lt;$B976,SUM(מרקובחצי[[#This Row],[31]],O976)=2),1,"")</f>
        <v/>
      </c>
      <c r="AG975" s="19" t="str">
        <f>IF(AND(מרקובחצי[[#This Row],[CycleNumber]]&lt;$B976,SUM(מרקובחצי[[#This Row],[31]],P976)=2),1,"")</f>
        <v/>
      </c>
      <c r="AH975" s="19" t="str">
        <f>IF(AND(מרקובחצי[[#This Row],[CycleNumber]]&lt;$B976,SUM(מרקובחצי[[#This Row],[31]],Q976)=2),1,"")</f>
        <v/>
      </c>
      <c r="AI975" s="19" t="str">
        <f>IF(AND(מרקובחצי[[#This Row],[CycleNumber]]&lt;$B976,SUM(U975:U976)=2),1,"")</f>
        <v/>
      </c>
      <c r="AJ975" s="19" t="str">
        <f>IF(AND(מרקובחצי[[#This Row],[CycleNumber]]&lt;$B976,SUM(מרקובחצי[[#This Row],[32]],O976)=2),1,"")</f>
        <v/>
      </c>
      <c r="AK975" s="19" t="str">
        <f>IF(AND(מרקובחצי[[#This Row],[CycleNumber]]&lt;$B976,SUM(מרקובחצי[[#This Row],[32]],P976)=2),1,"")</f>
        <v/>
      </c>
      <c r="AL975" s="19" t="str">
        <f>IF(AND(מרקובחצי[[#This Row],[CycleNumber]]&lt;$B976,SUM(מרקובחצי[[#This Row],[32]],Q976)=2),1,"")</f>
        <v/>
      </c>
      <c r="AM975" s="19">
        <f>IF(AND(מרקובחצי[[#This Row],[CycleNumber]]&lt;$B976,SUM(V975:V976)=2),1,"")</f>
        <v>1</v>
      </c>
      <c r="AN975" s="19" t="str">
        <f>IF(AND(מרקובחצי[[#This Row],[CycleNumber]]&lt;$B976,SUM(מרקובחצי[[#This Row],[33]],O976)=2),1,"")</f>
        <v/>
      </c>
      <c r="AO975" s="19" t="str">
        <f>IF(AND(מרקובחצי[[#This Row],[CycleNumber]]&lt;$B976,SUM(מרקובחצי[[#This Row],[33]],P976)=2),1,"")</f>
        <v/>
      </c>
      <c r="AP975" s="19" t="str">
        <f>IF(AND(מרקובחצי[[#This Row],[CycleNumber]]&lt;$B976,SUM(מרקובחצי[[#This Row],[33]],Q976)=2),1,"")</f>
        <v/>
      </c>
      <c r="AQ975" s="19" t="str">
        <f>IF(AND(מרקובחצי[[#This Row],[CycleNumber]]&lt;$B976,SUM(W975:W976)=2),1,"")</f>
        <v/>
      </c>
      <c r="AR975" s="19" t="str">
        <f>IF(AND(מרקובחצי[[#This Row],[CycleNumber]]&lt;$B976,SUM(מרקובחצי[[#This Row],[12]],S976)=2),1,"")</f>
        <v/>
      </c>
      <c r="AS975" s="19" t="str">
        <f>IF(AND(מרקובחצי[[#This Row],[CycleNumber]]&lt;$B976,SUM(מרקובחצי[[#This Row],[22]],V976)=2),1,"")</f>
        <v/>
      </c>
      <c r="AT975" s="21">
        <f>SUM(מרקובחצי[[#This Row],[11]:[33]])</f>
        <v>1</v>
      </c>
    </row>
    <row r="976" spans="1:46" ht="15.6" x14ac:dyDescent="0.25">
      <c r="A976" s="19" t="s">
        <v>98</v>
      </c>
      <c r="B976" s="19">
        <v>7</v>
      </c>
      <c r="C976">
        <v>30</v>
      </c>
      <c r="D976" s="19">
        <f>מרקובחצי[[#This Row],[LengthofCycle]]+1</f>
        <v>31</v>
      </c>
      <c r="E976" t="str">
        <f>IF(IFERROR(LOOKUP(מרקובחצי[[#This Row],[ClientID]],קביעויות[הפלגה]),FALSE)=מרקובחצי[[#This Row],[ClientID]],1,"")</f>
        <v/>
      </c>
      <c r="F976" t="str">
        <f>IF(IFERROR(LOOKUP(מרקובחצי[[#This Row],[ClientID]],סוגחציקבוע[S31]),FALSE)=מרקובחצי[[#This Row],[ClientID]],1,"")</f>
        <v/>
      </c>
      <c r="G976">
        <f>IF(IFERROR(LOOKUP(מרקובחצי[[#This Row],[ClientID]],סוגחציקבוע[S32]),FALSE)=מרקובחצי[[#This Row],[ClientID]],1,"")</f>
        <v>1</v>
      </c>
      <c r="H976" t="str">
        <f>IF(IFERROR(LOOKUP(מרקובחצי[[#This Row],[ClientID]],סוגחציקבוע[S33]),FALSE)=מרקובחצי[[#This Row],[ClientID]],1,"")</f>
        <v/>
      </c>
      <c r="I976" t="str">
        <f>IF(IFERROR(LOOKUP(מרקובחצי[[#This Row],[ClientID]],סוגחציקבוע[S32&amp;33]),FALSE)=מרקובחצי[[#This Row],[ClientID]],1,"")</f>
        <v/>
      </c>
      <c r="J976" s="19">
        <f>IF(SUM(מרקובחצי[[#This Row],[11]:[13]])=1,מרקובחצי[[#This Row],[עד ועד]],IF(SUM(R975:T976)=1,IF(מרקובחצי[[#This Row],[עד ועד]]&lt;J975,מרקובחצי[[#This Row],[עד ועד]],J975),J975))</f>
        <v>29</v>
      </c>
      <c r="K976" s="19">
        <f>IF(SUM(מרקובחצי[[#This Row],[11]:[13]])=1,מרקובחצי[[#This Row],[עד ועד]],IF(SUM(R975:T976)=1,IF(מרקובחצי[[#This Row],[עד ועד]]&gt;K975,מרקובחצי[[#This Row],[עד ועד]],K975),K975))</f>
        <v>32</v>
      </c>
      <c r="L976" s="19" t="str">
        <f>IF(AND(SUM(מרקובחצי[[#This Row],[31]:[33]])=1,SUM(U975:W975)=0),מרקובחצי[[#This Row],[מקס]]-מרקובחצי[[#This Row],[מינ]],"")</f>
        <v/>
      </c>
      <c r="M97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76" s="19" t="str">
        <f t="shared" si="15"/>
        <v>S32</v>
      </c>
      <c r="O976" s="19" t="str">
        <f>IF(מרקובחצי[[#This Row],[קבעה הפלגה?]]=1,"",IF(AND(מרקובחצי[[#This Row],[עד ועד]]&lt;29,OR(מרקובחצי[[#This Row],[CycleNumber]]=1,AND(U975=1,OR(מרקובחצי[[#This Row],[עד ועד]]&lt;J975,מרקובחצי[[#This Row],[עד ועד]]&gt;K975)),AND(V975=1,מרקובחצי[[#This Row],[עד ועד]]&lt;J975),W975=1)),1,""))</f>
        <v/>
      </c>
      <c r="P976" s="19" t="str">
        <f>IF(מרקובחצי[[#This Row],[קבעה הפלגה?]]=1,"",IF(AND(מרקובחצי[[#This Row],[עד ועד]]&gt;28,מרקובחצי[[#This Row],[עד ועד]]&lt;32,OR(מרקובחצי[[#This Row],[CycleNumber]]=1,AND(U975=1),AND(V975=1,OR(מרקובחצי[[#This Row],[עד ועד]]&lt;J975,מרקובחצי[[#This Row],[עד ועד]]&gt;K975)),W975=1)),1,""))</f>
        <v/>
      </c>
      <c r="Q976" s="19" t="str">
        <f>IF(מרקובחצי[[#This Row],[קבעה הפלגה?]]=1,"",IF(AND(מרקובחצי[[#This Row],[עד ועד]]&gt;31,OR(מרקובחצי[[#This Row],[CycleNumber]]=1,AND(U975=1),AND(V975=1,מרקובחצי[[#This Row],[עד ועד]]&gt;K975),AND(W975=1,OR(מרקובחצי[[#This Row],[עד ועד]]&gt;K975,מרקובחצי[[#This Row],[עד ועד]]&lt;J975)))),1,""))</f>
        <v/>
      </c>
      <c r="R976" s="19" t="str">
        <f>IF(מרקובחצי[[#This Row],[CycleNumber]]&gt;1,IF(AND(O975=1,מרקובחצי[[#This Row],[עד ועד]]&lt;29),1,""),"")</f>
        <v/>
      </c>
      <c r="S976" s="19" t="str">
        <f>IF(מרקובחצי[[#This Row],[CycleNumber]]&gt;1,IF(OR(AND(O975=1,מרקובחצי[[#This Row],[עד ועד]]&gt;28),AND(P975=1),AND(Q975=1,מרקובחצי[[#This Row],[עד ועד]]&lt;32)),1,""),"")</f>
        <v/>
      </c>
      <c r="T976" s="19" t="str">
        <f>IF(מרקובחצי[[#This Row],[CycleNumber]]&gt;1,IF(AND(Q975=1,מרקובחצי[[#This Row],[עד ועד]]&gt;31),1,""),"")</f>
        <v/>
      </c>
      <c r="U976" s="19" t="str">
        <f>IF(מרקובחצי[[#This Row],[CycleNumber]]&gt;1,IF(AND(R975=1,מרקובחצי[[#This Row],[עד ועד]]&lt;29),1,IF(AND(U975=1,NOT(OR(מרקובחצי[[#This Row],[עד ועד]]&lt;J975,מרקובחצי[[#This Row],[עד ועד]]&gt;K975))),1,"")),"")</f>
        <v/>
      </c>
      <c r="V976" s="19">
        <f>IF(מרקובחצי[[#This Row],[CycleNumber]]&gt;1,IF(AND(SUM(R975:T975)=1,מרקובחצי[[#This Row],[עד ועד]]&gt;28,מרקובחצי[[#This Row],[עד ועד]]&lt;32),1,IF(OR(S975=1,AND(R975=1,מרקובחצי[[#This Row],[עד ועד]]&gt;28),AND(T975=1,מרקובחצי[[#This Row],[עד ועד]]&lt;32)),1,IF(AND(V975=1,NOT(OR(מרקובחצי[[#This Row],[עד ועד]]&lt;J975,מרקובחצי[[#This Row],[עד ועד]]&gt;K975))),1,""))),"")</f>
        <v>1</v>
      </c>
      <c r="W976" s="19" t="str">
        <f>IF(מרקובחצי[[#This Row],[CycleNumber]]&gt;1,IF(AND(T975=1,מרקובחצי[[#This Row],[עד ועד]]&gt;31),1,IF(AND(W975=1,NOT(OR(מרקובחצי[[#This Row],[עד ועד]]&lt;J975,מרקובחצי[[#This Row],[עד ועד]]&gt;K975))),1,"")),"")</f>
        <v/>
      </c>
      <c r="X976" s="19" t="str">
        <f>IF(AND(מרקובחצי[[#This Row],[CycleNumber]]&lt;$B977,SUM(מרקובחצי[[#This Row],[11]],R977)=2),1,"")</f>
        <v/>
      </c>
      <c r="Y976" s="19" t="str">
        <f>IF(AND(מרקובחצי[[#This Row],[CycleNumber]]&lt;$B977,SUM(מרקובחצי[[#This Row],[11]],S977)=2),1,"")</f>
        <v/>
      </c>
      <c r="Z976" s="19" t="str">
        <f>IF(AND(מרקובחצי[[#This Row],[CycleNumber]]&lt;$B977,SUM(מרקובחצי[[#This Row],[13]],S977)=2),1,"")</f>
        <v/>
      </c>
      <c r="AA976" s="19" t="str">
        <f>IF(AND(מרקובחצי[[#This Row],[CycleNumber]]&lt;$B977,SUM(מרקובחצי[[#This Row],[13]],T977)=2),1,"")</f>
        <v/>
      </c>
      <c r="AB976" s="19" t="str">
        <f>IF(AND(מרקובחצי[[#This Row],[CycleNumber]]&lt;$B977,SUM(מרקובחצי[[#This Row],[21]],U977)=2),1,"")</f>
        <v/>
      </c>
      <c r="AC976" s="19" t="str">
        <f>IF(AND(מרקובחצי[[#This Row],[CycleNumber]]&lt;$B977,SUM(מרקובחצי[[#This Row],[21]],V977)=2),1,"")</f>
        <v/>
      </c>
      <c r="AD976" s="19" t="str">
        <f>IF(AND(מרקובחצי[[#This Row],[CycleNumber]]&lt;$B977,SUM(מרקובחצי[[#This Row],[23]],V977)=2),1,"")</f>
        <v/>
      </c>
      <c r="AE976" s="19" t="str">
        <f>IF(AND(מרקובחצי[[#This Row],[CycleNumber]]&lt;$B977,SUM(מרקובחצי[[#This Row],[23]],W977)=2),1,"")</f>
        <v/>
      </c>
      <c r="AF976" s="19" t="str">
        <f>IF(AND(מרקובחצי[[#This Row],[CycleNumber]]&lt;$B977,SUM(מרקובחצי[[#This Row],[31]],O977)=2),1,"")</f>
        <v/>
      </c>
      <c r="AG976" s="19" t="str">
        <f>IF(AND(מרקובחצי[[#This Row],[CycleNumber]]&lt;$B977,SUM(מרקובחצי[[#This Row],[31]],P977)=2),1,"")</f>
        <v/>
      </c>
      <c r="AH976" s="19" t="str">
        <f>IF(AND(מרקובחצי[[#This Row],[CycleNumber]]&lt;$B977,SUM(מרקובחצי[[#This Row],[31]],Q977)=2),1,"")</f>
        <v/>
      </c>
      <c r="AI976" s="19" t="str">
        <f>IF(AND(מרקובחצי[[#This Row],[CycleNumber]]&lt;$B977,SUM(U976:U977)=2),1,"")</f>
        <v/>
      </c>
      <c r="AJ976" s="19" t="str">
        <f>IF(AND(מרקובחצי[[#This Row],[CycleNumber]]&lt;$B977,SUM(מרקובחצי[[#This Row],[32]],O977)=2),1,"")</f>
        <v/>
      </c>
      <c r="AK976" s="19" t="str">
        <f>IF(AND(מרקובחצי[[#This Row],[CycleNumber]]&lt;$B977,SUM(מרקובחצי[[#This Row],[32]],P977)=2),1,"")</f>
        <v/>
      </c>
      <c r="AL976" s="19" t="str">
        <f>IF(AND(מרקובחצי[[#This Row],[CycleNumber]]&lt;$B977,SUM(מרקובחצי[[#This Row],[32]],Q977)=2),1,"")</f>
        <v/>
      </c>
      <c r="AM976" s="19">
        <f>IF(AND(מרקובחצי[[#This Row],[CycleNumber]]&lt;$B977,SUM(V976:V977)=2),1,"")</f>
        <v>1</v>
      </c>
      <c r="AN976" s="19" t="str">
        <f>IF(AND(מרקובחצי[[#This Row],[CycleNumber]]&lt;$B977,SUM(מרקובחצי[[#This Row],[33]],O977)=2),1,"")</f>
        <v/>
      </c>
      <c r="AO976" s="19" t="str">
        <f>IF(AND(מרקובחצי[[#This Row],[CycleNumber]]&lt;$B977,SUM(מרקובחצי[[#This Row],[33]],P977)=2),1,"")</f>
        <v/>
      </c>
      <c r="AP976" s="19" t="str">
        <f>IF(AND(מרקובחצי[[#This Row],[CycleNumber]]&lt;$B977,SUM(מרקובחצי[[#This Row],[33]],Q977)=2),1,"")</f>
        <v/>
      </c>
      <c r="AQ976" s="19" t="str">
        <f>IF(AND(מרקובחצי[[#This Row],[CycleNumber]]&lt;$B977,SUM(W976:W977)=2),1,"")</f>
        <v/>
      </c>
      <c r="AR976" s="19" t="str">
        <f>IF(AND(מרקובחצי[[#This Row],[CycleNumber]]&lt;$B977,SUM(מרקובחצי[[#This Row],[12]],S977)=2),1,"")</f>
        <v/>
      </c>
      <c r="AS976" s="19" t="str">
        <f>IF(AND(מרקובחצי[[#This Row],[CycleNumber]]&lt;$B977,SUM(מרקובחצי[[#This Row],[22]],V977)=2),1,"")</f>
        <v/>
      </c>
      <c r="AT976" s="21">
        <f>SUM(מרקובחצי[[#This Row],[11]:[33]])</f>
        <v>1</v>
      </c>
    </row>
    <row r="977" spans="1:46" ht="15.6" x14ac:dyDescent="0.25">
      <c r="A977" s="19" t="s">
        <v>98</v>
      </c>
      <c r="B977" s="19">
        <v>8</v>
      </c>
      <c r="C977">
        <v>28</v>
      </c>
      <c r="D977" s="19">
        <f>מרקובחצי[[#This Row],[LengthofCycle]]+1</f>
        <v>29</v>
      </c>
      <c r="E977" t="str">
        <f>IF(IFERROR(LOOKUP(מרקובחצי[[#This Row],[ClientID]],קביעויות[הפלגה]),FALSE)=מרקובחצי[[#This Row],[ClientID]],1,"")</f>
        <v/>
      </c>
      <c r="F977" t="str">
        <f>IF(IFERROR(LOOKUP(מרקובחצי[[#This Row],[ClientID]],סוגחציקבוע[S31]),FALSE)=מרקובחצי[[#This Row],[ClientID]],1,"")</f>
        <v/>
      </c>
      <c r="G977">
        <f>IF(IFERROR(LOOKUP(מרקובחצי[[#This Row],[ClientID]],סוגחציקבוע[S32]),FALSE)=מרקובחצי[[#This Row],[ClientID]],1,"")</f>
        <v>1</v>
      </c>
      <c r="H977" t="str">
        <f>IF(IFERROR(LOOKUP(מרקובחצי[[#This Row],[ClientID]],סוגחציקבוע[S33]),FALSE)=מרקובחצי[[#This Row],[ClientID]],1,"")</f>
        <v/>
      </c>
      <c r="I977" t="str">
        <f>IF(IFERROR(LOOKUP(מרקובחצי[[#This Row],[ClientID]],סוגחציקבוע[S32&amp;33]),FALSE)=מרקובחצי[[#This Row],[ClientID]],1,"")</f>
        <v/>
      </c>
      <c r="J977" s="19">
        <f>IF(SUM(מרקובחצי[[#This Row],[11]:[13]])=1,מרקובחצי[[#This Row],[עד ועד]],IF(SUM(R976:T977)=1,IF(מרקובחצי[[#This Row],[עד ועד]]&lt;J976,מרקובחצי[[#This Row],[עד ועד]],J976),J976))</f>
        <v>29</v>
      </c>
      <c r="K977" s="19">
        <f>IF(SUM(מרקובחצי[[#This Row],[11]:[13]])=1,מרקובחצי[[#This Row],[עד ועד]],IF(SUM(R976:T977)=1,IF(מרקובחצי[[#This Row],[עד ועד]]&gt;K976,מרקובחצי[[#This Row],[עד ועד]],K976),K976))</f>
        <v>32</v>
      </c>
      <c r="L977" s="19" t="str">
        <f>IF(AND(SUM(מרקובחצי[[#This Row],[31]:[33]])=1,SUM(U976:W976)=0),מרקובחצי[[#This Row],[מקס]]-מרקובחצי[[#This Row],[מינ]],"")</f>
        <v/>
      </c>
      <c r="M97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77" s="19" t="str">
        <f t="shared" si="15"/>
        <v>S32</v>
      </c>
      <c r="O977" s="19" t="str">
        <f>IF(מרקובחצי[[#This Row],[קבעה הפלגה?]]=1,"",IF(AND(מרקובחצי[[#This Row],[עד ועד]]&lt;29,OR(מרקובחצי[[#This Row],[CycleNumber]]=1,AND(U976=1,OR(מרקובחצי[[#This Row],[עד ועד]]&lt;J976,מרקובחצי[[#This Row],[עד ועד]]&gt;K976)),AND(V976=1,מרקובחצי[[#This Row],[עד ועד]]&lt;J976),W976=1)),1,""))</f>
        <v/>
      </c>
      <c r="P977" s="19" t="str">
        <f>IF(מרקובחצי[[#This Row],[קבעה הפלגה?]]=1,"",IF(AND(מרקובחצי[[#This Row],[עד ועד]]&gt;28,מרקובחצי[[#This Row],[עד ועד]]&lt;32,OR(מרקובחצי[[#This Row],[CycleNumber]]=1,AND(U976=1),AND(V976=1,OR(מרקובחצי[[#This Row],[עד ועד]]&lt;J976,מרקובחצי[[#This Row],[עד ועד]]&gt;K976)),W976=1)),1,""))</f>
        <v/>
      </c>
      <c r="Q977" s="19" t="str">
        <f>IF(מרקובחצי[[#This Row],[קבעה הפלגה?]]=1,"",IF(AND(מרקובחצי[[#This Row],[עד ועד]]&gt;31,OR(מרקובחצי[[#This Row],[CycleNumber]]=1,AND(U976=1),AND(V976=1,מרקובחצי[[#This Row],[עד ועד]]&gt;K976),AND(W976=1,OR(מרקובחצי[[#This Row],[עד ועד]]&gt;K976,מרקובחצי[[#This Row],[עד ועד]]&lt;J976)))),1,""))</f>
        <v/>
      </c>
      <c r="R977" s="19" t="str">
        <f>IF(מרקובחצי[[#This Row],[CycleNumber]]&gt;1,IF(AND(O976=1,מרקובחצי[[#This Row],[עד ועד]]&lt;29),1,""),"")</f>
        <v/>
      </c>
      <c r="S977" s="19" t="str">
        <f>IF(מרקובחצי[[#This Row],[CycleNumber]]&gt;1,IF(OR(AND(O976=1,מרקובחצי[[#This Row],[עד ועד]]&gt;28),AND(P976=1),AND(Q976=1,מרקובחצי[[#This Row],[עד ועד]]&lt;32)),1,""),"")</f>
        <v/>
      </c>
      <c r="T977" s="19" t="str">
        <f>IF(מרקובחצי[[#This Row],[CycleNumber]]&gt;1,IF(AND(Q976=1,מרקובחצי[[#This Row],[עד ועד]]&gt;31),1,""),"")</f>
        <v/>
      </c>
      <c r="U977" s="19" t="str">
        <f>IF(מרקובחצי[[#This Row],[CycleNumber]]&gt;1,IF(AND(R976=1,מרקובחצי[[#This Row],[עד ועד]]&lt;29),1,IF(AND(U976=1,NOT(OR(מרקובחצי[[#This Row],[עד ועד]]&lt;J976,מרקובחצי[[#This Row],[עד ועד]]&gt;K976))),1,"")),"")</f>
        <v/>
      </c>
      <c r="V977" s="19">
        <f>IF(מרקובחצי[[#This Row],[CycleNumber]]&gt;1,IF(AND(SUM(R976:T976)=1,מרקובחצי[[#This Row],[עד ועד]]&gt;28,מרקובחצי[[#This Row],[עד ועד]]&lt;32),1,IF(OR(S976=1,AND(R976=1,מרקובחצי[[#This Row],[עד ועד]]&gt;28),AND(T976=1,מרקובחצי[[#This Row],[עד ועד]]&lt;32)),1,IF(AND(V976=1,NOT(OR(מרקובחצי[[#This Row],[עד ועד]]&lt;J976,מרקובחצי[[#This Row],[עד ועד]]&gt;K976))),1,""))),"")</f>
        <v>1</v>
      </c>
      <c r="W977" s="19" t="str">
        <f>IF(מרקובחצי[[#This Row],[CycleNumber]]&gt;1,IF(AND(T976=1,מרקובחצי[[#This Row],[עד ועד]]&gt;31),1,IF(AND(W976=1,NOT(OR(מרקובחצי[[#This Row],[עד ועד]]&lt;J976,מרקובחצי[[#This Row],[עד ועד]]&gt;K976))),1,"")),"")</f>
        <v/>
      </c>
      <c r="X977" s="19" t="str">
        <f>IF(AND(מרקובחצי[[#This Row],[CycleNumber]]&lt;$B978,SUM(מרקובחצי[[#This Row],[11]],R978)=2),1,"")</f>
        <v/>
      </c>
      <c r="Y977" s="19" t="str">
        <f>IF(AND(מרקובחצי[[#This Row],[CycleNumber]]&lt;$B978,SUM(מרקובחצי[[#This Row],[11]],S978)=2),1,"")</f>
        <v/>
      </c>
      <c r="Z977" s="19" t="str">
        <f>IF(AND(מרקובחצי[[#This Row],[CycleNumber]]&lt;$B978,SUM(מרקובחצי[[#This Row],[13]],S978)=2),1,"")</f>
        <v/>
      </c>
      <c r="AA977" s="19" t="str">
        <f>IF(AND(מרקובחצי[[#This Row],[CycleNumber]]&lt;$B978,SUM(מרקובחצי[[#This Row],[13]],T978)=2),1,"")</f>
        <v/>
      </c>
      <c r="AB977" s="19" t="str">
        <f>IF(AND(מרקובחצי[[#This Row],[CycleNumber]]&lt;$B978,SUM(מרקובחצי[[#This Row],[21]],U978)=2),1,"")</f>
        <v/>
      </c>
      <c r="AC977" s="19" t="str">
        <f>IF(AND(מרקובחצי[[#This Row],[CycleNumber]]&lt;$B978,SUM(מרקובחצי[[#This Row],[21]],V978)=2),1,"")</f>
        <v/>
      </c>
      <c r="AD977" s="19" t="str">
        <f>IF(AND(מרקובחצי[[#This Row],[CycleNumber]]&lt;$B978,SUM(מרקובחצי[[#This Row],[23]],V978)=2),1,"")</f>
        <v/>
      </c>
      <c r="AE977" s="19" t="str">
        <f>IF(AND(מרקובחצי[[#This Row],[CycleNumber]]&lt;$B978,SUM(מרקובחצי[[#This Row],[23]],W978)=2),1,"")</f>
        <v/>
      </c>
      <c r="AF977" s="19" t="str">
        <f>IF(AND(מרקובחצי[[#This Row],[CycleNumber]]&lt;$B978,SUM(מרקובחצי[[#This Row],[31]],O978)=2),1,"")</f>
        <v/>
      </c>
      <c r="AG977" s="19" t="str">
        <f>IF(AND(מרקובחצי[[#This Row],[CycleNumber]]&lt;$B978,SUM(מרקובחצי[[#This Row],[31]],P978)=2),1,"")</f>
        <v/>
      </c>
      <c r="AH977" s="19" t="str">
        <f>IF(AND(מרקובחצי[[#This Row],[CycleNumber]]&lt;$B978,SUM(מרקובחצי[[#This Row],[31]],Q978)=2),1,"")</f>
        <v/>
      </c>
      <c r="AI977" s="19" t="str">
        <f>IF(AND(מרקובחצי[[#This Row],[CycleNumber]]&lt;$B978,SUM(U977:U978)=2),1,"")</f>
        <v/>
      </c>
      <c r="AJ977" s="19" t="str">
        <f>IF(AND(מרקובחצי[[#This Row],[CycleNumber]]&lt;$B978,SUM(מרקובחצי[[#This Row],[32]],O978)=2),1,"")</f>
        <v/>
      </c>
      <c r="AK977" s="19" t="str">
        <f>IF(AND(מרקובחצי[[#This Row],[CycleNumber]]&lt;$B978,SUM(מרקובחצי[[#This Row],[32]],P978)=2),1,"")</f>
        <v/>
      </c>
      <c r="AL977" s="19" t="str">
        <f>IF(AND(מרקובחצי[[#This Row],[CycleNumber]]&lt;$B978,SUM(מרקובחצי[[#This Row],[32]],Q978)=2),1,"")</f>
        <v/>
      </c>
      <c r="AM977" s="19">
        <f>IF(AND(מרקובחצי[[#This Row],[CycleNumber]]&lt;$B978,SUM(V977:V978)=2),1,"")</f>
        <v>1</v>
      </c>
      <c r="AN977" s="19" t="str">
        <f>IF(AND(מרקובחצי[[#This Row],[CycleNumber]]&lt;$B978,SUM(מרקובחצי[[#This Row],[33]],O978)=2),1,"")</f>
        <v/>
      </c>
      <c r="AO977" s="19" t="str">
        <f>IF(AND(מרקובחצי[[#This Row],[CycleNumber]]&lt;$B978,SUM(מרקובחצי[[#This Row],[33]],P978)=2),1,"")</f>
        <v/>
      </c>
      <c r="AP977" s="19" t="str">
        <f>IF(AND(מרקובחצי[[#This Row],[CycleNumber]]&lt;$B978,SUM(מרקובחצי[[#This Row],[33]],Q978)=2),1,"")</f>
        <v/>
      </c>
      <c r="AQ977" s="19" t="str">
        <f>IF(AND(מרקובחצי[[#This Row],[CycleNumber]]&lt;$B978,SUM(W977:W978)=2),1,"")</f>
        <v/>
      </c>
      <c r="AR977" s="19" t="str">
        <f>IF(AND(מרקובחצי[[#This Row],[CycleNumber]]&lt;$B978,SUM(מרקובחצי[[#This Row],[12]],S978)=2),1,"")</f>
        <v/>
      </c>
      <c r="AS977" s="19" t="str">
        <f>IF(AND(מרקובחצי[[#This Row],[CycleNumber]]&lt;$B978,SUM(מרקובחצי[[#This Row],[22]],V978)=2),1,"")</f>
        <v/>
      </c>
      <c r="AT977" s="21">
        <f>SUM(מרקובחצי[[#This Row],[11]:[33]])</f>
        <v>1</v>
      </c>
    </row>
    <row r="978" spans="1:46" ht="15.6" x14ac:dyDescent="0.25">
      <c r="A978" s="19" t="s">
        <v>98</v>
      </c>
      <c r="B978" s="19">
        <v>9</v>
      </c>
      <c r="C978">
        <v>28</v>
      </c>
      <c r="D978" s="19">
        <f>מרקובחצי[[#This Row],[LengthofCycle]]+1</f>
        <v>29</v>
      </c>
      <c r="E978" t="str">
        <f>IF(IFERROR(LOOKUP(מרקובחצי[[#This Row],[ClientID]],קביעויות[הפלגה]),FALSE)=מרקובחצי[[#This Row],[ClientID]],1,"")</f>
        <v/>
      </c>
      <c r="F978" t="str">
        <f>IF(IFERROR(LOOKUP(מרקובחצי[[#This Row],[ClientID]],סוגחציקבוע[S31]),FALSE)=מרקובחצי[[#This Row],[ClientID]],1,"")</f>
        <v/>
      </c>
      <c r="G978">
        <f>IF(IFERROR(LOOKUP(מרקובחצי[[#This Row],[ClientID]],סוגחציקבוע[S32]),FALSE)=מרקובחצי[[#This Row],[ClientID]],1,"")</f>
        <v>1</v>
      </c>
      <c r="H978" t="str">
        <f>IF(IFERROR(LOOKUP(מרקובחצי[[#This Row],[ClientID]],סוגחציקבוע[S33]),FALSE)=מרקובחצי[[#This Row],[ClientID]],1,"")</f>
        <v/>
      </c>
      <c r="I978" t="str">
        <f>IF(IFERROR(LOOKUP(מרקובחצי[[#This Row],[ClientID]],סוגחציקבוע[S32&amp;33]),FALSE)=מרקובחצי[[#This Row],[ClientID]],1,"")</f>
        <v/>
      </c>
      <c r="J978" s="19">
        <f>IF(SUM(מרקובחצי[[#This Row],[11]:[13]])=1,מרקובחצי[[#This Row],[עד ועד]],IF(SUM(R977:T978)=1,IF(מרקובחצי[[#This Row],[עד ועד]]&lt;J977,מרקובחצי[[#This Row],[עד ועד]],J977),J977))</f>
        <v>29</v>
      </c>
      <c r="K978" s="19">
        <f>IF(SUM(מרקובחצי[[#This Row],[11]:[13]])=1,מרקובחצי[[#This Row],[עד ועד]],IF(SUM(R977:T978)=1,IF(מרקובחצי[[#This Row],[עד ועד]]&gt;K977,מרקובחצי[[#This Row],[עד ועד]],K977),K977))</f>
        <v>32</v>
      </c>
      <c r="L978" s="19" t="str">
        <f>IF(AND(SUM(מרקובחצי[[#This Row],[31]:[33]])=1,SUM(U977:W977)=0),מרקובחצי[[#This Row],[מקס]]-מרקובחצי[[#This Row],[מינ]],"")</f>
        <v/>
      </c>
      <c r="M97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78" s="19" t="str">
        <f t="shared" si="15"/>
        <v>S32</v>
      </c>
      <c r="O978" s="19" t="str">
        <f>IF(מרקובחצי[[#This Row],[קבעה הפלגה?]]=1,"",IF(AND(מרקובחצי[[#This Row],[עד ועד]]&lt;29,OR(מרקובחצי[[#This Row],[CycleNumber]]=1,AND(U977=1,OR(מרקובחצי[[#This Row],[עד ועד]]&lt;J977,מרקובחצי[[#This Row],[עד ועד]]&gt;K977)),AND(V977=1,מרקובחצי[[#This Row],[עד ועד]]&lt;J977),W977=1)),1,""))</f>
        <v/>
      </c>
      <c r="P978" s="19" t="str">
        <f>IF(מרקובחצי[[#This Row],[קבעה הפלגה?]]=1,"",IF(AND(מרקובחצי[[#This Row],[עד ועד]]&gt;28,מרקובחצי[[#This Row],[עד ועד]]&lt;32,OR(מרקובחצי[[#This Row],[CycleNumber]]=1,AND(U977=1),AND(V977=1,OR(מרקובחצי[[#This Row],[עד ועד]]&lt;J977,מרקובחצי[[#This Row],[עד ועד]]&gt;K977)),W977=1)),1,""))</f>
        <v/>
      </c>
      <c r="Q978" s="19" t="str">
        <f>IF(מרקובחצי[[#This Row],[קבעה הפלגה?]]=1,"",IF(AND(מרקובחצי[[#This Row],[עד ועד]]&gt;31,OR(מרקובחצי[[#This Row],[CycleNumber]]=1,AND(U977=1),AND(V977=1,מרקובחצי[[#This Row],[עד ועד]]&gt;K977),AND(W977=1,OR(מרקובחצי[[#This Row],[עד ועד]]&gt;K977,מרקובחצי[[#This Row],[עד ועד]]&lt;J977)))),1,""))</f>
        <v/>
      </c>
      <c r="R978" s="19" t="str">
        <f>IF(מרקובחצי[[#This Row],[CycleNumber]]&gt;1,IF(AND(O977=1,מרקובחצי[[#This Row],[עד ועד]]&lt;29),1,""),"")</f>
        <v/>
      </c>
      <c r="S978" s="19" t="str">
        <f>IF(מרקובחצי[[#This Row],[CycleNumber]]&gt;1,IF(OR(AND(O977=1,מרקובחצי[[#This Row],[עד ועד]]&gt;28),AND(P977=1),AND(Q977=1,מרקובחצי[[#This Row],[עד ועד]]&lt;32)),1,""),"")</f>
        <v/>
      </c>
      <c r="T978" s="19" t="str">
        <f>IF(מרקובחצי[[#This Row],[CycleNumber]]&gt;1,IF(AND(Q977=1,מרקובחצי[[#This Row],[עד ועד]]&gt;31),1,""),"")</f>
        <v/>
      </c>
      <c r="U978" s="19" t="str">
        <f>IF(מרקובחצי[[#This Row],[CycleNumber]]&gt;1,IF(AND(R977=1,מרקובחצי[[#This Row],[עד ועד]]&lt;29),1,IF(AND(U977=1,NOT(OR(מרקובחצי[[#This Row],[עד ועד]]&lt;J977,מרקובחצי[[#This Row],[עד ועד]]&gt;K977))),1,"")),"")</f>
        <v/>
      </c>
      <c r="V978" s="19">
        <f>IF(מרקובחצי[[#This Row],[CycleNumber]]&gt;1,IF(AND(SUM(R977:T977)=1,מרקובחצי[[#This Row],[עד ועד]]&gt;28,מרקובחצי[[#This Row],[עד ועד]]&lt;32),1,IF(OR(S977=1,AND(R977=1,מרקובחצי[[#This Row],[עד ועד]]&gt;28),AND(T977=1,מרקובחצי[[#This Row],[עד ועד]]&lt;32)),1,IF(AND(V977=1,NOT(OR(מרקובחצי[[#This Row],[עד ועד]]&lt;J977,מרקובחצי[[#This Row],[עד ועד]]&gt;K977))),1,""))),"")</f>
        <v>1</v>
      </c>
      <c r="W978" s="19" t="str">
        <f>IF(מרקובחצי[[#This Row],[CycleNumber]]&gt;1,IF(AND(T977=1,מרקובחצי[[#This Row],[עד ועד]]&gt;31),1,IF(AND(W977=1,NOT(OR(מרקובחצי[[#This Row],[עד ועד]]&lt;J977,מרקובחצי[[#This Row],[עד ועד]]&gt;K977))),1,"")),"")</f>
        <v/>
      </c>
      <c r="X978" s="19" t="str">
        <f>IF(AND(מרקובחצי[[#This Row],[CycleNumber]]&lt;$B979,SUM(מרקובחצי[[#This Row],[11]],R979)=2),1,"")</f>
        <v/>
      </c>
      <c r="Y978" s="19" t="str">
        <f>IF(AND(מרקובחצי[[#This Row],[CycleNumber]]&lt;$B979,SUM(מרקובחצי[[#This Row],[11]],S979)=2),1,"")</f>
        <v/>
      </c>
      <c r="Z978" s="19" t="str">
        <f>IF(AND(מרקובחצי[[#This Row],[CycleNumber]]&lt;$B979,SUM(מרקובחצי[[#This Row],[13]],S979)=2),1,"")</f>
        <v/>
      </c>
      <c r="AA978" s="19" t="str">
        <f>IF(AND(מרקובחצי[[#This Row],[CycleNumber]]&lt;$B979,SUM(מרקובחצי[[#This Row],[13]],T979)=2),1,"")</f>
        <v/>
      </c>
      <c r="AB978" s="19" t="str">
        <f>IF(AND(מרקובחצי[[#This Row],[CycleNumber]]&lt;$B979,SUM(מרקובחצי[[#This Row],[21]],U979)=2),1,"")</f>
        <v/>
      </c>
      <c r="AC978" s="19" t="str">
        <f>IF(AND(מרקובחצי[[#This Row],[CycleNumber]]&lt;$B979,SUM(מרקובחצי[[#This Row],[21]],V979)=2),1,"")</f>
        <v/>
      </c>
      <c r="AD978" s="19" t="str">
        <f>IF(AND(מרקובחצי[[#This Row],[CycleNumber]]&lt;$B979,SUM(מרקובחצי[[#This Row],[23]],V979)=2),1,"")</f>
        <v/>
      </c>
      <c r="AE978" s="19" t="str">
        <f>IF(AND(מרקובחצי[[#This Row],[CycleNumber]]&lt;$B979,SUM(מרקובחצי[[#This Row],[23]],W979)=2),1,"")</f>
        <v/>
      </c>
      <c r="AF978" s="19" t="str">
        <f>IF(AND(מרקובחצי[[#This Row],[CycleNumber]]&lt;$B979,SUM(מרקובחצי[[#This Row],[31]],O979)=2),1,"")</f>
        <v/>
      </c>
      <c r="AG978" s="19" t="str">
        <f>IF(AND(מרקובחצי[[#This Row],[CycleNumber]]&lt;$B979,SUM(מרקובחצי[[#This Row],[31]],P979)=2),1,"")</f>
        <v/>
      </c>
      <c r="AH978" s="19" t="str">
        <f>IF(AND(מרקובחצי[[#This Row],[CycleNumber]]&lt;$B979,SUM(מרקובחצי[[#This Row],[31]],Q979)=2),1,"")</f>
        <v/>
      </c>
      <c r="AI978" s="19" t="str">
        <f>IF(AND(מרקובחצי[[#This Row],[CycleNumber]]&lt;$B979,SUM(U978:U979)=2),1,"")</f>
        <v/>
      </c>
      <c r="AJ978" s="19" t="str">
        <f>IF(AND(מרקובחצי[[#This Row],[CycleNumber]]&lt;$B979,SUM(מרקובחצי[[#This Row],[32]],O979)=2),1,"")</f>
        <v/>
      </c>
      <c r="AK978" s="19" t="str">
        <f>IF(AND(מרקובחצי[[#This Row],[CycleNumber]]&lt;$B979,SUM(מרקובחצי[[#This Row],[32]],P979)=2),1,"")</f>
        <v/>
      </c>
      <c r="AL978" s="19" t="str">
        <f>IF(AND(מרקובחצי[[#This Row],[CycleNumber]]&lt;$B979,SUM(מרקובחצי[[#This Row],[32]],Q979)=2),1,"")</f>
        <v/>
      </c>
      <c r="AM978" s="19">
        <f>IF(AND(מרקובחצי[[#This Row],[CycleNumber]]&lt;$B979,SUM(V978:V979)=2),1,"")</f>
        <v>1</v>
      </c>
      <c r="AN978" s="19" t="str">
        <f>IF(AND(מרקובחצי[[#This Row],[CycleNumber]]&lt;$B979,SUM(מרקובחצי[[#This Row],[33]],O979)=2),1,"")</f>
        <v/>
      </c>
      <c r="AO978" s="19" t="str">
        <f>IF(AND(מרקובחצי[[#This Row],[CycleNumber]]&lt;$B979,SUM(מרקובחצי[[#This Row],[33]],P979)=2),1,"")</f>
        <v/>
      </c>
      <c r="AP978" s="19" t="str">
        <f>IF(AND(מרקובחצי[[#This Row],[CycleNumber]]&lt;$B979,SUM(מרקובחצי[[#This Row],[33]],Q979)=2),1,"")</f>
        <v/>
      </c>
      <c r="AQ978" s="19" t="str">
        <f>IF(AND(מרקובחצי[[#This Row],[CycleNumber]]&lt;$B979,SUM(W978:W979)=2),1,"")</f>
        <v/>
      </c>
      <c r="AR978" s="19" t="str">
        <f>IF(AND(מרקובחצי[[#This Row],[CycleNumber]]&lt;$B979,SUM(מרקובחצי[[#This Row],[12]],S979)=2),1,"")</f>
        <v/>
      </c>
      <c r="AS978" s="19" t="str">
        <f>IF(AND(מרקובחצי[[#This Row],[CycleNumber]]&lt;$B979,SUM(מרקובחצי[[#This Row],[22]],V979)=2),1,"")</f>
        <v/>
      </c>
      <c r="AT978" s="21">
        <f>SUM(מרקובחצי[[#This Row],[11]:[33]])</f>
        <v>1</v>
      </c>
    </row>
    <row r="979" spans="1:46" ht="15.6" x14ac:dyDescent="0.25">
      <c r="A979" s="19" t="s">
        <v>98</v>
      </c>
      <c r="B979" s="19">
        <v>10</v>
      </c>
      <c r="C979">
        <v>29</v>
      </c>
      <c r="D979" s="19">
        <f>מרקובחצי[[#This Row],[LengthofCycle]]+1</f>
        <v>30</v>
      </c>
      <c r="E979" t="str">
        <f>IF(IFERROR(LOOKUP(מרקובחצי[[#This Row],[ClientID]],קביעויות[הפלגה]),FALSE)=מרקובחצי[[#This Row],[ClientID]],1,"")</f>
        <v/>
      </c>
      <c r="F979" t="str">
        <f>IF(IFERROR(LOOKUP(מרקובחצי[[#This Row],[ClientID]],סוגחציקבוע[S31]),FALSE)=מרקובחצי[[#This Row],[ClientID]],1,"")</f>
        <v/>
      </c>
      <c r="G979">
        <f>IF(IFERROR(LOOKUP(מרקובחצי[[#This Row],[ClientID]],סוגחציקבוע[S32]),FALSE)=מרקובחצי[[#This Row],[ClientID]],1,"")</f>
        <v>1</v>
      </c>
      <c r="H979" t="str">
        <f>IF(IFERROR(LOOKUP(מרקובחצי[[#This Row],[ClientID]],סוגחציקבוע[S33]),FALSE)=מרקובחצי[[#This Row],[ClientID]],1,"")</f>
        <v/>
      </c>
      <c r="I979" t="str">
        <f>IF(IFERROR(LOOKUP(מרקובחצי[[#This Row],[ClientID]],סוגחציקבוע[S32&amp;33]),FALSE)=מרקובחצי[[#This Row],[ClientID]],1,"")</f>
        <v/>
      </c>
      <c r="J979" s="19">
        <f>IF(SUM(מרקובחצי[[#This Row],[11]:[13]])=1,מרקובחצי[[#This Row],[עד ועד]],IF(SUM(R978:T979)=1,IF(מרקובחצי[[#This Row],[עד ועד]]&lt;J978,מרקובחצי[[#This Row],[עד ועד]],J978),J978))</f>
        <v>29</v>
      </c>
      <c r="K979" s="19">
        <f>IF(SUM(מרקובחצי[[#This Row],[11]:[13]])=1,מרקובחצי[[#This Row],[עד ועד]],IF(SUM(R978:T979)=1,IF(מרקובחצי[[#This Row],[עד ועד]]&gt;K978,מרקובחצי[[#This Row],[עד ועד]],K978),K978))</f>
        <v>32</v>
      </c>
      <c r="L979" s="19" t="str">
        <f>IF(AND(SUM(מרקובחצי[[#This Row],[31]:[33]])=1,SUM(U978:W978)=0),מרקובחצי[[#This Row],[מקס]]-מרקובחצי[[#This Row],[מינ]],"")</f>
        <v/>
      </c>
      <c r="M97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79" s="19" t="str">
        <f t="shared" si="15"/>
        <v>S32</v>
      </c>
      <c r="O979" s="19" t="str">
        <f>IF(מרקובחצי[[#This Row],[קבעה הפלגה?]]=1,"",IF(AND(מרקובחצי[[#This Row],[עד ועד]]&lt;29,OR(מרקובחצי[[#This Row],[CycleNumber]]=1,AND(U978=1,OR(מרקובחצי[[#This Row],[עד ועד]]&lt;J978,מרקובחצי[[#This Row],[עד ועד]]&gt;K978)),AND(V978=1,מרקובחצי[[#This Row],[עד ועד]]&lt;J978),W978=1)),1,""))</f>
        <v/>
      </c>
      <c r="P979" s="19" t="str">
        <f>IF(מרקובחצי[[#This Row],[קבעה הפלגה?]]=1,"",IF(AND(מרקובחצי[[#This Row],[עד ועד]]&gt;28,מרקובחצי[[#This Row],[עד ועד]]&lt;32,OR(מרקובחצי[[#This Row],[CycleNumber]]=1,AND(U978=1),AND(V978=1,OR(מרקובחצי[[#This Row],[עד ועד]]&lt;J978,מרקובחצי[[#This Row],[עד ועד]]&gt;K978)),W978=1)),1,""))</f>
        <v/>
      </c>
      <c r="Q979" s="19" t="str">
        <f>IF(מרקובחצי[[#This Row],[קבעה הפלגה?]]=1,"",IF(AND(מרקובחצי[[#This Row],[עד ועד]]&gt;31,OR(מרקובחצי[[#This Row],[CycleNumber]]=1,AND(U978=1),AND(V978=1,מרקובחצי[[#This Row],[עד ועד]]&gt;K978),AND(W978=1,OR(מרקובחצי[[#This Row],[עד ועד]]&gt;K978,מרקובחצי[[#This Row],[עד ועד]]&lt;J978)))),1,""))</f>
        <v/>
      </c>
      <c r="R979" s="19" t="str">
        <f>IF(מרקובחצי[[#This Row],[CycleNumber]]&gt;1,IF(AND(O978=1,מרקובחצי[[#This Row],[עד ועד]]&lt;29),1,""),"")</f>
        <v/>
      </c>
      <c r="S979" s="19" t="str">
        <f>IF(מרקובחצי[[#This Row],[CycleNumber]]&gt;1,IF(OR(AND(O978=1,מרקובחצי[[#This Row],[עד ועד]]&gt;28),AND(P978=1),AND(Q978=1,מרקובחצי[[#This Row],[עד ועד]]&lt;32)),1,""),"")</f>
        <v/>
      </c>
      <c r="T979" s="19" t="str">
        <f>IF(מרקובחצי[[#This Row],[CycleNumber]]&gt;1,IF(AND(Q978=1,מרקובחצי[[#This Row],[עד ועד]]&gt;31),1,""),"")</f>
        <v/>
      </c>
      <c r="U979" s="19" t="str">
        <f>IF(מרקובחצי[[#This Row],[CycleNumber]]&gt;1,IF(AND(R978=1,מרקובחצי[[#This Row],[עד ועד]]&lt;29),1,IF(AND(U978=1,NOT(OR(מרקובחצי[[#This Row],[עד ועד]]&lt;J978,מרקובחצי[[#This Row],[עד ועד]]&gt;K978))),1,"")),"")</f>
        <v/>
      </c>
      <c r="V979" s="19">
        <f>IF(מרקובחצי[[#This Row],[CycleNumber]]&gt;1,IF(AND(SUM(R978:T978)=1,מרקובחצי[[#This Row],[עד ועד]]&gt;28,מרקובחצי[[#This Row],[עד ועד]]&lt;32),1,IF(OR(S978=1,AND(R978=1,מרקובחצי[[#This Row],[עד ועד]]&gt;28),AND(T978=1,מרקובחצי[[#This Row],[עד ועד]]&lt;32)),1,IF(AND(V978=1,NOT(OR(מרקובחצי[[#This Row],[עד ועד]]&lt;J978,מרקובחצי[[#This Row],[עד ועד]]&gt;K978))),1,""))),"")</f>
        <v>1</v>
      </c>
      <c r="W979" s="19" t="str">
        <f>IF(מרקובחצי[[#This Row],[CycleNumber]]&gt;1,IF(AND(T978=1,מרקובחצי[[#This Row],[עד ועד]]&gt;31),1,IF(AND(W978=1,NOT(OR(מרקובחצי[[#This Row],[עד ועד]]&lt;J978,מרקובחצי[[#This Row],[עד ועד]]&gt;K978))),1,"")),"")</f>
        <v/>
      </c>
      <c r="X979" s="19" t="str">
        <f>IF(AND(מרקובחצי[[#This Row],[CycleNumber]]&lt;$B980,SUM(מרקובחצי[[#This Row],[11]],R980)=2),1,"")</f>
        <v/>
      </c>
      <c r="Y979" s="19" t="str">
        <f>IF(AND(מרקובחצי[[#This Row],[CycleNumber]]&lt;$B980,SUM(מרקובחצי[[#This Row],[11]],S980)=2),1,"")</f>
        <v/>
      </c>
      <c r="Z979" s="19" t="str">
        <f>IF(AND(מרקובחצי[[#This Row],[CycleNumber]]&lt;$B980,SUM(מרקובחצי[[#This Row],[13]],S980)=2),1,"")</f>
        <v/>
      </c>
      <c r="AA979" s="19" t="str">
        <f>IF(AND(מרקובחצי[[#This Row],[CycleNumber]]&lt;$B980,SUM(מרקובחצי[[#This Row],[13]],T980)=2),1,"")</f>
        <v/>
      </c>
      <c r="AB979" s="19" t="str">
        <f>IF(AND(מרקובחצי[[#This Row],[CycleNumber]]&lt;$B980,SUM(מרקובחצי[[#This Row],[21]],U980)=2),1,"")</f>
        <v/>
      </c>
      <c r="AC979" s="19" t="str">
        <f>IF(AND(מרקובחצי[[#This Row],[CycleNumber]]&lt;$B980,SUM(מרקובחצי[[#This Row],[21]],V980)=2),1,"")</f>
        <v/>
      </c>
      <c r="AD979" s="19" t="str">
        <f>IF(AND(מרקובחצי[[#This Row],[CycleNumber]]&lt;$B980,SUM(מרקובחצי[[#This Row],[23]],V980)=2),1,"")</f>
        <v/>
      </c>
      <c r="AE979" s="19" t="str">
        <f>IF(AND(מרקובחצי[[#This Row],[CycleNumber]]&lt;$B980,SUM(מרקובחצי[[#This Row],[23]],W980)=2),1,"")</f>
        <v/>
      </c>
      <c r="AF979" s="19" t="str">
        <f>IF(AND(מרקובחצי[[#This Row],[CycleNumber]]&lt;$B980,SUM(מרקובחצי[[#This Row],[31]],O980)=2),1,"")</f>
        <v/>
      </c>
      <c r="AG979" s="19" t="str">
        <f>IF(AND(מרקובחצי[[#This Row],[CycleNumber]]&lt;$B980,SUM(מרקובחצי[[#This Row],[31]],P980)=2),1,"")</f>
        <v/>
      </c>
      <c r="AH979" s="19" t="str">
        <f>IF(AND(מרקובחצי[[#This Row],[CycleNumber]]&lt;$B980,SUM(מרקובחצי[[#This Row],[31]],Q980)=2),1,"")</f>
        <v/>
      </c>
      <c r="AI979" s="19" t="str">
        <f>IF(AND(מרקובחצי[[#This Row],[CycleNumber]]&lt;$B980,SUM(U979:U980)=2),1,"")</f>
        <v/>
      </c>
      <c r="AJ979" s="19" t="str">
        <f>IF(AND(מרקובחצי[[#This Row],[CycleNumber]]&lt;$B980,SUM(מרקובחצי[[#This Row],[32]],O980)=2),1,"")</f>
        <v/>
      </c>
      <c r="AK979" s="19" t="str">
        <f>IF(AND(מרקובחצי[[#This Row],[CycleNumber]]&lt;$B980,SUM(מרקובחצי[[#This Row],[32]],P980)=2),1,"")</f>
        <v/>
      </c>
      <c r="AL979" s="19" t="str">
        <f>IF(AND(מרקובחצי[[#This Row],[CycleNumber]]&lt;$B980,SUM(מרקובחצי[[#This Row],[32]],Q980)=2),1,"")</f>
        <v/>
      </c>
      <c r="AM979" s="19" t="str">
        <f>IF(AND(מרקובחצי[[#This Row],[CycleNumber]]&lt;$B980,SUM(V979:V980)=2),1,"")</f>
        <v/>
      </c>
      <c r="AN979" s="19" t="str">
        <f>IF(AND(מרקובחצי[[#This Row],[CycleNumber]]&lt;$B980,SUM(מרקובחצי[[#This Row],[33]],O980)=2),1,"")</f>
        <v/>
      </c>
      <c r="AO979" s="19" t="str">
        <f>IF(AND(מרקובחצי[[#This Row],[CycleNumber]]&lt;$B980,SUM(מרקובחצי[[#This Row],[33]],P980)=2),1,"")</f>
        <v/>
      </c>
      <c r="AP979" s="19" t="str">
        <f>IF(AND(מרקובחצי[[#This Row],[CycleNumber]]&lt;$B980,SUM(מרקובחצי[[#This Row],[33]],Q980)=2),1,"")</f>
        <v/>
      </c>
      <c r="AQ979" s="19" t="str">
        <f>IF(AND(מרקובחצי[[#This Row],[CycleNumber]]&lt;$B980,SUM(W979:W980)=2),1,"")</f>
        <v/>
      </c>
      <c r="AR979" s="19" t="str">
        <f>IF(AND(מרקובחצי[[#This Row],[CycleNumber]]&lt;$B980,SUM(מרקובחצי[[#This Row],[12]],S980)=2),1,"")</f>
        <v/>
      </c>
      <c r="AS979" s="19" t="str">
        <f>IF(AND(מרקובחצי[[#This Row],[CycleNumber]]&lt;$B980,SUM(מרקובחצי[[#This Row],[22]],V980)=2),1,"")</f>
        <v/>
      </c>
      <c r="AT979" s="21">
        <f>SUM(מרקובחצי[[#This Row],[11]:[33]])</f>
        <v>1</v>
      </c>
    </row>
    <row r="980" spans="1:46" ht="15.6" x14ac:dyDescent="0.25">
      <c r="A980" s="19" t="s">
        <v>100</v>
      </c>
      <c r="B980" s="19">
        <v>1</v>
      </c>
      <c r="C980">
        <v>26</v>
      </c>
      <c r="D980" s="19">
        <f>מרקובחצי[[#This Row],[LengthofCycle]]+1</f>
        <v>27</v>
      </c>
      <c r="E980" t="str">
        <f>IF(IFERROR(LOOKUP(מרקובחצי[[#This Row],[ClientID]],קביעויות[הפלגה]),FALSE)=מרקובחצי[[#This Row],[ClientID]],1,"")</f>
        <v/>
      </c>
      <c r="F980">
        <f>IF(IFERROR(LOOKUP(מרקובחצי[[#This Row],[ClientID]],סוגחציקבוע[S31]),FALSE)=מרקובחצי[[#This Row],[ClientID]],1,"")</f>
        <v>1</v>
      </c>
      <c r="G980" t="str">
        <f>IF(IFERROR(LOOKUP(מרקובחצי[[#This Row],[ClientID]],סוגחציקבוע[S32]),FALSE)=מרקובחצי[[#This Row],[ClientID]],1,"")</f>
        <v/>
      </c>
      <c r="H980" t="str">
        <f>IF(IFERROR(LOOKUP(מרקובחצי[[#This Row],[ClientID]],סוגחציקבוע[S33]),FALSE)=מרקובחצי[[#This Row],[ClientID]],1,"")</f>
        <v/>
      </c>
      <c r="I980" t="str">
        <f>IF(IFERROR(LOOKUP(מרקובחצי[[#This Row],[ClientID]],סוגחציקבוע[S32&amp;33]),FALSE)=מרקובחצי[[#This Row],[ClientID]],1,"")</f>
        <v/>
      </c>
      <c r="J980" s="19">
        <f>IF(SUM(מרקובחצי[[#This Row],[11]:[13]])=1,מרקובחצי[[#This Row],[עד ועד]],IF(SUM(R979:T980)=1,IF(מרקובחצי[[#This Row],[עד ועד]]&lt;J979,מרקובחצי[[#This Row],[עד ועד]],J979),J979))</f>
        <v>27</v>
      </c>
      <c r="K980" s="19">
        <f>IF(SUM(מרקובחצי[[#This Row],[11]:[13]])=1,מרקובחצי[[#This Row],[עד ועד]],IF(SUM(R979:T980)=1,IF(מרקובחצי[[#This Row],[עד ועד]]&gt;K979,מרקובחצי[[#This Row],[עד ועד]],K979),K979))</f>
        <v>27</v>
      </c>
      <c r="L980" s="19" t="str">
        <f>IF(AND(SUM(מרקובחצי[[#This Row],[31]:[33]])=1,SUM(U979:W979)=0),מרקובחצי[[#This Row],[מקס]]-מרקובחצי[[#This Row],[מינ]],"")</f>
        <v/>
      </c>
      <c r="M98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980" s="19" t="str">
        <f t="shared" si="15"/>
        <v>S32</v>
      </c>
      <c r="O980" s="19">
        <f>IF(מרקובחצי[[#This Row],[קבעה הפלגה?]]=1,"",IF(AND(מרקובחצי[[#This Row],[עד ועד]]&lt;29,OR(מרקובחצי[[#This Row],[CycleNumber]]=1,AND(U979=1,OR(מרקובחצי[[#This Row],[עד ועד]]&lt;J979,מרקובחצי[[#This Row],[עד ועד]]&gt;K979)),AND(V979=1,מרקובחצי[[#This Row],[עד ועד]]&lt;J979),W979=1)),1,""))</f>
        <v>1</v>
      </c>
      <c r="P980" s="19" t="str">
        <f>IF(מרקובחצי[[#This Row],[קבעה הפלגה?]]=1,"",IF(AND(מרקובחצי[[#This Row],[עד ועד]]&gt;28,מרקובחצי[[#This Row],[עד ועד]]&lt;32,OR(מרקובחצי[[#This Row],[CycleNumber]]=1,AND(U979=1),AND(V979=1,OR(מרקובחצי[[#This Row],[עד ועד]]&lt;J979,מרקובחצי[[#This Row],[עד ועד]]&gt;K979)),W979=1)),1,""))</f>
        <v/>
      </c>
      <c r="Q980" s="19" t="str">
        <f>IF(מרקובחצי[[#This Row],[קבעה הפלגה?]]=1,"",IF(AND(מרקובחצי[[#This Row],[עד ועד]]&gt;31,OR(מרקובחצי[[#This Row],[CycleNumber]]=1,AND(U979=1),AND(V979=1,מרקובחצי[[#This Row],[עד ועד]]&gt;K979),AND(W979=1,OR(מרקובחצי[[#This Row],[עד ועד]]&gt;K979,מרקובחצי[[#This Row],[עד ועד]]&lt;J979)))),1,""))</f>
        <v/>
      </c>
      <c r="R980" s="19" t="str">
        <f>IF(מרקובחצי[[#This Row],[CycleNumber]]&gt;1,IF(AND(O979=1,מרקובחצי[[#This Row],[עד ועד]]&lt;29),1,""),"")</f>
        <v/>
      </c>
      <c r="S980" s="19" t="str">
        <f>IF(מרקובחצי[[#This Row],[CycleNumber]]&gt;1,IF(OR(AND(O979=1,מרקובחצי[[#This Row],[עד ועד]]&gt;28),AND(P979=1),AND(Q979=1,מרקובחצי[[#This Row],[עד ועד]]&lt;32)),1,""),"")</f>
        <v/>
      </c>
      <c r="T980" s="19" t="str">
        <f>IF(מרקובחצי[[#This Row],[CycleNumber]]&gt;1,IF(AND(Q979=1,מרקובחצי[[#This Row],[עד ועד]]&gt;31),1,""),"")</f>
        <v/>
      </c>
      <c r="U980" s="19" t="str">
        <f>IF(מרקובחצי[[#This Row],[CycleNumber]]&gt;1,IF(AND(R979=1,מרקובחצי[[#This Row],[עד ועד]]&lt;29),1,IF(AND(U979=1,NOT(OR(מרקובחצי[[#This Row],[עד ועד]]&lt;J979,מרקובחצי[[#This Row],[עד ועד]]&gt;K979))),1,"")),"")</f>
        <v/>
      </c>
      <c r="V980" s="19" t="str">
        <f>IF(מרקובחצי[[#This Row],[CycleNumber]]&gt;1,IF(AND(SUM(R979:T979)=1,מרקובחצי[[#This Row],[עד ועד]]&gt;28,מרקובחצי[[#This Row],[עד ועד]]&lt;32),1,IF(OR(S979=1,AND(R979=1,מרקובחצי[[#This Row],[עד ועד]]&gt;28),AND(T979=1,מרקובחצי[[#This Row],[עד ועד]]&lt;32)),1,IF(AND(V979=1,NOT(OR(מרקובחצי[[#This Row],[עד ועד]]&lt;J979,מרקובחצי[[#This Row],[עד ועד]]&gt;K979))),1,""))),"")</f>
        <v/>
      </c>
      <c r="W980" s="19" t="str">
        <f>IF(מרקובחצי[[#This Row],[CycleNumber]]&gt;1,IF(AND(T979=1,מרקובחצי[[#This Row],[עד ועד]]&gt;31),1,IF(AND(W979=1,NOT(OR(מרקובחצי[[#This Row],[עד ועד]]&lt;J979,מרקובחצי[[#This Row],[עד ועד]]&gt;K979))),1,"")),"")</f>
        <v/>
      </c>
      <c r="X980" s="19">
        <f>IF(AND(מרקובחצי[[#This Row],[CycleNumber]]&lt;$B981,SUM(מרקובחצי[[#This Row],[11]],R981)=2),1,"")</f>
        <v>1</v>
      </c>
      <c r="Y980" s="19" t="str">
        <f>IF(AND(מרקובחצי[[#This Row],[CycleNumber]]&lt;$B981,SUM(מרקובחצי[[#This Row],[11]],S981)=2),1,"")</f>
        <v/>
      </c>
      <c r="Z980" s="19" t="str">
        <f>IF(AND(מרקובחצי[[#This Row],[CycleNumber]]&lt;$B981,SUM(מרקובחצי[[#This Row],[13]],S981)=2),1,"")</f>
        <v/>
      </c>
      <c r="AA980" s="19" t="str">
        <f>IF(AND(מרקובחצי[[#This Row],[CycleNumber]]&lt;$B981,SUM(מרקובחצי[[#This Row],[13]],T981)=2),1,"")</f>
        <v/>
      </c>
      <c r="AB980" s="19" t="str">
        <f>IF(AND(מרקובחצי[[#This Row],[CycleNumber]]&lt;$B981,SUM(מרקובחצי[[#This Row],[21]],U981)=2),1,"")</f>
        <v/>
      </c>
      <c r="AC980" s="19" t="str">
        <f>IF(AND(מרקובחצי[[#This Row],[CycleNumber]]&lt;$B981,SUM(מרקובחצי[[#This Row],[21]],V981)=2),1,"")</f>
        <v/>
      </c>
      <c r="AD980" s="19" t="str">
        <f>IF(AND(מרקובחצי[[#This Row],[CycleNumber]]&lt;$B981,SUM(מרקובחצי[[#This Row],[23]],V981)=2),1,"")</f>
        <v/>
      </c>
      <c r="AE980" s="19" t="str">
        <f>IF(AND(מרקובחצי[[#This Row],[CycleNumber]]&lt;$B981,SUM(מרקובחצי[[#This Row],[23]],W981)=2),1,"")</f>
        <v/>
      </c>
      <c r="AF980" s="19" t="str">
        <f>IF(AND(מרקובחצי[[#This Row],[CycleNumber]]&lt;$B981,SUM(מרקובחצי[[#This Row],[31]],O981)=2),1,"")</f>
        <v/>
      </c>
      <c r="AG980" s="19" t="str">
        <f>IF(AND(מרקובחצי[[#This Row],[CycleNumber]]&lt;$B981,SUM(מרקובחצי[[#This Row],[31]],P981)=2),1,"")</f>
        <v/>
      </c>
      <c r="AH980" s="19" t="str">
        <f>IF(AND(מרקובחצי[[#This Row],[CycleNumber]]&lt;$B981,SUM(מרקובחצי[[#This Row],[31]],Q981)=2),1,"")</f>
        <v/>
      </c>
      <c r="AI980" s="19" t="str">
        <f>IF(AND(מרקובחצי[[#This Row],[CycleNumber]]&lt;$B981,SUM(U980:U981)=2),1,"")</f>
        <v/>
      </c>
      <c r="AJ980" s="19" t="str">
        <f>IF(AND(מרקובחצי[[#This Row],[CycleNumber]]&lt;$B981,SUM(מרקובחצי[[#This Row],[32]],O981)=2),1,"")</f>
        <v/>
      </c>
      <c r="AK980" s="19" t="str">
        <f>IF(AND(מרקובחצי[[#This Row],[CycleNumber]]&lt;$B981,SUM(מרקובחצי[[#This Row],[32]],P981)=2),1,"")</f>
        <v/>
      </c>
      <c r="AL980" s="19" t="str">
        <f>IF(AND(מרקובחצי[[#This Row],[CycleNumber]]&lt;$B981,SUM(מרקובחצי[[#This Row],[32]],Q981)=2),1,"")</f>
        <v/>
      </c>
      <c r="AM980" s="19" t="str">
        <f>IF(AND(מרקובחצי[[#This Row],[CycleNumber]]&lt;$B981,SUM(V980:V981)=2),1,"")</f>
        <v/>
      </c>
      <c r="AN980" s="19" t="str">
        <f>IF(AND(מרקובחצי[[#This Row],[CycleNumber]]&lt;$B981,SUM(מרקובחצי[[#This Row],[33]],O981)=2),1,"")</f>
        <v/>
      </c>
      <c r="AO980" s="19" t="str">
        <f>IF(AND(מרקובחצי[[#This Row],[CycleNumber]]&lt;$B981,SUM(מרקובחצי[[#This Row],[33]],P981)=2),1,"")</f>
        <v/>
      </c>
      <c r="AP980" s="19" t="str">
        <f>IF(AND(מרקובחצי[[#This Row],[CycleNumber]]&lt;$B981,SUM(מרקובחצי[[#This Row],[33]],Q981)=2),1,"")</f>
        <v/>
      </c>
      <c r="AQ980" s="19" t="str">
        <f>IF(AND(מרקובחצי[[#This Row],[CycleNumber]]&lt;$B981,SUM(W980:W981)=2),1,"")</f>
        <v/>
      </c>
      <c r="AR980" s="19" t="str">
        <f>IF(AND(מרקובחצי[[#This Row],[CycleNumber]]&lt;$B981,SUM(מרקובחצי[[#This Row],[12]],S981)=2),1,"")</f>
        <v/>
      </c>
      <c r="AS980" s="19" t="str">
        <f>IF(AND(מרקובחצי[[#This Row],[CycleNumber]]&lt;$B981,SUM(מרקובחצי[[#This Row],[22]],V981)=2),1,"")</f>
        <v/>
      </c>
      <c r="AT980" s="21">
        <f>SUM(מרקובחצי[[#This Row],[11]:[33]])</f>
        <v>1</v>
      </c>
    </row>
    <row r="981" spans="1:46" ht="15.6" x14ac:dyDescent="0.25">
      <c r="A981" s="19" t="s">
        <v>100</v>
      </c>
      <c r="B981" s="19">
        <v>2</v>
      </c>
      <c r="C981">
        <v>26</v>
      </c>
      <c r="D981" s="19">
        <f>מרקובחצי[[#This Row],[LengthofCycle]]+1</f>
        <v>27</v>
      </c>
      <c r="E981" t="str">
        <f>IF(IFERROR(LOOKUP(מרקובחצי[[#This Row],[ClientID]],קביעויות[הפלגה]),FALSE)=מרקובחצי[[#This Row],[ClientID]],1,"")</f>
        <v/>
      </c>
      <c r="F981">
        <f>IF(IFERROR(LOOKUP(מרקובחצי[[#This Row],[ClientID]],סוגחציקבוע[S31]),FALSE)=מרקובחצי[[#This Row],[ClientID]],1,"")</f>
        <v>1</v>
      </c>
      <c r="G981" t="str">
        <f>IF(IFERROR(LOOKUP(מרקובחצי[[#This Row],[ClientID]],סוגחציקבוע[S32]),FALSE)=מרקובחצי[[#This Row],[ClientID]],1,"")</f>
        <v/>
      </c>
      <c r="H981" t="str">
        <f>IF(IFERROR(LOOKUP(מרקובחצי[[#This Row],[ClientID]],סוגחציקבוע[S33]),FALSE)=מרקובחצי[[#This Row],[ClientID]],1,"")</f>
        <v/>
      </c>
      <c r="I981" t="str">
        <f>IF(IFERROR(LOOKUP(מרקובחצי[[#This Row],[ClientID]],סוגחציקבוע[S32&amp;33]),FALSE)=מרקובחצי[[#This Row],[ClientID]],1,"")</f>
        <v/>
      </c>
      <c r="J981" s="19">
        <f>IF(SUM(מרקובחצי[[#This Row],[11]:[13]])=1,מרקובחצי[[#This Row],[עד ועד]],IF(SUM(R980:T981)=1,IF(מרקובחצי[[#This Row],[עד ועד]]&lt;J980,מרקובחצי[[#This Row],[עד ועד]],J980),J980))</f>
        <v>27</v>
      </c>
      <c r="K981" s="19">
        <f>IF(SUM(מרקובחצי[[#This Row],[11]:[13]])=1,מרקובחצי[[#This Row],[עד ועד]],IF(SUM(R980:T981)=1,IF(מרקובחצי[[#This Row],[עד ועד]]&gt;K980,מרקובחצי[[#This Row],[עד ועד]],K980),K980))</f>
        <v>27</v>
      </c>
      <c r="L981" s="19" t="str">
        <f>IF(AND(SUM(מרקובחצי[[#This Row],[31]:[33]])=1,SUM(U980:W980)=0),מרקובחצי[[#This Row],[מקס]]-מרקובחצי[[#This Row],[מינ]],"")</f>
        <v/>
      </c>
      <c r="M98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981" s="19" t="str">
        <f t="shared" si="15"/>
        <v>S11</v>
      </c>
      <c r="O981" s="19" t="str">
        <f>IF(מרקובחצי[[#This Row],[קבעה הפלגה?]]=1,"",IF(AND(מרקובחצי[[#This Row],[עד ועד]]&lt;29,OR(מרקובחצי[[#This Row],[CycleNumber]]=1,AND(U980=1,OR(מרקובחצי[[#This Row],[עד ועד]]&lt;J980,מרקובחצי[[#This Row],[עד ועד]]&gt;K980)),AND(V980=1,מרקובחצי[[#This Row],[עד ועד]]&lt;J980),W980=1)),1,""))</f>
        <v/>
      </c>
      <c r="P981" s="19" t="str">
        <f>IF(מרקובחצי[[#This Row],[קבעה הפלגה?]]=1,"",IF(AND(מרקובחצי[[#This Row],[עד ועד]]&gt;28,מרקובחצי[[#This Row],[עד ועד]]&lt;32,OR(מרקובחצי[[#This Row],[CycleNumber]]=1,AND(U980=1),AND(V980=1,OR(מרקובחצי[[#This Row],[עד ועד]]&lt;J980,מרקובחצי[[#This Row],[עד ועד]]&gt;K980)),W980=1)),1,""))</f>
        <v/>
      </c>
      <c r="Q981" s="19" t="str">
        <f>IF(מרקובחצי[[#This Row],[קבעה הפלגה?]]=1,"",IF(AND(מרקובחצי[[#This Row],[עד ועד]]&gt;31,OR(מרקובחצי[[#This Row],[CycleNumber]]=1,AND(U980=1),AND(V980=1,מרקובחצי[[#This Row],[עד ועד]]&gt;K980),AND(W980=1,OR(מרקובחצי[[#This Row],[עד ועד]]&gt;K980,מרקובחצי[[#This Row],[עד ועד]]&lt;J980)))),1,""))</f>
        <v/>
      </c>
      <c r="R981" s="19">
        <f>IF(מרקובחצי[[#This Row],[CycleNumber]]&gt;1,IF(AND(O980=1,מרקובחצי[[#This Row],[עד ועד]]&lt;29),1,""),"")</f>
        <v>1</v>
      </c>
      <c r="S981" s="19" t="str">
        <f>IF(מרקובחצי[[#This Row],[CycleNumber]]&gt;1,IF(OR(AND(O980=1,מרקובחצי[[#This Row],[עד ועד]]&gt;28),AND(P980=1),AND(Q980=1,מרקובחצי[[#This Row],[עד ועד]]&lt;32)),1,""),"")</f>
        <v/>
      </c>
      <c r="T981" s="19" t="str">
        <f>IF(מרקובחצי[[#This Row],[CycleNumber]]&gt;1,IF(AND(Q980=1,מרקובחצי[[#This Row],[עד ועד]]&gt;31),1,""),"")</f>
        <v/>
      </c>
      <c r="U981" s="19" t="str">
        <f>IF(מרקובחצי[[#This Row],[CycleNumber]]&gt;1,IF(AND(R980=1,מרקובחצי[[#This Row],[עד ועד]]&lt;29),1,IF(AND(U980=1,NOT(OR(מרקובחצי[[#This Row],[עד ועד]]&lt;J980,מרקובחצי[[#This Row],[עד ועד]]&gt;K980))),1,"")),"")</f>
        <v/>
      </c>
      <c r="V981" s="19" t="str">
        <f>IF(מרקובחצי[[#This Row],[CycleNumber]]&gt;1,IF(AND(SUM(R980:T980)=1,מרקובחצי[[#This Row],[עד ועד]]&gt;28,מרקובחצי[[#This Row],[עד ועד]]&lt;32),1,IF(OR(S980=1,AND(R980=1,מרקובחצי[[#This Row],[עד ועד]]&gt;28),AND(T980=1,מרקובחצי[[#This Row],[עד ועד]]&lt;32)),1,IF(AND(V980=1,NOT(OR(מרקובחצי[[#This Row],[עד ועד]]&lt;J980,מרקובחצי[[#This Row],[עד ועד]]&gt;K980))),1,""))),"")</f>
        <v/>
      </c>
      <c r="W981" s="19" t="str">
        <f>IF(מרקובחצי[[#This Row],[CycleNumber]]&gt;1,IF(AND(T980=1,מרקובחצי[[#This Row],[עד ועד]]&gt;31),1,IF(AND(W980=1,NOT(OR(מרקובחצי[[#This Row],[עד ועד]]&lt;J980,מרקובחצי[[#This Row],[עד ועד]]&gt;K980))),1,"")),"")</f>
        <v/>
      </c>
      <c r="X981" s="19" t="str">
        <f>IF(AND(מרקובחצי[[#This Row],[CycleNumber]]&lt;$B982,SUM(מרקובחצי[[#This Row],[11]],R982)=2),1,"")</f>
        <v/>
      </c>
      <c r="Y981" s="19" t="str">
        <f>IF(AND(מרקובחצי[[#This Row],[CycleNumber]]&lt;$B982,SUM(מרקובחצי[[#This Row],[11]],S982)=2),1,"")</f>
        <v/>
      </c>
      <c r="Z981" s="19" t="str">
        <f>IF(AND(מרקובחצי[[#This Row],[CycleNumber]]&lt;$B982,SUM(מרקובחצי[[#This Row],[13]],S982)=2),1,"")</f>
        <v/>
      </c>
      <c r="AA981" s="19" t="str">
        <f>IF(AND(מרקובחצי[[#This Row],[CycleNumber]]&lt;$B982,SUM(מרקובחצי[[#This Row],[13]],T982)=2),1,"")</f>
        <v/>
      </c>
      <c r="AB981" s="19">
        <f>IF(AND(מרקובחצי[[#This Row],[CycleNumber]]&lt;$B982,SUM(מרקובחצי[[#This Row],[21]],U982)=2),1,"")</f>
        <v>1</v>
      </c>
      <c r="AC981" s="19" t="str">
        <f>IF(AND(מרקובחצי[[#This Row],[CycleNumber]]&lt;$B982,SUM(מרקובחצי[[#This Row],[21]],V982)=2),1,"")</f>
        <v/>
      </c>
      <c r="AD981" s="19" t="str">
        <f>IF(AND(מרקובחצי[[#This Row],[CycleNumber]]&lt;$B982,SUM(מרקובחצי[[#This Row],[23]],V982)=2),1,"")</f>
        <v/>
      </c>
      <c r="AE981" s="19" t="str">
        <f>IF(AND(מרקובחצי[[#This Row],[CycleNumber]]&lt;$B982,SUM(מרקובחצי[[#This Row],[23]],W982)=2),1,"")</f>
        <v/>
      </c>
      <c r="AF981" s="19" t="str">
        <f>IF(AND(מרקובחצי[[#This Row],[CycleNumber]]&lt;$B982,SUM(מרקובחצי[[#This Row],[31]],O982)=2),1,"")</f>
        <v/>
      </c>
      <c r="AG981" s="19" t="str">
        <f>IF(AND(מרקובחצי[[#This Row],[CycleNumber]]&lt;$B982,SUM(מרקובחצי[[#This Row],[31]],P982)=2),1,"")</f>
        <v/>
      </c>
      <c r="AH981" s="19" t="str">
        <f>IF(AND(מרקובחצי[[#This Row],[CycleNumber]]&lt;$B982,SUM(מרקובחצי[[#This Row],[31]],Q982)=2),1,"")</f>
        <v/>
      </c>
      <c r="AI981" s="19" t="str">
        <f>IF(AND(מרקובחצי[[#This Row],[CycleNumber]]&lt;$B982,SUM(U981:U982)=2),1,"")</f>
        <v/>
      </c>
      <c r="AJ981" s="19" t="str">
        <f>IF(AND(מרקובחצי[[#This Row],[CycleNumber]]&lt;$B982,SUM(מרקובחצי[[#This Row],[32]],O982)=2),1,"")</f>
        <v/>
      </c>
      <c r="AK981" s="19" t="str">
        <f>IF(AND(מרקובחצי[[#This Row],[CycleNumber]]&lt;$B982,SUM(מרקובחצי[[#This Row],[32]],P982)=2),1,"")</f>
        <v/>
      </c>
      <c r="AL981" s="19" t="str">
        <f>IF(AND(מרקובחצי[[#This Row],[CycleNumber]]&lt;$B982,SUM(מרקובחצי[[#This Row],[32]],Q982)=2),1,"")</f>
        <v/>
      </c>
      <c r="AM981" s="19" t="str">
        <f>IF(AND(מרקובחצי[[#This Row],[CycleNumber]]&lt;$B982,SUM(V981:V982)=2),1,"")</f>
        <v/>
      </c>
      <c r="AN981" s="19" t="str">
        <f>IF(AND(מרקובחצי[[#This Row],[CycleNumber]]&lt;$B982,SUM(מרקובחצי[[#This Row],[33]],O982)=2),1,"")</f>
        <v/>
      </c>
      <c r="AO981" s="19" t="str">
        <f>IF(AND(מרקובחצי[[#This Row],[CycleNumber]]&lt;$B982,SUM(מרקובחצי[[#This Row],[33]],P982)=2),1,"")</f>
        <v/>
      </c>
      <c r="AP981" s="19" t="str">
        <f>IF(AND(מרקובחצי[[#This Row],[CycleNumber]]&lt;$B982,SUM(מרקובחצי[[#This Row],[33]],Q982)=2),1,"")</f>
        <v/>
      </c>
      <c r="AQ981" s="19" t="str">
        <f>IF(AND(מרקובחצי[[#This Row],[CycleNumber]]&lt;$B982,SUM(W981:W982)=2),1,"")</f>
        <v/>
      </c>
      <c r="AR981" s="19" t="str">
        <f>IF(AND(מרקובחצי[[#This Row],[CycleNumber]]&lt;$B982,SUM(מרקובחצי[[#This Row],[12]],S982)=2),1,"")</f>
        <v/>
      </c>
      <c r="AS981" s="19" t="str">
        <f>IF(AND(מרקובחצי[[#This Row],[CycleNumber]]&lt;$B982,SUM(מרקובחצי[[#This Row],[22]],V982)=2),1,"")</f>
        <v/>
      </c>
      <c r="AT981" s="21">
        <f>SUM(מרקובחצי[[#This Row],[11]:[33]])</f>
        <v>1</v>
      </c>
    </row>
    <row r="982" spans="1:46" ht="15.6" x14ac:dyDescent="0.25">
      <c r="A982" s="19" t="s">
        <v>100</v>
      </c>
      <c r="B982" s="19">
        <v>3</v>
      </c>
      <c r="C982">
        <v>27</v>
      </c>
      <c r="D982" s="19">
        <f>מרקובחצי[[#This Row],[LengthofCycle]]+1</f>
        <v>28</v>
      </c>
      <c r="E982" t="str">
        <f>IF(IFERROR(LOOKUP(מרקובחצי[[#This Row],[ClientID]],קביעויות[הפלגה]),FALSE)=מרקובחצי[[#This Row],[ClientID]],1,"")</f>
        <v/>
      </c>
      <c r="F982">
        <f>IF(IFERROR(LOOKUP(מרקובחצי[[#This Row],[ClientID]],סוגחציקבוע[S31]),FALSE)=מרקובחצי[[#This Row],[ClientID]],1,"")</f>
        <v>1</v>
      </c>
      <c r="G982" t="str">
        <f>IF(IFERROR(LOOKUP(מרקובחצי[[#This Row],[ClientID]],סוגחציקבוע[S32]),FALSE)=מרקובחצי[[#This Row],[ClientID]],1,"")</f>
        <v/>
      </c>
      <c r="H982" t="str">
        <f>IF(IFERROR(LOOKUP(מרקובחצי[[#This Row],[ClientID]],סוגחציקבוע[S33]),FALSE)=מרקובחצי[[#This Row],[ClientID]],1,"")</f>
        <v/>
      </c>
      <c r="I982" t="str">
        <f>IF(IFERROR(LOOKUP(מרקובחצי[[#This Row],[ClientID]],סוגחציקבוע[S32&amp;33]),FALSE)=מרקובחצי[[#This Row],[ClientID]],1,"")</f>
        <v/>
      </c>
      <c r="J982" s="19">
        <f>IF(SUM(מרקובחצי[[#This Row],[11]:[13]])=1,מרקובחצי[[#This Row],[עד ועד]],IF(SUM(R981:T982)=1,IF(מרקובחצי[[#This Row],[עד ועד]]&lt;J981,מרקובחצי[[#This Row],[עד ועד]],J981),J981))</f>
        <v>27</v>
      </c>
      <c r="K982" s="19">
        <f>IF(SUM(מרקובחצי[[#This Row],[11]:[13]])=1,מרקובחצי[[#This Row],[עד ועד]],IF(SUM(R981:T982)=1,IF(מרקובחצי[[#This Row],[עד ועד]]&gt;K981,מרקובחצי[[#This Row],[עד ועד]],K981),K981))</f>
        <v>28</v>
      </c>
      <c r="L982" s="19">
        <f>IF(AND(SUM(מרקובחצי[[#This Row],[31]:[33]])=1,SUM(U981:W981)=0),מרקובחצי[[#This Row],[מקס]]-מרקובחצי[[#This Row],[מינ]],"")</f>
        <v>1</v>
      </c>
      <c r="M98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982" s="19" t="str">
        <f t="shared" si="15"/>
        <v>S21</v>
      </c>
      <c r="O982" s="19" t="str">
        <f>IF(מרקובחצי[[#This Row],[קבעה הפלגה?]]=1,"",IF(AND(מרקובחצי[[#This Row],[עד ועד]]&lt;29,OR(מרקובחצי[[#This Row],[CycleNumber]]=1,AND(U981=1,OR(מרקובחצי[[#This Row],[עד ועד]]&lt;J981,מרקובחצי[[#This Row],[עד ועד]]&gt;K981)),AND(V981=1,מרקובחצי[[#This Row],[עד ועד]]&lt;J981),W981=1)),1,""))</f>
        <v/>
      </c>
      <c r="P982" s="19" t="str">
        <f>IF(מרקובחצי[[#This Row],[קבעה הפלגה?]]=1,"",IF(AND(מרקובחצי[[#This Row],[עד ועד]]&gt;28,מרקובחצי[[#This Row],[עד ועד]]&lt;32,OR(מרקובחצי[[#This Row],[CycleNumber]]=1,AND(U981=1),AND(V981=1,OR(מרקובחצי[[#This Row],[עד ועד]]&lt;J981,מרקובחצי[[#This Row],[עד ועד]]&gt;K981)),W981=1)),1,""))</f>
        <v/>
      </c>
      <c r="Q982" s="19" t="str">
        <f>IF(מרקובחצי[[#This Row],[קבעה הפלגה?]]=1,"",IF(AND(מרקובחצי[[#This Row],[עד ועד]]&gt;31,OR(מרקובחצי[[#This Row],[CycleNumber]]=1,AND(U981=1),AND(V981=1,מרקובחצי[[#This Row],[עד ועד]]&gt;K981),AND(W981=1,OR(מרקובחצי[[#This Row],[עד ועד]]&gt;K981,מרקובחצי[[#This Row],[עד ועד]]&lt;J981)))),1,""))</f>
        <v/>
      </c>
      <c r="R982" s="19" t="str">
        <f>IF(מרקובחצי[[#This Row],[CycleNumber]]&gt;1,IF(AND(O981=1,מרקובחצי[[#This Row],[עד ועד]]&lt;29),1,""),"")</f>
        <v/>
      </c>
      <c r="S982" s="19" t="str">
        <f>IF(מרקובחצי[[#This Row],[CycleNumber]]&gt;1,IF(OR(AND(O981=1,מרקובחצי[[#This Row],[עד ועד]]&gt;28),AND(P981=1),AND(Q981=1,מרקובחצי[[#This Row],[עד ועד]]&lt;32)),1,""),"")</f>
        <v/>
      </c>
      <c r="T982" s="19" t="str">
        <f>IF(מרקובחצי[[#This Row],[CycleNumber]]&gt;1,IF(AND(Q981=1,מרקובחצי[[#This Row],[עד ועד]]&gt;31),1,""),"")</f>
        <v/>
      </c>
      <c r="U982" s="19">
        <f>IF(מרקובחצי[[#This Row],[CycleNumber]]&gt;1,IF(AND(R981=1,מרקובחצי[[#This Row],[עד ועד]]&lt;29),1,IF(AND(U981=1,NOT(OR(מרקובחצי[[#This Row],[עד ועד]]&lt;J981,מרקובחצי[[#This Row],[עד ועד]]&gt;K981))),1,"")),"")</f>
        <v>1</v>
      </c>
      <c r="V982" s="19" t="str">
        <f>IF(מרקובחצי[[#This Row],[CycleNumber]]&gt;1,IF(AND(SUM(R981:T981)=1,מרקובחצי[[#This Row],[עד ועד]]&gt;28,מרקובחצי[[#This Row],[עד ועד]]&lt;32),1,IF(OR(S981=1,AND(R981=1,מרקובחצי[[#This Row],[עד ועד]]&gt;28),AND(T981=1,מרקובחצי[[#This Row],[עד ועד]]&lt;32)),1,IF(AND(V981=1,NOT(OR(מרקובחצי[[#This Row],[עד ועד]]&lt;J981,מרקובחצי[[#This Row],[עד ועד]]&gt;K981))),1,""))),"")</f>
        <v/>
      </c>
      <c r="W982" s="19" t="str">
        <f>IF(מרקובחצי[[#This Row],[CycleNumber]]&gt;1,IF(AND(T981=1,מרקובחצי[[#This Row],[עד ועד]]&gt;31),1,IF(AND(W981=1,NOT(OR(מרקובחצי[[#This Row],[עד ועד]]&lt;J981,מרקובחצי[[#This Row],[עד ועד]]&gt;K981))),1,"")),"")</f>
        <v/>
      </c>
      <c r="X982" s="19" t="str">
        <f>IF(AND(מרקובחצי[[#This Row],[CycleNumber]]&lt;$B983,SUM(מרקובחצי[[#This Row],[11]],R983)=2),1,"")</f>
        <v/>
      </c>
      <c r="Y982" s="19" t="str">
        <f>IF(AND(מרקובחצי[[#This Row],[CycleNumber]]&lt;$B983,SUM(מרקובחצי[[#This Row],[11]],S983)=2),1,"")</f>
        <v/>
      </c>
      <c r="Z982" s="19" t="str">
        <f>IF(AND(מרקובחצי[[#This Row],[CycleNumber]]&lt;$B983,SUM(מרקובחצי[[#This Row],[13]],S983)=2),1,"")</f>
        <v/>
      </c>
      <c r="AA982" s="19" t="str">
        <f>IF(AND(מרקובחצי[[#This Row],[CycleNumber]]&lt;$B983,SUM(מרקובחצי[[#This Row],[13]],T983)=2),1,"")</f>
        <v/>
      </c>
      <c r="AB982" s="19" t="str">
        <f>IF(AND(מרקובחצי[[#This Row],[CycleNumber]]&lt;$B983,SUM(מרקובחצי[[#This Row],[21]],U983)=2),1,"")</f>
        <v/>
      </c>
      <c r="AC982" s="19" t="str">
        <f>IF(AND(מרקובחצי[[#This Row],[CycleNumber]]&lt;$B983,SUM(מרקובחצי[[#This Row],[21]],V983)=2),1,"")</f>
        <v/>
      </c>
      <c r="AD982" s="19" t="str">
        <f>IF(AND(מרקובחצי[[#This Row],[CycleNumber]]&lt;$B983,SUM(מרקובחצי[[#This Row],[23]],V983)=2),1,"")</f>
        <v/>
      </c>
      <c r="AE982" s="19" t="str">
        <f>IF(AND(מרקובחצי[[#This Row],[CycleNumber]]&lt;$B983,SUM(מרקובחצי[[#This Row],[23]],W983)=2),1,"")</f>
        <v/>
      </c>
      <c r="AF982" s="19" t="str">
        <f>IF(AND(מרקובחצי[[#This Row],[CycleNumber]]&lt;$B983,SUM(מרקובחצי[[#This Row],[31]],O983)=2),1,"")</f>
        <v/>
      </c>
      <c r="AG982" s="19" t="str">
        <f>IF(AND(מרקובחצי[[#This Row],[CycleNumber]]&lt;$B983,SUM(מרקובחצי[[#This Row],[31]],P983)=2),1,"")</f>
        <v/>
      </c>
      <c r="AH982" s="19" t="str">
        <f>IF(AND(מרקובחצי[[#This Row],[CycleNumber]]&lt;$B983,SUM(מרקובחצי[[#This Row],[31]],Q983)=2),1,"")</f>
        <v/>
      </c>
      <c r="AI982" s="19">
        <f>IF(AND(מרקובחצי[[#This Row],[CycleNumber]]&lt;$B983,SUM(U982:U983)=2),1,"")</f>
        <v>1</v>
      </c>
      <c r="AJ982" s="19" t="str">
        <f>IF(AND(מרקובחצי[[#This Row],[CycleNumber]]&lt;$B983,SUM(מרקובחצי[[#This Row],[32]],O983)=2),1,"")</f>
        <v/>
      </c>
      <c r="AK982" s="19" t="str">
        <f>IF(AND(מרקובחצי[[#This Row],[CycleNumber]]&lt;$B983,SUM(מרקובחצי[[#This Row],[32]],P983)=2),1,"")</f>
        <v/>
      </c>
      <c r="AL982" s="19" t="str">
        <f>IF(AND(מרקובחצי[[#This Row],[CycleNumber]]&lt;$B983,SUM(מרקובחצי[[#This Row],[32]],Q983)=2),1,"")</f>
        <v/>
      </c>
      <c r="AM982" s="19" t="str">
        <f>IF(AND(מרקובחצי[[#This Row],[CycleNumber]]&lt;$B983,SUM(V982:V983)=2),1,"")</f>
        <v/>
      </c>
      <c r="AN982" s="19" t="str">
        <f>IF(AND(מרקובחצי[[#This Row],[CycleNumber]]&lt;$B983,SUM(מרקובחצי[[#This Row],[33]],O983)=2),1,"")</f>
        <v/>
      </c>
      <c r="AO982" s="19" t="str">
        <f>IF(AND(מרקובחצי[[#This Row],[CycleNumber]]&lt;$B983,SUM(מרקובחצי[[#This Row],[33]],P983)=2),1,"")</f>
        <v/>
      </c>
      <c r="AP982" s="19" t="str">
        <f>IF(AND(מרקובחצי[[#This Row],[CycleNumber]]&lt;$B983,SUM(מרקובחצי[[#This Row],[33]],Q983)=2),1,"")</f>
        <v/>
      </c>
      <c r="AQ982" s="19" t="str">
        <f>IF(AND(מרקובחצי[[#This Row],[CycleNumber]]&lt;$B983,SUM(W982:W983)=2),1,"")</f>
        <v/>
      </c>
      <c r="AR982" s="19" t="str">
        <f>IF(AND(מרקובחצי[[#This Row],[CycleNumber]]&lt;$B983,SUM(מרקובחצי[[#This Row],[12]],S983)=2),1,"")</f>
        <v/>
      </c>
      <c r="AS982" s="19" t="str">
        <f>IF(AND(מרקובחצי[[#This Row],[CycleNumber]]&lt;$B983,SUM(מרקובחצי[[#This Row],[22]],V983)=2),1,"")</f>
        <v/>
      </c>
      <c r="AT982" s="21">
        <f>SUM(מרקובחצי[[#This Row],[11]:[33]])</f>
        <v>1</v>
      </c>
    </row>
    <row r="983" spans="1:46" ht="15.6" x14ac:dyDescent="0.25">
      <c r="A983" s="19" t="s">
        <v>100</v>
      </c>
      <c r="B983" s="19">
        <v>4</v>
      </c>
      <c r="C983">
        <v>26</v>
      </c>
      <c r="D983" s="19">
        <f>מרקובחצי[[#This Row],[LengthofCycle]]+1</f>
        <v>27</v>
      </c>
      <c r="E983" t="str">
        <f>IF(IFERROR(LOOKUP(מרקובחצי[[#This Row],[ClientID]],קביעויות[הפלגה]),FALSE)=מרקובחצי[[#This Row],[ClientID]],1,"")</f>
        <v/>
      </c>
      <c r="F983">
        <f>IF(IFERROR(LOOKUP(מרקובחצי[[#This Row],[ClientID]],סוגחציקבוע[S31]),FALSE)=מרקובחצי[[#This Row],[ClientID]],1,"")</f>
        <v>1</v>
      </c>
      <c r="G983" t="str">
        <f>IF(IFERROR(LOOKUP(מרקובחצי[[#This Row],[ClientID]],סוגחציקבוע[S32]),FALSE)=מרקובחצי[[#This Row],[ClientID]],1,"")</f>
        <v/>
      </c>
      <c r="H983" t="str">
        <f>IF(IFERROR(LOOKUP(מרקובחצי[[#This Row],[ClientID]],סוגחציקבוע[S33]),FALSE)=מרקובחצי[[#This Row],[ClientID]],1,"")</f>
        <v/>
      </c>
      <c r="I983" t="str">
        <f>IF(IFERROR(LOOKUP(מרקובחצי[[#This Row],[ClientID]],סוגחציקבוע[S32&amp;33]),FALSE)=מרקובחצי[[#This Row],[ClientID]],1,"")</f>
        <v/>
      </c>
      <c r="J983" s="19">
        <f>IF(SUM(מרקובחצי[[#This Row],[11]:[13]])=1,מרקובחצי[[#This Row],[עד ועד]],IF(SUM(R982:T983)=1,IF(מרקובחצי[[#This Row],[עד ועד]]&lt;J982,מרקובחצי[[#This Row],[עד ועד]],J982),J982))</f>
        <v>27</v>
      </c>
      <c r="K983" s="19">
        <f>IF(SUM(מרקובחצי[[#This Row],[11]:[13]])=1,מרקובחצי[[#This Row],[עד ועד]],IF(SUM(R982:T983)=1,IF(מרקובחצי[[#This Row],[עד ועד]]&gt;K982,מרקובחצי[[#This Row],[עד ועד]],K982),K982))</f>
        <v>28</v>
      </c>
      <c r="L983" s="19" t="str">
        <f>IF(AND(SUM(מרקובחצי[[#This Row],[31]:[33]])=1,SUM(U982:W982)=0),מרקובחצי[[#This Row],[מקס]]-מרקובחצי[[#This Row],[מינ]],"")</f>
        <v/>
      </c>
      <c r="M98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983" s="19" t="str">
        <f t="shared" si="15"/>
        <v>S31</v>
      </c>
      <c r="O983" s="19" t="str">
        <f>IF(מרקובחצי[[#This Row],[קבעה הפלגה?]]=1,"",IF(AND(מרקובחצי[[#This Row],[עד ועד]]&lt;29,OR(מרקובחצי[[#This Row],[CycleNumber]]=1,AND(U982=1,OR(מרקובחצי[[#This Row],[עד ועד]]&lt;J982,מרקובחצי[[#This Row],[עד ועד]]&gt;K982)),AND(V982=1,מרקובחצי[[#This Row],[עד ועד]]&lt;J982),W982=1)),1,""))</f>
        <v/>
      </c>
      <c r="P983" s="19" t="str">
        <f>IF(מרקובחצי[[#This Row],[קבעה הפלגה?]]=1,"",IF(AND(מרקובחצי[[#This Row],[עד ועד]]&gt;28,מרקובחצי[[#This Row],[עד ועד]]&lt;32,OR(מרקובחצי[[#This Row],[CycleNumber]]=1,AND(U982=1),AND(V982=1,OR(מרקובחצי[[#This Row],[עד ועד]]&lt;J982,מרקובחצי[[#This Row],[עד ועד]]&gt;K982)),W982=1)),1,""))</f>
        <v/>
      </c>
      <c r="Q983" s="19" t="str">
        <f>IF(מרקובחצי[[#This Row],[קבעה הפלגה?]]=1,"",IF(AND(מרקובחצי[[#This Row],[עד ועד]]&gt;31,OR(מרקובחצי[[#This Row],[CycleNumber]]=1,AND(U982=1),AND(V982=1,מרקובחצי[[#This Row],[עד ועד]]&gt;K982),AND(W982=1,OR(מרקובחצי[[#This Row],[עד ועד]]&gt;K982,מרקובחצי[[#This Row],[עד ועד]]&lt;J982)))),1,""))</f>
        <v/>
      </c>
      <c r="R983" s="19" t="str">
        <f>IF(מרקובחצי[[#This Row],[CycleNumber]]&gt;1,IF(AND(O982=1,מרקובחצי[[#This Row],[עד ועד]]&lt;29),1,""),"")</f>
        <v/>
      </c>
      <c r="S983" s="19" t="str">
        <f>IF(מרקובחצי[[#This Row],[CycleNumber]]&gt;1,IF(OR(AND(O982=1,מרקובחצי[[#This Row],[עד ועד]]&gt;28),AND(P982=1),AND(Q982=1,מרקובחצי[[#This Row],[עד ועד]]&lt;32)),1,""),"")</f>
        <v/>
      </c>
      <c r="T983" s="19" t="str">
        <f>IF(מרקובחצי[[#This Row],[CycleNumber]]&gt;1,IF(AND(Q982=1,מרקובחצי[[#This Row],[עד ועד]]&gt;31),1,""),"")</f>
        <v/>
      </c>
      <c r="U983" s="19">
        <f>IF(מרקובחצי[[#This Row],[CycleNumber]]&gt;1,IF(AND(R982=1,מרקובחצי[[#This Row],[עד ועד]]&lt;29),1,IF(AND(U982=1,NOT(OR(מרקובחצי[[#This Row],[עד ועד]]&lt;J982,מרקובחצי[[#This Row],[עד ועד]]&gt;K982))),1,"")),"")</f>
        <v>1</v>
      </c>
      <c r="V983" s="19" t="str">
        <f>IF(מרקובחצי[[#This Row],[CycleNumber]]&gt;1,IF(AND(SUM(R982:T982)=1,מרקובחצי[[#This Row],[עד ועד]]&gt;28,מרקובחצי[[#This Row],[עד ועד]]&lt;32),1,IF(OR(S982=1,AND(R982=1,מרקובחצי[[#This Row],[עד ועד]]&gt;28),AND(T982=1,מרקובחצי[[#This Row],[עד ועד]]&lt;32)),1,IF(AND(V982=1,NOT(OR(מרקובחצי[[#This Row],[עד ועד]]&lt;J982,מרקובחצי[[#This Row],[עד ועד]]&gt;K982))),1,""))),"")</f>
        <v/>
      </c>
      <c r="W983" s="19" t="str">
        <f>IF(מרקובחצי[[#This Row],[CycleNumber]]&gt;1,IF(AND(T982=1,מרקובחצי[[#This Row],[עד ועד]]&gt;31),1,IF(AND(W982=1,NOT(OR(מרקובחצי[[#This Row],[עד ועד]]&lt;J982,מרקובחצי[[#This Row],[עד ועד]]&gt;K982))),1,"")),"")</f>
        <v/>
      </c>
      <c r="X983" s="19" t="str">
        <f>IF(AND(מרקובחצי[[#This Row],[CycleNumber]]&lt;$B984,SUM(מרקובחצי[[#This Row],[11]],R984)=2),1,"")</f>
        <v/>
      </c>
      <c r="Y983" s="19" t="str">
        <f>IF(AND(מרקובחצי[[#This Row],[CycleNumber]]&lt;$B984,SUM(מרקובחצי[[#This Row],[11]],S984)=2),1,"")</f>
        <v/>
      </c>
      <c r="Z983" s="19" t="str">
        <f>IF(AND(מרקובחצי[[#This Row],[CycleNumber]]&lt;$B984,SUM(מרקובחצי[[#This Row],[13]],S984)=2),1,"")</f>
        <v/>
      </c>
      <c r="AA983" s="19" t="str">
        <f>IF(AND(מרקובחצי[[#This Row],[CycleNumber]]&lt;$B984,SUM(מרקובחצי[[#This Row],[13]],T984)=2),1,"")</f>
        <v/>
      </c>
      <c r="AB983" s="19" t="str">
        <f>IF(AND(מרקובחצי[[#This Row],[CycleNumber]]&lt;$B984,SUM(מרקובחצי[[#This Row],[21]],U984)=2),1,"")</f>
        <v/>
      </c>
      <c r="AC983" s="19" t="str">
        <f>IF(AND(מרקובחצי[[#This Row],[CycleNumber]]&lt;$B984,SUM(מרקובחצי[[#This Row],[21]],V984)=2),1,"")</f>
        <v/>
      </c>
      <c r="AD983" s="19" t="str">
        <f>IF(AND(מרקובחצי[[#This Row],[CycleNumber]]&lt;$B984,SUM(מרקובחצי[[#This Row],[23]],V984)=2),1,"")</f>
        <v/>
      </c>
      <c r="AE983" s="19" t="str">
        <f>IF(AND(מרקובחצי[[#This Row],[CycleNumber]]&lt;$B984,SUM(מרקובחצי[[#This Row],[23]],W984)=2),1,"")</f>
        <v/>
      </c>
      <c r="AF983" s="19" t="str">
        <f>IF(AND(מרקובחצי[[#This Row],[CycleNumber]]&lt;$B984,SUM(מרקובחצי[[#This Row],[31]],O984)=2),1,"")</f>
        <v/>
      </c>
      <c r="AG983" s="19" t="str">
        <f>IF(AND(מרקובחצי[[#This Row],[CycleNumber]]&lt;$B984,SUM(מרקובחצי[[#This Row],[31]],P984)=2),1,"")</f>
        <v/>
      </c>
      <c r="AH983" s="19" t="str">
        <f>IF(AND(מרקובחצי[[#This Row],[CycleNumber]]&lt;$B984,SUM(מרקובחצי[[#This Row],[31]],Q984)=2),1,"")</f>
        <v/>
      </c>
      <c r="AI983" s="19">
        <f>IF(AND(מרקובחצי[[#This Row],[CycleNumber]]&lt;$B984,SUM(U983:U984)=2),1,"")</f>
        <v>1</v>
      </c>
      <c r="AJ983" s="19" t="str">
        <f>IF(AND(מרקובחצי[[#This Row],[CycleNumber]]&lt;$B984,SUM(מרקובחצי[[#This Row],[32]],O984)=2),1,"")</f>
        <v/>
      </c>
      <c r="AK983" s="19" t="str">
        <f>IF(AND(מרקובחצי[[#This Row],[CycleNumber]]&lt;$B984,SUM(מרקובחצי[[#This Row],[32]],P984)=2),1,"")</f>
        <v/>
      </c>
      <c r="AL983" s="19" t="str">
        <f>IF(AND(מרקובחצי[[#This Row],[CycleNumber]]&lt;$B984,SUM(מרקובחצי[[#This Row],[32]],Q984)=2),1,"")</f>
        <v/>
      </c>
      <c r="AM983" s="19" t="str">
        <f>IF(AND(מרקובחצי[[#This Row],[CycleNumber]]&lt;$B984,SUM(V983:V984)=2),1,"")</f>
        <v/>
      </c>
      <c r="AN983" s="19" t="str">
        <f>IF(AND(מרקובחצי[[#This Row],[CycleNumber]]&lt;$B984,SUM(מרקובחצי[[#This Row],[33]],O984)=2),1,"")</f>
        <v/>
      </c>
      <c r="AO983" s="19" t="str">
        <f>IF(AND(מרקובחצי[[#This Row],[CycleNumber]]&lt;$B984,SUM(מרקובחצי[[#This Row],[33]],P984)=2),1,"")</f>
        <v/>
      </c>
      <c r="AP983" s="19" t="str">
        <f>IF(AND(מרקובחצי[[#This Row],[CycleNumber]]&lt;$B984,SUM(מרקובחצי[[#This Row],[33]],Q984)=2),1,"")</f>
        <v/>
      </c>
      <c r="AQ983" s="19" t="str">
        <f>IF(AND(מרקובחצי[[#This Row],[CycleNumber]]&lt;$B984,SUM(W983:W984)=2),1,"")</f>
        <v/>
      </c>
      <c r="AR983" s="19" t="str">
        <f>IF(AND(מרקובחצי[[#This Row],[CycleNumber]]&lt;$B984,SUM(מרקובחצי[[#This Row],[12]],S984)=2),1,"")</f>
        <v/>
      </c>
      <c r="AS983" s="19" t="str">
        <f>IF(AND(מרקובחצי[[#This Row],[CycleNumber]]&lt;$B984,SUM(מרקובחצי[[#This Row],[22]],V984)=2),1,"")</f>
        <v/>
      </c>
      <c r="AT983" s="21">
        <f>SUM(מרקובחצי[[#This Row],[11]:[33]])</f>
        <v>1</v>
      </c>
    </row>
    <row r="984" spans="1:46" ht="15.6" x14ac:dyDescent="0.25">
      <c r="A984" s="19" t="s">
        <v>100</v>
      </c>
      <c r="B984" s="19">
        <v>5</v>
      </c>
      <c r="C984">
        <v>26</v>
      </c>
      <c r="D984" s="19">
        <f>מרקובחצי[[#This Row],[LengthofCycle]]+1</f>
        <v>27</v>
      </c>
      <c r="E984" t="str">
        <f>IF(IFERROR(LOOKUP(מרקובחצי[[#This Row],[ClientID]],קביעויות[הפלגה]),FALSE)=מרקובחצי[[#This Row],[ClientID]],1,"")</f>
        <v/>
      </c>
      <c r="F984">
        <f>IF(IFERROR(LOOKUP(מרקובחצי[[#This Row],[ClientID]],סוגחציקבוע[S31]),FALSE)=מרקובחצי[[#This Row],[ClientID]],1,"")</f>
        <v>1</v>
      </c>
      <c r="G984" t="str">
        <f>IF(IFERROR(LOOKUP(מרקובחצי[[#This Row],[ClientID]],סוגחציקבוע[S32]),FALSE)=מרקובחצי[[#This Row],[ClientID]],1,"")</f>
        <v/>
      </c>
      <c r="H984" t="str">
        <f>IF(IFERROR(LOOKUP(מרקובחצי[[#This Row],[ClientID]],סוגחציקבוע[S33]),FALSE)=מרקובחצי[[#This Row],[ClientID]],1,"")</f>
        <v/>
      </c>
      <c r="I984" t="str">
        <f>IF(IFERROR(LOOKUP(מרקובחצי[[#This Row],[ClientID]],סוגחציקבוע[S32&amp;33]),FALSE)=מרקובחצי[[#This Row],[ClientID]],1,"")</f>
        <v/>
      </c>
      <c r="J984" s="19">
        <f>IF(SUM(מרקובחצי[[#This Row],[11]:[13]])=1,מרקובחצי[[#This Row],[עד ועד]],IF(SUM(R983:T984)=1,IF(מרקובחצי[[#This Row],[עד ועד]]&lt;J983,מרקובחצי[[#This Row],[עד ועד]],J983),J983))</f>
        <v>27</v>
      </c>
      <c r="K984" s="19">
        <f>IF(SUM(מרקובחצי[[#This Row],[11]:[13]])=1,מרקובחצי[[#This Row],[עד ועד]],IF(SUM(R983:T984)=1,IF(מרקובחצי[[#This Row],[עד ועד]]&gt;K983,מרקובחצי[[#This Row],[עד ועד]],K983),K983))</f>
        <v>28</v>
      </c>
      <c r="L984" s="19" t="str">
        <f>IF(AND(SUM(מרקובחצי[[#This Row],[31]:[33]])=1,SUM(U983:W983)=0),מרקובחצי[[#This Row],[מקס]]-מרקובחצי[[#This Row],[מינ]],"")</f>
        <v/>
      </c>
      <c r="M98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984" s="19" t="str">
        <f t="shared" si="15"/>
        <v>S31</v>
      </c>
      <c r="O984" s="19" t="str">
        <f>IF(מרקובחצי[[#This Row],[קבעה הפלגה?]]=1,"",IF(AND(מרקובחצי[[#This Row],[עד ועד]]&lt;29,OR(מרקובחצי[[#This Row],[CycleNumber]]=1,AND(U983=1,OR(מרקובחצי[[#This Row],[עד ועד]]&lt;J983,מרקובחצי[[#This Row],[עד ועד]]&gt;K983)),AND(V983=1,מרקובחצי[[#This Row],[עד ועד]]&lt;J983),W983=1)),1,""))</f>
        <v/>
      </c>
      <c r="P984" s="19" t="str">
        <f>IF(מרקובחצי[[#This Row],[קבעה הפלגה?]]=1,"",IF(AND(מרקובחצי[[#This Row],[עד ועד]]&gt;28,מרקובחצי[[#This Row],[עד ועד]]&lt;32,OR(מרקובחצי[[#This Row],[CycleNumber]]=1,AND(U983=1),AND(V983=1,OR(מרקובחצי[[#This Row],[עד ועד]]&lt;J983,מרקובחצי[[#This Row],[עד ועד]]&gt;K983)),W983=1)),1,""))</f>
        <v/>
      </c>
      <c r="Q984" s="19" t="str">
        <f>IF(מרקובחצי[[#This Row],[קבעה הפלגה?]]=1,"",IF(AND(מרקובחצי[[#This Row],[עד ועד]]&gt;31,OR(מרקובחצי[[#This Row],[CycleNumber]]=1,AND(U983=1),AND(V983=1,מרקובחצי[[#This Row],[עד ועד]]&gt;K983),AND(W983=1,OR(מרקובחצי[[#This Row],[עד ועד]]&gt;K983,מרקובחצי[[#This Row],[עד ועד]]&lt;J983)))),1,""))</f>
        <v/>
      </c>
      <c r="R984" s="19" t="str">
        <f>IF(מרקובחצי[[#This Row],[CycleNumber]]&gt;1,IF(AND(O983=1,מרקובחצי[[#This Row],[עד ועד]]&lt;29),1,""),"")</f>
        <v/>
      </c>
      <c r="S984" s="19" t="str">
        <f>IF(מרקובחצי[[#This Row],[CycleNumber]]&gt;1,IF(OR(AND(O983=1,מרקובחצי[[#This Row],[עד ועד]]&gt;28),AND(P983=1),AND(Q983=1,מרקובחצי[[#This Row],[עד ועד]]&lt;32)),1,""),"")</f>
        <v/>
      </c>
      <c r="T984" s="19" t="str">
        <f>IF(מרקובחצי[[#This Row],[CycleNumber]]&gt;1,IF(AND(Q983=1,מרקובחצי[[#This Row],[עד ועד]]&gt;31),1,""),"")</f>
        <v/>
      </c>
      <c r="U984" s="19">
        <f>IF(מרקובחצי[[#This Row],[CycleNumber]]&gt;1,IF(AND(R983=1,מרקובחצי[[#This Row],[עד ועד]]&lt;29),1,IF(AND(U983=1,NOT(OR(מרקובחצי[[#This Row],[עד ועד]]&lt;J983,מרקובחצי[[#This Row],[עד ועד]]&gt;K983))),1,"")),"")</f>
        <v>1</v>
      </c>
      <c r="V984" s="19" t="str">
        <f>IF(מרקובחצי[[#This Row],[CycleNumber]]&gt;1,IF(AND(SUM(R983:T983)=1,מרקובחצי[[#This Row],[עד ועד]]&gt;28,מרקובחצי[[#This Row],[עד ועד]]&lt;32),1,IF(OR(S983=1,AND(R983=1,מרקובחצי[[#This Row],[עד ועד]]&gt;28),AND(T983=1,מרקובחצי[[#This Row],[עד ועד]]&lt;32)),1,IF(AND(V983=1,NOT(OR(מרקובחצי[[#This Row],[עד ועד]]&lt;J983,מרקובחצי[[#This Row],[עד ועד]]&gt;K983))),1,""))),"")</f>
        <v/>
      </c>
      <c r="W984" s="19" t="str">
        <f>IF(מרקובחצי[[#This Row],[CycleNumber]]&gt;1,IF(AND(T983=1,מרקובחצי[[#This Row],[עד ועד]]&gt;31),1,IF(AND(W983=1,NOT(OR(מרקובחצי[[#This Row],[עד ועד]]&lt;J983,מרקובחצי[[#This Row],[עד ועד]]&gt;K983))),1,"")),"")</f>
        <v/>
      </c>
      <c r="X984" s="19" t="str">
        <f>IF(AND(מרקובחצי[[#This Row],[CycleNumber]]&lt;$B985,SUM(מרקובחצי[[#This Row],[11]],R985)=2),1,"")</f>
        <v/>
      </c>
      <c r="Y984" s="19" t="str">
        <f>IF(AND(מרקובחצי[[#This Row],[CycleNumber]]&lt;$B985,SUM(מרקובחצי[[#This Row],[11]],S985)=2),1,"")</f>
        <v/>
      </c>
      <c r="Z984" s="19" t="str">
        <f>IF(AND(מרקובחצי[[#This Row],[CycleNumber]]&lt;$B985,SUM(מרקובחצי[[#This Row],[13]],S985)=2),1,"")</f>
        <v/>
      </c>
      <c r="AA984" s="19" t="str">
        <f>IF(AND(מרקובחצי[[#This Row],[CycleNumber]]&lt;$B985,SUM(מרקובחצי[[#This Row],[13]],T985)=2),1,"")</f>
        <v/>
      </c>
      <c r="AB984" s="19" t="str">
        <f>IF(AND(מרקובחצי[[#This Row],[CycleNumber]]&lt;$B985,SUM(מרקובחצי[[#This Row],[21]],U985)=2),1,"")</f>
        <v/>
      </c>
      <c r="AC984" s="19" t="str">
        <f>IF(AND(מרקובחצי[[#This Row],[CycleNumber]]&lt;$B985,SUM(מרקובחצי[[#This Row],[21]],V985)=2),1,"")</f>
        <v/>
      </c>
      <c r="AD984" s="19" t="str">
        <f>IF(AND(מרקובחצי[[#This Row],[CycleNumber]]&lt;$B985,SUM(מרקובחצי[[#This Row],[23]],V985)=2),1,"")</f>
        <v/>
      </c>
      <c r="AE984" s="19" t="str">
        <f>IF(AND(מרקובחצי[[#This Row],[CycleNumber]]&lt;$B985,SUM(מרקובחצי[[#This Row],[23]],W985)=2),1,"")</f>
        <v/>
      </c>
      <c r="AF984" s="19" t="str">
        <f>IF(AND(מרקובחצי[[#This Row],[CycleNumber]]&lt;$B985,SUM(מרקובחצי[[#This Row],[31]],O985)=2),1,"")</f>
        <v/>
      </c>
      <c r="AG984" s="19">
        <f>IF(AND(מרקובחצי[[#This Row],[CycleNumber]]&lt;$B985,SUM(מרקובחצי[[#This Row],[31]],P985)=2),1,"")</f>
        <v>1</v>
      </c>
      <c r="AH984" s="19" t="str">
        <f>IF(AND(מרקובחצי[[#This Row],[CycleNumber]]&lt;$B985,SUM(מרקובחצי[[#This Row],[31]],Q985)=2),1,"")</f>
        <v/>
      </c>
      <c r="AI984" s="19" t="str">
        <f>IF(AND(מרקובחצי[[#This Row],[CycleNumber]]&lt;$B985,SUM(U984:U985)=2),1,"")</f>
        <v/>
      </c>
      <c r="AJ984" s="19" t="str">
        <f>IF(AND(מרקובחצי[[#This Row],[CycleNumber]]&lt;$B985,SUM(מרקובחצי[[#This Row],[32]],O985)=2),1,"")</f>
        <v/>
      </c>
      <c r="AK984" s="19" t="str">
        <f>IF(AND(מרקובחצי[[#This Row],[CycleNumber]]&lt;$B985,SUM(מרקובחצי[[#This Row],[32]],P985)=2),1,"")</f>
        <v/>
      </c>
      <c r="AL984" s="19" t="str">
        <f>IF(AND(מרקובחצי[[#This Row],[CycleNumber]]&lt;$B985,SUM(מרקובחצי[[#This Row],[32]],Q985)=2),1,"")</f>
        <v/>
      </c>
      <c r="AM984" s="19" t="str">
        <f>IF(AND(מרקובחצי[[#This Row],[CycleNumber]]&lt;$B985,SUM(V984:V985)=2),1,"")</f>
        <v/>
      </c>
      <c r="AN984" s="19" t="str">
        <f>IF(AND(מרקובחצי[[#This Row],[CycleNumber]]&lt;$B985,SUM(מרקובחצי[[#This Row],[33]],O985)=2),1,"")</f>
        <v/>
      </c>
      <c r="AO984" s="19" t="str">
        <f>IF(AND(מרקובחצי[[#This Row],[CycleNumber]]&lt;$B985,SUM(מרקובחצי[[#This Row],[33]],P985)=2),1,"")</f>
        <v/>
      </c>
      <c r="AP984" s="19" t="str">
        <f>IF(AND(מרקובחצי[[#This Row],[CycleNumber]]&lt;$B985,SUM(מרקובחצי[[#This Row],[33]],Q985)=2),1,"")</f>
        <v/>
      </c>
      <c r="AQ984" s="19" t="str">
        <f>IF(AND(מרקובחצי[[#This Row],[CycleNumber]]&lt;$B985,SUM(W984:W985)=2),1,"")</f>
        <v/>
      </c>
      <c r="AR984" s="19" t="str">
        <f>IF(AND(מרקובחצי[[#This Row],[CycleNumber]]&lt;$B985,SUM(מרקובחצי[[#This Row],[12]],S985)=2),1,"")</f>
        <v/>
      </c>
      <c r="AS984" s="19" t="str">
        <f>IF(AND(מרקובחצי[[#This Row],[CycleNumber]]&lt;$B985,SUM(מרקובחצי[[#This Row],[22]],V985)=2),1,"")</f>
        <v/>
      </c>
      <c r="AT984" s="21">
        <f>SUM(מרקובחצי[[#This Row],[11]:[33]])</f>
        <v>1</v>
      </c>
    </row>
    <row r="985" spans="1:46" ht="15.6" x14ac:dyDescent="0.25">
      <c r="A985" s="19" t="s">
        <v>100</v>
      </c>
      <c r="B985" s="19">
        <v>6</v>
      </c>
      <c r="C985">
        <v>28</v>
      </c>
      <c r="D985" s="19">
        <f>מרקובחצי[[#This Row],[LengthofCycle]]+1</f>
        <v>29</v>
      </c>
      <c r="E985" t="str">
        <f>IF(IFERROR(LOOKUP(מרקובחצי[[#This Row],[ClientID]],קביעויות[הפלגה]),FALSE)=מרקובחצי[[#This Row],[ClientID]],1,"")</f>
        <v/>
      </c>
      <c r="F985">
        <f>IF(IFERROR(LOOKUP(מרקובחצי[[#This Row],[ClientID]],סוגחציקבוע[S31]),FALSE)=מרקובחצי[[#This Row],[ClientID]],1,"")</f>
        <v>1</v>
      </c>
      <c r="G985" t="str">
        <f>IF(IFERROR(LOOKUP(מרקובחצי[[#This Row],[ClientID]],סוגחציקבוע[S32]),FALSE)=מרקובחצי[[#This Row],[ClientID]],1,"")</f>
        <v/>
      </c>
      <c r="H985" t="str">
        <f>IF(IFERROR(LOOKUP(מרקובחצי[[#This Row],[ClientID]],סוגחציקבוע[S33]),FALSE)=מרקובחצי[[#This Row],[ClientID]],1,"")</f>
        <v/>
      </c>
      <c r="I985" t="str">
        <f>IF(IFERROR(LOOKUP(מרקובחצי[[#This Row],[ClientID]],סוגחציקבוע[S32&amp;33]),FALSE)=מרקובחצי[[#This Row],[ClientID]],1,"")</f>
        <v/>
      </c>
      <c r="J985" s="19">
        <f>IF(SUM(מרקובחצי[[#This Row],[11]:[13]])=1,מרקובחצי[[#This Row],[עד ועד]],IF(SUM(R984:T985)=1,IF(מרקובחצי[[#This Row],[עד ועד]]&lt;J984,מרקובחצי[[#This Row],[עד ועד]],J984),J984))</f>
        <v>29</v>
      </c>
      <c r="K985" s="19">
        <f>IF(SUM(מרקובחצי[[#This Row],[11]:[13]])=1,מרקובחצי[[#This Row],[עד ועד]],IF(SUM(R984:T985)=1,IF(מרקובחצי[[#This Row],[עד ועד]]&gt;K984,מרקובחצי[[#This Row],[עד ועד]],K984),K984))</f>
        <v>29</v>
      </c>
      <c r="L985" s="19" t="str">
        <f>IF(AND(SUM(מרקובחצי[[#This Row],[31]:[33]])=1,SUM(U984:W984)=0),מרקובחצי[[#This Row],[מקס]]-מרקובחצי[[#This Row],[מינ]],"")</f>
        <v/>
      </c>
      <c r="M98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985" s="19" t="str">
        <f t="shared" si="15"/>
        <v>S31</v>
      </c>
      <c r="O985" s="19" t="str">
        <f>IF(מרקובחצי[[#This Row],[קבעה הפלגה?]]=1,"",IF(AND(מרקובחצי[[#This Row],[עד ועד]]&lt;29,OR(מרקובחצי[[#This Row],[CycleNumber]]=1,AND(U984=1,OR(מרקובחצי[[#This Row],[עד ועד]]&lt;J984,מרקובחצי[[#This Row],[עד ועד]]&gt;K984)),AND(V984=1,מרקובחצי[[#This Row],[עד ועד]]&lt;J984),W984=1)),1,""))</f>
        <v/>
      </c>
      <c r="P985" s="19">
        <f>IF(מרקובחצי[[#This Row],[קבעה הפלגה?]]=1,"",IF(AND(מרקובחצי[[#This Row],[עד ועד]]&gt;28,מרקובחצי[[#This Row],[עד ועד]]&lt;32,OR(מרקובחצי[[#This Row],[CycleNumber]]=1,AND(U984=1),AND(V984=1,OR(מרקובחצי[[#This Row],[עד ועד]]&lt;J984,מרקובחצי[[#This Row],[עד ועד]]&gt;K984)),W984=1)),1,""))</f>
        <v>1</v>
      </c>
      <c r="Q985" s="19" t="str">
        <f>IF(מרקובחצי[[#This Row],[קבעה הפלגה?]]=1,"",IF(AND(מרקובחצי[[#This Row],[עד ועד]]&gt;31,OR(מרקובחצי[[#This Row],[CycleNumber]]=1,AND(U984=1),AND(V984=1,מרקובחצי[[#This Row],[עד ועד]]&gt;K984),AND(W984=1,OR(מרקובחצי[[#This Row],[עד ועד]]&gt;K984,מרקובחצי[[#This Row],[עד ועד]]&lt;J984)))),1,""))</f>
        <v/>
      </c>
      <c r="R985" s="19" t="str">
        <f>IF(מרקובחצי[[#This Row],[CycleNumber]]&gt;1,IF(AND(O984=1,מרקובחצי[[#This Row],[עד ועד]]&lt;29),1,""),"")</f>
        <v/>
      </c>
      <c r="S985" s="19" t="str">
        <f>IF(מרקובחצי[[#This Row],[CycleNumber]]&gt;1,IF(OR(AND(O984=1,מרקובחצי[[#This Row],[עד ועד]]&gt;28),AND(P984=1),AND(Q984=1,מרקובחצי[[#This Row],[עד ועד]]&lt;32)),1,""),"")</f>
        <v/>
      </c>
      <c r="T985" s="19" t="str">
        <f>IF(מרקובחצי[[#This Row],[CycleNumber]]&gt;1,IF(AND(Q984=1,מרקובחצי[[#This Row],[עד ועד]]&gt;31),1,""),"")</f>
        <v/>
      </c>
      <c r="U985" s="19" t="str">
        <f>IF(מרקובחצי[[#This Row],[CycleNumber]]&gt;1,IF(AND(R984=1,מרקובחצי[[#This Row],[עד ועד]]&lt;29),1,IF(AND(U984=1,NOT(OR(מרקובחצי[[#This Row],[עד ועד]]&lt;J984,מרקובחצי[[#This Row],[עד ועד]]&gt;K984))),1,"")),"")</f>
        <v/>
      </c>
      <c r="V985" s="19" t="str">
        <f>IF(מרקובחצי[[#This Row],[CycleNumber]]&gt;1,IF(AND(SUM(R984:T984)=1,מרקובחצי[[#This Row],[עד ועד]]&gt;28,מרקובחצי[[#This Row],[עד ועד]]&lt;32),1,IF(OR(S984=1,AND(R984=1,מרקובחצי[[#This Row],[עד ועד]]&gt;28),AND(T984=1,מרקובחצי[[#This Row],[עד ועד]]&lt;32)),1,IF(AND(V984=1,NOT(OR(מרקובחצי[[#This Row],[עד ועד]]&lt;J984,מרקובחצי[[#This Row],[עד ועד]]&gt;K984))),1,""))),"")</f>
        <v/>
      </c>
      <c r="W985" s="19" t="str">
        <f>IF(מרקובחצי[[#This Row],[CycleNumber]]&gt;1,IF(AND(T984=1,מרקובחצי[[#This Row],[עד ועד]]&gt;31),1,IF(AND(W984=1,NOT(OR(מרקובחצי[[#This Row],[עד ועד]]&lt;J984,מרקובחצי[[#This Row],[עד ועד]]&gt;K984))),1,"")),"")</f>
        <v/>
      </c>
      <c r="X985" s="19" t="str">
        <f>IF(AND(מרקובחצי[[#This Row],[CycleNumber]]&lt;$B986,SUM(מרקובחצי[[#This Row],[11]],R986)=2),1,"")</f>
        <v/>
      </c>
      <c r="Y985" s="19" t="str">
        <f>IF(AND(מרקובחצי[[#This Row],[CycleNumber]]&lt;$B986,SUM(מרקובחצי[[#This Row],[11]],S986)=2),1,"")</f>
        <v/>
      </c>
      <c r="Z985" s="19" t="str">
        <f>IF(AND(מרקובחצי[[#This Row],[CycleNumber]]&lt;$B986,SUM(מרקובחצי[[#This Row],[13]],S986)=2),1,"")</f>
        <v/>
      </c>
      <c r="AA985" s="19" t="str">
        <f>IF(AND(מרקובחצי[[#This Row],[CycleNumber]]&lt;$B986,SUM(מרקובחצי[[#This Row],[13]],T986)=2),1,"")</f>
        <v/>
      </c>
      <c r="AB985" s="19" t="str">
        <f>IF(AND(מרקובחצי[[#This Row],[CycleNumber]]&lt;$B986,SUM(מרקובחצי[[#This Row],[21]],U986)=2),1,"")</f>
        <v/>
      </c>
      <c r="AC985" s="19" t="str">
        <f>IF(AND(מרקובחצי[[#This Row],[CycleNumber]]&lt;$B986,SUM(מרקובחצי[[#This Row],[21]],V986)=2),1,"")</f>
        <v/>
      </c>
      <c r="AD985" s="19" t="str">
        <f>IF(AND(מרקובחצי[[#This Row],[CycleNumber]]&lt;$B986,SUM(מרקובחצי[[#This Row],[23]],V986)=2),1,"")</f>
        <v/>
      </c>
      <c r="AE985" s="19" t="str">
        <f>IF(AND(מרקובחצי[[#This Row],[CycleNumber]]&lt;$B986,SUM(מרקובחצי[[#This Row],[23]],W986)=2),1,"")</f>
        <v/>
      </c>
      <c r="AF985" s="19" t="str">
        <f>IF(AND(מרקובחצי[[#This Row],[CycleNumber]]&lt;$B986,SUM(מרקובחצי[[#This Row],[31]],O986)=2),1,"")</f>
        <v/>
      </c>
      <c r="AG985" s="19" t="str">
        <f>IF(AND(מרקובחצי[[#This Row],[CycleNumber]]&lt;$B986,SUM(מרקובחצי[[#This Row],[31]],P986)=2),1,"")</f>
        <v/>
      </c>
      <c r="AH985" s="19" t="str">
        <f>IF(AND(מרקובחצי[[#This Row],[CycleNumber]]&lt;$B986,SUM(מרקובחצי[[#This Row],[31]],Q986)=2),1,"")</f>
        <v/>
      </c>
      <c r="AI985" s="19" t="str">
        <f>IF(AND(מרקובחצי[[#This Row],[CycleNumber]]&lt;$B986,SUM(U985:U986)=2),1,"")</f>
        <v/>
      </c>
      <c r="AJ985" s="19" t="str">
        <f>IF(AND(מרקובחצי[[#This Row],[CycleNumber]]&lt;$B986,SUM(מרקובחצי[[#This Row],[32]],O986)=2),1,"")</f>
        <v/>
      </c>
      <c r="AK985" s="19" t="str">
        <f>IF(AND(מרקובחצי[[#This Row],[CycleNumber]]&lt;$B986,SUM(מרקובחצי[[#This Row],[32]],P986)=2),1,"")</f>
        <v/>
      </c>
      <c r="AL985" s="19" t="str">
        <f>IF(AND(מרקובחצי[[#This Row],[CycleNumber]]&lt;$B986,SUM(מרקובחצי[[#This Row],[32]],Q986)=2),1,"")</f>
        <v/>
      </c>
      <c r="AM985" s="19" t="str">
        <f>IF(AND(מרקובחצי[[#This Row],[CycleNumber]]&lt;$B986,SUM(V985:V986)=2),1,"")</f>
        <v/>
      </c>
      <c r="AN985" s="19" t="str">
        <f>IF(AND(מרקובחצי[[#This Row],[CycleNumber]]&lt;$B986,SUM(מרקובחצי[[#This Row],[33]],O986)=2),1,"")</f>
        <v/>
      </c>
      <c r="AO985" s="19" t="str">
        <f>IF(AND(מרקובחצי[[#This Row],[CycleNumber]]&lt;$B986,SUM(מרקובחצי[[#This Row],[33]],P986)=2),1,"")</f>
        <v/>
      </c>
      <c r="AP985" s="19" t="str">
        <f>IF(AND(מרקובחצי[[#This Row],[CycleNumber]]&lt;$B986,SUM(מרקובחצי[[#This Row],[33]],Q986)=2),1,"")</f>
        <v/>
      </c>
      <c r="AQ985" s="19" t="str">
        <f>IF(AND(מרקובחצי[[#This Row],[CycleNumber]]&lt;$B986,SUM(W985:W986)=2),1,"")</f>
        <v/>
      </c>
      <c r="AR985" s="19">
        <f>IF(AND(מרקובחצי[[#This Row],[CycleNumber]]&lt;$B986,SUM(מרקובחצי[[#This Row],[12]],S986)=2),1,"")</f>
        <v>1</v>
      </c>
      <c r="AS985" s="19" t="str">
        <f>IF(AND(מרקובחצי[[#This Row],[CycleNumber]]&lt;$B986,SUM(מרקובחצי[[#This Row],[22]],V986)=2),1,"")</f>
        <v/>
      </c>
      <c r="AT985" s="21">
        <f>SUM(מרקובחצי[[#This Row],[11]:[33]])</f>
        <v>1</v>
      </c>
    </row>
    <row r="986" spans="1:46" ht="15.6" x14ac:dyDescent="0.25">
      <c r="A986" s="19" t="s">
        <v>100</v>
      </c>
      <c r="B986" s="19">
        <v>7</v>
      </c>
      <c r="C986">
        <v>27</v>
      </c>
      <c r="D986" s="19">
        <f>מרקובחצי[[#This Row],[LengthofCycle]]+1</f>
        <v>28</v>
      </c>
      <c r="E986" t="str">
        <f>IF(IFERROR(LOOKUP(מרקובחצי[[#This Row],[ClientID]],קביעויות[הפלגה]),FALSE)=מרקובחצי[[#This Row],[ClientID]],1,"")</f>
        <v/>
      </c>
      <c r="F986">
        <f>IF(IFERROR(LOOKUP(מרקובחצי[[#This Row],[ClientID]],סוגחציקבוע[S31]),FALSE)=מרקובחצי[[#This Row],[ClientID]],1,"")</f>
        <v>1</v>
      </c>
      <c r="G986" t="str">
        <f>IF(IFERROR(LOOKUP(מרקובחצי[[#This Row],[ClientID]],סוגחציקבוע[S32]),FALSE)=מרקובחצי[[#This Row],[ClientID]],1,"")</f>
        <v/>
      </c>
      <c r="H986" t="str">
        <f>IF(IFERROR(LOOKUP(מרקובחצי[[#This Row],[ClientID]],סוגחציקבוע[S33]),FALSE)=מרקובחצי[[#This Row],[ClientID]],1,"")</f>
        <v/>
      </c>
      <c r="I986" t="str">
        <f>IF(IFERROR(LOOKUP(מרקובחצי[[#This Row],[ClientID]],סוגחציקבוע[S32&amp;33]),FALSE)=מרקובחצי[[#This Row],[ClientID]],1,"")</f>
        <v/>
      </c>
      <c r="J986" s="19">
        <f>IF(SUM(מרקובחצי[[#This Row],[11]:[13]])=1,מרקובחצי[[#This Row],[עד ועד]],IF(SUM(R985:T986)=1,IF(מרקובחצי[[#This Row],[עד ועד]]&lt;J985,מרקובחצי[[#This Row],[עד ועד]],J985),J985))</f>
        <v>28</v>
      </c>
      <c r="K986" s="19">
        <f>IF(SUM(מרקובחצי[[#This Row],[11]:[13]])=1,מרקובחצי[[#This Row],[עד ועד]],IF(SUM(R985:T986)=1,IF(מרקובחצי[[#This Row],[עד ועד]]&gt;K985,מרקובחצי[[#This Row],[עד ועד]],K985),K985))</f>
        <v>29</v>
      </c>
      <c r="L986" s="19" t="str">
        <f>IF(AND(SUM(מרקובחצי[[#This Row],[31]:[33]])=1,SUM(U985:W985)=0),מרקובחצי[[#This Row],[מקס]]-מרקובחצי[[#This Row],[מינ]],"")</f>
        <v/>
      </c>
      <c r="M98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986" s="19" t="str">
        <f t="shared" si="15"/>
        <v>S12</v>
      </c>
      <c r="O986" s="19" t="str">
        <f>IF(מרקובחצי[[#This Row],[קבעה הפלגה?]]=1,"",IF(AND(מרקובחצי[[#This Row],[עד ועד]]&lt;29,OR(מרקובחצי[[#This Row],[CycleNumber]]=1,AND(U985=1,OR(מרקובחצי[[#This Row],[עד ועד]]&lt;J985,מרקובחצי[[#This Row],[עד ועד]]&gt;K985)),AND(V985=1,מרקובחצי[[#This Row],[עד ועד]]&lt;J985),W985=1)),1,""))</f>
        <v/>
      </c>
      <c r="P986" s="19" t="str">
        <f>IF(מרקובחצי[[#This Row],[קבעה הפלגה?]]=1,"",IF(AND(מרקובחצי[[#This Row],[עד ועד]]&gt;28,מרקובחצי[[#This Row],[עד ועד]]&lt;32,OR(מרקובחצי[[#This Row],[CycleNumber]]=1,AND(U985=1),AND(V985=1,OR(מרקובחצי[[#This Row],[עד ועד]]&lt;J985,מרקובחצי[[#This Row],[עד ועד]]&gt;K985)),W985=1)),1,""))</f>
        <v/>
      </c>
      <c r="Q986" s="19" t="str">
        <f>IF(מרקובחצי[[#This Row],[קבעה הפלגה?]]=1,"",IF(AND(מרקובחצי[[#This Row],[עד ועד]]&gt;31,OR(מרקובחצי[[#This Row],[CycleNumber]]=1,AND(U985=1),AND(V985=1,מרקובחצי[[#This Row],[עד ועד]]&gt;K985),AND(W985=1,OR(מרקובחצי[[#This Row],[עד ועד]]&gt;K985,מרקובחצי[[#This Row],[עד ועד]]&lt;J985)))),1,""))</f>
        <v/>
      </c>
      <c r="R986" s="19" t="str">
        <f>IF(מרקובחצי[[#This Row],[CycleNumber]]&gt;1,IF(AND(O985=1,מרקובחצי[[#This Row],[עד ועד]]&lt;29),1,""),"")</f>
        <v/>
      </c>
      <c r="S986" s="19">
        <f>IF(מרקובחצי[[#This Row],[CycleNumber]]&gt;1,IF(OR(AND(O985=1,מרקובחצי[[#This Row],[עד ועד]]&gt;28),AND(P985=1),AND(Q985=1,מרקובחצי[[#This Row],[עד ועד]]&lt;32)),1,""),"")</f>
        <v>1</v>
      </c>
      <c r="T986" s="19" t="str">
        <f>IF(מרקובחצי[[#This Row],[CycleNumber]]&gt;1,IF(AND(Q985=1,מרקובחצי[[#This Row],[עד ועד]]&gt;31),1,""),"")</f>
        <v/>
      </c>
      <c r="U986" s="19" t="str">
        <f>IF(מרקובחצי[[#This Row],[CycleNumber]]&gt;1,IF(AND(R985=1,מרקובחצי[[#This Row],[עד ועד]]&lt;29),1,IF(AND(U985=1,NOT(OR(מרקובחצי[[#This Row],[עד ועד]]&lt;J985,מרקובחצי[[#This Row],[עד ועד]]&gt;K985))),1,"")),"")</f>
        <v/>
      </c>
      <c r="V986" s="19" t="str">
        <f>IF(מרקובחצי[[#This Row],[CycleNumber]]&gt;1,IF(AND(SUM(R985:T985)=1,מרקובחצי[[#This Row],[עד ועד]]&gt;28,מרקובחצי[[#This Row],[עד ועד]]&lt;32),1,IF(OR(S985=1,AND(R985=1,מרקובחצי[[#This Row],[עד ועד]]&gt;28),AND(T985=1,מרקובחצי[[#This Row],[עד ועד]]&lt;32)),1,IF(AND(V985=1,NOT(OR(מרקובחצי[[#This Row],[עד ועד]]&lt;J985,מרקובחצי[[#This Row],[עד ועד]]&gt;K985))),1,""))),"")</f>
        <v/>
      </c>
      <c r="W986" s="19" t="str">
        <f>IF(מרקובחצי[[#This Row],[CycleNumber]]&gt;1,IF(AND(T985=1,מרקובחצי[[#This Row],[עד ועד]]&gt;31),1,IF(AND(W985=1,NOT(OR(מרקובחצי[[#This Row],[עד ועד]]&lt;J985,מרקובחצי[[#This Row],[עד ועד]]&gt;K985))),1,"")),"")</f>
        <v/>
      </c>
      <c r="X986" s="19" t="str">
        <f>IF(AND(מרקובחצי[[#This Row],[CycleNumber]]&lt;$B987,SUM(מרקובחצי[[#This Row],[11]],R987)=2),1,"")</f>
        <v/>
      </c>
      <c r="Y986" s="19" t="str">
        <f>IF(AND(מרקובחצי[[#This Row],[CycleNumber]]&lt;$B987,SUM(מרקובחצי[[#This Row],[11]],S987)=2),1,"")</f>
        <v/>
      </c>
      <c r="Z986" s="19" t="str">
        <f>IF(AND(מרקובחצי[[#This Row],[CycleNumber]]&lt;$B987,SUM(מרקובחצי[[#This Row],[13]],S987)=2),1,"")</f>
        <v/>
      </c>
      <c r="AA986" s="19" t="str">
        <f>IF(AND(מרקובחצי[[#This Row],[CycleNumber]]&lt;$B987,SUM(מרקובחצי[[#This Row],[13]],T987)=2),1,"")</f>
        <v/>
      </c>
      <c r="AB986" s="19" t="str">
        <f>IF(AND(מרקובחצי[[#This Row],[CycleNumber]]&lt;$B987,SUM(מרקובחצי[[#This Row],[21]],U987)=2),1,"")</f>
        <v/>
      </c>
      <c r="AC986" s="19" t="str">
        <f>IF(AND(מרקובחצי[[#This Row],[CycleNumber]]&lt;$B987,SUM(מרקובחצי[[#This Row],[21]],V987)=2),1,"")</f>
        <v/>
      </c>
      <c r="AD986" s="19" t="str">
        <f>IF(AND(מרקובחצי[[#This Row],[CycleNumber]]&lt;$B987,SUM(מרקובחצי[[#This Row],[23]],V987)=2),1,"")</f>
        <v/>
      </c>
      <c r="AE986" s="19" t="str">
        <f>IF(AND(מרקובחצי[[#This Row],[CycleNumber]]&lt;$B987,SUM(מרקובחצי[[#This Row],[23]],W987)=2),1,"")</f>
        <v/>
      </c>
      <c r="AF986" s="19" t="str">
        <f>IF(AND(מרקובחצי[[#This Row],[CycleNumber]]&lt;$B987,SUM(מרקובחצי[[#This Row],[31]],O987)=2),1,"")</f>
        <v/>
      </c>
      <c r="AG986" s="19" t="str">
        <f>IF(AND(מרקובחצי[[#This Row],[CycleNumber]]&lt;$B987,SUM(מרקובחצי[[#This Row],[31]],P987)=2),1,"")</f>
        <v/>
      </c>
      <c r="AH986" s="19" t="str">
        <f>IF(AND(מרקובחצי[[#This Row],[CycleNumber]]&lt;$B987,SUM(מרקובחצי[[#This Row],[31]],Q987)=2),1,"")</f>
        <v/>
      </c>
      <c r="AI986" s="19" t="str">
        <f>IF(AND(מרקובחצי[[#This Row],[CycleNumber]]&lt;$B987,SUM(U986:U987)=2),1,"")</f>
        <v/>
      </c>
      <c r="AJ986" s="19" t="str">
        <f>IF(AND(מרקובחצי[[#This Row],[CycleNumber]]&lt;$B987,SUM(מרקובחצי[[#This Row],[32]],O987)=2),1,"")</f>
        <v/>
      </c>
      <c r="AK986" s="19" t="str">
        <f>IF(AND(מרקובחצי[[#This Row],[CycleNumber]]&lt;$B987,SUM(מרקובחצי[[#This Row],[32]],P987)=2),1,"")</f>
        <v/>
      </c>
      <c r="AL986" s="19" t="str">
        <f>IF(AND(מרקובחצי[[#This Row],[CycleNumber]]&lt;$B987,SUM(מרקובחצי[[#This Row],[32]],Q987)=2),1,"")</f>
        <v/>
      </c>
      <c r="AM986" s="19" t="str">
        <f>IF(AND(מרקובחצי[[#This Row],[CycleNumber]]&lt;$B987,SUM(V986:V987)=2),1,"")</f>
        <v/>
      </c>
      <c r="AN986" s="19" t="str">
        <f>IF(AND(מרקובחצי[[#This Row],[CycleNumber]]&lt;$B987,SUM(מרקובחצי[[#This Row],[33]],O987)=2),1,"")</f>
        <v/>
      </c>
      <c r="AO986" s="19" t="str">
        <f>IF(AND(מרקובחצי[[#This Row],[CycleNumber]]&lt;$B987,SUM(מרקובחצי[[#This Row],[33]],P987)=2),1,"")</f>
        <v/>
      </c>
      <c r="AP986" s="19" t="str">
        <f>IF(AND(מרקובחצי[[#This Row],[CycleNumber]]&lt;$B987,SUM(מרקובחצי[[#This Row],[33]],Q987)=2),1,"")</f>
        <v/>
      </c>
      <c r="AQ986" s="19" t="str">
        <f>IF(AND(מרקובחצי[[#This Row],[CycleNumber]]&lt;$B987,SUM(W986:W987)=2),1,"")</f>
        <v/>
      </c>
      <c r="AR986" s="19" t="str">
        <f>IF(AND(מרקובחצי[[#This Row],[CycleNumber]]&lt;$B987,SUM(מרקובחצי[[#This Row],[12]],S987)=2),1,"")</f>
        <v/>
      </c>
      <c r="AS986" s="19">
        <f>IF(AND(מרקובחצי[[#This Row],[CycleNumber]]&lt;$B987,SUM(מרקובחצי[[#This Row],[22]],V987)=2),1,"")</f>
        <v>1</v>
      </c>
      <c r="AT986" s="21">
        <f>SUM(מרקובחצי[[#This Row],[11]:[33]])</f>
        <v>1</v>
      </c>
    </row>
    <row r="987" spans="1:46" ht="15.6" x14ac:dyDescent="0.25">
      <c r="A987" s="19" t="s">
        <v>100</v>
      </c>
      <c r="B987" s="19">
        <v>8</v>
      </c>
      <c r="C987">
        <v>28</v>
      </c>
      <c r="D987" s="19">
        <f>מרקובחצי[[#This Row],[LengthofCycle]]+1</f>
        <v>29</v>
      </c>
      <c r="E987" t="str">
        <f>IF(IFERROR(LOOKUP(מרקובחצי[[#This Row],[ClientID]],קביעויות[הפלגה]),FALSE)=מרקובחצי[[#This Row],[ClientID]],1,"")</f>
        <v/>
      </c>
      <c r="F987">
        <f>IF(IFERROR(LOOKUP(מרקובחצי[[#This Row],[ClientID]],סוגחציקבוע[S31]),FALSE)=מרקובחצי[[#This Row],[ClientID]],1,"")</f>
        <v>1</v>
      </c>
      <c r="G987" t="str">
        <f>IF(IFERROR(LOOKUP(מרקובחצי[[#This Row],[ClientID]],סוגחציקבוע[S32]),FALSE)=מרקובחצי[[#This Row],[ClientID]],1,"")</f>
        <v/>
      </c>
      <c r="H987" t="str">
        <f>IF(IFERROR(LOOKUP(מרקובחצי[[#This Row],[ClientID]],סוגחציקבוע[S33]),FALSE)=מרקובחצי[[#This Row],[ClientID]],1,"")</f>
        <v/>
      </c>
      <c r="I987" t="str">
        <f>IF(IFERROR(LOOKUP(מרקובחצי[[#This Row],[ClientID]],סוגחציקבוע[S32&amp;33]),FALSE)=מרקובחצי[[#This Row],[ClientID]],1,"")</f>
        <v/>
      </c>
      <c r="J987" s="19">
        <f>IF(SUM(מרקובחצי[[#This Row],[11]:[13]])=1,מרקובחצי[[#This Row],[עד ועד]],IF(SUM(R986:T987)=1,IF(מרקובחצי[[#This Row],[עד ועד]]&lt;J986,מרקובחצי[[#This Row],[עד ועד]],J986),J986))</f>
        <v>28</v>
      </c>
      <c r="K987" s="19">
        <f>IF(SUM(מרקובחצי[[#This Row],[11]:[13]])=1,מרקובחצי[[#This Row],[עד ועד]],IF(SUM(R986:T987)=1,IF(מרקובחצי[[#This Row],[עד ועד]]&gt;K986,מרקובחצי[[#This Row],[עד ועד]],K986),K986))</f>
        <v>29</v>
      </c>
      <c r="L987" s="19">
        <f>IF(AND(SUM(מרקובחצי[[#This Row],[31]:[33]])=1,SUM(U986:W986)=0),מרקובחצי[[#This Row],[מקס]]-מרקובחצי[[#This Row],[מינ]],"")</f>
        <v>1</v>
      </c>
      <c r="M98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87" s="19" t="str">
        <f t="shared" si="15"/>
        <v>S22</v>
      </c>
      <c r="O987" s="19" t="str">
        <f>IF(מרקובחצי[[#This Row],[קבעה הפלגה?]]=1,"",IF(AND(מרקובחצי[[#This Row],[עד ועד]]&lt;29,OR(מרקובחצי[[#This Row],[CycleNumber]]=1,AND(U986=1,OR(מרקובחצי[[#This Row],[עד ועד]]&lt;J986,מרקובחצי[[#This Row],[עד ועד]]&gt;K986)),AND(V986=1,מרקובחצי[[#This Row],[עד ועד]]&lt;J986),W986=1)),1,""))</f>
        <v/>
      </c>
      <c r="P987" s="19" t="str">
        <f>IF(מרקובחצי[[#This Row],[קבעה הפלגה?]]=1,"",IF(AND(מרקובחצי[[#This Row],[עד ועד]]&gt;28,מרקובחצי[[#This Row],[עד ועד]]&lt;32,OR(מרקובחצי[[#This Row],[CycleNumber]]=1,AND(U986=1),AND(V986=1,OR(מרקובחצי[[#This Row],[עד ועד]]&lt;J986,מרקובחצי[[#This Row],[עד ועד]]&gt;K986)),W986=1)),1,""))</f>
        <v/>
      </c>
      <c r="Q987" s="19" t="str">
        <f>IF(מרקובחצי[[#This Row],[קבעה הפלגה?]]=1,"",IF(AND(מרקובחצי[[#This Row],[עד ועד]]&gt;31,OR(מרקובחצי[[#This Row],[CycleNumber]]=1,AND(U986=1),AND(V986=1,מרקובחצי[[#This Row],[עד ועד]]&gt;K986),AND(W986=1,OR(מרקובחצי[[#This Row],[עד ועד]]&gt;K986,מרקובחצי[[#This Row],[עד ועד]]&lt;J986)))),1,""))</f>
        <v/>
      </c>
      <c r="R987" s="19" t="str">
        <f>IF(מרקובחצי[[#This Row],[CycleNumber]]&gt;1,IF(AND(O986=1,מרקובחצי[[#This Row],[עד ועד]]&lt;29),1,""),"")</f>
        <v/>
      </c>
      <c r="S987" s="19" t="str">
        <f>IF(מרקובחצי[[#This Row],[CycleNumber]]&gt;1,IF(OR(AND(O986=1,מרקובחצי[[#This Row],[עד ועד]]&gt;28),AND(P986=1),AND(Q986=1,מרקובחצי[[#This Row],[עד ועד]]&lt;32)),1,""),"")</f>
        <v/>
      </c>
      <c r="T987" s="19" t="str">
        <f>IF(מרקובחצי[[#This Row],[CycleNumber]]&gt;1,IF(AND(Q986=1,מרקובחצי[[#This Row],[עד ועד]]&gt;31),1,""),"")</f>
        <v/>
      </c>
      <c r="U987" s="19" t="str">
        <f>IF(מרקובחצי[[#This Row],[CycleNumber]]&gt;1,IF(AND(R986=1,מרקובחצי[[#This Row],[עד ועד]]&lt;29),1,IF(AND(U986=1,NOT(OR(מרקובחצי[[#This Row],[עד ועד]]&lt;J986,מרקובחצי[[#This Row],[עד ועד]]&gt;K986))),1,"")),"")</f>
        <v/>
      </c>
      <c r="V987" s="19">
        <f>IF(מרקובחצי[[#This Row],[CycleNumber]]&gt;1,IF(AND(SUM(R986:T986)=1,מרקובחצי[[#This Row],[עד ועד]]&gt;28,מרקובחצי[[#This Row],[עד ועד]]&lt;32),1,IF(OR(S986=1,AND(R986=1,מרקובחצי[[#This Row],[עד ועד]]&gt;28),AND(T986=1,מרקובחצי[[#This Row],[עד ועד]]&lt;32)),1,IF(AND(V986=1,NOT(OR(מרקובחצי[[#This Row],[עד ועד]]&lt;J986,מרקובחצי[[#This Row],[עד ועד]]&gt;K986))),1,""))),"")</f>
        <v>1</v>
      </c>
      <c r="W987" s="19" t="str">
        <f>IF(מרקובחצי[[#This Row],[CycleNumber]]&gt;1,IF(AND(T986=1,מרקובחצי[[#This Row],[עד ועד]]&gt;31),1,IF(AND(W986=1,NOT(OR(מרקובחצי[[#This Row],[עד ועד]]&lt;J986,מרקובחצי[[#This Row],[עד ועד]]&gt;K986))),1,"")),"")</f>
        <v/>
      </c>
      <c r="X987" s="19" t="str">
        <f>IF(AND(מרקובחצי[[#This Row],[CycleNumber]]&lt;$B988,SUM(מרקובחצי[[#This Row],[11]],R988)=2),1,"")</f>
        <v/>
      </c>
      <c r="Y987" s="19" t="str">
        <f>IF(AND(מרקובחצי[[#This Row],[CycleNumber]]&lt;$B988,SUM(מרקובחצי[[#This Row],[11]],S988)=2),1,"")</f>
        <v/>
      </c>
      <c r="Z987" s="19" t="str">
        <f>IF(AND(מרקובחצי[[#This Row],[CycleNumber]]&lt;$B988,SUM(מרקובחצי[[#This Row],[13]],S988)=2),1,"")</f>
        <v/>
      </c>
      <c r="AA987" s="19" t="str">
        <f>IF(AND(מרקובחצי[[#This Row],[CycleNumber]]&lt;$B988,SUM(מרקובחצי[[#This Row],[13]],T988)=2),1,"")</f>
        <v/>
      </c>
      <c r="AB987" s="19" t="str">
        <f>IF(AND(מרקובחצי[[#This Row],[CycleNumber]]&lt;$B988,SUM(מרקובחצי[[#This Row],[21]],U988)=2),1,"")</f>
        <v/>
      </c>
      <c r="AC987" s="19" t="str">
        <f>IF(AND(מרקובחצי[[#This Row],[CycleNumber]]&lt;$B988,SUM(מרקובחצי[[#This Row],[21]],V988)=2),1,"")</f>
        <v/>
      </c>
      <c r="AD987" s="19" t="str">
        <f>IF(AND(מרקובחצי[[#This Row],[CycleNumber]]&lt;$B988,SUM(מרקובחצי[[#This Row],[23]],V988)=2),1,"")</f>
        <v/>
      </c>
      <c r="AE987" s="19" t="str">
        <f>IF(AND(מרקובחצי[[#This Row],[CycleNumber]]&lt;$B988,SUM(מרקובחצי[[#This Row],[23]],W988)=2),1,"")</f>
        <v/>
      </c>
      <c r="AF987" s="19" t="str">
        <f>IF(AND(מרקובחצי[[#This Row],[CycleNumber]]&lt;$B988,SUM(מרקובחצי[[#This Row],[31]],O988)=2),1,"")</f>
        <v/>
      </c>
      <c r="AG987" s="19" t="str">
        <f>IF(AND(מרקובחצי[[#This Row],[CycleNumber]]&lt;$B988,SUM(מרקובחצי[[#This Row],[31]],P988)=2),1,"")</f>
        <v/>
      </c>
      <c r="AH987" s="19" t="str">
        <f>IF(AND(מרקובחצי[[#This Row],[CycleNumber]]&lt;$B988,SUM(מרקובחצי[[#This Row],[31]],Q988)=2),1,"")</f>
        <v/>
      </c>
      <c r="AI987" s="19" t="str">
        <f>IF(AND(מרקובחצי[[#This Row],[CycleNumber]]&lt;$B988,SUM(U987:U988)=2),1,"")</f>
        <v/>
      </c>
      <c r="AJ987" s="19" t="str">
        <f>IF(AND(מרקובחצי[[#This Row],[CycleNumber]]&lt;$B988,SUM(מרקובחצי[[#This Row],[32]],O988)=2),1,"")</f>
        <v/>
      </c>
      <c r="AK987" s="19" t="str">
        <f>IF(AND(מרקובחצי[[#This Row],[CycleNumber]]&lt;$B988,SUM(מרקובחצי[[#This Row],[32]],P988)=2),1,"")</f>
        <v/>
      </c>
      <c r="AL987" s="19" t="str">
        <f>IF(AND(מרקובחצי[[#This Row],[CycleNumber]]&lt;$B988,SUM(מרקובחצי[[#This Row],[32]],Q988)=2),1,"")</f>
        <v/>
      </c>
      <c r="AM987" s="19">
        <f>IF(AND(מרקובחצי[[#This Row],[CycleNumber]]&lt;$B988,SUM(V987:V988)=2),1,"")</f>
        <v>1</v>
      </c>
      <c r="AN987" s="19" t="str">
        <f>IF(AND(מרקובחצי[[#This Row],[CycleNumber]]&lt;$B988,SUM(מרקובחצי[[#This Row],[33]],O988)=2),1,"")</f>
        <v/>
      </c>
      <c r="AO987" s="19" t="str">
        <f>IF(AND(מרקובחצי[[#This Row],[CycleNumber]]&lt;$B988,SUM(מרקובחצי[[#This Row],[33]],P988)=2),1,"")</f>
        <v/>
      </c>
      <c r="AP987" s="19" t="str">
        <f>IF(AND(מרקובחצי[[#This Row],[CycleNumber]]&lt;$B988,SUM(מרקובחצי[[#This Row],[33]],Q988)=2),1,"")</f>
        <v/>
      </c>
      <c r="AQ987" s="19" t="str">
        <f>IF(AND(מרקובחצי[[#This Row],[CycleNumber]]&lt;$B988,SUM(W987:W988)=2),1,"")</f>
        <v/>
      </c>
      <c r="AR987" s="19" t="str">
        <f>IF(AND(מרקובחצי[[#This Row],[CycleNumber]]&lt;$B988,SUM(מרקובחצי[[#This Row],[12]],S988)=2),1,"")</f>
        <v/>
      </c>
      <c r="AS987" s="19" t="str">
        <f>IF(AND(מרקובחצי[[#This Row],[CycleNumber]]&lt;$B988,SUM(מרקובחצי[[#This Row],[22]],V988)=2),1,"")</f>
        <v/>
      </c>
      <c r="AT987" s="21">
        <f>SUM(מרקובחצי[[#This Row],[11]:[33]])</f>
        <v>1</v>
      </c>
    </row>
    <row r="988" spans="1:46" ht="15.6" x14ac:dyDescent="0.25">
      <c r="A988" s="19" t="s">
        <v>100</v>
      </c>
      <c r="B988" s="19">
        <v>9</v>
      </c>
      <c r="C988">
        <v>27</v>
      </c>
      <c r="D988" s="19">
        <f>מרקובחצי[[#This Row],[LengthofCycle]]+1</f>
        <v>28</v>
      </c>
      <c r="E988" t="str">
        <f>IF(IFERROR(LOOKUP(מרקובחצי[[#This Row],[ClientID]],קביעויות[הפלגה]),FALSE)=מרקובחצי[[#This Row],[ClientID]],1,"")</f>
        <v/>
      </c>
      <c r="F988">
        <f>IF(IFERROR(LOOKUP(מרקובחצי[[#This Row],[ClientID]],סוגחציקבוע[S31]),FALSE)=מרקובחצי[[#This Row],[ClientID]],1,"")</f>
        <v>1</v>
      </c>
      <c r="G988" t="str">
        <f>IF(IFERROR(LOOKUP(מרקובחצי[[#This Row],[ClientID]],סוגחציקבוע[S32]),FALSE)=מרקובחצי[[#This Row],[ClientID]],1,"")</f>
        <v/>
      </c>
      <c r="H988" t="str">
        <f>IF(IFERROR(LOOKUP(מרקובחצי[[#This Row],[ClientID]],סוגחציקבוע[S33]),FALSE)=מרקובחצי[[#This Row],[ClientID]],1,"")</f>
        <v/>
      </c>
      <c r="I988" t="str">
        <f>IF(IFERROR(LOOKUP(מרקובחצי[[#This Row],[ClientID]],סוגחציקבוע[S32&amp;33]),FALSE)=מרקובחצי[[#This Row],[ClientID]],1,"")</f>
        <v/>
      </c>
      <c r="J988" s="19">
        <f>IF(SUM(מרקובחצי[[#This Row],[11]:[13]])=1,מרקובחצי[[#This Row],[עד ועד]],IF(SUM(R987:T988)=1,IF(מרקובחצי[[#This Row],[עד ועד]]&lt;J987,מרקובחצי[[#This Row],[עד ועד]],J987),J987))</f>
        <v>28</v>
      </c>
      <c r="K988" s="19">
        <f>IF(SUM(מרקובחצי[[#This Row],[11]:[13]])=1,מרקובחצי[[#This Row],[עד ועד]],IF(SUM(R987:T988)=1,IF(מרקובחצי[[#This Row],[עד ועד]]&gt;K987,מרקובחצי[[#This Row],[עד ועד]],K987),K987))</f>
        <v>29</v>
      </c>
      <c r="L988" s="19" t="str">
        <f>IF(AND(SUM(מרקובחצי[[#This Row],[31]:[33]])=1,SUM(U987:W987)=0),מרקובחצי[[#This Row],[מקס]]-מרקובחצי[[#This Row],[מינ]],"")</f>
        <v/>
      </c>
      <c r="M98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88" s="19" t="str">
        <f t="shared" si="15"/>
        <v>S32</v>
      </c>
      <c r="O988" s="19" t="str">
        <f>IF(מרקובחצי[[#This Row],[קבעה הפלגה?]]=1,"",IF(AND(מרקובחצי[[#This Row],[עד ועד]]&lt;29,OR(מרקובחצי[[#This Row],[CycleNumber]]=1,AND(U987=1,OR(מרקובחצי[[#This Row],[עד ועד]]&lt;J987,מרקובחצי[[#This Row],[עד ועד]]&gt;K987)),AND(V987=1,מרקובחצי[[#This Row],[עד ועד]]&lt;J987),W987=1)),1,""))</f>
        <v/>
      </c>
      <c r="P988" s="19" t="str">
        <f>IF(מרקובחצי[[#This Row],[קבעה הפלגה?]]=1,"",IF(AND(מרקובחצי[[#This Row],[עד ועד]]&gt;28,מרקובחצי[[#This Row],[עד ועד]]&lt;32,OR(מרקובחצי[[#This Row],[CycleNumber]]=1,AND(U987=1),AND(V987=1,OR(מרקובחצי[[#This Row],[עד ועד]]&lt;J987,מרקובחצי[[#This Row],[עד ועד]]&gt;K987)),W987=1)),1,""))</f>
        <v/>
      </c>
      <c r="Q988" s="19" t="str">
        <f>IF(מרקובחצי[[#This Row],[קבעה הפלגה?]]=1,"",IF(AND(מרקובחצי[[#This Row],[עד ועד]]&gt;31,OR(מרקובחצי[[#This Row],[CycleNumber]]=1,AND(U987=1),AND(V987=1,מרקובחצי[[#This Row],[עד ועד]]&gt;K987),AND(W987=1,OR(מרקובחצי[[#This Row],[עד ועד]]&gt;K987,מרקובחצי[[#This Row],[עד ועד]]&lt;J987)))),1,""))</f>
        <v/>
      </c>
      <c r="R988" s="19" t="str">
        <f>IF(מרקובחצי[[#This Row],[CycleNumber]]&gt;1,IF(AND(O987=1,מרקובחצי[[#This Row],[עד ועד]]&lt;29),1,""),"")</f>
        <v/>
      </c>
      <c r="S988" s="19" t="str">
        <f>IF(מרקובחצי[[#This Row],[CycleNumber]]&gt;1,IF(OR(AND(O987=1,מרקובחצי[[#This Row],[עד ועד]]&gt;28),AND(P987=1),AND(Q987=1,מרקובחצי[[#This Row],[עד ועד]]&lt;32)),1,""),"")</f>
        <v/>
      </c>
      <c r="T988" s="19" t="str">
        <f>IF(מרקובחצי[[#This Row],[CycleNumber]]&gt;1,IF(AND(Q987=1,מרקובחצי[[#This Row],[עד ועד]]&gt;31),1,""),"")</f>
        <v/>
      </c>
      <c r="U988" s="19" t="str">
        <f>IF(מרקובחצי[[#This Row],[CycleNumber]]&gt;1,IF(AND(R987=1,מרקובחצי[[#This Row],[עד ועד]]&lt;29),1,IF(AND(U987=1,NOT(OR(מרקובחצי[[#This Row],[עד ועד]]&lt;J987,מרקובחצי[[#This Row],[עד ועד]]&gt;K987))),1,"")),"")</f>
        <v/>
      </c>
      <c r="V988" s="19">
        <f>IF(מרקובחצי[[#This Row],[CycleNumber]]&gt;1,IF(AND(SUM(R987:T987)=1,מרקובחצי[[#This Row],[עד ועד]]&gt;28,מרקובחצי[[#This Row],[עד ועד]]&lt;32),1,IF(OR(S987=1,AND(R987=1,מרקובחצי[[#This Row],[עד ועד]]&gt;28),AND(T987=1,מרקובחצי[[#This Row],[עד ועד]]&lt;32)),1,IF(AND(V987=1,NOT(OR(מרקובחצי[[#This Row],[עד ועד]]&lt;J987,מרקובחצי[[#This Row],[עד ועד]]&gt;K987))),1,""))),"")</f>
        <v>1</v>
      </c>
      <c r="W988" s="19" t="str">
        <f>IF(מרקובחצי[[#This Row],[CycleNumber]]&gt;1,IF(AND(T987=1,מרקובחצי[[#This Row],[עד ועד]]&gt;31),1,IF(AND(W987=1,NOT(OR(מרקובחצי[[#This Row],[עד ועד]]&lt;J987,מרקובחצי[[#This Row],[עד ועד]]&gt;K987))),1,"")),"")</f>
        <v/>
      </c>
      <c r="X988" s="19" t="str">
        <f>IF(AND(מרקובחצי[[#This Row],[CycleNumber]]&lt;$B989,SUM(מרקובחצי[[#This Row],[11]],R989)=2),1,"")</f>
        <v/>
      </c>
      <c r="Y988" s="19" t="str">
        <f>IF(AND(מרקובחצי[[#This Row],[CycleNumber]]&lt;$B989,SUM(מרקובחצי[[#This Row],[11]],S989)=2),1,"")</f>
        <v/>
      </c>
      <c r="Z988" s="19" t="str">
        <f>IF(AND(מרקובחצי[[#This Row],[CycleNumber]]&lt;$B989,SUM(מרקובחצי[[#This Row],[13]],S989)=2),1,"")</f>
        <v/>
      </c>
      <c r="AA988" s="19" t="str">
        <f>IF(AND(מרקובחצי[[#This Row],[CycleNumber]]&lt;$B989,SUM(מרקובחצי[[#This Row],[13]],T989)=2),1,"")</f>
        <v/>
      </c>
      <c r="AB988" s="19" t="str">
        <f>IF(AND(מרקובחצי[[#This Row],[CycleNumber]]&lt;$B989,SUM(מרקובחצי[[#This Row],[21]],U989)=2),1,"")</f>
        <v/>
      </c>
      <c r="AC988" s="19" t="str">
        <f>IF(AND(מרקובחצי[[#This Row],[CycleNumber]]&lt;$B989,SUM(מרקובחצי[[#This Row],[21]],V989)=2),1,"")</f>
        <v/>
      </c>
      <c r="AD988" s="19" t="str">
        <f>IF(AND(מרקובחצי[[#This Row],[CycleNumber]]&lt;$B989,SUM(מרקובחצי[[#This Row],[23]],V989)=2),1,"")</f>
        <v/>
      </c>
      <c r="AE988" s="19" t="str">
        <f>IF(AND(מרקובחצי[[#This Row],[CycleNumber]]&lt;$B989,SUM(מרקובחצי[[#This Row],[23]],W989)=2),1,"")</f>
        <v/>
      </c>
      <c r="AF988" s="19" t="str">
        <f>IF(AND(מרקובחצי[[#This Row],[CycleNumber]]&lt;$B989,SUM(מרקובחצי[[#This Row],[31]],O989)=2),1,"")</f>
        <v/>
      </c>
      <c r="AG988" s="19" t="str">
        <f>IF(AND(מרקובחצי[[#This Row],[CycleNumber]]&lt;$B989,SUM(מרקובחצי[[#This Row],[31]],P989)=2),1,"")</f>
        <v/>
      </c>
      <c r="AH988" s="19" t="str">
        <f>IF(AND(מרקובחצי[[#This Row],[CycleNumber]]&lt;$B989,SUM(מרקובחצי[[#This Row],[31]],Q989)=2),1,"")</f>
        <v/>
      </c>
      <c r="AI988" s="19" t="str">
        <f>IF(AND(מרקובחצי[[#This Row],[CycleNumber]]&lt;$B989,SUM(U988:U989)=2),1,"")</f>
        <v/>
      </c>
      <c r="AJ988" s="19" t="str">
        <f>IF(AND(מרקובחצי[[#This Row],[CycleNumber]]&lt;$B989,SUM(מרקובחצי[[#This Row],[32]],O989)=2),1,"")</f>
        <v/>
      </c>
      <c r="AK988" s="19" t="str">
        <f>IF(AND(מרקובחצי[[#This Row],[CycleNumber]]&lt;$B989,SUM(מרקובחצי[[#This Row],[32]],P989)=2),1,"")</f>
        <v/>
      </c>
      <c r="AL988" s="19" t="str">
        <f>IF(AND(מרקובחצי[[#This Row],[CycleNumber]]&lt;$B989,SUM(מרקובחצי[[#This Row],[32]],Q989)=2),1,"")</f>
        <v/>
      </c>
      <c r="AM988" s="19" t="str">
        <f>IF(AND(מרקובחצי[[#This Row],[CycleNumber]]&lt;$B989,SUM(V988:V989)=2),1,"")</f>
        <v/>
      </c>
      <c r="AN988" s="19" t="str">
        <f>IF(AND(מרקובחצי[[#This Row],[CycleNumber]]&lt;$B989,SUM(מרקובחצי[[#This Row],[33]],O989)=2),1,"")</f>
        <v/>
      </c>
      <c r="AO988" s="19" t="str">
        <f>IF(AND(מרקובחצי[[#This Row],[CycleNumber]]&lt;$B989,SUM(מרקובחצי[[#This Row],[33]],P989)=2),1,"")</f>
        <v/>
      </c>
      <c r="AP988" s="19" t="str">
        <f>IF(AND(מרקובחצי[[#This Row],[CycleNumber]]&lt;$B989,SUM(מרקובחצי[[#This Row],[33]],Q989)=2),1,"")</f>
        <v/>
      </c>
      <c r="AQ988" s="19" t="str">
        <f>IF(AND(מרקובחצי[[#This Row],[CycleNumber]]&lt;$B989,SUM(W988:W989)=2),1,"")</f>
        <v/>
      </c>
      <c r="AR988" s="19" t="str">
        <f>IF(AND(מרקובחצי[[#This Row],[CycleNumber]]&lt;$B989,SUM(מרקובחצי[[#This Row],[12]],S989)=2),1,"")</f>
        <v/>
      </c>
      <c r="AS988" s="19" t="str">
        <f>IF(AND(מרקובחצי[[#This Row],[CycleNumber]]&lt;$B989,SUM(מרקובחצי[[#This Row],[22]],V989)=2),1,"")</f>
        <v/>
      </c>
      <c r="AT988" s="21">
        <f>SUM(מרקובחצי[[#This Row],[11]:[33]])</f>
        <v>1</v>
      </c>
    </row>
    <row r="989" spans="1:46" ht="15.6" x14ac:dyDescent="0.25">
      <c r="A989" s="19" t="s">
        <v>104</v>
      </c>
      <c r="B989" s="19">
        <v>1</v>
      </c>
      <c r="C989">
        <v>28</v>
      </c>
      <c r="D989" s="19">
        <f>מרקובחצי[[#This Row],[LengthofCycle]]+1</f>
        <v>29</v>
      </c>
      <c r="E989" t="str">
        <f>IF(IFERROR(LOOKUP(מרקובחצי[[#This Row],[ClientID]],קביעויות[הפלגה]),FALSE)=מרקובחצי[[#This Row],[ClientID]],1,"")</f>
        <v/>
      </c>
      <c r="F989" t="str">
        <f>IF(IFERROR(LOOKUP(מרקובחצי[[#This Row],[ClientID]],סוגחציקבוע[S31]),FALSE)=מרקובחצי[[#This Row],[ClientID]],1,"")</f>
        <v/>
      </c>
      <c r="G989">
        <f>IF(IFERROR(LOOKUP(מרקובחצי[[#This Row],[ClientID]],סוגחציקבוע[S32]),FALSE)=מרקובחצי[[#This Row],[ClientID]],1,"")</f>
        <v>1</v>
      </c>
      <c r="H989" t="str">
        <f>IF(IFERROR(LOOKUP(מרקובחצי[[#This Row],[ClientID]],סוגחציקבוע[S33]),FALSE)=מרקובחצי[[#This Row],[ClientID]],1,"")</f>
        <v/>
      </c>
      <c r="I989" t="str">
        <f>IF(IFERROR(LOOKUP(מרקובחצי[[#This Row],[ClientID]],סוגחציקבוע[S32&amp;33]),FALSE)=מרקובחצי[[#This Row],[ClientID]],1,"")</f>
        <v/>
      </c>
      <c r="J989" s="19">
        <f>IF(SUM(מרקובחצי[[#This Row],[11]:[13]])=1,מרקובחצי[[#This Row],[עד ועד]],IF(SUM(R988:T989)=1,IF(מרקובחצי[[#This Row],[עד ועד]]&lt;J988,מרקובחצי[[#This Row],[עד ועד]],J988),J988))</f>
        <v>29</v>
      </c>
      <c r="K989" s="19">
        <f>IF(SUM(מרקובחצי[[#This Row],[11]:[13]])=1,מרקובחצי[[#This Row],[עד ועד]],IF(SUM(R988:T989)=1,IF(מרקובחצי[[#This Row],[עד ועד]]&gt;K988,מרקובחצי[[#This Row],[עד ועד]],K988),K988))</f>
        <v>29</v>
      </c>
      <c r="L989" s="19" t="str">
        <f>IF(AND(SUM(מרקובחצי[[#This Row],[31]:[33]])=1,SUM(U988:W988)=0),מרקובחצי[[#This Row],[מקס]]-מרקובחצי[[#This Row],[מינ]],"")</f>
        <v/>
      </c>
      <c r="M98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989" s="19" t="str">
        <f t="shared" si="15"/>
        <v>S32</v>
      </c>
      <c r="O989" s="19" t="str">
        <f>IF(מרקובחצי[[#This Row],[קבעה הפלגה?]]=1,"",IF(AND(מרקובחצי[[#This Row],[עד ועד]]&lt;29,OR(מרקובחצי[[#This Row],[CycleNumber]]=1,AND(U988=1,OR(מרקובחצי[[#This Row],[עד ועד]]&lt;J988,מרקובחצי[[#This Row],[עד ועד]]&gt;K988)),AND(V988=1,מרקובחצי[[#This Row],[עד ועד]]&lt;J988),W988=1)),1,""))</f>
        <v/>
      </c>
      <c r="P989" s="19">
        <f>IF(מרקובחצי[[#This Row],[קבעה הפלגה?]]=1,"",IF(AND(מרקובחצי[[#This Row],[עד ועד]]&gt;28,מרקובחצי[[#This Row],[עד ועד]]&lt;32,OR(מרקובחצי[[#This Row],[CycleNumber]]=1,AND(U988=1),AND(V988=1,OR(מרקובחצי[[#This Row],[עד ועד]]&lt;J988,מרקובחצי[[#This Row],[עד ועד]]&gt;K988)),W988=1)),1,""))</f>
        <v>1</v>
      </c>
      <c r="Q989" s="19" t="str">
        <f>IF(מרקובחצי[[#This Row],[קבעה הפלגה?]]=1,"",IF(AND(מרקובחצי[[#This Row],[עד ועד]]&gt;31,OR(מרקובחצי[[#This Row],[CycleNumber]]=1,AND(U988=1),AND(V988=1,מרקובחצי[[#This Row],[עד ועד]]&gt;K988),AND(W988=1,OR(מרקובחצי[[#This Row],[עד ועד]]&gt;K988,מרקובחצי[[#This Row],[עד ועד]]&lt;J988)))),1,""))</f>
        <v/>
      </c>
      <c r="R989" s="19" t="str">
        <f>IF(מרקובחצי[[#This Row],[CycleNumber]]&gt;1,IF(AND(O988=1,מרקובחצי[[#This Row],[עד ועד]]&lt;29),1,""),"")</f>
        <v/>
      </c>
      <c r="S989" s="19" t="str">
        <f>IF(מרקובחצי[[#This Row],[CycleNumber]]&gt;1,IF(OR(AND(O988=1,מרקובחצי[[#This Row],[עד ועד]]&gt;28),AND(P988=1),AND(Q988=1,מרקובחצי[[#This Row],[עד ועד]]&lt;32)),1,""),"")</f>
        <v/>
      </c>
      <c r="T989" s="19" t="str">
        <f>IF(מרקובחצי[[#This Row],[CycleNumber]]&gt;1,IF(AND(Q988=1,מרקובחצי[[#This Row],[עד ועד]]&gt;31),1,""),"")</f>
        <v/>
      </c>
      <c r="U989" s="19" t="str">
        <f>IF(מרקובחצי[[#This Row],[CycleNumber]]&gt;1,IF(AND(R988=1,מרקובחצי[[#This Row],[עד ועד]]&lt;29),1,IF(AND(U988=1,NOT(OR(מרקובחצי[[#This Row],[עד ועד]]&lt;J988,מרקובחצי[[#This Row],[עד ועד]]&gt;K988))),1,"")),"")</f>
        <v/>
      </c>
      <c r="V989" s="19" t="str">
        <f>IF(מרקובחצי[[#This Row],[CycleNumber]]&gt;1,IF(AND(SUM(R988:T988)=1,מרקובחצי[[#This Row],[עד ועד]]&gt;28,מרקובחצי[[#This Row],[עד ועד]]&lt;32),1,IF(OR(S988=1,AND(R988=1,מרקובחצי[[#This Row],[עד ועד]]&gt;28),AND(T988=1,מרקובחצי[[#This Row],[עד ועד]]&lt;32)),1,IF(AND(V988=1,NOT(OR(מרקובחצי[[#This Row],[עד ועד]]&lt;J988,מרקובחצי[[#This Row],[עד ועד]]&gt;K988))),1,""))),"")</f>
        <v/>
      </c>
      <c r="W989" s="19" t="str">
        <f>IF(מרקובחצי[[#This Row],[CycleNumber]]&gt;1,IF(AND(T988=1,מרקובחצי[[#This Row],[עד ועד]]&gt;31),1,IF(AND(W988=1,NOT(OR(מרקובחצי[[#This Row],[עד ועד]]&lt;J988,מרקובחצי[[#This Row],[עד ועד]]&gt;K988))),1,"")),"")</f>
        <v/>
      </c>
      <c r="X989" s="19" t="str">
        <f>IF(AND(מרקובחצי[[#This Row],[CycleNumber]]&lt;$B990,SUM(מרקובחצי[[#This Row],[11]],R990)=2),1,"")</f>
        <v/>
      </c>
      <c r="Y989" s="19" t="str">
        <f>IF(AND(מרקובחצי[[#This Row],[CycleNumber]]&lt;$B990,SUM(מרקובחצי[[#This Row],[11]],S990)=2),1,"")</f>
        <v/>
      </c>
      <c r="Z989" s="19" t="str">
        <f>IF(AND(מרקובחצי[[#This Row],[CycleNumber]]&lt;$B990,SUM(מרקובחצי[[#This Row],[13]],S990)=2),1,"")</f>
        <v/>
      </c>
      <c r="AA989" s="19" t="str">
        <f>IF(AND(מרקובחצי[[#This Row],[CycleNumber]]&lt;$B990,SUM(מרקובחצי[[#This Row],[13]],T990)=2),1,"")</f>
        <v/>
      </c>
      <c r="AB989" s="19" t="str">
        <f>IF(AND(מרקובחצי[[#This Row],[CycleNumber]]&lt;$B990,SUM(מרקובחצי[[#This Row],[21]],U990)=2),1,"")</f>
        <v/>
      </c>
      <c r="AC989" s="19" t="str">
        <f>IF(AND(מרקובחצי[[#This Row],[CycleNumber]]&lt;$B990,SUM(מרקובחצי[[#This Row],[21]],V990)=2),1,"")</f>
        <v/>
      </c>
      <c r="AD989" s="19" t="str">
        <f>IF(AND(מרקובחצי[[#This Row],[CycleNumber]]&lt;$B990,SUM(מרקובחצי[[#This Row],[23]],V990)=2),1,"")</f>
        <v/>
      </c>
      <c r="AE989" s="19" t="str">
        <f>IF(AND(מרקובחצי[[#This Row],[CycleNumber]]&lt;$B990,SUM(מרקובחצי[[#This Row],[23]],W990)=2),1,"")</f>
        <v/>
      </c>
      <c r="AF989" s="19" t="str">
        <f>IF(AND(מרקובחצי[[#This Row],[CycleNumber]]&lt;$B990,SUM(מרקובחצי[[#This Row],[31]],O990)=2),1,"")</f>
        <v/>
      </c>
      <c r="AG989" s="19" t="str">
        <f>IF(AND(מרקובחצי[[#This Row],[CycleNumber]]&lt;$B990,SUM(מרקובחצי[[#This Row],[31]],P990)=2),1,"")</f>
        <v/>
      </c>
      <c r="AH989" s="19" t="str">
        <f>IF(AND(מרקובחצי[[#This Row],[CycleNumber]]&lt;$B990,SUM(מרקובחצי[[#This Row],[31]],Q990)=2),1,"")</f>
        <v/>
      </c>
      <c r="AI989" s="19" t="str">
        <f>IF(AND(מרקובחצי[[#This Row],[CycleNumber]]&lt;$B990,SUM(U989:U990)=2),1,"")</f>
        <v/>
      </c>
      <c r="AJ989" s="19" t="str">
        <f>IF(AND(מרקובחצי[[#This Row],[CycleNumber]]&lt;$B990,SUM(מרקובחצי[[#This Row],[32]],O990)=2),1,"")</f>
        <v/>
      </c>
      <c r="AK989" s="19" t="str">
        <f>IF(AND(מרקובחצי[[#This Row],[CycleNumber]]&lt;$B990,SUM(מרקובחצי[[#This Row],[32]],P990)=2),1,"")</f>
        <v/>
      </c>
      <c r="AL989" s="19" t="str">
        <f>IF(AND(מרקובחצי[[#This Row],[CycleNumber]]&lt;$B990,SUM(מרקובחצי[[#This Row],[32]],Q990)=2),1,"")</f>
        <v/>
      </c>
      <c r="AM989" s="19" t="str">
        <f>IF(AND(מרקובחצי[[#This Row],[CycleNumber]]&lt;$B990,SUM(V989:V990)=2),1,"")</f>
        <v/>
      </c>
      <c r="AN989" s="19" t="str">
        <f>IF(AND(מרקובחצי[[#This Row],[CycleNumber]]&lt;$B990,SUM(מרקובחצי[[#This Row],[33]],O990)=2),1,"")</f>
        <v/>
      </c>
      <c r="AO989" s="19" t="str">
        <f>IF(AND(מרקובחצי[[#This Row],[CycleNumber]]&lt;$B990,SUM(מרקובחצי[[#This Row],[33]],P990)=2),1,"")</f>
        <v/>
      </c>
      <c r="AP989" s="19" t="str">
        <f>IF(AND(מרקובחצי[[#This Row],[CycleNumber]]&lt;$B990,SUM(מרקובחצי[[#This Row],[33]],Q990)=2),1,"")</f>
        <v/>
      </c>
      <c r="AQ989" s="19" t="str">
        <f>IF(AND(מרקובחצי[[#This Row],[CycleNumber]]&lt;$B990,SUM(W989:W990)=2),1,"")</f>
        <v/>
      </c>
      <c r="AR989" s="19">
        <f>IF(AND(מרקובחצי[[#This Row],[CycleNumber]]&lt;$B990,SUM(מרקובחצי[[#This Row],[12]],S990)=2),1,"")</f>
        <v>1</v>
      </c>
      <c r="AS989" s="19" t="str">
        <f>IF(AND(מרקובחצי[[#This Row],[CycleNumber]]&lt;$B990,SUM(מרקובחצי[[#This Row],[22]],V990)=2),1,"")</f>
        <v/>
      </c>
      <c r="AT989" s="21">
        <f>SUM(מרקובחצי[[#This Row],[11]:[33]])</f>
        <v>1</v>
      </c>
    </row>
    <row r="990" spans="1:46" ht="15.6" x14ac:dyDescent="0.25">
      <c r="A990" s="19" t="s">
        <v>104</v>
      </c>
      <c r="B990" s="19">
        <v>2</v>
      </c>
      <c r="C990">
        <v>27</v>
      </c>
      <c r="D990" s="19">
        <f>מרקובחצי[[#This Row],[LengthofCycle]]+1</f>
        <v>28</v>
      </c>
      <c r="E990" t="str">
        <f>IF(IFERROR(LOOKUP(מרקובחצי[[#This Row],[ClientID]],קביעויות[הפלגה]),FALSE)=מרקובחצי[[#This Row],[ClientID]],1,"")</f>
        <v/>
      </c>
      <c r="F990" t="str">
        <f>IF(IFERROR(LOOKUP(מרקובחצי[[#This Row],[ClientID]],סוגחציקבוע[S31]),FALSE)=מרקובחצי[[#This Row],[ClientID]],1,"")</f>
        <v/>
      </c>
      <c r="G990">
        <f>IF(IFERROR(LOOKUP(מרקובחצי[[#This Row],[ClientID]],סוגחציקבוע[S32]),FALSE)=מרקובחצי[[#This Row],[ClientID]],1,"")</f>
        <v>1</v>
      </c>
      <c r="H990" t="str">
        <f>IF(IFERROR(LOOKUP(מרקובחצי[[#This Row],[ClientID]],סוגחציקבוע[S33]),FALSE)=מרקובחצי[[#This Row],[ClientID]],1,"")</f>
        <v/>
      </c>
      <c r="I990" t="str">
        <f>IF(IFERROR(LOOKUP(מרקובחצי[[#This Row],[ClientID]],סוגחציקבוע[S32&amp;33]),FALSE)=מרקובחצי[[#This Row],[ClientID]],1,"")</f>
        <v/>
      </c>
      <c r="J990" s="19">
        <f>IF(SUM(מרקובחצי[[#This Row],[11]:[13]])=1,מרקובחצי[[#This Row],[עד ועד]],IF(SUM(R989:T990)=1,IF(מרקובחצי[[#This Row],[עד ועד]]&lt;J989,מרקובחצי[[#This Row],[עד ועד]],J989),J989))</f>
        <v>28</v>
      </c>
      <c r="K990" s="19">
        <f>IF(SUM(מרקובחצי[[#This Row],[11]:[13]])=1,מרקובחצי[[#This Row],[עד ועד]],IF(SUM(R989:T990)=1,IF(מרקובחצי[[#This Row],[עד ועד]]&gt;K989,מרקובחצי[[#This Row],[עד ועד]],K989),K989))</f>
        <v>29</v>
      </c>
      <c r="L990" s="19" t="str">
        <f>IF(AND(SUM(מרקובחצי[[#This Row],[31]:[33]])=1,SUM(U989:W989)=0),מרקובחצי[[#This Row],[מקס]]-מרקובחצי[[#This Row],[מינ]],"")</f>
        <v/>
      </c>
      <c r="M99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990" s="19" t="str">
        <f t="shared" si="15"/>
        <v>S12</v>
      </c>
      <c r="O990" s="19" t="str">
        <f>IF(מרקובחצי[[#This Row],[קבעה הפלגה?]]=1,"",IF(AND(מרקובחצי[[#This Row],[עד ועד]]&lt;29,OR(מרקובחצי[[#This Row],[CycleNumber]]=1,AND(U989=1,OR(מרקובחצי[[#This Row],[עד ועד]]&lt;J989,מרקובחצי[[#This Row],[עד ועד]]&gt;K989)),AND(V989=1,מרקובחצי[[#This Row],[עד ועד]]&lt;J989),W989=1)),1,""))</f>
        <v/>
      </c>
      <c r="P990" s="19" t="str">
        <f>IF(מרקובחצי[[#This Row],[קבעה הפלגה?]]=1,"",IF(AND(מרקובחצי[[#This Row],[עד ועד]]&gt;28,מרקובחצי[[#This Row],[עד ועד]]&lt;32,OR(מרקובחצי[[#This Row],[CycleNumber]]=1,AND(U989=1),AND(V989=1,OR(מרקובחצי[[#This Row],[עד ועד]]&lt;J989,מרקובחצי[[#This Row],[עד ועד]]&gt;K989)),W989=1)),1,""))</f>
        <v/>
      </c>
      <c r="Q990" s="19" t="str">
        <f>IF(מרקובחצי[[#This Row],[קבעה הפלגה?]]=1,"",IF(AND(מרקובחצי[[#This Row],[עד ועד]]&gt;31,OR(מרקובחצי[[#This Row],[CycleNumber]]=1,AND(U989=1),AND(V989=1,מרקובחצי[[#This Row],[עד ועד]]&gt;K989),AND(W989=1,OR(מרקובחצי[[#This Row],[עד ועד]]&gt;K989,מרקובחצי[[#This Row],[עד ועד]]&lt;J989)))),1,""))</f>
        <v/>
      </c>
      <c r="R990" s="19" t="str">
        <f>IF(מרקובחצי[[#This Row],[CycleNumber]]&gt;1,IF(AND(O989=1,מרקובחצי[[#This Row],[עד ועד]]&lt;29),1,""),"")</f>
        <v/>
      </c>
      <c r="S990" s="19">
        <f>IF(מרקובחצי[[#This Row],[CycleNumber]]&gt;1,IF(OR(AND(O989=1,מרקובחצי[[#This Row],[עד ועד]]&gt;28),AND(P989=1),AND(Q989=1,מרקובחצי[[#This Row],[עד ועד]]&lt;32)),1,""),"")</f>
        <v>1</v>
      </c>
      <c r="T990" s="19" t="str">
        <f>IF(מרקובחצי[[#This Row],[CycleNumber]]&gt;1,IF(AND(Q989=1,מרקובחצי[[#This Row],[עד ועד]]&gt;31),1,""),"")</f>
        <v/>
      </c>
      <c r="U990" s="19" t="str">
        <f>IF(מרקובחצי[[#This Row],[CycleNumber]]&gt;1,IF(AND(R989=1,מרקובחצי[[#This Row],[עד ועד]]&lt;29),1,IF(AND(U989=1,NOT(OR(מרקובחצי[[#This Row],[עד ועד]]&lt;J989,מרקובחצי[[#This Row],[עד ועד]]&gt;K989))),1,"")),"")</f>
        <v/>
      </c>
      <c r="V990" s="19" t="str">
        <f>IF(מרקובחצי[[#This Row],[CycleNumber]]&gt;1,IF(AND(SUM(R989:T989)=1,מרקובחצי[[#This Row],[עד ועד]]&gt;28,מרקובחצי[[#This Row],[עד ועד]]&lt;32),1,IF(OR(S989=1,AND(R989=1,מרקובחצי[[#This Row],[עד ועד]]&gt;28),AND(T989=1,מרקובחצי[[#This Row],[עד ועד]]&lt;32)),1,IF(AND(V989=1,NOT(OR(מרקובחצי[[#This Row],[עד ועד]]&lt;J989,מרקובחצי[[#This Row],[עד ועד]]&gt;K989))),1,""))),"")</f>
        <v/>
      </c>
      <c r="W990" s="19" t="str">
        <f>IF(מרקובחצי[[#This Row],[CycleNumber]]&gt;1,IF(AND(T989=1,מרקובחצי[[#This Row],[עד ועד]]&gt;31),1,IF(AND(W989=1,NOT(OR(מרקובחצי[[#This Row],[עד ועד]]&lt;J989,מרקובחצי[[#This Row],[עד ועד]]&gt;K989))),1,"")),"")</f>
        <v/>
      </c>
      <c r="X990" s="19" t="str">
        <f>IF(AND(מרקובחצי[[#This Row],[CycleNumber]]&lt;$B991,SUM(מרקובחצי[[#This Row],[11]],R991)=2),1,"")</f>
        <v/>
      </c>
      <c r="Y990" s="19" t="str">
        <f>IF(AND(מרקובחצי[[#This Row],[CycleNumber]]&lt;$B991,SUM(מרקובחצי[[#This Row],[11]],S991)=2),1,"")</f>
        <v/>
      </c>
      <c r="Z990" s="19" t="str">
        <f>IF(AND(מרקובחצי[[#This Row],[CycleNumber]]&lt;$B991,SUM(מרקובחצי[[#This Row],[13]],S991)=2),1,"")</f>
        <v/>
      </c>
      <c r="AA990" s="19" t="str">
        <f>IF(AND(מרקובחצי[[#This Row],[CycleNumber]]&lt;$B991,SUM(מרקובחצי[[#This Row],[13]],T991)=2),1,"")</f>
        <v/>
      </c>
      <c r="AB990" s="19" t="str">
        <f>IF(AND(מרקובחצי[[#This Row],[CycleNumber]]&lt;$B991,SUM(מרקובחצי[[#This Row],[21]],U991)=2),1,"")</f>
        <v/>
      </c>
      <c r="AC990" s="19" t="str">
        <f>IF(AND(מרקובחצי[[#This Row],[CycleNumber]]&lt;$B991,SUM(מרקובחצי[[#This Row],[21]],V991)=2),1,"")</f>
        <v/>
      </c>
      <c r="AD990" s="19" t="str">
        <f>IF(AND(מרקובחצי[[#This Row],[CycleNumber]]&lt;$B991,SUM(מרקובחצי[[#This Row],[23]],V991)=2),1,"")</f>
        <v/>
      </c>
      <c r="AE990" s="19" t="str">
        <f>IF(AND(מרקובחצי[[#This Row],[CycleNumber]]&lt;$B991,SUM(מרקובחצי[[#This Row],[23]],W991)=2),1,"")</f>
        <v/>
      </c>
      <c r="AF990" s="19" t="str">
        <f>IF(AND(מרקובחצי[[#This Row],[CycleNumber]]&lt;$B991,SUM(מרקובחצי[[#This Row],[31]],O991)=2),1,"")</f>
        <v/>
      </c>
      <c r="AG990" s="19" t="str">
        <f>IF(AND(מרקובחצי[[#This Row],[CycleNumber]]&lt;$B991,SUM(מרקובחצי[[#This Row],[31]],P991)=2),1,"")</f>
        <v/>
      </c>
      <c r="AH990" s="19" t="str">
        <f>IF(AND(מרקובחצי[[#This Row],[CycleNumber]]&lt;$B991,SUM(מרקובחצי[[#This Row],[31]],Q991)=2),1,"")</f>
        <v/>
      </c>
      <c r="AI990" s="19" t="str">
        <f>IF(AND(מרקובחצי[[#This Row],[CycleNumber]]&lt;$B991,SUM(U990:U991)=2),1,"")</f>
        <v/>
      </c>
      <c r="AJ990" s="19" t="str">
        <f>IF(AND(מרקובחצי[[#This Row],[CycleNumber]]&lt;$B991,SUM(מרקובחצי[[#This Row],[32]],O991)=2),1,"")</f>
        <v/>
      </c>
      <c r="AK990" s="19" t="str">
        <f>IF(AND(מרקובחצי[[#This Row],[CycleNumber]]&lt;$B991,SUM(מרקובחצי[[#This Row],[32]],P991)=2),1,"")</f>
        <v/>
      </c>
      <c r="AL990" s="19" t="str">
        <f>IF(AND(מרקובחצי[[#This Row],[CycleNumber]]&lt;$B991,SUM(מרקובחצי[[#This Row],[32]],Q991)=2),1,"")</f>
        <v/>
      </c>
      <c r="AM990" s="19" t="str">
        <f>IF(AND(מרקובחצי[[#This Row],[CycleNumber]]&lt;$B991,SUM(V990:V991)=2),1,"")</f>
        <v/>
      </c>
      <c r="AN990" s="19" t="str">
        <f>IF(AND(מרקובחצי[[#This Row],[CycleNumber]]&lt;$B991,SUM(מרקובחצי[[#This Row],[33]],O991)=2),1,"")</f>
        <v/>
      </c>
      <c r="AO990" s="19" t="str">
        <f>IF(AND(מרקובחצי[[#This Row],[CycleNumber]]&lt;$B991,SUM(מרקובחצי[[#This Row],[33]],P991)=2),1,"")</f>
        <v/>
      </c>
      <c r="AP990" s="19" t="str">
        <f>IF(AND(מרקובחצי[[#This Row],[CycleNumber]]&lt;$B991,SUM(מרקובחצי[[#This Row],[33]],Q991)=2),1,"")</f>
        <v/>
      </c>
      <c r="AQ990" s="19" t="str">
        <f>IF(AND(מרקובחצי[[#This Row],[CycleNumber]]&lt;$B991,SUM(W990:W991)=2),1,"")</f>
        <v/>
      </c>
      <c r="AR990" s="19" t="str">
        <f>IF(AND(מרקובחצי[[#This Row],[CycleNumber]]&lt;$B991,SUM(מרקובחצי[[#This Row],[12]],S991)=2),1,"")</f>
        <v/>
      </c>
      <c r="AS990" s="19">
        <f>IF(AND(מרקובחצי[[#This Row],[CycleNumber]]&lt;$B991,SUM(מרקובחצי[[#This Row],[22]],V991)=2),1,"")</f>
        <v>1</v>
      </c>
      <c r="AT990" s="21">
        <f>SUM(מרקובחצי[[#This Row],[11]:[33]])</f>
        <v>1</v>
      </c>
    </row>
    <row r="991" spans="1:46" ht="15.6" x14ac:dyDescent="0.25">
      <c r="A991" s="19" t="s">
        <v>104</v>
      </c>
      <c r="B991" s="19">
        <v>3</v>
      </c>
      <c r="C991">
        <v>26</v>
      </c>
      <c r="D991" s="19">
        <f>מרקובחצי[[#This Row],[LengthofCycle]]+1</f>
        <v>27</v>
      </c>
      <c r="E991" t="str">
        <f>IF(IFERROR(LOOKUP(מרקובחצי[[#This Row],[ClientID]],קביעויות[הפלגה]),FALSE)=מרקובחצי[[#This Row],[ClientID]],1,"")</f>
        <v/>
      </c>
      <c r="F991" t="str">
        <f>IF(IFERROR(LOOKUP(מרקובחצי[[#This Row],[ClientID]],סוגחציקבוע[S31]),FALSE)=מרקובחצי[[#This Row],[ClientID]],1,"")</f>
        <v/>
      </c>
      <c r="G991">
        <f>IF(IFERROR(LOOKUP(מרקובחצי[[#This Row],[ClientID]],סוגחציקבוע[S32]),FALSE)=מרקובחצי[[#This Row],[ClientID]],1,"")</f>
        <v>1</v>
      </c>
      <c r="H991" t="str">
        <f>IF(IFERROR(LOOKUP(מרקובחצי[[#This Row],[ClientID]],סוגחציקבוע[S33]),FALSE)=מרקובחצי[[#This Row],[ClientID]],1,"")</f>
        <v/>
      </c>
      <c r="I991" t="str">
        <f>IF(IFERROR(LOOKUP(מרקובחצי[[#This Row],[ClientID]],סוגחציקבוע[S32&amp;33]),FALSE)=מרקובחצי[[#This Row],[ClientID]],1,"")</f>
        <v/>
      </c>
      <c r="J991" s="19">
        <f>IF(SUM(מרקובחצי[[#This Row],[11]:[13]])=1,מרקובחצי[[#This Row],[עד ועד]],IF(SUM(R990:T991)=1,IF(מרקובחצי[[#This Row],[עד ועד]]&lt;J990,מרקובחצי[[#This Row],[עד ועד]],J990),J990))</f>
        <v>27</v>
      </c>
      <c r="K991" s="19">
        <f>IF(SUM(מרקובחצי[[#This Row],[11]:[13]])=1,מרקובחצי[[#This Row],[עד ועד]],IF(SUM(R990:T991)=1,IF(מרקובחצי[[#This Row],[עד ועד]]&gt;K990,מרקובחצי[[#This Row],[עד ועד]],K990),K990))</f>
        <v>29</v>
      </c>
      <c r="L991" s="19">
        <f>IF(AND(SUM(מרקובחצי[[#This Row],[31]:[33]])=1,SUM(U990:W990)=0),מרקובחצי[[#This Row],[מקס]]-מרקובחצי[[#This Row],[מינ]],"")</f>
        <v>2</v>
      </c>
      <c r="M99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91" s="19" t="str">
        <f t="shared" si="15"/>
        <v>S22</v>
      </c>
      <c r="O991" s="19" t="str">
        <f>IF(מרקובחצי[[#This Row],[קבעה הפלגה?]]=1,"",IF(AND(מרקובחצי[[#This Row],[עד ועד]]&lt;29,OR(מרקובחצי[[#This Row],[CycleNumber]]=1,AND(U990=1,OR(מרקובחצי[[#This Row],[עד ועד]]&lt;J990,מרקובחצי[[#This Row],[עד ועד]]&gt;K990)),AND(V990=1,מרקובחצי[[#This Row],[עד ועד]]&lt;J990),W990=1)),1,""))</f>
        <v/>
      </c>
      <c r="P991" s="19" t="str">
        <f>IF(מרקובחצי[[#This Row],[קבעה הפלגה?]]=1,"",IF(AND(מרקובחצי[[#This Row],[עד ועד]]&gt;28,מרקובחצי[[#This Row],[עד ועד]]&lt;32,OR(מרקובחצי[[#This Row],[CycleNumber]]=1,AND(U990=1),AND(V990=1,OR(מרקובחצי[[#This Row],[עד ועד]]&lt;J990,מרקובחצי[[#This Row],[עד ועד]]&gt;K990)),W990=1)),1,""))</f>
        <v/>
      </c>
      <c r="Q991" s="19" t="str">
        <f>IF(מרקובחצי[[#This Row],[קבעה הפלגה?]]=1,"",IF(AND(מרקובחצי[[#This Row],[עד ועד]]&gt;31,OR(מרקובחצי[[#This Row],[CycleNumber]]=1,AND(U990=1),AND(V990=1,מרקובחצי[[#This Row],[עד ועד]]&gt;K990),AND(W990=1,OR(מרקובחצי[[#This Row],[עד ועד]]&gt;K990,מרקובחצי[[#This Row],[עד ועד]]&lt;J990)))),1,""))</f>
        <v/>
      </c>
      <c r="R991" s="19" t="str">
        <f>IF(מרקובחצי[[#This Row],[CycleNumber]]&gt;1,IF(AND(O990=1,מרקובחצי[[#This Row],[עד ועד]]&lt;29),1,""),"")</f>
        <v/>
      </c>
      <c r="S991" s="19" t="str">
        <f>IF(מרקובחצי[[#This Row],[CycleNumber]]&gt;1,IF(OR(AND(O990=1,מרקובחצי[[#This Row],[עד ועד]]&gt;28),AND(P990=1),AND(Q990=1,מרקובחצי[[#This Row],[עד ועד]]&lt;32)),1,""),"")</f>
        <v/>
      </c>
      <c r="T991" s="19" t="str">
        <f>IF(מרקובחצי[[#This Row],[CycleNumber]]&gt;1,IF(AND(Q990=1,מרקובחצי[[#This Row],[עד ועד]]&gt;31),1,""),"")</f>
        <v/>
      </c>
      <c r="U991" s="19" t="str">
        <f>IF(מרקובחצי[[#This Row],[CycleNumber]]&gt;1,IF(AND(R990=1,מרקובחצי[[#This Row],[עד ועד]]&lt;29),1,IF(AND(U990=1,NOT(OR(מרקובחצי[[#This Row],[עד ועד]]&lt;J990,מרקובחצי[[#This Row],[עד ועד]]&gt;K990))),1,"")),"")</f>
        <v/>
      </c>
      <c r="V991" s="19">
        <f>IF(מרקובחצי[[#This Row],[CycleNumber]]&gt;1,IF(AND(SUM(R990:T990)=1,מרקובחצי[[#This Row],[עד ועד]]&gt;28,מרקובחצי[[#This Row],[עד ועד]]&lt;32),1,IF(OR(S990=1,AND(R990=1,מרקובחצי[[#This Row],[עד ועד]]&gt;28),AND(T990=1,מרקובחצי[[#This Row],[עד ועד]]&lt;32)),1,IF(AND(V990=1,NOT(OR(מרקובחצי[[#This Row],[עד ועד]]&lt;J990,מרקובחצי[[#This Row],[עד ועד]]&gt;K990))),1,""))),"")</f>
        <v>1</v>
      </c>
      <c r="W991" s="19" t="str">
        <f>IF(מרקובחצי[[#This Row],[CycleNumber]]&gt;1,IF(AND(T990=1,מרקובחצי[[#This Row],[עד ועד]]&gt;31),1,IF(AND(W990=1,NOT(OR(מרקובחצי[[#This Row],[עד ועד]]&lt;J990,מרקובחצי[[#This Row],[עד ועד]]&gt;K990))),1,"")),"")</f>
        <v/>
      </c>
      <c r="X991" s="19" t="str">
        <f>IF(AND(מרקובחצי[[#This Row],[CycleNumber]]&lt;$B992,SUM(מרקובחצי[[#This Row],[11]],R992)=2),1,"")</f>
        <v/>
      </c>
      <c r="Y991" s="19" t="str">
        <f>IF(AND(מרקובחצי[[#This Row],[CycleNumber]]&lt;$B992,SUM(מרקובחצי[[#This Row],[11]],S992)=2),1,"")</f>
        <v/>
      </c>
      <c r="Z991" s="19" t="str">
        <f>IF(AND(מרקובחצי[[#This Row],[CycleNumber]]&lt;$B992,SUM(מרקובחצי[[#This Row],[13]],S992)=2),1,"")</f>
        <v/>
      </c>
      <c r="AA991" s="19" t="str">
        <f>IF(AND(מרקובחצי[[#This Row],[CycleNumber]]&lt;$B992,SUM(מרקובחצי[[#This Row],[13]],T992)=2),1,"")</f>
        <v/>
      </c>
      <c r="AB991" s="19" t="str">
        <f>IF(AND(מרקובחצי[[#This Row],[CycleNumber]]&lt;$B992,SUM(מרקובחצי[[#This Row],[21]],U992)=2),1,"")</f>
        <v/>
      </c>
      <c r="AC991" s="19" t="str">
        <f>IF(AND(מרקובחצי[[#This Row],[CycleNumber]]&lt;$B992,SUM(מרקובחצי[[#This Row],[21]],V992)=2),1,"")</f>
        <v/>
      </c>
      <c r="AD991" s="19" t="str">
        <f>IF(AND(מרקובחצי[[#This Row],[CycleNumber]]&lt;$B992,SUM(מרקובחצי[[#This Row],[23]],V992)=2),1,"")</f>
        <v/>
      </c>
      <c r="AE991" s="19" t="str">
        <f>IF(AND(מרקובחצי[[#This Row],[CycleNumber]]&lt;$B992,SUM(מרקובחצי[[#This Row],[23]],W992)=2),1,"")</f>
        <v/>
      </c>
      <c r="AF991" s="19" t="str">
        <f>IF(AND(מרקובחצי[[#This Row],[CycleNumber]]&lt;$B992,SUM(מרקובחצי[[#This Row],[31]],O992)=2),1,"")</f>
        <v/>
      </c>
      <c r="AG991" s="19" t="str">
        <f>IF(AND(מרקובחצי[[#This Row],[CycleNumber]]&lt;$B992,SUM(מרקובחצי[[#This Row],[31]],P992)=2),1,"")</f>
        <v/>
      </c>
      <c r="AH991" s="19" t="str">
        <f>IF(AND(מרקובחצי[[#This Row],[CycleNumber]]&lt;$B992,SUM(מרקובחצי[[#This Row],[31]],Q992)=2),1,"")</f>
        <v/>
      </c>
      <c r="AI991" s="19" t="str">
        <f>IF(AND(מרקובחצי[[#This Row],[CycleNumber]]&lt;$B992,SUM(U991:U992)=2),1,"")</f>
        <v/>
      </c>
      <c r="AJ991" s="19" t="str">
        <f>IF(AND(מרקובחצי[[#This Row],[CycleNumber]]&lt;$B992,SUM(מרקובחצי[[#This Row],[32]],O992)=2),1,"")</f>
        <v/>
      </c>
      <c r="AK991" s="19" t="str">
        <f>IF(AND(מרקובחצי[[#This Row],[CycleNumber]]&lt;$B992,SUM(מרקובחצי[[#This Row],[32]],P992)=2),1,"")</f>
        <v/>
      </c>
      <c r="AL991" s="19" t="str">
        <f>IF(AND(מרקובחצי[[#This Row],[CycleNumber]]&lt;$B992,SUM(מרקובחצי[[#This Row],[32]],Q992)=2),1,"")</f>
        <v/>
      </c>
      <c r="AM991" s="19">
        <f>IF(AND(מרקובחצי[[#This Row],[CycleNumber]]&lt;$B992,SUM(V991:V992)=2),1,"")</f>
        <v>1</v>
      </c>
      <c r="AN991" s="19" t="str">
        <f>IF(AND(מרקובחצי[[#This Row],[CycleNumber]]&lt;$B992,SUM(מרקובחצי[[#This Row],[33]],O992)=2),1,"")</f>
        <v/>
      </c>
      <c r="AO991" s="19" t="str">
        <f>IF(AND(מרקובחצי[[#This Row],[CycleNumber]]&lt;$B992,SUM(מרקובחצי[[#This Row],[33]],P992)=2),1,"")</f>
        <v/>
      </c>
      <c r="AP991" s="19" t="str">
        <f>IF(AND(מרקובחצי[[#This Row],[CycleNumber]]&lt;$B992,SUM(מרקובחצי[[#This Row],[33]],Q992)=2),1,"")</f>
        <v/>
      </c>
      <c r="AQ991" s="19" t="str">
        <f>IF(AND(מרקובחצי[[#This Row],[CycleNumber]]&lt;$B992,SUM(W991:W992)=2),1,"")</f>
        <v/>
      </c>
      <c r="AR991" s="19" t="str">
        <f>IF(AND(מרקובחצי[[#This Row],[CycleNumber]]&lt;$B992,SUM(מרקובחצי[[#This Row],[12]],S992)=2),1,"")</f>
        <v/>
      </c>
      <c r="AS991" s="19" t="str">
        <f>IF(AND(מרקובחצי[[#This Row],[CycleNumber]]&lt;$B992,SUM(מרקובחצי[[#This Row],[22]],V992)=2),1,"")</f>
        <v/>
      </c>
      <c r="AT991" s="21">
        <f>SUM(מרקובחצי[[#This Row],[11]:[33]])</f>
        <v>1</v>
      </c>
    </row>
    <row r="992" spans="1:46" ht="15.6" x14ac:dyDescent="0.25">
      <c r="A992" s="19" t="s">
        <v>104</v>
      </c>
      <c r="B992" s="19">
        <v>4</v>
      </c>
      <c r="C992">
        <v>26</v>
      </c>
      <c r="D992" s="19">
        <f>מרקובחצי[[#This Row],[LengthofCycle]]+1</f>
        <v>27</v>
      </c>
      <c r="E992" t="str">
        <f>IF(IFERROR(LOOKUP(מרקובחצי[[#This Row],[ClientID]],קביעויות[הפלגה]),FALSE)=מרקובחצי[[#This Row],[ClientID]],1,"")</f>
        <v/>
      </c>
      <c r="F992" t="str">
        <f>IF(IFERROR(LOOKUP(מרקובחצי[[#This Row],[ClientID]],סוגחציקבוע[S31]),FALSE)=מרקובחצי[[#This Row],[ClientID]],1,"")</f>
        <v/>
      </c>
      <c r="G992">
        <f>IF(IFERROR(LOOKUP(מרקובחצי[[#This Row],[ClientID]],סוגחציקבוע[S32]),FALSE)=מרקובחצי[[#This Row],[ClientID]],1,"")</f>
        <v>1</v>
      </c>
      <c r="H992" t="str">
        <f>IF(IFERROR(LOOKUP(מרקובחצי[[#This Row],[ClientID]],סוגחציקבוע[S33]),FALSE)=מרקובחצי[[#This Row],[ClientID]],1,"")</f>
        <v/>
      </c>
      <c r="I992" t="str">
        <f>IF(IFERROR(LOOKUP(מרקובחצי[[#This Row],[ClientID]],סוגחציקבוע[S32&amp;33]),FALSE)=מרקובחצי[[#This Row],[ClientID]],1,"")</f>
        <v/>
      </c>
      <c r="J992" s="19">
        <f>IF(SUM(מרקובחצי[[#This Row],[11]:[13]])=1,מרקובחצי[[#This Row],[עד ועד]],IF(SUM(R991:T992)=1,IF(מרקובחצי[[#This Row],[עד ועד]]&lt;J991,מרקובחצי[[#This Row],[עד ועד]],J991),J991))</f>
        <v>27</v>
      </c>
      <c r="K992" s="19">
        <f>IF(SUM(מרקובחצי[[#This Row],[11]:[13]])=1,מרקובחצי[[#This Row],[עד ועד]],IF(SUM(R991:T992)=1,IF(מרקובחצי[[#This Row],[עד ועד]]&gt;K991,מרקובחצי[[#This Row],[עד ועד]],K991),K991))</f>
        <v>29</v>
      </c>
      <c r="L992" s="19" t="str">
        <f>IF(AND(SUM(מרקובחצי[[#This Row],[31]:[33]])=1,SUM(U991:W991)=0),מרקובחצי[[#This Row],[מקס]]-מרקובחצי[[#This Row],[מינ]],"")</f>
        <v/>
      </c>
      <c r="M99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92" s="19" t="str">
        <f t="shared" si="15"/>
        <v>S32</v>
      </c>
      <c r="O992" s="19" t="str">
        <f>IF(מרקובחצי[[#This Row],[קבעה הפלגה?]]=1,"",IF(AND(מרקובחצי[[#This Row],[עד ועד]]&lt;29,OR(מרקובחצי[[#This Row],[CycleNumber]]=1,AND(U991=1,OR(מרקובחצי[[#This Row],[עד ועד]]&lt;J991,מרקובחצי[[#This Row],[עד ועד]]&gt;K991)),AND(V991=1,מרקובחצי[[#This Row],[עד ועד]]&lt;J991),W991=1)),1,""))</f>
        <v/>
      </c>
      <c r="P992" s="19" t="str">
        <f>IF(מרקובחצי[[#This Row],[קבעה הפלגה?]]=1,"",IF(AND(מרקובחצי[[#This Row],[עד ועד]]&gt;28,מרקובחצי[[#This Row],[עד ועד]]&lt;32,OR(מרקובחצי[[#This Row],[CycleNumber]]=1,AND(U991=1),AND(V991=1,OR(מרקובחצי[[#This Row],[עד ועד]]&lt;J991,מרקובחצי[[#This Row],[עד ועד]]&gt;K991)),W991=1)),1,""))</f>
        <v/>
      </c>
      <c r="Q992" s="19" t="str">
        <f>IF(מרקובחצי[[#This Row],[קבעה הפלגה?]]=1,"",IF(AND(מרקובחצי[[#This Row],[עד ועד]]&gt;31,OR(מרקובחצי[[#This Row],[CycleNumber]]=1,AND(U991=1),AND(V991=1,מרקובחצי[[#This Row],[עד ועד]]&gt;K991),AND(W991=1,OR(מרקובחצי[[#This Row],[עד ועד]]&gt;K991,מרקובחצי[[#This Row],[עד ועד]]&lt;J991)))),1,""))</f>
        <v/>
      </c>
      <c r="R992" s="19" t="str">
        <f>IF(מרקובחצי[[#This Row],[CycleNumber]]&gt;1,IF(AND(O991=1,מרקובחצי[[#This Row],[עד ועד]]&lt;29),1,""),"")</f>
        <v/>
      </c>
      <c r="S992" s="19" t="str">
        <f>IF(מרקובחצי[[#This Row],[CycleNumber]]&gt;1,IF(OR(AND(O991=1,מרקובחצי[[#This Row],[עד ועד]]&gt;28),AND(P991=1),AND(Q991=1,מרקובחצי[[#This Row],[עד ועד]]&lt;32)),1,""),"")</f>
        <v/>
      </c>
      <c r="T992" s="19" t="str">
        <f>IF(מרקובחצי[[#This Row],[CycleNumber]]&gt;1,IF(AND(Q991=1,מרקובחצי[[#This Row],[עד ועד]]&gt;31),1,""),"")</f>
        <v/>
      </c>
      <c r="U992" s="19" t="str">
        <f>IF(מרקובחצי[[#This Row],[CycleNumber]]&gt;1,IF(AND(R991=1,מרקובחצי[[#This Row],[עד ועד]]&lt;29),1,IF(AND(U991=1,NOT(OR(מרקובחצי[[#This Row],[עד ועד]]&lt;J991,מרקובחצי[[#This Row],[עד ועד]]&gt;K991))),1,"")),"")</f>
        <v/>
      </c>
      <c r="V992" s="19">
        <f>IF(מרקובחצי[[#This Row],[CycleNumber]]&gt;1,IF(AND(SUM(R991:T991)=1,מרקובחצי[[#This Row],[עד ועד]]&gt;28,מרקובחצי[[#This Row],[עד ועד]]&lt;32),1,IF(OR(S991=1,AND(R991=1,מרקובחצי[[#This Row],[עד ועד]]&gt;28),AND(T991=1,מרקובחצי[[#This Row],[עד ועד]]&lt;32)),1,IF(AND(V991=1,NOT(OR(מרקובחצי[[#This Row],[עד ועד]]&lt;J991,מרקובחצי[[#This Row],[עד ועד]]&gt;K991))),1,""))),"")</f>
        <v>1</v>
      </c>
      <c r="W992" s="19" t="str">
        <f>IF(מרקובחצי[[#This Row],[CycleNumber]]&gt;1,IF(AND(T991=1,מרקובחצי[[#This Row],[עד ועד]]&gt;31),1,IF(AND(W991=1,NOT(OR(מרקובחצי[[#This Row],[עד ועד]]&lt;J991,מרקובחצי[[#This Row],[עד ועד]]&gt;K991))),1,"")),"")</f>
        <v/>
      </c>
      <c r="X992" s="19" t="str">
        <f>IF(AND(מרקובחצי[[#This Row],[CycleNumber]]&lt;$B993,SUM(מרקובחצי[[#This Row],[11]],R993)=2),1,"")</f>
        <v/>
      </c>
      <c r="Y992" s="19" t="str">
        <f>IF(AND(מרקובחצי[[#This Row],[CycleNumber]]&lt;$B993,SUM(מרקובחצי[[#This Row],[11]],S993)=2),1,"")</f>
        <v/>
      </c>
      <c r="Z992" s="19" t="str">
        <f>IF(AND(מרקובחצי[[#This Row],[CycleNumber]]&lt;$B993,SUM(מרקובחצי[[#This Row],[13]],S993)=2),1,"")</f>
        <v/>
      </c>
      <c r="AA992" s="19" t="str">
        <f>IF(AND(מרקובחצי[[#This Row],[CycleNumber]]&lt;$B993,SUM(מרקובחצי[[#This Row],[13]],T993)=2),1,"")</f>
        <v/>
      </c>
      <c r="AB992" s="19" t="str">
        <f>IF(AND(מרקובחצי[[#This Row],[CycleNumber]]&lt;$B993,SUM(מרקובחצי[[#This Row],[21]],U993)=2),1,"")</f>
        <v/>
      </c>
      <c r="AC992" s="19" t="str">
        <f>IF(AND(מרקובחצי[[#This Row],[CycleNumber]]&lt;$B993,SUM(מרקובחצי[[#This Row],[21]],V993)=2),1,"")</f>
        <v/>
      </c>
      <c r="AD992" s="19" t="str">
        <f>IF(AND(מרקובחצי[[#This Row],[CycleNumber]]&lt;$B993,SUM(מרקובחצי[[#This Row],[23]],V993)=2),1,"")</f>
        <v/>
      </c>
      <c r="AE992" s="19" t="str">
        <f>IF(AND(מרקובחצי[[#This Row],[CycleNumber]]&lt;$B993,SUM(מרקובחצי[[#This Row],[23]],W993)=2),1,"")</f>
        <v/>
      </c>
      <c r="AF992" s="19" t="str">
        <f>IF(AND(מרקובחצי[[#This Row],[CycleNumber]]&lt;$B993,SUM(מרקובחצי[[#This Row],[31]],O993)=2),1,"")</f>
        <v/>
      </c>
      <c r="AG992" s="19" t="str">
        <f>IF(AND(מרקובחצי[[#This Row],[CycleNumber]]&lt;$B993,SUM(מרקובחצי[[#This Row],[31]],P993)=2),1,"")</f>
        <v/>
      </c>
      <c r="AH992" s="19" t="str">
        <f>IF(AND(מרקובחצי[[#This Row],[CycleNumber]]&lt;$B993,SUM(מרקובחצי[[#This Row],[31]],Q993)=2),1,"")</f>
        <v/>
      </c>
      <c r="AI992" s="19" t="str">
        <f>IF(AND(מרקובחצי[[#This Row],[CycleNumber]]&lt;$B993,SUM(U992:U993)=2),1,"")</f>
        <v/>
      </c>
      <c r="AJ992" s="19">
        <f>IF(AND(מרקובחצי[[#This Row],[CycleNumber]]&lt;$B993,SUM(מרקובחצי[[#This Row],[32]],O993)=2),1,"")</f>
        <v>1</v>
      </c>
      <c r="AK992" s="19" t="str">
        <f>IF(AND(מרקובחצי[[#This Row],[CycleNumber]]&lt;$B993,SUM(מרקובחצי[[#This Row],[32]],P993)=2),1,"")</f>
        <v/>
      </c>
      <c r="AL992" s="19" t="str">
        <f>IF(AND(מרקובחצי[[#This Row],[CycleNumber]]&lt;$B993,SUM(מרקובחצי[[#This Row],[32]],Q993)=2),1,"")</f>
        <v/>
      </c>
      <c r="AM992" s="19" t="str">
        <f>IF(AND(מרקובחצי[[#This Row],[CycleNumber]]&lt;$B993,SUM(V992:V993)=2),1,"")</f>
        <v/>
      </c>
      <c r="AN992" s="19" t="str">
        <f>IF(AND(מרקובחצי[[#This Row],[CycleNumber]]&lt;$B993,SUM(מרקובחצי[[#This Row],[33]],O993)=2),1,"")</f>
        <v/>
      </c>
      <c r="AO992" s="19" t="str">
        <f>IF(AND(מרקובחצי[[#This Row],[CycleNumber]]&lt;$B993,SUM(מרקובחצי[[#This Row],[33]],P993)=2),1,"")</f>
        <v/>
      </c>
      <c r="AP992" s="19" t="str">
        <f>IF(AND(מרקובחצי[[#This Row],[CycleNumber]]&lt;$B993,SUM(מרקובחצי[[#This Row],[33]],Q993)=2),1,"")</f>
        <v/>
      </c>
      <c r="AQ992" s="19" t="str">
        <f>IF(AND(מרקובחצי[[#This Row],[CycleNumber]]&lt;$B993,SUM(W992:W993)=2),1,"")</f>
        <v/>
      </c>
      <c r="AR992" s="19" t="str">
        <f>IF(AND(מרקובחצי[[#This Row],[CycleNumber]]&lt;$B993,SUM(מרקובחצי[[#This Row],[12]],S993)=2),1,"")</f>
        <v/>
      </c>
      <c r="AS992" s="19" t="str">
        <f>IF(AND(מרקובחצי[[#This Row],[CycleNumber]]&lt;$B993,SUM(מרקובחצי[[#This Row],[22]],V993)=2),1,"")</f>
        <v/>
      </c>
      <c r="AT992" s="21">
        <f>SUM(מרקובחצי[[#This Row],[11]:[33]])</f>
        <v>1</v>
      </c>
    </row>
    <row r="993" spans="1:46" ht="15.6" x14ac:dyDescent="0.25">
      <c r="A993" s="19" t="s">
        <v>104</v>
      </c>
      <c r="B993" s="19">
        <v>5</v>
      </c>
      <c r="C993">
        <v>25</v>
      </c>
      <c r="D993" s="19">
        <f>מרקובחצי[[#This Row],[LengthofCycle]]+1</f>
        <v>26</v>
      </c>
      <c r="E993" t="str">
        <f>IF(IFERROR(LOOKUP(מרקובחצי[[#This Row],[ClientID]],קביעויות[הפלגה]),FALSE)=מרקובחצי[[#This Row],[ClientID]],1,"")</f>
        <v/>
      </c>
      <c r="F993" t="str">
        <f>IF(IFERROR(LOOKUP(מרקובחצי[[#This Row],[ClientID]],סוגחציקבוע[S31]),FALSE)=מרקובחצי[[#This Row],[ClientID]],1,"")</f>
        <v/>
      </c>
      <c r="G993">
        <f>IF(IFERROR(LOOKUP(מרקובחצי[[#This Row],[ClientID]],סוגחציקבוע[S32]),FALSE)=מרקובחצי[[#This Row],[ClientID]],1,"")</f>
        <v>1</v>
      </c>
      <c r="H993" t="str">
        <f>IF(IFERROR(LOOKUP(מרקובחצי[[#This Row],[ClientID]],סוגחציקבוע[S33]),FALSE)=מרקובחצי[[#This Row],[ClientID]],1,"")</f>
        <v/>
      </c>
      <c r="I993" t="str">
        <f>IF(IFERROR(LOOKUP(מרקובחצי[[#This Row],[ClientID]],סוגחציקבוע[S32&amp;33]),FALSE)=מרקובחצי[[#This Row],[ClientID]],1,"")</f>
        <v/>
      </c>
      <c r="J993" s="19">
        <f>IF(SUM(מרקובחצי[[#This Row],[11]:[13]])=1,מרקובחצי[[#This Row],[עד ועד]],IF(SUM(R992:T993)=1,IF(מרקובחצי[[#This Row],[עד ועד]]&lt;J992,מרקובחצי[[#This Row],[עד ועד]],J992),J992))</f>
        <v>26</v>
      </c>
      <c r="K993" s="19">
        <f>IF(SUM(מרקובחצי[[#This Row],[11]:[13]])=1,מרקובחצי[[#This Row],[עד ועד]],IF(SUM(R992:T993)=1,IF(מרקובחצי[[#This Row],[עד ועד]]&gt;K992,מרקובחצי[[#This Row],[עד ועד]],K992),K992))</f>
        <v>26</v>
      </c>
      <c r="L993" s="19" t="str">
        <f>IF(AND(SUM(מרקובחצי[[#This Row],[31]:[33]])=1,SUM(U992:W992)=0),מרקובחצי[[#This Row],[מקס]]-מרקובחצי[[#This Row],[מינ]],"")</f>
        <v/>
      </c>
      <c r="M99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993" s="19" t="str">
        <f t="shared" si="15"/>
        <v>S32</v>
      </c>
      <c r="O993" s="19">
        <f>IF(מרקובחצי[[#This Row],[קבעה הפלגה?]]=1,"",IF(AND(מרקובחצי[[#This Row],[עד ועד]]&lt;29,OR(מרקובחצי[[#This Row],[CycleNumber]]=1,AND(U992=1,OR(מרקובחצי[[#This Row],[עד ועד]]&lt;J992,מרקובחצי[[#This Row],[עד ועד]]&gt;K992)),AND(V992=1,מרקובחצי[[#This Row],[עד ועד]]&lt;J992),W992=1)),1,""))</f>
        <v>1</v>
      </c>
      <c r="P993" s="19" t="str">
        <f>IF(מרקובחצי[[#This Row],[קבעה הפלגה?]]=1,"",IF(AND(מרקובחצי[[#This Row],[עד ועד]]&gt;28,מרקובחצי[[#This Row],[עד ועד]]&lt;32,OR(מרקובחצי[[#This Row],[CycleNumber]]=1,AND(U992=1),AND(V992=1,OR(מרקובחצי[[#This Row],[עד ועד]]&lt;J992,מרקובחצי[[#This Row],[עד ועד]]&gt;K992)),W992=1)),1,""))</f>
        <v/>
      </c>
      <c r="Q993" s="19" t="str">
        <f>IF(מרקובחצי[[#This Row],[קבעה הפלגה?]]=1,"",IF(AND(מרקובחצי[[#This Row],[עד ועד]]&gt;31,OR(מרקובחצי[[#This Row],[CycleNumber]]=1,AND(U992=1),AND(V992=1,מרקובחצי[[#This Row],[עד ועד]]&gt;K992),AND(W992=1,OR(מרקובחצי[[#This Row],[עד ועד]]&gt;K992,מרקובחצי[[#This Row],[עד ועד]]&lt;J992)))),1,""))</f>
        <v/>
      </c>
      <c r="R993" s="19" t="str">
        <f>IF(מרקובחצי[[#This Row],[CycleNumber]]&gt;1,IF(AND(O992=1,מרקובחצי[[#This Row],[עד ועד]]&lt;29),1,""),"")</f>
        <v/>
      </c>
      <c r="S993" s="19" t="str">
        <f>IF(מרקובחצי[[#This Row],[CycleNumber]]&gt;1,IF(OR(AND(O992=1,מרקובחצי[[#This Row],[עד ועד]]&gt;28),AND(P992=1),AND(Q992=1,מרקובחצי[[#This Row],[עד ועד]]&lt;32)),1,""),"")</f>
        <v/>
      </c>
      <c r="T993" s="19" t="str">
        <f>IF(מרקובחצי[[#This Row],[CycleNumber]]&gt;1,IF(AND(Q992=1,מרקובחצי[[#This Row],[עד ועד]]&gt;31),1,""),"")</f>
        <v/>
      </c>
      <c r="U993" s="19" t="str">
        <f>IF(מרקובחצי[[#This Row],[CycleNumber]]&gt;1,IF(AND(R992=1,מרקובחצי[[#This Row],[עד ועד]]&lt;29),1,IF(AND(U992=1,NOT(OR(מרקובחצי[[#This Row],[עד ועד]]&lt;J992,מרקובחצי[[#This Row],[עד ועד]]&gt;K992))),1,"")),"")</f>
        <v/>
      </c>
      <c r="V993" s="19" t="str">
        <f>IF(מרקובחצי[[#This Row],[CycleNumber]]&gt;1,IF(AND(SUM(R992:T992)=1,מרקובחצי[[#This Row],[עד ועד]]&gt;28,מרקובחצי[[#This Row],[עד ועד]]&lt;32),1,IF(OR(S992=1,AND(R992=1,מרקובחצי[[#This Row],[עד ועד]]&gt;28),AND(T992=1,מרקובחצי[[#This Row],[עד ועד]]&lt;32)),1,IF(AND(V992=1,NOT(OR(מרקובחצי[[#This Row],[עד ועד]]&lt;J992,מרקובחצי[[#This Row],[עד ועד]]&gt;K992))),1,""))),"")</f>
        <v/>
      </c>
      <c r="W993" s="19" t="str">
        <f>IF(מרקובחצי[[#This Row],[CycleNumber]]&gt;1,IF(AND(T992=1,מרקובחצי[[#This Row],[עד ועד]]&gt;31),1,IF(AND(W992=1,NOT(OR(מרקובחצי[[#This Row],[עד ועד]]&lt;J992,מרקובחצי[[#This Row],[עד ועד]]&gt;K992))),1,"")),"")</f>
        <v/>
      </c>
      <c r="X993" s="19">
        <f>IF(AND(מרקובחצי[[#This Row],[CycleNumber]]&lt;$B994,SUM(מרקובחצי[[#This Row],[11]],R994)=2),1,"")</f>
        <v>1</v>
      </c>
      <c r="Y993" s="19" t="str">
        <f>IF(AND(מרקובחצי[[#This Row],[CycleNumber]]&lt;$B994,SUM(מרקובחצי[[#This Row],[11]],S994)=2),1,"")</f>
        <v/>
      </c>
      <c r="Z993" s="19" t="str">
        <f>IF(AND(מרקובחצי[[#This Row],[CycleNumber]]&lt;$B994,SUM(מרקובחצי[[#This Row],[13]],S994)=2),1,"")</f>
        <v/>
      </c>
      <c r="AA993" s="19" t="str">
        <f>IF(AND(מרקובחצי[[#This Row],[CycleNumber]]&lt;$B994,SUM(מרקובחצי[[#This Row],[13]],T994)=2),1,"")</f>
        <v/>
      </c>
      <c r="AB993" s="19" t="str">
        <f>IF(AND(מרקובחצי[[#This Row],[CycleNumber]]&lt;$B994,SUM(מרקובחצי[[#This Row],[21]],U994)=2),1,"")</f>
        <v/>
      </c>
      <c r="AC993" s="19" t="str">
        <f>IF(AND(מרקובחצי[[#This Row],[CycleNumber]]&lt;$B994,SUM(מרקובחצי[[#This Row],[21]],V994)=2),1,"")</f>
        <v/>
      </c>
      <c r="AD993" s="19" t="str">
        <f>IF(AND(מרקובחצי[[#This Row],[CycleNumber]]&lt;$B994,SUM(מרקובחצי[[#This Row],[23]],V994)=2),1,"")</f>
        <v/>
      </c>
      <c r="AE993" s="19" t="str">
        <f>IF(AND(מרקובחצי[[#This Row],[CycleNumber]]&lt;$B994,SUM(מרקובחצי[[#This Row],[23]],W994)=2),1,"")</f>
        <v/>
      </c>
      <c r="AF993" s="19" t="str">
        <f>IF(AND(מרקובחצי[[#This Row],[CycleNumber]]&lt;$B994,SUM(מרקובחצי[[#This Row],[31]],O994)=2),1,"")</f>
        <v/>
      </c>
      <c r="AG993" s="19" t="str">
        <f>IF(AND(מרקובחצי[[#This Row],[CycleNumber]]&lt;$B994,SUM(מרקובחצי[[#This Row],[31]],P994)=2),1,"")</f>
        <v/>
      </c>
      <c r="AH993" s="19" t="str">
        <f>IF(AND(מרקובחצי[[#This Row],[CycleNumber]]&lt;$B994,SUM(מרקובחצי[[#This Row],[31]],Q994)=2),1,"")</f>
        <v/>
      </c>
      <c r="AI993" s="19" t="str">
        <f>IF(AND(מרקובחצי[[#This Row],[CycleNumber]]&lt;$B994,SUM(U993:U994)=2),1,"")</f>
        <v/>
      </c>
      <c r="AJ993" s="19" t="str">
        <f>IF(AND(מרקובחצי[[#This Row],[CycleNumber]]&lt;$B994,SUM(מרקובחצי[[#This Row],[32]],O994)=2),1,"")</f>
        <v/>
      </c>
      <c r="AK993" s="19" t="str">
        <f>IF(AND(מרקובחצי[[#This Row],[CycleNumber]]&lt;$B994,SUM(מרקובחצי[[#This Row],[32]],P994)=2),1,"")</f>
        <v/>
      </c>
      <c r="AL993" s="19" t="str">
        <f>IF(AND(מרקובחצי[[#This Row],[CycleNumber]]&lt;$B994,SUM(מרקובחצי[[#This Row],[32]],Q994)=2),1,"")</f>
        <v/>
      </c>
      <c r="AM993" s="19" t="str">
        <f>IF(AND(מרקובחצי[[#This Row],[CycleNumber]]&lt;$B994,SUM(V993:V994)=2),1,"")</f>
        <v/>
      </c>
      <c r="AN993" s="19" t="str">
        <f>IF(AND(מרקובחצי[[#This Row],[CycleNumber]]&lt;$B994,SUM(מרקובחצי[[#This Row],[33]],O994)=2),1,"")</f>
        <v/>
      </c>
      <c r="AO993" s="19" t="str">
        <f>IF(AND(מרקובחצי[[#This Row],[CycleNumber]]&lt;$B994,SUM(מרקובחצי[[#This Row],[33]],P994)=2),1,"")</f>
        <v/>
      </c>
      <c r="AP993" s="19" t="str">
        <f>IF(AND(מרקובחצי[[#This Row],[CycleNumber]]&lt;$B994,SUM(מרקובחצי[[#This Row],[33]],Q994)=2),1,"")</f>
        <v/>
      </c>
      <c r="AQ993" s="19" t="str">
        <f>IF(AND(מרקובחצי[[#This Row],[CycleNumber]]&lt;$B994,SUM(W993:W994)=2),1,"")</f>
        <v/>
      </c>
      <c r="AR993" s="19" t="str">
        <f>IF(AND(מרקובחצי[[#This Row],[CycleNumber]]&lt;$B994,SUM(מרקובחצי[[#This Row],[12]],S994)=2),1,"")</f>
        <v/>
      </c>
      <c r="AS993" s="19" t="str">
        <f>IF(AND(מרקובחצי[[#This Row],[CycleNumber]]&lt;$B994,SUM(מרקובחצי[[#This Row],[22]],V994)=2),1,"")</f>
        <v/>
      </c>
      <c r="AT993" s="21">
        <f>SUM(מרקובחצי[[#This Row],[11]:[33]])</f>
        <v>1</v>
      </c>
    </row>
    <row r="994" spans="1:46" ht="15.6" x14ac:dyDescent="0.25">
      <c r="A994" s="19" t="s">
        <v>104</v>
      </c>
      <c r="B994" s="19">
        <v>6</v>
      </c>
      <c r="C994">
        <v>25</v>
      </c>
      <c r="D994" s="19">
        <f>מרקובחצי[[#This Row],[LengthofCycle]]+1</f>
        <v>26</v>
      </c>
      <c r="E994" t="str">
        <f>IF(IFERROR(LOOKUP(מרקובחצי[[#This Row],[ClientID]],קביעויות[הפלגה]),FALSE)=מרקובחצי[[#This Row],[ClientID]],1,"")</f>
        <v/>
      </c>
      <c r="F994" t="str">
        <f>IF(IFERROR(LOOKUP(מרקובחצי[[#This Row],[ClientID]],סוגחציקבוע[S31]),FALSE)=מרקובחצי[[#This Row],[ClientID]],1,"")</f>
        <v/>
      </c>
      <c r="G994">
        <f>IF(IFERROR(LOOKUP(מרקובחצי[[#This Row],[ClientID]],סוגחציקבוע[S32]),FALSE)=מרקובחצי[[#This Row],[ClientID]],1,"")</f>
        <v>1</v>
      </c>
      <c r="H994" t="str">
        <f>IF(IFERROR(LOOKUP(מרקובחצי[[#This Row],[ClientID]],סוגחציקבוע[S33]),FALSE)=מרקובחצי[[#This Row],[ClientID]],1,"")</f>
        <v/>
      </c>
      <c r="I994" t="str">
        <f>IF(IFERROR(LOOKUP(מרקובחצי[[#This Row],[ClientID]],סוגחציקבוע[S32&amp;33]),FALSE)=מרקובחצי[[#This Row],[ClientID]],1,"")</f>
        <v/>
      </c>
      <c r="J994" s="19">
        <f>IF(SUM(מרקובחצי[[#This Row],[11]:[13]])=1,מרקובחצי[[#This Row],[עד ועד]],IF(SUM(R993:T994)=1,IF(מרקובחצי[[#This Row],[עד ועד]]&lt;J993,מרקובחצי[[#This Row],[עד ועד]],J993),J993))</f>
        <v>26</v>
      </c>
      <c r="K994" s="19">
        <f>IF(SUM(מרקובחצי[[#This Row],[11]:[13]])=1,מרקובחצי[[#This Row],[עד ועד]],IF(SUM(R993:T994)=1,IF(מרקובחצי[[#This Row],[עד ועד]]&gt;K993,מרקובחצי[[#This Row],[עד ועד]],K993),K993))</f>
        <v>26</v>
      </c>
      <c r="L994" s="19" t="str">
        <f>IF(AND(SUM(מרקובחצי[[#This Row],[31]:[33]])=1,SUM(U993:W993)=0),מרקובחצי[[#This Row],[מקס]]-מרקובחצי[[#This Row],[מינ]],"")</f>
        <v/>
      </c>
      <c r="M99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994" s="19" t="str">
        <f t="shared" si="15"/>
        <v>S11</v>
      </c>
      <c r="O994" s="19" t="str">
        <f>IF(מרקובחצי[[#This Row],[קבעה הפלגה?]]=1,"",IF(AND(מרקובחצי[[#This Row],[עד ועד]]&lt;29,OR(מרקובחצי[[#This Row],[CycleNumber]]=1,AND(U993=1,OR(מרקובחצי[[#This Row],[עד ועד]]&lt;J993,מרקובחצי[[#This Row],[עד ועד]]&gt;K993)),AND(V993=1,מרקובחצי[[#This Row],[עד ועד]]&lt;J993),W993=1)),1,""))</f>
        <v/>
      </c>
      <c r="P994" s="19" t="str">
        <f>IF(מרקובחצי[[#This Row],[קבעה הפלגה?]]=1,"",IF(AND(מרקובחצי[[#This Row],[עד ועד]]&gt;28,מרקובחצי[[#This Row],[עד ועד]]&lt;32,OR(מרקובחצי[[#This Row],[CycleNumber]]=1,AND(U993=1),AND(V993=1,OR(מרקובחצי[[#This Row],[עד ועד]]&lt;J993,מרקובחצי[[#This Row],[עד ועד]]&gt;K993)),W993=1)),1,""))</f>
        <v/>
      </c>
      <c r="Q994" s="19" t="str">
        <f>IF(מרקובחצי[[#This Row],[קבעה הפלגה?]]=1,"",IF(AND(מרקובחצי[[#This Row],[עד ועד]]&gt;31,OR(מרקובחצי[[#This Row],[CycleNumber]]=1,AND(U993=1),AND(V993=1,מרקובחצי[[#This Row],[עד ועד]]&gt;K993),AND(W993=1,OR(מרקובחצי[[#This Row],[עד ועד]]&gt;K993,מרקובחצי[[#This Row],[עד ועד]]&lt;J993)))),1,""))</f>
        <v/>
      </c>
      <c r="R994" s="19">
        <f>IF(מרקובחצי[[#This Row],[CycleNumber]]&gt;1,IF(AND(O993=1,מרקובחצי[[#This Row],[עד ועד]]&lt;29),1,""),"")</f>
        <v>1</v>
      </c>
      <c r="S994" s="19" t="str">
        <f>IF(מרקובחצי[[#This Row],[CycleNumber]]&gt;1,IF(OR(AND(O993=1,מרקובחצי[[#This Row],[עד ועד]]&gt;28),AND(P993=1),AND(Q993=1,מרקובחצי[[#This Row],[עד ועד]]&lt;32)),1,""),"")</f>
        <v/>
      </c>
      <c r="T994" s="19" t="str">
        <f>IF(מרקובחצי[[#This Row],[CycleNumber]]&gt;1,IF(AND(Q993=1,מרקובחצי[[#This Row],[עד ועד]]&gt;31),1,""),"")</f>
        <v/>
      </c>
      <c r="U994" s="19" t="str">
        <f>IF(מרקובחצי[[#This Row],[CycleNumber]]&gt;1,IF(AND(R993=1,מרקובחצי[[#This Row],[עד ועד]]&lt;29),1,IF(AND(U993=1,NOT(OR(מרקובחצי[[#This Row],[עד ועד]]&lt;J993,מרקובחצי[[#This Row],[עד ועד]]&gt;K993))),1,"")),"")</f>
        <v/>
      </c>
      <c r="V994" s="19" t="str">
        <f>IF(מרקובחצי[[#This Row],[CycleNumber]]&gt;1,IF(AND(SUM(R993:T993)=1,מרקובחצי[[#This Row],[עד ועד]]&gt;28,מרקובחצי[[#This Row],[עד ועד]]&lt;32),1,IF(OR(S993=1,AND(R993=1,מרקובחצי[[#This Row],[עד ועד]]&gt;28),AND(T993=1,מרקובחצי[[#This Row],[עד ועד]]&lt;32)),1,IF(AND(V993=1,NOT(OR(מרקובחצי[[#This Row],[עד ועד]]&lt;J993,מרקובחצי[[#This Row],[עד ועד]]&gt;K993))),1,""))),"")</f>
        <v/>
      </c>
      <c r="W994" s="19" t="str">
        <f>IF(מרקובחצי[[#This Row],[CycleNumber]]&gt;1,IF(AND(T993=1,מרקובחצי[[#This Row],[עד ועד]]&gt;31),1,IF(AND(W993=1,NOT(OR(מרקובחצי[[#This Row],[עד ועד]]&lt;J993,מרקובחצי[[#This Row],[עד ועד]]&gt;K993))),1,"")),"")</f>
        <v/>
      </c>
      <c r="X994" s="19" t="str">
        <f>IF(AND(מרקובחצי[[#This Row],[CycleNumber]]&lt;$B995,SUM(מרקובחצי[[#This Row],[11]],R995)=2),1,"")</f>
        <v/>
      </c>
      <c r="Y994" s="19" t="str">
        <f>IF(AND(מרקובחצי[[#This Row],[CycleNumber]]&lt;$B995,SUM(מרקובחצי[[#This Row],[11]],S995)=2),1,"")</f>
        <v/>
      </c>
      <c r="Z994" s="19" t="str">
        <f>IF(AND(מרקובחצי[[#This Row],[CycleNumber]]&lt;$B995,SUM(מרקובחצי[[#This Row],[13]],S995)=2),1,"")</f>
        <v/>
      </c>
      <c r="AA994" s="19" t="str">
        <f>IF(AND(מרקובחצי[[#This Row],[CycleNumber]]&lt;$B995,SUM(מרקובחצי[[#This Row],[13]],T995)=2),1,"")</f>
        <v/>
      </c>
      <c r="AB994" s="19" t="str">
        <f>IF(AND(מרקובחצי[[#This Row],[CycleNumber]]&lt;$B995,SUM(מרקובחצי[[#This Row],[21]],U995)=2),1,"")</f>
        <v/>
      </c>
      <c r="AC994" s="19">
        <f>IF(AND(מרקובחצי[[#This Row],[CycleNumber]]&lt;$B995,SUM(מרקובחצי[[#This Row],[21]],V995)=2),1,"")</f>
        <v>1</v>
      </c>
      <c r="AD994" s="19" t="str">
        <f>IF(AND(מרקובחצי[[#This Row],[CycleNumber]]&lt;$B995,SUM(מרקובחצי[[#This Row],[23]],V995)=2),1,"")</f>
        <v/>
      </c>
      <c r="AE994" s="19" t="str">
        <f>IF(AND(מרקובחצי[[#This Row],[CycleNumber]]&lt;$B995,SUM(מרקובחצי[[#This Row],[23]],W995)=2),1,"")</f>
        <v/>
      </c>
      <c r="AF994" s="19" t="str">
        <f>IF(AND(מרקובחצי[[#This Row],[CycleNumber]]&lt;$B995,SUM(מרקובחצי[[#This Row],[31]],O995)=2),1,"")</f>
        <v/>
      </c>
      <c r="AG994" s="19" t="str">
        <f>IF(AND(מרקובחצי[[#This Row],[CycleNumber]]&lt;$B995,SUM(מרקובחצי[[#This Row],[31]],P995)=2),1,"")</f>
        <v/>
      </c>
      <c r="AH994" s="19" t="str">
        <f>IF(AND(מרקובחצי[[#This Row],[CycleNumber]]&lt;$B995,SUM(מרקובחצי[[#This Row],[31]],Q995)=2),1,"")</f>
        <v/>
      </c>
      <c r="AI994" s="19" t="str">
        <f>IF(AND(מרקובחצי[[#This Row],[CycleNumber]]&lt;$B995,SUM(U994:U995)=2),1,"")</f>
        <v/>
      </c>
      <c r="AJ994" s="19" t="str">
        <f>IF(AND(מרקובחצי[[#This Row],[CycleNumber]]&lt;$B995,SUM(מרקובחצי[[#This Row],[32]],O995)=2),1,"")</f>
        <v/>
      </c>
      <c r="AK994" s="19" t="str">
        <f>IF(AND(מרקובחצי[[#This Row],[CycleNumber]]&lt;$B995,SUM(מרקובחצי[[#This Row],[32]],P995)=2),1,"")</f>
        <v/>
      </c>
      <c r="AL994" s="19" t="str">
        <f>IF(AND(מרקובחצי[[#This Row],[CycleNumber]]&lt;$B995,SUM(מרקובחצי[[#This Row],[32]],Q995)=2),1,"")</f>
        <v/>
      </c>
      <c r="AM994" s="19" t="str">
        <f>IF(AND(מרקובחצי[[#This Row],[CycleNumber]]&lt;$B995,SUM(V994:V995)=2),1,"")</f>
        <v/>
      </c>
      <c r="AN994" s="19" t="str">
        <f>IF(AND(מרקובחצי[[#This Row],[CycleNumber]]&lt;$B995,SUM(מרקובחצי[[#This Row],[33]],O995)=2),1,"")</f>
        <v/>
      </c>
      <c r="AO994" s="19" t="str">
        <f>IF(AND(מרקובחצי[[#This Row],[CycleNumber]]&lt;$B995,SUM(מרקובחצי[[#This Row],[33]],P995)=2),1,"")</f>
        <v/>
      </c>
      <c r="AP994" s="19" t="str">
        <f>IF(AND(מרקובחצי[[#This Row],[CycleNumber]]&lt;$B995,SUM(מרקובחצי[[#This Row],[33]],Q995)=2),1,"")</f>
        <v/>
      </c>
      <c r="AQ994" s="19" t="str">
        <f>IF(AND(מרקובחצי[[#This Row],[CycleNumber]]&lt;$B995,SUM(W994:W995)=2),1,"")</f>
        <v/>
      </c>
      <c r="AR994" s="19" t="str">
        <f>IF(AND(מרקובחצי[[#This Row],[CycleNumber]]&lt;$B995,SUM(מרקובחצי[[#This Row],[12]],S995)=2),1,"")</f>
        <v/>
      </c>
      <c r="AS994" s="19" t="str">
        <f>IF(AND(מרקובחצי[[#This Row],[CycleNumber]]&lt;$B995,SUM(מרקובחצי[[#This Row],[22]],V995)=2),1,"")</f>
        <v/>
      </c>
      <c r="AT994" s="21">
        <f>SUM(מרקובחצי[[#This Row],[11]:[33]])</f>
        <v>1</v>
      </c>
    </row>
    <row r="995" spans="1:46" ht="15.6" x14ac:dyDescent="0.25">
      <c r="A995" s="19" t="s">
        <v>104</v>
      </c>
      <c r="B995" s="19">
        <v>7</v>
      </c>
      <c r="C995">
        <v>28</v>
      </c>
      <c r="D995" s="19">
        <f>מרקובחצי[[#This Row],[LengthofCycle]]+1</f>
        <v>29</v>
      </c>
      <c r="E995" t="str">
        <f>IF(IFERROR(LOOKUP(מרקובחצי[[#This Row],[ClientID]],קביעויות[הפלגה]),FALSE)=מרקובחצי[[#This Row],[ClientID]],1,"")</f>
        <v/>
      </c>
      <c r="F995" t="str">
        <f>IF(IFERROR(LOOKUP(מרקובחצי[[#This Row],[ClientID]],סוגחציקבוע[S31]),FALSE)=מרקובחצי[[#This Row],[ClientID]],1,"")</f>
        <v/>
      </c>
      <c r="G995">
        <f>IF(IFERROR(LOOKUP(מרקובחצי[[#This Row],[ClientID]],סוגחציקבוע[S32]),FALSE)=מרקובחצי[[#This Row],[ClientID]],1,"")</f>
        <v>1</v>
      </c>
      <c r="H995" t="str">
        <f>IF(IFERROR(LOOKUP(מרקובחצי[[#This Row],[ClientID]],סוגחציקבוע[S33]),FALSE)=מרקובחצי[[#This Row],[ClientID]],1,"")</f>
        <v/>
      </c>
      <c r="I995" t="str">
        <f>IF(IFERROR(LOOKUP(מרקובחצי[[#This Row],[ClientID]],סוגחציקבוע[S32&amp;33]),FALSE)=מרקובחצי[[#This Row],[ClientID]],1,"")</f>
        <v/>
      </c>
      <c r="J995" s="19">
        <f>IF(SUM(מרקובחצי[[#This Row],[11]:[13]])=1,מרקובחצי[[#This Row],[עד ועד]],IF(SUM(R994:T995)=1,IF(מרקובחצי[[#This Row],[עד ועד]]&lt;J994,מרקובחצי[[#This Row],[עד ועד]],J994),J994))</f>
        <v>26</v>
      </c>
      <c r="K995" s="19">
        <f>IF(SUM(מרקובחצי[[#This Row],[11]:[13]])=1,מרקובחצי[[#This Row],[עד ועד]],IF(SUM(R994:T995)=1,IF(מרקובחצי[[#This Row],[עד ועד]]&gt;K994,מרקובחצי[[#This Row],[עד ועד]],K994),K994))</f>
        <v>29</v>
      </c>
      <c r="L995" s="19">
        <f>IF(AND(SUM(מרקובחצי[[#This Row],[31]:[33]])=1,SUM(U994:W994)=0),מרקובחצי[[#This Row],[מקס]]-מרקובחצי[[#This Row],[מינ]],"")</f>
        <v>3</v>
      </c>
      <c r="M99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95" s="19" t="str">
        <f t="shared" si="15"/>
        <v>S21</v>
      </c>
      <c r="O995" s="19" t="str">
        <f>IF(מרקובחצי[[#This Row],[קבעה הפלגה?]]=1,"",IF(AND(מרקובחצי[[#This Row],[עד ועד]]&lt;29,OR(מרקובחצי[[#This Row],[CycleNumber]]=1,AND(U994=1,OR(מרקובחצי[[#This Row],[עד ועד]]&lt;J994,מרקובחצי[[#This Row],[עד ועד]]&gt;K994)),AND(V994=1,מרקובחצי[[#This Row],[עד ועד]]&lt;J994),W994=1)),1,""))</f>
        <v/>
      </c>
      <c r="P995" s="19" t="str">
        <f>IF(מרקובחצי[[#This Row],[קבעה הפלגה?]]=1,"",IF(AND(מרקובחצי[[#This Row],[עד ועד]]&gt;28,מרקובחצי[[#This Row],[עד ועד]]&lt;32,OR(מרקובחצי[[#This Row],[CycleNumber]]=1,AND(U994=1),AND(V994=1,OR(מרקובחצי[[#This Row],[עד ועד]]&lt;J994,מרקובחצי[[#This Row],[עד ועד]]&gt;K994)),W994=1)),1,""))</f>
        <v/>
      </c>
      <c r="Q995" s="19" t="str">
        <f>IF(מרקובחצי[[#This Row],[קבעה הפלגה?]]=1,"",IF(AND(מרקובחצי[[#This Row],[עד ועד]]&gt;31,OR(מרקובחצי[[#This Row],[CycleNumber]]=1,AND(U994=1),AND(V994=1,מרקובחצי[[#This Row],[עד ועד]]&gt;K994),AND(W994=1,OR(מרקובחצי[[#This Row],[עד ועד]]&gt;K994,מרקובחצי[[#This Row],[עד ועד]]&lt;J994)))),1,""))</f>
        <v/>
      </c>
      <c r="R995" s="19" t="str">
        <f>IF(מרקובחצי[[#This Row],[CycleNumber]]&gt;1,IF(AND(O994=1,מרקובחצי[[#This Row],[עד ועד]]&lt;29),1,""),"")</f>
        <v/>
      </c>
      <c r="S995" s="19" t="str">
        <f>IF(מרקובחצי[[#This Row],[CycleNumber]]&gt;1,IF(OR(AND(O994=1,מרקובחצי[[#This Row],[עד ועד]]&gt;28),AND(P994=1),AND(Q994=1,מרקובחצי[[#This Row],[עד ועד]]&lt;32)),1,""),"")</f>
        <v/>
      </c>
      <c r="T995" s="19" t="str">
        <f>IF(מרקובחצי[[#This Row],[CycleNumber]]&gt;1,IF(AND(Q994=1,מרקובחצי[[#This Row],[עד ועד]]&gt;31),1,""),"")</f>
        <v/>
      </c>
      <c r="U995" s="19" t="str">
        <f>IF(מרקובחצי[[#This Row],[CycleNumber]]&gt;1,IF(AND(R994=1,מרקובחצי[[#This Row],[עד ועד]]&lt;29),1,IF(AND(U994=1,NOT(OR(מרקובחצי[[#This Row],[עד ועד]]&lt;J994,מרקובחצי[[#This Row],[עד ועד]]&gt;K994))),1,"")),"")</f>
        <v/>
      </c>
      <c r="V995" s="19">
        <f>IF(מרקובחצי[[#This Row],[CycleNumber]]&gt;1,IF(AND(SUM(R994:T994)=1,מרקובחצי[[#This Row],[עד ועד]]&gt;28,מרקובחצי[[#This Row],[עד ועד]]&lt;32),1,IF(OR(S994=1,AND(R994=1,מרקובחצי[[#This Row],[עד ועד]]&gt;28),AND(T994=1,מרקובחצי[[#This Row],[עד ועד]]&lt;32)),1,IF(AND(V994=1,NOT(OR(מרקובחצי[[#This Row],[עד ועד]]&lt;J994,מרקובחצי[[#This Row],[עד ועד]]&gt;K994))),1,""))),"")</f>
        <v>1</v>
      </c>
      <c r="W995" s="19" t="str">
        <f>IF(מרקובחצי[[#This Row],[CycleNumber]]&gt;1,IF(AND(T994=1,מרקובחצי[[#This Row],[עד ועד]]&gt;31),1,IF(AND(W994=1,NOT(OR(מרקובחצי[[#This Row],[עד ועד]]&lt;J994,מרקובחצי[[#This Row],[עד ועד]]&gt;K994))),1,"")),"")</f>
        <v/>
      </c>
      <c r="X995" s="19" t="str">
        <f>IF(AND(מרקובחצי[[#This Row],[CycleNumber]]&lt;$B996,SUM(מרקובחצי[[#This Row],[11]],R996)=2),1,"")</f>
        <v/>
      </c>
      <c r="Y995" s="19" t="str">
        <f>IF(AND(מרקובחצי[[#This Row],[CycleNumber]]&lt;$B996,SUM(מרקובחצי[[#This Row],[11]],S996)=2),1,"")</f>
        <v/>
      </c>
      <c r="Z995" s="19" t="str">
        <f>IF(AND(מרקובחצי[[#This Row],[CycleNumber]]&lt;$B996,SUM(מרקובחצי[[#This Row],[13]],S996)=2),1,"")</f>
        <v/>
      </c>
      <c r="AA995" s="19" t="str">
        <f>IF(AND(מרקובחצי[[#This Row],[CycleNumber]]&lt;$B996,SUM(מרקובחצי[[#This Row],[13]],T996)=2),1,"")</f>
        <v/>
      </c>
      <c r="AB995" s="19" t="str">
        <f>IF(AND(מרקובחצי[[#This Row],[CycleNumber]]&lt;$B996,SUM(מרקובחצי[[#This Row],[21]],U996)=2),1,"")</f>
        <v/>
      </c>
      <c r="AC995" s="19" t="str">
        <f>IF(AND(מרקובחצי[[#This Row],[CycleNumber]]&lt;$B996,SUM(מרקובחצי[[#This Row],[21]],V996)=2),1,"")</f>
        <v/>
      </c>
      <c r="AD995" s="19" t="str">
        <f>IF(AND(מרקובחצי[[#This Row],[CycleNumber]]&lt;$B996,SUM(מרקובחצי[[#This Row],[23]],V996)=2),1,"")</f>
        <v/>
      </c>
      <c r="AE995" s="19" t="str">
        <f>IF(AND(מרקובחצי[[#This Row],[CycleNumber]]&lt;$B996,SUM(מרקובחצי[[#This Row],[23]],W996)=2),1,"")</f>
        <v/>
      </c>
      <c r="AF995" s="19" t="str">
        <f>IF(AND(מרקובחצי[[#This Row],[CycleNumber]]&lt;$B996,SUM(מרקובחצי[[#This Row],[31]],O996)=2),1,"")</f>
        <v/>
      </c>
      <c r="AG995" s="19" t="str">
        <f>IF(AND(מרקובחצי[[#This Row],[CycleNumber]]&lt;$B996,SUM(מרקובחצי[[#This Row],[31]],P996)=2),1,"")</f>
        <v/>
      </c>
      <c r="AH995" s="19" t="str">
        <f>IF(AND(מרקובחצי[[#This Row],[CycleNumber]]&lt;$B996,SUM(מרקובחצי[[#This Row],[31]],Q996)=2),1,"")</f>
        <v/>
      </c>
      <c r="AI995" s="19" t="str">
        <f>IF(AND(מרקובחצי[[#This Row],[CycleNumber]]&lt;$B996,SUM(U995:U996)=2),1,"")</f>
        <v/>
      </c>
      <c r="AJ995" s="19" t="str">
        <f>IF(AND(מרקובחצי[[#This Row],[CycleNumber]]&lt;$B996,SUM(מרקובחצי[[#This Row],[32]],O996)=2),1,"")</f>
        <v/>
      </c>
      <c r="AK995" s="19" t="str">
        <f>IF(AND(מרקובחצי[[#This Row],[CycleNumber]]&lt;$B996,SUM(מרקובחצי[[#This Row],[32]],P996)=2),1,"")</f>
        <v/>
      </c>
      <c r="AL995" s="19" t="str">
        <f>IF(AND(מרקובחצי[[#This Row],[CycleNumber]]&lt;$B996,SUM(מרקובחצי[[#This Row],[32]],Q996)=2),1,"")</f>
        <v/>
      </c>
      <c r="AM995" s="19">
        <f>IF(AND(מרקובחצי[[#This Row],[CycleNumber]]&lt;$B996,SUM(V995:V996)=2),1,"")</f>
        <v>1</v>
      </c>
      <c r="AN995" s="19" t="str">
        <f>IF(AND(מרקובחצי[[#This Row],[CycleNumber]]&lt;$B996,SUM(מרקובחצי[[#This Row],[33]],O996)=2),1,"")</f>
        <v/>
      </c>
      <c r="AO995" s="19" t="str">
        <f>IF(AND(מרקובחצי[[#This Row],[CycleNumber]]&lt;$B996,SUM(מרקובחצי[[#This Row],[33]],P996)=2),1,"")</f>
        <v/>
      </c>
      <c r="AP995" s="19" t="str">
        <f>IF(AND(מרקובחצי[[#This Row],[CycleNumber]]&lt;$B996,SUM(מרקובחצי[[#This Row],[33]],Q996)=2),1,"")</f>
        <v/>
      </c>
      <c r="AQ995" s="19" t="str">
        <f>IF(AND(מרקובחצי[[#This Row],[CycleNumber]]&lt;$B996,SUM(W995:W996)=2),1,"")</f>
        <v/>
      </c>
      <c r="AR995" s="19" t="str">
        <f>IF(AND(מרקובחצי[[#This Row],[CycleNumber]]&lt;$B996,SUM(מרקובחצי[[#This Row],[12]],S996)=2),1,"")</f>
        <v/>
      </c>
      <c r="AS995" s="19" t="str">
        <f>IF(AND(מרקובחצי[[#This Row],[CycleNumber]]&lt;$B996,SUM(מרקובחצי[[#This Row],[22]],V996)=2),1,"")</f>
        <v/>
      </c>
      <c r="AT995" s="21">
        <f>SUM(מרקובחצי[[#This Row],[11]:[33]])</f>
        <v>1</v>
      </c>
    </row>
    <row r="996" spans="1:46" ht="15.6" x14ac:dyDescent="0.25">
      <c r="A996" s="19" t="s">
        <v>104</v>
      </c>
      <c r="B996" s="19">
        <v>8</v>
      </c>
      <c r="C996">
        <v>27</v>
      </c>
      <c r="D996" s="19">
        <f>מרקובחצי[[#This Row],[LengthofCycle]]+1</f>
        <v>28</v>
      </c>
      <c r="E996" t="str">
        <f>IF(IFERROR(LOOKUP(מרקובחצי[[#This Row],[ClientID]],קביעויות[הפלגה]),FALSE)=מרקובחצי[[#This Row],[ClientID]],1,"")</f>
        <v/>
      </c>
      <c r="F996" t="str">
        <f>IF(IFERROR(LOOKUP(מרקובחצי[[#This Row],[ClientID]],סוגחציקבוע[S31]),FALSE)=מרקובחצי[[#This Row],[ClientID]],1,"")</f>
        <v/>
      </c>
      <c r="G996">
        <f>IF(IFERROR(LOOKUP(מרקובחצי[[#This Row],[ClientID]],סוגחציקבוע[S32]),FALSE)=מרקובחצי[[#This Row],[ClientID]],1,"")</f>
        <v>1</v>
      </c>
      <c r="H996" t="str">
        <f>IF(IFERROR(LOOKUP(מרקובחצי[[#This Row],[ClientID]],סוגחציקבוע[S33]),FALSE)=מרקובחצי[[#This Row],[ClientID]],1,"")</f>
        <v/>
      </c>
      <c r="I996" t="str">
        <f>IF(IFERROR(LOOKUP(מרקובחצי[[#This Row],[ClientID]],סוגחציקבוע[S32&amp;33]),FALSE)=מרקובחצי[[#This Row],[ClientID]],1,"")</f>
        <v/>
      </c>
      <c r="J996" s="19">
        <f>IF(SUM(מרקובחצי[[#This Row],[11]:[13]])=1,מרקובחצי[[#This Row],[עד ועד]],IF(SUM(R995:T996)=1,IF(מרקובחצי[[#This Row],[עד ועד]]&lt;J995,מרקובחצי[[#This Row],[עד ועד]],J995),J995))</f>
        <v>26</v>
      </c>
      <c r="K996" s="19">
        <f>IF(SUM(מרקובחצי[[#This Row],[11]:[13]])=1,מרקובחצי[[#This Row],[עד ועד]],IF(SUM(R995:T996)=1,IF(מרקובחצי[[#This Row],[עד ועד]]&gt;K995,מרקובחצי[[#This Row],[עד ועד]],K995),K995))</f>
        <v>29</v>
      </c>
      <c r="L996" s="19" t="str">
        <f>IF(AND(SUM(מרקובחצי[[#This Row],[31]:[33]])=1,SUM(U995:W995)=0),מרקובחצי[[#This Row],[מקס]]-מרקובחצי[[#This Row],[מינ]],"")</f>
        <v/>
      </c>
      <c r="M99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96" s="19" t="str">
        <f t="shared" si="15"/>
        <v>S32</v>
      </c>
      <c r="O996" s="19" t="str">
        <f>IF(מרקובחצי[[#This Row],[קבעה הפלגה?]]=1,"",IF(AND(מרקובחצי[[#This Row],[עד ועד]]&lt;29,OR(מרקובחצי[[#This Row],[CycleNumber]]=1,AND(U995=1,OR(מרקובחצי[[#This Row],[עד ועד]]&lt;J995,מרקובחצי[[#This Row],[עד ועד]]&gt;K995)),AND(V995=1,מרקובחצי[[#This Row],[עד ועד]]&lt;J995),W995=1)),1,""))</f>
        <v/>
      </c>
      <c r="P996" s="19" t="str">
        <f>IF(מרקובחצי[[#This Row],[קבעה הפלגה?]]=1,"",IF(AND(מרקובחצי[[#This Row],[עד ועד]]&gt;28,מרקובחצי[[#This Row],[עד ועד]]&lt;32,OR(מרקובחצי[[#This Row],[CycleNumber]]=1,AND(U995=1),AND(V995=1,OR(מרקובחצי[[#This Row],[עד ועד]]&lt;J995,מרקובחצי[[#This Row],[עד ועד]]&gt;K995)),W995=1)),1,""))</f>
        <v/>
      </c>
      <c r="Q996" s="19" t="str">
        <f>IF(מרקובחצי[[#This Row],[קבעה הפלגה?]]=1,"",IF(AND(מרקובחצי[[#This Row],[עד ועד]]&gt;31,OR(מרקובחצי[[#This Row],[CycleNumber]]=1,AND(U995=1),AND(V995=1,מרקובחצי[[#This Row],[עד ועד]]&gt;K995),AND(W995=1,OR(מרקובחצי[[#This Row],[עד ועד]]&gt;K995,מרקובחצי[[#This Row],[עד ועד]]&lt;J995)))),1,""))</f>
        <v/>
      </c>
      <c r="R996" s="19" t="str">
        <f>IF(מרקובחצי[[#This Row],[CycleNumber]]&gt;1,IF(AND(O995=1,מרקובחצי[[#This Row],[עד ועד]]&lt;29),1,""),"")</f>
        <v/>
      </c>
      <c r="S996" s="19" t="str">
        <f>IF(מרקובחצי[[#This Row],[CycleNumber]]&gt;1,IF(OR(AND(O995=1,מרקובחצי[[#This Row],[עד ועד]]&gt;28),AND(P995=1),AND(Q995=1,מרקובחצי[[#This Row],[עד ועד]]&lt;32)),1,""),"")</f>
        <v/>
      </c>
      <c r="T996" s="19" t="str">
        <f>IF(מרקובחצי[[#This Row],[CycleNumber]]&gt;1,IF(AND(Q995=1,מרקובחצי[[#This Row],[עד ועד]]&gt;31),1,""),"")</f>
        <v/>
      </c>
      <c r="U996" s="19" t="str">
        <f>IF(מרקובחצי[[#This Row],[CycleNumber]]&gt;1,IF(AND(R995=1,מרקובחצי[[#This Row],[עד ועד]]&lt;29),1,IF(AND(U995=1,NOT(OR(מרקובחצי[[#This Row],[עד ועד]]&lt;J995,מרקובחצי[[#This Row],[עד ועד]]&gt;K995))),1,"")),"")</f>
        <v/>
      </c>
      <c r="V996" s="19">
        <f>IF(מרקובחצי[[#This Row],[CycleNumber]]&gt;1,IF(AND(SUM(R995:T995)=1,מרקובחצי[[#This Row],[עד ועד]]&gt;28,מרקובחצי[[#This Row],[עד ועד]]&lt;32),1,IF(OR(S995=1,AND(R995=1,מרקובחצי[[#This Row],[עד ועד]]&gt;28),AND(T995=1,מרקובחצי[[#This Row],[עד ועד]]&lt;32)),1,IF(AND(V995=1,NOT(OR(מרקובחצי[[#This Row],[עד ועד]]&lt;J995,מרקובחצי[[#This Row],[עד ועד]]&gt;K995))),1,""))),"")</f>
        <v>1</v>
      </c>
      <c r="W996" s="19" t="str">
        <f>IF(מרקובחצי[[#This Row],[CycleNumber]]&gt;1,IF(AND(T995=1,מרקובחצי[[#This Row],[עד ועד]]&gt;31),1,IF(AND(W995=1,NOT(OR(מרקובחצי[[#This Row],[עד ועד]]&lt;J995,מרקובחצי[[#This Row],[עד ועד]]&gt;K995))),1,"")),"")</f>
        <v/>
      </c>
      <c r="X996" s="19" t="str">
        <f>IF(AND(מרקובחצי[[#This Row],[CycleNumber]]&lt;$B997,SUM(מרקובחצי[[#This Row],[11]],R997)=2),1,"")</f>
        <v/>
      </c>
      <c r="Y996" s="19" t="str">
        <f>IF(AND(מרקובחצי[[#This Row],[CycleNumber]]&lt;$B997,SUM(מרקובחצי[[#This Row],[11]],S997)=2),1,"")</f>
        <v/>
      </c>
      <c r="Z996" s="19" t="str">
        <f>IF(AND(מרקובחצי[[#This Row],[CycleNumber]]&lt;$B997,SUM(מרקובחצי[[#This Row],[13]],S997)=2),1,"")</f>
        <v/>
      </c>
      <c r="AA996" s="19" t="str">
        <f>IF(AND(מרקובחצי[[#This Row],[CycleNumber]]&lt;$B997,SUM(מרקובחצי[[#This Row],[13]],T997)=2),1,"")</f>
        <v/>
      </c>
      <c r="AB996" s="19" t="str">
        <f>IF(AND(מרקובחצי[[#This Row],[CycleNumber]]&lt;$B997,SUM(מרקובחצי[[#This Row],[21]],U997)=2),1,"")</f>
        <v/>
      </c>
      <c r="AC996" s="19" t="str">
        <f>IF(AND(מרקובחצי[[#This Row],[CycleNumber]]&lt;$B997,SUM(מרקובחצי[[#This Row],[21]],V997)=2),1,"")</f>
        <v/>
      </c>
      <c r="AD996" s="19" t="str">
        <f>IF(AND(מרקובחצי[[#This Row],[CycleNumber]]&lt;$B997,SUM(מרקובחצי[[#This Row],[23]],V997)=2),1,"")</f>
        <v/>
      </c>
      <c r="AE996" s="19" t="str">
        <f>IF(AND(מרקובחצי[[#This Row],[CycleNumber]]&lt;$B997,SUM(מרקובחצי[[#This Row],[23]],W997)=2),1,"")</f>
        <v/>
      </c>
      <c r="AF996" s="19" t="str">
        <f>IF(AND(מרקובחצי[[#This Row],[CycleNumber]]&lt;$B997,SUM(מרקובחצי[[#This Row],[31]],O997)=2),1,"")</f>
        <v/>
      </c>
      <c r="AG996" s="19" t="str">
        <f>IF(AND(מרקובחצי[[#This Row],[CycleNumber]]&lt;$B997,SUM(מרקובחצי[[#This Row],[31]],P997)=2),1,"")</f>
        <v/>
      </c>
      <c r="AH996" s="19" t="str">
        <f>IF(AND(מרקובחצי[[#This Row],[CycleNumber]]&lt;$B997,SUM(מרקובחצי[[#This Row],[31]],Q997)=2),1,"")</f>
        <v/>
      </c>
      <c r="AI996" s="19" t="str">
        <f>IF(AND(מרקובחצי[[#This Row],[CycleNumber]]&lt;$B997,SUM(U996:U997)=2),1,"")</f>
        <v/>
      </c>
      <c r="AJ996" s="19" t="str">
        <f>IF(AND(מרקובחצי[[#This Row],[CycleNumber]]&lt;$B997,SUM(מרקובחצי[[#This Row],[32]],O997)=2),1,"")</f>
        <v/>
      </c>
      <c r="AK996" s="19" t="str">
        <f>IF(AND(מרקובחצי[[#This Row],[CycleNumber]]&lt;$B997,SUM(מרקובחצי[[#This Row],[32]],P997)=2),1,"")</f>
        <v/>
      </c>
      <c r="AL996" s="19" t="str">
        <f>IF(AND(מרקובחצי[[#This Row],[CycleNumber]]&lt;$B997,SUM(מרקובחצי[[#This Row],[32]],Q997)=2),1,"")</f>
        <v/>
      </c>
      <c r="AM996" s="19">
        <f>IF(AND(מרקובחצי[[#This Row],[CycleNumber]]&lt;$B997,SUM(V996:V997)=2),1,"")</f>
        <v>1</v>
      </c>
      <c r="AN996" s="19" t="str">
        <f>IF(AND(מרקובחצי[[#This Row],[CycleNumber]]&lt;$B997,SUM(מרקובחצי[[#This Row],[33]],O997)=2),1,"")</f>
        <v/>
      </c>
      <c r="AO996" s="19" t="str">
        <f>IF(AND(מרקובחצי[[#This Row],[CycleNumber]]&lt;$B997,SUM(מרקובחצי[[#This Row],[33]],P997)=2),1,"")</f>
        <v/>
      </c>
      <c r="AP996" s="19" t="str">
        <f>IF(AND(מרקובחצי[[#This Row],[CycleNumber]]&lt;$B997,SUM(מרקובחצי[[#This Row],[33]],Q997)=2),1,"")</f>
        <v/>
      </c>
      <c r="AQ996" s="19" t="str">
        <f>IF(AND(מרקובחצי[[#This Row],[CycleNumber]]&lt;$B997,SUM(W996:W997)=2),1,"")</f>
        <v/>
      </c>
      <c r="AR996" s="19" t="str">
        <f>IF(AND(מרקובחצי[[#This Row],[CycleNumber]]&lt;$B997,SUM(מרקובחצי[[#This Row],[12]],S997)=2),1,"")</f>
        <v/>
      </c>
      <c r="AS996" s="19" t="str">
        <f>IF(AND(מרקובחצי[[#This Row],[CycleNumber]]&lt;$B997,SUM(מרקובחצי[[#This Row],[22]],V997)=2),1,"")</f>
        <v/>
      </c>
      <c r="AT996" s="21">
        <f>SUM(מרקובחצי[[#This Row],[11]:[33]])</f>
        <v>1</v>
      </c>
    </row>
    <row r="997" spans="1:46" ht="15.6" x14ac:dyDescent="0.25">
      <c r="A997" s="19" t="s">
        <v>104</v>
      </c>
      <c r="B997" s="19">
        <v>9</v>
      </c>
      <c r="C997">
        <v>28</v>
      </c>
      <c r="D997" s="19">
        <f>מרקובחצי[[#This Row],[LengthofCycle]]+1</f>
        <v>29</v>
      </c>
      <c r="E997" t="str">
        <f>IF(IFERROR(LOOKUP(מרקובחצי[[#This Row],[ClientID]],קביעויות[הפלגה]),FALSE)=מרקובחצי[[#This Row],[ClientID]],1,"")</f>
        <v/>
      </c>
      <c r="F997" t="str">
        <f>IF(IFERROR(LOOKUP(מרקובחצי[[#This Row],[ClientID]],סוגחציקבוע[S31]),FALSE)=מרקובחצי[[#This Row],[ClientID]],1,"")</f>
        <v/>
      </c>
      <c r="G997">
        <f>IF(IFERROR(LOOKUP(מרקובחצי[[#This Row],[ClientID]],סוגחציקבוע[S32]),FALSE)=מרקובחצי[[#This Row],[ClientID]],1,"")</f>
        <v>1</v>
      </c>
      <c r="H997" t="str">
        <f>IF(IFERROR(LOOKUP(מרקובחצי[[#This Row],[ClientID]],סוגחציקבוע[S33]),FALSE)=מרקובחצי[[#This Row],[ClientID]],1,"")</f>
        <v/>
      </c>
      <c r="I997" t="str">
        <f>IF(IFERROR(LOOKUP(מרקובחצי[[#This Row],[ClientID]],סוגחציקבוע[S32&amp;33]),FALSE)=מרקובחצי[[#This Row],[ClientID]],1,"")</f>
        <v/>
      </c>
      <c r="J997" s="19">
        <f>IF(SUM(מרקובחצי[[#This Row],[11]:[13]])=1,מרקובחצי[[#This Row],[עד ועד]],IF(SUM(R996:T997)=1,IF(מרקובחצי[[#This Row],[עד ועד]]&lt;J996,מרקובחצי[[#This Row],[עד ועד]],J996),J996))</f>
        <v>26</v>
      </c>
      <c r="K997" s="19">
        <f>IF(SUM(מרקובחצי[[#This Row],[11]:[13]])=1,מרקובחצי[[#This Row],[עד ועד]],IF(SUM(R996:T997)=1,IF(מרקובחצי[[#This Row],[עד ועד]]&gt;K996,מרקובחצי[[#This Row],[עד ועד]],K996),K996))</f>
        <v>29</v>
      </c>
      <c r="L997" s="19" t="str">
        <f>IF(AND(SUM(מרקובחצי[[#This Row],[31]:[33]])=1,SUM(U996:W996)=0),מרקובחצי[[#This Row],[מקס]]-מרקובחצי[[#This Row],[מינ]],"")</f>
        <v/>
      </c>
      <c r="M99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97" s="19" t="str">
        <f t="shared" si="15"/>
        <v>S32</v>
      </c>
      <c r="O997" s="19" t="str">
        <f>IF(מרקובחצי[[#This Row],[קבעה הפלגה?]]=1,"",IF(AND(מרקובחצי[[#This Row],[עד ועד]]&lt;29,OR(מרקובחצי[[#This Row],[CycleNumber]]=1,AND(U996=1,OR(מרקובחצי[[#This Row],[עד ועד]]&lt;J996,מרקובחצי[[#This Row],[עד ועד]]&gt;K996)),AND(V996=1,מרקובחצי[[#This Row],[עד ועד]]&lt;J996),W996=1)),1,""))</f>
        <v/>
      </c>
      <c r="P997" s="19" t="str">
        <f>IF(מרקובחצי[[#This Row],[קבעה הפלגה?]]=1,"",IF(AND(מרקובחצי[[#This Row],[עד ועד]]&gt;28,מרקובחצי[[#This Row],[עד ועד]]&lt;32,OR(מרקובחצי[[#This Row],[CycleNumber]]=1,AND(U996=1),AND(V996=1,OR(מרקובחצי[[#This Row],[עד ועד]]&lt;J996,מרקובחצי[[#This Row],[עד ועד]]&gt;K996)),W996=1)),1,""))</f>
        <v/>
      </c>
      <c r="Q997" s="19" t="str">
        <f>IF(מרקובחצי[[#This Row],[קבעה הפלגה?]]=1,"",IF(AND(מרקובחצי[[#This Row],[עד ועד]]&gt;31,OR(מרקובחצי[[#This Row],[CycleNumber]]=1,AND(U996=1),AND(V996=1,מרקובחצי[[#This Row],[עד ועד]]&gt;K996),AND(W996=1,OR(מרקובחצי[[#This Row],[עד ועד]]&gt;K996,מרקובחצי[[#This Row],[עד ועד]]&lt;J996)))),1,""))</f>
        <v/>
      </c>
      <c r="R997" s="19" t="str">
        <f>IF(מרקובחצי[[#This Row],[CycleNumber]]&gt;1,IF(AND(O996=1,מרקובחצי[[#This Row],[עד ועד]]&lt;29),1,""),"")</f>
        <v/>
      </c>
      <c r="S997" s="19" t="str">
        <f>IF(מרקובחצי[[#This Row],[CycleNumber]]&gt;1,IF(OR(AND(O996=1,מרקובחצי[[#This Row],[עד ועד]]&gt;28),AND(P996=1),AND(Q996=1,מרקובחצי[[#This Row],[עד ועד]]&lt;32)),1,""),"")</f>
        <v/>
      </c>
      <c r="T997" s="19" t="str">
        <f>IF(מרקובחצי[[#This Row],[CycleNumber]]&gt;1,IF(AND(Q996=1,מרקובחצי[[#This Row],[עד ועד]]&gt;31),1,""),"")</f>
        <v/>
      </c>
      <c r="U997" s="19" t="str">
        <f>IF(מרקובחצי[[#This Row],[CycleNumber]]&gt;1,IF(AND(R996=1,מרקובחצי[[#This Row],[עד ועד]]&lt;29),1,IF(AND(U996=1,NOT(OR(מרקובחצי[[#This Row],[עד ועד]]&lt;J996,מרקובחצי[[#This Row],[עד ועד]]&gt;K996))),1,"")),"")</f>
        <v/>
      </c>
      <c r="V997" s="19">
        <f>IF(מרקובחצי[[#This Row],[CycleNumber]]&gt;1,IF(AND(SUM(R996:T996)=1,מרקובחצי[[#This Row],[עד ועד]]&gt;28,מרקובחצי[[#This Row],[עד ועד]]&lt;32),1,IF(OR(S996=1,AND(R996=1,מרקובחצי[[#This Row],[עד ועד]]&gt;28),AND(T996=1,מרקובחצי[[#This Row],[עד ועד]]&lt;32)),1,IF(AND(V996=1,NOT(OR(מרקובחצי[[#This Row],[עד ועד]]&lt;J996,מרקובחצי[[#This Row],[עד ועד]]&gt;K996))),1,""))),"")</f>
        <v>1</v>
      </c>
      <c r="W997" s="19" t="str">
        <f>IF(מרקובחצי[[#This Row],[CycleNumber]]&gt;1,IF(AND(T996=1,מרקובחצי[[#This Row],[עד ועד]]&gt;31),1,IF(AND(W996=1,NOT(OR(מרקובחצי[[#This Row],[עד ועד]]&lt;J996,מרקובחצי[[#This Row],[עד ועד]]&gt;K996))),1,"")),"")</f>
        <v/>
      </c>
      <c r="X997" s="19" t="str">
        <f>IF(AND(מרקובחצי[[#This Row],[CycleNumber]]&lt;$B998,SUM(מרקובחצי[[#This Row],[11]],R998)=2),1,"")</f>
        <v/>
      </c>
      <c r="Y997" s="19" t="str">
        <f>IF(AND(מרקובחצי[[#This Row],[CycleNumber]]&lt;$B998,SUM(מרקובחצי[[#This Row],[11]],S998)=2),1,"")</f>
        <v/>
      </c>
      <c r="Z997" s="19" t="str">
        <f>IF(AND(מרקובחצי[[#This Row],[CycleNumber]]&lt;$B998,SUM(מרקובחצי[[#This Row],[13]],S998)=2),1,"")</f>
        <v/>
      </c>
      <c r="AA997" s="19" t="str">
        <f>IF(AND(מרקובחצי[[#This Row],[CycleNumber]]&lt;$B998,SUM(מרקובחצי[[#This Row],[13]],T998)=2),1,"")</f>
        <v/>
      </c>
      <c r="AB997" s="19" t="str">
        <f>IF(AND(מרקובחצי[[#This Row],[CycleNumber]]&lt;$B998,SUM(מרקובחצי[[#This Row],[21]],U998)=2),1,"")</f>
        <v/>
      </c>
      <c r="AC997" s="19" t="str">
        <f>IF(AND(מרקובחצי[[#This Row],[CycleNumber]]&lt;$B998,SUM(מרקובחצי[[#This Row],[21]],V998)=2),1,"")</f>
        <v/>
      </c>
      <c r="AD997" s="19" t="str">
        <f>IF(AND(מרקובחצי[[#This Row],[CycleNumber]]&lt;$B998,SUM(מרקובחצי[[#This Row],[23]],V998)=2),1,"")</f>
        <v/>
      </c>
      <c r="AE997" s="19" t="str">
        <f>IF(AND(מרקובחצי[[#This Row],[CycleNumber]]&lt;$B998,SUM(מרקובחצי[[#This Row],[23]],W998)=2),1,"")</f>
        <v/>
      </c>
      <c r="AF997" s="19" t="str">
        <f>IF(AND(מרקובחצי[[#This Row],[CycleNumber]]&lt;$B998,SUM(מרקובחצי[[#This Row],[31]],O998)=2),1,"")</f>
        <v/>
      </c>
      <c r="AG997" s="19" t="str">
        <f>IF(AND(מרקובחצי[[#This Row],[CycleNumber]]&lt;$B998,SUM(מרקובחצי[[#This Row],[31]],P998)=2),1,"")</f>
        <v/>
      </c>
      <c r="AH997" s="19" t="str">
        <f>IF(AND(מרקובחצי[[#This Row],[CycleNumber]]&lt;$B998,SUM(מרקובחצי[[#This Row],[31]],Q998)=2),1,"")</f>
        <v/>
      </c>
      <c r="AI997" s="19" t="str">
        <f>IF(AND(מרקובחצי[[#This Row],[CycleNumber]]&lt;$B998,SUM(U997:U998)=2),1,"")</f>
        <v/>
      </c>
      <c r="AJ997" s="19" t="str">
        <f>IF(AND(מרקובחצי[[#This Row],[CycleNumber]]&lt;$B998,SUM(מרקובחצי[[#This Row],[32]],O998)=2),1,"")</f>
        <v/>
      </c>
      <c r="AK997" s="19" t="str">
        <f>IF(AND(מרקובחצי[[#This Row],[CycleNumber]]&lt;$B998,SUM(מרקובחצי[[#This Row],[32]],P998)=2),1,"")</f>
        <v/>
      </c>
      <c r="AL997" s="19" t="str">
        <f>IF(AND(מרקובחצי[[#This Row],[CycleNumber]]&lt;$B998,SUM(מרקובחצי[[#This Row],[32]],Q998)=2),1,"")</f>
        <v/>
      </c>
      <c r="AM997" s="19">
        <f>IF(AND(מרקובחצי[[#This Row],[CycleNumber]]&lt;$B998,SUM(V997:V998)=2),1,"")</f>
        <v>1</v>
      </c>
      <c r="AN997" s="19" t="str">
        <f>IF(AND(מרקובחצי[[#This Row],[CycleNumber]]&lt;$B998,SUM(מרקובחצי[[#This Row],[33]],O998)=2),1,"")</f>
        <v/>
      </c>
      <c r="AO997" s="19" t="str">
        <f>IF(AND(מרקובחצי[[#This Row],[CycleNumber]]&lt;$B998,SUM(מרקובחצי[[#This Row],[33]],P998)=2),1,"")</f>
        <v/>
      </c>
      <c r="AP997" s="19" t="str">
        <f>IF(AND(מרקובחצי[[#This Row],[CycleNumber]]&lt;$B998,SUM(מרקובחצי[[#This Row],[33]],Q998)=2),1,"")</f>
        <v/>
      </c>
      <c r="AQ997" s="19" t="str">
        <f>IF(AND(מרקובחצי[[#This Row],[CycleNumber]]&lt;$B998,SUM(W997:W998)=2),1,"")</f>
        <v/>
      </c>
      <c r="AR997" s="19" t="str">
        <f>IF(AND(מרקובחצי[[#This Row],[CycleNumber]]&lt;$B998,SUM(מרקובחצי[[#This Row],[12]],S998)=2),1,"")</f>
        <v/>
      </c>
      <c r="AS997" s="19" t="str">
        <f>IF(AND(מרקובחצי[[#This Row],[CycleNumber]]&lt;$B998,SUM(מרקובחצי[[#This Row],[22]],V998)=2),1,"")</f>
        <v/>
      </c>
      <c r="AT997" s="21">
        <f>SUM(מרקובחצי[[#This Row],[11]:[33]])</f>
        <v>1</v>
      </c>
    </row>
    <row r="998" spans="1:46" ht="15.6" x14ac:dyDescent="0.25">
      <c r="A998" s="19" t="s">
        <v>104</v>
      </c>
      <c r="B998" s="19">
        <v>10</v>
      </c>
      <c r="C998">
        <v>27</v>
      </c>
      <c r="D998" s="19">
        <f>מרקובחצי[[#This Row],[LengthofCycle]]+1</f>
        <v>28</v>
      </c>
      <c r="E998" t="str">
        <f>IF(IFERROR(LOOKUP(מרקובחצי[[#This Row],[ClientID]],קביעויות[הפלגה]),FALSE)=מרקובחצי[[#This Row],[ClientID]],1,"")</f>
        <v/>
      </c>
      <c r="F998" t="str">
        <f>IF(IFERROR(LOOKUP(מרקובחצי[[#This Row],[ClientID]],סוגחציקבוע[S31]),FALSE)=מרקובחצי[[#This Row],[ClientID]],1,"")</f>
        <v/>
      </c>
      <c r="G998">
        <f>IF(IFERROR(LOOKUP(מרקובחצי[[#This Row],[ClientID]],סוגחציקבוע[S32]),FALSE)=מרקובחצי[[#This Row],[ClientID]],1,"")</f>
        <v>1</v>
      </c>
      <c r="H998" t="str">
        <f>IF(IFERROR(LOOKUP(מרקובחצי[[#This Row],[ClientID]],סוגחציקבוע[S33]),FALSE)=מרקובחצי[[#This Row],[ClientID]],1,"")</f>
        <v/>
      </c>
      <c r="I998" t="str">
        <f>IF(IFERROR(LOOKUP(מרקובחצי[[#This Row],[ClientID]],סוגחציקבוע[S32&amp;33]),FALSE)=מרקובחצי[[#This Row],[ClientID]],1,"")</f>
        <v/>
      </c>
      <c r="J998" s="19">
        <f>IF(SUM(מרקובחצי[[#This Row],[11]:[13]])=1,מרקובחצי[[#This Row],[עד ועד]],IF(SUM(R997:T998)=1,IF(מרקובחצי[[#This Row],[עד ועד]]&lt;J997,מרקובחצי[[#This Row],[עד ועד]],J997),J997))</f>
        <v>26</v>
      </c>
      <c r="K998" s="19">
        <f>IF(SUM(מרקובחצי[[#This Row],[11]:[13]])=1,מרקובחצי[[#This Row],[עד ועד]],IF(SUM(R997:T998)=1,IF(מרקובחצי[[#This Row],[עד ועד]]&gt;K997,מרקובחצי[[#This Row],[עד ועד]],K997),K997))</f>
        <v>29</v>
      </c>
      <c r="L998" s="19" t="str">
        <f>IF(AND(SUM(מרקובחצי[[#This Row],[31]:[33]])=1,SUM(U997:W997)=0),מרקובחצי[[#This Row],[מקס]]-מרקובחצי[[#This Row],[מינ]],"")</f>
        <v/>
      </c>
      <c r="M99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98" s="19" t="str">
        <f t="shared" si="15"/>
        <v>S32</v>
      </c>
      <c r="O998" s="19" t="str">
        <f>IF(מרקובחצי[[#This Row],[קבעה הפלגה?]]=1,"",IF(AND(מרקובחצי[[#This Row],[עד ועד]]&lt;29,OR(מרקובחצי[[#This Row],[CycleNumber]]=1,AND(U997=1,OR(מרקובחצי[[#This Row],[עד ועד]]&lt;J997,מרקובחצי[[#This Row],[עד ועד]]&gt;K997)),AND(V997=1,מרקובחצי[[#This Row],[עד ועד]]&lt;J997),W997=1)),1,""))</f>
        <v/>
      </c>
      <c r="P998" s="19" t="str">
        <f>IF(מרקובחצי[[#This Row],[קבעה הפלגה?]]=1,"",IF(AND(מרקובחצי[[#This Row],[עד ועד]]&gt;28,מרקובחצי[[#This Row],[עד ועד]]&lt;32,OR(מרקובחצי[[#This Row],[CycleNumber]]=1,AND(U997=1),AND(V997=1,OR(מרקובחצי[[#This Row],[עד ועד]]&lt;J997,מרקובחצי[[#This Row],[עד ועד]]&gt;K997)),W997=1)),1,""))</f>
        <v/>
      </c>
      <c r="Q998" s="19" t="str">
        <f>IF(מרקובחצי[[#This Row],[קבעה הפלגה?]]=1,"",IF(AND(מרקובחצי[[#This Row],[עד ועד]]&gt;31,OR(מרקובחצי[[#This Row],[CycleNumber]]=1,AND(U997=1),AND(V997=1,מרקובחצי[[#This Row],[עד ועד]]&gt;K997),AND(W997=1,OR(מרקובחצי[[#This Row],[עד ועד]]&gt;K997,מרקובחצי[[#This Row],[עד ועד]]&lt;J997)))),1,""))</f>
        <v/>
      </c>
      <c r="R998" s="19" t="str">
        <f>IF(מרקובחצי[[#This Row],[CycleNumber]]&gt;1,IF(AND(O997=1,מרקובחצי[[#This Row],[עד ועד]]&lt;29),1,""),"")</f>
        <v/>
      </c>
      <c r="S998" s="19" t="str">
        <f>IF(מרקובחצי[[#This Row],[CycleNumber]]&gt;1,IF(OR(AND(O997=1,מרקובחצי[[#This Row],[עד ועד]]&gt;28),AND(P997=1),AND(Q997=1,מרקובחצי[[#This Row],[עד ועד]]&lt;32)),1,""),"")</f>
        <v/>
      </c>
      <c r="T998" s="19" t="str">
        <f>IF(מרקובחצי[[#This Row],[CycleNumber]]&gt;1,IF(AND(Q997=1,מרקובחצי[[#This Row],[עד ועד]]&gt;31),1,""),"")</f>
        <v/>
      </c>
      <c r="U998" s="19" t="str">
        <f>IF(מרקובחצי[[#This Row],[CycleNumber]]&gt;1,IF(AND(R997=1,מרקובחצי[[#This Row],[עד ועד]]&lt;29),1,IF(AND(U997=1,NOT(OR(מרקובחצי[[#This Row],[עד ועד]]&lt;J997,מרקובחצי[[#This Row],[עד ועד]]&gt;K997))),1,"")),"")</f>
        <v/>
      </c>
      <c r="V998" s="19">
        <f>IF(מרקובחצי[[#This Row],[CycleNumber]]&gt;1,IF(AND(SUM(R997:T997)=1,מרקובחצי[[#This Row],[עד ועד]]&gt;28,מרקובחצי[[#This Row],[עד ועד]]&lt;32),1,IF(OR(S997=1,AND(R997=1,מרקובחצי[[#This Row],[עד ועד]]&gt;28),AND(T997=1,מרקובחצי[[#This Row],[עד ועד]]&lt;32)),1,IF(AND(V997=1,NOT(OR(מרקובחצי[[#This Row],[עד ועד]]&lt;J997,מרקובחצי[[#This Row],[עד ועד]]&gt;K997))),1,""))),"")</f>
        <v>1</v>
      </c>
      <c r="W998" s="19" t="str">
        <f>IF(מרקובחצי[[#This Row],[CycleNumber]]&gt;1,IF(AND(T997=1,מרקובחצי[[#This Row],[עד ועד]]&gt;31),1,IF(AND(W997=1,NOT(OR(מרקובחצי[[#This Row],[עד ועד]]&lt;J997,מרקובחצי[[#This Row],[עד ועד]]&gt;K997))),1,"")),"")</f>
        <v/>
      </c>
      <c r="X998" s="19" t="str">
        <f>IF(AND(מרקובחצי[[#This Row],[CycleNumber]]&lt;$B999,SUM(מרקובחצי[[#This Row],[11]],R999)=2),1,"")</f>
        <v/>
      </c>
      <c r="Y998" s="19" t="str">
        <f>IF(AND(מרקובחצי[[#This Row],[CycleNumber]]&lt;$B999,SUM(מרקובחצי[[#This Row],[11]],S999)=2),1,"")</f>
        <v/>
      </c>
      <c r="Z998" s="19" t="str">
        <f>IF(AND(מרקובחצי[[#This Row],[CycleNumber]]&lt;$B999,SUM(מרקובחצי[[#This Row],[13]],S999)=2),1,"")</f>
        <v/>
      </c>
      <c r="AA998" s="19" t="str">
        <f>IF(AND(מרקובחצי[[#This Row],[CycleNumber]]&lt;$B999,SUM(מרקובחצי[[#This Row],[13]],T999)=2),1,"")</f>
        <v/>
      </c>
      <c r="AB998" s="19" t="str">
        <f>IF(AND(מרקובחצי[[#This Row],[CycleNumber]]&lt;$B999,SUM(מרקובחצי[[#This Row],[21]],U999)=2),1,"")</f>
        <v/>
      </c>
      <c r="AC998" s="19" t="str">
        <f>IF(AND(מרקובחצי[[#This Row],[CycleNumber]]&lt;$B999,SUM(מרקובחצי[[#This Row],[21]],V999)=2),1,"")</f>
        <v/>
      </c>
      <c r="AD998" s="19" t="str">
        <f>IF(AND(מרקובחצי[[#This Row],[CycleNumber]]&lt;$B999,SUM(מרקובחצי[[#This Row],[23]],V999)=2),1,"")</f>
        <v/>
      </c>
      <c r="AE998" s="19" t="str">
        <f>IF(AND(מרקובחצי[[#This Row],[CycleNumber]]&lt;$B999,SUM(מרקובחצי[[#This Row],[23]],W999)=2),1,"")</f>
        <v/>
      </c>
      <c r="AF998" s="19" t="str">
        <f>IF(AND(מרקובחצי[[#This Row],[CycleNumber]]&lt;$B999,SUM(מרקובחצי[[#This Row],[31]],O999)=2),1,"")</f>
        <v/>
      </c>
      <c r="AG998" s="19" t="str">
        <f>IF(AND(מרקובחצי[[#This Row],[CycleNumber]]&lt;$B999,SUM(מרקובחצי[[#This Row],[31]],P999)=2),1,"")</f>
        <v/>
      </c>
      <c r="AH998" s="19" t="str">
        <f>IF(AND(מרקובחצי[[#This Row],[CycleNumber]]&lt;$B999,SUM(מרקובחצי[[#This Row],[31]],Q999)=2),1,"")</f>
        <v/>
      </c>
      <c r="AI998" s="19" t="str">
        <f>IF(AND(מרקובחצי[[#This Row],[CycleNumber]]&lt;$B999,SUM(U998:U999)=2),1,"")</f>
        <v/>
      </c>
      <c r="AJ998" s="19" t="str">
        <f>IF(AND(מרקובחצי[[#This Row],[CycleNumber]]&lt;$B999,SUM(מרקובחצי[[#This Row],[32]],O999)=2),1,"")</f>
        <v/>
      </c>
      <c r="AK998" s="19" t="str">
        <f>IF(AND(מרקובחצי[[#This Row],[CycleNumber]]&lt;$B999,SUM(מרקובחצי[[#This Row],[32]],P999)=2),1,"")</f>
        <v/>
      </c>
      <c r="AL998" s="19" t="str">
        <f>IF(AND(מרקובחצי[[#This Row],[CycleNumber]]&lt;$B999,SUM(מרקובחצי[[#This Row],[32]],Q999)=2),1,"")</f>
        <v/>
      </c>
      <c r="AM998" s="19">
        <f>IF(AND(מרקובחצי[[#This Row],[CycleNumber]]&lt;$B999,SUM(V998:V999)=2),1,"")</f>
        <v>1</v>
      </c>
      <c r="AN998" s="19" t="str">
        <f>IF(AND(מרקובחצי[[#This Row],[CycleNumber]]&lt;$B999,SUM(מרקובחצי[[#This Row],[33]],O999)=2),1,"")</f>
        <v/>
      </c>
      <c r="AO998" s="19" t="str">
        <f>IF(AND(מרקובחצי[[#This Row],[CycleNumber]]&lt;$B999,SUM(מרקובחצי[[#This Row],[33]],P999)=2),1,"")</f>
        <v/>
      </c>
      <c r="AP998" s="19" t="str">
        <f>IF(AND(מרקובחצי[[#This Row],[CycleNumber]]&lt;$B999,SUM(מרקובחצי[[#This Row],[33]],Q999)=2),1,"")</f>
        <v/>
      </c>
      <c r="AQ998" s="19" t="str">
        <f>IF(AND(מרקובחצי[[#This Row],[CycleNumber]]&lt;$B999,SUM(W998:W999)=2),1,"")</f>
        <v/>
      </c>
      <c r="AR998" s="19" t="str">
        <f>IF(AND(מרקובחצי[[#This Row],[CycleNumber]]&lt;$B999,SUM(מרקובחצי[[#This Row],[12]],S999)=2),1,"")</f>
        <v/>
      </c>
      <c r="AS998" s="19" t="str">
        <f>IF(AND(מרקובחצי[[#This Row],[CycleNumber]]&lt;$B999,SUM(מרקובחצי[[#This Row],[22]],V999)=2),1,"")</f>
        <v/>
      </c>
      <c r="AT998" s="21">
        <f>SUM(מרקובחצי[[#This Row],[11]:[33]])</f>
        <v>1</v>
      </c>
    </row>
    <row r="999" spans="1:46" ht="15.6" x14ac:dyDescent="0.25">
      <c r="A999" s="19" t="s">
        <v>104</v>
      </c>
      <c r="B999" s="19">
        <v>11</v>
      </c>
      <c r="C999">
        <v>26</v>
      </c>
      <c r="D999" s="19">
        <f>מרקובחצי[[#This Row],[LengthofCycle]]+1</f>
        <v>27</v>
      </c>
      <c r="E999" t="str">
        <f>IF(IFERROR(LOOKUP(מרקובחצי[[#This Row],[ClientID]],קביעויות[הפלגה]),FALSE)=מרקובחצי[[#This Row],[ClientID]],1,"")</f>
        <v/>
      </c>
      <c r="F999" t="str">
        <f>IF(IFERROR(LOOKUP(מרקובחצי[[#This Row],[ClientID]],סוגחציקבוע[S31]),FALSE)=מרקובחצי[[#This Row],[ClientID]],1,"")</f>
        <v/>
      </c>
      <c r="G999">
        <f>IF(IFERROR(LOOKUP(מרקובחצי[[#This Row],[ClientID]],סוגחציקבוע[S32]),FALSE)=מרקובחצי[[#This Row],[ClientID]],1,"")</f>
        <v>1</v>
      </c>
      <c r="H999" t="str">
        <f>IF(IFERROR(LOOKUP(מרקובחצי[[#This Row],[ClientID]],סוגחציקבוע[S33]),FALSE)=מרקובחצי[[#This Row],[ClientID]],1,"")</f>
        <v/>
      </c>
      <c r="I999" t="str">
        <f>IF(IFERROR(LOOKUP(מרקובחצי[[#This Row],[ClientID]],סוגחציקבוע[S32&amp;33]),FALSE)=מרקובחצי[[#This Row],[ClientID]],1,"")</f>
        <v/>
      </c>
      <c r="J999" s="19">
        <f>IF(SUM(מרקובחצי[[#This Row],[11]:[13]])=1,מרקובחצי[[#This Row],[עד ועד]],IF(SUM(R998:T999)=1,IF(מרקובחצי[[#This Row],[עד ועד]]&lt;J998,מרקובחצי[[#This Row],[עד ועד]],J998),J998))</f>
        <v>26</v>
      </c>
      <c r="K999" s="19">
        <f>IF(SUM(מרקובחצי[[#This Row],[11]:[13]])=1,מרקובחצי[[#This Row],[עד ועד]],IF(SUM(R998:T999)=1,IF(מרקובחצי[[#This Row],[עד ועד]]&gt;K998,מרקובחצי[[#This Row],[עד ועד]],K998),K998))</f>
        <v>29</v>
      </c>
      <c r="L999" s="19" t="str">
        <f>IF(AND(SUM(מרקובחצי[[#This Row],[31]:[33]])=1,SUM(U998:W998)=0),מרקובחצי[[#This Row],[מקס]]-מרקובחצי[[#This Row],[מינ]],"")</f>
        <v/>
      </c>
      <c r="M99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999" s="19" t="str">
        <f t="shared" si="15"/>
        <v>S32</v>
      </c>
      <c r="O999" s="19" t="str">
        <f>IF(מרקובחצי[[#This Row],[קבעה הפלגה?]]=1,"",IF(AND(מרקובחצי[[#This Row],[עד ועד]]&lt;29,OR(מרקובחצי[[#This Row],[CycleNumber]]=1,AND(U998=1,OR(מרקובחצי[[#This Row],[עד ועד]]&lt;J998,מרקובחצי[[#This Row],[עד ועד]]&gt;K998)),AND(V998=1,מרקובחצי[[#This Row],[עד ועד]]&lt;J998),W998=1)),1,""))</f>
        <v/>
      </c>
      <c r="P999" s="19" t="str">
        <f>IF(מרקובחצי[[#This Row],[קבעה הפלגה?]]=1,"",IF(AND(מרקובחצי[[#This Row],[עד ועד]]&gt;28,מרקובחצי[[#This Row],[עד ועד]]&lt;32,OR(מרקובחצי[[#This Row],[CycleNumber]]=1,AND(U998=1),AND(V998=1,OR(מרקובחצי[[#This Row],[עד ועד]]&lt;J998,מרקובחצי[[#This Row],[עד ועד]]&gt;K998)),W998=1)),1,""))</f>
        <v/>
      </c>
      <c r="Q999" s="19" t="str">
        <f>IF(מרקובחצי[[#This Row],[קבעה הפלגה?]]=1,"",IF(AND(מרקובחצי[[#This Row],[עד ועד]]&gt;31,OR(מרקובחצי[[#This Row],[CycleNumber]]=1,AND(U998=1),AND(V998=1,מרקובחצי[[#This Row],[עד ועד]]&gt;K998),AND(W998=1,OR(מרקובחצי[[#This Row],[עד ועד]]&gt;K998,מרקובחצי[[#This Row],[עד ועד]]&lt;J998)))),1,""))</f>
        <v/>
      </c>
      <c r="R999" s="19" t="str">
        <f>IF(מרקובחצי[[#This Row],[CycleNumber]]&gt;1,IF(AND(O998=1,מרקובחצי[[#This Row],[עד ועד]]&lt;29),1,""),"")</f>
        <v/>
      </c>
      <c r="S999" s="19" t="str">
        <f>IF(מרקובחצי[[#This Row],[CycleNumber]]&gt;1,IF(OR(AND(O998=1,מרקובחצי[[#This Row],[עד ועד]]&gt;28),AND(P998=1),AND(Q998=1,מרקובחצי[[#This Row],[עד ועד]]&lt;32)),1,""),"")</f>
        <v/>
      </c>
      <c r="T999" s="19" t="str">
        <f>IF(מרקובחצי[[#This Row],[CycleNumber]]&gt;1,IF(AND(Q998=1,מרקובחצי[[#This Row],[עד ועד]]&gt;31),1,""),"")</f>
        <v/>
      </c>
      <c r="U999" s="19" t="str">
        <f>IF(מרקובחצי[[#This Row],[CycleNumber]]&gt;1,IF(AND(R998=1,מרקובחצי[[#This Row],[עד ועד]]&lt;29),1,IF(AND(U998=1,NOT(OR(מרקובחצי[[#This Row],[עד ועד]]&lt;J998,מרקובחצי[[#This Row],[עד ועד]]&gt;K998))),1,"")),"")</f>
        <v/>
      </c>
      <c r="V999" s="19">
        <f>IF(מרקובחצי[[#This Row],[CycleNumber]]&gt;1,IF(AND(SUM(R998:T998)=1,מרקובחצי[[#This Row],[עד ועד]]&gt;28,מרקובחצי[[#This Row],[עד ועד]]&lt;32),1,IF(OR(S998=1,AND(R998=1,מרקובחצי[[#This Row],[עד ועד]]&gt;28),AND(T998=1,מרקובחצי[[#This Row],[עד ועד]]&lt;32)),1,IF(AND(V998=1,NOT(OR(מרקובחצי[[#This Row],[עד ועד]]&lt;J998,מרקובחצי[[#This Row],[עד ועד]]&gt;K998))),1,""))),"")</f>
        <v>1</v>
      </c>
      <c r="W999" s="19" t="str">
        <f>IF(מרקובחצי[[#This Row],[CycleNumber]]&gt;1,IF(AND(T998=1,מרקובחצי[[#This Row],[עד ועד]]&gt;31),1,IF(AND(W998=1,NOT(OR(מרקובחצי[[#This Row],[עד ועד]]&lt;J998,מרקובחצי[[#This Row],[עד ועד]]&gt;K998))),1,"")),"")</f>
        <v/>
      </c>
      <c r="X999" s="19" t="str">
        <f>IF(AND(מרקובחצי[[#This Row],[CycleNumber]]&lt;$B1000,SUM(מרקובחצי[[#This Row],[11]],R1000)=2),1,"")</f>
        <v/>
      </c>
      <c r="Y999" s="19" t="str">
        <f>IF(AND(מרקובחצי[[#This Row],[CycleNumber]]&lt;$B1000,SUM(מרקובחצי[[#This Row],[11]],S1000)=2),1,"")</f>
        <v/>
      </c>
      <c r="Z999" s="19" t="str">
        <f>IF(AND(מרקובחצי[[#This Row],[CycleNumber]]&lt;$B1000,SUM(מרקובחצי[[#This Row],[13]],S1000)=2),1,"")</f>
        <v/>
      </c>
      <c r="AA999" s="19" t="str">
        <f>IF(AND(מרקובחצי[[#This Row],[CycleNumber]]&lt;$B1000,SUM(מרקובחצי[[#This Row],[13]],T1000)=2),1,"")</f>
        <v/>
      </c>
      <c r="AB999" s="19" t="str">
        <f>IF(AND(מרקובחצי[[#This Row],[CycleNumber]]&lt;$B1000,SUM(מרקובחצי[[#This Row],[21]],U1000)=2),1,"")</f>
        <v/>
      </c>
      <c r="AC999" s="19" t="str">
        <f>IF(AND(מרקובחצי[[#This Row],[CycleNumber]]&lt;$B1000,SUM(מרקובחצי[[#This Row],[21]],V1000)=2),1,"")</f>
        <v/>
      </c>
      <c r="AD999" s="19" t="str">
        <f>IF(AND(מרקובחצי[[#This Row],[CycleNumber]]&lt;$B1000,SUM(מרקובחצי[[#This Row],[23]],V1000)=2),1,"")</f>
        <v/>
      </c>
      <c r="AE999" s="19" t="str">
        <f>IF(AND(מרקובחצי[[#This Row],[CycleNumber]]&lt;$B1000,SUM(מרקובחצי[[#This Row],[23]],W1000)=2),1,"")</f>
        <v/>
      </c>
      <c r="AF999" s="19" t="str">
        <f>IF(AND(מרקובחצי[[#This Row],[CycleNumber]]&lt;$B1000,SUM(מרקובחצי[[#This Row],[31]],O1000)=2),1,"")</f>
        <v/>
      </c>
      <c r="AG999" s="19" t="str">
        <f>IF(AND(מרקובחצי[[#This Row],[CycleNumber]]&lt;$B1000,SUM(מרקובחצי[[#This Row],[31]],P1000)=2),1,"")</f>
        <v/>
      </c>
      <c r="AH999" s="19" t="str">
        <f>IF(AND(מרקובחצי[[#This Row],[CycleNumber]]&lt;$B1000,SUM(מרקובחצי[[#This Row],[31]],Q1000)=2),1,"")</f>
        <v/>
      </c>
      <c r="AI999" s="19" t="str">
        <f>IF(AND(מרקובחצי[[#This Row],[CycleNumber]]&lt;$B1000,SUM(U999:U1000)=2),1,"")</f>
        <v/>
      </c>
      <c r="AJ999" s="19" t="str">
        <f>IF(AND(מרקובחצי[[#This Row],[CycleNumber]]&lt;$B1000,SUM(מרקובחצי[[#This Row],[32]],O1000)=2),1,"")</f>
        <v/>
      </c>
      <c r="AK999" s="19" t="str">
        <f>IF(AND(מרקובחצי[[#This Row],[CycleNumber]]&lt;$B1000,SUM(מרקובחצי[[#This Row],[32]],P1000)=2),1,"")</f>
        <v/>
      </c>
      <c r="AL999" s="19" t="str">
        <f>IF(AND(מרקובחצי[[#This Row],[CycleNumber]]&lt;$B1000,SUM(מרקובחצי[[#This Row],[32]],Q1000)=2),1,"")</f>
        <v/>
      </c>
      <c r="AM999" s="19">
        <f>IF(AND(מרקובחצי[[#This Row],[CycleNumber]]&lt;$B1000,SUM(V999:V1000)=2),1,"")</f>
        <v>1</v>
      </c>
      <c r="AN999" s="19" t="str">
        <f>IF(AND(מרקובחצי[[#This Row],[CycleNumber]]&lt;$B1000,SUM(מרקובחצי[[#This Row],[33]],O1000)=2),1,"")</f>
        <v/>
      </c>
      <c r="AO999" s="19" t="str">
        <f>IF(AND(מרקובחצי[[#This Row],[CycleNumber]]&lt;$B1000,SUM(מרקובחצי[[#This Row],[33]],P1000)=2),1,"")</f>
        <v/>
      </c>
      <c r="AP999" s="19" t="str">
        <f>IF(AND(מרקובחצי[[#This Row],[CycleNumber]]&lt;$B1000,SUM(מרקובחצי[[#This Row],[33]],Q1000)=2),1,"")</f>
        <v/>
      </c>
      <c r="AQ999" s="19" t="str">
        <f>IF(AND(מרקובחצי[[#This Row],[CycleNumber]]&lt;$B1000,SUM(W999:W1000)=2),1,"")</f>
        <v/>
      </c>
      <c r="AR999" s="19" t="str">
        <f>IF(AND(מרקובחצי[[#This Row],[CycleNumber]]&lt;$B1000,SUM(מרקובחצי[[#This Row],[12]],S1000)=2),1,"")</f>
        <v/>
      </c>
      <c r="AS999" s="19" t="str">
        <f>IF(AND(מרקובחצי[[#This Row],[CycleNumber]]&lt;$B1000,SUM(מרקובחצי[[#This Row],[22]],V1000)=2),1,"")</f>
        <v/>
      </c>
      <c r="AT999" s="21">
        <f>SUM(מרקובחצי[[#This Row],[11]:[33]])</f>
        <v>1</v>
      </c>
    </row>
    <row r="1000" spans="1:46" ht="15.6" x14ac:dyDescent="0.25">
      <c r="A1000" s="19" t="s">
        <v>104</v>
      </c>
      <c r="B1000" s="19">
        <v>12</v>
      </c>
      <c r="C1000">
        <v>28</v>
      </c>
      <c r="D1000" s="19">
        <f>מרקובחצי[[#This Row],[LengthofCycle]]+1</f>
        <v>29</v>
      </c>
      <c r="E1000" t="str">
        <f>IF(IFERROR(LOOKUP(מרקובחצי[[#This Row],[ClientID]],קביעויות[הפלגה]),FALSE)=מרקובחצי[[#This Row],[ClientID]],1,"")</f>
        <v/>
      </c>
      <c r="F1000" t="str">
        <f>IF(IFERROR(LOOKUP(מרקובחצי[[#This Row],[ClientID]],סוגחציקבוע[S31]),FALSE)=מרקובחצי[[#This Row],[ClientID]],1,"")</f>
        <v/>
      </c>
      <c r="G1000">
        <f>IF(IFERROR(LOOKUP(מרקובחצי[[#This Row],[ClientID]],סוגחציקבוע[S32]),FALSE)=מרקובחצי[[#This Row],[ClientID]],1,"")</f>
        <v>1</v>
      </c>
      <c r="H1000" t="str">
        <f>IF(IFERROR(LOOKUP(מרקובחצי[[#This Row],[ClientID]],סוגחציקבוע[S33]),FALSE)=מרקובחצי[[#This Row],[ClientID]],1,"")</f>
        <v/>
      </c>
      <c r="I1000" t="str">
        <f>IF(IFERROR(LOOKUP(מרקובחצי[[#This Row],[ClientID]],סוגחציקבוע[S32&amp;33]),FALSE)=מרקובחצי[[#This Row],[ClientID]],1,"")</f>
        <v/>
      </c>
      <c r="J1000" s="19">
        <f>IF(SUM(מרקובחצי[[#This Row],[11]:[13]])=1,מרקובחצי[[#This Row],[עד ועד]],IF(SUM(R999:T1000)=1,IF(מרקובחצי[[#This Row],[עד ועד]]&lt;J999,מרקובחצי[[#This Row],[עד ועד]],J999),J999))</f>
        <v>26</v>
      </c>
      <c r="K1000" s="19">
        <f>IF(SUM(מרקובחצי[[#This Row],[11]:[13]])=1,מרקובחצי[[#This Row],[עד ועד]],IF(SUM(R999:T1000)=1,IF(מרקובחצי[[#This Row],[עד ועד]]&gt;K999,מרקובחצי[[#This Row],[עד ועד]],K999),K999))</f>
        <v>29</v>
      </c>
      <c r="L1000" s="19" t="str">
        <f>IF(AND(SUM(מרקובחצי[[#This Row],[31]:[33]])=1,SUM(U999:W999)=0),מרקובחצי[[#This Row],[מקס]]-מרקובחצי[[#This Row],[מינ]],"")</f>
        <v/>
      </c>
      <c r="M100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00" s="19" t="str">
        <f t="shared" si="15"/>
        <v>S32</v>
      </c>
      <c r="O1000" s="19" t="str">
        <f>IF(מרקובחצי[[#This Row],[קבעה הפלגה?]]=1,"",IF(AND(מרקובחצי[[#This Row],[עד ועד]]&lt;29,OR(מרקובחצי[[#This Row],[CycleNumber]]=1,AND(U999=1,OR(מרקובחצי[[#This Row],[עד ועד]]&lt;J999,מרקובחצי[[#This Row],[עד ועד]]&gt;K999)),AND(V999=1,מרקובחצי[[#This Row],[עד ועד]]&lt;J999),W999=1)),1,""))</f>
        <v/>
      </c>
      <c r="P1000" s="19" t="str">
        <f>IF(מרקובחצי[[#This Row],[קבעה הפלגה?]]=1,"",IF(AND(מרקובחצי[[#This Row],[עד ועד]]&gt;28,מרקובחצי[[#This Row],[עד ועד]]&lt;32,OR(מרקובחצי[[#This Row],[CycleNumber]]=1,AND(U999=1),AND(V999=1,OR(מרקובחצי[[#This Row],[עד ועד]]&lt;J999,מרקובחצי[[#This Row],[עד ועד]]&gt;K999)),W999=1)),1,""))</f>
        <v/>
      </c>
      <c r="Q1000" s="19" t="str">
        <f>IF(מרקובחצי[[#This Row],[קבעה הפלגה?]]=1,"",IF(AND(מרקובחצי[[#This Row],[עד ועד]]&gt;31,OR(מרקובחצי[[#This Row],[CycleNumber]]=1,AND(U999=1),AND(V999=1,מרקובחצי[[#This Row],[עד ועד]]&gt;K999),AND(W999=1,OR(מרקובחצי[[#This Row],[עד ועד]]&gt;K999,מרקובחצי[[#This Row],[עד ועד]]&lt;J999)))),1,""))</f>
        <v/>
      </c>
      <c r="R1000" s="19" t="str">
        <f>IF(מרקובחצי[[#This Row],[CycleNumber]]&gt;1,IF(AND(O999=1,מרקובחצי[[#This Row],[עד ועד]]&lt;29),1,""),"")</f>
        <v/>
      </c>
      <c r="S1000" s="19" t="str">
        <f>IF(מרקובחצי[[#This Row],[CycleNumber]]&gt;1,IF(OR(AND(O999=1,מרקובחצי[[#This Row],[עד ועד]]&gt;28),AND(P999=1),AND(Q999=1,מרקובחצי[[#This Row],[עד ועד]]&lt;32)),1,""),"")</f>
        <v/>
      </c>
      <c r="T1000" s="19" t="str">
        <f>IF(מרקובחצי[[#This Row],[CycleNumber]]&gt;1,IF(AND(Q999=1,מרקובחצי[[#This Row],[עד ועד]]&gt;31),1,""),"")</f>
        <v/>
      </c>
      <c r="U1000" s="19" t="str">
        <f>IF(מרקובחצי[[#This Row],[CycleNumber]]&gt;1,IF(AND(R999=1,מרקובחצי[[#This Row],[עד ועד]]&lt;29),1,IF(AND(U999=1,NOT(OR(מרקובחצי[[#This Row],[עד ועד]]&lt;J999,מרקובחצי[[#This Row],[עד ועד]]&gt;K999))),1,"")),"")</f>
        <v/>
      </c>
      <c r="V1000" s="19">
        <f>IF(מרקובחצי[[#This Row],[CycleNumber]]&gt;1,IF(AND(SUM(R999:T999)=1,מרקובחצי[[#This Row],[עד ועד]]&gt;28,מרקובחצי[[#This Row],[עד ועד]]&lt;32),1,IF(OR(S999=1,AND(R999=1,מרקובחצי[[#This Row],[עד ועד]]&gt;28),AND(T999=1,מרקובחצי[[#This Row],[עד ועד]]&lt;32)),1,IF(AND(V999=1,NOT(OR(מרקובחצי[[#This Row],[עד ועד]]&lt;J999,מרקובחצי[[#This Row],[עד ועד]]&gt;K999))),1,""))),"")</f>
        <v>1</v>
      </c>
      <c r="W1000" s="19" t="str">
        <f>IF(מרקובחצי[[#This Row],[CycleNumber]]&gt;1,IF(AND(T999=1,מרקובחצי[[#This Row],[עד ועד]]&gt;31),1,IF(AND(W999=1,NOT(OR(מרקובחצי[[#This Row],[עד ועד]]&lt;J999,מרקובחצי[[#This Row],[עד ועד]]&gt;K999))),1,"")),"")</f>
        <v/>
      </c>
      <c r="X1000" s="19" t="str">
        <f>IF(AND(מרקובחצי[[#This Row],[CycleNumber]]&lt;$B1001,SUM(מרקובחצי[[#This Row],[11]],R1001)=2),1,"")</f>
        <v/>
      </c>
      <c r="Y1000" s="19" t="str">
        <f>IF(AND(מרקובחצי[[#This Row],[CycleNumber]]&lt;$B1001,SUM(מרקובחצי[[#This Row],[11]],S1001)=2),1,"")</f>
        <v/>
      </c>
      <c r="Z1000" s="19" t="str">
        <f>IF(AND(מרקובחצי[[#This Row],[CycleNumber]]&lt;$B1001,SUM(מרקובחצי[[#This Row],[13]],S1001)=2),1,"")</f>
        <v/>
      </c>
      <c r="AA1000" s="19" t="str">
        <f>IF(AND(מרקובחצי[[#This Row],[CycleNumber]]&lt;$B1001,SUM(מרקובחצי[[#This Row],[13]],T1001)=2),1,"")</f>
        <v/>
      </c>
      <c r="AB1000" s="19" t="str">
        <f>IF(AND(מרקובחצי[[#This Row],[CycleNumber]]&lt;$B1001,SUM(מרקובחצי[[#This Row],[21]],U1001)=2),1,"")</f>
        <v/>
      </c>
      <c r="AC1000" s="19" t="str">
        <f>IF(AND(מרקובחצי[[#This Row],[CycleNumber]]&lt;$B1001,SUM(מרקובחצי[[#This Row],[21]],V1001)=2),1,"")</f>
        <v/>
      </c>
      <c r="AD1000" s="19" t="str">
        <f>IF(AND(מרקובחצי[[#This Row],[CycleNumber]]&lt;$B1001,SUM(מרקובחצי[[#This Row],[23]],V1001)=2),1,"")</f>
        <v/>
      </c>
      <c r="AE1000" s="19" t="str">
        <f>IF(AND(מרקובחצי[[#This Row],[CycleNumber]]&lt;$B1001,SUM(מרקובחצי[[#This Row],[23]],W1001)=2),1,"")</f>
        <v/>
      </c>
      <c r="AF1000" s="19" t="str">
        <f>IF(AND(מרקובחצי[[#This Row],[CycleNumber]]&lt;$B1001,SUM(מרקובחצי[[#This Row],[31]],O1001)=2),1,"")</f>
        <v/>
      </c>
      <c r="AG1000" s="19" t="str">
        <f>IF(AND(מרקובחצי[[#This Row],[CycleNumber]]&lt;$B1001,SUM(מרקובחצי[[#This Row],[31]],P1001)=2),1,"")</f>
        <v/>
      </c>
      <c r="AH1000" s="19" t="str">
        <f>IF(AND(מרקובחצי[[#This Row],[CycleNumber]]&lt;$B1001,SUM(מרקובחצי[[#This Row],[31]],Q1001)=2),1,"")</f>
        <v/>
      </c>
      <c r="AI1000" s="19" t="str">
        <f>IF(AND(מרקובחצי[[#This Row],[CycleNumber]]&lt;$B1001,SUM(U1000:U1001)=2),1,"")</f>
        <v/>
      </c>
      <c r="AJ1000" s="19" t="str">
        <f>IF(AND(מרקובחצי[[#This Row],[CycleNumber]]&lt;$B1001,SUM(מרקובחצי[[#This Row],[32]],O1001)=2),1,"")</f>
        <v/>
      </c>
      <c r="AK1000" s="19" t="str">
        <f>IF(AND(מרקובחצי[[#This Row],[CycleNumber]]&lt;$B1001,SUM(מרקובחצי[[#This Row],[32]],P1001)=2),1,"")</f>
        <v/>
      </c>
      <c r="AL1000" s="19" t="str">
        <f>IF(AND(מרקובחצי[[#This Row],[CycleNumber]]&lt;$B1001,SUM(מרקובחצי[[#This Row],[32]],Q1001)=2),1,"")</f>
        <v/>
      </c>
      <c r="AM1000" s="19">
        <f>IF(AND(מרקובחצי[[#This Row],[CycleNumber]]&lt;$B1001,SUM(V1000:V1001)=2),1,"")</f>
        <v>1</v>
      </c>
      <c r="AN1000" s="19" t="str">
        <f>IF(AND(מרקובחצי[[#This Row],[CycleNumber]]&lt;$B1001,SUM(מרקובחצי[[#This Row],[33]],O1001)=2),1,"")</f>
        <v/>
      </c>
      <c r="AO1000" s="19" t="str">
        <f>IF(AND(מרקובחצי[[#This Row],[CycleNumber]]&lt;$B1001,SUM(מרקובחצי[[#This Row],[33]],P1001)=2),1,"")</f>
        <v/>
      </c>
      <c r="AP1000" s="19" t="str">
        <f>IF(AND(מרקובחצי[[#This Row],[CycleNumber]]&lt;$B1001,SUM(מרקובחצי[[#This Row],[33]],Q1001)=2),1,"")</f>
        <v/>
      </c>
      <c r="AQ1000" s="19" t="str">
        <f>IF(AND(מרקובחצי[[#This Row],[CycleNumber]]&lt;$B1001,SUM(W1000:W1001)=2),1,"")</f>
        <v/>
      </c>
      <c r="AR1000" s="19" t="str">
        <f>IF(AND(מרקובחצי[[#This Row],[CycleNumber]]&lt;$B1001,SUM(מרקובחצי[[#This Row],[12]],S1001)=2),1,"")</f>
        <v/>
      </c>
      <c r="AS1000" s="19" t="str">
        <f>IF(AND(מרקובחצי[[#This Row],[CycleNumber]]&lt;$B1001,SUM(מרקובחצי[[#This Row],[22]],V1001)=2),1,"")</f>
        <v/>
      </c>
      <c r="AT1000" s="21">
        <f>SUM(מרקובחצי[[#This Row],[11]:[33]])</f>
        <v>1</v>
      </c>
    </row>
    <row r="1001" spans="1:46" ht="15.6" x14ac:dyDescent="0.25">
      <c r="A1001" s="19" t="s">
        <v>104</v>
      </c>
      <c r="B1001" s="19">
        <v>13</v>
      </c>
      <c r="C1001">
        <v>28</v>
      </c>
      <c r="D1001" s="19">
        <f>מרקובחצי[[#This Row],[LengthofCycle]]+1</f>
        <v>29</v>
      </c>
      <c r="E1001" t="str">
        <f>IF(IFERROR(LOOKUP(מרקובחצי[[#This Row],[ClientID]],קביעויות[הפלגה]),FALSE)=מרקובחצי[[#This Row],[ClientID]],1,"")</f>
        <v/>
      </c>
      <c r="F1001" t="str">
        <f>IF(IFERROR(LOOKUP(מרקובחצי[[#This Row],[ClientID]],סוגחציקבוע[S31]),FALSE)=מרקובחצי[[#This Row],[ClientID]],1,"")</f>
        <v/>
      </c>
      <c r="G1001">
        <f>IF(IFERROR(LOOKUP(מרקובחצי[[#This Row],[ClientID]],סוגחציקבוע[S32]),FALSE)=מרקובחצי[[#This Row],[ClientID]],1,"")</f>
        <v>1</v>
      </c>
      <c r="H1001" t="str">
        <f>IF(IFERROR(LOOKUP(מרקובחצי[[#This Row],[ClientID]],סוגחציקבוע[S33]),FALSE)=מרקובחצי[[#This Row],[ClientID]],1,"")</f>
        <v/>
      </c>
      <c r="I1001" t="str">
        <f>IF(IFERROR(LOOKUP(מרקובחצי[[#This Row],[ClientID]],סוגחציקבוע[S32&amp;33]),FALSE)=מרקובחצי[[#This Row],[ClientID]],1,"")</f>
        <v/>
      </c>
      <c r="J1001" s="19">
        <f>IF(SUM(מרקובחצי[[#This Row],[11]:[13]])=1,מרקובחצי[[#This Row],[עד ועד]],IF(SUM(R1000:T1001)=1,IF(מרקובחצי[[#This Row],[עד ועד]]&lt;J1000,מרקובחצי[[#This Row],[עד ועד]],J1000),J1000))</f>
        <v>26</v>
      </c>
      <c r="K1001" s="19">
        <f>IF(SUM(מרקובחצי[[#This Row],[11]:[13]])=1,מרקובחצי[[#This Row],[עד ועד]],IF(SUM(R1000:T1001)=1,IF(מרקובחצי[[#This Row],[עד ועד]]&gt;K1000,מרקובחצי[[#This Row],[עד ועד]],K1000),K1000))</f>
        <v>29</v>
      </c>
      <c r="L1001" s="19" t="str">
        <f>IF(AND(SUM(מרקובחצי[[#This Row],[31]:[33]])=1,SUM(U1000:W1000)=0),מרקובחצי[[#This Row],[מקס]]-מרקובחצי[[#This Row],[מינ]],"")</f>
        <v/>
      </c>
      <c r="M100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01" s="19" t="str">
        <f t="shared" si="15"/>
        <v>S32</v>
      </c>
      <c r="O1001" s="19" t="str">
        <f>IF(מרקובחצי[[#This Row],[קבעה הפלגה?]]=1,"",IF(AND(מרקובחצי[[#This Row],[עד ועד]]&lt;29,OR(מרקובחצי[[#This Row],[CycleNumber]]=1,AND(U1000=1,OR(מרקובחצי[[#This Row],[עד ועד]]&lt;J1000,מרקובחצי[[#This Row],[עד ועד]]&gt;K1000)),AND(V1000=1,מרקובחצי[[#This Row],[עד ועד]]&lt;J1000),W1000=1)),1,""))</f>
        <v/>
      </c>
      <c r="P1001" s="19" t="str">
        <f>IF(מרקובחצי[[#This Row],[קבעה הפלגה?]]=1,"",IF(AND(מרקובחצי[[#This Row],[עד ועד]]&gt;28,מרקובחצי[[#This Row],[עד ועד]]&lt;32,OR(מרקובחצי[[#This Row],[CycleNumber]]=1,AND(U1000=1),AND(V1000=1,OR(מרקובחצי[[#This Row],[עד ועד]]&lt;J1000,מרקובחצי[[#This Row],[עד ועד]]&gt;K1000)),W1000=1)),1,""))</f>
        <v/>
      </c>
      <c r="Q1001" s="19" t="str">
        <f>IF(מרקובחצי[[#This Row],[קבעה הפלגה?]]=1,"",IF(AND(מרקובחצי[[#This Row],[עד ועד]]&gt;31,OR(מרקובחצי[[#This Row],[CycleNumber]]=1,AND(U1000=1),AND(V1000=1,מרקובחצי[[#This Row],[עד ועד]]&gt;K1000),AND(W1000=1,OR(מרקובחצי[[#This Row],[עד ועד]]&gt;K1000,מרקובחצי[[#This Row],[עד ועד]]&lt;J1000)))),1,""))</f>
        <v/>
      </c>
      <c r="R1001" s="19" t="str">
        <f>IF(מרקובחצי[[#This Row],[CycleNumber]]&gt;1,IF(AND(O1000=1,מרקובחצי[[#This Row],[עד ועד]]&lt;29),1,""),"")</f>
        <v/>
      </c>
      <c r="S1001" s="19" t="str">
        <f>IF(מרקובחצי[[#This Row],[CycleNumber]]&gt;1,IF(OR(AND(O1000=1,מרקובחצי[[#This Row],[עד ועד]]&gt;28),AND(P1000=1),AND(Q1000=1,מרקובחצי[[#This Row],[עד ועד]]&lt;32)),1,""),"")</f>
        <v/>
      </c>
      <c r="T1001" s="19" t="str">
        <f>IF(מרקובחצי[[#This Row],[CycleNumber]]&gt;1,IF(AND(Q1000=1,מרקובחצי[[#This Row],[עד ועד]]&gt;31),1,""),"")</f>
        <v/>
      </c>
      <c r="U1001" s="19" t="str">
        <f>IF(מרקובחצי[[#This Row],[CycleNumber]]&gt;1,IF(AND(R1000=1,מרקובחצי[[#This Row],[עד ועד]]&lt;29),1,IF(AND(U1000=1,NOT(OR(מרקובחצי[[#This Row],[עד ועד]]&lt;J1000,מרקובחצי[[#This Row],[עד ועד]]&gt;K1000))),1,"")),"")</f>
        <v/>
      </c>
      <c r="V1001" s="19">
        <f>IF(מרקובחצי[[#This Row],[CycleNumber]]&gt;1,IF(AND(SUM(R1000:T1000)=1,מרקובחצי[[#This Row],[עד ועד]]&gt;28,מרקובחצי[[#This Row],[עד ועד]]&lt;32),1,IF(OR(S1000=1,AND(R1000=1,מרקובחצי[[#This Row],[עד ועד]]&gt;28),AND(T1000=1,מרקובחצי[[#This Row],[עד ועד]]&lt;32)),1,IF(AND(V1000=1,NOT(OR(מרקובחצי[[#This Row],[עד ועד]]&lt;J1000,מרקובחצי[[#This Row],[עד ועד]]&gt;K1000))),1,""))),"")</f>
        <v>1</v>
      </c>
      <c r="W1001" s="19" t="str">
        <f>IF(מרקובחצי[[#This Row],[CycleNumber]]&gt;1,IF(AND(T1000=1,מרקובחצי[[#This Row],[עד ועד]]&gt;31),1,IF(AND(W1000=1,NOT(OR(מרקובחצי[[#This Row],[עד ועד]]&lt;J1000,מרקובחצי[[#This Row],[עד ועד]]&gt;K1000))),1,"")),"")</f>
        <v/>
      </c>
      <c r="X1001" s="19" t="str">
        <f>IF(AND(מרקובחצי[[#This Row],[CycleNumber]]&lt;$B1002,SUM(מרקובחצי[[#This Row],[11]],R1002)=2),1,"")</f>
        <v/>
      </c>
      <c r="Y1001" s="19" t="str">
        <f>IF(AND(מרקובחצי[[#This Row],[CycleNumber]]&lt;$B1002,SUM(מרקובחצי[[#This Row],[11]],S1002)=2),1,"")</f>
        <v/>
      </c>
      <c r="Z1001" s="19" t="str">
        <f>IF(AND(מרקובחצי[[#This Row],[CycleNumber]]&lt;$B1002,SUM(מרקובחצי[[#This Row],[13]],S1002)=2),1,"")</f>
        <v/>
      </c>
      <c r="AA1001" s="19" t="str">
        <f>IF(AND(מרקובחצי[[#This Row],[CycleNumber]]&lt;$B1002,SUM(מרקובחצי[[#This Row],[13]],T1002)=2),1,"")</f>
        <v/>
      </c>
      <c r="AB1001" s="19" t="str">
        <f>IF(AND(מרקובחצי[[#This Row],[CycleNumber]]&lt;$B1002,SUM(מרקובחצי[[#This Row],[21]],U1002)=2),1,"")</f>
        <v/>
      </c>
      <c r="AC1001" s="19" t="str">
        <f>IF(AND(מרקובחצי[[#This Row],[CycleNumber]]&lt;$B1002,SUM(מרקובחצי[[#This Row],[21]],V1002)=2),1,"")</f>
        <v/>
      </c>
      <c r="AD1001" s="19" t="str">
        <f>IF(AND(מרקובחצי[[#This Row],[CycleNumber]]&lt;$B1002,SUM(מרקובחצי[[#This Row],[23]],V1002)=2),1,"")</f>
        <v/>
      </c>
      <c r="AE1001" s="19" t="str">
        <f>IF(AND(מרקובחצי[[#This Row],[CycleNumber]]&lt;$B1002,SUM(מרקובחצי[[#This Row],[23]],W1002)=2),1,"")</f>
        <v/>
      </c>
      <c r="AF1001" s="19" t="str">
        <f>IF(AND(מרקובחצי[[#This Row],[CycleNumber]]&lt;$B1002,SUM(מרקובחצי[[#This Row],[31]],O1002)=2),1,"")</f>
        <v/>
      </c>
      <c r="AG1001" s="19" t="str">
        <f>IF(AND(מרקובחצי[[#This Row],[CycleNumber]]&lt;$B1002,SUM(מרקובחצי[[#This Row],[31]],P1002)=2),1,"")</f>
        <v/>
      </c>
      <c r="AH1001" s="19" t="str">
        <f>IF(AND(מרקובחצי[[#This Row],[CycleNumber]]&lt;$B1002,SUM(מרקובחצי[[#This Row],[31]],Q1002)=2),1,"")</f>
        <v/>
      </c>
      <c r="AI1001" s="19" t="str">
        <f>IF(AND(מרקובחצי[[#This Row],[CycleNumber]]&lt;$B1002,SUM(U1001:U1002)=2),1,"")</f>
        <v/>
      </c>
      <c r="AJ1001" s="19" t="str">
        <f>IF(AND(מרקובחצי[[#This Row],[CycleNumber]]&lt;$B1002,SUM(מרקובחצי[[#This Row],[32]],O1002)=2),1,"")</f>
        <v/>
      </c>
      <c r="AK1001" s="19" t="str">
        <f>IF(AND(מרקובחצי[[#This Row],[CycleNumber]]&lt;$B1002,SUM(מרקובחצי[[#This Row],[32]],P1002)=2),1,"")</f>
        <v/>
      </c>
      <c r="AL1001" s="19" t="str">
        <f>IF(AND(מרקובחצי[[#This Row],[CycleNumber]]&lt;$B1002,SUM(מרקובחצי[[#This Row],[32]],Q1002)=2),1,"")</f>
        <v/>
      </c>
      <c r="AM1001" s="19" t="str">
        <f>IF(AND(מרקובחצי[[#This Row],[CycleNumber]]&lt;$B1002,SUM(V1001:V1002)=2),1,"")</f>
        <v/>
      </c>
      <c r="AN1001" s="19" t="str">
        <f>IF(AND(מרקובחצי[[#This Row],[CycleNumber]]&lt;$B1002,SUM(מרקובחצי[[#This Row],[33]],O1002)=2),1,"")</f>
        <v/>
      </c>
      <c r="AO1001" s="19" t="str">
        <f>IF(AND(מרקובחצי[[#This Row],[CycleNumber]]&lt;$B1002,SUM(מרקובחצי[[#This Row],[33]],P1002)=2),1,"")</f>
        <v/>
      </c>
      <c r="AP1001" s="19" t="str">
        <f>IF(AND(מרקובחצי[[#This Row],[CycleNumber]]&lt;$B1002,SUM(מרקובחצי[[#This Row],[33]],Q1002)=2),1,"")</f>
        <v/>
      </c>
      <c r="AQ1001" s="19" t="str">
        <f>IF(AND(מרקובחצי[[#This Row],[CycleNumber]]&lt;$B1002,SUM(W1001:W1002)=2),1,"")</f>
        <v/>
      </c>
      <c r="AR1001" s="19" t="str">
        <f>IF(AND(מרקובחצי[[#This Row],[CycleNumber]]&lt;$B1002,SUM(מרקובחצי[[#This Row],[12]],S1002)=2),1,"")</f>
        <v/>
      </c>
      <c r="AS1001" s="19" t="str">
        <f>IF(AND(מרקובחצי[[#This Row],[CycleNumber]]&lt;$B1002,SUM(מרקובחצי[[#This Row],[22]],V1002)=2),1,"")</f>
        <v/>
      </c>
      <c r="AT1001" s="21">
        <f>SUM(מרקובחצי[[#This Row],[11]:[33]])</f>
        <v>1</v>
      </c>
    </row>
    <row r="1002" spans="1:46" ht="15.6" x14ac:dyDescent="0.25">
      <c r="A1002" s="19" t="s">
        <v>105</v>
      </c>
      <c r="B1002" s="19">
        <v>1</v>
      </c>
      <c r="C1002">
        <v>38</v>
      </c>
      <c r="D1002" s="19">
        <f>מרקובחצי[[#This Row],[LengthofCycle]]+1</f>
        <v>39</v>
      </c>
      <c r="E1002" t="str">
        <f>IF(IFERROR(LOOKUP(מרקובחצי[[#This Row],[ClientID]],קביעויות[הפלגה]),FALSE)=מרקובחצי[[#This Row],[ClientID]],1,"")</f>
        <v/>
      </c>
      <c r="F1002" t="str">
        <f>IF(IFERROR(LOOKUP(מרקובחצי[[#This Row],[ClientID]],סוגחציקבוע[S31]),FALSE)=מרקובחצי[[#This Row],[ClientID]],1,"")</f>
        <v/>
      </c>
      <c r="G1002" t="str">
        <f>IF(IFERROR(LOOKUP(מרקובחצי[[#This Row],[ClientID]],סוגחציקבוע[S32]),FALSE)=מרקובחצי[[#This Row],[ClientID]],1,"")</f>
        <v/>
      </c>
      <c r="H1002">
        <f>IF(IFERROR(LOOKUP(מרקובחצי[[#This Row],[ClientID]],סוגחציקבוע[S33]),FALSE)=מרקובחצי[[#This Row],[ClientID]],1,"")</f>
        <v>1</v>
      </c>
      <c r="I1002" t="str">
        <f>IF(IFERROR(LOOKUP(מרקובחצי[[#This Row],[ClientID]],סוגחציקבוע[S32&amp;33]),FALSE)=מרקובחצי[[#This Row],[ClientID]],1,"")</f>
        <v/>
      </c>
      <c r="J1002" s="19">
        <f>IF(SUM(מרקובחצי[[#This Row],[11]:[13]])=1,מרקובחצי[[#This Row],[עד ועד]],IF(SUM(R1001:T1002)=1,IF(מרקובחצי[[#This Row],[עד ועד]]&lt;J1001,מרקובחצי[[#This Row],[עד ועד]],J1001),J1001))</f>
        <v>39</v>
      </c>
      <c r="K1002" s="19">
        <f>IF(SUM(מרקובחצי[[#This Row],[11]:[13]])=1,מרקובחצי[[#This Row],[עד ועד]],IF(SUM(R1001:T1002)=1,IF(מרקובחצי[[#This Row],[עד ועד]]&gt;K1001,מרקובחצי[[#This Row],[עד ועד]],K1001),K1001))</f>
        <v>39</v>
      </c>
      <c r="L1002" s="19" t="str">
        <f>IF(AND(SUM(מרקובחצי[[#This Row],[31]:[33]])=1,SUM(U1001:W1001)=0),מרקובחצי[[#This Row],[מקס]]-מרקובחצי[[#This Row],[מינ]],"")</f>
        <v/>
      </c>
      <c r="M100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002" s="19" t="str">
        <f t="shared" si="15"/>
        <v>S32</v>
      </c>
      <c r="O1002" s="19" t="str">
        <f>IF(מרקובחצי[[#This Row],[קבעה הפלגה?]]=1,"",IF(AND(מרקובחצי[[#This Row],[עד ועד]]&lt;29,OR(מרקובחצי[[#This Row],[CycleNumber]]=1,AND(U1001=1,OR(מרקובחצי[[#This Row],[עד ועד]]&lt;J1001,מרקובחצי[[#This Row],[עד ועד]]&gt;K1001)),AND(V1001=1,מרקובחצי[[#This Row],[עד ועד]]&lt;J1001),W1001=1)),1,""))</f>
        <v/>
      </c>
      <c r="P1002" s="19" t="str">
        <f>IF(מרקובחצי[[#This Row],[קבעה הפלגה?]]=1,"",IF(AND(מרקובחצי[[#This Row],[עד ועד]]&gt;28,מרקובחצי[[#This Row],[עד ועד]]&lt;32,OR(מרקובחצי[[#This Row],[CycleNumber]]=1,AND(U1001=1),AND(V1001=1,OR(מרקובחצי[[#This Row],[עד ועד]]&lt;J1001,מרקובחצי[[#This Row],[עד ועד]]&gt;K1001)),W1001=1)),1,""))</f>
        <v/>
      </c>
      <c r="Q1002" s="19">
        <f>IF(מרקובחצי[[#This Row],[קבעה הפלגה?]]=1,"",IF(AND(מרקובחצי[[#This Row],[עד ועד]]&gt;31,OR(מרקובחצי[[#This Row],[CycleNumber]]=1,AND(U1001=1),AND(V1001=1,מרקובחצי[[#This Row],[עד ועד]]&gt;K1001),AND(W1001=1,OR(מרקובחצי[[#This Row],[עד ועד]]&gt;K1001,מרקובחצי[[#This Row],[עד ועד]]&lt;J1001)))),1,""))</f>
        <v>1</v>
      </c>
      <c r="R1002" s="19" t="str">
        <f>IF(מרקובחצי[[#This Row],[CycleNumber]]&gt;1,IF(AND(O1001=1,מרקובחצי[[#This Row],[עד ועד]]&lt;29),1,""),"")</f>
        <v/>
      </c>
      <c r="S1002" s="19" t="str">
        <f>IF(מרקובחצי[[#This Row],[CycleNumber]]&gt;1,IF(OR(AND(O1001=1,מרקובחצי[[#This Row],[עד ועד]]&gt;28),AND(P1001=1),AND(Q1001=1,מרקובחצי[[#This Row],[עד ועד]]&lt;32)),1,""),"")</f>
        <v/>
      </c>
      <c r="T1002" s="19" t="str">
        <f>IF(מרקובחצי[[#This Row],[CycleNumber]]&gt;1,IF(AND(Q1001=1,מרקובחצי[[#This Row],[עד ועד]]&gt;31),1,""),"")</f>
        <v/>
      </c>
      <c r="U1002" s="19" t="str">
        <f>IF(מרקובחצי[[#This Row],[CycleNumber]]&gt;1,IF(AND(R1001=1,מרקובחצי[[#This Row],[עד ועד]]&lt;29),1,IF(AND(U1001=1,NOT(OR(מרקובחצי[[#This Row],[עד ועד]]&lt;J1001,מרקובחצי[[#This Row],[עד ועד]]&gt;K1001))),1,"")),"")</f>
        <v/>
      </c>
      <c r="V1002" s="19" t="str">
        <f>IF(מרקובחצי[[#This Row],[CycleNumber]]&gt;1,IF(AND(SUM(R1001:T1001)=1,מרקובחצי[[#This Row],[עד ועד]]&gt;28,מרקובחצי[[#This Row],[עד ועד]]&lt;32),1,IF(OR(S1001=1,AND(R1001=1,מרקובחצי[[#This Row],[עד ועד]]&gt;28),AND(T1001=1,מרקובחצי[[#This Row],[עד ועד]]&lt;32)),1,IF(AND(V1001=1,NOT(OR(מרקובחצי[[#This Row],[עד ועד]]&lt;J1001,מרקובחצי[[#This Row],[עד ועד]]&gt;K1001))),1,""))),"")</f>
        <v/>
      </c>
      <c r="W1002" s="19" t="str">
        <f>IF(מרקובחצי[[#This Row],[CycleNumber]]&gt;1,IF(AND(T1001=1,מרקובחצי[[#This Row],[עד ועד]]&gt;31),1,IF(AND(W1001=1,NOT(OR(מרקובחצי[[#This Row],[עד ועד]]&lt;J1001,מרקובחצי[[#This Row],[עד ועד]]&gt;K1001))),1,"")),"")</f>
        <v/>
      </c>
      <c r="X1002" s="19" t="str">
        <f>IF(AND(מרקובחצי[[#This Row],[CycleNumber]]&lt;$B1003,SUM(מרקובחצי[[#This Row],[11]],R1003)=2),1,"")</f>
        <v/>
      </c>
      <c r="Y1002" s="19" t="str">
        <f>IF(AND(מרקובחצי[[#This Row],[CycleNumber]]&lt;$B1003,SUM(מרקובחצי[[#This Row],[11]],S1003)=2),1,"")</f>
        <v/>
      </c>
      <c r="Z1002" s="19" t="str">
        <f>IF(AND(מרקובחצי[[#This Row],[CycleNumber]]&lt;$B1003,SUM(מרקובחצי[[#This Row],[13]],S1003)=2),1,"")</f>
        <v/>
      </c>
      <c r="AA1002" s="19">
        <f>IF(AND(מרקובחצי[[#This Row],[CycleNumber]]&lt;$B1003,SUM(מרקובחצי[[#This Row],[13]],T1003)=2),1,"")</f>
        <v>1</v>
      </c>
      <c r="AB1002" s="19" t="str">
        <f>IF(AND(מרקובחצי[[#This Row],[CycleNumber]]&lt;$B1003,SUM(מרקובחצי[[#This Row],[21]],U1003)=2),1,"")</f>
        <v/>
      </c>
      <c r="AC1002" s="19" t="str">
        <f>IF(AND(מרקובחצי[[#This Row],[CycleNumber]]&lt;$B1003,SUM(מרקובחצי[[#This Row],[21]],V1003)=2),1,"")</f>
        <v/>
      </c>
      <c r="AD1002" s="19" t="str">
        <f>IF(AND(מרקובחצי[[#This Row],[CycleNumber]]&lt;$B1003,SUM(מרקובחצי[[#This Row],[23]],V1003)=2),1,"")</f>
        <v/>
      </c>
      <c r="AE1002" s="19" t="str">
        <f>IF(AND(מרקובחצי[[#This Row],[CycleNumber]]&lt;$B1003,SUM(מרקובחצי[[#This Row],[23]],W1003)=2),1,"")</f>
        <v/>
      </c>
      <c r="AF1002" s="19" t="str">
        <f>IF(AND(מרקובחצי[[#This Row],[CycleNumber]]&lt;$B1003,SUM(מרקובחצי[[#This Row],[31]],O1003)=2),1,"")</f>
        <v/>
      </c>
      <c r="AG1002" s="19" t="str">
        <f>IF(AND(מרקובחצי[[#This Row],[CycleNumber]]&lt;$B1003,SUM(מרקובחצי[[#This Row],[31]],P1003)=2),1,"")</f>
        <v/>
      </c>
      <c r="AH1002" s="19" t="str">
        <f>IF(AND(מרקובחצי[[#This Row],[CycleNumber]]&lt;$B1003,SUM(מרקובחצי[[#This Row],[31]],Q1003)=2),1,"")</f>
        <v/>
      </c>
      <c r="AI1002" s="19" t="str">
        <f>IF(AND(מרקובחצי[[#This Row],[CycleNumber]]&lt;$B1003,SUM(U1002:U1003)=2),1,"")</f>
        <v/>
      </c>
      <c r="AJ1002" s="19" t="str">
        <f>IF(AND(מרקובחצי[[#This Row],[CycleNumber]]&lt;$B1003,SUM(מרקובחצי[[#This Row],[32]],O1003)=2),1,"")</f>
        <v/>
      </c>
      <c r="AK1002" s="19" t="str">
        <f>IF(AND(מרקובחצי[[#This Row],[CycleNumber]]&lt;$B1003,SUM(מרקובחצי[[#This Row],[32]],P1003)=2),1,"")</f>
        <v/>
      </c>
      <c r="AL1002" s="19" t="str">
        <f>IF(AND(מרקובחצי[[#This Row],[CycleNumber]]&lt;$B1003,SUM(מרקובחצי[[#This Row],[32]],Q1003)=2),1,"")</f>
        <v/>
      </c>
      <c r="AM1002" s="19" t="str">
        <f>IF(AND(מרקובחצי[[#This Row],[CycleNumber]]&lt;$B1003,SUM(V1002:V1003)=2),1,"")</f>
        <v/>
      </c>
      <c r="AN1002" s="19" t="str">
        <f>IF(AND(מרקובחצי[[#This Row],[CycleNumber]]&lt;$B1003,SUM(מרקובחצי[[#This Row],[33]],O1003)=2),1,"")</f>
        <v/>
      </c>
      <c r="AO1002" s="19" t="str">
        <f>IF(AND(מרקובחצי[[#This Row],[CycleNumber]]&lt;$B1003,SUM(מרקובחצי[[#This Row],[33]],P1003)=2),1,"")</f>
        <v/>
      </c>
      <c r="AP1002" s="19" t="str">
        <f>IF(AND(מרקובחצי[[#This Row],[CycleNumber]]&lt;$B1003,SUM(מרקובחצי[[#This Row],[33]],Q1003)=2),1,"")</f>
        <v/>
      </c>
      <c r="AQ1002" s="19" t="str">
        <f>IF(AND(מרקובחצי[[#This Row],[CycleNumber]]&lt;$B1003,SUM(W1002:W1003)=2),1,"")</f>
        <v/>
      </c>
      <c r="AR1002" s="19" t="str">
        <f>IF(AND(מרקובחצי[[#This Row],[CycleNumber]]&lt;$B1003,SUM(מרקובחצי[[#This Row],[12]],S1003)=2),1,"")</f>
        <v/>
      </c>
      <c r="AS1002" s="19" t="str">
        <f>IF(AND(מרקובחצי[[#This Row],[CycleNumber]]&lt;$B1003,SUM(מרקובחצי[[#This Row],[22]],V1003)=2),1,"")</f>
        <v/>
      </c>
      <c r="AT1002" s="21">
        <f>SUM(מרקובחצי[[#This Row],[11]:[33]])</f>
        <v>1</v>
      </c>
    </row>
    <row r="1003" spans="1:46" ht="15.6" x14ac:dyDescent="0.25">
      <c r="A1003" s="19" t="s">
        <v>105</v>
      </c>
      <c r="B1003" s="19">
        <v>2</v>
      </c>
      <c r="C1003">
        <v>32</v>
      </c>
      <c r="D1003" s="19">
        <f>מרקובחצי[[#This Row],[LengthofCycle]]+1</f>
        <v>33</v>
      </c>
      <c r="E1003" t="str">
        <f>IF(IFERROR(LOOKUP(מרקובחצי[[#This Row],[ClientID]],קביעויות[הפלגה]),FALSE)=מרקובחצי[[#This Row],[ClientID]],1,"")</f>
        <v/>
      </c>
      <c r="F1003" t="str">
        <f>IF(IFERROR(LOOKUP(מרקובחצי[[#This Row],[ClientID]],סוגחציקבוע[S31]),FALSE)=מרקובחצי[[#This Row],[ClientID]],1,"")</f>
        <v/>
      </c>
      <c r="G1003" t="str">
        <f>IF(IFERROR(LOOKUP(מרקובחצי[[#This Row],[ClientID]],סוגחציקבוע[S32]),FALSE)=מרקובחצי[[#This Row],[ClientID]],1,"")</f>
        <v/>
      </c>
      <c r="H1003">
        <f>IF(IFERROR(LOOKUP(מרקובחצי[[#This Row],[ClientID]],סוגחציקבוע[S33]),FALSE)=מרקובחצי[[#This Row],[ClientID]],1,"")</f>
        <v>1</v>
      </c>
      <c r="I1003" t="str">
        <f>IF(IFERROR(LOOKUP(מרקובחצי[[#This Row],[ClientID]],סוגחציקבוע[S32&amp;33]),FALSE)=מרקובחצי[[#This Row],[ClientID]],1,"")</f>
        <v/>
      </c>
      <c r="J1003" s="19">
        <f>IF(SUM(מרקובחצי[[#This Row],[11]:[13]])=1,מרקובחצי[[#This Row],[עד ועד]],IF(SUM(R1002:T1003)=1,IF(מרקובחצי[[#This Row],[עד ועד]]&lt;J1002,מרקובחצי[[#This Row],[עד ועד]],J1002),J1002))</f>
        <v>33</v>
      </c>
      <c r="K1003" s="19">
        <f>IF(SUM(מרקובחצי[[#This Row],[11]:[13]])=1,מרקובחצי[[#This Row],[עד ועד]],IF(SUM(R1002:T1003)=1,IF(מרקובחצי[[#This Row],[עד ועד]]&gt;K1002,מרקובחצי[[#This Row],[עד ועד]],K1002),K1002))</f>
        <v>39</v>
      </c>
      <c r="L1003" s="19" t="str">
        <f>IF(AND(SUM(מרקובחצי[[#This Row],[31]:[33]])=1,SUM(U1002:W1002)=0),מרקובחצי[[#This Row],[מקס]]-מרקובחצי[[#This Row],[מינ]],"")</f>
        <v/>
      </c>
      <c r="M100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003" s="19" t="str">
        <f t="shared" si="15"/>
        <v>S13</v>
      </c>
      <c r="O1003" s="19" t="str">
        <f>IF(מרקובחצי[[#This Row],[קבעה הפלגה?]]=1,"",IF(AND(מרקובחצי[[#This Row],[עד ועד]]&lt;29,OR(מרקובחצי[[#This Row],[CycleNumber]]=1,AND(U1002=1,OR(מרקובחצי[[#This Row],[עד ועד]]&lt;J1002,מרקובחצי[[#This Row],[עד ועד]]&gt;K1002)),AND(V1002=1,מרקובחצי[[#This Row],[עד ועד]]&lt;J1002),W1002=1)),1,""))</f>
        <v/>
      </c>
      <c r="P1003" s="19" t="str">
        <f>IF(מרקובחצי[[#This Row],[קבעה הפלגה?]]=1,"",IF(AND(מרקובחצי[[#This Row],[עד ועד]]&gt;28,מרקובחצי[[#This Row],[עד ועד]]&lt;32,OR(מרקובחצי[[#This Row],[CycleNumber]]=1,AND(U1002=1),AND(V1002=1,OR(מרקובחצי[[#This Row],[עד ועד]]&lt;J1002,מרקובחצי[[#This Row],[עד ועד]]&gt;K1002)),W1002=1)),1,""))</f>
        <v/>
      </c>
      <c r="Q1003" s="19" t="str">
        <f>IF(מרקובחצי[[#This Row],[קבעה הפלגה?]]=1,"",IF(AND(מרקובחצי[[#This Row],[עד ועד]]&gt;31,OR(מרקובחצי[[#This Row],[CycleNumber]]=1,AND(U1002=1),AND(V1002=1,מרקובחצי[[#This Row],[עד ועד]]&gt;K1002),AND(W1002=1,OR(מרקובחצי[[#This Row],[עד ועד]]&gt;K1002,מרקובחצי[[#This Row],[עד ועד]]&lt;J1002)))),1,""))</f>
        <v/>
      </c>
      <c r="R1003" s="19" t="str">
        <f>IF(מרקובחצי[[#This Row],[CycleNumber]]&gt;1,IF(AND(O1002=1,מרקובחצי[[#This Row],[עד ועד]]&lt;29),1,""),"")</f>
        <v/>
      </c>
      <c r="S1003" s="19" t="str">
        <f>IF(מרקובחצי[[#This Row],[CycleNumber]]&gt;1,IF(OR(AND(O1002=1,מרקובחצי[[#This Row],[עד ועד]]&gt;28),AND(P1002=1),AND(Q1002=1,מרקובחצי[[#This Row],[עד ועד]]&lt;32)),1,""),"")</f>
        <v/>
      </c>
      <c r="T1003" s="19">
        <f>IF(מרקובחצי[[#This Row],[CycleNumber]]&gt;1,IF(AND(Q1002=1,מרקובחצי[[#This Row],[עד ועד]]&gt;31),1,""),"")</f>
        <v>1</v>
      </c>
      <c r="U1003" s="19" t="str">
        <f>IF(מרקובחצי[[#This Row],[CycleNumber]]&gt;1,IF(AND(R1002=1,מרקובחצי[[#This Row],[עד ועד]]&lt;29),1,IF(AND(U1002=1,NOT(OR(מרקובחצי[[#This Row],[עד ועד]]&lt;J1002,מרקובחצי[[#This Row],[עד ועד]]&gt;K1002))),1,"")),"")</f>
        <v/>
      </c>
      <c r="V1003" s="19" t="str">
        <f>IF(מרקובחצי[[#This Row],[CycleNumber]]&gt;1,IF(AND(SUM(R1002:T1002)=1,מרקובחצי[[#This Row],[עד ועד]]&gt;28,מרקובחצי[[#This Row],[עד ועד]]&lt;32),1,IF(OR(S1002=1,AND(R1002=1,מרקובחצי[[#This Row],[עד ועד]]&gt;28),AND(T1002=1,מרקובחצי[[#This Row],[עד ועד]]&lt;32)),1,IF(AND(V1002=1,NOT(OR(מרקובחצי[[#This Row],[עד ועד]]&lt;J1002,מרקובחצי[[#This Row],[עד ועד]]&gt;K1002))),1,""))),"")</f>
        <v/>
      </c>
      <c r="W1003" s="19" t="str">
        <f>IF(מרקובחצי[[#This Row],[CycleNumber]]&gt;1,IF(AND(T1002=1,מרקובחצי[[#This Row],[עד ועד]]&gt;31),1,IF(AND(W1002=1,NOT(OR(מרקובחצי[[#This Row],[עד ועד]]&lt;J1002,מרקובחצי[[#This Row],[עד ועד]]&gt;K1002))),1,"")),"")</f>
        <v/>
      </c>
      <c r="X1003" s="19" t="str">
        <f>IF(AND(מרקובחצי[[#This Row],[CycleNumber]]&lt;$B1004,SUM(מרקובחצי[[#This Row],[11]],R1004)=2),1,"")</f>
        <v/>
      </c>
      <c r="Y1003" s="19" t="str">
        <f>IF(AND(מרקובחצי[[#This Row],[CycleNumber]]&lt;$B1004,SUM(מרקובחצי[[#This Row],[11]],S1004)=2),1,"")</f>
        <v/>
      </c>
      <c r="Z1003" s="19" t="str">
        <f>IF(AND(מרקובחצי[[#This Row],[CycleNumber]]&lt;$B1004,SUM(מרקובחצי[[#This Row],[13]],S1004)=2),1,"")</f>
        <v/>
      </c>
      <c r="AA1003" s="19" t="str">
        <f>IF(AND(מרקובחצי[[#This Row],[CycleNumber]]&lt;$B1004,SUM(מרקובחצי[[#This Row],[13]],T1004)=2),1,"")</f>
        <v/>
      </c>
      <c r="AB1003" s="19" t="str">
        <f>IF(AND(מרקובחצי[[#This Row],[CycleNumber]]&lt;$B1004,SUM(מרקובחצי[[#This Row],[21]],U1004)=2),1,"")</f>
        <v/>
      </c>
      <c r="AC1003" s="19" t="str">
        <f>IF(AND(מרקובחצי[[#This Row],[CycleNumber]]&lt;$B1004,SUM(מרקובחצי[[#This Row],[21]],V1004)=2),1,"")</f>
        <v/>
      </c>
      <c r="AD1003" s="19" t="str">
        <f>IF(AND(מרקובחצי[[#This Row],[CycleNumber]]&lt;$B1004,SUM(מרקובחצי[[#This Row],[23]],V1004)=2),1,"")</f>
        <v/>
      </c>
      <c r="AE1003" s="19">
        <f>IF(AND(מרקובחצי[[#This Row],[CycleNumber]]&lt;$B1004,SUM(מרקובחצי[[#This Row],[23]],W1004)=2),1,"")</f>
        <v>1</v>
      </c>
      <c r="AF1003" s="19" t="str">
        <f>IF(AND(מרקובחצי[[#This Row],[CycleNumber]]&lt;$B1004,SUM(מרקובחצי[[#This Row],[31]],O1004)=2),1,"")</f>
        <v/>
      </c>
      <c r="AG1003" s="19" t="str">
        <f>IF(AND(מרקובחצי[[#This Row],[CycleNumber]]&lt;$B1004,SUM(מרקובחצי[[#This Row],[31]],P1004)=2),1,"")</f>
        <v/>
      </c>
      <c r="AH1003" s="19" t="str">
        <f>IF(AND(מרקובחצי[[#This Row],[CycleNumber]]&lt;$B1004,SUM(מרקובחצי[[#This Row],[31]],Q1004)=2),1,"")</f>
        <v/>
      </c>
      <c r="AI1003" s="19" t="str">
        <f>IF(AND(מרקובחצי[[#This Row],[CycleNumber]]&lt;$B1004,SUM(U1003:U1004)=2),1,"")</f>
        <v/>
      </c>
      <c r="AJ1003" s="19" t="str">
        <f>IF(AND(מרקובחצי[[#This Row],[CycleNumber]]&lt;$B1004,SUM(מרקובחצי[[#This Row],[32]],O1004)=2),1,"")</f>
        <v/>
      </c>
      <c r="AK1003" s="19" t="str">
        <f>IF(AND(מרקובחצי[[#This Row],[CycleNumber]]&lt;$B1004,SUM(מרקובחצי[[#This Row],[32]],P1004)=2),1,"")</f>
        <v/>
      </c>
      <c r="AL1003" s="19" t="str">
        <f>IF(AND(מרקובחצי[[#This Row],[CycleNumber]]&lt;$B1004,SUM(מרקובחצי[[#This Row],[32]],Q1004)=2),1,"")</f>
        <v/>
      </c>
      <c r="AM1003" s="19" t="str">
        <f>IF(AND(מרקובחצי[[#This Row],[CycleNumber]]&lt;$B1004,SUM(V1003:V1004)=2),1,"")</f>
        <v/>
      </c>
      <c r="AN1003" s="19" t="str">
        <f>IF(AND(מרקובחצי[[#This Row],[CycleNumber]]&lt;$B1004,SUM(מרקובחצי[[#This Row],[33]],O1004)=2),1,"")</f>
        <v/>
      </c>
      <c r="AO1003" s="19" t="str">
        <f>IF(AND(מרקובחצי[[#This Row],[CycleNumber]]&lt;$B1004,SUM(מרקובחצי[[#This Row],[33]],P1004)=2),1,"")</f>
        <v/>
      </c>
      <c r="AP1003" s="19" t="str">
        <f>IF(AND(מרקובחצי[[#This Row],[CycleNumber]]&lt;$B1004,SUM(מרקובחצי[[#This Row],[33]],Q1004)=2),1,"")</f>
        <v/>
      </c>
      <c r="AQ1003" s="19" t="str">
        <f>IF(AND(מרקובחצי[[#This Row],[CycleNumber]]&lt;$B1004,SUM(W1003:W1004)=2),1,"")</f>
        <v/>
      </c>
      <c r="AR1003" s="19" t="str">
        <f>IF(AND(מרקובחצי[[#This Row],[CycleNumber]]&lt;$B1004,SUM(מרקובחצי[[#This Row],[12]],S1004)=2),1,"")</f>
        <v/>
      </c>
      <c r="AS1003" s="19" t="str">
        <f>IF(AND(מרקובחצי[[#This Row],[CycleNumber]]&lt;$B1004,SUM(מרקובחצי[[#This Row],[22]],V1004)=2),1,"")</f>
        <v/>
      </c>
      <c r="AT1003" s="21">
        <f>SUM(מרקובחצי[[#This Row],[11]:[33]])</f>
        <v>1</v>
      </c>
    </row>
    <row r="1004" spans="1:46" ht="15.6" x14ac:dyDescent="0.25">
      <c r="A1004" s="19" t="s">
        <v>105</v>
      </c>
      <c r="B1004" s="19">
        <v>3</v>
      </c>
      <c r="C1004">
        <v>38</v>
      </c>
      <c r="D1004" s="19">
        <f>מרקובחצי[[#This Row],[LengthofCycle]]+1</f>
        <v>39</v>
      </c>
      <c r="E1004" t="str">
        <f>IF(IFERROR(LOOKUP(מרקובחצי[[#This Row],[ClientID]],קביעויות[הפלגה]),FALSE)=מרקובחצי[[#This Row],[ClientID]],1,"")</f>
        <v/>
      </c>
      <c r="F1004" t="str">
        <f>IF(IFERROR(LOOKUP(מרקובחצי[[#This Row],[ClientID]],סוגחציקבוע[S31]),FALSE)=מרקובחצי[[#This Row],[ClientID]],1,"")</f>
        <v/>
      </c>
      <c r="G1004" t="str">
        <f>IF(IFERROR(LOOKUP(מרקובחצי[[#This Row],[ClientID]],סוגחציקבוע[S32]),FALSE)=מרקובחצי[[#This Row],[ClientID]],1,"")</f>
        <v/>
      </c>
      <c r="H1004">
        <f>IF(IFERROR(LOOKUP(מרקובחצי[[#This Row],[ClientID]],סוגחציקבוע[S33]),FALSE)=מרקובחצי[[#This Row],[ClientID]],1,"")</f>
        <v>1</v>
      </c>
      <c r="I1004" t="str">
        <f>IF(IFERROR(LOOKUP(מרקובחצי[[#This Row],[ClientID]],סוגחציקבוע[S32&amp;33]),FALSE)=מרקובחצי[[#This Row],[ClientID]],1,"")</f>
        <v/>
      </c>
      <c r="J1004" s="19">
        <f>IF(SUM(מרקובחצי[[#This Row],[11]:[13]])=1,מרקובחצי[[#This Row],[עד ועד]],IF(SUM(R1003:T1004)=1,IF(מרקובחצי[[#This Row],[עד ועד]]&lt;J1003,מרקובחצי[[#This Row],[עד ועד]],J1003),J1003))</f>
        <v>33</v>
      </c>
      <c r="K1004" s="19">
        <f>IF(SUM(מרקובחצי[[#This Row],[11]:[13]])=1,מרקובחצי[[#This Row],[עד ועד]],IF(SUM(R1003:T1004)=1,IF(מרקובחצי[[#This Row],[עד ועד]]&gt;K1003,מרקובחצי[[#This Row],[עד ועד]],K1003),K1003))</f>
        <v>39</v>
      </c>
      <c r="L1004" s="19">
        <f>IF(AND(SUM(מרקובחצי[[#This Row],[31]:[33]])=1,SUM(U1003:W1003)=0),מרקובחצי[[#This Row],[מקס]]-מרקובחצי[[#This Row],[מינ]],"")</f>
        <v>6</v>
      </c>
      <c r="M100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004" s="19" t="str">
        <f t="shared" si="15"/>
        <v>S23</v>
      </c>
      <c r="O1004" s="19" t="str">
        <f>IF(מרקובחצי[[#This Row],[קבעה הפלגה?]]=1,"",IF(AND(מרקובחצי[[#This Row],[עד ועד]]&lt;29,OR(מרקובחצי[[#This Row],[CycleNumber]]=1,AND(U1003=1,OR(מרקובחצי[[#This Row],[עד ועד]]&lt;J1003,מרקובחצי[[#This Row],[עד ועד]]&gt;K1003)),AND(V1003=1,מרקובחצי[[#This Row],[עד ועד]]&lt;J1003),W1003=1)),1,""))</f>
        <v/>
      </c>
      <c r="P1004" s="19" t="str">
        <f>IF(מרקובחצי[[#This Row],[קבעה הפלגה?]]=1,"",IF(AND(מרקובחצי[[#This Row],[עד ועד]]&gt;28,מרקובחצי[[#This Row],[עד ועד]]&lt;32,OR(מרקובחצי[[#This Row],[CycleNumber]]=1,AND(U1003=1),AND(V1003=1,OR(מרקובחצי[[#This Row],[עד ועד]]&lt;J1003,מרקובחצי[[#This Row],[עד ועד]]&gt;K1003)),W1003=1)),1,""))</f>
        <v/>
      </c>
      <c r="Q1004" s="19" t="str">
        <f>IF(מרקובחצי[[#This Row],[קבעה הפלגה?]]=1,"",IF(AND(מרקובחצי[[#This Row],[עד ועד]]&gt;31,OR(מרקובחצי[[#This Row],[CycleNumber]]=1,AND(U1003=1),AND(V1003=1,מרקובחצי[[#This Row],[עד ועד]]&gt;K1003),AND(W1003=1,OR(מרקובחצי[[#This Row],[עד ועד]]&gt;K1003,מרקובחצי[[#This Row],[עד ועד]]&lt;J1003)))),1,""))</f>
        <v/>
      </c>
      <c r="R1004" s="19" t="str">
        <f>IF(מרקובחצי[[#This Row],[CycleNumber]]&gt;1,IF(AND(O1003=1,מרקובחצי[[#This Row],[עד ועד]]&lt;29),1,""),"")</f>
        <v/>
      </c>
      <c r="S1004" s="19" t="str">
        <f>IF(מרקובחצי[[#This Row],[CycleNumber]]&gt;1,IF(OR(AND(O1003=1,מרקובחצי[[#This Row],[עד ועד]]&gt;28),AND(P1003=1),AND(Q1003=1,מרקובחצי[[#This Row],[עד ועד]]&lt;32)),1,""),"")</f>
        <v/>
      </c>
      <c r="T1004" s="19" t="str">
        <f>IF(מרקובחצי[[#This Row],[CycleNumber]]&gt;1,IF(AND(Q1003=1,מרקובחצי[[#This Row],[עד ועד]]&gt;31),1,""),"")</f>
        <v/>
      </c>
      <c r="U1004" s="19" t="str">
        <f>IF(מרקובחצי[[#This Row],[CycleNumber]]&gt;1,IF(AND(R1003=1,מרקובחצי[[#This Row],[עד ועד]]&lt;29),1,IF(AND(U1003=1,NOT(OR(מרקובחצי[[#This Row],[עד ועד]]&lt;J1003,מרקובחצי[[#This Row],[עד ועד]]&gt;K1003))),1,"")),"")</f>
        <v/>
      </c>
      <c r="V1004" s="19" t="str">
        <f>IF(מרקובחצי[[#This Row],[CycleNumber]]&gt;1,IF(AND(SUM(R1003:T1003)=1,מרקובחצי[[#This Row],[עד ועד]]&gt;28,מרקובחצי[[#This Row],[עד ועד]]&lt;32),1,IF(OR(S1003=1,AND(R1003=1,מרקובחצי[[#This Row],[עד ועד]]&gt;28),AND(T1003=1,מרקובחצי[[#This Row],[עד ועד]]&lt;32)),1,IF(AND(V1003=1,NOT(OR(מרקובחצי[[#This Row],[עד ועד]]&lt;J1003,מרקובחצי[[#This Row],[עד ועד]]&gt;K1003))),1,""))),"")</f>
        <v/>
      </c>
      <c r="W1004" s="19">
        <f>IF(מרקובחצי[[#This Row],[CycleNumber]]&gt;1,IF(AND(T1003=1,מרקובחצי[[#This Row],[עד ועד]]&gt;31),1,IF(AND(W1003=1,NOT(OR(מרקובחצי[[#This Row],[עד ועד]]&lt;J1003,מרקובחצי[[#This Row],[עד ועד]]&gt;K1003))),1,"")),"")</f>
        <v>1</v>
      </c>
      <c r="X1004" s="19" t="str">
        <f>IF(AND(מרקובחצי[[#This Row],[CycleNumber]]&lt;$B1005,SUM(מרקובחצי[[#This Row],[11]],R1005)=2),1,"")</f>
        <v/>
      </c>
      <c r="Y1004" s="19" t="str">
        <f>IF(AND(מרקובחצי[[#This Row],[CycleNumber]]&lt;$B1005,SUM(מרקובחצי[[#This Row],[11]],S1005)=2),1,"")</f>
        <v/>
      </c>
      <c r="Z1004" s="19" t="str">
        <f>IF(AND(מרקובחצי[[#This Row],[CycleNumber]]&lt;$B1005,SUM(מרקובחצי[[#This Row],[13]],S1005)=2),1,"")</f>
        <v/>
      </c>
      <c r="AA1004" s="19" t="str">
        <f>IF(AND(מרקובחצי[[#This Row],[CycleNumber]]&lt;$B1005,SUM(מרקובחצי[[#This Row],[13]],T1005)=2),1,"")</f>
        <v/>
      </c>
      <c r="AB1004" s="19" t="str">
        <f>IF(AND(מרקובחצי[[#This Row],[CycleNumber]]&lt;$B1005,SUM(מרקובחצי[[#This Row],[21]],U1005)=2),1,"")</f>
        <v/>
      </c>
      <c r="AC1004" s="19" t="str">
        <f>IF(AND(מרקובחצי[[#This Row],[CycleNumber]]&lt;$B1005,SUM(מרקובחצי[[#This Row],[21]],V1005)=2),1,"")</f>
        <v/>
      </c>
      <c r="AD1004" s="19" t="str">
        <f>IF(AND(מרקובחצי[[#This Row],[CycleNumber]]&lt;$B1005,SUM(מרקובחצי[[#This Row],[23]],V1005)=2),1,"")</f>
        <v/>
      </c>
      <c r="AE1004" s="19" t="str">
        <f>IF(AND(מרקובחצי[[#This Row],[CycleNumber]]&lt;$B1005,SUM(מרקובחצי[[#This Row],[23]],W1005)=2),1,"")</f>
        <v/>
      </c>
      <c r="AF1004" s="19" t="str">
        <f>IF(AND(מרקובחצי[[#This Row],[CycleNumber]]&lt;$B1005,SUM(מרקובחצי[[#This Row],[31]],O1005)=2),1,"")</f>
        <v/>
      </c>
      <c r="AG1004" s="19" t="str">
        <f>IF(AND(מרקובחצי[[#This Row],[CycleNumber]]&lt;$B1005,SUM(מרקובחצי[[#This Row],[31]],P1005)=2),1,"")</f>
        <v/>
      </c>
      <c r="AH1004" s="19" t="str">
        <f>IF(AND(מרקובחצי[[#This Row],[CycleNumber]]&lt;$B1005,SUM(מרקובחצי[[#This Row],[31]],Q1005)=2),1,"")</f>
        <v/>
      </c>
      <c r="AI1004" s="19" t="str">
        <f>IF(AND(מרקובחצי[[#This Row],[CycleNumber]]&lt;$B1005,SUM(U1004:U1005)=2),1,"")</f>
        <v/>
      </c>
      <c r="AJ1004" s="19" t="str">
        <f>IF(AND(מרקובחצי[[#This Row],[CycleNumber]]&lt;$B1005,SUM(מרקובחצי[[#This Row],[32]],O1005)=2),1,"")</f>
        <v/>
      </c>
      <c r="AK1004" s="19" t="str">
        <f>IF(AND(מרקובחצי[[#This Row],[CycleNumber]]&lt;$B1005,SUM(מרקובחצי[[#This Row],[32]],P1005)=2),1,"")</f>
        <v/>
      </c>
      <c r="AL1004" s="19" t="str">
        <f>IF(AND(מרקובחצי[[#This Row],[CycleNumber]]&lt;$B1005,SUM(מרקובחצי[[#This Row],[32]],Q1005)=2),1,"")</f>
        <v/>
      </c>
      <c r="AM1004" s="19" t="str">
        <f>IF(AND(מרקובחצי[[#This Row],[CycleNumber]]&lt;$B1005,SUM(V1004:V1005)=2),1,"")</f>
        <v/>
      </c>
      <c r="AN1004" s="19" t="str">
        <f>IF(AND(מרקובחצי[[#This Row],[CycleNumber]]&lt;$B1005,SUM(מרקובחצי[[#This Row],[33]],O1005)=2),1,"")</f>
        <v/>
      </c>
      <c r="AO1004" s="19" t="str">
        <f>IF(AND(מרקובחצי[[#This Row],[CycleNumber]]&lt;$B1005,SUM(מרקובחצי[[#This Row],[33]],P1005)=2),1,"")</f>
        <v/>
      </c>
      <c r="AP1004" s="19" t="str">
        <f>IF(AND(מרקובחצי[[#This Row],[CycleNumber]]&lt;$B1005,SUM(מרקובחצי[[#This Row],[33]],Q1005)=2),1,"")</f>
        <v/>
      </c>
      <c r="AQ1004" s="19">
        <f>IF(AND(מרקובחצי[[#This Row],[CycleNumber]]&lt;$B1005,SUM(W1004:W1005)=2),1,"")</f>
        <v>1</v>
      </c>
      <c r="AR1004" s="19" t="str">
        <f>IF(AND(מרקובחצי[[#This Row],[CycleNumber]]&lt;$B1005,SUM(מרקובחצי[[#This Row],[12]],S1005)=2),1,"")</f>
        <v/>
      </c>
      <c r="AS1004" s="19" t="str">
        <f>IF(AND(מרקובחצי[[#This Row],[CycleNumber]]&lt;$B1005,SUM(מרקובחצי[[#This Row],[22]],V1005)=2),1,"")</f>
        <v/>
      </c>
      <c r="AT1004" s="21">
        <f>SUM(מרקובחצי[[#This Row],[11]:[33]])</f>
        <v>1</v>
      </c>
    </row>
    <row r="1005" spans="1:46" ht="15.6" x14ac:dyDescent="0.25">
      <c r="A1005" s="19" t="s">
        <v>105</v>
      </c>
      <c r="B1005" s="19">
        <v>4</v>
      </c>
      <c r="C1005">
        <v>38</v>
      </c>
      <c r="D1005" s="19">
        <f>מרקובחצי[[#This Row],[LengthofCycle]]+1</f>
        <v>39</v>
      </c>
      <c r="E1005" t="str">
        <f>IF(IFERROR(LOOKUP(מרקובחצי[[#This Row],[ClientID]],קביעויות[הפלגה]),FALSE)=מרקובחצי[[#This Row],[ClientID]],1,"")</f>
        <v/>
      </c>
      <c r="F1005" t="str">
        <f>IF(IFERROR(LOOKUP(מרקובחצי[[#This Row],[ClientID]],סוגחציקבוע[S31]),FALSE)=מרקובחצי[[#This Row],[ClientID]],1,"")</f>
        <v/>
      </c>
      <c r="G1005" t="str">
        <f>IF(IFERROR(LOOKUP(מרקובחצי[[#This Row],[ClientID]],סוגחציקבוע[S32]),FALSE)=מרקובחצי[[#This Row],[ClientID]],1,"")</f>
        <v/>
      </c>
      <c r="H1005">
        <f>IF(IFERROR(LOOKUP(מרקובחצי[[#This Row],[ClientID]],סוגחציקבוע[S33]),FALSE)=מרקובחצי[[#This Row],[ClientID]],1,"")</f>
        <v>1</v>
      </c>
      <c r="I1005" t="str">
        <f>IF(IFERROR(LOOKUP(מרקובחצי[[#This Row],[ClientID]],סוגחציקבוע[S32&amp;33]),FALSE)=מרקובחצי[[#This Row],[ClientID]],1,"")</f>
        <v/>
      </c>
      <c r="J1005" s="19">
        <f>IF(SUM(מרקובחצי[[#This Row],[11]:[13]])=1,מרקובחצי[[#This Row],[עד ועד]],IF(SUM(R1004:T1005)=1,IF(מרקובחצי[[#This Row],[עד ועד]]&lt;J1004,מרקובחצי[[#This Row],[עד ועד]],J1004),J1004))</f>
        <v>33</v>
      </c>
      <c r="K1005" s="19">
        <f>IF(SUM(מרקובחצי[[#This Row],[11]:[13]])=1,מרקובחצי[[#This Row],[עד ועד]],IF(SUM(R1004:T1005)=1,IF(מרקובחצי[[#This Row],[עד ועד]]&gt;K1004,מרקובחצי[[#This Row],[עד ועד]],K1004),K1004))</f>
        <v>39</v>
      </c>
      <c r="L1005" s="19" t="str">
        <f>IF(AND(SUM(מרקובחצי[[#This Row],[31]:[33]])=1,SUM(U1004:W1004)=0),מרקובחצי[[#This Row],[מקס]]-מרקובחצי[[#This Row],[מינ]],"")</f>
        <v/>
      </c>
      <c r="M100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005" s="19" t="str">
        <f t="shared" si="15"/>
        <v>S33</v>
      </c>
      <c r="O1005" s="19" t="str">
        <f>IF(מרקובחצי[[#This Row],[קבעה הפלגה?]]=1,"",IF(AND(מרקובחצי[[#This Row],[עד ועד]]&lt;29,OR(מרקובחצי[[#This Row],[CycleNumber]]=1,AND(U1004=1,OR(מרקובחצי[[#This Row],[עד ועד]]&lt;J1004,מרקובחצי[[#This Row],[עד ועד]]&gt;K1004)),AND(V1004=1,מרקובחצי[[#This Row],[עד ועד]]&lt;J1004),W1004=1)),1,""))</f>
        <v/>
      </c>
      <c r="P1005" s="19" t="str">
        <f>IF(מרקובחצי[[#This Row],[קבעה הפלגה?]]=1,"",IF(AND(מרקובחצי[[#This Row],[עד ועד]]&gt;28,מרקובחצי[[#This Row],[עד ועד]]&lt;32,OR(מרקובחצי[[#This Row],[CycleNumber]]=1,AND(U1004=1),AND(V1004=1,OR(מרקובחצי[[#This Row],[עד ועד]]&lt;J1004,מרקובחצי[[#This Row],[עד ועד]]&gt;K1004)),W1004=1)),1,""))</f>
        <v/>
      </c>
      <c r="Q1005" s="19" t="str">
        <f>IF(מרקובחצי[[#This Row],[קבעה הפלגה?]]=1,"",IF(AND(מרקובחצי[[#This Row],[עד ועד]]&gt;31,OR(מרקובחצי[[#This Row],[CycleNumber]]=1,AND(U1004=1),AND(V1004=1,מרקובחצי[[#This Row],[עד ועד]]&gt;K1004),AND(W1004=1,OR(מרקובחצי[[#This Row],[עד ועד]]&gt;K1004,מרקובחצי[[#This Row],[עד ועד]]&lt;J1004)))),1,""))</f>
        <v/>
      </c>
      <c r="R1005" s="19" t="str">
        <f>IF(מרקובחצי[[#This Row],[CycleNumber]]&gt;1,IF(AND(O1004=1,מרקובחצי[[#This Row],[עד ועד]]&lt;29),1,""),"")</f>
        <v/>
      </c>
      <c r="S1005" s="19" t="str">
        <f>IF(מרקובחצי[[#This Row],[CycleNumber]]&gt;1,IF(OR(AND(O1004=1,מרקובחצי[[#This Row],[עד ועד]]&gt;28),AND(P1004=1),AND(Q1004=1,מרקובחצי[[#This Row],[עד ועד]]&lt;32)),1,""),"")</f>
        <v/>
      </c>
      <c r="T1005" s="19" t="str">
        <f>IF(מרקובחצי[[#This Row],[CycleNumber]]&gt;1,IF(AND(Q1004=1,מרקובחצי[[#This Row],[עד ועד]]&gt;31),1,""),"")</f>
        <v/>
      </c>
      <c r="U1005" s="19" t="str">
        <f>IF(מרקובחצי[[#This Row],[CycleNumber]]&gt;1,IF(AND(R1004=1,מרקובחצי[[#This Row],[עד ועד]]&lt;29),1,IF(AND(U1004=1,NOT(OR(מרקובחצי[[#This Row],[עד ועד]]&lt;J1004,מרקובחצי[[#This Row],[עד ועד]]&gt;K1004))),1,"")),"")</f>
        <v/>
      </c>
      <c r="V1005" s="19" t="str">
        <f>IF(מרקובחצי[[#This Row],[CycleNumber]]&gt;1,IF(AND(SUM(R1004:T1004)=1,מרקובחצי[[#This Row],[עד ועד]]&gt;28,מרקובחצי[[#This Row],[עד ועד]]&lt;32),1,IF(OR(S1004=1,AND(R1004=1,מרקובחצי[[#This Row],[עד ועד]]&gt;28),AND(T1004=1,מרקובחצי[[#This Row],[עד ועד]]&lt;32)),1,IF(AND(V1004=1,NOT(OR(מרקובחצי[[#This Row],[עד ועד]]&lt;J1004,מרקובחצי[[#This Row],[עד ועד]]&gt;K1004))),1,""))),"")</f>
        <v/>
      </c>
      <c r="W1005" s="19">
        <f>IF(מרקובחצי[[#This Row],[CycleNumber]]&gt;1,IF(AND(T1004=1,מרקובחצי[[#This Row],[עד ועד]]&gt;31),1,IF(AND(W1004=1,NOT(OR(מרקובחצי[[#This Row],[עד ועד]]&lt;J1004,מרקובחצי[[#This Row],[עד ועד]]&gt;K1004))),1,"")),"")</f>
        <v>1</v>
      </c>
      <c r="X1005" s="19" t="str">
        <f>IF(AND(מרקובחצי[[#This Row],[CycleNumber]]&lt;$B1006,SUM(מרקובחצי[[#This Row],[11]],R1006)=2),1,"")</f>
        <v/>
      </c>
      <c r="Y1005" s="19" t="str">
        <f>IF(AND(מרקובחצי[[#This Row],[CycleNumber]]&lt;$B1006,SUM(מרקובחצי[[#This Row],[11]],S1006)=2),1,"")</f>
        <v/>
      </c>
      <c r="Z1005" s="19" t="str">
        <f>IF(AND(מרקובחצי[[#This Row],[CycleNumber]]&lt;$B1006,SUM(מרקובחצי[[#This Row],[13]],S1006)=2),1,"")</f>
        <v/>
      </c>
      <c r="AA1005" s="19" t="str">
        <f>IF(AND(מרקובחצי[[#This Row],[CycleNumber]]&lt;$B1006,SUM(מרקובחצי[[#This Row],[13]],T1006)=2),1,"")</f>
        <v/>
      </c>
      <c r="AB1005" s="19" t="str">
        <f>IF(AND(מרקובחצי[[#This Row],[CycleNumber]]&lt;$B1006,SUM(מרקובחצי[[#This Row],[21]],U1006)=2),1,"")</f>
        <v/>
      </c>
      <c r="AC1005" s="19" t="str">
        <f>IF(AND(מרקובחצי[[#This Row],[CycleNumber]]&lt;$B1006,SUM(מרקובחצי[[#This Row],[21]],V1006)=2),1,"")</f>
        <v/>
      </c>
      <c r="AD1005" s="19" t="str">
        <f>IF(AND(מרקובחצי[[#This Row],[CycleNumber]]&lt;$B1006,SUM(מרקובחצי[[#This Row],[23]],V1006)=2),1,"")</f>
        <v/>
      </c>
      <c r="AE1005" s="19" t="str">
        <f>IF(AND(מרקובחצי[[#This Row],[CycleNumber]]&lt;$B1006,SUM(מרקובחצי[[#This Row],[23]],W1006)=2),1,"")</f>
        <v/>
      </c>
      <c r="AF1005" s="19" t="str">
        <f>IF(AND(מרקובחצי[[#This Row],[CycleNumber]]&lt;$B1006,SUM(מרקובחצי[[#This Row],[31]],O1006)=2),1,"")</f>
        <v/>
      </c>
      <c r="AG1005" s="19" t="str">
        <f>IF(AND(מרקובחצי[[#This Row],[CycleNumber]]&lt;$B1006,SUM(מרקובחצי[[#This Row],[31]],P1006)=2),1,"")</f>
        <v/>
      </c>
      <c r="AH1005" s="19" t="str">
        <f>IF(AND(מרקובחצי[[#This Row],[CycleNumber]]&lt;$B1006,SUM(מרקובחצי[[#This Row],[31]],Q1006)=2),1,"")</f>
        <v/>
      </c>
      <c r="AI1005" s="19" t="str">
        <f>IF(AND(מרקובחצי[[#This Row],[CycleNumber]]&lt;$B1006,SUM(U1005:U1006)=2),1,"")</f>
        <v/>
      </c>
      <c r="AJ1005" s="19" t="str">
        <f>IF(AND(מרקובחצי[[#This Row],[CycleNumber]]&lt;$B1006,SUM(מרקובחצי[[#This Row],[32]],O1006)=2),1,"")</f>
        <v/>
      </c>
      <c r="AK1005" s="19" t="str">
        <f>IF(AND(מרקובחצי[[#This Row],[CycleNumber]]&lt;$B1006,SUM(מרקובחצי[[#This Row],[32]],P1006)=2),1,"")</f>
        <v/>
      </c>
      <c r="AL1005" s="19" t="str">
        <f>IF(AND(מרקובחצי[[#This Row],[CycleNumber]]&lt;$B1006,SUM(מרקובחצי[[#This Row],[32]],Q1006)=2),1,"")</f>
        <v/>
      </c>
      <c r="AM1005" s="19" t="str">
        <f>IF(AND(מרקובחצי[[#This Row],[CycleNumber]]&lt;$B1006,SUM(V1005:V1006)=2),1,"")</f>
        <v/>
      </c>
      <c r="AN1005" s="19" t="str">
        <f>IF(AND(מרקובחצי[[#This Row],[CycleNumber]]&lt;$B1006,SUM(מרקובחצי[[#This Row],[33]],O1006)=2),1,"")</f>
        <v/>
      </c>
      <c r="AO1005" s="19" t="str">
        <f>IF(AND(מרקובחצי[[#This Row],[CycleNumber]]&lt;$B1006,SUM(מרקובחצי[[#This Row],[33]],P1006)=2),1,"")</f>
        <v/>
      </c>
      <c r="AP1005" s="19">
        <f>IF(AND(מרקובחצי[[#This Row],[CycleNumber]]&lt;$B1006,SUM(מרקובחצי[[#This Row],[33]],Q1006)=2),1,"")</f>
        <v>1</v>
      </c>
      <c r="AQ1005" s="19" t="str">
        <f>IF(AND(מרקובחצי[[#This Row],[CycleNumber]]&lt;$B1006,SUM(W1005:W1006)=2),1,"")</f>
        <v/>
      </c>
      <c r="AR1005" s="19" t="str">
        <f>IF(AND(מרקובחצי[[#This Row],[CycleNumber]]&lt;$B1006,SUM(מרקובחצי[[#This Row],[12]],S1006)=2),1,"")</f>
        <v/>
      </c>
      <c r="AS1005" s="19" t="str">
        <f>IF(AND(מרקובחצי[[#This Row],[CycleNumber]]&lt;$B1006,SUM(מרקובחצי[[#This Row],[22]],V1006)=2),1,"")</f>
        <v/>
      </c>
      <c r="AT1005" s="21">
        <f>SUM(מרקובחצי[[#This Row],[11]:[33]])</f>
        <v>1</v>
      </c>
    </row>
    <row r="1006" spans="1:46" ht="15.6" x14ac:dyDescent="0.25">
      <c r="A1006" s="19" t="s">
        <v>105</v>
      </c>
      <c r="B1006" s="19">
        <v>5</v>
      </c>
      <c r="C1006">
        <v>39</v>
      </c>
      <c r="D1006" s="19">
        <f>מרקובחצי[[#This Row],[LengthofCycle]]+1</f>
        <v>40</v>
      </c>
      <c r="E1006" t="str">
        <f>IF(IFERROR(LOOKUP(מרקובחצי[[#This Row],[ClientID]],קביעויות[הפלגה]),FALSE)=מרקובחצי[[#This Row],[ClientID]],1,"")</f>
        <v/>
      </c>
      <c r="F1006" t="str">
        <f>IF(IFERROR(LOOKUP(מרקובחצי[[#This Row],[ClientID]],סוגחציקבוע[S31]),FALSE)=מרקובחצי[[#This Row],[ClientID]],1,"")</f>
        <v/>
      </c>
      <c r="G1006" t="str">
        <f>IF(IFERROR(LOOKUP(מרקובחצי[[#This Row],[ClientID]],סוגחציקבוע[S32]),FALSE)=מרקובחצי[[#This Row],[ClientID]],1,"")</f>
        <v/>
      </c>
      <c r="H1006">
        <f>IF(IFERROR(LOOKUP(מרקובחצי[[#This Row],[ClientID]],סוגחציקבוע[S33]),FALSE)=מרקובחצי[[#This Row],[ClientID]],1,"")</f>
        <v>1</v>
      </c>
      <c r="I1006" t="str">
        <f>IF(IFERROR(LOOKUP(מרקובחצי[[#This Row],[ClientID]],סוגחציקבוע[S32&amp;33]),FALSE)=מרקובחצי[[#This Row],[ClientID]],1,"")</f>
        <v/>
      </c>
      <c r="J1006" s="19">
        <f>IF(SUM(מרקובחצי[[#This Row],[11]:[13]])=1,מרקובחצי[[#This Row],[עד ועד]],IF(SUM(R1005:T1006)=1,IF(מרקובחצי[[#This Row],[עד ועד]]&lt;J1005,מרקובחצי[[#This Row],[עד ועד]],J1005),J1005))</f>
        <v>40</v>
      </c>
      <c r="K1006" s="19">
        <f>IF(SUM(מרקובחצי[[#This Row],[11]:[13]])=1,מרקובחצי[[#This Row],[עד ועד]],IF(SUM(R1005:T1006)=1,IF(מרקובחצי[[#This Row],[עד ועד]]&gt;K1005,מרקובחצי[[#This Row],[עד ועד]],K1005),K1005))</f>
        <v>40</v>
      </c>
      <c r="L1006" s="19" t="str">
        <f>IF(AND(SUM(מרקובחצי[[#This Row],[31]:[33]])=1,SUM(U1005:W1005)=0),מרקובחצי[[#This Row],[מקס]]-מרקובחצי[[#This Row],[מינ]],"")</f>
        <v/>
      </c>
      <c r="M100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006" s="19" t="str">
        <f t="shared" si="15"/>
        <v>S33</v>
      </c>
      <c r="O1006" s="19" t="str">
        <f>IF(מרקובחצי[[#This Row],[קבעה הפלגה?]]=1,"",IF(AND(מרקובחצי[[#This Row],[עד ועד]]&lt;29,OR(מרקובחצי[[#This Row],[CycleNumber]]=1,AND(U1005=1,OR(מרקובחצי[[#This Row],[עד ועד]]&lt;J1005,מרקובחצי[[#This Row],[עד ועד]]&gt;K1005)),AND(V1005=1,מרקובחצי[[#This Row],[עד ועד]]&lt;J1005),W1005=1)),1,""))</f>
        <v/>
      </c>
      <c r="P1006" s="19" t="str">
        <f>IF(מרקובחצי[[#This Row],[קבעה הפלגה?]]=1,"",IF(AND(מרקובחצי[[#This Row],[עד ועד]]&gt;28,מרקובחצי[[#This Row],[עד ועד]]&lt;32,OR(מרקובחצי[[#This Row],[CycleNumber]]=1,AND(U1005=1),AND(V1005=1,OR(מרקובחצי[[#This Row],[עד ועד]]&lt;J1005,מרקובחצי[[#This Row],[עד ועד]]&gt;K1005)),W1005=1)),1,""))</f>
        <v/>
      </c>
      <c r="Q1006" s="19">
        <f>IF(מרקובחצי[[#This Row],[קבעה הפלגה?]]=1,"",IF(AND(מרקובחצי[[#This Row],[עד ועד]]&gt;31,OR(מרקובחצי[[#This Row],[CycleNumber]]=1,AND(U1005=1),AND(V1005=1,מרקובחצי[[#This Row],[עד ועד]]&gt;K1005),AND(W1005=1,OR(מרקובחצי[[#This Row],[עד ועד]]&gt;K1005,מרקובחצי[[#This Row],[עד ועד]]&lt;J1005)))),1,""))</f>
        <v>1</v>
      </c>
      <c r="R1006" s="19" t="str">
        <f>IF(מרקובחצי[[#This Row],[CycleNumber]]&gt;1,IF(AND(O1005=1,מרקובחצי[[#This Row],[עד ועד]]&lt;29),1,""),"")</f>
        <v/>
      </c>
      <c r="S1006" s="19" t="str">
        <f>IF(מרקובחצי[[#This Row],[CycleNumber]]&gt;1,IF(OR(AND(O1005=1,מרקובחצי[[#This Row],[עד ועד]]&gt;28),AND(P1005=1),AND(Q1005=1,מרקובחצי[[#This Row],[עד ועד]]&lt;32)),1,""),"")</f>
        <v/>
      </c>
      <c r="T1006" s="19" t="str">
        <f>IF(מרקובחצי[[#This Row],[CycleNumber]]&gt;1,IF(AND(Q1005=1,מרקובחצי[[#This Row],[עד ועד]]&gt;31),1,""),"")</f>
        <v/>
      </c>
      <c r="U1006" s="19" t="str">
        <f>IF(מרקובחצי[[#This Row],[CycleNumber]]&gt;1,IF(AND(R1005=1,מרקובחצי[[#This Row],[עד ועד]]&lt;29),1,IF(AND(U1005=1,NOT(OR(מרקובחצי[[#This Row],[עד ועד]]&lt;J1005,מרקובחצי[[#This Row],[עד ועד]]&gt;K1005))),1,"")),"")</f>
        <v/>
      </c>
      <c r="V1006" s="19" t="str">
        <f>IF(מרקובחצי[[#This Row],[CycleNumber]]&gt;1,IF(AND(SUM(R1005:T1005)=1,מרקובחצי[[#This Row],[עד ועד]]&gt;28,מרקובחצי[[#This Row],[עד ועד]]&lt;32),1,IF(OR(S1005=1,AND(R1005=1,מרקובחצי[[#This Row],[עד ועד]]&gt;28),AND(T1005=1,מרקובחצי[[#This Row],[עד ועד]]&lt;32)),1,IF(AND(V1005=1,NOT(OR(מרקובחצי[[#This Row],[עד ועד]]&lt;J1005,מרקובחצי[[#This Row],[עד ועד]]&gt;K1005))),1,""))),"")</f>
        <v/>
      </c>
      <c r="W1006" s="19" t="str">
        <f>IF(מרקובחצי[[#This Row],[CycleNumber]]&gt;1,IF(AND(T1005=1,מרקובחצי[[#This Row],[עד ועד]]&gt;31),1,IF(AND(W1005=1,NOT(OR(מרקובחצי[[#This Row],[עד ועד]]&lt;J1005,מרקובחצי[[#This Row],[עד ועד]]&gt;K1005))),1,"")),"")</f>
        <v/>
      </c>
      <c r="X1006" s="19" t="str">
        <f>IF(AND(מרקובחצי[[#This Row],[CycleNumber]]&lt;$B1007,SUM(מרקובחצי[[#This Row],[11]],R1007)=2),1,"")</f>
        <v/>
      </c>
      <c r="Y1006" s="19" t="str">
        <f>IF(AND(מרקובחצי[[#This Row],[CycleNumber]]&lt;$B1007,SUM(מרקובחצי[[#This Row],[11]],S1007)=2),1,"")</f>
        <v/>
      </c>
      <c r="Z1006" s="19" t="str">
        <f>IF(AND(מרקובחצי[[#This Row],[CycleNumber]]&lt;$B1007,SUM(מרקובחצי[[#This Row],[13]],S1007)=2),1,"")</f>
        <v/>
      </c>
      <c r="AA1006" s="19">
        <f>IF(AND(מרקובחצי[[#This Row],[CycleNumber]]&lt;$B1007,SUM(מרקובחצי[[#This Row],[13]],T1007)=2),1,"")</f>
        <v>1</v>
      </c>
      <c r="AB1006" s="19" t="str">
        <f>IF(AND(מרקובחצי[[#This Row],[CycleNumber]]&lt;$B1007,SUM(מרקובחצי[[#This Row],[21]],U1007)=2),1,"")</f>
        <v/>
      </c>
      <c r="AC1006" s="19" t="str">
        <f>IF(AND(מרקובחצי[[#This Row],[CycleNumber]]&lt;$B1007,SUM(מרקובחצי[[#This Row],[21]],V1007)=2),1,"")</f>
        <v/>
      </c>
      <c r="AD1006" s="19" t="str">
        <f>IF(AND(מרקובחצי[[#This Row],[CycleNumber]]&lt;$B1007,SUM(מרקובחצי[[#This Row],[23]],V1007)=2),1,"")</f>
        <v/>
      </c>
      <c r="AE1006" s="19" t="str">
        <f>IF(AND(מרקובחצי[[#This Row],[CycleNumber]]&lt;$B1007,SUM(מרקובחצי[[#This Row],[23]],W1007)=2),1,"")</f>
        <v/>
      </c>
      <c r="AF1006" s="19" t="str">
        <f>IF(AND(מרקובחצי[[#This Row],[CycleNumber]]&lt;$B1007,SUM(מרקובחצי[[#This Row],[31]],O1007)=2),1,"")</f>
        <v/>
      </c>
      <c r="AG1006" s="19" t="str">
        <f>IF(AND(מרקובחצי[[#This Row],[CycleNumber]]&lt;$B1007,SUM(מרקובחצי[[#This Row],[31]],P1007)=2),1,"")</f>
        <v/>
      </c>
      <c r="AH1006" s="19" t="str">
        <f>IF(AND(מרקובחצי[[#This Row],[CycleNumber]]&lt;$B1007,SUM(מרקובחצי[[#This Row],[31]],Q1007)=2),1,"")</f>
        <v/>
      </c>
      <c r="AI1006" s="19" t="str">
        <f>IF(AND(מרקובחצי[[#This Row],[CycleNumber]]&lt;$B1007,SUM(U1006:U1007)=2),1,"")</f>
        <v/>
      </c>
      <c r="AJ1006" s="19" t="str">
        <f>IF(AND(מרקובחצי[[#This Row],[CycleNumber]]&lt;$B1007,SUM(מרקובחצי[[#This Row],[32]],O1007)=2),1,"")</f>
        <v/>
      </c>
      <c r="AK1006" s="19" t="str">
        <f>IF(AND(מרקובחצי[[#This Row],[CycleNumber]]&lt;$B1007,SUM(מרקובחצי[[#This Row],[32]],P1007)=2),1,"")</f>
        <v/>
      </c>
      <c r="AL1006" s="19" t="str">
        <f>IF(AND(מרקובחצי[[#This Row],[CycleNumber]]&lt;$B1007,SUM(מרקובחצי[[#This Row],[32]],Q1007)=2),1,"")</f>
        <v/>
      </c>
      <c r="AM1006" s="19" t="str">
        <f>IF(AND(מרקובחצי[[#This Row],[CycleNumber]]&lt;$B1007,SUM(V1006:V1007)=2),1,"")</f>
        <v/>
      </c>
      <c r="AN1006" s="19" t="str">
        <f>IF(AND(מרקובחצי[[#This Row],[CycleNumber]]&lt;$B1007,SUM(מרקובחצי[[#This Row],[33]],O1007)=2),1,"")</f>
        <v/>
      </c>
      <c r="AO1006" s="19" t="str">
        <f>IF(AND(מרקובחצי[[#This Row],[CycleNumber]]&lt;$B1007,SUM(מרקובחצי[[#This Row],[33]],P1007)=2),1,"")</f>
        <v/>
      </c>
      <c r="AP1006" s="19" t="str">
        <f>IF(AND(מרקובחצי[[#This Row],[CycleNumber]]&lt;$B1007,SUM(מרקובחצי[[#This Row],[33]],Q1007)=2),1,"")</f>
        <v/>
      </c>
      <c r="AQ1006" s="19" t="str">
        <f>IF(AND(מרקובחצי[[#This Row],[CycleNumber]]&lt;$B1007,SUM(W1006:W1007)=2),1,"")</f>
        <v/>
      </c>
      <c r="AR1006" s="19" t="str">
        <f>IF(AND(מרקובחצי[[#This Row],[CycleNumber]]&lt;$B1007,SUM(מרקובחצי[[#This Row],[12]],S1007)=2),1,"")</f>
        <v/>
      </c>
      <c r="AS1006" s="19" t="str">
        <f>IF(AND(מרקובחצי[[#This Row],[CycleNumber]]&lt;$B1007,SUM(מרקובחצי[[#This Row],[22]],V1007)=2),1,"")</f>
        <v/>
      </c>
      <c r="AT1006" s="21">
        <f>SUM(מרקובחצי[[#This Row],[11]:[33]])</f>
        <v>1</v>
      </c>
    </row>
    <row r="1007" spans="1:46" ht="15.6" x14ac:dyDescent="0.25">
      <c r="A1007" s="19" t="s">
        <v>105</v>
      </c>
      <c r="B1007" s="19">
        <v>6</v>
      </c>
      <c r="C1007">
        <v>38</v>
      </c>
      <c r="D1007" s="19">
        <f>מרקובחצי[[#This Row],[LengthofCycle]]+1</f>
        <v>39</v>
      </c>
      <c r="E1007" t="str">
        <f>IF(IFERROR(LOOKUP(מרקובחצי[[#This Row],[ClientID]],קביעויות[הפלגה]),FALSE)=מרקובחצי[[#This Row],[ClientID]],1,"")</f>
        <v/>
      </c>
      <c r="F1007" t="str">
        <f>IF(IFERROR(LOOKUP(מרקובחצי[[#This Row],[ClientID]],סוגחציקבוע[S31]),FALSE)=מרקובחצי[[#This Row],[ClientID]],1,"")</f>
        <v/>
      </c>
      <c r="G1007" t="str">
        <f>IF(IFERROR(LOOKUP(מרקובחצי[[#This Row],[ClientID]],סוגחציקבוע[S32]),FALSE)=מרקובחצי[[#This Row],[ClientID]],1,"")</f>
        <v/>
      </c>
      <c r="H1007">
        <f>IF(IFERROR(LOOKUP(מרקובחצי[[#This Row],[ClientID]],סוגחציקבוע[S33]),FALSE)=מרקובחצי[[#This Row],[ClientID]],1,"")</f>
        <v>1</v>
      </c>
      <c r="I1007" t="str">
        <f>IF(IFERROR(LOOKUP(מרקובחצי[[#This Row],[ClientID]],סוגחציקבוע[S32&amp;33]),FALSE)=מרקובחצי[[#This Row],[ClientID]],1,"")</f>
        <v/>
      </c>
      <c r="J1007" s="19">
        <f>IF(SUM(מרקובחצי[[#This Row],[11]:[13]])=1,מרקובחצי[[#This Row],[עד ועד]],IF(SUM(R1006:T1007)=1,IF(מרקובחצי[[#This Row],[עד ועד]]&lt;J1006,מרקובחצי[[#This Row],[עד ועד]],J1006),J1006))</f>
        <v>39</v>
      </c>
      <c r="K1007" s="19">
        <f>IF(SUM(מרקובחצי[[#This Row],[11]:[13]])=1,מרקובחצי[[#This Row],[עד ועד]],IF(SUM(R1006:T1007)=1,IF(מרקובחצי[[#This Row],[עד ועד]]&gt;K1006,מרקובחצי[[#This Row],[עד ועד]],K1006),K1006))</f>
        <v>40</v>
      </c>
      <c r="L1007" s="19" t="str">
        <f>IF(AND(SUM(מרקובחצי[[#This Row],[31]:[33]])=1,SUM(U1006:W1006)=0),מרקובחצי[[#This Row],[מקס]]-מרקובחצי[[#This Row],[מינ]],"")</f>
        <v/>
      </c>
      <c r="M100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007" s="19" t="str">
        <f t="shared" si="15"/>
        <v>S13</v>
      </c>
      <c r="O1007" s="19" t="str">
        <f>IF(מרקובחצי[[#This Row],[קבעה הפלגה?]]=1,"",IF(AND(מרקובחצי[[#This Row],[עד ועד]]&lt;29,OR(מרקובחצי[[#This Row],[CycleNumber]]=1,AND(U1006=1,OR(מרקובחצי[[#This Row],[עד ועד]]&lt;J1006,מרקובחצי[[#This Row],[עד ועד]]&gt;K1006)),AND(V1006=1,מרקובחצי[[#This Row],[עד ועד]]&lt;J1006),W1006=1)),1,""))</f>
        <v/>
      </c>
      <c r="P1007" s="19" t="str">
        <f>IF(מרקובחצי[[#This Row],[קבעה הפלגה?]]=1,"",IF(AND(מרקובחצי[[#This Row],[עד ועד]]&gt;28,מרקובחצי[[#This Row],[עד ועד]]&lt;32,OR(מרקובחצי[[#This Row],[CycleNumber]]=1,AND(U1006=1),AND(V1006=1,OR(מרקובחצי[[#This Row],[עד ועד]]&lt;J1006,מרקובחצי[[#This Row],[עד ועד]]&gt;K1006)),W1006=1)),1,""))</f>
        <v/>
      </c>
      <c r="Q1007" s="19" t="str">
        <f>IF(מרקובחצי[[#This Row],[קבעה הפלגה?]]=1,"",IF(AND(מרקובחצי[[#This Row],[עד ועד]]&gt;31,OR(מרקובחצי[[#This Row],[CycleNumber]]=1,AND(U1006=1),AND(V1006=1,מרקובחצי[[#This Row],[עד ועד]]&gt;K1006),AND(W1006=1,OR(מרקובחצי[[#This Row],[עד ועד]]&gt;K1006,מרקובחצי[[#This Row],[עד ועד]]&lt;J1006)))),1,""))</f>
        <v/>
      </c>
      <c r="R1007" s="19" t="str">
        <f>IF(מרקובחצי[[#This Row],[CycleNumber]]&gt;1,IF(AND(O1006=1,מרקובחצי[[#This Row],[עד ועד]]&lt;29),1,""),"")</f>
        <v/>
      </c>
      <c r="S1007" s="19" t="str">
        <f>IF(מרקובחצי[[#This Row],[CycleNumber]]&gt;1,IF(OR(AND(O1006=1,מרקובחצי[[#This Row],[עד ועד]]&gt;28),AND(P1006=1),AND(Q1006=1,מרקובחצי[[#This Row],[עד ועד]]&lt;32)),1,""),"")</f>
        <v/>
      </c>
      <c r="T1007" s="19">
        <f>IF(מרקובחצי[[#This Row],[CycleNumber]]&gt;1,IF(AND(Q1006=1,מרקובחצי[[#This Row],[עד ועד]]&gt;31),1,""),"")</f>
        <v>1</v>
      </c>
      <c r="U1007" s="19" t="str">
        <f>IF(מרקובחצי[[#This Row],[CycleNumber]]&gt;1,IF(AND(R1006=1,מרקובחצי[[#This Row],[עד ועד]]&lt;29),1,IF(AND(U1006=1,NOT(OR(מרקובחצי[[#This Row],[עד ועד]]&lt;J1006,מרקובחצי[[#This Row],[עד ועד]]&gt;K1006))),1,"")),"")</f>
        <v/>
      </c>
      <c r="V1007" s="19" t="str">
        <f>IF(מרקובחצי[[#This Row],[CycleNumber]]&gt;1,IF(AND(SUM(R1006:T1006)=1,מרקובחצי[[#This Row],[עד ועד]]&gt;28,מרקובחצי[[#This Row],[עד ועד]]&lt;32),1,IF(OR(S1006=1,AND(R1006=1,מרקובחצי[[#This Row],[עד ועד]]&gt;28),AND(T1006=1,מרקובחצי[[#This Row],[עד ועד]]&lt;32)),1,IF(AND(V1006=1,NOT(OR(מרקובחצי[[#This Row],[עד ועד]]&lt;J1006,מרקובחצי[[#This Row],[עד ועד]]&gt;K1006))),1,""))),"")</f>
        <v/>
      </c>
      <c r="W1007" s="19" t="str">
        <f>IF(מרקובחצי[[#This Row],[CycleNumber]]&gt;1,IF(AND(T1006=1,מרקובחצי[[#This Row],[עד ועד]]&gt;31),1,IF(AND(W1006=1,NOT(OR(מרקובחצי[[#This Row],[עד ועד]]&lt;J1006,מרקובחצי[[#This Row],[עד ועד]]&gt;K1006))),1,"")),"")</f>
        <v/>
      </c>
      <c r="X1007" s="19" t="str">
        <f>IF(AND(מרקובחצי[[#This Row],[CycleNumber]]&lt;$B1008,SUM(מרקובחצי[[#This Row],[11]],R1008)=2),1,"")</f>
        <v/>
      </c>
      <c r="Y1007" s="19" t="str">
        <f>IF(AND(מרקובחצי[[#This Row],[CycleNumber]]&lt;$B1008,SUM(מרקובחצי[[#This Row],[11]],S1008)=2),1,"")</f>
        <v/>
      </c>
      <c r="Z1007" s="19" t="str">
        <f>IF(AND(מרקובחצי[[#This Row],[CycleNumber]]&lt;$B1008,SUM(מרקובחצי[[#This Row],[13]],S1008)=2),1,"")</f>
        <v/>
      </c>
      <c r="AA1007" s="19" t="str">
        <f>IF(AND(מרקובחצי[[#This Row],[CycleNumber]]&lt;$B1008,SUM(מרקובחצי[[#This Row],[13]],T1008)=2),1,"")</f>
        <v/>
      </c>
      <c r="AB1007" s="19" t="str">
        <f>IF(AND(מרקובחצי[[#This Row],[CycleNumber]]&lt;$B1008,SUM(מרקובחצי[[#This Row],[21]],U1008)=2),1,"")</f>
        <v/>
      </c>
      <c r="AC1007" s="19" t="str">
        <f>IF(AND(מרקובחצי[[#This Row],[CycleNumber]]&lt;$B1008,SUM(מרקובחצי[[#This Row],[21]],V1008)=2),1,"")</f>
        <v/>
      </c>
      <c r="AD1007" s="19" t="str">
        <f>IF(AND(מרקובחצי[[#This Row],[CycleNumber]]&lt;$B1008,SUM(מרקובחצי[[#This Row],[23]],V1008)=2),1,"")</f>
        <v/>
      </c>
      <c r="AE1007" s="19">
        <f>IF(AND(מרקובחצי[[#This Row],[CycleNumber]]&lt;$B1008,SUM(מרקובחצי[[#This Row],[23]],W1008)=2),1,"")</f>
        <v>1</v>
      </c>
      <c r="AF1007" s="19" t="str">
        <f>IF(AND(מרקובחצי[[#This Row],[CycleNumber]]&lt;$B1008,SUM(מרקובחצי[[#This Row],[31]],O1008)=2),1,"")</f>
        <v/>
      </c>
      <c r="AG1007" s="19" t="str">
        <f>IF(AND(מרקובחצי[[#This Row],[CycleNumber]]&lt;$B1008,SUM(מרקובחצי[[#This Row],[31]],P1008)=2),1,"")</f>
        <v/>
      </c>
      <c r="AH1007" s="19" t="str">
        <f>IF(AND(מרקובחצי[[#This Row],[CycleNumber]]&lt;$B1008,SUM(מרקובחצי[[#This Row],[31]],Q1008)=2),1,"")</f>
        <v/>
      </c>
      <c r="AI1007" s="19" t="str">
        <f>IF(AND(מרקובחצי[[#This Row],[CycleNumber]]&lt;$B1008,SUM(U1007:U1008)=2),1,"")</f>
        <v/>
      </c>
      <c r="AJ1007" s="19" t="str">
        <f>IF(AND(מרקובחצי[[#This Row],[CycleNumber]]&lt;$B1008,SUM(מרקובחצי[[#This Row],[32]],O1008)=2),1,"")</f>
        <v/>
      </c>
      <c r="AK1007" s="19" t="str">
        <f>IF(AND(מרקובחצי[[#This Row],[CycleNumber]]&lt;$B1008,SUM(מרקובחצי[[#This Row],[32]],P1008)=2),1,"")</f>
        <v/>
      </c>
      <c r="AL1007" s="19" t="str">
        <f>IF(AND(מרקובחצי[[#This Row],[CycleNumber]]&lt;$B1008,SUM(מרקובחצי[[#This Row],[32]],Q1008)=2),1,"")</f>
        <v/>
      </c>
      <c r="AM1007" s="19" t="str">
        <f>IF(AND(מרקובחצי[[#This Row],[CycleNumber]]&lt;$B1008,SUM(V1007:V1008)=2),1,"")</f>
        <v/>
      </c>
      <c r="AN1007" s="19" t="str">
        <f>IF(AND(מרקובחצי[[#This Row],[CycleNumber]]&lt;$B1008,SUM(מרקובחצי[[#This Row],[33]],O1008)=2),1,"")</f>
        <v/>
      </c>
      <c r="AO1007" s="19" t="str">
        <f>IF(AND(מרקובחצי[[#This Row],[CycleNumber]]&lt;$B1008,SUM(מרקובחצי[[#This Row],[33]],P1008)=2),1,"")</f>
        <v/>
      </c>
      <c r="AP1007" s="19" t="str">
        <f>IF(AND(מרקובחצי[[#This Row],[CycleNumber]]&lt;$B1008,SUM(מרקובחצי[[#This Row],[33]],Q1008)=2),1,"")</f>
        <v/>
      </c>
      <c r="AQ1007" s="19" t="str">
        <f>IF(AND(מרקובחצי[[#This Row],[CycleNumber]]&lt;$B1008,SUM(W1007:W1008)=2),1,"")</f>
        <v/>
      </c>
      <c r="AR1007" s="19" t="str">
        <f>IF(AND(מרקובחצי[[#This Row],[CycleNumber]]&lt;$B1008,SUM(מרקובחצי[[#This Row],[12]],S1008)=2),1,"")</f>
        <v/>
      </c>
      <c r="AS1007" s="19" t="str">
        <f>IF(AND(מרקובחצי[[#This Row],[CycleNumber]]&lt;$B1008,SUM(מרקובחצי[[#This Row],[22]],V1008)=2),1,"")</f>
        <v/>
      </c>
      <c r="AT1007" s="21">
        <f>SUM(מרקובחצי[[#This Row],[11]:[33]])</f>
        <v>1</v>
      </c>
    </row>
    <row r="1008" spans="1:46" ht="15.6" x14ac:dyDescent="0.25">
      <c r="A1008" s="19" t="s">
        <v>105</v>
      </c>
      <c r="B1008" s="19">
        <v>7</v>
      </c>
      <c r="C1008">
        <v>31</v>
      </c>
      <c r="D1008" s="19">
        <f>מרקובחצי[[#This Row],[LengthofCycle]]+1</f>
        <v>32</v>
      </c>
      <c r="E1008" t="str">
        <f>IF(IFERROR(LOOKUP(מרקובחצי[[#This Row],[ClientID]],קביעויות[הפלגה]),FALSE)=מרקובחצי[[#This Row],[ClientID]],1,"")</f>
        <v/>
      </c>
      <c r="F1008" t="str">
        <f>IF(IFERROR(LOOKUP(מרקובחצי[[#This Row],[ClientID]],סוגחציקבוע[S31]),FALSE)=מרקובחצי[[#This Row],[ClientID]],1,"")</f>
        <v/>
      </c>
      <c r="G1008" t="str">
        <f>IF(IFERROR(LOOKUP(מרקובחצי[[#This Row],[ClientID]],סוגחציקבוע[S32]),FALSE)=מרקובחצי[[#This Row],[ClientID]],1,"")</f>
        <v/>
      </c>
      <c r="H1008">
        <f>IF(IFERROR(LOOKUP(מרקובחצי[[#This Row],[ClientID]],סוגחציקבוע[S33]),FALSE)=מרקובחצי[[#This Row],[ClientID]],1,"")</f>
        <v>1</v>
      </c>
      <c r="I1008" t="str">
        <f>IF(IFERROR(LOOKUP(מרקובחצי[[#This Row],[ClientID]],סוגחציקבוע[S32&amp;33]),FALSE)=מרקובחצי[[#This Row],[ClientID]],1,"")</f>
        <v/>
      </c>
      <c r="J1008" s="19">
        <f>IF(SUM(מרקובחצי[[#This Row],[11]:[13]])=1,מרקובחצי[[#This Row],[עד ועד]],IF(SUM(R1007:T1008)=1,IF(מרקובחצי[[#This Row],[עד ועד]]&lt;J1007,מרקובחצי[[#This Row],[עד ועד]],J1007),J1007))</f>
        <v>32</v>
      </c>
      <c r="K1008" s="19">
        <f>IF(SUM(מרקובחצי[[#This Row],[11]:[13]])=1,מרקובחצי[[#This Row],[עד ועד]],IF(SUM(R1007:T1008)=1,IF(מרקובחצי[[#This Row],[עד ועד]]&gt;K1007,מרקובחצי[[#This Row],[עד ועד]],K1007),K1007))</f>
        <v>40</v>
      </c>
      <c r="L1008" s="19">
        <f>IF(AND(SUM(מרקובחצי[[#This Row],[31]:[33]])=1,SUM(U1007:W1007)=0),מרקובחצי[[#This Row],[מקס]]-מרקובחצי[[#This Row],[מינ]],"")</f>
        <v>8</v>
      </c>
      <c r="M100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008" s="19" t="str">
        <f t="shared" si="15"/>
        <v>S23</v>
      </c>
      <c r="O1008" s="19" t="str">
        <f>IF(מרקובחצי[[#This Row],[קבעה הפלגה?]]=1,"",IF(AND(מרקובחצי[[#This Row],[עד ועד]]&lt;29,OR(מרקובחצי[[#This Row],[CycleNumber]]=1,AND(U1007=1,OR(מרקובחצי[[#This Row],[עד ועד]]&lt;J1007,מרקובחצי[[#This Row],[עד ועד]]&gt;K1007)),AND(V1007=1,מרקובחצי[[#This Row],[עד ועד]]&lt;J1007),W1007=1)),1,""))</f>
        <v/>
      </c>
      <c r="P1008" s="19" t="str">
        <f>IF(מרקובחצי[[#This Row],[קבעה הפלגה?]]=1,"",IF(AND(מרקובחצי[[#This Row],[עד ועד]]&gt;28,מרקובחצי[[#This Row],[עד ועד]]&lt;32,OR(מרקובחצי[[#This Row],[CycleNumber]]=1,AND(U1007=1),AND(V1007=1,OR(מרקובחצי[[#This Row],[עד ועד]]&lt;J1007,מרקובחצי[[#This Row],[עד ועד]]&gt;K1007)),W1007=1)),1,""))</f>
        <v/>
      </c>
      <c r="Q1008" s="19" t="str">
        <f>IF(מרקובחצי[[#This Row],[קבעה הפלגה?]]=1,"",IF(AND(מרקובחצי[[#This Row],[עד ועד]]&gt;31,OR(מרקובחצי[[#This Row],[CycleNumber]]=1,AND(U1007=1),AND(V1007=1,מרקובחצי[[#This Row],[עד ועד]]&gt;K1007),AND(W1007=1,OR(מרקובחצי[[#This Row],[עד ועד]]&gt;K1007,מרקובחצי[[#This Row],[עד ועד]]&lt;J1007)))),1,""))</f>
        <v/>
      </c>
      <c r="R1008" s="19" t="str">
        <f>IF(מרקובחצי[[#This Row],[CycleNumber]]&gt;1,IF(AND(O1007=1,מרקובחצי[[#This Row],[עד ועד]]&lt;29),1,""),"")</f>
        <v/>
      </c>
      <c r="S1008" s="19" t="str">
        <f>IF(מרקובחצי[[#This Row],[CycleNumber]]&gt;1,IF(OR(AND(O1007=1,מרקובחצי[[#This Row],[עד ועד]]&gt;28),AND(P1007=1),AND(Q1007=1,מרקובחצי[[#This Row],[עד ועד]]&lt;32)),1,""),"")</f>
        <v/>
      </c>
      <c r="T1008" s="19" t="str">
        <f>IF(מרקובחצי[[#This Row],[CycleNumber]]&gt;1,IF(AND(Q1007=1,מרקובחצי[[#This Row],[עד ועד]]&gt;31),1,""),"")</f>
        <v/>
      </c>
      <c r="U1008" s="19" t="str">
        <f>IF(מרקובחצי[[#This Row],[CycleNumber]]&gt;1,IF(AND(R1007=1,מרקובחצי[[#This Row],[עד ועד]]&lt;29),1,IF(AND(U1007=1,NOT(OR(מרקובחצי[[#This Row],[עד ועד]]&lt;J1007,מרקובחצי[[#This Row],[עד ועד]]&gt;K1007))),1,"")),"")</f>
        <v/>
      </c>
      <c r="V1008" s="19" t="str">
        <f>IF(מרקובחצי[[#This Row],[CycleNumber]]&gt;1,IF(AND(SUM(R1007:T1007)=1,מרקובחצי[[#This Row],[עד ועד]]&gt;28,מרקובחצי[[#This Row],[עד ועד]]&lt;32),1,IF(OR(S1007=1,AND(R1007=1,מרקובחצי[[#This Row],[עד ועד]]&gt;28),AND(T1007=1,מרקובחצי[[#This Row],[עד ועד]]&lt;32)),1,IF(AND(V1007=1,NOT(OR(מרקובחצי[[#This Row],[עד ועד]]&lt;J1007,מרקובחצי[[#This Row],[עד ועד]]&gt;K1007))),1,""))),"")</f>
        <v/>
      </c>
      <c r="W1008" s="19">
        <f>IF(מרקובחצי[[#This Row],[CycleNumber]]&gt;1,IF(AND(T1007=1,מרקובחצי[[#This Row],[עד ועד]]&gt;31),1,IF(AND(W1007=1,NOT(OR(מרקובחצי[[#This Row],[עד ועד]]&lt;J1007,מרקובחצי[[#This Row],[עד ועד]]&gt;K1007))),1,"")),"")</f>
        <v>1</v>
      </c>
      <c r="X1008" s="19" t="str">
        <f>IF(AND(מרקובחצי[[#This Row],[CycleNumber]]&lt;$B1009,SUM(מרקובחצי[[#This Row],[11]],R1009)=2),1,"")</f>
        <v/>
      </c>
      <c r="Y1008" s="19" t="str">
        <f>IF(AND(מרקובחצי[[#This Row],[CycleNumber]]&lt;$B1009,SUM(מרקובחצי[[#This Row],[11]],S1009)=2),1,"")</f>
        <v/>
      </c>
      <c r="Z1008" s="19" t="str">
        <f>IF(AND(מרקובחצי[[#This Row],[CycleNumber]]&lt;$B1009,SUM(מרקובחצי[[#This Row],[13]],S1009)=2),1,"")</f>
        <v/>
      </c>
      <c r="AA1008" s="19" t="str">
        <f>IF(AND(מרקובחצי[[#This Row],[CycleNumber]]&lt;$B1009,SUM(מרקובחצי[[#This Row],[13]],T1009)=2),1,"")</f>
        <v/>
      </c>
      <c r="AB1008" s="19" t="str">
        <f>IF(AND(מרקובחצי[[#This Row],[CycleNumber]]&lt;$B1009,SUM(מרקובחצי[[#This Row],[21]],U1009)=2),1,"")</f>
        <v/>
      </c>
      <c r="AC1008" s="19" t="str">
        <f>IF(AND(מרקובחצי[[#This Row],[CycleNumber]]&lt;$B1009,SUM(מרקובחצי[[#This Row],[21]],V1009)=2),1,"")</f>
        <v/>
      </c>
      <c r="AD1008" s="19" t="str">
        <f>IF(AND(מרקובחצי[[#This Row],[CycleNumber]]&lt;$B1009,SUM(מרקובחצי[[#This Row],[23]],V1009)=2),1,"")</f>
        <v/>
      </c>
      <c r="AE1008" s="19" t="str">
        <f>IF(AND(מרקובחצי[[#This Row],[CycleNumber]]&lt;$B1009,SUM(מרקובחצי[[#This Row],[23]],W1009)=2),1,"")</f>
        <v/>
      </c>
      <c r="AF1008" s="19" t="str">
        <f>IF(AND(מרקובחצי[[#This Row],[CycleNumber]]&lt;$B1009,SUM(מרקובחצי[[#This Row],[31]],O1009)=2),1,"")</f>
        <v/>
      </c>
      <c r="AG1008" s="19" t="str">
        <f>IF(AND(מרקובחצי[[#This Row],[CycleNumber]]&lt;$B1009,SUM(מרקובחצי[[#This Row],[31]],P1009)=2),1,"")</f>
        <v/>
      </c>
      <c r="AH1008" s="19" t="str">
        <f>IF(AND(מרקובחצי[[#This Row],[CycleNumber]]&lt;$B1009,SUM(מרקובחצי[[#This Row],[31]],Q1009)=2),1,"")</f>
        <v/>
      </c>
      <c r="AI1008" s="19" t="str">
        <f>IF(AND(מרקובחצי[[#This Row],[CycleNumber]]&lt;$B1009,SUM(U1008:U1009)=2),1,"")</f>
        <v/>
      </c>
      <c r="AJ1008" s="19" t="str">
        <f>IF(AND(מרקובחצי[[#This Row],[CycleNumber]]&lt;$B1009,SUM(מרקובחצי[[#This Row],[32]],O1009)=2),1,"")</f>
        <v/>
      </c>
      <c r="AK1008" s="19" t="str">
        <f>IF(AND(מרקובחצי[[#This Row],[CycleNumber]]&lt;$B1009,SUM(מרקובחצי[[#This Row],[32]],P1009)=2),1,"")</f>
        <v/>
      </c>
      <c r="AL1008" s="19" t="str">
        <f>IF(AND(מרקובחצי[[#This Row],[CycleNumber]]&lt;$B1009,SUM(מרקובחצי[[#This Row],[32]],Q1009)=2),1,"")</f>
        <v/>
      </c>
      <c r="AM1008" s="19" t="str">
        <f>IF(AND(מרקובחצי[[#This Row],[CycleNumber]]&lt;$B1009,SUM(V1008:V1009)=2),1,"")</f>
        <v/>
      </c>
      <c r="AN1008" s="19" t="str">
        <f>IF(AND(מרקובחצי[[#This Row],[CycleNumber]]&lt;$B1009,SUM(מרקובחצי[[#This Row],[33]],O1009)=2),1,"")</f>
        <v/>
      </c>
      <c r="AO1008" s="19" t="str">
        <f>IF(AND(מרקובחצי[[#This Row],[CycleNumber]]&lt;$B1009,SUM(מרקובחצי[[#This Row],[33]],P1009)=2),1,"")</f>
        <v/>
      </c>
      <c r="AP1008" s="19" t="str">
        <f>IF(AND(מרקובחצי[[#This Row],[CycleNumber]]&lt;$B1009,SUM(מרקובחצי[[#This Row],[33]],Q1009)=2),1,"")</f>
        <v/>
      </c>
      <c r="AQ1008" s="19">
        <f>IF(AND(מרקובחצי[[#This Row],[CycleNumber]]&lt;$B1009,SUM(W1008:W1009)=2),1,"")</f>
        <v>1</v>
      </c>
      <c r="AR1008" s="19" t="str">
        <f>IF(AND(מרקובחצי[[#This Row],[CycleNumber]]&lt;$B1009,SUM(מרקובחצי[[#This Row],[12]],S1009)=2),1,"")</f>
        <v/>
      </c>
      <c r="AS1008" s="19" t="str">
        <f>IF(AND(מרקובחצי[[#This Row],[CycleNumber]]&lt;$B1009,SUM(מרקובחצי[[#This Row],[22]],V1009)=2),1,"")</f>
        <v/>
      </c>
      <c r="AT1008" s="21">
        <f>SUM(מרקובחצי[[#This Row],[11]:[33]])</f>
        <v>1</v>
      </c>
    </row>
    <row r="1009" spans="1:46" ht="15.6" x14ac:dyDescent="0.25">
      <c r="A1009" s="19" t="s">
        <v>105</v>
      </c>
      <c r="B1009" s="19">
        <v>8</v>
      </c>
      <c r="C1009">
        <v>35</v>
      </c>
      <c r="D1009" s="19">
        <f>מרקובחצי[[#This Row],[LengthofCycle]]+1</f>
        <v>36</v>
      </c>
      <c r="E1009" t="str">
        <f>IF(IFERROR(LOOKUP(מרקובחצי[[#This Row],[ClientID]],קביעויות[הפלגה]),FALSE)=מרקובחצי[[#This Row],[ClientID]],1,"")</f>
        <v/>
      </c>
      <c r="F1009" t="str">
        <f>IF(IFERROR(LOOKUP(מרקובחצי[[#This Row],[ClientID]],סוגחציקבוע[S31]),FALSE)=מרקובחצי[[#This Row],[ClientID]],1,"")</f>
        <v/>
      </c>
      <c r="G1009" t="str">
        <f>IF(IFERROR(LOOKUP(מרקובחצי[[#This Row],[ClientID]],סוגחציקבוע[S32]),FALSE)=מרקובחצי[[#This Row],[ClientID]],1,"")</f>
        <v/>
      </c>
      <c r="H1009">
        <f>IF(IFERROR(LOOKUP(מרקובחצי[[#This Row],[ClientID]],סוגחציקבוע[S33]),FALSE)=מרקובחצי[[#This Row],[ClientID]],1,"")</f>
        <v>1</v>
      </c>
      <c r="I1009" t="str">
        <f>IF(IFERROR(LOOKUP(מרקובחצי[[#This Row],[ClientID]],סוגחציקבוע[S32&amp;33]),FALSE)=מרקובחצי[[#This Row],[ClientID]],1,"")</f>
        <v/>
      </c>
      <c r="J1009" s="19">
        <f>IF(SUM(מרקובחצי[[#This Row],[11]:[13]])=1,מרקובחצי[[#This Row],[עד ועד]],IF(SUM(R1008:T1009)=1,IF(מרקובחצי[[#This Row],[עד ועד]]&lt;J1008,מרקובחצי[[#This Row],[עד ועד]],J1008),J1008))</f>
        <v>32</v>
      </c>
      <c r="K1009" s="19">
        <f>IF(SUM(מרקובחצי[[#This Row],[11]:[13]])=1,מרקובחצי[[#This Row],[עד ועד]],IF(SUM(R1008:T1009)=1,IF(מרקובחצי[[#This Row],[עד ועד]]&gt;K1008,מרקובחצי[[#This Row],[עד ועד]],K1008),K1008))</f>
        <v>40</v>
      </c>
      <c r="L1009" s="19" t="str">
        <f>IF(AND(SUM(מרקובחצי[[#This Row],[31]:[33]])=1,SUM(U1008:W1008)=0),מרקובחצי[[#This Row],[מקס]]-מרקובחצי[[#This Row],[מינ]],"")</f>
        <v/>
      </c>
      <c r="M100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009" s="19" t="str">
        <f t="shared" si="15"/>
        <v>S33</v>
      </c>
      <c r="O1009" s="19" t="str">
        <f>IF(מרקובחצי[[#This Row],[קבעה הפלגה?]]=1,"",IF(AND(מרקובחצי[[#This Row],[עד ועד]]&lt;29,OR(מרקובחצי[[#This Row],[CycleNumber]]=1,AND(U1008=1,OR(מרקובחצי[[#This Row],[עד ועד]]&lt;J1008,מרקובחצי[[#This Row],[עד ועד]]&gt;K1008)),AND(V1008=1,מרקובחצי[[#This Row],[עד ועד]]&lt;J1008),W1008=1)),1,""))</f>
        <v/>
      </c>
      <c r="P1009" s="19" t="str">
        <f>IF(מרקובחצי[[#This Row],[קבעה הפלגה?]]=1,"",IF(AND(מרקובחצי[[#This Row],[עד ועד]]&gt;28,מרקובחצי[[#This Row],[עד ועד]]&lt;32,OR(מרקובחצי[[#This Row],[CycleNumber]]=1,AND(U1008=1),AND(V1008=1,OR(מרקובחצי[[#This Row],[עד ועד]]&lt;J1008,מרקובחצי[[#This Row],[עד ועד]]&gt;K1008)),W1008=1)),1,""))</f>
        <v/>
      </c>
      <c r="Q1009" s="19" t="str">
        <f>IF(מרקובחצי[[#This Row],[קבעה הפלגה?]]=1,"",IF(AND(מרקובחצי[[#This Row],[עד ועד]]&gt;31,OR(מרקובחצי[[#This Row],[CycleNumber]]=1,AND(U1008=1),AND(V1008=1,מרקובחצי[[#This Row],[עד ועד]]&gt;K1008),AND(W1008=1,OR(מרקובחצי[[#This Row],[עד ועד]]&gt;K1008,מרקובחצי[[#This Row],[עד ועד]]&lt;J1008)))),1,""))</f>
        <v/>
      </c>
      <c r="R1009" s="19" t="str">
        <f>IF(מרקובחצי[[#This Row],[CycleNumber]]&gt;1,IF(AND(O1008=1,מרקובחצי[[#This Row],[עד ועד]]&lt;29),1,""),"")</f>
        <v/>
      </c>
      <c r="S1009" s="19" t="str">
        <f>IF(מרקובחצי[[#This Row],[CycleNumber]]&gt;1,IF(OR(AND(O1008=1,מרקובחצי[[#This Row],[עד ועד]]&gt;28),AND(P1008=1),AND(Q1008=1,מרקובחצי[[#This Row],[עד ועד]]&lt;32)),1,""),"")</f>
        <v/>
      </c>
      <c r="T1009" s="19" t="str">
        <f>IF(מרקובחצי[[#This Row],[CycleNumber]]&gt;1,IF(AND(Q1008=1,מרקובחצי[[#This Row],[עד ועד]]&gt;31),1,""),"")</f>
        <v/>
      </c>
      <c r="U1009" s="19" t="str">
        <f>IF(מרקובחצי[[#This Row],[CycleNumber]]&gt;1,IF(AND(R1008=1,מרקובחצי[[#This Row],[עד ועד]]&lt;29),1,IF(AND(U1008=1,NOT(OR(מרקובחצי[[#This Row],[עד ועד]]&lt;J1008,מרקובחצי[[#This Row],[עד ועד]]&gt;K1008))),1,"")),"")</f>
        <v/>
      </c>
      <c r="V1009" s="19" t="str">
        <f>IF(מרקובחצי[[#This Row],[CycleNumber]]&gt;1,IF(AND(SUM(R1008:T1008)=1,מרקובחצי[[#This Row],[עד ועד]]&gt;28,מרקובחצי[[#This Row],[עד ועד]]&lt;32),1,IF(OR(S1008=1,AND(R1008=1,מרקובחצי[[#This Row],[עד ועד]]&gt;28),AND(T1008=1,מרקובחצי[[#This Row],[עד ועד]]&lt;32)),1,IF(AND(V1008=1,NOT(OR(מרקובחצי[[#This Row],[עד ועד]]&lt;J1008,מרקובחצי[[#This Row],[עד ועד]]&gt;K1008))),1,""))),"")</f>
        <v/>
      </c>
      <c r="W1009" s="19">
        <f>IF(מרקובחצי[[#This Row],[CycleNumber]]&gt;1,IF(AND(T1008=1,מרקובחצי[[#This Row],[עד ועד]]&gt;31),1,IF(AND(W1008=1,NOT(OR(מרקובחצי[[#This Row],[עד ועד]]&lt;J1008,מרקובחצי[[#This Row],[עד ועד]]&gt;K1008))),1,"")),"")</f>
        <v>1</v>
      </c>
      <c r="X1009" s="19" t="str">
        <f>IF(AND(מרקובחצי[[#This Row],[CycleNumber]]&lt;$B1010,SUM(מרקובחצי[[#This Row],[11]],R1010)=2),1,"")</f>
        <v/>
      </c>
      <c r="Y1009" s="19" t="str">
        <f>IF(AND(מרקובחצי[[#This Row],[CycleNumber]]&lt;$B1010,SUM(מרקובחצי[[#This Row],[11]],S1010)=2),1,"")</f>
        <v/>
      </c>
      <c r="Z1009" s="19" t="str">
        <f>IF(AND(מרקובחצי[[#This Row],[CycleNumber]]&lt;$B1010,SUM(מרקובחצי[[#This Row],[13]],S1010)=2),1,"")</f>
        <v/>
      </c>
      <c r="AA1009" s="19" t="str">
        <f>IF(AND(מרקובחצי[[#This Row],[CycleNumber]]&lt;$B1010,SUM(מרקובחצי[[#This Row],[13]],T1010)=2),1,"")</f>
        <v/>
      </c>
      <c r="AB1009" s="19" t="str">
        <f>IF(AND(מרקובחצי[[#This Row],[CycleNumber]]&lt;$B1010,SUM(מרקובחצי[[#This Row],[21]],U1010)=2),1,"")</f>
        <v/>
      </c>
      <c r="AC1009" s="19" t="str">
        <f>IF(AND(מרקובחצי[[#This Row],[CycleNumber]]&lt;$B1010,SUM(מרקובחצי[[#This Row],[21]],V1010)=2),1,"")</f>
        <v/>
      </c>
      <c r="AD1009" s="19" t="str">
        <f>IF(AND(מרקובחצי[[#This Row],[CycleNumber]]&lt;$B1010,SUM(מרקובחצי[[#This Row],[23]],V1010)=2),1,"")</f>
        <v/>
      </c>
      <c r="AE1009" s="19" t="str">
        <f>IF(AND(מרקובחצי[[#This Row],[CycleNumber]]&lt;$B1010,SUM(מרקובחצי[[#This Row],[23]],W1010)=2),1,"")</f>
        <v/>
      </c>
      <c r="AF1009" s="19" t="str">
        <f>IF(AND(מרקובחצי[[#This Row],[CycleNumber]]&lt;$B1010,SUM(מרקובחצי[[#This Row],[31]],O1010)=2),1,"")</f>
        <v/>
      </c>
      <c r="AG1009" s="19" t="str">
        <f>IF(AND(מרקובחצי[[#This Row],[CycleNumber]]&lt;$B1010,SUM(מרקובחצי[[#This Row],[31]],P1010)=2),1,"")</f>
        <v/>
      </c>
      <c r="AH1009" s="19" t="str">
        <f>IF(AND(מרקובחצי[[#This Row],[CycleNumber]]&lt;$B1010,SUM(מרקובחצי[[#This Row],[31]],Q1010)=2),1,"")</f>
        <v/>
      </c>
      <c r="AI1009" s="19" t="str">
        <f>IF(AND(מרקובחצי[[#This Row],[CycleNumber]]&lt;$B1010,SUM(U1009:U1010)=2),1,"")</f>
        <v/>
      </c>
      <c r="AJ1009" s="19" t="str">
        <f>IF(AND(מרקובחצי[[#This Row],[CycleNumber]]&lt;$B1010,SUM(מרקובחצי[[#This Row],[32]],O1010)=2),1,"")</f>
        <v/>
      </c>
      <c r="AK1009" s="19" t="str">
        <f>IF(AND(מרקובחצי[[#This Row],[CycleNumber]]&lt;$B1010,SUM(מרקובחצי[[#This Row],[32]],P1010)=2),1,"")</f>
        <v/>
      </c>
      <c r="AL1009" s="19" t="str">
        <f>IF(AND(מרקובחצי[[#This Row],[CycleNumber]]&lt;$B1010,SUM(מרקובחצי[[#This Row],[32]],Q1010)=2),1,"")</f>
        <v/>
      </c>
      <c r="AM1009" s="19" t="str">
        <f>IF(AND(מרקובחצי[[#This Row],[CycleNumber]]&lt;$B1010,SUM(V1009:V1010)=2),1,"")</f>
        <v/>
      </c>
      <c r="AN1009" s="19" t="str">
        <f>IF(AND(מרקובחצי[[#This Row],[CycleNumber]]&lt;$B1010,SUM(מרקובחצי[[#This Row],[33]],O1010)=2),1,"")</f>
        <v/>
      </c>
      <c r="AO1009" s="19" t="str">
        <f>IF(AND(מרקובחצי[[#This Row],[CycleNumber]]&lt;$B1010,SUM(מרקובחצי[[#This Row],[33]],P1010)=2),1,"")</f>
        <v/>
      </c>
      <c r="AP1009" s="19" t="str">
        <f>IF(AND(מרקובחצי[[#This Row],[CycleNumber]]&lt;$B1010,SUM(מרקובחצי[[#This Row],[33]],Q1010)=2),1,"")</f>
        <v/>
      </c>
      <c r="AQ1009" s="19">
        <f>IF(AND(מרקובחצי[[#This Row],[CycleNumber]]&lt;$B1010,SUM(W1009:W1010)=2),1,"")</f>
        <v>1</v>
      </c>
      <c r="AR1009" s="19" t="str">
        <f>IF(AND(מרקובחצי[[#This Row],[CycleNumber]]&lt;$B1010,SUM(מרקובחצי[[#This Row],[12]],S1010)=2),1,"")</f>
        <v/>
      </c>
      <c r="AS1009" s="19" t="str">
        <f>IF(AND(מרקובחצי[[#This Row],[CycleNumber]]&lt;$B1010,SUM(מרקובחצי[[#This Row],[22]],V1010)=2),1,"")</f>
        <v/>
      </c>
      <c r="AT1009" s="21">
        <f>SUM(מרקובחצי[[#This Row],[11]:[33]])</f>
        <v>1</v>
      </c>
    </row>
    <row r="1010" spans="1:46" ht="15.6" x14ac:dyDescent="0.25">
      <c r="A1010" s="19" t="s">
        <v>105</v>
      </c>
      <c r="B1010" s="19">
        <v>9</v>
      </c>
      <c r="C1010">
        <v>35</v>
      </c>
      <c r="D1010" s="19">
        <f>מרקובחצי[[#This Row],[LengthofCycle]]+1</f>
        <v>36</v>
      </c>
      <c r="E1010" t="str">
        <f>IF(IFERROR(LOOKUP(מרקובחצי[[#This Row],[ClientID]],קביעויות[הפלגה]),FALSE)=מרקובחצי[[#This Row],[ClientID]],1,"")</f>
        <v/>
      </c>
      <c r="F1010" t="str">
        <f>IF(IFERROR(LOOKUP(מרקובחצי[[#This Row],[ClientID]],סוגחציקבוע[S31]),FALSE)=מרקובחצי[[#This Row],[ClientID]],1,"")</f>
        <v/>
      </c>
      <c r="G1010" t="str">
        <f>IF(IFERROR(LOOKUP(מרקובחצי[[#This Row],[ClientID]],סוגחציקבוע[S32]),FALSE)=מרקובחצי[[#This Row],[ClientID]],1,"")</f>
        <v/>
      </c>
      <c r="H1010">
        <f>IF(IFERROR(LOOKUP(מרקובחצי[[#This Row],[ClientID]],סוגחציקבוע[S33]),FALSE)=מרקובחצי[[#This Row],[ClientID]],1,"")</f>
        <v>1</v>
      </c>
      <c r="I1010" t="str">
        <f>IF(IFERROR(LOOKUP(מרקובחצי[[#This Row],[ClientID]],סוגחציקבוע[S32&amp;33]),FALSE)=מרקובחצי[[#This Row],[ClientID]],1,"")</f>
        <v/>
      </c>
      <c r="J1010" s="19">
        <f>IF(SUM(מרקובחצי[[#This Row],[11]:[13]])=1,מרקובחצי[[#This Row],[עד ועד]],IF(SUM(R1009:T1010)=1,IF(מרקובחצי[[#This Row],[עד ועד]]&lt;J1009,מרקובחצי[[#This Row],[עד ועד]],J1009),J1009))</f>
        <v>32</v>
      </c>
      <c r="K1010" s="19">
        <f>IF(SUM(מרקובחצי[[#This Row],[11]:[13]])=1,מרקובחצי[[#This Row],[עד ועד]],IF(SUM(R1009:T1010)=1,IF(מרקובחצי[[#This Row],[עד ועד]]&gt;K1009,מרקובחצי[[#This Row],[עד ועד]],K1009),K1009))</f>
        <v>40</v>
      </c>
      <c r="L1010" s="19" t="str">
        <f>IF(AND(SUM(מרקובחצי[[#This Row],[31]:[33]])=1,SUM(U1009:W1009)=0),מרקובחצי[[#This Row],[מקס]]-מרקובחצי[[#This Row],[מינ]],"")</f>
        <v/>
      </c>
      <c r="M101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010" s="19" t="str">
        <f t="shared" si="15"/>
        <v>S33</v>
      </c>
      <c r="O1010" s="19" t="str">
        <f>IF(מרקובחצי[[#This Row],[קבעה הפלגה?]]=1,"",IF(AND(מרקובחצי[[#This Row],[עד ועד]]&lt;29,OR(מרקובחצי[[#This Row],[CycleNumber]]=1,AND(U1009=1,OR(מרקובחצי[[#This Row],[עד ועד]]&lt;J1009,מרקובחצי[[#This Row],[עד ועד]]&gt;K1009)),AND(V1009=1,מרקובחצי[[#This Row],[עד ועד]]&lt;J1009),W1009=1)),1,""))</f>
        <v/>
      </c>
      <c r="P1010" s="19" t="str">
        <f>IF(מרקובחצי[[#This Row],[קבעה הפלגה?]]=1,"",IF(AND(מרקובחצי[[#This Row],[עד ועד]]&gt;28,מרקובחצי[[#This Row],[עד ועד]]&lt;32,OR(מרקובחצי[[#This Row],[CycleNumber]]=1,AND(U1009=1),AND(V1009=1,OR(מרקובחצי[[#This Row],[עד ועד]]&lt;J1009,מרקובחצי[[#This Row],[עד ועד]]&gt;K1009)),W1009=1)),1,""))</f>
        <v/>
      </c>
      <c r="Q1010" s="19" t="str">
        <f>IF(מרקובחצי[[#This Row],[קבעה הפלגה?]]=1,"",IF(AND(מרקובחצי[[#This Row],[עד ועד]]&gt;31,OR(מרקובחצי[[#This Row],[CycleNumber]]=1,AND(U1009=1),AND(V1009=1,מרקובחצי[[#This Row],[עד ועד]]&gt;K1009),AND(W1009=1,OR(מרקובחצי[[#This Row],[עד ועד]]&gt;K1009,מרקובחצי[[#This Row],[עד ועד]]&lt;J1009)))),1,""))</f>
        <v/>
      </c>
      <c r="R1010" s="19" t="str">
        <f>IF(מרקובחצי[[#This Row],[CycleNumber]]&gt;1,IF(AND(O1009=1,מרקובחצי[[#This Row],[עד ועד]]&lt;29),1,""),"")</f>
        <v/>
      </c>
      <c r="S1010" s="19" t="str">
        <f>IF(מרקובחצי[[#This Row],[CycleNumber]]&gt;1,IF(OR(AND(O1009=1,מרקובחצי[[#This Row],[עד ועד]]&gt;28),AND(P1009=1),AND(Q1009=1,מרקובחצי[[#This Row],[עד ועד]]&lt;32)),1,""),"")</f>
        <v/>
      </c>
      <c r="T1010" s="19" t="str">
        <f>IF(מרקובחצי[[#This Row],[CycleNumber]]&gt;1,IF(AND(Q1009=1,מרקובחצי[[#This Row],[עד ועד]]&gt;31),1,""),"")</f>
        <v/>
      </c>
      <c r="U1010" s="19" t="str">
        <f>IF(מרקובחצי[[#This Row],[CycleNumber]]&gt;1,IF(AND(R1009=1,מרקובחצי[[#This Row],[עד ועד]]&lt;29),1,IF(AND(U1009=1,NOT(OR(מרקובחצי[[#This Row],[עד ועד]]&lt;J1009,מרקובחצי[[#This Row],[עד ועד]]&gt;K1009))),1,"")),"")</f>
        <v/>
      </c>
      <c r="V1010" s="19" t="str">
        <f>IF(מרקובחצי[[#This Row],[CycleNumber]]&gt;1,IF(AND(SUM(R1009:T1009)=1,מרקובחצי[[#This Row],[עד ועד]]&gt;28,מרקובחצי[[#This Row],[עד ועד]]&lt;32),1,IF(OR(S1009=1,AND(R1009=1,מרקובחצי[[#This Row],[עד ועד]]&gt;28),AND(T1009=1,מרקובחצי[[#This Row],[עד ועד]]&lt;32)),1,IF(AND(V1009=1,NOT(OR(מרקובחצי[[#This Row],[עד ועד]]&lt;J1009,מרקובחצי[[#This Row],[עד ועד]]&gt;K1009))),1,""))),"")</f>
        <v/>
      </c>
      <c r="W1010" s="19">
        <f>IF(מרקובחצי[[#This Row],[CycleNumber]]&gt;1,IF(AND(T1009=1,מרקובחצי[[#This Row],[עד ועד]]&gt;31),1,IF(AND(W1009=1,NOT(OR(מרקובחצי[[#This Row],[עד ועד]]&lt;J1009,מרקובחצי[[#This Row],[עד ועד]]&gt;K1009))),1,"")),"")</f>
        <v>1</v>
      </c>
      <c r="X1010" s="19" t="str">
        <f>IF(AND(מרקובחצי[[#This Row],[CycleNumber]]&lt;$B1011,SUM(מרקובחצי[[#This Row],[11]],R1011)=2),1,"")</f>
        <v/>
      </c>
      <c r="Y1010" s="19" t="str">
        <f>IF(AND(מרקובחצי[[#This Row],[CycleNumber]]&lt;$B1011,SUM(מרקובחצי[[#This Row],[11]],S1011)=2),1,"")</f>
        <v/>
      </c>
      <c r="Z1010" s="19" t="str">
        <f>IF(AND(מרקובחצי[[#This Row],[CycleNumber]]&lt;$B1011,SUM(מרקובחצי[[#This Row],[13]],S1011)=2),1,"")</f>
        <v/>
      </c>
      <c r="AA1010" s="19" t="str">
        <f>IF(AND(מרקובחצי[[#This Row],[CycleNumber]]&lt;$B1011,SUM(מרקובחצי[[#This Row],[13]],T1011)=2),1,"")</f>
        <v/>
      </c>
      <c r="AB1010" s="19" t="str">
        <f>IF(AND(מרקובחצי[[#This Row],[CycleNumber]]&lt;$B1011,SUM(מרקובחצי[[#This Row],[21]],U1011)=2),1,"")</f>
        <v/>
      </c>
      <c r="AC1010" s="19" t="str">
        <f>IF(AND(מרקובחצי[[#This Row],[CycleNumber]]&lt;$B1011,SUM(מרקובחצי[[#This Row],[21]],V1011)=2),1,"")</f>
        <v/>
      </c>
      <c r="AD1010" s="19" t="str">
        <f>IF(AND(מרקובחצי[[#This Row],[CycleNumber]]&lt;$B1011,SUM(מרקובחצי[[#This Row],[23]],V1011)=2),1,"")</f>
        <v/>
      </c>
      <c r="AE1010" s="19" t="str">
        <f>IF(AND(מרקובחצי[[#This Row],[CycleNumber]]&lt;$B1011,SUM(מרקובחצי[[#This Row],[23]],W1011)=2),1,"")</f>
        <v/>
      </c>
      <c r="AF1010" s="19" t="str">
        <f>IF(AND(מרקובחצי[[#This Row],[CycleNumber]]&lt;$B1011,SUM(מרקובחצי[[#This Row],[31]],O1011)=2),1,"")</f>
        <v/>
      </c>
      <c r="AG1010" s="19" t="str">
        <f>IF(AND(מרקובחצי[[#This Row],[CycleNumber]]&lt;$B1011,SUM(מרקובחצי[[#This Row],[31]],P1011)=2),1,"")</f>
        <v/>
      </c>
      <c r="AH1010" s="19" t="str">
        <f>IF(AND(מרקובחצי[[#This Row],[CycleNumber]]&lt;$B1011,SUM(מרקובחצי[[#This Row],[31]],Q1011)=2),1,"")</f>
        <v/>
      </c>
      <c r="AI1010" s="19" t="str">
        <f>IF(AND(מרקובחצי[[#This Row],[CycleNumber]]&lt;$B1011,SUM(U1010:U1011)=2),1,"")</f>
        <v/>
      </c>
      <c r="AJ1010" s="19" t="str">
        <f>IF(AND(מרקובחצי[[#This Row],[CycleNumber]]&lt;$B1011,SUM(מרקובחצי[[#This Row],[32]],O1011)=2),1,"")</f>
        <v/>
      </c>
      <c r="AK1010" s="19" t="str">
        <f>IF(AND(מרקובחצי[[#This Row],[CycleNumber]]&lt;$B1011,SUM(מרקובחצי[[#This Row],[32]],P1011)=2),1,"")</f>
        <v/>
      </c>
      <c r="AL1010" s="19" t="str">
        <f>IF(AND(מרקובחצי[[#This Row],[CycleNumber]]&lt;$B1011,SUM(מרקובחצי[[#This Row],[32]],Q1011)=2),1,"")</f>
        <v/>
      </c>
      <c r="AM1010" s="19" t="str">
        <f>IF(AND(מרקובחצי[[#This Row],[CycleNumber]]&lt;$B1011,SUM(V1010:V1011)=2),1,"")</f>
        <v/>
      </c>
      <c r="AN1010" s="19" t="str">
        <f>IF(AND(מרקובחצי[[#This Row],[CycleNumber]]&lt;$B1011,SUM(מרקובחצי[[#This Row],[33]],O1011)=2),1,"")</f>
        <v/>
      </c>
      <c r="AO1010" s="19" t="str">
        <f>IF(AND(מרקובחצי[[#This Row],[CycleNumber]]&lt;$B1011,SUM(מרקובחצי[[#This Row],[33]],P1011)=2),1,"")</f>
        <v/>
      </c>
      <c r="AP1010" s="19" t="str">
        <f>IF(AND(מרקובחצי[[#This Row],[CycleNumber]]&lt;$B1011,SUM(מרקובחצי[[#This Row],[33]],Q1011)=2),1,"")</f>
        <v/>
      </c>
      <c r="AQ1010" s="19">
        <f>IF(AND(מרקובחצי[[#This Row],[CycleNumber]]&lt;$B1011,SUM(W1010:W1011)=2),1,"")</f>
        <v>1</v>
      </c>
      <c r="AR1010" s="19" t="str">
        <f>IF(AND(מרקובחצי[[#This Row],[CycleNumber]]&lt;$B1011,SUM(מרקובחצי[[#This Row],[12]],S1011)=2),1,"")</f>
        <v/>
      </c>
      <c r="AS1010" s="19" t="str">
        <f>IF(AND(מרקובחצי[[#This Row],[CycleNumber]]&lt;$B1011,SUM(מרקובחצי[[#This Row],[22]],V1011)=2),1,"")</f>
        <v/>
      </c>
      <c r="AT1010" s="21">
        <f>SUM(מרקובחצי[[#This Row],[11]:[33]])</f>
        <v>1</v>
      </c>
    </row>
    <row r="1011" spans="1:46" ht="15.6" x14ac:dyDescent="0.25">
      <c r="A1011" s="19" t="s">
        <v>105</v>
      </c>
      <c r="B1011" s="19">
        <v>10</v>
      </c>
      <c r="C1011">
        <v>32</v>
      </c>
      <c r="D1011" s="19">
        <f>מרקובחצי[[#This Row],[LengthofCycle]]+1</f>
        <v>33</v>
      </c>
      <c r="E1011" t="str">
        <f>IF(IFERROR(LOOKUP(מרקובחצי[[#This Row],[ClientID]],קביעויות[הפלגה]),FALSE)=מרקובחצי[[#This Row],[ClientID]],1,"")</f>
        <v/>
      </c>
      <c r="F1011" t="str">
        <f>IF(IFERROR(LOOKUP(מרקובחצי[[#This Row],[ClientID]],סוגחציקבוע[S31]),FALSE)=מרקובחצי[[#This Row],[ClientID]],1,"")</f>
        <v/>
      </c>
      <c r="G1011" t="str">
        <f>IF(IFERROR(LOOKUP(מרקובחצי[[#This Row],[ClientID]],סוגחציקבוע[S32]),FALSE)=מרקובחצי[[#This Row],[ClientID]],1,"")</f>
        <v/>
      </c>
      <c r="H1011">
        <f>IF(IFERROR(LOOKUP(מרקובחצי[[#This Row],[ClientID]],סוגחציקבוע[S33]),FALSE)=מרקובחצי[[#This Row],[ClientID]],1,"")</f>
        <v>1</v>
      </c>
      <c r="I1011" t="str">
        <f>IF(IFERROR(LOOKUP(מרקובחצי[[#This Row],[ClientID]],סוגחציקבוע[S32&amp;33]),FALSE)=מרקובחצי[[#This Row],[ClientID]],1,"")</f>
        <v/>
      </c>
      <c r="J1011" s="19">
        <f>IF(SUM(מרקובחצי[[#This Row],[11]:[13]])=1,מרקובחצי[[#This Row],[עד ועד]],IF(SUM(R1010:T1011)=1,IF(מרקובחצי[[#This Row],[עד ועד]]&lt;J1010,מרקובחצי[[#This Row],[עד ועד]],J1010),J1010))</f>
        <v>32</v>
      </c>
      <c r="K1011" s="19">
        <f>IF(SUM(מרקובחצי[[#This Row],[11]:[13]])=1,מרקובחצי[[#This Row],[עד ועד]],IF(SUM(R1010:T1011)=1,IF(מרקובחצי[[#This Row],[עד ועד]]&gt;K1010,מרקובחצי[[#This Row],[עד ועד]],K1010),K1010))</f>
        <v>40</v>
      </c>
      <c r="L1011" s="19" t="str">
        <f>IF(AND(SUM(מרקובחצי[[#This Row],[31]:[33]])=1,SUM(U1010:W1010)=0),מרקובחצי[[#This Row],[מקס]]-מרקובחצי[[#This Row],[מינ]],"")</f>
        <v/>
      </c>
      <c r="M101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011" s="19" t="str">
        <f t="shared" si="15"/>
        <v>S33</v>
      </c>
      <c r="O1011" s="19" t="str">
        <f>IF(מרקובחצי[[#This Row],[קבעה הפלגה?]]=1,"",IF(AND(מרקובחצי[[#This Row],[עד ועד]]&lt;29,OR(מרקובחצי[[#This Row],[CycleNumber]]=1,AND(U1010=1,OR(מרקובחצי[[#This Row],[עד ועד]]&lt;J1010,מרקובחצי[[#This Row],[עד ועד]]&gt;K1010)),AND(V1010=1,מרקובחצי[[#This Row],[עד ועד]]&lt;J1010),W1010=1)),1,""))</f>
        <v/>
      </c>
      <c r="P1011" s="19" t="str">
        <f>IF(מרקובחצי[[#This Row],[קבעה הפלגה?]]=1,"",IF(AND(מרקובחצי[[#This Row],[עד ועד]]&gt;28,מרקובחצי[[#This Row],[עד ועד]]&lt;32,OR(מרקובחצי[[#This Row],[CycleNumber]]=1,AND(U1010=1),AND(V1010=1,OR(מרקובחצי[[#This Row],[עד ועד]]&lt;J1010,מרקובחצי[[#This Row],[עד ועד]]&gt;K1010)),W1010=1)),1,""))</f>
        <v/>
      </c>
      <c r="Q1011" s="19" t="str">
        <f>IF(מרקובחצי[[#This Row],[קבעה הפלגה?]]=1,"",IF(AND(מרקובחצי[[#This Row],[עד ועד]]&gt;31,OR(מרקובחצי[[#This Row],[CycleNumber]]=1,AND(U1010=1),AND(V1010=1,מרקובחצי[[#This Row],[עד ועד]]&gt;K1010),AND(W1010=1,OR(מרקובחצי[[#This Row],[עד ועד]]&gt;K1010,מרקובחצי[[#This Row],[עד ועד]]&lt;J1010)))),1,""))</f>
        <v/>
      </c>
      <c r="R1011" s="19" t="str">
        <f>IF(מרקובחצי[[#This Row],[CycleNumber]]&gt;1,IF(AND(O1010=1,מרקובחצי[[#This Row],[עד ועד]]&lt;29),1,""),"")</f>
        <v/>
      </c>
      <c r="S1011" s="19" t="str">
        <f>IF(מרקובחצי[[#This Row],[CycleNumber]]&gt;1,IF(OR(AND(O1010=1,מרקובחצי[[#This Row],[עד ועד]]&gt;28),AND(P1010=1),AND(Q1010=1,מרקובחצי[[#This Row],[עד ועד]]&lt;32)),1,""),"")</f>
        <v/>
      </c>
      <c r="T1011" s="19" t="str">
        <f>IF(מרקובחצי[[#This Row],[CycleNumber]]&gt;1,IF(AND(Q1010=1,מרקובחצי[[#This Row],[עד ועד]]&gt;31),1,""),"")</f>
        <v/>
      </c>
      <c r="U1011" s="19" t="str">
        <f>IF(מרקובחצי[[#This Row],[CycleNumber]]&gt;1,IF(AND(R1010=1,מרקובחצי[[#This Row],[עד ועד]]&lt;29),1,IF(AND(U1010=1,NOT(OR(מרקובחצי[[#This Row],[עד ועד]]&lt;J1010,מרקובחצי[[#This Row],[עד ועד]]&gt;K1010))),1,"")),"")</f>
        <v/>
      </c>
      <c r="V1011" s="19" t="str">
        <f>IF(מרקובחצי[[#This Row],[CycleNumber]]&gt;1,IF(AND(SUM(R1010:T1010)=1,מרקובחצי[[#This Row],[עד ועד]]&gt;28,מרקובחצי[[#This Row],[עד ועד]]&lt;32),1,IF(OR(S1010=1,AND(R1010=1,מרקובחצי[[#This Row],[עד ועד]]&gt;28),AND(T1010=1,מרקובחצי[[#This Row],[עד ועד]]&lt;32)),1,IF(AND(V1010=1,NOT(OR(מרקובחצי[[#This Row],[עד ועד]]&lt;J1010,מרקובחצי[[#This Row],[עד ועד]]&gt;K1010))),1,""))),"")</f>
        <v/>
      </c>
      <c r="W1011" s="19">
        <f>IF(מרקובחצי[[#This Row],[CycleNumber]]&gt;1,IF(AND(T1010=1,מרקובחצי[[#This Row],[עד ועד]]&gt;31),1,IF(AND(W1010=1,NOT(OR(מרקובחצי[[#This Row],[עד ועד]]&lt;J1010,מרקובחצי[[#This Row],[עד ועד]]&gt;K1010))),1,"")),"")</f>
        <v>1</v>
      </c>
      <c r="X1011" s="19" t="str">
        <f>IF(AND(מרקובחצי[[#This Row],[CycleNumber]]&lt;$B1012,SUM(מרקובחצי[[#This Row],[11]],R1012)=2),1,"")</f>
        <v/>
      </c>
      <c r="Y1011" s="19" t="str">
        <f>IF(AND(מרקובחצי[[#This Row],[CycleNumber]]&lt;$B1012,SUM(מרקובחצי[[#This Row],[11]],S1012)=2),1,"")</f>
        <v/>
      </c>
      <c r="Z1011" s="19" t="str">
        <f>IF(AND(מרקובחצי[[#This Row],[CycleNumber]]&lt;$B1012,SUM(מרקובחצי[[#This Row],[13]],S1012)=2),1,"")</f>
        <v/>
      </c>
      <c r="AA1011" s="19" t="str">
        <f>IF(AND(מרקובחצי[[#This Row],[CycleNumber]]&lt;$B1012,SUM(מרקובחצי[[#This Row],[13]],T1012)=2),1,"")</f>
        <v/>
      </c>
      <c r="AB1011" s="19" t="str">
        <f>IF(AND(מרקובחצי[[#This Row],[CycleNumber]]&lt;$B1012,SUM(מרקובחצי[[#This Row],[21]],U1012)=2),1,"")</f>
        <v/>
      </c>
      <c r="AC1011" s="19" t="str">
        <f>IF(AND(מרקובחצי[[#This Row],[CycleNumber]]&lt;$B1012,SUM(מרקובחצי[[#This Row],[21]],V1012)=2),1,"")</f>
        <v/>
      </c>
      <c r="AD1011" s="19" t="str">
        <f>IF(AND(מרקובחצי[[#This Row],[CycleNumber]]&lt;$B1012,SUM(מרקובחצי[[#This Row],[23]],V1012)=2),1,"")</f>
        <v/>
      </c>
      <c r="AE1011" s="19" t="str">
        <f>IF(AND(מרקובחצי[[#This Row],[CycleNumber]]&lt;$B1012,SUM(מרקובחצי[[#This Row],[23]],W1012)=2),1,"")</f>
        <v/>
      </c>
      <c r="AF1011" s="19" t="str">
        <f>IF(AND(מרקובחצי[[#This Row],[CycleNumber]]&lt;$B1012,SUM(מרקובחצי[[#This Row],[31]],O1012)=2),1,"")</f>
        <v/>
      </c>
      <c r="AG1011" s="19" t="str">
        <f>IF(AND(מרקובחצי[[#This Row],[CycleNumber]]&lt;$B1012,SUM(מרקובחצי[[#This Row],[31]],P1012)=2),1,"")</f>
        <v/>
      </c>
      <c r="AH1011" s="19" t="str">
        <f>IF(AND(מרקובחצי[[#This Row],[CycleNumber]]&lt;$B1012,SUM(מרקובחצי[[#This Row],[31]],Q1012)=2),1,"")</f>
        <v/>
      </c>
      <c r="AI1011" s="19" t="str">
        <f>IF(AND(מרקובחצי[[#This Row],[CycleNumber]]&lt;$B1012,SUM(U1011:U1012)=2),1,"")</f>
        <v/>
      </c>
      <c r="AJ1011" s="19" t="str">
        <f>IF(AND(מרקובחצי[[#This Row],[CycleNumber]]&lt;$B1012,SUM(מרקובחצי[[#This Row],[32]],O1012)=2),1,"")</f>
        <v/>
      </c>
      <c r="AK1011" s="19" t="str">
        <f>IF(AND(מרקובחצי[[#This Row],[CycleNumber]]&lt;$B1012,SUM(מרקובחצי[[#This Row],[32]],P1012)=2),1,"")</f>
        <v/>
      </c>
      <c r="AL1011" s="19" t="str">
        <f>IF(AND(מרקובחצי[[#This Row],[CycleNumber]]&lt;$B1012,SUM(מרקובחצי[[#This Row],[32]],Q1012)=2),1,"")</f>
        <v/>
      </c>
      <c r="AM1011" s="19" t="str">
        <f>IF(AND(מרקובחצי[[#This Row],[CycleNumber]]&lt;$B1012,SUM(V1011:V1012)=2),1,"")</f>
        <v/>
      </c>
      <c r="AN1011" s="19" t="str">
        <f>IF(AND(מרקובחצי[[#This Row],[CycleNumber]]&lt;$B1012,SUM(מרקובחצי[[#This Row],[33]],O1012)=2),1,"")</f>
        <v/>
      </c>
      <c r="AO1011" s="19" t="str">
        <f>IF(AND(מרקובחצי[[#This Row],[CycleNumber]]&lt;$B1012,SUM(מרקובחצי[[#This Row],[33]],P1012)=2),1,"")</f>
        <v/>
      </c>
      <c r="AP1011" s="19" t="str">
        <f>IF(AND(מרקובחצי[[#This Row],[CycleNumber]]&lt;$B1012,SUM(מרקובחצי[[#This Row],[33]],Q1012)=2),1,"")</f>
        <v/>
      </c>
      <c r="AQ1011" s="19">
        <f>IF(AND(מרקובחצי[[#This Row],[CycleNumber]]&lt;$B1012,SUM(W1011:W1012)=2),1,"")</f>
        <v>1</v>
      </c>
      <c r="AR1011" s="19" t="str">
        <f>IF(AND(מרקובחצי[[#This Row],[CycleNumber]]&lt;$B1012,SUM(מרקובחצי[[#This Row],[12]],S1012)=2),1,"")</f>
        <v/>
      </c>
      <c r="AS1011" s="19" t="str">
        <f>IF(AND(מרקובחצי[[#This Row],[CycleNumber]]&lt;$B1012,SUM(מרקובחצי[[#This Row],[22]],V1012)=2),1,"")</f>
        <v/>
      </c>
      <c r="AT1011" s="21">
        <f>SUM(מרקובחצי[[#This Row],[11]:[33]])</f>
        <v>1</v>
      </c>
    </row>
    <row r="1012" spans="1:46" ht="15.6" x14ac:dyDescent="0.25">
      <c r="A1012" s="19" t="s">
        <v>105</v>
      </c>
      <c r="B1012" s="19">
        <v>11</v>
      </c>
      <c r="C1012">
        <v>38</v>
      </c>
      <c r="D1012" s="19">
        <f>מרקובחצי[[#This Row],[LengthofCycle]]+1</f>
        <v>39</v>
      </c>
      <c r="E1012" t="str">
        <f>IF(IFERROR(LOOKUP(מרקובחצי[[#This Row],[ClientID]],קביעויות[הפלגה]),FALSE)=מרקובחצי[[#This Row],[ClientID]],1,"")</f>
        <v/>
      </c>
      <c r="F1012" t="str">
        <f>IF(IFERROR(LOOKUP(מרקובחצי[[#This Row],[ClientID]],סוגחציקבוע[S31]),FALSE)=מרקובחצי[[#This Row],[ClientID]],1,"")</f>
        <v/>
      </c>
      <c r="G1012" t="str">
        <f>IF(IFERROR(LOOKUP(מרקובחצי[[#This Row],[ClientID]],סוגחציקבוע[S32]),FALSE)=מרקובחצי[[#This Row],[ClientID]],1,"")</f>
        <v/>
      </c>
      <c r="H1012">
        <f>IF(IFERROR(LOOKUP(מרקובחצי[[#This Row],[ClientID]],סוגחציקבוע[S33]),FALSE)=מרקובחצי[[#This Row],[ClientID]],1,"")</f>
        <v>1</v>
      </c>
      <c r="I1012" t="str">
        <f>IF(IFERROR(LOOKUP(מרקובחצי[[#This Row],[ClientID]],סוגחציקבוע[S32&amp;33]),FALSE)=מרקובחצי[[#This Row],[ClientID]],1,"")</f>
        <v/>
      </c>
      <c r="J1012" s="19">
        <f>IF(SUM(מרקובחצי[[#This Row],[11]:[13]])=1,מרקובחצי[[#This Row],[עד ועד]],IF(SUM(R1011:T1012)=1,IF(מרקובחצי[[#This Row],[עד ועד]]&lt;J1011,מרקובחצי[[#This Row],[עד ועד]],J1011),J1011))</f>
        <v>32</v>
      </c>
      <c r="K1012" s="19">
        <f>IF(SUM(מרקובחצי[[#This Row],[11]:[13]])=1,מרקובחצי[[#This Row],[עד ועד]],IF(SUM(R1011:T1012)=1,IF(מרקובחצי[[#This Row],[עד ועד]]&gt;K1011,מרקובחצי[[#This Row],[עד ועד]],K1011),K1011))</f>
        <v>40</v>
      </c>
      <c r="L1012" s="19" t="str">
        <f>IF(AND(SUM(מרקובחצי[[#This Row],[31]:[33]])=1,SUM(U1011:W1011)=0),מרקובחצי[[#This Row],[מקס]]-מרקובחצי[[#This Row],[מינ]],"")</f>
        <v/>
      </c>
      <c r="M101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012" s="19" t="str">
        <f t="shared" si="15"/>
        <v>S33</v>
      </c>
      <c r="O1012" s="19" t="str">
        <f>IF(מרקובחצי[[#This Row],[קבעה הפלגה?]]=1,"",IF(AND(מרקובחצי[[#This Row],[עד ועד]]&lt;29,OR(מרקובחצי[[#This Row],[CycleNumber]]=1,AND(U1011=1,OR(מרקובחצי[[#This Row],[עד ועד]]&lt;J1011,מרקובחצי[[#This Row],[עד ועד]]&gt;K1011)),AND(V1011=1,מרקובחצי[[#This Row],[עד ועד]]&lt;J1011),W1011=1)),1,""))</f>
        <v/>
      </c>
      <c r="P1012" s="19" t="str">
        <f>IF(מרקובחצי[[#This Row],[קבעה הפלגה?]]=1,"",IF(AND(מרקובחצי[[#This Row],[עד ועד]]&gt;28,מרקובחצי[[#This Row],[עד ועד]]&lt;32,OR(מרקובחצי[[#This Row],[CycleNumber]]=1,AND(U1011=1),AND(V1011=1,OR(מרקובחצי[[#This Row],[עד ועד]]&lt;J1011,מרקובחצי[[#This Row],[עד ועד]]&gt;K1011)),W1011=1)),1,""))</f>
        <v/>
      </c>
      <c r="Q1012" s="19" t="str">
        <f>IF(מרקובחצי[[#This Row],[קבעה הפלגה?]]=1,"",IF(AND(מרקובחצי[[#This Row],[עד ועד]]&gt;31,OR(מרקובחצי[[#This Row],[CycleNumber]]=1,AND(U1011=1),AND(V1011=1,מרקובחצי[[#This Row],[עד ועד]]&gt;K1011),AND(W1011=1,OR(מרקובחצי[[#This Row],[עד ועד]]&gt;K1011,מרקובחצי[[#This Row],[עד ועד]]&lt;J1011)))),1,""))</f>
        <v/>
      </c>
      <c r="R1012" s="19" t="str">
        <f>IF(מרקובחצי[[#This Row],[CycleNumber]]&gt;1,IF(AND(O1011=1,מרקובחצי[[#This Row],[עד ועד]]&lt;29),1,""),"")</f>
        <v/>
      </c>
      <c r="S1012" s="19" t="str">
        <f>IF(מרקובחצי[[#This Row],[CycleNumber]]&gt;1,IF(OR(AND(O1011=1,מרקובחצי[[#This Row],[עד ועד]]&gt;28),AND(P1011=1),AND(Q1011=1,מרקובחצי[[#This Row],[עד ועד]]&lt;32)),1,""),"")</f>
        <v/>
      </c>
      <c r="T1012" s="19" t="str">
        <f>IF(מרקובחצי[[#This Row],[CycleNumber]]&gt;1,IF(AND(Q1011=1,מרקובחצי[[#This Row],[עד ועד]]&gt;31),1,""),"")</f>
        <v/>
      </c>
      <c r="U1012" s="19" t="str">
        <f>IF(מרקובחצי[[#This Row],[CycleNumber]]&gt;1,IF(AND(R1011=1,מרקובחצי[[#This Row],[עד ועד]]&lt;29),1,IF(AND(U1011=1,NOT(OR(מרקובחצי[[#This Row],[עד ועד]]&lt;J1011,מרקובחצי[[#This Row],[עד ועד]]&gt;K1011))),1,"")),"")</f>
        <v/>
      </c>
      <c r="V1012" s="19" t="str">
        <f>IF(מרקובחצי[[#This Row],[CycleNumber]]&gt;1,IF(AND(SUM(R1011:T1011)=1,מרקובחצי[[#This Row],[עד ועד]]&gt;28,מרקובחצי[[#This Row],[עד ועד]]&lt;32),1,IF(OR(S1011=1,AND(R1011=1,מרקובחצי[[#This Row],[עד ועד]]&gt;28),AND(T1011=1,מרקובחצי[[#This Row],[עד ועד]]&lt;32)),1,IF(AND(V1011=1,NOT(OR(מרקובחצי[[#This Row],[עד ועד]]&lt;J1011,מרקובחצי[[#This Row],[עד ועד]]&gt;K1011))),1,""))),"")</f>
        <v/>
      </c>
      <c r="W1012" s="19">
        <f>IF(מרקובחצי[[#This Row],[CycleNumber]]&gt;1,IF(AND(T1011=1,מרקובחצי[[#This Row],[עד ועד]]&gt;31),1,IF(AND(W1011=1,NOT(OR(מרקובחצי[[#This Row],[עד ועד]]&lt;J1011,מרקובחצי[[#This Row],[עד ועד]]&gt;K1011))),1,"")),"")</f>
        <v>1</v>
      </c>
      <c r="X1012" s="19" t="str">
        <f>IF(AND(מרקובחצי[[#This Row],[CycleNumber]]&lt;$B1013,SUM(מרקובחצי[[#This Row],[11]],R1013)=2),1,"")</f>
        <v/>
      </c>
      <c r="Y1012" s="19" t="str">
        <f>IF(AND(מרקובחצי[[#This Row],[CycleNumber]]&lt;$B1013,SUM(מרקובחצי[[#This Row],[11]],S1013)=2),1,"")</f>
        <v/>
      </c>
      <c r="Z1012" s="19" t="str">
        <f>IF(AND(מרקובחצי[[#This Row],[CycleNumber]]&lt;$B1013,SUM(מרקובחצי[[#This Row],[13]],S1013)=2),1,"")</f>
        <v/>
      </c>
      <c r="AA1012" s="19" t="str">
        <f>IF(AND(מרקובחצי[[#This Row],[CycleNumber]]&lt;$B1013,SUM(מרקובחצי[[#This Row],[13]],T1013)=2),1,"")</f>
        <v/>
      </c>
      <c r="AB1012" s="19" t="str">
        <f>IF(AND(מרקובחצי[[#This Row],[CycleNumber]]&lt;$B1013,SUM(מרקובחצי[[#This Row],[21]],U1013)=2),1,"")</f>
        <v/>
      </c>
      <c r="AC1012" s="19" t="str">
        <f>IF(AND(מרקובחצי[[#This Row],[CycleNumber]]&lt;$B1013,SUM(מרקובחצי[[#This Row],[21]],V1013)=2),1,"")</f>
        <v/>
      </c>
      <c r="AD1012" s="19" t="str">
        <f>IF(AND(מרקובחצי[[#This Row],[CycleNumber]]&lt;$B1013,SUM(מרקובחצי[[#This Row],[23]],V1013)=2),1,"")</f>
        <v/>
      </c>
      <c r="AE1012" s="19" t="str">
        <f>IF(AND(מרקובחצי[[#This Row],[CycleNumber]]&lt;$B1013,SUM(מרקובחצי[[#This Row],[23]],W1013)=2),1,"")</f>
        <v/>
      </c>
      <c r="AF1012" s="19" t="str">
        <f>IF(AND(מרקובחצי[[#This Row],[CycleNumber]]&lt;$B1013,SUM(מרקובחצי[[#This Row],[31]],O1013)=2),1,"")</f>
        <v/>
      </c>
      <c r="AG1012" s="19" t="str">
        <f>IF(AND(מרקובחצי[[#This Row],[CycleNumber]]&lt;$B1013,SUM(מרקובחצי[[#This Row],[31]],P1013)=2),1,"")</f>
        <v/>
      </c>
      <c r="AH1012" s="19" t="str">
        <f>IF(AND(מרקובחצי[[#This Row],[CycleNumber]]&lt;$B1013,SUM(מרקובחצי[[#This Row],[31]],Q1013)=2),1,"")</f>
        <v/>
      </c>
      <c r="AI1012" s="19" t="str">
        <f>IF(AND(מרקובחצי[[#This Row],[CycleNumber]]&lt;$B1013,SUM(U1012:U1013)=2),1,"")</f>
        <v/>
      </c>
      <c r="AJ1012" s="19" t="str">
        <f>IF(AND(מרקובחצי[[#This Row],[CycleNumber]]&lt;$B1013,SUM(מרקובחצי[[#This Row],[32]],O1013)=2),1,"")</f>
        <v/>
      </c>
      <c r="AK1012" s="19" t="str">
        <f>IF(AND(מרקובחצי[[#This Row],[CycleNumber]]&lt;$B1013,SUM(מרקובחצי[[#This Row],[32]],P1013)=2),1,"")</f>
        <v/>
      </c>
      <c r="AL1012" s="19" t="str">
        <f>IF(AND(מרקובחצי[[#This Row],[CycleNumber]]&lt;$B1013,SUM(מרקובחצי[[#This Row],[32]],Q1013)=2),1,"")</f>
        <v/>
      </c>
      <c r="AM1012" s="19" t="str">
        <f>IF(AND(מרקובחצי[[#This Row],[CycleNumber]]&lt;$B1013,SUM(V1012:V1013)=2),1,"")</f>
        <v/>
      </c>
      <c r="AN1012" s="19" t="str">
        <f>IF(AND(מרקובחצי[[#This Row],[CycleNumber]]&lt;$B1013,SUM(מרקובחצי[[#This Row],[33]],O1013)=2),1,"")</f>
        <v/>
      </c>
      <c r="AO1012" s="19" t="str">
        <f>IF(AND(מרקובחצי[[#This Row],[CycleNumber]]&lt;$B1013,SUM(מרקובחצי[[#This Row],[33]],P1013)=2),1,"")</f>
        <v/>
      </c>
      <c r="AP1012" s="19">
        <f>IF(AND(מרקובחצי[[#This Row],[CycleNumber]]&lt;$B1013,SUM(מרקובחצי[[#This Row],[33]],Q1013)=2),1,"")</f>
        <v>1</v>
      </c>
      <c r="AQ1012" s="19" t="str">
        <f>IF(AND(מרקובחצי[[#This Row],[CycleNumber]]&lt;$B1013,SUM(W1012:W1013)=2),1,"")</f>
        <v/>
      </c>
      <c r="AR1012" s="19" t="str">
        <f>IF(AND(מרקובחצי[[#This Row],[CycleNumber]]&lt;$B1013,SUM(מרקובחצי[[#This Row],[12]],S1013)=2),1,"")</f>
        <v/>
      </c>
      <c r="AS1012" s="19" t="str">
        <f>IF(AND(מרקובחצי[[#This Row],[CycleNumber]]&lt;$B1013,SUM(מרקובחצי[[#This Row],[22]],V1013)=2),1,"")</f>
        <v/>
      </c>
      <c r="AT1012" s="21">
        <f>SUM(מרקובחצי[[#This Row],[11]:[33]])</f>
        <v>1</v>
      </c>
    </row>
    <row r="1013" spans="1:46" ht="15.6" x14ac:dyDescent="0.25">
      <c r="A1013" s="19" t="s">
        <v>105</v>
      </c>
      <c r="B1013" s="19">
        <v>12</v>
      </c>
      <c r="C1013">
        <v>42</v>
      </c>
      <c r="D1013" s="19">
        <f>מרקובחצי[[#This Row],[LengthofCycle]]+1</f>
        <v>43</v>
      </c>
      <c r="E1013" t="str">
        <f>IF(IFERROR(LOOKUP(מרקובחצי[[#This Row],[ClientID]],קביעויות[הפלגה]),FALSE)=מרקובחצי[[#This Row],[ClientID]],1,"")</f>
        <v/>
      </c>
      <c r="F1013" t="str">
        <f>IF(IFERROR(LOOKUP(מרקובחצי[[#This Row],[ClientID]],סוגחציקבוע[S31]),FALSE)=מרקובחצי[[#This Row],[ClientID]],1,"")</f>
        <v/>
      </c>
      <c r="G1013" t="str">
        <f>IF(IFERROR(LOOKUP(מרקובחצי[[#This Row],[ClientID]],סוגחציקבוע[S32]),FALSE)=מרקובחצי[[#This Row],[ClientID]],1,"")</f>
        <v/>
      </c>
      <c r="H1013">
        <f>IF(IFERROR(LOOKUP(מרקובחצי[[#This Row],[ClientID]],סוגחציקבוע[S33]),FALSE)=מרקובחצי[[#This Row],[ClientID]],1,"")</f>
        <v>1</v>
      </c>
      <c r="I1013" t="str">
        <f>IF(IFERROR(LOOKUP(מרקובחצי[[#This Row],[ClientID]],סוגחציקבוע[S32&amp;33]),FALSE)=מרקובחצי[[#This Row],[ClientID]],1,"")</f>
        <v/>
      </c>
      <c r="J1013" s="19">
        <f>IF(SUM(מרקובחצי[[#This Row],[11]:[13]])=1,מרקובחצי[[#This Row],[עד ועד]],IF(SUM(R1012:T1013)=1,IF(מרקובחצי[[#This Row],[עד ועד]]&lt;J1012,מרקובחצי[[#This Row],[עד ועד]],J1012),J1012))</f>
        <v>43</v>
      </c>
      <c r="K1013" s="19">
        <f>IF(SUM(מרקובחצי[[#This Row],[11]:[13]])=1,מרקובחצי[[#This Row],[עד ועד]],IF(SUM(R1012:T1013)=1,IF(מרקובחצי[[#This Row],[עד ועד]]&gt;K1012,מרקובחצי[[#This Row],[עד ועד]],K1012),K1012))</f>
        <v>43</v>
      </c>
      <c r="L1013" s="19" t="str">
        <f>IF(AND(SUM(מרקובחצי[[#This Row],[31]:[33]])=1,SUM(U1012:W1012)=0),מרקובחצי[[#This Row],[מקס]]-מרקובחצי[[#This Row],[מינ]],"")</f>
        <v/>
      </c>
      <c r="M101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013" s="19" t="str">
        <f t="shared" si="15"/>
        <v>S33</v>
      </c>
      <c r="O1013" s="19" t="str">
        <f>IF(מרקובחצי[[#This Row],[קבעה הפלגה?]]=1,"",IF(AND(מרקובחצי[[#This Row],[עד ועד]]&lt;29,OR(מרקובחצי[[#This Row],[CycleNumber]]=1,AND(U1012=1,OR(מרקובחצי[[#This Row],[עד ועד]]&lt;J1012,מרקובחצי[[#This Row],[עד ועד]]&gt;K1012)),AND(V1012=1,מרקובחצי[[#This Row],[עד ועד]]&lt;J1012),W1012=1)),1,""))</f>
        <v/>
      </c>
      <c r="P1013" s="19" t="str">
        <f>IF(מרקובחצי[[#This Row],[קבעה הפלגה?]]=1,"",IF(AND(מרקובחצי[[#This Row],[עד ועד]]&gt;28,מרקובחצי[[#This Row],[עד ועד]]&lt;32,OR(מרקובחצי[[#This Row],[CycleNumber]]=1,AND(U1012=1),AND(V1012=1,OR(מרקובחצי[[#This Row],[עד ועד]]&lt;J1012,מרקובחצי[[#This Row],[עד ועד]]&gt;K1012)),W1012=1)),1,""))</f>
        <v/>
      </c>
      <c r="Q1013" s="19">
        <f>IF(מרקובחצי[[#This Row],[קבעה הפלגה?]]=1,"",IF(AND(מרקובחצי[[#This Row],[עד ועד]]&gt;31,OR(מרקובחצי[[#This Row],[CycleNumber]]=1,AND(U1012=1),AND(V1012=1,מרקובחצי[[#This Row],[עד ועד]]&gt;K1012),AND(W1012=1,OR(מרקובחצי[[#This Row],[עד ועד]]&gt;K1012,מרקובחצי[[#This Row],[עד ועד]]&lt;J1012)))),1,""))</f>
        <v>1</v>
      </c>
      <c r="R1013" s="19" t="str">
        <f>IF(מרקובחצי[[#This Row],[CycleNumber]]&gt;1,IF(AND(O1012=1,מרקובחצי[[#This Row],[עד ועד]]&lt;29),1,""),"")</f>
        <v/>
      </c>
      <c r="S1013" s="19" t="str">
        <f>IF(מרקובחצי[[#This Row],[CycleNumber]]&gt;1,IF(OR(AND(O1012=1,מרקובחצי[[#This Row],[עד ועד]]&gt;28),AND(P1012=1),AND(Q1012=1,מרקובחצי[[#This Row],[עד ועד]]&lt;32)),1,""),"")</f>
        <v/>
      </c>
      <c r="T1013" s="19" t="str">
        <f>IF(מרקובחצי[[#This Row],[CycleNumber]]&gt;1,IF(AND(Q1012=1,מרקובחצי[[#This Row],[עד ועד]]&gt;31),1,""),"")</f>
        <v/>
      </c>
      <c r="U1013" s="19" t="str">
        <f>IF(מרקובחצי[[#This Row],[CycleNumber]]&gt;1,IF(AND(R1012=1,מרקובחצי[[#This Row],[עד ועד]]&lt;29),1,IF(AND(U1012=1,NOT(OR(מרקובחצי[[#This Row],[עד ועד]]&lt;J1012,מרקובחצי[[#This Row],[עד ועד]]&gt;K1012))),1,"")),"")</f>
        <v/>
      </c>
      <c r="V1013" s="19" t="str">
        <f>IF(מרקובחצי[[#This Row],[CycleNumber]]&gt;1,IF(AND(SUM(R1012:T1012)=1,מרקובחצי[[#This Row],[עד ועד]]&gt;28,מרקובחצי[[#This Row],[עד ועד]]&lt;32),1,IF(OR(S1012=1,AND(R1012=1,מרקובחצי[[#This Row],[עד ועד]]&gt;28),AND(T1012=1,מרקובחצי[[#This Row],[עד ועד]]&lt;32)),1,IF(AND(V1012=1,NOT(OR(מרקובחצי[[#This Row],[עד ועד]]&lt;J1012,מרקובחצי[[#This Row],[עד ועד]]&gt;K1012))),1,""))),"")</f>
        <v/>
      </c>
      <c r="W1013" s="19" t="str">
        <f>IF(מרקובחצי[[#This Row],[CycleNumber]]&gt;1,IF(AND(T1012=1,מרקובחצי[[#This Row],[עד ועד]]&gt;31),1,IF(AND(W1012=1,NOT(OR(מרקובחצי[[#This Row],[עד ועד]]&lt;J1012,מרקובחצי[[#This Row],[עד ועד]]&gt;K1012))),1,"")),"")</f>
        <v/>
      </c>
      <c r="X1013" s="19" t="str">
        <f>IF(AND(מרקובחצי[[#This Row],[CycleNumber]]&lt;$B1014,SUM(מרקובחצי[[#This Row],[11]],R1014)=2),1,"")</f>
        <v/>
      </c>
      <c r="Y1013" s="19" t="str">
        <f>IF(AND(מרקובחצי[[#This Row],[CycleNumber]]&lt;$B1014,SUM(מרקובחצי[[#This Row],[11]],S1014)=2),1,"")</f>
        <v/>
      </c>
      <c r="Z1013" s="19" t="str">
        <f>IF(AND(מרקובחצי[[#This Row],[CycleNumber]]&lt;$B1014,SUM(מרקובחצי[[#This Row],[13]],S1014)=2),1,"")</f>
        <v/>
      </c>
      <c r="AA1013" s="19" t="str">
        <f>IF(AND(מרקובחצי[[#This Row],[CycleNumber]]&lt;$B1014,SUM(מרקובחצי[[#This Row],[13]],T1014)=2),1,"")</f>
        <v/>
      </c>
      <c r="AB1013" s="19" t="str">
        <f>IF(AND(מרקובחצי[[#This Row],[CycleNumber]]&lt;$B1014,SUM(מרקובחצי[[#This Row],[21]],U1014)=2),1,"")</f>
        <v/>
      </c>
      <c r="AC1013" s="19" t="str">
        <f>IF(AND(מרקובחצי[[#This Row],[CycleNumber]]&lt;$B1014,SUM(מרקובחצי[[#This Row],[21]],V1014)=2),1,"")</f>
        <v/>
      </c>
      <c r="AD1013" s="19" t="str">
        <f>IF(AND(מרקובחצי[[#This Row],[CycleNumber]]&lt;$B1014,SUM(מרקובחצי[[#This Row],[23]],V1014)=2),1,"")</f>
        <v/>
      </c>
      <c r="AE1013" s="19" t="str">
        <f>IF(AND(מרקובחצי[[#This Row],[CycleNumber]]&lt;$B1014,SUM(מרקובחצי[[#This Row],[23]],W1014)=2),1,"")</f>
        <v/>
      </c>
      <c r="AF1013" s="19" t="str">
        <f>IF(AND(מרקובחצי[[#This Row],[CycleNumber]]&lt;$B1014,SUM(מרקובחצי[[#This Row],[31]],O1014)=2),1,"")</f>
        <v/>
      </c>
      <c r="AG1013" s="19" t="str">
        <f>IF(AND(מרקובחצי[[#This Row],[CycleNumber]]&lt;$B1014,SUM(מרקובחצי[[#This Row],[31]],P1014)=2),1,"")</f>
        <v/>
      </c>
      <c r="AH1013" s="19" t="str">
        <f>IF(AND(מרקובחצי[[#This Row],[CycleNumber]]&lt;$B1014,SUM(מרקובחצי[[#This Row],[31]],Q1014)=2),1,"")</f>
        <v/>
      </c>
      <c r="AI1013" s="19" t="str">
        <f>IF(AND(מרקובחצי[[#This Row],[CycleNumber]]&lt;$B1014,SUM(U1013:U1014)=2),1,"")</f>
        <v/>
      </c>
      <c r="AJ1013" s="19" t="str">
        <f>IF(AND(מרקובחצי[[#This Row],[CycleNumber]]&lt;$B1014,SUM(מרקובחצי[[#This Row],[32]],O1014)=2),1,"")</f>
        <v/>
      </c>
      <c r="AK1013" s="19" t="str">
        <f>IF(AND(מרקובחצי[[#This Row],[CycleNumber]]&lt;$B1014,SUM(מרקובחצי[[#This Row],[32]],P1014)=2),1,"")</f>
        <v/>
      </c>
      <c r="AL1013" s="19" t="str">
        <f>IF(AND(מרקובחצי[[#This Row],[CycleNumber]]&lt;$B1014,SUM(מרקובחצי[[#This Row],[32]],Q1014)=2),1,"")</f>
        <v/>
      </c>
      <c r="AM1013" s="19" t="str">
        <f>IF(AND(מרקובחצי[[#This Row],[CycleNumber]]&lt;$B1014,SUM(V1013:V1014)=2),1,"")</f>
        <v/>
      </c>
      <c r="AN1013" s="19" t="str">
        <f>IF(AND(מרקובחצי[[#This Row],[CycleNumber]]&lt;$B1014,SUM(מרקובחצי[[#This Row],[33]],O1014)=2),1,"")</f>
        <v/>
      </c>
      <c r="AO1013" s="19" t="str">
        <f>IF(AND(מרקובחצי[[#This Row],[CycleNumber]]&lt;$B1014,SUM(מרקובחצי[[#This Row],[33]],P1014)=2),1,"")</f>
        <v/>
      </c>
      <c r="AP1013" s="19" t="str">
        <f>IF(AND(מרקובחצי[[#This Row],[CycleNumber]]&lt;$B1014,SUM(מרקובחצי[[#This Row],[33]],Q1014)=2),1,"")</f>
        <v/>
      </c>
      <c r="AQ1013" s="19" t="str">
        <f>IF(AND(מרקובחצי[[#This Row],[CycleNumber]]&lt;$B1014,SUM(W1013:W1014)=2),1,"")</f>
        <v/>
      </c>
      <c r="AR1013" s="19" t="str">
        <f>IF(AND(מרקובחצי[[#This Row],[CycleNumber]]&lt;$B1014,SUM(מרקובחצי[[#This Row],[12]],S1014)=2),1,"")</f>
        <v/>
      </c>
      <c r="AS1013" s="19" t="str">
        <f>IF(AND(מרקובחצי[[#This Row],[CycleNumber]]&lt;$B1014,SUM(מרקובחצי[[#This Row],[22]],V1014)=2),1,"")</f>
        <v/>
      </c>
      <c r="AT1013" s="21">
        <f>SUM(מרקובחצי[[#This Row],[11]:[33]])</f>
        <v>1</v>
      </c>
    </row>
    <row r="1014" spans="1:46" ht="15.6" x14ac:dyDescent="0.25">
      <c r="A1014" s="19" t="s">
        <v>107</v>
      </c>
      <c r="B1014" s="19">
        <v>1</v>
      </c>
      <c r="C1014">
        <v>29</v>
      </c>
      <c r="D1014" s="19">
        <f>מרקובחצי[[#This Row],[LengthofCycle]]+1</f>
        <v>30</v>
      </c>
      <c r="E1014" t="str">
        <f>IF(IFERROR(LOOKUP(מרקובחצי[[#This Row],[ClientID]],קביעויות[הפלגה]),FALSE)=מרקובחצי[[#This Row],[ClientID]],1,"")</f>
        <v/>
      </c>
      <c r="F1014">
        <f>IF(IFERROR(LOOKUP(מרקובחצי[[#This Row],[ClientID]],סוגחציקבוע[S31]),FALSE)=מרקובחצי[[#This Row],[ClientID]],1,"")</f>
        <v>1</v>
      </c>
      <c r="G1014" t="str">
        <f>IF(IFERROR(LOOKUP(מרקובחצי[[#This Row],[ClientID]],סוגחציקבוע[S32]),FALSE)=מרקובחצי[[#This Row],[ClientID]],1,"")</f>
        <v/>
      </c>
      <c r="H1014" t="str">
        <f>IF(IFERROR(LOOKUP(מרקובחצי[[#This Row],[ClientID]],סוגחציקבוע[S33]),FALSE)=מרקובחצי[[#This Row],[ClientID]],1,"")</f>
        <v/>
      </c>
      <c r="I1014" t="str">
        <f>IF(IFERROR(LOOKUP(מרקובחצי[[#This Row],[ClientID]],סוגחציקבוע[S32&amp;33]),FALSE)=מרקובחצי[[#This Row],[ClientID]],1,"")</f>
        <v/>
      </c>
      <c r="J1014" s="19">
        <f>IF(SUM(מרקובחצי[[#This Row],[11]:[13]])=1,מרקובחצי[[#This Row],[עד ועד]],IF(SUM(R1013:T1014)=1,IF(מרקובחצי[[#This Row],[עד ועד]]&lt;J1013,מרקובחצי[[#This Row],[עד ועד]],J1013),J1013))</f>
        <v>30</v>
      </c>
      <c r="K1014" s="19">
        <f>IF(SUM(מרקובחצי[[#This Row],[11]:[13]])=1,מרקובחצי[[#This Row],[עד ועד]],IF(SUM(R1013:T1014)=1,IF(מרקובחצי[[#This Row],[עד ועד]]&gt;K1013,מרקובחצי[[#This Row],[עד ועד]],K1013),K1013))</f>
        <v>30</v>
      </c>
      <c r="L1014" s="19" t="str">
        <f>IF(AND(SUM(מרקובחצי[[#This Row],[31]:[33]])=1,SUM(U1013:W1013)=0),מרקובחצי[[#This Row],[מקס]]-מרקובחצי[[#This Row],[מינ]],"")</f>
        <v/>
      </c>
      <c r="M101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014" s="19" t="str">
        <f t="shared" si="15"/>
        <v>S13</v>
      </c>
      <c r="O1014" s="19" t="str">
        <f>IF(מרקובחצי[[#This Row],[קבעה הפלגה?]]=1,"",IF(AND(מרקובחצי[[#This Row],[עד ועד]]&lt;29,OR(מרקובחצי[[#This Row],[CycleNumber]]=1,AND(U1013=1,OR(מרקובחצי[[#This Row],[עד ועד]]&lt;J1013,מרקובחצי[[#This Row],[עד ועד]]&gt;K1013)),AND(V1013=1,מרקובחצי[[#This Row],[עד ועד]]&lt;J1013),W1013=1)),1,""))</f>
        <v/>
      </c>
      <c r="P1014" s="19">
        <f>IF(מרקובחצי[[#This Row],[קבעה הפלגה?]]=1,"",IF(AND(מרקובחצי[[#This Row],[עד ועד]]&gt;28,מרקובחצי[[#This Row],[עד ועד]]&lt;32,OR(מרקובחצי[[#This Row],[CycleNumber]]=1,AND(U1013=1),AND(V1013=1,OR(מרקובחצי[[#This Row],[עד ועד]]&lt;J1013,מרקובחצי[[#This Row],[עד ועד]]&gt;K1013)),W1013=1)),1,""))</f>
        <v>1</v>
      </c>
      <c r="Q1014" s="19" t="str">
        <f>IF(מרקובחצי[[#This Row],[קבעה הפלגה?]]=1,"",IF(AND(מרקובחצי[[#This Row],[עד ועד]]&gt;31,OR(מרקובחצי[[#This Row],[CycleNumber]]=1,AND(U1013=1),AND(V1013=1,מרקובחצי[[#This Row],[עד ועד]]&gt;K1013),AND(W1013=1,OR(מרקובחצי[[#This Row],[עד ועד]]&gt;K1013,מרקובחצי[[#This Row],[עד ועד]]&lt;J1013)))),1,""))</f>
        <v/>
      </c>
      <c r="R1014" s="19" t="str">
        <f>IF(מרקובחצי[[#This Row],[CycleNumber]]&gt;1,IF(AND(O1013=1,מרקובחצי[[#This Row],[עד ועד]]&lt;29),1,""),"")</f>
        <v/>
      </c>
      <c r="S1014" s="19" t="str">
        <f>IF(מרקובחצי[[#This Row],[CycleNumber]]&gt;1,IF(OR(AND(O1013=1,מרקובחצי[[#This Row],[עד ועד]]&gt;28),AND(P1013=1),AND(Q1013=1,מרקובחצי[[#This Row],[עד ועד]]&lt;32)),1,""),"")</f>
        <v/>
      </c>
      <c r="T1014" s="19" t="str">
        <f>IF(מרקובחצי[[#This Row],[CycleNumber]]&gt;1,IF(AND(Q1013=1,מרקובחצי[[#This Row],[עד ועד]]&gt;31),1,""),"")</f>
        <v/>
      </c>
      <c r="U1014" s="19" t="str">
        <f>IF(מרקובחצי[[#This Row],[CycleNumber]]&gt;1,IF(AND(R1013=1,מרקובחצי[[#This Row],[עד ועד]]&lt;29),1,IF(AND(U1013=1,NOT(OR(מרקובחצי[[#This Row],[עד ועד]]&lt;J1013,מרקובחצי[[#This Row],[עד ועד]]&gt;K1013))),1,"")),"")</f>
        <v/>
      </c>
      <c r="V1014" s="19" t="str">
        <f>IF(מרקובחצי[[#This Row],[CycleNumber]]&gt;1,IF(AND(SUM(R1013:T1013)=1,מרקובחצי[[#This Row],[עד ועד]]&gt;28,מרקובחצי[[#This Row],[עד ועד]]&lt;32),1,IF(OR(S1013=1,AND(R1013=1,מרקובחצי[[#This Row],[עד ועד]]&gt;28),AND(T1013=1,מרקובחצי[[#This Row],[עד ועד]]&lt;32)),1,IF(AND(V1013=1,NOT(OR(מרקובחצי[[#This Row],[עד ועד]]&lt;J1013,מרקובחצי[[#This Row],[עד ועד]]&gt;K1013))),1,""))),"")</f>
        <v/>
      </c>
      <c r="W1014" s="19" t="str">
        <f>IF(מרקובחצי[[#This Row],[CycleNumber]]&gt;1,IF(AND(T1013=1,מרקובחצי[[#This Row],[עד ועד]]&gt;31),1,IF(AND(W1013=1,NOT(OR(מרקובחצי[[#This Row],[עד ועד]]&lt;J1013,מרקובחצי[[#This Row],[עד ועד]]&gt;K1013))),1,"")),"")</f>
        <v/>
      </c>
      <c r="X1014" s="19" t="str">
        <f>IF(AND(מרקובחצי[[#This Row],[CycleNumber]]&lt;$B1015,SUM(מרקובחצי[[#This Row],[11]],R1015)=2),1,"")</f>
        <v/>
      </c>
      <c r="Y1014" s="19" t="str">
        <f>IF(AND(מרקובחצי[[#This Row],[CycleNumber]]&lt;$B1015,SUM(מרקובחצי[[#This Row],[11]],S1015)=2),1,"")</f>
        <v/>
      </c>
      <c r="Z1014" s="19" t="str">
        <f>IF(AND(מרקובחצי[[#This Row],[CycleNumber]]&lt;$B1015,SUM(מרקובחצי[[#This Row],[13]],S1015)=2),1,"")</f>
        <v/>
      </c>
      <c r="AA1014" s="19" t="str">
        <f>IF(AND(מרקובחצי[[#This Row],[CycleNumber]]&lt;$B1015,SUM(מרקובחצי[[#This Row],[13]],T1015)=2),1,"")</f>
        <v/>
      </c>
      <c r="AB1014" s="19" t="str">
        <f>IF(AND(מרקובחצי[[#This Row],[CycleNumber]]&lt;$B1015,SUM(מרקובחצי[[#This Row],[21]],U1015)=2),1,"")</f>
        <v/>
      </c>
      <c r="AC1014" s="19" t="str">
        <f>IF(AND(מרקובחצי[[#This Row],[CycleNumber]]&lt;$B1015,SUM(מרקובחצי[[#This Row],[21]],V1015)=2),1,"")</f>
        <v/>
      </c>
      <c r="AD1014" s="19" t="str">
        <f>IF(AND(מרקובחצי[[#This Row],[CycleNumber]]&lt;$B1015,SUM(מרקובחצי[[#This Row],[23]],V1015)=2),1,"")</f>
        <v/>
      </c>
      <c r="AE1014" s="19" t="str">
        <f>IF(AND(מרקובחצי[[#This Row],[CycleNumber]]&lt;$B1015,SUM(מרקובחצי[[#This Row],[23]],W1015)=2),1,"")</f>
        <v/>
      </c>
      <c r="AF1014" s="19" t="str">
        <f>IF(AND(מרקובחצי[[#This Row],[CycleNumber]]&lt;$B1015,SUM(מרקובחצי[[#This Row],[31]],O1015)=2),1,"")</f>
        <v/>
      </c>
      <c r="AG1014" s="19" t="str">
        <f>IF(AND(מרקובחצי[[#This Row],[CycleNumber]]&lt;$B1015,SUM(מרקובחצי[[#This Row],[31]],P1015)=2),1,"")</f>
        <v/>
      </c>
      <c r="AH1014" s="19" t="str">
        <f>IF(AND(מרקובחצי[[#This Row],[CycleNumber]]&lt;$B1015,SUM(מרקובחצי[[#This Row],[31]],Q1015)=2),1,"")</f>
        <v/>
      </c>
      <c r="AI1014" s="19" t="str">
        <f>IF(AND(מרקובחצי[[#This Row],[CycleNumber]]&lt;$B1015,SUM(U1014:U1015)=2),1,"")</f>
        <v/>
      </c>
      <c r="AJ1014" s="19" t="str">
        <f>IF(AND(מרקובחצי[[#This Row],[CycleNumber]]&lt;$B1015,SUM(מרקובחצי[[#This Row],[32]],O1015)=2),1,"")</f>
        <v/>
      </c>
      <c r="AK1014" s="19" t="str">
        <f>IF(AND(מרקובחצי[[#This Row],[CycleNumber]]&lt;$B1015,SUM(מרקובחצי[[#This Row],[32]],P1015)=2),1,"")</f>
        <v/>
      </c>
      <c r="AL1014" s="19" t="str">
        <f>IF(AND(מרקובחצי[[#This Row],[CycleNumber]]&lt;$B1015,SUM(מרקובחצי[[#This Row],[32]],Q1015)=2),1,"")</f>
        <v/>
      </c>
      <c r="AM1014" s="19" t="str">
        <f>IF(AND(מרקובחצי[[#This Row],[CycleNumber]]&lt;$B1015,SUM(V1014:V1015)=2),1,"")</f>
        <v/>
      </c>
      <c r="AN1014" s="19" t="str">
        <f>IF(AND(מרקובחצי[[#This Row],[CycleNumber]]&lt;$B1015,SUM(מרקובחצי[[#This Row],[33]],O1015)=2),1,"")</f>
        <v/>
      </c>
      <c r="AO1014" s="19" t="str">
        <f>IF(AND(מרקובחצי[[#This Row],[CycleNumber]]&lt;$B1015,SUM(מרקובחצי[[#This Row],[33]],P1015)=2),1,"")</f>
        <v/>
      </c>
      <c r="AP1014" s="19" t="str">
        <f>IF(AND(מרקובחצי[[#This Row],[CycleNumber]]&lt;$B1015,SUM(מרקובחצי[[#This Row],[33]],Q1015)=2),1,"")</f>
        <v/>
      </c>
      <c r="AQ1014" s="19" t="str">
        <f>IF(AND(מרקובחצי[[#This Row],[CycleNumber]]&lt;$B1015,SUM(W1014:W1015)=2),1,"")</f>
        <v/>
      </c>
      <c r="AR1014" s="19">
        <f>IF(AND(מרקובחצי[[#This Row],[CycleNumber]]&lt;$B1015,SUM(מרקובחצי[[#This Row],[12]],S1015)=2),1,"")</f>
        <v>1</v>
      </c>
      <c r="AS1014" s="19" t="str">
        <f>IF(AND(מרקובחצי[[#This Row],[CycleNumber]]&lt;$B1015,SUM(מרקובחצי[[#This Row],[22]],V1015)=2),1,"")</f>
        <v/>
      </c>
      <c r="AT1014" s="21">
        <f>SUM(מרקובחצי[[#This Row],[11]:[33]])</f>
        <v>1</v>
      </c>
    </row>
    <row r="1015" spans="1:46" ht="15.6" x14ac:dyDescent="0.25">
      <c r="A1015" s="19" t="s">
        <v>107</v>
      </c>
      <c r="B1015" s="19">
        <v>2</v>
      </c>
      <c r="C1015">
        <v>25</v>
      </c>
      <c r="D1015" s="19">
        <f>מרקובחצי[[#This Row],[LengthofCycle]]+1</f>
        <v>26</v>
      </c>
      <c r="E1015" t="str">
        <f>IF(IFERROR(LOOKUP(מרקובחצי[[#This Row],[ClientID]],קביעויות[הפלגה]),FALSE)=מרקובחצי[[#This Row],[ClientID]],1,"")</f>
        <v/>
      </c>
      <c r="F1015">
        <f>IF(IFERROR(LOOKUP(מרקובחצי[[#This Row],[ClientID]],סוגחציקבוע[S31]),FALSE)=מרקובחצי[[#This Row],[ClientID]],1,"")</f>
        <v>1</v>
      </c>
      <c r="G1015" t="str">
        <f>IF(IFERROR(LOOKUP(מרקובחצי[[#This Row],[ClientID]],סוגחציקבוע[S32]),FALSE)=מרקובחצי[[#This Row],[ClientID]],1,"")</f>
        <v/>
      </c>
      <c r="H1015" t="str">
        <f>IF(IFERROR(LOOKUP(מרקובחצי[[#This Row],[ClientID]],סוגחציקבוע[S33]),FALSE)=מרקובחצי[[#This Row],[ClientID]],1,"")</f>
        <v/>
      </c>
      <c r="I1015" t="str">
        <f>IF(IFERROR(LOOKUP(מרקובחצי[[#This Row],[ClientID]],סוגחציקבוע[S32&amp;33]),FALSE)=מרקובחצי[[#This Row],[ClientID]],1,"")</f>
        <v/>
      </c>
      <c r="J1015" s="19">
        <f>IF(SUM(מרקובחצי[[#This Row],[11]:[13]])=1,מרקובחצי[[#This Row],[עד ועד]],IF(SUM(R1014:T1015)=1,IF(מרקובחצי[[#This Row],[עד ועד]]&lt;J1014,מרקובחצי[[#This Row],[עד ועד]],J1014),J1014))</f>
        <v>26</v>
      </c>
      <c r="K1015" s="19">
        <f>IF(SUM(מרקובחצי[[#This Row],[11]:[13]])=1,מרקובחצי[[#This Row],[עד ועד]],IF(SUM(R1014:T1015)=1,IF(מרקובחצי[[#This Row],[עד ועד]]&gt;K1014,מרקובחצי[[#This Row],[עד ועד]],K1014),K1014))</f>
        <v>30</v>
      </c>
      <c r="L1015" s="19" t="str">
        <f>IF(AND(SUM(מרקובחצי[[#This Row],[31]:[33]])=1,SUM(U1014:W1014)=0),מרקובחצי[[#This Row],[מקס]]-מרקובחצי[[#This Row],[מינ]],"")</f>
        <v/>
      </c>
      <c r="M101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015" s="19" t="str">
        <f t="shared" si="15"/>
        <v>S12</v>
      </c>
      <c r="O1015" s="19" t="str">
        <f>IF(מרקובחצי[[#This Row],[קבעה הפלגה?]]=1,"",IF(AND(מרקובחצי[[#This Row],[עד ועד]]&lt;29,OR(מרקובחצי[[#This Row],[CycleNumber]]=1,AND(U1014=1,OR(מרקובחצי[[#This Row],[עד ועד]]&lt;J1014,מרקובחצי[[#This Row],[עד ועד]]&gt;K1014)),AND(V1014=1,מרקובחצי[[#This Row],[עד ועד]]&lt;J1014),W1014=1)),1,""))</f>
        <v/>
      </c>
      <c r="P1015" s="19" t="str">
        <f>IF(מרקובחצי[[#This Row],[קבעה הפלגה?]]=1,"",IF(AND(מרקובחצי[[#This Row],[עד ועד]]&gt;28,מרקובחצי[[#This Row],[עד ועד]]&lt;32,OR(מרקובחצי[[#This Row],[CycleNumber]]=1,AND(U1014=1),AND(V1014=1,OR(מרקובחצי[[#This Row],[עד ועד]]&lt;J1014,מרקובחצי[[#This Row],[עד ועד]]&gt;K1014)),W1014=1)),1,""))</f>
        <v/>
      </c>
      <c r="Q1015" s="19" t="str">
        <f>IF(מרקובחצי[[#This Row],[קבעה הפלגה?]]=1,"",IF(AND(מרקובחצי[[#This Row],[עד ועד]]&gt;31,OR(מרקובחצי[[#This Row],[CycleNumber]]=1,AND(U1014=1),AND(V1014=1,מרקובחצי[[#This Row],[עד ועד]]&gt;K1014),AND(W1014=1,OR(מרקובחצי[[#This Row],[עד ועד]]&gt;K1014,מרקובחצי[[#This Row],[עד ועד]]&lt;J1014)))),1,""))</f>
        <v/>
      </c>
      <c r="R1015" s="19" t="str">
        <f>IF(מרקובחצי[[#This Row],[CycleNumber]]&gt;1,IF(AND(O1014=1,מרקובחצי[[#This Row],[עד ועד]]&lt;29),1,""),"")</f>
        <v/>
      </c>
      <c r="S1015" s="19">
        <f>IF(מרקובחצי[[#This Row],[CycleNumber]]&gt;1,IF(OR(AND(O1014=1,מרקובחצי[[#This Row],[עד ועד]]&gt;28),AND(P1014=1),AND(Q1014=1,מרקובחצי[[#This Row],[עד ועד]]&lt;32)),1,""),"")</f>
        <v>1</v>
      </c>
      <c r="T1015" s="19" t="str">
        <f>IF(מרקובחצי[[#This Row],[CycleNumber]]&gt;1,IF(AND(Q1014=1,מרקובחצי[[#This Row],[עד ועד]]&gt;31),1,""),"")</f>
        <v/>
      </c>
      <c r="U1015" s="19" t="str">
        <f>IF(מרקובחצי[[#This Row],[CycleNumber]]&gt;1,IF(AND(R1014=1,מרקובחצי[[#This Row],[עד ועד]]&lt;29),1,IF(AND(U1014=1,NOT(OR(מרקובחצי[[#This Row],[עד ועד]]&lt;J1014,מרקובחצי[[#This Row],[עד ועד]]&gt;K1014))),1,"")),"")</f>
        <v/>
      </c>
      <c r="V1015" s="19" t="str">
        <f>IF(מרקובחצי[[#This Row],[CycleNumber]]&gt;1,IF(AND(SUM(R1014:T1014)=1,מרקובחצי[[#This Row],[עד ועד]]&gt;28,מרקובחצי[[#This Row],[עד ועד]]&lt;32),1,IF(OR(S1014=1,AND(R1014=1,מרקובחצי[[#This Row],[עד ועד]]&gt;28),AND(T1014=1,מרקובחצי[[#This Row],[עד ועד]]&lt;32)),1,IF(AND(V1014=1,NOT(OR(מרקובחצי[[#This Row],[עד ועד]]&lt;J1014,מרקובחצי[[#This Row],[עד ועד]]&gt;K1014))),1,""))),"")</f>
        <v/>
      </c>
      <c r="W1015" s="19" t="str">
        <f>IF(מרקובחצי[[#This Row],[CycleNumber]]&gt;1,IF(AND(T1014=1,מרקובחצי[[#This Row],[עד ועד]]&gt;31),1,IF(AND(W1014=1,NOT(OR(מרקובחצי[[#This Row],[עד ועד]]&lt;J1014,מרקובחצי[[#This Row],[עד ועד]]&gt;K1014))),1,"")),"")</f>
        <v/>
      </c>
      <c r="X1015" s="19" t="str">
        <f>IF(AND(מרקובחצי[[#This Row],[CycleNumber]]&lt;$B1016,SUM(מרקובחצי[[#This Row],[11]],R1016)=2),1,"")</f>
        <v/>
      </c>
      <c r="Y1015" s="19" t="str">
        <f>IF(AND(מרקובחצי[[#This Row],[CycleNumber]]&lt;$B1016,SUM(מרקובחצי[[#This Row],[11]],S1016)=2),1,"")</f>
        <v/>
      </c>
      <c r="Z1015" s="19" t="str">
        <f>IF(AND(מרקובחצי[[#This Row],[CycleNumber]]&lt;$B1016,SUM(מרקובחצי[[#This Row],[13]],S1016)=2),1,"")</f>
        <v/>
      </c>
      <c r="AA1015" s="19" t="str">
        <f>IF(AND(מרקובחצי[[#This Row],[CycleNumber]]&lt;$B1016,SUM(מרקובחצי[[#This Row],[13]],T1016)=2),1,"")</f>
        <v/>
      </c>
      <c r="AB1015" s="19" t="str">
        <f>IF(AND(מרקובחצי[[#This Row],[CycleNumber]]&lt;$B1016,SUM(מרקובחצי[[#This Row],[21]],U1016)=2),1,"")</f>
        <v/>
      </c>
      <c r="AC1015" s="19" t="str">
        <f>IF(AND(מרקובחצי[[#This Row],[CycleNumber]]&lt;$B1016,SUM(מרקובחצי[[#This Row],[21]],V1016)=2),1,"")</f>
        <v/>
      </c>
      <c r="AD1015" s="19" t="str">
        <f>IF(AND(מרקובחצי[[#This Row],[CycleNumber]]&lt;$B1016,SUM(מרקובחצי[[#This Row],[23]],V1016)=2),1,"")</f>
        <v/>
      </c>
      <c r="AE1015" s="19" t="str">
        <f>IF(AND(מרקובחצי[[#This Row],[CycleNumber]]&lt;$B1016,SUM(מרקובחצי[[#This Row],[23]],W1016)=2),1,"")</f>
        <v/>
      </c>
      <c r="AF1015" s="19" t="str">
        <f>IF(AND(מרקובחצי[[#This Row],[CycleNumber]]&lt;$B1016,SUM(מרקובחצי[[#This Row],[31]],O1016)=2),1,"")</f>
        <v/>
      </c>
      <c r="AG1015" s="19" t="str">
        <f>IF(AND(מרקובחצי[[#This Row],[CycleNumber]]&lt;$B1016,SUM(מרקובחצי[[#This Row],[31]],P1016)=2),1,"")</f>
        <v/>
      </c>
      <c r="AH1015" s="19" t="str">
        <f>IF(AND(מרקובחצי[[#This Row],[CycleNumber]]&lt;$B1016,SUM(מרקובחצי[[#This Row],[31]],Q1016)=2),1,"")</f>
        <v/>
      </c>
      <c r="AI1015" s="19" t="str">
        <f>IF(AND(מרקובחצי[[#This Row],[CycleNumber]]&lt;$B1016,SUM(U1015:U1016)=2),1,"")</f>
        <v/>
      </c>
      <c r="AJ1015" s="19" t="str">
        <f>IF(AND(מרקובחצי[[#This Row],[CycleNumber]]&lt;$B1016,SUM(מרקובחצי[[#This Row],[32]],O1016)=2),1,"")</f>
        <v/>
      </c>
      <c r="AK1015" s="19" t="str">
        <f>IF(AND(מרקובחצי[[#This Row],[CycleNumber]]&lt;$B1016,SUM(מרקובחצי[[#This Row],[32]],P1016)=2),1,"")</f>
        <v/>
      </c>
      <c r="AL1015" s="19" t="str">
        <f>IF(AND(מרקובחצי[[#This Row],[CycleNumber]]&lt;$B1016,SUM(מרקובחצי[[#This Row],[32]],Q1016)=2),1,"")</f>
        <v/>
      </c>
      <c r="AM1015" s="19" t="str">
        <f>IF(AND(מרקובחצי[[#This Row],[CycleNumber]]&lt;$B1016,SUM(V1015:V1016)=2),1,"")</f>
        <v/>
      </c>
      <c r="AN1015" s="19" t="str">
        <f>IF(AND(מרקובחצי[[#This Row],[CycleNumber]]&lt;$B1016,SUM(מרקובחצי[[#This Row],[33]],O1016)=2),1,"")</f>
        <v/>
      </c>
      <c r="AO1015" s="19" t="str">
        <f>IF(AND(מרקובחצי[[#This Row],[CycleNumber]]&lt;$B1016,SUM(מרקובחצי[[#This Row],[33]],P1016)=2),1,"")</f>
        <v/>
      </c>
      <c r="AP1015" s="19" t="str">
        <f>IF(AND(מרקובחצי[[#This Row],[CycleNumber]]&lt;$B1016,SUM(מרקובחצי[[#This Row],[33]],Q1016)=2),1,"")</f>
        <v/>
      </c>
      <c r="AQ1015" s="19" t="str">
        <f>IF(AND(מרקובחצי[[#This Row],[CycleNumber]]&lt;$B1016,SUM(W1015:W1016)=2),1,"")</f>
        <v/>
      </c>
      <c r="AR1015" s="19" t="str">
        <f>IF(AND(מרקובחצי[[#This Row],[CycleNumber]]&lt;$B1016,SUM(מרקובחצי[[#This Row],[12]],S1016)=2),1,"")</f>
        <v/>
      </c>
      <c r="AS1015" s="19">
        <f>IF(AND(מרקובחצי[[#This Row],[CycleNumber]]&lt;$B1016,SUM(מרקובחצי[[#This Row],[22]],V1016)=2),1,"")</f>
        <v>1</v>
      </c>
      <c r="AT1015" s="21">
        <f>SUM(מרקובחצי[[#This Row],[11]:[33]])</f>
        <v>1</v>
      </c>
    </row>
    <row r="1016" spans="1:46" ht="15.6" x14ac:dyDescent="0.25">
      <c r="A1016" s="19" t="s">
        <v>107</v>
      </c>
      <c r="B1016" s="19">
        <v>3</v>
      </c>
      <c r="C1016">
        <v>26</v>
      </c>
      <c r="D1016" s="19">
        <f>מרקובחצי[[#This Row],[LengthofCycle]]+1</f>
        <v>27</v>
      </c>
      <c r="E1016" t="str">
        <f>IF(IFERROR(LOOKUP(מרקובחצי[[#This Row],[ClientID]],קביעויות[הפלגה]),FALSE)=מרקובחצי[[#This Row],[ClientID]],1,"")</f>
        <v/>
      </c>
      <c r="F1016">
        <f>IF(IFERROR(LOOKUP(מרקובחצי[[#This Row],[ClientID]],סוגחציקבוע[S31]),FALSE)=מרקובחצי[[#This Row],[ClientID]],1,"")</f>
        <v>1</v>
      </c>
      <c r="G1016" t="str">
        <f>IF(IFERROR(LOOKUP(מרקובחצי[[#This Row],[ClientID]],סוגחציקבוע[S32]),FALSE)=מרקובחצי[[#This Row],[ClientID]],1,"")</f>
        <v/>
      </c>
      <c r="H1016" t="str">
        <f>IF(IFERROR(LOOKUP(מרקובחצי[[#This Row],[ClientID]],סוגחציקבוע[S33]),FALSE)=מרקובחצי[[#This Row],[ClientID]],1,"")</f>
        <v/>
      </c>
      <c r="I1016" t="str">
        <f>IF(IFERROR(LOOKUP(מרקובחצי[[#This Row],[ClientID]],סוגחציקבוע[S32&amp;33]),FALSE)=מרקובחצי[[#This Row],[ClientID]],1,"")</f>
        <v/>
      </c>
      <c r="J1016" s="19">
        <f>IF(SUM(מרקובחצי[[#This Row],[11]:[13]])=1,מרקובחצי[[#This Row],[עד ועד]],IF(SUM(R1015:T1016)=1,IF(מרקובחצי[[#This Row],[עד ועד]]&lt;J1015,מרקובחצי[[#This Row],[עד ועד]],J1015),J1015))</f>
        <v>26</v>
      </c>
      <c r="K1016" s="19">
        <f>IF(SUM(מרקובחצי[[#This Row],[11]:[13]])=1,מרקובחצי[[#This Row],[עד ועד]],IF(SUM(R1015:T1016)=1,IF(מרקובחצי[[#This Row],[עד ועד]]&gt;K1015,מרקובחצי[[#This Row],[עד ועד]],K1015),K1015))</f>
        <v>30</v>
      </c>
      <c r="L1016" s="19">
        <f>IF(AND(SUM(מרקובחצי[[#This Row],[31]:[33]])=1,SUM(U1015:W1015)=0),מרקובחצי[[#This Row],[מקס]]-מרקובחצי[[#This Row],[מינ]],"")</f>
        <v>4</v>
      </c>
      <c r="M101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16" s="19" t="str">
        <f t="shared" si="15"/>
        <v>S22</v>
      </c>
      <c r="O1016" s="19" t="str">
        <f>IF(מרקובחצי[[#This Row],[קבעה הפלגה?]]=1,"",IF(AND(מרקובחצי[[#This Row],[עד ועד]]&lt;29,OR(מרקובחצי[[#This Row],[CycleNumber]]=1,AND(U1015=1,OR(מרקובחצי[[#This Row],[עד ועד]]&lt;J1015,מרקובחצי[[#This Row],[עד ועד]]&gt;K1015)),AND(V1015=1,מרקובחצי[[#This Row],[עד ועד]]&lt;J1015),W1015=1)),1,""))</f>
        <v/>
      </c>
      <c r="P1016" s="19" t="str">
        <f>IF(מרקובחצי[[#This Row],[קבעה הפלגה?]]=1,"",IF(AND(מרקובחצי[[#This Row],[עד ועד]]&gt;28,מרקובחצי[[#This Row],[עד ועד]]&lt;32,OR(מרקובחצי[[#This Row],[CycleNumber]]=1,AND(U1015=1),AND(V1015=1,OR(מרקובחצי[[#This Row],[עד ועד]]&lt;J1015,מרקובחצי[[#This Row],[עד ועד]]&gt;K1015)),W1015=1)),1,""))</f>
        <v/>
      </c>
      <c r="Q1016" s="19" t="str">
        <f>IF(מרקובחצי[[#This Row],[קבעה הפלגה?]]=1,"",IF(AND(מרקובחצי[[#This Row],[עד ועד]]&gt;31,OR(מרקובחצי[[#This Row],[CycleNumber]]=1,AND(U1015=1),AND(V1015=1,מרקובחצי[[#This Row],[עד ועד]]&gt;K1015),AND(W1015=1,OR(מרקובחצי[[#This Row],[עד ועד]]&gt;K1015,מרקובחצי[[#This Row],[עד ועד]]&lt;J1015)))),1,""))</f>
        <v/>
      </c>
      <c r="R1016" s="19" t="str">
        <f>IF(מרקובחצי[[#This Row],[CycleNumber]]&gt;1,IF(AND(O1015=1,מרקובחצי[[#This Row],[עד ועד]]&lt;29),1,""),"")</f>
        <v/>
      </c>
      <c r="S1016" s="19" t="str">
        <f>IF(מרקובחצי[[#This Row],[CycleNumber]]&gt;1,IF(OR(AND(O1015=1,מרקובחצי[[#This Row],[עד ועד]]&gt;28),AND(P1015=1),AND(Q1015=1,מרקובחצי[[#This Row],[עד ועד]]&lt;32)),1,""),"")</f>
        <v/>
      </c>
      <c r="T1016" s="19" t="str">
        <f>IF(מרקובחצי[[#This Row],[CycleNumber]]&gt;1,IF(AND(Q1015=1,מרקובחצי[[#This Row],[עד ועד]]&gt;31),1,""),"")</f>
        <v/>
      </c>
      <c r="U1016" s="19" t="str">
        <f>IF(מרקובחצי[[#This Row],[CycleNumber]]&gt;1,IF(AND(R1015=1,מרקובחצי[[#This Row],[עד ועד]]&lt;29),1,IF(AND(U1015=1,NOT(OR(מרקובחצי[[#This Row],[עד ועד]]&lt;J1015,מרקובחצי[[#This Row],[עד ועד]]&gt;K1015))),1,"")),"")</f>
        <v/>
      </c>
      <c r="V1016" s="19">
        <f>IF(מרקובחצי[[#This Row],[CycleNumber]]&gt;1,IF(AND(SUM(R1015:T1015)=1,מרקובחצי[[#This Row],[עד ועד]]&gt;28,מרקובחצי[[#This Row],[עד ועד]]&lt;32),1,IF(OR(S1015=1,AND(R1015=1,מרקובחצי[[#This Row],[עד ועד]]&gt;28),AND(T1015=1,מרקובחצי[[#This Row],[עד ועד]]&lt;32)),1,IF(AND(V1015=1,NOT(OR(מרקובחצי[[#This Row],[עד ועד]]&lt;J1015,מרקובחצי[[#This Row],[עד ועד]]&gt;K1015))),1,""))),"")</f>
        <v>1</v>
      </c>
      <c r="W1016" s="19" t="str">
        <f>IF(מרקובחצי[[#This Row],[CycleNumber]]&gt;1,IF(AND(T1015=1,מרקובחצי[[#This Row],[עד ועד]]&gt;31),1,IF(AND(W1015=1,NOT(OR(מרקובחצי[[#This Row],[עד ועד]]&lt;J1015,מרקובחצי[[#This Row],[עד ועד]]&gt;K1015))),1,"")),"")</f>
        <v/>
      </c>
      <c r="X1016" s="19" t="str">
        <f>IF(AND(מרקובחצי[[#This Row],[CycleNumber]]&lt;$B1017,SUM(מרקובחצי[[#This Row],[11]],R1017)=2),1,"")</f>
        <v/>
      </c>
      <c r="Y1016" s="19" t="str">
        <f>IF(AND(מרקובחצי[[#This Row],[CycleNumber]]&lt;$B1017,SUM(מרקובחצי[[#This Row],[11]],S1017)=2),1,"")</f>
        <v/>
      </c>
      <c r="Z1016" s="19" t="str">
        <f>IF(AND(מרקובחצי[[#This Row],[CycleNumber]]&lt;$B1017,SUM(מרקובחצי[[#This Row],[13]],S1017)=2),1,"")</f>
        <v/>
      </c>
      <c r="AA1016" s="19" t="str">
        <f>IF(AND(מרקובחצי[[#This Row],[CycleNumber]]&lt;$B1017,SUM(מרקובחצי[[#This Row],[13]],T1017)=2),1,"")</f>
        <v/>
      </c>
      <c r="AB1016" s="19" t="str">
        <f>IF(AND(מרקובחצי[[#This Row],[CycleNumber]]&lt;$B1017,SUM(מרקובחצי[[#This Row],[21]],U1017)=2),1,"")</f>
        <v/>
      </c>
      <c r="AC1016" s="19" t="str">
        <f>IF(AND(מרקובחצי[[#This Row],[CycleNumber]]&lt;$B1017,SUM(מרקובחצי[[#This Row],[21]],V1017)=2),1,"")</f>
        <v/>
      </c>
      <c r="AD1016" s="19" t="str">
        <f>IF(AND(מרקובחצי[[#This Row],[CycleNumber]]&lt;$B1017,SUM(מרקובחצי[[#This Row],[23]],V1017)=2),1,"")</f>
        <v/>
      </c>
      <c r="AE1016" s="19" t="str">
        <f>IF(AND(מרקובחצי[[#This Row],[CycleNumber]]&lt;$B1017,SUM(מרקובחצי[[#This Row],[23]],W1017)=2),1,"")</f>
        <v/>
      </c>
      <c r="AF1016" s="19" t="str">
        <f>IF(AND(מרקובחצי[[#This Row],[CycleNumber]]&lt;$B1017,SUM(מרקובחצי[[#This Row],[31]],O1017)=2),1,"")</f>
        <v/>
      </c>
      <c r="AG1016" s="19" t="str">
        <f>IF(AND(מרקובחצי[[#This Row],[CycleNumber]]&lt;$B1017,SUM(מרקובחצי[[#This Row],[31]],P1017)=2),1,"")</f>
        <v/>
      </c>
      <c r="AH1016" s="19" t="str">
        <f>IF(AND(מרקובחצי[[#This Row],[CycleNumber]]&lt;$B1017,SUM(מרקובחצי[[#This Row],[31]],Q1017)=2),1,"")</f>
        <v/>
      </c>
      <c r="AI1016" s="19" t="str">
        <f>IF(AND(מרקובחצי[[#This Row],[CycleNumber]]&lt;$B1017,SUM(U1016:U1017)=2),1,"")</f>
        <v/>
      </c>
      <c r="AJ1016" s="19" t="str">
        <f>IF(AND(מרקובחצי[[#This Row],[CycleNumber]]&lt;$B1017,SUM(מרקובחצי[[#This Row],[32]],O1017)=2),1,"")</f>
        <v/>
      </c>
      <c r="AK1016" s="19" t="str">
        <f>IF(AND(מרקובחצי[[#This Row],[CycleNumber]]&lt;$B1017,SUM(מרקובחצי[[#This Row],[32]],P1017)=2),1,"")</f>
        <v/>
      </c>
      <c r="AL1016" s="19" t="str">
        <f>IF(AND(מרקובחצי[[#This Row],[CycleNumber]]&lt;$B1017,SUM(מרקובחצי[[#This Row],[32]],Q1017)=2),1,"")</f>
        <v/>
      </c>
      <c r="AM1016" s="19">
        <f>IF(AND(מרקובחצי[[#This Row],[CycleNumber]]&lt;$B1017,SUM(V1016:V1017)=2),1,"")</f>
        <v>1</v>
      </c>
      <c r="AN1016" s="19" t="str">
        <f>IF(AND(מרקובחצי[[#This Row],[CycleNumber]]&lt;$B1017,SUM(מרקובחצי[[#This Row],[33]],O1017)=2),1,"")</f>
        <v/>
      </c>
      <c r="AO1016" s="19" t="str">
        <f>IF(AND(מרקובחצי[[#This Row],[CycleNumber]]&lt;$B1017,SUM(מרקובחצי[[#This Row],[33]],P1017)=2),1,"")</f>
        <v/>
      </c>
      <c r="AP1016" s="19" t="str">
        <f>IF(AND(מרקובחצי[[#This Row],[CycleNumber]]&lt;$B1017,SUM(מרקובחצי[[#This Row],[33]],Q1017)=2),1,"")</f>
        <v/>
      </c>
      <c r="AQ1016" s="19" t="str">
        <f>IF(AND(מרקובחצי[[#This Row],[CycleNumber]]&lt;$B1017,SUM(W1016:W1017)=2),1,"")</f>
        <v/>
      </c>
      <c r="AR1016" s="19" t="str">
        <f>IF(AND(מרקובחצי[[#This Row],[CycleNumber]]&lt;$B1017,SUM(מרקובחצי[[#This Row],[12]],S1017)=2),1,"")</f>
        <v/>
      </c>
      <c r="AS1016" s="19" t="str">
        <f>IF(AND(מרקובחצי[[#This Row],[CycleNumber]]&lt;$B1017,SUM(מרקובחצי[[#This Row],[22]],V1017)=2),1,"")</f>
        <v/>
      </c>
      <c r="AT1016" s="21">
        <f>SUM(מרקובחצי[[#This Row],[11]:[33]])</f>
        <v>1</v>
      </c>
    </row>
    <row r="1017" spans="1:46" ht="15.6" x14ac:dyDescent="0.25">
      <c r="A1017" s="19" t="s">
        <v>107</v>
      </c>
      <c r="B1017" s="19">
        <v>4</v>
      </c>
      <c r="C1017">
        <v>25</v>
      </c>
      <c r="D1017" s="19">
        <f>מרקובחצי[[#This Row],[LengthofCycle]]+1</f>
        <v>26</v>
      </c>
      <c r="E1017" t="str">
        <f>IF(IFERROR(LOOKUP(מרקובחצי[[#This Row],[ClientID]],קביעויות[הפלגה]),FALSE)=מרקובחצי[[#This Row],[ClientID]],1,"")</f>
        <v/>
      </c>
      <c r="F1017">
        <f>IF(IFERROR(LOOKUP(מרקובחצי[[#This Row],[ClientID]],סוגחציקבוע[S31]),FALSE)=מרקובחצי[[#This Row],[ClientID]],1,"")</f>
        <v>1</v>
      </c>
      <c r="G1017" t="str">
        <f>IF(IFERROR(LOOKUP(מרקובחצי[[#This Row],[ClientID]],סוגחציקבוע[S32]),FALSE)=מרקובחצי[[#This Row],[ClientID]],1,"")</f>
        <v/>
      </c>
      <c r="H1017" t="str">
        <f>IF(IFERROR(LOOKUP(מרקובחצי[[#This Row],[ClientID]],סוגחציקבוע[S33]),FALSE)=מרקובחצי[[#This Row],[ClientID]],1,"")</f>
        <v/>
      </c>
      <c r="I1017" t="str">
        <f>IF(IFERROR(LOOKUP(מרקובחצי[[#This Row],[ClientID]],סוגחציקבוע[S32&amp;33]),FALSE)=מרקובחצי[[#This Row],[ClientID]],1,"")</f>
        <v/>
      </c>
      <c r="J1017" s="19">
        <f>IF(SUM(מרקובחצי[[#This Row],[11]:[13]])=1,מרקובחצי[[#This Row],[עד ועד]],IF(SUM(R1016:T1017)=1,IF(מרקובחצי[[#This Row],[עד ועד]]&lt;J1016,מרקובחצי[[#This Row],[עד ועד]],J1016),J1016))</f>
        <v>26</v>
      </c>
      <c r="K1017" s="19">
        <f>IF(SUM(מרקובחצי[[#This Row],[11]:[13]])=1,מרקובחצי[[#This Row],[עד ועד]],IF(SUM(R1016:T1017)=1,IF(מרקובחצי[[#This Row],[עד ועד]]&gt;K1016,מרקובחצי[[#This Row],[עד ועד]],K1016),K1016))</f>
        <v>30</v>
      </c>
      <c r="L1017" s="19" t="str">
        <f>IF(AND(SUM(מרקובחצי[[#This Row],[31]:[33]])=1,SUM(U1016:W1016)=0),מרקובחצי[[#This Row],[מקס]]-מרקובחצי[[#This Row],[מינ]],"")</f>
        <v/>
      </c>
      <c r="M101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17" s="19" t="str">
        <f t="shared" si="15"/>
        <v>S32</v>
      </c>
      <c r="O1017" s="19" t="str">
        <f>IF(מרקובחצי[[#This Row],[קבעה הפלגה?]]=1,"",IF(AND(מרקובחצי[[#This Row],[עד ועד]]&lt;29,OR(מרקובחצי[[#This Row],[CycleNumber]]=1,AND(U1016=1,OR(מרקובחצי[[#This Row],[עד ועד]]&lt;J1016,מרקובחצי[[#This Row],[עד ועד]]&gt;K1016)),AND(V1016=1,מרקובחצי[[#This Row],[עד ועד]]&lt;J1016),W1016=1)),1,""))</f>
        <v/>
      </c>
      <c r="P1017" s="19" t="str">
        <f>IF(מרקובחצי[[#This Row],[קבעה הפלגה?]]=1,"",IF(AND(מרקובחצי[[#This Row],[עד ועד]]&gt;28,מרקובחצי[[#This Row],[עד ועד]]&lt;32,OR(מרקובחצי[[#This Row],[CycleNumber]]=1,AND(U1016=1),AND(V1016=1,OR(מרקובחצי[[#This Row],[עד ועד]]&lt;J1016,מרקובחצי[[#This Row],[עד ועד]]&gt;K1016)),W1016=1)),1,""))</f>
        <v/>
      </c>
      <c r="Q1017" s="19" t="str">
        <f>IF(מרקובחצי[[#This Row],[קבעה הפלגה?]]=1,"",IF(AND(מרקובחצי[[#This Row],[עד ועד]]&gt;31,OR(מרקובחצי[[#This Row],[CycleNumber]]=1,AND(U1016=1),AND(V1016=1,מרקובחצי[[#This Row],[עד ועד]]&gt;K1016),AND(W1016=1,OR(מרקובחצי[[#This Row],[עד ועד]]&gt;K1016,מרקובחצי[[#This Row],[עד ועד]]&lt;J1016)))),1,""))</f>
        <v/>
      </c>
      <c r="R1017" s="19" t="str">
        <f>IF(מרקובחצי[[#This Row],[CycleNumber]]&gt;1,IF(AND(O1016=1,מרקובחצי[[#This Row],[עד ועד]]&lt;29),1,""),"")</f>
        <v/>
      </c>
      <c r="S1017" s="19" t="str">
        <f>IF(מרקובחצי[[#This Row],[CycleNumber]]&gt;1,IF(OR(AND(O1016=1,מרקובחצי[[#This Row],[עד ועד]]&gt;28),AND(P1016=1),AND(Q1016=1,מרקובחצי[[#This Row],[עד ועד]]&lt;32)),1,""),"")</f>
        <v/>
      </c>
      <c r="T1017" s="19" t="str">
        <f>IF(מרקובחצי[[#This Row],[CycleNumber]]&gt;1,IF(AND(Q1016=1,מרקובחצי[[#This Row],[עד ועד]]&gt;31),1,""),"")</f>
        <v/>
      </c>
      <c r="U1017" s="19" t="str">
        <f>IF(מרקובחצי[[#This Row],[CycleNumber]]&gt;1,IF(AND(R1016=1,מרקובחצי[[#This Row],[עד ועד]]&lt;29),1,IF(AND(U1016=1,NOT(OR(מרקובחצי[[#This Row],[עד ועד]]&lt;J1016,מרקובחצי[[#This Row],[עד ועד]]&gt;K1016))),1,"")),"")</f>
        <v/>
      </c>
      <c r="V1017" s="19">
        <f>IF(מרקובחצי[[#This Row],[CycleNumber]]&gt;1,IF(AND(SUM(R1016:T1016)=1,מרקובחצי[[#This Row],[עד ועד]]&gt;28,מרקובחצי[[#This Row],[עד ועד]]&lt;32),1,IF(OR(S1016=1,AND(R1016=1,מרקובחצי[[#This Row],[עד ועד]]&gt;28),AND(T1016=1,מרקובחצי[[#This Row],[עד ועד]]&lt;32)),1,IF(AND(V1016=1,NOT(OR(מרקובחצי[[#This Row],[עד ועד]]&lt;J1016,מרקובחצי[[#This Row],[עד ועד]]&gt;K1016))),1,""))),"")</f>
        <v>1</v>
      </c>
      <c r="W1017" s="19" t="str">
        <f>IF(מרקובחצי[[#This Row],[CycleNumber]]&gt;1,IF(AND(T1016=1,מרקובחצי[[#This Row],[עד ועד]]&gt;31),1,IF(AND(W1016=1,NOT(OR(מרקובחצי[[#This Row],[עד ועד]]&lt;J1016,מרקובחצי[[#This Row],[עד ועד]]&gt;K1016))),1,"")),"")</f>
        <v/>
      </c>
      <c r="X1017" s="19" t="str">
        <f>IF(AND(מרקובחצי[[#This Row],[CycleNumber]]&lt;$B1018,SUM(מרקובחצי[[#This Row],[11]],R1018)=2),1,"")</f>
        <v/>
      </c>
      <c r="Y1017" s="19" t="str">
        <f>IF(AND(מרקובחצי[[#This Row],[CycleNumber]]&lt;$B1018,SUM(מרקובחצי[[#This Row],[11]],S1018)=2),1,"")</f>
        <v/>
      </c>
      <c r="Z1017" s="19" t="str">
        <f>IF(AND(מרקובחצי[[#This Row],[CycleNumber]]&lt;$B1018,SUM(מרקובחצי[[#This Row],[13]],S1018)=2),1,"")</f>
        <v/>
      </c>
      <c r="AA1017" s="19" t="str">
        <f>IF(AND(מרקובחצי[[#This Row],[CycleNumber]]&lt;$B1018,SUM(מרקובחצי[[#This Row],[13]],T1018)=2),1,"")</f>
        <v/>
      </c>
      <c r="AB1017" s="19" t="str">
        <f>IF(AND(מרקובחצי[[#This Row],[CycleNumber]]&lt;$B1018,SUM(מרקובחצי[[#This Row],[21]],U1018)=2),1,"")</f>
        <v/>
      </c>
      <c r="AC1017" s="19" t="str">
        <f>IF(AND(מרקובחצי[[#This Row],[CycleNumber]]&lt;$B1018,SUM(מרקובחצי[[#This Row],[21]],V1018)=2),1,"")</f>
        <v/>
      </c>
      <c r="AD1017" s="19" t="str">
        <f>IF(AND(מרקובחצי[[#This Row],[CycleNumber]]&lt;$B1018,SUM(מרקובחצי[[#This Row],[23]],V1018)=2),1,"")</f>
        <v/>
      </c>
      <c r="AE1017" s="19" t="str">
        <f>IF(AND(מרקובחצי[[#This Row],[CycleNumber]]&lt;$B1018,SUM(מרקובחצי[[#This Row],[23]],W1018)=2),1,"")</f>
        <v/>
      </c>
      <c r="AF1017" s="19" t="str">
        <f>IF(AND(מרקובחצי[[#This Row],[CycleNumber]]&lt;$B1018,SUM(מרקובחצי[[#This Row],[31]],O1018)=2),1,"")</f>
        <v/>
      </c>
      <c r="AG1017" s="19" t="str">
        <f>IF(AND(מרקובחצי[[#This Row],[CycleNumber]]&lt;$B1018,SUM(מרקובחצי[[#This Row],[31]],P1018)=2),1,"")</f>
        <v/>
      </c>
      <c r="AH1017" s="19" t="str">
        <f>IF(AND(מרקובחצי[[#This Row],[CycleNumber]]&lt;$B1018,SUM(מרקובחצי[[#This Row],[31]],Q1018)=2),1,"")</f>
        <v/>
      </c>
      <c r="AI1017" s="19" t="str">
        <f>IF(AND(מרקובחצי[[#This Row],[CycleNumber]]&lt;$B1018,SUM(U1017:U1018)=2),1,"")</f>
        <v/>
      </c>
      <c r="AJ1017" s="19" t="str">
        <f>IF(AND(מרקובחצי[[#This Row],[CycleNumber]]&lt;$B1018,SUM(מרקובחצי[[#This Row],[32]],O1018)=2),1,"")</f>
        <v/>
      </c>
      <c r="AK1017" s="19" t="str">
        <f>IF(AND(מרקובחצי[[#This Row],[CycleNumber]]&lt;$B1018,SUM(מרקובחצי[[#This Row],[32]],P1018)=2),1,"")</f>
        <v/>
      </c>
      <c r="AL1017" s="19" t="str">
        <f>IF(AND(מרקובחצי[[#This Row],[CycleNumber]]&lt;$B1018,SUM(מרקובחצי[[#This Row],[32]],Q1018)=2),1,"")</f>
        <v/>
      </c>
      <c r="AM1017" s="19">
        <f>IF(AND(מרקובחצי[[#This Row],[CycleNumber]]&lt;$B1018,SUM(V1017:V1018)=2),1,"")</f>
        <v>1</v>
      </c>
      <c r="AN1017" s="19" t="str">
        <f>IF(AND(מרקובחצי[[#This Row],[CycleNumber]]&lt;$B1018,SUM(מרקובחצי[[#This Row],[33]],O1018)=2),1,"")</f>
        <v/>
      </c>
      <c r="AO1017" s="19" t="str">
        <f>IF(AND(מרקובחצי[[#This Row],[CycleNumber]]&lt;$B1018,SUM(מרקובחצי[[#This Row],[33]],P1018)=2),1,"")</f>
        <v/>
      </c>
      <c r="AP1017" s="19" t="str">
        <f>IF(AND(מרקובחצי[[#This Row],[CycleNumber]]&lt;$B1018,SUM(מרקובחצי[[#This Row],[33]],Q1018)=2),1,"")</f>
        <v/>
      </c>
      <c r="AQ1017" s="19" t="str">
        <f>IF(AND(מרקובחצי[[#This Row],[CycleNumber]]&lt;$B1018,SUM(W1017:W1018)=2),1,"")</f>
        <v/>
      </c>
      <c r="AR1017" s="19" t="str">
        <f>IF(AND(מרקובחצי[[#This Row],[CycleNumber]]&lt;$B1018,SUM(מרקובחצי[[#This Row],[12]],S1018)=2),1,"")</f>
        <v/>
      </c>
      <c r="AS1017" s="19" t="str">
        <f>IF(AND(מרקובחצי[[#This Row],[CycleNumber]]&lt;$B1018,SUM(מרקובחצי[[#This Row],[22]],V1018)=2),1,"")</f>
        <v/>
      </c>
      <c r="AT1017" s="21">
        <f>SUM(מרקובחצי[[#This Row],[11]:[33]])</f>
        <v>1</v>
      </c>
    </row>
    <row r="1018" spans="1:46" ht="15.6" x14ac:dyDescent="0.25">
      <c r="A1018" s="19" t="s">
        <v>107</v>
      </c>
      <c r="B1018" s="19">
        <v>5</v>
      </c>
      <c r="C1018">
        <v>26</v>
      </c>
      <c r="D1018" s="19">
        <f>מרקובחצי[[#This Row],[LengthofCycle]]+1</f>
        <v>27</v>
      </c>
      <c r="E1018" t="str">
        <f>IF(IFERROR(LOOKUP(מרקובחצי[[#This Row],[ClientID]],קביעויות[הפלגה]),FALSE)=מרקובחצי[[#This Row],[ClientID]],1,"")</f>
        <v/>
      </c>
      <c r="F1018">
        <f>IF(IFERROR(LOOKUP(מרקובחצי[[#This Row],[ClientID]],סוגחציקבוע[S31]),FALSE)=מרקובחצי[[#This Row],[ClientID]],1,"")</f>
        <v>1</v>
      </c>
      <c r="G1018" t="str">
        <f>IF(IFERROR(LOOKUP(מרקובחצי[[#This Row],[ClientID]],סוגחציקבוע[S32]),FALSE)=מרקובחצי[[#This Row],[ClientID]],1,"")</f>
        <v/>
      </c>
      <c r="H1018" t="str">
        <f>IF(IFERROR(LOOKUP(מרקובחצי[[#This Row],[ClientID]],סוגחציקבוע[S33]),FALSE)=מרקובחצי[[#This Row],[ClientID]],1,"")</f>
        <v/>
      </c>
      <c r="I1018" t="str">
        <f>IF(IFERROR(LOOKUP(מרקובחצי[[#This Row],[ClientID]],סוגחציקבוע[S32&amp;33]),FALSE)=מרקובחצי[[#This Row],[ClientID]],1,"")</f>
        <v/>
      </c>
      <c r="J1018" s="19">
        <f>IF(SUM(מרקובחצי[[#This Row],[11]:[13]])=1,מרקובחצי[[#This Row],[עד ועד]],IF(SUM(R1017:T1018)=1,IF(מרקובחצי[[#This Row],[עד ועד]]&lt;J1017,מרקובחצי[[#This Row],[עד ועד]],J1017),J1017))</f>
        <v>26</v>
      </c>
      <c r="K1018" s="19">
        <f>IF(SUM(מרקובחצי[[#This Row],[11]:[13]])=1,מרקובחצי[[#This Row],[עד ועד]],IF(SUM(R1017:T1018)=1,IF(מרקובחצי[[#This Row],[עד ועד]]&gt;K1017,מרקובחצי[[#This Row],[עד ועד]],K1017),K1017))</f>
        <v>30</v>
      </c>
      <c r="L1018" s="19" t="str">
        <f>IF(AND(SUM(מרקובחצי[[#This Row],[31]:[33]])=1,SUM(U1017:W1017)=0),מרקובחצי[[#This Row],[מקס]]-מרקובחצי[[#This Row],[מינ]],"")</f>
        <v/>
      </c>
      <c r="M101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18" s="19" t="str">
        <f t="shared" si="15"/>
        <v>S32</v>
      </c>
      <c r="O1018" s="19" t="str">
        <f>IF(מרקובחצי[[#This Row],[קבעה הפלגה?]]=1,"",IF(AND(מרקובחצי[[#This Row],[עד ועד]]&lt;29,OR(מרקובחצי[[#This Row],[CycleNumber]]=1,AND(U1017=1,OR(מרקובחצי[[#This Row],[עד ועד]]&lt;J1017,מרקובחצי[[#This Row],[עד ועד]]&gt;K1017)),AND(V1017=1,מרקובחצי[[#This Row],[עד ועד]]&lt;J1017),W1017=1)),1,""))</f>
        <v/>
      </c>
      <c r="P1018" s="19" t="str">
        <f>IF(מרקובחצי[[#This Row],[קבעה הפלגה?]]=1,"",IF(AND(מרקובחצי[[#This Row],[עד ועד]]&gt;28,מרקובחצי[[#This Row],[עד ועד]]&lt;32,OR(מרקובחצי[[#This Row],[CycleNumber]]=1,AND(U1017=1),AND(V1017=1,OR(מרקובחצי[[#This Row],[עד ועד]]&lt;J1017,מרקובחצי[[#This Row],[עד ועד]]&gt;K1017)),W1017=1)),1,""))</f>
        <v/>
      </c>
      <c r="Q1018" s="19" t="str">
        <f>IF(מרקובחצי[[#This Row],[קבעה הפלגה?]]=1,"",IF(AND(מרקובחצי[[#This Row],[עד ועד]]&gt;31,OR(מרקובחצי[[#This Row],[CycleNumber]]=1,AND(U1017=1),AND(V1017=1,מרקובחצי[[#This Row],[עד ועד]]&gt;K1017),AND(W1017=1,OR(מרקובחצי[[#This Row],[עד ועד]]&gt;K1017,מרקובחצי[[#This Row],[עד ועד]]&lt;J1017)))),1,""))</f>
        <v/>
      </c>
      <c r="R1018" s="19" t="str">
        <f>IF(מרקובחצי[[#This Row],[CycleNumber]]&gt;1,IF(AND(O1017=1,מרקובחצי[[#This Row],[עד ועד]]&lt;29),1,""),"")</f>
        <v/>
      </c>
      <c r="S1018" s="19" t="str">
        <f>IF(מרקובחצי[[#This Row],[CycleNumber]]&gt;1,IF(OR(AND(O1017=1,מרקובחצי[[#This Row],[עד ועד]]&gt;28),AND(P1017=1),AND(Q1017=1,מרקובחצי[[#This Row],[עד ועד]]&lt;32)),1,""),"")</f>
        <v/>
      </c>
      <c r="T1018" s="19" t="str">
        <f>IF(מרקובחצי[[#This Row],[CycleNumber]]&gt;1,IF(AND(Q1017=1,מרקובחצי[[#This Row],[עד ועד]]&gt;31),1,""),"")</f>
        <v/>
      </c>
      <c r="U1018" s="19" t="str">
        <f>IF(מרקובחצי[[#This Row],[CycleNumber]]&gt;1,IF(AND(R1017=1,מרקובחצי[[#This Row],[עד ועד]]&lt;29),1,IF(AND(U1017=1,NOT(OR(מרקובחצי[[#This Row],[עד ועד]]&lt;J1017,מרקובחצי[[#This Row],[עד ועד]]&gt;K1017))),1,"")),"")</f>
        <v/>
      </c>
      <c r="V1018" s="19">
        <f>IF(מרקובחצי[[#This Row],[CycleNumber]]&gt;1,IF(AND(SUM(R1017:T1017)=1,מרקובחצי[[#This Row],[עד ועד]]&gt;28,מרקובחצי[[#This Row],[עד ועד]]&lt;32),1,IF(OR(S1017=1,AND(R1017=1,מרקובחצי[[#This Row],[עד ועד]]&gt;28),AND(T1017=1,מרקובחצי[[#This Row],[עד ועד]]&lt;32)),1,IF(AND(V1017=1,NOT(OR(מרקובחצי[[#This Row],[עד ועד]]&lt;J1017,מרקובחצי[[#This Row],[עד ועד]]&gt;K1017))),1,""))),"")</f>
        <v>1</v>
      </c>
      <c r="W1018" s="19" t="str">
        <f>IF(מרקובחצי[[#This Row],[CycleNumber]]&gt;1,IF(AND(T1017=1,מרקובחצי[[#This Row],[עד ועד]]&gt;31),1,IF(AND(W1017=1,NOT(OR(מרקובחצי[[#This Row],[עד ועד]]&lt;J1017,מרקובחצי[[#This Row],[עד ועד]]&gt;K1017))),1,"")),"")</f>
        <v/>
      </c>
      <c r="X1018" s="19" t="str">
        <f>IF(AND(מרקובחצי[[#This Row],[CycleNumber]]&lt;$B1019,SUM(מרקובחצי[[#This Row],[11]],R1019)=2),1,"")</f>
        <v/>
      </c>
      <c r="Y1018" s="19" t="str">
        <f>IF(AND(מרקובחצי[[#This Row],[CycleNumber]]&lt;$B1019,SUM(מרקובחצי[[#This Row],[11]],S1019)=2),1,"")</f>
        <v/>
      </c>
      <c r="Z1018" s="19" t="str">
        <f>IF(AND(מרקובחצי[[#This Row],[CycleNumber]]&lt;$B1019,SUM(מרקובחצי[[#This Row],[13]],S1019)=2),1,"")</f>
        <v/>
      </c>
      <c r="AA1018" s="19" t="str">
        <f>IF(AND(מרקובחצי[[#This Row],[CycleNumber]]&lt;$B1019,SUM(מרקובחצי[[#This Row],[13]],T1019)=2),1,"")</f>
        <v/>
      </c>
      <c r="AB1018" s="19" t="str">
        <f>IF(AND(מרקובחצי[[#This Row],[CycleNumber]]&lt;$B1019,SUM(מרקובחצי[[#This Row],[21]],U1019)=2),1,"")</f>
        <v/>
      </c>
      <c r="AC1018" s="19" t="str">
        <f>IF(AND(מרקובחצי[[#This Row],[CycleNumber]]&lt;$B1019,SUM(מרקובחצי[[#This Row],[21]],V1019)=2),1,"")</f>
        <v/>
      </c>
      <c r="AD1018" s="19" t="str">
        <f>IF(AND(מרקובחצי[[#This Row],[CycleNumber]]&lt;$B1019,SUM(מרקובחצי[[#This Row],[23]],V1019)=2),1,"")</f>
        <v/>
      </c>
      <c r="AE1018" s="19" t="str">
        <f>IF(AND(מרקובחצי[[#This Row],[CycleNumber]]&lt;$B1019,SUM(מרקובחצי[[#This Row],[23]],W1019)=2),1,"")</f>
        <v/>
      </c>
      <c r="AF1018" s="19" t="str">
        <f>IF(AND(מרקובחצי[[#This Row],[CycleNumber]]&lt;$B1019,SUM(מרקובחצי[[#This Row],[31]],O1019)=2),1,"")</f>
        <v/>
      </c>
      <c r="AG1018" s="19" t="str">
        <f>IF(AND(מרקובחצי[[#This Row],[CycleNumber]]&lt;$B1019,SUM(מרקובחצי[[#This Row],[31]],P1019)=2),1,"")</f>
        <v/>
      </c>
      <c r="AH1018" s="19" t="str">
        <f>IF(AND(מרקובחצי[[#This Row],[CycleNumber]]&lt;$B1019,SUM(מרקובחצי[[#This Row],[31]],Q1019)=2),1,"")</f>
        <v/>
      </c>
      <c r="AI1018" s="19" t="str">
        <f>IF(AND(מרקובחצי[[#This Row],[CycleNumber]]&lt;$B1019,SUM(U1018:U1019)=2),1,"")</f>
        <v/>
      </c>
      <c r="AJ1018" s="19" t="str">
        <f>IF(AND(מרקובחצי[[#This Row],[CycleNumber]]&lt;$B1019,SUM(מרקובחצי[[#This Row],[32]],O1019)=2),1,"")</f>
        <v/>
      </c>
      <c r="AK1018" s="19" t="str">
        <f>IF(AND(מרקובחצי[[#This Row],[CycleNumber]]&lt;$B1019,SUM(מרקובחצי[[#This Row],[32]],P1019)=2),1,"")</f>
        <v/>
      </c>
      <c r="AL1018" s="19" t="str">
        <f>IF(AND(מרקובחצי[[#This Row],[CycleNumber]]&lt;$B1019,SUM(מרקובחצי[[#This Row],[32]],Q1019)=2),1,"")</f>
        <v/>
      </c>
      <c r="AM1018" s="19">
        <f>IF(AND(מרקובחצי[[#This Row],[CycleNumber]]&lt;$B1019,SUM(V1018:V1019)=2),1,"")</f>
        <v>1</v>
      </c>
      <c r="AN1018" s="19" t="str">
        <f>IF(AND(מרקובחצי[[#This Row],[CycleNumber]]&lt;$B1019,SUM(מרקובחצי[[#This Row],[33]],O1019)=2),1,"")</f>
        <v/>
      </c>
      <c r="AO1018" s="19" t="str">
        <f>IF(AND(מרקובחצי[[#This Row],[CycleNumber]]&lt;$B1019,SUM(מרקובחצי[[#This Row],[33]],P1019)=2),1,"")</f>
        <v/>
      </c>
      <c r="AP1018" s="19" t="str">
        <f>IF(AND(מרקובחצי[[#This Row],[CycleNumber]]&lt;$B1019,SUM(מרקובחצי[[#This Row],[33]],Q1019)=2),1,"")</f>
        <v/>
      </c>
      <c r="AQ1018" s="19" t="str">
        <f>IF(AND(מרקובחצי[[#This Row],[CycleNumber]]&lt;$B1019,SUM(W1018:W1019)=2),1,"")</f>
        <v/>
      </c>
      <c r="AR1018" s="19" t="str">
        <f>IF(AND(מרקובחצי[[#This Row],[CycleNumber]]&lt;$B1019,SUM(מרקובחצי[[#This Row],[12]],S1019)=2),1,"")</f>
        <v/>
      </c>
      <c r="AS1018" s="19" t="str">
        <f>IF(AND(מרקובחצי[[#This Row],[CycleNumber]]&lt;$B1019,SUM(מרקובחצי[[#This Row],[22]],V1019)=2),1,"")</f>
        <v/>
      </c>
      <c r="AT1018" s="21">
        <f>SUM(מרקובחצי[[#This Row],[11]:[33]])</f>
        <v>1</v>
      </c>
    </row>
    <row r="1019" spans="1:46" ht="15.6" x14ac:dyDescent="0.25">
      <c r="A1019" s="19" t="s">
        <v>107</v>
      </c>
      <c r="B1019" s="19">
        <v>6</v>
      </c>
      <c r="C1019">
        <v>27</v>
      </c>
      <c r="D1019" s="19">
        <f>מרקובחצי[[#This Row],[LengthofCycle]]+1</f>
        <v>28</v>
      </c>
      <c r="E1019" t="str">
        <f>IF(IFERROR(LOOKUP(מרקובחצי[[#This Row],[ClientID]],קביעויות[הפלגה]),FALSE)=מרקובחצי[[#This Row],[ClientID]],1,"")</f>
        <v/>
      </c>
      <c r="F1019">
        <f>IF(IFERROR(LOOKUP(מרקובחצי[[#This Row],[ClientID]],סוגחציקבוע[S31]),FALSE)=מרקובחצי[[#This Row],[ClientID]],1,"")</f>
        <v>1</v>
      </c>
      <c r="G1019" t="str">
        <f>IF(IFERROR(LOOKUP(מרקובחצי[[#This Row],[ClientID]],סוגחציקבוע[S32]),FALSE)=מרקובחצי[[#This Row],[ClientID]],1,"")</f>
        <v/>
      </c>
      <c r="H1019" t="str">
        <f>IF(IFERROR(LOOKUP(מרקובחצי[[#This Row],[ClientID]],סוגחציקבוע[S33]),FALSE)=מרקובחצי[[#This Row],[ClientID]],1,"")</f>
        <v/>
      </c>
      <c r="I1019" t="str">
        <f>IF(IFERROR(LOOKUP(מרקובחצי[[#This Row],[ClientID]],סוגחציקבוע[S32&amp;33]),FALSE)=מרקובחצי[[#This Row],[ClientID]],1,"")</f>
        <v/>
      </c>
      <c r="J1019" s="19">
        <f>IF(SUM(מרקובחצי[[#This Row],[11]:[13]])=1,מרקובחצי[[#This Row],[עד ועד]],IF(SUM(R1018:T1019)=1,IF(מרקובחצי[[#This Row],[עד ועד]]&lt;J1018,מרקובחצי[[#This Row],[עד ועד]],J1018),J1018))</f>
        <v>26</v>
      </c>
      <c r="K1019" s="19">
        <f>IF(SUM(מרקובחצי[[#This Row],[11]:[13]])=1,מרקובחצי[[#This Row],[עד ועד]],IF(SUM(R1018:T1019)=1,IF(מרקובחצי[[#This Row],[עד ועד]]&gt;K1018,מרקובחצי[[#This Row],[עד ועד]],K1018),K1018))</f>
        <v>30</v>
      </c>
      <c r="L1019" s="19" t="str">
        <f>IF(AND(SUM(מרקובחצי[[#This Row],[31]:[33]])=1,SUM(U1018:W1018)=0),מרקובחצי[[#This Row],[מקס]]-מרקובחצי[[#This Row],[מינ]],"")</f>
        <v/>
      </c>
      <c r="M101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19" s="19" t="str">
        <f t="shared" si="15"/>
        <v>S32</v>
      </c>
      <c r="O1019" s="19" t="str">
        <f>IF(מרקובחצי[[#This Row],[קבעה הפלגה?]]=1,"",IF(AND(מרקובחצי[[#This Row],[עד ועד]]&lt;29,OR(מרקובחצי[[#This Row],[CycleNumber]]=1,AND(U1018=1,OR(מרקובחצי[[#This Row],[עד ועד]]&lt;J1018,מרקובחצי[[#This Row],[עד ועד]]&gt;K1018)),AND(V1018=1,מרקובחצי[[#This Row],[עד ועד]]&lt;J1018),W1018=1)),1,""))</f>
        <v/>
      </c>
      <c r="P1019" s="19" t="str">
        <f>IF(מרקובחצי[[#This Row],[קבעה הפלגה?]]=1,"",IF(AND(מרקובחצי[[#This Row],[עד ועד]]&gt;28,מרקובחצי[[#This Row],[עד ועד]]&lt;32,OR(מרקובחצי[[#This Row],[CycleNumber]]=1,AND(U1018=1),AND(V1018=1,OR(מרקובחצי[[#This Row],[עד ועד]]&lt;J1018,מרקובחצי[[#This Row],[עד ועד]]&gt;K1018)),W1018=1)),1,""))</f>
        <v/>
      </c>
      <c r="Q1019" s="19" t="str">
        <f>IF(מרקובחצי[[#This Row],[קבעה הפלגה?]]=1,"",IF(AND(מרקובחצי[[#This Row],[עד ועד]]&gt;31,OR(מרקובחצי[[#This Row],[CycleNumber]]=1,AND(U1018=1),AND(V1018=1,מרקובחצי[[#This Row],[עד ועד]]&gt;K1018),AND(W1018=1,OR(מרקובחצי[[#This Row],[עד ועד]]&gt;K1018,מרקובחצי[[#This Row],[עד ועד]]&lt;J1018)))),1,""))</f>
        <v/>
      </c>
      <c r="R1019" s="19" t="str">
        <f>IF(מרקובחצי[[#This Row],[CycleNumber]]&gt;1,IF(AND(O1018=1,מרקובחצי[[#This Row],[עד ועד]]&lt;29),1,""),"")</f>
        <v/>
      </c>
      <c r="S1019" s="19" t="str">
        <f>IF(מרקובחצי[[#This Row],[CycleNumber]]&gt;1,IF(OR(AND(O1018=1,מרקובחצי[[#This Row],[עד ועד]]&gt;28),AND(P1018=1),AND(Q1018=1,מרקובחצי[[#This Row],[עד ועד]]&lt;32)),1,""),"")</f>
        <v/>
      </c>
      <c r="T1019" s="19" t="str">
        <f>IF(מרקובחצי[[#This Row],[CycleNumber]]&gt;1,IF(AND(Q1018=1,מרקובחצי[[#This Row],[עד ועד]]&gt;31),1,""),"")</f>
        <v/>
      </c>
      <c r="U1019" s="19" t="str">
        <f>IF(מרקובחצי[[#This Row],[CycleNumber]]&gt;1,IF(AND(R1018=1,מרקובחצי[[#This Row],[עד ועד]]&lt;29),1,IF(AND(U1018=1,NOT(OR(מרקובחצי[[#This Row],[עד ועד]]&lt;J1018,מרקובחצי[[#This Row],[עד ועד]]&gt;K1018))),1,"")),"")</f>
        <v/>
      </c>
      <c r="V1019" s="19">
        <f>IF(מרקובחצי[[#This Row],[CycleNumber]]&gt;1,IF(AND(SUM(R1018:T1018)=1,מרקובחצי[[#This Row],[עד ועד]]&gt;28,מרקובחצי[[#This Row],[עד ועד]]&lt;32),1,IF(OR(S1018=1,AND(R1018=1,מרקובחצי[[#This Row],[עד ועד]]&gt;28),AND(T1018=1,מרקובחצי[[#This Row],[עד ועד]]&lt;32)),1,IF(AND(V1018=1,NOT(OR(מרקובחצי[[#This Row],[עד ועד]]&lt;J1018,מרקובחצי[[#This Row],[עד ועד]]&gt;K1018))),1,""))),"")</f>
        <v>1</v>
      </c>
      <c r="W1019" s="19" t="str">
        <f>IF(מרקובחצי[[#This Row],[CycleNumber]]&gt;1,IF(AND(T1018=1,מרקובחצי[[#This Row],[עד ועד]]&gt;31),1,IF(AND(W1018=1,NOT(OR(מרקובחצי[[#This Row],[עד ועד]]&lt;J1018,מרקובחצי[[#This Row],[עד ועד]]&gt;K1018))),1,"")),"")</f>
        <v/>
      </c>
      <c r="X1019" s="19" t="str">
        <f>IF(AND(מרקובחצי[[#This Row],[CycleNumber]]&lt;$B1020,SUM(מרקובחצי[[#This Row],[11]],R1020)=2),1,"")</f>
        <v/>
      </c>
      <c r="Y1019" s="19" t="str">
        <f>IF(AND(מרקובחצי[[#This Row],[CycleNumber]]&lt;$B1020,SUM(מרקובחצי[[#This Row],[11]],S1020)=2),1,"")</f>
        <v/>
      </c>
      <c r="Z1019" s="19" t="str">
        <f>IF(AND(מרקובחצי[[#This Row],[CycleNumber]]&lt;$B1020,SUM(מרקובחצי[[#This Row],[13]],S1020)=2),1,"")</f>
        <v/>
      </c>
      <c r="AA1019" s="19" t="str">
        <f>IF(AND(מרקובחצי[[#This Row],[CycleNumber]]&lt;$B1020,SUM(מרקובחצי[[#This Row],[13]],T1020)=2),1,"")</f>
        <v/>
      </c>
      <c r="AB1019" s="19" t="str">
        <f>IF(AND(מרקובחצי[[#This Row],[CycleNumber]]&lt;$B1020,SUM(מרקובחצי[[#This Row],[21]],U1020)=2),1,"")</f>
        <v/>
      </c>
      <c r="AC1019" s="19" t="str">
        <f>IF(AND(מרקובחצי[[#This Row],[CycleNumber]]&lt;$B1020,SUM(מרקובחצי[[#This Row],[21]],V1020)=2),1,"")</f>
        <v/>
      </c>
      <c r="AD1019" s="19" t="str">
        <f>IF(AND(מרקובחצי[[#This Row],[CycleNumber]]&lt;$B1020,SUM(מרקובחצי[[#This Row],[23]],V1020)=2),1,"")</f>
        <v/>
      </c>
      <c r="AE1019" s="19" t="str">
        <f>IF(AND(מרקובחצי[[#This Row],[CycleNumber]]&lt;$B1020,SUM(מרקובחצי[[#This Row],[23]],W1020)=2),1,"")</f>
        <v/>
      </c>
      <c r="AF1019" s="19" t="str">
        <f>IF(AND(מרקובחצי[[#This Row],[CycleNumber]]&lt;$B1020,SUM(מרקובחצי[[#This Row],[31]],O1020)=2),1,"")</f>
        <v/>
      </c>
      <c r="AG1019" s="19" t="str">
        <f>IF(AND(מרקובחצי[[#This Row],[CycleNumber]]&lt;$B1020,SUM(מרקובחצי[[#This Row],[31]],P1020)=2),1,"")</f>
        <v/>
      </c>
      <c r="AH1019" s="19" t="str">
        <f>IF(AND(מרקובחצי[[#This Row],[CycleNumber]]&lt;$B1020,SUM(מרקובחצי[[#This Row],[31]],Q1020)=2),1,"")</f>
        <v/>
      </c>
      <c r="AI1019" s="19" t="str">
        <f>IF(AND(מרקובחצי[[#This Row],[CycleNumber]]&lt;$B1020,SUM(U1019:U1020)=2),1,"")</f>
        <v/>
      </c>
      <c r="AJ1019" s="19" t="str">
        <f>IF(AND(מרקובחצי[[#This Row],[CycleNumber]]&lt;$B1020,SUM(מרקובחצי[[#This Row],[32]],O1020)=2),1,"")</f>
        <v/>
      </c>
      <c r="AK1019" s="19" t="str">
        <f>IF(AND(מרקובחצי[[#This Row],[CycleNumber]]&lt;$B1020,SUM(מרקובחצי[[#This Row],[32]],P1020)=2),1,"")</f>
        <v/>
      </c>
      <c r="AL1019" s="19" t="str">
        <f>IF(AND(מרקובחצי[[#This Row],[CycleNumber]]&lt;$B1020,SUM(מרקובחצי[[#This Row],[32]],Q1020)=2),1,"")</f>
        <v/>
      </c>
      <c r="AM1019" s="19">
        <f>IF(AND(מרקובחצי[[#This Row],[CycleNumber]]&lt;$B1020,SUM(V1019:V1020)=2),1,"")</f>
        <v>1</v>
      </c>
      <c r="AN1019" s="19" t="str">
        <f>IF(AND(מרקובחצי[[#This Row],[CycleNumber]]&lt;$B1020,SUM(מרקובחצי[[#This Row],[33]],O1020)=2),1,"")</f>
        <v/>
      </c>
      <c r="AO1019" s="19" t="str">
        <f>IF(AND(מרקובחצי[[#This Row],[CycleNumber]]&lt;$B1020,SUM(מרקובחצי[[#This Row],[33]],P1020)=2),1,"")</f>
        <v/>
      </c>
      <c r="AP1019" s="19" t="str">
        <f>IF(AND(מרקובחצי[[#This Row],[CycleNumber]]&lt;$B1020,SUM(מרקובחצי[[#This Row],[33]],Q1020)=2),1,"")</f>
        <v/>
      </c>
      <c r="AQ1019" s="19" t="str">
        <f>IF(AND(מרקובחצי[[#This Row],[CycleNumber]]&lt;$B1020,SUM(W1019:W1020)=2),1,"")</f>
        <v/>
      </c>
      <c r="AR1019" s="19" t="str">
        <f>IF(AND(מרקובחצי[[#This Row],[CycleNumber]]&lt;$B1020,SUM(מרקובחצי[[#This Row],[12]],S1020)=2),1,"")</f>
        <v/>
      </c>
      <c r="AS1019" s="19" t="str">
        <f>IF(AND(מרקובחצי[[#This Row],[CycleNumber]]&lt;$B1020,SUM(מרקובחצי[[#This Row],[22]],V1020)=2),1,"")</f>
        <v/>
      </c>
      <c r="AT1019" s="21">
        <f>SUM(מרקובחצי[[#This Row],[11]:[33]])</f>
        <v>1</v>
      </c>
    </row>
    <row r="1020" spans="1:46" ht="15.6" x14ac:dyDescent="0.25">
      <c r="A1020" s="19" t="s">
        <v>107</v>
      </c>
      <c r="B1020" s="19">
        <v>7</v>
      </c>
      <c r="C1020">
        <v>25</v>
      </c>
      <c r="D1020" s="19">
        <f>מרקובחצי[[#This Row],[LengthofCycle]]+1</f>
        <v>26</v>
      </c>
      <c r="E1020" t="str">
        <f>IF(IFERROR(LOOKUP(מרקובחצי[[#This Row],[ClientID]],קביעויות[הפלגה]),FALSE)=מרקובחצי[[#This Row],[ClientID]],1,"")</f>
        <v/>
      </c>
      <c r="F1020">
        <f>IF(IFERROR(LOOKUP(מרקובחצי[[#This Row],[ClientID]],סוגחציקבוע[S31]),FALSE)=מרקובחצי[[#This Row],[ClientID]],1,"")</f>
        <v>1</v>
      </c>
      <c r="G1020" t="str">
        <f>IF(IFERROR(LOOKUP(מרקובחצי[[#This Row],[ClientID]],סוגחציקבוע[S32]),FALSE)=מרקובחצי[[#This Row],[ClientID]],1,"")</f>
        <v/>
      </c>
      <c r="H1020" t="str">
        <f>IF(IFERROR(LOOKUP(מרקובחצי[[#This Row],[ClientID]],סוגחציקבוע[S33]),FALSE)=מרקובחצי[[#This Row],[ClientID]],1,"")</f>
        <v/>
      </c>
      <c r="I1020" t="str">
        <f>IF(IFERROR(LOOKUP(מרקובחצי[[#This Row],[ClientID]],סוגחציקבוע[S32&amp;33]),FALSE)=מרקובחצי[[#This Row],[ClientID]],1,"")</f>
        <v/>
      </c>
      <c r="J1020" s="19">
        <f>IF(SUM(מרקובחצי[[#This Row],[11]:[13]])=1,מרקובחצי[[#This Row],[עד ועד]],IF(SUM(R1019:T1020)=1,IF(מרקובחצי[[#This Row],[עד ועד]]&lt;J1019,מרקובחצי[[#This Row],[עד ועד]],J1019),J1019))</f>
        <v>26</v>
      </c>
      <c r="K1020" s="19">
        <f>IF(SUM(מרקובחצי[[#This Row],[11]:[13]])=1,מרקובחצי[[#This Row],[עד ועד]],IF(SUM(R1019:T1020)=1,IF(מרקובחצי[[#This Row],[עד ועד]]&gt;K1019,מרקובחצי[[#This Row],[עד ועד]],K1019),K1019))</f>
        <v>30</v>
      </c>
      <c r="L1020" s="19" t="str">
        <f>IF(AND(SUM(מרקובחצי[[#This Row],[31]:[33]])=1,SUM(U1019:W1019)=0),מרקובחצי[[#This Row],[מקס]]-מרקובחצי[[#This Row],[מינ]],"")</f>
        <v/>
      </c>
      <c r="M102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20" s="19" t="str">
        <f t="shared" si="15"/>
        <v>S32</v>
      </c>
      <c r="O1020" s="19" t="str">
        <f>IF(מרקובחצי[[#This Row],[קבעה הפלגה?]]=1,"",IF(AND(מרקובחצי[[#This Row],[עד ועד]]&lt;29,OR(מרקובחצי[[#This Row],[CycleNumber]]=1,AND(U1019=1,OR(מרקובחצי[[#This Row],[עד ועד]]&lt;J1019,מרקובחצי[[#This Row],[עד ועד]]&gt;K1019)),AND(V1019=1,מרקובחצי[[#This Row],[עד ועד]]&lt;J1019),W1019=1)),1,""))</f>
        <v/>
      </c>
      <c r="P1020" s="19" t="str">
        <f>IF(מרקובחצי[[#This Row],[קבעה הפלגה?]]=1,"",IF(AND(מרקובחצי[[#This Row],[עד ועד]]&gt;28,מרקובחצי[[#This Row],[עד ועד]]&lt;32,OR(מרקובחצי[[#This Row],[CycleNumber]]=1,AND(U1019=1),AND(V1019=1,OR(מרקובחצי[[#This Row],[עד ועד]]&lt;J1019,מרקובחצי[[#This Row],[עד ועד]]&gt;K1019)),W1019=1)),1,""))</f>
        <v/>
      </c>
      <c r="Q1020" s="19" t="str">
        <f>IF(מרקובחצי[[#This Row],[קבעה הפלגה?]]=1,"",IF(AND(מרקובחצי[[#This Row],[עד ועד]]&gt;31,OR(מרקובחצי[[#This Row],[CycleNumber]]=1,AND(U1019=1),AND(V1019=1,מרקובחצי[[#This Row],[עד ועד]]&gt;K1019),AND(W1019=1,OR(מרקובחצי[[#This Row],[עד ועד]]&gt;K1019,מרקובחצי[[#This Row],[עד ועד]]&lt;J1019)))),1,""))</f>
        <v/>
      </c>
      <c r="R1020" s="19" t="str">
        <f>IF(מרקובחצי[[#This Row],[CycleNumber]]&gt;1,IF(AND(O1019=1,מרקובחצי[[#This Row],[עד ועד]]&lt;29),1,""),"")</f>
        <v/>
      </c>
      <c r="S1020" s="19" t="str">
        <f>IF(מרקובחצי[[#This Row],[CycleNumber]]&gt;1,IF(OR(AND(O1019=1,מרקובחצי[[#This Row],[עד ועד]]&gt;28),AND(P1019=1),AND(Q1019=1,מרקובחצי[[#This Row],[עד ועד]]&lt;32)),1,""),"")</f>
        <v/>
      </c>
      <c r="T1020" s="19" t="str">
        <f>IF(מרקובחצי[[#This Row],[CycleNumber]]&gt;1,IF(AND(Q1019=1,מרקובחצי[[#This Row],[עד ועד]]&gt;31),1,""),"")</f>
        <v/>
      </c>
      <c r="U1020" s="19" t="str">
        <f>IF(מרקובחצי[[#This Row],[CycleNumber]]&gt;1,IF(AND(R1019=1,מרקובחצי[[#This Row],[עד ועד]]&lt;29),1,IF(AND(U1019=1,NOT(OR(מרקובחצי[[#This Row],[עד ועד]]&lt;J1019,מרקובחצי[[#This Row],[עד ועד]]&gt;K1019))),1,"")),"")</f>
        <v/>
      </c>
      <c r="V1020" s="19">
        <f>IF(מרקובחצי[[#This Row],[CycleNumber]]&gt;1,IF(AND(SUM(R1019:T1019)=1,מרקובחצי[[#This Row],[עד ועד]]&gt;28,מרקובחצי[[#This Row],[עד ועד]]&lt;32),1,IF(OR(S1019=1,AND(R1019=1,מרקובחצי[[#This Row],[עד ועד]]&gt;28),AND(T1019=1,מרקובחצי[[#This Row],[עד ועד]]&lt;32)),1,IF(AND(V1019=1,NOT(OR(מרקובחצי[[#This Row],[עד ועד]]&lt;J1019,מרקובחצי[[#This Row],[עד ועד]]&gt;K1019))),1,""))),"")</f>
        <v>1</v>
      </c>
      <c r="W1020" s="19" t="str">
        <f>IF(מרקובחצי[[#This Row],[CycleNumber]]&gt;1,IF(AND(T1019=1,מרקובחצי[[#This Row],[עד ועד]]&gt;31),1,IF(AND(W1019=1,NOT(OR(מרקובחצי[[#This Row],[עד ועד]]&lt;J1019,מרקובחצי[[#This Row],[עד ועד]]&gt;K1019))),1,"")),"")</f>
        <v/>
      </c>
      <c r="X1020" s="19" t="str">
        <f>IF(AND(מרקובחצי[[#This Row],[CycleNumber]]&lt;$B1021,SUM(מרקובחצי[[#This Row],[11]],R1021)=2),1,"")</f>
        <v/>
      </c>
      <c r="Y1020" s="19" t="str">
        <f>IF(AND(מרקובחצי[[#This Row],[CycleNumber]]&lt;$B1021,SUM(מרקובחצי[[#This Row],[11]],S1021)=2),1,"")</f>
        <v/>
      </c>
      <c r="Z1020" s="19" t="str">
        <f>IF(AND(מרקובחצי[[#This Row],[CycleNumber]]&lt;$B1021,SUM(מרקובחצי[[#This Row],[13]],S1021)=2),1,"")</f>
        <v/>
      </c>
      <c r="AA1020" s="19" t="str">
        <f>IF(AND(מרקובחצי[[#This Row],[CycleNumber]]&lt;$B1021,SUM(מרקובחצי[[#This Row],[13]],T1021)=2),1,"")</f>
        <v/>
      </c>
      <c r="AB1020" s="19" t="str">
        <f>IF(AND(מרקובחצי[[#This Row],[CycleNumber]]&lt;$B1021,SUM(מרקובחצי[[#This Row],[21]],U1021)=2),1,"")</f>
        <v/>
      </c>
      <c r="AC1020" s="19" t="str">
        <f>IF(AND(מרקובחצי[[#This Row],[CycleNumber]]&lt;$B1021,SUM(מרקובחצי[[#This Row],[21]],V1021)=2),1,"")</f>
        <v/>
      </c>
      <c r="AD1020" s="19" t="str">
        <f>IF(AND(מרקובחצי[[#This Row],[CycleNumber]]&lt;$B1021,SUM(מרקובחצי[[#This Row],[23]],V1021)=2),1,"")</f>
        <v/>
      </c>
      <c r="AE1020" s="19" t="str">
        <f>IF(AND(מרקובחצי[[#This Row],[CycleNumber]]&lt;$B1021,SUM(מרקובחצי[[#This Row],[23]],W1021)=2),1,"")</f>
        <v/>
      </c>
      <c r="AF1020" s="19" t="str">
        <f>IF(AND(מרקובחצי[[#This Row],[CycleNumber]]&lt;$B1021,SUM(מרקובחצי[[#This Row],[31]],O1021)=2),1,"")</f>
        <v/>
      </c>
      <c r="AG1020" s="19" t="str">
        <f>IF(AND(מרקובחצי[[#This Row],[CycleNumber]]&lt;$B1021,SUM(מרקובחצי[[#This Row],[31]],P1021)=2),1,"")</f>
        <v/>
      </c>
      <c r="AH1020" s="19" t="str">
        <f>IF(AND(מרקובחצי[[#This Row],[CycleNumber]]&lt;$B1021,SUM(מרקובחצי[[#This Row],[31]],Q1021)=2),1,"")</f>
        <v/>
      </c>
      <c r="AI1020" s="19" t="str">
        <f>IF(AND(מרקובחצי[[#This Row],[CycleNumber]]&lt;$B1021,SUM(U1020:U1021)=2),1,"")</f>
        <v/>
      </c>
      <c r="AJ1020" s="19" t="str">
        <f>IF(AND(מרקובחצי[[#This Row],[CycleNumber]]&lt;$B1021,SUM(מרקובחצי[[#This Row],[32]],O1021)=2),1,"")</f>
        <v/>
      </c>
      <c r="AK1020" s="19" t="str">
        <f>IF(AND(מרקובחצי[[#This Row],[CycleNumber]]&lt;$B1021,SUM(מרקובחצי[[#This Row],[32]],P1021)=2),1,"")</f>
        <v/>
      </c>
      <c r="AL1020" s="19" t="str">
        <f>IF(AND(מרקובחצי[[#This Row],[CycleNumber]]&lt;$B1021,SUM(מרקובחצי[[#This Row],[32]],Q1021)=2),1,"")</f>
        <v/>
      </c>
      <c r="AM1020" s="19">
        <f>IF(AND(מרקובחצי[[#This Row],[CycleNumber]]&lt;$B1021,SUM(V1020:V1021)=2),1,"")</f>
        <v>1</v>
      </c>
      <c r="AN1020" s="19" t="str">
        <f>IF(AND(מרקובחצי[[#This Row],[CycleNumber]]&lt;$B1021,SUM(מרקובחצי[[#This Row],[33]],O1021)=2),1,"")</f>
        <v/>
      </c>
      <c r="AO1020" s="19" t="str">
        <f>IF(AND(מרקובחצי[[#This Row],[CycleNumber]]&lt;$B1021,SUM(מרקובחצי[[#This Row],[33]],P1021)=2),1,"")</f>
        <v/>
      </c>
      <c r="AP1020" s="19" t="str">
        <f>IF(AND(מרקובחצי[[#This Row],[CycleNumber]]&lt;$B1021,SUM(מרקובחצי[[#This Row],[33]],Q1021)=2),1,"")</f>
        <v/>
      </c>
      <c r="AQ1020" s="19" t="str">
        <f>IF(AND(מרקובחצי[[#This Row],[CycleNumber]]&lt;$B1021,SUM(W1020:W1021)=2),1,"")</f>
        <v/>
      </c>
      <c r="AR1020" s="19" t="str">
        <f>IF(AND(מרקובחצי[[#This Row],[CycleNumber]]&lt;$B1021,SUM(מרקובחצי[[#This Row],[12]],S1021)=2),1,"")</f>
        <v/>
      </c>
      <c r="AS1020" s="19" t="str">
        <f>IF(AND(מרקובחצי[[#This Row],[CycleNumber]]&lt;$B1021,SUM(מרקובחצי[[#This Row],[22]],V1021)=2),1,"")</f>
        <v/>
      </c>
      <c r="AT1020" s="21">
        <f>SUM(מרקובחצי[[#This Row],[11]:[33]])</f>
        <v>1</v>
      </c>
    </row>
    <row r="1021" spans="1:46" ht="15.6" x14ac:dyDescent="0.25">
      <c r="A1021" s="19" t="s">
        <v>107</v>
      </c>
      <c r="B1021" s="19">
        <v>8</v>
      </c>
      <c r="C1021">
        <v>27</v>
      </c>
      <c r="D1021" s="19">
        <f>מרקובחצי[[#This Row],[LengthofCycle]]+1</f>
        <v>28</v>
      </c>
      <c r="E1021" t="str">
        <f>IF(IFERROR(LOOKUP(מרקובחצי[[#This Row],[ClientID]],קביעויות[הפלגה]),FALSE)=מרקובחצי[[#This Row],[ClientID]],1,"")</f>
        <v/>
      </c>
      <c r="F1021">
        <f>IF(IFERROR(LOOKUP(מרקובחצי[[#This Row],[ClientID]],סוגחציקבוע[S31]),FALSE)=מרקובחצי[[#This Row],[ClientID]],1,"")</f>
        <v>1</v>
      </c>
      <c r="G1021" t="str">
        <f>IF(IFERROR(LOOKUP(מרקובחצי[[#This Row],[ClientID]],סוגחציקבוע[S32]),FALSE)=מרקובחצי[[#This Row],[ClientID]],1,"")</f>
        <v/>
      </c>
      <c r="H1021" t="str">
        <f>IF(IFERROR(LOOKUP(מרקובחצי[[#This Row],[ClientID]],סוגחציקבוע[S33]),FALSE)=מרקובחצי[[#This Row],[ClientID]],1,"")</f>
        <v/>
      </c>
      <c r="I1021" t="str">
        <f>IF(IFERROR(LOOKUP(מרקובחצי[[#This Row],[ClientID]],סוגחציקבוע[S32&amp;33]),FALSE)=מרקובחצי[[#This Row],[ClientID]],1,"")</f>
        <v/>
      </c>
      <c r="J1021" s="19">
        <f>IF(SUM(מרקובחצי[[#This Row],[11]:[13]])=1,מרקובחצי[[#This Row],[עד ועד]],IF(SUM(R1020:T1021)=1,IF(מרקובחצי[[#This Row],[עד ועד]]&lt;J1020,מרקובחצי[[#This Row],[עד ועד]],J1020),J1020))</f>
        <v>26</v>
      </c>
      <c r="K1021" s="19">
        <f>IF(SUM(מרקובחצי[[#This Row],[11]:[13]])=1,מרקובחצי[[#This Row],[עד ועד]],IF(SUM(R1020:T1021)=1,IF(מרקובחצי[[#This Row],[עד ועד]]&gt;K1020,מרקובחצי[[#This Row],[עד ועד]],K1020),K1020))</f>
        <v>30</v>
      </c>
      <c r="L1021" s="19" t="str">
        <f>IF(AND(SUM(מרקובחצי[[#This Row],[31]:[33]])=1,SUM(U1020:W1020)=0),מרקובחצי[[#This Row],[מקס]]-מרקובחצי[[#This Row],[מינ]],"")</f>
        <v/>
      </c>
      <c r="M102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21" s="19" t="str">
        <f t="shared" si="15"/>
        <v>S32</v>
      </c>
      <c r="O1021" s="19" t="str">
        <f>IF(מרקובחצי[[#This Row],[קבעה הפלגה?]]=1,"",IF(AND(מרקובחצי[[#This Row],[עד ועד]]&lt;29,OR(מרקובחצי[[#This Row],[CycleNumber]]=1,AND(U1020=1,OR(מרקובחצי[[#This Row],[עד ועד]]&lt;J1020,מרקובחצי[[#This Row],[עד ועד]]&gt;K1020)),AND(V1020=1,מרקובחצי[[#This Row],[עד ועד]]&lt;J1020),W1020=1)),1,""))</f>
        <v/>
      </c>
      <c r="P1021" s="19" t="str">
        <f>IF(מרקובחצי[[#This Row],[קבעה הפלגה?]]=1,"",IF(AND(מרקובחצי[[#This Row],[עד ועד]]&gt;28,מרקובחצי[[#This Row],[עד ועד]]&lt;32,OR(מרקובחצי[[#This Row],[CycleNumber]]=1,AND(U1020=1),AND(V1020=1,OR(מרקובחצי[[#This Row],[עד ועד]]&lt;J1020,מרקובחצי[[#This Row],[עד ועד]]&gt;K1020)),W1020=1)),1,""))</f>
        <v/>
      </c>
      <c r="Q1021" s="19" t="str">
        <f>IF(מרקובחצי[[#This Row],[קבעה הפלגה?]]=1,"",IF(AND(מרקובחצי[[#This Row],[עד ועד]]&gt;31,OR(מרקובחצי[[#This Row],[CycleNumber]]=1,AND(U1020=1),AND(V1020=1,מרקובחצי[[#This Row],[עד ועד]]&gt;K1020),AND(W1020=1,OR(מרקובחצי[[#This Row],[עד ועד]]&gt;K1020,מרקובחצי[[#This Row],[עד ועד]]&lt;J1020)))),1,""))</f>
        <v/>
      </c>
      <c r="R1021" s="19" t="str">
        <f>IF(מרקובחצי[[#This Row],[CycleNumber]]&gt;1,IF(AND(O1020=1,מרקובחצי[[#This Row],[עד ועד]]&lt;29),1,""),"")</f>
        <v/>
      </c>
      <c r="S1021" s="19" t="str">
        <f>IF(מרקובחצי[[#This Row],[CycleNumber]]&gt;1,IF(OR(AND(O1020=1,מרקובחצי[[#This Row],[עד ועד]]&gt;28),AND(P1020=1),AND(Q1020=1,מרקובחצי[[#This Row],[עד ועד]]&lt;32)),1,""),"")</f>
        <v/>
      </c>
      <c r="T1021" s="19" t="str">
        <f>IF(מרקובחצי[[#This Row],[CycleNumber]]&gt;1,IF(AND(Q1020=1,מרקובחצי[[#This Row],[עד ועד]]&gt;31),1,""),"")</f>
        <v/>
      </c>
      <c r="U1021" s="19" t="str">
        <f>IF(מרקובחצי[[#This Row],[CycleNumber]]&gt;1,IF(AND(R1020=1,מרקובחצי[[#This Row],[עד ועד]]&lt;29),1,IF(AND(U1020=1,NOT(OR(מרקובחצי[[#This Row],[עד ועד]]&lt;J1020,מרקובחצי[[#This Row],[עד ועד]]&gt;K1020))),1,"")),"")</f>
        <v/>
      </c>
      <c r="V1021" s="19">
        <f>IF(מרקובחצי[[#This Row],[CycleNumber]]&gt;1,IF(AND(SUM(R1020:T1020)=1,מרקובחצי[[#This Row],[עד ועד]]&gt;28,מרקובחצי[[#This Row],[עד ועד]]&lt;32),1,IF(OR(S1020=1,AND(R1020=1,מרקובחצי[[#This Row],[עד ועד]]&gt;28),AND(T1020=1,מרקובחצי[[#This Row],[עד ועד]]&lt;32)),1,IF(AND(V1020=1,NOT(OR(מרקובחצי[[#This Row],[עד ועד]]&lt;J1020,מרקובחצי[[#This Row],[עד ועד]]&gt;K1020))),1,""))),"")</f>
        <v>1</v>
      </c>
      <c r="W1021" s="19" t="str">
        <f>IF(מרקובחצי[[#This Row],[CycleNumber]]&gt;1,IF(AND(T1020=1,מרקובחצי[[#This Row],[עד ועד]]&gt;31),1,IF(AND(W1020=1,NOT(OR(מרקובחצי[[#This Row],[עד ועד]]&lt;J1020,מרקובחצי[[#This Row],[עד ועד]]&gt;K1020))),1,"")),"")</f>
        <v/>
      </c>
      <c r="X1021" s="19" t="str">
        <f>IF(AND(מרקובחצי[[#This Row],[CycleNumber]]&lt;$B1022,SUM(מרקובחצי[[#This Row],[11]],R1022)=2),1,"")</f>
        <v/>
      </c>
      <c r="Y1021" s="19" t="str">
        <f>IF(AND(מרקובחצי[[#This Row],[CycleNumber]]&lt;$B1022,SUM(מרקובחצי[[#This Row],[11]],S1022)=2),1,"")</f>
        <v/>
      </c>
      <c r="Z1021" s="19" t="str">
        <f>IF(AND(מרקובחצי[[#This Row],[CycleNumber]]&lt;$B1022,SUM(מרקובחצי[[#This Row],[13]],S1022)=2),1,"")</f>
        <v/>
      </c>
      <c r="AA1021" s="19" t="str">
        <f>IF(AND(מרקובחצי[[#This Row],[CycleNumber]]&lt;$B1022,SUM(מרקובחצי[[#This Row],[13]],T1022)=2),1,"")</f>
        <v/>
      </c>
      <c r="AB1021" s="19" t="str">
        <f>IF(AND(מרקובחצי[[#This Row],[CycleNumber]]&lt;$B1022,SUM(מרקובחצי[[#This Row],[21]],U1022)=2),1,"")</f>
        <v/>
      </c>
      <c r="AC1021" s="19" t="str">
        <f>IF(AND(מרקובחצי[[#This Row],[CycleNumber]]&lt;$B1022,SUM(מרקובחצי[[#This Row],[21]],V1022)=2),1,"")</f>
        <v/>
      </c>
      <c r="AD1021" s="19" t="str">
        <f>IF(AND(מרקובחצי[[#This Row],[CycleNumber]]&lt;$B1022,SUM(מרקובחצי[[#This Row],[23]],V1022)=2),1,"")</f>
        <v/>
      </c>
      <c r="AE1021" s="19" t="str">
        <f>IF(AND(מרקובחצי[[#This Row],[CycleNumber]]&lt;$B1022,SUM(מרקובחצי[[#This Row],[23]],W1022)=2),1,"")</f>
        <v/>
      </c>
      <c r="AF1021" s="19" t="str">
        <f>IF(AND(מרקובחצי[[#This Row],[CycleNumber]]&lt;$B1022,SUM(מרקובחצי[[#This Row],[31]],O1022)=2),1,"")</f>
        <v/>
      </c>
      <c r="AG1021" s="19" t="str">
        <f>IF(AND(מרקובחצי[[#This Row],[CycleNumber]]&lt;$B1022,SUM(מרקובחצי[[#This Row],[31]],P1022)=2),1,"")</f>
        <v/>
      </c>
      <c r="AH1021" s="19" t="str">
        <f>IF(AND(מרקובחצי[[#This Row],[CycleNumber]]&lt;$B1022,SUM(מרקובחצי[[#This Row],[31]],Q1022)=2),1,"")</f>
        <v/>
      </c>
      <c r="AI1021" s="19" t="str">
        <f>IF(AND(מרקובחצי[[#This Row],[CycleNumber]]&lt;$B1022,SUM(U1021:U1022)=2),1,"")</f>
        <v/>
      </c>
      <c r="AJ1021" s="19" t="str">
        <f>IF(AND(מרקובחצי[[#This Row],[CycleNumber]]&lt;$B1022,SUM(מרקובחצי[[#This Row],[32]],O1022)=2),1,"")</f>
        <v/>
      </c>
      <c r="AK1021" s="19" t="str">
        <f>IF(AND(מרקובחצי[[#This Row],[CycleNumber]]&lt;$B1022,SUM(מרקובחצי[[#This Row],[32]],P1022)=2),1,"")</f>
        <v/>
      </c>
      <c r="AL1021" s="19" t="str">
        <f>IF(AND(מרקובחצי[[#This Row],[CycleNumber]]&lt;$B1022,SUM(מרקובחצי[[#This Row],[32]],Q1022)=2),1,"")</f>
        <v/>
      </c>
      <c r="AM1021" s="19">
        <f>IF(AND(מרקובחצי[[#This Row],[CycleNumber]]&lt;$B1022,SUM(V1021:V1022)=2),1,"")</f>
        <v>1</v>
      </c>
      <c r="AN1021" s="19" t="str">
        <f>IF(AND(מרקובחצי[[#This Row],[CycleNumber]]&lt;$B1022,SUM(מרקובחצי[[#This Row],[33]],O1022)=2),1,"")</f>
        <v/>
      </c>
      <c r="AO1021" s="19" t="str">
        <f>IF(AND(מרקובחצי[[#This Row],[CycleNumber]]&lt;$B1022,SUM(מרקובחצי[[#This Row],[33]],P1022)=2),1,"")</f>
        <v/>
      </c>
      <c r="AP1021" s="19" t="str">
        <f>IF(AND(מרקובחצי[[#This Row],[CycleNumber]]&lt;$B1022,SUM(מרקובחצי[[#This Row],[33]],Q1022)=2),1,"")</f>
        <v/>
      </c>
      <c r="AQ1021" s="19" t="str">
        <f>IF(AND(מרקובחצי[[#This Row],[CycleNumber]]&lt;$B1022,SUM(W1021:W1022)=2),1,"")</f>
        <v/>
      </c>
      <c r="AR1021" s="19" t="str">
        <f>IF(AND(מרקובחצי[[#This Row],[CycleNumber]]&lt;$B1022,SUM(מרקובחצי[[#This Row],[12]],S1022)=2),1,"")</f>
        <v/>
      </c>
      <c r="AS1021" s="19" t="str">
        <f>IF(AND(מרקובחצי[[#This Row],[CycleNumber]]&lt;$B1022,SUM(מרקובחצי[[#This Row],[22]],V1022)=2),1,"")</f>
        <v/>
      </c>
      <c r="AT1021" s="21">
        <f>SUM(מרקובחצי[[#This Row],[11]:[33]])</f>
        <v>1</v>
      </c>
    </row>
    <row r="1022" spans="1:46" ht="15.6" x14ac:dyDescent="0.25">
      <c r="A1022" s="19" t="s">
        <v>107</v>
      </c>
      <c r="B1022" s="19">
        <v>9</v>
      </c>
      <c r="C1022">
        <v>26</v>
      </c>
      <c r="D1022" s="19">
        <f>מרקובחצי[[#This Row],[LengthofCycle]]+1</f>
        <v>27</v>
      </c>
      <c r="E1022" t="str">
        <f>IF(IFERROR(LOOKUP(מרקובחצי[[#This Row],[ClientID]],קביעויות[הפלגה]),FALSE)=מרקובחצי[[#This Row],[ClientID]],1,"")</f>
        <v/>
      </c>
      <c r="F1022">
        <f>IF(IFERROR(LOOKUP(מרקובחצי[[#This Row],[ClientID]],סוגחציקבוע[S31]),FALSE)=מרקובחצי[[#This Row],[ClientID]],1,"")</f>
        <v>1</v>
      </c>
      <c r="G1022" t="str">
        <f>IF(IFERROR(LOOKUP(מרקובחצי[[#This Row],[ClientID]],סוגחציקבוע[S32]),FALSE)=מרקובחצי[[#This Row],[ClientID]],1,"")</f>
        <v/>
      </c>
      <c r="H1022" t="str">
        <f>IF(IFERROR(LOOKUP(מרקובחצי[[#This Row],[ClientID]],סוגחציקבוע[S33]),FALSE)=מרקובחצי[[#This Row],[ClientID]],1,"")</f>
        <v/>
      </c>
      <c r="I1022" t="str">
        <f>IF(IFERROR(LOOKUP(מרקובחצי[[#This Row],[ClientID]],סוגחציקבוע[S32&amp;33]),FALSE)=מרקובחצי[[#This Row],[ClientID]],1,"")</f>
        <v/>
      </c>
      <c r="J1022" s="19">
        <f>IF(SUM(מרקובחצי[[#This Row],[11]:[13]])=1,מרקובחצי[[#This Row],[עד ועד]],IF(SUM(R1021:T1022)=1,IF(מרקובחצי[[#This Row],[עד ועד]]&lt;J1021,מרקובחצי[[#This Row],[עד ועד]],J1021),J1021))</f>
        <v>26</v>
      </c>
      <c r="K1022" s="19">
        <f>IF(SUM(מרקובחצי[[#This Row],[11]:[13]])=1,מרקובחצי[[#This Row],[עד ועד]],IF(SUM(R1021:T1022)=1,IF(מרקובחצי[[#This Row],[עד ועד]]&gt;K1021,מרקובחצי[[#This Row],[עד ועד]],K1021),K1021))</f>
        <v>30</v>
      </c>
      <c r="L1022" s="19" t="str">
        <f>IF(AND(SUM(מרקובחצי[[#This Row],[31]:[33]])=1,SUM(U1021:W1021)=0),מרקובחצי[[#This Row],[מקס]]-מרקובחצי[[#This Row],[מינ]],"")</f>
        <v/>
      </c>
      <c r="M102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22" s="19" t="str">
        <f t="shared" si="15"/>
        <v>S32</v>
      </c>
      <c r="O1022" s="19" t="str">
        <f>IF(מרקובחצי[[#This Row],[קבעה הפלגה?]]=1,"",IF(AND(מרקובחצי[[#This Row],[עד ועד]]&lt;29,OR(מרקובחצי[[#This Row],[CycleNumber]]=1,AND(U1021=1,OR(מרקובחצי[[#This Row],[עד ועד]]&lt;J1021,מרקובחצי[[#This Row],[עד ועד]]&gt;K1021)),AND(V1021=1,מרקובחצי[[#This Row],[עד ועד]]&lt;J1021),W1021=1)),1,""))</f>
        <v/>
      </c>
      <c r="P1022" s="19" t="str">
        <f>IF(מרקובחצי[[#This Row],[קבעה הפלגה?]]=1,"",IF(AND(מרקובחצי[[#This Row],[עד ועד]]&gt;28,מרקובחצי[[#This Row],[עד ועד]]&lt;32,OR(מרקובחצי[[#This Row],[CycleNumber]]=1,AND(U1021=1),AND(V1021=1,OR(מרקובחצי[[#This Row],[עד ועד]]&lt;J1021,מרקובחצי[[#This Row],[עד ועד]]&gt;K1021)),W1021=1)),1,""))</f>
        <v/>
      </c>
      <c r="Q1022" s="19" t="str">
        <f>IF(מרקובחצי[[#This Row],[קבעה הפלגה?]]=1,"",IF(AND(מרקובחצי[[#This Row],[עד ועד]]&gt;31,OR(מרקובחצי[[#This Row],[CycleNumber]]=1,AND(U1021=1),AND(V1021=1,מרקובחצי[[#This Row],[עד ועד]]&gt;K1021),AND(W1021=1,OR(מרקובחצי[[#This Row],[עד ועד]]&gt;K1021,מרקובחצי[[#This Row],[עד ועד]]&lt;J1021)))),1,""))</f>
        <v/>
      </c>
      <c r="R1022" s="19" t="str">
        <f>IF(מרקובחצי[[#This Row],[CycleNumber]]&gt;1,IF(AND(O1021=1,מרקובחצי[[#This Row],[עד ועד]]&lt;29),1,""),"")</f>
        <v/>
      </c>
      <c r="S1022" s="19" t="str">
        <f>IF(מרקובחצי[[#This Row],[CycleNumber]]&gt;1,IF(OR(AND(O1021=1,מרקובחצי[[#This Row],[עד ועד]]&gt;28),AND(P1021=1),AND(Q1021=1,מרקובחצי[[#This Row],[עד ועד]]&lt;32)),1,""),"")</f>
        <v/>
      </c>
      <c r="T1022" s="19" t="str">
        <f>IF(מרקובחצי[[#This Row],[CycleNumber]]&gt;1,IF(AND(Q1021=1,מרקובחצי[[#This Row],[עד ועד]]&gt;31),1,""),"")</f>
        <v/>
      </c>
      <c r="U1022" s="19" t="str">
        <f>IF(מרקובחצי[[#This Row],[CycleNumber]]&gt;1,IF(AND(R1021=1,מרקובחצי[[#This Row],[עד ועד]]&lt;29),1,IF(AND(U1021=1,NOT(OR(מרקובחצי[[#This Row],[עד ועד]]&lt;J1021,מרקובחצי[[#This Row],[עד ועד]]&gt;K1021))),1,"")),"")</f>
        <v/>
      </c>
      <c r="V1022" s="19">
        <f>IF(מרקובחצי[[#This Row],[CycleNumber]]&gt;1,IF(AND(SUM(R1021:T1021)=1,מרקובחצי[[#This Row],[עד ועד]]&gt;28,מרקובחצי[[#This Row],[עד ועד]]&lt;32),1,IF(OR(S1021=1,AND(R1021=1,מרקובחצי[[#This Row],[עד ועד]]&gt;28),AND(T1021=1,מרקובחצי[[#This Row],[עד ועד]]&lt;32)),1,IF(AND(V1021=1,NOT(OR(מרקובחצי[[#This Row],[עד ועד]]&lt;J1021,מרקובחצי[[#This Row],[עד ועד]]&gt;K1021))),1,""))),"")</f>
        <v>1</v>
      </c>
      <c r="W1022" s="19" t="str">
        <f>IF(מרקובחצי[[#This Row],[CycleNumber]]&gt;1,IF(AND(T1021=1,מרקובחצי[[#This Row],[עד ועד]]&gt;31),1,IF(AND(W1021=1,NOT(OR(מרקובחצי[[#This Row],[עד ועד]]&lt;J1021,מרקובחצי[[#This Row],[עד ועד]]&gt;K1021))),1,"")),"")</f>
        <v/>
      </c>
      <c r="X1022" s="19" t="str">
        <f>IF(AND(מרקובחצי[[#This Row],[CycleNumber]]&lt;$B1023,SUM(מרקובחצי[[#This Row],[11]],R1023)=2),1,"")</f>
        <v/>
      </c>
      <c r="Y1022" s="19" t="str">
        <f>IF(AND(מרקובחצי[[#This Row],[CycleNumber]]&lt;$B1023,SUM(מרקובחצי[[#This Row],[11]],S1023)=2),1,"")</f>
        <v/>
      </c>
      <c r="Z1022" s="19" t="str">
        <f>IF(AND(מרקובחצי[[#This Row],[CycleNumber]]&lt;$B1023,SUM(מרקובחצי[[#This Row],[13]],S1023)=2),1,"")</f>
        <v/>
      </c>
      <c r="AA1022" s="19" t="str">
        <f>IF(AND(מרקובחצי[[#This Row],[CycleNumber]]&lt;$B1023,SUM(מרקובחצי[[#This Row],[13]],T1023)=2),1,"")</f>
        <v/>
      </c>
      <c r="AB1022" s="19" t="str">
        <f>IF(AND(מרקובחצי[[#This Row],[CycleNumber]]&lt;$B1023,SUM(מרקובחצי[[#This Row],[21]],U1023)=2),1,"")</f>
        <v/>
      </c>
      <c r="AC1022" s="19" t="str">
        <f>IF(AND(מרקובחצי[[#This Row],[CycleNumber]]&lt;$B1023,SUM(מרקובחצי[[#This Row],[21]],V1023)=2),1,"")</f>
        <v/>
      </c>
      <c r="AD1022" s="19" t="str">
        <f>IF(AND(מרקובחצי[[#This Row],[CycleNumber]]&lt;$B1023,SUM(מרקובחצי[[#This Row],[23]],V1023)=2),1,"")</f>
        <v/>
      </c>
      <c r="AE1022" s="19" t="str">
        <f>IF(AND(מרקובחצי[[#This Row],[CycleNumber]]&lt;$B1023,SUM(מרקובחצי[[#This Row],[23]],W1023)=2),1,"")</f>
        <v/>
      </c>
      <c r="AF1022" s="19" t="str">
        <f>IF(AND(מרקובחצי[[#This Row],[CycleNumber]]&lt;$B1023,SUM(מרקובחצי[[#This Row],[31]],O1023)=2),1,"")</f>
        <v/>
      </c>
      <c r="AG1022" s="19" t="str">
        <f>IF(AND(מרקובחצי[[#This Row],[CycleNumber]]&lt;$B1023,SUM(מרקובחצי[[#This Row],[31]],P1023)=2),1,"")</f>
        <v/>
      </c>
      <c r="AH1022" s="19" t="str">
        <f>IF(AND(מרקובחצי[[#This Row],[CycleNumber]]&lt;$B1023,SUM(מרקובחצי[[#This Row],[31]],Q1023)=2),1,"")</f>
        <v/>
      </c>
      <c r="AI1022" s="19" t="str">
        <f>IF(AND(מרקובחצי[[#This Row],[CycleNumber]]&lt;$B1023,SUM(U1022:U1023)=2),1,"")</f>
        <v/>
      </c>
      <c r="AJ1022" s="19" t="str">
        <f>IF(AND(מרקובחצי[[#This Row],[CycleNumber]]&lt;$B1023,SUM(מרקובחצי[[#This Row],[32]],O1023)=2),1,"")</f>
        <v/>
      </c>
      <c r="AK1022" s="19" t="str">
        <f>IF(AND(מרקובחצי[[#This Row],[CycleNumber]]&lt;$B1023,SUM(מרקובחצי[[#This Row],[32]],P1023)=2),1,"")</f>
        <v/>
      </c>
      <c r="AL1022" s="19" t="str">
        <f>IF(AND(מרקובחצי[[#This Row],[CycleNumber]]&lt;$B1023,SUM(מרקובחצי[[#This Row],[32]],Q1023)=2),1,"")</f>
        <v/>
      </c>
      <c r="AM1022" s="19">
        <f>IF(AND(מרקובחצי[[#This Row],[CycleNumber]]&lt;$B1023,SUM(V1022:V1023)=2),1,"")</f>
        <v>1</v>
      </c>
      <c r="AN1022" s="19" t="str">
        <f>IF(AND(מרקובחצי[[#This Row],[CycleNumber]]&lt;$B1023,SUM(מרקובחצי[[#This Row],[33]],O1023)=2),1,"")</f>
        <v/>
      </c>
      <c r="AO1022" s="19" t="str">
        <f>IF(AND(מרקובחצי[[#This Row],[CycleNumber]]&lt;$B1023,SUM(מרקובחצי[[#This Row],[33]],P1023)=2),1,"")</f>
        <v/>
      </c>
      <c r="AP1022" s="19" t="str">
        <f>IF(AND(מרקובחצי[[#This Row],[CycleNumber]]&lt;$B1023,SUM(מרקובחצי[[#This Row],[33]],Q1023)=2),1,"")</f>
        <v/>
      </c>
      <c r="AQ1022" s="19" t="str">
        <f>IF(AND(מרקובחצי[[#This Row],[CycleNumber]]&lt;$B1023,SUM(W1022:W1023)=2),1,"")</f>
        <v/>
      </c>
      <c r="AR1022" s="19" t="str">
        <f>IF(AND(מרקובחצי[[#This Row],[CycleNumber]]&lt;$B1023,SUM(מרקובחצי[[#This Row],[12]],S1023)=2),1,"")</f>
        <v/>
      </c>
      <c r="AS1022" s="19" t="str">
        <f>IF(AND(מרקובחצי[[#This Row],[CycleNumber]]&lt;$B1023,SUM(מרקובחצי[[#This Row],[22]],V1023)=2),1,"")</f>
        <v/>
      </c>
      <c r="AT1022" s="21">
        <f>SUM(מרקובחצי[[#This Row],[11]:[33]])</f>
        <v>1</v>
      </c>
    </row>
    <row r="1023" spans="1:46" ht="15.6" x14ac:dyDescent="0.25">
      <c r="A1023" s="19" t="s">
        <v>107</v>
      </c>
      <c r="B1023" s="19">
        <v>10</v>
      </c>
      <c r="C1023">
        <v>25</v>
      </c>
      <c r="D1023" s="19">
        <f>מרקובחצי[[#This Row],[LengthofCycle]]+1</f>
        <v>26</v>
      </c>
      <c r="E1023" t="str">
        <f>IF(IFERROR(LOOKUP(מרקובחצי[[#This Row],[ClientID]],קביעויות[הפלגה]),FALSE)=מרקובחצי[[#This Row],[ClientID]],1,"")</f>
        <v/>
      </c>
      <c r="F1023">
        <f>IF(IFERROR(LOOKUP(מרקובחצי[[#This Row],[ClientID]],סוגחציקבוע[S31]),FALSE)=מרקובחצי[[#This Row],[ClientID]],1,"")</f>
        <v>1</v>
      </c>
      <c r="G1023" t="str">
        <f>IF(IFERROR(LOOKUP(מרקובחצי[[#This Row],[ClientID]],סוגחציקבוע[S32]),FALSE)=מרקובחצי[[#This Row],[ClientID]],1,"")</f>
        <v/>
      </c>
      <c r="H1023" t="str">
        <f>IF(IFERROR(LOOKUP(מרקובחצי[[#This Row],[ClientID]],סוגחציקבוע[S33]),FALSE)=מרקובחצי[[#This Row],[ClientID]],1,"")</f>
        <v/>
      </c>
      <c r="I1023" t="str">
        <f>IF(IFERROR(LOOKUP(מרקובחצי[[#This Row],[ClientID]],סוגחציקבוע[S32&amp;33]),FALSE)=מרקובחצי[[#This Row],[ClientID]],1,"")</f>
        <v/>
      </c>
      <c r="J1023" s="19">
        <f>IF(SUM(מרקובחצי[[#This Row],[11]:[13]])=1,מרקובחצי[[#This Row],[עד ועד]],IF(SUM(R1022:T1023)=1,IF(מרקובחצי[[#This Row],[עד ועד]]&lt;J1022,מרקובחצי[[#This Row],[עד ועד]],J1022),J1022))</f>
        <v>26</v>
      </c>
      <c r="K1023" s="19">
        <f>IF(SUM(מרקובחצי[[#This Row],[11]:[13]])=1,מרקובחצי[[#This Row],[עד ועד]],IF(SUM(R1022:T1023)=1,IF(מרקובחצי[[#This Row],[עד ועד]]&gt;K1022,מרקובחצי[[#This Row],[עד ועד]],K1022),K1022))</f>
        <v>30</v>
      </c>
      <c r="L1023" s="19" t="str">
        <f>IF(AND(SUM(מרקובחצי[[#This Row],[31]:[33]])=1,SUM(U1022:W1022)=0),מרקובחצי[[#This Row],[מקס]]-מרקובחצי[[#This Row],[מינ]],"")</f>
        <v/>
      </c>
      <c r="M102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23" s="19" t="str">
        <f t="shared" si="15"/>
        <v>S32</v>
      </c>
      <c r="O1023" s="19" t="str">
        <f>IF(מרקובחצי[[#This Row],[קבעה הפלגה?]]=1,"",IF(AND(מרקובחצי[[#This Row],[עד ועד]]&lt;29,OR(מרקובחצי[[#This Row],[CycleNumber]]=1,AND(U1022=1,OR(מרקובחצי[[#This Row],[עד ועד]]&lt;J1022,מרקובחצי[[#This Row],[עד ועד]]&gt;K1022)),AND(V1022=1,מרקובחצי[[#This Row],[עד ועד]]&lt;J1022),W1022=1)),1,""))</f>
        <v/>
      </c>
      <c r="P1023" s="19" t="str">
        <f>IF(מרקובחצי[[#This Row],[קבעה הפלגה?]]=1,"",IF(AND(מרקובחצי[[#This Row],[עד ועד]]&gt;28,מרקובחצי[[#This Row],[עד ועד]]&lt;32,OR(מרקובחצי[[#This Row],[CycleNumber]]=1,AND(U1022=1),AND(V1022=1,OR(מרקובחצי[[#This Row],[עד ועד]]&lt;J1022,מרקובחצי[[#This Row],[עד ועד]]&gt;K1022)),W1022=1)),1,""))</f>
        <v/>
      </c>
      <c r="Q1023" s="19" t="str">
        <f>IF(מרקובחצי[[#This Row],[קבעה הפלגה?]]=1,"",IF(AND(מרקובחצי[[#This Row],[עד ועד]]&gt;31,OR(מרקובחצי[[#This Row],[CycleNumber]]=1,AND(U1022=1),AND(V1022=1,מרקובחצי[[#This Row],[עד ועד]]&gt;K1022),AND(W1022=1,OR(מרקובחצי[[#This Row],[עד ועד]]&gt;K1022,מרקובחצי[[#This Row],[עד ועד]]&lt;J1022)))),1,""))</f>
        <v/>
      </c>
      <c r="R1023" s="19" t="str">
        <f>IF(מרקובחצי[[#This Row],[CycleNumber]]&gt;1,IF(AND(O1022=1,מרקובחצי[[#This Row],[עד ועד]]&lt;29),1,""),"")</f>
        <v/>
      </c>
      <c r="S1023" s="19" t="str">
        <f>IF(מרקובחצי[[#This Row],[CycleNumber]]&gt;1,IF(OR(AND(O1022=1,מרקובחצי[[#This Row],[עד ועד]]&gt;28),AND(P1022=1),AND(Q1022=1,מרקובחצי[[#This Row],[עד ועד]]&lt;32)),1,""),"")</f>
        <v/>
      </c>
      <c r="T1023" s="19" t="str">
        <f>IF(מרקובחצי[[#This Row],[CycleNumber]]&gt;1,IF(AND(Q1022=1,מרקובחצי[[#This Row],[עד ועד]]&gt;31),1,""),"")</f>
        <v/>
      </c>
      <c r="U1023" s="19" t="str">
        <f>IF(מרקובחצי[[#This Row],[CycleNumber]]&gt;1,IF(AND(R1022=1,מרקובחצי[[#This Row],[עד ועד]]&lt;29),1,IF(AND(U1022=1,NOT(OR(מרקובחצי[[#This Row],[עד ועד]]&lt;J1022,מרקובחצי[[#This Row],[עד ועד]]&gt;K1022))),1,"")),"")</f>
        <v/>
      </c>
      <c r="V1023" s="19">
        <f>IF(מרקובחצי[[#This Row],[CycleNumber]]&gt;1,IF(AND(SUM(R1022:T1022)=1,מרקובחצי[[#This Row],[עד ועד]]&gt;28,מרקובחצי[[#This Row],[עד ועד]]&lt;32),1,IF(OR(S1022=1,AND(R1022=1,מרקובחצי[[#This Row],[עד ועד]]&gt;28),AND(T1022=1,מרקובחצי[[#This Row],[עד ועד]]&lt;32)),1,IF(AND(V1022=1,NOT(OR(מרקובחצי[[#This Row],[עד ועד]]&lt;J1022,מרקובחצי[[#This Row],[עד ועד]]&gt;K1022))),1,""))),"")</f>
        <v>1</v>
      </c>
      <c r="W1023" s="19" t="str">
        <f>IF(מרקובחצי[[#This Row],[CycleNumber]]&gt;1,IF(AND(T1022=1,מרקובחצי[[#This Row],[עד ועד]]&gt;31),1,IF(AND(W1022=1,NOT(OR(מרקובחצי[[#This Row],[עד ועד]]&lt;J1022,מרקובחצי[[#This Row],[עד ועד]]&gt;K1022))),1,"")),"")</f>
        <v/>
      </c>
      <c r="X1023" s="19" t="str">
        <f>IF(AND(מרקובחצי[[#This Row],[CycleNumber]]&lt;$B1024,SUM(מרקובחצי[[#This Row],[11]],R1024)=2),1,"")</f>
        <v/>
      </c>
      <c r="Y1023" s="19" t="str">
        <f>IF(AND(מרקובחצי[[#This Row],[CycleNumber]]&lt;$B1024,SUM(מרקובחצי[[#This Row],[11]],S1024)=2),1,"")</f>
        <v/>
      </c>
      <c r="Z1023" s="19" t="str">
        <f>IF(AND(מרקובחצי[[#This Row],[CycleNumber]]&lt;$B1024,SUM(מרקובחצי[[#This Row],[13]],S1024)=2),1,"")</f>
        <v/>
      </c>
      <c r="AA1023" s="19" t="str">
        <f>IF(AND(מרקובחצי[[#This Row],[CycleNumber]]&lt;$B1024,SUM(מרקובחצי[[#This Row],[13]],T1024)=2),1,"")</f>
        <v/>
      </c>
      <c r="AB1023" s="19" t="str">
        <f>IF(AND(מרקובחצי[[#This Row],[CycleNumber]]&lt;$B1024,SUM(מרקובחצי[[#This Row],[21]],U1024)=2),1,"")</f>
        <v/>
      </c>
      <c r="AC1023" s="19" t="str">
        <f>IF(AND(מרקובחצי[[#This Row],[CycleNumber]]&lt;$B1024,SUM(מרקובחצי[[#This Row],[21]],V1024)=2),1,"")</f>
        <v/>
      </c>
      <c r="AD1023" s="19" t="str">
        <f>IF(AND(מרקובחצי[[#This Row],[CycleNumber]]&lt;$B1024,SUM(מרקובחצי[[#This Row],[23]],V1024)=2),1,"")</f>
        <v/>
      </c>
      <c r="AE1023" s="19" t="str">
        <f>IF(AND(מרקובחצי[[#This Row],[CycleNumber]]&lt;$B1024,SUM(מרקובחצי[[#This Row],[23]],W1024)=2),1,"")</f>
        <v/>
      </c>
      <c r="AF1023" s="19" t="str">
        <f>IF(AND(מרקובחצי[[#This Row],[CycleNumber]]&lt;$B1024,SUM(מרקובחצי[[#This Row],[31]],O1024)=2),1,"")</f>
        <v/>
      </c>
      <c r="AG1023" s="19" t="str">
        <f>IF(AND(מרקובחצי[[#This Row],[CycleNumber]]&lt;$B1024,SUM(מרקובחצי[[#This Row],[31]],P1024)=2),1,"")</f>
        <v/>
      </c>
      <c r="AH1023" s="19" t="str">
        <f>IF(AND(מרקובחצי[[#This Row],[CycleNumber]]&lt;$B1024,SUM(מרקובחצי[[#This Row],[31]],Q1024)=2),1,"")</f>
        <v/>
      </c>
      <c r="AI1023" s="19" t="str">
        <f>IF(AND(מרקובחצי[[#This Row],[CycleNumber]]&lt;$B1024,SUM(U1023:U1024)=2),1,"")</f>
        <v/>
      </c>
      <c r="AJ1023" s="19" t="str">
        <f>IF(AND(מרקובחצי[[#This Row],[CycleNumber]]&lt;$B1024,SUM(מרקובחצי[[#This Row],[32]],O1024)=2),1,"")</f>
        <v/>
      </c>
      <c r="AK1023" s="19" t="str">
        <f>IF(AND(מרקובחצי[[#This Row],[CycleNumber]]&lt;$B1024,SUM(מרקובחצי[[#This Row],[32]],P1024)=2),1,"")</f>
        <v/>
      </c>
      <c r="AL1023" s="19" t="str">
        <f>IF(AND(מרקובחצי[[#This Row],[CycleNumber]]&lt;$B1024,SUM(מרקובחצי[[#This Row],[32]],Q1024)=2),1,"")</f>
        <v/>
      </c>
      <c r="AM1023" s="19">
        <f>IF(AND(מרקובחצי[[#This Row],[CycleNumber]]&lt;$B1024,SUM(V1023:V1024)=2),1,"")</f>
        <v>1</v>
      </c>
      <c r="AN1023" s="19" t="str">
        <f>IF(AND(מרקובחצי[[#This Row],[CycleNumber]]&lt;$B1024,SUM(מרקובחצי[[#This Row],[33]],O1024)=2),1,"")</f>
        <v/>
      </c>
      <c r="AO1023" s="19" t="str">
        <f>IF(AND(מרקובחצי[[#This Row],[CycleNumber]]&lt;$B1024,SUM(מרקובחצי[[#This Row],[33]],P1024)=2),1,"")</f>
        <v/>
      </c>
      <c r="AP1023" s="19" t="str">
        <f>IF(AND(מרקובחצי[[#This Row],[CycleNumber]]&lt;$B1024,SUM(מרקובחצי[[#This Row],[33]],Q1024)=2),1,"")</f>
        <v/>
      </c>
      <c r="AQ1023" s="19" t="str">
        <f>IF(AND(מרקובחצי[[#This Row],[CycleNumber]]&lt;$B1024,SUM(W1023:W1024)=2),1,"")</f>
        <v/>
      </c>
      <c r="AR1023" s="19" t="str">
        <f>IF(AND(מרקובחצי[[#This Row],[CycleNumber]]&lt;$B1024,SUM(מרקובחצי[[#This Row],[12]],S1024)=2),1,"")</f>
        <v/>
      </c>
      <c r="AS1023" s="19" t="str">
        <f>IF(AND(מרקובחצי[[#This Row],[CycleNumber]]&lt;$B1024,SUM(מרקובחצי[[#This Row],[22]],V1024)=2),1,"")</f>
        <v/>
      </c>
      <c r="AT1023" s="21">
        <f>SUM(מרקובחצי[[#This Row],[11]:[33]])</f>
        <v>1</v>
      </c>
    </row>
    <row r="1024" spans="1:46" ht="15.6" x14ac:dyDescent="0.25">
      <c r="A1024" s="19" t="s">
        <v>107</v>
      </c>
      <c r="B1024" s="19">
        <v>11</v>
      </c>
      <c r="C1024">
        <v>26</v>
      </c>
      <c r="D1024" s="19">
        <f>מרקובחצי[[#This Row],[LengthofCycle]]+1</f>
        <v>27</v>
      </c>
      <c r="E1024" t="str">
        <f>IF(IFERROR(LOOKUP(מרקובחצי[[#This Row],[ClientID]],קביעויות[הפלגה]),FALSE)=מרקובחצי[[#This Row],[ClientID]],1,"")</f>
        <v/>
      </c>
      <c r="F1024">
        <f>IF(IFERROR(LOOKUP(מרקובחצי[[#This Row],[ClientID]],סוגחציקבוע[S31]),FALSE)=מרקובחצי[[#This Row],[ClientID]],1,"")</f>
        <v>1</v>
      </c>
      <c r="G1024" t="str">
        <f>IF(IFERROR(LOOKUP(מרקובחצי[[#This Row],[ClientID]],סוגחציקבוע[S32]),FALSE)=מרקובחצי[[#This Row],[ClientID]],1,"")</f>
        <v/>
      </c>
      <c r="H1024" t="str">
        <f>IF(IFERROR(LOOKUP(מרקובחצי[[#This Row],[ClientID]],סוגחציקבוע[S33]),FALSE)=מרקובחצי[[#This Row],[ClientID]],1,"")</f>
        <v/>
      </c>
      <c r="I1024" t="str">
        <f>IF(IFERROR(LOOKUP(מרקובחצי[[#This Row],[ClientID]],סוגחציקבוע[S32&amp;33]),FALSE)=מרקובחצי[[#This Row],[ClientID]],1,"")</f>
        <v/>
      </c>
      <c r="J1024" s="19">
        <f>IF(SUM(מרקובחצי[[#This Row],[11]:[13]])=1,מרקובחצי[[#This Row],[עד ועד]],IF(SUM(R1023:T1024)=1,IF(מרקובחצי[[#This Row],[עד ועד]]&lt;J1023,מרקובחצי[[#This Row],[עד ועד]],J1023),J1023))</f>
        <v>26</v>
      </c>
      <c r="K1024" s="19">
        <f>IF(SUM(מרקובחצי[[#This Row],[11]:[13]])=1,מרקובחצי[[#This Row],[עד ועד]],IF(SUM(R1023:T1024)=1,IF(מרקובחצי[[#This Row],[עד ועד]]&gt;K1023,מרקובחצי[[#This Row],[עד ועד]],K1023),K1023))</f>
        <v>30</v>
      </c>
      <c r="L1024" s="19" t="str">
        <f>IF(AND(SUM(מרקובחצי[[#This Row],[31]:[33]])=1,SUM(U1023:W1023)=0),מרקובחצי[[#This Row],[מקס]]-מרקובחצי[[#This Row],[מינ]],"")</f>
        <v/>
      </c>
      <c r="M102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24" s="19" t="str">
        <f t="shared" si="15"/>
        <v>S32</v>
      </c>
      <c r="O1024" s="19" t="str">
        <f>IF(מרקובחצי[[#This Row],[קבעה הפלגה?]]=1,"",IF(AND(מרקובחצי[[#This Row],[עד ועד]]&lt;29,OR(מרקובחצי[[#This Row],[CycleNumber]]=1,AND(U1023=1,OR(מרקובחצי[[#This Row],[עד ועד]]&lt;J1023,מרקובחצי[[#This Row],[עד ועד]]&gt;K1023)),AND(V1023=1,מרקובחצי[[#This Row],[עד ועד]]&lt;J1023),W1023=1)),1,""))</f>
        <v/>
      </c>
      <c r="P1024" s="19" t="str">
        <f>IF(מרקובחצי[[#This Row],[קבעה הפלגה?]]=1,"",IF(AND(מרקובחצי[[#This Row],[עד ועד]]&gt;28,מרקובחצי[[#This Row],[עד ועד]]&lt;32,OR(מרקובחצי[[#This Row],[CycleNumber]]=1,AND(U1023=1),AND(V1023=1,OR(מרקובחצי[[#This Row],[עד ועד]]&lt;J1023,מרקובחצי[[#This Row],[עד ועד]]&gt;K1023)),W1023=1)),1,""))</f>
        <v/>
      </c>
      <c r="Q1024" s="19" t="str">
        <f>IF(מרקובחצי[[#This Row],[קבעה הפלגה?]]=1,"",IF(AND(מרקובחצי[[#This Row],[עד ועד]]&gt;31,OR(מרקובחצי[[#This Row],[CycleNumber]]=1,AND(U1023=1),AND(V1023=1,מרקובחצי[[#This Row],[עד ועד]]&gt;K1023),AND(W1023=1,OR(מרקובחצי[[#This Row],[עד ועד]]&gt;K1023,מרקובחצי[[#This Row],[עד ועד]]&lt;J1023)))),1,""))</f>
        <v/>
      </c>
      <c r="R1024" s="19" t="str">
        <f>IF(מרקובחצי[[#This Row],[CycleNumber]]&gt;1,IF(AND(O1023=1,מרקובחצי[[#This Row],[עד ועד]]&lt;29),1,""),"")</f>
        <v/>
      </c>
      <c r="S1024" s="19" t="str">
        <f>IF(מרקובחצי[[#This Row],[CycleNumber]]&gt;1,IF(OR(AND(O1023=1,מרקובחצי[[#This Row],[עד ועד]]&gt;28),AND(P1023=1),AND(Q1023=1,מרקובחצי[[#This Row],[עד ועד]]&lt;32)),1,""),"")</f>
        <v/>
      </c>
      <c r="T1024" s="19" t="str">
        <f>IF(מרקובחצי[[#This Row],[CycleNumber]]&gt;1,IF(AND(Q1023=1,מרקובחצי[[#This Row],[עד ועד]]&gt;31),1,""),"")</f>
        <v/>
      </c>
      <c r="U1024" s="19" t="str">
        <f>IF(מרקובחצי[[#This Row],[CycleNumber]]&gt;1,IF(AND(R1023=1,מרקובחצי[[#This Row],[עד ועד]]&lt;29),1,IF(AND(U1023=1,NOT(OR(מרקובחצי[[#This Row],[עד ועד]]&lt;J1023,מרקובחצי[[#This Row],[עד ועד]]&gt;K1023))),1,"")),"")</f>
        <v/>
      </c>
      <c r="V1024" s="19">
        <f>IF(מרקובחצי[[#This Row],[CycleNumber]]&gt;1,IF(AND(SUM(R1023:T1023)=1,מרקובחצי[[#This Row],[עד ועד]]&gt;28,מרקובחצי[[#This Row],[עד ועד]]&lt;32),1,IF(OR(S1023=1,AND(R1023=1,מרקובחצי[[#This Row],[עד ועד]]&gt;28),AND(T1023=1,מרקובחצי[[#This Row],[עד ועד]]&lt;32)),1,IF(AND(V1023=1,NOT(OR(מרקובחצי[[#This Row],[עד ועד]]&lt;J1023,מרקובחצי[[#This Row],[עד ועד]]&gt;K1023))),1,""))),"")</f>
        <v>1</v>
      </c>
      <c r="W1024" s="19" t="str">
        <f>IF(מרקובחצי[[#This Row],[CycleNumber]]&gt;1,IF(AND(T1023=1,מרקובחצי[[#This Row],[עד ועד]]&gt;31),1,IF(AND(W1023=1,NOT(OR(מרקובחצי[[#This Row],[עד ועד]]&lt;J1023,מרקובחצי[[#This Row],[עד ועד]]&gt;K1023))),1,"")),"")</f>
        <v/>
      </c>
      <c r="X1024" s="19" t="str">
        <f>IF(AND(מרקובחצי[[#This Row],[CycleNumber]]&lt;$B1025,SUM(מרקובחצי[[#This Row],[11]],R1025)=2),1,"")</f>
        <v/>
      </c>
      <c r="Y1024" s="19" t="str">
        <f>IF(AND(מרקובחצי[[#This Row],[CycleNumber]]&lt;$B1025,SUM(מרקובחצי[[#This Row],[11]],S1025)=2),1,"")</f>
        <v/>
      </c>
      <c r="Z1024" s="19" t="str">
        <f>IF(AND(מרקובחצי[[#This Row],[CycleNumber]]&lt;$B1025,SUM(מרקובחצי[[#This Row],[13]],S1025)=2),1,"")</f>
        <v/>
      </c>
      <c r="AA1024" s="19" t="str">
        <f>IF(AND(מרקובחצי[[#This Row],[CycleNumber]]&lt;$B1025,SUM(מרקובחצי[[#This Row],[13]],T1025)=2),1,"")</f>
        <v/>
      </c>
      <c r="AB1024" s="19" t="str">
        <f>IF(AND(מרקובחצי[[#This Row],[CycleNumber]]&lt;$B1025,SUM(מרקובחצי[[#This Row],[21]],U1025)=2),1,"")</f>
        <v/>
      </c>
      <c r="AC1024" s="19" t="str">
        <f>IF(AND(מרקובחצי[[#This Row],[CycleNumber]]&lt;$B1025,SUM(מרקובחצי[[#This Row],[21]],V1025)=2),1,"")</f>
        <v/>
      </c>
      <c r="AD1024" s="19" t="str">
        <f>IF(AND(מרקובחצי[[#This Row],[CycleNumber]]&lt;$B1025,SUM(מרקובחצי[[#This Row],[23]],V1025)=2),1,"")</f>
        <v/>
      </c>
      <c r="AE1024" s="19" t="str">
        <f>IF(AND(מרקובחצי[[#This Row],[CycleNumber]]&lt;$B1025,SUM(מרקובחצי[[#This Row],[23]],W1025)=2),1,"")</f>
        <v/>
      </c>
      <c r="AF1024" s="19" t="str">
        <f>IF(AND(מרקובחצי[[#This Row],[CycleNumber]]&lt;$B1025,SUM(מרקובחצי[[#This Row],[31]],O1025)=2),1,"")</f>
        <v/>
      </c>
      <c r="AG1024" s="19" t="str">
        <f>IF(AND(מרקובחצי[[#This Row],[CycleNumber]]&lt;$B1025,SUM(מרקובחצי[[#This Row],[31]],P1025)=2),1,"")</f>
        <v/>
      </c>
      <c r="AH1024" s="19" t="str">
        <f>IF(AND(מרקובחצי[[#This Row],[CycleNumber]]&lt;$B1025,SUM(מרקובחצי[[#This Row],[31]],Q1025)=2),1,"")</f>
        <v/>
      </c>
      <c r="AI1024" s="19" t="str">
        <f>IF(AND(מרקובחצי[[#This Row],[CycleNumber]]&lt;$B1025,SUM(U1024:U1025)=2),1,"")</f>
        <v/>
      </c>
      <c r="AJ1024" s="19" t="str">
        <f>IF(AND(מרקובחצי[[#This Row],[CycleNumber]]&lt;$B1025,SUM(מרקובחצי[[#This Row],[32]],O1025)=2),1,"")</f>
        <v/>
      </c>
      <c r="AK1024" s="19" t="str">
        <f>IF(AND(מרקובחצי[[#This Row],[CycleNumber]]&lt;$B1025,SUM(מרקובחצי[[#This Row],[32]],P1025)=2),1,"")</f>
        <v/>
      </c>
      <c r="AL1024" s="19" t="str">
        <f>IF(AND(מרקובחצי[[#This Row],[CycleNumber]]&lt;$B1025,SUM(מרקובחצי[[#This Row],[32]],Q1025)=2),1,"")</f>
        <v/>
      </c>
      <c r="AM1024" s="19">
        <f>IF(AND(מרקובחצי[[#This Row],[CycleNumber]]&lt;$B1025,SUM(V1024:V1025)=2),1,"")</f>
        <v>1</v>
      </c>
      <c r="AN1024" s="19" t="str">
        <f>IF(AND(מרקובחצי[[#This Row],[CycleNumber]]&lt;$B1025,SUM(מרקובחצי[[#This Row],[33]],O1025)=2),1,"")</f>
        <v/>
      </c>
      <c r="AO1024" s="19" t="str">
        <f>IF(AND(מרקובחצי[[#This Row],[CycleNumber]]&lt;$B1025,SUM(מרקובחצי[[#This Row],[33]],P1025)=2),1,"")</f>
        <v/>
      </c>
      <c r="AP1024" s="19" t="str">
        <f>IF(AND(מרקובחצי[[#This Row],[CycleNumber]]&lt;$B1025,SUM(מרקובחצי[[#This Row],[33]],Q1025)=2),1,"")</f>
        <v/>
      </c>
      <c r="AQ1024" s="19" t="str">
        <f>IF(AND(מרקובחצי[[#This Row],[CycleNumber]]&lt;$B1025,SUM(W1024:W1025)=2),1,"")</f>
        <v/>
      </c>
      <c r="AR1024" s="19" t="str">
        <f>IF(AND(מרקובחצי[[#This Row],[CycleNumber]]&lt;$B1025,SUM(מרקובחצי[[#This Row],[12]],S1025)=2),1,"")</f>
        <v/>
      </c>
      <c r="AS1024" s="19" t="str">
        <f>IF(AND(מרקובחצי[[#This Row],[CycleNumber]]&lt;$B1025,SUM(מרקובחצי[[#This Row],[22]],V1025)=2),1,"")</f>
        <v/>
      </c>
      <c r="AT1024" s="21">
        <f>SUM(מרקובחצי[[#This Row],[11]:[33]])</f>
        <v>1</v>
      </c>
    </row>
    <row r="1025" spans="1:46" ht="15.6" x14ac:dyDescent="0.25">
      <c r="A1025" s="19" t="s">
        <v>107</v>
      </c>
      <c r="B1025" s="19">
        <v>12</v>
      </c>
      <c r="C1025">
        <v>26</v>
      </c>
      <c r="D1025" s="19">
        <f>מרקובחצי[[#This Row],[LengthofCycle]]+1</f>
        <v>27</v>
      </c>
      <c r="E1025" t="str">
        <f>IF(IFERROR(LOOKUP(מרקובחצי[[#This Row],[ClientID]],קביעויות[הפלגה]),FALSE)=מרקובחצי[[#This Row],[ClientID]],1,"")</f>
        <v/>
      </c>
      <c r="F1025">
        <f>IF(IFERROR(LOOKUP(מרקובחצי[[#This Row],[ClientID]],סוגחציקבוע[S31]),FALSE)=מרקובחצי[[#This Row],[ClientID]],1,"")</f>
        <v>1</v>
      </c>
      <c r="G1025" t="str">
        <f>IF(IFERROR(LOOKUP(מרקובחצי[[#This Row],[ClientID]],סוגחציקבוע[S32]),FALSE)=מרקובחצי[[#This Row],[ClientID]],1,"")</f>
        <v/>
      </c>
      <c r="H1025" t="str">
        <f>IF(IFERROR(LOOKUP(מרקובחצי[[#This Row],[ClientID]],סוגחציקבוע[S33]),FALSE)=מרקובחצי[[#This Row],[ClientID]],1,"")</f>
        <v/>
      </c>
      <c r="I1025" t="str">
        <f>IF(IFERROR(LOOKUP(מרקובחצי[[#This Row],[ClientID]],סוגחציקבוע[S32&amp;33]),FALSE)=מרקובחצי[[#This Row],[ClientID]],1,"")</f>
        <v/>
      </c>
      <c r="J1025" s="19">
        <f>IF(SUM(מרקובחצי[[#This Row],[11]:[13]])=1,מרקובחצי[[#This Row],[עד ועד]],IF(SUM(R1024:T1025)=1,IF(מרקובחצי[[#This Row],[עד ועד]]&lt;J1024,מרקובחצי[[#This Row],[עד ועד]],J1024),J1024))</f>
        <v>26</v>
      </c>
      <c r="K1025" s="19">
        <f>IF(SUM(מרקובחצי[[#This Row],[11]:[13]])=1,מרקובחצי[[#This Row],[עד ועד]],IF(SUM(R1024:T1025)=1,IF(מרקובחצי[[#This Row],[עד ועד]]&gt;K1024,מרקובחצי[[#This Row],[עד ועד]],K1024),K1024))</f>
        <v>30</v>
      </c>
      <c r="L1025" s="19" t="str">
        <f>IF(AND(SUM(מרקובחצי[[#This Row],[31]:[33]])=1,SUM(U1024:W1024)=0),מרקובחצי[[#This Row],[מקס]]-מרקובחצי[[#This Row],[מינ]],"")</f>
        <v/>
      </c>
      <c r="M102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25" s="19" t="str">
        <f t="shared" si="15"/>
        <v>S32</v>
      </c>
      <c r="O1025" s="19" t="str">
        <f>IF(מרקובחצי[[#This Row],[קבעה הפלגה?]]=1,"",IF(AND(מרקובחצי[[#This Row],[עד ועד]]&lt;29,OR(מרקובחצי[[#This Row],[CycleNumber]]=1,AND(U1024=1,OR(מרקובחצי[[#This Row],[עד ועד]]&lt;J1024,מרקובחצי[[#This Row],[עד ועד]]&gt;K1024)),AND(V1024=1,מרקובחצי[[#This Row],[עד ועד]]&lt;J1024),W1024=1)),1,""))</f>
        <v/>
      </c>
      <c r="P1025" s="19" t="str">
        <f>IF(מרקובחצי[[#This Row],[קבעה הפלגה?]]=1,"",IF(AND(מרקובחצי[[#This Row],[עד ועד]]&gt;28,מרקובחצי[[#This Row],[עד ועד]]&lt;32,OR(מרקובחצי[[#This Row],[CycleNumber]]=1,AND(U1024=1),AND(V1024=1,OR(מרקובחצי[[#This Row],[עד ועד]]&lt;J1024,מרקובחצי[[#This Row],[עד ועד]]&gt;K1024)),W1024=1)),1,""))</f>
        <v/>
      </c>
      <c r="Q1025" s="19" t="str">
        <f>IF(מרקובחצי[[#This Row],[קבעה הפלגה?]]=1,"",IF(AND(מרקובחצי[[#This Row],[עד ועד]]&gt;31,OR(מרקובחצי[[#This Row],[CycleNumber]]=1,AND(U1024=1),AND(V1024=1,מרקובחצי[[#This Row],[עד ועד]]&gt;K1024),AND(W1024=1,OR(מרקובחצי[[#This Row],[עד ועד]]&gt;K1024,מרקובחצי[[#This Row],[עד ועד]]&lt;J1024)))),1,""))</f>
        <v/>
      </c>
      <c r="R1025" s="19" t="str">
        <f>IF(מרקובחצי[[#This Row],[CycleNumber]]&gt;1,IF(AND(O1024=1,מרקובחצי[[#This Row],[עד ועד]]&lt;29),1,""),"")</f>
        <v/>
      </c>
      <c r="S1025" s="19" t="str">
        <f>IF(מרקובחצי[[#This Row],[CycleNumber]]&gt;1,IF(OR(AND(O1024=1,מרקובחצי[[#This Row],[עד ועד]]&gt;28),AND(P1024=1),AND(Q1024=1,מרקובחצי[[#This Row],[עד ועד]]&lt;32)),1,""),"")</f>
        <v/>
      </c>
      <c r="T1025" s="19" t="str">
        <f>IF(מרקובחצי[[#This Row],[CycleNumber]]&gt;1,IF(AND(Q1024=1,מרקובחצי[[#This Row],[עד ועד]]&gt;31),1,""),"")</f>
        <v/>
      </c>
      <c r="U1025" s="19" t="str">
        <f>IF(מרקובחצי[[#This Row],[CycleNumber]]&gt;1,IF(AND(R1024=1,מרקובחצי[[#This Row],[עד ועד]]&lt;29),1,IF(AND(U1024=1,NOT(OR(מרקובחצי[[#This Row],[עד ועד]]&lt;J1024,מרקובחצי[[#This Row],[עד ועד]]&gt;K1024))),1,"")),"")</f>
        <v/>
      </c>
      <c r="V1025" s="19">
        <f>IF(מרקובחצי[[#This Row],[CycleNumber]]&gt;1,IF(AND(SUM(R1024:T1024)=1,מרקובחצי[[#This Row],[עד ועד]]&gt;28,מרקובחצי[[#This Row],[עד ועד]]&lt;32),1,IF(OR(S1024=1,AND(R1024=1,מרקובחצי[[#This Row],[עד ועד]]&gt;28),AND(T1024=1,מרקובחצי[[#This Row],[עד ועד]]&lt;32)),1,IF(AND(V1024=1,NOT(OR(מרקובחצי[[#This Row],[עד ועד]]&lt;J1024,מרקובחצי[[#This Row],[עד ועד]]&gt;K1024))),1,""))),"")</f>
        <v>1</v>
      </c>
      <c r="W1025" s="19" t="str">
        <f>IF(מרקובחצי[[#This Row],[CycleNumber]]&gt;1,IF(AND(T1024=1,מרקובחצי[[#This Row],[עד ועד]]&gt;31),1,IF(AND(W1024=1,NOT(OR(מרקובחצי[[#This Row],[עד ועד]]&lt;J1024,מרקובחצי[[#This Row],[עד ועד]]&gt;K1024))),1,"")),"")</f>
        <v/>
      </c>
      <c r="X1025" s="19" t="str">
        <f>IF(AND(מרקובחצי[[#This Row],[CycleNumber]]&lt;$B1026,SUM(מרקובחצי[[#This Row],[11]],R1026)=2),1,"")</f>
        <v/>
      </c>
      <c r="Y1025" s="19" t="str">
        <f>IF(AND(מרקובחצי[[#This Row],[CycleNumber]]&lt;$B1026,SUM(מרקובחצי[[#This Row],[11]],S1026)=2),1,"")</f>
        <v/>
      </c>
      <c r="Z1025" s="19" t="str">
        <f>IF(AND(מרקובחצי[[#This Row],[CycleNumber]]&lt;$B1026,SUM(מרקובחצי[[#This Row],[13]],S1026)=2),1,"")</f>
        <v/>
      </c>
      <c r="AA1025" s="19" t="str">
        <f>IF(AND(מרקובחצי[[#This Row],[CycleNumber]]&lt;$B1026,SUM(מרקובחצי[[#This Row],[13]],T1026)=2),1,"")</f>
        <v/>
      </c>
      <c r="AB1025" s="19" t="str">
        <f>IF(AND(מרקובחצי[[#This Row],[CycleNumber]]&lt;$B1026,SUM(מרקובחצי[[#This Row],[21]],U1026)=2),1,"")</f>
        <v/>
      </c>
      <c r="AC1025" s="19" t="str">
        <f>IF(AND(מרקובחצי[[#This Row],[CycleNumber]]&lt;$B1026,SUM(מרקובחצי[[#This Row],[21]],V1026)=2),1,"")</f>
        <v/>
      </c>
      <c r="AD1025" s="19" t="str">
        <f>IF(AND(מרקובחצי[[#This Row],[CycleNumber]]&lt;$B1026,SUM(מרקובחצי[[#This Row],[23]],V1026)=2),1,"")</f>
        <v/>
      </c>
      <c r="AE1025" s="19" t="str">
        <f>IF(AND(מרקובחצי[[#This Row],[CycleNumber]]&lt;$B1026,SUM(מרקובחצי[[#This Row],[23]],W1026)=2),1,"")</f>
        <v/>
      </c>
      <c r="AF1025" s="19" t="str">
        <f>IF(AND(מרקובחצי[[#This Row],[CycleNumber]]&lt;$B1026,SUM(מרקובחצי[[#This Row],[31]],O1026)=2),1,"")</f>
        <v/>
      </c>
      <c r="AG1025" s="19" t="str">
        <f>IF(AND(מרקובחצי[[#This Row],[CycleNumber]]&lt;$B1026,SUM(מרקובחצי[[#This Row],[31]],P1026)=2),1,"")</f>
        <v/>
      </c>
      <c r="AH1025" s="19" t="str">
        <f>IF(AND(מרקובחצי[[#This Row],[CycleNumber]]&lt;$B1026,SUM(מרקובחצי[[#This Row],[31]],Q1026)=2),1,"")</f>
        <v/>
      </c>
      <c r="AI1025" s="19" t="str">
        <f>IF(AND(מרקובחצי[[#This Row],[CycleNumber]]&lt;$B1026,SUM(U1025:U1026)=2),1,"")</f>
        <v/>
      </c>
      <c r="AJ1025" s="19">
        <f>IF(AND(מרקובחצי[[#This Row],[CycleNumber]]&lt;$B1026,SUM(מרקובחצי[[#This Row],[32]],O1026)=2),1,"")</f>
        <v>1</v>
      </c>
      <c r="AK1025" s="19" t="str">
        <f>IF(AND(מרקובחצי[[#This Row],[CycleNumber]]&lt;$B1026,SUM(מרקובחצי[[#This Row],[32]],P1026)=2),1,"")</f>
        <v/>
      </c>
      <c r="AL1025" s="19" t="str">
        <f>IF(AND(מרקובחצי[[#This Row],[CycleNumber]]&lt;$B1026,SUM(מרקובחצי[[#This Row],[32]],Q1026)=2),1,"")</f>
        <v/>
      </c>
      <c r="AM1025" s="19" t="str">
        <f>IF(AND(מרקובחצי[[#This Row],[CycleNumber]]&lt;$B1026,SUM(V1025:V1026)=2),1,"")</f>
        <v/>
      </c>
      <c r="AN1025" s="19" t="str">
        <f>IF(AND(מרקובחצי[[#This Row],[CycleNumber]]&lt;$B1026,SUM(מרקובחצי[[#This Row],[33]],O1026)=2),1,"")</f>
        <v/>
      </c>
      <c r="AO1025" s="19" t="str">
        <f>IF(AND(מרקובחצי[[#This Row],[CycleNumber]]&lt;$B1026,SUM(מרקובחצי[[#This Row],[33]],P1026)=2),1,"")</f>
        <v/>
      </c>
      <c r="AP1025" s="19" t="str">
        <f>IF(AND(מרקובחצי[[#This Row],[CycleNumber]]&lt;$B1026,SUM(מרקובחצי[[#This Row],[33]],Q1026)=2),1,"")</f>
        <v/>
      </c>
      <c r="AQ1025" s="19" t="str">
        <f>IF(AND(מרקובחצי[[#This Row],[CycleNumber]]&lt;$B1026,SUM(W1025:W1026)=2),1,"")</f>
        <v/>
      </c>
      <c r="AR1025" s="19" t="str">
        <f>IF(AND(מרקובחצי[[#This Row],[CycleNumber]]&lt;$B1026,SUM(מרקובחצי[[#This Row],[12]],S1026)=2),1,"")</f>
        <v/>
      </c>
      <c r="AS1025" s="19" t="str">
        <f>IF(AND(מרקובחצי[[#This Row],[CycleNumber]]&lt;$B1026,SUM(מרקובחצי[[#This Row],[22]],V1026)=2),1,"")</f>
        <v/>
      </c>
      <c r="AT1025" s="21">
        <f>SUM(מרקובחצי[[#This Row],[11]:[33]])</f>
        <v>1</v>
      </c>
    </row>
    <row r="1026" spans="1:46" ht="15.6" x14ac:dyDescent="0.25">
      <c r="A1026" s="19" t="s">
        <v>107</v>
      </c>
      <c r="B1026" s="19">
        <v>13</v>
      </c>
      <c r="C1026">
        <v>24</v>
      </c>
      <c r="D1026" s="19">
        <f>מרקובחצי[[#This Row],[LengthofCycle]]+1</f>
        <v>25</v>
      </c>
      <c r="E1026" t="str">
        <f>IF(IFERROR(LOOKUP(מרקובחצי[[#This Row],[ClientID]],קביעויות[הפלגה]),FALSE)=מרקובחצי[[#This Row],[ClientID]],1,"")</f>
        <v/>
      </c>
      <c r="F1026">
        <f>IF(IFERROR(LOOKUP(מרקובחצי[[#This Row],[ClientID]],סוגחציקבוע[S31]),FALSE)=מרקובחצי[[#This Row],[ClientID]],1,"")</f>
        <v>1</v>
      </c>
      <c r="G1026" t="str">
        <f>IF(IFERROR(LOOKUP(מרקובחצי[[#This Row],[ClientID]],סוגחציקבוע[S32]),FALSE)=מרקובחצי[[#This Row],[ClientID]],1,"")</f>
        <v/>
      </c>
      <c r="H1026" t="str">
        <f>IF(IFERROR(LOOKUP(מרקובחצי[[#This Row],[ClientID]],סוגחציקבוע[S33]),FALSE)=מרקובחצי[[#This Row],[ClientID]],1,"")</f>
        <v/>
      </c>
      <c r="I1026" t="str">
        <f>IF(IFERROR(LOOKUP(מרקובחצי[[#This Row],[ClientID]],סוגחציקבוע[S32&amp;33]),FALSE)=מרקובחצי[[#This Row],[ClientID]],1,"")</f>
        <v/>
      </c>
      <c r="J1026" s="19">
        <f>IF(SUM(מרקובחצי[[#This Row],[11]:[13]])=1,מרקובחצי[[#This Row],[עד ועד]],IF(SUM(R1025:T1026)=1,IF(מרקובחצי[[#This Row],[עד ועד]]&lt;J1025,מרקובחצי[[#This Row],[עד ועד]],J1025),J1025))</f>
        <v>25</v>
      </c>
      <c r="K1026" s="19">
        <f>IF(SUM(מרקובחצי[[#This Row],[11]:[13]])=1,מרקובחצי[[#This Row],[עד ועד]],IF(SUM(R1025:T1026)=1,IF(מרקובחצי[[#This Row],[עד ועד]]&gt;K1025,מרקובחצי[[#This Row],[עד ועד]],K1025),K1025))</f>
        <v>25</v>
      </c>
      <c r="L1026" s="19" t="str">
        <f>IF(AND(SUM(מרקובחצי[[#This Row],[31]:[33]])=1,SUM(U1025:W1025)=0),מרקובחצי[[#This Row],[מקס]]-מרקובחצי[[#This Row],[מינ]],"")</f>
        <v/>
      </c>
      <c r="M102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026" s="19" t="str">
        <f t="shared" ref="N1026:N1089" si="16">IF(ROW()&gt;2,M1025,"")</f>
        <v>S32</v>
      </c>
      <c r="O1026" s="19">
        <f>IF(מרקובחצי[[#This Row],[קבעה הפלגה?]]=1,"",IF(AND(מרקובחצי[[#This Row],[עד ועד]]&lt;29,OR(מרקובחצי[[#This Row],[CycleNumber]]=1,AND(U1025=1,OR(מרקובחצי[[#This Row],[עד ועד]]&lt;J1025,מרקובחצי[[#This Row],[עד ועד]]&gt;K1025)),AND(V1025=1,מרקובחצי[[#This Row],[עד ועד]]&lt;J1025),W1025=1)),1,""))</f>
        <v>1</v>
      </c>
      <c r="P1026" s="19" t="str">
        <f>IF(מרקובחצי[[#This Row],[קבעה הפלגה?]]=1,"",IF(AND(מרקובחצי[[#This Row],[עד ועד]]&gt;28,מרקובחצי[[#This Row],[עד ועד]]&lt;32,OR(מרקובחצי[[#This Row],[CycleNumber]]=1,AND(U1025=1),AND(V1025=1,OR(מרקובחצי[[#This Row],[עד ועד]]&lt;J1025,מרקובחצי[[#This Row],[עד ועד]]&gt;K1025)),W1025=1)),1,""))</f>
        <v/>
      </c>
      <c r="Q1026" s="19" t="str">
        <f>IF(מרקובחצי[[#This Row],[קבעה הפלגה?]]=1,"",IF(AND(מרקובחצי[[#This Row],[עד ועד]]&gt;31,OR(מרקובחצי[[#This Row],[CycleNumber]]=1,AND(U1025=1),AND(V1025=1,מרקובחצי[[#This Row],[עד ועד]]&gt;K1025),AND(W1025=1,OR(מרקובחצי[[#This Row],[עד ועד]]&gt;K1025,מרקובחצי[[#This Row],[עד ועד]]&lt;J1025)))),1,""))</f>
        <v/>
      </c>
      <c r="R1026" s="19" t="str">
        <f>IF(מרקובחצי[[#This Row],[CycleNumber]]&gt;1,IF(AND(O1025=1,מרקובחצי[[#This Row],[עד ועד]]&lt;29),1,""),"")</f>
        <v/>
      </c>
      <c r="S1026" s="19" t="str">
        <f>IF(מרקובחצי[[#This Row],[CycleNumber]]&gt;1,IF(OR(AND(O1025=1,מרקובחצי[[#This Row],[עד ועד]]&gt;28),AND(P1025=1),AND(Q1025=1,מרקובחצי[[#This Row],[עד ועד]]&lt;32)),1,""),"")</f>
        <v/>
      </c>
      <c r="T1026" s="19" t="str">
        <f>IF(מרקובחצי[[#This Row],[CycleNumber]]&gt;1,IF(AND(Q1025=1,מרקובחצי[[#This Row],[עד ועד]]&gt;31),1,""),"")</f>
        <v/>
      </c>
      <c r="U1026" s="19" t="str">
        <f>IF(מרקובחצי[[#This Row],[CycleNumber]]&gt;1,IF(AND(R1025=1,מרקובחצי[[#This Row],[עד ועד]]&lt;29),1,IF(AND(U1025=1,NOT(OR(מרקובחצי[[#This Row],[עד ועד]]&lt;J1025,מרקובחצי[[#This Row],[עד ועד]]&gt;K1025))),1,"")),"")</f>
        <v/>
      </c>
      <c r="V1026" s="19" t="str">
        <f>IF(מרקובחצי[[#This Row],[CycleNumber]]&gt;1,IF(AND(SUM(R1025:T1025)=1,מרקובחצי[[#This Row],[עד ועד]]&gt;28,מרקובחצי[[#This Row],[עד ועד]]&lt;32),1,IF(OR(S1025=1,AND(R1025=1,מרקובחצי[[#This Row],[עד ועד]]&gt;28),AND(T1025=1,מרקובחצי[[#This Row],[עד ועד]]&lt;32)),1,IF(AND(V1025=1,NOT(OR(מרקובחצי[[#This Row],[עד ועד]]&lt;J1025,מרקובחצי[[#This Row],[עד ועד]]&gt;K1025))),1,""))),"")</f>
        <v/>
      </c>
      <c r="W1026" s="19" t="str">
        <f>IF(מרקובחצי[[#This Row],[CycleNumber]]&gt;1,IF(AND(T1025=1,מרקובחצי[[#This Row],[עד ועד]]&gt;31),1,IF(AND(W1025=1,NOT(OR(מרקובחצי[[#This Row],[עד ועד]]&lt;J1025,מרקובחצי[[#This Row],[עד ועד]]&gt;K1025))),1,"")),"")</f>
        <v/>
      </c>
      <c r="X1026" s="19">
        <f>IF(AND(מרקובחצי[[#This Row],[CycleNumber]]&lt;$B1027,SUM(מרקובחצי[[#This Row],[11]],R1027)=2),1,"")</f>
        <v>1</v>
      </c>
      <c r="Y1026" s="19" t="str">
        <f>IF(AND(מרקובחצי[[#This Row],[CycleNumber]]&lt;$B1027,SUM(מרקובחצי[[#This Row],[11]],S1027)=2),1,"")</f>
        <v/>
      </c>
      <c r="Z1026" s="19" t="str">
        <f>IF(AND(מרקובחצי[[#This Row],[CycleNumber]]&lt;$B1027,SUM(מרקובחצי[[#This Row],[13]],S1027)=2),1,"")</f>
        <v/>
      </c>
      <c r="AA1026" s="19" t="str">
        <f>IF(AND(מרקובחצי[[#This Row],[CycleNumber]]&lt;$B1027,SUM(מרקובחצי[[#This Row],[13]],T1027)=2),1,"")</f>
        <v/>
      </c>
      <c r="AB1026" s="19" t="str">
        <f>IF(AND(מרקובחצי[[#This Row],[CycleNumber]]&lt;$B1027,SUM(מרקובחצי[[#This Row],[21]],U1027)=2),1,"")</f>
        <v/>
      </c>
      <c r="AC1026" s="19" t="str">
        <f>IF(AND(מרקובחצי[[#This Row],[CycleNumber]]&lt;$B1027,SUM(מרקובחצי[[#This Row],[21]],V1027)=2),1,"")</f>
        <v/>
      </c>
      <c r="AD1026" s="19" t="str">
        <f>IF(AND(מרקובחצי[[#This Row],[CycleNumber]]&lt;$B1027,SUM(מרקובחצי[[#This Row],[23]],V1027)=2),1,"")</f>
        <v/>
      </c>
      <c r="AE1026" s="19" t="str">
        <f>IF(AND(מרקובחצי[[#This Row],[CycleNumber]]&lt;$B1027,SUM(מרקובחצי[[#This Row],[23]],W1027)=2),1,"")</f>
        <v/>
      </c>
      <c r="AF1026" s="19" t="str">
        <f>IF(AND(מרקובחצי[[#This Row],[CycleNumber]]&lt;$B1027,SUM(מרקובחצי[[#This Row],[31]],O1027)=2),1,"")</f>
        <v/>
      </c>
      <c r="AG1026" s="19" t="str">
        <f>IF(AND(מרקובחצי[[#This Row],[CycleNumber]]&lt;$B1027,SUM(מרקובחצי[[#This Row],[31]],P1027)=2),1,"")</f>
        <v/>
      </c>
      <c r="AH1026" s="19" t="str">
        <f>IF(AND(מרקובחצי[[#This Row],[CycleNumber]]&lt;$B1027,SUM(מרקובחצי[[#This Row],[31]],Q1027)=2),1,"")</f>
        <v/>
      </c>
      <c r="AI1026" s="19" t="str">
        <f>IF(AND(מרקובחצי[[#This Row],[CycleNumber]]&lt;$B1027,SUM(U1026:U1027)=2),1,"")</f>
        <v/>
      </c>
      <c r="AJ1026" s="19" t="str">
        <f>IF(AND(מרקובחצי[[#This Row],[CycleNumber]]&lt;$B1027,SUM(מרקובחצי[[#This Row],[32]],O1027)=2),1,"")</f>
        <v/>
      </c>
      <c r="AK1026" s="19" t="str">
        <f>IF(AND(מרקובחצי[[#This Row],[CycleNumber]]&lt;$B1027,SUM(מרקובחצי[[#This Row],[32]],P1027)=2),1,"")</f>
        <v/>
      </c>
      <c r="AL1026" s="19" t="str">
        <f>IF(AND(מרקובחצי[[#This Row],[CycleNumber]]&lt;$B1027,SUM(מרקובחצי[[#This Row],[32]],Q1027)=2),1,"")</f>
        <v/>
      </c>
      <c r="AM1026" s="19" t="str">
        <f>IF(AND(מרקובחצי[[#This Row],[CycleNumber]]&lt;$B1027,SUM(V1026:V1027)=2),1,"")</f>
        <v/>
      </c>
      <c r="AN1026" s="19" t="str">
        <f>IF(AND(מרקובחצי[[#This Row],[CycleNumber]]&lt;$B1027,SUM(מרקובחצי[[#This Row],[33]],O1027)=2),1,"")</f>
        <v/>
      </c>
      <c r="AO1026" s="19" t="str">
        <f>IF(AND(מרקובחצי[[#This Row],[CycleNumber]]&lt;$B1027,SUM(מרקובחצי[[#This Row],[33]],P1027)=2),1,"")</f>
        <v/>
      </c>
      <c r="AP1026" s="19" t="str">
        <f>IF(AND(מרקובחצי[[#This Row],[CycleNumber]]&lt;$B1027,SUM(מרקובחצי[[#This Row],[33]],Q1027)=2),1,"")</f>
        <v/>
      </c>
      <c r="AQ1026" s="19" t="str">
        <f>IF(AND(מרקובחצי[[#This Row],[CycleNumber]]&lt;$B1027,SUM(W1026:W1027)=2),1,"")</f>
        <v/>
      </c>
      <c r="AR1026" s="19" t="str">
        <f>IF(AND(מרקובחצי[[#This Row],[CycleNumber]]&lt;$B1027,SUM(מרקובחצי[[#This Row],[12]],S1027)=2),1,"")</f>
        <v/>
      </c>
      <c r="AS1026" s="19" t="str">
        <f>IF(AND(מרקובחצי[[#This Row],[CycleNumber]]&lt;$B1027,SUM(מרקובחצי[[#This Row],[22]],V1027)=2),1,"")</f>
        <v/>
      </c>
      <c r="AT1026" s="21">
        <f>SUM(מרקובחצי[[#This Row],[11]:[33]])</f>
        <v>1</v>
      </c>
    </row>
    <row r="1027" spans="1:46" ht="15.6" x14ac:dyDescent="0.25">
      <c r="A1027" s="19" t="s">
        <v>107</v>
      </c>
      <c r="B1027" s="19">
        <v>14</v>
      </c>
      <c r="C1027">
        <v>25</v>
      </c>
      <c r="D1027" s="19">
        <f>מרקובחצי[[#This Row],[LengthofCycle]]+1</f>
        <v>26</v>
      </c>
      <c r="E1027" t="str">
        <f>IF(IFERROR(LOOKUP(מרקובחצי[[#This Row],[ClientID]],קביעויות[הפלגה]),FALSE)=מרקובחצי[[#This Row],[ClientID]],1,"")</f>
        <v/>
      </c>
      <c r="F1027">
        <f>IF(IFERROR(LOOKUP(מרקובחצי[[#This Row],[ClientID]],סוגחציקבוע[S31]),FALSE)=מרקובחצי[[#This Row],[ClientID]],1,"")</f>
        <v>1</v>
      </c>
      <c r="G1027" t="str">
        <f>IF(IFERROR(LOOKUP(מרקובחצי[[#This Row],[ClientID]],סוגחציקבוע[S32]),FALSE)=מרקובחצי[[#This Row],[ClientID]],1,"")</f>
        <v/>
      </c>
      <c r="H1027" t="str">
        <f>IF(IFERROR(LOOKUP(מרקובחצי[[#This Row],[ClientID]],סוגחציקבוע[S33]),FALSE)=מרקובחצי[[#This Row],[ClientID]],1,"")</f>
        <v/>
      </c>
      <c r="I1027" t="str">
        <f>IF(IFERROR(LOOKUP(מרקובחצי[[#This Row],[ClientID]],סוגחציקבוע[S32&amp;33]),FALSE)=מרקובחצי[[#This Row],[ClientID]],1,"")</f>
        <v/>
      </c>
      <c r="J1027" s="19">
        <f>IF(SUM(מרקובחצי[[#This Row],[11]:[13]])=1,מרקובחצי[[#This Row],[עד ועד]],IF(SUM(R1026:T1027)=1,IF(מרקובחצי[[#This Row],[עד ועד]]&lt;J1026,מרקובחצי[[#This Row],[עד ועד]],J1026),J1026))</f>
        <v>25</v>
      </c>
      <c r="K1027" s="19">
        <f>IF(SUM(מרקובחצי[[#This Row],[11]:[13]])=1,מרקובחצי[[#This Row],[עד ועד]],IF(SUM(R1026:T1027)=1,IF(מרקובחצי[[#This Row],[עד ועד]]&gt;K1026,מרקובחצי[[#This Row],[עד ועד]],K1026),K1026))</f>
        <v>26</v>
      </c>
      <c r="L1027" s="19" t="str">
        <f>IF(AND(SUM(מרקובחצי[[#This Row],[31]:[33]])=1,SUM(U1026:W1026)=0),מרקובחצי[[#This Row],[מקס]]-מרקובחצי[[#This Row],[מינ]],"")</f>
        <v/>
      </c>
      <c r="M102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1027" s="19" t="str">
        <f t="shared" si="16"/>
        <v>S11</v>
      </c>
      <c r="O1027" s="19" t="str">
        <f>IF(מרקובחצי[[#This Row],[קבעה הפלגה?]]=1,"",IF(AND(מרקובחצי[[#This Row],[עד ועד]]&lt;29,OR(מרקובחצי[[#This Row],[CycleNumber]]=1,AND(U1026=1,OR(מרקובחצי[[#This Row],[עד ועד]]&lt;J1026,מרקובחצי[[#This Row],[עד ועד]]&gt;K1026)),AND(V1026=1,מרקובחצי[[#This Row],[עד ועד]]&lt;J1026),W1026=1)),1,""))</f>
        <v/>
      </c>
      <c r="P1027" s="19" t="str">
        <f>IF(מרקובחצי[[#This Row],[קבעה הפלגה?]]=1,"",IF(AND(מרקובחצי[[#This Row],[עד ועד]]&gt;28,מרקובחצי[[#This Row],[עד ועד]]&lt;32,OR(מרקובחצי[[#This Row],[CycleNumber]]=1,AND(U1026=1),AND(V1026=1,OR(מרקובחצי[[#This Row],[עד ועד]]&lt;J1026,מרקובחצי[[#This Row],[עד ועד]]&gt;K1026)),W1026=1)),1,""))</f>
        <v/>
      </c>
      <c r="Q1027" s="19" t="str">
        <f>IF(מרקובחצי[[#This Row],[קבעה הפלגה?]]=1,"",IF(AND(מרקובחצי[[#This Row],[עד ועד]]&gt;31,OR(מרקובחצי[[#This Row],[CycleNumber]]=1,AND(U1026=1),AND(V1026=1,מרקובחצי[[#This Row],[עד ועד]]&gt;K1026),AND(W1026=1,OR(מרקובחצי[[#This Row],[עד ועד]]&gt;K1026,מרקובחצי[[#This Row],[עד ועד]]&lt;J1026)))),1,""))</f>
        <v/>
      </c>
      <c r="R1027" s="19">
        <f>IF(מרקובחצי[[#This Row],[CycleNumber]]&gt;1,IF(AND(O1026=1,מרקובחצי[[#This Row],[עד ועד]]&lt;29),1,""),"")</f>
        <v>1</v>
      </c>
      <c r="S1027" s="19" t="str">
        <f>IF(מרקובחצי[[#This Row],[CycleNumber]]&gt;1,IF(OR(AND(O1026=1,מרקובחצי[[#This Row],[עד ועד]]&gt;28),AND(P1026=1),AND(Q1026=1,מרקובחצי[[#This Row],[עד ועד]]&lt;32)),1,""),"")</f>
        <v/>
      </c>
      <c r="T1027" s="19" t="str">
        <f>IF(מרקובחצי[[#This Row],[CycleNumber]]&gt;1,IF(AND(Q1026=1,מרקובחצי[[#This Row],[עד ועד]]&gt;31),1,""),"")</f>
        <v/>
      </c>
      <c r="U1027" s="19" t="str">
        <f>IF(מרקובחצי[[#This Row],[CycleNumber]]&gt;1,IF(AND(R1026=1,מרקובחצי[[#This Row],[עד ועד]]&lt;29),1,IF(AND(U1026=1,NOT(OR(מרקובחצי[[#This Row],[עד ועד]]&lt;J1026,מרקובחצי[[#This Row],[עד ועד]]&gt;K1026))),1,"")),"")</f>
        <v/>
      </c>
      <c r="V1027" s="19" t="str">
        <f>IF(מרקובחצי[[#This Row],[CycleNumber]]&gt;1,IF(AND(SUM(R1026:T1026)=1,מרקובחצי[[#This Row],[עד ועד]]&gt;28,מרקובחצי[[#This Row],[עד ועד]]&lt;32),1,IF(OR(S1026=1,AND(R1026=1,מרקובחצי[[#This Row],[עד ועד]]&gt;28),AND(T1026=1,מרקובחצי[[#This Row],[עד ועד]]&lt;32)),1,IF(AND(V1026=1,NOT(OR(מרקובחצי[[#This Row],[עד ועד]]&lt;J1026,מרקובחצי[[#This Row],[עד ועד]]&gt;K1026))),1,""))),"")</f>
        <v/>
      </c>
      <c r="W1027" s="19" t="str">
        <f>IF(מרקובחצי[[#This Row],[CycleNumber]]&gt;1,IF(AND(T1026=1,מרקובחצי[[#This Row],[עד ועד]]&gt;31),1,IF(AND(W1026=1,NOT(OR(מרקובחצי[[#This Row],[עד ועד]]&lt;J1026,מרקובחצי[[#This Row],[עד ועד]]&gt;K1026))),1,"")),"")</f>
        <v/>
      </c>
      <c r="X1027" s="19" t="str">
        <f>IF(AND(מרקובחצי[[#This Row],[CycleNumber]]&lt;$B1028,SUM(מרקובחצי[[#This Row],[11]],R1028)=2),1,"")</f>
        <v/>
      </c>
      <c r="Y1027" s="19" t="str">
        <f>IF(AND(מרקובחצי[[#This Row],[CycleNumber]]&lt;$B1028,SUM(מרקובחצי[[#This Row],[11]],S1028)=2),1,"")</f>
        <v/>
      </c>
      <c r="Z1027" s="19" t="str">
        <f>IF(AND(מרקובחצי[[#This Row],[CycleNumber]]&lt;$B1028,SUM(מרקובחצי[[#This Row],[13]],S1028)=2),1,"")</f>
        <v/>
      </c>
      <c r="AA1027" s="19" t="str">
        <f>IF(AND(מרקובחצי[[#This Row],[CycleNumber]]&lt;$B1028,SUM(מרקובחצי[[#This Row],[13]],T1028)=2),1,"")</f>
        <v/>
      </c>
      <c r="AB1027" s="19">
        <f>IF(AND(מרקובחצי[[#This Row],[CycleNumber]]&lt;$B1028,SUM(מרקובחצי[[#This Row],[21]],U1028)=2),1,"")</f>
        <v>1</v>
      </c>
      <c r="AC1027" s="19" t="str">
        <f>IF(AND(מרקובחצי[[#This Row],[CycleNumber]]&lt;$B1028,SUM(מרקובחצי[[#This Row],[21]],V1028)=2),1,"")</f>
        <v/>
      </c>
      <c r="AD1027" s="19" t="str">
        <f>IF(AND(מרקובחצי[[#This Row],[CycleNumber]]&lt;$B1028,SUM(מרקובחצי[[#This Row],[23]],V1028)=2),1,"")</f>
        <v/>
      </c>
      <c r="AE1027" s="19" t="str">
        <f>IF(AND(מרקובחצי[[#This Row],[CycleNumber]]&lt;$B1028,SUM(מרקובחצי[[#This Row],[23]],W1028)=2),1,"")</f>
        <v/>
      </c>
      <c r="AF1027" s="19" t="str">
        <f>IF(AND(מרקובחצי[[#This Row],[CycleNumber]]&lt;$B1028,SUM(מרקובחצי[[#This Row],[31]],O1028)=2),1,"")</f>
        <v/>
      </c>
      <c r="AG1027" s="19" t="str">
        <f>IF(AND(מרקובחצי[[#This Row],[CycleNumber]]&lt;$B1028,SUM(מרקובחצי[[#This Row],[31]],P1028)=2),1,"")</f>
        <v/>
      </c>
      <c r="AH1027" s="19" t="str">
        <f>IF(AND(מרקובחצי[[#This Row],[CycleNumber]]&lt;$B1028,SUM(מרקובחצי[[#This Row],[31]],Q1028)=2),1,"")</f>
        <v/>
      </c>
      <c r="AI1027" s="19" t="str">
        <f>IF(AND(מרקובחצי[[#This Row],[CycleNumber]]&lt;$B1028,SUM(U1027:U1028)=2),1,"")</f>
        <v/>
      </c>
      <c r="AJ1027" s="19" t="str">
        <f>IF(AND(מרקובחצי[[#This Row],[CycleNumber]]&lt;$B1028,SUM(מרקובחצי[[#This Row],[32]],O1028)=2),1,"")</f>
        <v/>
      </c>
      <c r="AK1027" s="19" t="str">
        <f>IF(AND(מרקובחצי[[#This Row],[CycleNumber]]&lt;$B1028,SUM(מרקובחצי[[#This Row],[32]],P1028)=2),1,"")</f>
        <v/>
      </c>
      <c r="AL1027" s="19" t="str">
        <f>IF(AND(מרקובחצי[[#This Row],[CycleNumber]]&lt;$B1028,SUM(מרקובחצי[[#This Row],[32]],Q1028)=2),1,"")</f>
        <v/>
      </c>
      <c r="AM1027" s="19" t="str">
        <f>IF(AND(מרקובחצי[[#This Row],[CycleNumber]]&lt;$B1028,SUM(V1027:V1028)=2),1,"")</f>
        <v/>
      </c>
      <c r="AN1027" s="19" t="str">
        <f>IF(AND(מרקובחצי[[#This Row],[CycleNumber]]&lt;$B1028,SUM(מרקובחצי[[#This Row],[33]],O1028)=2),1,"")</f>
        <v/>
      </c>
      <c r="AO1027" s="19" t="str">
        <f>IF(AND(מרקובחצי[[#This Row],[CycleNumber]]&lt;$B1028,SUM(מרקובחצי[[#This Row],[33]],P1028)=2),1,"")</f>
        <v/>
      </c>
      <c r="AP1027" s="19" t="str">
        <f>IF(AND(מרקובחצי[[#This Row],[CycleNumber]]&lt;$B1028,SUM(מרקובחצי[[#This Row],[33]],Q1028)=2),1,"")</f>
        <v/>
      </c>
      <c r="AQ1027" s="19" t="str">
        <f>IF(AND(מרקובחצי[[#This Row],[CycleNumber]]&lt;$B1028,SUM(W1027:W1028)=2),1,"")</f>
        <v/>
      </c>
      <c r="AR1027" s="19" t="str">
        <f>IF(AND(מרקובחצי[[#This Row],[CycleNumber]]&lt;$B1028,SUM(מרקובחצי[[#This Row],[12]],S1028)=2),1,"")</f>
        <v/>
      </c>
      <c r="AS1027" s="19" t="str">
        <f>IF(AND(מרקובחצי[[#This Row],[CycleNumber]]&lt;$B1028,SUM(מרקובחצי[[#This Row],[22]],V1028)=2),1,"")</f>
        <v/>
      </c>
      <c r="AT1027" s="21">
        <f>SUM(מרקובחצי[[#This Row],[11]:[33]])</f>
        <v>1</v>
      </c>
    </row>
    <row r="1028" spans="1:46" ht="15.6" x14ac:dyDescent="0.25">
      <c r="A1028" s="19" t="s">
        <v>107</v>
      </c>
      <c r="B1028" s="19">
        <v>15</v>
      </c>
      <c r="C1028">
        <v>25</v>
      </c>
      <c r="D1028" s="19">
        <f>מרקובחצי[[#This Row],[LengthofCycle]]+1</f>
        <v>26</v>
      </c>
      <c r="E1028" t="str">
        <f>IF(IFERROR(LOOKUP(מרקובחצי[[#This Row],[ClientID]],קביעויות[הפלגה]),FALSE)=מרקובחצי[[#This Row],[ClientID]],1,"")</f>
        <v/>
      </c>
      <c r="F1028">
        <f>IF(IFERROR(LOOKUP(מרקובחצי[[#This Row],[ClientID]],סוגחציקבוע[S31]),FALSE)=מרקובחצי[[#This Row],[ClientID]],1,"")</f>
        <v>1</v>
      </c>
      <c r="G1028" t="str">
        <f>IF(IFERROR(LOOKUP(מרקובחצי[[#This Row],[ClientID]],סוגחציקבוע[S32]),FALSE)=מרקובחצי[[#This Row],[ClientID]],1,"")</f>
        <v/>
      </c>
      <c r="H1028" t="str">
        <f>IF(IFERROR(LOOKUP(מרקובחצי[[#This Row],[ClientID]],סוגחציקבוע[S33]),FALSE)=מרקובחצי[[#This Row],[ClientID]],1,"")</f>
        <v/>
      </c>
      <c r="I1028" t="str">
        <f>IF(IFERROR(LOOKUP(מרקובחצי[[#This Row],[ClientID]],סוגחציקבוע[S32&amp;33]),FALSE)=מרקובחצי[[#This Row],[ClientID]],1,"")</f>
        <v/>
      </c>
      <c r="J1028" s="19">
        <f>IF(SUM(מרקובחצי[[#This Row],[11]:[13]])=1,מרקובחצי[[#This Row],[עד ועד]],IF(SUM(R1027:T1028)=1,IF(מרקובחצי[[#This Row],[עד ועד]]&lt;J1027,מרקובחצי[[#This Row],[עד ועד]],J1027),J1027))</f>
        <v>25</v>
      </c>
      <c r="K1028" s="19">
        <f>IF(SUM(מרקובחצי[[#This Row],[11]:[13]])=1,מרקובחצי[[#This Row],[עד ועד]],IF(SUM(R1027:T1028)=1,IF(מרקובחצי[[#This Row],[עד ועד]]&gt;K1027,מרקובחצי[[#This Row],[עד ועד]],K1027),K1027))</f>
        <v>26</v>
      </c>
      <c r="L1028" s="19">
        <f>IF(AND(SUM(מרקובחצי[[#This Row],[31]:[33]])=1,SUM(U1027:W1027)=0),מרקובחצי[[#This Row],[מקס]]-מרקובחצי[[#This Row],[מינ]],"")</f>
        <v>1</v>
      </c>
      <c r="M102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1028" s="19" t="str">
        <f t="shared" si="16"/>
        <v>S21</v>
      </c>
      <c r="O1028" s="19" t="str">
        <f>IF(מרקובחצי[[#This Row],[קבעה הפלגה?]]=1,"",IF(AND(מרקובחצי[[#This Row],[עד ועד]]&lt;29,OR(מרקובחצי[[#This Row],[CycleNumber]]=1,AND(U1027=1,OR(מרקובחצי[[#This Row],[עד ועד]]&lt;J1027,מרקובחצי[[#This Row],[עד ועד]]&gt;K1027)),AND(V1027=1,מרקובחצי[[#This Row],[עד ועד]]&lt;J1027),W1027=1)),1,""))</f>
        <v/>
      </c>
      <c r="P1028" s="19" t="str">
        <f>IF(מרקובחצי[[#This Row],[קבעה הפלגה?]]=1,"",IF(AND(מרקובחצי[[#This Row],[עד ועד]]&gt;28,מרקובחצי[[#This Row],[עד ועד]]&lt;32,OR(מרקובחצי[[#This Row],[CycleNumber]]=1,AND(U1027=1),AND(V1027=1,OR(מרקובחצי[[#This Row],[עד ועד]]&lt;J1027,מרקובחצי[[#This Row],[עד ועד]]&gt;K1027)),W1027=1)),1,""))</f>
        <v/>
      </c>
      <c r="Q1028" s="19" t="str">
        <f>IF(מרקובחצי[[#This Row],[קבעה הפלגה?]]=1,"",IF(AND(מרקובחצי[[#This Row],[עד ועד]]&gt;31,OR(מרקובחצי[[#This Row],[CycleNumber]]=1,AND(U1027=1),AND(V1027=1,מרקובחצי[[#This Row],[עד ועד]]&gt;K1027),AND(W1027=1,OR(מרקובחצי[[#This Row],[עד ועד]]&gt;K1027,מרקובחצי[[#This Row],[עד ועד]]&lt;J1027)))),1,""))</f>
        <v/>
      </c>
      <c r="R1028" s="19" t="str">
        <f>IF(מרקובחצי[[#This Row],[CycleNumber]]&gt;1,IF(AND(O1027=1,מרקובחצי[[#This Row],[עד ועד]]&lt;29),1,""),"")</f>
        <v/>
      </c>
      <c r="S1028" s="19" t="str">
        <f>IF(מרקובחצי[[#This Row],[CycleNumber]]&gt;1,IF(OR(AND(O1027=1,מרקובחצי[[#This Row],[עד ועד]]&gt;28),AND(P1027=1),AND(Q1027=1,מרקובחצי[[#This Row],[עד ועד]]&lt;32)),1,""),"")</f>
        <v/>
      </c>
      <c r="T1028" s="19" t="str">
        <f>IF(מרקובחצי[[#This Row],[CycleNumber]]&gt;1,IF(AND(Q1027=1,מרקובחצי[[#This Row],[עד ועד]]&gt;31),1,""),"")</f>
        <v/>
      </c>
      <c r="U1028" s="19">
        <f>IF(מרקובחצי[[#This Row],[CycleNumber]]&gt;1,IF(AND(R1027=1,מרקובחצי[[#This Row],[עד ועד]]&lt;29),1,IF(AND(U1027=1,NOT(OR(מרקובחצי[[#This Row],[עד ועד]]&lt;J1027,מרקובחצי[[#This Row],[עד ועד]]&gt;K1027))),1,"")),"")</f>
        <v>1</v>
      </c>
      <c r="V1028" s="19" t="str">
        <f>IF(מרקובחצי[[#This Row],[CycleNumber]]&gt;1,IF(AND(SUM(R1027:T1027)=1,מרקובחצי[[#This Row],[עד ועד]]&gt;28,מרקובחצי[[#This Row],[עד ועד]]&lt;32),1,IF(OR(S1027=1,AND(R1027=1,מרקובחצי[[#This Row],[עד ועד]]&gt;28),AND(T1027=1,מרקובחצי[[#This Row],[עד ועד]]&lt;32)),1,IF(AND(V1027=1,NOT(OR(מרקובחצי[[#This Row],[עד ועד]]&lt;J1027,מרקובחצי[[#This Row],[עד ועד]]&gt;K1027))),1,""))),"")</f>
        <v/>
      </c>
      <c r="W1028" s="19" t="str">
        <f>IF(מרקובחצי[[#This Row],[CycleNumber]]&gt;1,IF(AND(T1027=1,מרקובחצי[[#This Row],[עד ועד]]&gt;31),1,IF(AND(W1027=1,NOT(OR(מרקובחצי[[#This Row],[עד ועד]]&lt;J1027,מרקובחצי[[#This Row],[עד ועד]]&gt;K1027))),1,"")),"")</f>
        <v/>
      </c>
      <c r="X1028" s="19" t="str">
        <f>IF(AND(מרקובחצי[[#This Row],[CycleNumber]]&lt;$B1029,SUM(מרקובחצי[[#This Row],[11]],R1029)=2),1,"")</f>
        <v/>
      </c>
      <c r="Y1028" s="19" t="str">
        <f>IF(AND(מרקובחצי[[#This Row],[CycleNumber]]&lt;$B1029,SUM(מרקובחצי[[#This Row],[11]],S1029)=2),1,"")</f>
        <v/>
      </c>
      <c r="Z1028" s="19" t="str">
        <f>IF(AND(מרקובחצי[[#This Row],[CycleNumber]]&lt;$B1029,SUM(מרקובחצי[[#This Row],[13]],S1029)=2),1,"")</f>
        <v/>
      </c>
      <c r="AA1028" s="19" t="str">
        <f>IF(AND(מרקובחצי[[#This Row],[CycleNumber]]&lt;$B1029,SUM(מרקובחצי[[#This Row],[13]],T1029)=2),1,"")</f>
        <v/>
      </c>
      <c r="AB1028" s="19" t="str">
        <f>IF(AND(מרקובחצי[[#This Row],[CycleNumber]]&lt;$B1029,SUM(מרקובחצי[[#This Row],[21]],U1029)=2),1,"")</f>
        <v/>
      </c>
      <c r="AC1028" s="19" t="str">
        <f>IF(AND(מרקובחצי[[#This Row],[CycleNumber]]&lt;$B1029,SUM(מרקובחצי[[#This Row],[21]],V1029)=2),1,"")</f>
        <v/>
      </c>
      <c r="AD1028" s="19" t="str">
        <f>IF(AND(מרקובחצי[[#This Row],[CycleNumber]]&lt;$B1029,SUM(מרקובחצי[[#This Row],[23]],V1029)=2),1,"")</f>
        <v/>
      </c>
      <c r="AE1028" s="19" t="str">
        <f>IF(AND(מרקובחצי[[#This Row],[CycleNumber]]&lt;$B1029,SUM(מרקובחצי[[#This Row],[23]],W1029)=2),1,"")</f>
        <v/>
      </c>
      <c r="AF1028" s="19">
        <f>IF(AND(מרקובחצי[[#This Row],[CycleNumber]]&lt;$B1029,SUM(מרקובחצי[[#This Row],[31]],O1029)=2),1,"")</f>
        <v>1</v>
      </c>
      <c r="AG1028" s="19" t="str">
        <f>IF(AND(מרקובחצי[[#This Row],[CycleNumber]]&lt;$B1029,SUM(מרקובחצי[[#This Row],[31]],P1029)=2),1,"")</f>
        <v/>
      </c>
      <c r="AH1028" s="19" t="str">
        <f>IF(AND(מרקובחצי[[#This Row],[CycleNumber]]&lt;$B1029,SUM(מרקובחצי[[#This Row],[31]],Q1029)=2),1,"")</f>
        <v/>
      </c>
      <c r="AI1028" s="19" t="str">
        <f>IF(AND(מרקובחצי[[#This Row],[CycleNumber]]&lt;$B1029,SUM(U1028:U1029)=2),1,"")</f>
        <v/>
      </c>
      <c r="AJ1028" s="19" t="str">
        <f>IF(AND(מרקובחצי[[#This Row],[CycleNumber]]&lt;$B1029,SUM(מרקובחצי[[#This Row],[32]],O1029)=2),1,"")</f>
        <v/>
      </c>
      <c r="AK1028" s="19" t="str">
        <f>IF(AND(מרקובחצי[[#This Row],[CycleNumber]]&lt;$B1029,SUM(מרקובחצי[[#This Row],[32]],P1029)=2),1,"")</f>
        <v/>
      </c>
      <c r="AL1028" s="19" t="str">
        <f>IF(AND(מרקובחצי[[#This Row],[CycleNumber]]&lt;$B1029,SUM(מרקובחצי[[#This Row],[32]],Q1029)=2),1,"")</f>
        <v/>
      </c>
      <c r="AM1028" s="19" t="str">
        <f>IF(AND(מרקובחצי[[#This Row],[CycleNumber]]&lt;$B1029,SUM(V1028:V1029)=2),1,"")</f>
        <v/>
      </c>
      <c r="AN1028" s="19" t="str">
        <f>IF(AND(מרקובחצי[[#This Row],[CycleNumber]]&lt;$B1029,SUM(מרקובחצי[[#This Row],[33]],O1029)=2),1,"")</f>
        <v/>
      </c>
      <c r="AO1028" s="19" t="str">
        <f>IF(AND(מרקובחצי[[#This Row],[CycleNumber]]&lt;$B1029,SUM(מרקובחצי[[#This Row],[33]],P1029)=2),1,"")</f>
        <v/>
      </c>
      <c r="AP1028" s="19" t="str">
        <f>IF(AND(מרקובחצי[[#This Row],[CycleNumber]]&lt;$B1029,SUM(מרקובחצי[[#This Row],[33]],Q1029)=2),1,"")</f>
        <v/>
      </c>
      <c r="AQ1028" s="19" t="str">
        <f>IF(AND(מרקובחצי[[#This Row],[CycleNumber]]&lt;$B1029,SUM(W1028:W1029)=2),1,"")</f>
        <v/>
      </c>
      <c r="AR1028" s="19" t="str">
        <f>IF(AND(מרקובחצי[[#This Row],[CycleNumber]]&lt;$B1029,SUM(מרקובחצי[[#This Row],[12]],S1029)=2),1,"")</f>
        <v/>
      </c>
      <c r="AS1028" s="19" t="str">
        <f>IF(AND(מרקובחצי[[#This Row],[CycleNumber]]&lt;$B1029,SUM(מרקובחצי[[#This Row],[22]],V1029)=2),1,"")</f>
        <v/>
      </c>
      <c r="AT1028" s="21">
        <f>SUM(מרקובחצי[[#This Row],[11]:[33]])</f>
        <v>1</v>
      </c>
    </row>
    <row r="1029" spans="1:46" ht="15.6" x14ac:dyDescent="0.25">
      <c r="A1029" s="19" t="s">
        <v>107</v>
      </c>
      <c r="B1029" s="19">
        <v>16</v>
      </c>
      <c r="C1029">
        <v>27</v>
      </c>
      <c r="D1029" s="19">
        <f>מרקובחצי[[#This Row],[LengthofCycle]]+1</f>
        <v>28</v>
      </c>
      <c r="E1029" t="str">
        <f>IF(IFERROR(LOOKUP(מרקובחצי[[#This Row],[ClientID]],קביעויות[הפלגה]),FALSE)=מרקובחצי[[#This Row],[ClientID]],1,"")</f>
        <v/>
      </c>
      <c r="F1029">
        <f>IF(IFERROR(LOOKUP(מרקובחצי[[#This Row],[ClientID]],סוגחציקבוע[S31]),FALSE)=מרקובחצי[[#This Row],[ClientID]],1,"")</f>
        <v>1</v>
      </c>
      <c r="G1029" t="str">
        <f>IF(IFERROR(LOOKUP(מרקובחצי[[#This Row],[ClientID]],סוגחציקבוע[S32]),FALSE)=מרקובחצי[[#This Row],[ClientID]],1,"")</f>
        <v/>
      </c>
      <c r="H1029" t="str">
        <f>IF(IFERROR(LOOKUP(מרקובחצי[[#This Row],[ClientID]],סוגחציקבוע[S33]),FALSE)=מרקובחצי[[#This Row],[ClientID]],1,"")</f>
        <v/>
      </c>
      <c r="I1029" t="str">
        <f>IF(IFERROR(LOOKUP(מרקובחצי[[#This Row],[ClientID]],סוגחציקבוע[S32&amp;33]),FALSE)=מרקובחצי[[#This Row],[ClientID]],1,"")</f>
        <v/>
      </c>
      <c r="J1029" s="19">
        <f>IF(SUM(מרקובחצי[[#This Row],[11]:[13]])=1,מרקובחצי[[#This Row],[עד ועד]],IF(SUM(R1028:T1029)=1,IF(מרקובחצי[[#This Row],[עד ועד]]&lt;J1028,מרקובחצי[[#This Row],[עד ועד]],J1028),J1028))</f>
        <v>28</v>
      </c>
      <c r="K1029" s="19">
        <f>IF(SUM(מרקובחצי[[#This Row],[11]:[13]])=1,מרקובחצי[[#This Row],[עד ועד]],IF(SUM(R1028:T1029)=1,IF(מרקובחצי[[#This Row],[עד ועד]]&gt;K1028,מרקובחצי[[#This Row],[עד ועד]],K1028),K1028))</f>
        <v>28</v>
      </c>
      <c r="L1029" s="19" t="str">
        <f>IF(AND(SUM(מרקובחצי[[#This Row],[31]:[33]])=1,SUM(U1028:W1028)=0),מרקובחצי[[#This Row],[מקס]]-מרקובחצי[[#This Row],[מינ]],"")</f>
        <v/>
      </c>
      <c r="M102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029" s="19" t="str">
        <f t="shared" si="16"/>
        <v>S31</v>
      </c>
      <c r="O1029" s="19">
        <f>IF(מרקובחצי[[#This Row],[קבעה הפלגה?]]=1,"",IF(AND(מרקובחצי[[#This Row],[עד ועד]]&lt;29,OR(מרקובחצי[[#This Row],[CycleNumber]]=1,AND(U1028=1,OR(מרקובחצי[[#This Row],[עד ועד]]&lt;J1028,מרקובחצי[[#This Row],[עד ועד]]&gt;K1028)),AND(V1028=1,מרקובחצי[[#This Row],[עד ועד]]&lt;J1028),W1028=1)),1,""))</f>
        <v>1</v>
      </c>
      <c r="P1029" s="19" t="str">
        <f>IF(מרקובחצי[[#This Row],[קבעה הפלגה?]]=1,"",IF(AND(מרקובחצי[[#This Row],[עד ועד]]&gt;28,מרקובחצי[[#This Row],[עד ועד]]&lt;32,OR(מרקובחצי[[#This Row],[CycleNumber]]=1,AND(U1028=1),AND(V1028=1,OR(מרקובחצי[[#This Row],[עד ועד]]&lt;J1028,מרקובחצי[[#This Row],[עד ועד]]&gt;K1028)),W1028=1)),1,""))</f>
        <v/>
      </c>
      <c r="Q1029" s="19" t="str">
        <f>IF(מרקובחצי[[#This Row],[קבעה הפלגה?]]=1,"",IF(AND(מרקובחצי[[#This Row],[עד ועד]]&gt;31,OR(מרקובחצי[[#This Row],[CycleNumber]]=1,AND(U1028=1),AND(V1028=1,מרקובחצי[[#This Row],[עד ועד]]&gt;K1028),AND(W1028=1,OR(מרקובחצי[[#This Row],[עד ועד]]&gt;K1028,מרקובחצי[[#This Row],[עד ועד]]&lt;J1028)))),1,""))</f>
        <v/>
      </c>
      <c r="R1029" s="19" t="str">
        <f>IF(מרקובחצי[[#This Row],[CycleNumber]]&gt;1,IF(AND(O1028=1,מרקובחצי[[#This Row],[עד ועד]]&lt;29),1,""),"")</f>
        <v/>
      </c>
      <c r="S1029" s="19" t="str">
        <f>IF(מרקובחצי[[#This Row],[CycleNumber]]&gt;1,IF(OR(AND(O1028=1,מרקובחצי[[#This Row],[עד ועד]]&gt;28),AND(P1028=1),AND(Q1028=1,מרקובחצי[[#This Row],[עד ועד]]&lt;32)),1,""),"")</f>
        <v/>
      </c>
      <c r="T1029" s="19" t="str">
        <f>IF(מרקובחצי[[#This Row],[CycleNumber]]&gt;1,IF(AND(Q1028=1,מרקובחצי[[#This Row],[עד ועד]]&gt;31),1,""),"")</f>
        <v/>
      </c>
      <c r="U1029" s="19" t="str">
        <f>IF(מרקובחצי[[#This Row],[CycleNumber]]&gt;1,IF(AND(R1028=1,מרקובחצי[[#This Row],[עד ועד]]&lt;29),1,IF(AND(U1028=1,NOT(OR(מרקובחצי[[#This Row],[עד ועד]]&lt;J1028,מרקובחצי[[#This Row],[עד ועד]]&gt;K1028))),1,"")),"")</f>
        <v/>
      </c>
      <c r="V1029" s="19" t="str">
        <f>IF(מרקובחצי[[#This Row],[CycleNumber]]&gt;1,IF(AND(SUM(R1028:T1028)=1,מרקובחצי[[#This Row],[עד ועד]]&gt;28,מרקובחצי[[#This Row],[עד ועד]]&lt;32),1,IF(OR(S1028=1,AND(R1028=1,מרקובחצי[[#This Row],[עד ועד]]&gt;28),AND(T1028=1,מרקובחצי[[#This Row],[עד ועד]]&lt;32)),1,IF(AND(V1028=1,NOT(OR(מרקובחצי[[#This Row],[עד ועד]]&lt;J1028,מרקובחצי[[#This Row],[עד ועד]]&gt;K1028))),1,""))),"")</f>
        <v/>
      </c>
      <c r="W1029" s="19" t="str">
        <f>IF(מרקובחצי[[#This Row],[CycleNumber]]&gt;1,IF(AND(T1028=1,מרקובחצי[[#This Row],[עד ועד]]&gt;31),1,IF(AND(W1028=1,NOT(OR(מרקובחצי[[#This Row],[עד ועד]]&lt;J1028,מרקובחצי[[#This Row],[עד ועד]]&gt;K1028))),1,"")),"")</f>
        <v/>
      </c>
      <c r="X1029" s="19">
        <f>IF(AND(מרקובחצי[[#This Row],[CycleNumber]]&lt;$B1030,SUM(מרקובחצי[[#This Row],[11]],R1030)=2),1,"")</f>
        <v>1</v>
      </c>
      <c r="Y1029" s="19" t="str">
        <f>IF(AND(מרקובחצי[[#This Row],[CycleNumber]]&lt;$B1030,SUM(מרקובחצי[[#This Row],[11]],S1030)=2),1,"")</f>
        <v/>
      </c>
      <c r="Z1029" s="19" t="str">
        <f>IF(AND(מרקובחצי[[#This Row],[CycleNumber]]&lt;$B1030,SUM(מרקובחצי[[#This Row],[13]],S1030)=2),1,"")</f>
        <v/>
      </c>
      <c r="AA1029" s="19" t="str">
        <f>IF(AND(מרקובחצי[[#This Row],[CycleNumber]]&lt;$B1030,SUM(מרקובחצי[[#This Row],[13]],T1030)=2),1,"")</f>
        <v/>
      </c>
      <c r="AB1029" s="19" t="str">
        <f>IF(AND(מרקובחצי[[#This Row],[CycleNumber]]&lt;$B1030,SUM(מרקובחצי[[#This Row],[21]],U1030)=2),1,"")</f>
        <v/>
      </c>
      <c r="AC1029" s="19" t="str">
        <f>IF(AND(מרקובחצי[[#This Row],[CycleNumber]]&lt;$B1030,SUM(מרקובחצי[[#This Row],[21]],V1030)=2),1,"")</f>
        <v/>
      </c>
      <c r="AD1029" s="19" t="str">
        <f>IF(AND(מרקובחצי[[#This Row],[CycleNumber]]&lt;$B1030,SUM(מרקובחצי[[#This Row],[23]],V1030)=2),1,"")</f>
        <v/>
      </c>
      <c r="AE1029" s="19" t="str">
        <f>IF(AND(מרקובחצי[[#This Row],[CycleNumber]]&lt;$B1030,SUM(מרקובחצי[[#This Row],[23]],W1030)=2),1,"")</f>
        <v/>
      </c>
      <c r="AF1029" s="19" t="str">
        <f>IF(AND(מרקובחצי[[#This Row],[CycleNumber]]&lt;$B1030,SUM(מרקובחצי[[#This Row],[31]],O1030)=2),1,"")</f>
        <v/>
      </c>
      <c r="AG1029" s="19" t="str">
        <f>IF(AND(מרקובחצי[[#This Row],[CycleNumber]]&lt;$B1030,SUM(מרקובחצי[[#This Row],[31]],P1030)=2),1,"")</f>
        <v/>
      </c>
      <c r="AH1029" s="19" t="str">
        <f>IF(AND(מרקובחצי[[#This Row],[CycleNumber]]&lt;$B1030,SUM(מרקובחצי[[#This Row],[31]],Q1030)=2),1,"")</f>
        <v/>
      </c>
      <c r="AI1029" s="19" t="str">
        <f>IF(AND(מרקובחצי[[#This Row],[CycleNumber]]&lt;$B1030,SUM(U1029:U1030)=2),1,"")</f>
        <v/>
      </c>
      <c r="AJ1029" s="19" t="str">
        <f>IF(AND(מרקובחצי[[#This Row],[CycleNumber]]&lt;$B1030,SUM(מרקובחצי[[#This Row],[32]],O1030)=2),1,"")</f>
        <v/>
      </c>
      <c r="AK1029" s="19" t="str">
        <f>IF(AND(מרקובחצי[[#This Row],[CycleNumber]]&lt;$B1030,SUM(מרקובחצי[[#This Row],[32]],P1030)=2),1,"")</f>
        <v/>
      </c>
      <c r="AL1029" s="19" t="str">
        <f>IF(AND(מרקובחצי[[#This Row],[CycleNumber]]&lt;$B1030,SUM(מרקובחצי[[#This Row],[32]],Q1030)=2),1,"")</f>
        <v/>
      </c>
      <c r="AM1029" s="19" t="str">
        <f>IF(AND(מרקובחצי[[#This Row],[CycleNumber]]&lt;$B1030,SUM(V1029:V1030)=2),1,"")</f>
        <v/>
      </c>
      <c r="AN1029" s="19" t="str">
        <f>IF(AND(מרקובחצי[[#This Row],[CycleNumber]]&lt;$B1030,SUM(מרקובחצי[[#This Row],[33]],O1030)=2),1,"")</f>
        <v/>
      </c>
      <c r="AO1029" s="19" t="str">
        <f>IF(AND(מרקובחצי[[#This Row],[CycleNumber]]&lt;$B1030,SUM(מרקובחצי[[#This Row],[33]],P1030)=2),1,"")</f>
        <v/>
      </c>
      <c r="AP1029" s="19" t="str">
        <f>IF(AND(מרקובחצי[[#This Row],[CycleNumber]]&lt;$B1030,SUM(מרקובחצי[[#This Row],[33]],Q1030)=2),1,"")</f>
        <v/>
      </c>
      <c r="AQ1029" s="19" t="str">
        <f>IF(AND(מרקובחצי[[#This Row],[CycleNumber]]&lt;$B1030,SUM(W1029:W1030)=2),1,"")</f>
        <v/>
      </c>
      <c r="AR1029" s="19" t="str">
        <f>IF(AND(מרקובחצי[[#This Row],[CycleNumber]]&lt;$B1030,SUM(מרקובחצי[[#This Row],[12]],S1030)=2),1,"")</f>
        <v/>
      </c>
      <c r="AS1029" s="19" t="str">
        <f>IF(AND(מרקובחצי[[#This Row],[CycleNumber]]&lt;$B1030,SUM(מרקובחצי[[#This Row],[22]],V1030)=2),1,"")</f>
        <v/>
      </c>
      <c r="AT1029" s="21">
        <f>SUM(מרקובחצי[[#This Row],[11]:[33]])</f>
        <v>1</v>
      </c>
    </row>
    <row r="1030" spans="1:46" ht="15.6" x14ac:dyDescent="0.25">
      <c r="A1030" s="19" t="s">
        <v>107</v>
      </c>
      <c r="B1030" s="19">
        <v>17</v>
      </c>
      <c r="C1030">
        <v>24</v>
      </c>
      <c r="D1030" s="19">
        <f>מרקובחצי[[#This Row],[LengthofCycle]]+1</f>
        <v>25</v>
      </c>
      <c r="E1030" t="str">
        <f>IF(IFERROR(LOOKUP(מרקובחצי[[#This Row],[ClientID]],קביעויות[הפלגה]),FALSE)=מרקובחצי[[#This Row],[ClientID]],1,"")</f>
        <v/>
      </c>
      <c r="F1030">
        <f>IF(IFERROR(LOOKUP(מרקובחצי[[#This Row],[ClientID]],סוגחציקבוע[S31]),FALSE)=מרקובחצי[[#This Row],[ClientID]],1,"")</f>
        <v>1</v>
      </c>
      <c r="G1030" t="str">
        <f>IF(IFERROR(LOOKUP(מרקובחצי[[#This Row],[ClientID]],סוגחציקבוע[S32]),FALSE)=מרקובחצי[[#This Row],[ClientID]],1,"")</f>
        <v/>
      </c>
      <c r="H1030" t="str">
        <f>IF(IFERROR(LOOKUP(מרקובחצי[[#This Row],[ClientID]],סוגחציקבוע[S33]),FALSE)=מרקובחצי[[#This Row],[ClientID]],1,"")</f>
        <v/>
      </c>
      <c r="I1030" t="str">
        <f>IF(IFERROR(LOOKUP(מרקובחצי[[#This Row],[ClientID]],סוגחציקבוע[S32&amp;33]),FALSE)=מרקובחצי[[#This Row],[ClientID]],1,"")</f>
        <v/>
      </c>
      <c r="J1030" s="19">
        <f>IF(SUM(מרקובחצי[[#This Row],[11]:[13]])=1,מרקובחצי[[#This Row],[עד ועד]],IF(SUM(R1029:T1030)=1,IF(מרקובחצי[[#This Row],[עד ועד]]&lt;J1029,מרקובחצי[[#This Row],[עד ועד]],J1029),J1029))</f>
        <v>25</v>
      </c>
      <c r="K1030" s="19">
        <f>IF(SUM(מרקובחצי[[#This Row],[11]:[13]])=1,מרקובחצי[[#This Row],[עד ועד]],IF(SUM(R1029:T1030)=1,IF(מרקובחצי[[#This Row],[עד ועד]]&gt;K1029,מרקובחצי[[#This Row],[עד ועד]],K1029),K1029))</f>
        <v>28</v>
      </c>
      <c r="L1030" s="19" t="str">
        <f>IF(AND(SUM(מרקובחצי[[#This Row],[31]:[33]])=1,SUM(U1029:W1029)=0),מרקובחצי[[#This Row],[מקס]]-מרקובחצי[[#This Row],[מינ]],"")</f>
        <v/>
      </c>
      <c r="M103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1030" s="19" t="str">
        <f t="shared" si="16"/>
        <v>S11</v>
      </c>
      <c r="O1030" s="19" t="str">
        <f>IF(מרקובחצי[[#This Row],[קבעה הפלגה?]]=1,"",IF(AND(מרקובחצי[[#This Row],[עד ועד]]&lt;29,OR(מרקובחצי[[#This Row],[CycleNumber]]=1,AND(U1029=1,OR(מרקובחצי[[#This Row],[עד ועד]]&lt;J1029,מרקובחצי[[#This Row],[עד ועד]]&gt;K1029)),AND(V1029=1,מרקובחצי[[#This Row],[עד ועד]]&lt;J1029),W1029=1)),1,""))</f>
        <v/>
      </c>
      <c r="P1030" s="19" t="str">
        <f>IF(מרקובחצי[[#This Row],[קבעה הפלגה?]]=1,"",IF(AND(מרקובחצי[[#This Row],[עד ועד]]&gt;28,מרקובחצי[[#This Row],[עד ועד]]&lt;32,OR(מרקובחצי[[#This Row],[CycleNumber]]=1,AND(U1029=1),AND(V1029=1,OR(מרקובחצי[[#This Row],[עד ועד]]&lt;J1029,מרקובחצי[[#This Row],[עד ועד]]&gt;K1029)),W1029=1)),1,""))</f>
        <v/>
      </c>
      <c r="Q1030" s="19" t="str">
        <f>IF(מרקובחצי[[#This Row],[קבעה הפלגה?]]=1,"",IF(AND(מרקובחצי[[#This Row],[עד ועד]]&gt;31,OR(מרקובחצי[[#This Row],[CycleNumber]]=1,AND(U1029=1),AND(V1029=1,מרקובחצי[[#This Row],[עד ועד]]&gt;K1029),AND(W1029=1,OR(מרקובחצי[[#This Row],[עד ועד]]&gt;K1029,מרקובחצי[[#This Row],[עד ועד]]&lt;J1029)))),1,""))</f>
        <v/>
      </c>
      <c r="R1030" s="19">
        <f>IF(מרקובחצי[[#This Row],[CycleNumber]]&gt;1,IF(AND(O1029=1,מרקובחצי[[#This Row],[עד ועד]]&lt;29),1,""),"")</f>
        <v>1</v>
      </c>
      <c r="S1030" s="19" t="str">
        <f>IF(מרקובחצי[[#This Row],[CycleNumber]]&gt;1,IF(OR(AND(O1029=1,מרקובחצי[[#This Row],[עד ועד]]&gt;28),AND(P1029=1),AND(Q1029=1,מרקובחצי[[#This Row],[עד ועד]]&lt;32)),1,""),"")</f>
        <v/>
      </c>
      <c r="T1030" s="19" t="str">
        <f>IF(מרקובחצי[[#This Row],[CycleNumber]]&gt;1,IF(AND(Q1029=1,מרקובחצי[[#This Row],[עד ועד]]&gt;31),1,""),"")</f>
        <v/>
      </c>
      <c r="U1030" s="19" t="str">
        <f>IF(מרקובחצי[[#This Row],[CycleNumber]]&gt;1,IF(AND(R1029=1,מרקובחצי[[#This Row],[עד ועד]]&lt;29),1,IF(AND(U1029=1,NOT(OR(מרקובחצי[[#This Row],[עד ועד]]&lt;J1029,מרקובחצי[[#This Row],[עד ועד]]&gt;K1029))),1,"")),"")</f>
        <v/>
      </c>
      <c r="V1030" s="19" t="str">
        <f>IF(מרקובחצי[[#This Row],[CycleNumber]]&gt;1,IF(AND(SUM(R1029:T1029)=1,מרקובחצי[[#This Row],[עד ועד]]&gt;28,מרקובחצי[[#This Row],[עד ועד]]&lt;32),1,IF(OR(S1029=1,AND(R1029=1,מרקובחצי[[#This Row],[עד ועד]]&gt;28),AND(T1029=1,מרקובחצי[[#This Row],[עד ועד]]&lt;32)),1,IF(AND(V1029=1,NOT(OR(מרקובחצי[[#This Row],[עד ועד]]&lt;J1029,מרקובחצי[[#This Row],[עד ועד]]&gt;K1029))),1,""))),"")</f>
        <v/>
      </c>
      <c r="W1030" s="19" t="str">
        <f>IF(מרקובחצי[[#This Row],[CycleNumber]]&gt;1,IF(AND(T1029=1,מרקובחצי[[#This Row],[עד ועד]]&gt;31),1,IF(AND(W1029=1,NOT(OR(מרקובחצי[[#This Row],[עד ועד]]&lt;J1029,מרקובחצי[[#This Row],[עד ועד]]&gt;K1029))),1,"")),"")</f>
        <v/>
      </c>
      <c r="X1030" s="19" t="str">
        <f>IF(AND(מרקובחצי[[#This Row],[CycleNumber]]&lt;$B1031,SUM(מרקובחצי[[#This Row],[11]],R1031)=2),1,"")</f>
        <v/>
      </c>
      <c r="Y1030" s="19" t="str">
        <f>IF(AND(מרקובחצי[[#This Row],[CycleNumber]]&lt;$B1031,SUM(מרקובחצי[[#This Row],[11]],S1031)=2),1,"")</f>
        <v/>
      </c>
      <c r="Z1030" s="19" t="str">
        <f>IF(AND(מרקובחצי[[#This Row],[CycleNumber]]&lt;$B1031,SUM(מרקובחצי[[#This Row],[13]],S1031)=2),1,"")</f>
        <v/>
      </c>
      <c r="AA1030" s="19" t="str">
        <f>IF(AND(מרקובחצי[[#This Row],[CycleNumber]]&lt;$B1031,SUM(מרקובחצי[[#This Row],[13]],T1031)=2),1,"")</f>
        <v/>
      </c>
      <c r="AB1030" s="19">
        <f>IF(AND(מרקובחצי[[#This Row],[CycleNumber]]&lt;$B1031,SUM(מרקובחצי[[#This Row],[21]],U1031)=2),1,"")</f>
        <v>1</v>
      </c>
      <c r="AC1030" s="19" t="str">
        <f>IF(AND(מרקובחצי[[#This Row],[CycleNumber]]&lt;$B1031,SUM(מרקובחצי[[#This Row],[21]],V1031)=2),1,"")</f>
        <v/>
      </c>
      <c r="AD1030" s="19" t="str">
        <f>IF(AND(מרקובחצי[[#This Row],[CycleNumber]]&lt;$B1031,SUM(מרקובחצי[[#This Row],[23]],V1031)=2),1,"")</f>
        <v/>
      </c>
      <c r="AE1030" s="19" t="str">
        <f>IF(AND(מרקובחצי[[#This Row],[CycleNumber]]&lt;$B1031,SUM(מרקובחצי[[#This Row],[23]],W1031)=2),1,"")</f>
        <v/>
      </c>
      <c r="AF1030" s="19" t="str">
        <f>IF(AND(מרקובחצי[[#This Row],[CycleNumber]]&lt;$B1031,SUM(מרקובחצי[[#This Row],[31]],O1031)=2),1,"")</f>
        <v/>
      </c>
      <c r="AG1030" s="19" t="str">
        <f>IF(AND(מרקובחצי[[#This Row],[CycleNumber]]&lt;$B1031,SUM(מרקובחצי[[#This Row],[31]],P1031)=2),1,"")</f>
        <v/>
      </c>
      <c r="AH1030" s="19" t="str">
        <f>IF(AND(מרקובחצי[[#This Row],[CycleNumber]]&lt;$B1031,SUM(מרקובחצי[[#This Row],[31]],Q1031)=2),1,"")</f>
        <v/>
      </c>
      <c r="AI1030" s="19" t="str">
        <f>IF(AND(מרקובחצי[[#This Row],[CycleNumber]]&lt;$B1031,SUM(U1030:U1031)=2),1,"")</f>
        <v/>
      </c>
      <c r="AJ1030" s="19" t="str">
        <f>IF(AND(מרקובחצי[[#This Row],[CycleNumber]]&lt;$B1031,SUM(מרקובחצי[[#This Row],[32]],O1031)=2),1,"")</f>
        <v/>
      </c>
      <c r="AK1030" s="19" t="str">
        <f>IF(AND(מרקובחצי[[#This Row],[CycleNumber]]&lt;$B1031,SUM(מרקובחצי[[#This Row],[32]],P1031)=2),1,"")</f>
        <v/>
      </c>
      <c r="AL1030" s="19" t="str">
        <f>IF(AND(מרקובחצי[[#This Row],[CycleNumber]]&lt;$B1031,SUM(מרקובחצי[[#This Row],[32]],Q1031)=2),1,"")</f>
        <v/>
      </c>
      <c r="AM1030" s="19" t="str">
        <f>IF(AND(מרקובחצי[[#This Row],[CycleNumber]]&lt;$B1031,SUM(V1030:V1031)=2),1,"")</f>
        <v/>
      </c>
      <c r="AN1030" s="19" t="str">
        <f>IF(AND(מרקובחצי[[#This Row],[CycleNumber]]&lt;$B1031,SUM(מרקובחצי[[#This Row],[33]],O1031)=2),1,"")</f>
        <v/>
      </c>
      <c r="AO1030" s="19" t="str">
        <f>IF(AND(מרקובחצי[[#This Row],[CycleNumber]]&lt;$B1031,SUM(מרקובחצי[[#This Row],[33]],P1031)=2),1,"")</f>
        <v/>
      </c>
      <c r="AP1030" s="19" t="str">
        <f>IF(AND(מרקובחצי[[#This Row],[CycleNumber]]&lt;$B1031,SUM(מרקובחצי[[#This Row],[33]],Q1031)=2),1,"")</f>
        <v/>
      </c>
      <c r="AQ1030" s="19" t="str">
        <f>IF(AND(מרקובחצי[[#This Row],[CycleNumber]]&lt;$B1031,SUM(W1030:W1031)=2),1,"")</f>
        <v/>
      </c>
      <c r="AR1030" s="19" t="str">
        <f>IF(AND(מרקובחצי[[#This Row],[CycleNumber]]&lt;$B1031,SUM(מרקובחצי[[#This Row],[12]],S1031)=2),1,"")</f>
        <v/>
      </c>
      <c r="AS1030" s="19" t="str">
        <f>IF(AND(מרקובחצי[[#This Row],[CycleNumber]]&lt;$B1031,SUM(מרקובחצי[[#This Row],[22]],V1031)=2),1,"")</f>
        <v/>
      </c>
      <c r="AT1030" s="21">
        <f>SUM(מרקובחצי[[#This Row],[11]:[33]])</f>
        <v>1</v>
      </c>
    </row>
    <row r="1031" spans="1:46" ht="15.6" x14ac:dyDescent="0.25">
      <c r="A1031" s="19" t="s">
        <v>107</v>
      </c>
      <c r="B1031" s="19">
        <v>18</v>
      </c>
      <c r="C1031">
        <v>25</v>
      </c>
      <c r="D1031" s="19">
        <f>מרקובחצי[[#This Row],[LengthofCycle]]+1</f>
        <v>26</v>
      </c>
      <c r="E1031" t="str">
        <f>IF(IFERROR(LOOKUP(מרקובחצי[[#This Row],[ClientID]],קביעויות[הפלגה]),FALSE)=מרקובחצי[[#This Row],[ClientID]],1,"")</f>
        <v/>
      </c>
      <c r="F1031">
        <f>IF(IFERROR(LOOKUP(מרקובחצי[[#This Row],[ClientID]],סוגחציקבוע[S31]),FALSE)=מרקובחצי[[#This Row],[ClientID]],1,"")</f>
        <v>1</v>
      </c>
      <c r="G1031" t="str">
        <f>IF(IFERROR(LOOKUP(מרקובחצי[[#This Row],[ClientID]],סוגחציקבוע[S32]),FALSE)=מרקובחצי[[#This Row],[ClientID]],1,"")</f>
        <v/>
      </c>
      <c r="H1031" t="str">
        <f>IF(IFERROR(LOOKUP(מרקובחצי[[#This Row],[ClientID]],סוגחציקבוע[S33]),FALSE)=מרקובחצי[[#This Row],[ClientID]],1,"")</f>
        <v/>
      </c>
      <c r="I1031" t="str">
        <f>IF(IFERROR(LOOKUP(מרקובחצי[[#This Row],[ClientID]],סוגחציקבוע[S32&amp;33]),FALSE)=מרקובחצי[[#This Row],[ClientID]],1,"")</f>
        <v/>
      </c>
      <c r="J1031" s="19">
        <f>IF(SUM(מרקובחצי[[#This Row],[11]:[13]])=1,מרקובחצי[[#This Row],[עד ועד]],IF(SUM(R1030:T1031)=1,IF(מרקובחצי[[#This Row],[עד ועד]]&lt;J1030,מרקובחצי[[#This Row],[עד ועד]],J1030),J1030))</f>
        <v>25</v>
      </c>
      <c r="K1031" s="19">
        <f>IF(SUM(מרקובחצי[[#This Row],[11]:[13]])=1,מרקובחצי[[#This Row],[עד ועד]],IF(SUM(R1030:T1031)=1,IF(מרקובחצי[[#This Row],[עד ועד]]&gt;K1030,מרקובחצי[[#This Row],[עד ועד]],K1030),K1030))</f>
        <v>28</v>
      </c>
      <c r="L1031" s="19">
        <f>IF(AND(SUM(מרקובחצי[[#This Row],[31]:[33]])=1,SUM(U1030:W1030)=0),מרקובחצי[[#This Row],[מקס]]-מרקובחצי[[#This Row],[מינ]],"")</f>
        <v>3</v>
      </c>
      <c r="M103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1031" s="19" t="str">
        <f t="shared" si="16"/>
        <v>S21</v>
      </c>
      <c r="O1031" s="19" t="str">
        <f>IF(מרקובחצי[[#This Row],[קבעה הפלגה?]]=1,"",IF(AND(מרקובחצי[[#This Row],[עד ועד]]&lt;29,OR(מרקובחצי[[#This Row],[CycleNumber]]=1,AND(U1030=1,OR(מרקובחצי[[#This Row],[עד ועד]]&lt;J1030,מרקובחצי[[#This Row],[עד ועד]]&gt;K1030)),AND(V1030=1,מרקובחצי[[#This Row],[עד ועד]]&lt;J1030),W1030=1)),1,""))</f>
        <v/>
      </c>
      <c r="P1031" s="19" t="str">
        <f>IF(מרקובחצי[[#This Row],[קבעה הפלגה?]]=1,"",IF(AND(מרקובחצי[[#This Row],[עד ועד]]&gt;28,מרקובחצי[[#This Row],[עד ועד]]&lt;32,OR(מרקובחצי[[#This Row],[CycleNumber]]=1,AND(U1030=1),AND(V1030=1,OR(מרקובחצי[[#This Row],[עד ועד]]&lt;J1030,מרקובחצי[[#This Row],[עד ועד]]&gt;K1030)),W1030=1)),1,""))</f>
        <v/>
      </c>
      <c r="Q1031" s="19" t="str">
        <f>IF(מרקובחצי[[#This Row],[קבעה הפלגה?]]=1,"",IF(AND(מרקובחצי[[#This Row],[עד ועד]]&gt;31,OR(מרקובחצי[[#This Row],[CycleNumber]]=1,AND(U1030=1),AND(V1030=1,מרקובחצי[[#This Row],[עד ועד]]&gt;K1030),AND(W1030=1,OR(מרקובחצי[[#This Row],[עד ועד]]&gt;K1030,מרקובחצי[[#This Row],[עד ועד]]&lt;J1030)))),1,""))</f>
        <v/>
      </c>
      <c r="R1031" s="19" t="str">
        <f>IF(מרקובחצי[[#This Row],[CycleNumber]]&gt;1,IF(AND(O1030=1,מרקובחצי[[#This Row],[עד ועד]]&lt;29),1,""),"")</f>
        <v/>
      </c>
      <c r="S1031" s="19" t="str">
        <f>IF(מרקובחצי[[#This Row],[CycleNumber]]&gt;1,IF(OR(AND(O1030=1,מרקובחצי[[#This Row],[עד ועד]]&gt;28),AND(P1030=1),AND(Q1030=1,מרקובחצי[[#This Row],[עד ועד]]&lt;32)),1,""),"")</f>
        <v/>
      </c>
      <c r="T1031" s="19" t="str">
        <f>IF(מרקובחצי[[#This Row],[CycleNumber]]&gt;1,IF(AND(Q1030=1,מרקובחצי[[#This Row],[עד ועד]]&gt;31),1,""),"")</f>
        <v/>
      </c>
      <c r="U1031" s="19">
        <f>IF(מרקובחצי[[#This Row],[CycleNumber]]&gt;1,IF(AND(R1030=1,מרקובחצי[[#This Row],[עד ועד]]&lt;29),1,IF(AND(U1030=1,NOT(OR(מרקובחצי[[#This Row],[עד ועד]]&lt;J1030,מרקובחצי[[#This Row],[עד ועד]]&gt;K1030))),1,"")),"")</f>
        <v>1</v>
      </c>
      <c r="V1031" s="19" t="str">
        <f>IF(מרקובחצי[[#This Row],[CycleNumber]]&gt;1,IF(AND(SUM(R1030:T1030)=1,מרקובחצי[[#This Row],[עד ועד]]&gt;28,מרקובחצי[[#This Row],[עד ועד]]&lt;32),1,IF(OR(S1030=1,AND(R1030=1,מרקובחצי[[#This Row],[עד ועד]]&gt;28),AND(T1030=1,מרקובחצי[[#This Row],[עד ועד]]&lt;32)),1,IF(AND(V1030=1,NOT(OR(מרקובחצי[[#This Row],[עד ועד]]&lt;J1030,מרקובחצי[[#This Row],[עד ועד]]&gt;K1030))),1,""))),"")</f>
        <v/>
      </c>
      <c r="W1031" s="19" t="str">
        <f>IF(מרקובחצי[[#This Row],[CycleNumber]]&gt;1,IF(AND(T1030=1,מרקובחצי[[#This Row],[עד ועד]]&gt;31),1,IF(AND(W1030=1,NOT(OR(מרקובחצי[[#This Row],[עד ועד]]&lt;J1030,מרקובחצי[[#This Row],[עד ועד]]&gt;K1030))),1,"")),"")</f>
        <v/>
      </c>
      <c r="X1031" s="19" t="str">
        <f>IF(AND(מרקובחצי[[#This Row],[CycleNumber]]&lt;$B1032,SUM(מרקובחצי[[#This Row],[11]],R1032)=2),1,"")</f>
        <v/>
      </c>
      <c r="Y1031" s="19" t="str">
        <f>IF(AND(מרקובחצי[[#This Row],[CycleNumber]]&lt;$B1032,SUM(מרקובחצי[[#This Row],[11]],S1032)=2),1,"")</f>
        <v/>
      </c>
      <c r="Z1031" s="19" t="str">
        <f>IF(AND(מרקובחצי[[#This Row],[CycleNumber]]&lt;$B1032,SUM(מרקובחצי[[#This Row],[13]],S1032)=2),1,"")</f>
        <v/>
      </c>
      <c r="AA1031" s="19" t="str">
        <f>IF(AND(מרקובחצי[[#This Row],[CycleNumber]]&lt;$B1032,SUM(מרקובחצי[[#This Row],[13]],T1032)=2),1,"")</f>
        <v/>
      </c>
      <c r="AB1031" s="19" t="str">
        <f>IF(AND(מרקובחצי[[#This Row],[CycleNumber]]&lt;$B1032,SUM(מרקובחצי[[#This Row],[21]],U1032)=2),1,"")</f>
        <v/>
      </c>
      <c r="AC1031" s="19" t="str">
        <f>IF(AND(מרקובחצי[[#This Row],[CycleNumber]]&lt;$B1032,SUM(מרקובחצי[[#This Row],[21]],V1032)=2),1,"")</f>
        <v/>
      </c>
      <c r="AD1031" s="19" t="str">
        <f>IF(AND(מרקובחצי[[#This Row],[CycleNumber]]&lt;$B1032,SUM(מרקובחצי[[#This Row],[23]],V1032)=2),1,"")</f>
        <v/>
      </c>
      <c r="AE1031" s="19" t="str">
        <f>IF(AND(מרקובחצי[[#This Row],[CycleNumber]]&lt;$B1032,SUM(מרקובחצי[[#This Row],[23]],W1032)=2),1,"")</f>
        <v/>
      </c>
      <c r="AF1031" s="19" t="str">
        <f>IF(AND(מרקובחצי[[#This Row],[CycleNumber]]&lt;$B1032,SUM(מרקובחצי[[#This Row],[31]],O1032)=2),1,"")</f>
        <v/>
      </c>
      <c r="AG1031" s="19" t="str">
        <f>IF(AND(מרקובחצי[[#This Row],[CycleNumber]]&lt;$B1032,SUM(מרקובחצי[[#This Row],[31]],P1032)=2),1,"")</f>
        <v/>
      </c>
      <c r="AH1031" s="19" t="str">
        <f>IF(AND(מרקובחצי[[#This Row],[CycleNumber]]&lt;$B1032,SUM(מרקובחצי[[#This Row],[31]],Q1032)=2),1,"")</f>
        <v/>
      </c>
      <c r="AI1031" s="19">
        <f>IF(AND(מרקובחצי[[#This Row],[CycleNumber]]&lt;$B1032,SUM(U1031:U1032)=2),1,"")</f>
        <v>1</v>
      </c>
      <c r="AJ1031" s="19" t="str">
        <f>IF(AND(מרקובחצי[[#This Row],[CycleNumber]]&lt;$B1032,SUM(מרקובחצי[[#This Row],[32]],O1032)=2),1,"")</f>
        <v/>
      </c>
      <c r="AK1031" s="19" t="str">
        <f>IF(AND(מרקובחצי[[#This Row],[CycleNumber]]&lt;$B1032,SUM(מרקובחצי[[#This Row],[32]],P1032)=2),1,"")</f>
        <v/>
      </c>
      <c r="AL1031" s="19" t="str">
        <f>IF(AND(מרקובחצי[[#This Row],[CycleNumber]]&lt;$B1032,SUM(מרקובחצי[[#This Row],[32]],Q1032)=2),1,"")</f>
        <v/>
      </c>
      <c r="AM1031" s="19" t="str">
        <f>IF(AND(מרקובחצי[[#This Row],[CycleNumber]]&lt;$B1032,SUM(V1031:V1032)=2),1,"")</f>
        <v/>
      </c>
      <c r="AN1031" s="19" t="str">
        <f>IF(AND(מרקובחצי[[#This Row],[CycleNumber]]&lt;$B1032,SUM(מרקובחצי[[#This Row],[33]],O1032)=2),1,"")</f>
        <v/>
      </c>
      <c r="AO1031" s="19" t="str">
        <f>IF(AND(מרקובחצי[[#This Row],[CycleNumber]]&lt;$B1032,SUM(מרקובחצי[[#This Row],[33]],P1032)=2),1,"")</f>
        <v/>
      </c>
      <c r="AP1031" s="19" t="str">
        <f>IF(AND(מרקובחצי[[#This Row],[CycleNumber]]&lt;$B1032,SUM(מרקובחצי[[#This Row],[33]],Q1032)=2),1,"")</f>
        <v/>
      </c>
      <c r="AQ1031" s="19" t="str">
        <f>IF(AND(מרקובחצי[[#This Row],[CycleNumber]]&lt;$B1032,SUM(W1031:W1032)=2),1,"")</f>
        <v/>
      </c>
      <c r="AR1031" s="19" t="str">
        <f>IF(AND(מרקובחצי[[#This Row],[CycleNumber]]&lt;$B1032,SUM(מרקובחצי[[#This Row],[12]],S1032)=2),1,"")</f>
        <v/>
      </c>
      <c r="AS1031" s="19" t="str">
        <f>IF(AND(מרקובחצי[[#This Row],[CycleNumber]]&lt;$B1032,SUM(מרקובחצי[[#This Row],[22]],V1032)=2),1,"")</f>
        <v/>
      </c>
      <c r="AT1031" s="21">
        <f>SUM(מרקובחצי[[#This Row],[11]:[33]])</f>
        <v>1</v>
      </c>
    </row>
    <row r="1032" spans="1:46" ht="15.6" x14ac:dyDescent="0.25">
      <c r="A1032" s="19" t="s">
        <v>107</v>
      </c>
      <c r="B1032" s="19">
        <v>19</v>
      </c>
      <c r="C1032">
        <v>25</v>
      </c>
      <c r="D1032" s="19">
        <f>מרקובחצי[[#This Row],[LengthofCycle]]+1</f>
        <v>26</v>
      </c>
      <c r="E1032" t="str">
        <f>IF(IFERROR(LOOKUP(מרקובחצי[[#This Row],[ClientID]],קביעויות[הפלגה]),FALSE)=מרקובחצי[[#This Row],[ClientID]],1,"")</f>
        <v/>
      </c>
      <c r="F1032">
        <f>IF(IFERROR(LOOKUP(מרקובחצי[[#This Row],[ClientID]],סוגחציקבוע[S31]),FALSE)=מרקובחצי[[#This Row],[ClientID]],1,"")</f>
        <v>1</v>
      </c>
      <c r="G1032" t="str">
        <f>IF(IFERROR(LOOKUP(מרקובחצי[[#This Row],[ClientID]],סוגחציקבוע[S32]),FALSE)=מרקובחצי[[#This Row],[ClientID]],1,"")</f>
        <v/>
      </c>
      <c r="H1032" t="str">
        <f>IF(IFERROR(LOOKUP(מרקובחצי[[#This Row],[ClientID]],סוגחציקבוע[S33]),FALSE)=מרקובחצי[[#This Row],[ClientID]],1,"")</f>
        <v/>
      </c>
      <c r="I1032" t="str">
        <f>IF(IFERROR(LOOKUP(מרקובחצי[[#This Row],[ClientID]],סוגחציקבוע[S32&amp;33]),FALSE)=מרקובחצי[[#This Row],[ClientID]],1,"")</f>
        <v/>
      </c>
      <c r="J1032" s="19">
        <f>IF(SUM(מרקובחצי[[#This Row],[11]:[13]])=1,מרקובחצי[[#This Row],[עד ועד]],IF(SUM(R1031:T1032)=1,IF(מרקובחצי[[#This Row],[עד ועד]]&lt;J1031,מרקובחצי[[#This Row],[עד ועד]],J1031),J1031))</f>
        <v>25</v>
      </c>
      <c r="K1032" s="19">
        <f>IF(SUM(מרקובחצי[[#This Row],[11]:[13]])=1,מרקובחצי[[#This Row],[עד ועד]],IF(SUM(R1031:T1032)=1,IF(מרקובחצי[[#This Row],[עד ועד]]&gt;K1031,מרקובחצי[[#This Row],[עד ועד]],K1031),K1031))</f>
        <v>28</v>
      </c>
      <c r="L1032" s="19" t="str">
        <f>IF(AND(SUM(מרקובחצי[[#This Row],[31]:[33]])=1,SUM(U1031:W1031)=0),מרקובחצי[[#This Row],[מקס]]-מרקובחצי[[#This Row],[מינ]],"")</f>
        <v/>
      </c>
      <c r="M103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1032" s="19" t="str">
        <f t="shared" si="16"/>
        <v>S31</v>
      </c>
      <c r="O1032" s="19" t="str">
        <f>IF(מרקובחצי[[#This Row],[קבעה הפלגה?]]=1,"",IF(AND(מרקובחצי[[#This Row],[עד ועד]]&lt;29,OR(מרקובחצי[[#This Row],[CycleNumber]]=1,AND(U1031=1,OR(מרקובחצי[[#This Row],[עד ועד]]&lt;J1031,מרקובחצי[[#This Row],[עד ועד]]&gt;K1031)),AND(V1031=1,מרקובחצי[[#This Row],[עד ועד]]&lt;J1031),W1031=1)),1,""))</f>
        <v/>
      </c>
      <c r="P1032" s="19" t="str">
        <f>IF(מרקובחצי[[#This Row],[קבעה הפלגה?]]=1,"",IF(AND(מרקובחצי[[#This Row],[עד ועד]]&gt;28,מרקובחצי[[#This Row],[עד ועד]]&lt;32,OR(מרקובחצי[[#This Row],[CycleNumber]]=1,AND(U1031=1),AND(V1031=1,OR(מרקובחצי[[#This Row],[עד ועד]]&lt;J1031,מרקובחצי[[#This Row],[עד ועד]]&gt;K1031)),W1031=1)),1,""))</f>
        <v/>
      </c>
      <c r="Q1032" s="19" t="str">
        <f>IF(מרקובחצי[[#This Row],[קבעה הפלגה?]]=1,"",IF(AND(מרקובחצי[[#This Row],[עד ועד]]&gt;31,OR(מרקובחצי[[#This Row],[CycleNumber]]=1,AND(U1031=1),AND(V1031=1,מרקובחצי[[#This Row],[עד ועד]]&gt;K1031),AND(W1031=1,OR(מרקובחצי[[#This Row],[עד ועד]]&gt;K1031,מרקובחצי[[#This Row],[עד ועד]]&lt;J1031)))),1,""))</f>
        <v/>
      </c>
      <c r="R1032" s="19" t="str">
        <f>IF(מרקובחצי[[#This Row],[CycleNumber]]&gt;1,IF(AND(O1031=1,מרקובחצי[[#This Row],[עד ועד]]&lt;29),1,""),"")</f>
        <v/>
      </c>
      <c r="S1032" s="19" t="str">
        <f>IF(מרקובחצי[[#This Row],[CycleNumber]]&gt;1,IF(OR(AND(O1031=1,מרקובחצי[[#This Row],[עד ועד]]&gt;28),AND(P1031=1),AND(Q1031=1,מרקובחצי[[#This Row],[עד ועד]]&lt;32)),1,""),"")</f>
        <v/>
      </c>
      <c r="T1032" s="19" t="str">
        <f>IF(מרקובחצי[[#This Row],[CycleNumber]]&gt;1,IF(AND(Q1031=1,מרקובחצי[[#This Row],[עד ועד]]&gt;31),1,""),"")</f>
        <v/>
      </c>
      <c r="U1032" s="19">
        <f>IF(מרקובחצי[[#This Row],[CycleNumber]]&gt;1,IF(AND(R1031=1,מרקובחצי[[#This Row],[עד ועד]]&lt;29),1,IF(AND(U1031=1,NOT(OR(מרקובחצי[[#This Row],[עד ועד]]&lt;J1031,מרקובחצי[[#This Row],[עד ועד]]&gt;K1031))),1,"")),"")</f>
        <v>1</v>
      </c>
      <c r="V1032" s="19" t="str">
        <f>IF(מרקובחצי[[#This Row],[CycleNumber]]&gt;1,IF(AND(SUM(R1031:T1031)=1,מרקובחצי[[#This Row],[עד ועד]]&gt;28,מרקובחצי[[#This Row],[עד ועד]]&lt;32),1,IF(OR(S1031=1,AND(R1031=1,מרקובחצי[[#This Row],[עד ועד]]&gt;28),AND(T1031=1,מרקובחצי[[#This Row],[עד ועד]]&lt;32)),1,IF(AND(V1031=1,NOT(OR(מרקובחצי[[#This Row],[עד ועד]]&lt;J1031,מרקובחצי[[#This Row],[עד ועד]]&gt;K1031))),1,""))),"")</f>
        <v/>
      </c>
      <c r="W1032" s="19" t="str">
        <f>IF(מרקובחצי[[#This Row],[CycleNumber]]&gt;1,IF(AND(T1031=1,מרקובחצי[[#This Row],[עד ועד]]&gt;31),1,IF(AND(W1031=1,NOT(OR(מרקובחצי[[#This Row],[עד ועד]]&lt;J1031,מרקובחצי[[#This Row],[עד ועד]]&gt;K1031))),1,"")),"")</f>
        <v/>
      </c>
      <c r="X1032" s="19" t="str">
        <f>IF(AND(מרקובחצי[[#This Row],[CycleNumber]]&lt;$B1033,SUM(מרקובחצי[[#This Row],[11]],R1033)=2),1,"")</f>
        <v/>
      </c>
      <c r="Y1032" s="19" t="str">
        <f>IF(AND(מרקובחצי[[#This Row],[CycleNumber]]&lt;$B1033,SUM(מרקובחצי[[#This Row],[11]],S1033)=2),1,"")</f>
        <v/>
      </c>
      <c r="Z1032" s="19" t="str">
        <f>IF(AND(מרקובחצי[[#This Row],[CycleNumber]]&lt;$B1033,SUM(מרקובחצי[[#This Row],[13]],S1033)=2),1,"")</f>
        <v/>
      </c>
      <c r="AA1032" s="19" t="str">
        <f>IF(AND(מרקובחצי[[#This Row],[CycleNumber]]&lt;$B1033,SUM(מרקובחצי[[#This Row],[13]],T1033)=2),1,"")</f>
        <v/>
      </c>
      <c r="AB1032" s="19" t="str">
        <f>IF(AND(מרקובחצי[[#This Row],[CycleNumber]]&lt;$B1033,SUM(מרקובחצי[[#This Row],[21]],U1033)=2),1,"")</f>
        <v/>
      </c>
      <c r="AC1032" s="19" t="str">
        <f>IF(AND(מרקובחצי[[#This Row],[CycleNumber]]&lt;$B1033,SUM(מרקובחצי[[#This Row],[21]],V1033)=2),1,"")</f>
        <v/>
      </c>
      <c r="AD1032" s="19" t="str">
        <f>IF(AND(מרקובחצי[[#This Row],[CycleNumber]]&lt;$B1033,SUM(מרקובחצי[[#This Row],[23]],V1033)=2),1,"")</f>
        <v/>
      </c>
      <c r="AE1032" s="19" t="str">
        <f>IF(AND(מרקובחצי[[#This Row],[CycleNumber]]&lt;$B1033,SUM(מרקובחצי[[#This Row],[23]],W1033)=2),1,"")</f>
        <v/>
      </c>
      <c r="AF1032" s="19" t="str">
        <f>IF(AND(מרקובחצי[[#This Row],[CycleNumber]]&lt;$B1033,SUM(מרקובחצי[[#This Row],[31]],O1033)=2),1,"")</f>
        <v/>
      </c>
      <c r="AG1032" s="19">
        <f>IF(AND(מרקובחצי[[#This Row],[CycleNumber]]&lt;$B1033,SUM(מרקובחצי[[#This Row],[31]],P1033)=2),1,"")</f>
        <v>1</v>
      </c>
      <c r="AH1032" s="19" t="str">
        <f>IF(AND(מרקובחצי[[#This Row],[CycleNumber]]&lt;$B1033,SUM(מרקובחצי[[#This Row],[31]],Q1033)=2),1,"")</f>
        <v/>
      </c>
      <c r="AI1032" s="19" t="str">
        <f>IF(AND(מרקובחצי[[#This Row],[CycleNumber]]&lt;$B1033,SUM(U1032:U1033)=2),1,"")</f>
        <v/>
      </c>
      <c r="AJ1032" s="19" t="str">
        <f>IF(AND(מרקובחצי[[#This Row],[CycleNumber]]&lt;$B1033,SUM(מרקובחצי[[#This Row],[32]],O1033)=2),1,"")</f>
        <v/>
      </c>
      <c r="AK1032" s="19" t="str">
        <f>IF(AND(מרקובחצי[[#This Row],[CycleNumber]]&lt;$B1033,SUM(מרקובחצי[[#This Row],[32]],P1033)=2),1,"")</f>
        <v/>
      </c>
      <c r="AL1032" s="19" t="str">
        <f>IF(AND(מרקובחצי[[#This Row],[CycleNumber]]&lt;$B1033,SUM(מרקובחצי[[#This Row],[32]],Q1033)=2),1,"")</f>
        <v/>
      </c>
      <c r="AM1032" s="19" t="str">
        <f>IF(AND(מרקובחצי[[#This Row],[CycleNumber]]&lt;$B1033,SUM(V1032:V1033)=2),1,"")</f>
        <v/>
      </c>
      <c r="AN1032" s="19" t="str">
        <f>IF(AND(מרקובחצי[[#This Row],[CycleNumber]]&lt;$B1033,SUM(מרקובחצי[[#This Row],[33]],O1033)=2),1,"")</f>
        <v/>
      </c>
      <c r="AO1032" s="19" t="str">
        <f>IF(AND(מרקובחצי[[#This Row],[CycleNumber]]&lt;$B1033,SUM(מרקובחצי[[#This Row],[33]],P1033)=2),1,"")</f>
        <v/>
      </c>
      <c r="AP1032" s="19" t="str">
        <f>IF(AND(מרקובחצי[[#This Row],[CycleNumber]]&lt;$B1033,SUM(מרקובחצי[[#This Row],[33]],Q1033)=2),1,"")</f>
        <v/>
      </c>
      <c r="AQ1032" s="19" t="str">
        <f>IF(AND(מרקובחצי[[#This Row],[CycleNumber]]&lt;$B1033,SUM(W1032:W1033)=2),1,"")</f>
        <v/>
      </c>
      <c r="AR1032" s="19" t="str">
        <f>IF(AND(מרקובחצי[[#This Row],[CycleNumber]]&lt;$B1033,SUM(מרקובחצי[[#This Row],[12]],S1033)=2),1,"")</f>
        <v/>
      </c>
      <c r="AS1032" s="19" t="str">
        <f>IF(AND(מרקובחצי[[#This Row],[CycleNumber]]&lt;$B1033,SUM(מרקובחצי[[#This Row],[22]],V1033)=2),1,"")</f>
        <v/>
      </c>
      <c r="AT1032" s="21">
        <f>SUM(מרקובחצי[[#This Row],[11]:[33]])</f>
        <v>1</v>
      </c>
    </row>
    <row r="1033" spans="1:46" ht="15.6" x14ac:dyDescent="0.25">
      <c r="A1033" s="19" t="s">
        <v>107</v>
      </c>
      <c r="B1033" s="19">
        <v>20</v>
      </c>
      <c r="C1033">
        <v>29</v>
      </c>
      <c r="D1033" s="19">
        <f>מרקובחצי[[#This Row],[LengthofCycle]]+1</f>
        <v>30</v>
      </c>
      <c r="E1033" t="str">
        <f>IF(IFERROR(LOOKUP(מרקובחצי[[#This Row],[ClientID]],קביעויות[הפלגה]),FALSE)=מרקובחצי[[#This Row],[ClientID]],1,"")</f>
        <v/>
      </c>
      <c r="F1033">
        <f>IF(IFERROR(LOOKUP(מרקובחצי[[#This Row],[ClientID]],סוגחציקבוע[S31]),FALSE)=מרקובחצי[[#This Row],[ClientID]],1,"")</f>
        <v>1</v>
      </c>
      <c r="G1033" t="str">
        <f>IF(IFERROR(LOOKUP(מרקובחצי[[#This Row],[ClientID]],סוגחציקבוע[S32]),FALSE)=מרקובחצי[[#This Row],[ClientID]],1,"")</f>
        <v/>
      </c>
      <c r="H1033" t="str">
        <f>IF(IFERROR(LOOKUP(מרקובחצי[[#This Row],[ClientID]],סוגחציקבוע[S33]),FALSE)=מרקובחצי[[#This Row],[ClientID]],1,"")</f>
        <v/>
      </c>
      <c r="I1033" t="str">
        <f>IF(IFERROR(LOOKUP(מרקובחצי[[#This Row],[ClientID]],סוגחציקבוע[S32&amp;33]),FALSE)=מרקובחצי[[#This Row],[ClientID]],1,"")</f>
        <v/>
      </c>
      <c r="J1033" s="19">
        <f>IF(SUM(מרקובחצי[[#This Row],[11]:[13]])=1,מרקובחצי[[#This Row],[עד ועד]],IF(SUM(R1032:T1033)=1,IF(מרקובחצי[[#This Row],[עד ועד]]&lt;J1032,מרקובחצי[[#This Row],[עד ועד]],J1032),J1032))</f>
        <v>30</v>
      </c>
      <c r="K1033" s="19">
        <f>IF(SUM(מרקובחצי[[#This Row],[11]:[13]])=1,מרקובחצי[[#This Row],[עד ועד]],IF(SUM(R1032:T1033)=1,IF(מרקובחצי[[#This Row],[עד ועד]]&gt;K1032,מרקובחצי[[#This Row],[עד ועד]],K1032),K1032))</f>
        <v>30</v>
      </c>
      <c r="L1033" s="19" t="str">
        <f>IF(AND(SUM(מרקובחצי[[#This Row],[31]:[33]])=1,SUM(U1032:W1032)=0),מרקובחצי[[#This Row],[מקס]]-מרקובחצי[[#This Row],[מינ]],"")</f>
        <v/>
      </c>
      <c r="M103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033" s="19" t="str">
        <f t="shared" si="16"/>
        <v>S31</v>
      </c>
      <c r="O1033" s="19" t="str">
        <f>IF(מרקובחצי[[#This Row],[קבעה הפלגה?]]=1,"",IF(AND(מרקובחצי[[#This Row],[עד ועד]]&lt;29,OR(מרקובחצי[[#This Row],[CycleNumber]]=1,AND(U1032=1,OR(מרקובחצי[[#This Row],[עד ועד]]&lt;J1032,מרקובחצי[[#This Row],[עד ועד]]&gt;K1032)),AND(V1032=1,מרקובחצי[[#This Row],[עד ועד]]&lt;J1032),W1032=1)),1,""))</f>
        <v/>
      </c>
      <c r="P1033" s="19">
        <f>IF(מרקובחצי[[#This Row],[קבעה הפלגה?]]=1,"",IF(AND(מרקובחצי[[#This Row],[עד ועד]]&gt;28,מרקובחצי[[#This Row],[עד ועד]]&lt;32,OR(מרקובחצי[[#This Row],[CycleNumber]]=1,AND(U1032=1),AND(V1032=1,OR(מרקובחצי[[#This Row],[עד ועד]]&lt;J1032,מרקובחצי[[#This Row],[עד ועד]]&gt;K1032)),W1032=1)),1,""))</f>
        <v>1</v>
      </c>
      <c r="Q1033" s="19" t="str">
        <f>IF(מרקובחצי[[#This Row],[קבעה הפלגה?]]=1,"",IF(AND(מרקובחצי[[#This Row],[עד ועד]]&gt;31,OR(מרקובחצי[[#This Row],[CycleNumber]]=1,AND(U1032=1),AND(V1032=1,מרקובחצי[[#This Row],[עד ועד]]&gt;K1032),AND(W1032=1,OR(מרקובחצי[[#This Row],[עד ועד]]&gt;K1032,מרקובחצי[[#This Row],[עד ועד]]&lt;J1032)))),1,""))</f>
        <v/>
      </c>
      <c r="R1033" s="19" t="str">
        <f>IF(מרקובחצי[[#This Row],[CycleNumber]]&gt;1,IF(AND(O1032=1,מרקובחצי[[#This Row],[עד ועד]]&lt;29),1,""),"")</f>
        <v/>
      </c>
      <c r="S1033" s="19" t="str">
        <f>IF(מרקובחצי[[#This Row],[CycleNumber]]&gt;1,IF(OR(AND(O1032=1,מרקובחצי[[#This Row],[עד ועד]]&gt;28),AND(P1032=1),AND(Q1032=1,מרקובחצי[[#This Row],[עד ועד]]&lt;32)),1,""),"")</f>
        <v/>
      </c>
      <c r="T1033" s="19" t="str">
        <f>IF(מרקובחצי[[#This Row],[CycleNumber]]&gt;1,IF(AND(Q1032=1,מרקובחצי[[#This Row],[עד ועד]]&gt;31),1,""),"")</f>
        <v/>
      </c>
      <c r="U1033" s="19" t="str">
        <f>IF(מרקובחצי[[#This Row],[CycleNumber]]&gt;1,IF(AND(R1032=1,מרקובחצי[[#This Row],[עד ועד]]&lt;29),1,IF(AND(U1032=1,NOT(OR(מרקובחצי[[#This Row],[עד ועד]]&lt;J1032,מרקובחצי[[#This Row],[עד ועד]]&gt;K1032))),1,"")),"")</f>
        <v/>
      </c>
      <c r="V1033" s="19" t="str">
        <f>IF(מרקובחצי[[#This Row],[CycleNumber]]&gt;1,IF(AND(SUM(R1032:T1032)=1,מרקובחצי[[#This Row],[עד ועד]]&gt;28,מרקובחצי[[#This Row],[עד ועד]]&lt;32),1,IF(OR(S1032=1,AND(R1032=1,מרקובחצי[[#This Row],[עד ועד]]&gt;28),AND(T1032=1,מרקובחצי[[#This Row],[עד ועד]]&lt;32)),1,IF(AND(V1032=1,NOT(OR(מרקובחצי[[#This Row],[עד ועד]]&lt;J1032,מרקובחצי[[#This Row],[עד ועד]]&gt;K1032))),1,""))),"")</f>
        <v/>
      </c>
      <c r="W1033" s="19" t="str">
        <f>IF(מרקובחצי[[#This Row],[CycleNumber]]&gt;1,IF(AND(T1032=1,מרקובחצי[[#This Row],[עד ועד]]&gt;31),1,IF(AND(W1032=1,NOT(OR(מרקובחצי[[#This Row],[עד ועד]]&lt;J1032,מרקובחצי[[#This Row],[עד ועד]]&gt;K1032))),1,"")),"")</f>
        <v/>
      </c>
      <c r="X1033" s="19" t="str">
        <f>IF(AND(מרקובחצי[[#This Row],[CycleNumber]]&lt;$B1034,SUM(מרקובחצי[[#This Row],[11]],R1034)=2),1,"")</f>
        <v/>
      </c>
      <c r="Y1033" s="19" t="str">
        <f>IF(AND(מרקובחצי[[#This Row],[CycleNumber]]&lt;$B1034,SUM(מרקובחצי[[#This Row],[11]],S1034)=2),1,"")</f>
        <v/>
      </c>
      <c r="Z1033" s="19" t="str">
        <f>IF(AND(מרקובחצי[[#This Row],[CycleNumber]]&lt;$B1034,SUM(מרקובחצי[[#This Row],[13]],S1034)=2),1,"")</f>
        <v/>
      </c>
      <c r="AA1033" s="19" t="str">
        <f>IF(AND(מרקובחצי[[#This Row],[CycleNumber]]&lt;$B1034,SUM(מרקובחצי[[#This Row],[13]],T1034)=2),1,"")</f>
        <v/>
      </c>
      <c r="AB1033" s="19" t="str">
        <f>IF(AND(מרקובחצי[[#This Row],[CycleNumber]]&lt;$B1034,SUM(מרקובחצי[[#This Row],[21]],U1034)=2),1,"")</f>
        <v/>
      </c>
      <c r="AC1033" s="19" t="str">
        <f>IF(AND(מרקובחצי[[#This Row],[CycleNumber]]&lt;$B1034,SUM(מרקובחצי[[#This Row],[21]],V1034)=2),1,"")</f>
        <v/>
      </c>
      <c r="AD1033" s="19" t="str">
        <f>IF(AND(מרקובחצי[[#This Row],[CycleNumber]]&lt;$B1034,SUM(מרקובחצי[[#This Row],[23]],V1034)=2),1,"")</f>
        <v/>
      </c>
      <c r="AE1033" s="19" t="str">
        <f>IF(AND(מרקובחצי[[#This Row],[CycleNumber]]&lt;$B1034,SUM(מרקובחצי[[#This Row],[23]],W1034)=2),1,"")</f>
        <v/>
      </c>
      <c r="AF1033" s="19" t="str">
        <f>IF(AND(מרקובחצי[[#This Row],[CycleNumber]]&lt;$B1034,SUM(מרקובחצי[[#This Row],[31]],O1034)=2),1,"")</f>
        <v/>
      </c>
      <c r="AG1033" s="19" t="str">
        <f>IF(AND(מרקובחצי[[#This Row],[CycleNumber]]&lt;$B1034,SUM(מרקובחצי[[#This Row],[31]],P1034)=2),1,"")</f>
        <v/>
      </c>
      <c r="AH1033" s="19" t="str">
        <f>IF(AND(מרקובחצי[[#This Row],[CycleNumber]]&lt;$B1034,SUM(מרקובחצי[[#This Row],[31]],Q1034)=2),1,"")</f>
        <v/>
      </c>
      <c r="AI1033" s="19" t="str">
        <f>IF(AND(מרקובחצי[[#This Row],[CycleNumber]]&lt;$B1034,SUM(U1033:U1034)=2),1,"")</f>
        <v/>
      </c>
      <c r="AJ1033" s="19" t="str">
        <f>IF(AND(מרקובחצי[[#This Row],[CycleNumber]]&lt;$B1034,SUM(מרקובחצי[[#This Row],[32]],O1034)=2),1,"")</f>
        <v/>
      </c>
      <c r="AK1033" s="19" t="str">
        <f>IF(AND(מרקובחצי[[#This Row],[CycleNumber]]&lt;$B1034,SUM(מרקובחצי[[#This Row],[32]],P1034)=2),1,"")</f>
        <v/>
      </c>
      <c r="AL1033" s="19" t="str">
        <f>IF(AND(מרקובחצי[[#This Row],[CycleNumber]]&lt;$B1034,SUM(מרקובחצי[[#This Row],[32]],Q1034)=2),1,"")</f>
        <v/>
      </c>
      <c r="AM1033" s="19" t="str">
        <f>IF(AND(מרקובחצי[[#This Row],[CycleNumber]]&lt;$B1034,SUM(V1033:V1034)=2),1,"")</f>
        <v/>
      </c>
      <c r="AN1033" s="19" t="str">
        <f>IF(AND(מרקובחצי[[#This Row],[CycleNumber]]&lt;$B1034,SUM(מרקובחצי[[#This Row],[33]],O1034)=2),1,"")</f>
        <v/>
      </c>
      <c r="AO1033" s="19" t="str">
        <f>IF(AND(מרקובחצי[[#This Row],[CycleNumber]]&lt;$B1034,SUM(מרקובחצי[[#This Row],[33]],P1034)=2),1,"")</f>
        <v/>
      </c>
      <c r="AP1033" s="19" t="str">
        <f>IF(AND(מרקובחצי[[#This Row],[CycleNumber]]&lt;$B1034,SUM(מרקובחצי[[#This Row],[33]],Q1034)=2),1,"")</f>
        <v/>
      </c>
      <c r="AQ1033" s="19" t="str">
        <f>IF(AND(מרקובחצי[[#This Row],[CycleNumber]]&lt;$B1034,SUM(W1033:W1034)=2),1,"")</f>
        <v/>
      </c>
      <c r="AR1033" s="19" t="str">
        <f>IF(AND(מרקובחצי[[#This Row],[CycleNumber]]&lt;$B1034,SUM(מרקובחצי[[#This Row],[12]],S1034)=2),1,"")</f>
        <v/>
      </c>
      <c r="AS1033" s="19" t="str">
        <f>IF(AND(מרקובחצי[[#This Row],[CycleNumber]]&lt;$B1034,SUM(מרקובחצי[[#This Row],[22]],V1034)=2),1,"")</f>
        <v/>
      </c>
      <c r="AT1033" s="21">
        <f>SUM(מרקובחצי[[#This Row],[11]:[33]])</f>
        <v>1</v>
      </c>
    </row>
    <row r="1034" spans="1:46" ht="15.6" x14ac:dyDescent="0.25">
      <c r="A1034" s="19" t="s">
        <v>108</v>
      </c>
      <c r="B1034" s="19">
        <v>1</v>
      </c>
      <c r="C1034">
        <v>39</v>
      </c>
      <c r="D1034" s="19">
        <f>מרקובחצי[[#This Row],[LengthofCycle]]+1</f>
        <v>40</v>
      </c>
      <c r="E1034" t="str">
        <f>IF(IFERROR(LOOKUP(מרקובחצי[[#This Row],[ClientID]],קביעויות[הפלגה]),FALSE)=מרקובחצי[[#This Row],[ClientID]],1,"")</f>
        <v/>
      </c>
      <c r="F1034" t="str">
        <f>IF(IFERROR(LOOKUP(מרקובחצי[[#This Row],[ClientID]],סוגחציקבוע[S31]),FALSE)=מרקובחצי[[#This Row],[ClientID]],1,"")</f>
        <v/>
      </c>
      <c r="G1034">
        <f>IF(IFERROR(LOOKUP(מרקובחצי[[#This Row],[ClientID]],סוגחציקבוע[S32]),FALSE)=מרקובחצי[[#This Row],[ClientID]],1,"")</f>
        <v>1</v>
      </c>
      <c r="H1034" t="str">
        <f>IF(IFERROR(LOOKUP(מרקובחצי[[#This Row],[ClientID]],סוגחציקבוע[S33]),FALSE)=מרקובחצי[[#This Row],[ClientID]],1,"")</f>
        <v/>
      </c>
      <c r="I1034" t="str">
        <f>IF(IFERROR(LOOKUP(מרקובחצי[[#This Row],[ClientID]],סוגחציקבוע[S32&amp;33]),FALSE)=מרקובחצי[[#This Row],[ClientID]],1,"")</f>
        <v/>
      </c>
      <c r="J1034" s="19">
        <f>IF(SUM(מרקובחצי[[#This Row],[11]:[13]])=1,מרקובחצי[[#This Row],[עד ועד]],IF(SUM(R1033:T1034)=1,IF(מרקובחצי[[#This Row],[עד ועד]]&lt;J1033,מרקובחצי[[#This Row],[עד ועד]],J1033),J1033))</f>
        <v>40</v>
      </c>
      <c r="K1034" s="19">
        <f>IF(SUM(מרקובחצי[[#This Row],[11]:[13]])=1,מרקובחצי[[#This Row],[עד ועד]],IF(SUM(R1033:T1034)=1,IF(מרקובחצי[[#This Row],[עד ועד]]&gt;K1033,מרקובחצי[[#This Row],[עד ועד]],K1033),K1033))</f>
        <v>40</v>
      </c>
      <c r="L1034" s="19" t="str">
        <f>IF(AND(SUM(מרקובחצי[[#This Row],[31]:[33]])=1,SUM(U1033:W1033)=0),מרקובחצי[[#This Row],[מקס]]-מרקובחצי[[#This Row],[מינ]],"")</f>
        <v/>
      </c>
      <c r="M103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034" s="19" t="str">
        <f t="shared" si="16"/>
        <v>S12</v>
      </c>
      <c r="O1034" s="19" t="str">
        <f>IF(מרקובחצי[[#This Row],[קבעה הפלגה?]]=1,"",IF(AND(מרקובחצי[[#This Row],[עד ועד]]&lt;29,OR(מרקובחצי[[#This Row],[CycleNumber]]=1,AND(U1033=1,OR(מרקובחצי[[#This Row],[עד ועד]]&lt;J1033,מרקובחצי[[#This Row],[עד ועד]]&gt;K1033)),AND(V1033=1,מרקובחצי[[#This Row],[עד ועד]]&lt;J1033),W1033=1)),1,""))</f>
        <v/>
      </c>
      <c r="P1034" s="19" t="str">
        <f>IF(מרקובחצי[[#This Row],[קבעה הפלגה?]]=1,"",IF(AND(מרקובחצי[[#This Row],[עד ועד]]&gt;28,מרקובחצי[[#This Row],[עד ועד]]&lt;32,OR(מרקובחצי[[#This Row],[CycleNumber]]=1,AND(U1033=1),AND(V1033=1,OR(מרקובחצי[[#This Row],[עד ועד]]&lt;J1033,מרקובחצי[[#This Row],[עד ועד]]&gt;K1033)),W1033=1)),1,""))</f>
        <v/>
      </c>
      <c r="Q1034" s="19">
        <f>IF(מרקובחצי[[#This Row],[קבעה הפלגה?]]=1,"",IF(AND(מרקובחצי[[#This Row],[עד ועד]]&gt;31,OR(מרקובחצי[[#This Row],[CycleNumber]]=1,AND(U1033=1),AND(V1033=1,מרקובחצי[[#This Row],[עד ועד]]&gt;K1033),AND(W1033=1,OR(מרקובחצי[[#This Row],[עד ועד]]&gt;K1033,מרקובחצי[[#This Row],[עד ועד]]&lt;J1033)))),1,""))</f>
        <v>1</v>
      </c>
      <c r="R1034" s="19" t="str">
        <f>IF(מרקובחצי[[#This Row],[CycleNumber]]&gt;1,IF(AND(O1033=1,מרקובחצי[[#This Row],[עד ועד]]&lt;29),1,""),"")</f>
        <v/>
      </c>
      <c r="S1034" s="19" t="str">
        <f>IF(מרקובחצי[[#This Row],[CycleNumber]]&gt;1,IF(OR(AND(O1033=1,מרקובחצי[[#This Row],[עד ועד]]&gt;28),AND(P1033=1),AND(Q1033=1,מרקובחצי[[#This Row],[עד ועד]]&lt;32)),1,""),"")</f>
        <v/>
      </c>
      <c r="T1034" s="19" t="str">
        <f>IF(מרקובחצי[[#This Row],[CycleNumber]]&gt;1,IF(AND(Q1033=1,מרקובחצי[[#This Row],[עד ועד]]&gt;31),1,""),"")</f>
        <v/>
      </c>
      <c r="U1034" s="19" t="str">
        <f>IF(מרקובחצי[[#This Row],[CycleNumber]]&gt;1,IF(AND(R1033=1,מרקובחצי[[#This Row],[עד ועד]]&lt;29),1,IF(AND(U1033=1,NOT(OR(מרקובחצי[[#This Row],[עד ועד]]&lt;J1033,מרקובחצי[[#This Row],[עד ועד]]&gt;K1033))),1,"")),"")</f>
        <v/>
      </c>
      <c r="V1034" s="19" t="str">
        <f>IF(מרקובחצי[[#This Row],[CycleNumber]]&gt;1,IF(AND(SUM(R1033:T1033)=1,מרקובחצי[[#This Row],[עד ועד]]&gt;28,מרקובחצי[[#This Row],[עד ועד]]&lt;32),1,IF(OR(S1033=1,AND(R1033=1,מרקובחצי[[#This Row],[עד ועד]]&gt;28),AND(T1033=1,מרקובחצי[[#This Row],[עד ועד]]&lt;32)),1,IF(AND(V1033=1,NOT(OR(מרקובחצי[[#This Row],[עד ועד]]&lt;J1033,מרקובחצי[[#This Row],[עד ועד]]&gt;K1033))),1,""))),"")</f>
        <v/>
      </c>
      <c r="W1034" s="19" t="str">
        <f>IF(מרקובחצי[[#This Row],[CycleNumber]]&gt;1,IF(AND(T1033=1,מרקובחצי[[#This Row],[עד ועד]]&gt;31),1,IF(AND(W1033=1,NOT(OR(מרקובחצי[[#This Row],[עד ועד]]&lt;J1033,מרקובחצי[[#This Row],[עד ועד]]&gt;K1033))),1,"")),"")</f>
        <v/>
      </c>
      <c r="X1034" s="19" t="str">
        <f>IF(AND(מרקובחצי[[#This Row],[CycleNumber]]&lt;$B1035,SUM(מרקובחצי[[#This Row],[11]],R1035)=2),1,"")</f>
        <v/>
      </c>
      <c r="Y1034" s="19" t="str">
        <f>IF(AND(מרקובחצי[[#This Row],[CycleNumber]]&lt;$B1035,SUM(מרקובחצי[[#This Row],[11]],S1035)=2),1,"")</f>
        <v/>
      </c>
      <c r="Z1034" s="19">
        <f>IF(AND(מרקובחצי[[#This Row],[CycleNumber]]&lt;$B1035,SUM(מרקובחצי[[#This Row],[13]],S1035)=2),1,"")</f>
        <v>1</v>
      </c>
      <c r="AA1034" s="19" t="str">
        <f>IF(AND(מרקובחצי[[#This Row],[CycleNumber]]&lt;$B1035,SUM(מרקובחצי[[#This Row],[13]],T1035)=2),1,"")</f>
        <v/>
      </c>
      <c r="AB1034" s="19" t="str">
        <f>IF(AND(מרקובחצי[[#This Row],[CycleNumber]]&lt;$B1035,SUM(מרקובחצי[[#This Row],[21]],U1035)=2),1,"")</f>
        <v/>
      </c>
      <c r="AC1034" s="19" t="str">
        <f>IF(AND(מרקובחצי[[#This Row],[CycleNumber]]&lt;$B1035,SUM(מרקובחצי[[#This Row],[21]],V1035)=2),1,"")</f>
        <v/>
      </c>
      <c r="AD1034" s="19" t="str">
        <f>IF(AND(מרקובחצי[[#This Row],[CycleNumber]]&lt;$B1035,SUM(מרקובחצי[[#This Row],[23]],V1035)=2),1,"")</f>
        <v/>
      </c>
      <c r="AE1034" s="19" t="str">
        <f>IF(AND(מרקובחצי[[#This Row],[CycleNumber]]&lt;$B1035,SUM(מרקובחצי[[#This Row],[23]],W1035)=2),1,"")</f>
        <v/>
      </c>
      <c r="AF1034" s="19" t="str">
        <f>IF(AND(מרקובחצי[[#This Row],[CycleNumber]]&lt;$B1035,SUM(מרקובחצי[[#This Row],[31]],O1035)=2),1,"")</f>
        <v/>
      </c>
      <c r="AG1034" s="19" t="str">
        <f>IF(AND(מרקובחצי[[#This Row],[CycleNumber]]&lt;$B1035,SUM(מרקובחצי[[#This Row],[31]],P1035)=2),1,"")</f>
        <v/>
      </c>
      <c r="AH1034" s="19" t="str">
        <f>IF(AND(מרקובחצי[[#This Row],[CycleNumber]]&lt;$B1035,SUM(מרקובחצי[[#This Row],[31]],Q1035)=2),1,"")</f>
        <v/>
      </c>
      <c r="AI1034" s="19" t="str">
        <f>IF(AND(מרקובחצי[[#This Row],[CycleNumber]]&lt;$B1035,SUM(U1034:U1035)=2),1,"")</f>
        <v/>
      </c>
      <c r="AJ1034" s="19" t="str">
        <f>IF(AND(מרקובחצי[[#This Row],[CycleNumber]]&lt;$B1035,SUM(מרקובחצי[[#This Row],[32]],O1035)=2),1,"")</f>
        <v/>
      </c>
      <c r="AK1034" s="19" t="str">
        <f>IF(AND(מרקובחצי[[#This Row],[CycleNumber]]&lt;$B1035,SUM(מרקובחצי[[#This Row],[32]],P1035)=2),1,"")</f>
        <v/>
      </c>
      <c r="AL1034" s="19" t="str">
        <f>IF(AND(מרקובחצי[[#This Row],[CycleNumber]]&lt;$B1035,SUM(מרקובחצי[[#This Row],[32]],Q1035)=2),1,"")</f>
        <v/>
      </c>
      <c r="AM1034" s="19" t="str">
        <f>IF(AND(מרקובחצי[[#This Row],[CycleNumber]]&lt;$B1035,SUM(V1034:V1035)=2),1,"")</f>
        <v/>
      </c>
      <c r="AN1034" s="19" t="str">
        <f>IF(AND(מרקובחצי[[#This Row],[CycleNumber]]&lt;$B1035,SUM(מרקובחצי[[#This Row],[33]],O1035)=2),1,"")</f>
        <v/>
      </c>
      <c r="AO1034" s="19" t="str">
        <f>IF(AND(מרקובחצי[[#This Row],[CycleNumber]]&lt;$B1035,SUM(מרקובחצי[[#This Row],[33]],P1035)=2),1,"")</f>
        <v/>
      </c>
      <c r="AP1034" s="19" t="str">
        <f>IF(AND(מרקובחצי[[#This Row],[CycleNumber]]&lt;$B1035,SUM(מרקובחצי[[#This Row],[33]],Q1035)=2),1,"")</f>
        <v/>
      </c>
      <c r="AQ1034" s="19" t="str">
        <f>IF(AND(מרקובחצי[[#This Row],[CycleNumber]]&lt;$B1035,SUM(W1034:W1035)=2),1,"")</f>
        <v/>
      </c>
      <c r="AR1034" s="19" t="str">
        <f>IF(AND(מרקובחצי[[#This Row],[CycleNumber]]&lt;$B1035,SUM(מרקובחצי[[#This Row],[12]],S1035)=2),1,"")</f>
        <v/>
      </c>
      <c r="AS1034" s="19" t="str">
        <f>IF(AND(מרקובחצי[[#This Row],[CycleNumber]]&lt;$B1035,SUM(מרקובחצי[[#This Row],[22]],V1035)=2),1,"")</f>
        <v/>
      </c>
      <c r="AT1034" s="21">
        <f>SUM(מרקובחצי[[#This Row],[11]:[33]])</f>
        <v>1</v>
      </c>
    </row>
    <row r="1035" spans="1:46" ht="15.6" x14ac:dyDescent="0.25">
      <c r="A1035" s="19" t="s">
        <v>108</v>
      </c>
      <c r="B1035" s="19">
        <v>2</v>
      </c>
      <c r="C1035">
        <v>23</v>
      </c>
      <c r="D1035" s="19">
        <f>מרקובחצי[[#This Row],[LengthofCycle]]+1</f>
        <v>24</v>
      </c>
      <c r="E1035" t="str">
        <f>IF(IFERROR(LOOKUP(מרקובחצי[[#This Row],[ClientID]],קביעויות[הפלגה]),FALSE)=מרקובחצי[[#This Row],[ClientID]],1,"")</f>
        <v/>
      </c>
      <c r="F1035" t="str">
        <f>IF(IFERROR(LOOKUP(מרקובחצי[[#This Row],[ClientID]],סוגחציקבוע[S31]),FALSE)=מרקובחצי[[#This Row],[ClientID]],1,"")</f>
        <v/>
      </c>
      <c r="G1035">
        <f>IF(IFERROR(LOOKUP(מרקובחצי[[#This Row],[ClientID]],סוגחציקבוע[S32]),FALSE)=מרקובחצי[[#This Row],[ClientID]],1,"")</f>
        <v>1</v>
      </c>
      <c r="H1035" t="str">
        <f>IF(IFERROR(LOOKUP(מרקובחצי[[#This Row],[ClientID]],סוגחציקבוע[S33]),FALSE)=מרקובחצי[[#This Row],[ClientID]],1,"")</f>
        <v/>
      </c>
      <c r="I1035" t="str">
        <f>IF(IFERROR(LOOKUP(מרקובחצי[[#This Row],[ClientID]],סוגחציקבוע[S32&amp;33]),FALSE)=מרקובחצי[[#This Row],[ClientID]],1,"")</f>
        <v/>
      </c>
      <c r="J1035" s="19">
        <f>IF(SUM(מרקובחצי[[#This Row],[11]:[13]])=1,מרקובחצי[[#This Row],[עד ועד]],IF(SUM(R1034:T1035)=1,IF(מרקובחצי[[#This Row],[עד ועד]]&lt;J1034,מרקובחצי[[#This Row],[עד ועד]],J1034),J1034))</f>
        <v>24</v>
      </c>
      <c r="K1035" s="19">
        <f>IF(SUM(מרקובחצי[[#This Row],[11]:[13]])=1,מרקובחצי[[#This Row],[עד ועד]],IF(SUM(R1034:T1035)=1,IF(מרקובחצי[[#This Row],[עד ועד]]&gt;K1034,מרקובחצי[[#This Row],[עד ועד]],K1034),K1034))</f>
        <v>40</v>
      </c>
      <c r="L1035" s="19" t="str">
        <f>IF(AND(SUM(מרקובחצי[[#This Row],[31]:[33]])=1,SUM(U1034:W1034)=0),מרקובחצי[[#This Row],[מקס]]-מרקובחצי[[#This Row],[מינ]],"")</f>
        <v/>
      </c>
      <c r="M103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035" s="19" t="str">
        <f t="shared" si="16"/>
        <v>S13</v>
      </c>
      <c r="O1035" s="19" t="str">
        <f>IF(מרקובחצי[[#This Row],[קבעה הפלגה?]]=1,"",IF(AND(מרקובחצי[[#This Row],[עד ועד]]&lt;29,OR(מרקובחצי[[#This Row],[CycleNumber]]=1,AND(U1034=1,OR(מרקובחצי[[#This Row],[עד ועד]]&lt;J1034,מרקובחצי[[#This Row],[עד ועד]]&gt;K1034)),AND(V1034=1,מרקובחצי[[#This Row],[עד ועד]]&lt;J1034),W1034=1)),1,""))</f>
        <v/>
      </c>
      <c r="P1035" s="19" t="str">
        <f>IF(מרקובחצי[[#This Row],[קבעה הפלגה?]]=1,"",IF(AND(מרקובחצי[[#This Row],[עד ועד]]&gt;28,מרקובחצי[[#This Row],[עד ועד]]&lt;32,OR(מרקובחצי[[#This Row],[CycleNumber]]=1,AND(U1034=1),AND(V1034=1,OR(מרקובחצי[[#This Row],[עד ועד]]&lt;J1034,מרקובחצי[[#This Row],[עד ועד]]&gt;K1034)),W1034=1)),1,""))</f>
        <v/>
      </c>
      <c r="Q1035" s="19" t="str">
        <f>IF(מרקובחצי[[#This Row],[קבעה הפלגה?]]=1,"",IF(AND(מרקובחצי[[#This Row],[עד ועד]]&gt;31,OR(מרקובחצי[[#This Row],[CycleNumber]]=1,AND(U1034=1),AND(V1034=1,מרקובחצי[[#This Row],[עד ועד]]&gt;K1034),AND(W1034=1,OR(מרקובחצי[[#This Row],[עד ועד]]&gt;K1034,מרקובחצי[[#This Row],[עד ועד]]&lt;J1034)))),1,""))</f>
        <v/>
      </c>
      <c r="R1035" s="19" t="str">
        <f>IF(מרקובחצי[[#This Row],[CycleNumber]]&gt;1,IF(AND(O1034=1,מרקובחצי[[#This Row],[עד ועד]]&lt;29),1,""),"")</f>
        <v/>
      </c>
      <c r="S1035" s="19">
        <f>IF(מרקובחצי[[#This Row],[CycleNumber]]&gt;1,IF(OR(AND(O1034=1,מרקובחצי[[#This Row],[עד ועד]]&gt;28),AND(P1034=1),AND(Q1034=1,מרקובחצי[[#This Row],[עד ועד]]&lt;32)),1,""),"")</f>
        <v>1</v>
      </c>
      <c r="T1035" s="19" t="str">
        <f>IF(מרקובחצי[[#This Row],[CycleNumber]]&gt;1,IF(AND(Q1034=1,מרקובחצי[[#This Row],[עד ועד]]&gt;31),1,""),"")</f>
        <v/>
      </c>
      <c r="U1035" s="19" t="str">
        <f>IF(מרקובחצי[[#This Row],[CycleNumber]]&gt;1,IF(AND(R1034=1,מרקובחצי[[#This Row],[עד ועד]]&lt;29),1,IF(AND(U1034=1,NOT(OR(מרקובחצי[[#This Row],[עד ועד]]&lt;J1034,מרקובחצי[[#This Row],[עד ועד]]&gt;K1034))),1,"")),"")</f>
        <v/>
      </c>
      <c r="V1035" s="19" t="str">
        <f>IF(מרקובחצי[[#This Row],[CycleNumber]]&gt;1,IF(AND(SUM(R1034:T1034)=1,מרקובחצי[[#This Row],[עד ועד]]&gt;28,מרקובחצי[[#This Row],[עד ועד]]&lt;32),1,IF(OR(S1034=1,AND(R1034=1,מרקובחצי[[#This Row],[עד ועד]]&gt;28),AND(T1034=1,מרקובחצי[[#This Row],[עד ועד]]&lt;32)),1,IF(AND(V1034=1,NOT(OR(מרקובחצי[[#This Row],[עד ועד]]&lt;J1034,מרקובחצי[[#This Row],[עד ועד]]&gt;K1034))),1,""))),"")</f>
        <v/>
      </c>
      <c r="W1035" s="19" t="str">
        <f>IF(מרקובחצי[[#This Row],[CycleNumber]]&gt;1,IF(AND(T1034=1,מרקובחצי[[#This Row],[עד ועד]]&gt;31),1,IF(AND(W1034=1,NOT(OR(מרקובחצי[[#This Row],[עד ועד]]&lt;J1034,מרקובחצי[[#This Row],[עד ועד]]&gt;K1034))),1,"")),"")</f>
        <v/>
      </c>
      <c r="X1035" s="19" t="str">
        <f>IF(AND(מרקובחצי[[#This Row],[CycleNumber]]&lt;$B1036,SUM(מרקובחצי[[#This Row],[11]],R1036)=2),1,"")</f>
        <v/>
      </c>
      <c r="Y1035" s="19" t="str">
        <f>IF(AND(מרקובחצי[[#This Row],[CycleNumber]]&lt;$B1036,SUM(מרקובחצי[[#This Row],[11]],S1036)=2),1,"")</f>
        <v/>
      </c>
      <c r="Z1035" s="19" t="str">
        <f>IF(AND(מרקובחצי[[#This Row],[CycleNumber]]&lt;$B1036,SUM(מרקובחצי[[#This Row],[13]],S1036)=2),1,"")</f>
        <v/>
      </c>
      <c r="AA1035" s="19" t="str">
        <f>IF(AND(מרקובחצי[[#This Row],[CycleNumber]]&lt;$B1036,SUM(מרקובחצי[[#This Row],[13]],T1036)=2),1,"")</f>
        <v/>
      </c>
      <c r="AB1035" s="19" t="str">
        <f>IF(AND(מרקובחצי[[#This Row],[CycleNumber]]&lt;$B1036,SUM(מרקובחצי[[#This Row],[21]],U1036)=2),1,"")</f>
        <v/>
      </c>
      <c r="AC1035" s="19" t="str">
        <f>IF(AND(מרקובחצי[[#This Row],[CycleNumber]]&lt;$B1036,SUM(מרקובחצי[[#This Row],[21]],V1036)=2),1,"")</f>
        <v/>
      </c>
      <c r="AD1035" s="19" t="str">
        <f>IF(AND(מרקובחצי[[#This Row],[CycleNumber]]&lt;$B1036,SUM(מרקובחצי[[#This Row],[23]],V1036)=2),1,"")</f>
        <v/>
      </c>
      <c r="AE1035" s="19" t="str">
        <f>IF(AND(מרקובחצי[[#This Row],[CycleNumber]]&lt;$B1036,SUM(מרקובחצי[[#This Row],[23]],W1036)=2),1,"")</f>
        <v/>
      </c>
      <c r="AF1035" s="19" t="str">
        <f>IF(AND(מרקובחצי[[#This Row],[CycleNumber]]&lt;$B1036,SUM(מרקובחצי[[#This Row],[31]],O1036)=2),1,"")</f>
        <v/>
      </c>
      <c r="AG1035" s="19" t="str">
        <f>IF(AND(מרקובחצי[[#This Row],[CycleNumber]]&lt;$B1036,SUM(מרקובחצי[[#This Row],[31]],P1036)=2),1,"")</f>
        <v/>
      </c>
      <c r="AH1035" s="19" t="str">
        <f>IF(AND(מרקובחצי[[#This Row],[CycleNumber]]&lt;$B1036,SUM(מרקובחצי[[#This Row],[31]],Q1036)=2),1,"")</f>
        <v/>
      </c>
      <c r="AI1035" s="19" t="str">
        <f>IF(AND(מרקובחצי[[#This Row],[CycleNumber]]&lt;$B1036,SUM(U1035:U1036)=2),1,"")</f>
        <v/>
      </c>
      <c r="AJ1035" s="19" t="str">
        <f>IF(AND(מרקובחצי[[#This Row],[CycleNumber]]&lt;$B1036,SUM(מרקובחצי[[#This Row],[32]],O1036)=2),1,"")</f>
        <v/>
      </c>
      <c r="AK1035" s="19" t="str">
        <f>IF(AND(מרקובחצי[[#This Row],[CycleNumber]]&lt;$B1036,SUM(מרקובחצי[[#This Row],[32]],P1036)=2),1,"")</f>
        <v/>
      </c>
      <c r="AL1035" s="19" t="str">
        <f>IF(AND(מרקובחצי[[#This Row],[CycleNumber]]&lt;$B1036,SUM(מרקובחצי[[#This Row],[32]],Q1036)=2),1,"")</f>
        <v/>
      </c>
      <c r="AM1035" s="19" t="str">
        <f>IF(AND(מרקובחצי[[#This Row],[CycleNumber]]&lt;$B1036,SUM(V1035:V1036)=2),1,"")</f>
        <v/>
      </c>
      <c r="AN1035" s="19" t="str">
        <f>IF(AND(מרקובחצי[[#This Row],[CycleNumber]]&lt;$B1036,SUM(מרקובחצי[[#This Row],[33]],O1036)=2),1,"")</f>
        <v/>
      </c>
      <c r="AO1035" s="19" t="str">
        <f>IF(AND(מרקובחצי[[#This Row],[CycleNumber]]&lt;$B1036,SUM(מרקובחצי[[#This Row],[33]],P1036)=2),1,"")</f>
        <v/>
      </c>
      <c r="AP1035" s="19" t="str">
        <f>IF(AND(מרקובחצי[[#This Row],[CycleNumber]]&lt;$B1036,SUM(מרקובחצי[[#This Row],[33]],Q1036)=2),1,"")</f>
        <v/>
      </c>
      <c r="AQ1035" s="19" t="str">
        <f>IF(AND(מרקובחצי[[#This Row],[CycleNumber]]&lt;$B1036,SUM(W1035:W1036)=2),1,"")</f>
        <v/>
      </c>
      <c r="AR1035" s="19" t="str">
        <f>IF(AND(מרקובחצי[[#This Row],[CycleNumber]]&lt;$B1036,SUM(מרקובחצי[[#This Row],[12]],S1036)=2),1,"")</f>
        <v/>
      </c>
      <c r="AS1035" s="19">
        <f>IF(AND(מרקובחצי[[#This Row],[CycleNumber]]&lt;$B1036,SUM(מרקובחצי[[#This Row],[22]],V1036)=2),1,"")</f>
        <v>1</v>
      </c>
      <c r="AT1035" s="21">
        <f>SUM(מרקובחצי[[#This Row],[11]:[33]])</f>
        <v>1</v>
      </c>
    </row>
    <row r="1036" spans="1:46" ht="15.6" x14ac:dyDescent="0.25">
      <c r="A1036" s="19" t="s">
        <v>108</v>
      </c>
      <c r="B1036" s="19">
        <v>3</v>
      </c>
      <c r="C1036">
        <v>30</v>
      </c>
      <c r="D1036" s="19">
        <f>מרקובחצי[[#This Row],[LengthofCycle]]+1</f>
        <v>31</v>
      </c>
      <c r="E1036" t="str">
        <f>IF(IFERROR(LOOKUP(מרקובחצי[[#This Row],[ClientID]],קביעויות[הפלגה]),FALSE)=מרקובחצי[[#This Row],[ClientID]],1,"")</f>
        <v/>
      </c>
      <c r="F1036" t="str">
        <f>IF(IFERROR(LOOKUP(מרקובחצי[[#This Row],[ClientID]],סוגחציקבוע[S31]),FALSE)=מרקובחצי[[#This Row],[ClientID]],1,"")</f>
        <v/>
      </c>
      <c r="G1036">
        <f>IF(IFERROR(LOOKUP(מרקובחצי[[#This Row],[ClientID]],סוגחציקבוע[S32]),FALSE)=מרקובחצי[[#This Row],[ClientID]],1,"")</f>
        <v>1</v>
      </c>
      <c r="H1036" t="str">
        <f>IF(IFERROR(LOOKUP(מרקובחצי[[#This Row],[ClientID]],סוגחציקבוע[S33]),FALSE)=מרקובחצי[[#This Row],[ClientID]],1,"")</f>
        <v/>
      </c>
      <c r="I1036" t="str">
        <f>IF(IFERROR(LOOKUP(מרקובחצי[[#This Row],[ClientID]],סוגחציקבוע[S32&amp;33]),FALSE)=מרקובחצי[[#This Row],[ClientID]],1,"")</f>
        <v/>
      </c>
      <c r="J1036" s="19">
        <f>IF(SUM(מרקובחצי[[#This Row],[11]:[13]])=1,מרקובחצי[[#This Row],[עד ועד]],IF(SUM(R1035:T1036)=1,IF(מרקובחצי[[#This Row],[עד ועד]]&lt;J1035,מרקובחצי[[#This Row],[עד ועד]],J1035),J1035))</f>
        <v>24</v>
      </c>
      <c r="K1036" s="19">
        <f>IF(SUM(מרקובחצי[[#This Row],[11]:[13]])=1,מרקובחצי[[#This Row],[עד ועד]],IF(SUM(R1035:T1036)=1,IF(מרקובחצי[[#This Row],[עד ועד]]&gt;K1035,מרקובחצי[[#This Row],[עד ועד]],K1035),K1035))</f>
        <v>40</v>
      </c>
      <c r="L1036" s="19">
        <f>IF(AND(SUM(מרקובחצי[[#This Row],[31]:[33]])=1,SUM(U1035:W1035)=0),מרקובחצי[[#This Row],[מקס]]-מרקובחצי[[#This Row],[מינ]],"")</f>
        <v>16</v>
      </c>
      <c r="M103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36" s="19" t="str">
        <f t="shared" si="16"/>
        <v>S22</v>
      </c>
      <c r="O1036" s="19" t="str">
        <f>IF(מרקובחצי[[#This Row],[קבעה הפלגה?]]=1,"",IF(AND(מרקובחצי[[#This Row],[עד ועד]]&lt;29,OR(מרקובחצי[[#This Row],[CycleNumber]]=1,AND(U1035=1,OR(מרקובחצי[[#This Row],[עד ועד]]&lt;J1035,מרקובחצי[[#This Row],[עד ועד]]&gt;K1035)),AND(V1035=1,מרקובחצי[[#This Row],[עד ועד]]&lt;J1035),W1035=1)),1,""))</f>
        <v/>
      </c>
      <c r="P1036" s="19" t="str">
        <f>IF(מרקובחצי[[#This Row],[קבעה הפלגה?]]=1,"",IF(AND(מרקובחצי[[#This Row],[עד ועד]]&gt;28,מרקובחצי[[#This Row],[עד ועד]]&lt;32,OR(מרקובחצי[[#This Row],[CycleNumber]]=1,AND(U1035=1),AND(V1035=1,OR(מרקובחצי[[#This Row],[עד ועד]]&lt;J1035,מרקובחצי[[#This Row],[עד ועד]]&gt;K1035)),W1035=1)),1,""))</f>
        <v/>
      </c>
      <c r="Q1036" s="19" t="str">
        <f>IF(מרקובחצי[[#This Row],[קבעה הפלגה?]]=1,"",IF(AND(מרקובחצי[[#This Row],[עד ועד]]&gt;31,OR(מרקובחצי[[#This Row],[CycleNumber]]=1,AND(U1035=1),AND(V1035=1,מרקובחצי[[#This Row],[עד ועד]]&gt;K1035),AND(W1035=1,OR(מרקובחצי[[#This Row],[עד ועד]]&gt;K1035,מרקובחצי[[#This Row],[עד ועד]]&lt;J1035)))),1,""))</f>
        <v/>
      </c>
      <c r="R1036" s="19" t="str">
        <f>IF(מרקובחצי[[#This Row],[CycleNumber]]&gt;1,IF(AND(O1035=1,מרקובחצי[[#This Row],[עד ועד]]&lt;29),1,""),"")</f>
        <v/>
      </c>
      <c r="S1036" s="19" t="str">
        <f>IF(מרקובחצי[[#This Row],[CycleNumber]]&gt;1,IF(OR(AND(O1035=1,מרקובחצי[[#This Row],[עד ועד]]&gt;28),AND(P1035=1),AND(Q1035=1,מרקובחצי[[#This Row],[עד ועד]]&lt;32)),1,""),"")</f>
        <v/>
      </c>
      <c r="T1036" s="19" t="str">
        <f>IF(מרקובחצי[[#This Row],[CycleNumber]]&gt;1,IF(AND(Q1035=1,מרקובחצי[[#This Row],[עד ועד]]&gt;31),1,""),"")</f>
        <v/>
      </c>
      <c r="U1036" s="19" t="str">
        <f>IF(מרקובחצי[[#This Row],[CycleNumber]]&gt;1,IF(AND(R1035=1,מרקובחצי[[#This Row],[עד ועד]]&lt;29),1,IF(AND(U1035=1,NOT(OR(מרקובחצי[[#This Row],[עד ועד]]&lt;J1035,מרקובחצי[[#This Row],[עד ועד]]&gt;K1035))),1,"")),"")</f>
        <v/>
      </c>
      <c r="V1036" s="19">
        <f>IF(מרקובחצי[[#This Row],[CycleNumber]]&gt;1,IF(AND(SUM(R1035:T1035)=1,מרקובחצי[[#This Row],[עד ועד]]&gt;28,מרקובחצי[[#This Row],[עד ועד]]&lt;32),1,IF(OR(S1035=1,AND(R1035=1,מרקובחצי[[#This Row],[עד ועד]]&gt;28),AND(T1035=1,מרקובחצי[[#This Row],[עד ועד]]&lt;32)),1,IF(AND(V1035=1,NOT(OR(מרקובחצי[[#This Row],[עד ועד]]&lt;J1035,מרקובחצי[[#This Row],[עד ועד]]&gt;K1035))),1,""))),"")</f>
        <v>1</v>
      </c>
      <c r="W1036" s="19" t="str">
        <f>IF(מרקובחצי[[#This Row],[CycleNumber]]&gt;1,IF(AND(T1035=1,מרקובחצי[[#This Row],[עד ועד]]&gt;31),1,IF(AND(W1035=1,NOT(OR(מרקובחצי[[#This Row],[עד ועד]]&lt;J1035,מרקובחצי[[#This Row],[עד ועד]]&gt;K1035))),1,"")),"")</f>
        <v/>
      </c>
      <c r="X1036" s="19" t="str">
        <f>IF(AND(מרקובחצי[[#This Row],[CycleNumber]]&lt;$B1037,SUM(מרקובחצי[[#This Row],[11]],R1037)=2),1,"")</f>
        <v/>
      </c>
      <c r="Y1036" s="19" t="str">
        <f>IF(AND(מרקובחצי[[#This Row],[CycleNumber]]&lt;$B1037,SUM(מרקובחצי[[#This Row],[11]],S1037)=2),1,"")</f>
        <v/>
      </c>
      <c r="Z1036" s="19" t="str">
        <f>IF(AND(מרקובחצי[[#This Row],[CycleNumber]]&lt;$B1037,SUM(מרקובחצי[[#This Row],[13]],S1037)=2),1,"")</f>
        <v/>
      </c>
      <c r="AA1036" s="19" t="str">
        <f>IF(AND(מרקובחצי[[#This Row],[CycleNumber]]&lt;$B1037,SUM(מרקובחצי[[#This Row],[13]],T1037)=2),1,"")</f>
        <v/>
      </c>
      <c r="AB1036" s="19" t="str">
        <f>IF(AND(מרקובחצי[[#This Row],[CycleNumber]]&lt;$B1037,SUM(מרקובחצי[[#This Row],[21]],U1037)=2),1,"")</f>
        <v/>
      </c>
      <c r="AC1036" s="19" t="str">
        <f>IF(AND(מרקובחצי[[#This Row],[CycleNumber]]&lt;$B1037,SUM(מרקובחצי[[#This Row],[21]],V1037)=2),1,"")</f>
        <v/>
      </c>
      <c r="AD1036" s="19" t="str">
        <f>IF(AND(מרקובחצי[[#This Row],[CycleNumber]]&lt;$B1037,SUM(מרקובחצי[[#This Row],[23]],V1037)=2),1,"")</f>
        <v/>
      </c>
      <c r="AE1036" s="19" t="str">
        <f>IF(AND(מרקובחצי[[#This Row],[CycleNumber]]&lt;$B1037,SUM(מרקובחצי[[#This Row],[23]],W1037)=2),1,"")</f>
        <v/>
      </c>
      <c r="AF1036" s="19" t="str">
        <f>IF(AND(מרקובחצי[[#This Row],[CycleNumber]]&lt;$B1037,SUM(מרקובחצי[[#This Row],[31]],O1037)=2),1,"")</f>
        <v/>
      </c>
      <c r="AG1036" s="19" t="str">
        <f>IF(AND(מרקובחצי[[#This Row],[CycleNumber]]&lt;$B1037,SUM(מרקובחצי[[#This Row],[31]],P1037)=2),1,"")</f>
        <v/>
      </c>
      <c r="AH1036" s="19" t="str">
        <f>IF(AND(מרקובחצי[[#This Row],[CycleNumber]]&lt;$B1037,SUM(מרקובחצי[[#This Row],[31]],Q1037)=2),1,"")</f>
        <v/>
      </c>
      <c r="AI1036" s="19" t="str">
        <f>IF(AND(מרקובחצי[[#This Row],[CycleNumber]]&lt;$B1037,SUM(U1036:U1037)=2),1,"")</f>
        <v/>
      </c>
      <c r="AJ1036" s="19" t="str">
        <f>IF(AND(מרקובחצי[[#This Row],[CycleNumber]]&lt;$B1037,SUM(מרקובחצי[[#This Row],[32]],O1037)=2),1,"")</f>
        <v/>
      </c>
      <c r="AK1036" s="19" t="str">
        <f>IF(AND(מרקובחצי[[#This Row],[CycleNumber]]&lt;$B1037,SUM(מרקובחצי[[#This Row],[32]],P1037)=2),1,"")</f>
        <v/>
      </c>
      <c r="AL1036" s="19" t="str">
        <f>IF(AND(מרקובחצי[[#This Row],[CycleNumber]]&lt;$B1037,SUM(מרקובחצי[[#This Row],[32]],Q1037)=2),1,"")</f>
        <v/>
      </c>
      <c r="AM1036" s="19">
        <f>IF(AND(מרקובחצי[[#This Row],[CycleNumber]]&lt;$B1037,SUM(V1036:V1037)=2),1,"")</f>
        <v>1</v>
      </c>
      <c r="AN1036" s="19" t="str">
        <f>IF(AND(מרקובחצי[[#This Row],[CycleNumber]]&lt;$B1037,SUM(מרקובחצי[[#This Row],[33]],O1037)=2),1,"")</f>
        <v/>
      </c>
      <c r="AO1036" s="19" t="str">
        <f>IF(AND(מרקובחצי[[#This Row],[CycleNumber]]&lt;$B1037,SUM(מרקובחצי[[#This Row],[33]],P1037)=2),1,"")</f>
        <v/>
      </c>
      <c r="AP1036" s="19" t="str">
        <f>IF(AND(מרקובחצי[[#This Row],[CycleNumber]]&lt;$B1037,SUM(מרקובחצי[[#This Row],[33]],Q1037)=2),1,"")</f>
        <v/>
      </c>
      <c r="AQ1036" s="19" t="str">
        <f>IF(AND(מרקובחצי[[#This Row],[CycleNumber]]&lt;$B1037,SUM(W1036:W1037)=2),1,"")</f>
        <v/>
      </c>
      <c r="AR1036" s="19" t="str">
        <f>IF(AND(מרקובחצי[[#This Row],[CycleNumber]]&lt;$B1037,SUM(מרקובחצי[[#This Row],[12]],S1037)=2),1,"")</f>
        <v/>
      </c>
      <c r="AS1036" s="19" t="str">
        <f>IF(AND(מרקובחצי[[#This Row],[CycleNumber]]&lt;$B1037,SUM(מרקובחצי[[#This Row],[22]],V1037)=2),1,"")</f>
        <v/>
      </c>
      <c r="AT1036" s="21">
        <f>SUM(מרקובחצי[[#This Row],[11]:[33]])</f>
        <v>1</v>
      </c>
    </row>
    <row r="1037" spans="1:46" ht="15.6" x14ac:dyDescent="0.25">
      <c r="A1037" s="19" t="s">
        <v>108</v>
      </c>
      <c r="B1037" s="19">
        <v>4</v>
      </c>
      <c r="C1037">
        <v>34</v>
      </c>
      <c r="D1037" s="19">
        <f>מרקובחצי[[#This Row],[LengthofCycle]]+1</f>
        <v>35</v>
      </c>
      <c r="E1037" t="str">
        <f>IF(IFERROR(LOOKUP(מרקובחצי[[#This Row],[ClientID]],קביעויות[הפלגה]),FALSE)=מרקובחצי[[#This Row],[ClientID]],1,"")</f>
        <v/>
      </c>
      <c r="F1037" t="str">
        <f>IF(IFERROR(LOOKUP(מרקובחצי[[#This Row],[ClientID]],סוגחציקבוע[S31]),FALSE)=מרקובחצי[[#This Row],[ClientID]],1,"")</f>
        <v/>
      </c>
      <c r="G1037">
        <f>IF(IFERROR(LOOKUP(מרקובחצי[[#This Row],[ClientID]],סוגחציקבוע[S32]),FALSE)=מרקובחצי[[#This Row],[ClientID]],1,"")</f>
        <v>1</v>
      </c>
      <c r="H1037" t="str">
        <f>IF(IFERROR(LOOKUP(מרקובחצי[[#This Row],[ClientID]],סוגחציקבוע[S33]),FALSE)=מרקובחצי[[#This Row],[ClientID]],1,"")</f>
        <v/>
      </c>
      <c r="I1037" t="str">
        <f>IF(IFERROR(LOOKUP(מרקובחצי[[#This Row],[ClientID]],סוגחציקבוע[S32&amp;33]),FALSE)=מרקובחצי[[#This Row],[ClientID]],1,"")</f>
        <v/>
      </c>
      <c r="J1037" s="19">
        <f>IF(SUM(מרקובחצי[[#This Row],[11]:[13]])=1,מרקובחצי[[#This Row],[עד ועד]],IF(SUM(R1036:T1037)=1,IF(מרקובחצי[[#This Row],[עד ועד]]&lt;J1036,מרקובחצי[[#This Row],[עד ועד]],J1036),J1036))</f>
        <v>24</v>
      </c>
      <c r="K1037" s="19">
        <f>IF(SUM(מרקובחצי[[#This Row],[11]:[13]])=1,מרקובחצי[[#This Row],[עד ועד]],IF(SUM(R1036:T1037)=1,IF(מרקובחצי[[#This Row],[עד ועד]]&gt;K1036,מרקובחצי[[#This Row],[עד ועד]],K1036),K1036))</f>
        <v>40</v>
      </c>
      <c r="L1037" s="19" t="str">
        <f>IF(AND(SUM(מרקובחצי[[#This Row],[31]:[33]])=1,SUM(U1036:W1036)=0),מרקובחצי[[#This Row],[מקס]]-מרקובחצי[[#This Row],[מינ]],"")</f>
        <v/>
      </c>
      <c r="M103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37" s="19" t="str">
        <f t="shared" si="16"/>
        <v>S32</v>
      </c>
      <c r="O1037" s="19" t="str">
        <f>IF(מרקובחצי[[#This Row],[קבעה הפלגה?]]=1,"",IF(AND(מרקובחצי[[#This Row],[עד ועד]]&lt;29,OR(מרקובחצי[[#This Row],[CycleNumber]]=1,AND(U1036=1,OR(מרקובחצי[[#This Row],[עד ועד]]&lt;J1036,מרקובחצי[[#This Row],[עד ועד]]&gt;K1036)),AND(V1036=1,מרקובחצי[[#This Row],[עד ועד]]&lt;J1036),W1036=1)),1,""))</f>
        <v/>
      </c>
      <c r="P1037" s="19" t="str">
        <f>IF(מרקובחצי[[#This Row],[קבעה הפלגה?]]=1,"",IF(AND(מרקובחצי[[#This Row],[עד ועד]]&gt;28,מרקובחצי[[#This Row],[עד ועד]]&lt;32,OR(מרקובחצי[[#This Row],[CycleNumber]]=1,AND(U1036=1),AND(V1036=1,OR(מרקובחצי[[#This Row],[עד ועד]]&lt;J1036,מרקובחצי[[#This Row],[עד ועד]]&gt;K1036)),W1036=1)),1,""))</f>
        <v/>
      </c>
      <c r="Q1037" s="19" t="str">
        <f>IF(מרקובחצי[[#This Row],[קבעה הפלגה?]]=1,"",IF(AND(מרקובחצי[[#This Row],[עד ועד]]&gt;31,OR(מרקובחצי[[#This Row],[CycleNumber]]=1,AND(U1036=1),AND(V1036=1,מרקובחצי[[#This Row],[עד ועד]]&gt;K1036),AND(W1036=1,OR(מרקובחצי[[#This Row],[עד ועד]]&gt;K1036,מרקובחצי[[#This Row],[עד ועד]]&lt;J1036)))),1,""))</f>
        <v/>
      </c>
      <c r="R1037" s="19" t="str">
        <f>IF(מרקובחצי[[#This Row],[CycleNumber]]&gt;1,IF(AND(O1036=1,מרקובחצי[[#This Row],[עד ועד]]&lt;29),1,""),"")</f>
        <v/>
      </c>
      <c r="S1037" s="19" t="str">
        <f>IF(מרקובחצי[[#This Row],[CycleNumber]]&gt;1,IF(OR(AND(O1036=1,מרקובחצי[[#This Row],[עד ועד]]&gt;28),AND(P1036=1),AND(Q1036=1,מרקובחצי[[#This Row],[עד ועד]]&lt;32)),1,""),"")</f>
        <v/>
      </c>
      <c r="T1037" s="19" t="str">
        <f>IF(מרקובחצי[[#This Row],[CycleNumber]]&gt;1,IF(AND(Q1036=1,מרקובחצי[[#This Row],[עד ועד]]&gt;31),1,""),"")</f>
        <v/>
      </c>
      <c r="U1037" s="19" t="str">
        <f>IF(מרקובחצי[[#This Row],[CycleNumber]]&gt;1,IF(AND(R1036=1,מרקובחצי[[#This Row],[עד ועד]]&lt;29),1,IF(AND(U1036=1,NOT(OR(מרקובחצי[[#This Row],[עד ועד]]&lt;J1036,מרקובחצי[[#This Row],[עד ועד]]&gt;K1036))),1,"")),"")</f>
        <v/>
      </c>
      <c r="V1037" s="19">
        <f>IF(מרקובחצי[[#This Row],[CycleNumber]]&gt;1,IF(AND(SUM(R1036:T1036)=1,מרקובחצי[[#This Row],[עד ועד]]&gt;28,מרקובחצי[[#This Row],[עד ועד]]&lt;32),1,IF(OR(S1036=1,AND(R1036=1,מרקובחצי[[#This Row],[עד ועד]]&gt;28),AND(T1036=1,מרקובחצי[[#This Row],[עד ועד]]&lt;32)),1,IF(AND(V1036=1,NOT(OR(מרקובחצי[[#This Row],[עד ועד]]&lt;J1036,מרקובחצי[[#This Row],[עד ועד]]&gt;K1036))),1,""))),"")</f>
        <v>1</v>
      </c>
      <c r="W1037" s="19" t="str">
        <f>IF(מרקובחצי[[#This Row],[CycleNumber]]&gt;1,IF(AND(T1036=1,מרקובחצי[[#This Row],[עד ועד]]&gt;31),1,IF(AND(W1036=1,NOT(OR(מרקובחצי[[#This Row],[עד ועד]]&lt;J1036,מרקובחצי[[#This Row],[עד ועד]]&gt;K1036))),1,"")),"")</f>
        <v/>
      </c>
      <c r="X1037" s="19" t="str">
        <f>IF(AND(מרקובחצי[[#This Row],[CycleNumber]]&lt;$B1038,SUM(מרקובחצי[[#This Row],[11]],R1038)=2),1,"")</f>
        <v/>
      </c>
      <c r="Y1037" s="19" t="str">
        <f>IF(AND(מרקובחצי[[#This Row],[CycleNumber]]&lt;$B1038,SUM(מרקובחצי[[#This Row],[11]],S1038)=2),1,"")</f>
        <v/>
      </c>
      <c r="Z1037" s="19" t="str">
        <f>IF(AND(מרקובחצי[[#This Row],[CycleNumber]]&lt;$B1038,SUM(מרקובחצי[[#This Row],[13]],S1038)=2),1,"")</f>
        <v/>
      </c>
      <c r="AA1037" s="19" t="str">
        <f>IF(AND(מרקובחצי[[#This Row],[CycleNumber]]&lt;$B1038,SUM(מרקובחצי[[#This Row],[13]],T1038)=2),1,"")</f>
        <v/>
      </c>
      <c r="AB1037" s="19" t="str">
        <f>IF(AND(מרקובחצי[[#This Row],[CycleNumber]]&lt;$B1038,SUM(מרקובחצי[[#This Row],[21]],U1038)=2),1,"")</f>
        <v/>
      </c>
      <c r="AC1037" s="19" t="str">
        <f>IF(AND(מרקובחצי[[#This Row],[CycleNumber]]&lt;$B1038,SUM(מרקובחצי[[#This Row],[21]],V1038)=2),1,"")</f>
        <v/>
      </c>
      <c r="AD1037" s="19" t="str">
        <f>IF(AND(מרקובחצי[[#This Row],[CycleNumber]]&lt;$B1038,SUM(מרקובחצי[[#This Row],[23]],V1038)=2),1,"")</f>
        <v/>
      </c>
      <c r="AE1037" s="19" t="str">
        <f>IF(AND(מרקובחצי[[#This Row],[CycleNumber]]&lt;$B1038,SUM(מרקובחצי[[#This Row],[23]],W1038)=2),1,"")</f>
        <v/>
      </c>
      <c r="AF1037" s="19" t="str">
        <f>IF(AND(מרקובחצי[[#This Row],[CycleNumber]]&lt;$B1038,SUM(מרקובחצי[[#This Row],[31]],O1038)=2),1,"")</f>
        <v/>
      </c>
      <c r="AG1037" s="19" t="str">
        <f>IF(AND(מרקובחצי[[#This Row],[CycleNumber]]&lt;$B1038,SUM(מרקובחצי[[#This Row],[31]],P1038)=2),1,"")</f>
        <v/>
      </c>
      <c r="AH1037" s="19" t="str">
        <f>IF(AND(מרקובחצי[[#This Row],[CycleNumber]]&lt;$B1038,SUM(מרקובחצי[[#This Row],[31]],Q1038)=2),1,"")</f>
        <v/>
      </c>
      <c r="AI1037" s="19" t="str">
        <f>IF(AND(מרקובחצי[[#This Row],[CycleNumber]]&lt;$B1038,SUM(U1037:U1038)=2),1,"")</f>
        <v/>
      </c>
      <c r="AJ1037" s="19" t="str">
        <f>IF(AND(מרקובחצי[[#This Row],[CycleNumber]]&lt;$B1038,SUM(מרקובחצי[[#This Row],[32]],O1038)=2),1,"")</f>
        <v/>
      </c>
      <c r="AK1037" s="19" t="str">
        <f>IF(AND(מרקובחצי[[#This Row],[CycleNumber]]&lt;$B1038,SUM(מרקובחצי[[#This Row],[32]],P1038)=2),1,"")</f>
        <v/>
      </c>
      <c r="AL1037" s="19" t="str">
        <f>IF(AND(מרקובחצי[[#This Row],[CycleNumber]]&lt;$B1038,SUM(מרקובחצי[[#This Row],[32]],Q1038)=2),1,"")</f>
        <v/>
      </c>
      <c r="AM1037" s="19">
        <f>IF(AND(מרקובחצי[[#This Row],[CycleNumber]]&lt;$B1038,SUM(V1037:V1038)=2),1,"")</f>
        <v>1</v>
      </c>
      <c r="AN1037" s="19" t="str">
        <f>IF(AND(מרקובחצי[[#This Row],[CycleNumber]]&lt;$B1038,SUM(מרקובחצי[[#This Row],[33]],O1038)=2),1,"")</f>
        <v/>
      </c>
      <c r="AO1037" s="19" t="str">
        <f>IF(AND(מרקובחצי[[#This Row],[CycleNumber]]&lt;$B1038,SUM(מרקובחצי[[#This Row],[33]],P1038)=2),1,"")</f>
        <v/>
      </c>
      <c r="AP1037" s="19" t="str">
        <f>IF(AND(מרקובחצי[[#This Row],[CycleNumber]]&lt;$B1038,SUM(מרקובחצי[[#This Row],[33]],Q1038)=2),1,"")</f>
        <v/>
      </c>
      <c r="AQ1037" s="19" t="str">
        <f>IF(AND(מרקובחצי[[#This Row],[CycleNumber]]&lt;$B1038,SUM(W1037:W1038)=2),1,"")</f>
        <v/>
      </c>
      <c r="AR1037" s="19" t="str">
        <f>IF(AND(מרקובחצי[[#This Row],[CycleNumber]]&lt;$B1038,SUM(מרקובחצי[[#This Row],[12]],S1038)=2),1,"")</f>
        <v/>
      </c>
      <c r="AS1037" s="19" t="str">
        <f>IF(AND(מרקובחצי[[#This Row],[CycleNumber]]&lt;$B1038,SUM(מרקובחצי[[#This Row],[22]],V1038)=2),1,"")</f>
        <v/>
      </c>
      <c r="AT1037" s="21">
        <f>SUM(מרקובחצי[[#This Row],[11]:[33]])</f>
        <v>1</v>
      </c>
    </row>
    <row r="1038" spans="1:46" ht="15.6" x14ac:dyDescent="0.25">
      <c r="A1038" s="19" t="s">
        <v>108</v>
      </c>
      <c r="B1038" s="19">
        <v>5</v>
      </c>
      <c r="C1038">
        <v>32</v>
      </c>
      <c r="D1038" s="19">
        <f>מרקובחצי[[#This Row],[LengthofCycle]]+1</f>
        <v>33</v>
      </c>
      <c r="E1038" t="str">
        <f>IF(IFERROR(LOOKUP(מרקובחצי[[#This Row],[ClientID]],קביעויות[הפלגה]),FALSE)=מרקובחצי[[#This Row],[ClientID]],1,"")</f>
        <v/>
      </c>
      <c r="F1038" t="str">
        <f>IF(IFERROR(LOOKUP(מרקובחצי[[#This Row],[ClientID]],סוגחציקבוע[S31]),FALSE)=מרקובחצי[[#This Row],[ClientID]],1,"")</f>
        <v/>
      </c>
      <c r="G1038">
        <f>IF(IFERROR(LOOKUP(מרקובחצי[[#This Row],[ClientID]],סוגחציקבוע[S32]),FALSE)=מרקובחצי[[#This Row],[ClientID]],1,"")</f>
        <v>1</v>
      </c>
      <c r="H1038" t="str">
        <f>IF(IFERROR(LOOKUP(מרקובחצי[[#This Row],[ClientID]],סוגחציקבוע[S33]),FALSE)=מרקובחצי[[#This Row],[ClientID]],1,"")</f>
        <v/>
      </c>
      <c r="I1038" t="str">
        <f>IF(IFERROR(LOOKUP(מרקובחצי[[#This Row],[ClientID]],סוגחציקבוע[S32&amp;33]),FALSE)=מרקובחצי[[#This Row],[ClientID]],1,"")</f>
        <v/>
      </c>
      <c r="J1038" s="19">
        <f>IF(SUM(מרקובחצי[[#This Row],[11]:[13]])=1,מרקובחצי[[#This Row],[עד ועד]],IF(SUM(R1037:T1038)=1,IF(מרקובחצי[[#This Row],[עד ועד]]&lt;J1037,מרקובחצי[[#This Row],[עד ועד]],J1037),J1037))</f>
        <v>24</v>
      </c>
      <c r="K1038" s="19">
        <f>IF(SUM(מרקובחצי[[#This Row],[11]:[13]])=1,מרקובחצי[[#This Row],[עד ועד]],IF(SUM(R1037:T1038)=1,IF(מרקובחצי[[#This Row],[עד ועד]]&gt;K1037,מרקובחצי[[#This Row],[עד ועד]],K1037),K1037))</f>
        <v>40</v>
      </c>
      <c r="L1038" s="19" t="str">
        <f>IF(AND(SUM(מרקובחצי[[#This Row],[31]:[33]])=1,SUM(U1037:W1037)=0),מרקובחצי[[#This Row],[מקס]]-מרקובחצי[[#This Row],[מינ]],"")</f>
        <v/>
      </c>
      <c r="M103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38" s="19" t="str">
        <f t="shared" si="16"/>
        <v>S32</v>
      </c>
      <c r="O1038" s="19" t="str">
        <f>IF(מרקובחצי[[#This Row],[קבעה הפלגה?]]=1,"",IF(AND(מרקובחצי[[#This Row],[עד ועד]]&lt;29,OR(מרקובחצי[[#This Row],[CycleNumber]]=1,AND(U1037=1,OR(מרקובחצי[[#This Row],[עד ועד]]&lt;J1037,מרקובחצי[[#This Row],[עד ועד]]&gt;K1037)),AND(V1037=1,מרקובחצי[[#This Row],[עד ועד]]&lt;J1037),W1037=1)),1,""))</f>
        <v/>
      </c>
      <c r="P1038" s="19" t="str">
        <f>IF(מרקובחצי[[#This Row],[קבעה הפלגה?]]=1,"",IF(AND(מרקובחצי[[#This Row],[עד ועד]]&gt;28,מרקובחצי[[#This Row],[עד ועד]]&lt;32,OR(מרקובחצי[[#This Row],[CycleNumber]]=1,AND(U1037=1),AND(V1037=1,OR(מרקובחצי[[#This Row],[עד ועד]]&lt;J1037,מרקובחצי[[#This Row],[עד ועד]]&gt;K1037)),W1037=1)),1,""))</f>
        <v/>
      </c>
      <c r="Q1038" s="19" t="str">
        <f>IF(מרקובחצי[[#This Row],[קבעה הפלגה?]]=1,"",IF(AND(מרקובחצי[[#This Row],[עד ועד]]&gt;31,OR(מרקובחצי[[#This Row],[CycleNumber]]=1,AND(U1037=1),AND(V1037=1,מרקובחצי[[#This Row],[עד ועד]]&gt;K1037),AND(W1037=1,OR(מרקובחצי[[#This Row],[עד ועד]]&gt;K1037,מרקובחצי[[#This Row],[עד ועד]]&lt;J1037)))),1,""))</f>
        <v/>
      </c>
      <c r="R1038" s="19" t="str">
        <f>IF(מרקובחצי[[#This Row],[CycleNumber]]&gt;1,IF(AND(O1037=1,מרקובחצי[[#This Row],[עד ועד]]&lt;29),1,""),"")</f>
        <v/>
      </c>
      <c r="S1038" s="19" t="str">
        <f>IF(מרקובחצי[[#This Row],[CycleNumber]]&gt;1,IF(OR(AND(O1037=1,מרקובחצי[[#This Row],[עד ועד]]&gt;28),AND(P1037=1),AND(Q1037=1,מרקובחצי[[#This Row],[עד ועד]]&lt;32)),1,""),"")</f>
        <v/>
      </c>
      <c r="T1038" s="19" t="str">
        <f>IF(מרקובחצי[[#This Row],[CycleNumber]]&gt;1,IF(AND(Q1037=1,מרקובחצי[[#This Row],[עד ועד]]&gt;31),1,""),"")</f>
        <v/>
      </c>
      <c r="U1038" s="19" t="str">
        <f>IF(מרקובחצי[[#This Row],[CycleNumber]]&gt;1,IF(AND(R1037=1,מרקובחצי[[#This Row],[עד ועד]]&lt;29),1,IF(AND(U1037=1,NOT(OR(מרקובחצי[[#This Row],[עד ועד]]&lt;J1037,מרקובחצי[[#This Row],[עד ועד]]&gt;K1037))),1,"")),"")</f>
        <v/>
      </c>
      <c r="V1038" s="19">
        <f>IF(מרקובחצי[[#This Row],[CycleNumber]]&gt;1,IF(AND(SUM(R1037:T1037)=1,מרקובחצי[[#This Row],[עד ועד]]&gt;28,מרקובחצי[[#This Row],[עד ועד]]&lt;32),1,IF(OR(S1037=1,AND(R1037=1,מרקובחצי[[#This Row],[עד ועד]]&gt;28),AND(T1037=1,מרקובחצי[[#This Row],[עד ועד]]&lt;32)),1,IF(AND(V1037=1,NOT(OR(מרקובחצי[[#This Row],[עד ועד]]&lt;J1037,מרקובחצי[[#This Row],[עד ועד]]&gt;K1037))),1,""))),"")</f>
        <v>1</v>
      </c>
      <c r="W1038" s="19" t="str">
        <f>IF(מרקובחצי[[#This Row],[CycleNumber]]&gt;1,IF(AND(T1037=1,מרקובחצי[[#This Row],[עד ועד]]&gt;31),1,IF(AND(W1037=1,NOT(OR(מרקובחצי[[#This Row],[עד ועד]]&lt;J1037,מרקובחצי[[#This Row],[עד ועד]]&gt;K1037))),1,"")),"")</f>
        <v/>
      </c>
      <c r="X1038" s="19" t="str">
        <f>IF(AND(מרקובחצי[[#This Row],[CycleNumber]]&lt;$B1039,SUM(מרקובחצי[[#This Row],[11]],R1039)=2),1,"")</f>
        <v/>
      </c>
      <c r="Y1038" s="19" t="str">
        <f>IF(AND(מרקובחצי[[#This Row],[CycleNumber]]&lt;$B1039,SUM(מרקובחצי[[#This Row],[11]],S1039)=2),1,"")</f>
        <v/>
      </c>
      <c r="Z1038" s="19" t="str">
        <f>IF(AND(מרקובחצי[[#This Row],[CycleNumber]]&lt;$B1039,SUM(מרקובחצי[[#This Row],[13]],S1039)=2),1,"")</f>
        <v/>
      </c>
      <c r="AA1038" s="19" t="str">
        <f>IF(AND(מרקובחצי[[#This Row],[CycleNumber]]&lt;$B1039,SUM(מרקובחצי[[#This Row],[13]],T1039)=2),1,"")</f>
        <v/>
      </c>
      <c r="AB1038" s="19" t="str">
        <f>IF(AND(מרקובחצי[[#This Row],[CycleNumber]]&lt;$B1039,SUM(מרקובחצי[[#This Row],[21]],U1039)=2),1,"")</f>
        <v/>
      </c>
      <c r="AC1038" s="19" t="str">
        <f>IF(AND(מרקובחצי[[#This Row],[CycleNumber]]&lt;$B1039,SUM(מרקובחצי[[#This Row],[21]],V1039)=2),1,"")</f>
        <v/>
      </c>
      <c r="AD1038" s="19" t="str">
        <f>IF(AND(מרקובחצי[[#This Row],[CycleNumber]]&lt;$B1039,SUM(מרקובחצי[[#This Row],[23]],V1039)=2),1,"")</f>
        <v/>
      </c>
      <c r="AE1038" s="19" t="str">
        <f>IF(AND(מרקובחצי[[#This Row],[CycleNumber]]&lt;$B1039,SUM(מרקובחצי[[#This Row],[23]],W1039)=2),1,"")</f>
        <v/>
      </c>
      <c r="AF1038" s="19" t="str">
        <f>IF(AND(מרקובחצי[[#This Row],[CycleNumber]]&lt;$B1039,SUM(מרקובחצי[[#This Row],[31]],O1039)=2),1,"")</f>
        <v/>
      </c>
      <c r="AG1038" s="19" t="str">
        <f>IF(AND(מרקובחצי[[#This Row],[CycleNumber]]&lt;$B1039,SUM(מרקובחצי[[#This Row],[31]],P1039)=2),1,"")</f>
        <v/>
      </c>
      <c r="AH1038" s="19" t="str">
        <f>IF(AND(מרקובחצי[[#This Row],[CycleNumber]]&lt;$B1039,SUM(מרקובחצי[[#This Row],[31]],Q1039)=2),1,"")</f>
        <v/>
      </c>
      <c r="AI1038" s="19" t="str">
        <f>IF(AND(מרקובחצי[[#This Row],[CycleNumber]]&lt;$B1039,SUM(U1038:U1039)=2),1,"")</f>
        <v/>
      </c>
      <c r="AJ1038" s="19" t="str">
        <f>IF(AND(מרקובחצי[[#This Row],[CycleNumber]]&lt;$B1039,SUM(מרקובחצי[[#This Row],[32]],O1039)=2),1,"")</f>
        <v/>
      </c>
      <c r="AK1038" s="19" t="str">
        <f>IF(AND(מרקובחצי[[#This Row],[CycleNumber]]&lt;$B1039,SUM(מרקובחצי[[#This Row],[32]],P1039)=2),1,"")</f>
        <v/>
      </c>
      <c r="AL1038" s="19" t="str">
        <f>IF(AND(מרקובחצי[[#This Row],[CycleNumber]]&lt;$B1039,SUM(מרקובחצי[[#This Row],[32]],Q1039)=2),1,"")</f>
        <v/>
      </c>
      <c r="AM1038" s="19" t="str">
        <f>IF(AND(מרקובחצי[[#This Row],[CycleNumber]]&lt;$B1039,SUM(V1038:V1039)=2),1,"")</f>
        <v/>
      </c>
      <c r="AN1038" s="19" t="str">
        <f>IF(AND(מרקובחצי[[#This Row],[CycleNumber]]&lt;$B1039,SUM(מרקובחצי[[#This Row],[33]],O1039)=2),1,"")</f>
        <v/>
      </c>
      <c r="AO1038" s="19" t="str">
        <f>IF(AND(מרקובחצי[[#This Row],[CycleNumber]]&lt;$B1039,SUM(מרקובחצי[[#This Row],[33]],P1039)=2),1,"")</f>
        <v/>
      </c>
      <c r="AP1038" s="19" t="str">
        <f>IF(AND(מרקובחצי[[#This Row],[CycleNumber]]&lt;$B1039,SUM(מרקובחצי[[#This Row],[33]],Q1039)=2),1,"")</f>
        <v/>
      </c>
      <c r="AQ1038" s="19" t="str">
        <f>IF(AND(מרקובחצי[[#This Row],[CycleNumber]]&lt;$B1039,SUM(W1038:W1039)=2),1,"")</f>
        <v/>
      </c>
      <c r="AR1038" s="19" t="str">
        <f>IF(AND(מרקובחצי[[#This Row],[CycleNumber]]&lt;$B1039,SUM(מרקובחצי[[#This Row],[12]],S1039)=2),1,"")</f>
        <v/>
      </c>
      <c r="AS1038" s="19" t="str">
        <f>IF(AND(מרקובחצי[[#This Row],[CycleNumber]]&lt;$B1039,SUM(מרקובחצי[[#This Row],[22]],V1039)=2),1,"")</f>
        <v/>
      </c>
      <c r="AT1038" s="21">
        <f>SUM(מרקובחצי[[#This Row],[11]:[33]])</f>
        <v>1</v>
      </c>
    </row>
    <row r="1039" spans="1:46" ht="15.6" x14ac:dyDescent="0.25">
      <c r="A1039" s="19" t="s">
        <v>109</v>
      </c>
      <c r="B1039" s="19">
        <v>1</v>
      </c>
      <c r="C1039">
        <v>25</v>
      </c>
      <c r="D1039" s="19">
        <f>מרקובחצי[[#This Row],[LengthofCycle]]+1</f>
        <v>26</v>
      </c>
      <c r="E1039" t="str">
        <f>IF(IFERROR(LOOKUP(מרקובחצי[[#This Row],[ClientID]],קביעויות[הפלגה]),FALSE)=מרקובחצי[[#This Row],[ClientID]],1,"")</f>
        <v/>
      </c>
      <c r="F1039" t="str">
        <f>IF(IFERROR(LOOKUP(מרקובחצי[[#This Row],[ClientID]],סוגחציקבוע[S31]),FALSE)=מרקובחצי[[#This Row],[ClientID]],1,"")</f>
        <v/>
      </c>
      <c r="G1039">
        <f>IF(IFERROR(LOOKUP(מרקובחצי[[#This Row],[ClientID]],סוגחציקבוע[S32]),FALSE)=מרקובחצי[[#This Row],[ClientID]],1,"")</f>
        <v>1</v>
      </c>
      <c r="H1039" t="str">
        <f>IF(IFERROR(LOOKUP(מרקובחצי[[#This Row],[ClientID]],סוגחציקבוע[S33]),FALSE)=מרקובחצי[[#This Row],[ClientID]],1,"")</f>
        <v/>
      </c>
      <c r="I1039" t="str">
        <f>IF(IFERROR(LOOKUP(מרקובחצי[[#This Row],[ClientID]],סוגחציקבוע[S32&amp;33]),FALSE)=מרקובחצי[[#This Row],[ClientID]],1,"")</f>
        <v/>
      </c>
      <c r="J1039" s="19">
        <f>IF(SUM(מרקובחצי[[#This Row],[11]:[13]])=1,מרקובחצי[[#This Row],[עד ועד]],IF(SUM(R1038:T1039)=1,IF(מרקובחצי[[#This Row],[עד ועד]]&lt;J1038,מרקובחצי[[#This Row],[עד ועד]],J1038),J1038))</f>
        <v>26</v>
      </c>
      <c r="K1039" s="19">
        <f>IF(SUM(מרקובחצי[[#This Row],[11]:[13]])=1,מרקובחצי[[#This Row],[עד ועד]],IF(SUM(R1038:T1039)=1,IF(מרקובחצי[[#This Row],[עד ועד]]&gt;K1038,מרקובחצי[[#This Row],[עד ועד]],K1038),K1038))</f>
        <v>26</v>
      </c>
      <c r="L1039" s="19" t="str">
        <f>IF(AND(SUM(מרקובחצי[[#This Row],[31]:[33]])=1,SUM(U1038:W1038)=0),מרקובחצי[[#This Row],[מקס]]-מרקובחצי[[#This Row],[מינ]],"")</f>
        <v/>
      </c>
      <c r="M103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039" s="19" t="str">
        <f t="shared" si="16"/>
        <v>S32</v>
      </c>
      <c r="O1039" s="19">
        <f>IF(מרקובחצי[[#This Row],[קבעה הפלגה?]]=1,"",IF(AND(מרקובחצי[[#This Row],[עד ועד]]&lt;29,OR(מרקובחצי[[#This Row],[CycleNumber]]=1,AND(U1038=1,OR(מרקובחצי[[#This Row],[עד ועד]]&lt;J1038,מרקובחצי[[#This Row],[עד ועד]]&gt;K1038)),AND(V1038=1,מרקובחצי[[#This Row],[עד ועד]]&lt;J1038),W1038=1)),1,""))</f>
        <v>1</v>
      </c>
      <c r="P1039" s="19" t="str">
        <f>IF(מרקובחצי[[#This Row],[קבעה הפלגה?]]=1,"",IF(AND(מרקובחצי[[#This Row],[עד ועד]]&gt;28,מרקובחצי[[#This Row],[עד ועד]]&lt;32,OR(מרקובחצי[[#This Row],[CycleNumber]]=1,AND(U1038=1),AND(V1038=1,OR(מרקובחצי[[#This Row],[עד ועד]]&lt;J1038,מרקובחצי[[#This Row],[עד ועד]]&gt;K1038)),W1038=1)),1,""))</f>
        <v/>
      </c>
      <c r="Q1039" s="19" t="str">
        <f>IF(מרקובחצי[[#This Row],[קבעה הפלגה?]]=1,"",IF(AND(מרקובחצי[[#This Row],[עד ועד]]&gt;31,OR(מרקובחצי[[#This Row],[CycleNumber]]=1,AND(U1038=1),AND(V1038=1,מרקובחצי[[#This Row],[עד ועד]]&gt;K1038),AND(W1038=1,OR(מרקובחצי[[#This Row],[עד ועד]]&gt;K1038,מרקובחצי[[#This Row],[עד ועד]]&lt;J1038)))),1,""))</f>
        <v/>
      </c>
      <c r="R1039" s="19" t="str">
        <f>IF(מרקובחצי[[#This Row],[CycleNumber]]&gt;1,IF(AND(O1038=1,מרקובחצי[[#This Row],[עד ועד]]&lt;29),1,""),"")</f>
        <v/>
      </c>
      <c r="S1039" s="19" t="str">
        <f>IF(מרקובחצי[[#This Row],[CycleNumber]]&gt;1,IF(OR(AND(O1038=1,מרקובחצי[[#This Row],[עד ועד]]&gt;28),AND(P1038=1),AND(Q1038=1,מרקובחצי[[#This Row],[עד ועד]]&lt;32)),1,""),"")</f>
        <v/>
      </c>
      <c r="T1039" s="19" t="str">
        <f>IF(מרקובחצי[[#This Row],[CycleNumber]]&gt;1,IF(AND(Q1038=1,מרקובחצי[[#This Row],[עד ועד]]&gt;31),1,""),"")</f>
        <v/>
      </c>
      <c r="U1039" s="19" t="str">
        <f>IF(מרקובחצי[[#This Row],[CycleNumber]]&gt;1,IF(AND(R1038=1,מרקובחצי[[#This Row],[עד ועד]]&lt;29),1,IF(AND(U1038=1,NOT(OR(מרקובחצי[[#This Row],[עד ועד]]&lt;J1038,מרקובחצי[[#This Row],[עד ועד]]&gt;K1038))),1,"")),"")</f>
        <v/>
      </c>
      <c r="V1039" s="19" t="str">
        <f>IF(מרקובחצי[[#This Row],[CycleNumber]]&gt;1,IF(AND(SUM(R1038:T1038)=1,מרקובחצי[[#This Row],[עד ועד]]&gt;28,מרקובחצי[[#This Row],[עד ועד]]&lt;32),1,IF(OR(S1038=1,AND(R1038=1,מרקובחצי[[#This Row],[עד ועד]]&gt;28),AND(T1038=1,מרקובחצי[[#This Row],[עד ועד]]&lt;32)),1,IF(AND(V1038=1,NOT(OR(מרקובחצי[[#This Row],[עד ועד]]&lt;J1038,מרקובחצי[[#This Row],[עד ועד]]&gt;K1038))),1,""))),"")</f>
        <v/>
      </c>
      <c r="W1039" s="19" t="str">
        <f>IF(מרקובחצי[[#This Row],[CycleNumber]]&gt;1,IF(AND(T1038=1,מרקובחצי[[#This Row],[עד ועד]]&gt;31),1,IF(AND(W1038=1,NOT(OR(מרקובחצי[[#This Row],[עד ועד]]&lt;J1038,מרקובחצי[[#This Row],[עד ועד]]&gt;K1038))),1,"")),"")</f>
        <v/>
      </c>
      <c r="X1039" s="19" t="str">
        <f>IF(AND(מרקובחצי[[#This Row],[CycleNumber]]&lt;$B1040,SUM(מרקובחצי[[#This Row],[11]],R1040)=2),1,"")</f>
        <v/>
      </c>
      <c r="Y1039" s="19">
        <f>IF(AND(מרקובחצי[[#This Row],[CycleNumber]]&lt;$B1040,SUM(מרקובחצי[[#This Row],[11]],S1040)=2),1,"")</f>
        <v>1</v>
      </c>
      <c r="Z1039" s="19" t="str">
        <f>IF(AND(מרקובחצי[[#This Row],[CycleNumber]]&lt;$B1040,SUM(מרקובחצי[[#This Row],[13]],S1040)=2),1,"")</f>
        <v/>
      </c>
      <c r="AA1039" s="19" t="str">
        <f>IF(AND(מרקובחצי[[#This Row],[CycleNumber]]&lt;$B1040,SUM(מרקובחצי[[#This Row],[13]],T1040)=2),1,"")</f>
        <v/>
      </c>
      <c r="AB1039" s="19" t="str">
        <f>IF(AND(מרקובחצי[[#This Row],[CycleNumber]]&lt;$B1040,SUM(מרקובחצי[[#This Row],[21]],U1040)=2),1,"")</f>
        <v/>
      </c>
      <c r="AC1039" s="19" t="str">
        <f>IF(AND(מרקובחצי[[#This Row],[CycleNumber]]&lt;$B1040,SUM(מרקובחצי[[#This Row],[21]],V1040)=2),1,"")</f>
        <v/>
      </c>
      <c r="AD1039" s="19" t="str">
        <f>IF(AND(מרקובחצי[[#This Row],[CycleNumber]]&lt;$B1040,SUM(מרקובחצי[[#This Row],[23]],V1040)=2),1,"")</f>
        <v/>
      </c>
      <c r="AE1039" s="19" t="str">
        <f>IF(AND(מרקובחצי[[#This Row],[CycleNumber]]&lt;$B1040,SUM(מרקובחצי[[#This Row],[23]],W1040)=2),1,"")</f>
        <v/>
      </c>
      <c r="AF1039" s="19" t="str">
        <f>IF(AND(מרקובחצי[[#This Row],[CycleNumber]]&lt;$B1040,SUM(מרקובחצי[[#This Row],[31]],O1040)=2),1,"")</f>
        <v/>
      </c>
      <c r="AG1039" s="19" t="str">
        <f>IF(AND(מרקובחצי[[#This Row],[CycleNumber]]&lt;$B1040,SUM(מרקובחצי[[#This Row],[31]],P1040)=2),1,"")</f>
        <v/>
      </c>
      <c r="AH1039" s="19" t="str">
        <f>IF(AND(מרקובחצי[[#This Row],[CycleNumber]]&lt;$B1040,SUM(מרקובחצי[[#This Row],[31]],Q1040)=2),1,"")</f>
        <v/>
      </c>
      <c r="AI1039" s="19" t="str">
        <f>IF(AND(מרקובחצי[[#This Row],[CycleNumber]]&lt;$B1040,SUM(U1039:U1040)=2),1,"")</f>
        <v/>
      </c>
      <c r="AJ1039" s="19" t="str">
        <f>IF(AND(מרקובחצי[[#This Row],[CycleNumber]]&lt;$B1040,SUM(מרקובחצי[[#This Row],[32]],O1040)=2),1,"")</f>
        <v/>
      </c>
      <c r="AK1039" s="19" t="str">
        <f>IF(AND(מרקובחצי[[#This Row],[CycleNumber]]&lt;$B1040,SUM(מרקובחצי[[#This Row],[32]],P1040)=2),1,"")</f>
        <v/>
      </c>
      <c r="AL1039" s="19" t="str">
        <f>IF(AND(מרקובחצי[[#This Row],[CycleNumber]]&lt;$B1040,SUM(מרקובחצי[[#This Row],[32]],Q1040)=2),1,"")</f>
        <v/>
      </c>
      <c r="AM1039" s="19" t="str">
        <f>IF(AND(מרקובחצי[[#This Row],[CycleNumber]]&lt;$B1040,SUM(V1039:V1040)=2),1,"")</f>
        <v/>
      </c>
      <c r="AN1039" s="19" t="str">
        <f>IF(AND(מרקובחצי[[#This Row],[CycleNumber]]&lt;$B1040,SUM(מרקובחצי[[#This Row],[33]],O1040)=2),1,"")</f>
        <v/>
      </c>
      <c r="AO1039" s="19" t="str">
        <f>IF(AND(מרקובחצי[[#This Row],[CycleNumber]]&lt;$B1040,SUM(מרקובחצי[[#This Row],[33]],P1040)=2),1,"")</f>
        <v/>
      </c>
      <c r="AP1039" s="19" t="str">
        <f>IF(AND(מרקובחצי[[#This Row],[CycleNumber]]&lt;$B1040,SUM(מרקובחצי[[#This Row],[33]],Q1040)=2),1,"")</f>
        <v/>
      </c>
      <c r="AQ1039" s="19" t="str">
        <f>IF(AND(מרקובחצי[[#This Row],[CycleNumber]]&lt;$B1040,SUM(W1039:W1040)=2),1,"")</f>
        <v/>
      </c>
      <c r="AR1039" s="19" t="str">
        <f>IF(AND(מרקובחצי[[#This Row],[CycleNumber]]&lt;$B1040,SUM(מרקובחצי[[#This Row],[12]],S1040)=2),1,"")</f>
        <v/>
      </c>
      <c r="AS1039" s="19" t="str">
        <f>IF(AND(מרקובחצי[[#This Row],[CycleNumber]]&lt;$B1040,SUM(מרקובחצי[[#This Row],[22]],V1040)=2),1,"")</f>
        <v/>
      </c>
      <c r="AT1039" s="21">
        <f>SUM(מרקובחצי[[#This Row],[11]:[33]])</f>
        <v>1</v>
      </c>
    </row>
    <row r="1040" spans="1:46" ht="15.6" x14ac:dyDescent="0.25">
      <c r="A1040" s="19" t="s">
        <v>109</v>
      </c>
      <c r="B1040" s="19">
        <v>2</v>
      </c>
      <c r="C1040">
        <v>28</v>
      </c>
      <c r="D1040" s="19">
        <f>מרקובחצי[[#This Row],[LengthofCycle]]+1</f>
        <v>29</v>
      </c>
      <c r="E1040" t="str">
        <f>IF(IFERROR(LOOKUP(מרקובחצי[[#This Row],[ClientID]],קביעויות[הפלגה]),FALSE)=מרקובחצי[[#This Row],[ClientID]],1,"")</f>
        <v/>
      </c>
      <c r="F1040" t="str">
        <f>IF(IFERROR(LOOKUP(מרקובחצי[[#This Row],[ClientID]],סוגחציקבוע[S31]),FALSE)=מרקובחצי[[#This Row],[ClientID]],1,"")</f>
        <v/>
      </c>
      <c r="G1040">
        <f>IF(IFERROR(LOOKUP(מרקובחצי[[#This Row],[ClientID]],סוגחציקבוע[S32]),FALSE)=מרקובחצי[[#This Row],[ClientID]],1,"")</f>
        <v>1</v>
      </c>
      <c r="H1040" t="str">
        <f>IF(IFERROR(LOOKUP(מרקובחצי[[#This Row],[ClientID]],סוגחציקבוע[S33]),FALSE)=מרקובחצי[[#This Row],[ClientID]],1,"")</f>
        <v/>
      </c>
      <c r="I1040" t="str">
        <f>IF(IFERROR(LOOKUP(מרקובחצי[[#This Row],[ClientID]],סוגחציקבוע[S32&amp;33]),FALSE)=מרקובחצי[[#This Row],[ClientID]],1,"")</f>
        <v/>
      </c>
      <c r="J1040" s="19">
        <f>IF(SUM(מרקובחצי[[#This Row],[11]:[13]])=1,מרקובחצי[[#This Row],[עד ועד]],IF(SUM(R1039:T1040)=1,IF(מרקובחצי[[#This Row],[עד ועד]]&lt;J1039,מרקובחצי[[#This Row],[עד ועד]],J1039),J1039))</f>
        <v>26</v>
      </c>
      <c r="K1040" s="19">
        <f>IF(SUM(מרקובחצי[[#This Row],[11]:[13]])=1,מרקובחצי[[#This Row],[עד ועד]],IF(SUM(R1039:T1040)=1,IF(מרקובחצי[[#This Row],[עד ועד]]&gt;K1039,מרקובחצי[[#This Row],[עד ועד]],K1039),K1039))</f>
        <v>29</v>
      </c>
      <c r="L1040" s="19" t="str">
        <f>IF(AND(SUM(מרקובחצי[[#This Row],[31]:[33]])=1,SUM(U1039:W1039)=0),מרקובחצי[[#This Row],[מקס]]-מרקובחצי[[#This Row],[מינ]],"")</f>
        <v/>
      </c>
      <c r="M104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040" s="19" t="str">
        <f t="shared" si="16"/>
        <v>S11</v>
      </c>
      <c r="O1040" s="19" t="str">
        <f>IF(מרקובחצי[[#This Row],[קבעה הפלגה?]]=1,"",IF(AND(מרקובחצי[[#This Row],[עד ועד]]&lt;29,OR(מרקובחצי[[#This Row],[CycleNumber]]=1,AND(U1039=1,OR(מרקובחצי[[#This Row],[עד ועד]]&lt;J1039,מרקובחצי[[#This Row],[עד ועד]]&gt;K1039)),AND(V1039=1,מרקובחצי[[#This Row],[עד ועד]]&lt;J1039),W1039=1)),1,""))</f>
        <v/>
      </c>
      <c r="P1040" s="19" t="str">
        <f>IF(מרקובחצי[[#This Row],[קבעה הפלגה?]]=1,"",IF(AND(מרקובחצי[[#This Row],[עד ועד]]&gt;28,מרקובחצי[[#This Row],[עד ועד]]&lt;32,OR(מרקובחצי[[#This Row],[CycleNumber]]=1,AND(U1039=1),AND(V1039=1,OR(מרקובחצי[[#This Row],[עד ועד]]&lt;J1039,מרקובחצי[[#This Row],[עד ועד]]&gt;K1039)),W1039=1)),1,""))</f>
        <v/>
      </c>
      <c r="Q1040" s="19" t="str">
        <f>IF(מרקובחצי[[#This Row],[קבעה הפלגה?]]=1,"",IF(AND(מרקובחצי[[#This Row],[עד ועד]]&gt;31,OR(מרקובחצי[[#This Row],[CycleNumber]]=1,AND(U1039=1),AND(V1039=1,מרקובחצי[[#This Row],[עד ועד]]&gt;K1039),AND(W1039=1,OR(מרקובחצי[[#This Row],[עד ועד]]&gt;K1039,מרקובחצי[[#This Row],[עד ועד]]&lt;J1039)))),1,""))</f>
        <v/>
      </c>
      <c r="R1040" s="19" t="str">
        <f>IF(מרקובחצי[[#This Row],[CycleNumber]]&gt;1,IF(AND(O1039=1,מרקובחצי[[#This Row],[עד ועד]]&lt;29),1,""),"")</f>
        <v/>
      </c>
      <c r="S1040" s="19">
        <f>IF(מרקובחצי[[#This Row],[CycleNumber]]&gt;1,IF(OR(AND(O1039=1,מרקובחצי[[#This Row],[עד ועד]]&gt;28),AND(P1039=1),AND(Q1039=1,מרקובחצי[[#This Row],[עד ועד]]&lt;32)),1,""),"")</f>
        <v>1</v>
      </c>
      <c r="T1040" s="19" t="str">
        <f>IF(מרקובחצי[[#This Row],[CycleNumber]]&gt;1,IF(AND(Q1039=1,מרקובחצי[[#This Row],[עד ועד]]&gt;31),1,""),"")</f>
        <v/>
      </c>
      <c r="U1040" s="19" t="str">
        <f>IF(מרקובחצי[[#This Row],[CycleNumber]]&gt;1,IF(AND(R1039=1,מרקובחצי[[#This Row],[עד ועד]]&lt;29),1,IF(AND(U1039=1,NOT(OR(מרקובחצי[[#This Row],[עד ועד]]&lt;J1039,מרקובחצי[[#This Row],[עד ועד]]&gt;K1039))),1,"")),"")</f>
        <v/>
      </c>
      <c r="V1040" s="19" t="str">
        <f>IF(מרקובחצי[[#This Row],[CycleNumber]]&gt;1,IF(AND(SUM(R1039:T1039)=1,מרקובחצי[[#This Row],[עד ועד]]&gt;28,מרקובחצי[[#This Row],[עד ועד]]&lt;32),1,IF(OR(S1039=1,AND(R1039=1,מרקובחצי[[#This Row],[עד ועד]]&gt;28),AND(T1039=1,מרקובחצי[[#This Row],[עד ועד]]&lt;32)),1,IF(AND(V1039=1,NOT(OR(מרקובחצי[[#This Row],[עד ועד]]&lt;J1039,מרקובחצי[[#This Row],[עד ועד]]&gt;K1039))),1,""))),"")</f>
        <v/>
      </c>
      <c r="W1040" s="19" t="str">
        <f>IF(מרקובחצי[[#This Row],[CycleNumber]]&gt;1,IF(AND(T1039=1,מרקובחצי[[#This Row],[עד ועד]]&gt;31),1,IF(AND(W1039=1,NOT(OR(מרקובחצי[[#This Row],[עד ועד]]&lt;J1039,מרקובחצי[[#This Row],[עד ועד]]&gt;K1039))),1,"")),"")</f>
        <v/>
      </c>
      <c r="X1040" s="19" t="str">
        <f>IF(AND(מרקובחצי[[#This Row],[CycleNumber]]&lt;$B1041,SUM(מרקובחצי[[#This Row],[11]],R1041)=2),1,"")</f>
        <v/>
      </c>
      <c r="Y1040" s="19" t="str">
        <f>IF(AND(מרקובחצי[[#This Row],[CycleNumber]]&lt;$B1041,SUM(מרקובחצי[[#This Row],[11]],S1041)=2),1,"")</f>
        <v/>
      </c>
      <c r="Z1040" s="19" t="str">
        <f>IF(AND(מרקובחצי[[#This Row],[CycleNumber]]&lt;$B1041,SUM(מרקובחצי[[#This Row],[13]],S1041)=2),1,"")</f>
        <v/>
      </c>
      <c r="AA1040" s="19" t="str">
        <f>IF(AND(מרקובחצי[[#This Row],[CycleNumber]]&lt;$B1041,SUM(מרקובחצי[[#This Row],[13]],T1041)=2),1,"")</f>
        <v/>
      </c>
      <c r="AB1040" s="19" t="str">
        <f>IF(AND(מרקובחצי[[#This Row],[CycleNumber]]&lt;$B1041,SUM(מרקובחצי[[#This Row],[21]],U1041)=2),1,"")</f>
        <v/>
      </c>
      <c r="AC1040" s="19" t="str">
        <f>IF(AND(מרקובחצי[[#This Row],[CycleNumber]]&lt;$B1041,SUM(מרקובחצי[[#This Row],[21]],V1041)=2),1,"")</f>
        <v/>
      </c>
      <c r="AD1040" s="19" t="str">
        <f>IF(AND(מרקובחצי[[#This Row],[CycleNumber]]&lt;$B1041,SUM(מרקובחצי[[#This Row],[23]],V1041)=2),1,"")</f>
        <v/>
      </c>
      <c r="AE1040" s="19" t="str">
        <f>IF(AND(מרקובחצי[[#This Row],[CycleNumber]]&lt;$B1041,SUM(מרקובחצי[[#This Row],[23]],W1041)=2),1,"")</f>
        <v/>
      </c>
      <c r="AF1040" s="19" t="str">
        <f>IF(AND(מרקובחצי[[#This Row],[CycleNumber]]&lt;$B1041,SUM(מרקובחצי[[#This Row],[31]],O1041)=2),1,"")</f>
        <v/>
      </c>
      <c r="AG1040" s="19" t="str">
        <f>IF(AND(מרקובחצי[[#This Row],[CycleNumber]]&lt;$B1041,SUM(מרקובחצי[[#This Row],[31]],P1041)=2),1,"")</f>
        <v/>
      </c>
      <c r="AH1040" s="19" t="str">
        <f>IF(AND(מרקובחצי[[#This Row],[CycleNumber]]&lt;$B1041,SUM(מרקובחצי[[#This Row],[31]],Q1041)=2),1,"")</f>
        <v/>
      </c>
      <c r="AI1040" s="19" t="str">
        <f>IF(AND(מרקובחצי[[#This Row],[CycleNumber]]&lt;$B1041,SUM(U1040:U1041)=2),1,"")</f>
        <v/>
      </c>
      <c r="AJ1040" s="19" t="str">
        <f>IF(AND(מרקובחצי[[#This Row],[CycleNumber]]&lt;$B1041,SUM(מרקובחצי[[#This Row],[32]],O1041)=2),1,"")</f>
        <v/>
      </c>
      <c r="AK1040" s="19" t="str">
        <f>IF(AND(מרקובחצי[[#This Row],[CycleNumber]]&lt;$B1041,SUM(מרקובחצי[[#This Row],[32]],P1041)=2),1,"")</f>
        <v/>
      </c>
      <c r="AL1040" s="19" t="str">
        <f>IF(AND(מרקובחצי[[#This Row],[CycleNumber]]&lt;$B1041,SUM(מרקובחצי[[#This Row],[32]],Q1041)=2),1,"")</f>
        <v/>
      </c>
      <c r="AM1040" s="19" t="str">
        <f>IF(AND(מרקובחצי[[#This Row],[CycleNumber]]&lt;$B1041,SUM(V1040:V1041)=2),1,"")</f>
        <v/>
      </c>
      <c r="AN1040" s="19" t="str">
        <f>IF(AND(מרקובחצי[[#This Row],[CycleNumber]]&lt;$B1041,SUM(מרקובחצי[[#This Row],[33]],O1041)=2),1,"")</f>
        <v/>
      </c>
      <c r="AO1040" s="19" t="str">
        <f>IF(AND(מרקובחצי[[#This Row],[CycleNumber]]&lt;$B1041,SUM(מרקובחצי[[#This Row],[33]],P1041)=2),1,"")</f>
        <v/>
      </c>
      <c r="AP1040" s="19" t="str">
        <f>IF(AND(מרקובחצי[[#This Row],[CycleNumber]]&lt;$B1041,SUM(מרקובחצי[[#This Row],[33]],Q1041)=2),1,"")</f>
        <v/>
      </c>
      <c r="AQ1040" s="19" t="str">
        <f>IF(AND(מרקובחצי[[#This Row],[CycleNumber]]&lt;$B1041,SUM(W1040:W1041)=2),1,"")</f>
        <v/>
      </c>
      <c r="AR1040" s="19" t="str">
        <f>IF(AND(מרקובחצי[[#This Row],[CycleNumber]]&lt;$B1041,SUM(מרקובחצי[[#This Row],[12]],S1041)=2),1,"")</f>
        <v/>
      </c>
      <c r="AS1040" s="19">
        <f>IF(AND(מרקובחצי[[#This Row],[CycleNumber]]&lt;$B1041,SUM(מרקובחצי[[#This Row],[22]],V1041)=2),1,"")</f>
        <v>1</v>
      </c>
      <c r="AT1040" s="21">
        <f>SUM(מרקובחצי[[#This Row],[11]:[33]])</f>
        <v>1</v>
      </c>
    </row>
    <row r="1041" spans="1:46" ht="15.6" x14ac:dyDescent="0.25">
      <c r="A1041" s="19" t="s">
        <v>109</v>
      </c>
      <c r="B1041" s="19">
        <v>3</v>
      </c>
      <c r="C1041">
        <v>25</v>
      </c>
      <c r="D1041" s="19">
        <f>מרקובחצי[[#This Row],[LengthofCycle]]+1</f>
        <v>26</v>
      </c>
      <c r="E1041" t="str">
        <f>IF(IFERROR(LOOKUP(מרקובחצי[[#This Row],[ClientID]],קביעויות[הפלגה]),FALSE)=מרקובחצי[[#This Row],[ClientID]],1,"")</f>
        <v/>
      </c>
      <c r="F1041" t="str">
        <f>IF(IFERROR(LOOKUP(מרקובחצי[[#This Row],[ClientID]],סוגחציקבוע[S31]),FALSE)=מרקובחצי[[#This Row],[ClientID]],1,"")</f>
        <v/>
      </c>
      <c r="G1041">
        <f>IF(IFERROR(LOOKUP(מרקובחצי[[#This Row],[ClientID]],סוגחציקבוע[S32]),FALSE)=מרקובחצי[[#This Row],[ClientID]],1,"")</f>
        <v>1</v>
      </c>
      <c r="H1041" t="str">
        <f>IF(IFERROR(LOOKUP(מרקובחצי[[#This Row],[ClientID]],סוגחציקבוע[S33]),FALSE)=מרקובחצי[[#This Row],[ClientID]],1,"")</f>
        <v/>
      </c>
      <c r="I1041" t="str">
        <f>IF(IFERROR(LOOKUP(מרקובחצי[[#This Row],[ClientID]],סוגחציקבוע[S32&amp;33]),FALSE)=מרקובחצי[[#This Row],[ClientID]],1,"")</f>
        <v/>
      </c>
      <c r="J1041" s="19">
        <f>IF(SUM(מרקובחצי[[#This Row],[11]:[13]])=1,מרקובחצי[[#This Row],[עד ועד]],IF(SUM(R1040:T1041)=1,IF(מרקובחצי[[#This Row],[עד ועד]]&lt;J1040,מרקובחצי[[#This Row],[עד ועד]],J1040),J1040))</f>
        <v>26</v>
      </c>
      <c r="K1041" s="19">
        <f>IF(SUM(מרקובחצי[[#This Row],[11]:[13]])=1,מרקובחצי[[#This Row],[עד ועד]],IF(SUM(R1040:T1041)=1,IF(מרקובחצי[[#This Row],[עד ועד]]&gt;K1040,מרקובחצי[[#This Row],[עד ועד]],K1040),K1040))</f>
        <v>29</v>
      </c>
      <c r="L1041" s="19">
        <f>IF(AND(SUM(מרקובחצי[[#This Row],[31]:[33]])=1,SUM(U1040:W1040)=0),מרקובחצי[[#This Row],[מקס]]-מרקובחצי[[#This Row],[מינ]],"")</f>
        <v>3</v>
      </c>
      <c r="M104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41" s="19" t="str">
        <f t="shared" si="16"/>
        <v>S22</v>
      </c>
      <c r="O1041" s="19" t="str">
        <f>IF(מרקובחצי[[#This Row],[קבעה הפלגה?]]=1,"",IF(AND(מרקובחצי[[#This Row],[עד ועד]]&lt;29,OR(מרקובחצי[[#This Row],[CycleNumber]]=1,AND(U1040=1,OR(מרקובחצי[[#This Row],[עד ועד]]&lt;J1040,מרקובחצי[[#This Row],[עד ועד]]&gt;K1040)),AND(V1040=1,מרקובחצי[[#This Row],[עד ועד]]&lt;J1040),W1040=1)),1,""))</f>
        <v/>
      </c>
      <c r="P1041" s="19" t="str">
        <f>IF(מרקובחצי[[#This Row],[קבעה הפלגה?]]=1,"",IF(AND(מרקובחצי[[#This Row],[עד ועד]]&gt;28,מרקובחצי[[#This Row],[עד ועד]]&lt;32,OR(מרקובחצי[[#This Row],[CycleNumber]]=1,AND(U1040=1),AND(V1040=1,OR(מרקובחצי[[#This Row],[עד ועד]]&lt;J1040,מרקובחצי[[#This Row],[עד ועד]]&gt;K1040)),W1040=1)),1,""))</f>
        <v/>
      </c>
      <c r="Q1041" s="19" t="str">
        <f>IF(מרקובחצי[[#This Row],[קבעה הפלגה?]]=1,"",IF(AND(מרקובחצי[[#This Row],[עד ועד]]&gt;31,OR(מרקובחצי[[#This Row],[CycleNumber]]=1,AND(U1040=1),AND(V1040=1,מרקובחצי[[#This Row],[עד ועד]]&gt;K1040),AND(W1040=1,OR(מרקובחצי[[#This Row],[עד ועד]]&gt;K1040,מרקובחצי[[#This Row],[עד ועד]]&lt;J1040)))),1,""))</f>
        <v/>
      </c>
      <c r="R1041" s="19" t="str">
        <f>IF(מרקובחצי[[#This Row],[CycleNumber]]&gt;1,IF(AND(O1040=1,מרקובחצי[[#This Row],[עד ועד]]&lt;29),1,""),"")</f>
        <v/>
      </c>
      <c r="S1041" s="19" t="str">
        <f>IF(מרקובחצי[[#This Row],[CycleNumber]]&gt;1,IF(OR(AND(O1040=1,מרקובחצי[[#This Row],[עד ועד]]&gt;28),AND(P1040=1),AND(Q1040=1,מרקובחצי[[#This Row],[עד ועד]]&lt;32)),1,""),"")</f>
        <v/>
      </c>
      <c r="T1041" s="19" t="str">
        <f>IF(מרקובחצי[[#This Row],[CycleNumber]]&gt;1,IF(AND(Q1040=1,מרקובחצי[[#This Row],[עד ועד]]&gt;31),1,""),"")</f>
        <v/>
      </c>
      <c r="U1041" s="19" t="str">
        <f>IF(מרקובחצי[[#This Row],[CycleNumber]]&gt;1,IF(AND(R1040=1,מרקובחצי[[#This Row],[עד ועד]]&lt;29),1,IF(AND(U1040=1,NOT(OR(מרקובחצי[[#This Row],[עד ועד]]&lt;J1040,מרקובחצי[[#This Row],[עד ועד]]&gt;K1040))),1,"")),"")</f>
        <v/>
      </c>
      <c r="V1041" s="19">
        <f>IF(מרקובחצי[[#This Row],[CycleNumber]]&gt;1,IF(AND(SUM(R1040:T1040)=1,מרקובחצי[[#This Row],[עד ועד]]&gt;28,מרקובחצי[[#This Row],[עד ועד]]&lt;32),1,IF(OR(S1040=1,AND(R1040=1,מרקובחצי[[#This Row],[עד ועד]]&gt;28),AND(T1040=1,מרקובחצי[[#This Row],[עד ועד]]&lt;32)),1,IF(AND(V1040=1,NOT(OR(מרקובחצי[[#This Row],[עד ועד]]&lt;J1040,מרקובחצי[[#This Row],[עד ועד]]&gt;K1040))),1,""))),"")</f>
        <v>1</v>
      </c>
      <c r="W1041" s="19" t="str">
        <f>IF(מרקובחצי[[#This Row],[CycleNumber]]&gt;1,IF(AND(T1040=1,מרקובחצי[[#This Row],[עד ועד]]&gt;31),1,IF(AND(W1040=1,NOT(OR(מרקובחצי[[#This Row],[עד ועד]]&lt;J1040,מרקובחצי[[#This Row],[עד ועד]]&gt;K1040))),1,"")),"")</f>
        <v/>
      </c>
      <c r="X1041" s="19" t="str">
        <f>IF(AND(מרקובחצי[[#This Row],[CycleNumber]]&lt;$B1042,SUM(מרקובחצי[[#This Row],[11]],R1042)=2),1,"")</f>
        <v/>
      </c>
      <c r="Y1041" s="19" t="str">
        <f>IF(AND(מרקובחצי[[#This Row],[CycleNumber]]&lt;$B1042,SUM(מרקובחצי[[#This Row],[11]],S1042)=2),1,"")</f>
        <v/>
      </c>
      <c r="Z1041" s="19" t="str">
        <f>IF(AND(מרקובחצי[[#This Row],[CycleNumber]]&lt;$B1042,SUM(מרקובחצי[[#This Row],[13]],S1042)=2),1,"")</f>
        <v/>
      </c>
      <c r="AA1041" s="19" t="str">
        <f>IF(AND(מרקובחצי[[#This Row],[CycleNumber]]&lt;$B1042,SUM(מרקובחצי[[#This Row],[13]],T1042)=2),1,"")</f>
        <v/>
      </c>
      <c r="AB1041" s="19" t="str">
        <f>IF(AND(מרקובחצי[[#This Row],[CycleNumber]]&lt;$B1042,SUM(מרקובחצי[[#This Row],[21]],U1042)=2),1,"")</f>
        <v/>
      </c>
      <c r="AC1041" s="19" t="str">
        <f>IF(AND(מרקובחצי[[#This Row],[CycleNumber]]&lt;$B1042,SUM(מרקובחצי[[#This Row],[21]],V1042)=2),1,"")</f>
        <v/>
      </c>
      <c r="AD1041" s="19" t="str">
        <f>IF(AND(מרקובחצי[[#This Row],[CycleNumber]]&lt;$B1042,SUM(מרקובחצי[[#This Row],[23]],V1042)=2),1,"")</f>
        <v/>
      </c>
      <c r="AE1041" s="19" t="str">
        <f>IF(AND(מרקובחצי[[#This Row],[CycleNumber]]&lt;$B1042,SUM(מרקובחצי[[#This Row],[23]],W1042)=2),1,"")</f>
        <v/>
      </c>
      <c r="AF1041" s="19" t="str">
        <f>IF(AND(מרקובחצי[[#This Row],[CycleNumber]]&lt;$B1042,SUM(מרקובחצי[[#This Row],[31]],O1042)=2),1,"")</f>
        <v/>
      </c>
      <c r="AG1041" s="19" t="str">
        <f>IF(AND(מרקובחצי[[#This Row],[CycleNumber]]&lt;$B1042,SUM(מרקובחצי[[#This Row],[31]],P1042)=2),1,"")</f>
        <v/>
      </c>
      <c r="AH1041" s="19" t="str">
        <f>IF(AND(מרקובחצי[[#This Row],[CycleNumber]]&lt;$B1042,SUM(מרקובחצי[[#This Row],[31]],Q1042)=2),1,"")</f>
        <v/>
      </c>
      <c r="AI1041" s="19" t="str">
        <f>IF(AND(מרקובחצי[[#This Row],[CycleNumber]]&lt;$B1042,SUM(U1041:U1042)=2),1,"")</f>
        <v/>
      </c>
      <c r="AJ1041" s="19" t="str">
        <f>IF(AND(מרקובחצי[[#This Row],[CycleNumber]]&lt;$B1042,SUM(מרקובחצי[[#This Row],[32]],O1042)=2),1,"")</f>
        <v/>
      </c>
      <c r="AK1041" s="19" t="str">
        <f>IF(AND(מרקובחצי[[#This Row],[CycleNumber]]&lt;$B1042,SUM(מרקובחצי[[#This Row],[32]],P1042)=2),1,"")</f>
        <v/>
      </c>
      <c r="AL1041" s="19" t="str">
        <f>IF(AND(מרקובחצי[[#This Row],[CycleNumber]]&lt;$B1042,SUM(מרקובחצי[[#This Row],[32]],Q1042)=2),1,"")</f>
        <v/>
      </c>
      <c r="AM1041" s="19">
        <f>IF(AND(מרקובחצי[[#This Row],[CycleNumber]]&lt;$B1042,SUM(V1041:V1042)=2),1,"")</f>
        <v>1</v>
      </c>
      <c r="AN1041" s="19" t="str">
        <f>IF(AND(מרקובחצי[[#This Row],[CycleNumber]]&lt;$B1042,SUM(מרקובחצי[[#This Row],[33]],O1042)=2),1,"")</f>
        <v/>
      </c>
      <c r="AO1041" s="19" t="str">
        <f>IF(AND(מרקובחצי[[#This Row],[CycleNumber]]&lt;$B1042,SUM(מרקובחצי[[#This Row],[33]],P1042)=2),1,"")</f>
        <v/>
      </c>
      <c r="AP1041" s="19" t="str">
        <f>IF(AND(מרקובחצי[[#This Row],[CycleNumber]]&lt;$B1042,SUM(מרקובחצי[[#This Row],[33]],Q1042)=2),1,"")</f>
        <v/>
      </c>
      <c r="AQ1041" s="19" t="str">
        <f>IF(AND(מרקובחצי[[#This Row],[CycleNumber]]&lt;$B1042,SUM(W1041:W1042)=2),1,"")</f>
        <v/>
      </c>
      <c r="AR1041" s="19" t="str">
        <f>IF(AND(מרקובחצי[[#This Row],[CycleNumber]]&lt;$B1042,SUM(מרקובחצי[[#This Row],[12]],S1042)=2),1,"")</f>
        <v/>
      </c>
      <c r="AS1041" s="19" t="str">
        <f>IF(AND(מרקובחצי[[#This Row],[CycleNumber]]&lt;$B1042,SUM(מרקובחצי[[#This Row],[22]],V1042)=2),1,"")</f>
        <v/>
      </c>
      <c r="AT1041" s="21">
        <f>SUM(מרקובחצי[[#This Row],[11]:[33]])</f>
        <v>1</v>
      </c>
    </row>
    <row r="1042" spans="1:46" ht="15.6" x14ac:dyDescent="0.25">
      <c r="A1042" s="19" t="s">
        <v>109</v>
      </c>
      <c r="B1042" s="19">
        <v>4</v>
      </c>
      <c r="C1042">
        <v>25</v>
      </c>
      <c r="D1042" s="19">
        <f>מרקובחצי[[#This Row],[LengthofCycle]]+1</f>
        <v>26</v>
      </c>
      <c r="E1042" t="str">
        <f>IF(IFERROR(LOOKUP(מרקובחצי[[#This Row],[ClientID]],קביעויות[הפלגה]),FALSE)=מרקובחצי[[#This Row],[ClientID]],1,"")</f>
        <v/>
      </c>
      <c r="F1042" t="str">
        <f>IF(IFERROR(LOOKUP(מרקובחצי[[#This Row],[ClientID]],סוגחציקבוע[S31]),FALSE)=מרקובחצי[[#This Row],[ClientID]],1,"")</f>
        <v/>
      </c>
      <c r="G1042">
        <f>IF(IFERROR(LOOKUP(מרקובחצי[[#This Row],[ClientID]],סוגחציקבוע[S32]),FALSE)=מרקובחצי[[#This Row],[ClientID]],1,"")</f>
        <v>1</v>
      </c>
      <c r="H1042" t="str">
        <f>IF(IFERROR(LOOKUP(מרקובחצי[[#This Row],[ClientID]],סוגחציקבוע[S33]),FALSE)=מרקובחצי[[#This Row],[ClientID]],1,"")</f>
        <v/>
      </c>
      <c r="I1042" t="str">
        <f>IF(IFERROR(LOOKUP(מרקובחצי[[#This Row],[ClientID]],סוגחציקבוע[S32&amp;33]),FALSE)=מרקובחצי[[#This Row],[ClientID]],1,"")</f>
        <v/>
      </c>
      <c r="J1042" s="19">
        <f>IF(SUM(מרקובחצי[[#This Row],[11]:[13]])=1,מרקובחצי[[#This Row],[עד ועד]],IF(SUM(R1041:T1042)=1,IF(מרקובחצי[[#This Row],[עד ועד]]&lt;J1041,מרקובחצי[[#This Row],[עד ועד]],J1041),J1041))</f>
        <v>26</v>
      </c>
      <c r="K1042" s="19">
        <f>IF(SUM(מרקובחצי[[#This Row],[11]:[13]])=1,מרקובחצי[[#This Row],[עד ועד]],IF(SUM(R1041:T1042)=1,IF(מרקובחצי[[#This Row],[עד ועד]]&gt;K1041,מרקובחצי[[#This Row],[עד ועד]],K1041),K1041))</f>
        <v>29</v>
      </c>
      <c r="L1042" s="19" t="str">
        <f>IF(AND(SUM(מרקובחצי[[#This Row],[31]:[33]])=1,SUM(U1041:W1041)=0),מרקובחצי[[#This Row],[מקס]]-מרקובחצי[[#This Row],[מינ]],"")</f>
        <v/>
      </c>
      <c r="M104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42" s="19" t="str">
        <f t="shared" si="16"/>
        <v>S32</v>
      </c>
      <c r="O1042" s="19" t="str">
        <f>IF(מרקובחצי[[#This Row],[קבעה הפלגה?]]=1,"",IF(AND(מרקובחצי[[#This Row],[עד ועד]]&lt;29,OR(מרקובחצי[[#This Row],[CycleNumber]]=1,AND(U1041=1,OR(מרקובחצי[[#This Row],[עד ועד]]&lt;J1041,מרקובחצי[[#This Row],[עד ועד]]&gt;K1041)),AND(V1041=1,מרקובחצי[[#This Row],[עד ועד]]&lt;J1041),W1041=1)),1,""))</f>
        <v/>
      </c>
      <c r="P1042" s="19" t="str">
        <f>IF(מרקובחצי[[#This Row],[קבעה הפלגה?]]=1,"",IF(AND(מרקובחצי[[#This Row],[עד ועד]]&gt;28,מרקובחצי[[#This Row],[עד ועד]]&lt;32,OR(מרקובחצי[[#This Row],[CycleNumber]]=1,AND(U1041=1),AND(V1041=1,OR(מרקובחצי[[#This Row],[עד ועד]]&lt;J1041,מרקובחצי[[#This Row],[עד ועד]]&gt;K1041)),W1041=1)),1,""))</f>
        <v/>
      </c>
      <c r="Q1042" s="19" t="str">
        <f>IF(מרקובחצי[[#This Row],[קבעה הפלגה?]]=1,"",IF(AND(מרקובחצי[[#This Row],[עד ועד]]&gt;31,OR(מרקובחצי[[#This Row],[CycleNumber]]=1,AND(U1041=1),AND(V1041=1,מרקובחצי[[#This Row],[עד ועד]]&gt;K1041),AND(W1041=1,OR(מרקובחצי[[#This Row],[עד ועד]]&gt;K1041,מרקובחצי[[#This Row],[עד ועד]]&lt;J1041)))),1,""))</f>
        <v/>
      </c>
      <c r="R1042" s="19" t="str">
        <f>IF(מרקובחצי[[#This Row],[CycleNumber]]&gt;1,IF(AND(O1041=1,מרקובחצי[[#This Row],[עד ועד]]&lt;29),1,""),"")</f>
        <v/>
      </c>
      <c r="S1042" s="19" t="str">
        <f>IF(מרקובחצי[[#This Row],[CycleNumber]]&gt;1,IF(OR(AND(O1041=1,מרקובחצי[[#This Row],[עד ועד]]&gt;28),AND(P1041=1),AND(Q1041=1,מרקובחצי[[#This Row],[עד ועד]]&lt;32)),1,""),"")</f>
        <v/>
      </c>
      <c r="T1042" s="19" t="str">
        <f>IF(מרקובחצי[[#This Row],[CycleNumber]]&gt;1,IF(AND(Q1041=1,מרקובחצי[[#This Row],[עד ועד]]&gt;31),1,""),"")</f>
        <v/>
      </c>
      <c r="U1042" s="19" t="str">
        <f>IF(מרקובחצי[[#This Row],[CycleNumber]]&gt;1,IF(AND(R1041=1,מרקובחצי[[#This Row],[עד ועד]]&lt;29),1,IF(AND(U1041=1,NOT(OR(מרקובחצי[[#This Row],[עד ועד]]&lt;J1041,מרקובחצי[[#This Row],[עד ועד]]&gt;K1041))),1,"")),"")</f>
        <v/>
      </c>
      <c r="V1042" s="19">
        <f>IF(מרקובחצי[[#This Row],[CycleNumber]]&gt;1,IF(AND(SUM(R1041:T1041)=1,מרקובחצי[[#This Row],[עד ועד]]&gt;28,מרקובחצי[[#This Row],[עד ועד]]&lt;32),1,IF(OR(S1041=1,AND(R1041=1,מרקובחצי[[#This Row],[עד ועד]]&gt;28),AND(T1041=1,מרקובחצי[[#This Row],[עד ועד]]&lt;32)),1,IF(AND(V1041=1,NOT(OR(מרקובחצי[[#This Row],[עד ועד]]&lt;J1041,מרקובחצי[[#This Row],[עד ועד]]&gt;K1041))),1,""))),"")</f>
        <v>1</v>
      </c>
      <c r="W1042" s="19" t="str">
        <f>IF(מרקובחצי[[#This Row],[CycleNumber]]&gt;1,IF(AND(T1041=1,מרקובחצי[[#This Row],[עד ועד]]&gt;31),1,IF(AND(W1041=1,NOT(OR(מרקובחצי[[#This Row],[עד ועד]]&lt;J1041,מרקובחצי[[#This Row],[עד ועד]]&gt;K1041))),1,"")),"")</f>
        <v/>
      </c>
      <c r="X1042" s="19" t="str">
        <f>IF(AND(מרקובחצי[[#This Row],[CycleNumber]]&lt;$B1043,SUM(מרקובחצי[[#This Row],[11]],R1043)=2),1,"")</f>
        <v/>
      </c>
      <c r="Y1042" s="19" t="str">
        <f>IF(AND(מרקובחצי[[#This Row],[CycleNumber]]&lt;$B1043,SUM(מרקובחצי[[#This Row],[11]],S1043)=2),1,"")</f>
        <v/>
      </c>
      <c r="Z1042" s="19" t="str">
        <f>IF(AND(מרקובחצי[[#This Row],[CycleNumber]]&lt;$B1043,SUM(מרקובחצי[[#This Row],[13]],S1043)=2),1,"")</f>
        <v/>
      </c>
      <c r="AA1042" s="19" t="str">
        <f>IF(AND(מרקובחצי[[#This Row],[CycleNumber]]&lt;$B1043,SUM(מרקובחצי[[#This Row],[13]],T1043)=2),1,"")</f>
        <v/>
      </c>
      <c r="AB1042" s="19" t="str">
        <f>IF(AND(מרקובחצי[[#This Row],[CycleNumber]]&lt;$B1043,SUM(מרקובחצי[[#This Row],[21]],U1043)=2),1,"")</f>
        <v/>
      </c>
      <c r="AC1042" s="19" t="str">
        <f>IF(AND(מרקובחצי[[#This Row],[CycleNumber]]&lt;$B1043,SUM(מרקובחצי[[#This Row],[21]],V1043)=2),1,"")</f>
        <v/>
      </c>
      <c r="AD1042" s="19" t="str">
        <f>IF(AND(מרקובחצי[[#This Row],[CycleNumber]]&lt;$B1043,SUM(מרקובחצי[[#This Row],[23]],V1043)=2),1,"")</f>
        <v/>
      </c>
      <c r="AE1042" s="19" t="str">
        <f>IF(AND(מרקובחצי[[#This Row],[CycleNumber]]&lt;$B1043,SUM(מרקובחצי[[#This Row],[23]],W1043)=2),1,"")</f>
        <v/>
      </c>
      <c r="AF1042" s="19" t="str">
        <f>IF(AND(מרקובחצי[[#This Row],[CycleNumber]]&lt;$B1043,SUM(מרקובחצי[[#This Row],[31]],O1043)=2),1,"")</f>
        <v/>
      </c>
      <c r="AG1042" s="19" t="str">
        <f>IF(AND(מרקובחצי[[#This Row],[CycleNumber]]&lt;$B1043,SUM(מרקובחצי[[#This Row],[31]],P1043)=2),1,"")</f>
        <v/>
      </c>
      <c r="AH1042" s="19" t="str">
        <f>IF(AND(מרקובחצי[[#This Row],[CycleNumber]]&lt;$B1043,SUM(מרקובחצי[[#This Row],[31]],Q1043)=2),1,"")</f>
        <v/>
      </c>
      <c r="AI1042" s="19" t="str">
        <f>IF(AND(מרקובחצי[[#This Row],[CycleNumber]]&lt;$B1043,SUM(U1042:U1043)=2),1,"")</f>
        <v/>
      </c>
      <c r="AJ1042" s="19" t="str">
        <f>IF(AND(מרקובחצי[[#This Row],[CycleNumber]]&lt;$B1043,SUM(מרקובחצי[[#This Row],[32]],O1043)=2),1,"")</f>
        <v/>
      </c>
      <c r="AK1042" s="19" t="str">
        <f>IF(AND(מרקובחצי[[#This Row],[CycleNumber]]&lt;$B1043,SUM(מרקובחצי[[#This Row],[32]],P1043)=2),1,"")</f>
        <v/>
      </c>
      <c r="AL1042" s="19" t="str">
        <f>IF(AND(מרקובחצי[[#This Row],[CycleNumber]]&lt;$B1043,SUM(מרקובחצי[[#This Row],[32]],Q1043)=2),1,"")</f>
        <v/>
      </c>
      <c r="AM1042" s="19">
        <f>IF(AND(מרקובחצי[[#This Row],[CycleNumber]]&lt;$B1043,SUM(V1042:V1043)=2),1,"")</f>
        <v>1</v>
      </c>
      <c r="AN1042" s="19" t="str">
        <f>IF(AND(מרקובחצי[[#This Row],[CycleNumber]]&lt;$B1043,SUM(מרקובחצי[[#This Row],[33]],O1043)=2),1,"")</f>
        <v/>
      </c>
      <c r="AO1042" s="19" t="str">
        <f>IF(AND(מרקובחצי[[#This Row],[CycleNumber]]&lt;$B1043,SUM(מרקובחצי[[#This Row],[33]],P1043)=2),1,"")</f>
        <v/>
      </c>
      <c r="AP1042" s="19" t="str">
        <f>IF(AND(מרקובחצי[[#This Row],[CycleNumber]]&lt;$B1043,SUM(מרקובחצי[[#This Row],[33]],Q1043)=2),1,"")</f>
        <v/>
      </c>
      <c r="AQ1042" s="19" t="str">
        <f>IF(AND(מרקובחצי[[#This Row],[CycleNumber]]&lt;$B1043,SUM(W1042:W1043)=2),1,"")</f>
        <v/>
      </c>
      <c r="AR1042" s="19" t="str">
        <f>IF(AND(מרקובחצי[[#This Row],[CycleNumber]]&lt;$B1043,SUM(מרקובחצי[[#This Row],[12]],S1043)=2),1,"")</f>
        <v/>
      </c>
      <c r="AS1042" s="19" t="str">
        <f>IF(AND(מרקובחצי[[#This Row],[CycleNumber]]&lt;$B1043,SUM(מרקובחצי[[#This Row],[22]],V1043)=2),1,"")</f>
        <v/>
      </c>
      <c r="AT1042" s="21">
        <f>SUM(מרקובחצי[[#This Row],[11]:[33]])</f>
        <v>1</v>
      </c>
    </row>
    <row r="1043" spans="1:46" ht="15.6" x14ac:dyDescent="0.25">
      <c r="A1043" s="19" t="s">
        <v>109</v>
      </c>
      <c r="B1043" s="19">
        <v>5</v>
      </c>
      <c r="C1043">
        <v>27</v>
      </c>
      <c r="D1043" s="19">
        <f>מרקובחצי[[#This Row],[LengthofCycle]]+1</f>
        <v>28</v>
      </c>
      <c r="E1043" t="str">
        <f>IF(IFERROR(LOOKUP(מרקובחצי[[#This Row],[ClientID]],קביעויות[הפלגה]),FALSE)=מרקובחצי[[#This Row],[ClientID]],1,"")</f>
        <v/>
      </c>
      <c r="F1043" t="str">
        <f>IF(IFERROR(LOOKUP(מרקובחצי[[#This Row],[ClientID]],סוגחציקבוע[S31]),FALSE)=מרקובחצי[[#This Row],[ClientID]],1,"")</f>
        <v/>
      </c>
      <c r="G1043">
        <f>IF(IFERROR(LOOKUP(מרקובחצי[[#This Row],[ClientID]],סוגחציקבוע[S32]),FALSE)=מרקובחצי[[#This Row],[ClientID]],1,"")</f>
        <v>1</v>
      </c>
      <c r="H1043" t="str">
        <f>IF(IFERROR(LOOKUP(מרקובחצי[[#This Row],[ClientID]],סוגחציקבוע[S33]),FALSE)=מרקובחצי[[#This Row],[ClientID]],1,"")</f>
        <v/>
      </c>
      <c r="I1043" t="str">
        <f>IF(IFERROR(LOOKUP(מרקובחצי[[#This Row],[ClientID]],סוגחציקבוע[S32&amp;33]),FALSE)=מרקובחצי[[#This Row],[ClientID]],1,"")</f>
        <v/>
      </c>
      <c r="J1043" s="19">
        <f>IF(SUM(מרקובחצי[[#This Row],[11]:[13]])=1,מרקובחצי[[#This Row],[עד ועד]],IF(SUM(R1042:T1043)=1,IF(מרקובחצי[[#This Row],[עד ועד]]&lt;J1042,מרקובחצי[[#This Row],[עד ועד]],J1042),J1042))</f>
        <v>26</v>
      </c>
      <c r="K1043" s="19">
        <f>IF(SUM(מרקובחצי[[#This Row],[11]:[13]])=1,מרקובחצי[[#This Row],[עד ועד]],IF(SUM(R1042:T1043)=1,IF(מרקובחצי[[#This Row],[עד ועד]]&gt;K1042,מרקובחצי[[#This Row],[עד ועד]],K1042),K1042))</f>
        <v>29</v>
      </c>
      <c r="L1043" s="19" t="str">
        <f>IF(AND(SUM(מרקובחצי[[#This Row],[31]:[33]])=1,SUM(U1042:W1042)=0),מרקובחצי[[#This Row],[מקס]]-מרקובחצי[[#This Row],[מינ]],"")</f>
        <v/>
      </c>
      <c r="M104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43" s="19" t="str">
        <f t="shared" si="16"/>
        <v>S32</v>
      </c>
      <c r="O1043" s="19" t="str">
        <f>IF(מרקובחצי[[#This Row],[קבעה הפלגה?]]=1,"",IF(AND(מרקובחצי[[#This Row],[עד ועד]]&lt;29,OR(מרקובחצי[[#This Row],[CycleNumber]]=1,AND(U1042=1,OR(מרקובחצי[[#This Row],[עד ועד]]&lt;J1042,מרקובחצי[[#This Row],[עד ועד]]&gt;K1042)),AND(V1042=1,מרקובחצי[[#This Row],[עד ועד]]&lt;J1042),W1042=1)),1,""))</f>
        <v/>
      </c>
      <c r="P1043" s="19" t="str">
        <f>IF(מרקובחצי[[#This Row],[קבעה הפלגה?]]=1,"",IF(AND(מרקובחצי[[#This Row],[עד ועד]]&gt;28,מרקובחצי[[#This Row],[עד ועד]]&lt;32,OR(מרקובחצי[[#This Row],[CycleNumber]]=1,AND(U1042=1),AND(V1042=1,OR(מרקובחצי[[#This Row],[עד ועד]]&lt;J1042,מרקובחצי[[#This Row],[עד ועד]]&gt;K1042)),W1042=1)),1,""))</f>
        <v/>
      </c>
      <c r="Q1043" s="19" t="str">
        <f>IF(מרקובחצי[[#This Row],[קבעה הפלגה?]]=1,"",IF(AND(מרקובחצי[[#This Row],[עד ועד]]&gt;31,OR(מרקובחצי[[#This Row],[CycleNumber]]=1,AND(U1042=1),AND(V1042=1,מרקובחצי[[#This Row],[עד ועד]]&gt;K1042),AND(W1042=1,OR(מרקובחצי[[#This Row],[עד ועד]]&gt;K1042,מרקובחצי[[#This Row],[עד ועד]]&lt;J1042)))),1,""))</f>
        <v/>
      </c>
      <c r="R1043" s="19" t="str">
        <f>IF(מרקובחצי[[#This Row],[CycleNumber]]&gt;1,IF(AND(O1042=1,מרקובחצי[[#This Row],[עד ועד]]&lt;29),1,""),"")</f>
        <v/>
      </c>
      <c r="S1043" s="19" t="str">
        <f>IF(מרקובחצי[[#This Row],[CycleNumber]]&gt;1,IF(OR(AND(O1042=1,מרקובחצי[[#This Row],[עד ועד]]&gt;28),AND(P1042=1),AND(Q1042=1,מרקובחצי[[#This Row],[עד ועד]]&lt;32)),1,""),"")</f>
        <v/>
      </c>
      <c r="T1043" s="19" t="str">
        <f>IF(מרקובחצי[[#This Row],[CycleNumber]]&gt;1,IF(AND(Q1042=1,מרקובחצי[[#This Row],[עד ועד]]&gt;31),1,""),"")</f>
        <v/>
      </c>
      <c r="U1043" s="19" t="str">
        <f>IF(מרקובחצי[[#This Row],[CycleNumber]]&gt;1,IF(AND(R1042=1,מרקובחצי[[#This Row],[עד ועד]]&lt;29),1,IF(AND(U1042=1,NOT(OR(מרקובחצי[[#This Row],[עד ועד]]&lt;J1042,מרקובחצי[[#This Row],[עד ועד]]&gt;K1042))),1,"")),"")</f>
        <v/>
      </c>
      <c r="V1043" s="19">
        <f>IF(מרקובחצי[[#This Row],[CycleNumber]]&gt;1,IF(AND(SUM(R1042:T1042)=1,מרקובחצי[[#This Row],[עד ועד]]&gt;28,מרקובחצי[[#This Row],[עד ועד]]&lt;32),1,IF(OR(S1042=1,AND(R1042=1,מרקובחצי[[#This Row],[עד ועד]]&gt;28),AND(T1042=1,מרקובחצי[[#This Row],[עד ועד]]&lt;32)),1,IF(AND(V1042=1,NOT(OR(מרקובחצי[[#This Row],[עד ועד]]&lt;J1042,מרקובחצי[[#This Row],[עד ועד]]&gt;K1042))),1,""))),"")</f>
        <v>1</v>
      </c>
      <c r="W1043" s="19" t="str">
        <f>IF(מרקובחצי[[#This Row],[CycleNumber]]&gt;1,IF(AND(T1042=1,מרקובחצי[[#This Row],[עד ועד]]&gt;31),1,IF(AND(W1042=1,NOT(OR(מרקובחצי[[#This Row],[עד ועד]]&lt;J1042,מרקובחצי[[#This Row],[עד ועד]]&gt;K1042))),1,"")),"")</f>
        <v/>
      </c>
      <c r="X1043" s="19" t="str">
        <f>IF(AND(מרקובחצי[[#This Row],[CycleNumber]]&lt;$B1044,SUM(מרקובחצי[[#This Row],[11]],R1044)=2),1,"")</f>
        <v/>
      </c>
      <c r="Y1043" s="19" t="str">
        <f>IF(AND(מרקובחצי[[#This Row],[CycleNumber]]&lt;$B1044,SUM(מרקובחצי[[#This Row],[11]],S1044)=2),1,"")</f>
        <v/>
      </c>
      <c r="Z1043" s="19" t="str">
        <f>IF(AND(מרקובחצי[[#This Row],[CycleNumber]]&lt;$B1044,SUM(מרקובחצי[[#This Row],[13]],S1044)=2),1,"")</f>
        <v/>
      </c>
      <c r="AA1043" s="19" t="str">
        <f>IF(AND(מרקובחצי[[#This Row],[CycleNumber]]&lt;$B1044,SUM(מרקובחצי[[#This Row],[13]],T1044)=2),1,"")</f>
        <v/>
      </c>
      <c r="AB1043" s="19" t="str">
        <f>IF(AND(מרקובחצי[[#This Row],[CycleNumber]]&lt;$B1044,SUM(מרקובחצי[[#This Row],[21]],U1044)=2),1,"")</f>
        <v/>
      </c>
      <c r="AC1043" s="19" t="str">
        <f>IF(AND(מרקובחצי[[#This Row],[CycleNumber]]&lt;$B1044,SUM(מרקובחצי[[#This Row],[21]],V1044)=2),1,"")</f>
        <v/>
      </c>
      <c r="AD1043" s="19" t="str">
        <f>IF(AND(מרקובחצי[[#This Row],[CycleNumber]]&lt;$B1044,SUM(מרקובחצי[[#This Row],[23]],V1044)=2),1,"")</f>
        <v/>
      </c>
      <c r="AE1043" s="19" t="str">
        <f>IF(AND(מרקובחצי[[#This Row],[CycleNumber]]&lt;$B1044,SUM(מרקובחצי[[#This Row],[23]],W1044)=2),1,"")</f>
        <v/>
      </c>
      <c r="AF1043" s="19" t="str">
        <f>IF(AND(מרקובחצי[[#This Row],[CycleNumber]]&lt;$B1044,SUM(מרקובחצי[[#This Row],[31]],O1044)=2),1,"")</f>
        <v/>
      </c>
      <c r="AG1043" s="19" t="str">
        <f>IF(AND(מרקובחצי[[#This Row],[CycleNumber]]&lt;$B1044,SUM(מרקובחצי[[#This Row],[31]],P1044)=2),1,"")</f>
        <v/>
      </c>
      <c r="AH1043" s="19" t="str">
        <f>IF(AND(מרקובחצי[[#This Row],[CycleNumber]]&lt;$B1044,SUM(מרקובחצי[[#This Row],[31]],Q1044)=2),1,"")</f>
        <v/>
      </c>
      <c r="AI1043" s="19" t="str">
        <f>IF(AND(מרקובחצי[[#This Row],[CycleNumber]]&lt;$B1044,SUM(U1043:U1044)=2),1,"")</f>
        <v/>
      </c>
      <c r="AJ1043" s="19" t="str">
        <f>IF(AND(מרקובחצי[[#This Row],[CycleNumber]]&lt;$B1044,SUM(מרקובחצי[[#This Row],[32]],O1044)=2),1,"")</f>
        <v/>
      </c>
      <c r="AK1043" s="19" t="str">
        <f>IF(AND(מרקובחצי[[#This Row],[CycleNumber]]&lt;$B1044,SUM(מרקובחצי[[#This Row],[32]],P1044)=2),1,"")</f>
        <v/>
      </c>
      <c r="AL1043" s="19" t="str">
        <f>IF(AND(מרקובחצי[[#This Row],[CycleNumber]]&lt;$B1044,SUM(מרקובחצי[[#This Row],[32]],Q1044)=2),1,"")</f>
        <v/>
      </c>
      <c r="AM1043" s="19">
        <f>IF(AND(מרקובחצי[[#This Row],[CycleNumber]]&lt;$B1044,SUM(V1043:V1044)=2),1,"")</f>
        <v>1</v>
      </c>
      <c r="AN1043" s="19" t="str">
        <f>IF(AND(מרקובחצי[[#This Row],[CycleNumber]]&lt;$B1044,SUM(מרקובחצי[[#This Row],[33]],O1044)=2),1,"")</f>
        <v/>
      </c>
      <c r="AO1043" s="19" t="str">
        <f>IF(AND(מרקובחצי[[#This Row],[CycleNumber]]&lt;$B1044,SUM(מרקובחצי[[#This Row],[33]],P1044)=2),1,"")</f>
        <v/>
      </c>
      <c r="AP1043" s="19" t="str">
        <f>IF(AND(מרקובחצי[[#This Row],[CycleNumber]]&lt;$B1044,SUM(מרקובחצי[[#This Row],[33]],Q1044)=2),1,"")</f>
        <v/>
      </c>
      <c r="AQ1043" s="19" t="str">
        <f>IF(AND(מרקובחצי[[#This Row],[CycleNumber]]&lt;$B1044,SUM(W1043:W1044)=2),1,"")</f>
        <v/>
      </c>
      <c r="AR1043" s="19" t="str">
        <f>IF(AND(מרקובחצי[[#This Row],[CycleNumber]]&lt;$B1044,SUM(מרקובחצי[[#This Row],[12]],S1044)=2),1,"")</f>
        <v/>
      </c>
      <c r="AS1043" s="19" t="str">
        <f>IF(AND(מרקובחצי[[#This Row],[CycleNumber]]&lt;$B1044,SUM(מרקובחצי[[#This Row],[22]],V1044)=2),1,"")</f>
        <v/>
      </c>
      <c r="AT1043" s="21">
        <f>SUM(מרקובחצי[[#This Row],[11]:[33]])</f>
        <v>1</v>
      </c>
    </row>
    <row r="1044" spans="1:46" ht="15.6" x14ac:dyDescent="0.25">
      <c r="A1044" s="19" t="s">
        <v>109</v>
      </c>
      <c r="B1044" s="19">
        <v>6</v>
      </c>
      <c r="C1044">
        <v>27</v>
      </c>
      <c r="D1044" s="19">
        <f>מרקובחצי[[#This Row],[LengthofCycle]]+1</f>
        <v>28</v>
      </c>
      <c r="E1044" t="str">
        <f>IF(IFERROR(LOOKUP(מרקובחצי[[#This Row],[ClientID]],קביעויות[הפלגה]),FALSE)=מרקובחצי[[#This Row],[ClientID]],1,"")</f>
        <v/>
      </c>
      <c r="F1044" t="str">
        <f>IF(IFERROR(LOOKUP(מרקובחצי[[#This Row],[ClientID]],סוגחציקבוע[S31]),FALSE)=מרקובחצי[[#This Row],[ClientID]],1,"")</f>
        <v/>
      </c>
      <c r="G1044">
        <f>IF(IFERROR(LOOKUP(מרקובחצי[[#This Row],[ClientID]],סוגחציקבוע[S32]),FALSE)=מרקובחצי[[#This Row],[ClientID]],1,"")</f>
        <v>1</v>
      </c>
      <c r="H1044" t="str">
        <f>IF(IFERROR(LOOKUP(מרקובחצי[[#This Row],[ClientID]],סוגחציקבוע[S33]),FALSE)=מרקובחצי[[#This Row],[ClientID]],1,"")</f>
        <v/>
      </c>
      <c r="I1044" t="str">
        <f>IF(IFERROR(LOOKUP(מרקובחצי[[#This Row],[ClientID]],סוגחציקבוע[S32&amp;33]),FALSE)=מרקובחצי[[#This Row],[ClientID]],1,"")</f>
        <v/>
      </c>
      <c r="J1044" s="19">
        <f>IF(SUM(מרקובחצי[[#This Row],[11]:[13]])=1,מרקובחצי[[#This Row],[עד ועד]],IF(SUM(R1043:T1044)=1,IF(מרקובחצי[[#This Row],[עד ועד]]&lt;J1043,מרקובחצי[[#This Row],[עד ועד]],J1043),J1043))</f>
        <v>26</v>
      </c>
      <c r="K1044" s="19">
        <f>IF(SUM(מרקובחצי[[#This Row],[11]:[13]])=1,מרקובחצי[[#This Row],[עד ועד]],IF(SUM(R1043:T1044)=1,IF(מרקובחצי[[#This Row],[עד ועד]]&gt;K1043,מרקובחצי[[#This Row],[עד ועד]],K1043),K1043))</f>
        <v>29</v>
      </c>
      <c r="L1044" s="19" t="str">
        <f>IF(AND(SUM(מרקובחצי[[#This Row],[31]:[33]])=1,SUM(U1043:W1043)=0),מרקובחצי[[#This Row],[מקס]]-מרקובחצי[[#This Row],[מינ]],"")</f>
        <v/>
      </c>
      <c r="M104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44" s="19" t="str">
        <f t="shared" si="16"/>
        <v>S32</v>
      </c>
      <c r="O1044" s="19" t="str">
        <f>IF(מרקובחצי[[#This Row],[קבעה הפלגה?]]=1,"",IF(AND(מרקובחצי[[#This Row],[עד ועד]]&lt;29,OR(מרקובחצי[[#This Row],[CycleNumber]]=1,AND(U1043=1,OR(מרקובחצי[[#This Row],[עד ועד]]&lt;J1043,מרקובחצי[[#This Row],[עד ועד]]&gt;K1043)),AND(V1043=1,מרקובחצי[[#This Row],[עד ועד]]&lt;J1043),W1043=1)),1,""))</f>
        <v/>
      </c>
      <c r="P1044" s="19" t="str">
        <f>IF(מרקובחצי[[#This Row],[קבעה הפלגה?]]=1,"",IF(AND(מרקובחצי[[#This Row],[עד ועד]]&gt;28,מרקובחצי[[#This Row],[עד ועד]]&lt;32,OR(מרקובחצי[[#This Row],[CycleNumber]]=1,AND(U1043=1),AND(V1043=1,OR(מרקובחצי[[#This Row],[עד ועד]]&lt;J1043,מרקובחצי[[#This Row],[עד ועד]]&gt;K1043)),W1043=1)),1,""))</f>
        <v/>
      </c>
      <c r="Q1044" s="19" t="str">
        <f>IF(מרקובחצי[[#This Row],[קבעה הפלגה?]]=1,"",IF(AND(מרקובחצי[[#This Row],[עד ועד]]&gt;31,OR(מרקובחצי[[#This Row],[CycleNumber]]=1,AND(U1043=1),AND(V1043=1,מרקובחצי[[#This Row],[עד ועד]]&gt;K1043),AND(W1043=1,OR(מרקובחצי[[#This Row],[עד ועד]]&gt;K1043,מרקובחצי[[#This Row],[עד ועד]]&lt;J1043)))),1,""))</f>
        <v/>
      </c>
      <c r="R1044" s="19" t="str">
        <f>IF(מרקובחצי[[#This Row],[CycleNumber]]&gt;1,IF(AND(O1043=1,מרקובחצי[[#This Row],[עד ועד]]&lt;29),1,""),"")</f>
        <v/>
      </c>
      <c r="S1044" s="19" t="str">
        <f>IF(מרקובחצי[[#This Row],[CycleNumber]]&gt;1,IF(OR(AND(O1043=1,מרקובחצי[[#This Row],[עד ועד]]&gt;28),AND(P1043=1),AND(Q1043=1,מרקובחצי[[#This Row],[עד ועד]]&lt;32)),1,""),"")</f>
        <v/>
      </c>
      <c r="T1044" s="19" t="str">
        <f>IF(מרקובחצי[[#This Row],[CycleNumber]]&gt;1,IF(AND(Q1043=1,מרקובחצי[[#This Row],[עד ועד]]&gt;31),1,""),"")</f>
        <v/>
      </c>
      <c r="U1044" s="19" t="str">
        <f>IF(מרקובחצי[[#This Row],[CycleNumber]]&gt;1,IF(AND(R1043=1,מרקובחצי[[#This Row],[עד ועד]]&lt;29),1,IF(AND(U1043=1,NOT(OR(מרקובחצי[[#This Row],[עד ועד]]&lt;J1043,מרקובחצי[[#This Row],[עד ועד]]&gt;K1043))),1,"")),"")</f>
        <v/>
      </c>
      <c r="V1044" s="19">
        <f>IF(מרקובחצי[[#This Row],[CycleNumber]]&gt;1,IF(AND(SUM(R1043:T1043)=1,מרקובחצי[[#This Row],[עד ועד]]&gt;28,מרקובחצי[[#This Row],[עד ועד]]&lt;32),1,IF(OR(S1043=1,AND(R1043=1,מרקובחצי[[#This Row],[עד ועד]]&gt;28),AND(T1043=1,מרקובחצי[[#This Row],[עד ועד]]&lt;32)),1,IF(AND(V1043=1,NOT(OR(מרקובחצי[[#This Row],[עד ועד]]&lt;J1043,מרקובחצי[[#This Row],[עד ועד]]&gt;K1043))),1,""))),"")</f>
        <v>1</v>
      </c>
      <c r="W1044" s="19" t="str">
        <f>IF(מרקובחצי[[#This Row],[CycleNumber]]&gt;1,IF(AND(T1043=1,מרקובחצי[[#This Row],[עד ועד]]&gt;31),1,IF(AND(W1043=1,NOT(OR(מרקובחצי[[#This Row],[עד ועד]]&lt;J1043,מרקובחצי[[#This Row],[עד ועד]]&gt;K1043))),1,"")),"")</f>
        <v/>
      </c>
      <c r="X1044" s="19" t="str">
        <f>IF(AND(מרקובחצי[[#This Row],[CycleNumber]]&lt;$B1045,SUM(מרקובחצי[[#This Row],[11]],R1045)=2),1,"")</f>
        <v/>
      </c>
      <c r="Y1044" s="19" t="str">
        <f>IF(AND(מרקובחצי[[#This Row],[CycleNumber]]&lt;$B1045,SUM(מרקובחצי[[#This Row],[11]],S1045)=2),1,"")</f>
        <v/>
      </c>
      <c r="Z1044" s="19" t="str">
        <f>IF(AND(מרקובחצי[[#This Row],[CycleNumber]]&lt;$B1045,SUM(מרקובחצי[[#This Row],[13]],S1045)=2),1,"")</f>
        <v/>
      </c>
      <c r="AA1044" s="19" t="str">
        <f>IF(AND(מרקובחצי[[#This Row],[CycleNumber]]&lt;$B1045,SUM(מרקובחצי[[#This Row],[13]],T1045)=2),1,"")</f>
        <v/>
      </c>
      <c r="AB1044" s="19" t="str">
        <f>IF(AND(מרקובחצי[[#This Row],[CycleNumber]]&lt;$B1045,SUM(מרקובחצי[[#This Row],[21]],U1045)=2),1,"")</f>
        <v/>
      </c>
      <c r="AC1044" s="19" t="str">
        <f>IF(AND(מרקובחצי[[#This Row],[CycleNumber]]&lt;$B1045,SUM(מרקובחצי[[#This Row],[21]],V1045)=2),1,"")</f>
        <v/>
      </c>
      <c r="AD1044" s="19" t="str">
        <f>IF(AND(מרקובחצי[[#This Row],[CycleNumber]]&lt;$B1045,SUM(מרקובחצי[[#This Row],[23]],V1045)=2),1,"")</f>
        <v/>
      </c>
      <c r="AE1044" s="19" t="str">
        <f>IF(AND(מרקובחצי[[#This Row],[CycleNumber]]&lt;$B1045,SUM(מרקובחצי[[#This Row],[23]],W1045)=2),1,"")</f>
        <v/>
      </c>
      <c r="AF1044" s="19" t="str">
        <f>IF(AND(מרקובחצי[[#This Row],[CycleNumber]]&lt;$B1045,SUM(מרקובחצי[[#This Row],[31]],O1045)=2),1,"")</f>
        <v/>
      </c>
      <c r="AG1044" s="19" t="str">
        <f>IF(AND(מרקובחצי[[#This Row],[CycleNumber]]&lt;$B1045,SUM(מרקובחצי[[#This Row],[31]],P1045)=2),1,"")</f>
        <v/>
      </c>
      <c r="AH1044" s="19" t="str">
        <f>IF(AND(מרקובחצי[[#This Row],[CycleNumber]]&lt;$B1045,SUM(מרקובחצי[[#This Row],[31]],Q1045)=2),1,"")</f>
        <v/>
      </c>
      <c r="AI1044" s="19" t="str">
        <f>IF(AND(מרקובחצי[[#This Row],[CycleNumber]]&lt;$B1045,SUM(U1044:U1045)=2),1,"")</f>
        <v/>
      </c>
      <c r="AJ1044" s="19" t="str">
        <f>IF(AND(מרקובחצי[[#This Row],[CycleNumber]]&lt;$B1045,SUM(מרקובחצי[[#This Row],[32]],O1045)=2),1,"")</f>
        <v/>
      </c>
      <c r="AK1044" s="19" t="str">
        <f>IF(AND(מרקובחצי[[#This Row],[CycleNumber]]&lt;$B1045,SUM(מרקובחצי[[#This Row],[32]],P1045)=2),1,"")</f>
        <v/>
      </c>
      <c r="AL1044" s="19" t="str">
        <f>IF(AND(מרקובחצי[[#This Row],[CycleNumber]]&lt;$B1045,SUM(מרקובחצי[[#This Row],[32]],Q1045)=2),1,"")</f>
        <v/>
      </c>
      <c r="AM1044" s="19">
        <f>IF(AND(מרקובחצי[[#This Row],[CycleNumber]]&lt;$B1045,SUM(V1044:V1045)=2),1,"")</f>
        <v>1</v>
      </c>
      <c r="AN1044" s="19" t="str">
        <f>IF(AND(מרקובחצי[[#This Row],[CycleNumber]]&lt;$B1045,SUM(מרקובחצי[[#This Row],[33]],O1045)=2),1,"")</f>
        <v/>
      </c>
      <c r="AO1044" s="19" t="str">
        <f>IF(AND(מרקובחצי[[#This Row],[CycleNumber]]&lt;$B1045,SUM(מרקובחצי[[#This Row],[33]],P1045)=2),1,"")</f>
        <v/>
      </c>
      <c r="AP1044" s="19" t="str">
        <f>IF(AND(מרקובחצי[[#This Row],[CycleNumber]]&lt;$B1045,SUM(מרקובחצי[[#This Row],[33]],Q1045)=2),1,"")</f>
        <v/>
      </c>
      <c r="AQ1044" s="19" t="str">
        <f>IF(AND(מרקובחצי[[#This Row],[CycleNumber]]&lt;$B1045,SUM(W1044:W1045)=2),1,"")</f>
        <v/>
      </c>
      <c r="AR1044" s="19" t="str">
        <f>IF(AND(מרקובחצי[[#This Row],[CycleNumber]]&lt;$B1045,SUM(מרקובחצי[[#This Row],[12]],S1045)=2),1,"")</f>
        <v/>
      </c>
      <c r="AS1044" s="19" t="str">
        <f>IF(AND(מרקובחצי[[#This Row],[CycleNumber]]&lt;$B1045,SUM(מרקובחצי[[#This Row],[22]],V1045)=2),1,"")</f>
        <v/>
      </c>
      <c r="AT1044" s="21">
        <f>SUM(מרקובחצי[[#This Row],[11]:[33]])</f>
        <v>1</v>
      </c>
    </row>
    <row r="1045" spans="1:46" ht="15.6" x14ac:dyDescent="0.25">
      <c r="A1045" s="19" t="s">
        <v>109</v>
      </c>
      <c r="B1045" s="19">
        <v>7</v>
      </c>
      <c r="C1045">
        <v>26</v>
      </c>
      <c r="D1045" s="19">
        <f>מרקובחצי[[#This Row],[LengthofCycle]]+1</f>
        <v>27</v>
      </c>
      <c r="E1045" t="str">
        <f>IF(IFERROR(LOOKUP(מרקובחצי[[#This Row],[ClientID]],קביעויות[הפלגה]),FALSE)=מרקובחצי[[#This Row],[ClientID]],1,"")</f>
        <v/>
      </c>
      <c r="F1045" t="str">
        <f>IF(IFERROR(LOOKUP(מרקובחצי[[#This Row],[ClientID]],סוגחציקבוע[S31]),FALSE)=מרקובחצי[[#This Row],[ClientID]],1,"")</f>
        <v/>
      </c>
      <c r="G1045">
        <f>IF(IFERROR(LOOKUP(מרקובחצי[[#This Row],[ClientID]],סוגחציקבוע[S32]),FALSE)=מרקובחצי[[#This Row],[ClientID]],1,"")</f>
        <v>1</v>
      </c>
      <c r="H1045" t="str">
        <f>IF(IFERROR(LOOKUP(מרקובחצי[[#This Row],[ClientID]],סוגחציקבוע[S33]),FALSE)=מרקובחצי[[#This Row],[ClientID]],1,"")</f>
        <v/>
      </c>
      <c r="I1045" t="str">
        <f>IF(IFERROR(LOOKUP(מרקובחצי[[#This Row],[ClientID]],סוגחציקבוע[S32&amp;33]),FALSE)=מרקובחצי[[#This Row],[ClientID]],1,"")</f>
        <v/>
      </c>
      <c r="J1045" s="19">
        <f>IF(SUM(מרקובחצי[[#This Row],[11]:[13]])=1,מרקובחצי[[#This Row],[עד ועד]],IF(SUM(R1044:T1045)=1,IF(מרקובחצי[[#This Row],[עד ועד]]&lt;J1044,מרקובחצי[[#This Row],[עד ועד]],J1044),J1044))</f>
        <v>26</v>
      </c>
      <c r="K1045" s="19">
        <f>IF(SUM(מרקובחצי[[#This Row],[11]:[13]])=1,מרקובחצי[[#This Row],[עד ועד]],IF(SUM(R1044:T1045)=1,IF(מרקובחצי[[#This Row],[עד ועד]]&gt;K1044,מרקובחצי[[#This Row],[עד ועד]],K1044),K1044))</f>
        <v>29</v>
      </c>
      <c r="L1045" s="19" t="str">
        <f>IF(AND(SUM(מרקובחצי[[#This Row],[31]:[33]])=1,SUM(U1044:W1044)=0),מרקובחצי[[#This Row],[מקס]]-מרקובחצי[[#This Row],[מינ]],"")</f>
        <v/>
      </c>
      <c r="M104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45" s="19" t="str">
        <f t="shared" si="16"/>
        <v>S32</v>
      </c>
      <c r="O1045" s="19" t="str">
        <f>IF(מרקובחצי[[#This Row],[קבעה הפלגה?]]=1,"",IF(AND(מרקובחצי[[#This Row],[עד ועד]]&lt;29,OR(מרקובחצי[[#This Row],[CycleNumber]]=1,AND(U1044=1,OR(מרקובחצי[[#This Row],[עד ועד]]&lt;J1044,מרקובחצי[[#This Row],[עד ועד]]&gt;K1044)),AND(V1044=1,מרקובחצי[[#This Row],[עד ועד]]&lt;J1044),W1044=1)),1,""))</f>
        <v/>
      </c>
      <c r="P1045" s="19" t="str">
        <f>IF(מרקובחצי[[#This Row],[קבעה הפלגה?]]=1,"",IF(AND(מרקובחצי[[#This Row],[עד ועד]]&gt;28,מרקובחצי[[#This Row],[עד ועד]]&lt;32,OR(מרקובחצי[[#This Row],[CycleNumber]]=1,AND(U1044=1),AND(V1044=1,OR(מרקובחצי[[#This Row],[עד ועד]]&lt;J1044,מרקובחצי[[#This Row],[עד ועד]]&gt;K1044)),W1044=1)),1,""))</f>
        <v/>
      </c>
      <c r="Q1045" s="19" t="str">
        <f>IF(מרקובחצי[[#This Row],[קבעה הפלגה?]]=1,"",IF(AND(מרקובחצי[[#This Row],[עד ועד]]&gt;31,OR(מרקובחצי[[#This Row],[CycleNumber]]=1,AND(U1044=1),AND(V1044=1,מרקובחצי[[#This Row],[עד ועד]]&gt;K1044),AND(W1044=1,OR(מרקובחצי[[#This Row],[עד ועד]]&gt;K1044,מרקובחצי[[#This Row],[עד ועד]]&lt;J1044)))),1,""))</f>
        <v/>
      </c>
      <c r="R1045" s="19" t="str">
        <f>IF(מרקובחצי[[#This Row],[CycleNumber]]&gt;1,IF(AND(O1044=1,מרקובחצי[[#This Row],[עד ועד]]&lt;29),1,""),"")</f>
        <v/>
      </c>
      <c r="S1045" s="19" t="str">
        <f>IF(מרקובחצי[[#This Row],[CycleNumber]]&gt;1,IF(OR(AND(O1044=1,מרקובחצי[[#This Row],[עד ועד]]&gt;28),AND(P1044=1),AND(Q1044=1,מרקובחצי[[#This Row],[עד ועד]]&lt;32)),1,""),"")</f>
        <v/>
      </c>
      <c r="T1045" s="19" t="str">
        <f>IF(מרקובחצי[[#This Row],[CycleNumber]]&gt;1,IF(AND(Q1044=1,מרקובחצי[[#This Row],[עד ועד]]&gt;31),1,""),"")</f>
        <v/>
      </c>
      <c r="U1045" s="19" t="str">
        <f>IF(מרקובחצי[[#This Row],[CycleNumber]]&gt;1,IF(AND(R1044=1,מרקובחצי[[#This Row],[עד ועד]]&lt;29),1,IF(AND(U1044=1,NOT(OR(מרקובחצי[[#This Row],[עד ועד]]&lt;J1044,מרקובחצי[[#This Row],[עד ועד]]&gt;K1044))),1,"")),"")</f>
        <v/>
      </c>
      <c r="V1045" s="19">
        <f>IF(מרקובחצי[[#This Row],[CycleNumber]]&gt;1,IF(AND(SUM(R1044:T1044)=1,מרקובחצי[[#This Row],[עד ועד]]&gt;28,מרקובחצי[[#This Row],[עד ועד]]&lt;32),1,IF(OR(S1044=1,AND(R1044=1,מרקובחצי[[#This Row],[עד ועד]]&gt;28),AND(T1044=1,מרקובחצי[[#This Row],[עד ועד]]&lt;32)),1,IF(AND(V1044=1,NOT(OR(מרקובחצי[[#This Row],[עד ועד]]&lt;J1044,מרקובחצי[[#This Row],[עד ועד]]&gt;K1044))),1,""))),"")</f>
        <v>1</v>
      </c>
      <c r="W1045" s="19" t="str">
        <f>IF(מרקובחצי[[#This Row],[CycleNumber]]&gt;1,IF(AND(T1044=1,מרקובחצי[[#This Row],[עד ועד]]&gt;31),1,IF(AND(W1044=1,NOT(OR(מרקובחצי[[#This Row],[עד ועד]]&lt;J1044,מרקובחצי[[#This Row],[עד ועד]]&gt;K1044))),1,"")),"")</f>
        <v/>
      </c>
      <c r="X1045" s="19" t="str">
        <f>IF(AND(מרקובחצי[[#This Row],[CycleNumber]]&lt;$B1046,SUM(מרקובחצי[[#This Row],[11]],R1046)=2),1,"")</f>
        <v/>
      </c>
      <c r="Y1045" s="19" t="str">
        <f>IF(AND(מרקובחצי[[#This Row],[CycleNumber]]&lt;$B1046,SUM(מרקובחצי[[#This Row],[11]],S1046)=2),1,"")</f>
        <v/>
      </c>
      <c r="Z1045" s="19" t="str">
        <f>IF(AND(מרקובחצי[[#This Row],[CycleNumber]]&lt;$B1046,SUM(מרקובחצי[[#This Row],[13]],S1046)=2),1,"")</f>
        <v/>
      </c>
      <c r="AA1045" s="19" t="str">
        <f>IF(AND(מרקובחצי[[#This Row],[CycleNumber]]&lt;$B1046,SUM(מרקובחצי[[#This Row],[13]],T1046)=2),1,"")</f>
        <v/>
      </c>
      <c r="AB1045" s="19" t="str">
        <f>IF(AND(מרקובחצי[[#This Row],[CycleNumber]]&lt;$B1046,SUM(מרקובחצי[[#This Row],[21]],U1046)=2),1,"")</f>
        <v/>
      </c>
      <c r="AC1045" s="19" t="str">
        <f>IF(AND(מרקובחצי[[#This Row],[CycleNumber]]&lt;$B1046,SUM(מרקובחצי[[#This Row],[21]],V1046)=2),1,"")</f>
        <v/>
      </c>
      <c r="AD1045" s="19" t="str">
        <f>IF(AND(מרקובחצי[[#This Row],[CycleNumber]]&lt;$B1046,SUM(מרקובחצי[[#This Row],[23]],V1046)=2),1,"")</f>
        <v/>
      </c>
      <c r="AE1045" s="19" t="str">
        <f>IF(AND(מרקובחצי[[#This Row],[CycleNumber]]&lt;$B1046,SUM(מרקובחצי[[#This Row],[23]],W1046)=2),1,"")</f>
        <v/>
      </c>
      <c r="AF1045" s="19" t="str">
        <f>IF(AND(מרקובחצי[[#This Row],[CycleNumber]]&lt;$B1046,SUM(מרקובחצי[[#This Row],[31]],O1046)=2),1,"")</f>
        <v/>
      </c>
      <c r="AG1045" s="19" t="str">
        <f>IF(AND(מרקובחצי[[#This Row],[CycleNumber]]&lt;$B1046,SUM(מרקובחצי[[#This Row],[31]],P1046)=2),1,"")</f>
        <v/>
      </c>
      <c r="AH1045" s="19" t="str">
        <f>IF(AND(מרקובחצי[[#This Row],[CycleNumber]]&lt;$B1046,SUM(מרקובחצי[[#This Row],[31]],Q1046)=2),1,"")</f>
        <v/>
      </c>
      <c r="AI1045" s="19" t="str">
        <f>IF(AND(מרקובחצי[[#This Row],[CycleNumber]]&lt;$B1046,SUM(U1045:U1046)=2),1,"")</f>
        <v/>
      </c>
      <c r="AJ1045" s="19" t="str">
        <f>IF(AND(מרקובחצי[[#This Row],[CycleNumber]]&lt;$B1046,SUM(מרקובחצי[[#This Row],[32]],O1046)=2),1,"")</f>
        <v/>
      </c>
      <c r="AK1045" s="19" t="str">
        <f>IF(AND(מרקובחצי[[#This Row],[CycleNumber]]&lt;$B1046,SUM(מרקובחצי[[#This Row],[32]],P1046)=2),1,"")</f>
        <v/>
      </c>
      <c r="AL1045" s="19" t="str">
        <f>IF(AND(מרקובחצי[[#This Row],[CycleNumber]]&lt;$B1046,SUM(מרקובחצי[[#This Row],[32]],Q1046)=2),1,"")</f>
        <v/>
      </c>
      <c r="AM1045" s="19">
        <f>IF(AND(מרקובחצי[[#This Row],[CycleNumber]]&lt;$B1046,SUM(V1045:V1046)=2),1,"")</f>
        <v>1</v>
      </c>
      <c r="AN1045" s="19" t="str">
        <f>IF(AND(מרקובחצי[[#This Row],[CycleNumber]]&lt;$B1046,SUM(מרקובחצי[[#This Row],[33]],O1046)=2),1,"")</f>
        <v/>
      </c>
      <c r="AO1045" s="19" t="str">
        <f>IF(AND(מרקובחצי[[#This Row],[CycleNumber]]&lt;$B1046,SUM(מרקובחצי[[#This Row],[33]],P1046)=2),1,"")</f>
        <v/>
      </c>
      <c r="AP1045" s="19" t="str">
        <f>IF(AND(מרקובחצי[[#This Row],[CycleNumber]]&lt;$B1046,SUM(מרקובחצי[[#This Row],[33]],Q1046)=2),1,"")</f>
        <v/>
      </c>
      <c r="AQ1045" s="19" t="str">
        <f>IF(AND(מרקובחצי[[#This Row],[CycleNumber]]&lt;$B1046,SUM(W1045:W1046)=2),1,"")</f>
        <v/>
      </c>
      <c r="AR1045" s="19" t="str">
        <f>IF(AND(מרקובחצי[[#This Row],[CycleNumber]]&lt;$B1046,SUM(מרקובחצי[[#This Row],[12]],S1046)=2),1,"")</f>
        <v/>
      </c>
      <c r="AS1045" s="19" t="str">
        <f>IF(AND(מרקובחצי[[#This Row],[CycleNumber]]&lt;$B1046,SUM(מרקובחצי[[#This Row],[22]],V1046)=2),1,"")</f>
        <v/>
      </c>
      <c r="AT1045" s="21">
        <f>SUM(מרקובחצי[[#This Row],[11]:[33]])</f>
        <v>1</v>
      </c>
    </row>
    <row r="1046" spans="1:46" ht="15.6" x14ac:dyDescent="0.25">
      <c r="A1046" s="19" t="s">
        <v>109</v>
      </c>
      <c r="B1046" s="19">
        <v>8</v>
      </c>
      <c r="C1046">
        <v>26</v>
      </c>
      <c r="D1046" s="19">
        <f>מרקובחצי[[#This Row],[LengthofCycle]]+1</f>
        <v>27</v>
      </c>
      <c r="E1046" t="str">
        <f>IF(IFERROR(LOOKUP(מרקובחצי[[#This Row],[ClientID]],קביעויות[הפלגה]),FALSE)=מרקובחצי[[#This Row],[ClientID]],1,"")</f>
        <v/>
      </c>
      <c r="F1046" t="str">
        <f>IF(IFERROR(LOOKUP(מרקובחצי[[#This Row],[ClientID]],סוגחציקבוע[S31]),FALSE)=מרקובחצי[[#This Row],[ClientID]],1,"")</f>
        <v/>
      </c>
      <c r="G1046">
        <f>IF(IFERROR(LOOKUP(מרקובחצי[[#This Row],[ClientID]],סוגחציקבוע[S32]),FALSE)=מרקובחצי[[#This Row],[ClientID]],1,"")</f>
        <v>1</v>
      </c>
      <c r="H1046" t="str">
        <f>IF(IFERROR(LOOKUP(מרקובחצי[[#This Row],[ClientID]],סוגחציקבוע[S33]),FALSE)=מרקובחצי[[#This Row],[ClientID]],1,"")</f>
        <v/>
      </c>
      <c r="I1046" t="str">
        <f>IF(IFERROR(LOOKUP(מרקובחצי[[#This Row],[ClientID]],סוגחציקבוע[S32&amp;33]),FALSE)=מרקובחצי[[#This Row],[ClientID]],1,"")</f>
        <v/>
      </c>
      <c r="J1046" s="19">
        <f>IF(SUM(מרקובחצי[[#This Row],[11]:[13]])=1,מרקובחצי[[#This Row],[עד ועד]],IF(SUM(R1045:T1046)=1,IF(מרקובחצי[[#This Row],[עד ועד]]&lt;J1045,מרקובחצי[[#This Row],[עד ועד]],J1045),J1045))</f>
        <v>26</v>
      </c>
      <c r="K1046" s="19">
        <f>IF(SUM(מרקובחצי[[#This Row],[11]:[13]])=1,מרקובחצי[[#This Row],[עד ועד]],IF(SUM(R1045:T1046)=1,IF(מרקובחצי[[#This Row],[עד ועד]]&gt;K1045,מרקובחצי[[#This Row],[עד ועד]],K1045),K1045))</f>
        <v>29</v>
      </c>
      <c r="L1046" s="19" t="str">
        <f>IF(AND(SUM(מרקובחצי[[#This Row],[31]:[33]])=1,SUM(U1045:W1045)=0),מרקובחצי[[#This Row],[מקס]]-מרקובחצי[[#This Row],[מינ]],"")</f>
        <v/>
      </c>
      <c r="M104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46" s="19" t="str">
        <f t="shared" si="16"/>
        <v>S32</v>
      </c>
      <c r="O1046" s="19" t="str">
        <f>IF(מרקובחצי[[#This Row],[קבעה הפלגה?]]=1,"",IF(AND(מרקובחצי[[#This Row],[עד ועד]]&lt;29,OR(מרקובחצי[[#This Row],[CycleNumber]]=1,AND(U1045=1,OR(מרקובחצי[[#This Row],[עד ועד]]&lt;J1045,מרקובחצי[[#This Row],[עד ועד]]&gt;K1045)),AND(V1045=1,מרקובחצי[[#This Row],[עד ועד]]&lt;J1045),W1045=1)),1,""))</f>
        <v/>
      </c>
      <c r="P1046" s="19" t="str">
        <f>IF(מרקובחצי[[#This Row],[קבעה הפלגה?]]=1,"",IF(AND(מרקובחצי[[#This Row],[עד ועד]]&gt;28,מרקובחצי[[#This Row],[עד ועד]]&lt;32,OR(מרקובחצי[[#This Row],[CycleNumber]]=1,AND(U1045=1),AND(V1045=1,OR(מרקובחצי[[#This Row],[עד ועד]]&lt;J1045,מרקובחצי[[#This Row],[עד ועד]]&gt;K1045)),W1045=1)),1,""))</f>
        <v/>
      </c>
      <c r="Q1046" s="19" t="str">
        <f>IF(מרקובחצי[[#This Row],[קבעה הפלגה?]]=1,"",IF(AND(מרקובחצי[[#This Row],[עד ועד]]&gt;31,OR(מרקובחצי[[#This Row],[CycleNumber]]=1,AND(U1045=1),AND(V1045=1,מרקובחצי[[#This Row],[עד ועד]]&gt;K1045),AND(W1045=1,OR(מרקובחצי[[#This Row],[עד ועד]]&gt;K1045,מרקובחצי[[#This Row],[עד ועד]]&lt;J1045)))),1,""))</f>
        <v/>
      </c>
      <c r="R1046" s="19" t="str">
        <f>IF(מרקובחצי[[#This Row],[CycleNumber]]&gt;1,IF(AND(O1045=1,מרקובחצי[[#This Row],[עד ועד]]&lt;29),1,""),"")</f>
        <v/>
      </c>
      <c r="S1046" s="19" t="str">
        <f>IF(מרקובחצי[[#This Row],[CycleNumber]]&gt;1,IF(OR(AND(O1045=1,מרקובחצי[[#This Row],[עד ועד]]&gt;28),AND(P1045=1),AND(Q1045=1,מרקובחצי[[#This Row],[עד ועד]]&lt;32)),1,""),"")</f>
        <v/>
      </c>
      <c r="T1046" s="19" t="str">
        <f>IF(מרקובחצי[[#This Row],[CycleNumber]]&gt;1,IF(AND(Q1045=1,מרקובחצי[[#This Row],[עד ועד]]&gt;31),1,""),"")</f>
        <v/>
      </c>
      <c r="U1046" s="19" t="str">
        <f>IF(מרקובחצי[[#This Row],[CycleNumber]]&gt;1,IF(AND(R1045=1,מרקובחצי[[#This Row],[עד ועד]]&lt;29),1,IF(AND(U1045=1,NOT(OR(מרקובחצי[[#This Row],[עד ועד]]&lt;J1045,מרקובחצי[[#This Row],[עד ועד]]&gt;K1045))),1,"")),"")</f>
        <v/>
      </c>
      <c r="V1046" s="19">
        <f>IF(מרקובחצי[[#This Row],[CycleNumber]]&gt;1,IF(AND(SUM(R1045:T1045)=1,מרקובחצי[[#This Row],[עד ועד]]&gt;28,מרקובחצי[[#This Row],[עד ועד]]&lt;32),1,IF(OR(S1045=1,AND(R1045=1,מרקובחצי[[#This Row],[עד ועד]]&gt;28),AND(T1045=1,מרקובחצי[[#This Row],[עד ועד]]&lt;32)),1,IF(AND(V1045=1,NOT(OR(מרקובחצי[[#This Row],[עד ועד]]&lt;J1045,מרקובחצי[[#This Row],[עד ועד]]&gt;K1045))),1,""))),"")</f>
        <v>1</v>
      </c>
      <c r="W1046" s="19" t="str">
        <f>IF(מרקובחצי[[#This Row],[CycleNumber]]&gt;1,IF(AND(T1045=1,מרקובחצי[[#This Row],[עד ועד]]&gt;31),1,IF(AND(W1045=1,NOT(OR(מרקובחצי[[#This Row],[עד ועד]]&lt;J1045,מרקובחצי[[#This Row],[עד ועד]]&gt;K1045))),1,"")),"")</f>
        <v/>
      </c>
      <c r="X1046" s="19" t="str">
        <f>IF(AND(מרקובחצי[[#This Row],[CycleNumber]]&lt;$B1047,SUM(מרקובחצי[[#This Row],[11]],R1047)=2),1,"")</f>
        <v/>
      </c>
      <c r="Y1046" s="19" t="str">
        <f>IF(AND(מרקובחצי[[#This Row],[CycleNumber]]&lt;$B1047,SUM(מרקובחצי[[#This Row],[11]],S1047)=2),1,"")</f>
        <v/>
      </c>
      <c r="Z1046" s="19" t="str">
        <f>IF(AND(מרקובחצי[[#This Row],[CycleNumber]]&lt;$B1047,SUM(מרקובחצי[[#This Row],[13]],S1047)=2),1,"")</f>
        <v/>
      </c>
      <c r="AA1046" s="19" t="str">
        <f>IF(AND(מרקובחצי[[#This Row],[CycleNumber]]&lt;$B1047,SUM(מרקובחצי[[#This Row],[13]],T1047)=2),1,"")</f>
        <v/>
      </c>
      <c r="AB1046" s="19" t="str">
        <f>IF(AND(מרקובחצי[[#This Row],[CycleNumber]]&lt;$B1047,SUM(מרקובחצי[[#This Row],[21]],U1047)=2),1,"")</f>
        <v/>
      </c>
      <c r="AC1046" s="19" t="str">
        <f>IF(AND(מרקובחצי[[#This Row],[CycleNumber]]&lt;$B1047,SUM(מרקובחצי[[#This Row],[21]],V1047)=2),1,"")</f>
        <v/>
      </c>
      <c r="AD1046" s="19" t="str">
        <f>IF(AND(מרקובחצי[[#This Row],[CycleNumber]]&lt;$B1047,SUM(מרקובחצי[[#This Row],[23]],V1047)=2),1,"")</f>
        <v/>
      </c>
      <c r="AE1046" s="19" t="str">
        <f>IF(AND(מרקובחצי[[#This Row],[CycleNumber]]&lt;$B1047,SUM(מרקובחצי[[#This Row],[23]],W1047)=2),1,"")</f>
        <v/>
      </c>
      <c r="AF1046" s="19" t="str">
        <f>IF(AND(מרקובחצי[[#This Row],[CycleNumber]]&lt;$B1047,SUM(מרקובחצי[[#This Row],[31]],O1047)=2),1,"")</f>
        <v/>
      </c>
      <c r="AG1046" s="19" t="str">
        <f>IF(AND(מרקובחצי[[#This Row],[CycleNumber]]&lt;$B1047,SUM(מרקובחצי[[#This Row],[31]],P1047)=2),1,"")</f>
        <v/>
      </c>
      <c r="AH1046" s="19" t="str">
        <f>IF(AND(מרקובחצי[[#This Row],[CycleNumber]]&lt;$B1047,SUM(מרקובחצי[[#This Row],[31]],Q1047)=2),1,"")</f>
        <v/>
      </c>
      <c r="AI1046" s="19" t="str">
        <f>IF(AND(מרקובחצי[[#This Row],[CycleNumber]]&lt;$B1047,SUM(U1046:U1047)=2),1,"")</f>
        <v/>
      </c>
      <c r="AJ1046" s="19" t="str">
        <f>IF(AND(מרקובחצי[[#This Row],[CycleNumber]]&lt;$B1047,SUM(מרקובחצי[[#This Row],[32]],O1047)=2),1,"")</f>
        <v/>
      </c>
      <c r="AK1046" s="19" t="str">
        <f>IF(AND(מרקובחצי[[#This Row],[CycleNumber]]&lt;$B1047,SUM(מרקובחצי[[#This Row],[32]],P1047)=2),1,"")</f>
        <v/>
      </c>
      <c r="AL1046" s="19" t="str">
        <f>IF(AND(מרקובחצי[[#This Row],[CycleNumber]]&lt;$B1047,SUM(מרקובחצי[[#This Row],[32]],Q1047)=2),1,"")</f>
        <v/>
      </c>
      <c r="AM1046" s="19">
        <f>IF(AND(מרקובחצי[[#This Row],[CycleNumber]]&lt;$B1047,SUM(V1046:V1047)=2),1,"")</f>
        <v>1</v>
      </c>
      <c r="AN1046" s="19" t="str">
        <f>IF(AND(מרקובחצי[[#This Row],[CycleNumber]]&lt;$B1047,SUM(מרקובחצי[[#This Row],[33]],O1047)=2),1,"")</f>
        <v/>
      </c>
      <c r="AO1046" s="19" t="str">
        <f>IF(AND(מרקובחצי[[#This Row],[CycleNumber]]&lt;$B1047,SUM(מרקובחצי[[#This Row],[33]],P1047)=2),1,"")</f>
        <v/>
      </c>
      <c r="AP1046" s="19" t="str">
        <f>IF(AND(מרקובחצי[[#This Row],[CycleNumber]]&lt;$B1047,SUM(מרקובחצי[[#This Row],[33]],Q1047)=2),1,"")</f>
        <v/>
      </c>
      <c r="AQ1046" s="19" t="str">
        <f>IF(AND(מרקובחצי[[#This Row],[CycleNumber]]&lt;$B1047,SUM(W1046:W1047)=2),1,"")</f>
        <v/>
      </c>
      <c r="AR1046" s="19" t="str">
        <f>IF(AND(מרקובחצי[[#This Row],[CycleNumber]]&lt;$B1047,SUM(מרקובחצי[[#This Row],[12]],S1047)=2),1,"")</f>
        <v/>
      </c>
      <c r="AS1046" s="19" t="str">
        <f>IF(AND(מרקובחצי[[#This Row],[CycleNumber]]&lt;$B1047,SUM(מרקובחצי[[#This Row],[22]],V1047)=2),1,"")</f>
        <v/>
      </c>
      <c r="AT1046" s="21">
        <f>SUM(מרקובחצי[[#This Row],[11]:[33]])</f>
        <v>1</v>
      </c>
    </row>
    <row r="1047" spans="1:46" ht="15.6" x14ac:dyDescent="0.25">
      <c r="A1047" s="19" t="s">
        <v>109</v>
      </c>
      <c r="B1047" s="19">
        <v>9</v>
      </c>
      <c r="C1047">
        <v>25</v>
      </c>
      <c r="D1047" s="19">
        <f>מרקובחצי[[#This Row],[LengthofCycle]]+1</f>
        <v>26</v>
      </c>
      <c r="E1047" t="str">
        <f>IF(IFERROR(LOOKUP(מרקובחצי[[#This Row],[ClientID]],קביעויות[הפלגה]),FALSE)=מרקובחצי[[#This Row],[ClientID]],1,"")</f>
        <v/>
      </c>
      <c r="F1047" t="str">
        <f>IF(IFERROR(LOOKUP(מרקובחצי[[#This Row],[ClientID]],סוגחציקבוע[S31]),FALSE)=מרקובחצי[[#This Row],[ClientID]],1,"")</f>
        <v/>
      </c>
      <c r="G1047">
        <f>IF(IFERROR(LOOKUP(מרקובחצי[[#This Row],[ClientID]],סוגחציקבוע[S32]),FALSE)=מרקובחצי[[#This Row],[ClientID]],1,"")</f>
        <v>1</v>
      </c>
      <c r="H1047" t="str">
        <f>IF(IFERROR(LOOKUP(מרקובחצי[[#This Row],[ClientID]],סוגחציקבוע[S33]),FALSE)=מרקובחצי[[#This Row],[ClientID]],1,"")</f>
        <v/>
      </c>
      <c r="I1047" t="str">
        <f>IF(IFERROR(LOOKUP(מרקובחצי[[#This Row],[ClientID]],סוגחציקבוע[S32&amp;33]),FALSE)=מרקובחצי[[#This Row],[ClientID]],1,"")</f>
        <v/>
      </c>
      <c r="J1047" s="19">
        <f>IF(SUM(מרקובחצי[[#This Row],[11]:[13]])=1,מרקובחצי[[#This Row],[עד ועד]],IF(SUM(R1046:T1047)=1,IF(מרקובחצי[[#This Row],[עד ועד]]&lt;J1046,מרקובחצי[[#This Row],[עד ועד]],J1046),J1046))</f>
        <v>26</v>
      </c>
      <c r="K1047" s="19">
        <f>IF(SUM(מרקובחצי[[#This Row],[11]:[13]])=1,מרקובחצי[[#This Row],[עד ועד]],IF(SUM(R1046:T1047)=1,IF(מרקובחצי[[#This Row],[עד ועד]]&gt;K1046,מרקובחצי[[#This Row],[עד ועד]],K1046),K1046))</f>
        <v>29</v>
      </c>
      <c r="L1047" s="19" t="str">
        <f>IF(AND(SUM(מרקובחצי[[#This Row],[31]:[33]])=1,SUM(U1046:W1046)=0),מרקובחצי[[#This Row],[מקס]]-מרקובחצי[[#This Row],[מינ]],"")</f>
        <v/>
      </c>
      <c r="M104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47" s="19" t="str">
        <f t="shared" si="16"/>
        <v>S32</v>
      </c>
      <c r="O1047" s="19" t="str">
        <f>IF(מרקובחצי[[#This Row],[קבעה הפלגה?]]=1,"",IF(AND(מרקובחצי[[#This Row],[עד ועד]]&lt;29,OR(מרקובחצי[[#This Row],[CycleNumber]]=1,AND(U1046=1,OR(מרקובחצי[[#This Row],[עד ועד]]&lt;J1046,מרקובחצי[[#This Row],[עד ועד]]&gt;K1046)),AND(V1046=1,מרקובחצי[[#This Row],[עד ועד]]&lt;J1046),W1046=1)),1,""))</f>
        <v/>
      </c>
      <c r="P1047" s="19" t="str">
        <f>IF(מרקובחצי[[#This Row],[קבעה הפלגה?]]=1,"",IF(AND(מרקובחצי[[#This Row],[עד ועד]]&gt;28,מרקובחצי[[#This Row],[עד ועד]]&lt;32,OR(מרקובחצי[[#This Row],[CycleNumber]]=1,AND(U1046=1),AND(V1046=1,OR(מרקובחצי[[#This Row],[עד ועד]]&lt;J1046,מרקובחצי[[#This Row],[עד ועד]]&gt;K1046)),W1046=1)),1,""))</f>
        <v/>
      </c>
      <c r="Q1047" s="19" t="str">
        <f>IF(מרקובחצי[[#This Row],[קבעה הפלגה?]]=1,"",IF(AND(מרקובחצי[[#This Row],[עד ועד]]&gt;31,OR(מרקובחצי[[#This Row],[CycleNumber]]=1,AND(U1046=1),AND(V1046=1,מרקובחצי[[#This Row],[עד ועד]]&gt;K1046),AND(W1046=1,OR(מרקובחצי[[#This Row],[עד ועד]]&gt;K1046,מרקובחצי[[#This Row],[עד ועד]]&lt;J1046)))),1,""))</f>
        <v/>
      </c>
      <c r="R1047" s="19" t="str">
        <f>IF(מרקובחצי[[#This Row],[CycleNumber]]&gt;1,IF(AND(O1046=1,מרקובחצי[[#This Row],[עד ועד]]&lt;29),1,""),"")</f>
        <v/>
      </c>
      <c r="S1047" s="19" t="str">
        <f>IF(מרקובחצי[[#This Row],[CycleNumber]]&gt;1,IF(OR(AND(O1046=1,מרקובחצי[[#This Row],[עד ועד]]&gt;28),AND(P1046=1),AND(Q1046=1,מרקובחצי[[#This Row],[עד ועד]]&lt;32)),1,""),"")</f>
        <v/>
      </c>
      <c r="T1047" s="19" t="str">
        <f>IF(מרקובחצי[[#This Row],[CycleNumber]]&gt;1,IF(AND(Q1046=1,מרקובחצי[[#This Row],[עד ועד]]&gt;31),1,""),"")</f>
        <v/>
      </c>
      <c r="U1047" s="19" t="str">
        <f>IF(מרקובחצי[[#This Row],[CycleNumber]]&gt;1,IF(AND(R1046=1,מרקובחצי[[#This Row],[עד ועד]]&lt;29),1,IF(AND(U1046=1,NOT(OR(מרקובחצי[[#This Row],[עד ועד]]&lt;J1046,מרקובחצי[[#This Row],[עד ועד]]&gt;K1046))),1,"")),"")</f>
        <v/>
      </c>
      <c r="V1047" s="19">
        <f>IF(מרקובחצי[[#This Row],[CycleNumber]]&gt;1,IF(AND(SUM(R1046:T1046)=1,מרקובחצי[[#This Row],[עד ועד]]&gt;28,מרקובחצי[[#This Row],[עד ועד]]&lt;32),1,IF(OR(S1046=1,AND(R1046=1,מרקובחצי[[#This Row],[עד ועד]]&gt;28),AND(T1046=1,מרקובחצי[[#This Row],[עד ועד]]&lt;32)),1,IF(AND(V1046=1,NOT(OR(מרקובחצי[[#This Row],[עד ועד]]&lt;J1046,מרקובחצי[[#This Row],[עד ועד]]&gt;K1046))),1,""))),"")</f>
        <v>1</v>
      </c>
      <c r="W1047" s="19" t="str">
        <f>IF(מרקובחצי[[#This Row],[CycleNumber]]&gt;1,IF(AND(T1046=1,מרקובחצי[[#This Row],[עד ועד]]&gt;31),1,IF(AND(W1046=1,NOT(OR(מרקובחצי[[#This Row],[עד ועד]]&lt;J1046,מרקובחצי[[#This Row],[עד ועד]]&gt;K1046))),1,"")),"")</f>
        <v/>
      </c>
      <c r="X1047" s="19" t="str">
        <f>IF(AND(מרקובחצי[[#This Row],[CycleNumber]]&lt;$B1048,SUM(מרקובחצי[[#This Row],[11]],R1048)=2),1,"")</f>
        <v/>
      </c>
      <c r="Y1047" s="19" t="str">
        <f>IF(AND(מרקובחצי[[#This Row],[CycleNumber]]&lt;$B1048,SUM(מרקובחצי[[#This Row],[11]],S1048)=2),1,"")</f>
        <v/>
      </c>
      <c r="Z1047" s="19" t="str">
        <f>IF(AND(מרקובחצי[[#This Row],[CycleNumber]]&lt;$B1048,SUM(מרקובחצי[[#This Row],[13]],S1048)=2),1,"")</f>
        <v/>
      </c>
      <c r="AA1047" s="19" t="str">
        <f>IF(AND(מרקובחצי[[#This Row],[CycleNumber]]&lt;$B1048,SUM(מרקובחצי[[#This Row],[13]],T1048)=2),1,"")</f>
        <v/>
      </c>
      <c r="AB1047" s="19" t="str">
        <f>IF(AND(מרקובחצי[[#This Row],[CycleNumber]]&lt;$B1048,SUM(מרקובחצי[[#This Row],[21]],U1048)=2),1,"")</f>
        <v/>
      </c>
      <c r="AC1047" s="19" t="str">
        <f>IF(AND(מרקובחצי[[#This Row],[CycleNumber]]&lt;$B1048,SUM(מרקובחצי[[#This Row],[21]],V1048)=2),1,"")</f>
        <v/>
      </c>
      <c r="AD1047" s="19" t="str">
        <f>IF(AND(מרקובחצי[[#This Row],[CycleNumber]]&lt;$B1048,SUM(מרקובחצי[[#This Row],[23]],V1048)=2),1,"")</f>
        <v/>
      </c>
      <c r="AE1047" s="19" t="str">
        <f>IF(AND(מרקובחצי[[#This Row],[CycleNumber]]&lt;$B1048,SUM(מרקובחצי[[#This Row],[23]],W1048)=2),1,"")</f>
        <v/>
      </c>
      <c r="AF1047" s="19" t="str">
        <f>IF(AND(מרקובחצי[[#This Row],[CycleNumber]]&lt;$B1048,SUM(מרקובחצי[[#This Row],[31]],O1048)=2),1,"")</f>
        <v/>
      </c>
      <c r="AG1047" s="19" t="str">
        <f>IF(AND(מרקובחצי[[#This Row],[CycleNumber]]&lt;$B1048,SUM(מרקובחצי[[#This Row],[31]],P1048)=2),1,"")</f>
        <v/>
      </c>
      <c r="AH1047" s="19" t="str">
        <f>IF(AND(מרקובחצי[[#This Row],[CycleNumber]]&lt;$B1048,SUM(מרקובחצי[[#This Row],[31]],Q1048)=2),1,"")</f>
        <v/>
      </c>
      <c r="AI1047" s="19" t="str">
        <f>IF(AND(מרקובחצי[[#This Row],[CycleNumber]]&lt;$B1048,SUM(U1047:U1048)=2),1,"")</f>
        <v/>
      </c>
      <c r="AJ1047" s="19" t="str">
        <f>IF(AND(מרקובחצי[[#This Row],[CycleNumber]]&lt;$B1048,SUM(מרקובחצי[[#This Row],[32]],O1048)=2),1,"")</f>
        <v/>
      </c>
      <c r="AK1047" s="19" t="str">
        <f>IF(AND(מרקובחצי[[#This Row],[CycleNumber]]&lt;$B1048,SUM(מרקובחצי[[#This Row],[32]],P1048)=2),1,"")</f>
        <v/>
      </c>
      <c r="AL1047" s="19" t="str">
        <f>IF(AND(מרקובחצי[[#This Row],[CycleNumber]]&lt;$B1048,SUM(מרקובחצי[[#This Row],[32]],Q1048)=2),1,"")</f>
        <v/>
      </c>
      <c r="AM1047" s="19">
        <f>IF(AND(מרקובחצי[[#This Row],[CycleNumber]]&lt;$B1048,SUM(V1047:V1048)=2),1,"")</f>
        <v>1</v>
      </c>
      <c r="AN1047" s="19" t="str">
        <f>IF(AND(מרקובחצי[[#This Row],[CycleNumber]]&lt;$B1048,SUM(מרקובחצי[[#This Row],[33]],O1048)=2),1,"")</f>
        <v/>
      </c>
      <c r="AO1047" s="19" t="str">
        <f>IF(AND(מרקובחצי[[#This Row],[CycleNumber]]&lt;$B1048,SUM(מרקובחצי[[#This Row],[33]],P1048)=2),1,"")</f>
        <v/>
      </c>
      <c r="AP1047" s="19" t="str">
        <f>IF(AND(מרקובחצי[[#This Row],[CycleNumber]]&lt;$B1048,SUM(מרקובחצי[[#This Row],[33]],Q1048)=2),1,"")</f>
        <v/>
      </c>
      <c r="AQ1047" s="19" t="str">
        <f>IF(AND(מרקובחצי[[#This Row],[CycleNumber]]&lt;$B1048,SUM(W1047:W1048)=2),1,"")</f>
        <v/>
      </c>
      <c r="AR1047" s="19" t="str">
        <f>IF(AND(מרקובחצי[[#This Row],[CycleNumber]]&lt;$B1048,SUM(מרקובחצי[[#This Row],[12]],S1048)=2),1,"")</f>
        <v/>
      </c>
      <c r="AS1047" s="19" t="str">
        <f>IF(AND(מרקובחצי[[#This Row],[CycleNumber]]&lt;$B1048,SUM(מרקובחצי[[#This Row],[22]],V1048)=2),1,"")</f>
        <v/>
      </c>
      <c r="AT1047" s="21">
        <f>SUM(מרקובחצי[[#This Row],[11]:[33]])</f>
        <v>1</v>
      </c>
    </row>
    <row r="1048" spans="1:46" ht="15.6" x14ac:dyDescent="0.25">
      <c r="A1048" s="19" t="s">
        <v>109</v>
      </c>
      <c r="B1048" s="19">
        <v>10</v>
      </c>
      <c r="C1048">
        <v>25</v>
      </c>
      <c r="D1048" s="19">
        <f>מרקובחצי[[#This Row],[LengthofCycle]]+1</f>
        <v>26</v>
      </c>
      <c r="E1048" t="str">
        <f>IF(IFERROR(LOOKUP(מרקובחצי[[#This Row],[ClientID]],קביעויות[הפלגה]),FALSE)=מרקובחצי[[#This Row],[ClientID]],1,"")</f>
        <v/>
      </c>
      <c r="F1048" t="str">
        <f>IF(IFERROR(LOOKUP(מרקובחצי[[#This Row],[ClientID]],סוגחציקבוע[S31]),FALSE)=מרקובחצי[[#This Row],[ClientID]],1,"")</f>
        <v/>
      </c>
      <c r="G1048">
        <f>IF(IFERROR(LOOKUP(מרקובחצי[[#This Row],[ClientID]],סוגחציקבוע[S32]),FALSE)=מרקובחצי[[#This Row],[ClientID]],1,"")</f>
        <v>1</v>
      </c>
      <c r="H1048" t="str">
        <f>IF(IFERROR(LOOKUP(מרקובחצי[[#This Row],[ClientID]],סוגחציקבוע[S33]),FALSE)=מרקובחצי[[#This Row],[ClientID]],1,"")</f>
        <v/>
      </c>
      <c r="I1048" t="str">
        <f>IF(IFERROR(LOOKUP(מרקובחצי[[#This Row],[ClientID]],סוגחציקבוע[S32&amp;33]),FALSE)=מרקובחצי[[#This Row],[ClientID]],1,"")</f>
        <v/>
      </c>
      <c r="J1048" s="19">
        <f>IF(SUM(מרקובחצי[[#This Row],[11]:[13]])=1,מרקובחצי[[#This Row],[עד ועד]],IF(SUM(R1047:T1048)=1,IF(מרקובחצי[[#This Row],[עד ועד]]&lt;J1047,מרקובחצי[[#This Row],[עד ועד]],J1047),J1047))</f>
        <v>26</v>
      </c>
      <c r="K1048" s="19">
        <f>IF(SUM(מרקובחצי[[#This Row],[11]:[13]])=1,מרקובחצי[[#This Row],[עד ועד]],IF(SUM(R1047:T1048)=1,IF(מרקובחצי[[#This Row],[עד ועד]]&gt;K1047,מרקובחצי[[#This Row],[עד ועד]],K1047),K1047))</f>
        <v>29</v>
      </c>
      <c r="L1048" s="19" t="str">
        <f>IF(AND(SUM(מרקובחצי[[#This Row],[31]:[33]])=1,SUM(U1047:W1047)=0),מרקובחצי[[#This Row],[מקס]]-מרקובחצי[[#This Row],[מינ]],"")</f>
        <v/>
      </c>
      <c r="M104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48" s="19" t="str">
        <f t="shared" si="16"/>
        <v>S32</v>
      </c>
      <c r="O1048" s="19" t="str">
        <f>IF(מרקובחצי[[#This Row],[קבעה הפלגה?]]=1,"",IF(AND(מרקובחצי[[#This Row],[עד ועד]]&lt;29,OR(מרקובחצי[[#This Row],[CycleNumber]]=1,AND(U1047=1,OR(מרקובחצי[[#This Row],[עד ועד]]&lt;J1047,מרקובחצי[[#This Row],[עד ועד]]&gt;K1047)),AND(V1047=1,מרקובחצי[[#This Row],[עד ועד]]&lt;J1047),W1047=1)),1,""))</f>
        <v/>
      </c>
      <c r="P1048" s="19" t="str">
        <f>IF(מרקובחצי[[#This Row],[קבעה הפלגה?]]=1,"",IF(AND(מרקובחצי[[#This Row],[עד ועד]]&gt;28,מרקובחצי[[#This Row],[עד ועד]]&lt;32,OR(מרקובחצי[[#This Row],[CycleNumber]]=1,AND(U1047=1),AND(V1047=1,OR(מרקובחצי[[#This Row],[עד ועד]]&lt;J1047,מרקובחצי[[#This Row],[עד ועד]]&gt;K1047)),W1047=1)),1,""))</f>
        <v/>
      </c>
      <c r="Q1048" s="19" t="str">
        <f>IF(מרקובחצי[[#This Row],[קבעה הפלגה?]]=1,"",IF(AND(מרקובחצי[[#This Row],[עד ועד]]&gt;31,OR(מרקובחצי[[#This Row],[CycleNumber]]=1,AND(U1047=1),AND(V1047=1,מרקובחצי[[#This Row],[עד ועד]]&gt;K1047),AND(W1047=1,OR(מרקובחצי[[#This Row],[עד ועד]]&gt;K1047,מרקובחצי[[#This Row],[עד ועד]]&lt;J1047)))),1,""))</f>
        <v/>
      </c>
      <c r="R1048" s="19" t="str">
        <f>IF(מרקובחצי[[#This Row],[CycleNumber]]&gt;1,IF(AND(O1047=1,מרקובחצי[[#This Row],[עד ועד]]&lt;29),1,""),"")</f>
        <v/>
      </c>
      <c r="S1048" s="19" t="str">
        <f>IF(מרקובחצי[[#This Row],[CycleNumber]]&gt;1,IF(OR(AND(O1047=1,מרקובחצי[[#This Row],[עד ועד]]&gt;28),AND(P1047=1),AND(Q1047=1,מרקובחצי[[#This Row],[עד ועד]]&lt;32)),1,""),"")</f>
        <v/>
      </c>
      <c r="T1048" s="19" t="str">
        <f>IF(מרקובחצי[[#This Row],[CycleNumber]]&gt;1,IF(AND(Q1047=1,מרקובחצי[[#This Row],[עד ועד]]&gt;31),1,""),"")</f>
        <v/>
      </c>
      <c r="U1048" s="19" t="str">
        <f>IF(מרקובחצי[[#This Row],[CycleNumber]]&gt;1,IF(AND(R1047=1,מרקובחצי[[#This Row],[עד ועד]]&lt;29),1,IF(AND(U1047=1,NOT(OR(מרקובחצי[[#This Row],[עד ועד]]&lt;J1047,מרקובחצי[[#This Row],[עד ועד]]&gt;K1047))),1,"")),"")</f>
        <v/>
      </c>
      <c r="V1048" s="19">
        <f>IF(מרקובחצי[[#This Row],[CycleNumber]]&gt;1,IF(AND(SUM(R1047:T1047)=1,מרקובחצי[[#This Row],[עד ועד]]&gt;28,מרקובחצי[[#This Row],[עד ועד]]&lt;32),1,IF(OR(S1047=1,AND(R1047=1,מרקובחצי[[#This Row],[עד ועד]]&gt;28),AND(T1047=1,מרקובחצי[[#This Row],[עד ועד]]&lt;32)),1,IF(AND(V1047=1,NOT(OR(מרקובחצי[[#This Row],[עד ועד]]&lt;J1047,מרקובחצי[[#This Row],[עד ועד]]&gt;K1047))),1,""))),"")</f>
        <v>1</v>
      </c>
      <c r="W1048" s="19" t="str">
        <f>IF(מרקובחצי[[#This Row],[CycleNumber]]&gt;1,IF(AND(T1047=1,מרקובחצי[[#This Row],[עד ועד]]&gt;31),1,IF(AND(W1047=1,NOT(OR(מרקובחצי[[#This Row],[עד ועד]]&lt;J1047,מרקובחצי[[#This Row],[עד ועד]]&gt;K1047))),1,"")),"")</f>
        <v/>
      </c>
      <c r="X1048" s="19" t="str">
        <f>IF(AND(מרקובחצי[[#This Row],[CycleNumber]]&lt;$B1049,SUM(מרקובחצי[[#This Row],[11]],R1049)=2),1,"")</f>
        <v/>
      </c>
      <c r="Y1048" s="19" t="str">
        <f>IF(AND(מרקובחצי[[#This Row],[CycleNumber]]&lt;$B1049,SUM(מרקובחצי[[#This Row],[11]],S1049)=2),1,"")</f>
        <v/>
      </c>
      <c r="Z1048" s="19" t="str">
        <f>IF(AND(מרקובחצי[[#This Row],[CycleNumber]]&lt;$B1049,SUM(מרקובחצי[[#This Row],[13]],S1049)=2),1,"")</f>
        <v/>
      </c>
      <c r="AA1048" s="19" t="str">
        <f>IF(AND(מרקובחצי[[#This Row],[CycleNumber]]&lt;$B1049,SUM(מרקובחצי[[#This Row],[13]],T1049)=2),1,"")</f>
        <v/>
      </c>
      <c r="AB1048" s="19" t="str">
        <f>IF(AND(מרקובחצי[[#This Row],[CycleNumber]]&lt;$B1049,SUM(מרקובחצי[[#This Row],[21]],U1049)=2),1,"")</f>
        <v/>
      </c>
      <c r="AC1048" s="19" t="str">
        <f>IF(AND(מרקובחצי[[#This Row],[CycleNumber]]&lt;$B1049,SUM(מרקובחצי[[#This Row],[21]],V1049)=2),1,"")</f>
        <v/>
      </c>
      <c r="AD1048" s="19" t="str">
        <f>IF(AND(מרקובחצי[[#This Row],[CycleNumber]]&lt;$B1049,SUM(מרקובחצי[[#This Row],[23]],V1049)=2),1,"")</f>
        <v/>
      </c>
      <c r="AE1048" s="19" t="str">
        <f>IF(AND(מרקובחצי[[#This Row],[CycleNumber]]&lt;$B1049,SUM(מרקובחצי[[#This Row],[23]],W1049)=2),1,"")</f>
        <v/>
      </c>
      <c r="AF1048" s="19" t="str">
        <f>IF(AND(מרקובחצי[[#This Row],[CycleNumber]]&lt;$B1049,SUM(מרקובחצי[[#This Row],[31]],O1049)=2),1,"")</f>
        <v/>
      </c>
      <c r="AG1048" s="19" t="str">
        <f>IF(AND(מרקובחצי[[#This Row],[CycleNumber]]&lt;$B1049,SUM(מרקובחצי[[#This Row],[31]],P1049)=2),1,"")</f>
        <v/>
      </c>
      <c r="AH1048" s="19" t="str">
        <f>IF(AND(מרקובחצי[[#This Row],[CycleNumber]]&lt;$B1049,SUM(מרקובחצי[[#This Row],[31]],Q1049)=2),1,"")</f>
        <v/>
      </c>
      <c r="AI1048" s="19" t="str">
        <f>IF(AND(מרקובחצי[[#This Row],[CycleNumber]]&lt;$B1049,SUM(U1048:U1049)=2),1,"")</f>
        <v/>
      </c>
      <c r="AJ1048" s="19" t="str">
        <f>IF(AND(מרקובחצי[[#This Row],[CycleNumber]]&lt;$B1049,SUM(מרקובחצי[[#This Row],[32]],O1049)=2),1,"")</f>
        <v/>
      </c>
      <c r="AK1048" s="19" t="str">
        <f>IF(AND(מרקובחצי[[#This Row],[CycleNumber]]&lt;$B1049,SUM(מרקובחצי[[#This Row],[32]],P1049)=2),1,"")</f>
        <v/>
      </c>
      <c r="AL1048" s="19" t="str">
        <f>IF(AND(מרקובחצי[[#This Row],[CycleNumber]]&lt;$B1049,SUM(מרקובחצי[[#This Row],[32]],Q1049)=2),1,"")</f>
        <v/>
      </c>
      <c r="AM1048" s="19">
        <f>IF(AND(מרקובחצי[[#This Row],[CycleNumber]]&lt;$B1049,SUM(V1048:V1049)=2),1,"")</f>
        <v>1</v>
      </c>
      <c r="AN1048" s="19" t="str">
        <f>IF(AND(מרקובחצי[[#This Row],[CycleNumber]]&lt;$B1049,SUM(מרקובחצי[[#This Row],[33]],O1049)=2),1,"")</f>
        <v/>
      </c>
      <c r="AO1048" s="19" t="str">
        <f>IF(AND(מרקובחצי[[#This Row],[CycleNumber]]&lt;$B1049,SUM(מרקובחצי[[#This Row],[33]],P1049)=2),1,"")</f>
        <v/>
      </c>
      <c r="AP1048" s="19" t="str">
        <f>IF(AND(מרקובחצי[[#This Row],[CycleNumber]]&lt;$B1049,SUM(מרקובחצי[[#This Row],[33]],Q1049)=2),1,"")</f>
        <v/>
      </c>
      <c r="AQ1048" s="19" t="str">
        <f>IF(AND(מרקובחצי[[#This Row],[CycleNumber]]&lt;$B1049,SUM(W1048:W1049)=2),1,"")</f>
        <v/>
      </c>
      <c r="AR1048" s="19" t="str">
        <f>IF(AND(מרקובחצי[[#This Row],[CycleNumber]]&lt;$B1049,SUM(מרקובחצי[[#This Row],[12]],S1049)=2),1,"")</f>
        <v/>
      </c>
      <c r="AS1048" s="19" t="str">
        <f>IF(AND(מרקובחצי[[#This Row],[CycleNumber]]&lt;$B1049,SUM(מרקובחצי[[#This Row],[22]],V1049)=2),1,"")</f>
        <v/>
      </c>
      <c r="AT1048" s="21">
        <f>SUM(מרקובחצי[[#This Row],[11]:[33]])</f>
        <v>1</v>
      </c>
    </row>
    <row r="1049" spans="1:46" ht="15.6" x14ac:dyDescent="0.25">
      <c r="A1049" s="19" t="s">
        <v>109</v>
      </c>
      <c r="B1049" s="19">
        <v>11</v>
      </c>
      <c r="C1049">
        <v>27</v>
      </c>
      <c r="D1049" s="19">
        <f>מרקובחצי[[#This Row],[LengthofCycle]]+1</f>
        <v>28</v>
      </c>
      <c r="E1049" t="str">
        <f>IF(IFERROR(LOOKUP(מרקובחצי[[#This Row],[ClientID]],קביעויות[הפלגה]),FALSE)=מרקובחצי[[#This Row],[ClientID]],1,"")</f>
        <v/>
      </c>
      <c r="F1049" t="str">
        <f>IF(IFERROR(LOOKUP(מרקובחצי[[#This Row],[ClientID]],סוגחציקבוע[S31]),FALSE)=מרקובחצי[[#This Row],[ClientID]],1,"")</f>
        <v/>
      </c>
      <c r="G1049">
        <f>IF(IFERROR(LOOKUP(מרקובחצי[[#This Row],[ClientID]],סוגחציקבוע[S32]),FALSE)=מרקובחצי[[#This Row],[ClientID]],1,"")</f>
        <v>1</v>
      </c>
      <c r="H1049" t="str">
        <f>IF(IFERROR(LOOKUP(מרקובחצי[[#This Row],[ClientID]],סוגחציקבוע[S33]),FALSE)=מרקובחצי[[#This Row],[ClientID]],1,"")</f>
        <v/>
      </c>
      <c r="I1049" t="str">
        <f>IF(IFERROR(LOOKUP(מרקובחצי[[#This Row],[ClientID]],סוגחציקבוע[S32&amp;33]),FALSE)=מרקובחצי[[#This Row],[ClientID]],1,"")</f>
        <v/>
      </c>
      <c r="J1049" s="19">
        <f>IF(SUM(מרקובחצי[[#This Row],[11]:[13]])=1,מרקובחצי[[#This Row],[עד ועד]],IF(SUM(R1048:T1049)=1,IF(מרקובחצי[[#This Row],[עד ועד]]&lt;J1048,מרקובחצי[[#This Row],[עד ועד]],J1048),J1048))</f>
        <v>26</v>
      </c>
      <c r="K1049" s="19">
        <f>IF(SUM(מרקובחצי[[#This Row],[11]:[13]])=1,מרקובחצי[[#This Row],[עד ועד]],IF(SUM(R1048:T1049)=1,IF(מרקובחצי[[#This Row],[עד ועד]]&gt;K1048,מרקובחצי[[#This Row],[עד ועד]],K1048),K1048))</f>
        <v>29</v>
      </c>
      <c r="L1049" s="19" t="str">
        <f>IF(AND(SUM(מרקובחצי[[#This Row],[31]:[33]])=1,SUM(U1048:W1048)=0),מרקובחצי[[#This Row],[מקס]]-מרקובחצי[[#This Row],[מינ]],"")</f>
        <v/>
      </c>
      <c r="M104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49" s="19" t="str">
        <f t="shared" si="16"/>
        <v>S32</v>
      </c>
      <c r="O1049" s="19" t="str">
        <f>IF(מרקובחצי[[#This Row],[קבעה הפלגה?]]=1,"",IF(AND(מרקובחצי[[#This Row],[עד ועד]]&lt;29,OR(מרקובחצי[[#This Row],[CycleNumber]]=1,AND(U1048=1,OR(מרקובחצי[[#This Row],[עד ועד]]&lt;J1048,מרקובחצי[[#This Row],[עד ועד]]&gt;K1048)),AND(V1048=1,מרקובחצי[[#This Row],[עד ועד]]&lt;J1048),W1048=1)),1,""))</f>
        <v/>
      </c>
      <c r="P1049" s="19" t="str">
        <f>IF(מרקובחצי[[#This Row],[קבעה הפלגה?]]=1,"",IF(AND(מרקובחצי[[#This Row],[עד ועד]]&gt;28,מרקובחצי[[#This Row],[עד ועד]]&lt;32,OR(מרקובחצי[[#This Row],[CycleNumber]]=1,AND(U1048=1),AND(V1048=1,OR(מרקובחצי[[#This Row],[עד ועד]]&lt;J1048,מרקובחצי[[#This Row],[עד ועד]]&gt;K1048)),W1048=1)),1,""))</f>
        <v/>
      </c>
      <c r="Q1049" s="19" t="str">
        <f>IF(מרקובחצי[[#This Row],[קבעה הפלגה?]]=1,"",IF(AND(מרקובחצי[[#This Row],[עד ועד]]&gt;31,OR(מרקובחצי[[#This Row],[CycleNumber]]=1,AND(U1048=1),AND(V1048=1,מרקובחצי[[#This Row],[עד ועד]]&gt;K1048),AND(W1048=1,OR(מרקובחצי[[#This Row],[עד ועד]]&gt;K1048,מרקובחצי[[#This Row],[עד ועד]]&lt;J1048)))),1,""))</f>
        <v/>
      </c>
      <c r="R1049" s="19" t="str">
        <f>IF(מרקובחצי[[#This Row],[CycleNumber]]&gt;1,IF(AND(O1048=1,מרקובחצי[[#This Row],[עד ועד]]&lt;29),1,""),"")</f>
        <v/>
      </c>
      <c r="S1049" s="19" t="str">
        <f>IF(מרקובחצי[[#This Row],[CycleNumber]]&gt;1,IF(OR(AND(O1048=1,מרקובחצי[[#This Row],[עד ועד]]&gt;28),AND(P1048=1),AND(Q1048=1,מרקובחצי[[#This Row],[עד ועד]]&lt;32)),1,""),"")</f>
        <v/>
      </c>
      <c r="T1049" s="19" t="str">
        <f>IF(מרקובחצי[[#This Row],[CycleNumber]]&gt;1,IF(AND(Q1048=1,מרקובחצי[[#This Row],[עד ועד]]&gt;31),1,""),"")</f>
        <v/>
      </c>
      <c r="U1049" s="19" t="str">
        <f>IF(מרקובחצי[[#This Row],[CycleNumber]]&gt;1,IF(AND(R1048=1,מרקובחצי[[#This Row],[עד ועד]]&lt;29),1,IF(AND(U1048=1,NOT(OR(מרקובחצי[[#This Row],[עד ועד]]&lt;J1048,מרקובחצי[[#This Row],[עד ועד]]&gt;K1048))),1,"")),"")</f>
        <v/>
      </c>
      <c r="V1049" s="19">
        <f>IF(מרקובחצי[[#This Row],[CycleNumber]]&gt;1,IF(AND(SUM(R1048:T1048)=1,מרקובחצי[[#This Row],[עד ועד]]&gt;28,מרקובחצי[[#This Row],[עד ועד]]&lt;32),1,IF(OR(S1048=1,AND(R1048=1,מרקובחצי[[#This Row],[עד ועד]]&gt;28),AND(T1048=1,מרקובחצי[[#This Row],[עד ועד]]&lt;32)),1,IF(AND(V1048=1,NOT(OR(מרקובחצי[[#This Row],[עד ועד]]&lt;J1048,מרקובחצי[[#This Row],[עד ועד]]&gt;K1048))),1,""))),"")</f>
        <v>1</v>
      </c>
      <c r="W1049" s="19" t="str">
        <f>IF(מרקובחצי[[#This Row],[CycleNumber]]&gt;1,IF(AND(T1048=1,מרקובחצי[[#This Row],[עד ועד]]&gt;31),1,IF(AND(W1048=1,NOT(OR(מרקובחצי[[#This Row],[עד ועד]]&lt;J1048,מרקובחצי[[#This Row],[עד ועד]]&gt;K1048))),1,"")),"")</f>
        <v/>
      </c>
      <c r="X1049" s="19" t="str">
        <f>IF(AND(מרקובחצי[[#This Row],[CycleNumber]]&lt;$B1050,SUM(מרקובחצי[[#This Row],[11]],R1050)=2),1,"")</f>
        <v/>
      </c>
      <c r="Y1049" s="19" t="str">
        <f>IF(AND(מרקובחצי[[#This Row],[CycleNumber]]&lt;$B1050,SUM(מרקובחצי[[#This Row],[11]],S1050)=2),1,"")</f>
        <v/>
      </c>
      <c r="Z1049" s="19" t="str">
        <f>IF(AND(מרקובחצי[[#This Row],[CycleNumber]]&lt;$B1050,SUM(מרקובחצי[[#This Row],[13]],S1050)=2),1,"")</f>
        <v/>
      </c>
      <c r="AA1049" s="19" t="str">
        <f>IF(AND(מרקובחצי[[#This Row],[CycleNumber]]&lt;$B1050,SUM(מרקובחצי[[#This Row],[13]],T1050)=2),1,"")</f>
        <v/>
      </c>
      <c r="AB1049" s="19" t="str">
        <f>IF(AND(מרקובחצי[[#This Row],[CycleNumber]]&lt;$B1050,SUM(מרקובחצי[[#This Row],[21]],U1050)=2),1,"")</f>
        <v/>
      </c>
      <c r="AC1049" s="19" t="str">
        <f>IF(AND(מרקובחצי[[#This Row],[CycleNumber]]&lt;$B1050,SUM(מרקובחצי[[#This Row],[21]],V1050)=2),1,"")</f>
        <v/>
      </c>
      <c r="AD1049" s="19" t="str">
        <f>IF(AND(מרקובחצי[[#This Row],[CycleNumber]]&lt;$B1050,SUM(מרקובחצי[[#This Row],[23]],V1050)=2),1,"")</f>
        <v/>
      </c>
      <c r="AE1049" s="19" t="str">
        <f>IF(AND(מרקובחצי[[#This Row],[CycleNumber]]&lt;$B1050,SUM(מרקובחצי[[#This Row],[23]],W1050)=2),1,"")</f>
        <v/>
      </c>
      <c r="AF1049" s="19" t="str">
        <f>IF(AND(מרקובחצי[[#This Row],[CycleNumber]]&lt;$B1050,SUM(מרקובחצי[[#This Row],[31]],O1050)=2),1,"")</f>
        <v/>
      </c>
      <c r="AG1049" s="19" t="str">
        <f>IF(AND(מרקובחצי[[#This Row],[CycleNumber]]&lt;$B1050,SUM(מרקובחצי[[#This Row],[31]],P1050)=2),1,"")</f>
        <v/>
      </c>
      <c r="AH1049" s="19" t="str">
        <f>IF(AND(מרקובחצי[[#This Row],[CycleNumber]]&lt;$B1050,SUM(מרקובחצי[[#This Row],[31]],Q1050)=2),1,"")</f>
        <v/>
      </c>
      <c r="AI1049" s="19" t="str">
        <f>IF(AND(מרקובחצי[[#This Row],[CycleNumber]]&lt;$B1050,SUM(U1049:U1050)=2),1,"")</f>
        <v/>
      </c>
      <c r="AJ1049" s="19" t="str">
        <f>IF(AND(מרקובחצי[[#This Row],[CycleNumber]]&lt;$B1050,SUM(מרקובחצי[[#This Row],[32]],O1050)=2),1,"")</f>
        <v/>
      </c>
      <c r="AK1049" s="19" t="str">
        <f>IF(AND(מרקובחצי[[#This Row],[CycleNumber]]&lt;$B1050,SUM(מרקובחצי[[#This Row],[32]],P1050)=2),1,"")</f>
        <v/>
      </c>
      <c r="AL1049" s="19" t="str">
        <f>IF(AND(מרקובחצי[[#This Row],[CycleNumber]]&lt;$B1050,SUM(מרקובחצי[[#This Row],[32]],Q1050)=2),1,"")</f>
        <v/>
      </c>
      <c r="AM1049" s="19">
        <f>IF(AND(מרקובחצי[[#This Row],[CycleNumber]]&lt;$B1050,SUM(V1049:V1050)=2),1,"")</f>
        <v>1</v>
      </c>
      <c r="AN1049" s="19" t="str">
        <f>IF(AND(מרקובחצי[[#This Row],[CycleNumber]]&lt;$B1050,SUM(מרקובחצי[[#This Row],[33]],O1050)=2),1,"")</f>
        <v/>
      </c>
      <c r="AO1049" s="19" t="str">
        <f>IF(AND(מרקובחצי[[#This Row],[CycleNumber]]&lt;$B1050,SUM(מרקובחצי[[#This Row],[33]],P1050)=2),1,"")</f>
        <v/>
      </c>
      <c r="AP1049" s="19" t="str">
        <f>IF(AND(מרקובחצי[[#This Row],[CycleNumber]]&lt;$B1050,SUM(מרקובחצי[[#This Row],[33]],Q1050)=2),1,"")</f>
        <v/>
      </c>
      <c r="AQ1049" s="19" t="str">
        <f>IF(AND(מרקובחצי[[#This Row],[CycleNumber]]&lt;$B1050,SUM(W1049:W1050)=2),1,"")</f>
        <v/>
      </c>
      <c r="AR1049" s="19" t="str">
        <f>IF(AND(מרקובחצי[[#This Row],[CycleNumber]]&lt;$B1050,SUM(מרקובחצי[[#This Row],[12]],S1050)=2),1,"")</f>
        <v/>
      </c>
      <c r="AS1049" s="19" t="str">
        <f>IF(AND(מרקובחצי[[#This Row],[CycleNumber]]&lt;$B1050,SUM(מרקובחצי[[#This Row],[22]],V1050)=2),1,"")</f>
        <v/>
      </c>
      <c r="AT1049" s="21">
        <f>SUM(מרקובחצי[[#This Row],[11]:[33]])</f>
        <v>1</v>
      </c>
    </row>
    <row r="1050" spans="1:46" ht="15.6" x14ac:dyDescent="0.25">
      <c r="A1050" s="19" t="s">
        <v>109</v>
      </c>
      <c r="B1050" s="19">
        <v>12</v>
      </c>
      <c r="C1050">
        <v>26</v>
      </c>
      <c r="D1050" s="19">
        <f>מרקובחצי[[#This Row],[LengthofCycle]]+1</f>
        <v>27</v>
      </c>
      <c r="E1050" t="str">
        <f>IF(IFERROR(LOOKUP(מרקובחצי[[#This Row],[ClientID]],קביעויות[הפלגה]),FALSE)=מרקובחצי[[#This Row],[ClientID]],1,"")</f>
        <v/>
      </c>
      <c r="F1050" t="str">
        <f>IF(IFERROR(LOOKUP(מרקובחצי[[#This Row],[ClientID]],סוגחציקבוע[S31]),FALSE)=מרקובחצי[[#This Row],[ClientID]],1,"")</f>
        <v/>
      </c>
      <c r="G1050">
        <f>IF(IFERROR(LOOKUP(מרקובחצי[[#This Row],[ClientID]],סוגחציקבוע[S32]),FALSE)=מרקובחצי[[#This Row],[ClientID]],1,"")</f>
        <v>1</v>
      </c>
      <c r="H1050" t="str">
        <f>IF(IFERROR(LOOKUP(מרקובחצי[[#This Row],[ClientID]],סוגחציקבוע[S33]),FALSE)=מרקובחצי[[#This Row],[ClientID]],1,"")</f>
        <v/>
      </c>
      <c r="I1050" t="str">
        <f>IF(IFERROR(LOOKUP(מרקובחצי[[#This Row],[ClientID]],סוגחציקבוע[S32&amp;33]),FALSE)=מרקובחצי[[#This Row],[ClientID]],1,"")</f>
        <v/>
      </c>
      <c r="J1050" s="19">
        <f>IF(SUM(מרקובחצי[[#This Row],[11]:[13]])=1,מרקובחצי[[#This Row],[עד ועד]],IF(SUM(R1049:T1050)=1,IF(מרקובחצי[[#This Row],[עד ועד]]&lt;J1049,מרקובחצי[[#This Row],[עד ועד]],J1049),J1049))</f>
        <v>26</v>
      </c>
      <c r="K1050" s="19">
        <f>IF(SUM(מרקובחצי[[#This Row],[11]:[13]])=1,מרקובחצי[[#This Row],[עד ועד]],IF(SUM(R1049:T1050)=1,IF(מרקובחצי[[#This Row],[עד ועד]]&gt;K1049,מרקובחצי[[#This Row],[עד ועד]],K1049),K1049))</f>
        <v>29</v>
      </c>
      <c r="L1050" s="19" t="str">
        <f>IF(AND(SUM(מרקובחצי[[#This Row],[31]:[33]])=1,SUM(U1049:W1049)=0),מרקובחצי[[#This Row],[מקס]]-מרקובחצי[[#This Row],[מינ]],"")</f>
        <v/>
      </c>
      <c r="M105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50" s="19" t="str">
        <f t="shared" si="16"/>
        <v>S32</v>
      </c>
      <c r="O1050" s="19" t="str">
        <f>IF(מרקובחצי[[#This Row],[קבעה הפלגה?]]=1,"",IF(AND(מרקובחצי[[#This Row],[עד ועד]]&lt;29,OR(מרקובחצי[[#This Row],[CycleNumber]]=1,AND(U1049=1,OR(מרקובחצי[[#This Row],[עד ועד]]&lt;J1049,מרקובחצי[[#This Row],[עד ועד]]&gt;K1049)),AND(V1049=1,מרקובחצי[[#This Row],[עד ועד]]&lt;J1049),W1049=1)),1,""))</f>
        <v/>
      </c>
      <c r="P1050" s="19" t="str">
        <f>IF(מרקובחצי[[#This Row],[קבעה הפלגה?]]=1,"",IF(AND(מרקובחצי[[#This Row],[עד ועד]]&gt;28,מרקובחצי[[#This Row],[עד ועד]]&lt;32,OR(מרקובחצי[[#This Row],[CycleNumber]]=1,AND(U1049=1),AND(V1049=1,OR(מרקובחצי[[#This Row],[עד ועד]]&lt;J1049,מרקובחצי[[#This Row],[עד ועד]]&gt;K1049)),W1049=1)),1,""))</f>
        <v/>
      </c>
      <c r="Q1050" s="19" t="str">
        <f>IF(מרקובחצי[[#This Row],[קבעה הפלגה?]]=1,"",IF(AND(מרקובחצי[[#This Row],[עד ועד]]&gt;31,OR(מרקובחצי[[#This Row],[CycleNumber]]=1,AND(U1049=1),AND(V1049=1,מרקובחצי[[#This Row],[עד ועד]]&gt;K1049),AND(W1049=1,OR(מרקובחצי[[#This Row],[עד ועד]]&gt;K1049,מרקובחצי[[#This Row],[עד ועד]]&lt;J1049)))),1,""))</f>
        <v/>
      </c>
      <c r="R1050" s="19" t="str">
        <f>IF(מרקובחצי[[#This Row],[CycleNumber]]&gt;1,IF(AND(O1049=1,מרקובחצי[[#This Row],[עד ועד]]&lt;29),1,""),"")</f>
        <v/>
      </c>
      <c r="S1050" s="19" t="str">
        <f>IF(מרקובחצי[[#This Row],[CycleNumber]]&gt;1,IF(OR(AND(O1049=1,מרקובחצי[[#This Row],[עד ועד]]&gt;28),AND(P1049=1),AND(Q1049=1,מרקובחצי[[#This Row],[עד ועד]]&lt;32)),1,""),"")</f>
        <v/>
      </c>
      <c r="T1050" s="19" t="str">
        <f>IF(מרקובחצי[[#This Row],[CycleNumber]]&gt;1,IF(AND(Q1049=1,מרקובחצי[[#This Row],[עד ועד]]&gt;31),1,""),"")</f>
        <v/>
      </c>
      <c r="U1050" s="19" t="str">
        <f>IF(מרקובחצי[[#This Row],[CycleNumber]]&gt;1,IF(AND(R1049=1,מרקובחצי[[#This Row],[עד ועד]]&lt;29),1,IF(AND(U1049=1,NOT(OR(מרקובחצי[[#This Row],[עד ועד]]&lt;J1049,מרקובחצי[[#This Row],[עד ועד]]&gt;K1049))),1,"")),"")</f>
        <v/>
      </c>
      <c r="V1050" s="19">
        <f>IF(מרקובחצי[[#This Row],[CycleNumber]]&gt;1,IF(AND(SUM(R1049:T1049)=1,מרקובחצי[[#This Row],[עד ועד]]&gt;28,מרקובחצי[[#This Row],[עד ועד]]&lt;32),1,IF(OR(S1049=1,AND(R1049=1,מרקובחצי[[#This Row],[עד ועד]]&gt;28),AND(T1049=1,מרקובחצי[[#This Row],[עד ועד]]&lt;32)),1,IF(AND(V1049=1,NOT(OR(מרקובחצי[[#This Row],[עד ועד]]&lt;J1049,מרקובחצי[[#This Row],[עד ועד]]&gt;K1049))),1,""))),"")</f>
        <v>1</v>
      </c>
      <c r="W1050" s="19" t="str">
        <f>IF(מרקובחצי[[#This Row],[CycleNumber]]&gt;1,IF(AND(T1049=1,מרקובחצי[[#This Row],[עד ועד]]&gt;31),1,IF(AND(W1049=1,NOT(OR(מרקובחצי[[#This Row],[עד ועד]]&lt;J1049,מרקובחצי[[#This Row],[עד ועד]]&gt;K1049))),1,"")),"")</f>
        <v/>
      </c>
      <c r="X1050" s="19" t="str">
        <f>IF(AND(מרקובחצי[[#This Row],[CycleNumber]]&lt;$B1051,SUM(מרקובחצי[[#This Row],[11]],R1051)=2),1,"")</f>
        <v/>
      </c>
      <c r="Y1050" s="19" t="str">
        <f>IF(AND(מרקובחצי[[#This Row],[CycleNumber]]&lt;$B1051,SUM(מרקובחצי[[#This Row],[11]],S1051)=2),1,"")</f>
        <v/>
      </c>
      <c r="Z1050" s="19" t="str">
        <f>IF(AND(מרקובחצי[[#This Row],[CycleNumber]]&lt;$B1051,SUM(מרקובחצי[[#This Row],[13]],S1051)=2),1,"")</f>
        <v/>
      </c>
      <c r="AA1050" s="19" t="str">
        <f>IF(AND(מרקובחצי[[#This Row],[CycleNumber]]&lt;$B1051,SUM(מרקובחצי[[#This Row],[13]],T1051)=2),1,"")</f>
        <v/>
      </c>
      <c r="AB1050" s="19" t="str">
        <f>IF(AND(מרקובחצי[[#This Row],[CycleNumber]]&lt;$B1051,SUM(מרקובחצי[[#This Row],[21]],U1051)=2),1,"")</f>
        <v/>
      </c>
      <c r="AC1050" s="19" t="str">
        <f>IF(AND(מרקובחצי[[#This Row],[CycleNumber]]&lt;$B1051,SUM(מרקובחצי[[#This Row],[21]],V1051)=2),1,"")</f>
        <v/>
      </c>
      <c r="AD1050" s="19" t="str">
        <f>IF(AND(מרקובחצי[[#This Row],[CycleNumber]]&lt;$B1051,SUM(מרקובחצי[[#This Row],[23]],V1051)=2),1,"")</f>
        <v/>
      </c>
      <c r="AE1050" s="19" t="str">
        <f>IF(AND(מרקובחצי[[#This Row],[CycleNumber]]&lt;$B1051,SUM(מרקובחצי[[#This Row],[23]],W1051)=2),1,"")</f>
        <v/>
      </c>
      <c r="AF1050" s="19" t="str">
        <f>IF(AND(מרקובחצי[[#This Row],[CycleNumber]]&lt;$B1051,SUM(מרקובחצי[[#This Row],[31]],O1051)=2),1,"")</f>
        <v/>
      </c>
      <c r="AG1050" s="19" t="str">
        <f>IF(AND(מרקובחצי[[#This Row],[CycleNumber]]&lt;$B1051,SUM(מרקובחצי[[#This Row],[31]],P1051)=2),1,"")</f>
        <v/>
      </c>
      <c r="AH1050" s="19" t="str">
        <f>IF(AND(מרקובחצי[[#This Row],[CycleNumber]]&lt;$B1051,SUM(מרקובחצי[[#This Row],[31]],Q1051)=2),1,"")</f>
        <v/>
      </c>
      <c r="AI1050" s="19" t="str">
        <f>IF(AND(מרקובחצי[[#This Row],[CycleNumber]]&lt;$B1051,SUM(U1050:U1051)=2),1,"")</f>
        <v/>
      </c>
      <c r="AJ1050" s="19" t="str">
        <f>IF(AND(מרקובחצי[[#This Row],[CycleNumber]]&lt;$B1051,SUM(מרקובחצי[[#This Row],[32]],O1051)=2),1,"")</f>
        <v/>
      </c>
      <c r="AK1050" s="19" t="str">
        <f>IF(AND(מרקובחצי[[#This Row],[CycleNumber]]&lt;$B1051,SUM(מרקובחצי[[#This Row],[32]],P1051)=2),1,"")</f>
        <v/>
      </c>
      <c r="AL1050" s="19" t="str">
        <f>IF(AND(מרקובחצי[[#This Row],[CycleNumber]]&lt;$B1051,SUM(מרקובחצי[[#This Row],[32]],Q1051)=2),1,"")</f>
        <v/>
      </c>
      <c r="AM1050" s="19">
        <f>IF(AND(מרקובחצי[[#This Row],[CycleNumber]]&lt;$B1051,SUM(V1050:V1051)=2),1,"")</f>
        <v>1</v>
      </c>
      <c r="AN1050" s="19" t="str">
        <f>IF(AND(מרקובחצי[[#This Row],[CycleNumber]]&lt;$B1051,SUM(מרקובחצי[[#This Row],[33]],O1051)=2),1,"")</f>
        <v/>
      </c>
      <c r="AO1050" s="19" t="str">
        <f>IF(AND(מרקובחצי[[#This Row],[CycleNumber]]&lt;$B1051,SUM(מרקובחצי[[#This Row],[33]],P1051)=2),1,"")</f>
        <v/>
      </c>
      <c r="AP1050" s="19" t="str">
        <f>IF(AND(מרקובחצי[[#This Row],[CycleNumber]]&lt;$B1051,SUM(מרקובחצי[[#This Row],[33]],Q1051)=2),1,"")</f>
        <v/>
      </c>
      <c r="AQ1050" s="19" t="str">
        <f>IF(AND(מרקובחצי[[#This Row],[CycleNumber]]&lt;$B1051,SUM(W1050:W1051)=2),1,"")</f>
        <v/>
      </c>
      <c r="AR1050" s="19" t="str">
        <f>IF(AND(מרקובחצי[[#This Row],[CycleNumber]]&lt;$B1051,SUM(מרקובחצי[[#This Row],[12]],S1051)=2),1,"")</f>
        <v/>
      </c>
      <c r="AS1050" s="19" t="str">
        <f>IF(AND(מרקובחצי[[#This Row],[CycleNumber]]&lt;$B1051,SUM(מרקובחצי[[#This Row],[22]],V1051)=2),1,"")</f>
        <v/>
      </c>
      <c r="AT1050" s="21">
        <f>SUM(מרקובחצי[[#This Row],[11]:[33]])</f>
        <v>1</v>
      </c>
    </row>
    <row r="1051" spans="1:46" ht="15.6" x14ac:dyDescent="0.25">
      <c r="A1051" s="19" t="s">
        <v>109</v>
      </c>
      <c r="B1051" s="19">
        <v>13</v>
      </c>
      <c r="C1051">
        <v>27</v>
      </c>
      <c r="D1051" s="19">
        <f>מרקובחצי[[#This Row],[LengthofCycle]]+1</f>
        <v>28</v>
      </c>
      <c r="E1051" t="str">
        <f>IF(IFERROR(LOOKUP(מרקובחצי[[#This Row],[ClientID]],קביעויות[הפלגה]),FALSE)=מרקובחצי[[#This Row],[ClientID]],1,"")</f>
        <v/>
      </c>
      <c r="F1051" t="str">
        <f>IF(IFERROR(LOOKUP(מרקובחצי[[#This Row],[ClientID]],סוגחציקבוע[S31]),FALSE)=מרקובחצי[[#This Row],[ClientID]],1,"")</f>
        <v/>
      </c>
      <c r="G1051">
        <f>IF(IFERROR(LOOKUP(מרקובחצי[[#This Row],[ClientID]],סוגחציקבוע[S32]),FALSE)=מרקובחצי[[#This Row],[ClientID]],1,"")</f>
        <v>1</v>
      </c>
      <c r="H1051" t="str">
        <f>IF(IFERROR(LOOKUP(מרקובחצי[[#This Row],[ClientID]],סוגחציקבוע[S33]),FALSE)=מרקובחצי[[#This Row],[ClientID]],1,"")</f>
        <v/>
      </c>
      <c r="I1051" t="str">
        <f>IF(IFERROR(LOOKUP(מרקובחצי[[#This Row],[ClientID]],סוגחציקבוע[S32&amp;33]),FALSE)=מרקובחצי[[#This Row],[ClientID]],1,"")</f>
        <v/>
      </c>
      <c r="J1051" s="19">
        <f>IF(SUM(מרקובחצי[[#This Row],[11]:[13]])=1,מרקובחצי[[#This Row],[עד ועד]],IF(SUM(R1050:T1051)=1,IF(מרקובחצי[[#This Row],[עד ועד]]&lt;J1050,מרקובחצי[[#This Row],[עד ועד]],J1050),J1050))</f>
        <v>26</v>
      </c>
      <c r="K1051" s="19">
        <f>IF(SUM(מרקובחצי[[#This Row],[11]:[13]])=1,מרקובחצי[[#This Row],[עד ועד]],IF(SUM(R1050:T1051)=1,IF(מרקובחצי[[#This Row],[עד ועד]]&gt;K1050,מרקובחצי[[#This Row],[עד ועד]],K1050),K1050))</f>
        <v>29</v>
      </c>
      <c r="L1051" s="19" t="str">
        <f>IF(AND(SUM(מרקובחצי[[#This Row],[31]:[33]])=1,SUM(U1050:W1050)=0),מרקובחצי[[#This Row],[מקס]]-מרקובחצי[[#This Row],[מינ]],"")</f>
        <v/>
      </c>
      <c r="M105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51" s="19" t="str">
        <f t="shared" si="16"/>
        <v>S32</v>
      </c>
      <c r="O1051" s="19" t="str">
        <f>IF(מרקובחצי[[#This Row],[קבעה הפלגה?]]=1,"",IF(AND(מרקובחצי[[#This Row],[עד ועד]]&lt;29,OR(מרקובחצי[[#This Row],[CycleNumber]]=1,AND(U1050=1,OR(מרקובחצי[[#This Row],[עד ועד]]&lt;J1050,מרקובחצי[[#This Row],[עד ועד]]&gt;K1050)),AND(V1050=1,מרקובחצי[[#This Row],[עד ועד]]&lt;J1050),W1050=1)),1,""))</f>
        <v/>
      </c>
      <c r="P1051" s="19" t="str">
        <f>IF(מרקובחצי[[#This Row],[קבעה הפלגה?]]=1,"",IF(AND(מרקובחצי[[#This Row],[עד ועד]]&gt;28,מרקובחצי[[#This Row],[עד ועד]]&lt;32,OR(מרקובחצי[[#This Row],[CycleNumber]]=1,AND(U1050=1),AND(V1050=1,OR(מרקובחצי[[#This Row],[עד ועד]]&lt;J1050,מרקובחצי[[#This Row],[עד ועד]]&gt;K1050)),W1050=1)),1,""))</f>
        <v/>
      </c>
      <c r="Q1051" s="19" t="str">
        <f>IF(מרקובחצי[[#This Row],[קבעה הפלגה?]]=1,"",IF(AND(מרקובחצי[[#This Row],[עד ועד]]&gt;31,OR(מרקובחצי[[#This Row],[CycleNumber]]=1,AND(U1050=1),AND(V1050=1,מרקובחצי[[#This Row],[עד ועד]]&gt;K1050),AND(W1050=1,OR(מרקובחצי[[#This Row],[עד ועד]]&gt;K1050,מרקובחצי[[#This Row],[עד ועד]]&lt;J1050)))),1,""))</f>
        <v/>
      </c>
      <c r="R1051" s="19" t="str">
        <f>IF(מרקובחצי[[#This Row],[CycleNumber]]&gt;1,IF(AND(O1050=1,מרקובחצי[[#This Row],[עד ועד]]&lt;29),1,""),"")</f>
        <v/>
      </c>
      <c r="S1051" s="19" t="str">
        <f>IF(מרקובחצי[[#This Row],[CycleNumber]]&gt;1,IF(OR(AND(O1050=1,מרקובחצי[[#This Row],[עד ועד]]&gt;28),AND(P1050=1),AND(Q1050=1,מרקובחצי[[#This Row],[עד ועד]]&lt;32)),1,""),"")</f>
        <v/>
      </c>
      <c r="T1051" s="19" t="str">
        <f>IF(מרקובחצי[[#This Row],[CycleNumber]]&gt;1,IF(AND(Q1050=1,מרקובחצי[[#This Row],[עד ועד]]&gt;31),1,""),"")</f>
        <v/>
      </c>
      <c r="U1051" s="19" t="str">
        <f>IF(מרקובחצי[[#This Row],[CycleNumber]]&gt;1,IF(AND(R1050=1,מרקובחצי[[#This Row],[עד ועד]]&lt;29),1,IF(AND(U1050=1,NOT(OR(מרקובחצי[[#This Row],[עד ועד]]&lt;J1050,מרקובחצי[[#This Row],[עד ועד]]&gt;K1050))),1,"")),"")</f>
        <v/>
      </c>
      <c r="V1051" s="19">
        <f>IF(מרקובחצי[[#This Row],[CycleNumber]]&gt;1,IF(AND(SUM(R1050:T1050)=1,מרקובחצי[[#This Row],[עד ועד]]&gt;28,מרקובחצי[[#This Row],[עד ועד]]&lt;32),1,IF(OR(S1050=1,AND(R1050=1,מרקובחצי[[#This Row],[עד ועד]]&gt;28),AND(T1050=1,מרקובחצי[[#This Row],[עד ועד]]&lt;32)),1,IF(AND(V1050=1,NOT(OR(מרקובחצי[[#This Row],[עד ועד]]&lt;J1050,מרקובחצי[[#This Row],[עד ועד]]&gt;K1050))),1,""))),"")</f>
        <v>1</v>
      </c>
      <c r="W1051" s="19" t="str">
        <f>IF(מרקובחצי[[#This Row],[CycleNumber]]&gt;1,IF(AND(T1050=1,מרקובחצי[[#This Row],[עד ועד]]&gt;31),1,IF(AND(W1050=1,NOT(OR(מרקובחצי[[#This Row],[עד ועד]]&lt;J1050,מרקובחצי[[#This Row],[עד ועד]]&gt;K1050))),1,"")),"")</f>
        <v/>
      </c>
      <c r="X1051" s="19" t="str">
        <f>IF(AND(מרקובחצי[[#This Row],[CycleNumber]]&lt;$B1052,SUM(מרקובחצי[[#This Row],[11]],R1052)=2),1,"")</f>
        <v/>
      </c>
      <c r="Y1051" s="19" t="str">
        <f>IF(AND(מרקובחצי[[#This Row],[CycleNumber]]&lt;$B1052,SUM(מרקובחצי[[#This Row],[11]],S1052)=2),1,"")</f>
        <v/>
      </c>
      <c r="Z1051" s="19" t="str">
        <f>IF(AND(מרקובחצי[[#This Row],[CycleNumber]]&lt;$B1052,SUM(מרקובחצי[[#This Row],[13]],S1052)=2),1,"")</f>
        <v/>
      </c>
      <c r="AA1051" s="19" t="str">
        <f>IF(AND(מרקובחצי[[#This Row],[CycleNumber]]&lt;$B1052,SUM(מרקובחצי[[#This Row],[13]],T1052)=2),1,"")</f>
        <v/>
      </c>
      <c r="AB1051" s="19" t="str">
        <f>IF(AND(מרקובחצי[[#This Row],[CycleNumber]]&lt;$B1052,SUM(מרקובחצי[[#This Row],[21]],U1052)=2),1,"")</f>
        <v/>
      </c>
      <c r="AC1051" s="19" t="str">
        <f>IF(AND(מרקובחצי[[#This Row],[CycleNumber]]&lt;$B1052,SUM(מרקובחצי[[#This Row],[21]],V1052)=2),1,"")</f>
        <v/>
      </c>
      <c r="AD1051" s="19" t="str">
        <f>IF(AND(מרקובחצי[[#This Row],[CycleNumber]]&lt;$B1052,SUM(מרקובחצי[[#This Row],[23]],V1052)=2),1,"")</f>
        <v/>
      </c>
      <c r="AE1051" s="19" t="str">
        <f>IF(AND(מרקובחצי[[#This Row],[CycleNumber]]&lt;$B1052,SUM(מרקובחצי[[#This Row],[23]],W1052)=2),1,"")</f>
        <v/>
      </c>
      <c r="AF1051" s="19" t="str">
        <f>IF(AND(מרקובחצי[[#This Row],[CycleNumber]]&lt;$B1052,SUM(מרקובחצי[[#This Row],[31]],O1052)=2),1,"")</f>
        <v/>
      </c>
      <c r="AG1051" s="19" t="str">
        <f>IF(AND(מרקובחצי[[#This Row],[CycleNumber]]&lt;$B1052,SUM(מרקובחצי[[#This Row],[31]],P1052)=2),1,"")</f>
        <v/>
      </c>
      <c r="AH1051" s="19" t="str">
        <f>IF(AND(מרקובחצי[[#This Row],[CycleNumber]]&lt;$B1052,SUM(מרקובחצי[[#This Row],[31]],Q1052)=2),1,"")</f>
        <v/>
      </c>
      <c r="AI1051" s="19" t="str">
        <f>IF(AND(מרקובחצי[[#This Row],[CycleNumber]]&lt;$B1052,SUM(U1051:U1052)=2),1,"")</f>
        <v/>
      </c>
      <c r="AJ1051" s="19" t="str">
        <f>IF(AND(מרקובחצי[[#This Row],[CycleNumber]]&lt;$B1052,SUM(מרקובחצי[[#This Row],[32]],O1052)=2),1,"")</f>
        <v/>
      </c>
      <c r="AK1051" s="19" t="str">
        <f>IF(AND(מרקובחצי[[#This Row],[CycleNumber]]&lt;$B1052,SUM(מרקובחצי[[#This Row],[32]],P1052)=2),1,"")</f>
        <v/>
      </c>
      <c r="AL1051" s="19" t="str">
        <f>IF(AND(מרקובחצי[[#This Row],[CycleNumber]]&lt;$B1052,SUM(מרקובחצי[[#This Row],[32]],Q1052)=2),1,"")</f>
        <v/>
      </c>
      <c r="AM1051" s="19">
        <f>IF(AND(מרקובחצי[[#This Row],[CycleNumber]]&lt;$B1052,SUM(V1051:V1052)=2),1,"")</f>
        <v>1</v>
      </c>
      <c r="AN1051" s="19" t="str">
        <f>IF(AND(מרקובחצי[[#This Row],[CycleNumber]]&lt;$B1052,SUM(מרקובחצי[[#This Row],[33]],O1052)=2),1,"")</f>
        <v/>
      </c>
      <c r="AO1051" s="19" t="str">
        <f>IF(AND(מרקובחצי[[#This Row],[CycleNumber]]&lt;$B1052,SUM(מרקובחצי[[#This Row],[33]],P1052)=2),1,"")</f>
        <v/>
      </c>
      <c r="AP1051" s="19" t="str">
        <f>IF(AND(מרקובחצי[[#This Row],[CycleNumber]]&lt;$B1052,SUM(מרקובחצי[[#This Row],[33]],Q1052)=2),1,"")</f>
        <v/>
      </c>
      <c r="AQ1051" s="19" t="str">
        <f>IF(AND(מרקובחצי[[#This Row],[CycleNumber]]&lt;$B1052,SUM(W1051:W1052)=2),1,"")</f>
        <v/>
      </c>
      <c r="AR1051" s="19" t="str">
        <f>IF(AND(מרקובחצי[[#This Row],[CycleNumber]]&lt;$B1052,SUM(מרקובחצי[[#This Row],[12]],S1052)=2),1,"")</f>
        <v/>
      </c>
      <c r="AS1051" s="19" t="str">
        <f>IF(AND(מרקובחצי[[#This Row],[CycleNumber]]&lt;$B1052,SUM(מרקובחצי[[#This Row],[22]],V1052)=2),1,"")</f>
        <v/>
      </c>
      <c r="AT1051" s="21">
        <f>SUM(מרקובחצי[[#This Row],[11]:[33]])</f>
        <v>1</v>
      </c>
    </row>
    <row r="1052" spans="1:46" ht="15.6" x14ac:dyDescent="0.25">
      <c r="A1052" s="19" t="s">
        <v>109</v>
      </c>
      <c r="B1052" s="19">
        <v>14</v>
      </c>
      <c r="C1052">
        <v>26</v>
      </c>
      <c r="D1052" s="19">
        <f>מרקובחצי[[#This Row],[LengthofCycle]]+1</f>
        <v>27</v>
      </c>
      <c r="E1052" t="str">
        <f>IF(IFERROR(LOOKUP(מרקובחצי[[#This Row],[ClientID]],קביעויות[הפלגה]),FALSE)=מרקובחצי[[#This Row],[ClientID]],1,"")</f>
        <v/>
      </c>
      <c r="F1052" t="str">
        <f>IF(IFERROR(LOOKUP(מרקובחצי[[#This Row],[ClientID]],סוגחציקבוע[S31]),FALSE)=מרקובחצי[[#This Row],[ClientID]],1,"")</f>
        <v/>
      </c>
      <c r="G1052">
        <f>IF(IFERROR(LOOKUP(מרקובחצי[[#This Row],[ClientID]],סוגחציקבוע[S32]),FALSE)=מרקובחצי[[#This Row],[ClientID]],1,"")</f>
        <v>1</v>
      </c>
      <c r="H1052" t="str">
        <f>IF(IFERROR(LOOKUP(מרקובחצי[[#This Row],[ClientID]],סוגחציקבוע[S33]),FALSE)=מרקובחצי[[#This Row],[ClientID]],1,"")</f>
        <v/>
      </c>
      <c r="I1052" t="str">
        <f>IF(IFERROR(LOOKUP(מרקובחצי[[#This Row],[ClientID]],סוגחציקבוע[S32&amp;33]),FALSE)=מרקובחצי[[#This Row],[ClientID]],1,"")</f>
        <v/>
      </c>
      <c r="J1052" s="19">
        <f>IF(SUM(מרקובחצי[[#This Row],[11]:[13]])=1,מרקובחצי[[#This Row],[עד ועד]],IF(SUM(R1051:T1052)=1,IF(מרקובחצי[[#This Row],[עד ועד]]&lt;J1051,מרקובחצי[[#This Row],[עד ועד]],J1051),J1051))</f>
        <v>26</v>
      </c>
      <c r="K1052" s="19">
        <f>IF(SUM(מרקובחצי[[#This Row],[11]:[13]])=1,מרקובחצי[[#This Row],[עד ועד]],IF(SUM(R1051:T1052)=1,IF(מרקובחצי[[#This Row],[עד ועד]]&gt;K1051,מרקובחצי[[#This Row],[עד ועד]],K1051),K1051))</f>
        <v>29</v>
      </c>
      <c r="L1052" s="19" t="str">
        <f>IF(AND(SUM(מרקובחצי[[#This Row],[31]:[33]])=1,SUM(U1051:W1051)=0),מרקובחצי[[#This Row],[מקס]]-מרקובחצי[[#This Row],[מינ]],"")</f>
        <v/>
      </c>
      <c r="M105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52" s="19" t="str">
        <f t="shared" si="16"/>
        <v>S32</v>
      </c>
      <c r="O1052" s="19" t="str">
        <f>IF(מרקובחצי[[#This Row],[קבעה הפלגה?]]=1,"",IF(AND(מרקובחצי[[#This Row],[עד ועד]]&lt;29,OR(מרקובחצי[[#This Row],[CycleNumber]]=1,AND(U1051=1,OR(מרקובחצי[[#This Row],[עד ועד]]&lt;J1051,מרקובחצי[[#This Row],[עד ועד]]&gt;K1051)),AND(V1051=1,מרקובחצי[[#This Row],[עד ועד]]&lt;J1051),W1051=1)),1,""))</f>
        <v/>
      </c>
      <c r="P1052" s="19" t="str">
        <f>IF(מרקובחצי[[#This Row],[קבעה הפלגה?]]=1,"",IF(AND(מרקובחצי[[#This Row],[עד ועד]]&gt;28,מרקובחצי[[#This Row],[עד ועד]]&lt;32,OR(מרקובחצי[[#This Row],[CycleNumber]]=1,AND(U1051=1),AND(V1051=1,OR(מרקובחצי[[#This Row],[עד ועד]]&lt;J1051,מרקובחצי[[#This Row],[עד ועד]]&gt;K1051)),W1051=1)),1,""))</f>
        <v/>
      </c>
      <c r="Q1052" s="19" t="str">
        <f>IF(מרקובחצי[[#This Row],[קבעה הפלגה?]]=1,"",IF(AND(מרקובחצי[[#This Row],[עד ועד]]&gt;31,OR(מרקובחצי[[#This Row],[CycleNumber]]=1,AND(U1051=1),AND(V1051=1,מרקובחצי[[#This Row],[עד ועד]]&gt;K1051),AND(W1051=1,OR(מרקובחצי[[#This Row],[עד ועד]]&gt;K1051,מרקובחצי[[#This Row],[עד ועד]]&lt;J1051)))),1,""))</f>
        <v/>
      </c>
      <c r="R1052" s="19" t="str">
        <f>IF(מרקובחצי[[#This Row],[CycleNumber]]&gt;1,IF(AND(O1051=1,מרקובחצי[[#This Row],[עד ועד]]&lt;29),1,""),"")</f>
        <v/>
      </c>
      <c r="S1052" s="19" t="str">
        <f>IF(מרקובחצי[[#This Row],[CycleNumber]]&gt;1,IF(OR(AND(O1051=1,מרקובחצי[[#This Row],[עד ועד]]&gt;28),AND(P1051=1),AND(Q1051=1,מרקובחצי[[#This Row],[עד ועד]]&lt;32)),1,""),"")</f>
        <v/>
      </c>
      <c r="T1052" s="19" t="str">
        <f>IF(מרקובחצי[[#This Row],[CycleNumber]]&gt;1,IF(AND(Q1051=1,מרקובחצי[[#This Row],[עד ועד]]&gt;31),1,""),"")</f>
        <v/>
      </c>
      <c r="U1052" s="19" t="str">
        <f>IF(מרקובחצי[[#This Row],[CycleNumber]]&gt;1,IF(AND(R1051=1,מרקובחצי[[#This Row],[עד ועד]]&lt;29),1,IF(AND(U1051=1,NOT(OR(מרקובחצי[[#This Row],[עד ועד]]&lt;J1051,מרקובחצי[[#This Row],[עד ועד]]&gt;K1051))),1,"")),"")</f>
        <v/>
      </c>
      <c r="V1052" s="19">
        <f>IF(מרקובחצי[[#This Row],[CycleNumber]]&gt;1,IF(AND(SUM(R1051:T1051)=1,מרקובחצי[[#This Row],[עד ועד]]&gt;28,מרקובחצי[[#This Row],[עד ועד]]&lt;32),1,IF(OR(S1051=1,AND(R1051=1,מרקובחצי[[#This Row],[עד ועד]]&gt;28),AND(T1051=1,מרקובחצי[[#This Row],[עד ועד]]&lt;32)),1,IF(AND(V1051=1,NOT(OR(מרקובחצי[[#This Row],[עד ועד]]&lt;J1051,מרקובחצי[[#This Row],[עד ועד]]&gt;K1051))),1,""))),"")</f>
        <v>1</v>
      </c>
      <c r="W1052" s="19" t="str">
        <f>IF(מרקובחצי[[#This Row],[CycleNumber]]&gt;1,IF(AND(T1051=1,מרקובחצי[[#This Row],[עד ועד]]&gt;31),1,IF(AND(W1051=1,NOT(OR(מרקובחצי[[#This Row],[עד ועד]]&lt;J1051,מרקובחצי[[#This Row],[עד ועד]]&gt;K1051))),1,"")),"")</f>
        <v/>
      </c>
      <c r="X1052" s="19" t="str">
        <f>IF(AND(מרקובחצי[[#This Row],[CycleNumber]]&lt;$B1053,SUM(מרקובחצי[[#This Row],[11]],R1053)=2),1,"")</f>
        <v/>
      </c>
      <c r="Y1052" s="19" t="str">
        <f>IF(AND(מרקובחצי[[#This Row],[CycleNumber]]&lt;$B1053,SUM(מרקובחצי[[#This Row],[11]],S1053)=2),1,"")</f>
        <v/>
      </c>
      <c r="Z1052" s="19" t="str">
        <f>IF(AND(מרקובחצי[[#This Row],[CycleNumber]]&lt;$B1053,SUM(מרקובחצי[[#This Row],[13]],S1053)=2),1,"")</f>
        <v/>
      </c>
      <c r="AA1052" s="19" t="str">
        <f>IF(AND(מרקובחצי[[#This Row],[CycleNumber]]&lt;$B1053,SUM(מרקובחצי[[#This Row],[13]],T1053)=2),1,"")</f>
        <v/>
      </c>
      <c r="AB1052" s="19" t="str">
        <f>IF(AND(מרקובחצי[[#This Row],[CycleNumber]]&lt;$B1053,SUM(מרקובחצי[[#This Row],[21]],U1053)=2),1,"")</f>
        <v/>
      </c>
      <c r="AC1052" s="19" t="str">
        <f>IF(AND(מרקובחצי[[#This Row],[CycleNumber]]&lt;$B1053,SUM(מרקובחצי[[#This Row],[21]],V1053)=2),1,"")</f>
        <v/>
      </c>
      <c r="AD1052" s="19" t="str">
        <f>IF(AND(מרקובחצי[[#This Row],[CycleNumber]]&lt;$B1053,SUM(מרקובחצי[[#This Row],[23]],V1053)=2),1,"")</f>
        <v/>
      </c>
      <c r="AE1052" s="19" t="str">
        <f>IF(AND(מרקובחצי[[#This Row],[CycleNumber]]&lt;$B1053,SUM(מרקובחצי[[#This Row],[23]],W1053)=2),1,"")</f>
        <v/>
      </c>
      <c r="AF1052" s="19" t="str">
        <f>IF(AND(מרקובחצי[[#This Row],[CycleNumber]]&lt;$B1053,SUM(מרקובחצי[[#This Row],[31]],O1053)=2),1,"")</f>
        <v/>
      </c>
      <c r="AG1052" s="19" t="str">
        <f>IF(AND(מרקובחצי[[#This Row],[CycleNumber]]&lt;$B1053,SUM(מרקובחצי[[#This Row],[31]],P1053)=2),1,"")</f>
        <v/>
      </c>
      <c r="AH1052" s="19" t="str">
        <f>IF(AND(מרקובחצי[[#This Row],[CycleNumber]]&lt;$B1053,SUM(מרקובחצי[[#This Row],[31]],Q1053)=2),1,"")</f>
        <v/>
      </c>
      <c r="AI1052" s="19" t="str">
        <f>IF(AND(מרקובחצי[[#This Row],[CycleNumber]]&lt;$B1053,SUM(U1052:U1053)=2),1,"")</f>
        <v/>
      </c>
      <c r="AJ1052" s="19" t="str">
        <f>IF(AND(מרקובחצי[[#This Row],[CycleNumber]]&lt;$B1053,SUM(מרקובחצי[[#This Row],[32]],O1053)=2),1,"")</f>
        <v/>
      </c>
      <c r="AK1052" s="19" t="str">
        <f>IF(AND(מרקובחצי[[#This Row],[CycleNumber]]&lt;$B1053,SUM(מרקובחצי[[#This Row],[32]],P1053)=2),1,"")</f>
        <v/>
      </c>
      <c r="AL1052" s="19" t="str">
        <f>IF(AND(מרקובחצי[[#This Row],[CycleNumber]]&lt;$B1053,SUM(מרקובחצי[[#This Row],[32]],Q1053)=2),1,"")</f>
        <v/>
      </c>
      <c r="AM1052" s="19">
        <f>IF(AND(מרקובחצי[[#This Row],[CycleNumber]]&lt;$B1053,SUM(V1052:V1053)=2),1,"")</f>
        <v>1</v>
      </c>
      <c r="AN1052" s="19" t="str">
        <f>IF(AND(מרקובחצי[[#This Row],[CycleNumber]]&lt;$B1053,SUM(מרקובחצי[[#This Row],[33]],O1053)=2),1,"")</f>
        <v/>
      </c>
      <c r="AO1052" s="19" t="str">
        <f>IF(AND(מרקובחצי[[#This Row],[CycleNumber]]&lt;$B1053,SUM(מרקובחצי[[#This Row],[33]],P1053)=2),1,"")</f>
        <v/>
      </c>
      <c r="AP1052" s="19" t="str">
        <f>IF(AND(מרקובחצי[[#This Row],[CycleNumber]]&lt;$B1053,SUM(מרקובחצי[[#This Row],[33]],Q1053)=2),1,"")</f>
        <v/>
      </c>
      <c r="AQ1052" s="19" t="str">
        <f>IF(AND(מרקובחצי[[#This Row],[CycleNumber]]&lt;$B1053,SUM(W1052:W1053)=2),1,"")</f>
        <v/>
      </c>
      <c r="AR1052" s="19" t="str">
        <f>IF(AND(מרקובחצי[[#This Row],[CycleNumber]]&lt;$B1053,SUM(מרקובחצי[[#This Row],[12]],S1053)=2),1,"")</f>
        <v/>
      </c>
      <c r="AS1052" s="19" t="str">
        <f>IF(AND(מרקובחצי[[#This Row],[CycleNumber]]&lt;$B1053,SUM(מרקובחצי[[#This Row],[22]],V1053)=2),1,"")</f>
        <v/>
      </c>
      <c r="AT1052" s="21">
        <f>SUM(מרקובחצי[[#This Row],[11]:[33]])</f>
        <v>1</v>
      </c>
    </row>
    <row r="1053" spans="1:46" ht="15.6" x14ac:dyDescent="0.25">
      <c r="A1053" s="19" t="s">
        <v>109</v>
      </c>
      <c r="B1053" s="19">
        <v>15</v>
      </c>
      <c r="C1053">
        <v>27</v>
      </c>
      <c r="D1053" s="19">
        <f>מרקובחצי[[#This Row],[LengthofCycle]]+1</f>
        <v>28</v>
      </c>
      <c r="E1053" t="str">
        <f>IF(IFERROR(LOOKUP(מרקובחצי[[#This Row],[ClientID]],קביעויות[הפלגה]),FALSE)=מרקובחצי[[#This Row],[ClientID]],1,"")</f>
        <v/>
      </c>
      <c r="F1053" t="str">
        <f>IF(IFERROR(LOOKUP(מרקובחצי[[#This Row],[ClientID]],סוגחציקבוע[S31]),FALSE)=מרקובחצי[[#This Row],[ClientID]],1,"")</f>
        <v/>
      </c>
      <c r="G1053">
        <f>IF(IFERROR(LOOKUP(מרקובחצי[[#This Row],[ClientID]],סוגחציקבוע[S32]),FALSE)=מרקובחצי[[#This Row],[ClientID]],1,"")</f>
        <v>1</v>
      </c>
      <c r="H1053" t="str">
        <f>IF(IFERROR(LOOKUP(מרקובחצי[[#This Row],[ClientID]],סוגחציקבוע[S33]),FALSE)=מרקובחצי[[#This Row],[ClientID]],1,"")</f>
        <v/>
      </c>
      <c r="I1053" t="str">
        <f>IF(IFERROR(LOOKUP(מרקובחצי[[#This Row],[ClientID]],סוגחציקבוע[S32&amp;33]),FALSE)=מרקובחצי[[#This Row],[ClientID]],1,"")</f>
        <v/>
      </c>
      <c r="J1053" s="19">
        <f>IF(SUM(מרקובחצי[[#This Row],[11]:[13]])=1,מרקובחצי[[#This Row],[עד ועד]],IF(SUM(R1052:T1053)=1,IF(מרקובחצי[[#This Row],[עד ועד]]&lt;J1052,מרקובחצי[[#This Row],[עד ועד]],J1052),J1052))</f>
        <v>26</v>
      </c>
      <c r="K1053" s="19">
        <f>IF(SUM(מרקובחצי[[#This Row],[11]:[13]])=1,מרקובחצי[[#This Row],[עד ועד]],IF(SUM(R1052:T1053)=1,IF(מרקובחצי[[#This Row],[עד ועד]]&gt;K1052,מרקובחצי[[#This Row],[עד ועד]],K1052),K1052))</f>
        <v>29</v>
      </c>
      <c r="L1053" s="19" t="str">
        <f>IF(AND(SUM(מרקובחצי[[#This Row],[31]:[33]])=1,SUM(U1052:W1052)=0),מרקובחצי[[#This Row],[מקס]]-מרקובחצי[[#This Row],[מינ]],"")</f>
        <v/>
      </c>
      <c r="M105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53" s="19" t="str">
        <f t="shared" si="16"/>
        <v>S32</v>
      </c>
      <c r="O1053" s="19" t="str">
        <f>IF(מרקובחצי[[#This Row],[קבעה הפלגה?]]=1,"",IF(AND(מרקובחצי[[#This Row],[עד ועד]]&lt;29,OR(מרקובחצי[[#This Row],[CycleNumber]]=1,AND(U1052=1,OR(מרקובחצי[[#This Row],[עד ועד]]&lt;J1052,מרקובחצי[[#This Row],[עד ועד]]&gt;K1052)),AND(V1052=1,מרקובחצי[[#This Row],[עד ועד]]&lt;J1052),W1052=1)),1,""))</f>
        <v/>
      </c>
      <c r="P1053" s="19" t="str">
        <f>IF(מרקובחצי[[#This Row],[קבעה הפלגה?]]=1,"",IF(AND(מרקובחצי[[#This Row],[עד ועד]]&gt;28,מרקובחצי[[#This Row],[עד ועד]]&lt;32,OR(מרקובחצי[[#This Row],[CycleNumber]]=1,AND(U1052=1),AND(V1052=1,OR(מרקובחצי[[#This Row],[עד ועד]]&lt;J1052,מרקובחצי[[#This Row],[עד ועד]]&gt;K1052)),W1052=1)),1,""))</f>
        <v/>
      </c>
      <c r="Q1053" s="19" t="str">
        <f>IF(מרקובחצי[[#This Row],[קבעה הפלגה?]]=1,"",IF(AND(מרקובחצי[[#This Row],[עד ועד]]&gt;31,OR(מרקובחצי[[#This Row],[CycleNumber]]=1,AND(U1052=1),AND(V1052=1,מרקובחצי[[#This Row],[עד ועד]]&gt;K1052),AND(W1052=1,OR(מרקובחצי[[#This Row],[עד ועד]]&gt;K1052,מרקובחצי[[#This Row],[עד ועד]]&lt;J1052)))),1,""))</f>
        <v/>
      </c>
      <c r="R1053" s="19" t="str">
        <f>IF(מרקובחצי[[#This Row],[CycleNumber]]&gt;1,IF(AND(O1052=1,מרקובחצי[[#This Row],[עד ועד]]&lt;29),1,""),"")</f>
        <v/>
      </c>
      <c r="S1053" s="19" t="str">
        <f>IF(מרקובחצי[[#This Row],[CycleNumber]]&gt;1,IF(OR(AND(O1052=1,מרקובחצי[[#This Row],[עד ועד]]&gt;28),AND(P1052=1),AND(Q1052=1,מרקובחצי[[#This Row],[עד ועד]]&lt;32)),1,""),"")</f>
        <v/>
      </c>
      <c r="T1053" s="19" t="str">
        <f>IF(מרקובחצי[[#This Row],[CycleNumber]]&gt;1,IF(AND(Q1052=1,מרקובחצי[[#This Row],[עד ועד]]&gt;31),1,""),"")</f>
        <v/>
      </c>
      <c r="U1053" s="19" t="str">
        <f>IF(מרקובחצי[[#This Row],[CycleNumber]]&gt;1,IF(AND(R1052=1,מרקובחצי[[#This Row],[עד ועד]]&lt;29),1,IF(AND(U1052=1,NOT(OR(מרקובחצי[[#This Row],[עד ועד]]&lt;J1052,מרקובחצי[[#This Row],[עד ועד]]&gt;K1052))),1,"")),"")</f>
        <v/>
      </c>
      <c r="V1053" s="19">
        <f>IF(מרקובחצי[[#This Row],[CycleNumber]]&gt;1,IF(AND(SUM(R1052:T1052)=1,מרקובחצי[[#This Row],[עד ועד]]&gt;28,מרקובחצי[[#This Row],[עד ועד]]&lt;32),1,IF(OR(S1052=1,AND(R1052=1,מרקובחצי[[#This Row],[עד ועד]]&gt;28),AND(T1052=1,מרקובחצי[[#This Row],[עד ועד]]&lt;32)),1,IF(AND(V1052=1,NOT(OR(מרקובחצי[[#This Row],[עד ועד]]&lt;J1052,מרקובחצי[[#This Row],[עד ועד]]&gt;K1052))),1,""))),"")</f>
        <v>1</v>
      </c>
      <c r="W1053" s="19" t="str">
        <f>IF(מרקובחצי[[#This Row],[CycleNumber]]&gt;1,IF(AND(T1052=1,מרקובחצי[[#This Row],[עד ועד]]&gt;31),1,IF(AND(W1052=1,NOT(OR(מרקובחצי[[#This Row],[עד ועד]]&lt;J1052,מרקובחצי[[#This Row],[עד ועד]]&gt;K1052))),1,"")),"")</f>
        <v/>
      </c>
      <c r="X1053" s="19" t="str">
        <f>IF(AND(מרקובחצי[[#This Row],[CycleNumber]]&lt;$B1054,SUM(מרקובחצי[[#This Row],[11]],R1054)=2),1,"")</f>
        <v/>
      </c>
      <c r="Y1053" s="19" t="str">
        <f>IF(AND(מרקובחצי[[#This Row],[CycleNumber]]&lt;$B1054,SUM(מרקובחצי[[#This Row],[11]],S1054)=2),1,"")</f>
        <v/>
      </c>
      <c r="Z1053" s="19" t="str">
        <f>IF(AND(מרקובחצי[[#This Row],[CycleNumber]]&lt;$B1054,SUM(מרקובחצי[[#This Row],[13]],S1054)=2),1,"")</f>
        <v/>
      </c>
      <c r="AA1053" s="19" t="str">
        <f>IF(AND(מרקובחצי[[#This Row],[CycleNumber]]&lt;$B1054,SUM(מרקובחצי[[#This Row],[13]],T1054)=2),1,"")</f>
        <v/>
      </c>
      <c r="AB1053" s="19" t="str">
        <f>IF(AND(מרקובחצי[[#This Row],[CycleNumber]]&lt;$B1054,SUM(מרקובחצי[[#This Row],[21]],U1054)=2),1,"")</f>
        <v/>
      </c>
      <c r="AC1053" s="19" t="str">
        <f>IF(AND(מרקובחצי[[#This Row],[CycleNumber]]&lt;$B1054,SUM(מרקובחצי[[#This Row],[21]],V1054)=2),1,"")</f>
        <v/>
      </c>
      <c r="AD1053" s="19" t="str">
        <f>IF(AND(מרקובחצי[[#This Row],[CycleNumber]]&lt;$B1054,SUM(מרקובחצי[[#This Row],[23]],V1054)=2),1,"")</f>
        <v/>
      </c>
      <c r="AE1053" s="19" t="str">
        <f>IF(AND(מרקובחצי[[#This Row],[CycleNumber]]&lt;$B1054,SUM(מרקובחצי[[#This Row],[23]],W1054)=2),1,"")</f>
        <v/>
      </c>
      <c r="AF1053" s="19" t="str">
        <f>IF(AND(מרקובחצי[[#This Row],[CycleNumber]]&lt;$B1054,SUM(מרקובחצי[[#This Row],[31]],O1054)=2),1,"")</f>
        <v/>
      </c>
      <c r="AG1053" s="19" t="str">
        <f>IF(AND(מרקובחצי[[#This Row],[CycleNumber]]&lt;$B1054,SUM(מרקובחצי[[#This Row],[31]],P1054)=2),1,"")</f>
        <v/>
      </c>
      <c r="AH1053" s="19" t="str">
        <f>IF(AND(מרקובחצי[[#This Row],[CycleNumber]]&lt;$B1054,SUM(מרקובחצי[[#This Row],[31]],Q1054)=2),1,"")</f>
        <v/>
      </c>
      <c r="AI1053" s="19" t="str">
        <f>IF(AND(מרקובחצי[[#This Row],[CycleNumber]]&lt;$B1054,SUM(U1053:U1054)=2),1,"")</f>
        <v/>
      </c>
      <c r="AJ1053" s="19" t="str">
        <f>IF(AND(מרקובחצי[[#This Row],[CycleNumber]]&lt;$B1054,SUM(מרקובחצי[[#This Row],[32]],O1054)=2),1,"")</f>
        <v/>
      </c>
      <c r="AK1053" s="19">
        <f>IF(AND(מרקובחצי[[#This Row],[CycleNumber]]&lt;$B1054,SUM(מרקובחצי[[#This Row],[32]],P1054)=2),1,"")</f>
        <v>1</v>
      </c>
      <c r="AL1053" s="19" t="str">
        <f>IF(AND(מרקובחצי[[#This Row],[CycleNumber]]&lt;$B1054,SUM(מרקובחצי[[#This Row],[32]],Q1054)=2),1,"")</f>
        <v/>
      </c>
      <c r="AM1053" s="19" t="str">
        <f>IF(AND(מרקובחצי[[#This Row],[CycleNumber]]&lt;$B1054,SUM(V1053:V1054)=2),1,"")</f>
        <v/>
      </c>
      <c r="AN1053" s="19" t="str">
        <f>IF(AND(מרקובחצי[[#This Row],[CycleNumber]]&lt;$B1054,SUM(מרקובחצי[[#This Row],[33]],O1054)=2),1,"")</f>
        <v/>
      </c>
      <c r="AO1053" s="19" t="str">
        <f>IF(AND(מרקובחצי[[#This Row],[CycleNumber]]&lt;$B1054,SUM(מרקובחצי[[#This Row],[33]],P1054)=2),1,"")</f>
        <v/>
      </c>
      <c r="AP1053" s="19" t="str">
        <f>IF(AND(מרקובחצי[[#This Row],[CycleNumber]]&lt;$B1054,SUM(מרקובחצי[[#This Row],[33]],Q1054)=2),1,"")</f>
        <v/>
      </c>
      <c r="AQ1053" s="19" t="str">
        <f>IF(AND(מרקובחצי[[#This Row],[CycleNumber]]&lt;$B1054,SUM(W1053:W1054)=2),1,"")</f>
        <v/>
      </c>
      <c r="AR1053" s="19" t="str">
        <f>IF(AND(מרקובחצי[[#This Row],[CycleNumber]]&lt;$B1054,SUM(מרקובחצי[[#This Row],[12]],S1054)=2),1,"")</f>
        <v/>
      </c>
      <c r="AS1053" s="19" t="str">
        <f>IF(AND(מרקובחצי[[#This Row],[CycleNumber]]&lt;$B1054,SUM(מרקובחצי[[#This Row],[22]],V1054)=2),1,"")</f>
        <v/>
      </c>
      <c r="AT1053" s="21">
        <f>SUM(מרקובחצי[[#This Row],[11]:[33]])</f>
        <v>1</v>
      </c>
    </row>
    <row r="1054" spans="1:46" ht="15.6" x14ac:dyDescent="0.25">
      <c r="A1054" s="19" t="s">
        <v>109</v>
      </c>
      <c r="B1054" s="19">
        <v>16</v>
      </c>
      <c r="C1054">
        <v>29</v>
      </c>
      <c r="D1054" s="19">
        <f>מרקובחצי[[#This Row],[LengthofCycle]]+1</f>
        <v>30</v>
      </c>
      <c r="E1054" t="str">
        <f>IF(IFERROR(LOOKUP(מרקובחצי[[#This Row],[ClientID]],קביעויות[הפלגה]),FALSE)=מרקובחצי[[#This Row],[ClientID]],1,"")</f>
        <v/>
      </c>
      <c r="F1054" t="str">
        <f>IF(IFERROR(LOOKUP(מרקובחצי[[#This Row],[ClientID]],סוגחציקבוע[S31]),FALSE)=מרקובחצי[[#This Row],[ClientID]],1,"")</f>
        <v/>
      </c>
      <c r="G1054">
        <f>IF(IFERROR(LOOKUP(מרקובחצי[[#This Row],[ClientID]],סוגחציקבוע[S32]),FALSE)=מרקובחצי[[#This Row],[ClientID]],1,"")</f>
        <v>1</v>
      </c>
      <c r="H1054" t="str">
        <f>IF(IFERROR(LOOKUP(מרקובחצי[[#This Row],[ClientID]],סוגחציקבוע[S33]),FALSE)=מרקובחצי[[#This Row],[ClientID]],1,"")</f>
        <v/>
      </c>
      <c r="I1054" t="str">
        <f>IF(IFERROR(LOOKUP(מרקובחצי[[#This Row],[ClientID]],סוגחציקבוע[S32&amp;33]),FALSE)=מרקובחצי[[#This Row],[ClientID]],1,"")</f>
        <v/>
      </c>
      <c r="J1054" s="19">
        <f>IF(SUM(מרקובחצי[[#This Row],[11]:[13]])=1,מרקובחצי[[#This Row],[עד ועד]],IF(SUM(R1053:T1054)=1,IF(מרקובחצי[[#This Row],[עד ועד]]&lt;J1053,מרקובחצי[[#This Row],[עד ועד]],J1053),J1053))</f>
        <v>30</v>
      </c>
      <c r="K1054" s="19">
        <f>IF(SUM(מרקובחצי[[#This Row],[11]:[13]])=1,מרקובחצי[[#This Row],[עד ועד]],IF(SUM(R1053:T1054)=1,IF(מרקובחצי[[#This Row],[עד ועד]]&gt;K1053,מרקובחצי[[#This Row],[עד ועד]],K1053),K1053))</f>
        <v>30</v>
      </c>
      <c r="L1054" s="19" t="str">
        <f>IF(AND(SUM(מרקובחצי[[#This Row],[31]:[33]])=1,SUM(U1053:W1053)=0),מרקובחצי[[#This Row],[מקס]]-מרקובחצי[[#This Row],[מינ]],"")</f>
        <v/>
      </c>
      <c r="M105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054" s="19" t="str">
        <f t="shared" si="16"/>
        <v>S32</v>
      </c>
      <c r="O1054" s="19" t="str">
        <f>IF(מרקובחצי[[#This Row],[קבעה הפלגה?]]=1,"",IF(AND(מרקובחצי[[#This Row],[עד ועד]]&lt;29,OR(מרקובחצי[[#This Row],[CycleNumber]]=1,AND(U1053=1,OR(מרקובחצי[[#This Row],[עד ועד]]&lt;J1053,מרקובחצי[[#This Row],[עד ועד]]&gt;K1053)),AND(V1053=1,מרקובחצי[[#This Row],[עד ועד]]&lt;J1053),W1053=1)),1,""))</f>
        <v/>
      </c>
      <c r="P1054" s="19">
        <f>IF(מרקובחצי[[#This Row],[קבעה הפלגה?]]=1,"",IF(AND(מרקובחצי[[#This Row],[עד ועד]]&gt;28,מרקובחצי[[#This Row],[עד ועד]]&lt;32,OR(מרקובחצי[[#This Row],[CycleNumber]]=1,AND(U1053=1),AND(V1053=1,OR(מרקובחצי[[#This Row],[עד ועד]]&lt;J1053,מרקובחצי[[#This Row],[עד ועד]]&gt;K1053)),W1053=1)),1,""))</f>
        <v>1</v>
      </c>
      <c r="Q1054" s="19" t="str">
        <f>IF(מרקובחצי[[#This Row],[קבעה הפלגה?]]=1,"",IF(AND(מרקובחצי[[#This Row],[עד ועד]]&gt;31,OR(מרקובחצי[[#This Row],[CycleNumber]]=1,AND(U1053=1),AND(V1053=1,מרקובחצי[[#This Row],[עד ועד]]&gt;K1053),AND(W1053=1,OR(מרקובחצי[[#This Row],[עד ועד]]&gt;K1053,מרקובחצי[[#This Row],[עד ועד]]&lt;J1053)))),1,""))</f>
        <v/>
      </c>
      <c r="R1054" s="19" t="str">
        <f>IF(מרקובחצי[[#This Row],[CycleNumber]]&gt;1,IF(AND(O1053=1,מרקובחצי[[#This Row],[עד ועד]]&lt;29),1,""),"")</f>
        <v/>
      </c>
      <c r="S1054" s="19" t="str">
        <f>IF(מרקובחצי[[#This Row],[CycleNumber]]&gt;1,IF(OR(AND(O1053=1,מרקובחצי[[#This Row],[עד ועד]]&gt;28),AND(P1053=1),AND(Q1053=1,מרקובחצי[[#This Row],[עד ועד]]&lt;32)),1,""),"")</f>
        <v/>
      </c>
      <c r="T1054" s="19" t="str">
        <f>IF(מרקובחצי[[#This Row],[CycleNumber]]&gt;1,IF(AND(Q1053=1,מרקובחצי[[#This Row],[עד ועד]]&gt;31),1,""),"")</f>
        <v/>
      </c>
      <c r="U1054" s="19" t="str">
        <f>IF(מרקובחצי[[#This Row],[CycleNumber]]&gt;1,IF(AND(R1053=1,מרקובחצי[[#This Row],[עד ועד]]&lt;29),1,IF(AND(U1053=1,NOT(OR(מרקובחצי[[#This Row],[עד ועד]]&lt;J1053,מרקובחצי[[#This Row],[עד ועד]]&gt;K1053))),1,"")),"")</f>
        <v/>
      </c>
      <c r="V1054" s="19" t="str">
        <f>IF(מרקובחצי[[#This Row],[CycleNumber]]&gt;1,IF(AND(SUM(R1053:T1053)=1,מרקובחצי[[#This Row],[עד ועד]]&gt;28,מרקובחצי[[#This Row],[עד ועד]]&lt;32),1,IF(OR(S1053=1,AND(R1053=1,מרקובחצי[[#This Row],[עד ועד]]&gt;28),AND(T1053=1,מרקובחצי[[#This Row],[עד ועד]]&lt;32)),1,IF(AND(V1053=1,NOT(OR(מרקובחצי[[#This Row],[עד ועד]]&lt;J1053,מרקובחצי[[#This Row],[עד ועד]]&gt;K1053))),1,""))),"")</f>
        <v/>
      </c>
      <c r="W1054" s="19" t="str">
        <f>IF(מרקובחצי[[#This Row],[CycleNumber]]&gt;1,IF(AND(T1053=1,מרקובחצי[[#This Row],[עד ועד]]&gt;31),1,IF(AND(W1053=1,NOT(OR(מרקובחצי[[#This Row],[עד ועד]]&lt;J1053,מרקובחצי[[#This Row],[עד ועד]]&gt;K1053))),1,"")),"")</f>
        <v/>
      </c>
      <c r="X1054" s="19" t="str">
        <f>IF(AND(מרקובחצי[[#This Row],[CycleNumber]]&lt;$B1055,SUM(מרקובחצי[[#This Row],[11]],R1055)=2),1,"")</f>
        <v/>
      </c>
      <c r="Y1054" s="19" t="str">
        <f>IF(AND(מרקובחצי[[#This Row],[CycleNumber]]&lt;$B1055,SUM(מרקובחצי[[#This Row],[11]],S1055)=2),1,"")</f>
        <v/>
      </c>
      <c r="Z1054" s="19" t="str">
        <f>IF(AND(מרקובחצי[[#This Row],[CycleNumber]]&lt;$B1055,SUM(מרקובחצי[[#This Row],[13]],S1055)=2),1,"")</f>
        <v/>
      </c>
      <c r="AA1054" s="19" t="str">
        <f>IF(AND(מרקובחצי[[#This Row],[CycleNumber]]&lt;$B1055,SUM(מרקובחצי[[#This Row],[13]],T1055)=2),1,"")</f>
        <v/>
      </c>
      <c r="AB1054" s="19" t="str">
        <f>IF(AND(מרקובחצי[[#This Row],[CycleNumber]]&lt;$B1055,SUM(מרקובחצי[[#This Row],[21]],U1055)=2),1,"")</f>
        <v/>
      </c>
      <c r="AC1054" s="19" t="str">
        <f>IF(AND(מרקובחצי[[#This Row],[CycleNumber]]&lt;$B1055,SUM(מרקובחצי[[#This Row],[21]],V1055)=2),1,"")</f>
        <v/>
      </c>
      <c r="AD1054" s="19" t="str">
        <f>IF(AND(מרקובחצי[[#This Row],[CycleNumber]]&lt;$B1055,SUM(מרקובחצי[[#This Row],[23]],V1055)=2),1,"")</f>
        <v/>
      </c>
      <c r="AE1054" s="19" t="str">
        <f>IF(AND(מרקובחצי[[#This Row],[CycleNumber]]&lt;$B1055,SUM(מרקובחצי[[#This Row],[23]],W1055)=2),1,"")</f>
        <v/>
      </c>
      <c r="AF1054" s="19" t="str">
        <f>IF(AND(מרקובחצי[[#This Row],[CycleNumber]]&lt;$B1055,SUM(מרקובחצי[[#This Row],[31]],O1055)=2),1,"")</f>
        <v/>
      </c>
      <c r="AG1054" s="19" t="str">
        <f>IF(AND(מרקובחצי[[#This Row],[CycleNumber]]&lt;$B1055,SUM(מרקובחצי[[#This Row],[31]],P1055)=2),1,"")</f>
        <v/>
      </c>
      <c r="AH1054" s="19" t="str">
        <f>IF(AND(מרקובחצי[[#This Row],[CycleNumber]]&lt;$B1055,SUM(מרקובחצי[[#This Row],[31]],Q1055)=2),1,"")</f>
        <v/>
      </c>
      <c r="AI1054" s="19" t="str">
        <f>IF(AND(מרקובחצי[[#This Row],[CycleNumber]]&lt;$B1055,SUM(U1054:U1055)=2),1,"")</f>
        <v/>
      </c>
      <c r="AJ1054" s="19" t="str">
        <f>IF(AND(מרקובחצי[[#This Row],[CycleNumber]]&lt;$B1055,SUM(מרקובחצי[[#This Row],[32]],O1055)=2),1,"")</f>
        <v/>
      </c>
      <c r="AK1054" s="19" t="str">
        <f>IF(AND(מרקובחצי[[#This Row],[CycleNumber]]&lt;$B1055,SUM(מרקובחצי[[#This Row],[32]],P1055)=2),1,"")</f>
        <v/>
      </c>
      <c r="AL1054" s="19" t="str">
        <f>IF(AND(מרקובחצי[[#This Row],[CycleNumber]]&lt;$B1055,SUM(מרקובחצי[[#This Row],[32]],Q1055)=2),1,"")</f>
        <v/>
      </c>
      <c r="AM1054" s="19" t="str">
        <f>IF(AND(מרקובחצי[[#This Row],[CycleNumber]]&lt;$B1055,SUM(V1054:V1055)=2),1,"")</f>
        <v/>
      </c>
      <c r="AN1054" s="19" t="str">
        <f>IF(AND(מרקובחצי[[#This Row],[CycleNumber]]&lt;$B1055,SUM(מרקובחצי[[#This Row],[33]],O1055)=2),1,"")</f>
        <v/>
      </c>
      <c r="AO1054" s="19" t="str">
        <f>IF(AND(מרקובחצי[[#This Row],[CycleNumber]]&lt;$B1055,SUM(מרקובחצי[[#This Row],[33]],P1055)=2),1,"")</f>
        <v/>
      </c>
      <c r="AP1054" s="19" t="str">
        <f>IF(AND(מרקובחצי[[#This Row],[CycleNumber]]&lt;$B1055,SUM(מרקובחצי[[#This Row],[33]],Q1055)=2),1,"")</f>
        <v/>
      </c>
      <c r="AQ1054" s="19" t="str">
        <f>IF(AND(מרקובחצי[[#This Row],[CycleNumber]]&lt;$B1055,SUM(W1054:W1055)=2),1,"")</f>
        <v/>
      </c>
      <c r="AR1054" s="19" t="str">
        <f>IF(AND(מרקובחצי[[#This Row],[CycleNumber]]&lt;$B1055,SUM(מרקובחצי[[#This Row],[12]],S1055)=2),1,"")</f>
        <v/>
      </c>
      <c r="AS1054" s="19" t="str">
        <f>IF(AND(מרקובחצי[[#This Row],[CycleNumber]]&lt;$B1055,SUM(מרקובחצי[[#This Row],[22]],V1055)=2),1,"")</f>
        <v/>
      </c>
      <c r="AT1054" s="21">
        <f>SUM(מרקובחצי[[#This Row],[11]:[33]])</f>
        <v>1</v>
      </c>
    </row>
    <row r="1055" spans="1:46" ht="15.6" x14ac:dyDescent="0.25">
      <c r="A1055" s="19" t="s">
        <v>110</v>
      </c>
      <c r="B1055" s="19">
        <v>1</v>
      </c>
      <c r="C1055">
        <v>33</v>
      </c>
      <c r="D1055" s="19">
        <f>מרקובחצי[[#This Row],[LengthofCycle]]+1</f>
        <v>34</v>
      </c>
      <c r="E1055" t="str">
        <f>IF(IFERROR(LOOKUP(מרקובחצי[[#This Row],[ClientID]],קביעויות[הפלגה]),FALSE)=מרקובחצי[[#This Row],[ClientID]],1,"")</f>
        <v/>
      </c>
      <c r="F1055" t="str">
        <f>IF(IFERROR(LOOKUP(מרקובחצי[[#This Row],[ClientID]],סוגחציקבוע[S31]),FALSE)=מרקובחצי[[#This Row],[ClientID]],1,"")</f>
        <v/>
      </c>
      <c r="G1055">
        <f>IF(IFERROR(LOOKUP(מרקובחצי[[#This Row],[ClientID]],סוגחציקבוע[S32]),FALSE)=מרקובחצי[[#This Row],[ClientID]],1,"")</f>
        <v>1</v>
      </c>
      <c r="H1055" t="str">
        <f>IF(IFERROR(LOOKUP(מרקובחצי[[#This Row],[ClientID]],סוגחציקבוע[S33]),FALSE)=מרקובחצי[[#This Row],[ClientID]],1,"")</f>
        <v/>
      </c>
      <c r="I1055" t="str">
        <f>IF(IFERROR(LOOKUP(מרקובחצי[[#This Row],[ClientID]],סוגחציקבוע[S32&amp;33]),FALSE)=מרקובחצי[[#This Row],[ClientID]],1,"")</f>
        <v/>
      </c>
      <c r="J1055" s="19">
        <f>IF(SUM(מרקובחצי[[#This Row],[11]:[13]])=1,מרקובחצי[[#This Row],[עד ועד]],IF(SUM(R1054:T1055)=1,IF(מרקובחצי[[#This Row],[עד ועד]]&lt;J1054,מרקובחצי[[#This Row],[עד ועד]],J1054),J1054))</f>
        <v>34</v>
      </c>
      <c r="K1055" s="19">
        <f>IF(SUM(מרקובחצי[[#This Row],[11]:[13]])=1,מרקובחצי[[#This Row],[עד ועד]],IF(SUM(R1054:T1055)=1,IF(מרקובחצי[[#This Row],[עד ועד]]&gt;K1054,מרקובחצי[[#This Row],[עד ועד]],K1054),K1054))</f>
        <v>34</v>
      </c>
      <c r="L1055" s="19" t="str">
        <f>IF(AND(SUM(מרקובחצי[[#This Row],[31]:[33]])=1,SUM(U1054:W1054)=0),מרקובחצי[[#This Row],[מקס]]-מרקובחצי[[#This Row],[מינ]],"")</f>
        <v/>
      </c>
      <c r="M105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055" s="19" t="str">
        <f t="shared" si="16"/>
        <v>S12</v>
      </c>
      <c r="O1055" s="19" t="str">
        <f>IF(מרקובחצי[[#This Row],[קבעה הפלגה?]]=1,"",IF(AND(מרקובחצי[[#This Row],[עד ועד]]&lt;29,OR(מרקובחצי[[#This Row],[CycleNumber]]=1,AND(U1054=1,OR(מרקובחצי[[#This Row],[עד ועד]]&lt;J1054,מרקובחצי[[#This Row],[עד ועד]]&gt;K1054)),AND(V1054=1,מרקובחצי[[#This Row],[עד ועד]]&lt;J1054),W1054=1)),1,""))</f>
        <v/>
      </c>
      <c r="P1055" s="19" t="str">
        <f>IF(מרקובחצי[[#This Row],[קבעה הפלגה?]]=1,"",IF(AND(מרקובחצי[[#This Row],[עד ועד]]&gt;28,מרקובחצי[[#This Row],[עד ועד]]&lt;32,OR(מרקובחצי[[#This Row],[CycleNumber]]=1,AND(U1054=1),AND(V1054=1,OR(מרקובחצי[[#This Row],[עד ועד]]&lt;J1054,מרקובחצי[[#This Row],[עד ועד]]&gt;K1054)),W1054=1)),1,""))</f>
        <v/>
      </c>
      <c r="Q1055" s="19">
        <f>IF(מרקובחצי[[#This Row],[קבעה הפלגה?]]=1,"",IF(AND(מרקובחצי[[#This Row],[עד ועד]]&gt;31,OR(מרקובחצי[[#This Row],[CycleNumber]]=1,AND(U1054=1),AND(V1054=1,מרקובחצי[[#This Row],[עד ועד]]&gt;K1054),AND(W1054=1,OR(מרקובחצי[[#This Row],[עד ועד]]&gt;K1054,מרקובחצי[[#This Row],[עד ועד]]&lt;J1054)))),1,""))</f>
        <v>1</v>
      </c>
      <c r="R1055" s="19" t="str">
        <f>IF(מרקובחצי[[#This Row],[CycleNumber]]&gt;1,IF(AND(O1054=1,מרקובחצי[[#This Row],[עד ועד]]&lt;29),1,""),"")</f>
        <v/>
      </c>
      <c r="S1055" s="19" t="str">
        <f>IF(מרקובחצי[[#This Row],[CycleNumber]]&gt;1,IF(OR(AND(O1054=1,מרקובחצי[[#This Row],[עד ועד]]&gt;28),AND(P1054=1),AND(Q1054=1,מרקובחצי[[#This Row],[עד ועד]]&lt;32)),1,""),"")</f>
        <v/>
      </c>
      <c r="T1055" s="19" t="str">
        <f>IF(מרקובחצי[[#This Row],[CycleNumber]]&gt;1,IF(AND(Q1054=1,מרקובחצי[[#This Row],[עד ועד]]&gt;31),1,""),"")</f>
        <v/>
      </c>
      <c r="U1055" s="19" t="str">
        <f>IF(מרקובחצי[[#This Row],[CycleNumber]]&gt;1,IF(AND(R1054=1,מרקובחצי[[#This Row],[עד ועד]]&lt;29),1,IF(AND(U1054=1,NOT(OR(מרקובחצי[[#This Row],[עד ועד]]&lt;J1054,מרקובחצי[[#This Row],[עד ועד]]&gt;K1054))),1,"")),"")</f>
        <v/>
      </c>
      <c r="V1055" s="19" t="str">
        <f>IF(מרקובחצי[[#This Row],[CycleNumber]]&gt;1,IF(AND(SUM(R1054:T1054)=1,מרקובחצי[[#This Row],[עד ועד]]&gt;28,מרקובחצי[[#This Row],[עד ועד]]&lt;32),1,IF(OR(S1054=1,AND(R1054=1,מרקובחצי[[#This Row],[עד ועד]]&gt;28),AND(T1054=1,מרקובחצי[[#This Row],[עד ועד]]&lt;32)),1,IF(AND(V1054=1,NOT(OR(מרקובחצי[[#This Row],[עד ועד]]&lt;J1054,מרקובחצי[[#This Row],[עד ועד]]&gt;K1054))),1,""))),"")</f>
        <v/>
      </c>
      <c r="W1055" s="19" t="str">
        <f>IF(מרקובחצי[[#This Row],[CycleNumber]]&gt;1,IF(AND(T1054=1,מרקובחצי[[#This Row],[עד ועד]]&gt;31),1,IF(AND(W1054=1,NOT(OR(מרקובחצי[[#This Row],[עד ועד]]&lt;J1054,מרקובחצי[[#This Row],[עד ועד]]&gt;K1054))),1,"")),"")</f>
        <v/>
      </c>
      <c r="X1055" s="19" t="str">
        <f>IF(AND(מרקובחצי[[#This Row],[CycleNumber]]&lt;$B1056,SUM(מרקובחצי[[#This Row],[11]],R1056)=2),1,"")</f>
        <v/>
      </c>
      <c r="Y1055" s="19" t="str">
        <f>IF(AND(מרקובחצי[[#This Row],[CycleNumber]]&lt;$B1056,SUM(מרקובחצי[[#This Row],[11]],S1056)=2),1,"")</f>
        <v/>
      </c>
      <c r="Z1055" s="19" t="str">
        <f>IF(AND(מרקובחצי[[#This Row],[CycleNumber]]&lt;$B1056,SUM(מרקובחצי[[#This Row],[13]],S1056)=2),1,"")</f>
        <v/>
      </c>
      <c r="AA1055" s="19">
        <f>IF(AND(מרקובחצי[[#This Row],[CycleNumber]]&lt;$B1056,SUM(מרקובחצי[[#This Row],[13]],T1056)=2),1,"")</f>
        <v>1</v>
      </c>
      <c r="AB1055" s="19" t="str">
        <f>IF(AND(מרקובחצי[[#This Row],[CycleNumber]]&lt;$B1056,SUM(מרקובחצי[[#This Row],[21]],U1056)=2),1,"")</f>
        <v/>
      </c>
      <c r="AC1055" s="19" t="str">
        <f>IF(AND(מרקובחצי[[#This Row],[CycleNumber]]&lt;$B1056,SUM(מרקובחצי[[#This Row],[21]],V1056)=2),1,"")</f>
        <v/>
      </c>
      <c r="AD1055" s="19" t="str">
        <f>IF(AND(מרקובחצי[[#This Row],[CycleNumber]]&lt;$B1056,SUM(מרקובחצי[[#This Row],[23]],V1056)=2),1,"")</f>
        <v/>
      </c>
      <c r="AE1055" s="19" t="str">
        <f>IF(AND(מרקובחצי[[#This Row],[CycleNumber]]&lt;$B1056,SUM(מרקובחצי[[#This Row],[23]],W1056)=2),1,"")</f>
        <v/>
      </c>
      <c r="AF1055" s="19" t="str">
        <f>IF(AND(מרקובחצי[[#This Row],[CycleNumber]]&lt;$B1056,SUM(מרקובחצי[[#This Row],[31]],O1056)=2),1,"")</f>
        <v/>
      </c>
      <c r="AG1055" s="19" t="str">
        <f>IF(AND(מרקובחצי[[#This Row],[CycleNumber]]&lt;$B1056,SUM(מרקובחצי[[#This Row],[31]],P1056)=2),1,"")</f>
        <v/>
      </c>
      <c r="AH1055" s="19" t="str">
        <f>IF(AND(מרקובחצי[[#This Row],[CycleNumber]]&lt;$B1056,SUM(מרקובחצי[[#This Row],[31]],Q1056)=2),1,"")</f>
        <v/>
      </c>
      <c r="AI1055" s="19" t="str">
        <f>IF(AND(מרקובחצי[[#This Row],[CycleNumber]]&lt;$B1056,SUM(U1055:U1056)=2),1,"")</f>
        <v/>
      </c>
      <c r="AJ1055" s="19" t="str">
        <f>IF(AND(מרקובחצי[[#This Row],[CycleNumber]]&lt;$B1056,SUM(מרקובחצי[[#This Row],[32]],O1056)=2),1,"")</f>
        <v/>
      </c>
      <c r="AK1055" s="19" t="str">
        <f>IF(AND(מרקובחצי[[#This Row],[CycleNumber]]&lt;$B1056,SUM(מרקובחצי[[#This Row],[32]],P1056)=2),1,"")</f>
        <v/>
      </c>
      <c r="AL1055" s="19" t="str">
        <f>IF(AND(מרקובחצי[[#This Row],[CycleNumber]]&lt;$B1056,SUM(מרקובחצי[[#This Row],[32]],Q1056)=2),1,"")</f>
        <v/>
      </c>
      <c r="AM1055" s="19" t="str">
        <f>IF(AND(מרקובחצי[[#This Row],[CycleNumber]]&lt;$B1056,SUM(V1055:V1056)=2),1,"")</f>
        <v/>
      </c>
      <c r="AN1055" s="19" t="str">
        <f>IF(AND(מרקובחצי[[#This Row],[CycleNumber]]&lt;$B1056,SUM(מרקובחצי[[#This Row],[33]],O1056)=2),1,"")</f>
        <v/>
      </c>
      <c r="AO1055" s="19" t="str">
        <f>IF(AND(מרקובחצי[[#This Row],[CycleNumber]]&lt;$B1056,SUM(מרקובחצי[[#This Row],[33]],P1056)=2),1,"")</f>
        <v/>
      </c>
      <c r="AP1055" s="19" t="str">
        <f>IF(AND(מרקובחצי[[#This Row],[CycleNumber]]&lt;$B1056,SUM(מרקובחצי[[#This Row],[33]],Q1056)=2),1,"")</f>
        <v/>
      </c>
      <c r="AQ1055" s="19" t="str">
        <f>IF(AND(מרקובחצי[[#This Row],[CycleNumber]]&lt;$B1056,SUM(W1055:W1056)=2),1,"")</f>
        <v/>
      </c>
      <c r="AR1055" s="19" t="str">
        <f>IF(AND(מרקובחצי[[#This Row],[CycleNumber]]&lt;$B1056,SUM(מרקובחצי[[#This Row],[12]],S1056)=2),1,"")</f>
        <v/>
      </c>
      <c r="AS1055" s="19" t="str">
        <f>IF(AND(מרקובחצי[[#This Row],[CycleNumber]]&lt;$B1056,SUM(מרקובחצי[[#This Row],[22]],V1056)=2),1,"")</f>
        <v/>
      </c>
      <c r="AT1055" s="21">
        <f>SUM(מרקובחצי[[#This Row],[11]:[33]])</f>
        <v>1</v>
      </c>
    </row>
    <row r="1056" spans="1:46" ht="15.6" x14ac:dyDescent="0.25">
      <c r="A1056" s="19" t="s">
        <v>110</v>
      </c>
      <c r="B1056" s="19">
        <v>2</v>
      </c>
      <c r="C1056">
        <v>34</v>
      </c>
      <c r="D1056" s="19">
        <f>מרקובחצי[[#This Row],[LengthofCycle]]+1</f>
        <v>35</v>
      </c>
      <c r="E1056" t="str">
        <f>IF(IFERROR(LOOKUP(מרקובחצי[[#This Row],[ClientID]],קביעויות[הפלגה]),FALSE)=מרקובחצי[[#This Row],[ClientID]],1,"")</f>
        <v/>
      </c>
      <c r="F1056" t="str">
        <f>IF(IFERROR(LOOKUP(מרקובחצי[[#This Row],[ClientID]],סוגחציקבוע[S31]),FALSE)=מרקובחצי[[#This Row],[ClientID]],1,"")</f>
        <v/>
      </c>
      <c r="G1056">
        <f>IF(IFERROR(LOOKUP(מרקובחצי[[#This Row],[ClientID]],סוגחציקבוע[S32]),FALSE)=מרקובחצי[[#This Row],[ClientID]],1,"")</f>
        <v>1</v>
      </c>
      <c r="H1056" t="str">
        <f>IF(IFERROR(LOOKUP(מרקובחצי[[#This Row],[ClientID]],סוגחציקבוע[S33]),FALSE)=מרקובחצי[[#This Row],[ClientID]],1,"")</f>
        <v/>
      </c>
      <c r="I1056" t="str">
        <f>IF(IFERROR(LOOKUP(מרקובחצי[[#This Row],[ClientID]],סוגחציקבוע[S32&amp;33]),FALSE)=מרקובחצי[[#This Row],[ClientID]],1,"")</f>
        <v/>
      </c>
      <c r="J1056" s="19">
        <f>IF(SUM(מרקובחצי[[#This Row],[11]:[13]])=1,מרקובחצי[[#This Row],[עד ועד]],IF(SUM(R1055:T1056)=1,IF(מרקובחצי[[#This Row],[עד ועד]]&lt;J1055,מרקובחצי[[#This Row],[עד ועד]],J1055),J1055))</f>
        <v>34</v>
      </c>
      <c r="K1056" s="19">
        <f>IF(SUM(מרקובחצי[[#This Row],[11]:[13]])=1,מרקובחצי[[#This Row],[עד ועד]],IF(SUM(R1055:T1056)=1,IF(מרקובחצי[[#This Row],[עד ועד]]&gt;K1055,מרקובחצי[[#This Row],[עד ועד]],K1055),K1055))</f>
        <v>35</v>
      </c>
      <c r="L1056" s="19" t="str">
        <f>IF(AND(SUM(מרקובחצי[[#This Row],[31]:[33]])=1,SUM(U1055:W1055)=0),מרקובחצי[[#This Row],[מקס]]-מרקובחצי[[#This Row],[מינ]],"")</f>
        <v/>
      </c>
      <c r="M105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056" s="19" t="str">
        <f t="shared" si="16"/>
        <v>S13</v>
      </c>
      <c r="O1056" s="19" t="str">
        <f>IF(מרקובחצי[[#This Row],[קבעה הפלגה?]]=1,"",IF(AND(מרקובחצי[[#This Row],[עד ועד]]&lt;29,OR(מרקובחצי[[#This Row],[CycleNumber]]=1,AND(U1055=1,OR(מרקובחצי[[#This Row],[עד ועד]]&lt;J1055,מרקובחצי[[#This Row],[עד ועד]]&gt;K1055)),AND(V1055=1,מרקובחצי[[#This Row],[עד ועד]]&lt;J1055),W1055=1)),1,""))</f>
        <v/>
      </c>
      <c r="P1056" s="19" t="str">
        <f>IF(מרקובחצי[[#This Row],[קבעה הפלגה?]]=1,"",IF(AND(מרקובחצי[[#This Row],[עד ועד]]&gt;28,מרקובחצי[[#This Row],[עד ועד]]&lt;32,OR(מרקובחצי[[#This Row],[CycleNumber]]=1,AND(U1055=1),AND(V1055=1,OR(מרקובחצי[[#This Row],[עד ועד]]&lt;J1055,מרקובחצי[[#This Row],[עד ועד]]&gt;K1055)),W1055=1)),1,""))</f>
        <v/>
      </c>
      <c r="Q1056" s="19" t="str">
        <f>IF(מרקובחצי[[#This Row],[קבעה הפלגה?]]=1,"",IF(AND(מרקובחצי[[#This Row],[עד ועד]]&gt;31,OR(מרקובחצי[[#This Row],[CycleNumber]]=1,AND(U1055=1),AND(V1055=1,מרקובחצי[[#This Row],[עד ועד]]&gt;K1055),AND(W1055=1,OR(מרקובחצי[[#This Row],[עד ועד]]&gt;K1055,מרקובחצי[[#This Row],[עד ועד]]&lt;J1055)))),1,""))</f>
        <v/>
      </c>
      <c r="R1056" s="19" t="str">
        <f>IF(מרקובחצי[[#This Row],[CycleNumber]]&gt;1,IF(AND(O1055=1,מרקובחצי[[#This Row],[עד ועד]]&lt;29),1,""),"")</f>
        <v/>
      </c>
      <c r="S1056" s="19" t="str">
        <f>IF(מרקובחצי[[#This Row],[CycleNumber]]&gt;1,IF(OR(AND(O1055=1,מרקובחצי[[#This Row],[עד ועד]]&gt;28),AND(P1055=1),AND(Q1055=1,מרקובחצי[[#This Row],[עד ועד]]&lt;32)),1,""),"")</f>
        <v/>
      </c>
      <c r="T1056" s="19">
        <f>IF(מרקובחצי[[#This Row],[CycleNumber]]&gt;1,IF(AND(Q1055=1,מרקובחצי[[#This Row],[עד ועד]]&gt;31),1,""),"")</f>
        <v>1</v>
      </c>
      <c r="U1056" s="19" t="str">
        <f>IF(מרקובחצי[[#This Row],[CycleNumber]]&gt;1,IF(AND(R1055=1,מרקובחצי[[#This Row],[עד ועד]]&lt;29),1,IF(AND(U1055=1,NOT(OR(מרקובחצי[[#This Row],[עד ועד]]&lt;J1055,מרקובחצי[[#This Row],[עד ועד]]&gt;K1055))),1,"")),"")</f>
        <v/>
      </c>
      <c r="V1056" s="19" t="str">
        <f>IF(מרקובחצי[[#This Row],[CycleNumber]]&gt;1,IF(AND(SUM(R1055:T1055)=1,מרקובחצי[[#This Row],[עד ועד]]&gt;28,מרקובחצי[[#This Row],[עד ועד]]&lt;32),1,IF(OR(S1055=1,AND(R1055=1,מרקובחצי[[#This Row],[עד ועד]]&gt;28),AND(T1055=1,מרקובחצי[[#This Row],[עד ועד]]&lt;32)),1,IF(AND(V1055=1,NOT(OR(מרקובחצי[[#This Row],[עד ועד]]&lt;J1055,מרקובחצי[[#This Row],[עד ועד]]&gt;K1055))),1,""))),"")</f>
        <v/>
      </c>
      <c r="W1056" s="19" t="str">
        <f>IF(מרקובחצי[[#This Row],[CycleNumber]]&gt;1,IF(AND(T1055=1,מרקובחצי[[#This Row],[עד ועד]]&gt;31),1,IF(AND(W1055=1,NOT(OR(מרקובחצי[[#This Row],[עד ועד]]&lt;J1055,מרקובחצי[[#This Row],[עד ועד]]&gt;K1055))),1,"")),"")</f>
        <v/>
      </c>
      <c r="X1056" s="19" t="str">
        <f>IF(AND(מרקובחצי[[#This Row],[CycleNumber]]&lt;$B1057,SUM(מרקובחצי[[#This Row],[11]],R1057)=2),1,"")</f>
        <v/>
      </c>
      <c r="Y1056" s="19" t="str">
        <f>IF(AND(מרקובחצי[[#This Row],[CycleNumber]]&lt;$B1057,SUM(מרקובחצי[[#This Row],[11]],S1057)=2),1,"")</f>
        <v/>
      </c>
      <c r="Z1056" s="19" t="str">
        <f>IF(AND(מרקובחצי[[#This Row],[CycleNumber]]&lt;$B1057,SUM(מרקובחצי[[#This Row],[13]],S1057)=2),1,"")</f>
        <v/>
      </c>
      <c r="AA1056" s="19" t="str">
        <f>IF(AND(מרקובחצי[[#This Row],[CycleNumber]]&lt;$B1057,SUM(מרקובחצי[[#This Row],[13]],T1057)=2),1,"")</f>
        <v/>
      </c>
      <c r="AB1056" s="19" t="str">
        <f>IF(AND(מרקובחצי[[#This Row],[CycleNumber]]&lt;$B1057,SUM(מרקובחצי[[#This Row],[21]],U1057)=2),1,"")</f>
        <v/>
      </c>
      <c r="AC1056" s="19" t="str">
        <f>IF(AND(מרקובחצי[[#This Row],[CycleNumber]]&lt;$B1057,SUM(מרקובחצי[[#This Row],[21]],V1057)=2),1,"")</f>
        <v/>
      </c>
      <c r="AD1056" s="19">
        <f>IF(AND(מרקובחצי[[#This Row],[CycleNumber]]&lt;$B1057,SUM(מרקובחצי[[#This Row],[23]],V1057)=2),1,"")</f>
        <v>1</v>
      </c>
      <c r="AE1056" s="19" t="str">
        <f>IF(AND(מרקובחצי[[#This Row],[CycleNumber]]&lt;$B1057,SUM(מרקובחצי[[#This Row],[23]],W1057)=2),1,"")</f>
        <v/>
      </c>
      <c r="AF1056" s="19" t="str">
        <f>IF(AND(מרקובחצי[[#This Row],[CycleNumber]]&lt;$B1057,SUM(מרקובחצי[[#This Row],[31]],O1057)=2),1,"")</f>
        <v/>
      </c>
      <c r="AG1056" s="19" t="str">
        <f>IF(AND(מרקובחצי[[#This Row],[CycleNumber]]&lt;$B1057,SUM(מרקובחצי[[#This Row],[31]],P1057)=2),1,"")</f>
        <v/>
      </c>
      <c r="AH1056" s="19" t="str">
        <f>IF(AND(מרקובחצי[[#This Row],[CycleNumber]]&lt;$B1057,SUM(מרקובחצי[[#This Row],[31]],Q1057)=2),1,"")</f>
        <v/>
      </c>
      <c r="AI1056" s="19" t="str">
        <f>IF(AND(מרקובחצי[[#This Row],[CycleNumber]]&lt;$B1057,SUM(U1056:U1057)=2),1,"")</f>
        <v/>
      </c>
      <c r="AJ1056" s="19" t="str">
        <f>IF(AND(מרקובחצי[[#This Row],[CycleNumber]]&lt;$B1057,SUM(מרקובחצי[[#This Row],[32]],O1057)=2),1,"")</f>
        <v/>
      </c>
      <c r="AK1056" s="19" t="str">
        <f>IF(AND(מרקובחצי[[#This Row],[CycleNumber]]&lt;$B1057,SUM(מרקובחצי[[#This Row],[32]],P1057)=2),1,"")</f>
        <v/>
      </c>
      <c r="AL1056" s="19" t="str">
        <f>IF(AND(מרקובחצי[[#This Row],[CycleNumber]]&lt;$B1057,SUM(מרקובחצי[[#This Row],[32]],Q1057)=2),1,"")</f>
        <v/>
      </c>
      <c r="AM1056" s="19" t="str">
        <f>IF(AND(מרקובחצי[[#This Row],[CycleNumber]]&lt;$B1057,SUM(V1056:V1057)=2),1,"")</f>
        <v/>
      </c>
      <c r="AN1056" s="19" t="str">
        <f>IF(AND(מרקובחצי[[#This Row],[CycleNumber]]&lt;$B1057,SUM(מרקובחצי[[#This Row],[33]],O1057)=2),1,"")</f>
        <v/>
      </c>
      <c r="AO1056" s="19" t="str">
        <f>IF(AND(מרקובחצי[[#This Row],[CycleNumber]]&lt;$B1057,SUM(מרקובחצי[[#This Row],[33]],P1057)=2),1,"")</f>
        <v/>
      </c>
      <c r="AP1056" s="19" t="str">
        <f>IF(AND(מרקובחצי[[#This Row],[CycleNumber]]&lt;$B1057,SUM(מרקובחצי[[#This Row],[33]],Q1057)=2),1,"")</f>
        <v/>
      </c>
      <c r="AQ1056" s="19" t="str">
        <f>IF(AND(מרקובחצי[[#This Row],[CycleNumber]]&lt;$B1057,SUM(W1056:W1057)=2),1,"")</f>
        <v/>
      </c>
      <c r="AR1056" s="19" t="str">
        <f>IF(AND(מרקובחצי[[#This Row],[CycleNumber]]&lt;$B1057,SUM(מרקובחצי[[#This Row],[12]],S1057)=2),1,"")</f>
        <v/>
      </c>
      <c r="AS1056" s="19" t="str">
        <f>IF(AND(מרקובחצי[[#This Row],[CycleNumber]]&lt;$B1057,SUM(מרקובחצי[[#This Row],[22]],V1057)=2),1,"")</f>
        <v/>
      </c>
      <c r="AT1056" s="21">
        <f>SUM(מרקובחצי[[#This Row],[11]:[33]])</f>
        <v>1</v>
      </c>
    </row>
    <row r="1057" spans="1:46" ht="15.6" x14ac:dyDescent="0.25">
      <c r="A1057" s="19" t="s">
        <v>110</v>
      </c>
      <c r="B1057" s="19">
        <v>3</v>
      </c>
      <c r="C1057">
        <v>30</v>
      </c>
      <c r="D1057" s="19">
        <f>מרקובחצי[[#This Row],[LengthofCycle]]+1</f>
        <v>31</v>
      </c>
      <c r="E1057" t="str">
        <f>IF(IFERROR(LOOKUP(מרקובחצי[[#This Row],[ClientID]],קביעויות[הפלגה]),FALSE)=מרקובחצי[[#This Row],[ClientID]],1,"")</f>
        <v/>
      </c>
      <c r="F1057" t="str">
        <f>IF(IFERROR(LOOKUP(מרקובחצי[[#This Row],[ClientID]],סוגחציקבוע[S31]),FALSE)=מרקובחצי[[#This Row],[ClientID]],1,"")</f>
        <v/>
      </c>
      <c r="G1057">
        <f>IF(IFERROR(LOOKUP(מרקובחצי[[#This Row],[ClientID]],סוגחציקבוע[S32]),FALSE)=מרקובחצי[[#This Row],[ClientID]],1,"")</f>
        <v>1</v>
      </c>
      <c r="H1057" t="str">
        <f>IF(IFERROR(LOOKUP(מרקובחצי[[#This Row],[ClientID]],סוגחציקבוע[S33]),FALSE)=מרקובחצי[[#This Row],[ClientID]],1,"")</f>
        <v/>
      </c>
      <c r="I1057" t="str">
        <f>IF(IFERROR(LOOKUP(מרקובחצי[[#This Row],[ClientID]],סוגחציקבוע[S32&amp;33]),FALSE)=מרקובחצי[[#This Row],[ClientID]],1,"")</f>
        <v/>
      </c>
      <c r="J1057" s="19">
        <f>IF(SUM(מרקובחצי[[#This Row],[11]:[13]])=1,מרקובחצי[[#This Row],[עד ועד]],IF(SUM(R1056:T1057)=1,IF(מרקובחצי[[#This Row],[עד ועד]]&lt;J1056,מרקובחצי[[#This Row],[עד ועד]],J1056),J1056))</f>
        <v>31</v>
      </c>
      <c r="K1057" s="19">
        <f>IF(SUM(מרקובחצי[[#This Row],[11]:[13]])=1,מרקובחצי[[#This Row],[עד ועד]],IF(SUM(R1056:T1057)=1,IF(מרקובחצי[[#This Row],[עד ועד]]&gt;K1056,מרקובחצי[[#This Row],[עד ועד]],K1056),K1056))</f>
        <v>35</v>
      </c>
      <c r="L1057" s="19">
        <f>IF(AND(SUM(מרקובחצי[[#This Row],[31]:[33]])=1,SUM(U1056:W1056)=0),מרקובחצי[[#This Row],[מקס]]-מרקובחצי[[#This Row],[מינ]],"")</f>
        <v>4</v>
      </c>
      <c r="M105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57" s="19" t="str">
        <f t="shared" si="16"/>
        <v>S23</v>
      </c>
      <c r="O1057" s="19" t="str">
        <f>IF(מרקובחצי[[#This Row],[קבעה הפלגה?]]=1,"",IF(AND(מרקובחצי[[#This Row],[עד ועד]]&lt;29,OR(מרקובחצי[[#This Row],[CycleNumber]]=1,AND(U1056=1,OR(מרקובחצי[[#This Row],[עד ועד]]&lt;J1056,מרקובחצי[[#This Row],[עד ועד]]&gt;K1056)),AND(V1056=1,מרקובחצי[[#This Row],[עד ועד]]&lt;J1056),W1056=1)),1,""))</f>
        <v/>
      </c>
      <c r="P1057" s="19" t="str">
        <f>IF(מרקובחצי[[#This Row],[קבעה הפלגה?]]=1,"",IF(AND(מרקובחצי[[#This Row],[עד ועד]]&gt;28,מרקובחצי[[#This Row],[עד ועד]]&lt;32,OR(מרקובחצי[[#This Row],[CycleNumber]]=1,AND(U1056=1),AND(V1056=1,OR(מרקובחצי[[#This Row],[עד ועד]]&lt;J1056,מרקובחצי[[#This Row],[עד ועד]]&gt;K1056)),W1056=1)),1,""))</f>
        <v/>
      </c>
      <c r="Q1057" s="19" t="str">
        <f>IF(מרקובחצי[[#This Row],[קבעה הפלגה?]]=1,"",IF(AND(מרקובחצי[[#This Row],[עד ועד]]&gt;31,OR(מרקובחצי[[#This Row],[CycleNumber]]=1,AND(U1056=1),AND(V1056=1,מרקובחצי[[#This Row],[עד ועד]]&gt;K1056),AND(W1056=1,OR(מרקובחצי[[#This Row],[עד ועד]]&gt;K1056,מרקובחצי[[#This Row],[עד ועד]]&lt;J1056)))),1,""))</f>
        <v/>
      </c>
      <c r="R1057" s="19" t="str">
        <f>IF(מרקובחצי[[#This Row],[CycleNumber]]&gt;1,IF(AND(O1056=1,מרקובחצי[[#This Row],[עד ועד]]&lt;29),1,""),"")</f>
        <v/>
      </c>
      <c r="S1057" s="19" t="str">
        <f>IF(מרקובחצי[[#This Row],[CycleNumber]]&gt;1,IF(OR(AND(O1056=1,מרקובחצי[[#This Row],[עד ועד]]&gt;28),AND(P1056=1),AND(Q1056=1,מרקובחצי[[#This Row],[עד ועד]]&lt;32)),1,""),"")</f>
        <v/>
      </c>
      <c r="T1057" s="19" t="str">
        <f>IF(מרקובחצי[[#This Row],[CycleNumber]]&gt;1,IF(AND(Q1056=1,מרקובחצי[[#This Row],[עד ועד]]&gt;31),1,""),"")</f>
        <v/>
      </c>
      <c r="U1057" s="19" t="str">
        <f>IF(מרקובחצי[[#This Row],[CycleNumber]]&gt;1,IF(AND(R1056=1,מרקובחצי[[#This Row],[עד ועד]]&lt;29),1,IF(AND(U1056=1,NOT(OR(מרקובחצי[[#This Row],[עד ועד]]&lt;J1056,מרקובחצי[[#This Row],[עד ועד]]&gt;K1056))),1,"")),"")</f>
        <v/>
      </c>
      <c r="V1057" s="19">
        <f>IF(מרקובחצי[[#This Row],[CycleNumber]]&gt;1,IF(AND(SUM(R1056:T1056)=1,מרקובחצי[[#This Row],[עד ועד]]&gt;28,מרקובחצי[[#This Row],[עד ועד]]&lt;32),1,IF(OR(S1056=1,AND(R1056=1,מרקובחצי[[#This Row],[עד ועד]]&gt;28),AND(T1056=1,מרקובחצי[[#This Row],[עד ועד]]&lt;32)),1,IF(AND(V1056=1,NOT(OR(מרקובחצי[[#This Row],[עד ועד]]&lt;J1056,מרקובחצי[[#This Row],[עד ועד]]&gt;K1056))),1,""))),"")</f>
        <v>1</v>
      </c>
      <c r="W1057" s="19" t="str">
        <f>IF(מרקובחצי[[#This Row],[CycleNumber]]&gt;1,IF(AND(T1056=1,מרקובחצי[[#This Row],[עד ועד]]&gt;31),1,IF(AND(W1056=1,NOT(OR(מרקובחצי[[#This Row],[עד ועד]]&lt;J1056,מרקובחצי[[#This Row],[עד ועד]]&gt;K1056))),1,"")),"")</f>
        <v/>
      </c>
      <c r="X1057" s="19" t="str">
        <f>IF(AND(מרקובחצי[[#This Row],[CycleNumber]]&lt;$B1058,SUM(מרקובחצי[[#This Row],[11]],R1058)=2),1,"")</f>
        <v/>
      </c>
      <c r="Y1057" s="19" t="str">
        <f>IF(AND(מרקובחצי[[#This Row],[CycleNumber]]&lt;$B1058,SUM(מרקובחצי[[#This Row],[11]],S1058)=2),1,"")</f>
        <v/>
      </c>
      <c r="Z1057" s="19" t="str">
        <f>IF(AND(מרקובחצי[[#This Row],[CycleNumber]]&lt;$B1058,SUM(מרקובחצי[[#This Row],[13]],S1058)=2),1,"")</f>
        <v/>
      </c>
      <c r="AA1057" s="19" t="str">
        <f>IF(AND(מרקובחצי[[#This Row],[CycleNumber]]&lt;$B1058,SUM(מרקובחצי[[#This Row],[13]],T1058)=2),1,"")</f>
        <v/>
      </c>
      <c r="AB1057" s="19" t="str">
        <f>IF(AND(מרקובחצי[[#This Row],[CycleNumber]]&lt;$B1058,SUM(מרקובחצי[[#This Row],[21]],U1058)=2),1,"")</f>
        <v/>
      </c>
      <c r="AC1057" s="19" t="str">
        <f>IF(AND(מרקובחצי[[#This Row],[CycleNumber]]&lt;$B1058,SUM(מרקובחצי[[#This Row],[21]],V1058)=2),1,"")</f>
        <v/>
      </c>
      <c r="AD1057" s="19" t="str">
        <f>IF(AND(מרקובחצי[[#This Row],[CycleNumber]]&lt;$B1058,SUM(מרקובחצי[[#This Row],[23]],V1058)=2),1,"")</f>
        <v/>
      </c>
      <c r="AE1057" s="19" t="str">
        <f>IF(AND(מרקובחצי[[#This Row],[CycleNumber]]&lt;$B1058,SUM(מרקובחצי[[#This Row],[23]],W1058)=2),1,"")</f>
        <v/>
      </c>
      <c r="AF1057" s="19" t="str">
        <f>IF(AND(מרקובחצי[[#This Row],[CycleNumber]]&lt;$B1058,SUM(מרקובחצי[[#This Row],[31]],O1058)=2),1,"")</f>
        <v/>
      </c>
      <c r="AG1057" s="19" t="str">
        <f>IF(AND(מרקובחצי[[#This Row],[CycleNumber]]&lt;$B1058,SUM(מרקובחצי[[#This Row],[31]],P1058)=2),1,"")</f>
        <v/>
      </c>
      <c r="AH1057" s="19" t="str">
        <f>IF(AND(מרקובחצי[[#This Row],[CycleNumber]]&lt;$B1058,SUM(מרקובחצי[[#This Row],[31]],Q1058)=2),1,"")</f>
        <v/>
      </c>
      <c r="AI1057" s="19" t="str">
        <f>IF(AND(מרקובחצי[[#This Row],[CycleNumber]]&lt;$B1058,SUM(U1057:U1058)=2),1,"")</f>
        <v/>
      </c>
      <c r="AJ1057" s="19" t="str">
        <f>IF(AND(מרקובחצי[[#This Row],[CycleNumber]]&lt;$B1058,SUM(מרקובחצי[[#This Row],[32]],O1058)=2),1,"")</f>
        <v/>
      </c>
      <c r="AK1057" s="19" t="str">
        <f>IF(AND(מרקובחצי[[#This Row],[CycleNumber]]&lt;$B1058,SUM(מרקובחצי[[#This Row],[32]],P1058)=2),1,"")</f>
        <v/>
      </c>
      <c r="AL1057" s="19" t="str">
        <f>IF(AND(מרקובחצי[[#This Row],[CycleNumber]]&lt;$B1058,SUM(מרקובחצי[[#This Row],[32]],Q1058)=2),1,"")</f>
        <v/>
      </c>
      <c r="AM1057" s="19">
        <f>IF(AND(מרקובחצי[[#This Row],[CycleNumber]]&lt;$B1058,SUM(V1057:V1058)=2),1,"")</f>
        <v>1</v>
      </c>
      <c r="AN1057" s="19" t="str">
        <f>IF(AND(מרקובחצי[[#This Row],[CycleNumber]]&lt;$B1058,SUM(מרקובחצי[[#This Row],[33]],O1058)=2),1,"")</f>
        <v/>
      </c>
      <c r="AO1057" s="19" t="str">
        <f>IF(AND(מרקובחצי[[#This Row],[CycleNumber]]&lt;$B1058,SUM(מרקובחצי[[#This Row],[33]],P1058)=2),1,"")</f>
        <v/>
      </c>
      <c r="AP1057" s="19" t="str">
        <f>IF(AND(מרקובחצי[[#This Row],[CycleNumber]]&lt;$B1058,SUM(מרקובחצי[[#This Row],[33]],Q1058)=2),1,"")</f>
        <v/>
      </c>
      <c r="AQ1057" s="19" t="str">
        <f>IF(AND(מרקובחצי[[#This Row],[CycleNumber]]&lt;$B1058,SUM(W1057:W1058)=2),1,"")</f>
        <v/>
      </c>
      <c r="AR1057" s="19" t="str">
        <f>IF(AND(מרקובחצי[[#This Row],[CycleNumber]]&lt;$B1058,SUM(מרקובחצי[[#This Row],[12]],S1058)=2),1,"")</f>
        <v/>
      </c>
      <c r="AS1057" s="19" t="str">
        <f>IF(AND(מרקובחצי[[#This Row],[CycleNumber]]&lt;$B1058,SUM(מרקובחצי[[#This Row],[22]],V1058)=2),1,"")</f>
        <v/>
      </c>
      <c r="AT1057" s="21">
        <f>SUM(מרקובחצי[[#This Row],[11]:[33]])</f>
        <v>1</v>
      </c>
    </row>
    <row r="1058" spans="1:46" ht="15.6" x14ac:dyDescent="0.25">
      <c r="A1058" s="19" t="s">
        <v>110</v>
      </c>
      <c r="B1058" s="19">
        <v>4</v>
      </c>
      <c r="C1058">
        <v>32</v>
      </c>
      <c r="D1058" s="19">
        <f>מרקובחצי[[#This Row],[LengthofCycle]]+1</f>
        <v>33</v>
      </c>
      <c r="E1058" t="str">
        <f>IF(IFERROR(LOOKUP(מרקובחצי[[#This Row],[ClientID]],קביעויות[הפלגה]),FALSE)=מרקובחצי[[#This Row],[ClientID]],1,"")</f>
        <v/>
      </c>
      <c r="F1058" t="str">
        <f>IF(IFERROR(LOOKUP(מרקובחצי[[#This Row],[ClientID]],סוגחציקבוע[S31]),FALSE)=מרקובחצי[[#This Row],[ClientID]],1,"")</f>
        <v/>
      </c>
      <c r="G1058">
        <f>IF(IFERROR(LOOKUP(מרקובחצי[[#This Row],[ClientID]],סוגחציקבוע[S32]),FALSE)=מרקובחצי[[#This Row],[ClientID]],1,"")</f>
        <v>1</v>
      </c>
      <c r="H1058" t="str">
        <f>IF(IFERROR(LOOKUP(מרקובחצי[[#This Row],[ClientID]],סוגחציקבוע[S33]),FALSE)=מרקובחצי[[#This Row],[ClientID]],1,"")</f>
        <v/>
      </c>
      <c r="I1058" t="str">
        <f>IF(IFERROR(LOOKUP(מרקובחצי[[#This Row],[ClientID]],סוגחציקבוע[S32&amp;33]),FALSE)=מרקובחצי[[#This Row],[ClientID]],1,"")</f>
        <v/>
      </c>
      <c r="J1058" s="19">
        <f>IF(SUM(מרקובחצי[[#This Row],[11]:[13]])=1,מרקובחצי[[#This Row],[עד ועד]],IF(SUM(R1057:T1058)=1,IF(מרקובחצי[[#This Row],[עד ועד]]&lt;J1057,מרקובחצי[[#This Row],[עד ועד]],J1057),J1057))</f>
        <v>31</v>
      </c>
      <c r="K1058" s="19">
        <f>IF(SUM(מרקובחצי[[#This Row],[11]:[13]])=1,מרקובחצי[[#This Row],[עד ועד]],IF(SUM(R1057:T1058)=1,IF(מרקובחצי[[#This Row],[עד ועד]]&gt;K1057,מרקובחצי[[#This Row],[עד ועד]],K1057),K1057))</f>
        <v>35</v>
      </c>
      <c r="L1058" s="19" t="str">
        <f>IF(AND(SUM(מרקובחצי[[#This Row],[31]:[33]])=1,SUM(U1057:W1057)=0),מרקובחצי[[#This Row],[מקס]]-מרקובחצי[[#This Row],[מינ]],"")</f>
        <v/>
      </c>
      <c r="M105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58" s="19" t="str">
        <f t="shared" si="16"/>
        <v>S32</v>
      </c>
      <c r="O1058" s="19" t="str">
        <f>IF(מרקובחצי[[#This Row],[קבעה הפלגה?]]=1,"",IF(AND(מרקובחצי[[#This Row],[עד ועד]]&lt;29,OR(מרקובחצי[[#This Row],[CycleNumber]]=1,AND(U1057=1,OR(מרקובחצי[[#This Row],[עד ועד]]&lt;J1057,מרקובחצי[[#This Row],[עד ועד]]&gt;K1057)),AND(V1057=1,מרקובחצי[[#This Row],[עד ועד]]&lt;J1057),W1057=1)),1,""))</f>
        <v/>
      </c>
      <c r="P1058" s="19" t="str">
        <f>IF(מרקובחצי[[#This Row],[קבעה הפלגה?]]=1,"",IF(AND(מרקובחצי[[#This Row],[עד ועד]]&gt;28,מרקובחצי[[#This Row],[עד ועד]]&lt;32,OR(מרקובחצי[[#This Row],[CycleNumber]]=1,AND(U1057=1),AND(V1057=1,OR(מרקובחצי[[#This Row],[עד ועד]]&lt;J1057,מרקובחצי[[#This Row],[עד ועד]]&gt;K1057)),W1057=1)),1,""))</f>
        <v/>
      </c>
      <c r="Q1058" s="19" t="str">
        <f>IF(מרקובחצי[[#This Row],[קבעה הפלגה?]]=1,"",IF(AND(מרקובחצי[[#This Row],[עד ועד]]&gt;31,OR(מרקובחצי[[#This Row],[CycleNumber]]=1,AND(U1057=1),AND(V1057=1,מרקובחצי[[#This Row],[עד ועד]]&gt;K1057),AND(W1057=1,OR(מרקובחצי[[#This Row],[עד ועד]]&gt;K1057,מרקובחצי[[#This Row],[עד ועד]]&lt;J1057)))),1,""))</f>
        <v/>
      </c>
      <c r="R1058" s="19" t="str">
        <f>IF(מרקובחצי[[#This Row],[CycleNumber]]&gt;1,IF(AND(O1057=1,מרקובחצי[[#This Row],[עד ועד]]&lt;29),1,""),"")</f>
        <v/>
      </c>
      <c r="S1058" s="19" t="str">
        <f>IF(מרקובחצי[[#This Row],[CycleNumber]]&gt;1,IF(OR(AND(O1057=1,מרקובחצי[[#This Row],[עד ועד]]&gt;28),AND(P1057=1),AND(Q1057=1,מרקובחצי[[#This Row],[עד ועד]]&lt;32)),1,""),"")</f>
        <v/>
      </c>
      <c r="T1058" s="19" t="str">
        <f>IF(מרקובחצי[[#This Row],[CycleNumber]]&gt;1,IF(AND(Q1057=1,מרקובחצי[[#This Row],[עד ועד]]&gt;31),1,""),"")</f>
        <v/>
      </c>
      <c r="U1058" s="19" t="str">
        <f>IF(מרקובחצי[[#This Row],[CycleNumber]]&gt;1,IF(AND(R1057=1,מרקובחצי[[#This Row],[עד ועד]]&lt;29),1,IF(AND(U1057=1,NOT(OR(מרקובחצי[[#This Row],[עד ועד]]&lt;J1057,מרקובחצי[[#This Row],[עד ועד]]&gt;K1057))),1,"")),"")</f>
        <v/>
      </c>
      <c r="V1058" s="19">
        <f>IF(מרקובחצי[[#This Row],[CycleNumber]]&gt;1,IF(AND(SUM(R1057:T1057)=1,מרקובחצי[[#This Row],[עד ועד]]&gt;28,מרקובחצי[[#This Row],[עד ועד]]&lt;32),1,IF(OR(S1057=1,AND(R1057=1,מרקובחצי[[#This Row],[עד ועד]]&gt;28),AND(T1057=1,מרקובחצי[[#This Row],[עד ועד]]&lt;32)),1,IF(AND(V1057=1,NOT(OR(מרקובחצי[[#This Row],[עד ועד]]&lt;J1057,מרקובחצי[[#This Row],[עד ועד]]&gt;K1057))),1,""))),"")</f>
        <v>1</v>
      </c>
      <c r="W1058" s="19" t="str">
        <f>IF(מרקובחצי[[#This Row],[CycleNumber]]&gt;1,IF(AND(T1057=1,מרקובחצי[[#This Row],[עד ועד]]&gt;31),1,IF(AND(W1057=1,NOT(OR(מרקובחצי[[#This Row],[עד ועד]]&lt;J1057,מרקובחצי[[#This Row],[עד ועד]]&gt;K1057))),1,"")),"")</f>
        <v/>
      </c>
      <c r="X1058" s="19" t="str">
        <f>IF(AND(מרקובחצי[[#This Row],[CycleNumber]]&lt;$B1059,SUM(מרקובחצי[[#This Row],[11]],R1059)=2),1,"")</f>
        <v/>
      </c>
      <c r="Y1058" s="19" t="str">
        <f>IF(AND(מרקובחצי[[#This Row],[CycleNumber]]&lt;$B1059,SUM(מרקובחצי[[#This Row],[11]],S1059)=2),1,"")</f>
        <v/>
      </c>
      <c r="Z1058" s="19" t="str">
        <f>IF(AND(מרקובחצי[[#This Row],[CycleNumber]]&lt;$B1059,SUM(מרקובחצי[[#This Row],[13]],S1059)=2),1,"")</f>
        <v/>
      </c>
      <c r="AA1058" s="19" t="str">
        <f>IF(AND(מרקובחצי[[#This Row],[CycleNumber]]&lt;$B1059,SUM(מרקובחצי[[#This Row],[13]],T1059)=2),1,"")</f>
        <v/>
      </c>
      <c r="AB1058" s="19" t="str">
        <f>IF(AND(מרקובחצי[[#This Row],[CycleNumber]]&lt;$B1059,SUM(מרקובחצי[[#This Row],[21]],U1059)=2),1,"")</f>
        <v/>
      </c>
      <c r="AC1058" s="19" t="str">
        <f>IF(AND(מרקובחצי[[#This Row],[CycleNumber]]&lt;$B1059,SUM(מרקובחצי[[#This Row],[21]],V1059)=2),1,"")</f>
        <v/>
      </c>
      <c r="AD1058" s="19" t="str">
        <f>IF(AND(מרקובחצי[[#This Row],[CycleNumber]]&lt;$B1059,SUM(מרקובחצי[[#This Row],[23]],V1059)=2),1,"")</f>
        <v/>
      </c>
      <c r="AE1058" s="19" t="str">
        <f>IF(AND(מרקובחצי[[#This Row],[CycleNumber]]&lt;$B1059,SUM(מרקובחצי[[#This Row],[23]],W1059)=2),1,"")</f>
        <v/>
      </c>
      <c r="AF1058" s="19" t="str">
        <f>IF(AND(מרקובחצי[[#This Row],[CycleNumber]]&lt;$B1059,SUM(מרקובחצי[[#This Row],[31]],O1059)=2),1,"")</f>
        <v/>
      </c>
      <c r="AG1058" s="19" t="str">
        <f>IF(AND(מרקובחצי[[#This Row],[CycleNumber]]&lt;$B1059,SUM(מרקובחצי[[#This Row],[31]],P1059)=2),1,"")</f>
        <v/>
      </c>
      <c r="AH1058" s="19" t="str">
        <f>IF(AND(מרקובחצי[[#This Row],[CycleNumber]]&lt;$B1059,SUM(מרקובחצי[[#This Row],[31]],Q1059)=2),1,"")</f>
        <v/>
      </c>
      <c r="AI1058" s="19" t="str">
        <f>IF(AND(מרקובחצי[[#This Row],[CycleNumber]]&lt;$B1059,SUM(U1058:U1059)=2),1,"")</f>
        <v/>
      </c>
      <c r="AJ1058" s="19" t="str">
        <f>IF(AND(מרקובחצי[[#This Row],[CycleNumber]]&lt;$B1059,SUM(מרקובחצי[[#This Row],[32]],O1059)=2),1,"")</f>
        <v/>
      </c>
      <c r="AK1058" s="19" t="str">
        <f>IF(AND(מרקובחצי[[#This Row],[CycleNumber]]&lt;$B1059,SUM(מרקובחצי[[#This Row],[32]],P1059)=2),1,"")</f>
        <v/>
      </c>
      <c r="AL1058" s="19" t="str">
        <f>IF(AND(מרקובחצי[[#This Row],[CycleNumber]]&lt;$B1059,SUM(מרקובחצי[[#This Row],[32]],Q1059)=2),1,"")</f>
        <v/>
      </c>
      <c r="AM1058" s="19">
        <f>IF(AND(מרקובחצי[[#This Row],[CycleNumber]]&lt;$B1059,SUM(V1058:V1059)=2),1,"")</f>
        <v>1</v>
      </c>
      <c r="AN1058" s="19" t="str">
        <f>IF(AND(מרקובחצי[[#This Row],[CycleNumber]]&lt;$B1059,SUM(מרקובחצי[[#This Row],[33]],O1059)=2),1,"")</f>
        <v/>
      </c>
      <c r="AO1058" s="19" t="str">
        <f>IF(AND(מרקובחצי[[#This Row],[CycleNumber]]&lt;$B1059,SUM(מרקובחצי[[#This Row],[33]],P1059)=2),1,"")</f>
        <v/>
      </c>
      <c r="AP1058" s="19" t="str">
        <f>IF(AND(מרקובחצי[[#This Row],[CycleNumber]]&lt;$B1059,SUM(מרקובחצי[[#This Row],[33]],Q1059)=2),1,"")</f>
        <v/>
      </c>
      <c r="AQ1058" s="19" t="str">
        <f>IF(AND(מרקובחצי[[#This Row],[CycleNumber]]&lt;$B1059,SUM(W1058:W1059)=2),1,"")</f>
        <v/>
      </c>
      <c r="AR1058" s="19" t="str">
        <f>IF(AND(מרקובחצי[[#This Row],[CycleNumber]]&lt;$B1059,SUM(מרקובחצי[[#This Row],[12]],S1059)=2),1,"")</f>
        <v/>
      </c>
      <c r="AS1058" s="19" t="str">
        <f>IF(AND(מרקובחצי[[#This Row],[CycleNumber]]&lt;$B1059,SUM(מרקובחצי[[#This Row],[22]],V1059)=2),1,"")</f>
        <v/>
      </c>
      <c r="AT1058" s="21">
        <f>SUM(מרקובחצי[[#This Row],[11]:[33]])</f>
        <v>1</v>
      </c>
    </row>
    <row r="1059" spans="1:46" ht="15.6" x14ac:dyDescent="0.25">
      <c r="A1059" s="19" t="s">
        <v>110</v>
      </c>
      <c r="B1059" s="19">
        <v>5</v>
      </c>
      <c r="C1059">
        <v>31</v>
      </c>
      <c r="D1059" s="19">
        <f>מרקובחצי[[#This Row],[LengthofCycle]]+1</f>
        <v>32</v>
      </c>
      <c r="E1059" t="str">
        <f>IF(IFERROR(LOOKUP(מרקובחצי[[#This Row],[ClientID]],קביעויות[הפלגה]),FALSE)=מרקובחצי[[#This Row],[ClientID]],1,"")</f>
        <v/>
      </c>
      <c r="F1059" t="str">
        <f>IF(IFERROR(LOOKUP(מרקובחצי[[#This Row],[ClientID]],סוגחציקבוע[S31]),FALSE)=מרקובחצי[[#This Row],[ClientID]],1,"")</f>
        <v/>
      </c>
      <c r="G1059">
        <f>IF(IFERROR(LOOKUP(מרקובחצי[[#This Row],[ClientID]],סוגחציקבוע[S32]),FALSE)=מרקובחצי[[#This Row],[ClientID]],1,"")</f>
        <v>1</v>
      </c>
      <c r="H1059" t="str">
        <f>IF(IFERROR(LOOKUP(מרקובחצי[[#This Row],[ClientID]],סוגחציקבוע[S33]),FALSE)=מרקובחצי[[#This Row],[ClientID]],1,"")</f>
        <v/>
      </c>
      <c r="I1059" t="str">
        <f>IF(IFERROR(LOOKUP(מרקובחצי[[#This Row],[ClientID]],סוגחציקבוע[S32&amp;33]),FALSE)=מרקובחצי[[#This Row],[ClientID]],1,"")</f>
        <v/>
      </c>
      <c r="J1059" s="19">
        <f>IF(SUM(מרקובחצי[[#This Row],[11]:[13]])=1,מרקובחצי[[#This Row],[עד ועד]],IF(SUM(R1058:T1059)=1,IF(מרקובחצי[[#This Row],[עד ועד]]&lt;J1058,מרקובחצי[[#This Row],[עד ועד]],J1058),J1058))</f>
        <v>31</v>
      </c>
      <c r="K1059" s="19">
        <f>IF(SUM(מרקובחצי[[#This Row],[11]:[13]])=1,מרקובחצי[[#This Row],[עד ועד]],IF(SUM(R1058:T1059)=1,IF(מרקובחצי[[#This Row],[עד ועד]]&gt;K1058,מרקובחצי[[#This Row],[עד ועד]],K1058),K1058))</f>
        <v>35</v>
      </c>
      <c r="L1059" s="19" t="str">
        <f>IF(AND(SUM(מרקובחצי[[#This Row],[31]:[33]])=1,SUM(U1058:W1058)=0),מרקובחצי[[#This Row],[מקס]]-מרקובחצי[[#This Row],[מינ]],"")</f>
        <v/>
      </c>
      <c r="M105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59" s="19" t="str">
        <f t="shared" si="16"/>
        <v>S32</v>
      </c>
      <c r="O1059" s="19" t="str">
        <f>IF(מרקובחצי[[#This Row],[קבעה הפלגה?]]=1,"",IF(AND(מרקובחצי[[#This Row],[עד ועד]]&lt;29,OR(מרקובחצי[[#This Row],[CycleNumber]]=1,AND(U1058=1,OR(מרקובחצי[[#This Row],[עד ועד]]&lt;J1058,מרקובחצי[[#This Row],[עד ועד]]&gt;K1058)),AND(V1058=1,מרקובחצי[[#This Row],[עד ועד]]&lt;J1058),W1058=1)),1,""))</f>
        <v/>
      </c>
      <c r="P1059" s="19" t="str">
        <f>IF(מרקובחצי[[#This Row],[קבעה הפלגה?]]=1,"",IF(AND(מרקובחצי[[#This Row],[עד ועד]]&gt;28,מרקובחצי[[#This Row],[עד ועד]]&lt;32,OR(מרקובחצי[[#This Row],[CycleNumber]]=1,AND(U1058=1),AND(V1058=1,OR(מרקובחצי[[#This Row],[עד ועד]]&lt;J1058,מרקובחצי[[#This Row],[עד ועד]]&gt;K1058)),W1058=1)),1,""))</f>
        <v/>
      </c>
      <c r="Q1059" s="19" t="str">
        <f>IF(מרקובחצי[[#This Row],[קבעה הפלגה?]]=1,"",IF(AND(מרקובחצי[[#This Row],[עד ועד]]&gt;31,OR(מרקובחצי[[#This Row],[CycleNumber]]=1,AND(U1058=1),AND(V1058=1,מרקובחצי[[#This Row],[עד ועד]]&gt;K1058),AND(W1058=1,OR(מרקובחצי[[#This Row],[עד ועד]]&gt;K1058,מרקובחצי[[#This Row],[עד ועד]]&lt;J1058)))),1,""))</f>
        <v/>
      </c>
      <c r="R1059" s="19" t="str">
        <f>IF(מרקובחצי[[#This Row],[CycleNumber]]&gt;1,IF(AND(O1058=1,מרקובחצי[[#This Row],[עד ועד]]&lt;29),1,""),"")</f>
        <v/>
      </c>
      <c r="S1059" s="19" t="str">
        <f>IF(מרקובחצי[[#This Row],[CycleNumber]]&gt;1,IF(OR(AND(O1058=1,מרקובחצי[[#This Row],[עד ועד]]&gt;28),AND(P1058=1),AND(Q1058=1,מרקובחצי[[#This Row],[עד ועד]]&lt;32)),1,""),"")</f>
        <v/>
      </c>
      <c r="T1059" s="19" t="str">
        <f>IF(מרקובחצי[[#This Row],[CycleNumber]]&gt;1,IF(AND(Q1058=1,מרקובחצי[[#This Row],[עד ועד]]&gt;31),1,""),"")</f>
        <v/>
      </c>
      <c r="U1059" s="19" t="str">
        <f>IF(מרקובחצי[[#This Row],[CycleNumber]]&gt;1,IF(AND(R1058=1,מרקובחצי[[#This Row],[עד ועד]]&lt;29),1,IF(AND(U1058=1,NOT(OR(מרקובחצי[[#This Row],[עד ועד]]&lt;J1058,מרקובחצי[[#This Row],[עד ועד]]&gt;K1058))),1,"")),"")</f>
        <v/>
      </c>
      <c r="V1059" s="19">
        <f>IF(מרקובחצי[[#This Row],[CycleNumber]]&gt;1,IF(AND(SUM(R1058:T1058)=1,מרקובחצי[[#This Row],[עד ועד]]&gt;28,מרקובחצי[[#This Row],[עד ועד]]&lt;32),1,IF(OR(S1058=1,AND(R1058=1,מרקובחצי[[#This Row],[עד ועד]]&gt;28),AND(T1058=1,מרקובחצי[[#This Row],[עד ועד]]&lt;32)),1,IF(AND(V1058=1,NOT(OR(מרקובחצי[[#This Row],[עד ועד]]&lt;J1058,מרקובחצי[[#This Row],[עד ועד]]&gt;K1058))),1,""))),"")</f>
        <v>1</v>
      </c>
      <c r="W1059" s="19" t="str">
        <f>IF(מרקובחצי[[#This Row],[CycleNumber]]&gt;1,IF(AND(T1058=1,מרקובחצי[[#This Row],[עד ועד]]&gt;31),1,IF(AND(W1058=1,NOT(OR(מרקובחצי[[#This Row],[עד ועד]]&lt;J1058,מרקובחצי[[#This Row],[עד ועד]]&gt;K1058))),1,"")),"")</f>
        <v/>
      </c>
      <c r="X1059" s="19" t="str">
        <f>IF(AND(מרקובחצי[[#This Row],[CycleNumber]]&lt;$B1060,SUM(מרקובחצי[[#This Row],[11]],R1060)=2),1,"")</f>
        <v/>
      </c>
      <c r="Y1059" s="19" t="str">
        <f>IF(AND(מרקובחצי[[#This Row],[CycleNumber]]&lt;$B1060,SUM(מרקובחצי[[#This Row],[11]],S1060)=2),1,"")</f>
        <v/>
      </c>
      <c r="Z1059" s="19" t="str">
        <f>IF(AND(מרקובחצי[[#This Row],[CycleNumber]]&lt;$B1060,SUM(מרקובחצי[[#This Row],[13]],S1060)=2),1,"")</f>
        <v/>
      </c>
      <c r="AA1059" s="19" t="str">
        <f>IF(AND(מרקובחצי[[#This Row],[CycleNumber]]&lt;$B1060,SUM(מרקובחצי[[#This Row],[13]],T1060)=2),1,"")</f>
        <v/>
      </c>
      <c r="AB1059" s="19" t="str">
        <f>IF(AND(מרקובחצי[[#This Row],[CycleNumber]]&lt;$B1060,SUM(מרקובחצי[[#This Row],[21]],U1060)=2),1,"")</f>
        <v/>
      </c>
      <c r="AC1059" s="19" t="str">
        <f>IF(AND(מרקובחצי[[#This Row],[CycleNumber]]&lt;$B1060,SUM(מרקובחצי[[#This Row],[21]],V1060)=2),1,"")</f>
        <v/>
      </c>
      <c r="AD1059" s="19" t="str">
        <f>IF(AND(מרקובחצי[[#This Row],[CycleNumber]]&lt;$B1060,SUM(מרקובחצי[[#This Row],[23]],V1060)=2),1,"")</f>
        <v/>
      </c>
      <c r="AE1059" s="19" t="str">
        <f>IF(AND(מרקובחצי[[#This Row],[CycleNumber]]&lt;$B1060,SUM(מרקובחצי[[#This Row],[23]],W1060)=2),1,"")</f>
        <v/>
      </c>
      <c r="AF1059" s="19" t="str">
        <f>IF(AND(מרקובחצי[[#This Row],[CycleNumber]]&lt;$B1060,SUM(מרקובחצי[[#This Row],[31]],O1060)=2),1,"")</f>
        <v/>
      </c>
      <c r="AG1059" s="19" t="str">
        <f>IF(AND(מרקובחצי[[#This Row],[CycleNumber]]&lt;$B1060,SUM(מרקובחצי[[#This Row],[31]],P1060)=2),1,"")</f>
        <v/>
      </c>
      <c r="AH1059" s="19" t="str">
        <f>IF(AND(מרקובחצי[[#This Row],[CycleNumber]]&lt;$B1060,SUM(מרקובחצי[[#This Row],[31]],Q1060)=2),1,"")</f>
        <v/>
      </c>
      <c r="AI1059" s="19" t="str">
        <f>IF(AND(מרקובחצי[[#This Row],[CycleNumber]]&lt;$B1060,SUM(U1059:U1060)=2),1,"")</f>
        <v/>
      </c>
      <c r="AJ1059" s="19" t="str">
        <f>IF(AND(מרקובחצי[[#This Row],[CycleNumber]]&lt;$B1060,SUM(מרקובחצי[[#This Row],[32]],O1060)=2),1,"")</f>
        <v/>
      </c>
      <c r="AK1059" s="19" t="str">
        <f>IF(AND(מרקובחצי[[#This Row],[CycleNumber]]&lt;$B1060,SUM(מרקובחצי[[#This Row],[32]],P1060)=2),1,"")</f>
        <v/>
      </c>
      <c r="AL1059" s="19">
        <f>IF(AND(מרקובחצי[[#This Row],[CycleNumber]]&lt;$B1060,SUM(מרקובחצי[[#This Row],[32]],Q1060)=2),1,"")</f>
        <v>1</v>
      </c>
      <c r="AM1059" s="19" t="str">
        <f>IF(AND(מרקובחצי[[#This Row],[CycleNumber]]&lt;$B1060,SUM(V1059:V1060)=2),1,"")</f>
        <v/>
      </c>
      <c r="AN1059" s="19" t="str">
        <f>IF(AND(מרקובחצי[[#This Row],[CycleNumber]]&lt;$B1060,SUM(מרקובחצי[[#This Row],[33]],O1060)=2),1,"")</f>
        <v/>
      </c>
      <c r="AO1059" s="19" t="str">
        <f>IF(AND(מרקובחצי[[#This Row],[CycleNumber]]&lt;$B1060,SUM(מרקובחצי[[#This Row],[33]],P1060)=2),1,"")</f>
        <v/>
      </c>
      <c r="AP1059" s="19" t="str">
        <f>IF(AND(מרקובחצי[[#This Row],[CycleNumber]]&lt;$B1060,SUM(מרקובחצי[[#This Row],[33]],Q1060)=2),1,"")</f>
        <v/>
      </c>
      <c r="AQ1059" s="19" t="str">
        <f>IF(AND(מרקובחצי[[#This Row],[CycleNumber]]&lt;$B1060,SUM(W1059:W1060)=2),1,"")</f>
        <v/>
      </c>
      <c r="AR1059" s="19" t="str">
        <f>IF(AND(מרקובחצי[[#This Row],[CycleNumber]]&lt;$B1060,SUM(מרקובחצי[[#This Row],[12]],S1060)=2),1,"")</f>
        <v/>
      </c>
      <c r="AS1059" s="19" t="str">
        <f>IF(AND(מרקובחצי[[#This Row],[CycleNumber]]&lt;$B1060,SUM(מרקובחצי[[#This Row],[22]],V1060)=2),1,"")</f>
        <v/>
      </c>
      <c r="AT1059" s="21">
        <f>SUM(מרקובחצי[[#This Row],[11]:[33]])</f>
        <v>1</v>
      </c>
    </row>
    <row r="1060" spans="1:46" ht="15.6" x14ac:dyDescent="0.25">
      <c r="A1060" s="19" t="s">
        <v>110</v>
      </c>
      <c r="B1060" s="19">
        <v>6</v>
      </c>
      <c r="C1060">
        <v>36</v>
      </c>
      <c r="D1060" s="19">
        <f>מרקובחצי[[#This Row],[LengthofCycle]]+1</f>
        <v>37</v>
      </c>
      <c r="E1060" t="str">
        <f>IF(IFERROR(LOOKUP(מרקובחצי[[#This Row],[ClientID]],קביעויות[הפלגה]),FALSE)=מרקובחצי[[#This Row],[ClientID]],1,"")</f>
        <v/>
      </c>
      <c r="F1060" t="str">
        <f>IF(IFERROR(LOOKUP(מרקובחצי[[#This Row],[ClientID]],סוגחציקבוע[S31]),FALSE)=מרקובחצי[[#This Row],[ClientID]],1,"")</f>
        <v/>
      </c>
      <c r="G1060">
        <f>IF(IFERROR(LOOKUP(מרקובחצי[[#This Row],[ClientID]],סוגחציקבוע[S32]),FALSE)=מרקובחצי[[#This Row],[ClientID]],1,"")</f>
        <v>1</v>
      </c>
      <c r="H1060" t="str">
        <f>IF(IFERROR(LOOKUP(מרקובחצי[[#This Row],[ClientID]],סוגחציקבוע[S33]),FALSE)=מרקובחצי[[#This Row],[ClientID]],1,"")</f>
        <v/>
      </c>
      <c r="I1060" t="str">
        <f>IF(IFERROR(LOOKUP(מרקובחצי[[#This Row],[ClientID]],סוגחציקבוע[S32&amp;33]),FALSE)=מרקובחצי[[#This Row],[ClientID]],1,"")</f>
        <v/>
      </c>
      <c r="J1060" s="19">
        <f>IF(SUM(מרקובחצי[[#This Row],[11]:[13]])=1,מרקובחצי[[#This Row],[עד ועד]],IF(SUM(R1059:T1060)=1,IF(מרקובחצי[[#This Row],[עד ועד]]&lt;J1059,מרקובחצי[[#This Row],[עד ועד]],J1059),J1059))</f>
        <v>37</v>
      </c>
      <c r="K1060" s="19">
        <f>IF(SUM(מרקובחצי[[#This Row],[11]:[13]])=1,מרקובחצי[[#This Row],[עד ועד]],IF(SUM(R1059:T1060)=1,IF(מרקובחצי[[#This Row],[עד ועד]]&gt;K1059,מרקובחצי[[#This Row],[עד ועד]],K1059),K1059))</f>
        <v>37</v>
      </c>
      <c r="L1060" s="19" t="str">
        <f>IF(AND(SUM(מרקובחצי[[#This Row],[31]:[33]])=1,SUM(U1059:W1059)=0),מרקובחצי[[#This Row],[מקס]]-מרקובחצי[[#This Row],[מינ]],"")</f>
        <v/>
      </c>
      <c r="M106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060" s="19" t="str">
        <f t="shared" si="16"/>
        <v>S32</v>
      </c>
      <c r="O1060" s="19" t="str">
        <f>IF(מרקובחצי[[#This Row],[קבעה הפלגה?]]=1,"",IF(AND(מרקובחצי[[#This Row],[עד ועד]]&lt;29,OR(מרקובחצי[[#This Row],[CycleNumber]]=1,AND(U1059=1,OR(מרקובחצי[[#This Row],[עד ועד]]&lt;J1059,מרקובחצי[[#This Row],[עד ועד]]&gt;K1059)),AND(V1059=1,מרקובחצי[[#This Row],[עד ועד]]&lt;J1059),W1059=1)),1,""))</f>
        <v/>
      </c>
      <c r="P1060" s="19" t="str">
        <f>IF(מרקובחצי[[#This Row],[קבעה הפלגה?]]=1,"",IF(AND(מרקובחצי[[#This Row],[עד ועד]]&gt;28,מרקובחצי[[#This Row],[עד ועד]]&lt;32,OR(מרקובחצי[[#This Row],[CycleNumber]]=1,AND(U1059=1),AND(V1059=1,OR(מרקובחצי[[#This Row],[עד ועד]]&lt;J1059,מרקובחצי[[#This Row],[עד ועד]]&gt;K1059)),W1059=1)),1,""))</f>
        <v/>
      </c>
      <c r="Q1060" s="19">
        <f>IF(מרקובחצי[[#This Row],[קבעה הפלגה?]]=1,"",IF(AND(מרקובחצי[[#This Row],[עד ועד]]&gt;31,OR(מרקובחצי[[#This Row],[CycleNumber]]=1,AND(U1059=1),AND(V1059=1,מרקובחצי[[#This Row],[עד ועד]]&gt;K1059),AND(W1059=1,OR(מרקובחצי[[#This Row],[עד ועד]]&gt;K1059,מרקובחצי[[#This Row],[עד ועד]]&lt;J1059)))),1,""))</f>
        <v>1</v>
      </c>
      <c r="R1060" s="19" t="str">
        <f>IF(מרקובחצי[[#This Row],[CycleNumber]]&gt;1,IF(AND(O1059=1,מרקובחצי[[#This Row],[עד ועד]]&lt;29),1,""),"")</f>
        <v/>
      </c>
      <c r="S1060" s="19" t="str">
        <f>IF(מרקובחצי[[#This Row],[CycleNumber]]&gt;1,IF(OR(AND(O1059=1,מרקובחצי[[#This Row],[עד ועד]]&gt;28),AND(P1059=1),AND(Q1059=1,מרקובחצי[[#This Row],[עד ועד]]&lt;32)),1,""),"")</f>
        <v/>
      </c>
      <c r="T1060" s="19" t="str">
        <f>IF(מרקובחצי[[#This Row],[CycleNumber]]&gt;1,IF(AND(Q1059=1,מרקובחצי[[#This Row],[עד ועד]]&gt;31),1,""),"")</f>
        <v/>
      </c>
      <c r="U1060" s="19" t="str">
        <f>IF(מרקובחצי[[#This Row],[CycleNumber]]&gt;1,IF(AND(R1059=1,מרקובחצי[[#This Row],[עד ועד]]&lt;29),1,IF(AND(U1059=1,NOT(OR(מרקובחצי[[#This Row],[עד ועד]]&lt;J1059,מרקובחצי[[#This Row],[עד ועד]]&gt;K1059))),1,"")),"")</f>
        <v/>
      </c>
      <c r="V1060" s="19" t="str">
        <f>IF(מרקובחצי[[#This Row],[CycleNumber]]&gt;1,IF(AND(SUM(R1059:T1059)=1,מרקובחצי[[#This Row],[עד ועד]]&gt;28,מרקובחצי[[#This Row],[עד ועד]]&lt;32),1,IF(OR(S1059=1,AND(R1059=1,מרקובחצי[[#This Row],[עד ועד]]&gt;28),AND(T1059=1,מרקובחצי[[#This Row],[עד ועד]]&lt;32)),1,IF(AND(V1059=1,NOT(OR(מרקובחצי[[#This Row],[עד ועד]]&lt;J1059,מרקובחצי[[#This Row],[עד ועד]]&gt;K1059))),1,""))),"")</f>
        <v/>
      </c>
      <c r="W1060" s="19" t="str">
        <f>IF(מרקובחצי[[#This Row],[CycleNumber]]&gt;1,IF(AND(T1059=1,מרקובחצי[[#This Row],[עד ועד]]&gt;31),1,IF(AND(W1059=1,NOT(OR(מרקובחצי[[#This Row],[עד ועד]]&lt;J1059,מרקובחצי[[#This Row],[עד ועד]]&gt;K1059))),1,"")),"")</f>
        <v/>
      </c>
      <c r="X1060" s="19" t="str">
        <f>IF(AND(מרקובחצי[[#This Row],[CycleNumber]]&lt;$B1061,SUM(מרקובחצי[[#This Row],[11]],R1061)=2),1,"")</f>
        <v/>
      </c>
      <c r="Y1060" s="19" t="str">
        <f>IF(AND(מרקובחצי[[#This Row],[CycleNumber]]&lt;$B1061,SUM(מרקובחצי[[#This Row],[11]],S1061)=2),1,"")</f>
        <v/>
      </c>
      <c r="Z1060" s="19">
        <f>IF(AND(מרקובחצי[[#This Row],[CycleNumber]]&lt;$B1061,SUM(מרקובחצי[[#This Row],[13]],S1061)=2),1,"")</f>
        <v>1</v>
      </c>
      <c r="AA1060" s="19" t="str">
        <f>IF(AND(מרקובחצי[[#This Row],[CycleNumber]]&lt;$B1061,SUM(מרקובחצי[[#This Row],[13]],T1061)=2),1,"")</f>
        <v/>
      </c>
      <c r="AB1060" s="19" t="str">
        <f>IF(AND(מרקובחצי[[#This Row],[CycleNumber]]&lt;$B1061,SUM(מרקובחצי[[#This Row],[21]],U1061)=2),1,"")</f>
        <v/>
      </c>
      <c r="AC1060" s="19" t="str">
        <f>IF(AND(מרקובחצי[[#This Row],[CycleNumber]]&lt;$B1061,SUM(מרקובחצי[[#This Row],[21]],V1061)=2),1,"")</f>
        <v/>
      </c>
      <c r="AD1060" s="19" t="str">
        <f>IF(AND(מרקובחצי[[#This Row],[CycleNumber]]&lt;$B1061,SUM(מרקובחצי[[#This Row],[23]],V1061)=2),1,"")</f>
        <v/>
      </c>
      <c r="AE1060" s="19" t="str">
        <f>IF(AND(מרקובחצי[[#This Row],[CycleNumber]]&lt;$B1061,SUM(מרקובחצי[[#This Row],[23]],W1061)=2),1,"")</f>
        <v/>
      </c>
      <c r="AF1060" s="19" t="str">
        <f>IF(AND(מרקובחצי[[#This Row],[CycleNumber]]&lt;$B1061,SUM(מרקובחצי[[#This Row],[31]],O1061)=2),1,"")</f>
        <v/>
      </c>
      <c r="AG1060" s="19" t="str">
        <f>IF(AND(מרקובחצי[[#This Row],[CycleNumber]]&lt;$B1061,SUM(מרקובחצי[[#This Row],[31]],P1061)=2),1,"")</f>
        <v/>
      </c>
      <c r="AH1060" s="19" t="str">
        <f>IF(AND(מרקובחצי[[#This Row],[CycleNumber]]&lt;$B1061,SUM(מרקובחצי[[#This Row],[31]],Q1061)=2),1,"")</f>
        <v/>
      </c>
      <c r="AI1060" s="19" t="str">
        <f>IF(AND(מרקובחצי[[#This Row],[CycleNumber]]&lt;$B1061,SUM(U1060:U1061)=2),1,"")</f>
        <v/>
      </c>
      <c r="AJ1060" s="19" t="str">
        <f>IF(AND(מרקובחצי[[#This Row],[CycleNumber]]&lt;$B1061,SUM(מרקובחצי[[#This Row],[32]],O1061)=2),1,"")</f>
        <v/>
      </c>
      <c r="AK1060" s="19" t="str">
        <f>IF(AND(מרקובחצי[[#This Row],[CycleNumber]]&lt;$B1061,SUM(מרקובחצי[[#This Row],[32]],P1061)=2),1,"")</f>
        <v/>
      </c>
      <c r="AL1060" s="19" t="str">
        <f>IF(AND(מרקובחצי[[#This Row],[CycleNumber]]&lt;$B1061,SUM(מרקובחצי[[#This Row],[32]],Q1061)=2),1,"")</f>
        <v/>
      </c>
      <c r="AM1060" s="19" t="str">
        <f>IF(AND(מרקובחצי[[#This Row],[CycleNumber]]&lt;$B1061,SUM(V1060:V1061)=2),1,"")</f>
        <v/>
      </c>
      <c r="AN1060" s="19" t="str">
        <f>IF(AND(מרקובחצי[[#This Row],[CycleNumber]]&lt;$B1061,SUM(מרקובחצי[[#This Row],[33]],O1061)=2),1,"")</f>
        <v/>
      </c>
      <c r="AO1060" s="19" t="str">
        <f>IF(AND(מרקובחצי[[#This Row],[CycleNumber]]&lt;$B1061,SUM(מרקובחצי[[#This Row],[33]],P1061)=2),1,"")</f>
        <v/>
      </c>
      <c r="AP1060" s="19" t="str">
        <f>IF(AND(מרקובחצי[[#This Row],[CycleNumber]]&lt;$B1061,SUM(מרקובחצי[[#This Row],[33]],Q1061)=2),1,"")</f>
        <v/>
      </c>
      <c r="AQ1060" s="19" t="str">
        <f>IF(AND(מרקובחצי[[#This Row],[CycleNumber]]&lt;$B1061,SUM(W1060:W1061)=2),1,"")</f>
        <v/>
      </c>
      <c r="AR1060" s="19" t="str">
        <f>IF(AND(מרקובחצי[[#This Row],[CycleNumber]]&lt;$B1061,SUM(מרקובחצי[[#This Row],[12]],S1061)=2),1,"")</f>
        <v/>
      </c>
      <c r="AS1060" s="19" t="str">
        <f>IF(AND(מרקובחצי[[#This Row],[CycleNumber]]&lt;$B1061,SUM(מרקובחצי[[#This Row],[22]],V1061)=2),1,"")</f>
        <v/>
      </c>
      <c r="AT1060" s="21">
        <f>SUM(מרקובחצי[[#This Row],[11]:[33]])</f>
        <v>1</v>
      </c>
    </row>
    <row r="1061" spans="1:46" ht="15.6" x14ac:dyDescent="0.25">
      <c r="A1061" s="19" t="s">
        <v>110</v>
      </c>
      <c r="B1061" s="19">
        <v>7</v>
      </c>
      <c r="C1061">
        <v>21</v>
      </c>
      <c r="D1061" s="19">
        <f>מרקובחצי[[#This Row],[LengthofCycle]]+1</f>
        <v>22</v>
      </c>
      <c r="E1061" t="str">
        <f>IF(IFERROR(LOOKUP(מרקובחצי[[#This Row],[ClientID]],קביעויות[הפלגה]),FALSE)=מרקובחצי[[#This Row],[ClientID]],1,"")</f>
        <v/>
      </c>
      <c r="F1061" t="str">
        <f>IF(IFERROR(LOOKUP(מרקובחצי[[#This Row],[ClientID]],סוגחציקבוע[S31]),FALSE)=מרקובחצי[[#This Row],[ClientID]],1,"")</f>
        <v/>
      </c>
      <c r="G1061">
        <f>IF(IFERROR(LOOKUP(מרקובחצי[[#This Row],[ClientID]],סוגחציקבוע[S32]),FALSE)=מרקובחצי[[#This Row],[ClientID]],1,"")</f>
        <v>1</v>
      </c>
      <c r="H1061" t="str">
        <f>IF(IFERROR(LOOKUP(מרקובחצי[[#This Row],[ClientID]],סוגחציקבוע[S33]),FALSE)=מרקובחצי[[#This Row],[ClientID]],1,"")</f>
        <v/>
      </c>
      <c r="I1061" t="str">
        <f>IF(IFERROR(LOOKUP(מרקובחצי[[#This Row],[ClientID]],סוגחציקבוע[S32&amp;33]),FALSE)=מרקובחצי[[#This Row],[ClientID]],1,"")</f>
        <v/>
      </c>
      <c r="J1061" s="19">
        <f>IF(SUM(מרקובחצי[[#This Row],[11]:[13]])=1,מרקובחצי[[#This Row],[עד ועד]],IF(SUM(R1060:T1061)=1,IF(מרקובחצי[[#This Row],[עד ועד]]&lt;J1060,מרקובחצי[[#This Row],[עד ועד]],J1060),J1060))</f>
        <v>22</v>
      </c>
      <c r="K1061" s="19">
        <f>IF(SUM(מרקובחצי[[#This Row],[11]:[13]])=1,מרקובחצי[[#This Row],[עד ועד]],IF(SUM(R1060:T1061)=1,IF(מרקובחצי[[#This Row],[עד ועד]]&gt;K1060,מרקובחצי[[#This Row],[עד ועד]],K1060),K1060))</f>
        <v>37</v>
      </c>
      <c r="L1061" s="19" t="str">
        <f>IF(AND(SUM(מרקובחצי[[#This Row],[31]:[33]])=1,SUM(U1060:W1060)=0),מרקובחצי[[#This Row],[מקס]]-מרקובחצי[[#This Row],[מינ]],"")</f>
        <v/>
      </c>
      <c r="M106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061" s="19" t="str">
        <f t="shared" si="16"/>
        <v>S13</v>
      </c>
      <c r="O1061" s="19" t="str">
        <f>IF(מרקובחצי[[#This Row],[קבעה הפלגה?]]=1,"",IF(AND(מרקובחצי[[#This Row],[עד ועד]]&lt;29,OR(מרקובחצי[[#This Row],[CycleNumber]]=1,AND(U1060=1,OR(מרקובחצי[[#This Row],[עד ועד]]&lt;J1060,מרקובחצי[[#This Row],[עד ועד]]&gt;K1060)),AND(V1060=1,מרקובחצי[[#This Row],[עד ועד]]&lt;J1060),W1060=1)),1,""))</f>
        <v/>
      </c>
      <c r="P1061" s="19" t="str">
        <f>IF(מרקובחצי[[#This Row],[קבעה הפלגה?]]=1,"",IF(AND(מרקובחצי[[#This Row],[עד ועד]]&gt;28,מרקובחצי[[#This Row],[עד ועד]]&lt;32,OR(מרקובחצי[[#This Row],[CycleNumber]]=1,AND(U1060=1),AND(V1060=1,OR(מרקובחצי[[#This Row],[עד ועד]]&lt;J1060,מרקובחצי[[#This Row],[עד ועד]]&gt;K1060)),W1060=1)),1,""))</f>
        <v/>
      </c>
      <c r="Q1061" s="19" t="str">
        <f>IF(מרקובחצי[[#This Row],[קבעה הפלגה?]]=1,"",IF(AND(מרקובחצי[[#This Row],[עד ועד]]&gt;31,OR(מרקובחצי[[#This Row],[CycleNumber]]=1,AND(U1060=1),AND(V1060=1,מרקובחצי[[#This Row],[עד ועד]]&gt;K1060),AND(W1060=1,OR(מרקובחצי[[#This Row],[עד ועד]]&gt;K1060,מרקובחצי[[#This Row],[עד ועד]]&lt;J1060)))),1,""))</f>
        <v/>
      </c>
      <c r="R1061" s="19" t="str">
        <f>IF(מרקובחצי[[#This Row],[CycleNumber]]&gt;1,IF(AND(O1060=1,מרקובחצי[[#This Row],[עד ועד]]&lt;29),1,""),"")</f>
        <v/>
      </c>
      <c r="S1061" s="19">
        <f>IF(מרקובחצי[[#This Row],[CycleNumber]]&gt;1,IF(OR(AND(O1060=1,מרקובחצי[[#This Row],[עד ועד]]&gt;28),AND(P1060=1),AND(Q1060=1,מרקובחצי[[#This Row],[עד ועד]]&lt;32)),1,""),"")</f>
        <v>1</v>
      </c>
      <c r="T1061" s="19" t="str">
        <f>IF(מרקובחצי[[#This Row],[CycleNumber]]&gt;1,IF(AND(Q1060=1,מרקובחצי[[#This Row],[עד ועד]]&gt;31),1,""),"")</f>
        <v/>
      </c>
      <c r="U1061" s="19" t="str">
        <f>IF(מרקובחצי[[#This Row],[CycleNumber]]&gt;1,IF(AND(R1060=1,מרקובחצי[[#This Row],[עד ועד]]&lt;29),1,IF(AND(U1060=1,NOT(OR(מרקובחצי[[#This Row],[עד ועד]]&lt;J1060,מרקובחצי[[#This Row],[עד ועד]]&gt;K1060))),1,"")),"")</f>
        <v/>
      </c>
      <c r="V1061" s="19" t="str">
        <f>IF(מרקובחצי[[#This Row],[CycleNumber]]&gt;1,IF(AND(SUM(R1060:T1060)=1,מרקובחצי[[#This Row],[עד ועד]]&gt;28,מרקובחצי[[#This Row],[עד ועד]]&lt;32),1,IF(OR(S1060=1,AND(R1060=1,מרקובחצי[[#This Row],[עד ועד]]&gt;28),AND(T1060=1,מרקובחצי[[#This Row],[עד ועד]]&lt;32)),1,IF(AND(V1060=1,NOT(OR(מרקובחצי[[#This Row],[עד ועד]]&lt;J1060,מרקובחצי[[#This Row],[עד ועד]]&gt;K1060))),1,""))),"")</f>
        <v/>
      </c>
      <c r="W1061" s="19" t="str">
        <f>IF(מרקובחצי[[#This Row],[CycleNumber]]&gt;1,IF(AND(T1060=1,מרקובחצי[[#This Row],[עד ועד]]&gt;31),1,IF(AND(W1060=1,NOT(OR(מרקובחצי[[#This Row],[עד ועד]]&lt;J1060,מרקובחצי[[#This Row],[עד ועד]]&gt;K1060))),1,"")),"")</f>
        <v/>
      </c>
      <c r="X1061" s="19" t="str">
        <f>IF(AND(מרקובחצי[[#This Row],[CycleNumber]]&lt;$B1062,SUM(מרקובחצי[[#This Row],[11]],R1062)=2),1,"")</f>
        <v/>
      </c>
      <c r="Y1061" s="19" t="str">
        <f>IF(AND(מרקובחצי[[#This Row],[CycleNumber]]&lt;$B1062,SUM(מרקובחצי[[#This Row],[11]],S1062)=2),1,"")</f>
        <v/>
      </c>
      <c r="Z1061" s="19" t="str">
        <f>IF(AND(מרקובחצי[[#This Row],[CycleNumber]]&lt;$B1062,SUM(מרקובחצי[[#This Row],[13]],S1062)=2),1,"")</f>
        <v/>
      </c>
      <c r="AA1061" s="19" t="str">
        <f>IF(AND(מרקובחצי[[#This Row],[CycleNumber]]&lt;$B1062,SUM(מרקובחצי[[#This Row],[13]],T1062)=2),1,"")</f>
        <v/>
      </c>
      <c r="AB1061" s="19" t="str">
        <f>IF(AND(מרקובחצי[[#This Row],[CycleNumber]]&lt;$B1062,SUM(מרקובחצי[[#This Row],[21]],U1062)=2),1,"")</f>
        <v/>
      </c>
      <c r="AC1061" s="19" t="str">
        <f>IF(AND(מרקובחצי[[#This Row],[CycleNumber]]&lt;$B1062,SUM(מרקובחצי[[#This Row],[21]],V1062)=2),1,"")</f>
        <v/>
      </c>
      <c r="AD1061" s="19" t="str">
        <f>IF(AND(מרקובחצי[[#This Row],[CycleNumber]]&lt;$B1062,SUM(מרקובחצי[[#This Row],[23]],V1062)=2),1,"")</f>
        <v/>
      </c>
      <c r="AE1061" s="19" t="str">
        <f>IF(AND(מרקובחצי[[#This Row],[CycleNumber]]&lt;$B1062,SUM(מרקובחצי[[#This Row],[23]],W1062)=2),1,"")</f>
        <v/>
      </c>
      <c r="AF1061" s="19" t="str">
        <f>IF(AND(מרקובחצי[[#This Row],[CycleNumber]]&lt;$B1062,SUM(מרקובחצי[[#This Row],[31]],O1062)=2),1,"")</f>
        <v/>
      </c>
      <c r="AG1061" s="19" t="str">
        <f>IF(AND(מרקובחצי[[#This Row],[CycleNumber]]&lt;$B1062,SUM(מרקובחצי[[#This Row],[31]],P1062)=2),1,"")</f>
        <v/>
      </c>
      <c r="AH1061" s="19" t="str">
        <f>IF(AND(מרקובחצי[[#This Row],[CycleNumber]]&lt;$B1062,SUM(מרקובחצי[[#This Row],[31]],Q1062)=2),1,"")</f>
        <v/>
      </c>
      <c r="AI1061" s="19" t="str">
        <f>IF(AND(מרקובחצי[[#This Row],[CycleNumber]]&lt;$B1062,SUM(U1061:U1062)=2),1,"")</f>
        <v/>
      </c>
      <c r="AJ1061" s="19" t="str">
        <f>IF(AND(מרקובחצי[[#This Row],[CycleNumber]]&lt;$B1062,SUM(מרקובחצי[[#This Row],[32]],O1062)=2),1,"")</f>
        <v/>
      </c>
      <c r="AK1061" s="19" t="str">
        <f>IF(AND(מרקובחצי[[#This Row],[CycleNumber]]&lt;$B1062,SUM(מרקובחצי[[#This Row],[32]],P1062)=2),1,"")</f>
        <v/>
      </c>
      <c r="AL1061" s="19" t="str">
        <f>IF(AND(מרקובחצי[[#This Row],[CycleNumber]]&lt;$B1062,SUM(מרקובחצי[[#This Row],[32]],Q1062)=2),1,"")</f>
        <v/>
      </c>
      <c r="AM1061" s="19" t="str">
        <f>IF(AND(מרקובחצי[[#This Row],[CycleNumber]]&lt;$B1062,SUM(V1061:V1062)=2),1,"")</f>
        <v/>
      </c>
      <c r="AN1061" s="19" t="str">
        <f>IF(AND(מרקובחצי[[#This Row],[CycleNumber]]&lt;$B1062,SUM(מרקובחצי[[#This Row],[33]],O1062)=2),1,"")</f>
        <v/>
      </c>
      <c r="AO1061" s="19" t="str">
        <f>IF(AND(מרקובחצי[[#This Row],[CycleNumber]]&lt;$B1062,SUM(מרקובחצי[[#This Row],[33]],P1062)=2),1,"")</f>
        <v/>
      </c>
      <c r="AP1061" s="19" t="str">
        <f>IF(AND(מרקובחצי[[#This Row],[CycleNumber]]&lt;$B1062,SUM(מרקובחצי[[#This Row],[33]],Q1062)=2),1,"")</f>
        <v/>
      </c>
      <c r="AQ1061" s="19" t="str">
        <f>IF(AND(מרקובחצי[[#This Row],[CycleNumber]]&lt;$B1062,SUM(W1061:W1062)=2),1,"")</f>
        <v/>
      </c>
      <c r="AR1061" s="19" t="str">
        <f>IF(AND(מרקובחצי[[#This Row],[CycleNumber]]&lt;$B1062,SUM(מרקובחצי[[#This Row],[12]],S1062)=2),1,"")</f>
        <v/>
      </c>
      <c r="AS1061" s="19">
        <f>IF(AND(מרקובחצי[[#This Row],[CycleNumber]]&lt;$B1062,SUM(מרקובחצי[[#This Row],[22]],V1062)=2),1,"")</f>
        <v>1</v>
      </c>
      <c r="AT1061" s="21">
        <f>SUM(מרקובחצי[[#This Row],[11]:[33]])</f>
        <v>1</v>
      </c>
    </row>
    <row r="1062" spans="1:46" ht="15.6" x14ac:dyDescent="0.25">
      <c r="A1062" s="19" t="s">
        <v>110</v>
      </c>
      <c r="B1062" s="19">
        <v>8</v>
      </c>
      <c r="C1062">
        <v>35</v>
      </c>
      <c r="D1062" s="19">
        <f>מרקובחצי[[#This Row],[LengthofCycle]]+1</f>
        <v>36</v>
      </c>
      <c r="E1062" t="str">
        <f>IF(IFERROR(LOOKUP(מרקובחצי[[#This Row],[ClientID]],קביעויות[הפלגה]),FALSE)=מרקובחצי[[#This Row],[ClientID]],1,"")</f>
        <v/>
      </c>
      <c r="F1062" t="str">
        <f>IF(IFERROR(LOOKUP(מרקובחצי[[#This Row],[ClientID]],סוגחציקבוע[S31]),FALSE)=מרקובחצי[[#This Row],[ClientID]],1,"")</f>
        <v/>
      </c>
      <c r="G1062">
        <f>IF(IFERROR(LOOKUP(מרקובחצי[[#This Row],[ClientID]],סוגחציקבוע[S32]),FALSE)=מרקובחצי[[#This Row],[ClientID]],1,"")</f>
        <v>1</v>
      </c>
      <c r="H1062" t="str">
        <f>IF(IFERROR(LOOKUP(מרקובחצי[[#This Row],[ClientID]],סוגחציקבוע[S33]),FALSE)=מרקובחצי[[#This Row],[ClientID]],1,"")</f>
        <v/>
      </c>
      <c r="I1062" t="str">
        <f>IF(IFERROR(LOOKUP(מרקובחצי[[#This Row],[ClientID]],סוגחציקבוע[S32&amp;33]),FALSE)=מרקובחצי[[#This Row],[ClientID]],1,"")</f>
        <v/>
      </c>
      <c r="J1062" s="19">
        <f>IF(SUM(מרקובחצי[[#This Row],[11]:[13]])=1,מרקובחצי[[#This Row],[עד ועד]],IF(SUM(R1061:T1062)=1,IF(מרקובחצי[[#This Row],[עד ועד]]&lt;J1061,מרקובחצי[[#This Row],[עד ועד]],J1061),J1061))</f>
        <v>22</v>
      </c>
      <c r="K1062" s="19">
        <f>IF(SUM(מרקובחצי[[#This Row],[11]:[13]])=1,מרקובחצי[[#This Row],[עד ועד]],IF(SUM(R1061:T1062)=1,IF(מרקובחצי[[#This Row],[עד ועד]]&gt;K1061,מרקובחצי[[#This Row],[עד ועד]],K1061),K1061))</f>
        <v>37</v>
      </c>
      <c r="L1062" s="19">
        <f>IF(AND(SUM(מרקובחצי[[#This Row],[31]:[33]])=1,SUM(U1061:W1061)=0),מרקובחצי[[#This Row],[מקס]]-מרקובחצי[[#This Row],[מינ]],"")</f>
        <v>15</v>
      </c>
      <c r="M106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62" s="19" t="str">
        <f t="shared" si="16"/>
        <v>S22</v>
      </c>
      <c r="O1062" s="19" t="str">
        <f>IF(מרקובחצי[[#This Row],[קבעה הפלגה?]]=1,"",IF(AND(מרקובחצי[[#This Row],[עד ועד]]&lt;29,OR(מרקובחצי[[#This Row],[CycleNumber]]=1,AND(U1061=1,OR(מרקובחצי[[#This Row],[עד ועד]]&lt;J1061,מרקובחצי[[#This Row],[עד ועד]]&gt;K1061)),AND(V1061=1,מרקובחצי[[#This Row],[עד ועד]]&lt;J1061),W1061=1)),1,""))</f>
        <v/>
      </c>
      <c r="P1062" s="19" t="str">
        <f>IF(מרקובחצי[[#This Row],[קבעה הפלגה?]]=1,"",IF(AND(מרקובחצי[[#This Row],[עד ועד]]&gt;28,מרקובחצי[[#This Row],[עד ועד]]&lt;32,OR(מרקובחצי[[#This Row],[CycleNumber]]=1,AND(U1061=1),AND(V1061=1,OR(מרקובחצי[[#This Row],[עד ועד]]&lt;J1061,מרקובחצי[[#This Row],[עד ועד]]&gt;K1061)),W1061=1)),1,""))</f>
        <v/>
      </c>
      <c r="Q1062" s="19" t="str">
        <f>IF(מרקובחצי[[#This Row],[קבעה הפלגה?]]=1,"",IF(AND(מרקובחצי[[#This Row],[עד ועד]]&gt;31,OR(מרקובחצי[[#This Row],[CycleNumber]]=1,AND(U1061=1),AND(V1061=1,מרקובחצי[[#This Row],[עד ועד]]&gt;K1061),AND(W1061=1,OR(מרקובחצי[[#This Row],[עד ועד]]&gt;K1061,מרקובחצי[[#This Row],[עד ועד]]&lt;J1061)))),1,""))</f>
        <v/>
      </c>
      <c r="R1062" s="19" t="str">
        <f>IF(מרקובחצי[[#This Row],[CycleNumber]]&gt;1,IF(AND(O1061=1,מרקובחצי[[#This Row],[עד ועד]]&lt;29),1,""),"")</f>
        <v/>
      </c>
      <c r="S1062" s="19" t="str">
        <f>IF(מרקובחצי[[#This Row],[CycleNumber]]&gt;1,IF(OR(AND(O1061=1,מרקובחצי[[#This Row],[עד ועד]]&gt;28),AND(P1061=1),AND(Q1061=1,מרקובחצי[[#This Row],[עד ועד]]&lt;32)),1,""),"")</f>
        <v/>
      </c>
      <c r="T1062" s="19" t="str">
        <f>IF(מרקובחצי[[#This Row],[CycleNumber]]&gt;1,IF(AND(Q1061=1,מרקובחצי[[#This Row],[עד ועד]]&gt;31),1,""),"")</f>
        <v/>
      </c>
      <c r="U1062" s="19" t="str">
        <f>IF(מרקובחצי[[#This Row],[CycleNumber]]&gt;1,IF(AND(R1061=1,מרקובחצי[[#This Row],[עד ועד]]&lt;29),1,IF(AND(U1061=1,NOT(OR(מרקובחצי[[#This Row],[עד ועד]]&lt;J1061,מרקובחצי[[#This Row],[עד ועד]]&gt;K1061))),1,"")),"")</f>
        <v/>
      </c>
      <c r="V1062" s="19">
        <f>IF(מרקובחצי[[#This Row],[CycleNumber]]&gt;1,IF(AND(SUM(R1061:T1061)=1,מרקובחצי[[#This Row],[עד ועד]]&gt;28,מרקובחצי[[#This Row],[עד ועד]]&lt;32),1,IF(OR(S1061=1,AND(R1061=1,מרקובחצי[[#This Row],[עד ועד]]&gt;28),AND(T1061=1,מרקובחצי[[#This Row],[עד ועד]]&lt;32)),1,IF(AND(V1061=1,NOT(OR(מרקובחצי[[#This Row],[עד ועד]]&lt;J1061,מרקובחצי[[#This Row],[עד ועד]]&gt;K1061))),1,""))),"")</f>
        <v>1</v>
      </c>
      <c r="W1062" s="19" t="str">
        <f>IF(מרקובחצי[[#This Row],[CycleNumber]]&gt;1,IF(AND(T1061=1,מרקובחצי[[#This Row],[עד ועד]]&gt;31),1,IF(AND(W1061=1,NOT(OR(מרקובחצי[[#This Row],[עד ועד]]&lt;J1061,מרקובחצי[[#This Row],[עד ועד]]&gt;K1061))),1,"")),"")</f>
        <v/>
      </c>
      <c r="X1062" s="19" t="str">
        <f>IF(AND(מרקובחצי[[#This Row],[CycleNumber]]&lt;$B1063,SUM(מרקובחצי[[#This Row],[11]],R1063)=2),1,"")</f>
        <v/>
      </c>
      <c r="Y1062" s="19" t="str">
        <f>IF(AND(מרקובחצי[[#This Row],[CycleNumber]]&lt;$B1063,SUM(מרקובחצי[[#This Row],[11]],S1063)=2),1,"")</f>
        <v/>
      </c>
      <c r="Z1062" s="19" t="str">
        <f>IF(AND(מרקובחצי[[#This Row],[CycleNumber]]&lt;$B1063,SUM(מרקובחצי[[#This Row],[13]],S1063)=2),1,"")</f>
        <v/>
      </c>
      <c r="AA1062" s="19" t="str">
        <f>IF(AND(מרקובחצי[[#This Row],[CycleNumber]]&lt;$B1063,SUM(מרקובחצי[[#This Row],[13]],T1063)=2),1,"")</f>
        <v/>
      </c>
      <c r="AB1062" s="19" t="str">
        <f>IF(AND(מרקובחצי[[#This Row],[CycleNumber]]&lt;$B1063,SUM(מרקובחצי[[#This Row],[21]],U1063)=2),1,"")</f>
        <v/>
      </c>
      <c r="AC1062" s="19" t="str">
        <f>IF(AND(מרקובחצי[[#This Row],[CycleNumber]]&lt;$B1063,SUM(מרקובחצי[[#This Row],[21]],V1063)=2),1,"")</f>
        <v/>
      </c>
      <c r="AD1062" s="19" t="str">
        <f>IF(AND(מרקובחצי[[#This Row],[CycleNumber]]&lt;$B1063,SUM(מרקובחצי[[#This Row],[23]],V1063)=2),1,"")</f>
        <v/>
      </c>
      <c r="AE1062" s="19" t="str">
        <f>IF(AND(מרקובחצי[[#This Row],[CycleNumber]]&lt;$B1063,SUM(מרקובחצי[[#This Row],[23]],W1063)=2),1,"")</f>
        <v/>
      </c>
      <c r="AF1062" s="19" t="str">
        <f>IF(AND(מרקובחצי[[#This Row],[CycleNumber]]&lt;$B1063,SUM(מרקובחצי[[#This Row],[31]],O1063)=2),1,"")</f>
        <v/>
      </c>
      <c r="AG1062" s="19" t="str">
        <f>IF(AND(מרקובחצי[[#This Row],[CycleNumber]]&lt;$B1063,SUM(מרקובחצי[[#This Row],[31]],P1063)=2),1,"")</f>
        <v/>
      </c>
      <c r="AH1062" s="19" t="str">
        <f>IF(AND(מרקובחצי[[#This Row],[CycleNumber]]&lt;$B1063,SUM(מרקובחצי[[#This Row],[31]],Q1063)=2),1,"")</f>
        <v/>
      </c>
      <c r="AI1062" s="19" t="str">
        <f>IF(AND(מרקובחצי[[#This Row],[CycleNumber]]&lt;$B1063,SUM(U1062:U1063)=2),1,"")</f>
        <v/>
      </c>
      <c r="AJ1062" s="19" t="str">
        <f>IF(AND(מרקובחצי[[#This Row],[CycleNumber]]&lt;$B1063,SUM(מרקובחצי[[#This Row],[32]],O1063)=2),1,"")</f>
        <v/>
      </c>
      <c r="AK1062" s="19" t="str">
        <f>IF(AND(מרקובחצי[[#This Row],[CycleNumber]]&lt;$B1063,SUM(מרקובחצי[[#This Row],[32]],P1063)=2),1,"")</f>
        <v/>
      </c>
      <c r="AL1062" s="19" t="str">
        <f>IF(AND(מרקובחצי[[#This Row],[CycleNumber]]&lt;$B1063,SUM(מרקובחצי[[#This Row],[32]],Q1063)=2),1,"")</f>
        <v/>
      </c>
      <c r="AM1062" s="19">
        <f>IF(AND(מרקובחצי[[#This Row],[CycleNumber]]&lt;$B1063,SUM(V1062:V1063)=2),1,"")</f>
        <v>1</v>
      </c>
      <c r="AN1062" s="19" t="str">
        <f>IF(AND(מרקובחצי[[#This Row],[CycleNumber]]&lt;$B1063,SUM(מרקובחצי[[#This Row],[33]],O1063)=2),1,"")</f>
        <v/>
      </c>
      <c r="AO1062" s="19" t="str">
        <f>IF(AND(מרקובחצי[[#This Row],[CycleNumber]]&lt;$B1063,SUM(מרקובחצי[[#This Row],[33]],P1063)=2),1,"")</f>
        <v/>
      </c>
      <c r="AP1062" s="19" t="str">
        <f>IF(AND(מרקובחצי[[#This Row],[CycleNumber]]&lt;$B1063,SUM(מרקובחצי[[#This Row],[33]],Q1063)=2),1,"")</f>
        <v/>
      </c>
      <c r="AQ1062" s="19" t="str">
        <f>IF(AND(מרקובחצי[[#This Row],[CycleNumber]]&lt;$B1063,SUM(W1062:W1063)=2),1,"")</f>
        <v/>
      </c>
      <c r="AR1062" s="19" t="str">
        <f>IF(AND(מרקובחצי[[#This Row],[CycleNumber]]&lt;$B1063,SUM(מרקובחצי[[#This Row],[12]],S1063)=2),1,"")</f>
        <v/>
      </c>
      <c r="AS1062" s="19" t="str">
        <f>IF(AND(מרקובחצי[[#This Row],[CycleNumber]]&lt;$B1063,SUM(מרקובחצי[[#This Row],[22]],V1063)=2),1,"")</f>
        <v/>
      </c>
      <c r="AT1062" s="21">
        <f>SUM(מרקובחצי[[#This Row],[11]:[33]])</f>
        <v>1</v>
      </c>
    </row>
    <row r="1063" spans="1:46" ht="15.6" x14ac:dyDescent="0.25">
      <c r="A1063" s="19" t="s">
        <v>110</v>
      </c>
      <c r="B1063" s="19">
        <v>9</v>
      </c>
      <c r="C1063">
        <v>28</v>
      </c>
      <c r="D1063" s="19">
        <f>מרקובחצי[[#This Row],[LengthofCycle]]+1</f>
        <v>29</v>
      </c>
      <c r="E1063" t="str">
        <f>IF(IFERROR(LOOKUP(מרקובחצי[[#This Row],[ClientID]],קביעויות[הפלגה]),FALSE)=מרקובחצי[[#This Row],[ClientID]],1,"")</f>
        <v/>
      </c>
      <c r="F1063" t="str">
        <f>IF(IFERROR(LOOKUP(מרקובחצי[[#This Row],[ClientID]],סוגחציקבוע[S31]),FALSE)=מרקובחצי[[#This Row],[ClientID]],1,"")</f>
        <v/>
      </c>
      <c r="G1063">
        <f>IF(IFERROR(LOOKUP(מרקובחצי[[#This Row],[ClientID]],סוגחציקבוע[S32]),FALSE)=מרקובחצי[[#This Row],[ClientID]],1,"")</f>
        <v>1</v>
      </c>
      <c r="H1063" t="str">
        <f>IF(IFERROR(LOOKUP(מרקובחצי[[#This Row],[ClientID]],סוגחציקבוע[S33]),FALSE)=מרקובחצי[[#This Row],[ClientID]],1,"")</f>
        <v/>
      </c>
      <c r="I1063" t="str">
        <f>IF(IFERROR(LOOKUP(מרקובחצי[[#This Row],[ClientID]],סוגחציקבוע[S32&amp;33]),FALSE)=מרקובחצי[[#This Row],[ClientID]],1,"")</f>
        <v/>
      </c>
      <c r="J1063" s="19">
        <f>IF(SUM(מרקובחצי[[#This Row],[11]:[13]])=1,מרקובחצי[[#This Row],[עד ועד]],IF(SUM(R1062:T1063)=1,IF(מרקובחצי[[#This Row],[עד ועד]]&lt;J1062,מרקובחצי[[#This Row],[עד ועד]],J1062),J1062))</f>
        <v>22</v>
      </c>
      <c r="K1063" s="19">
        <f>IF(SUM(מרקובחצי[[#This Row],[11]:[13]])=1,מרקובחצי[[#This Row],[עד ועד]],IF(SUM(R1062:T1063)=1,IF(מרקובחצי[[#This Row],[עד ועד]]&gt;K1062,מרקובחצי[[#This Row],[עד ועד]],K1062),K1062))</f>
        <v>37</v>
      </c>
      <c r="L1063" s="19" t="str">
        <f>IF(AND(SUM(מרקובחצי[[#This Row],[31]:[33]])=1,SUM(U1062:W1062)=0),מרקובחצי[[#This Row],[מקס]]-מרקובחצי[[#This Row],[מינ]],"")</f>
        <v/>
      </c>
      <c r="M106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63" s="19" t="str">
        <f t="shared" si="16"/>
        <v>S32</v>
      </c>
      <c r="O1063" s="19" t="str">
        <f>IF(מרקובחצי[[#This Row],[קבעה הפלגה?]]=1,"",IF(AND(מרקובחצי[[#This Row],[עד ועד]]&lt;29,OR(מרקובחצי[[#This Row],[CycleNumber]]=1,AND(U1062=1,OR(מרקובחצי[[#This Row],[עד ועד]]&lt;J1062,מרקובחצי[[#This Row],[עד ועד]]&gt;K1062)),AND(V1062=1,מרקובחצי[[#This Row],[עד ועד]]&lt;J1062),W1062=1)),1,""))</f>
        <v/>
      </c>
      <c r="P1063" s="19" t="str">
        <f>IF(מרקובחצי[[#This Row],[קבעה הפלגה?]]=1,"",IF(AND(מרקובחצי[[#This Row],[עד ועד]]&gt;28,מרקובחצי[[#This Row],[עד ועד]]&lt;32,OR(מרקובחצי[[#This Row],[CycleNumber]]=1,AND(U1062=1),AND(V1062=1,OR(מרקובחצי[[#This Row],[עד ועד]]&lt;J1062,מרקובחצי[[#This Row],[עד ועד]]&gt;K1062)),W1062=1)),1,""))</f>
        <v/>
      </c>
      <c r="Q1063" s="19" t="str">
        <f>IF(מרקובחצי[[#This Row],[קבעה הפלגה?]]=1,"",IF(AND(מרקובחצי[[#This Row],[עד ועד]]&gt;31,OR(מרקובחצי[[#This Row],[CycleNumber]]=1,AND(U1062=1),AND(V1062=1,מרקובחצי[[#This Row],[עד ועד]]&gt;K1062),AND(W1062=1,OR(מרקובחצי[[#This Row],[עד ועד]]&gt;K1062,מרקובחצי[[#This Row],[עד ועד]]&lt;J1062)))),1,""))</f>
        <v/>
      </c>
      <c r="R1063" s="19" t="str">
        <f>IF(מרקובחצי[[#This Row],[CycleNumber]]&gt;1,IF(AND(O1062=1,מרקובחצי[[#This Row],[עד ועד]]&lt;29),1,""),"")</f>
        <v/>
      </c>
      <c r="S1063" s="19" t="str">
        <f>IF(מרקובחצי[[#This Row],[CycleNumber]]&gt;1,IF(OR(AND(O1062=1,מרקובחצי[[#This Row],[עד ועד]]&gt;28),AND(P1062=1),AND(Q1062=1,מרקובחצי[[#This Row],[עד ועד]]&lt;32)),1,""),"")</f>
        <v/>
      </c>
      <c r="T1063" s="19" t="str">
        <f>IF(מרקובחצי[[#This Row],[CycleNumber]]&gt;1,IF(AND(Q1062=1,מרקובחצי[[#This Row],[עד ועד]]&gt;31),1,""),"")</f>
        <v/>
      </c>
      <c r="U1063" s="19" t="str">
        <f>IF(מרקובחצי[[#This Row],[CycleNumber]]&gt;1,IF(AND(R1062=1,מרקובחצי[[#This Row],[עד ועד]]&lt;29),1,IF(AND(U1062=1,NOT(OR(מרקובחצי[[#This Row],[עד ועד]]&lt;J1062,מרקובחצי[[#This Row],[עד ועד]]&gt;K1062))),1,"")),"")</f>
        <v/>
      </c>
      <c r="V1063" s="19">
        <f>IF(מרקובחצי[[#This Row],[CycleNumber]]&gt;1,IF(AND(SUM(R1062:T1062)=1,מרקובחצי[[#This Row],[עד ועד]]&gt;28,מרקובחצי[[#This Row],[עד ועד]]&lt;32),1,IF(OR(S1062=1,AND(R1062=1,מרקובחצי[[#This Row],[עד ועד]]&gt;28),AND(T1062=1,מרקובחצי[[#This Row],[עד ועד]]&lt;32)),1,IF(AND(V1062=1,NOT(OR(מרקובחצי[[#This Row],[עד ועד]]&lt;J1062,מרקובחצי[[#This Row],[עד ועד]]&gt;K1062))),1,""))),"")</f>
        <v>1</v>
      </c>
      <c r="W1063" s="19" t="str">
        <f>IF(מרקובחצי[[#This Row],[CycleNumber]]&gt;1,IF(AND(T1062=1,מרקובחצי[[#This Row],[עד ועד]]&gt;31),1,IF(AND(W1062=1,NOT(OR(מרקובחצי[[#This Row],[עד ועד]]&lt;J1062,מרקובחצי[[#This Row],[עד ועד]]&gt;K1062))),1,"")),"")</f>
        <v/>
      </c>
      <c r="X1063" s="19" t="str">
        <f>IF(AND(מרקובחצי[[#This Row],[CycleNumber]]&lt;$B1064,SUM(מרקובחצי[[#This Row],[11]],R1064)=2),1,"")</f>
        <v/>
      </c>
      <c r="Y1063" s="19" t="str">
        <f>IF(AND(מרקובחצי[[#This Row],[CycleNumber]]&lt;$B1064,SUM(מרקובחצי[[#This Row],[11]],S1064)=2),1,"")</f>
        <v/>
      </c>
      <c r="Z1063" s="19" t="str">
        <f>IF(AND(מרקובחצי[[#This Row],[CycleNumber]]&lt;$B1064,SUM(מרקובחצי[[#This Row],[13]],S1064)=2),1,"")</f>
        <v/>
      </c>
      <c r="AA1063" s="19" t="str">
        <f>IF(AND(מרקובחצי[[#This Row],[CycleNumber]]&lt;$B1064,SUM(מרקובחצי[[#This Row],[13]],T1064)=2),1,"")</f>
        <v/>
      </c>
      <c r="AB1063" s="19" t="str">
        <f>IF(AND(מרקובחצי[[#This Row],[CycleNumber]]&lt;$B1064,SUM(מרקובחצי[[#This Row],[21]],U1064)=2),1,"")</f>
        <v/>
      </c>
      <c r="AC1063" s="19" t="str">
        <f>IF(AND(מרקובחצי[[#This Row],[CycleNumber]]&lt;$B1064,SUM(מרקובחצי[[#This Row],[21]],V1064)=2),1,"")</f>
        <v/>
      </c>
      <c r="AD1063" s="19" t="str">
        <f>IF(AND(מרקובחצי[[#This Row],[CycleNumber]]&lt;$B1064,SUM(מרקובחצי[[#This Row],[23]],V1064)=2),1,"")</f>
        <v/>
      </c>
      <c r="AE1063" s="19" t="str">
        <f>IF(AND(מרקובחצי[[#This Row],[CycleNumber]]&lt;$B1064,SUM(מרקובחצי[[#This Row],[23]],W1064)=2),1,"")</f>
        <v/>
      </c>
      <c r="AF1063" s="19" t="str">
        <f>IF(AND(מרקובחצי[[#This Row],[CycleNumber]]&lt;$B1064,SUM(מרקובחצי[[#This Row],[31]],O1064)=2),1,"")</f>
        <v/>
      </c>
      <c r="AG1063" s="19" t="str">
        <f>IF(AND(מרקובחצי[[#This Row],[CycleNumber]]&lt;$B1064,SUM(מרקובחצי[[#This Row],[31]],P1064)=2),1,"")</f>
        <v/>
      </c>
      <c r="AH1063" s="19" t="str">
        <f>IF(AND(מרקובחצי[[#This Row],[CycleNumber]]&lt;$B1064,SUM(מרקובחצי[[#This Row],[31]],Q1064)=2),1,"")</f>
        <v/>
      </c>
      <c r="AI1063" s="19" t="str">
        <f>IF(AND(מרקובחצי[[#This Row],[CycleNumber]]&lt;$B1064,SUM(U1063:U1064)=2),1,"")</f>
        <v/>
      </c>
      <c r="AJ1063" s="19" t="str">
        <f>IF(AND(מרקובחצי[[#This Row],[CycleNumber]]&lt;$B1064,SUM(מרקובחצי[[#This Row],[32]],O1064)=2),1,"")</f>
        <v/>
      </c>
      <c r="AK1063" s="19" t="str">
        <f>IF(AND(מרקובחצי[[#This Row],[CycleNumber]]&lt;$B1064,SUM(מרקובחצי[[#This Row],[32]],P1064)=2),1,"")</f>
        <v/>
      </c>
      <c r="AL1063" s="19" t="str">
        <f>IF(AND(מרקובחצי[[#This Row],[CycleNumber]]&lt;$B1064,SUM(מרקובחצי[[#This Row],[32]],Q1064)=2),1,"")</f>
        <v/>
      </c>
      <c r="AM1063" s="19">
        <f>IF(AND(מרקובחצי[[#This Row],[CycleNumber]]&lt;$B1064,SUM(V1063:V1064)=2),1,"")</f>
        <v>1</v>
      </c>
      <c r="AN1063" s="19" t="str">
        <f>IF(AND(מרקובחצי[[#This Row],[CycleNumber]]&lt;$B1064,SUM(מרקובחצי[[#This Row],[33]],O1064)=2),1,"")</f>
        <v/>
      </c>
      <c r="AO1063" s="19" t="str">
        <f>IF(AND(מרקובחצי[[#This Row],[CycleNumber]]&lt;$B1064,SUM(מרקובחצי[[#This Row],[33]],P1064)=2),1,"")</f>
        <v/>
      </c>
      <c r="AP1063" s="19" t="str">
        <f>IF(AND(מרקובחצי[[#This Row],[CycleNumber]]&lt;$B1064,SUM(מרקובחצי[[#This Row],[33]],Q1064)=2),1,"")</f>
        <v/>
      </c>
      <c r="AQ1063" s="19" t="str">
        <f>IF(AND(מרקובחצי[[#This Row],[CycleNumber]]&lt;$B1064,SUM(W1063:W1064)=2),1,"")</f>
        <v/>
      </c>
      <c r="AR1063" s="19" t="str">
        <f>IF(AND(מרקובחצי[[#This Row],[CycleNumber]]&lt;$B1064,SUM(מרקובחצי[[#This Row],[12]],S1064)=2),1,"")</f>
        <v/>
      </c>
      <c r="AS1063" s="19" t="str">
        <f>IF(AND(מרקובחצי[[#This Row],[CycleNumber]]&lt;$B1064,SUM(מרקובחצי[[#This Row],[22]],V1064)=2),1,"")</f>
        <v/>
      </c>
      <c r="AT1063" s="21">
        <f>SUM(מרקובחצי[[#This Row],[11]:[33]])</f>
        <v>1</v>
      </c>
    </row>
    <row r="1064" spans="1:46" ht="15.6" x14ac:dyDescent="0.25">
      <c r="A1064" s="19" t="s">
        <v>110</v>
      </c>
      <c r="B1064" s="19">
        <v>10</v>
      </c>
      <c r="C1064">
        <v>28</v>
      </c>
      <c r="D1064" s="19">
        <f>מרקובחצי[[#This Row],[LengthofCycle]]+1</f>
        <v>29</v>
      </c>
      <c r="E1064" t="str">
        <f>IF(IFERROR(LOOKUP(מרקובחצי[[#This Row],[ClientID]],קביעויות[הפלגה]),FALSE)=מרקובחצי[[#This Row],[ClientID]],1,"")</f>
        <v/>
      </c>
      <c r="F1064" t="str">
        <f>IF(IFERROR(LOOKUP(מרקובחצי[[#This Row],[ClientID]],סוגחציקבוע[S31]),FALSE)=מרקובחצי[[#This Row],[ClientID]],1,"")</f>
        <v/>
      </c>
      <c r="G1064">
        <f>IF(IFERROR(LOOKUP(מרקובחצי[[#This Row],[ClientID]],סוגחציקבוע[S32]),FALSE)=מרקובחצי[[#This Row],[ClientID]],1,"")</f>
        <v>1</v>
      </c>
      <c r="H1064" t="str">
        <f>IF(IFERROR(LOOKUP(מרקובחצי[[#This Row],[ClientID]],סוגחציקבוע[S33]),FALSE)=מרקובחצי[[#This Row],[ClientID]],1,"")</f>
        <v/>
      </c>
      <c r="I1064" t="str">
        <f>IF(IFERROR(LOOKUP(מרקובחצי[[#This Row],[ClientID]],סוגחציקבוע[S32&amp;33]),FALSE)=מרקובחצי[[#This Row],[ClientID]],1,"")</f>
        <v/>
      </c>
      <c r="J1064" s="19">
        <f>IF(SUM(מרקובחצי[[#This Row],[11]:[13]])=1,מרקובחצי[[#This Row],[עד ועד]],IF(SUM(R1063:T1064)=1,IF(מרקובחצי[[#This Row],[עד ועד]]&lt;J1063,מרקובחצי[[#This Row],[עד ועד]],J1063),J1063))</f>
        <v>22</v>
      </c>
      <c r="K1064" s="19">
        <f>IF(SUM(מרקובחצי[[#This Row],[11]:[13]])=1,מרקובחצי[[#This Row],[עד ועד]],IF(SUM(R1063:T1064)=1,IF(מרקובחצי[[#This Row],[עד ועד]]&gt;K1063,מרקובחצי[[#This Row],[עד ועד]],K1063),K1063))</f>
        <v>37</v>
      </c>
      <c r="L1064" s="19" t="str">
        <f>IF(AND(SUM(מרקובחצי[[#This Row],[31]:[33]])=1,SUM(U1063:W1063)=0),מרקובחצי[[#This Row],[מקס]]-מרקובחצי[[#This Row],[מינ]],"")</f>
        <v/>
      </c>
      <c r="M106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64" s="19" t="str">
        <f t="shared" si="16"/>
        <v>S32</v>
      </c>
      <c r="O1064" s="19" t="str">
        <f>IF(מרקובחצי[[#This Row],[קבעה הפלגה?]]=1,"",IF(AND(מרקובחצי[[#This Row],[עד ועד]]&lt;29,OR(מרקובחצי[[#This Row],[CycleNumber]]=1,AND(U1063=1,OR(מרקובחצי[[#This Row],[עד ועד]]&lt;J1063,מרקובחצי[[#This Row],[עד ועד]]&gt;K1063)),AND(V1063=1,מרקובחצי[[#This Row],[עד ועד]]&lt;J1063),W1063=1)),1,""))</f>
        <v/>
      </c>
      <c r="P1064" s="19" t="str">
        <f>IF(מרקובחצי[[#This Row],[קבעה הפלגה?]]=1,"",IF(AND(מרקובחצי[[#This Row],[עד ועד]]&gt;28,מרקובחצי[[#This Row],[עד ועד]]&lt;32,OR(מרקובחצי[[#This Row],[CycleNumber]]=1,AND(U1063=1),AND(V1063=1,OR(מרקובחצי[[#This Row],[עד ועד]]&lt;J1063,מרקובחצי[[#This Row],[עד ועד]]&gt;K1063)),W1063=1)),1,""))</f>
        <v/>
      </c>
      <c r="Q1064" s="19" t="str">
        <f>IF(מרקובחצי[[#This Row],[קבעה הפלגה?]]=1,"",IF(AND(מרקובחצי[[#This Row],[עד ועד]]&gt;31,OR(מרקובחצי[[#This Row],[CycleNumber]]=1,AND(U1063=1),AND(V1063=1,מרקובחצי[[#This Row],[עד ועד]]&gt;K1063),AND(W1063=1,OR(מרקובחצי[[#This Row],[עד ועד]]&gt;K1063,מרקובחצי[[#This Row],[עד ועד]]&lt;J1063)))),1,""))</f>
        <v/>
      </c>
      <c r="R1064" s="19" t="str">
        <f>IF(מרקובחצי[[#This Row],[CycleNumber]]&gt;1,IF(AND(O1063=1,מרקובחצי[[#This Row],[עד ועד]]&lt;29),1,""),"")</f>
        <v/>
      </c>
      <c r="S1064" s="19" t="str">
        <f>IF(מרקובחצי[[#This Row],[CycleNumber]]&gt;1,IF(OR(AND(O1063=1,מרקובחצי[[#This Row],[עד ועד]]&gt;28),AND(P1063=1),AND(Q1063=1,מרקובחצי[[#This Row],[עד ועד]]&lt;32)),1,""),"")</f>
        <v/>
      </c>
      <c r="T1064" s="19" t="str">
        <f>IF(מרקובחצי[[#This Row],[CycleNumber]]&gt;1,IF(AND(Q1063=1,מרקובחצי[[#This Row],[עד ועד]]&gt;31),1,""),"")</f>
        <v/>
      </c>
      <c r="U1064" s="19" t="str">
        <f>IF(מרקובחצי[[#This Row],[CycleNumber]]&gt;1,IF(AND(R1063=1,מרקובחצי[[#This Row],[עד ועד]]&lt;29),1,IF(AND(U1063=1,NOT(OR(מרקובחצי[[#This Row],[עד ועד]]&lt;J1063,מרקובחצי[[#This Row],[עד ועד]]&gt;K1063))),1,"")),"")</f>
        <v/>
      </c>
      <c r="V1064" s="19">
        <f>IF(מרקובחצי[[#This Row],[CycleNumber]]&gt;1,IF(AND(SUM(R1063:T1063)=1,מרקובחצי[[#This Row],[עד ועד]]&gt;28,מרקובחצי[[#This Row],[עד ועד]]&lt;32),1,IF(OR(S1063=1,AND(R1063=1,מרקובחצי[[#This Row],[עד ועד]]&gt;28),AND(T1063=1,מרקובחצי[[#This Row],[עד ועד]]&lt;32)),1,IF(AND(V1063=1,NOT(OR(מרקובחצי[[#This Row],[עד ועד]]&lt;J1063,מרקובחצי[[#This Row],[עד ועד]]&gt;K1063))),1,""))),"")</f>
        <v>1</v>
      </c>
      <c r="W1064" s="19" t="str">
        <f>IF(מרקובחצי[[#This Row],[CycleNumber]]&gt;1,IF(AND(T1063=1,מרקובחצי[[#This Row],[עד ועד]]&gt;31),1,IF(AND(W1063=1,NOT(OR(מרקובחצי[[#This Row],[עד ועד]]&lt;J1063,מרקובחצי[[#This Row],[עד ועד]]&gt;K1063))),1,"")),"")</f>
        <v/>
      </c>
      <c r="X1064" s="19" t="str">
        <f>IF(AND(מרקובחצי[[#This Row],[CycleNumber]]&lt;$B1065,SUM(מרקובחצי[[#This Row],[11]],R1065)=2),1,"")</f>
        <v/>
      </c>
      <c r="Y1064" s="19" t="str">
        <f>IF(AND(מרקובחצי[[#This Row],[CycleNumber]]&lt;$B1065,SUM(מרקובחצי[[#This Row],[11]],S1065)=2),1,"")</f>
        <v/>
      </c>
      <c r="Z1064" s="19" t="str">
        <f>IF(AND(מרקובחצי[[#This Row],[CycleNumber]]&lt;$B1065,SUM(מרקובחצי[[#This Row],[13]],S1065)=2),1,"")</f>
        <v/>
      </c>
      <c r="AA1064" s="19" t="str">
        <f>IF(AND(מרקובחצי[[#This Row],[CycleNumber]]&lt;$B1065,SUM(מרקובחצי[[#This Row],[13]],T1065)=2),1,"")</f>
        <v/>
      </c>
      <c r="AB1064" s="19" t="str">
        <f>IF(AND(מרקובחצי[[#This Row],[CycleNumber]]&lt;$B1065,SUM(מרקובחצי[[#This Row],[21]],U1065)=2),1,"")</f>
        <v/>
      </c>
      <c r="AC1064" s="19" t="str">
        <f>IF(AND(מרקובחצי[[#This Row],[CycleNumber]]&lt;$B1065,SUM(מרקובחצי[[#This Row],[21]],V1065)=2),1,"")</f>
        <v/>
      </c>
      <c r="AD1064" s="19" t="str">
        <f>IF(AND(מרקובחצי[[#This Row],[CycleNumber]]&lt;$B1065,SUM(מרקובחצי[[#This Row],[23]],V1065)=2),1,"")</f>
        <v/>
      </c>
      <c r="AE1064" s="19" t="str">
        <f>IF(AND(מרקובחצי[[#This Row],[CycleNumber]]&lt;$B1065,SUM(מרקובחצי[[#This Row],[23]],W1065)=2),1,"")</f>
        <v/>
      </c>
      <c r="AF1064" s="19" t="str">
        <f>IF(AND(מרקובחצי[[#This Row],[CycleNumber]]&lt;$B1065,SUM(מרקובחצי[[#This Row],[31]],O1065)=2),1,"")</f>
        <v/>
      </c>
      <c r="AG1064" s="19" t="str">
        <f>IF(AND(מרקובחצי[[#This Row],[CycleNumber]]&lt;$B1065,SUM(מרקובחצי[[#This Row],[31]],P1065)=2),1,"")</f>
        <v/>
      </c>
      <c r="AH1064" s="19" t="str">
        <f>IF(AND(מרקובחצי[[#This Row],[CycleNumber]]&lt;$B1065,SUM(מרקובחצי[[#This Row],[31]],Q1065)=2),1,"")</f>
        <v/>
      </c>
      <c r="AI1064" s="19" t="str">
        <f>IF(AND(מרקובחצי[[#This Row],[CycleNumber]]&lt;$B1065,SUM(U1064:U1065)=2),1,"")</f>
        <v/>
      </c>
      <c r="AJ1064" s="19" t="str">
        <f>IF(AND(מרקובחצי[[#This Row],[CycleNumber]]&lt;$B1065,SUM(מרקובחצי[[#This Row],[32]],O1065)=2),1,"")</f>
        <v/>
      </c>
      <c r="AK1064" s="19" t="str">
        <f>IF(AND(מרקובחצי[[#This Row],[CycleNumber]]&lt;$B1065,SUM(מרקובחצי[[#This Row],[32]],P1065)=2),1,"")</f>
        <v/>
      </c>
      <c r="AL1064" s="19" t="str">
        <f>IF(AND(מרקובחצי[[#This Row],[CycleNumber]]&lt;$B1065,SUM(מרקובחצי[[#This Row],[32]],Q1065)=2),1,"")</f>
        <v/>
      </c>
      <c r="AM1064" s="19">
        <f>IF(AND(מרקובחצי[[#This Row],[CycleNumber]]&lt;$B1065,SUM(V1064:V1065)=2),1,"")</f>
        <v>1</v>
      </c>
      <c r="AN1064" s="19" t="str">
        <f>IF(AND(מרקובחצי[[#This Row],[CycleNumber]]&lt;$B1065,SUM(מרקובחצי[[#This Row],[33]],O1065)=2),1,"")</f>
        <v/>
      </c>
      <c r="AO1064" s="19" t="str">
        <f>IF(AND(מרקובחצי[[#This Row],[CycleNumber]]&lt;$B1065,SUM(מרקובחצי[[#This Row],[33]],P1065)=2),1,"")</f>
        <v/>
      </c>
      <c r="AP1064" s="19" t="str">
        <f>IF(AND(מרקובחצי[[#This Row],[CycleNumber]]&lt;$B1065,SUM(מרקובחצי[[#This Row],[33]],Q1065)=2),1,"")</f>
        <v/>
      </c>
      <c r="AQ1064" s="19" t="str">
        <f>IF(AND(מרקובחצי[[#This Row],[CycleNumber]]&lt;$B1065,SUM(W1064:W1065)=2),1,"")</f>
        <v/>
      </c>
      <c r="AR1064" s="19" t="str">
        <f>IF(AND(מרקובחצי[[#This Row],[CycleNumber]]&lt;$B1065,SUM(מרקובחצי[[#This Row],[12]],S1065)=2),1,"")</f>
        <v/>
      </c>
      <c r="AS1064" s="19" t="str">
        <f>IF(AND(מרקובחצי[[#This Row],[CycleNumber]]&lt;$B1065,SUM(מרקובחצי[[#This Row],[22]],V1065)=2),1,"")</f>
        <v/>
      </c>
      <c r="AT1064" s="21">
        <f>SUM(מרקובחצי[[#This Row],[11]:[33]])</f>
        <v>1</v>
      </c>
    </row>
    <row r="1065" spans="1:46" ht="15.6" x14ac:dyDescent="0.25">
      <c r="A1065" s="19" t="s">
        <v>110</v>
      </c>
      <c r="B1065" s="19">
        <v>11</v>
      </c>
      <c r="C1065">
        <v>26</v>
      </c>
      <c r="D1065" s="19">
        <f>מרקובחצי[[#This Row],[LengthofCycle]]+1</f>
        <v>27</v>
      </c>
      <c r="E1065" t="str">
        <f>IF(IFERROR(LOOKUP(מרקובחצי[[#This Row],[ClientID]],קביעויות[הפלגה]),FALSE)=מרקובחצי[[#This Row],[ClientID]],1,"")</f>
        <v/>
      </c>
      <c r="F1065" t="str">
        <f>IF(IFERROR(LOOKUP(מרקובחצי[[#This Row],[ClientID]],סוגחציקבוע[S31]),FALSE)=מרקובחצי[[#This Row],[ClientID]],1,"")</f>
        <v/>
      </c>
      <c r="G1065">
        <f>IF(IFERROR(LOOKUP(מרקובחצי[[#This Row],[ClientID]],סוגחציקבוע[S32]),FALSE)=מרקובחצי[[#This Row],[ClientID]],1,"")</f>
        <v>1</v>
      </c>
      <c r="H1065" t="str">
        <f>IF(IFERROR(LOOKUP(מרקובחצי[[#This Row],[ClientID]],סוגחציקבוע[S33]),FALSE)=מרקובחצי[[#This Row],[ClientID]],1,"")</f>
        <v/>
      </c>
      <c r="I1065" t="str">
        <f>IF(IFERROR(LOOKUP(מרקובחצי[[#This Row],[ClientID]],סוגחציקבוע[S32&amp;33]),FALSE)=מרקובחצי[[#This Row],[ClientID]],1,"")</f>
        <v/>
      </c>
      <c r="J1065" s="19">
        <f>IF(SUM(מרקובחצי[[#This Row],[11]:[13]])=1,מרקובחצי[[#This Row],[עד ועד]],IF(SUM(R1064:T1065)=1,IF(מרקובחצי[[#This Row],[עד ועד]]&lt;J1064,מרקובחצי[[#This Row],[עד ועד]],J1064),J1064))</f>
        <v>22</v>
      </c>
      <c r="K1065" s="19">
        <f>IF(SUM(מרקובחצי[[#This Row],[11]:[13]])=1,מרקובחצי[[#This Row],[עד ועד]],IF(SUM(R1064:T1065)=1,IF(מרקובחצי[[#This Row],[עד ועד]]&gt;K1064,מרקובחצי[[#This Row],[עד ועד]],K1064),K1064))</f>
        <v>37</v>
      </c>
      <c r="L1065" s="19" t="str">
        <f>IF(AND(SUM(מרקובחצי[[#This Row],[31]:[33]])=1,SUM(U1064:W1064)=0),מרקובחצי[[#This Row],[מקס]]-מרקובחצי[[#This Row],[מינ]],"")</f>
        <v/>
      </c>
      <c r="M106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65" s="19" t="str">
        <f t="shared" si="16"/>
        <v>S32</v>
      </c>
      <c r="O1065" s="19" t="str">
        <f>IF(מרקובחצי[[#This Row],[קבעה הפלגה?]]=1,"",IF(AND(מרקובחצי[[#This Row],[עד ועד]]&lt;29,OR(מרקובחצי[[#This Row],[CycleNumber]]=1,AND(U1064=1,OR(מרקובחצי[[#This Row],[עד ועד]]&lt;J1064,מרקובחצי[[#This Row],[עד ועד]]&gt;K1064)),AND(V1064=1,מרקובחצי[[#This Row],[עד ועד]]&lt;J1064),W1064=1)),1,""))</f>
        <v/>
      </c>
      <c r="P1065" s="19" t="str">
        <f>IF(מרקובחצי[[#This Row],[קבעה הפלגה?]]=1,"",IF(AND(מרקובחצי[[#This Row],[עד ועד]]&gt;28,מרקובחצי[[#This Row],[עד ועד]]&lt;32,OR(מרקובחצי[[#This Row],[CycleNumber]]=1,AND(U1064=1),AND(V1064=1,OR(מרקובחצי[[#This Row],[עד ועד]]&lt;J1064,מרקובחצי[[#This Row],[עד ועד]]&gt;K1064)),W1064=1)),1,""))</f>
        <v/>
      </c>
      <c r="Q1065" s="19" t="str">
        <f>IF(מרקובחצי[[#This Row],[קבעה הפלגה?]]=1,"",IF(AND(מרקובחצי[[#This Row],[עד ועד]]&gt;31,OR(מרקובחצי[[#This Row],[CycleNumber]]=1,AND(U1064=1),AND(V1064=1,מרקובחצי[[#This Row],[עד ועד]]&gt;K1064),AND(W1064=1,OR(מרקובחצי[[#This Row],[עד ועד]]&gt;K1064,מרקובחצי[[#This Row],[עד ועד]]&lt;J1064)))),1,""))</f>
        <v/>
      </c>
      <c r="R1065" s="19" t="str">
        <f>IF(מרקובחצי[[#This Row],[CycleNumber]]&gt;1,IF(AND(O1064=1,מרקובחצי[[#This Row],[עד ועד]]&lt;29),1,""),"")</f>
        <v/>
      </c>
      <c r="S1065" s="19" t="str">
        <f>IF(מרקובחצי[[#This Row],[CycleNumber]]&gt;1,IF(OR(AND(O1064=1,מרקובחצי[[#This Row],[עד ועד]]&gt;28),AND(P1064=1),AND(Q1064=1,מרקובחצי[[#This Row],[עד ועד]]&lt;32)),1,""),"")</f>
        <v/>
      </c>
      <c r="T1065" s="19" t="str">
        <f>IF(מרקובחצי[[#This Row],[CycleNumber]]&gt;1,IF(AND(Q1064=1,מרקובחצי[[#This Row],[עד ועד]]&gt;31),1,""),"")</f>
        <v/>
      </c>
      <c r="U1065" s="19" t="str">
        <f>IF(מרקובחצי[[#This Row],[CycleNumber]]&gt;1,IF(AND(R1064=1,מרקובחצי[[#This Row],[עד ועד]]&lt;29),1,IF(AND(U1064=1,NOT(OR(מרקובחצי[[#This Row],[עד ועד]]&lt;J1064,מרקובחצי[[#This Row],[עד ועד]]&gt;K1064))),1,"")),"")</f>
        <v/>
      </c>
      <c r="V1065" s="19">
        <f>IF(מרקובחצי[[#This Row],[CycleNumber]]&gt;1,IF(AND(SUM(R1064:T1064)=1,מרקובחצי[[#This Row],[עד ועד]]&gt;28,מרקובחצי[[#This Row],[עד ועד]]&lt;32),1,IF(OR(S1064=1,AND(R1064=1,מרקובחצי[[#This Row],[עד ועד]]&gt;28),AND(T1064=1,מרקובחצי[[#This Row],[עד ועד]]&lt;32)),1,IF(AND(V1064=1,NOT(OR(מרקובחצי[[#This Row],[עד ועד]]&lt;J1064,מרקובחצי[[#This Row],[עד ועד]]&gt;K1064))),1,""))),"")</f>
        <v>1</v>
      </c>
      <c r="W1065" s="19" t="str">
        <f>IF(מרקובחצי[[#This Row],[CycleNumber]]&gt;1,IF(AND(T1064=1,מרקובחצי[[#This Row],[עד ועד]]&gt;31),1,IF(AND(W1064=1,NOT(OR(מרקובחצי[[#This Row],[עד ועד]]&lt;J1064,מרקובחצי[[#This Row],[עד ועד]]&gt;K1064))),1,"")),"")</f>
        <v/>
      </c>
      <c r="X1065" s="19" t="str">
        <f>IF(AND(מרקובחצי[[#This Row],[CycleNumber]]&lt;$B1066,SUM(מרקובחצי[[#This Row],[11]],R1066)=2),1,"")</f>
        <v/>
      </c>
      <c r="Y1065" s="19" t="str">
        <f>IF(AND(מרקובחצי[[#This Row],[CycleNumber]]&lt;$B1066,SUM(מרקובחצי[[#This Row],[11]],S1066)=2),1,"")</f>
        <v/>
      </c>
      <c r="Z1065" s="19" t="str">
        <f>IF(AND(מרקובחצי[[#This Row],[CycleNumber]]&lt;$B1066,SUM(מרקובחצי[[#This Row],[13]],S1066)=2),1,"")</f>
        <v/>
      </c>
      <c r="AA1065" s="19" t="str">
        <f>IF(AND(מרקובחצי[[#This Row],[CycleNumber]]&lt;$B1066,SUM(מרקובחצי[[#This Row],[13]],T1066)=2),1,"")</f>
        <v/>
      </c>
      <c r="AB1065" s="19" t="str">
        <f>IF(AND(מרקובחצי[[#This Row],[CycleNumber]]&lt;$B1066,SUM(מרקובחצי[[#This Row],[21]],U1066)=2),1,"")</f>
        <v/>
      </c>
      <c r="AC1065" s="19" t="str">
        <f>IF(AND(מרקובחצי[[#This Row],[CycleNumber]]&lt;$B1066,SUM(מרקובחצי[[#This Row],[21]],V1066)=2),1,"")</f>
        <v/>
      </c>
      <c r="AD1065" s="19" t="str">
        <f>IF(AND(מרקובחצי[[#This Row],[CycleNumber]]&lt;$B1066,SUM(מרקובחצי[[#This Row],[23]],V1066)=2),1,"")</f>
        <v/>
      </c>
      <c r="AE1065" s="19" t="str">
        <f>IF(AND(מרקובחצי[[#This Row],[CycleNumber]]&lt;$B1066,SUM(מרקובחצי[[#This Row],[23]],W1066)=2),1,"")</f>
        <v/>
      </c>
      <c r="AF1065" s="19" t="str">
        <f>IF(AND(מרקובחצי[[#This Row],[CycleNumber]]&lt;$B1066,SUM(מרקובחצי[[#This Row],[31]],O1066)=2),1,"")</f>
        <v/>
      </c>
      <c r="AG1065" s="19" t="str">
        <f>IF(AND(מרקובחצי[[#This Row],[CycleNumber]]&lt;$B1066,SUM(מרקובחצי[[#This Row],[31]],P1066)=2),1,"")</f>
        <v/>
      </c>
      <c r="AH1065" s="19" t="str">
        <f>IF(AND(מרקובחצי[[#This Row],[CycleNumber]]&lt;$B1066,SUM(מרקובחצי[[#This Row],[31]],Q1066)=2),1,"")</f>
        <v/>
      </c>
      <c r="AI1065" s="19" t="str">
        <f>IF(AND(מרקובחצי[[#This Row],[CycleNumber]]&lt;$B1066,SUM(U1065:U1066)=2),1,"")</f>
        <v/>
      </c>
      <c r="AJ1065" s="19" t="str">
        <f>IF(AND(מרקובחצי[[#This Row],[CycleNumber]]&lt;$B1066,SUM(מרקובחצי[[#This Row],[32]],O1066)=2),1,"")</f>
        <v/>
      </c>
      <c r="AK1065" s="19" t="str">
        <f>IF(AND(מרקובחצי[[#This Row],[CycleNumber]]&lt;$B1066,SUM(מרקובחצי[[#This Row],[32]],P1066)=2),1,"")</f>
        <v/>
      </c>
      <c r="AL1065" s="19" t="str">
        <f>IF(AND(מרקובחצי[[#This Row],[CycleNumber]]&lt;$B1066,SUM(מרקובחצי[[#This Row],[32]],Q1066)=2),1,"")</f>
        <v/>
      </c>
      <c r="AM1065" s="19">
        <f>IF(AND(מרקובחצי[[#This Row],[CycleNumber]]&lt;$B1066,SUM(V1065:V1066)=2),1,"")</f>
        <v>1</v>
      </c>
      <c r="AN1065" s="19" t="str">
        <f>IF(AND(מרקובחצי[[#This Row],[CycleNumber]]&lt;$B1066,SUM(מרקובחצי[[#This Row],[33]],O1066)=2),1,"")</f>
        <v/>
      </c>
      <c r="AO1065" s="19" t="str">
        <f>IF(AND(מרקובחצי[[#This Row],[CycleNumber]]&lt;$B1066,SUM(מרקובחצי[[#This Row],[33]],P1066)=2),1,"")</f>
        <v/>
      </c>
      <c r="AP1065" s="19" t="str">
        <f>IF(AND(מרקובחצי[[#This Row],[CycleNumber]]&lt;$B1066,SUM(מרקובחצי[[#This Row],[33]],Q1066)=2),1,"")</f>
        <v/>
      </c>
      <c r="AQ1065" s="19" t="str">
        <f>IF(AND(מרקובחצי[[#This Row],[CycleNumber]]&lt;$B1066,SUM(W1065:W1066)=2),1,"")</f>
        <v/>
      </c>
      <c r="AR1065" s="19" t="str">
        <f>IF(AND(מרקובחצי[[#This Row],[CycleNumber]]&lt;$B1066,SUM(מרקובחצי[[#This Row],[12]],S1066)=2),1,"")</f>
        <v/>
      </c>
      <c r="AS1065" s="19" t="str">
        <f>IF(AND(מרקובחצי[[#This Row],[CycleNumber]]&lt;$B1066,SUM(מרקובחצי[[#This Row],[22]],V1066)=2),1,"")</f>
        <v/>
      </c>
      <c r="AT1065" s="21">
        <f>SUM(מרקובחצי[[#This Row],[11]:[33]])</f>
        <v>1</v>
      </c>
    </row>
    <row r="1066" spans="1:46" ht="15.6" x14ac:dyDescent="0.25">
      <c r="A1066" s="19" t="s">
        <v>110</v>
      </c>
      <c r="B1066" s="19">
        <v>12</v>
      </c>
      <c r="C1066">
        <v>25</v>
      </c>
      <c r="D1066" s="19">
        <f>מרקובחצי[[#This Row],[LengthofCycle]]+1</f>
        <v>26</v>
      </c>
      <c r="E1066" t="str">
        <f>IF(IFERROR(LOOKUP(מרקובחצי[[#This Row],[ClientID]],קביעויות[הפלגה]),FALSE)=מרקובחצי[[#This Row],[ClientID]],1,"")</f>
        <v/>
      </c>
      <c r="F1066" t="str">
        <f>IF(IFERROR(LOOKUP(מרקובחצי[[#This Row],[ClientID]],סוגחציקבוע[S31]),FALSE)=מרקובחצי[[#This Row],[ClientID]],1,"")</f>
        <v/>
      </c>
      <c r="G1066">
        <f>IF(IFERROR(LOOKUP(מרקובחצי[[#This Row],[ClientID]],סוגחציקבוע[S32]),FALSE)=מרקובחצי[[#This Row],[ClientID]],1,"")</f>
        <v>1</v>
      </c>
      <c r="H1066" t="str">
        <f>IF(IFERROR(LOOKUP(מרקובחצי[[#This Row],[ClientID]],סוגחציקבוע[S33]),FALSE)=מרקובחצי[[#This Row],[ClientID]],1,"")</f>
        <v/>
      </c>
      <c r="I1066" t="str">
        <f>IF(IFERROR(LOOKUP(מרקובחצי[[#This Row],[ClientID]],סוגחציקבוע[S32&amp;33]),FALSE)=מרקובחצי[[#This Row],[ClientID]],1,"")</f>
        <v/>
      </c>
      <c r="J1066" s="19">
        <f>IF(SUM(מרקובחצי[[#This Row],[11]:[13]])=1,מרקובחצי[[#This Row],[עד ועד]],IF(SUM(R1065:T1066)=1,IF(מרקובחצי[[#This Row],[עד ועד]]&lt;J1065,מרקובחצי[[#This Row],[עד ועד]],J1065),J1065))</f>
        <v>22</v>
      </c>
      <c r="K1066" s="19">
        <f>IF(SUM(מרקובחצי[[#This Row],[11]:[13]])=1,מרקובחצי[[#This Row],[עד ועד]],IF(SUM(R1065:T1066)=1,IF(מרקובחצי[[#This Row],[עד ועד]]&gt;K1065,מרקובחצי[[#This Row],[עד ועד]],K1065),K1065))</f>
        <v>37</v>
      </c>
      <c r="L1066" s="19" t="str">
        <f>IF(AND(SUM(מרקובחצי[[#This Row],[31]:[33]])=1,SUM(U1065:W1065)=0),מרקובחצי[[#This Row],[מקס]]-מרקובחצי[[#This Row],[מינ]],"")</f>
        <v/>
      </c>
      <c r="M106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66" s="19" t="str">
        <f t="shared" si="16"/>
        <v>S32</v>
      </c>
      <c r="O1066" s="19" t="str">
        <f>IF(מרקובחצי[[#This Row],[קבעה הפלגה?]]=1,"",IF(AND(מרקובחצי[[#This Row],[עד ועד]]&lt;29,OR(מרקובחצי[[#This Row],[CycleNumber]]=1,AND(U1065=1,OR(מרקובחצי[[#This Row],[עד ועד]]&lt;J1065,מרקובחצי[[#This Row],[עד ועד]]&gt;K1065)),AND(V1065=1,מרקובחצי[[#This Row],[עד ועד]]&lt;J1065),W1065=1)),1,""))</f>
        <v/>
      </c>
      <c r="P1066" s="19" t="str">
        <f>IF(מרקובחצי[[#This Row],[קבעה הפלגה?]]=1,"",IF(AND(מרקובחצי[[#This Row],[עד ועד]]&gt;28,מרקובחצי[[#This Row],[עד ועד]]&lt;32,OR(מרקובחצי[[#This Row],[CycleNumber]]=1,AND(U1065=1),AND(V1065=1,OR(מרקובחצי[[#This Row],[עד ועד]]&lt;J1065,מרקובחצי[[#This Row],[עד ועד]]&gt;K1065)),W1065=1)),1,""))</f>
        <v/>
      </c>
      <c r="Q1066" s="19" t="str">
        <f>IF(מרקובחצי[[#This Row],[קבעה הפלגה?]]=1,"",IF(AND(מרקובחצי[[#This Row],[עד ועד]]&gt;31,OR(מרקובחצי[[#This Row],[CycleNumber]]=1,AND(U1065=1),AND(V1065=1,מרקובחצי[[#This Row],[עד ועד]]&gt;K1065),AND(W1065=1,OR(מרקובחצי[[#This Row],[עד ועד]]&gt;K1065,מרקובחצי[[#This Row],[עד ועד]]&lt;J1065)))),1,""))</f>
        <v/>
      </c>
      <c r="R1066" s="19" t="str">
        <f>IF(מרקובחצי[[#This Row],[CycleNumber]]&gt;1,IF(AND(O1065=1,מרקובחצי[[#This Row],[עד ועד]]&lt;29),1,""),"")</f>
        <v/>
      </c>
      <c r="S1066" s="19" t="str">
        <f>IF(מרקובחצי[[#This Row],[CycleNumber]]&gt;1,IF(OR(AND(O1065=1,מרקובחצי[[#This Row],[עד ועד]]&gt;28),AND(P1065=1),AND(Q1065=1,מרקובחצי[[#This Row],[עד ועד]]&lt;32)),1,""),"")</f>
        <v/>
      </c>
      <c r="T1066" s="19" t="str">
        <f>IF(מרקובחצי[[#This Row],[CycleNumber]]&gt;1,IF(AND(Q1065=1,מרקובחצי[[#This Row],[עד ועד]]&gt;31),1,""),"")</f>
        <v/>
      </c>
      <c r="U1066" s="19" t="str">
        <f>IF(מרקובחצי[[#This Row],[CycleNumber]]&gt;1,IF(AND(R1065=1,מרקובחצי[[#This Row],[עד ועד]]&lt;29),1,IF(AND(U1065=1,NOT(OR(מרקובחצי[[#This Row],[עד ועד]]&lt;J1065,מרקובחצי[[#This Row],[עד ועד]]&gt;K1065))),1,"")),"")</f>
        <v/>
      </c>
      <c r="V1066" s="19">
        <f>IF(מרקובחצי[[#This Row],[CycleNumber]]&gt;1,IF(AND(SUM(R1065:T1065)=1,מרקובחצי[[#This Row],[עד ועד]]&gt;28,מרקובחצי[[#This Row],[עד ועד]]&lt;32),1,IF(OR(S1065=1,AND(R1065=1,מרקובחצי[[#This Row],[עד ועד]]&gt;28),AND(T1065=1,מרקובחצי[[#This Row],[עד ועד]]&lt;32)),1,IF(AND(V1065=1,NOT(OR(מרקובחצי[[#This Row],[עד ועד]]&lt;J1065,מרקובחצי[[#This Row],[עד ועד]]&gt;K1065))),1,""))),"")</f>
        <v>1</v>
      </c>
      <c r="W1066" s="19" t="str">
        <f>IF(מרקובחצי[[#This Row],[CycleNumber]]&gt;1,IF(AND(T1065=1,מרקובחצי[[#This Row],[עד ועד]]&gt;31),1,IF(AND(W1065=1,NOT(OR(מרקובחצי[[#This Row],[עד ועד]]&lt;J1065,מרקובחצי[[#This Row],[עד ועד]]&gt;K1065))),1,"")),"")</f>
        <v/>
      </c>
      <c r="X1066" s="19" t="str">
        <f>IF(AND(מרקובחצי[[#This Row],[CycleNumber]]&lt;$B1067,SUM(מרקובחצי[[#This Row],[11]],R1067)=2),1,"")</f>
        <v/>
      </c>
      <c r="Y1066" s="19" t="str">
        <f>IF(AND(מרקובחצי[[#This Row],[CycleNumber]]&lt;$B1067,SUM(מרקובחצי[[#This Row],[11]],S1067)=2),1,"")</f>
        <v/>
      </c>
      <c r="Z1066" s="19" t="str">
        <f>IF(AND(מרקובחצי[[#This Row],[CycleNumber]]&lt;$B1067,SUM(מרקובחצי[[#This Row],[13]],S1067)=2),1,"")</f>
        <v/>
      </c>
      <c r="AA1066" s="19" t="str">
        <f>IF(AND(מרקובחצי[[#This Row],[CycleNumber]]&lt;$B1067,SUM(מרקובחצי[[#This Row],[13]],T1067)=2),1,"")</f>
        <v/>
      </c>
      <c r="AB1066" s="19" t="str">
        <f>IF(AND(מרקובחצי[[#This Row],[CycleNumber]]&lt;$B1067,SUM(מרקובחצי[[#This Row],[21]],U1067)=2),1,"")</f>
        <v/>
      </c>
      <c r="AC1066" s="19" t="str">
        <f>IF(AND(מרקובחצי[[#This Row],[CycleNumber]]&lt;$B1067,SUM(מרקובחצי[[#This Row],[21]],V1067)=2),1,"")</f>
        <v/>
      </c>
      <c r="AD1066" s="19" t="str">
        <f>IF(AND(מרקובחצי[[#This Row],[CycleNumber]]&lt;$B1067,SUM(מרקובחצי[[#This Row],[23]],V1067)=2),1,"")</f>
        <v/>
      </c>
      <c r="AE1066" s="19" t="str">
        <f>IF(AND(מרקובחצי[[#This Row],[CycleNumber]]&lt;$B1067,SUM(מרקובחצי[[#This Row],[23]],W1067)=2),1,"")</f>
        <v/>
      </c>
      <c r="AF1066" s="19" t="str">
        <f>IF(AND(מרקובחצי[[#This Row],[CycleNumber]]&lt;$B1067,SUM(מרקובחצי[[#This Row],[31]],O1067)=2),1,"")</f>
        <v/>
      </c>
      <c r="AG1066" s="19" t="str">
        <f>IF(AND(מרקובחצי[[#This Row],[CycleNumber]]&lt;$B1067,SUM(מרקובחצי[[#This Row],[31]],P1067)=2),1,"")</f>
        <v/>
      </c>
      <c r="AH1066" s="19" t="str">
        <f>IF(AND(מרקובחצי[[#This Row],[CycleNumber]]&lt;$B1067,SUM(מרקובחצי[[#This Row],[31]],Q1067)=2),1,"")</f>
        <v/>
      </c>
      <c r="AI1066" s="19" t="str">
        <f>IF(AND(מרקובחצי[[#This Row],[CycleNumber]]&lt;$B1067,SUM(U1066:U1067)=2),1,"")</f>
        <v/>
      </c>
      <c r="AJ1066" s="19" t="str">
        <f>IF(AND(מרקובחצי[[#This Row],[CycleNumber]]&lt;$B1067,SUM(מרקובחצי[[#This Row],[32]],O1067)=2),1,"")</f>
        <v/>
      </c>
      <c r="AK1066" s="19" t="str">
        <f>IF(AND(מרקובחצי[[#This Row],[CycleNumber]]&lt;$B1067,SUM(מרקובחצי[[#This Row],[32]],P1067)=2),1,"")</f>
        <v/>
      </c>
      <c r="AL1066" s="19" t="str">
        <f>IF(AND(מרקובחצי[[#This Row],[CycleNumber]]&lt;$B1067,SUM(מרקובחצי[[#This Row],[32]],Q1067)=2),1,"")</f>
        <v/>
      </c>
      <c r="AM1066" s="19">
        <f>IF(AND(מרקובחצי[[#This Row],[CycleNumber]]&lt;$B1067,SUM(V1066:V1067)=2),1,"")</f>
        <v>1</v>
      </c>
      <c r="AN1066" s="19" t="str">
        <f>IF(AND(מרקובחצי[[#This Row],[CycleNumber]]&lt;$B1067,SUM(מרקובחצי[[#This Row],[33]],O1067)=2),1,"")</f>
        <v/>
      </c>
      <c r="AO1066" s="19" t="str">
        <f>IF(AND(מרקובחצי[[#This Row],[CycleNumber]]&lt;$B1067,SUM(מרקובחצי[[#This Row],[33]],P1067)=2),1,"")</f>
        <v/>
      </c>
      <c r="AP1066" s="19" t="str">
        <f>IF(AND(מרקובחצי[[#This Row],[CycleNumber]]&lt;$B1067,SUM(מרקובחצי[[#This Row],[33]],Q1067)=2),1,"")</f>
        <v/>
      </c>
      <c r="AQ1066" s="19" t="str">
        <f>IF(AND(מרקובחצי[[#This Row],[CycleNumber]]&lt;$B1067,SUM(W1066:W1067)=2),1,"")</f>
        <v/>
      </c>
      <c r="AR1066" s="19" t="str">
        <f>IF(AND(מרקובחצי[[#This Row],[CycleNumber]]&lt;$B1067,SUM(מרקובחצי[[#This Row],[12]],S1067)=2),1,"")</f>
        <v/>
      </c>
      <c r="AS1066" s="19" t="str">
        <f>IF(AND(מרקובחצי[[#This Row],[CycleNumber]]&lt;$B1067,SUM(מרקובחצי[[#This Row],[22]],V1067)=2),1,"")</f>
        <v/>
      </c>
      <c r="AT1066" s="21">
        <f>SUM(מרקובחצי[[#This Row],[11]:[33]])</f>
        <v>1</v>
      </c>
    </row>
    <row r="1067" spans="1:46" ht="15.6" x14ac:dyDescent="0.25">
      <c r="A1067" s="19" t="s">
        <v>110</v>
      </c>
      <c r="B1067" s="19">
        <v>13</v>
      </c>
      <c r="C1067">
        <v>26</v>
      </c>
      <c r="D1067" s="19">
        <f>מרקובחצי[[#This Row],[LengthofCycle]]+1</f>
        <v>27</v>
      </c>
      <c r="E1067" t="str">
        <f>IF(IFERROR(LOOKUP(מרקובחצי[[#This Row],[ClientID]],קביעויות[הפלגה]),FALSE)=מרקובחצי[[#This Row],[ClientID]],1,"")</f>
        <v/>
      </c>
      <c r="F1067" t="str">
        <f>IF(IFERROR(LOOKUP(מרקובחצי[[#This Row],[ClientID]],סוגחציקבוע[S31]),FALSE)=מרקובחצי[[#This Row],[ClientID]],1,"")</f>
        <v/>
      </c>
      <c r="G1067">
        <f>IF(IFERROR(LOOKUP(מרקובחצי[[#This Row],[ClientID]],סוגחציקבוע[S32]),FALSE)=מרקובחצי[[#This Row],[ClientID]],1,"")</f>
        <v>1</v>
      </c>
      <c r="H1067" t="str">
        <f>IF(IFERROR(LOOKUP(מרקובחצי[[#This Row],[ClientID]],סוגחציקבוע[S33]),FALSE)=מרקובחצי[[#This Row],[ClientID]],1,"")</f>
        <v/>
      </c>
      <c r="I1067" t="str">
        <f>IF(IFERROR(LOOKUP(מרקובחצי[[#This Row],[ClientID]],סוגחציקבוע[S32&amp;33]),FALSE)=מרקובחצי[[#This Row],[ClientID]],1,"")</f>
        <v/>
      </c>
      <c r="J1067" s="19">
        <f>IF(SUM(מרקובחצי[[#This Row],[11]:[13]])=1,מרקובחצי[[#This Row],[עד ועד]],IF(SUM(R1066:T1067)=1,IF(מרקובחצי[[#This Row],[עד ועד]]&lt;J1066,מרקובחצי[[#This Row],[עד ועד]],J1066),J1066))</f>
        <v>22</v>
      </c>
      <c r="K1067" s="19">
        <f>IF(SUM(מרקובחצי[[#This Row],[11]:[13]])=1,מרקובחצי[[#This Row],[עד ועד]],IF(SUM(R1066:T1067)=1,IF(מרקובחצי[[#This Row],[עד ועד]]&gt;K1066,מרקובחצי[[#This Row],[עד ועד]],K1066),K1066))</f>
        <v>37</v>
      </c>
      <c r="L1067" s="19" t="str">
        <f>IF(AND(SUM(מרקובחצי[[#This Row],[31]:[33]])=1,SUM(U1066:W1066)=0),מרקובחצי[[#This Row],[מקס]]-מרקובחצי[[#This Row],[מינ]],"")</f>
        <v/>
      </c>
      <c r="M106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67" s="19" t="str">
        <f t="shared" si="16"/>
        <v>S32</v>
      </c>
      <c r="O1067" s="19" t="str">
        <f>IF(מרקובחצי[[#This Row],[קבעה הפלגה?]]=1,"",IF(AND(מרקובחצי[[#This Row],[עד ועד]]&lt;29,OR(מרקובחצי[[#This Row],[CycleNumber]]=1,AND(U1066=1,OR(מרקובחצי[[#This Row],[עד ועד]]&lt;J1066,מרקובחצי[[#This Row],[עד ועד]]&gt;K1066)),AND(V1066=1,מרקובחצי[[#This Row],[עד ועד]]&lt;J1066),W1066=1)),1,""))</f>
        <v/>
      </c>
      <c r="P1067" s="19" t="str">
        <f>IF(מרקובחצי[[#This Row],[קבעה הפלגה?]]=1,"",IF(AND(מרקובחצי[[#This Row],[עד ועד]]&gt;28,מרקובחצי[[#This Row],[עד ועד]]&lt;32,OR(מרקובחצי[[#This Row],[CycleNumber]]=1,AND(U1066=1),AND(V1066=1,OR(מרקובחצי[[#This Row],[עד ועד]]&lt;J1066,מרקובחצי[[#This Row],[עד ועד]]&gt;K1066)),W1066=1)),1,""))</f>
        <v/>
      </c>
      <c r="Q1067" s="19" t="str">
        <f>IF(מרקובחצי[[#This Row],[קבעה הפלגה?]]=1,"",IF(AND(מרקובחצי[[#This Row],[עד ועד]]&gt;31,OR(מרקובחצי[[#This Row],[CycleNumber]]=1,AND(U1066=1),AND(V1066=1,מרקובחצי[[#This Row],[עד ועד]]&gt;K1066),AND(W1066=1,OR(מרקובחצי[[#This Row],[עד ועד]]&gt;K1066,מרקובחצי[[#This Row],[עד ועד]]&lt;J1066)))),1,""))</f>
        <v/>
      </c>
      <c r="R1067" s="19" t="str">
        <f>IF(מרקובחצי[[#This Row],[CycleNumber]]&gt;1,IF(AND(O1066=1,מרקובחצי[[#This Row],[עד ועד]]&lt;29),1,""),"")</f>
        <v/>
      </c>
      <c r="S1067" s="19" t="str">
        <f>IF(מרקובחצי[[#This Row],[CycleNumber]]&gt;1,IF(OR(AND(O1066=1,מרקובחצי[[#This Row],[עד ועד]]&gt;28),AND(P1066=1),AND(Q1066=1,מרקובחצי[[#This Row],[עד ועד]]&lt;32)),1,""),"")</f>
        <v/>
      </c>
      <c r="T1067" s="19" t="str">
        <f>IF(מרקובחצי[[#This Row],[CycleNumber]]&gt;1,IF(AND(Q1066=1,מרקובחצי[[#This Row],[עד ועד]]&gt;31),1,""),"")</f>
        <v/>
      </c>
      <c r="U1067" s="19" t="str">
        <f>IF(מרקובחצי[[#This Row],[CycleNumber]]&gt;1,IF(AND(R1066=1,מרקובחצי[[#This Row],[עד ועד]]&lt;29),1,IF(AND(U1066=1,NOT(OR(מרקובחצי[[#This Row],[עד ועד]]&lt;J1066,מרקובחצי[[#This Row],[עד ועד]]&gt;K1066))),1,"")),"")</f>
        <v/>
      </c>
      <c r="V1067" s="19">
        <f>IF(מרקובחצי[[#This Row],[CycleNumber]]&gt;1,IF(AND(SUM(R1066:T1066)=1,מרקובחצי[[#This Row],[עד ועד]]&gt;28,מרקובחצי[[#This Row],[עד ועד]]&lt;32),1,IF(OR(S1066=1,AND(R1066=1,מרקובחצי[[#This Row],[עד ועד]]&gt;28),AND(T1066=1,מרקובחצי[[#This Row],[עד ועד]]&lt;32)),1,IF(AND(V1066=1,NOT(OR(מרקובחצי[[#This Row],[עד ועד]]&lt;J1066,מרקובחצי[[#This Row],[עד ועד]]&gt;K1066))),1,""))),"")</f>
        <v>1</v>
      </c>
      <c r="W1067" s="19" t="str">
        <f>IF(מרקובחצי[[#This Row],[CycleNumber]]&gt;1,IF(AND(T1066=1,מרקובחצי[[#This Row],[עד ועד]]&gt;31),1,IF(AND(W1066=1,NOT(OR(מרקובחצי[[#This Row],[עד ועד]]&lt;J1066,מרקובחצי[[#This Row],[עד ועד]]&gt;K1066))),1,"")),"")</f>
        <v/>
      </c>
      <c r="X1067" s="19" t="str">
        <f>IF(AND(מרקובחצי[[#This Row],[CycleNumber]]&lt;$B1068,SUM(מרקובחצי[[#This Row],[11]],R1068)=2),1,"")</f>
        <v/>
      </c>
      <c r="Y1067" s="19" t="str">
        <f>IF(AND(מרקובחצי[[#This Row],[CycleNumber]]&lt;$B1068,SUM(מרקובחצי[[#This Row],[11]],S1068)=2),1,"")</f>
        <v/>
      </c>
      <c r="Z1067" s="19" t="str">
        <f>IF(AND(מרקובחצי[[#This Row],[CycleNumber]]&lt;$B1068,SUM(מרקובחצי[[#This Row],[13]],S1068)=2),1,"")</f>
        <v/>
      </c>
      <c r="AA1067" s="19" t="str">
        <f>IF(AND(מרקובחצי[[#This Row],[CycleNumber]]&lt;$B1068,SUM(מרקובחצי[[#This Row],[13]],T1068)=2),1,"")</f>
        <v/>
      </c>
      <c r="AB1067" s="19" t="str">
        <f>IF(AND(מרקובחצי[[#This Row],[CycleNumber]]&lt;$B1068,SUM(מרקובחצי[[#This Row],[21]],U1068)=2),1,"")</f>
        <v/>
      </c>
      <c r="AC1067" s="19" t="str">
        <f>IF(AND(מרקובחצי[[#This Row],[CycleNumber]]&lt;$B1068,SUM(מרקובחצי[[#This Row],[21]],V1068)=2),1,"")</f>
        <v/>
      </c>
      <c r="AD1067" s="19" t="str">
        <f>IF(AND(מרקובחצי[[#This Row],[CycleNumber]]&lt;$B1068,SUM(מרקובחצי[[#This Row],[23]],V1068)=2),1,"")</f>
        <v/>
      </c>
      <c r="AE1067" s="19" t="str">
        <f>IF(AND(מרקובחצי[[#This Row],[CycleNumber]]&lt;$B1068,SUM(מרקובחצי[[#This Row],[23]],W1068)=2),1,"")</f>
        <v/>
      </c>
      <c r="AF1067" s="19" t="str">
        <f>IF(AND(מרקובחצי[[#This Row],[CycleNumber]]&lt;$B1068,SUM(מרקובחצי[[#This Row],[31]],O1068)=2),1,"")</f>
        <v/>
      </c>
      <c r="AG1067" s="19" t="str">
        <f>IF(AND(מרקובחצי[[#This Row],[CycleNumber]]&lt;$B1068,SUM(מרקובחצי[[#This Row],[31]],P1068)=2),1,"")</f>
        <v/>
      </c>
      <c r="AH1067" s="19" t="str">
        <f>IF(AND(מרקובחצי[[#This Row],[CycleNumber]]&lt;$B1068,SUM(מרקובחצי[[#This Row],[31]],Q1068)=2),1,"")</f>
        <v/>
      </c>
      <c r="AI1067" s="19" t="str">
        <f>IF(AND(מרקובחצי[[#This Row],[CycleNumber]]&lt;$B1068,SUM(U1067:U1068)=2),1,"")</f>
        <v/>
      </c>
      <c r="AJ1067" s="19" t="str">
        <f>IF(AND(מרקובחצי[[#This Row],[CycleNumber]]&lt;$B1068,SUM(מרקובחצי[[#This Row],[32]],O1068)=2),1,"")</f>
        <v/>
      </c>
      <c r="AK1067" s="19" t="str">
        <f>IF(AND(מרקובחצי[[#This Row],[CycleNumber]]&lt;$B1068,SUM(מרקובחצי[[#This Row],[32]],P1068)=2),1,"")</f>
        <v/>
      </c>
      <c r="AL1067" s="19" t="str">
        <f>IF(AND(מרקובחצי[[#This Row],[CycleNumber]]&lt;$B1068,SUM(מרקובחצי[[#This Row],[32]],Q1068)=2),1,"")</f>
        <v/>
      </c>
      <c r="AM1067" s="19" t="str">
        <f>IF(AND(מרקובחצי[[#This Row],[CycleNumber]]&lt;$B1068,SUM(V1067:V1068)=2),1,"")</f>
        <v/>
      </c>
      <c r="AN1067" s="19" t="str">
        <f>IF(AND(מרקובחצי[[#This Row],[CycleNumber]]&lt;$B1068,SUM(מרקובחצי[[#This Row],[33]],O1068)=2),1,"")</f>
        <v/>
      </c>
      <c r="AO1067" s="19" t="str">
        <f>IF(AND(מרקובחצי[[#This Row],[CycleNumber]]&lt;$B1068,SUM(מרקובחצי[[#This Row],[33]],P1068)=2),1,"")</f>
        <v/>
      </c>
      <c r="AP1067" s="19" t="str">
        <f>IF(AND(מרקובחצי[[#This Row],[CycleNumber]]&lt;$B1068,SUM(מרקובחצי[[#This Row],[33]],Q1068)=2),1,"")</f>
        <v/>
      </c>
      <c r="AQ1067" s="19" t="str">
        <f>IF(AND(מרקובחצי[[#This Row],[CycleNumber]]&lt;$B1068,SUM(W1067:W1068)=2),1,"")</f>
        <v/>
      </c>
      <c r="AR1067" s="19" t="str">
        <f>IF(AND(מרקובחצי[[#This Row],[CycleNumber]]&lt;$B1068,SUM(מרקובחצי[[#This Row],[12]],S1068)=2),1,"")</f>
        <v/>
      </c>
      <c r="AS1067" s="19" t="str">
        <f>IF(AND(מרקובחצי[[#This Row],[CycleNumber]]&lt;$B1068,SUM(מרקובחצי[[#This Row],[22]],V1068)=2),1,"")</f>
        <v/>
      </c>
      <c r="AT1067" s="21">
        <f>SUM(מרקובחצי[[#This Row],[11]:[33]])</f>
        <v>1</v>
      </c>
    </row>
    <row r="1068" spans="1:46" ht="15.6" x14ac:dyDescent="0.25">
      <c r="A1068" s="19" t="s">
        <v>115</v>
      </c>
      <c r="B1068" s="19">
        <v>1</v>
      </c>
      <c r="C1068">
        <v>30</v>
      </c>
      <c r="D1068" s="19">
        <f>מרקובחצי[[#This Row],[LengthofCycle]]+1</f>
        <v>31</v>
      </c>
      <c r="E1068" t="str">
        <f>IF(IFERROR(LOOKUP(מרקובחצי[[#This Row],[ClientID]],קביעויות[הפלגה]),FALSE)=מרקובחצי[[#This Row],[ClientID]],1,"")</f>
        <v/>
      </c>
      <c r="F1068" t="str">
        <f>IF(IFERROR(LOOKUP(מרקובחצי[[#This Row],[ClientID]],סוגחציקבוע[S31]),FALSE)=מרקובחצי[[#This Row],[ClientID]],1,"")</f>
        <v/>
      </c>
      <c r="G1068">
        <f>IF(IFERROR(LOOKUP(מרקובחצי[[#This Row],[ClientID]],סוגחציקבוע[S32]),FALSE)=מרקובחצי[[#This Row],[ClientID]],1,"")</f>
        <v>1</v>
      </c>
      <c r="H1068" t="str">
        <f>IF(IFERROR(LOOKUP(מרקובחצי[[#This Row],[ClientID]],סוגחציקבוע[S33]),FALSE)=מרקובחצי[[#This Row],[ClientID]],1,"")</f>
        <v/>
      </c>
      <c r="I1068" t="str">
        <f>IF(IFERROR(LOOKUP(מרקובחצי[[#This Row],[ClientID]],סוגחציקבוע[S32&amp;33]),FALSE)=מרקובחצי[[#This Row],[ClientID]],1,"")</f>
        <v/>
      </c>
      <c r="J1068" s="19">
        <f>IF(SUM(מרקובחצי[[#This Row],[11]:[13]])=1,מרקובחצי[[#This Row],[עד ועד]],IF(SUM(R1067:T1068)=1,IF(מרקובחצי[[#This Row],[עד ועד]]&lt;J1067,מרקובחצי[[#This Row],[עד ועד]],J1067),J1067))</f>
        <v>31</v>
      </c>
      <c r="K1068" s="19">
        <f>IF(SUM(מרקובחצי[[#This Row],[11]:[13]])=1,מרקובחצי[[#This Row],[עד ועד]],IF(SUM(R1067:T1068)=1,IF(מרקובחצי[[#This Row],[עד ועד]]&gt;K1067,מרקובחצי[[#This Row],[עד ועד]],K1067),K1067))</f>
        <v>31</v>
      </c>
      <c r="L1068" s="19" t="str">
        <f>IF(AND(SUM(מרקובחצי[[#This Row],[31]:[33]])=1,SUM(U1067:W1067)=0),מרקובחצי[[#This Row],[מקס]]-מרקובחצי[[#This Row],[מינ]],"")</f>
        <v/>
      </c>
      <c r="M106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068" s="19" t="str">
        <f t="shared" si="16"/>
        <v>S32</v>
      </c>
      <c r="O1068" s="19" t="str">
        <f>IF(מרקובחצי[[#This Row],[קבעה הפלגה?]]=1,"",IF(AND(מרקובחצי[[#This Row],[עד ועד]]&lt;29,OR(מרקובחצי[[#This Row],[CycleNumber]]=1,AND(U1067=1,OR(מרקובחצי[[#This Row],[עד ועד]]&lt;J1067,מרקובחצי[[#This Row],[עד ועד]]&gt;K1067)),AND(V1067=1,מרקובחצי[[#This Row],[עד ועד]]&lt;J1067),W1067=1)),1,""))</f>
        <v/>
      </c>
      <c r="P1068" s="19">
        <f>IF(מרקובחצי[[#This Row],[קבעה הפלגה?]]=1,"",IF(AND(מרקובחצי[[#This Row],[עד ועד]]&gt;28,מרקובחצי[[#This Row],[עד ועד]]&lt;32,OR(מרקובחצי[[#This Row],[CycleNumber]]=1,AND(U1067=1),AND(V1067=1,OR(מרקובחצי[[#This Row],[עד ועד]]&lt;J1067,מרקובחצי[[#This Row],[עד ועד]]&gt;K1067)),W1067=1)),1,""))</f>
        <v>1</v>
      </c>
      <c r="Q1068" s="19" t="str">
        <f>IF(מרקובחצי[[#This Row],[קבעה הפלגה?]]=1,"",IF(AND(מרקובחצי[[#This Row],[עד ועד]]&gt;31,OR(מרקובחצי[[#This Row],[CycleNumber]]=1,AND(U1067=1),AND(V1067=1,מרקובחצי[[#This Row],[עד ועד]]&gt;K1067),AND(W1067=1,OR(מרקובחצי[[#This Row],[עד ועד]]&gt;K1067,מרקובחצי[[#This Row],[עד ועד]]&lt;J1067)))),1,""))</f>
        <v/>
      </c>
      <c r="R1068" s="19" t="str">
        <f>IF(מרקובחצי[[#This Row],[CycleNumber]]&gt;1,IF(AND(O1067=1,מרקובחצי[[#This Row],[עד ועד]]&lt;29),1,""),"")</f>
        <v/>
      </c>
      <c r="S1068" s="19" t="str">
        <f>IF(מרקובחצי[[#This Row],[CycleNumber]]&gt;1,IF(OR(AND(O1067=1,מרקובחצי[[#This Row],[עד ועד]]&gt;28),AND(P1067=1),AND(Q1067=1,מרקובחצי[[#This Row],[עד ועד]]&lt;32)),1,""),"")</f>
        <v/>
      </c>
      <c r="T1068" s="19" t="str">
        <f>IF(מרקובחצי[[#This Row],[CycleNumber]]&gt;1,IF(AND(Q1067=1,מרקובחצי[[#This Row],[עד ועד]]&gt;31),1,""),"")</f>
        <v/>
      </c>
      <c r="U1068" s="19" t="str">
        <f>IF(מרקובחצי[[#This Row],[CycleNumber]]&gt;1,IF(AND(R1067=1,מרקובחצי[[#This Row],[עד ועד]]&lt;29),1,IF(AND(U1067=1,NOT(OR(מרקובחצי[[#This Row],[עד ועד]]&lt;J1067,מרקובחצי[[#This Row],[עד ועד]]&gt;K1067))),1,"")),"")</f>
        <v/>
      </c>
      <c r="V1068" s="19" t="str">
        <f>IF(מרקובחצי[[#This Row],[CycleNumber]]&gt;1,IF(AND(SUM(R1067:T1067)=1,מרקובחצי[[#This Row],[עד ועד]]&gt;28,מרקובחצי[[#This Row],[עד ועד]]&lt;32),1,IF(OR(S1067=1,AND(R1067=1,מרקובחצי[[#This Row],[עד ועד]]&gt;28),AND(T1067=1,מרקובחצי[[#This Row],[עד ועד]]&lt;32)),1,IF(AND(V1067=1,NOT(OR(מרקובחצי[[#This Row],[עד ועד]]&lt;J1067,מרקובחצי[[#This Row],[עד ועד]]&gt;K1067))),1,""))),"")</f>
        <v/>
      </c>
      <c r="W1068" s="19" t="str">
        <f>IF(מרקובחצי[[#This Row],[CycleNumber]]&gt;1,IF(AND(T1067=1,מרקובחצי[[#This Row],[עד ועד]]&gt;31),1,IF(AND(W1067=1,NOT(OR(מרקובחצי[[#This Row],[עד ועד]]&lt;J1067,מרקובחצי[[#This Row],[עד ועד]]&gt;K1067))),1,"")),"")</f>
        <v/>
      </c>
      <c r="X1068" s="19" t="str">
        <f>IF(AND(מרקובחצי[[#This Row],[CycleNumber]]&lt;$B1069,SUM(מרקובחצי[[#This Row],[11]],R1069)=2),1,"")</f>
        <v/>
      </c>
      <c r="Y1068" s="19" t="str">
        <f>IF(AND(מרקובחצי[[#This Row],[CycleNumber]]&lt;$B1069,SUM(מרקובחצי[[#This Row],[11]],S1069)=2),1,"")</f>
        <v/>
      </c>
      <c r="Z1068" s="19" t="str">
        <f>IF(AND(מרקובחצי[[#This Row],[CycleNumber]]&lt;$B1069,SUM(מרקובחצי[[#This Row],[13]],S1069)=2),1,"")</f>
        <v/>
      </c>
      <c r="AA1068" s="19" t="str">
        <f>IF(AND(מרקובחצי[[#This Row],[CycleNumber]]&lt;$B1069,SUM(מרקובחצי[[#This Row],[13]],T1069)=2),1,"")</f>
        <v/>
      </c>
      <c r="AB1068" s="19" t="str">
        <f>IF(AND(מרקובחצי[[#This Row],[CycleNumber]]&lt;$B1069,SUM(מרקובחצי[[#This Row],[21]],U1069)=2),1,"")</f>
        <v/>
      </c>
      <c r="AC1068" s="19" t="str">
        <f>IF(AND(מרקובחצי[[#This Row],[CycleNumber]]&lt;$B1069,SUM(מרקובחצי[[#This Row],[21]],V1069)=2),1,"")</f>
        <v/>
      </c>
      <c r="AD1068" s="19" t="str">
        <f>IF(AND(מרקובחצי[[#This Row],[CycleNumber]]&lt;$B1069,SUM(מרקובחצי[[#This Row],[23]],V1069)=2),1,"")</f>
        <v/>
      </c>
      <c r="AE1068" s="19" t="str">
        <f>IF(AND(מרקובחצי[[#This Row],[CycleNumber]]&lt;$B1069,SUM(מרקובחצי[[#This Row],[23]],W1069)=2),1,"")</f>
        <v/>
      </c>
      <c r="AF1068" s="19" t="str">
        <f>IF(AND(מרקובחצי[[#This Row],[CycleNumber]]&lt;$B1069,SUM(מרקובחצי[[#This Row],[31]],O1069)=2),1,"")</f>
        <v/>
      </c>
      <c r="AG1068" s="19" t="str">
        <f>IF(AND(מרקובחצי[[#This Row],[CycleNumber]]&lt;$B1069,SUM(מרקובחצי[[#This Row],[31]],P1069)=2),1,"")</f>
        <v/>
      </c>
      <c r="AH1068" s="19" t="str">
        <f>IF(AND(מרקובחצי[[#This Row],[CycleNumber]]&lt;$B1069,SUM(מרקובחצי[[#This Row],[31]],Q1069)=2),1,"")</f>
        <v/>
      </c>
      <c r="AI1068" s="19" t="str">
        <f>IF(AND(מרקובחצי[[#This Row],[CycleNumber]]&lt;$B1069,SUM(U1068:U1069)=2),1,"")</f>
        <v/>
      </c>
      <c r="AJ1068" s="19" t="str">
        <f>IF(AND(מרקובחצי[[#This Row],[CycleNumber]]&lt;$B1069,SUM(מרקובחצי[[#This Row],[32]],O1069)=2),1,"")</f>
        <v/>
      </c>
      <c r="AK1068" s="19" t="str">
        <f>IF(AND(מרקובחצי[[#This Row],[CycleNumber]]&lt;$B1069,SUM(מרקובחצי[[#This Row],[32]],P1069)=2),1,"")</f>
        <v/>
      </c>
      <c r="AL1068" s="19" t="str">
        <f>IF(AND(מרקובחצי[[#This Row],[CycleNumber]]&lt;$B1069,SUM(מרקובחצי[[#This Row],[32]],Q1069)=2),1,"")</f>
        <v/>
      </c>
      <c r="AM1068" s="19" t="str">
        <f>IF(AND(מרקובחצי[[#This Row],[CycleNumber]]&lt;$B1069,SUM(V1068:V1069)=2),1,"")</f>
        <v/>
      </c>
      <c r="AN1068" s="19" t="str">
        <f>IF(AND(מרקובחצי[[#This Row],[CycleNumber]]&lt;$B1069,SUM(מרקובחצי[[#This Row],[33]],O1069)=2),1,"")</f>
        <v/>
      </c>
      <c r="AO1068" s="19" t="str">
        <f>IF(AND(מרקובחצי[[#This Row],[CycleNumber]]&lt;$B1069,SUM(מרקובחצי[[#This Row],[33]],P1069)=2),1,"")</f>
        <v/>
      </c>
      <c r="AP1068" s="19" t="str">
        <f>IF(AND(מרקובחצי[[#This Row],[CycleNumber]]&lt;$B1069,SUM(מרקובחצי[[#This Row],[33]],Q1069)=2),1,"")</f>
        <v/>
      </c>
      <c r="AQ1068" s="19" t="str">
        <f>IF(AND(מרקובחצי[[#This Row],[CycleNumber]]&lt;$B1069,SUM(W1068:W1069)=2),1,"")</f>
        <v/>
      </c>
      <c r="AR1068" s="19">
        <f>IF(AND(מרקובחצי[[#This Row],[CycleNumber]]&lt;$B1069,SUM(מרקובחצי[[#This Row],[12]],S1069)=2),1,"")</f>
        <v>1</v>
      </c>
      <c r="AS1068" s="19" t="str">
        <f>IF(AND(מרקובחצי[[#This Row],[CycleNumber]]&lt;$B1069,SUM(מרקובחצי[[#This Row],[22]],V1069)=2),1,"")</f>
        <v/>
      </c>
      <c r="AT1068" s="21">
        <f>SUM(מרקובחצי[[#This Row],[11]:[33]])</f>
        <v>1</v>
      </c>
    </row>
    <row r="1069" spans="1:46" ht="15.6" x14ac:dyDescent="0.25">
      <c r="A1069" s="19" t="s">
        <v>115</v>
      </c>
      <c r="B1069" s="19">
        <v>2</v>
      </c>
      <c r="C1069">
        <v>28</v>
      </c>
      <c r="D1069" s="19">
        <f>מרקובחצי[[#This Row],[LengthofCycle]]+1</f>
        <v>29</v>
      </c>
      <c r="E1069" t="str">
        <f>IF(IFERROR(LOOKUP(מרקובחצי[[#This Row],[ClientID]],קביעויות[הפלגה]),FALSE)=מרקובחצי[[#This Row],[ClientID]],1,"")</f>
        <v/>
      </c>
      <c r="F1069" t="str">
        <f>IF(IFERROR(LOOKUP(מרקובחצי[[#This Row],[ClientID]],סוגחציקבוע[S31]),FALSE)=מרקובחצי[[#This Row],[ClientID]],1,"")</f>
        <v/>
      </c>
      <c r="G1069">
        <f>IF(IFERROR(LOOKUP(מרקובחצי[[#This Row],[ClientID]],סוגחציקבוע[S32]),FALSE)=מרקובחצי[[#This Row],[ClientID]],1,"")</f>
        <v>1</v>
      </c>
      <c r="H1069" t="str">
        <f>IF(IFERROR(LOOKUP(מרקובחצי[[#This Row],[ClientID]],סוגחציקבוע[S33]),FALSE)=מרקובחצי[[#This Row],[ClientID]],1,"")</f>
        <v/>
      </c>
      <c r="I1069" t="str">
        <f>IF(IFERROR(LOOKUP(מרקובחצי[[#This Row],[ClientID]],סוגחציקבוע[S32&amp;33]),FALSE)=מרקובחצי[[#This Row],[ClientID]],1,"")</f>
        <v/>
      </c>
      <c r="J1069" s="19">
        <f>IF(SUM(מרקובחצי[[#This Row],[11]:[13]])=1,מרקובחצי[[#This Row],[עד ועד]],IF(SUM(R1068:T1069)=1,IF(מרקובחצי[[#This Row],[עד ועד]]&lt;J1068,מרקובחצי[[#This Row],[עד ועד]],J1068),J1068))</f>
        <v>29</v>
      </c>
      <c r="K1069" s="19">
        <f>IF(SUM(מרקובחצי[[#This Row],[11]:[13]])=1,מרקובחצי[[#This Row],[עד ועד]],IF(SUM(R1068:T1069)=1,IF(מרקובחצי[[#This Row],[עד ועד]]&gt;K1068,מרקובחצי[[#This Row],[עד ועד]],K1068),K1068))</f>
        <v>31</v>
      </c>
      <c r="L1069" s="19" t="str">
        <f>IF(AND(SUM(מרקובחצי[[#This Row],[31]:[33]])=1,SUM(U1068:W1068)=0),מרקובחצי[[#This Row],[מקס]]-מרקובחצי[[#This Row],[מינ]],"")</f>
        <v/>
      </c>
      <c r="M106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069" s="19" t="str">
        <f t="shared" si="16"/>
        <v>S12</v>
      </c>
      <c r="O1069" s="19" t="str">
        <f>IF(מרקובחצי[[#This Row],[קבעה הפלגה?]]=1,"",IF(AND(מרקובחצי[[#This Row],[עד ועד]]&lt;29,OR(מרקובחצי[[#This Row],[CycleNumber]]=1,AND(U1068=1,OR(מרקובחצי[[#This Row],[עד ועד]]&lt;J1068,מרקובחצי[[#This Row],[עד ועד]]&gt;K1068)),AND(V1068=1,מרקובחצי[[#This Row],[עד ועד]]&lt;J1068),W1068=1)),1,""))</f>
        <v/>
      </c>
      <c r="P1069" s="19" t="str">
        <f>IF(מרקובחצי[[#This Row],[קבעה הפלגה?]]=1,"",IF(AND(מרקובחצי[[#This Row],[עד ועד]]&gt;28,מרקובחצי[[#This Row],[עד ועד]]&lt;32,OR(מרקובחצי[[#This Row],[CycleNumber]]=1,AND(U1068=1),AND(V1068=1,OR(מרקובחצי[[#This Row],[עד ועד]]&lt;J1068,מרקובחצי[[#This Row],[עד ועד]]&gt;K1068)),W1068=1)),1,""))</f>
        <v/>
      </c>
      <c r="Q1069" s="19" t="str">
        <f>IF(מרקובחצי[[#This Row],[קבעה הפלגה?]]=1,"",IF(AND(מרקובחצי[[#This Row],[עד ועד]]&gt;31,OR(מרקובחצי[[#This Row],[CycleNumber]]=1,AND(U1068=1),AND(V1068=1,מרקובחצי[[#This Row],[עד ועד]]&gt;K1068),AND(W1068=1,OR(מרקובחצי[[#This Row],[עד ועד]]&gt;K1068,מרקובחצי[[#This Row],[עד ועד]]&lt;J1068)))),1,""))</f>
        <v/>
      </c>
      <c r="R1069" s="19" t="str">
        <f>IF(מרקובחצי[[#This Row],[CycleNumber]]&gt;1,IF(AND(O1068=1,מרקובחצי[[#This Row],[עד ועד]]&lt;29),1,""),"")</f>
        <v/>
      </c>
      <c r="S1069" s="19">
        <f>IF(מרקובחצי[[#This Row],[CycleNumber]]&gt;1,IF(OR(AND(O1068=1,מרקובחצי[[#This Row],[עד ועד]]&gt;28),AND(P1068=1),AND(Q1068=1,מרקובחצי[[#This Row],[עד ועד]]&lt;32)),1,""),"")</f>
        <v>1</v>
      </c>
      <c r="T1069" s="19" t="str">
        <f>IF(מרקובחצי[[#This Row],[CycleNumber]]&gt;1,IF(AND(Q1068=1,מרקובחצי[[#This Row],[עד ועד]]&gt;31),1,""),"")</f>
        <v/>
      </c>
      <c r="U1069" s="19" t="str">
        <f>IF(מרקובחצי[[#This Row],[CycleNumber]]&gt;1,IF(AND(R1068=1,מרקובחצי[[#This Row],[עד ועד]]&lt;29),1,IF(AND(U1068=1,NOT(OR(מרקובחצי[[#This Row],[עד ועד]]&lt;J1068,מרקובחצי[[#This Row],[עד ועד]]&gt;K1068))),1,"")),"")</f>
        <v/>
      </c>
      <c r="V1069" s="19" t="str">
        <f>IF(מרקובחצי[[#This Row],[CycleNumber]]&gt;1,IF(AND(SUM(R1068:T1068)=1,מרקובחצי[[#This Row],[עד ועד]]&gt;28,מרקובחצי[[#This Row],[עד ועד]]&lt;32),1,IF(OR(S1068=1,AND(R1068=1,מרקובחצי[[#This Row],[עד ועד]]&gt;28),AND(T1068=1,מרקובחצי[[#This Row],[עד ועד]]&lt;32)),1,IF(AND(V1068=1,NOT(OR(מרקובחצי[[#This Row],[עד ועד]]&lt;J1068,מרקובחצי[[#This Row],[עד ועד]]&gt;K1068))),1,""))),"")</f>
        <v/>
      </c>
      <c r="W1069" s="19" t="str">
        <f>IF(מרקובחצי[[#This Row],[CycleNumber]]&gt;1,IF(AND(T1068=1,מרקובחצי[[#This Row],[עד ועד]]&gt;31),1,IF(AND(W1068=1,NOT(OR(מרקובחצי[[#This Row],[עד ועד]]&lt;J1068,מרקובחצי[[#This Row],[עד ועד]]&gt;K1068))),1,"")),"")</f>
        <v/>
      </c>
      <c r="X1069" s="19" t="str">
        <f>IF(AND(מרקובחצי[[#This Row],[CycleNumber]]&lt;$B1070,SUM(מרקובחצי[[#This Row],[11]],R1070)=2),1,"")</f>
        <v/>
      </c>
      <c r="Y1069" s="19" t="str">
        <f>IF(AND(מרקובחצי[[#This Row],[CycleNumber]]&lt;$B1070,SUM(מרקובחצי[[#This Row],[11]],S1070)=2),1,"")</f>
        <v/>
      </c>
      <c r="Z1069" s="19" t="str">
        <f>IF(AND(מרקובחצי[[#This Row],[CycleNumber]]&lt;$B1070,SUM(מרקובחצי[[#This Row],[13]],S1070)=2),1,"")</f>
        <v/>
      </c>
      <c r="AA1069" s="19" t="str">
        <f>IF(AND(מרקובחצי[[#This Row],[CycleNumber]]&lt;$B1070,SUM(מרקובחצי[[#This Row],[13]],T1070)=2),1,"")</f>
        <v/>
      </c>
      <c r="AB1069" s="19" t="str">
        <f>IF(AND(מרקובחצי[[#This Row],[CycleNumber]]&lt;$B1070,SUM(מרקובחצי[[#This Row],[21]],U1070)=2),1,"")</f>
        <v/>
      </c>
      <c r="AC1069" s="19" t="str">
        <f>IF(AND(מרקובחצי[[#This Row],[CycleNumber]]&lt;$B1070,SUM(מרקובחצי[[#This Row],[21]],V1070)=2),1,"")</f>
        <v/>
      </c>
      <c r="AD1069" s="19" t="str">
        <f>IF(AND(מרקובחצי[[#This Row],[CycleNumber]]&lt;$B1070,SUM(מרקובחצי[[#This Row],[23]],V1070)=2),1,"")</f>
        <v/>
      </c>
      <c r="AE1069" s="19" t="str">
        <f>IF(AND(מרקובחצי[[#This Row],[CycleNumber]]&lt;$B1070,SUM(מרקובחצי[[#This Row],[23]],W1070)=2),1,"")</f>
        <v/>
      </c>
      <c r="AF1069" s="19" t="str">
        <f>IF(AND(מרקובחצי[[#This Row],[CycleNumber]]&lt;$B1070,SUM(מרקובחצי[[#This Row],[31]],O1070)=2),1,"")</f>
        <v/>
      </c>
      <c r="AG1069" s="19" t="str">
        <f>IF(AND(מרקובחצי[[#This Row],[CycleNumber]]&lt;$B1070,SUM(מרקובחצי[[#This Row],[31]],P1070)=2),1,"")</f>
        <v/>
      </c>
      <c r="AH1069" s="19" t="str">
        <f>IF(AND(מרקובחצי[[#This Row],[CycleNumber]]&lt;$B1070,SUM(מרקובחצי[[#This Row],[31]],Q1070)=2),1,"")</f>
        <v/>
      </c>
      <c r="AI1069" s="19" t="str">
        <f>IF(AND(מרקובחצי[[#This Row],[CycleNumber]]&lt;$B1070,SUM(U1069:U1070)=2),1,"")</f>
        <v/>
      </c>
      <c r="AJ1069" s="19" t="str">
        <f>IF(AND(מרקובחצי[[#This Row],[CycleNumber]]&lt;$B1070,SUM(מרקובחצי[[#This Row],[32]],O1070)=2),1,"")</f>
        <v/>
      </c>
      <c r="AK1069" s="19" t="str">
        <f>IF(AND(מרקובחצי[[#This Row],[CycleNumber]]&lt;$B1070,SUM(מרקובחצי[[#This Row],[32]],P1070)=2),1,"")</f>
        <v/>
      </c>
      <c r="AL1069" s="19" t="str">
        <f>IF(AND(מרקובחצי[[#This Row],[CycleNumber]]&lt;$B1070,SUM(מרקובחצי[[#This Row],[32]],Q1070)=2),1,"")</f>
        <v/>
      </c>
      <c r="AM1069" s="19" t="str">
        <f>IF(AND(מרקובחצי[[#This Row],[CycleNumber]]&lt;$B1070,SUM(V1069:V1070)=2),1,"")</f>
        <v/>
      </c>
      <c r="AN1069" s="19" t="str">
        <f>IF(AND(מרקובחצי[[#This Row],[CycleNumber]]&lt;$B1070,SUM(מרקובחצי[[#This Row],[33]],O1070)=2),1,"")</f>
        <v/>
      </c>
      <c r="AO1069" s="19" t="str">
        <f>IF(AND(מרקובחצי[[#This Row],[CycleNumber]]&lt;$B1070,SUM(מרקובחצי[[#This Row],[33]],P1070)=2),1,"")</f>
        <v/>
      </c>
      <c r="AP1069" s="19" t="str">
        <f>IF(AND(מרקובחצי[[#This Row],[CycleNumber]]&lt;$B1070,SUM(מרקובחצי[[#This Row],[33]],Q1070)=2),1,"")</f>
        <v/>
      </c>
      <c r="AQ1069" s="19" t="str">
        <f>IF(AND(מרקובחצי[[#This Row],[CycleNumber]]&lt;$B1070,SUM(W1069:W1070)=2),1,"")</f>
        <v/>
      </c>
      <c r="AR1069" s="19" t="str">
        <f>IF(AND(מרקובחצי[[#This Row],[CycleNumber]]&lt;$B1070,SUM(מרקובחצי[[#This Row],[12]],S1070)=2),1,"")</f>
        <v/>
      </c>
      <c r="AS1069" s="19">
        <f>IF(AND(מרקובחצי[[#This Row],[CycleNumber]]&lt;$B1070,SUM(מרקובחצי[[#This Row],[22]],V1070)=2),1,"")</f>
        <v>1</v>
      </c>
      <c r="AT1069" s="21">
        <f>SUM(מרקובחצי[[#This Row],[11]:[33]])</f>
        <v>1</v>
      </c>
    </row>
    <row r="1070" spans="1:46" ht="15.6" x14ac:dyDescent="0.25">
      <c r="A1070" s="19" t="s">
        <v>115</v>
      </c>
      <c r="B1070" s="19">
        <v>3</v>
      </c>
      <c r="C1070">
        <v>31</v>
      </c>
      <c r="D1070" s="19">
        <f>מרקובחצי[[#This Row],[LengthofCycle]]+1</f>
        <v>32</v>
      </c>
      <c r="E1070" t="str">
        <f>IF(IFERROR(LOOKUP(מרקובחצי[[#This Row],[ClientID]],קביעויות[הפלגה]),FALSE)=מרקובחצי[[#This Row],[ClientID]],1,"")</f>
        <v/>
      </c>
      <c r="F1070" t="str">
        <f>IF(IFERROR(LOOKUP(מרקובחצי[[#This Row],[ClientID]],סוגחציקבוע[S31]),FALSE)=מרקובחצי[[#This Row],[ClientID]],1,"")</f>
        <v/>
      </c>
      <c r="G1070">
        <f>IF(IFERROR(LOOKUP(מרקובחצי[[#This Row],[ClientID]],סוגחציקבוע[S32]),FALSE)=מרקובחצי[[#This Row],[ClientID]],1,"")</f>
        <v>1</v>
      </c>
      <c r="H1070" t="str">
        <f>IF(IFERROR(LOOKUP(מרקובחצי[[#This Row],[ClientID]],סוגחציקבוע[S33]),FALSE)=מרקובחצי[[#This Row],[ClientID]],1,"")</f>
        <v/>
      </c>
      <c r="I1070" t="str">
        <f>IF(IFERROR(LOOKUP(מרקובחצי[[#This Row],[ClientID]],סוגחציקבוע[S32&amp;33]),FALSE)=מרקובחצי[[#This Row],[ClientID]],1,"")</f>
        <v/>
      </c>
      <c r="J1070" s="19">
        <f>IF(SUM(מרקובחצי[[#This Row],[11]:[13]])=1,מרקובחצי[[#This Row],[עד ועד]],IF(SUM(R1069:T1070)=1,IF(מרקובחצי[[#This Row],[עד ועד]]&lt;J1069,מרקובחצי[[#This Row],[עד ועד]],J1069),J1069))</f>
        <v>29</v>
      </c>
      <c r="K1070" s="19">
        <f>IF(SUM(מרקובחצי[[#This Row],[11]:[13]])=1,מרקובחצי[[#This Row],[עד ועד]],IF(SUM(R1069:T1070)=1,IF(מרקובחצי[[#This Row],[עד ועד]]&gt;K1069,מרקובחצי[[#This Row],[עד ועד]],K1069),K1069))</f>
        <v>32</v>
      </c>
      <c r="L1070" s="19">
        <f>IF(AND(SUM(מרקובחצי[[#This Row],[31]:[33]])=1,SUM(U1069:W1069)=0),מרקובחצי[[#This Row],[מקס]]-מרקובחצי[[#This Row],[מינ]],"")</f>
        <v>3</v>
      </c>
      <c r="M107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70" s="19" t="str">
        <f t="shared" si="16"/>
        <v>S22</v>
      </c>
      <c r="O1070" s="19" t="str">
        <f>IF(מרקובחצי[[#This Row],[קבעה הפלגה?]]=1,"",IF(AND(מרקובחצי[[#This Row],[עד ועד]]&lt;29,OR(מרקובחצי[[#This Row],[CycleNumber]]=1,AND(U1069=1,OR(מרקובחצי[[#This Row],[עד ועד]]&lt;J1069,מרקובחצי[[#This Row],[עד ועד]]&gt;K1069)),AND(V1069=1,מרקובחצי[[#This Row],[עד ועד]]&lt;J1069),W1069=1)),1,""))</f>
        <v/>
      </c>
      <c r="P1070" s="19" t="str">
        <f>IF(מרקובחצי[[#This Row],[קבעה הפלגה?]]=1,"",IF(AND(מרקובחצי[[#This Row],[עד ועד]]&gt;28,מרקובחצי[[#This Row],[עד ועד]]&lt;32,OR(מרקובחצי[[#This Row],[CycleNumber]]=1,AND(U1069=1),AND(V1069=1,OR(מרקובחצי[[#This Row],[עד ועד]]&lt;J1069,מרקובחצי[[#This Row],[עד ועד]]&gt;K1069)),W1069=1)),1,""))</f>
        <v/>
      </c>
      <c r="Q1070" s="19" t="str">
        <f>IF(מרקובחצי[[#This Row],[קבעה הפלגה?]]=1,"",IF(AND(מרקובחצי[[#This Row],[עד ועד]]&gt;31,OR(מרקובחצי[[#This Row],[CycleNumber]]=1,AND(U1069=1),AND(V1069=1,מרקובחצי[[#This Row],[עד ועד]]&gt;K1069),AND(W1069=1,OR(מרקובחצי[[#This Row],[עד ועד]]&gt;K1069,מרקובחצי[[#This Row],[עד ועד]]&lt;J1069)))),1,""))</f>
        <v/>
      </c>
      <c r="R1070" s="19" t="str">
        <f>IF(מרקובחצי[[#This Row],[CycleNumber]]&gt;1,IF(AND(O1069=1,מרקובחצי[[#This Row],[עד ועד]]&lt;29),1,""),"")</f>
        <v/>
      </c>
      <c r="S1070" s="19" t="str">
        <f>IF(מרקובחצי[[#This Row],[CycleNumber]]&gt;1,IF(OR(AND(O1069=1,מרקובחצי[[#This Row],[עד ועד]]&gt;28),AND(P1069=1),AND(Q1069=1,מרקובחצי[[#This Row],[עד ועד]]&lt;32)),1,""),"")</f>
        <v/>
      </c>
      <c r="T1070" s="19" t="str">
        <f>IF(מרקובחצי[[#This Row],[CycleNumber]]&gt;1,IF(AND(Q1069=1,מרקובחצי[[#This Row],[עד ועד]]&gt;31),1,""),"")</f>
        <v/>
      </c>
      <c r="U1070" s="19" t="str">
        <f>IF(מרקובחצי[[#This Row],[CycleNumber]]&gt;1,IF(AND(R1069=1,מרקובחצי[[#This Row],[עד ועד]]&lt;29),1,IF(AND(U1069=1,NOT(OR(מרקובחצי[[#This Row],[עד ועד]]&lt;J1069,מרקובחצי[[#This Row],[עד ועד]]&gt;K1069))),1,"")),"")</f>
        <v/>
      </c>
      <c r="V1070" s="19">
        <f>IF(מרקובחצי[[#This Row],[CycleNumber]]&gt;1,IF(AND(SUM(R1069:T1069)=1,מרקובחצי[[#This Row],[עד ועד]]&gt;28,מרקובחצי[[#This Row],[עד ועד]]&lt;32),1,IF(OR(S1069=1,AND(R1069=1,מרקובחצי[[#This Row],[עד ועד]]&gt;28),AND(T1069=1,מרקובחצי[[#This Row],[עד ועד]]&lt;32)),1,IF(AND(V1069=1,NOT(OR(מרקובחצי[[#This Row],[עד ועד]]&lt;J1069,מרקובחצי[[#This Row],[עד ועד]]&gt;K1069))),1,""))),"")</f>
        <v>1</v>
      </c>
      <c r="W1070" s="19" t="str">
        <f>IF(מרקובחצי[[#This Row],[CycleNumber]]&gt;1,IF(AND(T1069=1,מרקובחצי[[#This Row],[עד ועד]]&gt;31),1,IF(AND(W1069=1,NOT(OR(מרקובחצי[[#This Row],[עד ועד]]&lt;J1069,מרקובחצי[[#This Row],[עד ועד]]&gt;K1069))),1,"")),"")</f>
        <v/>
      </c>
      <c r="X1070" s="19" t="str">
        <f>IF(AND(מרקובחצי[[#This Row],[CycleNumber]]&lt;$B1071,SUM(מרקובחצי[[#This Row],[11]],R1071)=2),1,"")</f>
        <v/>
      </c>
      <c r="Y1070" s="19" t="str">
        <f>IF(AND(מרקובחצי[[#This Row],[CycleNumber]]&lt;$B1071,SUM(מרקובחצי[[#This Row],[11]],S1071)=2),1,"")</f>
        <v/>
      </c>
      <c r="Z1070" s="19" t="str">
        <f>IF(AND(מרקובחצי[[#This Row],[CycleNumber]]&lt;$B1071,SUM(מרקובחצי[[#This Row],[13]],S1071)=2),1,"")</f>
        <v/>
      </c>
      <c r="AA1070" s="19" t="str">
        <f>IF(AND(מרקובחצי[[#This Row],[CycleNumber]]&lt;$B1071,SUM(מרקובחצי[[#This Row],[13]],T1071)=2),1,"")</f>
        <v/>
      </c>
      <c r="AB1070" s="19" t="str">
        <f>IF(AND(מרקובחצי[[#This Row],[CycleNumber]]&lt;$B1071,SUM(מרקובחצי[[#This Row],[21]],U1071)=2),1,"")</f>
        <v/>
      </c>
      <c r="AC1070" s="19" t="str">
        <f>IF(AND(מרקובחצי[[#This Row],[CycleNumber]]&lt;$B1071,SUM(מרקובחצי[[#This Row],[21]],V1071)=2),1,"")</f>
        <v/>
      </c>
      <c r="AD1070" s="19" t="str">
        <f>IF(AND(מרקובחצי[[#This Row],[CycleNumber]]&lt;$B1071,SUM(מרקובחצי[[#This Row],[23]],V1071)=2),1,"")</f>
        <v/>
      </c>
      <c r="AE1070" s="19" t="str">
        <f>IF(AND(מרקובחצי[[#This Row],[CycleNumber]]&lt;$B1071,SUM(מרקובחצי[[#This Row],[23]],W1071)=2),1,"")</f>
        <v/>
      </c>
      <c r="AF1070" s="19" t="str">
        <f>IF(AND(מרקובחצי[[#This Row],[CycleNumber]]&lt;$B1071,SUM(מרקובחצי[[#This Row],[31]],O1071)=2),1,"")</f>
        <v/>
      </c>
      <c r="AG1070" s="19" t="str">
        <f>IF(AND(מרקובחצי[[#This Row],[CycleNumber]]&lt;$B1071,SUM(מרקובחצי[[#This Row],[31]],P1071)=2),1,"")</f>
        <v/>
      </c>
      <c r="AH1070" s="19" t="str">
        <f>IF(AND(מרקובחצי[[#This Row],[CycleNumber]]&lt;$B1071,SUM(מרקובחצי[[#This Row],[31]],Q1071)=2),1,"")</f>
        <v/>
      </c>
      <c r="AI1070" s="19" t="str">
        <f>IF(AND(מרקובחצי[[#This Row],[CycleNumber]]&lt;$B1071,SUM(U1070:U1071)=2),1,"")</f>
        <v/>
      </c>
      <c r="AJ1070" s="19" t="str">
        <f>IF(AND(מרקובחצי[[#This Row],[CycleNumber]]&lt;$B1071,SUM(מרקובחצי[[#This Row],[32]],O1071)=2),1,"")</f>
        <v/>
      </c>
      <c r="AK1070" s="19" t="str">
        <f>IF(AND(מרקובחצי[[#This Row],[CycleNumber]]&lt;$B1071,SUM(מרקובחצי[[#This Row],[32]],P1071)=2),1,"")</f>
        <v/>
      </c>
      <c r="AL1070" s="19">
        <f>IF(AND(מרקובחצי[[#This Row],[CycleNumber]]&lt;$B1071,SUM(מרקובחצי[[#This Row],[32]],Q1071)=2),1,"")</f>
        <v>1</v>
      </c>
      <c r="AM1070" s="19" t="str">
        <f>IF(AND(מרקובחצי[[#This Row],[CycleNumber]]&lt;$B1071,SUM(V1070:V1071)=2),1,"")</f>
        <v/>
      </c>
      <c r="AN1070" s="19" t="str">
        <f>IF(AND(מרקובחצי[[#This Row],[CycleNumber]]&lt;$B1071,SUM(מרקובחצי[[#This Row],[33]],O1071)=2),1,"")</f>
        <v/>
      </c>
      <c r="AO1070" s="19" t="str">
        <f>IF(AND(מרקובחצי[[#This Row],[CycleNumber]]&lt;$B1071,SUM(מרקובחצי[[#This Row],[33]],P1071)=2),1,"")</f>
        <v/>
      </c>
      <c r="AP1070" s="19" t="str">
        <f>IF(AND(מרקובחצי[[#This Row],[CycleNumber]]&lt;$B1071,SUM(מרקובחצי[[#This Row],[33]],Q1071)=2),1,"")</f>
        <v/>
      </c>
      <c r="AQ1070" s="19" t="str">
        <f>IF(AND(מרקובחצי[[#This Row],[CycleNumber]]&lt;$B1071,SUM(W1070:W1071)=2),1,"")</f>
        <v/>
      </c>
      <c r="AR1070" s="19" t="str">
        <f>IF(AND(מרקובחצי[[#This Row],[CycleNumber]]&lt;$B1071,SUM(מרקובחצי[[#This Row],[12]],S1071)=2),1,"")</f>
        <v/>
      </c>
      <c r="AS1070" s="19" t="str">
        <f>IF(AND(מרקובחצי[[#This Row],[CycleNumber]]&lt;$B1071,SUM(מרקובחצי[[#This Row],[22]],V1071)=2),1,"")</f>
        <v/>
      </c>
      <c r="AT1070" s="21">
        <f>SUM(מרקובחצי[[#This Row],[11]:[33]])</f>
        <v>1</v>
      </c>
    </row>
    <row r="1071" spans="1:46" ht="15.6" x14ac:dyDescent="0.25">
      <c r="A1071" s="19" t="s">
        <v>115</v>
      </c>
      <c r="B1071" s="19">
        <v>4</v>
      </c>
      <c r="C1071">
        <v>32</v>
      </c>
      <c r="D1071" s="19">
        <f>מרקובחצי[[#This Row],[LengthofCycle]]+1</f>
        <v>33</v>
      </c>
      <c r="E1071" t="str">
        <f>IF(IFERROR(LOOKUP(מרקובחצי[[#This Row],[ClientID]],קביעויות[הפלגה]),FALSE)=מרקובחצי[[#This Row],[ClientID]],1,"")</f>
        <v/>
      </c>
      <c r="F1071" t="str">
        <f>IF(IFERROR(LOOKUP(מרקובחצי[[#This Row],[ClientID]],סוגחציקבוע[S31]),FALSE)=מרקובחצי[[#This Row],[ClientID]],1,"")</f>
        <v/>
      </c>
      <c r="G1071">
        <f>IF(IFERROR(LOOKUP(מרקובחצי[[#This Row],[ClientID]],סוגחציקבוע[S32]),FALSE)=מרקובחצי[[#This Row],[ClientID]],1,"")</f>
        <v>1</v>
      </c>
      <c r="H1071" t="str">
        <f>IF(IFERROR(LOOKUP(מרקובחצי[[#This Row],[ClientID]],סוגחציקבוע[S33]),FALSE)=מרקובחצי[[#This Row],[ClientID]],1,"")</f>
        <v/>
      </c>
      <c r="I1071" t="str">
        <f>IF(IFERROR(LOOKUP(מרקובחצי[[#This Row],[ClientID]],סוגחציקבוע[S32&amp;33]),FALSE)=מרקובחצי[[#This Row],[ClientID]],1,"")</f>
        <v/>
      </c>
      <c r="J1071" s="19">
        <f>IF(SUM(מרקובחצי[[#This Row],[11]:[13]])=1,מרקובחצי[[#This Row],[עד ועד]],IF(SUM(R1070:T1071)=1,IF(מרקובחצי[[#This Row],[עד ועד]]&lt;J1070,מרקובחצי[[#This Row],[עד ועד]],J1070),J1070))</f>
        <v>33</v>
      </c>
      <c r="K1071" s="19">
        <f>IF(SUM(מרקובחצי[[#This Row],[11]:[13]])=1,מרקובחצי[[#This Row],[עד ועד]],IF(SUM(R1070:T1071)=1,IF(מרקובחצי[[#This Row],[עד ועד]]&gt;K1070,מרקובחצי[[#This Row],[עד ועד]],K1070),K1070))</f>
        <v>33</v>
      </c>
      <c r="L1071" s="19" t="str">
        <f>IF(AND(SUM(מרקובחצי[[#This Row],[31]:[33]])=1,SUM(U1070:W1070)=0),מרקובחצי[[#This Row],[מקס]]-מרקובחצי[[#This Row],[מינ]],"")</f>
        <v/>
      </c>
      <c r="M107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071" s="19" t="str">
        <f t="shared" si="16"/>
        <v>S32</v>
      </c>
      <c r="O1071" s="19" t="str">
        <f>IF(מרקובחצי[[#This Row],[קבעה הפלגה?]]=1,"",IF(AND(מרקובחצי[[#This Row],[עד ועד]]&lt;29,OR(מרקובחצי[[#This Row],[CycleNumber]]=1,AND(U1070=1,OR(מרקובחצי[[#This Row],[עד ועד]]&lt;J1070,מרקובחצי[[#This Row],[עד ועד]]&gt;K1070)),AND(V1070=1,מרקובחצי[[#This Row],[עד ועד]]&lt;J1070),W1070=1)),1,""))</f>
        <v/>
      </c>
      <c r="P1071" s="19" t="str">
        <f>IF(מרקובחצי[[#This Row],[קבעה הפלגה?]]=1,"",IF(AND(מרקובחצי[[#This Row],[עד ועד]]&gt;28,מרקובחצי[[#This Row],[עד ועד]]&lt;32,OR(מרקובחצי[[#This Row],[CycleNumber]]=1,AND(U1070=1),AND(V1070=1,OR(מרקובחצי[[#This Row],[עד ועד]]&lt;J1070,מרקובחצי[[#This Row],[עד ועד]]&gt;K1070)),W1070=1)),1,""))</f>
        <v/>
      </c>
      <c r="Q1071" s="19">
        <f>IF(מרקובחצי[[#This Row],[קבעה הפלגה?]]=1,"",IF(AND(מרקובחצי[[#This Row],[עד ועד]]&gt;31,OR(מרקובחצי[[#This Row],[CycleNumber]]=1,AND(U1070=1),AND(V1070=1,מרקובחצי[[#This Row],[עד ועד]]&gt;K1070),AND(W1070=1,OR(מרקובחצי[[#This Row],[עד ועד]]&gt;K1070,מרקובחצי[[#This Row],[עד ועד]]&lt;J1070)))),1,""))</f>
        <v>1</v>
      </c>
      <c r="R1071" s="19" t="str">
        <f>IF(מרקובחצי[[#This Row],[CycleNumber]]&gt;1,IF(AND(O1070=1,מרקובחצי[[#This Row],[עד ועד]]&lt;29),1,""),"")</f>
        <v/>
      </c>
      <c r="S1071" s="19" t="str">
        <f>IF(מרקובחצי[[#This Row],[CycleNumber]]&gt;1,IF(OR(AND(O1070=1,מרקובחצי[[#This Row],[עד ועד]]&gt;28),AND(P1070=1),AND(Q1070=1,מרקובחצי[[#This Row],[עד ועד]]&lt;32)),1,""),"")</f>
        <v/>
      </c>
      <c r="T1071" s="19" t="str">
        <f>IF(מרקובחצי[[#This Row],[CycleNumber]]&gt;1,IF(AND(Q1070=1,מרקובחצי[[#This Row],[עד ועד]]&gt;31),1,""),"")</f>
        <v/>
      </c>
      <c r="U1071" s="19" t="str">
        <f>IF(מרקובחצי[[#This Row],[CycleNumber]]&gt;1,IF(AND(R1070=1,מרקובחצי[[#This Row],[עד ועד]]&lt;29),1,IF(AND(U1070=1,NOT(OR(מרקובחצי[[#This Row],[עד ועד]]&lt;J1070,מרקובחצי[[#This Row],[עד ועד]]&gt;K1070))),1,"")),"")</f>
        <v/>
      </c>
      <c r="V1071" s="19" t="str">
        <f>IF(מרקובחצי[[#This Row],[CycleNumber]]&gt;1,IF(AND(SUM(R1070:T1070)=1,מרקובחצי[[#This Row],[עד ועד]]&gt;28,מרקובחצי[[#This Row],[עד ועד]]&lt;32),1,IF(OR(S1070=1,AND(R1070=1,מרקובחצי[[#This Row],[עד ועד]]&gt;28),AND(T1070=1,מרקובחצי[[#This Row],[עד ועד]]&lt;32)),1,IF(AND(V1070=1,NOT(OR(מרקובחצי[[#This Row],[עד ועד]]&lt;J1070,מרקובחצי[[#This Row],[עד ועד]]&gt;K1070))),1,""))),"")</f>
        <v/>
      </c>
      <c r="W1071" s="19" t="str">
        <f>IF(מרקובחצי[[#This Row],[CycleNumber]]&gt;1,IF(AND(T1070=1,מרקובחצי[[#This Row],[עד ועד]]&gt;31),1,IF(AND(W1070=1,NOT(OR(מרקובחצי[[#This Row],[עד ועד]]&lt;J1070,מרקובחצי[[#This Row],[עד ועד]]&gt;K1070))),1,"")),"")</f>
        <v/>
      </c>
      <c r="X1071" s="19" t="str">
        <f>IF(AND(מרקובחצי[[#This Row],[CycleNumber]]&lt;$B1072,SUM(מרקובחצי[[#This Row],[11]],R1072)=2),1,"")</f>
        <v/>
      </c>
      <c r="Y1071" s="19" t="str">
        <f>IF(AND(מרקובחצי[[#This Row],[CycleNumber]]&lt;$B1072,SUM(מרקובחצי[[#This Row],[11]],S1072)=2),1,"")</f>
        <v/>
      </c>
      <c r="Z1071" s="19">
        <f>IF(AND(מרקובחצי[[#This Row],[CycleNumber]]&lt;$B1072,SUM(מרקובחצי[[#This Row],[13]],S1072)=2),1,"")</f>
        <v>1</v>
      </c>
      <c r="AA1071" s="19" t="str">
        <f>IF(AND(מרקובחצי[[#This Row],[CycleNumber]]&lt;$B1072,SUM(מרקובחצי[[#This Row],[13]],T1072)=2),1,"")</f>
        <v/>
      </c>
      <c r="AB1071" s="19" t="str">
        <f>IF(AND(מרקובחצי[[#This Row],[CycleNumber]]&lt;$B1072,SUM(מרקובחצי[[#This Row],[21]],U1072)=2),1,"")</f>
        <v/>
      </c>
      <c r="AC1071" s="19" t="str">
        <f>IF(AND(מרקובחצי[[#This Row],[CycleNumber]]&lt;$B1072,SUM(מרקובחצי[[#This Row],[21]],V1072)=2),1,"")</f>
        <v/>
      </c>
      <c r="AD1071" s="19" t="str">
        <f>IF(AND(מרקובחצי[[#This Row],[CycleNumber]]&lt;$B1072,SUM(מרקובחצי[[#This Row],[23]],V1072)=2),1,"")</f>
        <v/>
      </c>
      <c r="AE1071" s="19" t="str">
        <f>IF(AND(מרקובחצי[[#This Row],[CycleNumber]]&lt;$B1072,SUM(מרקובחצי[[#This Row],[23]],W1072)=2),1,"")</f>
        <v/>
      </c>
      <c r="AF1071" s="19" t="str">
        <f>IF(AND(מרקובחצי[[#This Row],[CycleNumber]]&lt;$B1072,SUM(מרקובחצי[[#This Row],[31]],O1072)=2),1,"")</f>
        <v/>
      </c>
      <c r="AG1071" s="19" t="str">
        <f>IF(AND(מרקובחצי[[#This Row],[CycleNumber]]&lt;$B1072,SUM(מרקובחצי[[#This Row],[31]],P1072)=2),1,"")</f>
        <v/>
      </c>
      <c r="AH1071" s="19" t="str">
        <f>IF(AND(מרקובחצי[[#This Row],[CycleNumber]]&lt;$B1072,SUM(מרקובחצי[[#This Row],[31]],Q1072)=2),1,"")</f>
        <v/>
      </c>
      <c r="AI1071" s="19" t="str">
        <f>IF(AND(מרקובחצי[[#This Row],[CycleNumber]]&lt;$B1072,SUM(U1071:U1072)=2),1,"")</f>
        <v/>
      </c>
      <c r="AJ1071" s="19" t="str">
        <f>IF(AND(מרקובחצי[[#This Row],[CycleNumber]]&lt;$B1072,SUM(מרקובחצי[[#This Row],[32]],O1072)=2),1,"")</f>
        <v/>
      </c>
      <c r="AK1071" s="19" t="str">
        <f>IF(AND(מרקובחצי[[#This Row],[CycleNumber]]&lt;$B1072,SUM(מרקובחצי[[#This Row],[32]],P1072)=2),1,"")</f>
        <v/>
      </c>
      <c r="AL1071" s="19" t="str">
        <f>IF(AND(מרקובחצי[[#This Row],[CycleNumber]]&lt;$B1072,SUM(מרקובחצי[[#This Row],[32]],Q1072)=2),1,"")</f>
        <v/>
      </c>
      <c r="AM1071" s="19" t="str">
        <f>IF(AND(מרקובחצי[[#This Row],[CycleNumber]]&lt;$B1072,SUM(V1071:V1072)=2),1,"")</f>
        <v/>
      </c>
      <c r="AN1071" s="19" t="str">
        <f>IF(AND(מרקובחצי[[#This Row],[CycleNumber]]&lt;$B1072,SUM(מרקובחצי[[#This Row],[33]],O1072)=2),1,"")</f>
        <v/>
      </c>
      <c r="AO1071" s="19" t="str">
        <f>IF(AND(מרקובחצי[[#This Row],[CycleNumber]]&lt;$B1072,SUM(מרקובחצי[[#This Row],[33]],P1072)=2),1,"")</f>
        <v/>
      </c>
      <c r="AP1071" s="19" t="str">
        <f>IF(AND(מרקובחצי[[#This Row],[CycleNumber]]&lt;$B1072,SUM(מרקובחצי[[#This Row],[33]],Q1072)=2),1,"")</f>
        <v/>
      </c>
      <c r="AQ1071" s="19" t="str">
        <f>IF(AND(מרקובחצי[[#This Row],[CycleNumber]]&lt;$B1072,SUM(W1071:W1072)=2),1,"")</f>
        <v/>
      </c>
      <c r="AR1071" s="19" t="str">
        <f>IF(AND(מרקובחצי[[#This Row],[CycleNumber]]&lt;$B1072,SUM(מרקובחצי[[#This Row],[12]],S1072)=2),1,"")</f>
        <v/>
      </c>
      <c r="AS1071" s="19" t="str">
        <f>IF(AND(מרקובחצי[[#This Row],[CycleNumber]]&lt;$B1072,SUM(מרקובחצי[[#This Row],[22]],V1072)=2),1,"")</f>
        <v/>
      </c>
      <c r="AT1071" s="21">
        <f>SUM(מרקובחצי[[#This Row],[11]:[33]])</f>
        <v>1</v>
      </c>
    </row>
    <row r="1072" spans="1:46" ht="15.6" x14ac:dyDescent="0.25">
      <c r="A1072" s="19" t="s">
        <v>115</v>
      </c>
      <c r="B1072" s="19">
        <v>5</v>
      </c>
      <c r="C1072">
        <v>26</v>
      </c>
      <c r="D1072" s="19">
        <f>מרקובחצי[[#This Row],[LengthofCycle]]+1</f>
        <v>27</v>
      </c>
      <c r="E1072" t="str">
        <f>IF(IFERROR(LOOKUP(מרקובחצי[[#This Row],[ClientID]],קביעויות[הפלגה]),FALSE)=מרקובחצי[[#This Row],[ClientID]],1,"")</f>
        <v/>
      </c>
      <c r="F1072" t="str">
        <f>IF(IFERROR(LOOKUP(מרקובחצי[[#This Row],[ClientID]],סוגחציקבוע[S31]),FALSE)=מרקובחצי[[#This Row],[ClientID]],1,"")</f>
        <v/>
      </c>
      <c r="G1072">
        <f>IF(IFERROR(LOOKUP(מרקובחצי[[#This Row],[ClientID]],סוגחציקבוע[S32]),FALSE)=מרקובחצי[[#This Row],[ClientID]],1,"")</f>
        <v>1</v>
      </c>
      <c r="H1072" t="str">
        <f>IF(IFERROR(LOOKUP(מרקובחצי[[#This Row],[ClientID]],סוגחציקבוע[S33]),FALSE)=מרקובחצי[[#This Row],[ClientID]],1,"")</f>
        <v/>
      </c>
      <c r="I1072" t="str">
        <f>IF(IFERROR(LOOKUP(מרקובחצי[[#This Row],[ClientID]],סוגחציקבוע[S32&amp;33]),FALSE)=מרקובחצי[[#This Row],[ClientID]],1,"")</f>
        <v/>
      </c>
      <c r="J1072" s="19">
        <f>IF(SUM(מרקובחצי[[#This Row],[11]:[13]])=1,מרקובחצי[[#This Row],[עד ועד]],IF(SUM(R1071:T1072)=1,IF(מרקובחצי[[#This Row],[עד ועד]]&lt;J1071,מרקובחצי[[#This Row],[עד ועד]],J1071),J1071))</f>
        <v>27</v>
      </c>
      <c r="K1072" s="19">
        <f>IF(SUM(מרקובחצי[[#This Row],[11]:[13]])=1,מרקובחצי[[#This Row],[עד ועד]],IF(SUM(R1071:T1072)=1,IF(מרקובחצי[[#This Row],[עד ועד]]&gt;K1071,מרקובחצי[[#This Row],[עד ועד]],K1071),K1071))</f>
        <v>33</v>
      </c>
      <c r="L1072" s="19" t="str">
        <f>IF(AND(SUM(מרקובחצי[[#This Row],[31]:[33]])=1,SUM(U1071:W1071)=0),מרקובחצי[[#This Row],[מקס]]-מרקובחצי[[#This Row],[מינ]],"")</f>
        <v/>
      </c>
      <c r="M107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072" s="19" t="str">
        <f t="shared" si="16"/>
        <v>S13</v>
      </c>
      <c r="O1072" s="19" t="str">
        <f>IF(מרקובחצי[[#This Row],[קבעה הפלגה?]]=1,"",IF(AND(מרקובחצי[[#This Row],[עד ועד]]&lt;29,OR(מרקובחצי[[#This Row],[CycleNumber]]=1,AND(U1071=1,OR(מרקובחצי[[#This Row],[עד ועד]]&lt;J1071,מרקובחצי[[#This Row],[עד ועד]]&gt;K1071)),AND(V1071=1,מרקובחצי[[#This Row],[עד ועד]]&lt;J1071),W1071=1)),1,""))</f>
        <v/>
      </c>
      <c r="P1072" s="19" t="str">
        <f>IF(מרקובחצי[[#This Row],[קבעה הפלגה?]]=1,"",IF(AND(מרקובחצי[[#This Row],[עד ועד]]&gt;28,מרקובחצי[[#This Row],[עד ועד]]&lt;32,OR(מרקובחצי[[#This Row],[CycleNumber]]=1,AND(U1071=1),AND(V1071=1,OR(מרקובחצי[[#This Row],[עד ועד]]&lt;J1071,מרקובחצי[[#This Row],[עד ועד]]&gt;K1071)),W1071=1)),1,""))</f>
        <v/>
      </c>
      <c r="Q1072" s="19" t="str">
        <f>IF(מרקובחצי[[#This Row],[קבעה הפלגה?]]=1,"",IF(AND(מרקובחצי[[#This Row],[עד ועד]]&gt;31,OR(מרקובחצי[[#This Row],[CycleNumber]]=1,AND(U1071=1),AND(V1071=1,מרקובחצי[[#This Row],[עד ועד]]&gt;K1071),AND(W1071=1,OR(מרקובחצי[[#This Row],[עד ועד]]&gt;K1071,מרקובחצי[[#This Row],[עד ועד]]&lt;J1071)))),1,""))</f>
        <v/>
      </c>
      <c r="R1072" s="19" t="str">
        <f>IF(מרקובחצי[[#This Row],[CycleNumber]]&gt;1,IF(AND(O1071=1,מרקובחצי[[#This Row],[עד ועד]]&lt;29),1,""),"")</f>
        <v/>
      </c>
      <c r="S1072" s="19">
        <f>IF(מרקובחצי[[#This Row],[CycleNumber]]&gt;1,IF(OR(AND(O1071=1,מרקובחצי[[#This Row],[עד ועד]]&gt;28),AND(P1071=1),AND(Q1071=1,מרקובחצי[[#This Row],[עד ועד]]&lt;32)),1,""),"")</f>
        <v>1</v>
      </c>
      <c r="T1072" s="19" t="str">
        <f>IF(מרקובחצי[[#This Row],[CycleNumber]]&gt;1,IF(AND(Q1071=1,מרקובחצי[[#This Row],[עד ועד]]&gt;31),1,""),"")</f>
        <v/>
      </c>
      <c r="U1072" s="19" t="str">
        <f>IF(מרקובחצי[[#This Row],[CycleNumber]]&gt;1,IF(AND(R1071=1,מרקובחצי[[#This Row],[עד ועד]]&lt;29),1,IF(AND(U1071=1,NOT(OR(מרקובחצי[[#This Row],[עד ועד]]&lt;J1071,מרקובחצי[[#This Row],[עד ועד]]&gt;K1071))),1,"")),"")</f>
        <v/>
      </c>
      <c r="V1072" s="19" t="str">
        <f>IF(מרקובחצי[[#This Row],[CycleNumber]]&gt;1,IF(AND(SUM(R1071:T1071)=1,מרקובחצי[[#This Row],[עד ועד]]&gt;28,מרקובחצי[[#This Row],[עד ועד]]&lt;32),1,IF(OR(S1071=1,AND(R1071=1,מרקובחצי[[#This Row],[עד ועד]]&gt;28),AND(T1071=1,מרקובחצי[[#This Row],[עד ועד]]&lt;32)),1,IF(AND(V1071=1,NOT(OR(מרקובחצי[[#This Row],[עד ועד]]&lt;J1071,מרקובחצי[[#This Row],[עד ועד]]&gt;K1071))),1,""))),"")</f>
        <v/>
      </c>
      <c r="W1072" s="19" t="str">
        <f>IF(מרקובחצי[[#This Row],[CycleNumber]]&gt;1,IF(AND(T1071=1,מרקובחצי[[#This Row],[עד ועד]]&gt;31),1,IF(AND(W1071=1,NOT(OR(מרקובחצי[[#This Row],[עד ועד]]&lt;J1071,מרקובחצי[[#This Row],[עד ועד]]&gt;K1071))),1,"")),"")</f>
        <v/>
      </c>
      <c r="X1072" s="19" t="str">
        <f>IF(AND(מרקובחצי[[#This Row],[CycleNumber]]&lt;$B1073,SUM(מרקובחצי[[#This Row],[11]],R1073)=2),1,"")</f>
        <v/>
      </c>
      <c r="Y1072" s="19" t="str">
        <f>IF(AND(מרקובחצי[[#This Row],[CycleNumber]]&lt;$B1073,SUM(מרקובחצי[[#This Row],[11]],S1073)=2),1,"")</f>
        <v/>
      </c>
      <c r="Z1072" s="19" t="str">
        <f>IF(AND(מרקובחצי[[#This Row],[CycleNumber]]&lt;$B1073,SUM(מרקובחצי[[#This Row],[13]],S1073)=2),1,"")</f>
        <v/>
      </c>
      <c r="AA1072" s="19" t="str">
        <f>IF(AND(מרקובחצי[[#This Row],[CycleNumber]]&lt;$B1073,SUM(מרקובחצי[[#This Row],[13]],T1073)=2),1,"")</f>
        <v/>
      </c>
      <c r="AB1072" s="19" t="str">
        <f>IF(AND(מרקובחצי[[#This Row],[CycleNumber]]&lt;$B1073,SUM(מרקובחצי[[#This Row],[21]],U1073)=2),1,"")</f>
        <v/>
      </c>
      <c r="AC1072" s="19" t="str">
        <f>IF(AND(מרקובחצי[[#This Row],[CycleNumber]]&lt;$B1073,SUM(מרקובחצי[[#This Row],[21]],V1073)=2),1,"")</f>
        <v/>
      </c>
      <c r="AD1072" s="19" t="str">
        <f>IF(AND(מרקובחצי[[#This Row],[CycleNumber]]&lt;$B1073,SUM(מרקובחצי[[#This Row],[23]],V1073)=2),1,"")</f>
        <v/>
      </c>
      <c r="AE1072" s="19" t="str">
        <f>IF(AND(מרקובחצי[[#This Row],[CycleNumber]]&lt;$B1073,SUM(מרקובחצי[[#This Row],[23]],W1073)=2),1,"")</f>
        <v/>
      </c>
      <c r="AF1072" s="19" t="str">
        <f>IF(AND(מרקובחצי[[#This Row],[CycleNumber]]&lt;$B1073,SUM(מרקובחצי[[#This Row],[31]],O1073)=2),1,"")</f>
        <v/>
      </c>
      <c r="AG1072" s="19" t="str">
        <f>IF(AND(מרקובחצי[[#This Row],[CycleNumber]]&lt;$B1073,SUM(מרקובחצי[[#This Row],[31]],P1073)=2),1,"")</f>
        <v/>
      </c>
      <c r="AH1072" s="19" t="str">
        <f>IF(AND(מרקובחצי[[#This Row],[CycleNumber]]&lt;$B1073,SUM(מרקובחצי[[#This Row],[31]],Q1073)=2),1,"")</f>
        <v/>
      </c>
      <c r="AI1072" s="19" t="str">
        <f>IF(AND(מרקובחצי[[#This Row],[CycleNumber]]&lt;$B1073,SUM(U1072:U1073)=2),1,"")</f>
        <v/>
      </c>
      <c r="AJ1072" s="19" t="str">
        <f>IF(AND(מרקובחצי[[#This Row],[CycleNumber]]&lt;$B1073,SUM(מרקובחצי[[#This Row],[32]],O1073)=2),1,"")</f>
        <v/>
      </c>
      <c r="AK1072" s="19" t="str">
        <f>IF(AND(מרקובחצי[[#This Row],[CycleNumber]]&lt;$B1073,SUM(מרקובחצי[[#This Row],[32]],P1073)=2),1,"")</f>
        <v/>
      </c>
      <c r="AL1072" s="19" t="str">
        <f>IF(AND(מרקובחצי[[#This Row],[CycleNumber]]&lt;$B1073,SUM(מרקובחצי[[#This Row],[32]],Q1073)=2),1,"")</f>
        <v/>
      </c>
      <c r="AM1072" s="19" t="str">
        <f>IF(AND(מרקובחצי[[#This Row],[CycleNumber]]&lt;$B1073,SUM(V1072:V1073)=2),1,"")</f>
        <v/>
      </c>
      <c r="AN1072" s="19" t="str">
        <f>IF(AND(מרקובחצי[[#This Row],[CycleNumber]]&lt;$B1073,SUM(מרקובחצי[[#This Row],[33]],O1073)=2),1,"")</f>
        <v/>
      </c>
      <c r="AO1072" s="19" t="str">
        <f>IF(AND(מרקובחצי[[#This Row],[CycleNumber]]&lt;$B1073,SUM(מרקובחצי[[#This Row],[33]],P1073)=2),1,"")</f>
        <v/>
      </c>
      <c r="AP1072" s="19" t="str">
        <f>IF(AND(מרקובחצי[[#This Row],[CycleNumber]]&lt;$B1073,SUM(מרקובחצי[[#This Row],[33]],Q1073)=2),1,"")</f>
        <v/>
      </c>
      <c r="AQ1072" s="19" t="str">
        <f>IF(AND(מרקובחצי[[#This Row],[CycleNumber]]&lt;$B1073,SUM(W1072:W1073)=2),1,"")</f>
        <v/>
      </c>
      <c r="AR1072" s="19" t="str">
        <f>IF(AND(מרקובחצי[[#This Row],[CycleNumber]]&lt;$B1073,SUM(מרקובחצי[[#This Row],[12]],S1073)=2),1,"")</f>
        <v/>
      </c>
      <c r="AS1072" s="19">
        <f>IF(AND(מרקובחצי[[#This Row],[CycleNumber]]&lt;$B1073,SUM(מרקובחצי[[#This Row],[22]],V1073)=2),1,"")</f>
        <v>1</v>
      </c>
      <c r="AT1072" s="21">
        <f>SUM(מרקובחצי[[#This Row],[11]:[33]])</f>
        <v>1</v>
      </c>
    </row>
    <row r="1073" spans="1:46" ht="15.6" x14ac:dyDescent="0.25">
      <c r="A1073" s="19" t="s">
        <v>115</v>
      </c>
      <c r="B1073" s="19">
        <v>6</v>
      </c>
      <c r="C1073">
        <v>30</v>
      </c>
      <c r="D1073" s="19">
        <f>מרקובחצי[[#This Row],[LengthofCycle]]+1</f>
        <v>31</v>
      </c>
      <c r="E1073" t="str">
        <f>IF(IFERROR(LOOKUP(מרקובחצי[[#This Row],[ClientID]],קביעויות[הפלגה]),FALSE)=מרקובחצי[[#This Row],[ClientID]],1,"")</f>
        <v/>
      </c>
      <c r="F1073" t="str">
        <f>IF(IFERROR(LOOKUP(מרקובחצי[[#This Row],[ClientID]],סוגחציקבוע[S31]),FALSE)=מרקובחצי[[#This Row],[ClientID]],1,"")</f>
        <v/>
      </c>
      <c r="G1073">
        <f>IF(IFERROR(LOOKUP(מרקובחצי[[#This Row],[ClientID]],סוגחציקבוע[S32]),FALSE)=מרקובחצי[[#This Row],[ClientID]],1,"")</f>
        <v>1</v>
      </c>
      <c r="H1073" t="str">
        <f>IF(IFERROR(LOOKUP(מרקובחצי[[#This Row],[ClientID]],סוגחציקבוע[S33]),FALSE)=מרקובחצי[[#This Row],[ClientID]],1,"")</f>
        <v/>
      </c>
      <c r="I1073" t="str">
        <f>IF(IFERROR(LOOKUP(מרקובחצי[[#This Row],[ClientID]],סוגחציקבוע[S32&amp;33]),FALSE)=מרקובחצי[[#This Row],[ClientID]],1,"")</f>
        <v/>
      </c>
      <c r="J1073" s="19">
        <f>IF(SUM(מרקובחצי[[#This Row],[11]:[13]])=1,מרקובחצי[[#This Row],[עד ועד]],IF(SUM(R1072:T1073)=1,IF(מרקובחצי[[#This Row],[עד ועד]]&lt;J1072,מרקובחצי[[#This Row],[עד ועד]],J1072),J1072))</f>
        <v>27</v>
      </c>
      <c r="K1073" s="19">
        <f>IF(SUM(מרקובחצי[[#This Row],[11]:[13]])=1,מרקובחצי[[#This Row],[עד ועד]],IF(SUM(R1072:T1073)=1,IF(מרקובחצי[[#This Row],[עד ועד]]&gt;K1072,מרקובחצי[[#This Row],[עד ועד]],K1072),K1072))</f>
        <v>33</v>
      </c>
      <c r="L1073" s="19">
        <f>IF(AND(SUM(מרקובחצי[[#This Row],[31]:[33]])=1,SUM(U1072:W1072)=0),מרקובחצי[[#This Row],[מקס]]-מרקובחצי[[#This Row],[מינ]],"")</f>
        <v>6</v>
      </c>
      <c r="M107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73" s="19" t="str">
        <f t="shared" si="16"/>
        <v>S22</v>
      </c>
      <c r="O1073" s="19" t="str">
        <f>IF(מרקובחצי[[#This Row],[קבעה הפלגה?]]=1,"",IF(AND(מרקובחצי[[#This Row],[עד ועד]]&lt;29,OR(מרקובחצי[[#This Row],[CycleNumber]]=1,AND(U1072=1,OR(מרקובחצי[[#This Row],[עד ועד]]&lt;J1072,מרקובחצי[[#This Row],[עד ועד]]&gt;K1072)),AND(V1072=1,מרקובחצי[[#This Row],[עד ועד]]&lt;J1072),W1072=1)),1,""))</f>
        <v/>
      </c>
      <c r="P1073" s="19" t="str">
        <f>IF(מרקובחצי[[#This Row],[קבעה הפלגה?]]=1,"",IF(AND(מרקובחצי[[#This Row],[עד ועד]]&gt;28,מרקובחצי[[#This Row],[עד ועד]]&lt;32,OR(מרקובחצי[[#This Row],[CycleNumber]]=1,AND(U1072=1),AND(V1072=1,OR(מרקובחצי[[#This Row],[עד ועד]]&lt;J1072,מרקובחצי[[#This Row],[עד ועד]]&gt;K1072)),W1072=1)),1,""))</f>
        <v/>
      </c>
      <c r="Q1073" s="19" t="str">
        <f>IF(מרקובחצי[[#This Row],[קבעה הפלגה?]]=1,"",IF(AND(מרקובחצי[[#This Row],[עד ועד]]&gt;31,OR(מרקובחצי[[#This Row],[CycleNumber]]=1,AND(U1072=1),AND(V1072=1,מרקובחצי[[#This Row],[עד ועד]]&gt;K1072),AND(W1072=1,OR(מרקובחצי[[#This Row],[עד ועד]]&gt;K1072,מרקובחצי[[#This Row],[עד ועד]]&lt;J1072)))),1,""))</f>
        <v/>
      </c>
      <c r="R1073" s="19" t="str">
        <f>IF(מרקובחצי[[#This Row],[CycleNumber]]&gt;1,IF(AND(O1072=1,מרקובחצי[[#This Row],[עד ועד]]&lt;29),1,""),"")</f>
        <v/>
      </c>
      <c r="S1073" s="19" t="str">
        <f>IF(מרקובחצי[[#This Row],[CycleNumber]]&gt;1,IF(OR(AND(O1072=1,מרקובחצי[[#This Row],[עד ועד]]&gt;28),AND(P1072=1),AND(Q1072=1,מרקובחצי[[#This Row],[עד ועד]]&lt;32)),1,""),"")</f>
        <v/>
      </c>
      <c r="T1073" s="19" t="str">
        <f>IF(מרקובחצי[[#This Row],[CycleNumber]]&gt;1,IF(AND(Q1072=1,מרקובחצי[[#This Row],[עד ועד]]&gt;31),1,""),"")</f>
        <v/>
      </c>
      <c r="U1073" s="19" t="str">
        <f>IF(מרקובחצי[[#This Row],[CycleNumber]]&gt;1,IF(AND(R1072=1,מרקובחצי[[#This Row],[עד ועד]]&lt;29),1,IF(AND(U1072=1,NOT(OR(מרקובחצי[[#This Row],[עד ועד]]&lt;J1072,מרקובחצי[[#This Row],[עד ועד]]&gt;K1072))),1,"")),"")</f>
        <v/>
      </c>
      <c r="V1073" s="19">
        <f>IF(מרקובחצי[[#This Row],[CycleNumber]]&gt;1,IF(AND(SUM(R1072:T1072)=1,מרקובחצי[[#This Row],[עד ועד]]&gt;28,מרקובחצי[[#This Row],[עד ועד]]&lt;32),1,IF(OR(S1072=1,AND(R1072=1,מרקובחצי[[#This Row],[עד ועד]]&gt;28),AND(T1072=1,מרקובחצי[[#This Row],[עד ועד]]&lt;32)),1,IF(AND(V1072=1,NOT(OR(מרקובחצי[[#This Row],[עד ועד]]&lt;J1072,מרקובחצי[[#This Row],[עד ועד]]&gt;K1072))),1,""))),"")</f>
        <v>1</v>
      </c>
      <c r="W1073" s="19" t="str">
        <f>IF(מרקובחצי[[#This Row],[CycleNumber]]&gt;1,IF(AND(T1072=1,מרקובחצי[[#This Row],[עד ועד]]&gt;31),1,IF(AND(W1072=1,NOT(OR(מרקובחצי[[#This Row],[עד ועד]]&lt;J1072,מרקובחצי[[#This Row],[עד ועד]]&gt;K1072))),1,"")),"")</f>
        <v/>
      </c>
      <c r="X1073" s="19" t="str">
        <f>IF(AND(מרקובחצי[[#This Row],[CycleNumber]]&lt;$B1074,SUM(מרקובחצי[[#This Row],[11]],R1074)=2),1,"")</f>
        <v/>
      </c>
      <c r="Y1073" s="19" t="str">
        <f>IF(AND(מרקובחצי[[#This Row],[CycleNumber]]&lt;$B1074,SUM(מרקובחצי[[#This Row],[11]],S1074)=2),1,"")</f>
        <v/>
      </c>
      <c r="Z1073" s="19" t="str">
        <f>IF(AND(מרקובחצי[[#This Row],[CycleNumber]]&lt;$B1074,SUM(מרקובחצי[[#This Row],[13]],S1074)=2),1,"")</f>
        <v/>
      </c>
      <c r="AA1073" s="19" t="str">
        <f>IF(AND(מרקובחצי[[#This Row],[CycleNumber]]&lt;$B1074,SUM(מרקובחצי[[#This Row],[13]],T1074)=2),1,"")</f>
        <v/>
      </c>
      <c r="AB1073" s="19" t="str">
        <f>IF(AND(מרקובחצי[[#This Row],[CycleNumber]]&lt;$B1074,SUM(מרקובחצי[[#This Row],[21]],U1074)=2),1,"")</f>
        <v/>
      </c>
      <c r="AC1073" s="19" t="str">
        <f>IF(AND(מרקובחצי[[#This Row],[CycleNumber]]&lt;$B1074,SUM(מרקובחצי[[#This Row],[21]],V1074)=2),1,"")</f>
        <v/>
      </c>
      <c r="AD1073" s="19" t="str">
        <f>IF(AND(מרקובחצי[[#This Row],[CycleNumber]]&lt;$B1074,SUM(מרקובחצי[[#This Row],[23]],V1074)=2),1,"")</f>
        <v/>
      </c>
      <c r="AE1073" s="19" t="str">
        <f>IF(AND(מרקובחצי[[#This Row],[CycleNumber]]&lt;$B1074,SUM(מרקובחצי[[#This Row],[23]],W1074)=2),1,"")</f>
        <v/>
      </c>
      <c r="AF1073" s="19" t="str">
        <f>IF(AND(מרקובחצי[[#This Row],[CycleNumber]]&lt;$B1074,SUM(מרקובחצי[[#This Row],[31]],O1074)=2),1,"")</f>
        <v/>
      </c>
      <c r="AG1073" s="19" t="str">
        <f>IF(AND(מרקובחצי[[#This Row],[CycleNumber]]&lt;$B1074,SUM(מרקובחצי[[#This Row],[31]],P1074)=2),1,"")</f>
        <v/>
      </c>
      <c r="AH1073" s="19" t="str">
        <f>IF(AND(מרקובחצי[[#This Row],[CycleNumber]]&lt;$B1074,SUM(מרקובחצי[[#This Row],[31]],Q1074)=2),1,"")</f>
        <v/>
      </c>
      <c r="AI1073" s="19" t="str">
        <f>IF(AND(מרקובחצי[[#This Row],[CycleNumber]]&lt;$B1074,SUM(U1073:U1074)=2),1,"")</f>
        <v/>
      </c>
      <c r="AJ1073" s="19" t="str">
        <f>IF(AND(מרקובחצי[[#This Row],[CycleNumber]]&lt;$B1074,SUM(מרקובחצי[[#This Row],[32]],O1074)=2),1,"")</f>
        <v/>
      </c>
      <c r="AK1073" s="19" t="str">
        <f>IF(AND(מרקובחצי[[#This Row],[CycleNumber]]&lt;$B1074,SUM(מרקובחצי[[#This Row],[32]],P1074)=2),1,"")</f>
        <v/>
      </c>
      <c r="AL1073" s="19" t="str">
        <f>IF(AND(מרקובחצי[[#This Row],[CycleNumber]]&lt;$B1074,SUM(מרקובחצי[[#This Row],[32]],Q1074)=2),1,"")</f>
        <v/>
      </c>
      <c r="AM1073" s="19">
        <f>IF(AND(מרקובחצי[[#This Row],[CycleNumber]]&lt;$B1074,SUM(V1073:V1074)=2),1,"")</f>
        <v>1</v>
      </c>
      <c r="AN1073" s="19" t="str">
        <f>IF(AND(מרקובחצי[[#This Row],[CycleNumber]]&lt;$B1074,SUM(מרקובחצי[[#This Row],[33]],O1074)=2),1,"")</f>
        <v/>
      </c>
      <c r="AO1073" s="19" t="str">
        <f>IF(AND(מרקובחצי[[#This Row],[CycleNumber]]&lt;$B1074,SUM(מרקובחצי[[#This Row],[33]],P1074)=2),1,"")</f>
        <v/>
      </c>
      <c r="AP1073" s="19" t="str">
        <f>IF(AND(מרקובחצי[[#This Row],[CycleNumber]]&lt;$B1074,SUM(מרקובחצי[[#This Row],[33]],Q1074)=2),1,"")</f>
        <v/>
      </c>
      <c r="AQ1073" s="19" t="str">
        <f>IF(AND(מרקובחצי[[#This Row],[CycleNumber]]&lt;$B1074,SUM(W1073:W1074)=2),1,"")</f>
        <v/>
      </c>
      <c r="AR1073" s="19" t="str">
        <f>IF(AND(מרקובחצי[[#This Row],[CycleNumber]]&lt;$B1074,SUM(מרקובחצי[[#This Row],[12]],S1074)=2),1,"")</f>
        <v/>
      </c>
      <c r="AS1073" s="19" t="str">
        <f>IF(AND(מרקובחצי[[#This Row],[CycleNumber]]&lt;$B1074,SUM(מרקובחצי[[#This Row],[22]],V1074)=2),1,"")</f>
        <v/>
      </c>
      <c r="AT1073" s="21">
        <f>SUM(מרקובחצי[[#This Row],[11]:[33]])</f>
        <v>1</v>
      </c>
    </row>
    <row r="1074" spans="1:46" ht="15.6" x14ac:dyDescent="0.25">
      <c r="A1074" s="19" t="s">
        <v>115</v>
      </c>
      <c r="B1074" s="19">
        <v>7</v>
      </c>
      <c r="C1074">
        <v>26</v>
      </c>
      <c r="D1074" s="19">
        <f>מרקובחצי[[#This Row],[LengthofCycle]]+1</f>
        <v>27</v>
      </c>
      <c r="E1074" t="str">
        <f>IF(IFERROR(LOOKUP(מרקובחצי[[#This Row],[ClientID]],קביעויות[הפלגה]),FALSE)=מרקובחצי[[#This Row],[ClientID]],1,"")</f>
        <v/>
      </c>
      <c r="F1074" t="str">
        <f>IF(IFERROR(LOOKUP(מרקובחצי[[#This Row],[ClientID]],סוגחציקבוע[S31]),FALSE)=מרקובחצי[[#This Row],[ClientID]],1,"")</f>
        <v/>
      </c>
      <c r="G1074">
        <f>IF(IFERROR(LOOKUP(מרקובחצי[[#This Row],[ClientID]],סוגחציקבוע[S32]),FALSE)=מרקובחצי[[#This Row],[ClientID]],1,"")</f>
        <v>1</v>
      </c>
      <c r="H1074" t="str">
        <f>IF(IFERROR(LOOKUP(מרקובחצי[[#This Row],[ClientID]],סוגחציקבוע[S33]),FALSE)=מרקובחצי[[#This Row],[ClientID]],1,"")</f>
        <v/>
      </c>
      <c r="I1074" t="str">
        <f>IF(IFERROR(LOOKUP(מרקובחצי[[#This Row],[ClientID]],סוגחציקבוע[S32&amp;33]),FALSE)=מרקובחצי[[#This Row],[ClientID]],1,"")</f>
        <v/>
      </c>
      <c r="J1074" s="19">
        <f>IF(SUM(מרקובחצי[[#This Row],[11]:[13]])=1,מרקובחצי[[#This Row],[עד ועד]],IF(SUM(R1073:T1074)=1,IF(מרקובחצי[[#This Row],[עד ועד]]&lt;J1073,מרקובחצי[[#This Row],[עד ועד]],J1073),J1073))</f>
        <v>27</v>
      </c>
      <c r="K1074" s="19">
        <f>IF(SUM(מרקובחצי[[#This Row],[11]:[13]])=1,מרקובחצי[[#This Row],[עד ועד]],IF(SUM(R1073:T1074)=1,IF(מרקובחצי[[#This Row],[עד ועד]]&gt;K1073,מרקובחצי[[#This Row],[עד ועד]],K1073),K1073))</f>
        <v>33</v>
      </c>
      <c r="L1074" s="19" t="str">
        <f>IF(AND(SUM(מרקובחצי[[#This Row],[31]:[33]])=1,SUM(U1073:W1073)=0),מרקובחצי[[#This Row],[מקס]]-מרקובחצי[[#This Row],[מינ]],"")</f>
        <v/>
      </c>
      <c r="M107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74" s="19" t="str">
        <f t="shared" si="16"/>
        <v>S32</v>
      </c>
      <c r="O1074" s="19" t="str">
        <f>IF(מרקובחצי[[#This Row],[קבעה הפלגה?]]=1,"",IF(AND(מרקובחצי[[#This Row],[עד ועד]]&lt;29,OR(מרקובחצי[[#This Row],[CycleNumber]]=1,AND(U1073=1,OR(מרקובחצי[[#This Row],[עד ועד]]&lt;J1073,מרקובחצי[[#This Row],[עד ועד]]&gt;K1073)),AND(V1073=1,מרקובחצי[[#This Row],[עד ועד]]&lt;J1073),W1073=1)),1,""))</f>
        <v/>
      </c>
      <c r="P1074" s="19" t="str">
        <f>IF(מרקובחצי[[#This Row],[קבעה הפלגה?]]=1,"",IF(AND(מרקובחצי[[#This Row],[עד ועד]]&gt;28,מרקובחצי[[#This Row],[עד ועד]]&lt;32,OR(מרקובחצי[[#This Row],[CycleNumber]]=1,AND(U1073=1),AND(V1073=1,OR(מרקובחצי[[#This Row],[עד ועד]]&lt;J1073,מרקובחצי[[#This Row],[עד ועד]]&gt;K1073)),W1073=1)),1,""))</f>
        <v/>
      </c>
      <c r="Q1074" s="19" t="str">
        <f>IF(מרקובחצי[[#This Row],[קבעה הפלגה?]]=1,"",IF(AND(מרקובחצי[[#This Row],[עד ועד]]&gt;31,OR(מרקובחצי[[#This Row],[CycleNumber]]=1,AND(U1073=1),AND(V1073=1,מרקובחצי[[#This Row],[עד ועד]]&gt;K1073),AND(W1073=1,OR(מרקובחצי[[#This Row],[עד ועד]]&gt;K1073,מרקובחצי[[#This Row],[עד ועד]]&lt;J1073)))),1,""))</f>
        <v/>
      </c>
      <c r="R1074" s="19" t="str">
        <f>IF(מרקובחצי[[#This Row],[CycleNumber]]&gt;1,IF(AND(O1073=1,מרקובחצי[[#This Row],[עד ועד]]&lt;29),1,""),"")</f>
        <v/>
      </c>
      <c r="S1074" s="19" t="str">
        <f>IF(מרקובחצי[[#This Row],[CycleNumber]]&gt;1,IF(OR(AND(O1073=1,מרקובחצי[[#This Row],[עד ועד]]&gt;28),AND(P1073=1),AND(Q1073=1,מרקובחצי[[#This Row],[עד ועד]]&lt;32)),1,""),"")</f>
        <v/>
      </c>
      <c r="T1074" s="19" t="str">
        <f>IF(מרקובחצי[[#This Row],[CycleNumber]]&gt;1,IF(AND(Q1073=1,מרקובחצי[[#This Row],[עד ועד]]&gt;31),1,""),"")</f>
        <v/>
      </c>
      <c r="U1074" s="19" t="str">
        <f>IF(מרקובחצי[[#This Row],[CycleNumber]]&gt;1,IF(AND(R1073=1,מרקובחצי[[#This Row],[עד ועד]]&lt;29),1,IF(AND(U1073=1,NOT(OR(מרקובחצי[[#This Row],[עד ועד]]&lt;J1073,מרקובחצי[[#This Row],[עד ועד]]&gt;K1073))),1,"")),"")</f>
        <v/>
      </c>
      <c r="V1074" s="19">
        <f>IF(מרקובחצי[[#This Row],[CycleNumber]]&gt;1,IF(AND(SUM(R1073:T1073)=1,מרקובחצי[[#This Row],[עד ועד]]&gt;28,מרקובחצי[[#This Row],[עד ועד]]&lt;32),1,IF(OR(S1073=1,AND(R1073=1,מרקובחצי[[#This Row],[עד ועד]]&gt;28),AND(T1073=1,מרקובחצי[[#This Row],[עד ועד]]&lt;32)),1,IF(AND(V1073=1,NOT(OR(מרקובחצי[[#This Row],[עד ועד]]&lt;J1073,מרקובחצי[[#This Row],[עד ועד]]&gt;K1073))),1,""))),"")</f>
        <v>1</v>
      </c>
      <c r="W1074" s="19" t="str">
        <f>IF(מרקובחצי[[#This Row],[CycleNumber]]&gt;1,IF(AND(T1073=1,מרקובחצי[[#This Row],[עד ועד]]&gt;31),1,IF(AND(W1073=1,NOT(OR(מרקובחצי[[#This Row],[עד ועד]]&lt;J1073,מרקובחצי[[#This Row],[עד ועד]]&gt;K1073))),1,"")),"")</f>
        <v/>
      </c>
      <c r="X1074" s="19" t="str">
        <f>IF(AND(מרקובחצי[[#This Row],[CycleNumber]]&lt;$B1075,SUM(מרקובחצי[[#This Row],[11]],R1075)=2),1,"")</f>
        <v/>
      </c>
      <c r="Y1074" s="19" t="str">
        <f>IF(AND(מרקובחצי[[#This Row],[CycleNumber]]&lt;$B1075,SUM(מרקובחצי[[#This Row],[11]],S1075)=2),1,"")</f>
        <v/>
      </c>
      <c r="Z1074" s="19" t="str">
        <f>IF(AND(מרקובחצי[[#This Row],[CycleNumber]]&lt;$B1075,SUM(מרקובחצי[[#This Row],[13]],S1075)=2),1,"")</f>
        <v/>
      </c>
      <c r="AA1074" s="19" t="str">
        <f>IF(AND(מרקובחצי[[#This Row],[CycleNumber]]&lt;$B1075,SUM(מרקובחצי[[#This Row],[13]],T1075)=2),1,"")</f>
        <v/>
      </c>
      <c r="AB1074" s="19" t="str">
        <f>IF(AND(מרקובחצי[[#This Row],[CycleNumber]]&lt;$B1075,SUM(מרקובחצי[[#This Row],[21]],U1075)=2),1,"")</f>
        <v/>
      </c>
      <c r="AC1074" s="19" t="str">
        <f>IF(AND(מרקובחצי[[#This Row],[CycleNumber]]&lt;$B1075,SUM(מרקובחצי[[#This Row],[21]],V1075)=2),1,"")</f>
        <v/>
      </c>
      <c r="AD1074" s="19" t="str">
        <f>IF(AND(מרקובחצי[[#This Row],[CycleNumber]]&lt;$B1075,SUM(מרקובחצי[[#This Row],[23]],V1075)=2),1,"")</f>
        <v/>
      </c>
      <c r="AE1074" s="19" t="str">
        <f>IF(AND(מרקובחצי[[#This Row],[CycleNumber]]&lt;$B1075,SUM(מרקובחצי[[#This Row],[23]],W1075)=2),1,"")</f>
        <v/>
      </c>
      <c r="AF1074" s="19" t="str">
        <f>IF(AND(מרקובחצי[[#This Row],[CycleNumber]]&lt;$B1075,SUM(מרקובחצי[[#This Row],[31]],O1075)=2),1,"")</f>
        <v/>
      </c>
      <c r="AG1074" s="19" t="str">
        <f>IF(AND(מרקובחצי[[#This Row],[CycleNumber]]&lt;$B1075,SUM(מרקובחצי[[#This Row],[31]],P1075)=2),1,"")</f>
        <v/>
      </c>
      <c r="AH1074" s="19" t="str">
        <f>IF(AND(מרקובחצי[[#This Row],[CycleNumber]]&lt;$B1075,SUM(מרקובחצי[[#This Row],[31]],Q1075)=2),1,"")</f>
        <v/>
      </c>
      <c r="AI1074" s="19" t="str">
        <f>IF(AND(מרקובחצי[[#This Row],[CycleNumber]]&lt;$B1075,SUM(U1074:U1075)=2),1,"")</f>
        <v/>
      </c>
      <c r="AJ1074" s="19" t="str">
        <f>IF(AND(מרקובחצי[[#This Row],[CycleNumber]]&lt;$B1075,SUM(מרקובחצי[[#This Row],[32]],O1075)=2),1,"")</f>
        <v/>
      </c>
      <c r="AK1074" s="19" t="str">
        <f>IF(AND(מרקובחצי[[#This Row],[CycleNumber]]&lt;$B1075,SUM(מרקובחצי[[#This Row],[32]],P1075)=2),1,"")</f>
        <v/>
      </c>
      <c r="AL1074" s="19" t="str">
        <f>IF(AND(מרקובחצי[[#This Row],[CycleNumber]]&lt;$B1075,SUM(מרקובחצי[[#This Row],[32]],Q1075)=2),1,"")</f>
        <v/>
      </c>
      <c r="AM1074" s="19">
        <f>IF(AND(מרקובחצי[[#This Row],[CycleNumber]]&lt;$B1075,SUM(V1074:V1075)=2),1,"")</f>
        <v>1</v>
      </c>
      <c r="AN1074" s="19" t="str">
        <f>IF(AND(מרקובחצי[[#This Row],[CycleNumber]]&lt;$B1075,SUM(מרקובחצי[[#This Row],[33]],O1075)=2),1,"")</f>
        <v/>
      </c>
      <c r="AO1074" s="19" t="str">
        <f>IF(AND(מרקובחצי[[#This Row],[CycleNumber]]&lt;$B1075,SUM(מרקובחצי[[#This Row],[33]],P1075)=2),1,"")</f>
        <v/>
      </c>
      <c r="AP1074" s="19" t="str">
        <f>IF(AND(מרקובחצי[[#This Row],[CycleNumber]]&lt;$B1075,SUM(מרקובחצי[[#This Row],[33]],Q1075)=2),1,"")</f>
        <v/>
      </c>
      <c r="AQ1074" s="19" t="str">
        <f>IF(AND(מרקובחצי[[#This Row],[CycleNumber]]&lt;$B1075,SUM(W1074:W1075)=2),1,"")</f>
        <v/>
      </c>
      <c r="AR1074" s="19" t="str">
        <f>IF(AND(מרקובחצי[[#This Row],[CycleNumber]]&lt;$B1075,SUM(מרקובחצי[[#This Row],[12]],S1075)=2),1,"")</f>
        <v/>
      </c>
      <c r="AS1074" s="19" t="str">
        <f>IF(AND(מרקובחצי[[#This Row],[CycleNumber]]&lt;$B1075,SUM(מרקובחצי[[#This Row],[22]],V1075)=2),1,"")</f>
        <v/>
      </c>
      <c r="AT1074" s="21">
        <f>SUM(מרקובחצי[[#This Row],[11]:[33]])</f>
        <v>1</v>
      </c>
    </row>
    <row r="1075" spans="1:46" ht="15.6" x14ac:dyDescent="0.25">
      <c r="A1075" s="19" t="s">
        <v>115</v>
      </c>
      <c r="B1075" s="19">
        <v>8</v>
      </c>
      <c r="C1075">
        <v>28</v>
      </c>
      <c r="D1075" s="19">
        <f>מרקובחצי[[#This Row],[LengthofCycle]]+1</f>
        <v>29</v>
      </c>
      <c r="E1075" t="str">
        <f>IF(IFERROR(LOOKUP(מרקובחצי[[#This Row],[ClientID]],קביעויות[הפלגה]),FALSE)=מרקובחצי[[#This Row],[ClientID]],1,"")</f>
        <v/>
      </c>
      <c r="F1075" t="str">
        <f>IF(IFERROR(LOOKUP(מרקובחצי[[#This Row],[ClientID]],סוגחציקבוע[S31]),FALSE)=מרקובחצי[[#This Row],[ClientID]],1,"")</f>
        <v/>
      </c>
      <c r="G1075">
        <f>IF(IFERROR(LOOKUP(מרקובחצי[[#This Row],[ClientID]],סוגחציקבוע[S32]),FALSE)=מרקובחצי[[#This Row],[ClientID]],1,"")</f>
        <v>1</v>
      </c>
      <c r="H1075" t="str">
        <f>IF(IFERROR(LOOKUP(מרקובחצי[[#This Row],[ClientID]],סוגחציקבוע[S33]),FALSE)=מרקובחצי[[#This Row],[ClientID]],1,"")</f>
        <v/>
      </c>
      <c r="I1075" t="str">
        <f>IF(IFERROR(LOOKUP(מרקובחצי[[#This Row],[ClientID]],סוגחציקבוע[S32&amp;33]),FALSE)=מרקובחצי[[#This Row],[ClientID]],1,"")</f>
        <v/>
      </c>
      <c r="J1075" s="19">
        <f>IF(SUM(מרקובחצי[[#This Row],[11]:[13]])=1,מרקובחצי[[#This Row],[עד ועד]],IF(SUM(R1074:T1075)=1,IF(מרקובחצי[[#This Row],[עד ועד]]&lt;J1074,מרקובחצי[[#This Row],[עד ועד]],J1074),J1074))</f>
        <v>27</v>
      </c>
      <c r="K1075" s="19">
        <f>IF(SUM(מרקובחצי[[#This Row],[11]:[13]])=1,מרקובחצי[[#This Row],[עד ועד]],IF(SUM(R1074:T1075)=1,IF(מרקובחצי[[#This Row],[עד ועד]]&gt;K1074,מרקובחצי[[#This Row],[עד ועד]],K1074),K1074))</f>
        <v>33</v>
      </c>
      <c r="L1075" s="19" t="str">
        <f>IF(AND(SUM(מרקובחצי[[#This Row],[31]:[33]])=1,SUM(U1074:W1074)=0),מרקובחצי[[#This Row],[מקס]]-מרקובחצי[[#This Row],[מינ]],"")</f>
        <v/>
      </c>
      <c r="M107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75" s="19" t="str">
        <f t="shared" si="16"/>
        <v>S32</v>
      </c>
      <c r="O1075" s="19" t="str">
        <f>IF(מרקובחצי[[#This Row],[קבעה הפלגה?]]=1,"",IF(AND(מרקובחצי[[#This Row],[עד ועד]]&lt;29,OR(מרקובחצי[[#This Row],[CycleNumber]]=1,AND(U1074=1,OR(מרקובחצי[[#This Row],[עד ועד]]&lt;J1074,מרקובחצי[[#This Row],[עד ועד]]&gt;K1074)),AND(V1074=1,מרקובחצי[[#This Row],[עד ועד]]&lt;J1074),W1074=1)),1,""))</f>
        <v/>
      </c>
      <c r="P1075" s="19" t="str">
        <f>IF(מרקובחצי[[#This Row],[קבעה הפלגה?]]=1,"",IF(AND(מרקובחצי[[#This Row],[עד ועד]]&gt;28,מרקובחצי[[#This Row],[עד ועד]]&lt;32,OR(מרקובחצי[[#This Row],[CycleNumber]]=1,AND(U1074=1),AND(V1074=1,OR(מרקובחצי[[#This Row],[עד ועד]]&lt;J1074,מרקובחצי[[#This Row],[עד ועד]]&gt;K1074)),W1074=1)),1,""))</f>
        <v/>
      </c>
      <c r="Q1075" s="19" t="str">
        <f>IF(מרקובחצי[[#This Row],[קבעה הפלגה?]]=1,"",IF(AND(מרקובחצי[[#This Row],[עד ועד]]&gt;31,OR(מרקובחצי[[#This Row],[CycleNumber]]=1,AND(U1074=1),AND(V1074=1,מרקובחצי[[#This Row],[עד ועד]]&gt;K1074),AND(W1074=1,OR(מרקובחצי[[#This Row],[עד ועד]]&gt;K1074,מרקובחצי[[#This Row],[עד ועד]]&lt;J1074)))),1,""))</f>
        <v/>
      </c>
      <c r="R1075" s="19" t="str">
        <f>IF(מרקובחצי[[#This Row],[CycleNumber]]&gt;1,IF(AND(O1074=1,מרקובחצי[[#This Row],[עד ועד]]&lt;29),1,""),"")</f>
        <v/>
      </c>
      <c r="S1075" s="19" t="str">
        <f>IF(מרקובחצי[[#This Row],[CycleNumber]]&gt;1,IF(OR(AND(O1074=1,מרקובחצי[[#This Row],[עד ועד]]&gt;28),AND(P1074=1),AND(Q1074=1,מרקובחצי[[#This Row],[עד ועד]]&lt;32)),1,""),"")</f>
        <v/>
      </c>
      <c r="T1075" s="19" t="str">
        <f>IF(מרקובחצי[[#This Row],[CycleNumber]]&gt;1,IF(AND(Q1074=1,מרקובחצי[[#This Row],[עד ועד]]&gt;31),1,""),"")</f>
        <v/>
      </c>
      <c r="U1075" s="19" t="str">
        <f>IF(מרקובחצי[[#This Row],[CycleNumber]]&gt;1,IF(AND(R1074=1,מרקובחצי[[#This Row],[עד ועד]]&lt;29),1,IF(AND(U1074=1,NOT(OR(מרקובחצי[[#This Row],[עד ועד]]&lt;J1074,מרקובחצי[[#This Row],[עד ועד]]&gt;K1074))),1,"")),"")</f>
        <v/>
      </c>
      <c r="V1075" s="19">
        <f>IF(מרקובחצי[[#This Row],[CycleNumber]]&gt;1,IF(AND(SUM(R1074:T1074)=1,מרקובחצי[[#This Row],[עד ועד]]&gt;28,מרקובחצי[[#This Row],[עד ועד]]&lt;32),1,IF(OR(S1074=1,AND(R1074=1,מרקובחצי[[#This Row],[עד ועד]]&gt;28),AND(T1074=1,מרקובחצי[[#This Row],[עד ועד]]&lt;32)),1,IF(AND(V1074=1,NOT(OR(מרקובחצי[[#This Row],[עד ועד]]&lt;J1074,מרקובחצי[[#This Row],[עד ועד]]&gt;K1074))),1,""))),"")</f>
        <v>1</v>
      </c>
      <c r="W1075" s="19" t="str">
        <f>IF(מרקובחצי[[#This Row],[CycleNumber]]&gt;1,IF(AND(T1074=1,מרקובחצי[[#This Row],[עד ועד]]&gt;31),1,IF(AND(W1074=1,NOT(OR(מרקובחצי[[#This Row],[עד ועד]]&lt;J1074,מרקובחצי[[#This Row],[עד ועד]]&gt;K1074))),1,"")),"")</f>
        <v/>
      </c>
      <c r="X1075" s="19" t="str">
        <f>IF(AND(מרקובחצי[[#This Row],[CycleNumber]]&lt;$B1076,SUM(מרקובחצי[[#This Row],[11]],R1076)=2),1,"")</f>
        <v/>
      </c>
      <c r="Y1075" s="19" t="str">
        <f>IF(AND(מרקובחצי[[#This Row],[CycleNumber]]&lt;$B1076,SUM(מרקובחצי[[#This Row],[11]],S1076)=2),1,"")</f>
        <v/>
      </c>
      <c r="Z1075" s="19" t="str">
        <f>IF(AND(מרקובחצי[[#This Row],[CycleNumber]]&lt;$B1076,SUM(מרקובחצי[[#This Row],[13]],S1076)=2),1,"")</f>
        <v/>
      </c>
      <c r="AA1075" s="19" t="str">
        <f>IF(AND(מרקובחצי[[#This Row],[CycleNumber]]&lt;$B1076,SUM(מרקובחצי[[#This Row],[13]],T1076)=2),1,"")</f>
        <v/>
      </c>
      <c r="AB1075" s="19" t="str">
        <f>IF(AND(מרקובחצי[[#This Row],[CycleNumber]]&lt;$B1076,SUM(מרקובחצי[[#This Row],[21]],U1076)=2),1,"")</f>
        <v/>
      </c>
      <c r="AC1075" s="19" t="str">
        <f>IF(AND(מרקובחצי[[#This Row],[CycleNumber]]&lt;$B1076,SUM(מרקובחצי[[#This Row],[21]],V1076)=2),1,"")</f>
        <v/>
      </c>
      <c r="AD1075" s="19" t="str">
        <f>IF(AND(מרקובחצי[[#This Row],[CycleNumber]]&lt;$B1076,SUM(מרקובחצי[[#This Row],[23]],V1076)=2),1,"")</f>
        <v/>
      </c>
      <c r="AE1075" s="19" t="str">
        <f>IF(AND(מרקובחצי[[#This Row],[CycleNumber]]&lt;$B1076,SUM(מרקובחצי[[#This Row],[23]],W1076)=2),1,"")</f>
        <v/>
      </c>
      <c r="AF1075" s="19" t="str">
        <f>IF(AND(מרקובחצי[[#This Row],[CycleNumber]]&lt;$B1076,SUM(מרקובחצי[[#This Row],[31]],O1076)=2),1,"")</f>
        <v/>
      </c>
      <c r="AG1075" s="19" t="str">
        <f>IF(AND(מרקובחצי[[#This Row],[CycleNumber]]&lt;$B1076,SUM(מרקובחצי[[#This Row],[31]],P1076)=2),1,"")</f>
        <v/>
      </c>
      <c r="AH1075" s="19" t="str">
        <f>IF(AND(מרקובחצי[[#This Row],[CycleNumber]]&lt;$B1076,SUM(מרקובחצי[[#This Row],[31]],Q1076)=2),1,"")</f>
        <v/>
      </c>
      <c r="AI1075" s="19" t="str">
        <f>IF(AND(מרקובחצי[[#This Row],[CycleNumber]]&lt;$B1076,SUM(U1075:U1076)=2),1,"")</f>
        <v/>
      </c>
      <c r="AJ1075" s="19">
        <f>IF(AND(מרקובחצי[[#This Row],[CycleNumber]]&lt;$B1076,SUM(מרקובחצי[[#This Row],[32]],O1076)=2),1,"")</f>
        <v>1</v>
      </c>
      <c r="AK1075" s="19" t="str">
        <f>IF(AND(מרקובחצי[[#This Row],[CycleNumber]]&lt;$B1076,SUM(מרקובחצי[[#This Row],[32]],P1076)=2),1,"")</f>
        <v/>
      </c>
      <c r="AL1075" s="19" t="str">
        <f>IF(AND(מרקובחצי[[#This Row],[CycleNumber]]&lt;$B1076,SUM(מרקובחצי[[#This Row],[32]],Q1076)=2),1,"")</f>
        <v/>
      </c>
      <c r="AM1075" s="19" t="str">
        <f>IF(AND(מרקובחצי[[#This Row],[CycleNumber]]&lt;$B1076,SUM(V1075:V1076)=2),1,"")</f>
        <v/>
      </c>
      <c r="AN1075" s="19" t="str">
        <f>IF(AND(מרקובחצי[[#This Row],[CycleNumber]]&lt;$B1076,SUM(מרקובחצי[[#This Row],[33]],O1076)=2),1,"")</f>
        <v/>
      </c>
      <c r="AO1075" s="19" t="str">
        <f>IF(AND(מרקובחצי[[#This Row],[CycleNumber]]&lt;$B1076,SUM(מרקובחצי[[#This Row],[33]],P1076)=2),1,"")</f>
        <v/>
      </c>
      <c r="AP1075" s="19" t="str">
        <f>IF(AND(מרקובחצי[[#This Row],[CycleNumber]]&lt;$B1076,SUM(מרקובחצי[[#This Row],[33]],Q1076)=2),1,"")</f>
        <v/>
      </c>
      <c r="AQ1075" s="19" t="str">
        <f>IF(AND(מרקובחצי[[#This Row],[CycleNumber]]&lt;$B1076,SUM(W1075:W1076)=2),1,"")</f>
        <v/>
      </c>
      <c r="AR1075" s="19" t="str">
        <f>IF(AND(מרקובחצי[[#This Row],[CycleNumber]]&lt;$B1076,SUM(מרקובחצי[[#This Row],[12]],S1076)=2),1,"")</f>
        <v/>
      </c>
      <c r="AS1075" s="19" t="str">
        <f>IF(AND(מרקובחצי[[#This Row],[CycleNumber]]&lt;$B1076,SUM(מרקובחצי[[#This Row],[22]],V1076)=2),1,"")</f>
        <v/>
      </c>
      <c r="AT1075" s="21">
        <f>SUM(מרקובחצי[[#This Row],[11]:[33]])</f>
        <v>1</v>
      </c>
    </row>
    <row r="1076" spans="1:46" ht="15.6" x14ac:dyDescent="0.25">
      <c r="A1076" s="19" t="s">
        <v>115</v>
      </c>
      <c r="B1076" s="19">
        <v>9</v>
      </c>
      <c r="C1076">
        <v>21</v>
      </c>
      <c r="D1076" s="19">
        <f>מרקובחצי[[#This Row],[LengthofCycle]]+1</f>
        <v>22</v>
      </c>
      <c r="E1076" t="str">
        <f>IF(IFERROR(LOOKUP(מרקובחצי[[#This Row],[ClientID]],קביעויות[הפלגה]),FALSE)=מרקובחצי[[#This Row],[ClientID]],1,"")</f>
        <v/>
      </c>
      <c r="F1076" t="str">
        <f>IF(IFERROR(LOOKUP(מרקובחצי[[#This Row],[ClientID]],סוגחציקבוע[S31]),FALSE)=מרקובחצי[[#This Row],[ClientID]],1,"")</f>
        <v/>
      </c>
      <c r="G1076">
        <f>IF(IFERROR(LOOKUP(מרקובחצי[[#This Row],[ClientID]],סוגחציקבוע[S32]),FALSE)=מרקובחצי[[#This Row],[ClientID]],1,"")</f>
        <v>1</v>
      </c>
      <c r="H1076" t="str">
        <f>IF(IFERROR(LOOKUP(מרקובחצי[[#This Row],[ClientID]],סוגחציקבוע[S33]),FALSE)=מרקובחצי[[#This Row],[ClientID]],1,"")</f>
        <v/>
      </c>
      <c r="I1076" t="str">
        <f>IF(IFERROR(LOOKUP(מרקובחצי[[#This Row],[ClientID]],סוגחציקבוע[S32&amp;33]),FALSE)=מרקובחצי[[#This Row],[ClientID]],1,"")</f>
        <v/>
      </c>
      <c r="J1076" s="19">
        <f>IF(SUM(מרקובחצי[[#This Row],[11]:[13]])=1,מרקובחצי[[#This Row],[עד ועד]],IF(SUM(R1075:T1076)=1,IF(מרקובחצי[[#This Row],[עד ועד]]&lt;J1075,מרקובחצי[[#This Row],[עד ועד]],J1075),J1075))</f>
        <v>22</v>
      </c>
      <c r="K1076" s="19">
        <f>IF(SUM(מרקובחצי[[#This Row],[11]:[13]])=1,מרקובחצי[[#This Row],[עד ועד]],IF(SUM(R1075:T1076)=1,IF(מרקובחצי[[#This Row],[עד ועד]]&gt;K1075,מרקובחצי[[#This Row],[עד ועד]],K1075),K1075))</f>
        <v>22</v>
      </c>
      <c r="L1076" s="19" t="str">
        <f>IF(AND(SUM(מרקובחצי[[#This Row],[31]:[33]])=1,SUM(U1075:W1075)=0),מרקובחצי[[#This Row],[מקס]]-מרקובחצי[[#This Row],[מינ]],"")</f>
        <v/>
      </c>
      <c r="M107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076" s="19" t="str">
        <f t="shared" si="16"/>
        <v>S32</v>
      </c>
      <c r="O1076" s="19">
        <f>IF(מרקובחצי[[#This Row],[קבעה הפלגה?]]=1,"",IF(AND(מרקובחצי[[#This Row],[עד ועד]]&lt;29,OR(מרקובחצי[[#This Row],[CycleNumber]]=1,AND(U1075=1,OR(מרקובחצי[[#This Row],[עד ועד]]&lt;J1075,מרקובחצי[[#This Row],[עד ועד]]&gt;K1075)),AND(V1075=1,מרקובחצי[[#This Row],[עד ועד]]&lt;J1075),W1075=1)),1,""))</f>
        <v>1</v>
      </c>
      <c r="P1076" s="19" t="str">
        <f>IF(מרקובחצי[[#This Row],[קבעה הפלגה?]]=1,"",IF(AND(מרקובחצי[[#This Row],[עד ועד]]&gt;28,מרקובחצי[[#This Row],[עד ועד]]&lt;32,OR(מרקובחצי[[#This Row],[CycleNumber]]=1,AND(U1075=1),AND(V1075=1,OR(מרקובחצי[[#This Row],[עד ועד]]&lt;J1075,מרקובחצי[[#This Row],[עד ועד]]&gt;K1075)),W1075=1)),1,""))</f>
        <v/>
      </c>
      <c r="Q1076" s="19" t="str">
        <f>IF(מרקובחצי[[#This Row],[קבעה הפלגה?]]=1,"",IF(AND(מרקובחצי[[#This Row],[עד ועד]]&gt;31,OR(מרקובחצי[[#This Row],[CycleNumber]]=1,AND(U1075=1),AND(V1075=1,מרקובחצי[[#This Row],[עד ועד]]&gt;K1075),AND(W1075=1,OR(מרקובחצי[[#This Row],[עד ועד]]&gt;K1075,מרקובחצי[[#This Row],[עד ועד]]&lt;J1075)))),1,""))</f>
        <v/>
      </c>
      <c r="R1076" s="19" t="str">
        <f>IF(מרקובחצי[[#This Row],[CycleNumber]]&gt;1,IF(AND(O1075=1,מרקובחצי[[#This Row],[עד ועד]]&lt;29),1,""),"")</f>
        <v/>
      </c>
      <c r="S1076" s="19" t="str">
        <f>IF(מרקובחצי[[#This Row],[CycleNumber]]&gt;1,IF(OR(AND(O1075=1,מרקובחצי[[#This Row],[עד ועד]]&gt;28),AND(P1075=1),AND(Q1075=1,מרקובחצי[[#This Row],[עד ועד]]&lt;32)),1,""),"")</f>
        <v/>
      </c>
      <c r="T1076" s="19" t="str">
        <f>IF(מרקובחצי[[#This Row],[CycleNumber]]&gt;1,IF(AND(Q1075=1,מרקובחצי[[#This Row],[עד ועד]]&gt;31),1,""),"")</f>
        <v/>
      </c>
      <c r="U1076" s="19" t="str">
        <f>IF(מרקובחצי[[#This Row],[CycleNumber]]&gt;1,IF(AND(R1075=1,מרקובחצי[[#This Row],[עד ועד]]&lt;29),1,IF(AND(U1075=1,NOT(OR(מרקובחצי[[#This Row],[עד ועד]]&lt;J1075,מרקובחצי[[#This Row],[עד ועד]]&gt;K1075))),1,"")),"")</f>
        <v/>
      </c>
      <c r="V1076" s="19" t="str">
        <f>IF(מרקובחצי[[#This Row],[CycleNumber]]&gt;1,IF(AND(SUM(R1075:T1075)=1,מרקובחצי[[#This Row],[עד ועד]]&gt;28,מרקובחצי[[#This Row],[עד ועד]]&lt;32),1,IF(OR(S1075=1,AND(R1075=1,מרקובחצי[[#This Row],[עד ועד]]&gt;28),AND(T1075=1,מרקובחצי[[#This Row],[עד ועד]]&lt;32)),1,IF(AND(V1075=1,NOT(OR(מרקובחצי[[#This Row],[עד ועד]]&lt;J1075,מרקובחצי[[#This Row],[עד ועד]]&gt;K1075))),1,""))),"")</f>
        <v/>
      </c>
      <c r="W1076" s="19" t="str">
        <f>IF(מרקובחצי[[#This Row],[CycleNumber]]&gt;1,IF(AND(T1075=1,מרקובחצי[[#This Row],[עד ועד]]&gt;31),1,IF(AND(W1075=1,NOT(OR(מרקובחצי[[#This Row],[עד ועד]]&lt;J1075,מרקובחצי[[#This Row],[עד ועד]]&gt;K1075))),1,"")),"")</f>
        <v/>
      </c>
      <c r="X1076" s="19" t="str">
        <f>IF(AND(מרקובחצי[[#This Row],[CycleNumber]]&lt;$B1077,SUM(מרקובחצי[[#This Row],[11]],R1077)=2),1,"")</f>
        <v/>
      </c>
      <c r="Y1076" s="19">
        <f>IF(AND(מרקובחצי[[#This Row],[CycleNumber]]&lt;$B1077,SUM(מרקובחצי[[#This Row],[11]],S1077)=2),1,"")</f>
        <v>1</v>
      </c>
      <c r="Z1076" s="19" t="str">
        <f>IF(AND(מרקובחצי[[#This Row],[CycleNumber]]&lt;$B1077,SUM(מרקובחצי[[#This Row],[13]],S1077)=2),1,"")</f>
        <v/>
      </c>
      <c r="AA1076" s="19" t="str">
        <f>IF(AND(מרקובחצי[[#This Row],[CycleNumber]]&lt;$B1077,SUM(מרקובחצי[[#This Row],[13]],T1077)=2),1,"")</f>
        <v/>
      </c>
      <c r="AB1076" s="19" t="str">
        <f>IF(AND(מרקובחצי[[#This Row],[CycleNumber]]&lt;$B1077,SUM(מרקובחצי[[#This Row],[21]],U1077)=2),1,"")</f>
        <v/>
      </c>
      <c r="AC1076" s="19" t="str">
        <f>IF(AND(מרקובחצי[[#This Row],[CycleNumber]]&lt;$B1077,SUM(מרקובחצי[[#This Row],[21]],V1077)=2),1,"")</f>
        <v/>
      </c>
      <c r="AD1076" s="19" t="str">
        <f>IF(AND(מרקובחצי[[#This Row],[CycleNumber]]&lt;$B1077,SUM(מרקובחצי[[#This Row],[23]],V1077)=2),1,"")</f>
        <v/>
      </c>
      <c r="AE1076" s="19" t="str">
        <f>IF(AND(מרקובחצי[[#This Row],[CycleNumber]]&lt;$B1077,SUM(מרקובחצי[[#This Row],[23]],W1077)=2),1,"")</f>
        <v/>
      </c>
      <c r="AF1076" s="19" t="str">
        <f>IF(AND(מרקובחצי[[#This Row],[CycleNumber]]&lt;$B1077,SUM(מרקובחצי[[#This Row],[31]],O1077)=2),1,"")</f>
        <v/>
      </c>
      <c r="AG1076" s="19" t="str">
        <f>IF(AND(מרקובחצי[[#This Row],[CycleNumber]]&lt;$B1077,SUM(מרקובחצי[[#This Row],[31]],P1077)=2),1,"")</f>
        <v/>
      </c>
      <c r="AH1076" s="19" t="str">
        <f>IF(AND(מרקובחצי[[#This Row],[CycleNumber]]&lt;$B1077,SUM(מרקובחצי[[#This Row],[31]],Q1077)=2),1,"")</f>
        <v/>
      </c>
      <c r="AI1076" s="19" t="str">
        <f>IF(AND(מרקובחצי[[#This Row],[CycleNumber]]&lt;$B1077,SUM(U1076:U1077)=2),1,"")</f>
        <v/>
      </c>
      <c r="AJ1076" s="19" t="str">
        <f>IF(AND(מרקובחצי[[#This Row],[CycleNumber]]&lt;$B1077,SUM(מרקובחצי[[#This Row],[32]],O1077)=2),1,"")</f>
        <v/>
      </c>
      <c r="AK1076" s="19" t="str">
        <f>IF(AND(מרקובחצי[[#This Row],[CycleNumber]]&lt;$B1077,SUM(מרקובחצי[[#This Row],[32]],P1077)=2),1,"")</f>
        <v/>
      </c>
      <c r="AL1076" s="19" t="str">
        <f>IF(AND(מרקובחצי[[#This Row],[CycleNumber]]&lt;$B1077,SUM(מרקובחצי[[#This Row],[32]],Q1077)=2),1,"")</f>
        <v/>
      </c>
      <c r="AM1076" s="19" t="str">
        <f>IF(AND(מרקובחצי[[#This Row],[CycleNumber]]&lt;$B1077,SUM(V1076:V1077)=2),1,"")</f>
        <v/>
      </c>
      <c r="AN1076" s="19" t="str">
        <f>IF(AND(מרקובחצי[[#This Row],[CycleNumber]]&lt;$B1077,SUM(מרקובחצי[[#This Row],[33]],O1077)=2),1,"")</f>
        <v/>
      </c>
      <c r="AO1076" s="19" t="str">
        <f>IF(AND(מרקובחצי[[#This Row],[CycleNumber]]&lt;$B1077,SUM(מרקובחצי[[#This Row],[33]],P1077)=2),1,"")</f>
        <v/>
      </c>
      <c r="AP1076" s="19" t="str">
        <f>IF(AND(מרקובחצי[[#This Row],[CycleNumber]]&lt;$B1077,SUM(מרקובחצי[[#This Row],[33]],Q1077)=2),1,"")</f>
        <v/>
      </c>
      <c r="AQ1076" s="19" t="str">
        <f>IF(AND(מרקובחצי[[#This Row],[CycleNumber]]&lt;$B1077,SUM(W1076:W1077)=2),1,"")</f>
        <v/>
      </c>
      <c r="AR1076" s="19" t="str">
        <f>IF(AND(מרקובחצי[[#This Row],[CycleNumber]]&lt;$B1077,SUM(מרקובחצי[[#This Row],[12]],S1077)=2),1,"")</f>
        <v/>
      </c>
      <c r="AS1076" s="19" t="str">
        <f>IF(AND(מרקובחצי[[#This Row],[CycleNumber]]&lt;$B1077,SUM(מרקובחצי[[#This Row],[22]],V1077)=2),1,"")</f>
        <v/>
      </c>
      <c r="AT1076" s="21">
        <f>SUM(מרקובחצי[[#This Row],[11]:[33]])</f>
        <v>1</v>
      </c>
    </row>
    <row r="1077" spans="1:46" ht="15.6" x14ac:dyDescent="0.25">
      <c r="A1077" s="19" t="s">
        <v>115</v>
      </c>
      <c r="B1077" s="19">
        <v>10</v>
      </c>
      <c r="C1077">
        <v>39</v>
      </c>
      <c r="D1077" s="19">
        <f>מרקובחצי[[#This Row],[LengthofCycle]]+1</f>
        <v>40</v>
      </c>
      <c r="E1077" t="str">
        <f>IF(IFERROR(LOOKUP(מרקובחצי[[#This Row],[ClientID]],קביעויות[הפלגה]),FALSE)=מרקובחצי[[#This Row],[ClientID]],1,"")</f>
        <v/>
      </c>
      <c r="F1077" t="str">
        <f>IF(IFERROR(LOOKUP(מרקובחצי[[#This Row],[ClientID]],סוגחציקבוע[S31]),FALSE)=מרקובחצי[[#This Row],[ClientID]],1,"")</f>
        <v/>
      </c>
      <c r="G1077">
        <f>IF(IFERROR(LOOKUP(מרקובחצי[[#This Row],[ClientID]],סוגחציקבוע[S32]),FALSE)=מרקובחצי[[#This Row],[ClientID]],1,"")</f>
        <v>1</v>
      </c>
      <c r="H1077" t="str">
        <f>IF(IFERROR(LOOKUP(מרקובחצי[[#This Row],[ClientID]],סוגחציקבוע[S33]),FALSE)=מרקובחצי[[#This Row],[ClientID]],1,"")</f>
        <v/>
      </c>
      <c r="I1077" t="str">
        <f>IF(IFERROR(LOOKUP(מרקובחצי[[#This Row],[ClientID]],סוגחציקבוע[S32&amp;33]),FALSE)=מרקובחצי[[#This Row],[ClientID]],1,"")</f>
        <v/>
      </c>
      <c r="J1077" s="19">
        <f>IF(SUM(מרקובחצי[[#This Row],[11]:[13]])=1,מרקובחצי[[#This Row],[עד ועד]],IF(SUM(R1076:T1077)=1,IF(מרקובחצי[[#This Row],[עד ועד]]&lt;J1076,מרקובחצי[[#This Row],[עד ועד]],J1076),J1076))</f>
        <v>22</v>
      </c>
      <c r="K1077" s="19">
        <f>IF(SUM(מרקובחצי[[#This Row],[11]:[13]])=1,מרקובחצי[[#This Row],[עד ועד]],IF(SUM(R1076:T1077)=1,IF(מרקובחצי[[#This Row],[עד ועד]]&gt;K1076,מרקובחצי[[#This Row],[עד ועד]],K1076),K1076))</f>
        <v>40</v>
      </c>
      <c r="L1077" s="19" t="str">
        <f>IF(AND(SUM(מרקובחצי[[#This Row],[31]:[33]])=1,SUM(U1076:W1076)=0),מרקובחצי[[#This Row],[מקס]]-מרקובחצי[[#This Row],[מינ]],"")</f>
        <v/>
      </c>
      <c r="M107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077" s="19" t="str">
        <f t="shared" si="16"/>
        <v>S11</v>
      </c>
      <c r="O1077" s="19" t="str">
        <f>IF(מרקובחצי[[#This Row],[קבעה הפלגה?]]=1,"",IF(AND(מרקובחצי[[#This Row],[עד ועד]]&lt;29,OR(מרקובחצי[[#This Row],[CycleNumber]]=1,AND(U1076=1,OR(מרקובחצי[[#This Row],[עד ועד]]&lt;J1076,מרקובחצי[[#This Row],[עד ועד]]&gt;K1076)),AND(V1076=1,מרקובחצי[[#This Row],[עד ועד]]&lt;J1076),W1076=1)),1,""))</f>
        <v/>
      </c>
      <c r="P1077" s="19" t="str">
        <f>IF(מרקובחצי[[#This Row],[קבעה הפלגה?]]=1,"",IF(AND(מרקובחצי[[#This Row],[עד ועד]]&gt;28,מרקובחצי[[#This Row],[עד ועד]]&lt;32,OR(מרקובחצי[[#This Row],[CycleNumber]]=1,AND(U1076=1),AND(V1076=1,OR(מרקובחצי[[#This Row],[עד ועד]]&lt;J1076,מרקובחצי[[#This Row],[עד ועד]]&gt;K1076)),W1076=1)),1,""))</f>
        <v/>
      </c>
      <c r="Q1077" s="19" t="str">
        <f>IF(מרקובחצי[[#This Row],[קבעה הפלגה?]]=1,"",IF(AND(מרקובחצי[[#This Row],[עד ועד]]&gt;31,OR(מרקובחצי[[#This Row],[CycleNumber]]=1,AND(U1076=1),AND(V1076=1,מרקובחצי[[#This Row],[עד ועד]]&gt;K1076),AND(W1076=1,OR(מרקובחצי[[#This Row],[עד ועד]]&gt;K1076,מרקובחצי[[#This Row],[עד ועד]]&lt;J1076)))),1,""))</f>
        <v/>
      </c>
      <c r="R1077" s="19" t="str">
        <f>IF(מרקובחצי[[#This Row],[CycleNumber]]&gt;1,IF(AND(O1076=1,מרקובחצי[[#This Row],[עד ועד]]&lt;29),1,""),"")</f>
        <v/>
      </c>
      <c r="S1077" s="19">
        <f>IF(מרקובחצי[[#This Row],[CycleNumber]]&gt;1,IF(OR(AND(O1076=1,מרקובחצי[[#This Row],[עד ועד]]&gt;28),AND(P1076=1),AND(Q1076=1,מרקובחצי[[#This Row],[עד ועד]]&lt;32)),1,""),"")</f>
        <v>1</v>
      </c>
      <c r="T1077" s="19" t="str">
        <f>IF(מרקובחצי[[#This Row],[CycleNumber]]&gt;1,IF(AND(Q1076=1,מרקובחצי[[#This Row],[עד ועד]]&gt;31),1,""),"")</f>
        <v/>
      </c>
      <c r="U1077" s="19" t="str">
        <f>IF(מרקובחצי[[#This Row],[CycleNumber]]&gt;1,IF(AND(R1076=1,מרקובחצי[[#This Row],[עד ועד]]&lt;29),1,IF(AND(U1076=1,NOT(OR(מרקובחצי[[#This Row],[עד ועד]]&lt;J1076,מרקובחצי[[#This Row],[עד ועד]]&gt;K1076))),1,"")),"")</f>
        <v/>
      </c>
      <c r="V1077" s="19" t="str">
        <f>IF(מרקובחצי[[#This Row],[CycleNumber]]&gt;1,IF(AND(SUM(R1076:T1076)=1,מרקובחצי[[#This Row],[עד ועד]]&gt;28,מרקובחצי[[#This Row],[עד ועד]]&lt;32),1,IF(OR(S1076=1,AND(R1076=1,מרקובחצי[[#This Row],[עד ועד]]&gt;28),AND(T1076=1,מרקובחצי[[#This Row],[עד ועד]]&lt;32)),1,IF(AND(V1076=1,NOT(OR(מרקובחצי[[#This Row],[עד ועד]]&lt;J1076,מרקובחצי[[#This Row],[עד ועד]]&gt;K1076))),1,""))),"")</f>
        <v/>
      </c>
      <c r="W1077" s="19" t="str">
        <f>IF(מרקובחצי[[#This Row],[CycleNumber]]&gt;1,IF(AND(T1076=1,מרקובחצי[[#This Row],[עד ועד]]&gt;31),1,IF(AND(W1076=1,NOT(OR(מרקובחצי[[#This Row],[עד ועד]]&lt;J1076,מרקובחצי[[#This Row],[עד ועד]]&gt;K1076))),1,"")),"")</f>
        <v/>
      </c>
      <c r="X1077" s="19" t="str">
        <f>IF(AND(מרקובחצי[[#This Row],[CycleNumber]]&lt;$B1078,SUM(מרקובחצי[[#This Row],[11]],R1078)=2),1,"")</f>
        <v/>
      </c>
      <c r="Y1077" s="19" t="str">
        <f>IF(AND(מרקובחצי[[#This Row],[CycleNumber]]&lt;$B1078,SUM(מרקובחצי[[#This Row],[11]],S1078)=2),1,"")</f>
        <v/>
      </c>
      <c r="Z1077" s="19" t="str">
        <f>IF(AND(מרקובחצי[[#This Row],[CycleNumber]]&lt;$B1078,SUM(מרקובחצי[[#This Row],[13]],S1078)=2),1,"")</f>
        <v/>
      </c>
      <c r="AA1077" s="19" t="str">
        <f>IF(AND(מרקובחצי[[#This Row],[CycleNumber]]&lt;$B1078,SUM(מרקובחצי[[#This Row],[13]],T1078)=2),1,"")</f>
        <v/>
      </c>
      <c r="AB1077" s="19" t="str">
        <f>IF(AND(מרקובחצי[[#This Row],[CycleNumber]]&lt;$B1078,SUM(מרקובחצי[[#This Row],[21]],U1078)=2),1,"")</f>
        <v/>
      </c>
      <c r="AC1077" s="19" t="str">
        <f>IF(AND(מרקובחצי[[#This Row],[CycleNumber]]&lt;$B1078,SUM(מרקובחצי[[#This Row],[21]],V1078)=2),1,"")</f>
        <v/>
      </c>
      <c r="AD1077" s="19" t="str">
        <f>IF(AND(מרקובחצי[[#This Row],[CycleNumber]]&lt;$B1078,SUM(מרקובחצי[[#This Row],[23]],V1078)=2),1,"")</f>
        <v/>
      </c>
      <c r="AE1077" s="19" t="str">
        <f>IF(AND(מרקובחצי[[#This Row],[CycleNumber]]&lt;$B1078,SUM(מרקובחצי[[#This Row],[23]],W1078)=2),1,"")</f>
        <v/>
      </c>
      <c r="AF1077" s="19" t="str">
        <f>IF(AND(מרקובחצי[[#This Row],[CycleNumber]]&lt;$B1078,SUM(מרקובחצי[[#This Row],[31]],O1078)=2),1,"")</f>
        <v/>
      </c>
      <c r="AG1077" s="19" t="str">
        <f>IF(AND(מרקובחצי[[#This Row],[CycleNumber]]&lt;$B1078,SUM(מרקובחצי[[#This Row],[31]],P1078)=2),1,"")</f>
        <v/>
      </c>
      <c r="AH1077" s="19" t="str">
        <f>IF(AND(מרקובחצי[[#This Row],[CycleNumber]]&lt;$B1078,SUM(מרקובחצי[[#This Row],[31]],Q1078)=2),1,"")</f>
        <v/>
      </c>
      <c r="AI1077" s="19" t="str">
        <f>IF(AND(מרקובחצי[[#This Row],[CycleNumber]]&lt;$B1078,SUM(U1077:U1078)=2),1,"")</f>
        <v/>
      </c>
      <c r="AJ1077" s="19" t="str">
        <f>IF(AND(מרקובחצי[[#This Row],[CycleNumber]]&lt;$B1078,SUM(מרקובחצי[[#This Row],[32]],O1078)=2),1,"")</f>
        <v/>
      </c>
      <c r="AK1077" s="19" t="str">
        <f>IF(AND(מרקובחצי[[#This Row],[CycleNumber]]&lt;$B1078,SUM(מרקובחצי[[#This Row],[32]],P1078)=2),1,"")</f>
        <v/>
      </c>
      <c r="AL1077" s="19" t="str">
        <f>IF(AND(מרקובחצי[[#This Row],[CycleNumber]]&lt;$B1078,SUM(מרקובחצי[[#This Row],[32]],Q1078)=2),1,"")</f>
        <v/>
      </c>
      <c r="AM1077" s="19" t="str">
        <f>IF(AND(מרקובחצי[[#This Row],[CycleNumber]]&lt;$B1078,SUM(V1077:V1078)=2),1,"")</f>
        <v/>
      </c>
      <c r="AN1077" s="19" t="str">
        <f>IF(AND(מרקובחצי[[#This Row],[CycleNumber]]&lt;$B1078,SUM(מרקובחצי[[#This Row],[33]],O1078)=2),1,"")</f>
        <v/>
      </c>
      <c r="AO1077" s="19" t="str">
        <f>IF(AND(מרקובחצי[[#This Row],[CycleNumber]]&lt;$B1078,SUM(מרקובחצי[[#This Row],[33]],P1078)=2),1,"")</f>
        <v/>
      </c>
      <c r="AP1077" s="19" t="str">
        <f>IF(AND(מרקובחצי[[#This Row],[CycleNumber]]&lt;$B1078,SUM(מרקובחצי[[#This Row],[33]],Q1078)=2),1,"")</f>
        <v/>
      </c>
      <c r="AQ1077" s="19" t="str">
        <f>IF(AND(מרקובחצי[[#This Row],[CycleNumber]]&lt;$B1078,SUM(W1077:W1078)=2),1,"")</f>
        <v/>
      </c>
      <c r="AR1077" s="19" t="str">
        <f>IF(AND(מרקובחצי[[#This Row],[CycleNumber]]&lt;$B1078,SUM(מרקובחצי[[#This Row],[12]],S1078)=2),1,"")</f>
        <v/>
      </c>
      <c r="AS1077" s="19">
        <f>IF(AND(מרקובחצי[[#This Row],[CycleNumber]]&lt;$B1078,SUM(מרקובחצי[[#This Row],[22]],V1078)=2),1,"")</f>
        <v>1</v>
      </c>
      <c r="AT1077" s="21">
        <f>SUM(מרקובחצי[[#This Row],[11]:[33]])</f>
        <v>1</v>
      </c>
    </row>
    <row r="1078" spans="1:46" ht="15.6" x14ac:dyDescent="0.25">
      <c r="A1078" s="19" t="s">
        <v>115</v>
      </c>
      <c r="B1078" s="19">
        <v>11</v>
      </c>
      <c r="C1078">
        <v>29</v>
      </c>
      <c r="D1078" s="19">
        <f>מרקובחצי[[#This Row],[LengthofCycle]]+1</f>
        <v>30</v>
      </c>
      <c r="E1078" t="str">
        <f>IF(IFERROR(LOOKUP(מרקובחצי[[#This Row],[ClientID]],קביעויות[הפלגה]),FALSE)=מרקובחצי[[#This Row],[ClientID]],1,"")</f>
        <v/>
      </c>
      <c r="F1078" t="str">
        <f>IF(IFERROR(LOOKUP(מרקובחצי[[#This Row],[ClientID]],סוגחציקבוע[S31]),FALSE)=מרקובחצי[[#This Row],[ClientID]],1,"")</f>
        <v/>
      </c>
      <c r="G1078">
        <f>IF(IFERROR(LOOKUP(מרקובחצי[[#This Row],[ClientID]],סוגחציקבוע[S32]),FALSE)=מרקובחצי[[#This Row],[ClientID]],1,"")</f>
        <v>1</v>
      </c>
      <c r="H1078" t="str">
        <f>IF(IFERROR(LOOKUP(מרקובחצי[[#This Row],[ClientID]],סוגחציקבוע[S33]),FALSE)=מרקובחצי[[#This Row],[ClientID]],1,"")</f>
        <v/>
      </c>
      <c r="I1078" t="str">
        <f>IF(IFERROR(LOOKUP(מרקובחצי[[#This Row],[ClientID]],סוגחציקבוע[S32&amp;33]),FALSE)=מרקובחצי[[#This Row],[ClientID]],1,"")</f>
        <v/>
      </c>
      <c r="J1078" s="19">
        <f>IF(SUM(מרקובחצי[[#This Row],[11]:[13]])=1,מרקובחצי[[#This Row],[עד ועד]],IF(SUM(R1077:T1078)=1,IF(מרקובחצי[[#This Row],[עד ועד]]&lt;J1077,מרקובחצי[[#This Row],[עד ועד]],J1077),J1077))</f>
        <v>22</v>
      </c>
      <c r="K1078" s="19">
        <f>IF(SUM(מרקובחצי[[#This Row],[11]:[13]])=1,מרקובחצי[[#This Row],[עד ועד]],IF(SUM(R1077:T1078)=1,IF(מרקובחצי[[#This Row],[עד ועד]]&gt;K1077,מרקובחצי[[#This Row],[עד ועד]],K1077),K1077))</f>
        <v>40</v>
      </c>
      <c r="L1078" s="19">
        <f>IF(AND(SUM(מרקובחצי[[#This Row],[31]:[33]])=1,SUM(U1077:W1077)=0),מרקובחצי[[#This Row],[מקס]]-מרקובחצי[[#This Row],[מינ]],"")</f>
        <v>18</v>
      </c>
      <c r="M107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78" s="19" t="str">
        <f t="shared" si="16"/>
        <v>S22</v>
      </c>
      <c r="O1078" s="19" t="str">
        <f>IF(מרקובחצי[[#This Row],[קבעה הפלגה?]]=1,"",IF(AND(מרקובחצי[[#This Row],[עד ועד]]&lt;29,OR(מרקובחצי[[#This Row],[CycleNumber]]=1,AND(U1077=1,OR(מרקובחצי[[#This Row],[עד ועד]]&lt;J1077,מרקובחצי[[#This Row],[עד ועד]]&gt;K1077)),AND(V1077=1,מרקובחצי[[#This Row],[עד ועד]]&lt;J1077),W1077=1)),1,""))</f>
        <v/>
      </c>
      <c r="P1078" s="19" t="str">
        <f>IF(מרקובחצי[[#This Row],[קבעה הפלגה?]]=1,"",IF(AND(מרקובחצי[[#This Row],[עד ועד]]&gt;28,מרקובחצי[[#This Row],[עד ועד]]&lt;32,OR(מרקובחצי[[#This Row],[CycleNumber]]=1,AND(U1077=1),AND(V1077=1,OR(מרקובחצי[[#This Row],[עד ועד]]&lt;J1077,מרקובחצי[[#This Row],[עד ועד]]&gt;K1077)),W1077=1)),1,""))</f>
        <v/>
      </c>
      <c r="Q1078" s="19" t="str">
        <f>IF(מרקובחצי[[#This Row],[קבעה הפלגה?]]=1,"",IF(AND(מרקובחצי[[#This Row],[עד ועד]]&gt;31,OR(מרקובחצי[[#This Row],[CycleNumber]]=1,AND(U1077=1),AND(V1077=1,מרקובחצי[[#This Row],[עד ועד]]&gt;K1077),AND(W1077=1,OR(מרקובחצי[[#This Row],[עד ועד]]&gt;K1077,מרקובחצי[[#This Row],[עד ועד]]&lt;J1077)))),1,""))</f>
        <v/>
      </c>
      <c r="R1078" s="19" t="str">
        <f>IF(מרקובחצי[[#This Row],[CycleNumber]]&gt;1,IF(AND(O1077=1,מרקובחצי[[#This Row],[עד ועד]]&lt;29),1,""),"")</f>
        <v/>
      </c>
      <c r="S1078" s="19" t="str">
        <f>IF(מרקובחצי[[#This Row],[CycleNumber]]&gt;1,IF(OR(AND(O1077=1,מרקובחצי[[#This Row],[עד ועד]]&gt;28),AND(P1077=1),AND(Q1077=1,מרקובחצי[[#This Row],[עד ועד]]&lt;32)),1,""),"")</f>
        <v/>
      </c>
      <c r="T1078" s="19" t="str">
        <f>IF(מרקובחצי[[#This Row],[CycleNumber]]&gt;1,IF(AND(Q1077=1,מרקובחצי[[#This Row],[עד ועד]]&gt;31),1,""),"")</f>
        <v/>
      </c>
      <c r="U1078" s="19" t="str">
        <f>IF(מרקובחצי[[#This Row],[CycleNumber]]&gt;1,IF(AND(R1077=1,מרקובחצי[[#This Row],[עד ועד]]&lt;29),1,IF(AND(U1077=1,NOT(OR(מרקובחצי[[#This Row],[עד ועד]]&lt;J1077,מרקובחצי[[#This Row],[עד ועד]]&gt;K1077))),1,"")),"")</f>
        <v/>
      </c>
      <c r="V1078" s="19">
        <f>IF(מרקובחצי[[#This Row],[CycleNumber]]&gt;1,IF(AND(SUM(R1077:T1077)=1,מרקובחצי[[#This Row],[עד ועד]]&gt;28,מרקובחצי[[#This Row],[עד ועד]]&lt;32),1,IF(OR(S1077=1,AND(R1077=1,מרקובחצי[[#This Row],[עד ועד]]&gt;28),AND(T1077=1,מרקובחצי[[#This Row],[עד ועד]]&lt;32)),1,IF(AND(V1077=1,NOT(OR(מרקובחצי[[#This Row],[עד ועד]]&lt;J1077,מרקובחצי[[#This Row],[עד ועד]]&gt;K1077))),1,""))),"")</f>
        <v>1</v>
      </c>
      <c r="W1078" s="19" t="str">
        <f>IF(מרקובחצי[[#This Row],[CycleNumber]]&gt;1,IF(AND(T1077=1,מרקובחצי[[#This Row],[עד ועד]]&gt;31),1,IF(AND(W1077=1,NOT(OR(מרקובחצי[[#This Row],[עד ועד]]&lt;J1077,מרקובחצי[[#This Row],[עד ועד]]&gt;K1077))),1,"")),"")</f>
        <v/>
      </c>
      <c r="X1078" s="19" t="str">
        <f>IF(AND(מרקובחצי[[#This Row],[CycleNumber]]&lt;$B1079,SUM(מרקובחצי[[#This Row],[11]],R1079)=2),1,"")</f>
        <v/>
      </c>
      <c r="Y1078" s="19" t="str">
        <f>IF(AND(מרקובחצי[[#This Row],[CycleNumber]]&lt;$B1079,SUM(מרקובחצי[[#This Row],[11]],S1079)=2),1,"")</f>
        <v/>
      </c>
      <c r="Z1078" s="19" t="str">
        <f>IF(AND(מרקובחצי[[#This Row],[CycleNumber]]&lt;$B1079,SUM(מרקובחצי[[#This Row],[13]],S1079)=2),1,"")</f>
        <v/>
      </c>
      <c r="AA1078" s="19" t="str">
        <f>IF(AND(מרקובחצי[[#This Row],[CycleNumber]]&lt;$B1079,SUM(מרקובחצי[[#This Row],[13]],T1079)=2),1,"")</f>
        <v/>
      </c>
      <c r="AB1078" s="19" t="str">
        <f>IF(AND(מרקובחצי[[#This Row],[CycleNumber]]&lt;$B1079,SUM(מרקובחצי[[#This Row],[21]],U1079)=2),1,"")</f>
        <v/>
      </c>
      <c r="AC1078" s="19" t="str">
        <f>IF(AND(מרקובחצי[[#This Row],[CycleNumber]]&lt;$B1079,SUM(מרקובחצי[[#This Row],[21]],V1079)=2),1,"")</f>
        <v/>
      </c>
      <c r="AD1078" s="19" t="str">
        <f>IF(AND(מרקובחצי[[#This Row],[CycleNumber]]&lt;$B1079,SUM(מרקובחצי[[#This Row],[23]],V1079)=2),1,"")</f>
        <v/>
      </c>
      <c r="AE1078" s="19" t="str">
        <f>IF(AND(מרקובחצי[[#This Row],[CycleNumber]]&lt;$B1079,SUM(מרקובחצי[[#This Row],[23]],W1079)=2),1,"")</f>
        <v/>
      </c>
      <c r="AF1078" s="19" t="str">
        <f>IF(AND(מרקובחצי[[#This Row],[CycleNumber]]&lt;$B1079,SUM(מרקובחצי[[#This Row],[31]],O1079)=2),1,"")</f>
        <v/>
      </c>
      <c r="AG1078" s="19" t="str">
        <f>IF(AND(מרקובחצי[[#This Row],[CycleNumber]]&lt;$B1079,SUM(מרקובחצי[[#This Row],[31]],P1079)=2),1,"")</f>
        <v/>
      </c>
      <c r="AH1078" s="19" t="str">
        <f>IF(AND(מרקובחצי[[#This Row],[CycleNumber]]&lt;$B1079,SUM(מרקובחצי[[#This Row],[31]],Q1079)=2),1,"")</f>
        <v/>
      </c>
      <c r="AI1078" s="19" t="str">
        <f>IF(AND(מרקובחצי[[#This Row],[CycleNumber]]&lt;$B1079,SUM(U1078:U1079)=2),1,"")</f>
        <v/>
      </c>
      <c r="AJ1078" s="19" t="str">
        <f>IF(AND(מרקובחצי[[#This Row],[CycleNumber]]&lt;$B1079,SUM(מרקובחצי[[#This Row],[32]],O1079)=2),1,"")</f>
        <v/>
      </c>
      <c r="AK1078" s="19" t="str">
        <f>IF(AND(מרקובחצי[[#This Row],[CycleNumber]]&lt;$B1079,SUM(מרקובחצי[[#This Row],[32]],P1079)=2),1,"")</f>
        <v/>
      </c>
      <c r="AL1078" s="19" t="str">
        <f>IF(AND(מרקובחצי[[#This Row],[CycleNumber]]&lt;$B1079,SUM(מרקובחצי[[#This Row],[32]],Q1079)=2),1,"")</f>
        <v/>
      </c>
      <c r="AM1078" s="19">
        <f>IF(AND(מרקובחצי[[#This Row],[CycleNumber]]&lt;$B1079,SUM(V1078:V1079)=2),1,"")</f>
        <v>1</v>
      </c>
      <c r="AN1078" s="19" t="str">
        <f>IF(AND(מרקובחצי[[#This Row],[CycleNumber]]&lt;$B1079,SUM(מרקובחצי[[#This Row],[33]],O1079)=2),1,"")</f>
        <v/>
      </c>
      <c r="AO1078" s="19" t="str">
        <f>IF(AND(מרקובחצי[[#This Row],[CycleNumber]]&lt;$B1079,SUM(מרקובחצי[[#This Row],[33]],P1079)=2),1,"")</f>
        <v/>
      </c>
      <c r="AP1078" s="19" t="str">
        <f>IF(AND(מרקובחצי[[#This Row],[CycleNumber]]&lt;$B1079,SUM(מרקובחצי[[#This Row],[33]],Q1079)=2),1,"")</f>
        <v/>
      </c>
      <c r="AQ1078" s="19" t="str">
        <f>IF(AND(מרקובחצי[[#This Row],[CycleNumber]]&lt;$B1079,SUM(W1078:W1079)=2),1,"")</f>
        <v/>
      </c>
      <c r="AR1078" s="19" t="str">
        <f>IF(AND(מרקובחצי[[#This Row],[CycleNumber]]&lt;$B1079,SUM(מרקובחצי[[#This Row],[12]],S1079)=2),1,"")</f>
        <v/>
      </c>
      <c r="AS1078" s="19" t="str">
        <f>IF(AND(מרקובחצי[[#This Row],[CycleNumber]]&lt;$B1079,SUM(מרקובחצי[[#This Row],[22]],V1079)=2),1,"")</f>
        <v/>
      </c>
      <c r="AT1078" s="21">
        <f>SUM(מרקובחצי[[#This Row],[11]:[33]])</f>
        <v>1</v>
      </c>
    </row>
    <row r="1079" spans="1:46" ht="15.6" x14ac:dyDescent="0.25">
      <c r="A1079" s="19" t="s">
        <v>115</v>
      </c>
      <c r="B1079" s="19">
        <v>12</v>
      </c>
      <c r="C1079">
        <v>29</v>
      </c>
      <c r="D1079" s="19">
        <f>מרקובחצי[[#This Row],[LengthofCycle]]+1</f>
        <v>30</v>
      </c>
      <c r="E1079" t="str">
        <f>IF(IFERROR(LOOKUP(מרקובחצי[[#This Row],[ClientID]],קביעויות[הפלגה]),FALSE)=מרקובחצי[[#This Row],[ClientID]],1,"")</f>
        <v/>
      </c>
      <c r="F1079" t="str">
        <f>IF(IFERROR(LOOKUP(מרקובחצי[[#This Row],[ClientID]],סוגחציקבוע[S31]),FALSE)=מרקובחצי[[#This Row],[ClientID]],1,"")</f>
        <v/>
      </c>
      <c r="G1079">
        <f>IF(IFERROR(LOOKUP(מרקובחצי[[#This Row],[ClientID]],סוגחציקבוע[S32]),FALSE)=מרקובחצי[[#This Row],[ClientID]],1,"")</f>
        <v>1</v>
      </c>
      <c r="H1079" t="str">
        <f>IF(IFERROR(LOOKUP(מרקובחצי[[#This Row],[ClientID]],סוגחציקבוע[S33]),FALSE)=מרקובחצי[[#This Row],[ClientID]],1,"")</f>
        <v/>
      </c>
      <c r="I1079" t="str">
        <f>IF(IFERROR(LOOKUP(מרקובחצי[[#This Row],[ClientID]],סוגחציקבוע[S32&amp;33]),FALSE)=מרקובחצי[[#This Row],[ClientID]],1,"")</f>
        <v/>
      </c>
      <c r="J1079" s="19">
        <f>IF(SUM(מרקובחצי[[#This Row],[11]:[13]])=1,מרקובחצי[[#This Row],[עד ועד]],IF(SUM(R1078:T1079)=1,IF(מרקובחצי[[#This Row],[עד ועד]]&lt;J1078,מרקובחצי[[#This Row],[עד ועד]],J1078),J1078))</f>
        <v>22</v>
      </c>
      <c r="K1079" s="19">
        <f>IF(SUM(מרקובחצי[[#This Row],[11]:[13]])=1,מרקובחצי[[#This Row],[עד ועד]],IF(SUM(R1078:T1079)=1,IF(מרקובחצי[[#This Row],[עד ועד]]&gt;K1078,מרקובחצי[[#This Row],[עד ועד]],K1078),K1078))</f>
        <v>40</v>
      </c>
      <c r="L1079" s="19" t="str">
        <f>IF(AND(SUM(מרקובחצי[[#This Row],[31]:[33]])=1,SUM(U1078:W1078)=0),מרקובחצי[[#This Row],[מקס]]-מרקובחצי[[#This Row],[מינ]],"")</f>
        <v/>
      </c>
      <c r="M107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79" s="19" t="str">
        <f t="shared" si="16"/>
        <v>S32</v>
      </c>
      <c r="O1079" s="19" t="str">
        <f>IF(מרקובחצי[[#This Row],[קבעה הפלגה?]]=1,"",IF(AND(מרקובחצי[[#This Row],[עד ועד]]&lt;29,OR(מרקובחצי[[#This Row],[CycleNumber]]=1,AND(U1078=1,OR(מרקובחצי[[#This Row],[עד ועד]]&lt;J1078,מרקובחצי[[#This Row],[עד ועד]]&gt;K1078)),AND(V1078=1,מרקובחצי[[#This Row],[עד ועד]]&lt;J1078),W1078=1)),1,""))</f>
        <v/>
      </c>
      <c r="P1079" s="19" t="str">
        <f>IF(מרקובחצי[[#This Row],[קבעה הפלגה?]]=1,"",IF(AND(מרקובחצי[[#This Row],[עד ועד]]&gt;28,מרקובחצי[[#This Row],[עד ועד]]&lt;32,OR(מרקובחצי[[#This Row],[CycleNumber]]=1,AND(U1078=1),AND(V1078=1,OR(מרקובחצי[[#This Row],[עד ועד]]&lt;J1078,מרקובחצי[[#This Row],[עד ועד]]&gt;K1078)),W1078=1)),1,""))</f>
        <v/>
      </c>
      <c r="Q1079" s="19" t="str">
        <f>IF(מרקובחצי[[#This Row],[קבעה הפלגה?]]=1,"",IF(AND(מרקובחצי[[#This Row],[עד ועד]]&gt;31,OR(מרקובחצי[[#This Row],[CycleNumber]]=1,AND(U1078=1),AND(V1078=1,מרקובחצי[[#This Row],[עד ועד]]&gt;K1078),AND(W1078=1,OR(מרקובחצי[[#This Row],[עד ועד]]&gt;K1078,מרקובחצי[[#This Row],[עד ועד]]&lt;J1078)))),1,""))</f>
        <v/>
      </c>
      <c r="R1079" s="19" t="str">
        <f>IF(מרקובחצי[[#This Row],[CycleNumber]]&gt;1,IF(AND(O1078=1,מרקובחצי[[#This Row],[עד ועד]]&lt;29),1,""),"")</f>
        <v/>
      </c>
      <c r="S1079" s="19" t="str">
        <f>IF(מרקובחצי[[#This Row],[CycleNumber]]&gt;1,IF(OR(AND(O1078=1,מרקובחצי[[#This Row],[עד ועד]]&gt;28),AND(P1078=1),AND(Q1078=1,מרקובחצי[[#This Row],[עד ועד]]&lt;32)),1,""),"")</f>
        <v/>
      </c>
      <c r="T1079" s="19" t="str">
        <f>IF(מרקובחצי[[#This Row],[CycleNumber]]&gt;1,IF(AND(Q1078=1,מרקובחצי[[#This Row],[עד ועד]]&gt;31),1,""),"")</f>
        <v/>
      </c>
      <c r="U1079" s="19" t="str">
        <f>IF(מרקובחצי[[#This Row],[CycleNumber]]&gt;1,IF(AND(R1078=1,מרקובחצי[[#This Row],[עד ועד]]&lt;29),1,IF(AND(U1078=1,NOT(OR(מרקובחצי[[#This Row],[עד ועד]]&lt;J1078,מרקובחצי[[#This Row],[עד ועד]]&gt;K1078))),1,"")),"")</f>
        <v/>
      </c>
      <c r="V1079" s="19">
        <f>IF(מרקובחצי[[#This Row],[CycleNumber]]&gt;1,IF(AND(SUM(R1078:T1078)=1,מרקובחצי[[#This Row],[עד ועד]]&gt;28,מרקובחצי[[#This Row],[עד ועד]]&lt;32),1,IF(OR(S1078=1,AND(R1078=1,מרקובחצי[[#This Row],[עד ועד]]&gt;28),AND(T1078=1,מרקובחצי[[#This Row],[עד ועד]]&lt;32)),1,IF(AND(V1078=1,NOT(OR(מרקובחצי[[#This Row],[עד ועד]]&lt;J1078,מרקובחצי[[#This Row],[עד ועד]]&gt;K1078))),1,""))),"")</f>
        <v>1</v>
      </c>
      <c r="W1079" s="19" t="str">
        <f>IF(מרקובחצי[[#This Row],[CycleNumber]]&gt;1,IF(AND(T1078=1,מרקובחצי[[#This Row],[עד ועד]]&gt;31),1,IF(AND(W1078=1,NOT(OR(מרקובחצי[[#This Row],[עד ועד]]&lt;J1078,מרקובחצי[[#This Row],[עד ועד]]&gt;K1078))),1,"")),"")</f>
        <v/>
      </c>
      <c r="X1079" s="19" t="str">
        <f>IF(AND(מרקובחצי[[#This Row],[CycleNumber]]&lt;$B1080,SUM(מרקובחצי[[#This Row],[11]],R1080)=2),1,"")</f>
        <v/>
      </c>
      <c r="Y1079" s="19" t="str">
        <f>IF(AND(מרקובחצי[[#This Row],[CycleNumber]]&lt;$B1080,SUM(מרקובחצי[[#This Row],[11]],S1080)=2),1,"")</f>
        <v/>
      </c>
      <c r="Z1079" s="19" t="str">
        <f>IF(AND(מרקובחצי[[#This Row],[CycleNumber]]&lt;$B1080,SUM(מרקובחצי[[#This Row],[13]],S1080)=2),1,"")</f>
        <v/>
      </c>
      <c r="AA1079" s="19" t="str">
        <f>IF(AND(מרקובחצי[[#This Row],[CycleNumber]]&lt;$B1080,SUM(מרקובחצי[[#This Row],[13]],T1080)=2),1,"")</f>
        <v/>
      </c>
      <c r="AB1079" s="19" t="str">
        <f>IF(AND(מרקובחצי[[#This Row],[CycleNumber]]&lt;$B1080,SUM(מרקובחצי[[#This Row],[21]],U1080)=2),1,"")</f>
        <v/>
      </c>
      <c r="AC1079" s="19" t="str">
        <f>IF(AND(מרקובחצי[[#This Row],[CycleNumber]]&lt;$B1080,SUM(מרקובחצי[[#This Row],[21]],V1080)=2),1,"")</f>
        <v/>
      </c>
      <c r="AD1079" s="19" t="str">
        <f>IF(AND(מרקובחצי[[#This Row],[CycleNumber]]&lt;$B1080,SUM(מרקובחצי[[#This Row],[23]],V1080)=2),1,"")</f>
        <v/>
      </c>
      <c r="AE1079" s="19" t="str">
        <f>IF(AND(מרקובחצי[[#This Row],[CycleNumber]]&lt;$B1080,SUM(מרקובחצי[[#This Row],[23]],W1080)=2),1,"")</f>
        <v/>
      </c>
      <c r="AF1079" s="19" t="str">
        <f>IF(AND(מרקובחצי[[#This Row],[CycleNumber]]&lt;$B1080,SUM(מרקובחצי[[#This Row],[31]],O1080)=2),1,"")</f>
        <v/>
      </c>
      <c r="AG1079" s="19" t="str">
        <f>IF(AND(מרקובחצי[[#This Row],[CycleNumber]]&lt;$B1080,SUM(מרקובחצי[[#This Row],[31]],P1080)=2),1,"")</f>
        <v/>
      </c>
      <c r="AH1079" s="19" t="str">
        <f>IF(AND(מרקובחצי[[#This Row],[CycleNumber]]&lt;$B1080,SUM(מרקובחצי[[#This Row],[31]],Q1080)=2),1,"")</f>
        <v/>
      </c>
      <c r="AI1079" s="19" t="str">
        <f>IF(AND(מרקובחצי[[#This Row],[CycleNumber]]&lt;$B1080,SUM(U1079:U1080)=2),1,"")</f>
        <v/>
      </c>
      <c r="AJ1079" s="19" t="str">
        <f>IF(AND(מרקובחצי[[#This Row],[CycleNumber]]&lt;$B1080,SUM(מרקובחצי[[#This Row],[32]],O1080)=2),1,"")</f>
        <v/>
      </c>
      <c r="AK1079" s="19" t="str">
        <f>IF(AND(מרקובחצי[[#This Row],[CycleNumber]]&lt;$B1080,SUM(מרקובחצי[[#This Row],[32]],P1080)=2),1,"")</f>
        <v/>
      </c>
      <c r="AL1079" s="19" t="str">
        <f>IF(AND(מרקובחצי[[#This Row],[CycleNumber]]&lt;$B1080,SUM(מרקובחצי[[#This Row],[32]],Q1080)=2),1,"")</f>
        <v/>
      </c>
      <c r="AM1079" s="19">
        <f>IF(AND(מרקובחצי[[#This Row],[CycleNumber]]&lt;$B1080,SUM(V1079:V1080)=2),1,"")</f>
        <v>1</v>
      </c>
      <c r="AN1079" s="19" t="str">
        <f>IF(AND(מרקובחצי[[#This Row],[CycleNumber]]&lt;$B1080,SUM(מרקובחצי[[#This Row],[33]],O1080)=2),1,"")</f>
        <v/>
      </c>
      <c r="AO1079" s="19" t="str">
        <f>IF(AND(מרקובחצי[[#This Row],[CycleNumber]]&lt;$B1080,SUM(מרקובחצי[[#This Row],[33]],P1080)=2),1,"")</f>
        <v/>
      </c>
      <c r="AP1079" s="19" t="str">
        <f>IF(AND(מרקובחצי[[#This Row],[CycleNumber]]&lt;$B1080,SUM(מרקובחצי[[#This Row],[33]],Q1080)=2),1,"")</f>
        <v/>
      </c>
      <c r="AQ1079" s="19" t="str">
        <f>IF(AND(מרקובחצי[[#This Row],[CycleNumber]]&lt;$B1080,SUM(W1079:W1080)=2),1,"")</f>
        <v/>
      </c>
      <c r="AR1079" s="19" t="str">
        <f>IF(AND(מרקובחצי[[#This Row],[CycleNumber]]&lt;$B1080,SUM(מרקובחצי[[#This Row],[12]],S1080)=2),1,"")</f>
        <v/>
      </c>
      <c r="AS1079" s="19" t="str">
        <f>IF(AND(מרקובחצי[[#This Row],[CycleNumber]]&lt;$B1080,SUM(מרקובחצי[[#This Row],[22]],V1080)=2),1,"")</f>
        <v/>
      </c>
      <c r="AT1079" s="21">
        <f>SUM(מרקובחצי[[#This Row],[11]:[33]])</f>
        <v>1</v>
      </c>
    </row>
    <row r="1080" spans="1:46" ht="15.6" x14ac:dyDescent="0.25">
      <c r="A1080" s="19" t="s">
        <v>115</v>
      </c>
      <c r="B1080" s="19">
        <v>13</v>
      </c>
      <c r="C1080">
        <v>33</v>
      </c>
      <c r="D1080" s="19">
        <f>מרקובחצי[[#This Row],[LengthofCycle]]+1</f>
        <v>34</v>
      </c>
      <c r="E1080" t="str">
        <f>IF(IFERROR(LOOKUP(מרקובחצי[[#This Row],[ClientID]],קביעויות[הפלגה]),FALSE)=מרקובחצי[[#This Row],[ClientID]],1,"")</f>
        <v/>
      </c>
      <c r="F1080" t="str">
        <f>IF(IFERROR(LOOKUP(מרקובחצי[[#This Row],[ClientID]],סוגחציקבוע[S31]),FALSE)=מרקובחצי[[#This Row],[ClientID]],1,"")</f>
        <v/>
      </c>
      <c r="G1080">
        <f>IF(IFERROR(LOOKUP(מרקובחצי[[#This Row],[ClientID]],סוגחציקבוע[S32]),FALSE)=מרקובחצי[[#This Row],[ClientID]],1,"")</f>
        <v>1</v>
      </c>
      <c r="H1080" t="str">
        <f>IF(IFERROR(LOOKUP(מרקובחצי[[#This Row],[ClientID]],סוגחציקבוע[S33]),FALSE)=מרקובחצי[[#This Row],[ClientID]],1,"")</f>
        <v/>
      </c>
      <c r="I1080" t="str">
        <f>IF(IFERROR(LOOKUP(מרקובחצי[[#This Row],[ClientID]],סוגחציקבוע[S32&amp;33]),FALSE)=מרקובחצי[[#This Row],[ClientID]],1,"")</f>
        <v/>
      </c>
      <c r="J1080" s="19">
        <f>IF(SUM(מרקובחצי[[#This Row],[11]:[13]])=1,מרקובחצי[[#This Row],[עד ועד]],IF(SUM(R1079:T1080)=1,IF(מרקובחצי[[#This Row],[עד ועד]]&lt;J1079,מרקובחצי[[#This Row],[עד ועד]],J1079),J1079))</f>
        <v>22</v>
      </c>
      <c r="K1080" s="19">
        <f>IF(SUM(מרקובחצי[[#This Row],[11]:[13]])=1,מרקובחצי[[#This Row],[עד ועד]],IF(SUM(R1079:T1080)=1,IF(מרקובחצי[[#This Row],[עד ועד]]&gt;K1079,מרקובחצי[[#This Row],[עד ועד]],K1079),K1079))</f>
        <v>40</v>
      </c>
      <c r="L1080" s="19" t="str">
        <f>IF(AND(SUM(מרקובחצי[[#This Row],[31]:[33]])=1,SUM(U1079:W1079)=0),מרקובחצי[[#This Row],[מקס]]-מרקובחצי[[#This Row],[מינ]],"")</f>
        <v/>
      </c>
      <c r="M108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80" s="19" t="str">
        <f t="shared" si="16"/>
        <v>S32</v>
      </c>
      <c r="O1080" s="19" t="str">
        <f>IF(מרקובחצי[[#This Row],[קבעה הפלגה?]]=1,"",IF(AND(מרקובחצי[[#This Row],[עד ועד]]&lt;29,OR(מרקובחצי[[#This Row],[CycleNumber]]=1,AND(U1079=1,OR(מרקובחצי[[#This Row],[עד ועד]]&lt;J1079,מרקובחצי[[#This Row],[עד ועד]]&gt;K1079)),AND(V1079=1,מרקובחצי[[#This Row],[עד ועד]]&lt;J1079),W1079=1)),1,""))</f>
        <v/>
      </c>
      <c r="P1080" s="19" t="str">
        <f>IF(מרקובחצי[[#This Row],[קבעה הפלגה?]]=1,"",IF(AND(מרקובחצי[[#This Row],[עד ועד]]&gt;28,מרקובחצי[[#This Row],[עד ועד]]&lt;32,OR(מרקובחצי[[#This Row],[CycleNumber]]=1,AND(U1079=1),AND(V1079=1,OR(מרקובחצי[[#This Row],[עד ועד]]&lt;J1079,מרקובחצי[[#This Row],[עד ועד]]&gt;K1079)),W1079=1)),1,""))</f>
        <v/>
      </c>
      <c r="Q1080" s="19" t="str">
        <f>IF(מרקובחצי[[#This Row],[קבעה הפלגה?]]=1,"",IF(AND(מרקובחצי[[#This Row],[עד ועד]]&gt;31,OR(מרקובחצי[[#This Row],[CycleNumber]]=1,AND(U1079=1),AND(V1079=1,מרקובחצי[[#This Row],[עד ועד]]&gt;K1079),AND(W1079=1,OR(מרקובחצי[[#This Row],[עד ועד]]&gt;K1079,מרקובחצי[[#This Row],[עד ועד]]&lt;J1079)))),1,""))</f>
        <v/>
      </c>
      <c r="R1080" s="19" t="str">
        <f>IF(מרקובחצי[[#This Row],[CycleNumber]]&gt;1,IF(AND(O1079=1,מרקובחצי[[#This Row],[עד ועד]]&lt;29),1,""),"")</f>
        <v/>
      </c>
      <c r="S1080" s="19" t="str">
        <f>IF(מרקובחצי[[#This Row],[CycleNumber]]&gt;1,IF(OR(AND(O1079=1,מרקובחצי[[#This Row],[עד ועד]]&gt;28),AND(P1079=1),AND(Q1079=1,מרקובחצי[[#This Row],[עד ועד]]&lt;32)),1,""),"")</f>
        <v/>
      </c>
      <c r="T1080" s="19" t="str">
        <f>IF(מרקובחצי[[#This Row],[CycleNumber]]&gt;1,IF(AND(Q1079=1,מרקובחצי[[#This Row],[עד ועד]]&gt;31),1,""),"")</f>
        <v/>
      </c>
      <c r="U1080" s="19" t="str">
        <f>IF(מרקובחצי[[#This Row],[CycleNumber]]&gt;1,IF(AND(R1079=1,מרקובחצי[[#This Row],[עד ועד]]&lt;29),1,IF(AND(U1079=1,NOT(OR(מרקובחצי[[#This Row],[עד ועד]]&lt;J1079,מרקובחצי[[#This Row],[עד ועד]]&gt;K1079))),1,"")),"")</f>
        <v/>
      </c>
      <c r="V1080" s="19">
        <f>IF(מרקובחצי[[#This Row],[CycleNumber]]&gt;1,IF(AND(SUM(R1079:T1079)=1,מרקובחצי[[#This Row],[עד ועד]]&gt;28,מרקובחצי[[#This Row],[עד ועד]]&lt;32),1,IF(OR(S1079=1,AND(R1079=1,מרקובחצי[[#This Row],[עד ועד]]&gt;28),AND(T1079=1,מרקובחצי[[#This Row],[עד ועד]]&lt;32)),1,IF(AND(V1079=1,NOT(OR(מרקובחצי[[#This Row],[עד ועד]]&lt;J1079,מרקובחצי[[#This Row],[עד ועד]]&gt;K1079))),1,""))),"")</f>
        <v>1</v>
      </c>
      <c r="W1080" s="19" t="str">
        <f>IF(מרקובחצי[[#This Row],[CycleNumber]]&gt;1,IF(AND(T1079=1,מרקובחצי[[#This Row],[עד ועד]]&gt;31),1,IF(AND(W1079=1,NOT(OR(מרקובחצי[[#This Row],[עד ועד]]&lt;J1079,מרקובחצי[[#This Row],[עד ועד]]&gt;K1079))),1,"")),"")</f>
        <v/>
      </c>
      <c r="X1080" s="19" t="str">
        <f>IF(AND(מרקובחצי[[#This Row],[CycleNumber]]&lt;$B1081,SUM(מרקובחצי[[#This Row],[11]],R1081)=2),1,"")</f>
        <v/>
      </c>
      <c r="Y1080" s="19" t="str">
        <f>IF(AND(מרקובחצי[[#This Row],[CycleNumber]]&lt;$B1081,SUM(מרקובחצי[[#This Row],[11]],S1081)=2),1,"")</f>
        <v/>
      </c>
      <c r="Z1080" s="19" t="str">
        <f>IF(AND(מרקובחצי[[#This Row],[CycleNumber]]&lt;$B1081,SUM(מרקובחצי[[#This Row],[13]],S1081)=2),1,"")</f>
        <v/>
      </c>
      <c r="AA1080" s="19" t="str">
        <f>IF(AND(מרקובחצי[[#This Row],[CycleNumber]]&lt;$B1081,SUM(מרקובחצי[[#This Row],[13]],T1081)=2),1,"")</f>
        <v/>
      </c>
      <c r="AB1080" s="19" t="str">
        <f>IF(AND(מרקובחצי[[#This Row],[CycleNumber]]&lt;$B1081,SUM(מרקובחצי[[#This Row],[21]],U1081)=2),1,"")</f>
        <v/>
      </c>
      <c r="AC1080" s="19" t="str">
        <f>IF(AND(מרקובחצי[[#This Row],[CycleNumber]]&lt;$B1081,SUM(מרקובחצי[[#This Row],[21]],V1081)=2),1,"")</f>
        <v/>
      </c>
      <c r="AD1080" s="19" t="str">
        <f>IF(AND(מרקובחצי[[#This Row],[CycleNumber]]&lt;$B1081,SUM(מרקובחצי[[#This Row],[23]],V1081)=2),1,"")</f>
        <v/>
      </c>
      <c r="AE1080" s="19" t="str">
        <f>IF(AND(מרקובחצי[[#This Row],[CycleNumber]]&lt;$B1081,SUM(מרקובחצי[[#This Row],[23]],W1081)=2),1,"")</f>
        <v/>
      </c>
      <c r="AF1080" s="19" t="str">
        <f>IF(AND(מרקובחצי[[#This Row],[CycleNumber]]&lt;$B1081,SUM(מרקובחצי[[#This Row],[31]],O1081)=2),1,"")</f>
        <v/>
      </c>
      <c r="AG1080" s="19" t="str">
        <f>IF(AND(מרקובחצי[[#This Row],[CycleNumber]]&lt;$B1081,SUM(מרקובחצי[[#This Row],[31]],P1081)=2),1,"")</f>
        <v/>
      </c>
      <c r="AH1080" s="19" t="str">
        <f>IF(AND(מרקובחצי[[#This Row],[CycleNumber]]&lt;$B1081,SUM(מרקובחצי[[#This Row],[31]],Q1081)=2),1,"")</f>
        <v/>
      </c>
      <c r="AI1080" s="19" t="str">
        <f>IF(AND(מרקובחצי[[#This Row],[CycleNumber]]&lt;$B1081,SUM(U1080:U1081)=2),1,"")</f>
        <v/>
      </c>
      <c r="AJ1080" s="19" t="str">
        <f>IF(AND(מרקובחצי[[#This Row],[CycleNumber]]&lt;$B1081,SUM(מרקובחצי[[#This Row],[32]],O1081)=2),1,"")</f>
        <v/>
      </c>
      <c r="AK1080" s="19" t="str">
        <f>IF(AND(מרקובחצי[[#This Row],[CycleNumber]]&lt;$B1081,SUM(מרקובחצי[[#This Row],[32]],P1081)=2),1,"")</f>
        <v/>
      </c>
      <c r="AL1080" s="19" t="str">
        <f>IF(AND(מרקובחצי[[#This Row],[CycleNumber]]&lt;$B1081,SUM(מרקובחצי[[#This Row],[32]],Q1081)=2),1,"")</f>
        <v/>
      </c>
      <c r="AM1080" s="19" t="str">
        <f>IF(AND(מרקובחצי[[#This Row],[CycleNumber]]&lt;$B1081,SUM(V1080:V1081)=2),1,"")</f>
        <v/>
      </c>
      <c r="AN1080" s="19" t="str">
        <f>IF(AND(מרקובחצי[[#This Row],[CycleNumber]]&lt;$B1081,SUM(מרקובחצי[[#This Row],[33]],O1081)=2),1,"")</f>
        <v/>
      </c>
      <c r="AO1080" s="19" t="str">
        <f>IF(AND(מרקובחצי[[#This Row],[CycleNumber]]&lt;$B1081,SUM(מרקובחצי[[#This Row],[33]],P1081)=2),1,"")</f>
        <v/>
      </c>
      <c r="AP1080" s="19" t="str">
        <f>IF(AND(מרקובחצי[[#This Row],[CycleNumber]]&lt;$B1081,SUM(מרקובחצי[[#This Row],[33]],Q1081)=2),1,"")</f>
        <v/>
      </c>
      <c r="AQ1080" s="19" t="str">
        <f>IF(AND(מרקובחצי[[#This Row],[CycleNumber]]&lt;$B1081,SUM(W1080:W1081)=2),1,"")</f>
        <v/>
      </c>
      <c r="AR1080" s="19" t="str">
        <f>IF(AND(מרקובחצי[[#This Row],[CycleNumber]]&lt;$B1081,SUM(מרקובחצי[[#This Row],[12]],S1081)=2),1,"")</f>
        <v/>
      </c>
      <c r="AS1080" s="19" t="str">
        <f>IF(AND(מרקובחצי[[#This Row],[CycleNumber]]&lt;$B1081,SUM(מרקובחצי[[#This Row],[22]],V1081)=2),1,"")</f>
        <v/>
      </c>
      <c r="AT1080" s="21">
        <f>SUM(מרקובחצי[[#This Row],[11]:[33]])</f>
        <v>1</v>
      </c>
    </row>
    <row r="1081" spans="1:46" ht="15.6" x14ac:dyDescent="0.25">
      <c r="A1081" s="19" t="s">
        <v>119</v>
      </c>
      <c r="B1081" s="19">
        <v>1</v>
      </c>
      <c r="C1081">
        <v>32</v>
      </c>
      <c r="D1081" s="19">
        <f>מרקובחצי[[#This Row],[LengthofCycle]]+1</f>
        <v>33</v>
      </c>
      <c r="E1081" t="str">
        <f>IF(IFERROR(LOOKUP(מרקובחצי[[#This Row],[ClientID]],קביעויות[הפלגה]),FALSE)=מרקובחצי[[#This Row],[ClientID]],1,"")</f>
        <v/>
      </c>
      <c r="F1081" t="str">
        <f>IF(IFERROR(LOOKUP(מרקובחצי[[#This Row],[ClientID]],סוגחציקבוע[S31]),FALSE)=מרקובחצי[[#This Row],[ClientID]],1,"")</f>
        <v/>
      </c>
      <c r="G1081">
        <f>IF(IFERROR(LOOKUP(מרקובחצי[[#This Row],[ClientID]],סוגחציקבוע[S32]),FALSE)=מרקובחצי[[#This Row],[ClientID]],1,"")</f>
        <v>1</v>
      </c>
      <c r="H1081" t="str">
        <f>IF(IFERROR(LOOKUP(מרקובחצי[[#This Row],[ClientID]],סוגחציקבוע[S33]),FALSE)=מרקובחצי[[#This Row],[ClientID]],1,"")</f>
        <v/>
      </c>
      <c r="I1081" t="str">
        <f>IF(IFERROR(LOOKUP(מרקובחצי[[#This Row],[ClientID]],סוגחציקבוע[S32&amp;33]),FALSE)=מרקובחצי[[#This Row],[ClientID]],1,"")</f>
        <v/>
      </c>
      <c r="J1081" s="19">
        <f>IF(SUM(מרקובחצי[[#This Row],[11]:[13]])=1,מרקובחצי[[#This Row],[עד ועד]],IF(SUM(R1080:T1081)=1,IF(מרקובחצי[[#This Row],[עד ועד]]&lt;J1080,מרקובחצי[[#This Row],[עד ועד]],J1080),J1080))</f>
        <v>33</v>
      </c>
      <c r="K1081" s="19">
        <f>IF(SUM(מרקובחצי[[#This Row],[11]:[13]])=1,מרקובחצי[[#This Row],[עד ועד]],IF(SUM(R1080:T1081)=1,IF(מרקובחצי[[#This Row],[עד ועד]]&gt;K1080,מרקובחצי[[#This Row],[עד ועד]],K1080),K1080))</f>
        <v>33</v>
      </c>
      <c r="L1081" s="19" t="str">
        <f>IF(AND(SUM(מרקובחצי[[#This Row],[31]:[33]])=1,SUM(U1080:W1080)=0),מרקובחצי[[#This Row],[מקס]]-מרקובחצי[[#This Row],[מינ]],"")</f>
        <v/>
      </c>
      <c r="M108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081" s="19" t="str">
        <f t="shared" si="16"/>
        <v>S32</v>
      </c>
      <c r="O1081" s="19" t="str">
        <f>IF(מרקובחצי[[#This Row],[קבעה הפלגה?]]=1,"",IF(AND(מרקובחצי[[#This Row],[עד ועד]]&lt;29,OR(מרקובחצי[[#This Row],[CycleNumber]]=1,AND(U1080=1,OR(מרקובחצי[[#This Row],[עד ועד]]&lt;J1080,מרקובחצי[[#This Row],[עד ועד]]&gt;K1080)),AND(V1080=1,מרקובחצי[[#This Row],[עד ועד]]&lt;J1080),W1080=1)),1,""))</f>
        <v/>
      </c>
      <c r="P1081" s="19" t="str">
        <f>IF(מרקובחצי[[#This Row],[קבעה הפלגה?]]=1,"",IF(AND(מרקובחצי[[#This Row],[עד ועד]]&gt;28,מרקובחצי[[#This Row],[עד ועד]]&lt;32,OR(מרקובחצי[[#This Row],[CycleNumber]]=1,AND(U1080=1),AND(V1080=1,OR(מרקובחצי[[#This Row],[עד ועד]]&lt;J1080,מרקובחצי[[#This Row],[עד ועד]]&gt;K1080)),W1080=1)),1,""))</f>
        <v/>
      </c>
      <c r="Q1081" s="19">
        <f>IF(מרקובחצי[[#This Row],[קבעה הפלגה?]]=1,"",IF(AND(מרקובחצי[[#This Row],[עד ועד]]&gt;31,OR(מרקובחצי[[#This Row],[CycleNumber]]=1,AND(U1080=1),AND(V1080=1,מרקובחצי[[#This Row],[עד ועד]]&gt;K1080),AND(W1080=1,OR(מרקובחצי[[#This Row],[עד ועד]]&gt;K1080,מרקובחצי[[#This Row],[עד ועד]]&lt;J1080)))),1,""))</f>
        <v>1</v>
      </c>
      <c r="R1081" s="19" t="str">
        <f>IF(מרקובחצי[[#This Row],[CycleNumber]]&gt;1,IF(AND(O1080=1,מרקובחצי[[#This Row],[עד ועד]]&lt;29),1,""),"")</f>
        <v/>
      </c>
      <c r="S1081" s="19" t="str">
        <f>IF(מרקובחצי[[#This Row],[CycleNumber]]&gt;1,IF(OR(AND(O1080=1,מרקובחצי[[#This Row],[עד ועד]]&gt;28),AND(P1080=1),AND(Q1080=1,מרקובחצי[[#This Row],[עד ועד]]&lt;32)),1,""),"")</f>
        <v/>
      </c>
      <c r="T1081" s="19" t="str">
        <f>IF(מרקובחצי[[#This Row],[CycleNumber]]&gt;1,IF(AND(Q1080=1,מרקובחצי[[#This Row],[עד ועד]]&gt;31),1,""),"")</f>
        <v/>
      </c>
      <c r="U1081" s="19" t="str">
        <f>IF(מרקובחצי[[#This Row],[CycleNumber]]&gt;1,IF(AND(R1080=1,מרקובחצי[[#This Row],[עד ועד]]&lt;29),1,IF(AND(U1080=1,NOT(OR(מרקובחצי[[#This Row],[עד ועד]]&lt;J1080,מרקובחצי[[#This Row],[עד ועד]]&gt;K1080))),1,"")),"")</f>
        <v/>
      </c>
      <c r="V1081" s="19" t="str">
        <f>IF(מרקובחצי[[#This Row],[CycleNumber]]&gt;1,IF(AND(SUM(R1080:T1080)=1,מרקובחצי[[#This Row],[עד ועד]]&gt;28,מרקובחצי[[#This Row],[עד ועד]]&lt;32),1,IF(OR(S1080=1,AND(R1080=1,מרקובחצי[[#This Row],[עד ועד]]&gt;28),AND(T1080=1,מרקובחצי[[#This Row],[עד ועד]]&lt;32)),1,IF(AND(V1080=1,NOT(OR(מרקובחצי[[#This Row],[עד ועד]]&lt;J1080,מרקובחצי[[#This Row],[עד ועד]]&gt;K1080))),1,""))),"")</f>
        <v/>
      </c>
      <c r="W1081" s="19" t="str">
        <f>IF(מרקובחצי[[#This Row],[CycleNumber]]&gt;1,IF(AND(T1080=1,מרקובחצי[[#This Row],[עד ועד]]&gt;31),1,IF(AND(W1080=1,NOT(OR(מרקובחצי[[#This Row],[עד ועד]]&lt;J1080,מרקובחצי[[#This Row],[עד ועד]]&gt;K1080))),1,"")),"")</f>
        <v/>
      </c>
      <c r="X1081" s="19" t="str">
        <f>IF(AND(מרקובחצי[[#This Row],[CycleNumber]]&lt;$B1082,SUM(מרקובחצי[[#This Row],[11]],R1082)=2),1,"")</f>
        <v/>
      </c>
      <c r="Y1081" s="19" t="str">
        <f>IF(AND(מרקובחצי[[#This Row],[CycleNumber]]&lt;$B1082,SUM(מרקובחצי[[#This Row],[11]],S1082)=2),1,"")</f>
        <v/>
      </c>
      <c r="Z1081" s="19">
        <f>IF(AND(מרקובחצי[[#This Row],[CycleNumber]]&lt;$B1082,SUM(מרקובחצי[[#This Row],[13]],S1082)=2),1,"")</f>
        <v>1</v>
      </c>
      <c r="AA1081" s="19" t="str">
        <f>IF(AND(מרקובחצי[[#This Row],[CycleNumber]]&lt;$B1082,SUM(מרקובחצי[[#This Row],[13]],T1082)=2),1,"")</f>
        <v/>
      </c>
      <c r="AB1081" s="19" t="str">
        <f>IF(AND(מרקובחצי[[#This Row],[CycleNumber]]&lt;$B1082,SUM(מרקובחצי[[#This Row],[21]],U1082)=2),1,"")</f>
        <v/>
      </c>
      <c r="AC1081" s="19" t="str">
        <f>IF(AND(מרקובחצי[[#This Row],[CycleNumber]]&lt;$B1082,SUM(מרקובחצי[[#This Row],[21]],V1082)=2),1,"")</f>
        <v/>
      </c>
      <c r="AD1081" s="19" t="str">
        <f>IF(AND(מרקובחצי[[#This Row],[CycleNumber]]&lt;$B1082,SUM(מרקובחצי[[#This Row],[23]],V1082)=2),1,"")</f>
        <v/>
      </c>
      <c r="AE1081" s="19" t="str">
        <f>IF(AND(מרקובחצי[[#This Row],[CycleNumber]]&lt;$B1082,SUM(מרקובחצי[[#This Row],[23]],W1082)=2),1,"")</f>
        <v/>
      </c>
      <c r="AF1081" s="19" t="str">
        <f>IF(AND(מרקובחצי[[#This Row],[CycleNumber]]&lt;$B1082,SUM(מרקובחצי[[#This Row],[31]],O1082)=2),1,"")</f>
        <v/>
      </c>
      <c r="AG1081" s="19" t="str">
        <f>IF(AND(מרקובחצי[[#This Row],[CycleNumber]]&lt;$B1082,SUM(מרקובחצי[[#This Row],[31]],P1082)=2),1,"")</f>
        <v/>
      </c>
      <c r="AH1081" s="19" t="str">
        <f>IF(AND(מרקובחצי[[#This Row],[CycleNumber]]&lt;$B1082,SUM(מרקובחצי[[#This Row],[31]],Q1082)=2),1,"")</f>
        <v/>
      </c>
      <c r="AI1081" s="19" t="str">
        <f>IF(AND(מרקובחצי[[#This Row],[CycleNumber]]&lt;$B1082,SUM(U1081:U1082)=2),1,"")</f>
        <v/>
      </c>
      <c r="AJ1081" s="19" t="str">
        <f>IF(AND(מרקובחצי[[#This Row],[CycleNumber]]&lt;$B1082,SUM(מרקובחצי[[#This Row],[32]],O1082)=2),1,"")</f>
        <v/>
      </c>
      <c r="AK1081" s="19" t="str">
        <f>IF(AND(מרקובחצי[[#This Row],[CycleNumber]]&lt;$B1082,SUM(מרקובחצי[[#This Row],[32]],P1082)=2),1,"")</f>
        <v/>
      </c>
      <c r="AL1081" s="19" t="str">
        <f>IF(AND(מרקובחצי[[#This Row],[CycleNumber]]&lt;$B1082,SUM(מרקובחצי[[#This Row],[32]],Q1082)=2),1,"")</f>
        <v/>
      </c>
      <c r="AM1081" s="19" t="str">
        <f>IF(AND(מרקובחצי[[#This Row],[CycleNumber]]&lt;$B1082,SUM(V1081:V1082)=2),1,"")</f>
        <v/>
      </c>
      <c r="AN1081" s="19" t="str">
        <f>IF(AND(מרקובחצי[[#This Row],[CycleNumber]]&lt;$B1082,SUM(מרקובחצי[[#This Row],[33]],O1082)=2),1,"")</f>
        <v/>
      </c>
      <c r="AO1081" s="19" t="str">
        <f>IF(AND(מרקובחצי[[#This Row],[CycleNumber]]&lt;$B1082,SUM(מרקובחצי[[#This Row],[33]],P1082)=2),1,"")</f>
        <v/>
      </c>
      <c r="AP1081" s="19" t="str">
        <f>IF(AND(מרקובחצי[[#This Row],[CycleNumber]]&lt;$B1082,SUM(מרקובחצי[[#This Row],[33]],Q1082)=2),1,"")</f>
        <v/>
      </c>
      <c r="AQ1081" s="19" t="str">
        <f>IF(AND(מרקובחצי[[#This Row],[CycleNumber]]&lt;$B1082,SUM(W1081:W1082)=2),1,"")</f>
        <v/>
      </c>
      <c r="AR1081" s="19" t="str">
        <f>IF(AND(מרקובחצי[[#This Row],[CycleNumber]]&lt;$B1082,SUM(מרקובחצי[[#This Row],[12]],S1082)=2),1,"")</f>
        <v/>
      </c>
      <c r="AS1081" s="19" t="str">
        <f>IF(AND(מרקובחצי[[#This Row],[CycleNumber]]&lt;$B1082,SUM(מרקובחצי[[#This Row],[22]],V1082)=2),1,"")</f>
        <v/>
      </c>
      <c r="AT1081" s="21">
        <f>SUM(מרקובחצי[[#This Row],[11]:[33]])</f>
        <v>1</v>
      </c>
    </row>
    <row r="1082" spans="1:46" ht="15.6" x14ac:dyDescent="0.25">
      <c r="A1082" s="19" t="s">
        <v>119</v>
      </c>
      <c r="B1082" s="19">
        <v>2</v>
      </c>
      <c r="C1082">
        <v>30</v>
      </c>
      <c r="D1082" s="19">
        <f>מרקובחצי[[#This Row],[LengthofCycle]]+1</f>
        <v>31</v>
      </c>
      <c r="E1082" t="str">
        <f>IF(IFERROR(LOOKUP(מרקובחצי[[#This Row],[ClientID]],קביעויות[הפלגה]),FALSE)=מרקובחצי[[#This Row],[ClientID]],1,"")</f>
        <v/>
      </c>
      <c r="F1082" t="str">
        <f>IF(IFERROR(LOOKUP(מרקובחצי[[#This Row],[ClientID]],סוגחציקבוע[S31]),FALSE)=מרקובחצי[[#This Row],[ClientID]],1,"")</f>
        <v/>
      </c>
      <c r="G1082">
        <f>IF(IFERROR(LOOKUP(מרקובחצי[[#This Row],[ClientID]],סוגחציקבוע[S32]),FALSE)=מרקובחצי[[#This Row],[ClientID]],1,"")</f>
        <v>1</v>
      </c>
      <c r="H1082" t="str">
        <f>IF(IFERROR(LOOKUP(מרקובחצי[[#This Row],[ClientID]],סוגחציקבוע[S33]),FALSE)=מרקובחצי[[#This Row],[ClientID]],1,"")</f>
        <v/>
      </c>
      <c r="I1082" t="str">
        <f>IF(IFERROR(LOOKUP(מרקובחצי[[#This Row],[ClientID]],סוגחציקבוע[S32&amp;33]),FALSE)=מרקובחצי[[#This Row],[ClientID]],1,"")</f>
        <v/>
      </c>
      <c r="J1082" s="19">
        <f>IF(SUM(מרקובחצי[[#This Row],[11]:[13]])=1,מרקובחצי[[#This Row],[עד ועד]],IF(SUM(R1081:T1082)=1,IF(מרקובחצי[[#This Row],[עד ועד]]&lt;J1081,מרקובחצי[[#This Row],[עד ועד]],J1081),J1081))</f>
        <v>31</v>
      </c>
      <c r="K1082" s="19">
        <f>IF(SUM(מרקובחצי[[#This Row],[11]:[13]])=1,מרקובחצי[[#This Row],[עד ועד]],IF(SUM(R1081:T1082)=1,IF(מרקובחצי[[#This Row],[עד ועד]]&gt;K1081,מרקובחצי[[#This Row],[עד ועד]],K1081),K1081))</f>
        <v>33</v>
      </c>
      <c r="L1082" s="19" t="str">
        <f>IF(AND(SUM(מרקובחצי[[#This Row],[31]:[33]])=1,SUM(U1081:W1081)=0),מרקובחצי[[#This Row],[מקס]]-מרקובחצי[[#This Row],[מינ]],"")</f>
        <v/>
      </c>
      <c r="M108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082" s="19" t="str">
        <f t="shared" si="16"/>
        <v>S13</v>
      </c>
      <c r="O1082" s="19" t="str">
        <f>IF(מרקובחצי[[#This Row],[קבעה הפלגה?]]=1,"",IF(AND(מרקובחצי[[#This Row],[עד ועד]]&lt;29,OR(מרקובחצי[[#This Row],[CycleNumber]]=1,AND(U1081=1,OR(מרקובחצי[[#This Row],[עד ועד]]&lt;J1081,מרקובחצי[[#This Row],[עד ועד]]&gt;K1081)),AND(V1081=1,מרקובחצי[[#This Row],[עד ועד]]&lt;J1081),W1081=1)),1,""))</f>
        <v/>
      </c>
      <c r="P1082" s="19" t="str">
        <f>IF(מרקובחצי[[#This Row],[קבעה הפלגה?]]=1,"",IF(AND(מרקובחצי[[#This Row],[עד ועד]]&gt;28,מרקובחצי[[#This Row],[עד ועד]]&lt;32,OR(מרקובחצי[[#This Row],[CycleNumber]]=1,AND(U1081=1),AND(V1081=1,OR(מרקובחצי[[#This Row],[עד ועד]]&lt;J1081,מרקובחצי[[#This Row],[עד ועד]]&gt;K1081)),W1081=1)),1,""))</f>
        <v/>
      </c>
      <c r="Q1082" s="19" t="str">
        <f>IF(מרקובחצי[[#This Row],[קבעה הפלגה?]]=1,"",IF(AND(מרקובחצי[[#This Row],[עד ועד]]&gt;31,OR(מרקובחצי[[#This Row],[CycleNumber]]=1,AND(U1081=1),AND(V1081=1,מרקובחצי[[#This Row],[עד ועד]]&gt;K1081),AND(W1081=1,OR(מרקובחצי[[#This Row],[עד ועד]]&gt;K1081,מרקובחצי[[#This Row],[עד ועד]]&lt;J1081)))),1,""))</f>
        <v/>
      </c>
      <c r="R1082" s="19" t="str">
        <f>IF(מרקובחצי[[#This Row],[CycleNumber]]&gt;1,IF(AND(O1081=1,מרקובחצי[[#This Row],[עד ועד]]&lt;29),1,""),"")</f>
        <v/>
      </c>
      <c r="S1082" s="19">
        <f>IF(מרקובחצי[[#This Row],[CycleNumber]]&gt;1,IF(OR(AND(O1081=1,מרקובחצי[[#This Row],[עד ועד]]&gt;28),AND(P1081=1),AND(Q1081=1,מרקובחצי[[#This Row],[עד ועד]]&lt;32)),1,""),"")</f>
        <v>1</v>
      </c>
      <c r="T1082" s="19" t="str">
        <f>IF(מרקובחצי[[#This Row],[CycleNumber]]&gt;1,IF(AND(Q1081=1,מרקובחצי[[#This Row],[עד ועד]]&gt;31),1,""),"")</f>
        <v/>
      </c>
      <c r="U1082" s="19" t="str">
        <f>IF(מרקובחצי[[#This Row],[CycleNumber]]&gt;1,IF(AND(R1081=1,מרקובחצי[[#This Row],[עד ועד]]&lt;29),1,IF(AND(U1081=1,NOT(OR(מרקובחצי[[#This Row],[עד ועד]]&lt;J1081,מרקובחצי[[#This Row],[עד ועד]]&gt;K1081))),1,"")),"")</f>
        <v/>
      </c>
      <c r="V1082" s="19" t="str">
        <f>IF(מרקובחצי[[#This Row],[CycleNumber]]&gt;1,IF(AND(SUM(R1081:T1081)=1,מרקובחצי[[#This Row],[עד ועד]]&gt;28,מרקובחצי[[#This Row],[עד ועד]]&lt;32),1,IF(OR(S1081=1,AND(R1081=1,מרקובחצי[[#This Row],[עד ועד]]&gt;28),AND(T1081=1,מרקובחצי[[#This Row],[עד ועד]]&lt;32)),1,IF(AND(V1081=1,NOT(OR(מרקובחצי[[#This Row],[עד ועד]]&lt;J1081,מרקובחצי[[#This Row],[עד ועד]]&gt;K1081))),1,""))),"")</f>
        <v/>
      </c>
      <c r="W1082" s="19" t="str">
        <f>IF(מרקובחצי[[#This Row],[CycleNumber]]&gt;1,IF(AND(T1081=1,מרקובחצי[[#This Row],[עד ועד]]&gt;31),1,IF(AND(W1081=1,NOT(OR(מרקובחצי[[#This Row],[עד ועד]]&lt;J1081,מרקובחצי[[#This Row],[עד ועד]]&gt;K1081))),1,"")),"")</f>
        <v/>
      </c>
      <c r="X1082" s="19" t="str">
        <f>IF(AND(מרקובחצי[[#This Row],[CycleNumber]]&lt;$B1083,SUM(מרקובחצי[[#This Row],[11]],R1083)=2),1,"")</f>
        <v/>
      </c>
      <c r="Y1082" s="19" t="str">
        <f>IF(AND(מרקובחצי[[#This Row],[CycleNumber]]&lt;$B1083,SUM(מרקובחצי[[#This Row],[11]],S1083)=2),1,"")</f>
        <v/>
      </c>
      <c r="Z1082" s="19" t="str">
        <f>IF(AND(מרקובחצי[[#This Row],[CycleNumber]]&lt;$B1083,SUM(מרקובחצי[[#This Row],[13]],S1083)=2),1,"")</f>
        <v/>
      </c>
      <c r="AA1082" s="19" t="str">
        <f>IF(AND(מרקובחצי[[#This Row],[CycleNumber]]&lt;$B1083,SUM(מרקובחצי[[#This Row],[13]],T1083)=2),1,"")</f>
        <v/>
      </c>
      <c r="AB1082" s="19" t="str">
        <f>IF(AND(מרקובחצי[[#This Row],[CycleNumber]]&lt;$B1083,SUM(מרקובחצי[[#This Row],[21]],U1083)=2),1,"")</f>
        <v/>
      </c>
      <c r="AC1082" s="19" t="str">
        <f>IF(AND(מרקובחצי[[#This Row],[CycleNumber]]&lt;$B1083,SUM(מרקובחצי[[#This Row],[21]],V1083)=2),1,"")</f>
        <v/>
      </c>
      <c r="AD1082" s="19" t="str">
        <f>IF(AND(מרקובחצי[[#This Row],[CycleNumber]]&lt;$B1083,SUM(מרקובחצי[[#This Row],[23]],V1083)=2),1,"")</f>
        <v/>
      </c>
      <c r="AE1082" s="19" t="str">
        <f>IF(AND(מרקובחצי[[#This Row],[CycleNumber]]&lt;$B1083,SUM(מרקובחצי[[#This Row],[23]],W1083)=2),1,"")</f>
        <v/>
      </c>
      <c r="AF1082" s="19" t="str">
        <f>IF(AND(מרקובחצי[[#This Row],[CycleNumber]]&lt;$B1083,SUM(מרקובחצי[[#This Row],[31]],O1083)=2),1,"")</f>
        <v/>
      </c>
      <c r="AG1082" s="19" t="str">
        <f>IF(AND(מרקובחצי[[#This Row],[CycleNumber]]&lt;$B1083,SUM(מרקובחצי[[#This Row],[31]],P1083)=2),1,"")</f>
        <v/>
      </c>
      <c r="AH1082" s="19" t="str">
        <f>IF(AND(מרקובחצי[[#This Row],[CycleNumber]]&lt;$B1083,SUM(מרקובחצי[[#This Row],[31]],Q1083)=2),1,"")</f>
        <v/>
      </c>
      <c r="AI1082" s="19" t="str">
        <f>IF(AND(מרקובחצי[[#This Row],[CycleNumber]]&lt;$B1083,SUM(U1082:U1083)=2),1,"")</f>
        <v/>
      </c>
      <c r="AJ1082" s="19" t="str">
        <f>IF(AND(מרקובחצי[[#This Row],[CycleNumber]]&lt;$B1083,SUM(מרקובחצי[[#This Row],[32]],O1083)=2),1,"")</f>
        <v/>
      </c>
      <c r="AK1082" s="19" t="str">
        <f>IF(AND(מרקובחצי[[#This Row],[CycleNumber]]&lt;$B1083,SUM(מרקובחצי[[#This Row],[32]],P1083)=2),1,"")</f>
        <v/>
      </c>
      <c r="AL1082" s="19" t="str">
        <f>IF(AND(מרקובחצי[[#This Row],[CycleNumber]]&lt;$B1083,SUM(מרקובחצי[[#This Row],[32]],Q1083)=2),1,"")</f>
        <v/>
      </c>
      <c r="AM1082" s="19" t="str">
        <f>IF(AND(מרקובחצי[[#This Row],[CycleNumber]]&lt;$B1083,SUM(V1082:V1083)=2),1,"")</f>
        <v/>
      </c>
      <c r="AN1082" s="19" t="str">
        <f>IF(AND(מרקובחצי[[#This Row],[CycleNumber]]&lt;$B1083,SUM(מרקובחצי[[#This Row],[33]],O1083)=2),1,"")</f>
        <v/>
      </c>
      <c r="AO1082" s="19" t="str">
        <f>IF(AND(מרקובחצי[[#This Row],[CycleNumber]]&lt;$B1083,SUM(מרקובחצי[[#This Row],[33]],P1083)=2),1,"")</f>
        <v/>
      </c>
      <c r="AP1082" s="19" t="str">
        <f>IF(AND(מרקובחצי[[#This Row],[CycleNumber]]&lt;$B1083,SUM(מרקובחצי[[#This Row],[33]],Q1083)=2),1,"")</f>
        <v/>
      </c>
      <c r="AQ1082" s="19" t="str">
        <f>IF(AND(מרקובחצי[[#This Row],[CycleNumber]]&lt;$B1083,SUM(W1082:W1083)=2),1,"")</f>
        <v/>
      </c>
      <c r="AR1082" s="19" t="str">
        <f>IF(AND(מרקובחצי[[#This Row],[CycleNumber]]&lt;$B1083,SUM(מרקובחצי[[#This Row],[12]],S1083)=2),1,"")</f>
        <v/>
      </c>
      <c r="AS1082" s="19">
        <f>IF(AND(מרקובחצי[[#This Row],[CycleNumber]]&lt;$B1083,SUM(מרקובחצי[[#This Row],[22]],V1083)=2),1,"")</f>
        <v>1</v>
      </c>
      <c r="AT1082" s="21">
        <f>SUM(מרקובחצי[[#This Row],[11]:[33]])</f>
        <v>1</v>
      </c>
    </row>
    <row r="1083" spans="1:46" ht="15.6" x14ac:dyDescent="0.25">
      <c r="A1083" s="19" t="s">
        <v>119</v>
      </c>
      <c r="B1083" s="19">
        <v>3</v>
      </c>
      <c r="C1083">
        <v>33</v>
      </c>
      <c r="D1083" s="19">
        <f>מרקובחצי[[#This Row],[LengthofCycle]]+1</f>
        <v>34</v>
      </c>
      <c r="E1083" t="str">
        <f>IF(IFERROR(LOOKUP(מרקובחצי[[#This Row],[ClientID]],קביעויות[הפלגה]),FALSE)=מרקובחצי[[#This Row],[ClientID]],1,"")</f>
        <v/>
      </c>
      <c r="F1083" t="str">
        <f>IF(IFERROR(LOOKUP(מרקובחצי[[#This Row],[ClientID]],סוגחציקבוע[S31]),FALSE)=מרקובחצי[[#This Row],[ClientID]],1,"")</f>
        <v/>
      </c>
      <c r="G1083">
        <f>IF(IFERROR(LOOKUP(מרקובחצי[[#This Row],[ClientID]],סוגחציקבוע[S32]),FALSE)=מרקובחצי[[#This Row],[ClientID]],1,"")</f>
        <v>1</v>
      </c>
      <c r="H1083" t="str">
        <f>IF(IFERROR(LOOKUP(מרקובחצי[[#This Row],[ClientID]],סוגחציקבוע[S33]),FALSE)=מרקובחצי[[#This Row],[ClientID]],1,"")</f>
        <v/>
      </c>
      <c r="I1083" t="str">
        <f>IF(IFERROR(LOOKUP(מרקובחצי[[#This Row],[ClientID]],סוגחציקבוע[S32&amp;33]),FALSE)=מרקובחצי[[#This Row],[ClientID]],1,"")</f>
        <v/>
      </c>
      <c r="J1083" s="19">
        <f>IF(SUM(מרקובחצי[[#This Row],[11]:[13]])=1,מרקובחצי[[#This Row],[עד ועד]],IF(SUM(R1082:T1083)=1,IF(מרקובחצי[[#This Row],[עד ועד]]&lt;J1082,מרקובחצי[[#This Row],[עד ועד]],J1082),J1082))</f>
        <v>31</v>
      </c>
      <c r="K1083" s="19">
        <f>IF(SUM(מרקובחצי[[#This Row],[11]:[13]])=1,מרקובחצי[[#This Row],[עד ועד]],IF(SUM(R1082:T1083)=1,IF(מרקובחצי[[#This Row],[עד ועד]]&gt;K1082,מרקובחצי[[#This Row],[עד ועד]],K1082),K1082))</f>
        <v>34</v>
      </c>
      <c r="L1083" s="19">
        <f>IF(AND(SUM(מרקובחצי[[#This Row],[31]:[33]])=1,SUM(U1082:W1082)=0),מרקובחצי[[#This Row],[מקס]]-מרקובחצי[[#This Row],[מינ]],"")</f>
        <v>3</v>
      </c>
      <c r="M108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83" s="19" t="str">
        <f t="shared" si="16"/>
        <v>S22</v>
      </c>
      <c r="O1083" s="19" t="str">
        <f>IF(מרקובחצי[[#This Row],[קבעה הפלגה?]]=1,"",IF(AND(מרקובחצי[[#This Row],[עד ועד]]&lt;29,OR(מרקובחצי[[#This Row],[CycleNumber]]=1,AND(U1082=1,OR(מרקובחצי[[#This Row],[עד ועד]]&lt;J1082,מרקובחצי[[#This Row],[עד ועד]]&gt;K1082)),AND(V1082=1,מרקובחצי[[#This Row],[עד ועד]]&lt;J1082),W1082=1)),1,""))</f>
        <v/>
      </c>
      <c r="P1083" s="19" t="str">
        <f>IF(מרקובחצי[[#This Row],[קבעה הפלגה?]]=1,"",IF(AND(מרקובחצי[[#This Row],[עד ועד]]&gt;28,מרקובחצי[[#This Row],[עד ועד]]&lt;32,OR(מרקובחצי[[#This Row],[CycleNumber]]=1,AND(U1082=1),AND(V1082=1,OR(מרקובחצי[[#This Row],[עד ועד]]&lt;J1082,מרקובחצי[[#This Row],[עד ועד]]&gt;K1082)),W1082=1)),1,""))</f>
        <v/>
      </c>
      <c r="Q1083" s="19" t="str">
        <f>IF(מרקובחצי[[#This Row],[קבעה הפלגה?]]=1,"",IF(AND(מרקובחצי[[#This Row],[עד ועד]]&gt;31,OR(מרקובחצי[[#This Row],[CycleNumber]]=1,AND(U1082=1),AND(V1082=1,מרקובחצי[[#This Row],[עד ועד]]&gt;K1082),AND(W1082=1,OR(מרקובחצי[[#This Row],[עד ועד]]&gt;K1082,מרקובחצי[[#This Row],[עד ועד]]&lt;J1082)))),1,""))</f>
        <v/>
      </c>
      <c r="R1083" s="19" t="str">
        <f>IF(מרקובחצי[[#This Row],[CycleNumber]]&gt;1,IF(AND(O1082=1,מרקובחצי[[#This Row],[עד ועד]]&lt;29),1,""),"")</f>
        <v/>
      </c>
      <c r="S1083" s="19" t="str">
        <f>IF(מרקובחצי[[#This Row],[CycleNumber]]&gt;1,IF(OR(AND(O1082=1,מרקובחצי[[#This Row],[עד ועד]]&gt;28),AND(P1082=1),AND(Q1082=1,מרקובחצי[[#This Row],[עד ועד]]&lt;32)),1,""),"")</f>
        <v/>
      </c>
      <c r="T1083" s="19" t="str">
        <f>IF(מרקובחצי[[#This Row],[CycleNumber]]&gt;1,IF(AND(Q1082=1,מרקובחצי[[#This Row],[עד ועד]]&gt;31),1,""),"")</f>
        <v/>
      </c>
      <c r="U1083" s="19" t="str">
        <f>IF(מרקובחצי[[#This Row],[CycleNumber]]&gt;1,IF(AND(R1082=1,מרקובחצי[[#This Row],[עד ועד]]&lt;29),1,IF(AND(U1082=1,NOT(OR(מרקובחצי[[#This Row],[עד ועד]]&lt;J1082,מרקובחצי[[#This Row],[עד ועד]]&gt;K1082))),1,"")),"")</f>
        <v/>
      </c>
      <c r="V1083" s="19">
        <f>IF(מרקובחצי[[#This Row],[CycleNumber]]&gt;1,IF(AND(SUM(R1082:T1082)=1,מרקובחצי[[#This Row],[עד ועד]]&gt;28,מרקובחצי[[#This Row],[עד ועד]]&lt;32),1,IF(OR(S1082=1,AND(R1082=1,מרקובחצי[[#This Row],[עד ועד]]&gt;28),AND(T1082=1,מרקובחצי[[#This Row],[עד ועד]]&lt;32)),1,IF(AND(V1082=1,NOT(OR(מרקובחצי[[#This Row],[עד ועד]]&lt;J1082,מרקובחצי[[#This Row],[עד ועד]]&gt;K1082))),1,""))),"")</f>
        <v>1</v>
      </c>
      <c r="W1083" s="19" t="str">
        <f>IF(מרקובחצי[[#This Row],[CycleNumber]]&gt;1,IF(AND(T1082=1,מרקובחצי[[#This Row],[עד ועד]]&gt;31),1,IF(AND(W1082=1,NOT(OR(מרקובחצי[[#This Row],[עד ועד]]&lt;J1082,מרקובחצי[[#This Row],[עד ועד]]&gt;K1082))),1,"")),"")</f>
        <v/>
      </c>
      <c r="X1083" s="19" t="str">
        <f>IF(AND(מרקובחצי[[#This Row],[CycleNumber]]&lt;$B1084,SUM(מרקובחצי[[#This Row],[11]],R1084)=2),1,"")</f>
        <v/>
      </c>
      <c r="Y1083" s="19" t="str">
        <f>IF(AND(מרקובחצי[[#This Row],[CycleNumber]]&lt;$B1084,SUM(מרקובחצי[[#This Row],[11]],S1084)=2),1,"")</f>
        <v/>
      </c>
      <c r="Z1083" s="19" t="str">
        <f>IF(AND(מרקובחצי[[#This Row],[CycleNumber]]&lt;$B1084,SUM(מרקובחצי[[#This Row],[13]],S1084)=2),1,"")</f>
        <v/>
      </c>
      <c r="AA1083" s="19" t="str">
        <f>IF(AND(מרקובחצי[[#This Row],[CycleNumber]]&lt;$B1084,SUM(מרקובחצי[[#This Row],[13]],T1084)=2),1,"")</f>
        <v/>
      </c>
      <c r="AB1083" s="19" t="str">
        <f>IF(AND(מרקובחצי[[#This Row],[CycleNumber]]&lt;$B1084,SUM(מרקובחצי[[#This Row],[21]],U1084)=2),1,"")</f>
        <v/>
      </c>
      <c r="AC1083" s="19" t="str">
        <f>IF(AND(מרקובחצי[[#This Row],[CycleNumber]]&lt;$B1084,SUM(מרקובחצי[[#This Row],[21]],V1084)=2),1,"")</f>
        <v/>
      </c>
      <c r="AD1083" s="19" t="str">
        <f>IF(AND(מרקובחצי[[#This Row],[CycleNumber]]&lt;$B1084,SUM(מרקובחצי[[#This Row],[23]],V1084)=2),1,"")</f>
        <v/>
      </c>
      <c r="AE1083" s="19" t="str">
        <f>IF(AND(מרקובחצי[[#This Row],[CycleNumber]]&lt;$B1084,SUM(מרקובחצי[[#This Row],[23]],W1084)=2),1,"")</f>
        <v/>
      </c>
      <c r="AF1083" s="19" t="str">
        <f>IF(AND(מרקובחצי[[#This Row],[CycleNumber]]&lt;$B1084,SUM(מרקובחצי[[#This Row],[31]],O1084)=2),1,"")</f>
        <v/>
      </c>
      <c r="AG1083" s="19" t="str">
        <f>IF(AND(מרקובחצי[[#This Row],[CycleNumber]]&lt;$B1084,SUM(מרקובחצי[[#This Row],[31]],P1084)=2),1,"")</f>
        <v/>
      </c>
      <c r="AH1083" s="19" t="str">
        <f>IF(AND(מרקובחצי[[#This Row],[CycleNumber]]&lt;$B1084,SUM(מרקובחצי[[#This Row],[31]],Q1084)=2),1,"")</f>
        <v/>
      </c>
      <c r="AI1083" s="19" t="str">
        <f>IF(AND(מרקובחצי[[#This Row],[CycleNumber]]&lt;$B1084,SUM(U1083:U1084)=2),1,"")</f>
        <v/>
      </c>
      <c r="AJ1083" s="19" t="str">
        <f>IF(AND(מרקובחצי[[#This Row],[CycleNumber]]&lt;$B1084,SUM(מרקובחצי[[#This Row],[32]],O1084)=2),1,"")</f>
        <v/>
      </c>
      <c r="AK1083" s="19" t="str">
        <f>IF(AND(מרקובחצי[[#This Row],[CycleNumber]]&lt;$B1084,SUM(מרקובחצי[[#This Row],[32]],P1084)=2),1,"")</f>
        <v/>
      </c>
      <c r="AL1083" s="19">
        <f>IF(AND(מרקובחצי[[#This Row],[CycleNumber]]&lt;$B1084,SUM(מרקובחצי[[#This Row],[32]],Q1084)=2),1,"")</f>
        <v>1</v>
      </c>
      <c r="AM1083" s="19" t="str">
        <f>IF(AND(מרקובחצי[[#This Row],[CycleNumber]]&lt;$B1084,SUM(V1083:V1084)=2),1,"")</f>
        <v/>
      </c>
      <c r="AN1083" s="19" t="str">
        <f>IF(AND(מרקובחצי[[#This Row],[CycleNumber]]&lt;$B1084,SUM(מרקובחצי[[#This Row],[33]],O1084)=2),1,"")</f>
        <v/>
      </c>
      <c r="AO1083" s="19" t="str">
        <f>IF(AND(מרקובחצי[[#This Row],[CycleNumber]]&lt;$B1084,SUM(מרקובחצי[[#This Row],[33]],P1084)=2),1,"")</f>
        <v/>
      </c>
      <c r="AP1083" s="19" t="str">
        <f>IF(AND(מרקובחצי[[#This Row],[CycleNumber]]&lt;$B1084,SUM(מרקובחצי[[#This Row],[33]],Q1084)=2),1,"")</f>
        <v/>
      </c>
      <c r="AQ1083" s="19" t="str">
        <f>IF(AND(מרקובחצי[[#This Row],[CycleNumber]]&lt;$B1084,SUM(W1083:W1084)=2),1,"")</f>
        <v/>
      </c>
      <c r="AR1083" s="19" t="str">
        <f>IF(AND(מרקובחצי[[#This Row],[CycleNumber]]&lt;$B1084,SUM(מרקובחצי[[#This Row],[12]],S1084)=2),1,"")</f>
        <v/>
      </c>
      <c r="AS1083" s="19" t="str">
        <f>IF(AND(מרקובחצי[[#This Row],[CycleNumber]]&lt;$B1084,SUM(מרקובחצי[[#This Row],[22]],V1084)=2),1,"")</f>
        <v/>
      </c>
      <c r="AT1083" s="21">
        <f>SUM(מרקובחצי[[#This Row],[11]:[33]])</f>
        <v>1</v>
      </c>
    </row>
    <row r="1084" spans="1:46" ht="15.6" x14ac:dyDescent="0.25">
      <c r="A1084" s="19" t="s">
        <v>119</v>
      </c>
      <c r="B1084" s="19">
        <v>4</v>
      </c>
      <c r="C1084">
        <v>40</v>
      </c>
      <c r="D1084" s="19">
        <f>מרקובחצי[[#This Row],[LengthofCycle]]+1</f>
        <v>41</v>
      </c>
      <c r="E1084" t="str">
        <f>IF(IFERROR(LOOKUP(מרקובחצי[[#This Row],[ClientID]],קביעויות[הפלגה]),FALSE)=מרקובחצי[[#This Row],[ClientID]],1,"")</f>
        <v/>
      </c>
      <c r="F1084" t="str">
        <f>IF(IFERROR(LOOKUP(מרקובחצי[[#This Row],[ClientID]],סוגחציקבוע[S31]),FALSE)=מרקובחצי[[#This Row],[ClientID]],1,"")</f>
        <v/>
      </c>
      <c r="G1084">
        <f>IF(IFERROR(LOOKUP(מרקובחצי[[#This Row],[ClientID]],סוגחציקבוע[S32]),FALSE)=מרקובחצי[[#This Row],[ClientID]],1,"")</f>
        <v>1</v>
      </c>
      <c r="H1084" t="str">
        <f>IF(IFERROR(LOOKUP(מרקובחצי[[#This Row],[ClientID]],סוגחציקבוע[S33]),FALSE)=מרקובחצי[[#This Row],[ClientID]],1,"")</f>
        <v/>
      </c>
      <c r="I1084" t="str">
        <f>IF(IFERROR(LOOKUP(מרקובחצי[[#This Row],[ClientID]],סוגחציקבוע[S32&amp;33]),FALSE)=מרקובחצי[[#This Row],[ClientID]],1,"")</f>
        <v/>
      </c>
      <c r="J1084" s="19">
        <f>IF(SUM(מרקובחצי[[#This Row],[11]:[13]])=1,מרקובחצי[[#This Row],[עד ועד]],IF(SUM(R1083:T1084)=1,IF(מרקובחצי[[#This Row],[עד ועד]]&lt;J1083,מרקובחצי[[#This Row],[עד ועד]],J1083),J1083))</f>
        <v>41</v>
      </c>
      <c r="K1084" s="19">
        <f>IF(SUM(מרקובחצי[[#This Row],[11]:[13]])=1,מרקובחצי[[#This Row],[עד ועד]],IF(SUM(R1083:T1084)=1,IF(מרקובחצי[[#This Row],[עד ועד]]&gt;K1083,מרקובחצי[[#This Row],[עד ועד]],K1083),K1083))</f>
        <v>41</v>
      </c>
      <c r="L1084" s="19" t="str">
        <f>IF(AND(SUM(מרקובחצי[[#This Row],[31]:[33]])=1,SUM(U1083:W1083)=0),מרקובחצי[[#This Row],[מקס]]-מרקובחצי[[#This Row],[מינ]],"")</f>
        <v/>
      </c>
      <c r="M108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084" s="19" t="str">
        <f t="shared" si="16"/>
        <v>S32</v>
      </c>
      <c r="O1084" s="19" t="str">
        <f>IF(מרקובחצי[[#This Row],[קבעה הפלגה?]]=1,"",IF(AND(מרקובחצי[[#This Row],[עד ועד]]&lt;29,OR(מרקובחצי[[#This Row],[CycleNumber]]=1,AND(U1083=1,OR(מרקובחצי[[#This Row],[עד ועד]]&lt;J1083,מרקובחצי[[#This Row],[עד ועד]]&gt;K1083)),AND(V1083=1,מרקובחצי[[#This Row],[עד ועד]]&lt;J1083),W1083=1)),1,""))</f>
        <v/>
      </c>
      <c r="P1084" s="19" t="str">
        <f>IF(מרקובחצי[[#This Row],[קבעה הפלגה?]]=1,"",IF(AND(מרקובחצי[[#This Row],[עד ועד]]&gt;28,מרקובחצי[[#This Row],[עד ועד]]&lt;32,OR(מרקובחצי[[#This Row],[CycleNumber]]=1,AND(U1083=1),AND(V1083=1,OR(מרקובחצי[[#This Row],[עד ועד]]&lt;J1083,מרקובחצי[[#This Row],[עד ועד]]&gt;K1083)),W1083=1)),1,""))</f>
        <v/>
      </c>
      <c r="Q1084" s="19">
        <f>IF(מרקובחצי[[#This Row],[קבעה הפלגה?]]=1,"",IF(AND(מרקובחצי[[#This Row],[עד ועד]]&gt;31,OR(מרקובחצי[[#This Row],[CycleNumber]]=1,AND(U1083=1),AND(V1083=1,מרקובחצי[[#This Row],[עד ועד]]&gt;K1083),AND(W1083=1,OR(מרקובחצי[[#This Row],[עד ועד]]&gt;K1083,מרקובחצי[[#This Row],[עד ועד]]&lt;J1083)))),1,""))</f>
        <v>1</v>
      </c>
      <c r="R1084" s="19" t="str">
        <f>IF(מרקובחצי[[#This Row],[CycleNumber]]&gt;1,IF(AND(O1083=1,מרקובחצי[[#This Row],[עד ועד]]&lt;29),1,""),"")</f>
        <v/>
      </c>
      <c r="S1084" s="19" t="str">
        <f>IF(מרקובחצי[[#This Row],[CycleNumber]]&gt;1,IF(OR(AND(O1083=1,מרקובחצי[[#This Row],[עד ועד]]&gt;28),AND(P1083=1),AND(Q1083=1,מרקובחצי[[#This Row],[עד ועד]]&lt;32)),1,""),"")</f>
        <v/>
      </c>
      <c r="T1084" s="19" t="str">
        <f>IF(מרקובחצי[[#This Row],[CycleNumber]]&gt;1,IF(AND(Q1083=1,מרקובחצי[[#This Row],[עד ועד]]&gt;31),1,""),"")</f>
        <v/>
      </c>
      <c r="U1084" s="19" t="str">
        <f>IF(מרקובחצי[[#This Row],[CycleNumber]]&gt;1,IF(AND(R1083=1,מרקובחצי[[#This Row],[עד ועד]]&lt;29),1,IF(AND(U1083=1,NOT(OR(מרקובחצי[[#This Row],[עד ועד]]&lt;J1083,מרקובחצי[[#This Row],[עד ועד]]&gt;K1083))),1,"")),"")</f>
        <v/>
      </c>
      <c r="V1084" s="19" t="str">
        <f>IF(מרקובחצי[[#This Row],[CycleNumber]]&gt;1,IF(AND(SUM(R1083:T1083)=1,מרקובחצי[[#This Row],[עד ועד]]&gt;28,מרקובחצי[[#This Row],[עד ועד]]&lt;32),1,IF(OR(S1083=1,AND(R1083=1,מרקובחצי[[#This Row],[עד ועד]]&gt;28),AND(T1083=1,מרקובחצי[[#This Row],[עד ועד]]&lt;32)),1,IF(AND(V1083=1,NOT(OR(מרקובחצי[[#This Row],[עד ועד]]&lt;J1083,מרקובחצי[[#This Row],[עד ועד]]&gt;K1083))),1,""))),"")</f>
        <v/>
      </c>
      <c r="W1084" s="19" t="str">
        <f>IF(מרקובחצי[[#This Row],[CycleNumber]]&gt;1,IF(AND(T1083=1,מרקובחצי[[#This Row],[עד ועד]]&gt;31),1,IF(AND(W1083=1,NOT(OR(מרקובחצי[[#This Row],[עד ועד]]&lt;J1083,מרקובחצי[[#This Row],[עד ועד]]&gt;K1083))),1,"")),"")</f>
        <v/>
      </c>
      <c r="X1084" s="19" t="str">
        <f>IF(AND(מרקובחצי[[#This Row],[CycleNumber]]&lt;$B1085,SUM(מרקובחצי[[#This Row],[11]],R1085)=2),1,"")</f>
        <v/>
      </c>
      <c r="Y1084" s="19" t="str">
        <f>IF(AND(מרקובחצי[[#This Row],[CycleNumber]]&lt;$B1085,SUM(מרקובחצי[[#This Row],[11]],S1085)=2),1,"")</f>
        <v/>
      </c>
      <c r="Z1084" s="19">
        <f>IF(AND(מרקובחצי[[#This Row],[CycleNumber]]&lt;$B1085,SUM(מרקובחצי[[#This Row],[13]],S1085)=2),1,"")</f>
        <v>1</v>
      </c>
      <c r="AA1084" s="19" t="str">
        <f>IF(AND(מרקובחצי[[#This Row],[CycleNumber]]&lt;$B1085,SUM(מרקובחצי[[#This Row],[13]],T1085)=2),1,"")</f>
        <v/>
      </c>
      <c r="AB1084" s="19" t="str">
        <f>IF(AND(מרקובחצי[[#This Row],[CycleNumber]]&lt;$B1085,SUM(מרקובחצי[[#This Row],[21]],U1085)=2),1,"")</f>
        <v/>
      </c>
      <c r="AC1084" s="19" t="str">
        <f>IF(AND(מרקובחצי[[#This Row],[CycleNumber]]&lt;$B1085,SUM(מרקובחצי[[#This Row],[21]],V1085)=2),1,"")</f>
        <v/>
      </c>
      <c r="AD1084" s="19" t="str">
        <f>IF(AND(מרקובחצי[[#This Row],[CycleNumber]]&lt;$B1085,SUM(מרקובחצי[[#This Row],[23]],V1085)=2),1,"")</f>
        <v/>
      </c>
      <c r="AE1084" s="19" t="str">
        <f>IF(AND(מרקובחצי[[#This Row],[CycleNumber]]&lt;$B1085,SUM(מרקובחצי[[#This Row],[23]],W1085)=2),1,"")</f>
        <v/>
      </c>
      <c r="AF1084" s="19" t="str">
        <f>IF(AND(מרקובחצי[[#This Row],[CycleNumber]]&lt;$B1085,SUM(מרקובחצי[[#This Row],[31]],O1085)=2),1,"")</f>
        <v/>
      </c>
      <c r="AG1084" s="19" t="str">
        <f>IF(AND(מרקובחצי[[#This Row],[CycleNumber]]&lt;$B1085,SUM(מרקובחצי[[#This Row],[31]],P1085)=2),1,"")</f>
        <v/>
      </c>
      <c r="AH1084" s="19" t="str">
        <f>IF(AND(מרקובחצי[[#This Row],[CycleNumber]]&lt;$B1085,SUM(מרקובחצי[[#This Row],[31]],Q1085)=2),1,"")</f>
        <v/>
      </c>
      <c r="AI1084" s="19" t="str">
        <f>IF(AND(מרקובחצי[[#This Row],[CycleNumber]]&lt;$B1085,SUM(U1084:U1085)=2),1,"")</f>
        <v/>
      </c>
      <c r="AJ1084" s="19" t="str">
        <f>IF(AND(מרקובחצי[[#This Row],[CycleNumber]]&lt;$B1085,SUM(מרקובחצי[[#This Row],[32]],O1085)=2),1,"")</f>
        <v/>
      </c>
      <c r="AK1084" s="19" t="str">
        <f>IF(AND(מרקובחצי[[#This Row],[CycleNumber]]&lt;$B1085,SUM(מרקובחצי[[#This Row],[32]],P1085)=2),1,"")</f>
        <v/>
      </c>
      <c r="AL1084" s="19" t="str">
        <f>IF(AND(מרקובחצי[[#This Row],[CycleNumber]]&lt;$B1085,SUM(מרקובחצי[[#This Row],[32]],Q1085)=2),1,"")</f>
        <v/>
      </c>
      <c r="AM1084" s="19" t="str">
        <f>IF(AND(מרקובחצי[[#This Row],[CycleNumber]]&lt;$B1085,SUM(V1084:V1085)=2),1,"")</f>
        <v/>
      </c>
      <c r="AN1084" s="19" t="str">
        <f>IF(AND(מרקובחצי[[#This Row],[CycleNumber]]&lt;$B1085,SUM(מרקובחצי[[#This Row],[33]],O1085)=2),1,"")</f>
        <v/>
      </c>
      <c r="AO1084" s="19" t="str">
        <f>IF(AND(מרקובחצי[[#This Row],[CycleNumber]]&lt;$B1085,SUM(מרקובחצי[[#This Row],[33]],P1085)=2),1,"")</f>
        <v/>
      </c>
      <c r="AP1084" s="19" t="str">
        <f>IF(AND(מרקובחצי[[#This Row],[CycleNumber]]&lt;$B1085,SUM(מרקובחצי[[#This Row],[33]],Q1085)=2),1,"")</f>
        <v/>
      </c>
      <c r="AQ1084" s="19" t="str">
        <f>IF(AND(מרקובחצי[[#This Row],[CycleNumber]]&lt;$B1085,SUM(W1084:W1085)=2),1,"")</f>
        <v/>
      </c>
      <c r="AR1084" s="19" t="str">
        <f>IF(AND(מרקובחצי[[#This Row],[CycleNumber]]&lt;$B1085,SUM(מרקובחצי[[#This Row],[12]],S1085)=2),1,"")</f>
        <v/>
      </c>
      <c r="AS1084" s="19" t="str">
        <f>IF(AND(מרקובחצי[[#This Row],[CycleNumber]]&lt;$B1085,SUM(מרקובחצי[[#This Row],[22]],V1085)=2),1,"")</f>
        <v/>
      </c>
      <c r="AT1084" s="21">
        <f>SUM(מרקובחצי[[#This Row],[11]:[33]])</f>
        <v>1</v>
      </c>
    </row>
    <row r="1085" spans="1:46" ht="15.6" x14ac:dyDescent="0.25">
      <c r="A1085" s="19" t="s">
        <v>119</v>
      </c>
      <c r="B1085" s="19">
        <v>5</v>
      </c>
      <c r="C1085">
        <v>29</v>
      </c>
      <c r="D1085" s="19">
        <f>מרקובחצי[[#This Row],[LengthofCycle]]+1</f>
        <v>30</v>
      </c>
      <c r="E1085" t="str">
        <f>IF(IFERROR(LOOKUP(מרקובחצי[[#This Row],[ClientID]],קביעויות[הפלגה]),FALSE)=מרקובחצי[[#This Row],[ClientID]],1,"")</f>
        <v/>
      </c>
      <c r="F1085" t="str">
        <f>IF(IFERROR(LOOKUP(מרקובחצי[[#This Row],[ClientID]],סוגחציקבוע[S31]),FALSE)=מרקובחצי[[#This Row],[ClientID]],1,"")</f>
        <v/>
      </c>
      <c r="G1085">
        <f>IF(IFERROR(LOOKUP(מרקובחצי[[#This Row],[ClientID]],סוגחציקבוע[S32]),FALSE)=מרקובחצי[[#This Row],[ClientID]],1,"")</f>
        <v>1</v>
      </c>
      <c r="H1085" t="str">
        <f>IF(IFERROR(LOOKUP(מרקובחצי[[#This Row],[ClientID]],סוגחציקבוע[S33]),FALSE)=מרקובחצי[[#This Row],[ClientID]],1,"")</f>
        <v/>
      </c>
      <c r="I1085" t="str">
        <f>IF(IFERROR(LOOKUP(מרקובחצי[[#This Row],[ClientID]],סוגחציקבוע[S32&amp;33]),FALSE)=מרקובחצי[[#This Row],[ClientID]],1,"")</f>
        <v/>
      </c>
      <c r="J1085" s="19">
        <f>IF(SUM(מרקובחצי[[#This Row],[11]:[13]])=1,מרקובחצי[[#This Row],[עד ועד]],IF(SUM(R1084:T1085)=1,IF(מרקובחצי[[#This Row],[עד ועד]]&lt;J1084,מרקובחצי[[#This Row],[עד ועד]],J1084),J1084))</f>
        <v>30</v>
      </c>
      <c r="K1085" s="19">
        <f>IF(SUM(מרקובחצי[[#This Row],[11]:[13]])=1,מרקובחצי[[#This Row],[עד ועד]],IF(SUM(R1084:T1085)=1,IF(מרקובחצי[[#This Row],[עד ועד]]&gt;K1084,מרקובחצי[[#This Row],[עד ועד]],K1084),K1084))</f>
        <v>41</v>
      </c>
      <c r="L1085" s="19" t="str">
        <f>IF(AND(SUM(מרקובחצי[[#This Row],[31]:[33]])=1,SUM(U1084:W1084)=0),מרקובחצי[[#This Row],[מקס]]-מרקובחצי[[#This Row],[מינ]],"")</f>
        <v/>
      </c>
      <c r="M108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085" s="19" t="str">
        <f t="shared" si="16"/>
        <v>S13</v>
      </c>
      <c r="O1085" s="19" t="str">
        <f>IF(מרקובחצי[[#This Row],[קבעה הפלגה?]]=1,"",IF(AND(מרקובחצי[[#This Row],[עד ועד]]&lt;29,OR(מרקובחצי[[#This Row],[CycleNumber]]=1,AND(U1084=1,OR(מרקובחצי[[#This Row],[עד ועד]]&lt;J1084,מרקובחצי[[#This Row],[עד ועד]]&gt;K1084)),AND(V1084=1,מרקובחצי[[#This Row],[עד ועד]]&lt;J1084),W1084=1)),1,""))</f>
        <v/>
      </c>
      <c r="P1085" s="19" t="str">
        <f>IF(מרקובחצי[[#This Row],[קבעה הפלגה?]]=1,"",IF(AND(מרקובחצי[[#This Row],[עד ועד]]&gt;28,מרקובחצי[[#This Row],[עד ועד]]&lt;32,OR(מרקובחצי[[#This Row],[CycleNumber]]=1,AND(U1084=1),AND(V1084=1,OR(מרקובחצי[[#This Row],[עד ועד]]&lt;J1084,מרקובחצי[[#This Row],[עד ועד]]&gt;K1084)),W1084=1)),1,""))</f>
        <v/>
      </c>
      <c r="Q1085" s="19" t="str">
        <f>IF(מרקובחצי[[#This Row],[קבעה הפלגה?]]=1,"",IF(AND(מרקובחצי[[#This Row],[עד ועד]]&gt;31,OR(מרקובחצי[[#This Row],[CycleNumber]]=1,AND(U1084=1),AND(V1084=1,מרקובחצי[[#This Row],[עד ועד]]&gt;K1084),AND(W1084=1,OR(מרקובחצי[[#This Row],[עד ועד]]&gt;K1084,מרקובחצי[[#This Row],[עד ועד]]&lt;J1084)))),1,""))</f>
        <v/>
      </c>
      <c r="R1085" s="19" t="str">
        <f>IF(מרקובחצי[[#This Row],[CycleNumber]]&gt;1,IF(AND(O1084=1,מרקובחצי[[#This Row],[עד ועד]]&lt;29),1,""),"")</f>
        <v/>
      </c>
      <c r="S1085" s="19">
        <f>IF(מרקובחצי[[#This Row],[CycleNumber]]&gt;1,IF(OR(AND(O1084=1,מרקובחצי[[#This Row],[עד ועד]]&gt;28),AND(P1084=1),AND(Q1084=1,מרקובחצי[[#This Row],[עד ועד]]&lt;32)),1,""),"")</f>
        <v>1</v>
      </c>
      <c r="T1085" s="19" t="str">
        <f>IF(מרקובחצי[[#This Row],[CycleNumber]]&gt;1,IF(AND(Q1084=1,מרקובחצי[[#This Row],[עד ועד]]&gt;31),1,""),"")</f>
        <v/>
      </c>
      <c r="U1085" s="19" t="str">
        <f>IF(מרקובחצי[[#This Row],[CycleNumber]]&gt;1,IF(AND(R1084=1,מרקובחצי[[#This Row],[עד ועד]]&lt;29),1,IF(AND(U1084=1,NOT(OR(מרקובחצי[[#This Row],[עד ועד]]&lt;J1084,מרקובחצי[[#This Row],[עד ועד]]&gt;K1084))),1,"")),"")</f>
        <v/>
      </c>
      <c r="V1085" s="19" t="str">
        <f>IF(מרקובחצי[[#This Row],[CycleNumber]]&gt;1,IF(AND(SUM(R1084:T1084)=1,מרקובחצי[[#This Row],[עד ועד]]&gt;28,מרקובחצי[[#This Row],[עד ועד]]&lt;32),1,IF(OR(S1084=1,AND(R1084=1,מרקובחצי[[#This Row],[עד ועד]]&gt;28),AND(T1084=1,מרקובחצי[[#This Row],[עד ועד]]&lt;32)),1,IF(AND(V1084=1,NOT(OR(מרקובחצי[[#This Row],[עד ועד]]&lt;J1084,מרקובחצי[[#This Row],[עד ועד]]&gt;K1084))),1,""))),"")</f>
        <v/>
      </c>
      <c r="W1085" s="19" t="str">
        <f>IF(מרקובחצי[[#This Row],[CycleNumber]]&gt;1,IF(AND(T1084=1,מרקובחצי[[#This Row],[עד ועד]]&gt;31),1,IF(AND(W1084=1,NOT(OR(מרקובחצי[[#This Row],[עד ועד]]&lt;J1084,מרקובחצי[[#This Row],[עד ועד]]&gt;K1084))),1,"")),"")</f>
        <v/>
      </c>
      <c r="X1085" s="19" t="str">
        <f>IF(AND(מרקובחצי[[#This Row],[CycleNumber]]&lt;$B1086,SUM(מרקובחצי[[#This Row],[11]],R1086)=2),1,"")</f>
        <v/>
      </c>
      <c r="Y1085" s="19" t="str">
        <f>IF(AND(מרקובחצי[[#This Row],[CycleNumber]]&lt;$B1086,SUM(מרקובחצי[[#This Row],[11]],S1086)=2),1,"")</f>
        <v/>
      </c>
      <c r="Z1085" s="19" t="str">
        <f>IF(AND(מרקובחצי[[#This Row],[CycleNumber]]&lt;$B1086,SUM(מרקובחצי[[#This Row],[13]],S1086)=2),1,"")</f>
        <v/>
      </c>
      <c r="AA1085" s="19" t="str">
        <f>IF(AND(מרקובחצי[[#This Row],[CycleNumber]]&lt;$B1086,SUM(מרקובחצי[[#This Row],[13]],T1086)=2),1,"")</f>
        <v/>
      </c>
      <c r="AB1085" s="19" t="str">
        <f>IF(AND(מרקובחצי[[#This Row],[CycleNumber]]&lt;$B1086,SUM(מרקובחצי[[#This Row],[21]],U1086)=2),1,"")</f>
        <v/>
      </c>
      <c r="AC1085" s="19" t="str">
        <f>IF(AND(מרקובחצי[[#This Row],[CycleNumber]]&lt;$B1086,SUM(מרקובחצי[[#This Row],[21]],V1086)=2),1,"")</f>
        <v/>
      </c>
      <c r="AD1085" s="19" t="str">
        <f>IF(AND(מרקובחצי[[#This Row],[CycleNumber]]&lt;$B1086,SUM(מרקובחצי[[#This Row],[23]],V1086)=2),1,"")</f>
        <v/>
      </c>
      <c r="AE1085" s="19" t="str">
        <f>IF(AND(מרקובחצי[[#This Row],[CycleNumber]]&lt;$B1086,SUM(מרקובחצי[[#This Row],[23]],W1086)=2),1,"")</f>
        <v/>
      </c>
      <c r="AF1085" s="19" t="str">
        <f>IF(AND(מרקובחצי[[#This Row],[CycleNumber]]&lt;$B1086,SUM(מרקובחצי[[#This Row],[31]],O1086)=2),1,"")</f>
        <v/>
      </c>
      <c r="AG1085" s="19" t="str">
        <f>IF(AND(מרקובחצי[[#This Row],[CycleNumber]]&lt;$B1086,SUM(מרקובחצי[[#This Row],[31]],P1086)=2),1,"")</f>
        <v/>
      </c>
      <c r="AH1085" s="19" t="str">
        <f>IF(AND(מרקובחצי[[#This Row],[CycleNumber]]&lt;$B1086,SUM(מרקובחצי[[#This Row],[31]],Q1086)=2),1,"")</f>
        <v/>
      </c>
      <c r="AI1085" s="19" t="str">
        <f>IF(AND(מרקובחצי[[#This Row],[CycleNumber]]&lt;$B1086,SUM(U1085:U1086)=2),1,"")</f>
        <v/>
      </c>
      <c r="AJ1085" s="19" t="str">
        <f>IF(AND(מרקובחצי[[#This Row],[CycleNumber]]&lt;$B1086,SUM(מרקובחצי[[#This Row],[32]],O1086)=2),1,"")</f>
        <v/>
      </c>
      <c r="AK1085" s="19" t="str">
        <f>IF(AND(מרקובחצי[[#This Row],[CycleNumber]]&lt;$B1086,SUM(מרקובחצי[[#This Row],[32]],P1086)=2),1,"")</f>
        <v/>
      </c>
      <c r="AL1085" s="19" t="str">
        <f>IF(AND(מרקובחצי[[#This Row],[CycleNumber]]&lt;$B1086,SUM(מרקובחצי[[#This Row],[32]],Q1086)=2),1,"")</f>
        <v/>
      </c>
      <c r="AM1085" s="19" t="str">
        <f>IF(AND(מרקובחצי[[#This Row],[CycleNumber]]&lt;$B1086,SUM(V1085:V1086)=2),1,"")</f>
        <v/>
      </c>
      <c r="AN1085" s="19" t="str">
        <f>IF(AND(מרקובחצי[[#This Row],[CycleNumber]]&lt;$B1086,SUM(מרקובחצי[[#This Row],[33]],O1086)=2),1,"")</f>
        <v/>
      </c>
      <c r="AO1085" s="19" t="str">
        <f>IF(AND(מרקובחצי[[#This Row],[CycleNumber]]&lt;$B1086,SUM(מרקובחצי[[#This Row],[33]],P1086)=2),1,"")</f>
        <v/>
      </c>
      <c r="AP1085" s="19" t="str">
        <f>IF(AND(מרקובחצי[[#This Row],[CycleNumber]]&lt;$B1086,SUM(מרקובחצי[[#This Row],[33]],Q1086)=2),1,"")</f>
        <v/>
      </c>
      <c r="AQ1085" s="19" t="str">
        <f>IF(AND(מרקובחצי[[#This Row],[CycleNumber]]&lt;$B1086,SUM(W1085:W1086)=2),1,"")</f>
        <v/>
      </c>
      <c r="AR1085" s="19" t="str">
        <f>IF(AND(מרקובחצי[[#This Row],[CycleNumber]]&lt;$B1086,SUM(מרקובחצי[[#This Row],[12]],S1086)=2),1,"")</f>
        <v/>
      </c>
      <c r="AS1085" s="19">
        <f>IF(AND(מרקובחצי[[#This Row],[CycleNumber]]&lt;$B1086,SUM(מרקובחצי[[#This Row],[22]],V1086)=2),1,"")</f>
        <v>1</v>
      </c>
      <c r="AT1085" s="21">
        <f>SUM(מרקובחצי[[#This Row],[11]:[33]])</f>
        <v>1</v>
      </c>
    </row>
    <row r="1086" spans="1:46" ht="15.6" x14ac:dyDescent="0.25">
      <c r="A1086" s="19" t="s">
        <v>119</v>
      </c>
      <c r="B1086" s="19">
        <v>6</v>
      </c>
      <c r="C1086">
        <v>29</v>
      </c>
      <c r="D1086" s="19">
        <f>מרקובחצי[[#This Row],[LengthofCycle]]+1</f>
        <v>30</v>
      </c>
      <c r="E1086" t="str">
        <f>IF(IFERROR(LOOKUP(מרקובחצי[[#This Row],[ClientID]],קביעויות[הפלגה]),FALSE)=מרקובחצי[[#This Row],[ClientID]],1,"")</f>
        <v/>
      </c>
      <c r="F1086" t="str">
        <f>IF(IFERROR(LOOKUP(מרקובחצי[[#This Row],[ClientID]],סוגחציקבוע[S31]),FALSE)=מרקובחצי[[#This Row],[ClientID]],1,"")</f>
        <v/>
      </c>
      <c r="G1086">
        <f>IF(IFERROR(LOOKUP(מרקובחצי[[#This Row],[ClientID]],סוגחציקבוע[S32]),FALSE)=מרקובחצי[[#This Row],[ClientID]],1,"")</f>
        <v>1</v>
      </c>
      <c r="H1086" t="str">
        <f>IF(IFERROR(LOOKUP(מרקובחצי[[#This Row],[ClientID]],סוגחציקבוע[S33]),FALSE)=מרקובחצי[[#This Row],[ClientID]],1,"")</f>
        <v/>
      </c>
      <c r="I1086" t="str">
        <f>IF(IFERROR(LOOKUP(מרקובחצי[[#This Row],[ClientID]],סוגחציקבוע[S32&amp;33]),FALSE)=מרקובחצי[[#This Row],[ClientID]],1,"")</f>
        <v/>
      </c>
      <c r="J1086" s="19">
        <f>IF(SUM(מרקובחצי[[#This Row],[11]:[13]])=1,מרקובחצי[[#This Row],[עד ועד]],IF(SUM(R1085:T1086)=1,IF(מרקובחצי[[#This Row],[עד ועד]]&lt;J1085,מרקובחצי[[#This Row],[עד ועד]],J1085),J1085))</f>
        <v>30</v>
      </c>
      <c r="K1086" s="19">
        <f>IF(SUM(מרקובחצי[[#This Row],[11]:[13]])=1,מרקובחצי[[#This Row],[עד ועד]],IF(SUM(R1085:T1086)=1,IF(מרקובחצי[[#This Row],[עד ועד]]&gt;K1085,מרקובחצי[[#This Row],[עד ועד]],K1085),K1085))</f>
        <v>41</v>
      </c>
      <c r="L1086" s="19">
        <f>IF(AND(SUM(מרקובחצי[[#This Row],[31]:[33]])=1,SUM(U1085:W1085)=0),מרקובחצי[[#This Row],[מקס]]-מרקובחצי[[#This Row],[מינ]],"")</f>
        <v>11</v>
      </c>
      <c r="M108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86" s="19" t="str">
        <f t="shared" si="16"/>
        <v>S22</v>
      </c>
      <c r="O1086" s="19" t="str">
        <f>IF(מרקובחצי[[#This Row],[קבעה הפלגה?]]=1,"",IF(AND(מרקובחצי[[#This Row],[עד ועד]]&lt;29,OR(מרקובחצי[[#This Row],[CycleNumber]]=1,AND(U1085=1,OR(מרקובחצי[[#This Row],[עד ועד]]&lt;J1085,מרקובחצי[[#This Row],[עד ועד]]&gt;K1085)),AND(V1085=1,מרקובחצי[[#This Row],[עד ועד]]&lt;J1085),W1085=1)),1,""))</f>
        <v/>
      </c>
      <c r="P1086" s="19" t="str">
        <f>IF(מרקובחצי[[#This Row],[קבעה הפלגה?]]=1,"",IF(AND(מרקובחצי[[#This Row],[עד ועד]]&gt;28,מרקובחצי[[#This Row],[עד ועד]]&lt;32,OR(מרקובחצי[[#This Row],[CycleNumber]]=1,AND(U1085=1),AND(V1085=1,OR(מרקובחצי[[#This Row],[עד ועד]]&lt;J1085,מרקובחצי[[#This Row],[עד ועד]]&gt;K1085)),W1085=1)),1,""))</f>
        <v/>
      </c>
      <c r="Q1086" s="19" t="str">
        <f>IF(מרקובחצי[[#This Row],[קבעה הפלגה?]]=1,"",IF(AND(מרקובחצי[[#This Row],[עד ועד]]&gt;31,OR(מרקובחצי[[#This Row],[CycleNumber]]=1,AND(U1085=1),AND(V1085=1,מרקובחצי[[#This Row],[עד ועד]]&gt;K1085),AND(W1085=1,OR(מרקובחצי[[#This Row],[עד ועד]]&gt;K1085,מרקובחצי[[#This Row],[עד ועד]]&lt;J1085)))),1,""))</f>
        <v/>
      </c>
      <c r="R1086" s="19" t="str">
        <f>IF(מרקובחצי[[#This Row],[CycleNumber]]&gt;1,IF(AND(O1085=1,מרקובחצי[[#This Row],[עד ועד]]&lt;29),1,""),"")</f>
        <v/>
      </c>
      <c r="S1086" s="19" t="str">
        <f>IF(מרקובחצי[[#This Row],[CycleNumber]]&gt;1,IF(OR(AND(O1085=1,מרקובחצי[[#This Row],[עד ועד]]&gt;28),AND(P1085=1),AND(Q1085=1,מרקובחצי[[#This Row],[עד ועד]]&lt;32)),1,""),"")</f>
        <v/>
      </c>
      <c r="T1086" s="19" t="str">
        <f>IF(מרקובחצי[[#This Row],[CycleNumber]]&gt;1,IF(AND(Q1085=1,מרקובחצי[[#This Row],[עד ועד]]&gt;31),1,""),"")</f>
        <v/>
      </c>
      <c r="U1086" s="19" t="str">
        <f>IF(מרקובחצי[[#This Row],[CycleNumber]]&gt;1,IF(AND(R1085=1,מרקובחצי[[#This Row],[עד ועד]]&lt;29),1,IF(AND(U1085=1,NOT(OR(מרקובחצי[[#This Row],[עד ועד]]&lt;J1085,מרקובחצי[[#This Row],[עד ועד]]&gt;K1085))),1,"")),"")</f>
        <v/>
      </c>
      <c r="V1086" s="19">
        <f>IF(מרקובחצי[[#This Row],[CycleNumber]]&gt;1,IF(AND(SUM(R1085:T1085)=1,מרקובחצי[[#This Row],[עד ועד]]&gt;28,מרקובחצי[[#This Row],[עד ועד]]&lt;32),1,IF(OR(S1085=1,AND(R1085=1,מרקובחצי[[#This Row],[עד ועד]]&gt;28),AND(T1085=1,מרקובחצי[[#This Row],[עד ועד]]&lt;32)),1,IF(AND(V1085=1,NOT(OR(מרקובחצי[[#This Row],[עד ועד]]&lt;J1085,מרקובחצי[[#This Row],[עד ועד]]&gt;K1085))),1,""))),"")</f>
        <v>1</v>
      </c>
      <c r="W1086" s="19" t="str">
        <f>IF(מרקובחצי[[#This Row],[CycleNumber]]&gt;1,IF(AND(T1085=1,מרקובחצי[[#This Row],[עד ועד]]&gt;31),1,IF(AND(W1085=1,NOT(OR(מרקובחצי[[#This Row],[עד ועד]]&lt;J1085,מרקובחצי[[#This Row],[עד ועד]]&gt;K1085))),1,"")),"")</f>
        <v/>
      </c>
      <c r="X1086" s="19" t="str">
        <f>IF(AND(מרקובחצי[[#This Row],[CycleNumber]]&lt;$B1087,SUM(מרקובחצי[[#This Row],[11]],R1087)=2),1,"")</f>
        <v/>
      </c>
      <c r="Y1086" s="19" t="str">
        <f>IF(AND(מרקובחצי[[#This Row],[CycleNumber]]&lt;$B1087,SUM(מרקובחצי[[#This Row],[11]],S1087)=2),1,"")</f>
        <v/>
      </c>
      <c r="Z1086" s="19" t="str">
        <f>IF(AND(מרקובחצי[[#This Row],[CycleNumber]]&lt;$B1087,SUM(מרקובחצי[[#This Row],[13]],S1087)=2),1,"")</f>
        <v/>
      </c>
      <c r="AA1086" s="19" t="str">
        <f>IF(AND(מרקובחצי[[#This Row],[CycleNumber]]&lt;$B1087,SUM(מרקובחצי[[#This Row],[13]],T1087)=2),1,"")</f>
        <v/>
      </c>
      <c r="AB1086" s="19" t="str">
        <f>IF(AND(מרקובחצי[[#This Row],[CycleNumber]]&lt;$B1087,SUM(מרקובחצי[[#This Row],[21]],U1087)=2),1,"")</f>
        <v/>
      </c>
      <c r="AC1086" s="19" t="str">
        <f>IF(AND(מרקובחצי[[#This Row],[CycleNumber]]&lt;$B1087,SUM(מרקובחצי[[#This Row],[21]],V1087)=2),1,"")</f>
        <v/>
      </c>
      <c r="AD1086" s="19" t="str">
        <f>IF(AND(מרקובחצי[[#This Row],[CycleNumber]]&lt;$B1087,SUM(מרקובחצי[[#This Row],[23]],V1087)=2),1,"")</f>
        <v/>
      </c>
      <c r="AE1086" s="19" t="str">
        <f>IF(AND(מרקובחצי[[#This Row],[CycleNumber]]&lt;$B1087,SUM(מרקובחצי[[#This Row],[23]],W1087)=2),1,"")</f>
        <v/>
      </c>
      <c r="AF1086" s="19" t="str">
        <f>IF(AND(מרקובחצי[[#This Row],[CycleNumber]]&lt;$B1087,SUM(מרקובחצי[[#This Row],[31]],O1087)=2),1,"")</f>
        <v/>
      </c>
      <c r="AG1086" s="19" t="str">
        <f>IF(AND(מרקובחצי[[#This Row],[CycleNumber]]&lt;$B1087,SUM(מרקובחצי[[#This Row],[31]],P1087)=2),1,"")</f>
        <v/>
      </c>
      <c r="AH1086" s="19" t="str">
        <f>IF(AND(מרקובחצי[[#This Row],[CycleNumber]]&lt;$B1087,SUM(מרקובחצי[[#This Row],[31]],Q1087)=2),1,"")</f>
        <v/>
      </c>
      <c r="AI1086" s="19" t="str">
        <f>IF(AND(מרקובחצי[[#This Row],[CycleNumber]]&lt;$B1087,SUM(U1086:U1087)=2),1,"")</f>
        <v/>
      </c>
      <c r="AJ1086" s="19" t="str">
        <f>IF(AND(מרקובחצי[[#This Row],[CycleNumber]]&lt;$B1087,SUM(מרקובחצי[[#This Row],[32]],O1087)=2),1,"")</f>
        <v/>
      </c>
      <c r="AK1086" s="19">
        <f>IF(AND(מרקובחצי[[#This Row],[CycleNumber]]&lt;$B1087,SUM(מרקובחצי[[#This Row],[32]],P1087)=2),1,"")</f>
        <v>1</v>
      </c>
      <c r="AL1086" s="19" t="str">
        <f>IF(AND(מרקובחצי[[#This Row],[CycleNumber]]&lt;$B1087,SUM(מרקובחצי[[#This Row],[32]],Q1087)=2),1,"")</f>
        <v/>
      </c>
      <c r="AM1086" s="19" t="str">
        <f>IF(AND(מרקובחצי[[#This Row],[CycleNumber]]&lt;$B1087,SUM(V1086:V1087)=2),1,"")</f>
        <v/>
      </c>
      <c r="AN1086" s="19" t="str">
        <f>IF(AND(מרקובחצי[[#This Row],[CycleNumber]]&lt;$B1087,SUM(מרקובחצי[[#This Row],[33]],O1087)=2),1,"")</f>
        <v/>
      </c>
      <c r="AO1086" s="19" t="str">
        <f>IF(AND(מרקובחצי[[#This Row],[CycleNumber]]&lt;$B1087,SUM(מרקובחצי[[#This Row],[33]],P1087)=2),1,"")</f>
        <v/>
      </c>
      <c r="AP1086" s="19" t="str">
        <f>IF(AND(מרקובחצי[[#This Row],[CycleNumber]]&lt;$B1087,SUM(מרקובחצי[[#This Row],[33]],Q1087)=2),1,"")</f>
        <v/>
      </c>
      <c r="AQ1086" s="19" t="str">
        <f>IF(AND(מרקובחצי[[#This Row],[CycleNumber]]&lt;$B1087,SUM(W1086:W1087)=2),1,"")</f>
        <v/>
      </c>
      <c r="AR1086" s="19" t="str">
        <f>IF(AND(מרקובחצי[[#This Row],[CycleNumber]]&lt;$B1087,SUM(מרקובחצי[[#This Row],[12]],S1087)=2),1,"")</f>
        <v/>
      </c>
      <c r="AS1086" s="19" t="str">
        <f>IF(AND(מרקובחצי[[#This Row],[CycleNumber]]&lt;$B1087,SUM(מרקובחצי[[#This Row],[22]],V1087)=2),1,"")</f>
        <v/>
      </c>
      <c r="AT1086" s="21">
        <f>SUM(מרקובחצי[[#This Row],[11]:[33]])</f>
        <v>1</v>
      </c>
    </row>
    <row r="1087" spans="1:46" ht="15.6" x14ac:dyDescent="0.25">
      <c r="A1087" s="19" t="s">
        <v>119</v>
      </c>
      <c r="B1087" s="19">
        <v>7</v>
      </c>
      <c r="C1087">
        <v>28</v>
      </c>
      <c r="D1087" s="19">
        <f>מרקובחצי[[#This Row],[LengthofCycle]]+1</f>
        <v>29</v>
      </c>
      <c r="E1087" t="str">
        <f>IF(IFERROR(LOOKUP(מרקובחצי[[#This Row],[ClientID]],קביעויות[הפלגה]),FALSE)=מרקובחצי[[#This Row],[ClientID]],1,"")</f>
        <v/>
      </c>
      <c r="F1087" t="str">
        <f>IF(IFERROR(LOOKUP(מרקובחצי[[#This Row],[ClientID]],סוגחציקבוע[S31]),FALSE)=מרקובחצי[[#This Row],[ClientID]],1,"")</f>
        <v/>
      </c>
      <c r="G1087">
        <f>IF(IFERROR(LOOKUP(מרקובחצי[[#This Row],[ClientID]],סוגחציקבוע[S32]),FALSE)=מרקובחצי[[#This Row],[ClientID]],1,"")</f>
        <v>1</v>
      </c>
      <c r="H1087" t="str">
        <f>IF(IFERROR(LOOKUP(מרקובחצי[[#This Row],[ClientID]],סוגחציקבוע[S33]),FALSE)=מרקובחצי[[#This Row],[ClientID]],1,"")</f>
        <v/>
      </c>
      <c r="I1087" t="str">
        <f>IF(IFERROR(LOOKUP(מרקובחצי[[#This Row],[ClientID]],סוגחציקבוע[S32&amp;33]),FALSE)=מרקובחצי[[#This Row],[ClientID]],1,"")</f>
        <v/>
      </c>
      <c r="J1087" s="19">
        <f>IF(SUM(מרקובחצי[[#This Row],[11]:[13]])=1,מרקובחצי[[#This Row],[עד ועד]],IF(SUM(R1086:T1087)=1,IF(מרקובחצי[[#This Row],[עד ועד]]&lt;J1086,מרקובחצי[[#This Row],[עד ועד]],J1086),J1086))</f>
        <v>29</v>
      </c>
      <c r="K1087" s="19">
        <f>IF(SUM(מרקובחצי[[#This Row],[11]:[13]])=1,מרקובחצי[[#This Row],[עד ועד]],IF(SUM(R1086:T1087)=1,IF(מרקובחצי[[#This Row],[עד ועד]]&gt;K1086,מרקובחצי[[#This Row],[עד ועד]],K1086),K1086))</f>
        <v>29</v>
      </c>
      <c r="L1087" s="19" t="str">
        <f>IF(AND(SUM(מרקובחצי[[#This Row],[31]:[33]])=1,SUM(U1086:W1086)=0),מרקובחצי[[#This Row],[מקס]]-מרקובחצי[[#This Row],[מינ]],"")</f>
        <v/>
      </c>
      <c r="M108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087" s="19" t="str">
        <f t="shared" si="16"/>
        <v>S32</v>
      </c>
      <c r="O1087" s="19" t="str">
        <f>IF(מרקובחצי[[#This Row],[קבעה הפלגה?]]=1,"",IF(AND(מרקובחצי[[#This Row],[עד ועד]]&lt;29,OR(מרקובחצי[[#This Row],[CycleNumber]]=1,AND(U1086=1,OR(מרקובחצי[[#This Row],[עד ועד]]&lt;J1086,מרקובחצי[[#This Row],[עד ועד]]&gt;K1086)),AND(V1086=1,מרקובחצי[[#This Row],[עד ועד]]&lt;J1086),W1086=1)),1,""))</f>
        <v/>
      </c>
      <c r="P1087" s="19">
        <f>IF(מרקובחצי[[#This Row],[קבעה הפלגה?]]=1,"",IF(AND(מרקובחצי[[#This Row],[עד ועד]]&gt;28,מרקובחצי[[#This Row],[עד ועד]]&lt;32,OR(מרקובחצי[[#This Row],[CycleNumber]]=1,AND(U1086=1),AND(V1086=1,OR(מרקובחצי[[#This Row],[עד ועד]]&lt;J1086,מרקובחצי[[#This Row],[עד ועד]]&gt;K1086)),W1086=1)),1,""))</f>
        <v>1</v>
      </c>
      <c r="Q1087" s="19" t="str">
        <f>IF(מרקובחצי[[#This Row],[קבעה הפלגה?]]=1,"",IF(AND(מרקובחצי[[#This Row],[עד ועד]]&gt;31,OR(מרקובחצי[[#This Row],[CycleNumber]]=1,AND(U1086=1),AND(V1086=1,מרקובחצי[[#This Row],[עד ועד]]&gt;K1086),AND(W1086=1,OR(מרקובחצי[[#This Row],[עד ועד]]&gt;K1086,מרקובחצי[[#This Row],[עד ועד]]&lt;J1086)))),1,""))</f>
        <v/>
      </c>
      <c r="R1087" s="19" t="str">
        <f>IF(מרקובחצי[[#This Row],[CycleNumber]]&gt;1,IF(AND(O1086=1,מרקובחצי[[#This Row],[עד ועד]]&lt;29),1,""),"")</f>
        <v/>
      </c>
      <c r="S1087" s="19" t="str">
        <f>IF(מרקובחצי[[#This Row],[CycleNumber]]&gt;1,IF(OR(AND(O1086=1,מרקובחצי[[#This Row],[עד ועד]]&gt;28),AND(P1086=1),AND(Q1086=1,מרקובחצי[[#This Row],[עד ועד]]&lt;32)),1,""),"")</f>
        <v/>
      </c>
      <c r="T1087" s="19" t="str">
        <f>IF(מרקובחצי[[#This Row],[CycleNumber]]&gt;1,IF(AND(Q1086=1,מרקובחצי[[#This Row],[עד ועד]]&gt;31),1,""),"")</f>
        <v/>
      </c>
      <c r="U1087" s="19" t="str">
        <f>IF(מרקובחצי[[#This Row],[CycleNumber]]&gt;1,IF(AND(R1086=1,מרקובחצי[[#This Row],[עד ועד]]&lt;29),1,IF(AND(U1086=1,NOT(OR(מרקובחצי[[#This Row],[עד ועד]]&lt;J1086,מרקובחצי[[#This Row],[עד ועד]]&gt;K1086))),1,"")),"")</f>
        <v/>
      </c>
      <c r="V1087" s="19" t="str">
        <f>IF(מרקובחצי[[#This Row],[CycleNumber]]&gt;1,IF(AND(SUM(R1086:T1086)=1,מרקובחצי[[#This Row],[עד ועד]]&gt;28,מרקובחצי[[#This Row],[עד ועד]]&lt;32),1,IF(OR(S1086=1,AND(R1086=1,מרקובחצי[[#This Row],[עד ועד]]&gt;28),AND(T1086=1,מרקובחצי[[#This Row],[עד ועד]]&lt;32)),1,IF(AND(V1086=1,NOT(OR(מרקובחצי[[#This Row],[עד ועד]]&lt;J1086,מרקובחצי[[#This Row],[עד ועד]]&gt;K1086))),1,""))),"")</f>
        <v/>
      </c>
      <c r="W1087" s="19" t="str">
        <f>IF(מרקובחצי[[#This Row],[CycleNumber]]&gt;1,IF(AND(T1086=1,מרקובחצי[[#This Row],[עד ועד]]&gt;31),1,IF(AND(W1086=1,NOT(OR(מרקובחצי[[#This Row],[עד ועד]]&lt;J1086,מרקובחצי[[#This Row],[עד ועד]]&gt;K1086))),1,"")),"")</f>
        <v/>
      </c>
      <c r="X1087" s="19" t="str">
        <f>IF(AND(מרקובחצי[[#This Row],[CycleNumber]]&lt;$B1088,SUM(מרקובחצי[[#This Row],[11]],R1088)=2),1,"")</f>
        <v/>
      </c>
      <c r="Y1087" s="19" t="str">
        <f>IF(AND(מרקובחצי[[#This Row],[CycleNumber]]&lt;$B1088,SUM(מרקובחצי[[#This Row],[11]],S1088)=2),1,"")</f>
        <v/>
      </c>
      <c r="Z1087" s="19" t="str">
        <f>IF(AND(מרקובחצי[[#This Row],[CycleNumber]]&lt;$B1088,SUM(מרקובחצי[[#This Row],[13]],S1088)=2),1,"")</f>
        <v/>
      </c>
      <c r="AA1087" s="19" t="str">
        <f>IF(AND(מרקובחצי[[#This Row],[CycleNumber]]&lt;$B1088,SUM(מרקובחצי[[#This Row],[13]],T1088)=2),1,"")</f>
        <v/>
      </c>
      <c r="AB1087" s="19" t="str">
        <f>IF(AND(מרקובחצי[[#This Row],[CycleNumber]]&lt;$B1088,SUM(מרקובחצי[[#This Row],[21]],U1088)=2),1,"")</f>
        <v/>
      </c>
      <c r="AC1087" s="19" t="str">
        <f>IF(AND(מרקובחצי[[#This Row],[CycleNumber]]&lt;$B1088,SUM(מרקובחצי[[#This Row],[21]],V1088)=2),1,"")</f>
        <v/>
      </c>
      <c r="AD1087" s="19" t="str">
        <f>IF(AND(מרקובחצי[[#This Row],[CycleNumber]]&lt;$B1088,SUM(מרקובחצי[[#This Row],[23]],V1088)=2),1,"")</f>
        <v/>
      </c>
      <c r="AE1087" s="19" t="str">
        <f>IF(AND(מרקובחצי[[#This Row],[CycleNumber]]&lt;$B1088,SUM(מרקובחצי[[#This Row],[23]],W1088)=2),1,"")</f>
        <v/>
      </c>
      <c r="AF1087" s="19" t="str">
        <f>IF(AND(מרקובחצי[[#This Row],[CycleNumber]]&lt;$B1088,SUM(מרקובחצי[[#This Row],[31]],O1088)=2),1,"")</f>
        <v/>
      </c>
      <c r="AG1087" s="19" t="str">
        <f>IF(AND(מרקובחצי[[#This Row],[CycleNumber]]&lt;$B1088,SUM(מרקובחצי[[#This Row],[31]],P1088)=2),1,"")</f>
        <v/>
      </c>
      <c r="AH1087" s="19" t="str">
        <f>IF(AND(מרקובחצי[[#This Row],[CycleNumber]]&lt;$B1088,SUM(מרקובחצי[[#This Row],[31]],Q1088)=2),1,"")</f>
        <v/>
      </c>
      <c r="AI1087" s="19" t="str">
        <f>IF(AND(מרקובחצי[[#This Row],[CycleNumber]]&lt;$B1088,SUM(U1087:U1088)=2),1,"")</f>
        <v/>
      </c>
      <c r="AJ1087" s="19" t="str">
        <f>IF(AND(מרקובחצי[[#This Row],[CycleNumber]]&lt;$B1088,SUM(מרקובחצי[[#This Row],[32]],O1088)=2),1,"")</f>
        <v/>
      </c>
      <c r="AK1087" s="19" t="str">
        <f>IF(AND(מרקובחצי[[#This Row],[CycleNumber]]&lt;$B1088,SUM(מרקובחצי[[#This Row],[32]],P1088)=2),1,"")</f>
        <v/>
      </c>
      <c r="AL1087" s="19" t="str">
        <f>IF(AND(מרקובחצי[[#This Row],[CycleNumber]]&lt;$B1088,SUM(מרקובחצי[[#This Row],[32]],Q1088)=2),1,"")</f>
        <v/>
      </c>
      <c r="AM1087" s="19" t="str">
        <f>IF(AND(מרקובחצי[[#This Row],[CycleNumber]]&lt;$B1088,SUM(V1087:V1088)=2),1,"")</f>
        <v/>
      </c>
      <c r="AN1087" s="19" t="str">
        <f>IF(AND(מרקובחצי[[#This Row],[CycleNumber]]&lt;$B1088,SUM(מרקובחצי[[#This Row],[33]],O1088)=2),1,"")</f>
        <v/>
      </c>
      <c r="AO1087" s="19" t="str">
        <f>IF(AND(מרקובחצי[[#This Row],[CycleNumber]]&lt;$B1088,SUM(מרקובחצי[[#This Row],[33]],P1088)=2),1,"")</f>
        <v/>
      </c>
      <c r="AP1087" s="19" t="str">
        <f>IF(AND(מרקובחצי[[#This Row],[CycleNumber]]&lt;$B1088,SUM(מרקובחצי[[#This Row],[33]],Q1088)=2),1,"")</f>
        <v/>
      </c>
      <c r="AQ1087" s="19" t="str">
        <f>IF(AND(מרקובחצי[[#This Row],[CycleNumber]]&lt;$B1088,SUM(W1087:W1088)=2),1,"")</f>
        <v/>
      </c>
      <c r="AR1087" s="19">
        <f>IF(AND(מרקובחצי[[#This Row],[CycleNumber]]&lt;$B1088,SUM(מרקובחצי[[#This Row],[12]],S1088)=2),1,"")</f>
        <v>1</v>
      </c>
      <c r="AS1087" s="19" t="str">
        <f>IF(AND(מרקובחצי[[#This Row],[CycleNumber]]&lt;$B1088,SUM(מרקובחצי[[#This Row],[22]],V1088)=2),1,"")</f>
        <v/>
      </c>
      <c r="AT1087" s="21">
        <f>SUM(מרקובחצי[[#This Row],[11]:[33]])</f>
        <v>1</v>
      </c>
    </row>
    <row r="1088" spans="1:46" ht="15.6" x14ac:dyDescent="0.25">
      <c r="A1088" s="19" t="s">
        <v>119</v>
      </c>
      <c r="B1088" s="19">
        <v>8</v>
      </c>
      <c r="C1088">
        <v>28</v>
      </c>
      <c r="D1088" s="19">
        <f>מרקובחצי[[#This Row],[LengthofCycle]]+1</f>
        <v>29</v>
      </c>
      <c r="E1088" t="str">
        <f>IF(IFERROR(LOOKUP(מרקובחצי[[#This Row],[ClientID]],קביעויות[הפלגה]),FALSE)=מרקובחצי[[#This Row],[ClientID]],1,"")</f>
        <v/>
      </c>
      <c r="F1088" t="str">
        <f>IF(IFERROR(LOOKUP(מרקובחצי[[#This Row],[ClientID]],סוגחציקבוע[S31]),FALSE)=מרקובחצי[[#This Row],[ClientID]],1,"")</f>
        <v/>
      </c>
      <c r="G1088">
        <f>IF(IFERROR(LOOKUP(מרקובחצי[[#This Row],[ClientID]],סוגחציקבוע[S32]),FALSE)=מרקובחצי[[#This Row],[ClientID]],1,"")</f>
        <v>1</v>
      </c>
      <c r="H1088" t="str">
        <f>IF(IFERROR(LOOKUP(מרקובחצי[[#This Row],[ClientID]],סוגחציקבוע[S33]),FALSE)=מרקובחצי[[#This Row],[ClientID]],1,"")</f>
        <v/>
      </c>
      <c r="I1088" t="str">
        <f>IF(IFERROR(LOOKUP(מרקובחצי[[#This Row],[ClientID]],סוגחציקבוע[S32&amp;33]),FALSE)=מרקובחצי[[#This Row],[ClientID]],1,"")</f>
        <v/>
      </c>
      <c r="J1088" s="19">
        <f>IF(SUM(מרקובחצי[[#This Row],[11]:[13]])=1,מרקובחצי[[#This Row],[עד ועד]],IF(SUM(R1087:T1088)=1,IF(מרקובחצי[[#This Row],[עד ועד]]&lt;J1087,מרקובחצי[[#This Row],[עד ועד]],J1087),J1087))</f>
        <v>29</v>
      </c>
      <c r="K1088" s="19">
        <f>IF(SUM(מרקובחצי[[#This Row],[11]:[13]])=1,מרקובחצי[[#This Row],[עד ועד]],IF(SUM(R1087:T1088)=1,IF(מרקובחצי[[#This Row],[עד ועד]]&gt;K1087,מרקובחצי[[#This Row],[עד ועד]],K1087),K1087))</f>
        <v>29</v>
      </c>
      <c r="L1088" s="19" t="str">
        <f>IF(AND(SUM(מרקובחצי[[#This Row],[31]:[33]])=1,SUM(U1087:W1087)=0),מרקובחצי[[#This Row],[מקס]]-מרקובחצי[[#This Row],[מינ]],"")</f>
        <v/>
      </c>
      <c r="M108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088" s="19" t="str">
        <f t="shared" si="16"/>
        <v>S12</v>
      </c>
      <c r="O1088" s="19" t="str">
        <f>IF(מרקובחצי[[#This Row],[קבעה הפלגה?]]=1,"",IF(AND(מרקובחצי[[#This Row],[עד ועד]]&lt;29,OR(מרקובחצי[[#This Row],[CycleNumber]]=1,AND(U1087=1,OR(מרקובחצי[[#This Row],[עד ועד]]&lt;J1087,מרקובחצי[[#This Row],[עד ועד]]&gt;K1087)),AND(V1087=1,מרקובחצי[[#This Row],[עד ועד]]&lt;J1087),W1087=1)),1,""))</f>
        <v/>
      </c>
      <c r="P1088" s="19" t="str">
        <f>IF(מרקובחצי[[#This Row],[קבעה הפלגה?]]=1,"",IF(AND(מרקובחצי[[#This Row],[עד ועד]]&gt;28,מרקובחצי[[#This Row],[עד ועד]]&lt;32,OR(מרקובחצי[[#This Row],[CycleNumber]]=1,AND(U1087=1),AND(V1087=1,OR(מרקובחצי[[#This Row],[עד ועד]]&lt;J1087,מרקובחצי[[#This Row],[עד ועד]]&gt;K1087)),W1087=1)),1,""))</f>
        <v/>
      </c>
      <c r="Q1088" s="19" t="str">
        <f>IF(מרקובחצי[[#This Row],[קבעה הפלגה?]]=1,"",IF(AND(מרקובחצי[[#This Row],[עד ועד]]&gt;31,OR(מרקובחצי[[#This Row],[CycleNumber]]=1,AND(U1087=1),AND(V1087=1,מרקובחצי[[#This Row],[עד ועד]]&gt;K1087),AND(W1087=1,OR(מרקובחצי[[#This Row],[עד ועד]]&gt;K1087,מרקובחצי[[#This Row],[עד ועד]]&lt;J1087)))),1,""))</f>
        <v/>
      </c>
      <c r="R1088" s="19" t="str">
        <f>IF(מרקובחצי[[#This Row],[CycleNumber]]&gt;1,IF(AND(O1087=1,מרקובחצי[[#This Row],[עד ועד]]&lt;29),1,""),"")</f>
        <v/>
      </c>
      <c r="S1088" s="19">
        <f>IF(מרקובחצי[[#This Row],[CycleNumber]]&gt;1,IF(OR(AND(O1087=1,מרקובחצי[[#This Row],[עד ועד]]&gt;28),AND(P1087=1),AND(Q1087=1,מרקובחצי[[#This Row],[עד ועד]]&lt;32)),1,""),"")</f>
        <v>1</v>
      </c>
      <c r="T1088" s="19" t="str">
        <f>IF(מרקובחצי[[#This Row],[CycleNumber]]&gt;1,IF(AND(Q1087=1,מרקובחצי[[#This Row],[עד ועד]]&gt;31),1,""),"")</f>
        <v/>
      </c>
      <c r="U1088" s="19" t="str">
        <f>IF(מרקובחצי[[#This Row],[CycleNumber]]&gt;1,IF(AND(R1087=1,מרקובחצי[[#This Row],[עד ועד]]&lt;29),1,IF(AND(U1087=1,NOT(OR(מרקובחצי[[#This Row],[עד ועד]]&lt;J1087,מרקובחצי[[#This Row],[עד ועד]]&gt;K1087))),1,"")),"")</f>
        <v/>
      </c>
      <c r="V1088" s="19" t="str">
        <f>IF(מרקובחצי[[#This Row],[CycleNumber]]&gt;1,IF(AND(SUM(R1087:T1087)=1,מרקובחצי[[#This Row],[עד ועד]]&gt;28,מרקובחצי[[#This Row],[עד ועד]]&lt;32),1,IF(OR(S1087=1,AND(R1087=1,מרקובחצי[[#This Row],[עד ועד]]&gt;28),AND(T1087=1,מרקובחצי[[#This Row],[עד ועד]]&lt;32)),1,IF(AND(V1087=1,NOT(OR(מרקובחצי[[#This Row],[עד ועד]]&lt;J1087,מרקובחצי[[#This Row],[עד ועד]]&gt;K1087))),1,""))),"")</f>
        <v/>
      </c>
      <c r="W1088" s="19" t="str">
        <f>IF(מרקובחצי[[#This Row],[CycleNumber]]&gt;1,IF(AND(T1087=1,מרקובחצי[[#This Row],[עד ועד]]&gt;31),1,IF(AND(W1087=1,NOT(OR(מרקובחצי[[#This Row],[עד ועד]]&lt;J1087,מרקובחצי[[#This Row],[עד ועד]]&gt;K1087))),1,"")),"")</f>
        <v/>
      </c>
      <c r="X1088" s="19" t="str">
        <f>IF(AND(מרקובחצי[[#This Row],[CycleNumber]]&lt;$B1089,SUM(מרקובחצי[[#This Row],[11]],R1089)=2),1,"")</f>
        <v/>
      </c>
      <c r="Y1088" s="19" t="str">
        <f>IF(AND(מרקובחצי[[#This Row],[CycleNumber]]&lt;$B1089,SUM(מרקובחצי[[#This Row],[11]],S1089)=2),1,"")</f>
        <v/>
      </c>
      <c r="Z1088" s="19" t="str">
        <f>IF(AND(מרקובחצי[[#This Row],[CycleNumber]]&lt;$B1089,SUM(מרקובחצי[[#This Row],[13]],S1089)=2),1,"")</f>
        <v/>
      </c>
      <c r="AA1088" s="19" t="str">
        <f>IF(AND(מרקובחצי[[#This Row],[CycleNumber]]&lt;$B1089,SUM(מרקובחצי[[#This Row],[13]],T1089)=2),1,"")</f>
        <v/>
      </c>
      <c r="AB1088" s="19" t="str">
        <f>IF(AND(מרקובחצי[[#This Row],[CycleNumber]]&lt;$B1089,SUM(מרקובחצי[[#This Row],[21]],U1089)=2),1,"")</f>
        <v/>
      </c>
      <c r="AC1088" s="19" t="str">
        <f>IF(AND(מרקובחצי[[#This Row],[CycleNumber]]&lt;$B1089,SUM(מרקובחצי[[#This Row],[21]],V1089)=2),1,"")</f>
        <v/>
      </c>
      <c r="AD1088" s="19" t="str">
        <f>IF(AND(מרקובחצי[[#This Row],[CycleNumber]]&lt;$B1089,SUM(מרקובחצי[[#This Row],[23]],V1089)=2),1,"")</f>
        <v/>
      </c>
      <c r="AE1088" s="19" t="str">
        <f>IF(AND(מרקובחצי[[#This Row],[CycleNumber]]&lt;$B1089,SUM(מרקובחצי[[#This Row],[23]],W1089)=2),1,"")</f>
        <v/>
      </c>
      <c r="AF1088" s="19" t="str">
        <f>IF(AND(מרקובחצי[[#This Row],[CycleNumber]]&lt;$B1089,SUM(מרקובחצי[[#This Row],[31]],O1089)=2),1,"")</f>
        <v/>
      </c>
      <c r="AG1088" s="19" t="str">
        <f>IF(AND(מרקובחצי[[#This Row],[CycleNumber]]&lt;$B1089,SUM(מרקובחצי[[#This Row],[31]],P1089)=2),1,"")</f>
        <v/>
      </c>
      <c r="AH1088" s="19" t="str">
        <f>IF(AND(מרקובחצי[[#This Row],[CycleNumber]]&lt;$B1089,SUM(מרקובחצי[[#This Row],[31]],Q1089)=2),1,"")</f>
        <v/>
      </c>
      <c r="AI1088" s="19" t="str">
        <f>IF(AND(מרקובחצי[[#This Row],[CycleNumber]]&lt;$B1089,SUM(U1088:U1089)=2),1,"")</f>
        <v/>
      </c>
      <c r="AJ1088" s="19" t="str">
        <f>IF(AND(מרקובחצי[[#This Row],[CycleNumber]]&lt;$B1089,SUM(מרקובחצי[[#This Row],[32]],O1089)=2),1,"")</f>
        <v/>
      </c>
      <c r="AK1088" s="19" t="str">
        <f>IF(AND(מרקובחצי[[#This Row],[CycleNumber]]&lt;$B1089,SUM(מרקובחצי[[#This Row],[32]],P1089)=2),1,"")</f>
        <v/>
      </c>
      <c r="AL1088" s="19" t="str">
        <f>IF(AND(מרקובחצי[[#This Row],[CycleNumber]]&lt;$B1089,SUM(מרקובחצי[[#This Row],[32]],Q1089)=2),1,"")</f>
        <v/>
      </c>
      <c r="AM1088" s="19" t="str">
        <f>IF(AND(מרקובחצי[[#This Row],[CycleNumber]]&lt;$B1089,SUM(V1088:V1089)=2),1,"")</f>
        <v/>
      </c>
      <c r="AN1088" s="19" t="str">
        <f>IF(AND(מרקובחצי[[#This Row],[CycleNumber]]&lt;$B1089,SUM(מרקובחצי[[#This Row],[33]],O1089)=2),1,"")</f>
        <v/>
      </c>
      <c r="AO1088" s="19" t="str">
        <f>IF(AND(מרקובחצי[[#This Row],[CycleNumber]]&lt;$B1089,SUM(מרקובחצי[[#This Row],[33]],P1089)=2),1,"")</f>
        <v/>
      </c>
      <c r="AP1088" s="19" t="str">
        <f>IF(AND(מרקובחצי[[#This Row],[CycleNumber]]&lt;$B1089,SUM(מרקובחצי[[#This Row],[33]],Q1089)=2),1,"")</f>
        <v/>
      </c>
      <c r="AQ1088" s="19" t="str">
        <f>IF(AND(מרקובחצי[[#This Row],[CycleNumber]]&lt;$B1089,SUM(W1088:W1089)=2),1,"")</f>
        <v/>
      </c>
      <c r="AR1088" s="19" t="str">
        <f>IF(AND(מרקובחצי[[#This Row],[CycleNumber]]&lt;$B1089,SUM(מרקובחצי[[#This Row],[12]],S1089)=2),1,"")</f>
        <v/>
      </c>
      <c r="AS1088" s="19">
        <f>IF(AND(מרקובחצי[[#This Row],[CycleNumber]]&lt;$B1089,SUM(מרקובחצי[[#This Row],[22]],V1089)=2),1,"")</f>
        <v>1</v>
      </c>
      <c r="AT1088" s="21">
        <f>SUM(מרקובחצי[[#This Row],[11]:[33]])</f>
        <v>1</v>
      </c>
    </row>
    <row r="1089" spans="1:46" ht="15.6" x14ac:dyDescent="0.25">
      <c r="A1089" s="19" t="s">
        <v>119</v>
      </c>
      <c r="B1089" s="19">
        <v>9</v>
      </c>
      <c r="C1089">
        <v>34</v>
      </c>
      <c r="D1089" s="19">
        <f>מרקובחצי[[#This Row],[LengthofCycle]]+1</f>
        <v>35</v>
      </c>
      <c r="E1089" t="str">
        <f>IF(IFERROR(LOOKUP(מרקובחצי[[#This Row],[ClientID]],קביעויות[הפלגה]),FALSE)=מרקובחצי[[#This Row],[ClientID]],1,"")</f>
        <v/>
      </c>
      <c r="F1089" t="str">
        <f>IF(IFERROR(LOOKUP(מרקובחצי[[#This Row],[ClientID]],סוגחציקבוע[S31]),FALSE)=מרקובחצי[[#This Row],[ClientID]],1,"")</f>
        <v/>
      </c>
      <c r="G1089">
        <f>IF(IFERROR(LOOKUP(מרקובחצי[[#This Row],[ClientID]],סוגחציקבוע[S32]),FALSE)=מרקובחצי[[#This Row],[ClientID]],1,"")</f>
        <v>1</v>
      </c>
      <c r="H1089" t="str">
        <f>IF(IFERROR(LOOKUP(מרקובחצי[[#This Row],[ClientID]],סוגחציקבוע[S33]),FALSE)=מרקובחצי[[#This Row],[ClientID]],1,"")</f>
        <v/>
      </c>
      <c r="I1089" t="str">
        <f>IF(IFERROR(LOOKUP(מרקובחצי[[#This Row],[ClientID]],סוגחציקבוע[S32&amp;33]),FALSE)=מרקובחצי[[#This Row],[ClientID]],1,"")</f>
        <v/>
      </c>
      <c r="J1089" s="19">
        <f>IF(SUM(מרקובחצי[[#This Row],[11]:[13]])=1,מרקובחצי[[#This Row],[עד ועד]],IF(SUM(R1088:T1089)=1,IF(מרקובחצי[[#This Row],[עד ועד]]&lt;J1088,מרקובחצי[[#This Row],[עד ועד]],J1088),J1088))</f>
        <v>29</v>
      </c>
      <c r="K1089" s="19">
        <f>IF(SUM(מרקובחצי[[#This Row],[11]:[13]])=1,מרקובחצי[[#This Row],[עד ועד]],IF(SUM(R1088:T1089)=1,IF(מרקובחצי[[#This Row],[עד ועד]]&gt;K1088,מרקובחצי[[#This Row],[עד ועד]],K1088),K1088))</f>
        <v>35</v>
      </c>
      <c r="L1089" s="19">
        <f>IF(AND(SUM(מרקובחצי[[#This Row],[31]:[33]])=1,SUM(U1088:W1088)=0),מרקובחצי[[#This Row],[מקס]]-מרקובחצי[[#This Row],[מינ]],"")</f>
        <v>6</v>
      </c>
      <c r="M108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89" s="19" t="str">
        <f t="shared" si="16"/>
        <v>S22</v>
      </c>
      <c r="O1089" s="19" t="str">
        <f>IF(מרקובחצי[[#This Row],[קבעה הפלגה?]]=1,"",IF(AND(מרקובחצי[[#This Row],[עד ועד]]&lt;29,OR(מרקובחצי[[#This Row],[CycleNumber]]=1,AND(U1088=1,OR(מרקובחצי[[#This Row],[עד ועד]]&lt;J1088,מרקובחצי[[#This Row],[עד ועד]]&gt;K1088)),AND(V1088=1,מרקובחצי[[#This Row],[עד ועד]]&lt;J1088),W1088=1)),1,""))</f>
        <v/>
      </c>
      <c r="P1089" s="19" t="str">
        <f>IF(מרקובחצי[[#This Row],[קבעה הפלגה?]]=1,"",IF(AND(מרקובחצי[[#This Row],[עד ועד]]&gt;28,מרקובחצי[[#This Row],[עד ועד]]&lt;32,OR(מרקובחצי[[#This Row],[CycleNumber]]=1,AND(U1088=1),AND(V1088=1,OR(מרקובחצי[[#This Row],[עד ועד]]&lt;J1088,מרקובחצי[[#This Row],[עד ועד]]&gt;K1088)),W1088=1)),1,""))</f>
        <v/>
      </c>
      <c r="Q1089" s="19" t="str">
        <f>IF(מרקובחצי[[#This Row],[קבעה הפלגה?]]=1,"",IF(AND(מרקובחצי[[#This Row],[עד ועד]]&gt;31,OR(מרקובחצי[[#This Row],[CycleNumber]]=1,AND(U1088=1),AND(V1088=1,מרקובחצי[[#This Row],[עד ועד]]&gt;K1088),AND(W1088=1,OR(מרקובחצי[[#This Row],[עד ועד]]&gt;K1088,מרקובחצי[[#This Row],[עד ועד]]&lt;J1088)))),1,""))</f>
        <v/>
      </c>
      <c r="R1089" s="19" t="str">
        <f>IF(מרקובחצי[[#This Row],[CycleNumber]]&gt;1,IF(AND(O1088=1,מרקובחצי[[#This Row],[עד ועד]]&lt;29),1,""),"")</f>
        <v/>
      </c>
      <c r="S1089" s="19" t="str">
        <f>IF(מרקובחצי[[#This Row],[CycleNumber]]&gt;1,IF(OR(AND(O1088=1,מרקובחצי[[#This Row],[עד ועד]]&gt;28),AND(P1088=1),AND(Q1088=1,מרקובחצי[[#This Row],[עד ועד]]&lt;32)),1,""),"")</f>
        <v/>
      </c>
      <c r="T1089" s="19" t="str">
        <f>IF(מרקובחצי[[#This Row],[CycleNumber]]&gt;1,IF(AND(Q1088=1,מרקובחצי[[#This Row],[עד ועד]]&gt;31),1,""),"")</f>
        <v/>
      </c>
      <c r="U1089" s="19" t="str">
        <f>IF(מרקובחצי[[#This Row],[CycleNumber]]&gt;1,IF(AND(R1088=1,מרקובחצי[[#This Row],[עד ועד]]&lt;29),1,IF(AND(U1088=1,NOT(OR(מרקובחצי[[#This Row],[עד ועד]]&lt;J1088,מרקובחצי[[#This Row],[עד ועד]]&gt;K1088))),1,"")),"")</f>
        <v/>
      </c>
      <c r="V1089" s="19">
        <f>IF(מרקובחצי[[#This Row],[CycleNumber]]&gt;1,IF(AND(SUM(R1088:T1088)=1,מרקובחצי[[#This Row],[עד ועד]]&gt;28,מרקובחצי[[#This Row],[עד ועד]]&lt;32),1,IF(OR(S1088=1,AND(R1088=1,מרקובחצי[[#This Row],[עד ועד]]&gt;28),AND(T1088=1,מרקובחצי[[#This Row],[עד ועד]]&lt;32)),1,IF(AND(V1088=1,NOT(OR(מרקובחצי[[#This Row],[עד ועד]]&lt;J1088,מרקובחצי[[#This Row],[עד ועד]]&gt;K1088))),1,""))),"")</f>
        <v>1</v>
      </c>
      <c r="W1089" s="19" t="str">
        <f>IF(מרקובחצי[[#This Row],[CycleNumber]]&gt;1,IF(AND(T1088=1,מרקובחצי[[#This Row],[עד ועד]]&gt;31),1,IF(AND(W1088=1,NOT(OR(מרקובחצי[[#This Row],[עד ועד]]&lt;J1088,מרקובחצי[[#This Row],[עד ועד]]&gt;K1088))),1,"")),"")</f>
        <v/>
      </c>
      <c r="X1089" s="19" t="str">
        <f>IF(AND(מרקובחצי[[#This Row],[CycleNumber]]&lt;$B1090,SUM(מרקובחצי[[#This Row],[11]],R1090)=2),1,"")</f>
        <v/>
      </c>
      <c r="Y1089" s="19" t="str">
        <f>IF(AND(מרקובחצי[[#This Row],[CycleNumber]]&lt;$B1090,SUM(מרקובחצי[[#This Row],[11]],S1090)=2),1,"")</f>
        <v/>
      </c>
      <c r="Z1089" s="19" t="str">
        <f>IF(AND(מרקובחצי[[#This Row],[CycleNumber]]&lt;$B1090,SUM(מרקובחצי[[#This Row],[13]],S1090)=2),1,"")</f>
        <v/>
      </c>
      <c r="AA1089" s="19" t="str">
        <f>IF(AND(מרקובחצי[[#This Row],[CycleNumber]]&lt;$B1090,SUM(מרקובחצי[[#This Row],[13]],T1090)=2),1,"")</f>
        <v/>
      </c>
      <c r="AB1089" s="19" t="str">
        <f>IF(AND(מרקובחצי[[#This Row],[CycleNumber]]&lt;$B1090,SUM(מרקובחצי[[#This Row],[21]],U1090)=2),1,"")</f>
        <v/>
      </c>
      <c r="AC1089" s="19" t="str">
        <f>IF(AND(מרקובחצי[[#This Row],[CycleNumber]]&lt;$B1090,SUM(מרקובחצי[[#This Row],[21]],V1090)=2),1,"")</f>
        <v/>
      </c>
      <c r="AD1089" s="19" t="str">
        <f>IF(AND(מרקובחצי[[#This Row],[CycleNumber]]&lt;$B1090,SUM(מרקובחצי[[#This Row],[23]],V1090)=2),1,"")</f>
        <v/>
      </c>
      <c r="AE1089" s="19" t="str">
        <f>IF(AND(מרקובחצי[[#This Row],[CycleNumber]]&lt;$B1090,SUM(מרקובחצי[[#This Row],[23]],W1090)=2),1,"")</f>
        <v/>
      </c>
      <c r="AF1089" s="19" t="str">
        <f>IF(AND(מרקובחצי[[#This Row],[CycleNumber]]&lt;$B1090,SUM(מרקובחצי[[#This Row],[31]],O1090)=2),1,"")</f>
        <v/>
      </c>
      <c r="AG1089" s="19" t="str">
        <f>IF(AND(מרקובחצי[[#This Row],[CycleNumber]]&lt;$B1090,SUM(מרקובחצי[[#This Row],[31]],P1090)=2),1,"")</f>
        <v/>
      </c>
      <c r="AH1089" s="19" t="str">
        <f>IF(AND(מרקובחצי[[#This Row],[CycleNumber]]&lt;$B1090,SUM(מרקובחצי[[#This Row],[31]],Q1090)=2),1,"")</f>
        <v/>
      </c>
      <c r="AI1089" s="19" t="str">
        <f>IF(AND(מרקובחצי[[#This Row],[CycleNumber]]&lt;$B1090,SUM(U1089:U1090)=2),1,"")</f>
        <v/>
      </c>
      <c r="AJ1089" s="19" t="str">
        <f>IF(AND(מרקובחצי[[#This Row],[CycleNumber]]&lt;$B1090,SUM(מרקובחצי[[#This Row],[32]],O1090)=2),1,"")</f>
        <v/>
      </c>
      <c r="AK1089" s="19" t="str">
        <f>IF(AND(מרקובחצי[[#This Row],[CycleNumber]]&lt;$B1090,SUM(מרקובחצי[[#This Row],[32]],P1090)=2),1,"")</f>
        <v/>
      </c>
      <c r="AL1089" s="19" t="str">
        <f>IF(AND(מרקובחצי[[#This Row],[CycleNumber]]&lt;$B1090,SUM(מרקובחצי[[#This Row],[32]],Q1090)=2),1,"")</f>
        <v/>
      </c>
      <c r="AM1089" s="19">
        <f>IF(AND(מרקובחצי[[#This Row],[CycleNumber]]&lt;$B1090,SUM(V1089:V1090)=2),1,"")</f>
        <v>1</v>
      </c>
      <c r="AN1089" s="19" t="str">
        <f>IF(AND(מרקובחצי[[#This Row],[CycleNumber]]&lt;$B1090,SUM(מרקובחצי[[#This Row],[33]],O1090)=2),1,"")</f>
        <v/>
      </c>
      <c r="AO1089" s="19" t="str">
        <f>IF(AND(מרקובחצי[[#This Row],[CycleNumber]]&lt;$B1090,SUM(מרקובחצי[[#This Row],[33]],P1090)=2),1,"")</f>
        <v/>
      </c>
      <c r="AP1089" s="19" t="str">
        <f>IF(AND(מרקובחצי[[#This Row],[CycleNumber]]&lt;$B1090,SUM(מרקובחצי[[#This Row],[33]],Q1090)=2),1,"")</f>
        <v/>
      </c>
      <c r="AQ1089" s="19" t="str">
        <f>IF(AND(מרקובחצי[[#This Row],[CycleNumber]]&lt;$B1090,SUM(W1089:W1090)=2),1,"")</f>
        <v/>
      </c>
      <c r="AR1089" s="19" t="str">
        <f>IF(AND(מרקובחצי[[#This Row],[CycleNumber]]&lt;$B1090,SUM(מרקובחצי[[#This Row],[12]],S1090)=2),1,"")</f>
        <v/>
      </c>
      <c r="AS1089" s="19" t="str">
        <f>IF(AND(מרקובחצי[[#This Row],[CycleNumber]]&lt;$B1090,SUM(מרקובחצי[[#This Row],[22]],V1090)=2),1,"")</f>
        <v/>
      </c>
      <c r="AT1089" s="21">
        <f>SUM(מרקובחצי[[#This Row],[11]:[33]])</f>
        <v>1</v>
      </c>
    </row>
    <row r="1090" spans="1:46" ht="15.6" x14ac:dyDescent="0.25">
      <c r="A1090" s="19" t="s">
        <v>119</v>
      </c>
      <c r="B1090" s="19">
        <v>10</v>
      </c>
      <c r="C1090">
        <v>32</v>
      </c>
      <c r="D1090" s="19">
        <f>מרקובחצי[[#This Row],[LengthofCycle]]+1</f>
        <v>33</v>
      </c>
      <c r="E1090" t="str">
        <f>IF(IFERROR(LOOKUP(מרקובחצי[[#This Row],[ClientID]],קביעויות[הפלגה]),FALSE)=מרקובחצי[[#This Row],[ClientID]],1,"")</f>
        <v/>
      </c>
      <c r="F1090" t="str">
        <f>IF(IFERROR(LOOKUP(מרקובחצי[[#This Row],[ClientID]],סוגחציקבוע[S31]),FALSE)=מרקובחצי[[#This Row],[ClientID]],1,"")</f>
        <v/>
      </c>
      <c r="G1090">
        <f>IF(IFERROR(LOOKUP(מרקובחצי[[#This Row],[ClientID]],סוגחציקבוע[S32]),FALSE)=מרקובחצי[[#This Row],[ClientID]],1,"")</f>
        <v>1</v>
      </c>
      <c r="H1090" t="str">
        <f>IF(IFERROR(LOOKUP(מרקובחצי[[#This Row],[ClientID]],סוגחציקבוע[S33]),FALSE)=מרקובחצי[[#This Row],[ClientID]],1,"")</f>
        <v/>
      </c>
      <c r="I1090" t="str">
        <f>IF(IFERROR(LOOKUP(מרקובחצי[[#This Row],[ClientID]],סוגחציקבוע[S32&amp;33]),FALSE)=מרקובחצי[[#This Row],[ClientID]],1,"")</f>
        <v/>
      </c>
      <c r="J1090" s="19">
        <f>IF(SUM(מרקובחצי[[#This Row],[11]:[13]])=1,מרקובחצי[[#This Row],[עד ועד]],IF(SUM(R1089:T1090)=1,IF(מרקובחצי[[#This Row],[עד ועד]]&lt;J1089,מרקובחצי[[#This Row],[עד ועד]],J1089),J1089))</f>
        <v>29</v>
      </c>
      <c r="K1090" s="19">
        <f>IF(SUM(מרקובחצי[[#This Row],[11]:[13]])=1,מרקובחצי[[#This Row],[עד ועד]],IF(SUM(R1089:T1090)=1,IF(מרקובחצי[[#This Row],[עד ועד]]&gt;K1089,מרקובחצי[[#This Row],[עד ועד]],K1089),K1089))</f>
        <v>35</v>
      </c>
      <c r="L1090" s="19" t="str">
        <f>IF(AND(SUM(מרקובחצי[[#This Row],[31]:[33]])=1,SUM(U1089:W1089)=0),מרקובחצי[[#This Row],[מקס]]-מרקובחצי[[#This Row],[מינ]],"")</f>
        <v/>
      </c>
      <c r="M109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90" s="19" t="str">
        <f t="shared" ref="N1090:N1153" si="17">IF(ROW()&gt;2,M1089,"")</f>
        <v>S32</v>
      </c>
      <c r="O1090" s="19" t="str">
        <f>IF(מרקובחצי[[#This Row],[קבעה הפלגה?]]=1,"",IF(AND(מרקובחצי[[#This Row],[עד ועד]]&lt;29,OR(מרקובחצי[[#This Row],[CycleNumber]]=1,AND(U1089=1,OR(מרקובחצי[[#This Row],[עד ועד]]&lt;J1089,מרקובחצי[[#This Row],[עד ועד]]&gt;K1089)),AND(V1089=1,מרקובחצי[[#This Row],[עד ועד]]&lt;J1089),W1089=1)),1,""))</f>
        <v/>
      </c>
      <c r="P1090" s="19" t="str">
        <f>IF(מרקובחצי[[#This Row],[קבעה הפלגה?]]=1,"",IF(AND(מרקובחצי[[#This Row],[עד ועד]]&gt;28,מרקובחצי[[#This Row],[עד ועד]]&lt;32,OR(מרקובחצי[[#This Row],[CycleNumber]]=1,AND(U1089=1),AND(V1089=1,OR(מרקובחצי[[#This Row],[עד ועד]]&lt;J1089,מרקובחצי[[#This Row],[עד ועד]]&gt;K1089)),W1089=1)),1,""))</f>
        <v/>
      </c>
      <c r="Q1090" s="19" t="str">
        <f>IF(מרקובחצי[[#This Row],[קבעה הפלגה?]]=1,"",IF(AND(מרקובחצי[[#This Row],[עד ועד]]&gt;31,OR(מרקובחצי[[#This Row],[CycleNumber]]=1,AND(U1089=1),AND(V1089=1,מרקובחצי[[#This Row],[עד ועד]]&gt;K1089),AND(W1089=1,OR(מרקובחצי[[#This Row],[עד ועד]]&gt;K1089,מרקובחצי[[#This Row],[עד ועד]]&lt;J1089)))),1,""))</f>
        <v/>
      </c>
      <c r="R1090" s="19" t="str">
        <f>IF(מרקובחצי[[#This Row],[CycleNumber]]&gt;1,IF(AND(O1089=1,מרקובחצי[[#This Row],[עד ועד]]&lt;29),1,""),"")</f>
        <v/>
      </c>
      <c r="S1090" s="19" t="str">
        <f>IF(מרקובחצי[[#This Row],[CycleNumber]]&gt;1,IF(OR(AND(O1089=1,מרקובחצי[[#This Row],[עד ועד]]&gt;28),AND(P1089=1),AND(Q1089=1,מרקובחצי[[#This Row],[עד ועד]]&lt;32)),1,""),"")</f>
        <v/>
      </c>
      <c r="T1090" s="19" t="str">
        <f>IF(מרקובחצי[[#This Row],[CycleNumber]]&gt;1,IF(AND(Q1089=1,מרקובחצי[[#This Row],[עד ועד]]&gt;31),1,""),"")</f>
        <v/>
      </c>
      <c r="U1090" s="19" t="str">
        <f>IF(מרקובחצי[[#This Row],[CycleNumber]]&gt;1,IF(AND(R1089=1,מרקובחצי[[#This Row],[עד ועד]]&lt;29),1,IF(AND(U1089=1,NOT(OR(מרקובחצי[[#This Row],[עד ועד]]&lt;J1089,מרקובחצי[[#This Row],[עד ועד]]&gt;K1089))),1,"")),"")</f>
        <v/>
      </c>
      <c r="V1090" s="19">
        <f>IF(מרקובחצי[[#This Row],[CycleNumber]]&gt;1,IF(AND(SUM(R1089:T1089)=1,מרקובחצי[[#This Row],[עד ועד]]&gt;28,מרקובחצי[[#This Row],[עד ועד]]&lt;32),1,IF(OR(S1089=1,AND(R1089=1,מרקובחצי[[#This Row],[עד ועד]]&gt;28),AND(T1089=1,מרקובחצי[[#This Row],[עד ועד]]&lt;32)),1,IF(AND(V1089=1,NOT(OR(מרקובחצי[[#This Row],[עד ועד]]&lt;J1089,מרקובחצי[[#This Row],[עד ועד]]&gt;K1089))),1,""))),"")</f>
        <v>1</v>
      </c>
      <c r="W1090" s="19" t="str">
        <f>IF(מרקובחצי[[#This Row],[CycleNumber]]&gt;1,IF(AND(T1089=1,מרקובחצי[[#This Row],[עד ועד]]&gt;31),1,IF(AND(W1089=1,NOT(OR(מרקובחצי[[#This Row],[עד ועד]]&lt;J1089,מרקובחצי[[#This Row],[עד ועד]]&gt;K1089))),1,"")),"")</f>
        <v/>
      </c>
      <c r="X1090" s="19" t="str">
        <f>IF(AND(מרקובחצי[[#This Row],[CycleNumber]]&lt;$B1091,SUM(מרקובחצי[[#This Row],[11]],R1091)=2),1,"")</f>
        <v/>
      </c>
      <c r="Y1090" s="19" t="str">
        <f>IF(AND(מרקובחצי[[#This Row],[CycleNumber]]&lt;$B1091,SUM(מרקובחצי[[#This Row],[11]],S1091)=2),1,"")</f>
        <v/>
      </c>
      <c r="Z1090" s="19" t="str">
        <f>IF(AND(מרקובחצי[[#This Row],[CycleNumber]]&lt;$B1091,SUM(מרקובחצי[[#This Row],[13]],S1091)=2),1,"")</f>
        <v/>
      </c>
      <c r="AA1090" s="19" t="str">
        <f>IF(AND(מרקובחצי[[#This Row],[CycleNumber]]&lt;$B1091,SUM(מרקובחצי[[#This Row],[13]],T1091)=2),1,"")</f>
        <v/>
      </c>
      <c r="AB1090" s="19" t="str">
        <f>IF(AND(מרקובחצי[[#This Row],[CycleNumber]]&lt;$B1091,SUM(מרקובחצי[[#This Row],[21]],U1091)=2),1,"")</f>
        <v/>
      </c>
      <c r="AC1090" s="19" t="str">
        <f>IF(AND(מרקובחצי[[#This Row],[CycleNumber]]&lt;$B1091,SUM(מרקובחצי[[#This Row],[21]],V1091)=2),1,"")</f>
        <v/>
      </c>
      <c r="AD1090" s="19" t="str">
        <f>IF(AND(מרקובחצי[[#This Row],[CycleNumber]]&lt;$B1091,SUM(מרקובחצי[[#This Row],[23]],V1091)=2),1,"")</f>
        <v/>
      </c>
      <c r="AE1090" s="19" t="str">
        <f>IF(AND(מרקובחצי[[#This Row],[CycleNumber]]&lt;$B1091,SUM(מרקובחצי[[#This Row],[23]],W1091)=2),1,"")</f>
        <v/>
      </c>
      <c r="AF1090" s="19" t="str">
        <f>IF(AND(מרקובחצי[[#This Row],[CycleNumber]]&lt;$B1091,SUM(מרקובחצי[[#This Row],[31]],O1091)=2),1,"")</f>
        <v/>
      </c>
      <c r="AG1090" s="19" t="str">
        <f>IF(AND(מרקובחצי[[#This Row],[CycleNumber]]&lt;$B1091,SUM(מרקובחצי[[#This Row],[31]],P1091)=2),1,"")</f>
        <v/>
      </c>
      <c r="AH1090" s="19" t="str">
        <f>IF(AND(מרקובחצי[[#This Row],[CycleNumber]]&lt;$B1091,SUM(מרקובחצי[[#This Row],[31]],Q1091)=2),1,"")</f>
        <v/>
      </c>
      <c r="AI1090" s="19" t="str">
        <f>IF(AND(מרקובחצי[[#This Row],[CycleNumber]]&lt;$B1091,SUM(U1090:U1091)=2),1,"")</f>
        <v/>
      </c>
      <c r="AJ1090" s="19" t="str">
        <f>IF(AND(מרקובחצי[[#This Row],[CycleNumber]]&lt;$B1091,SUM(מרקובחצי[[#This Row],[32]],O1091)=2),1,"")</f>
        <v/>
      </c>
      <c r="AK1090" s="19" t="str">
        <f>IF(AND(מרקובחצי[[#This Row],[CycleNumber]]&lt;$B1091,SUM(מרקובחצי[[#This Row],[32]],P1091)=2),1,"")</f>
        <v/>
      </c>
      <c r="AL1090" s="19" t="str">
        <f>IF(AND(מרקובחצי[[#This Row],[CycleNumber]]&lt;$B1091,SUM(מרקובחצי[[#This Row],[32]],Q1091)=2),1,"")</f>
        <v/>
      </c>
      <c r="AM1090" s="19">
        <f>IF(AND(מרקובחצי[[#This Row],[CycleNumber]]&lt;$B1091,SUM(V1090:V1091)=2),1,"")</f>
        <v>1</v>
      </c>
      <c r="AN1090" s="19" t="str">
        <f>IF(AND(מרקובחצי[[#This Row],[CycleNumber]]&lt;$B1091,SUM(מרקובחצי[[#This Row],[33]],O1091)=2),1,"")</f>
        <v/>
      </c>
      <c r="AO1090" s="19" t="str">
        <f>IF(AND(מרקובחצי[[#This Row],[CycleNumber]]&lt;$B1091,SUM(מרקובחצי[[#This Row],[33]],P1091)=2),1,"")</f>
        <v/>
      </c>
      <c r="AP1090" s="19" t="str">
        <f>IF(AND(מרקובחצי[[#This Row],[CycleNumber]]&lt;$B1091,SUM(מרקובחצי[[#This Row],[33]],Q1091)=2),1,"")</f>
        <v/>
      </c>
      <c r="AQ1090" s="19" t="str">
        <f>IF(AND(מרקובחצי[[#This Row],[CycleNumber]]&lt;$B1091,SUM(W1090:W1091)=2),1,"")</f>
        <v/>
      </c>
      <c r="AR1090" s="19" t="str">
        <f>IF(AND(מרקובחצי[[#This Row],[CycleNumber]]&lt;$B1091,SUM(מרקובחצי[[#This Row],[12]],S1091)=2),1,"")</f>
        <v/>
      </c>
      <c r="AS1090" s="19" t="str">
        <f>IF(AND(מרקובחצי[[#This Row],[CycleNumber]]&lt;$B1091,SUM(מרקובחצי[[#This Row],[22]],V1091)=2),1,"")</f>
        <v/>
      </c>
      <c r="AT1090" s="21">
        <f>SUM(מרקובחצי[[#This Row],[11]:[33]])</f>
        <v>1</v>
      </c>
    </row>
    <row r="1091" spans="1:46" ht="15.6" x14ac:dyDescent="0.25">
      <c r="A1091" s="19" t="s">
        <v>119</v>
      </c>
      <c r="B1091" s="19">
        <v>11</v>
      </c>
      <c r="C1091">
        <v>29</v>
      </c>
      <c r="D1091" s="19">
        <f>מרקובחצי[[#This Row],[LengthofCycle]]+1</f>
        <v>30</v>
      </c>
      <c r="E1091" t="str">
        <f>IF(IFERROR(LOOKUP(מרקובחצי[[#This Row],[ClientID]],קביעויות[הפלגה]),FALSE)=מרקובחצי[[#This Row],[ClientID]],1,"")</f>
        <v/>
      </c>
      <c r="F1091" t="str">
        <f>IF(IFERROR(LOOKUP(מרקובחצי[[#This Row],[ClientID]],סוגחציקבוע[S31]),FALSE)=מרקובחצי[[#This Row],[ClientID]],1,"")</f>
        <v/>
      </c>
      <c r="G1091">
        <f>IF(IFERROR(LOOKUP(מרקובחצי[[#This Row],[ClientID]],סוגחציקבוע[S32]),FALSE)=מרקובחצי[[#This Row],[ClientID]],1,"")</f>
        <v>1</v>
      </c>
      <c r="H1091" t="str">
        <f>IF(IFERROR(LOOKUP(מרקובחצי[[#This Row],[ClientID]],סוגחציקבוע[S33]),FALSE)=מרקובחצי[[#This Row],[ClientID]],1,"")</f>
        <v/>
      </c>
      <c r="I1091" t="str">
        <f>IF(IFERROR(LOOKUP(מרקובחצי[[#This Row],[ClientID]],סוגחציקבוע[S32&amp;33]),FALSE)=מרקובחצי[[#This Row],[ClientID]],1,"")</f>
        <v/>
      </c>
      <c r="J1091" s="19">
        <f>IF(SUM(מרקובחצי[[#This Row],[11]:[13]])=1,מרקובחצי[[#This Row],[עד ועד]],IF(SUM(R1090:T1091)=1,IF(מרקובחצי[[#This Row],[עד ועד]]&lt;J1090,מרקובחצי[[#This Row],[עד ועד]],J1090),J1090))</f>
        <v>29</v>
      </c>
      <c r="K1091" s="19">
        <f>IF(SUM(מרקובחצי[[#This Row],[11]:[13]])=1,מרקובחצי[[#This Row],[עד ועד]],IF(SUM(R1090:T1091)=1,IF(מרקובחצי[[#This Row],[עד ועד]]&gt;K1090,מרקובחצי[[#This Row],[עד ועד]],K1090),K1090))</f>
        <v>35</v>
      </c>
      <c r="L1091" s="19" t="str">
        <f>IF(AND(SUM(מרקובחצי[[#This Row],[31]:[33]])=1,SUM(U1090:W1090)=0),מרקובחצי[[#This Row],[מקס]]-מרקובחצי[[#This Row],[מינ]],"")</f>
        <v/>
      </c>
      <c r="M109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91" s="19" t="str">
        <f t="shared" si="17"/>
        <v>S32</v>
      </c>
      <c r="O1091" s="19" t="str">
        <f>IF(מרקובחצי[[#This Row],[קבעה הפלגה?]]=1,"",IF(AND(מרקובחצי[[#This Row],[עד ועד]]&lt;29,OR(מרקובחצי[[#This Row],[CycleNumber]]=1,AND(U1090=1,OR(מרקובחצי[[#This Row],[עד ועד]]&lt;J1090,מרקובחצי[[#This Row],[עד ועד]]&gt;K1090)),AND(V1090=1,מרקובחצי[[#This Row],[עד ועד]]&lt;J1090),W1090=1)),1,""))</f>
        <v/>
      </c>
      <c r="P1091" s="19" t="str">
        <f>IF(מרקובחצי[[#This Row],[קבעה הפלגה?]]=1,"",IF(AND(מרקובחצי[[#This Row],[עד ועד]]&gt;28,מרקובחצי[[#This Row],[עד ועד]]&lt;32,OR(מרקובחצי[[#This Row],[CycleNumber]]=1,AND(U1090=1),AND(V1090=1,OR(מרקובחצי[[#This Row],[עד ועד]]&lt;J1090,מרקובחצי[[#This Row],[עד ועד]]&gt;K1090)),W1090=1)),1,""))</f>
        <v/>
      </c>
      <c r="Q1091" s="19" t="str">
        <f>IF(מרקובחצי[[#This Row],[קבעה הפלגה?]]=1,"",IF(AND(מרקובחצי[[#This Row],[עד ועד]]&gt;31,OR(מרקובחצי[[#This Row],[CycleNumber]]=1,AND(U1090=1),AND(V1090=1,מרקובחצי[[#This Row],[עד ועד]]&gt;K1090),AND(W1090=1,OR(מרקובחצי[[#This Row],[עד ועד]]&gt;K1090,מרקובחצי[[#This Row],[עד ועד]]&lt;J1090)))),1,""))</f>
        <v/>
      </c>
      <c r="R1091" s="19" t="str">
        <f>IF(מרקובחצי[[#This Row],[CycleNumber]]&gt;1,IF(AND(O1090=1,מרקובחצי[[#This Row],[עד ועד]]&lt;29),1,""),"")</f>
        <v/>
      </c>
      <c r="S1091" s="19" t="str">
        <f>IF(מרקובחצי[[#This Row],[CycleNumber]]&gt;1,IF(OR(AND(O1090=1,מרקובחצי[[#This Row],[עד ועד]]&gt;28),AND(P1090=1),AND(Q1090=1,מרקובחצי[[#This Row],[עד ועד]]&lt;32)),1,""),"")</f>
        <v/>
      </c>
      <c r="T1091" s="19" t="str">
        <f>IF(מרקובחצי[[#This Row],[CycleNumber]]&gt;1,IF(AND(Q1090=1,מרקובחצי[[#This Row],[עד ועד]]&gt;31),1,""),"")</f>
        <v/>
      </c>
      <c r="U1091" s="19" t="str">
        <f>IF(מרקובחצי[[#This Row],[CycleNumber]]&gt;1,IF(AND(R1090=1,מרקובחצי[[#This Row],[עד ועד]]&lt;29),1,IF(AND(U1090=1,NOT(OR(מרקובחצי[[#This Row],[עד ועד]]&lt;J1090,מרקובחצי[[#This Row],[עד ועד]]&gt;K1090))),1,"")),"")</f>
        <v/>
      </c>
      <c r="V1091" s="19">
        <f>IF(מרקובחצי[[#This Row],[CycleNumber]]&gt;1,IF(AND(SUM(R1090:T1090)=1,מרקובחצי[[#This Row],[עד ועד]]&gt;28,מרקובחצי[[#This Row],[עד ועד]]&lt;32),1,IF(OR(S1090=1,AND(R1090=1,מרקובחצי[[#This Row],[עד ועד]]&gt;28),AND(T1090=1,מרקובחצי[[#This Row],[עד ועד]]&lt;32)),1,IF(AND(V1090=1,NOT(OR(מרקובחצי[[#This Row],[עד ועד]]&lt;J1090,מרקובחצי[[#This Row],[עד ועד]]&gt;K1090))),1,""))),"")</f>
        <v>1</v>
      </c>
      <c r="W1091" s="19" t="str">
        <f>IF(מרקובחצי[[#This Row],[CycleNumber]]&gt;1,IF(AND(T1090=1,מרקובחצי[[#This Row],[עד ועד]]&gt;31),1,IF(AND(W1090=1,NOT(OR(מרקובחצי[[#This Row],[עד ועד]]&lt;J1090,מרקובחצי[[#This Row],[עד ועד]]&gt;K1090))),1,"")),"")</f>
        <v/>
      </c>
      <c r="X1091" s="19" t="str">
        <f>IF(AND(מרקובחצי[[#This Row],[CycleNumber]]&lt;$B1092,SUM(מרקובחצי[[#This Row],[11]],R1092)=2),1,"")</f>
        <v/>
      </c>
      <c r="Y1091" s="19" t="str">
        <f>IF(AND(מרקובחצי[[#This Row],[CycleNumber]]&lt;$B1092,SUM(מרקובחצי[[#This Row],[11]],S1092)=2),1,"")</f>
        <v/>
      </c>
      <c r="Z1091" s="19" t="str">
        <f>IF(AND(מרקובחצי[[#This Row],[CycleNumber]]&lt;$B1092,SUM(מרקובחצי[[#This Row],[13]],S1092)=2),1,"")</f>
        <v/>
      </c>
      <c r="AA1091" s="19" t="str">
        <f>IF(AND(מרקובחצי[[#This Row],[CycleNumber]]&lt;$B1092,SUM(מרקובחצי[[#This Row],[13]],T1092)=2),1,"")</f>
        <v/>
      </c>
      <c r="AB1091" s="19" t="str">
        <f>IF(AND(מרקובחצי[[#This Row],[CycleNumber]]&lt;$B1092,SUM(מרקובחצי[[#This Row],[21]],U1092)=2),1,"")</f>
        <v/>
      </c>
      <c r="AC1091" s="19" t="str">
        <f>IF(AND(מרקובחצי[[#This Row],[CycleNumber]]&lt;$B1092,SUM(מרקובחצי[[#This Row],[21]],V1092)=2),1,"")</f>
        <v/>
      </c>
      <c r="AD1091" s="19" t="str">
        <f>IF(AND(מרקובחצי[[#This Row],[CycleNumber]]&lt;$B1092,SUM(מרקובחצי[[#This Row],[23]],V1092)=2),1,"")</f>
        <v/>
      </c>
      <c r="AE1091" s="19" t="str">
        <f>IF(AND(מרקובחצי[[#This Row],[CycleNumber]]&lt;$B1092,SUM(מרקובחצי[[#This Row],[23]],W1092)=2),1,"")</f>
        <v/>
      </c>
      <c r="AF1091" s="19" t="str">
        <f>IF(AND(מרקובחצי[[#This Row],[CycleNumber]]&lt;$B1092,SUM(מרקובחצי[[#This Row],[31]],O1092)=2),1,"")</f>
        <v/>
      </c>
      <c r="AG1091" s="19" t="str">
        <f>IF(AND(מרקובחצי[[#This Row],[CycleNumber]]&lt;$B1092,SUM(מרקובחצי[[#This Row],[31]],P1092)=2),1,"")</f>
        <v/>
      </c>
      <c r="AH1091" s="19" t="str">
        <f>IF(AND(מרקובחצי[[#This Row],[CycleNumber]]&lt;$B1092,SUM(מרקובחצי[[#This Row],[31]],Q1092)=2),1,"")</f>
        <v/>
      </c>
      <c r="AI1091" s="19" t="str">
        <f>IF(AND(מרקובחצי[[#This Row],[CycleNumber]]&lt;$B1092,SUM(U1091:U1092)=2),1,"")</f>
        <v/>
      </c>
      <c r="AJ1091" s="19" t="str">
        <f>IF(AND(מרקובחצי[[#This Row],[CycleNumber]]&lt;$B1092,SUM(מרקובחצי[[#This Row],[32]],O1092)=2),1,"")</f>
        <v/>
      </c>
      <c r="AK1091" s="19" t="str">
        <f>IF(AND(מרקובחצי[[#This Row],[CycleNumber]]&lt;$B1092,SUM(מרקובחצי[[#This Row],[32]],P1092)=2),1,"")</f>
        <v/>
      </c>
      <c r="AL1091" s="19" t="str">
        <f>IF(AND(מרקובחצי[[#This Row],[CycleNumber]]&lt;$B1092,SUM(מרקובחצי[[#This Row],[32]],Q1092)=2),1,"")</f>
        <v/>
      </c>
      <c r="AM1091" s="19">
        <f>IF(AND(מרקובחצי[[#This Row],[CycleNumber]]&lt;$B1092,SUM(V1091:V1092)=2),1,"")</f>
        <v>1</v>
      </c>
      <c r="AN1091" s="19" t="str">
        <f>IF(AND(מרקובחצי[[#This Row],[CycleNumber]]&lt;$B1092,SUM(מרקובחצי[[#This Row],[33]],O1092)=2),1,"")</f>
        <v/>
      </c>
      <c r="AO1091" s="19" t="str">
        <f>IF(AND(מרקובחצי[[#This Row],[CycleNumber]]&lt;$B1092,SUM(מרקובחצי[[#This Row],[33]],P1092)=2),1,"")</f>
        <v/>
      </c>
      <c r="AP1091" s="19" t="str">
        <f>IF(AND(מרקובחצי[[#This Row],[CycleNumber]]&lt;$B1092,SUM(מרקובחצי[[#This Row],[33]],Q1092)=2),1,"")</f>
        <v/>
      </c>
      <c r="AQ1091" s="19" t="str">
        <f>IF(AND(מרקובחצי[[#This Row],[CycleNumber]]&lt;$B1092,SUM(W1091:W1092)=2),1,"")</f>
        <v/>
      </c>
      <c r="AR1091" s="19" t="str">
        <f>IF(AND(מרקובחצי[[#This Row],[CycleNumber]]&lt;$B1092,SUM(מרקובחצי[[#This Row],[12]],S1092)=2),1,"")</f>
        <v/>
      </c>
      <c r="AS1091" s="19" t="str">
        <f>IF(AND(מרקובחצי[[#This Row],[CycleNumber]]&lt;$B1092,SUM(מרקובחצי[[#This Row],[22]],V1092)=2),1,"")</f>
        <v/>
      </c>
      <c r="AT1091" s="21">
        <f>SUM(מרקובחצי[[#This Row],[11]:[33]])</f>
        <v>1</v>
      </c>
    </row>
    <row r="1092" spans="1:46" ht="15.6" x14ac:dyDescent="0.25">
      <c r="A1092" s="19" t="s">
        <v>119</v>
      </c>
      <c r="B1092" s="19">
        <v>12</v>
      </c>
      <c r="C1092">
        <v>28</v>
      </c>
      <c r="D1092" s="19">
        <f>מרקובחצי[[#This Row],[LengthofCycle]]+1</f>
        <v>29</v>
      </c>
      <c r="E1092" t="str">
        <f>IF(IFERROR(LOOKUP(מרקובחצי[[#This Row],[ClientID]],קביעויות[הפלגה]),FALSE)=מרקובחצי[[#This Row],[ClientID]],1,"")</f>
        <v/>
      </c>
      <c r="F1092" t="str">
        <f>IF(IFERROR(LOOKUP(מרקובחצי[[#This Row],[ClientID]],סוגחציקבוע[S31]),FALSE)=מרקובחצי[[#This Row],[ClientID]],1,"")</f>
        <v/>
      </c>
      <c r="G1092">
        <f>IF(IFERROR(LOOKUP(מרקובחצי[[#This Row],[ClientID]],סוגחציקבוע[S32]),FALSE)=מרקובחצי[[#This Row],[ClientID]],1,"")</f>
        <v>1</v>
      </c>
      <c r="H1092" t="str">
        <f>IF(IFERROR(LOOKUP(מרקובחצי[[#This Row],[ClientID]],סוגחציקבוע[S33]),FALSE)=מרקובחצי[[#This Row],[ClientID]],1,"")</f>
        <v/>
      </c>
      <c r="I1092" t="str">
        <f>IF(IFERROR(LOOKUP(מרקובחצי[[#This Row],[ClientID]],סוגחציקבוע[S32&amp;33]),FALSE)=מרקובחצי[[#This Row],[ClientID]],1,"")</f>
        <v/>
      </c>
      <c r="J1092" s="19">
        <f>IF(SUM(מרקובחצי[[#This Row],[11]:[13]])=1,מרקובחצי[[#This Row],[עד ועד]],IF(SUM(R1091:T1092)=1,IF(מרקובחצי[[#This Row],[עד ועד]]&lt;J1091,מרקובחצי[[#This Row],[עד ועד]],J1091),J1091))</f>
        <v>29</v>
      </c>
      <c r="K1092" s="19">
        <f>IF(SUM(מרקובחצי[[#This Row],[11]:[13]])=1,מרקובחצי[[#This Row],[עד ועד]],IF(SUM(R1091:T1092)=1,IF(מרקובחצי[[#This Row],[עד ועד]]&gt;K1091,מרקובחצי[[#This Row],[עד ועד]],K1091),K1091))</f>
        <v>35</v>
      </c>
      <c r="L1092" s="19" t="str">
        <f>IF(AND(SUM(מרקובחצי[[#This Row],[31]:[33]])=1,SUM(U1091:W1091)=0),מרקובחצי[[#This Row],[מקס]]-מרקובחצי[[#This Row],[מינ]],"")</f>
        <v/>
      </c>
      <c r="M109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092" s="19" t="str">
        <f t="shared" si="17"/>
        <v>S32</v>
      </c>
      <c r="O1092" s="19" t="str">
        <f>IF(מרקובחצי[[#This Row],[קבעה הפלגה?]]=1,"",IF(AND(מרקובחצי[[#This Row],[עד ועד]]&lt;29,OR(מרקובחצי[[#This Row],[CycleNumber]]=1,AND(U1091=1,OR(מרקובחצי[[#This Row],[עד ועד]]&lt;J1091,מרקובחצי[[#This Row],[עד ועד]]&gt;K1091)),AND(V1091=1,מרקובחצי[[#This Row],[עד ועד]]&lt;J1091),W1091=1)),1,""))</f>
        <v/>
      </c>
      <c r="P1092" s="19" t="str">
        <f>IF(מרקובחצי[[#This Row],[קבעה הפלגה?]]=1,"",IF(AND(מרקובחצי[[#This Row],[עד ועד]]&gt;28,מרקובחצי[[#This Row],[עד ועד]]&lt;32,OR(מרקובחצי[[#This Row],[CycleNumber]]=1,AND(U1091=1),AND(V1091=1,OR(מרקובחצי[[#This Row],[עד ועד]]&lt;J1091,מרקובחצי[[#This Row],[עד ועד]]&gt;K1091)),W1091=1)),1,""))</f>
        <v/>
      </c>
      <c r="Q1092" s="19" t="str">
        <f>IF(מרקובחצי[[#This Row],[קבעה הפלגה?]]=1,"",IF(AND(מרקובחצי[[#This Row],[עד ועד]]&gt;31,OR(מרקובחצי[[#This Row],[CycleNumber]]=1,AND(U1091=1),AND(V1091=1,מרקובחצי[[#This Row],[עד ועד]]&gt;K1091),AND(W1091=1,OR(מרקובחצי[[#This Row],[עד ועד]]&gt;K1091,מרקובחצי[[#This Row],[עד ועד]]&lt;J1091)))),1,""))</f>
        <v/>
      </c>
      <c r="R1092" s="19" t="str">
        <f>IF(מרקובחצי[[#This Row],[CycleNumber]]&gt;1,IF(AND(O1091=1,מרקובחצי[[#This Row],[עד ועד]]&lt;29),1,""),"")</f>
        <v/>
      </c>
      <c r="S1092" s="19" t="str">
        <f>IF(מרקובחצי[[#This Row],[CycleNumber]]&gt;1,IF(OR(AND(O1091=1,מרקובחצי[[#This Row],[עד ועד]]&gt;28),AND(P1091=1),AND(Q1091=1,מרקובחצי[[#This Row],[עד ועד]]&lt;32)),1,""),"")</f>
        <v/>
      </c>
      <c r="T1092" s="19" t="str">
        <f>IF(מרקובחצי[[#This Row],[CycleNumber]]&gt;1,IF(AND(Q1091=1,מרקובחצי[[#This Row],[עד ועד]]&gt;31),1,""),"")</f>
        <v/>
      </c>
      <c r="U1092" s="19" t="str">
        <f>IF(מרקובחצי[[#This Row],[CycleNumber]]&gt;1,IF(AND(R1091=1,מרקובחצי[[#This Row],[עד ועד]]&lt;29),1,IF(AND(U1091=1,NOT(OR(מרקובחצי[[#This Row],[עד ועד]]&lt;J1091,מרקובחצי[[#This Row],[עד ועד]]&gt;K1091))),1,"")),"")</f>
        <v/>
      </c>
      <c r="V1092" s="19">
        <f>IF(מרקובחצי[[#This Row],[CycleNumber]]&gt;1,IF(AND(SUM(R1091:T1091)=1,מרקובחצי[[#This Row],[עד ועד]]&gt;28,מרקובחצי[[#This Row],[עד ועד]]&lt;32),1,IF(OR(S1091=1,AND(R1091=1,מרקובחצי[[#This Row],[עד ועד]]&gt;28),AND(T1091=1,מרקובחצי[[#This Row],[עד ועד]]&lt;32)),1,IF(AND(V1091=1,NOT(OR(מרקובחצי[[#This Row],[עד ועד]]&lt;J1091,מרקובחצי[[#This Row],[עד ועד]]&gt;K1091))),1,""))),"")</f>
        <v>1</v>
      </c>
      <c r="W1092" s="19" t="str">
        <f>IF(מרקובחצי[[#This Row],[CycleNumber]]&gt;1,IF(AND(T1091=1,מרקובחצי[[#This Row],[עד ועד]]&gt;31),1,IF(AND(W1091=1,NOT(OR(מרקובחצי[[#This Row],[עד ועד]]&lt;J1091,מרקובחצי[[#This Row],[עד ועד]]&gt;K1091))),1,"")),"")</f>
        <v/>
      </c>
      <c r="X1092" s="19" t="str">
        <f>IF(AND(מרקובחצי[[#This Row],[CycleNumber]]&lt;$B1093,SUM(מרקובחצי[[#This Row],[11]],R1093)=2),1,"")</f>
        <v/>
      </c>
      <c r="Y1092" s="19" t="str">
        <f>IF(AND(מרקובחצי[[#This Row],[CycleNumber]]&lt;$B1093,SUM(מרקובחצי[[#This Row],[11]],S1093)=2),1,"")</f>
        <v/>
      </c>
      <c r="Z1092" s="19" t="str">
        <f>IF(AND(מרקובחצי[[#This Row],[CycleNumber]]&lt;$B1093,SUM(מרקובחצי[[#This Row],[13]],S1093)=2),1,"")</f>
        <v/>
      </c>
      <c r="AA1092" s="19" t="str">
        <f>IF(AND(מרקובחצי[[#This Row],[CycleNumber]]&lt;$B1093,SUM(מרקובחצי[[#This Row],[13]],T1093)=2),1,"")</f>
        <v/>
      </c>
      <c r="AB1092" s="19" t="str">
        <f>IF(AND(מרקובחצי[[#This Row],[CycleNumber]]&lt;$B1093,SUM(מרקובחצי[[#This Row],[21]],U1093)=2),1,"")</f>
        <v/>
      </c>
      <c r="AC1092" s="19" t="str">
        <f>IF(AND(מרקובחצי[[#This Row],[CycleNumber]]&lt;$B1093,SUM(מרקובחצי[[#This Row],[21]],V1093)=2),1,"")</f>
        <v/>
      </c>
      <c r="AD1092" s="19" t="str">
        <f>IF(AND(מרקובחצי[[#This Row],[CycleNumber]]&lt;$B1093,SUM(מרקובחצי[[#This Row],[23]],V1093)=2),1,"")</f>
        <v/>
      </c>
      <c r="AE1092" s="19" t="str">
        <f>IF(AND(מרקובחצי[[#This Row],[CycleNumber]]&lt;$B1093,SUM(מרקובחצי[[#This Row],[23]],W1093)=2),1,"")</f>
        <v/>
      </c>
      <c r="AF1092" s="19" t="str">
        <f>IF(AND(מרקובחצי[[#This Row],[CycleNumber]]&lt;$B1093,SUM(מרקובחצי[[#This Row],[31]],O1093)=2),1,"")</f>
        <v/>
      </c>
      <c r="AG1092" s="19" t="str">
        <f>IF(AND(מרקובחצי[[#This Row],[CycleNumber]]&lt;$B1093,SUM(מרקובחצי[[#This Row],[31]],P1093)=2),1,"")</f>
        <v/>
      </c>
      <c r="AH1092" s="19" t="str">
        <f>IF(AND(מרקובחצי[[#This Row],[CycleNumber]]&lt;$B1093,SUM(מרקובחצי[[#This Row],[31]],Q1093)=2),1,"")</f>
        <v/>
      </c>
      <c r="AI1092" s="19" t="str">
        <f>IF(AND(מרקובחצי[[#This Row],[CycleNumber]]&lt;$B1093,SUM(U1092:U1093)=2),1,"")</f>
        <v/>
      </c>
      <c r="AJ1092" s="19" t="str">
        <f>IF(AND(מרקובחצי[[#This Row],[CycleNumber]]&lt;$B1093,SUM(מרקובחצי[[#This Row],[32]],O1093)=2),1,"")</f>
        <v/>
      </c>
      <c r="AK1092" s="19" t="str">
        <f>IF(AND(מרקובחצי[[#This Row],[CycleNumber]]&lt;$B1093,SUM(מרקובחצי[[#This Row],[32]],P1093)=2),1,"")</f>
        <v/>
      </c>
      <c r="AL1092" s="19" t="str">
        <f>IF(AND(מרקובחצי[[#This Row],[CycleNumber]]&lt;$B1093,SUM(מרקובחצי[[#This Row],[32]],Q1093)=2),1,"")</f>
        <v/>
      </c>
      <c r="AM1092" s="19" t="str">
        <f>IF(AND(מרקובחצי[[#This Row],[CycleNumber]]&lt;$B1093,SUM(V1092:V1093)=2),1,"")</f>
        <v/>
      </c>
      <c r="AN1092" s="19" t="str">
        <f>IF(AND(מרקובחצי[[#This Row],[CycleNumber]]&lt;$B1093,SUM(מרקובחצי[[#This Row],[33]],O1093)=2),1,"")</f>
        <v/>
      </c>
      <c r="AO1092" s="19" t="str">
        <f>IF(AND(מרקובחצי[[#This Row],[CycleNumber]]&lt;$B1093,SUM(מרקובחצי[[#This Row],[33]],P1093)=2),1,"")</f>
        <v/>
      </c>
      <c r="AP1092" s="19" t="str">
        <f>IF(AND(מרקובחצי[[#This Row],[CycleNumber]]&lt;$B1093,SUM(מרקובחצי[[#This Row],[33]],Q1093)=2),1,"")</f>
        <v/>
      </c>
      <c r="AQ1092" s="19" t="str">
        <f>IF(AND(מרקובחצי[[#This Row],[CycleNumber]]&lt;$B1093,SUM(W1092:W1093)=2),1,"")</f>
        <v/>
      </c>
      <c r="AR1092" s="19" t="str">
        <f>IF(AND(מרקובחצי[[#This Row],[CycleNumber]]&lt;$B1093,SUM(מרקובחצי[[#This Row],[12]],S1093)=2),1,"")</f>
        <v/>
      </c>
      <c r="AS1092" s="19" t="str">
        <f>IF(AND(מרקובחצי[[#This Row],[CycleNumber]]&lt;$B1093,SUM(מרקובחצי[[#This Row],[22]],V1093)=2),1,"")</f>
        <v/>
      </c>
      <c r="AT1092" s="21">
        <f>SUM(מרקובחצי[[#This Row],[11]:[33]])</f>
        <v>1</v>
      </c>
    </row>
    <row r="1093" spans="1:46" hidden="1" x14ac:dyDescent="0.25">
      <c r="A1093" t="s">
        <v>120</v>
      </c>
      <c r="B1093">
        <v>1</v>
      </c>
      <c r="C1093">
        <v>34</v>
      </c>
      <c r="D1093">
        <f>מרקובחצי[[#This Row],[LengthofCycle]]+1</f>
        <v>35</v>
      </c>
      <c r="E1093">
        <f>IF(IFERROR(LOOKUP(מרקובחצי[[#This Row],[ClientID]],קביעויות[הפלגה]),FALSE)=מרקובחצי[[#This Row],[ClientID]],1,"")</f>
        <v>1</v>
      </c>
      <c r="F1093" t="str">
        <f>IF(IFERROR(LOOKUP(מרקובחצי[[#This Row],[ClientID]],סוגחציקבוע[S31]),FALSE)=מרקובחצי[[#This Row],[ClientID]],1,"")</f>
        <v/>
      </c>
      <c r="G1093" t="str">
        <f>IF(IFERROR(LOOKUP(מרקובחצי[[#This Row],[ClientID]],סוגחציקבוע[S32]),FALSE)=מרקובחצי[[#This Row],[ClientID]],1,"")</f>
        <v/>
      </c>
      <c r="H1093" t="str">
        <f>IF(IFERROR(LOOKUP(מרקובחצי[[#This Row],[ClientID]],סוגחציקבוע[S33]),FALSE)=מרקובחצי[[#This Row],[ClientID]],1,"")</f>
        <v/>
      </c>
      <c r="I1093" t="str">
        <f>IF(IFERROR(LOOKUP(מרקובחצי[[#This Row],[ClientID]],סוגחציקבוע[S32&amp;33]),FALSE)=מרקובחצי[[#This Row],[ClientID]],1,"")</f>
        <v/>
      </c>
      <c r="J1093">
        <f>IF(SUM(מרקובחצי[[#This Row],[11]:[13]])=1,מרקובחצי[[#This Row],[עד ועד]],IF(SUM(R1092:T1093)=1,IF(מרקובחצי[[#This Row],[עד ועד]]&lt;J1092,מרקובחצי[[#This Row],[עד ועד]],J1092),J1092))</f>
        <v>29</v>
      </c>
      <c r="K1093">
        <f>IF(SUM(מרקובחצי[[#This Row],[11]:[13]])=1,מרקובחצי[[#This Row],[עד ועד]],IF(SUM(R1092:T1093)=1,IF(מרקובחצי[[#This Row],[עד ועד]]&gt;K1092,מרקובחצי[[#This Row],[עד ועד]],K1092),K1092))</f>
        <v>35</v>
      </c>
      <c r="L1093" t="str">
        <f>IF(AND(SUM(מרקובחצי[[#This Row],[31]:[33]])=1,SUM(U1092:W1092)=0),מרקובחצי[[#This Row],[מקס]]-מרקובחצי[[#This Row],[מינ]],"")</f>
        <v/>
      </c>
      <c r="M109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093" t="str">
        <f t="shared" si="17"/>
        <v>S32</v>
      </c>
      <c r="O1093" t="str">
        <f>IF(מרקובחצי[[#This Row],[קבעה הפלגה?]]=1,"",IF(AND(מרקובחצי[[#This Row],[עד ועד]]&lt;29,OR(מרקובחצי[[#This Row],[CycleNumber]]=1,AND(U1092=1,OR(מרקובחצי[[#This Row],[עד ועד]]&lt;J1092,מרקובחצי[[#This Row],[עד ועד]]&gt;K1092)),AND(V1092=1,מרקובחצי[[#This Row],[עד ועד]]&lt;J1092),W1092=1)),1,""))</f>
        <v/>
      </c>
      <c r="P1093" t="str">
        <f>IF(מרקובחצי[[#This Row],[קבעה הפלגה?]]=1,"",IF(AND(מרקובחצי[[#This Row],[עד ועד]]&gt;28,מרקובחצי[[#This Row],[עד ועד]]&lt;32,OR(מרקובחצי[[#This Row],[CycleNumber]]=1,AND(U1092=1),AND(V1092=1,OR(מרקובחצי[[#This Row],[עד ועד]]&lt;J1092,מרקובחצי[[#This Row],[עד ועד]]&gt;K1092)),W1092=1)),1,""))</f>
        <v/>
      </c>
      <c r="Q1093" t="str">
        <f>IF(מרקובחצי[[#This Row],[קבעה הפלגה?]]=1,"",IF(AND(מרקובחצי[[#This Row],[עד ועד]]&gt;31,OR(מרקובחצי[[#This Row],[CycleNumber]]=1,AND(U1092=1),AND(V1092=1,מרקובחצי[[#This Row],[עד ועד]]&gt;K1092),AND(W1092=1,OR(מרקובחצי[[#This Row],[עד ועד]]&gt;K1092,מרקובחצי[[#This Row],[עד ועד]]&lt;J1092)))),1,""))</f>
        <v/>
      </c>
      <c r="R1093" t="str">
        <f>IF(מרקובחצי[[#This Row],[CycleNumber]]&gt;1,IF(AND(O1092=1,מרקובחצי[[#This Row],[עד ועד]]&lt;29),1,""),"")</f>
        <v/>
      </c>
      <c r="S1093" t="str">
        <f>IF(מרקובחצי[[#This Row],[CycleNumber]]&gt;1,IF(OR(AND(O1092=1,מרקובחצי[[#This Row],[עד ועד]]&gt;28),AND(P1092=1),AND(Q1092=1,מרקובחצי[[#This Row],[עד ועד]]&lt;32)),1,""),"")</f>
        <v/>
      </c>
      <c r="T1093" t="str">
        <f>IF(מרקובחצי[[#This Row],[CycleNumber]]&gt;1,IF(AND(Q1092=1,מרקובחצי[[#This Row],[עד ועד]]&gt;31),1,""),"")</f>
        <v/>
      </c>
      <c r="U1093" t="str">
        <f>IF(מרקובחצי[[#This Row],[CycleNumber]]&gt;1,IF(AND(R1092=1,מרקובחצי[[#This Row],[עד ועד]]&lt;29),1,IF(AND(U1092=1,NOT(OR(מרקובחצי[[#This Row],[עד ועד]]&lt;J1092,מרקובחצי[[#This Row],[עד ועד]]&gt;K1092))),1,"")),"")</f>
        <v/>
      </c>
      <c r="V1093" t="str">
        <f>IF(מרקובחצי[[#This Row],[CycleNumber]]&gt;1,IF(AND(SUM(R1092:T1092)=1,מרקובחצי[[#This Row],[עד ועד]]&gt;28,מרקובחצי[[#This Row],[עד ועד]]&lt;32),1,IF(OR(S1092=1,AND(R1092=1,מרקובחצי[[#This Row],[עד ועד]]&gt;28),AND(T1092=1,מרקובחצי[[#This Row],[עד ועד]]&lt;32)),1,IF(AND(V1092=1,NOT(OR(מרקובחצי[[#This Row],[עד ועד]]&lt;J1092,מרקובחצי[[#This Row],[עד ועד]]&gt;K1092))),1,""))),"")</f>
        <v/>
      </c>
      <c r="W1093" t="str">
        <f>IF(מרקובחצי[[#This Row],[CycleNumber]]&gt;1,IF(AND(T1092=1,מרקובחצי[[#This Row],[עד ועד]]&gt;31),1,IF(AND(W1092=1,NOT(OR(מרקובחצי[[#This Row],[עד ועד]]&lt;J1092,מרקובחצי[[#This Row],[עד ועד]]&gt;K1092))),1,"")),"")</f>
        <v/>
      </c>
      <c r="X1093" t="str">
        <f>IF(AND(מרקובחצי[[#This Row],[CycleNumber]]&lt;$B1094,SUM(מרקובחצי[[#This Row],[11]],R1094)=2),1,"")</f>
        <v/>
      </c>
      <c r="Y1093" t="str">
        <f>IF(AND(מרקובחצי[[#This Row],[CycleNumber]]&lt;$B1094,SUM(מרקובחצי[[#This Row],[11]],S1094)=2),1,"")</f>
        <v/>
      </c>
      <c r="Z1093" t="str">
        <f>IF(AND(מרקובחצי[[#This Row],[CycleNumber]]&lt;$B1094,SUM(מרקובחצי[[#This Row],[13]],S1094)=2),1,"")</f>
        <v/>
      </c>
      <c r="AA1093" t="str">
        <f>IF(AND(מרקובחצי[[#This Row],[CycleNumber]]&lt;$B1094,SUM(מרקובחצי[[#This Row],[13]],T1094)=2),1,"")</f>
        <v/>
      </c>
      <c r="AB1093" t="str">
        <f>IF(AND(מרקובחצי[[#This Row],[CycleNumber]]&lt;$B1094,SUM(מרקובחצי[[#This Row],[21]],U1094)=2),1,"")</f>
        <v/>
      </c>
      <c r="AC1093" t="str">
        <f>IF(AND(מרקובחצי[[#This Row],[CycleNumber]]&lt;$B1094,SUM(מרקובחצי[[#This Row],[21]],V1094)=2),1,"")</f>
        <v/>
      </c>
      <c r="AD1093" t="str">
        <f>IF(AND(מרקובחצי[[#This Row],[CycleNumber]]&lt;$B1094,SUM(מרקובחצי[[#This Row],[23]],V1094)=2),1,"")</f>
        <v/>
      </c>
      <c r="AE1093" t="str">
        <f>IF(AND(מרקובחצי[[#This Row],[CycleNumber]]&lt;$B1094,SUM(מרקובחצי[[#This Row],[23]],W1094)=2),1,"")</f>
        <v/>
      </c>
      <c r="AF1093" t="str">
        <f>IF(AND(מרקובחצי[[#This Row],[CycleNumber]]&lt;$B1094,SUM(מרקובחצי[[#This Row],[31]],O1094)=2),1,"")</f>
        <v/>
      </c>
      <c r="AG1093" t="str">
        <f>IF(AND(מרקובחצי[[#This Row],[CycleNumber]]&lt;$B1094,SUM(מרקובחצי[[#This Row],[31]],P1094)=2),1,"")</f>
        <v/>
      </c>
      <c r="AH1093" t="str">
        <f>IF(AND(מרקובחצי[[#This Row],[CycleNumber]]&lt;$B1094,SUM(מרקובחצי[[#This Row],[31]],Q1094)=2),1,"")</f>
        <v/>
      </c>
      <c r="AI1093" t="str">
        <f>IF(AND(מרקובחצי[[#This Row],[CycleNumber]]&lt;$B1094,SUM(U1093:U1094)=2),1,"")</f>
        <v/>
      </c>
      <c r="AJ1093" t="str">
        <f>IF(AND(מרקובחצי[[#This Row],[CycleNumber]]&lt;$B1094,SUM(מרקובחצי[[#This Row],[32]],O1094)=2),1,"")</f>
        <v/>
      </c>
      <c r="AK1093" t="str">
        <f>IF(AND(מרקובחצי[[#This Row],[CycleNumber]]&lt;$B1094,SUM(מרקובחצי[[#This Row],[32]],P1094)=2),1,"")</f>
        <v/>
      </c>
      <c r="AL1093" t="str">
        <f>IF(AND(מרקובחצי[[#This Row],[CycleNumber]]&lt;$B1094,SUM(מרקובחצי[[#This Row],[32]],Q1094)=2),1,"")</f>
        <v/>
      </c>
      <c r="AM1093" t="str">
        <f>IF(AND(מרקובחצי[[#This Row],[CycleNumber]]&lt;$B1094,SUM(V1093:V1094)=2),1,"")</f>
        <v/>
      </c>
      <c r="AN1093" t="str">
        <f>IF(AND(מרקובחצי[[#This Row],[CycleNumber]]&lt;$B1094,SUM(מרקובחצי[[#This Row],[33]],O1094)=2),1,"")</f>
        <v/>
      </c>
      <c r="AO1093" t="str">
        <f>IF(AND(מרקובחצי[[#This Row],[CycleNumber]]&lt;$B1094,SUM(מרקובחצי[[#This Row],[33]],P1094)=2),1,"")</f>
        <v/>
      </c>
      <c r="AP1093" t="str">
        <f>IF(AND(מרקובחצי[[#This Row],[CycleNumber]]&lt;$B1094,SUM(מרקובחצי[[#This Row],[33]],Q1094)=2),1,"")</f>
        <v/>
      </c>
      <c r="AQ1093" t="str">
        <f>IF(AND(מרקובחצי[[#This Row],[CycleNumber]]&lt;$B1094,SUM(W1093:W1094)=2),1,"")</f>
        <v/>
      </c>
      <c r="AR1093" t="str">
        <f>IF(AND(מרקובחצי[[#This Row],[CycleNumber]]&lt;$B1094,SUM(מרקובחצי[[#This Row],[12]],S1094)=2),1,"")</f>
        <v/>
      </c>
      <c r="AS1093" t="str">
        <f>IF(AND(מרקובחצי[[#This Row],[CycleNumber]]&lt;$B1094,SUM(מרקובחצי[[#This Row],[22]],V1094)=2),1,"")</f>
        <v/>
      </c>
      <c r="AT1093" s="3">
        <f>SUM(מרקובחצי[[#This Row],[11]:[33]])</f>
        <v>0</v>
      </c>
    </row>
    <row r="1094" spans="1:46" hidden="1" x14ac:dyDescent="0.25">
      <c r="A1094" t="s">
        <v>120</v>
      </c>
      <c r="B1094">
        <v>2</v>
      </c>
      <c r="C1094">
        <v>33</v>
      </c>
      <c r="D1094">
        <f>מרקובחצי[[#This Row],[LengthofCycle]]+1</f>
        <v>34</v>
      </c>
      <c r="E1094">
        <f>IF(IFERROR(LOOKUP(מרקובחצי[[#This Row],[ClientID]],קביעויות[הפלגה]),FALSE)=מרקובחצי[[#This Row],[ClientID]],1,"")</f>
        <v>1</v>
      </c>
      <c r="F1094" t="str">
        <f>IF(IFERROR(LOOKUP(מרקובחצי[[#This Row],[ClientID]],סוגחציקבוע[S31]),FALSE)=מרקובחצי[[#This Row],[ClientID]],1,"")</f>
        <v/>
      </c>
      <c r="G1094" t="str">
        <f>IF(IFERROR(LOOKUP(מרקובחצי[[#This Row],[ClientID]],סוגחציקבוע[S32]),FALSE)=מרקובחצי[[#This Row],[ClientID]],1,"")</f>
        <v/>
      </c>
      <c r="H1094" t="str">
        <f>IF(IFERROR(LOOKUP(מרקובחצי[[#This Row],[ClientID]],סוגחציקבוע[S33]),FALSE)=מרקובחצי[[#This Row],[ClientID]],1,"")</f>
        <v/>
      </c>
      <c r="I1094" t="str">
        <f>IF(IFERROR(LOOKUP(מרקובחצי[[#This Row],[ClientID]],סוגחציקבוע[S32&amp;33]),FALSE)=מרקובחצי[[#This Row],[ClientID]],1,"")</f>
        <v/>
      </c>
      <c r="J1094">
        <f>IF(SUM(מרקובחצי[[#This Row],[11]:[13]])=1,מרקובחצי[[#This Row],[עד ועד]],IF(SUM(R1093:T1094)=1,IF(מרקובחצי[[#This Row],[עד ועד]]&lt;J1093,מרקובחצי[[#This Row],[עד ועד]],J1093),J1093))</f>
        <v>29</v>
      </c>
      <c r="K1094">
        <f>IF(SUM(מרקובחצי[[#This Row],[11]:[13]])=1,מרקובחצי[[#This Row],[עד ועד]],IF(SUM(R1093:T1094)=1,IF(מרקובחצי[[#This Row],[עד ועד]]&gt;K1093,מרקובחצי[[#This Row],[עד ועד]],K1093),K1093))</f>
        <v>35</v>
      </c>
      <c r="L1094" t="str">
        <f>IF(AND(SUM(מרקובחצי[[#This Row],[31]:[33]])=1,SUM(U1093:W1093)=0),מרקובחצי[[#This Row],[מקס]]-מרקובחצי[[#This Row],[מינ]],"")</f>
        <v/>
      </c>
      <c r="M109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094" t="str">
        <f t="shared" si="17"/>
        <v/>
      </c>
      <c r="O1094" t="str">
        <f>IF(מרקובחצי[[#This Row],[קבעה הפלגה?]]=1,"",IF(AND(מרקובחצי[[#This Row],[עד ועד]]&lt;29,OR(מרקובחצי[[#This Row],[CycleNumber]]=1,AND(U1093=1,OR(מרקובחצי[[#This Row],[עד ועד]]&lt;J1093,מרקובחצי[[#This Row],[עד ועד]]&gt;K1093)),AND(V1093=1,מרקובחצי[[#This Row],[עד ועד]]&lt;J1093),W1093=1)),1,""))</f>
        <v/>
      </c>
      <c r="P1094" t="str">
        <f>IF(מרקובחצי[[#This Row],[קבעה הפלגה?]]=1,"",IF(AND(מרקובחצי[[#This Row],[עד ועד]]&gt;28,מרקובחצי[[#This Row],[עד ועד]]&lt;32,OR(מרקובחצי[[#This Row],[CycleNumber]]=1,AND(U1093=1),AND(V1093=1,OR(מרקובחצי[[#This Row],[עד ועד]]&lt;J1093,מרקובחצי[[#This Row],[עד ועד]]&gt;K1093)),W1093=1)),1,""))</f>
        <v/>
      </c>
      <c r="Q1094" t="str">
        <f>IF(מרקובחצי[[#This Row],[קבעה הפלגה?]]=1,"",IF(AND(מרקובחצי[[#This Row],[עד ועד]]&gt;31,OR(מרקובחצי[[#This Row],[CycleNumber]]=1,AND(U1093=1),AND(V1093=1,מרקובחצי[[#This Row],[עד ועד]]&gt;K1093),AND(W1093=1,OR(מרקובחצי[[#This Row],[עד ועד]]&gt;K1093,מרקובחצי[[#This Row],[עד ועד]]&lt;J1093)))),1,""))</f>
        <v/>
      </c>
      <c r="R1094" t="str">
        <f>IF(מרקובחצי[[#This Row],[CycleNumber]]&gt;1,IF(AND(O1093=1,מרקובחצי[[#This Row],[עד ועד]]&lt;29),1,""),"")</f>
        <v/>
      </c>
      <c r="S1094" t="str">
        <f>IF(מרקובחצי[[#This Row],[CycleNumber]]&gt;1,IF(OR(AND(O1093=1,מרקובחצי[[#This Row],[עד ועד]]&gt;28),AND(P1093=1),AND(Q1093=1,מרקובחצי[[#This Row],[עד ועד]]&lt;32)),1,""),"")</f>
        <v/>
      </c>
      <c r="T1094" t="str">
        <f>IF(מרקובחצי[[#This Row],[CycleNumber]]&gt;1,IF(AND(Q1093=1,מרקובחצי[[#This Row],[עד ועד]]&gt;31),1,""),"")</f>
        <v/>
      </c>
      <c r="U1094" t="str">
        <f>IF(מרקובחצי[[#This Row],[CycleNumber]]&gt;1,IF(AND(R1093=1,מרקובחצי[[#This Row],[עד ועד]]&lt;29),1,IF(AND(U1093=1,NOT(OR(מרקובחצי[[#This Row],[עד ועד]]&lt;J1093,מרקובחצי[[#This Row],[עד ועד]]&gt;K1093))),1,"")),"")</f>
        <v/>
      </c>
      <c r="V1094" t="str">
        <f>IF(מרקובחצי[[#This Row],[CycleNumber]]&gt;1,IF(AND(SUM(R1093:T1093)=1,מרקובחצי[[#This Row],[עד ועד]]&gt;28,מרקובחצי[[#This Row],[עד ועד]]&lt;32),1,IF(OR(S1093=1,AND(R1093=1,מרקובחצי[[#This Row],[עד ועד]]&gt;28),AND(T1093=1,מרקובחצי[[#This Row],[עד ועד]]&lt;32)),1,IF(AND(V1093=1,NOT(OR(מרקובחצי[[#This Row],[עד ועד]]&lt;J1093,מרקובחצי[[#This Row],[עד ועד]]&gt;K1093))),1,""))),"")</f>
        <v/>
      </c>
      <c r="W1094" t="str">
        <f>IF(מרקובחצי[[#This Row],[CycleNumber]]&gt;1,IF(AND(T1093=1,מרקובחצי[[#This Row],[עד ועד]]&gt;31),1,IF(AND(W1093=1,NOT(OR(מרקובחצי[[#This Row],[עד ועד]]&lt;J1093,מרקובחצי[[#This Row],[עד ועד]]&gt;K1093))),1,"")),"")</f>
        <v/>
      </c>
      <c r="X1094" t="str">
        <f>IF(AND(מרקובחצי[[#This Row],[CycleNumber]]&lt;$B1095,SUM(מרקובחצי[[#This Row],[11]],R1095)=2),1,"")</f>
        <v/>
      </c>
      <c r="Y1094" t="str">
        <f>IF(AND(מרקובחצי[[#This Row],[CycleNumber]]&lt;$B1095,SUM(מרקובחצי[[#This Row],[11]],S1095)=2),1,"")</f>
        <v/>
      </c>
      <c r="Z1094" t="str">
        <f>IF(AND(מרקובחצי[[#This Row],[CycleNumber]]&lt;$B1095,SUM(מרקובחצי[[#This Row],[13]],S1095)=2),1,"")</f>
        <v/>
      </c>
      <c r="AA1094" t="str">
        <f>IF(AND(מרקובחצי[[#This Row],[CycleNumber]]&lt;$B1095,SUM(מרקובחצי[[#This Row],[13]],T1095)=2),1,"")</f>
        <v/>
      </c>
      <c r="AB1094" t="str">
        <f>IF(AND(מרקובחצי[[#This Row],[CycleNumber]]&lt;$B1095,SUM(מרקובחצי[[#This Row],[21]],U1095)=2),1,"")</f>
        <v/>
      </c>
      <c r="AC1094" t="str">
        <f>IF(AND(מרקובחצי[[#This Row],[CycleNumber]]&lt;$B1095,SUM(מרקובחצי[[#This Row],[21]],V1095)=2),1,"")</f>
        <v/>
      </c>
      <c r="AD1094" t="str">
        <f>IF(AND(מרקובחצי[[#This Row],[CycleNumber]]&lt;$B1095,SUM(מרקובחצי[[#This Row],[23]],V1095)=2),1,"")</f>
        <v/>
      </c>
      <c r="AE1094" t="str">
        <f>IF(AND(מרקובחצי[[#This Row],[CycleNumber]]&lt;$B1095,SUM(מרקובחצי[[#This Row],[23]],W1095)=2),1,"")</f>
        <v/>
      </c>
      <c r="AF1094" t="str">
        <f>IF(AND(מרקובחצי[[#This Row],[CycleNumber]]&lt;$B1095,SUM(מרקובחצי[[#This Row],[31]],O1095)=2),1,"")</f>
        <v/>
      </c>
      <c r="AG1094" t="str">
        <f>IF(AND(מרקובחצי[[#This Row],[CycleNumber]]&lt;$B1095,SUM(מרקובחצי[[#This Row],[31]],P1095)=2),1,"")</f>
        <v/>
      </c>
      <c r="AH1094" t="str">
        <f>IF(AND(מרקובחצי[[#This Row],[CycleNumber]]&lt;$B1095,SUM(מרקובחצי[[#This Row],[31]],Q1095)=2),1,"")</f>
        <v/>
      </c>
      <c r="AI1094" t="str">
        <f>IF(AND(מרקובחצי[[#This Row],[CycleNumber]]&lt;$B1095,SUM(U1094:U1095)=2),1,"")</f>
        <v/>
      </c>
      <c r="AJ1094" t="str">
        <f>IF(AND(מרקובחצי[[#This Row],[CycleNumber]]&lt;$B1095,SUM(מרקובחצי[[#This Row],[32]],O1095)=2),1,"")</f>
        <v/>
      </c>
      <c r="AK1094" t="str">
        <f>IF(AND(מרקובחצי[[#This Row],[CycleNumber]]&lt;$B1095,SUM(מרקובחצי[[#This Row],[32]],P1095)=2),1,"")</f>
        <v/>
      </c>
      <c r="AL1094" t="str">
        <f>IF(AND(מרקובחצי[[#This Row],[CycleNumber]]&lt;$B1095,SUM(מרקובחצי[[#This Row],[32]],Q1095)=2),1,"")</f>
        <v/>
      </c>
      <c r="AM1094" t="str">
        <f>IF(AND(מרקובחצי[[#This Row],[CycleNumber]]&lt;$B1095,SUM(V1094:V1095)=2),1,"")</f>
        <v/>
      </c>
      <c r="AN1094" t="str">
        <f>IF(AND(מרקובחצי[[#This Row],[CycleNumber]]&lt;$B1095,SUM(מרקובחצי[[#This Row],[33]],O1095)=2),1,"")</f>
        <v/>
      </c>
      <c r="AO1094" t="str">
        <f>IF(AND(מרקובחצי[[#This Row],[CycleNumber]]&lt;$B1095,SUM(מרקובחצי[[#This Row],[33]],P1095)=2),1,"")</f>
        <v/>
      </c>
      <c r="AP1094" t="str">
        <f>IF(AND(מרקובחצי[[#This Row],[CycleNumber]]&lt;$B1095,SUM(מרקובחצי[[#This Row],[33]],Q1095)=2),1,"")</f>
        <v/>
      </c>
      <c r="AQ1094" t="str">
        <f>IF(AND(מרקובחצי[[#This Row],[CycleNumber]]&lt;$B1095,SUM(W1094:W1095)=2),1,"")</f>
        <v/>
      </c>
      <c r="AR1094" t="str">
        <f>IF(AND(מרקובחצי[[#This Row],[CycleNumber]]&lt;$B1095,SUM(מרקובחצי[[#This Row],[12]],S1095)=2),1,"")</f>
        <v/>
      </c>
      <c r="AS1094" t="str">
        <f>IF(AND(מרקובחצי[[#This Row],[CycleNumber]]&lt;$B1095,SUM(מרקובחצי[[#This Row],[22]],V1095)=2),1,"")</f>
        <v/>
      </c>
      <c r="AT1094" s="3">
        <f>SUM(מרקובחצי[[#This Row],[11]:[33]])</f>
        <v>0</v>
      </c>
    </row>
    <row r="1095" spans="1:46" hidden="1" x14ac:dyDescent="0.25">
      <c r="A1095" t="s">
        <v>120</v>
      </c>
      <c r="B1095">
        <v>3</v>
      </c>
      <c r="C1095">
        <v>31</v>
      </c>
      <c r="D1095">
        <f>מרקובחצי[[#This Row],[LengthofCycle]]+1</f>
        <v>32</v>
      </c>
      <c r="E1095">
        <f>IF(IFERROR(LOOKUP(מרקובחצי[[#This Row],[ClientID]],קביעויות[הפלגה]),FALSE)=מרקובחצי[[#This Row],[ClientID]],1,"")</f>
        <v>1</v>
      </c>
      <c r="F1095" t="str">
        <f>IF(IFERROR(LOOKUP(מרקובחצי[[#This Row],[ClientID]],סוגחציקבוע[S31]),FALSE)=מרקובחצי[[#This Row],[ClientID]],1,"")</f>
        <v/>
      </c>
      <c r="G1095" t="str">
        <f>IF(IFERROR(LOOKUP(מרקובחצי[[#This Row],[ClientID]],סוגחציקבוע[S32]),FALSE)=מרקובחצי[[#This Row],[ClientID]],1,"")</f>
        <v/>
      </c>
      <c r="H1095" t="str">
        <f>IF(IFERROR(LOOKUP(מרקובחצי[[#This Row],[ClientID]],סוגחציקבוע[S33]),FALSE)=מרקובחצי[[#This Row],[ClientID]],1,"")</f>
        <v/>
      </c>
      <c r="I1095" t="str">
        <f>IF(IFERROR(LOOKUP(מרקובחצי[[#This Row],[ClientID]],סוגחציקבוע[S32&amp;33]),FALSE)=מרקובחצי[[#This Row],[ClientID]],1,"")</f>
        <v/>
      </c>
      <c r="J1095">
        <f>IF(SUM(מרקובחצי[[#This Row],[11]:[13]])=1,מרקובחצי[[#This Row],[עד ועד]],IF(SUM(R1094:T1095)=1,IF(מרקובחצי[[#This Row],[עד ועד]]&lt;J1094,מרקובחצי[[#This Row],[עד ועד]],J1094),J1094))</f>
        <v>29</v>
      </c>
      <c r="K1095">
        <f>IF(SUM(מרקובחצי[[#This Row],[11]:[13]])=1,מרקובחצי[[#This Row],[עד ועד]],IF(SUM(R1094:T1095)=1,IF(מרקובחצי[[#This Row],[עד ועד]]&gt;K1094,מרקובחצי[[#This Row],[עד ועד]],K1094),K1094))</f>
        <v>35</v>
      </c>
      <c r="L1095" t="str">
        <f>IF(AND(SUM(מרקובחצי[[#This Row],[31]:[33]])=1,SUM(U1094:W1094)=0),מרקובחצי[[#This Row],[מקס]]-מרקובחצי[[#This Row],[מינ]],"")</f>
        <v/>
      </c>
      <c r="M109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095" t="str">
        <f t="shared" si="17"/>
        <v/>
      </c>
      <c r="O1095" t="str">
        <f>IF(מרקובחצי[[#This Row],[קבעה הפלגה?]]=1,"",IF(AND(מרקובחצי[[#This Row],[עד ועד]]&lt;29,OR(מרקובחצי[[#This Row],[CycleNumber]]=1,AND(U1094=1,OR(מרקובחצי[[#This Row],[עד ועד]]&lt;J1094,מרקובחצי[[#This Row],[עד ועד]]&gt;K1094)),AND(V1094=1,מרקובחצי[[#This Row],[עד ועד]]&lt;J1094),W1094=1)),1,""))</f>
        <v/>
      </c>
      <c r="P1095" t="str">
        <f>IF(מרקובחצי[[#This Row],[קבעה הפלגה?]]=1,"",IF(AND(מרקובחצי[[#This Row],[עד ועד]]&gt;28,מרקובחצי[[#This Row],[עד ועד]]&lt;32,OR(מרקובחצי[[#This Row],[CycleNumber]]=1,AND(U1094=1),AND(V1094=1,OR(מרקובחצי[[#This Row],[עד ועד]]&lt;J1094,מרקובחצי[[#This Row],[עד ועד]]&gt;K1094)),W1094=1)),1,""))</f>
        <v/>
      </c>
      <c r="Q1095" t="str">
        <f>IF(מרקובחצי[[#This Row],[קבעה הפלגה?]]=1,"",IF(AND(מרקובחצי[[#This Row],[עד ועד]]&gt;31,OR(מרקובחצי[[#This Row],[CycleNumber]]=1,AND(U1094=1),AND(V1094=1,מרקובחצי[[#This Row],[עד ועד]]&gt;K1094),AND(W1094=1,OR(מרקובחצי[[#This Row],[עד ועד]]&gt;K1094,מרקובחצי[[#This Row],[עד ועד]]&lt;J1094)))),1,""))</f>
        <v/>
      </c>
      <c r="R1095" t="str">
        <f>IF(מרקובחצי[[#This Row],[CycleNumber]]&gt;1,IF(AND(O1094=1,מרקובחצי[[#This Row],[עד ועד]]&lt;29),1,""),"")</f>
        <v/>
      </c>
      <c r="S1095" t="str">
        <f>IF(מרקובחצי[[#This Row],[CycleNumber]]&gt;1,IF(OR(AND(O1094=1,מרקובחצי[[#This Row],[עד ועד]]&gt;28),AND(P1094=1),AND(Q1094=1,מרקובחצי[[#This Row],[עד ועד]]&lt;32)),1,""),"")</f>
        <v/>
      </c>
      <c r="T1095" t="str">
        <f>IF(מרקובחצי[[#This Row],[CycleNumber]]&gt;1,IF(AND(Q1094=1,מרקובחצי[[#This Row],[עד ועד]]&gt;31),1,""),"")</f>
        <v/>
      </c>
      <c r="U1095" t="str">
        <f>IF(מרקובחצי[[#This Row],[CycleNumber]]&gt;1,IF(AND(R1094=1,מרקובחצי[[#This Row],[עד ועד]]&lt;29),1,IF(AND(U1094=1,NOT(OR(מרקובחצי[[#This Row],[עד ועד]]&lt;J1094,מרקובחצי[[#This Row],[עד ועד]]&gt;K1094))),1,"")),"")</f>
        <v/>
      </c>
      <c r="V1095" t="str">
        <f>IF(מרקובחצי[[#This Row],[CycleNumber]]&gt;1,IF(AND(SUM(R1094:T1094)=1,מרקובחצי[[#This Row],[עד ועד]]&gt;28,מרקובחצי[[#This Row],[עד ועד]]&lt;32),1,IF(OR(S1094=1,AND(R1094=1,מרקובחצי[[#This Row],[עד ועד]]&gt;28),AND(T1094=1,מרקובחצי[[#This Row],[עד ועד]]&lt;32)),1,IF(AND(V1094=1,NOT(OR(מרקובחצי[[#This Row],[עד ועד]]&lt;J1094,מרקובחצי[[#This Row],[עד ועד]]&gt;K1094))),1,""))),"")</f>
        <v/>
      </c>
      <c r="W1095" t="str">
        <f>IF(מרקובחצי[[#This Row],[CycleNumber]]&gt;1,IF(AND(T1094=1,מרקובחצי[[#This Row],[עד ועד]]&gt;31),1,IF(AND(W1094=1,NOT(OR(מרקובחצי[[#This Row],[עד ועד]]&lt;J1094,מרקובחצי[[#This Row],[עד ועד]]&gt;K1094))),1,"")),"")</f>
        <v/>
      </c>
      <c r="X1095" t="str">
        <f>IF(AND(מרקובחצי[[#This Row],[CycleNumber]]&lt;$B1096,SUM(מרקובחצי[[#This Row],[11]],R1096)=2),1,"")</f>
        <v/>
      </c>
      <c r="Y1095" t="str">
        <f>IF(AND(מרקובחצי[[#This Row],[CycleNumber]]&lt;$B1096,SUM(מרקובחצי[[#This Row],[11]],S1096)=2),1,"")</f>
        <v/>
      </c>
      <c r="Z1095" t="str">
        <f>IF(AND(מרקובחצי[[#This Row],[CycleNumber]]&lt;$B1096,SUM(מרקובחצי[[#This Row],[13]],S1096)=2),1,"")</f>
        <v/>
      </c>
      <c r="AA1095" t="str">
        <f>IF(AND(מרקובחצי[[#This Row],[CycleNumber]]&lt;$B1096,SUM(מרקובחצי[[#This Row],[13]],T1096)=2),1,"")</f>
        <v/>
      </c>
      <c r="AB1095" t="str">
        <f>IF(AND(מרקובחצי[[#This Row],[CycleNumber]]&lt;$B1096,SUM(מרקובחצי[[#This Row],[21]],U1096)=2),1,"")</f>
        <v/>
      </c>
      <c r="AC1095" t="str">
        <f>IF(AND(מרקובחצי[[#This Row],[CycleNumber]]&lt;$B1096,SUM(מרקובחצי[[#This Row],[21]],V1096)=2),1,"")</f>
        <v/>
      </c>
      <c r="AD1095" t="str">
        <f>IF(AND(מרקובחצי[[#This Row],[CycleNumber]]&lt;$B1096,SUM(מרקובחצי[[#This Row],[23]],V1096)=2),1,"")</f>
        <v/>
      </c>
      <c r="AE1095" t="str">
        <f>IF(AND(מרקובחצי[[#This Row],[CycleNumber]]&lt;$B1096,SUM(מרקובחצי[[#This Row],[23]],W1096)=2),1,"")</f>
        <v/>
      </c>
      <c r="AF1095" t="str">
        <f>IF(AND(מרקובחצי[[#This Row],[CycleNumber]]&lt;$B1096,SUM(מרקובחצי[[#This Row],[31]],O1096)=2),1,"")</f>
        <v/>
      </c>
      <c r="AG1095" t="str">
        <f>IF(AND(מרקובחצי[[#This Row],[CycleNumber]]&lt;$B1096,SUM(מרקובחצי[[#This Row],[31]],P1096)=2),1,"")</f>
        <v/>
      </c>
      <c r="AH1095" t="str">
        <f>IF(AND(מרקובחצי[[#This Row],[CycleNumber]]&lt;$B1096,SUM(מרקובחצי[[#This Row],[31]],Q1096)=2),1,"")</f>
        <v/>
      </c>
      <c r="AI1095" t="str">
        <f>IF(AND(מרקובחצי[[#This Row],[CycleNumber]]&lt;$B1096,SUM(U1095:U1096)=2),1,"")</f>
        <v/>
      </c>
      <c r="AJ1095" t="str">
        <f>IF(AND(מרקובחצי[[#This Row],[CycleNumber]]&lt;$B1096,SUM(מרקובחצי[[#This Row],[32]],O1096)=2),1,"")</f>
        <v/>
      </c>
      <c r="AK1095" t="str">
        <f>IF(AND(מרקובחצי[[#This Row],[CycleNumber]]&lt;$B1096,SUM(מרקובחצי[[#This Row],[32]],P1096)=2),1,"")</f>
        <v/>
      </c>
      <c r="AL1095" t="str">
        <f>IF(AND(מרקובחצי[[#This Row],[CycleNumber]]&lt;$B1096,SUM(מרקובחצי[[#This Row],[32]],Q1096)=2),1,"")</f>
        <v/>
      </c>
      <c r="AM1095" t="str">
        <f>IF(AND(מרקובחצי[[#This Row],[CycleNumber]]&lt;$B1096,SUM(V1095:V1096)=2),1,"")</f>
        <v/>
      </c>
      <c r="AN1095" t="str">
        <f>IF(AND(מרקובחצי[[#This Row],[CycleNumber]]&lt;$B1096,SUM(מרקובחצי[[#This Row],[33]],O1096)=2),1,"")</f>
        <v/>
      </c>
      <c r="AO1095" t="str">
        <f>IF(AND(מרקובחצי[[#This Row],[CycleNumber]]&lt;$B1096,SUM(מרקובחצי[[#This Row],[33]],P1096)=2),1,"")</f>
        <v/>
      </c>
      <c r="AP1095" t="str">
        <f>IF(AND(מרקובחצי[[#This Row],[CycleNumber]]&lt;$B1096,SUM(מרקובחצי[[#This Row],[33]],Q1096)=2),1,"")</f>
        <v/>
      </c>
      <c r="AQ1095" t="str">
        <f>IF(AND(מרקובחצי[[#This Row],[CycleNumber]]&lt;$B1096,SUM(W1095:W1096)=2),1,"")</f>
        <v/>
      </c>
      <c r="AR1095" t="str">
        <f>IF(AND(מרקובחצי[[#This Row],[CycleNumber]]&lt;$B1096,SUM(מרקובחצי[[#This Row],[12]],S1096)=2),1,"")</f>
        <v/>
      </c>
      <c r="AS1095" t="str">
        <f>IF(AND(מרקובחצי[[#This Row],[CycleNumber]]&lt;$B1096,SUM(מרקובחצי[[#This Row],[22]],V1096)=2),1,"")</f>
        <v/>
      </c>
      <c r="AT1095" s="3">
        <f>SUM(מרקובחצי[[#This Row],[11]:[33]])</f>
        <v>0</v>
      </c>
    </row>
    <row r="1096" spans="1:46" hidden="1" x14ac:dyDescent="0.25">
      <c r="A1096" t="s">
        <v>120</v>
      </c>
      <c r="B1096">
        <v>4</v>
      </c>
      <c r="C1096">
        <v>30</v>
      </c>
      <c r="D1096">
        <f>מרקובחצי[[#This Row],[LengthofCycle]]+1</f>
        <v>31</v>
      </c>
      <c r="E1096">
        <f>IF(IFERROR(LOOKUP(מרקובחצי[[#This Row],[ClientID]],קביעויות[הפלגה]),FALSE)=מרקובחצי[[#This Row],[ClientID]],1,"")</f>
        <v>1</v>
      </c>
      <c r="F1096" t="str">
        <f>IF(IFERROR(LOOKUP(מרקובחצי[[#This Row],[ClientID]],סוגחציקבוע[S31]),FALSE)=מרקובחצי[[#This Row],[ClientID]],1,"")</f>
        <v/>
      </c>
      <c r="G1096" t="str">
        <f>IF(IFERROR(LOOKUP(מרקובחצי[[#This Row],[ClientID]],סוגחציקבוע[S32]),FALSE)=מרקובחצי[[#This Row],[ClientID]],1,"")</f>
        <v/>
      </c>
      <c r="H1096" t="str">
        <f>IF(IFERROR(LOOKUP(מרקובחצי[[#This Row],[ClientID]],סוגחציקבוע[S33]),FALSE)=מרקובחצי[[#This Row],[ClientID]],1,"")</f>
        <v/>
      </c>
      <c r="I1096" t="str">
        <f>IF(IFERROR(LOOKUP(מרקובחצי[[#This Row],[ClientID]],סוגחציקבוע[S32&amp;33]),FALSE)=מרקובחצי[[#This Row],[ClientID]],1,"")</f>
        <v/>
      </c>
      <c r="J1096">
        <f>IF(SUM(מרקובחצי[[#This Row],[11]:[13]])=1,מרקובחצי[[#This Row],[עד ועד]],IF(SUM(R1095:T1096)=1,IF(מרקובחצי[[#This Row],[עד ועד]]&lt;J1095,מרקובחצי[[#This Row],[עד ועד]],J1095),J1095))</f>
        <v>29</v>
      </c>
      <c r="K1096">
        <f>IF(SUM(מרקובחצי[[#This Row],[11]:[13]])=1,מרקובחצי[[#This Row],[עד ועד]],IF(SUM(R1095:T1096)=1,IF(מרקובחצי[[#This Row],[עד ועד]]&gt;K1095,מרקובחצי[[#This Row],[עד ועד]],K1095),K1095))</f>
        <v>35</v>
      </c>
      <c r="L1096" t="str">
        <f>IF(AND(SUM(מרקובחצי[[#This Row],[31]:[33]])=1,SUM(U1095:W1095)=0),מרקובחצי[[#This Row],[מקס]]-מרקובחצי[[#This Row],[מינ]],"")</f>
        <v/>
      </c>
      <c r="M109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096" t="str">
        <f t="shared" si="17"/>
        <v/>
      </c>
      <c r="O1096" t="str">
        <f>IF(מרקובחצי[[#This Row],[קבעה הפלגה?]]=1,"",IF(AND(מרקובחצי[[#This Row],[עד ועד]]&lt;29,OR(מרקובחצי[[#This Row],[CycleNumber]]=1,AND(U1095=1,OR(מרקובחצי[[#This Row],[עד ועד]]&lt;J1095,מרקובחצי[[#This Row],[עד ועד]]&gt;K1095)),AND(V1095=1,מרקובחצי[[#This Row],[עד ועד]]&lt;J1095),W1095=1)),1,""))</f>
        <v/>
      </c>
      <c r="P1096" t="str">
        <f>IF(מרקובחצי[[#This Row],[קבעה הפלגה?]]=1,"",IF(AND(מרקובחצי[[#This Row],[עד ועד]]&gt;28,מרקובחצי[[#This Row],[עד ועד]]&lt;32,OR(מרקובחצי[[#This Row],[CycleNumber]]=1,AND(U1095=1),AND(V1095=1,OR(מרקובחצי[[#This Row],[עד ועד]]&lt;J1095,מרקובחצי[[#This Row],[עד ועד]]&gt;K1095)),W1095=1)),1,""))</f>
        <v/>
      </c>
      <c r="Q1096" t="str">
        <f>IF(מרקובחצי[[#This Row],[קבעה הפלגה?]]=1,"",IF(AND(מרקובחצי[[#This Row],[עד ועד]]&gt;31,OR(מרקובחצי[[#This Row],[CycleNumber]]=1,AND(U1095=1),AND(V1095=1,מרקובחצי[[#This Row],[עד ועד]]&gt;K1095),AND(W1095=1,OR(מרקובחצי[[#This Row],[עד ועד]]&gt;K1095,מרקובחצי[[#This Row],[עד ועד]]&lt;J1095)))),1,""))</f>
        <v/>
      </c>
      <c r="R1096" t="str">
        <f>IF(מרקובחצי[[#This Row],[CycleNumber]]&gt;1,IF(AND(O1095=1,מרקובחצי[[#This Row],[עד ועד]]&lt;29),1,""),"")</f>
        <v/>
      </c>
      <c r="S1096" t="str">
        <f>IF(מרקובחצי[[#This Row],[CycleNumber]]&gt;1,IF(OR(AND(O1095=1,מרקובחצי[[#This Row],[עד ועד]]&gt;28),AND(P1095=1),AND(Q1095=1,מרקובחצי[[#This Row],[עד ועד]]&lt;32)),1,""),"")</f>
        <v/>
      </c>
      <c r="T1096" t="str">
        <f>IF(מרקובחצי[[#This Row],[CycleNumber]]&gt;1,IF(AND(Q1095=1,מרקובחצי[[#This Row],[עד ועד]]&gt;31),1,""),"")</f>
        <v/>
      </c>
      <c r="U1096" t="str">
        <f>IF(מרקובחצי[[#This Row],[CycleNumber]]&gt;1,IF(AND(R1095=1,מרקובחצי[[#This Row],[עד ועד]]&lt;29),1,IF(AND(U1095=1,NOT(OR(מרקובחצי[[#This Row],[עד ועד]]&lt;J1095,מרקובחצי[[#This Row],[עד ועד]]&gt;K1095))),1,"")),"")</f>
        <v/>
      </c>
      <c r="V1096" t="str">
        <f>IF(מרקובחצי[[#This Row],[CycleNumber]]&gt;1,IF(AND(SUM(R1095:T1095)=1,מרקובחצי[[#This Row],[עד ועד]]&gt;28,מרקובחצי[[#This Row],[עד ועד]]&lt;32),1,IF(OR(S1095=1,AND(R1095=1,מרקובחצי[[#This Row],[עד ועד]]&gt;28),AND(T1095=1,מרקובחצי[[#This Row],[עד ועד]]&lt;32)),1,IF(AND(V1095=1,NOT(OR(מרקובחצי[[#This Row],[עד ועד]]&lt;J1095,מרקובחצי[[#This Row],[עד ועד]]&gt;K1095))),1,""))),"")</f>
        <v/>
      </c>
      <c r="W1096" t="str">
        <f>IF(מרקובחצי[[#This Row],[CycleNumber]]&gt;1,IF(AND(T1095=1,מרקובחצי[[#This Row],[עד ועד]]&gt;31),1,IF(AND(W1095=1,NOT(OR(מרקובחצי[[#This Row],[עד ועד]]&lt;J1095,מרקובחצי[[#This Row],[עד ועד]]&gt;K1095))),1,"")),"")</f>
        <v/>
      </c>
      <c r="X1096" t="str">
        <f>IF(AND(מרקובחצי[[#This Row],[CycleNumber]]&lt;$B1097,SUM(מרקובחצי[[#This Row],[11]],R1097)=2),1,"")</f>
        <v/>
      </c>
      <c r="Y1096" t="str">
        <f>IF(AND(מרקובחצי[[#This Row],[CycleNumber]]&lt;$B1097,SUM(מרקובחצי[[#This Row],[11]],S1097)=2),1,"")</f>
        <v/>
      </c>
      <c r="Z1096" t="str">
        <f>IF(AND(מרקובחצי[[#This Row],[CycleNumber]]&lt;$B1097,SUM(מרקובחצי[[#This Row],[13]],S1097)=2),1,"")</f>
        <v/>
      </c>
      <c r="AA1096" t="str">
        <f>IF(AND(מרקובחצי[[#This Row],[CycleNumber]]&lt;$B1097,SUM(מרקובחצי[[#This Row],[13]],T1097)=2),1,"")</f>
        <v/>
      </c>
      <c r="AB1096" t="str">
        <f>IF(AND(מרקובחצי[[#This Row],[CycleNumber]]&lt;$B1097,SUM(מרקובחצי[[#This Row],[21]],U1097)=2),1,"")</f>
        <v/>
      </c>
      <c r="AC1096" t="str">
        <f>IF(AND(מרקובחצי[[#This Row],[CycleNumber]]&lt;$B1097,SUM(מרקובחצי[[#This Row],[21]],V1097)=2),1,"")</f>
        <v/>
      </c>
      <c r="AD1096" t="str">
        <f>IF(AND(מרקובחצי[[#This Row],[CycleNumber]]&lt;$B1097,SUM(מרקובחצי[[#This Row],[23]],V1097)=2),1,"")</f>
        <v/>
      </c>
      <c r="AE1096" t="str">
        <f>IF(AND(מרקובחצי[[#This Row],[CycleNumber]]&lt;$B1097,SUM(מרקובחצי[[#This Row],[23]],W1097)=2),1,"")</f>
        <v/>
      </c>
      <c r="AF1096" t="str">
        <f>IF(AND(מרקובחצי[[#This Row],[CycleNumber]]&lt;$B1097,SUM(מרקובחצי[[#This Row],[31]],O1097)=2),1,"")</f>
        <v/>
      </c>
      <c r="AG1096" t="str">
        <f>IF(AND(מרקובחצי[[#This Row],[CycleNumber]]&lt;$B1097,SUM(מרקובחצי[[#This Row],[31]],P1097)=2),1,"")</f>
        <v/>
      </c>
      <c r="AH1096" t="str">
        <f>IF(AND(מרקובחצי[[#This Row],[CycleNumber]]&lt;$B1097,SUM(מרקובחצי[[#This Row],[31]],Q1097)=2),1,"")</f>
        <v/>
      </c>
      <c r="AI1096" t="str">
        <f>IF(AND(מרקובחצי[[#This Row],[CycleNumber]]&lt;$B1097,SUM(U1096:U1097)=2),1,"")</f>
        <v/>
      </c>
      <c r="AJ1096" t="str">
        <f>IF(AND(מרקובחצי[[#This Row],[CycleNumber]]&lt;$B1097,SUM(מרקובחצי[[#This Row],[32]],O1097)=2),1,"")</f>
        <v/>
      </c>
      <c r="AK1096" t="str">
        <f>IF(AND(מרקובחצי[[#This Row],[CycleNumber]]&lt;$B1097,SUM(מרקובחצי[[#This Row],[32]],P1097)=2),1,"")</f>
        <v/>
      </c>
      <c r="AL1096" t="str">
        <f>IF(AND(מרקובחצי[[#This Row],[CycleNumber]]&lt;$B1097,SUM(מרקובחצי[[#This Row],[32]],Q1097)=2),1,"")</f>
        <v/>
      </c>
      <c r="AM1096" t="str">
        <f>IF(AND(מרקובחצי[[#This Row],[CycleNumber]]&lt;$B1097,SUM(V1096:V1097)=2),1,"")</f>
        <v/>
      </c>
      <c r="AN1096" t="str">
        <f>IF(AND(מרקובחצי[[#This Row],[CycleNumber]]&lt;$B1097,SUM(מרקובחצי[[#This Row],[33]],O1097)=2),1,"")</f>
        <v/>
      </c>
      <c r="AO1096" t="str">
        <f>IF(AND(מרקובחצי[[#This Row],[CycleNumber]]&lt;$B1097,SUM(מרקובחצי[[#This Row],[33]],P1097)=2),1,"")</f>
        <v/>
      </c>
      <c r="AP1096" t="str">
        <f>IF(AND(מרקובחצי[[#This Row],[CycleNumber]]&lt;$B1097,SUM(מרקובחצי[[#This Row],[33]],Q1097)=2),1,"")</f>
        <v/>
      </c>
      <c r="AQ1096" t="str">
        <f>IF(AND(מרקובחצי[[#This Row],[CycleNumber]]&lt;$B1097,SUM(W1096:W1097)=2),1,"")</f>
        <v/>
      </c>
      <c r="AR1096" t="str">
        <f>IF(AND(מרקובחצי[[#This Row],[CycleNumber]]&lt;$B1097,SUM(מרקובחצי[[#This Row],[12]],S1097)=2),1,"")</f>
        <v/>
      </c>
      <c r="AS1096" t="str">
        <f>IF(AND(מרקובחצי[[#This Row],[CycleNumber]]&lt;$B1097,SUM(מרקובחצי[[#This Row],[22]],V1097)=2),1,"")</f>
        <v/>
      </c>
      <c r="AT1096" s="3">
        <f>SUM(מרקובחצי[[#This Row],[11]:[33]])</f>
        <v>0</v>
      </c>
    </row>
    <row r="1097" spans="1:46" hidden="1" x14ac:dyDescent="0.25">
      <c r="A1097" t="s">
        <v>120</v>
      </c>
      <c r="B1097">
        <v>5</v>
      </c>
      <c r="C1097">
        <v>33</v>
      </c>
      <c r="D1097">
        <f>מרקובחצי[[#This Row],[LengthofCycle]]+1</f>
        <v>34</v>
      </c>
      <c r="E1097">
        <f>IF(IFERROR(LOOKUP(מרקובחצי[[#This Row],[ClientID]],קביעויות[הפלגה]),FALSE)=מרקובחצי[[#This Row],[ClientID]],1,"")</f>
        <v>1</v>
      </c>
      <c r="F1097" t="str">
        <f>IF(IFERROR(LOOKUP(מרקובחצי[[#This Row],[ClientID]],סוגחציקבוע[S31]),FALSE)=מרקובחצי[[#This Row],[ClientID]],1,"")</f>
        <v/>
      </c>
      <c r="G1097" t="str">
        <f>IF(IFERROR(LOOKUP(מרקובחצי[[#This Row],[ClientID]],סוגחציקבוע[S32]),FALSE)=מרקובחצי[[#This Row],[ClientID]],1,"")</f>
        <v/>
      </c>
      <c r="H1097" t="str">
        <f>IF(IFERROR(LOOKUP(מרקובחצי[[#This Row],[ClientID]],סוגחציקבוע[S33]),FALSE)=מרקובחצי[[#This Row],[ClientID]],1,"")</f>
        <v/>
      </c>
      <c r="I1097" t="str">
        <f>IF(IFERROR(LOOKUP(מרקובחצי[[#This Row],[ClientID]],סוגחציקבוע[S32&amp;33]),FALSE)=מרקובחצי[[#This Row],[ClientID]],1,"")</f>
        <v/>
      </c>
      <c r="J1097">
        <f>IF(SUM(מרקובחצי[[#This Row],[11]:[13]])=1,מרקובחצי[[#This Row],[עד ועד]],IF(SUM(R1096:T1097)=1,IF(מרקובחצי[[#This Row],[עד ועד]]&lt;J1096,מרקובחצי[[#This Row],[עד ועד]],J1096),J1096))</f>
        <v>29</v>
      </c>
      <c r="K1097">
        <f>IF(SUM(מרקובחצי[[#This Row],[11]:[13]])=1,מרקובחצי[[#This Row],[עד ועד]],IF(SUM(R1096:T1097)=1,IF(מרקובחצי[[#This Row],[עד ועד]]&gt;K1096,מרקובחצי[[#This Row],[עד ועד]],K1096),K1096))</f>
        <v>35</v>
      </c>
      <c r="L1097" t="str">
        <f>IF(AND(SUM(מרקובחצי[[#This Row],[31]:[33]])=1,SUM(U1096:W1096)=0),מרקובחצי[[#This Row],[מקס]]-מרקובחצי[[#This Row],[מינ]],"")</f>
        <v/>
      </c>
      <c r="M109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097" t="str">
        <f t="shared" si="17"/>
        <v/>
      </c>
      <c r="O1097" t="str">
        <f>IF(מרקובחצי[[#This Row],[קבעה הפלגה?]]=1,"",IF(AND(מרקובחצי[[#This Row],[עד ועד]]&lt;29,OR(מרקובחצי[[#This Row],[CycleNumber]]=1,AND(U1096=1,OR(מרקובחצי[[#This Row],[עד ועד]]&lt;J1096,מרקובחצי[[#This Row],[עד ועד]]&gt;K1096)),AND(V1096=1,מרקובחצי[[#This Row],[עד ועד]]&lt;J1096),W1096=1)),1,""))</f>
        <v/>
      </c>
      <c r="P1097" t="str">
        <f>IF(מרקובחצי[[#This Row],[קבעה הפלגה?]]=1,"",IF(AND(מרקובחצי[[#This Row],[עד ועד]]&gt;28,מרקובחצי[[#This Row],[עד ועד]]&lt;32,OR(מרקובחצי[[#This Row],[CycleNumber]]=1,AND(U1096=1),AND(V1096=1,OR(מרקובחצי[[#This Row],[עד ועד]]&lt;J1096,מרקובחצי[[#This Row],[עד ועד]]&gt;K1096)),W1096=1)),1,""))</f>
        <v/>
      </c>
      <c r="Q1097" t="str">
        <f>IF(מרקובחצי[[#This Row],[קבעה הפלגה?]]=1,"",IF(AND(מרקובחצי[[#This Row],[עד ועד]]&gt;31,OR(מרקובחצי[[#This Row],[CycleNumber]]=1,AND(U1096=1),AND(V1096=1,מרקובחצי[[#This Row],[עד ועד]]&gt;K1096),AND(W1096=1,OR(מרקובחצי[[#This Row],[עד ועד]]&gt;K1096,מרקובחצי[[#This Row],[עד ועד]]&lt;J1096)))),1,""))</f>
        <v/>
      </c>
      <c r="R1097" t="str">
        <f>IF(מרקובחצי[[#This Row],[CycleNumber]]&gt;1,IF(AND(O1096=1,מרקובחצי[[#This Row],[עד ועד]]&lt;29),1,""),"")</f>
        <v/>
      </c>
      <c r="S1097" t="str">
        <f>IF(מרקובחצי[[#This Row],[CycleNumber]]&gt;1,IF(OR(AND(O1096=1,מרקובחצי[[#This Row],[עד ועד]]&gt;28),AND(P1096=1),AND(Q1096=1,מרקובחצי[[#This Row],[עד ועד]]&lt;32)),1,""),"")</f>
        <v/>
      </c>
      <c r="T1097" t="str">
        <f>IF(מרקובחצי[[#This Row],[CycleNumber]]&gt;1,IF(AND(Q1096=1,מרקובחצי[[#This Row],[עד ועד]]&gt;31),1,""),"")</f>
        <v/>
      </c>
      <c r="U1097" t="str">
        <f>IF(מרקובחצי[[#This Row],[CycleNumber]]&gt;1,IF(AND(R1096=1,מרקובחצי[[#This Row],[עד ועד]]&lt;29),1,IF(AND(U1096=1,NOT(OR(מרקובחצי[[#This Row],[עד ועד]]&lt;J1096,מרקובחצי[[#This Row],[עד ועד]]&gt;K1096))),1,"")),"")</f>
        <v/>
      </c>
      <c r="V1097" t="str">
        <f>IF(מרקובחצי[[#This Row],[CycleNumber]]&gt;1,IF(AND(SUM(R1096:T1096)=1,מרקובחצי[[#This Row],[עד ועד]]&gt;28,מרקובחצי[[#This Row],[עד ועד]]&lt;32),1,IF(OR(S1096=1,AND(R1096=1,מרקובחצי[[#This Row],[עד ועד]]&gt;28),AND(T1096=1,מרקובחצי[[#This Row],[עד ועד]]&lt;32)),1,IF(AND(V1096=1,NOT(OR(מרקובחצי[[#This Row],[עד ועד]]&lt;J1096,מרקובחצי[[#This Row],[עד ועד]]&gt;K1096))),1,""))),"")</f>
        <v/>
      </c>
      <c r="W1097" t="str">
        <f>IF(מרקובחצי[[#This Row],[CycleNumber]]&gt;1,IF(AND(T1096=1,מרקובחצי[[#This Row],[עד ועד]]&gt;31),1,IF(AND(W1096=1,NOT(OR(מרקובחצי[[#This Row],[עד ועד]]&lt;J1096,מרקובחצי[[#This Row],[עד ועד]]&gt;K1096))),1,"")),"")</f>
        <v/>
      </c>
      <c r="X1097" t="str">
        <f>IF(AND(מרקובחצי[[#This Row],[CycleNumber]]&lt;$B1098,SUM(מרקובחצי[[#This Row],[11]],R1098)=2),1,"")</f>
        <v/>
      </c>
      <c r="Y1097" t="str">
        <f>IF(AND(מרקובחצי[[#This Row],[CycleNumber]]&lt;$B1098,SUM(מרקובחצי[[#This Row],[11]],S1098)=2),1,"")</f>
        <v/>
      </c>
      <c r="Z1097" t="str">
        <f>IF(AND(מרקובחצי[[#This Row],[CycleNumber]]&lt;$B1098,SUM(מרקובחצי[[#This Row],[13]],S1098)=2),1,"")</f>
        <v/>
      </c>
      <c r="AA1097" t="str">
        <f>IF(AND(מרקובחצי[[#This Row],[CycleNumber]]&lt;$B1098,SUM(מרקובחצי[[#This Row],[13]],T1098)=2),1,"")</f>
        <v/>
      </c>
      <c r="AB1097" t="str">
        <f>IF(AND(מרקובחצי[[#This Row],[CycleNumber]]&lt;$B1098,SUM(מרקובחצי[[#This Row],[21]],U1098)=2),1,"")</f>
        <v/>
      </c>
      <c r="AC1097" t="str">
        <f>IF(AND(מרקובחצי[[#This Row],[CycleNumber]]&lt;$B1098,SUM(מרקובחצי[[#This Row],[21]],V1098)=2),1,"")</f>
        <v/>
      </c>
      <c r="AD1097" t="str">
        <f>IF(AND(מרקובחצי[[#This Row],[CycleNumber]]&lt;$B1098,SUM(מרקובחצי[[#This Row],[23]],V1098)=2),1,"")</f>
        <v/>
      </c>
      <c r="AE1097" t="str">
        <f>IF(AND(מרקובחצי[[#This Row],[CycleNumber]]&lt;$B1098,SUM(מרקובחצי[[#This Row],[23]],W1098)=2),1,"")</f>
        <v/>
      </c>
      <c r="AF1097" t="str">
        <f>IF(AND(מרקובחצי[[#This Row],[CycleNumber]]&lt;$B1098,SUM(מרקובחצי[[#This Row],[31]],O1098)=2),1,"")</f>
        <v/>
      </c>
      <c r="AG1097" t="str">
        <f>IF(AND(מרקובחצי[[#This Row],[CycleNumber]]&lt;$B1098,SUM(מרקובחצי[[#This Row],[31]],P1098)=2),1,"")</f>
        <v/>
      </c>
      <c r="AH1097" t="str">
        <f>IF(AND(מרקובחצי[[#This Row],[CycleNumber]]&lt;$B1098,SUM(מרקובחצי[[#This Row],[31]],Q1098)=2),1,"")</f>
        <v/>
      </c>
      <c r="AI1097" t="str">
        <f>IF(AND(מרקובחצי[[#This Row],[CycleNumber]]&lt;$B1098,SUM(U1097:U1098)=2),1,"")</f>
        <v/>
      </c>
      <c r="AJ1097" t="str">
        <f>IF(AND(מרקובחצי[[#This Row],[CycleNumber]]&lt;$B1098,SUM(מרקובחצי[[#This Row],[32]],O1098)=2),1,"")</f>
        <v/>
      </c>
      <c r="AK1097" t="str">
        <f>IF(AND(מרקובחצי[[#This Row],[CycleNumber]]&lt;$B1098,SUM(מרקובחצי[[#This Row],[32]],P1098)=2),1,"")</f>
        <v/>
      </c>
      <c r="AL1097" t="str">
        <f>IF(AND(מרקובחצי[[#This Row],[CycleNumber]]&lt;$B1098,SUM(מרקובחצי[[#This Row],[32]],Q1098)=2),1,"")</f>
        <v/>
      </c>
      <c r="AM1097" t="str">
        <f>IF(AND(מרקובחצי[[#This Row],[CycleNumber]]&lt;$B1098,SUM(V1097:V1098)=2),1,"")</f>
        <v/>
      </c>
      <c r="AN1097" t="str">
        <f>IF(AND(מרקובחצי[[#This Row],[CycleNumber]]&lt;$B1098,SUM(מרקובחצי[[#This Row],[33]],O1098)=2),1,"")</f>
        <v/>
      </c>
      <c r="AO1097" t="str">
        <f>IF(AND(מרקובחצי[[#This Row],[CycleNumber]]&lt;$B1098,SUM(מרקובחצי[[#This Row],[33]],P1098)=2),1,"")</f>
        <v/>
      </c>
      <c r="AP1097" t="str">
        <f>IF(AND(מרקובחצי[[#This Row],[CycleNumber]]&lt;$B1098,SUM(מרקובחצי[[#This Row],[33]],Q1098)=2),1,"")</f>
        <v/>
      </c>
      <c r="AQ1097" t="str">
        <f>IF(AND(מרקובחצי[[#This Row],[CycleNumber]]&lt;$B1098,SUM(W1097:W1098)=2),1,"")</f>
        <v/>
      </c>
      <c r="AR1097" t="str">
        <f>IF(AND(מרקובחצי[[#This Row],[CycleNumber]]&lt;$B1098,SUM(מרקובחצי[[#This Row],[12]],S1098)=2),1,"")</f>
        <v/>
      </c>
      <c r="AS1097" t="str">
        <f>IF(AND(מרקובחצי[[#This Row],[CycleNumber]]&lt;$B1098,SUM(מרקובחצי[[#This Row],[22]],V1098)=2),1,"")</f>
        <v/>
      </c>
      <c r="AT1097" s="3">
        <f>SUM(מרקובחצי[[#This Row],[11]:[33]])</f>
        <v>0</v>
      </c>
    </row>
    <row r="1098" spans="1:46" hidden="1" x14ac:dyDescent="0.25">
      <c r="A1098" t="s">
        <v>120</v>
      </c>
      <c r="B1098">
        <v>6</v>
      </c>
      <c r="C1098">
        <v>34</v>
      </c>
      <c r="D1098">
        <f>מרקובחצי[[#This Row],[LengthofCycle]]+1</f>
        <v>35</v>
      </c>
      <c r="E1098">
        <f>IF(IFERROR(LOOKUP(מרקובחצי[[#This Row],[ClientID]],קביעויות[הפלגה]),FALSE)=מרקובחצי[[#This Row],[ClientID]],1,"")</f>
        <v>1</v>
      </c>
      <c r="F1098" t="str">
        <f>IF(IFERROR(LOOKUP(מרקובחצי[[#This Row],[ClientID]],סוגחציקבוע[S31]),FALSE)=מרקובחצי[[#This Row],[ClientID]],1,"")</f>
        <v/>
      </c>
      <c r="G1098" t="str">
        <f>IF(IFERROR(LOOKUP(מרקובחצי[[#This Row],[ClientID]],סוגחציקבוע[S32]),FALSE)=מרקובחצי[[#This Row],[ClientID]],1,"")</f>
        <v/>
      </c>
      <c r="H1098" t="str">
        <f>IF(IFERROR(LOOKUP(מרקובחצי[[#This Row],[ClientID]],סוגחציקבוע[S33]),FALSE)=מרקובחצי[[#This Row],[ClientID]],1,"")</f>
        <v/>
      </c>
      <c r="I1098" t="str">
        <f>IF(IFERROR(LOOKUP(מרקובחצי[[#This Row],[ClientID]],סוגחציקבוע[S32&amp;33]),FALSE)=מרקובחצי[[#This Row],[ClientID]],1,"")</f>
        <v/>
      </c>
      <c r="J1098">
        <f>IF(SUM(מרקובחצי[[#This Row],[11]:[13]])=1,מרקובחצי[[#This Row],[עד ועד]],IF(SUM(R1097:T1098)=1,IF(מרקובחצי[[#This Row],[עד ועד]]&lt;J1097,מרקובחצי[[#This Row],[עד ועד]],J1097),J1097))</f>
        <v>29</v>
      </c>
      <c r="K1098">
        <f>IF(SUM(מרקובחצי[[#This Row],[11]:[13]])=1,מרקובחצי[[#This Row],[עד ועד]],IF(SUM(R1097:T1098)=1,IF(מרקובחצי[[#This Row],[עד ועד]]&gt;K1097,מרקובחצי[[#This Row],[עד ועד]],K1097),K1097))</f>
        <v>35</v>
      </c>
      <c r="L1098" t="str">
        <f>IF(AND(SUM(מרקובחצי[[#This Row],[31]:[33]])=1,SUM(U1097:W1097)=0),מרקובחצי[[#This Row],[מקס]]-מרקובחצי[[#This Row],[מינ]],"")</f>
        <v/>
      </c>
      <c r="M109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098" t="str">
        <f t="shared" si="17"/>
        <v/>
      </c>
      <c r="O1098" t="str">
        <f>IF(מרקובחצי[[#This Row],[קבעה הפלגה?]]=1,"",IF(AND(מרקובחצי[[#This Row],[עד ועד]]&lt;29,OR(מרקובחצי[[#This Row],[CycleNumber]]=1,AND(U1097=1,OR(מרקובחצי[[#This Row],[עד ועד]]&lt;J1097,מרקובחצי[[#This Row],[עד ועד]]&gt;K1097)),AND(V1097=1,מרקובחצי[[#This Row],[עד ועד]]&lt;J1097),W1097=1)),1,""))</f>
        <v/>
      </c>
      <c r="P1098" t="str">
        <f>IF(מרקובחצי[[#This Row],[קבעה הפלגה?]]=1,"",IF(AND(מרקובחצי[[#This Row],[עד ועד]]&gt;28,מרקובחצי[[#This Row],[עד ועד]]&lt;32,OR(מרקובחצי[[#This Row],[CycleNumber]]=1,AND(U1097=1),AND(V1097=1,OR(מרקובחצי[[#This Row],[עד ועד]]&lt;J1097,מרקובחצי[[#This Row],[עד ועד]]&gt;K1097)),W1097=1)),1,""))</f>
        <v/>
      </c>
      <c r="Q1098" t="str">
        <f>IF(מרקובחצי[[#This Row],[קבעה הפלגה?]]=1,"",IF(AND(מרקובחצי[[#This Row],[עד ועד]]&gt;31,OR(מרקובחצי[[#This Row],[CycleNumber]]=1,AND(U1097=1),AND(V1097=1,מרקובחצי[[#This Row],[עד ועד]]&gt;K1097),AND(W1097=1,OR(מרקובחצי[[#This Row],[עד ועד]]&gt;K1097,מרקובחצי[[#This Row],[עד ועד]]&lt;J1097)))),1,""))</f>
        <v/>
      </c>
      <c r="R1098" t="str">
        <f>IF(מרקובחצי[[#This Row],[CycleNumber]]&gt;1,IF(AND(O1097=1,מרקובחצי[[#This Row],[עד ועד]]&lt;29),1,""),"")</f>
        <v/>
      </c>
      <c r="S1098" t="str">
        <f>IF(מרקובחצי[[#This Row],[CycleNumber]]&gt;1,IF(OR(AND(O1097=1,מרקובחצי[[#This Row],[עד ועד]]&gt;28),AND(P1097=1),AND(Q1097=1,מרקובחצי[[#This Row],[עד ועד]]&lt;32)),1,""),"")</f>
        <v/>
      </c>
      <c r="T1098" t="str">
        <f>IF(מרקובחצי[[#This Row],[CycleNumber]]&gt;1,IF(AND(Q1097=1,מרקובחצי[[#This Row],[עד ועד]]&gt;31),1,""),"")</f>
        <v/>
      </c>
      <c r="U1098" t="str">
        <f>IF(מרקובחצי[[#This Row],[CycleNumber]]&gt;1,IF(AND(R1097=1,מרקובחצי[[#This Row],[עד ועד]]&lt;29),1,IF(AND(U1097=1,NOT(OR(מרקובחצי[[#This Row],[עד ועד]]&lt;J1097,מרקובחצי[[#This Row],[עד ועד]]&gt;K1097))),1,"")),"")</f>
        <v/>
      </c>
      <c r="V1098" t="str">
        <f>IF(מרקובחצי[[#This Row],[CycleNumber]]&gt;1,IF(AND(SUM(R1097:T1097)=1,מרקובחצי[[#This Row],[עד ועד]]&gt;28,מרקובחצי[[#This Row],[עד ועד]]&lt;32),1,IF(OR(S1097=1,AND(R1097=1,מרקובחצי[[#This Row],[עד ועד]]&gt;28),AND(T1097=1,מרקובחצי[[#This Row],[עד ועד]]&lt;32)),1,IF(AND(V1097=1,NOT(OR(מרקובחצי[[#This Row],[עד ועד]]&lt;J1097,מרקובחצי[[#This Row],[עד ועד]]&gt;K1097))),1,""))),"")</f>
        <v/>
      </c>
      <c r="W1098" t="str">
        <f>IF(מרקובחצי[[#This Row],[CycleNumber]]&gt;1,IF(AND(T1097=1,מרקובחצי[[#This Row],[עד ועד]]&gt;31),1,IF(AND(W1097=1,NOT(OR(מרקובחצי[[#This Row],[עד ועד]]&lt;J1097,מרקובחצי[[#This Row],[עד ועד]]&gt;K1097))),1,"")),"")</f>
        <v/>
      </c>
      <c r="X1098" t="str">
        <f>IF(AND(מרקובחצי[[#This Row],[CycleNumber]]&lt;$B1099,SUM(מרקובחצי[[#This Row],[11]],R1099)=2),1,"")</f>
        <v/>
      </c>
      <c r="Y1098" t="str">
        <f>IF(AND(מרקובחצי[[#This Row],[CycleNumber]]&lt;$B1099,SUM(מרקובחצי[[#This Row],[11]],S1099)=2),1,"")</f>
        <v/>
      </c>
      <c r="Z1098" t="str">
        <f>IF(AND(מרקובחצי[[#This Row],[CycleNumber]]&lt;$B1099,SUM(מרקובחצי[[#This Row],[13]],S1099)=2),1,"")</f>
        <v/>
      </c>
      <c r="AA1098" t="str">
        <f>IF(AND(מרקובחצי[[#This Row],[CycleNumber]]&lt;$B1099,SUM(מרקובחצי[[#This Row],[13]],T1099)=2),1,"")</f>
        <v/>
      </c>
      <c r="AB1098" t="str">
        <f>IF(AND(מרקובחצי[[#This Row],[CycleNumber]]&lt;$B1099,SUM(מרקובחצי[[#This Row],[21]],U1099)=2),1,"")</f>
        <v/>
      </c>
      <c r="AC1098" t="str">
        <f>IF(AND(מרקובחצי[[#This Row],[CycleNumber]]&lt;$B1099,SUM(מרקובחצי[[#This Row],[21]],V1099)=2),1,"")</f>
        <v/>
      </c>
      <c r="AD1098" t="str">
        <f>IF(AND(מרקובחצי[[#This Row],[CycleNumber]]&lt;$B1099,SUM(מרקובחצי[[#This Row],[23]],V1099)=2),1,"")</f>
        <v/>
      </c>
      <c r="AE1098" t="str">
        <f>IF(AND(מרקובחצי[[#This Row],[CycleNumber]]&lt;$B1099,SUM(מרקובחצי[[#This Row],[23]],W1099)=2),1,"")</f>
        <v/>
      </c>
      <c r="AF1098" t="str">
        <f>IF(AND(מרקובחצי[[#This Row],[CycleNumber]]&lt;$B1099,SUM(מרקובחצי[[#This Row],[31]],O1099)=2),1,"")</f>
        <v/>
      </c>
      <c r="AG1098" t="str">
        <f>IF(AND(מרקובחצי[[#This Row],[CycleNumber]]&lt;$B1099,SUM(מרקובחצי[[#This Row],[31]],P1099)=2),1,"")</f>
        <v/>
      </c>
      <c r="AH1098" t="str">
        <f>IF(AND(מרקובחצי[[#This Row],[CycleNumber]]&lt;$B1099,SUM(מרקובחצי[[#This Row],[31]],Q1099)=2),1,"")</f>
        <v/>
      </c>
      <c r="AI1098" t="str">
        <f>IF(AND(מרקובחצי[[#This Row],[CycleNumber]]&lt;$B1099,SUM(U1098:U1099)=2),1,"")</f>
        <v/>
      </c>
      <c r="AJ1098" t="str">
        <f>IF(AND(מרקובחצי[[#This Row],[CycleNumber]]&lt;$B1099,SUM(מרקובחצי[[#This Row],[32]],O1099)=2),1,"")</f>
        <v/>
      </c>
      <c r="AK1098" t="str">
        <f>IF(AND(מרקובחצי[[#This Row],[CycleNumber]]&lt;$B1099,SUM(מרקובחצי[[#This Row],[32]],P1099)=2),1,"")</f>
        <v/>
      </c>
      <c r="AL1098" t="str">
        <f>IF(AND(מרקובחצי[[#This Row],[CycleNumber]]&lt;$B1099,SUM(מרקובחצי[[#This Row],[32]],Q1099)=2),1,"")</f>
        <v/>
      </c>
      <c r="AM1098" t="str">
        <f>IF(AND(מרקובחצי[[#This Row],[CycleNumber]]&lt;$B1099,SUM(V1098:V1099)=2),1,"")</f>
        <v/>
      </c>
      <c r="AN1098" t="str">
        <f>IF(AND(מרקובחצי[[#This Row],[CycleNumber]]&lt;$B1099,SUM(מרקובחצי[[#This Row],[33]],O1099)=2),1,"")</f>
        <v/>
      </c>
      <c r="AO1098" t="str">
        <f>IF(AND(מרקובחצי[[#This Row],[CycleNumber]]&lt;$B1099,SUM(מרקובחצי[[#This Row],[33]],P1099)=2),1,"")</f>
        <v/>
      </c>
      <c r="AP1098" t="str">
        <f>IF(AND(מרקובחצי[[#This Row],[CycleNumber]]&lt;$B1099,SUM(מרקובחצי[[#This Row],[33]],Q1099)=2),1,"")</f>
        <v/>
      </c>
      <c r="AQ1098" t="str">
        <f>IF(AND(מרקובחצי[[#This Row],[CycleNumber]]&lt;$B1099,SUM(W1098:W1099)=2),1,"")</f>
        <v/>
      </c>
      <c r="AR1098" t="str">
        <f>IF(AND(מרקובחצי[[#This Row],[CycleNumber]]&lt;$B1099,SUM(מרקובחצי[[#This Row],[12]],S1099)=2),1,"")</f>
        <v/>
      </c>
      <c r="AS1098" t="str">
        <f>IF(AND(מרקובחצי[[#This Row],[CycleNumber]]&lt;$B1099,SUM(מרקובחצי[[#This Row],[22]],V1099)=2),1,"")</f>
        <v/>
      </c>
      <c r="AT1098" s="3">
        <f>SUM(מרקובחצי[[#This Row],[11]:[33]])</f>
        <v>0</v>
      </c>
    </row>
    <row r="1099" spans="1:46" hidden="1" x14ac:dyDescent="0.25">
      <c r="A1099" t="s">
        <v>120</v>
      </c>
      <c r="B1099">
        <v>7</v>
      </c>
      <c r="C1099">
        <v>30</v>
      </c>
      <c r="D1099">
        <f>מרקובחצי[[#This Row],[LengthofCycle]]+1</f>
        <v>31</v>
      </c>
      <c r="E1099">
        <f>IF(IFERROR(LOOKUP(מרקובחצי[[#This Row],[ClientID]],קביעויות[הפלגה]),FALSE)=מרקובחצי[[#This Row],[ClientID]],1,"")</f>
        <v>1</v>
      </c>
      <c r="F1099" t="str">
        <f>IF(IFERROR(LOOKUP(מרקובחצי[[#This Row],[ClientID]],סוגחציקבוע[S31]),FALSE)=מרקובחצי[[#This Row],[ClientID]],1,"")</f>
        <v/>
      </c>
      <c r="G1099" t="str">
        <f>IF(IFERROR(LOOKUP(מרקובחצי[[#This Row],[ClientID]],סוגחציקבוע[S32]),FALSE)=מרקובחצי[[#This Row],[ClientID]],1,"")</f>
        <v/>
      </c>
      <c r="H1099" t="str">
        <f>IF(IFERROR(LOOKUP(מרקובחצי[[#This Row],[ClientID]],סוגחציקבוע[S33]),FALSE)=מרקובחצי[[#This Row],[ClientID]],1,"")</f>
        <v/>
      </c>
      <c r="I1099" t="str">
        <f>IF(IFERROR(LOOKUP(מרקובחצי[[#This Row],[ClientID]],סוגחציקבוע[S32&amp;33]),FALSE)=מרקובחצי[[#This Row],[ClientID]],1,"")</f>
        <v/>
      </c>
      <c r="J1099">
        <f>IF(SUM(מרקובחצי[[#This Row],[11]:[13]])=1,מרקובחצי[[#This Row],[עד ועד]],IF(SUM(R1098:T1099)=1,IF(מרקובחצי[[#This Row],[עד ועד]]&lt;J1098,מרקובחצי[[#This Row],[עד ועד]],J1098),J1098))</f>
        <v>29</v>
      </c>
      <c r="K1099">
        <f>IF(SUM(מרקובחצי[[#This Row],[11]:[13]])=1,מרקובחצי[[#This Row],[עד ועד]],IF(SUM(R1098:T1099)=1,IF(מרקובחצי[[#This Row],[עד ועד]]&gt;K1098,מרקובחצי[[#This Row],[עד ועד]],K1098),K1098))</f>
        <v>35</v>
      </c>
      <c r="L1099" t="str">
        <f>IF(AND(SUM(מרקובחצי[[#This Row],[31]:[33]])=1,SUM(U1098:W1098)=0),מרקובחצי[[#This Row],[מקס]]-מרקובחצי[[#This Row],[מינ]],"")</f>
        <v/>
      </c>
      <c r="M109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099" t="str">
        <f t="shared" si="17"/>
        <v/>
      </c>
      <c r="O1099" t="str">
        <f>IF(מרקובחצי[[#This Row],[קבעה הפלגה?]]=1,"",IF(AND(מרקובחצי[[#This Row],[עד ועד]]&lt;29,OR(מרקובחצי[[#This Row],[CycleNumber]]=1,AND(U1098=1,OR(מרקובחצי[[#This Row],[עד ועד]]&lt;J1098,מרקובחצי[[#This Row],[עד ועד]]&gt;K1098)),AND(V1098=1,מרקובחצי[[#This Row],[עד ועד]]&lt;J1098),W1098=1)),1,""))</f>
        <v/>
      </c>
      <c r="P1099" t="str">
        <f>IF(מרקובחצי[[#This Row],[קבעה הפלגה?]]=1,"",IF(AND(מרקובחצי[[#This Row],[עד ועד]]&gt;28,מרקובחצי[[#This Row],[עד ועד]]&lt;32,OR(מרקובחצי[[#This Row],[CycleNumber]]=1,AND(U1098=1),AND(V1098=1,OR(מרקובחצי[[#This Row],[עד ועד]]&lt;J1098,מרקובחצי[[#This Row],[עד ועד]]&gt;K1098)),W1098=1)),1,""))</f>
        <v/>
      </c>
      <c r="Q1099" t="str">
        <f>IF(מרקובחצי[[#This Row],[קבעה הפלגה?]]=1,"",IF(AND(מרקובחצי[[#This Row],[עד ועד]]&gt;31,OR(מרקובחצי[[#This Row],[CycleNumber]]=1,AND(U1098=1),AND(V1098=1,מרקובחצי[[#This Row],[עד ועד]]&gt;K1098),AND(W1098=1,OR(מרקובחצי[[#This Row],[עד ועד]]&gt;K1098,מרקובחצי[[#This Row],[עד ועד]]&lt;J1098)))),1,""))</f>
        <v/>
      </c>
      <c r="R1099" t="str">
        <f>IF(מרקובחצי[[#This Row],[CycleNumber]]&gt;1,IF(AND(O1098=1,מרקובחצי[[#This Row],[עד ועד]]&lt;29),1,""),"")</f>
        <v/>
      </c>
      <c r="S1099" t="str">
        <f>IF(מרקובחצי[[#This Row],[CycleNumber]]&gt;1,IF(OR(AND(O1098=1,מרקובחצי[[#This Row],[עד ועד]]&gt;28),AND(P1098=1),AND(Q1098=1,מרקובחצי[[#This Row],[עד ועד]]&lt;32)),1,""),"")</f>
        <v/>
      </c>
      <c r="T1099" t="str">
        <f>IF(מרקובחצי[[#This Row],[CycleNumber]]&gt;1,IF(AND(Q1098=1,מרקובחצי[[#This Row],[עד ועד]]&gt;31),1,""),"")</f>
        <v/>
      </c>
      <c r="U1099" t="str">
        <f>IF(מרקובחצי[[#This Row],[CycleNumber]]&gt;1,IF(AND(R1098=1,מרקובחצי[[#This Row],[עד ועד]]&lt;29),1,IF(AND(U1098=1,NOT(OR(מרקובחצי[[#This Row],[עד ועד]]&lt;J1098,מרקובחצי[[#This Row],[עד ועד]]&gt;K1098))),1,"")),"")</f>
        <v/>
      </c>
      <c r="V1099" t="str">
        <f>IF(מרקובחצי[[#This Row],[CycleNumber]]&gt;1,IF(AND(SUM(R1098:T1098)=1,מרקובחצי[[#This Row],[עד ועד]]&gt;28,מרקובחצי[[#This Row],[עד ועד]]&lt;32),1,IF(OR(S1098=1,AND(R1098=1,מרקובחצי[[#This Row],[עד ועד]]&gt;28),AND(T1098=1,מרקובחצי[[#This Row],[עד ועד]]&lt;32)),1,IF(AND(V1098=1,NOT(OR(מרקובחצי[[#This Row],[עד ועד]]&lt;J1098,מרקובחצי[[#This Row],[עד ועד]]&gt;K1098))),1,""))),"")</f>
        <v/>
      </c>
      <c r="W1099" t="str">
        <f>IF(מרקובחצי[[#This Row],[CycleNumber]]&gt;1,IF(AND(T1098=1,מרקובחצי[[#This Row],[עד ועד]]&gt;31),1,IF(AND(W1098=1,NOT(OR(מרקובחצי[[#This Row],[עד ועד]]&lt;J1098,מרקובחצי[[#This Row],[עד ועד]]&gt;K1098))),1,"")),"")</f>
        <v/>
      </c>
      <c r="X1099" t="str">
        <f>IF(AND(מרקובחצי[[#This Row],[CycleNumber]]&lt;$B1100,SUM(מרקובחצי[[#This Row],[11]],R1100)=2),1,"")</f>
        <v/>
      </c>
      <c r="Y1099" t="str">
        <f>IF(AND(מרקובחצי[[#This Row],[CycleNumber]]&lt;$B1100,SUM(מרקובחצי[[#This Row],[11]],S1100)=2),1,"")</f>
        <v/>
      </c>
      <c r="Z1099" t="str">
        <f>IF(AND(מרקובחצי[[#This Row],[CycleNumber]]&lt;$B1100,SUM(מרקובחצי[[#This Row],[13]],S1100)=2),1,"")</f>
        <v/>
      </c>
      <c r="AA1099" t="str">
        <f>IF(AND(מרקובחצי[[#This Row],[CycleNumber]]&lt;$B1100,SUM(מרקובחצי[[#This Row],[13]],T1100)=2),1,"")</f>
        <v/>
      </c>
      <c r="AB1099" t="str">
        <f>IF(AND(מרקובחצי[[#This Row],[CycleNumber]]&lt;$B1100,SUM(מרקובחצי[[#This Row],[21]],U1100)=2),1,"")</f>
        <v/>
      </c>
      <c r="AC1099" t="str">
        <f>IF(AND(מרקובחצי[[#This Row],[CycleNumber]]&lt;$B1100,SUM(מרקובחצי[[#This Row],[21]],V1100)=2),1,"")</f>
        <v/>
      </c>
      <c r="AD1099" t="str">
        <f>IF(AND(מרקובחצי[[#This Row],[CycleNumber]]&lt;$B1100,SUM(מרקובחצי[[#This Row],[23]],V1100)=2),1,"")</f>
        <v/>
      </c>
      <c r="AE1099" t="str">
        <f>IF(AND(מרקובחצי[[#This Row],[CycleNumber]]&lt;$B1100,SUM(מרקובחצי[[#This Row],[23]],W1100)=2),1,"")</f>
        <v/>
      </c>
      <c r="AF1099" t="str">
        <f>IF(AND(מרקובחצי[[#This Row],[CycleNumber]]&lt;$B1100,SUM(מרקובחצי[[#This Row],[31]],O1100)=2),1,"")</f>
        <v/>
      </c>
      <c r="AG1099" t="str">
        <f>IF(AND(מרקובחצי[[#This Row],[CycleNumber]]&lt;$B1100,SUM(מרקובחצי[[#This Row],[31]],P1100)=2),1,"")</f>
        <v/>
      </c>
      <c r="AH1099" t="str">
        <f>IF(AND(מרקובחצי[[#This Row],[CycleNumber]]&lt;$B1100,SUM(מרקובחצי[[#This Row],[31]],Q1100)=2),1,"")</f>
        <v/>
      </c>
      <c r="AI1099" t="str">
        <f>IF(AND(מרקובחצי[[#This Row],[CycleNumber]]&lt;$B1100,SUM(U1099:U1100)=2),1,"")</f>
        <v/>
      </c>
      <c r="AJ1099" t="str">
        <f>IF(AND(מרקובחצי[[#This Row],[CycleNumber]]&lt;$B1100,SUM(מרקובחצי[[#This Row],[32]],O1100)=2),1,"")</f>
        <v/>
      </c>
      <c r="AK1099" t="str">
        <f>IF(AND(מרקובחצי[[#This Row],[CycleNumber]]&lt;$B1100,SUM(מרקובחצי[[#This Row],[32]],P1100)=2),1,"")</f>
        <v/>
      </c>
      <c r="AL1099" t="str">
        <f>IF(AND(מרקובחצי[[#This Row],[CycleNumber]]&lt;$B1100,SUM(מרקובחצי[[#This Row],[32]],Q1100)=2),1,"")</f>
        <v/>
      </c>
      <c r="AM1099" t="str">
        <f>IF(AND(מרקובחצי[[#This Row],[CycleNumber]]&lt;$B1100,SUM(V1099:V1100)=2),1,"")</f>
        <v/>
      </c>
      <c r="AN1099" t="str">
        <f>IF(AND(מרקובחצי[[#This Row],[CycleNumber]]&lt;$B1100,SUM(מרקובחצי[[#This Row],[33]],O1100)=2),1,"")</f>
        <v/>
      </c>
      <c r="AO1099" t="str">
        <f>IF(AND(מרקובחצי[[#This Row],[CycleNumber]]&lt;$B1100,SUM(מרקובחצי[[#This Row],[33]],P1100)=2),1,"")</f>
        <v/>
      </c>
      <c r="AP1099" t="str">
        <f>IF(AND(מרקובחצי[[#This Row],[CycleNumber]]&lt;$B1100,SUM(מרקובחצי[[#This Row],[33]],Q1100)=2),1,"")</f>
        <v/>
      </c>
      <c r="AQ1099" t="str">
        <f>IF(AND(מרקובחצי[[#This Row],[CycleNumber]]&lt;$B1100,SUM(W1099:W1100)=2),1,"")</f>
        <v/>
      </c>
      <c r="AR1099" t="str">
        <f>IF(AND(מרקובחצי[[#This Row],[CycleNumber]]&lt;$B1100,SUM(מרקובחצי[[#This Row],[12]],S1100)=2),1,"")</f>
        <v/>
      </c>
      <c r="AS1099" t="str">
        <f>IF(AND(מרקובחצי[[#This Row],[CycleNumber]]&lt;$B1100,SUM(מרקובחצי[[#This Row],[22]],V1100)=2),1,"")</f>
        <v/>
      </c>
      <c r="AT1099" s="3">
        <f>SUM(מרקובחצי[[#This Row],[11]:[33]])</f>
        <v>0</v>
      </c>
    </row>
    <row r="1100" spans="1:46" hidden="1" x14ac:dyDescent="0.25">
      <c r="A1100" t="s">
        <v>120</v>
      </c>
      <c r="B1100">
        <v>8</v>
      </c>
      <c r="C1100">
        <v>32</v>
      </c>
      <c r="D1100">
        <f>מרקובחצי[[#This Row],[LengthofCycle]]+1</f>
        <v>33</v>
      </c>
      <c r="E1100">
        <f>IF(IFERROR(LOOKUP(מרקובחצי[[#This Row],[ClientID]],קביעויות[הפלגה]),FALSE)=מרקובחצי[[#This Row],[ClientID]],1,"")</f>
        <v>1</v>
      </c>
      <c r="F1100" t="str">
        <f>IF(IFERROR(LOOKUP(מרקובחצי[[#This Row],[ClientID]],סוגחציקבוע[S31]),FALSE)=מרקובחצי[[#This Row],[ClientID]],1,"")</f>
        <v/>
      </c>
      <c r="G1100" t="str">
        <f>IF(IFERROR(LOOKUP(מרקובחצי[[#This Row],[ClientID]],סוגחציקבוע[S32]),FALSE)=מרקובחצי[[#This Row],[ClientID]],1,"")</f>
        <v/>
      </c>
      <c r="H1100" t="str">
        <f>IF(IFERROR(LOOKUP(מרקובחצי[[#This Row],[ClientID]],סוגחציקבוע[S33]),FALSE)=מרקובחצי[[#This Row],[ClientID]],1,"")</f>
        <v/>
      </c>
      <c r="I1100" t="str">
        <f>IF(IFERROR(LOOKUP(מרקובחצי[[#This Row],[ClientID]],סוגחציקבוע[S32&amp;33]),FALSE)=מרקובחצי[[#This Row],[ClientID]],1,"")</f>
        <v/>
      </c>
      <c r="J1100">
        <f>IF(SUM(מרקובחצי[[#This Row],[11]:[13]])=1,מרקובחצי[[#This Row],[עד ועד]],IF(SUM(R1099:T1100)=1,IF(מרקובחצי[[#This Row],[עד ועד]]&lt;J1099,מרקובחצי[[#This Row],[עד ועד]],J1099),J1099))</f>
        <v>29</v>
      </c>
      <c r="K1100">
        <f>IF(SUM(מרקובחצי[[#This Row],[11]:[13]])=1,מרקובחצי[[#This Row],[עד ועד]],IF(SUM(R1099:T1100)=1,IF(מרקובחצי[[#This Row],[עד ועד]]&gt;K1099,מרקובחצי[[#This Row],[עד ועד]],K1099),K1099))</f>
        <v>35</v>
      </c>
      <c r="L1100" t="str">
        <f>IF(AND(SUM(מרקובחצי[[#This Row],[31]:[33]])=1,SUM(U1099:W1099)=0),מרקובחצי[[#This Row],[מקס]]-מרקובחצי[[#This Row],[מינ]],"")</f>
        <v/>
      </c>
      <c r="M110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00" t="str">
        <f t="shared" si="17"/>
        <v/>
      </c>
      <c r="O1100" t="str">
        <f>IF(מרקובחצי[[#This Row],[קבעה הפלגה?]]=1,"",IF(AND(מרקובחצי[[#This Row],[עד ועד]]&lt;29,OR(מרקובחצי[[#This Row],[CycleNumber]]=1,AND(U1099=1,OR(מרקובחצי[[#This Row],[עד ועד]]&lt;J1099,מרקובחצי[[#This Row],[עד ועד]]&gt;K1099)),AND(V1099=1,מרקובחצי[[#This Row],[עד ועד]]&lt;J1099),W1099=1)),1,""))</f>
        <v/>
      </c>
      <c r="P1100" t="str">
        <f>IF(מרקובחצי[[#This Row],[קבעה הפלגה?]]=1,"",IF(AND(מרקובחצי[[#This Row],[עד ועד]]&gt;28,מרקובחצי[[#This Row],[עד ועד]]&lt;32,OR(מרקובחצי[[#This Row],[CycleNumber]]=1,AND(U1099=1),AND(V1099=1,OR(מרקובחצי[[#This Row],[עד ועד]]&lt;J1099,מרקובחצי[[#This Row],[עד ועד]]&gt;K1099)),W1099=1)),1,""))</f>
        <v/>
      </c>
      <c r="Q1100" t="str">
        <f>IF(מרקובחצי[[#This Row],[קבעה הפלגה?]]=1,"",IF(AND(מרקובחצי[[#This Row],[עד ועד]]&gt;31,OR(מרקובחצי[[#This Row],[CycleNumber]]=1,AND(U1099=1),AND(V1099=1,מרקובחצי[[#This Row],[עד ועד]]&gt;K1099),AND(W1099=1,OR(מרקובחצי[[#This Row],[עד ועד]]&gt;K1099,מרקובחצי[[#This Row],[עד ועד]]&lt;J1099)))),1,""))</f>
        <v/>
      </c>
      <c r="R1100" t="str">
        <f>IF(מרקובחצי[[#This Row],[CycleNumber]]&gt;1,IF(AND(O1099=1,מרקובחצי[[#This Row],[עד ועד]]&lt;29),1,""),"")</f>
        <v/>
      </c>
      <c r="S1100" t="str">
        <f>IF(מרקובחצי[[#This Row],[CycleNumber]]&gt;1,IF(OR(AND(O1099=1,מרקובחצי[[#This Row],[עד ועד]]&gt;28),AND(P1099=1),AND(Q1099=1,מרקובחצי[[#This Row],[עד ועד]]&lt;32)),1,""),"")</f>
        <v/>
      </c>
      <c r="T1100" t="str">
        <f>IF(מרקובחצי[[#This Row],[CycleNumber]]&gt;1,IF(AND(Q1099=1,מרקובחצי[[#This Row],[עד ועד]]&gt;31),1,""),"")</f>
        <v/>
      </c>
      <c r="U1100" t="str">
        <f>IF(מרקובחצי[[#This Row],[CycleNumber]]&gt;1,IF(AND(R1099=1,מרקובחצי[[#This Row],[עד ועד]]&lt;29),1,IF(AND(U1099=1,NOT(OR(מרקובחצי[[#This Row],[עד ועד]]&lt;J1099,מרקובחצי[[#This Row],[עד ועד]]&gt;K1099))),1,"")),"")</f>
        <v/>
      </c>
      <c r="V1100" t="str">
        <f>IF(מרקובחצי[[#This Row],[CycleNumber]]&gt;1,IF(AND(SUM(R1099:T1099)=1,מרקובחצי[[#This Row],[עד ועד]]&gt;28,מרקובחצי[[#This Row],[עד ועד]]&lt;32),1,IF(OR(S1099=1,AND(R1099=1,מרקובחצי[[#This Row],[עד ועד]]&gt;28),AND(T1099=1,מרקובחצי[[#This Row],[עד ועד]]&lt;32)),1,IF(AND(V1099=1,NOT(OR(מרקובחצי[[#This Row],[עד ועד]]&lt;J1099,מרקובחצי[[#This Row],[עד ועד]]&gt;K1099))),1,""))),"")</f>
        <v/>
      </c>
      <c r="W1100" t="str">
        <f>IF(מרקובחצי[[#This Row],[CycleNumber]]&gt;1,IF(AND(T1099=1,מרקובחצי[[#This Row],[עד ועד]]&gt;31),1,IF(AND(W1099=1,NOT(OR(מרקובחצי[[#This Row],[עד ועד]]&lt;J1099,מרקובחצי[[#This Row],[עד ועד]]&gt;K1099))),1,"")),"")</f>
        <v/>
      </c>
      <c r="X1100" t="str">
        <f>IF(AND(מרקובחצי[[#This Row],[CycleNumber]]&lt;$B1101,SUM(מרקובחצי[[#This Row],[11]],R1101)=2),1,"")</f>
        <v/>
      </c>
      <c r="Y1100" t="str">
        <f>IF(AND(מרקובחצי[[#This Row],[CycleNumber]]&lt;$B1101,SUM(מרקובחצי[[#This Row],[11]],S1101)=2),1,"")</f>
        <v/>
      </c>
      <c r="Z1100" t="str">
        <f>IF(AND(מרקובחצי[[#This Row],[CycleNumber]]&lt;$B1101,SUM(מרקובחצי[[#This Row],[13]],S1101)=2),1,"")</f>
        <v/>
      </c>
      <c r="AA1100" t="str">
        <f>IF(AND(מרקובחצי[[#This Row],[CycleNumber]]&lt;$B1101,SUM(מרקובחצי[[#This Row],[13]],T1101)=2),1,"")</f>
        <v/>
      </c>
      <c r="AB1100" t="str">
        <f>IF(AND(מרקובחצי[[#This Row],[CycleNumber]]&lt;$B1101,SUM(מרקובחצי[[#This Row],[21]],U1101)=2),1,"")</f>
        <v/>
      </c>
      <c r="AC1100" t="str">
        <f>IF(AND(מרקובחצי[[#This Row],[CycleNumber]]&lt;$B1101,SUM(מרקובחצי[[#This Row],[21]],V1101)=2),1,"")</f>
        <v/>
      </c>
      <c r="AD1100" t="str">
        <f>IF(AND(מרקובחצי[[#This Row],[CycleNumber]]&lt;$B1101,SUM(מרקובחצי[[#This Row],[23]],V1101)=2),1,"")</f>
        <v/>
      </c>
      <c r="AE1100" t="str">
        <f>IF(AND(מרקובחצי[[#This Row],[CycleNumber]]&lt;$B1101,SUM(מרקובחצי[[#This Row],[23]],W1101)=2),1,"")</f>
        <v/>
      </c>
      <c r="AF1100" t="str">
        <f>IF(AND(מרקובחצי[[#This Row],[CycleNumber]]&lt;$B1101,SUM(מרקובחצי[[#This Row],[31]],O1101)=2),1,"")</f>
        <v/>
      </c>
      <c r="AG1100" t="str">
        <f>IF(AND(מרקובחצי[[#This Row],[CycleNumber]]&lt;$B1101,SUM(מרקובחצי[[#This Row],[31]],P1101)=2),1,"")</f>
        <v/>
      </c>
      <c r="AH1100" t="str">
        <f>IF(AND(מרקובחצי[[#This Row],[CycleNumber]]&lt;$B1101,SUM(מרקובחצי[[#This Row],[31]],Q1101)=2),1,"")</f>
        <v/>
      </c>
      <c r="AI1100" t="str">
        <f>IF(AND(מרקובחצי[[#This Row],[CycleNumber]]&lt;$B1101,SUM(U1100:U1101)=2),1,"")</f>
        <v/>
      </c>
      <c r="AJ1100" t="str">
        <f>IF(AND(מרקובחצי[[#This Row],[CycleNumber]]&lt;$B1101,SUM(מרקובחצי[[#This Row],[32]],O1101)=2),1,"")</f>
        <v/>
      </c>
      <c r="AK1100" t="str">
        <f>IF(AND(מרקובחצי[[#This Row],[CycleNumber]]&lt;$B1101,SUM(מרקובחצי[[#This Row],[32]],P1101)=2),1,"")</f>
        <v/>
      </c>
      <c r="AL1100" t="str">
        <f>IF(AND(מרקובחצי[[#This Row],[CycleNumber]]&lt;$B1101,SUM(מרקובחצי[[#This Row],[32]],Q1101)=2),1,"")</f>
        <v/>
      </c>
      <c r="AM1100" t="str">
        <f>IF(AND(מרקובחצי[[#This Row],[CycleNumber]]&lt;$B1101,SUM(V1100:V1101)=2),1,"")</f>
        <v/>
      </c>
      <c r="AN1100" t="str">
        <f>IF(AND(מרקובחצי[[#This Row],[CycleNumber]]&lt;$B1101,SUM(מרקובחצי[[#This Row],[33]],O1101)=2),1,"")</f>
        <v/>
      </c>
      <c r="AO1100" t="str">
        <f>IF(AND(מרקובחצי[[#This Row],[CycleNumber]]&lt;$B1101,SUM(מרקובחצי[[#This Row],[33]],P1101)=2),1,"")</f>
        <v/>
      </c>
      <c r="AP1100" t="str">
        <f>IF(AND(מרקובחצי[[#This Row],[CycleNumber]]&lt;$B1101,SUM(מרקובחצי[[#This Row],[33]],Q1101)=2),1,"")</f>
        <v/>
      </c>
      <c r="AQ1100" t="str">
        <f>IF(AND(מרקובחצי[[#This Row],[CycleNumber]]&lt;$B1101,SUM(W1100:W1101)=2),1,"")</f>
        <v/>
      </c>
      <c r="AR1100" t="str">
        <f>IF(AND(מרקובחצי[[#This Row],[CycleNumber]]&lt;$B1101,SUM(מרקובחצי[[#This Row],[12]],S1101)=2),1,"")</f>
        <v/>
      </c>
      <c r="AS1100" t="str">
        <f>IF(AND(מרקובחצי[[#This Row],[CycleNumber]]&lt;$B1101,SUM(מרקובחצי[[#This Row],[22]],V1101)=2),1,"")</f>
        <v/>
      </c>
      <c r="AT1100" s="3">
        <f>SUM(מרקובחצי[[#This Row],[11]:[33]])</f>
        <v>0</v>
      </c>
    </row>
    <row r="1101" spans="1:46" hidden="1" x14ac:dyDescent="0.25">
      <c r="A1101" t="s">
        <v>120</v>
      </c>
      <c r="B1101">
        <v>9</v>
      </c>
      <c r="C1101">
        <v>30</v>
      </c>
      <c r="D1101">
        <f>מרקובחצי[[#This Row],[LengthofCycle]]+1</f>
        <v>31</v>
      </c>
      <c r="E1101">
        <f>IF(IFERROR(LOOKUP(מרקובחצי[[#This Row],[ClientID]],קביעויות[הפלגה]),FALSE)=מרקובחצי[[#This Row],[ClientID]],1,"")</f>
        <v>1</v>
      </c>
      <c r="F1101" t="str">
        <f>IF(IFERROR(LOOKUP(מרקובחצי[[#This Row],[ClientID]],סוגחציקבוע[S31]),FALSE)=מרקובחצי[[#This Row],[ClientID]],1,"")</f>
        <v/>
      </c>
      <c r="G1101" t="str">
        <f>IF(IFERROR(LOOKUP(מרקובחצי[[#This Row],[ClientID]],סוגחציקבוע[S32]),FALSE)=מרקובחצי[[#This Row],[ClientID]],1,"")</f>
        <v/>
      </c>
      <c r="H1101" t="str">
        <f>IF(IFERROR(LOOKUP(מרקובחצי[[#This Row],[ClientID]],סוגחציקבוע[S33]),FALSE)=מרקובחצי[[#This Row],[ClientID]],1,"")</f>
        <v/>
      </c>
      <c r="I1101" t="str">
        <f>IF(IFERROR(LOOKUP(מרקובחצי[[#This Row],[ClientID]],סוגחציקבוע[S32&amp;33]),FALSE)=מרקובחצי[[#This Row],[ClientID]],1,"")</f>
        <v/>
      </c>
      <c r="J1101">
        <f>IF(SUM(מרקובחצי[[#This Row],[11]:[13]])=1,מרקובחצי[[#This Row],[עד ועד]],IF(SUM(R1100:T1101)=1,IF(מרקובחצי[[#This Row],[עד ועד]]&lt;J1100,מרקובחצי[[#This Row],[עד ועד]],J1100),J1100))</f>
        <v>29</v>
      </c>
      <c r="K1101">
        <f>IF(SUM(מרקובחצי[[#This Row],[11]:[13]])=1,מרקובחצי[[#This Row],[עד ועד]],IF(SUM(R1100:T1101)=1,IF(מרקובחצי[[#This Row],[עד ועד]]&gt;K1100,מרקובחצי[[#This Row],[עד ועד]],K1100),K1100))</f>
        <v>35</v>
      </c>
      <c r="L1101" t="str">
        <f>IF(AND(SUM(מרקובחצי[[#This Row],[31]:[33]])=1,SUM(U1100:W1100)=0),מרקובחצי[[#This Row],[מקס]]-מרקובחצי[[#This Row],[מינ]],"")</f>
        <v/>
      </c>
      <c r="M110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01" t="str">
        <f t="shared" si="17"/>
        <v/>
      </c>
      <c r="O1101" t="str">
        <f>IF(מרקובחצי[[#This Row],[קבעה הפלגה?]]=1,"",IF(AND(מרקובחצי[[#This Row],[עד ועד]]&lt;29,OR(מרקובחצי[[#This Row],[CycleNumber]]=1,AND(U1100=1,OR(מרקובחצי[[#This Row],[עד ועד]]&lt;J1100,מרקובחצי[[#This Row],[עד ועד]]&gt;K1100)),AND(V1100=1,מרקובחצי[[#This Row],[עד ועד]]&lt;J1100),W1100=1)),1,""))</f>
        <v/>
      </c>
      <c r="P1101" t="str">
        <f>IF(מרקובחצי[[#This Row],[קבעה הפלגה?]]=1,"",IF(AND(מרקובחצי[[#This Row],[עד ועד]]&gt;28,מרקובחצי[[#This Row],[עד ועד]]&lt;32,OR(מרקובחצי[[#This Row],[CycleNumber]]=1,AND(U1100=1),AND(V1100=1,OR(מרקובחצי[[#This Row],[עד ועד]]&lt;J1100,מרקובחצי[[#This Row],[עד ועד]]&gt;K1100)),W1100=1)),1,""))</f>
        <v/>
      </c>
      <c r="Q1101" t="str">
        <f>IF(מרקובחצי[[#This Row],[קבעה הפלגה?]]=1,"",IF(AND(מרקובחצי[[#This Row],[עד ועד]]&gt;31,OR(מרקובחצי[[#This Row],[CycleNumber]]=1,AND(U1100=1),AND(V1100=1,מרקובחצי[[#This Row],[עד ועד]]&gt;K1100),AND(W1100=1,OR(מרקובחצי[[#This Row],[עד ועד]]&gt;K1100,מרקובחצי[[#This Row],[עד ועד]]&lt;J1100)))),1,""))</f>
        <v/>
      </c>
      <c r="R1101" t="str">
        <f>IF(מרקובחצי[[#This Row],[CycleNumber]]&gt;1,IF(AND(O1100=1,מרקובחצי[[#This Row],[עד ועד]]&lt;29),1,""),"")</f>
        <v/>
      </c>
      <c r="S1101" t="str">
        <f>IF(מרקובחצי[[#This Row],[CycleNumber]]&gt;1,IF(OR(AND(O1100=1,מרקובחצי[[#This Row],[עד ועד]]&gt;28),AND(P1100=1),AND(Q1100=1,מרקובחצי[[#This Row],[עד ועד]]&lt;32)),1,""),"")</f>
        <v/>
      </c>
      <c r="T1101" t="str">
        <f>IF(מרקובחצי[[#This Row],[CycleNumber]]&gt;1,IF(AND(Q1100=1,מרקובחצי[[#This Row],[עד ועד]]&gt;31),1,""),"")</f>
        <v/>
      </c>
      <c r="U1101" t="str">
        <f>IF(מרקובחצי[[#This Row],[CycleNumber]]&gt;1,IF(AND(R1100=1,מרקובחצי[[#This Row],[עד ועד]]&lt;29),1,IF(AND(U1100=1,NOT(OR(מרקובחצי[[#This Row],[עד ועד]]&lt;J1100,מרקובחצי[[#This Row],[עד ועד]]&gt;K1100))),1,"")),"")</f>
        <v/>
      </c>
      <c r="V1101" t="str">
        <f>IF(מרקובחצי[[#This Row],[CycleNumber]]&gt;1,IF(AND(SUM(R1100:T1100)=1,מרקובחצי[[#This Row],[עד ועד]]&gt;28,מרקובחצי[[#This Row],[עד ועד]]&lt;32),1,IF(OR(S1100=1,AND(R1100=1,מרקובחצי[[#This Row],[עד ועד]]&gt;28),AND(T1100=1,מרקובחצי[[#This Row],[עד ועד]]&lt;32)),1,IF(AND(V1100=1,NOT(OR(מרקובחצי[[#This Row],[עד ועד]]&lt;J1100,מרקובחצי[[#This Row],[עד ועד]]&gt;K1100))),1,""))),"")</f>
        <v/>
      </c>
      <c r="W1101" t="str">
        <f>IF(מרקובחצי[[#This Row],[CycleNumber]]&gt;1,IF(AND(T1100=1,מרקובחצי[[#This Row],[עד ועד]]&gt;31),1,IF(AND(W1100=1,NOT(OR(מרקובחצי[[#This Row],[עד ועד]]&lt;J1100,מרקובחצי[[#This Row],[עד ועד]]&gt;K1100))),1,"")),"")</f>
        <v/>
      </c>
      <c r="X1101" t="str">
        <f>IF(AND(מרקובחצי[[#This Row],[CycleNumber]]&lt;$B1102,SUM(מרקובחצי[[#This Row],[11]],R1102)=2),1,"")</f>
        <v/>
      </c>
      <c r="Y1101" t="str">
        <f>IF(AND(מרקובחצי[[#This Row],[CycleNumber]]&lt;$B1102,SUM(מרקובחצי[[#This Row],[11]],S1102)=2),1,"")</f>
        <v/>
      </c>
      <c r="Z1101" t="str">
        <f>IF(AND(מרקובחצי[[#This Row],[CycleNumber]]&lt;$B1102,SUM(מרקובחצי[[#This Row],[13]],S1102)=2),1,"")</f>
        <v/>
      </c>
      <c r="AA1101" t="str">
        <f>IF(AND(מרקובחצי[[#This Row],[CycleNumber]]&lt;$B1102,SUM(מרקובחצי[[#This Row],[13]],T1102)=2),1,"")</f>
        <v/>
      </c>
      <c r="AB1101" t="str">
        <f>IF(AND(מרקובחצי[[#This Row],[CycleNumber]]&lt;$B1102,SUM(מרקובחצי[[#This Row],[21]],U1102)=2),1,"")</f>
        <v/>
      </c>
      <c r="AC1101" t="str">
        <f>IF(AND(מרקובחצי[[#This Row],[CycleNumber]]&lt;$B1102,SUM(מרקובחצי[[#This Row],[21]],V1102)=2),1,"")</f>
        <v/>
      </c>
      <c r="AD1101" t="str">
        <f>IF(AND(מרקובחצי[[#This Row],[CycleNumber]]&lt;$B1102,SUM(מרקובחצי[[#This Row],[23]],V1102)=2),1,"")</f>
        <v/>
      </c>
      <c r="AE1101" t="str">
        <f>IF(AND(מרקובחצי[[#This Row],[CycleNumber]]&lt;$B1102,SUM(מרקובחצי[[#This Row],[23]],W1102)=2),1,"")</f>
        <v/>
      </c>
      <c r="AF1101" t="str">
        <f>IF(AND(מרקובחצי[[#This Row],[CycleNumber]]&lt;$B1102,SUM(מרקובחצי[[#This Row],[31]],O1102)=2),1,"")</f>
        <v/>
      </c>
      <c r="AG1101" t="str">
        <f>IF(AND(מרקובחצי[[#This Row],[CycleNumber]]&lt;$B1102,SUM(מרקובחצי[[#This Row],[31]],P1102)=2),1,"")</f>
        <v/>
      </c>
      <c r="AH1101" t="str">
        <f>IF(AND(מרקובחצי[[#This Row],[CycleNumber]]&lt;$B1102,SUM(מרקובחצי[[#This Row],[31]],Q1102)=2),1,"")</f>
        <v/>
      </c>
      <c r="AI1101" t="str">
        <f>IF(AND(מרקובחצי[[#This Row],[CycleNumber]]&lt;$B1102,SUM(U1101:U1102)=2),1,"")</f>
        <v/>
      </c>
      <c r="AJ1101" t="str">
        <f>IF(AND(מרקובחצי[[#This Row],[CycleNumber]]&lt;$B1102,SUM(מרקובחצי[[#This Row],[32]],O1102)=2),1,"")</f>
        <v/>
      </c>
      <c r="AK1101" t="str">
        <f>IF(AND(מרקובחצי[[#This Row],[CycleNumber]]&lt;$B1102,SUM(מרקובחצי[[#This Row],[32]],P1102)=2),1,"")</f>
        <v/>
      </c>
      <c r="AL1101" t="str">
        <f>IF(AND(מרקובחצי[[#This Row],[CycleNumber]]&lt;$B1102,SUM(מרקובחצי[[#This Row],[32]],Q1102)=2),1,"")</f>
        <v/>
      </c>
      <c r="AM1101" t="str">
        <f>IF(AND(מרקובחצי[[#This Row],[CycleNumber]]&lt;$B1102,SUM(V1101:V1102)=2),1,"")</f>
        <v/>
      </c>
      <c r="AN1101" t="str">
        <f>IF(AND(מרקובחצי[[#This Row],[CycleNumber]]&lt;$B1102,SUM(מרקובחצי[[#This Row],[33]],O1102)=2),1,"")</f>
        <v/>
      </c>
      <c r="AO1101" t="str">
        <f>IF(AND(מרקובחצי[[#This Row],[CycleNumber]]&lt;$B1102,SUM(מרקובחצי[[#This Row],[33]],P1102)=2),1,"")</f>
        <v/>
      </c>
      <c r="AP1101" t="str">
        <f>IF(AND(מרקובחצי[[#This Row],[CycleNumber]]&lt;$B1102,SUM(מרקובחצי[[#This Row],[33]],Q1102)=2),1,"")</f>
        <v/>
      </c>
      <c r="AQ1101" t="str">
        <f>IF(AND(מרקובחצי[[#This Row],[CycleNumber]]&lt;$B1102,SUM(W1101:W1102)=2),1,"")</f>
        <v/>
      </c>
      <c r="AR1101" t="str">
        <f>IF(AND(מרקובחצי[[#This Row],[CycleNumber]]&lt;$B1102,SUM(מרקובחצי[[#This Row],[12]],S1102)=2),1,"")</f>
        <v/>
      </c>
      <c r="AS1101" t="str">
        <f>IF(AND(מרקובחצי[[#This Row],[CycleNumber]]&lt;$B1102,SUM(מרקובחצי[[#This Row],[22]],V1102)=2),1,"")</f>
        <v/>
      </c>
      <c r="AT1101" s="3">
        <f>SUM(מרקובחצי[[#This Row],[11]:[33]])</f>
        <v>0</v>
      </c>
    </row>
    <row r="1102" spans="1:46" hidden="1" x14ac:dyDescent="0.25">
      <c r="A1102" t="s">
        <v>120</v>
      </c>
      <c r="B1102">
        <v>10</v>
      </c>
      <c r="C1102">
        <v>32</v>
      </c>
      <c r="D1102">
        <f>מרקובחצי[[#This Row],[LengthofCycle]]+1</f>
        <v>33</v>
      </c>
      <c r="E1102">
        <f>IF(IFERROR(LOOKUP(מרקובחצי[[#This Row],[ClientID]],קביעויות[הפלגה]),FALSE)=מרקובחצי[[#This Row],[ClientID]],1,"")</f>
        <v>1</v>
      </c>
      <c r="F1102" t="str">
        <f>IF(IFERROR(LOOKUP(מרקובחצי[[#This Row],[ClientID]],סוגחציקבוע[S31]),FALSE)=מרקובחצי[[#This Row],[ClientID]],1,"")</f>
        <v/>
      </c>
      <c r="G1102" t="str">
        <f>IF(IFERROR(LOOKUP(מרקובחצי[[#This Row],[ClientID]],סוגחציקבוע[S32]),FALSE)=מרקובחצי[[#This Row],[ClientID]],1,"")</f>
        <v/>
      </c>
      <c r="H1102" t="str">
        <f>IF(IFERROR(LOOKUP(מרקובחצי[[#This Row],[ClientID]],סוגחציקבוע[S33]),FALSE)=מרקובחצי[[#This Row],[ClientID]],1,"")</f>
        <v/>
      </c>
      <c r="I1102" t="str">
        <f>IF(IFERROR(LOOKUP(מרקובחצי[[#This Row],[ClientID]],סוגחציקבוע[S32&amp;33]),FALSE)=מרקובחצי[[#This Row],[ClientID]],1,"")</f>
        <v/>
      </c>
      <c r="J1102">
        <f>IF(SUM(מרקובחצי[[#This Row],[11]:[13]])=1,מרקובחצי[[#This Row],[עד ועד]],IF(SUM(R1101:T1102)=1,IF(מרקובחצי[[#This Row],[עד ועד]]&lt;J1101,מרקובחצי[[#This Row],[עד ועד]],J1101),J1101))</f>
        <v>29</v>
      </c>
      <c r="K1102">
        <f>IF(SUM(מרקובחצי[[#This Row],[11]:[13]])=1,מרקובחצי[[#This Row],[עד ועד]],IF(SUM(R1101:T1102)=1,IF(מרקובחצי[[#This Row],[עד ועד]]&gt;K1101,מרקובחצי[[#This Row],[עד ועד]],K1101),K1101))</f>
        <v>35</v>
      </c>
      <c r="L1102" t="str">
        <f>IF(AND(SUM(מרקובחצי[[#This Row],[31]:[33]])=1,SUM(U1101:W1101)=0),מרקובחצי[[#This Row],[מקס]]-מרקובחצי[[#This Row],[מינ]],"")</f>
        <v/>
      </c>
      <c r="M110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02" t="str">
        <f t="shared" si="17"/>
        <v/>
      </c>
      <c r="O1102" t="str">
        <f>IF(מרקובחצי[[#This Row],[קבעה הפלגה?]]=1,"",IF(AND(מרקובחצי[[#This Row],[עד ועד]]&lt;29,OR(מרקובחצי[[#This Row],[CycleNumber]]=1,AND(U1101=1,OR(מרקובחצי[[#This Row],[עד ועד]]&lt;J1101,מרקובחצי[[#This Row],[עד ועד]]&gt;K1101)),AND(V1101=1,מרקובחצי[[#This Row],[עד ועד]]&lt;J1101),W1101=1)),1,""))</f>
        <v/>
      </c>
      <c r="P1102" t="str">
        <f>IF(מרקובחצי[[#This Row],[קבעה הפלגה?]]=1,"",IF(AND(מרקובחצי[[#This Row],[עד ועד]]&gt;28,מרקובחצי[[#This Row],[עד ועד]]&lt;32,OR(מרקובחצי[[#This Row],[CycleNumber]]=1,AND(U1101=1),AND(V1101=1,OR(מרקובחצי[[#This Row],[עד ועד]]&lt;J1101,מרקובחצי[[#This Row],[עד ועד]]&gt;K1101)),W1101=1)),1,""))</f>
        <v/>
      </c>
      <c r="Q1102" t="str">
        <f>IF(מרקובחצי[[#This Row],[קבעה הפלגה?]]=1,"",IF(AND(מרקובחצי[[#This Row],[עד ועד]]&gt;31,OR(מרקובחצי[[#This Row],[CycleNumber]]=1,AND(U1101=1),AND(V1101=1,מרקובחצי[[#This Row],[עד ועד]]&gt;K1101),AND(W1101=1,OR(מרקובחצי[[#This Row],[עד ועד]]&gt;K1101,מרקובחצי[[#This Row],[עד ועד]]&lt;J1101)))),1,""))</f>
        <v/>
      </c>
      <c r="R1102" t="str">
        <f>IF(מרקובחצי[[#This Row],[CycleNumber]]&gt;1,IF(AND(O1101=1,מרקובחצי[[#This Row],[עד ועד]]&lt;29),1,""),"")</f>
        <v/>
      </c>
      <c r="S1102" t="str">
        <f>IF(מרקובחצי[[#This Row],[CycleNumber]]&gt;1,IF(OR(AND(O1101=1,מרקובחצי[[#This Row],[עד ועד]]&gt;28),AND(P1101=1),AND(Q1101=1,מרקובחצי[[#This Row],[עד ועד]]&lt;32)),1,""),"")</f>
        <v/>
      </c>
      <c r="T1102" t="str">
        <f>IF(מרקובחצי[[#This Row],[CycleNumber]]&gt;1,IF(AND(Q1101=1,מרקובחצי[[#This Row],[עד ועד]]&gt;31),1,""),"")</f>
        <v/>
      </c>
      <c r="U1102" t="str">
        <f>IF(מרקובחצי[[#This Row],[CycleNumber]]&gt;1,IF(AND(R1101=1,מרקובחצי[[#This Row],[עד ועד]]&lt;29),1,IF(AND(U1101=1,NOT(OR(מרקובחצי[[#This Row],[עד ועד]]&lt;J1101,מרקובחצי[[#This Row],[עד ועד]]&gt;K1101))),1,"")),"")</f>
        <v/>
      </c>
      <c r="V1102" t="str">
        <f>IF(מרקובחצי[[#This Row],[CycleNumber]]&gt;1,IF(AND(SUM(R1101:T1101)=1,מרקובחצי[[#This Row],[עד ועד]]&gt;28,מרקובחצי[[#This Row],[עד ועד]]&lt;32),1,IF(OR(S1101=1,AND(R1101=1,מרקובחצי[[#This Row],[עד ועד]]&gt;28),AND(T1101=1,מרקובחצי[[#This Row],[עד ועד]]&lt;32)),1,IF(AND(V1101=1,NOT(OR(מרקובחצי[[#This Row],[עד ועד]]&lt;J1101,מרקובחצי[[#This Row],[עד ועד]]&gt;K1101))),1,""))),"")</f>
        <v/>
      </c>
      <c r="W1102" t="str">
        <f>IF(מרקובחצי[[#This Row],[CycleNumber]]&gt;1,IF(AND(T1101=1,מרקובחצי[[#This Row],[עד ועד]]&gt;31),1,IF(AND(W1101=1,NOT(OR(מרקובחצי[[#This Row],[עד ועד]]&lt;J1101,מרקובחצי[[#This Row],[עד ועד]]&gt;K1101))),1,"")),"")</f>
        <v/>
      </c>
      <c r="X1102" t="str">
        <f>IF(AND(מרקובחצי[[#This Row],[CycleNumber]]&lt;$B1103,SUM(מרקובחצי[[#This Row],[11]],R1103)=2),1,"")</f>
        <v/>
      </c>
      <c r="Y1102" t="str">
        <f>IF(AND(מרקובחצי[[#This Row],[CycleNumber]]&lt;$B1103,SUM(מרקובחצי[[#This Row],[11]],S1103)=2),1,"")</f>
        <v/>
      </c>
      <c r="Z1102" t="str">
        <f>IF(AND(מרקובחצי[[#This Row],[CycleNumber]]&lt;$B1103,SUM(מרקובחצי[[#This Row],[13]],S1103)=2),1,"")</f>
        <v/>
      </c>
      <c r="AA1102" t="str">
        <f>IF(AND(מרקובחצי[[#This Row],[CycleNumber]]&lt;$B1103,SUM(מרקובחצי[[#This Row],[13]],T1103)=2),1,"")</f>
        <v/>
      </c>
      <c r="AB1102" t="str">
        <f>IF(AND(מרקובחצי[[#This Row],[CycleNumber]]&lt;$B1103,SUM(מרקובחצי[[#This Row],[21]],U1103)=2),1,"")</f>
        <v/>
      </c>
      <c r="AC1102" t="str">
        <f>IF(AND(מרקובחצי[[#This Row],[CycleNumber]]&lt;$B1103,SUM(מרקובחצי[[#This Row],[21]],V1103)=2),1,"")</f>
        <v/>
      </c>
      <c r="AD1102" t="str">
        <f>IF(AND(מרקובחצי[[#This Row],[CycleNumber]]&lt;$B1103,SUM(מרקובחצי[[#This Row],[23]],V1103)=2),1,"")</f>
        <v/>
      </c>
      <c r="AE1102" t="str">
        <f>IF(AND(מרקובחצי[[#This Row],[CycleNumber]]&lt;$B1103,SUM(מרקובחצי[[#This Row],[23]],W1103)=2),1,"")</f>
        <v/>
      </c>
      <c r="AF1102" t="str">
        <f>IF(AND(מרקובחצי[[#This Row],[CycleNumber]]&lt;$B1103,SUM(מרקובחצי[[#This Row],[31]],O1103)=2),1,"")</f>
        <v/>
      </c>
      <c r="AG1102" t="str">
        <f>IF(AND(מרקובחצי[[#This Row],[CycleNumber]]&lt;$B1103,SUM(מרקובחצי[[#This Row],[31]],P1103)=2),1,"")</f>
        <v/>
      </c>
      <c r="AH1102" t="str">
        <f>IF(AND(מרקובחצי[[#This Row],[CycleNumber]]&lt;$B1103,SUM(מרקובחצי[[#This Row],[31]],Q1103)=2),1,"")</f>
        <v/>
      </c>
      <c r="AI1102" t="str">
        <f>IF(AND(מרקובחצי[[#This Row],[CycleNumber]]&lt;$B1103,SUM(U1102:U1103)=2),1,"")</f>
        <v/>
      </c>
      <c r="AJ1102" t="str">
        <f>IF(AND(מרקובחצי[[#This Row],[CycleNumber]]&lt;$B1103,SUM(מרקובחצי[[#This Row],[32]],O1103)=2),1,"")</f>
        <v/>
      </c>
      <c r="AK1102" t="str">
        <f>IF(AND(מרקובחצי[[#This Row],[CycleNumber]]&lt;$B1103,SUM(מרקובחצי[[#This Row],[32]],P1103)=2),1,"")</f>
        <v/>
      </c>
      <c r="AL1102" t="str">
        <f>IF(AND(מרקובחצי[[#This Row],[CycleNumber]]&lt;$B1103,SUM(מרקובחצי[[#This Row],[32]],Q1103)=2),1,"")</f>
        <v/>
      </c>
      <c r="AM1102" t="str">
        <f>IF(AND(מרקובחצי[[#This Row],[CycleNumber]]&lt;$B1103,SUM(V1102:V1103)=2),1,"")</f>
        <v/>
      </c>
      <c r="AN1102" t="str">
        <f>IF(AND(מרקובחצי[[#This Row],[CycleNumber]]&lt;$B1103,SUM(מרקובחצי[[#This Row],[33]],O1103)=2),1,"")</f>
        <v/>
      </c>
      <c r="AO1102" t="str">
        <f>IF(AND(מרקובחצי[[#This Row],[CycleNumber]]&lt;$B1103,SUM(מרקובחצי[[#This Row],[33]],P1103)=2),1,"")</f>
        <v/>
      </c>
      <c r="AP1102" t="str">
        <f>IF(AND(מרקובחצי[[#This Row],[CycleNumber]]&lt;$B1103,SUM(מרקובחצי[[#This Row],[33]],Q1103)=2),1,"")</f>
        <v/>
      </c>
      <c r="AQ1102" t="str">
        <f>IF(AND(מרקובחצי[[#This Row],[CycleNumber]]&lt;$B1103,SUM(W1102:W1103)=2),1,"")</f>
        <v/>
      </c>
      <c r="AR1102" t="str">
        <f>IF(AND(מרקובחצי[[#This Row],[CycleNumber]]&lt;$B1103,SUM(מרקובחצי[[#This Row],[12]],S1103)=2),1,"")</f>
        <v/>
      </c>
      <c r="AS1102" t="str">
        <f>IF(AND(מרקובחצי[[#This Row],[CycleNumber]]&lt;$B1103,SUM(מרקובחצי[[#This Row],[22]],V1103)=2),1,"")</f>
        <v/>
      </c>
      <c r="AT1102" s="3">
        <f>SUM(מרקובחצי[[#This Row],[11]:[33]])</f>
        <v>0</v>
      </c>
    </row>
    <row r="1103" spans="1:46" hidden="1" x14ac:dyDescent="0.25">
      <c r="A1103" t="s">
        <v>120</v>
      </c>
      <c r="B1103">
        <v>11</v>
      </c>
      <c r="C1103">
        <v>32</v>
      </c>
      <c r="D1103">
        <f>מרקובחצי[[#This Row],[LengthofCycle]]+1</f>
        <v>33</v>
      </c>
      <c r="E1103">
        <f>IF(IFERROR(LOOKUP(מרקובחצי[[#This Row],[ClientID]],קביעויות[הפלגה]),FALSE)=מרקובחצי[[#This Row],[ClientID]],1,"")</f>
        <v>1</v>
      </c>
      <c r="F1103" t="str">
        <f>IF(IFERROR(LOOKUP(מרקובחצי[[#This Row],[ClientID]],סוגחציקבוע[S31]),FALSE)=מרקובחצי[[#This Row],[ClientID]],1,"")</f>
        <v/>
      </c>
      <c r="G1103" t="str">
        <f>IF(IFERROR(LOOKUP(מרקובחצי[[#This Row],[ClientID]],סוגחציקבוע[S32]),FALSE)=מרקובחצי[[#This Row],[ClientID]],1,"")</f>
        <v/>
      </c>
      <c r="H1103" t="str">
        <f>IF(IFERROR(LOOKUP(מרקובחצי[[#This Row],[ClientID]],סוגחציקבוע[S33]),FALSE)=מרקובחצי[[#This Row],[ClientID]],1,"")</f>
        <v/>
      </c>
      <c r="I1103" t="str">
        <f>IF(IFERROR(LOOKUP(מרקובחצי[[#This Row],[ClientID]],סוגחציקבוע[S32&amp;33]),FALSE)=מרקובחצי[[#This Row],[ClientID]],1,"")</f>
        <v/>
      </c>
      <c r="J1103">
        <f>IF(SUM(מרקובחצי[[#This Row],[11]:[13]])=1,מרקובחצי[[#This Row],[עד ועד]],IF(SUM(R1102:T1103)=1,IF(מרקובחצי[[#This Row],[עד ועד]]&lt;J1102,מרקובחצי[[#This Row],[עד ועד]],J1102),J1102))</f>
        <v>29</v>
      </c>
      <c r="K1103">
        <f>IF(SUM(מרקובחצי[[#This Row],[11]:[13]])=1,מרקובחצי[[#This Row],[עד ועד]],IF(SUM(R1102:T1103)=1,IF(מרקובחצי[[#This Row],[עד ועד]]&gt;K1102,מרקובחצי[[#This Row],[עד ועד]],K1102),K1102))</f>
        <v>35</v>
      </c>
      <c r="L1103" t="str">
        <f>IF(AND(SUM(מרקובחצי[[#This Row],[31]:[33]])=1,SUM(U1102:W1102)=0),מרקובחצי[[#This Row],[מקס]]-מרקובחצי[[#This Row],[מינ]],"")</f>
        <v/>
      </c>
      <c r="M110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03" t="str">
        <f t="shared" si="17"/>
        <v/>
      </c>
      <c r="O1103" t="str">
        <f>IF(מרקובחצי[[#This Row],[קבעה הפלגה?]]=1,"",IF(AND(מרקובחצי[[#This Row],[עד ועד]]&lt;29,OR(מרקובחצי[[#This Row],[CycleNumber]]=1,AND(U1102=1,OR(מרקובחצי[[#This Row],[עד ועד]]&lt;J1102,מרקובחצי[[#This Row],[עד ועד]]&gt;K1102)),AND(V1102=1,מרקובחצי[[#This Row],[עד ועד]]&lt;J1102),W1102=1)),1,""))</f>
        <v/>
      </c>
      <c r="P1103" t="str">
        <f>IF(מרקובחצי[[#This Row],[קבעה הפלגה?]]=1,"",IF(AND(מרקובחצי[[#This Row],[עד ועד]]&gt;28,מרקובחצי[[#This Row],[עד ועד]]&lt;32,OR(מרקובחצי[[#This Row],[CycleNumber]]=1,AND(U1102=1),AND(V1102=1,OR(מרקובחצי[[#This Row],[עד ועד]]&lt;J1102,מרקובחצי[[#This Row],[עד ועד]]&gt;K1102)),W1102=1)),1,""))</f>
        <v/>
      </c>
      <c r="Q1103" t="str">
        <f>IF(מרקובחצי[[#This Row],[קבעה הפלגה?]]=1,"",IF(AND(מרקובחצי[[#This Row],[עד ועד]]&gt;31,OR(מרקובחצי[[#This Row],[CycleNumber]]=1,AND(U1102=1),AND(V1102=1,מרקובחצי[[#This Row],[עד ועד]]&gt;K1102),AND(W1102=1,OR(מרקובחצי[[#This Row],[עד ועד]]&gt;K1102,מרקובחצי[[#This Row],[עד ועד]]&lt;J1102)))),1,""))</f>
        <v/>
      </c>
      <c r="R1103" t="str">
        <f>IF(מרקובחצי[[#This Row],[CycleNumber]]&gt;1,IF(AND(O1102=1,מרקובחצי[[#This Row],[עד ועד]]&lt;29),1,""),"")</f>
        <v/>
      </c>
      <c r="S1103" t="str">
        <f>IF(מרקובחצי[[#This Row],[CycleNumber]]&gt;1,IF(OR(AND(O1102=1,מרקובחצי[[#This Row],[עד ועד]]&gt;28),AND(P1102=1),AND(Q1102=1,מרקובחצי[[#This Row],[עד ועד]]&lt;32)),1,""),"")</f>
        <v/>
      </c>
      <c r="T1103" t="str">
        <f>IF(מרקובחצי[[#This Row],[CycleNumber]]&gt;1,IF(AND(Q1102=1,מרקובחצי[[#This Row],[עד ועד]]&gt;31),1,""),"")</f>
        <v/>
      </c>
      <c r="U1103" t="str">
        <f>IF(מרקובחצי[[#This Row],[CycleNumber]]&gt;1,IF(AND(R1102=1,מרקובחצי[[#This Row],[עד ועד]]&lt;29),1,IF(AND(U1102=1,NOT(OR(מרקובחצי[[#This Row],[עד ועד]]&lt;J1102,מרקובחצי[[#This Row],[עד ועד]]&gt;K1102))),1,"")),"")</f>
        <v/>
      </c>
      <c r="V1103" t="str">
        <f>IF(מרקובחצי[[#This Row],[CycleNumber]]&gt;1,IF(AND(SUM(R1102:T1102)=1,מרקובחצי[[#This Row],[עד ועד]]&gt;28,מרקובחצי[[#This Row],[עד ועד]]&lt;32),1,IF(OR(S1102=1,AND(R1102=1,מרקובחצי[[#This Row],[עד ועד]]&gt;28),AND(T1102=1,מרקובחצי[[#This Row],[עד ועד]]&lt;32)),1,IF(AND(V1102=1,NOT(OR(מרקובחצי[[#This Row],[עד ועד]]&lt;J1102,מרקובחצי[[#This Row],[עד ועד]]&gt;K1102))),1,""))),"")</f>
        <v/>
      </c>
      <c r="W1103" t="str">
        <f>IF(מרקובחצי[[#This Row],[CycleNumber]]&gt;1,IF(AND(T1102=1,מרקובחצי[[#This Row],[עד ועד]]&gt;31),1,IF(AND(W1102=1,NOT(OR(מרקובחצי[[#This Row],[עד ועד]]&lt;J1102,מרקובחצי[[#This Row],[עד ועד]]&gt;K1102))),1,"")),"")</f>
        <v/>
      </c>
      <c r="X1103" t="str">
        <f>IF(AND(מרקובחצי[[#This Row],[CycleNumber]]&lt;$B1104,SUM(מרקובחצי[[#This Row],[11]],R1104)=2),1,"")</f>
        <v/>
      </c>
      <c r="Y1103" t="str">
        <f>IF(AND(מרקובחצי[[#This Row],[CycleNumber]]&lt;$B1104,SUM(מרקובחצי[[#This Row],[11]],S1104)=2),1,"")</f>
        <v/>
      </c>
      <c r="Z1103" t="str">
        <f>IF(AND(מרקובחצי[[#This Row],[CycleNumber]]&lt;$B1104,SUM(מרקובחצי[[#This Row],[13]],S1104)=2),1,"")</f>
        <v/>
      </c>
      <c r="AA1103" t="str">
        <f>IF(AND(מרקובחצי[[#This Row],[CycleNumber]]&lt;$B1104,SUM(מרקובחצי[[#This Row],[13]],T1104)=2),1,"")</f>
        <v/>
      </c>
      <c r="AB1103" t="str">
        <f>IF(AND(מרקובחצי[[#This Row],[CycleNumber]]&lt;$B1104,SUM(מרקובחצי[[#This Row],[21]],U1104)=2),1,"")</f>
        <v/>
      </c>
      <c r="AC1103" t="str">
        <f>IF(AND(מרקובחצי[[#This Row],[CycleNumber]]&lt;$B1104,SUM(מרקובחצי[[#This Row],[21]],V1104)=2),1,"")</f>
        <v/>
      </c>
      <c r="AD1103" t="str">
        <f>IF(AND(מרקובחצי[[#This Row],[CycleNumber]]&lt;$B1104,SUM(מרקובחצי[[#This Row],[23]],V1104)=2),1,"")</f>
        <v/>
      </c>
      <c r="AE1103" t="str">
        <f>IF(AND(מרקובחצי[[#This Row],[CycleNumber]]&lt;$B1104,SUM(מרקובחצי[[#This Row],[23]],W1104)=2),1,"")</f>
        <v/>
      </c>
      <c r="AF1103" t="str">
        <f>IF(AND(מרקובחצי[[#This Row],[CycleNumber]]&lt;$B1104,SUM(מרקובחצי[[#This Row],[31]],O1104)=2),1,"")</f>
        <v/>
      </c>
      <c r="AG1103" t="str">
        <f>IF(AND(מרקובחצי[[#This Row],[CycleNumber]]&lt;$B1104,SUM(מרקובחצי[[#This Row],[31]],P1104)=2),1,"")</f>
        <v/>
      </c>
      <c r="AH1103" t="str">
        <f>IF(AND(מרקובחצי[[#This Row],[CycleNumber]]&lt;$B1104,SUM(מרקובחצי[[#This Row],[31]],Q1104)=2),1,"")</f>
        <v/>
      </c>
      <c r="AI1103" t="str">
        <f>IF(AND(מרקובחצי[[#This Row],[CycleNumber]]&lt;$B1104,SUM(U1103:U1104)=2),1,"")</f>
        <v/>
      </c>
      <c r="AJ1103" t="str">
        <f>IF(AND(מרקובחצי[[#This Row],[CycleNumber]]&lt;$B1104,SUM(מרקובחצי[[#This Row],[32]],O1104)=2),1,"")</f>
        <v/>
      </c>
      <c r="AK1103" t="str">
        <f>IF(AND(מרקובחצי[[#This Row],[CycleNumber]]&lt;$B1104,SUM(מרקובחצי[[#This Row],[32]],P1104)=2),1,"")</f>
        <v/>
      </c>
      <c r="AL1103" t="str">
        <f>IF(AND(מרקובחצי[[#This Row],[CycleNumber]]&lt;$B1104,SUM(מרקובחצי[[#This Row],[32]],Q1104)=2),1,"")</f>
        <v/>
      </c>
      <c r="AM1103" t="str">
        <f>IF(AND(מרקובחצי[[#This Row],[CycleNumber]]&lt;$B1104,SUM(V1103:V1104)=2),1,"")</f>
        <v/>
      </c>
      <c r="AN1103" t="str">
        <f>IF(AND(מרקובחצי[[#This Row],[CycleNumber]]&lt;$B1104,SUM(מרקובחצי[[#This Row],[33]],O1104)=2),1,"")</f>
        <v/>
      </c>
      <c r="AO1103" t="str">
        <f>IF(AND(מרקובחצי[[#This Row],[CycleNumber]]&lt;$B1104,SUM(מרקובחצי[[#This Row],[33]],P1104)=2),1,"")</f>
        <v/>
      </c>
      <c r="AP1103" t="str">
        <f>IF(AND(מרקובחצי[[#This Row],[CycleNumber]]&lt;$B1104,SUM(מרקובחצי[[#This Row],[33]],Q1104)=2),1,"")</f>
        <v/>
      </c>
      <c r="AQ1103" t="str">
        <f>IF(AND(מרקובחצי[[#This Row],[CycleNumber]]&lt;$B1104,SUM(W1103:W1104)=2),1,"")</f>
        <v/>
      </c>
      <c r="AR1103" t="str">
        <f>IF(AND(מרקובחצי[[#This Row],[CycleNumber]]&lt;$B1104,SUM(מרקובחצי[[#This Row],[12]],S1104)=2),1,"")</f>
        <v/>
      </c>
      <c r="AS1103" t="str">
        <f>IF(AND(מרקובחצי[[#This Row],[CycleNumber]]&lt;$B1104,SUM(מרקובחצי[[#This Row],[22]],V1104)=2),1,"")</f>
        <v/>
      </c>
      <c r="AT1103" s="3">
        <f>SUM(מרקובחצי[[#This Row],[11]:[33]])</f>
        <v>0</v>
      </c>
    </row>
    <row r="1104" spans="1:46" hidden="1" x14ac:dyDescent="0.25">
      <c r="A1104" t="s">
        <v>120</v>
      </c>
      <c r="B1104">
        <v>12</v>
      </c>
      <c r="C1104">
        <v>31</v>
      </c>
      <c r="D1104">
        <f>מרקובחצי[[#This Row],[LengthofCycle]]+1</f>
        <v>32</v>
      </c>
      <c r="E1104">
        <f>IF(IFERROR(LOOKUP(מרקובחצי[[#This Row],[ClientID]],קביעויות[הפלגה]),FALSE)=מרקובחצי[[#This Row],[ClientID]],1,"")</f>
        <v>1</v>
      </c>
      <c r="F1104" t="str">
        <f>IF(IFERROR(LOOKUP(מרקובחצי[[#This Row],[ClientID]],סוגחציקבוע[S31]),FALSE)=מרקובחצי[[#This Row],[ClientID]],1,"")</f>
        <v/>
      </c>
      <c r="G1104" t="str">
        <f>IF(IFERROR(LOOKUP(מרקובחצי[[#This Row],[ClientID]],סוגחציקבוע[S32]),FALSE)=מרקובחצי[[#This Row],[ClientID]],1,"")</f>
        <v/>
      </c>
      <c r="H1104" t="str">
        <f>IF(IFERROR(LOOKUP(מרקובחצי[[#This Row],[ClientID]],סוגחציקבוע[S33]),FALSE)=מרקובחצי[[#This Row],[ClientID]],1,"")</f>
        <v/>
      </c>
      <c r="I1104" t="str">
        <f>IF(IFERROR(LOOKUP(מרקובחצי[[#This Row],[ClientID]],סוגחציקבוע[S32&amp;33]),FALSE)=מרקובחצי[[#This Row],[ClientID]],1,"")</f>
        <v/>
      </c>
      <c r="J1104">
        <f>IF(SUM(מרקובחצי[[#This Row],[11]:[13]])=1,מרקובחצי[[#This Row],[עד ועד]],IF(SUM(R1103:T1104)=1,IF(מרקובחצי[[#This Row],[עד ועד]]&lt;J1103,מרקובחצי[[#This Row],[עד ועד]],J1103),J1103))</f>
        <v>29</v>
      </c>
      <c r="K1104">
        <f>IF(SUM(מרקובחצי[[#This Row],[11]:[13]])=1,מרקובחצי[[#This Row],[עד ועד]],IF(SUM(R1103:T1104)=1,IF(מרקובחצי[[#This Row],[עד ועד]]&gt;K1103,מרקובחצי[[#This Row],[עד ועד]],K1103),K1103))</f>
        <v>35</v>
      </c>
      <c r="L1104" t="str">
        <f>IF(AND(SUM(מרקובחצי[[#This Row],[31]:[33]])=1,SUM(U1103:W1103)=0),מרקובחצי[[#This Row],[מקס]]-מרקובחצי[[#This Row],[מינ]],"")</f>
        <v/>
      </c>
      <c r="M110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04" t="str">
        <f t="shared" si="17"/>
        <v/>
      </c>
      <c r="O1104" t="str">
        <f>IF(מרקובחצי[[#This Row],[קבעה הפלגה?]]=1,"",IF(AND(מרקובחצי[[#This Row],[עד ועד]]&lt;29,OR(מרקובחצי[[#This Row],[CycleNumber]]=1,AND(U1103=1,OR(מרקובחצי[[#This Row],[עד ועד]]&lt;J1103,מרקובחצי[[#This Row],[עד ועד]]&gt;K1103)),AND(V1103=1,מרקובחצי[[#This Row],[עד ועד]]&lt;J1103),W1103=1)),1,""))</f>
        <v/>
      </c>
      <c r="P1104" t="str">
        <f>IF(מרקובחצי[[#This Row],[קבעה הפלגה?]]=1,"",IF(AND(מרקובחצי[[#This Row],[עד ועד]]&gt;28,מרקובחצי[[#This Row],[עד ועד]]&lt;32,OR(מרקובחצי[[#This Row],[CycleNumber]]=1,AND(U1103=1),AND(V1103=1,OR(מרקובחצי[[#This Row],[עד ועד]]&lt;J1103,מרקובחצי[[#This Row],[עד ועד]]&gt;K1103)),W1103=1)),1,""))</f>
        <v/>
      </c>
      <c r="Q1104" t="str">
        <f>IF(מרקובחצי[[#This Row],[קבעה הפלגה?]]=1,"",IF(AND(מרקובחצי[[#This Row],[עד ועד]]&gt;31,OR(מרקובחצי[[#This Row],[CycleNumber]]=1,AND(U1103=1),AND(V1103=1,מרקובחצי[[#This Row],[עד ועד]]&gt;K1103),AND(W1103=1,OR(מרקובחצי[[#This Row],[עד ועד]]&gt;K1103,מרקובחצי[[#This Row],[עד ועד]]&lt;J1103)))),1,""))</f>
        <v/>
      </c>
      <c r="R1104" t="str">
        <f>IF(מרקובחצי[[#This Row],[CycleNumber]]&gt;1,IF(AND(O1103=1,מרקובחצי[[#This Row],[עד ועד]]&lt;29),1,""),"")</f>
        <v/>
      </c>
      <c r="S1104" t="str">
        <f>IF(מרקובחצי[[#This Row],[CycleNumber]]&gt;1,IF(OR(AND(O1103=1,מרקובחצי[[#This Row],[עד ועד]]&gt;28),AND(P1103=1),AND(Q1103=1,מרקובחצי[[#This Row],[עד ועד]]&lt;32)),1,""),"")</f>
        <v/>
      </c>
      <c r="T1104" t="str">
        <f>IF(מרקובחצי[[#This Row],[CycleNumber]]&gt;1,IF(AND(Q1103=1,מרקובחצי[[#This Row],[עד ועד]]&gt;31),1,""),"")</f>
        <v/>
      </c>
      <c r="U1104" t="str">
        <f>IF(מרקובחצי[[#This Row],[CycleNumber]]&gt;1,IF(AND(R1103=1,מרקובחצי[[#This Row],[עד ועד]]&lt;29),1,IF(AND(U1103=1,NOT(OR(מרקובחצי[[#This Row],[עד ועד]]&lt;J1103,מרקובחצי[[#This Row],[עד ועד]]&gt;K1103))),1,"")),"")</f>
        <v/>
      </c>
      <c r="V1104" t="str">
        <f>IF(מרקובחצי[[#This Row],[CycleNumber]]&gt;1,IF(AND(SUM(R1103:T1103)=1,מרקובחצי[[#This Row],[עד ועד]]&gt;28,מרקובחצי[[#This Row],[עד ועד]]&lt;32),1,IF(OR(S1103=1,AND(R1103=1,מרקובחצי[[#This Row],[עד ועד]]&gt;28),AND(T1103=1,מרקובחצי[[#This Row],[עד ועד]]&lt;32)),1,IF(AND(V1103=1,NOT(OR(מרקובחצי[[#This Row],[עד ועד]]&lt;J1103,מרקובחצי[[#This Row],[עד ועד]]&gt;K1103))),1,""))),"")</f>
        <v/>
      </c>
      <c r="W1104" t="str">
        <f>IF(מרקובחצי[[#This Row],[CycleNumber]]&gt;1,IF(AND(T1103=1,מרקובחצי[[#This Row],[עד ועד]]&gt;31),1,IF(AND(W1103=1,NOT(OR(מרקובחצי[[#This Row],[עד ועד]]&lt;J1103,מרקובחצי[[#This Row],[עד ועד]]&gt;K1103))),1,"")),"")</f>
        <v/>
      </c>
      <c r="X1104" t="str">
        <f>IF(AND(מרקובחצי[[#This Row],[CycleNumber]]&lt;$B1105,SUM(מרקובחצי[[#This Row],[11]],R1105)=2),1,"")</f>
        <v/>
      </c>
      <c r="Y1104" t="str">
        <f>IF(AND(מרקובחצי[[#This Row],[CycleNumber]]&lt;$B1105,SUM(מרקובחצי[[#This Row],[11]],S1105)=2),1,"")</f>
        <v/>
      </c>
      <c r="Z1104" t="str">
        <f>IF(AND(מרקובחצי[[#This Row],[CycleNumber]]&lt;$B1105,SUM(מרקובחצי[[#This Row],[13]],S1105)=2),1,"")</f>
        <v/>
      </c>
      <c r="AA1104" t="str">
        <f>IF(AND(מרקובחצי[[#This Row],[CycleNumber]]&lt;$B1105,SUM(מרקובחצי[[#This Row],[13]],T1105)=2),1,"")</f>
        <v/>
      </c>
      <c r="AB1104" t="str">
        <f>IF(AND(מרקובחצי[[#This Row],[CycleNumber]]&lt;$B1105,SUM(מרקובחצי[[#This Row],[21]],U1105)=2),1,"")</f>
        <v/>
      </c>
      <c r="AC1104" t="str">
        <f>IF(AND(מרקובחצי[[#This Row],[CycleNumber]]&lt;$B1105,SUM(מרקובחצי[[#This Row],[21]],V1105)=2),1,"")</f>
        <v/>
      </c>
      <c r="AD1104" t="str">
        <f>IF(AND(מרקובחצי[[#This Row],[CycleNumber]]&lt;$B1105,SUM(מרקובחצי[[#This Row],[23]],V1105)=2),1,"")</f>
        <v/>
      </c>
      <c r="AE1104" t="str">
        <f>IF(AND(מרקובחצי[[#This Row],[CycleNumber]]&lt;$B1105,SUM(מרקובחצי[[#This Row],[23]],W1105)=2),1,"")</f>
        <v/>
      </c>
      <c r="AF1104" t="str">
        <f>IF(AND(מרקובחצי[[#This Row],[CycleNumber]]&lt;$B1105,SUM(מרקובחצי[[#This Row],[31]],O1105)=2),1,"")</f>
        <v/>
      </c>
      <c r="AG1104" t="str">
        <f>IF(AND(מרקובחצי[[#This Row],[CycleNumber]]&lt;$B1105,SUM(מרקובחצי[[#This Row],[31]],P1105)=2),1,"")</f>
        <v/>
      </c>
      <c r="AH1104" t="str">
        <f>IF(AND(מרקובחצי[[#This Row],[CycleNumber]]&lt;$B1105,SUM(מרקובחצי[[#This Row],[31]],Q1105)=2),1,"")</f>
        <v/>
      </c>
      <c r="AI1104" t="str">
        <f>IF(AND(מרקובחצי[[#This Row],[CycleNumber]]&lt;$B1105,SUM(U1104:U1105)=2),1,"")</f>
        <v/>
      </c>
      <c r="AJ1104" t="str">
        <f>IF(AND(מרקובחצי[[#This Row],[CycleNumber]]&lt;$B1105,SUM(מרקובחצי[[#This Row],[32]],O1105)=2),1,"")</f>
        <v/>
      </c>
      <c r="AK1104" t="str">
        <f>IF(AND(מרקובחצי[[#This Row],[CycleNumber]]&lt;$B1105,SUM(מרקובחצי[[#This Row],[32]],P1105)=2),1,"")</f>
        <v/>
      </c>
      <c r="AL1104" t="str">
        <f>IF(AND(מרקובחצי[[#This Row],[CycleNumber]]&lt;$B1105,SUM(מרקובחצי[[#This Row],[32]],Q1105)=2),1,"")</f>
        <v/>
      </c>
      <c r="AM1104" t="str">
        <f>IF(AND(מרקובחצי[[#This Row],[CycleNumber]]&lt;$B1105,SUM(V1104:V1105)=2),1,"")</f>
        <v/>
      </c>
      <c r="AN1104" t="str">
        <f>IF(AND(מרקובחצי[[#This Row],[CycleNumber]]&lt;$B1105,SUM(מרקובחצי[[#This Row],[33]],O1105)=2),1,"")</f>
        <v/>
      </c>
      <c r="AO1104" t="str">
        <f>IF(AND(מרקובחצי[[#This Row],[CycleNumber]]&lt;$B1105,SUM(מרקובחצי[[#This Row],[33]],P1105)=2),1,"")</f>
        <v/>
      </c>
      <c r="AP1104" t="str">
        <f>IF(AND(מרקובחצי[[#This Row],[CycleNumber]]&lt;$B1105,SUM(מרקובחצי[[#This Row],[33]],Q1105)=2),1,"")</f>
        <v/>
      </c>
      <c r="AQ1104" t="str">
        <f>IF(AND(מרקובחצי[[#This Row],[CycleNumber]]&lt;$B1105,SUM(W1104:W1105)=2),1,"")</f>
        <v/>
      </c>
      <c r="AR1104" t="str">
        <f>IF(AND(מרקובחצי[[#This Row],[CycleNumber]]&lt;$B1105,SUM(מרקובחצי[[#This Row],[12]],S1105)=2),1,"")</f>
        <v/>
      </c>
      <c r="AS1104" t="str">
        <f>IF(AND(מרקובחצי[[#This Row],[CycleNumber]]&lt;$B1105,SUM(מרקובחצי[[#This Row],[22]],V1105)=2),1,"")</f>
        <v/>
      </c>
      <c r="AT1104" s="3">
        <f>SUM(מרקובחצי[[#This Row],[11]:[33]])</f>
        <v>0</v>
      </c>
    </row>
    <row r="1105" spans="1:46" hidden="1" x14ac:dyDescent="0.25">
      <c r="A1105" t="s">
        <v>120</v>
      </c>
      <c r="B1105">
        <v>13</v>
      </c>
      <c r="C1105">
        <v>30</v>
      </c>
      <c r="D1105">
        <f>מרקובחצי[[#This Row],[LengthofCycle]]+1</f>
        <v>31</v>
      </c>
      <c r="E1105">
        <f>IF(IFERROR(LOOKUP(מרקובחצי[[#This Row],[ClientID]],קביעויות[הפלגה]),FALSE)=מרקובחצי[[#This Row],[ClientID]],1,"")</f>
        <v>1</v>
      </c>
      <c r="F1105" t="str">
        <f>IF(IFERROR(LOOKUP(מרקובחצי[[#This Row],[ClientID]],סוגחציקבוע[S31]),FALSE)=מרקובחצי[[#This Row],[ClientID]],1,"")</f>
        <v/>
      </c>
      <c r="G1105" t="str">
        <f>IF(IFERROR(LOOKUP(מרקובחצי[[#This Row],[ClientID]],סוגחציקבוע[S32]),FALSE)=מרקובחצי[[#This Row],[ClientID]],1,"")</f>
        <v/>
      </c>
      <c r="H1105" t="str">
        <f>IF(IFERROR(LOOKUP(מרקובחצי[[#This Row],[ClientID]],סוגחציקבוע[S33]),FALSE)=מרקובחצי[[#This Row],[ClientID]],1,"")</f>
        <v/>
      </c>
      <c r="I1105" t="str">
        <f>IF(IFERROR(LOOKUP(מרקובחצי[[#This Row],[ClientID]],סוגחציקבוע[S32&amp;33]),FALSE)=מרקובחצי[[#This Row],[ClientID]],1,"")</f>
        <v/>
      </c>
      <c r="J1105">
        <f>IF(SUM(מרקובחצי[[#This Row],[11]:[13]])=1,מרקובחצי[[#This Row],[עד ועד]],IF(SUM(R1104:T1105)=1,IF(מרקובחצי[[#This Row],[עד ועד]]&lt;J1104,מרקובחצי[[#This Row],[עד ועד]],J1104),J1104))</f>
        <v>29</v>
      </c>
      <c r="K1105">
        <f>IF(SUM(מרקובחצי[[#This Row],[11]:[13]])=1,מרקובחצי[[#This Row],[עד ועד]],IF(SUM(R1104:T1105)=1,IF(מרקובחצי[[#This Row],[עד ועד]]&gt;K1104,מרקובחצי[[#This Row],[עד ועד]],K1104),K1104))</f>
        <v>35</v>
      </c>
      <c r="L1105" t="str">
        <f>IF(AND(SUM(מרקובחצי[[#This Row],[31]:[33]])=1,SUM(U1104:W1104)=0),מרקובחצי[[#This Row],[מקס]]-מרקובחצי[[#This Row],[מינ]],"")</f>
        <v/>
      </c>
      <c r="M110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05" t="str">
        <f t="shared" si="17"/>
        <v/>
      </c>
      <c r="O1105" t="str">
        <f>IF(מרקובחצי[[#This Row],[קבעה הפלגה?]]=1,"",IF(AND(מרקובחצי[[#This Row],[עד ועד]]&lt;29,OR(מרקובחצי[[#This Row],[CycleNumber]]=1,AND(U1104=1,OR(מרקובחצי[[#This Row],[עד ועד]]&lt;J1104,מרקובחצי[[#This Row],[עד ועד]]&gt;K1104)),AND(V1104=1,מרקובחצי[[#This Row],[עד ועד]]&lt;J1104),W1104=1)),1,""))</f>
        <v/>
      </c>
      <c r="P1105" t="str">
        <f>IF(מרקובחצי[[#This Row],[קבעה הפלגה?]]=1,"",IF(AND(מרקובחצי[[#This Row],[עד ועד]]&gt;28,מרקובחצי[[#This Row],[עד ועד]]&lt;32,OR(מרקובחצי[[#This Row],[CycleNumber]]=1,AND(U1104=1),AND(V1104=1,OR(מרקובחצי[[#This Row],[עד ועד]]&lt;J1104,מרקובחצי[[#This Row],[עד ועד]]&gt;K1104)),W1104=1)),1,""))</f>
        <v/>
      </c>
      <c r="Q1105" t="str">
        <f>IF(מרקובחצי[[#This Row],[קבעה הפלגה?]]=1,"",IF(AND(מרקובחצי[[#This Row],[עד ועד]]&gt;31,OR(מרקובחצי[[#This Row],[CycleNumber]]=1,AND(U1104=1),AND(V1104=1,מרקובחצי[[#This Row],[עד ועד]]&gt;K1104),AND(W1104=1,OR(מרקובחצי[[#This Row],[עד ועד]]&gt;K1104,מרקובחצי[[#This Row],[עד ועד]]&lt;J1104)))),1,""))</f>
        <v/>
      </c>
      <c r="R1105" t="str">
        <f>IF(מרקובחצי[[#This Row],[CycleNumber]]&gt;1,IF(AND(O1104=1,מרקובחצי[[#This Row],[עד ועד]]&lt;29),1,""),"")</f>
        <v/>
      </c>
      <c r="S1105" t="str">
        <f>IF(מרקובחצי[[#This Row],[CycleNumber]]&gt;1,IF(OR(AND(O1104=1,מרקובחצי[[#This Row],[עד ועד]]&gt;28),AND(P1104=1),AND(Q1104=1,מרקובחצי[[#This Row],[עד ועד]]&lt;32)),1,""),"")</f>
        <v/>
      </c>
      <c r="T1105" t="str">
        <f>IF(מרקובחצי[[#This Row],[CycleNumber]]&gt;1,IF(AND(Q1104=1,מרקובחצי[[#This Row],[עד ועד]]&gt;31),1,""),"")</f>
        <v/>
      </c>
      <c r="U1105" t="str">
        <f>IF(מרקובחצי[[#This Row],[CycleNumber]]&gt;1,IF(AND(R1104=1,מרקובחצי[[#This Row],[עד ועד]]&lt;29),1,IF(AND(U1104=1,NOT(OR(מרקובחצי[[#This Row],[עד ועד]]&lt;J1104,מרקובחצי[[#This Row],[עד ועד]]&gt;K1104))),1,"")),"")</f>
        <v/>
      </c>
      <c r="V1105" t="str">
        <f>IF(מרקובחצי[[#This Row],[CycleNumber]]&gt;1,IF(AND(SUM(R1104:T1104)=1,מרקובחצי[[#This Row],[עד ועד]]&gt;28,מרקובחצי[[#This Row],[עד ועד]]&lt;32),1,IF(OR(S1104=1,AND(R1104=1,מרקובחצי[[#This Row],[עד ועד]]&gt;28),AND(T1104=1,מרקובחצי[[#This Row],[עד ועד]]&lt;32)),1,IF(AND(V1104=1,NOT(OR(מרקובחצי[[#This Row],[עד ועד]]&lt;J1104,מרקובחצי[[#This Row],[עד ועד]]&gt;K1104))),1,""))),"")</f>
        <v/>
      </c>
      <c r="W1105" t="str">
        <f>IF(מרקובחצי[[#This Row],[CycleNumber]]&gt;1,IF(AND(T1104=1,מרקובחצי[[#This Row],[עד ועד]]&gt;31),1,IF(AND(W1104=1,NOT(OR(מרקובחצי[[#This Row],[עד ועד]]&lt;J1104,מרקובחצי[[#This Row],[עד ועד]]&gt;K1104))),1,"")),"")</f>
        <v/>
      </c>
      <c r="X1105" t="str">
        <f>IF(AND(מרקובחצי[[#This Row],[CycleNumber]]&lt;$B1106,SUM(מרקובחצי[[#This Row],[11]],R1106)=2),1,"")</f>
        <v/>
      </c>
      <c r="Y1105" t="str">
        <f>IF(AND(מרקובחצי[[#This Row],[CycleNumber]]&lt;$B1106,SUM(מרקובחצי[[#This Row],[11]],S1106)=2),1,"")</f>
        <v/>
      </c>
      <c r="Z1105" t="str">
        <f>IF(AND(מרקובחצי[[#This Row],[CycleNumber]]&lt;$B1106,SUM(מרקובחצי[[#This Row],[13]],S1106)=2),1,"")</f>
        <v/>
      </c>
      <c r="AA1105" t="str">
        <f>IF(AND(מרקובחצי[[#This Row],[CycleNumber]]&lt;$B1106,SUM(מרקובחצי[[#This Row],[13]],T1106)=2),1,"")</f>
        <v/>
      </c>
      <c r="AB1105" t="str">
        <f>IF(AND(מרקובחצי[[#This Row],[CycleNumber]]&lt;$B1106,SUM(מרקובחצי[[#This Row],[21]],U1106)=2),1,"")</f>
        <v/>
      </c>
      <c r="AC1105" t="str">
        <f>IF(AND(מרקובחצי[[#This Row],[CycleNumber]]&lt;$B1106,SUM(מרקובחצי[[#This Row],[21]],V1106)=2),1,"")</f>
        <v/>
      </c>
      <c r="AD1105" t="str">
        <f>IF(AND(מרקובחצי[[#This Row],[CycleNumber]]&lt;$B1106,SUM(מרקובחצי[[#This Row],[23]],V1106)=2),1,"")</f>
        <v/>
      </c>
      <c r="AE1105" t="str">
        <f>IF(AND(מרקובחצי[[#This Row],[CycleNumber]]&lt;$B1106,SUM(מרקובחצי[[#This Row],[23]],W1106)=2),1,"")</f>
        <v/>
      </c>
      <c r="AF1105" t="str">
        <f>IF(AND(מרקובחצי[[#This Row],[CycleNumber]]&lt;$B1106,SUM(מרקובחצי[[#This Row],[31]],O1106)=2),1,"")</f>
        <v/>
      </c>
      <c r="AG1105" t="str">
        <f>IF(AND(מרקובחצי[[#This Row],[CycleNumber]]&lt;$B1106,SUM(מרקובחצי[[#This Row],[31]],P1106)=2),1,"")</f>
        <v/>
      </c>
      <c r="AH1105" t="str">
        <f>IF(AND(מרקובחצי[[#This Row],[CycleNumber]]&lt;$B1106,SUM(מרקובחצי[[#This Row],[31]],Q1106)=2),1,"")</f>
        <v/>
      </c>
      <c r="AI1105" t="str">
        <f>IF(AND(מרקובחצי[[#This Row],[CycleNumber]]&lt;$B1106,SUM(U1105:U1106)=2),1,"")</f>
        <v/>
      </c>
      <c r="AJ1105" t="str">
        <f>IF(AND(מרקובחצי[[#This Row],[CycleNumber]]&lt;$B1106,SUM(מרקובחצי[[#This Row],[32]],O1106)=2),1,"")</f>
        <v/>
      </c>
      <c r="AK1105" t="str">
        <f>IF(AND(מרקובחצי[[#This Row],[CycleNumber]]&lt;$B1106,SUM(מרקובחצי[[#This Row],[32]],P1106)=2),1,"")</f>
        <v/>
      </c>
      <c r="AL1105" t="str">
        <f>IF(AND(מרקובחצי[[#This Row],[CycleNumber]]&lt;$B1106,SUM(מרקובחצי[[#This Row],[32]],Q1106)=2),1,"")</f>
        <v/>
      </c>
      <c r="AM1105" t="str">
        <f>IF(AND(מרקובחצי[[#This Row],[CycleNumber]]&lt;$B1106,SUM(V1105:V1106)=2),1,"")</f>
        <v/>
      </c>
      <c r="AN1105" t="str">
        <f>IF(AND(מרקובחצי[[#This Row],[CycleNumber]]&lt;$B1106,SUM(מרקובחצי[[#This Row],[33]],O1106)=2),1,"")</f>
        <v/>
      </c>
      <c r="AO1105" t="str">
        <f>IF(AND(מרקובחצי[[#This Row],[CycleNumber]]&lt;$B1106,SUM(מרקובחצי[[#This Row],[33]],P1106)=2),1,"")</f>
        <v/>
      </c>
      <c r="AP1105" t="str">
        <f>IF(AND(מרקובחצי[[#This Row],[CycleNumber]]&lt;$B1106,SUM(מרקובחצי[[#This Row],[33]],Q1106)=2),1,"")</f>
        <v/>
      </c>
      <c r="AQ1105" t="str">
        <f>IF(AND(מרקובחצי[[#This Row],[CycleNumber]]&lt;$B1106,SUM(W1105:W1106)=2),1,"")</f>
        <v/>
      </c>
      <c r="AR1105" t="str">
        <f>IF(AND(מרקובחצי[[#This Row],[CycleNumber]]&lt;$B1106,SUM(מרקובחצי[[#This Row],[12]],S1106)=2),1,"")</f>
        <v/>
      </c>
      <c r="AS1105" t="str">
        <f>IF(AND(מרקובחצי[[#This Row],[CycleNumber]]&lt;$B1106,SUM(מרקובחצי[[#This Row],[22]],V1106)=2),1,"")</f>
        <v/>
      </c>
      <c r="AT1105" s="3">
        <f>SUM(מרקובחצי[[#This Row],[11]:[33]])</f>
        <v>0</v>
      </c>
    </row>
    <row r="1106" spans="1:46" hidden="1" x14ac:dyDescent="0.25">
      <c r="A1106" t="s">
        <v>120</v>
      </c>
      <c r="B1106">
        <v>14</v>
      </c>
      <c r="C1106">
        <v>30</v>
      </c>
      <c r="D1106">
        <f>מרקובחצי[[#This Row],[LengthofCycle]]+1</f>
        <v>31</v>
      </c>
      <c r="E1106">
        <f>IF(IFERROR(LOOKUP(מרקובחצי[[#This Row],[ClientID]],קביעויות[הפלגה]),FALSE)=מרקובחצי[[#This Row],[ClientID]],1,"")</f>
        <v>1</v>
      </c>
      <c r="F1106" t="str">
        <f>IF(IFERROR(LOOKUP(מרקובחצי[[#This Row],[ClientID]],סוגחציקבוע[S31]),FALSE)=מרקובחצי[[#This Row],[ClientID]],1,"")</f>
        <v/>
      </c>
      <c r="G1106" t="str">
        <f>IF(IFERROR(LOOKUP(מרקובחצי[[#This Row],[ClientID]],סוגחציקבוע[S32]),FALSE)=מרקובחצי[[#This Row],[ClientID]],1,"")</f>
        <v/>
      </c>
      <c r="H1106" t="str">
        <f>IF(IFERROR(LOOKUP(מרקובחצי[[#This Row],[ClientID]],סוגחציקבוע[S33]),FALSE)=מרקובחצי[[#This Row],[ClientID]],1,"")</f>
        <v/>
      </c>
      <c r="I1106" t="str">
        <f>IF(IFERROR(LOOKUP(מרקובחצי[[#This Row],[ClientID]],סוגחציקבוע[S32&amp;33]),FALSE)=מרקובחצי[[#This Row],[ClientID]],1,"")</f>
        <v/>
      </c>
      <c r="J1106">
        <f>IF(SUM(מרקובחצי[[#This Row],[11]:[13]])=1,מרקובחצי[[#This Row],[עד ועד]],IF(SUM(R1105:T1106)=1,IF(מרקובחצי[[#This Row],[עד ועד]]&lt;J1105,מרקובחצי[[#This Row],[עד ועד]],J1105),J1105))</f>
        <v>29</v>
      </c>
      <c r="K1106">
        <f>IF(SUM(מרקובחצי[[#This Row],[11]:[13]])=1,מרקובחצי[[#This Row],[עד ועד]],IF(SUM(R1105:T1106)=1,IF(מרקובחצי[[#This Row],[עד ועד]]&gt;K1105,מרקובחצי[[#This Row],[עד ועד]],K1105),K1105))</f>
        <v>35</v>
      </c>
      <c r="L1106" t="str">
        <f>IF(AND(SUM(מרקובחצי[[#This Row],[31]:[33]])=1,SUM(U1105:W1105)=0),מרקובחצי[[#This Row],[מקס]]-מרקובחצי[[#This Row],[מינ]],"")</f>
        <v/>
      </c>
      <c r="M110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06" t="str">
        <f t="shared" si="17"/>
        <v/>
      </c>
      <c r="O1106" t="str">
        <f>IF(מרקובחצי[[#This Row],[קבעה הפלגה?]]=1,"",IF(AND(מרקובחצי[[#This Row],[עד ועד]]&lt;29,OR(מרקובחצי[[#This Row],[CycleNumber]]=1,AND(U1105=1,OR(מרקובחצי[[#This Row],[עד ועד]]&lt;J1105,מרקובחצי[[#This Row],[עד ועד]]&gt;K1105)),AND(V1105=1,מרקובחצי[[#This Row],[עד ועד]]&lt;J1105),W1105=1)),1,""))</f>
        <v/>
      </c>
      <c r="P1106" t="str">
        <f>IF(מרקובחצי[[#This Row],[קבעה הפלגה?]]=1,"",IF(AND(מרקובחצי[[#This Row],[עד ועד]]&gt;28,מרקובחצי[[#This Row],[עד ועד]]&lt;32,OR(מרקובחצי[[#This Row],[CycleNumber]]=1,AND(U1105=1),AND(V1105=1,OR(מרקובחצי[[#This Row],[עד ועד]]&lt;J1105,מרקובחצי[[#This Row],[עד ועד]]&gt;K1105)),W1105=1)),1,""))</f>
        <v/>
      </c>
      <c r="Q1106" t="str">
        <f>IF(מרקובחצי[[#This Row],[קבעה הפלגה?]]=1,"",IF(AND(מרקובחצי[[#This Row],[עד ועד]]&gt;31,OR(מרקובחצי[[#This Row],[CycleNumber]]=1,AND(U1105=1),AND(V1105=1,מרקובחצי[[#This Row],[עד ועד]]&gt;K1105),AND(W1105=1,OR(מרקובחצי[[#This Row],[עד ועד]]&gt;K1105,מרקובחצי[[#This Row],[עד ועד]]&lt;J1105)))),1,""))</f>
        <v/>
      </c>
      <c r="R1106" t="str">
        <f>IF(מרקובחצי[[#This Row],[CycleNumber]]&gt;1,IF(AND(O1105=1,מרקובחצי[[#This Row],[עד ועד]]&lt;29),1,""),"")</f>
        <v/>
      </c>
      <c r="S1106" t="str">
        <f>IF(מרקובחצי[[#This Row],[CycleNumber]]&gt;1,IF(OR(AND(O1105=1,מרקובחצי[[#This Row],[עד ועד]]&gt;28),AND(P1105=1),AND(Q1105=1,מרקובחצי[[#This Row],[עד ועד]]&lt;32)),1,""),"")</f>
        <v/>
      </c>
      <c r="T1106" t="str">
        <f>IF(מרקובחצי[[#This Row],[CycleNumber]]&gt;1,IF(AND(Q1105=1,מרקובחצי[[#This Row],[עד ועד]]&gt;31),1,""),"")</f>
        <v/>
      </c>
      <c r="U1106" t="str">
        <f>IF(מרקובחצי[[#This Row],[CycleNumber]]&gt;1,IF(AND(R1105=1,מרקובחצי[[#This Row],[עד ועד]]&lt;29),1,IF(AND(U1105=1,NOT(OR(מרקובחצי[[#This Row],[עד ועד]]&lt;J1105,מרקובחצי[[#This Row],[עד ועד]]&gt;K1105))),1,"")),"")</f>
        <v/>
      </c>
      <c r="V1106" t="str">
        <f>IF(מרקובחצי[[#This Row],[CycleNumber]]&gt;1,IF(AND(SUM(R1105:T1105)=1,מרקובחצי[[#This Row],[עד ועד]]&gt;28,מרקובחצי[[#This Row],[עד ועד]]&lt;32),1,IF(OR(S1105=1,AND(R1105=1,מרקובחצי[[#This Row],[עד ועד]]&gt;28),AND(T1105=1,מרקובחצי[[#This Row],[עד ועד]]&lt;32)),1,IF(AND(V1105=1,NOT(OR(מרקובחצי[[#This Row],[עד ועד]]&lt;J1105,מרקובחצי[[#This Row],[עד ועד]]&gt;K1105))),1,""))),"")</f>
        <v/>
      </c>
      <c r="W1106" t="str">
        <f>IF(מרקובחצי[[#This Row],[CycleNumber]]&gt;1,IF(AND(T1105=1,מרקובחצי[[#This Row],[עד ועד]]&gt;31),1,IF(AND(W1105=1,NOT(OR(מרקובחצי[[#This Row],[עד ועד]]&lt;J1105,מרקובחצי[[#This Row],[עד ועד]]&gt;K1105))),1,"")),"")</f>
        <v/>
      </c>
      <c r="X1106" t="str">
        <f>IF(AND(מרקובחצי[[#This Row],[CycleNumber]]&lt;$B1107,SUM(מרקובחצי[[#This Row],[11]],R1107)=2),1,"")</f>
        <v/>
      </c>
      <c r="Y1106" t="str">
        <f>IF(AND(מרקובחצי[[#This Row],[CycleNumber]]&lt;$B1107,SUM(מרקובחצי[[#This Row],[11]],S1107)=2),1,"")</f>
        <v/>
      </c>
      <c r="Z1106" t="str">
        <f>IF(AND(מרקובחצי[[#This Row],[CycleNumber]]&lt;$B1107,SUM(מרקובחצי[[#This Row],[13]],S1107)=2),1,"")</f>
        <v/>
      </c>
      <c r="AA1106" t="str">
        <f>IF(AND(מרקובחצי[[#This Row],[CycleNumber]]&lt;$B1107,SUM(מרקובחצי[[#This Row],[13]],T1107)=2),1,"")</f>
        <v/>
      </c>
      <c r="AB1106" t="str">
        <f>IF(AND(מרקובחצי[[#This Row],[CycleNumber]]&lt;$B1107,SUM(מרקובחצי[[#This Row],[21]],U1107)=2),1,"")</f>
        <v/>
      </c>
      <c r="AC1106" t="str">
        <f>IF(AND(מרקובחצי[[#This Row],[CycleNumber]]&lt;$B1107,SUM(מרקובחצי[[#This Row],[21]],V1107)=2),1,"")</f>
        <v/>
      </c>
      <c r="AD1106" t="str">
        <f>IF(AND(מרקובחצי[[#This Row],[CycleNumber]]&lt;$B1107,SUM(מרקובחצי[[#This Row],[23]],V1107)=2),1,"")</f>
        <v/>
      </c>
      <c r="AE1106" t="str">
        <f>IF(AND(מרקובחצי[[#This Row],[CycleNumber]]&lt;$B1107,SUM(מרקובחצי[[#This Row],[23]],W1107)=2),1,"")</f>
        <v/>
      </c>
      <c r="AF1106" t="str">
        <f>IF(AND(מרקובחצי[[#This Row],[CycleNumber]]&lt;$B1107,SUM(מרקובחצי[[#This Row],[31]],O1107)=2),1,"")</f>
        <v/>
      </c>
      <c r="AG1106" t="str">
        <f>IF(AND(מרקובחצי[[#This Row],[CycleNumber]]&lt;$B1107,SUM(מרקובחצי[[#This Row],[31]],P1107)=2),1,"")</f>
        <v/>
      </c>
      <c r="AH1106" t="str">
        <f>IF(AND(מרקובחצי[[#This Row],[CycleNumber]]&lt;$B1107,SUM(מרקובחצי[[#This Row],[31]],Q1107)=2),1,"")</f>
        <v/>
      </c>
      <c r="AI1106" t="str">
        <f>IF(AND(מרקובחצי[[#This Row],[CycleNumber]]&lt;$B1107,SUM(U1106:U1107)=2),1,"")</f>
        <v/>
      </c>
      <c r="AJ1106" t="str">
        <f>IF(AND(מרקובחצי[[#This Row],[CycleNumber]]&lt;$B1107,SUM(מרקובחצי[[#This Row],[32]],O1107)=2),1,"")</f>
        <v/>
      </c>
      <c r="AK1106" t="str">
        <f>IF(AND(מרקובחצי[[#This Row],[CycleNumber]]&lt;$B1107,SUM(מרקובחצי[[#This Row],[32]],P1107)=2),1,"")</f>
        <v/>
      </c>
      <c r="AL1106" t="str">
        <f>IF(AND(מרקובחצי[[#This Row],[CycleNumber]]&lt;$B1107,SUM(מרקובחצי[[#This Row],[32]],Q1107)=2),1,"")</f>
        <v/>
      </c>
      <c r="AM1106" t="str">
        <f>IF(AND(מרקובחצי[[#This Row],[CycleNumber]]&lt;$B1107,SUM(V1106:V1107)=2),1,"")</f>
        <v/>
      </c>
      <c r="AN1106" t="str">
        <f>IF(AND(מרקובחצי[[#This Row],[CycleNumber]]&lt;$B1107,SUM(מרקובחצי[[#This Row],[33]],O1107)=2),1,"")</f>
        <v/>
      </c>
      <c r="AO1106" t="str">
        <f>IF(AND(מרקובחצי[[#This Row],[CycleNumber]]&lt;$B1107,SUM(מרקובחצי[[#This Row],[33]],P1107)=2),1,"")</f>
        <v/>
      </c>
      <c r="AP1106" t="str">
        <f>IF(AND(מרקובחצי[[#This Row],[CycleNumber]]&lt;$B1107,SUM(מרקובחצי[[#This Row],[33]],Q1107)=2),1,"")</f>
        <v/>
      </c>
      <c r="AQ1106" t="str">
        <f>IF(AND(מרקובחצי[[#This Row],[CycleNumber]]&lt;$B1107,SUM(W1106:W1107)=2),1,"")</f>
        <v/>
      </c>
      <c r="AR1106" t="str">
        <f>IF(AND(מרקובחצי[[#This Row],[CycleNumber]]&lt;$B1107,SUM(מרקובחצי[[#This Row],[12]],S1107)=2),1,"")</f>
        <v/>
      </c>
      <c r="AS1106" t="str">
        <f>IF(AND(מרקובחצי[[#This Row],[CycleNumber]]&lt;$B1107,SUM(מרקובחצי[[#This Row],[22]],V1107)=2),1,"")</f>
        <v/>
      </c>
      <c r="AT1106" s="3">
        <f>SUM(מרקובחצי[[#This Row],[11]:[33]])</f>
        <v>0</v>
      </c>
    </row>
    <row r="1107" spans="1:46" hidden="1" x14ac:dyDescent="0.25">
      <c r="A1107" t="s">
        <v>120</v>
      </c>
      <c r="B1107">
        <v>15</v>
      </c>
      <c r="C1107">
        <v>30</v>
      </c>
      <c r="D1107">
        <f>מרקובחצי[[#This Row],[LengthofCycle]]+1</f>
        <v>31</v>
      </c>
      <c r="E1107">
        <f>IF(IFERROR(LOOKUP(מרקובחצי[[#This Row],[ClientID]],קביעויות[הפלגה]),FALSE)=מרקובחצי[[#This Row],[ClientID]],1,"")</f>
        <v>1</v>
      </c>
      <c r="F1107" t="str">
        <f>IF(IFERROR(LOOKUP(מרקובחצי[[#This Row],[ClientID]],סוגחציקבוע[S31]),FALSE)=מרקובחצי[[#This Row],[ClientID]],1,"")</f>
        <v/>
      </c>
      <c r="G1107" t="str">
        <f>IF(IFERROR(LOOKUP(מרקובחצי[[#This Row],[ClientID]],סוגחציקבוע[S32]),FALSE)=מרקובחצי[[#This Row],[ClientID]],1,"")</f>
        <v/>
      </c>
      <c r="H1107" t="str">
        <f>IF(IFERROR(LOOKUP(מרקובחצי[[#This Row],[ClientID]],סוגחציקבוע[S33]),FALSE)=מרקובחצי[[#This Row],[ClientID]],1,"")</f>
        <v/>
      </c>
      <c r="I1107" t="str">
        <f>IF(IFERROR(LOOKUP(מרקובחצי[[#This Row],[ClientID]],סוגחציקבוע[S32&amp;33]),FALSE)=מרקובחצי[[#This Row],[ClientID]],1,"")</f>
        <v/>
      </c>
      <c r="J1107">
        <f>IF(SUM(מרקובחצי[[#This Row],[11]:[13]])=1,מרקובחצי[[#This Row],[עד ועד]],IF(SUM(R1106:T1107)=1,IF(מרקובחצי[[#This Row],[עד ועד]]&lt;J1106,מרקובחצי[[#This Row],[עד ועד]],J1106),J1106))</f>
        <v>29</v>
      </c>
      <c r="K1107">
        <f>IF(SUM(מרקובחצי[[#This Row],[11]:[13]])=1,מרקובחצי[[#This Row],[עד ועד]],IF(SUM(R1106:T1107)=1,IF(מרקובחצי[[#This Row],[עד ועד]]&gt;K1106,מרקובחצי[[#This Row],[עד ועד]],K1106),K1106))</f>
        <v>35</v>
      </c>
      <c r="L1107" t="str">
        <f>IF(AND(SUM(מרקובחצי[[#This Row],[31]:[33]])=1,SUM(U1106:W1106)=0),מרקובחצי[[#This Row],[מקס]]-מרקובחצי[[#This Row],[מינ]],"")</f>
        <v/>
      </c>
      <c r="M110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07" t="str">
        <f t="shared" si="17"/>
        <v/>
      </c>
      <c r="O1107" t="str">
        <f>IF(מרקובחצי[[#This Row],[קבעה הפלגה?]]=1,"",IF(AND(מרקובחצי[[#This Row],[עד ועד]]&lt;29,OR(מרקובחצי[[#This Row],[CycleNumber]]=1,AND(U1106=1,OR(מרקובחצי[[#This Row],[עד ועד]]&lt;J1106,מרקובחצי[[#This Row],[עד ועד]]&gt;K1106)),AND(V1106=1,מרקובחצי[[#This Row],[עד ועד]]&lt;J1106),W1106=1)),1,""))</f>
        <v/>
      </c>
      <c r="P1107" t="str">
        <f>IF(מרקובחצי[[#This Row],[קבעה הפלגה?]]=1,"",IF(AND(מרקובחצי[[#This Row],[עד ועד]]&gt;28,מרקובחצי[[#This Row],[עד ועד]]&lt;32,OR(מרקובחצי[[#This Row],[CycleNumber]]=1,AND(U1106=1),AND(V1106=1,OR(מרקובחצי[[#This Row],[עד ועד]]&lt;J1106,מרקובחצי[[#This Row],[עד ועד]]&gt;K1106)),W1106=1)),1,""))</f>
        <v/>
      </c>
      <c r="Q1107" t="str">
        <f>IF(מרקובחצי[[#This Row],[קבעה הפלגה?]]=1,"",IF(AND(מרקובחצי[[#This Row],[עד ועד]]&gt;31,OR(מרקובחצי[[#This Row],[CycleNumber]]=1,AND(U1106=1),AND(V1106=1,מרקובחצי[[#This Row],[עד ועד]]&gt;K1106),AND(W1106=1,OR(מרקובחצי[[#This Row],[עד ועד]]&gt;K1106,מרקובחצי[[#This Row],[עד ועד]]&lt;J1106)))),1,""))</f>
        <v/>
      </c>
      <c r="R1107" t="str">
        <f>IF(מרקובחצי[[#This Row],[CycleNumber]]&gt;1,IF(AND(O1106=1,מרקובחצי[[#This Row],[עד ועד]]&lt;29),1,""),"")</f>
        <v/>
      </c>
      <c r="S1107" t="str">
        <f>IF(מרקובחצי[[#This Row],[CycleNumber]]&gt;1,IF(OR(AND(O1106=1,מרקובחצי[[#This Row],[עד ועד]]&gt;28),AND(P1106=1),AND(Q1106=1,מרקובחצי[[#This Row],[עד ועד]]&lt;32)),1,""),"")</f>
        <v/>
      </c>
      <c r="T1107" t="str">
        <f>IF(מרקובחצי[[#This Row],[CycleNumber]]&gt;1,IF(AND(Q1106=1,מרקובחצי[[#This Row],[עד ועד]]&gt;31),1,""),"")</f>
        <v/>
      </c>
      <c r="U1107" t="str">
        <f>IF(מרקובחצי[[#This Row],[CycleNumber]]&gt;1,IF(AND(R1106=1,מרקובחצי[[#This Row],[עד ועד]]&lt;29),1,IF(AND(U1106=1,NOT(OR(מרקובחצי[[#This Row],[עד ועד]]&lt;J1106,מרקובחצי[[#This Row],[עד ועד]]&gt;K1106))),1,"")),"")</f>
        <v/>
      </c>
      <c r="V1107" t="str">
        <f>IF(מרקובחצי[[#This Row],[CycleNumber]]&gt;1,IF(AND(SUM(R1106:T1106)=1,מרקובחצי[[#This Row],[עד ועד]]&gt;28,מרקובחצי[[#This Row],[עד ועד]]&lt;32),1,IF(OR(S1106=1,AND(R1106=1,מרקובחצי[[#This Row],[עד ועד]]&gt;28),AND(T1106=1,מרקובחצי[[#This Row],[עד ועד]]&lt;32)),1,IF(AND(V1106=1,NOT(OR(מרקובחצי[[#This Row],[עד ועד]]&lt;J1106,מרקובחצי[[#This Row],[עד ועד]]&gt;K1106))),1,""))),"")</f>
        <v/>
      </c>
      <c r="W1107" t="str">
        <f>IF(מרקובחצי[[#This Row],[CycleNumber]]&gt;1,IF(AND(T1106=1,מרקובחצי[[#This Row],[עד ועד]]&gt;31),1,IF(AND(W1106=1,NOT(OR(מרקובחצי[[#This Row],[עד ועד]]&lt;J1106,מרקובחצי[[#This Row],[עד ועד]]&gt;K1106))),1,"")),"")</f>
        <v/>
      </c>
      <c r="X1107" t="str">
        <f>IF(AND(מרקובחצי[[#This Row],[CycleNumber]]&lt;$B1108,SUM(מרקובחצי[[#This Row],[11]],R1108)=2),1,"")</f>
        <v/>
      </c>
      <c r="Y1107" t="str">
        <f>IF(AND(מרקובחצי[[#This Row],[CycleNumber]]&lt;$B1108,SUM(מרקובחצי[[#This Row],[11]],S1108)=2),1,"")</f>
        <v/>
      </c>
      <c r="Z1107" t="str">
        <f>IF(AND(מרקובחצי[[#This Row],[CycleNumber]]&lt;$B1108,SUM(מרקובחצי[[#This Row],[13]],S1108)=2),1,"")</f>
        <v/>
      </c>
      <c r="AA1107" t="str">
        <f>IF(AND(מרקובחצי[[#This Row],[CycleNumber]]&lt;$B1108,SUM(מרקובחצי[[#This Row],[13]],T1108)=2),1,"")</f>
        <v/>
      </c>
      <c r="AB1107" t="str">
        <f>IF(AND(מרקובחצי[[#This Row],[CycleNumber]]&lt;$B1108,SUM(מרקובחצי[[#This Row],[21]],U1108)=2),1,"")</f>
        <v/>
      </c>
      <c r="AC1107" t="str">
        <f>IF(AND(מרקובחצי[[#This Row],[CycleNumber]]&lt;$B1108,SUM(מרקובחצי[[#This Row],[21]],V1108)=2),1,"")</f>
        <v/>
      </c>
      <c r="AD1107" t="str">
        <f>IF(AND(מרקובחצי[[#This Row],[CycleNumber]]&lt;$B1108,SUM(מרקובחצי[[#This Row],[23]],V1108)=2),1,"")</f>
        <v/>
      </c>
      <c r="AE1107" t="str">
        <f>IF(AND(מרקובחצי[[#This Row],[CycleNumber]]&lt;$B1108,SUM(מרקובחצי[[#This Row],[23]],W1108)=2),1,"")</f>
        <v/>
      </c>
      <c r="AF1107" t="str">
        <f>IF(AND(מרקובחצי[[#This Row],[CycleNumber]]&lt;$B1108,SUM(מרקובחצי[[#This Row],[31]],O1108)=2),1,"")</f>
        <v/>
      </c>
      <c r="AG1107" t="str">
        <f>IF(AND(מרקובחצי[[#This Row],[CycleNumber]]&lt;$B1108,SUM(מרקובחצי[[#This Row],[31]],P1108)=2),1,"")</f>
        <v/>
      </c>
      <c r="AH1107" t="str">
        <f>IF(AND(מרקובחצי[[#This Row],[CycleNumber]]&lt;$B1108,SUM(מרקובחצי[[#This Row],[31]],Q1108)=2),1,"")</f>
        <v/>
      </c>
      <c r="AI1107" t="str">
        <f>IF(AND(מרקובחצי[[#This Row],[CycleNumber]]&lt;$B1108,SUM(U1107:U1108)=2),1,"")</f>
        <v/>
      </c>
      <c r="AJ1107" t="str">
        <f>IF(AND(מרקובחצי[[#This Row],[CycleNumber]]&lt;$B1108,SUM(מרקובחצי[[#This Row],[32]],O1108)=2),1,"")</f>
        <v/>
      </c>
      <c r="AK1107" t="str">
        <f>IF(AND(מרקובחצי[[#This Row],[CycleNumber]]&lt;$B1108,SUM(מרקובחצי[[#This Row],[32]],P1108)=2),1,"")</f>
        <v/>
      </c>
      <c r="AL1107" t="str">
        <f>IF(AND(מרקובחצי[[#This Row],[CycleNumber]]&lt;$B1108,SUM(מרקובחצי[[#This Row],[32]],Q1108)=2),1,"")</f>
        <v/>
      </c>
      <c r="AM1107" t="str">
        <f>IF(AND(מרקובחצי[[#This Row],[CycleNumber]]&lt;$B1108,SUM(V1107:V1108)=2),1,"")</f>
        <v/>
      </c>
      <c r="AN1107" t="str">
        <f>IF(AND(מרקובחצי[[#This Row],[CycleNumber]]&lt;$B1108,SUM(מרקובחצי[[#This Row],[33]],O1108)=2),1,"")</f>
        <v/>
      </c>
      <c r="AO1107" t="str">
        <f>IF(AND(מרקובחצי[[#This Row],[CycleNumber]]&lt;$B1108,SUM(מרקובחצי[[#This Row],[33]],P1108)=2),1,"")</f>
        <v/>
      </c>
      <c r="AP1107" t="str">
        <f>IF(AND(מרקובחצי[[#This Row],[CycleNumber]]&lt;$B1108,SUM(מרקובחצי[[#This Row],[33]],Q1108)=2),1,"")</f>
        <v/>
      </c>
      <c r="AQ1107" t="str">
        <f>IF(AND(מרקובחצי[[#This Row],[CycleNumber]]&lt;$B1108,SUM(W1107:W1108)=2),1,"")</f>
        <v/>
      </c>
      <c r="AR1107" t="str">
        <f>IF(AND(מרקובחצי[[#This Row],[CycleNumber]]&lt;$B1108,SUM(מרקובחצי[[#This Row],[12]],S1108)=2),1,"")</f>
        <v/>
      </c>
      <c r="AS1107" t="str">
        <f>IF(AND(מרקובחצי[[#This Row],[CycleNumber]]&lt;$B1108,SUM(מרקובחצי[[#This Row],[22]],V1108)=2),1,"")</f>
        <v/>
      </c>
      <c r="AT1107" s="3">
        <f>SUM(מרקובחצי[[#This Row],[11]:[33]])</f>
        <v>0</v>
      </c>
    </row>
    <row r="1108" spans="1:46" hidden="1" x14ac:dyDescent="0.25">
      <c r="A1108" t="s">
        <v>120</v>
      </c>
      <c r="B1108">
        <v>16</v>
      </c>
      <c r="C1108">
        <v>32</v>
      </c>
      <c r="D1108">
        <f>מרקובחצי[[#This Row],[LengthofCycle]]+1</f>
        <v>33</v>
      </c>
      <c r="E1108">
        <f>IF(IFERROR(LOOKUP(מרקובחצי[[#This Row],[ClientID]],קביעויות[הפלגה]),FALSE)=מרקובחצי[[#This Row],[ClientID]],1,"")</f>
        <v>1</v>
      </c>
      <c r="F1108" t="str">
        <f>IF(IFERROR(LOOKUP(מרקובחצי[[#This Row],[ClientID]],סוגחציקבוע[S31]),FALSE)=מרקובחצי[[#This Row],[ClientID]],1,"")</f>
        <v/>
      </c>
      <c r="G1108" t="str">
        <f>IF(IFERROR(LOOKUP(מרקובחצי[[#This Row],[ClientID]],סוגחציקבוע[S32]),FALSE)=מרקובחצי[[#This Row],[ClientID]],1,"")</f>
        <v/>
      </c>
      <c r="H1108" t="str">
        <f>IF(IFERROR(LOOKUP(מרקובחצי[[#This Row],[ClientID]],סוגחציקבוע[S33]),FALSE)=מרקובחצי[[#This Row],[ClientID]],1,"")</f>
        <v/>
      </c>
      <c r="I1108" t="str">
        <f>IF(IFERROR(LOOKUP(מרקובחצי[[#This Row],[ClientID]],סוגחציקבוע[S32&amp;33]),FALSE)=מרקובחצי[[#This Row],[ClientID]],1,"")</f>
        <v/>
      </c>
      <c r="J1108">
        <f>IF(SUM(מרקובחצי[[#This Row],[11]:[13]])=1,מרקובחצי[[#This Row],[עד ועד]],IF(SUM(R1107:T1108)=1,IF(מרקובחצי[[#This Row],[עד ועד]]&lt;J1107,מרקובחצי[[#This Row],[עד ועד]],J1107),J1107))</f>
        <v>29</v>
      </c>
      <c r="K1108">
        <f>IF(SUM(מרקובחצי[[#This Row],[11]:[13]])=1,מרקובחצי[[#This Row],[עד ועד]],IF(SUM(R1107:T1108)=1,IF(מרקובחצי[[#This Row],[עד ועד]]&gt;K1107,מרקובחצי[[#This Row],[עד ועד]],K1107),K1107))</f>
        <v>35</v>
      </c>
      <c r="L1108" t="str">
        <f>IF(AND(SUM(מרקובחצי[[#This Row],[31]:[33]])=1,SUM(U1107:W1107)=0),מרקובחצי[[#This Row],[מקס]]-מרקובחצי[[#This Row],[מינ]],"")</f>
        <v/>
      </c>
      <c r="M110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08" t="str">
        <f t="shared" si="17"/>
        <v/>
      </c>
      <c r="O1108" t="str">
        <f>IF(מרקובחצי[[#This Row],[קבעה הפלגה?]]=1,"",IF(AND(מרקובחצי[[#This Row],[עד ועד]]&lt;29,OR(מרקובחצי[[#This Row],[CycleNumber]]=1,AND(U1107=1,OR(מרקובחצי[[#This Row],[עד ועד]]&lt;J1107,מרקובחצי[[#This Row],[עד ועד]]&gt;K1107)),AND(V1107=1,מרקובחצי[[#This Row],[עד ועד]]&lt;J1107),W1107=1)),1,""))</f>
        <v/>
      </c>
      <c r="P1108" t="str">
        <f>IF(מרקובחצי[[#This Row],[קבעה הפלגה?]]=1,"",IF(AND(מרקובחצי[[#This Row],[עד ועד]]&gt;28,מרקובחצי[[#This Row],[עד ועד]]&lt;32,OR(מרקובחצי[[#This Row],[CycleNumber]]=1,AND(U1107=1),AND(V1107=1,OR(מרקובחצי[[#This Row],[עד ועד]]&lt;J1107,מרקובחצי[[#This Row],[עד ועד]]&gt;K1107)),W1107=1)),1,""))</f>
        <v/>
      </c>
      <c r="Q1108" t="str">
        <f>IF(מרקובחצי[[#This Row],[קבעה הפלגה?]]=1,"",IF(AND(מרקובחצי[[#This Row],[עד ועד]]&gt;31,OR(מרקובחצי[[#This Row],[CycleNumber]]=1,AND(U1107=1),AND(V1107=1,מרקובחצי[[#This Row],[עד ועד]]&gt;K1107),AND(W1107=1,OR(מרקובחצי[[#This Row],[עד ועד]]&gt;K1107,מרקובחצי[[#This Row],[עד ועד]]&lt;J1107)))),1,""))</f>
        <v/>
      </c>
      <c r="R1108" t="str">
        <f>IF(מרקובחצי[[#This Row],[CycleNumber]]&gt;1,IF(AND(O1107=1,מרקובחצי[[#This Row],[עד ועד]]&lt;29),1,""),"")</f>
        <v/>
      </c>
      <c r="S1108" t="str">
        <f>IF(מרקובחצי[[#This Row],[CycleNumber]]&gt;1,IF(OR(AND(O1107=1,מרקובחצי[[#This Row],[עד ועד]]&gt;28),AND(P1107=1),AND(Q1107=1,מרקובחצי[[#This Row],[עד ועד]]&lt;32)),1,""),"")</f>
        <v/>
      </c>
      <c r="T1108" t="str">
        <f>IF(מרקובחצי[[#This Row],[CycleNumber]]&gt;1,IF(AND(Q1107=1,מרקובחצי[[#This Row],[עד ועד]]&gt;31),1,""),"")</f>
        <v/>
      </c>
      <c r="U1108" t="str">
        <f>IF(מרקובחצי[[#This Row],[CycleNumber]]&gt;1,IF(AND(R1107=1,מרקובחצי[[#This Row],[עד ועד]]&lt;29),1,IF(AND(U1107=1,NOT(OR(מרקובחצי[[#This Row],[עד ועד]]&lt;J1107,מרקובחצי[[#This Row],[עד ועד]]&gt;K1107))),1,"")),"")</f>
        <v/>
      </c>
      <c r="V1108" t="str">
        <f>IF(מרקובחצי[[#This Row],[CycleNumber]]&gt;1,IF(AND(SUM(R1107:T1107)=1,מרקובחצי[[#This Row],[עד ועד]]&gt;28,מרקובחצי[[#This Row],[עד ועד]]&lt;32),1,IF(OR(S1107=1,AND(R1107=1,מרקובחצי[[#This Row],[עד ועד]]&gt;28),AND(T1107=1,מרקובחצי[[#This Row],[עד ועד]]&lt;32)),1,IF(AND(V1107=1,NOT(OR(מרקובחצי[[#This Row],[עד ועד]]&lt;J1107,מרקובחצי[[#This Row],[עד ועד]]&gt;K1107))),1,""))),"")</f>
        <v/>
      </c>
      <c r="W1108" t="str">
        <f>IF(מרקובחצי[[#This Row],[CycleNumber]]&gt;1,IF(AND(T1107=1,מרקובחצי[[#This Row],[עד ועד]]&gt;31),1,IF(AND(W1107=1,NOT(OR(מרקובחצי[[#This Row],[עד ועד]]&lt;J1107,מרקובחצי[[#This Row],[עד ועד]]&gt;K1107))),1,"")),"")</f>
        <v/>
      </c>
      <c r="X1108" t="str">
        <f>IF(AND(מרקובחצי[[#This Row],[CycleNumber]]&lt;$B1109,SUM(מרקובחצי[[#This Row],[11]],R1109)=2),1,"")</f>
        <v/>
      </c>
      <c r="Y1108" t="str">
        <f>IF(AND(מרקובחצי[[#This Row],[CycleNumber]]&lt;$B1109,SUM(מרקובחצי[[#This Row],[11]],S1109)=2),1,"")</f>
        <v/>
      </c>
      <c r="Z1108" t="str">
        <f>IF(AND(מרקובחצי[[#This Row],[CycleNumber]]&lt;$B1109,SUM(מרקובחצי[[#This Row],[13]],S1109)=2),1,"")</f>
        <v/>
      </c>
      <c r="AA1108" t="str">
        <f>IF(AND(מרקובחצי[[#This Row],[CycleNumber]]&lt;$B1109,SUM(מרקובחצי[[#This Row],[13]],T1109)=2),1,"")</f>
        <v/>
      </c>
      <c r="AB1108" t="str">
        <f>IF(AND(מרקובחצי[[#This Row],[CycleNumber]]&lt;$B1109,SUM(מרקובחצי[[#This Row],[21]],U1109)=2),1,"")</f>
        <v/>
      </c>
      <c r="AC1108" t="str">
        <f>IF(AND(מרקובחצי[[#This Row],[CycleNumber]]&lt;$B1109,SUM(מרקובחצי[[#This Row],[21]],V1109)=2),1,"")</f>
        <v/>
      </c>
      <c r="AD1108" t="str">
        <f>IF(AND(מרקובחצי[[#This Row],[CycleNumber]]&lt;$B1109,SUM(מרקובחצי[[#This Row],[23]],V1109)=2),1,"")</f>
        <v/>
      </c>
      <c r="AE1108" t="str">
        <f>IF(AND(מרקובחצי[[#This Row],[CycleNumber]]&lt;$B1109,SUM(מרקובחצי[[#This Row],[23]],W1109)=2),1,"")</f>
        <v/>
      </c>
      <c r="AF1108" t="str">
        <f>IF(AND(מרקובחצי[[#This Row],[CycleNumber]]&lt;$B1109,SUM(מרקובחצי[[#This Row],[31]],O1109)=2),1,"")</f>
        <v/>
      </c>
      <c r="AG1108" t="str">
        <f>IF(AND(מרקובחצי[[#This Row],[CycleNumber]]&lt;$B1109,SUM(מרקובחצי[[#This Row],[31]],P1109)=2),1,"")</f>
        <v/>
      </c>
      <c r="AH1108" t="str">
        <f>IF(AND(מרקובחצי[[#This Row],[CycleNumber]]&lt;$B1109,SUM(מרקובחצי[[#This Row],[31]],Q1109)=2),1,"")</f>
        <v/>
      </c>
      <c r="AI1108" t="str">
        <f>IF(AND(מרקובחצי[[#This Row],[CycleNumber]]&lt;$B1109,SUM(U1108:U1109)=2),1,"")</f>
        <v/>
      </c>
      <c r="AJ1108" t="str">
        <f>IF(AND(מרקובחצי[[#This Row],[CycleNumber]]&lt;$B1109,SUM(מרקובחצי[[#This Row],[32]],O1109)=2),1,"")</f>
        <v/>
      </c>
      <c r="AK1108" t="str">
        <f>IF(AND(מרקובחצי[[#This Row],[CycleNumber]]&lt;$B1109,SUM(מרקובחצי[[#This Row],[32]],P1109)=2),1,"")</f>
        <v/>
      </c>
      <c r="AL1108" t="str">
        <f>IF(AND(מרקובחצי[[#This Row],[CycleNumber]]&lt;$B1109,SUM(מרקובחצי[[#This Row],[32]],Q1109)=2),1,"")</f>
        <v/>
      </c>
      <c r="AM1108" t="str">
        <f>IF(AND(מרקובחצי[[#This Row],[CycleNumber]]&lt;$B1109,SUM(V1108:V1109)=2),1,"")</f>
        <v/>
      </c>
      <c r="AN1108" t="str">
        <f>IF(AND(מרקובחצי[[#This Row],[CycleNumber]]&lt;$B1109,SUM(מרקובחצי[[#This Row],[33]],O1109)=2),1,"")</f>
        <v/>
      </c>
      <c r="AO1108" t="str">
        <f>IF(AND(מרקובחצי[[#This Row],[CycleNumber]]&lt;$B1109,SUM(מרקובחצי[[#This Row],[33]],P1109)=2),1,"")</f>
        <v/>
      </c>
      <c r="AP1108" t="str">
        <f>IF(AND(מרקובחצי[[#This Row],[CycleNumber]]&lt;$B1109,SUM(מרקובחצי[[#This Row],[33]],Q1109)=2),1,"")</f>
        <v/>
      </c>
      <c r="AQ1108" t="str">
        <f>IF(AND(מרקובחצי[[#This Row],[CycleNumber]]&lt;$B1109,SUM(W1108:W1109)=2),1,"")</f>
        <v/>
      </c>
      <c r="AR1108" t="str">
        <f>IF(AND(מרקובחצי[[#This Row],[CycleNumber]]&lt;$B1109,SUM(מרקובחצי[[#This Row],[12]],S1109)=2),1,"")</f>
        <v/>
      </c>
      <c r="AS1108" t="str">
        <f>IF(AND(מרקובחצי[[#This Row],[CycleNumber]]&lt;$B1109,SUM(מרקובחצי[[#This Row],[22]],V1109)=2),1,"")</f>
        <v/>
      </c>
      <c r="AT1108" s="3">
        <f>SUM(מרקובחצי[[#This Row],[11]:[33]])</f>
        <v>0</v>
      </c>
    </row>
    <row r="1109" spans="1:46" hidden="1" x14ac:dyDescent="0.25">
      <c r="A1109" t="s">
        <v>120</v>
      </c>
      <c r="B1109">
        <v>17</v>
      </c>
      <c r="C1109">
        <v>29</v>
      </c>
      <c r="D1109">
        <f>מרקובחצי[[#This Row],[LengthofCycle]]+1</f>
        <v>30</v>
      </c>
      <c r="E1109">
        <f>IF(IFERROR(LOOKUP(מרקובחצי[[#This Row],[ClientID]],קביעויות[הפלגה]),FALSE)=מרקובחצי[[#This Row],[ClientID]],1,"")</f>
        <v>1</v>
      </c>
      <c r="F1109" t="str">
        <f>IF(IFERROR(LOOKUP(מרקובחצי[[#This Row],[ClientID]],סוגחציקבוע[S31]),FALSE)=מרקובחצי[[#This Row],[ClientID]],1,"")</f>
        <v/>
      </c>
      <c r="G1109" t="str">
        <f>IF(IFERROR(LOOKUP(מרקובחצי[[#This Row],[ClientID]],סוגחציקבוע[S32]),FALSE)=מרקובחצי[[#This Row],[ClientID]],1,"")</f>
        <v/>
      </c>
      <c r="H1109" t="str">
        <f>IF(IFERROR(LOOKUP(מרקובחצי[[#This Row],[ClientID]],סוגחציקבוע[S33]),FALSE)=מרקובחצי[[#This Row],[ClientID]],1,"")</f>
        <v/>
      </c>
      <c r="I1109" t="str">
        <f>IF(IFERROR(LOOKUP(מרקובחצי[[#This Row],[ClientID]],סוגחציקבוע[S32&amp;33]),FALSE)=מרקובחצי[[#This Row],[ClientID]],1,"")</f>
        <v/>
      </c>
      <c r="J1109">
        <f>IF(SUM(מרקובחצי[[#This Row],[11]:[13]])=1,מרקובחצי[[#This Row],[עד ועד]],IF(SUM(R1108:T1109)=1,IF(מרקובחצי[[#This Row],[עד ועד]]&lt;J1108,מרקובחצי[[#This Row],[עד ועד]],J1108),J1108))</f>
        <v>29</v>
      </c>
      <c r="K1109">
        <f>IF(SUM(מרקובחצי[[#This Row],[11]:[13]])=1,מרקובחצי[[#This Row],[עד ועד]],IF(SUM(R1108:T1109)=1,IF(מרקובחצי[[#This Row],[עד ועד]]&gt;K1108,מרקובחצי[[#This Row],[עד ועד]],K1108),K1108))</f>
        <v>35</v>
      </c>
      <c r="L1109" t="str">
        <f>IF(AND(SUM(מרקובחצי[[#This Row],[31]:[33]])=1,SUM(U1108:W1108)=0),מרקובחצי[[#This Row],[מקס]]-מרקובחצי[[#This Row],[מינ]],"")</f>
        <v/>
      </c>
      <c r="M110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09" t="str">
        <f t="shared" si="17"/>
        <v/>
      </c>
      <c r="O1109" t="str">
        <f>IF(מרקובחצי[[#This Row],[קבעה הפלגה?]]=1,"",IF(AND(מרקובחצי[[#This Row],[עד ועד]]&lt;29,OR(מרקובחצי[[#This Row],[CycleNumber]]=1,AND(U1108=1,OR(מרקובחצי[[#This Row],[עד ועד]]&lt;J1108,מרקובחצי[[#This Row],[עד ועד]]&gt;K1108)),AND(V1108=1,מרקובחצי[[#This Row],[עד ועד]]&lt;J1108),W1108=1)),1,""))</f>
        <v/>
      </c>
      <c r="P1109" t="str">
        <f>IF(מרקובחצי[[#This Row],[קבעה הפלגה?]]=1,"",IF(AND(מרקובחצי[[#This Row],[עד ועד]]&gt;28,מרקובחצי[[#This Row],[עד ועד]]&lt;32,OR(מרקובחצי[[#This Row],[CycleNumber]]=1,AND(U1108=1),AND(V1108=1,OR(מרקובחצי[[#This Row],[עד ועד]]&lt;J1108,מרקובחצי[[#This Row],[עד ועד]]&gt;K1108)),W1108=1)),1,""))</f>
        <v/>
      </c>
      <c r="Q1109" t="str">
        <f>IF(מרקובחצי[[#This Row],[קבעה הפלגה?]]=1,"",IF(AND(מרקובחצי[[#This Row],[עד ועד]]&gt;31,OR(מרקובחצי[[#This Row],[CycleNumber]]=1,AND(U1108=1),AND(V1108=1,מרקובחצי[[#This Row],[עד ועד]]&gt;K1108),AND(W1108=1,OR(מרקובחצי[[#This Row],[עד ועד]]&gt;K1108,מרקובחצי[[#This Row],[עד ועד]]&lt;J1108)))),1,""))</f>
        <v/>
      </c>
      <c r="R1109" t="str">
        <f>IF(מרקובחצי[[#This Row],[CycleNumber]]&gt;1,IF(AND(O1108=1,מרקובחצי[[#This Row],[עד ועד]]&lt;29),1,""),"")</f>
        <v/>
      </c>
      <c r="S1109" t="str">
        <f>IF(מרקובחצי[[#This Row],[CycleNumber]]&gt;1,IF(OR(AND(O1108=1,מרקובחצי[[#This Row],[עד ועד]]&gt;28),AND(P1108=1),AND(Q1108=1,מרקובחצי[[#This Row],[עד ועד]]&lt;32)),1,""),"")</f>
        <v/>
      </c>
      <c r="T1109" t="str">
        <f>IF(מרקובחצי[[#This Row],[CycleNumber]]&gt;1,IF(AND(Q1108=1,מרקובחצי[[#This Row],[עד ועד]]&gt;31),1,""),"")</f>
        <v/>
      </c>
      <c r="U1109" t="str">
        <f>IF(מרקובחצי[[#This Row],[CycleNumber]]&gt;1,IF(AND(R1108=1,מרקובחצי[[#This Row],[עד ועד]]&lt;29),1,IF(AND(U1108=1,NOT(OR(מרקובחצי[[#This Row],[עד ועד]]&lt;J1108,מרקובחצי[[#This Row],[עד ועד]]&gt;K1108))),1,"")),"")</f>
        <v/>
      </c>
      <c r="V1109" t="str">
        <f>IF(מרקובחצי[[#This Row],[CycleNumber]]&gt;1,IF(AND(SUM(R1108:T1108)=1,מרקובחצי[[#This Row],[עד ועד]]&gt;28,מרקובחצי[[#This Row],[עד ועד]]&lt;32),1,IF(OR(S1108=1,AND(R1108=1,מרקובחצי[[#This Row],[עד ועד]]&gt;28),AND(T1108=1,מרקובחצי[[#This Row],[עד ועד]]&lt;32)),1,IF(AND(V1108=1,NOT(OR(מרקובחצי[[#This Row],[עד ועד]]&lt;J1108,מרקובחצי[[#This Row],[עד ועד]]&gt;K1108))),1,""))),"")</f>
        <v/>
      </c>
      <c r="W1109" t="str">
        <f>IF(מרקובחצי[[#This Row],[CycleNumber]]&gt;1,IF(AND(T1108=1,מרקובחצי[[#This Row],[עד ועד]]&gt;31),1,IF(AND(W1108=1,NOT(OR(מרקובחצי[[#This Row],[עד ועד]]&lt;J1108,מרקובחצי[[#This Row],[עד ועד]]&gt;K1108))),1,"")),"")</f>
        <v/>
      </c>
      <c r="X1109" t="str">
        <f>IF(AND(מרקובחצי[[#This Row],[CycleNumber]]&lt;$B1110,SUM(מרקובחצי[[#This Row],[11]],R1110)=2),1,"")</f>
        <v/>
      </c>
      <c r="Y1109" t="str">
        <f>IF(AND(מרקובחצי[[#This Row],[CycleNumber]]&lt;$B1110,SUM(מרקובחצי[[#This Row],[11]],S1110)=2),1,"")</f>
        <v/>
      </c>
      <c r="Z1109" t="str">
        <f>IF(AND(מרקובחצי[[#This Row],[CycleNumber]]&lt;$B1110,SUM(מרקובחצי[[#This Row],[13]],S1110)=2),1,"")</f>
        <v/>
      </c>
      <c r="AA1109" t="str">
        <f>IF(AND(מרקובחצי[[#This Row],[CycleNumber]]&lt;$B1110,SUM(מרקובחצי[[#This Row],[13]],T1110)=2),1,"")</f>
        <v/>
      </c>
      <c r="AB1109" t="str">
        <f>IF(AND(מרקובחצי[[#This Row],[CycleNumber]]&lt;$B1110,SUM(מרקובחצי[[#This Row],[21]],U1110)=2),1,"")</f>
        <v/>
      </c>
      <c r="AC1109" t="str">
        <f>IF(AND(מרקובחצי[[#This Row],[CycleNumber]]&lt;$B1110,SUM(מרקובחצי[[#This Row],[21]],V1110)=2),1,"")</f>
        <v/>
      </c>
      <c r="AD1109" t="str">
        <f>IF(AND(מרקובחצי[[#This Row],[CycleNumber]]&lt;$B1110,SUM(מרקובחצי[[#This Row],[23]],V1110)=2),1,"")</f>
        <v/>
      </c>
      <c r="AE1109" t="str">
        <f>IF(AND(מרקובחצי[[#This Row],[CycleNumber]]&lt;$B1110,SUM(מרקובחצי[[#This Row],[23]],W1110)=2),1,"")</f>
        <v/>
      </c>
      <c r="AF1109" t="str">
        <f>IF(AND(מרקובחצי[[#This Row],[CycleNumber]]&lt;$B1110,SUM(מרקובחצי[[#This Row],[31]],O1110)=2),1,"")</f>
        <v/>
      </c>
      <c r="AG1109" t="str">
        <f>IF(AND(מרקובחצי[[#This Row],[CycleNumber]]&lt;$B1110,SUM(מרקובחצי[[#This Row],[31]],P1110)=2),1,"")</f>
        <v/>
      </c>
      <c r="AH1109" t="str">
        <f>IF(AND(מרקובחצי[[#This Row],[CycleNumber]]&lt;$B1110,SUM(מרקובחצי[[#This Row],[31]],Q1110)=2),1,"")</f>
        <v/>
      </c>
      <c r="AI1109" t="str">
        <f>IF(AND(מרקובחצי[[#This Row],[CycleNumber]]&lt;$B1110,SUM(U1109:U1110)=2),1,"")</f>
        <v/>
      </c>
      <c r="AJ1109" t="str">
        <f>IF(AND(מרקובחצי[[#This Row],[CycleNumber]]&lt;$B1110,SUM(מרקובחצי[[#This Row],[32]],O1110)=2),1,"")</f>
        <v/>
      </c>
      <c r="AK1109" t="str">
        <f>IF(AND(מרקובחצי[[#This Row],[CycleNumber]]&lt;$B1110,SUM(מרקובחצי[[#This Row],[32]],P1110)=2),1,"")</f>
        <v/>
      </c>
      <c r="AL1109" t="str">
        <f>IF(AND(מרקובחצי[[#This Row],[CycleNumber]]&lt;$B1110,SUM(מרקובחצי[[#This Row],[32]],Q1110)=2),1,"")</f>
        <v/>
      </c>
      <c r="AM1109" t="str">
        <f>IF(AND(מרקובחצי[[#This Row],[CycleNumber]]&lt;$B1110,SUM(V1109:V1110)=2),1,"")</f>
        <v/>
      </c>
      <c r="AN1109" t="str">
        <f>IF(AND(מרקובחצי[[#This Row],[CycleNumber]]&lt;$B1110,SUM(מרקובחצי[[#This Row],[33]],O1110)=2),1,"")</f>
        <v/>
      </c>
      <c r="AO1109" t="str">
        <f>IF(AND(מרקובחצי[[#This Row],[CycleNumber]]&lt;$B1110,SUM(מרקובחצי[[#This Row],[33]],P1110)=2),1,"")</f>
        <v/>
      </c>
      <c r="AP1109" t="str">
        <f>IF(AND(מרקובחצי[[#This Row],[CycleNumber]]&lt;$B1110,SUM(מרקובחצי[[#This Row],[33]],Q1110)=2),1,"")</f>
        <v/>
      </c>
      <c r="AQ1109" t="str">
        <f>IF(AND(מרקובחצי[[#This Row],[CycleNumber]]&lt;$B1110,SUM(W1109:W1110)=2),1,"")</f>
        <v/>
      </c>
      <c r="AR1109" t="str">
        <f>IF(AND(מרקובחצי[[#This Row],[CycleNumber]]&lt;$B1110,SUM(מרקובחצי[[#This Row],[12]],S1110)=2),1,"")</f>
        <v/>
      </c>
      <c r="AS1109" t="str">
        <f>IF(AND(מרקובחצי[[#This Row],[CycleNumber]]&lt;$B1110,SUM(מרקובחצי[[#This Row],[22]],V1110)=2),1,"")</f>
        <v/>
      </c>
      <c r="AT1109" s="3">
        <f>SUM(מרקובחצי[[#This Row],[11]:[33]])</f>
        <v>0</v>
      </c>
    </row>
    <row r="1110" spans="1:46" hidden="1" x14ac:dyDescent="0.25">
      <c r="A1110" t="s">
        <v>120</v>
      </c>
      <c r="B1110">
        <v>18</v>
      </c>
      <c r="C1110">
        <v>33</v>
      </c>
      <c r="D1110">
        <f>מרקובחצי[[#This Row],[LengthofCycle]]+1</f>
        <v>34</v>
      </c>
      <c r="E1110">
        <f>IF(IFERROR(LOOKUP(מרקובחצי[[#This Row],[ClientID]],קביעויות[הפלגה]),FALSE)=מרקובחצי[[#This Row],[ClientID]],1,"")</f>
        <v>1</v>
      </c>
      <c r="F1110" t="str">
        <f>IF(IFERROR(LOOKUP(מרקובחצי[[#This Row],[ClientID]],סוגחציקבוע[S31]),FALSE)=מרקובחצי[[#This Row],[ClientID]],1,"")</f>
        <v/>
      </c>
      <c r="G1110" t="str">
        <f>IF(IFERROR(LOOKUP(מרקובחצי[[#This Row],[ClientID]],סוגחציקבוע[S32]),FALSE)=מרקובחצי[[#This Row],[ClientID]],1,"")</f>
        <v/>
      </c>
      <c r="H1110" t="str">
        <f>IF(IFERROR(LOOKUP(מרקובחצי[[#This Row],[ClientID]],סוגחציקבוע[S33]),FALSE)=מרקובחצי[[#This Row],[ClientID]],1,"")</f>
        <v/>
      </c>
      <c r="I1110" t="str">
        <f>IF(IFERROR(LOOKUP(מרקובחצי[[#This Row],[ClientID]],סוגחציקבוע[S32&amp;33]),FALSE)=מרקובחצי[[#This Row],[ClientID]],1,"")</f>
        <v/>
      </c>
      <c r="J1110">
        <f>IF(SUM(מרקובחצי[[#This Row],[11]:[13]])=1,מרקובחצי[[#This Row],[עד ועד]],IF(SUM(R1109:T1110)=1,IF(מרקובחצי[[#This Row],[עד ועד]]&lt;J1109,מרקובחצי[[#This Row],[עד ועד]],J1109),J1109))</f>
        <v>29</v>
      </c>
      <c r="K1110">
        <f>IF(SUM(מרקובחצי[[#This Row],[11]:[13]])=1,מרקובחצי[[#This Row],[עד ועד]],IF(SUM(R1109:T1110)=1,IF(מרקובחצי[[#This Row],[עד ועד]]&gt;K1109,מרקובחצי[[#This Row],[עד ועד]],K1109),K1109))</f>
        <v>35</v>
      </c>
      <c r="L1110" t="str">
        <f>IF(AND(SUM(מרקובחצי[[#This Row],[31]:[33]])=1,SUM(U1109:W1109)=0),מרקובחצי[[#This Row],[מקס]]-מרקובחצי[[#This Row],[מינ]],"")</f>
        <v/>
      </c>
      <c r="M111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10" t="str">
        <f t="shared" si="17"/>
        <v/>
      </c>
      <c r="O1110" t="str">
        <f>IF(מרקובחצי[[#This Row],[קבעה הפלגה?]]=1,"",IF(AND(מרקובחצי[[#This Row],[עד ועד]]&lt;29,OR(מרקובחצי[[#This Row],[CycleNumber]]=1,AND(U1109=1,OR(מרקובחצי[[#This Row],[עד ועד]]&lt;J1109,מרקובחצי[[#This Row],[עד ועד]]&gt;K1109)),AND(V1109=1,מרקובחצי[[#This Row],[עד ועד]]&lt;J1109),W1109=1)),1,""))</f>
        <v/>
      </c>
      <c r="P1110" t="str">
        <f>IF(מרקובחצי[[#This Row],[קבעה הפלגה?]]=1,"",IF(AND(מרקובחצי[[#This Row],[עד ועד]]&gt;28,מרקובחצי[[#This Row],[עד ועד]]&lt;32,OR(מרקובחצי[[#This Row],[CycleNumber]]=1,AND(U1109=1),AND(V1109=1,OR(מרקובחצי[[#This Row],[עד ועד]]&lt;J1109,מרקובחצי[[#This Row],[עד ועד]]&gt;K1109)),W1109=1)),1,""))</f>
        <v/>
      </c>
      <c r="Q1110" t="str">
        <f>IF(מרקובחצי[[#This Row],[קבעה הפלגה?]]=1,"",IF(AND(מרקובחצי[[#This Row],[עד ועד]]&gt;31,OR(מרקובחצי[[#This Row],[CycleNumber]]=1,AND(U1109=1),AND(V1109=1,מרקובחצי[[#This Row],[עד ועד]]&gt;K1109),AND(W1109=1,OR(מרקובחצי[[#This Row],[עד ועד]]&gt;K1109,מרקובחצי[[#This Row],[עד ועד]]&lt;J1109)))),1,""))</f>
        <v/>
      </c>
      <c r="R1110" t="str">
        <f>IF(מרקובחצי[[#This Row],[CycleNumber]]&gt;1,IF(AND(O1109=1,מרקובחצי[[#This Row],[עד ועד]]&lt;29),1,""),"")</f>
        <v/>
      </c>
      <c r="S1110" t="str">
        <f>IF(מרקובחצי[[#This Row],[CycleNumber]]&gt;1,IF(OR(AND(O1109=1,מרקובחצי[[#This Row],[עד ועד]]&gt;28),AND(P1109=1),AND(Q1109=1,מרקובחצי[[#This Row],[עד ועד]]&lt;32)),1,""),"")</f>
        <v/>
      </c>
      <c r="T1110" t="str">
        <f>IF(מרקובחצי[[#This Row],[CycleNumber]]&gt;1,IF(AND(Q1109=1,מרקובחצי[[#This Row],[עד ועד]]&gt;31),1,""),"")</f>
        <v/>
      </c>
      <c r="U1110" t="str">
        <f>IF(מרקובחצי[[#This Row],[CycleNumber]]&gt;1,IF(AND(R1109=1,מרקובחצי[[#This Row],[עד ועד]]&lt;29),1,IF(AND(U1109=1,NOT(OR(מרקובחצי[[#This Row],[עד ועד]]&lt;J1109,מרקובחצי[[#This Row],[עד ועד]]&gt;K1109))),1,"")),"")</f>
        <v/>
      </c>
      <c r="V1110" t="str">
        <f>IF(מרקובחצי[[#This Row],[CycleNumber]]&gt;1,IF(AND(SUM(R1109:T1109)=1,מרקובחצי[[#This Row],[עד ועד]]&gt;28,מרקובחצי[[#This Row],[עד ועד]]&lt;32),1,IF(OR(S1109=1,AND(R1109=1,מרקובחצי[[#This Row],[עד ועד]]&gt;28),AND(T1109=1,מרקובחצי[[#This Row],[עד ועד]]&lt;32)),1,IF(AND(V1109=1,NOT(OR(מרקובחצי[[#This Row],[עד ועד]]&lt;J1109,מרקובחצי[[#This Row],[עד ועד]]&gt;K1109))),1,""))),"")</f>
        <v/>
      </c>
      <c r="W1110" t="str">
        <f>IF(מרקובחצי[[#This Row],[CycleNumber]]&gt;1,IF(AND(T1109=1,מרקובחצי[[#This Row],[עד ועד]]&gt;31),1,IF(AND(W1109=1,NOT(OR(מרקובחצי[[#This Row],[עד ועד]]&lt;J1109,מרקובחצי[[#This Row],[עד ועד]]&gt;K1109))),1,"")),"")</f>
        <v/>
      </c>
      <c r="X1110" t="str">
        <f>IF(AND(מרקובחצי[[#This Row],[CycleNumber]]&lt;$B1111,SUM(מרקובחצי[[#This Row],[11]],R1111)=2),1,"")</f>
        <v/>
      </c>
      <c r="Y1110" t="str">
        <f>IF(AND(מרקובחצי[[#This Row],[CycleNumber]]&lt;$B1111,SUM(מרקובחצי[[#This Row],[11]],S1111)=2),1,"")</f>
        <v/>
      </c>
      <c r="Z1110" t="str">
        <f>IF(AND(מרקובחצי[[#This Row],[CycleNumber]]&lt;$B1111,SUM(מרקובחצי[[#This Row],[13]],S1111)=2),1,"")</f>
        <v/>
      </c>
      <c r="AA1110" t="str">
        <f>IF(AND(מרקובחצי[[#This Row],[CycleNumber]]&lt;$B1111,SUM(מרקובחצי[[#This Row],[13]],T1111)=2),1,"")</f>
        <v/>
      </c>
      <c r="AB1110" t="str">
        <f>IF(AND(מרקובחצי[[#This Row],[CycleNumber]]&lt;$B1111,SUM(מרקובחצי[[#This Row],[21]],U1111)=2),1,"")</f>
        <v/>
      </c>
      <c r="AC1110" t="str">
        <f>IF(AND(מרקובחצי[[#This Row],[CycleNumber]]&lt;$B1111,SUM(מרקובחצי[[#This Row],[21]],V1111)=2),1,"")</f>
        <v/>
      </c>
      <c r="AD1110" t="str">
        <f>IF(AND(מרקובחצי[[#This Row],[CycleNumber]]&lt;$B1111,SUM(מרקובחצי[[#This Row],[23]],V1111)=2),1,"")</f>
        <v/>
      </c>
      <c r="AE1110" t="str">
        <f>IF(AND(מרקובחצי[[#This Row],[CycleNumber]]&lt;$B1111,SUM(מרקובחצי[[#This Row],[23]],W1111)=2),1,"")</f>
        <v/>
      </c>
      <c r="AF1110" t="str">
        <f>IF(AND(מרקובחצי[[#This Row],[CycleNumber]]&lt;$B1111,SUM(מרקובחצי[[#This Row],[31]],O1111)=2),1,"")</f>
        <v/>
      </c>
      <c r="AG1110" t="str">
        <f>IF(AND(מרקובחצי[[#This Row],[CycleNumber]]&lt;$B1111,SUM(מרקובחצי[[#This Row],[31]],P1111)=2),1,"")</f>
        <v/>
      </c>
      <c r="AH1110" t="str">
        <f>IF(AND(מרקובחצי[[#This Row],[CycleNumber]]&lt;$B1111,SUM(מרקובחצי[[#This Row],[31]],Q1111)=2),1,"")</f>
        <v/>
      </c>
      <c r="AI1110" t="str">
        <f>IF(AND(מרקובחצי[[#This Row],[CycleNumber]]&lt;$B1111,SUM(U1110:U1111)=2),1,"")</f>
        <v/>
      </c>
      <c r="AJ1110" t="str">
        <f>IF(AND(מרקובחצי[[#This Row],[CycleNumber]]&lt;$B1111,SUM(מרקובחצי[[#This Row],[32]],O1111)=2),1,"")</f>
        <v/>
      </c>
      <c r="AK1110" t="str">
        <f>IF(AND(מרקובחצי[[#This Row],[CycleNumber]]&lt;$B1111,SUM(מרקובחצי[[#This Row],[32]],P1111)=2),1,"")</f>
        <v/>
      </c>
      <c r="AL1110" t="str">
        <f>IF(AND(מרקובחצי[[#This Row],[CycleNumber]]&lt;$B1111,SUM(מרקובחצי[[#This Row],[32]],Q1111)=2),1,"")</f>
        <v/>
      </c>
      <c r="AM1110" t="str">
        <f>IF(AND(מרקובחצי[[#This Row],[CycleNumber]]&lt;$B1111,SUM(V1110:V1111)=2),1,"")</f>
        <v/>
      </c>
      <c r="AN1110" t="str">
        <f>IF(AND(מרקובחצי[[#This Row],[CycleNumber]]&lt;$B1111,SUM(מרקובחצי[[#This Row],[33]],O1111)=2),1,"")</f>
        <v/>
      </c>
      <c r="AO1110" t="str">
        <f>IF(AND(מרקובחצי[[#This Row],[CycleNumber]]&lt;$B1111,SUM(מרקובחצי[[#This Row],[33]],P1111)=2),1,"")</f>
        <v/>
      </c>
      <c r="AP1110" t="str">
        <f>IF(AND(מרקובחצי[[#This Row],[CycleNumber]]&lt;$B1111,SUM(מרקובחצי[[#This Row],[33]],Q1111)=2),1,"")</f>
        <v/>
      </c>
      <c r="AQ1110" t="str">
        <f>IF(AND(מרקובחצי[[#This Row],[CycleNumber]]&lt;$B1111,SUM(W1110:W1111)=2),1,"")</f>
        <v/>
      </c>
      <c r="AR1110" t="str">
        <f>IF(AND(מרקובחצי[[#This Row],[CycleNumber]]&lt;$B1111,SUM(מרקובחצי[[#This Row],[12]],S1111)=2),1,"")</f>
        <v/>
      </c>
      <c r="AS1110" t="str">
        <f>IF(AND(מרקובחצי[[#This Row],[CycleNumber]]&lt;$B1111,SUM(מרקובחצי[[#This Row],[22]],V1111)=2),1,"")</f>
        <v/>
      </c>
      <c r="AT1110" s="3">
        <f>SUM(מרקובחצי[[#This Row],[11]:[33]])</f>
        <v>0</v>
      </c>
    </row>
    <row r="1111" spans="1:46" hidden="1" x14ac:dyDescent="0.25">
      <c r="A1111" t="s">
        <v>120</v>
      </c>
      <c r="B1111">
        <v>19</v>
      </c>
      <c r="C1111">
        <v>31</v>
      </c>
      <c r="D1111">
        <f>מרקובחצי[[#This Row],[LengthofCycle]]+1</f>
        <v>32</v>
      </c>
      <c r="E1111">
        <f>IF(IFERROR(LOOKUP(מרקובחצי[[#This Row],[ClientID]],קביעויות[הפלגה]),FALSE)=מרקובחצי[[#This Row],[ClientID]],1,"")</f>
        <v>1</v>
      </c>
      <c r="F1111" t="str">
        <f>IF(IFERROR(LOOKUP(מרקובחצי[[#This Row],[ClientID]],סוגחציקבוע[S31]),FALSE)=מרקובחצי[[#This Row],[ClientID]],1,"")</f>
        <v/>
      </c>
      <c r="G1111" t="str">
        <f>IF(IFERROR(LOOKUP(מרקובחצי[[#This Row],[ClientID]],סוגחציקבוע[S32]),FALSE)=מרקובחצי[[#This Row],[ClientID]],1,"")</f>
        <v/>
      </c>
      <c r="H1111" t="str">
        <f>IF(IFERROR(LOOKUP(מרקובחצי[[#This Row],[ClientID]],סוגחציקבוע[S33]),FALSE)=מרקובחצי[[#This Row],[ClientID]],1,"")</f>
        <v/>
      </c>
      <c r="I1111" t="str">
        <f>IF(IFERROR(LOOKUP(מרקובחצי[[#This Row],[ClientID]],סוגחציקבוע[S32&amp;33]),FALSE)=מרקובחצי[[#This Row],[ClientID]],1,"")</f>
        <v/>
      </c>
      <c r="J1111">
        <f>IF(SUM(מרקובחצי[[#This Row],[11]:[13]])=1,מרקובחצי[[#This Row],[עד ועד]],IF(SUM(R1110:T1111)=1,IF(מרקובחצי[[#This Row],[עד ועד]]&lt;J1110,מרקובחצי[[#This Row],[עד ועד]],J1110),J1110))</f>
        <v>29</v>
      </c>
      <c r="K1111">
        <f>IF(SUM(מרקובחצי[[#This Row],[11]:[13]])=1,מרקובחצי[[#This Row],[עד ועד]],IF(SUM(R1110:T1111)=1,IF(מרקובחצי[[#This Row],[עד ועד]]&gt;K1110,מרקובחצי[[#This Row],[עד ועד]],K1110),K1110))</f>
        <v>35</v>
      </c>
      <c r="L1111" t="str">
        <f>IF(AND(SUM(מרקובחצי[[#This Row],[31]:[33]])=1,SUM(U1110:W1110)=0),מרקובחצי[[#This Row],[מקס]]-מרקובחצי[[#This Row],[מינ]],"")</f>
        <v/>
      </c>
      <c r="M111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11" t="str">
        <f t="shared" si="17"/>
        <v/>
      </c>
      <c r="O1111" t="str">
        <f>IF(מרקובחצי[[#This Row],[קבעה הפלגה?]]=1,"",IF(AND(מרקובחצי[[#This Row],[עד ועד]]&lt;29,OR(מרקובחצי[[#This Row],[CycleNumber]]=1,AND(U1110=1,OR(מרקובחצי[[#This Row],[עד ועד]]&lt;J1110,מרקובחצי[[#This Row],[עד ועד]]&gt;K1110)),AND(V1110=1,מרקובחצי[[#This Row],[עד ועד]]&lt;J1110),W1110=1)),1,""))</f>
        <v/>
      </c>
      <c r="P1111" t="str">
        <f>IF(מרקובחצי[[#This Row],[קבעה הפלגה?]]=1,"",IF(AND(מרקובחצי[[#This Row],[עד ועד]]&gt;28,מרקובחצי[[#This Row],[עד ועד]]&lt;32,OR(מרקובחצי[[#This Row],[CycleNumber]]=1,AND(U1110=1),AND(V1110=1,OR(מרקובחצי[[#This Row],[עד ועד]]&lt;J1110,מרקובחצי[[#This Row],[עד ועד]]&gt;K1110)),W1110=1)),1,""))</f>
        <v/>
      </c>
      <c r="Q1111" t="str">
        <f>IF(מרקובחצי[[#This Row],[קבעה הפלגה?]]=1,"",IF(AND(מרקובחצי[[#This Row],[עד ועד]]&gt;31,OR(מרקובחצי[[#This Row],[CycleNumber]]=1,AND(U1110=1),AND(V1110=1,מרקובחצי[[#This Row],[עד ועד]]&gt;K1110),AND(W1110=1,OR(מרקובחצי[[#This Row],[עד ועד]]&gt;K1110,מרקובחצי[[#This Row],[עד ועד]]&lt;J1110)))),1,""))</f>
        <v/>
      </c>
      <c r="R1111" t="str">
        <f>IF(מרקובחצי[[#This Row],[CycleNumber]]&gt;1,IF(AND(O1110=1,מרקובחצי[[#This Row],[עד ועד]]&lt;29),1,""),"")</f>
        <v/>
      </c>
      <c r="S1111" t="str">
        <f>IF(מרקובחצי[[#This Row],[CycleNumber]]&gt;1,IF(OR(AND(O1110=1,מרקובחצי[[#This Row],[עד ועד]]&gt;28),AND(P1110=1),AND(Q1110=1,מרקובחצי[[#This Row],[עד ועד]]&lt;32)),1,""),"")</f>
        <v/>
      </c>
      <c r="T1111" t="str">
        <f>IF(מרקובחצי[[#This Row],[CycleNumber]]&gt;1,IF(AND(Q1110=1,מרקובחצי[[#This Row],[עד ועד]]&gt;31),1,""),"")</f>
        <v/>
      </c>
      <c r="U1111" t="str">
        <f>IF(מרקובחצי[[#This Row],[CycleNumber]]&gt;1,IF(AND(R1110=1,מרקובחצי[[#This Row],[עד ועד]]&lt;29),1,IF(AND(U1110=1,NOT(OR(מרקובחצי[[#This Row],[עד ועד]]&lt;J1110,מרקובחצי[[#This Row],[עד ועד]]&gt;K1110))),1,"")),"")</f>
        <v/>
      </c>
      <c r="V1111" t="str">
        <f>IF(מרקובחצי[[#This Row],[CycleNumber]]&gt;1,IF(AND(SUM(R1110:T1110)=1,מרקובחצי[[#This Row],[עד ועד]]&gt;28,מרקובחצי[[#This Row],[עד ועד]]&lt;32),1,IF(OR(S1110=1,AND(R1110=1,מרקובחצי[[#This Row],[עד ועד]]&gt;28),AND(T1110=1,מרקובחצי[[#This Row],[עד ועד]]&lt;32)),1,IF(AND(V1110=1,NOT(OR(מרקובחצי[[#This Row],[עד ועד]]&lt;J1110,מרקובחצי[[#This Row],[עד ועד]]&gt;K1110))),1,""))),"")</f>
        <v/>
      </c>
      <c r="W1111" t="str">
        <f>IF(מרקובחצי[[#This Row],[CycleNumber]]&gt;1,IF(AND(T1110=1,מרקובחצי[[#This Row],[עד ועד]]&gt;31),1,IF(AND(W1110=1,NOT(OR(מרקובחצי[[#This Row],[עד ועד]]&lt;J1110,מרקובחצי[[#This Row],[עד ועד]]&gt;K1110))),1,"")),"")</f>
        <v/>
      </c>
      <c r="X1111" t="str">
        <f>IF(AND(מרקובחצי[[#This Row],[CycleNumber]]&lt;$B1112,SUM(מרקובחצי[[#This Row],[11]],R1112)=2),1,"")</f>
        <v/>
      </c>
      <c r="Y1111" t="str">
        <f>IF(AND(מרקובחצי[[#This Row],[CycleNumber]]&lt;$B1112,SUM(מרקובחצי[[#This Row],[11]],S1112)=2),1,"")</f>
        <v/>
      </c>
      <c r="Z1111" t="str">
        <f>IF(AND(מרקובחצי[[#This Row],[CycleNumber]]&lt;$B1112,SUM(מרקובחצי[[#This Row],[13]],S1112)=2),1,"")</f>
        <v/>
      </c>
      <c r="AA1111" t="str">
        <f>IF(AND(מרקובחצי[[#This Row],[CycleNumber]]&lt;$B1112,SUM(מרקובחצי[[#This Row],[13]],T1112)=2),1,"")</f>
        <v/>
      </c>
      <c r="AB1111" t="str">
        <f>IF(AND(מרקובחצי[[#This Row],[CycleNumber]]&lt;$B1112,SUM(מרקובחצי[[#This Row],[21]],U1112)=2),1,"")</f>
        <v/>
      </c>
      <c r="AC1111" t="str">
        <f>IF(AND(מרקובחצי[[#This Row],[CycleNumber]]&lt;$B1112,SUM(מרקובחצי[[#This Row],[21]],V1112)=2),1,"")</f>
        <v/>
      </c>
      <c r="AD1111" t="str">
        <f>IF(AND(מרקובחצי[[#This Row],[CycleNumber]]&lt;$B1112,SUM(מרקובחצי[[#This Row],[23]],V1112)=2),1,"")</f>
        <v/>
      </c>
      <c r="AE1111" t="str">
        <f>IF(AND(מרקובחצי[[#This Row],[CycleNumber]]&lt;$B1112,SUM(מרקובחצי[[#This Row],[23]],W1112)=2),1,"")</f>
        <v/>
      </c>
      <c r="AF1111" t="str">
        <f>IF(AND(מרקובחצי[[#This Row],[CycleNumber]]&lt;$B1112,SUM(מרקובחצי[[#This Row],[31]],O1112)=2),1,"")</f>
        <v/>
      </c>
      <c r="AG1111" t="str">
        <f>IF(AND(מרקובחצי[[#This Row],[CycleNumber]]&lt;$B1112,SUM(מרקובחצי[[#This Row],[31]],P1112)=2),1,"")</f>
        <v/>
      </c>
      <c r="AH1111" t="str">
        <f>IF(AND(מרקובחצי[[#This Row],[CycleNumber]]&lt;$B1112,SUM(מרקובחצי[[#This Row],[31]],Q1112)=2),1,"")</f>
        <v/>
      </c>
      <c r="AI1111" t="str">
        <f>IF(AND(מרקובחצי[[#This Row],[CycleNumber]]&lt;$B1112,SUM(U1111:U1112)=2),1,"")</f>
        <v/>
      </c>
      <c r="AJ1111" t="str">
        <f>IF(AND(מרקובחצי[[#This Row],[CycleNumber]]&lt;$B1112,SUM(מרקובחצי[[#This Row],[32]],O1112)=2),1,"")</f>
        <v/>
      </c>
      <c r="AK1111" t="str">
        <f>IF(AND(מרקובחצי[[#This Row],[CycleNumber]]&lt;$B1112,SUM(מרקובחצי[[#This Row],[32]],P1112)=2),1,"")</f>
        <v/>
      </c>
      <c r="AL1111" t="str">
        <f>IF(AND(מרקובחצי[[#This Row],[CycleNumber]]&lt;$B1112,SUM(מרקובחצי[[#This Row],[32]],Q1112)=2),1,"")</f>
        <v/>
      </c>
      <c r="AM1111" t="str">
        <f>IF(AND(מרקובחצי[[#This Row],[CycleNumber]]&lt;$B1112,SUM(V1111:V1112)=2),1,"")</f>
        <v/>
      </c>
      <c r="AN1111" t="str">
        <f>IF(AND(מרקובחצי[[#This Row],[CycleNumber]]&lt;$B1112,SUM(מרקובחצי[[#This Row],[33]],O1112)=2),1,"")</f>
        <v/>
      </c>
      <c r="AO1111" t="str">
        <f>IF(AND(מרקובחצי[[#This Row],[CycleNumber]]&lt;$B1112,SUM(מרקובחצי[[#This Row],[33]],P1112)=2),1,"")</f>
        <v/>
      </c>
      <c r="AP1111" t="str">
        <f>IF(AND(מרקובחצי[[#This Row],[CycleNumber]]&lt;$B1112,SUM(מרקובחצי[[#This Row],[33]],Q1112)=2),1,"")</f>
        <v/>
      </c>
      <c r="AQ1111" t="str">
        <f>IF(AND(מרקובחצי[[#This Row],[CycleNumber]]&lt;$B1112,SUM(W1111:W1112)=2),1,"")</f>
        <v/>
      </c>
      <c r="AR1111" t="str">
        <f>IF(AND(מרקובחצי[[#This Row],[CycleNumber]]&lt;$B1112,SUM(מרקובחצי[[#This Row],[12]],S1112)=2),1,"")</f>
        <v/>
      </c>
      <c r="AS1111" t="str">
        <f>IF(AND(מרקובחצי[[#This Row],[CycleNumber]]&lt;$B1112,SUM(מרקובחצי[[#This Row],[22]],V1112)=2),1,"")</f>
        <v/>
      </c>
      <c r="AT1111" s="3">
        <f>SUM(מרקובחצי[[#This Row],[11]:[33]])</f>
        <v>0</v>
      </c>
    </row>
    <row r="1112" spans="1:46" hidden="1" x14ac:dyDescent="0.25">
      <c r="A1112" t="s">
        <v>120</v>
      </c>
      <c r="B1112">
        <v>20</v>
      </c>
      <c r="C1112">
        <v>33</v>
      </c>
      <c r="D1112">
        <f>מרקובחצי[[#This Row],[LengthofCycle]]+1</f>
        <v>34</v>
      </c>
      <c r="E1112">
        <f>IF(IFERROR(LOOKUP(מרקובחצי[[#This Row],[ClientID]],קביעויות[הפלגה]),FALSE)=מרקובחצי[[#This Row],[ClientID]],1,"")</f>
        <v>1</v>
      </c>
      <c r="F1112" t="str">
        <f>IF(IFERROR(LOOKUP(מרקובחצי[[#This Row],[ClientID]],סוגחציקבוע[S31]),FALSE)=מרקובחצי[[#This Row],[ClientID]],1,"")</f>
        <v/>
      </c>
      <c r="G1112" t="str">
        <f>IF(IFERROR(LOOKUP(מרקובחצי[[#This Row],[ClientID]],סוגחציקבוע[S32]),FALSE)=מרקובחצי[[#This Row],[ClientID]],1,"")</f>
        <v/>
      </c>
      <c r="H1112" t="str">
        <f>IF(IFERROR(LOOKUP(מרקובחצי[[#This Row],[ClientID]],סוגחציקבוע[S33]),FALSE)=מרקובחצי[[#This Row],[ClientID]],1,"")</f>
        <v/>
      </c>
      <c r="I1112" t="str">
        <f>IF(IFERROR(LOOKUP(מרקובחצי[[#This Row],[ClientID]],סוגחציקבוע[S32&amp;33]),FALSE)=מרקובחצי[[#This Row],[ClientID]],1,"")</f>
        <v/>
      </c>
      <c r="J1112">
        <f>IF(SUM(מרקובחצי[[#This Row],[11]:[13]])=1,מרקובחצי[[#This Row],[עד ועד]],IF(SUM(R1111:T1112)=1,IF(מרקובחצי[[#This Row],[עד ועד]]&lt;J1111,מרקובחצי[[#This Row],[עד ועד]],J1111),J1111))</f>
        <v>29</v>
      </c>
      <c r="K1112">
        <f>IF(SUM(מרקובחצי[[#This Row],[11]:[13]])=1,מרקובחצי[[#This Row],[עד ועד]],IF(SUM(R1111:T1112)=1,IF(מרקובחצי[[#This Row],[עד ועד]]&gt;K1111,מרקובחצי[[#This Row],[עד ועד]],K1111),K1111))</f>
        <v>35</v>
      </c>
      <c r="L1112" t="str">
        <f>IF(AND(SUM(מרקובחצי[[#This Row],[31]:[33]])=1,SUM(U1111:W1111)=0),מרקובחצי[[#This Row],[מקס]]-מרקובחצי[[#This Row],[מינ]],"")</f>
        <v/>
      </c>
      <c r="M111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12" t="str">
        <f t="shared" si="17"/>
        <v/>
      </c>
      <c r="O1112" t="str">
        <f>IF(מרקובחצי[[#This Row],[קבעה הפלגה?]]=1,"",IF(AND(מרקובחצי[[#This Row],[עד ועד]]&lt;29,OR(מרקובחצי[[#This Row],[CycleNumber]]=1,AND(U1111=1,OR(מרקובחצי[[#This Row],[עד ועד]]&lt;J1111,מרקובחצי[[#This Row],[עד ועד]]&gt;K1111)),AND(V1111=1,מרקובחצי[[#This Row],[עד ועד]]&lt;J1111),W1111=1)),1,""))</f>
        <v/>
      </c>
      <c r="P1112" t="str">
        <f>IF(מרקובחצי[[#This Row],[קבעה הפלגה?]]=1,"",IF(AND(מרקובחצי[[#This Row],[עד ועד]]&gt;28,מרקובחצי[[#This Row],[עד ועד]]&lt;32,OR(מרקובחצי[[#This Row],[CycleNumber]]=1,AND(U1111=1),AND(V1111=1,OR(מרקובחצי[[#This Row],[עד ועד]]&lt;J1111,מרקובחצי[[#This Row],[עד ועד]]&gt;K1111)),W1111=1)),1,""))</f>
        <v/>
      </c>
      <c r="Q1112" t="str">
        <f>IF(מרקובחצי[[#This Row],[קבעה הפלגה?]]=1,"",IF(AND(מרקובחצי[[#This Row],[עד ועד]]&gt;31,OR(מרקובחצי[[#This Row],[CycleNumber]]=1,AND(U1111=1),AND(V1111=1,מרקובחצי[[#This Row],[עד ועד]]&gt;K1111),AND(W1111=1,OR(מרקובחצי[[#This Row],[עד ועד]]&gt;K1111,מרקובחצי[[#This Row],[עד ועד]]&lt;J1111)))),1,""))</f>
        <v/>
      </c>
      <c r="R1112" t="str">
        <f>IF(מרקובחצי[[#This Row],[CycleNumber]]&gt;1,IF(AND(O1111=1,מרקובחצי[[#This Row],[עד ועד]]&lt;29),1,""),"")</f>
        <v/>
      </c>
      <c r="S1112" t="str">
        <f>IF(מרקובחצי[[#This Row],[CycleNumber]]&gt;1,IF(OR(AND(O1111=1,מרקובחצי[[#This Row],[עד ועד]]&gt;28),AND(P1111=1),AND(Q1111=1,מרקובחצי[[#This Row],[עד ועד]]&lt;32)),1,""),"")</f>
        <v/>
      </c>
      <c r="T1112" t="str">
        <f>IF(מרקובחצי[[#This Row],[CycleNumber]]&gt;1,IF(AND(Q1111=1,מרקובחצי[[#This Row],[עד ועד]]&gt;31),1,""),"")</f>
        <v/>
      </c>
      <c r="U1112" t="str">
        <f>IF(מרקובחצי[[#This Row],[CycleNumber]]&gt;1,IF(AND(R1111=1,מרקובחצי[[#This Row],[עד ועד]]&lt;29),1,IF(AND(U1111=1,NOT(OR(מרקובחצי[[#This Row],[עד ועד]]&lt;J1111,מרקובחצי[[#This Row],[עד ועד]]&gt;K1111))),1,"")),"")</f>
        <v/>
      </c>
      <c r="V1112" t="str">
        <f>IF(מרקובחצי[[#This Row],[CycleNumber]]&gt;1,IF(AND(SUM(R1111:T1111)=1,מרקובחצי[[#This Row],[עד ועד]]&gt;28,מרקובחצי[[#This Row],[עד ועד]]&lt;32),1,IF(OR(S1111=1,AND(R1111=1,מרקובחצי[[#This Row],[עד ועד]]&gt;28),AND(T1111=1,מרקובחצי[[#This Row],[עד ועד]]&lt;32)),1,IF(AND(V1111=1,NOT(OR(מרקובחצי[[#This Row],[עד ועד]]&lt;J1111,מרקובחצי[[#This Row],[עד ועד]]&gt;K1111))),1,""))),"")</f>
        <v/>
      </c>
      <c r="W1112" t="str">
        <f>IF(מרקובחצי[[#This Row],[CycleNumber]]&gt;1,IF(AND(T1111=1,מרקובחצי[[#This Row],[עד ועד]]&gt;31),1,IF(AND(W1111=1,NOT(OR(מרקובחצי[[#This Row],[עד ועד]]&lt;J1111,מרקובחצי[[#This Row],[עד ועד]]&gt;K1111))),1,"")),"")</f>
        <v/>
      </c>
      <c r="X1112" t="str">
        <f>IF(AND(מרקובחצי[[#This Row],[CycleNumber]]&lt;$B1113,SUM(מרקובחצי[[#This Row],[11]],R1113)=2),1,"")</f>
        <v/>
      </c>
      <c r="Y1112" t="str">
        <f>IF(AND(מרקובחצי[[#This Row],[CycleNumber]]&lt;$B1113,SUM(מרקובחצי[[#This Row],[11]],S1113)=2),1,"")</f>
        <v/>
      </c>
      <c r="Z1112" t="str">
        <f>IF(AND(מרקובחצי[[#This Row],[CycleNumber]]&lt;$B1113,SUM(מרקובחצי[[#This Row],[13]],S1113)=2),1,"")</f>
        <v/>
      </c>
      <c r="AA1112" t="str">
        <f>IF(AND(מרקובחצי[[#This Row],[CycleNumber]]&lt;$B1113,SUM(מרקובחצי[[#This Row],[13]],T1113)=2),1,"")</f>
        <v/>
      </c>
      <c r="AB1112" t="str">
        <f>IF(AND(מרקובחצי[[#This Row],[CycleNumber]]&lt;$B1113,SUM(מרקובחצי[[#This Row],[21]],U1113)=2),1,"")</f>
        <v/>
      </c>
      <c r="AC1112" t="str">
        <f>IF(AND(מרקובחצי[[#This Row],[CycleNumber]]&lt;$B1113,SUM(מרקובחצי[[#This Row],[21]],V1113)=2),1,"")</f>
        <v/>
      </c>
      <c r="AD1112" t="str">
        <f>IF(AND(מרקובחצי[[#This Row],[CycleNumber]]&lt;$B1113,SUM(מרקובחצי[[#This Row],[23]],V1113)=2),1,"")</f>
        <v/>
      </c>
      <c r="AE1112" t="str">
        <f>IF(AND(מרקובחצי[[#This Row],[CycleNumber]]&lt;$B1113,SUM(מרקובחצי[[#This Row],[23]],W1113)=2),1,"")</f>
        <v/>
      </c>
      <c r="AF1112" t="str">
        <f>IF(AND(מרקובחצי[[#This Row],[CycleNumber]]&lt;$B1113,SUM(מרקובחצי[[#This Row],[31]],O1113)=2),1,"")</f>
        <v/>
      </c>
      <c r="AG1112" t="str">
        <f>IF(AND(מרקובחצי[[#This Row],[CycleNumber]]&lt;$B1113,SUM(מרקובחצי[[#This Row],[31]],P1113)=2),1,"")</f>
        <v/>
      </c>
      <c r="AH1112" t="str">
        <f>IF(AND(מרקובחצי[[#This Row],[CycleNumber]]&lt;$B1113,SUM(מרקובחצי[[#This Row],[31]],Q1113)=2),1,"")</f>
        <v/>
      </c>
      <c r="AI1112" t="str">
        <f>IF(AND(מרקובחצי[[#This Row],[CycleNumber]]&lt;$B1113,SUM(U1112:U1113)=2),1,"")</f>
        <v/>
      </c>
      <c r="AJ1112" t="str">
        <f>IF(AND(מרקובחצי[[#This Row],[CycleNumber]]&lt;$B1113,SUM(מרקובחצי[[#This Row],[32]],O1113)=2),1,"")</f>
        <v/>
      </c>
      <c r="AK1112" t="str">
        <f>IF(AND(מרקובחצי[[#This Row],[CycleNumber]]&lt;$B1113,SUM(מרקובחצי[[#This Row],[32]],P1113)=2),1,"")</f>
        <v/>
      </c>
      <c r="AL1112" t="str">
        <f>IF(AND(מרקובחצי[[#This Row],[CycleNumber]]&lt;$B1113,SUM(מרקובחצי[[#This Row],[32]],Q1113)=2),1,"")</f>
        <v/>
      </c>
      <c r="AM1112" t="str">
        <f>IF(AND(מרקובחצי[[#This Row],[CycleNumber]]&lt;$B1113,SUM(V1112:V1113)=2),1,"")</f>
        <v/>
      </c>
      <c r="AN1112" t="str">
        <f>IF(AND(מרקובחצי[[#This Row],[CycleNumber]]&lt;$B1113,SUM(מרקובחצי[[#This Row],[33]],O1113)=2),1,"")</f>
        <v/>
      </c>
      <c r="AO1112" t="str">
        <f>IF(AND(מרקובחצי[[#This Row],[CycleNumber]]&lt;$B1113,SUM(מרקובחצי[[#This Row],[33]],P1113)=2),1,"")</f>
        <v/>
      </c>
      <c r="AP1112" t="str">
        <f>IF(AND(מרקובחצי[[#This Row],[CycleNumber]]&lt;$B1113,SUM(מרקובחצי[[#This Row],[33]],Q1113)=2),1,"")</f>
        <v/>
      </c>
      <c r="AQ1112" t="str">
        <f>IF(AND(מרקובחצי[[#This Row],[CycleNumber]]&lt;$B1113,SUM(W1112:W1113)=2),1,"")</f>
        <v/>
      </c>
      <c r="AR1112" t="str">
        <f>IF(AND(מרקובחצי[[#This Row],[CycleNumber]]&lt;$B1113,SUM(מרקובחצי[[#This Row],[12]],S1113)=2),1,"")</f>
        <v/>
      </c>
      <c r="AS1112" t="str">
        <f>IF(AND(מרקובחצי[[#This Row],[CycleNumber]]&lt;$B1113,SUM(מרקובחצי[[#This Row],[22]],V1113)=2),1,"")</f>
        <v/>
      </c>
      <c r="AT1112" s="3">
        <f>SUM(מרקובחצי[[#This Row],[11]:[33]])</f>
        <v>0</v>
      </c>
    </row>
    <row r="1113" spans="1:46" hidden="1" x14ac:dyDescent="0.25">
      <c r="A1113" t="s">
        <v>120</v>
      </c>
      <c r="B1113">
        <v>21</v>
      </c>
      <c r="C1113">
        <v>32</v>
      </c>
      <c r="D1113">
        <f>מרקובחצי[[#This Row],[LengthofCycle]]+1</f>
        <v>33</v>
      </c>
      <c r="E1113">
        <f>IF(IFERROR(LOOKUP(מרקובחצי[[#This Row],[ClientID]],קביעויות[הפלגה]),FALSE)=מרקובחצי[[#This Row],[ClientID]],1,"")</f>
        <v>1</v>
      </c>
      <c r="F1113" t="str">
        <f>IF(IFERROR(LOOKUP(מרקובחצי[[#This Row],[ClientID]],סוגחציקבוע[S31]),FALSE)=מרקובחצי[[#This Row],[ClientID]],1,"")</f>
        <v/>
      </c>
      <c r="G1113" t="str">
        <f>IF(IFERROR(LOOKUP(מרקובחצי[[#This Row],[ClientID]],סוגחציקבוע[S32]),FALSE)=מרקובחצי[[#This Row],[ClientID]],1,"")</f>
        <v/>
      </c>
      <c r="H1113" t="str">
        <f>IF(IFERROR(LOOKUP(מרקובחצי[[#This Row],[ClientID]],סוגחציקבוע[S33]),FALSE)=מרקובחצי[[#This Row],[ClientID]],1,"")</f>
        <v/>
      </c>
      <c r="I1113" t="str">
        <f>IF(IFERROR(LOOKUP(מרקובחצי[[#This Row],[ClientID]],סוגחציקבוע[S32&amp;33]),FALSE)=מרקובחצי[[#This Row],[ClientID]],1,"")</f>
        <v/>
      </c>
      <c r="J1113">
        <f>IF(SUM(מרקובחצי[[#This Row],[11]:[13]])=1,מרקובחצי[[#This Row],[עד ועד]],IF(SUM(R1112:T1113)=1,IF(מרקובחצי[[#This Row],[עד ועד]]&lt;J1112,מרקובחצי[[#This Row],[עד ועד]],J1112),J1112))</f>
        <v>29</v>
      </c>
      <c r="K1113">
        <f>IF(SUM(מרקובחצי[[#This Row],[11]:[13]])=1,מרקובחצי[[#This Row],[עד ועד]],IF(SUM(R1112:T1113)=1,IF(מרקובחצי[[#This Row],[עד ועד]]&gt;K1112,מרקובחצי[[#This Row],[עד ועד]],K1112),K1112))</f>
        <v>35</v>
      </c>
      <c r="L1113" t="str">
        <f>IF(AND(SUM(מרקובחצי[[#This Row],[31]:[33]])=1,SUM(U1112:W1112)=0),מרקובחצי[[#This Row],[מקס]]-מרקובחצי[[#This Row],[מינ]],"")</f>
        <v/>
      </c>
      <c r="M111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13" t="str">
        <f t="shared" si="17"/>
        <v/>
      </c>
      <c r="O1113" t="str">
        <f>IF(מרקובחצי[[#This Row],[קבעה הפלגה?]]=1,"",IF(AND(מרקובחצי[[#This Row],[עד ועד]]&lt;29,OR(מרקובחצי[[#This Row],[CycleNumber]]=1,AND(U1112=1,OR(מרקובחצי[[#This Row],[עד ועד]]&lt;J1112,מרקובחצי[[#This Row],[עד ועד]]&gt;K1112)),AND(V1112=1,מרקובחצי[[#This Row],[עד ועד]]&lt;J1112),W1112=1)),1,""))</f>
        <v/>
      </c>
      <c r="P1113" t="str">
        <f>IF(מרקובחצי[[#This Row],[קבעה הפלגה?]]=1,"",IF(AND(מרקובחצי[[#This Row],[עד ועד]]&gt;28,מרקובחצי[[#This Row],[עד ועד]]&lt;32,OR(מרקובחצי[[#This Row],[CycleNumber]]=1,AND(U1112=1),AND(V1112=1,OR(מרקובחצי[[#This Row],[עד ועד]]&lt;J1112,מרקובחצי[[#This Row],[עד ועד]]&gt;K1112)),W1112=1)),1,""))</f>
        <v/>
      </c>
      <c r="Q1113" t="str">
        <f>IF(מרקובחצי[[#This Row],[קבעה הפלגה?]]=1,"",IF(AND(מרקובחצי[[#This Row],[עד ועד]]&gt;31,OR(מרקובחצי[[#This Row],[CycleNumber]]=1,AND(U1112=1),AND(V1112=1,מרקובחצי[[#This Row],[עד ועד]]&gt;K1112),AND(W1112=1,OR(מרקובחצי[[#This Row],[עד ועד]]&gt;K1112,מרקובחצי[[#This Row],[עד ועד]]&lt;J1112)))),1,""))</f>
        <v/>
      </c>
      <c r="R1113" t="str">
        <f>IF(מרקובחצי[[#This Row],[CycleNumber]]&gt;1,IF(AND(O1112=1,מרקובחצי[[#This Row],[עד ועד]]&lt;29),1,""),"")</f>
        <v/>
      </c>
      <c r="S1113" t="str">
        <f>IF(מרקובחצי[[#This Row],[CycleNumber]]&gt;1,IF(OR(AND(O1112=1,מרקובחצי[[#This Row],[עד ועד]]&gt;28),AND(P1112=1),AND(Q1112=1,מרקובחצי[[#This Row],[עד ועד]]&lt;32)),1,""),"")</f>
        <v/>
      </c>
      <c r="T1113" t="str">
        <f>IF(מרקובחצי[[#This Row],[CycleNumber]]&gt;1,IF(AND(Q1112=1,מרקובחצי[[#This Row],[עד ועד]]&gt;31),1,""),"")</f>
        <v/>
      </c>
      <c r="U1113" t="str">
        <f>IF(מרקובחצי[[#This Row],[CycleNumber]]&gt;1,IF(AND(R1112=1,מרקובחצי[[#This Row],[עד ועד]]&lt;29),1,IF(AND(U1112=1,NOT(OR(מרקובחצי[[#This Row],[עד ועד]]&lt;J1112,מרקובחצי[[#This Row],[עד ועד]]&gt;K1112))),1,"")),"")</f>
        <v/>
      </c>
      <c r="V1113" t="str">
        <f>IF(מרקובחצי[[#This Row],[CycleNumber]]&gt;1,IF(AND(SUM(R1112:T1112)=1,מרקובחצי[[#This Row],[עד ועד]]&gt;28,מרקובחצי[[#This Row],[עד ועד]]&lt;32),1,IF(OR(S1112=1,AND(R1112=1,מרקובחצי[[#This Row],[עד ועד]]&gt;28),AND(T1112=1,מרקובחצי[[#This Row],[עד ועד]]&lt;32)),1,IF(AND(V1112=1,NOT(OR(מרקובחצי[[#This Row],[עד ועד]]&lt;J1112,מרקובחצי[[#This Row],[עד ועד]]&gt;K1112))),1,""))),"")</f>
        <v/>
      </c>
      <c r="W1113" t="str">
        <f>IF(מרקובחצי[[#This Row],[CycleNumber]]&gt;1,IF(AND(T1112=1,מרקובחצי[[#This Row],[עד ועד]]&gt;31),1,IF(AND(W1112=1,NOT(OR(מרקובחצי[[#This Row],[עד ועד]]&lt;J1112,מרקובחצי[[#This Row],[עד ועד]]&gt;K1112))),1,"")),"")</f>
        <v/>
      </c>
      <c r="X1113" t="str">
        <f>IF(AND(מרקובחצי[[#This Row],[CycleNumber]]&lt;$B1114,SUM(מרקובחצי[[#This Row],[11]],R1114)=2),1,"")</f>
        <v/>
      </c>
      <c r="Y1113" t="str">
        <f>IF(AND(מרקובחצי[[#This Row],[CycleNumber]]&lt;$B1114,SUM(מרקובחצי[[#This Row],[11]],S1114)=2),1,"")</f>
        <v/>
      </c>
      <c r="Z1113" t="str">
        <f>IF(AND(מרקובחצי[[#This Row],[CycleNumber]]&lt;$B1114,SUM(מרקובחצי[[#This Row],[13]],S1114)=2),1,"")</f>
        <v/>
      </c>
      <c r="AA1113" t="str">
        <f>IF(AND(מרקובחצי[[#This Row],[CycleNumber]]&lt;$B1114,SUM(מרקובחצי[[#This Row],[13]],T1114)=2),1,"")</f>
        <v/>
      </c>
      <c r="AB1113" t="str">
        <f>IF(AND(מרקובחצי[[#This Row],[CycleNumber]]&lt;$B1114,SUM(מרקובחצי[[#This Row],[21]],U1114)=2),1,"")</f>
        <v/>
      </c>
      <c r="AC1113" t="str">
        <f>IF(AND(מרקובחצי[[#This Row],[CycleNumber]]&lt;$B1114,SUM(מרקובחצי[[#This Row],[21]],V1114)=2),1,"")</f>
        <v/>
      </c>
      <c r="AD1113" t="str">
        <f>IF(AND(מרקובחצי[[#This Row],[CycleNumber]]&lt;$B1114,SUM(מרקובחצי[[#This Row],[23]],V1114)=2),1,"")</f>
        <v/>
      </c>
      <c r="AE1113" t="str">
        <f>IF(AND(מרקובחצי[[#This Row],[CycleNumber]]&lt;$B1114,SUM(מרקובחצי[[#This Row],[23]],W1114)=2),1,"")</f>
        <v/>
      </c>
      <c r="AF1113" t="str">
        <f>IF(AND(מרקובחצי[[#This Row],[CycleNumber]]&lt;$B1114,SUM(מרקובחצי[[#This Row],[31]],O1114)=2),1,"")</f>
        <v/>
      </c>
      <c r="AG1113" t="str">
        <f>IF(AND(מרקובחצי[[#This Row],[CycleNumber]]&lt;$B1114,SUM(מרקובחצי[[#This Row],[31]],P1114)=2),1,"")</f>
        <v/>
      </c>
      <c r="AH1113" t="str">
        <f>IF(AND(מרקובחצי[[#This Row],[CycleNumber]]&lt;$B1114,SUM(מרקובחצי[[#This Row],[31]],Q1114)=2),1,"")</f>
        <v/>
      </c>
      <c r="AI1113" t="str">
        <f>IF(AND(מרקובחצי[[#This Row],[CycleNumber]]&lt;$B1114,SUM(U1113:U1114)=2),1,"")</f>
        <v/>
      </c>
      <c r="AJ1113" t="str">
        <f>IF(AND(מרקובחצי[[#This Row],[CycleNumber]]&lt;$B1114,SUM(מרקובחצי[[#This Row],[32]],O1114)=2),1,"")</f>
        <v/>
      </c>
      <c r="AK1113" t="str">
        <f>IF(AND(מרקובחצי[[#This Row],[CycleNumber]]&lt;$B1114,SUM(מרקובחצי[[#This Row],[32]],P1114)=2),1,"")</f>
        <v/>
      </c>
      <c r="AL1113" t="str">
        <f>IF(AND(מרקובחצי[[#This Row],[CycleNumber]]&lt;$B1114,SUM(מרקובחצי[[#This Row],[32]],Q1114)=2),1,"")</f>
        <v/>
      </c>
      <c r="AM1113" t="str">
        <f>IF(AND(מרקובחצי[[#This Row],[CycleNumber]]&lt;$B1114,SUM(V1113:V1114)=2),1,"")</f>
        <v/>
      </c>
      <c r="AN1113" t="str">
        <f>IF(AND(מרקובחצי[[#This Row],[CycleNumber]]&lt;$B1114,SUM(מרקובחצי[[#This Row],[33]],O1114)=2),1,"")</f>
        <v/>
      </c>
      <c r="AO1113" t="str">
        <f>IF(AND(מרקובחצי[[#This Row],[CycleNumber]]&lt;$B1114,SUM(מרקובחצי[[#This Row],[33]],P1114)=2),1,"")</f>
        <v/>
      </c>
      <c r="AP1113" t="str">
        <f>IF(AND(מרקובחצי[[#This Row],[CycleNumber]]&lt;$B1114,SUM(מרקובחצי[[#This Row],[33]],Q1114)=2),1,"")</f>
        <v/>
      </c>
      <c r="AQ1113" t="str">
        <f>IF(AND(מרקובחצי[[#This Row],[CycleNumber]]&lt;$B1114,SUM(W1113:W1114)=2),1,"")</f>
        <v/>
      </c>
      <c r="AR1113" t="str">
        <f>IF(AND(מרקובחצי[[#This Row],[CycleNumber]]&lt;$B1114,SUM(מרקובחצי[[#This Row],[12]],S1114)=2),1,"")</f>
        <v/>
      </c>
      <c r="AS1113" t="str">
        <f>IF(AND(מרקובחצי[[#This Row],[CycleNumber]]&lt;$B1114,SUM(מרקובחצי[[#This Row],[22]],V1114)=2),1,"")</f>
        <v/>
      </c>
      <c r="AT1113" s="3">
        <f>SUM(מרקובחצי[[#This Row],[11]:[33]])</f>
        <v>0</v>
      </c>
    </row>
    <row r="1114" spans="1:46" hidden="1" x14ac:dyDescent="0.25">
      <c r="A1114" t="s">
        <v>120</v>
      </c>
      <c r="B1114">
        <v>22</v>
      </c>
      <c r="C1114">
        <v>30</v>
      </c>
      <c r="D1114">
        <f>מרקובחצי[[#This Row],[LengthofCycle]]+1</f>
        <v>31</v>
      </c>
      <c r="E1114">
        <f>IF(IFERROR(LOOKUP(מרקובחצי[[#This Row],[ClientID]],קביעויות[הפלגה]),FALSE)=מרקובחצי[[#This Row],[ClientID]],1,"")</f>
        <v>1</v>
      </c>
      <c r="F1114" t="str">
        <f>IF(IFERROR(LOOKUP(מרקובחצי[[#This Row],[ClientID]],סוגחציקבוע[S31]),FALSE)=מרקובחצי[[#This Row],[ClientID]],1,"")</f>
        <v/>
      </c>
      <c r="G1114" t="str">
        <f>IF(IFERROR(LOOKUP(מרקובחצי[[#This Row],[ClientID]],סוגחציקבוע[S32]),FALSE)=מרקובחצי[[#This Row],[ClientID]],1,"")</f>
        <v/>
      </c>
      <c r="H1114" t="str">
        <f>IF(IFERROR(LOOKUP(מרקובחצי[[#This Row],[ClientID]],סוגחציקבוע[S33]),FALSE)=מרקובחצי[[#This Row],[ClientID]],1,"")</f>
        <v/>
      </c>
      <c r="I1114" t="str">
        <f>IF(IFERROR(LOOKUP(מרקובחצי[[#This Row],[ClientID]],סוגחציקבוע[S32&amp;33]),FALSE)=מרקובחצי[[#This Row],[ClientID]],1,"")</f>
        <v/>
      </c>
      <c r="J1114">
        <f>IF(SUM(מרקובחצי[[#This Row],[11]:[13]])=1,מרקובחצי[[#This Row],[עד ועד]],IF(SUM(R1113:T1114)=1,IF(מרקובחצי[[#This Row],[עד ועד]]&lt;J1113,מרקובחצי[[#This Row],[עד ועד]],J1113),J1113))</f>
        <v>29</v>
      </c>
      <c r="K1114">
        <f>IF(SUM(מרקובחצי[[#This Row],[11]:[13]])=1,מרקובחצי[[#This Row],[עד ועד]],IF(SUM(R1113:T1114)=1,IF(מרקובחצי[[#This Row],[עד ועד]]&gt;K1113,מרקובחצי[[#This Row],[עד ועד]],K1113),K1113))</f>
        <v>35</v>
      </c>
      <c r="L1114" t="str">
        <f>IF(AND(SUM(מרקובחצי[[#This Row],[31]:[33]])=1,SUM(U1113:W1113)=0),מרקובחצי[[#This Row],[מקס]]-מרקובחצי[[#This Row],[מינ]],"")</f>
        <v/>
      </c>
      <c r="M111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14" t="str">
        <f t="shared" si="17"/>
        <v/>
      </c>
      <c r="O1114" t="str">
        <f>IF(מרקובחצי[[#This Row],[קבעה הפלגה?]]=1,"",IF(AND(מרקובחצי[[#This Row],[עד ועד]]&lt;29,OR(מרקובחצי[[#This Row],[CycleNumber]]=1,AND(U1113=1,OR(מרקובחצי[[#This Row],[עד ועד]]&lt;J1113,מרקובחצי[[#This Row],[עד ועד]]&gt;K1113)),AND(V1113=1,מרקובחצי[[#This Row],[עד ועד]]&lt;J1113),W1113=1)),1,""))</f>
        <v/>
      </c>
      <c r="P1114" t="str">
        <f>IF(מרקובחצי[[#This Row],[קבעה הפלגה?]]=1,"",IF(AND(מרקובחצי[[#This Row],[עד ועד]]&gt;28,מרקובחצי[[#This Row],[עד ועד]]&lt;32,OR(מרקובחצי[[#This Row],[CycleNumber]]=1,AND(U1113=1),AND(V1113=1,OR(מרקובחצי[[#This Row],[עד ועד]]&lt;J1113,מרקובחצי[[#This Row],[עד ועד]]&gt;K1113)),W1113=1)),1,""))</f>
        <v/>
      </c>
      <c r="Q1114" t="str">
        <f>IF(מרקובחצי[[#This Row],[קבעה הפלגה?]]=1,"",IF(AND(מרקובחצי[[#This Row],[עד ועד]]&gt;31,OR(מרקובחצי[[#This Row],[CycleNumber]]=1,AND(U1113=1),AND(V1113=1,מרקובחצי[[#This Row],[עד ועד]]&gt;K1113),AND(W1113=1,OR(מרקובחצי[[#This Row],[עד ועד]]&gt;K1113,מרקובחצי[[#This Row],[עד ועד]]&lt;J1113)))),1,""))</f>
        <v/>
      </c>
      <c r="R1114" t="str">
        <f>IF(מרקובחצי[[#This Row],[CycleNumber]]&gt;1,IF(AND(O1113=1,מרקובחצי[[#This Row],[עד ועד]]&lt;29),1,""),"")</f>
        <v/>
      </c>
      <c r="S1114" t="str">
        <f>IF(מרקובחצי[[#This Row],[CycleNumber]]&gt;1,IF(OR(AND(O1113=1,מרקובחצי[[#This Row],[עד ועד]]&gt;28),AND(P1113=1),AND(Q1113=1,מרקובחצי[[#This Row],[עד ועד]]&lt;32)),1,""),"")</f>
        <v/>
      </c>
      <c r="T1114" t="str">
        <f>IF(מרקובחצי[[#This Row],[CycleNumber]]&gt;1,IF(AND(Q1113=1,מרקובחצי[[#This Row],[עד ועד]]&gt;31),1,""),"")</f>
        <v/>
      </c>
      <c r="U1114" t="str">
        <f>IF(מרקובחצי[[#This Row],[CycleNumber]]&gt;1,IF(AND(R1113=1,מרקובחצי[[#This Row],[עד ועד]]&lt;29),1,IF(AND(U1113=1,NOT(OR(מרקובחצי[[#This Row],[עד ועד]]&lt;J1113,מרקובחצי[[#This Row],[עד ועד]]&gt;K1113))),1,"")),"")</f>
        <v/>
      </c>
      <c r="V1114" t="str">
        <f>IF(מרקובחצי[[#This Row],[CycleNumber]]&gt;1,IF(AND(SUM(R1113:T1113)=1,מרקובחצי[[#This Row],[עד ועד]]&gt;28,מרקובחצי[[#This Row],[עד ועד]]&lt;32),1,IF(OR(S1113=1,AND(R1113=1,מרקובחצי[[#This Row],[עד ועד]]&gt;28),AND(T1113=1,מרקובחצי[[#This Row],[עד ועד]]&lt;32)),1,IF(AND(V1113=1,NOT(OR(מרקובחצי[[#This Row],[עד ועד]]&lt;J1113,מרקובחצי[[#This Row],[עד ועד]]&gt;K1113))),1,""))),"")</f>
        <v/>
      </c>
      <c r="W1114" t="str">
        <f>IF(מרקובחצי[[#This Row],[CycleNumber]]&gt;1,IF(AND(T1113=1,מרקובחצי[[#This Row],[עד ועד]]&gt;31),1,IF(AND(W1113=1,NOT(OR(מרקובחצי[[#This Row],[עד ועד]]&lt;J1113,מרקובחצי[[#This Row],[עד ועד]]&gt;K1113))),1,"")),"")</f>
        <v/>
      </c>
      <c r="X1114" t="str">
        <f>IF(AND(מרקובחצי[[#This Row],[CycleNumber]]&lt;$B1115,SUM(מרקובחצי[[#This Row],[11]],R1115)=2),1,"")</f>
        <v/>
      </c>
      <c r="Y1114" t="str">
        <f>IF(AND(מרקובחצי[[#This Row],[CycleNumber]]&lt;$B1115,SUM(מרקובחצי[[#This Row],[11]],S1115)=2),1,"")</f>
        <v/>
      </c>
      <c r="Z1114" t="str">
        <f>IF(AND(מרקובחצי[[#This Row],[CycleNumber]]&lt;$B1115,SUM(מרקובחצי[[#This Row],[13]],S1115)=2),1,"")</f>
        <v/>
      </c>
      <c r="AA1114" t="str">
        <f>IF(AND(מרקובחצי[[#This Row],[CycleNumber]]&lt;$B1115,SUM(מרקובחצי[[#This Row],[13]],T1115)=2),1,"")</f>
        <v/>
      </c>
      <c r="AB1114" t="str">
        <f>IF(AND(מרקובחצי[[#This Row],[CycleNumber]]&lt;$B1115,SUM(מרקובחצי[[#This Row],[21]],U1115)=2),1,"")</f>
        <v/>
      </c>
      <c r="AC1114" t="str">
        <f>IF(AND(מרקובחצי[[#This Row],[CycleNumber]]&lt;$B1115,SUM(מרקובחצי[[#This Row],[21]],V1115)=2),1,"")</f>
        <v/>
      </c>
      <c r="AD1114" t="str">
        <f>IF(AND(מרקובחצי[[#This Row],[CycleNumber]]&lt;$B1115,SUM(מרקובחצי[[#This Row],[23]],V1115)=2),1,"")</f>
        <v/>
      </c>
      <c r="AE1114" t="str">
        <f>IF(AND(מרקובחצי[[#This Row],[CycleNumber]]&lt;$B1115,SUM(מרקובחצי[[#This Row],[23]],W1115)=2),1,"")</f>
        <v/>
      </c>
      <c r="AF1114" t="str">
        <f>IF(AND(מרקובחצי[[#This Row],[CycleNumber]]&lt;$B1115,SUM(מרקובחצי[[#This Row],[31]],O1115)=2),1,"")</f>
        <v/>
      </c>
      <c r="AG1114" t="str">
        <f>IF(AND(מרקובחצי[[#This Row],[CycleNumber]]&lt;$B1115,SUM(מרקובחצי[[#This Row],[31]],P1115)=2),1,"")</f>
        <v/>
      </c>
      <c r="AH1114" t="str">
        <f>IF(AND(מרקובחצי[[#This Row],[CycleNumber]]&lt;$B1115,SUM(מרקובחצי[[#This Row],[31]],Q1115)=2),1,"")</f>
        <v/>
      </c>
      <c r="AI1114" t="str">
        <f>IF(AND(מרקובחצי[[#This Row],[CycleNumber]]&lt;$B1115,SUM(U1114:U1115)=2),1,"")</f>
        <v/>
      </c>
      <c r="AJ1114" t="str">
        <f>IF(AND(מרקובחצי[[#This Row],[CycleNumber]]&lt;$B1115,SUM(מרקובחצי[[#This Row],[32]],O1115)=2),1,"")</f>
        <v/>
      </c>
      <c r="AK1114" t="str">
        <f>IF(AND(מרקובחצי[[#This Row],[CycleNumber]]&lt;$B1115,SUM(מרקובחצי[[#This Row],[32]],P1115)=2),1,"")</f>
        <v/>
      </c>
      <c r="AL1114" t="str">
        <f>IF(AND(מרקובחצי[[#This Row],[CycleNumber]]&lt;$B1115,SUM(מרקובחצי[[#This Row],[32]],Q1115)=2),1,"")</f>
        <v/>
      </c>
      <c r="AM1114" t="str">
        <f>IF(AND(מרקובחצי[[#This Row],[CycleNumber]]&lt;$B1115,SUM(V1114:V1115)=2),1,"")</f>
        <v/>
      </c>
      <c r="AN1114" t="str">
        <f>IF(AND(מרקובחצי[[#This Row],[CycleNumber]]&lt;$B1115,SUM(מרקובחצי[[#This Row],[33]],O1115)=2),1,"")</f>
        <v/>
      </c>
      <c r="AO1114" t="str">
        <f>IF(AND(מרקובחצי[[#This Row],[CycleNumber]]&lt;$B1115,SUM(מרקובחצי[[#This Row],[33]],P1115)=2),1,"")</f>
        <v/>
      </c>
      <c r="AP1114" t="str">
        <f>IF(AND(מרקובחצי[[#This Row],[CycleNumber]]&lt;$B1115,SUM(מרקובחצי[[#This Row],[33]],Q1115)=2),1,"")</f>
        <v/>
      </c>
      <c r="AQ1114" t="str">
        <f>IF(AND(מרקובחצי[[#This Row],[CycleNumber]]&lt;$B1115,SUM(W1114:W1115)=2),1,"")</f>
        <v/>
      </c>
      <c r="AR1114" t="str">
        <f>IF(AND(מרקובחצי[[#This Row],[CycleNumber]]&lt;$B1115,SUM(מרקובחצי[[#This Row],[12]],S1115)=2),1,"")</f>
        <v/>
      </c>
      <c r="AS1114" t="str">
        <f>IF(AND(מרקובחצי[[#This Row],[CycleNumber]]&lt;$B1115,SUM(מרקובחצי[[#This Row],[22]],V1115)=2),1,"")</f>
        <v/>
      </c>
      <c r="AT1114" s="3">
        <f>SUM(מרקובחצי[[#This Row],[11]:[33]])</f>
        <v>0</v>
      </c>
    </row>
    <row r="1115" spans="1:46" ht="15.6" x14ac:dyDescent="0.25">
      <c r="A1115" s="19" t="s">
        <v>121</v>
      </c>
      <c r="B1115" s="19">
        <v>1</v>
      </c>
      <c r="C1115">
        <v>35</v>
      </c>
      <c r="D1115" s="19">
        <f>מרקובחצי[[#This Row],[LengthofCycle]]+1</f>
        <v>36</v>
      </c>
      <c r="E1115" t="str">
        <f>IF(IFERROR(LOOKUP(מרקובחצי[[#This Row],[ClientID]],קביעויות[הפלגה]),FALSE)=מרקובחצי[[#This Row],[ClientID]],1,"")</f>
        <v/>
      </c>
      <c r="F1115" t="str">
        <f>IF(IFERROR(LOOKUP(מרקובחצי[[#This Row],[ClientID]],סוגחציקבוע[S31]),FALSE)=מרקובחצי[[#This Row],[ClientID]],1,"")</f>
        <v/>
      </c>
      <c r="G1115" t="str">
        <f>IF(IFERROR(LOOKUP(מרקובחצי[[#This Row],[ClientID]],סוגחציקבוע[S32]),FALSE)=מרקובחצי[[#This Row],[ClientID]],1,"")</f>
        <v/>
      </c>
      <c r="H1115" t="str">
        <f>IF(IFERROR(LOOKUP(מרקובחצי[[#This Row],[ClientID]],סוגחציקבוע[S33]),FALSE)=מרקובחצי[[#This Row],[ClientID]],1,"")</f>
        <v/>
      </c>
      <c r="I1115">
        <f>IF(IFERROR(LOOKUP(מרקובחצי[[#This Row],[ClientID]],סוגחציקבוע[S32&amp;33]),FALSE)=מרקובחצי[[#This Row],[ClientID]],1,"")</f>
        <v>1</v>
      </c>
      <c r="J1115" s="19">
        <f>IF(SUM(מרקובחצי[[#This Row],[11]:[13]])=1,מרקובחצי[[#This Row],[עד ועד]],IF(SUM(R1114:T1115)=1,IF(מרקובחצי[[#This Row],[עד ועד]]&lt;J1114,מרקובחצי[[#This Row],[עד ועד]],J1114),J1114))</f>
        <v>36</v>
      </c>
      <c r="K1115" s="19">
        <f>IF(SUM(מרקובחצי[[#This Row],[11]:[13]])=1,מרקובחצי[[#This Row],[עד ועד]],IF(SUM(R1114:T1115)=1,IF(מרקובחצי[[#This Row],[עד ועד]]&gt;K1114,מרקובחצי[[#This Row],[עד ועד]],K1114),K1114))</f>
        <v>36</v>
      </c>
      <c r="L1115" s="19" t="str">
        <f>IF(AND(SUM(מרקובחצי[[#This Row],[31]:[33]])=1,SUM(U1114:W1114)=0),מרקובחצי[[#This Row],[מקס]]-מרקובחצי[[#This Row],[מינ]],"")</f>
        <v/>
      </c>
      <c r="M111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115" s="19" t="str">
        <f t="shared" si="17"/>
        <v/>
      </c>
      <c r="O1115" s="19" t="str">
        <f>IF(מרקובחצי[[#This Row],[קבעה הפלגה?]]=1,"",IF(AND(מרקובחצי[[#This Row],[עד ועד]]&lt;29,OR(מרקובחצי[[#This Row],[CycleNumber]]=1,AND(U1114=1,OR(מרקובחצי[[#This Row],[עד ועד]]&lt;J1114,מרקובחצי[[#This Row],[עד ועד]]&gt;K1114)),AND(V1114=1,מרקובחצי[[#This Row],[עד ועד]]&lt;J1114),W1114=1)),1,""))</f>
        <v/>
      </c>
      <c r="P1115" s="19" t="str">
        <f>IF(מרקובחצי[[#This Row],[קבעה הפלגה?]]=1,"",IF(AND(מרקובחצי[[#This Row],[עד ועד]]&gt;28,מרקובחצי[[#This Row],[עד ועד]]&lt;32,OR(מרקובחצי[[#This Row],[CycleNumber]]=1,AND(U1114=1),AND(V1114=1,OR(מרקובחצי[[#This Row],[עד ועד]]&lt;J1114,מרקובחצי[[#This Row],[עד ועד]]&gt;K1114)),W1114=1)),1,""))</f>
        <v/>
      </c>
      <c r="Q1115" s="19">
        <f>IF(מרקובחצי[[#This Row],[קבעה הפלגה?]]=1,"",IF(AND(מרקובחצי[[#This Row],[עד ועד]]&gt;31,OR(מרקובחצי[[#This Row],[CycleNumber]]=1,AND(U1114=1),AND(V1114=1,מרקובחצי[[#This Row],[עד ועד]]&gt;K1114),AND(W1114=1,OR(מרקובחצי[[#This Row],[עד ועד]]&gt;K1114,מרקובחצי[[#This Row],[עד ועד]]&lt;J1114)))),1,""))</f>
        <v>1</v>
      </c>
      <c r="R1115" s="19" t="str">
        <f>IF(מרקובחצי[[#This Row],[CycleNumber]]&gt;1,IF(AND(O1114=1,מרקובחצי[[#This Row],[עד ועד]]&lt;29),1,""),"")</f>
        <v/>
      </c>
      <c r="S1115" s="19" t="str">
        <f>IF(מרקובחצי[[#This Row],[CycleNumber]]&gt;1,IF(OR(AND(O1114=1,מרקובחצי[[#This Row],[עד ועד]]&gt;28),AND(P1114=1),AND(Q1114=1,מרקובחצי[[#This Row],[עד ועד]]&lt;32)),1,""),"")</f>
        <v/>
      </c>
      <c r="T1115" s="19" t="str">
        <f>IF(מרקובחצי[[#This Row],[CycleNumber]]&gt;1,IF(AND(Q1114=1,מרקובחצי[[#This Row],[עד ועד]]&gt;31),1,""),"")</f>
        <v/>
      </c>
      <c r="U1115" s="19" t="str">
        <f>IF(מרקובחצי[[#This Row],[CycleNumber]]&gt;1,IF(AND(R1114=1,מרקובחצי[[#This Row],[עד ועד]]&lt;29),1,IF(AND(U1114=1,NOT(OR(מרקובחצי[[#This Row],[עד ועד]]&lt;J1114,מרקובחצי[[#This Row],[עד ועד]]&gt;K1114))),1,"")),"")</f>
        <v/>
      </c>
      <c r="V1115" s="19" t="str">
        <f>IF(מרקובחצי[[#This Row],[CycleNumber]]&gt;1,IF(AND(SUM(R1114:T1114)=1,מרקובחצי[[#This Row],[עד ועד]]&gt;28,מרקובחצי[[#This Row],[עד ועד]]&lt;32),1,IF(OR(S1114=1,AND(R1114=1,מרקובחצי[[#This Row],[עד ועד]]&gt;28),AND(T1114=1,מרקובחצי[[#This Row],[עד ועד]]&lt;32)),1,IF(AND(V1114=1,NOT(OR(מרקובחצי[[#This Row],[עד ועד]]&lt;J1114,מרקובחצי[[#This Row],[עד ועד]]&gt;K1114))),1,""))),"")</f>
        <v/>
      </c>
      <c r="W1115" s="19" t="str">
        <f>IF(מרקובחצי[[#This Row],[CycleNumber]]&gt;1,IF(AND(T1114=1,מרקובחצי[[#This Row],[עד ועד]]&gt;31),1,IF(AND(W1114=1,NOT(OR(מרקובחצי[[#This Row],[עד ועד]]&lt;J1114,מרקובחצי[[#This Row],[עד ועד]]&gt;K1114))),1,"")),"")</f>
        <v/>
      </c>
      <c r="X1115" s="19" t="str">
        <f>IF(AND(מרקובחצי[[#This Row],[CycleNumber]]&lt;$B1116,SUM(מרקובחצי[[#This Row],[11]],R1116)=2),1,"")</f>
        <v/>
      </c>
      <c r="Y1115" s="19" t="str">
        <f>IF(AND(מרקובחצי[[#This Row],[CycleNumber]]&lt;$B1116,SUM(מרקובחצי[[#This Row],[11]],S1116)=2),1,"")</f>
        <v/>
      </c>
      <c r="Z1115" s="19" t="str">
        <f>IF(AND(מרקובחצי[[#This Row],[CycleNumber]]&lt;$B1116,SUM(מרקובחצי[[#This Row],[13]],S1116)=2),1,"")</f>
        <v/>
      </c>
      <c r="AA1115" s="19">
        <f>IF(AND(מרקובחצי[[#This Row],[CycleNumber]]&lt;$B1116,SUM(מרקובחצי[[#This Row],[13]],T1116)=2),1,"")</f>
        <v>1</v>
      </c>
      <c r="AB1115" s="19" t="str">
        <f>IF(AND(מרקובחצי[[#This Row],[CycleNumber]]&lt;$B1116,SUM(מרקובחצי[[#This Row],[21]],U1116)=2),1,"")</f>
        <v/>
      </c>
      <c r="AC1115" s="19" t="str">
        <f>IF(AND(מרקובחצי[[#This Row],[CycleNumber]]&lt;$B1116,SUM(מרקובחצי[[#This Row],[21]],V1116)=2),1,"")</f>
        <v/>
      </c>
      <c r="AD1115" s="19" t="str">
        <f>IF(AND(מרקובחצי[[#This Row],[CycleNumber]]&lt;$B1116,SUM(מרקובחצי[[#This Row],[23]],V1116)=2),1,"")</f>
        <v/>
      </c>
      <c r="AE1115" s="19" t="str">
        <f>IF(AND(מרקובחצי[[#This Row],[CycleNumber]]&lt;$B1116,SUM(מרקובחצי[[#This Row],[23]],W1116)=2),1,"")</f>
        <v/>
      </c>
      <c r="AF1115" s="19" t="str">
        <f>IF(AND(מרקובחצי[[#This Row],[CycleNumber]]&lt;$B1116,SUM(מרקובחצי[[#This Row],[31]],O1116)=2),1,"")</f>
        <v/>
      </c>
      <c r="AG1115" s="19" t="str">
        <f>IF(AND(מרקובחצי[[#This Row],[CycleNumber]]&lt;$B1116,SUM(מרקובחצי[[#This Row],[31]],P1116)=2),1,"")</f>
        <v/>
      </c>
      <c r="AH1115" s="19" t="str">
        <f>IF(AND(מרקובחצי[[#This Row],[CycleNumber]]&lt;$B1116,SUM(מרקובחצי[[#This Row],[31]],Q1116)=2),1,"")</f>
        <v/>
      </c>
      <c r="AI1115" s="19" t="str">
        <f>IF(AND(מרקובחצי[[#This Row],[CycleNumber]]&lt;$B1116,SUM(U1115:U1116)=2),1,"")</f>
        <v/>
      </c>
      <c r="AJ1115" s="19" t="str">
        <f>IF(AND(מרקובחצי[[#This Row],[CycleNumber]]&lt;$B1116,SUM(מרקובחצי[[#This Row],[32]],O1116)=2),1,"")</f>
        <v/>
      </c>
      <c r="AK1115" s="19" t="str">
        <f>IF(AND(מרקובחצי[[#This Row],[CycleNumber]]&lt;$B1116,SUM(מרקובחצי[[#This Row],[32]],P1116)=2),1,"")</f>
        <v/>
      </c>
      <c r="AL1115" s="19" t="str">
        <f>IF(AND(מרקובחצי[[#This Row],[CycleNumber]]&lt;$B1116,SUM(מרקובחצי[[#This Row],[32]],Q1116)=2),1,"")</f>
        <v/>
      </c>
      <c r="AM1115" s="19" t="str">
        <f>IF(AND(מרקובחצי[[#This Row],[CycleNumber]]&lt;$B1116,SUM(V1115:V1116)=2),1,"")</f>
        <v/>
      </c>
      <c r="AN1115" s="19" t="str">
        <f>IF(AND(מרקובחצי[[#This Row],[CycleNumber]]&lt;$B1116,SUM(מרקובחצי[[#This Row],[33]],O1116)=2),1,"")</f>
        <v/>
      </c>
      <c r="AO1115" s="19" t="str">
        <f>IF(AND(מרקובחצי[[#This Row],[CycleNumber]]&lt;$B1116,SUM(מרקובחצי[[#This Row],[33]],P1116)=2),1,"")</f>
        <v/>
      </c>
      <c r="AP1115" s="19" t="str">
        <f>IF(AND(מרקובחצי[[#This Row],[CycleNumber]]&lt;$B1116,SUM(מרקובחצי[[#This Row],[33]],Q1116)=2),1,"")</f>
        <v/>
      </c>
      <c r="AQ1115" s="19" t="str">
        <f>IF(AND(מרקובחצי[[#This Row],[CycleNumber]]&lt;$B1116,SUM(W1115:W1116)=2),1,"")</f>
        <v/>
      </c>
      <c r="AR1115" s="19" t="str">
        <f>IF(AND(מרקובחצי[[#This Row],[CycleNumber]]&lt;$B1116,SUM(מרקובחצי[[#This Row],[12]],S1116)=2),1,"")</f>
        <v/>
      </c>
      <c r="AS1115" s="19" t="str">
        <f>IF(AND(מרקובחצי[[#This Row],[CycleNumber]]&lt;$B1116,SUM(מרקובחצי[[#This Row],[22]],V1116)=2),1,"")</f>
        <v/>
      </c>
      <c r="AT1115" s="21">
        <f>SUM(מרקובחצי[[#This Row],[11]:[33]])</f>
        <v>1</v>
      </c>
    </row>
    <row r="1116" spans="1:46" ht="15.6" x14ac:dyDescent="0.25">
      <c r="A1116" s="19" t="s">
        <v>121</v>
      </c>
      <c r="B1116" s="19">
        <v>2</v>
      </c>
      <c r="C1116">
        <v>33</v>
      </c>
      <c r="D1116" s="19">
        <f>מרקובחצי[[#This Row],[LengthofCycle]]+1</f>
        <v>34</v>
      </c>
      <c r="E1116" t="str">
        <f>IF(IFERROR(LOOKUP(מרקובחצי[[#This Row],[ClientID]],קביעויות[הפלגה]),FALSE)=מרקובחצי[[#This Row],[ClientID]],1,"")</f>
        <v/>
      </c>
      <c r="F1116" t="str">
        <f>IF(IFERROR(LOOKUP(מרקובחצי[[#This Row],[ClientID]],סוגחציקבוע[S31]),FALSE)=מרקובחצי[[#This Row],[ClientID]],1,"")</f>
        <v/>
      </c>
      <c r="G1116" t="str">
        <f>IF(IFERROR(LOOKUP(מרקובחצי[[#This Row],[ClientID]],סוגחציקבוע[S32]),FALSE)=מרקובחצי[[#This Row],[ClientID]],1,"")</f>
        <v/>
      </c>
      <c r="H1116" t="str">
        <f>IF(IFERROR(LOOKUP(מרקובחצי[[#This Row],[ClientID]],סוגחציקבוע[S33]),FALSE)=מרקובחצי[[#This Row],[ClientID]],1,"")</f>
        <v/>
      </c>
      <c r="I1116">
        <f>IF(IFERROR(LOOKUP(מרקובחצי[[#This Row],[ClientID]],סוגחציקבוע[S32&amp;33]),FALSE)=מרקובחצי[[#This Row],[ClientID]],1,"")</f>
        <v>1</v>
      </c>
      <c r="J1116" s="19">
        <f>IF(SUM(מרקובחצי[[#This Row],[11]:[13]])=1,מרקובחצי[[#This Row],[עד ועד]],IF(SUM(R1115:T1116)=1,IF(מרקובחצי[[#This Row],[עד ועד]]&lt;J1115,מרקובחצי[[#This Row],[עד ועד]],J1115),J1115))</f>
        <v>34</v>
      </c>
      <c r="K1116" s="19">
        <f>IF(SUM(מרקובחצי[[#This Row],[11]:[13]])=1,מרקובחצי[[#This Row],[עד ועד]],IF(SUM(R1115:T1116)=1,IF(מרקובחצי[[#This Row],[עד ועד]]&gt;K1115,מרקובחצי[[#This Row],[עד ועד]],K1115),K1115))</f>
        <v>36</v>
      </c>
      <c r="L1116" s="19" t="str">
        <f>IF(AND(SUM(מרקובחצי[[#This Row],[31]:[33]])=1,SUM(U1115:W1115)=0),מרקובחצי[[#This Row],[מקס]]-מרקובחצי[[#This Row],[מינ]],"")</f>
        <v/>
      </c>
      <c r="M111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116" s="19" t="str">
        <f t="shared" si="17"/>
        <v>S13</v>
      </c>
      <c r="O1116" s="19" t="str">
        <f>IF(מרקובחצי[[#This Row],[קבעה הפלגה?]]=1,"",IF(AND(מרקובחצי[[#This Row],[עד ועד]]&lt;29,OR(מרקובחצי[[#This Row],[CycleNumber]]=1,AND(U1115=1,OR(מרקובחצי[[#This Row],[עד ועד]]&lt;J1115,מרקובחצי[[#This Row],[עד ועד]]&gt;K1115)),AND(V1115=1,מרקובחצי[[#This Row],[עד ועד]]&lt;J1115),W1115=1)),1,""))</f>
        <v/>
      </c>
      <c r="P1116" s="19" t="str">
        <f>IF(מרקובחצי[[#This Row],[קבעה הפלגה?]]=1,"",IF(AND(מרקובחצי[[#This Row],[עד ועד]]&gt;28,מרקובחצי[[#This Row],[עד ועד]]&lt;32,OR(מרקובחצי[[#This Row],[CycleNumber]]=1,AND(U1115=1),AND(V1115=1,OR(מרקובחצי[[#This Row],[עד ועד]]&lt;J1115,מרקובחצי[[#This Row],[עד ועד]]&gt;K1115)),W1115=1)),1,""))</f>
        <v/>
      </c>
      <c r="Q1116" s="19" t="str">
        <f>IF(מרקובחצי[[#This Row],[קבעה הפלגה?]]=1,"",IF(AND(מרקובחצי[[#This Row],[עד ועד]]&gt;31,OR(מרקובחצי[[#This Row],[CycleNumber]]=1,AND(U1115=1),AND(V1115=1,מרקובחצי[[#This Row],[עד ועד]]&gt;K1115),AND(W1115=1,OR(מרקובחצי[[#This Row],[עד ועד]]&gt;K1115,מרקובחצי[[#This Row],[עד ועד]]&lt;J1115)))),1,""))</f>
        <v/>
      </c>
      <c r="R1116" s="19" t="str">
        <f>IF(מרקובחצי[[#This Row],[CycleNumber]]&gt;1,IF(AND(O1115=1,מרקובחצי[[#This Row],[עד ועד]]&lt;29),1,""),"")</f>
        <v/>
      </c>
      <c r="S1116" s="19" t="str">
        <f>IF(מרקובחצי[[#This Row],[CycleNumber]]&gt;1,IF(OR(AND(O1115=1,מרקובחצי[[#This Row],[עד ועד]]&gt;28),AND(P1115=1),AND(Q1115=1,מרקובחצי[[#This Row],[עד ועד]]&lt;32)),1,""),"")</f>
        <v/>
      </c>
      <c r="T1116" s="19">
        <f>IF(מרקובחצי[[#This Row],[CycleNumber]]&gt;1,IF(AND(Q1115=1,מרקובחצי[[#This Row],[עד ועד]]&gt;31),1,""),"")</f>
        <v>1</v>
      </c>
      <c r="U1116" s="19" t="str">
        <f>IF(מרקובחצי[[#This Row],[CycleNumber]]&gt;1,IF(AND(R1115=1,מרקובחצי[[#This Row],[עד ועד]]&lt;29),1,IF(AND(U1115=1,NOT(OR(מרקובחצי[[#This Row],[עד ועד]]&lt;J1115,מרקובחצי[[#This Row],[עד ועד]]&gt;K1115))),1,"")),"")</f>
        <v/>
      </c>
      <c r="V1116" s="19" t="str">
        <f>IF(מרקובחצי[[#This Row],[CycleNumber]]&gt;1,IF(AND(SUM(R1115:T1115)=1,מרקובחצי[[#This Row],[עד ועד]]&gt;28,מרקובחצי[[#This Row],[עד ועד]]&lt;32),1,IF(OR(S1115=1,AND(R1115=1,מרקובחצי[[#This Row],[עד ועד]]&gt;28),AND(T1115=1,מרקובחצי[[#This Row],[עד ועד]]&lt;32)),1,IF(AND(V1115=1,NOT(OR(מרקובחצי[[#This Row],[עד ועד]]&lt;J1115,מרקובחצי[[#This Row],[עד ועד]]&gt;K1115))),1,""))),"")</f>
        <v/>
      </c>
      <c r="W1116" s="19" t="str">
        <f>IF(מרקובחצי[[#This Row],[CycleNumber]]&gt;1,IF(AND(T1115=1,מרקובחצי[[#This Row],[עד ועד]]&gt;31),1,IF(AND(W1115=1,NOT(OR(מרקובחצי[[#This Row],[עד ועד]]&lt;J1115,מרקובחצי[[#This Row],[עד ועד]]&gt;K1115))),1,"")),"")</f>
        <v/>
      </c>
      <c r="X1116" s="19" t="str">
        <f>IF(AND(מרקובחצי[[#This Row],[CycleNumber]]&lt;$B1117,SUM(מרקובחצי[[#This Row],[11]],R1117)=2),1,"")</f>
        <v/>
      </c>
      <c r="Y1116" s="19" t="str">
        <f>IF(AND(מרקובחצי[[#This Row],[CycleNumber]]&lt;$B1117,SUM(מרקובחצי[[#This Row],[11]],S1117)=2),1,"")</f>
        <v/>
      </c>
      <c r="Z1116" s="19" t="str">
        <f>IF(AND(מרקובחצי[[#This Row],[CycleNumber]]&lt;$B1117,SUM(מרקובחצי[[#This Row],[13]],S1117)=2),1,"")</f>
        <v/>
      </c>
      <c r="AA1116" s="19" t="str">
        <f>IF(AND(מרקובחצי[[#This Row],[CycleNumber]]&lt;$B1117,SUM(מרקובחצי[[#This Row],[13]],T1117)=2),1,"")</f>
        <v/>
      </c>
      <c r="AB1116" s="19" t="str">
        <f>IF(AND(מרקובחצי[[#This Row],[CycleNumber]]&lt;$B1117,SUM(מרקובחצי[[#This Row],[21]],U1117)=2),1,"")</f>
        <v/>
      </c>
      <c r="AC1116" s="19" t="str">
        <f>IF(AND(מרקובחצי[[#This Row],[CycleNumber]]&lt;$B1117,SUM(מרקובחצי[[#This Row],[21]],V1117)=2),1,"")</f>
        <v/>
      </c>
      <c r="AD1116" s="19" t="str">
        <f>IF(AND(מרקובחצי[[#This Row],[CycleNumber]]&lt;$B1117,SUM(מרקובחצי[[#This Row],[23]],V1117)=2),1,"")</f>
        <v/>
      </c>
      <c r="AE1116" s="19">
        <f>IF(AND(מרקובחצי[[#This Row],[CycleNumber]]&lt;$B1117,SUM(מרקובחצי[[#This Row],[23]],W1117)=2),1,"")</f>
        <v>1</v>
      </c>
      <c r="AF1116" s="19" t="str">
        <f>IF(AND(מרקובחצי[[#This Row],[CycleNumber]]&lt;$B1117,SUM(מרקובחצי[[#This Row],[31]],O1117)=2),1,"")</f>
        <v/>
      </c>
      <c r="AG1116" s="19" t="str">
        <f>IF(AND(מרקובחצי[[#This Row],[CycleNumber]]&lt;$B1117,SUM(מרקובחצי[[#This Row],[31]],P1117)=2),1,"")</f>
        <v/>
      </c>
      <c r="AH1116" s="19" t="str">
        <f>IF(AND(מרקובחצי[[#This Row],[CycleNumber]]&lt;$B1117,SUM(מרקובחצי[[#This Row],[31]],Q1117)=2),1,"")</f>
        <v/>
      </c>
      <c r="AI1116" s="19" t="str">
        <f>IF(AND(מרקובחצי[[#This Row],[CycleNumber]]&lt;$B1117,SUM(U1116:U1117)=2),1,"")</f>
        <v/>
      </c>
      <c r="AJ1116" s="19" t="str">
        <f>IF(AND(מרקובחצי[[#This Row],[CycleNumber]]&lt;$B1117,SUM(מרקובחצי[[#This Row],[32]],O1117)=2),1,"")</f>
        <v/>
      </c>
      <c r="AK1116" s="19" t="str">
        <f>IF(AND(מרקובחצי[[#This Row],[CycleNumber]]&lt;$B1117,SUM(מרקובחצי[[#This Row],[32]],P1117)=2),1,"")</f>
        <v/>
      </c>
      <c r="AL1116" s="19" t="str">
        <f>IF(AND(מרקובחצי[[#This Row],[CycleNumber]]&lt;$B1117,SUM(מרקובחצי[[#This Row],[32]],Q1117)=2),1,"")</f>
        <v/>
      </c>
      <c r="AM1116" s="19" t="str">
        <f>IF(AND(מרקובחצי[[#This Row],[CycleNumber]]&lt;$B1117,SUM(V1116:V1117)=2),1,"")</f>
        <v/>
      </c>
      <c r="AN1116" s="19" t="str">
        <f>IF(AND(מרקובחצי[[#This Row],[CycleNumber]]&lt;$B1117,SUM(מרקובחצי[[#This Row],[33]],O1117)=2),1,"")</f>
        <v/>
      </c>
      <c r="AO1116" s="19" t="str">
        <f>IF(AND(מרקובחצי[[#This Row],[CycleNumber]]&lt;$B1117,SUM(מרקובחצי[[#This Row],[33]],P1117)=2),1,"")</f>
        <v/>
      </c>
      <c r="AP1116" s="19" t="str">
        <f>IF(AND(מרקובחצי[[#This Row],[CycleNumber]]&lt;$B1117,SUM(מרקובחצי[[#This Row],[33]],Q1117)=2),1,"")</f>
        <v/>
      </c>
      <c r="AQ1116" s="19" t="str">
        <f>IF(AND(מרקובחצי[[#This Row],[CycleNumber]]&lt;$B1117,SUM(W1116:W1117)=2),1,"")</f>
        <v/>
      </c>
      <c r="AR1116" s="19" t="str">
        <f>IF(AND(מרקובחצי[[#This Row],[CycleNumber]]&lt;$B1117,SUM(מרקובחצי[[#This Row],[12]],S1117)=2),1,"")</f>
        <v/>
      </c>
      <c r="AS1116" s="19" t="str">
        <f>IF(AND(מרקובחצי[[#This Row],[CycleNumber]]&lt;$B1117,SUM(מרקובחצי[[#This Row],[22]],V1117)=2),1,"")</f>
        <v/>
      </c>
      <c r="AT1116" s="21">
        <f>SUM(מרקובחצי[[#This Row],[11]:[33]])</f>
        <v>1</v>
      </c>
    </row>
    <row r="1117" spans="1:46" ht="15.6" x14ac:dyDescent="0.25">
      <c r="A1117" s="19" t="s">
        <v>121</v>
      </c>
      <c r="B1117" s="19">
        <v>3</v>
      </c>
      <c r="C1117">
        <v>32</v>
      </c>
      <c r="D1117" s="19">
        <f>מרקובחצי[[#This Row],[LengthofCycle]]+1</f>
        <v>33</v>
      </c>
      <c r="E1117" t="str">
        <f>IF(IFERROR(LOOKUP(מרקובחצי[[#This Row],[ClientID]],קביעויות[הפלגה]),FALSE)=מרקובחצי[[#This Row],[ClientID]],1,"")</f>
        <v/>
      </c>
      <c r="F1117" t="str">
        <f>IF(IFERROR(LOOKUP(מרקובחצי[[#This Row],[ClientID]],סוגחציקבוע[S31]),FALSE)=מרקובחצי[[#This Row],[ClientID]],1,"")</f>
        <v/>
      </c>
      <c r="G1117" t="str">
        <f>IF(IFERROR(LOOKUP(מרקובחצי[[#This Row],[ClientID]],סוגחציקבוע[S32]),FALSE)=מרקובחצי[[#This Row],[ClientID]],1,"")</f>
        <v/>
      </c>
      <c r="H1117" t="str">
        <f>IF(IFERROR(LOOKUP(מרקובחצי[[#This Row],[ClientID]],סוגחציקבוע[S33]),FALSE)=מרקובחצי[[#This Row],[ClientID]],1,"")</f>
        <v/>
      </c>
      <c r="I1117">
        <f>IF(IFERROR(LOOKUP(מרקובחצי[[#This Row],[ClientID]],סוגחציקבוע[S32&amp;33]),FALSE)=מרקובחצי[[#This Row],[ClientID]],1,"")</f>
        <v>1</v>
      </c>
      <c r="J1117" s="19">
        <f>IF(SUM(מרקובחצי[[#This Row],[11]:[13]])=1,מרקובחצי[[#This Row],[עד ועד]],IF(SUM(R1116:T1117)=1,IF(מרקובחצי[[#This Row],[עד ועד]]&lt;J1116,מרקובחצי[[#This Row],[עד ועד]],J1116),J1116))</f>
        <v>33</v>
      </c>
      <c r="K1117" s="19">
        <f>IF(SUM(מרקובחצי[[#This Row],[11]:[13]])=1,מרקובחצי[[#This Row],[עד ועד]],IF(SUM(R1116:T1117)=1,IF(מרקובחצי[[#This Row],[עד ועד]]&gt;K1116,מרקובחצי[[#This Row],[עד ועד]],K1116),K1116))</f>
        <v>36</v>
      </c>
      <c r="L1117" s="19">
        <f>IF(AND(SUM(מרקובחצי[[#This Row],[31]:[33]])=1,SUM(U1116:W1116)=0),מרקובחצי[[#This Row],[מקס]]-מרקובחצי[[#This Row],[מינ]],"")</f>
        <v>3</v>
      </c>
      <c r="M111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117" s="19" t="str">
        <f t="shared" si="17"/>
        <v>S23</v>
      </c>
      <c r="O1117" s="19" t="str">
        <f>IF(מרקובחצי[[#This Row],[קבעה הפלגה?]]=1,"",IF(AND(מרקובחצי[[#This Row],[עד ועד]]&lt;29,OR(מרקובחצי[[#This Row],[CycleNumber]]=1,AND(U1116=1,OR(מרקובחצי[[#This Row],[עד ועד]]&lt;J1116,מרקובחצי[[#This Row],[עד ועד]]&gt;K1116)),AND(V1116=1,מרקובחצי[[#This Row],[עד ועד]]&lt;J1116),W1116=1)),1,""))</f>
        <v/>
      </c>
      <c r="P1117" s="19" t="str">
        <f>IF(מרקובחצי[[#This Row],[קבעה הפלגה?]]=1,"",IF(AND(מרקובחצי[[#This Row],[עד ועד]]&gt;28,מרקובחצי[[#This Row],[עד ועד]]&lt;32,OR(מרקובחצי[[#This Row],[CycleNumber]]=1,AND(U1116=1),AND(V1116=1,OR(מרקובחצי[[#This Row],[עד ועד]]&lt;J1116,מרקובחצי[[#This Row],[עד ועד]]&gt;K1116)),W1116=1)),1,""))</f>
        <v/>
      </c>
      <c r="Q1117" s="19" t="str">
        <f>IF(מרקובחצי[[#This Row],[קבעה הפלגה?]]=1,"",IF(AND(מרקובחצי[[#This Row],[עד ועד]]&gt;31,OR(מרקובחצי[[#This Row],[CycleNumber]]=1,AND(U1116=1),AND(V1116=1,מרקובחצי[[#This Row],[עד ועד]]&gt;K1116),AND(W1116=1,OR(מרקובחצי[[#This Row],[עד ועד]]&gt;K1116,מרקובחצי[[#This Row],[עד ועד]]&lt;J1116)))),1,""))</f>
        <v/>
      </c>
      <c r="R1117" s="19" t="str">
        <f>IF(מרקובחצי[[#This Row],[CycleNumber]]&gt;1,IF(AND(O1116=1,מרקובחצי[[#This Row],[עד ועד]]&lt;29),1,""),"")</f>
        <v/>
      </c>
      <c r="S1117" s="19" t="str">
        <f>IF(מרקובחצי[[#This Row],[CycleNumber]]&gt;1,IF(OR(AND(O1116=1,מרקובחצי[[#This Row],[עד ועד]]&gt;28),AND(P1116=1),AND(Q1116=1,מרקובחצי[[#This Row],[עד ועד]]&lt;32)),1,""),"")</f>
        <v/>
      </c>
      <c r="T1117" s="19" t="str">
        <f>IF(מרקובחצי[[#This Row],[CycleNumber]]&gt;1,IF(AND(Q1116=1,מרקובחצי[[#This Row],[עד ועד]]&gt;31),1,""),"")</f>
        <v/>
      </c>
      <c r="U1117" s="19" t="str">
        <f>IF(מרקובחצי[[#This Row],[CycleNumber]]&gt;1,IF(AND(R1116=1,מרקובחצי[[#This Row],[עד ועד]]&lt;29),1,IF(AND(U1116=1,NOT(OR(מרקובחצי[[#This Row],[עד ועד]]&lt;J1116,מרקובחצי[[#This Row],[עד ועד]]&gt;K1116))),1,"")),"")</f>
        <v/>
      </c>
      <c r="V1117" s="19" t="str">
        <f>IF(מרקובחצי[[#This Row],[CycleNumber]]&gt;1,IF(AND(SUM(R1116:T1116)=1,מרקובחצי[[#This Row],[עד ועד]]&gt;28,מרקובחצי[[#This Row],[עד ועד]]&lt;32),1,IF(OR(S1116=1,AND(R1116=1,מרקובחצי[[#This Row],[עד ועד]]&gt;28),AND(T1116=1,מרקובחצי[[#This Row],[עד ועד]]&lt;32)),1,IF(AND(V1116=1,NOT(OR(מרקובחצי[[#This Row],[עד ועד]]&lt;J1116,מרקובחצי[[#This Row],[עד ועד]]&gt;K1116))),1,""))),"")</f>
        <v/>
      </c>
      <c r="W1117" s="19">
        <f>IF(מרקובחצי[[#This Row],[CycleNumber]]&gt;1,IF(AND(T1116=1,מרקובחצי[[#This Row],[עד ועד]]&gt;31),1,IF(AND(W1116=1,NOT(OR(מרקובחצי[[#This Row],[עד ועד]]&lt;J1116,מרקובחצי[[#This Row],[עד ועד]]&gt;K1116))),1,"")),"")</f>
        <v>1</v>
      </c>
      <c r="X1117" s="19" t="str">
        <f>IF(AND(מרקובחצי[[#This Row],[CycleNumber]]&lt;$B1118,SUM(מרקובחצי[[#This Row],[11]],R1118)=2),1,"")</f>
        <v/>
      </c>
      <c r="Y1117" s="19" t="str">
        <f>IF(AND(מרקובחצי[[#This Row],[CycleNumber]]&lt;$B1118,SUM(מרקובחצי[[#This Row],[11]],S1118)=2),1,"")</f>
        <v/>
      </c>
      <c r="Z1117" s="19" t="str">
        <f>IF(AND(מרקובחצי[[#This Row],[CycleNumber]]&lt;$B1118,SUM(מרקובחצי[[#This Row],[13]],S1118)=2),1,"")</f>
        <v/>
      </c>
      <c r="AA1117" s="19" t="str">
        <f>IF(AND(מרקובחצי[[#This Row],[CycleNumber]]&lt;$B1118,SUM(מרקובחצי[[#This Row],[13]],T1118)=2),1,"")</f>
        <v/>
      </c>
      <c r="AB1117" s="19" t="str">
        <f>IF(AND(מרקובחצי[[#This Row],[CycleNumber]]&lt;$B1118,SUM(מרקובחצי[[#This Row],[21]],U1118)=2),1,"")</f>
        <v/>
      </c>
      <c r="AC1117" s="19" t="str">
        <f>IF(AND(מרקובחצי[[#This Row],[CycleNumber]]&lt;$B1118,SUM(מרקובחצי[[#This Row],[21]],V1118)=2),1,"")</f>
        <v/>
      </c>
      <c r="AD1117" s="19" t="str">
        <f>IF(AND(מרקובחצי[[#This Row],[CycleNumber]]&lt;$B1118,SUM(מרקובחצי[[#This Row],[23]],V1118)=2),1,"")</f>
        <v/>
      </c>
      <c r="AE1117" s="19" t="str">
        <f>IF(AND(מרקובחצי[[#This Row],[CycleNumber]]&lt;$B1118,SUM(מרקובחצי[[#This Row],[23]],W1118)=2),1,"")</f>
        <v/>
      </c>
      <c r="AF1117" s="19" t="str">
        <f>IF(AND(מרקובחצי[[#This Row],[CycleNumber]]&lt;$B1118,SUM(מרקובחצי[[#This Row],[31]],O1118)=2),1,"")</f>
        <v/>
      </c>
      <c r="AG1117" s="19" t="str">
        <f>IF(AND(מרקובחצי[[#This Row],[CycleNumber]]&lt;$B1118,SUM(מרקובחצי[[#This Row],[31]],P1118)=2),1,"")</f>
        <v/>
      </c>
      <c r="AH1117" s="19" t="str">
        <f>IF(AND(מרקובחצי[[#This Row],[CycleNumber]]&lt;$B1118,SUM(מרקובחצי[[#This Row],[31]],Q1118)=2),1,"")</f>
        <v/>
      </c>
      <c r="AI1117" s="19" t="str">
        <f>IF(AND(מרקובחצי[[#This Row],[CycleNumber]]&lt;$B1118,SUM(U1117:U1118)=2),1,"")</f>
        <v/>
      </c>
      <c r="AJ1117" s="19" t="str">
        <f>IF(AND(מרקובחצי[[#This Row],[CycleNumber]]&lt;$B1118,SUM(מרקובחצי[[#This Row],[32]],O1118)=2),1,"")</f>
        <v/>
      </c>
      <c r="AK1117" s="19" t="str">
        <f>IF(AND(מרקובחצי[[#This Row],[CycleNumber]]&lt;$B1118,SUM(מרקובחצי[[#This Row],[32]],P1118)=2),1,"")</f>
        <v/>
      </c>
      <c r="AL1117" s="19" t="str">
        <f>IF(AND(מרקובחצי[[#This Row],[CycleNumber]]&lt;$B1118,SUM(מרקובחצי[[#This Row],[32]],Q1118)=2),1,"")</f>
        <v/>
      </c>
      <c r="AM1117" s="19" t="str">
        <f>IF(AND(מרקובחצי[[#This Row],[CycleNumber]]&lt;$B1118,SUM(V1117:V1118)=2),1,"")</f>
        <v/>
      </c>
      <c r="AN1117" s="19" t="str">
        <f>IF(AND(מרקובחצי[[#This Row],[CycleNumber]]&lt;$B1118,SUM(מרקובחצי[[#This Row],[33]],O1118)=2),1,"")</f>
        <v/>
      </c>
      <c r="AO1117" s="19" t="str">
        <f>IF(AND(מרקובחצי[[#This Row],[CycleNumber]]&lt;$B1118,SUM(מרקובחצי[[#This Row],[33]],P1118)=2),1,"")</f>
        <v/>
      </c>
      <c r="AP1117" s="19" t="str">
        <f>IF(AND(מרקובחצי[[#This Row],[CycleNumber]]&lt;$B1118,SUM(מרקובחצי[[#This Row],[33]],Q1118)=2),1,"")</f>
        <v/>
      </c>
      <c r="AQ1117" s="19">
        <f>IF(AND(מרקובחצי[[#This Row],[CycleNumber]]&lt;$B1118,SUM(W1117:W1118)=2),1,"")</f>
        <v>1</v>
      </c>
      <c r="AR1117" s="19" t="str">
        <f>IF(AND(מרקובחצי[[#This Row],[CycleNumber]]&lt;$B1118,SUM(מרקובחצי[[#This Row],[12]],S1118)=2),1,"")</f>
        <v/>
      </c>
      <c r="AS1117" s="19" t="str">
        <f>IF(AND(מרקובחצי[[#This Row],[CycleNumber]]&lt;$B1118,SUM(מרקובחצי[[#This Row],[22]],V1118)=2),1,"")</f>
        <v/>
      </c>
      <c r="AT1117" s="21">
        <f>SUM(מרקובחצי[[#This Row],[11]:[33]])</f>
        <v>1</v>
      </c>
    </row>
    <row r="1118" spans="1:46" ht="15.6" x14ac:dyDescent="0.25">
      <c r="A1118" s="19" t="s">
        <v>121</v>
      </c>
      <c r="B1118" s="19">
        <v>4</v>
      </c>
      <c r="C1118">
        <v>32</v>
      </c>
      <c r="D1118" s="19">
        <f>מרקובחצי[[#This Row],[LengthofCycle]]+1</f>
        <v>33</v>
      </c>
      <c r="E1118" t="str">
        <f>IF(IFERROR(LOOKUP(מרקובחצי[[#This Row],[ClientID]],קביעויות[הפלגה]),FALSE)=מרקובחצי[[#This Row],[ClientID]],1,"")</f>
        <v/>
      </c>
      <c r="F1118" t="str">
        <f>IF(IFERROR(LOOKUP(מרקובחצי[[#This Row],[ClientID]],סוגחציקבוע[S31]),FALSE)=מרקובחצי[[#This Row],[ClientID]],1,"")</f>
        <v/>
      </c>
      <c r="G1118" t="str">
        <f>IF(IFERROR(LOOKUP(מרקובחצי[[#This Row],[ClientID]],סוגחציקבוע[S32]),FALSE)=מרקובחצי[[#This Row],[ClientID]],1,"")</f>
        <v/>
      </c>
      <c r="H1118" t="str">
        <f>IF(IFERROR(LOOKUP(מרקובחצי[[#This Row],[ClientID]],סוגחציקבוע[S33]),FALSE)=מרקובחצי[[#This Row],[ClientID]],1,"")</f>
        <v/>
      </c>
      <c r="I1118">
        <f>IF(IFERROR(LOOKUP(מרקובחצי[[#This Row],[ClientID]],סוגחציקבוע[S32&amp;33]),FALSE)=מרקובחצי[[#This Row],[ClientID]],1,"")</f>
        <v>1</v>
      </c>
      <c r="J1118" s="19">
        <f>IF(SUM(מרקובחצי[[#This Row],[11]:[13]])=1,מרקובחצי[[#This Row],[עד ועד]],IF(SUM(R1117:T1118)=1,IF(מרקובחצי[[#This Row],[עד ועד]]&lt;J1117,מרקובחצי[[#This Row],[עד ועד]],J1117),J1117))</f>
        <v>33</v>
      </c>
      <c r="K1118" s="19">
        <f>IF(SUM(מרקובחצי[[#This Row],[11]:[13]])=1,מרקובחצי[[#This Row],[עד ועד]],IF(SUM(R1117:T1118)=1,IF(מרקובחצי[[#This Row],[עד ועד]]&gt;K1117,מרקובחצי[[#This Row],[עד ועד]],K1117),K1117))</f>
        <v>36</v>
      </c>
      <c r="L1118" s="19" t="str">
        <f>IF(AND(SUM(מרקובחצי[[#This Row],[31]:[33]])=1,SUM(U1117:W1117)=0),מרקובחצי[[#This Row],[מקס]]-מרקובחצי[[#This Row],[מינ]],"")</f>
        <v/>
      </c>
      <c r="M111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118" s="19" t="str">
        <f t="shared" si="17"/>
        <v>S33</v>
      </c>
      <c r="O1118" s="19" t="str">
        <f>IF(מרקובחצי[[#This Row],[קבעה הפלגה?]]=1,"",IF(AND(מרקובחצי[[#This Row],[עד ועד]]&lt;29,OR(מרקובחצי[[#This Row],[CycleNumber]]=1,AND(U1117=1,OR(מרקובחצי[[#This Row],[עד ועד]]&lt;J1117,מרקובחצי[[#This Row],[עד ועד]]&gt;K1117)),AND(V1117=1,מרקובחצי[[#This Row],[עד ועד]]&lt;J1117),W1117=1)),1,""))</f>
        <v/>
      </c>
      <c r="P1118" s="19" t="str">
        <f>IF(מרקובחצי[[#This Row],[קבעה הפלגה?]]=1,"",IF(AND(מרקובחצי[[#This Row],[עד ועד]]&gt;28,מרקובחצי[[#This Row],[עד ועד]]&lt;32,OR(מרקובחצי[[#This Row],[CycleNumber]]=1,AND(U1117=1),AND(V1117=1,OR(מרקובחצי[[#This Row],[עד ועד]]&lt;J1117,מרקובחצי[[#This Row],[עד ועד]]&gt;K1117)),W1117=1)),1,""))</f>
        <v/>
      </c>
      <c r="Q1118" s="19" t="str">
        <f>IF(מרקובחצי[[#This Row],[קבעה הפלגה?]]=1,"",IF(AND(מרקובחצי[[#This Row],[עד ועד]]&gt;31,OR(מרקובחצי[[#This Row],[CycleNumber]]=1,AND(U1117=1),AND(V1117=1,מרקובחצי[[#This Row],[עד ועד]]&gt;K1117),AND(W1117=1,OR(מרקובחצי[[#This Row],[עד ועד]]&gt;K1117,מרקובחצי[[#This Row],[עד ועד]]&lt;J1117)))),1,""))</f>
        <v/>
      </c>
      <c r="R1118" s="19" t="str">
        <f>IF(מרקובחצי[[#This Row],[CycleNumber]]&gt;1,IF(AND(O1117=1,מרקובחצי[[#This Row],[עד ועד]]&lt;29),1,""),"")</f>
        <v/>
      </c>
      <c r="S1118" s="19" t="str">
        <f>IF(מרקובחצי[[#This Row],[CycleNumber]]&gt;1,IF(OR(AND(O1117=1,מרקובחצי[[#This Row],[עד ועד]]&gt;28),AND(P1117=1),AND(Q1117=1,מרקובחצי[[#This Row],[עד ועד]]&lt;32)),1,""),"")</f>
        <v/>
      </c>
      <c r="T1118" s="19" t="str">
        <f>IF(מרקובחצי[[#This Row],[CycleNumber]]&gt;1,IF(AND(Q1117=1,מרקובחצי[[#This Row],[עד ועד]]&gt;31),1,""),"")</f>
        <v/>
      </c>
      <c r="U1118" s="19" t="str">
        <f>IF(מרקובחצי[[#This Row],[CycleNumber]]&gt;1,IF(AND(R1117=1,מרקובחצי[[#This Row],[עד ועד]]&lt;29),1,IF(AND(U1117=1,NOT(OR(מרקובחצי[[#This Row],[עד ועד]]&lt;J1117,מרקובחצי[[#This Row],[עד ועד]]&gt;K1117))),1,"")),"")</f>
        <v/>
      </c>
      <c r="V1118" s="19" t="str">
        <f>IF(מרקובחצי[[#This Row],[CycleNumber]]&gt;1,IF(AND(SUM(R1117:T1117)=1,מרקובחצי[[#This Row],[עד ועד]]&gt;28,מרקובחצי[[#This Row],[עד ועד]]&lt;32),1,IF(OR(S1117=1,AND(R1117=1,מרקובחצי[[#This Row],[עד ועד]]&gt;28),AND(T1117=1,מרקובחצי[[#This Row],[עד ועד]]&lt;32)),1,IF(AND(V1117=1,NOT(OR(מרקובחצי[[#This Row],[עד ועד]]&lt;J1117,מרקובחצי[[#This Row],[עד ועד]]&gt;K1117))),1,""))),"")</f>
        <v/>
      </c>
      <c r="W1118" s="19">
        <f>IF(מרקובחצי[[#This Row],[CycleNumber]]&gt;1,IF(AND(T1117=1,מרקובחצי[[#This Row],[עד ועד]]&gt;31),1,IF(AND(W1117=1,NOT(OR(מרקובחצי[[#This Row],[עד ועד]]&lt;J1117,מרקובחצי[[#This Row],[עד ועד]]&gt;K1117))),1,"")),"")</f>
        <v>1</v>
      </c>
      <c r="X1118" s="19" t="str">
        <f>IF(AND(מרקובחצי[[#This Row],[CycleNumber]]&lt;$B1119,SUM(מרקובחצי[[#This Row],[11]],R1119)=2),1,"")</f>
        <v/>
      </c>
      <c r="Y1118" s="19" t="str">
        <f>IF(AND(מרקובחצי[[#This Row],[CycleNumber]]&lt;$B1119,SUM(מרקובחצי[[#This Row],[11]],S1119)=2),1,"")</f>
        <v/>
      </c>
      <c r="Z1118" s="19" t="str">
        <f>IF(AND(מרקובחצי[[#This Row],[CycleNumber]]&lt;$B1119,SUM(מרקובחצי[[#This Row],[13]],S1119)=2),1,"")</f>
        <v/>
      </c>
      <c r="AA1118" s="19" t="str">
        <f>IF(AND(מרקובחצי[[#This Row],[CycleNumber]]&lt;$B1119,SUM(מרקובחצי[[#This Row],[13]],T1119)=2),1,"")</f>
        <v/>
      </c>
      <c r="AB1118" s="19" t="str">
        <f>IF(AND(מרקובחצי[[#This Row],[CycleNumber]]&lt;$B1119,SUM(מרקובחצי[[#This Row],[21]],U1119)=2),1,"")</f>
        <v/>
      </c>
      <c r="AC1118" s="19" t="str">
        <f>IF(AND(מרקובחצי[[#This Row],[CycleNumber]]&lt;$B1119,SUM(מרקובחצי[[#This Row],[21]],V1119)=2),1,"")</f>
        <v/>
      </c>
      <c r="AD1118" s="19" t="str">
        <f>IF(AND(מרקובחצי[[#This Row],[CycleNumber]]&lt;$B1119,SUM(מרקובחצי[[#This Row],[23]],V1119)=2),1,"")</f>
        <v/>
      </c>
      <c r="AE1118" s="19" t="str">
        <f>IF(AND(מרקובחצי[[#This Row],[CycleNumber]]&lt;$B1119,SUM(מרקובחצי[[#This Row],[23]],W1119)=2),1,"")</f>
        <v/>
      </c>
      <c r="AF1118" s="19" t="str">
        <f>IF(AND(מרקובחצי[[#This Row],[CycleNumber]]&lt;$B1119,SUM(מרקובחצי[[#This Row],[31]],O1119)=2),1,"")</f>
        <v/>
      </c>
      <c r="AG1118" s="19" t="str">
        <f>IF(AND(מרקובחצי[[#This Row],[CycleNumber]]&lt;$B1119,SUM(מרקובחצי[[#This Row],[31]],P1119)=2),1,"")</f>
        <v/>
      </c>
      <c r="AH1118" s="19" t="str">
        <f>IF(AND(מרקובחצי[[#This Row],[CycleNumber]]&lt;$B1119,SUM(מרקובחצי[[#This Row],[31]],Q1119)=2),1,"")</f>
        <v/>
      </c>
      <c r="AI1118" s="19" t="str">
        <f>IF(AND(מרקובחצי[[#This Row],[CycleNumber]]&lt;$B1119,SUM(U1118:U1119)=2),1,"")</f>
        <v/>
      </c>
      <c r="AJ1118" s="19" t="str">
        <f>IF(AND(מרקובחצי[[#This Row],[CycleNumber]]&lt;$B1119,SUM(מרקובחצי[[#This Row],[32]],O1119)=2),1,"")</f>
        <v/>
      </c>
      <c r="AK1118" s="19" t="str">
        <f>IF(AND(מרקובחצי[[#This Row],[CycleNumber]]&lt;$B1119,SUM(מרקובחצי[[#This Row],[32]],P1119)=2),1,"")</f>
        <v/>
      </c>
      <c r="AL1118" s="19" t="str">
        <f>IF(AND(מרקובחצי[[#This Row],[CycleNumber]]&lt;$B1119,SUM(מרקובחצי[[#This Row],[32]],Q1119)=2),1,"")</f>
        <v/>
      </c>
      <c r="AM1118" s="19" t="str">
        <f>IF(AND(מרקובחצי[[#This Row],[CycleNumber]]&lt;$B1119,SUM(V1118:V1119)=2),1,"")</f>
        <v/>
      </c>
      <c r="AN1118" s="19" t="str">
        <f>IF(AND(מרקובחצי[[#This Row],[CycleNumber]]&lt;$B1119,SUM(מרקובחצי[[#This Row],[33]],O1119)=2),1,"")</f>
        <v/>
      </c>
      <c r="AO1118" s="19" t="str">
        <f>IF(AND(מרקובחצי[[#This Row],[CycleNumber]]&lt;$B1119,SUM(מרקובחצי[[#This Row],[33]],P1119)=2),1,"")</f>
        <v/>
      </c>
      <c r="AP1118" s="19">
        <f>IF(AND(מרקובחצי[[#This Row],[CycleNumber]]&lt;$B1119,SUM(מרקובחצי[[#This Row],[33]],Q1119)=2),1,"")</f>
        <v>1</v>
      </c>
      <c r="AQ1118" s="19" t="str">
        <f>IF(AND(מרקובחצי[[#This Row],[CycleNumber]]&lt;$B1119,SUM(W1118:W1119)=2),1,"")</f>
        <v/>
      </c>
      <c r="AR1118" s="19" t="str">
        <f>IF(AND(מרקובחצי[[#This Row],[CycleNumber]]&lt;$B1119,SUM(מרקובחצי[[#This Row],[12]],S1119)=2),1,"")</f>
        <v/>
      </c>
      <c r="AS1118" s="19" t="str">
        <f>IF(AND(מרקובחצי[[#This Row],[CycleNumber]]&lt;$B1119,SUM(מרקובחצי[[#This Row],[22]],V1119)=2),1,"")</f>
        <v/>
      </c>
      <c r="AT1118" s="21">
        <f>SUM(מרקובחצי[[#This Row],[11]:[33]])</f>
        <v>1</v>
      </c>
    </row>
    <row r="1119" spans="1:46" ht="15.6" x14ac:dyDescent="0.25">
      <c r="A1119" s="19" t="s">
        <v>121</v>
      </c>
      <c r="B1119" s="19">
        <v>5</v>
      </c>
      <c r="C1119">
        <v>36</v>
      </c>
      <c r="D1119" s="19">
        <f>מרקובחצי[[#This Row],[LengthofCycle]]+1</f>
        <v>37</v>
      </c>
      <c r="E1119" t="str">
        <f>IF(IFERROR(LOOKUP(מרקובחצי[[#This Row],[ClientID]],קביעויות[הפלגה]),FALSE)=מרקובחצי[[#This Row],[ClientID]],1,"")</f>
        <v/>
      </c>
      <c r="F1119" t="str">
        <f>IF(IFERROR(LOOKUP(מרקובחצי[[#This Row],[ClientID]],סוגחציקבוע[S31]),FALSE)=מרקובחצי[[#This Row],[ClientID]],1,"")</f>
        <v/>
      </c>
      <c r="G1119" t="str">
        <f>IF(IFERROR(LOOKUP(מרקובחצי[[#This Row],[ClientID]],סוגחציקבוע[S32]),FALSE)=מרקובחצי[[#This Row],[ClientID]],1,"")</f>
        <v/>
      </c>
      <c r="H1119" t="str">
        <f>IF(IFERROR(LOOKUP(מרקובחצי[[#This Row],[ClientID]],סוגחציקבוע[S33]),FALSE)=מרקובחצי[[#This Row],[ClientID]],1,"")</f>
        <v/>
      </c>
      <c r="I1119">
        <f>IF(IFERROR(LOOKUP(מרקובחצי[[#This Row],[ClientID]],סוגחציקבוע[S32&amp;33]),FALSE)=מרקובחצי[[#This Row],[ClientID]],1,"")</f>
        <v>1</v>
      </c>
      <c r="J1119" s="19">
        <f>IF(SUM(מרקובחצי[[#This Row],[11]:[13]])=1,מרקובחצי[[#This Row],[עד ועד]],IF(SUM(R1118:T1119)=1,IF(מרקובחצי[[#This Row],[עד ועד]]&lt;J1118,מרקובחצי[[#This Row],[עד ועד]],J1118),J1118))</f>
        <v>37</v>
      </c>
      <c r="K1119" s="19">
        <f>IF(SUM(מרקובחצי[[#This Row],[11]:[13]])=1,מרקובחצי[[#This Row],[עד ועד]],IF(SUM(R1118:T1119)=1,IF(מרקובחצי[[#This Row],[עד ועד]]&gt;K1118,מרקובחצי[[#This Row],[עד ועד]],K1118),K1118))</f>
        <v>37</v>
      </c>
      <c r="L1119" s="19" t="str">
        <f>IF(AND(SUM(מרקובחצי[[#This Row],[31]:[33]])=1,SUM(U1118:W1118)=0),מרקובחצי[[#This Row],[מקס]]-מרקובחצי[[#This Row],[מינ]],"")</f>
        <v/>
      </c>
      <c r="M111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119" s="19" t="str">
        <f t="shared" si="17"/>
        <v>S33</v>
      </c>
      <c r="O1119" s="19" t="str">
        <f>IF(מרקובחצי[[#This Row],[קבעה הפלגה?]]=1,"",IF(AND(מרקובחצי[[#This Row],[עד ועד]]&lt;29,OR(מרקובחצי[[#This Row],[CycleNumber]]=1,AND(U1118=1,OR(מרקובחצי[[#This Row],[עד ועד]]&lt;J1118,מרקובחצי[[#This Row],[עד ועד]]&gt;K1118)),AND(V1118=1,מרקובחצי[[#This Row],[עד ועד]]&lt;J1118),W1118=1)),1,""))</f>
        <v/>
      </c>
      <c r="P1119" s="19" t="str">
        <f>IF(מרקובחצי[[#This Row],[קבעה הפלגה?]]=1,"",IF(AND(מרקובחצי[[#This Row],[עד ועד]]&gt;28,מרקובחצי[[#This Row],[עד ועד]]&lt;32,OR(מרקובחצי[[#This Row],[CycleNumber]]=1,AND(U1118=1),AND(V1118=1,OR(מרקובחצי[[#This Row],[עד ועד]]&lt;J1118,מרקובחצי[[#This Row],[עד ועד]]&gt;K1118)),W1118=1)),1,""))</f>
        <v/>
      </c>
      <c r="Q1119" s="19">
        <f>IF(מרקובחצי[[#This Row],[קבעה הפלגה?]]=1,"",IF(AND(מרקובחצי[[#This Row],[עד ועד]]&gt;31,OR(מרקובחצי[[#This Row],[CycleNumber]]=1,AND(U1118=1),AND(V1118=1,מרקובחצי[[#This Row],[עד ועד]]&gt;K1118),AND(W1118=1,OR(מרקובחצי[[#This Row],[עד ועד]]&gt;K1118,מרקובחצי[[#This Row],[עד ועד]]&lt;J1118)))),1,""))</f>
        <v>1</v>
      </c>
      <c r="R1119" s="19" t="str">
        <f>IF(מרקובחצי[[#This Row],[CycleNumber]]&gt;1,IF(AND(O1118=1,מרקובחצי[[#This Row],[עד ועד]]&lt;29),1,""),"")</f>
        <v/>
      </c>
      <c r="S1119" s="19" t="str">
        <f>IF(מרקובחצי[[#This Row],[CycleNumber]]&gt;1,IF(OR(AND(O1118=1,מרקובחצי[[#This Row],[עד ועד]]&gt;28),AND(P1118=1),AND(Q1118=1,מרקובחצי[[#This Row],[עד ועד]]&lt;32)),1,""),"")</f>
        <v/>
      </c>
      <c r="T1119" s="19" t="str">
        <f>IF(מרקובחצי[[#This Row],[CycleNumber]]&gt;1,IF(AND(Q1118=1,מרקובחצי[[#This Row],[עד ועד]]&gt;31),1,""),"")</f>
        <v/>
      </c>
      <c r="U1119" s="19" t="str">
        <f>IF(מרקובחצי[[#This Row],[CycleNumber]]&gt;1,IF(AND(R1118=1,מרקובחצי[[#This Row],[עד ועד]]&lt;29),1,IF(AND(U1118=1,NOT(OR(מרקובחצי[[#This Row],[עד ועד]]&lt;J1118,מרקובחצי[[#This Row],[עד ועד]]&gt;K1118))),1,"")),"")</f>
        <v/>
      </c>
      <c r="V1119" s="19" t="str">
        <f>IF(מרקובחצי[[#This Row],[CycleNumber]]&gt;1,IF(AND(SUM(R1118:T1118)=1,מרקובחצי[[#This Row],[עד ועד]]&gt;28,מרקובחצי[[#This Row],[עד ועד]]&lt;32),1,IF(OR(S1118=1,AND(R1118=1,מרקובחצי[[#This Row],[עד ועד]]&gt;28),AND(T1118=1,מרקובחצי[[#This Row],[עד ועד]]&lt;32)),1,IF(AND(V1118=1,NOT(OR(מרקובחצי[[#This Row],[עד ועד]]&lt;J1118,מרקובחצי[[#This Row],[עד ועד]]&gt;K1118))),1,""))),"")</f>
        <v/>
      </c>
      <c r="W1119" s="19" t="str">
        <f>IF(מרקובחצי[[#This Row],[CycleNumber]]&gt;1,IF(AND(T1118=1,מרקובחצי[[#This Row],[עד ועד]]&gt;31),1,IF(AND(W1118=1,NOT(OR(מרקובחצי[[#This Row],[עד ועד]]&lt;J1118,מרקובחצי[[#This Row],[עד ועד]]&gt;K1118))),1,"")),"")</f>
        <v/>
      </c>
      <c r="X1119" s="19" t="str">
        <f>IF(AND(מרקובחצי[[#This Row],[CycleNumber]]&lt;$B1120,SUM(מרקובחצי[[#This Row],[11]],R1120)=2),1,"")</f>
        <v/>
      </c>
      <c r="Y1119" s="19" t="str">
        <f>IF(AND(מרקובחצי[[#This Row],[CycleNumber]]&lt;$B1120,SUM(מרקובחצי[[#This Row],[11]],S1120)=2),1,"")</f>
        <v/>
      </c>
      <c r="Z1119" s="19" t="str">
        <f>IF(AND(מרקובחצי[[#This Row],[CycleNumber]]&lt;$B1120,SUM(מרקובחצי[[#This Row],[13]],S1120)=2),1,"")</f>
        <v/>
      </c>
      <c r="AA1119" s="19">
        <f>IF(AND(מרקובחצי[[#This Row],[CycleNumber]]&lt;$B1120,SUM(מרקובחצי[[#This Row],[13]],T1120)=2),1,"")</f>
        <v>1</v>
      </c>
      <c r="AB1119" s="19" t="str">
        <f>IF(AND(מרקובחצי[[#This Row],[CycleNumber]]&lt;$B1120,SUM(מרקובחצי[[#This Row],[21]],U1120)=2),1,"")</f>
        <v/>
      </c>
      <c r="AC1119" s="19" t="str">
        <f>IF(AND(מרקובחצי[[#This Row],[CycleNumber]]&lt;$B1120,SUM(מרקובחצי[[#This Row],[21]],V1120)=2),1,"")</f>
        <v/>
      </c>
      <c r="AD1119" s="19" t="str">
        <f>IF(AND(מרקובחצי[[#This Row],[CycleNumber]]&lt;$B1120,SUM(מרקובחצי[[#This Row],[23]],V1120)=2),1,"")</f>
        <v/>
      </c>
      <c r="AE1119" s="19" t="str">
        <f>IF(AND(מרקובחצי[[#This Row],[CycleNumber]]&lt;$B1120,SUM(מרקובחצי[[#This Row],[23]],W1120)=2),1,"")</f>
        <v/>
      </c>
      <c r="AF1119" s="19" t="str">
        <f>IF(AND(מרקובחצי[[#This Row],[CycleNumber]]&lt;$B1120,SUM(מרקובחצי[[#This Row],[31]],O1120)=2),1,"")</f>
        <v/>
      </c>
      <c r="AG1119" s="19" t="str">
        <f>IF(AND(מרקובחצי[[#This Row],[CycleNumber]]&lt;$B1120,SUM(מרקובחצי[[#This Row],[31]],P1120)=2),1,"")</f>
        <v/>
      </c>
      <c r="AH1119" s="19" t="str">
        <f>IF(AND(מרקובחצי[[#This Row],[CycleNumber]]&lt;$B1120,SUM(מרקובחצי[[#This Row],[31]],Q1120)=2),1,"")</f>
        <v/>
      </c>
      <c r="AI1119" s="19" t="str">
        <f>IF(AND(מרקובחצי[[#This Row],[CycleNumber]]&lt;$B1120,SUM(U1119:U1120)=2),1,"")</f>
        <v/>
      </c>
      <c r="AJ1119" s="19" t="str">
        <f>IF(AND(מרקובחצי[[#This Row],[CycleNumber]]&lt;$B1120,SUM(מרקובחצי[[#This Row],[32]],O1120)=2),1,"")</f>
        <v/>
      </c>
      <c r="AK1119" s="19" t="str">
        <f>IF(AND(מרקובחצי[[#This Row],[CycleNumber]]&lt;$B1120,SUM(מרקובחצי[[#This Row],[32]],P1120)=2),1,"")</f>
        <v/>
      </c>
      <c r="AL1119" s="19" t="str">
        <f>IF(AND(מרקובחצי[[#This Row],[CycleNumber]]&lt;$B1120,SUM(מרקובחצי[[#This Row],[32]],Q1120)=2),1,"")</f>
        <v/>
      </c>
      <c r="AM1119" s="19" t="str">
        <f>IF(AND(מרקובחצי[[#This Row],[CycleNumber]]&lt;$B1120,SUM(V1119:V1120)=2),1,"")</f>
        <v/>
      </c>
      <c r="AN1119" s="19" t="str">
        <f>IF(AND(מרקובחצי[[#This Row],[CycleNumber]]&lt;$B1120,SUM(מרקובחצי[[#This Row],[33]],O1120)=2),1,"")</f>
        <v/>
      </c>
      <c r="AO1119" s="19" t="str">
        <f>IF(AND(מרקובחצי[[#This Row],[CycleNumber]]&lt;$B1120,SUM(מרקובחצי[[#This Row],[33]],P1120)=2),1,"")</f>
        <v/>
      </c>
      <c r="AP1119" s="19" t="str">
        <f>IF(AND(מרקובחצי[[#This Row],[CycleNumber]]&lt;$B1120,SUM(מרקובחצי[[#This Row],[33]],Q1120)=2),1,"")</f>
        <v/>
      </c>
      <c r="AQ1119" s="19" t="str">
        <f>IF(AND(מרקובחצי[[#This Row],[CycleNumber]]&lt;$B1120,SUM(W1119:W1120)=2),1,"")</f>
        <v/>
      </c>
      <c r="AR1119" s="19" t="str">
        <f>IF(AND(מרקובחצי[[#This Row],[CycleNumber]]&lt;$B1120,SUM(מרקובחצי[[#This Row],[12]],S1120)=2),1,"")</f>
        <v/>
      </c>
      <c r="AS1119" s="19" t="str">
        <f>IF(AND(מרקובחצי[[#This Row],[CycleNumber]]&lt;$B1120,SUM(מרקובחצי[[#This Row],[22]],V1120)=2),1,"")</f>
        <v/>
      </c>
      <c r="AT1119" s="21">
        <f>SUM(מרקובחצי[[#This Row],[11]:[33]])</f>
        <v>1</v>
      </c>
    </row>
    <row r="1120" spans="1:46" ht="15.6" x14ac:dyDescent="0.25">
      <c r="A1120" s="19" t="s">
        <v>121</v>
      </c>
      <c r="B1120" s="19">
        <v>6</v>
      </c>
      <c r="C1120">
        <v>31</v>
      </c>
      <c r="D1120" s="19">
        <f>מרקובחצי[[#This Row],[LengthofCycle]]+1</f>
        <v>32</v>
      </c>
      <c r="E1120" t="str">
        <f>IF(IFERROR(LOOKUP(מרקובחצי[[#This Row],[ClientID]],קביעויות[הפלגה]),FALSE)=מרקובחצי[[#This Row],[ClientID]],1,"")</f>
        <v/>
      </c>
      <c r="F1120" t="str">
        <f>IF(IFERROR(LOOKUP(מרקובחצי[[#This Row],[ClientID]],סוגחציקבוע[S31]),FALSE)=מרקובחצי[[#This Row],[ClientID]],1,"")</f>
        <v/>
      </c>
      <c r="G1120" t="str">
        <f>IF(IFERROR(LOOKUP(מרקובחצי[[#This Row],[ClientID]],סוגחציקבוע[S32]),FALSE)=מרקובחצי[[#This Row],[ClientID]],1,"")</f>
        <v/>
      </c>
      <c r="H1120" t="str">
        <f>IF(IFERROR(LOOKUP(מרקובחצי[[#This Row],[ClientID]],סוגחציקבוע[S33]),FALSE)=מרקובחצי[[#This Row],[ClientID]],1,"")</f>
        <v/>
      </c>
      <c r="I1120">
        <f>IF(IFERROR(LOOKUP(מרקובחצי[[#This Row],[ClientID]],סוגחציקבוע[S32&amp;33]),FALSE)=מרקובחצי[[#This Row],[ClientID]],1,"")</f>
        <v>1</v>
      </c>
      <c r="J1120" s="19">
        <f>IF(SUM(מרקובחצי[[#This Row],[11]:[13]])=1,מרקובחצי[[#This Row],[עד ועד]],IF(SUM(R1119:T1120)=1,IF(מרקובחצי[[#This Row],[עד ועד]]&lt;J1119,מרקובחצי[[#This Row],[עד ועד]],J1119),J1119))</f>
        <v>32</v>
      </c>
      <c r="K1120" s="19">
        <f>IF(SUM(מרקובחצי[[#This Row],[11]:[13]])=1,מרקובחצי[[#This Row],[עד ועד]],IF(SUM(R1119:T1120)=1,IF(מרקובחצי[[#This Row],[עד ועד]]&gt;K1119,מרקובחצי[[#This Row],[עד ועד]],K1119),K1119))</f>
        <v>37</v>
      </c>
      <c r="L1120" s="19" t="str">
        <f>IF(AND(SUM(מרקובחצי[[#This Row],[31]:[33]])=1,SUM(U1119:W1119)=0),מרקובחצי[[#This Row],[מקס]]-מרקובחצי[[#This Row],[מינ]],"")</f>
        <v/>
      </c>
      <c r="M112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120" s="19" t="str">
        <f t="shared" si="17"/>
        <v>S13</v>
      </c>
      <c r="O1120" s="19" t="str">
        <f>IF(מרקובחצי[[#This Row],[קבעה הפלגה?]]=1,"",IF(AND(מרקובחצי[[#This Row],[עד ועד]]&lt;29,OR(מרקובחצי[[#This Row],[CycleNumber]]=1,AND(U1119=1,OR(מרקובחצי[[#This Row],[עד ועד]]&lt;J1119,מרקובחצי[[#This Row],[עד ועד]]&gt;K1119)),AND(V1119=1,מרקובחצי[[#This Row],[עד ועד]]&lt;J1119),W1119=1)),1,""))</f>
        <v/>
      </c>
      <c r="P1120" s="19" t="str">
        <f>IF(מרקובחצי[[#This Row],[קבעה הפלגה?]]=1,"",IF(AND(מרקובחצי[[#This Row],[עד ועד]]&gt;28,מרקובחצי[[#This Row],[עד ועד]]&lt;32,OR(מרקובחצי[[#This Row],[CycleNumber]]=1,AND(U1119=1),AND(V1119=1,OR(מרקובחצי[[#This Row],[עד ועד]]&lt;J1119,מרקובחצי[[#This Row],[עד ועד]]&gt;K1119)),W1119=1)),1,""))</f>
        <v/>
      </c>
      <c r="Q1120" s="19" t="str">
        <f>IF(מרקובחצי[[#This Row],[קבעה הפלגה?]]=1,"",IF(AND(מרקובחצי[[#This Row],[עד ועד]]&gt;31,OR(מרקובחצי[[#This Row],[CycleNumber]]=1,AND(U1119=1),AND(V1119=1,מרקובחצי[[#This Row],[עד ועד]]&gt;K1119),AND(W1119=1,OR(מרקובחצי[[#This Row],[עד ועד]]&gt;K1119,מרקובחצי[[#This Row],[עד ועד]]&lt;J1119)))),1,""))</f>
        <v/>
      </c>
      <c r="R1120" s="19" t="str">
        <f>IF(מרקובחצי[[#This Row],[CycleNumber]]&gt;1,IF(AND(O1119=1,מרקובחצי[[#This Row],[עד ועד]]&lt;29),1,""),"")</f>
        <v/>
      </c>
      <c r="S1120" s="19" t="str">
        <f>IF(מרקובחצי[[#This Row],[CycleNumber]]&gt;1,IF(OR(AND(O1119=1,מרקובחצי[[#This Row],[עד ועד]]&gt;28),AND(P1119=1),AND(Q1119=1,מרקובחצי[[#This Row],[עד ועד]]&lt;32)),1,""),"")</f>
        <v/>
      </c>
      <c r="T1120" s="19">
        <f>IF(מרקובחצי[[#This Row],[CycleNumber]]&gt;1,IF(AND(Q1119=1,מרקובחצי[[#This Row],[עד ועד]]&gt;31),1,""),"")</f>
        <v>1</v>
      </c>
      <c r="U1120" s="19" t="str">
        <f>IF(מרקובחצי[[#This Row],[CycleNumber]]&gt;1,IF(AND(R1119=1,מרקובחצי[[#This Row],[עד ועד]]&lt;29),1,IF(AND(U1119=1,NOT(OR(מרקובחצי[[#This Row],[עד ועד]]&lt;J1119,מרקובחצי[[#This Row],[עד ועד]]&gt;K1119))),1,"")),"")</f>
        <v/>
      </c>
      <c r="V1120" s="19" t="str">
        <f>IF(מרקובחצי[[#This Row],[CycleNumber]]&gt;1,IF(AND(SUM(R1119:T1119)=1,מרקובחצי[[#This Row],[עד ועד]]&gt;28,מרקובחצי[[#This Row],[עד ועד]]&lt;32),1,IF(OR(S1119=1,AND(R1119=1,מרקובחצי[[#This Row],[עד ועד]]&gt;28),AND(T1119=1,מרקובחצי[[#This Row],[עד ועד]]&lt;32)),1,IF(AND(V1119=1,NOT(OR(מרקובחצי[[#This Row],[עד ועד]]&lt;J1119,מרקובחצי[[#This Row],[עד ועד]]&gt;K1119))),1,""))),"")</f>
        <v/>
      </c>
      <c r="W1120" s="19" t="str">
        <f>IF(מרקובחצי[[#This Row],[CycleNumber]]&gt;1,IF(AND(T1119=1,מרקובחצי[[#This Row],[עד ועד]]&gt;31),1,IF(AND(W1119=1,NOT(OR(מרקובחצי[[#This Row],[עד ועד]]&lt;J1119,מרקובחצי[[#This Row],[עד ועד]]&gt;K1119))),1,"")),"")</f>
        <v/>
      </c>
      <c r="X1120" s="19" t="str">
        <f>IF(AND(מרקובחצי[[#This Row],[CycleNumber]]&lt;$B1121,SUM(מרקובחצי[[#This Row],[11]],R1121)=2),1,"")</f>
        <v/>
      </c>
      <c r="Y1120" s="19" t="str">
        <f>IF(AND(מרקובחצי[[#This Row],[CycleNumber]]&lt;$B1121,SUM(מרקובחצי[[#This Row],[11]],S1121)=2),1,"")</f>
        <v/>
      </c>
      <c r="Z1120" s="19" t="str">
        <f>IF(AND(מרקובחצי[[#This Row],[CycleNumber]]&lt;$B1121,SUM(מרקובחצי[[#This Row],[13]],S1121)=2),1,"")</f>
        <v/>
      </c>
      <c r="AA1120" s="19" t="str">
        <f>IF(AND(מרקובחצי[[#This Row],[CycleNumber]]&lt;$B1121,SUM(מרקובחצי[[#This Row],[13]],T1121)=2),1,"")</f>
        <v/>
      </c>
      <c r="AB1120" s="19" t="str">
        <f>IF(AND(מרקובחצי[[#This Row],[CycleNumber]]&lt;$B1121,SUM(מרקובחצי[[#This Row],[21]],U1121)=2),1,"")</f>
        <v/>
      </c>
      <c r="AC1120" s="19" t="str">
        <f>IF(AND(מרקובחצי[[#This Row],[CycleNumber]]&lt;$B1121,SUM(מרקובחצי[[#This Row],[21]],V1121)=2),1,"")</f>
        <v/>
      </c>
      <c r="AD1120" s="19" t="str">
        <f>IF(AND(מרקובחצי[[#This Row],[CycleNumber]]&lt;$B1121,SUM(מרקובחצי[[#This Row],[23]],V1121)=2),1,"")</f>
        <v/>
      </c>
      <c r="AE1120" s="19">
        <f>IF(AND(מרקובחצי[[#This Row],[CycleNumber]]&lt;$B1121,SUM(מרקובחצי[[#This Row],[23]],W1121)=2),1,"")</f>
        <v>1</v>
      </c>
      <c r="AF1120" s="19" t="str">
        <f>IF(AND(מרקובחצי[[#This Row],[CycleNumber]]&lt;$B1121,SUM(מרקובחצי[[#This Row],[31]],O1121)=2),1,"")</f>
        <v/>
      </c>
      <c r="AG1120" s="19" t="str">
        <f>IF(AND(מרקובחצי[[#This Row],[CycleNumber]]&lt;$B1121,SUM(מרקובחצי[[#This Row],[31]],P1121)=2),1,"")</f>
        <v/>
      </c>
      <c r="AH1120" s="19" t="str">
        <f>IF(AND(מרקובחצי[[#This Row],[CycleNumber]]&lt;$B1121,SUM(מרקובחצי[[#This Row],[31]],Q1121)=2),1,"")</f>
        <v/>
      </c>
      <c r="AI1120" s="19" t="str">
        <f>IF(AND(מרקובחצי[[#This Row],[CycleNumber]]&lt;$B1121,SUM(U1120:U1121)=2),1,"")</f>
        <v/>
      </c>
      <c r="AJ1120" s="19" t="str">
        <f>IF(AND(מרקובחצי[[#This Row],[CycleNumber]]&lt;$B1121,SUM(מרקובחצי[[#This Row],[32]],O1121)=2),1,"")</f>
        <v/>
      </c>
      <c r="AK1120" s="19" t="str">
        <f>IF(AND(מרקובחצי[[#This Row],[CycleNumber]]&lt;$B1121,SUM(מרקובחצי[[#This Row],[32]],P1121)=2),1,"")</f>
        <v/>
      </c>
      <c r="AL1120" s="19" t="str">
        <f>IF(AND(מרקובחצי[[#This Row],[CycleNumber]]&lt;$B1121,SUM(מרקובחצי[[#This Row],[32]],Q1121)=2),1,"")</f>
        <v/>
      </c>
      <c r="AM1120" s="19" t="str">
        <f>IF(AND(מרקובחצי[[#This Row],[CycleNumber]]&lt;$B1121,SUM(V1120:V1121)=2),1,"")</f>
        <v/>
      </c>
      <c r="AN1120" s="19" t="str">
        <f>IF(AND(מרקובחצי[[#This Row],[CycleNumber]]&lt;$B1121,SUM(מרקובחצי[[#This Row],[33]],O1121)=2),1,"")</f>
        <v/>
      </c>
      <c r="AO1120" s="19" t="str">
        <f>IF(AND(מרקובחצי[[#This Row],[CycleNumber]]&lt;$B1121,SUM(מרקובחצי[[#This Row],[33]],P1121)=2),1,"")</f>
        <v/>
      </c>
      <c r="AP1120" s="19" t="str">
        <f>IF(AND(מרקובחצי[[#This Row],[CycleNumber]]&lt;$B1121,SUM(מרקובחצי[[#This Row],[33]],Q1121)=2),1,"")</f>
        <v/>
      </c>
      <c r="AQ1120" s="19" t="str">
        <f>IF(AND(מרקובחצי[[#This Row],[CycleNumber]]&lt;$B1121,SUM(W1120:W1121)=2),1,"")</f>
        <v/>
      </c>
      <c r="AR1120" s="19" t="str">
        <f>IF(AND(מרקובחצי[[#This Row],[CycleNumber]]&lt;$B1121,SUM(מרקובחצי[[#This Row],[12]],S1121)=2),1,"")</f>
        <v/>
      </c>
      <c r="AS1120" s="19" t="str">
        <f>IF(AND(מרקובחצי[[#This Row],[CycleNumber]]&lt;$B1121,SUM(מרקובחצי[[#This Row],[22]],V1121)=2),1,"")</f>
        <v/>
      </c>
      <c r="AT1120" s="21">
        <f>SUM(מרקובחצי[[#This Row],[11]:[33]])</f>
        <v>1</v>
      </c>
    </row>
    <row r="1121" spans="1:46" ht="15.6" x14ac:dyDescent="0.25">
      <c r="A1121" s="19" t="s">
        <v>121</v>
      </c>
      <c r="B1121" s="19">
        <v>7</v>
      </c>
      <c r="C1121">
        <v>42</v>
      </c>
      <c r="D1121" s="19">
        <f>מרקובחצי[[#This Row],[LengthofCycle]]+1</f>
        <v>43</v>
      </c>
      <c r="E1121" t="str">
        <f>IF(IFERROR(LOOKUP(מרקובחצי[[#This Row],[ClientID]],קביעויות[הפלגה]),FALSE)=מרקובחצי[[#This Row],[ClientID]],1,"")</f>
        <v/>
      </c>
      <c r="F1121" t="str">
        <f>IF(IFERROR(LOOKUP(מרקובחצי[[#This Row],[ClientID]],סוגחציקבוע[S31]),FALSE)=מרקובחצי[[#This Row],[ClientID]],1,"")</f>
        <v/>
      </c>
      <c r="G1121" t="str">
        <f>IF(IFERROR(LOOKUP(מרקובחצי[[#This Row],[ClientID]],סוגחציקבוע[S32]),FALSE)=מרקובחצי[[#This Row],[ClientID]],1,"")</f>
        <v/>
      </c>
      <c r="H1121" t="str">
        <f>IF(IFERROR(LOOKUP(מרקובחצי[[#This Row],[ClientID]],סוגחציקבוע[S33]),FALSE)=מרקובחצי[[#This Row],[ClientID]],1,"")</f>
        <v/>
      </c>
      <c r="I1121">
        <f>IF(IFERROR(LOOKUP(מרקובחצי[[#This Row],[ClientID]],סוגחציקבוע[S32&amp;33]),FALSE)=מרקובחצי[[#This Row],[ClientID]],1,"")</f>
        <v>1</v>
      </c>
      <c r="J1121" s="19">
        <f>IF(SUM(מרקובחצי[[#This Row],[11]:[13]])=1,מרקובחצי[[#This Row],[עד ועד]],IF(SUM(R1120:T1121)=1,IF(מרקובחצי[[#This Row],[עד ועד]]&lt;J1120,מרקובחצי[[#This Row],[עד ועד]],J1120),J1120))</f>
        <v>32</v>
      </c>
      <c r="K1121" s="19">
        <f>IF(SUM(מרקובחצי[[#This Row],[11]:[13]])=1,מרקובחצי[[#This Row],[עד ועד]],IF(SUM(R1120:T1121)=1,IF(מרקובחצי[[#This Row],[עד ועד]]&gt;K1120,מרקובחצי[[#This Row],[עד ועד]],K1120),K1120))</f>
        <v>43</v>
      </c>
      <c r="L1121" s="19">
        <f>IF(AND(SUM(מרקובחצי[[#This Row],[31]:[33]])=1,SUM(U1120:W1120)=0),מרקובחצי[[#This Row],[מקס]]-מרקובחצי[[#This Row],[מינ]],"")</f>
        <v>11</v>
      </c>
      <c r="M112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121" s="19" t="str">
        <f t="shared" si="17"/>
        <v>S23</v>
      </c>
      <c r="O1121" s="19" t="str">
        <f>IF(מרקובחצי[[#This Row],[קבעה הפלגה?]]=1,"",IF(AND(מרקובחצי[[#This Row],[עד ועד]]&lt;29,OR(מרקובחצי[[#This Row],[CycleNumber]]=1,AND(U1120=1,OR(מרקובחצי[[#This Row],[עד ועד]]&lt;J1120,מרקובחצי[[#This Row],[עד ועד]]&gt;K1120)),AND(V1120=1,מרקובחצי[[#This Row],[עד ועד]]&lt;J1120),W1120=1)),1,""))</f>
        <v/>
      </c>
      <c r="P1121" s="19" t="str">
        <f>IF(מרקובחצי[[#This Row],[קבעה הפלגה?]]=1,"",IF(AND(מרקובחצי[[#This Row],[עד ועד]]&gt;28,מרקובחצי[[#This Row],[עד ועד]]&lt;32,OR(מרקובחצי[[#This Row],[CycleNumber]]=1,AND(U1120=1),AND(V1120=1,OR(מרקובחצי[[#This Row],[עד ועד]]&lt;J1120,מרקובחצי[[#This Row],[עד ועד]]&gt;K1120)),W1120=1)),1,""))</f>
        <v/>
      </c>
      <c r="Q1121" s="19" t="str">
        <f>IF(מרקובחצי[[#This Row],[קבעה הפלגה?]]=1,"",IF(AND(מרקובחצי[[#This Row],[עד ועד]]&gt;31,OR(מרקובחצי[[#This Row],[CycleNumber]]=1,AND(U1120=1),AND(V1120=1,מרקובחצי[[#This Row],[עד ועד]]&gt;K1120),AND(W1120=1,OR(מרקובחצי[[#This Row],[עד ועד]]&gt;K1120,מרקובחצי[[#This Row],[עד ועד]]&lt;J1120)))),1,""))</f>
        <v/>
      </c>
      <c r="R1121" s="19" t="str">
        <f>IF(מרקובחצי[[#This Row],[CycleNumber]]&gt;1,IF(AND(O1120=1,מרקובחצי[[#This Row],[עד ועד]]&lt;29),1,""),"")</f>
        <v/>
      </c>
      <c r="S1121" s="19" t="str">
        <f>IF(מרקובחצי[[#This Row],[CycleNumber]]&gt;1,IF(OR(AND(O1120=1,מרקובחצי[[#This Row],[עד ועד]]&gt;28),AND(P1120=1),AND(Q1120=1,מרקובחצי[[#This Row],[עד ועד]]&lt;32)),1,""),"")</f>
        <v/>
      </c>
      <c r="T1121" s="19" t="str">
        <f>IF(מרקובחצי[[#This Row],[CycleNumber]]&gt;1,IF(AND(Q1120=1,מרקובחצי[[#This Row],[עד ועד]]&gt;31),1,""),"")</f>
        <v/>
      </c>
      <c r="U1121" s="19" t="str">
        <f>IF(מרקובחצי[[#This Row],[CycleNumber]]&gt;1,IF(AND(R1120=1,מרקובחצי[[#This Row],[עד ועד]]&lt;29),1,IF(AND(U1120=1,NOT(OR(מרקובחצי[[#This Row],[עד ועד]]&lt;J1120,מרקובחצי[[#This Row],[עד ועד]]&gt;K1120))),1,"")),"")</f>
        <v/>
      </c>
      <c r="V1121" s="19" t="str">
        <f>IF(מרקובחצי[[#This Row],[CycleNumber]]&gt;1,IF(AND(SUM(R1120:T1120)=1,מרקובחצי[[#This Row],[עד ועד]]&gt;28,מרקובחצי[[#This Row],[עד ועד]]&lt;32),1,IF(OR(S1120=1,AND(R1120=1,מרקובחצי[[#This Row],[עד ועד]]&gt;28),AND(T1120=1,מרקובחצי[[#This Row],[עד ועד]]&lt;32)),1,IF(AND(V1120=1,NOT(OR(מרקובחצי[[#This Row],[עד ועד]]&lt;J1120,מרקובחצי[[#This Row],[עד ועד]]&gt;K1120))),1,""))),"")</f>
        <v/>
      </c>
      <c r="W1121" s="19">
        <f>IF(מרקובחצי[[#This Row],[CycleNumber]]&gt;1,IF(AND(T1120=1,מרקובחצי[[#This Row],[עד ועד]]&gt;31),1,IF(AND(W1120=1,NOT(OR(מרקובחצי[[#This Row],[עד ועד]]&lt;J1120,מרקובחצי[[#This Row],[עד ועד]]&gt;K1120))),1,"")),"")</f>
        <v>1</v>
      </c>
      <c r="X1121" s="19" t="str">
        <f>IF(AND(מרקובחצי[[#This Row],[CycleNumber]]&lt;$B1122,SUM(מרקובחצי[[#This Row],[11]],R1122)=2),1,"")</f>
        <v/>
      </c>
      <c r="Y1121" s="19" t="str">
        <f>IF(AND(מרקובחצי[[#This Row],[CycleNumber]]&lt;$B1122,SUM(מרקובחצי[[#This Row],[11]],S1122)=2),1,"")</f>
        <v/>
      </c>
      <c r="Z1121" s="19" t="str">
        <f>IF(AND(מרקובחצי[[#This Row],[CycleNumber]]&lt;$B1122,SUM(מרקובחצי[[#This Row],[13]],S1122)=2),1,"")</f>
        <v/>
      </c>
      <c r="AA1121" s="19" t="str">
        <f>IF(AND(מרקובחצי[[#This Row],[CycleNumber]]&lt;$B1122,SUM(מרקובחצי[[#This Row],[13]],T1122)=2),1,"")</f>
        <v/>
      </c>
      <c r="AB1121" s="19" t="str">
        <f>IF(AND(מרקובחצי[[#This Row],[CycleNumber]]&lt;$B1122,SUM(מרקובחצי[[#This Row],[21]],U1122)=2),1,"")</f>
        <v/>
      </c>
      <c r="AC1121" s="19" t="str">
        <f>IF(AND(מרקובחצי[[#This Row],[CycleNumber]]&lt;$B1122,SUM(מרקובחצי[[#This Row],[21]],V1122)=2),1,"")</f>
        <v/>
      </c>
      <c r="AD1121" s="19" t="str">
        <f>IF(AND(מרקובחצי[[#This Row],[CycleNumber]]&lt;$B1122,SUM(מרקובחצי[[#This Row],[23]],V1122)=2),1,"")</f>
        <v/>
      </c>
      <c r="AE1121" s="19" t="str">
        <f>IF(AND(מרקובחצי[[#This Row],[CycleNumber]]&lt;$B1122,SUM(מרקובחצי[[#This Row],[23]],W1122)=2),1,"")</f>
        <v/>
      </c>
      <c r="AF1121" s="19" t="str">
        <f>IF(AND(מרקובחצי[[#This Row],[CycleNumber]]&lt;$B1122,SUM(מרקובחצי[[#This Row],[31]],O1122)=2),1,"")</f>
        <v/>
      </c>
      <c r="AG1121" s="19" t="str">
        <f>IF(AND(מרקובחצי[[#This Row],[CycleNumber]]&lt;$B1122,SUM(מרקובחצי[[#This Row],[31]],P1122)=2),1,"")</f>
        <v/>
      </c>
      <c r="AH1121" s="19" t="str">
        <f>IF(AND(מרקובחצי[[#This Row],[CycleNumber]]&lt;$B1122,SUM(מרקובחצי[[#This Row],[31]],Q1122)=2),1,"")</f>
        <v/>
      </c>
      <c r="AI1121" s="19" t="str">
        <f>IF(AND(מרקובחצי[[#This Row],[CycleNumber]]&lt;$B1122,SUM(U1121:U1122)=2),1,"")</f>
        <v/>
      </c>
      <c r="AJ1121" s="19" t="str">
        <f>IF(AND(מרקובחצי[[#This Row],[CycleNumber]]&lt;$B1122,SUM(מרקובחצי[[#This Row],[32]],O1122)=2),1,"")</f>
        <v/>
      </c>
      <c r="AK1121" s="19" t="str">
        <f>IF(AND(מרקובחצי[[#This Row],[CycleNumber]]&lt;$B1122,SUM(מרקובחצי[[#This Row],[32]],P1122)=2),1,"")</f>
        <v/>
      </c>
      <c r="AL1121" s="19" t="str">
        <f>IF(AND(מרקובחצי[[#This Row],[CycleNumber]]&lt;$B1122,SUM(מרקובחצי[[#This Row],[32]],Q1122)=2),1,"")</f>
        <v/>
      </c>
      <c r="AM1121" s="19" t="str">
        <f>IF(AND(מרקובחצי[[#This Row],[CycleNumber]]&lt;$B1122,SUM(V1121:V1122)=2),1,"")</f>
        <v/>
      </c>
      <c r="AN1121" s="19" t="str">
        <f>IF(AND(מרקובחצי[[#This Row],[CycleNumber]]&lt;$B1122,SUM(מרקובחצי[[#This Row],[33]],O1122)=2),1,"")</f>
        <v/>
      </c>
      <c r="AO1121" s="19" t="str">
        <f>IF(AND(מרקובחצי[[#This Row],[CycleNumber]]&lt;$B1122,SUM(מרקובחצי[[#This Row],[33]],P1122)=2),1,"")</f>
        <v/>
      </c>
      <c r="AP1121" s="19" t="str">
        <f>IF(AND(מרקובחצי[[#This Row],[CycleNumber]]&lt;$B1122,SUM(מרקובחצי[[#This Row],[33]],Q1122)=2),1,"")</f>
        <v/>
      </c>
      <c r="AQ1121" s="19">
        <f>IF(AND(מרקובחצי[[#This Row],[CycleNumber]]&lt;$B1122,SUM(W1121:W1122)=2),1,"")</f>
        <v>1</v>
      </c>
      <c r="AR1121" s="19" t="str">
        <f>IF(AND(מרקובחצי[[#This Row],[CycleNumber]]&lt;$B1122,SUM(מרקובחצי[[#This Row],[12]],S1122)=2),1,"")</f>
        <v/>
      </c>
      <c r="AS1121" s="19" t="str">
        <f>IF(AND(מרקובחצי[[#This Row],[CycleNumber]]&lt;$B1122,SUM(מרקובחצי[[#This Row],[22]],V1122)=2),1,"")</f>
        <v/>
      </c>
      <c r="AT1121" s="21">
        <f>SUM(מרקובחצי[[#This Row],[11]:[33]])</f>
        <v>1</v>
      </c>
    </row>
    <row r="1122" spans="1:46" ht="15.6" x14ac:dyDescent="0.25">
      <c r="A1122" s="19" t="s">
        <v>121</v>
      </c>
      <c r="B1122" s="19">
        <v>8</v>
      </c>
      <c r="C1122">
        <v>34</v>
      </c>
      <c r="D1122" s="19">
        <f>מרקובחצי[[#This Row],[LengthofCycle]]+1</f>
        <v>35</v>
      </c>
      <c r="E1122" t="str">
        <f>IF(IFERROR(LOOKUP(מרקובחצי[[#This Row],[ClientID]],קביעויות[הפלגה]),FALSE)=מרקובחצי[[#This Row],[ClientID]],1,"")</f>
        <v/>
      </c>
      <c r="F1122" t="str">
        <f>IF(IFERROR(LOOKUP(מרקובחצי[[#This Row],[ClientID]],סוגחציקבוע[S31]),FALSE)=מרקובחצי[[#This Row],[ClientID]],1,"")</f>
        <v/>
      </c>
      <c r="G1122" t="str">
        <f>IF(IFERROR(LOOKUP(מרקובחצי[[#This Row],[ClientID]],סוגחציקבוע[S32]),FALSE)=מרקובחצי[[#This Row],[ClientID]],1,"")</f>
        <v/>
      </c>
      <c r="H1122" t="str">
        <f>IF(IFERROR(LOOKUP(מרקובחצי[[#This Row],[ClientID]],סוגחציקבוע[S33]),FALSE)=מרקובחצי[[#This Row],[ClientID]],1,"")</f>
        <v/>
      </c>
      <c r="I1122">
        <f>IF(IFERROR(LOOKUP(מרקובחצי[[#This Row],[ClientID]],סוגחציקבוע[S32&amp;33]),FALSE)=מרקובחצי[[#This Row],[ClientID]],1,"")</f>
        <v>1</v>
      </c>
      <c r="J1122" s="19">
        <f>IF(SUM(מרקובחצי[[#This Row],[11]:[13]])=1,מרקובחצי[[#This Row],[עד ועד]],IF(SUM(R1121:T1122)=1,IF(מרקובחצי[[#This Row],[עד ועד]]&lt;J1121,מרקובחצי[[#This Row],[עד ועד]],J1121),J1121))</f>
        <v>32</v>
      </c>
      <c r="K1122" s="19">
        <f>IF(SUM(מרקובחצי[[#This Row],[11]:[13]])=1,מרקובחצי[[#This Row],[עד ועד]],IF(SUM(R1121:T1122)=1,IF(מרקובחצי[[#This Row],[עד ועד]]&gt;K1121,מרקובחצי[[#This Row],[עד ועד]],K1121),K1121))</f>
        <v>43</v>
      </c>
      <c r="L1122" s="19" t="str">
        <f>IF(AND(SUM(מרקובחצי[[#This Row],[31]:[33]])=1,SUM(U1121:W1121)=0),מרקובחצי[[#This Row],[מקס]]-מרקובחצי[[#This Row],[מינ]],"")</f>
        <v/>
      </c>
      <c r="M112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122" s="19" t="str">
        <f t="shared" si="17"/>
        <v>S33</v>
      </c>
      <c r="O1122" s="19" t="str">
        <f>IF(מרקובחצי[[#This Row],[קבעה הפלגה?]]=1,"",IF(AND(מרקובחצי[[#This Row],[עד ועד]]&lt;29,OR(מרקובחצי[[#This Row],[CycleNumber]]=1,AND(U1121=1,OR(מרקובחצי[[#This Row],[עד ועד]]&lt;J1121,מרקובחצי[[#This Row],[עד ועד]]&gt;K1121)),AND(V1121=1,מרקובחצי[[#This Row],[עד ועד]]&lt;J1121),W1121=1)),1,""))</f>
        <v/>
      </c>
      <c r="P1122" s="19" t="str">
        <f>IF(מרקובחצי[[#This Row],[קבעה הפלגה?]]=1,"",IF(AND(מרקובחצי[[#This Row],[עד ועד]]&gt;28,מרקובחצי[[#This Row],[עד ועד]]&lt;32,OR(מרקובחצי[[#This Row],[CycleNumber]]=1,AND(U1121=1),AND(V1121=1,OR(מרקובחצי[[#This Row],[עד ועד]]&lt;J1121,מרקובחצי[[#This Row],[עד ועד]]&gt;K1121)),W1121=1)),1,""))</f>
        <v/>
      </c>
      <c r="Q1122" s="19" t="str">
        <f>IF(מרקובחצי[[#This Row],[קבעה הפלגה?]]=1,"",IF(AND(מרקובחצי[[#This Row],[עד ועד]]&gt;31,OR(מרקובחצי[[#This Row],[CycleNumber]]=1,AND(U1121=1),AND(V1121=1,מרקובחצי[[#This Row],[עד ועד]]&gt;K1121),AND(W1121=1,OR(מרקובחצי[[#This Row],[עד ועד]]&gt;K1121,מרקובחצי[[#This Row],[עד ועד]]&lt;J1121)))),1,""))</f>
        <v/>
      </c>
      <c r="R1122" s="19" t="str">
        <f>IF(מרקובחצי[[#This Row],[CycleNumber]]&gt;1,IF(AND(O1121=1,מרקובחצי[[#This Row],[עד ועד]]&lt;29),1,""),"")</f>
        <v/>
      </c>
      <c r="S1122" s="19" t="str">
        <f>IF(מרקובחצי[[#This Row],[CycleNumber]]&gt;1,IF(OR(AND(O1121=1,מרקובחצי[[#This Row],[עד ועד]]&gt;28),AND(P1121=1),AND(Q1121=1,מרקובחצי[[#This Row],[עד ועד]]&lt;32)),1,""),"")</f>
        <v/>
      </c>
      <c r="T1122" s="19" t="str">
        <f>IF(מרקובחצי[[#This Row],[CycleNumber]]&gt;1,IF(AND(Q1121=1,מרקובחצי[[#This Row],[עד ועד]]&gt;31),1,""),"")</f>
        <v/>
      </c>
      <c r="U1122" s="19" t="str">
        <f>IF(מרקובחצי[[#This Row],[CycleNumber]]&gt;1,IF(AND(R1121=1,מרקובחצי[[#This Row],[עד ועד]]&lt;29),1,IF(AND(U1121=1,NOT(OR(מרקובחצי[[#This Row],[עד ועד]]&lt;J1121,מרקובחצי[[#This Row],[עד ועד]]&gt;K1121))),1,"")),"")</f>
        <v/>
      </c>
      <c r="V1122" s="19" t="str">
        <f>IF(מרקובחצי[[#This Row],[CycleNumber]]&gt;1,IF(AND(SUM(R1121:T1121)=1,מרקובחצי[[#This Row],[עד ועד]]&gt;28,מרקובחצי[[#This Row],[עד ועד]]&lt;32),1,IF(OR(S1121=1,AND(R1121=1,מרקובחצי[[#This Row],[עד ועד]]&gt;28),AND(T1121=1,מרקובחצי[[#This Row],[עד ועד]]&lt;32)),1,IF(AND(V1121=1,NOT(OR(מרקובחצי[[#This Row],[עד ועד]]&lt;J1121,מרקובחצי[[#This Row],[עד ועד]]&gt;K1121))),1,""))),"")</f>
        <v/>
      </c>
      <c r="W1122" s="19">
        <f>IF(מרקובחצי[[#This Row],[CycleNumber]]&gt;1,IF(AND(T1121=1,מרקובחצי[[#This Row],[עד ועד]]&gt;31),1,IF(AND(W1121=1,NOT(OR(מרקובחצי[[#This Row],[עד ועד]]&lt;J1121,מרקובחצי[[#This Row],[עד ועד]]&gt;K1121))),1,"")),"")</f>
        <v>1</v>
      </c>
      <c r="X1122" s="19" t="str">
        <f>IF(AND(מרקובחצי[[#This Row],[CycleNumber]]&lt;$B1123,SUM(מרקובחצי[[#This Row],[11]],R1123)=2),1,"")</f>
        <v/>
      </c>
      <c r="Y1122" s="19" t="str">
        <f>IF(AND(מרקובחצי[[#This Row],[CycleNumber]]&lt;$B1123,SUM(מרקובחצי[[#This Row],[11]],S1123)=2),1,"")</f>
        <v/>
      </c>
      <c r="Z1122" s="19" t="str">
        <f>IF(AND(מרקובחצי[[#This Row],[CycleNumber]]&lt;$B1123,SUM(מרקובחצי[[#This Row],[13]],S1123)=2),1,"")</f>
        <v/>
      </c>
      <c r="AA1122" s="19" t="str">
        <f>IF(AND(מרקובחצי[[#This Row],[CycleNumber]]&lt;$B1123,SUM(מרקובחצי[[#This Row],[13]],T1123)=2),1,"")</f>
        <v/>
      </c>
      <c r="AB1122" s="19" t="str">
        <f>IF(AND(מרקובחצי[[#This Row],[CycleNumber]]&lt;$B1123,SUM(מרקובחצי[[#This Row],[21]],U1123)=2),1,"")</f>
        <v/>
      </c>
      <c r="AC1122" s="19" t="str">
        <f>IF(AND(מרקובחצי[[#This Row],[CycleNumber]]&lt;$B1123,SUM(מרקובחצי[[#This Row],[21]],V1123)=2),1,"")</f>
        <v/>
      </c>
      <c r="AD1122" s="19" t="str">
        <f>IF(AND(מרקובחצי[[#This Row],[CycleNumber]]&lt;$B1123,SUM(מרקובחצי[[#This Row],[23]],V1123)=2),1,"")</f>
        <v/>
      </c>
      <c r="AE1122" s="19" t="str">
        <f>IF(AND(מרקובחצי[[#This Row],[CycleNumber]]&lt;$B1123,SUM(מרקובחצי[[#This Row],[23]],W1123)=2),1,"")</f>
        <v/>
      </c>
      <c r="AF1122" s="19" t="str">
        <f>IF(AND(מרקובחצי[[#This Row],[CycleNumber]]&lt;$B1123,SUM(מרקובחצי[[#This Row],[31]],O1123)=2),1,"")</f>
        <v/>
      </c>
      <c r="AG1122" s="19" t="str">
        <f>IF(AND(מרקובחצי[[#This Row],[CycleNumber]]&lt;$B1123,SUM(מרקובחצי[[#This Row],[31]],P1123)=2),1,"")</f>
        <v/>
      </c>
      <c r="AH1122" s="19" t="str">
        <f>IF(AND(מרקובחצי[[#This Row],[CycleNumber]]&lt;$B1123,SUM(מרקובחצי[[#This Row],[31]],Q1123)=2),1,"")</f>
        <v/>
      </c>
      <c r="AI1122" s="19" t="str">
        <f>IF(AND(מרקובחצי[[#This Row],[CycleNumber]]&lt;$B1123,SUM(U1122:U1123)=2),1,"")</f>
        <v/>
      </c>
      <c r="AJ1122" s="19" t="str">
        <f>IF(AND(מרקובחצי[[#This Row],[CycleNumber]]&lt;$B1123,SUM(מרקובחצי[[#This Row],[32]],O1123)=2),1,"")</f>
        <v/>
      </c>
      <c r="AK1122" s="19" t="str">
        <f>IF(AND(מרקובחצי[[#This Row],[CycleNumber]]&lt;$B1123,SUM(מרקובחצי[[#This Row],[32]],P1123)=2),1,"")</f>
        <v/>
      </c>
      <c r="AL1122" s="19" t="str">
        <f>IF(AND(מרקובחצי[[#This Row],[CycleNumber]]&lt;$B1123,SUM(מרקובחצי[[#This Row],[32]],Q1123)=2),1,"")</f>
        <v/>
      </c>
      <c r="AM1122" s="19" t="str">
        <f>IF(AND(מרקובחצי[[#This Row],[CycleNumber]]&lt;$B1123,SUM(V1122:V1123)=2),1,"")</f>
        <v/>
      </c>
      <c r="AN1122" s="19" t="str">
        <f>IF(AND(מרקובחצי[[#This Row],[CycleNumber]]&lt;$B1123,SUM(מרקובחצי[[#This Row],[33]],O1123)=2),1,"")</f>
        <v/>
      </c>
      <c r="AO1122" s="19" t="str">
        <f>IF(AND(מרקובחצי[[#This Row],[CycleNumber]]&lt;$B1123,SUM(מרקובחצי[[#This Row],[33]],P1123)=2),1,"")</f>
        <v/>
      </c>
      <c r="AP1122" s="19" t="str">
        <f>IF(AND(מרקובחצי[[#This Row],[CycleNumber]]&lt;$B1123,SUM(מרקובחצי[[#This Row],[33]],Q1123)=2),1,"")</f>
        <v/>
      </c>
      <c r="AQ1122" s="19">
        <f>IF(AND(מרקובחצי[[#This Row],[CycleNumber]]&lt;$B1123,SUM(W1122:W1123)=2),1,"")</f>
        <v>1</v>
      </c>
      <c r="AR1122" s="19" t="str">
        <f>IF(AND(מרקובחצי[[#This Row],[CycleNumber]]&lt;$B1123,SUM(מרקובחצי[[#This Row],[12]],S1123)=2),1,"")</f>
        <v/>
      </c>
      <c r="AS1122" s="19" t="str">
        <f>IF(AND(מרקובחצי[[#This Row],[CycleNumber]]&lt;$B1123,SUM(מרקובחצי[[#This Row],[22]],V1123)=2),1,"")</f>
        <v/>
      </c>
      <c r="AT1122" s="21">
        <f>SUM(מרקובחצי[[#This Row],[11]:[33]])</f>
        <v>1</v>
      </c>
    </row>
    <row r="1123" spans="1:46" ht="15.6" x14ac:dyDescent="0.25">
      <c r="A1123" s="19" t="s">
        <v>121</v>
      </c>
      <c r="B1123" s="19">
        <v>9</v>
      </c>
      <c r="C1123">
        <v>35</v>
      </c>
      <c r="D1123" s="19">
        <f>מרקובחצי[[#This Row],[LengthofCycle]]+1</f>
        <v>36</v>
      </c>
      <c r="E1123" t="str">
        <f>IF(IFERROR(LOOKUP(מרקובחצי[[#This Row],[ClientID]],קביעויות[הפלגה]),FALSE)=מרקובחצי[[#This Row],[ClientID]],1,"")</f>
        <v/>
      </c>
      <c r="F1123" t="str">
        <f>IF(IFERROR(LOOKUP(מרקובחצי[[#This Row],[ClientID]],סוגחציקבוע[S31]),FALSE)=מרקובחצי[[#This Row],[ClientID]],1,"")</f>
        <v/>
      </c>
      <c r="G1123" t="str">
        <f>IF(IFERROR(LOOKUP(מרקובחצי[[#This Row],[ClientID]],סוגחציקבוע[S32]),FALSE)=מרקובחצי[[#This Row],[ClientID]],1,"")</f>
        <v/>
      </c>
      <c r="H1123" t="str">
        <f>IF(IFERROR(LOOKUP(מרקובחצי[[#This Row],[ClientID]],סוגחציקבוע[S33]),FALSE)=מרקובחצי[[#This Row],[ClientID]],1,"")</f>
        <v/>
      </c>
      <c r="I1123">
        <f>IF(IFERROR(LOOKUP(מרקובחצי[[#This Row],[ClientID]],סוגחציקבוע[S32&amp;33]),FALSE)=מרקובחצי[[#This Row],[ClientID]],1,"")</f>
        <v>1</v>
      </c>
      <c r="J1123" s="19">
        <f>IF(SUM(מרקובחצי[[#This Row],[11]:[13]])=1,מרקובחצי[[#This Row],[עד ועד]],IF(SUM(R1122:T1123)=1,IF(מרקובחצי[[#This Row],[עד ועד]]&lt;J1122,מרקובחצי[[#This Row],[עד ועד]],J1122),J1122))</f>
        <v>32</v>
      </c>
      <c r="K1123" s="19">
        <f>IF(SUM(מרקובחצי[[#This Row],[11]:[13]])=1,מרקובחצי[[#This Row],[עד ועד]],IF(SUM(R1122:T1123)=1,IF(מרקובחצי[[#This Row],[עד ועד]]&gt;K1122,מרקובחצי[[#This Row],[עד ועד]],K1122),K1122))</f>
        <v>43</v>
      </c>
      <c r="L1123" s="19" t="str">
        <f>IF(AND(SUM(מרקובחצי[[#This Row],[31]:[33]])=1,SUM(U1122:W1122)=0),מרקובחצי[[#This Row],[מקס]]-מרקובחצי[[#This Row],[מינ]],"")</f>
        <v/>
      </c>
      <c r="M112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123" s="19" t="str">
        <f t="shared" si="17"/>
        <v>S33</v>
      </c>
      <c r="O1123" s="19" t="str">
        <f>IF(מרקובחצי[[#This Row],[קבעה הפלגה?]]=1,"",IF(AND(מרקובחצי[[#This Row],[עד ועד]]&lt;29,OR(מרקובחצי[[#This Row],[CycleNumber]]=1,AND(U1122=1,OR(מרקובחצי[[#This Row],[עד ועד]]&lt;J1122,מרקובחצי[[#This Row],[עד ועד]]&gt;K1122)),AND(V1122=1,מרקובחצי[[#This Row],[עד ועד]]&lt;J1122),W1122=1)),1,""))</f>
        <v/>
      </c>
      <c r="P1123" s="19" t="str">
        <f>IF(מרקובחצי[[#This Row],[קבעה הפלגה?]]=1,"",IF(AND(מרקובחצי[[#This Row],[עד ועד]]&gt;28,מרקובחצי[[#This Row],[עד ועד]]&lt;32,OR(מרקובחצי[[#This Row],[CycleNumber]]=1,AND(U1122=1),AND(V1122=1,OR(מרקובחצי[[#This Row],[עד ועד]]&lt;J1122,מרקובחצי[[#This Row],[עד ועד]]&gt;K1122)),W1122=1)),1,""))</f>
        <v/>
      </c>
      <c r="Q1123" s="19" t="str">
        <f>IF(מרקובחצי[[#This Row],[קבעה הפלגה?]]=1,"",IF(AND(מרקובחצי[[#This Row],[עד ועד]]&gt;31,OR(מרקובחצי[[#This Row],[CycleNumber]]=1,AND(U1122=1),AND(V1122=1,מרקובחצי[[#This Row],[עד ועד]]&gt;K1122),AND(W1122=1,OR(מרקובחצי[[#This Row],[עד ועד]]&gt;K1122,מרקובחצי[[#This Row],[עד ועד]]&lt;J1122)))),1,""))</f>
        <v/>
      </c>
      <c r="R1123" s="19" t="str">
        <f>IF(מרקובחצי[[#This Row],[CycleNumber]]&gt;1,IF(AND(O1122=1,מרקובחצי[[#This Row],[עד ועד]]&lt;29),1,""),"")</f>
        <v/>
      </c>
      <c r="S1123" s="19" t="str">
        <f>IF(מרקובחצי[[#This Row],[CycleNumber]]&gt;1,IF(OR(AND(O1122=1,מרקובחצי[[#This Row],[עד ועד]]&gt;28),AND(P1122=1),AND(Q1122=1,מרקובחצי[[#This Row],[עד ועד]]&lt;32)),1,""),"")</f>
        <v/>
      </c>
      <c r="T1123" s="19" t="str">
        <f>IF(מרקובחצי[[#This Row],[CycleNumber]]&gt;1,IF(AND(Q1122=1,מרקובחצי[[#This Row],[עד ועד]]&gt;31),1,""),"")</f>
        <v/>
      </c>
      <c r="U1123" s="19" t="str">
        <f>IF(מרקובחצי[[#This Row],[CycleNumber]]&gt;1,IF(AND(R1122=1,מרקובחצי[[#This Row],[עד ועד]]&lt;29),1,IF(AND(U1122=1,NOT(OR(מרקובחצי[[#This Row],[עד ועד]]&lt;J1122,מרקובחצי[[#This Row],[עד ועד]]&gt;K1122))),1,"")),"")</f>
        <v/>
      </c>
      <c r="V1123" s="19" t="str">
        <f>IF(מרקובחצי[[#This Row],[CycleNumber]]&gt;1,IF(AND(SUM(R1122:T1122)=1,מרקובחצי[[#This Row],[עד ועד]]&gt;28,מרקובחצי[[#This Row],[עד ועד]]&lt;32),1,IF(OR(S1122=1,AND(R1122=1,מרקובחצי[[#This Row],[עד ועד]]&gt;28),AND(T1122=1,מרקובחצי[[#This Row],[עד ועד]]&lt;32)),1,IF(AND(V1122=1,NOT(OR(מרקובחצי[[#This Row],[עד ועד]]&lt;J1122,מרקובחצי[[#This Row],[עד ועד]]&gt;K1122))),1,""))),"")</f>
        <v/>
      </c>
      <c r="W1123" s="19">
        <f>IF(מרקובחצי[[#This Row],[CycleNumber]]&gt;1,IF(AND(T1122=1,מרקובחצי[[#This Row],[עד ועד]]&gt;31),1,IF(AND(W1122=1,NOT(OR(מרקובחצי[[#This Row],[עד ועד]]&lt;J1122,מרקובחצי[[#This Row],[עד ועד]]&gt;K1122))),1,"")),"")</f>
        <v>1</v>
      </c>
      <c r="X1123" s="19" t="str">
        <f>IF(AND(מרקובחצי[[#This Row],[CycleNumber]]&lt;$B1124,SUM(מרקובחצי[[#This Row],[11]],R1124)=2),1,"")</f>
        <v/>
      </c>
      <c r="Y1123" s="19" t="str">
        <f>IF(AND(מרקובחצי[[#This Row],[CycleNumber]]&lt;$B1124,SUM(מרקובחצי[[#This Row],[11]],S1124)=2),1,"")</f>
        <v/>
      </c>
      <c r="Z1123" s="19" t="str">
        <f>IF(AND(מרקובחצי[[#This Row],[CycleNumber]]&lt;$B1124,SUM(מרקובחצי[[#This Row],[13]],S1124)=2),1,"")</f>
        <v/>
      </c>
      <c r="AA1123" s="19" t="str">
        <f>IF(AND(מרקובחצי[[#This Row],[CycleNumber]]&lt;$B1124,SUM(מרקובחצי[[#This Row],[13]],T1124)=2),1,"")</f>
        <v/>
      </c>
      <c r="AB1123" s="19" t="str">
        <f>IF(AND(מרקובחצי[[#This Row],[CycleNumber]]&lt;$B1124,SUM(מרקובחצי[[#This Row],[21]],U1124)=2),1,"")</f>
        <v/>
      </c>
      <c r="AC1123" s="19" t="str">
        <f>IF(AND(מרקובחצי[[#This Row],[CycleNumber]]&lt;$B1124,SUM(מרקובחצי[[#This Row],[21]],V1124)=2),1,"")</f>
        <v/>
      </c>
      <c r="AD1123" s="19" t="str">
        <f>IF(AND(מרקובחצי[[#This Row],[CycleNumber]]&lt;$B1124,SUM(מרקובחצי[[#This Row],[23]],V1124)=2),1,"")</f>
        <v/>
      </c>
      <c r="AE1123" s="19" t="str">
        <f>IF(AND(מרקובחצי[[#This Row],[CycleNumber]]&lt;$B1124,SUM(מרקובחצי[[#This Row],[23]],W1124)=2),1,"")</f>
        <v/>
      </c>
      <c r="AF1123" s="19" t="str">
        <f>IF(AND(מרקובחצי[[#This Row],[CycleNumber]]&lt;$B1124,SUM(מרקובחצי[[#This Row],[31]],O1124)=2),1,"")</f>
        <v/>
      </c>
      <c r="AG1123" s="19" t="str">
        <f>IF(AND(מרקובחצי[[#This Row],[CycleNumber]]&lt;$B1124,SUM(מרקובחצי[[#This Row],[31]],P1124)=2),1,"")</f>
        <v/>
      </c>
      <c r="AH1123" s="19" t="str">
        <f>IF(AND(מרקובחצי[[#This Row],[CycleNumber]]&lt;$B1124,SUM(מרקובחצי[[#This Row],[31]],Q1124)=2),1,"")</f>
        <v/>
      </c>
      <c r="AI1123" s="19" t="str">
        <f>IF(AND(מרקובחצי[[#This Row],[CycleNumber]]&lt;$B1124,SUM(U1123:U1124)=2),1,"")</f>
        <v/>
      </c>
      <c r="AJ1123" s="19" t="str">
        <f>IF(AND(מרקובחצי[[#This Row],[CycleNumber]]&lt;$B1124,SUM(מרקובחצי[[#This Row],[32]],O1124)=2),1,"")</f>
        <v/>
      </c>
      <c r="AK1123" s="19" t="str">
        <f>IF(AND(מרקובחצי[[#This Row],[CycleNumber]]&lt;$B1124,SUM(מרקובחצי[[#This Row],[32]],P1124)=2),1,"")</f>
        <v/>
      </c>
      <c r="AL1123" s="19" t="str">
        <f>IF(AND(מרקובחצי[[#This Row],[CycleNumber]]&lt;$B1124,SUM(מרקובחצי[[#This Row],[32]],Q1124)=2),1,"")</f>
        <v/>
      </c>
      <c r="AM1123" s="19" t="str">
        <f>IF(AND(מרקובחצי[[#This Row],[CycleNumber]]&lt;$B1124,SUM(V1123:V1124)=2),1,"")</f>
        <v/>
      </c>
      <c r="AN1123" s="19" t="str">
        <f>IF(AND(מרקובחצי[[#This Row],[CycleNumber]]&lt;$B1124,SUM(מרקובחצי[[#This Row],[33]],O1124)=2),1,"")</f>
        <v/>
      </c>
      <c r="AO1123" s="19" t="str">
        <f>IF(AND(מרקובחצי[[#This Row],[CycleNumber]]&lt;$B1124,SUM(מרקובחצי[[#This Row],[33]],P1124)=2),1,"")</f>
        <v/>
      </c>
      <c r="AP1123" s="19" t="str">
        <f>IF(AND(מרקובחצי[[#This Row],[CycleNumber]]&lt;$B1124,SUM(מרקובחצי[[#This Row],[33]],Q1124)=2),1,"")</f>
        <v/>
      </c>
      <c r="AQ1123" s="19">
        <f>IF(AND(מרקובחצי[[#This Row],[CycleNumber]]&lt;$B1124,SUM(W1123:W1124)=2),1,"")</f>
        <v>1</v>
      </c>
      <c r="AR1123" s="19" t="str">
        <f>IF(AND(מרקובחצי[[#This Row],[CycleNumber]]&lt;$B1124,SUM(מרקובחצי[[#This Row],[12]],S1124)=2),1,"")</f>
        <v/>
      </c>
      <c r="AS1123" s="19" t="str">
        <f>IF(AND(מרקובחצי[[#This Row],[CycleNumber]]&lt;$B1124,SUM(מרקובחצי[[#This Row],[22]],V1124)=2),1,"")</f>
        <v/>
      </c>
      <c r="AT1123" s="21">
        <f>SUM(מרקובחצי[[#This Row],[11]:[33]])</f>
        <v>1</v>
      </c>
    </row>
    <row r="1124" spans="1:46" ht="15.6" x14ac:dyDescent="0.25">
      <c r="A1124" s="19" t="s">
        <v>121</v>
      </c>
      <c r="B1124" s="19">
        <v>10</v>
      </c>
      <c r="C1124">
        <v>40</v>
      </c>
      <c r="D1124" s="19">
        <f>מרקובחצי[[#This Row],[LengthofCycle]]+1</f>
        <v>41</v>
      </c>
      <c r="E1124" t="str">
        <f>IF(IFERROR(LOOKUP(מרקובחצי[[#This Row],[ClientID]],קביעויות[הפלגה]),FALSE)=מרקובחצי[[#This Row],[ClientID]],1,"")</f>
        <v/>
      </c>
      <c r="F1124" t="str">
        <f>IF(IFERROR(LOOKUP(מרקובחצי[[#This Row],[ClientID]],סוגחציקבוע[S31]),FALSE)=מרקובחצי[[#This Row],[ClientID]],1,"")</f>
        <v/>
      </c>
      <c r="G1124" t="str">
        <f>IF(IFERROR(LOOKUP(מרקובחצי[[#This Row],[ClientID]],סוגחציקבוע[S32]),FALSE)=מרקובחצי[[#This Row],[ClientID]],1,"")</f>
        <v/>
      </c>
      <c r="H1124" t="str">
        <f>IF(IFERROR(LOOKUP(מרקובחצי[[#This Row],[ClientID]],סוגחציקבוע[S33]),FALSE)=מרקובחצי[[#This Row],[ClientID]],1,"")</f>
        <v/>
      </c>
      <c r="I1124">
        <f>IF(IFERROR(LOOKUP(מרקובחצי[[#This Row],[ClientID]],סוגחציקבוע[S32&amp;33]),FALSE)=מרקובחצי[[#This Row],[ClientID]],1,"")</f>
        <v>1</v>
      </c>
      <c r="J1124" s="19">
        <f>IF(SUM(מרקובחצי[[#This Row],[11]:[13]])=1,מרקובחצי[[#This Row],[עד ועד]],IF(SUM(R1123:T1124)=1,IF(מרקובחצי[[#This Row],[עד ועד]]&lt;J1123,מרקובחצי[[#This Row],[עד ועד]],J1123),J1123))</f>
        <v>32</v>
      </c>
      <c r="K1124" s="19">
        <f>IF(SUM(מרקובחצי[[#This Row],[11]:[13]])=1,מרקובחצי[[#This Row],[עד ועד]],IF(SUM(R1123:T1124)=1,IF(מרקובחצי[[#This Row],[עד ועד]]&gt;K1123,מרקובחצי[[#This Row],[עד ועד]],K1123),K1123))</f>
        <v>43</v>
      </c>
      <c r="L1124" s="19" t="str">
        <f>IF(AND(SUM(מרקובחצי[[#This Row],[31]:[33]])=1,SUM(U1123:W1123)=0),מרקובחצי[[#This Row],[מקס]]-מרקובחצי[[#This Row],[מינ]],"")</f>
        <v/>
      </c>
      <c r="M112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124" s="19" t="str">
        <f t="shared" si="17"/>
        <v>S33</v>
      </c>
      <c r="O1124" s="19" t="str">
        <f>IF(מרקובחצי[[#This Row],[קבעה הפלגה?]]=1,"",IF(AND(מרקובחצי[[#This Row],[עד ועד]]&lt;29,OR(מרקובחצי[[#This Row],[CycleNumber]]=1,AND(U1123=1,OR(מרקובחצי[[#This Row],[עד ועד]]&lt;J1123,מרקובחצי[[#This Row],[עד ועד]]&gt;K1123)),AND(V1123=1,מרקובחצי[[#This Row],[עד ועד]]&lt;J1123),W1123=1)),1,""))</f>
        <v/>
      </c>
      <c r="P1124" s="19" t="str">
        <f>IF(מרקובחצי[[#This Row],[קבעה הפלגה?]]=1,"",IF(AND(מרקובחצי[[#This Row],[עד ועד]]&gt;28,מרקובחצי[[#This Row],[עד ועד]]&lt;32,OR(מרקובחצי[[#This Row],[CycleNumber]]=1,AND(U1123=1),AND(V1123=1,OR(מרקובחצי[[#This Row],[עד ועד]]&lt;J1123,מרקובחצי[[#This Row],[עד ועד]]&gt;K1123)),W1123=1)),1,""))</f>
        <v/>
      </c>
      <c r="Q1124" s="19" t="str">
        <f>IF(מרקובחצי[[#This Row],[קבעה הפלגה?]]=1,"",IF(AND(מרקובחצי[[#This Row],[עד ועד]]&gt;31,OR(מרקובחצי[[#This Row],[CycleNumber]]=1,AND(U1123=1),AND(V1123=1,מרקובחצי[[#This Row],[עד ועד]]&gt;K1123),AND(W1123=1,OR(מרקובחצי[[#This Row],[עד ועד]]&gt;K1123,מרקובחצי[[#This Row],[עד ועד]]&lt;J1123)))),1,""))</f>
        <v/>
      </c>
      <c r="R1124" s="19" t="str">
        <f>IF(מרקובחצי[[#This Row],[CycleNumber]]&gt;1,IF(AND(O1123=1,מרקובחצי[[#This Row],[עד ועד]]&lt;29),1,""),"")</f>
        <v/>
      </c>
      <c r="S1124" s="19" t="str">
        <f>IF(מרקובחצי[[#This Row],[CycleNumber]]&gt;1,IF(OR(AND(O1123=1,מרקובחצי[[#This Row],[עד ועד]]&gt;28),AND(P1123=1),AND(Q1123=1,מרקובחצי[[#This Row],[עד ועד]]&lt;32)),1,""),"")</f>
        <v/>
      </c>
      <c r="T1124" s="19" t="str">
        <f>IF(מרקובחצי[[#This Row],[CycleNumber]]&gt;1,IF(AND(Q1123=1,מרקובחצי[[#This Row],[עד ועד]]&gt;31),1,""),"")</f>
        <v/>
      </c>
      <c r="U1124" s="19" t="str">
        <f>IF(מרקובחצי[[#This Row],[CycleNumber]]&gt;1,IF(AND(R1123=1,מרקובחצי[[#This Row],[עד ועד]]&lt;29),1,IF(AND(U1123=1,NOT(OR(מרקובחצי[[#This Row],[עד ועד]]&lt;J1123,מרקובחצי[[#This Row],[עד ועד]]&gt;K1123))),1,"")),"")</f>
        <v/>
      </c>
      <c r="V1124" s="19" t="str">
        <f>IF(מרקובחצי[[#This Row],[CycleNumber]]&gt;1,IF(AND(SUM(R1123:T1123)=1,מרקובחצי[[#This Row],[עד ועד]]&gt;28,מרקובחצי[[#This Row],[עד ועד]]&lt;32),1,IF(OR(S1123=1,AND(R1123=1,מרקובחצי[[#This Row],[עד ועד]]&gt;28),AND(T1123=1,מרקובחצי[[#This Row],[עד ועד]]&lt;32)),1,IF(AND(V1123=1,NOT(OR(מרקובחצי[[#This Row],[עד ועד]]&lt;J1123,מרקובחצי[[#This Row],[עד ועד]]&gt;K1123))),1,""))),"")</f>
        <v/>
      </c>
      <c r="W1124" s="19">
        <f>IF(מרקובחצי[[#This Row],[CycleNumber]]&gt;1,IF(AND(T1123=1,מרקובחצי[[#This Row],[עד ועד]]&gt;31),1,IF(AND(W1123=1,NOT(OR(מרקובחצי[[#This Row],[עד ועד]]&lt;J1123,מרקובחצי[[#This Row],[עד ועד]]&gt;K1123))),1,"")),"")</f>
        <v>1</v>
      </c>
      <c r="X1124" s="19" t="str">
        <f>IF(AND(מרקובחצי[[#This Row],[CycleNumber]]&lt;$B1125,SUM(מרקובחצי[[#This Row],[11]],R1125)=2),1,"")</f>
        <v/>
      </c>
      <c r="Y1124" s="19" t="str">
        <f>IF(AND(מרקובחצי[[#This Row],[CycleNumber]]&lt;$B1125,SUM(מרקובחצי[[#This Row],[11]],S1125)=2),1,"")</f>
        <v/>
      </c>
      <c r="Z1124" s="19" t="str">
        <f>IF(AND(מרקובחצי[[#This Row],[CycleNumber]]&lt;$B1125,SUM(מרקובחצי[[#This Row],[13]],S1125)=2),1,"")</f>
        <v/>
      </c>
      <c r="AA1124" s="19" t="str">
        <f>IF(AND(מרקובחצי[[#This Row],[CycleNumber]]&lt;$B1125,SUM(מרקובחצי[[#This Row],[13]],T1125)=2),1,"")</f>
        <v/>
      </c>
      <c r="AB1124" s="19" t="str">
        <f>IF(AND(מרקובחצי[[#This Row],[CycleNumber]]&lt;$B1125,SUM(מרקובחצי[[#This Row],[21]],U1125)=2),1,"")</f>
        <v/>
      </c>
      <c r="AC1124" s="19" t="str">
        <f>IF(AND(מרקובחצי[[#This Row],[CycleNumber]]&lt;$B1125,SUM(מרקובחצי[[#This Row],[21]],V1125)=2),1,"")</f>
        <v/>
      </c>
      <c r="AD1124" s="19" t="str">
        <f>IF(AND(מרקובחצי[[#This Row],[CycleNumber]]&lt;$B1125,SUM(מרקובחצי[[#This Row],[23]],V1125)=2),1,"")</f>
        <v/>
      </c>
      <c r="AE1124" s="19" t="str">
        <f>IF(AND(מרקובחצי[[#This Row],[CycleNumber]]&lt;$B1125,SUM(מרקובחצי[[#This Row],[23]],W1125)=2),1,"")</f>
        <v/>
      </c>
      <c r="AF1124" s="19" t="str">
        <f>IF(AND(מרקובחצי[[#This Row],[CycleNumber]]&lt;$B1125,SUM(מרקובחצי[[#This Row],[31]],O1125)=2),1,"")</f>
        <v/>
      </c>
      <c r="AG1124" s="19" t="str">
        <f>IF(AND(מרקובחצי[[#This Row],[CycleNumber]]&lt;$B1125,SUM(מרקובחצי[[#This Row],[31]],P1125)=2),1,"")</f>
        <v/>
      </c>
      <c r="AH1124" s="19" t="str">
        <f>IF(AND(מרקובחצי[[#This Row],[CycleNumber]]&lt;$B1125,SUM(מרקובחצי[[#This Row],[31]],Q1125)=2),1,"")</f>
        <v/>
      </c>
      <c r="AI1124" s="19" t="str">
        <f>IF(AND(מרקובחצי[[#This Row],[CycleNumber]]&lt;$B1125,SUM(U1124:U1125)=2),1,"")</f>
        <v/>
      </c>
      <c r="AJ1124" s="19" t="str">
        <f>IF(AND(מרקובחצי[[#This Row],[CycleNumber]]&lt;$B1125,SUM(מרקובחצי[[#This Row],[32]],O1125)=2),1,"")</f>
        <v/>
      </c>
      <c r="AK1124" s="19" t="str">
        <f>IF(AND(מרקובחצי[[#This Row],[CycleNumber]]&lt;$B1125,SUM(מרקובחצי[[#This Row],[32]],P1125)=2),1,"")</f>
        <v/>
      </c>
      <c r="AL1124" s="19" t="str">
        <f>IF(AND(מרקובחצי[[#This Row],[CycleNumber]]&lt;$B1125,SUM(מרקובחצי[[#This Row],[32]],Q1125)=2),1,"")</f>
        <v/>
      </c>
      <c r="AM1124" s="19" t="str">
        <f>IF(AND(מרקובחצי[[#This Row],[CycleNumber]]&lt;$B1125,SUM(V1124:V1125)=2),1,"")</f>
        <v/>
      </c>
      <c r="AN1124" s="19" t="str">
        <f>IF(AND(מרקובחצי[[#This Row],[CycleNumber]]&lt;$B1125,SUM(מרקובחצי[[#This Row],[33]],O1125)=2),1,"")</f>
        <v/>
      </c>
      <c r="AO1124" s="19">
        <f>IF(AND(מרקובחצי[[#This Row],[CycleNumber]]&lt;$B1125,SUM(מרקובחצי[[#This Row],[33]],P1125)=2),1,"")</f>
        <v>1</v>
      </c>
      <c r="AP1124" s="19" t="str">
        <f>IF(AND(מרקובחצי[[#This Row],[CycleNumber]]&lt;$B1125,SUM(מרקובחצי[[#This Row],[33]],Q1125)=2),1,"")</f>
        <v/>
      </c>
      <c r="AQ1124" s="19" t="str">
        <f>IF(AND(מרקובחצי[[#This Row],[CycleNumber]]&lt;$B1125,SUM(W1124:W1125)=2),1,"")</f>
        <v/>
      </c>
      <c r="AR1124" s="19" t="str">
        <f>IF(AND(מרקובחצי[[#This Row],[CycleNumber]]&lt;$B1125,SUM(מרקובחצי[[#This Row],[12]],S1125)=2),1,"")</f>
        <v/>
      </c>
      <c r="AS1124" s="19" t="str">
        <f>IF(AND(מרקובחצי[[#This Row],[CycleNumber]]&lt;$B1125,SUM(מרקובחצי[[#This Row],[22]],V1125)=2),1,"")</f>
        <v/>
      </c>
      <c r="AT1124" s="21">
        <f>SUM(מרקובחצי[[#This Row],[11]:[33]])</f>
        <v>1</v>
      </c>
    </row>
    <row r="1125" spans="1:46" ht="15.6" x14ac:dyDescent="0.25">
      <c r="A1125" s="19" t="s">
        <v>121</v>
      </c>
      <c r="B1125" s="19">
        <v>11</v>
      </c>
      <c r="C1125">
        <v>28</v>
      </c>
      <c r="D1125" s="19">
        <f>מרקובחצי[[#This Row],[LengthofCycle]]+1</f>
        <v>29</v>
      </c>
      <c r="E1125" t="str">
        <f>IF(IFERROR(LOOKUP(מרקובחצי[[#This Row],[ClientID]],קביעויות[הפלגה]),FALSE)=מרקובחצי[[#This Row],[ClientID]],1,"")</f>
        <v/>
      </c>
      <c r="F1125" t="str">
        <f>IF(IFERROR(LOOKUP(מרקובחצי[[#This Row],[ClientID]],סוגחציקבוע[S31]),FALSE)=מרקובחצי[[#This Row],[ClientID]],1,"")</f>
        <v/>
      </c>
      <c r="G1125" t="str">
        <f>IF(IFERROR(LOOKUP(מרקובחצי[[#This Row],[ClientID]],סוגחציקבוע[S32]),FALSE)=מרקובחצי[[#This Row],[ClientID]],1,"")</f>
        <v/>
      </c>
      <c r="H1125" t="str">
        <f>IF(IFERROR(LOOKUP(מרקובחצי[[#This Row],[ClientID]],סוגחציקבוע[S33]),FALSE)=מרקובחצי[[#This Row],[ClientID]],1,"")</f>
        <v/>
      </c>
      <c r="I1125">
        <f>IF(IFERROR(LOOKUP(מרקובחצי[[#This Row],[ClientID]],סוגחציקבוע[S32&amp;33]),FALSE)=מרקובחצי[[#This Row],[ClientID]],1,"")</f>
        <v>1</v>
      </c>
      <c r="J1125" s="19">
        <f>IF(SUM(מרקובחצי[[#This Row],[11]:[13]])=1,מרקובחצי[[#This Row],[עד ועד]],IF(SUM(R1124:T1125)=1,IF(מרקובחצי[[#This Row],[עד ועד]]&lt;J1124,מרקובחצי[[#This Row],[עד ועד]],J1124),J1124))</f>
        <v>29</v>
      </c>
      <c r="K1125" s="19">
        <f>IF(SUM(מרקובחצי[[#This Row],[11]:[13]])=1,מרקובחצי[[#This Row],[עד ועד]],IF(SUM(R1124:T1125)=1,IF(מרקובחצי[[#This Row],[עד ועד]]&gt;K1124,מרקובחצי[[#This Row],[עד ועד]],K1124),K1124))</f>
        <v>29</v>
      </c>
      <c r="L1125" s="19" t="str">
        <f>IF(AND(SUM(מרקובחצי[[#This Row],[31]:[33]])=1,SUM(U1124:W1124)=0),מרקובחצי[[#This Row],[מקס]]-מרקובחצי[[#This Row],[מינ]],"")</f>
        <v/>
      </c>
      <c r="M112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125" s="19" t="str">
        <f t="shared" si="17"/>
        <v>S33</v>
      </c>
      <c r="O1125" s="19" t="str">
        <f>IF(מרקובחצי[[#This Row],[קבעה הפלגה?]]=1,"",IF(AND(מרקובחצי[[#This Row],[עד ועד]]&lt;29,OR(מרקובחצי[[#This Row],[CycleNumber]]=1,AND(U1124=1,OR(מרקובחצי[[#This Row],[עד ועד]]&lt;J1124,מרקובחצי[[#This Row],[עד ועד]]&gt;K1124)),AND(V1124=1,מרקובחצי[[#This Row],[עד ועד]]&lt;J1124),W1124=1)),1,""))</f>
        <v/>
      </c>
      <c r="P1125" s="19">
        <f>IF(מרקובחצי[[#This Row],[קבעה הפלגה?]]=1,"",IF(AND(מרקובחצי[[#This Row],[עד ועד]]&gt;28,מרקובחצי[[#This Row],[עד ועד]]&lt;32,OR(מרקובחצי[[#This Row],[CycleNumber]]=1,AND(U1124=1),AND(V1124=1,OR(מרקובחצי[[#This Row],[עד ועד]]&lt;J1124,מרקובחצי[[#This Row],[עד ועד]]&gt;K1124)),W1124=1)),1,""))</f>
        <v>1</v>
      </c>
      <c r="Q1125" s="19" t="str">
        <f>IF(מרקובחצי[[#This Row],[קבעה הפלגה?]]=1,"",IF(AND(מרקובחצי[[#This Row],[עד ועד]]&gt;31,OR(מרקובחצי[[#This Row],[CycleNumber]]=1,AND(U1124=1),AND(V1124=1,מרקובחצי[[#This Row],[עד ועד]]&gt;K1124),AND(W1124=1,OR(מרקובחצי[[#This Row],[עד ועד]]&gt;K1124,מרקובחצי[[#This Row],[עד ועד]]&lt;J1124)))),1,""))</f>
        <v/>
      </c>
      <c r="R1125" s="19" t="str">
        <f>IF(מרקובחצי[[#This Row],[CycleNumber]]&gt;1,IF(AND(O1124=1,מרקובחצי[[#This Row],[עד ועד]]&lt;29),1,""),"")</f>
        <v/>
      </c>
      <c r="S1125" s="19" t="str">
        <f>IF(מרקובחצי[[#This Row],[CycleNumber]]&gt;1,IF(OR(AND(O1124=1,מרקובחצי[[#This Row],[עד ועד]]&gt;28),AND(P1124=1),AND(Q1124=1,מרקובחצי[[#This Row],[עד ועד]]&lt;32)),1,""),"")</f>
        <v/>
      </c>
      <c r="T1125" s="19" t="str">
        <f>IF(מרקובחצי[[#This Row],[CycleNumber]]&gt;1,IF(AND(Q1124=1,מרקובחצי[[#This Row],[עד ועד]]&gt;31),1,""),"")</f>
        <v/>
      </c>
      <c r="U1125" s="19" t="str">
        <f>IF(מרקובחצי[[#This Row],[CycleNumber]]&gt;1,IF(AND(R1124=1,מרקובחצי[[#This Row],[עד ועד]]&lt;29),1,IF(AND(U1124=1,NOT(OR(מרקובחצי[[#This Row],[עד ועד]]&lt;J1124,מרקובחצי[[#This Row],[עד ועד]]&gt;K1124))),1,"")),"")</f>
        <v/>
      </c>
      <c r="V1125" s="19" t="str">
        <f>IF(מרקובחצי[[#This Row],[CycleNumber]]&gt;1,IF(AND(SUM(R1124:T1124)=1,מרקובחצי[[#This Row],[עד ועד]]&gt;28,מרקובחצי[[#This Row],[עד ועד]]&lt;32),1,IF(OR(S1124=1,AND(R1124=1,מרקובחצי[[#This Row],[עד ועד]]&gt;28),AND(T1124=1,מרקובחצי[[#This Row],[עד ועד]]&lt;32)),1,IF(AND(V1124=1,NOT(OR(מרקובחצי[[#This Row],[עד ועד]]&lt;J1124,מרקובחצי[[#This Row],[עד ועד]]&gt;K1124))),1,""))),"")</f>
        <v/>
      </c>
      <c r="W1125" s="19" t="str">
        <f>IF(מרקובחצי[[#This Row],[CycleNumber]]&gt;1,IF(AND(T1124=1,מרקובחצי[[#This Row],[עד ועד]]&gt;31),1,IF(AND(W1124=1,NOT(OR(מרקובחצי[[#This Row],[עד ועד]]&lt;J1124,מרקובחצי[[#This Row],[עד ועד]]&gt;K1124))),1,"")),"")</f>
        <v/>
      </c>
      <c r="X1125" s="19" t="str">
        <f>IF(AND(מרקובחצי[[#This Row],[CycleNumber]]&lt;$B1126,SUM(מרקובחצי[[#This Row],[11]],R1126)=2),1,"")</f>
        <v/>
      </c>
      <c r="Y1125" s="19" t="str">
        <f>IF(AND(מרקובחצי[[#This Row],[CycleNumber]]&lt;$B1126,SUM(מרקובחצי[[#This Row],[11]],S1126)=2),1,"")</f>
        <v/>
      </c>
      <c r="Z1125" s="19" t="str">
        <f>IF(AND(מרקובחצי[[#This Row],[CycleNumber]]&lt;$B1126,SUM(מרקובחצי[[#This Row],[13]],S1126)=2),1,"")</f>
        <v/>
      </c>
      <c r="AA1125" s="19" t="str">
        <f>IF(AND(מרקובחצי[[#This Row],[CycleNumber]]&lt;$B1126,SUM(מרקובחצי[[#This Row],[13]],T1126)=2),1,"")</f>
        <v/>
      </c>
      <c r="AB1125" s="19" t="str">
        <f>IF(AND(מרקובחצי[[#This Row],[CycleNumber]]&lt;$B1126,SUM(מרקובחצי[[#This Row],[21]],U1126)=2),1,"")</f>
        <v/>
      </c>
      <c r="AC1125" s="19" t="str">
        <f>IF(AND(מרקובחצי[[#This Row],[CycleNumber]]&lt;$B1126,SUM(מרקובחצי[[#This Row],[21]],V1126)=2),1,"")</f>
        <v/>
      </c>
      <c r="AD1125" s="19" t="str">
        <f>IF(AND(מרקובחצי[[#This Row],[CycleNumber]]&lt;$B1126,SUM(מרקובחצי[[#This Row],[23]],V1126)=2),1,"")</f>
        <v/>
      </c>
      <c r="AE1125" s="19" t="str">
        <f>IF(AND(מרקובחצי[[#This Row],[CycleNumber]]&lt;$B1126,SUM(מרקובחצי[[#This Row],[23]],W1126)=2),1,"")</f>
        <v/>
      </c>
      <c r="AF1125" s="19" t="str">
        <f>IF(AND(מרקובחצי[[#This Row],[CycleNumber]]&lt;$B1126,SUM(מרקובחצי[[#This Row],[31]],O1126)=2),1,"")</f>
        <v/>
      </c>
      <c r="AG1125" s="19" t="str">
        <f>IF(AND(מרקובחצי[[#This Row],[CycleNumber]]&lt;$B1126,SUM(מרקובחצי[[#This Row],[31]],P1126)=2),1,"")</f>
        <v/>
      </c>
      <c r="AH1125" s="19" t="str">
        <f>IF(AND(מרקובחצי[[#This Row],[CycleNumber]]&lt;$B1126,SUM(מרקובחצי[[#This Row],[31]],Q1126)=2),1,"")</f>
        <v/>
      </c>
      <c r="AI1125" s="19" t="str">
        <f>IF(AND(מרקובחצי[[#This Row],[CycleNumber]]&lt;$B1126,SUM(U1125:U1126)=2),1,"")</f>
        <v/>
      </c>
      <c r="AJ1125" s="19" t="str">
        <f>IF(AND(מרקובחצי[[#This Row],[CycleNumber]]&lt;$B1126,SUM(מרקובחצי[[#This Row],[32]],O1126)=2),1,"")</f>
        <v/>
      </c>
      <c r="AK1125" s="19" t="str">
        <f>IF(AND(מרקובחצי[[#This Row],[CycleNumber]]&lt;$B1126,SUM(מרקובחצי[[#This Row],[32]],P1126)=2),1,"")</f>
        <v/>
      </c>
      <c r="AL1125" s="19" t="str">
        <f>IF(AND(מרקובחצי[[#This Row],[CycleNumber]]&lt;$B1126,SUM(מרקובחצי[[#This Row],[32]],Q1126)=2),1,"")</f>
        <v/>
      </c>
      <c r="AM1125" s="19" t="str">
        <f>IF(AND(מרקובחצי[[#This Row],[CycleNumber]]&lt;$B1126,SUM(V1125:V1126)=2),1,"")</f>
        <v/>
      </c>
      <c r="AN1125" s="19" t="str">
        <f>IF(AND(מרקובחצי[[#This Row],[CycleNumber]]&lt;$B1126,SUM(מרקובחצי[[#This Row],[33]],O1126)=2),1,"")</f>
        <v/>
      </c>
      <c r="AO1125" s="19" t="str">
        <f>IF(AND(מרקובחצי[[#This Row],[CycleNumber]]&lt;$B1126,SUM(מרקובחצי[[#This Row],[33]],P1126)=2),1,"")</f>
        <v/>
      </c>
      <c r="AP1125" s="19" t="str">
        <f>IF(AND(מרקובחצי[[#This Row],[CycleNumber]]&lt;$B1126,SUM(מרקובחצי[[#This Row],[33]],Q1126)=2),1,"")</f>
        <v/>
      </c>
      <c r="AQ1125" s="19" t="str">
        <f>IF(AND(מרקובחצי[[#This Row],[CycleNumber]]&lt;$B1126,SUM(W1125:W1126)=2),1,"")</f>
        <v/>
      </c>
      <c r="AR1125" s="19">
        <f>IF(AND(מרקובחצי[[#This Row],[CycleNumber]]&lt;$B1126,SUM(מרקובחצי[[#This Row],[12]],S1126)=2),1,"")</f>
        <v>1</v>
      </c>
      <c r="AS1125" s="19" t="str">
        <f>IF(AND(מרקובחצי[[#This Row],[CycleNumber]]&lt;$B1126,SUM(מרקובחצי[[#This Row],[22]],V1126)=2),1,"")</f>
        <v/>
      </c>
      <c r="AT1125" s="21">
        <f>SUM(מרקובחצי[[#This Row],[11]:[33]])</f>
        <v>1</v>
      </c>
    </row>
    <row r="1126" spans="1:46" ht="15.6" x14ac:dyDescent="0.25">
      <c r="A1126" s="19" t="s">
        <v>121</v>
      </c>
      <c r="B1126" s="19">
        <v>12</v>
      </c>
      <c r="C1126">
        <v>35</v>
      </c>
      <c r="D1126" s="19">
        <f>מרקובחצי[[#This Row],[LengthofCycle]]+1</f>
        <v>36</v>
      </c>
      <c r="E1126" t="str">
        <f>IF(IFERROR(LOOKUP(מרקובחצי[[#This Row],[ClientID]],קביעויות[הפלגה]),FALSE)=מרקובחצי[[#This Row],[ClientID]],1,"")</f>
        <v/>
      </c>
      <c r="F1126" t="str">
        <f>IF(IFERROR(LOOKUP(מרקובחצי[[#This Row],[ClientID]],סוגחציקבוע[S31]),FALSE)=מרקובחצי[[#This Row],[ClientID]],1,"")</f>
        <v/>
      </c>
      <c r="G1126" t="str">
        <f>IF(IFERROR(LOOKUP(מרקובחצי[[#This Row],[ClientID]],סוגחציקבוע[S32]),FALSE)=מרקובחצי[[#This Row],[ClientID]],1,"")</f>
        <v/>
      </c>
      <c r="H1126" t="str">
        <f>IF(IFERROR(LOOKUP(מרקובחצי[[#This Row],[ClientID]],סוגחציקבוע[S33]),FALSE)=מרקובחצי[[#This Row],[ClientID]],1,"")</f>
        <v/>
      </c>
      <c r="I1126">
        <f>IF(IFERROR(LOOKUP(מרקובחצי[[#This Row],[ClientID]],סוגחציקבוע[S32&amp;33]),FALSE)=מרקובחצי[[#This Row],[ClientID]],1,"")</f>
        <v>1</v>
      </c>
      <c r="J1126" s="19">
        <f>IF(SUM(מרקובחצי[[#This Row],[11]:[13]])=1,מרקובחצי[[#This Row],[עד ועד]],IF(SUM(R1125:T1126)=1,IF(מרקובחצי[[#This Row],[עד ועד]]&lt;J1125,מרקובחצי[[#This Row],[עד ועד]],J1125),J1125))</f>
        <v>29</v>
      </c>
      <c r="K1126" s="19">
        <f>IF(SUM(מרקובחצי[[#This Row],[11]:[13]])=1,מרקובחצי[[#This Row],[עד ועד]],IF(SUM(R1125:T1126)=1,IF(מרקובחצי[[#This Row],[עד ועד]]&gt;K1125,מרקובחצי[[#This Row],[עד ועד]],K1125),K1125))</f>
        <v>36</v>
      </c>
      <c r="L1126" s="19" t="str">
        <f>IF(AND(SUM(מרקובחצי[[#This Row],[31]:[33]])=1,SUM(U1125:W1125)=0),מרקובחצי[[#This Row],[מקס]]-מרקובחצי[[#This Row],[מינ]],"")</f>
        <v/>
      </c>
      <c r="M112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126" s="19" t="str">
        <f t="shared" si="17"/>
        <v>S12</v>
      </c>
      <c r="O1126" s="19" t="str">
        <f>IF(מרקובחצי[[#This Row],[קבעה הפלגה?]]=1,"",IF(AND(מרקובחצי[[#This Row],[עד ועד]]&lt;29,OR(מרקובחצי[[#This Row],[CycleNumber]]=1,AND(U1125=1,OR(מרקובחצי[[#This Row],[עד ועד]]&lt;J1125,מרקובחצי[[#This Row],[עד ועד]]&gt;K1125)),AND(V1125=1,מרקובחצי[[#This Row],[עד ועד]]&lt;J1125),W1125=1)),1,""))</f>
        <v/>
      </c>
      <c r="P1126" s="19" t="str">
        <f>IF(מרקובחצי[[#This Row],[קבעה הפלגה?]]=1,"",IF(AND(מרקובחצי[[#This Row],[עד ועד]]&gt;28,מרקובחצי[[#This Row],[עד ועד]]&lt;32,OR(מרקובחצי[[#This Row],[CycleNumber]]=1,AND(U1125=1),AND(V1125=1,OR(מרקובחצי[[#This Row],[עד ועד]]&lt;J1125,מרקובחצי[[#This Row],[עד ועד]]&gt;K1125)),W1125=1)),1,""))</f>
        <v/>
      </c>
      <c r="Q1126" s="19" t="str">
        <f>IF(מרקובחצי[[#This Row],[קבעה הפלגה?]]=1,"",IF(AND(מרקובחצי[[#This Row],[עד ועד]]&gt;31,OR(מרקובחצי[[#This Row],[CycleNumber]]=1,AND(U1125=1),AND(V1125=1,מרקובחצי[[#This Row],[עד ועד]]&gt;K1125),AND(W1125=1,OR(מרקובחצי[[#This Row],[עד ועד]]&gt;K1125,מרקובחצי[[#This Row],[עד ועד]]&lt;J1125)))),1,""))</f>
        <v/>
      </c>
      <c r="R1126" s="19" t="str">
        <f>IF(מרקובחצי[[#This Row],[CycleNumber]]&gt;1,IF(AND(O1125=1,מרקובחצי[[#This Row],[עד ועד]]&lt;29),1,""),"")</f>
        <v/>
      </c>
      <c r="S1126" s="19">
        <f>IF(מרקובחצי[[#This Row],[CycleNumber]]&gt;1,IF(OR(AND(O1125=1,מרקובחצי[[#This Row],[עד ועד]]&gt;28),AND(P1125=1),AND(Q1125=1,מרקובחצי[[#This Row],[עד ועד]]&lt;32)),1,""),"")</f>
        <v>1</v>
      </c>
      <c r="T1126" s="19" t="str">
        <f>IF(מרקובחצי[[#This Row],[CycleNumber]]&gt;1,IF(AND(Q1125=1,מרקובחצי[[#This Row],[עד ועד]]&gt;31),1,""),"")</f>
        <v/>
      </c>
      <c r="U1126" s="19" t="str">
        <f>IF(מרקובחצי[[#This Row],[CycleNumber]]&gt;1,IF(AND(R1125=1,מרקובחצי[[#This Row],[עד ועד]]&lt;29),1,IF(AND(U1125=1,NOT(OR(מרקובחצי[[#This Row],[עד ועד]]&lt;J1125,מרקובחצי[[#This Row],[עד ועד]]&gt;K1125))),1,"")),"")</f>
        <v/>
      </c>
      <c r="V1126" s="19" t="str">
        <f>IF(מרקובחצי[[#This Row],[CycleNumber]]&gt;1,IF(AND(SUM(R1125:T1125)=1,מרקובחצי[[#This Row],[עד ועד]]&gt;28,מרקובחצי[[#This Row],[עד ועד]]&lt;32),1,IF(OR(S1125=1,AND(R1125=1,מרקובחצי[[#This Row],[עד ועד]]&gt;28),AND(T1125=1,מרקובחצי[[#This Row],[עד ועד]]&lt;32)),1,IF(AND(V1125=1,NOT(OR(מרקובחצי[[#This Row],[עד ועד]]&lt;J1125,מרקובחצי[[#This Row],[עד ועד]]&gt;K1125))),1,""))),"")</f>
        <v/>
      </c>
      <c r="W1126" s="19" t="str">
        <f>IF(מרקובחצי[[#This Row],[CycleNumber]]&gt;1,IF(AND(T1125=1,מרקובחצי[[#This Row],[עד ועד]]&gt;31),1,IF(AND(W1125=1,NOT(OR(מרקובחצי[[#This Row],[עד ועד]]&lt;J1125,מרקובחצי[[#This Row],[עד ועד]]&gt;K1125))),1,"")),"")</f>
        <v/>
      </c>
      <c r="X1126" s="19" t="str">
        <f>IF(AND(מרקובחצי[[#This Row],[CycleNumber]]&lt;$B1127,SUM(מרקובחצי[[#This Row],[11]],R1127)=2),1,"")</f>
        <v/>
      </c>
      <c r="Y1126" s="19" t="str">
        <f>IF(AND(מרקובחצי[[#This Row],[CycleNumber]]&lt;$B1127,SUM(מרקובחצי[[#This Row],[11]],S1127)=2),1,"")</f>
        <v/>
      </c>
      <c r="Z1126" s="19" t="str">
        <f>IF(AND(מרקובחצי[[#This Row],[CycleNumber]]&lt;$B1127,SUM(מרקובחצי[[#This Row],[13]],S1127)=2),1,"")</f>
        <v/>
      </c>
      <c r="AA1126" s="19" t="str">
        <f>IF(AND(מרקובחצי[[#This Row],[CycleNumber]]&lt;$B1127,SUM(מרקובחצי[[#This Row],[13]],T1127)=2),1,"")</f>
        <v/>
      </c>
      <c r="AB1126" s="19" t="str">
        <f>IF(AND(מרקובחצי[[#This Row],[CycleNumber]]&lt;$B1127,SUM(מרקובחצי[[#This Row],[21]],U1127)=2),1,"")</f>
        <v/>
      </c>
      <c r="AC1126" s="19" t="str">
        <f>IF(AND(מרקובחצי[[#This Row],[CycleNumber]]&lt;$B1127,SUM(מרקובחצי[[#This Row],[21]],V1127)=2),1,"")</f>
        <v/>
      </c>
      <c r="AD1126" s="19" t="str">
        <f>IF(AND(מרקובחצי[[#This Row],[CycleNumber]]&lt;$B1127,SUM(מרקובחצי[[#This Row],[23]],V1127)=2),1,"")</f>
        <v/>
      </c>
      <c r="AE1126" s="19" t="str">
        <f>IF(AND(מרקובחצי[[#This Row],[CycleNumber]]&lt;$B1127,SUM(מרקובחצי[[#This Row],[23]],W1127)=2),1,"")</f>
        <v/>
      </c>
      <c r="AF1126" s="19" t="str">
        <f>IF(AND(מרקובחצי[[#This Row],[CycleNumber]]&lt;$B1127,SUM(מרקובחצי[[#This Row],[31]],O1127)=2),1,"")</f>
        <v/>
      </c>
      <c r="AG1126" s="19" t="str">
        <f>IF(AND(מרקובחצי[[#This Row],[CycleNumber]]&lt;$B1127,SUM(מרקובחצי[[#This Row],[31]],P1127)=2),1,"")</f>
        <v/>
      </c>
      <c r="AH1126" s="19" t="str">
        <f>IF(AND(מרקובחצי[[#This Row],[CycleNumber]]&lt;$B1127,SUM(מרקובחצי[[#This Row],[31]],Q1127)=2),1,"")</f>
        <v/>
      </c>
      <c r="AI1126" s="19" t="str">
        <f>IF(AND(מרקובחצי[[#This Row],[CycleNumber]]&lt;$B1127,SUM(U1126:U1127)=2),1,"")</f>
        <v/>
      </c>
      <c r="AJ1126" s="19" t="str">
        <f>IF(AND(מרקובחצי[[#This Row],[CycleNumber]]&lt;$B1127,SUM(מרקובחצי[[#This Row],[32]],O1127)=2),1,"")</f>
        <v/>
      </c>
      <c r="AK1126" s="19" t="str">
        <f>IF(AND(מרקובחצי[[#This Row],[CycleNumber]]&lt;$B1127,SUM(מרקובחצי[[#This Row],[32]],P1127)=2),1,"")</f>
        <v/>
      </c>
      <c r="AL1126" s="19" t="str">
        <f>IF(AND(מרקובחצי[[#This Row],[CycleNumber]]&lt;$B1127,SUM(מרקובחצי[[#This Row],[32]],Q1127)=2),1,"")</f>
        <v/>
      </c>
      <c r="AM1126" s="19" t="str">
        <f>IF(AND(מרקובחצי[[#This Row],[CycleNumber]]&lt;$B1127,SUM(V1126:V1127)=2),1,"")</f>
        <v/>
      </c>
      <c r="AN1126" s="19" t="str">
        <f>IF(AND(מרקובחצי[[#This Row],[CycleNumber]]&lt;$B1127,SUM(מרקובחצי[[#This Row],[33]],O1127)=2),1,"")</f>
        <v/>
      </c>
      <c r="AO1126" s="19" t="str">
        <f>IF(AND(מרקובחצי[[#This Row],[CycleNumber]]&lt;$B1127,SUM(מרקובחצי[[#This Row],[33]],P1127)=2),1,"")</f>
        <v/>
      </c>
      <c r="AP1126" s="19" t="str">
        <f>IF(AND(מרקובחצי[[#This Row],[CycleNumber]]&lt;$B1127,SUM(מרקובחצי[[#This Row],[33]],Q1127)=2),1,"")</f>
        <v/>
      </c>
      <c r="AQ1126" s="19" t="str">
        <f>IF(AND(מרקובחצי[[#This Row],[CycleNumber]]&lt;$B1127,SUM(W1126:W1127)=2),1,"")</f>
        <v/>
      </c>
      <c r="AR1126" s="19" t="str">
        <f>IF(AND(מרקובחצי[[#This Row],[CycleNumber]]&lt;$B1127,SUM(מרקובחצי[[#This Row],[12]],S1127)=2),1,"")</f>
        <v/>
      </c>
      <c r="AS1126" s="19">
        <f>IF(AND(מרקובחצי[[#This Row],[CycleNumber]]&lt;$B1127,SUM(מרקובחצי[[#This Row],[22]],V1127)=2),1,"")</f>
        <v>1</v>
      </c>
      <c r="AT1126" s="21">
        <f>SUM(מרקובחצי[[#This Row],[11]:[33]])</f>
        <v>1</v>
      </c>
    </row>
    <row r="1127" spans="1:46" ht="15.6" x14ac:dyDescent="0.25">
      <c r="A1127" s="19" t="s">
        <v>121</v>
      </c>
      <c r="B1127" s="19">
        <v>13</v>
      </c>
      <c r="C1127">
        <v>31</v>
      </c>
      <c r="D1127" s="19">
        <f>מרקובחצי[[#This Row],[LengthofCycle]]+1</f>
        <v>32</v>
      </c>
      <c r="E1127" t="str">
        <f>IF(IFERROR(LOOKUP(מרקובחצי[[#This Row],[ClientID]],קביעויות[הפלגה]),FALSE)=מרקובחצי[[#This Row],[ClientID]],1,"")</f>
        <v/>
      </c>
      <c r="F1127" t="str">
        <f>IF(IFERROR(LOOKUP(מרקובחצי[[#This Row],[ClientID]],סוגחציקבוע[S31]),FALSE)=מרקובחצי[[#This Row],[ClientID]],1,"")</f>
        <v/>
      </c>
      <c r="G1127" t="str">
        <f>IF(IFERROR(LOOKUP(מרקובחצי[[#This Row],[ClientID]],סוגחציקבוע[S32]),FALSE)=מרקובחצי[[#This Row],[ClientID]],1,"")</f>
        <v/>
      </c>
      <c r="H1127" t="str">
        <f>IF(IFERROR(LOOKUP(מרקובחצי[[#This Row],[ClientID]],סוגחציקבוע[S33]),FALSE)=מרקובחצי[[#This Row],[ClientID]],1,"")</f>
        <v/>
      </c>
      <c r="I1127">
        <f>IF(IFERROR(LOOKUP(מרקובחצי[[#This Row],[ClientID]],סוגחציקבוע[S32&amp;33]),FALSE)=מרקובחצי[[#This Row],[ClientID]],1,"")</f>
        <v>1</v>
      </c>
      <c r="J1127" s="19">
        <f>IF(SUM(מרקובחצי[[#This Row],[11]:[13]])=1,מרקובחצי[[#This Row],[עד ועד]],IF(SUM(R1126:T1127)=1,IF(מרקובחצי[[#This Row],[עד ועד]]&lt;J1126,מרקובחצי[[#This Row],[עד ועד]],J1126),J1126))</f>
        <v>29</v>
      </c>
      <c r="K1127" s="19">
        <f>IF(SUM(מרקובחצי[[#This Row],[11]:[13]])=1,מרקובחצי[[#This Row],[עד ועד]],IF(SUM(R1126:T1127)=1,IF(מרקובחצי[[#This Row],[עד ועד]]&gt;K1126,מרקובחצי[[#This Row],[עד ועד]],K1126),K1126))</f>
        <v>36</v>
      </c>
      <c r="L1127" s="19">
        <f>IF(AND(SUM(מרקובחצי[[#This Row],[31]:[33]])=1,SUM(U1126:W1126)=0),מרקובחצי[[#This Row],[מקס]]-מרקובחצי[[#This Row],[מינ]],"")</f>
        <v>7</v>
      </c>
      <c r="M112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27" s="19" t="str">
        <f t="shared" si="17"/>
        <v>S22</v>
      </c>
      <c r="O1127" s="19" t="str">
        <f>IF(מרקובחצי[[#This Row],[קבעה הפלגה?]]=1,"",IF(AND(מרקובחצי[[#This Row],[עד ועד]]&lt;29,OR(מרקובחצי[[#This Row],[CycleNumber]]=1,AND(U1126=1,OR(מרקובחצי[[#This Row],[עד ועד]]&lt;J1126,מרקובחצי[[#This Row],[עד ועד]]&gt;K1126)),AND(V1126=1,מרקובחצי[[#This Row],[עד ועד]]&lt;J1126),W1126=1)),1,""))</f>
        <v/>
      </c>
      <c r="P1127" s="19" t="str">
        <f>IF(מרקובחצי[[#This Row],[קבעה הפלגה?]]=1,"",IF(AND(מרקובחצי[[#This Row],[עד ועד]]&gt;28,מרקובחצי[[#This Row],[עד ועד]]&lt;32,OR(מרקובחצי[[#This Row],[CycleNumber]]=1,AND(U1126=1),AND(V1126=1,OR(מרקובחצי[[#This Row],[עד ועד]]&lt;J1126,מרקובחצי[[#This Row],[עד ועד]]&gt;K1126)),W1126=1)),1,""))</f>
        <v/>
      </c>
      <c r="Q1127" s="19" t="str">
        <f>IF(מרקובחצי[[#This Row],[קבעה הפלגה?]]=1,"",IF(AND(מרקובחצי[[#This Row],[עד ועד]]&gt;31,OR(מרקובחצי[[#This Row],[CycleNumber]]=1,AND(U1126=1),AND(V1126=1,מרקובחצי[[#This Row],[עד ועד]]&gt;K1126),AND(W1126=1,OR(מרקובחצי[[#This Row],[עד ועד]]&gt;K1126,מרקובחצי[[#This Row],[עד ועד]]&lt;J1126)))),1,""))</f>
        <v/>
      </c>
      <c r="R1127" s="19" t="str">
        <f>IF(מרקובחצי[[#This Row],[CycleNumber]]&gt;1,IF(AND(O1126=1,מרקובחצי[[#This Row],[עד ועד]]&lt;29),1,""),"")</f>
        <v/>
      </c>
      <c r="S1127" s="19" t="str">
        <f>IF(מרקובחצי[[#This Row],[CycleNumber]]&gt;1,IF(OR(AND(O1126=1,מרקובחצי[[#This Row],[עד ועד]]&gt;28),AND(P1126=1),AND(Q1126=1,מרקובחצי[[#This Row],[עד ועד]]&lt;32)),1,""),"")</f>
        <v/>
      </c>
      <c r="T1127" s="19" t="str">
        <f>IF(מרקובחצי[[#This Row],[CycleNumber]]&gt;1,IF(AND(Q1126=1,מרקובחצי[[#This Row],[עד ועד]]&gt;31),1,""),"")</f>
        <v/>
      </c>
      <c r="U1127" s="19" t="str">
        <f>IF(מרקובחצי[[#This Row],[CycleNumber]]&gt;1,IF(AND(R1126=1,מרקובחצי[[#This Row],[עד ועד]]&lt;29),1,IF(AND(U1126=1,NOT(OR(מרקובחצי[[#This Row],[עד ועד]]&lt;J1126,מרקובחצי[[#This Row],[עד ועד]]&gt;K1126))),1,"")),"")</f>
        <v/>
      </c>
      <c r="V1127" s="19">
        <f>IF(מרקובחצי[[#This Row],[CycleNumber]]&gt;1,IF(AND(SUM(R1126:T1126)=1,מרקובחצי[[#This Row],[עד ועד]]&gt;28,מרקובחצי[[#This Row],[עד ועד]]&lt;32),1,IF(OR(S1126=1,AND(R1126=1,מרקובחצי[[#This Row],[עד ועד]]&gt;28),AND(T1126=1,מרקובחצי[[#This Row],[עד ועד]]&lt;32)),1,IF(AND(V1126=1,NOT(OR(מרקובחצי[[#This Row],[עד ועד]]&lt;J1126,מרקובחצי[[#This Row],[עד ועד]]&gt;K1126))),1,""))),"")</f>
        <v>1</v>
      </c>
      <c r="W1127" s="19" t="str">
        <f>IF(מרקובחצי[[#This Row],[CycleNumber]]&gt;1,IF(AND(T1126=1,מרקובחצי[[#This Row],[עד ועד]]&gt;31),1,IF(AND(W1126=1,NOT(OR(מרקובחצי[[#This Row],[עד ועד]]&lt;J1126,מרקובחצי[[#This Row],[עד ועד]]&gt;K1126))),1,"")),"")</f>
        <v/>
      </c>
      <c r="X1127" s="19" t="str">
        <f>IF(AND(מרקובחצי[[#This Row],[CycleNumber]]&lt;$B1128,SUM(מרקובחצי[[#This Row],[11]],R1128)=2),1,"")</f>
        <v/>
      </c>
      <c r="Y1127" s="19" t="str">
        <f>IF(AND(מרקובחצי[[#This Row],[CycleNumber]]&lt;$B1128,SUM(מרקובחצי[[#This Row],[11]],S1128)=2),1,"")</f>
        <v/>
      </c>
      <c r="Z1127" s="19" t="str">
        <f>IF(AND(מרקובחצי[[#This Row],[CycleNumber]]&lt;$B1128,SUM(מרקובחצי[[#This Row],[13]],S1128)=2),1,"")</f>
        <v/>
      </c>
      <c r="AA1127" s="19" t="str">
        <f>IF(AND(מרקובחצי[[#This Row],[CycleNumber]]&lt;$B1128,SUM(מרקובחצי[[#This Row],[13]],T1128)=2),1,"")</f>
        <v/>
      </c>
      <c r="AB1127" s="19" t="str">
        <f>IF(AND(מרקובחצי[[#This Row],[CycleNumber]]&lt;$B1128,SUM(מרקובחצי[[#This Row],[21]],U1128)=2),1,"")</f>
        <v/>
      </c>
      <c r="AC1127" s="19" t="str">
        <f>IF(AND(מרקובחצי[[#This Row],[CycleNumber]]&lt;$B1128,SUM(מרקובחצי[[#This Row],[21]],V1128)=2),1,"")</f>
        <v/>
      </c>
      <c r="AD1127" s="19" t="str">
        <f>IF(AND(מרקובחצי[[#This Row],[CycleNumber]]&lt;$B1128,SUM(מרקובחצי[[#This Row],[23]],V1128)=2),1,"")</f>
        <v/>
      </c>
      <c r="AE1127" s="19" t="str">
        <f>IF(AND(מרקובחצי[[#This Row],[CycleNumber]]&lt;$B1128,SUM(מרקובחצי[[#This Row],[23]],W1128)=2),1,"")</f>
        <v/>
      </c>
      <c r="AF1127" s="19" t="str">
        <f>IF(AND(מרקובחצי[[#This Row],[CycleNumber]]&lt;$B1128,SUM(מרקובחצי[[#This Row],[31]],O1128)=2),1,"")</f>
        <v/>
      </c>
      <c r="AG1127" s="19" t="str">
        <f>IF(AND(מרקובחצי[[#This Row],[CycleNumber]]&lt;$B1128,SUM(מרקובחצי[[#This Row],[31]],P1128)=2),1,"")</f>
        <v/>
      </c>
      <c r="AH1127" s="19" t="str">
        <f>IF(AND(מרקובחצי[[#This Row],[CycleNumber]]&lt;$B1128,SUM(מרקובחצי[[#This Row],[31]],Q1128)=2),1,"")</f>
        <v/>
      </c>
      <c r="AI1127" s="19" t="str">
        <f>IF(AND(מרקובחצי[[#This Row],[CycleNumber]]&lt;$B1128,SUM(U1127:U1128)=2),1,"")</f>
        <v/>
      </c>
      <c r="AJ1127" s="19" t="str">
        <f>IF(AND(מרקובחצי[[#This Row],[CycleNumber]]&lt;$B1128,SUM(מרקובחצי[[#This Row],[32]],O1128)=2),1,"")</f>
        <v/>
      </c>
      <c r="AK1127" s="19" t="str">
        <f>IF(AND(מרקובחצי[[#This Row],[CycleNumber]]&lt;$B1128,SUM(מרקובחצי[[#This Row],[32]],P1128)=2),1,"")</f>
        <v/>
      </c>
      <c r="AL1127" s="19" t="str">
        <f>IF(AND(מרקובחצי[[#This Row],[CycleNumber]]&lt;$B1128,SUM(מרקובחצי[[#This Row],[32]],Q1128)=2),1,"")</f>
        <v/>
      </c>
      <c r="AM1127" s="19">
        <f>IF(AND(מרקובחצי[[#This Row],[CycleNumber]]&lt;$B1128,SUM(V1127:V1128)=2),1,"")</f>
        <v>1</v>
      </c>
      <c r="AN1127" s="19" t="str">
        <f>IF(AND(מרקובחצי[[#This Row],[CycleNumber]]&lt;$B1128,SUM(מרקובחצי[[#This Row],[33]],O1128)=2),1,"")</f>
        <v/>
      </c>
      <c r="AO1127" s="19" t="str">
        <f>IF(AND(מרקובחצי[[#This Row],[CycleNumber]]&lt;$B1128,SUM(מרקובחצי[[#This Row],[33]],P1128)=2),1,"")</f>
        <v/>
      </c>
      <c r="AP1127" s="19" t="str">
        <f>IF(AND(מרקובחצי[[#This Row],[CycleNumber]]&lt;$B1128,SUM(מרקובחצי[[#This Row],[33]],Q1128)=2),1,"")</f>
        <v/>
      </c>
      <c r="AQ1127" s="19" t="str">
        <f>IF(AND(מרקובחצי[[#This Row],[CycleNumber]]&lt;$B1128,SUM(W1127:W1128)=2),1,"")</f>
        <v/>
      </c>
      <c r="AR1127" s="19" t="str">
        <f>IF(AND(מרקובחצי[[#This Row],[CycleNumber]]&lt;$B1128,SUM(מרקובחצי[[#This Row],[12]],S1128)=2),1,"")</f>
        <v/>
      </c>
      <c r="AS1127" s="19" t="str">
        <f>IF(AND(מרקובחצי[[#This Row],[CycleNumber]]&lt;$B1128,SUM(מרקובחצי[[#This Row],[22]],V1128)=2),1,"")</f>
        <v/>
      </c>
      <c r="AT1127" s="21">
        <f>SUM(מרקובחצי[[#This Row],[11]:[33]])</f>
        <v>1</v>
      </c>
    </row>
    <row r="1128" spans="1:46" ht="15.6" x14ac:dyDescent="0.25">
      <c r="A1128" s="19" t="s">
        <v>121</v>
      </c>
      <c r="B1128" s="19">
        <v>14</v>
      </c>
      <c r="C1128">
        <v>30</v>
      </c>
      <c r="D1128" s="19">
        <f>מרקובחצי[[#This Row],[LengthofCycle]]+1</f>
        <v>31</v>
      </c>
      <c r="E1128" t="str">
        <f>IF(IFERROR(LOOKUP(מרקובחצי[[#This Row],[ClientID]],קביעויות[הפלגה]),FALSE)=מרקובחצי[[#This Row],[ClientID]],1,"")</f>
        <v/>
      </c>
      <c r="F1128" t="str">
        <f>IF(IFERROR(LOOKUP(מרקובחצי[[#This Row],[ClientID]],סוגחציקבוע[S31]),FALSE)=מרקובחצי[[#This Row],[ClientID]],1,"")</f>
        <v/>
      </c>
      <c r="G1128" t="str">
        <f>IF(IFERROR(LOOKUP(מרקובחצי[[#This Row],[ClientID]],סוגחציקבוע[S32]),FALSE)=מרקובחצי[[#This Row],[ClientID]],1,"")</f>
        <v/>
      </c>
      <c r="H1128" t="str">
        <f>IF(IFERROR(LOOKUP(מרקובחצי[[#This Row],[ClientID]],סוגחציקבוע[S33]),FALSE)=מרקובחצי[[#This Row],[ClientID]],1,"")</f>
        <v/>
      </c>
      <c r="I1128">
        <f>IF(IFERROR(LOOKUP(מרקובחצי[[#This Row],[ClientID]],סוגחציקבוע[S32&amp;33]),FALSE)=מרקובחצי[[#This Row],[ClientID]],1,"")</f>
        <v>1</v>
      </c>
      <c r="J1128" s="19">
        <f>IF(SUM(מרקובחצי[[#This Row],[11]:[13]])=1,מרקובחצי[[#This Row],[עד ועד]],IF(SUM(R1127:T1128)=1,IF(מרקובחצי[[#This Row],[עד ועד]]&lt;J1127,מרקובחצי[[#This Row],[עד ועד]],J1127),J1127))</f>
        <v>29</v>
      </c>
      <c r="K1128" s="19">
        <f>IF(SUM(מרקובחצי[[#This Row],[11]:[13]])=1,מרקובחצי[[#This Row],[עד ועד]],IF(SUM(R1127:T1128)=1,IF(מרקובחצי[[#This Row],[עד ועד]]&gt;K1127,מרקובחצי[[#This Row],[עד ועד]],K1127),K1127))</f>
        <v>36</v>
      </c>
      <c r="L1128" s="19" t="str">
        <f>IF(AND(SUM(מרקובחצי[[#This Row],[31]:[33]])=1,SUM(U1127:W1127)=0),מרקובחצי[[#This Row],[מקס]]-מרקובחצי[[#This Row],[מינ]],"")</f>
        <v/>
      </c>
      <c r="M112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28" s="19" t="str">
        <f t="shared" si="17"/>
        <v>S32</v>
      </c>
      <c r="O1128" s="19" t="str">
        <f>IF(מרקובחצי[[#This Row],[קבעה הפלגה?]]=1,"",IF(AND(מרקובחצי[[#This Row],[עד ועד]]&lt;29,OR(מרקובחצי[[#This Row],[CycleNumber]]=1,AND(U1127=1,OR(מרקובחצי[[#This Row],[עד ועד]]&lt;J1127,מרקובחצי[[#This Row],[עד ועד]]&gt;K1127)),AND(V1127=1,מרקובחצי[[#This Row],[עד ועד]]&lt;J1127),W1127=1)),1,""))</f>
        <v/>
      </c>
      <c r="P1128" s="19" t="str">
        <f>IF(מרקובחצי[[#This Row],[קבעה הפלגה?]]=1,"",IF(AND(מרקובחצי[[#This Row],[עד ועד]]&gt;28,מרקובחצי[[#This Row],[עד ועד]]&lt;32,OR(מרקובחצי[[#This Row],[CycleNumber]]=1,AND(U1127=1),AND(V1127=1,OR(מרקובחצי[[#This Row],[עד ועד]]&lt;J1127,מרקובחצי[[#This Row],[עד ועד]]&gt;K1127)),W1127=1)),1,""))</f>
        <v/>
      </c>
      <c r="Q1128" s="19" t="str">
        <f>IF(מרקובחצי[[#This Row],[קבעה הפלגה?]]=1,"",IF(AND(מרקובחצי[[#This Row],[עד ועד]]&gt;31,OR(מרקובחצי[[#This Row],[CycleNumber]]=1,AND(U1127=1),AND(V1127=1,מרקובחצי[[#This Row],[עד ועד]]&gt;K1127),AND(W1127=1,OR(מרקובחצי[[#This Row],[עד ועד]]&gt;K1127,מרקובחצי[[#This Row],[עד ועד]]&lt;J1127)))),1,""))</f>
        <v/>
      </c>
      <c r="R1128" s="19" t="str">
        <f>IF(מרקובחצי[[#This Row],[CycleNumber]]&gt;1,IF(AND(O1127=1,מרקובחצי[[#This Row],[עד ועד]]&lt;29),1,""),"")</f>
        <v/>
      </c>
      <c r="S1128" s="19" t="str">
        <f>IF(מרקובחצי[[#This Row],[CycleNumber]]&gt;1,IF(OR(AND(O1127=1,מרקובחצי[[#This Row],[עד ועד]]&gt;28),AND(P1127=1),AND(Q1127=1,מרקובחצי[[#This Row],[עד ועד]]&lt;32)),1,""),"")</f>
        <v/>
      </c>
      <c r="T1128" s="19" t="str">
        <f>IF(מרקובחצי[[#This Row],[CycleNumber]]&gt;1,IF(AND(Q1127=1,מרקובחצי[[#This Row],[עד ועד]]&gt;31),1,""),"")</f>
        <v/>
      </c>
      <c r="U1128" s="19" t="str">
        <f>IF(מרקובחצי[[#This Row],[CycleNumber]]&gt;1,IF(AND(R1127=1,מרקובחצי[[#This Row],[עד ועד]]&lt;29),1,IF(AND(U1127=1,NOT(OR(מרקובחצי[[#This Row],[עד ועד]]&lt;J1127,מרקובחצי[[#This Row],[עד ועד]]&gt;K1127))),1,"")),"")</f>
        <v/>
      </c>
      <c r="V1128" s="19">
        <f>IF(מרקובחצי[[#This Row],[CycleNumber]]&gt;1,IF(AND(SUM(R1127:T1127)=1,מרקובחצי[[#This Row],[עד ועד]]&gt;28,מרקובחצי[[#This Row],[עד ועד]]&lt;32),1,IF(OR(S1127=1,AND(R1127=1,מרקובחצי[[#This Row],[עד ועד]]&gt;28),AND(T1127=1,מרקובחצי[[#This Row],[עד ועד]]&lt;32)),1,IF(AND(V1127=1,NOT(OR(מרקובחצי[[#This Row],[עד ועד]]&lt;J1127,מרקובחצי[[#This Row],[עד ועד]]&gt;K1127))),1,""))),"")</f>
        <v>1</v>
      </c>
      <c r="W1128" s="19" t="str">
        <f>IF(מרקובחצי[[#This Row],[CycleNumber]]&gt;1,IF(AND(T1127=1,מרקובחצי[[#This Row],[עד ועד]]&gt;31),1,IF(AND(W1127=1,NOT(OR(מרקובחצי[[#This Row],[עד ועד]]&lt;J1127,מרקובחצי[[#This Row],[עד ועד]]&gt;K1127))),1,"")),"")</f>
        <v/>
      </c>
      <c r="X1128" s="19" t="str">
        <f>IF(AND(מרקובחצי[[#This Row],[CycleNumber]]&lt;$B1129,SUM(מרקובחצי[[#This Row],[11]],R1129)=2),1,"")</f>
        <v/>
      </c>
      <c r="Y1128" s="19" t="str">
        <f>IF(AND(מרקובחצי[[#This Row],[CycleNumber]]&lt;$B1129,SUM(מרקובחצי[[#This Row],[11]],S1129)=2),1,"")</f>
        <v/>
      </c>
      <c r="Z1128" s="19" t="str">
        <f>IF(AND(מרקובחצי[[#This Row],[CycleNumber]]&lt;$B1129,SUM(מרקובחצי[[#This Row],[13]],S1129)=2),1,"")</f>
        <v/>
      </c>
      <c r="AA1128" s="19" t="str">
        <f>IF(AND(מרקובחצי[[#This Row],[CycleNumber]]&lt;$B1129,SUM(מרקובחצי[[#This Row],[13]],T1129)=2),1,"")</f>
        <v/>
      </c>
      <c r="AB1128" s="19" t="str">
        <f>IF(AND(מרקובחצי[[#This Row],[CycleNumber]]&lt;$B1129,SUM(מרקובחצי[[#This Row],[21]],U1129)=2),1,"")</f>
        <v/>
      </c>
      <c r="AC1128" s="19" t="str">
        <f>IF(AND(מרקובחצי[[#This Row],[CycleNumber]]&lt;$B1129,SUM(מרקובחצי[[#This Row],[21]],V1129)=2),1,"")</f>
        <v/>
      </c>
      <c r="AD1128" s="19" t="str">
        <f>IF(AND(מרקובחצי[[#This Row],[CycleNumber]]&lt;$B1129,SUM(מרקובחצי[[#This Row],[23]],V1129)=2),1,"")</f>
        <v/>
      </c>
      <c r="AE1128" s="19" t="str">
        <f>IF(AND(מרקובחצי[[#This Row],[CycleNumber]]&lt;$B1129,SUM(מרקובחצי[[#This Row],[23]],W1129)=2),1,"")</f>
        <v/>
      </c>
      <c r="AF1128" s="19" t="str">
        <f>IF(AND(מרקובחצי[[#This Row],[CycleNumber]]&lt;$B1129,SUM(מרקובחצי[[#This Row],[31]],O1129)=2),1,"")</f>
        <v/>
      </c>
      <c r="AG1128" s="19" t="str">
        <f>IF(AND(מרקובחצי[[#This Row],[CycleNumber]]&lt;$B1129,SUM(מרקובחצי[[#This Row],[31]],P1129)=2),1,"")</f>
        <v/>
      </c>
      <c r="AH1128" s="19" t="str">
        <f>IF(AND(מרקובחצי[[#This Row],[CycleNumber]]&lt;$B1129,SUM(מרקובחצי[[#This Row],[31]],Q1129)=2),1,"")</f>
        <v/>
      </c>
      <c r="AI1128" s="19" t="str">
        <f>IF(AND(מרקובחצי[[#This Row],[CycleNumber]]&lt;$B1129,SUM(U1128:U1129)=2),1,"")</f>
        <v/>
      </c>
      <c r="AJ1128" s="19" t="str">
        <f>IF(AND(מרקובחצי[[#This Row],[CycleNumber]]&lt;$B1129,SUM(מרקובחצי[[#This Row],[32]],O1129)=2),1,"")</f>
        <v/>
      </c>
      <c r="AK1128" s="19" t="str">
        <f>IF(AND(מרקובחצי[[#This Row],[CycleNumber]]&lt;$B1129,SUM(מרקובחצי[[#This Row],[32]],P1129)=2),1,"")</f>
        <v/>
      </c>
      <c r="AL1128" s="19" t="str">
        <f>IF(AND(מרקובחצי[[#This Row],[CycleNumber]]&lt;$B1129,SUM(מרקובחצי[[#This Row],[32]],Q1129)=2),1,"")</f>
        <v/>
      </c>
      <c r="AM1128" s="19">
        <f>IF(AND(מרקובחצי[[#This Row],[CycleNumber]]&lt;$B1129,SUM(V1128:V1129)=2),1,"")</f>
        <v>1</v>
      </c>
      <c r="AN1128" s="19" t="str">
        <f>IF(AND(מרקובחצי[[#This Row],[CycleNumber]]&lt;$B1129,SUM(מרקובחצי[[#This Row],[33]],O1129)=2),1,"")</f>
        <v/>
      </c>
      <c r="AO1128" s="19" t="str">
        <f>IF(AND(מרקובחצי[[#This Row],[CycleNumber]]&lt;$B1129,SUM(מרקובחצי[[#This Row],[33]],P1129)=2),1,"")</f>
        <v/>
      </c>
      <c r="AP1128" s="19" t="str">
        <f>IF(AND(מרקובחצי[[#This Row],[CycleNumber]]&lt;$B1129,SUM(מרקובחצי[[#This Row],[33]],Q1129)=2),1,"")</f>
        <v/>
      </c>
      <c r="AQ1128" s="19" t="str">
        <f>IF(AND(מרקובחצי[[#This Row],[CycleNumber]]&lt;$B1129,SUM(W1128:W1129)=2),1,"")</f>
        <v/>
      </c>
      <c r="AR1128" s="19" t="str">
        <f>IF(AND(מרקובחצי[[#This Row],[CycleNumber]]&lt;$B1129,SUM(מרקובחצי[[#This Row],[12]],S1129)=2),1,"")</f>
        <v/>
      </c>
      <c r="AS1128" s="19" t="str">
        <f>IF(AND(מרקובחצי[[#This Row],[CycleNumber]]&lt;$B1129,SUM(מרקובחצי[[#This Row],[22]],V1129)=2),1,"")</f>
        <v/>
      </c>
      <c r="AT1128" s="21">
        <f>SUM(מרקובחצי[[#This Row],[11]:[33]])</f>
        <v>1</v>
      </c>
    </row>
    <row r="1129" spans="1:46" ht="15.6" x14ac:dyDescent="0.25">
      <c r="A1129" s="19" t="s">
        <v>121</v>
      </c>
      <c r="B1129" s="19">
        <v>15</v>
      </c>
      <c r="C1129">
        <v>28</v>
      </c>
      <c r="D1129" s="19">
        <f>מרקובחצי[[#This Row],[LengthofCycle]]+1</f>
        <v>29</v>
      </c>
      <c r="E1129" t="str">
        <f>IF(IFERROR(LOOKUP(מרקובחצי[[#This Row],[ClientID]],קביעויות[הפלגה]),FALSE)=מרקובחצי[[#This Row],[ClientID]],1,"")</f>
        <v/>
      </c>
      <c r="F1129" t="str">
        <f>IF(IFERROR(LOOKUP(מרקובחצי[[#This Row],[ClientID]],סוגחציקבוע[S31]),FALSE)=מרקובחצי[[#This Row],[ClientID]],1,"")</f>
        <v/>
      </c>
      <c r="G1129" t="str">
        <f>IF(IFERROR(LOOKUP(מרקובחצי[[#This Row],[ClientID]],סוגחציקבוע[S32]),FALSE)=מרקובחצי[[#This Row],[ClientID]],1,"")</f>
        <v/>
      </c>
      <c r="H1129" t="str">
        <f>IF(IFERROR(LOOKUP(מרקובחצי[[#This Row],[ClientID]],סוגחציקבוע[S33]),FALSE)=מרקובחצי[[#This Row],[ClientID]],1,"")</f>
        <v/>
      </c>
      <c r="I1129">
        <f>IF(IFERROR(LOOKUP(מרקובחצי[[#This Row],[ClientID]],סוגחציקבוע[S32&amp;33]),FALSE)=מרקובחצי[[#This Row],[ClientID]],1,"")</f>
        <v>1</v>
      </c>
      <c r="J1129" s="19">
        <f>IF(SUM(מרקובחצי[[#This Row],[11]:[13]])=1,מרקובחצי[[#This Row],[עד ועד]],IF(SUM(R1128:T1129)=1,IF(מרקובחצי[[#This Row],[עד ועד]]&lt;J1128,מרקובחצי[[#This Row],[עד ועד]],J1128),J1128))</f>
        <v>29</v>
      </c>
      <c r="K1129" s="19">
        <f>IF(SUM(מרקובחצי[[#This Row],[11]:[13]])=1,מרקובחצי[[#This Row],[עד ועד]],IF(SUM(R1128:T1129)=1,IF(מרקובחצי[[#This Row],[עד ועד]]&gt;K1128,מרקובחצי[[#This Row],[עד ועד]],K1128),K1128))</f>
        <v>36</v>
      </c>
      <c r="L1129" s="19" t="str">
        <f>IF(AND(SUM(מרקובחצי[[#This Row],[31]:[33]])=1,SUM(U1128:W1128)=0),מרקובחצי[[#This Row],[מקס]]-מרקובחצי[[#This Row],[מינ]],"")</f>
        <v/>
      </c>
      <c r="M112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29" s="19" t="str">
        <f t="shared" si="17"/>
        <v>S32</v>
      </c>
      <c r="O1129" s="19" t="str">
        <f>IF(מרקובחצי[[#This Row],[קבעה הפלגה?]]=1,"",IF(AND(מרקובחצי[[#This Row],[עד ועד]]&lt;29,OR(מרקובחצי[[#This Row],[CycleNumber]]=1,AND(U1128=1,OR(מרקובחצי[[#This Row],[עד ועד]]&lt;J1128,מרקובחצי[[#This Row],[עד ועד]]&gt;K1128)),AND(V1128=1,מרקובחצי[[#This Row],[עד ועד]]&lt;J1128),W1128=1)),1,""))</f>
        <v/>
      </c>
      <c r="P1129" s="19" t="str">
        <f>IF(מרקובחצי[[#This Row],[קבעה הפלגה?]]=1,"",IF(AND(מרקובחצי[[#This Row],[עד ועד]]&gt;28,מרקובחצי[[#This Row],[עד ועד]]&lt;32,OR(מרקובחצי[[#This Row],[CycleNumber]]=1,AND(U1128=1),AND(V1128=1,OR(מרקובחצי[[#This Row],[עד ועד]]&lt;J1128,מרקובחצי[[#This Row],[עד ועד]]&gt;K1128)),W1128=1)),1,""))</f>
        <v/>
      </c>
      <c r="Q1129" s="19" t="str">
        <f>IF(מרקובחצי[[#This Row],[קבעה הפלגה?]]=1,"",IF(AND(מרקובחצי[[#This Row],[עד ועד]]&gt;31,OR(מרקובחצי[[#This Row],[CycleNumber]]=1,AND(U1128=1),AND(V1128=1,מרקובחצי[[#This Row],[עד ועד]]&gt;K1128),AND(W1128=1,OR(מרקובחצי[[#This Row],[עד ועד]]&gt;K1128,מרקובחצי[[#This Row],[עד ועד]]&lt;J1128)))),1,""))</f>
        <v/>
      </c>
      <c r="R1129" s="19" t="str">
        <f>IF(מרקובחצי[[#This Row],[CycleNumber]]&gt;1,IF(AND(O1128=1,מרקובחצי[[#This Row],[עד ועד]]&lt;29),1,""),"")</f>
        <v/>
      </c>
      <c r="S1129" s="19" t="str">
        <f>IF(מרקובחצי[[#This Row],[CycleNumber]]&gt;1,IF(OR(AND(O1128=1,מרקובחצי[[#This Row],[עד ועד]]&gt;28),AND(P1128=1),AND(Q1128=1,מרקובחצי[[#This Row],[עד ועד]]&lt;32)),1,""),"")</f>
        <v/>
      </c>
      <c r="T1129" s="19" t="str">
        <f>IF(מרקובחצי[[#This Row],[CycleNumber]]&gt;1,IF(AND(Q1128=1,מרקובחצי[[#This Row],[עד ועד]]&gt;31),1,""),"")</f>
        <v/>
      </c>
      <c r="U1129" s="19" t="str">
        <f>IF(מרקובחצי[[#This Row],[CycleNumber]]&gt;1,IF(AND(R1128=1,מרקובחצי[[#This Row],[עד ועד]]&lt;29),1,IF(AND(U1128=1,NOT(OR(מרקובחצי[[#This Row],[עד ועד]]&lt;J1128,מרקובחצי[[#This Row],[עד ועד]]&gt;K1128))),1,"")),"")</f>
        <v/>
      </c>
      <c r="V1129" s="19">
        <f>IF(מרקובחצי[[#This Row],[CycleNumber]]&gt;1,IF(AND(SUM(R1128:T1128)=1,מרקובחצי[[#This Row],[עד ועד]]&gt;28,מרקובחצי[[#This Row],[עד ועד]]&lt;32),1,IF(OR(S1128=1,AND(R1128=1,מרקובחצי[[#This Row],[עד ועד]]&gt;28),AND(T1128=1,מרקובחצי[[#This Row],[עד ועד]]&lt;32)),1,IF(AND(V1128=1,NOT(OR(מרקובחצי[[#This Row],[עד ועד]]&lt;J1128,מרקובחצי[[#This Row],[עד ועד]]&gt;K1128))),1,""))),"")</f>
        <v>1</v>
      </c>
      <c r="W1129" s="19" t="str">
        <f>IF(מרקובחצי[[#This Row],[CycleNumber]]&gt;1,IF(AND(T1128=1,מרקובחצי[[#This Row],[עד ועד]]&gt;31),1,IF(AND(W1128=1,NOT(OR(מרקובחצי[[#This Row],[עד ועד]]&lt;J1128,מרקובחצי[[#This Row],[עד ועד]]&gt;K1128))),1,"")),"")</f>
        <v/>
      </c>
      <c r="X1129" s="19" t="str">
        <f>IF(AND(מרקובחצי[[#This Row],[CycleNumber]]&lt;$B1130,SUM(מרקובחצי[[#This Row],[11]],R1130)=2),1,"")</f>
        <v/>
      </c>
      <c r="Y1129" s="19" t="str">
        <f>IF(AND(מרקובחצי[[#This Row],[CycleNumber]]&lt;$B1130,SUM(מרקובחצי[[#This Row],[11]],S1130)=2),1,"")</f>
        <v/>
      </c>
      <c r="Z1129" s="19" t="str">
        <f>IF(AND(מרקובחצי[[#This Row],[CycleNumber]]&lt;$B1130,SUM(מרקובחצי[[#This Row],[13]],S1130)=2),1,"")</f>
        <v/>
      </c>
      <c r="AA1129" s="19" t="str">
        <f>IF(AND(מרקובחצי[[#This Row],[CycleNumber]]&lt;$B1130,SUM(מרקובחצי[[#This Row],[13]],T1130)=2),1,"")</f>
        <v/>
      </c>
      <c r="AB1129" s="19" t="str">
        <f>IF(AND(מרקובחצי[[#This Row],[CycleNumber]]&lt;$B1130,SUM(מרקובחצי[[#This Row],[21]],U1130)=2),1,"")</f>
        <v/>
      </c>
      <c r="AC1129" s="19" t="str">
        <f>IF(AND(מרקובחצי[[#This Row],[CycleNumber]]&lt;$B1130,SUM(מרקובחצי[[#This Row],[21]],V1130)=2),1,"")</f>
        <v/>
      </c>
      <c r="AD1129" s="19" t="str">
        <f>IF(AND(מרקובחצי[[#This Row],[CycleNumber]]&lt;$B1130,SUM(מרקובחצי[[#This Row],[23]],V1130)=2),1,"")</f>
        <v/>
      </c>
      <c r="AE1129" s="19" t="str">
        <f>IF(AND(מרקובחצי[[#This Row],[CycleNumber]]&lt;$B1130,SUM(מרקובחצי[[#This Row],[23]],W1130)=2),1,"")</f>
        <v/>
      </c>
      <c r="AF1129" s="19" t="str">
        <f>IF(AND(מרקובחצי[[#This Row],[CycleNumber]]&lt;$B1130,SUM(מרקובחצי[[#This Row],[31]],O1130)=2),1,"")</f>
        <v/>
      </c>
      <c r="AG1129" s="19" t="str">
        <f>IF(AND(מרקובחצי[[#This Row],[CycleNumber]]&lt;$B1130,SUM(מרקובחצי[[#This Row],[31]],P1130)=2),1,"")</f>
        <v/>
      </c>
      <c r="AH1129" s="19" t="str">
        <f>IF(AND(מרקובחצי[[#This Row],[CycleNumber]]&lt;$B1130,SUM(מרקובחצי[[#This Row],[31]],Q1130)=2),1,"")</f>
        <v/>
      </c>
      <c r="AI1129" s="19" t="str">
        <f>IF(AND(מרקובחצי[[#This Row],[CycleNumber]]&lt;$B1130,SUM(U1129:U1130)=2),1,"")</f>
        <v/>
      </c>
      <c r="AJ1129" s="19" t="str">
        <f>IF(AND(מרקובחצי[[#This Row],[CycleNumber]]&lt;$B1130,SUM(מרקובחצי[[#This Row],[32]],O1130)=2),1,"")</f>
        <v/>
      </c>
      <c r="AK1129" s="19" t="str">
        <f>IF(AND(מרקובחצי[[#This Row],[CycleNumber]]&lt;$B1130,SUM(מרקובחצי[[#This Row],[32]],P1130)=2),1,"")</f>
        <v/>
      </c>
      <c r="AL1129" s="19" t="str">
        <f>IF(AND(מרקובחצי[[#This Row],[CycleNumber]]&lt;$B1130,SUM(מרקובחצי[[#This Row],[32]],Q1130)=2),1,"")</f>
        <v/>
      </c>
      <c r="AM1129" s="19" t="str">
        <f>IF(AND(מרקובחצי[[#This Row],[CycleNumber]]&lt;$B1130,SUM(V1129:V1130)=2),1,"")</f>
        <v/>
      </c>
      <c r="AN1129" s="19" t="str">
        <f>IF(AND(מרקובחצי[[#This Row],[CycleNumber]]&lt;$B1130,SUM(מרקובחצי[[#This Row],[33]],O1130)=2),1,"")</f>
        <v/>
      </c>
      <c r="AO1129" s="19" t="str">
        <f>IF(AND(מרקובחצי[[#This Row],[CycleNumber]]&lt;$B1130,SUM(מרקובחצי[[#This Row],[33]],P1130)=2),1,"")</f>
        <v/>
      </c>
      <c r="AP1129" s="19" t="str">
        <f>IF(AND(מרקובחצי[[#This Row],[CycleNumber]]&lt;$B1130,SUM(מרקובחצי[[#This Row],[33]],Q1130)=2),1,"")</f>
        <v/>
      </c>
      <c r="AQ1129" s="19" t="str">
        <f>IF(AND(מרקובחצי[[#This Row],[CycleNumber]]&lt;$B1130,SUM(W1129:W1130)=2),1,"")</f>
        <v/>
      </c>
      <c r="AR1129" s="19" t="str">
        <f>IF(AND(מרקובחצי[[#This Row],[CycleNumber]]&lt;$B1130,SUM(מרקובחצי[[#This Row],[12]],S1130)=2),1,"")</f>
        <v/>
      </c>
      <c r="AS1129" s="19" t="str">
        <f>IF(AND(מרקובחצי[[#This Row],[CycleNumber]]&lt;$B1130,SUM(מרקובחצי[[#This Row],[22]],V1130)=2),1,"")</f>
        <v/>
      </c>
      <c r="AT1129" s="21">
        <f>SUM(מרקובחצי[[#This Row],[11]:[33]])</f>
        <v>1</v>
      </c>
    </row>
    <row r="1130" spans="1:46" hidden="1" x14ac:dyDescent="0.25">
      <c r="A1130" t="s">
        <v>122</v>
      </c>
      <c r="B1130">
        <v>1</v>
      </c>
      <c r="C1130">
        <v>29</v>
      </c>
      <c r="D1130">
        <f>מרקובחצי[[#This Row],[LengthofCycle]]+1</f>
        <v>30</v>
      </c>
      <c r="E1130">
        <f>IF(IFERROR(LOOKUP(מרקובחצי[[#This Row],[ClientID]],קביעויות[הפלגה]),FALSE)=מרקובחצי[[#This Row],[ClientID]],1,"")</f>
        <v>1</v>
      </c>
      <c r="F1130" t="str">
        <f>IF(IFERROR(LOOKUP(מרקובחצי[[#This Row],[ClientID]],סוגחציקבוע[S31]),FALSE)=מרקובחצי[[#This Row],[ClientID]],1,"")</f>
        <v/>
      </c>
      <c r="G1130" t="str">
        <f>IF(IFERROR(LOOKUP(מרקובחצי[[#This Row],[ClientID]],סוגחציקבוע[S32]),FALSE)=מרקובחצי[[#This Row],[ClientID]],1,"")</f>
        <v/>
      </c>
      <c r="H1130" t="str">
        <f>IF(IFERROR(LOOKUP(מרקובחצי[[#This Row],[ClientID]],סוגחציקבוע[S33]),FALSE)=מרקובחצי[[#This Row],[ClientID]],1,"")</f>
        <v/>
      </c>
      <c r="I1130" t="str">
        <f>IF(IFERROR(LOOKUP(מרקובחצי[[#This Row],[ClientID]],סוגחציקבוע[S32&amp;33]),FALSE)=מרקובחצי[[#This Row],[ClientID]],1,"")</f>
        <v/>
      </c>
      <c r="J1130">
        <f>IF(SUM(מרקובחצי[[#This Row],[11]:[13]])=1,מרקובחצי[[#This Row],[עד ועד]],IF(SUM(R1129:T1130)=1,IF(מרקובחצי[[#This Row],[עד ועד]]&lt;J1129,מרקובחצי[[#This Row],[עד ועד]],J1129),J1129))</f>
        <v>29</v>
      </c>
      <c r="K1130">
        <f>IF(SUM(מרקובחצי[[#This Row],[11]:[13]])=1,מרקובחצי[[#This Row],[עד ועד]],IF(SUM(R1129:T1130)=1,IF(מרקובחצי[[#This Row],[עד ועד]]&gt;K1129,מרקובחצי[[#This Row],[עד ועד]],K1129),K1129))</f>
        <v>36</v>
      </c>
      <c r="L1130" t="str">
        <f>IF(AND(SUM(מרקובחצי[[#This Row],[31]:[33]])=1,SUM(U1129:W1129)=0),מרקובחצי[[#This Row],[מקס]]-מרקובחצי[[#This Row],[מינ]],"")</f>
        <v/>
      </c>
      <c r="M113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30" t="str">
        <f t="shared" si="17"/>
        <v>S32</v>
      </c>
      <c r="O1130" t="str">
        <f>IF(מרקובחצי[[#This Row],[קבעה הפלגה?]]=1,"",IF(AND(מרקובחצי[[#This Row],[עד ועד]]&lt;29,OR(מרקובחצי[[#This Row],[CycleNumber]]=1,AND(U1129=1,OR(מרקובחצי[[#This Row],[עד ועד]]&lt;J1129,מרקובחצי[[#This Row],[עד ועד]]&gt;K1129)),AND(V1129=1,מרקובחצי[[#This Row],[עד ועד]]&lt;J1129),W1129=1)),1,""))</f>
        <v/>
      </c>
      <c r="P1130" t="str">
        <f>IF(מרקובחצי[[#This Row],[קבעה הפלגה?]]=1,"",IF(AND(מרקובחצי[[#This Row],[עד ועד]]&gt;28,מרקובחצי[[#This Row],[עד ועד]]&lt;32,OR(מרקובחצי[[#This Row],[CycleNumber]]=1,AND(U1129=1),AND(V1129=1,OR(מרקובחצי[[#This Row],[עד ועד]]&lt;J1129,מרקובחצי[[#This Row],[עד ועד]]&gt;K1129)),W1129=1)),1,""))</f>
        <v/>
      </c>
      <c r="Q1130" t="str">
        <f>IF(מרקובחצי[[#This Row],[קבעה הפלגה?]]=1,"",IF(AND(מרקובחצי[[#This Row],[עד ועד]]&gt;31,OR(מרקובחצי[[#This Row],[CycleNumber]]=1,AND(U1129=1),AND(V1129=1,מרקובחצי[[#This Row],[עד ועד]]&gt;K1129),AND(W1129=1,OR(מרקובחצי[[#This Row],[עד ועד]]&gt;K1129,מרקובחצי[[#This Row],[עד ועד]]&lt;J1129)))),1,""))</f>
        <v/>
      </c>
      <c r="R1130" t="str">
        <f>IF(מרקובחצי[[#This Row],[CycleNumber]]&gt;1,IF(AND(O1129=1,מרקובחצי[[#This Row],[עד ועד]]&lt;29),1,""),"")</f>
        <v/>
      </c>
      <c r="S1130" t="str">
        <f>IF(מרקובחצי[[#This Row],[CycleNumber]]&gt;1,IF(OR(AND(O1129=1,מרקובחצי[[#This Row],[עד ועד]]&gt;28),AND(P1129=1),AND(Q1129=1,מרקובחצי[[#This Row],[עד ועד]]&lt;32)),1,""),"")</f>
        <v/>
      </c>
      <c r="T1130" t="str">
        <f>IF(מרקובחצי[[#This Row],[CycleNumber]]&gt;1,IF(AND(Q1129=1,מרקובחצי[[#This Row],[עד ועד]]&gt;31),1,""),"")</f>
        <v/>
      </c>
      <c r="U1130" t="str">
        <f>IF(מרקובחצי[[#This Row],[CycleNumber]]&gt;1,IF(AND(R1129=1,מרקובחצי[[#This Row],[עד ועד]]&lt;29),1,IF(AND(U1129=1,NOT(OR(מרקובחצי[[#This Row],[עד ועד]]&lt;J1129,מרקובחצי[[#This Row],[עד ועד]]&gt;K1129))),1,"")),"")</f>
        <v/>
      </c>
      <c r="V1130" t="str">
        <f>IF(מרקובחצי[[#This Row],[CycleNumber]]&gt;1,IF(AND(SUM(R1129:T1129)=1,מרקובחצי[[#This Row],[עד ועד]]&gt;28,מרקובחצי[[#This Row],[עד ועד]]&lt;32),1,IF(OR(S1129=1,AND(R1129=1,מרקובחצי[[#This Row],[עד ועד]]&gt;28),AND(T1129=1,מרקובחצי[[#This Row],[עד ועד]]&lt;32)),1,IF(AND(V1129=1,NOT(OR(מרקובחצי[[#This Row],[עד ועד]]&lt;J1129,מרקובחצי[[#This Row],[עד ועד]]&gt;K1129))),1,""))),"")</f>
        <v/>
      </c>
      <c r="W1130" t="str">
        <f>IF(מרקובחצי[[#This Row],[CycleNumber]]&gt;1,IF(AND(T1129=1,מרקובחצי[[#This Row],[עד ועד]]&gt;31),1,IF(AND(W1129=1,NOT(OR(מרקובחצי[[#This Row],[עד ועד]]&lt;J1129,מרקובחצי[[#This Row],[עד ועד]]&gt;K1129))),1,"")),"")</f>
        <v/>
      </c>
      <c r="X1130" t="str">
        <f>IF(AND(מרקובחצי[[#This Row],[CycleNumber]]&lt;$B1131,SUM(מרקובחצי[[#This Row],[11]],R1131)=2),1,"")</f>
        <v/>
      </c>
      <c r="Y1130" t="str">
        <f>IF(AND(מרקובחצי[[#This Row],[CycleNumber]]&lt;$B1131,SUM(מרקובחצי[[#This Row],[11]],S1131)=2),1,"")</f>
        <v/>
      </c>
      <c r="Z1130" t="str">
        <f>IF(AND(מרקובחצי[[#This Row],[CycleNumber]]&lt;$B1131,SUM(מרקובחצי[[#This Row],[13]],S1131)=2),1,"")</f>
        <v/>
      </c>
      <c r="AA1130" t="str">
        <f>IF(AND(מרקובחצי[[#This Row],[CycleNumber]]&lt;$B1131,SUM(מרקובחצי[[#This Row],[13]],T1131)=2),1,"")</f>
        <v/>
      </c>
      <c r="AB1130" t="str">
        <f>IF(AND(מרקובחצי[[#This Row],[CycleNumber]]&lt;$B1131,SUM(מרקובחצי[[#This Row],[21]],U1131)=2),1,"")</f>
        <v/>
      </c>
      <c r="AC1130" t="str">
        <f>IF(AND(מרקובחצי[[#This Row],[CycleNumber]]&lt;$B1131,SUM(מרקובחצי[[#This Row],[21]],V1131)=2),1,"")</f>
        <v/>
      </c>
      <c r="AD1130" t="str">
        <f>IF(AND(מרקובחצי[[#This Row],[CycleNumber]]&lt;$B1131,SUM(מרקובחצי[[#This Row],[23]],V1131)=2),1,"")</f>
        <v/>
      </c>
      <c r="AE1130" t="str">
        <f>IF(AND(מרקובחצי[[#This Row],[CycleNumber]]&lt;$B1131,SUM(מרקובחצי[[#This Row],[23]],W1131)=2),1,"")</f>
        <v/>
      </c>
      <c r="AF1130" t="str">
        <f>IF(AND(מרקובחצי[[#This Row],[CycleNumber]]&lt;$B1131,SUM(מרקובחצי[[#This Row],[31]],O1131)=2),1,"")</f>
        <v/>
      </c>
      <c r="AG1130" t="str">
        <f>IF(AND(מרקובחצי[[#This Row],[CycleNumber]]&lt;$B1131,SUM(מרקובחצי[[#This Row],[31]],P1131)=2),1,"")</f>
        <v/>
      </c>
      <c r="AH1130" t="str">
        <f>IF(AND(מרקובחצי[[#This Row],[CycleNumber]]&lt;$B1131,SUM(מרקובחצי[[#This Row],[31]],Q1131)=2),1,"")</f>
        <v/>
      </c>
      <c r="AI1130" t="str">
        <f>IF(AND(מרקובחצי[[#This Row],[CycleNumber]]&lt;$B1131,SUM(U1130:U1131)=2),1,"")</f>
        <v/>
      </c>
      <c r="AJ1130" t="str">
        <f>IF(AND(מרקובחצי[[#This Row],[CycleNumber]]&lt;$B1131,SUM(מרקובחצי[[#This Row],[32]],O1131)=2),1,"")</f>
        <v/>
      </c>
      <c r="AK1130" t="str">
        <f>IF(AND(מרקובחצי[[#This Row],[CycleNumber]]&lt;$B1131,SUM(מרקובחצי[[#This Row],[32]],P1131)=2),1,"")</f>
        <v/>
      </c>
      <c r="AL1130" t="str">
        <f>IF(AND(מרקובחצי[[#This Row],[CycleNumber]]&lt;$B1131,SUM(מרקובחצי[[#This Row],[32]],Q1131)=2),1,"")</f>
        <v/>
      </c>
      <c r="AM1130" t="str">
        <f>IF(AND(מרקובחצי[[#This Row],[CycleNumber]]&lt;$B1131,SUM(V1130:V1131)=2),1,"")</f>
        <v/>
      </c>
      <c r="AN1130" t="str">
        <f>IF(AND(מרקובחצי[[#This Row],[CycleNumber]]&lt;$B1131,SUM(מרקובחצי[[#This Row],[33]],O1131)=2),1,"")</f>
        <v/>
      </c>
      <c r="AO1130" t="str">
        <f>IF(AND(מרקובחצי[[#This Row],[CycleNumber]]&lt;$B1131,SUM(מרקובחצי[[#This Row],[33]],P1131)=2),1,"")</f>
        <v/>
      </c>
      <c r="AP1130" t="str">
        <f>IF(AND(מרקובחצי[[#This Row],[CycleNumber]]&lt;$B1131,SUM(מרקובחצי[[#This Row],[33]],Q1131)=2),1,"")</f>
        <v/>
      </c>
      <c r="AQ1130" t="str">
        <f>IF(AND(מרקובחצי[[#This Row],[CycleNumber]]&lt;$B1131,SUM(W1130:W1131)=2),1,"")</f>
        <v/>
      </c>
      <c r="AR1130" t="str">
        <f>IF(AND(מרקובחצי[[#This Row],[CycleNumber]]&lt;$B1131,SUM(מרקובחצי[[#This Row],[12]],S1131)=2),1,"")</f>
        <v/>
      </c>
      <c r="AS1130" t="str">
        <f>IF(AND(מרקובחצי[[#This Row],[CycleNumber]]&lt;$B1131,SUM(מרקובחצי[[#This Row],[22]],V1131)=2),1,"")</f>
        <v/>
      </c>
      <c r="AT1130" s="3">
        <f>SUM(מרקובחצי[[#This Row],[11]:[33]])</f>
        <v>0</v>
      </c>
    </row>
    <row r="1131" spans="1:46" hidden="1" x14ac:dyDescent="0.25">
      <c r="A1131" t="s">
        <v>122</v>
      </c>
      <c r="B1131">
        <v>2</v>
      </c>
      <c r="C1131">
        <v>29</v>
      </c>
      <c r="D1131">
        <f>מרקובחצי[[#This Row],[LengthofCycle]]+1</f>
        <v>30</v>
      </c>
      <c r="E1131">
        <f>IF(IFERROR(LOOKUP(מרקובחצי[[#This Row],[ClientID]],קביעויות[הפלגה]),FALSE)=מרקובחצי[[#This Row],[ClientID]],1,"")</f>
        <v>1</v>
      </c>
      <c r="F1131" t="str">
        <f>IF(IFERROR(LOOKUP(מרקובחצי[[#This Row],[ClientID]],סוגחציקבוע[S31]),FALSE)=מרקובחצי[[#This Row],[ClientID]],1,"")</f>
        <v/>
      </c>
      <c r="G1131" t="str">
        <f>IF(IFERROR(LOOKUP(מרקובחצי[[#This Row],[ClientID]],סוגחציקבוע[S32]),FALSE)=מרקובחצי[[#This Row],[ClientID]],1,"")</f>
        <v/>
      </c>
      <c r="H1131" t="str">
        <f>IF(IFERROR(LOOKUP(מרקובחצי[[#This Row],[ClientID]],סוגחציקבוע[S33]),FALSE)=מרקובחצי[[#This Row],[ClientID]],1,"")</f>
        <v/>
      </c>
      <c r="I1131" t="str">
        <f>IF(IFERROR(LOOKUP(מרקובחצי[[#This Row],[ClientID]],סוגחציקבוע[S32&amp;33]),FALSE)=מרקובחצי[[#This Row],[ClientID]],1,"")</f>
        <v/>
      </c>
      <c r="J1131">
        <f>IF(SUM(מרקובחצי[[#This Row],[11]:[13]])=1,מרקובחצי[[#This Row],[עד ועד]],IF(SUM(R1130:T1131)=1,IF(מרקובחצי[[#This Row],[עד ועד]]&lt;J1130,מרקובחצי[[#This Row],[עד ועד]],J1130),J1130))</f>
        <v>29</v>
      </c>
      <c r="K1131">
        <f>IF(SUM(מרקובחצי[[#This Row],[11]:[13]])=1,מרקובחצי[[#This Row],[עד ועד]],IF(SUM(R1130:T1131)=1,IF(מרקובחצי[[#This Row],[עד ועד]]&gt;K1130,מרקובחצי[[#This Row],[עד ועד]],K1130),K1130))</f>
        <v>36</v>
      </c>
      <c r="L1131" t="str">
        <f>IF(AND(SUM(מרקובחצי[[#This Row],[31]:[33]])=1,SUM(U1130:W1130)=0),מרקובחצי[[#This Row],[מקס]]-מרקובחצי[[#This Row],[מינ]],"")</f>
        <v/>
      </c>
      <c r="M113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31" t="str">
        <f t="shared" si="17"/>
        <v/>
      </c>
      <c r="O1131" t="str">
        <f>IF(מרקובחצי[[#This Row],[קבעה הפלגה?]]=1,"",IF(AND(מרקובחצי[[#This Row],[עד ועד]]&lt;29,OR(מרקובחצי[[#This Row],[CycleNumber]]=1,AND(U1130=1,OR(מרקובחצי[[#This Row],[עד ועד]]&lt;J1130,מרקובחצי[[#This Row],[עד ועד]]&gt;K1130)),AND(V1130=1,מרקובחצי[[#This Row],[עד ועד]]&lt;J1130),W1130=1)),1,""))</f>
        <v/>
      </c>
      <c r="P1131" t="str">
        <f>IF(מרקובחצי[[#This Row],[קבעה הפלגה?]]=1,"",IF(AND(מרקובחצי[[#This Row],[עד ועד]]&gt;28,מרקובחצי[[#This Row],[עד ועד]]&lt;32,OR(מרקובחצי[[#This Row],[CycleNumber]]=1,AND(U1130=1),AND(V1130=1,OR(מרקובחצי[[#This Row],[עד ועד]]&lt;J1130,מרקובחצי[[#This Row],[עד ועד]]&gt;K1130)),W1130=1)),1,""))</f>
        <v/>
      </c>
      <c r="Q1131" t="str">
        <f>IF(מרקובחצי[[#This Row],[קבעה הפלגה?]]=1,"",IF(AND(מרקובחצי[[#This Row],[עד ועד]]&gt;31,OR(מרקובחצי[[#This Row],[CycleNumber]]=1,AND(U1130=1),AND(V1130=1,מרקובחצי[[#This Row],[עד ועד]]&gt;K1130),AND(W1130=1,OR(מרקובחצי[[#This Row],[עד ועד]]&gt;K1130,מרקובחצי[[#This Row],[עד ועד]]&lt;J1130)))),1,""))</f>
        <v/>
      </c>
      <c r="R1131" t="str">
        <f>IF(מרקובחצי[[#This Row],[CycleNumber]]&gt;1,IF(AND(O1130=1,מרקובחצי[[#This Row],[עד ועד]]&lt;29),1,""),"")</f>
        <v/>
      </c>
      <c r="S1131" t="str">
        <f>IF(מרקובחצי[[#This Row],[CycleNumber]]&gt;1,IF(OR(AND(O1130=1,מרקובחצי[[#This Row],[עד ועד]]&gt;28),AND(P1130=1),AND(Q1130=1,מרקובחצי[[#This Row],[עד ועד]]&lt;32)),1,""),"")</f>
        <v/>
      </c>
      <c r="T1131" t="str">
        <f>IF(מרקובחצי[[#This Row],[CycleNumber]]&gt;1,IF(AND(Q1130=1,מרקובחצי[[#This Row],[עד ועד]]&gt;31),1,""),"")</f>
        <v/>
      </c>
      <c r="U1131" t="str">
        <f>IF(מרקובחצי[[#This Row],[CycleNumber]]&gt;1,IF(AND(R1130=1,מרקובחצי[[#This Row],[עד ועד]]&lt;29),1,IF(AND(U1130=1,NOT(OR(מרקובחצי[[#This Row],[עד ועד]]&lt;J1130,מרקובחצי[[#This Row],[עד ועד]]&gt;K1130))),1,"")),"")</f>
        <v/>
      </c>
      <c r="V1131" t="str">
        <f>IF(מרקובחצי[[#This Row],[CycleNumber]]&gt;1,IF(AND(SUM(R1130:T1130)=1,מרקובחצי[[#This Row],[עד ועד]]&gt;28,מרקובחצי[[#This Row],[עד ועד]]&lt;32),1,IF(OR(S1130=1,AND(R1130=1,מרקובחצי[[#This Row],[עד ועד]]&gt;28),AND(T1130=1,מרקובחצי[[#This Row],[עד ועד]]&lt;32)),1,IF(AND(V1130=1,NOT(OR(מרקובחצי[[#This Row],[עד ועד]]&lt;J1130,מרקובחצי[[#This Row],[עד ועד]]&gt;K1130))),1,""))),"")</f>
        <v/>
      </c>
      <c r="W1131" t="str">
        <f>IF(מרקובחצי[[#This Row],[CycleNumber]]&gt;1,IF(AND(T1130=1,מרקובחצי[[#This Row],[עד ועד]]&gt;31),1,IF(AND(W1130=1,NOT(OR(מרקובחצי[[#This Row],[עד ועד]]&lt;J1130,מרקובחצי[[#This Row],[עד ועד]]&gt;K1130))),1,"")),"")</f>
        <v/>
      </c>
      <c r="X1131" t="str">
        <f>IF(AND(מרקובחצי[[#This Row],[CycleNumber]]&lt;$B1132,SUM(מרקובחצי[[#This Row],[11]],R1132)=2),1,"")</f>
        <v/>
      </c>
      <c r="Y1131" t="str">
        <f>IF(AND(מרקובחצי[[#This Row],[CycleNumber]]&lt;$B1132,SUM(מרקובחצי[[#This Row],[11]],S1132)=2),1,"")</f>
        <v/>
      </c>
      <c r="Z1131" t="str">
        <f>IF(AND(מרקובחצי[[#This Row],[CycleNumber]]&lt;$B1132,SUM(מרקובחצי[[#This Row],[13]],S1132)=2),1,"")</f>
        <v/>
      </c>
      <c r="AA1131" t="str">
        <f>IF(AND(מרקובחצי[[#This Row],[CycleNumber]]&lt;$B1132,SUM(מרקובחצי[[#This Row],[13]],T1132)=2),1,"")</f>
        <v/>
      </c>
      <c r="AB1131" t="str">
        <f>IF(AND(מרקובחצי[[#This Row],[CycleNumber]]&lt;$B1132,SUM(מרקובחצי[[#This Row],[21]],U1132)=2),1,"")</f>
        <v/>
      </c>
      <c r="AC1131" t="str">
        <f>IF(AND(מרקובחצי[[#This Row],[CycleNumber]]&lt;$B1132,SUM(מרקובחצי[[#This Row],[21]],V1132)=2),1,"")</f>
        <v/>
      </c>
      <c r="AD1131" t="str">
        <f>IF(AND(מרקובחצי[[#This Row],[CycleNumber]]&lt;$B1132,SUM(מרקובחצי[[#This Row],[23]],V1132)=2),1,"")</f>
        <v/>
      </c>
      <c r="AE1131" t="str">
        <f>IF(AND(מרקובחצי[[#This Row],[CycleNumber]]&lt;$B1132,SUM(מרקובחצי[[#This Row],[23]],W1132)=2),1,"")</f>
        <v/>
      </c>
      <c r="AF1131" t="str">
        <f>IF(AND(מרקובחצי[[#This Row],[CycleNumber]]&lt;$B1132,SUM(מרקובחצי[[#This Row],[31]],O1132)=2),1,"")</f>
        <v/>
      </c>
      <c r="AG1131" t="str">
        <f>IF(AND(מרקובחצי[[#This Row],[CycleNumber]]&lt;$B1132,SUM(מרקובחצי[[#This Row],[31]],P1132)=2),1,"")</f>
        <v/>
      </c>
      <c r="AH1131" t="str">
        <f>IF(AND(מרקובחצי[[#This Row],[CycleNumber]]&lt;$B1132,SUM(מרקובחצי[[#This Row],[31]],Q1132)=2),1,"")</f>
        <v/>
      </c>
      <c r="AI1131" t="str">
        <f>IF(AND(מרקובחצי[[#This Row],[CycleNumber]]&lt;$B1132,SUM(U1131:U1132)=2),1,"")</f>
        <v/>
      </c>
      <c r="AJ1131" t="str">
        <f>IF(AND(מרקובחצי[[#This Row],[CycleNumber]]&lt;$B1132,SUM(מרקובחצי[[#This Row],[32]],O1132)=2),1,"")</f>
        <v/>
      </c>
      <c r="AK1131" t="str">
        <f>IF(AND(מרקובחצי[[#This Row],[CycleNumber]]&lt;$B1132,SUM(מרקובחצי[[#This Row],[32]],P1132)=2),1,"")</f>
        <v/>
      </c>
      <c r="AL1131" t="str">
        <f>IF(AND(מרקובחצי[[#This Row],[CycleNumber]]&lt;$B1132,SUM(מרקובחצי[[#This Row],[32]],Q1132)=2),1,"")</f>
        <v/>
      </c>
      <c r="AM1131" t="str">
        <f>IF(AND(מרקובחצי[[#This Row],[CycleNumber]]&lt;$B1132,SUM(V1131:V1132)=2),1,"")</f>
        <v/>
      </c>
      <c r="AN1131" t="str">
        <f>IF(AND(מרקובחצי[[#This Row],[CycleNumber]]&lt;$B1132,SUM(מרקובחצי[[#This Row],[33]],O1132)=2),1,"")</f>
        <v/>
      </c>
      <c r="AO1131" t="str">
        <f>IF(AND(מרקובחצי[[#This Row],[CycleNumber]]&lt;$B1132,SUM(מרקובחצי[[#This Row],[33]],P1132)=2),1,"")</f>
        <v/>
      </c>
      <c r="AP1131" t="str">
        <f>IF(AND(מרקובחצי[[#This Row],[CycleNumber]]&lt;$B1132,SUM(מרקובחצי[[#This Row],[33]],Q1132)=2),1,"")</f>
        <v/>
      </c>
      <c r="AQ1131" t="str">
        <f>IF(AND(מרקובחצי[[#This Row],[CycleNumber]]&lt;$B1132,SUM(W1131:W1132)=2),1,"")</f>
        <v/>
      </c>
      <c r="AR1131" t="str">
        <f>IF(AND(מרקובחצי[[#This Row],[CycleNumber]]&lt;$B1132,SUM(מרקובחצי[[#This Row],[12]],S1132)=2),1,"")</f>
        <v/>
      </c>
      <c r="AS1131" t="str">
        <f>IF(AND(מרקובחצי[[#This Row],[CycleNumber]]&lt;$B1132,SUM(מרקובחצי[[#This Row],[22]],V1132)=2),1,"")</f>
        <v/>
      </c>
      <c r="AT1131" s="3">
        <f>SUM(מרקובחצי[[#This Row],[11]:[33]])</f>
        <v>0</v>
      </c>
    </row>
    <row r="1132" spans="1:46" hidden="1" x14ac:dyDescent="0.25">
      <c r="A1132" t="s">
        <v>122</v>
      </c>
      <c r="B1132">
        <v>3</v>
      </c>
      <c r="C1132">
        <v>28</v>
      </c>
      <c r="D1132">
        <f>מרקובחצי[[#This Row],[LengthofCycle]]+1</f>
        <v>29</v>
      </c>
      <c r="E1132">
        <f>IF(IFERROR(LOOKUP(מרקובחצי[[#This Row],[ClientID]],קביעויות[הפלגה]),FALSE)=מרקובחצי[[#This Row],[ClientID]],1,"")</f>
        <v>1</v>
      </c>
      <c r="F1132" t="str">
        <f>IF(IFERROR(LOOKUP(מרקובחצי[[#This Row],[ClientID]],סוגחציקבוע[S31]),FALSE)=מרקובחצי[[#This Row],[ClientID]],1,"")</f>
        <v/>
      </c>
      <c r="G1132" t="str">
        <f>IF(IFERROR(LOOKUP(מרקובחצי[[#This Row],[ClientID]],סוגחציקבוע[S32]),FALSE)=מרקובחצי[[#This Row],[ClientID]],1,"")</f>
        <v/>
      </c>
      <c r="H1132" t="str">
        <f>IF(IFERROR(LOOKUP(מרקובחצי[[#This Row],[ClientID]],סוגחציקבוע[S33]),FALSE)=מרקובחצי[[#This Row],[ClientID]],1,"")</f>
        <v/>
      </c>
      <c r="I1132" t="str">
        <f>IF(IFERROR(LOOKUP(מרקובחצי[[#This Row],[ClientID]],סוגחציקבוע[S32&amp;33]),FALSE)=מרקובחצי[[#This Row],[ClientID]],1,"")</f>
        <v/>
      </c>
      <c r="J1132">
        <f>IF(SUM(מרקובחצי[[#This Row],[11]:[13]])=1,מרקובחצי[[#This Row],[עד ועד]],IF(SUM(R1131:T1132)=1,IF(מרקובחצי[[#This Row],[עד ועד]]&lt;J1131,מרקובחצי[[#This Row],[עד ועד]],J1131),J1131))</f>
        <v>29</v>
      </c>
      <c r="K1132">
        <f>IF(SUM(מרקובחצי[[#This Row],[11]:[13]])=1,מרקובחצי[[#This Row],[עד ועד]],IF(SUM(R1131:T1132)=1,IF(מרקובחצי[[#This Row],[עד ועד]]&gt;K1131,מרקובחצי[[#This Row],[עד ועד]],K1131),K1131))</f>
        <v>36</v>
      </c>
      <c r="L1132" t="str">
        <f>IF(AND(SUM(מרקובחצי[[#This Row],[31]:[33]])=1,SUM(U1131:W1131)=0),מרקובחצי[[#This Row],[מקס]]-מרקובחצי[[#This Row],[מינ]],"")</f>
        <v/>
      </c>
      <c r="M113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32" t="str">
        <f t="shared" si="17"/>
        <v/>
      </c>
      <c r="O1132" t="str">
        <f>IF(מרקובחצי[[#This Row],[קבעה הפלגה?]]=1,"",IF(AND(מרקובחצי[[#This Row],[עד ועד]]&lt;29,OR(מרקובחצי[[#This Row],[CycleNumber]]=1,AND(U1131=1,OR(מרקובחצי[[#This Row],[עד ועד]]&lt;J1131,מרקובחצי[[#This Row],[עד ועד]]&gt;K1131)),AND(V1131=1,מרקובחצי[[#This Row],[עד ועד]]&lt;J1131),W1131=1)),1,""))</f>
        <v/>
      </c>
      <c r="P1132" t="str">
        <f>IF(מרקובחצי[[#This Row],[קבעה הפלגה?]]=1,"",IF(AND(מרקובחצי[[#This Row],[עד ועד]]&gt;28,מרקובחצי[[#This Row],[עד ועד]]&lt;32,OR(מרקובחצי[[#This Row],[CycleNumber]]=1,AND(U1131=1),AND(V1131=1,OR(מרקובחצי[[#This Row],[עד ועד]]&lt;J1131,מרקובחצי[[#This Row],[עד ועד]]&gt;K1131)),W1131=1)),1,""))</f>
        <v/>
      </c>
      <c r="Q1132" t="str">
        <f>IF(מרקובחצי[[#This Row],[קבעה הפלגה?]]=1,"",IF(AND(מרקובחצי[[#This Row],[עד ועד]]&gt;31,OR(מרקובחצי[[#This Row],[CycleNumber]]=1,AND(U1131=1),AND(V1131=1,מרקובחצי[[#This Row],[עד ועד]]&gt;K1131),AND(W1131=1,OR(מרקובחצי[[#This Row],[עד ועד]]&gt;K1131,מרקובחצי[[#This Row],[עד ועד]]&lt;J1131)))),1,""))</f>
        <v/>
      </c>
      <c r="R1132" t="str">
        <f>IF(מרקובחצי[[#This Row],[CycleNumber]]&gt;1,IF(AND(O1131=1,מרקובחצי[[#This Row],[עד ועד]]&lt;29),1,""),"")</f>
        <v/>
      </c>
      <c r="S1132" t="str">
        <f>IF(מרקובחצי[[#This Row],[CycleNumber]]&gt;1,IF(OR(AND(O1131=1,מרקובחצי[[#This Row],[עד ועד]]&gt;28),AND(P1131=1),AND(Q1131=1,מרקובחצי[[#This Row],[עד ועד]]&lt;32)),1,""),"")</f>
        <v/>
      </c>
      <c r="T1132" t="str">
        <f>IF(מרקובחצי[[#This Row],[CycleNumber]]&gt;1,IF(AND(Q1131=1,מרקובחצי[[#This Row],[עד ועד]]&gt;31),1,""),"")</f>
        <v/>
      </c>
      <c r="U1132" t="str">
        <f>IF(מרקובחצי[[#This Row],[CycleNumber]]&gt;1,IF(AND(R1131=1,מרקובחצי[[#This Row],[עד ועד]]&lt;29),1,IF(AND(U1131=1,NOT(OR(מרקובחצי[[#This Row],[עד ועד]]&lt;J1131,מרקובחצי[[#This Row],[עד ועד]]&gt;K1131))),1,"")),"")</f>
        <v/>
      </c>
      <c r="V1132" t="str">
        <f>IF(מרקובחצי[[#This Row],[CycleNumber]]&gt;1,IF(AND(SUM(R1131:T1131)=1,מרקובחצי[[#This Row],[עד ועד]]&gt;28,מרקובחצי[[#This Row],[עד ועד]]&lt;32),1,IF(OR(S1131=1,AND(R1131=1,מרקובחצי[[#This Row],[עד ועד]]&gt;28),AND(T1131=1,מרקובחצי[[#This Row],[עד ועד]]&lt;32)),1,IF(AND(V1131=1,NOT(OR(מרקובחצי[[#This Row],[עד ועד]]&lt;J1131,מרקובחצי[[#This Row],[עד ועד]]&gt;K1131))),1,""))),"")</f>
        <v/>
      </c>
      <c r="W1132" t="str">
        <f>IF(מרקובחצי[[#This Row],[CycleNumber]]&gt;1,IF(AND(T1131=1,מרקובחצי[[#This Row],[עד ועד]]&gt;31),1,IF(AND(W1131=1,NOT(OR(מרקובחצי[[#This Row],[עד ועד]]&lt;J1131,מרקובחצי[[#This Row],[עד ועד]]&gt;K1131))),1,"")),"")</f>
        <v/>
      </c>
      <c r="X1132" t="str">
        <f>IF(AND(מרקובחצי[[#This Row],[CycleNumber]]&lt;$B1133,SUM(מרקובחצי[[#This Row],[11]],R1133)=2),1,"")</f>
        <v/>
      </c>
      <c r="Y1132" t="str">
        <f>IF(AND(מרקובחצי[[#This Row],[CycleNumber]]&lt;$B1133,SUM(מרקובחצי[[#This Row],[11]],S1133)=2),1,"")</f>
        <v/>
      </c>
      <c r="Z1132" t="str">
        <f>IF(AND(מרקובחצי[[#This Row],[CycleNumber]]&lt;$B1133,SUM(מרקובחצי[[#This Row],[13]],S1133)=2),1,"")</f>
        <v/>
      </c>
      <c r="AA1132" t="str">
        <f>IF(AND(מרקובחצי[[#This Row],[CycleNumber]]&lt;$B1133,SUM(מרקובחצי[[#This Row],[13]],T1133)=2),1,"")</f>
        <v/>
      </c>
      <c r="AB1132" t="str">
        <f>IF(AND(מרקובחצי[[#This Row],[CycleNumber]]&lt;$B1133,SUM(מרקובחצי[[#This Row],[21]],U1133)=2),1,"")</f>
        <v/>
      </c>
      <c r="AC1132" t="str">
        <f>IF(AND(מרקובחצי[[#This Row],[CycleNumber]]&lt;$B1133,SUM(מרקובחצי[[#This Row],[21]],V1133)=2),1,"")</f>
        <v/>
      </c>
      <c r="AD1132" t="str">
        <f>IF(AND(מרקובחצי[[#This Row],[CycleNumber]]&lt;$B1133,SUM(מרקובחצי[[#This Row],[23]],V1133)=2),1,"")</f>
        <v/>
      </c>
      <c r="AE1132" t="str">
        <f>IF(AND(מרקובחצי[[#This Row],[CycleNumber]]&lt;$B1133,SUM(מרקובחצי[[#This Row],[23]],W1133)=2),1,"")</f>
        <v/>
      </c>
      <c r="AF1132" t="str">
        <f>IF(AND(מרקובחצי[[#This Row],[CycleNumber]]&lt;$B1133,SUM(מרקובחצי[[#This Row],[31]],O1133)=2),1,"")</f>
        <v/>
      </c>
      <c r="AG1132" t="str">
        <f>IF(AND(מרקובחצי[[#This Row],[CycleNumber]]&lt;$B1133,SUM(מרקובחצי[[#This Row],[31]],P1133)=2),1,"")</f>
        <v/>
      </c>
      <c r="AH1132" t="str">
        <f>IF(AND(מרקובחצי[[#This Row],[CycleNumber]]&lt;$B1133,SUM(מרקובחצי[[#This Row],[31]],Q1133)=2),1,"")</f>
        <v/>
      </c>
      <c r="AI1132" t="str">
        <f>IF(AND(מרקובחצי[[#This Row],[CycleNumber]]&lt;$B1133,SUM(U1132:U1133)=2),1,"")</f>
        <v/>
      </c>
      <c r="AJ1132" t="str">
        <f>IF(AND(מרקובחצי[[#This Row],[CycleNumber]]&lt;$B1133,SUM(מרקובחצי[[#This Row],[32]],O1133)=2),1,"")</f>
        <v/>
      </c>
      <c r="AK1132" t="str">
        <f>IF(AND(מרקובחצי[[#This Row],[CycleNumber]]&lt;$B1133,SUM(מרקובחצי[[#This Row],[32]],P1133)=2),1,"")</f>
        <v/>
      </c>
      <c r="AL1132" t="str">
        <f>IF(AND(מרקובחצי[[#This Row],[CycleNumber]]&lt;$B1133,SUM(מרקובחצי[[#This Row],[32]],Q1133)=2),1,"")</f>
        <v/>
      </c>
      <c r="AM1132" t="str">
        <f>IF(AND(מרקובחצי[[#This Row],[CycleNumber]]&lt;$B1133,SUM(V1132:V1133)=2),1,"")</f>
        <v/>
      </c>
      <c r="AN1132" t="str">
        <f>IF(AND(מרקובחצי[[#This Row],[CycleNumber]]&lt;$B1133,SUM(מרקובחצי[[#This Row],[33]],O1133)=2),1,"")</f>
        <v/>
      </c>
      <c r="AO1132" t="str">
        <f>IF(AND(מרקובחצי[[#This Row],[CycleNumber]]&lt;$B1133,SUM(מרקובחצי[[#This Row],[33]],P1133)=2),1,"")</f>
        <v/>
      </c>
      <c r="AP1132" t="str">
        <f>IF(AND(מרקובחצי[[#This Row],[CycleNumber]]&lt;$B1133,SUM(מרקובחצי[[#This Row],[33]],Q1133)=2),1,"")</f>
        <v/>
      </c>
      <c r="AQ1132" t="str">
        <f>IF(AND(מרקובחצי[[#This Row],[CycleNumber]]&lt;$B1133,SUM(W1132:W1133)=2),1,"")</f>
        <v/>
      </c>
      <c r="AR1132" t="str">
        <f>IF(AND(מרקובחצי[[#This Row],[CycleNumber]]&lt;$B1133,SUM(מרקובחצי[[#This Row],[12]],S1133)=2),1,"")</f>
        <v/>
      </c>
      <c r="AS1132" t="str">
        <f>IF(AND(מרקובחצי[[#This Row],[CycleNumber]]&lt;$B1133,SUM(מרקובחצי[[#This Row],[22]],V1133)=2),1,"")</f>
        <v/>
      </c>
      <c r="AT1132" s="3">
        <f>SUM(מרקובחצי[[#This Row],[11]:[33]])</f>
        <v>0</v>
      </c>
    </row>
    <row r="1133" spans="1:46" hidden="1" x14ac:dyDescent="0.25">
      <c r="A1133" t="s">
        <v>122</v>
      </c>
      <c r="B1133">
        <v>4</v>
      </c>
      <c r="C1133">
        <v>27</v>
      </c>
      <c r="D1133">
        <f>מרקובחצי[[#This Row],[LengthofCycle]]+1</f>
        <v>28</v>
      </c>
      <c r="E1133">
        <f>IF(IFERROR(LOOKUP(מרקובחצי[[#This Row],[ClientID]],קביעויות[הפלגה]),FALSE)=מרקובחצי[[#This Row],[ClientID]],1,"")</f>
        <v>1</v>
      </c>
      <c r="F1133" t="str">
        <f>IF(IFERROR(LOOKUP(מרקובחצי[[#This Row],[ClientID]],סוגחציקבוע[S31]),FALSE)=מרקובחצי[[#This Row],[ClientID]],1,"")</f>
        <v/>
      </c>
      <c r="G1133" t="str">
        <f>IF(IFERROR(LOOKUP(מרקובחצי[[#This Row],[ClientID]],סוגחציקבוע[S32]),FALSE)=מרקובחצי[[#This Row],[ClientID]],1,"")</f>
        <v/>
      </c>
      <c r="H1133" t="str">
        <f>IF(IFERROR(LOOKUP(מרקובחצי[[#This Row],[ClientID]],סוגחציקבוע[S33]),FALSE)=מרקובחצי[[#This Row],[ClientID]],1,"")</f>
        <v/>
      </c>
      <c r="I1133" t="str">
        <f>IF(IFERROR(LOOKUP(מרקובחצי[[#This Row],[ClientID]],סוגחציקבוע[S32&amp;33]),FALSE)=מרקובחצי[[#This Row],[ClientID]],1,"")</f>
        <v/>
      </c>
      <c r="J1133">
        <f>IF(SUM(מרקובחצי[[#This Row],[11]:[13]])=1,מרקובחצי[[#This Row],[עד ועד]],IF(SUM(R1132:T1133)=1,IF(מרקובחצי[[#This Row],[עד ועד]]&lt;J1132,מרקובחצי[[#This Row],[עד ועד]],J1132),J1132))</f>
        <v>29</v>
      </c>
      <c r="K1133">
        <f>IF(SUM(מרקובחצי[[#This Row],[11]:[13]])=1,מרקובחצי[[#This Row],[עד ועד]],IF(SUM(R1132:T1133)=1,IF(מרקובחצי[[#This Row],[עד ועד]]&gt;K1132,מרקובחצי[[#This Row],[עד ועד]],K1132),K1132))</f>
        <v>36</v>
      </c>
      <c r="L1133" t="str">
        <f>IF(AND(SUM(מרקובחצי[[#This Row],[31]:[33]])=1,SUM(U1132:W1132)=0),מרקובחצי[[#This Row],[מקס]]-מרקובחצי[[#This Row],[מינ]],"")</f>
        <v/>
      </c>
      <c r="M113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33" t="str">
        <f t="shared" si="17"/>
        <v/>
      </c>
      <c r="O1133" t="str">
        <f>IF(מרקובחצי[[#This Row],[קבעה הפלגה?]]=1,"",IF(AND(מרקובחצי[[#This Row],[עד ועד]]&lt;29,OR(מרקובחצי[[#This Row],[CycleNumber]]=1,AND(U1132=1,OR(מרקובחצי[[#This Row],[עד ועד]]&lt;J1132,מרקובחצי[[#This Row],[עד ועד]]&gt;K1132)),AND(V1132=1,מרקובחצי[[#This Row],[עד ועד]]&lt;J1132),W1132=1)),1,""))</f>
        <v/>
      </c>
      <c r="P1133" t="str">
        <f>IF(מרקובחצי[[#This Row],[קבעה הפלגה?]]=1,"",IF(AND(מרקובחצי[[#This Row],[עד ועד]]&gt;28,מרקובחצי[[#This Row],[עד ועד]]&lt;32,OR(מרקובחצי[[#This Row],[CycleNumber]]=1,AND(U1132=1),AND(V1132=1,OR(מרקובחצי[[#This Row],[עד ועד]]&lt;J1132,מרקובחצי[[#This Row],[עד ועד]]&gt;K1132)),W1132=1)),1,""))</f>
        <v/>
      </c>
      <c r="Q1133" t="str">
        <f>IF(מרקובחצי[[#This Row],[קבעה הפלגה?]]=1,"",IF(AND(מרקובחצי[[#This Row],[עד ועד]]&gt;31,OR(מרקובחצי[[#This Row],[CycleNumber]]=1,AND(U1132=1),AND(V1132=1,מרקובחצי[[#This Row],[עד ועד]]&gt;K1132),AND(W1132=1,OR(מרקובחצי[[#This Row],[עד ועד]]&gt;K1132,מרקובחצי[[#This Row],[עד ועד]]&lt;J1132)))),1,""))</f>
        <v/>
      </c>
      <c r="R1133" t="str">
        <f>IF(מרקובחצי[[#This Row],[CycleNumber]]&gt;1,IF(AND(O1132=1,מרקובחצי[[#This Row],[עד ועד]]&lt;29),1,""),"")</f>
        <v/>
      </c>
      <c r="S1133" t="str">
        <f>IF(מרקובחצי[[#This Row],[CycleNumber]]&gt;1,IF(OR(AND(O1132=1,מרקובחצי[[#This Row],[עד ועד]]&gt;28),AND(P1132=1),AND(Q1132=1,מרקובחצי[[#This Row],[עד ועד]]&lt;32)),1,""),"")</f>
        <v/>
      </c>
      <c r="T1133" t="str">
        <f>IF(מרקובחצי[[#This Row],[CycleNumber]]&gt;1,IF(AND(Q1132=1,מרקובחצי[[#This Row],[עד ועד]]&gt;31),1,""),"")</f>
        <v/>
      </c>
      <c r="U1133" t="str">
        <f>IF(מרקובחצי[[#This Row],[CycleNumber]]&gt;1,IF(AND(R1132=1,מרקובחצי[[#This Row],[עד ועד]]&lt;29),1,IF(AND(U1132=1,NOT(OR(מרקובחצי[[#This Row],[עד ועד]]&lt;J1132,מרקובחצי[[#This Row],[עד ועד]]&gt;K1132))),1,"")),"")</f>
        <v/>
      </c>
      <c r="V1133" t="str">
        <f>IF(מרקובחצי[[#This Row],[CycleNumber]]&gt;1,IF(AND(SUM(R1132:T1132)=1,מרקובחצי[[#This Row],[עד ועד]]&gt;28,מרקובחצי[[#This Row],[עד ועד]]&lt;32),1,IF(OR(S1132=1,AND(R1132=1,מרקובחצי[[#This Row],[עד ועד]]&gt;28),AND(T1132=1,מרקובחצי[[#This Row],[עד ועד]]&lt;32)),1,IF(AND(V1132=1,NOT(OR(מרקובחצי[[#This Row],[עד ועד]]&lt;J1132,מרקובחצי[[#This Row],[עד ועד]]&gt;K1132))),1,""))),"")</f>
        <v/>
      </c>
      <c r="W1133" t="str">
        <f>IF(מרקובחצי[[#This Row],[CycleNumber]]&gt;1,IF(AND(T1132=1,מרקובחצי[[#This Row],[עד ועד]]&gt;31),1,IF(AND(W1132=1,NOT(OR(מרקובחצי[[#This Row],[עד ועד]]&lt;J1132,מרקובחצי[[#This Row],[עד ועד]]&gt;K1132))),1,"")),"")</f>
        <v/>
      </c>
      <c r="X1133" t="str">
        <f>IF(AND(מרקובחצי[[#This Row],[CycleNumber]]&lt;$B1134,SUM(מרקובחצי[[#This Row],[11]],R1134)=2),1,"")</f>
        <v/>
      </c>
      <c r="Y1133" t="str">
        <f>IF(AND(מרקובחצי[[#This Row],[CycleNumber]]&lt;$B1134,SUM(מרקובחצי[[#This Row],[11]],S1134)=2),1,"")</f>
        <v/>
      </c>
      <c r="Z1133" t="str">
        <f>IF(AND(מרקובחצי[[#This Row],[CycleNumber]]&lt;$B1134,SUM(מרקובחצי[[#This Row],[13]],S1134)=2),1,"")</f>
        <v/>
      </c>
      <c r="AA1133" t="str">
        <f>IF(AND(מרקובחצי[[#This Row],[CycleNumber]]&lt;$B1134,SUM(מרקובחצי[[#This Row],[13]],T1134)=2),1,"")</f>
        <v/>
      </c>
      <c r="AB1133" t="str">
        <f>IF(AND(מרקובחצי[[#This Row],[CycleNumber]]&lt;$B1134,SUM(מרקובחצי[[#This Row],[21]],U1134)=2),1,"")</f>
        <v/>
      </c>
      <c r="AC1133" t="str">
        <f>IF(AND(מרקובחצי[[#This Row],[CycleNumber]]&lt;$B1134,SUM(מרקובחצי[[#This Row],[21]],V1134)=2),1,"")</f>
        <v/>
      </c>
      <c r="AD1133" t="str">
        <f>IF(AND(מרקובחצי[[#This Row],[CycleNumber]]&lt;$B1134,SUM(מרקובחצי[[#This Row],[23]],V1134)=2),1,"")</f>
        <v/>
      </c>
      <c r="AE1133" t="str">
        <f>IF(AND(מרקובחצי[[#This Row],[CycleNumber]]&lt;$B1134,SUM(מרקובחצי[[#This Row],[23]],W1134)=2),1,"")</f>
        <v/>
      </c>
      <c r="AF1133" t="str">
        <f>IF(AND(מרקובחצי[[#This Row],[CycleNumber]]&lt;$B1134,SUM(מרקובחצי[[#This Row],[31]],O1134)=2),1,"")</f>
        <v/>
      </c>
      <c r="AG1133" t="str">
        <f>IF(AND(מרקובחצי[[#This Row],[CycleNumber]]&lt;$B1134,SUM(מרקובחצי[[#This Row],[31]],P1134)=2),1,"")</f>
        <v/>
      </c>
      <c r="AH1133" t="str">
        <f>IF(AND(מרקובחצי[[#This Row],[CycleNumber]]&lt;$B1134,SUM(מרקובחצי[[#This Row],[31]],Q1134)=2),1,"")</f>
        <v/>
      </c>
      <c r="AI1133" t="str">
        <f>IF(AND(מרקובחצי[[#This Row],[CycleNumber]]&lt;$B1134,SUM(U1133:U1134)=2),1,"")</f>
        <v/>
      </c>
      <c r="AJ1133" t="str">
        <f>IF(AND(מרקובחצי[[#This Row],[CycleNumber]]&lt;$B1134,SUM(מרקובחצי[[#This Row],[32]],O1134)=2),1,"")</f>
        <v/>
      </c>
      <c r="AK1133" t="str">
        <f>IF(AND(מרקובחצי[[#This Row],[CycleNumber]]&lt;$B1134,SUM(מרקובחצי[[#This Row],[32]],P1134)=2),1,"")</f>
        <v/>
      </c>
      <c r="AL1133" t="str">
        <f>IF(AND(מרקובחצי[[#This Row],[CycleNumber]]&lt;$B1134,SUM(מרקובחצי[[#This Row],[32]],Q1134)=2),1,"")</f>
        <v/>
      </c>
      <c r="AM1133" t="str">
        <f>IF(AND(מרקובחצי[[#This Row],[CycleNumber]]&lt;$B1134,SUM(V1133:V1134)=2),1,"")</f>
        <v/>
      </c>
      <c r="AN1133" t="str">
        <f>IF(AND(מרקובחצי[[#This Row],[CycleNumber]]&lt;$B1134,SUM(מרקובחצי[[#This Row],[33]],O1134)=2),1,"")</f>
        <v/>
      </c>
      <c r="AO1133" t="str">
        <f>IF(AND(מרקובחצי[[#This Row],[CycleNumber]]&lt;$B1134,SUM(מרקובחצי[[#This Row],[33]],P1134)=2),1,"")</f>
        <v/>
      </c>
      <c r="AP1133" t="str">
        <f>IF(AND(מרקובחצי[[#This Row],[CycleNumber]]&lt;$B1134,SUM(מרקובחצי[[#This Row],[33]],Q1134)=2),1,"")</f>
        <v/>
      </c>
      <c r="AQ1133" t="str">
        <f>IF(AND(מרקובחצי[[#This Row],[CycleNumber]]&lt;$B1134,SUM(W1133:W1134)=2),1,"")</f>
        <v/>
      </c>
      <c r="AR1133" t="str">
        <f>IF(AND(מרקובחצי[[#This Row],[CycleNumber]]&lt;$B1134,SUM(מרקובחצי[[#This Row],[12]],S1134)=2),1,"")</f>
        <v/>
      </c>
      <c r="AS1133" t="str">
        <f>IF(AND(מרקובחצי[[#This Row],[CycleNumber]]&lt;$B1134,SUM(מרקובחצי[[#This Row],[22]],V1134)=2),1,"")</f>
        <v/>
      </c>
      <c r="AT1133" s="3">
        <f>SUM(מרקובחצי[[#This Row],[11]:[33]])</f>
        <v>0</v>
      </c>
    </row>
    <row r="1134" spans="1:46" hidden="1" x14ac:dyDescent="0.25">
      <c r="A1134" t="s">
        <v>122</v>
      </c>
      <c r="B1134">
        <v>5</v>
      </c>
      <c r="C1134">
        <v>29</v>
      </c>
      <c r="D1134">
        <f>מרקובחצי[[#This Row],[LengthofCycle]]+1</f>
        <v>30</v>
      </c>
      <c r="E1134">
        <f>IF(IFERROR(LOOKUP(מרקובחצי[[#This Row],[ClientID]],קביעויות[הפלגה]),FALSE)=מרקובחצי[[#This Row],[ClientID]],1,"")</f>
        <v>1</v>
      </c>
      <c r="F1134" t="str">
        <f>IF(IFERROR(LOOKUP(מרקובחצי[[#This Row],[ClientID]],סוגחציקבוע[S31]),FALSE)=מרקובחצי[[#This Row],[ClientID]],1,"")</f>
        <v/>
      </c>
      <c r="G1134" t="str">
        <f>IF(IFERROR(LOOKUP(מרקובחצי[[#This Row],[ClientID]],סוגחציקבוע[S32]),FALSE)=מרקובחצי[[#This Row],[ClientID]],1,"")</f>
        <v/>
      </c>
      <c r="H1134" t="str">
        <f>IF(IFERROR(LOOKUP(מרקובחצי[[#This Row],[ClientID]],סוגחציקבוע[S33]),FALSE)=מרקובחצי[[#This Row],[ClientID]],1,"")</f>
        <v/>
      </c>
      <c r="I1134" t="str">
        <f>IF(IFERROR(LOOKUP(מרקובחצי[[#This Row],[ClientID]],סוגחציקבוע[S32&amp;33]),FALSE)=מרקובחצי[[#This Row],[ClientID]],1,"")</f>
        <v/>
      </c>
      <c r="J1134">
        <f>IF(SUM(מרקובחצי[[#This Row],[11]:[13]])=1,מרקובחצי[[#This Row],[עד ועד]],IF(SUM(R1133:T1134)=1,IF(מרקובחצי[[#This Row],[עד ועד]]&lt;J1133,מרקובחצי[[#This Row],[עד ועד]],J1133),J1133))</f>
        <v>29</v>
      </c>
      <c r="K1134">
        <f>IF(SUM(מרקובחצי[[#This Row],[11]:[13]])=1,מרקובחצי[[#This Row],[עד ועד]],IF(SUM(R1133:T1134)=1,IF(מרקובחצי[[#This Row],[עד ועד]]&gt;K1133,מרקובחצי[[#This Row],[עד ועד]],K1133),K1133))</f>
        <v>36</v>
      </c>
      <c r="L1134" t="str">
        <f>IF(AND(SUM(מרקובחצי[[#This Row],[31]:[33]])=1,SUM(U1133:W1133)=0),מרקובחצי[[#This Row],[מקס]]-מרקובחצי[[#This Row],[מינ]],"")</f>
        <v/>
      </c>
      <c r="M113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34" t="str">
        <f t="shared" si="17"/>
        <v/>
      </c>
      <c r="O1134" t="str">
        <f>IF(מרקובחצי[[#This Row],[קבעה הפלגה?]]=1,"",IF(AND(מרקובחצי[[#This Row],[עד ועד]]&lt;29,OR(מרקובחצי[[#This Row],[CycleNumber]]=1,AND(U1133=1,OR(מרקובחצי[[#This Row],[עד ועד]]&lt;J1133,מרקובחצי[[#This Row],[עד ועד]]&gt;K1133)),AND(V1133=1,מרקובחצי[[#This Row],[עד ועד]]&lt;J1133),W1133=1)),1,""))</f>
        <v/>
      </c>
      <c r="P1134" t="str">
        <f>IF(מרקובחצי[[#This Row],[קבעה הפלגה?]]=1,"",IF(AND(מרקובחצי[[#This Row],[עד ועד]]&gt;28,מרקובחצי[[#This Row],[עד ועד]]&lt;32,OR(מרקובחצי[[#This Row],[CycleNumber]]=1,AND(U1133=1),AND(V1133=1,OR(מרקובחצי[[#This Row],[עד ועד]]&lt;J1133,מרקובחצי[[#This Row],[עד ועד]]&gt;K1133)),W1133=1)),1,""))</f>
        <v/>
      </c>
      <c r="Q1134" t="str">
        <f>IF(מרקובחצי[[#This Row],[קבעה הפלגה?]]=1,"",IF(AND(מרקובחצי[[#This Row],[עד ועד]]&gt;31,OR(מרקובחצי[[#This Row],[CycleNumber]]=1,AND(U1133=1),AND(V1133=1,מרקובחצי[[#This Row],[עד ועד]]&gt;K1133),AND(W1133=1,OR(מרקובחצי[[#This Row],[עד ועד]]&gt;K1133,מרקובחצי[[#This Row],[עד ועד]]&lt;J1133)))),1,""))</f>
        <v/>
      </c>
      <c r="R1134" t="str">
        <f>IF(מרקובחצי[[#This Row],[CycleNumber]]&gt;1,IF(AND(O1133=1,מרקובחצי[[#This Row],[עד ועד]]&lt;29),1,""),"")</f>
        <v/>
      </c>
      <c r="S1134" t="str">
        <f>IF(מרקובחצי[[#This Row],[CycleNumber]]&gt;1,IF(OR(AND(O1133=1,מרקובחצי[[#This Row],[עד ועד]]&gt;28),AND(P1133=1),AND(Q1133=1,מרקובחצי[[#This Row],[עד ועד]]&lt;32)),1,""),"")</f>
        <v/>
      </c>
      <c r="T1134" t="str">
        <f>IF(מרקובחצי[[#This Row],[CycleNumber]]&gt;1,IF(AND(Q1133=1,מרקובחצי[[#This Row],[עד ועד]]&gt;31),1,""),"")</f>
        <v/>
      </c>
      <c r="U1134" t="str">
        <f>IF(מרקובחצי[[#This Row],[CycleNumber]]&gt;1,IF(AND(R1133=1,מרקובחצי[[#This Row],[עד ועד]]&lt;29),1,IF(AND(U1133=1,NOT(OR(מרקובחצי[[#This Row],[עד ועד]]&lt;J1133,מרקובחצי[[#This Row],[עד ועד]]&gt;K1133))),1,"")),"")</f>
        <v/>
      </c>
      <c r="V1134" t="str">
        <f>IF(מרקובחצי[[#This Row],[CycleNumber]]&gt;1,IF(AND(SUM(R1133:T1133)=1,מרקובחצי[[#This Row],[עד ועד]]&gt;28,מרקובחצי[[#This Row],[עד ועד]]&lt;32),1,IF(OR(S1133=1,AND(R1133=1,מרקובחצי[[#This Row],[עד ועד]]&gt;28),AND(T1133=1,מרקובחצי[[#This Row],[עד ועד]]&lt;32)),1,IF(AND(V1133=1,NOT(OR(מרקובחצי[[#This Row],[עד ועד]]&lt;J1133,מרקובחצי[[#This Row],[עד ועד]]&gt;K1133))),1,""))),"")</f>
        <v/>
      </c>
      <c r="W1134" t="str">
        <f>IF(מרקובחצי[[#This Row],[CycleNumber]]&gt;1,IF(AND(T1133=1,מרקובחצי[[#This Row],[עד ועד]]&gt;31),1,IF(AND(W1133=1,NOT(OR(מרקובחצי[[#This Row],[עד ועד]]&lt;J1133,מרקובחצי[[#This Row],[עד ועד]]&gt;K1133))),1,"")),"")</f>
        <v/>
      </c>
      <c r="X1134" t="str">
        <f>IF(AND(מרקובחצי[[#This Row],[CycleNumber]]&lt;$B1135,SUM(מרקובחצי[[#This Row],[11]],R1135)=2),1,"")</f>
        <v/>
      </c>
      <c r="Y1134" t="str">
        <f>IF(AND(מרקובחצי[[#This Row],[CycleNumber]]&lt;$B1135,SUM(מרקובחצי[[#This Row],[11]],S1135)=2),1,"")</f>
        <v/>
      </c>
      <c r="Z1134" t="str">
        <f>IF(AND(מרקובחצי[[#This Row],[CycleNumber]]&lt;$B1135,SUM(מרקובחצי[[#This Row],[13]],S1135)=2),1,"")</f>
        <v/>
      </c>
      <c r="AA1134" t="str">
        <f>IF(AND(מרקובחצי[[#This Row],[CycleNumber]]&lt;$B1135,SUM(מרקובחצי[[#This Row],[13]],T1135)=2),1,"")</f>
        <v/>
      </c>
      <c r="AB1134" t="str">
        <f>IF(AND(מרקובחצי[[#This Row],[CycleNumber]]&lt;$B1135,SUM(מרקובחצי[[#This Row],[21]],U1135)=2),1,"")</f>
        <v/>
      </c>
      <c r="AC1134" t="str">
        <f>IF(AND(מרקובחצי[[#This Row],[CycleNumber]]&lt;$B1135,SUM(מרקובחצי[[#This Row],[21]],V1135)=2),1,"")</f>
        <v/>
      </c>
      <c r="AD1134" t="str">
        <f>IF(AND(מרקובחצי[[#This Row],[CycleNumber]]&lt;$B1135,SUM(מרקובחצי[[#This Row],[23]],V1135)=2),1,"")</f>
        <v/>
      </c>
      <c r="AE1134" t="str">
        <f>IF(AND(מרקובחצי[[#This Row],[CycleNumber]]&lt;$B1135,SUM(מרקובחצי[[#This Row],[23]],W1135)=2),1,"")</f>
        <v/>
      </c>
      <c r="AF1134" t="str">
        <f>IF(AND(מרקובחצי[[#This Row],[CycleNumber]]&lt;$B1135,SUM(מרקובחצי[[#This Row],[31]],O1135)=2),1,"")</f>
        <v/>
      </c>
      <c r="AG1134" t="str">
        <f>IF(AND(מרקובחצי[[#This Row],[CycleNumber]]&lt;$B1135,SUM(מרקובחצי[[#This Row],[31]],P1135)=2),1,"")</f>
        <v/>
      </c>
      <c r="AH1134" t="str">
        <f>IF(AND(מרקובחצי[[#This Row],[CycleNumber]]&lt;$B1135,SUM(מרקובחצי[[#This Row],[31]],Q1135)=2),1,"")</f>
        <v/>
      </c>
      <c r="AI1134" t="str">
        <f>IF(AND(מרקובחצי[[#This Row],[CycleNumber]]&lt;$B1135,SUM(U1134:U1135)=2),1,"")</f>
        <v/>
      </c>
      <c r="AJ1134" t="str">
        <f>IF(AND(מרקובחצי[[#This Row],[CycleNumber]]&lt;$B1135,SUM(מרקובחצי[[#This Row],[32]],O1135)=2),1,"")</f>
        <v/>
      </c>
      <c r="AK1134" t="str">
        <f>IF(AND(מרקובחצי[[#This Row],[CycleNumber]]&lt;$B1135,SUM(מרקובחצי[[#This Row],[32]],P1135)=2),1,"")</f>
        <v/>
      </c>
      <c r="AL1134" t="str">
        <f>IF(AND(מרקובחצי[[#This Row],[CycleNumber]]&lt;$B1135,SUM(מרקובחצי[[#This Row],[32]],Q1135)=2),1,"")</f>
        <v/>
      </c>
      <c r="AM1134" t="str">
        <f>IF(AND(מרקובחצי[[#This Row],[CycleNumber]]&lt;$B1135,SUM(V1134:V1135)=2),1,"")</f>
        <v/>
      </c>
      <c r="AN1134" t="str">
        <f>IF(AND(מרקובחצי[[#This Row],[CycleNumber]]&lt;$B1135,SUM(מרקובחצי[[#This Row],[33]],O1135)=2),1,"")</f>
        <v/>
      </c>
      <c r="AO1134" t="str">
        <f>IF(AND(מרקובחצי[[#This Row],[CycleNumber]]&lt;$B1135,SUM(מרקובחצי[[#This Row],[33]],P1135)=2),1,"")</f>
        <v/>
      </c>
      <c r="AP1134" t="str">
        <f>IF(AND(מרקובחצי[[#This Row],[CycleNumber]]&lt;$B1135,SUM(מרקובחצי[[#This Row],[33]],Q1135)=2),1,"")</f>
        <v/>
      </c>
      <c r="AQ1134" t="str">
        <f>IF(AND(מרקובחצי[[#This Row],[CycleNumber]]&lt;$B1135,SUM(W1134:W1135)=2),1,"")</f>
        <v/>
      </c>
      <c r="AR1134" t="str">
        <f>IF(AND(מרקובחצי[[#This Row],[CycleNumber]]&lt;$B1135,SUM(מרקובחצי[[#This Row],[12]],S1135)=2),1,"")</f>
        <v/>
      </c>
      <c r="AS1134" t="str">
        <f>IF(AND(מרקובחצי[[#This Row],[CycleNumber]]&lt;$B1135,SUM(מרקובחצי[[#This Row],[22]],V1135)=2),1,"")</f>
        <v/>
      </c>
      <c r="AT1134" s="3">
        <f>SUM(מרקובחצי[[#This Row],[11]:[33]])</f>
        <v>0</v>
      </c>
    </row>
    <row r="1135" spans="1:46" hidden="1" x14ac:dyDescent="0.25">
      <c r="A1135" t="s">
        <v>122</v>
      </c>
      <c r="B1135">
        <v>6</v>
      </c>
      <c r="C1135">
        <v>28</v>
      </c>
      <c r="D1135">
        <f>מרקובחצי[[#This Row],[LengthofCycle]]+1</f>
        <v>29</v>
      </c>
      <c r="E1135">
        <f>IF(IFERROR(LOOKUP(מרקובחצי[[#This Row],[ClientID]],קביעויות[הפלגה]),FALSE)=מרקובחצי[[#This Row],[ClientID]],1,"")</f>
        <v>1</v>
      </c>
      <c r="F1135" t="str">
        <f>IF(IFERROR(LOOKUP(מרקובחצי[[#This Row],[ClientID]],סוגחציקבוע[S31]),FALSE)=מרקובחצי[[#This Row],[ClientID]],1,"")</f>
        <v/>
      </c>
      <c r="G1135" t="str">
        <f>IF(IFERROR(LOOKUP(מרקובחצי[[#This Row],[ClientID]],סוגחציקבוע[S32]),FALSE)=מרקובחצי[[#This Row],[ClientID]],1,"")</f>
        <v/>
      </c>
      <c r="H1135" t="str">
        <f>IF(IFERROR(LOOKUP(מרקובחצי[[#This Row],[ClientID]],סוגחציקבוע[S33]),FALSE)=מרקובחצי[[#This Row],[ClientID]],1,"")</f>
        <v/>
      </c>
      <c r="I1135" t="str">
        <f>IF(IFERROR(LOOKUP(מרקובחצי[[#This Row],[ClientID]],סוגחציקבוע[S32&amp;33]),FALSE)=מרקובחצי[[#This Row],[ClientID]],1,"")</f>
        <v/>
      </c>
      <c r="J1135">
        <f>IF(SUM(מרקובחצי[[#This Row],[11]:[13]])=1,מרקובחצי[[#This Row],[עד ועד]],IF(SUM(R1134:T1135)=1,IF(מרקובחצי[[#This Row],[עד ועד]]&lt;J1134,מרקובחצי[[#This Row],[עד ועד]],J1134),J1134))</f>
        <v>29</v>
      </c>
      <c r="K1135">
        <f>IF(SUM(מרקובחצי[[#This Row],[11]:[13]])=1,מרקובחצי[[#This Row],[עד ועד]],IF(SUM(R1134:T1135)=1,IF(מרקובחצי[[#This Row],[עד ועד]]&gt;K1134,מרקובחצי[[#This Row],[עד ועד]],K1134),K1134))</f>
        <v>36</v>
      </c>
      <c r="L1135" t="str">
        <f>IF(AND(SUM(מרקובחצי[[#This Row],[31]:[33]])=1,SUM(U1134:W1134)=0),מרקובחצי[[#This Row],[מקס]]-מרקובחצי[[#This Row],[מינ]],"")</f>
        <v/>
      </c>
      <c r="M113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35" t="str">
        <f t="shared" si="17"/>
        <v/>
      </c>
      <c r="O1135" t="str">
        <f>IF(מרקובחצי[[#This Row],[קבעה הפלגה?]]=1,"",IF(AND(מרקובחצי[[#This Row],[עד ועד]]&lt;29,OR(מרקובחצי[[#This Row],[CycleNumber]]=1,AND(U1134=1,OR(מרקובחצי[[#This Row],[עד ועד]]&lt;J1134,מרקובחצי[[#This Row],[עד ועד]]&gt;K1134)),AND(V1134=1,מרקובחצי[[#This Row],[עד ועד]]&lt;J1134),W1134=1)),1,""))</f>
        <v/>
      </c>
      <c r="P1135" t="str">
        <f>IF(מרקובחצי[[#This Row],[קבעה הפלגה?]]=1,"",IF(AND(מרקובחצי[[#This Row],[עד ועד]]&gt;28,מרקובחצי[[#This Row],[עד ועד]]&lt;32,OR(מרקובחצי[[#This Row],[CycleNumber]]=1,AND(U1134=1),AND(V1134=1,OR(מרקובחצי[[#This Row],[עד ועד]]&lt;J1134,מרקובחצי[[#This Row],[עד ועד]]&gt;K1134)),W1134=1)),1,""))</f>
        <v/>
      </c>
      <c r="Q1135" t="str">
        <f>IF(מרקובחצי[[#This Row],[קבעה הפלגה?]]=1,"",IF(AND(מרקובחצי[[#This Row],[עד ועד]]&gt;31,OR(מרקובחצי[[#This Row],[CycleNumber]]=1,AND(U1134=1),AND(V1134=1,מרקובחצי[[#This Row],[עד ועד]]&gt;K1134),AND(W1134=1,OR(מרקובחצי[[#This Row],[עד ועד]]&gt;K1134,מרקובחצי[[#This Row],[עד ועד]]&lt;J1134)))),1,""))</f>
        <v/>
      </c>
      <c r="R1135" t="str">
        <f>IF(מרקובחצי[[#This Row],[CycleNumber]]&gt;1,IF(AND(O1134=1,מרקובחצי[[#This Row],[עד ועד]]&lt;29),1,""),"")</f>
        <v/>
      </c>
      <c r="S1135" t="str">
        <f>IF(מרקובחצי[[#This Row],[CycleNumber]]&gt;1,IF(OR(AND(O1134=1,מרקובחצי[[#This Row],[עד ועד]]&gt;28),AND(P1134=1),AND(Q1134=1,מרקובחצי[[#This Row],[עד ועד]]&lt;32)),1,""),"")</f>
        <v/>
      </c>
      <c r="T1135" t="str">
        <f>IF(מרקובחצי[[#This Row],[CycleNumber]]&gt;1,IF(AND(Q1134=1,מרקובחצי[[#This Row],[עד ועד]]&gt;31),1,""),"")</f>
        <v/>
      </c>
      <c r="U1135" t="str">
        <f>IF(מרקובחצי[[#This Row],[CycleNumber]]&gt;1,IF(AND(R1134=1,מרקובחצי[[#This Row],[עד ועד]]&lt;29),1,IF(AND(U1134=1,NOT(OR(מרקובחצי[[#This Row],[עד ועד]]&lt;J1134,מרקובחצי[[#This Row],[עד ועד]]&gt;K1134))),1,"")),"")</f>
        <v/>
      </c>
      <c r="V1135" t="str">
        <f>IF(מרקובחצי[[#This Row],[CycleNumber]]&gt;1,IF(AND(SUM(R1134:T1134)=1,מרקובחצי[[#This Row],[עד ועד]]&gt;28,מרקובחצי[[#This Row],[עד ועד]]&lt;32),1,IF(OR(S1134=1,AND(R1134=1,מרקובחצי[[#This Row],[עד ועד]]&gt;28),AND(T1134=1,מרקובחצי[[#This Row],[עד ועד]]&lt;32)),1,IF(AND(V1134=1,NOT(OR(מרקובחצי[[#This Row],[עד ועד]]&lt;J1134,מרקובחצי[[#This Row],[עד ועד]]&gt;K1134))),1,""))),"")</f>
        <v/>
      </c>
      <c r="W1135" t="str">
        <f>IF(מרקובחצי[[#This Row],[CycleNumber]]&gt;1,IF(AND(T1134=1,מרקובחצי[[#This Row],[עד ועד]]&gt;31),1,IF(AND(W1134=1,NOT(OR(מרקובחצי[[#This Row],[עד ועד]]&lt;J1134,מרקובחצי[[#This Row],[עד ועד]]&gt;K1134))),1,"")),"")</f>
        <v/>
      </c>
      <c r="X1135" t="str">
        <f>IF(AND(מרקובחצי[[#This Row],[CycleNumber]]&lt;$B1136,SUM(מרקובחצי[[#This Row],[11]],R1136)=2),1,"")</f>
        <v/>
      </c>
      <c r="Y1135" t="str">
        <f>IF(AND(מרקובחצי[[#This Row],[CycleNumber]]&lt;$B1136,SUM(מרקובחצי[[#This Row],[11]],S1136)=2),1,"")</f>
        <v/>
      </c>
      <c r="Z1135" t="str">
        <f>IF(AND(מרקובחצי[[#This Row],[CycleNumber]]&lt;$B1136,SUM(מרקובחצי[[#This Row],[13]],S1136)=2),1,"")</f>
        <v/>
      </c>
      <c r="AA1135" t="str">
        <f>IF(AND(מרקובחצי[[#This Row],[CycleNumber]]&lt;$B1136,SUM(מרקובחצי[[#This Row],[13]],T1136)=2),1,"")</f>
        <v/>
      </c>
      <c r="AB1135" t="str">
        <f>IF(AND(מרקובחצי[[#This Row],[CycleNumber]]&lt;$B1136,SUM(מרקובחצי[[#This Row],[21]],U1136)=2),1,"")</f>
        <v/>
      </c>
      <c r="AC1135" t="str">
        <f>IF(AND(מרקובחצי[[#This Row],[CycleNumber]]&lt;$B1136,SUM(מרקובחצי[[#This Row],[21]],V1136)=2),1,"")</f>
        <v/>
      </c>
      <c r="AD1135" t="str">
        <f>IF(AND(מרקובחצי[[#This Row],[CycleNumber]]&lt;$B1136,SUM(מרקובחצי[[#This Row],[23]],V1136)=2),1,"")</f>
        <v/>
      </c>
      <c r="AE1135" t="str">
        <f>IF(AND(מרקובחצי[[#This Row],[CycleNumber]]&lt;$B1136,SUM(מרקובחצי[[#This Row],[23]],W1136)=2),1,"")</f>
        <v/>
      </c>
      <c r="AF1135" t="str">
        <f>IF(AND(מרקובחצי[[#This Row],[CycleNumber]]&lt;$B1136,SUM(מרקובחצי[[#This Row],[31]],O1136)=2),1,"")</f>
        <v/>
      </c>
      <c r="AG1135" t="str">
        <f>IF(AND(מרקובחצי[[#This Row],[CycleNumber]]&lt;$B1136,SUM(מרקובחצי[[#This Row],[31]],P1136)=2),1,"")</f>
        <v/>
      </c>
      <c r="AH1135" t="str">
        <f>IF(AND(מרקובחצי[[#This Row],[CycleNumber]]&lt;$B1136,SUM(מרקובחצי[[#This Row],[31]],Q1136)=2),1,"")</f>
        <v/>
      </c>
      <c r="AI1135" t="str">
        <f>IF(AND(מרקובחצי[[#This Row],[CycleNumber]]&lt;$B1136,SUM(U1135:U1136)=2),1,"")</f>
        <v/>
      </c>
      <c r="AJ1135" t="str">
        <f>IF(AND(מרקובחצי[[#This Row],[CycleNumber]]&lt;$B1136,SUM(מרקובחצי[[#This Row],[32]],O1136)=2),1,"")</f>
        <v/>
      </c>
      <c r="AK1135" t="str">
        <f>IF(AND(מרקובחצי[[#This Row],[CycleNumber]]&lt;$B1136,SUM(מרקובחצי[[#This Row],[32]],P1136)=2),1,"")</f>
        <v/>
      </c>
      <c r="AL1135" t="str">
        <f>IF(AND(מרקובחצי[[#This Row],[CycleNumber]]&lt;$B1136,SUM(מרקובחצי[[#This Row],[32]],Q1136)=2),1,"")</f>
        <v/>
      </c>
      <c r="AM1135" t="str">
        <f>IF(AND(מרקובחצי[[#This Row],[CycleNumber]]&lt;$B1136,SUM(V1135:V1136)=2),1,"")</f>
        <v/>
      </c>
      <c r="AN1135" t="str">
        <f>IF(AND(מרקובחצי[[#This Row],[CycleNumber]]&lt;$B1136,SUM(מרקובחצי[[#This Row],[33]],O1136)=2),1,"")</f>
        <v/>
      </c>
      <c r="AO1135" t="str">
        <f>IF(AND(מרקובחצי[[#This Row],[CycleNumber]]&lt;$B1136,SUM(מרקובחצי[[#This Row],[33]],P1136)=2),1,"")</f>
        <v/>
      </c>
      <c r="AP1135" t="str">
        <f>IF(AND(מרקובחצי[[#This Row],[CycleNumber]]&lt;$B1136,SUM(מרקובחצי[[#This Row],[33]],Q1136)=2),1,"")</f>
        <v/>
      </c>
      <c r="AQ1135" t="str">
        <f>IF(AND(מרקובחצי[[#This Row],[CycleNumber]]&lt;$B1136,SUM(W1135:W1136)=2),1,"")</f>
        <v/>
      </c>
      <c r="AR1135" t="str">
        <f>IF(AND(מרקובחצי[[#This Row],[CycleNumber]]&lt;$B1136,SUM(מרקובחצי[[#This Row],[12]],S1136)=2),1,"")</f>
        <v/>
      </c>
      <c r="AS1135" t="str">
        <f>IF(AND(מרקובחצי[[#This Row],[CycleNumber]]&lt;$B1136,SUM(מרקובחצי[[#This Row],[22]],V1136)=2),1,"")</f>
        <v/>
      </c>
      <c r="AT1135" s="3">
        <f>SUM(מרקובחצי[[#This Row],[11]:[33]])</f>
        <v>0</v>
      </c>
    </row>
    <row r="1136" spans="1:46" hidden="1" x14ac:dyDescent="0.25">
      <c r="A1136" t="s">
        <v>122</v>
      </c>
      <c r="B1136">
        <v>7</v>
      </c>
      <c r="C1136">
        <v>26</v>
      </c>
      <c r="D1136">
        <f>מרקובחצי[[#This Row],[LengthofCycle]]+1</f>
        <v>27</v>
      </c>
      <c r="E1136">
        <f>IF(IFERROR(LOOKUP(מרקובחצי[[#This Row],[ClientID]],קביעויות[הפלגה]),FALSE)=מרקובחצי[[#This Row],[ClientID]],1,"")</f>
        <v>1</v>
      </c>
      <c r="F1136" t="str">
        <f>IF(IFERROR(LOOKUP(מרקובחצי[[#This Row],[ClientID]],סוגחציקבוע[S31]),FALSE)=מרקובחצי[[#This Row],[ClientID]],1,"")</f>
        <v/>
      </c>
      <c r="G1136" t="str">
        <f>IF(IFERROR(LOOKUP(מרקובחצי[[#This Row],[ClientID]],סוגחציקבוע[S32]),FALSE)=מרקובחצי[[#This Row],[ClientID]],1,"")</f>
        <v/>
      </c>
      <c r="H1136" t="str">
        <f>IF(IFERROR(LOOKUP(מרקובחצי[[#This Row],[ClientID]],סוגחציקבוע[S33]),FALSE)=מרקובחצי[[#This Row],[ClientID]],1,"")</f>
        <v/>
      </c>
      <c r="I1136" t="str">
        <f>IF(IFERROR(LOOKUP(מרקובחצי[[#This Row],[ClientID]],סוגחציקבוע[S32&amp;33]),FALSE)=מרקובחצי[[#This Row],[ClientID]],1,"")</f>
        <v/>
      </c>
      <c r="J1136">
        <f>IF(SUM(מרקובחצי[[#This Row],[11]:[13]])=1,מרקובחצי[[#This Row],[עד ועד]],IF(SUM(R1135:T1136)=1,IF(מרקובחצי[[#This Row],[עד ועד]]&lt;J1135,מרקובחצי[[#This Row],[עד ועד]],J1135),J1135))</f>
        <v>29</v>
      </c>
      <c r="K1136">
        <f>IF(SUM(מרקובחצי[[#This Row],[11]:[13]])=1,מרקובחצי[[#This Row],[עד ועד]],IF(SUM(R1135:T1136)=1,IF(מרקובחצי[[#This Row],[עד ועד]]&gt;K1135,מרקובחצי[[#This Row],[עד ועד]],K1135),K1135))</f>
        <v>36</v>
      </c>
      <c r="L1136" t="str">
        <f>IF(AND(SUM(מרקובחצי[[#This Row],[31]:[33]])=1,SUM(U1135:W1135)=0),מרקובחצי[[#This Row],[מקס]]-מרקובחצי[[#This Row],[מינ]],"")</f>
        <v/>
      </c>
      <c r="M113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36" t="str">
        <f t="shared" si="17"/>
        <v/>
      </c>
      <c r="O1136" t="str">
        <f>IF(מרקובחצי[[#This Row],[קבעה הפלגה?]]=1,"",IF(AND(מרקובחצי[[#This Row],[עד ועד]]&lt;29,OR(מרקובחצי[[#This Row],[CycleNumber]]=1,AND(U1135=1,OR(מרקובחצי[[#This Row],[עד ועד]]&lt;J1135,מרקובחצי[[#This Row],[עד ועד]]&gt;K1135)),AND(V1135=1,מרקובחצי[[#This Row],[עד ועד]]&lt;J1135),W1135=1)),1,""))</f>
        <v/>
      </c>
      <c r="P1136" t="str">
        <f>IF(מרקובחצי[[#This Row],[קבעה הפלגה?]]=1,"",IF(AND(מרקובחצי[[#This Row],[עד ועד]]&gt;28,מרקובחצי[[#This Row],[עד ועד]]&lt;32,OR(מרקובחצי[[#This Row],[CycleNumber]]=1,AND(U1135=1),AND(V1135=1,OR(מרקובחצי[[#This Row],[עד ועד]]&lt;J1135,מרקובחצי[[#This Row],[עד ועד]]&gt;K1135)),W1135=1)),1,""))</f>
        <v/>
      </c>
      <c r="Q1136" t="str">
        <f>IF(מרקובחצי[[#This Row],[קבעה הפלגה?]]=1,"",IF(AND(מרקובחצי[[#This Row],[עד ועד]]&gt;31,OR(מרקובחצי[[#This Row],[CycleNumber]]=1,AND(U1135=1),AND(V1135=1,מרקובחצי[[#This Row],[עד ועד]]&gt;K1135),AND(W1135=1,OR(מרקובחצי[[#This Row],[עד ועד]]&gt;K1135,מרקובחצי[[#This Row],[עד ועד]]&lt;J1135)))),1,""))</f>
        <v/>
      </c>
      <c r="R1136" t="str">
        <f>IF(מרקובחצי[[#This Row],[CycleNumber]]&gt;1,IF(AND(O1135=1,מרקובחצי[[#This Row],[עד ועד]]&lt;29),1,""),"")</f>
        <v/>
      </c>
      <c r="S1136" t="str">
        <f>IF(מרקובחצי[[#This Row],[CycleNumber]]&gt;1,IF(OR(AND(O1135=1,מרקובחצי[[#This Row],[עד ועד]]&gt;28),AND(P1135=1),AND(Q1135=1,מרקובחצי[[#This Row],[עד ועד]]&lt;32)),1,""),"")</f>
        <v/>
      </c>
      <c r="T1136" t="str">
        <f>IF(מרקובחצי[[#This Row],[CycleNumber]]&gt;1,IF(AND(Q1135=1,מרקובחצי[[#This Row],[עד ועד]]&gt;31),1,""),"")</f>
        <v/>
      </c>
      <c r="U1136" t="str">
        <f>IF(מרקובחצי[[#This Row],[CycleNumber]]&gt;1,IF(AND(R1135=1,מרקובחצי[[#This Row],[עד ועד]]&lt;29),1,IF(AND(U1135=1,NOT(OR(מרקובחצי[[#This Row],[עד ועד]]&lt;J1135,מרקובחצי[[#This Row],[עד ועד]]&gt;K1135))),1,"")),"")</f>
        <v/>
      </c>
      <c r="V1136" t="str">
        <f>IF(מרקובחצי[[#This Row],[CycleNumber]]&gt;1,IF(AND(SUM(R1135:T1135)=1,מרקובחצי[[#This Row],[עד ועד]]&gt;28,מרקובחצי[[#This Row],[עד ועד]]&lt;32),1,IF(OR(S1135=1,AND(R1135=1,מרקובחצי[[#This Row],[עד ועד]]&gt;28),AND(T1135=1,מרקובחצי[[#This Row],[עד ועד]]&lt;32)),1,IF(AND(V1135=1,NOT(OR(מרקובחצי[[#This Row],[עד ועד]]&lt;J1135,מרקובחצי[[#This Row],[עד ועד]]&gt;K1135))),1,""))),"")</f>
        <v/>
      </c>
      <c r="W1136" t="str">
        <f>IF(מרקובחצי[[#This Row],[CycleNumber]]&gt;1,IF(AND(T1135=1,מרקובחצי[[#This Row],[עד ועד]]&gt;31),1,IF(AND(W1135=1,NOT(OR(מרקובחצי[[#This Row],[עד ועד]]&lt;J1135,מרקובחצי[[#This Row],[עד ועד]]&gt;K1135))),1,"")),"")</f>
        <v/>
      </c>
      <c r="X1136" t="str">
        <f>IF(AND(מרקובחצי[[#This Row],[CycleNumber]]&lt;$B1137,SUM(מרקובחצי[[#This Row],[11]],R1137)=2),1,"")</f>
        <v/>
      </c>
      <c r="Y1136" t="str">
        <f>IF(AND(מרקובחצי[[#This Row],[CycleNumber]]&lt;$B1137,SUM(מרקובחצי[[#This Row],[11]],S1137)=2),1,"")</f>
        <v/>
      </c>
      <c r="Z1136" t="str">
        <f>IF(AND(מרקובחצי[[#This Row],[CycleNumber]]&lt;$B1137,SUM(מרקובחצי[[#This Row],[13]],S1137)=2),1,"")</f>
        <v/>
      </c>
      <c r="AA1136" t="str">
        <f>IF(AND(מרקובחצי[[#This Row],[CycleNumber]]&lt;$B1137,SUM(מרקובחצי[[#This Row],[13]],T1137)=2),1,"")</f>
        <v/>
      </c>
      <c r="AB1136" t="str">
        <f>IF(AND(מרקובחצי[[#This Row],[CycleNumber]]&lt;$B1137,SUM(מרקובחצי[[#This Row],[21]],U1137)=2),1,"")</f>
        <v/>
      </c>
      <c r="AC1136" t="str">
        <f>IF(AND(מרקובחצי[[#This Row],[CycleNumber]]&lt;$B1137,SUM(מרקובחצי[[#This Row],[21]],V1137)=2),1,"")</f>
        <v/>
      </c>
      <c r="AD1136" t="str">
        <f>IF(AND(מרקובחצי[[#This Row],[CycleNumber]]&lt;$B1137,SUM(מרקובחצי[[#This Row],[23]],V1137)=2),1,"")</f>
        <v/>
      </c>
      <c r="AE1136" t="str">
        <f>IF(AND(מרקובחצי[[#This Row],[CycleNumber]]&lt;$B1137,SUM(מרקובחצי[[#This Row],[23]],W1137)=2),1,"")</f>
        <v/>
      </c>
      <c r="AF1136" t="str">
        <f>IF(AND(מרקובחצי[[#This Row],[CycleNumber]]&lt;$B1137,SUM(מרקובחצי[[#This Row],[31]],O1137)=2),1,"")</f>
        <v/>
      </c>
      <c r="AG1136" t="str">
        <f>IF(AND(מרקובחצי[[#This Row],[CycleNumber]]&lt;$B1137,SUM(מרקובחצי[[#This Row],[31]],P1137)=2),1,"")</f>
        <v/>
      </c>
      <c r="AH1136" t="str">
        <f>IF(AND(מרקובחצי[[#This Row],[CycleNumber]]&lt;$B1137,SUM(מרקובחצי[[#This Row],[31]],Q1137)=2),1,"")</f>
        <v/>
      </c>
      <c r="AI1136" t="str">
        <f>IF(AND(מרקובחצי[[#This Row],[CycleNumber]]&lt;$B1137,SUM(U1136:U1137)=2),1,"")</f>
        <v/>
      </c>
      <c r="AJ1136" t="str">
        <f>IF(AND(מרקובחצי[[#This Row],[CycleNumber]]&lt;$B1137,SUM(מרקובחצי[[#This Row],[32]],O1137)=2),1,"")</f>
        <v/>
      </c>
      <c r="AK1136" t="str">
        <f>IF(AND(מרקובחצי[[#This Row],[CycleNumber]]&lt;$B1137,SUM(מרקובחצי[[#This Row],[32]],P1137)=2),1,"")</f>
        <v/>
      </c>
      <c r="AL1136" t="str">
        <f>IF(AND(מרקובחצי[[#This Row],[CycleNumber]]&lt;$B1137,SUM(מרקובחצי[[#This Row],[32]],Q1137)=2),1,"")</f>
        <v/>
      </c>
      <c r="AM1136" t="str">
        <f>IF(AND(מרקובחצי[[#This Row],[CycleNumber]]&lt;$B1137,SUM(V1136:V1137)=2),1,"")</f>
        <v/>
      </c>
      <c r="AN1136" t="str">
        <f>IF(AND(מרקובחצי[[#This Row],[CycleNumber]]&lt;$B1137,SUM(מרקובחצי[[#This Row],[33]],O1137)=2),1,"")</f>
        <v/>
      </c>
      <c r="AO1136" t="str">
        <f>IF(AND(מרקובחצי[[#This Row],[CycleNumber]]&lt;$B1137,SUM(מרקובחצי[[#This Row],[33]],P1137)=2),1,"")</f>
        <v/>
      </c>
      <c r="AP1136" t="str">
        <f>IF(AND(מרקובחצי[[#This Row],[CycleNumber]]&lt;$B1137,SUM(מרקובחצי[[#This Row],[33]],Q1137)=2),1,"")</f>
        <v/>
      </c>
      <c r="AQ1136" t="str">
        <f>IF(AND(מרקובחצי[[#This Row],[CycleNumber]]&lt;$B1137,SUM(W1136:W1137)=2),1,"")</f>
        <v/>
      </c>
      <c r="AR1136" t="str">
        <f>IF(AND(מרקובחצי[[#This Row],[CycleNumber]]&lt;$B1137,SUM(מרקובחצי[[#This Row],[12]],S1137)=2),1,"")</f>
        <v/>
      </c>
      <c r="AS1136" t="str">
        <f>IF(AND(מרקובחצי[[#This Row],[CycleNumber]]&lt;$B1137,SUM(מרקובחצי[[#This Row],[22]],V1137)=2),1,"")</f>
        <v/>
      </c>
      <c r="AT1136" s="3">
        <f>SUM(מרקובחצי[[#This Row],[11]:[33]])</f>
        <v>0</v>
      </c>
    </row>
    <row r="1137" spans="1:46" hidden="1" x14ac:dyDescent="0.25">
      <c r="A1137" t="s">
        <v>122</v>
      </c>
      <c r="B1137">
        <v>8</v>
      </c>
      <c r="C1137">
        <v>27</v>
      </c>
      <c r="D1137">
        <f>מרקובחצי[[#This Row],[LengthofCycle]]+1</f>
        <v>28</v>
      </c>
      <c r="E1137">
        <f>IF(IFERROR(LOOKUP(מרקובחצי[[#This Row],[ClientID]],קביעויות[הפלגה]),FALSE)=מרקובחצי[[#This Row],[ClientID]],1,"")</f>
        <v>1</v>
      </c>
      <c r="F1137" t="str">
        <f>IF(IFERROR(LOOKUP(מרקובחצי[[#This Row],[ClientID]],סוגחציקבוע[S31]),FALSE)=מרקובחצי[[#This Row],[ClientID]],1,"")</f>
        <v/>
      </c>
      <c r="G1137" t="str">
        <f>IF(IFERROR(LOOKUP(מרקובחצי[[#This Row],[ClientID]],סוגחציקבוע[S32]),FALSE)=מרקובחצי[[#This Row],[ClientID]],1,"")</f>
        <v/>
      </c>
      <c r="H1137" t="str">
        <f>IF(IFERROR(LOOKUP(מרקובחצי[[#This Row],[ClientID]],סוגחציקבוע[S33]),FALSE)=מרקובחצי[[#This Row],[ClientID]],1,"")</f>
        <v/>
      </c>
      <c r="I1137" t="str">
        <f>IF(IFERROR(LOOKUP(מרקובחצי[[#This Row],[ClientID]],סוגחציקבוע[S32&amp;33]),FALSE)=מרקובחצי[[#This Row],[ClientID]],1,"")</f>
        <v/>
      </c>
      <c r="J1137">
        <f>IF(SUM(מרקובחצי[[#This Row],[11]:[13]])=1,מרקובחצי[[#This Row],[עד ועד]],IF(SUM(R1136:T1137)=1,IF(מרקובחצי[[#This Row],[עד ועד]]&lt;J1136,מרקובחצי[[#This Row],[עד ועד]],J1136),J1136))</f>
        <v>29</v>
      </c>
      <c r="K1137">
        <f>IF(SUM(מרקובחצי[[#This Row],[11]:[13]])=1,מרקובחצי[[#This Row],[עד ועד]],IF(SUM(R1136:T1137)=1,IF(מרקובחצי[[#This Row],[עד ועד]]&gt;K1136,מרקובחצי[[#This Row],[עד ועד]],K1136),K1136))</f>
        <v>36</v>
      </c>
      <c r="L1137" t="str">
        <f>IF(AND(SUM(מרקובחצי[[#This Row],[31]:[33]])=1,SUM(U1136:W1136)=0),מרקובחצי[[#This Row],[מקס]]-מרקובחצי[[#This Row],[מינ]],"")</f>
        <v/>
      </c>
      <c r="M113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37" t="str">
        <f t="shared" si="17"/>
        <v/>
      </c>
      <c r="O1137" t="str">
        <f>IF(מרקובחצי[[#This Row],[קבעה הפלגה?]]=1,"",IF(AND(מרקובחצי[[#This Row],[עד ועד]]&lt;29,OR(מרקובחצי[[#This Row],[CycleNumber]]=1,AND(U1136=1,OR(מרקובחצי[[#This Row],[עד ועד]]&lt;J1136,מרקובחצי[[#This Row],[עד ועד]]&gt;K1136)),AND(V1136=1,מרקובחצי[[#This Row],[עד ועד]]&lt;J1136),W1136=1)),1,""))</f>
        <v/>
      </c>
      <c r="P1137" t="str">
        <f>IF(מרקובחצי[[#This Row],[קבעה הפלגה?]]=1,"",IF(AND(מרקובחצי[[#This Row],[עד ועד]]&gt;28,מרקובחצי[[#This Row],[עד ועד]]&lt;32,OR(מרקובחצי[[#This Row],[CycleNumber]]=1,AND(U1136=1),AND(V1136=1,OR(מרקובחצי[[#This Row],[עד ועד]]&lt;J1136,מרקובחצי[[#This Row],[עד ועד]]&gt;K1136)),W1136=1)),1,""))</f>
        <v/>
      </c>
      <c r="Q1137" t="str">
        <f>IF(מרקובחצי[[#This Row],[קבעה הפלגה?]]=1,"",IF(AND(מרקובחצי[[#This Row],[עד ועד]]&gt;31,OR(מרקובחצי[[#This Row],[CycleNumber]]=1,AND(U1136=1),AND(V1136=1,מרקובחצי[[#This Row],[עד ועד]]&gt;K1136),AND(W1136=1,OR(מרקובחצי[[#This Row],[עד ועד]]&gt;K1136,מרקובחצי[[#This Row],[עד ועד]]&lt;J1136)))),1,""))</f>
        <v/>
      </c>
      <c r="R1137" t="str">
        <f>IF(מרקובחצי[[#This Row],[CycleNumber]]&gt;1,IF(AND(O1136=1,מרקובחצי[[#This Row],[עד ועד]]&lt;29),1,""),"")</f>
        <v/>
      </c>
      <c r="S1137" t="str">
        <f>IF(מרקובחצי[[#This Row],[CycleNumber]]&gt;1,IF(OR(AND(O1136=1,מרקובחצי[[#This Row],[עד ועד]]&gt;28),AND(P1136=1),AND(Q1136=1,מרקובחצי[[#This Row],[עד ועד]]&lt;32)),1,""),"")</f>
        <v/>
      </c>
      <c r="T1137" t="str">
        <f>IF(מרקובחצי[[#This Row],[CycleNumber]]&gt;1,IF(AND(Q1136=1,מרקובחצי[[#This Row],[עד ועד]]&gt;31),1,""),"")</f>
        <v/>
      </c>
      <c r="U1137" t="str">
        <f>IF(מרקובחצי[[#This Row],[CycleNumber]]&gt;1,IF(AND(R1136=1,מרקובחצי[[#This Row],[עד ועד]]&lt;29),1,IF(AND(U1136=1,NOT(OR(מרקובחצי[[#This Row],[עד ועד]]&lt;J1136,מרקובחצי[[#This Row],[עד ועד]]&gt;K1136))),1,"")),"")</f>
        <v/>
      </c>
      <c r="V1137" t="str">
        <f>IF(מרקובחצי[[#This Row],[CycleNumber]]&gt;1,IF(AND(SUM(R1136:T1136)=1,מרקובחצי[[#This Row],[עד ועד]]&gt;28,מרקובחצי[[#This Row],[עד ועד]]&lt;32),1,IF(OR(S1136=1,AND(R1136=1,מרקובחצי[[#This Row],[עד ועד]]&gt;28),AND(T1136=1,מרקובחצי[[#This Row],[עד ועד]]&lt;32)),1,IF(AND(V1136=1,NOT(OR(מרקובחצי[[#This Row],[עד ועד]]&lt;J1136,מרקובחצי[[#This Row],[עד ועד]]&gt;K1136))),1,""))),"")</f>
        <v/>
      </c>
      <c r="W1137" t="str">
        <f>IF(מרקובחצי[[#This Row],[CycleNumber]]&gt;1,IF(AND(T1136=1,מרקובחצי[[#This Row],[עד ועד]]&gt;31),1,IF(AND(W1136=1,NOT(OR(מרקובחצי[[#This Row],[עד ועד]]&lt;J1136,מרקובחצי[[#This Row],[עד ועד]]&gt;K1136))),1,"")),"")</f>
        <v/>
      </c>
      <c r="X1137" t="str">
        <f>IF(AND(מרקובחצי[[#This Row],[CycleNumber]]&lt;$B1138,SUM(מרקובחצי[[#This Row],[11]],R1138)=2),1,"")</f>
        <v/>
      </c>
      <c r="Y1137" t="str">
        <f>IF(AND(מרקובחצי[[#This Row],[CycleNumber]]&lt;$B1138,SUM(מרקובחצי[[#This Row],[11]],S1138)=2),1,"")</f>
        <v/>
      </c>
      <c r="Z1137" t="str">
        <f>IF(AND(מרקובחצי[[#This Row],[CycleNumber]]&lt;$B1138,SUM(מרקובחצי[[#This Row],[13]],S1138)=2),1,"")</f>
        <v/>
      </c>
      <c r="AA1137" t="str">
        <f>IF(AND(מרקובחצי[[#This Row],[CycleNumber]]&lt;$B1138,SUM(מרקובחצי[[#This Row],[13]],T1138)=2),1,"")</f>
        <v/>
      </c>
      <c r="AB1137" t="str">
        <f>IF(AND(מרקובחצי[[#This Row],[CycleNumber]]&lt;$B1138,SUM(מרקובחצי[[#This Row],[21]],U1138)=2),1,"")</f>
        <v/>
      </c>
      <c r="AC1137" t="str">
        <f>IF(AND(מרקובחצי[[#This Row],[CycleNumber]]&lt;$B1138,SUM(מרקובחצי[[#This Row],[21]],V1138)=2),1,"")</f>
        <v/>
      </c>
      <c r="AD1137" t="str">
        <f>IF(AND(מרקובחצי[[#This Row],[CycleNumber]]&lt;$B1138,SUM(מרקובחצי[[#This Row],[23]],V1138)=2),1,"")</f>
        <v/>
      </c>
      <c r="AE1137" t="str">
        <f>IF(AND(מרקובחצי[[#This Row],[CycleNumber]]&lt;$B1138,SUM(מרקובחצי[[#This Row],[23]],W1138)=2),1,"")</f>
        <v/>
      </c>
      <c r="AF1137" t="str">
        <f>IF(AND(מרקובחצי[[#This Row],[CycleNumber]]&lt;$B1138,SUM(מרקובחצי[[#This Row],[31]],O1138)=2),1,"")</f>
        <v/>
      </c>
      <c r="AG1137" t="str">
        <f>IF(AND(מרקובחצי[[#This Row],[CycleNumber]]&lt;$B1138,SUM(מרקובחצי[[#This Row],[31]],P1138)=2),1,"")</f>
        <v/>
      </c>
      <c r="AH1137" t="str">
        <f>IF(AND(מרקובחצי[[#This Row],[CycleNumber]]&lt;$B1138,SUM(מרקובחצי[[#This Row],[31]],Q1138)=2),1,"")</f>
        <v/>
      </c>
      <c r="AI1137" t="str">
        <f>IF(AND(מרקובחצי[[#This Row],[CycleNumber]]&lt;$B1138,SUM(U1137:U1138)=2),1,"")</f>
        <v/>
      </c>
      <c r="AJ1137" t="str">
        <f>IF(AND(מרקובחצי[[#This Row],[CycleNumber]]&lt;$B1138,SUM(מרקובחצי[[#This Row],[32]],O1138)=2),1,"")</f>
        <v/>
      </c>
      <c r="AK1137" t="str">
        <f>IF(AND(מרקובחצי[[#This Row],[CycleNumber]]&lt;$B1138,SUM(מרקובחצי[[#This Row],[32]],P1138)=2),1,"")</f>
        <v/>
      </c>
      <c r="AL1137" t="str">
        <f>IF(AND(מרקובחצי[[#This Row],[CycleNumber]]&lt;$B1138,SUM(מרקובחצי[[#This Row],[32]],Q1138)=2),1,"")</f>
        <v/>
      </c>
      <c r="AM1137" t="str">
        <f>IF(AND(מרקובחצי[[#This Row],[CycleNumber]]&lt;$B1138,SUM(V1137:V1138)=2),1,"")</f>
        <v/>
      </c>
      <c r="AN1137" t="str">
        <f>IF(AND(מרקובחצי[[#This Row],[CycleNumber]]&lt;$B1138,SUM(מרקובחצי[[#This Row],[33]],O1138)=2),1,"")</f>
        <v/>
      </c>
      <c r="AO1137" t="str">
        <f>IF(AND(מרקובחצי[[#This Row],[CycleNumber]]&lt;$B1138,SUM(מרקובחצי[[#This Row],[33]],P1138)=2),1,"")</f>
        <v/>
      </c>
      <c r="AP1137" t="str">
        <f>IF(AND(מרקובחצי[[#This Row],[CycleNumber]]&lt;$B1138,SUM(מרקובחצי[[#This Row],[33]],Q1138)=2),1,"")</f>
        <v/>
      </c>
      <c r="AQ1137" t="str">
        <f>IF(AND(מרקובחצי[[#This Row],[CycleNumber]]&lt;$B1138,SUM(W1137:W1138)=2),1,"")</f>
        <v/>
      </c>
      <c r="AR1137" t="str">
        <f>IF(AND(מרקובחצי[[#This Row],[CycleNumber]]&lt;$B1138,SUM(מרקובחצי[[#This Row],[12]],S1138)=2),1,"")</f>
        <v/>
      </c>
      <c r="AS1137" t="str">
        <f>IF(AND(מרקובחצי[[#This Row],[CycleNumber]]&lt;$B1138,SUM(מרקובחצי[[#This Row],[22]],V1138)=2),1,"")</f>
        <v/>
      </c>
      <c r="AT1137" s="3">
        <f>SUM(מרקובחצי[[#This Row],[11]:[33]])</f>
        <v>0</v>
      </c>
    </row>
    <row r="1138" spans="1:46" hidden="1" x14ac:dyDescent="0.25">
      <c r="A1138" t="s">
        <v>122</v>
      </c>
      <c r="B1138">
        <v>9</v>
      </c>
      <c r="C1138">
        <v>28</v>
      </c>
      <c r="D1138">
        <f>מרקובחצי[[#This Row],[LengthofCycle]]+1</f>
        <v>29</v>
      </c>
      <c r="E1138">
        <f>IF(IFERROR(LOOKUP(מרקובחצי[[#This Row],[ClientID]],קביעויות[הפלגה]),FALSE)=מרקובחצי[[#This Row],[ClientID]],1,"")</f>
        <v>1</v>
      </c>
      <c r="F1138" t="str">
        <f>IF(IFERROR(LOOKUP(מרקובחצי[[#This Row],[ClientID]],סוגחציקבוע[S31]),FALSE)=מרקובחצי[[#This Row],[ClientID]],1,"")</f>
        <v/>
      </c>
      <c r="G1138" t="str">
        <f>IF(IFERROR(LOOKUP(מרקובחצי[[#This Row],[ClientID]],סוגחציקבוע[S32]),FALSE)=מרקובחצי[[#This Row],[ClientID]],1,"")</f>
        <v/>
      </c>
      <c r="H1138" t="str">
        <f>IF(IFERROR(LOOKUP(מרקובחצי[[#This Row],[ClientID]],סוגחציקבוע[S33]),FALSE)=מרקובחצי[[#This Row],[ClientID]],1,"")</f>
        <v/>
      </c>
      <c r="I1138" t="str">
        <f>IF(IFERROR(LOOKUP(מרקובחצי[[#This Row],[ClientID]],סוגחציקבוע[S32&amp;33]),FALSE)=מרקובחצי[[#This Row],[ClientID]],1,"")</f>
        <v/>
      </c>
      <c r="J1138">
        <f>IF(SUM(מרקובחצי[[#This Row],[11]:[13]])=1,מרקובחצי[[#This Row],[עד ועד]],IF(SUM(R1137:T1138)=1,IF(מרקובחצי[[#This Row],[עד ועד]]&lt;J1137,מרקובחצי[[#This Row],[עד ועד]],J1137),J1137))</f>
        <v>29</v>
      </c>
      <c r="K1138">
        <f>IF(SUM(מרקובחצי[[#This Row],[11]:[13]])=1,מרקובחצי[[#This Row],[עד ועד]],IF(SUM(R1137:T1138)=1,IF(מרקובחצי[[#This Row],[עד ועד]]&gt;K1137,מרקובחצי[[#This Row],[עד ועד]],K1137),K1137))</f>
        <v>36</v>
      </c>
      <c r="L1138" t="str">
        <f>IF(AND(SUM(מרקובחצי[[#This Row],[31]:[33]])=1,SUM(U1137:W1137)=0),מרקובחצי[[#This Row],[מקס]]-מרקובחצי[[#This Row],[מינ]],"")</f>
        <v/>
      </c>
      <c r="M113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38" t="str">
        <f t="shared" si="17"/>
        <v/>
      </c>
      <c r="O1138" t="str">
        <f>IF(מרקובחצי[[#This Row],[קבעה הפלגה?]]=1,"",IF(AND(מרקובחצי[[#This Row],[עד ועד]]&lt;29,OR(מרקובחצי[[#This Row],[CycleNumber]]=1,AND(U1137=1,OR(מרקובחצי[[#This Row],[עד ועד]]&lt;J1137,מרקובחצי[[#This Row],[עד ועד]]&gt;K1137)),AND(V1137=1,מרקובחצי[[#This Row],[עד ועד]]&lt;J1137),W1137=1)),1,""))</f>
        <v/>
      </c>
      <c r="P1138" t="str">
        <f>IF(מרקובחצי[[#This Row],[קבעה הפלגה?]]=1,"",IF(AND(מרקובחצי[[#This Row],[עד ועד]]&gt;28,מרקובחצי[[#This Row],[עד ועד]]&lt;32,OR(מרקובחצי[[#This Row],[CycleNumber]]=1,AND(U1137=1),AND(V1137=1,OR(מרקובחצי[[#This Row],[עד ועד]]&lt;J1137,מרקובחצי[[#This Row],[עד ועד]]&gt;K1137)),W1137=1)),1,""))</f>
        <v/>
      </c>
      <c r="Q1138" t="str">
        <f>IF(מרקובחצי[[#This Row],[קבעה הפלגה?]]=1,"",IF(AND(מרקובחצי[[#This Row],[עד ועד]]&gt;31,OR(מרקובחצי[[#This Row],[CycleNumber]]=1,AND(U1137=1),AND(V1137=1,מרקובחצי[[#This Row],[עד ועד]]&gt;K1137),AND(W1137=1,OR(מרקובחצי[[#This Row],[עד ועד]]&gt;K1137,מרקובחצי[[#This Row],[עד ועד]]&lt;J1137)))),1,""))</f>
        <v/>
      </c>
      <c r="R1138" t="str">
        <f>IF(מרקובחצי[[#This Row],[CycleNumber]]&gt;1,IF(AND(O1137=1,מרקובחצי[[#This Row],[עד ועד]]&lt;29),1,""),"")</f>
        <v/>
      </c>
      <c r="S1138" t="str">
        <f>IF(מרקובחצי[[#This Row],[CycleNumber]]&gt;1,IF(OR(AND(O1137=1,מרקובחצי[[#This Row],[עד ועד]]&gt;28),AND(P1137=1),AND(Q1137=1,מרקובחצי[[#This Row],[עד ועד]]&lt;32)),1,""),"")</f>
        <v/>
      </c>
      <c r="T1138" t="str">
        <f>IF(מרקובחצי[[#This Row],[CycleNumber]]&gt;1,IF(AND(Q1137=1,מרקובחצי[[#This Row],[עד ועד]]&gt;31),1,""),"")</f>
        <v/>
      </c>
      <c r="U1138" t="str">
        <f>IF(מרקובחצי[[#This Row],[CycleNumber]]&gt;1,IF(AND(R1137=1,מרקובחצי[[#This Row],[עד ועד]]&lt;29),1,IF(AND(U1137=1,NOT(OR(מרקובחצי[[#This Row],[עד ועד]]&lt;J1137,מרקובחצי[[#This Row],[עד ועד]]&gt;K1137))),1,"")),"")</f>
        <v/>
      </c>
      <c r="V1138" t="str">
        <f>IF(מרקובחצי[[#This Row],[CycleNumber]]&gt;1,IF(AND(SUM(R1137:T1137)=1,מרקובחצי[[#This Row],[עד ועד]]&gt;28,מרקובחצי[[#This Row],[עד ועד]]&lt;32),1,IF(OR(S1137=1,AND(R1137=1,מרקובחצי[[#This Row],[עד ועד]]&gt;28),AND(T1137=1,מרקובחצי[[#This Row],[עד ועד]]&lt;32)),1,IF(AND(V1137=1,NOT(OR(מרקובחצי[[#This Row],[עד ועד]]&lt;J1137,מרקובחצי[[#This Row],[עד ועד]]&gt;K1137))),1,""))),"")</f>
        <v/>
      </c>
      <c r="W1138" t="str">
        <f>IF(מרקובחצי[[#This Row],[CycleNumber]]&gt;1,IF(AND(T1137=1,מרקובחצי[[#This Row],[עד ועד]]&gt;31),1,IF(AND(W1137=1,NOT(OR(מרקובחצי[[#This Row],[עד ועד]]&lt;J1137,מרקובחצי[[#This Row],[עד ועד]]&gt;K1137))),1,"")),"")</f>
        <v/>
      </c>
      <c r="X1138" t="str">
        <f>IF(AND(מרקובחצי[[#This Row],[CycleNumber]]&lt;$B1139,SUM(מרקובחצי[[#This Row],[11]],R1139)=2),1,"")</f>
        <v/>
      </c>
      <c r="Y1138" t="str">
        <f>IF(AND(מרקובחצי[[#This Row],[CycleNumber]]&lt;$B1139,SUM(מרקובחצי[[#This Row],[11]],S1139)=2),1,"")</f>
        <v/>
      </c>
      <c r="Z1138" t="str">
        <f>IF(AND(מרקובחצי[[#This Row],[CycleNumber]]&lt;$B1139,SUM(מרקובחצי[[#This Row],[13]],S1139)=2),1,"")</f>
        <v/>
      </c>
      <c r="AA1138" t="str">
        <f>IF(AND(מרקובחצי[[#This Row],[CycleNumber]]&lt;$B1139,SUM(מרקובחצי[[#This Row],[13]],T1139)=2),1,"")</f>
        <v/>
      </c>
      <c r="AB1138" t="str">
        <f>IF(AND(מרקובחצי[[#This Row],[CycleNumber]]&lt;$B1139,SUM(מרקובחצי[[#This Row],[21]],U1139)=2),1,"")</f>
        <v/>
      </c>
      <c r="AC1138" t="str">
        <f>IF(AND(מרקובחצי[[#This Row],[CycleNumber]]&lt;$B1139,SUM(מרקובחצי[[#This Row],[21]],V1139)=2),1,"")</f>
        <v/>
      </c>
      <c r="AD1138" t="str">
        <f>IF(AND(מרקובחצי[[#This Row],[CycleNumber]]&lt;$B1139,SUM(מרקובחצי[[#This Row],[23]],V1139)=2),1,"")</f>
        <v/>
      </c>
      <c r="AE1138" t="str">
        <f>IF(AND(מרקובחצי[[#This Row],[CycleNumber]]&lt;$B1139,SUM(מרקובחצי[[#This Row],[23]],W1139)=2),1,"")</f>
        <v/>
      </c>
      <c r="AF1138" t="str">
        <f>IF(AND(מרקובחצי[[#This Row],[CycleNumber]]&lt;$B1139,SUM(מרקובחצי[[#This Row],[31]],O1139)=2),1,"")</f>
        <v/>
      </c>
      <c r="AG1138" t="str">
        <f>IF(AND(מרקובחצי[[#This Row],[CycleNumber]]&lt;$B1139,SUM(מרקובחצי[[#This Row],[31]],P1139)=2),1,"")</f>
        <v/>
      </c>
      <c r="AH1138" t="str">
        <f>IF(AND(מרקובחצי[[#This Row],[CycleNumber]]&lt;$B1139,SUM(מרקובחצי[[#This Row],[31]],Q1139)=2),1,"")</f>
        <v/>
      </c>
      <c r="AI1138" t="str">
        <f>IF(AND(מרקובחצי[[#This Row],[CycleNumber]]&lt;$B1139,SUM(U1138:U1139)=2),1,"")</f>
        <v/>
      </c>
      <c r="AJ1138" t="str">
        <f>IF(AND(מרקובחצי[[#This Row],[CycleNumber]]&lt;$B1139,SUM(מרקובחצי[[#This Row],[32]],O1139)=2),1,"")</f>
        <v/>
      </c>
      <c r="AK1138" t="str">
        <f>IF(AND(מרקובחצי[[#This Row],[CycleNumber]]&lt;$B1139,SUM(מרקובחצי[[#This Row],[32]],P1139)=2),1,"")</f>
        <v/>
      </c>
      <c r="AL1138" t="str">
        <f>IF(AND(מרקובחצי[[#This Row],[CycleNumber]]&lt;$B1139,SUM(מרקובחצי[[#This Row],[32]],Q1139)=2),1,"")</f>
        <v/>
      </c>
      <c r="AM1138" t="str">
        <f>IF(AND(מרקובחצי[[#This Row],[CycleNumber]]&lt;$B1139,SUM(V1138:V1139)=2),1,"")</f>
        <v/>
      </c>
      <c r="AN1138" t="str">
        <f>IF(AND(מרקובחצי[[#This Row],[CycleNumber]]&lt;$B1139,SUM(מרקובחצי[[#This Row],[33]],O1139)=2),1,"")</f>
        <v/>
      </c>
      <c r="AO1138" t="str">
        <f>IF(AND(מרקובחצי[[#This Row],[CycleNumber]]&lt;$B1139,SUM(מרקובחצי[[#This Row],[33]],P1139)=2),1,"")</f>
        <v/>
      </c>
      <c r="AP1138" t="str">
        <f>IF(AND(מרקובחצי[[#This Row],[CycleNumber]]&lt;$B1139,SUM(מרקובחצי[[#This Row],[33]],Q1139)=2),1,"")</f>
        <v/>
      </c>
      <c r="AQ1138" t="str">
        <f>IF(AND(מרקובחצי[[#This Row],[CycleNumber]]&lt;$B1139,SUM(W1138:W1139)=2),1,"")</f>
        <v/>
      </c>
      <c r="AR1138" t="str">
        <f>IF(AND(מרקובחצי[[#This Row],[CycleNumber]]&lt;$B1139,SUM(מרקובחצי[[#This Row],[12]],S1139)=2),1,"")</f>
        <v/>
      </c>
      <c r="AS1138" t="str">
        <f>IF(AND(מרקובחצי[[#This Row],[CycleNumber]]&lt;$B1139,SUM(מרקובחצי[[#This Row],[22]],V1139)=2),1,"")</f>
        <v/>
      </c>
      <c r="AT1138" s="3">
        <f>SUM(מרקובחצי[[#This Row],[11]:[33]])</f>
        <v>0</v>
      </c>
    </row>
    <row r="1139" spans="1:46" hidden="1" x14ac:dyDescent="0.25">
      <c r="A1139" t="s">
        <v>122</v>
      </c>
      <c r="B1139">
        <v>10</v>
      </c>
      <c r="C1139">
        <v>28</v>
      </c>
      <c r="D1139">
        <f>מרקובחצי[[#This Row],[LengthofCycle]]+1</f>
        <v>29</v>
      </c>
      <c r="E1139">
        <f>IF(IFERROR(LOOKUP(מרקובחצי[[#This Row],[ClientID]],קביעויות[הפלגה]),FALSE)=מרקובחצי[[#This Row],[ClientID]],1,"")</f>
        <v>1</v>
      </c>
      <c r="F1139" t="str">
        <f>IF(IFERROR(LOOKUP(מרקובחצי[[#This Row],[ClientID]],סוגחציקבוע[S31]),FALSE)=מרקובחצי[[#This Row],[ClientID]],1,"")</f>
        <v/>
      </c>
      <c r="G1139" t="str">
        <f>IF(IFERROR(LOOKUP(מרקובחצי[[#This Row],[ClientID]],סוגחציקבוע[S32]),FALSE)=מרקובחצי[[#This Row],[ClientID]],1,"")</f>
        <v/>
      </c>
      <c r="H1139" t="str">
        <f>IF(IFERROR(LOOKUP(מרקובחצי[[#This Row],[ClientID]],סוגחציקבוע[S33]),FALSE)=מרקובחצי[[#This Row],[ClientID]],1,"")</f>
        <v/>
      </c>
      <c r="I1139" t="str">
        <f>IF(IFERROR(LOOKUP(מרקובחצי[[#This Row],[ClientID]],סוגחציקבוע[S32&amp;33]),FALSE)=מרקובחצי[[#This Row],[ClientID]],1,"")</f>
        <v/>
      </c>
      <c r="J1139">
        <f>IF(SUM(מרקובחצי[[#This Row],[11]:[13]])=1,מרקובחצי[[#This Row],[עד ועד]],IF(SUM(R1138:T1139)=1,IF(מרקובחצי[[#This Row],[עד ועד]]&lt;J1138,מרקובחצי[[#This Row],[עד ועד]],J1138),J1138))</f>
        <v>29</v>
      </c>
      <c r="K1139">
        <f>IF(SUM(מרקובחצי[[#This Row],[11]:[13]])=1,מרקובחצי[[#This Row],[עד ועד]],IF(SUM(R1138:T1139)=1,IF(מרקובחצי[[#This Row],[עד ועד]]&gt;K1138,מרקובחצי[[#This Row],[עד ועד]],K1138),K1138))</f>
        <v>36</v>
      </c>
      <c r="L1139" t="str">
        <f>IF(AND(SUM(מרקובחצי[[#This Row],[31]:[33]])=1,SUM(U1138:W1138)=0),מרקובחצי[[#This Row],[מקס]]-מרקובחצי[[#This Row],[מינ]],"")</f>
        <v/>
      </c>
      <c r="M113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39" t="str">
        <f t="shared" si="17"/>
        <v/>
      </c>
      <c r="O1139" t="str">
        <f>IF(מרקובחצי[[#This Row],[קבעה הפלגה?]]=1,"",IF(AND(מרקובחצי[[#This Row],[עד ועד]]&lt;29,OR(מרקובחצי[[#This Row],[CycleNumber]]=1,AND(U1138=1,OR(מרקובחצי[[#This Row],[עד ועד]]&lt;J1138,מרקובחצי[[#This Row],[עד ועד]]&gt;K1138)),AND(V1138=1,מרקובחצי[[#This Row],[עד ועד]]&lt;J1138),W1138=1)),1,""))</f>
        <v/>
      </c>
      <c r="P1139" t="str">
        <f>IF(מרקובחצי[[#This Row],[קבעה הפלגה?]]=1,"",IF(AND(מרקובחצי[[#This Row],[עד ועד]]&gt;28,מרקובחצי[[#This Row],[עד ועד]]&lt;32,OR(מרקובחצי[[#This Row],[CycleNumber]]=1,AND(U1138=1),AND(V1138=1,OR(מרקובחצי[[#This Row],[עד ועד]]&lt;J1138,מרקובחצי[[#This Row],[עד ועד]]&gt;K1138)),W1138=1)),1,""))</f>
        <v/>
      </c>
      <c r="Q1139" t="str">
        <f>IF(מרקובחצי[[#This Row],[קבעה הפלגה?]]=1,"",IF(AND(מרקובחצי[[#This Row],[עד ועד]]&gt;31,OR(מרקובחצי[[#This Row],[CycleNumber]]=1,AND(U1138=1),AND(V1138=1,מרקובחצי[[#This Row],[עד ועד]]&gt;K1138),AND(W1138=1,OR(מרקובחצי[[#This Row],[עד ועד]]&gt;K1138,מרקובחצי[[#This Row],[עד ועד]]&lt;J1138)))),1,""))</f>
        <v/>
      </c>
      <c r="R1139" t="str">
        <f>IF(מרקובחצי[[#This Row],[CycleNumber]]&gt;1,IF(AND(O1138=1,מרקובחצי[[#This Row],[עד ועד]]&lt;29),1,""),"")</f>
        <v/>
      </c>
      <c r="S1139" t="str">
        <f>IF(מרקובחצי[[#This Row],[CycleNumber]]&gt;1,IF(OR(AND(O1138=1,מרקובחצי[[#This Row],[עד ועד]]&gt;28),AND(P1138=1),AND(Q1138=1,מרקובחצי[[#This Row],[עד ועד]]&lt;32)),1,""),"")</f>
        <v/>
      </c>
      <c r="T1139" t="str">
        <f>IF(מרקובחצי[[#This Row],[CycleNumber]]&gt;1,IF(AND(Q1138=1,מרקובחצי[[#This Row],[עד ועד]]&gt;31),1,""),"")</f>
        <v/>
      </c>
      <c r="U1139" t="str">
        <f>IF(מרקובחצי[[#This Row],[CycleNumber]]&gt;1,IF(AND(R1138=1,מרקובחצי[[#This Row],[עד ועד]]&lt;29),1,IF(AND(U1138=1,NOT(OR(מרקובחצי[[#This Row],[עד ועד]]&lt;J1138,מרקובחצי[[#This Row],[עד ועד]]&gt;K1138))),1,"")),"")</f>
        <v/>
      </c>
      <c r="V1139" t="str">
        <f>IF(מרקובחצי[[#This Row],[CycleNumber]]&gt;1,IF(AND(SUM(R1138:T1138)=1,מרקובחצי[[#This Row],[עד ועד]]&gt;28,מרקובחצי[[#This Row],[עד ועד]]&lt;32),1,IF(OR(S1138=1,AND(R1138=1,מרקובחצי[[#This Row],[עד ועד]]&gt;28),AND(T1138=1,מרקובחצי[[#This Row],[עד ועד]]&lt;32)),1,IF(AND(V1138=1,NOT(OR(מרקובחצי[[#This Row],[עד ועד]]&lt;J1138,מרקובחצי[[#This Row],[עד ועד]]&gt;K1138))),1,""))),"")</f>
        <v/>
      </c>
      <c r="W1139" t="str">
        <f>IF(מרקובחצי[[#This Row],[CycleNumber]]&gt;1,IF(AND(T1138=1,מרקובחצי[[#This Row],[עד ועד]]&gt;31),1,IF(AND(W1138=1,NOT(OR(מרקובחצי[[#This Row],[עד ועד]]&lt;J1138,מרקובחצי[[#This Row],[עד ועד]]&gt;K1138))),1,"")),"")</f>
        <v/>
      </c>
      <c r="X1139" t="str">
        <f>IF(AND(מרקובחצי[[#This Row],[CycleNumber]]&lt;$B1140,SUM(מרקובחצי[[#This Row],[11]],R1140)=2),1,"")</f>
        <v/>
      </c>
      <c r="Y1139" t="str">
        <f>IF(AND(מרקובחצי[[#This Row],[CycleNumber]]&lt;$B1140,SUM(מרקובחצי[[#This Row],[11]],S1140)=2),1,"")</f>
        <v/>
      </c>
      <c r="Z1139" t="str">
        <f>IF(AND(מרקובחצי[[#This Row],[CycleNumber]]&lt;$B1140,SUM(מרקובחצי[[#This Row],[13]],S1140)=2),1,"")</f>
        <v/>
      </c>
      <c r="AA1139" t="str">
        <f>IF(AND(מרקובחצי[[#This Row],[CycleNumber]]&lt;$B1140,SUM(מרקובחצי[[#This Row],[13]],T1140)=2),1,"")</f>
        <v/>
      </c>
      <c r="AB1139" t="str">
        <f>IF(AND(מרקובחצי[[#This Row],[CycleNumber]]&lt;$B1140,SUM(מרקובחצי[[#This Row],[21]],U1140)=2),1,"")</f>
        <v/>
      </c>
      <c r="AC1139" t="str">
        <f>IF(AND(מרקובחצי[[#This Row],[CycleNumber]]&lt;$B1140,SUM(מרקובחצי[[#This Row],[21]],V1140)=2),1,"")</f>
        <v/>
      </c>
      <c r="AD1139" t="str">
        <f>IF(AND(מרקובחצי[[#This Row],[CycleNumber]]&lt;$B1140,SUM(מרקובחצי[[#This Row],[23]],V1140)=2),1,"")</f>
        <v/>
      </c>
      <c r="AE1139" t="str">
        <f>IF(AND(מרקובחצי[[#This Row],[CycleNumber]]&lt;$B1140,SUM(מרקובחצי[[#This Row],[23]],W1140)=2),1,"")</f>
        <v/>
      </c>
      <c r="AF1139" t="str">
        <f>IF(AND(מרקובחצי[[#This Row],[CycleNumber]]&lt;$B1140,SUM(מרקובחצי[[#This Row],[31]],O1140)=2),1,"")</f>
        <v/>
      </c>
      <c r="AG1139" t="str">
        <f>IF(AND(מרקובחצי[[#This Row],[CycleNumber]]&lt;$B1140,SUM(מרקובחצי[[#This Row],[31]],P1140)=2),1,"")</f>
        <v/>
      </c>
      <c r="AH1139" t="str">
        <f>IF(AND(מרקובחצי[[#This Row],[CycleNumber]]&lt;$B1140,SUM(מרקובחצי[[#This Row],[31]],Q1140)=2),1,"")</f>
        <v/>
      </c>
      <c r="AI1139" t="str">
        <f>IF(AND(מרקובחצי[[#This Row],[CycleNumber]]&lt;$B1140,SUM(U1139:U1140)=2),1,"")</f>
        <v/>
      </c>
      <c r="AJ1139" t="str">
        <f>IF(AND(מרקובחצי[[#This Row],[CycleNumber]]&lt;$B1140,SUM(מרקובחצי[[#This Row],[32]],O1140)=2),1,"")</f>
        <v/>
      </c>
      <c r="AK1139" t="str">
        <f>IF(AND(מרקובחצי[[#This Row],[CycleNumber]]&lt;$B1140,SUM(מרקובחצי[[#This Row],[32]],P1140)=2),1,"")</f>
        <v/>
      </c>
      <c r="AL1139" t="str">
        <f>IF(AND(מרקובחצי[[#This Row],[CycleNumber]]&lt;$B1140,SUM(מרקובחצי[[#This Row],[32]],Q1140)=2),1,"")</f>
        <v/>
      </c>
      <c r="AM1139" t="str">
        <f>IF(AND(מרקובחצי[[#This Row],[CycleNumber]]&lt;$B1140,SUM(V1139:V1140)=2),1,"")</f>
        <v/>
      </c>
      <c r="AN1139" t="str">
        <f>IF(AND(מרקובחצי[[#This Row],[CycleNumber]]&lt;$B1140,SUM(מרקובחצי[[#This Row],[33]],O1140)=2),1,"")</f>
        <v/>
      </c>
      <c r="AO1139" t="str">
        <f>IF(AND(מרקובחצי[[#This Row],[CycleNumber]]&lt;$B1140,SUM(מרקובחצי[[#This Row],[33]],P1140)=2),1,"")</f>
        <v/>
      </c>
      <c r="AP1139" t="str">
        <f>IF(AND(מרקובחצי[[#This Row],[CycleNumber]]&lt;$B1140,SUM(מרקובחצי[[#This Row],[33]],Q1140)=2),1,"")</f>
        <v/>
      </c>
      <c r="AQ1139" t="str">
        <f>IF(AND(מרקובחצי[[#This Row],[CycleNumber]]&lt;$B1140,SUM(W1139:W1140)=2),1,"")</f>
        <v/>
      </c>
      <c r="AR1139" t="str">
        <f>IF(AND(מרקובחצי[[#This Row],[CycleNumber]]&lt;$B1140,SUM(מרקובחצי[[#This Row],[12]],S1140)=2),1,"")</f>
        <v/>
      </c>
      <c r="AS1139" t="str">
        <f>IF(AND(מרקובחצי[[#This Row],[CycleNumber]]&lt;$B1140,SUM(מרקובחצי[[#This Row],[22]],V1140)=2),1,"")</f>
        <v/>
      </c>
      <c r="AT1139" s="3">
        <f>SUM(מרקובחצי[[#This Row],[11]:[33]])</f>
        <v>0</v>
      </c>
    </row>
    <row r="1140" spans="1:46" hidden="1" x14ac:dyDescent="0.25">
      <c r="A1140" t="s">
        <v>122</v>
      </c>
      <c r="B1140">
        <v>11</v>
      </c>
      <c r="C1140">
        <v>28</v>
      </c>
      <c r="D1140">
        <f>מרקובחצי[[#This Row],[LengthofCycle]]+1</f>
        <v>29</v>
      </c>
      <c r="E1140">
        <f>IF(IFERROR(LOOKUP(מרקובחצי[[#This Row],[ClientID]],קביעויות[הפלגה]),FALSE)=מרקובחצי[[#This Row],[ClientID]],1,"")</f>
        <v>1</v>
      </c>
      <c r="F1140" t="str">
        <f>IF(IFERROR(LOOKUP(מרקובחצי[[#This Row],[ClientID]],סוגחציקבוע[S31]),FALSE)=מרקובחצי[[#This Row],[ClientID]],1,"")</f>
        <v/>
      </c>
      <c r="G1140" t="str">
        <f>IF(IFERROR(LOOKUP(מרקובחצי[[#This Row],[ClientID]],סוגחציקבוע[S32]),FALSE)=מרקובחצי[[#This Row],[ClientID]],1,"")</f>
        <v/>
      </c>
      <c r="H1140" t="str">
        <f>IF(IFERROR(LOOKUP(מרקובחצי[[#This Row],[ClientID]],סוגחציקבוע[S33]),FALSE)=מרקובחצי[[#This Row],[ClientID]],1,"")</f>
        <v/>
      </c>
      <c r="I1140" t="str">
        <f>IF(IFERROR(LOOKUP(מרקובחצי[[#This Row],[ClientID]],סוגחציקבוע[S32&amp;33]),FALSE)=מרקובחצי[[#This Row],[ClientID]],1,"")</f>
        <v/>
      </c>
      <c r="J1140">
        <f>IF(SUM(מרקובחצי[[#This Row],[11]:[13]])=1,מרקובחצי[[#This Row],[עד ועד]],IF(SUM(R1139:T1140)=1,IF(מרקובחצי[[#This Row],[עד ועד]]&lt;J1139,מרקובחצי[[#This Row],[עד ועד]],J1139),J1139))</f>
        <v>29</v>
      </c>
      <c r="K1140">
        <f>IF(SUM(מרקובחצי[[#This Row],[11]:[13]])=1,מרקובחצי[[#This Row],[עד ועד]],IF(SUM(R1139:T1140)=1,IF(מרקובחצי[[#This Row],[עד ועד]]&gt;K1139,מרקובחצי[[#This Row],[עד ועד]],K1139),K1139))</f>
        <v>36</v>
      </c>
      <c r="L1140" t="str">
        <f>IF(AND(SUM(מרקובחצי[[#This Row],[31]:[33]])=1,SUM(U1139:W1139)=0),מרקובחצי[[#This Row],[מקס]]-מרקובחצי[[#This Row],[מינ]],"")</f>
        <v/>
      </c>
      <c r="M114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40" t="str">
        <f t="shared" si="17"/>
        <v/>
      </c>
      <c r="O1140" t="str">
        <f>IF(מרקובחצי[[#This Row],[קבעה הפלגה?]]=1,"",IF(AND(מרקובחצי[[#This Row],[עד ועד]]&lt;29,OR(מרקובחצי[[#This Row],[CycleNumber]]=1,AND(U1139=1,OR(מרקובחצי[[#This Row],[עד ועד]]&lt;J1139,מרקובחצי[[#This Row],[עד ועד]]&gt;K1139)),AND(V1139=1,מרקובחצי[[#This Row],[עד ועד]]&lt;J1139),W1139=1)),1,""))</f>
        <v/>
      </c>
      <c r="P1140" t="str">
        <f>IF(מרקובחצי[[#This Row],[קבעה הפלגה?]]=1,"",IF(AND(מרקובחצי[[#This Row],[עד ועד]]&gt;28,מרקובחצי[[#This Row],[עד ועד]]&lt;32,OR(מרקובחצי[[#This Row],[CycleNumber]]=1,AND(U1139=1),AND(V1139=1,OR(מרקובחצי[[#This Row],[עד ועד]]&lt;J1139,מרקובחצי[[#This Row],[עד ועד]]&gt;K1139)),W1139=1)),1,""))</f>
        <v/>
      </c>
      <c r="Q1140" t="str">
        <f>IF(מרקובחצי[[#This Row],[קבעה הפלגה?]]=1,"",IF(AND(מרקובחצי[[#This Row],[עד ועד]]&gt;31,OR(מרקובחצי[[#This Row],[CycleNumber]]=1,AND(U1139=1),AND(V1139=1,מרקובחצי[[#This Row],[עד ועד]]&gt;K1139),AND(W1139=1,OR(מרקובחצי[[#This Row],[עד ועד]]&gt;K1139,מרקובחצי[[#This Row],[עד ועד]]&lt;J1139)))),1,""))</f>
        <v/>
      </c>
      <c r="R1140" t="str">
        <f>IF(מרקובחצי[[#This Row],[CycleNumber]]&gt;1,IF(AND(O1139=1,מרקובחצי[[#This Row],[עד ועד]]&lt;29),1,""),"")</f>
        <v/>
      </c>
      <c r="S1140" t="str">
        <f>IF(מרקובחצי[[#This Row],[CycleNumber]]&gt;1,IF(OR(AND(O1139=1,מרקובחצי[[#This Row],[עד ועד]]&gt;28),AND(P1139=1),AND(Q1139=1,מרקובחצי[[#This Row],[עד ועד]]&lt;32)),1,""),"")</f>
        <v/>
      </c>
      <c r="T1140" t="str">
        <f>IF(מרקובחצי[[#This Row],[CycleNumber]]&gt;1,IF(AND(Q1139=1,מרקובחצי[[#This Row],[עד ועד]]&gt;31),1,""),"")</f>
        <v/>
      </c>
      <c r="U1140" t="str">
        <f>IF(מרקובחצי[[#This Row],[CycleNumber]]&gt;1,IF(AND(R1139=1,מרקובחצי[[#This Row],[עד ועד]]&lt;29),1,IF(AND(U1139=1,NOT(OR(מרקובחצי[[#This Row],[עד ועד]]&lt;J1139,מרקובחצי[[#This Row],[עד ועד]]&gt;K1139))),1,"")),"")</f>
        <v/>
      </c>
      <c r="V1140" t="str">
        <f>IF(מרקובחצי[[#This Row],[CycleNumber]]&gt;1,IF(AND(SUM(R1139:T1139)=1,מרקובחצי[[#This Row],[עד ועד]]&gt;28,מרקובחצי[[#This Row],[עד ועד]]&lt;32),1,IF(OR(S1139=1,AND(R1139=1,מרקובחצי[[#This Row],[עד ועד]]&gt;28),AND(T1139=1,מרקובחצי[[#This Row],[עד ועד]]&lt;32)),1,IF(AND(V1139=1,NOT(OR(מרקובחצי[[#This Row],[עד ועד]]&lt;J1139,מרקובחצי[[#This Row],[עד ועד]]&gt;K1139))),1,""))),"")</f>
        <v/>
      </c>
      <c r="W1140" t="str">
        <f>IF(מרקובחצי[[#This Row],[CycleNumber]]&gt;1,IF(AND(T1139=1,מרקובחצי[[#This Row],[עד ועד]]&gt;31),1,IF(AND(W1139=1,NOT(OR(מרקובחצי[[#This Row],[עד ועד]]&lt;J1139,מרקובחצי[[#This Row],[עד ועד]]&gt;K1139))),1,"")),"")</f>
        <v/>
      </c>
      <c r="X1140" t="str">
        <f>IF(AND(מרקובחצי[[#This Row],[CycleNumber]]&lt;$B1141,SUM(מרקובחצי[[#This Row],[11]],R1141)=2),1,"")</f>
        <v/>
      </c>
      <c r="Y1140" t="str">
        <f>IF(AND(מרקובחצי[[#This Row],[CycleNumber]]&lt;$B1141,SUM(מרקובחצי[[#This Row],[11]],S1141)=2),1,"")</f>
        <v/>
      </c>
      <c r="Z1140" t="str">
        <f>IF(AND(מרקובחצי[[#This Row],[CycleNumber]]&lt;$B1141,SUM(מרקובחצי[[#This Row],[13]],S1141)=2),1,"")</f>
        <v/>
      </c>
      <c r="AA1140" t="str">
        <f>IF(AND(מרקובחצי[[#This Row],[CycleNumber]]&lt;$B1141,SUM(מרקובחצי[[#This Row],[13]],T1141)=2),1,"")</f>
        <v/>
      </c>
      <c r="AB1140" t="str">
        <f>IF(AND(מרקובחצי[[#This Row],[CycleNumber]]&lt;$B1141,SUM(מרקובחצי[[#This Row],[21]],U1141)=2),1,"")</f>
        <v/>
      </c>
      <c r="AC1140" t="str">
        <f>IF(AND(מרקובחצי[[#This Row],[CycleNumber]]&lt;$B1141,SUM(מרקובחצי[[#This Row],[21]],V1141)=2),1,"")</f>
        <v/>
      </c>
      <c r="AD1140" t="str">
        <f>IF(AND(מרקובחצי[[#This Row],[CycleNumber]]&lt;$B1141,SUM(מרקובחצי[[#This Row],[23]],V1141)=2),1,"")</f>
        <v/>
      </c>
      <c r="AE1140" t="str">
        <f>IF(AND(מרקובחצי[[#This Row],[CycleNumber]]&lt;$B1141,SUM(מרקובחצי[[#This Row],[23]],W1141)=2),1,"")</f>
        <v/>
      </c>
      <c r="AF1140" t="str">
        <f>IF(AND(מרקובחצי[[#This Row],[CycleNumber]]&lt;$B1141,SUM(מרקובחצי[[#This Row],[31]],O1141)=2),1,"")</f>
        <v/>
      </c>
      <c r="AG1140" t="str">
        <f>IF(AND(מרקובחצי[[#This Row],[CycleNumber]]&lt;$B1141,SUM(מרקובחצי[[#This Row],[31]],P1141)=2),1,"")</f>
        <v/>
      </c>
      <c r="AH1140" t="str">
        <f>IF(AND(מרקובחצי[[#This Row],[CycleNumber]]&lt;$B1141,SUM(מרקובחצי[[#This Row],[31]],Q1141)=2),1,"")</f>
        <v/>
      </c>
      <c r="AI1140" t="str">
        <f>IF(AND(מרקובחצי[[#This Row],[CycleNumber]]&lt;$B1141,SUM(U1140:U1141)=2),1,"")</f>
        <v/>
      </c>
      <c r="AJ1140" t="str">
        <f>IF(AND(מרקובחצי[[#This Row],[CycleNumber]]&lt;$B1141,SUM(מרקובחצי[[#This Row],[32]],O1141)=2),1,"")</f>
        <v/>
      </c>
      <c r="AK1140" t="str">
        <f>IF(AND(מרקובחצי[[#This Row],[CycleNumber]]&lt;$B1141,SUM(מרקובחצי[[#This Row],[32]],P1141)=2),1,"")</f>
        <v/>
      </c>
      <c r="AL1140" t="str">
        <f>IF(AND(מרקובחצי[[#This Row],[CycleNumber]]&lt;$B1141,SUM(מרקובחצי[[#This Row],[32]],Q1141)=2),1,"")</f>
        <v/>
      </c>
      <c r="AM1140" t="str">
        <f>IF(AND(מרקובחצי[[#This Row],[CycleNumber]]&lt;$B1141,SUM(V1140:V1141)=2),1,"")</f>
        <v/>
      </c>
      <c r="AN1140" t="str">
        <f>IF(AND(מרקובחצי[[#This Row],[CycleNumber]]&lt;$B1141,SUM(מרקובחצי[[#This Row],[33]],O1141)=2),1,"")</f>
        <v/>
      </c>
      <c r="AO1140" t="str">
        <f>IF(AND(מרקובחצי[[#This Row],[CycleNumber]]&lt;$B1141,SUM(מרקובחצי[[#This Row],[33]],P1141)=2),1,"")</f>
        <v/>
      </c>
      <c r="AP1140" t="str">
        <f>IF(AND(מרקובחצי[[#This Row],[CycleNumber]]&lt;$B1141,SUM(מרקובחצי[[#This Row],[33]],Q1141)=2),1,"")</f>
        <v/>
      </c>
      <c r="AQ1140" t="str">
        <f>IF(AND(מרקובחצי[[#This Row],[CycleNumber]]&lt;$B1141,SUM(W1140:W1141)=2),1,"")</f>
        <v/>
      </c>
      <c r="AR1140" t="str">
        <f>IF(AND(מרקובחצי[[#This Row],[CycleNumber]]&lt;$B1141,SUM(מרקובחצי[[#This Row],[12]],S1141)=2),1,"")</f>
        <v/>
      </c>
      <c r="AS1140" t="str">
        <f>IF(AND(מרקובחצי[[#This Row],[CycleNumber]]&lt;$B1141,SUM(מרקובחצי[[#This Row],[22]],V1141)=2),1,"")</f>
        <v/>
      </c>
      <c r="AT1140" s="3">
        <f>SUM(מרקובחצי[[#This Row],[11]:[33]])</f>
        <v>0</v>
      </c>
    </row>
    <row r="1141" spans="1:46" hidden="1" x14ac:dyDescent="0.25">
      <c r="A1141" t="s">
        <v>122</v>
      </c>
      <c r="B1141">
        <v>12</v>
      </c>
      <c r="C1141">
        <v>28</v>
      </c>
      <c r="D1141">
        <f>מרקובחצי[[#This Row],[LengthofCycle]]+1</f>
        <v>29</v>
      </c>
      <c r="E1141">
        <f>IF(IFERROR(LOOKUP(מרקובחצי[[#This Row],[ClientID]],קביעויות[הפלגה]),FALSE)=מרקובחצי[[#This Row],[ClientID]],1,"")</f>
        <v>1</v>
      </c>
      <c r="F1141" t="str">
        <f>IF(IFERROR(LOOKUP(מרקובחצי[[#This Row],[ClientID]],סוגחציקבוע[S31]),FALSE)=מרקובחצי[[#This Row],[ClientID]],1,"")</f>
        <v/>
      </c>
      <c r="G1141" t="str">
        <f>IF(IFERROR(LOOKUP(מרקובחצי[[#This Row],[ClientID]],סוגחציקבוע[S32]),FALSE)=מרקובחצי[[#This Row],[ClientID]],1,"")</f>
        <v/>
      </c>
      <c r="H1141" t="str">
        <f>IF(IFERROR(LOOKUP(מרקובחצי[[#This Row],[ClientID]],סוגחציקבוע[S33]),FALSE)=מרקובחצי[[#This Row],[ClientID]],1,"")</f>
        <v/>
      </c>
      <c r="I1141" t="str">
        <f>IF(IFERROR(LOOKUP(מרקובחצי[[#This Row],[ClientID]],סוגחציקבוע[S32&amp;33]),FALSE)=מרקובחצי[[#This Row],[ClientID]],1,"")</f>
        <v/>
      </c>
      <c r="J1141">
        <f>IF(SUM(מרקובחצי[[#This Row],[11]:[13]])=1,מרקובחצי[[#This Row],[עד ועד]],IF(SUM(R1140:T1141)=1,IF(מרקובחצי[[#This Row],[עד ועד]]&lt;J1140,מרקובחצי[[#This Row],[עד ועד]],J1140),J1140))</f>
        <v>29</v>
      </c>
      <c r="K1141">
        <f>IF(SUM(מרקובחצי[[#This Row],[11]:[13]])=1,מרקובחצי[[#This Row],[עד ועד]],IF(SUM(R1140:T1141)=1,IF(מרקובחצי[[#This Row],[עד ועד]]&gt;K1140,מרקובחצי[[#This Row],[עד ועד]],K1140),K1140))</f>
        <v>36</v>
      </c>
      <c r="L1141" t="str">
        <f>IF(AND(SUM(מרקובחצי[[#This Row],[31]:[33]])=1,SUM(U1140:W1140)=0),מרקובחצי[[#This Row],[מקס]]-מרקובחצי[[#This Row],[מינ]],"")</f>
        <v/>
      </c>
      <c r="M114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41" t="str">
        <f t="shared" si="17"/>
        <v/>
      </c>
      <c r="O1141" t="str">
        <f>IF(מרקובחצי[[#This Row],[קבעה הפלגה?]]=1,"",IF(AND(מרקובחצי[[#This Row],[עד ועד]]&lt;29,OR(מרקובחצי[[#This Row],[CycleNumber]]=1,AND(U1140=1,OR(מרקובחצי[[#This Row],[עד ועד]]&lt;J1140,מרקובחצי[[#This Row],[עד ועד]]&gt;K1140)),AND(V1140=1,מרקובחצי[[#This Row],[עד ועד]]&lt;J1140),W1140=1)),1,""))</f>
        <v/>
      </c>
      <c r="P1141" t="str">
        <f>IF(מרקובחצי[[#This Row],[קבעה הפלגה?]]=1,"",IF(AND(מרקובחצי[[#This Row],[עד ועד]]&gt;28,מרקובחצי[[#This Row],[עד ועד]]&lt;32,OR(מרקובחצי[[#This Row],[CycleNumber]]=1,AND(U1140=1),AND(V1140=1,OR(מרקובחצי[[#This Row],[עד ועד]]&lt;J1140,מרקובחצי[[#This Row],[עד ועד]]&gt;K1140)),W1140=1)),1,""))</f>
        <v/>
      </c>
      <c r="Q1141" t="str">
        <f>IF(מרקובחצי[[#This Row],[קבעה הפלגה?]]=1,"",IF(AND(מרקובחצי[[#This Row],[עד ועד]]&gt;31,OR(מרקובחצי[[#This Row],[CycleNumber]]=1,AND(U1140=1),AND(V1140=1,מרקובחצי[[#This Row],[עד ועד]]&gt;K1140),AND(W1140=1,OR(מרקובחצי[[#This Row],[עד ועד]]&gt;K1140,מרקובחצי[[#This Row],[עד ועד]]&lt;J1140)))),1,""))</f>
        <v/>
      </c>
      <c r="R1141" t="str">
        <f>IF(מרקובחצי[[#This Row],[CycleNumber]]&gt;1,IF(AND(O1140=1,מרקובחצי[[#This Row],[עד ועד]]&lt;29),1,""),"")</f>
        <v/>
      </c>
      <c r="S1141" t="str">
        <f>IF(מרקובחצי[[#This Row],[CycleNumber]]&gt;1,IF(OR(AND(O1140=1,מרקובחצי[[#This Row],[עד ועד]]&gt;28),AND(P1140=1),AND(Q1140=1,מרקובחצי[[#This Row],[עד ועד]]&lt;32)),1,""),"")</f>
        <v/>
      </c>
      <c r="T1141" t="str">
        <f>IF(מרקובחצי[[#This Row],[CycleNumber]]&gt;1,IF(AND(Q1140=1,מרקובחצי[[#This Row],[עד ועד]]&gt;31),1,""),"")</f>
        <v/>
      </c>
      <c r="U1141" t="str">
        <f>IF(מרקובחצי[[#This Row],[CycleNumber]]&gt;1,IF(AND(R1140=1,מרקובחצי[[#This Row],[עד ועד]]&lt;29),1,IF(AND(U1140=1,NOT(OR(מרקובחצי[[#This Row],[עד ועד]]&lt;J1140,מרקובחצי[[#This Row],[עד ועד]]&gt;K1140))),1,"")),"")</f>
        <v/>
      </c>
      <c r="V1141" t="str">
        <f>IF(מרקובחצי[[#This Row],[CycleNumber]]&gt;1,IF(AND(SUM(R1140:T1140)=1,מרקובחצי[[#This Row],[עד ועד]]&gt;28,מרקובחצי[[#This Row],[עד ועד]]&lt;32),1,IF(OR(S1140=1,AND(R1140=1,מרקובחצי[[#This Row],[עד ועד]]&gt;28),AND(T1140=1,מרקובחצי[[#This Row],[עד ועד]]&lt;32)),1,IF(AND(V1140=1,NOT(OR(מרקובחצי[[#This Row],[עד ועד]]&lt;J1140,מרקובחצי[[#This Row],[עד ועד]]&gt;K1140))),1,""))),"")</f>
        <v/>
      </c>
      <c r="W1141" t="str">
        <f>IF(מרקובחצי[[#This Row],[CycleNumber]]&gt;1,IF(AND(T1140=1,מרקובחצי[[#This Row],[עד ועד]]&gt;31),1,IF(AND(W1140=1,NOT(OR(מרקובחצי[[#This Row],[עד ועד]]&lt;J1140,מרקובחצי[[#This Row],[עד ועד]]&gt;K1140))),1,"")),"")</f>
        <v/>
      </c>
      <c r="X1141" t="str">
        <f>IF(AND(מרקובחצי[[#This Row],[CycleNumber]]&lt;$B1142,SUM(מרקובחצי[[#This Row],[11]],R1142)=2),1,"")</f>
        <v/>
      </c>
      <c r="Y1141" t="str">
        <f>IF(AND(מרקובחצי[[#This Row],[CycleNumber]]&lt;$B1142,SUM(מרקובחצי[[#This Row],[11]],S1142)=2),1,"")</f>
        <v/>
      </c>
      <c r="Z1141" t="str">
        <f>IF(AND(מרקובחצי[[#This Row],[CycleNumber]]&lt;$B1142,SUM(מרקובחצי[[#This Row],[13]],S1142)=2),1,"")</f>
        <v/>
      </c>
      <c r="AA1141" t="str">
        <f>IF(AND(מרקובחצי[[#This Row],[CycleNumber]]&lt;$B1142,SUM(מרקובחצי[[#This Row],[13]],T1142)=2),1,"")</f>
        <v/>
      </c>
      <c r="AB1141" t="str">
        <f>IF(AND(מרקובחצי[[#This Row],[CycleNumber]]&lt;$B1142,SUM(מרקובחצי[[#This Row],[21]],U1142)=2),1,"")</f>
        <v/>
      </c>
      <c r="AC1141" t="str">
        <f>IF(AND(מרקובחצי[[#This Row],[CycleNumber]]&lt;$B1142,SUM(מרקובחצי[[#This Row],[21]],V1142)=2),1,"")</f>
        <v/>
      </c>
      <c r="AD1141" t="str">
        <f>IF(AND(מרקובחצי[[#This Row],[CycleNumber]]&lt;$B1142,SUM(מרקובחצי[[#This Row],[23]],V1142)=2),1,"")</f>
        <v/>
      </c>
      <c r="AE1141" t="str">
        <f>IF(AND(מרקובחצי[[#This Row],[CycleNumber]]&lt;$B1142,SUM(מרקובחצי[[#This Row],[23]],W1142)=2),1,"")</f>
        <v/>
      </c>
      <c r="AF1141" t="str">
        <f>IF(AND(מרקובחצי[[#This Row],[CycleNumber]]&lt;$B1142,SUM(מרקובחצי[[#This Row],[31]],O1142)=2),1,"")</f>
        <v/>
      </c>
      <c r="AG1141" t="str">
        <f>IF(AND(מרקובחצי[[#This Row],[CycleNumber]]&lt;$B1142,SUM(מרקובחצי[[#This Row],[31]],P1142)=2),1,"")</f>
        <v/>
      </c>
      <c r="AH1141" t="str">
        <f>IF(AND(מרקובחצי[[#This Row],[CycleNumber]]&lt;$B1142,SUM(מרקובחצי[[#This Row],[31]],Q1142)=2),1,"")</f>
        <v/>
      </c>
      <c r="AI1141" t="str">
        <f>IF(AND(מרקובחצי[[#This Row],[CycleNumber]]&lt;$B1142,SUM(U1141:U1142)=2),1,"")</f>
        <v/>
      </c>
      <c r="AJ1141" t="str">
        <f>IF(AND(מרקובחצי[[#This Row],[CycleNumber]]&lt;$B1142,SUM(מרקובחצי[[#This Row],[32]],O1142)=2),1,"")</f>
        <v/>
      </c>
      <c r="AK1141" t="str">
        <f>IF(AND(מרקובחצי[[#This Row],[CycleNumber]]&lt;$B1142,SUM(מרקובחצי[[#This Row],[32]],P1142)=2),1,"")</f>
        <v/>
      </c>
      <c r="AL1141" t="str">
        <f>IF(AND(מרקובחצי[[#This Row],[CycleNumber]]&lt;$B1142,SUM(מרקובחצי[[#This Row],[32]],Q1142)=2),1,"")</f>
        <v/>
      </c>
      <c r="AM1141" t="str">
        <f>IF(AND(מרקובחצי[[#This Row],[CycleNumber]]&lt;$B1142,SUM(V1141:V1142)=2),1,"")</f>
        <v/>
      </c>
      <c r="AN1141" t="str">
        <f>IF(AND(מרקובחצי[[#This Row],[CycleNumber]]&lt;$B1142,SUM(מרקובחצי[[#This Row],[33]],O1142)=2),1,"")</f>
        <v/>
      </c>
      <c r="AO1141" t="str">
        <f>IF(AND(מרקובחצי[[#This Row],[CycleNumber]]&lt;$B1142,SUM(מרקובחצי[[#This Row],[33]],P1142)=2),1,"")</f>
        <v/>
      </c>
      <c r="AP1141" t="str">
        <f>IF(AND(מרקובחצי[[#This Row],[CycleNumber]]&lt;$B1142,SUM(מרקובחצי[[#This Row],[33]],Q1142)=2),1,"")</f>
        <v/>
      </c>
      <c r="AQ1141" t="str">
        <f>IF(AND(מרקובחצי[[#This Row],[CycleNumber]]&lt;$B1142,SUM(W1141:W1142)=2),1,"")</f>
        <v/>
      </c>
      <c r="AR1141" t="str">
        <f>IF(AND(מרקובחצי[[#This Row],[CycleNumber]]&lt;$B1142,SUM(מרקובחצי[[#This Row],[12]],S1142)=2),1,"")</f>
        <v/>
      </c>
      <c r="AS1141" t="str">
        <f>IF(AND(מרקובחצי[[#This Row],[CycleNumber]]&lt;$B1142,SUM(מרקובחצי[[#This Row],[22]],V1142)=2),1,"")</f>
        <v/>
      </c>
      <c r="AT1141" s="3">
        <f>SUM(מרקובחצי[[#This Row],[11]:[33]])</f>
        <v>0</v>
      </c>
    </row>
    <row r="1142" spans="1:46" hidden="1" x14ac:dyDescent="0.25">
      <c r="A1142" t="s">
        <v>122</v>
      </c>
      <c r="B1142">
        <v>13</v>
      </c>
      <c r="C1142">
        <v>28</v>
      </c>
      <c r="D1142">
        <f>מרקובחצי[[#This Row],[LengthofCycle]]+1</f>
        <v>29</v>
      </c>
      <c r="E1142">
        <f>IF(IFERROR(LOOKUP(מרקובחצי[[#This Row],[ClientID]],קביעויות[הפלגה]),FALSE)=מרקובחצי[[#This Row],[ClientID]],1,"")</f>
        <v>1</v>
      </c>
      <c r="F1142" t="str">
        <f>IF(IFERROR(LOOKUP(מרקובחצי[[#This Row],[ClientID]],סוגחציקבוע[S31]),FALSE)=מרקובחצי[[#This Row],[ClientID]],1,"")</f>
        <v/>
      </c>
      <c r="G1142" t="str">
        <f>IF(IFERROR(LOOKUP(מרקובחצי[[#This Row],[ClientID]],סוגחציקבוע[S32]),FALSE)=מרקובחצי[[#This Row],[ClientID]],1,"")</f>
        <v/>
      </c>
      <c r="H1142" t="str">
        <f>IF(IFERROR(LOOKUP(מרקובחצי[[#This Row],[ClientID]],סוגחציקבוע[S33]),FALSE)=מרקובחצי[[#This Row],[ClientID]],1,"")</f>
        <v/>
      </c>
      <c r="I1142" t="str">
        <f>IF(IFERROR(LOOKUP(מרקובחצי[[#This Row],[ClientID]],סוגחציקבוע[S32&amp;33]),FALSE)=מרקובחצי[[#This Row],[ClientID]],1,"")</f>
        <v/>
      </c>
      <c r="J1142">
        <f>IF(SUM(מרקובחצי[[#This Row],[11]:[13]])=1,מרקובחצי[[#This Row],[עד ועד]],IF(SUM(R1141:T1142)=1,IF(מרקובחצי[[#This Row],[עד ועד]]&lt;J1141,מרקובחצי[[#This Row],[עד ועד]],J1141),J1141))</f>
        <v>29</v>
      </c>
      <c r="K1142">
        <f>IF(SUM(מרקובחצי[[#This Row],[11]:[13]])=1,מרקובחצי[[#This Row],[עד ועד]],IF(SUM(R1141:T1142)=1,IF(מרקובחצי[[#This Row],[עד ועד]]&gt;K1141,מרקובחצי[[#This Row],[עד ועד]],K1141),K1141))</f>
        <v>36</v>
      </c>
      <c r="L1142" t="str">
        <f>IF(AND(SUM(מרקובחצי[[#This Row],[31]:[33]])=1,SUM(U1141:W1141)=0),מרקובחצי[[#This Row],[מקס]]-מרקובחצי[[#This Row],[מינ]],"")</f>
        <v/>
      </c>
      <c r="M114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42" t="str">
        <f t="shared" si="17"/>
        <v/>
      </c>
      <c r="O1142" t="str">
        <f>IF(מרקובחצי[[#This Row],[קבעה הפלגה?]]=1,"",IF(AND(מרקובחצי[[#This Row],[עד ועד]]&lt;29,OR(מרקובחצי[[#This Row],[CycleNumber]]=1,AND(U1141=1,OR(מרקובחצי[[#This Row],[עד ועד]]&lt;J1141,מרקובחצי[[#This Row],[עד ועד]]&gt;K1141)),AND(V1141=1,מרקובחצי[[#This Row],[עד ועד]]&lt;J1141),W1141=1)),1,""))</f>
        <v/>
      </c>
      <c r="P1142" t="str">
        <f>IF(מרקובחצי[[#This Row],[קבעה הפלגה?]]=1,"",IF(AND(מרקובחצי[[#This Row],[עד ועד]]&gt;28,מרקובחצי[[#This Row],[עד ועד]]&lt;32,OR(מרקובחצי[[#This Row],[CycleNumber]]=1,AND(U1141=1),AND(V1141=1,OR(מרקובחצי[[#This Row],[עד ועד]]&lt;J1141,מרקובחצי[[#This Row],[עד ועד]]&gt;K1141)),W1141=1)),1,""))</f>
        <v/>
      </c>
      <c r="Q1142" t="str">
        <f>IF(מרקובחצי[[#This Row],[קבעה הפלגה?]]=1,"",IF(AND(מרקובחצי[[#This Row],[עד ועד]]&gt;31,OR(מרקובחצי[[#This Row],[CycleNumber]]=1,AND(U1141=1),AND(V1141=1,מרקובחצי[[#This Row],[עד ועד]]&gt;K1141),AND(W1141=1,OR(מרקובחצי[[#This Row],[עד ועד]]&gt;K1141,מרקובחצי[[#This Row],[עד ועד]]&lt;J1141)))),1,""))</f>
        <v/>
      </c>
      <c r="R1142" t="str">
        <f>IF(מרקובחצי[[#This Row],[CycleNumber]]&gt;1,IF(AND(O1141=1,מרקובחצי[[#This Row],[עד ועד]]&lt;29),1,""),"")</f>
        <v/>
      </c>
      <c r="S1142" t="str">
        <f>IF(מרקובחצי[[#This Row],[CycleNumber]]&gt;1,IF(OR(AND(O1141=1,מרקובחצי[[#This Row],[עד ועד]]&gt;28),AND(P1141=1),AND(Q1141=1,מרקובחצי[[#This Row],[עד ועד]]&lt;32)),1,""),"")</f>
        <v/>
      </c>
      <c r="T1142" t="str">
        <f>IF(מרקובחצי[[#This Row],[CycleNumber]]&gt;1,IF(AND(Q1141=1,מרקובחצי[[#This Row],[עד ועד]]&gt;31),1,""),"")</f>
        <v/>
      </c>
      <c r="U1142" t="str">
        <f>IF(מרקובחצי[[#This Row],[CycleNumber]]&gt;1,IF(AND(R1141=1,מרקובחצי[[#This Row],[עד ועד]]&lt;29),1,IF(AND(U1141=1,NOT(OR(מרקובחצי[[#This Row],[עד ועד]]&lt;J1141,מרקובחצי[[#This Row],[עד ועד]]&gt;K1141))),1,"")),"")</f>
        <v/>
      </c>
      <c r="V1142" t="str">
        <f>IF(מרקובחצי[[#This Row],[CycleNumber]]&gt;1,IF(AND(SUM(R1141:T1141)=1,מרקובחצי[[#This Row],[עד ועד]]&gt;28,מרקובחצי[[#This Row],[עד ועד]]&lt;32),1,IF(OR(S1141=1,AND(R1141=1,מרקובחצי[[#This Row],[עד ועד]]&gt;28),AND(T1141=1,מרקובחצי[[#This Row],[עד ועד]]&lt;32)),1,IF(AND(V1141=1,NOT(OR(מרקובחצי[[#This Row],[עד ועד]]&lt;J1141,מרקובחצי[[#This Row],[עד ועד]]&gt;K1141))),1,""))),"")</f>
        <v/>
      </c>
      <c r="W1142" t="str">
        <f>IF(מרקובחצי[[#This Row],[CycleNumber]]&gt;1,IF(AND(T1141=1,מרקובחצי[[#This Row],[עד ועד]]&gt;31),1,IF(AND(W1141=1,NOT(OR(מרקובחצי[[#This Row],[עד ועד]]&lt;J1141,מרקובחצי[[#This Row],[עד ועד]]&gt;K1141))),1,"")),"")</f>
        <v/>
      </c>
      <c r="X1142" t="str">
        <f>IF(AND(מרקובחצי[[#This Row],[CycleNumber]]&lt;$B1143,SUM(מרקובחצי[[#This Row],[11]],R1143)=2),1,"")</f>
        <v/>
      </c>
      <c r="Y1142" t="str">
        <f>IF(AND(מרקובחצי[[#This Row],[CycleNumber]]&lt;$B1143,SUM(מרקובחצי[[#This Row],[11]],S1143)=2),1,"")</f>
        <v/>
      </c>
      <c r="Z1142" t="str">
        <f>IF(AND(מרקובחצי[[#This Row],[CycleNumber]]&lt;$B1143,SUM(מרקובחצי[[#This Row],[13]],S1143)=2),1,"")</f>
        <v/>
      </c>
      <c r="AA1142" t="str">
        <f>IF(AND(מרקובחצי[[#This Row],[CycleNumber]]&lt;$B1143,SUM(מרקובחצי[[#This Row],[13]],T1143)=2),1,"")</f>
        <v/>
      </c>
      <c r="AB1142" t="str">
        <f>IF(AND(מרקובחצי[[#This Row],[CycleNumber]]&lt;$B1143,SUM(מרקובחצי[[#This Row],[21]],U1143)=2),1,"")</f>
        <v/>
      </c>
      <c r="AC1142" t="str">
        <f>IF(AND(מרקובחצי[[#This Row],[CycleNumber]]&lt;$B1143,SUM(מרקובחצי[[#This Row],[21]],V1143)=2),1,"")</f>
        <v/>
      </c>
      <c r="AD1142" t="str">
        <f>IF(AND(מרקובחצי[[#This Row],[CycleNumber]]&lt;$B1143,SUM(מרקובחצי[[#This Row],[23]],V1143)=2),1,"")</f>
        <v/>
      </c>
      <c r="AE1142" t="str">
        <f>IF(AND(מרקובחצי[[#This Row],[CycleNumber]]&lt;$B1143,SUM(מרקובחצי[[#This Row],[23]],W1143)=2),1,"")</f>
        <v/>
      </c>
      <c r="AF1142" t="str">
        <f>IF(AND(מרקובחצי[[#This Row],[CycleNumber]]&lt;$B1143,SUM(מרקובחצי[[#This Row],[31]],O1143)=2),1,"")</f>
        <v/>
      </c>
      <c r="AG1142" t="str">
        <f>IF(AND(מרקובחצי[[#This Row],[CycleNumber]]&lt;$B1143,SUM(מרקובחצי[[#This Row],[31]],P1143)=2),1,"")</f>
        <v/>
      </c>
      <c r="AH1142" t="str">
        <f>IF(AND(מרקובחצי[[#This Row],[CycleNumber]]&lt;$B1143,SUM(מרקובחצי[[#This Row],[31]],Q1143)=2),1,"")</f>
        <v/>
      </c>
      <c r="AI1142" t="str">
        <f>IF(AND(מרקובחצי[[#This Row],[CycleNumber]]&lt;$B1143,SUM(U1142:U1143)=2),1,"")</f>
        <v/>
      </c>
      <c r="AJ1142" t="str">
        <f>IF(AND(מרקובחצי[[#This Row],[CycleNumber]]&lt;$B1143,SUM(מרקובחצי[[#This Row],[32]],O1143)=2),1,"")</f>
        <v/>
      </c>
      <c r="AK1142" t="str">
        <f>IF(AND(מרקובחצי[[#This Row],[CycleNumber]]&lt;$B1143,SUM(מרקובחצי[[#This Row],[32]],P1143)=2),1,"")</f>
        <v/>
      </c>
      <c r="AL1142" t="str">
        <f>IF(AND(מרקובחצי[[#This Row],[CycleNumber]]&lt;$B1143,SUM(מרקובחצי[[#This Row],[32]],Q1143)=2),1,"")</f>
        <v/>
      </c>
      <c r="AM1142" t="str">
        <f>IF(AND(מרקובחצי[[#This Row],[CycleNumber]]&lt;$B1143,SUM(V1142:V1143)=2),1,"")</f>
        <v/>
      </c>
      <c r="AN1142" t="str">
        <f>IF(AND(מרקובחצי[[#This Row],[CycleNumber]]&lt;$B1143,SUM(מרקובחצי[[#This Row],[33]],O1143)=2),1,"")</f>
        <v/>
      </c>
      <c r="AO1142" t="str">
        <f>IF(AND(מרקובחצי[[#This Row],[CycleNumber]]&lt;$B1143,SUM(מרקובחצי[[#This Row],[33]],P1143)=2),1,"")</f>
        <v/>
      </c>
      <c r="AP1142" t="str">
        <f>IF(AND(מרקובחצי[[#This Row],[CycleNumber]]&lt;$B1143,SUM(מרקובחצי[[#This Row],[33]],Q1143)=2),1,"")</f>
        <v/>
      </c>
      <c r="AQ1142" t="str">
        <f>IF(AND(מרקובחצי[[#This Row],[CycleNumber]]&lt;$B1143,SUM(W1142:W1143)=2),1,"")</f>
        <v/>
      </c>
      <c r="AR1142" t="str">
        <f>IF(AND(מרקובחצי[[#This Row],[CycleNumber]]&lt;$B1143,SUM(מרקובחצי[[#This Row],[12]],S1143)=2),1,"")</f>
        <v/>
      </c>
      <c r="AS1142" t="str">
        <f>IF(AND(מרקובחצי[[#This Row],[CycleNumber]]&lt;$B1143,SUM(מרקובחצי[[#This Row],[22]],V1143)=2),1,"")</f>
        <v/>
      </c>
      <c r="AT1142" s="3">
        <f>SUM(מרקובחצי[[#This Row],[11]:[33]])</f>
        <v>0</v>
      </c>
    </row>
    <row r="1143" spans="1:46" ht="15.6" x14ac:dyDescent="0.25">
      <c r="A1143" s="19" t="s">
        <v>123</v>
      </c>
      <c r="B1143" s="19">
        <v>1</v>
      </c>
      <c r="C1143">
        <v>31</v>
      </c>
      <c r="D1143" s="19">
        <f>מרקובחצי[[#This Row],[LengthofCycle]]+1</f>
        <v>32</v>
      </c>
      <c r="E1143" t="str">
        <f>IF(IFERROR(LOOKUP(מרקובחצי[[#This Row],[ClientID]],קביעויות[הפלגה]),FALSE)=מרקובחצי[[#This Row],[ClientID]],1,"")</f>
        <v/>
      </c>
      <c r="F1143" t="str">
        <f>IF(IFERROR(LOOKUP(מרקובחצי[[#This Row],[ClientID]],סוגחציקבוע[S31]),FALSE)=מרקובחצי[[#This Row],[ClientID]],1,"")</f>
        <v/>
      </c>
      <c r="G1143">
        <f>IF(IFERROR(LOOKUP(מרקובחצי[[#This Row],[ClientID]],סוגחציקבוע[S32]),FALSE)=מרקובחצי[[#This Row],[ClientID]],1,"")</f>
        <v>1</v>
      </c>
      <c r="H1143" t="str">
        <f>IF(IFERROR(LOOKUP(מרקובחצי[[#This Row],[ClientID]],סוגחציקבוע[S33]),FALSE)=מרקובחצי[[#This Row],[ClientID]],1,"")</f>
        <v/>
      </c>
      <c r="I1143" t="str">
        <f>IF(IFERROR(LOOKUP(מרקובחצי[[#This Row],[ClientID]],סוגחציקבוע[S32&amp;33]),FALSE)=מרקובחצי[[#This Row],[ClientID]],1,"")</f>
        <v/>
      </c>
      <c r="J1143" s="19">
        <f>IF(SUM(מרקובחצי[[#This Row],[11]:[13]])=1,מרקובחצי[[#This Row],[עד ועד]],IF(SUM(R1142:T1143)=1,IF(מרקובחצי[[#This Row],[עד ועד]]&lt;J1142,מרקובחצי[[#This Row],[עד ועד]],J1142),J1142))</f>
        <v>32</v>
      </c>
      <c r="K1143" s="19">
        <f>IF(SUM(מרקובחצי[[#This Row],[11]:[13]])=1,מרקובחצי[[#This Row],[עד ועד]],IF(SUM(R1142:T1143)=1,IF(מרקובחצי[[#This Row],[עד ועד]]&gt;K1142,מרקובחצי[[#This Row],[עד ועד]],K1142),K1142))</f>
        <v>32</v>
      </c>
      <c r="L1143" s="19" t="str">
        <f>IF(AND(SUM(מרקובחצי[[#This Row],[31]:[33]])=1,SUM(U1142:W1142)=0),מרקובחצי[[#This Row],[מקס]]-מרקובחצי[[#This Row],[מינ]],"")</f>
        <v/>
      </c>
      <c r="M114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143" s="19" t="str">
        <f t="shared" si="17"/>
        <v/>
      </c>
      <c r="O1143" s="19" t="str">
        <f>IF(מרקובחצי[[#This Row],[קבעה הפלגה?]]=1,"",IF(AND(מרקובחצי[[#This Row],[עד ועד]]&lt;29,OR(מרקובחצי[[#This Row],[CycleNumber]]=1,AND(U1142=1,OR(מרקובחצי[[#This Row],[עד ועד]]&lt;J1142,מרקובחצי[[#This Row],[עד ועד]]&gt;K1142)),AND(V1142=1,מרקובחצי[[#This Row],[עד ועד]]&lt;J1142),W1142=1)),1,""))</f>
        <v/>
      </c>
      <c r="P1143" s="19" t="str">
        <f>IF(מרקובחצי[[#This Row],[קבעה הפלגה?]]=1,"",IF(AND(מרקובחצי[[#This Row],[עד ועד]]&gt;28,מרקובחצי[[#This Row],[עד ועד]]&lt;32,OR(מרקובחצי[[#This Row],[CycleNumber]]=1,AND(U1142=1),AND(V1142=1,OR(מרקובחצי[[#This Row],[עד ועד]]&lt;J1142,מרקובחצי[[#This Row],[עד ועד]]&gt;K1142)),W1142=1)),1,""))</f>
        <v/>
      </c>
      <c r="Q1143" s="19">
        <f>IF(מרקובחצי[[#This Row],[קבעה הפלגה?]]=1,"",IF(AND(מרקובחצי[[#This Row],[עד ועד]]&gt;31,OR(מרקובחצי[[#This Row],[CycleNumber]]=1,AND(U1142=1),AND(V1142=1,מרקובחצי[[#This Row],[עד ועד]]&gt;K1142),AND(W1142=1,OR(מרקובחצי[[#This Row],[עד ועד]]&gt;K1142,מרקובחצי[[#This Row],[עד ועד]]&lt;J1142)))),1,""))</f>
        <v>1</v>
      </c>
      <c r="R1143" s="19" t="str">
        <f>IF(מרקובחצי[[#This Row],[CycleNumber]]&gt;1,IF(AND(O1142=1,מרקובחצי[[#This Row],[עד ועד]]&lt;29),1,""),"")</f>
        <v/>
      </c>
      <c r="S1143" s="19" t="str">
        <f>IF(מרקובחצי[[#This Row],[CycleNumber]]&gt;1,IF(OR(AND(O1142=1,מרקובחצי[[#This Row],[עד ועד]]&gt;28),AND(P1142=1),AND(Q1142=1,מרקובחצי[[#This Row],[עד ועד]]&lt;32)),1,""),"")</f>
        <v/>
      </c>
      <c r="T1143" s="19" t="str">
        <f>IF(מרקובחצי[[#This Row],[CycleNumber]]&gt;1,IF(AND(Q1142=1,מרקובחצי[[#This Row],[עד ועד]]&gt;31),1,""),"")</f>
        <v/>
      </c>
      <c r="U1143" s="19" t="str">
        <f>IF(מרקובחצי[[#This Row],[CycleNumber]]&gt;1,IF(AND(R1142=1,מרקובחצי[[#This Row],[עד ועד]]&lt;29),1,IF(AND(U1142=1,NOT(OR(מרקובחצי[[#This Row],[עד ועד]]&lt;J1142,מרקובחצי[[#This Row],[עד ועד]]&gt;K1142))),1,"")),"")</f>
        <v/>
      </c>
      <c r="V1143" s="19" t="str">
        <f>IF(מרקובחצי[[#This Row],[CycleNumber]]&gt;1,IF(AND(SUM(R1142:T1142)=1,מרקובחצי[[#This Row],[עד ועד]]&gt;28,מרקובחצי[[#This Row],[עד ועד]]&lt;32),1,IF(OR(S1142=1,AND(R1142=1,מרקובחצי[[#This Row],[עד ועד]]&gt;28),AND(T1142=1,מרקובחצי[[#This Row],[עד ועד]]&lt;32)),1,IF(AND(V1142=1,NOT(OR(מרקובחצי[[#This Row],[עד ועד]]&lt;J1142,מרקובחצי[[#This Row],[עד ועד]]&gt;K1142))),1,""))),"")</f>
        <v/>
      </c>
      <c r="W1143" s="19" t="str">
        <f>IF(מרקובחצי[[#This Row],[CycleNumber]]&gt;1,IF(AND(T1142=1,מרקובחצי[[#This Row],[עד ועד]]&gt;31),1,IF(AND(W1142=1,NOT(OR(מרקובחצי[[#This Row],[עד ועד]]&lt;J1142,מרקובחצי[[#This Row],[עד ועד]]&gt;K1142))),1,"")),"")</f>
        <v/>
      </c>
      <c r="X1143" s="19" t="str">
        <f>IF(AND(מרקובחצי[[#This Row],[CycleNumber]]&lt;$B1144,SUM(מרקובחצי[[#This Row],[11]],R1144)=2),1,"")</f>
        <v/>
      </c>
      <c r="Y1143" s="19" t="str">
        <f>IF(AND(מרקובחצי[[#This Row],[CycleNumber]]&lt;$B1144,SUM(מרקובחצי[[#This Row],[11]],S1144)=2),1,"")</f>
        <v/>
      </c>
      <c r="Z1143" s="19">
        <f>IF(AND(מרקובחצי[[#This Row],[CycleNumber]]&lt;$B1144,SUM(מרקובחצי[[#This Row],[13]],S1144)=2),1,"")</f>
        <v>1</v>
      </c>
      <c r="AA1143" s="19" t="str">
        <f>IF(AND(מרקובחצי[[#This Row],[CycleNumber]]&lt;$B1144,SUM(מרקובחצי[[#This Row],[13]],T1144)=2),1,"")</f>
        <v/>
      </c>
      <c r="AB1143" s="19" t="str">
        <f>IF(AND(מרקובחצי[[#This Row],[CycleNumber]]&lt;$B1144,SUM(מרקובחצי[[#This Row],[21]],U1144)=2),1,"")</f>
        <v/>
      </c>
      <c r="AC1143" s="19" t="str">
        <f>IF(AND(מרקובחצי[[#This Row],[CycleNumber]]&lt;$B1144,SUM(מרקובחצי[[#This Row],[21]],V1144)=2),1,"")</f>
        <v/>
      </c>
      <c r="AD1143" s="19" t="str">
        <f>IF(AND(מרקובחצי[[#This Row],[CycleNumber]]&lt;$B1144,SUM(מרקובחצי[[#This Row],[23]],V1144)=2),1,"")</f>
        <v/>
      </c>
      <c r="AE1143" s="19" t="str">
        <f>IF(AND(מרקובחצי[[#This Row],[CycleNumber]]&lt;$B1144,SUM(מרקובחצי[[#This Row],[23]],W1144)=2),1,"")</f>
        <v/>
      </c>
      <c r="AF1143" s="19" t="str">
        <f>IF(AND(מרקובחצי[[#This Row],[CycleNumber]]&lt;$B1144,SUM(מרקובחצי[[#This Row],[31]],O1144)=2),1,"")</f>
        <v/>
      </c>
      <c r="AG1143" s="19" t="str">
        <f>IF(AND(מרקובחצי[[#This Row],[CycleNumber]]&lt;$B1144,SUM(מרקובחצי[[#This Row],[31]],P1144)=2),1,"")</f>
        <v/>
      </c>
      <c r="AH1143" s="19" t="str">
        <f>IF(AND(מרקובחצי[[#This Row],[CycleNumber]]&lt;$B1144,SUM(מרקובחצי[[#This Row],[31]],Q1144)=2),1,"")</f>
        <v/>
      </c>
      <c r="AI1143" s="19" t="str">
        <f>IF(AND(מרקובחצי[[#This Row],[CycleNumber]]&lt;$B1144,SUM(U1143:U1144)=2),1,"")</f>
        <v/>
      </c>
      <c r="AJ1143" s="19" t="str">
        <f>IF(AND(מרקובחצי[[#This Row],[CycleNumber]]&lt;$B1144,SUM(מרקובחצי[[#This Row],[32]],O1144)=2),1,"")</f>
        <v/>
      </c>
      <c r="AK1143" s="19" t="str">
        <f>IF(AND(מרקובחצי[[#This Row],[CycleNumber]]&lt;$B1144,SUM(מרקובחצי[[#This Row],[32]],P1144)=2),1,"")</f>
        <v/>
      </c>
      <c r="AL1143" s="19" t="str">
        <f>IF(AND(מרקובחצי[[#This Row],[CycleNumber]]&lt;$B1144,SUM(מרקובחצי[[#This Row],[32]],Q1144)=2),1,"")</f>
        <v/>
      </c>
      <c r="AM1143" s="19" t="str">
        <f>IF(AND(מרקובחצי[[#This Row],[CycleNumber]]&lt;$B1144,SUM(V1143:V1144)=2),1,"")</f>
        <v/>
      </c>
      <c r="AN1143" s="19" t="str">
        <f>IF(AND(מרקובחצי[[#This Row],[CycleNumber]]&lt;$B1144,SUM(מרקובחצי[[#This Row],[33]],O1144)=2),1,"")</f>
        <v/>
      </c>
      <c r="AO1143" s="19" t="str">
        <f>IF(AND(מרקובחצי[[#This Row],[CycleNumber]]&lt;$B1144,SUM(מרקובחצי[[#This Row],[33]],P1144)=2),1,"")</f>
        <v/>
      </c>
      <c r="AP1143" s="19" t="str">
        <f>IF(AND(מרקובחצי[[#This Row],[CycleNumber]]&lt;$B1144,SUM(מרקובחצי[[#This Row],[33]],Q1144)=2),1,"")</f>
        <v/>
      </c>
      <c r="AQ1143" s="19" t="str">
        <f>IF(AND(מרקובחצי[[#This Row],[CycleNumber]]&lt;$B1144,SUM(W1143:W1144)=2),1,"")</f>
        <v/>
      </c>
      <c r="AR1143" s="19" t="str">
        <f>IF(AND(מרקובחצי[[#This Row],[CycleNumber]]&lt;$B1144,SUM(מרקובחצי[[#This Row],[12]],S1144)=2),1,"")</f>
        <v/>
      </c>
      <c r="AS1143" s="19" t="str">
        <f>IF(AND(מרקובחצי[[#This Row],[CycleNumber]]&lt;$B1144,SUM(מרקובחצי[[#This Row],[22]],V1144)=2),1,"")</f>
        <v/>
      </c>
      <c r="AT1143" s="21">
        <f>SUM(מרקובחצי[[#This Row],[11]:[33]])</f>
        <v>1</v>
      </c>
    </row>
    <row r="1144" spans="1:46" ht="15.6" x14ac:dyDescent="0.25">
      <c r="A1144" s="19" t="s">
        <v>123</v>
      </c>
      <c r="B1144" s="19">
        <v>2</v>
      </c>
      <c r="C1144">
        <v>28</v>
      </c>
      <c r="D1144" s="19">
        <f>מרקובחצי[[#This Row],[LengthofCycle]]+1</f>
        <v>29</v>
      </c>
      <c r="E1144" t="str">
        <f>IF(IFERROR(LOOKUP(מרקובחצי[[#This Row],[ClientID]],קביעויות[הפלגה]),FALSE)=מרקובחצי[[#This Row],[ClientID]],1,"")</f>
        <v/>
      </c>
      <c r="F1144" t="str">
        <f>IF(IFERROR(LOOKUP(מרקובחצי[[#This Row],[ClientID]],סוגחציקבוע[S31]),FALSE)=מרקובחצי[[#This Row],[ClientID]],1,"")</f>
        <v/>
      </c>
      <c r="G1144">
        <f>IF(IFERROR(LOOKUP(מרקובחצי[[#This Row],[ClientID]],סוגחציקבוע[S32]),FALSE)=מרקובחצי[[#This Row],[ClientID]],1,"")</f>
        <v>1</v>
      </c>
      <c r="H1144" t="str">
        <f>IF(IFERROR(LOOKUP(מרקובחצי[[#This Row],[ClientID]],סוגחציקבוע[S33]),FALSE)=מרקובחצי[[#This Row],[ClientID]],1,"")</f>
        <v/>
      </c>
      <c r="I1144" t="str">
        <f>IF(IFERROR(LOOKUP(מרקובחצי[[#This Row],[ClientID]],סוגחציקבוע[S32&amp;33]),FALSE)=מרקובחצי[[#This Row],[ClientID]],1,"")</f>
        <v/>
      </c>
      <c r="J1144" s="19">
        <f>IF(SUM(מרקובחצי[[#This Row],[11]:[13]])=1,מרקובחצי[[#This Row],[עד ועד]],IF(SUM(R1143:T1144)=1,IF(מרקובחצי[[#This Row],[עד ועד]]&lt;J1143,מרקובחצי[[#This Row],[עד ועד]],J1143),J1143))</f>
        <v>29</v>
      </c>
      <c r="K1144" s="19">
        <f>IF(SUM(מרקובחצי[[#This Row],[11]:[13]])=1,מרקובחצי[[#This Row],[עד ועד]],IF(SUM(R1143:T1144)=1,IF(מרקובחצי[[#This Row],[עד ועד]]&gt;K1143,מרקובחצי[[#This Row],[עד ועד]],K1143),K1143))</f>
        <v>32</v>
      </c>
      <c r="L1144" s="19" t="str">
        <f>IF(AND(SUM(מרקובחצי[[#This Row],[31]:[33]])=1,SUM(U1143:W1143)=0),מרקובחצי[[#This Row],[מקס]]-מרקובחצי[[#This Row],[מינ]],"")</f>
        <v/>
      </c>
      <c r="M114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144" s="19" t="str">
        <f t="shared" si="17"/>
        <v>S13</v>
      </c>
      <c r="O1144" s="19" t="str">
        <f>IF(מרקובחצי[[#This Row],[קבעה הפלגה?]]=1,"",IF(AND(מרקובחצי[[#This Row],[עד ועד]]&lt;29,OR(מרקובחצי[[#This Row],[CycleNumber]]=1,AND(U1143=1,OR(מרקובחצי[[#This Row],[עד ועד]]&lt;J1143,מרקובחצי[[#This Row],[עד ועד]]&gt;K1143)),AND(V1143=1,מרקובחצי[[#This Row],[עד ועד]]&lt;J1143),W1143=1)),1,""))</f>
        <v/>
      </c>
      <c r="P1144" s="19" t="str">
        <f>IF(מרקובחצי[[#This Row],[קבעה הפלגה?]]=1,"",IF(AND(מרקובחצי[[#This Row],[עד ועד]]&gt;28,מרקובחצי[[#This Row],[עד ועד]]&lt;32,OR(מרקובחצי[[#This Row],[CycleNumber]]=1,AND(U1143=1),AND(V1143=1,OR(מרקובחצי[[#This Row],[עד ועד]]&lt;J1143,מרקובחצי[[#This Row],[עד ועד]]&gt;K1143)),W1143=1)),1,""))</f>
        <v/>
      </c>
      <c r="Q1144" s="19" t="str">
        <f>IF(מרקובחצי[[#This Row],[קבעה הפלגה?]]=1,"",IF(AND(מרקובחצי[[#This Row],[עד ועד]]&gt;31,OR(מרקובחצי[[#This Row],[CycleNumber]]=1,AND(U1143=1),AND(V1143=1,מרקובחצי[[#This Row],[עד ועד]]&gt;K1143),AND(W1143=1,OR(מרקובחצי[[#This Row],[עד ועד]]&gt;K1143,מרקובחצי[[#This Row],[עד ועד]]&lt;J1143)))),1,""))</f>
        <v/>
      </c>
      <c r="R1144" s="19" t="str">
        <f>IF(מרקובחצי[[#This Row],[CycleNumber]]&gt;1,IF(AND(O1143=1,מרקובחצי[[#This Row],[עד ועד]]&lt;29),1,""),"")</f>
        <v/>
      </c>
      <c r="S1144" s="19">
        <f>IF(מרקובחצי[[#This Row],[CycleNumber]]&gt;1,IF(OR(AND(O1143=1,מרקובחצי[[#This Row],[עד ועד]]&gt;28),AND(P1143=1),AND(Q1143=1,מרקובחצי[[#This Row],[עד ועד]]&lt;32)),1,""),"")</f>
        <v>1</v>
      </c>
      <c r="T1144" s="19" t="str">
        <f>IF(מרקובחצי[[#This Row],[CycleNumber]]&gt;1,IF(AND(Q1143=1,מרקובחצי[[#This Row],[עד ועד]]&gt;31),1,""),"")</f>
        <v/>
      </c>
      <c r="U1144" s="19" t="str">
        <f>IF(מרקובחצי[[#This Row],[CycleNumber]]&gt;1,IF(AND(R1143=1,מרקובחצי[[#This Row],[עד ועד]]&lt;29),1,IF(AND(U1143=1,NOT(OR(מרקובחצי[[#This Row],[עד ועד]]&lt;J1143,מרקובחצי[[#This Row],[עד ועד]]&gt;K1143))),1,"")),"")</f>
        <v/>
      </c>
      <c r="V1144" s="19" t="str">
        <f>IF(מרקובחצי[[#This Row],[CycleNumber]]&gt;1,IF(AND(SUM(R1143:T1143)=1,מרקובחצי[[#This Row],[עד ועד]]&gt;28,מרקובחצי[[#This Row],[עד ועד]]&lt;32),1,IF(OR(S1143=1,AND(R1143=1,מרקובחצי[[#This Row],[עד ועד]]&gt;28),AND(T1143=1,מרקובחצי[[#This Row],[עד ועד]]&lt;32)),1,IF(AND(V1143=1,NOT(OR(מרקובחצי[[#This Row],[עד ועד]]&lt;J1143,מרקובחצי[[#This Row],[עד ועד]]&gt;K1143))),1,""))),"")</f>
        <v/>
      </c>
      <c r="W1144" s="19" t="str">
        <f>IF(מרקובחצי[[#This Row],[CycleNumber]]&gt;1,IF(AND(T1143=1,מרקובחצי[[#This Row],[עד ועד]]&gt;31),1,IF(AND(W1143=1,NOT(OR(מרקובחצי[[#This Row],[עד ועד]]&lt;J1143,מרקובחצי[[#This Row],[עד ועד]]&gt;K1143))),1,"")),"")</f>
        <v/>
      </c>
      <c r="X1144" s="19" t="str">
        <f>IF(AND(מרקובחצי[[#This Row],[CycleNumber]]&lt;$B1145,SUM(מרקובחצי[[#This Row],[11]],R1145)=2),1,"")</f>
        <v/>
      </c>
      <c r="Y1144" s="19" t="str">
        <f>IF(AND(מרקובחצי[[#This Row],[CycleNumber]]&lt;$B1145,SUM(מרקובחצי[[#This Row],[11]],S1145)=2),1,"")</f>
        <v/>
      </c>
      <c r="Z1144" s="19" t="str">
        <f>IF(AND(מרקובחצי[[#This Row],[CycleNumber]]&lt;$B1145,SUM(מרקובחצי[[#This Row],[13]],S1145)=2),1,"")</f>
        <v/>
      </c>
      <c r="AA1144" s="19" t="str">
        <f>IF(AND(מרקובחצי[[#This Row],[CycleNumber]]&lt;$B1145,SUM(מרקובחצי[[#This Row],[13]],T1145)=2),1,"")</f>
        <v/>
      </c>
      <c r="AB1144" s="19" t="str">
        <f>IF(AND(מרקובחצי[[#This Row],[CycleNumber]]&lt;$B1145,SUM(מרקובחצי[[#This Row],[21]],U1145)=2),1,"")</f>
        <v/>
      </c>
      <c r="AC1144" s="19" t="str">
        <f>IF(AND(מרקובחצי[[#This Row],[CycleNumber]]&lt;$B1145,SUM(מרקובחצי[[#This Row],[21]],V1145)=2),1,"")</f>
        <v/>
      </c>
      <c r="AD1144" s="19" t="str">
        <f>IF(AND(מרקובחצי[[#This Row],[CycleNumber]]&lt;$B1145,SUM(מרקובחצי[[#This Row],[23]],V1145)=2),1,"")</f>
        <v/>
      </c>
      <c r="AE1144" s="19" t="str">
        <f>IF(AND(מרקובחצי[[#This Row],[CycleNumber]]&lt;$B1145,SUM(מרקובחצי[[#This Row],[23]],W1145)=2),1,"")</f>
        <v/>
      </c>
      <c r="AF1144" s="19" t="str">
        <f>IF(AND(מרקובחצי[[#This Row],[CycleNumber]]&lt;$B1145,SUM(מרקובחצי[[#This Row],[31]],O1145)=2),1,"")</f>
        <v/>
      </c>
      <c r="AG1144" s="19" t="str">
        <f>IF(AND(מרקובחצי[[#This Row],[CycleNumber]]&lt;$B1145,SUM(מרקובחצי[[#This Row],[31]],P1145)=2),1,"")</f>
        <v/>
      </c>
      <c r="AH1144" s="19" t="str">
        <f>IF(AND(מרקובחצי[[#This Row],[CycleNumber]]&lt;$B1145,SUM(מרקובחצי[[#This Row],[31]],Q1145)=2),1,"")</f>
        <v/>
      </c>
      <c r="AI1144" s="19" t="str">
        <f>IF(AND(מרקובחצי[[#This Row],[CycleNumber]]&lt;$B1145,SUM(U1144:U1145)=2),1,"")</f>
        <v/>
      </c>
      <c r="AJ1144" s="19" t="str">
        <f>IF(AND(מרקובחצי[[#This Row],[CycleNumber]]&lt;$B1145,SUM(מרקובחצי[[#This Row],[32]],O1145)=2),1,"")</f>
        <v/>
      </c>
      <c r="AK1144" s="19" t="str">
        <f>IF(AND(מרקובחצי[[#This Row],[CycleNumber]]&lt;$B1145,SUM(מרקובחצי[[#This Row],[32]],P1145)=2),1,"")</f>
        <v/>
      </c>
      <c r="AL1144" s="19" t="str">
        <f>IF(AND(מרקובחצי[[#This Row],[CycleNumber]]&lt;$B1145,SUM(מרקובחצי[[#This Row],[32]],Q1145)=2),1,"")</f>
        <v/>
      </c>
      <c r="AM1144" s="19" t="str">
        <f>IF(AND(מרקובחצי[[#This Row],[CycleNumber]]&lt;$B1145,SUM(V1144:V1145)=2),1,"")</f>
        <v/>
      </c>
      <c r="AN1144" s="19" t="str">
        <f>IF(AND(מרקובחצי[[#This Row],[CycleNumber]]&lt;$B1145,SUM(מרקובחצי[[#This Row],[33]],O1145)=2),1,"")</f>
        <v/>
      </c>
      <c r="AO1144" s="19" t="str">
        <f>IF(AND(מרקובחצי[[#This Row],[CycleNumber]]&lt;$B1145,SUM(מרקובחצי[[#This Row],[33]],P1145)=2),1,"")</f>
        <v/>
      </c>
      <c r="AP1144" s="19" t="str">
        <f>IF(AND(מרקובחצי[[#This Row],[CycleNumber]]&lt;$B1145,SUM(מרקובחצי[[#This Row],[33]],Q1145)=2),1,"")</f>
        <v/>
      </c>
      <c r="AQ1144" s="19" t="str">
        <f>IF(AND(מרקובחצי[[#This Row],[CycleNumber]]&lt;$B1145,SUM(W1144:W1145)=2),1,"")</f>
        <v/>
      </c>
      <c r="AR1144" s="19" t="str">
        <f>IF(AND(מרקובחצי[[#This Row],[CycleNumber]]&lt;$B1145,SUM(מרקובחצי[[#This Row],[12]],S1145)=2),1,"")</f>
        <v/>
      </c>
      <c r="AS1144" s="19">
        <f>IF(AND(מרקובחצי[[#This Row],[CycleNumber]]&lt;$B1145,SUM(מרקובחצי[[#This Row],[22]],V1145)=2),1,"")</f>
        <v>1</v>
      </c>
      <c r="AT1144" s="21">
        <f>SUM(מרקובחצי[[#This Row],[11]:[33]])</f>
        <v>1</v>
      </c>
    </row>
    <row r="1145" spans="1:46" ht="15.6" x14ac:dyDescent="0.25">
      <c r="A1145" s="19" t="s">
        <v>123</v>
      </c>
      <c r="B1145" s="19">
        <v>3</v>
      </c>
      <c r="C1145">
        <v>31</v>
      </c>
      <c r="D1145" s="19">
        <f>מרקובחצי[[#This Row],[LengthofCycle]]+1</f>
        <v>32</v>
      </c>
      <c r="E1145" t="str">
        <f>IF(IFERROR(LOOKUP(מרקובחצי[[#This Row],[ClientID]],קביעויות[הפלגה]),FALSE)=מרקובחצי[[#This Row],[ClientID]],1,"")</f>
        <v/>
      </c>
      <c r="F1145" t="str">
        <f>IF(IFERROR(LOOKUP(מרקובחצי[[#This Row],[ClientID]],סוגחציקבוע[S31]),FALSE)=מרקובחצי[[#This Row],[ClientID]],1,"")</f>
        <v/>
      </c>
      <c r="G1145">
        <f>IF(IFERROR(LOOKUP(מרקובחצי[[#This Row],[ClientID]],סוגחציקבוע[S32]),FALSE)=מרקובחצי[[#This Row],[ClientID]],1,"")</f>
        <v>1</v>
      </c>
      <c r="H1145" t="str">
        <f>IF(IFERROR(LOOKUP(מרקובחצי[[#This Row],[ClientID]],סוגחציקבוע[S33]),FALSE)=מרקובחצי[[#This Row],[ClientID]],1,"")</f>
        <v/>
      </c>
      <c r="I1145" t="str">
        <f>IF(IFERROR(LOOKUP(מרקובחצי[[#This Row],[ClientID]],סוגחציקבוע[S32&amp;33]),FALSE)=מרקובחצי[[#This Row],[ClientID]],1,"")</f>
        <v/>
      </c>
      <c r="J1145" s="19">
        <f>IF(SUM(מרקובחצי[[#This Row],[11]:[13]])=1,מרקובחצי[[#This Row],[עד ועד]],IF(SUM(R1144:T1145)=1,IF(מרקובחצי[[#This Row],[עד ועד]]&lt;J1144,מרקובחצי[[#This Row],[עד ועד]],J1144),J1144))</f>
        <v>29</v>
      </c>
      <c r="K1145" s="19">
        <f>IF(SUM(מרקובחצי[[#This Row],[11]:[13]])=1,מרקובחצי[[#This Row],[עד ועד]],IF(SUM(R1144:T1145)=1,IF(מרקובחצי[[#This Row],[עד ועד]]&gt;K1144,מרקובחצי[[#This Row],[עד ועד]],K1144),K1144))</f>
        <v>32</v>
      </c>
      <c r="L1145" s="19">
        <f>IF(AND(SUM(מרקובחצי[[#This Row],[31]:[33]])=1,SUM(U1144:W1144)=0),מרקובחצי[[#This Row],[מקס]]-מרקובחצי[[#This Row],[מינ]],"")</f>
        <v>3</v>
      </c>
      <c r="M114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45" s="19" t="str">
        <f t="shared" si="17"/>
        <v>S22</v>
      </c>
      <c r="O1145" s="19" t="str">
        <f>IF(מרקובחצי[[#This Row],[קבעה הפלגה?]]=1,"",IF(AND(מרקובחצי[[#This Row],[עד ועד]]&lt;29,OR(מרקובחצי[[#This Row],[CycleNumber]]=1,AND(U1144=1,OR(מרקובחצי[[#This Row],[עד ועד]]&lt;J1144,מרקובחצי[[#This Row],[עד ועד]]&gt;K1144)),AND(V1144=1,מרקובחצי[[#This Row],[עד ועד]]&lt;J1144),W1144=1)),1,""))</f>
        <v/>
      </c>
      <c r="P1145" s="19" t="str">
        <f>IF(מרקובחצי[[#This Row],[קבעה הפלגה?]]=1,"",IF(AND(מרקובחצי[[#This Row],[עד ועד]]&gt;28,מרקובחצי[[#This Row],[עד ועד]]&lt;32,OR(מרקובחצי[[#This Row],[CycleNumber]]=1,AND(U1144=1),AND(V1144=1,OR(מרקובחצי[[#This Row],[עד ועד]]&lt;J1144,מרקובחצי[[#This Row],[עד ועד]]&gt;K1144)),W1144=1)),1,""))</f>
        <v/>
      </c>
      <c r="Q1145" s="19" t="str">
        <f>IF(מרקובחצי[[#This Row],[קבעה הפלגה?]]=1,"",IF(AND(מרקובחצי[[#This Row],[עד ועד]]&gt;31,OR(מרקובחצי[[#This Row],[CycleNumber]]=1,AND(U1144=1),AND(V1144=1,מרקובחצי[[#This Row],[עד ועד]]&gt;K1144),AND(W1144=1,OR(מרקובחצי[[#This Row],[עד ועד]]&gt;K1144,מרקובחצי[[#This Row],[עד ועד]]&lt;J1144)))),1,""))</f>
        <v/>
      </c>
      <c r="R1145" s="19" t="str">
        <f>IF(מרקובחצי[[#This Row],[CycleNumber]]&gt;1,IF(AND(O1144=1,מרקובחצי[[#This Row],[עד ועד]]&lt;29),1,""),"")</f>
        <v/>
      </c>
      <c r="S1145" s="19" t="str">
        <f>IF(מרקובחצי[[#This Row],[CycleNumber]]&gt;1,IF(OR(AND(O1144=1,מרקובחצי[[#This Row],[עד ועד]]&gt;28),AND(P1144=1),AND(Q1144=1,מרקובחצי[[#This Row],[עד ועד]]&lt;32)),1,""),"")</f>
        <v/>
      </c>
      <c r="T1145" s="19" t="str">
        <f>IF(מרקובחצי[[#This Row],[CycleNumber]]&gt;1,IF(AND(Q1144=1,מרקובחצי[[#This Row],[עד ועד]]&gt;31),1,""),"")</f>
        <v/>
      </c>
      <c r="U1145" s="19" t="str">
        <f>IF(מרקובחצי[[#This Row],[CycleNumber]]&gt;1,IF(AND(R1144=1,מרקובחצי[[#This Row],[עד ועד]]&lt;29),1,IF(AND(U1144=1,NOT(OR(מרקובחצי[[#This Row],[עד ועד]]&lt;J1144,מרקובחצי[[#This Row],[עד ועד]]&gt;K1144))),1,"")),"")</f>
        <v/>
      </c>
      <c r="V1145" s="19">
        <f>IF(מרקובחצי[[#This Row],[CycleNumber]]&gt;1,IF(AND(SUM(R1144:T1144)=1,מרקובחצי[[#This Row],[עד ועד]]&gt;28,מרקובחצי[[#This Row],[עד ועד]]&lt;32),1,IF(OR(S1144=1,AND(R1144=1,מרקובחצי[[#This Row],[עד ועד]]&gt;28),AND(T1144=1,מרקובחצי[[#This Row],[עד ועד]]&lt;32)),1,IF(AND(V1144=1,NOT(OR(מרקובחצי[[#This Row],[עד ועד]]&lt;J1144,מרקובחצי[[#This Row],[עד ועד]]&gt;K1144))),1,""))),"")</f>
        <v>1</v>
      </c>
      <c r="W1145" s="19" t="str">
        <f>IF(מרקובחצי[[#This Row],[CycleNumber]]&gt;1,IF(AND(T1144=1,מרקובחצי[[#This Row],[עד ועד]]&gt;31),1,IF(AND(W1144=1,NOT(OR(מרקובחצי[[#This Row],[עד ועד]]&lt;J1144,מרקובחצי[[#This Row],[עד ועד]]&gt;K1144))),1,"")),"")</f>
        <v/>
      </c>
      <c r="X1145" s="19" t="str">
        <f>IF(AND(מרקובחצי[[#This Row],[CycleNumber]]&lt;$B1146,SUM(מרקובחצי[[#This Row],[11]],R1146)=2),1,"")</f>
        <v/>
      </c>
      <c r="Y1145" s="19" t="str">
        <f>IF(AND(מרקובחצי[[#This Row],[CycleNumber]]&lt;$B1146,SUM(מרקובחצי[[#This Row],[11]],S1146)=2),1,"")</f>
        <v/>
      </c>
      <c r="Z1145" s="19" t="str">
        <f>IF(AND(מרקובחצי[[#This Row],[CycleNumber]]&lt;$B1146,SUM(מרקובחצי[[#This Row],[13]],S1146)=2),1,"")</f>
        <v/>
      </c>
      <c r="AA1145" s="19" t="str">
        <f>IF(AND(מרקובחצי[[#This Row],[CycleNumber]]&lt;$B1146,SUM(מרקובחצי[[#This Row],[13]],T1146)=2),1,"")</f>
        <v/>
      </c>
      <c r="AB1145" s="19" t="str">
        <f>IF(AND(מרקובחצי[[#This Row],[CycleNumber]]&lt;$B1146,SUM(מרקובחצי[[#This Row],[21]],U1146)=2),1,"")</f>
        <v/>
      </c>
      <c r="AC1145" s="19" t="str">
        <f>IF(AND(מרקובחצי[[#This Row],[CycleNumber]]&lt;$B1146,SUM(מרקובחצי[[#This Row],[21]],V1146)=2),1,"")</f>
        <v/>
      </c>
      <c r="AD1145" s="19" t="str">
        <f>IF(AND(מרקובחצי[[#This Row],[CycleNumber]]&lt;$B1146,SUM(מרקובחצי[[#This Row],[23]],V1146)=2),1,"")</f>
        <v/>
      </c>
      <c r="AE1145" s="19" t="str">
        <f>IF(AND(מרקובחצי[[#This Row],[CycleNumber]]&lt;$B1146,SUM(מרקובחצי[[#This Row],[23]],W1146)=2),1,"")</f>
        <v/>
      </c>
      <c r="AF1145" s="19" t="str">
        <f>IF(AND(מרקובחצי[[#This Row],[CycleNumber]]&lt;$B1146,SUM(מרקובחצי[[#This Row],[31]],O1146)=2),1,"")</f>
        <v/>
      </c>
      <c r="AG1145" s="19" t="str">
        <f>IF(AND(מרקובחצי[[#This Row],[CycleNumber]]&lt;$B1146,SUM(מרקובחצי[[#This Row],[31]],P1146)=2),1,"")</f>
        <v/>
      </c>
      <c r="AH1145" s="19" t="str">
        <f>IF(AND(מרקובחצי[[#This Row],[CycleNumber]]&lt;$B1146,SUM(מרקובחצי[[#This Row],[31]],Q1146)=2),1,"")</f>
        <v/>
      </c>
      <c r="AI1145" s="19" t="str">
        <f>IF(AND(מרקובחצי[[#This Row],[CycleNumber]]&lt;$B1146,SUM(U1145:U1146)=2),1,"")</f>
        <v/>
      </c>
      <c r="AJ1145" s="19" t="str">
        <f>IF(AND(מרקובחצי[[#This Row],[CycleNumber]]&lt;$B1146,SUM(מרקובחצי[[#This Row],[32]],O1146)=2),1,"")</f>
        <v/>
      </c>
      <c r="AK1145" s="19" t="str">
        <f>IF(AND(מרקובחצי[[#This Row],[CycleNumber]]&lt;$B1146,SUM(מרקובחצי[[#This Row],[32]],P1146)=2),1,"")</f>
        <v/>
      </c>
      <c r="AL1145" s="19" t="str">
        <f>IF(AND(מרקובחצי[[#This Row],[CycleNumber]]&lt;$B1146,SUM(מרקובחצי[[#This Row],[32]],Q1146)=2),1,"")</f>
        <v/>
      </c>
      <c r="AM1145" s="19">
        <f>IF(AND(מרקובחצי[[#This Row],[CycleNumber]]&lt;$B1146,SUM(V1145:V1146)=2),1,"")</f>
        <v>1</v>
      </c>
      <c r="AN1145" s="19" t="str">
        <f>IF(AND(מרקובחצי[[#This Row],[CycleNumber]]&lt;$B1146,SUM(מרקובחצי[[#This Row],[33]],O1146)=2),1,"")</f>
        <v/>
      </c>
      <c r="AO1145" s="19" t="str">
        <f>IF(AND(מרקובחצי[[#This Row],[CycleNumber]]&lt;$B1146,SUM(מרקובחצי[[#This Row],[33]],P1146)=2),1,"")</f>
        <v/>
      </c>
      <c r="AP1145" s="19" t="str">
        <f>IF(AND(מרקובחצי[[#This Row],[CycleNumber]]&lt;$B1146,SUM(מרקובחצי[[#This Row],[33]],Q1146)=2),1,"")</f>
        <v/>
      </c>
      <c r="AQ1145" s="19" t="str">
        <f>IF(AND(מרקובחצי[[#This Row],[CycleNumber]]&lt;$B1146,SUM(W1145:W1146)=2),1,"")</f>
        <v/>
      </c>
      <c r="AR1145" s="19" t="str">
        <f>IF(AND(מרקובחצי[[#This Row],[CycleNumber]]&lt;$B1146,SUM(מרקובחצי[[#This Row],[12]],S1146)=2),1,"")</f>
        <v/>
      </c>
      <c r="AS1145" s="19" t="str">
        <f>IF(AND(מרקובחצי[[#This Row],[CycleNumber]]&lt;$B1146,SUM(מרקובחצי[[#This Row],[22]],V1146)=2),1,"")</f>
        <v/>
      </c>
      <c r="AT1145" s="21">
        <f>SUM(מרקובחצי[[#This Row],[11]:[33]])</f>
        <v>1</v>
      </c>
    </row>
    <row r="1146" spans="1:46" ht="15.6" x14ac:dyDescent="0.25">
      <c r="A1146" s="19" t="s">
        <v>123</v>
      </c>
      <c r="B1146" s="19">
        <v>4</v>
      </c>
      <c r="C1146">
        <v>28</v>
      </c>
      <c r="D1146" s="19">
        <f>מרקובחצי[[#This Row],[LengthofCycle]]+1</f>
        <v>29</v>
      </c>
      <c r="E1146" t="str">
        <f>IF(IFERROR(LOOKUP(מרקובחצי[[#This Row],[ClientID]],קביעויות[הפלגה]),FALSE)=מרקובחצי[[#This Row],[ClientID]],1,"")</f>
        <v/>
      </c>
      <c r="F1146" t="str">
        <f>IF(IFERROR(LOOKUP(מרקובחצי[[#This Row],[ClientID]],סוגחציקבוע[S31]),FALSE)=מרקובחצי[[#This Row],[ClientID]],1,"")</f>
        <v/>
      </c>
      <c r="G1146">
        <f>IF(IFERROR(LOOKUP(מרקובחצי[[#This Row],[ClientID]],סוגחציקבוע[S32]),FALSE)=מרקובחצי[[#This Row],[ClientID]],1,"")</f>
        <v>1</v>
      </c>
      <c r="H1146" t="str">
        <f>IF(IFERROR(LOOKUP(מרקובחצי[[#This Row],[ClientID]],סוגחציקבוע[S33]),FALSE)=מרקובחצי[[#This Row],[ClientID]],1,"")</f>
        <v/>
      </c>
      <c r="I1146" t="str">
        <f>IF(IFERROR(LOOKUP(מרקובחצי[[#This Row],[ClientID]],סוגחציקבוע[S32&amp;33]),FALSE)=מרקובחצי[[#This Row],[ClientID]],1,"")</f>
        <v/>
      </c>
      <c r="J1146" s="19">
        <f>IF(SUM(מרקובחצי[[#This Row],[11]:[13]])=1,מרקובחצי[[#This Row],[עד ועד]],IF(SUM(R1145:T1146)=1,IF(מרקובחצי[[#This Row],[עד ועד]]&lt;J1145,מרקובחצי[[#This Row],[עד ועד]],J1145),J1145))</f>
        <v>29</v>
      </c>
      <c r="K1146" s="19">
        <f>IF(SUM(מרקובחצי[[#This Row],[11]:[13]])=1,מרקובחצי[[#This Row],[עד ועד]],IF(SUM(R1145:T1146)=1,IF(מרקובחצי[[#This Row],[עד ועד]]&gt;K1145,מרקובחצי[[#This Row],[עד ועד]],K1145),K1145))</f>
        <v>32</v>
      </c>
      <c r="L1146" s="19" t="str">
        <f>IF(AND(SUM(מרקובחצי[[#This Row],[31]:[33]])=1,SUM(U1145:W1145)=0),מרקובחצי[[#This Row],[מקס]]-מרקובחצי[[#This Row],[מינ]],"")</f>
        <v/>
      </c>
      <c r="M114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46" s="19" t="str">
        <f t="shared" si="17"/>
        <v>S32</v>
      </c>
      <c r="O1146" s="19" t="str">
        <f>IF(מרקובחצי[[#This Row],[קבעה הפלגה?]]=1,"",IF(AND(מרקובחצי[[#This Row],[עד ועד]]&lt;29,OR(מרקובחצי[[#This Row],[CycleNumber]]=1,AND(U1145=1,OR(מרקובחצי[[#This Row],[עד ועד]]&lt;J1145,מרקובחצי[[#This Row],[עד ועד]]&gt;K1145)),AND(V1145=1,מרקובחצי[[#This Row],[עד ועד]]&lt;J1145),W1145=1)),1,""))</f>
        <v/>
      </c>
      <c r="P1146" s="19" t="str">
        <f>IF(מרקובחצי[[#This Row],[קבעה הפלגה?]]=1,"",IF(AND(מרקובחצי[[#This Row],[עד ועד]]&gt;28,מרקובחצי[[#This Row],[עד ועד]]&lt;32,OR(מרקובחצי[[#This Row],[CycleNumber]]=1,AND(U1145=1),AND(V1145=1,OR(מרקובחצי[[#This Row],[עד ועד]]&lt;J1145,מרקובחצי[[#This Row],[עד ועד]]&gt;K1145)),W1145=1)),1,""))</f>
        <v/>
      </c>
      <c r="Q1146" s="19" t="str">
        <f>IF(מרקובחצי[[#This Row],[קבעה הפלגה?]]=1,"",IF(AND(מרקובחצי[[#This Row],[עד ועד]]&gt;31,OR(מרקובחצי[[#This Row],[CycleNumber]]=1,AND(U1145=1),AND(V1145=1,מרקובחצי[[#This Row],[עד ועד]]&gt;K1145),AND(W1145=1,OR(מרקובחצי[[#This Row],[עד ועד]]&gt;K1145,מרקובחצי[[#This Row],[עד ועד]]&lt;J1145)))),1,""))</f>
        <v/>
      </c>
      <c r="R1146" s="19" t="str">
        <f>IF(מרקובחצי[[#This Row],[CycleNumber]]&gt;1,IF(AND(O1145=1,מרקובחצי[[#This Row],[עד ועד]]&lt;29),1,""),"")</f>
        <v/>
      </c>
      <c r="S1146" s="19" t="str">
        <f>IF(מרקובחצי[[#This Row],[CycleNumber]]&gt;1,IF(OR(AND(O1145=1,מרקובחצי[[#This Row],[עד ועד]]&gt;28),AND(P1145=1),AND(Q1145=1,מרקובחצי[[#This Row],[עד ועד]]&lt;32)),1,""),"")</f>
        <v/>
      </c>
      <c r="T1146" s="19" t="str">
        <f>IF(מרקובחצי[[#This Row],[CycleNumber]]&gt;1,IF(AND(Q1145=1,מרקובחצי[[#This Row],[עד ועד]]&gt;31),1,""),"")</f>
        <v/>
      </c>
      <c r="U1146" s="19" t="str">
        <f>IF(מרקובחצי[[#This Row],[CycleNumber]]&gt;1,IF(AND(R1145=1,מרקובחצי[[#This Row],[עד ועד]]&lt;29),1,IF(AND(U1145=1,NOT(OR(מרקובחצי[[#This Row],[עד ועד]]&lt;J1145,מרקובחצי[[#This Row],[עד ועד]]&gt;K1145))),1,"")),"")</f>
        <v/>
      </c>
      <c r="V1146" s="19">
        <f>IF(מרקובחצי[[#This Row],[CycleNumber]]&gt;1,IF(AND(SUM(R1145:T1145)=1,מרקובחצי[[#This Row],[עד ועד]]&gt;28,מרקובחצי[[#This Row],[עד ועד]]&lt;32),1,IF(OR(S1145=1,AND(R1145=1,מרקובחצי[[#This Row],[עד ועד]]&gt;28),AND(T1145=1,מרקובחצי[[#This Row],[עד ועד]]&lt;32)),1,IF(AND(V1145=1,NOT(OR(מרקובחצי[[#This Row],[עד ועד]]&lt;J1145,מרקובחצי[[#This Row],[עד ועד]]&gt;K1145))),1,""))),"")</f>
        <v>1</v>
      </c>
      <c r="W1146" s="19" t="str">
        <f>IF(מרקובחצי[[#This Row],[CycleNumber]]&gt;1,IF(AND(T1145=1,מרקובחצי[[#This Row],[עד ועד]]&gt;31),1,IF(AND(W1145=1,NOT(OR(מרקובחצי[[#This Row],[עד ועד]]&lt;J1145,מרקובחצי[[#This Row],[עד ועד]]&gt;K1145))),1,"")),"")</f>
        <v/>
      </c>
      <c r="X1146" s="19" t="str">
        <f>IF(AND(מרקובחצי[[#This Row],[CycleNumber]]&lt;$B1147,SUM(מרקובחצי[[#This Row],[11]],R1147)=2),1,"")</f>
        <v/>
      </c>
      <c r="Y1146" s="19" t="str">
        <f>IF(AND(מרקובחצי[[#This Row],[CycleNumber]]&lt;$B1147,SUM(מרקובחצי[[#This Row],[11]],S1147)=2),1,"")</f>
        <v/>
      </c>
      <c r="Z1146" s="19" t="str">
        <f>IF(AND(מרקובחצי[[#This Row],[CycleNumber]]&lt;$B1147,SUM(מרקובחצי[[#This Row],[13]],S1147)=2),1,"")</f>
        <v/>
      </c>
      <c r="AA1146" s="19" t="str">
        <f>IF(AND(מרקובחצי[[#This Row],[CycleNumber]]&lt;$B1147,SUM(מרקובחצי[[#This Row],[13]],T1147)=2),1,"")</f>
        <v/>
      </c>
      <c r="AB1146" s="19" t="str">
        <f>IF(AND(מרקובחצי[[#This Row],[CycleNumber]]&lt;$B1147,SUM(מרקובחצי[[#This Row],[21]],U1147)=2),1,"")</f>
        <v/>
      </c>
      <c r="AC1146" s="19" t="str">
        <f>IF(AND(מרקובחצי[[#This Row],[CycleNumber]]&lt;$B1147,SUM(מרקובחצי[[#This Row],[21]],V1147)=2),1,"")</f>
        <v/>
      </c>
      <c r="AD1146" s="19" t="str">
        <f>IF(AND(מרקובחצי[[#This Row],[CycleNumber]]&lt;$B1147,SUM(מרקובחצי[[#This Row],[23]],V1147)=2),1,"")</f>
        <v/>
      </c>
      <c r="AE1146" s="19" t="str">
        <f>IF(AND(מרקובחצי[[#This Row],[CycleNumber]]&lt;$B1147,SUM(מרקובחצי[[#This Row],[23]],W1147)=2),1,"")</f>
        <v/>
      </c>
      <c r="AF1146" s="19" t="str">
        <f>IF(AND(מרקובחצי[[#This Row],[CycleNumber]]&lt;$B1147,SUM(מרקובחצי[[#This Row],[31]],O1147)=2),1,"")</f>
        <v/>
      </c>
      <c r="AG1146" s="19" t="str">
        <f>IF(AND(מרקובחצי[[#This Row],[CycleNumber]]&lt;$B1147,SUM(מרקובחצי[[#This Row],[31]],P1147)=2),1,"")</f>
        <v/>
      </c>
      <c r="AH1146" s="19" t="str">
        <f>IF(AND(מרקובחצי[[#This Row],[CycleNumber]]&lt;$B1147,SUM(מרקובחצי[[#This Row],[31]],Q1147)=2),1,"")</f>
        <v/>
      </c>
      <c r="AI1146" s="19" t="str">
        <f>IF(AND(מרקובחצי[[#This Row],[CycleNumber]]&lt;$B1147,SUM(U1146:U1147)=2),1,"")</f>
        <v/>
      </c>
      <c r="AJ1146" s="19" t="str">
        <f>IF(AND(מרקובחצי[[#This Row],[CycleNumber]]&lt;$B1147,SUM(מרקובחצי[[#This Row],[32]],O1147)=2),1,"")</f>
        <v/>
      </c>
      <c r="AK1146" s="19" t="str">
        <f>IF(AND(מרקובחצי[[#This Row],[CycleNumber]]&lt;$B1147,SUM(מרקובחצי[[#This Row],[32]],P1147)=2),1,"")</f>
        <v/>
      </c>
      <c r="AL1146" s="19" t="str">
        <f>IF(AND(מרקובחצי[[#This Row],[CycleNumber]]&lt;$B1147,SUM(מרקובחצי[[#This Row],[32]],Q1147)=2),1,"")</f>
        <v/>
      </c>
      <c r="AM1146" s="19">
        <f>IF(AND(מרקובחצי[[#This Row],[CycleNumber]]&lt;$B1147,SUM(V1146:V1147)=2),1,"")</f>
        <v>1</v>
      </c>
      <c r="AN1146" s="19" t="str">
        <f>IF(AND(מרקובחצי[[#This Row],[CycleNumber]]&lt;$B1147,SUM(מרקובחצי[[#This Row],[33]],O1147)=2),1,"")</f>
        <v/>
      </c>
      <c r="AO1146" s="19" t="str">
        <f>IF(AND(מרקובחצי[[#This Row],[CycleNumber]]&lt;$B1147,SUM(מרקובחצי[[#This Row],[33]],P1147)=2),1,"")</f>
        <v/>
      </c>
      <c r="AP1146" s="19" t="str">
        <f>IF(AND(מרקובחצי[[#This Row],[CycleNumber]]&lt;$B1147,SUM(מרקובחצי[[#This Row],[33]],Q1147)=2),1,"")</f>
        <v/>
      </c>
      <c r="AQ1146" s="19" t="str">
        <f>IF(AND(מרקובחצי[[#This Row],[CycleNumber]]&lt;$B1147,SUM(W1146:W1147)=2),1,"")</f>
        <v/>
      </c>
      <c r="AR1146" s="19" t="str">
        <f>IF(AND(מרקובחצי[[#This Row],[CycleNumber]]&lt;$B1147,SUM(מרקובחצי[[#This Row],[12]],S1147)=2),1,"")</f>
        <v/>
      </c>
      <c r="AS1146" s="19" t="str">
        <f>IF(AND(מרקובחצי[[#This Row],[CycleNumber]]&lt;$B1147,SUM(מרקובחצי[[#This Row],[22]],V1147)=2),1,"")</f>
        <v/>
      </c>
      <c r="AT1146" s="21">
        <f>SUM(מרקובחצי[[#This Row],[11]:[33]])</f>
        <v>1</v>
      </c>
    </row>
    <row r="1147" spans="1:46" ht="15.6" x14ac:dyDescent="0.25">
      <c r="A1147" s="19" t="s">
        <v>123</v>
      </c>
      <c r="B1147" s="19">
        <v>5</v>
      </c>
      <c r="C1147">
        <v>29</v>
      </c>
      <c r="D1147" s="19">
        <f>מרקובחצי[[#This Row],[LengthofCycle]]+1</f>
        <v>30</v>
      </c>
      <c r="E1147" t="str">
        <f>IF(IFERROR(LOOKUP(מרקובחצי[[#This Row],[ClientID]],קביעויות[הפלגה]),FALSE)=מרקובחצי[[#This Row],[ClientID]],1,"")</f>
        <v/>
      </c>
      <c r="F1147" t="str">
        <f>IF(IFERROR(LOOKUP(מרקובחצי[[#This Row],[ClientID]],סוגחציקבוע[S31]),FALSE)=מרקובחצי[[#This Row],[ClientID]],1,"")</f>
        <v/>
      </c>
      <c r="G1147">
        <f>IF(IFERROR(LOOKUP(מרקובחצי[[#This Row],[ClientID]],סוגחציקבוע[S32]),FALSE)=מרקובחצי[[#This Row],[ClientID]],1,"")</f>
        <v>1</v>
      </c>
      <c r="H1147" t="str">
        <f>IF(IFERROR(LOOKUP(מרקובחצי[[#This Row],[ClientID]],סוגחציקבוע[S33]),FALSE)=מרקובחצי[[#This Row],[ClientID]],1,"")</f>
        <v/>
      </c>
      <c r="I1147" t="str">
        <f>IF(IFERROR(LOOKUP(מרקובחצי[[#This Row],[ClientID]],סוגחציקבוע[S32&amp;33]),FALSE)=מרקובחצי[[#This Row],[ClientID]],1,"")</f>
        <v/>
      </c>
      <c r="J1147" s="19">
        <f>IF(SUM(מרקובחצי[[#This Row],[11]:[13]])=1,מרקובחצי[[#This Row],[עד ועד]],IF(SUM(R1146:T1147)=1,IF(מרקובחצי[[#This Row],[עד ועד]]&lt;J1146,מרקובחצי[[#This Row],[עד ועד]],J1146),J1146))</f>
        <v>29</v>
      </c>
      <c r="K1147" s="19">
        <f>IF(SUM(מרקובחצי[[#This Row],[11]:[13]])=1,מרקובחצי[[#This Row],[עד ועד]],IF(SUM(R1146:T1147)=1,IF(מרקובחצי[[#This Row],[עד ועד]]&gt;K1146,מרקובחצי[[#This Row],[עד ועד]],K1146),K1146))</f>
        <v>32</v>
      </c>
      <c r="L1147" s="19" t="str">
        <f>IF(AND(SUM(מרקובחצי[[#This Row],[31]:[33]])=1,SUM(U1146:W1146)=0),מרקובחצי[[#This Row],[מקס]]-מרקובחצי[[#This Row],[מינ]],"")</f>
        <v/>
      </c>
      <c r="M114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47" s="19" t="str">
        <f t="shared" si="17"/>
        <v>S32</v>
      </c>
      <c r="O1147" s="19" t="str">
        <f>IF(מרקובחצי[[#This Row],[קבעה הפלגה?]]=1,"",IF(AND(מרקובחצי[[#This Row],[עד ועד]]&lt;29,OR(מרקובחצי[[#This Row],[CycleNumber]]=1,AND(U1146=1,OR(מרקובחצי[[#This Row],[עד ועד]]&lt;J1146,מרקובחצי[[#This Row],[עד ועד]]&gt;K1146)),AND(V1146=1,מרקובחצי[[#This Row],[עד ועד]]&lt;J1146),W1146=1)),1,""))</f>
        <v/>
      </c>
      <c r="P1147" s="19" t="str">
        <f>IF(מרקובחצי[[#This Row],[קבעה הפלגה?]]=1,"",IF(AND(מרקובחצי[[#This Row],[עד ועד]]&gt;28,מרקובחצי[[#This Row],[עד ועד]]&lt;32,OR(מרקובחצי[[#This Row],[CycleNumber]]=1,AND(U1146=1),AND(V1146=1,OR(מרקובחצי[[#This Row],[עד ועד]]&lt;J1146,מרקובחצי[[#This Row],[עד ועד]]&gt;K1146)),W1146=1)),1,""))</f>
        <v/>
      </c>
      <c r="Q1147" s="19" t="str">
        <f>IF(מרקובחצי[[#This Row],[קבעה הפלגה?]]=1,"",IF(AND(מרקובחצי[[#This Row],[עד ועד]]&gt;31,OR(מרקובחצי[[#This Row],[CycleNumber]]=1,AND(U1146=1),AND(V1146=1,מרקובחצי[[#This Row],[עד ועד]]&gt;K1146),AND(W1146=1,OR(מרקובחצי[[#This Row],[עד ועד]]&gt;K1146,מרקובחצי[[#This Row],[עד ועד]]&lt;J1146)))),1,""))</f>
        <v/>
      </c>
      <c r="R1147" s="19" t="str">
        <f>IF(מרקובחצי[[#This Row],[CycleNumber]]&gt;1,IF(AND(O1146=1,מרקובחצי[[#This Row],[עד ועד]]&lt;29),1,""),"")</f>
        <v/>
      </c>
      <c r="S1147" s="19" t="str">
        <f>IF(מרקובחצי[[#This Row],[CycleNumber]]&gt;1,IF(OR(AND(O1146=1,מרקובחצי[[#This Row],[עד ועד]]&gt;28),AND(P1146=1),AND(Q1146=1,מרקובחצי[[#This Row],[עד ועד]]&lt;32)),1,""),"")</f>
        <v/>
      </c>
      <c r="T1147" s="19" t="str">
        <f>IF(מרקובחצי[[#This Row],[CycleNumber]]&gt;1,IF(AND(Q1146=1,מרקובחצי[[#This Row],[עד ועד]]&gt;31),1,""),"")</f>
        <v/>
      </c>
      <c r="U1147" s="19" t="str">
        <f>IF(מרקובחצי[[#This Row],[CycleNumber]]&gt;1,IF(AND(R1146=1,מרקובחצי[[#This Row],[עד ועד]]&lt;29),1,IF(AND(U1146=1,NOT(OR(מרקובחצי[[#This Row],[עד ועד]]&lt;J1146,מרקובחצי[[#This Row],[עד ועד]]&gt;K1146))),1,"")),"")</f>
        <v/>
      </c>
      <c r="V1147" s="19">
        <f>IF(מרקובחצי[[#This Row],[CycleNumber]]&gt;1,IF(AND(SUM(R1146:T1146)=1,מרקובחצי[[#This Row],[עד ועד]]&gt;28,מרקובחצי[[#This Row],[עד ועד]]&lt;32),1,IF(OR(S1146=1,AND(R1146=1,מרקובחצי[[#This Row],[עד ועד]]&gt;28),AND(T1146=1,מרקובחצי[[#This Row],[עד ועד]]&lt;32)),1,IF(AND(V1146=1,NOT(OR(מרקובחצי[[#This Row],[עד ועד]]&lt;J1146,מרקובחצי[[#This Row],[עד ועד]]&gt;K1146))),1,""))),"")</f>
        <v>1</v>
      </c>
      <c r="W1147" s="19" t="str">
        <f>IF(מרקובחצי[[#This Row],[CycleNumber]]&gt;1,IF(AND(T1146=1,מרקובחצי[[#This Row],[עד ועד]]&gt;31),1,IF(AND(W1146=1,NOT(OR(מרקובחצי[[#This Row],[עד ועד]]&lt;J1146,מרקובחצי[[#This Row],[עד ועד]]&gt;K1146))),1,"")),"")</f>
        <v/>
      </c>
      <c r="X1147" s="19" t="str">
        <f>IF(AND(מרקובחצי[[#This Row],[CycleNumber]]&lt;$B1148,SUM(מרקובחצי[[#This Row],[11]],R1148)=2),1,"")</f>
        <v/>
      </c>
      <c r="Y1147" s="19" t="str">
        <f>IF(AND(מרקובחצי[[#This Row],[CycleNumber]]&lt;$B1148,SUM(מרקובחצי[[#This Row],[11]],S1148)=2),1,"")</f>
        <v/>
      </c>
      <c r="Z1147" s="19" t="str">
        <f>IF(AND(מרקובחצי[[#This Row],[CycleNumber]]&lt;$B1148,SUM(מרקובחצי[[#This Row],[13]],S1148)=2),1,"")</f>
        <v/>
      </c>
      <c r="AA1147" s="19" t="str">
        <f>IF(AND(מרקובחצי[[#This Row],[CycleNumber]]&lt;$B1148,SUM(מרקובחצי[[#This Row],[13]],T1148)=2),1,"")</f>
        <v/>
      </c>
      <c r="AB1147" s="19" t="str">
        <f>IF(AND(מרקובחצי[[#This Row],[CycleNumber]]&lt;$B1148,SUM(מרקובחצי[[#This Row],[21]],U1148)=2),1,"")</f>
        <v/>
      </c>
      <c r="AC1147" s="19" t="str">
        <f>IF(AND(מרקובחצי[[#This Row],[CycleNumber]]&lt;$B1148,SUM(מרקובחצי[[#This Row],[21]],V1148)=2),1,"")</f>
        <v/>
      </c>
      <c r="AD1147" s="19" t="str">
        <f>IF(AND(מרקובחצי[[#This Row],[CycleNumber]]&lt;$B1148,SUM(מרקובחצי[[#This Row],[23]],V1148)=2),1,"")</f>
        <v/>
      </c>
      <c r="AE1147" s="19" t="str">
        <f>IF(AND(מרקובחצי[[#This Row],[CycleNumber]]&lt;$B1148,SUM(מרקובחצי[[#This Row],[23]],W1148)=2),1,"")</f>
        <v/>
      </c>
      <c r="AF1147" s="19" t="str">
        <f>IF(AND(מרקובחצי[[#This Row],[CycleNumber]]&lt;$B1148,SUM(מרקובחצי[[#This Row],[31]],O1148)=2),1,"")</f>
        <v/>
      </c>
      <c r="AG1147" s="19" t="str">
        <f>IF(AND(מרקובחצי[[#This Row],[CycleNumber]]&lt;$B1148,SUM(מרקובחצי[[#This Row],[31]],P1148)=2),1,"")</f>
        <v/>
      </c>
      <c r="AH1147" s="19" t="str">
        <f>IF(AND(מרקובחצי[[#This Row],[CycleNumber]]&lt;$B1148,SUM(מרקובחצי[[#This Row],[31]],Q1148)=2),1,"")</f>
        <v/>
      </c>
      <c r="AI1147" s="19" t="str">
        <f>IF(AND(מרקובחצי[[#This Row],[CycleNumber]]&lt;$B1148,SUM(U1147:U1148)=2),1,"")</f>
        <v/>
      </c>
      <c r="AJ1147" s="19">
        <f>IF(AND(מרקובחצי[[#This Row],[CycleNumber]]&lt;$B1148,SUM(מרקובחצי[[#This Row],[32]],O1148)=2),1,"")</f>
        <v>1</v>
      </c>
      <c r="AK1147" s="19" t="str">
        <f>IF(AND(מרקובחצי[[#This Row],[CycleNumber]]&lt;$B1148,SUM(מרקובחצי[[#This Row],[32]],P1148)=2),1,"")</f>
        <v/>
      </c>
      <c r="AL1147" s="19" t="str">
        <f>IF(AND(מרקובחצי[[#This Row],[CycleNumber]]&lt;$B1148,SUM(מרקובחצי[[#This Row],[32]],Q1148)=2),1,"")</f>
        <v/>
      </c>
      <c r="AM1147" s="19" t="str">
        <f>IF(AND(מרקובחצי[[#This Row],[CycleNumber]]&lt;$B1148,SUM(V1147:V1148)=2),1,"")</f>
        <v/>
      </c>
      <c r="AN1147" s="19" t="str">
        <f>IF(AND(מרקובחצי[[#This Row],[CycleNumber]]&lt;$B1148,SUM(מרקובחצי[[#This Row],[33]],O1148)=2),1,"")</f>
        <v/>
      </c>
      <c r="AO1147" s="19" t="str">
        <f>IF(AND(מרקובחצי[[#This Row],[CycleNumber]]&lt;$B1148,SUM(מרקובחצי[[#This Row],[33]],P1148)=2),1,"")</f>
        <v/>
      </c>
      <c r="AP1147" s="19" t="str">
        <f>IF(AND(מרקובחצי[[#This Row],[CycleNumber]]&lt;$B1148,SUM(מרקובחצי[[#This Row],[33]],Q1148)=2),1,"")</f>
        <v/>
      </c>
      <c r="AQ1147" s="19" t="str">
        <f>IF(AND(מרקובחצי[[#This Row],[CycleNumber]]&lt;$B1148,SUM(W1147:W1148)=2),1,"")</f>
        <v/>
      </c>
      <c r="AR1147" s="19" t="str">
        <f>IF(AND(מרקובחצי[[#This Row],[CycleNumber]]&lt;$B1148,SUM(מרקובחצי[[#This Row],[12]],S1148)=2),1,"")</f>
        <v/>
      </c>
      <c r="AS1147" s="19" t="str">
        <f>IF(AND(מרקובחצי[[#This Row],[CycleNumber]]&lt;$B1148,SUM(מרקובחצי[[#This Row],[22]],V1148)=2),1,"")</f>
        <v/>
      </c>
      <c r="AT1147" s="21">
        <f>SUM(מרקובחצי[[#This Row],[11]:[33]])</f>
        <v>1</v>
      </c>
    </row>
    <row r="1148" spans="1:46" ht="15.6" x14ac:dyDescent="0.25">
      <c r="A1148" s="19" t="s">
        <v>123</v>
      </c>
      <c r="B1148" s="19">
        <v>6</v>
      </c>
      <c r="C1148">
        <v>26</v>
      </c>
      <c r="D1148" s="19">
        <f>מרקובחצי[[#This Row],[LengthofCycle]]+1</f>
        <v>27</v>
      </c>
      <c r="E1148" t="str">
        <f>IF(IFERROR(LOOKUP(מרקובחצי[[#This Row],[ClientID]],קביעויות[הפלגה]),FALSE)=מרקובחצי[[#This Row],[ClientID]],1,"")</f>
        <v/>
      </c>
      <c r="F1148" t="str">
        <f>IF(IFERROR(LOOKUP(מרקובחצי[[#This Row],[ClientID]],סוגחציקבוע[S31]),FALSE)=מרקובחצי[[#This Row],[ClientID]],1,"")</f>
        <v/>
      </c>
      <c r="G1148">
        <f>IF(IFERROR(LOOKUP(מרקובחצי[[#This Row],[ClientID]],סוגחציקבוע[S32]),FALSE)=מרקובחצי[[#This Row],[ClientID]],1,"")</f>
        <v>1</v>
      </c>
      <c r="H1148" t="str">
        <f>IF(IFERROR(LOOKUP(מרקובחצי[[#This Row],[ClientID]],סוגחציקבוע[S33]),FALSE)=מרקובחצי[[#This Row],[ClientID]],1,"")</f>
        <v/>
      </c>
      <c r="I1148" t="str">
        <f>IF(IFERROR(LOOKUP(מרקובחצי[[#This Row],[ClientID]],סוגחציקבוע[S32&amp;33]),FALSE)=מרקובחצי[[#This Row],[ClientID]],1,"")</f>
        <v/>
      </c>
      <c r="J1148" s="19">
        <f>IF(SUM(מרקובחצי[[#This Row],[11]:[13]])=1,מרקובחצי[[#This Row],[עד ועד]],IF(SUM(R1147:T1148)=1,IF(מרקובחצי[[#This Row],[עד ועד]]&lt;J1147,מרקובחצי[[#This Row],[עד ועד]],J1147),J1147))</f>
        <v>27</v>
      </c>
      <c r="K1148" s="19">
        <f>IF(SUM(מרקובחצי[[#This Row],[11]:[13]])=1,מרקובחצי[[#This Row],[עד ועד]],IF(SUM(R1147:T1148)=1,IF(מרקובחצי[[#This Row],[עד ועד]]&gt;K1147,מרקובחצי[[#This Row],[עד ועד]],K1147),K1147))</f>
        <v>27</v>
      </c>
      <c r="L1148" s="19" t="str">
        <f>IF(AND(SUM(מרקובחצי[[#This Row],[31]:[33]])=1,SUM(U1147:W1147)=0),מרקובחצי[[#This Row],[מקס]]-מרקובחצי[[#This Row],[מינ]],"")</f>
        <v/>
      </c>
      <c r="M114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148" s="19" t="str">
        <f t="shared" si="17"/>
        <v>S32</v>
      </c>
      <c r="O1148" s="19">
        <f>IF(מרקובחצי[[#This Row],[קבעה הפלגה?]]=1,"",IF(AND(מרקובחצי[[#This Row],[עד ועד]]&lt;29,OR(מרקובחצי[[#This Row],[CycleNumber]]=1,AND(U1147=1,OR(מרקובחצי[[#This Row],[עד ועד]]&lt;J1147,מרקובחצי[[#This Row],[עד ועד]]&gt;K1147)),AND(V1147=1,מרקובחצי[[#This Row],[עד ועד]]&lt;J1147),W1147=1)),1,""))</f>
        <v>1</v>
      </c>
      <c r="P1148" s="19" t="str">
        <f>IF(מרקובחצי[[#This Row],[קבעה הפלגה?]]=1,"",IF(AND(מרקובחצי[[#This Row],[עד ועד]]&gt;28,מרקובחצי[[#This Row],[עד ועד]]&lt;32,OR(מרקובחצי[[#This Row],[CycleNumber]]=1,AND(U1147=1),AND(V1147=1,OR(מרקובחצי[[#This Row],[עד ועד]]&lt;J1147,מרקובחצי[[#This Row],[עד ועד]]&gt;K1147)),W1147=1)),1,""))</f>
        <v/>
      </c>
      <c r="Q1148" s="19" t="str">
        <f>IF(מרקובחצי[[#This Row],[קבעה הפלגה?]]=1,"",IF(AND(מרקובחצי[[#This Row],[עד ועד]]&gt;31,OR(מרקובחצי[[#This Row],[CycleNumber]]=1,AND(U1147=1),AND(V1147=1,מרקובחצי[[#This Row],[עד ועד]]&gt;K1147),AND(W1147=1,OR(מרקובחצי[[#This Row],[עד ועד]]&gt;K1147,מרקובחצי[[#This Row],[עד ועד]]&lt;J1147)))),1,""))</f>
        <v/>
      </c>
      <c r="R1148" s="19" t="str">
        <f>IF(מרקובחצי[[#This Row],[CycleNumber]]&gt;1,IF(AND(O1147=1,מרקובחצי[[#This Row],[עד ועד]]&lt;29),1,""),"")</f>
        <v/>
      </c>
      <c r="S1148" s="19" t="str">
        <f>IF(מרקובחצי[[#This Row],[CycleNumber]]&gt;1,IF(OR(AND(O1147=1,מרקובחצי[[#This Row],[עד ועד]]&gt;28),AND(P1147=1),AND(Q1147=1,מרקובחצי[[#This Row],[עד ועד]]&lt;32)),1,""),"")</f>
        <v/>
      </c>
      <c r="T1148" s="19" t="str">
        <f>IF(מרקובחצי[[#This Row],[CycleNumber]]&gt;1,IF(AND(Q1147=1,מרקובחצי[[#This Row],[עד ועד]]&gt;31),1,""),"")</f>
        <v/>
      </c>
      <c r="U1148" s="19" t="str">
        <f>IF(מרקובחצי[[#This Row],[CycleNumber]]&gt;1,IF(AND(R1147=1,מרקובחצי[[#This Row],[עד ועד]]&lt;29),1,IF(AND(U1147=1,NOT(OR(מרקובחצי[[#This Row],[עד ועד]]&lt;J1147,מרקובחצי[[#This Row],[עד ועד]]&gt;K1147))),1,"")),"")</f>
        <v/>
      </c>
      <c r="V1148" s="19" t="str">
        <f>IF(מרקובחצי[[#This Row],[CycleNumber]]&gt;1,IF(AND(SUM(R1147:T1147)=1,מרקובחצי[[#This Row],[עד ועד]]&gt;28,מרקובחצי[[#This Row],[עד ועד]]&lt;32),1,IF(OR(S1147=1,AND(R1147=1,מרקובחצי[[#This Row],[עד ועד]]&gt;28),AND(T1147=1,מרקובחצי[[#This Row],[עד ועד]]&lt;32)),1,IF(AND(V1147=1,NOT(OR(מרקובחצי[[#This Row],[עד ועד]]&lt;J1147,מרקובחצי[[#This Row],[עד ועד]]&gt;K1147))),1,""))),"")</f>
        <v/>
      </c>
      <c r="W1148" s="19" t="str">
        <f>IF(מרקובחצי[[#This Row],[CycleNumber]]&gt;1,IF(AND(T1147=1,מרקובחצי[[#This Row],[עד ועד]]&gt;31),1,IF(AND(W1147=1,NOT(OR(מרקובחצי[[#This Row],[עד ועד]]&lt;J1147,מרקובחצי[[#This Row],[עד ועד]]&gt;K1147))),1,"")),"")</f>
        <v/>
      </c>
      <c r="X1148" s="19" t="str">
        <f>IF(AND(מרקובחצי[[#This Row],[CycleNumber]]&lt;$B1149,SUM(מרקובחצי[[#This Row],[11]],R1149)=2),1,"")</f>
        <v/>
      </c>
      <c r="Y1148" s="19">
        <f>IF(AND(מרקובחצי[[#This Row],[CycleNumber]]&lt;$B1149,SUM(מרקובחצי[[#This Row],[11]],S1149)=2),1,"")</f>
        <v>1</v>
      </c>
      <c r="Z1148" s="19" t="str">
        <f>IF(AND(מרקובחצי[[#This Row],[CycleNumber]]&lt;$B1149,SUM(מרקובחצי[[#This Row],[13]],S1149)=2),1,"")</f>
        <v/>
      </c>
      <c r="AA1148" s="19" t="str">
        <f>IF(AND(מרקובחצי[[#This Row],[CycleNumber]]&lt;$B1149,SUM(מרקובחצי[[#This Row],[13]],T1149)=2),1,"")</f>
        <v/>
      </c>
      <c r="AB1148" s="19" t="str">
        <f>IF(AND(מרקובחצי[[#This Row],[CycleNumber]]&lt;$B1149,SUM(מרקובחצי[[#This Row],[21]],U1149)=2),1,"")</f>
        <v/>
      </c>
      <c r="AC1148" s="19" t="str">
        <f>IF(AND(מרקובחצי[[#This Row],[CycleNumber]]&lt;$B1149,SUM(מרקובחצי[[#This Row],[21]],V1149)=2),1,"")</f>
        <v/>
      </c>
      <c r="AD1148" s="19" t="str">
        <f>IF(AND(מרקובחצי[[#This Row],[CycleNumber]]&lt;$B1149,SUM(מרקובחצי[[#This Row],[23]],V1149)=2),1,"")</f>
        <v/>
      </c>
      <c r="AE1148" s="19" t="str">
        <f>IF(AND(מרקובחצי[[#This Row],[CycleNumber]]&lt;$B1149,SUM(מרקובחצי[[#This Row],[23]],W1149)=2),1,"")</f>
        <v/>
      </c>
      <c r="AF1148" s="19" t="str">
        <f>IF(AND(מרקובחצי[[#This Row],[CycleNumber]]&lt;$B1149,SUM(מרקובחצי[[#This Row],[31]],O1149)=2),1,"")</f>
        <v/>
      </c>
      <c r="AG1148" s="19" t="str">
        <f>IF(AND(מרקובחצי[[#This Row],[CycleNumber]]&lt;$B1149,SUM(מרקובחצי[[#This Row],[31]],P1149)=2),1,"")</f>
        <v/>
      </c>
      <c r="AH1148" s="19" t="str">
        <f>IF(AND(מרקובחצי[[#This Row],[CycleNumber]]&lt;$B1149,SUM(מרקובחצי[[#This Row],[31]],Q1149)=2),1,"")</f>
        <v/>
      </c>
      <c r="AI1148" s="19" t="str">
        <f>IF(AND(מרקובחצי[[#This Row],[CycleNumber]]&lt;$B1149,SUM(U1148:U1149)=2),1,"")</f>
        <v/>
      </c>
      <c r="AJ1148" s="19" t="str">
        <f>IF(AND(מרקובחצי[[#This Row],[CycleNumber]]&lt;$B1149,SUM(מרקובחצי[[#This Row],[32]],O1149)=2),1,"")</f>
        <v/>
      </c>
      <c r="AK1148" s="19" t="str">
        <f>IF(AND(מרקובחצי[[#This Row],[CycleNumber]]&lt;$B1149,SUM(מרקובחצי[[#This Row],[32]],P1149)=2),1,"")</f>
        <v/>
      </c>
      <c r="AL1148" s="19" t="str">
        <f>IF(AND(מרקובחצי[[#This Row],[CycleNumber]]&lt;$B1149,SUM(מרקובחצי[[#This Row],[32]],Q1149)=2),1,"")</f>
        <v/>
      </c>
      <c r="AM1148" s="19" t="str">
        <f>IF(AND(מרקובחצי[[#This Row],[CycleNumber]]&lt;$B1149,SUM(V1148:V1149)=2),1,"")</f>
        <v/>
      </c>
      <c r="AN1148" s="19" t="str">
        <f>IF(AND(מרקובחצי[[#This Row],[CycleNumber]]&lt;$B1149,SUM(מרקובחצי[[#This Row],[33]],O1149)=2),1,"")</f>
        <v/>
      </c>
      <c r="AO1148" s="19" t="str">
        <f>IF(AND(מרקובחצי[[#This Row],[CycleNumber]]&lt;$B1149,SUM(מרקובחצי[[#This Row],[33]],P1149)=2),1,"")</f>
        <v/>
      </c>
      <c r="AP1148" s="19" t="str">
        <f>IF(AND(מרקובחצי[[#This Row],[CycleNumber]]&lt;$B1149,SUM(מרקובחצי[[#This Row],[33]],Q1149)=2),1,"")</f>
        <v/>
      </c>
      <c r="AQ1148" s="19" t="str">
        <f>IF(AND(מרקובחצי[[#This Row],[CycleNumber]]&lt;$B1149,SUM(W1148:W1149)=2),1,"")</f>
        <v/>
      </c>
      <c r="AR1148" s="19" t="str">
        <f>IF(AND(מרקובחצי[[#This Row],[CycleNumber]]&lt;$B1149,SUM(מרקובחצי[[#This Row],[12]],S1149)=2),1,"")</f>
        <v/>
      </c>
      <c r="AS1148" s="19" t="str">
        <f>IF(AND(מרקובחצי[[#This Row],[CycleNumber]]&lt;$B1149,SUM(מרקובחצי[[#This Row],[22]],V1149)=2),1,"")</f>
        <v/>
      </c>
      <c r="AT1148" s="21">
        <f>SUM(מרקובחצי[[#This Row],[11]:[33]])</f>
        <v>1</v>
      </c>
    </row>
    <row r="1149" spans="1:46" ht="15.6" x14ac:dyDescent="0.25">
      <c r="A1149" s="19" t="s">
        <v>123</v>
      </c>
      <c r="B1149" s="19">
        <v>7</v>
      </c>
      <c r="C1149">
        <v>28</v>
      </c>
      <c r="D1149" s="19">
        <f>מרקובחצי[[#This Row],[LengthofCycle]]+1</f>
        <v>29</v>
      </c>
      <c r="E1149" t="str">
        <f>IF(IFERROR(LOOKUP(מרקובחצי[[#This Row],[ClientID]],קביעויות[הפלגה]),FALSE)=מרקובחצי[[#This Row],[ClientID]],1,"")</f>
        <v/>
      </c>
      <c r="F1149" t="str">
        <f>IF(IFERROR(LOOKUP(מרקובחצי[[#This Row],[ClientID]],סוגחציקבוע[S31]),FALSE)=מרקובחצי[[#This Row],[ClientID]],1,"")</f>
        <v/>
      </c>
      <c r="G1149">
        <f>IF(IFERROR(LOOKUP(מרקובחצי[[#This Row],[ClientID]],סוגחציקבוע[S32]),FALSE)=מרקובחצי[[#This Row],[ClientID]],1,"")</f>
        <v>1</v>
      </c>
      <c r="H1149" t="str">
        <f>IF(IFERROR(LOOKUP(מרקובחצי[[#This Row],[ClientID]],סוגחציקבוע[S33]),FALSE)=מרקובחצי[[#This Row],[ClientID]],1,"")</f>
        <v/>
      </c>
      <c r="I1149" t="str">
        <f>IF(IFERROR(LOOKUP(מרקובחצי[[#This Row],[ClientID]],סוגחציקבוע[S32&amp;33]),FALSE)=מרקובחצי[[#This Row],[ClientID]],1,"")</f>
        <v/>
      </c>
      <c r="J1149" s="19">
        <f>IF(SUM(מרקובחצי[[#This Row],[11]:[13]])=1,מרקובחצי[[#This Row],[עד ועד]],IF(SUM(R1148:T1149)=1,IF(מרקובחצי[[#This Row],[עד ועד]]&lt;J1148,מרקובחצי[[#This Row],[עד ועד]],J1148),J1148))</f>
        <v>27</v>
      </c>
      <c r="K1149" s="19">
        <f>IF(SUM(מרקובחצי[[#This Row],[11]:[13]])=1,מרקובחצי[[#This Row],[עד ועד]],IF(SUM(R1148:T1149)=1,IF(מרקובחצי[[#This Row],[עד ועד]]&gt;K1148,מרקובחצי[[#This Row],[עד ועד]],K1148),K1148))</f>
        <v>29</v>
      </c>
      <c r="L1149" s="19" t="str">
        <f>IF(AND(SUM(מרקובחצי[[#This Row],[31]:[33]])=1,SUM(U1148:W1148)=0),מרקובחצי[[#This Row],[מקס]]-מרקובחצי[[#This Row],[מינ]],"")</f>
        <v/>
      </c>
      <c r="M114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149" s="19" t="str">
        <f t="shared" si="17"/>
        <v>S11</v>
      </c>
      <c r="O1149" s="19" t="str">
        <f>IF(מרקובחצי[[#This Row],[קבעה הפלגה?]]=1,"",IF(AND(מרקובחצי[[#This Row],[עד ועד]]&lt;29,OR(מרקובחצי[[#This Row],[CycleNumber]]=1,AND(U1148=1,OR(מרקובחצי[[#This Row],[עד ועד]]&lt;J1148,מרקובחצי[[#This Row],[עד ועד]]&gt;K1148)),AND(V1148=1,מרקובחצי[[#This Row],[עד ועד]]&lt;J1148),W1148=1)),1,""))</f>
        <v/>
      </c>
      <c r="P1149" s="19" t="str">
        <f>IF(מרקובחצי[[#This Row],[קבעה הפלגה?]]=1,"",IF(AND(מרקובחצי[[#This Row],[עד ועד]]&gt;28,מרקובחצי[[#This Row],[עד ועד]]&lt;32,OR(מרקובחצי[[#This Row],[CycleNumber]]=1,AND(U1148=1),AND(V1148=1,OR(מרקובחצי[[#This Row],[עד ועד]]&lt;J1148,מרקובחצי[[#This Row],[עד ועד]]&gt;K1148)),W1148=1)),1,""))</f>
        <v/>
      </c>
      <c r="Q1149" s="19" t="str">
        <f>IF(מרקובחצי[[#This Row],[קבעה הפלגה?]]=1,"",IF(AND(מרקובחצי[[#This Row],[עד ועד]]&gt;31,OR(מרקובחצי[[#This Row],[CycleNumber]]=1,AND(U1148=1),AND(V1148=1,מרקובחצי[[#This Row],[עד ועד]]&gt;K1148),AND(W1148=1,OR(מרקובחצי[[#This Row],[עד ועד]]&gt;K1148,מרקובחצי[[#This Row],[עד ועד]]&lt;J1148)))),1,""))</f>
        <v/>
      </c>
      <c r="R1149" s="19" t="str">
        <f>IF(מרקובחצי[[#This Row],[CycleNumber]]&gt;1,IF(AND(O1148=1,מרקובחצי[[#This Row],[עד ועד]]&lt;29),1,""),"")</f>
        <v/>
      </c>
      <c r="S1149" s="19">
        <f>IF(מרקובחצי[[#This Row],[CycleNumber]]&gt;1,IF(OR(AND(O1148=1,מרקובחצי[[#This Row],[עד ועד]]&gt;28),AND(P1148=1),AND(Q1148=1,מרקובחצי[[#This Row],[עד ועד]]&lt;32)),1,""),"")</f>
        <v>1</v>
      </c>
      <c r="T1149" s="19" t="str">
        <f>IF(מרקובחצי[[#This Row],[CycleNumber]]&gt;1,IF(AND(Q1148=1,מרקובחצי[[#This Row],[עד ועד]]&gt;31),1,""),"")</f>
        <v/>
      </c>
      <c r="U1149" s="19" t="str">
        <f>IF(מרקובחצי[[#This Row],[CycleNumber]]&gt;1,IF(AND(R1148=1,מרקובחצי[[#This Row],[עד ועד]]&lt;29),1,IF(AND(U1148=1,NOT(OR(מרקובחצי[[#This Row],[עד ועד]]&lt;J1148,מרקובחצי[[#This Row],[עד ועד]]&gt;K1148))),1,"")),"")</f>
        <v/>
      </c>
      <c r="V1149" s="19" t="str">
        <f>IF(מרקובחצי[[#This Row],[CycleNumber]]&gt;1,IF(AND(SUM(R1148:T1148)=1,מרקובחצי[[#This Row],[עד ועד]]&gt;28,מרקובחצי[[#This Row],[עד ועד]]&lt;32),1,IF(OR(S1148=1,AND(R1148=1,מרקובחצי[[#This Row],[עד ועד]]&gt;28),AND(T1148=1,מרקובחצי[[#This Row],[עד ועד]]&lt;32)),1,IF(AND(V1148=1,NOT(OR(מרקובחצי[[#This Row],[עד ועד]]&lt;J1148,מרקובחצי[[#This Row],[עד ועד]]&gt;K1148))),1,""))),"")</f>
        <v/>
      </c>
      <c r="W1149" s="19" t="str">
        <f>IF(מרקובחצי[[#This Row],[CycleNumber]]&gt;1,IF(AND(T1148=1,מרקובחצי[[#This Row],[עד ועד]]&gt;31),1,IF(AND(W1148=1,NOT(OR(מרקובחצי[[#This Row],[עד ועד]]&lt;J1148,מרקובחצי[[#This Row],[עד ועד]]&gt;K1148))),1,"")),"")</f>
        <v/>
      </c>
      <c r="X1149" s="19" t="str">
        <f>IF(AND(מרקובחצי[[#This Row],[CycleNumber]]&lt;$B1150,SUM(מרקובחצי[[#This Row],[11]],R1150)=2),1,"")</f>
        <v/>
      </c>
      <c r="Y1149" s="19" t="str">
        <f>IF(AND(מרקובחצי[[#This Row],[CycleNumber]]&lt;$B1150,SUM(מרקובחצי[[#This Row],[11]],S1150)=2),1,"")</f>
        <v/>
      </c>
      <c r="Z1149" s="19" t="str">
        <f>IF(AND(מרקובחצי[[#This Row],[CycleNumber]]&lt;$B1150,SUM(מרקובחצי[[#This Row],[13]],S1150)=2),1,"")</f>
        <v/>
      </c>
      <c r="AA1149" s="19" t="str">
        <f>IF(AND(מרקובחצי[[#This Row],[CycleNumber]]&lt;$B1150,SUM(מרקובחצי[[#This Row],[13]],T1150)=2),1,"")</f>
        <v/>
      </c>
      <c r="AB1149" s="19" t="str">
        <f>IF(AND(מרקובחצי[[#This Row],[CycleNumber]]&lt;$B1150,SUM(מרקובחצי[[#This Row],[21]],U1150)=2),1,"")</f>
        <v/>
      </c>
      <c r="AC1149" s="19" t="str">
        <f>IF(AND(מרקובחצי[[#This Row],[CycleNumber]]&lt;$B1150,SUM(מרקובחצי[[#This Row],[21]],V1150)=2),1,"")</f>
        <v/>
      </c>
      <c r="AD1149" s="19" t="str">
        <f>IF(AND(מרקובחצי[[#This Row],[CycleNumber]]&lt;$B1150,SUM(מרקובחצי[[#This Row],[23]],V1150)=2),1,"")</f>
        <v/>
      </c>
      <c r="AE1149" s="19" t="str">
        <f>IF(AND(מרקובחצי[[#This Row],[CycleNumber]]&lt;$B1150,SUM(מרקובחצי[[#This Row],[23]],W1150)=2),1,"")</f>
        <v/>
      </c>
      <c r="AF1149" s="19" t="str">
        <f>IF(AND(מרקובחצי[[#This Row],[CycleNumber]]&lt;$B1150,SUM(מרקובחצי[[#This Row],[31]],O1150)=2),1,"")</f>
        <v/>
      </c>
      <c r="AG1149" s="19" t="str">
        <f>IF(AND(מרקובחצי[[#This Row],[CycleNumber]]&lt;$B1150,SUM(מרקובחצי[[#This Row],[31]],P1150)=2),1,"")</f>
        <v/>
      </c>
      <c r="AH1149" s="19" t="str">
        <f>IF(AND(מרקובחצי[[#This Row],[CycleNumber]]&lt;$B1150,SUM(מרקובחצי[[#This Row],[31]],Q1150)=2),1,"")</f>
        <v/>
      </c>
      <c r="AI1149" s="19" t="str">
        <f>IF(AND(מרקובחצי[[#This Row],[CycleNumber]]&lt;$B1150,SUM(U1149:U1150)=2),1,"")</f>
        <v/>
      </c>
      <c r="AJ1149" s="19" t="str">
        <f>IF(AND(מרקובחצי[[#This Row],[CycleNumber]]&lt;$B1150,SUM(מרקובחצי[[#This Row],[32]],O1150)=2),1,"")</f>
        <v/>
      </c>
      <c r="AK1149" s="19" t="str">
        <f>IF(AND(מרקובחצי[[#This Row],[CycleNumber]]&lt;$B1150,SUM(מרקובחצי[[#This Row],[32]],P1150)=2),1,"")</f>
        <v/>
      </c>
      <c r="AL1149" s="19" t="str">
        <f>IF(AND(מרקובחצי[[#This Row],[CycleNumber]]&lt;$B1150,SUM(מרקובחצי[[#This Row],[32]],Q1150)=2),1,"")</f>
        <v/>
      </c>
      <c r="AM1149" s="19" t="str">
        <f>IF(AND(מרקובחצי[[#This Row],[CycleNumber]]&lt;$B1150,SUM(V1149:V1150)=2),1,"")</f>
        <v/>
      </c>
      <c r="AN1149" s="19" t="str">
        <f>IF(AND(מרקובחצי[[#This Row],[CycleNumber]]&lt;$B1150,SUM(מרקובחצי[[#This Row],[33]],O1150)=2),1,"")</f>
        <v/>
      </c>
      <c r="AO1149" s="19" t="str">
        <f>IF(AND(מרקובחצי[[#This Row],[CycleNumber]]&lt;$B1150,SUM(מרקובחצי[[#This Row],[33]],P1150)=2),1,"")</f>
        <v/>
      </c>
      <c r="AP1149" s="19" t="str">
        <f>IF(AND(מרקובחצי[[#This Row],[CycleNumber]]&lt;$B1150,SUM(מרקובחצי[[#This Row],[33]],Q1150)=2),1,"")</f>
        <v/>
      </c>
      <c r="AQ1149" s="19" t="str">
        <f>IF(AND(מרקובחצי[[#This Row],[CycleNumber]]&lt;$B1150,SUM(W1149:W1150)=2),1,"")</f>
        <v/>
      </c>
      <c r="AR1149" s="19" t="str">
        <f>IF(AND(מרקובחצי[[#This Row],[CycleNumber]]&lt;$B1150,SUM(מרקובחצי[[#This Row],[12]],S1150)=2),1,"")</f>
        <v/>
      </c>
      <c r="AS1149" s="19">
        <f>IF(AND(מרקובחצי[[#This Row],[CycleNumber]]&lt;$B1150,SUM(מרקובחצי[[#This Row],[22]],V1150)=2),1,"")</f>
        <v>1</v>
      </c>
      <c r="AT1149" s="21">
        <f>SUM(מרקובחצי[[#This Row],[11]:[33]])</f>
        <v>1</v>
      </c>
    </row>
    <row r="1150" spans="1:46" ht="15.6" x14ac:dyDescent="0.25">
      <c r="A1150" s="19" t="s">
        <v>123</v>
      </c>
      <c r="B1150" s="19">
        <v>8</v>
      </c>
      <c r="C1150">
        <v>27</v>
      </c>
      <c r="D1150" s="19">
        <f>מרקובחצי[[#This Row],[LengthofCycle]]+1</f>
        <v>28</v>
      </c>
      <c r="E1150" t="str">
        <f>IF(IFERROR(LOOKUP(מרקובחצי[[#This Row],[ClientID]],קביעויות[הפלגה]),FALSE)=מרקובחצי[[#This Row],[ClientID]],1,"")</f>
        <v/>
      </c>
      <c r="F1150" t="str">
        <f>IF(IFERROR(LOOKUP(מרקובחצי[[#This Row],[ClientID]],סוגחציקבוע[S31]),FALSE)=מרקובחצי[[#This Row],[ClientID]],1,"")</f>
        <v/>
      </c>
      <c r="G1150">
        <f>IF(IFERROR(LOOKUP(מרקובחצי[[#This Row],[ClientID]],סוגחציקבוע[S32]),FALSE)=מרקובחצי[[#This Row],[ClientID]],1,"")</f>
        <v>1</v>
      </c>
      <c r="H1150" t="str">
        <f>IF(IFERROR(LOOKUP(מרקובחצי[[#This Row],[ClientID]],סוגחציקבוע[S33]),FALSE)=מרקובחצי[[#This Row],[ClientID]],1,"")</f>
        <v/>
      </c>
      <c r="I1150" t="str">
        <f>IF(IFERROR(LOOKUP(מרקובחצי[[#This Row],[ClientID]],סוגחציקבוע[S32&amp;33]),FALSE)=מרקובחצי[[#This Row],[ClientID]],1,"")</f>
        <v/>
      </c>
      <c r="J1150" s="19">
        <f>IF(SUM(מרקובחצי[[#This Row],[11]:[13]])=1,מרקובחצי[[#This Row],[עד ועד]],IF(SUM(R1149:T1150)=1,IF(מרקובחצי[[#This Row],[עד ועד]]&lt;J1149,מרקובחצי[[#This Row],[עד ועד]],J1149),J1149))</f>
        <v>27</v>
      </c>
      <c r="K1150" s="19">
        <f>IF(SUM(מרקובחצי[[#This Row],[11]:[13]])=1,מרקובחצי[[#This Row],[עד ועד]],IF(SUM(R1149:T1150)=1,IF(מרקובחצי[[#This Row],[עד ועד]]&gt;K1149,מרקובחצי[[#This Row],[עד ועד]],K1149),K1149))</f>
        <v>29</v>
      </c>
      <c r="L1150" s="19">
        <f>IF(AND(SUM(מרקובחצי[[#This Row],[31]:[33]])=1,SUM(U1149:W1149)=0),מרקובחצי[[#This Row],[מקס]]-מרקובחצי[[#This Row],[מינ]],"")</f>
        <v>2</v>
      </c>
      <c r="M115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50" s="19" t="str">
        <f t="shared" si="17"/>
        <v>S22</v>
      </c>
      <c r="O1150" s="19" t="str">
        <f>IF(מרקובחצי[[#This Row],[קבעה הפלגה?]]=1,"",IF(AND(מרקובחצי[[#This Row],[עד ועד]]&lt;29,OR(מרקובחצי[[#This Row],[CycleNumber]]=1,AND(U1149=1,OR(מרקובחצי[[#This Row],[עד ועד]]&lt;J1149,מרקובחצי[[#This Row],[עד ועד]]&gt;K1149)),AND(V1149=1,מרקובחצי[[#This Row],[עד ועד]]&lt;J1149),W1149=1)),1,""))</f>
        <v/>
      </c>
      <c r="P1150" s="19" t="str">
        <f>IF(מרקובחצי[[#This Row],[קבעה הפלגה?]]=1,"",IF(AND(מרקובחצי[[#This Row],[עד ועד]]&gt;28,מרקובחצי[[#This Row],[עד ועד]]&lt;32,OR(מרקובחצי[[#This Row],[CycleNumber]]=1,AND(U1149=1),AND(V1149=1,OR(מרקובחצי[[#This Row],[עד ועד]]&lt;J1149,מרקובחצי[[#This Row],[עד ועד]]&gt;K1149)),W1149=1)),1,""))</f>
        <v/>
      </c>
      <c r="Q1150" s="19" t="str">
        <f>IF(מרקובחצי[[#This Row],[קבעה הפלגה?]]=1,"",IF(AND(מרקובחצי[[#This Row],[עד ועד]]&gt;31,OR(מרקובחצי[[#This Row],[CycleNumber]]=1,AND(U1149=1),AND(V1149=1,מרקובחצי[[#This Row],[עד ועד]]&gt;K1149),AND(W1149=1,OR(מרקובחצי[[#This Row],[עד ועד]]&gt;K1149,מרקובחצי[[#This Row],[עד ועד]]&lt;J1149)))),1,""))</f>
        <v/>
      </c>
      <c r="R1150" s="19" t="str">
        <f>IF(מרקובחצי[[#This Row],[CycleNumber]]&gt;1,IF(AND(O1149=1,מרקובחצי[[#This Row],[עד ועד]]&lt;29),1,""),"")</f>
        <v/>
      </c>
      <c r="S1150" s="19" t="str">
        <f>IF(מרקובחצי[[#This Row],[CycleNumber]]&gt;1,IF(OR(AND(O1149=1,מרקובחצי[[#This Row],[עד ועד]]&gt;28),AND(P1149=1),AND(Q1149=1,מרקובחצי[[#This Row],[עד ועד]]&lt;32)),1,""),"")</f>
        <v/>
      </c>
      <c r="T1150" s="19" t="str">
        <f>IF(מרקובחצי[[#This Row],[CycleNumber]]&gt;1,IF(AND(Q1149=1,מרקובחצי[[#This Row],[עד ועד]]&gt;31),1,""),"")</f>
        <v/>
      </c>
      <c r="U1150" s="19" t="str">
        <f>IF(מרקובחצי[[#This Row],[CycleNumber]]&gt;1,IF(AND(R1149=1,מרקובחצי[[#This Row],[עד ועד]]&lt;29),1,IF(AND(U1149=1,NOT(OR(מרקובחצי[[#This Row],[עד ועד]]&lt;J1149,מרקובחצי[[#This Row],[עד ועד]]&gt;K1149))),1,"")),"")</f>
        <v/>
      </c>
      <c r="V1150" s="19">
        <f>IF(מרקובחצי[[#This Row],[CycleNumber]]&gt;1,IF(AND(SUM(R1149:T1149)=1,מרקובחצי[[#This Row],[עד ועד]]&gt;28,מרקובחצי[[#This Row],[עד ועד]]&lt;32),1,IF(OR(S1149=1,AND(R1149=1,מרקובחצי[[#This Row],[עד ועד]]&gt;28),AND(T1149=1,מרקובחצי[[#This Row],[עד ועד]]&lt;32)),1,IF(AND(V1149=1,NOT(OR(מרקובחצי[[#This Row],[עד ועד]]&lt;J1149,מרקובחצי[[#This Row],[עד ועד]]&gt;K1149))),1,""))),"")</f>
        <v>1</v>
      </c>
      <c r="W1150" s="19" t="str">
        <f>IF(מרקובחצי[[#This Row],[CycleNumber]]&gt;1,IF(AND(T1149=1,מרקובחצי[[#This Row],[עד ועד]]&gt;31),1,IF(AND(W1149=1,NOT(OR(מרקובחצי[[#This Row],[עד ועד]]&lt;J1149,מרקובחצי[[#This Row],[עד ועד]]&gt;K1149))),1,"")),"")</f>
        <v/>
      </c>
      <c r="X1150" s="19" t="str">
        <f>IF(AND(מרקובחצי[[#This Row],[CycleNumber]]&lt;$B1151,SUM(מרקובחצי[[#This Row],[11]],R1151)=2),1,"")</f>
        <v/>
      </c>
      <c r="Y1150" s="19" t="str">
        <f>IF(AND(מרקובחצי[[#This Row],[CycleNumber]]&lt;$B1151,SUM(מרקובחצי[[#This Row],[11]],S1151)=2),1,"")</f>
        <v/>
      </c>
      <c r="Z1150" s="19" t="str">
        <f>IF(AND(מרקובחצי[[#This Row],[CycleNumber]]&lt;$B1151,SUM(מרקובחצי[[#This Row],[13]],S1151)=2),1,"")</f>
        <v/>
      </c>
      <c r="AA1150" s="19" t="str">
        <f>IF(AND(מרקובחצי[[#This Row],[CycleNumber]]&lt;$B1151,SUM(מרקובחצי[[#This Row],[13]],T1151)=2),1,"")</f>
        <v/>
      </c>
      <c r="AB1150" s="19" t="str">
        <f>IF(AND(מרקובחצי[[#This Row],[CycleNumber]]&lt;$B1151,SUM(מרקובחצי[[#This Row],[21]],U1151)=2),1,"")</f>
        <v/>
      </c>
      <c r="AC1150" s="19" t="str">
        <f>IF(AND(מרקובחצי[[#This Row],[CycleNumber]]&lt;$B1151,SUM(מרקובחצי[[#This Row],[21]],V1151)=2),1,"")</f>
        <v/>
      </c>
      <c r="AD1150" s="19" t="str">
        <f>IF(AND(מרקובחצי[[#This Row],[CycleNumber]]&lt;$B1151,SUM(מרקובחצי[[#This Row],[23]],V1151)=2),1,"")</f>
        <v/>
      </c>
      <c r="AE1150" s="19" t="str">
        <f>IF(AND(מרקובחצי[[#This Row],[CycleNumber]]&lt;$B1151,SUM(מרקובחצי[[#This Row],[23]],W1151)=2),1,"")</f>
        <v/>
      </c>
      <c r="AF1150" s="19" t="str">
        <f>IF(AND(מרקובחצי[[#This Row],[CycleNumber]]&lt;$B1151,SUM(מרקובחצי[[#This Row],[31]],O1151)=2),1,"")</f>
        <v/>
      </c>
      <c r="AG1150" s="19" t="str">
        <f>IF(AND(מרקובחצי[[#This Row],[CycleNumber]]&lt;$B1151,SUM(מרקובחצי[[#This Row],[31]],P1151)=2),1,"")</f>
        <v/>
      </c>
      <c r="AH1150" s="19" t="str">
        <f>IF(AND(מרקובחצי[[#This Row],[CycleNumber]]&lt;$B1151,SUM(מרקובחצי[[#This Row],[31]],Q1151)=2),1,"")</f>
        <v/>
      </c>
      <c r="AI1150" s="19" t="str">
        <f>IF(AND(מרקובחצי[[#This Row],[CycleNumber]]&lt;$B1151,SUM(U1150:U1151)=2),1,"")</f>
        <v/>
      </c>
      <c r="AJ1150" s="19" t="str">
        <f>IF(AND(מרקובחצי[[#This Row],[CycleNumber]]&lt;$B1151,SUM(מרקובחצי[[#This Row],[32]],O1151)=2),1,"")</f>
        <v/>
      </c>
      <c r="AK1150" s="19" t="str">
        <f>IF(AND(מרקובחצי[[#This Row],[CycleNumber]]&lt;$B1151,SUM(מרקובחצי[[#This Row],[32]],P1151)=2),1,"")</f>
        <v/>
      </c>
      <c r="AL1150" s="19" t="str">
        <f>IF(AND(מרקובחצי[[#This Row],[CycleNumber]]&lt;$B1151,SUM(מרקובחצי[[#This Row],[32]],Q1151)=2),1,"")</f>
        <v/>
      </c>
      <c r="AM1150" s="19">
        <f>IF(AND(מרקובחצי[[#This Row],[CycleNumber]]&lt;$B1151,SUM(V1150:V1151)=2),1,"")</f>
        <v>1</v>
      </c>
      <c r="AN1150" s="19" t="str">
        <f>IF(AND(מרקובחצי[[#This Row],[CycleNumber]]&lt;$B1151,SUM(מרקובחצי[[#This Row],[33]],O1151)=2),1,"")</f>
        <v/>
      </c>
      <c r="AO1150" s="19" t="str">
        <f>IF(AND(מרקובחצי[[#This Row],[CycleNumber]]&lt;$B1151,SUM(מרקובחצי[[#This Row],[33]],P1151)=2),1,"")</f>
        <v/>
      </c>
      <c r="AP1150" s="19" t="str">
        <f>IF(AND(מרקובחצי[[#This Row],[CycleNumber]]&lt;$B1151,SUM(מרקובחצי[[#This Row],[33]],Q1151)=2),1,"")</f>
        <v/>
      </c>
      <c r="AQ1150" s="19" t="str">
        <f>IF(AND(מרקובחצי[[#This Row],[CycleNumber]]&lt;$B1151,SUM(W1150:W1151)=2),1,"")</f>
        <v/>
      </c>
      <c r="AR1150" s="19" t="str">
        <f>IF(AND(מרקובחצי[[#This Row],[CycleNumber]]&lt;$B1151,SUM(מרקובחצי[[#This Row],[12]],S1151)=2),1,"")</f>
        <v/>
      </c>
      <c r="AS1150" s="19" t="str">
        <f>IF(AND(מרקובחצי[[#This Row],[CycleNumber]]&lt;$B1151,SUM(מרקובחצי[[#This Row],[22]],V1151)=2),1,"")</f>
        <v/>
      </c>
      <c r="AT1150" s="21">
        <f>SUM(מרקובחצי[[#This Row],[11]:[33]])</f>
        <v>1</v>
      </c>
    </row>
    <row r="1151" spans="1:46" ht="15.6" x14ac:dyDescent="0.25">
      <c r="A1151" s="19" t="s">
        <v>123</v>
      </c>
      <c r="B1151" s="19">
        <v>9</v>
      </c>
      <c r="C1151">
        <v>26</v>
      </c>
      <c r="D1151" s="19">
        <f>מרקובחצי[[#This Row],[LengthofCycle]]+1</f>
        <v>27</v>
      </c>
      <c r="E1151" t="str">
        <f>IF(IFERROR(LOOKUP(מרקובחצי[[#This Row],[ClientID]],קביעויות[הפלגה]),FALSE)=מרקובחצי[[#This Row],[ClientID]],1,"")</f>
        <v/>
      </c>
      <c r="F1151" t="str">
        <f>IF(IFERROR(LOOKUP(מרקובחצי[[#This Row],[ClientID]],סוגחציקבוע[S31]),FALSE)=מרקובחצי[[#This Row],[ClientID]],1,"")</f>
        <v/>
      </c>
      <c r="G1151">
        <f>IF(IFERROR(LOOKUP(מרקובחצי[[#This Row],[ClientID]],סוגחציקבוע[S32]),FALSE)=מרקובחצי[[#This Row],[ClientID]],1,"")</f>
        <v>1</v>
      </c>
      <c r="H1151" t="str">
        <f>IF(IFERROR(LOOKUP(מרקובחצי[[#This Row],[ClientID]],סוגחציקבוע[S33]),FALSE)=מרקובחצי[[#This Row],[ClientID]],1,"")</f>
        <v/>
      </c>
      <c r="I1151" t="str">
        <f>IF(IFERROR(LOOKUP(מרקובחצי[[#This Row],[ClientID]],סוגחציקבוע[S32&amp;33]),FALSE)=מרקובחצי[[#This Row],[ClientID]],1,"")</f>
        <v/>
      </c>
      <c r="J1151" s="19">
        <f>IF(SUM(מרקובחצי[[#This Row],[11]:[13]])=1,מרקובחצי[[#This Row],[עד ועד]],IF(SUM(R1150:T1151)=1,IF(מרקובחצי[[#This Row],[עד ועד]]&lt;J1150,מרקובחצי[[#This Row],[עד ועד]],J1150),J1150))</f>
        <v>27</v>
      </c>
      <c r="K1151" s="19">
        <f>IF(SUM(מרקובחצי[[#This Row],[11]:[13]])=1,מרקובחצי[[#This Row],[עד ועד]],IF(SUM(R1150:T1151)=1,IF(מרקובחצי[[#This Row],[עד ועד]]&gt;K1150,מרקובחצי[[#This Row],[עד ועד]],K1150),K1150))</f>
        <v>29</v>
      </c>
      <c r="L1151" s="19" t="str">
        <f>IF(AND(SUM(מרקובחצי[[#This Row],[31]:[33]])=1,SUM(U1150:W1150)=0),מרקובחצי[[#This Row],[מקס]]-מרקובחצי[[#This Row],[מינ]],"")</f>
        <v/>
      </c>
      <c r="M115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51" s="19" t="str">
        <f t="shared" si="17"/>
        <v>S32</v>
      </c>
      <c r="O1151" s="19" t="str">
        <f>IF(מרקובחצי[[#This Row],[קבעה הפלגה?]]=1,"",IF(AND(מרקובחצי[[#This Row],[עד ועד]]&lt;29,OR(מרקובחצי[[#This Row],[CycleNumber]]=1,AND(U1150=1,OR(מרקובחצי[[#This Row],[עד ועד]]&lt;J1150,מרקובחצי[[#This Row],[עד ועד]]&gt;K1150)),AND(V1150=1,מרקובחצי[[#This Row],[עד ועד]]&lt;J1150),W1150=1)),1,""))</f>
        <v/>
      </c>
      <c r="P1151" s="19" t="str">
        <f>IF(מרקובחצי[[#This Row],[קבעה הפלגה?]]=1,"",IF(AND(מרקובחצי[[#This Row],[עד ועד]]&gt;28,מרקובחצי[[#This Row],[עד ועד]]&lt;32,OR(מרקובחצי[[#This Row],[CycleNumber]]=1,AND(U1150=1),AND(V1150=1,OR(מרקובחצי[[#This Row],[עד ועד]]&lt;J1150,מרקובחצי[[#This Row],[עד ועד]]&gt;K1150)),W1150=1)),1,""))</f>
        <v/>
      </c>
      <c r="Q1151" s="19" t="str">
        <f>IF(מרקובחצי[[#This Row],[קבעה הפלגה?]]=1,"",IF(AND(מרקובחצי[[#This Row],[עד ועד]]&gt;31,OR(מרקובחצי[[#This Row],[CycleNumber]]=1,AND(U1150=1),AND(V1150=1,מרקובחצי[[#This Row],[עד ועד]]&gt;K1150),AND(W1150=1,OR(מרקובחצי[[#This Row],[עד ועד]]&gt;K1150,מרקובחצי[[#This Row],[עד ועד]]&lt;J1150)))),1,""))</f>
        <v/>
      </c>
      <c r="R1151" s="19" t="str">
        <f>IF(מרקובחצי[[#This Row],[CycleNumber]]&gt;1,IF(AND(O1150=1,מרקובחצי[[#This Row],[עד ועד]]&lt;29),1,""),"")</f>
        <v/>
      </c>
      <c r="S1151" s="19" t="str">
        <f>IF(מרקובחצי[[#This Row],[CycleNumber]]&gt;1,IF(OR(AND(O1150=1,מרקובחצי[[#This Row],[עד ועד]]&gt;28),AND(P1150=1),AND(Q1150=1,מרקובחצי[[#This Row],[עד ועד]]&lt;32)),1,""),"")</f>
        <v/>
      </c>
      <c r="T1151" s="19" t="str">
        <f>IF(מרקובחצי[[#This Row],[CycleNumber]]&gt;1,IF(AND(Q1150=1,מרקובחצי[[#This Row],[עד ועד]]&gt;31),1,""),"")</f>
        <v/>
      </c>
      <c r="U1151" s="19" t="str">
        <f>IF(מרקובחצי[[#This Row],[CycleNumber]]&gt;1,IF(AND(R1150=1,מרקובחצי[[#This Row],[עד ועד]]&lt;29),1,IF(AND(U1150=1,NOT(OR(מרקובחצי[[#This Row],[עד ועד]]&lt;J1150,מרקובחצי[[#This Row],[עד ועד]]&gt;K1150))),1,"")),"")</f>
        <v/>
      </c>
      <c r="V1151" s="19">
        <f>IF(מרקובחצי[[#This Row],[CycleNumber]]&gt;1,IF(AND(SUM(R1150:T1150)=1,מרקובחצי[[#This Row],[עד ועד]]&gt;28,מרקובחצי[[#This Row],[עד ועד]]&lt;32),1,IF(OR(S1150=1,AND(R1150=1,מרקובחצי[[#This Row],[עד ועד]]&gt;28),AND(T1150=1,מרקובחצי[[#This Row],[עד ועד]]&lt;32)),1,IF(AND(V1150=1,NOT(OR(מרקובחצי[[#This Row],[עד ועד]]&lt;J1150,מרקובחצי[[#This Row],[עד ועד]]&gt;K1150))),1,""))),"")</f>
        <v>1</v>
      </c>
      <c r="W1151" s="19" t="str">
        <f>IF(מרקובחצי[[#This Row],[CycleNumber]]&gt;1,IF(AND(T1150=1,מרקובחצי[[#This Row],[עד ועד]]&gt;31),1,IF(AND(W1150=1,NOT(OR(מרקובחצי[[#This Row],[עד ועד]]&lt;J1150,מרקובחצי[[#This Row],[עד ועד]]&gt;K1150))),1,"")),"")</f>
        <v/>
      </c>
      <c r="X1151" s="19" t="str">
        <f>IF(AND(מרקובחצי[[#This Row],[CycleNumber]]&lt;$B1152,SUM(מרקובחצי[[#This Row],[11]],R1152)=2),1,"")</f>
        <v/>
      </c>
      <c r="Y1151" s="19" t="str">
        <f>IF(AND(מרקובחצי[[#This Row],[CycleNumber]]&lt;$B1152,SUM(מרקובחצי[[#This Row],[11]],S1152)=2),1,"")</f>
        <v/>
      </c>
      <c r="Z1151" s="19" t="str">
        <f>IF(AND(מרקובחצי[[#This Row],[CycleNumber]]&lt;$B1152,SUM(מרקובחצי[[#This Row],[13]],S1152)=2),1,"")</f>
        <v/>
      </c>
      <c r="AA1151" s="19" t="str">
        <f>IF(AND(מרקובחצי[[#This Row],[CycleNumber]]&lt;$B1152,SUM(מרקובחצי[[#This Row],[13]],T1152)=2),1,"")</f>
        <v/>
      </c>
      <c r="AB1151" s="19" t="str">
        <f>IF(AND(מרקובחצי[[#This Row],[CycleNumber]]&lt;$B1152,SUM(מרקובחצי[[#This Row],[21]],U1152)=2),1,"")</f>
        <v/>
      </c>
      <c r="AC1151" s="19" t="str">
        <f>IF(AND(מרקובחצי[[#This Row],[CycleNumber]]&lt;$B1152,SUM(מרקובחצי[[#This Row],[21]],V1152)=2),1,"")</f>
        <v/>
      </c>
      <c r="AD1151" s="19" t="str">
        <f>IF(AND(מרקובחצי[[#This Row],[CycleNumber]]&lt;$B1152,SUM(מרקובחצי[[#This Row],[23]],V1152)=2),1,"")</f>
        <v/>
      </c>
      <c r="AE1151" s="19" t="str">
        <f>IF(AND(מרקובחצי[[#This Row],[CycleNumber]]&lt;$B1152,SUM(מרקובחצי[[#This Row],[23]],W1152)=2),1,"")</f>
        <v/>
      </c>
      <c r="AF1151" s="19" t="str">
        <f>IF(AND(מרקובחצי[[#This Row],[CycleNumber]]&lt;$B1152,SUM(מרקובחצי[[#This Row],[31]],O1152)=2),1,"")</f>
        <v/>
      </c>
      <c r="AG1151" s="19" t="str">
        <f>IF(AND(מרקובחצי[[#This Row],[CycleNumber]]&lt;$B1152,SUM(מרקובחצי[[#This Row],[31]],P1152)=2),1,"")</f>
        <v/>
      </c>
      <c r="AH1151" s="19" t="str">
        <f>IF(AND(מרקובחצי[[#This Row],[CycleNumber]]&lt;$B1152,SUM(מרקובחצי[[#This Row],[31]],Q1152)=2),1,"")</f>
        <v/>
      </c>
      <c r="AI1151" s="19" t="str">
        <f>IF(AND(מרקובחצי[[#This Row],[CycleNumber]]&lt;$B1152,SUM(U1151:U1152)=2),1,"")</f>
        <v/>
      </c>
      <c r="AJ1151" s="19">
        <f>IF(AND(מרקובחצי[[#This Row],[CycleNumber]]&lt;$B1152,SUM(מרקובחצי[[#This Row],[32]],O1152)=2),1,"")</f>
        <v>1</v>
      </c>
      <c r="AK1151" s="19" t="str">
        <f>IF(AND(מרקובחצי[[#This Row],[CycleNumber]]&lt;$B1152,SUM(מרקובחצי[[#This Row],[32]],P1152)=2),1,"")</f>
        <v/>
      </c>
      <c r="AL1151" s="19" t="str">
        <f>IF(AND(מרקובחצי[[#This Row],[CycleNumber]]&lt;$B1152,SUM(מרקובחצי[[#This Row],[32]],Q1152)=2),1,"")</f>
        <v/>
      </c>
      <c r="AM1151" s="19" t="str">
        <f>IF(AND(מרקובחצי[[#This Row],[CycleNumber]]&lt;$B1152,SUM(V1151:V1152)=2),1,"")</f>
        <v/>
      </c>
      <c r="AN1151" s="19" t="str">
        <f>IF(AND(מרקובחצי[[#This Row],[CycleNumber]]&lt;$B1152,SUM(מרקובחצי[[#This Row],[33]],O1152)=2),1,"")</f>
        <v/>
      </c>
      <c r="AO1151" s="19" t="str">
        <f>IF(AND(מרקובחצי[[#This Row],[CycleNumber]]&lt;$B1152,SUM(מרקובחצי[[#This Row],[33]],P1152)=2),1,"")</f>
        <v/>
      </c>
      <c r="AP1151" s="19" t="str">
        <f>IF(AND(מרקובחצי[[#This Row],[CycleNumber]]&lt;$B1152,SUM(מרקובחצי[[#This Row],[33]],Q1152)=2),1,"")</f>
        <v/>
      </c>
      <c r="AQ1151" s="19" t="str">
        <f>IF(AND(מרקובחצי[[#This Row],[CycleNumber]]&lt;$B1152,SUM(W1151:W1152)=2),1,"")</f>
        <v/>
      </c>
      <c r="AR1151" s="19" t="str">
        <f>IF(AND(מרקובחצי[[#This Row],[CycleNumber]]&lt;$B1152,SUM(מרקובחצי[[#This Row],[12]],S1152)=2),1,"")</f>
        <v/>
      </c>
      <c r="AS1151" s="19" t="str">
        <f>IF(AND(מרקובחצי[[#This Row],[CycleNumber]]&lt;$B1152,SUM(מרקובחצי[[#This Row],[22]],V1152)=2),1,"")</f>
        <v/>
      </c>
      <c r="AT1151" s="21">
        <f>SUM(מרקובחצי[[#This Row],[11]:[33]])</f>
        <v>1</v>
      </c>
    </row>
    <row r="1152" spans="1:46" ht="15.6" x14ac:dyDescent="0.25">
      <c r="A1152" s="19" t="s">
        <v>123</v>
      </c>
      <c r="B1152" s="19">
        <v>10</v>
      </c>
      <c r="C1152">
        <v>25</v>
      </c>
      <c r="D1152" s="19">
        <f>מרקובחצי[[#This Row],[LengthofCycle]]+1</f>
        <v>26</v>
      </c>
      <c r="E1152" t="str">
        <f>IF(IFERROR(LOOKUP(מרקובחצי[[#This Row],[ClientID]],קביעויות[הפלגה]),FALSE)=מרקובחצי[[#This Row],[ClientID]],1,"")</f>
        <v/>
      </c>
      <c r="F1152" t="str">
        <f>IF(IFERROR(LOOKUP(מרקובחצי[[#This Row],[ClientID]],סוגחציקבוע[S31]),FALSE)=מרקובחצי[[#This Row],[ClientID]],1,"")</f>
        <v/>
      </c>
      <c r="G1152">
        <f>IF(IFERROR(LOOKUP(מרקובחצי[[#This Row],[ClientID]],סוגחציקבוע[S32]),FALSE)=מרקובחצי[[#This Row],[ClientID]],1,"")</f>
        <v>1</v>
      </c>
      <c r="H1152" t="str">
        <f>IF(IFERROR(LOOKUP(מרקובחצי[[#This Row],[ClientID]],סוגחציקבוע[S33]),FALSE)=מרקובחצי[[#This Row],[ClientID]],1,"")</f>
        <v/>
      </c>
      <c r="I1152" t="str">
        <f>IF(IFERROR(LOOKUP(מרקובחצי[[#This Row],[ClientID]],סוגחציקבוע[S32&amp;33]),FALSE)=מרקובחצי[[#This Row],[ClientID]],1,"")</f>
        <v/>
      </c>
      <c r="J1152" s="19">
        <f>IF(SUM(מרקובחצי[[#This Row],[11]:[13]])=1,מרקובחצי[[#This Row],[עד ועד]],IF(SUM(R1151:T1152)=1,IF(מרקובחצי[[#This Row],[עד ועד]]&lt;J1151,מרקובחצי[[#This Row],[עד ועד]],J1151),J1151))</f>
        <v>26</v>
      </c>
      <c r="K1152" s="19">
        <f>IF(SUM(מרקובחצי[[#This Row],[11]:[13]])=1,מרקובחצי[[#This Row],[עד ועד]],IF(SUM(R1151:T1152)=1,IF(מרקובחצי[[#This Row],[עד ועד]]&gt;K1151,מרקובחצי[[#This Row],[עד ועד]],K1151),K1151))</f>
        <v>26</v>
      </c>
      <c r="L1152" s="19" t="str">
        <f>IF(AND(SUM(מרקובחצי[[#This Row],[31]:[33]])=1,SUM(U1151:W1151)=0),מרקובחצי[[#This Row],[מקס]]-מרקובחצי[[#This Row],[מינ]],"")</f>
        <v/>
      </c>
      <c r="M115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152" s="19" t="str">
        <f t="shared" si="17"/>
        <v>S32</v>
      </c>
      <c r="O1152" s="19">
        <f>IF(מרקובחצי[[#This Row],[קבעה הפלגה?]]=1,"",IF(AND(מרקובחצי[[#This Row],[עד ועד]]&lt;29,OR(מרקובחצי[[#This Row],[CycleNumber]]=1,AND(U1151=1,OR(מרקובחצי[[#This Row],[עד ועד]]&lt;J1151,מרקובחצי[[#This Row],[עד ועד]]&gt;K1151)),AND(V1151=1,מרקובחצי[[#This Row],[עד ועד]]&lt;J1151),W1151=1)),1,""))</f>
        <v>1</v>
      </c>
      <c r="P1152" s="19" t="str">
        <f>IF(מרקובחצי[[#This Row],[קבעה הפלגה?]]=1,"",IF(AND(מרקובחצי[[#This Row],[עד ועד]]&gt;28,מרקובחצי[[#This Row],[עד ועד]]&lt;32,OR(מרקובחצי[[#This Row],[CycleNumber]]=1,AND(U1151=1),AND(V1151=1,OR(מרקובחצי[[#This Row],[עד ועד]]&lt;J1151,מרקובחצי[[#This Row],[עד ועד]]&gt;K1151)),W1151=1)),1,""))</f>
        <v/>
      </c>
      <c r="Q1152" s="19" t="str">
        <f>IF(מרקובחצי[[#This Row],[קבעה הפלגה?]]=1,"",IF(AND(מרקובחצי[[#This Row],[עד ועד]]&gt;31,OR(מרקובחצי[[#This Row],[CycleNumber]]=1,AND(U1151=1),AND(V1151=1,מרקובחצי[[#This Row],[עד ועד]]&gt;K1151),AND(W1151=1,OR(מרקובחצי[[#This Row],[עד ועד]]&gt;K1151,מרקובחצי[[#This Row],[עד ועד]]&lt;J1151)))),1,""))</f>
        <v/>
      </c>
      <c r="R1152" s="19" t="str">
        <f>IF(מרקובחצי[[#This Row],[CycleNumber]]&gt;1,IF(AND(O1151=1,מרקובחצי[[#This Row],[עד ועד]]&lt;29),1,""),"")</f>
        <v/>
      </c>
      <c r="S1152" s="19" t="str">
        <f>IF(מרקובחצי[[#This Row],[CycleNumber]]&gt;1,IF(OR(AND(O1151=1,מרקובחצי[[#This Row],[עד ועד]]&gt;28),AND(P1151=1),AND(Q1151=1,מרקובחצי[[#This Row],[עד ועד]]&lt;32)),1,""),"")</f>
        <v/>
      </c>
      <c r="T1152" s="19" t="str">
        <f>IF(מרקובחצי[[#This Row],[CycleNumber]]&gt;1,IF(AND(Q1151=1,מרקובחצי[[#This Row],[עד ועד]]&gt;31),1,""),"")</f>
        <v/>
      </c>
      <c r="U1152" s="19" t="str">
        <f>IF(מרקובחצי[[#This Row],[CycleNumber]]&gt;1,IF(AND(R1151=1,מרקובחצי[[#This Row],[עד ועד]]&lt;29),1,IF(AND(U1151=1,NOT(OR(מרקובחצי[[#This Row],[עד ועד]]&lt;J1151,מרקובחצי[[#This Row],[עד ועד]]&gt;K1151))),1,"")),"")</f>
        <v/>
      </c>
      <c r="V1152" s="19" t="str">
        <f>IF(מרקובחצי[[#This Row],[CycleNumber]]&gt;1,IF(AND(SUM(R1151:T1151)=1,מרקובחצי[[#This Row],[עד ועד]]&gt;28,מרקובחצי[[#This Row],[עד ועד]]&lt;32),1,IF(OR(S1151=1,AND(R1151=1,מרקובחצי[[#This Row],[עד ועד]]&gt;28),AND(T1151=1,מרקובחצי[[#This Row],[עד ועד]]&lt;32)),1,IF(AND(V1151=1,NOT(OR(מרקובחצי[[#This Row],[עד ועד]]&lt;J1151,מרקובחצי[[#This Row],[עד ועד]]&gt;K1151))),1,""))),"")</f>
        <v/>
      </c>
      <c r="W1152" s="19" t="str">
        <f>IF(מרקובחצי[[#This Row],[CycleNumber]]&gt;1,IF(AND(T1151=1,מרקובחצי[[#This Row],[עד ועד]]&gt;31),1,IF(AND(W1151=1,NOT(OR(מרקובחצי[[#This Row],[עד ועד]]&lt;J1151,מרקובחצי[[#This Row],[עד ועד]]&gt;K1151))),1,"")),"")</f>
        <v/>
      </c>
      <c r="X1152" s="19" t="str">
        <f>IF(AND(מרקובחצי[[#This Row],[CycleNumber]]&lt;$B1153,SUM(מרקובחצי[[#This Row],[11]],R1153)=2),1,"")</f>
        <v/>
      </c>
      <c r="Y1152" s="19" t="str">
        <f>IF(AND(מרקובחצי[[#This Row],[CycleNumber]]&lt;$B1153,SUM(מרקובחצי[[#This Row],[11]],S1153)=2),1,"")</f>
        <v/>
      </c>
      <c r="Z1152" s="19" t="str">
        <f>IF(AND(מרקובחצי[[#This Row],[CycleNumber]]&lt;$B1153,SUM(מרקובחצי[[#This Row],[13]],S1153)=2),1,"")</f>
        <v/>
      </c>
      <c r="AA1152" s="19" t="str">
        <f>IF(AND(מרקובחצי[[#This Row],[CycleNumber]]&lt;$B1153,SUM(מרקובחצי[[#This Row],[13]],T1153)=2),1,"")</f>
        <v/>
      </c>
      <c r="AB1152" s="19" t="str">
        <f>IF(AND(מרקובחצי[[#This Row],[CycleNumber]]&lt;$B1153,SUM(מרקובחצי[[#This Row],[21]],U1153)=2),1,"")</f>
        <v/>
      </c>
      <c r="AC1152" s="19" t="str">
        <f>IF(AND(מרקובחצי[[#This Row],[CycleNumber]]&lt;$B1153,SUM(מרקובחצי[[#This Row],[21]],V1153)=2),1,"")</f>
        <v/>
      </c>
      <c r="AD1152" s="19" t="str">
        <f>IF(AND(מרקובחצי[[#This Row],[CycleNumber]]&lt;$B1153,SUM(מרקובחצי[[#This Row],[23]],V1153)=2),1,"")</f>
        <v/>
      </c>
      <c r="AE1152" s="19" t="str">
        <f>IF(AND(מרקובחצי[[#This Row],[CycleNumber]]&lt;$B1153,SUM(מרקובחצי[[#This Row],[23]],W1153)=2),1,"")</f>
        <v/>
      </c>
      <c r="AF1152" s="19" t="str">
        <f>IF(AND(מרקובחצי[[#This Row],[CycleNumber]]&lt;$B1153,SUM(מרקובחצי[[#This Row],[31]],O1153)=2),1,"")</f>
        <v/>
      </c>
      <c r="AG1152" s="19" t="str">
        <f>IF(AND(מרקובחצי[[#This Row],[CycleNumber]]&lt;$B1153,SUM(מרקובחצי[[#This Row],[31]],P1153)=2),1,"")</f>
        <v/>
      </c>
      <c r="AH1152" s="19" t="str">
        <f>IF(AND(מרקובחצי[[#This Row],[CycleNumber]]&lt;$B1153,SUM(מרקובחצי[[#This Row],[31]],Q1153)=2),1,"")</f>
        <v/>
      </c>
      <c r="AI1152" s="19" t="str">
        <f>IF(AND(מרקובחצי[[#This Row],[CycleNumber]]&lt;$B1153,SUM(U1152:U1153)=2),1,"")</f>
        <v/>
      </c>
      <c r="AJ1152" s="19" t="str">
        <f>IF(AND(מרקובחצי[[#This Row],[CycleNumber]]&lt;$B1153,SUM(מרקובחצי[[#This Row],[32]],O1153)=2),1,"")</f>
        <v/>
      </c>
      <c r="AK1152" s="19" t="str">
        <f>IF(AND(מרקובחצי[[#This Row],[CycleNumber]]&lt;$B1153,SUM(מרקובחצי[[#This Row],[32]],P1153)=2),1,"")</f>
        <v/>
      </c>
      <c r="AL1152" s="19" t="str">
        <f>IF(AND(מרקובחצי[[#This Row],[CycleNumber]]&lt;$B1153,SUM(מרקובחצי[[#This Row],[32]],Q1153)=2),1,"")</f>
        <v/>
      </c>
      <c r="AM1152" s="19" t="str">
        <f>IF(AND(מרקובחצי[[#This Row],[CycleNumber]]&lt;$B1153,SUM(V1152:V1153)=2),1,"")</f>
        <v/>
      </c>
      <c r="AN1152" s="19" t="str">
        <f>IF(AND(מרקובחצי[[#This Row],[CycleNumber]]&lt;$B1153,SUM(מרקובחצי[[#This Row],[33]],O1153)=2),1,"")</f>
        <v/>
      </c>
      <c r="AO1152" s="19" t="str">
        <f>IF(AND(מרקובחצי[[#This Row],[CycleNumber]]&lt;$B1153,SUM(מרקובחצי[[#This Row],[33]],P1153)=2),1,"")</f>
        <v/>
      </c>
      <c r="AP1152" s="19" t="str">
        <f>IF(AND(מרקובחצי[[#This Row],[CycleNumber]]&lt;$B1153,SUM(מרקובחצי[[#This Row],[33]],Q1153)=2),1,"")</f>
        <v/>
      </c>
      <c r="AQ1152" s="19" t="str">
        <f>IF(AND(מרקובחצי[[#This Row],[CycleNumber]]&lt;$B1153,SUM(W1152:W1153)=2),1,"")</f>
        <v/>
      </c>
      <c r="AR1152" s="19" t="str">
        <f>IF(AND(מרקובחצי[[#This Row],[CycleNumber]]&lt;$B1153,SUM(מרקובחצי[[#This Row],[12]],S1153)=2),1,"")</f>
        <v/>
      </c>
      <c r="AS1152" s="19" t="str">
        <f>IF(AND(מרקובחצי[[#This Row],[CycleNumber]]&lt;$B1153,SUM(מרקובחצי[[#This Row],[22]],V1153)=2),1,"")</f>
        <v/>
      </c>
      <c r="AT1152" s="21">
        <f>SUM(מרקובחצי[[#This Row],[11]:[33]])</f>
        <v>1</v>
      </c>
    </row>
    <row r="1153" spans="1:46" ht="15.6" x14ac:dyDescent="0.25">
      <c r="A1153" s="19" t="s">
        <v>124</v>
      </c>
      <c r="B1153" s="19">
        <v>1</v>
      </c>
      <c r="C1153">
        <v>34</v>
      </c>
      <c r="D1153" s="19">
        <f>מרקובחצי[[#This Row],[LengthofCycle]]+1</f>
        <v>35</v>
      </c>
      <c r="E1153" t="str">
        <f>IF(IFERROR(LOOKUP(מרקובחצי[[#This Row],[ClientID]],קביעויות[הפלגה]),FALSE)=מרקובחצי[[#This Row],[ClientID]],1,"")</f>
        <v/>
      </c>
      <c r="F1153" t="str">
        <f>IF(IFERROR(LOOKUP(מרקובחצי[[#This Row],[ClientID]],סוגחציקבוע[S31]),FALSE)=מרקובחצי[[#This Row],[ClientID]],1,"")</f>
        <v/>
      </c>
      <c r="G1153" t="str">
        <f>IF(IFERROR(LOOKUP(מרקובחצי[[#This Row],[ClientID]],סוגחציקבוע[S32]),FALSE)=מרקובחצי[[#This Row],[ClientID]],1,"")</f>
        <v/>
      </c>
      <c r="H1153" t="str">
        <f>IF(IFERROR(LOOKUP(מרקובחצי[[#This Row],[ClientID]],סוגחציקבוע[S33]),FALSE)=מרקובחצי[[#This Row],[ClientID]],1,"")</f>
        <v/>
      </c>
      <c r="I1153">
        <f>IF(IFERROR(LOOKUP(מרקובחצי[[#This Row],[ClientID]],סוגחציקבוע[S32&amp;33]),FALSE)=מרקובחצי[[#This Row],[ClientID]],1,"")</f>
        <v>1</v>
      </c>
      <c r="J1153" s="19">
        <f>IF(SUM(מרקובחצי[[#This Row],[11]:[13]])=1,מרקובחצי[[#This Row],[עד ועד]],IF(SUM(R1152:T1153)=1,IF(מרקובחצי[[#This Row],[עד ועד]]&lt;J1152,מרקובחצי[[#This Row],[עד ועד]],J1152),J1152))</f>
        <v>35</v>
      </c>
      <c r="K1153" s="19">
        <f>IF(SUM(מרקובחצי[[#This Row],[11]:[13]])=1,מרקובחצי[[#This Row],[עד ועד]],IF(SUM(R1152:T1153)=1,IF(מרקובחצי[[#This Row],[עד ועד]]&gt;K1152,מרקובחצי[[#This Row],[עד ועד]],K1152),K1152))</f>
        <v>35</v>
      </c>
      <c r="L1153" s="19" t="str">
        <f>IF(AND(SUM(מרקובחצי[[#This Row],[31]:[33]])=1,SUM(U1152:W1152)=0),מרקובחצי[[#This Row],[מקס]]-מרקובחצי[[#This Row],[מינ]],"")</f>
        <v/>
      </c>
      <c r="M115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153" s="19" t="str">
        <f t="shared" si="17"/>
        <v>S11</v>
      </c>
      <c r="O1153" s="19" t="str">
        <f>IF(מרקובחצי[[#This Row],[קבעה הפלגה?]]=1,"",IF(AND(מרקובחצי[[#This Row],[עד ועד]]&lt;29,OR(מרקובחצי[[#This Row],[CycleNumber]]=1,AND(U1152=1,OR(מרקובחצי[[#This Row],[עד ועד]]&lt;J1152,מרקובחצי[[#This Row],[עד ועד]]&gt;K1152)),AND(V1152=1,מרקובחצי[[#This Row],[עד ועד]]&lt;J1152),W1152=1)),1,""))</f>
        <v/>
      </c>
      <c r="P1153" s="19" t="str">
        <f>IF(מרקובחצי[[#This Row],[קבעה הפלגה?]]=1,"",IF(AND(מרקובחצי[[#This Row],[עד ועד]]&gt;28,מרקובחצי[[#This Row],[עד ועד]]&lt;32,OR(מרקובחצי[[#This Row],[CycleNumber]]=1,AND(U1152=1),AND(V1152=1,OR(מרקובחצי[[#This Row],[עד ועד]]&lt;J1152,מרקובחצי[[#This Row],[עד ועד]]&gt;K1152)),W1152=1)),1,""))</f>
        <v/>
      </c>
      <c r="Q1153" s="19">
        <f>IF(מרקובחצי[[#This Row],[קבעה הפלגה?]]=1,"",IF(AND(מרקובחצי[[#This Row],[עד ועד]]&gt;31,OR(מרקובחצי[[#This Row],[CycleNumber]]=1,AND(U1152=1),AND(V1152=1,מרקובחצי[[#This Row],[עד ועד]]&gt;K1152),AND(W1152=1,OR(מרקובחצי[[#This Row],[עד ועד]]&gt;K1152,מרקובחצי[[#This Row],[עד ועד]]&lt;J1152)))),1,""))</f>
        <v>1</v>
      </c>
      <c r="R1153" s="19" t="str">
        <f>IF(מרקובחצי[[#This Row],[CycleNumber]]&gt;1,IF(AND(O1152=1,מרקובחצי[[#This Row],[עד ועד]]&lt;29),1,""),"")</f>
        <v/>
      </c>
      <c r="S1153" s="19" t="str">
        <f>IF(מרקובחצי[[#This Row],[CycleNumber]]&gt;1,IF(OR(AND(O1152=1,מרקובחצי[[#This Row],[עד ועד]]&gt;28),AND(P1152=1),AND(Q1152=1,מרקובחצי[[#This Row],[עד ועד]]&lt;32)),1,""),"")</f>
        <v/>
      </c>
      <c r="T1153" s="19" t="str">
        <f>IF(מרקובחצי[[#This Row],[CycleNumber]]&gt;1,IF(AND(Q1152=1,מרקובחצי[[#This Row],[עד ועד]]&gt;31),1,""),"")</f>
        <v/>
      </c>
      <c r="U1153" s="19" t="str">
        <f>IF(מרקובחצי[[#This Row],[CycleNumber]]&gt;1,IF(AND(R1152=1,מרקובחצי[[#This Row],[עד ועד]]&lt;29),1,IF(AND(U1152=1,NOT(OR(מרקובחצי[[#This Row],[עד ועד]]&lt;J1152,מרקובחצי[[#This Row],[עד ועד]]&gt;K1152))),1,"")),"")</f>
        <v/>
      </c>
      <c r="V1153" s="19" t="str">
        <f>IF(מרקובחצי[[#This Row],[CycleNumber]]&gt;1,IF(AND(SUM(R1152:T1152)=1,מרקובחצי[[#This Row],[עד ועד]]&gt;28,מרקובחצי[[#This Row],[עד ועד]]&lt;32),1,IF(OR(S1152=1,AND(R1152=1,מרקובחצי[[#This Row],[עד ועד]]&gt;28),AND(T1152=1,מרקובחצי[[#This Row],[עד ועד]]&lt;32)),1,IF(AND(V1152=1,NOT(OR(מרקובחצי[[#This Row],[עד ועד]]&lt;J1152,מרקובחצי[[#This Row],[עד ועד]]&gt;K1152))),1,""))),"")</f>
        <v/>
      </c>
      <c r="W1153" s="19" t="str">
        <f>IF(מרקובחצי[[#This Row],[CycleNumber]]&gt;1,IF(AND(T1152=1,מרקובחצי[[#This Row],[עד ועד]]&gt;31),1,IF(AND(W1152=1,NOT(OR(מרקובחצי[[#This Row],[עד ועד]]&lt;J1152,מרקובחצי[[#This Row],[עד ועד]]&gt;K1152))),1,"")),"")</f>
        <v/>
      </c>
      <c r="X1153" s="19" t="str">
        <f>IF(AND(מרקובחצי[[#This Row],[CycleNumber]]&lt;$B1154,SUM(מרקובחצי[[#This Row],[11]],R1154)=2),1,"")</f>
        <v/>
      </c>
      <c r="Y1153" s="19" t="str">
        <f>IF(AND(מרקובחצי[[#This Row],[CycleNumber]]&lt;$B1154,SUM(מרקובחצי[[#This Row],[11]],S1154)=2),1,"")</f>
        <v/>
      </c>
      <c r="Z1153" s="19">
        <f>IF(AND(מרקובחצי[[#This Row],[CycleNumber]]&lt;$B1154,SUM(מרקובחצי[[#This Row],[13]],S1154)=2),1,"")</f>
        <v>1</v>
      </c>
      <c r="AA1153" s="19" t="str">
        <f>IF(AND(מרקובחצי[[#This Row],[CycleNumber]]&lt;$B1154,SUM(מרקובחצי[[#This Row],[13]],T1154)=2),1,"")</f>
        <v/>
      </c>
      <c r="AB1153" s="19" t="str">
        <f>IF(AND(מרקובחצי[[#This Row],[CycleNumber]]&lt;$B1154,SUM(מרקובחצי[[#This Row],[21]],U1154)=2),1,"")</f>
        <v/>
      </c>
      <c r="AC1153" s="19" t="str">
        <f>IF(AND(מרקובחצי[[#This Row],[CycleNumber]]&lt;$B1154,SUM(מרקובחצי[[#This Row],[21]],V1154)=2),1,"")</f>
        <v/>
      </c>
      <c r="AD1153" s="19" t="str">
        <f>IF(AND(מרקובחצי[[#This Row],[CycleNumber]]&lt;$B1154,SUM(מרקובחצי[[#This Row],[23]],V1154)=2),1,"")</f>
        <v/>
      </c>
      <c r="AE1153" s="19" t="str">
        <f>IF(AND(מרקובחצי[[#This Row],[CycleNumber]]&lt;$B1154,SUM(מרקובחצי[[#This Row],[23]],W1154)=2),1,"")</f>
        <v/>
      </c>
      <c r="AF1153" s="19" t="str">
        <f>IF(AND(מרקובחצי[[#This Row],[CycleNumber]]&lt;$B1154,SUM(מרקובחצי[[#This Row],[31]],O1154)=2),1,"")</f>
        <v/>
      </c>
      <c r="AG1153" s="19" t="str">
        <f>IF(AND(מרקובחצי[[#This Row],[CycleNumber]]&lt;$B1154,SUM(מרקובחצי[[#This Row],[31]],P1154)=2),1,"")</f>
        <v/>
      </c>
      <c r="AH1153" s="19" t="str">
        <f>IF(AND(מרקובחצי[[#This Row],[CycleNumber]]&lt;$B1154,SUM(מרקובחצי[[#This Row],[31]],Q1154)=2),1,"")</f>
        <v/>
      </c>
      <c r="AI1153" s="19" t="str">
        <f>IF(AND(מרקובחצי[[#This Row],[CycleNumber]]&lt;$B1154,SUM(U1153:U1154)=2),1,"")</f>
        <v/>
      </c>
      <c r="AJ1153" s="19" t="str">
        <f>IF(AND(מרקובחצי[[#This Row],[CycleNumber]]&lt;$B1154,SUM(מרקובחצי[[#This Row],[32]],O1154)=2),1,"")</f>
        <v/>
      </c>
      <c r="AK1153" s="19" t="str">
        <f>IF(AND(מרקובחצי[[#This Row],[CycleNumber]]&lt;$B1154,SUM(מרקובחצי[[#This Row],[32]],P1154)=2),1,"")</f>
        <v/>
      </c>
      <c r="AL1153" s="19" t="str">
        <f>IF(AND(מרקובחצי[[#This Row],[CycleNumber]]&lt;$B1154,SUM(מרקובחצי[[#This Row],[32]],Q1154)=2),1,"")</f>
        <v/>
      </c>
      <c r="AM1153" s="19" t="str">
        <f>IF(AND(מרקובחצי[[#This Row],[CycleNumber]]&lt;$B1154,SUM(V1153:V1154)=2),1,"")</f>
        <v/>
      </c>
      <c r="AN1153" s="19" t="str">
        <f>IF(AND(מרקובחצי[[#This Row],[CycleNumber]]&lt;$B1154,SUM(מרקובחצי[[#This Row],[33]],O1154)=2),1,"")</f>
        <v/>
      </c>
      <c r="AO1153" s="19" t="str">
        <f>IF(AND(מרקובחצי[[#This Row],[CycleNumber]]&lt;$B1154,SUM(מרקובחצי[[#This Row],[33]],P1154)=2),1,"")</f>
        <v/>
      </c>
      <c r="AP1153" s="19" t="str">
        <f>IF(AND(מרקובחצי[[#This Row],[CycleNumber]]&lt;$B1154,SUM(מרקובחצי[[#This Row],[33]],Q1154)=2),1,"")</f>
        <v/>
      </c>
      <c r="AQ1153" s="19" t="str">
        <f>IF(AND(מרקובחצי[[#This Row],[CycleNumber]]&lt;$B1154,SUM(W1153:W1154)=2),1,"")</f>
        <v/>
      </c>
      <c r="AR1153" s="19" t="str">
        <f>IF(AND(מרקובחצי[[#This Row],[CycleNumber]]&lt;$B1154,SUM(מרקובחצי[[#This Row],[12]],S1154)=2),1,"")</f>
        <v/>
      </c>
      <c r="AS1153" s="19" t="str">
        <f>IF(AND(מרקובחצי[[#This Row],[CycleNumber]]&lt;$B1154,SUM(מרקובחצי[[#This Row],[22]],V1154)=2),1,"")</f>
        <v/>
      </c>
      <c r="AT1153" s="21">
        <f>SUM(מרקובחצי[[#This Row],[11]:[33]])</f>
        <v>1</v>
      </c>
    </row>
    <row r="1154" spans="1:46" ht="15.6" x14ac:dyDescent="0.25">
      <c r="A1154" s="19" t="s">
        <v>124</v>
      </c>
      <c r="B1154" s="19">
        <v>2</v>
      </c>
      <c r="C1154">
        <v>30</v>
      </c>
      <c r="D1154" s="19">
        <f>מרקובחצי[[#This Row],[LengthofCycle]]+1</f>
        <v>31</v>
      </c>
      <c r="E1154" t="str">
        <f>IF(IFERROR(LOOKUP(מרקובחצי[[#This Row],[ClientID]],קביעויות[הפלגה]),FALSE)=מרקובחצי[[#This Row],[ClientID]],1,"")</f>
        <v/>
      </c>
      <c r="F1154" t="str">
        <f>IF(IFERROR(LOOKUP(מרקובחצי[[#This Row],[ClientID]],סוגחציקבוע[S31]),FALSE)=מרקובחצי[[#This Row],[ClientID]],1,"")</f>
        <v/>
      </c>
      <c r="G1154" t="str">
        <f>IF(IFERROR(LOOKUP(מרקובחצי[[#This Row],[ClientID]],סוגחציקבוע[S32]),FALSE)=מרקובחצי[[#This Row],[ClientID]],1,"")</f>
        <v/>
      </c>
      <c r="H1154" t="str">
        <f>IF(IFERROR(LOOKUP(מרקובחצי[[#This Row],[ClientID]],סוגחציקבוע[S33]),FALSE)=מרקובחצי[[#This Row],[ClientID]],1,"")</f>
        <v/>
      </c>
      <c r="I1154">
        <f>IF(IFERROR(LOOKUP(מרקובחצי[[#This Row],[ClientID]],סוגחציקבוע[S32&amp;33]),FALSE)=מרקובחצי[[#This Row],[ClientID]],1,"")</f>
        <v>1</v>
      </c>
      <c r="J1154" s="19">
        <f>IF(SUM(מרקובחצי[[#This Row],[11]:[13]])=1,מרקובחצי[[#This Row],[עד ועד]],IF(SUM(R1153:T1154)=1,IF(מרקובחצי[[#This Row],[עד ועד]]&lt;J1153,מרקובחצי[[#This Row],[עד ועד]],J1153),J1153))</f>
        <v>31</v>
      </c>
      <c r="K1154" s="19">
        <f>IF(SUM(מרקובחצי[[#This Row],[11]:[13]])=1,מרקובחצי[[#This Row],[עד ועד]],IF(SUM(R1153:T1154)=1,IF(מרקובחצי[[#This Row],[עד ועד]]&gt;K1153,מרקובחצי[[#This Row],[עד ועד]],K1153),K1153))</f>
        <v>35</v>
      </c>
      <c r="L1154" s="19" t="str">
        <f>IF(AND(SUM(מרקובחצי[[#This Row],[31]:[33]])=1,SUM(U1153:W1153)=0),מרקובחצי[[#This Row],[מקס]]-מרקובחצי[[#This Row],[מינ]],"")</f>
        <v/>
      </c>
      <c r="M115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154" s="19" t="str">
        <f t="shared" ref="N1154:N1217" si="18">IF(ROW()&gt;2,M1153,"")</f>
        <v>S13</v>
      </c>
      <c r="O1154" s="19" t="str">
        <f>IF(מרקובחצי[[#This Row],[קבעה הפלגה?]]=1,"",IF(AND(מרקובחצי[[#This Row],[עד ועד]]&lt;29,OR(מרקובחצי[[#This Row],[CycleNumber]]=1,AND(U1153=1,OR(מרקובחצי[[#This Row],[עד ועד]]&lt;J1153,מרקובחצי[[#This Row],[עד ועד]]&gt;K1153)),AND(V1153=1,מרקובחצי[[#This Row],[עד ועד]]&lt;J1153),W1153=1)),1,""))</f>
        <v/>
      </c>
      <c r="P1154" s="19" t="str">
        <f>IF(מרקובחצי[[#This Row],[קבעה הפלגה?]]=1,"",IF(AND(מרקובחצי[[#This Row],[עד ועד]]&gt;28,מרקובחצי[[#This Row],[עד ועד]]&lt;32,OR(מרקובחצי[[#This Row],[CycleNumber]]=1,AND(U1153=1),AND(V1153=1,OR(מרקובחצי[[#This Row],[עד ועד]]&lt;J1153,מרקובחצי[[#This Row],[עד ועד]]&gt;K1153)),W1153=1)),1,""))</f>
        <v/>
      </c>
      <c r="Q1154" s="19" t="str">
        <f>IF(מרקובחצי[[#This Row],[קבעה הפלגה?]]=1,"",IF(AND(מרקובחצי[[#This Row],[עד ועד]]&gt;31,OR(מרקובחצי[[#This Row],[CycleNumber]]=1,AND(U1153=1),AND(V1153=1,מרקובחצי[[#This Row],[עד ועד]]&gt;K1153),AND(W1153=1,OR(מרקובחצי[[#This Row],[עד ועד]]&gt;K1153,מרקובחצי[[#This Row],[עד ועד]]&lt;J1153)))),1,""))</f>
        <v/>
      </c>
      <c r="R1154" s="19" t="str">
        <f>IF(מרקובחצי[[#This Row],[CycleNumber]]&gt;1,IF(AND(O1153=1,מרקובחצי[[#This Row],[עד ועד]]&lt;29),1,""),"")</f>
        <v/>
      </c>
      <c r="S1154" s="19">
        <f>IF(מרקובחצי[[#This Row],[CycleNumber]]&gt;1,IF(OR(AND(O1153=1,מרקובחצי[[#This Row],[עד ועד]]&gt;28),AND(P1153=1),AND(Q1153=1,מרקובחצי[[#This Row],[עד ועד]]&lt;32)),1,""),"")</f>
        <v>1</v>
      </c>
      <c r="T1154" s="19" t="str">
        <f>IF(מרקובחצי[[#This Row],[CycleNumber]]&gt;1,IF(AND(Q1153=1,מרקובחצי[[#This Row],[עד ועד]]&gt;31),1,""),"")</f>
        <v/>
      </c>
      <c r="U1154" s="19" t="str">
        <f>IF(מרקובחצי[[#This Row],[CycleNumber]]&gt;1,IF(AND(R1153=1,מרקובחצי[[#This Row],[עד ועד]]&lt;29),1,IF(AND(U1153=1,NOT(OR(מרקובחצי[[#This Row],[עד ועד]]&lt;J1153,מרקובחצי[[#This Row],[עד ועד]]&gt;K1153))),1,"")),"")</f>
        <v/>
      </c>
      <c r="V1154" s="19" t="str">
        <f>IF(מרקובחצי[[#This Row],[CycleNumber]]&gt;1,IF(AND(SUM(R1153:T1153)=1,מרקובחצי[[#This Row],[עד ועד]]&gt;28,מרקובחצי[[#This Row],[עד ועד]]&lt;32),1,IF(OR(S1153=1,AND(R1153=1,מרקובחצי[[#This Row],[עד ועד]]&gt;28),AND(T1153=1,מרקובחצי[[#This Row],[עד ועד]]&lt;32)),1,IF(AND(V1153=1,NOT(OR(מרקובחצי[[#This Row],[עד ועד]]&lt;J1153,מרקובחצי[[#This Row],[עד ועד]]&gt;K1153))),1,""))),"")</f>
        <v/>
      </c>
      <c r="W1154" s="19" t="str">
        <f>IF(מרקובחצי[[#This Row],[CycleNumber]]&gt;1,IF(AND(T1153=1,מרקובחצי[[#This Row],[עד ועד]]&gt;31),1,IF(AND(W1153=1,NOT(OR(מרקובחצי[[#This Row],[עד ועד]]&lt;J1153,מרקובחצי[[#This Row],[עד ועד]]&gt;K1153))),1,"")),"")</f>
        <v/>
      </c>
      <c r="X1154" s="19" t="str">
        <f>IF(AND(מרקובחצי[[#This Row],[CycleNumber]]&lt;$B1155,SUM(מרקובחצי[[#This Row],[11]],R1155)=2),1,"")</f>
        <v/>
      </c>
      <c r="Y1154" s="19" t="str">
        <f>IF(AND(מרקובחצי[[#This Row],[CycleNumber]]&lt;$B1155,SUM(מרקובחצי[[#This Row],[11]],S1155)=2),1,"")</f>
        <v/>
      </c>
      <c r="Z1154" s="19" t="str">
        <f>IF(AND(מרקובחצי[[#This Row],[CycleNumber]]&lt;$B1155,SUM(מרקובחצי[[#This Row],[13]],S1155)=2),1,"")</f>
        <v/>
      </c>
      <c r="AA1154" s="19" t="str">
        <f>IF(AND(מרקובחצי[[#This Row],[CycleNumber]]&lt;$B1155,SUM(מרקובחצי[[#This Row],[13]],T1155)=2),1,"")</f>
        <v/>
      </c>
      <c r="AB1154" s="19" t="str">
        <f>IF(AND(מרקובחצי[[#This Row],[CycleNumber]]&lt;$B1155,SUM(מרקובחצי[[#This Row],[21]],U1155)=2),1,"")</f>
        <v/>
      </c>
      <c r="AC1154" s="19" t="str">
        <f>IF(AND(מרקובחצי[[#This Row],[CycleNumber]]&lt;$B1155,SUM(מרקובחצי[[#This Row],[21]],V1155)=2),1,"")</f>
        <v/>
      </c>
      <c r="AD1154" s="19" t="str">
        <f>IF(AND(מרקובחצי[[#This Row],[CycleNumber]]&lt;$B1155,SUM(מרקובחצי[[#This Row],[23]],V1155)=2),1,"")</f>
        <v/>
      </c>
      <c r="AE1154" s="19" t="str">
        <f>IF(AND(מרקובחצי[[#This Row],[CycleNumber]]&lt;$B1155,SUM(מרקובחצי[[#This Row],[23]],W1155)=2),1,"")</f>
        <v/>
      </c>
      <c r="AF1154" s="19" t="str">
        <f>IF(AND(מרקובחצי[[#This Row],[CycleNumber]]&lt;$B1155,SUM(מרקובחצי[[#This Row],[31]],O1155)=2),1,"")</f>
        <v/>
      </c>
      <c r="AG1154" s="19" t="str">
        <f>IF(AND(מרקובחצי[[#This Row],[CycleNumber]]&lt;$B1155,SUM(מרקובחצי[[#This Row],[31]],P1155)=2),1,"")</f>
        <v/>
      </c>
      <c r="AH1154" s="19" t="str">
        <f>IF(AND(מרקובחצי[[#This Row],[CycleNumber]]&lt;$B1155,SUM(מרקובחצי[[#This Row],[31]],Q1155)=2),1,"")</f>
        <v/>
      </c>
      <c r="AI1154" s="19" t="str">
        <f>IF(AND(מרקובחצי[[#This Row],[CycleNumber]]&lt;$B1155,SUM(U1154:U1155)=2),1,"")</f>
        <v/>
      </c>
      <c r="AJ1154" s="19" t="str">
        <f>IF(AND(מרקובחצי[[#This Row],[CycleNumber]]&lt;$B1155,SUM(מרקובחצי[[#This Row],[32]],O1155)=2),1,"")</f>
        <v/>
      </c>
      <c r="AK1154" s="19" t="str">
        <f>IF(AND(מרקובחצי[[#This Row],[CycleNumber]]&lt;$B1155,SUM(מרקובחצי[[#This Row],[32]],P1155)=2),1,"")</f>
        <v/>
      </c>
      <c r="AL1154" s="19" t="str">
        <f>IF(AND(מרקובחצי[[#This Row],[CycleNumber]]&lt;$B1155,SUM(מרקובחצי[[#This Row],[32]],Q1155)=2),1,"")</f>
        <v/>
      </c>
      <c r="AM1154" s="19" t="str">
        <f>IF(AND(מרקובחצי[[#This Row],[CycleNumber]]&lt;$B1155,SUM(V1154:V1155)=2),1,"")</f>
        <v/>
      </c>
      <c r="AN1154" s="19" t="str">
        <f>IF(AND(מרקובחצי[[#This Row],[CycleNumber]]&lt;$B1155,SUM(מרקובחצי[[#This Row],[33]],O1155)=2),1,"")</f>
        <v/>
      </c>
      <c r="AO1154" s="19" t="str">
        <f>IF(AND(מרקובחצי[[#This Row],[CycleNumber]]&lt;$B1155,SUM(מרקובחצי[[#This Row],[33]],P1155)=2),1,"")</f>
        <v/>
      </c>
      <c r="AP1154" s="19" t="str">
        <f>IF(AND(מרקובחצי[[#This Row],[CycleNumber]]&lt;$B1155,SUM(מרקובחצי[[#This Row],[33]],Q1155)=2),1,"")</f>
        <v/>
      </c>
      <c r="AQ1154" s="19" t="str">
        <f>IF(AND(מרקובחצי[[#This Row],[CycleNumber]]&lt;$B1155,SUM(W1154:W1155)=2),1,"")</f>
        <v/>
      </c>
      <c r="AR1154" s="19" t="str">
        <f>IF(AND(מרקובחצי[[#This Row],[CycleNumber]]&lt;$B1155,SUM(מרקובחצי[[#This Row],[12]],S1155)=2),1,"")</f>
        <v/>
      </c>
      <c r="AS1154" s="19">
        <f>IF(AND(מרקובחצי[[#This Row],[CycleNumber]]&lt;$B1155,SUM(מרקובחצי[[#This Row],[22]],V1155)=2),1,"")</f>
        <v>1</v>
      </c>
      <c r="AT1154" s="21">
        <f>SUM(מרקובחצי[[#This Row],[11]:[33]])</f>
        <v>1</v>
      </c>
    </row>
    <row r="1155" spans="1:46" ht="15.6" x14ac:dyDescent="0.25">
      <c r="A1155" s="19" t="s">
        <v>124</v>
      </c>
      <c r="B1155" s="19">
        <v>3</v>
      </c>
      <c r="C1155">
        <v>35</v>
      </c>
      <c r="D1155" s="19">
        <f>מרקובחצי[[#This Row],[LengthofCycle]]+1</f>
        <v>36</v>
      </c>
      <c r="E1155" t="str">
        <f>IF(IFERROR(LOOKUP(מרקובחצי[[#This Row],[ClientID]],קביעויות[הפלגה]),FALSE)=מרקובחצי[[#This Row],[ClientID]],1,"")</f>
        <v/>
      </c>
      <c r="F1155" t="str">
        <f>IF(IFERROR(LOOKUP(מרקובחצי[[#This Row],[ClientID]],סוגחציקבוע[S31]),FALSE)=מרקובחצי[[#This Row],[ClientID]],1,"")</f>
        <v/>
      </c>
      <c r="G1155" t="str">
        <f>IF(IFERROR(LOOKUP(מרקובחצי[[#This Row],[ClientID]],סוגחציקבוע[S32]),FALSE)=מרקובחצי[[#This Row],[ClientID]],1,"")</f>
        <v/>
      </c>
      <c r="H1155" t="str">
        <f>IF(IFERROR(LOOKUP(מרקובחצי[[#This Row],[ClientID]],סוגחציקבוע[S33]),FALSE)=מרקובחצי[[#This Row],[ClientID]],1,"")</f>
        <v/>
      </c>
      <c r="I1155">
        <f>IF(IFERROR(LOOKUP(מרקובחצי[[#This Row],[ClientID]],סוגחציקבוע[S32&amp;33]),FALSE)=מרקובחצי[[#This Row],[ClientID]],1,"")</f>
        <v>1</v>
      </c>
      <c r="J1155" s="19">
        <f>IF(SUM(מרקובחצי[[#This Row],[11]:[13]])=1,מרקובחצי[[#This Row],[עד ועד]],IF(SUM(R1154:T1155)=1,IF(מרקובחצי[[#This Row],[עד ועד]]&lt;J1154,מרקובחצי[[#This Row],[עד ועד]],J1154),J1154))</f>
        <v>31</v>
      </c>
      <c r="K1155" s="19">
        <f>IF(SUM(מרקובחצי[[#This Row],[11]:[13]])=1,מרקובחצי[[#This Row],[עד ועד]],IF(SUM(R1154:T1155)=1,IF(מרקובחצי[[#This Row],[עד ועד]]&gt;K1154,מרקובחצי[[#This Row],[עד ועד]],K1154),K1154))</f>
        <v>36</v>
      </c>
      <c r="L1155" s="19">
        <f>IF(AND(SUM(מרקובחצי[[#This Row],[31]:[33]])=1,SUM(U1154:W1154)=0),מרקובחצי[[#This Row],[מקס]]-מרקובחצי[[#This Row],[מינ]],"")</f>
        <v>5</v>
      </c>
      <c r="M115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55" s="19" t="str">
        <f t="shared" si="18"/>
        <v>S22</v>
      </c>
      <c r="O1155" s="19" t="str">
        <f>IF(מרקובחצי[[#This Row],[קבעה הפלגה?]]=1,"",IF(AND(מרקובחצי[[#This Row],[עד ועד]]&lt;29,OR(מרקובחצי[[#This Row],[CycleNumber]]=1,AND(U1154=1,OR(מרקובחצי[[#This Row],[עד ועד]]&lt;J1154,מרקובחצי[[#This Row],[עד ועד]]&gt;K1154)),AND(V1154=1,מרקובחצי[[#This Row],[עד ועד]]&lt;J1154),W1154=1)),1,""))</f>
        <v/>
      </c>
      <c r="P1155" s="19" t="str">
        <f>IF(מרקובחצי[[#This Row],[קבעה הפלגה?]]=1,"",IF(AND(מרקובחצי[[#This Row],[עד ועד]]&gt;28,מרקובחצי[[#This Row],[עד ועד]]&lt;32,OR(מרקובחצי[[#This Row],[CycleNumber]]=1,AND(U1154=1),AND(V1154=1,OR(מרקובחצי[[#This Row],[עד ועד]]&lt;J1154,מרקובחצי[[#This Row],[עד ועד]]&gt;K1154)),W1154=1)),1,""))</f>
        <v/>
      </c>
      <c r="Q1155" s="19" t="str">
        <f>IF(מרקובחצי[[#This Row],[קבעה הפלגה?]]=1,"",IF(AND(מרקובחצי[[#This Row],[עד ועד]]&gt;31,OR(מרקובחצי[[#This Row],[CycleNumber]]=1,AND(U1154=1),AND(V1154=1,מרקובחצי[[#This Row],[עד ועד]]&gt;K1154),AND(W1154=1,OR(מרקובחצי[[#This Row],[עד ועד]]&gt;K1154,מרקובחצי[[#This Row],[עד ועד]]&lt;J1154)))),1,""))</f>
        <v/>
      </c>
      <c r="R1155" s="19" t="str">
        <f>IF(מרקובחצי[[#This Row],[CycleNumber]]&gt;1,IF(AND(O1154=1,מרקובחצי[[#This Row],[עד ועד]]&lt;29),1,""),"")</f>
        <v/>
      </c>
      <c r="S1155" s="19" t="str">
        <f>IF(מרקובחצי[[#This Row],[CycleNumber]]&gt;1,IF(OR(AND(O1154=1,מרקובחצי[[#This Row],[עד ועד]]&gt;28),AND(P1154=1),AND(Q1154=1,מרקובחצי[[#This Row],[עד ועד]]&lt;32)),1,""),"")</f>
        <v/>
      </c>
      <c r="T1155" s="19" t="str">
        <f>IF(מרקובחצי[[#This Row],[CycleNumber]]&gt;1,IF(AND(Q1154=1,מרקובחצי[[#This Row],[עד ועד]]&gt;31),1,""),"")</f>
        <v/>
      </c>
      <c r="U1155" s="19" t="str">
        <f>IF(מרקובחצי[[#This Row],[CycleNumber]]&gt;1,IF(AND(R1154=1,מרקובחצי[[#This Row],[עד ועד]]&lt;29),1,IF(AND(U1154=1,NOT(OR(מרקובחצי[[#This Row],[עד ועד]]&lt;J1154,מרקובחצי[[#This Row],[עד ועד]]&gt;K1154))),1,"")),"")</f>
        <v/>
      </c>
      <c r="V1155" s="19">
        <f>IF(מרקובחצי[[#This Row],[CycleNumber]]&gt;1,IF(AND(SUM(R1154:T1154)=1,מרקובחצי[[#This Row],[עד ועד]]&gt;28,מרקובחצי[[#This Row],[עד ועד]]&lt;32),1,IF(OR(S1154=1,AND(R1154=1,מרקובחצי[[#This Row],[עד ועד]]&gt;28),AND(T1154=1,מרקובחצי[[#This Row],[עד ועד]]&lt;32)),1,IF(AND(V1154=1,NOT(OR(מרקובחצי[[#This Row],[עד ועד]]&lt;J1154,מרקובחצי[[#This Row],[עד ועד]]&gt;K1154))),1,""))),"")</f>
        <v>1</v>
      </c>
      <c r="W1155" s="19" t="str">
        <f>IF(מרקובחצי[[#This Row],[CycleNumber]]&gt;1,IF(AND(T1154=1,מרקובחצי[[#This Row],[עד ועד]]&gt;31),1,IF(AND(W1154=1,NOT(OR(מרקובחצי[[#This Row],[עד ועד]]&lt;J1154,מרקובחצי[[#This Row],[עד ועד]]&gt;K1154))),1,"")),"")</f>
        <v/>
      </c>
      <c r="X1155" s="19" t="str">
        <f>IF(AND(מרקובחצי[[#This Row],[CycleNumber]]&lt;$B1156,SUM(מרקובחצי[[#This Row],[11]],R1156)=2),1,"")</f>
        <v/>
      </c>
      <c r="Y1155" s="19" t="str">
        <f>IF(AND(מרקובחצי[[#This Row],[CycleNumber]]&lt;$B1156,SUM(מרקובחצי[[#This Row],[11]],S1156)=2),1,"")</f>
        <v/>
      </c>
      <c r="Z1155" s="19" t="str">
        <f>IF(AND(מרקובחצי[[#This Row],[CycleNumber]]&lt;$B1156,SUM(מרקובחצי[[#This Row],[13]],S1156)=2),1,"")</f>
        <v/>
      </c>
      <c r="AA1155" s="19" t="str">
        <f>IF(AND(מרקובחצי[[#This Row],[CycleNumber]]&lt;$B1156,SUM(מרקובחצי[[#This Row],[13]],T1156)=2),1,"")</f>
        <v/>
      </c>
      <c r="AB1155" s="19" t="str">
        <f>IF(AND(מרקובחצי[[#This Row],[CycleNumber]]&lt;$B1156,SUM(מרקובחצי[[#This Row],[21]],U1156)=2),1,"")</f>
        <v/>
      </c>
      <c r="AC1155" s="19" t="str">
        <f>IF(AND(מרקובחצי[[#This Row],[CycleNumber]]&lt;$B1156,SUM(מרקובחצי[[#This Row],[21]],V1156)=2),1,"")</f>
        <v/>
      </c>
      <c r="AD1155" s="19" t="str">
        <f>IF(AND(מרקובחצי[[#This Row],[CycleNumber]]&lt;$B1156,SUM(מרקובחצי[[#This Row],[23]],V1156)=2),1,"")</f>
        <v/>
      </c>
      <c r="AE1155" s="19" t="str">
        <f>IF(AND(מרקובחצי[[#This Row],[CycleNumber]]&lt;$B1156,SUM(מרקובחצי[[#This Row],[23]],W1156)=2),1,"")</f>
        <v/>
      </c>
      <c r="AF1155" s="19" t="str">
        <f>IF(AND(מרקובחצי[[#This Row],[CycleNumber]]&lt;$B1156,SUM(מרקובחצי[[#This Row],[31]],O1156)=2),1,"")</f>
        <v/>
      </c>
      <c r="AG1155" s="19" t="str">
        <f>IF(AND(מרקובחצי[[#This Row],[CycleNumber]]&lt;$B1156,SUM(מרקובחצי[[#This Row],[31]],P1156)=2),1,"")</f>
        <v/>
      </c>
      <c r="AH1155" s="19" t="str">
        <f>IF(AND(מרקובחצי[[#This Row],[CycleNumber]]&lt;$B1156,SUM(מרקובחצי[[#This Row],[31]],Q1156)=2),1,"")</f>
        <v/>
      </c>
      <c r="AI1155" s="19" t="str">
        <f>IF(AND(מרקובחצי[[#This Row],[CycleNumber]]&lt;$B1156,SUM(U1155:U1156)=2),1,"")</f>
        <v/>
      </c>
      <c r="AJ1155" s="19" t="str">
        <f>IF(AND(מרקובחצי[[#This Row],[CycleNumber]]&lt;$B1156,SUM(מרקובחצי[[#This Row],[32]],O1156)=2),1,"")</f>
        <v/>
      </c>
      <c r="AK1155" s="19">
        <f>IF(AND(מרקובחצי[[#This Row],[CycleNumber]]&lt;$B1156,SUM(מרקובחצי[[#This Row],[32]],P1156)=2),1,"")</f>
        <v>1</v>
      </c>
      <c r="AL1155" s="19" t="str">
        <f>IF(AND(מרקובחצי[[#This Row],[CycleNumber]]&lt;$B1156,SUM(מרקובחצי[[#This Row],[32]],Q1156)=2),1,"")</f>
        <v/>
      </c>
      <c r="AM1155" s="19" t="str">
        <f>IF(AND(מרקובחצי[[#This Row],[CycleNumber]]&lt;$B1156,SUM(V1155:V1156)=2),1,"")</f>
        <v/>
      </c>
      <c r="AN1155" s="19" t="str">
        <f>IF(AND(מרקובחצי[[#This Row],[CycleNumber]]&lt;$B1156,SUM(מרקובחצי[[#This Row],[33]],O1156)=2),1,"")</f>
        <v/>
      </c>
      <c r="AO1155" s="19" t="str">
        <f>IF(AND(מרקובחצי[[#This Row],[CycleNumber]]&lt;$B1156,SUM(מרקובחצי[[#This Row],[33]],P1156)=2),1,"")</f>
        <v/>
      </c>
      <c r="AP1155" s="19" t="str">
        <f>IF(AND(מרקובחצי[[#This Row],[CycleNumber]]&lt;$B1156,SUM(מרקובחצי[[#This Row],[33]],Q1156)=2),1,"")</f>
        <v/>
      </c>
      <c r="AQ1155" s="19" t="str">
        <f>IF(AND(מרקובחצי[[#This Row],[CycleNumber]]&lt;$B1156,SUM(W1155:W1156)=2),1,"")</f>
        <v/>
      </c>
      <c r="AR1155" s="19" t="str">
        <f>IF(AND(מרקובחצי[[#This Row],[CycleNumber]]&lt;$B1156,SUM(מרקובחצי[[#This Row],[12]],S1156)=2),1,"")</f>
        <v/>
      </c>
      <c r="AS1155" s="19" t="str">
        <f>IF(AND(מרקובחצי[[#This Row],[CycleNumber]]&lt;$B1156,SUM(מרקובחצי[[#This Row],[22]],V1156)=2),1,"")</f>
        <v/>
      </c>
      <c r="AT1155" s="21">
        <f>SUM(מרקובחצי[[#This Row],[11]:[33]])</f>
        <v>1</v>
      </c>
    </row>
    <row r="1156" spans="1:46" ht="15.6" x14ac:dyDescent="0.25">
      <c r="A1156" s="19" t="s">
        <v>124</v>
      </c>
      <c r="B1156" s="19">
        <v>4</v>
      </c>
      <c r="C1156">
        <v>28</v>
      </c>
      <c r="D1156" s="19">
        <f>מרקובחצי[[#This Row],[LengthofCycle]]+1</f>
        <v>29</v>
      </c>
      <c r="E1156" t="str">
        <f>IF(IFERROR(LOOKUP(מרקובחצי[[#This Row],[ClientID]],קביעויות[הפלגה]),FALSE)=מרקובחצי[[#This Row],[ClientID]],1,"")</f>
        <v/>
      </c>
      <c r="F1156" t="str">
        <f>IF(IFERROR(LOOKUP(מרקובחצי[[#This Row],[ClientID]],סוגחציקבוע[S31]),FALSE)=מרקובחצי[[#This Row],[ClientID]],1,"")</f>
        <v/>
      </c>
      <c r="G1156" t="str">
        <f>IF(IFERROR(LOOKUP(מרקובחצי[[#This Row],[ClientID]],סוגחציקבוע[S32]),FALSE)=מרקובחצי[[#This Row],[ClientID]],1,"")</f>
        <v/>
      </c>
      <c r="H1156" t="str">
        <f>IF(IFERROR(LOOKUP(מרקובחצי[[#This Row],[ClientID]],סוגחציקבוע[S33]),FALSE)=מרקובחצי[[#This Row],[ClientID]],1,"")</f>
        <v/>
      </c>
      <c r="I1156">
        <f>IF(IFERROR(LOOKUP(מרקובחצי[[#This Row],[ClientID]],סוגחציקבוע[S32&amp;33]),FALSE)=מרקובחצי[[#This Row],[ClientID]],1,"")</f>
        <v>1</v>
      </c>
      <c r="J1156" s="19">
        <f>IF(SUM(מרקובחצי[[#This Row],[11]:[13]])=1,מרקובחצי[[#This Row],[עד ועד]],IF(SUM(R1155:T1156)=1,IF(מרקובחצי[[#This Row],[עד ועד]]&lt;J1155,מרקובחצי[[#This Row],[עד ועד]],J1155),J1155))</f>
        <v>29</v>
      </c>
      <c r="K1156" s="19">
        <f>IF(SUM(מרקובחצי[[#This Row],[11]:[13]])=1,מרקובחצי[[#This Row],[עד ועד]],IF(SUM(R1155:T1156)=1,IF(מרקובחצי[[#This Row],[עד ועד]]&gt;K1155,מרקובחצי[[#This Row],[עד ועד]],K1155),K1155))</f>
        <v>29</v>
      </c>
      <c r="L1156" s="19" t="str">
        <f>IF(AND(SUM(מרקובחצי[[#This Row],[31]:[33]])=1,SUM(U1155:W1155)=0),מרקובחצי[[#This Row],[מקס]]-מרקובחצי[[#This Row],[מינ]],"")</f>
        <v/>
      </c>
      <c r="M115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156" s="19" t="str">
        <f t="shared" si="18"/>
        <v>S32</v>
      </c>
      <c r="O1156" s="19" t="str">
        <f>IF(מרקובחצי[[#This Row],[קבעה הפלגה?]]=1,"",IF(AND(מרקובחצי[[#This Row],[עד ועד]]&lt;29,OR(מרקובחצי[[#This Row],[CycleNumber]]=1,AND(U1155=1,OR(מרקובחצי[[#This Row],[עד ועד]]&lt;J1155,מרקובחצי[[#This Row],[עד ועד]]&gt;K1155)),AND(V1155=1,מרקובחצי[[#This Row],[עד ועד]]&lt;J1155),W1155=1)),1,""))</f>
        <v/>
      </c>
      <c r="P1156" s="19">
        <f>IF(מרקובחצי[[#This Row],[קבעה הפלגה?]]=1,"",IF(AND(מרקובחצי[[#This Row],[עד ועד]]&gt;28,מרקובחצי[[#This Row],[עד ועד]]&lt;32,OR(מרקובחצי[[#This Row],[CycleNumber]]=1,AND(U1155=1),AND(V1155=1,OR(מרקובחצי[[#This Row],[עד ועד]]&lt;J1155,מרקובחצי[[#This Row],[עד ועד]]&gt;K1155)),W1155=1)),1,""))</f>
        <v>1</v>
      </c>
      <c r="Q1156" s="19" t="str">
        <f>IF(מרקובחצי[[#This Row],[קבעה הפלגה?]]=1,"",IF(AND(מרקובחצי[[#This Row],[עד ועד]]&gt;31,OR(מרקובחצי[[#This Row],[CycleNumber]]=1,AND(U1155=1),AND(V1155=1,מרקובחצי[[#This Row],[עד ועד]]&gt;K1155),AND(W1155=1,OR(מרקובחצי[[#This Row],[עד ועד]]&gt;K1155,מרקובחצי[[#This Row],[עד ועד]]&lt;J1155)))),1,""))</f>
        <v/>
      </c>
      <c r="R1156" s="19" t="str">
        <f>IF(מרקובחצי[[#This Row],[CycleNumber]]&gt;1,IF(AND(O1155=1,מרקובחצי[[#This Row],[עד ועד]]&lt;29),1,""),"")</f>
        <v/>
      </c>
      <c r="S1156" s="19" t="str">
        <f>IF(מרקובחצי[[#This Row],[CycleNumber]]&gt;1,IF(OR(AND(O1155=1,מרקובחצי[[#This Row],[עד ועד]]&gt;28),AND(P1155=1),AND(Q1155=1,מרקובחצי[[#This Row],[עד ועד]]&lt;32)),1,""),"")</f>
        <v/>
      </c>
      <c r="T1156" s="19" t="str">
        <f>IF(מרקובחצי[[#This Row],[CycleNumber]]&gt;1,IF(AND(Q1155=1,מרקובחצי[[#This Row],[עד ועד]]&gt;31),1,""),"")</f>
        <v/>
      </c>
      <c r="U1156" s="19" t="str">
        <f>IF(מרקובחצי[[#This Row],[CycleNumber]]&gt;1,IF(AND(R1155=1,מרקובחצי[[#This Row],[עד ועד]]&lt;29),1,IF(AND(U1155=1,NOT(OR(מרקובחצי[[#This Row],[עד ועד]]&lt;J1155,מרקובחצי[[#This Row],[עד ועד]]&gt;K1155))),1,"")),"")</f>
        <v/>
      </c>
      <c r="V1156" s="19" t="str">
        <f>IF(מרקובחצי[[#This Row],[CycleNumber]]&gt;1,IF(AND(SUM(R1155:T1155)=1,מרקובחצי[[#This Row],[עד ועד]]&gt;28,מרקובחצי[[#This Row],[עד ועד]]&lt;32),1,IF(OR(S1155=1,AND(R1155=1,מרקובחצי[[#This Row],[עד ועד]]&gt;28),AND(T1155=1,מרקובחצי[[#This Row],[עד ועד]]&lt;32)),1,IF(AND(V1155=1,NOT(OR(מרקובחצי[[#This Row],[עד ועד]]&lt;J1155,מרקובחצי[[#This Row],[עד ועד]]&gt;K1155))),1,""))),"")</f>
        <v/>
      </c>
      <c r="W1156" s="19" t="str">
        <f>IF(מרקובחצי[[#This Row],[CycleNumber]]&gt;1,IF(AND(T1155=1,מרקובחצי[[#This Row],[עד ועד]]&gt;31),1,IF(AND(W1155=1,NOT(OR(מרקובחצי[[#This Row],[עד ועד]]&lt;J1155,מרקובחצי[[#This Row],[עד ועד]]&gt;K1155))),1,"")),"")</f>
        <v/>
      </c>
      <c r="X1156" s="19" t="str">
        <f>IF(AND(מרקובחצי[[#This Row],[CycleNumber]]&lt;$B1157,SUM(מרקובחצי[[#This Row],[11]],R1157)=2),1,"")</f>
        <v/>
      </c>
      <c r="Y1156" s="19" t="str">
        <f>IF(AND(מרקובחצי[[#This Row],[CycleNumber]]&lt;$B1157,SUM(מרקובחצי[[#This Row],[11]],S1157)=2),1,"")</f>
        <v/>
      </c>
      <c r="Z1156" s="19" t="str">
        <f>IF(AND(מרקובחצי[[#This Row],[CycleNumber]]&lt;$B1157,SUM(מרקובחצי[[#This Row],[13]],S1157)=2),1,"")</f>
        <v/>
      </c>
      <c r="AA1156" s="19" t="str">
        <f>IF(AND(מרקובחצי[[#This Row],[CycleNumber]]&lt;$B1157,SUM(מרקובחצי[[#This Row],[13]],T1157)=2),1,"")</f>
        <v/>
      </c>
      <c r="AB1156" s="19" t="str">
        <f>IF(AND(מרקובחצי[[#This Row],[CycleNumber]]&lt;$B1157,SUM(מרקובחצי[[#This Row],[21]],U1157)=2),1,"")</f>
        <v/>
      </c>
      <c r="AC1156" s="19" t="str">
        <f>IF(AND(מרקובחצי[[#This Row],[CycleNumber]]&lt;$B1157,SUM(מרקובחצי[[#This Row],[21]],V1157)=2),1,"")</f>
        <v/>
      </c>
      <c r="AD1156" s="19" t="str">
        <f>IF(AND(מרקובחצי[[#This Row],[CycleNumber]]&lt;$B1157,SUM(מרקובחצי[[#This Row],[23]],V1157)=2),1,"")</f>
        <v/>
      </c>
      <c r="AE1156" s="19" t="str">
        <f>IF(AND(מרקובחצי[[#This Row],[CycleNumber]]&lt;$B1157,SUM(מרקובחצי[[#This Row],[23]],W1157)=2),1,"")</f>
        <v/>
      </c>
      <c r="AF1156" s="19" t="str">
        <f>IF(AND(מרקובחצי[[#This Row],[CycleNumber]]&lt;$B1157,SUM(מרקובחצי[[#This Row],[31]],O1157)=2),1,"")</f>
        <v/>
      </c>
      <c r="AG1156" s="19" t="str">
        <f>IF(AND(מרקובחצי[[#This Row],[CycleNumber]]&lt;$B1157,SUM(מרקובחצי[[#This Row],[31]],P1157)=2),1,"")</f>
        <v/>
      </c>
      <c r="AH1156" s="19" t="str">
        <f>IF(AND(מרקובחצי[[#This Row],[CycleNumber]]&lt;$B1157,SUM(מרקובחצי[[#This Row],[31]],Q1157)=2),1,"")</f>
        <v/>
      </c>
      <c r="AI1156" s="19" t="str">
        <f>IF(AND(מרקובחצי[[#This Row],[CycleNumber]]&lt;$B1157,SUM(U1156:U1157)=2),1,"")</f>
        <v/>
      </c>
      <c r="AJ1156" s="19" t="str">
        <f>IF(AND(מרקובחצי[[#This Row],[CycleNumber]]&lt;$B1157,SUM(מרקובחצי[[#This Row],[32]],O1157)=2),1,"")</f>
        <v/>
      </c>
      <c r="AK1156" s="19" t="str">
        <f>IF(AND(מרקובחצי[[#This Row],[CycleNumber]]&lt;$B1157,SUM(מרקובחצי[[#This Row],[32]],P1157)=2),1,"")</f>
        <v/>
      </c>
      <c r="AL1156" s="19" t="str">
        <f>IF(AND(מרקובחצי[[#This Row],[CycleNumber]]&lt;$B1157,SUM(מרקובחצי[[#This Row],[32]],Q1157)=2),1,"")</f>
        <v/>
      </c>
      <c r="AM1156" s="19" t="str">
        <f>IF(AND(מרקובחצי[[#This Row],[CycleNumber]]&lt;$B1157,SUM(V1156:V1157)=2),1,"")</f>
        <v/>
      </c>
      <c r="AN1156" s="19" t="str">
        <f>IF(AND(מרקובחצי[[#This Row],[CycleNumber]]&lt;$B1157,SUM(מרקובחצי[[#This Row],[33]],O1157)=2),1,"")</f>
        <v/>
      </c>
      <c r="AO1156" s="19" t="str">
        <f>IF(AND(מרקובחצי[[#This Row],[CycleNumber]]&lt;$B1157,SUM(מרקובחצי[[#This Row],[33]],P1157)=2),1,"")</f>
        <v/>
      </c>
      <c r="AP1156" s="19" t="str">
        <f>IF(AND(מרקובחצי[[#This Row],[CycleNumber]]&lt;$B1157,SUM(מרקובחצי[[#This Row],[33]],Q1157)=2),1,"")</f>
        <v/>
      </c>
      <c r="AQ1156" s="19" t="str">
        <f>IF(AND(מרקובחצי[[#This Row],[CycleNumber]]&lt;$B1157,SUM(W1156:W1157)=2),1,"")</f>
        <v/>
      </c>
      <c r="AR1156" s="19">
        <f>IF(AND(מרקובחצי[[#This Row],[CycleNumber]]&lt;$B1157,SUM(מרקובחצי[[#This Row],[12]],S1157)=2),1,"")</f>
        <v>1</v>
      </c>
      <c r="AS1156" s="19" t="str">
        <f>IF(AND(מרקובחצי[[#This Row],[CycleNumber]]&lt;$B1157,SUM(מרקובחצי[[#This Row],[22]],V1157)=2),1,"")</f>
        <v/>
      </c>
      <c r="AT1156" s="21">
        <f>SUM(מרקובחצי[[#This Row],[11]:[33]])</f>
        <v>1</v>
      </c>
    </row>
    <row r="1157" spans="1:46" ht="15.6" x14ac:dyDescent="0.25">
      <c r="A1157" s="19" t="s">
        <v>124</v>
      </c>
      <c r="B1157" s="19">
        <v>5</v>
      </c>
      <c r="C1157">
        <v>30</v>
      </c>
      <c r="D1157" s="19">
        <f>מרקובחצי[[#This Row],[LengthofCycle]]+1</f>
        <v>31</v>
      </c>
      <c r="E1157" t="str">
        <f>IF(IFERROR(LOOKUP(מרקובחצי[[#This Row],[ClientID]],קביעויות[הפלגה]),FALSE)=מרקובחצי[[#This Row],[ClientID]],1,"")</f>
        <v/>
      </c>
      <c r="F1157" t="str">
        <f>IF(IFERROR(LOOKUP(מרקובחצי[[#This Row],[ClientID]],סוגחציקבוע[S31]),FALSE)=מרקובחצי[[#This Row],[ClientID]],1,"")</f>
        <v/>
      </c>
      <c r="G1157" t="str">
        <f>IF(IFERROR(LOOKUP(מרקובחצי[[#This Row],[ClientID]],סוגחציקבוע[S32]),FALSE)=מרקובחצי[[#This Row],[ClientID]],1,"")</f>
        <v/>
      </c>
      <c r="H1157" t="str">
        <f>IF(IFERROR(LOOKUP(מרקובחצי[[#This Row],[ClientID]],סוגחציקבוע[S33]),FALSE)=מרקובחצי[[#This Row],[ClientID]],1,"")</f>
        <v/>
      </c>
      <c r="I1157">
        <f>IF(IFERROR(LOOKUP(מרקובחצי[[#This Row],[ClientID]],סוגחציקבוע[S32&amp;33]),FALSE)=מרקובחצי[[#This Row],[ClientID]],1,"")</f>
        <v>1</v>
      </c>
      <c r="J1157" s="19">
        <f>IF(SUM(מרקובחצי[[#This Row],[11]:[13]])=1,מרקובחצי[[#This Row],[עד ועד]],IF(SUM(R1156:T1157)=1,IF(מרקובחצי[[#This Row],[עד ועד]]&lt;J1156,מרקובחצי[[#This Row],[עד ועד]],J1156),J1156))</f>
        <v>29</v>
      </c>
      <c r="K1157" s="19">
        <f>IF(SUM(מרקובחצי[[#This Row],[11]:[13]])=1,מרקובחצי[[#This Row],[עד ועד]],IF(SUM(R1156:T1157)=1,IF(מרקובחצי[[#This Row],[עד ועד]]&gt;K1156,מרקובחצי[[#This Row],[עד ועד]],K1156),K1156))</f>
        <v>31</v>
      </c>
      <c r="L1157" s="19" t="str">
        <f>IF(AND(SUM(מרקובחצי[[#This Row],[31]:[33]])=1,SUM(U1156:W1156)=0),מרקובחצי[[#This Row],[מקס]]-מרקובחצי[[#This Row],[מינ]],"")</f>
        <v/>
      </c>
      <c r="M115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157" s="19" t="str">
        <f t="shared" si="18"/>
        <v>S12</v>
      </c>
      <c r="O1157" s="19" t="str">
        <f>IF(מרקובחצי[[#This Row],[קבעה הפלגה?]]=1,"",IF(AND(מרקובחצי[[#This Row],[עד ועד]]&lt;29,OR(מרקובחצי[[#This Row],[CycleNumber]]=1,AND(U1156=1,OR(מרקובחצי[[#This Row],[עד ועד]]&lt;J1156,מרקובחצי[[#This Row],[עד ועד]]&gt;K1156)),AND(V1156=1,מרקובחצי[[#This Row],[עד ועד]]&lt;J1156),W1156=1)),1,""))</f>
        <v/>
      </c>
      <c r="P1157" s="19" t="str">
        <f>IF(מרקובחצי[[#This Row],[קבעה הפלגה?]]=1,"",IF(AND(מרקובחצי[[#This Row],[עד ועד]]&gt;28,מרקובחצי[[#This Row],[עד ועד]]&lt;32,OR(מרקובחצי[[#This Row],[CycleNumber]]=1,AND(U1156=1),AND(V1156=1,OR(מרקובחצי[[#This Row],[עד ועד]]&lt;J1156,מרקובחצי[[#This Row],[עד ועד]]&gt;K1156)),W1156=1)),1,""))</f>
        <v/>
      </c>
      <c r="Q1157" s="19" t="str">
        <f>IF(מרקובחצי[[#This Row],[קבעה הפלגה?]]=1,"",IF(AND(מרקובחצי[[#This Row],[עד ועד]]&gt;31,OR(מרקובחצי[[#This Row],[CycleNumber]]=1,AND(U1156=1),AND(V1156=1,מרקובחצי[[#This Row],[עד ועד]]&gt;K1156),AND(W1156=1,OR(מרקובחצי[[#This Row],[עד ועד]]&gt;K1156,מרקובחצי[[#This Row],[עד ועד]]&lt;J1156)))),1,""))</f>
        <v/>
      </c>
      <c r="R1157" s="19" t="str">
        <f>IF(מרקובחצי[[#This Row],[CycleNumber]]&gt;1,IF(AND(O1156=1,מרקובחצי[[#This Row],[עד ועד]]&lt;29),1,""),"")</f>
        <v/>
      </c>
      <c r="S1157" s="19">
        <f>IF(מרקובחצי[[#This Row],[CycleNumber]]&gt;1,IF(OR(AND(O1156=1,מרקובחצי[[#This Row],[עד ועד]]&gt;28),AND(P1156=1),AND(Q1156=1,מרקובחצי[[#This Row],[עד ועד]]&lt;32)),1,""),"")</f>
        <v>1</v>
      </c>
      <c r="T1157" s="19" t="str">
        <f>IF(מרקובחצי[[#This Row],[CycleNumber]]&gt;1,IF(AND(Q1156=1,מרקובחצי[[#This Row],[עד ועד]]&gt;31),1,""),"")</f>
        <v/>
      </c>
      <c r="U1157" s="19" t="str">
        <f>IF(מרקובחצי[[#This Row],[CycleNumber]]&gt;1,IF(AND(R1156=1,מרקובחצי[[#This Row],[עד ועד]]&lt;29),1,IF(AND(U1156=1,NOT(OR(מרקובחצי[[#This Row],[עד ועד]]&lt;J1156,מרקובחצי[[#This Row],[עד ועד]]&gt;K1156))),1,"")),"")</f>
        <v/>
      </c>
      <c r="V1157" s="19" t="str">
        <f>IF(מרקובחצי[[#This Row],[CycleNumber]]&gt;1,IF(AND(SUM(R1156:T1156)=1,מרקובחצי[[#This Row],[עד ועד]]&gt;28,מרקובחצי[[#This Row],[עד ועד]]&lt;32),1,IF(OR(S1156=1,AND(R1156=1,מרקובחצי[[#This Row],[עד ועד]]&gt;28),AND(T1156=1,מרקובחצי[[#This Row],[עד ועד]]&lt;32)),1,IF(AND(V1156=1,NOT(OR(מרקובחצי[[#This Row],[עד ועד]]&lt;J1156,מרקובחצי[[#This Row],[עד ועד]]&gt;K1156))),1,""))),"")</f>
        <v/>
      </c>
      <c r="W1157" s="19" t="str">
        <f>IF(מרקובחצי[[#This Row],[CycleNumber]]&gt;1,IF(AND(T1156=1,מרקובחצי[[#This Row],[עד ועד]]&gt;31),1,IF(AND(W1156=1,NOT(OR(מרקובחצי[[#This Row],[עד ועד]]&lt;J1156,מרקובחצי[[#This Row],[עד ועד]]&gt;K1156))),1,"")),"")</f>
        <v/>
      </c>
      <c r="X1157" s="19" t="str">
        <f>IF(AND(מרקובחצי[[#This Row],[CycleNumber]]&lt;$B1158,SUM(מרקובחצי[[#This Row],[11]],R1158)=2),1,"")</f>
        <v/>
      </c>
      <c r="Y1157" s="19" t="str">
        <f>IF(AND(מרקובחצי[[#This Row],[CycleNumber]]&lt;$B1158,SUM(מרקובחצי[[#This Row],[11]],S1158)=2),1,"")</f>
        <v/>
      </c>
      <c r="Z1157" s="19" t="str">
        <f>IF(AND(מרקובחצי[[#This Row],[CycleNumber]]&lt;$B1158,SUM(מרקובחצי[[#This Row],[13]],S1158)=2),1,"")</f>
        <v/>
      </c>
      <c r="AA1157" s="19" t="str">
        <f>IF(AND(מרקובחצי[[#This Row],[CycleNumber]]&lt;$B1158,SUM(מרקובחצי[[#This Row],[13]],T1158)=2),1,"")</f>
        <v/>
      </c>
      <c r="AB1157" s="19" t="str">
        <f>IF(AND(מרקובחצי[[#This Row],[CycleNumber]]&lt;$B1158,SUM(מרקובחצי[[#This Row],[21]],U1158)=2),1,"")</f>
        <v/>
      </c>
      <c r="AC1157" s="19" t="str">
        <f>IF(AND(מרקובחצי[[#This Row],[CycleNumber]]&lt;$B1158,SUM(מרקובחצי[[#This Row],[21]],V1158)=2),1,"")</f>
        <v/>
      </c>
      <c r="AD1157" s="19" t="str">
        <f>IF(AND(מרקובחצי[[#This Row],[CycleNumber]]&lt;$B1158,SUM(מרקובחצי[[#This Row],[23]],V1158)=2),1,"")</f>
        <v/>
      </c>
      <c r="AE1157" s="19" t="str">
        <f>IF(AND(מרקובחצי[[#This Row],[CycleNumber]]&lt;$B1158,SUM(מרקובחצי[[#This Row],[23]],W1158)=2),1,"")</f>
        <v/>
      </c>
      <c r="AF1157" s="19" t="str">
        <f>IF(AND(מרקובחצי[[#This Row],[CycleNumber]]&lt;$B1158,SUM(מרקובחצי[[#This Row],[31]],O1158)=2),1,"")</f>
        <v/>
      </c>
      <c r="AG1157" s="19" t="str">
        <f>IF(AND(מרקובחצי[[#This Row],[CycleNumber]]&lt;$B1158,SUM(מרקובחצי[[#This Row],[31]],P1158)=2),1,"")</f>
        <v/>
      </c>
      <c r="AH1157" s="19" t="str">
        <f>IF(AND(מרקובחצי[[#This Row],[CycleNumber]]&lt;$B1158,SUM(מרקובחצי[[#This Row],[31]],Q1158)=2),1,"")</f>
        <v/>
      </c>
      <c r="AI1157" s="19" t="str">
        <f>IF(AND(מרקובחצי[[#This Row],[CycleNumber]]&lt;$B1158,SUM(U1157:U1158)=2),1,"")</f>
        <v/>
      </c>
      <c r="AJ1157" s="19" t="str">
        <f>IF(AND(מרקובחצי[[#This Row],[CycleNumber]]&lt;$B1158,SUM(מרקובחצי[[#This Row],[32]],O1158)=2),1,"")</f>
        <v/>
      </c>
      <c r="AK1157" s="19" t="str">
        <f>IF(AND(מרקובחצי[[#This Row],[CycleNumber]]&lt;$B1158,SUM(מרקובחצי[[#This Row],[32]],P1158)=2),1,"")</f>
        <v/>
      </c>
      <c r="AL1157" s="19" t="str">
        <f>IF(AND(מרקובחצי[[#This Row],[CycleNumber]]&lt;$B1158,SUM(מרקובחצי[[#This Row],[32]],Q1158)=2),1,"")</f>
        <v/>
      </c>
      <c r="AM1157" s="19" t="str">
        <f>IF(AND(מרקובחצי[[#This Row],[CycleNumber]]&lt;$B1158,SUM(V1157:V1158)=2),1,"")</f>
        <v/>
      </c>
      <c r="AN1157" s="19" t="str">
        <f>IF(AND(מרקובחצי[[#This Row],[CycleNumber]]&lt;$B1158,SUM(מרקובחצי[[#This Row],[33]],O1158)=2),1,"")</f>
        <v/>
      </c>
      <c r="AO1157" s="19" t="str">
        <f>IF(AND(מרקובחצי[[#This Row],[CycleNumber]]&lt;$B1158,SUM(מרקובחצי[[#This Row],[33]],P1158)=2),1,"")</f>
        <v/>
      </c>
      <c r="AP1157" s="19" t="str">
        <f>IF(AND(מרקובחצי[[#This Row],[CycleNumber]]&lt;$B1158,SUM(מרקובחצי[[#This Row],[33]],Q1158)=2),1,"")</f>
        <v/>
      </c>
      <c r="AQ1157" s="19" t="str">
        <f>IF(AND(מרקובחצי[[#This Row],[CycleNumber]]&lt;$B1158,SUM(W1157:W1158)=2),1,"")</f>
        <v/>
      </c>
      <c r="AR1157" s="19" t="str">
        <f>IF(AND(מרקובחצי[[#This Row],[CycleNumber]]&lt;$B1158,SUM(מרקובחצי[[#This Row],[12]],S1158)=2),1,"")</f>
        <v/>
      </c>
      <c r="AS1157" s="19">
        <f>IF(AND(מרקובחצי[[#This Row],[CycleNumber]]&lt;$B1158,SUM(מרקובחצי[[#This Row],[22]],V1158)=2),1,"")</f>
        <v>1</v>
      </c>
      <c r="AT1157" s="21">
        <f>SUM(מרקובחצי[[#This Row],[11]:[33]])</f>
        <v>1</v>
      </c>
    </row>
    <row r="1158" spans="1:46" ht="15.6" x14ac:dyDescent="0.25">
      <c r="A1158" s="19" t="s">
        <v>124</v>
      </c>
      <c r="B1158" s="19">
        <v>6</v>
      </c>
      <c r="C1158">
        <v>33</v>
      </c>
      <c r="D1158" s="19">
        <f>מרקובחצי[[#This Row],[LengthofCycle]]+1</f>
        <v>34</v>
      </c>
      <c r="E1158" t="str">
        <f>IF(IFERROR(LOOKUP(מרקובחצי[[#This Row],[ClientID]],קביעויות[הפלגה]),FALSE)=מרקובחצי[[#This Row],[ClientID]],1,"")</f>
        <v/>
      </c>
      <c r="F1158" t="str">
        <f>IF(IFERROR(LOOKUP(מרקובחצי[[#This Row],[ClientID]],סוגחציקבוע[S31]),FALSE)=מרקובחצי[[#This Row],[ClientID]],1,"")</f>
        <v/>
      </c>
      <c r="G1158" t="str">
        <f>IF(IFERROR(LOOKUP(מרקובחצי[[#This Row],[ClientID]],סוגחציקבוע[S32]),FALSE)=מרקובחצי[[#This Row],[ClientID]],1,"")</f>
        <v/>
      </c>
      <c r="H1158" t="str">
        <f>IF(IFERROR(LOOKUP(מרקובחצי[[#This Row],[ClientID]],סוגחציקבוע[S33]),FALSE)=מרקובחצי[[#This Row],[ClientID]],1,"")</f>
        <v/>
      </c>
      <c r="I1158">
        <f>IF(IFERROR(LOOKUP(מרקובחצי[[#This Row],[ClientID]],סוגחציקבוע[S32&amp;33]),FALSE)=מרקובחצי[[#This Row],[ClientID]],1,"")</f>
        <v>1</v>
      </c>
      <c r="J1158" s="19">
        <f>IF(SUM(מרקובחצי[[#This Row],[11]:[13]])=1,מרקובחצי[[#This Row],[עד ועד]],IF(SUM(R1157:T1158)=1,IF(מרקובחצי[[#This Row],[עד ועד]]&lt;J1157,מרקובחצי[[#This Row],[עד ועד]],J1157),J1157))</f>
        <v>29</v>
      </c>
      <c r="K1158" s="19">
        <f>IF(SUM(מרקובחצי[[#This Row],[11]:[13]])=1,מרקובחצי[[#This Row],[עד ועד]],IF(SUM(R1157:T1158)=1,IF(מרקובחצי[[#This Row],[עד ועד]]&gt;K1157,מרקובחצי[[#This Row],[עד ועד]],K1157),K1157))</f>
        <v>34</v>
      </c>
      <c r="L1158" s="19">
        <f>IF(AND(SUM(מרקובחצי[[#This Row],[31]:[33]])=1,SUM(U1157:W1157)=0),מרקובחצי[[#This Row],[מקס]]-מרקובחצי[[#This Row],[מינ]],"")</f>
        <v>5</v>
      </c>
      <c r="M115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58" s="19" t="str">
        <f t="shared" si="18"/>
        <v>S22</v>
      </c>
      <c r="O1158" s="19" t="str">
        <f>IF(מרקובחצי[[#This Row],[קבעה הפלגה?]]=1,"",IF(AND(מרקובחצי[[#This Row],[עד ועד]]&lt;29,OR(מרקובחצי[[#This Row],[CycleNumber]]=1,AND(U1157=1,OR(מרקובחצי[[#This Row],[עד ועד]]&lt;J1157,מרקובחצי[[#This Row],[עד ועד]]&gt;K1157)),AND(V1157=1,מרקובחצי[[#This Row],[עד ועד]]&lt;J1157),W1157=1)),1,""))</f>
        <v/>
      </c>
      <c r="P1158" s="19" t="str">
        <f>IF(מרקובחצי[[#This Row],[קבעה הפלגה?]]=1,"",IF(AND(מרקובחצי[[#This Row],[עד ועד]]&gt;28,מרקובחצי[[#This Row],[עד ועד]]&lt;32,OR(מרקובחצי[[#This Row],[CycleNumber]]=1,AND(U1157=1),AND(V1157=1,OR(מרקובחצי[[#This Row],[עד ועד]]&lt;J1157,מרקובחצי[[#This Row],[עד ועד]]&gt;K1157)),W1157=1)),1,""))</f>
        <v/>
      </c>
      <c r="Q1158" s="19" t="str">
        <f>IF(מרקובחצי[[#This Row],[קבעה הפלגה?]]=1,"",IF(AND(מרקובחצי[[#This Row],[עד ועד]]&gt;31,OR(מרקובחצי[[#This Row],[CycleNumber]]=1,AND(U1157=1),AND(V1157=1,מרקובחצי[[#This Row],[עד ועד]]&gt;K1157),AND(W1157=1,OR(מרקובחצי[[#This Row],[עד ועד]]&gt;K1157,מרקובחצי[[#This Row],[עד ועד]]&lt;J1157)))),1,""))</f>
        <v/>
      </c>
      <c r="R1158" s="19" t="str">
        <f>IF(מרקובחצי[[#This Row],[CycleNumber]]&gt;1,IF(AND(O1157=1,מרקובחצי[[#This Row],[עד ועד]]&lt;29),1,""),"")</f>
        <v/>
      </c>
      <c r="S1158" s="19" t="str">
        <f>IF(מרקובחצי[[#This Row],[CycleNumber]]&gt;1,IF(OR(AND(O1157=1,מרקובחצי[[#This Row],[עד ועד]]&gt;28),AND(P1157=1),AND(Q1157=1,מרקובחצי[[#This Row],[עד ועד]]&lt;32)),1,""),"")</f>
        <v/>
      </c>
      <c r="T1158" s="19" t="str">
        <f>IF(מרקובחצי[[#This Row],[CycleNumber]]&gt;1,IF(AND(Q1157=1,מרקובחצי[[#This Row],[עד ועד]]&gt;31),1,""),"")</f>
        <v/>
      </c>
      <c r="U1158" s="19" t="str">
        <f>IF(מרקובחצי[[#This Row],[CycleNumber]]&gt;1,IF(AND(R1157=1,מרקובחצי[[#This Row],[עד ועד]]&lt;29),1,IF(AND(U1157=1,NOT(OR(מרקובחצי[[#This Row],[עד ועד]]&lt;J1157,מרקובחצי[[#This Row],[עד ועד]]&gt;K1157))),1,"")),"")</f>
        <v/>
      </c>
      <c r="V1158" s="19">
        <f>IF(מרקובחצי[[#This Row],[CycleNumber]]&gt;1,IF(AND(SUM(R1157:T1157)=1,מרקובחצי[[#This Row],[עד ועד]]&gt;28,מרקובחצי[[#This Row],[עד ועד]]&lt;32),1,IF(OR(S1157=1,AND(R1157=1,מרקובחצי[[#This Row],[עד ועד]]&gt;28),AND(T1157=1,מרקובחצי[[#This Row],[עד ועד]]&lt;32)),1,IF(AND(V1157=1,NOT(OR(מרקובחצי[[#This Row],[עד ועד]]&lt;J1157,מרקובחצי[[#This Row],[עד ועד]]&gt;K1157))),1,""))),"")</f>
        <v>1</v>
      </c>
      <c r="W1158" s="19" t="str">
        <f>IF(מרקובחצי[[#This Row],[CycleNumber]]&gt;1,IF(AND(T1157=1,מרקובחצי[[#This Row],[עד ועד]]&gt;31),1,IF(AND(W1157=1,NOT(OR(מרקובחצי[[#This Row],[עד ועד]]&lt;J1157,מרקובחצי[[#This Row],[עד ועד]]&gt;K1157))),1,"")),"")</f>
        <v/>
      </c>
      <c r="X1158" s="19" t="str">
        <f>IF(AND(מרקובחצי[[#This Row],[CycleNumber]]&lt;$B1159,SUM(מרקובחצי[[#This Row],[11]],R1159)=2),1,"")</f>
        <v/>
      </c>
      <c r="Y1158" s="19" t="str">
        <f>IF(AND(מרקובחצי[[#This Row],[CycleNumber]]&lt;$B1159,SUM(מרקובחצי[[#This Row],[11]],S1159)=2),1,"")</f>
        <v/>
      </c>
      <c r="Z1158" s="19" t="str">
        <f>IF(AND(מרקובחצי[[#This Row],[CycleNumber]]&lt;$B1159,SUM(מרקובחצי[[#This Row],[13]],S1159)=2),1,"")</f>
        <v/>
      </c>
      <c r="AA1158" s="19" t="str">
        <f>IF(AND(מרקובחצי[[#This Row],[CycleNumber]]&lt;$B1159,SUM(מרקובחצי[[#This Row],[13]],T1159)=2),1,"")</f>
        <v/>
      </c>
      <c r="AB1158" s="19" t="str">
        <f>IF(AND(מרקובחצי[[#This Row],[CycleNumber]]&lt;$B1159,SUM(מרקובחצי[[#This Row],[21]],U1159)=2),1,"")</f>
        <v/>
      </c>
      <c r="AC1158" s="19" t="str">
        <f>IF(AND(מרקובחצי[[#This Row],[CycleNumber]]&lt;$B1159,SUM(מרקובחצי[[#This Row],[21]],V1159)=2),1,"")</f>
        <v/>
      </c>
      <c r="AD1158" s="19" t="str">
        <f>IF(AND(מרקובחצי[[#This Row],[CycleNumber]]&lt;$B1159,SUM(מרקובחצי[[#This Row],[23]],V1159)=2),1,"")</f>
        <v/>
      </c>
      <c r="AE1158" s="19" t="str">
        <f>IF(AND(מרקובחצי[[#This Row],[CycleNumber]]&lt;$B1159,SUM(מרקובחצי[[#This Row],[23]],W1159)=2),1,"")</f>
        <v/>
      </c>
      <c r="AF1158" s="19" t="str">
        <f>IF(AND(מרקובחצי[[#This Row],[CycleNumber]]&lt;$B1159,SUM(מרקובחצי[[#This Row],[31]],O1159)=2),1,"")</f>
        <v/>
      </c>
      <c r="AG1158" s="19" t="str">
        <f>IF(AND(מרקובחצי[[#This Row],[CycleNumber]]&lt;$B1159,SUM(מרקובחצי[[#This Row],[31]],P1159)=2),1,"")</f>
        <v/>
      </c>
      <c r="AH1158" s="19" t="str">
        <f>IF(AND(מרקובחצי[[#This Row],[CycleNumber]]&lt;$B1159,SUM(מרקובחצי[[#This Row],[31]],Q1159)=2),1,"")</f>
        <v/>
      </c>
      <c r="AI1158" s="19" t="str">
        <f>IF(AND(מרקובחצי[[#This Row],[CycleNumber]]&lt;$B1159,SUM(U1158:U1159)=2),1,"")</f>
        <v/>
      </c>
      <c r="AJ1158" s="19">
        <f>IF(AND(מרקובחצי[[#This Row],[CycleNumber]]&lt;$B1159,SUM(מרקובחצי[[#This Row],[32]],O1159)=2),1,"")</f>
        <v>1</v>
      </c>
      <c r="AK1158" s="19" t="str">
        <f>IF(AND(מרקובחצי[[#This Row],[CycleNumber]]&lt;$B1159,SUM(מרקובחצי[[#This Row],[32]],P1159)=2),1,"")</f>
        <v/>
      </c>
      <c r="AL1158" s="19" t="str">
        <f>IF(AND(מרקובחצי[[#This Row],[CycleNumber]]&lt;$B1159,SUM(מרקובחצי[[#This Row],[32]],Q1159)=2),1,"")</f>
        <v/>
      </c>
      <c r="AM1158" s="19" t="str">
        <f>IF(AND(מרקובחצי[[#This Row],[CycleNumber]]&lt;$B1159,SUM(V1158:V1159)=2),1,"")</f>
        <v/>
      </c>
      <c r="AN1158" s="19" t="str">
        <f>IF(AND(מרקובחצי[[#This Row],[CycleNumber]]&lt;$B1159,SUM(מרקובחצי[[#This Row],[33]],O1159)=2),1,"")</f>
        <v/>
      </c>
      <c r="AO1158" s="19" t="str">
        <f>IF(AND(מרקובחצי[[#This Row],[CycleNumber]]&lt;$B1159,SUM(מרקובחצי[[#This Row],[33]],P1159)=2),1,"")</f>
        <v/>
      </c>
      <c r="AP1158" s="19" t="str">
        <f>IF(AND(מרקובחצי[[#This Row],[CycleNumber]]&lt;$B1159,SUM(מרקובחצי[[#This Row],[33]],Q1159)=2),1,"")</f>
        <v/>
      </c>
      <c r="AQ1158" s="19" t="str">
        <f>IF(AND(מרקובחצי[[#This Row],[CycleNumber]]&lt;$B1159,SUM(W1158:W1159)=2),1,"")</f>
        <v/>
      </c>
      <c r="AR1158" s="19" t="str">
        <f>IF(AND(מרקובחצי[[#This Row],[CycleNumber]]&lt;$B1159,SUM(מרקובחצי[[#This Row],[12]],S1159)=2),1,"")</f>
        <v/>
      </c>
      <c r="AS1158" s="19" t="str">
        <f>IF(AND(מרקובחצי[[#This Row],[CycleNumber]]&lt;$B1159,SUM(מרקובחצי[[#This Row],[22]],V1159)=2),1,"")</f>
        <v/>
      </c>
      <c r="AT1158" s="21">
        <f>SUM(מרקובחצי[[#This Row],[11]:[33]])</f>
        <v>1</v>
      </c>
    </row>
    <row r="1159" spans="1:46" ht="15.6" x14ac:dyDescent="0.25">
      <c r="A1159" s="19" t="s">
        <v>124</v>
      </c>
      <c r="B1159" s="19">
        <v>7</v>
      </c>
      <c r="C1159">
        <v>27</v>
      </c>
      <c r="D1159" s="19">
        <f>מרקובחצי[[#This Row],[LengthofCycle]]+1</f>
        <v>28</v>
      </c>
      <c r="E1159" t="str">
        <f>IF(IFERROR(LOOKUP(מרקובחצי[[#This Row],[ClientID]],קביעויות[הפלגה]),FALSE)=מרקובחצי[[#This Row],[ClientID]],1,"")</f>
        <v/>
      </c>
      <c r="F1159" t="str">
        <f>IF(IFERROR(LOOKUP(מרקובחצי[[#This Row],[ClientID]],סוגחציקבוע[S31]),FALSE)=מרקובחצי[[#This Row],[ClientID]],1,"")</f>
        <v/>
      </c>
      <c r="G1159" t="str">
        <f>IF(IFERROR(LOOKUP(מרקובחצי[[#This Row],[ClientID]],סוגחציקבוע[S32]),FALSE)=מרקובחצי[[#This Row],[ClientID]],1,"")</f>
        <v/>
      </c>
      <c r="H1159" t="str">
        <f>IF(IFERROR(LOOKUP(מרקובחצי[[#This Row],[ClientID]],סוגחציקבוע[S33]),FALSE)=מרקובחצי[[#This Row],[ClientID]],1,"")</f>
        <v/>
      </c>
      <c r="I1159">
        <f>IF(IFERROR(LOOKUP(מרקובחצי[[#This Row],[ClientID]],סוגחציקבוע[S32&amp;33]),FALSE)=מרקובחצי[[#This Row],[ClientID]],1,"")</f>
        <v>1</v>
      </c>
      <c r="J1159" s="19">
        <f>IF(SUM(מרקובחצי[[#This Row],[11]:[13]])=1,מרקובחצי[[#This Row],[עד ועד]],IF(SUM(R1158:T1159)=1,IF(מרקובחצי[[#This Row],[עד ועד]]&lt;J1158,מרקובחצי[[#This Row],[עד ועד]],J1158),J1158))</f>
        <v>28</v>
      </c>
      <c r="K1159" s="19">
        <f>IF(SUM(מרקובחצי[[#This Row],[11]:[13]])=1,מרקובחצי[[#This Row],[עד ועד]],IF(SUM(R1158:T1159)=1,IF(מרקובחצי[[#This Row],[עד ועד]]&gt;K1158,מרקובחצי[[#This Row],[עד ועד]],K1158),K1158))</f>
        <v>28</v>
      </c>
      <c r="L1159" s="19" t="str">
        <f>IF(AND(SUM(מרקובחצי[[#This Row],[31]:[33]])=1,SUM(U1158:W1158)=0),מרקובחצי[[#This Row],[מקס]]-מרקובחצי[[#This Row],[מינ]],"")</f>
        <v/>
      </c>
      <c r="M115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159" s="19" t="str">
        <f t="shared" si="18"/>
        <v>S32</v>
      </c>
      <c r="O1159" s="19">
        <f>IF(מרקובחצי[[#This Row],[קבעה הפלגה?]]=1,"",IF(AND(מרקובחצי[[#This Row],[עד ועד]]&lt;29,OR(מרקובחצי[[#This Row],[CycleNumber]]=1,AND(U1158=1,OR(מרקובחצי[[#This Row],[עד ועד]]&lt;J1158,מרקובחצי[[#This Row],[עד ועד]]&gt;K1158)),AND(V1158=1,מרקובחצי[[#This Row],[עד ועד]]&lt;J1158),W1158=1)),1,""))</f>
        <v>1</v>
      </c>
      <c r="P1159" s="19" t="str">
        <f>IF(מרקובחצי[[#This Row],[קבעה הפלגה?]]=1,"",IF(AND(מרקובחצי[[#This Row],[עד ועד]]&gt;28,מרקובחצי[[#This Row],[עד ועד]]&lt;32,OR(מרקובחצי[[#This Row],[CycleNumber]]=1,AND(U1158=1),AND(V1158=1,OR(מרקובחצי[[#This Row],[עד ועד]]&lt;J1158,מרקובחצי[[#This Row],[עד ועד]]&gt;K1158)),W1158=1)),1,""))</f>
        <v/>
      </c>
      <c r="Q1159" s="19" t="str">
        <f>IF(מרקובחצי[[#This Row],[קבעה הפלגה?]]=1,"",IF(AND(מרקובחצי[[#This Row],[עד ועד]]&gt;31,OR(מרקובחצי[[#This Row],[CycleNumber]]=1,AND(U1158=1),AND(V1158=1,מרקובחצי[[#This Row],[עד ועד]]&gt;K1158),AND(W1158=1,OR(מרקובחצי[[#This Row],[עד ועד]]&gt;K1158,מרקובחצי[[#This Row],[עד ועד]]&lt;J1158)))),1,""))</f>
        <v/>
      </c>
      <c r="R1159" s="19" t="str">
        <f>IF(מרקובחצי[[#This Row],[CycleNumber]]&gt;1,IF(AND(O1158=1,מרקובחצי[[#This Row],[עד ועד]]&lt;29),1,""),"")</f>
        <v/>
      </c>
      <c r="S1159" s="19" t="str">
        <f>IF(מרקובחצי[[#This Row],[CycleNumber]]&gt;1,IF(OR(AND(O1158=1,מרקובחצי[[#This Row],[עד ועד]]&gt;28),AND(P1158=1),AND(Q1158=1,מרקובחצי[[#This Row],[עד ועד]]&lt;32)),1,""),"")</f>
        <v/>
      </c>
      <c r="T1159" s="19" t="str">
        <f>IF(מרקובחצי[[#This Row],[CycleNumber]]&gt;1,IF(AND(Q1158=1,מרקובחצי[[#This Row],[עד ועד]]&gt;31),1,""),"")</f>
        <v/>
      </c>
      <c r="U1159" s="19" t="str">
        <f>IF(מרקובחצי[[#This Row],[CycleNumber]]&gt;1,IF(AND(R1158=1,מרקובחצי[[#This Row],[עד ועד]]&lt;29),1,IF(AND(U1158=1,NOT(OR(מרקובחצי[[#This Row],[עד ועד]]&lt;J1158,מרקובחצי[[#This Row],[עד ועד]]&gt;K1158))),1,"")),"")</f>
        <v/>
      </c>
      <c r="V1159" s="19" t="str">
        <f>IF(מרקובחצי[[#This Row],[CycleNumber]]&gt;1,IF(AND(SUM(R1158:T1158)=1,מרקובחצי[[#This Row],[עד ועד]]&gt;28,מרקובחצי[[#This Row],[עד ועד]]&lt;32),1,IF(OR(S1158=1,AND(R1158=1,מרקובחצי[[#This Row],[עד ועד]]&gt;28),AND(T1158=1,מרקובחצי[[#This Row],[עד ועד]]&lt;32)),1,IF(AND(V1158=1,NOT(OR(מרקובחצי[[#This Row],[עד ועד]]&lt;J1158,מרקובחצי[[#This Row],[עד ועד]]&gt;K1158))),1,""))),"")</f>
        <v/>
      </c>
      <c r="W1159" s="19" t="str">
        <f>IF(מרקובחצי[[#This Row],[CycleNumber]]&gt;1,IF(AND(T1158=1,מרקובחצי[[#This Row],[עד ועד]]&gt;31),1,IF(AND(W1158=1,NOT(OR(מרקובחצי[[#This Row],[עד ועד]]&lt;J1158,מרקובחצי[[#This Row],[עד ועד]]&gt;K1158))),1,"")),"")</f>
        <v/>
      </c>
      <c r="X1159" s="19" t="str">
        <f>IF(AND(מרקובחצי[[#This Row],[CycleNumber]]&lt;$B1160,SUM(מרקובחצי[[#This Row],[11]],R1160)=2),1,"")</f>
        <v/>
      </c>
      <c r="Y1159" s="19">
        <f>IF(AND(מרקובחצי[[#This Row],[CycleNumber]]&lt;$B1160,SUM(מרקובחצי[[#This Row],[11]],S1160)=2),1,"")</f>
        <v>1</v>
      </c>
      <c r="Z1159" s="19" t="str">
        <f>IF(AND(מרקובחצי[[#This Row],[CycleNumber]]&lt;$B1160,SUM(מרקובחצי[[#This Row],[13]],S1160)=2),1,"")</f>
        <v/>
      </c>
      <c r="AA1159" s="19" t="str">
        <f>IF(AND(מרקובחצי[[#This Row],[CycleNumber]]&lt;$B1160,SUM(מרקובחצי[[#This Row],[13]],T1160)=2),1,"")</f>
        <v/>
      </c>
      <c r="AB1159" s="19" t="str">
        <f>IF(AND(מרקובחצי[[#This Row],[CycleNumber]]&lt;$B1160,SUM(מרקובחצי[[#This Row],[21]],U1160)=2),1,"")</f>
        <v/>
      </c>
      <c r="AC1159" s="19" t="str">
        <f>IF(AND(מרקובחצי[[#This Row],[CycleNumber]]&lt;$B1160,SUM(מרקובחצי[[#This Row],[21]],V1160)=2),1,"")</f>
        <v/>
      </c>
      <c r="AD1159" s="19" t="str">
        <f>IF(AND(מרקובחצי[[#This Row],[CycleNumber]]&lt;$B1160,SUM(מרקובחצי[[#This Row],[23]],V1160)=2),1,"")</f>
        <v/>
      </c>
      <c r="AE1159" s="19" t="str">
        <f>IF(AND(מרקובחצי[[#This Row],[CycleNumber]]&lt;$B1160,SUM(מרקובחצי[[#This Row],[23]],W1160)=2),1,"")</f>
        <v/>
      </c>
      <c r="AF1159" s="19" t="str">
        <f>IF(AND(מרקובחצי[[#This Row],[CycleNumber]]&lt;$B1160,SUM(מרקובחצי[[#This Row],[31]],O1160)=2),1,"")</f>
        <v/>
      </c>
      <c r="AG1159" s="19" t="str">
        <f>IF(AND(מרקובחצי[[#This Row],[CycleNumber]]&lt;$B1160,SUM(מרקובחצי[[#This Row],[31]],P1160)=2),1,"")</f>
        <v/>
      </c>
      <c r="AH1159" s="19" t="str">
        <f>IF(AND(מרקובחצי[[#This Row],[CycleNumber]]&lt;$B1160,SUM(מרקובחצי[[#This Row],[31]],Q1160)=2),1,"")</f>
        <v/>
      </c>
      <c r="AI1159" s="19" t="str">
        <f>IF(AND(מרקובחצי[[#This Row],[CycleNumber]]&lt;$B1160,SUM(U1159:U1160)=2),1,"")</f>
        <v/>
      </c>
      <c r="AJ1159" s="19" t="str">
        <f>IF(AND(מרקובחצי[[#This Row],[CycleNumber]]&lt;$B1160,SUM(מרקובחצי[[#This Row],[32]],O1160)=2),1,"")</f>
        <v/>
      </c>
      <c r="AK1159" s="19" t="str">
        <f>IF(AND(מרקובחצי[[#This Row],[CycleNumber]]&lt;$B1160,SUM(מרקובחצי[[#This Row],[32]],P1160)=2),1,"")</f>
        <v/>
      </c>
      <c r="AL1159" s="19" t="str">
        <f>IF(AND(מרקובחצי[[#This Row],[CycleNumber]]&lt;$B1160,SUM(מרקובחצי[[#This Row],[32]],Q1160)=2),1,"")</f>
        <v/>
      </c>
      <c r="AM1159" s="19" t="str">
        <f>IF(AND(מרקובחצי[[#This Row],[CycleNumber]]&lt;$B1160,SUM(V1159:V1160)=2),1,"")</f>
        <v/>
      </c>
      <c r="AN1159" s="19" t="str">
        <f>IF(AND(מרקובחצי[[#This Row],[CycleNumber]]&lt;$B1160,SUM(מרקובחצי[[#This Row],[33]],O1160)=2),1,"")</f>
        <v/>
      </c>
      <c r="AO1159" s="19" t="str">
        <f>IF(AND(מרקובחצי[[#This Row],[CycleNumber]]&lt;$B1160,SUM(מרקובחצי[[#This Row],[33]],P1160)=2),1,"")</f>
        <v/>
      </c>
      <c r="AP1159" s="19" t="str">
        <f>IF(AND(מרקובחצי[[#This Row],[CycleNumber]]&lt;$B1160,SUM(מרקובחצי[[#This Row],[33]],Q1160)=2),1,"")</f>
        <v/>
      </c>
      <c r="AQ1159" s="19" t="str">
        <f>IF(AND(מרקובחצי[[#This Row],[CycleNumber]]&lt;$B1160,SUM(W1159:W1160)=2),1,"")</f>
        <v/>
      </c>
      <c r="AR1159" s="19" t="str">
        <f>IF(AND(מרקובחצי[[#This Row],[CycleNumber]]&lt;$B1160,SUM(מרקובחצי[[#This Row],[12]],S1160)=2),1,"")</f>
        <v/>
      </c>
      <c r="AS1159" s="19" t="str">
        <f>IF(AND(מרקובחצי[[#This Row],[CycleNumber]]&lt;$B1160,SUM(מרקובחצי[[#This Row],[22]],V1160)=2),1,"")</f>
        <v/>
      </c>
      <c r="AT1159" s="21">
        <f>SUM(מרקובחצי[[#This Row],[11]:[33]])</f>
        <v>1</v>
      </c>
    </row>
    <row r="1160" spans="1:46" ht="15.6" x14ac:dyDescent="0.25">
      <c r="A1160" s="19" t="s">
        <v>124</v>
      </c>
      <c r="B1160" s="19">
        <v>8</v>
      </c>
      <c r="C1160">
        <v>28</v>
      </c>
      <c r="D1160" s="19">
        <f>מרקובחצי[[#This Row],[LengthofCycle]]+1</f>
        <v>29</v>
      </c>
      <c r="E1160" t="str">
        <f>IF(IFERROR(LOOKUP(מרקובחצי[[#This Row],[ClientID]],קביעויות[הפלגה]),FALSE)=מרקובחצי[[#This Row],[ClientID]],1,"")</f>
        <v/>
      </c>
      <c r="F1160" t="str">
        <f>IF(IFERROR(LOOKUP(מרקובחצי[[#This Row],[ClientID]],סוגחציקבוע[S31]),FALSE)=מרקובחצי[[#This Row],[ClientID]],1,"")</f>
        <v/>
      </c>
      <c r="G1160" t="str">
        <f>IF(IFERROR(LOOKUP(מרקובחצי[[#This Row],[ClientID]],סוגחציקבוע[S32]),FALSE)=מרקובחצי[[#This Row],[ClientID]],1,"")</f>
        <v/>
      </c>
      <c r="H1160" t="str">
        <f>IF(IFERROR(LOOKUP(מרקובחצי[[#This Row],[ClientID]],סוגחציקבוע[S33]),FALSE)=מרקובחצי[[#This Row],[ClientID]],1,"")</f>
        <v/>
      </c>
      <c r="I1160">
        <f>IF(IFERROR(LOOKUP(מרקובחצי[[#This Row],[ClientID]],סוגחציקבוע[S32&amp;33]),FALSE)=מרקובחצי[[#This Row],[ClientID]],1,"")</f>
        <v>1</v>
      </c>
      <c r="J1160" s="19">
        <f>IF(SUM(מרקובחצי[[#This Row],[11]:[13]])=1,מרקובחצי[[#This Row],[עד ועד]],IF(SUM(R1159:T1160)=1,IF(מרקובחצי[[#This Row],[עד ועד]]&lt;J1159,מרקובחצי[[#This Row],[עד ועד]],J1159),J1159))</f>
        <v>28</v>
      </c>
      <c r="K1160" s="19">
        <f>IF(SUM(מרקובחצי[[#This Row],[11]:[13]])=1,מרקובחצי[[#This Row],[עד ועד]],IF(SUM(R1159:T1160)=1,IF(מרקובחצי[[#This Row],[עד ועד]]&gt;K1159,מרקובחצי[[#This Row],[עד ועד]],K1159),K1159))</f>
        <v>29</v>
      </c>
      <c r="L1160" s="19" t="str">
        <f>IF(AND(SUM(מרקובחצי[[#This Row],[31]:[33]])=1,SUM(U1159:W1159)=0),מרקובחצי[[#This Row],[מקס]]-מרקובחצי[[#This Row],[מינ]],"")</f>
        <v/>
      </c>
      <c r="M116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160" s="19" t="str">
        <f t="shared" si="18"/>
        <v>S11</v>
      </c>
      <c r="O1160" s="19" t="str">
        <f>IF(מרקובחצי[[#This Row],[קבעה הפלגה?]]=1,"",IF(AND(מרקובחצי[[#This Row],[עד ועד]]&lt;29,OR(מרקובחצי[[#This Row],[CycleNumber]]=1,AND(U1159=1,OR(מרקובחצי[[#This Row],[עד ועד]]&lt;J1159,מרקובחצי[[#This Row],[עד ועד]]&gt;K1159)),AND(V1159=1,מרקובחצי[[#This Row],[עד ועד]]&lt;J1159),W1159=1)),1,""))</f>
        <v/>
      </c>
      <c r="P1160" s="19" t="str">
        <f>IF(מרקובחצי[[#This Row],[קבעה הפלגה?]]=1,"",IF(AND(מרקובחצי[[#This Row],[עד ועד]]&gt;28,מרקובחצי[[#This Row],[עד ועד]]&lt;32,OR(מרקובחצי[[#This Row],[CycleNumber]]=1,AND(U1159=1),AND(V1159=1,OR(מרקובחצי[[#This Row],[עד ועד]]&lt;J1159,מרקובחצי[[#This Row],[עד ועד]]&gt;K1159)),W1159=1)),1,""))</f>
        <v/>
      </c>
      <c r="Q1160" s="19" t="str">
        <f>IF(מרקובחצי[[#This Row],[קבעה הפלגה?]]=1,"",IF(AND(מרקובחצי[[#This Row],[עד ועד]]&gt;31,OR(מרקובחצי[[#This Row],[CycleNumber]]=1,AND(U1159=1),AND(V1159=1,מרקובחצי[[#This Row],[עד ועד]]&gt;K1159),AND(W1159=1,OR(מרקובחצי[[#This Row],[עד ועד]]&gt;K1159,מרקובחצי[[#This Row],[עד ועד]]&lt;J1159)))),1,""))</f>
        <v/>
      </c>
      <c r="R1160" s="19" t="str">
        <f>IF(מרקובחצי[[#This Row],[CycleNumber]]&gt;1,IF(AND(O1159=1,מרקובחצי[[#This Row],[עד ועד]]&lt;29),1,""),"")</f>
        <v/>
      </c>
      <c r="S1160" s="19">
        <f>IF(מרקובחצי[[#This Row],[CycleNumber]]&gt;1,IF(OR(AND(O1159=1,מרקובחצי[[#This Row],[עד ועד]]&gt;28),AND(P1159=1),AND(Q1159=1,מרקובחצי[[#This Row],[עד ועד]]&lt;32)),1,""),"")</f>
        <v>1</v>
      </c>
      <c r="T1160" s="19" t="str">
        <f>IF(מרקובחצי[[#This Row],[CycleNumber]]&gt;1,IF(AND(Q1159=1,מרקובחצי[[#This Row],[עד ועד]]&gt;31),1,""),"")</f>
        <v/>
      </c>
      <c r="U1160" s="19" t="str">
        <f>IF(מרקובחצי[[#This Row],[CycleNumber]]&gt;1,IF(AND(R1159=1,מרקובחצי[[#This Row],[עד ועד]]&lt;29),1,IF(AND(U1159=1,NOT(OR(מרקובחצי[[#This Row],[עד ועד]]&lt;J1159,מרקובחצי[[#This Row],[עד ועד]]&gt;K1159))),1,"")),"")</f>
        <v/>
      </c>
      <c r="V1160" s="19" t="str">
        <f>IF(מרקובחצי[[#This Row],[CycleNumber]]&gt;1,IF(AND(SUM(R1159:T1159)=1,מרקובחצי[[#This Row],[עד ועד]]&gt;28,מרקובחצי[[#This Row],[עד ועד]]&lt;32),1,IF(OR(S1159=1,AND(R1159=1,מרקובחצי[[#This Row],[עד ועד]]&gt;28),AND(T1159=1,מרקובחצי[[#This Row],[עד ועד]]&lt;32)),1,IF(AND(V1159=1,NOT(OR(מרקובחצי[[#This Row],[עד ועד]]&lt;J1159,מרקובחצי[[#This Row],[עד ועד]]&gt;K1159))),1,""))),"")</f>
        <v/>
      </c>
      <c r="W1160" s="19" t="str">
        <f>IF(מרקובחצי[[#This Row],[CycleNumber]]&gt;1,IF(AND(T1159=1,מרקובחצי[[#This Row],[עד ועד]]&gt;31),1,IF(AND(W1159=1,NOT(OR(מרקובחצי[[#This Row],[עד ועד]]&lt;J1159,מרקובחצי[[#This Row],[עד ועד]]&gt;K1159))),1,"")),"")</f>
        <v/>
      </c>
      <c r="X1160" s="19" t="str">
        <f>IF(AND(מרקובחצי[[#This Row],[CycleNumber]]&lt;$B1161,SUM(מרקובחצי[[#This Row],[11]],R1161)=2),1,"")</f>
        <v/>
      </c>
      <c r="Y1160" s="19" t="str">
        <f>IF(AND(מרקובחצי[[#This Row],[CycleNumber]]&lt;$B1161,SUM(מרקובחצי[[#This Row],[11]],S1161)=2),1,"")</f>
        <v/>
      </c>
      <c r="Z1160" s="19" t="str">
        <f>IF(AND(מרקובחצי[[#This Row],[CycleNumber]]&lt;$B1161,SUM(מרקובחצי[[#This Row],[13]],S1161)=2),1,"")</f>
        <v/>
      </c>
      <c r="AA1160" s="19" t="str">
        <f>IF(AND(מרקובחצי[[#This Row],[CycleNumber]]&lt;$B1161,SUM(מרקובחצי[[#This Row],[13]],T1161)=2),1,"")</f>
        <v/>
      </c>
      <c r="AB1160" s="19" t="str">
        <f>IF(AND(מרקובחצי[[#This Row],[CycleNumber]]&lt;$B1161,SUM(מרקובחצי[[#This Row],[21]],U1161)=2),1,"")</f>
        <v/>
      </c>
      <c r="AC1160" s="19" t="str">
        <f>IF(AND(מרקובחצי[[#This Row],[CycleNumber]]&lt;$B1161,SUM(מרקובחצי[[#This Row],[21]],V1161)=2),1,"")</f>
        <v/>
      </c>
      <c r="AD1160" s="19" t="str">
        <f>IF(AND(מרקובחצי[[#This Row],[CycleNumber]]&lt;$B1161,SUM(מרקובחצי[[#This Row],[23]],V1161)=2),1,"")</f>
        <v/>
      </c>
      <c r="AE1160" s="19" t="str">
        <f>IF(AND(מרקובחצי[[#This Row],[CycleNumber]]&lt;$B1161,SUM(מרקובחצי[[#This Row],[23]],W1161)=2),1,"")</f>
        <v/>
      </c>
      <c r="AF1160" s="19" t="str">
        <f>IF(AND(מרקובחצי[[#This Row],[CycleNumber]]&lt;$B1161,SUM(מרקובחצי[[#This Row],[31]],O1161)=2),1,"")</f>
        <v/>
      </c>
      <c r="AG1160" s="19" t="str">
        <f>IF(AND(מרקובחצי[[#This Row],[CycleNumber]]&lt;$B1161,SUM(מרקובחצי[[#This Row],[31]],P1161)=2),1,"")</f>
        <v/>
      </c>
      <c r="AH1160" s="19" t="str">
        <f>IF(AND(מרקובחצי[[#This Row],[CycleNumber]]&lt;$B1161,SUM(מרקובחצי[[#This Row],[31]],Q1161)=2),1,"")</f>
        <v/>
      </c>
      <c r="AI1160" s="19" t="str">
        <f>IF(AND(מרקובחצי[[#This Row],[CycleNumber]]&lt;$B1161,SUM(U1160:U1161)=2),1,"")</f>
        <v/>
      </c>
      <c r="AJ1160" s="19" t="str">
        <f>IF(AND(מרקובחצי[[#This Row],[CycleNumber]]&lt;$B1161,SUM(מרקובחצי[[#This Row],[32]],O1161)=2),1,"")</f>
        <v/>
      </c>
      <c r="AK1160" s="19" t="str">
        <f>IF(AND(מרקובחצי[[#This Row],[CycleNumber]]&lt;$B1161,SUM(מרקובחצי[[#This Row],[32]],P1161)=2),1,"")</f>
        <v/>
      </c>
      <c r="AL1160" s="19" t="str">
        <f>IF(AND(מרקובחצי[[#This Row],[CycleNumber]]&lt;$B1161,SUM(מרקובחצי[[#This Row],[32]],Q1161)=2),1,"")</f>
        <v/>
      </c>
      <c r="AM1160" s="19" t="str">
        <f>IF(AND(מרקובחצי[[#This Row],[CycleNumber]]&lt;$B1161,SUM(V1160:V1161)=2),1,"")</f>
        <v/>
      </c>
      <c r="AN1160" s="19" t="str">
        <f>IF(AND(מרקובחצי[[#This Row],[CycleNumber]]&lt;$B1161,SUM(מרקובחצי[[#This Row],[33]],O1161)=2),1,"")</f>
        <v/>
      </c>
      <c r="AO1160" s="19" t="str">
        <f>IF(AND(מרקובחצי[[#This Row],[CycleNumber]]&lt;$B1161,SUM(מרקובחצי[[#This Row],[33]],P1161)=2),1,"")</f>
        <v/>
      </c>
      <c r="AP1160" s="19" t="str">
        <f>IF(AND(מרקובחצי[[#This Row],[CycleNumber]]&lt;$B1161,SUM(מרקובחצי[[#This Row],[33]],Q1161)=2),1,"")</f>
        <v/>
      </c>
      <c r="AQ1160" s="19" t="str">
        <f>IF(AND(מרקובחצי[[#This Row],[CycleNumber]]&lt;$B1161,SUM(W1160:W1161)=2),1,"")</f>
        <v/>
      </c>
      <c r="AR1160" s="19" t="str">
        <f>IF(AND(מרקובחצי[[#This Row],[CycleNumber]]&lt;$B1161,SUM(מרקובחצי[[#This Row],[12]],S1161)=2),1,"")</f>
        <v/>
      </c>
      <c r="AS1160" s="19">
        <f>IF(AND(מרקובחצי[[#This Row],[CycleNumber]]&lt;$B1161,SUM(מרקובחצי[[#This Row],[22]],V1161)=2),1,"")</f>
        <v>1</v>
      </c>
      <c r="AT1160" s="21">
        <f>SUM(מרקובחצי[[#This Row],[11]:[33]])</f>
        <v>1</v>
      </c>
    </row>
    <row r="1161" spans="1:46" ht="15.6" x14ac:dyDescent="0.25">
      <c r="A1161" s="19" t="s">
        <v>124</v>
      </c>
      <c r="B1161" s="19">
        <v>9</v>
      </c>
      <c r="C1161">
        <v>30</v>
      </c>
      <c r="D1161" s="19">
        <f>מרקובחצי[[#This Row],[LengthofCycle]]+1</f>
        <v>31</v>
      </c>
      <c r="E1161" t="str">
        <f>IF(IFERROR(LOOKUP(מרקובחצי[[#This Row],[ClientID]],קביעויות[הפלגה]),FALSE)=מרקובחצי[[#This Row],[ClientID]],1,"")</f>
        <v/>
      </c>
      <c r="F1161" t="str">
        <f>IF(IFERROR(LOOKUP(מרקובחצי[[#This Row],[ClientID]],סוגחציקבוע[S31]),FALSE)=מרקובחצי[[#This Row],[ClientID]],1,"")</f>
        <v/>
      </c>
      <c r="G1161" t="str">
        <f>IF(IFERROR(LOOKUP(מרקובחצי[[#This Row],[ClientID]],סוגחציקבוע[S32]),FALSE)=מרקובחצי[[#This Row],[ClientID]],1,"")</f>
        <v/>
      </c>
      <c r="H1161" t="str">
        <f>IF(IFERROR(LOOKUP(מרקובחצי[[#This Row],[ClientID]],סוגחציקבוע[S33]),FALSE)=מרקובחצי[[#This Row],[ClientID]],1,"")</f>
        <v/>
      </c>
      <c r="I1161">
        <f>IF(IFERROR(LOOKUP(מרקובחצי[[#This Row],[ClientID]],סוגחציקבוע[S32&amp;33]),FALSE)=מרקובחצי[[#This Row],[ClientID]],1,"")</f>
        <v>1</v>
      </c>
      <c r="J1161" s="19">
        <f>IF(SUM(מרקובחצי[[#This Row],[11]:[13]])=1,מרקובחצי[[#This Row],[עד ועד]],IF(SUM(R1160:T1161)=1,IF(מרקובחצי[[#This Row],[עד ועד]]&lt;J1160,מרקובחצי[[#This Row],[עד ועד]],J1160),J1160))</f>
        <v>28</v>
      </c>
      <c r="K1161" s="19">
        <f>IF(SUM(מרקובחצי[[#This Row],[11]:[13]])=1,מרקובחצי[[#This Row],[עד ועד]],IF(SUM(R1160:T1161)=1,IF(מרקובחצי[[#This Row],[עד ועד]]&gt;K1160,מרקובחצי[[#This Row],[עד ועד]],K1160),K1160))</f>
        <v>31</v>
      </c>
      <c r="L1161" s="19">
        <f>IF(AND(SUM(מרקובחצי[[#This Row],[31]:[33]])=1,SUM(U1160:W1160)=0),מרקובחצי[[#This Row],[מקס]]-מרקובחצי[[#This Row],[מינ]],"")</f>
        <v>3</v>
      </c>
      <c r="M116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61" s="19" t="str">
        <f t="shared" si="18"/>
        <v>S22</v>
      </c>
      <c r="O1161" s="19" t="str">
        <f>IF(מרקובחצי[[#This Row],[קבעה הפלגה?]]=1,"",IF(AND(מרקובחצי[[#This Row],[עד ועד]]&lt;29,OR(מרקובחצי[[#This Row],[CycleNumber]]=1,AND(U1160=1,OR(מרקובחצי[[#This Row],[עד ועד]]&lt;J1160,מרקובחצי[[#This Row],[עד ועד]]&gt;K1160)),AND(V1160=1,מרקובחצי[[#This Row],[עד ועד]]&lt;J1160),W1160=1)),1,""))</f>
        <v/>
      </c>
      <c r="P1161" s="19" t="str">
        <f>IF(מרקובחצי[[#This Row],[קבעה הפלגה?]]=1,"",IF(AND(מרקובחצי[[#This Row],[עד ועד]]&gt;28,מרקובחצי[[#This Row],[עד ועד]]&lt;32,OR(מרקובחצי[[#This Row],[CycleNumber]]=1,AND(U1160=1),AND(V1160=1,OR(מרקובחצי[[#This Row],[עד ועד]]&lt;J1160,מרקובחצי[[#This Row],[עד ועד]]&gt;K1160)),W1160=1)),1,""))</f>
        <v/>
      </c>
      <c r="Q1161" s="19" t="str">
        <f>IF(מרקובחצי[[#This Row],[קבעה הפלגה?]]=1,"",IF(AND(מרקובחצי[[#This Row],[עד ועד]]&gt;31,OR(מרקובחצי[[#This Row],[CycleNumber]]=1,AND(U1160=1),AND(V1160=1,מרקובחצי[[#This Row],[עד ועד]]&gt;K1160),AND(W1160=1,OR(מרקובחצי[[#This Row],[עד ועד]]&gt;K1160,מרקובחצי[[#This Row],[עד ועד]]&lt;J1160)))),1,""))</f>
        <v/>
      </c>
      <c r="R1161" s="19" t="str">
        <f>IF(מרקובחצי[[#This Row],[CycleNumber]]&gt;1,IF(AND(O1160=1,מרקובחצי[[#This Row],[עד ועד]]&lt;29),1,""),"")</f>
        <v/>
      </c>
      <c r="S1161" s="19" t="str">
        <f>IF(מרקובחצי[[#This Row],[CycleNumber]]&gt;1,IF(OR(AND(O1160=1,מרקובחצי[[#This Row],[עד ועד]]&gt;28),AND(P1160=1),AND(Q1160=1,מרקובחצי[[#This Row],[עד ועד]]&lt;32)),1,""),"")</f>
        <v/>
      </c>
      <c r="T1161" s="19" t="str">
        <f>IF(מרקובחצי[[#This Row],[CycleNumber]]&gt;1,IF(AND(Q1160=1,מרקובחצי[[#This Row],[עד ועד]]&gt;31),1,""),"")</f>
        <v/>
      </c>
      <c r="U1161" s="19" t="str">
        <f>IF(מרקובחצי[[#This Row],[CycleNumber]]&gt;1,IF(AND(R1160=1,מרקובחצי[[#This Row],[עד ועד]]&lt;29),1,IF(AND(U1160=1,NOT(OR(מרקובחצי[[#This Row],[עד ועד]]&lt;J1160,מרקובחצי[[#This Row],[עד ועד]]&gt;K1160))),1,"")),"")</f>
        <v/>
      </c>
      <c r="V1161" s="19">
        <f>IF(מרקובחצי[[#This Row],[CycleNumber]]&gt;1,IF(AND(SUM(R1160:T1160)=1,מרקובחצי[[#This Row],[עד ועד]]&gt;28,מרקובחצי[[#This Row],[עד ועד]]&lt;32),1,IF(OR(S1160=1,AND(R1160=1,מרקובחצי[[#This Row],[עד ועד]]&gt;28),AND(T1160=1,מרקובחצי[[#This Row],[עד ועד]]&lt;32)),1,IF(AND(V1160=1,NOT(OR(מרקובחצי[[#This Row],[עד ועד]]&lt;J1160,מרקובחצי[[#This Row],[עד ועד]]&gt;K1160))),1,""))),"")</f>
        <v>1</v>
      </c>
      <c r="W1161" s="19" t="str">
        <f>IF(מרקובחצי[[#This Row],[CycleNumber]]&gt;1,IF(AND(T1160=1,מרקובחצי[[#This Row],[עד ועד]]&gt;31),1,IF(AND(W1160=1,NOT(OR(מרקובחצי[[#This Row],[עד ועד]]&lt;J1160,מרקובחצי[[#This Row],[עד ועד]]&gt;K1160))),1,"")),"")</f>
        <v/>
      </c>
      <c r="X1161" s="19" t="str">
        <f>IF(AND(מרקובחצי[[#This Row],[CycleNumber]]&lt;$B1162,SUM(מרקובחצי[[#This Row],[11]],R1162)=2),1,"")</f>
        <v/>
      </c>
      <c r="Y1161" s="19" t="str">
        <f>IF(AND(מרקובחצי[[#This Row],[CycleNumber]]&lt;$B1162,SUM(מרקובחצי[[#This Row],[11]],S1162)=2),1,"")</f>
        <v/>
      </c>
      <c r="Z1161" s="19" t="str">
        <f>IF(AND(מרקובחצי[[#This Row],[CycleNumber]]&lt;$B1162,SUM(מרקובחצי[[#This Row],[13]],S1162)=2),1,"")</f>
        <v/>
      </c>
      <c r="AA1161" s="19" t="str">
        <f>IF(AND(מרקובחצי[[#This Row],[CycleNumber]]&lt;$B1162,SUM(מרקובחצי[[#This Row],[13]],T1162)=2),1,"")</f>
        <v/>
      </c>
      <c r="AB1161" s="19" t="str">
        <f>IF(AND(מרקובחצי[[#This Row],[CycleNumber]]&lt;$B1162,SUM(מרקובחצי[[#This Row],[21]],U1162)=2),1,"")</f>
        <v/>
      </c>
      <c r="AC1161" s="19" t="str">
        <f>IF(AND(מרקובחצי[[#This Row],[CycleNumber]]&lt;$B1162,SUM(מרקובחצי[[#This Row],[21]],V1162)=2),1,"")</f>
        <v/>
      </c>
      <c r="AD1161" s="19" t="str">
        <f>IF(AND(מרקובחצי[[#This Row],[CycleNumber]]&lt;$B1162,SUM(מרקובחצי[[#This Row],[23]],V1162)=2),1,"")</f>
        <v/>
      </c>
      <c r="AE1161" s="19" t="str">
        <f>IF(AND(מרקובחצי[[#This Row],[CycleNumber]]&lt;$B1162,SUM(מרקובחצי[[#This Row],[23]],W1162)=2),1,"")</f>
        <v/>
      </c>
      <c r="AF1161" s="19" t="str">
        <f>IF(AND(מרקובחצי[[#This Row],[CycleNumber]]&lt;$B1162,SUM(מרקובחצי[[#This Row],[31]],O1162)=2),1,"")</f>
        <v/>
      </c>
      <c r="AG1161" s="19" t="str">
        <f>IF(AND(מרקובחצי[[#This Row],[CycleNumber]]&lt;$B1162,SUM(מרקובחצי[[#This Row],[31]],P1162)=2),1,"")</f>
        <v/>
      </c>
      <c r="AH1161" s="19" t="str">
        <f>IF(AND(מרקובחצי[[#This Row],[CycleNumber]]&lt;$B1162,SUM(מרקובחצי[[#This Row],[31]],Q1162)=2),1,"")</f>
        <v/>
      </c>
      <c r="AI1161" s="19" t="str">
        <f>IF(AND(מרקובחצי[[#This Row],[CycleNumber]]&lt;$B1162,SUM(U1161:U1162)=2),1,"")</f>
        <v/>
      </c>
      <c r="AJ1161" s="19" t="str">
        <f>IF(AND(מרקובחצי[[#This Row],[CycleNumber]]&lt;$B1162,SUM(מרקובחצי[[#This Row],[32]],O1162)=2),1,"")</f>
        <v/>
      </c>
      <c r="AK1161" s="19" t="str">
        <f>IF(AND(מרקובחצי[[#This Row],[CycleNumber]]&lt;$B1162,SUM(מרקובחצי[[#This Row],[32]],P1162)=2),1,"")</f>
        <v/>
      </c>
      <c r="AL1161" s="19">
        <f>IF(AND(מרקובחצי[[#This Row],[CycleNumber]]&lt;$B1162,SUM(מרקובחצי[[#This Row],[32]],Q1162)=2),1,"")</f>
        <v>1</v>
      </c>
      <c r="AM1161" s="19" t="str">
        <f>IF(AND(מרקובחצי[[#This Row],[CycleNumber]]&lt;$B1162,SUM(V1161:V1162)=2),1,"")</f>
        <v/>
      </c>
      <c r="AN1161" s="19" t="str">
        <f>IF(AND(מרקובחצי[[#This Row],[CycleNumber]]&lt;$B1162,SUM(מרקובחצי[[#This Row],[33]],O1162)=2),1,"")</f>
        <v/>
      </c>
      <c r="AO1161" s="19" t="str">
        <f>IF(AND(מרקובחצי[[#This Row],[CycleNumber]]&lt;$B1162,SUM(מרקובחצי[[#This Row],[33]],P1162)=2),1,"")</f>
        <v/>
      </c>
      <c r="AP1161" s="19" t="str">
        <f>IF(AND(מרקובחצי[[#This Row],[CycleNumber]]&lt;$B1162,SUM(מרקובחצי[[#This Row],[33]],Q1162)=2),1,"")</f>
        <v/>
      </c>
      <c r="AQ1161" s="19" t="str">
        <f>IF(AND(מרקובחצי[[#This Row],[CycleNumber]]&lt;$B1162,SUM(W1161:W1162)=2),1,"")</f>
        <v/>
      </c>
      <c r="AR1161" s="19" t="str">
        <f>IF(AND(מרקובחצי[[#This Row],[CycleNumber]]&lt;$B1162,SUM(מרקובחצי[[#This Row],[12]],S1162)=2),1,"")</f>
        <v/>
      </c>
      <c r="AS1161" s="19" t="str">
        <f>IF(AND(מרקובחצי[[#This Row],[CycleNumber]]&lt;$B1162,SUM(מרקובחצי[[#This Row],[22]],V1162)=2),1,"")</f>
        <v/>
      </c>
      <c r="AT1161" s="21">
        <f>SUM(מרקובחצי[[#This Row],[11]:[33]])</f>
        <v>1</v>
      </c>
    </row>
    <row r="1162" spans="1:46" ht="15.6" x14ac:dyDescent="0.25">
      <c r="A1162" s="19" t="s">
        <v>124</v>
      </c>
      <c r="B1162" s="19">
        <v>10</v>
      </c>
      <c r="C1162">
        <v>34</v>
      </c>
      <c r="D1162" s="19">
        <f>מרקובחצי[[#This Row],[LengthofCycle]]+1</f>
        <v>35</v>
      </c>
      <c r="E1162" t="str">
        <f>IF(IFERROR(LOOKUP(מרקובחצי[[#This Row],[ClientID]],קביעויות[הפלגה]),FALSE)=מרקובחצי[[#This Row],[ClientID]],1,"")</f>
        <v/>
      </c>
      <c r="F1162" t="str">
        <f>IF(IFERROR(LOOKUP(מרקובחצי[[#This Row],[ClientID]],סוגחציקבוע[S31]),FALSE)=מרקובחצי[[#This Row],[ClientID]],1,"")</f>
        <v/>
      </c>
      <c r="G1162" t="str">
        <f>IF(IFERROR(LOOKUP(מרקובחצי[[#This Row],[ClientID]],סוגחציקבוע[S32]),FALSE)=מרקובחצי[[#This Row],[ClientID]],1,"")</f>
        <v/>
      </c>
      <c r="H1162" t="str">
        <f>IF(IFERROR(LOOKUP(מרקובחצי[[#This Row],[ClientID]],סוגחציקבוע[S33]),FALSE)=מרקובחצי[[#This Row],[ClientID]],1,"")</f>
        <v/>
      </c>
      <c r="I1162">
        <f>IF(IFERROR(LOOKUP(מרקובחצי[[#This Row],[ClientID]],סוגחציקבוע[S32&amp;33]),FALSE)=מרקובחצי[[#This Row],[ClientID]],1,"")</f>
        <v>1</v>
      </c>
      <c r="J1162" s="19">
        <f>IF(SUM(מרקובחצי[[#This Row],[11]:[13]])=1,מרקובחצי[[#This Row],[עד ועד]],IF(SUM(R1161:T1162)=1,IF(מרקובחצי[[#This Row],[עד ועד]]&lt;J1161,מרקובחצי[[#This Row],[עד ועד]],J1161),J1161))</f>
        <v>35</v>
      </c>
      <c r="K1162" s="19">
        <f>IF(SUM(מרקובחצי[[#This Row],[11]:[13]])=1,מרקובחצי[[#This Row],[עד ועד]],IF(SUM(R1161:T1162)=1,IF(מרקובחצי[[#This Row],[עד ועד]]&gt;K1161,מרקובחצי[[#This Row],[עד ועד]],K1161),K1161))</f>
        <v>35</v>
      </c>
      <c r="L1162" s="19" t="str">
        <f>IF(AND(SUM(מרקובחצי[[#This Row],[31]:[33]])=1,SUM(U1161:W1161)=0),מרקובחצי[[#This Row],[מקס]]-מרקובחצי[[#This Row],[מינ]],"")</f>
        <v/>
      </c>
      <c r="M116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162" s="19" t="str">
        <f t="shared" si="18"/>
        <v>S32</v>
      </c>
      <c r="O1162" s="19" t="str">
        <f>IF(מרקובחצי[[#This Row],[קבעה הפלגה?]]=1,"",IF(AND(מרקובחצי[[#This Row],[עד ועד]]&lt;29,OR(מרקובחצי[[#This Row],[CycleNumber]]=1,AND(U1161=1,OR(מרקובחצי[[#This Row],[עד ועד]]&lt;J1161,מרקובחצי[[#This Row],[עד ועד]]&gt;K1161)),AND(V1161=1,מרקובחצי[[#This Row],[עד ועד]]&lt;J1161),W1161=1)),1,""))</f>
        <v/>
      </c>
      <c r="P1162" s="19" t="str">
        <f>IF(מרקובחצי[[#This Row],[קבעה הפלגה?]]=1,"",IF(AND(מרקובחצי[[#This Row],[עד ועד]]&gt;28,מרקובחצי[[#This Row],[עד ועד]]&lt;32,OR(מרקובחצי[[#This Row],[CycleNumber]]=1,AND(U1161=1),AND(V1161=1,OR(מרקובחצי[[#This Row],[עד ועד]]&lt;J1161,מרקובחצי[[#This Row],[עד ועד]]&gt;K1161)),W1161=1)),1,""))</f>
        <v/>
      </c>
      <c r="Q1162" s="19">
        <f>IF(מרקובחצי[[#This Row],[קבעה הפלגה?]]=1,"",IF(AND(מרקובחצי[[#This Row],[עד ועד]]&gt;31,OR(מרקובחצי[[#This Row],[CycleNumber]]=1,AND(U1161=1),AND(V1161=1,מרקובחצי[[#This Row],[עד ועד]]&gt;K1161),AND(W1161=1,OR(מרקובחצי[[#This Row],[עד ועד]]&gt;K1161,מרקובחצי[[#This Row],[עד ועד]]&lt;J1161)))),1,""))</f>
        <v>1</v>
      </c>
      <c r="R1162" s="19" t="str">
        <f>IF(מרקובחצי[[#This Row],[CycleNumber]]&gt;1,IF(AND(O1161=1,מרקובחצי[[#This Row],[עד ועד]]&lt;29),1,""),"")</f>
        <v/>
      </c>
      <c r="S1162" s="19" t="str">
        <f>IF(מרקובחצי[[#This Row],[CycleNumber]]&gt;1,IF(OR(AND(O1161=1,מרקובחצי[[#This Row],[עד ועד]]&gt;28),AND(P1161=1),AND(Q1161=1,מרקובחצי[[#This Row],[עד ועד]]&lt;32)),1,""),"")</f>
        <v/>
      </c>
      <c r="T1162" s="19" t="str">
        <f>IF(מרקובחצי[[#This Row],[CycleNumber]]&gt;1,IF(AND(Q1161=1,מרקובחצי[[#This Row],[עד ועד]]&gt;31),1,""),"")</f>
        <v/>
      </c>
      <c r="U1162" s="19" t="str">
        <f>IF(מרקובחצי[[#This Row],[CycleNumber]]&gt;1,IF(AND(R1161=1,מרקובחצי[[#This Row],[עד ועד]]&lt;29),1,IF(AND(U1161=1,NOT(OR(מרקובחצי[[#This Row],[עד ועד]]&lt;J1161,מרקובחצי[[#This Row],[עד ועד]]&gt;K1161))),1,"")),"")</f>
        <v/>
      </c>
      <c r="V1162" s="19" t="str">
        <f>IF(מרקובחצי[[#This Row],[CycleNumber]]&gt;1,IF(AND(SUM(R1161:T1161)=1,מרקובחצי[[#This Row],[עד ועד]]&gt;28,מרקובחצי[[#This Row],[עד ועד]]&lt;32),1,IF(OR(S1161=1,AND(R1161=1,מרקובחצי[[#This Row],[עד ועד]]&gt;28),AND(T1161=1,מרקובחצי[[#This Row],[עד ועד]]&lt;32)),1,IF(AND(V1161=1,NOT(OR(מרקובחצי[[#This Row],[עד ועד]]&lt;J1161,מרקובחצי[[#This Row],[עד ועד]]&gt;K1161))),1,""))),"")</f>
        <v/>
      </c>
      <c r="W1162" s="19" t="str">
        <f>IF(מרקובחצי[[#This Row],[CycleNumber]]&gt;1,IF(AND(T1161=1,מרקובחצי[[#This Row],[עד ועד]]&gt;31),1,IF(AND(W1161=1,NOT(OR(מרקובחצי[[#This Row],[עד ועד]]&lt;J1161,מרקובחצי[[#This Row],[עד ועד]]&gt;K1161))),1,"")),"")</f>
        <v/>
      </c>
      <c r="X1162" s="19" t="str">
        <f>IF(AND(מרקובחצי[[#This Row],[CycleNumber]]&lt;$B1163,SUM(מרקובחצי[[#This Row],[11]],R1163)=2),1,"")</f>
        <v/>
      </c>
      <c r="Y1162" s="19" t="str">
        <f>IF(AND(מרקובחצי[[#This Row],[CycleNumber]]&lt;$B1163,SUM(מרקובחצי[[#This Row],[11]],S1163)=2),1,"")</f>
        <v/>
      </c>
      <c r="Z1162" s="19" t="str">
        <f>IF(AND(מרקובחצי[[#This Row],[CycleNumber]]&lt;$B1163,SUM(מרקובחצי[[#This Row],[13]],S1163)=2),1,"")</f>
        <v/>
      </c>
      <c r="AA1162" s="19">
        <f>IF(AND(מרקובחצי[[#This Row],[CycleNumber]]&lt;$B1163,SUM(מרקובחצי[[#This Row],[13]],T1163)=2),1,"")</f>
        <v>1</v>
      </c>
      <c r="AB1162" s="19" t="str">
        <f>IF(AND(מרקובחצי[[#This Row],[CycleNumber]]&lt;$B1163,SUM(מרקובחצי[[#This Row],[21]],U1163)=2),1,"")</f>
        <v/>
      </c>
      <c r="AC1162" s="19" t="str">
        <f>IF(AND(מרקובחצי[[#This Row],[CycleNumber]]&lt;$B1163,SUM(מרקובחצי[[#This Row],[21]],V1163)=2),1,"")</f>
        <v/>
      </c>
      <c r="AD1162" s="19" t="str">
        <f>IF(AND(מרקובחצי[[#This Row],[CycleNumber]]&lt;$B1163,SUM(מרקובחצי[[#This Row],[23]],V1163)=2),1,"")</f>
        <v/>
      </c>
      <c r="AE1162" s="19" t="str">
        <f>IF(AND(מרקובחצי[[#This Row],[CycleNumber]]&lt;$B1163,SUM(מרקובחצי[[#This Row],[23]],W1163)=2),1,"")</f>
        <v/>
      </c>
      <c r="AF1162" s="19" t="str">
        <f>IF(AND(מרקובחצי[[#This Row],[CycleNumber]]&lt;$B1163,SUM(מרקובחצי[[#This Row],[31]],O1163)=2),1,"")</f>
        <v/>
      </c>
      <c r="AG1162" s="19" t="str">
        <f>IF(AND(מרקובחצי[[#This Row],[CycleNumber]]&lt;$B1163,SUM(מרקובחצי[[#This Row],[31]],P1163)=2),1,"")</f>
        <v/>
      </c>
      <c r="AH1162" s="19" t="str">
        <f>IF(AND(מרקובחצי[[#This Row],[CycleNumber]]&lt;$B1163,SUM(מרקובחצי[[#This Row],[31]],Q1163)=2),1,"")</f>
        <v/>
      </c>
      <c r="AI1162" s="19" t="str">
        <f>IF(AND(מרקובחצי[[#This Row],[CycleNumber]]&lt;$B1163,SUM(U1162:U1163)=2),1,"")</f>
        <v/>
      </c>
      <c r="AJ1162" s="19" t="str">
        <f>IF(AND(מרקובחצי[[#This Row],[CycleNumber]]&lt;$B1163,SUM(מרקובחצי[[#This Row],[32]],O1163)=2),1,"")</f>
        <v/>
      </c>
      <c r="AK1162" s="19" t="str">
        <f>IF(AND(מרקובחצי[[#This Row],[CycleNumber]]&lt;$B1163,SUM(מרקובחצי[[#This Row],[32]],P1163)=2),1,"")</f>
        <v/>
      </c>
      <c r="AL1162" s="19" t="str">
        <f>IF(AND(מרקובחצי[[#This Row],[CycleNumber]]&lt;$B1163,SUM(מרקובחצי[[#This Row],[32]],Q1163)=2),1,"")</f>
        <v/>
      </c>
      <c r="AM1162" s="19" t="str">
        <f>IF(AND(מרקובחצי[[#This Row],[CycleNumber]]&lt;$B1163,SUM(V1162:V1163)=2),1,"")</f>
        <v/>
      </c>
      <c r="AN1162" s="19" t="str">
        <f>IF(AND(מרקובחצי[[#This Row],[CycleNumber]]&lt;$B1163,SUM(מרקובחצי[[#This Row],[33]],O1163)=2),1,"")</f>
        <v/>
      </c>
      <c r="AO1162" s="19" t="str">
        <f>IF(AND(מרקובחצי[[#This Row],[CycleNumber]]&lt;$B1163,SUM(מרקובחצי[[#This Row],[33]],P1163)=2),1,"")</f>
        <v/>
      </c>
      <c r="AP1162" s="19" t="str">
        <f>IF(AND(מרקובחצי[[#This Row],[CycleNumber]]&lt;$B1163,SUM(מרקובחצי[[#This Row],[33]],Q1163)=2),1,"")</f>
        <v/>
      </c>
      <c r="AQ1162" s="19" t="str">
        <f>IF(AND(מרקובחצי[[#This Row],[CycleNumber]]&lt;$B1163,SUM(W1162:W1163)=2),1,"")</f>
        <v/>
      </c>
      <c r="AR1162" s="19" t="str">
        <f>IF(AND(מרקובחצי[[#This Row],[CycleNumber]]&lt;$B1163,SUM(מרקובחצי[[#This Row],[12]],S1163)=2),1,"")</f>
        <v/>
      </c>
      <c r="AS1162" s="19" t="str">
        <f>IF(AND(מרקובחצי[[#This Row],[CycleNumber]]&lt;$B1163,SUM(מרקובחצי[[#This Row],[22]],V1163)=2),1,"")</f>
        <v/>
      </c>
      <c r="AT1162" s="21">
        <f>SUM(מרקובחצי[[#This Row],[11]:[33]])</f>
        <v>1</v>
      </c>
    </row>
    <row r="1163" spans="1:46" ht="15.6" x14ac:dyDescent="0.25">
      <c r="A1163" s="19" t="s">
        <v>124</v>
      </c>
      <c r="B1163" s="19">
        <v>11</v>
      </c>
      <c r="C1163">
        <v>33</v>
      </c>
      <c r="D1163" s="19">
        <f>מרקובחצי[[#This Row],[LengthofCycle]]+1</f>
        <v>34</v>
      </c>
      <c r="E1163" t="str">
        <f>IF(IFERROR(LOOKUP(מרקובחצי[[#This Row],[ClientID]],קביעויות[הפלגה]),FALSE)=מרקובחצי[[#This Row],[ClientID]],1,"")</f>
        <v/>
      </c>
      <c r="F1163" t="str">
        <f>IF(IFERROR(LOOKUP(מרקובחצי[[#This Row],[ClientID]],סוגחציקבוע[S31]),FALSE)=מרקובחצי[[#This Row],[ClientID]],1,"")</f>
        <v/>
      </c>
      <c r="G1163" t="str">
        <f>IF(IFERROR(LOOKUP(מרקובחצי[[#This Row],[ClientID]],סוגחציקבוע[S32]),FALSE)=מרקובחצי[[#This Row],[ClientID]],1,"")</f>
        <v/>
      </c>
      <c r="H1163" t="str">
        <f>IF(IFERROR(LOOKUP(מרקובחצי[[#This Row],[ClientID]],סוגחציקבוע[S33]),FALSE)=מרקובחצי[[#This Row],[ClientID]],1,"")</f>
        <v/>
      </c>
      <c r="I1163">
        <f>IF(IFERROR(LOOKUP(מרקובחצי[[#This Row],[ClientID]],סוגחציקבוע[S32&amp;33]),FALSE)=מרקובחצי[[#This Row],[ClientID]],1,"")</f>
        <v>1</v>
      </c>
      <c r="J1163" s="19">
        <f>IF(SUM(מרקובחצי[[#This Row],[11]:[13]])=1,מרקובחצי[[#This Row],[עד ועד]],IF(SUM(R1162:T1163)=1,IF(מרקובחצי[[#This Row],[עד ועד]]&lt;J1162,מרקובחצי[[#This Row],[עד ועד]],J1162),J1162))</f>
        <v>34</v>
      </c>
      <c r="K1163" s="19">
        <f>IF(SUM(מרקובחצי[[#This Row],[11]:[13]])=1,מרקובחצי[[#This Row],[עד ועד]],IF(SUM(R1162:T1163)=1,IF(מרקובחצי[[#This Row],[עד ועד]]&gt;K1162,מרקובחצי[[#This Row],[עד ועד]],K1162),K1162))</f>
        <v>35</v>
      </c>
      <c r="L1163" s="19" t="str">
        <f>IF(AND(SUM(מרקובחצי[[#This Row],[31]:[33]])=1,SUM(U1162:W1162)=0),מרקובחצי[[#This Row],[מקס]]-מרקובחצי[[#This Row],[מינ]],"")</f>
        <v/>
      </c>
      <c r="M116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163" s="19" t="str">
        <f t="shared" si="18"/>
        <v>S13</v>
      </c>
      <c r="O1163" s="19" t="str">
        <f>IF(מרקובחצי[[#This Row],[קבעה הפלגה?]]=1,"",IF(AND(מרקובחצי[[#This Row],[עד ועד]]&lt;29,OR(מרקובחצי[[#This Row],[CycleNumber]]=1,AND(U1162=1,OR(מרקובחצי[[#This Row],[עד ועד]]&lt;J1162,מרקובחצי[[#This Row],[עד ועד]]&gt;K1162)),AND(V1162=1,מרקובחצי[[#This Row],[עד ועד]]&lt;J1162),W1162=1)),1,""))</f>
        <v/>
      </c>
      <c r="P1163" s="19" t="str">
        <f>IF(מרקובחצי[[#This Row],[קבעה הפלגה?]]=1,"",IF(AND(מרקובחצי[[#This Row],[עד ועד]]&gt;28,מרקובחצי[[#This Row],[עד ועד]]&lt;32,OR(מרקובחצי[[#This Row],[CycleNumber]]=1,AND(U1162=1),AND(V1162=1,OR(מרקובחצי[[#This Row],[עד ועד]]&lt;J1162,מרקובחצי[[#This Row],[עד ועד]]&gt;K1162)),W1162=1)),1,""))</f>
        <v/>
      </c>
      <c r="Q1163" s="19" t="str">
        <f>IF(מרקובחצי[[#This Row],[קבעה הפלגה?]]=1,"",IF(AND(מרקובחצי[[#This Row],[עד ועד]]&gt;31,OR(מרקובחצי[[#This Row],[CycleNumber]]=1,AND(U1162=1),AND(V1162=1,מרקובחצי[[#This Row],[עד ועד]]&gt;K1162),AND(W1162=1,OR(מרקובחצי[[#This Row],[עד ועד]]&gt;K1162,מרקובחצי[[#This Row],[עד ועד]]&lt;J1162)))),1,""))</f>
        <v/>
      </c>
      <c r="R1163" s="19" t="str">
        <f>IF(מרקובחצי[[#This Row],[CycleNumber]]&gt;1,IF(AND(O1162=1,מרקובחצי[[#This Row],[עד ועד]]&lt;29),1,""),"")</f>
        <v/>
      </c>
      <c r="S1163" s="19" t="str">
        <f>IF(מרקובחצי[[#This Row],[CycleNumber]]&gt;1,IF(OR(AND(O1162=1,מרקובחצי[[#This Row],[עד ועד]]&gt;28),AND(P1162=1),AND(Q1162=1,מרקובחצי[[#This Row],[עד ועד]]&lt;32)),1,""),"")</f>
        <v/>
      </c>
      <c r="T1163" s="19">
        <f>IF(מרקובחצי[[#This Row],[CycleNumber]]&gt;1,IF(AND(Q1162=1,מרקובחצי[[#This Row],[עד ועד]]&gt;31),1,""),"")</f>
        <v>1</v>
      </c>
      <c r="U1163" s="19" t="str">
        <f>IF(מרקובחצי[[#This Row],[CycleNumber]]&gt;1,IF(AND(R1162=1,מרקובחצי[[#This Row],[עד ועד]]&lt;29),1,IF(AND(U1162=1,NOT(OR(מרקובחצי[[#This Row],[עד ועד]]&lt;J1162,מרקובחצי[[#This Row],[עד ועד]]&gt;K1162))),1,"")),"")</f>
        <v/>
      </c>
      <c r="V1163" s="19" t="str">
        <f>IF(מרקובחצי[[#This Row],[CycleNumber]]&gt;1,IF(AND(SUM(R1162:T1162)=1,מרקובחצי[[#This Row],[עד ועד]]&gt;28,מרקובחצי[[#This Row],[עד ועד]]&lt;32),1,IF(OR(S1162=1,AND(R1162=1,מרקובחצי[[#This Row],[עד ועד]]&gt;28),AND(T1162=1,מרקובחצי[[#This Row],[עד ועד]]&lt;32)),1,IF(AND(V1162=1,NOT(OR(מרקובחצי[[#This Row],[עד ועד]]&lt;J1162,מרקובחצי[[#This Row],[עד ועד]]&gt;K1162))),1,""))),"")</f>
        <v/>
      </c>
      <c r="W1163" s="19" t="str">
        <f>IF(מרקובחצי[[#This Row],[CycleNumber]]&gt;1,IF(AND(T1162=1,מרקובחצי[[#This Row],[עד ועד]]&gt;31),1,IF(AND(W1162=1,NOT(OR(מרקובחצי[[#This Row],[עד ועד]]&lt;J1162,מרקובחצי[[#This Row],[עד ועד]]&gt;K1162))),1,"")),"")</f>
        <v/>
      </c>
      <c r="X1163" s="19" t="str">
        <f>IF(AND(מרקובחצי[[#This Row],[CycleNumber]]&lt;$B1164,SUM(מרקובחצי[[#This Row],[11]],R1164)=2),1,"")</f>
        <v/>
      </c>
      <c r="Y1163" s="19" t="str">
        <f>IF(AND(מרקובחצי[[#This Row],[CycleNumber]]&lt;$B1164,SUM(מרקובחצי[[#This Row],[11]],S1164)=2),1,"")</f>
        <v/>
      </c>
      <c r="Z1163" s="19" t="str">
        <f>IF(AND(מרקובחצי[[#This Row],[CycleNumber]]&lt;$B1164,SUM(מרקובחצי[[#This Row],[13]],S1164)=2),1,"")</f>
        <v/>
      </c>
      <c r="AA1163" s="19" t="str">
        <f>IF(AND(מרקובחצי[[#This Row],[CycleNumber]]&lt;$B1164,SUM(מרקובחצי[[#This Row],[13]],T1164)=2),1,"")</f>
        <v/>
      </c>
      <c r="AB1163" s="19" t="str">
        <f>IF(AND(מרקובחצי[[#This Row],[CycleNumber]]&lt;$B1164,SUM(מרקובחצי[[#This Row],[21]],U1164)=2),1,"")</f>
        <v/>
      </c>
      <c r="AC1163" s="19" t="str">
        <f>IF(AND(מרקובחצי[[#This Row],[CycleNumber]]&lt;$B1164,SUM(מרקובחצי[[#This Row],[21]],V1164)=2),1,"")</f>
        <v/>
      </c>
      <c r="AD1163" s="19" t="str">
        <f>IF(AND(מרקובחצי[[#This Row],[CycleNumber]]&lt;$B1164,SUM(מרקובחצי[[#This Row],[23]],V1164)=2),1,"")</f>
        <v/>
      </c>
      <c r="AE1163" s="19">
        <f>IF(AND(מרקובחצי[[#This Row],[CycleNumber]]&lt;$B1164,SUM(מרקובחצי[[#This Row],[23]],W1164)=2),1,"")</f>
        <v>1</v>
      </c>
      <c r="AF1163" s="19" t="str">
        <f>IF(AND(מרקובחצי[[#This Row],[CycleNumber]]&lt;$B1164,SUM(מרקובחצי[[#This Row],[31]],O1164)=2),1,"")</f>
        <v/>
      </c>
      <c r="AG1163" s="19" t="str">
        <f>IF(AND(מרקובחצי[[#This Row],[CycleNumber]]&lt;$B1164,SUM(מרקובחצי[[#This Row],[31]],P1164)=2),1,"")</f>
        <v/>
      </c>
      <c r="AH1163" s="19" t="str">
        <f>IF(AND(מרקובחצי[[#This Row],[CycleNumber]]&lt;$B1164,SUM(מרקובחצי[[#This Row],[31]],Q1164)=2),1,"")</f>
        <v/>
      </c>
      <c r="AI1163" s="19" t="str">
        <f>IF(AND(מרקובחצי[[#This Row],[CycleNumber]]&lt;$B1164,SUM(U1163:U1164)=2),1,"")</f>
        <v/>
      </c>
      <c r="AJ1163" s="19" t="str">
        <f>IF(AND(מרקובחצי[[#This Row],[CycleNumber]]&lt;$B1164,SUM(מרקובחצי[[#This Row],[32]],O1164)=2),1,"")</f>
        <v/>
      </c>
      <c r="AK1163" s="19" t="str">
        <f>IF(AND(מרקובחצי[[#This Row],[CycleNumber]]&lt;$B1164,SUM(מרקובחצי[[#This Row],[32]],P1164)=2),1,"")</f>
        <v/>
      </c>
      <c r="AL1163" s="19" t="str">
        <f>IF(AND(מרקובחצי[[#This Row],[CycleNumber]]&lt;$B1164,SUM(מרקובחצי[[#This Row],[32]],Q1164)=2),1,"")</f>
        <v/>
      </c>
      <c r="AM1163" s="19" t="str">
        <f>IF(AND(מרקובחצי[[#This Row],[CycleNumber]]&lt;$B1164,SUM(V1163:V1164)=2),1,"")</f>
        <v/>
      </c>
      <c r="AN1163" s="19" t="str">
        <f>IF(AND(מרקובחצי[[#This Row],[CycleNumber]]&lt;$B1164,SUM(מרקובחצי[[#This Row],[33]],O1164)=2),1,"")</f>
        <v/>
      </c>
      <c r="AO1163" s="19" t="str">
        <f>IF(AND(מרקובחצי[[#This Row],[CycleNumber]]&lt;$B1164,SUM(מרקובחצי[[#This Row],[33]],P1164)=2),1,"")</f>
        <v/>
      </c>
      <c r="AP1163" s="19" t="str">
        <f>IF(AND(מרקובחצי[[#This Row],[CycleNumber]]&lt;$B1164,SUM(מרקובחצי[[#This Row],[33]],Q1164)=2),1,"")</f>
        <v/>
      </c>
      <c r="AQ1163" s="19" t="str">
        <f>IF(AND(מרקובחצי[[#This Row],[CycleNumber]]&lt;$B1164,SUM(W1163:W1164)=2),1,"")</f>
        <v/>
      </c>
      <c r="AR1163" s="19" t="str">
        <f>IF(AND(מרקובחצי[[#This Row],[CycleNumber]]&lt;$B1164,SUM(מרקובחצי[[#This Row],[12]],S1164)=2),1,"")</f>
        <v/>
      </c>
      <c r="AS1163" s="19" t="str">
        <f>IF(AND(מרקובחצי[[#This Row],[CycleNumber]]&lt;$B1164,SUM(מרקובחצי[[#This Row],[22]],V1164)=2),1,"")</f>
        <v/>
      </c>
      <c r="AT1163" s="21">
        <f>SUM(מרקובחצי[[#This Row],[11]:[33]])</f>
        <v>1</v>
      </c>
    </row>
    <row r="1164" spans="1:46" ht="15.6" x14ac:dyDescent="0.25">
      <c r="A1164" s="19" t="s">
        <v>124</v>
      </c>
      <c r="B1164" s="19">
        <v>12</v>
      </c>
      <c r="C1164">
        <v>32</v>
      </c>
      <c r="D1164" s="19">
        <f>מרקובחצי[[#This Row],[LengthofCycle]]+1</f>
        <v>33</v>
      </c>
      <c r="E1164" t="str">
        <f>IF(IFERROR(LOOKUP(מרקובחצי[[#This Row],[ClientID]],קביעויות[הפלגה]),FALSE)=מרקובחצי[[#This Row],[ClientID]],1,"")</f>
        <v/>
      </c>
      <c r="F1164" t="str">
        <f>IF(IFERROR(LOOKUP(מרקובחצי[[#This Row],[ClientID]],סוגחציקבוע[S31]),FALSE)=מרקובחצי[[#This Row],[ClientID]],1,"")</f>
        <v/>
      </c>
      <c r="G1164" t="str">
        <f>IF(IFERROR(LOOKUP(מרקובחצי[[#This Row],[ClientID]],סוגחציקבוע[S32]),FALSE)=מרקובחצי[[#This Row],[ClientID]],1,"")</f>
        <v/>
      </c>
      <c r="H1164" t="str">
        <f>IF(IFERROR(LOOKUP(מרקובחצי[[#This Row],[ClientID]],סוגחציקבוע[S33]),FALSE)=מרקובחצי[[#This Row],[ClientID]],1,"")</f>
        <v/>
      </c>
      <c r="I1164">
        <f>IF(IFERROR(LOOKUP(מרקובחצי[[#This Row],[ClientID]],סוגחציקבוע[S32&amp;33]),FALSE)=מרקובחצי[[#This Row],[ClientID]],1,"")</f>
        <v>1</v>
      </c>
      <c r="J1164" s="19">
        <f>IF(SUM(מרקובחצי[[#This Row],[11]:[13]])=1,מרקובחצי[[#This Row],[עד ועד]],IF(SUM(R1163:T1164)=1,IF(מרקובחצי[[#This Row],[עד ועד]]&lt;J1163,מרקובחצי[[#This Row],[עד ועד]],J1163),J1163))</f>
        <v>33</v>
      </c>
      <c r="K1164" s="19">
        <f>IF(SUM(מרקובחצי[[#This Row],[11]:[13]])=1,מרקובחצי[[#This Row],[עד ועד]],IF(SUM(R1163:T1164)=1,IF(מרקובחצי[[#This Row],[עד ועד]]&gt;K1163,מרקובחצי[[#This Row],[עד ועד]],K1163),K1163))</f>
        <v>35</v>
      </c>
      <c r="L1164" s="19">
        <f>IF(AND(SUM(מרקובחצי[[#This Row],[31]:[33]])=1,SUM(U1163:W1163)=0),מרקובחצי[[#This Row],[מקס]]-מרקובחצי[[#This Row],[מינ]],"")</f>
        <v>2</v>
      </c>
      <c r="M116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164" s="19" t="str">
        <f t="shared" si="18"/>
        <v>S23</v>
      </c>
      <c r="O1164" s="19" t="str">
        <f>IF(מרקובחצי[[#This Row],[קבעה הפלגה?]]=1,"",IF(AND(מרקובחצי[[#This Row],[עד ועד]]&lt;29,OR(מרקובחצי[[#This Row],[CycleNumber]]=1,AND(U1163=1,OR(מרקובחצי[[#This Row],[עד ועד]]&lt;J1163,מרקובחצי[[#This Row],[עד ועד]]&gt;K1163)),AND(V1163=1,מרקובחצי[[#This Row],[עד ועד]]&lt;J1163),W1163=1)),1,""))</f>
        <v/>
      </c>
      <c r="P1164" s="19" t="str">
        <f>IF(מרקובחצי[[#This Row],[קבעה הפלגה?]]=1,"",IF(AND(מרקובחצי[[#This Row],[עד ועד]]&gt;28,מרקובחצי[[#This Row],[עד ועד]]&lt;32,OR(מרקובחצי[[#This Row],[CycleNumber]]=1,AND(U1163=1),AND(V1163=1,OR(מרקובחצי[[#This Row],[עד ועד]]&lt;J1163,מרקובחצי[[#This Row],[עד ועד]]&gt;K1163)),W1163=1)),1,""))</f>
        <v/>
      </c>
      <c r="Q1164" s="19" t="str">
        <f>IF(מרקובחצי[[#This Row],[קבעה הפלגה?]]=1,"",IF(AND(מרקובחצי[[#This Row],[עד ועד]]&gt;31,OR(מרקובחצי[[#This Row],[CycleNumber]]=1,AND(U1163=1),AND(V1163=1,מרקובחצי[[#This Row],[עד ועד]]&gt;K1163),AND(W1163=1,OR(מרקובחצי[[#This Row],[עד ועד]]&gt;K1163,מרקובחצי[[#This Row],[עד ועד]]&lt;J1163)))),1,""))</f>
        <v/>
      </c>
      <c r="R1164" s="19" t="str">
        <f>IF(מרקובחצי[[#This Row],[CycleNumber]]&gt;1,IF(AND(O1163=1,מרקובחצי[[#This Row],[עד ועד]]&lt;29),1,""),"")</f>
        <v/>
      </c>
      <c r="S1164" s="19" t="str">
        <f>IF(מרקובחצי[[#This Row],[CycleNumber]]&gt;1,IF(OR(AND(O1163=1,מרקובחצי[[#This Row],[עד ועד]]&gt;28),AND(P1163=1),AND(Q1163=1,מרקובחצי[[#This Row],[עד ועד]]&lt;32)),1,""),"")</f>
        <v/>
      </c>
      <c r="T1164" s="19" t="str">
        <f>IF(מרקובחצי[[#This Row],[CycleNumber]]&gt;1,IF(AND(Q1163=1,מרקובחצי[[#This Row],[עד ועד]]&gt;31),1,""),"")</f>
        <v/>
      </c>
      <c r="U1164" s="19" t="str">
        <f>IF(מרקובחצי[[#This Row],[CycleNumber]]&gt;1,IF(AND(R1163=1,מרקובחצי[[#This Row],[עד ועד]]&lt;29),1,IF(AND(U1163=1,NOT(OR(מרקובחצי[[#This Row],[עד ועד]]&lt;J1163,מרקובחצי[[#This Row],[עד ועד]]&gt;K1163))),1,"")),"")</f>
        <v/>
      </c>
      <c r="V1164" s="19" t="str">
        <f>IF(מרקובחצי[[#This Row],[CycleNumber]]&gt;1,IF(AND(SUM(R1163:T1163)=1,מרקובחצי[[#This Row],[עד ועד]]&gt;28,מרקובחצי[[#This Row],[עד ועד]]&lt;32),1,IF(OR(S1163=1,AND(R1163=1,מרקובחצי[[#This Row],[עד ועד]]&gt;28),AND(T1163=1,מרקובחצי[[#This Row],[עד ועד]]&lt;32)),1,IF(AND(V1163=1,NOT(OR(מרקובחצי[[#This Row],[עד ועד]]&lt;J1163,מרקובחצי[[#This Row],[עד ועד]]&gt;K1163))),1,""))),"")</f>
        <v/>
      </c>
      <c r="W1164" s="19">
        <f>IF(מרקובחצי[[#This Row],[CycleNumber]]&gt;1,IF(AND(T1163=1,מרקובחצי[[#This Row],[עד ועד]]&gt;31),1,IF(AND(W1163=1,NOT(OR(מרקובחצי[[#This Row],[עד ועד]]&lt;J1163,מרקובחצי[[#This Row],[עד ועד]]&gt;K1163))),1,"")),"")</f>
        <v>1</v>
      </c>
      <c r="X1164" s="19" t="str">
        <f>IF(AND(מרקובחצי[[#This Row],[CycleNumber]]&lt;$B1165,SUM(מרקובחצי[[#This Row],[11]],R1165)=2),1,"")</f>
        <v/>
      </c>
      <c r="Y1164" s="19" t="str">
        <f>IF(AND(מרקובחצי[[#This Row],[CycleNumber]]&lt;$B1165,SUM(מרקובחצי[[#This Row],[11]],S1165)=2),1,"")</f>
        <v/>
      </c>
      <c r="Z1164" s="19" t="str">
        <f>IF(AND(מרקובחצי[[#This Row],[CycleNumber]]&lt;$B1165,SUM(מרקובחצי[[#This Row],[13]],S1165)=2),1,"")</f>
        <v/>
      </c>
      <c r="AA1164" s="19" t="str">
        <f>IF(AND(מרקובחצי[[#This Row],[CycleNumber]]&lt;$B1165,SUM(מרקובחצי[[#This Row],[13]],T1165)=2),1,"")</f>
        <v/>
      </c>
      <c r="AB1164" s="19" t="str">
        <f>IF(AND(מרקובחצי[[#This Row],[CycleNumber]]&lt;$B1165,SUM(מרקובחצי[[#This Row],[21]],U1165)=2),1,"")</f>
        <v/>
      </c>
      <c r="AC1164" s="19" t="str">
        <f>IF(AND(מרקובחצי[[#This Row],[CycleNumber]]&lt;$B1165,SUM(מרקובחצי[[#This Row],[21]],V1165)=2),1,"")</f>
        <v/>
      </c>
      <c r="AD1164" s="19" t="str">
        <f>IF(AND(מרקובחצי[[#This Row],[CycleNumber]]&lt;$B1165,SUM(מרקובחצי[[#This Row],[23]],V1165)=2),1,"")</f>
        <v/>
      </c>
      <c r="AE1164" s="19" t="str">
        <f>IF(AND(מרקובחצי[[#This Row],[CycleNumber]]&lt;$B1165,SUM(מרקובחצי[[#This Row],[23]],W1165)=2),1,"")</f>
        <v/>
      </c>
      <c r="AF1164" s="19" t="str">
        <f>IF(AND(מרקובחצי[[#This Row],[CycleNumber]]&lt;$B1165,SUM(מרקובחצי[[#This Row],[31]],O1165)=2),1,"")</f>
        <v/>
      </c>
      <c r="AG1164" s="19" t="str">
        <f>IF(AND(מרקובחצי[[#This Row],[CycleNumber]]&lt;$B1165,SUM(מרקובחצי[[#This Row],[31]],P1165)=2),1,"")</f>
        <v/>
      </c>
      <c r="AH1164" s="19" t="str">
        <f>IF(AND(מרקובחצי[[#This Row],[CycleNumber]]&lt;$B1165,SUM(מרקובחצי[[#This Row],[31]],Q1165)=2),1,"")</f>
        <v/>
      </c>
      <c r="AI1164" s="19" t="str">
        <f>IF(AND(מרקובחצי[[#This Row],[CycleNumber]]&lt;$B1165,SUM(U1164:U1165)=2),1,"")</f>
        <v/>
      </c>
      <c r="AJ1164" s="19" t="str">
        <f>IF(AND(מרקובחצי[[#This Row],[CycleNumber]]&lt;$B1165,SUM(מרקובחצי[[#This Row],[32]],O1165)=2),1,"")</f>
        <v/>
      </c>
      <c r="AK1164" s="19" t="str">
        <f>IF(AND(מרקובחצי[[#This Row],[CycleNumber]]&lt;$B1165,SUM(מרקובחצי[[#This Row],[32]],P1165)=2),1,"")</f>
        <v/>
      </c>
      <c r="AL1164" s="19" t="str">
        <f>IF(AND(מרקובחצי[[#This Row],[CycleNumber]]&lt;$B1165,SUM(מרקובחצי[[#This Row],[32]],Q1165)=2),1,"")</f>
        <v/>
      </c>
      <c r="AM1164" s="19" t="str">
        <f>IF(AND(מרקובחצי[[#This Row],[CycleNumber]]&lt;$B1165,SUM(V1164:V1165)=2),1,"")</f>
        <v/>
      </c>
      <c r="AN1164" s="19" t="str">
        <f>IF(AND(מרקובחצי[[#This Row],[CycleNumber]]&lt;$B1165,SUM(מרקובחצי[[#This Row],[33]],O1165)=2),1,"")</f>
        <v/>
      </c>
      <c r="AO1164" s="19" t="str">
        <f>IF(AND(מרקובחצי[[#This Row],[CycleNumber]]&lt;$B1165,SUM(מרקובחצי[[#This Row],[33]],P1165)=2),1,"")</f>
        <v/>
      </c>
      <c r="AP1164" s="19" t="str">
        <f>IF(AND(מרקובחצי[[#This Row],[CycleNumber]]&lt;$B1165,SUM(מרקובחצי[[#This Row],[33]],Q1165)=2),1,"")</f>
        <v/>
      </c>
      <c r="AQ1164" s="19" t="str">
        <f>IF(AND(מרקובחצי[[#This Row],[CycleNumber]]&lt;$B1165,SUM(W1164:W1165)=2),1,"")</f>
        <v/>
      </c>
      <c r="AR1164" s="19" t="str">
        <f>IF(AND(מרקובחצי[[#This Row],[CycleNumber]]&lt;$B1165,SUM(מרקובחצי[[#This Row],[12]],S1165)=2),1,"")</f>
        <v/>
      </c>
      <c r="AS1164" s="19" t="str">
        <f>IF(AND(מרקובחצי[[#This Row],[CycleNumber]]&lt;$B1165,SUM(מרקובחצי[[#This Row],[22]],V1165)=2),1,"")</f>
        <v/>
      </c>
      <c r="AT1164" s="21">
        <f>SUM(מרקובחצי[[#This Row],[11]:[33]])</f>
        <v>1</v>
      </c>
    </row>
    <row r="1165" spans="1:46" ht="15.6" x14ac:dyDescent="0.25">
      <c r="A1165" s="19" t="s">
        <v>125</v>
      </c>
      <c r="B1165" s="19">
        <v>1</v>
      </c>
      <c r="C1165">
        <v>31</v>
      </c>
      <c r="D1165" s="19">
        <f>מרקובחצי[[#This Row],[LengthofCycle]]+1</f>
        <v>32</v>
      </c>
      <c r="E1165" t="str">
        <f>IF(IFERROR(LOOKUP(מרקובחצי[[#This Row],[ClientID]],קביעויות[הפלגה]),FALSE)=מרקובחצי[[#This Row],[ClientID]],1,"")</f>
        <v/>
      </c>
      <c r="F1165" t="str">
        <f>IF(IFERROR(LOOKUP(מרקובחצי[[#This Row],[ClientID]],סוגחציקבוע[S31]),FALSE)=מרקובחצי[[#This Row],[ClientID]],1,"")</f>
        <v/>
      </c>
      <c r="G1165" t="str">
        <f>IF(IFERROR(LOOKUP(מרקובחצי[[#This Row],[ClientID]],סוגחציקבוע[S32]),FALSE)=מרקובחצי[[#This Row],[ClientID]],1,"")</f>
        <v/>
      </c>
      <c r="H1165" t="str">
        <f>IF(IFERROR(LOOKUP(מרקובחצי[[#This Row],[ClientID]],סוגחציקבוע[S33]),FALSE)=מרקובחצי[[#This Row],[ClientID]],1,"")</f>
        <v/>
      </c>
      <c r="I1165">
        <f>IF(IFERROR(LOOKUP(מרקובחצי[[#This Row],[ClientID]],סוגחציקבוע[S32&amp;33]),FALSE)=מרקובחצי[[#This Row],[ClientID]],1,"")</f>
        <v>1</v>
      </c>
      <c r="J1165" s="19">
        <f>IF(SUM(מרקובחצי[[#This Row],[11]:[13]])=1,מרקובחצי[[#This Row],[עד ועד]],IF(SUM(R1164:T1165)=1,IF(מרקובחצי[[#This Row],[עד ועד]]&lt;J1164,מרקובחצי[[#This Row],[עד ועד]],J1164),J1164))</f>
        <v>32</v>
      </c>
      <c r="K1165" s="19">
        <f>IF(SUM(מרקובחצי[[#This Row],[11]:[13]])=1,מרקובחצי[[#This Row],[עד ועד]],IF(SUM(R1164:T1165)=1,IF(מרקובחצי[[#This Row],[עד ועד]]&gt;K1164,מרקובחצי[[#This Row],[עד ועד]],K1164),K1164))</f>
        <v>32</v>
      </c>
      <c r="L1165" s="19" t="str">
        <f>IF(AND(SUM(מרקובחצי[[#This Row],[31]:[33]])=1,SUM(U1164:W1164)=0),מרקובחצי[[#This Row],[מקס]]-מרקובחצי[[#This Row],[מינ]],"")</f>
        <v/>
      </c>
      <c r="M116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165" s="19" t="str">
        <f t="shared" si="18"/>
        <v>S33</v>
      </c>
      <c r="O1165" s="19" t="str">
        <f>IF(מרקובחצי[[#This Row],[קבעה הפלגה?]]=1,"",IF(AND(מרקובחצי[[#This Row],[עד ועד]]&lt;29,OR(מרקובחצי[[#This Row],[CycleNumber]]=1,AND(U1164=1,OR(מרקובחצי[[#This Row],[עד ועד]]&lt;J1164,מרקובחצי[[#This Row],[עד ועד]]&gt;K1164)),AND(V1164=1,מרקובחצי[[#This Row],[עד ועד]]&lt;J1164),W1164=1)),1,""))</f>
        <v/>
      </c>
      <c r="P1165" s="19" t="str">
        <f>IF(מרקובחצי[[#This Row],[קבעה הפלגה?]]=1,"",IF(AND(מרקובחצי[[#This Row],[עד ועד]]&gt;28,מרקובחצי[[#This Row],[עד ועד]]&lt;32,OR(מרקובחצי[[#This Row],[CycleNumber]]=1,AND(U1164=1),AND(V1164=1,OR(מרקובחצי[[#This Row],[עד ועד]]&lt;J1164,מרקובחצי[[#This Row],[עד ועד]]&gt;K1164)),W1164=1)),1,""))</f>
        <v/>
      </c>
      <c r="Q1165" s="19">
        <f>IF(מרקובחצי[[#This Row],[קבעה הפלגה?]]=1,"",IF(AND(מרקובחצי[[#This Row],[עד ועד]]&gt;31,OR(מרקובחצי[[#This Row],[CycleNumber]]=1,AND(U1164=1),AND(V1164=1,מרקובחצי[[#This Row],[עד ועד]]&gt;K1164),AND(W1164=1,OR(מרקובחצי[[#This Row],[עד ועד]]&gt;K1164,מרקובחצי[[#This Row],[עד ועד]]&lt;J1164)))),1,""))</f>
        <v>1</v>
      </c>
      <c r="R1165" s="19" t="str">
        <f>IF(מרקובחצי[[#This Row],[CycleNumber]]&gt;1,IF(AND(O1164=1,מרקובחצי[[#This Row],[עד ועד]]&lt;29),1,""),"")</f>
        <v/>
      </c>
      <c r="S1165" s="19" t="str">
        <f>IF(מרקובחצי[[#This Row],[CycleNumber]]&gt;1,IF(OR(AND(O1164=1,מרקובחצי[[#This Row],[עד ועד]]&gt;28),AND(P1164=1),AND(Q1164=1,מרקובחצי[[#This Row],[עד ועד]]&lt;32)),1,""),"")</f>
        <v/>
      </c>
      <c r="T1165" s="19" t="str">
        <f>IF(מרקובחצי[[#This Row],[CycleNumber]]&gt;1,IF(AND(Q1164=1,מרקובחצי[[#This Row],[עד ועד]]&gt;31),1,""),"")</f>
        <v/>
      </c>
      <c r="U1165" s="19" t="str">
        <f>IF(מרקובחצי[[#This Row],[CycleNumber]]&gt;1,IF(AND(R1164=1,מרקובחצי[[#This Row],[עד ועד]]&lt;29),1,IF(AND(U1164=1,NOT(OR(מרקובחצי[[#This Row],[עד ועד]]&lt;J1164,מרקובחצי[[#This Row],[עד ועד]]&gt;K1164))),1,"")),"")</f>
        <v/>
      </c>
      <c r="V1165" s="19" t="str">
        <f>IF(מרקובחצי[[#This Row],[CycleNumber]]&gt;1,IF(AND(SUM(R1164:T1164)=1,מרקובחצי[[#This Row],[עד ועד]]&gt;28,מרקובחצי[[#This Row],[עד ועד]]&lt;32),1,IF(OR(S1164=1,AND(R1164=1,מרקובחצי[[#This Row],[עד ועד]]&gt;28),AND(T1164=1,מרקובחצי[[#This Row],[עד ועד]]&lt;32)),1,IF(AND(V1164=1,NOT(OR(מרקובחצי[[#This Row],[עד ועד]]&lt;J1164,מרקובחצי[[#This Row],[עד ועד]]&gt;K1164))),1,""))),"")</f>
        <v/>
      </c>
      <c r="W1165" s="19" t="str">
        <f>IF(מרקובחצי[[#This Row],[CycleNumber]]&gt;1,IF(AND(T1164=1,מרקובחצי[[#This Row],[עד ועד]]&gt;31),1,IF(AND(W1164=1,NOT(OR(מרקובחצי[[#This Row],[עד ועד]]&lt;J1164,מרקובחצי[[#This Row],[עד ועד]]&gt;K1164))),1,"")),"")</f>
        <v/>
      </c>
      <c r="X1165" s="19" t="str">
        <f>IF(AND(מרקובחצי[[#This Row],[CycleNumber]]&lt;$B1166,SUM(מרקובחצי[[#This Row],[11]],R1166)=2),1,"")</f>
        <v/>
      </c>
      <c r="Y1165" s="19" t="str">
        <f>IF(AND(מרקובחצי[[#This Row],[CycleNumber]]&lt;$B1166,SUM(מרקובחצי[[#This Row],[11]],S1166)=2),1,"")</f>
        <v/>
      </c>
      <c r="Z1165" s="19" t="str">
        <f>IF(AND(מרקובחצי[[#This Row],[CycleNumber]]&lt;$B1166,SUM(מרקובחצי[[#This Row],[13]],S1166)=2),1,"")</f>
        <v/>
      </c>
      <c r="AA1165" s="19">
        <f>IF(AND(מרקובחצי[[#This Row],[CycleNumber]]&lt;$B1166,SUM(מרקובחצי[[#This Row],[13]],T1166)=2),1,"")</f>
        <v>1</v>
      </c>
      <c r="AB1165" s="19" t="str">
        <f>IF(AND(מרקובחצי[[#This Row],[CycleNumber]]&lt;$B1166,SUM(מרקובחצי[[#This Row],[21]],U1166)=2),1,"")</f>
        <v/>
      </c>
      <c r="AC1165" s="19" t="str">
        <f>IF(AND(מרקובחצי[[#This Row],[CycleNumber]]&lt;$B1166,SUM(מרקובחצי[[#This Row],[21]],V1166)=2),1,"")</f>
        <v/>
      </c>
      <c r="AD1165" s="19" t="str">
        <f>IF(AND(מרקובחצי[[#This Row],[CycleNumber]]&lt;$B1166,SUM(מרקובחצי[[#This Row],[23]],V1166)=2),1,"")</f>
        <v/>
      </c>
      <c r="AE1165" s="19" t="str">
        <f>IF(AND(מרקובחצי[[#This Row],[CycleNumber]]&lt;$B1166,SUM(מרקובחצי[[#This Row],[23]],W1166)=2),1,"")</f>
        <v/>
      </c>
      <c r="AF1165" s="19" t="str">
        <f>IF(AND(מרקובחצי[[#This Row],[CycleNumber]]&lt;$B1166,SUM(מרקובחצי[[#This Row],[31]],O1166)=2),1,"")</f>
        <v/>
      </c>
      <c r="AG1165" s="19" t="str">
        <f>IF(AND(מרקובחצי[[#This Row],[CycleNumber]]&lt;$B1166,SUM(מרקובחצי[[#This Row],[31]],P1166)=2),1,"")</f>
        <v/>
      </c>
      <c r="AH1165" s="19" t="str">
        <f>IF(AND(מרקובחצי[[#This Row],[CycleNumber]]&lt;$B1166,SUM(מרקובחצי[[#This Row],[31]],Q1166)=2),1,"")</f>
        <v/>
      </c>
      <c r="AI1165" s="19" t="str">
        <f>IF(AND(מרקובחצי[[#This Row],[CycleNumber]]&lt;$B1166,SUM(U1165:U1166)=2),1,"")</f>
        <v/>
      </c>
      <c r="AJ1165" s="19" t="str">
        <f>IF(AND(מרקובחצי[[#This Row],[CycleNumber]]&lt;$B1166,SUM(מרקובחצי[[#This Row],[32]],O1166)=2),1,"")</f>
        <v/>
      </c>
      <c r="AK1165" s="19" t="str">
        <f>IF(AND(מרקובחצי[[#This Row],[CycleNumber]]&lt;$B1166,SUM(מרקובחצי[[#This Row],[32]],P1166)=2),1,"")</f>
        <v/>
      </c>
      <c r="AL1165" s="19" t="str">
        <f>IF(AND(מרקובחצי[[#This Row],[CycleNumber]]&lt;$B1166,SUM(מרקובחצי[[#This Row],[32]],Q1166)=2),1,"")</f>
        <v/>
      </c>
      <c r="AM1165" s="19" t="str">
        <f>IF(AND(מרקובחצי[[#This Row],[CycleNumber]]&lt;$B1166,SUM(V1165:V1166)=2),1,"")</f>
        <v/>
      </c>
      <c r="AN1165" s="19" t="str">
        <f>IF(AND(מרקובחצי[[#This Row],[CycleNumber]]&lt;$B1166,SUM(מרקובחצי[[#This Row],[33]],O1166)=2),1,"")</f>
        <v/>
      </c>
      <c r="AO1165" s="19" t="str">
        <f>IF(AND(מרקובחצי[[#This Row],[CycleNumber]]&lt;$B1166,SUM(מרקובחצי[[#This Row],[33]],P1166)=2),1,"")</f>
        <v/>
      </c>
      <c r="AP1165" s="19" t="str">
        <f>IF(AND(מרקובחצי[[#This Row],[CycleNumber]]&lt;$B1166,SUM(מרקובחצי[[#This Row],[33]],Q1166)=2),1,"")</f>
        <v/>
      </c>
      <c r="AQ1165" s="19" t="str">
        <f>IF(AND(מרקובחצי[[#This Row],[CycleNumber]]&lt;$B1166,SUM(W1165:W1166)=2),1,"")</f>
        <v/>
      </c>
      <c r="AR1165" s="19" t="str">
        <f>IF(AND(מרקובחצי[[#This Row],[CycleNumber]]&lt;$B1166,SUM(מרקובחצי[[#This Row],[12]],S1166)=2),1,"")</f>
        <v/>
      </c>
      <c r="AS1165" s="19" t="str">
        <f>IF(AND(מרקובחצי[[#This Row],[CycleNumber]]&lt;$B1166,SUM(מרקובחצי[[#This Row],[22]],V1166)=2),1,"")</f>
        <v/>
      </c>
      <c r="AT1165" s="21">
        <f>SUM(מרקובחצי[[#This Row],[11]:[33]])</f>
        <v>1</v>
      </c>
    </row>
    <row r="1166" spans="1:46" ht="15.6" x14ac:dyDescent="0.25">
      <c r="A1166" s="19" t="s">
        <v>125</v>
      </c>
      <c r="B1166" s="19">
        <v>2</v>
      </c>
      <c r="C1166">
        <v>32</v>
      </c>
      <c r="D1166" s="19">
        <f>מרקובחצי[[#This Row],[LengthofCycle]]+1</f>
        <v>33</v>
      </c>
      <c r="E1166" t="str">
        <f>IF(IFERROR(LOOKUP(מרקובחצי[[#This Row],[ClientID]],קביעויות[הפלגה]),FALSE)=מרקובחצי[[#This Row],[ClientID]],1,"")</f>
        <v/>
      </c>
      <c r="F1166" t="str">
        <f>IF(IFERROR(LOOKUP(מרקובחצי[[#This Row],[ClientID]],סוגחציקבוע[S31]),FALSE)=מרקובחצי[[#This Row],[ClientID]],1,"")</f>
        <v/>
      </c>
      <c r="G1166" t="str">
        <f>IF(IFERROR(LOOKUP(מרקובחצי[[#This Row],[ClientID]],סוגחציקבוע[S32]),FALSE)=מרקובחצי[[#This Row],[ClientID]],1,"")</f>
        <v/>
      </c>
      <c r="H1166" t="str">
        <f>IF(IFERROR(LOOKUP(מרקובחצי[[#This Row],[ClientID]],סוגחציקבוע[S33]),FALSE)=מרקובחצי[[#This Row],[ClientID]],1,"")</f>
        <v/>
      </c>
      <c r="I1166">
        <f>IF(IFERROR(LOOKUP(מרקובחצי[[#This Row],[ClientID]],סוגחציקבוע[S32&amp;33]),FALSE)=מרקובחצי[[#This Row],[ClientID]],1,"")</f>
        <v>1</v>
      </c>
      <c r="J1166" s="19">
        <f>IF(SUM(מרקובחצי[[#This Row],[11]:[13]])=1,מרקובחצי[[#This Row],[עד ועד]],IF(SUM(R1165:T1166)=1,IF(מרקובחצי[[#This Row],[עד ועד]]&lt;J1165,מרקובחצי[[#This Row],[עד ועד]],J1165),J1165))</f>
        <v>32</v>
      </c>
      <c r="K1166" s="19">
        <f>IF(SUM(מרקובחצי[[#This Row],[11]:[13]])=1,מרקובחצי[[#This Row],[עד ועד]],IF(SUM(R1165:T1166)=1,IF(מרקובחצי[[#This Row],[עד ועד]]&gt;K1165,מרקובחצי[[#This Row],[עד ועד]],K1165),K1165))</f>
        <v>33</v>
      </c>
      <c r="L1166" s="19" t="str">
        <f>IF(AND(SUM(מרקובחצי[[#This Row],[31]:[33]])=1,SUM(U1165:W1165)=0),מרקובחצי[[#This Row],[מקס]]-מרקובחצי[[#This Row],[מינ]],"")</f>
        <v/>
      </c>
      <c r="M116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166" s="19" t="str">
        <f t="shared" si="18"/>
        <v>S13</v>
      </c>
      <c r="O1166" s="19" t="str">
        <f>IF(מרקובחצי[[#This Row],[קבעה הפלגה?]]=1,"",IF(AND(מרקובחצי[[#This Row],[עד ועד]]&lt;29,OR(מרקובחצי[[#This Row],[CycleNumber]]=1,AND(U1165=1,OR(מרקובחצי[[#This Row],[עד ועד]]&lt;J1165,מרקובחצי[[#This Row],[עד ועד]]&gt;K1165)),AND(V1165=1,מרקובחצי[[#This Row],[עד ועד]]&lt;J1165),W1165=1)),1,""))</f>
        <v/>
      </c>
      <c r="P1166" s="19" t="str">
        <f>IF(מרקובחצי[[#This Row],[קבעה הפלגה?]]=1,"",IF(AND(מרקובחצי[[#This Row],[עד ועד]]&gt;28,מרקובחצי[[#This Row],[עד ועד]]&lt;32,OR(מרקובחצי[[#This Row],[CycleNumber]]=1,AND(U1165=1),AND(V1165=1,OR(מרקובחצי[[#This Row],[עד ועד]]&lt;J1165,מרקובחצי[[#This Row],[עד ועד]]&gt;K1165)),W1165=1)),1,""))</f>
        <v/>
      </c>
      <c r="Q1166" s="19" t="str">
        <f>IF(מרקובחצי[[#This Row],[קבעה הפלגה?]]=1,"",IF(AND(מרקובחצי[[#This Row],[עד ועד]]&gt;31,OR(מרקובחצי[[#This Row],[CycleNumber]]=1,AND(U1165=1),AND(V1165=1,מרקובחצי[[#This Row],[עד ועד]]&gt;K1165),AND(W1165=1,OR(מרקובחצי[[#This Row],[עד ועד]]&gt;K1165,מרקובחצי[[#This Row],[עד ועד]]&lt;J1165)))),1,""))</f>
        <v/>
      </c>
      <c r="R1166" s="19" t="str">
        <f>IF(מרקובחצי[[#This Row],[CycleNumber]]&gt;1,IF(AND(O1165=1,מרקובחצי[[#This Row],[עד ועד]]&lt;29),1,""),"")</f>
        <v/>
      </c>
      <c r="S1166" s="19" t="str">
        <f>IF(מרקובחצי[[#This Row],[CycleNumber]]&gt;1,IF(OR(AND(O1165=1,מרקובחצי[[#This Row],[עד ועד]]&gt;28),AND(P1165=1),AND(Q1165=1,מרקובחצי[[#This Row],[עד ועד]]&lt;32)),1,""),"")</f>
        <v/>
      </c>
      <c r="T1166" s="19">
        <f>IF(מרקובחצי[[#This Row],[CycleNumber]]&gt;1,IF(AND(Q1165=1,מרקובחצי[[#This Row],[עד ועד]]&gt;31),1,""),"")</f>
        <v>1</v>
      </c>
      <c r="U1166" s="19" t="str">
        <f>IF(מרקובחצי[[#This Row],[CycleNumber]]&gt;1,IF(AND(R1165=1,מרקובחצי[[#This Row],[עד ועד]]&lt;29),1,IF(AND(U1165=1,NOT(OR(מרקובחצי[[#This Row],[עד ועד]]&lt;J1165,מרקובחצי[[#This Row],[עד ועד]]&gt;K1165))),1,"")),"")</f>
        <v/>
      </c>
      <c r="V1166" s="19" t="str">
        <f>IF(מרקובחצי[[#This Row],[CycleNumber]]&gt;1,IF(AND(SUM(R1165:T1165)=1,מרקובחצי[[#This Row],[עד ועד]]&gt;28,מרקובחצי[[#This Row],[עד ועד]]&lt;32),1,IF(OR(S1165=1,AND(R1165=1,מרקובחצי[[#This Row],[עד ועד]]&gt;28),AND(T1165=1,מרקובחצי[[#This Row],[עד ועד]]&lt;32)),1,IF(AND(V1165=1,NOT(OR(מרקובחצי[[#This Row],[עד ועד]]&lt;J1165,מרקובחצי[[#This Row],[עד ועד]]&gt;K1165))),1,""))),"")</f>
        <v/>
      </c>
      <c r="W1166" s="19" t="str">
        <f>IF(מרקובחצי[[#This Row],[CycleNumber]]&gt;1,IF(AND(T1165=1,מרקובחצי[[#This Row],[עד ועד]]&gt;31),1,IF(AND(W1165=1,NOT(OR(מרקובחצי[[#This Row],[עד ועד]]&lt;J1165,מרקובחצי[[#This Row],[עד ועד]]&gt;K1165))),1,"")),"")</f>
        <v/>
      </c>
      <c r="X1166" s="19" t="str">
        <f>IF(AND(מרקובחצי[[#This Row],[CycleNumber]]&lt;$B1167,SUM(מרקובחצי[[#This Row],[11]],R1167)=2),1,"")</f>
        <v/>
      </c>
      <c r="Y1166" s="19" t="str">
        <f>IF(AND(מרקובחצי[[#This Row],[CycleNumber]]&lt;$B1167,SUM(מרקובחצי[[#This Row],[11]],S1167)=2),1,"")</f>
        <v/>
      </c>
      <c r="Z1166" s="19" t="str">
        <f>IF(AND(מרקובחצי[[#This Row],[CycleNumber]]&lt;$B1167,SUM(מרקובחצי[[#This Row],[13]],S1167)=2),1,"")</f>
        <v/>
      </c>
      <c r="AA1166" s="19" t="str">
        <f>IF(AND(מרקובחצי[[#This Row],[CycleNumber]]&lt;$B1167,SUM(מרקובחצי[[#This Row],[13]],T1167)=2),1,"")</f>
        <v/>
      </c>
      <c r="AB1166" s="19" t="str">
        <f>IF(AND(מרקובחצי[[#This Row],[CycleNumber]]&lt;$B1167,SUM(מרקובחצי[[#This Row],[21]],U1167)=2),1,"")</f>
        <v/>
      </c>
      <c r="AC1166" s="19" t="str">
        <f>IF(AND(מרקובחצי[[#This Row],[CycleNumber]]&lt;$B1167,SUM(מרקובחצי[[#This Row],[21]],V1167)=2),1,"")</f>
        <v/>
      </c>
      <c r="AD1166" s="19" t="str">
        <f>IF(AND(מרקובחצי[[#This Row],[CycleNumber]]&lt;$B1167,SUM(מרקובחצי[[#This Row],[23]],V1167)=2),1,"")</f>
        <v/>
      </c>
      <c r="AE1166" s="19">
        <f>IF(AND(מרקובחצי[[#This Row],[CycleNumber]]&lt;$B1167,SUM(מרקובחצי[[#This Row],[23]],W1167)=2),1,"")</f>
        <v>1</v>
      </c>
      <c r="AF1166" s="19" t="str">
        <f>IF(AND(מרקובחצי[[#This Row],[CycleNumber]]&lt;$B1167,SUM(מרקובחצי[[#This Row],[31]],O1167)=2),1,"")</f>
        <v/>
      </c>
      <c r="AG1166" s="19" t="str">
        <f>IF(AND(מרקובחצי[[#This Row],[CycleNumber]]&lt;$B1167,SUM(מרקובחצי[[#This Row],[31]],P1167)=2),1,"")</f>
        <v/>
      </c>
      <c r="AH1166" s="19" t="str">
        <f>IF(AND(מרקובחצי[[#This Row],[CycleNumber]]&lt;$B1167,SUM(מרקובחצי[[#This Row],[31]],Q1167)=2),1,"")</f>
        <v/>
      </c>
      <c r="AI1166" s="19" t="str">
        <f>IF(AND(מרקובחצי[[#This Row],[CycleNumber]]&lt;$B1167,SUM(U1166:U1167)=2),1,"")</f>
        <v/>
      </c>
      <c r="AJ1166" s="19" t="str">
        <f>IF(AND(מרקובחצי[[#This Row],[CycleNumber]]&lt;$B1167,SUM(מרקובחצי[[#This Row],[32]],O1167)=2),1,"")</f>
        <v/>
      </c>
      <c r="AK1166" s="19" t="str">
        <f>IF(AND(מרקובחצי[[#This Row],[CycleNumber]]&lt;$B1167,SUM(מרקובחצי[[#This Row],[32]],P1167)=2),1,"")</f>
        <v/>
      </c>
      <c r="AL1166" s="19" t="str">
        <f>IF(AND(מרקובחצי[[#This Row],[CycleNumber]]&lt;$B1167,SUM(מרקובחצי[[#This Row],[32]],Q1167)=2),1,"")</f>
        <v/>
      </c>
      <c r="AM1166" s="19" t="str">
        <f>IF(AND(מרקובחצי[[#This Row],[CycleNumber]]&lt;$B1167,SUM(V1166:V1167)=2),1,"")</f>
        <v/>
      </c>
      <c r="AN1166" s="19" t="str">
        <f>IF(AND(מרקובחצי[[#This Row],[CycleNumber]]&lt;$B1167,SUM(מרקובחצי[[#This Row],[33]],O1167)=2),1,"")</f>
        <v/>
      </c>
      <c r="AO1166" s="19" t="str">
        <f>IF(AND(מרקובחצי[[#This Row],[CycleNumber]]&lt;$B1167,SUM(מרקובחצי[[#This Row],[33]],P1167)=2),1,"")</f>
        <v/>
      </c>
      <c r="AP1166" s="19" t="str">
        <f>IF(AND(מרקובחצי[[#This Row],[CycleNumber]]&lt;$B1167,SUM(מרקובחצי[[#This Row],[33]],Q1167)=2),1,"")</f>
        <v/>
      </c>
      <c r="AQ1166" s="19" t="str">
        <f>IF(AND(מרקובחצי[[#This Row],[CycleNumber]]&lt;$B1167,SUM(W1166:W1167)=2),1,"")</f>
        <v/>
      </c>
      <c r="AR1166" s="19" t="str">
        <f>IF(AND(מרקובחצי[[#This Row],[CycleNumber]]&lt;$B1167,SUM(מרקובחצי[[#This Row],[12]],S1167)=2),1,"")</f>
        <v/>
      </c>
      <c r="AS1166" s="19" t="str">
        <f>IF(AND(מרקובחצי[[#This Row],[CycleNumber]]&lt;$B1167,SUM(מרקובחצי[[#This Row],[22]],V1167)=2),1,"")</f>
        <v/>
      </c>
      <c r="AT1166" s="21">
        <f>SUM(מרקובחצי[[#This Row],[11]:[33]])</f>
        <v>1</v>
      </c>
    </row>
    <row r="1167" spans="1:46" ht="15.6" x14ac:dyDescent="0.25">
      <c r="A1167" s="19" t="s">
        <v>125</v>
      </c>
      <c r="B1167" s="19">
        <v>3</v>
      </c>
      <c r="C1167">
        <v>31</v>
      </c>
      <c r="D1167" s="19">
        <f>מרקובחצי[[#This Row],[LengthofCycle]]+1</f>
        <v>32</v>
      </c>
      <c r="E1167" t="str">
        <f>IF(IFERROR(LOOKUP(מרקובחצי[[#This Row],[ClientID]],קביעויות[הפלגה]),FALSE)=מרקובחצי[[#This Row],[ClientID]],1,"")</f>
        <v/>
      </c>
      <c r="F1167" t="str">
        <f>IF(IFERROR(LOOKUP(מרקובחצי[[#This Row],[ClientID]],סוגחציקבוע[S31]),FALSE)=מרקובחצי[[#This Row],[ClientID]],1,"")</f>
        <v/>
      </c>
      <c r="G1167" t="str">
        <f>IF(IFERROR(LOOKUP(מרקובחצי[[#This Row],[ClientID]],סוגחציקבוע[S32]),FALSE)=מרקובחצי[[#This Row],[ClientID]],1,"")</f>
        <v/>
      </c>
      <c r="H1167" t="str">
        <f>IF(IFERROR(LOOKUP(מרקובחצי[[#This Row],[ClientID]],סוגחציקבוע[S33]),FALSE)=מרקובחצי[[#This Row],[ClientID]],1,"")</f>
        <v/>
      </c>
      <c r="I1167">
        <f>IF(IFERROR(LOOKUP(מרקובחצי[[#This Row],[ClientID]],סוגחציקבוע[S32&amp;33]),FALSE)=מרקובחצי[[#This Row],[ClientID]],1,"")</f>
        <v>1</v>
      </c>
      <c r="J1167" s="19">
        <f>IF(SUM(מרקובחצי[[#This Row],[11]:[13]])=1,מרקובחצי[[#This Row],[עד ועד]],IF(SUM(R1166:T1167)=1,IF(מרקובחצי[[#This Row],[עד ועד]]&lt;J1166,מרקובחצי[[#This Row],[עד ועד]],J1166),J1166))</f>
        <v>32</v>
      </c>
      <c r="K1167" s="19">
        <f>IF(SUM(מרקובחצי[[#This Row],[11]:[13]])=1,מרקובחצי[[#This Row],[עד ועד]],IF(SUM(R1166:T1167)=1,IF(מרקובחצי[[#This Row],[עד ועד]]&gt;K1166,מרקובחצי[[#This Row],[עד ועד]],K1166),K1166))</f>
        <v>33</v>
      </c>
      <c r="L1167" s="19">
        <f>IF(AND(SUM(מרקובחצי[[#This Row],[31]:[33]])=1,SUM(U1166:W1166)=0),מרקובחצי[[#This Row],[מקס]]-מרקובחצי[[#This Row],[מינ]],"")</f>
        <v>1</v>
      </c>
      <c r="M116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167" s="19" t="str">
        <f t="shared" si="18"/>
        <v>S23</v>
      </c>
      <c r="O1167" s="19" t="str">
        <f>IF(מרקובחצי[[#This Row],[קבעה הפלגה?]]=1,"",IF(AND(מרקובחצי[[#This Row],[עד ועד]]&lt;29,OR(מרקובחצי[[#This Row],[CycleNumber]]=1,AND(U1166=1,OR(מרקובחצי[[#This Row],[עד ועד]]&lt;J1166,מרקובחצי[[#This Row],[עד ועד]]&gt;K1166)),AND(V1166=1,מרקובחצי[[#This Row],[עד ועד]]&lt;J1166),W1166=1)),1,""))</f>
        <v/>
      </c>
      <c r="P1167" s="19" t="str">
        <f>IF(מרקובחצי[[#This Row],[קבעה הפלגה?]]=1,"",IF(AND(מרקובחצי[[#This Row],[עד ועד]]&gt;28,מרקובחצי[[#This Row],[עד ועד]]&lt;32,OR(מרקובחצי[[#This Row],[CycleNumber]]=1,AND(U1166=1),AND(V1166=1,OR(מרקובחצי[[#This Row],[עד ועד]]&lt;J1166,מרקובחצי[[#This Row],[עד ועד]]&gt;K1166)),W1166=1)),1,""))</f>
        <v/>
      </c>
      <c r="Q1167" s="19" t="str">
        <f>IF(מרקובחצי[[#This Row],[קבעה הפלגה?]]=1,"",IF(AND(מרקובחצי[[#This Row],[עד ועד]]&gt;31,OR(מרקובחצי[[#This Row],[CycleNumber]]=1,AND(U1166=1),AND(V1166=1,מרקובחצי[[#This Row],[עד ועד]]&gt;K1166),AND(W1166=1,OR(מרקובחצי[[#This Row],[עד ועד]]&gt;K1166,מרקובחצי[[#This Row],[עד ועד]]&lt;J1166)))),1,""))</f>
        <v/>
      </c>
      <c r="R1167" s="19" t="str">
        <f>IF(מרקובחצי[[#This Row],[CycleNumber]]&gt;1,IF(AND(O1166=1,מרקובחצי[[#This Row],[עד ועד]]&lt;29),1,""),"")</f>
        <v/>
      </c>
      <c r="S1167" s="19" t="str">
        <f>IF(מרקובחצי[[#This Row],[CycleNumber]]&gt;1,IF(OR(AND(O1166=1,מרקובחצי[[#This Row],[עד ועד]]&gt;28),AND(P1166=1),AND(Q1166=1,מרקובחצי[[#This Row],[עד ועד]]&lt;32)),1,""),"")</f>
        <v/>
      </c>
      <c r="T1167" s="19" t="str">
        <f>IF(מרקובחצי[[#This Row],[CycleNumber]]&gt;1,IF(AND(Q1166=1,מרקובחצי[[#This Row],[עד ועד]]&gt;31),1,""),"")</f>
        <v/>
      </c>
      <c r="U1167" s="19" t="str">
        <f>IF(מרקובחצי[[#This Row],[CycleNumber]]&gt;1,IF(AND(R1166=1,מרקובחצי[[#This Row],[עד ועד]]&lt;29),1,IF(AND(U1166=1,NOT(OR(מרקובחצי[[#This Row],[עד ועד]]&lt;J1166,מרקובחצי[[#This Row],[עד ועד]]&gt;K1166))),1,"")),"")</f>
        <v/>
      </c>
      <c r="V1167" s="19" t="str">
        <f>IF(מרקובחצי[[#This Row],[CycleNumber]]&gt;1,IF(AND(SUM(R1166:T1166)=1,מרקובחצי[[#This Row],[עד ועד]]&gt;28,מרקובחצי[[#This Row],[עד ועד]]&lt;32),1,IF(OR(S1166=1,AND(R1166=1,מרקובחצי[[#This Row],[עד ועד]]&gt;28),AND(T1166=1,מרקובחצי[[#This Row],[עד ועד]]&lt;32)),1,IF(AND(V1166=1,NOT(OR(מרקובחצי[[#This Row],[עד ועד]]&lt;J1166,מרקובחצי[[#This Row],[עד ועד]]&gt;K1166))),1,""))),"")</f>
        <v/>
      </c>
      <c r="W1167" s="19">
        <f>IF(מרקובחצי[[#This Row],[CycleNumber]]&gt;1,IF(AND(T1166=1,מרקובחצי[[#This Row],[עד ועד]]&gt;31),1,IF(AND(W1166=1,NOT(OR(מרקובחצי[[#This Row],[עד ועד]]&lt;J1166,מרקובחצי[[#This Row],[עד ועד]]&gt;K1166))),1,"")),"")</f>
        <v>1</v>
      </c>
      <c r="X1167" s="19" t="str">
        <f>IF(AND(מרקובחצי[[#This Row],[CycleNumber]]&lt;$B1168,SUM(מרקובחצי[[#This Row],[11]],R1168)=2),1,"")</f>
        <v/>
      </c>
      <c r="Y1167" s="19" t="str">
        <f>IF(AND(מרקובחצי[[#This Row],[CycleNumber]]&lt;$B1168,SUM(מרקובחצי[[#This Row],[11]],S1168)=2),1,"")</f>
        <v/>
      </c>
      <c r="Z1167" s="19" t="str">
        <f>IF(AND(מרקובחצי[[#This Row],[CycleNumber]]&lt;$B1168,SUM(מרקובחצי[[#This Row],[13]],S1168)=2),1,"")</f>
        <v/>
      </c>
      <c r="AA1167" s="19" t="str">
        <f>IF(AND(מרקובחצי[[#This Row],[CycleNumber]]&lt;$B1168,SUM(מרקובחצי[[#This Row],[13]],T1168)=2),1,"")</f>
        <v/>
      </c>
      <c r="AB1167" s="19" t="str">
        <f>IF(AND(מרקובחצי[[#This Row],[CycleNumber]]&lt;$B1168,SUM(מרקובחצי[[#This Row],[21]],U1168)=2),1,"")</f>
        <v/>
      </c>
      <c r="AC1167" s="19" t="str">
        <f>IF(AND(מרקובחצי[[#This Row],[CycleNumber]]&lt;$B1168,SUM(מרקובחצי[[#This Row],[21]],V1168)=2),1,"")</f>
        <v/>
      </c>
      <c r="AD1167" s="19" t="str">
        <f>IF(AND(מרקובחצי[[#This Row],[CycleNumber]]&lt;$B1168,SUM(מרקובחצי[[#This Row],[23]],V1168)=2),1,"")</f>
        <v/>
      </c>
      <c r="AE1167" s="19" t="str">
        <f>IF(AND(מרקובחצי[[#This Row],[CycleNumber]]&lt;$B1168,SUM(מרקובחצי[[#This Row],[23]],W1168)=2),1,"")</f>
        <v/>
      </c>
      <c r="AF1167" s="19" t="str">
        <f>IF(AND(מרקובחצי[[#This Row],[CycleNumber]]&lt;$B1168,SUM(מרקובחצי[[#This Row],[31]],O1168)=2),1,"")</f>
        <v/>
      </c>
      <c r="AG1167" s="19" t="str">
        <f>IF(AND(מרקובחצי[[#This Row],[CycleNumber]]&lt;$B1168,SUM(מרקובחצי[[#This Row],[31]],P1168)=2),1,"")</f>
        <v/>
      </c>
      <c r="AH1167" s="19" t="str">
        <f>IF(AND(מרקובחצי[[#This Row],[CycleNumber]]&lt;$B1168,SUM(מרקובחצי[[#This Row],[31]],Q1168)=2),1,"")</f>
        <v/>
      </c>
      <c r="AI1167" s="19" t="str">
        <f>IF(AND(מרקובחצי[[#This Row],[CycleNumber]]&lt;$B1168,SUM(U1167:U1168)=2),1,"")</f>
        <v/>
      </c>
      <c r="AJ1167" s="19" t="str">
        <f>IF(AND(מרקובחצי[[#This Row],[CycleNumber]]&lt;$B1168,SUM(מרקובחצי[[#This Row],[32]],O1168)=2),1,"")</f>
        <v/>
      </c>
      <c r="AK1167" s="19" t="str">
        <f>IF(AND(מרקובחצי[[#This Row],[CycleNumber]]&lt;$B1168,SUM(מרקובחצי[[#This Row],[32]],P1168)=2),1,"")</f>
        <v/>
      </c>
      <c r="AL1167" s="19" t="str">
        <f>IF(AND(מרקובחצי[[#This Row],[CycleNumber]]&lt;$B1168,SUM(מרקובחצי[[#This Row],[32]],Q1168)=2),1,"")</f>
        <v/>
      </c>
      <c r="AM1167" s="19" t="str">
        <f>IF(AND(מרקובחצי[[#This Row],[CycleNumber]]&lt;$B1168,SUM(V1167:V1168)=2),1,"")</f>
        <v/>
      </c>
      <c r="AN1167" s="19" t="str">
        <f>IF(AND(מרקובחצי[[#This Row],[CycleNumber]]&lt;$B1168,SUM(מרקובחצי[[#This Row],[33]],O1168)=2),1,"")</f>
        <v/>
      </c>
      <c r="AO1167" s="19" t="str">
        <f>IF(AND(מרקובחצי[[#This Row],[CycleNumber]]&lt;$B1168,SUM(מרקובחצי[[#This Row],[33]],P1168)=2),1,"")</f>
        <v/>
      </c>
      <c r="AP1167" s="19" t="str">
        <f>IF(AND(מרקובחצי[[#This Row],[CycleNumber]]&lt;$B1168,SUM(מרקובחצי[[#This Row],[33]],Q1168)=2),1,"")</f>
        <v/>
      </c>
      <c r="AQ1167" s="19">
        <f>IF(AND(מרקובחצי[[#This Row],[CycleNumber]]&lt;$B1168,SUM(W1167:W1168)=2),1,"")</f>
        <v>1</v>
      </c>
      <c r="AR1167" s="19" t="str">
        <f>IF(AND(מרקובחצי[[#This Row],[CycleNumber]]&lt;$B1168,SUM(מרקובחצי[[#This Row],[12]],S1168)=2),1,"")</f>
        <v/>
      </c>
      <c r="AS1167" s="19" t="str">
        <f>IF(AND(מרקובחצי[[#This Row],[CycleNumber]]&lt;$B1168,SUM(מרקובחצי[[#This Row],[22]],V1168)=2),1,"")</f>
        <v/>
      </c>
      <c r="AT1167" s="21">
        <f>SUM(מרקובחצי[[#This Row],[11]:[33]])</f>
        <v>1</v>
      </c>
    </row>
    <row r="1168" spans="1:46" ht="15.6" x14ac:dyDescent="0.25">
      <c r="A1168" s="19" t="s">
        <v>125</v>
      </c>
      <c r="B1168" s="19">
        <v>4</v>
      </c>
      <c r="C1168">
        <v>32</v>
      </c>
      <c r="D1168" s="19">
        <f>מרקובחצי[[#This Row],[LengthofCycle]]+1</f>
        <v>33</v>
      </c>
      <c r="E1168" t="str">
        <f>IF(IFERROR(LOOKUP(מרקובחצי[[#This Row],[ClientID]],קביעויות[הפלגה]),FALSE)=מרקובחצי[[#This Row],[ClientID]],1,"")</f>
        <v/>
      </c>
      <c r="F1168" t="str">
        <f>IF(IFERROR(LOOKUP(מרקובחצי[[#This Row],[ClientID]],סוגחציקבוע[S31]),FALSE)=מרקובחצי[[#This Row],[ClientID]],1,"")</f>
        <v/>
      </c>
      <c r="G1168" t="str">
        <f>IF(IFERROR(LOOKUP(מרקובחצי[[#This Row],[ClientID]],סוגחציקבוע[S32]),FALSE)=מרקובחצי[[#This Row],[ClientID]],1,"")</f>
        <v/>
      </c>
      <c r="H1168" t="str">
        <f>IF(IFERROR(LOOKUP(מרקובחצי[[#This Row],[ClientID]],סוגחציקבוע[S33]),FALSE)=מרקובחצי[[#This Row],[ClientID]],1,"")</f>
        <v/>
      </c>
      <c r="I1168">
        <f>IF(IFERROR(LOOKUP(מרקובחצי[[#This Row],[ClientID]],סוגחציקבוע[S32&amp;33]),FALSE)=מרקובחצי[[#This Row],[ClientID]],1,"")</f>
        <v>1</v>
      </c>
      <c r="J1168" s="19">
        <f>IF(SUM(מרקובחצי[[#This Row],[11]:[13]])=1,מרקובחצי[[#This Row],[עד ועד]],IF(SUM(R1167:T1168)=1,IF(מרקובחצי[[#This Row],[עד ועד]]&lt;J1167,מרקובחצי[[#This Row],[עד ועד]],J1167),J1167))</f>
        <v>32</v>
      </c>
      <c r="K1168" s="19">
        <f>IF(SUM(מרקובחצי[[#This Row],[11]:[13]])=1,מרקובחצי[[#This Row],[עד ועד]],IF(SUM(R1167:T1168)=1,IF(מרקובחצי[[#This Row],[עד ועד]]&gt;K1167,מרקובחצי[[#This Row],[עד ועד]],K1167),K1167))</f>
        <v>33</v>
      </c>
      <c r="L1168" s="19" t="str">
        <f>IF(AND(SUM(מרקובחצי[[#This Row],[31]:[33]])=1,SUM(U1167:W1167)=0),מרקובחצי[[#This Row],[מקס]]-מרקובחצי[[#This Row],[מינ]],"")</f>
        <v/>
      </c>
      <c r="M116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168" s="19" t="str">
        <f t="shared" si="18"/>
        <v>S33</v>
      </c>
      <c r="O1168" s="19" t="str">
        <f>IF(מרקובחצי[[#This Row],[קבעה הפלגה?]]=1,"",IF(AND(מרקובחצי[[#This Row],[עד ועד]]&lt;29,OR(מרקובחצי[[#This Row],[CycleNumber]]=1,AND(U1167=1,OR(מרקובחצי[[#This Row],[עד ועד]]&lt;J1167,מרקובחצי[[#This Row],[עד ועד]]&gt;K1167)),AND(V1167=1,מרקובחצי[[#This Row],[עד ועד]]&lt;J1167),W1167=1)),1,""))</f>
        <v/>
      </c>
      <c r="P1168" s="19" t="str">
        <f>IF(מרקובחצי[[#This Row],[קבעה הפלגה?]]=1,"",IF(AND(מרקובחצי[[#This Row],[עד ועד]]&gt;28,מרקובחצי[[#This Row],[עד ועד]]&lt;32,OR(מרקובחצי[[#This Row],[CycleNumber]]=1,AND(U1167=1),AND(V1167=1,OR(מרקובחצי[[#This Row],[עד ועד]]&lt;J1167,מרקובחצי[[#This Row],[עד ועד]]&gt;K1167)),W1167=1)),1,""))</f>
        <v/>
      </c>
      <c r="Q1168" s="19" t="str">
        <f>IF(מרקובחצי[[#This Row],[קבעה הפלגה?]]=1,"",IF(AND(מרקובחצי[[#This Row],[עד ועד]]&gt;31,OR(מרקובחצי[[#This Row],[CycleNumber]]=1,AND(U1167=1),AND(V1167=1,מרקובחצי[[#This Row],[עד ועד]]&gt;K1167),AND(W1167=1,OR(מרקובחצי[[#This Row],[עד ועד]]&gt;K1167,מרקובחצי[[#This Row],[עד ועד]]&lt;J1167)))),1,""))</f>
        <v/>
      </c>
      <c r="R1168" s="19" t="str">
        <f>IF(מרקובחצי[[#This Row],[CycleNumber]]&gt;1,IF(AND(O1167=1,מרקובחצי[[#This Row],[עד ועד]]&lt;29),1,""),"")</f>
        <v/>
      </c>
      <c r="S1168" s="19" t="str">
        <f>IF(מרקובחצי[[#This Row],[CycleNumber]]&gt;1,IF(OR(AND(O1167=1,מרקובחצי[[#This Row],[עד ועד]]&gt;28),AND(P1167=1),AND(Q1167=1,מרקובחצי[[#This Row],[עד ועד]]&lt;32)),1,""),"")</f>
        <v/>
      </c>
      <c r="T1168" s="19" t="str">
        <f>IF(מרקובחצי[[#This Row],[CycleNumber]]&gt;1,IF(AND(Q1167=1,מרקובחצי[[#This Row],[עד ועד]]&gt;31),1,""),"")</f>
        <v/>
      </c>
      <c r="U1168" s="19" t="str">
        <f>IF(מרקובחצי[[#This Row],[CycleNumber]]&gt;1,IF(AND(R1167=1,מרקובחצי[[#This Row],[עד ועד]]&lt;29),1,IF(AND(U1167=1,NOT(OR(מרקובחצי[[#This Row],[עד ועד]]&lt;J1167,מרקובחצי[[#This Row],[עד ועד]]&gt;K1167))),1,"")),"")</f>
        <v/>
      </c>
      <c r="V1168" s="19" t="str">
        <f>IF(מרקובחצי[[#This Row],[CycleNumber]]&gt;1,IF(AND(SUM(R1167:T1167)=1,מרקובחצי[[#This Row],[עד ועד]]&gt;28,מרקובחצי[[#This Row],[עד ועד]]&lt;32),1,IF(OR(S1167=1,AND(R1167=1,מרקובחצי[[#This Row],[עד ועד]]&gt;28),AND(T1167=1,מרקובחצי[[#This Row],[עד ועד]]&lt;32)),1,IF(AND(V1167=1,NOT(OR(מרקובחצי[[#This Row],[עד ועד]]&lt;J1167,מרקובחצי[[#This Row],[עד ועד]]&gt;K1167))),1,""))),"")</f>
        <v/>
      </c>
      <c r="W1168" s="19">
        <f>IF(מרקובחצי[[#This Row],[CycleNumber]]&gt;1,IF(AND(T1167=1,מרקובחצי[[#This Row],[עד ועד]]&gt;31),1,IF(AND(W1167=1,NOT(OR(מרקובחצי[[#This Row],[עד ועד]]&lt;J1167,מרקובחצי[[#This Row],[עד ועד]]&gt;K1167))),1,"")),"")</f>
        <v>1</v>
      </c>
      <c r="X1168" s="19" t="str">
        <f>IF(AND(מרקובחצי[[#This Row],[CycleNumber]]&lt;$B1169,SUM(מרקובחצי[[#This Row],[11]],R1169)=2),1,"")</f>
        <v/>
      </c>
      <c r="Y1168" s="19" t="str">
        <f>IF(AND(מרקובחצי[[#This Row],[CycleNumber]]&lt;$B1169,SUM(מרקובחצי[[#This Row],[11]],S1169)=2),1,"")</f>
        <v/>
      </c>
      <c r="Z1168" s="19" t="str">
        <f>IF(AND(מרקובחצי[[#This Row],[CycleNumber]]&lt;$B1169,SUM(מרקובחצי[[#This Row],[13]],S1169)=2),1,"")</f>
        <v/>
      </c>
      <c r="AA1168" s="19" t="str">
        <f>IF(AND(מרקובחצי[[#This Row],[CycleNumber]]&lt;$B1169,SUM(מרקובחצי[[#This Row],[13]],T1169)=2),1,"")</f>
        <v/>
      </c>
      <c r="AB1168" s="19" t="str">
        <f>IF(AND(מרקובחצי[[#This Row],[CycleNumber]]&lt;$B1169,SUM(מרקובחצי[[#This Row],[21]],U1169)=2),1,"")</f>
        <v/>
      </c>
      <c r="AC1168" s="19" t="str">
        <f>IF(AND(מרקובחצי[[#This Row],[CycleNumber]]&lt;$B1169,SUM(מרקובחצי[[#This Row],[21]],V1169)=2),1,"")</f>
        <v/>
      </c>
      <c r="AD1168" s="19" t="str">
        <f>IF(AND(מרקובחצי[[#This Row],[CycleNumber]]&lt;$B1169,SUM(מרקובחצי[[#This Row],[23]],V1169)=2),1,"")</f>
        <v/>
      </c>
      <c r="AE1168" s="19" t="str">
        <f>IF(AND(מרקובחצי[[#This Row],[CycleNumber]]&lt;$B1169,SUM(מרקובחצי[[#This Row],[23]],W1169)=2),1,"")</f>
        <v/>
      </c>
      <c r="AF1168" s="19" t="str">
        <f>IF(AND(מרקובחצי[[#This Row],[CycleNumber]]&lt;$B1169,SUM(מרקובחצי[[#This Row],[31]],O1169)=2),1,"")</f>
        <v/>
      </c>
      <c r="AG1168" s="19" t="str">
        <f>IF(AND(מרקובחצי[[#This Row],[CycleNumber]]&lt;$B1169,SUM(מרקובחצי[[#This Row],[31]],P1169)=2),1,"")</f>
        <v/>
      </c>
      <c r="AH1168" s="19" t="str">
        <f>IF(AND(מרקובחצי[[#This Row],[CycleNumber]]&lt;$B1169,SUM(מרקובחצי[[#This Row],[31]],Q1169)=2),1,"")</f>
        <v/>
      </c>
      <c r="AI1168" s="19" t="str">
        <f>IF(AND(מרקובחצי[[#This Row],[CycleNumber]]&lt;$B1169,SUM(U1168:U1169)=2),1,"")</f>
        <v/>
      </c>
      <c r="AJ1168" s="19" t="str">
        <f>IF(AND(מרקובחצי[[#This Row],[CycleNumber]]&lt;$B1169,SUM(מרקובחצי[[#This Row],[32]],O1169)=2),1,"")</f>
        <v/>
      </c>
      <c r="AK1168" s="19" t="str">
        <f>IF(AND(מרקובחצי[[#This Row],[CycleNumber]]&lt;$B1169,SUM(מרקובחצי[[#This Row],[32]],P1169)=2),1,"")</f>
        <v/>
      </c>
      <c r="AL1168" s="19" t="str">
        <f>IF(AND(מרקובחצי[[#This Row],[CycleNumber]]&lt;$B1169,SUM(מרקובחצי[[#This Row],[32]],Q1169)=2),1,"")</f>
        <v/>
      </c>
      <c r="AM1168" s="19" t="str">
        <f>IF(AND(מרקובחצי[[#This Row],[CycleNumber]]&lt;$B1169,SUM(V1168:V1169)=2),1,"")</f>
        <v/>
      </c>
      <c r="AN1168" s="19" t="str">
        <f>IF(AND(מרקובחצי[[#This Row],[CycleNumber]]&lt;$B1169,SUM(מרקובחצי[[#This Row],[33]],O1169)=2),1,"")</f>
        <v/>
      </c>
      <c r="AO1168" s="19" t="str">
        <f>IF(AND(מרקובחצי[[#This Row],[CycleNumber]]&lt;$B1169,SUM(מרקובחצי[[#This Row],[33]],P1169)=2),1,"")</f>
        <v/>
      </c>
      <c r="AP1168" s="19" t="str">
        <f>IF(AND(מרקובחצי[[#This Row],[CycleNumber]]&lt;$B1169,SUM(מרקובחצי[[#This Row],[33]],Q1169)=2),1,"")</f>
        <v/>
      </c>
      <c r="AQ1168" s="19">
        <f>IF(AND(מרקובחצי[[#This Row],[CycleNumber]]&lt;$B1169,SUM(W1168:W1169)=2),1,"")</f>
        <v>1</v>
      </c>
      <c r="AR1168" s="19" t="str">
        <f>IF(AND(מרקובחצי[[#This Row],[CycleNumber]]&lt;$B1169,SUM(מרקובחצי[[#This Row],[12]],S1169)=2),1,"")</f>
        <v/>
      </c>
      <c r="AS1168" s="19" t="str">
        <f>IF(AND(מרקובחצי[[#This Row],[CycleNumber]]&lt;$B1169,SUM(מרקובחצי[[#This Row],[22]],V1169)=2),1,"")</f>
        <v/>
      </c>
      <c r="AT1168" s="21">
        <f>SUM(מרקובחצי[[#This Row],[11]:[33]])</f>
        <v>1</v>
      </c>
    </row>
    <row r="1169" spans="1:46" ht="15.6" x14ac:dyDescent="0.25">
      <c r="A1169" s="19" t="s">
        <v>125</v>
      </c>
      <c r="B1169" s="19">
        <v>5</v>
      </c>
      <c r="C1169">
        <v>32</v>
      </c>
      <c r="D1169" s="19">
        <f>מרקובחצי[[#This Row],[LengthofCycle]]+1</f>
        <v>33</v>
      </c>
      <c r="E1169" t="str">
        <f>IF(IFERROR(LOOKUP(מרקובחצי[[#This Row],[ClientID]],קביעויות[הפלגה]),FALSE)=מרקובחצי[[#This Row],[ClientID]],1,"")</f>
        <v/>
      </c>
      <c r="F1169" t="str">
        <f>IF(IFERROR(LOOKUP(מרקובחצי[[#This Row],[ClientID]],סוגחציקבוע[S31]),FALSE)=מרקובחצי[[#This Row],[ClientID]],1,"")</f>
        <v/>
      </c>
      <c r="G1169" t="str">
        <f>IF(IFERROR(LOOKUP(מרקובחצי[[#This Row],[ClientID]],סוגחציקבוע[S32]),FALSE)=מרקובחצי[[#This Row],[ClientID]],1,"")</f>
        <v/>
      </c>
      <c r="H1169" t="str">
        <f>IF(IFERROR(LOOKUP(מרקובחצי[[#This Row],[ClientID]],סוגחציקבוע[S33]),FALSE)=מרקובחצי[[#This Row],[ClientID]],1,"")</f>
        <v/>
      </c>
      <c r="I1169">
        <f>IF(IFERROR(LOOKUP(מרקובחצי[[#This Row],[ClientID]],סוגחציקבוע[S32&amp;33]),FALSE)=מרקובחצי[[#This Row],[ClientID]],1,"")</f>
        <v>1</v>
      </c>
      <c r="J1169" s="19">
        <f>IF(SUM(מרקובחצי[[#This Row],[11]:[13]])=1,מרקובחצי[[#This Row],[עד ועד]],IF(SUM(R1168:T1169)=1,IF(מרקובחצי[[#This Row],[עד ועד]]&lt;J1168,מרקובחצי[[#This Row],[עד ועד]],J1168),J1168))</f>
        <v>32</v>
      </c>
      <c r="K1169" s="19">
        <f>IF(SUM(מרקובחצי[[#This Row],[11]:[13]])=1,מרקובחצי[[#This Row],[עד ועד]],IF(SUM(R1168:T1169)=1,IF(מרקובחצי[[#This Row],[עד ועד]]&gt;K1168,מרקובחצי[[#This Row],[עד ועד]],K1168),K1168))</f>
        <v>33</v>
      </c>
      <c r="L1169" s="19" t="str">
        <f>IF(AND(SUM(מרקובחצי[[#This Row],[31]:[33]])=1,SUM(U1168:W1168)=0),מרקובחצי[[#This Row],[מקס]]-מרקובחצי[[#This Row],[מינ]],"")</f>
        <v/>
      </c>
      <c r="M116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169" s="19" t="str">
        <f t="shared" si="18"/>
        <v>S33</v>
      </c>
      <c r="O1169" s="19" t="str">
        <f>IF(מרקובחצי[[#This Row],[קבעה הפלגה?]]=1,"",IF(AND(מרקובחצי[[#This Row],[עד ועד]]&lt;29,OR(מרקובחצי[[#This Row],[CycleNumber]]=1,AND(U1168=1,OR(מרקובחצי[[#This Row],[עד ועד]]&lt;J1168,מרקובחצי[[#This Row],[עד ועד]]&gt;K1168)),AND(V1168=1,מרקובחצי[[#This Row],[עד ועד]]&lt;J1168),W1168=1)),1,""))</f>
        <v/>
      </c>
      <c r="P1169" s="19" t="str">
        <f>IF(מרקובחצי[[#This Row],[קבעה הפלגה?]]=1,"",IF(AND(מרקובחצי[[#This Row],[עד ועד]]&gt;28,מרקובחצי[[#This Row],[עד ועד]]&lt;32,OR(מרקובחצי[[#This Row],[CycleNumber]]=1,AND(U1168=1),AND(V1168=1,OR(מרקובחצי[[#This Row],[עד ועד]]&lt;J1168,מרקובחצי[[#This Row],[עד ועד]]&gt;K1168)),W1168=1)),1,""))</f>
        <v/>
      </c>
      <c r="Q1169" s="19" t="str">
        <f>IF(מרקובחצי[[#This Row],[קבעה הפלגה?]]=1,"",IF(AND(מרקובחצי[[#This Row],[עד ועד]]&gt;31,OR(מרקובחצי[[#This Row],[CycleNumber]]=1,AND(U1168=1),AND(V1168=1,מרקובחצי[[#This Row],[עד ועד]]&gt;K1168),AND(W1168=1,OR(מרקובחצי[[#This Row],[עד ועד]]&gt;K1168,מרקובחצי[[#This Row],[עד ועד]]&lt;J1168)))),1,""))</f>
        <v/>
      </c>
      <c r="R1169" s="19" t="str">
        <f>IF(מרקובחצי[[#This Row],[CycleNumber]]&gt;1,IF(AND(O1168=1,מרקובחצי[[#This Row],[עד ועד]]&lt;29),1,""),"")</f>
        <v/>
      </c>
      <c r="S1169" s="19" t="str">
        <f>IF(מרקובחצי[[#This Row],[CycleNumber]]&gt;1,IF(OR(AND(O1168=1,מרקובחצי[[#This Row],[עד ועד]]&gt;28),AND(P1168=1),AND(Q1168=1,מרקובחצי[[#This Row],[עד ועד]]&lt;32)),1,""),"")</f>
        <v/>
      </c>
      <c r="T1169" s="19" t="str">
        <f>IF(מרקובחצי[[#This Row],[CycleNumber]]&gt;1,IF(AND(Q1168=1,מרקובחצי[[#This Row],[עד ועד]]&gt;31),1,""),"")</f>
        <v/>
      </c>
      <c r="U1169" s="19" t="str">
        <f>IF(מרקובחצי[[#This Row],[CycleNumber]]&gt;1,IF(AND(R1168=1,מרקובחצי[[#This Row],[עד ועד]]&lt;29),1,IF(AND(U1168=1,NOT(OR(מרקובחצי[[#This Row],[עד ועד]]&lt;J1168,מרקובחצי[[#This Row],[עד ועד]]&gt;K1168))),1,"")),"")</f>
        <v/>
      </c>
      <c r="V1169" s="19" t="str">
        <f>IF(מרקובחצי[[#This Row],[CycleNumber]]&gt;1,IF(AND(SUM(R1168:T1168)=1,מרקובחצי[[#This Row],[עד ועד]]&gt;28,מרקובחצי[[#This Row],[עד ועד]]&lt;32),1,IF(OR(S1168=1,AND(R1168=1,מרקובחצי[[#This Row],[עד ועד]]&gt;28),AND(T1168=1,מרקובחצי[[#This Row],[עד ועד]]&lt;32)),1,IF(AND(V1168=1,NOT(OR(מרקובחצי[[#This Row],[עד ועד]]&lt;J1168,מרקובחצי[[#This Row],[עד ועד]]&gt;K1168))),1,""))),"")</f>
        <v/>
      </c>
      <c r="W1169" s="19">
        <f>IF(מרקובחצי[[#This Row],[CycleNumber]]&gt;1,IF(AND(T1168=1,מרקובחצי[[#This Row],[עד ועד]]&gt;31),1,IF(AND(W1168=1,NOT(OR(מרקובחצי[[#This Row],[עד ועד]]&lt;J1168,מרקובחצי[[#This Row],[עד ועד]]&gt;K1168))),1,"")),"")</f>
        <v>1</v>
      </c>
      <c r="X1169" s="19" t="str">
        <f>IF(AND(מרקובחצי[[#This Row],[CycleNumber]]&lt;$B1170,SUM(מרקובחצי[[#This Row],[11]],R1170)=2),1,"")</f>
        <v/>
      </c>
      <c r="Y1169" s="19" t="str">
        <f>IF(AND(מרקובחצי[[#This Row],[CycleNumber]]&lt;$B1170,SUM(מרקובחצי[[#This Row],[11]],S1170)=2),1,"")</f>
        <v/>
      </c>
      <c r="Z1169" s="19" t="str">
        <f>IF(AND(מרקובחצי[[#This Row],[CycleNumber]]&lt;$B1170,SUM(מרקובחצי[[#This Row],[13]],S1170)=2),1,"")</f>
        <v/>
      </c>
      <c r="AA1169" s="19" t="str">
        <f>IF(AND(מרקובחצי[[#This Row],[CycleNumber]]&lt;$B1170,SUM(מרקובחצי[[#This Row],[13]],T1170)=2),1,"")</f>
        <v/>
      </c>
      <c r="AB1169" s="19" t="str">
        <f>IF(AND(מרקובחצי[[#This Row],[CycleNumber]]&lt;$B1170,SUM(מרקובחצי[[#This Row],[21]],U1170)=2),1,"")</f>
        <v/>
      </c>
      <c r="AC1169" s="19" t="str">
        <f>IF(AND(מרקובחצי[[#This Row],[CycleNumber]]&lt;$B1170,SUM(מרקובחצי[[#This Row],[21]],V1170)=2),1,"")</f>
        <v/>
      </c>
      <c r="AD1169" s="19" t="str">
        <f>IF(AND(מרקובחצי[[#This Row],[CycleNumber]]&lt;$B1170,SUM(מרקובחצי[[#This Row],[23]],V1170)=2),1,"")</f>
        <v/>
      </c>
      <c r="AE1169" s="19" t="str">
        <f>IF(AND(מרקובחצי[[#This Row],[CycleNumber]]&lt;$B1170,SUM(מרקובחצי[[#This Row],[23]],W1170)=2),1,"")</f>
        <v/>
      </c>
      <c r="AF1169" s="19" t="str">
        <f>IF(AND(מרקובחצי[[#This Row],[CycleNumber]]&lt;$B1170,SUM(מרקובחצי[[#This Row],[31]],O1170)=2),1,"")</f>
        <v/>
      </c>
      <c r="AG1169" s="19" t="str">
        <f>IF(AND(מרקובחצי[[#This Row],[CycleNumber]]&lt;$B1170,SUM(מרקובחצי[[#This Row],[31]],P1170)=2),1,"")</f>
        <v/>
      </c>
      <c r="AH1169" s="19" t="str">
        <f>IF(AND(מרקובחצי[[#This Row],[CycleNumber]]&lt;$B1170,SUM(מרקובחצי[[#This Row],[31]],Q1170)=2),1,"")</f>
        <v/>
      </c>
      <c r="AI1169" s="19" t="str">
        <f>IF(AND(מרקובחצי[[#This Row],[CycleNumber]]&lt;$B1170,SUM(U1169:U1170)=2),1,"")</f>
        <v/>
      </c>
      <c r="AJ1169" s="19" t="str">
        <f>IF(AND(מרקובחצי[[#This Row],[CycleNumber]]&lt;$B1170,SUM(מרקובחצי[[#This Row],[32]],O1170)=2),1,"")</f>
        <v/>
      </c>
      <c r="AK1169" s="19" t="str">
        <f>IF(AND(מרקובחצי[[#This Row],[CycleNumber]]&lt;$B1170,SUM(מרקובחצי[[#This Row],[32]],P1170)=2),1,"")</f>
        <v/>
      </c>
      <c r="AL1169" s="19" t="str">
        <f>IF(AND(מרקובחצי[[#This Row],[CycleNumber]]&lt;$B1170,SUM(מרקובחצי[[#This Row],[32]],Q1170)=2),1,"")</f>
        <v/>
      </c>
      <c r="AM1169" s="19" t="str">
        <f>IF(AND(מרקובחצי[[#This Row],[CycleNumber]]&lt;$B1170,SUM(V1169:V1170)=2),1,"")</f>
        <v/>
      </c>
      <c r="AN1169" s="19" t="str">
        <f>IF(AND(מרקובחצי[[#This Row],[CycleNumber]]&lt;$B1170,SUM(מרקובחצי[[#This Row],[33]],O1170)=2),1,"")</f>
        <v/>
      </c>
      <c r="AO1169" s="19">
        <f>IF(AND(מרקובחצי[[#This Row],[CycleNumber]]&lt;$B1170,SUM(מרקובחצי[[#This Row],[33]],P1170)=2),1,"")</f>
        <v>1</v>
      </c>
      <c r="AP1169" s="19" t="str">
        <f>IF(AND(מרקובחצי[[#This Row],[CycleNumber]]&lt;$B1170,SUM(מרקובחצי[[#This Row],[33]],Q1170)=2),1,"")</f>
        <v/>
      </c>
      <c r="AQ1169" s="19" t="str">
        <f>IF(AND(מרקובחצי[[#This Row],[CycleNumber]]&lt;$B1170,SUM(W1169:W1170)=2),1,"")</f>
        <v/>
      </c>
      <c r="AR1169" s="19" t="str">
        <f>IF(AND(מרקובחצי[[#This Row],[CycleNumber]]&lt;$B1170,SUM(מרקובחצי[[#This Row],[12]],S1170)=2),1,"")</f>
        <v/>
      </c>
      <c r="AS1169" s="19" t="str">
        <f>IF(AND(מרקובחצי[[#This Row],[CycleNumber]]&lt;$B1170,SUM(מרקובחצי[[#This Row],[22]],V1170)=2),1,"")</f>
        <v/>
      </c>
      <c r="AT1169" s="21">
        <f>SUM(מרקובחצי[[#This Row],[11]:[33]])</f>
        <v>1</v>
      </c>
    </row>
    <row r="1170" spans="1:46" ht="15.6" x14ac:dyDescent="0.25">
      <c r="A1170" s="19" t="s">
        <v>125</v>
      </c>
      <c r="B1170" s="19">
        <v>6</v>
      </c>
      <c r="C1170">
        <v>30</v>
      </c>
      <c r="D1170" s="19">
        <f>מרקובחצי[[#This Row],[LengthofCycle]]+1</f>
        <v>31</v>
      </c>
      <c r="E1170" t="str">
        <f>IF(IFERROR(LOOKUP(מרקובחצי[[#This Row],[ClientID]],קביעויות[הפלגה]),FALSE)=מרקובחצי[[#This Row],[ClientID]],1,"")</f>
        <v/>
      </c>
      <c r="F1170" t="str">
        <f>IF(IFERROR(LOOKUP(מרקובחצי[[#This Row],[ClientID]],סוגחציקבוע[S31]),FALSE)=מרקובחצי[[#This Row],[ClientID]],1,"")</f>
        <v/>
      </c>
      <c r="G1170" t="str">
        <f>IF(IFERROR(LOOKUP(מרקובחצי[[#This Row],[ClientID]],סוגחציקבוע[S32]),FALSE)=מרקובחצי[[#This Row],[ClientID]],1,"")</f>
        <v/>
      </c>
      <c r="H1170" t="str">
        <f>IF(IFERROR(LOOKUP(מרקובחצי[[#This Row],[ClientID]],סוגחציקבוע[S33]),FALSE)=מרקובחצי[[#This Row],[ClientID]],1,"")</f>
        <v/>
      </c>
      <c r="I1170">
        <f>IF(IFERROR(LOOKUP(מרקובחצי[[#This Row],[ClientID]],סוגחציקבוע[S32&amp;33]),FALSE)=מרקובחצי[[#This Row],[ClientID]],1,"")</f>
        <v>1</v>
      </c>
      <c r="J1170" s="19">
        <f>IF(SUM(מרקובחצי[[#This Row],[11]:[13]])=1,מרקובחצי[[#This Row],[עד ועד]],IF(SUM(R1169:T1170)=1,IF(מרקובחצי[[#This Row],[עד ועד]]&lt;J1169,מרקובחצי[[#This Row],[עד ועד]],J1169),J1169))</f>
        <v>31</v>
      </c>
      <c r="K1170" s="19">
        <f>IF(SUM(מרקובחצי[[#This Row],[11]:[13]])=1,מרקובחצי[[#This Row],[עד ועד]],IF(SUM(R1169:T1170)=1,IF(מרקובחצי[[#This Row],[עד ועד]]&gt;K1169,מרקובחצי[[#This Row],[עד ועד]],K1169),K1169))</f>
        <v>31</v>
      </c>
      <c r="L1170" s="19" t="str">
        <f>IF(AND(SUM(מרקובחצי[[#This Row],[31]:[33]])=1,SUM(U1169:W1169)=0),מרקובחצי[[#This Row],[מקס]]-מרקובחצי[[#This Row],[מינ]],"")</f>
        <v/>
      </c>
      <c r="M117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170" s="19" t="str">
        <f t="shared" si="18"/>
        <v>S33</v>
      </c>
      <c r="O1170" s="19" t="str">
        <f>IF(מרקובחצי[[#This Row],[קבעה הפלגה?]]=1,"",IF(AND(מרקובחצי[[#This Row],[עד ועד]]&lt;29,OR(מרקובחצי[[#This Row],[CycleNumber]]=1,AND(U1169=1,OR(מרקובחצי[[#This Row],[עד ועד]]&lt;J1169,מרקובחצי[[#This Row],[עד ועד]]&gt;K1169)),AND(V1169=1,מרקובחצי[[#This Row],[עד ועד]]&lt;J1169),W1169=1)),1,""))</f>
        <v/>
      </c>
      <c r="P1170" s="19">
        <f>IF(מרקובחצי[[#This Row],[קבעה הפלגה?]]=1,"",IF(AND(מרקובחצי[[#This Row],[עד ועד]]&gt;28,מרקובחצי[[#This Row],[עד ועד]]&lt;32,OR(מרקובחצי[[#This Row],[CycleNumber]]=1,AND(U1169=1),AND(V1169=1,OR(מרקובחצי[[#This Row],[עד ועד]]&lt;J1169,מרקובחצי[[#This Row],[עד ועד]]&gt;K1169)),W1169=1)),1,""))</f>
        <v>1</v>
      </c>
      <c r="Q1170" s="19" t="str">
        <f>IF(מרקובחצי[[#This Row],[קבעה הפלגה?]]=1,"",IF(AND(מרקובחצי[[#This Row],[עד ועד]]&gt;31,OR(מרקובחצי[[#This Row],[CycleNumber]]=1,AND(U1169=1),AND(V1169=1,מרקובחצי[[#This Row],[עד ועד]]&gt;K1169),AND(W1169=1,OR(מרקובחצי[[#This Row],[עד ועד]]&gt;K1169,מרקובחצי[[#This Row],[עד ועד]]&lt;J1169)))),1,""))</f>
        <v/>
      </c>
      <c r="R1170" s="19" t="str">
        <f>IF(מרקובחצי[[#This Row],[CycleNumber]]&gt;1,IF(AND(O1169=1,מרקובחצי[[#This Row],[עד ועד]]&lt;29),1,""),"")</f>
        <v/>
      </c>
      <c r="S1170" s="19" t="str">
        <f>IF(מרקובחצי[[#This Row],[CycleNumber]]&gt;1,IF(OR(AND(O1169=1,מרקובחצי[[#This Row],[עד ועד]]&gt;28),AND(P1169=1),AND(Q1169=1,מרקובחצי[[#This Row],[עד ועד]]&lt;32)),1,""),"")</f>
        <v/>
      </c>
      <c r="T1170" s="19" t="str">
        <f>IF(מרקובחצי[[#This Row],[CycleNumber]]&gt;1,IF(AND(Q1169=1,מרקובחצי[[#This Row],[עד ועד]]&gt;31),1,""),"")</f>
        <v/>
      </c>
      <c r="U1170" s="19" t="str">
        <f>IF(מרקובחצי[[#This Row],[CycleNumber]]&gt;1,IF(AND(R1169=1,מרקובחצי[[#This Row],[עד ועד]]&lt;29),1,IF(AND(U1169=1,NOT(OR(מרקובחצי[[#This Row],[עד ועד]]&lt;J1169,מרקובחצי[[#This Row],[עד ועד]]&gt;K1169))),1,"")),"")</f>
        <v/>
      </c>
      <c r="V1170" s="19" t="str">
        <f>IF(מרקובחצי[[#This Row],[CycleNumber]]&gt;1,IF(AND(SUM(R1169:T1169)=1,מרקובחצי[[#This Row],[עד ועד]]&gt;28,מרקובחצי[[#This Row],[עד ועד]]&lt;32),1,IF(OR(S1169=1,AND(R1169=1,מרקובחצי[[#This Row],[עד ועד]]&gt;28),AND(T1169=1,מרקובחצי[[#This Row],[עד ועד]]&lt;32)),1,IF(AND(V1169=1,NOT(OR(מרקובחצי[[#This Row],[עד ועד]]&lt;J1169,מרקובחצי[[#This Row],[עד ועד]]&gt;K1169))),1,""))),"")</f>
        <v/>
      </c>
      <c r="W1170" s="19" t="str">
        <f>IF(מרקובחצי[[#This Row],[CycleNumber]]&gt;1,IF(AND(T1169=1,מרקובחצי[[#This Row],[עד ועד]]&gt;31),1,IF(AND(W1169=1,NOT(OR(מרקובחצי[[#This Row],[עד ועד]]&lt;J1169,מרקובחצי[[#This Row],[עד ועד]]&gt;K1169))),1,"")),"")</f>
        <v/>
      </c>
      <c r="X1170" s="19" t="str">
        <f>IF(AND(מרקובחצי[[#This Row],[CycleNumber]]&lt;$B1171,SUM(מרקובחצי[[#This Row],[11]],R1171)=2),1,"")</f>
        <v/>
      </c>
      <c r="Y1170" s="19" t="str">
        <f>IF(AND(מרקובחצי[[#This Row],[CycleNumber]]&lt;$B1171,SUM(מרקובחצי[[#This Row],[11]],S1171)=2),1,"")</f>
        <v/>
      </c>
      <c r="Z1170" s="19" t="str">
        <f>IF(AND(מרקובחצי[[#This Row],[CycleNumber]]&lt;$B1171,SUM(מרקובחצי[[#This Row],[13]],S1171)=2),1,"")</f>
        <v/>
      </c>
      <c r="AA1170" s="19" t="str">
        <f>IF(AND(מרקובחצי[[#This Row],[CycleNumber]]&lt;$B1171,SUM(מרקובחצי[[#This Row],[13]],T1171)=2),1,"")</f>
        <v/>
      </c>
      <c r="AB1170" s="19" t="str">
        <f>IF(AND(מרקובחצי[[#This Row],[CycleNumber]]&lt;$B1171,SUM(מרקובחצי[[#This Row],[21]],U1171)=2),1,"")</f>
        <v/>
      </c>
      <c r="AC1170" s="19" t="str">
        <f>IF(AND(מרקובחצי[[#This Row],[CycleNumber]]&lt;$B1171,SUM(מרקובחצי[[#This Row],[21]],V1171)=2),1,"")</f>
        <v/>
      </c>
      <c r="AD1170" s="19" t="str">
        <f>IF(AND(מרקובחצי[[#This Row],[CycleNumber]]&lt;$B1171,SUM(מרקובחצי[[#This Row],[23]],V1171)=2),1,"")</f>
        <v/>
      </c>
      <c r="AE1170" s="19" t="str">
        <f>IF(AND(מרקובחצי[[#This Row],[CycleNumber]]&lt;$B1171,SUM(מרקובחצי[[#This Row],[23]],W1171)=2),1,"")</f>
        <v/>
      </c>
      <c r="AF1170" s="19" t="str">
        <f>IF(AND(מרקובחצי[[#This Row],[CycleNumber]]&lt;$B1171,SUM(מרקובחצי[[#This Row],[31]],O1171)=2),1,"")</f>
        <v/>
      </c>
      <c r="AG1170" s="19" t="str">
        <f>IF(AND(מרקובחצי[[#This Row],[CycleNumber]]&lt;$B1171,SUM(מרקובחצי[[#This Row],[31]],P1171)=2),1,"")</f>
        <v/>
      </c>
      <c r="AH1170" s="19" t="str">
        <f>IF(AND(מרקובחצי[[#This Row],[CycleNumber]]&lt;$B1171,SUM(מרקובחצי[[#This Row],[31]],Q1171)=2),1,"")</f>
        <v/>
      </c>
      <c r="AI1170" s="19" t="str">
        <f>IF(AND(מרקובחצי[[#This Row],[CycleNumber]]&lt;$B1171,SUM(U1170:U1171)=2),1,"")</f>
        <v/>
      </c>
      <c r="AJ1170" s="19" t="str">
        <f>IF(AND(מרקובחצי[[#This Row],[CycleNumber]]&lt;$B1171,SUM(מרקובחצי[[#This Row],[32]],O1171)=2),1,"")</f>
        <v/>
      </c>
      <c r="AK1170" s="19" t="str">
        <f>IF(AND(מרקובחצי[[#This Row],[CycleNumber]]&lt;$B1171,SUM(מרקובחצי[[#This Row],[32]],P1171)=2),1,"")</f>
        <v/>
      </c>
      <c r="AL1170" s="19" t="str">
        <f>IF(AND(מרקובחצי[[#This Row],[CycleNumber]]&lt;$B1171,SUM(מרקובחצי[[#This Row],[32]],Q1171)=2),1,"")</f>
        <v/>
      </c>
      <c r="AM1170" s="19" t="str">
        <f>IF(AND(מרקובחצי[[#This Row],[CycleNumber]]&lt;$B1171,SUM(V1170:V1171)=2),1,"")</f>
        <v/>
      </c>
      <c r="AN1170" s="19" t="str">
        <f>IF(AND(מרקובחצי[[#This Row],[CycleNumber]]&lt;$B1171,SUM(מרקובחצי[[#This Row],[33]],O1171)=2),1,"")</f>
        <v/>
      </c>
      <c r="AO1170" s="19" t="str">
        <f>IF(AND(מרקובחצי[[#This Row],[CycleNumber]]&lt;$B1171,SUM(מרקובחצי[[#This Row],[33]],P1171)=2),1,"")</f>
        <v/>
      </c>
      <c r="AP1170" s="19" t="str">
        <f>IF(AND(מרקובחצי[[#This Row],[CycleNumber]]&lt;$B1171,SUM(מרקובחצי[[#This Row],[33]],Q1171)=2),1,"")</f>
        <v/>
      </c>
      <c r="AQ1170" s="19" t="str">
        <f>IF(AND(מרקובחצי[[#This Row],[CycleNumber]]&lt;$B1171,SUM(W1170:W1171)=2),1,"")</f>
        <v/>
      </c>
      <c r="AR1170" s="19">
        <f>IF(AND(מרקובחצי[[#This Row],[CycleNumber]]&lt;$B1171,SUM(מרקובחצי[[#This Row],[12]],S1171)=2),1,"")</f>
        <v>1</v>
      </c>
      <c r="AS1170" s="19" t="str">
        <f>IF(AND(מרקובחצי[[#This Row],[CycleNumber]]&lt;$B1171,SUM(מרקובחצי[[#This Row],[22]],V1171)=2),1,"")</f>
        <v/>
      </c>
      <c r="AT1170" s="21">
        <f>SUM(מרקובחצי[[#This Row],[11]:[33]])</f>
        <v>1</v>
      </c>
    </row>
    <row r="1171" spans="1:46" ht="15.6" x14ac:dyDescent="0.25">
      <c r="A1171" s="19" t="s">
        <v>125</v>
      </c>
      <c r="B1171" s="19">
        <v>7</v>
      </c>
      <c r="C1171">
        <v>28</v>
      </c>
      <c r="D1171" s="19">
        <f>מרקובחצי[[#This Row],[LengthofCycle]]+1</f>
        <v>29</v>
      </c>
      <c r="E1171" t="str">
        <f>IF(IFERROR(LOOKUP(מרקובחצי[[#This Row],[ClientID]],קביעויות[הפלגה]),FALSE)=מרקובחצי[[#This Row],[ClientID]],1,"")</f>
        <v/>
      </c>
      <c r="F1171" t="str">
        <f>IF(IFERROR(LOOKUP(מרקובחצי[[#This Row],[ClientID]],סוגחציקבוע[S31]),FALSE)=מרקובחצי[[#This Row],[ClientID]],1,"")</f>
        <v/>
      </c>
      <c r="G1171" t="str">
        <f>IF(IFERROR(LOOKUP(מרקובחצי[[#This Row],[ClientID]],סוגחציקבוע[S32]),FALSE)=מרקובחצי[[#This Row],[ClientID]],1,"")</f>
        <v/>
      </c>
      <c r="H1171" t="str">
        <f>IF(IFERROR(LOOKUP(מרקובחצי[[#This Row],[ClientID]],סוגחציקבוע[S33]),FALSE)=מרקובחצי[[#This Row],[ClientID]],1,"")</f>
        <v/>
      </c>
      <c r="I1171">
        <f>IF(IFERROR(LOOKUP(מרקובחצי[[#This Row],[ClientID]],סוגחציקבוע[S32&amp;33]),FALSE)=מרקובחצי[[#This Row],[ClientID]],1,"")</f>
        <v>1</v>
      </c>
      <c r="J1171" s="19">
        <f>IF(SUM(מרקובחצי[[#This Row],[11]:[13]])=1,מרקובחצי[[#This Row],[עד ועד]],IF(SUM(R1170:T1171)=1,IF(מרקובחצי[[#This Row],[עד ועד]]&lt;J1170,מרקובחצי[[#This Row],[עד ועד]],J1170),J1170))</f>
        <v>29</v>
      </c>
      <c r="K1171" s="19">
        <f>IF(SUM(מרקובחצי[[#This Row],[11]:[13]])=1,מרקובחצי[[#This Row],[עד ועד]],IF(SUM(R1170:T1171)=1,IF(מרקובחצי[[#This Row],[עד ועד]]&gt;K1170,מרקובחצי[[#This Row],[עד ועד]],K1170),K1170))</f>
        <v>31</v>
      </c>
      <c r="L1171" s="19" t="str">
        <f>IF(AND(SUM(מרקובחצי[[#This Row],[31]:[33]])=1,SUM(U1170:W1170)=0),מרקובחצי[[#This Row],[מקס]]-מרקובחצי[[#This Row],[מינ]],"")</f>
        <v/>
      </c>
      <c r="M117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171" s="19" t="str">
        <f t="shared" si="18"/>
        <v>S12</v>
      </c>
      <c r="O1171" s="19" t="str">
        <f>IF(מרקובחצי[[#This Row],[קבעה הפלגה?]]=1,"",IF(AND(מרקובחצי[[#This Row],[עד ועד]]&lt;29,OR(מרקובחצי[[#This Row],[CycleNumber]]=1,AND(U1170=1,OR(מרקובחצי[[#This Row],[עד ועד]]&lt;J1170,מרקובחצי[[#This Row],[עד ועד]]&gt;K1170)),AND(V1170=1,מרקובחצי[[#This Row],[עד ועד]]&lt;J1170),W1170=1)),1,""))</f>
        <v/>
      </c>
      <c r="P1171" s="19" t="str">
        <f>IF(מרקובחצי[[#This Row],[קבעה הפלגה?]]=1,"",IF(AND(מרקובחצי[[#This Row],[עד ועד]]&gt;28,מרקובחצי[[#This Row],[עד ועד]]&lt;32,OR(מרקובחצי[[#This Row],[CycleNumber]]=1,AND(U1170=1),AND(V1170=1,OR(מרקובחצי[[#This Row],[עד ועד]]&lt;J1170,מרקובחצי[[#This Row],[עד ועד]]&gt;K1170)),W1170=1)),1,""))</f>
        <v/>
      </c>
      <c r="Q1171" s="19" t="str">
        <f>IF(מרקובחצי[[#This Row],[קבעה הפלגה?]]=1,"",IF(AND(מרקובחצי[[#This Row],[עד ועד]]&gt;31,OR(מרקובחצי[[#This Row],[CycleNumber]]=1,AND(U1170=1),AND(V1170=1,מרקובחצי[[#This Row],[עד ועד]]&gt;K1170),AND(W1170=1,OR(מרקובחצי[[#This Row],[עד ועד]]&gt;K1170,מרקובחצי[[#This Row],[עד ועד]]&lt;J1170)))),1,""))</f>
        <v/>
      </c>
      <c r="R1171" s="19" t="str">
        <f>IF(מרקובחצי[[#This Row],[CycleNumber]]&gt;1,IF(AND(O1170=1,מרקובחצי[[#This Row],[עד ועד]]&lt;29),1,""),"")</f>
        <v/>
      </c>
      <c r="S1171" s="19">
        <f>IF(מרקובחצי[[#This Row],[CycleNumber]]&gt;1,IF(OR(AND(O1170=1,מרקובחצי[[#This Row],[עד ועד]]&gt;28),AND(P1170=1),AND(Q1170=1,מרקובחצי[[#This Row],[עד ועד]]&lt;32)),1,""),"")</f>
        <v>1</v>
      </c>
      <c r="T1171" s="19" t="str">
        <f>IF(מרקובחצי[[#This Row],[CycleNumber]]&gt;1,IF(AND(Q1170=1,מרקובחצי[[#This Row],[עד ועד]]&gt;31),1,""),"")</f>
        <v/>
      </c>
      <c r="U1171" s="19" t="str">
        <f>IF(מרקובחצי[[#This Row],[CycleNumber]]&gt;1,IF(AND(R1170=1,מרקובחצי[[#This Row],[עד ועד]]&lt;29),1,IF(AND(U1170=1,NOT(OR(מרקובחצי[[#This Row],[עד ועד]]&lt;J1170,מרקובחצי[[#This Row],[עד ועד]]&gt;K1170))),1,"")),"")</f>
        <v/>
      </c>
      <c r="V1171" s="19" t="str">
        <f>IF(מרקובחצי[[#This Row],[CycleNumber]]&gt;1,IF(AND(SUM(R1170:T1170)=1,מרקובחצי[[#This Row],[עד ועד]]&gt;28,מרקובחצי[[#This Row],[עד ועד]]&lt;32),1,IF(OR(S1170=1,AND(R1170=1,מרקובחצי[[#This Row],[עד ועד]]&gt;28),AND(T1170=1,מרקובחצי[[#This Row],[עד ועד]]&lt;32)),1,IF(AND(V1170=1,NOT(OR(מרקובחצי[[#This Row],[עד ועד]]&lt;J1170,מרקובחצי[[#This Row],[עד ועד]]&gt;K1170))),1,""))),"")</f>
        <v/>
      </c>
      <c r="W1171" s="19" t="str">
        <f>IF(מרקובחצי[[#This Row],[CycleNumber]]&gt;1,IF(AND(T1170=1,מרקובחצי[[#This Row],[עד ועד]]&gt;31),1,IF(AND(W1170=1,NOT(OR(מרקובחצי[[#This Row],[עד ועד]]&lt;J1170,מרקובחצי[[#This Row],[עד ועד]]&gt;K1170))),1,"")),"")</f>
        <v/>
      </c>
      <c r="X1171" s="19" t="str">
        <f>IF(AND(מרקובחצי[[#This Row],[CycleNumber]]&lt;$B1172,SUM(מרקובחצי[[#This Row],[11]],R1172)=2),1,"")</f>
        <v/>
      </c>
      <c r="Y1171" s="19" t="str">
        <f>IF(AND(מרקובחצי[[#This Row],[CycleNumber]]&lt;$B1172,SUM(מרקובחצי[[#This Row],[11]],S1172)=2),1,"")</f>
        <v/>
      </c>
      <c r="Z1171" s="19" t="str">
        <f>IF(AND(מרקובחצי[[#This Row],[CycleNumber]]&lt;$B1172,SUM(מרקובחצי[[#This Row],[13]],S1172)=2),1,"")</f>
        <v/>
      </c>
      <c r="AA1171" s="19" t="str">
        <f>IF(AND(מרקובחצי[[#This Row],[CycleNumber]]&lt;$B1172,SUM(מרקובחצי[[#This Row],[13]],T1172)=2),1,"")</f>
        <v/>
      </c>
      <c r="AB1171" s="19" t="str">
        <f>IF(AND(מרקובחצי[[#This Row],[CycleNumber]]&lt;$B1172,SUM(מרקובחצי[[#This Row],[21]],U1172)=2),1,"")</f>
        <v/>
      </c>
      <c r="AC1171" s="19" t="str">
        <f>IF(AND(מרקובחצי[[#This Row],[CycleNumber]]&lt;$B1172,SUM(מרקובחצי[[#This Row],[21]],V1172)=2),1,"")</f>
        <v/>
      </c>
      <c r="AD1171" s="19" t="str">
        <f>IF(AND(מרקובחצי[[#This Row],[CycleNumber]]&lt;$B1172,SUM(מרקובחצי[[#This Row],[23]],V1172)=2),1,"")</f>
        <v/>
      </c>
      <c r="AE1171" s="19" t="str">
        <f>IF(AND(מרקובחצי[[#This Row],[CycleNumber]]&lt;$B1172,SUM(מרקובחצי[[#This Row],[23]],W1172)=2),1,"")</f>
        <v/>
      </c>
      <c r="AF1171" s="19" t="str">
        <f>IF(AND(מרקובחצי[[#This Row],[CycleNumber]]&lt;$B1172,SUM(מרקובחצי[[#This Row],[31]],O1172)=2),1,"")</f>
        <v/>
      </c>
      <c r="AG1171" s="19" t="str">
        <f>IF(AND(מרקובחצי[[#This Row],[CycleNumber]]&lt;$B1172,SUM(מרקובחצי[[#This Row],[31]],P1172)=2),1,"")</f>
        <v/>
      </c>
      <c r="AH1171" s="19" t="str">
        <f>IF(AND(מרקובחצי[[#This Row],[CycleNumber]]&lt;$B1172,SUM(מרקובחצי[[#This Row],[31]],Q1172)=2),1,"")</f>
        <v/>
      </c>
      <c r="AI1171" s="19" t="str">
        <f>IF(AND(מרקובחצי[[#This Row],[CycleNumber]]&lt;$B1172,SUM(U1171:U1172)=2),1,"")</f>
        <v/>
      </c>
      <c r="AJ1171" s="19" t="str">
        <f>IF(AND(מרקובחצי[[#This Row],[CycleNumber]]&lt;$B1172,SUM(מרקובחצי[[#This Row],[32]],O1172)=2),1,"")</f>
        <v/>
      </c>
      <c r="AK1171" s="19" t="str">
        <f>IF(AND(מרקובחצי[[#This Row],[CycleNumber]]&lt;$B1172,SUM(מרקובחצי[[#This Row],[32]],P1172)=2),1,"")</f>
        <v/>
      </c>
      <c r="AL1171" s="19" t="str">
        <f>IF(AND(מרקובחצי[[#This Row],[CycleNumber]]&lt;$B1172,SUM(מרקובחצי[[#This Row],[32]],Q1172)=2),1,"")</f>
        <v/>
      </c>
      <c r="AM1171" s="19" t="str">
        <f>IF(AND(מרקובחצי[[#This Row],[CycleNumber]]&lt;$B1172,SUM(V1171:V1172)=2),1,"")</f>
        <v/>
      </c>
      <c r="AN1171" s="19" t="str">
        <f>IF(AND(מרקובחצי[[#This Row],[CycleNumber]]&lt;$B1172,SUM(מרקובחצי[[#This Row],[33]],O1172)=2),1,"")</f>
        <v/>
      </c>
      <c r="AO1171" s="19" t="str">
        <f>IF(AND(מרקובחצי[[#This Row],[CycleNumber]]&lt;$B1172,SUM(מרקובחצי[[#This Row],[33]],P1172)=2),1,"")</f>
        <v/>
      </c>
      <c r="AP1171" s="19" t="str">
        <f>IF(AND(מרקובחצי[[#This Row],[CycleNumber]]&lt;$B1172,SUM(מרקובחצי[[#This Row],[33]],Q1172)=2),1,"")</f>
        <v/>
      </c>
      <c r="AQ1171" s="19" t="str">
        <f>IF(AND(מרקובחצי[[#This Row],[CycleNumber]]&lt;$B1172,SUM(W1171:W1172)=2),1,"")</f>
        <v/>
      </c>
      <c r="AR1171" s="19" t="str">
        <f>IF(AND(מרקובחצי[[#This Row],[CycleNumber]]&lt;$B1172,SUM(מרקובחצי[[#This Row],[12]],S1172)=2),1,"")</f>
        <v/>
      </c>
      <c r="AS1171" s="19">
        <f>IF(AND(מרקובחצי[[#This Row],[CycleNumber]]&lt;$B1172,SUM(מרקובחצי[[#This Row],[22]],V1172)=2),1,"")</f>
        <v>1</v>
      </c>
      <c r="AT1171" s="21">
        <f>SUM(מרקובחצי[[#This Row],[11]:[33]])</f>
        <v>1</v>
      </c>
    </row>
    <row r="1172" spans="1:46" ht="15.6" x14ac:dyDescent="0.25">
      <c r="A1172" s="19" t="s">
        <v>125</v>
      </c>
      <c r="B1172" s="19">
        <v>8</v>
      </c>
      <c r="C1172">
        <v>33</v>
      </c>
      <c r="D1172" s="19">
        <f>מרקובחצי[[#This Row],[LengthofCycle]]+1</f>
        <v>34</v>
      </c>
      <c r="E1172" t="str">
        <f>IF(IFERROR(LOOKUP(מרקובחצי[[#This Row],[ClientID]],קביעויות[הפלגה]),FALSE)=מרקובחצי[[#This Row],[ClientID]],1,"")</f>
        <v/>
      </c>
      <c r="F1172" t="str">
        <f>IF(IFERROR(LOOKUP(מרקובחצי[[#This Row],[ClientID]],סוגחציקבוע[S31]),FALSE)=מרקובחצי[[#This Row],[ClientID]],1,"")</f>
        <v/>
      </c>
      <c r="G1172" t="str">
        <f>IF(IFERROR(LOOKUP(מרקובחצי[[#This Row],[ClientID]],סוגחציקבוע[S32]),FALSE)=מרקובחצי[[#This Row],[ClientID]],1,"")</f>
        <v/>
      </c>
      <c r="H1172" t="str">
        <f>IF(IFERROR(LOOKUP(מרקובחצי[[#This Row],[ClientID]],סוגחציקבוע[S33]),FALSE)=מרקובחצי[[#This Row],[ClientID]],1,"")</f>
        <v/>
      </c>
      <c r="I1172">
        <f>IF(IFERROR(LOOKUP(מרקובחצי[[#This Row],[ClientID]],סוגחציקבוע[S32&amp;33]),FALSE)=מרקובחצי[[#This Row],[ClientID]],1,"")</f>
        <v>1</v>
      </c>
      <c r="J1172" s="19">
        <f>IF(SUM(מרקובחצי[[#This Row],[11]:[13]])=1,מרקובחצי[[#This Row],[עד ועד]],IF(SUM(R1171:T1172)=1,IF(מרקובחצי[[#This Row],[עד ועד]]&lt;J1171,מרקובחצי[[#This Row],[עד ועד]],J1171),J1171))</f>
        <v>29</v>
      </c>
      <c r="K1172" s="19">
        <f>IF(SUM(מרקובחצי[[#This Row],[11]:[13]])=1,מרקובחצי[[#This Row],[עד ועד]],IF(SUM(R1171:T1172)=1,IF(מרקובחצי[[#This Row],[עד ועד]]&gt;K1171,מרקובחצי[[#This Row],[עד ועד]],K1171),K1171))</f>
        <v>34</v>
      </c>
      <c r="L1172" s="19">
        <f>IF(AND(SUM(מרקובחצי[[#This Row],[31]:[33]])=1,SUM(U1171:W1171)=0),מרקובחצי[[#This Row],[מקס]]-מרקובחצי[[#This Row],[מינ]],"")</f>
        <v>5</v>
      </c>
      <c r="M117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72" s="19" t="str">
        <f t="shared" si="18"/>
        <v>S22</v>
      </c>
      <c r="O1172" s="19" t="str">
        <f>IF(מרקובחצי[[#This Row],[קבעה הפלגה?]]=1,"",IF(AND(מרקובחצי[[#This Row],[עד ועד]]&lt;29,OR(מרקובחצי[[#This Row],[CycleNumber]]=1,AND(U1171=1,OR(מרקובחצי[[#This Row],[עד ועד]]&lt;J1171,מרקובחצי[[#This Row],[עד ועד]]&gt;K1171)),AND(V1171=1,מרקובחצי[[#This Row],[עד ועד]]&lt;J1171),W1171=1)),1,""))</f>
        <v/>
      </c>
      <c r="P1172" s="19" t="str">
        <f>IF(מרקובחצי[[#This Row],[קבעה הפלגה?]]=1,"",IF(AND(מרקובחצי[[#This Row],[עד ועד]]&gt;28,מרקובחצי[[#This Row],[עד ועד]]&lt;32,OR(מרקובחצי[[#This Row],[CycleNumber]]=1,AND(U1171=1),AND(V1171=1,OR(מרקובחצי[[#This Row],[עד ועד]]&lt;J1171,מרקובחצי[[#This Row],[עד ועד]]&gt;K1171)),W1171=1)),1,""))</f>
        <v/>
      </c>
      <c r="Q1172" s="19" t="str">
        <f>IF(מרקובחצי[[#This Row],[קבעה הפלגה?]]=1,"",IF(AND(מרקובחצי[[#This Row],[עד ועד]]&gt;31,OR(מרקובחצי[[#This Row],[CycleNumber]]=1,AND(U1171=1),AND(V1171=1,מרקובחצי[[#This Row],[עד ועד]]&gt;K1171),AND(W1171=1,OR(מרקובחצי[[#This Row],[עד ועד]]&gt;K1171,מרקובחצי[[#This Row],[עד ועד]]&lt;J1171)))),1,""))</f>
        <v/>
      </c>
      <c r="R1172" s="19" t="str">
        <f>IF(מרקובחצי[[#This Row],[CycleNumber]]&gt;1,IF(AND(O1171=1,מרקובחצי[[#This Row],[עד ועד]]&lt;29),1,""),"")</f>
        <v/>
      </c>
      <c r="S1172" s="19" t="str">
        <f>IF(מרקובחצי[[#This Row],[CycleNumber]]&gt;1,IF(OR(AND(O1171=1,מרקובחצי[[#This Row],[עד ועד]]&gt;28),AND(P1171=1),AND(Q1171=1,מרקובחצי[[#This Row],[עד ועד]]&lt;32)),1,""),"")</f>
        <v/>
      </c>
      <c r="T1172" s="19" t="str">
        <f>IF(מרקובחצי[[#This Row],[CycleNumber]]&gt;1,IF(AND(Q1171=1,מרקובחצי[[#This Row],[עד ועד]]&gt;31),1,""),"")</f>
        <v/>
      </c>
      <c r="U1172" s="19" t="str">
        <f>IF(מרקובחצי[[#This Row],[CycleNumber]]&gt;1,IF(AND(R1171=1,מרקובחצי[[#This Row],[עד ועד]]&lt;29),1,IF(AND(U1171=1,NOT(OR(מרקובחצי[[#This Row],[עד ועד]]&lt;J1171,מרקובחצי[[#This Row],[עד ועד]]&gt;K1171))),1,"")),"")</f>
        <v/>
      </c>
      <c r="V1172" s="19">
        <f>IF(מרקובחצי[[#This Row],[CycleNumber]]&gt;1,IF(AND(SUM(R1171:T1171)=1,מרקובחצי[[#This Row],[עד ועד]]&gt;28,מרקובחצי[[#This Row],[עד ועד]]&lt;32),1,IF(OR(S1171=1,AND(R1171=1,מרקובחצי[[#This Row],[עד ועד]]&gt;28),AND(T1171=1,מרקובחצי[[#This Row],[עד ועד]]&lt;32)),1,IF(AND(V1171=1,NOT(OR(מרקובחצי[[#This Row],[עד ועד]]&lt;J1171,מרקובחצי[[#This Row],[עד ועד]]&gt;K1171))),1,""))),"")</f>
        <v>1</v>
      </c>
      <c r="W1172" s="19" t="str">
        <f>IF(מרקובחצי[[#This Row],[CycleNumber]]&gt;1,IF(AND(T1171=1,מרקובחצי[[#This Row],[עד ועד]]&gt;31),1,IF(AND(W1171=1,NOT(OR(מרקובחצי[[#This Row],[עד ועד]]&lt;J1171,מרקובחצי[[#This Row],[עד ועד]]&gt;K1171))),1,"")),"")</f>
        <v/>
      </c>
      <c r="X1172" s="19" t="str">
        <f>IF(AND(מרקובחצי[[#This Row],[CycleNumber]]&lt;$B1173,SUM(מרקובחצי[[#This Row],[11]],R1173)=2),1,"")</f>
        <v/>
      </c>
      <c r="Y1172" s="19" t="str">
        <f>IF(AND(מרקובחצי[[#This Row],[CycleNumber]]&lt;$B1173,SUM(מרקובחצי[[#This Row],[11]],S1173)=2),1,"")</f>
        <v/>
      </c>
      <c r="Z1172" s="19" t="str">
        <f>IF(AND(מרקובחצי[[#This Row],[CycleNumber]]&lt;$B1173,SUM(מרקובחצי[[#This Row],[13]],S1173)=2),1,"")</f>
        <v/>
      </c>
      <c r="AA1172" s="19" t="str">
        <f>IF(AND(מרקובחצי[[#This Row],[CycleNumber]]&lt;$B1173,SUM(מרקובחצי[[#This Row],[13]],T1173)=2),1,"")</f>
        <v/>
      </c>
      <c r="AB1172" s="19" t="str">
        <f>IF(AND(מרקובחצי[[#This Row],[CycleNumber]]&lt;$B1173,SUM(מרקובחצי[[#This Row],[21]],U1173)=2),1,"")</f>
        <v/>
      </c>
      <c r="AC1172" s="19" t="str">
        <f>IF(AND(מרקובחצי[[#This Row],[CycleNumber]]&lt;$B1173,SUM(מרקובחצי[[#This Row],[21]],V1173)=2),1,"")</f>
        <v/>
      </c>
      <c r="AD1172" s="19" t="str">
        <f>IF(AND(מרקובחצי[[#This Row],[CycleNumber]]&lt;$B1173,SUM(מרקובחצי[[#This Row],[23]],V1173)=2),1,"")</f>
        <v/>
      </c>
      <c r="AE1172" s="19" t="str">
        <f>IF(AND(מרקובחצי[[#This Row],[CycleNumber]]&lt;$B1173,SUM(מרקובחצי[[#This Row],[23]],W1173)=2),1,"")</f>
        <v/>
      </c>
      <c r="AF1172" s="19" t="str">
        <f>IF(AND(מרקובחצי[[#This Row],[CycleNumber]]&lt;$B1173,SUM(מרקובחצי[[#This Row],[31]],O1173)=2),1,"")</f>
        <v/>
      </c>
      <c r="AG1172" s="19" t="str">
        <f>IF(AND(מרקובחצי[[#This Row],[CycleNumber]]&lt;$B1173,SUM(מרקובחצי[[#This Row],[31]],P1173)=2),1,"")</f>
        <v/>
      </c>
      <c r="AH1172" s="19" t="str">
        <f>IF(AND(מרקובחצי[[#This Row],[CycleNumber]]&lt;$B1173,SUM(מרקובחצי[[#This Row],[31]],Q1173)=2),1,"")</f>
        <v/>
      </c>
      <c r="AI1172" s="19" t="str">
        <f>IF(AND(מרקובחצי[[#This Row],[CycleNumber]]&lt;$B1173,SUM(U1172:U1173)=2),1,"")</f>
        <v/>
      </c>
      <c r="AJ1172" s="19" t="str">
        <f>IF(AND(מרקובחצי[[#This Row],[CycleNumber]]&lt;$B1173,SUM(מרקובחצי[[#This Row],[32]],O1173)=2),1,"")</f>
        <v/>
      </c>
      <c r="AK1172" s="19" t="str">
        <f>IF(AND(מרקובחצי[[#This Row],[CycleNumber]]&lt;$B1173,SUM(מרקובחצי[[#This Row],[32]],P1173)=2),1,"")</f>
        <v/>
      </c>
      <c r="AL1172" s="19" t="str">
        <f>IF(AND(מרקובחצי[[#This Row],[CycleNumber]]&lt;$B1173,SUM(מרקובחצי[[#This Row],[32]],Q1173)=2),1,"")</f>
        <v/>
      </c>
      <c r="AM1172" s="19">
        <f>IF(AND(מרקובחצי[[#This Row],[CycleNumber]]&lt;$B1173,SUM(V1172:V1173)=2),1,"")</f>
        <v>1</v>
      </c>
      <c r="AN1172" s="19" t="str">
        <f>IF(AND(מרקובחצי[[#This Row],[CycleNumber]]&lt;$B1173,SUM(מרקובחצי[[#This Row],[33]],O1173)=2),1,"")</f>
        <v/>
      </c>
      <c r="AO1172" s="19" t="str">
        <f>IF(AND(מרקובחצי[[#This Row],[CycleNumber]]&lt;$B1173,SUM(מרקובחצי[[#This Row],[33]],P1173)=2),1,"")</f>
        <v/>
      </c>
      <c r="AP1172" s="19" t="str">
        <f>IF(AND(מרקובחצי[[#This Row],[CycleNumber]]&lt;$B1173,SUM(מרקובחצי[[#This Row],[33]],Q1173)=2),1,"")</f>
        <v/>
      </c>
      <c r="AQ1172" s="19" t="str">
        <f>IF(AND(מרקובחצי[[#This Row],[CycleNumber]]&lt;$B1173,SUM(W1172:W1173)=2),1,"")</f>
        <v/>
      </c>
      <c r="AR1172" s="19" t="str">
        <f>IF(AND(מרקובחצי[[#This Row],[CycleNumber]]&lt;$B1173,SUM(מרקובחצי[[#This Row],[12]],S1173)=2),1,"")</f>
        <v/>
      </c>
      <c r="AS1172" s="19" t="str">
        <f>IF(AND(מרקובחצי[[#This Row],[CycleNumber]]&lt;$B1173,SUM(מרקובחצי[[#This Row],[22]],V1173)=2),1,"")</f>
        <v/>
      </c>
      <c r="AT1172" s="21">
        <f>SUM(מרקובחצי[[#This Row],[11]:[33]])</f>
        <v>1</v>
      </c>
    </row>
    <row r="1173" spans="1:46" ht="15.6" x14ac:dyDescent="0.25">
      <c r="A1173" s="19" t="s">
        <v>125</v>
      </c>
      <c r="B1173" s="19">
        <v>9</v>
      </c>
      <c r="C1173">
        <v>32</v>
      </c>
      <c r="D1173" s="19">
        <f>מרקובחצי[[#This Row],[LengthofCycle]]+1</f>
        <v>33</v>
      </c>
      <c r="E1173" t="str">
        <f>IF(IFERROR(LOOKUP(מרקובחצי[[#This Row],[ClientID]],קביעויות[הפלגה]),FALSE)=מרקובחצי[[#This Row],[ClientID]],1,"")</f>
        <v/>
      </c>
      <c r="F1173" t="str">
        <f>IF(IFERROR(LOOKUP(מרקובחצי[[#This Row],[ClientID]],סוגחציקבוע[S31]),FALSE)=מרקובחצי[[#This Row],[ClientID]],1,"")</f>
        <v/>
      </c>
      <c r="G1173" t="str">
        <f>IF(IFERROR(LOOKUP(מרקובחצי[[#This Row],[ClientID]],סוגחציקבוע[S32]),FALSE)=מרקובחצי[[#This Row],[ClientID]],1,"")</f>
        <v/>
      </c>
      <c r="H1173" t="str">
        <f>IF(IFERROR(LOOKUP(מרקובחצי[[#This Row],[ClientID]],סוגחציקבוע[S33]),FALSE)=מרקובחצי[[#This Row],[ClientID]],1,"")</f>
        <v/>
      </c>
      <c r="I1173">
        <f>IF(IFERROR(LOOKUP(מרקובחצי[[#This Row],[ClientID]],סוגחציקבוע[S32&amp;33]),FALSE)=מרקובחצי[[#This Row],[ClientID]],1,"")</f>
        <v>1</v>
      </c>
      <c r="J1173" s="19">
        <f>IF(SUM(מרקובחצי[[#This Row],[11]:[13]])=1,מרקובחצי[[#This Row],[עד ועד]],IF(SUM(R1172:T1173)=1,IF(מרקובחצי[[#This Row],[עד ועד]]&lt;J1172,מרקובחצי[[#This Row],[עד ועד]],J1172),J1172))</f>
        <v>29</v>
      </c>
      <c r="K1173" s="19">
        <f>IF(SUM(מרקובחצי[[#This Row],[11]:[13]])=1,מרקובחצי[[#This Row],[עד ועד]],IF(SUM(R1172:T1173)=1,IF(מרקובחצי[[#This Row],[עד ועד]]&gt;K1172,מרקובחצי[[#This Row],[עד ועד]],K1172),K1172))</f>
        <v>34</v>
      </c>
      <c r="L1173" s="19" t="str">
        <f>IF(AND(SUM(מרקובחצי[[#This Row],[31]:[33]])=1,SUM(U1172:W1172)=0),מרקובחצי[[#This Row],[מקס]]-מרקובחצי[[#This Row],[מינ]],"")</f>
        <v/>
      </c>
      <c r="M117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73" s="19" t="str">
        <f t="shared" si="18"/>
        <v>S32</v>
      </c>
      <c r="O1173" s="19" t="str">
        <f>IF(מרקובחצי[[#This Row],[קבעה הפלגה?]]=1,"",IF(AND(מרקובחצי[[#This Row],[עד ועד]]&lt;29,OR(מרקובחצי[[#This Row],[CycleNumber]]=1,AND(U1172=1,OR(מרקובחצי[[#This Row],[עד ועד]]&lt;J1172,מרקובחצי[[#This Row],[עד ועד]]&gt;K1172)),AND(V1172=1,מרקובחצי[[#This Row],[עד ועד]]&lt;J1172),W1172=1)),1,""))</f>
        <v/>
      </c>
      <c r="P1173" s="19" t="str">
        <f>IF(מרקובחצי[[#This Row],[קבעה הפלגה?]]=1,"",IF(AND(מרקובחצי[[#This Row],[עד ועד]]&gt;28,מרקובחצי[[#This Row],[עד ועד]]&lt;32,OR(מרקובחצי[[#This Row],[CycleNumber]]=1,AND(U1172=1),AND(V1172=1,OR(מרקובחצי[[#This Row],[עד ועד]]&lt;J1172,מרקובחצי[[#This Row],[עד ועד]]&gt;K1172)),W1172=1)),1,""))</f>
        <v/>
      </c>
      <c r="Q1173" s="19" t="str">
        <f>IF(מרקובחצי[[#This Row],[קבעה הפלגה?]]=1,"",IF(AND(מרקובחצי[[#This Row],[עד ועד]]&gt;31,OR(מרקובחצי[[#This Row],[CycleNumber]]=1,AND(U1172=1),AND(V1172=1,מרקובחצי[[#This Row],[עד ועד]]&gt;K1172),AND(W1172=1,OR(מרקובחצי[[#This Row],[עד ועד]]&gt;K1172,מרקובחצי[[#This Row],[עד ועד]]&lt;J1172)))),1,""))</f>
        <v/>
      </c>
      <c r="R1173" s="19" t="str">
        <f>IF(מרקובחצי[[#This Row],[CycleNumber]]&gt;1,IF(AND(O1172=1,מרקובחצי[[#This Row],[עד ועד]]&lt;29),1,""),"")</f>
        <v/>
      </c>
      <c r="S1173" s="19" t="str">
        <f>IF(מרקובחצי[[#This Row],[CycleNumber]]&gt;1,IF(OR(AND(O1172=1,מרקובחצי[[#This Row],[עד ועד]]&gt;28),AND(P1172=1),AND(Q1172=1,מרקובחצי[[#This Row],[עד ועד]]&lt;32)),1,""),"")</f>
        <v/>
      </c>
      <c r="T1173" s="19" t="str">
        <f>IF(מרקובחצי[[#This Row],[CycleNumber]]&gt;1,IF(AND(Q1172=1,מרקובחצי[[#This Row],[עד ועד]]&gt;31),1,""),"")</f>
        <v/>
      </c>
      <c r="U1173" s="19" t="str">
        <f>IF(מרקובחצי[[#This Row],[CycleNumber]]&gt;1,IF(AND(R1172=1,מרקובחצי[[#This Row],[עד ועד]]&lt;29),1,IF(AND(U1172=1,NOT(OR(מרקובחצי[[#This Row],[עד ועד]]&lt;J1172,מרקובחצי[[#This Row],[עד ועד]]&gt;K1172))),1,"")),"")</f>
        <v/>
      </c>
      <c r="V1173" s="19">
        <f>IF(מרקובחצי[[#This Row],[CycleNumber]]&gt;1,IF(AND(SUM(R1172:T1172)=1,מרקובחצי[[#This Row],[עד ועד]]&gt;28,מרקובחצי[[#This Row],[עד ועד]]&lt;32),1,IF(OR(S1172=1,AND(R1172=1,מרקובחצי[[#This Row],[עד ועד]]&gt;28),AND(T1172=1,מרקובחצי[[#This Row],[עד ועד]]&lt;32)),1,IF(AND(V1172=1,NOT(OR(מרקובחצי[[#This Row],[עד ועד]]&lt;J1172,מרקובחצי[[#This Row],[עד ועד]]&gt;K1172))),1,""))),"")</f>
        <v>1</v>
      </c>
      <c r="W1173" s="19" t="str">
        <f>IF(מרקובחצי[[#This Row],[CycleNumber]]&gt;1,IF(AND(T1172=1,מרקובחצי[[#This Row],[עד ועד]]&gt;31),1,IF(AND(W1172=1,NOT(OR(מרקובחצי[[#This Row],[עד ועד]]&lt;J1172,מרקובחצי[[#This Row],[עד ועד]]&gt;K1172))),1,"")),"")</f>
        <v/>
      </c>
      <c r="X1173" s="19" t="str">
        <f>IF(AND(מרקובחצי[[#This Row],[CycleNumber]]&lt;$B1174,SUM(מרקובחצי[[#This Row],[11]],R1174)=2),1,"")</f>
        <v/>
      </c>
      <c r="Y1173" s="19" t="str">
        <f>IF(AND(מרקובחצי[[#This Row],[CycleNumber]]&lt;$B1174,SUM(מרקובחצי[[#This Row],[11]],S1174)=2),1,"")</f>
        <v/>
      </c>
      <c r="Z1173" s="19" t="str">
        <f>IF(AND(מרקובחצי[[#This Row],[CycleNumber]]&lt;$B1174,SUM(מרקובחצי[[#This Row],[13]],S1174)=2),1,"")</f>
        <v/>
      </c>
      <c r="AA1173" s="19" t="str">
        <f>IF(AND(מרקובחצי[[#This Row],[CycleNumber]]&lt;$B1174,SUM(מרקובחצי[[#This Row],[13]],T1174)=2),1,"")</f>
        <v/>
      </c>
      <c r="AB1173" s="19" t="str">
        <f>IF(AND(מרקובחצי[[#This Row],[CycleNumber]]&lt;$B1174,SUM(מרקובחצי[[#This Row],[21]],U1174)=2),1,"")</f>
        <v/>
      </c>
      <c r="AC1173" s="19" t="str">
        <f>IF(AND(מרקובחצי[[#This Row],[CycleNumber]]&lt;$B1174,SUM(מרקובחצי[[#This Row],[21]],V1174)=2),1,"")</f>
        <v/>
      </c>
      <c r="AD1173" s="19" t="str">
        <f>IF(AND(מרקובחצי[[#This Row],[CycleNumber]]&lt;$B1174,SUM(מרקובחצי[[#This Row],[23]],V1174)=2),1,"")</f>
        <v/>
      </c>
      <c r="AE1173" s="19" t="str">
        <f>IF(AND(מרקובחצי[[#This Row],[CycleNumber]]&lt;$B1174,SUM(מרקובחצי[[#This Row],[23]],W1174)=2),1,"")</f>
        <v/>
      </c>
      <c r="AF1173" s="19" t="str">
        <f>IF(AND(מרקובחצי[[#This Row],[CycleNumber]]&lt;$B1174,SUM(מרקובחצי[[#This Row],[31]],O1174)=2),1,"")</f>
        <v/>
      </c>
      <c r="AG1173" s="19" t="str">
        <f>IF(AND(מרקובחצי[[#This Row],[CycleNumber]]&lt;$B1174,SUM(מרקובחצי[[#This Row],[31]],P1174)=2),1,"")</f>
        <v/>
      </c>
      <c r="AH1173" s="19" t="str">
        <f>IF(AND(מרקובחצי[[#This Row],[CycleNumber]]&lt;$B1174,SUM(מרקובחצי[[#This Row],[31]],Q1174)=2),1,"")</f>
        <v/>
      </c>
      <c r="AI1173" s="19" t="str">
        <f>IF(AND(מרקובחצי[[#This Row],[CycleNumber]]&lt;$B1174,SUM(U1173:U1174)=2),1,"")</f>
        <v/>
      </c>
      <c r="AJ1173" s="19">
        <f>IF(AND(מרקובחצי[[#This Row],[CycleNumber]]&lt;$B1174,SUM(מרקובחצי[[#This Row],[32]],O1174)=2),1,"")</f>
        <v>1</v>
      </c>
      <c r="AK1173" s="19" t="str">
        <f>IF(AND(מרקובחצי[[#This Row],[CycleNumber]]&lt;$B1174,SUM(מרקובחצי[[#This Row],[32]],P1174)=2),1,"")</f>
        <v/>
      </c>
      <c r="AL1173" s="19" t="str">
        <f>IF(AND(מרקובחצי[[#This Row],[CycleNumber]]&lt;$B1174,SUM(מרקובחצי[[#This Row],[32]],Q1174)=2),1,"")</f>
        <v/>
      </c>
      <c r="AM1173" s="19" t="str">
        <f>IF(AND(מרקובחצי[[#This Row],[CycleNumber]]&lt;$B1174,SUM(V1173:V1174)=2),1,"")</f>
        <v/>
      </c>
      <c r="AN1173" s="19" t="str">
        <f>IF(AND(מרקובחצי[[#This Row],[CycleNumber]]&lt;$B1174,SUM(מרקובחצי[[#This Row],[33]],O1174)=2),1,"")</f>
        <v/>
      </c>
      <c r="AO1173" s="19" t="str">
        <f>IF(AND(מרקובחצי[[#This Row],[CycleNumber]]&lt;$B1174,SUM(מרקובחצי[[#This Row],[33]],P1174)=2),1,"")</f>
        <v/>
      </c>
      <c r="AP1173" s="19" t="str">
        <f>IF(AND(מרקובחצי[[#This Row],[CycleNumber]]&lt;$B1174,SUM(מרקובחצי[[#This Row],[33]],Q1174)=2),1,"")</f>
        <v/>
      </c>
      <c r="AQ1173" s="19" t="str">
        <f>IF(AND(מרקובחצי[[#This Row],[CycleNumber]]&lt;$B1174,SUM(W1173:W1174)=2),1,"")</f>
        <v/>
      </c>
      <c r="AR1173" s="19" t="str">
        <f>IF(AND(מרקובחצי[[#This Row],[CycleNumber]]&lt;$B1174,SUM(מרקובחצי[[#This Row],[12]],S1174)=2),1,"")</f>
        <v/>
      </c>
      <c r="AS1173" s="19" t="str">
        <f>IF(AND(מרקובחצי[[#This Row],[CycleNumber]]&lt;$B1174,SUM(מרקובחצי[[#This Row],[22]],V1174)=2),1,"")</f>
        <v/>
      </c>
      <c r="AT1173" s="21">
        <f>SUM(מרקובחצי[[#This Row],[11]:[33]])</f>
        <v>1</v>
      </c>
    </row>
    <row r="1174" spans="1:46" ht="15.6" x14ac:dyDescent="0.25">
      <c r="A1174" s="19" t="s">
        <v>125</v>
      </c>
      <c r="B1174" s="19">
        <v>10</v>
      </c>
      <c r="C1174">
        <v>27</v>
      </c>
      <c r="D1174" s="19">
        <f>מרקובחצי[[#This Row],[LengthofCycle]]+1</f>
        <v>28</v>
      </c>
      <c r="E1174" t="str">
        <f>IF(IFERROR(LOOKUP(מרקובחצי[[#This Row],[ClientID]],קביעויות[הפלגה]),FALSE)=מרקובחצי[[#This Row],[ClientID]],1,"")</f>
        <v/>
      </c>
      <c r="F1174" t="str">
        <f>IF(IFERROR(LOOKUP(מרקובחצי[[#This Row],[ClientID]],סוגחציקבוע[S31]),FALSE)=מרקובחצי[[#This Row],[ClientID]],1,"")</f>
        <v/>
      </c>
      <c r="G1174" t="str">
        <f>IF(IFERROR(LOOKUP(מרקובחצי[[#This Row],[ClientID]],סוגחציקבוע[S32]),FALSE)=מרקובחצי[[#This Row],[ClientID]],1,"")</f>
        <v/>
      </c>
      <c r="H1174" t="str">
        <f>IF(IFERROR(LOOKUP(מרקובחצי[[#This Row],[ClientID]],סוגחציקבוע[S33]),FALSE)=מרקובחצי[[#This Row],[ClientID]],1,"")</f>
        <v/>
      </c>
      <c r="I1174">
        <f>IF(IFERROR(LOOKUP(מרקובחצי[[#This Row],[ClientID]],סוגחציקבוע[S32&amp;33]),FALSE)=מרקובחצי[[#This Row],[ClientID]],1,"")</f>
        <v>1</v>
      </c>
      <c r="J1174" s="19">
        <f>IF(SUM(מרקובחצי[[#This Row],[11]:[13]])=1,מרקובחצי[[#This Row],[עד ועד]],IF(SUM(R1173:T1174)=1,IF(מרקובחצי[[#This Row],[עד ועד]]&lt;J1173,מרקובחצי[[#This Row],[עד ועד]],J1173),J1173))</f>
        <v>28</v>
      </c>
      <c r="K1174" s="19">
        <f>IF(SUM(מרקובחצי[[#This Row],[11]:[13]])=1,מרקובחצי[[#This Row],[עד ועד]],IF(SUM(R1173:T1174)=1,IF(מרקובחצי[[#This Row],[עד ועד]]&gt;K1173,מרקובחצי[[#This Row],[עד ועד]],K1173),K1173))</f>
        <v>28</v>
      </c>
      <c r="L1174" s="19" t="str">
        <f>IF(AND(SUM(מרקובחצי[[#This Row],[31]:[33]])=1,SUM(U1173:W1173)=0),מרקובחצי[[#This Row],[מקס]]-מרקובחצי[[#This Row],[מינ]],"")</f>
        <v/>
      </c>
      <c r="M117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174" s="19" t="str">
        <f t="shared" si="18"/>
        <v>S32</v>
      </c>
      <c r="O1174" s="19">
        <f>IF(מרקובחצי[[#This Row],[קבעה הפלגה?]]=1,"",IF(AND(מרקובחצי[[#This Row],[עד ועד]]&lt;29,OR(מרקובחצי[[#This Row],[CycleNumber]]=1,AND(U1173=1,OR(מרקובחצי[[#This Row],[עד ועד]]&lt;J1173,מרקובחצי[[#This Row],[עד ועד]]&gt;K1173)),AND(V1173=1,מרקובחצי[[#This Row],[עד ועד]]&lt;J1173),W1173=1)),1,""))</f>
        <v>1</v>
      </c>
      <c r="P1174" s="19" t="str">
        <f>IF(מרקובחצי[[#This Row],[קבעה הפלגה?]]=1,"",IF(AND(מרקובחצי[[#This Row],[עד ועד]]&gt;28,מרקובחצי[[#This Row],[עד ועד]]&lt;32,OR(מרקובחצי[[#This Row],[CycleNumber]]=1,AND(U1173=1),AND(V1173=1,OR(מרקובחצי[[#This Row],[עד ועד]]&lt;J1173,מרקובחצי[[#This Row],[עד ועד]]&gt;K1173)),W1173=1)),1,""))</f>
        <v/>
      </c>
      <c r="Q1174" s="19" t="str">
        <f>IF(מרקובחצי[[#This Row],[קבעה הפלגה?]]=1,"",IF(AND(מרקובחצי[[#This Row],[עד ועד]]&gt;31,OR(מרקובחצי[[#This Row],[CycleNumber]]=1,AND(U1173=1),AND(V1173=1,מרקובחצי[[#This Row],[עד ועד]]&gt;K1173),AND(W1173=1,OR(מרקובחצי[[#This Row],[עד ועד]]&gt;K1173,מרקובחצי[[#This Row],[עד ועד]]&lt;J1173)))),1,""))</f>
        <v/>
      </c>
      <c r="R1174" s="19" t="str">
        <f>IF(מרקובחצי[[#This Row],[CycleNumber]]&gt;1,IF(AND(O1173=1,מרקובחצי[[#This Row],[עד ועד]]&lt;29),1,""),"")</f>
        <v/>
      </c>
      <c r="S1174" s="19" t="str">
        <f>IF(מרקובחצי[[#This Row],[CycleNumber]]&gt;1,IF(OR(AND(O1173=1,מרקובחצי[[#This Row],[עד ועד]]&gt;28),AND(P1173=1),AND(Q1173=1,מרקובחצי[[#This Row],[עד ועד]]&lt;32)),1,""),"")</f>
        <v/>
      </c>
      <c r="T1174" s="19" t="str">
        <f>IF(מרקובחצי[[#This Row],[CycleNumber]]&gt;1,IF(AND(Q1173=1,מרקובחצי[[#This Row],[עד ועד]]&gt;31),1,""),"")</f>
        <v/>
      </c>
      <c r="U1174" s="19" t="str">
        <f>IF(מרקובחצי[[#This Row],[CycleNumber]]&gt;1,IF(AND(R1173=1,מרקובחצי[[#This Row],[עד ועד]]&lt;29),1,IF(AND(U1173=1,NOT(OR(מרקובחצי[[#This Row],[עד ועד]]&lt;J1173,מרקובחצי[[#This Row],[עד ועד]]&gt;K1173))),1,"")),"")</f>
        <v/>
      </c>
      <c r="V1174" s="19" t="str">
        <f>IF(מרקובחצי[[#This Row],[CycleNumber]]&gt;1,IF(AND(SUM(R1173:T1173)=1,מרקובחצי[[#This Row],[עד ועד]]&gt;28,מרקובחצי[[#This Row],[עד ועד]]&lt;32),1,IF(OR(S1173=1,AND(R1173=1,מרקובחצי[[#This Row],[עד ועד]]&gt;28),AND(T1173=1,מרקובחצי[[#This Row],[עד ועד]]&lt;32)),1,IF(AND(V1173=1,NOT(OR(מרקובחצי[[#This Row],[עד ועד]]&lt;J1173,מרקובחצי[[#This Row],[עד ועד]]&gt;K1173))),1,""))),"")</f>
        <v/>
      </c>
      <c r="W1174" s="19" t="str">
        <f>IF(מרקובחצי[[#This Row],[CycleNumber]]&gt;1,IF(AND(T1173=1,מרקובחצי[[#This Row],[עד ועד]]&gt;31),1,IF(AND(W1173=1,NOT(OR(מרקובחצי[[#This Row],[עד ועד]]&lt;J1173,מרקובחצי[[#This Row],[עד ועד]]&gt;K1173))),1,"")),"")</f>
        <v/>
      </c>
      <c r="X1174" s="19" t="str">
        <f>IF(AND(מרקובחצי[[#This Row],[CycleNumber]]&lt;$B1175,SUM(מרקובחצי[[#This Row],[11]],R1175)=2),1,"")</f>
        <v/>
      </c>
      <c r="Y1174" s="19">
        <f>IF(AND(מרקובחצי[[#This Row],[CycleNumber]]&lt;$B1175,SUM(מרקובחצי[[#This Row],[11]],S1175)=2),1,"")</f>
        <v>1</v>
      </c>
      <c r="Z1174" s="19" t="str">
        <f>IF(AND(מרקובחצי[[#This Row],[CycleNumber]]&lt;$B1175,SUM(מרקובחצי[[#This Row],[13]],S1175)=2),1,"")</f>
        <v/>
      </c>
      <c r="AA1174" s="19" t="str">
        <f>IF(AND(מרקובחצי[[#This Row],[CycleNumber]]&lt;$B1175,SUM(מרקובחצי[[#This Row],[13]],T1175)=2),1,"")</f>
        <v/>
      </c>
      <c r="AB1174" s="19" t="str">
        <f>IF(AND(מרקובחצי[[#This Row],[CycleNumber]]&lt;$B1175,SUM(מרקובחצי[[#This Row],[21]],U1175)=2),1,"")</f>
        <v/>
      </c>
      <c r="AC1174" s="19" t="str">
        <f>IF(AND(מרקובחצי[[#This Row],[CycleNumber]]&lt;$B1175,SUM(מרקובחצי[[#This Row],[21]],V1175)=2),1,"")</f>
        <v/>
      </c>
      <c r="AD1174" s="19" t="str">
        <f>IF(AND(מרקובחצי[[#This Row],[CycleNumber]]&lt;$B1175,SUM(מרקובחצי[[#This Row],[23]],V1175)=2),1,"")</f>
        <v/>
      </c>
      <c r="AE1174" s="19" t="str">
        <f>IF(AND(מרקובחצי[[#This Row],[CycleNumber]]&lt;$B1175,SUM(מרקובחצי[[#This Row],[23]],W1175)=2),1,"")</f>
        <v/>
      </c>
      <c r="AF1174" s="19" t="str">
        <f>IF(AND(מרקובחצי[[#This Row],[CycleNumber]]&lt;$B1175,SUM(מרקובחצי[[#This Row],[31]],O1175)=2),1,"")</f>
        <v/>
      </c>
      <c r="AG1174" s="19" t="str">
        <f>IF(AND(מרקובחצי[[#This Row],[CycleNumber]]&lt;$B1175,SUM(מרקובחצי[[#This Row],[31]],P1175)=2),1,"")</f>
        <v/>
      </c>
      <c r="AH1174" s="19" t="str">
        <f>IF(AND(מרקובחצי[[#This Row],[CycleNumber]]&lt;$B1175,SUM(מרקובחצי[[#This Row],[31]],Q1175)=2),1,"")</f>
        <v/>
      </c>
      <c r="AI1174" s="19" t="str">
        <f>IF(AND(מרקובחצי[[#This Row],[CycleNumber]]&lt;$B1175,SUM(U1174:U1175)=2),1,"")</f>
        <v/>
      </c>
      <c r="AJ1174" s="19" t="str">
        <f>IF(AND(מרקובחצי[[#This Row],[CycleNumber]]&lt;$B1175,SUM(מרקובחצי[[#This Row],[32]],O1175)=2),1,"")</f>
        <v/>
      </c>
      <c r="AK1174" s="19" t="str">
        <f>IF(AND(מרקובחצי[[#This Row],[CycleNumber]]&lt;$B1175,SUM(מרקובחצי[[#This Row],[32]],P1175)=2),1,"")</f>
        <v/>
      </c>
      <c r="AL1174" s="19" t="str">
        <f>IF(AND(מרקובחצי[[#This Row],[CycleNumber]]&lt;$B1175,SUM(מרקובחצי[[#This Row],[32]],Q1175)=2),1,"")</f>
        <v/>
      </c>
      <c r="AM1174" s="19" t="str">
        <f>IF(AND(מרקובחצי[[#This Row],[CycleNumber]]&lt;$B1175,SUM(V1174:V1175)=2),1,"")</f>
        <v/>
      </c>
      <c r="AN1174" s="19" t="str">
        <f>IF(AND(מרקובחצי[[#This Row],[CycleNumber]]&lt;$B1175,SUM(מרקובחצי[[#This Row],[33]],O1175)=2),1,"")</f>
        <v/>
      </c>
      <c r="AO1174" s="19" t="str">
        <f>IF(AND(מרקובחצי[[#This Row],[CycleNumber]]&lt;$B1175,SUM(מרקובחצי[[#This Row],[33]],P1175)=2),1,"")</f>
        <v/>
      </c>
      <c r="AP1174" s="19" t="str">
        <f>IF(AND(מרקובחצי[[#This Row],[CycleNumber]]&lt;$B1175,SUM(מרקובחצי[[#This Row],[33]],Q1175)=2),1,"")</f>
        <v/>
      </c>
      <c r="AQ1174" s="19" t="str">
        <f>IF(AND(מרקובחצי[[#This Row],[CycleNumber]]&lt;$B1175,SUM(W1174:W1175)=2),1,"")</f>
        <v/>
      </c>
      <c r="AR1174" s="19" t="str">
        <f>IF(AND(מרקובחצי[[#This Row],[CycleNumber]]&lt;$B1175,SUM(מרקובחצי[[#This Row],[12]],S1175)=2),1,"")</f>
        <v/>
      </c>
      <c r="AS1174" s="19" t="str">
        <f>IF(AND(מרקובחצי[[#This Row],[CycleNumber]]&lt;$B1175,SUM(מרקובחצי[[#This Row],[22]],V1175)=2),1,"")</f>
        <v/>
      </c>
      <c r="AT1174" s="21">
        <f>SUM(מרקובחצי[[#This Row],[11]:[33]])</f>
        <v>1</v>
      </c>
    </row>
    <row r="1175" spans="1:46" ht="15.6" x14ac:dyDescent="0.25">
      <c r="A1175" s="19" t="s">
        <v>125</v>
      </c>
      <c r="B1175" s="19">
        <v>11</v>
      </c>
      <c r="C1175">
        <v>33</v>
      </c>
      <c r="D1175" s="19">
        <f>מרקובחצי[[#This Row],[LengthofCycle]]+1</f>
        <v>34</v>
      </c>
      <c r="E1175" t="str">
        <f>IF(IFERROR(LOOKUP(מרקובחצי[[#This Row],[ClientID]],קביעויות[הפלגה]),FALSE)=מרקובחצי[[#This Row],[ClientID]],1,"")</f>
        <v/>
      </c>
      <c r="F1175" t="str">
        <f>IF(IFERROR(LOOKUP(מרקובחצי[[#This Row],[ClientID]],סוגחציקבוע[S31]),FALSE)=מרקובחצי[[#This Row],[ClientID]],1,"")</f>
        <v/>
      </c>
      <c r="G1175" t="str">
        <f>IF(IFERROR(LOOKUP(מרקובחצי[[#This Row],[ClientID]],סוגחציקבוע[S32]),FALSE)=מרקובחצי[[#This Row],[ClientID]],1,"")</f>
        <v/>
      </c>
      <c r="H1175" t="str">
        <f>IF(IFERROR(LOOKUP(מרקובחצי[[#This Row],[ClientID]],סוגחציקבוע[S33]),FALSE)=מרקובחצי[[#This Row],[ClientID]],1,"")</f>
        <v/>
      </c>
      <c r="I1175">
        <f>IF(IFERROR(LOOKUP(מרקובחצי[[#This Row],[ClientID]],סוגחציקבוע[S32&amp;33]),FALSE)=מרקובחצי[[#This Row],[ClientID]],1,"")</f>
        <v>1</v>
      </c>
      <c r="J1175" s="19">
        <f>IF(SUM(מרקובחצי[[#This Row],[11]:[13]])=1,מרקובחצי[[#This Row],[עד ועד]],IF(SUM(R1174:T1175)=1,IF(מרקובחצי[[#This Row],[עד ועד]]&lt;J1174,מרקובחצי[[#This Row],[עד ועד]],J1174),J1174))</f>
        <v>28</v>
      </c>
      <c r="K1175" s="19">
        <f>IF(SUM(מרקובחצי[[#This Row],[11]:[13]])=1,מרקובחצי[[#This Row],[עד ועד]],IF(SUM(R1174:T1175)=1,IF(מרקובחצי[[#This Row],[עד ועד]]&gt;K1174,מרקובחצי[[#This Row],[עד ועד]],K1174),K1174))</f>
        <v>34</v>
      </c>
      <c r="L1175" s="19" t="str">
        <f>IF(AND(SUM(מרקובחצי[[#This Row],[31]:[33]])=1,SUM(U1174:W1174)=0),מרקובחצי[[#This Row],[מקס]]-מרקובחצי[[#This Row],[מינ]],"")</f>
        <v/>
      </c>
      <c r="M117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175" s="19" t="str">
        <f t="shared" si="18"/>
        <v>S11</v>
      </c>
      <c r="O1175" s="19" t="str">
        <f>IF(מרקובחצי[[#This Row],[קבעה הפלגה?]]=1,"",IF(AND(מרקובחצי[[#This Row],[עד ועד]]&lt;29,OR(מרקובחצי[[#This Row],[CycleNumber]]=1,AND(U1174=1,OR(מרקובחצי[[#This Row],[עד ועד]]&lt;J1174,מרקובחצי[[#This Row],[עד ועד]]&gt;K1174)),AND(V1174=1,מרקובחצי[[#This Row],[עד ועד]]&lt;J1174),W1174=1)),1,""))</f>
        <v/>
      </c>
      <c r="P1175" s="19" t="str">
        <f>IF(מרקובחצי[[#This Row],[קבעה הפלגה?]]=1,"",IF(AND(מרקובחצי[[#This Row],[עד ועד]]&gt;28,מרקובחצי[[#This Row],[עד ועד]]&lt;32,OR(מרקובחצי[[#This Row],[CycleNumber]]=1,AND(U1174=1),AND(V1174=1,OR(מרקובחצי[[#This Row],[עד ועד]]&lt;J1174,מרקובחצי[[#This Row],[עד ועד]]&gt;K1174)),W1174=1)),1,""))</f>
        <v/>
      </c>
      <c r="Q1175" s="19" t="str">
        <f>IF(מרקובחצי[[#This Row],[קבעה הפלגה?]]=1,"",IF(AND(מרקובחצי[[#This Row],[עד ועד]]&gt;31,OR(מרקובחצי[[#This Row],[CycleNumber]]=1,AND(U1174=1),AND(V1174=1,מרקובחצי[[#This Row],[עד ועד]]&gt;K1174),AND(W1174=1,OR(מרקובחצי[[#This Row],[עד ועד]]&gt;K1174,מרקובחצי[[#This Row],[עד ועד]]&lt;J1174)))),1,""))</f>
        <v/>
      </c>
      <c r="R1175" s="19" t="str">
        <f>IF(מרקובחצי[[#This Row],[CycleNumber]]&gt;1,IF(AND(O1174=1,מרקובחצי[[#This Row],[עד ועד]]&lt;29),1,""),"")</f>
        <v/>
      </c>
      <c r="S1175" s="19">
        <f>IF(מרקובחצי[[#This Row],[CycleNumber]]&gt;1,IF(OR(AND(O1174=1,מרקובחצי[[#This Row],[עד ועד]]&gt;28),AND(P1174=1),AND(Q1174=1,מרקובחצי[[#This Row],[עד ועד]]&lt;32)),1,""),"")</f>
        <v>1</v>
      </c>
      <c r="T1175" s="19" t="str">
        <f>IF(מרקובחצי[[#This Row],[CycleNumber]]&gt;1,IF(AND(Q1174=1,מרקובחצי[[#This Row],[עד ועד]]&gt;31),1,""),"")</f>
        <v/>
      </c>
      <c r="U1175" s="19" t="str">
        <f>IF(מרקובחצי[[#This Row],[CycleNumber]]&gt;1,IF(AND(R1174=1,מרקובחצי[[#This Row],[עד ועד]]&lt;29),1,IF(AND(U1174=1,NOT(OR(מרקובחצי[[#This Row],[עד ועד]]&lt;J1174,מרקובחצי[[#This Row],[עד ועד]]&gt;K1174))),1,"")),"")</f>
        <v/>
      </c>
      <c r="V1175" s="19" t="str">
        <f>IF(מרקובחצי[[#This Row],[CycleNumber]]&gt;1,IF(AND(SUM(R1174:T1174)=1,מרקובחצי[[#This Row],[עד ועד]]&gt;28,מרקובחצי[[#This Row],[עד ועד]]&lt;32),1,IF(OR(S1174=1,AND(R1174=1,מרקובחצי[[#This Row],[עד ועד]]&gt;28),AND(T1174=1,מרקובחצי[[#This Row],[עד ועד]]&lt;32)),1,IF(AND(V1174=1,NOT(OR(מרקובחצי[[#This Row],[עד ועד]]&lt;J1174,מרקובחצי[[#This Row],[עד ועד]]&gt;K1174))),1,""))),"")</f>
        <v/>
      </c>
      <c r="W1175" s="19" t="str">
        <f>IF(מרקובחצי[[#This Row],[CycleNumber]]&gt;1,IF(AND(T1174=1,מרקובחצי[[#This Row],[עד ועד]]&gt;31),1,IF(AND(W1174=1,NOT(OR(מרקובחצי[[#This Row],[עד ועד]]&lt;J1174,מרקובחצי[[#This Row],[עד ועד]]&gt;K1174))),1,"")),"")</f>
        <v/>
      </c>
      <c r="X1175" s="19" t="str">
        <f>IF(AND(מרקובחצי[[#This Row],[CycleNumber]]&lt;$B1176,SUM(מרקובחצי[[#This Row],[11]],R1176)=2),1,"")</f>
        <v/>
      </c>
      <c r="Y1175" s="19" t="str">
        <f>IF(AND(מרקובחצי[[#This Row],[CycleNumber]]&lt;$B1176,SUM(מרקובחצי[[#This Row],[11]],S1176)=2),1,"")</f>
        <v/>
      </c>
      <c r="Z1175" s="19" t="str">
        <f>IF(AND(מרקובחצי[[#This Row],[CycleNumber]]&lt;$B1176,SUM(מרקובחצי[[#This Row],[13]],S1176)=2),1,"")</f>
        <v/>
      </c>
      <c r="AA1175" s="19" t="str">
        <f>IF(AND(מרקובחצי[[#This Row],[CycleNumber]]&lt;$B1176,SUM(מרקובחצי[[#This Row],[13]],T1176)=2),1,"")</f>
        <v/>
      </c>
      <c r="AB1175" s="19" t="str">
        <f>IF(AND(מרקובחצי[[#This Row],[CycleNumber]]&lt;$B1176,SUM(מרקובחצי[[#This Row],[21]],U1176)=2),1,"")</f>
        <v/>
      </c>
      <c r="AC1175" s="19" t="str">
        <f>IF(AND(מרקובחצי[[#This Row],[CycleNumber]]&lt;$B1176,SUM(מרקובחצי[[#This Row],[21]],V1176)=2),1,"")</f>
        <v/>
      </c>
      <c r="AD1175" s="19" t="str">
        <f>IF(AND(מרקובחצי[[#This Row],[CycleNumber]]&lt;$B1176,SUM(מרקובחצי[[#This Row],[23]],V1176)=2),1,"")</f>
        <v/>
      </c>
      <c r="AE1175" s="19" t="str">
        <f>IF(AND(מרקובחצי[[#This Row],[CycleNumber]]&lt;$B1176,SUM(מרקובחצי[[#This Row],[23]],W1176)=2),1,"")</f>
        <v/>
      </c>
      <c r="AF1175" s="19" t="str">
        <f>IF(AND(מרקובחצי[[#This Row],[CycleNumber]]&lt;$B1176,SUM(מרקובחצי[[#This Row],[31]],O1176)=2),1,"")</f>
        <v/>
      </c>
      <c r="AG1175" s="19" t="str">
        <f>IF(AND(מרקובחצי[[#This Row],[CycleNumber]]&lt;$B1176,SUM(מרקובחצי[[#This Row],[31]],P1176)=2),1,"")</f>
        <v/>
      </c>
      <c r="AH1175" s="19" t="str">
        <f>IF(AND(מרקובחצי[[#This Row],[CycleNumber]]&lt;$B1176,SUM(מרקובחצי[[#This Row],[31]],Q1176)=2),1,"")</f>
        <v/>
      </c>
      <c r="AI1175" s="19" t="str">
        <f>IF(AND(מרקובחצי[[#This Row],[CycleNumber]]&lt;$B1176,SUM(U1175:U1176)=2),1,"")</f>
        <v/>
      </c>
      <c r="AJ1175" s="19" t="str">
        <f>IF(AND(מרקובחצי[[#This Row],[CycleNumber]]&lt;$B1176,SUM(מרקובחצי[[#This Row],[32]],O1176)=2),1,"")</f>
        <v/>
      </c>
      <c r="AK1175" s="19" t="str">
        <f>IF(AND(מרקובחצי[[#This Row],[CycleNumber]]&lt;$B1176,SUM(מרקובחצי[[#This Row],[32]],P1176)=2),1,"")</f>
        <v/>
      </c>
      <c r="AL1175" s="19" t="str">
        <f>IF(AND(מרקובחצי[[#This Row],[CycleNumber]]&lt;$B1176,SUM(מרקובחצי[[#This Row],[32]],Q1176)=2),1,"")</f>
        <v/>
      </c>
      <c r="AM1175" s="19" t="str">
        <f>IF(AND(מרקובחצי[[#This Row],[CycleNumber]]&lt;$B1176,SUM(V1175:V1176)=2),1,"")</f>
        <v/>
      </c>
      <c r="AN1175" s="19" t="str">
        <f>IF(AND(מרקובחצי[[#This Row],[CycleNumber]]&lt;$B1176,SUM(מרקובחצי[[#This Row],[33]],O1176)=2),1,"")</f>
        <v/>
      </c>
      <c r="AO1175" s="19" t="str">
        <f>IF(AND(מרקובחצי[[#This Row],[CycleNumber]]&lt;$B1176,SUM(מרקובחצי[[#This Row],[33]],P1176)=2),1,"")</f>
        <v/>
      </c>
      <c r="AP1175" s="19" t="str">
        <f>IF(AND(מרקובחצי[[#This Row],[CycleNumber]]&lt;$B1176,SUM(מרקובחצי[[#This Row],[33]],Q1176)=2),1,"")</f>
        <v/>
      </c>
      <c r="AQ1175" s="19" t="str">
        <f>IF(AND(מרקובחצי[[#This Row],[CycleNumber]]&lt;$B1176,SUM(W1175:W1176)=2),1,"")</f>
        <v/>
      </c>
      <c r="AR1175" s="19" t="str">
        <f>IF(AND(מרקובחצי[[#This Row],[CycleNumber]]&lt;$B1176,SUM(מרקובחצי[[#This Row],[12]],S1176)=2),1,"")</f>
        <v/>
      </c>
      <c r="AS1175" s="19">
        <f>IF(AND(מרקובחצי[[#This Row],[CycleNumber]]&lt;$B1176,SUM(מרקובחצי[[#This Row],[22]],V1176)=2),1,"")</f>
        <v>1</v>
      </c>
      <c r="AT1175" s="21">
        <f>SUM(מרקובחצי[[#This Row],[11]:[33]])</f>
        <v>1</v>
      </c>
    </row>
    <row r="1176" spans="1:46" ht="15.6" x14ac:dyDescent="0.25">
      <c r="A1176" s="19" t="s">
        <v>125</v>
      </c>
      <c r="B1176" s="19">
        <v>12</v>
      </c>
      <c r="C1176">
        <v>31</v>
      </c>
      <c r="D1176" s="19">
        <f>מרקובחצי[[#This Row],[LengthofCycle]]+1</f>
        <v>32</v>
      </c>
      <c r="E1176" t="str">
        <f>IF(IFERROR(LOOKUP(מרקובחצי[[#This Row],[ClientID]],קביעויות[הפלגה]),FALSE)=מרקובחצי[[#This Row],[ClientID]],1,"")</f>
        <v/>
      </c>
      <c r="F1176" t="str">
        <f>IF(IFERROR(LOOKUP(מרקובחצי[[#This Row],[ClientID]],סוגחציקבוע[S31]),FALSE)=מרקובחצי[[#This Row],[ClientID]],1,"")</f>
        <v/>
      </c>
      <c r="G1176" t="str">
        <f>IF(IFERROR(LOOKUP(מרקובחצי[[#This Row],[ClientID]],סוגחציקבוע[S32]),FALSE)=מרקובחצי[[#This Row],[ClientID]],1,"")</f>
        <v/>
      </c>
      <c r="H1176" t="str">
        <f>IF(IFERROR(LOOKUP(מרקובחצי[[#This Row],[ClientID]],סוגחציקבוע[S33]),FALSE)=מרקובחצי[[#This Row],[ClientID]],1,"")</f>
        <v/>
      </c>
      <c r="I1176">
        <f>IF(IFERROR(LOOKUP(מרקובחצי[[#This Row],[ClientID]],סוגחציקבוע[S32&amp;33]),FALSE)=מרקובחצי[[#This Row],[ClientID]],1,"")</f>
        <v>1</v>
      </c>
      <c r="J1176" s="19">
        <f>IF(SUM(מרקובחצי[[#This Row],[11]:[13]])=1,מרקובחצי[[#This Row],[עד ועד]],IF(SUM(R1175:T1176)=1,IF(מרקובחצי[[#This Row],[עד ועד]]&lt;J1175,מרקובחצי[[#This Row],[עד ועד]],J1175),J1175))</f>
        <v>28</v>
      </c>
      <c r="K1176" s="19">
        <f>IF(SUM(מרקובחצי[[#This Row],[11]:[13]])=1,מרקובחצי[[#This Row],[עד ועד]],IF(SUM(R1175:T1176)=1,IF(מרקובחצי[[#This Row],[עד ועד]]&gt;K1175,מרקובחצי[[#This Row],[עד ועד]],K1175),K1175))</f>
        <v>34</v>
      </c>
      <c r="L1176" s="19">
        <f>IF(AND(SUM(מרקובחצי[[#This Row],[31]:[33]])=1,SUM(U1175:W1175)=0),מרקובחצי[[#This Row],[מקס]]-מרקובחצי[[#This Row],[מינ]],"")</f>
        <v>6</v>
      </c>
      <c r="M117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76" s="19" t="str">
        <f t="shared" si="18"/>
        <v>S22</v>
      </c>
      <c r="O1176" s="19" t="str">
        <f>IF(מרקובחצי[[#This Row],[קבעה הפלגה?]]=1,"",IF(AND(מרקובחצי[[#This Row],[עד ועד]]&lt;29,OR(מרקובחצי[[#This Row],[CycleNumber]]=1,AND(U1175=1,OR(מרקובחצי[[#This Row],[עד ועד]]&lt;J1175,מרקובחצי[[#This Row],[עד ועד]]&gt;K1175)),AND(V1175=1,מרקובחצי[[#This Row],[עד ועד]]&lt;J1175),W1175=1)),1,""))</f>
        <v/>
      </c>
      <c r="P1176" s="19" t="str">
        <f>IF(מרקובחצי[[#This Row],[קבעה הפלגה?]]=1,"",IF(AND(מרקובחצי[[#This Row],[עד ועד]]&gt;28,מרקובחצי[[#This Row],[עד ועד]]&lt;32,OR(מרקובחצי[[#This Row],[CycleNumber]]=1,AND(U1175=1),AND(V1175=1,OR(מרקובחצי[[#This Row],[עד ועד]]&lt;J1175,מרקובחצי[[#This Row],[עד ועד]]&gt;K1175)),W1175=1)),1,""))</f>
        <v/>
      </c>
      <c r="Q1176" s="19" t="str">
        <f>IF(מרקובחצי[[#This Row],[קבעה הפלגה?]]=1,"",IF(AND(מרקובחצי[[#This Row],[עד ועד]]&gt;31,OR(מרקובחצי[[#This Row],[CycleNumber]]=1,AND(U1175=1),AND(V1175=1,מרקובחצי[[#This Row],[עד ועד]]&gt;K1175),AND(W1175=1,OR(מרקובחצי[[#This Row],[עד ועד]]&gt;K1175,מרקובחצי[[#This Row],[עד ועד]]&lt;J1175)))),1,""))</f>
        <v/>
      </c>
      <c r="R1176" s="19" t="str">
        <f>IF(מרקובחצי[[#This Row],[CycleNumber]]&gt;1,IF(AND(O1175=1,מרקובחצי[[#This Row],[עד ועד]]&lt;29),1,""),"")</f>
        <v/>
      </c>
      <c r="S1176" s="19" t="str">
        <f>IF(מרקובחצי[[#This Row],[CycleNumber]]&gt;1,IF(OR(AND(O1175=1,מרקובחצי[[#This Row],[עד ועד]]&gt;28),AND(P1175=1),AND(Q1175=1,מרקובחצי[[#This Row],[עד ועד]]&lt;32)),1,""),"")</f>
        <v/>
      </c>
      <c r="T1176" s="19" t="str">
        <f>IF(מרקובחצי[[#This Row],[CycleNumber]]&gt;1,IF(AND(Q1175=1,מרקובחצי[[#This Row],[עד ועד]]&gt;31),1,""),"")</f>
        <v/>
      </c>
      <c r="U1176" s="19" t="str">
        <f>IF(מרקובחצי[[#This Row],[CycleNumber]]&gt;1,IF(AND(R1175=1,מרקובחצי[[#This Row],[עד ועד]]&lt;29),1,IF(AND(U1175=1,NOT(OR(מרקובחצי[[#This Row],[עד ועד]]&lt;J1175,מרקובחצי[[#This Row],[עד ועד]]&gt;K1175))),1,"")),"")</f>
        <v/>
      </c>
      <c r="V1176" s="19">
        <f>IF(מרקובחצי[[#This Row],[CycleNumber]]&gt;1,IF(AND(SUM(R1175:T1175)=1,מרקובחצי[[#This Row],[עד ועד]]&gt;28,מרקובחצי[[#This Row],[עד ועד]]&lt;32),1,IF(OR(S1175=1,AND(R1175=1,מרקובחצי[[#This Row],[עד ועד]]&gt;28),AND(T1175=1,מרקובחצי[[#This Row],[עד ועד]]&lt;32)),1,IF(AND(V1175=1,NOT(OR(מרקובחצי[[#This Row],[עד ועד]]&lt;J1175,מרקובחצי[[#This Row],[עד ועד]]&gt;K1175))),1,""))),"")</f>
        <v>1</v>
      </c>
      <c r="W1176" s="19" t="str">
        <f>IF(מרקובחצי[[#This Row],[CycleNumber]]&gt;1,IF(AND(T1175=1,מרקובחצי[[#This Row],[עד ועד]]&gt;31),1,IF(AND(W1175=1,NOT(OR(מרקובחצי[[#This Row],[עד ועד]]&lt;J1175,מרקובחצי[[#This Row],[עד ועד]]&gt;K1175))),1,"")),"")</f>
        <v/>
      </c>
      <c r="X1176" s="19" t="str">
        <f>IF(AND(מרקובחצי[[#This Row],[CycleNumber]]&lt;$B1177,SUM(מרקובחצי[[#This Row],[11]],R1177)=2),1,"")</f>
        <v/>
      </c>
      <c r="Y1176" s="19" t="str">
        <f>IF(AND(מרקובחצי[[#This Row],[CycleNumber]]&lt;$B1177,SUM(מרקובחצי[[#This Row],[11]],S1177)=2),1,"")</f>
        <v/>
      </c>
      <c r="Z1176" s="19" t="str">
        <f>IF(AND(מרקובחצי[[#This Row],[CycleNumber]]&lt;$B1177,SUM(מרקובחצי[[#This Row],[13]],S1177)=2),1,"")</f>
        <v/>
      </c>
      <c r="AA1176" s="19" t="str">
        <f>IF(AND(מרקובחצי[[#This Row],[CycleNumber]]&lt;$B1177,SUM(מרקובחצי[[#This Row],[13]],T1177)=2),1,"")</f>
        <v/>
      </c>
      <c r="AB1176" s="19" t="str">
        <f>IF(AND(מרקובחצי[[#This Row],[CycleNumber]]&lt;$B1177,SUM(מרקובחצי[[#This Row],[21]],U1177)=2),1,"")</f>
        <v/>
      </c>
      <c r="AC1176" s="19" t="str">
        <f>IF(AND(מרקובחצי[[#This Row],[CycleNumber]]&lt;$B1177,SUM(מרקובחצי[[#This Row],[21]],V1177)=2),1,"")</f>
        <v/>
      </c>
      <c r="AD1176" s="19" t="str">
        <f>IF(AND(מרקובחצי[[#This Row],[CycleNumber]]&lt;$B1177,SUM(מרקובחצי[[#This Row],[23]],V1177)=2),1,"")</f>
        <v/>
      </c>
      <c r="AE1176" s="19" t="str">
        <f>IF(AND(מרקובחצי[[#This Row],[CycleNumber]]&lt;$B1177,SUM(מרקובחצי[[#This Row],[23]],W1177)=2),1,"")</f>
        <v/>
      </c>
      <c r="AF1176" s="19" t="str">
        <f>IF(AND(מרקובחצי[[#This Row],[CycleNumber]]&lt;$B1177,SUM(מרקובחצי[[#This Row],[31]],O1177)=2),1,"")</f>
        <v/>
      </c>
      <c r="AG1176" s="19" t="str">
        <f>IF(AND(מרקובחצי[[#This Row],[CycleNumber]]&lt;$B1177,SUM(מרקובחצי[[#This Row],[31]],P1177)=2),1,"")</f>
        <v/>
      </c>
      <c r="AH1176" s="19" t="str">
        <f>IF(AND(מרקובחצי[[#This Row],[CycleNumber]]&lt;$B1177,SUM(מרקובחצי[[#This Row],[31]],Q1177)=2),1,"")</f>
        <v/>
      </c>
      <c r="AI1176" s="19" t="str">
        <f>IF(AND(מרקובחצי[[#This Row],[CycleNumber]]&lt;$B1177,SUM(U1176:U1177)=2),1,"")</f>
        <v/>
      </c>
      <c r="AJ1176" s="19" t="str">
        <f>IF(AND(מרקובחצי[[#This Row],[CycleNumber]]&lt;$B1177,SUM(מרקובחצי[[#This Row],[32]],O1177)=2),1,"")</f>
        <v/>
      </c>
      <c r="AK1176" s="19" t="str">
        <f>IF(AND(מרקובחצי[[#This Row],[CycleNumber]]&lt;$B1177,SUM(מרקובחצי[[#This Row],[32]],P1177)=2),1,"")</f>
        <v/>
      </c>
      <c r="AL1176" s="19" t="str">
        <f>IF(AND(מרקובחצי[[#This Row],[CycleNumber]]&lt;$B1177,SUM(מרקובחצי[[#This Row],[32]],Q1177)=2),1,"")</f>
        <v/>
      </c>
      <c r="AM1176" s="19" t="str">
        <f>IF(AND(מרקובחצי[[#This Row],[CycleNumber]]&lt;$B1177,SUM(V1176:V1177)=2),1,"")</f>
        <v/>
      </c>
      <c r="AN1176" s="19" t="str">
        <f>IF(AND(מרקובחצי[[#This Row],[CycleNumber]]&lt;$B1177,SUM(מרקובחצי[[#This Row],[33]],O1177)=2),1,"")</f>
        <v/>
      </c>
      <c r="AO1176" s="19" t="str">
        <f>IF(AND(מרקובחצי[[#This Row],[CycleNumber]]&lt;$B1177,SUM(מרקובחצי[[#This Row],[33]],P1177)=2),1,"")</f>
        <v/>
      </c>
      <c r="AP1176" s="19" t="str">
        <f>IF(AND(מרקובחצי[[#This Row],[CycleNumber]]&lt;$B1177,SUM(מרקובחצי[[#This Row],[33]],Q1177)=2),1,"")</f>
        <v/>
      </c>
      <c r="AQ1176" s="19" t="str">
        <f>IF(AND(מרקובחצי[[#This Row],[CycleNumber]]&lt;$B1177,SUM(W1176:W1177)=2),1,"")</f>
        <v/>
      </c>
      <c r="AR1176" s="19" t="str">
        <f>IF(AND(מרקובחצי[[#This Row],[CycleNumber]]&lt;$B1177,SUM(מרקובחצי[[#This Row],[12]],S1177)=2),1,"")</f>
        <v/>
      </c>
      <c r="AS1176" s="19" t="str">
        <f>IF(AND(מרקובחצי[[#This Row],[CycleNumber]]&lt;$B1177,SUM(מרקובחצי[[#This Row],[22]],V1177)=2),1,"")</f>
        <v/>
      </c>
      <c r="AT1176" s="21">
        <f>SUM(מרקובחצי[[#This Row],[11]:[33]])</f>
        <v>1</v>
      </c>
    </row>
    <row r="1177" spans="1:46" hidden="1" x14ac:dyDescent="0.25">
      <c r="A1177" t="s">
        <v>126</v>
      </c>
      <c r="B1177">
        <v>1</v>
      </c>
      <c r="C1177">
        <v>31</v>
      </c>
      <c r="D1177">
        <f>מרקובחצי[[#This Row],[LengthofCycle]]+1</f>
        <v>32</v>
      </c>
      <c r="E1177">
        <f>IF(IFERROR(LOOKUP(מרקובחצי[[#This Row],[ClientID]],קביעויות[הפלגה]),FALSE)=מרקובחצי[[#This Row],[ClientID]],1,"")</f>
        <v>1</v>
      </c>
      <c r="F1177" t="str">
        <f>IF(IFERROR(LOOKUP(מרקובחצי[[#This Row],[ClientID]],סוגחציקבוע[S31]),FALSE)=מרקובחצי[[#This Row],[ClientID]],1,"")</f>
        <v/>
      </c>
      <c r="G1177" t="str">
        <f>IF(IFERROR(LOOKUP(מרקובחצי[[#This Row],[ClientID]],סוגחציקבוע[S32]),FALSE)=מרקובחצי[[#This Row],[ClientID]],1,"")</f>
        <v/>
      </c>
      <c r="H1177" t="str">
        <f>IF(IFERROR(LOOKUP(מרקובחצי[[#This Row],[ClientID]],סוגחציקבוע[S33]),FALSE)=מרקובחצי[[#This Row],[ClientID]],1,"")</f>
        <v/>
      </c>
      <c r="I1177" t="str">
        <f>IF(IFERROR(LOOKUP(מרקובחצי[[#This Row],[ClientID]],סוגחציקבוע[S32&amp;33]),FALSE)=מרקובחצי[[#This Row],[ClientID]],1,"")</f>
        <v/>
      </c>
      <c r="J1177">
        <f>IF(SUM(מרקובחצי[[#This Row],[11]:[13]])=1,מרקובחצי[[#This Row],[עד ועד]],IF(SUM(R1176:T1177)=1,IF(מרקובחצי[[#This Row],[עד ועד]]&lt;J1176,מרקובחצי[[#This Row],[עד ועד]],J1176),J1176))</f>
        <v>28</v>
      </c>
      <c r="K1177">
        <f>IF(SUM(מרקובחצי[[#This Row],[11]:[13]])=1,מרקובחצי[[#This Row],[עד ועד]],IF(SUM(R1176:T1177)=1,IF(מרקובחצי[[#This Row],[עד ועד]]&gt;K1176,מרקובחצי[[#This Row],[עד ועד]],K1176),K1176))</f>
        <v>34</v>
      </c>
      <c r="L1177" t="str">
        <f>IF(AND(SUM(מרקובחצי[[#This Row],[31]:[33]])=1,SUM(U1176:W1176)=0),מרקובחצי[[#This Row],[מקס]]-מרקובחצי[[#This Row],[מינ]],"")</f>
        <v/>
      </c>
      <c r="M117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77" t="str">
        <f t="shared" si="18"/>
        <v>S32</v>
      </c>
      <c r="O1177" t="str">
        <f>IF(מרקובחצי[[#This Row],[קבעה הפלגה?]]=1,"",IF(AND(מרקובחצי[[#This Row],[עד ועד]]&lt;29,OR(מרקובחצי[[#This Row],[CycleNumber]]=1,AND(U1176=1,OR(מרקובחצי[[#This Row],[עד ועד]]&lt;J1176,מרקובחצי[[#This Row],[עד ועד]]&gt;K1176)),AND(V1176=1,מרקובחצי[[#This Row],[עד ועד]]&lt;J1176),W1176=1)),1,""))</f>
        <v/>
      </c>
      <c r="P1177" t="str">
        <f>IF(מרקובחצי[[#This Row],[קבעה הפלגה?]]=1,"",IF(AND(מרקובחצי[[#This Row],[עד ועד]]&gt;28,מרקובחצי[[#This Row],[עד ועד]]&lt;32,OR(מרקובחצי[[#This Row],[CycleNumber]]=1,AND(U1176=1),AND(V1176=1,OR(מרקובחצי[[#This Row],[עד ועד]]&lt;J1176,מרקובחצי[[#This Row],[עד ועד]]&gt;K1176)),W1176=1)),1,""))</f>
        <v/>
      </c>
      <c r="Q1177" t="str">
        <f>IF(מרקובחצי[[#This Row],[קבעה הפלגה?]]=1,"",IF(AND(מרקובחצי[[#This Row],[עד ועד]]&gt;31,OR(מרקובחצי[[#This Row],[CycleNumber]]=1,AND(U1176=1),AND(V1176=1,מרקובחצי[[#This Row],[עד ועד]]&gt;K1176),AND(W1176=1,OR(מרקובחצי[[#This Row],[עד ועד]]&gt;K1176,מרקובחצי[[#This Row],[עד ועד]]&lt;J1176)))),1,""))</f>
        <v/>
      </c>
      <c r="R1177" t="str">
        <f>IF(מרקובחצי[[#This Row],[CycleNumber]]&gt;1,IF(AND(O1176=1,מרקובחצי[[#This Row],[עד ועד]]&lt;29),1,""),"")</f>
        <v/>
      </c>
      <c r="S1177" t="str">
        <f>IF(מרקובחצי[[#This Row],[CycleNumber]]&gt;1,IF(OR(AND(O1176=1,מרקובחצי[[#This Row],[עד ועד]]&gt;28),AND(P1176=1),AND(Q1176=1,מרקובחצי[[#This Row],[עד ועד]]&lt;32)),1,""),"")</f>
        <v/>
      </c>
      <c r="T1177" t="str">
        <f>IF(מרקובחצי[[#This Row],[CycleNumber]]&gt;1,IF(AND(Q1176=1,מרקובחצי[[#This Row],[עד ועד]]&gt;31),1,""),"")</f>
        <v/>
      </c>
      <c r="U1177" t="str">
        <f>IF(מרקובחצי[[#This Row],[CycleNumber]]&gt;1,IF(AND(R1176=1,מרקובחצי[[#This Row],[עד ועד]]&lt;29),1,IF(AND(U1176=1,NOT(OR(מרקובחצי[[#This Row],[עד ועד]]&lt;J1176,מרקובחצי[[#This Row],[עד ועד]]&gt;K1176))),1,"")),"")</f>
        <v/>
      </c>
      <c r="V1177" t="str">
        <f>IF(מרקובחצי[[#This Row],[CycleNumber]]&gt;1,IF(AND(SUM(R1176:T1176)=1,מרקובחצי[[#This Row],[עד ועד]]&gt;28,מרקובחצי[[#This Row],[עד ועד]]&lt;32),1,IF(OR(S1176=1,AND(R1176=1,מרקובחצי[[#This Row],[עד ועד]]&gt;28),AND(T1176=1,מרקובחצי[[#This Row],[עד ועד]]&lt;32)),1,IF(AND(V1176=1,NOT(OR(מרקובחצי[[#This Row],[עד ועד]]&lt;J1176,מרקובחצי[[#This Row],[עד ועד]]&gt;K1176))),1,""))),"")</f>
        <v/>
      </c>
      <c r="W1177" t="str">
        <f>IF(מרקובחצי[[#This Row],[CycleNumber]]&gt;1,IF(AND(T1176=1,מרקובחצי[[#This Row],[עד ועד]]&gt;31),1,IF(AND(W1176=1,NOT(OR(מרקובחצי[[#This Row],[עד ועד]]&lt;J1176,מרקובחצי[[#This Row],[עד ועד]]&gt;K1176))),1,"")),"")</f>
        <v/>
      </c>
      <c r="X1177" t="str">
        <f>IF(AND(מרקובחצי[[#This Row],[CycleNumber]]&lt;$B1178,SUM(מרקובחצי[[#This Row],[11]],R1178)=2),1,"")</f>
        <v/>
      </c>
      <c r="Y1177" t="str">
        <f>IF(AND(מרקובחצי[[#This Row],[CycleNumber]]&lt;$B1178,SUM(מרקובחצי[[#This Row],[11]],S1178)=2),1,"")</f>
        <v/>
      </c>
      <c r="Z1177" t="str">
        <f>IF(AND(מרקובחצי[[#This Row],[CycleNumber]]&lt;$B1178,SUM(מרקובחצי[[#This Row],[13]],S1178)=2),1,"")</f>
        <v/>
      </c>
      <c r="AA1177" t="str">
        <f>IF(AND(מרקובחצי[[#This Row],[CycleNumber]]&lt;$B1178,SUM(מרקובחצי[[#This Row],[13]],T1178)=2),1,"")</f>
        <v/>
      </c>
      <c r="AB1177" t="str">
        <f>IF(AND(מרקובחצי[[#This Row],[CycleNumber]]&lt;$B1178,SUM(מרקובחצי[[#This Row],[21]],U1178)=2),1,"")</f>
        <v/>
      </c>
      <c r="AC1177" t="str">
        <f>IF(AND(מרקובחצי[[#This Row],[CycleNumber]]&lt;$B1178,SUM(מרקובחצי[[#This Row],[21]],V1178)=2),1,"")</f>
        <v/>
      </c>
      <c r="AD1177" t="str">
        <f>IF(AND(מרקובחצי[[#This Row],[CycleNumber]]&lt;$B1178,SUM(מרקובחצי[[#This Row],[23]],V1178)=2),1,"")</f>
        <v/>
      </c>
      <c r="AE1177" t="str">
        <f>IF(AND(מרקובחצי[[#This Row],[CycleNumber]]&lt;$B1178,SUM(מרקובחצי[[#This Row],[23]],W1178)=2),1,"")</f>
        <v/>
      </c>
      <c r="AF1177" t="str">
        <f>IF(AND(מרקובחצי[[#This Row],[CycleNumber]]&lt;$B1178,SUM(מרקובחצי[[#This Row],[31]],O1178)=2),1,"")</f>
        <v/>
      </c>
      <c r="AG1177" t="str">
        <f>IF(AND(מרקובחצי[[#This Row],[CycleNumber]]&lt;$B1178,SUM(מרקובחצי[[#This Row],[31]],P1178)=2),1,"")</f>
        <v/>
      </c>
      <c r="AH1177" t="str">
        <f>IF(AND(מרקובחצי[[#This Row],[CycleNumber]]&lt;$B1178,SUM(מרקובחצי[[#This Row],[31]],Q1178)=2),1,"")</f>
        <v/>
      </c>
      <c r="AI1177" t="str">
        <f>IF(AND(מרקובחצי[[#This Row],[CycleNumber]]&lt;$B1178,SUM(U1177:U1178)=2),1,"")</f>
        <v/>
      </c>
      <c r="AJ1177" t="str">
        <f>IF(AND(מרקובחצי[[#This Row],[CycleNumber]]&lt;$B1178,SUM(מרקובחצי[[#This Row],[32]],O1178)=2),1,"")</f>
        <v/>
      </c>
      <c r="AK1177" t="str">
        <f>IF(AND(מרקובחצי[[#This Row],[CycleNumber]]&lt;$B1178,SUM(מרקובחצי[[#This Row],[32]],P1178)=2),1,"")</f>
        <v/>
      </c>
      <c r="AL1177" t="str">
        <f>IF(AND(מרקובחצי[[#This Row],[CycleNumber]]&lt;$B1178,SUM(מרקובחצי[[#This Row],[32]],Q1178)=2),1,"")</f>
        <v/>
      </c>
      <c r="AM1177" t="str">
        <f>IF(AND(מרקובחצי[[#This Row],[CycleNumber]]&lt;$B1178,SUM(V1177:V1178)=2),1,"")</f>
        <v/>
      </c>
      <c r="AN1177" t="str">
        <f>IF(AND(מרקובחצי[[#This Row],[CycleNumber]]&lt;$B1178,SUM(מרקובחצי[[#This Row],[33]],O1178)=2),1,"")</f>
        <v/>
      </c>
      <c r="AO1177" t="str">
        <f>IF(AND(מרקובחצי[[#This Row],[CycleNumber]]&lt;$B1178,SUM(מרקובחצי[[#This Row],[33]],P1178)=2),1,"")</f>
        <v/>
      </c>
      <c r="AP1177" t="str">
        <f>IF(AND(מרקובחצי[[#This Row],[CycleNumber]]&lt;$B1178,SUM(מרקובחצי[[#This Row],[33]],Q1178)=2),1,"")</f>
        <v/>
      </c>
      <c r="AQ1177" t="str">
        <f>IF(AND(מרקובחצי[[#This Row],[CycleNumber]]&lt;$B1178,SUM(W1177:W1178)=2),1,"")</f>
        <v/>
      </c>
      <c r="AR1177" t="str">
        <f>IF(AND(מרקובחצי[[#This Row],[CycleNumber]]&lt;$B1178,SUM(מרקובחצי[[#This Row],[12]],S1178)=2),1,"")</f>
        <v/>
      </c>
      <c r="AS1177" t="str">
        <f>IF(AND(מרקובחצי[[#This Row],[CycleNumber]]&lt;$B1178,SUM(מרקובחצי[[#This Row],[22]],V1178)=2),1,"")</f>
        <v/>
      </c>
      <c r="AT1177" s="3">
        <f>SUM(מרקובחצי[[#This Row],[11]:[33]])</f>
        <v>0</v>
      </c>
    </row>
    <row r="1178" spans="1:46" hidden="1" x14ac:dyDescent="0.25">
      <c r="A1178" t="s">
        <v>126</v>
      </c>
      <c r="B1178">
        <v>2</v>
      </c>
      <c r="C1178">
        <v>31</v>
      </c>
      <c r="D1178">
        <f>מרקובחצי[[#This Row],[LengthofCycle]]+1</f>
        <v>32</v>
      </c>
      <c r="E1178">
        <f>IF(IFERROR(LOOKUP(מרקובחצי[[#This Row],[ClientID]],קביעויות[הפלגה]),FALSE)=מרקובחצי[[#This Row],[ClientID]],1,"")</f>
        <v>1</v>
      </c>
      <c r="F1178" t="str">
        <f>IF(IFERROR(LOOKUP(מרקובחצי[[#This Row],[ClientID]],סוגחציקבוע[S31]),FALSE)=מרקובחצי[[#This Row],[ClientID]],1,"")</f>
        <v/>
      </c>
      <c r="G1178" t="str">
        <f>IF(IFERROR(LOOKUP(מרקובחצי[[#This Row],[ClientID]],סוגחציקבוע[S32]),FALSE)=מרקובחצי[[#This Row],[ClientID]],1,"")</f>
        <v/>
      </c>
      <c r="H1178" t="str">
        <f>IF(IFERROR(LOOKUP(מרקובחצי[[#This Row],[ClientID]],סוגחציקבוע[S33]),FALSE)=מרקובחצי[[#This Row],[ClientID]],1,"")</f>
        <v/>
      </c>
      <c r="I1178" t="str">
        <f>IF(IFERROR(LOOKUP(מרקובחצי[[#This Row],[ClientID]],סוגחציקבוע[S32&amp;33]),FALSE)=מרקובחצי[[#This Row],[ClientID]],1,"")</f>
        <v/>
      </c>
      <c r="J1178">
        <f>IF(SUM(מרקובחצי[[#This Row],[11]:[13]])=1,מרקובחצי[[#This Row],[עד ועד]],IF(SUM(R1177:T1178)=1,IF(מרקובחצי[[#This Row],[עד ועד]]&lt;J1177,מרקובחצי[[#This Row],[עד ועד]],J1177),J1177))</f>
        <v>28</v>
      </c>
      <c r="K1178">
        <f>IF(SUM(מרקובחצי[[#This Row],[11]:[13]])=1,מרקובחצי[[#This Row],[עד ועד]],IF(SUM(R1177:T1178)=1,IF(מרקובחצי[[#This Row],[עד ועד]]&gt;K1177,מרקובחצי[[#This Row],[עד ועד]],K1177),K1177))</f>
        <v>34</v>
      </c>
      <c r="L1178" t="str">
        <f>IF(AND(SUM(מרקובחצי[[#This Row],[31]:[33]])=1,SUM(U1177:W1177)=0),מרקובחצי[[#This Row],[מקס]]-מרקובחצי[[#This Row],[מינ]],"")</f>
        <v/>
      </c>
      <c r="M117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78" t="str">
        <f t="shared" si="18"/>
        <v/>
      </c>
      <c r="O1178" t="str">
        <f>IF(מרקובחצי[[#This Row],[קבעה הפלגה?]]=1,"",IF(AND(מרקובחצי[[#This Row],[עד ועד]]&lt;29,OR(מרקובחצי[[#This Row],[CycleNumber]]=1,AND(U1177=1,OR(מרקובחצי[[#This Row],[עד ועד]]&lt;J1177,מרקובחצי[[#This Row],[עד ועד]]&gt;K1177)),AND(V1177=1,מרקובחצי[[#This Row],[עד ועד]]&lt;J1177),W1177=1)),1,""))</f>
        <v/>
      </c>
      <c r="P1178" t="str">
        <f>IF(מרקובחצי[[#This Row],[קבעה הפלגה?]]=1,"",IF(AND(מרקובחצי[[#This Row],[עד ועד]]&gt;28,מרקובחצי[[#This Row],[עד ועד]]&lt;32,OR(מרקובחצי[[#This Row],[CycleNumber]]=1,AND(U1177=1),AND(V1177=1,OR(מרקובחצי[[#This Row],[עד ועד]]&lt;J1177,מרקובחצי[[#This Row],[עד ועד]]&gt;K1177)),W1177=1)),1,""))</f>
        <v/>
      </c>
      <c r="Q1178" t="str">
        <f>IF(מרקובחצי[[#This Row],[קבעה הפלגה?]]=1,"",IF(AND(מרקובחצי[[#This Row],[עד ועד]]&gt;31,OR(מרקובחצי[[#This Row],[CycleNumber]]=1,AND(U1177=1),AND(V1177=1,מרקובחצי[[#This Row],[עד ועד]]&gt;K1177),AND(W1177=1,OR(מרקובחצי[[#This Row],[עד ועד]]&gt;K1177,מרקובחצי[[#This Row],[עד ועד]]&lt;J1177)))),1,""))</f>
        <v/>
      </c>
      <c r="R1178" t="str">
        <f>IF(מרקובחצי[[#This Row],[CycleNumber]]&gt;1,IF(AND(O1177=1,מרקובחצי[[#This Row],[עד ועד]]&lt;29),1,""),"")</f>
        <v/>
      </c>
      <c r="S1178" t="str">
        <f>IF(מרקובחצי[[#This Row],[CycleNumber]]&gt;1,IF(OR(AND(O1177=1,מרקובחצי[[#This Row],[עד ועד]]&gt;28),AND(P1177=1),AND(Q1177=1,מרקובחצי[[#This Row],[עד ועד]]&lt;32)),1,""),"")</f>
        <v/>
      </c>
      <c r="T1178" t="str">
        <f>IF(מרקובחצי[[#This Row],[CycleNumber]]&gt;1,IF(AND(Q1177=1,מרקובחצי[[#This Row],[עד ועד]]&gt;31),1,""),"")</f>
        <v/>
      </c>
      <c r="U1178" t="str">
        <f>IF(מרקובחצי[[#This Row],[CycleNumber]]&gt;1,IF(AND(R1177=1,מרקובחצי[[#This Row],[עד ועד]]&lt;29),1,IF(AND(U1177=1,NOT(OR(מרקובחצי[[#This Row],[עד ועד]]&lt;J1177,מרקובחצי[[#This Row],[עד ועד]]&gt;K1177))),1,"")),"")</f>
        <v/>
      </c>
      <c r="V1178" t="str">
        <f>IF(מרקובחצי[[#This Row],[CycleNumber]]&gt;1,IF(AND(SUM(R1177:T1177)=1,מרקובחצי[[#This Row],[עד ועד]]&gt;28,מרקובחצי[[#This Row],[עד ועד]]&lt;32),1,IF(OR(S1177=1,AND(R1177=1,מרקובחצי[[#This Row],[עד ועד]]&gt;28),AND(T1177=1,מרקובחצי[[#This Row],[עד ועד]]&lt;32)),1,IF(AND(V1177=1,NOT(OR(מרקובחצי[[#This Row],[עד ועד]]&lt;J1177,מרקובחצי[[#This Row],[עד ועד]]&gt;K1177))),1,""))),"")</f>
        <v/>
      </c>
      <c r="W1178" t="str">
        <f>IF(מרקובחצי[[#This Row],[CycleNumber]]&gt;1,IF(AND(T1177=1,מרקובחצי[[#This Row],[עד ועד]]&gt;31),1,IF(AND(W1177=1,NOT(OR(מרקובחצי[[#This Row],[עד ועד]]&lt;J1177,מרקובחצי[[#This Row],[עד ועד]]&gt;K1177))),1,"")),"")</f>
        <v/>
      </c>
      <c r="X1178" t="str">
        <f>IF(AND(מרקובחצי[[#This Row],[CycleNumber]]&lt;$B1179,SUM(מרקובחצי[[#This Row],[11]],R1179)=2),1,"")</f>
        <v/>
      </c>
      <c r="Y1178" t="str">
        <f>IF(AND(מרקובחצי[[#This Row],[CycleNumber]]&lt;$B1179,SUM(מרקובחצי[[#This Row],[11]],S1179)=2),1,"")</f>
        <v/>
      </c>
      <c r="Z1178" t="str">
        <f>IF(AND(מרקובחצי[[#This Row],[CycleNumber]]&lt;$B1179,SUM(מרקובחצי[[#This Row],[13]],S1179)=2),1,"")</f>
        <v/>
      </c>
      <c r="AA1178" t="str">
        <f>IF(AND(מרקובחצי[[#This Row],[CycleNumber]]&lt;$B1179,SUM(מרקובחצי[[#This Row],[13]],T1179)=2),1,"")</f>
        <v/>
      </c>
      <c r="AB1178" t="str">
        <f>IF(AND(מרקובחצי[[#This Row],[CycleNumber]]&lt;$B1179,SUM(מרקובחצי[[#This Row],[21]],U1179)=2),1,"")</f>
        <v/>
      </c>
      <c r="AC1178" t="str">
        <f>IF(AND(מרקובחצי[[#This Row],[CycleNumber]]&lt;$B1179,SUM(מרקובחצי[[#This Row],[21]],V1179)=2),1,"")</f>
        <v/>
      </c>
      <c r="AD1178" t="str">
        <f>IF(AND(מרקובחצי[[#This Row],[CycleNumber]]&lt;$B1179,SUM(מרקובחצי[[#This Row],[23]],V1179)=2),1,"")</f>
        <v/>
      </c>
      <c r="AE1178" t="str">
        <f>IF(AND(מרקובחצי[[#This Row],[CycleNumber]]&lt;$B1179,SUM(מרקובחצי[[#This Row],[23]],W1179)=2),1,"")</f>
        <v/>
      </c>
      <c r="AF1178" t="str">
        <f>IF(AND(מרקובחצי[[#This Row],[CycleNumber]]&lt;$B1179,SUM(מרקובחצי[[#This Row],[31]],O1179)=2),1,"")</f>
        <v/>
      </c>
      <c r="AG1178" t="str">
        <f>IF(AND(מרקובחצי[[#This Row],[CycleNumber]]&lt;$B1179,SUM(מרקובחצי[[#This Row],[31]],P1179)=2),1,"")</f>
        <v/>
      </c>
      <c r="AH1178" t="str">
        <f>IF(AND(מרקובחצי[[#This Row],[CycleNumber]]&lt;$B1179,SUM(מרקובחצי[[#This Row],[31]],Q1179)=2),1,"")</f>
        <v/>
      </c>
      <c r="AI1178" t="str">
        <f>IF(AND(מרקובחצי[[#This Row],[CycleNumber]]&lt;$B1179,SUM(U1178:U1179)=2),1,"")</f>
        <v/>
      </c>
      <c r="AJ1178" t="str">
        <f>IF(AND(מרקובחצי[[#This Row],[CycleNumber]]&lt;$B1179,SUM(מרקובחצי[[#This Row],[32]],O1179)=2),1,"")</f>
        <v/>
      </c>
      <c r="AK1178" t="str">
        <f>IF(AND(מרקובחצי[[#This Row],[CycleNumber]]&lt;$B1179,SUM(מרקובחצי[[#This Row],[32]],P1179)=2),1,"")</f>
        <v/>
      </c>
      <c r="AL1178" t="str">
        <f>IF(AND(מרקובחצי[[#This Row],[CycleNumber]]&lt;$B1179,SUM(מרקובחצי[[#This Row],[32]],Q1179)=2),1,"")</f>
        <v/>
      </c>
      <c r="AM1178" t="str">
        <f>IF(AND(מרקובחצי[[#This Row],[CycleNumber]]&lt;$B1179,SUM(V1178:V1179)=2),1,"")</f>
        <v/>
      </c>
      <c r="AN1178" t="str">
        <f>IF(AND(מרקובחצי[[#This Row],[CycleNumber]]&lt;$B1179,SUM(מרקובחצי[[#This Row],[33]],O1179)=2),1,"")</f>
        <v/>
      </c>
      <c r="AO1178" t="str">
        <f>IF(AND(מרקובחצי[[#This Row],[CycleNumber]]&lt;$B1179,SUM(מרקובחצי[[#This Row],[33]],P1179)=2),1,"")</f>
        <v/>
      </c>
      <c r="AP1178" t="str">
        <f>IF(AND(מרקובחצי[[#This Row],[CycleNumber]]&lt;$B1179,SUM(מרקובחצי[[#This Row],[33]],Q1179)=2),1,"")</f>
        <v/>
      </c>
      <c r="AQ1178" t="str">
        <f>IF(AND(מרקובחצי[[#This Row],[CycleNumber]]&lt;$B1179,SUM(W1178:W1179)=2),1,"")</f>
        <v/>
      </c>
      <c r="AR1178" t="str">
        <f>IF(AND(מרקובחצי[[#This Row],[CycleNumber]]&lt;$B1179,SUM(מרקובחצי[[#This Row],[12]],S1179)=2),1,"")</f>
        <v/>
      </c>
      <c r="AS1178" t="str">
        <f>IF(AND(מרקובחצי[[#This Row],[CycleNumber]]&lt;$B1179,SUM(מרקובחצי[[#This Row],[22]],V1179)=2),1,"")</f>
        <v/>
      </c>
      <c r="AT1178" s="3">
        <f>SUM(מרקובחצי[[#This Row],[11]:[33]])</f>
        <v>0</v>
      </c>
    </row>
    <row r="1179" spans="1:46" hidden="1" x14ac:dyDescent="0.25">
      <c r="A1179" t="s">
        <v>126</v>
      </c>
      <c r="B1179">
        <v>3</v>
      </c>
      <c r="C1179">
        <v>31</v>
      </c>
      <c r="D1179">
        <f>מרקובחצי[[#This Row],[LengthofCycle]]+1</f>
        <v>32</v>
      </c>
      <c r="E1179">
        <f>IF(IFERROR(LOOKUP(מרקובחצי[[#This Row],[ClientID]],קביעויות[הפלגה]),FALSE)=מרקובחצי[[#This Row],[ClientID]],1,"")</f>
        <v>1</v>
      </c>
      <c r="F1179" t="str">
        <f>IF(IFERROR(LOOKUP(מרקובחצי[[#This Row],[ClientID]],סוגחציקבוע[S31]),FALSE)=מרקובחצי[[#This Row],[ClientID]],1,"")</f>
        <v/>
      </c>
      <c r="G1179" t="str">
        <f>IF(IFERROR(LOOKUP(מרקובחצי[[#This Row],[ClientID]],סוגחציקבוע[S32]),FALSE)=מרקובחצי[[#This Row],[ClientID]],1,"")</f>
        <v/>
      </c>
      <c r="H1179" t="str">
        <f>IF(IFERROR(LOOKUP(מרקובחצי[[#This Row],[ClientID]],סוגחציקבוע[S33]),FALSE)=מרקובחצי[[#This Row],[ClientID]],1,"")</f>
        <v/>
      </c>
      <c r="I1179" t="str">
        <f>IF(IFERROR(LOOKUP(מרקובחצי[[#This Row],[ClientID]],סוגחציקבוע[S32&amp;33]),FALSE)=מרקובחצי[[#This Row],[ClientID]],1,"")</f>
        <v/>
      </c>
      <c r="J1179">
        <f>IF(SUM(מרקובחצי[[#This Row],[11]:[13]])=1,מרקובחצי[[#This Row],[עד ועד]],IF(SUM(R1178:T1179)=1,IF(מרקובחצי[[#This Row],[עד ועד]]&lt;J1178,מרקובחצי[[#This Row],[עד ועד]],J1178),J1178))</f>
        <v>28</v>
      </c>
      <c r="K1179">
        <f>IF(SUM(מרקובחצי[[#This Row],[11]:[13]])=1,מרקובחצי[[#This Row],[עד ועד]],IF(SUM(R1178:T1179)=1,IF(מרקובחצי[[#This Row],[עד ועד]]&gt;K1178,מרקובחצי[[#This Row],[עד ועד]],K1178),K1178))</f>
        <v>34</v>
      </c>
      <c r="L1179" t="str">
        <f>IF(AND(SUM(מרקובחצי[[#This Row],[31]:[33]])=1,SUM(U1178:W1178)=0),מרקובחצי[[#This Row],[מקס]]-מרקובחצי[[#This Row],[מינ]],"")</f>
        <v/>
      </c>
      <c r="M117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79" t="str">
        <f t="shared" si="18"/>
        <v/>
      </c>
      <c r="O1179" t="str">
        <f>IF(מרקובחצי[[#This Row],[קבעה הפלגה?]]=1,"",IF(AND(מרקובחצי[[#This Row],[עד ועד]]&lt;29,OR(מרקובחצי[[#This Row],[CycleNumber]]=1,AND(U1178=1,OR(מרקובחצי[[#This Row],[עד ועד]]&lt;J1178,מרקובחצי[[#This Row],[עד ועד]]&gt;K1178)),AND(V1178=1,מרקובחצי[[#This Row],[עד ועד]]&lt;J1178),W1178=1)),1,""))</f>
        <v/>
      </c>
      <c r="P1179" t="str">
        <f>IF(מרקובחצי[[#This Row],[קבעה הפלגה?]]=1,"",IF(AND(מרקובחצי[[#This Row],[עד ועד]]&gt;28,מרקובחצי[[#This Row],[עד ועד]]&lt;32,OR(מרקובחצי[[#This Row],[CycleNumber]]=1,AND(U1178=1),AND(V1178=1,OR(מרקובחצי[[#This Row],[עד ועד]]&lt;J1178,מרקובחצי[[#This Row],[עד ועד]]&gt;K1178)),W1178=1)),1,""))</f>
        <v/>
      </c>
      <c r="Q1179" t="str">
        <f>IF(מרקובחצי[[#This Row],[קבעה הפלגה?]]=1,"",IF(AND(מרקובחצי[[#This Row],[עד ועד]]&gt;31,OR(מרקובחצי[[#This Row],[CycleNumber]]=1,AND(U1178=1),AND(V1178=1,מרקובחצי[[#This Row],[עד ועד]]&gt;K1178),AND(W1178=1,OR(מרקובחצי[[#This Row],[עד ועד]]&gt;K1178,מרקובחצי[[#This Row],[עד ועד]]&lt;J1178)))),1,""))</f>
        <v/>
      </c>
      <c r="R1179" t="str">
        <f>IF(מרקובחצי[[#This Row],[CycleNumber]]&gt;1,IF(AND(O1178=1,מרקובחצי[[#This Row],[עד ועד]]&lt;29),1,""),"")</f>
        <v/>
      </c>
      <c r="S1179" t="str">
        <f>IF(מרקובחצי[[#This Row],[CycleNumber]]&gt;1,IF(OR(AND(O1178=1,מרקובחצי[[#This Row],[עד ועד]]&gt;28),AND(P1178=1),AND(Q1178=1,מרקובחצי[[#This Row],[עד ועד]]&lt;32)),1,""),"")</f>
        <v/>
      </c>
      <c r="T1179" t="str">
        <f>IF(מרקובחצי[[#This Row],[CycleNumber]]&gt;1,IF(AND(Q1178=1,מרקובחצי[[#This Row],[עד ועד]]&gt;31),1,""),"")</f>
        <v/>
      </c>
      <c r="U1179" t="str">
        <f>IF(מרקובחצי[[#This Row],[CycleNumber]]&gt;1,IF(AND(R1178=1,מרקובחצי[[#This Row],[עד ועד]]&lt;29),1,IF(AND(U1178=1,NOT(OR(מרקובחצי[[#This Row],[עד ועד]]&lt;J1178,מרקובחצי[[#This Row],[עד ועד]]&gt;K1178))),1,"")),"")</f>
        <v/>
      </c>
      <c r="V1179" t="str">
        <f>IF(מרקובחצי[[#This Row],[CycleNumber]]&gt;1,IF(AND(SUM(R1178:T1178)=1,מרקובחצי[[#This Row],[עד ועד]]&gt;28,מרקובחצי[[#This Row],[עד ועד]]&lt;32),1,IF(OR(S1178=1,AND(R1178=1,מרקובחצי[[#This Row],[עד ועד]]&gt;28),AND(T1178=1,מרקובחצי[[#This Row],[עד ועד]]&lt;32)),1,IF(AND(V1178=1,NOT(OR(מרקובחצי[[#This Row],[עד ועד]]&lt;J1178,מרקובחצי[[#This Row],[עד ועד]]&gt;K1178))),1,""))),"")</f>
        <v/>
      </c>
      <c r="W1179" t="str">
        <f>IF(מרקובחצי[[#This Row],[CycleNumber]]&gt;1,IF(AND(T1178=1,מרקובחצי[[#This Row],[עד ועד]]&gt;31),1,IF(AND(W1178=1,NOT(OR(מרקובחצי[[#This Row],[עד ועד]]&lt;J1178,מרקובחצי[[#This Row],[עד ועד]]&gt;K1178))),1,"")),"")</f>
        <v/>
      </c>
      <c r="X1179" t="str">
        <f>IF(AND(מרקובחצי[[#This Row],[CycleNumber]]&lt;$B1180,SUM(מרקובחצי[[#This Row],[11]],R1180)=2),1,"")</f>
        <v/>
      </c>
      <c r="Y1179" t="str">
        <f>IF(AND(מרקובחצי[[#This Row],[CycleNumber]]&lt;$B1180,SUM(מרקובחצי[[#This Row],[11]],S1180)=2),1,"")</f>
        <v/>
      </c>
      <c r="Z1179" t="str">
        <f>IF(AND(מרקובחצי[[#This Row],[CycleNumber]]&lt;$B1180,SUM(מרקובחצי[[#This Row],[13]],S1180)=2),1,"")</f>
        <v/>
      </c>
      <c r="AA1179" t="str">
        <f>IF(AND(מרקובחצי[[#This Row],[CycleNumber]]&lt;$B1180,SUM(מרקובחצי[[#This Row],[13]],T1180)=2),1,"")</f>
        <v/>
      </c>
      <c r="AB1179" t="str">
        <f>IF(AND(מרקובחצי[[#This Row],[CycleNumber]]&lt;$B1180,SUM(מרקובחצי[[#This Row],[21]],U1180)=2),1,"")</f>
        <v/>
      </c>
      <c r="AC1179" t="str">
        <f>IF(AND(מרקובחצי[[#This Row],[CycleNumber]]&lt;$B1180,SUM(מרקובחצי[[#This Row],[21]],V1180)=2),1,"")</f>
        <v/>
      </c>
      <c r="AD1179" t="str">
        <f>IF(AND(מרקובחצי[[#This Row],[CycleNumber]]&lt;$B1180,SUM(מרקובחצי[[#This Row],[23]],V1180)=2),1,"")</f>
        <v/>
      </c>
      <c r="AE1179" t="str">
        <f>IF(AND(מרקובחצי[[#This Row],[CycleNumber]]&lt;$B1180,SUM(מרקובחצי[[#This Row],[23]],W1180)=2),1,"")</f>
        <v/>
      </c>
      <c r="AF1179" t="str">
        <f>IF(AND(מרקובחצי[[#This Row],[CycleNumber]]&lt;$B1180,SUM(מרקובחצי[[#This Row],[31]],O1180)=2),1,"")</f>
        <v/>
      </c>
      <c r="AG1179" t="str">
        <f>IF(AND(מרקובחצי[[#This Row],[CycleNumber]]&lt;$B1180,SUM(מרקובחצי[[#This Row],[31]],P1180)=2),1,"")</f>
        <v/>
      </c>
      <c r="AH1179" t="str">
        <f>IF(AND(מרקובחצי[[#This Row],[CycleNumber]]&lt;$B1180,SUM(מרקובחצי[[#This Row],[31]],Q1180)=2),1,"")</f>
        <v/>
      </c>
      <c r="AI1179" t="str">
        <f>IF(AND(מרקובחצי[[#This Row],[CycleNumber]]&lt;$B1180,SUM(U1179:U1180)=2),1,"")</f>
        <v/>
      </c>
      <c r="AJ1179" t="str">
        <f>IF(AND(מרקובחצי[[#This Row],[CycleNumber]]&lt;$B1180,SUM(מרקובחצי[[#This Row],[32]],O1180)=2),1,"")</f>
        <v/>
      </c>
      <c r="AK1179" t="str">
        <f>IF(AND(מרקובחצי[[#This Row],[CycleNumber]]&lt;$B1180,SUM(מרקובחצי[[#This Row],[32]],P1180)=2),1,"")</f>
        <v/>
      </c>
      <c r="AL1179" t="str">
        <f>IF(AND(מרקובחצי[[#This Row],[CycleNumber]]&lt;$B1180,SUM(מרקובחצי[[#This Row],[32]],Q1180)=2),1,"")</f>
        <v/>
      </c>
      <c r="AM1179" t="str">
        <f>IF(AND(מרקובחצי[[#This Row],[CycleNumber]]&lt;$B1180,SUM(V1179:V1180)=2),1,"")</f>
        <v/>
      </c>
      <c r="AN1179" t="str">
        <f>IF(AND(מרקובחצי[[#This Row],[CycleNumber]]&lt;$B1180,SUM(מרקובחצי[[#This Row],[33]],O1180)=2),1,"")</f>
        <v/>
      </c>
      <c r="AO1179" t="str">
        <f>IF(AND(מרקובחצי[[#This Row],[CycleNumber]]&lt;$B1180,SUM(מרקובחצי[[#This Row],[33]],P1180)=2),1,"")</f>
        <v/>
      </c>
      <c r="AP1179" t="str">
        <f>IF(AND(מרקובחצי[[#This Row],[CycleNumber]]&lt;$B1180,SUM(מרקובחצי[[#This Row],[33]],Q1180)=2),1,"")</f>
        <v/>
      </c>
      <c r="AQ1179" t="str">
        <f>IF(AND(מרקובחצי[[#This Row],[CycleNumber]]&lt;$B1180,SUM(W1179:W1180)=2),1,"")</f>
        <v/>
      </c>
      <c r="AR1179" t="str">
        <f>IF(AND(מרקובחצי[[#This Row],[CycleNumber]]&lt;$B1180,SUM(מרקובחצי[[#This Row],[12]],S1180)=2),1,"")</f>
        <v/>
      </c>
      <c r="AS1179" t="str">
        <f>IF(AND(מרקובחצי[[#This Row],[CycleNumber]]&lt;$B1180,SUM(מרקובחצי[[#This Row],[22]],V1180)=2),1,"")</f>
        <v/>
      </c>
      <c r="AT1179" s="3">
        <f>SUM(מרקובחצי[[#This Row],[11]:[33]])</f>
        <v>0</v>
      </c>
    </row>
    <row r="1180" spans="1:46" hidden="1" x14ac:dyDescent="0.25">
      <c r="A1180" t="s">
        <v>126</v>
      </c>
      <c r="B1180">
        <v>4</v>
      </c>
      <c r="C1180">
        <v>30</v>
      </c>
      <c r="D1180">
        <f>מרקובחצי[[#This Row],[LengthofCycle]]+1</f>
        <v>31</v>
      </c>
      <c r="E1180">
        <f>IF(IFERROR(LOOKUP(מרקובחצי[[#This Row],[ClientID]],קביעויות[הפלגה]),FALSE)=מרקובחצי[[#This Row],[ClientID]],1,"")</f>
        <v>1</v>
      </c>
      <c r="F1180" t="str">
        <f>IF(IFERROR(LOOKUP(מרקובחצי[[#This Row],[ClientID]],סוגחציקבוע[S31]),FALSE)=מרקובחצי[[#This Row],[ClientID]],1,"")</f>
        <v/>
      </c>
      <c r="G1180" t="str">
        <f>IF(IFERROR(LOOKUP(מרקובחצי[[#This Row],[ClientID]],סוגחציקבוע[S32]),FALSE)=מרקובחצי[[#This Row],[ClientID]],1,"")</f>
        <v/>
      </c>
      <c r="H1180" t="str">
        <f>IF(IFERROR(LOOKUP(מרקובחצי[[#This Row],[ClientID]],סוגחציקבוע[S33]),FALSE)=מרקובחצי[[#This Row],[ClientID]],1,"")</f>
        <v/>
      </c>
      <c r="I1180" t="str">
        <f>IF(IFERROR(LOOKUP(מרקובחצי[[#This Row],[ClientID]],סוגחציקבוע[S32&amp;33]),FALSE)=מרקובחצי[[#This Row],[ClientID]],1,"")</f>
        <v/>
      </c>
      <c r="J1180">
        <f>IF(SUM(מרקובחצי[[#This Row],[11]:[13]])=1,מרקובחצי[[#This Row],[עד ועד]],IF(SUM(R1179:T1180)=1,IF(מרקובחצי[[#This Row],[עד ועד]]&lt;J1179,מרקובחצי[[#This Row],[עד ועד]],J1179),J1179))</f>
        <v>28</v>
      </c>
      <c r="K1180">
        <f>IF(SUM(מרקובחצי[[#This Row],[11]:[13]])=1,מרקובחצי[[#This Row],[עד ועד]],IF(SUM(R1179:T1180)=1,IF(מרקובחצי[[#This Row],[עד ועד]]&gt;K1179,מרקובחצי[[#This Row],[עד ועד]],K1179),K1179))</f>
        <v>34</v>
      </c>
      <c r="L1180" t="str">
        <f>IF(AND(SUM(מרקובחצי[[#This Row],[31]:[33]])=1,SUM(U1179:W1179)=0),מרקובחצי[[#This Row],[מקס]]-מרקובחצי[[#This Row],[מינ]],"")</f>
        <v/>
      </c>
      <c r="M118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80" t="str">
        <f t="shared" si="18"/>
        <v/>
      </c>
      <c r="O1180" t="str">
        <f>IF(מרקובחצי[[#This Row],[קבעה הפלגה?]]=1,"",IF(AND(מרקובחצי[[#This Row],[עד ועד]]&lt;29,OR(מרקובחצי[[#This Row],[CycleNumber]]=1,AND(U1179=1,OR(מרקובחצי[[#This Row],[עד ועד]]&lt;J1179,מרקובחצי[[#This Row],[עד ועד]]&gt;K1179)),AND(V1179=1,מרקובחצי[[#This Row],[עד ועד]]&lt;J1179),W1179=1)),1,""))</f>
        <v/>
      </c>
      <c r="P1180" t="str">
        <f>IF(מרקובחצי[[#This Row],[קבעה הפלגה?]]=1,"",IF(AND(מרקובחצי[[#This Row],[עד ועד]]&gt;28,מרקובחצי[[#This Row],[עד ועד]]&lt;32,OR(מרקובחצי[[#This Row],[CycleNumber]]=1,AND(U1179=1),AND(V1179=1,OR(מרקובחצי[[#This Row],[עד ועד]]&lt;J1179,מרקובחצי[[#This Row],[עד ועד]]&gt;K1179)),W1179=1)),1,""))</f>
        <v/>
      </c>
      <c r="Q1180" t="str">
        <f>IF(מרקובחצי[[#This Row],[קבעה הפלגה?]]=1,"",IF(AND(מרקובחצי[[#This Row],[עד ועד]]&gt;31,OR(מרקובחצי[[#This Row],[CycleNumber]]=1,AND(U1179=1),AND(V1179=1,מרקובחצי[[#This Row],[עד ועד]]&gt;K1179),AND(W1179=1,OR(מרקובחצי[[#This Row],[עד ועד]]&gt;K1179,מרקובחצי[[#This Row],[עד ועד]]&lt;J1179)))),1,""))</f>
        <v/>
      </c>
      <c r="R1180" t="str">
        <f>IF(מרקובחצי[[#This Row],[CycleNumber]]&gt;1,IF(AND(O1179=1,מרקובחצי[[#This Row],[עד ועד]]&lt;29),1,""),"")</f>
        <v/>
      </c>
      <c r="S1180" t="str">
        <f>IF(מרקובחצי[[#This Row],[CycleNumber]]&gt;1,IF(OR(AND(O1179=1,מרקובחצי[[#This Row],[עד ועד]]&gt;28),AND(P1179=1),AND(Q1179=1,מרקובחצי[[#This Row],[עד ועד]]&lt;32)),1,""),"")</f>
        <v/>
      </c>
      <c r="T1180" t="str">
        <f>IF(מרקובחצי[[#This Row],[CycleNumber]]&gt;1,IF(AND(Q1179=1,מרקובחצי[[#This Row],[עד ועד]]&gt;31),1,""),"")</f>
        <v/>
      </c>
      <c r="U1180" t="str">
        <f>IF(מרקובחצי[[#This Row],[CycleNumber]]&gt;1,IF(AND(R1179=1,מרקובחצי[[#This Row],[עד ועד]]&lt;29),1,IF(AND(U1179=1,NOT(OR(מרקובחצי[[#This Row],[עד ועד]]&lt;J1179,מרקובחצי[[#This Row],[עד ועד]]&gt;K1179))),1,"")),"")</f>
        <v/>
      </c>
      <c r="V1180" t="str">
        <f>IF(מרקובחצי[[#This Row],[CycleNumber]]&gt;1,IF(AND(SUM(R1179:T1179)=1,מרקובחצי[[#This Row],[עד ועד]]&gt;28,מרקובחצי[[#This Row],[עד ועד]]&lt;32),1,IF(OR(S1179=1,AND(R1179=1,מרקובחצי[[#This Row],[עד ועד]]&gt;28),AND(T1179=1,מרקובחצי[[#This Row],[עד ועד]]&lt;32)),1,IF(AND(V1179=1,NOT(OR(מרקובחצי[[#This Row],[עד ועד]]&lt;J1179,מרקובחצי[[#This Row],[עד ועד]]&gt;K1179))),1,""))),"")</f>
        <v/>
      </c>
      <c r="W1180" t="str">
        <f>IF(מרקובחצי[[#This Row],[CycleNumber]]&gt;1,IF(AND(T1179=1,מרקובחצי[[#This Row],[עד ועד]]&gt;31),1,IF(AND(W1179=1,NOT(OR(מרקובחצי[[#This Row],[עד ועד]]&lt;J1179,מרקובחצי[[#This Row],[עד ועד]]&gt;K1179))),1,"")),"")</f>
        <v/>
      </c>
      <c r="X1180" t="str">
        <f>IF(AND(מרקובחצי[[#This Row],[CycleNumber]]&lt;$B1181,SUM(מרקובחצי[[#This Row],[11]],R1181)=2),1,"")</f>
        <v/>
      </c>
      <c r="Y1180" t="str">
        <f>IF(AND(מרקובחצי[[#This Row],[CycleNumber]]&lt;$B1181,SUM(מרקובחצי[[#This Row],[11]],S1181)=2),1,"")</f>
        <v/>
      </c>
      <c r="Z1180" t="str">
        <f>IF(AND(מרקובחצי[[#This Row],[CycleNumber]]&lt;$B1181,SUM(מרקובחצי[[#This Row],[13]],S1181)=2),1,"")</f>
        <v/>
      </c>
      <c r="AA1180" t="str">
        <f>IF(AND(מרקובחצי[[#This Row],[CycleNumber]]&lt;$B1181,SUM(מרקובחצי[[#This Row],[13]],T1181)=2),1,"")</f>
        <v/>
      </c>
      <c r="AB1180" t="str">
        <f>IF(AND(מרקובחצי[[#This Row],[CycleNumber]]&lt;$B1181,SUM(מרקובחצי[[#This Row],[21]],U1181)=2),1,"")</f>
        <v/>
      </c>
      <c r="AC1180" t="str">
        <f>IF(AND(מרקובחצי[[#This Row],[CycleNumber]]&lt;$B1181,SUM(מרקובחצי[[#This Row],[21]],V1181)=2),1,"")</f>
        <v/>
      </c>
      <c r="AD1180" t="str">
        <f>IF(AND(מרקובחצי[[#This Row],[CycleNumber]]&lt;$B1181,SUM(מרקובחצי[[#This Row],[23]],V1181)=2),1,"")</f>
        <v/>
      </c>
      <c r="AE1180" t="str">
        <f>IF(AND(מרקובחצי[[#This Row],[CycleNumber]]&lt;$B1181,SUM(מרקובחצי[[#This Row],[23]],W1181)=2),1,"")</f>
        <v/>
      </c>
      <c r="AF1180" t="str">
        <f>IF(AND(מרקובחצי[[#This Row],[CycleNumber]]&lt;$B1181,SUM(מרקובחצי[[#This Row],[31]],O1181)=2),1,"")</f>
        <v/>
      </c>
      <c r="AG1180" t="str">
        <f>IF(AND(מרקובחצי[[#This Row],[CycleNumber]]&lt;$B1181,SUM(מרקובחצי[[#This Row],[31]],P1181)=2),1,"")</f>
        <v/>
      </c>
      <c r="AH1180" t="str">
        <f>IF(AND(מרקובחצי[[#This Row],[CycleNumber]]&lt;$B1181,SUM(מרקובחצי[[#This Row],[31]],Q1181)=2),1,"")</f>
        <v/>
      </c>
      <c r="AI1180" t="str">
        <f>IF(AND(מרקובחצי[[#This Row],[CycleNumber]]&lt;$B1181,SUM(U1180:U1181)=2),1,"")</f>
        <v/>
      </c>
      <c r="AJ1180" t="str">
        <f>IF(AND(מרקובחצי[[#This Row],[CycleNumber]]&lt;$B1181,SUM(מרקובחצי[[#This Row],[32]],O1181)=2),1,"")</f>
        <v/>
      </c>
      <c r="AK1180" t="str">
        <f>IF(AND(מרקובחצי[[#This Row],[CycleNumber]]&lt;$B1181,SUM(מרקובחצי[[#This Row],[32]],P1181)=2),1,"")</f>
        <v/>
      </c>
      <c r="AL1180" t="str">
        <f>IF(AND(מרקובחצי[[#This Row],[CycleNumber]]&lt;$B1181,SUM(מרקובחצי[[#This Row],[32]],Q1181)=2),1,"")</f>
        <v/>
      </c>
      <c r="AM1180" t="str">
        <f>IF(AND(מרקובחצי[[#This Row],[CycleNumber]]&lt;$B1181,SUM(V1180:V1181)=2),1,"")</f>
        <v/>
      </c>
      <c r="AN1180" t="str">
        <f>IF(AND(מרקובחצי[[#This Row],[CycleNumber]]&lt;$B1181,SUM(מרקובחצי[[#This Row],[33]],O1181)=2),1,"")</f>
        <v/>
      </c>
      <c r="AO1180" t="str">
        <f>IF(AND(מרקובחצי[[#This Row],[CycleNumber]]&lt;$B1181,SUM(מרקובחצי[[#This Row],[33]],P1181)=2),1,"")</f>
        <v/>
      </c>
      <c r="AP1180" t="str">
        <f>IF(AND(מרקובחצי[[#This Row],[CycleNumber]]&lt;$B1181,SUM(מרקובחצי[[#This Row],[33]],Q1181)=2),1,"")</f>
        <v/>
      </c>
      <c r="AQ1180" t="str">
        <f>IF(AND(מרקובחצי[[#This Row],[CycleNumber]]&lt;$B1181,SUM(W1180:W1181)=2),1,"")</f>
        <v/>
      </c>
      <c r="AR1180" t="str">
        <f>IF(AND(מרקובחצי[[#This Row],[CycleNumber]]&lt;$B1181,SUM(מרקובחצי[[#This Row],[12]],S1181)=2),1,"")</f>
        <v/>
      </c>
      <c r="AS1180" t="str">
        <f>IF(AND(מרקובחצי[[#This Row],[CycleNumber]]&lt;$B1181,SUM(מרקובחצי[[#This Row],[22]],V1181)=2),1,"")</f>
        <v/>
      </c>
      <c r="AT1180" s="3">
        <f>SUM(מרקובחצי[[#This Row],[11]:[33]])</f>
        <v>0</v>
      </c>
    </row>
    <row r="1181" spans="1:46" hidden="1" x14ac:dyDescent="0.25">
      <c r="A1181" t="s">
        <v>126</v>
      </c>
      <c r="B1181">
        <v>5</v>
      </c>
      <c r="C1181">
        <v>32</v>
      </c>
      <c r="D1181">
        <f>מרקובחצי[[#This Row],[LengthofCycle]]+1</f>
        <v>33</v>
      </c>
      <c r="E1181">
        <f>IF(IFERROR(LOOKUP(מרקובחצי[[#This Row],[ClientID]],קביעויות[הפלגה]),FALSE)=מרקובחצי[[#This Row],[ClientID]],1,"")</f>
        <v>1</v>
      </c>
      <c r="F1181" t="str">
        <f>IF(IFERROR(LOOKUP(מרקובחצי[[#This Row],[ClientID]],סוגחציקבוע[S31]),FALSE)=מרקובחצי[[#This Row],[ClientID]],1,"")</f>
        <v/>
      </c>
      <c r="G1181" t="str">
        <f>IF(IFERROR(LOOKUP(מרקובחצי[[#This Row],[ClientID]],סוגחציקבוע[S32]),FALSE)=מרקובחצי[[#This Row],[ClientID]],1,"")</f>
        <v/>
      </c>
      <c r="H1181" t="str">
        <f>IF(IFERROR(LOOKUP(מרקובחצי[[#This Row],[ClientID]],סוגחציקבוע[S33]),FALSE)=מרקובחצי[[#This Row],[ClientID]],1,"")</f>
        <v/>
      </c>
      <c r="I1181" t="str">
        <f>IF(IFERROR(LOOKUP(מרקובחצי[[#This Row],[ClientID]],סוגחציקבוע[S32&amp;33]),FALSE)=מרקובחצי[[#This Row],[ClientID]],1,"")</f>
        <v/>
      </c>
      <c r="J1181">
        <f>IF(SUM(מרקובחצי[[#This Row],[11]:[13]])=1,מרקובחצי[[#This Row],[עד ועד]],IF(SUM(R1180:T1181)=1,IF(מרקובחצי[[#This Row],[עד ועד]]&lt;J1180,מרקובחצי[[#This Row],[עד ועד]],J1180),J1180))</f>
        <v>28</v>
      </c>
      <c r="K1181">
        <f>IF(SUM(מרקובחצי[[#This Row],[11]:[13]])=1,מרקובחצי[[#This Row],[עד ועד]],IF(SUM(R1180:T1181)=1,IF(מרקובחצי[[#This Row],[עד ועד]]&gt;K1180,מרקובחצי[[#This Row],[עד ועד]],K1180),K1180))</f>
        <v>34</v>
      </c>
      <c r="L1181" t="str">
        <f>IF(AND(SUM(מרקובחצי[[#This Row],[31]:[33]])=1,SUM(U1180:W1180)=0),מרקובחצי[[#This Row],[מקס]]-מרקובחצי[[#This Row],[מינ]],"")</f>
        <v/>
      </c>
      <c r="M118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81" t="str">
        <f t="shared" si="18"/>
        <v/>
      </c>
      <c r="O1181" t="str">
        <f>IF(מרקובחצי[[#This Row],[קבעה הפלגה?]]=1,"",IF(AND(מרקובחצי[[#This Row],[עד ועד]]&lt;29,OR(מרקובחצי[[#This Row],[CycleNumber]]=1,AND(U1180=1,OR(מרקובחצי[[#This Row],[עד ועד]]&lt;J1180,מרקובחצי[[#This Row],[עד ועד]]&gt;K1180)),AND(V1180=1,מרקובחצי[[#This Row],[עד ועד]]&lt;J1180),W1180=1)),1,""))</f>
        <v/>
      </c>
      <c r="P1181" t="str">
        <f>IF(מרקובחצי[[#This Row],[קבעה הפלגה?]]=1,"",IF(AND(מרקובחצי[[#This Row],[עד ועד]]&gt;28,מרקובחצי[[#This Row],[עד ועד]]&lt;32,OR(מרקובחצי[[#This Row],[CycleNumber]]=1,AND(U1180=1),AND(V1180=1,OR(מרקובחצי[[#This Row],[עד ועד]]&lt;J1180,מרקובחצי[[#This Row],[עד ועד]]&gt;K1180)),W1180=1)),1,""))</f>
        <v/>
      </c>
      <c r="Q1181" t="str">
        <f>IF(מרקובחצי[[#This Row],[קבעה הפלגה?]]=1,"",IF(AND(מרקובחצי[[#This Row],[עד ועד]]&gt;31,OR(מרקובחצי[[#This Row],[CycleNumber]]=1,AND(U1180=1),AND(V1180=1,מרקובחצי[[#This Row],[עד ועד]]&gt;K1180),AND(W1180=1,OR(מרקובחצי[[#This Row],[עד ועד]]&gt;K1180,מרקובחצי[[#This Row],[עד ועד]]&lt;J1180)))),1,""))</f>
        <v/>
      </c>
      <c r="R1181" t="str">
        <f>IF(מרקובחצי[[#This Row],[CycleNumber]]&gt;1,IF(AND(O1180=1,מרקובחצי[[#This Row],[עד ועד]]&lt;29),1,""),"")</f>
        <v/>
      </c>
      <c r="S1181" t="str">
        <f>IF(מרקובחצי[[#This Row],[CycleNumber]]&gt;1,IF(OR(AND(O1180=1,מרקובחצי[[#This Row],[עד ועד]]&gt;28),AND(P1180=1),AND(Q1180=1,מרקובחצי[[#This Row],[עד ועד]]&lt;32)),1,""),"")</f>
        <v/>
      </c>
      <c r="T1181" t="str">
        <f>IF(מרקובחצי[[#This Row],[CycleNumber]]&gt;1,IF(AND(Q1180=1,מרקובחצי[[#This Row],[עד ועד]]&gt;31),1,""),"")</f>
        <v/>
      </c>
      <c r="U1181" t="str">
        <f>IF(מרקובחצי[[#This Row],[CycleNumber]]&gt;1,IF(AND(R1180=1,מרקובחצי[[#This Row],[עד ועד]]&lt;29),1,IF(AND(U1180=1,NOT(OR(מרקובחצי[[#This Row],[עד ועד]]&lt;J1180,מרקובחצי[[#This Row],[עד ועד]]&gt;K1180))),1,"")),"")</f>
        <v/>
      </c>
      <c r="V1181" t="str">
        <f>IF(מרקובחצי[[#This Row],[CycleNumber]]&gt;1,IF(AND(SUM(R1180:T1180)=1,מרקובחצי[[#This Row],[עד ועד]]&gt;28,מרקובחצי[[#This Row],[עד ועד]]&lt;32),1,IF(OR(S1180=1,AND(R1180=1,מרקובחצי[[#This Row],[עד ועד]]&gt;28),AND(T1180=1,מרקובחצי[[#This Row],[עד ועד]]&lt;32)),1,IF(AND(V1180=1,NOT(OR(מרקובחצי[[#This Row],[עד ועד]]&lt;J1180,מרקובחצי[[#This Row],[עד ועד]]&gt;K1180))),1,""))),"")</f>
        <v/>
      </c>
      <c r="W1181" t="str">
        <f>IF(מרקובחצי[[#This Row],[CycleNumber]]&gt;1,IF(AND(T1180=1,מרקובחצי[[#This Row],[עד ועד]]&gt;31),1,IF(AND(W1180=1,NOT(OR(מרקובחצי[[#This Row],[עד ועד]]&lt;J1180,מרקובחצי[[#This Row],[עד ועד]]&gt;K1180))),1,"")),"")</f>
        <v/>
      </c>
      <c r="X1181" t="str">
        <f>IF(AND(מרקובחצי[[#This Row],[CycleNumber]]&lt;$B1182,SUM(מרקובחצי[[#This Row],[11]],R1182)=2),1,"")</f>
        <v/>
      </c>
      <c r="Y1181" t="str">
        <f>IF(AND(מרקובחצי[[#This Row],[CycleNumber]]&lt;$B1182,SUM(מרקובחצי[[#This Row],[11]],S1182)=2),1,"")</f>
        <v/>
      </c>
      <c r="Z1181" t="str">
        <f>IF(AND(מרקובחצי[[#This Row],[CycleNumber]]&lt;$B1182,SUM(מרקובחצי[[#This Row],[13]],S1182)=2),1,"")</f>
        <v/>
      </c>
      <c r="AA1181" t="str">
        <f>IF(AND(מרקובחצי[[#This Row],[CycleNumber]]&lt;$B1182,SUM(מרקובחצי[[#This Row],[13]],T1182)=2),1,"")</f>
        <v/>
      </c>
      <c r="AB1181" t="str">
        <f>IF(AND(מרקובחצי[[#This Row],[CycleNumber]]&lt;$B1182,SUM(מרקובחצי[[#This Row],[21]],U1182)=2),1,"")</f>
        <v/>
      </c>
      <c r="AC1181" t="str">
        <f>IF(AND(מרקובחצי[[#This Row],[CycleNumber]]&lt;$B1182,SUM(מרקובחצי[[#This Row],[21]],V1182)=2),1,"")</f>
        <v/>
      </c>
      <c r="AD1181" t="str">
        <f>IF(AND(מרקובחצי[[#This Row],[CycleNumber]]&lt;$B1182,SUM(מרקובחצי[[#This Row],[23]],V1182)=2),1,"")</f>
        <v/>
      </c>
      <c r="AE1181" t="str">
        <f>IF(AND(מרקובחצי[[#This Row],[CycleNumber]]&lt;$B1182,SUM(מרקובחצי[[#This Row],[23]],W1182)=2),1,"")</f>
        <v/>
      </c>
      <c r="AF1181" t="str">
        <f>IF(AND(מרקובחצי[[#This Row],[CycleNumber]]&lt;$B1182,SUM(מרקובחצי[[#This Row],[31]],O1182)=2),1,"")</f>
        <v/>
      </c>
      <c r="AG1181" t="str">
        <f>IF(AND(מרקובחצי[[#This Row],[CycleNumber]]&lt;$B1182,SUM(מרקובחצי[[#This Row],[31]],P1182)=2),1,"")</f>
        <v/>
      </c>
      <c r="AH1181" t="str">
        <f>IF(AND(מרקובחצי[[#This Row],[CycleNumber]]&lt;$B1182,SUM(מרקובחצי[[#This Row],[31]],Q1182)=2),1,"")</f>
        <v/>
      </c>
      <c r="AI1181" t="str">
        <f>IF(AND(מרקובחצי[[#This Row],[CycleNumber]]&lt;$B1182,SUM(U1181:U1182)=2),1,"")</f>
        <v/>
      </c>
      <c r="AJ1181" t="str">
        <f>IF(AND(מרקובחצי[[#This Row],[CycleNumber]]&lt;$B1182,SUM(מרקובחצי[[#This Row],[32]],O1182)=2),1,"")</f>
        <v/>
      </c>
      <c r="AK1181" t="str">
        <f>IF(AND(מרקובחצי[[#This Row],[CycleNumber]]&lt;$B1182,SUM(מרקובחצי[[#This Row],[32]],P1182)=2),1,"")</f>
        <v/>
      </c>
      <c r="AL1181" t="str">
        <f>IF(AND(מרקובחצי[[#This Row],[CycleNumber]]&lt;$B1182,SUM(מרקובחצי[[#This Row],[32]],Q1182)=2),1,"")</f>
        <v/>
      </c>
      <c r="AM1181" t="str">
        <f>IF(AND(מרקובחצי[[#This Row],[CycleNumber]]&lt;$B1182,SUM(V1181:V1182)=2),1,"")</f>
        <v/>
      </c>
      <c r="AN1181" t="str">
        <f>IF(AND(מרקובחצי[[#This Row],[CycleNumber]]&lt;$B1182,SUM(מרקובחצי[[#This Row],[33]],O1182)=2),1,"")</f>
        <v/>
      </c>
      <c r="AO1181" t="str">
        <f>IF(AND(מרקובחצי[[#This Row],[CycleNumber]]&lt;$B1182,SUM(מרקובחצי[[#This Row],[33]],P1182)=2),1,"")</f>
        <v/>
      </c>
      <c r="AP1181" t="str">
        <f>IF(AND(מרקובחצי[[#This Row],[CycleNumber]]&lt;$B1182,SUM(מרקובחצי[[#This Row],[33]],Q1182)=2),1,"")</f>
        <v/>
      </c>
      <c r="AQ1181" t="str">
        <f>IF(AND(מרקובחצי[[#This Row],[CycleNumber]]&lt;$B1182,SUM(W1181:W1182)=2),1,"")</f>
        <v/>
      </c>
      <c r="AR1181" t="str">
        <f>IF(AND(מרקובחצי[[#This Row],[CycleNumber]]&lt;$B1182,SUM(מרקובחצי[[#This Row],[12]],S1182)=2),1,"")</f>
        <v/>
      </c>
      <c r="AS1181" t="str">
        <f>IF(AND(מרקובחצי[[#This Row],[CycleNumber]]&lt;$B1182,SUM(מרקובחצי[[#This Row],[22]],V1182)=2),1,"")</f>
        <v/>
      </c>
      <c r="AT1181" s="3">
        <f>SUM(מרקובחצי[[#This Row],[11]:[33]])</f>
        <v>0</v>
      </c>
    </row>
    <row r="1182" spans="1:46" hidden="1" x14ac:dyDescent="0.25">
      <c r="A1182" t="s">
        <v>126</v>
      </c>
      <c r="B1182">
        <v>6</v>
      </c>
      <c r="C1182">
        <v>31</v>
      </c>
      <c r="D1182">
        <f>מרקובחצי[[#This Row],[LengthofCycle]]+1</f>
        <v>32</v>
      </c>
      <c r="E1182">
        <f>IF(IFERROR(LOOKUP(מרקובחצי[[#This Row],[ClientID]],קביעויות[הפלגה]),FALSE)=מרקובחצי[[#This Row],[ClientID]],1,"")</f>
        <v>1</v>
      </c>
      <c r="F1182" t="str">
        <f>IF(IFERROR(LOOKUP(מרקובחצי[[#This Row],[ClientID]],סוגחציקבוע[S31]),FALSE)=מרקובחצי[[#This Row],[ClientID]],1,"")</f>
        <v/>
      </c>
      <c r="G1182" t="str">
        <f>IF(IFERROR(LOOKUP(מרקובחצי[[#This Row],[ClientID]],סוגחציקבוע[S32]),FALSE)=מרקובחצי[[#This Row],[ClientID]],1,"")</f>
        <v/>
      </c>
      <c r="H1182" t="str">
        <f>IF(IFERROR(LOOKUP(מרקובחצי[[#This Row],[ClientID]],סוגחציקבוע[S33]),FALSE)=מרקובחצי[[#This Row],[ClientID]],1,"")</f>
        <v/>
      </c>
      <c r="I1182" t="str">
        <f>IF(IFERROR(LOOKUP(מרקובחצי[[#This Row],[ClientID]],סוגחציקבוע[S32&amp;33]),FALSE)=מרקובחצי[[#This Row],[ClientID]],1,"")</f>
        <v/>
      </c>
      <c r="J1182">
        <f>IF(SUM(מרקובחצי[[#This Row],[11]:[13]])=1,מרקובחצי[[#This Row],[עד ועד]],IF(SUM(R1181:T1182)=1,IF(מרקובחצי[[#This Row],[עד ועד]]&lt;J1181,מרקובחצי[[#This Row],[עד ועד]],J1181),J1181))</f>
        <v>28</v>
      </c>
      <c r="K1182">
        <f>IF(SUM(מרקובחצי[[#This Row],[11]:[13]])=1,מרקובחצי[[#This Row],[עד ועד]],IF(SUM(R1181:T1182)=1,IF(מרקובחצי[[#This Row],[עד ועד]]&gt;K1181,מרקובחצי[[#This Row],[עד ועד]],K1181),K1181))</f>
        <v>34</v>
      </c>
      <c r="L1182" t="str">
        <f>IF(AND(SUM(מרקובחצי[[#This Row],[31]:[33]])=1,SUM(U1181:W1181)=0),מרקובחצי[[#This Row],[מקס]]-מרקובחצי[[#This Row],[מינ]],"")</f>
        <v/>
      </c>
      <c r="M118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82" t="str">
        <f t="shared" si="18"/>
        <v/>
      </c>
      <c r="O1182" t="str">
        <f>IF(מרקובחצי[[#This Row],[קבעה הפלגה?]]=1,"",IF(AND(מרקובחצי[[#This Row],[עד ועד]]&lt;29,OR(מרקובחצי[[#This Row],[CycleNumber]]=1,AND(U1181=1,OR(מרקובחצי[[#This Row],[עד ועד]]&lt;J1181,מרקובחצי[[#This Row],[עד ועד]]&gt;K1181)),AND(V1181=1,מרקובחצי[[#This Row],[עד ועד]]&lt;J1181),W1181=1)),1,""))</f>
        <v/>
      </c>
      <c r="P1182" t="str">
        <f>IF(מרקובחצי[[#This Row],[קבעה הפלגה?]]=1,"",IF(AND(מרקובחצי[[#This Row],[עד ועד]]&gt;28,מרקובחצי[[#This Row],[עד ועד]]&lt;32,OR(מרקובחצי[[#This Row],[CycleNumber]]=1,AND(U1181=1),AND(V1181=1,OR(מרקובחצי[[#This Row],[עד ועד]]&lt;J1181,מרקובחצי[[#This Row],[עד ועד]]&gt;K1181)),W1181=1)),1,""))</f>
        <v/>
      </c>
      <c r="Q1182" t="str">
        <f>IF(מרקובחצי[[#This Row],[קבעה הפלגה?]]=1,"",IF(AND(מרקובחצי[[#This Row],[עד ועד]]&gt;31,OR(מרקובחצי[[#This Row],[CycleNumber]]=1,AND(U1181=1),AND(V1181=1,מרקובחצי[[#This Row],[עד ועד]]&gt;K1181),AND(W1181=1,OR(מרקובחצי[[#This Row],[עד ועד]]&gt;K1181,מרקובחצי[[#This Row],[עד ועד]]&lt;J1181)))),1,""))</f>
        <v/>
      </c>
      <c r="R1182" t="str">
        <f>IF(מרקובחצי[[#This Row],[CycleNumber]]&gt;1,IF(AND(O1181=1,מרקובחצי[[#This Row],[עד ועד]]&lt;29),1,""),"")</f>
        <v/>
      </c>
      <c r="S1182" t="str">
        <f>IF(מרקובחצי[[#This Row],[CycleNumber]]&gt;1,IF(OR(AND(O1181=1,מרקובחצי[[#This Row],[עד ועד]]&gt;28),AND(P1181=1),AND(Q1181=1,מרקובחצי[[#This Row],[עד ועד]]&lt;32)),1,""),"")</f>
        <v/>
      </c>
      <c r="T1182" t="str">
        <f>IF(מרקובחצי[[#This Row],[CycleNumber]]&gt;1,IF(AND(Q1181=1,מרקובחצי[[#This Row],[עד ועד]]&gt;31),1,""),"")</f>
        <v/>
      </c>
      <c r="U1182" t="str">
        <f>IF(מרקובחצי[[#This Row],[CycleNumber]]&gt;1,IF(AND(R1181=1,מרקובחצי[[#This Row],[עד ועד]]&lt;29),1,IF(AND(U1181=1,NOT(OR(מרקובחצי[[#This Row],[עד ועד]]&lt;J1181,מרקובחצי[[#This Row],[עד ועד]]&gt;K1181))),1,"")),"")</f>
        <v/>
      </c>
      <c r="V1182" t="str">
        <f>IF(מרקובחצי[[#This Row],[CycleNumber]]&gt;1,IF(AND(SUM(R1181:T1181)=1,מרקובחצי[[#This Row],[עד ועד]]&gt;28,מרקובחצי[[#This Row],[עד ועד]]&lt;32),1,IF(OR(S1181=1,AND(R1181=1,מרקובחצי[[#This Row],[עד ועד]]&gt;28),AND(T1181=1,מרקובחצי[[#This Row],[עד ועד]]&lt;32)),1,IF(AND(V1181=1,NOT(OR(מרקובחצי[[#This Row],[עד ועד]]&lt;J1181,מרקובחצי[[#This Row],[עד ועד]]&gt;K1181))),1,""))),"")</f>
        <v/>
      </c>
      <c r="W1182" t="str">
        <f>IF(מרקובחצי[[#This Row],[CycleNumber]]&gt;1,IF(AND(T1181=1,מרקובחצי[[#This Row],[עד ועד]]&gt;31),1,IF(AND(W1181=1,NOT(OR(מרקובחצי[[#This Row],[עד ועד]]&lt;J1181,מרקובחצי[[#This Row],[עד ועד]]&gt;K1181))),1,"")),"")</f>
        <v/>
      </c>
      <c r="X1182" t="str">
        <f>IF(AND(מרקובחצי[[#This Row],[CycleNumber]]&lt;$B1183,SUM(מרקובחצי[[#This Row],[11]],R1183)=2),1,"")</f>
        <v/>
      </c>
      <c r="Y1182" t="str">
        <f>IF(AND(מרקובחצי[[#This Row],[CycleNumber]]&lt;$B1183,SUM(מרקובחצי[[#This Row],[11]],S1183)=2),1,"")</f>
        <v/>
      </c>
      <c r="Z1182" t="str">
        <f>IF(AND(מרקובחצי[[#This Row],[CycleNumber]]&lt;$B1183,SUM(מרקובחצי[[#This Row],[13]],S1183)=2),1,"")</f>
        <v/>
      </c>
      <c r="AA1182" t="str">
        <f>IF(AND(מרקובחצי[[#This Row],[CycleNumber]]&lt;$B1183,SUM(מרקובחצי[[#This Row],[13]],T1183)=2),1,"")</f>
        <v/>
      </c>
      <c r="AB1182" t="str">
        <f>IF(AND(מרקובחצי[[#This Row],[CycleNumber]]&lt;$B1183,SUM(מרקובחצי[[#This Row],[21]],U1183)=2),1,"")</f>
        <v/>
      </c>
      <c r="AC1182" t="str">
        <f>IF(AND(מרקובחצי[[#This Row],[CycleNumber]]&lt;$B1183,SUM(מרקובחצי[[#This Row],[21]],V1183)=2),1,"")</f>
        <v/>
      </c>
      <c r="AD1182" t="str">
        <f>IF(AND(מרקובחצי[[#This Row],[CycleNumber]]&lt;$B1183,SUM(מרקובחצי[[#This Row],[23]],V1183)=2),1,"")</f>
        <v/>
      </c>
      <c r="AE1182" t="str">
        <f>IF(AND(מרקובחצי[[#This Row],[CycleNumber]]&lt;$B1183,SUM(מרקובחצי[[#This Row],[23]],W1183)=2),1,"")</f>
        <v/>
      </c>
      <c r="AF1182" t="str">
        <f>IF(AND(מרקובחצי[[#This Row],[CycleNumber]]&lt;$B1183,SUM(מרקובחצי[[#This Row],[31]],O1183)=2),1,"")</f>
        <v/>
      </c>
      <c r="AG1182" t="str">
        <f>IF(AND(מרקובחצי[[#This Row],[CycleNumber]]&lt;$B1183,SUM(מרקובחצי[[#This Row],[31]],P1183)=2),1,"")</f>
        <v/>
      </c>
      <c r="AH1182" t="str">
        <f>IF(AND(מרקובחצי[[#This Row],[CycleNumber]]&lt;$B1183,SUM(מרקובחצי[[#This Row],[31]],Q1183)=2),1,"")</f>
        <v/>
      </c>
      <c r="AI1182" t="str">
        <f>IF(AND(מרקובחצי[[#This Row],[CycleNumber]]&lt;$B1183,SUM(U1182:U1183)=2),1,"")</f>
        <v/>
      </c>
      <c r="AJ1182" t="str">
        <f>IF(AND(מרקובחצי[[#This Row],[CycleNumber]]&lt;$B1183,SUM(מרקובחצי[[#This Row],[32]],O1183)=2),1,"")</f>
        <v/>
      </c>
      <c r="AK1182" t="str">
        <f>IF(AND(מרקובחצי[[#This Row],[CycleNumber]]&lt;$B1183,SUM(מרקובחצי[[#This Row],[32]],P1183)=2),1,"")</f>
        <v/>
      </c>
      <c r="AL1182" t="str">
        <f>IF(AND(מרקובחצי[[#This Row],[CycleNumber]]&lt;$B1183,SUM(מרקובחצי[[#This Row],[32]],Q1183)=2),1,"")</f>
        <v/>
      </c>
      <c r="AM1182" t="str">
        <f>IF(AND(מרקובחצי[[#This Row],[CycleNumber]]&lt;$B1183,SUM(V1182:V1183)=2),1,"")</f>
        <v/>
      </c>
      <c r="AN1182" t="str">
        <f>IF(AND(מרקובחצי[[#This Row],[CycleNumber]]&lt;$B1183,SUM(מרקובחצי[[#This Row],[33]],O1183)=2),1,"")</f>
        <v/>
      </c>
      <c r="AO1182" t="str">
        <f>IF(AND(מרקובחצי[[#This Row],[CycleNumber]]&lt;$B1183,SUM(מרקובחצי[[#This Row],[33]],P1183)=2),1,"")</f>
        <v/>
      </c>
      <c r="AP1182" t="str">
        <f>IF(AND(מרקובחצי[[#This Row],[CycleNumber]]&lt;$B1183,SUM(מרקובחצי[[#This Row],[33]],Q1183)=2),1,"")</f>
        <v/>
      </c>
      <c r="AQ1182" t="str">
        <f>IF(AND(מרקובחצי[[#This Row],[CycleNumber]]&lt;$B1183,SUM(W1182:W1183)=2),1,"")</f>
        <v/>
      </c>
      <c r="AR1182" t="str">
        <f>IF(AND(מרקובחצי[[#This Row],[CycleNumber]]&lt;$B1183,SUM(מרקובחצי[[#This Row],[12]],S1183)=2),1,"")</f>
        <v/>
      </c>
      <c r="AS1182" t="str">
        <f>IF(AND(מרקובחצי[[#This Row],[CycleNumber]]&lt;$B1183,SUM(מרקובחצי[[#This Row],[22]],V1183)=2),1,"")</f>
        <v/>
      </c>
      <c r="AT1182" s="3">
        <f>SUM(מרקובחצי[[#This Row],[11]:[33]])</f>
        <v>0</v>
      </c>
    </row>
    <row r="1183" spans="1:46" hidden="1" x14ac:dyDescent="0.25">
      <c r="A1183" t="s">
        <v>126</v>
      </c>
      <c r="B1183">
        <v>7</v>
      </c>
      <c r="C1183">
        <v>31</v>
      </c>
      <c r="D1183">
        <f>מרקובחצי[[#This Row],[LengthofCycle]]+1</f>
        <v>32</v>
      </c>
      <c r="E1183">
        <f>IF(IFERROR(LOOKUP(מרקובחצי[[#This Row],[ClientID]],קביעויות[הפלגה]),FALSE)=מרקובחצי[[#This Row],[ClientID]],1,"")</f>
        <v>1</v>
      </c>
      <c r="F1183" t="str">
        <f>IF(IFERROR(LOOKUP(מרקובחצי[[#This Row],[ClientID]],סוגחציקבוע[S31]),FALSE)=מרקובחצי[[#This Row],[ClientID]],1,"")</f>
        <v/>
      </c>
      <c r="G1183" t="str">
        <f>IF(IFERROR(LOOKUP(מרקובחצי[[#This Row],[ClientID]],סוגחציקבוע[S32]),FALSE)=מרקובחצי[[#This Row],[ClientID]],1,"")</f>
        <v/>
      </c>
      <c r="H1183" t="str">
        <f>IF(IFERROR(LOOKUP(מרקובחצי[[#This Row],[ClientID]],סוגחציקבוע[S33]),FALSE)=מרקובחצי[[#This Row],[ClientID]],1,"")</f>
        <v/>
      </c>
      <c r="I1183" t="str">
        <f>IF(IFERROR(LOOKUP(מרקובחצי[[#This Row],[ClientID]],סוגחציקבוע[S32&amp;33]),FALSE)=מרקובחצי[[#This Row],[ClientID]],1,"")</f>
        <v/>
      </c>
      <c r="J1183">
        <f>IF(SUM(מרקובחצי[[#This Row],[11]:[13]])=1,מרקובחצי[[#This Row],[עד ועד]],IF(SUM(R1182:T1183)=1,IF(מרקובחצי[[#This Row],[עד ועד]]&lt;J1182,מרקובחצי[[#This Row],[עד ועד]],J1182),J1182))</f>
        <v>28</v>
      </c>
      <c r="K1183">
        <f>IF(SUM(מרקובחצי[[#This Row],[11]:[13]])=1,מרקובחצי[[#This Row],[עד ועד]],IF(SUM(R1182:T1183)=1,IF(מרקובחצי[[#This Row],[עד ועד]]&gt;K1182,מרקובחצי[[#This Row],[עד ועד]],K1182),K1182))</f>
        <v>34</v>
      </c>
      <c r="L1183" t="str">
        <f>IF(AND(SUM(מרקובחצי[[#This Row],[31]:[33]])=1,SUM(U1182:W1182)=0),מרקובחצי[[#This Row],[מקס]]-מרקובחצי[[#This Row],[מינ]],"")</f>
        <v/>
      </c>
      <c r="M118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83" t="str">
        <f t="shared" si="18"/>
        <v/>
      </c>
      <c r="O1183" t="str">
        <f>IF(מרקובחצי[[#This Row],[קבעה הפלגה?]]=1,"",IF(AND(מרקובחצי[[#This Row],[עד ועד]]&lt;29,OR(מרקובחצי[[#This Row],[CycleNumber]]=1,AND(U1182=1,OR(מרקובחצי[[#This Row],[עד ועד]]&lt;J1182,מרקובחצי[[#This Row],[עד ועד]]&gt;K1182)),AND(V1182=1,מרקובחצי[[#This Row],[עד ועד]]&lt;J1182),W1182=1)),1,""))</f>
        <v/>
      </c>
      <c r="P1183" t="str">
        <f>IF(מרקובחצי[[#This Row],[קבעה הפלגה?]]=1,"",IF(AND(מרקובחצי[[#This Row],[עד ועד]]&gt;28,מרקובחצי[[#This Row],[עד ועד]]&lt;32,OR(מרקובחצי[[#This Row],[CycleNumber]]=1,AND(U1182=1),AND(V1182=1,OR(מרקובחצי[[#This Row],[עד ועד]]&lt;J1182,מרקובחצי[[#This Row],[עד ועד]]&gt;K1182)),W1182=1)),1,""))</f>
        <v/>
      </c>
      <c r="Q1183" t="str">
        <f>IF(מרקובחצי[[#This Row],[קבעה הפלגה?]]=1,"",IF(AND(מרקובחצי[[#This Row],[עד ועד]]&gt;31,OR(מרקובחצי[[#This Row],[CycleNumber]]=1,AND(U1182=1),AND(V1182=1,מרקובחצי[[#This Row],[עד ועד]]&gt;K1182),AND(W1182=1,OR(מרקובחצי[[#This Row],[עד ועד]]&gt;K1182,מרקובחצי[[#This Row],[עד ועד]]&lt;J1182)))),1,""))</f>
        <v/>
      </c>
      <c r="R1183" t="str">
        <f>IF(מרקובחצי[[#This Row],[CycleNumber]]&gt;1,IF(AND(O1182=1,מרקובחצי[[#This Row],[עד ועד]]&lt;29),1,""),"")</f>
        <v/>
      </c>
      <c r="S1183" t="str">
        <f>IF(מרקובחצי[[#This Row],[CycleNumber]]&gt;1,IF(OR(AND(O1182=1,מרקובחצי[[#This Row],[עד ועד]]&gt;28),AND(P1182=1),AND(Q1182=1,מרקובחצי[[#This Row],[עד ועד]]&lt;32)),1,""),"")</f>
        <v/>
      </c>
      <c r="T1183" t="str">
        <f>IF(מרקובחצי[[#This Row],[CycleNumber]]&gt;1,IF(AND(Q1182=1,מרקובחצי[[#This Row],[עד ועד]]&gt;31),1,""),"")</f>
        <v/>
      </c>
      <c r="U1183" t="str">
        <f>IF(מרקובחצי[[#This Row],[CycleNumber]]&gt;1,IF(AND(R1182=1,מרקובחצי[[#This Row],[עד ועד]]&lt;29),1,IF(AND(U1182=1,NOT(OR(מרקובחצי[[#This Row],[עד ועד]]&lt;J1182,מרקובחצי[[#This Row],[עד ועד]]&gt;K1182))),1,"")),"")</f>
        <v/>
      </c>
      <c r="V1183" t="str">
        <f>IF(מרקובחצי[[#This Row],[CycleNumber]]&gt;1,IF(AND(SUM(R1182:T1182)=1,מרקובחצי[[#This Row],[עד ועד]]&gt;28,מרקובחצי[[#This Row],[עד ועד]]&lt;32),1,IF(OR(S1182=1,AND(R1182=1,מרקובחצי[[#This Row],[עד ועד]]&gt;28),AND(T1182=1,מרקובחצי[[#This Row],[עד ועד]]&lt;32)),1,IF(AND(V1182=1,NOT(OR(מרקובחצי[[#This Row],[עד ועד]]&lt;J1182,מרקובחצי[[#This Row],[עד ועד]]&gt;K1182))),1,""))),"")</f>
        <v/>
      </c>
      <c r="W1183" t="str">
        <f>IF(מרקובחצי[[#This Row],[CycleNumber]]&gt;1,IF(AND(T1182=1,מרקובחצי[[#This Row],[עד ועד]]&gt;31),1,IF(AND(W1182=1,NOT(OR(מרקובחצי[[#This Row],[עד ועד]]&lt;J1182,מרקובחצי[[#This Row],[עד ועד]]&gt;K1182))),1,"")),"")</f>
        <v/>
      </c>
      <c r="X1183" t="str">
        <f>IF(AND(מרקובחצי[[#This Row],[CycleNumber]]&lt;$B1184,SUM(מרקובחצי[[#This Row],[11]],R1184)=2),1,"")</f>
        <v/>
      </c>
      <c r="Y1183" t="str">
        <f>IF(AND(מרקובחצי[[#This Row],[CycleNumber]]&lt;$B1184,SUM(מרקובחצי[[#This Row],[11]],S1184)=2),1,"")</f>
        <v/>
      </c>
      <c r="Z1183" t="str">
        <f>IF(AND(מרקובחצי[[#This Row],[CycleNumber]]&lt;$B1184,SUM(מרקובחצי[[#This Row],[13]],S1184)=2),1,"")</f>
        <v/>
      </c>
      <c r="AA1183" t="str">
        <f>IF(AND(מרקובחצי[[#This Row],[CycleNumber]]&lt;$B1184,SUM(מרקובחצי[[#This Row],[13]],T1184)=2),1,"")</f>
        <v/>
      </c>
      <c r="AB1183" t="str">
        <f>IF(AND(מרקובחצי[[#This Row],[CycleNumber]]&lt;$B1184,SUM(מרקובחצי[[#This Row],[21]],U1184)=2),1,"")</f>
        <v/>
      </c>
      <c r="AC1183" t="str">
        <f>IF(AND(מרקובחצי[[#This Row],[CycleNumber]]&lt;$B1184,SUM(מרקובחצי[[#This Row],[21]],V1184)=2),1,"")</f>
        <v/>
      </c>
      <c r="AD1183" t="str">
        <f>IF(AND(מרקובחצי[[#This Row],[CycleNumber]]&lt;$B1184,SUM(מרקובחצי[[#This Row],[23]],V1184)=2),1,"")</f>
        <v/>
      </c>
      <c r="AE1183" t="str">
        <f>IF(AND(מרקובחצי[[#This Row],[CycleNumber]]&lt;$B1184,SUM(מרקובחצי[[#This Row],[23]],W1184)=2),1,"")</f>
        <v/>
      </c>
      <c r="AF1183" t="str">
        <f>IF(AND(מרקובחצי[[#This Row],[CycleNumber]]&lt;$B1184,SUM(מרקובחצי[[#This Row],[31]],O1184)=2),1,"")</f>
        <v/>
      </c>
      <c r="AG1183" t="str">
        <f>IF(AND(מרקובחצי[[#This Row],[CycleNumber]]&lt;$B1184,SUM(מרקובחצי[[#This Row],[31]],P1184)=2),1,"")</f>
        <v/>
      </c>
      <c r="AH1183" t="str">
        <f>IF(AND(מרקובחצי[[#This Row],[CycleNumber]]&lt;$B1184,SUM(מרקובחצי[[#This Row],[31]],Q1184)=2),1,"")</f>
        <v/>
      </c>
      <c r="AI1183" t="str">
        <f>IF(AND(מרקובחצי[[#This Row],[CycleNumber]]&lt;$B1184,SUM(U1183:U1184)=2),1,"")</f>
        <v/>
      </c>
      <c r="AJ1183" t="str">
        <f>IF(AND(מרקובחצי[[#This Row],[CycleNumber]]&lt;$B1184,SUM(מרקובחצי[[#This Row],[32]],O1184)=2),1,"")</f>
        <v/>
      </c>
      <c r="AK1183" t="str">
        <f>IF(AND(מרקובחצי[[#This Row],[CycleNumber]]&lt;$B1184,SUM(מרקובחצי[[#This Row],[32]],P1184)=2),1,"")</f>
        <v/>
      </c>
      <c r="AL1183" t="str">
        <f>IF(AND(מרקובחצי[[#This Row],[CycleNumber]]&lt;$B1184,SUM(מרקובחצי[[#This Row],[32]],Q1184)=2),1,"")</f>
        <v/>
      </c>
      <c r="AM1183" t="str">
        <f>IF(AND(מרקובחצי[[#This Row],[CycleNumber]]&lt;$B1184,SUM(V1183:V1184)=2),1,"")</f>
        <v/>
      </c>
      <c r="AN1183" t="str">
        <f>IF(AND(מרקובחצי[[#This Row],[CycleNumber]]&lt;$B1184,SUM(מרקובחצי[[#This Row],[33]],O1184)=2),1,"")</f>
        <v/>
      </c>
      <c r="AO1183" t="str">
        <f>IF(AND(מרקובחצי[[#This Row],[CycleNumber]]&lt;$B1184,SUM(מרקובחצי[[#This Row],[33]],P1184)=2),1,"")</f>
        <v/>
      </c>
      <c r="AP1183" t="str">
        <f>IF(AND(מרקובחצי[[#This Row],[CycleNumber]]&lt;$B1184,SUM(מרקובחצי[[#This Row],[33]],Q1184)=2),1,"")</f>
        <v/>
      </c>
      <c r="AQ1183" t="str">
        <f>IF(AND(מרקובחצי[[#This Row],[CycleNumber]]&lt;$B1184,SUM(W1183:W1184)=2),1,"")</f>
        <v/>
      </c>
      <c r="AR1183" t="str">
        <f>IF(AND(מרקובחצי[[#This Row],[CycleNumber]]&lt;$B1184,SUM(מרקובחצי[[#This Row],[12]],S1184)=2),1,"")</f>
        <v/>
      </c>
      <c r="AS1183" t="str">
        <f>IF(AND(מרקובחצי[[#This Row],[CycleNumber]]&lt;$B1184,SUM(מרקובחצי[[#This Row],[22]],V1184)=2),1,"")</f>
        <v/>
      </c>
      <c r="AT1183" s="3">
        <f>SUM(מרקובחצי[[#This Row],[11]:[33]])</f>
        <v>0</v>
      </c>
    </row>
    <row r="1184" spans="1:46" hidden="1" x14ac:dyDescent="0.25">
      <c r="A1184" t="s">
        <v>126</v>
      </c>
      <c r="B1184">
        <v>8</v>
      </c>
      <c r="C1184">
        <v>32</v>
      </c>
      <c r="D1184">
        <f>מרקובחצי[[#This Row],[LengthofCycle]]+1</f>
        <v>33</v>
      </c>
      <c r="E1184">
        <f>IF(IFERROR(LOOKUP(מרקובחצי[[#This Row],[ClientID]],קביעויות[הפלגה]),FALSE)=מרקובחצי[[#This Row],[ClientID]],1,"")</f>
        <v>1</v>
      </c>
      <c r="F1184" t="str">
        <f>IF(IFERROR(LOOKUP(מרקובחצי[[#This Row],[ClientID]],סוגחציקבוע[S31]),FALSE)=מרקובחצי[[#This Row],[ClientID]],1,"")</f>
        <v/>
      </c>
      <c r="G1184" t="str">
        <f>IF(IFERROR(LOOKUP(מרקובחצי[[#This Row],[ClientID]],סוגחציקבוע[S32]),FALSE)=מרקובחצי[[#This Row],[ClientID]],1,"")</f>
        <v/>
      </c>
      <c r="H1184" t="str">
        <f>IF(IFERROR(LOOKUP(מרקובחצי[[#This Row],[ClientID]],סוגחציקבוע[S33]),FALSE)=מרקובחצי[[#This Row],[ClientID]],1,"")</f>
        <v/>
      </c>
      <c r="I1184" t="str">
        <f>IF(IFERROR(LOOKUP(מרקובחצי[[#This Row],[ClientID]],סוגחציקבוע[S32&amp;33]),FALSE)=מרקובחצי[[#This Row],[ClientID]],1,"")</f>
        <v/>
      </c>
      <c r="J1184">
        <f>IF(SUM(מרקובחצי[[#This Row],[11]:[13]])=1,מרקובחצי[[#This Row],[עד ועד]],IF(SUM(R1183:T1184)=1,IF(מרקובחצי[[#This Row],[עד ועד]]&lt;J1183,מרקובחצי[[#This Row],[עד ועד]],J1183),J1183))</f>
        <v>28</v>
      </c>
      <c r="K1184">
        <f>IF(SUM(מרקובחצי[[#This Row],[11]:[13]])=1,מרקובחצי[[#This Row],[עד ועד]],IF(SUM(R1183:T1184)=1,IF(מרקובחצי[[#This Row],[עד ועד]]&gt;K1183,מרקובחצי[[#This Row],[עד ועד]],K1183),K1183))</f>
        <v>34</v>
      </c>
      <c r="L1184" t="str">
        <f>IF(AND(SUM(מרקובחצי[[#This Row],[31]:[33]])=1,SUM(U1183:W1183)=0),מרקובחצי[[#This Row],[מקס]]-מרקובחצי[[#This Row],[מינ]],"")</f>
        <v/>
      </c>
      <c r="M118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84" t="str">
        <f t="shared" si="18"/>
        <v/>
      </c>
      <c r="O1184" t="str">
        <f>IF(מרקובחצי[[#This Row],[קבעה הפלגה?]]=1,"",IF(AND(מרקובחצי[[#This Row],[עד ועד]]&lt;29,OR(מרקובחצי[[#This Row],[CycleNumber]]=1,AND(U1183=1,OR(מרקובחצי[[#This Row],[עד ועד]]&lt;J1183,מרקובחצי[[#This Row],[עד ועד]]&gt;K1183)),AND(V1183=1,מרקובחצי[[#This Row],[עד ועד]]&lt;J1183),W1183=1)),1,""))</f>
        <v/>
      </c>
      <c r="P1184" t="str">
        <f>IF(מרקובחצי[[#This Row],[קבעה הפלגה?]]=1,"",IF(AND(מרקובחצי[[#This Row],[עד ועד]]&gt;28,מרקובחצי[[#This Row],[עד ועד]]&lt;32,OR(מרקובחצי[[#This Row],[CycleNumber]]=1,AND(U1183=1),AND(V1183=1,OR(מרקובחצי[[#This Row],[עד ועד]]&lt;J1183,מרקובחצי[[#This Row],[עד ועד]]&gt;K1183)),W1183=1)),1,""))</f>
        <v/>
      </c>
      <c r="Q1184" t="str">
        <f>IF(מרקובחצי[[#This Row],[קבעה הפלגה?]]=1,"",IF(AND(מרקובחצי[[#This Row],[עד ועד]]&gt;31,OR(מרקובחצי[[#This Row],[CycleNumber]]=1,AND(U1183=1),AND(V1183=1,מרקובחצי[[#This Row],[עד ועד]]&gt;K1183),AND(W1183=1,OR(מרקובחצי[[#This Row],[עד ועד]]&gt;K1183,מרקובחצי[[#This Row],[עד ועד]]&lt;J1183)))),1,""))</f>
        <v/>
      </c>
      <c r="R1184" t="str">
        <f>IF(מרקובחצי[[#This Row],[CycleNumber]]&gt;1,IF(AND(O1183=1,מרקובחצי[[#This Row],[עד ועד]]&lt;29),1,""),"")</f>
        <v/>
      </c>
      <c r="S1184" t="str">
        <f>IF(מרקובחצי[[#This Row],[CycleNumber]]&gt;1,IF(OR(AND(O1183=1,מרקובחצי[[#This Row],[עד ועד]]&gt;28),AND(P1183=1),AND(Q1183=1,מרקובחצי[[#This Row],[עד ועד]]&lt;32)),1,""),"")</f>
        <v/>
      </c>
      <c r="T1184" t="str">
        <f>IF(מרקובחצי[[#This Row],[CycleNumber]]&gt;1,IF(AND(Q1183=1,מרקובחצי[[#This Row],[עד ועד]]&gt;31),1,""),"")</f>
        <v/>
      </c>
      <c r="U1184" t="str">
        <f>IF(מרקובחצי[[#This Row],[CycleNumber]]&gt;1,IF(AND(R1183=1,מרקובחצי[[#This Row],[עד ועד]]&lt;29),1,IF(AND(U1183=1,NOT(OR(מרקובחצי[[#This Row],[עד ועד]]&lt;J1183,מרקובחצי[[#This Row],[עד ועד]]&gt;K1183))),1,"")),"")</f>
        <v/>
      </c>
      <c r="V1184" t="str">
        <f>IF(מרקובחצי[[#This Row],[CycleNumber]]&gt;1,IF(AND(SUM(R1183:T1183)=1,מרקובחצי[[#This Row],[עד ועד]]&gt;28,מרקובחצי[[#This Row],[עד ועד]]&lt;32),1,IF(OR(S1183=1,AND(R1183=1,מרקובחצי[[#This Row],[עד ועד]]&gt;28),AND(T1183=1,מרקובחצי[[#This Row],[עד ועד]]&lt;32)),1,IF(AND(V1183=1,NOT(OR(מרקובחצי[[#This Row],[עד ועד]]&lt;J1183,מרקובחצי[[#This Row],[עד ועד]]&gt;K1183))),1,""))),"")</f>
        <v/>
      </c>
      <c r="W1184" t="str">
        <f>IF(מרקובחצי[[#This Row],[CycleNumber]]&gt;1,IF(AND(T1183=1,מרקובחצי[[#This Row],[עד ועד]]&gt;31),1,IF(AND(W1183=1,NOT(OR(מרקובחצי[[#This Row],[עד ועד]]&lt;J1183,מרקובחצי[[#This Row],[עד ועד]]&gt;K1183))),1,"")),"")</f>
        <v/>
      </c>
      <c r="X1184" t="str">
        <f>IF(AND(מרקובחצי[[#This Row],[CycleNumber]]&lt;$B1185,SUM(מרקובחצי[[#This Row],[11]],R1185)=2),1,"")</f>
        <v/>
      </c>
      <c r="Y1184" t="str">
        <f>IF(AND(מרקובחצי[[#This Row],[CycleNumber]]&lt;$B1185,SUM(מרקובחצי[[#This Row],[11]],S1185)=2),1,"")</f>
        <v/>
      </c>
      <c r="Z1184" t="str">
        <f>IF(AND(מרקובחצי[[#This Row],[CycleNumber]]&lt;$B1185,SUM(מרקובחצי[[#This Row],[13]],S1185)=2),1,"")</f>
        <v/>
      </c>
      <c r="AA1184" t="str">
        <f>IF(AND(מרקובחצי[[#This Row],[CycleNumber]]&lt;$B1185,SUM(מרקובחצי[[#This Row],[13]],T1185)=2),1,"")</f>
        <v/>
      </c>
      <c r="AB1184" t="str">
        <f>IF(AND(מרקובחצי[[#This Row],[CycleNumber]]&lt;$B1185,SUM(מרקובחצי[[#This Row],[21]],U1185)=2),1,"")</f>
        <v/>
      </c>
      <c r="AC1184" t="str">
        <f>IF(AND(מרקובחצי[[#This Row],[CycleNumber]]&lt;$B1185,SUM(מרקובחצי[[#This Row],[21]],V1185)=2),1,"")</f>
        <v/>
      </c>
      <c r="AD1184" t="str">
        <f>IF(AND(מרקובחצי[[#This Row],[CycleNumber]]&lt;$B1185,SUM(מרקובחצי[[#This Row],[23]],V1185)=2),1,"")</f>
        <v/>
      </c>
      <c r="AE1184" t="str">
        <f>IF(AND(מרקובחצי[[#This Row],[CycleNumber]]&lt;$B1185,SUM(מרקובחצי[[#This Row],[23]],W1185)=2),1,"")</f>
        <v/>
      </c>
      <c r="AF1184" t="str">
        <f>IF(AND(מרקובחצי[[#This Row],[CycleNumber]]&lt;$B1185,SUM(מרקובחצי[[#This Row],[31]],O1185)=2),1,"")</f>
        <v/>
      </c>
      <c r="AG1184" t="str">
        <f>IF(AND(מרקובחצי[[#This Row],[CycleNumber]]&lt;$B1185,SUM(מרקובחצי[[#This Row],[31]],P1185)=2),1,"")</f>
        <v/>
      </c>
      <c r="AH1184" t="str">
        <f>IF(AND(מרקובחצי[[#This Row],[CycleNumber]]&lt;$B1185,SUM(מרקובחצי[[#This Row],[31]],Q1185)=2),1,"")</f>
        <v/>
      </c>
      <c r="AI1184" t="str">
        <f>IF(AND(מרקובחצי[[#This Row],[CycleNumber]]&lt;$B1185,SUM(U1184:U1185)=2),1,"")</f>
        <v/>
      </c>
      <c r="AJ1184" t="str">
        <f>IF(AND(מרקובחצי[[#This Row],[CycleNumber]]&lt;$B1185,SUM(מרקובחצי[[#This Row],[32]],O1185)=2),1,"")</f>
        <v/>
      </c>
      <c r="AK1184" t="str">
        <f>IF(AND(מרקובחצי[[#This Row],[CycleNumber]]&lt;$B1185,SUM(מרקובחצי[[#This Row],[32]],P1185)=2),1,"")</f>
        <v/>
      </c>
      <c r="AL1184" t="str">
        <f>IF(AND(מרקובחצי[[#This Row],[CycleNumber]]&lt;$B1185,SUM(מרקובחצי[[#This Row],[32]],Q1185)=2),1,"")</f>
        <v/>
      </c>
      <c r="AM1184" t="str">
        <f>IF(AND(מרקובחצי[[#This Row],[CycleNumber]]&lt;$B1185,SUM(V1184:V1185)=2),1,"")</f>
        <v/>
      </c>
      <c r="AN1184" t="str">
        <f>IF(AND(מרקובחצי[[#This Row],[CycleNumber]]&lt;$B1185,SUM(מרקובחצי[[#This Row],[33]],O1185)=2),1,"")</f>
        <v/>
      </c>
      <c r="AO1184" t="str">
        <f>IF(AND(מרקובחצי[[#This Row],[CycleNumber]]&lt;$B1185,SUM(מרקובחצי[[#This Row],[33]],P1185)=2),1,"")</f>
        <v/>
      </c>
      <c r="AP1184" t="str">
        <f>IF(AND(מרקובחצי[[#This Row],[CycleNumber]]&lt;$B1185,SUM(מרקובחצי[[#This Row],[33]],Q1185)=2),1,"")</f>
        <v/>
      </c>
      <c r="AQ1184" t="str">
        <f>IF(AND(מרקובחצי[[#This Row],[CycleNumber]]&lt;$B1185,SUM(W1184:W1185)=2),1,"")</f>
        <v/>
      </c>
      <c r="AR1184" t="str">
        <f>IF(AND(מרקובחצי[[#This Row],[CycleNumber]]&lt;$B1185,SUM(מרקובחצי[[#This Row],[12]],S1185)=2),1,"")</f>
        <v/>
      </c>
      <c r="AS1184" t="str">
        <f>IF(AND(מרקובחצי[[#This Row],[CycleNumber]]&lt;$B1185,SUM(מרקובחצי[[#This Row],[22]],V1185)=2),1,"")</f>
        <v/>
      </c>
      <c r="AT1184" s="3">
        <f>SUM(מרקובחצי[[#This Row],[11]:[33]])</f>
        <v>0</v>
      </c>
    </row>
    <row r="1185" spans="1:46" hidden="1" x14ac:dyDescent="0.25">
      <c r="A1185" t="s">
        <v>126</v>
      </c>
      <c r="B1185">
        <v>9</v>
      </c>
      <c r="C1185">
        <v>30</v>
      </c>
      <c r="D1185">
        <f>מרקובחצי[[#This Row],[LengthofCycle]]+1</f>
        <v>31</v>
      </c>
      <c r="E1185">
        <f>IF(IFERROR(LOOKUP(מרקובחצי[[#This Row],[ClientID]],קביעויות[הפלגה]),FALSE)=מרקובחצי[[#This Row],[ClientID]],1,"")</f>
        <v>1</v>
      </c>
      <c r="F1185" t="str">
        <f>IF(IFERROR(LOOKUP(מרקובחצי[[#This Row],[ClientID]],סוגחציקבוע[S31]),FALSE)=מרקובחצי[[#This Row],[ClientID]],1,"")</f>
        <v/>
      </c>
      <c r="G1185" t="str">
        <f>IF(IFERROR(LOOKUP(מרקובחצי[[#This Row],[ClientID]],סוגחציקבוע[S32]),FALSE)=מרקובחצי[[#This Row],[ClientID]],1,"")</f>
        <v/>
      </c>
      <c r="H1185" t="str">
        <f>IF(IFERROR(LOOKUP(מרקובחצי[[#This Row],[ClientID]],סוגחציקבוע[S33]),FALSE)=מרקובחצי[[#This Row],[ClientID]],1,"")</f>
        <v/>
      </c>
      <c r="I1185" t="str">
        <f>IF(IFERROR(LOOKUP(מרקובחצי[[#This Row],[ClientID]],סוגחציקבוע[S32&amp;33]),FALSE)=מרקובחצי[[#This Row],[ClientID]],1,"")</f>
        <v/>
      </c>
      <c r="J1185">
        <f>IF(SUM(מרקובחצי[[#This Row],[11]:[13]])=1,מרקובחצי[[#This Row],[עד ועד]],IF(SUM(R1184:T1185)=1,IF(מרקובחצי[[#This Row],[עד ועד]]&lt;J1184,מרקובחצי[[#This Row],[עד ועד]],J1184),J1184))</f>
        <v>28</v>
      </c>
      <c r="K1185">
        <f>IF(SUM(מרקובחצי[[#This Row],[11]:[13]])=1,מרקובחצי[[#This Row],[עד ועד]],IF(SUM(R1184:T1185)=1,IF(מרקובחצי[[#This Row],[עד ועד]]&gt;K1184,מרקובחצי[[#This Row],[עד ועד]],K1184),K1184))</f>
        <v>34</v>
      </c>
      <c r="L1185" t="str">
        <f>IF(AND(SUM(מרקובחצי[[#This Row],[31]:[33]])=1,SUM(U1184:W1184)=0),מרקובחצי[[#This Row],[מקס]]-מרקובחצי[[#This Row],[מינ]],"")</f>
        <v/>
      </c>
      <c r="M118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85" t="str">
        <f t="shared" si="18"/>
        <v/>
      </c>
      <c r="O1185" t="str">
        <f>IF(מרקובחצי[[#This Row],[קבעה הפלגה?]]=1,"",IF(AND(מרקובחצי[[#This Row],[עד ועד]]&lt;29,OR(מרקובחצי[[#This Row],[CycleNumber]]=1,AND(U1184=1,OR(מרקובחצי[[#This Row],[עד ועד]]&lt;J1184,מרקובחצי[[#This Row],[עד ועד]]&gt;K1184)),AND(V1184=1,מרקובחצי[[#This Row],[עד ועד]]&lt;J1184),W1184=1)),1,""))</f>
        <v/>
      </c>
      <c r="P1185" t="str">
        <f>IF(מרקובחצי[[#This Row],[קבעה הפלגה?]]=1,"",IF(AND(מרקובחצי[[#This Row],[עד ועד]]&gt;28,מרקובחצי[[#This Row],[עד ועד]]&lt;32,OR(מרקובחצי[[#This Row],[CycleNumber]]=1,AND(U1184=1),AND(V1184=1,OR(מרקובחצי[[#This Row],[עד ועד]]&lt;J1184,מרקובחצי[[#This Row],[עד ועד]]&gt;K1184)),W1184=1)),1,""))</f>
        <v/>
      </c>
      <c r="Q1185" t="str">
        <f>IF(מרקובחצי[[#This Row],[קבעה הפלגה?]]=1,"",IF(AND(מרקובחצי[[#This Row],[עד ועד]]&gt;31,OR(מרקובחצי[[#This Row],[CycleNumber]]=1,AND(U1184=1),AND(V1184=1,מרקובחצי[[#This Row],[עד ועד]]&gt;K1184),AND(W1184=1,OR(מרקובחצי[[#This Row],[עד ועד]]&gt;K1184,מרקובחצי[[#This Row],[עד ועד]]&lt;J1184)))),1,""))</f>
        <v/>
      </c>
      <c r="R1185" t="str">
        <f>IF(מרקובחצי[[#This Row],[CycleNumber]]&gt;1,IF(AND(O1184=1,מרקובחצי[[#This Row],[עד ועד]]&lt;29),1,""),"")</f>
        <v/>
      </c>
      <c r="S1185" t="str">
        <f>IF(מרקובחצי[[#This Row],[CycleNumber]]&gt;1,IF(OR(AND(O1184=1,מרקובחצי[[#This Row],[עד ועד]]&gt;28),AND(P1184=1),AND(Q1184=1,מרקובחצי[[#This Row],[עד ועד]]&lt;32)),1,""),"")</f>
        <v/>
      </c>
      <c r="T1185" t="str">
        <f>IF(מרקובחצי[[#This Row],[CycleNumber]]&gt;1,IF(AND(Q1184=1,מרקובחצי[[#This Row],[עד ועד]]&gt;31),1,""),"")</f>
        <v/>
      </c>
      <c r="U1185" t="str">
        <f>IF(מרקובחצי[[#This Row],[CycleNumber]]&gt;1,IF(AND(R1184=1,מרקובחצי[[#This Row],[עד ועד]]&lt;29),1,IF(AND(U1184=1,NOT(OR(מרקובחצי[[#This Row],[עד ועד]]&lt;J1184,מרקובחצי[[#This Row],[עד ועד]]&gt;K1184))),1,"")),"")</f>
        <v/>
      </c>
      <c r="V1185" t="str">
        <f>IF(מרקובחצי[[#This Row],[CycleNumber]]&gt;1,IF(AND(SUM(R1184:T1184)=1,מרקובחצי[[#This Row],[עד ועד]]&gt;28,מרקובחצי[[#This Row],[עד ועד]]&lt;32),1,IF(OR(S1184=1,AND(R1184=1,מרקובחצי[[#This Row],[עד ועד]]&gt;28),AND(T1184=1,מרקובחצי[[#This Row],[עד ועד]]&lt;32)),1,IF(AND(V1184=1,NOT(OR(מרקובחצי[[#This Row],[עד ועד]]&lt;J1184,מרקובחצי[[#This Row],[עד ועד]]&gt;K1184))),1,""))),"")</f>
        <v/>
      </c>
      <c r="W1185" t="str">
        <f>IF(מרקובחצי[[#This Row],[CycleNumber]]&gt;1,IF(AND(T1184=1,מרקובחצי[[#This Row],[עד ועד]]&gt;31),1,IF(AND(W1184=1,NOT(OR(מרקובחצי[[#This Row],[עד ועד]]&lt;J1184,מרקובחצי[[#This Row],[עד ועד]]&gt;K1184))),1,"")),"")</f>
        <v/>
      </c>
      <c r="X1185" t="str">
        <f>IF(AND(מרקובחצי[[#This Row],[CycleNumber]]&lt;$B1186,SUM(מרקובחצי[[#This Row],[11]],R1186)=2),1,"")</f>
        <v/>
      </c>
      <c r="Y1185" t="str">
        <f>IF(AND(מרקובחצי[[#This Row],[CycleNumber]]&lt;$B1186,SUM(מרקובחצי[[#This Row],[11]],S1186)=2),1,"")</f>
        <v/>
      </c>
      <c r="Z1185" t="str">
        <f>IF(AND(מרקובחצי[[#This Row],[CycleNumber]]&lt;$B1186,SUM(מרקובחצי[[#This Row],[13]],S1186)=2),1,"")</f>
        <v/>
      </c>
      <c r="AA1185" t="str">
        <f>IF(AND(מרקובחצי[[#This Row],[CycleNumber]]&lt;$B1186,SUM(מרקובחצי[[#This Row],[13]],T1186)=2),1,"")</f>
        <v/>
      </c>
      <c r="AB1185" t="str">
        <f>IF(AND(מרקובחצי[[#This Row],[CycleNumber]]&lt;$B1186,SUM(מרקובחצי[[#This Row],[21]],U1186)=2),1,"")</f>
        <v/>
      </c>
      <c r="AC1185" t="str">
        <f>IF(AND(מרקובחצי[[#This Row],[CycleNumber]]&lt;$B1186,SUM(מרקובחצי[[#This Row],[21]],V1186)=2),1,"")</f>
        <v/>
      </c>
      <c r="AD1185" t="str">
        <f>IF(AND(מרקובחצי[[#This Row],[CycleNumber]]&lt;$B1186,SUM(מרקובחצי[[#This Row],[23]],V1186)=2),1,"")</f>
        <v/>
      </c>
      <c r="AE1185" t="str">
        <f>IF(AND(מרקובחצי[[#This Row],[CycleNumber]]&lt;$B1186,SUM(מרקובחצי[[#This Row],[23]],W1186)=2),1,"")</f>
        <v/>
      </c>
      <c r="AF1185" t="str">
        <f>IF(AND(מרקובחצי[[#This Row],[CycleNumber]]&lt;$B1186,SUM(מרקובחצי[[#This Row],[31]],O1186)=2),1,"")</f>
        <v/>
      </c>
      <c r="AG1185" t="str">
        <f>IF(AND(מרקובחצי[[#This Row],[CycleNumber]]&lt;$B1186,SUM(מרקובחצי[[#This Row],[31]],P1186)=2),1,"")</f>
        <v/>
      </c>
      <c r="AH1185" t="str">
        <f>IF(AND(מרקובחצי[[#This Row],[CycleNumber]]&lt;$B1186,SUM(מרקובחצי[[#This Row],[31]],Q1186)=2),1,"")</f>
        <v/>
      </c>
      <c r="AI1185" t="str">
        <f>IF(AND(מרקובחצי[[#This Row],[CycleNumber]]&lt;$B1186,SUM(U1185:U1186)=2),1,"")</f>
        <v/>
      </c>
      <c r="AJ1185" t="str">
        <f>IF(AND(מרקובחצי[[#This Row],[CycleNumber]]&lt;$B1186,SUM(מרקובחצי[[#This Row],[32]],O1186)=2),1,"")</f>
        <v/>
      </c>
      <c r="AK1185" t="str">
        <f>IF(AND(מרקובחצי[[#This Row],[CycleNumber]]&lt;$B1186,SUM(מרקובחצי[[#This Row],[32]],P1186)=2),1,"")</f>
        <v/>
      </c>
      <c r="AL1185" t="str">
        <f>IF(AND(מרקובחצי[[#This Row],[CycleNumber]]&lt;$B1186,SUM(מרקובחצי[[#This Row],[32]],Q1186)=2),1,"")</f>
        <v/>
      </c>
      <c r="AM1185" t="str">
        <f>IF(AND(מרקובחצי[[#This Row],[CycleNumber]]&lt;$B1186,SUM(V1185:V1186)=2),1,"")</f>
        <v/>
      </c>
      <c r="AN1185" t="str">
        <f>IF(AND(מרקובחצי[[#This Row],[CycleNumber]]&lt;$B1186,SUM(מרקובחצי[[#This Row],[33]],O1186)=2),1,"")</f>
        <v/>
      </c>
      <c r="AO1185" t="str">
        <f>IF(AND(מרקובחצי[[#This Row],[CycleNumber]]&lt;$B1186,SUM(מרקובחצי[[#This Row],[33]],P1186)=2),1,"")</f>
        <v/>
      </c>
      <c r="AP1185" t="str">
        <f>IF(AND(מרקובחצי[[#This Row],[CycleNumber]]&lt;$B1186,SUM(מרקובחצי[[#This Row],[33]],Q1186)=2),1,"")</f>
        <v/>
      </c>
      <c r="AQ1185" t="str">
        <f>IF(AND(מרקובחצי[[#This Row],[CycleNumber]]&lt;$B1186,SUM(W1185:W1186)=2),1,"")</f>
        <v/>
      </c>
      <c r="AR1185" t="str">
        <f>IF(AND(מרקובחצי[[#This Row],[CycleNumber]]&lt;$B1186,SUM(מרקובחצי[[#This Row],[12]],S1186)=2),1,"")</f>
        <v/>
      </c>
      <c r="AS1185" t="str">
        <f>IF(AND(מרקובחצי[[#This Row],[CycleNumber]]&lt;$B1186,SUM(מרקובחצי[[#This Row],[22]],V1186)=2),1,"")</f>
        <v/>
      </c>
      <c r="AT1185" s="3">
        <f>SUM(מרקובחצי[[#This Row],[11]:[33]])</f>
        <v>0</v>
      </c>
    </row>
    <row r="1186" spans="1:46" hidden="1" x14ac:dyDescent="0.25">
      <c r="A1186" t="s">
        <v>126</v>
      </c>
      <c r="B1186">
        <v>10</v>
      </c>
      <c r="C1186">
        <v>30</v>
      </c>
      <c r="D1186">
        <f>מרקובחצי[[#This Row],[LengthofCycle]]+1</f>
        <v>31</v>
      </c>
      <c r="E1186">
        <f>IF(IFERROR(LOOKUP(מרקובחצי[[#This Row],[ClientID]],קביעויות[הפלגה]),FALSE)=מרקובחצי[[#This Row],[ClientID]],1,"")</f>
        <v>1</v>
      </c>
      <c r="F1186" t="str">
        <f>IF(IFERROR(LOOKUP(מרקובחצי[[#This Row],[ClientID]],סוגחציקבוע[S31]),FALSE)=מרקובחצי[[#This Row],[ClientID]],1,"")</f>
        <v/>
      </c>
      <c r="G1186" t="str">
        <f>IF(IFERROR(LOOKUP(מרקובחצי[[#This Row],[ClientID]],סוגחציקבוע[S32]),FALSE)=מרקובחצי[[#This Row],[ClientID]],1,"")</f>
        <v/>
      </c>
      <c r="H1186" t="str">
        <f>IF(IFERROR(LOOKUP(מרקובחצי[[#This Row],[ClientID]],סוגחציקבוע[S33]),FALSE)=מרקובחצי[[#This Row],[ClientID]],1,"")</f>
        <v/>
      </c>
      <c r="I1186" t="str">
        <f>IF(IFERROR(LOOKUP(מרקובחצי[[#This Row],[ClientID]],סוגחציקבוע[S32&amp;33]),FALSE)=מרקובחצי[[#This Row],[ClientID]],1,"")</f>
        <v/>
      </c>
      <c r="J1186">
        <f>IF(SUM(מרקובחצי[[#This Row],[11]:[13]])=1,מרקובחצי[[#This Row],[עד ועד]],IF(SUM(R1185:T1186)=1,IF(מרקובחצי[[#This Row],[עד ועד]]&lt;J1185,מרקובחצי[[#This Row],[עד ועד]],J1185),J1185))</f>
        <v>28</v>
      </c>
      <c r="K1186">
        <f>IF(SUM(מרקובחצי[[#This Row],[11]:[13]])=1,מרקובחצי[[#This Row],[עד ועד]],IF(SUM(R1185:T1186)=1,IF(מרקובחצי[[#This Row],[עד ועד]]&gt;K1185,מרקובחצי[[#This Row],[עד ועד]],K1185),K1185))</f>
        <v>34</v>
      </c>
      <c r="L1186" t="str">
        <f>IF(AND(SUM(מרקובחצי[[#This Row],[31]:[33]])=1,SUM(U1185:W1185)=0),מרקובחצי[[#This Row],[מקס]]-מרקובחצי[[#This Row],[מינ]],"")</f>
        <v/>
      </c>
      <c r="M118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86" t="str">
        <f t="shared" si="18"/>
        <v/>
      </c>
      <c r="O1186" t="str">
        <f>IF(מרקובחצי[[#This Row],[קבעה הפלגה?]]=1,"",IF(AND(מרקובחצי[[#This Row],[עד ועד]]&lt;29,OR(מרקובחצי[[#This Row],[CycleNumber]]=1,AND(U1185=1,OR(מרקובחצי[[#This Row],[עד ועד]]&lt;J1185,מרקובחצי[[#This Row],[עד ועד]]&gt;K1185)),AND(V1185=1,מרקובחצי[[#This Row],[עד ועד]]&lt;J1185),W1185=1)),1,""))</f>
        <v/>
      </c>
      <c r="P1186" t="str">
        <f>IF(מרקובחצי[[#This Row],[קבעה הפלגה?]]=1,"",IF(AND(מרקובחצי[[#This Row],[עד ועד]]&gt;28,מרקובחצי[[#This Row],[עד ועד]]&lt;32,OR(מרקובחצי[[#This Row],[CycleNumber]]=1,AND(U1185=1),AND(V1185=1,OR(מרקובחצי[[#This Row],[עד ועד]]&lt;J1185,מרקובחצי[[#This Row],[עד ועד]]&gt;K1185)),W1185=1)),1,""))</f>
        <v/>
      </c>
      <c r="Q1186" t="str">
        <f>IF(מרקובחצי[[#This Row],[קבעה הפלגה?]]=1,"",IF(AND(מרקובחצי[[#This Row],[עד ועד]]&gt;31,OR(מרקובחצי[[#This Row],[CycleNumber]]=1,AND(U1185=1),AND(V1185=1,מרקובחצי[[#This Row],[עד ועד]]&gt;K1185),AND(W1185=1,OR(מרקובחצי[[#This Row],[עד ועד]]&gt;K1185,מרקובחצי[[#This Row],[עד ועד]]&lt;J1185)))),1,""))</f>
        <v/>
      </c>
      <c r="R1186" t="str">
        <f>IF(מרקובחצי[[#This Row],[CycleNumber]]&gt;1,IF(AND(O1185=1,מרקובחצי[[#This Row],[עד ועד]]&lt;29),1,""),"")</f>
        <v/>
      </c>
      <c r="S1186" t="str">
        <f>IF(מרקובחצי[[#This Row],[CycleNumber]]&gt;1,IF(OR(AND(O1185=1,מרקובחצי[[#This Row],[עד ועד]]&gt;28),AND(P1185=1),AND(Q1185=1,מרקובחצי[[#This Row],[עד ועד]]&lt;32)),1,""),"")</f>
        <v/>
      </c>
      <c r="T1186" t="str">
        <f>IF(מרקובחצי[[#This Row],[CycleNumber]]&gt;1,IF(AND(Q1185=1,מרקובחצי[[#This Row],[עד ועד]]&gt;31),1,""),"")</f>
        <v/>
      </c>
      <c r="U1186" t="str">
        <f>IF(מרקובחצי[[#This Row],[CycleNumber]]&gt;1,IF(AND(R1185=1,מרקובחצי[[#This Row],[עד ועד]]&lt;29),1,IF(AND(U1185=1,NOT(OR(מרקובחצי[[#This Row],[עד ועד]]&lt;J1185,מרקובחצי[[#This Row],[עד ועד]]&gt;K1185))),1,"")),"")</f>
        <v/>
      </c>
      <c r="V1186" t="str">
        <f>IF(מרקובחצי[[#This Row],[CycleNumber]]&gt;1,IF(AND(SUM(R1185:T1185)=1,מרקובחצי[[#This Row],[עד ועד]]&gt;28,מרקובחצי[[#This Row],[עד ועד]]&lt;32),1,IF(OR(S1185=1,AND(R1185=1,מרקובחצי[[#This Row],[עד ועד]]&gt;28),AND(T1185=1,מרקובחצי[[#This Row],[עד ועד]]&lt;32)),1,IF(AND(V1185=1,NOT(OR(מרקובחצי[[#This Row],[עד ועד]]&lt;J1185,מרקובחצי[[#This Row],[עד ועד]]&gt;K1185))),1,""))),"")</f>
        <v/>
      </c>
      <c r="W1186" t="str">
        <f>IF(מרקובחצי[[#This Row],[CycleNumber]]&gt;1,IF(AND(T1185=1,מרקובחצי[[#This Row],[עד ועד]]&gt;31),1,IF(AND(W1185=1,NOT(OR(מרקובחצי[[#This Row],[עד ועד]]&lt;J1185,מרקובחצי[[#This Row],[עד ועד]]&gt;K1185))),1,"")),"")</f>
        <v/>
      </c>
      <c r="X1186" t="str">
        <f>IF(AND(מרקובחצי[[#This Row],[CycleNumber]]&lt;$B1187,SUM(מרקובחצי[[#This Row],[11]],R1187)=2),1,"")</f>
        <v/>
      </c>
      <c r="Y1186" t="str">
        <f>IF(AND(מרקובחצי[[#This Row],[CycleNumber]]&lt;$B1187,SUM(מרקובחצי[[#This Row],[11]],S1187)=2),1,"")</f>
        <v/>
      </c>
      <c r="Z1186" t="str">
        <f>IF(AND(מרקובחצי[[#This Row],[CycleNumber]]&lt;$B1187,SUM(מרקובחצי[[#This Row],[13]],S1187)=2),1,"")</f>
        <v/>
      </c>
      <c r="AA1186" t="str">
        <f>IF(AND(מרקובחצי[[#This Row],[CycleNumber]]&lt;$B1187,SUM(מרקובחצי[[#This Row],[13]],T1187)=2),1,"")</f>
        <v/>
      </c>
      <c r="AB1186" t="str">
        <f>IF(AND(מרקובחצי[[#This Row],[CycleNumber]]&lt;$B1187,SUM(מרקובחצי[[#This Row],[21]],U1187)=2),1,"")</f>
        <v/>
      </c>
      <c r="AC1186" t="str">
        <f>IF(AND(מרקובחצי[[#This Row],[CycleNumber]]&lt;$B1187,SUM(מרקובחצי[[#This Row],[21]],V1187)=2),1,"")</f>
        <v/>
      </c>
      <c r="AD1186" t="str">
        <f>IF(AND(מרקובחצי[[#This Row],[CycleNumber]]&lt;$B1187,SUM(מרקובחצי[[#This Row],[23]],V1187)=2),1,"")</f>
        <v/>
      </c>
      <c r="AE1186" t="str">
        <f>IF(AND(מרקובחצי[[#This Row],[CycleNumber]]&lt;$B1187,SUM(מרקובחצי[[#This Row],[23]],W1187)=2),1,"")</f>
        <v/>
      </c>
      <c r="AF1186" t="str">
        <f>IF(AND(מרקובחצי[[#This Row],[CycleNumber]]&lt;$B1187,SUM(מרקובחצי[[#This Row],[31]],O1187)=2),1,"")</f>
        <v/>
      </c>
      <c r="AG1186" t="str">
        <f>IF(AND(מרקובחצי[[#This Row],[CycleNumber]]&lt;$B1187,SUM(מרקובחצי[[#This Row],[31]],P1187)=2),1,"")</f>
        <v/>
      </c>
      <c r="AH1186" t="str">
        <f>IF(AND(מרקובחצי[[#This Row],[CycleNumber]]&lt;$B1187,SUM(מרקובחצי[[#This Row],[31]],Q1187)=2),1,"")</f>
        <v/>
      </c>
      <c r="AI1186" t="str">
        <f>IF(AND(מרקובחצי[[#This Row],[CycleNumber]]&lt;$B1187,SUM(U1186:U1187)=2),1,"")</f>
        <v/>
      </c>
      <c r="AJ1186" t="str">
        <f>IF(AND(מרקובחצי[[#This Row],[CycleNumber]]&lt;$B1187,SUM(מרקובחצי[[#This Row],[32]],O1187)=2),1,"")</f>
        <v/>
      </c>
      <c r="AK1186" t="str">
        <f>IF(AND(מרקובחצי[[#This Row],[CycleNumber]]&lt;$B1187,SUM(מרקובחצי[[#This Row],[32]],P1187)=2),1,"")</f>
        <v/>
      </c>
      <c r="AL1186" t="str">
        <f>IF(AND(מרקובחצי[[#This Row],[CycleNumber]]&lt;$B1187,SUM(מרקובחצי[[#This Row],[32]],Q1187)=2),1,"")</f>
        <v/>
      </c>
      <c r="AM1186" t="str">
        <f>IF(AND(מרקובחצי[[#This Row],[CycleNumber]]&lt;$B1187,SUM(V1186:V1187)=2),1,"")</f>
        <v/>
      </c>
      <c r="AN1186" t="str">
        <f>IF(AND(מרקובחצי[[#This Row],[CycleNumber]]&lt;$B1187,SUM(מרקובחצי[[#This Row],[33]],O1187)=2),1,"")</f>
        <v/>
      </c>
      <c r="AO1186" t="str">
        <f>IF(AND(מרקובחצי[[#This Row],[CycleNumber]]&lt;$B1187,SUM(מרקובחצי[[#This Row],[33]],P1187)=2),1,"")</f>
        <v/>
      </c>
      <c r="AP1186" t="str">
        <f>IF(AND(מרקובחצי[[#This Row],[CycleNumber]]&lt;$B1187,SUM(מרקובחצי[[#This Row],[33]],Q1187)=2),1,"")</f>
        <v/>
      </c>
      <c r="AQ1186" t="str">
        <f>IF(AND(מרקובחצי[[#This Row],[CycleNumber]]&lt;$B1187,SUM(W1186:W1187)=2),1,"")</f>
        <v/>
      </c>
      <c r="AR1186" t="str">
        <f>IF(AND(מרקובחצי[[#This Row],[CycleNumber]]&lt;$B1187,SUM(מרקובחצי[[#This Row],[12]],S1187)=2),1,"")</f>
        <v/>
      </c>
      <c r="AS1186" t="str">
        <f>IF(AND(מרקובחצי[[#This Row],[CycleNumber]]&lt;$B1187,SUM(מרקובחצי[[#This Row],[22]],V1187)=2),1,"")</f>
        <v/>
      </c>
      <c r="AT1186" s="3">
        <f>SUM(מרקובחצי[[#This Row],[11]:[33]])</f>
        <v>0</v>
      </c>
    </row>
    <row r="1187" spans="1:46" hidden="1" x14ac:dyDescent="0.25">
      <c r="A1187" t="s">
        <v>126</v>
      </c>
      <c r="B1187">
        <v>11</v>
      </c>
      <c r="C1187">
        <v>27</v>
      </c>
      <c r="D1187">
        <f>מרקובחצי[[#This Row],[LengthofCycle]]+1</f>
        <v>28</v>
      </c>
      <c r="E1187">
        <f>IF(IFERROR(LOOKUP(מרקובחצי[[#This Row],[ClientID]],קביעויות[הפלגה]),FALSE)=מרקובחצי[[#This Row],[ClientID]],1,"")</f>
        <v>1</v>
      </c>
      <c r="F1187" t="str">
        <f>IF(IFERROR(LOOKUP(מרקובחצי[[#This Row],[ClientID]],סוגחציקבוע[S31]),FALSE)=מרקובחצי[[#This Row],[ClientID]],1,"")</f>
        <v/>
      </c>
      <c r="G1187" t="str">
        <f>IF(IFERROR(LOOKUP(מרקובחצי[[#This Row],[ClientID]],סוגחציקבוע[S32]),FALSE)=מרקובחצי[[#This Row],[ClientID]],1,"")</f>
        <v/>
      </c>
      <c r="H1187" t="str">
        <f>IF(IFERROR(LOOKUP(מרקובחצי[[#This Row],[ClientID]],סוגחציקבוע[S33]),FALSE)=מרקובחצי[[#This Row],[ClientID]],1,"")</f>
        <v/>
      </c>
      <c r="I1187" t="str">
        <f>IF(IFERROR(LOOKUP(מרקובחצי[[#This Row],[ClientID]],סוגחציקבוע[S32&amp;33]),FALSE)=מרקובחצי[[#This Row],[ClientID]],1,"")</f>
        <v/>
      </c>
      <c r="J1187">
        <f>IF(SUM(מרקובחצי[[#This Row],[11]:[13]])=1,מרקובחצי[[#This Row],[עד ועד]],IF(SUM(R1186:T1187)=1,IF(מרקובחצי[[#This Row],[עד ועד]]&lt;J1186,מרקובחצי[[#This Row],[עד ועד]],J1186),J1186))</f>
        <v>28</v>
      </c>
      <c r="K1187">
        <f>IF(SUM(מרקובחצי[[#This Row],[11]:[13]])=1,מרקובחצי[[#This Row],[עד ועד]],IF(SUM(R1186:T1187)=1,IF(מרקובחצי[[#This Row],[עד ועד]]&gt;K1186,מרקובחצי[[#This Row],[עד ועד]],K1186),K1186))</f>
        <v>34</v>
      </c>
      <c r="L1187" t="str">
        <f>IF(AND(SUM(מרקובחצי[[#This Row],[31]:[33]])=1,SUM(U1186:W1186)=0),מרקובחצי[[#This Row],[מקס]]-מרקובחצי[[#This Row],[מינ]],"")</f>
        <v/>
      </c>
      <c r="M118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87" t="str">
        <f t="shared" si="18"/>
        <v/>
      </c>
      <c r="O1187" t="str">
        <f>IF(מרקובחצי[[#This Row],[קבעה הפלגה?]]=1,"",IF(AND(מרקובחצי[[#This Row],[עד ועד]]&lt;29,OR(מרקובחצי[[#This Row],[CycleNumber]]=1,AND(U1186=1,OR(מרקובחצי[[#This Row],[עד ועד]]&lt;J1186,מרקובחצי[[#This Row],[עד ועד]]&gt;K1186)),AND(V1186=1,מרקובחצי[[#This Row],[עד ועד]]&lt;J1186),W1186=1)),1,""))</f>
        <v/>
      </c>
      <c r="P1187" t="str">
        <f>IF(מרקובחצי[[#This Row],[קבעה הפלגה?]]=1,"",IF(AND(מרקובחצי[[#This Row],[עד ועד]]&gt;28,מרקובחצי[[#This Row],[עד ועד]]&lt;32,OR(מרקובחצי[[#This Row],[CycleNumber]]=1,AND(U1186=1),AND(V1186=1,OR(מרקובחצי[[#This Row],[עד ועד]]&lt;J1186,מרקובחצי[[#This Row],[עד ועד]]&gt;K1186)),W1186=1)),1,""))</f>
        <v/>
      </c>
      <c r="Q1187" t="str">
        <f>IF(מרקובחצי[[#This Row],[קבעה הפלגה?]]=1,"",IF(AND(מרקובחצי[[#This Row],[עד ועד]]&gt;31,OR(מרקובחצי[[#This Row],[CycleNumber]]=1,AND(U1186=1),AND(V1186=1,מרקובחצי[[#This Row],[עד ועד]]&gt;K1186),AND(W1186=1,OR(מרקובחצי[[#This Row],[עד ועד]]&gt;K1186,מרקובחצי[[#This Row],[עד ועד]]&lt;J1186)))),1,""))</f>
        <v/>
      </c>
      <c r="R1187" t="str">
        <f>IF(מרקובחצי[[#This Row],[CycleNumber]]&gt;1,IF(AND(O1186=1,מרקובחצי[[#This Row],[עד ועד]]&lt;29),1,""),"")</f>
        <v/>
      </c>
      <c r="S1187" t="str">
        <f>IF(מרקובחצי[[#This Row],[CycleNumber]]&gt;1,IF(OR(AND(O1186=1,מרקובחצי[[#This Row],[עד ועד]]&gt;28),AND(P1186=1),AND(Q1186=1,מרקובחצי[[#This Row],[עד ועד]]&lt;32)),1,""),"")</f>
        <v/>
      </c>
      <c r="T1187" t="str">
        <f>IF(מרקובחצי[[#This Row],[CycleNumber]]&gt;1,IF(AND(Q1186=1,מרקובחצי[[#This Row],[עד ועד]]&gt;31),1,""),"")</f>
        <v/>
      </c>
      <c r="U1187" t="str">
        <f>IF(מרקובחצי[[#This Row],[CycleNumber]]&gt;1,IF(AND(R1186=1,מרקובחצי[[#This Row],[עד ועד]]&lt;29),1,IF(AND(U1186=1,NOT(OR(מרקובחצי[[#This Row],[עד ועד]]&lt;J1186,מרקובחצי[[#This Row],[עד ועד]]&gt;K1186))),1,"")),"")</f>
        <v/>
      </c>
      <c r="V1187" t="str">
        <f>IF(מרקובחצי[[#This Row],[CycleNumber]]&gt;1,IF(AND(SUM(R1186:T1186)=1,מרקובחצי[[#This Row],[עד ועד]]&gt;28,מרקובחצי[[#This Row],[עד ועד]]&lt;32),1,IF(OR(S1186=1,AND(R1186=1,מרקובחצי[[#This Row],[עד ועד]]&gt;28),AND(T1186=1,מרקובחצי[[#This Row],[עד ועד]]&lt;32)),1,IF(AND(V1186=1,NOT(OR(מרקובחצי[[#This Row],[עד ועד]]&lt;J1186,מרקובחצי[[#This Row],[עד ועד]]&gt;K1186))),1,""))),"")</f>
        <v/>
      </c>
      <c r="W1187" t="str">
        <f>IF(מרקובחצי[[#This Row],[CycleNumber]]&gt;1,IF(AND(T1186=1,מרקובחצי[[#This Row],[עד ועד]]&gt;31),1,IF(AND(W1186=1,NOT(OR(מרקובחצי[[#This Row],[עד ועד]]&lt;J1186,מרקובחצי[[#This Row],[עד ועד]]&gt;K1186))),1,"")),"")</f>
        <v/>
      </c>
      <c r="X1187" t="str">
        <f>IF(AND(מרקובחצי[[#This Row],[CycleNumber]]&lt;$B1188,SUM(מרקובחצי[[#This Row],[11]],R1188)=2),1,"")</f>
        <v/>
      </c>
      <c r="Y1187" t="str">
        <f>IF(AND(מרקובחצי[[#This Row],[CycleNumber]]&lt;$B1188,SUM(מרקובחצי[[#This Row],[11]],S1188)=2),1,"")</f>
        <v/>
      </c>
      <c r="Z1187" t="str">
        <f>IF(AND(מרקובחצי[[#This Row],[CycleNumber]]&lt;$B1188,SUM(מרקובחצי[[#This Row],[13]],S1188)=2),1,"")</f>
        <v/>
      </c>
      <c r="AA1187" t="str">
        <f>IF(AND(מרקובחצי[[#This Row],[CycleNumber]]&lt;$B1188,SUM(מרקובחצי[[#This Row],[13]],T1188)=2),1,"")</f>
        <v/>
      </c>
      <c r="AB1187" t="str">
        <f>IF(AND(מרקובחצי[[#This Row],[CycleNumber]]&lt;$B1188,SUM(מרקובחצי[[#This Row],[21]],U1188)=2),1,"")</f>
        <v/>
      </c>
      <c r="AC1187" t="str">
        <f>IF(AND(מרקובחצי[[#This Row],[CycleNumber]]&lt;$B1188,SUM(מרקובחצי[[#This Row],[21]],V1188)=2),1,"")</f>
        <v/>
      </c>
      <c r="AD1187" t="str">
        <f>IF(AND(מרקובחצי[[#This Row],[CycleNumber]]&lt;$B1188,SUM(מרקובחצי[[#This Row],[23]],V1188)=2),1,"")</f>
        <v/>
      </c>
      <c r="AE1187" t="str">
        <f>IF(AND(מרקובחצי[[#This Row],[CycleNumber]]&lt;$B1188,SUM(מרקובחצי[[#This Row],[23]],W1188)=2),1,"")</f>
        <v/>
      </c>
      <c r="AF1187" t="str">
        <f>IF(AND(מרקובחצי[[#This Row],[CycleNumber]]&lt;$B1188,SUM(מרקובחצי[[#This Row],[31]],O1188)=2),1,"")</f>
        <v/>
      </c>
      <c r="AG1187" t="str">
        <f>IF(AND(מרקובחצי[[#This Row],[CycleNumber]]&lt;$B1188,SUM(מרקובחצי[[#This Row],[31]],P1188)=2),1,"")</f>
        <v/>
      </c>
      <c r="AH1187" t="str">
        <f>IF(AND(מרקובחצי[[#This Row],[CycleNumber]]&lt;$B1188,SUM(מרקובחצי[[#This Row],[31]],Q1188)=2),1,"")</f>
        <v/>
      </c>
      <c r="AI1187" t="str">
        <f>IF(AND(מרקובחצי[[#This Row],[CycleNumber]]&lt;$B1188,SUM(U1187:U1188)=2),1,"")</f>
        <v/>
      </c>
      <c r="AJ1187" t="str">
        <f>IF(AND(מרקובחצי[[#This Row],[CycleNumber]]&lt;$B1188,SUM(מרקובחצי[[#This Row],[32]],O1188)=2),1,"")</f>
        <v/>
      </c>
      <c r="AK1187" t="str">
        <f>IF(AND(מרקובחצי[[#This Row],[CycleNumber]]&lt;$B1188,SUM(מרקובחצי[[#This Row],[32]],P1188)=2),1,"")</f>
        <v/>
      </c>
      <c r="AL1187" t="str">
        <f>IF(AND(מרקובחצי[[#This Row],[CycleNumber]]&lt;$B1188,SUM(מרקובחצי[[#This Row],[32]],Q1188)=2),1,"")</f>
        <v/>
      </c>
      <c r="AM1187" t="str">
        <f>IF(AND(מרקובחצי[[#This Row],[CycleNumber]]&lt;$B1188,SUM(V1187:V1188)=2),1,"")</f>
        <v/>
      </c>
      <c r="AN1187" t="str">
        <f>IF(AND(מרקובחצי[[#This Row],[CycleNumber]]&lt;$B1188,SUM(מרקובחצי[[#This Row],[33]],O1188)=2),1,"")</f>
        <v/>
      </c>
      <c r="AO1187" t="str">
        <f>IF(AND(מרקובחצי[[#This Row],[CycleNumber]]&lt;$B1188,SUM(מרקובחצי[[#This Row],[33]],P1188)=2),1,"")</f>
        <v/>
      </c>
      <c r="AP1187" t="str">
        <f>IF(AND(מרקובחצי[[#This Row],[CycleNumber]]&lt;$B1188,SUM(מרקובחצי[[#This Row],[33]],Q1188)=2),1,"")</f>
        <v/>
      </c>
      <c r="AQ1187" t="str">
        <f>IF(AND(מרקובחצי[[#This Row],[CycleNumber]]&lt;$B1188,SUM(W1187:W1188)=2),1,"")</f>
        <v/>
      </c>
      <c r="AR1187" t="str">
        <f>IF(AND(מרקובחצי[[#This Row],[CycleNumber]]&lt;$B1188,SUM(מרקובחצי[[#This Row],[12]],S1188)=2),1,"")</f>
        <v/>
      </c>
      <c r="AS1187" t="str">
        <f>IF(AND(מרקובחצי[[#This Row],[CycleNumber]]&lt;$B1188,SUM(מרקובחצי[[#This Row],[22]],V1188)=2),1,"")</f>
        <v/>
      </c>
      <c r="AT1187" s="3">
        <f>SUM(מרקובחצי[[#This Row],[11]:[33]])</f>
        <v>0</v>
      </c>
    </row>
    <row r="1188" spans="1:46" hidden="1" x14ac:dyDescent="0.25">
      <c r="A1188" t="s">
        <v>126</v>
      </c>
      <c r="B1188">
        <v>12</v>
      </c>
      <c r="C1188">
        <v>34</v>
      </c>
      <c r="D1188">
        <f>מרקובחצי[[#This Row],[LengthofCycle]]+1</f>
        <v>35</v>
      </c>
      <c r="E1188">
        <f>IF(IFERROR(LOOKUP(מרקובחצי[[#This Row],[ClientID]],קביעויות[הפלגה]),FALSE)=מרקובחצי[[#This Row],[ClientID]],1,"")</f>
        <v>1</v>
      </c>
      <c r="F1188" t="str">
        <f>IF(IFERROR(LOOKUP(מרקובחצי[[#This Row],[ClientID]],סוגחציקבוע[S31]),FALSE)=מרקובחצי[[#This Row],[ClientID]],1,"")</f>
        <v/>
      </c>
      <c r="G1188" t="str">
        <f>IF(IFERROR(LOOKUP(מרקובחצי[[#This Row],[ClientID]],סוגחציקבוע[S32]),FALSE)=מרקובחצי[[#This Row],[ClientID]],1,"")</f>
        <v/>
      </c>
      <c r="H1188" t="str">
        <f>IF(IFERROR(LOOKUP(מרקובחצי[[#This Row],[ClientID]],סוגחציקבוע[S33]),FALSE)=מרקובחצי[[#This Row],[ClientID]],1,"")</f>
        <v/>
      </c>
      <c r="I1188" t="str">
        <f>IF(IFERROR(LOOKUP(מרקובחצי[[#This Row],[ClientID]],סוגחציקבוע[S32&amp;33]),FALSE)=מרקובחצי[[#This Row],[ClientID]],1,"")</f>
        <v/>
      </c>
      <c r="J1188">
        <f>IF(SUM(מרקובחצי[[#This Row],[11]:[13]])=1,מרקובחצי[[#This Row],[עד ועד]],IF(SUM(R1187:T1188)=1,IF(מרקובחצי[[#This Row],[עד ועד]]&lt;J1187,מרקובחצי[[#This Row],[עד ועד]],J1187),J1187))</f>
        <v>28</v>
      </c>
      <c r="K1188">
        <f>IF(SUM(מרקובחצי[[#This Row],[11]:[13]])=1,מרקובחצי[[#This Row],[עד ועד]],IF(SUM(R1187:T1188)=1,IF(מרקובחצי[[#This Row],[עד ועד]]&gt;K1187,מרקובחצי[[#This Row],[עד ועד]],K1187),K1187))</f>
        <v>34</v>
      </c>
      <c r="L1188" t="str">
        <f>IF(AND(SUM(מרקובחצי[[#This Row],[31]:[33]])=1,SUM(U1187:W1187)=0),מרקובחצי[[#This Row],[מקס]]-מרקובחצי[[#This Row],[מינ]],"")</f>
        <v/>
      </c>
      <c r="M118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88" t="str">
        <f t="shared" si="18"/>
        <v/>
      </c>
      <c r="O1188" t="str">
        <f>IF(מרקובחצי[[#This Row],[קבעה הפלגה?]]=1,"",IF(AND(מרקובחצי[[#This Row],[עד ועד]]&lt;29,OR(מרקובחצי[[#This Row],[CycleNumber]]=1,AND(U1187=1,OR(מרקובחצי[[#This Row],[עד ועד]]&lt;J1187,מרקובחצי[[#This Row],[עד ועד]]&gt;K1187)),AND(V1187=1,מרקובחצי[[#This Row],[עד ועד]]&lt;J1187),W1187=1)),1,""))</f>
        <v/>
      </c>
      <c r="P1188" t="str">
        <f>IF(מרקובחצי[[#This Row],[קבעה הפלגה?]]=1,"",IF(AND(מרקובחצי[[#This Row],[עד ועד]]&gt;28,מרקובחצי[[#This Row],[עד ועד]]&lt;32,OR(מרקובחצי[[#This Row],[CycleNumber]]=1,AND(U1187=1),AND(V1187=1,OR(מרקובחצי[[#This Row],[עד ועד]]&lt;J1187,מרקובחצי[[#This Row],[עד ועד]]&gt;K1187)),W1187=1)),1,""))</f>
        <v/>
      </c>
      <c r="Q1188" t="str">
        <f>IF(מרקובחצי[[#This Row],[קבעה הפלגה?]]=1,"",IF(AND(מרקובחצי[[#This Row],[עד ועד]]&gt;31,OR(מרקובחצי[[#This Row],[CycleNumber]]=1,AND(U1187=1),AND(V1187=1,מרקובחצי[[#This Row],[עד ועד]]&gt;K1187),AND(W1187=1,OR(מרקובחצי[[#This Row],[עד ועד]]&gt;K1187,מרקובחצי[[#This Row],[עד ועד]]&lt;J1187)))),1,""))</f>
        <v/>
      </c>
      <c r="R1188" t="str">
        <f>IF(מרקובחצי[[#This Row],[CycleNumber]]&gt;1,IF(AND(O1187=1,מרקובחצי[[#This Row],[עד ועד]]&lt;29),1,""),"")</f>
        <v/>
      </c>
      <c r="S1188" t="str">
        <f>IF(מרקובחצי[[#This Row],[CycleNumber]]&gt;1,IF(OR(AND(O1187=1,מרקובחצי[[#This Row],[עד ועד]]&gt;28),AND(P1187=1),AND(Q1187=1,מרקובחצי[[#This Row],[עד ועד]]&lt;32)),1,""),"")</f>
        <v/>
      </c>
      <c r="T1188" t="str">
        <f>IF(מרקובחצי[[#This Row],[CycleNumber]]&gt;1,IF(AND(Q1187=1,מרקובחצי[[#This Row],[עד ועד]]&gt;31),1,""),"")</f>
        <v/>
      </c>
      <c r="U1188" t="str">
        <f>IF(מרקובחצי[[#This Row],[CycleNumber]]&gt;1,IF(AND(R1187=1,מרקובחצי[[#This Row],[עד ועד]]&lt;29),1,IF(AND(U1187=1,NOT(OR(מרקובחצי[[#This Row],[עד ועד]]&lt;J1187,מרקובחצי[[#This Row],[עד ועד]]&gt;K1187))),1,"")),"")</f>
        <v/>
      </c>
      <c r="V1188" t="str">
        <f>IF(מרקובחצי[[#This Row],[CycleNumber]]&gt;1,IF(AND(SUM(R1187:T1187)=1,מרקובחצי[[#This Row],[עד ועד]]&gt;28,מרקובחצי[[#This Row],[עד ועד]]&lt;32),1,IF(OR(S1187=1,AND(R1187=1,מרקובחצי[[#This Row],[עד ועד]]&gt;28),AND(T1187=1,מרקובחצי[[#This Row],[עד ועד]]&lt;32)),1,IF(AND(V1187=1,NOT(OR(מרקובחצי[[#This Row],[עד ועד]]&lt;J1187,מרקובחצי[[#This Row],[עד ועד]]&gt;K1187))),1,""))),"")</f>
        <v/>
      </c>
      <c r="W1188" t="str">
        <f>IF(מרקובחצי[[#This Row],[CycleNumber]]&gt;1,IF(AND(T1187=1,מרקובחצי[[#This Row],[עד ועד]]&gt;31),1,IF(AND(W1187=1,NOT(OR(מרקובחצי[[#This Row],[עד ועד]]&lt;J1187,מרקובחצי[[#This Row],[עד ועד]]&gt;K1187))),1,"")),"")</f>
        <v/>
      </c>
      <c r="X1188" t="str">
        <f>IF(AND(מרקובחצי[[#This Row],[CycleNumber]]&lt;$B1189,SUM(מרקובחצי[[#This Row],[11]],R1189)=2),1,"")</f>
        <v/>
      </c>
      <c r="Y1188" t="str">
        <f>IF(AND(מרקובחצי[[#This Row],[CycleNumber]]&lt;$B1189,SUM(מרקובחצי[[#This Row],[11]],S1189)=2),1,"")</f>
        <v/>
      </c>
      <c r="Z1188" t="str">
        <f>IF(AND(מרקובחצי[[#This Row],[CycleNumber]]&lt;$B1189,SUM(מרקובחצי[[#This Row],[13]],S1189)=2),1,"")</f>
        <v/>
      </c>
      <c r="AA1188" t="str">
        <f>IF(AND(מרקובחצי[[#This Row],[CycleNumber]]&lt;$B1189,SUM(מרקובחצי[[#This Row],[13]],T1189)=2),1,"")</f>
        <v/>
      </c>
      <c r="AB1188" t="str">
        <f>IF(AND(מרקובחצי[[#This Row],[CycleNumber]]&lt;$B1189,SUM(מרקובחצי[[#This Row],[21]],U1189)=2),1,"")</f>
        <v/>
      </c>
      <c r="AC1188" t="str">
        <f>IF(AND(מרקובחצי[[#This Row],[CycleNumber]]&lt;$B1189,SUM(מרקובחצי[[#This Row],[21]],V1189)=2),1,"")</f>
        <v/>
      </c>
      <c r="AD1188" t="str">
        <f>IF(AND(מרקובחצי[[#This Row],[CycleNumber]]&lt;$B1189,SUM(מרקובחצי[[#This Row],[23]],V1189)=2),1,"")</f>
        <v/>
      </c>
      <c r="AE1188" t="str">
        <f>IF(AND(מרקובחצי[[#This Row],[CycleNumber]]&lt;$B1189,SUM(מרקובחצי[[#This Row],[23]],W1189)=2),1,"")</f>
        <v/>
      </c>
      <c r="AF1188" t="str">
        <f>IF(AND(מרקובחצי[[#This Row],[CycleNumber]]&lt;$B1189,SUM(מרקובחצי[[#This Row],[31]],O1189)=2),1,"")</f>
        <v/>
      </c>
      <c r="AG1188" t="str">
        <f>IF(AND(מרקובחצי[[#This Row],[CycleNumber]]&lt;$B1189,SUM(מרקובחצי[[#This Row],[31]],P1189)=2),1,"")</f>
        <v/>
      </c>
      <c r="AH1188" t="str">
        <f>IF(AND(מרקובחצי[[#This Row],[CycleNumber]]&lt;$B1189,SUM(מרקובחצי[[#This Row],[31]],Q1189)=2),1,"")</f>
        <v/>
      </c>
      <c r="AI1188" t="str">
        <f>IF(AND(מרקובחצי[[#This Row],[CycleNumber]]&lt;$B1189,SUM(U1188:U1189)=2),1,"")</f>
        <v/>
      </c>
      <c r="AJ1188" t="str">
        <f>IF(AND(מרקובחצי[[#This Row],[CycleNumber]]&lt;$B1189,SUM(מרקובחצי[[#This Row],[32]],O1189)=2),1,"")</f>
        <v/>
      </c>
      <c r="AK1188" t="str">
        <f>IF(AND(מרקובחצי[[#This Row],[CycleNumber]]&lt;$B1189,SUM(מרקובחצי[[#This Row],[32]],P1189)=2),1,"")</f>
        <v/>
      </c>
      <c r="AL1188" t="str">
        <f>IF(AND(מרקובחצי[[#This Row],[CycleNumber]]&lt;$B1189,SUM(מרקובחצי[[#This Row],[32]],Q1189)=2),1,"")</f>
        <v/>
      </c>
      <c r="AM1188" t="str">
        <f>IF(AND(מרקובחצי[[#This Row],[CycleNumber]]&lt;$B1189,SUM(V1188:V1189)=2),1,"")</f>
        <v/>
      </c>
      <c r="AN1188" t="str">
        <f>IF(AND(מרקובחצי[[#This Row],[CycleNumber]]&lt;$B1189,SUM(מרקובחצי[[#This Row],[33]],O1189)=2),1,"")</f>
        <v/>
      </c>
      <c r="AO1188" t="str">
        <f>IF(AND(מרקובחצי[[#This Row],[CycleNumber]]&lt;$B1189,SUM(מרקובחצי[[#This Row],[33]],P1189)=2),1,"")</f>
        <v/>
      </c>
      <c r="AP1188" t="str">
        <f>IF(AND(מרקובחצי[[#This Row],[CycleNumber]]&lt;$B1189,SUM(מרקובחצי[[#This Row],[33]],Q1189)=2),1,"")</f>
        <v/>
      </c>
      <c r="AQ1188" t="str">
        <f>IF(AND(מרקובחצי[[#This Row],[CycleNumber]]&lt;$B1189,SUM(W1188:W1189)=2),1,"")</f>
        <v/>
      </c>
      <c r="AR1188" t="str">
        <f>IF(AND(מרקובחצי[[#This Row],[CycleNumber]]&lt;$B1189,SUM(מרקובחצי[[#This Row],[12]],S1189)=2),1,"")</f>
        <v/>
      </c>
      <c r="AS1188" t="str">
        <f>IF(AND(מרקובחצי[[#This Row],[CycleNumber]]&lt;$B1189,SUM(מרקובחצי[[#This Row],[22]],V1189)=2),1,"")</f>
        <v/>
      </c>
      <c r="AT1188" s="3">
        <f>SUM(מרקובחצי[[#This Row],[11]:[33]])</f>
        <v>0</v>
      </c>
    </row>
    <row r="1189" spans="1:46" hidden="1" x14ac:dyDescent="0.25">
      <c r="A1189" t="s">
        <v>126</v>
      </c>
      <c r="B1189">
        <v>13</v>
      </c>
      <c r="C1189">
        <v>32</v>
      </c>
      <c r="D1189">
        <f>מרקובחצי[[#This Row],[LengthofCycle]]+1</f>
        <v>33</v>
      </c>
      <c r="E1189">
        <f>IF(IFERROR(LOOKUP(מרקובחצי[[#This Row],[ClientID]],קביעויות[הפלגה]),FALSE)=מרקובחצי[[#This Row],[ClientID]],1,"")</f>
        <v>1</v>
      </c>
      <c r="F1189" t="str">
        <f>IF(IFERROR(LOOKUP(מרקובחצי[[#This Row],[ClientID]],סוגחציקבוע[S31]),FALSE)=מרקובחצי[[#This Row],[ClientID]],1,"")</f>
        <v/>
      </c>
      <c r="G1189" t="str">
        <f>IF(IFERROR(LOOKUP(מרקובחצי[[#This Row],[ClientID]],סוגחציקבוע[S32]),FALSE)=מרקובחצי[[#This Row],[ClientID]],1,"")</f>
        <v/>
      </c>
      <c r="H1189" t="str">
        <f>IF(IFERROR(LOOKUP(מרקובחצי[[#This Row],[ClientID]],סוגחציקבוע[S33]),FALSE)=מרקובחצי[[#This Row],[ClientID]],1,"")</f>
        <v/>
      </c>
      <c r="I1189" t="str">
        <f>IF(IFERROR(LOOKUP(מרקובחצי[[#This Row],[ClientID]],סוגחציקבוע[S32&amp;33]),FALSE)=מרקובחצי[[#This Row],[ClientID]],1,"")</f>
        <v/>
      </c>
      <c r="J1189">
        <f>IF(SUM(מרקובחצי[[#This Row],[11]:[13]])=1,מרקובחצי[[#This Row],[עד ועד]],IF(SUM(R1188:T1189)=1,IF(מרקובחצי[[#This Row],[עד ועד]]&lt;J1188,מרקובחצי[[#This Row],[עד ועד]],J1188),J1188))</f>
        <v>28</v>
      </c>
      <c r="K1189">
        <f>IF(SUM(מרקובחצי[[#This Row],[11]:[13]])=1,מרקובחצי[[#This Row],[עד ועד]],IF(SUM(R1188:T1189)=1,IF(מרקובחצי[[#This Row],[עד ועד]]&gt;K1188,מרקובחצי[[#This Row],[עד ועד]],K1188),K1188))</f>
        <v>34</v>
      </c>
      <c r="L1189" t="str">
        <f>IF(AND(SUM(מרקובחצי[[#This Row],[31]:[33]])=1,SUM(U1188:W1188)=0),מרקובחצי[[#This Row],[מקס]]-מרקובחצי[[#This Row],[מינ]],"")</f>
        <v/>
      </c>
      <c r="M118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189" t="str">
        <f t="shared" si="18"/>
        <v/>
      </c>
      <c r="O1189" t="str">
        <f>IF(מרקובחצי[[#This Row],[קבעה הפלגה?]]=1,"",IF(AND(מרקובחצי[[#This Row],[עד ועד]]&lt;29,OR(מרקובחצי[[#This Row],[CycleNumber]]=1,AND(U1188=1,OR(מרקובחצי[[#This Row],[עד ועד]]&lt;J1188,מרקובחצי[[#This Row],[עד ועד]]&gt;K1188)),AND(V1188=1,מרקובחצי[[#This Row],[עד ועד]]&lt;J1188),W1188=1)),1,""))</f>
        <v/>
      </c>
      <c r="P1189" t="str">
        <f>IF(מרקובחצי[[#This Row],[קבעה הפלגה?]]=1,"",IF(AND(מרקובחצי[[#This Row],[עד ועד]]&gt;28,מרקובחצי[[#This Row],[עד ועד]]&lt;32,OR(מרקובחצי[[#This Row],[CycleNumber]]=1,AND(U1188=1),AND(V1188=1,OR(מרקובחצי[[#This Row],[עד ועד]]&lt;J1188,מרקובחצי[[#This Row],[עד ועד]]&gt;K1188)),W1188=1)),1,""))</f>
        <v/>
      </c>
      <c r="Q1189" t="str">
        <f>IF(מרקובחצי[[#This Row],[קבעה הפלגה?]]=1,"",IF(AND(מרקובחצי[[#This Row],[עד ועד]]&gt;31,OR(מרקובחצי[[#This Row],[CycleNumber]]=1,AND(U1188=1),AND(V1188=1,מרקובחצי[[#This Row],[עד ועד]]&gt;K1188),AND(W1188=1,OR(מרקובחצי[[#This Row],[עד ועד]]&gt;K1188,מרקובחצי[[#This Row],[עד ועד]]&lt;J1188)))),1,""))</f>
        <v/>
      </c>
      <c r="R1189" t="str">
        <f>IF(מרקובחצי[[#This Row],[CycleNumber]]&gt;1,IF(AND(O1188=1,מרקובחצי[[#This Row],[עד ועד]]&lt;29),1,""),"")</f>
        <v/>
      </c>
      <c r="S1189" t="str">
        <f>IF(מרקובחצי[[#This Row],[CycleNumber]]&gt;1,IF(OR(AND(O1188=1,מרקובחצי[[#This Row],[עד ועד]]&gt;28),AND(P1188=1),AND(Q1188=1,מרקובחצי[[#This Row],[עד ועד]]&lt;32)),1,""),"")</f>
        <v/>
      </c>
      <c r="T1189" t="str">
        <f>IF(מרקובחצי[[#This Row],[CycleNumber]]&gt;1,IF(AND(Q1188=1,מרקובחצי[[#This Row],[עד ועד]]&gt;31),1,""),"")</f>
        <v/>
      </c>
      <c r="U1189" t="str">
        <f>IF(מרקובחצי[[#This Row],[CycleNumber]]&gt;1,IF(AND(R1188=1,מרקובחצי[[#This Row],[עד ועד]]&lt;29),1,IF(AND(U1188=1,NOT(OR(מרקובחצי[[#This Row],[עד ועד]]&lt;J1188,מרקובחצי[[#This Row],[עד ועד]]&gt;K1188))),1,"")),"")</f>
        <v/>
      </c>
      <c r="V1189" t="str">
        <f>IF(מרקובחצי[[#This Row],[CycleNumber]]&gt;1,IF(AND(SUM(R1188:T1188)=1,מרקובחצי[[#This Row],[עד ועד]]&gt;28,מרקובחצי[[#This Row],[עד ועד]]&lt;32),1,IF(OR(S1188=1,AND(R1188=1,מרקובחצי[[#This Row],[עד ועד]]&gt;28),AND(T1188=1,מרקובחצי[[#This Row],[עד ועד]]&lt;32)),1,IF(AND(V1188=1,NOT(OR(מרקובחצי[[#This Row],[עד ועד]]&lt;J1188,מרקובחצי[[#This Row],[עד ועד]]&gt;K1188))),1,""))),"")</f>
        <v/>
      </c>
      <c r="W1189" t="str">
        <f>IF(מרקובחצי[[#This Row],[CycleNumber]]&gt;1,IF(AND(T1188=1,מרקובחצי[[#This Row],[עד ועד]]&gt;31),1,IF(AND(W1188=1,NOT(OR(מרקובחצי[[#This Row],[עד ועד]]&lt;J1188,מרקובחצי[[#This Row],[עד ועד]]&gt;K1188))),1,"")),"")</f>
        <v/>
      </c>
      <c r="X1189" t="str">
        <f>IF(AND(מרקובחצי[[#This Row],[CycleNumber]]&lt;$B1190,SUM(מרקובחצי[[#This Row],[11]],R1190)=2),1,"")</f>
        <v/>
      </c>
      <c r="Y1189" t="str">
        <f>IF(AND(מרקובחצי[[#This Row],[CycleNumber]]&lt;$B1190,SUM(מרקובחצי[[#This Row],[11]],S1190)=2),1,"")</f>
        <v/>
      </c>
      <c r="Z1189" t="str">
        <f>IF(AND(מרקובחצי[[#This Row],[CycleNumber]]&lt;$B1190,SUM(מרקובחצי[[#This Row],[13]],S1190)=2),1,"")</f>
        <v/>
      </c>
      <c r="AA1189" t="str">
        <f>IF(AND(מרקובחצי[[#This Row],[CycleNumber]]&lt;$B1190,SUM(מרקובחצי[[#This Row],[13]],T1190)=2),1,"")</f>
        <v/>
      </c>
      <c r="AB1189" t="str">
        <f>IF(AND(מרקובחצי[[#This Row],[CycleNumber]]&lt;$B1190,SUM(מרקובחצי[[#This Row],[21]],U1190)=2),1,"")</f>
        <v/>
      </c>
      <c r="AC1189" t="str">
        <f>IF(AND(מרקובחצי[[#This Row],[CycleNumber]]&lt;$B1190,SUM(מרקובחצי[[#This Row],[21]],V1190)=2),1,"")</f>
        <v/>
      </c>
      <c r="AD1189" t="str">
        <f>IF(AND(מרקובחצי[[#This Row],[CycleNumber]]&lt;$B1190,SUM(מרקובחצי[[#This Row],[23]],V1190)=2),1,"")</f>
        <v/>
      </c>
      <c r="AE1189" t="str">
        <f>IF(AND(מרקובחצי[[#This Row],[CycleNumber]]&lt;$B1190,SUM(מרקובחצי[[#This Row],[23]],W1190)=2),1,"")</f>
        <v/>
      </c>
      <c r="AF1189" t="str">
        <f>IF(AND(מרקובחצי[[#This Row],[CycleNumber]]&lt;$B1190,SUM(מרקובחצי[[#This Row],[31]],O1190)=2),1,"")</f>
        <v/>
      </c>
      <c r="AG1189" t="str">
        <f>IF(AND(מרקובחצי[[#This Row],[CycleNumber]]&lt;$B1190,SUM(מרקובחצי[[#This Row],[31]],P1190)=2),1,"")</f>
        <v/>
      </c>
      <c r="AH1189" t="str">
        <f>IF(AND(מרקובחצי[[#This Row],[CycleNumber]]&lt;$B1190,SUM(מרקובחצי[[#This Row],[31]],Q1190)=2),1,"")</f>
        <v/>
      </c>
      <c r="AI1189" t="str">
        <f>IF(AND(מרקובחצי[[#This Row],[CycleNumber]]&lt;$B1190,SUM(U1189:U1190)=2),1,"")</f>
        <v/>
      </c>
      <c r="AJ1189" t="str">
        <f>IF(AND(מרקובחצי[[#This Row],[CycleNumber]]&lt;$B1190,SUM(מרקובחצי[[#This Row],[32]],O1190)=2),1,"")</f>
        <v/>
      </c>
      <c r="AK1189" t="str">
        <f>IF(AND(מרקובחצי[[#This Row],[CycleNumber]]&lt;$B1190,SUM(מרקובחצי[[#This Row],[32]],P1190)=2),1,"")</f>
        <v/>
      </c>
      <c r="AL1189" t="str">
        <f>IF(AND(מרקובחצי[[#This Row],[CycleNumber]]&lt;$B1190,SUM(מרקובחצי[[#This Row],[32]],Q1190)=2),1,"")</f>
        <v/>
      </c>
      <c r="AM1189" t="str">
        <f>IF(AND(מרקובחצי[[#This Row],[CycleNumber]]&lt;$B1190,SUM(V1189:V1190)=2),1,"")</f>
        <v/>
      </c>
      <c r="AN1189" t="str">
        <f>IF(AND(מרקובחצי[[#This Row],[CycleNumber]]&lt;$B1190,SUM(מרקובחצי[[#This Row],[33]],O1190)=2),1,"")</f>
        <v/>
      </c>
      <c r="AO1189" t="str">
        <f>IF(AND(מרקובחצי[[#This Row],[CycleNumber]]&lt;$B1190,SUM(מרקובחצי[[#This Row],[33]],P1190)=2),1,"")</f>
        <v/>
      </c>
      <c r="AP1189" t="str">
        <f>IF(AND(מרקובחצי[[#This Row],[CycleNumber]]&lt;$B1190,SUM(מרקובחצי[[#This Row],[33]],Q1190)=2),1,"")</f>
        <v/>
      </c>
      <c r="AQ1189" t="str">
        <f>IF(AND(מרקובחצי[[#This Row],[CycleNumber]]&lt;$B1190,SUM(W1189:W1190)=2),1,"")</f>
        <v/>
      </c>
      <c r="AR1189" t="str">
        <f>IF(AND(מרקובחצי[[#This Row],[CycleNumber]]&lt;$B1190,SUM(מרקובחצי[[#This Row],[12]],S1190)=2),1,"")</f>
        <v/>
      </c>
      <c r="AS1189" t="str">
        <f>IF(AND(מרקובחצי[[#This Row],[CycleNumber]]&lt;$B1190,SUM(מרקובחצי[[#This Row],[22]],V1190)=2),1,"")</f>
        <v/>
      </c>
      <c r="AT1189" s="3">
        <f>SUM(מרקובחצי[[#This Row],[11]:[33]])</f>
        <v>0</v>
      </c>
    </row>
    <row r="1190" spans="1:46" ht="15.6" x14ac:dyDescent="0.25">
      <c r="A1190" s="19" t="s">
        <v>127</v>
      </c>
      <c r="B1190" s="19">
        <v>1</v>
      </c>
      <c r="C1190">
        <v>29</v>
      </c>
      <c r="D1190" s="19">
        <f>מרקובחצי[[#This Row],[LengthofCycle]]+1</f>
        <v>30</v>
      </c>
      <c r="E1190" t="str">
        <f>IF(IFERROR(LOOKUP(מרקובחצי[[#This Row],[ClientID]],קביעויות[הפלגה]),FALSE)=מרקובחצי[[#This Row],[ClientID]],1,"")</f>
        <v/>
      </c>
      <c r="F1190" t="str">
        <f>IF(IFERROR(LOOKUP(מרקובחצי[[#This Row],[ClientID]],סוגחציקבוע[S31]),FALSE)=מרקובחצי[[#This Row],[ClientID]],1,"")</f>
        <v/>
      </c>
      <c r="G1190">
        <f>IF(IFERROR(LOOKUP(מרקובחצי[[#This Row],[ClientID]],סוגחציקבוע[S32]),FALSE)=מרקובחצי[[#This Row],[ClientID]],1,"")</f>
        <v>1</v>
      </c>
      <c r="H1190" t="str">
        <f>IF(IFERROR(LOOKUP(מרקובחצי[[#This Row],[ClientID]],סוגחציקבוע[S33]),FALSE)=מרקובחצי[[#This Row],[ClientID]],1,"")</f>
        <v/>
      </c>
      <c r="I1190" t="str">
        <f>IF(IFERROR(LOOKUP(מרקובחצי[[#This Row],[ClientID]],סוגחציקבוע[S32&amp;33]),FALSE)=מרקובחצי[[#This Row],[ClientID]],1,"")</f>
        <v/>
      </c>
      <c r="J1190" s="19">
        <f>IF(SUM(מרקובחצי[[#This Row],[11]:[13]])=1,מרקובחצי[[#This Row],[עד ועד]],IF(SUM(R1189:T1190)=1,IF(מרקובחצי[[#This Row],[עד ועד]]&lt;J1189,מרקובחצי[[#This Row],[עד ועד]],J1189),J1189))</f>
        <v>30</v>
      </c>
      <c r="K1190" s="19">
        <f>IF(SUM(מרקובחצי[[#This Row],[11]:[13]])=1,מרקובחצי[[#This Row],[עד ועד]],IF(SUM(R1189:T1190)=1,IF(מרקובחצי[[#This Row],[עד ועד]]&gt;K1189,מרקובחצי[[#This Row],[עד ועד]],K1189),K1189))</f>
        <v>30</v>
      </c>
      <c r="L1190" s="19" t="str">
        <f>IF(AND(SUM(מרקובחצי[[#This Row],[31]:[33]])=1,SUM(U1189:W1189)=0),מרקובחצי[[#This Row],[מקס]]-מרקובחצי[[#This Row],[מינ]],"")</f>
        <v/>
      </c>
      <c r="M119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190" s="19" t="str">
        <f t="shared" si="18"/>
        <v/>
      </c>
      <c r="O1190" s="19" t="str">
        <f>IF(מרקובחצי[[#This Row],[קבעה הפלגה?]]=1,"",IF(AND(מרקובחצי[[#This Row],[עד ועד]]&lt;29,OR(מרקובחצי[[#This Row],[CycleNumber]]=1,AND(U1189=1,OR(מרקובחצי[[#This Row],[עד ועד]]&lt;J1189,מרקובחצי[[#This Row],[עד ועד]]&gt;K1189)),AND(V1189=1,מרקובחצי[[#This Row],[עד ועד]]&lt;J1189),W1189=1)),1,""))</f>
        <v/>
      </c>
      <c r="P1190" s="19">
        <f>IF(מרקובחצי[[#This Row],[קבעה הפלגה?]]=1,"",IF(AND(מרקובחצי[[#This Row],[עד ועד]]&gt;28,מרקובחצי[[#This Row],[עד ועד]]&lt;32,OR(מרקובחצי[[#This Row],[CycleNumber]]=1,AND(U1189=1),AND(V1189=1,OR(מרקובחצי[[#This Row],[עד ועד]]&lt;J1189,מרקובחצי[[#This Row],[עד ועד]]&gt;K1189)),W1189=1)),1,""))</f>
        <v>1</v>
      </c>
      <c r="Q1190" s="19" t="str">
        <f>IF(מרקובחצי[[#This Row],[קבעה הפלגה?]]=1,"",IF(AND(מרקובחצי[[#This Row],[עד ועד]]&gt;31,OR(מרקובחצי[[#This Row],[CycleNumber]]=1,AND(U1189=1),AND(V1189=1,מרקובחצי[[#This Row],[עד ועד]]&gt;K1189),AND(W1189=1,OR(מרקובחצי[[#This Row],[עד ועד]]&gt;K1189,מרקובחצי[[#This Row],[עד ועד]]&lt;J1189)))),1,""))</f>
        <v/>
      </c>
      <c r="R1190" s="19" t="str">
        <f>IF(מרקובחצי[[#This Row],[CycleNumber]]&gt;1,IF(AND(O1189=1,מרקובחצי[[#This Row],[עד ועד]]&lt;29),1,""),"")</f>
        <v/>
      </c>
      <c r="S1190" s="19" t="str">
        <f>IF(מרקובחצי[[#This Row],[CycleNumber]]&gt;1,IF(OR(AND(O1189=1,מרקובחצי[[#This Row],[עד ועד]]&gt;28),AND(P1189=1),AND(Q1189=1,מרקובחצי[[#This Row],[עד ועד]]&lt;32)),1,""),"")</f>
        <v/>
      </c>
      <c r="T1190" s="19" t="str">
        <f>IF(מרקובחצי[[#This Row],[CycleNumber]]&gt;1,IF(AND(Q1189=1,מרקובחצי[[#This Row],[עד ועד]]&gt;31),1,""),"")</f>
        <v/>
      </c>
      <c r="U1190" s="19" t="str">
        <f>IF(מרקובחצי[[#This Row],[CycleNumber]]&gt;1,IF(AND(R1189=1,מרקובחצי[[#This Row],[עד ועד]]&lt;29),1,IF(AND(U1189=1,NOT(OR(מרקובחצי[[#This Row],[עד ועד]]&lt;J1189,מרקובחצי[[#This Row],[עד ועד]]&gt;K1189))),1,"")),"")</f>
        <v/>
      </c>
      <c r="V1190" s="19" t="str">
        <f>IF(מרקובחצי[[#This Row],[CycleNumber]]&gt;1,IF(AND(SUM(R1189:T1189)=1,מרקובחצי[[#This Row],[עד ועד]]&gt;28,מרקובחצי[[#This Row],[עד ועד]]&lt;32),1,IF(OR(S1189=1,AND(R1189=1,מרקובחצי[[#This Row],[עד ועד]]&gt;28),AND(T1189=1,מרקובחצי[[#This Row],[עד ועד]]&lt;32)),1,IF(AND(V1189=1,NOT(OR(מרקובחצי[[#This Row],[עד ועד]]&lt;J1189,מרקובחצי[[#This Row],[עד ועד]]&gt;K1189))),1,""))),"")</f>
        <v/>
      </c>
      <c r="W1190" s="19" t="str">
        <f>IF(מרקובחצי[[#This Row],[CycleNumber]]&gt;1,IF(AND(T1189=1,מרקובחצי[[#This Row],[עד ועד]]&gt;31),1,IF(AND(W1189=1,NOT(OR(מרקובחצי[[#This Row],[עד ועד]]&lt;J1189,מרקובחצי[[#This Row],[עד ועד]]&gt;K1189))),1,"")),"")</f>
        <v/>
      </c>
      <c r="X1190" s="19" t="str">
        <f>IF(AND(מרקובחצי[[#This Row],[CycleNumber]]&lt;$B1191,SUM(מרקובחצי[[#This Row],[11]],R1191)=2),1,"")</f>
        <v/>
      </c>
      <c r="Y1190" s="19" t="str">
        <f>IF(AND(מרקובחצי[[#This Row],[CycleNumber]]&lt;$B1191,SUM(מרקובחצי[[#This Row],[11]],S1191)=2),1,"")</f>
        <v/>
      </c>
      <c r="Z1190" s="19" t="str">
        <f>IF(AND(מרקובחצי[[#This Row],[CycleNumber]]&lt;$B1191,SUM(מרקובחצי[[#This Row],[13]],S1191)=2),1,"")</f>
        <v/>
      </c>
      <c r="AA1190" s="19" t="str">
        <f>IF(AND(מרקובחצי[[#This Row],[CycleNumber]]&lt;$B1191,SUM(מרקובחצי[[#This Row],[13]],T1191)=2),1,"")</f>
        <v/>
      </c>
      <c r="AB1190" s="19" t="str">
        <f>IF(AND(מרקובחצי[[#This Row],[CycleNumber]]&lt;$B1191,SUM(מרקובחצי[[#This Row],[21]],U1191)=2),1,"")</f>
        <v/>
      </c>
      <c r="AC1190" s="19" t="str">
        <f>IF(AND(מרקובחצי[[#This Row],[CycleNumber]]&lt;$B1191,SUM(מרקובחצי[[#This Row],[21]],V1191)=2),1,"")</f>
        <v/>
      </c>
      <c r="AD1190" s="19" t="str">
        <f>IF(AND(מרקובחצי[[#This Row],[CycleNumber]]&lt;$B1191,SUM(מרקובחצי[[#This Row],[23]],V1191)=2),1,"")</f>
        <v/>
      </c>
      <c r="AE1190" s="19" t="str">
        <f>IF(AND(מרקובחצי[[#This Row],[CycleNumber]]&lt;$B1191,SUM(מרקובחצי[[#This Row],[23]],W1191)=2),1,"")</f>
        <v/>
      </c>
      <c r="AF1190" s="19" t="str">
        <f>IF(AND(מרקובחצי[[#This Row],[CycleNumber]]&lt;$B1191,SUM(מרקובחצי[[#This Row],[31]],O1191)=2),1,"")</f>
        <v/>
      </c>
      <c r="AG1190" s="19" t="str">
        <f>IF(AND(מרקובחצי[[#This Row],[CycleNumber]]&lt;$B1191,SUM(מרקובחצי[[#This Row],[31]],P1191)=2),1,"")</f>
        <v/>
      </c>
      <c r="AH1190" s="19" t="str">
        <f>IF(AND(מרקובחצי[[#This Row],[CycleNumber]]&lt;$B1191,SUM(מרקובחצי[[#This Row],[31]],Q1191)=2),1,"")</f>
        <v/>
      </c>
      <c r="AI1190" s="19" t="str">
        <f>IF(AND(מרקובחצי[[#This Row],[CycleNumber]]&lt;$B1191,SUM(U1190:U1191)=2),1,"")</f>
        <v/>
      </c>
      <c r="AJ1190" s="19" t="str">
        <f>IF(AND(מרקובחצי[[#This Row],[CycleNumber]]&lt;$B1191,SUM(מרקובחצי[[#This Row],[32]],O1191)=2),1,"")</f>
        <v/>
      </c>
      <c r="AK1190" s="19" t="str">
        <f>IF(AND(מרקובחצי[[#This Row],[CycleNumber]]&lt;$B1191,SUM(מרקובחצי[[#This Row],[32]],P1191)=2),1,"")</f>
        <v/>
      </c>
      <c r="AL1190" s="19" t="str">
        <f>IF(AND(מרקובחצי[[#This Row],[CycleNumber]]&lt;$B1191,SUM(מרקובחצי[[#This Row],[32]],Q1191)=2),1,"")</f>
        <v/>
      </c>
      <c r="AM1190" s="19" t="str">
        <f>IF(AND(מרקובחצי[[#This Row],[CycleNumber]]&lt;$B1191,SUM(V1190:V1191)=2),1,"")</f>
        <v/>
      </c>
      <c r="AN1190" s="19" t="str">
        <f>IF(AND(מרקובחצי[[#This Row],[CycleNumber]]&lt;$B1191,SUM(מרקובחצי[[#This Row],[33]],O1191)=2),1,"")</f>
        <v/>
      </c>
      <c r="AO1190" s="19" t="str">
        <f>IF(AND(מרקובחצי[[#This Row],[CycleNumber]]&lt;$B1191,SUM(מרקובחצי[[#This Row],[33]],P1191)=2),1,"")</f>
        <v/>
      </c>
      <c r="AP1190" s="19" t="str">
        <f>IF(AND(מרקובחצי[[#This Row],[CycleNumber]]&lt;$B1191,SUM(מרקובחצי[[#This Row],[33]],Q1191)=2),1,"")</f>
        <v/>
      </c>
      <c r="AQ1190" s="19" t="str">
        <f>IF(AND(מרקובחצי[[#This Row],[CycleNumber]]&lt;$B1191,SUM(W1190:W1191)=2),1,"")</f>
        <v/>
      </c>
      <c r="AR1190" s="19">
        <f>IF(AND(מרקובחצי[[#This Row],[CycleNumber]]&lt;$B1191,SUM(מרקובחצי[[#This Row],[12]],S1191)=2),1,"")</f>
        <v>1</v>
      </c>
      <c r="AS1190" s="19" t="str">
        <f>IF(AND(מרקובחצי[[#This Row],[CycleNumber]]&lt;$B1191,SUM(מרקובחצי[[#This Row],[22]],V1191)=2),1,"")</f>
        <v/>
      </c>
      <c r="AT1190" s="21">
        <f>SUM(מרקובחצי[[#This Row],[11]:[33]])</f>
        <v>1</v>
      </c>
    </row>
    <row r="1191" spans="1:46" ht="15.6" x14ac:dyDescent="0.25">
      <c r="A1191" s="19" t="s">
        <v>127</v>
      </c>
      <c r="B1191" s="19">
        <v>2</v>
      </c>
      <c r="C1191">
        <v>33</v>
      </c>
      <c r="D1191" s="19">
        <f>מרקובחצי[[#This Row],[LengthofCycle]]+1</f>
        <v>34</v>
      </c>
      <c r="E1191" t="str">
        <f>IF(IFERROR(LOOKUP(מרקובחצי[[#This Row],[ClientID]],קביעויות[הפלגה]),FALSE)=מרקובחצי[[#This Row],[ClientID]],1,"")</f>
        <v/>
      </c>
      <c r="F1191" t="str">
        <f>IF(IFERROR(LOOKUP(מרקובחצי[[#This Row],[ClientID]],סוגחציקבוע[S31]),FALSE)=מרקובחצי[[#This Row],[ClientID]],1,"")</f>
        <v/>
      </c>
      <c r="G1191">
        <f>IF(IFERROR(LOOKUP(מרקובחצי[[#This Row],[ClientID]],סוגחציקבוע[S32]),FALSE)=מרקובחצי[[#This Row],[ClientID]],1,"")</f>
        <v>1</v>
      </c>
      <c r="H1191" t="str">
        <f>IF(IFERROR(LOOKUP(מרקובחצי[[#This Row],[ClientID]],סוגחציקבוע[S33]),FALSE)=מרקובחצי[[#This Row],[ClientID]],1,"")</f>
        <v/>
      </c>
      <c r="I1191" t="str">
        <f>IF(IFERROR(LOOKUP(מרקובחצי[[#This Row],[ClientID]],סוגחציקבוע[S32&amp;33]),FALSE)=מרקובחצי[[#This Row],[ClientID]],1,"")</f>
        <v/>
      </c>
      <c r="J1191" s="19">
        <f>IF(SUM(מרקובחצי[[#This Row],[11]:[13]])=1,מרקובחצי[[#This Row],[עד ועד]],IF(SUM(R1190:T1191)=1,IF(מרקובחצי[[#This Row],[עד ועד]]&lt;J1190,מרקובחצי[[#This Row],[עד ועד]],J1190),J1190))</f>
        <v>30</v>
      </c>
      <c r="K1191" s="19">
        <f>IF(SUM(מרקובחצי[[#This Row],[11]:[13]])=1,מרקובחצי[[#This Row],[עד ועד]],IF(SUM(R1190:T1191)=1,IF(מרקובחצי[[#This Row],[עד ועד]]&gt;K1190,מרקובחצי[[#This Row],[עד ועד]],K1190),K1190))</f>
        <v>34</v>
      </c>
      <c r="L1191" s="19" t="str">
        <f>IF(AND(SUM(מרקובחצי[[#This Row],[31]:[33]])=1,SUM(U1190:W1190)=0),מרקובחצי[[#This Row],[מקס]]-מרקובחצי[[#This Row],[מינ]],"")</f>
        <v/>
      </c>
      <c r="M119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191" s="19" t="str">
        <f t="shared" si="18"/>
        <v>S12</v>
      </c>
      <c r="O1191" s="19" t="str">
        <f>IF(מרקובחצי[[#This Row],[קבעה הפלגה?]]=1,"",IF(AND(מרקובחצי[[#This Row],[עד ועד]]&lt;29,OR(מרקובחצי[[#This Row],[CycleNumber]]=1,AND(U1190=1,OR(מרקובחצי[[#This Row],[עד ועד]]&lt;J1190,מרקובחצי[[#This Row],[עד ועד]]&gt;K1190)),AND(V1190=1,מרקובחצי[[#This Row],[עד ועד]]&lt;J1190),W1190=1)),1,""))</f>
        <v/>
      </c>
      <c r="P1191" s="19" t="str">
        <f>IF(מרקובחצי[[#This Row],[קבעה הפלגה?]]=1,"",IF(AND(מרקובחצי[[#This Row],[עד ועד]]&gt;28,מרקובחצי[[#This Row],[עד ועד]]&lt;32,OR(מרקובחצי[[#This Row],[CycleNumber]]=1,AND(U1190=1),AND(V1190=1,OR(מרקובחצי[[#This Row],[עד ועד]]&lt;J1190,מרקובחצי[[#This Row],[עד ועד]]&gt;K1190)),W1190=1)),1,""))</f>
        <v/>
      </c>
      <c r="Q1191" s="19" t="str">
        <f>IF(מרקובחצי[[#This Row],[קבעה הפלגה?]]=1,"",IF(AND(מרקובחצי[[#This Row],[עד ועד]]&gt;31,OR(מרקובחצי[[#This Row],[CycleNumber]]=1,AND(U1190=1),AND(V1190=1,מרקובחצי[[#This Row],[עד ועד]]&gt;K1190),AND(W1190=1,OR(מרקובחצי[[#This Row],[עד ועד]]&gt;K1190,מרקובחצי[[#This Row],[עד ועד]]&lt;J1190)))),1,""))</f>
        <v/>
      </c>
      <c r="R1191" s="19" t="str">
        <f>IF(מרקובחצי[[#This Row],[CycleNumber]]&gt;1,IF(AND(O1190=1,מרקובחצי[[#This Row],[עד ועד]]&lt;29),1,""),"")</f>
        <v/>
      </c>
      <c r="S1191" s="19">
        <f>IF(מרקובחצי[[#This Row],[CycleNumber]]&gt;1,IF(OR(AND(O1190=1,מרקובחצי[[#This Row],[עד ועד]]&gt;28),AND(P1190=1),AND(Q1190=1,מרקובחצי[[#This Row],[עד ועד]]&lt;32)),1,""),"")</f>
        <v>1</v>
      </c>
      <c r="T1191" s="19" t="str">
        <f>IF(מרקובחצי[[#This Row],[CycleNumber]]&gt;1,IF(AND(Q1190=1,מרקובחצי[[#This Row],[עד ועד]]&gt;31),1,""),"")</f>
        <v/>
      </c>
      <c r="U1191" s="19" t="str">
        <f>IF(מרקובחצי[[#This Row],[CycleNumber]]&gt;1,IF(AND(R1190=1,מרקובחצי[[#This Row],[עד ועד]]&lt;29),1,IF(AND(U1190=1,NOT(OR(מרקובחצי[[#This Row],[עד ועד]]&lt;J1190,מרקובחצי[[#This Row],[עד ועד]]&gt;K1190))),1,"")),"")</f>
        <v/>
      </c>
      <c r="V1191" s="19" t="str">
        <f>IF(מרקובחצי[[#This Row],[CycleNumber]]&gt;1,IF(AND(SUM(R1190:T1190)=1,מרקובחצי[[#This Row],[עד ועד]]&gt;28,מרקובחצי[[#This Row],[עד ועד]]&lt;32),1,IF(OR(S1190=1,AND(R1190=1,מרקובחצי[[#This Row],[עד ועד]]&gt;28),AND(T1190=1,מרקובחצי[[#This Row],[עד ועד]]&lt;32)),1,IF(AND(V1190=1,NOT(OR(מרקובחצי[[#This Row],[עד ועד]]&lt;J1190,מרקובחצי[[#This Row],[עד ועד]]&gt;K1190))),1,""))),"")</f>
        <v/>
      </c>
      <c r="W1191" s="19" t="str">
        <f>IF(מרקובחצי[[#This Row],[CycleNumber]]&gt;1,IF(AND(T1190=1,מרקובחצי[[#This Row],[עד ועד]]&gt;31),1,IF(AND(W1190=1,NOT(OR(מרקובחצי[[#This Row],[עד ועד]]&lt;J1190,מרקובחצי[[#This Row],[עד ועד]]&gt;K1190))),1,"")),"")</f>
        <v/>
      </c>
      <c r="X1191" s="19" t="str">
        <f>IF(AND(מרקובחצי[[#This Row],[CycleNumber]]&lt;$B1192,SUM(מרקובחצי[[#This Row],[11]],R1192)=2),1,"")</f>
        <v/>
      </c>
      <c r="Y1191" s="19" t="str">
        <f>IF(AND(מרקובחצי[[#This Row],[CycleNumber]]&lt;$B1192,SUM(מרקובחצי[[#This Row],[11]],S1192)=2),1,"")</f>
        <v/>
      </c>
      <c r="Z1191" s="19" t="str">
        <f>IF(AND(מרקובחצי[[#This Row],[CycleNumber]]&lt;$B1192,SUM(מרקובחצי[[#This Row],[13]],S1192)=2),1,"")</f>
        <v/>
      </c>
      <c r="AA1191" s="19" t="str">
        <f>IF(AND(מרקובחצי[[#This Row],[CycleNumber]]&lt;$B1192,SUM(מרקובחצי[[#This Row],[13]],T1192)=2),1,"")</f>
        <v/>
      </c>
      <c r="AB1191" s="19" t="str">
        <f>IF(AND(מרקובחצי[[#This Row],[CycleNumber]]&lt;$B1192,SUM(מרקובחצי[[#This Row],[21]],U1192)=2),1,"")</f>
        <v/>
      </c>
      <c r="AC1191" s="19" t="str">
        <f>IF(AND(מרקובחצי[[#This Row],[CycleNumber]]&lt;$B1192,SUM(מרקובחצי[[#This Row],[21]],V1192)=2),1,"")</f>
        <v/>
      </c>
      <c r="AD1191" s="19" t="str">
        <f>IF(AND(מרקובחצי[[#This Row],[CycleNumber]]&lt;$B1192,SUM(מרקובחצי[[#This Row],[23]],V1192)=2),1,"")</f>
        <v/>
      </c>
      <c r="AE1191" s="19" t="str">
        <f>IF(AND(מרקובחצי[[#This Row],[CycleNumber]]&lt;$B1192,SUM(מרקובחצי[[#This Row],[23]],W1192)=2),1,"")</f>
        <v/>
      </c>
      <c r="AF1191" s="19" t="str">
        <f>IF(AND(מרקובחצי[[#This Row],[CycleNumber]]&lt;$B1192,SUM(מרקובחצי[[#This Row],[31]],O1192)=2),1,"")</f>
        <v/>
      </c>
      <c r="AG1191" s="19" t="str">
        <f>IF(AND(מרקובחצי[[#This Row],[CycleNumber]]&lt;$B1192,SUM(מרקובחצי[[#This Row],[31]],P1192)=2),1,"")</f>
        <v/>
      </c>
      <c r="AH1191" s="19" t="str">
        <f>IF(AND(מרקובחצי[[#This Row],[CycleNumber]]&lt;$B1192,SUM(מרקובחצי[[#This Row],[31]],Q1192)=2),1,"")</f>
        <v/>
      </c>
      <c r="AI1191" s="19" t="str">
        <f>IF(AND(מרקובחצי[[#This Row],[CycleNumber]]&lt;$B1192,SUM(U1191:U1192)=2),1,"")</f>
        <v/>
      </c>
      <c r="AJ1191" s="19" t="str">
        <f>IF(AND(מרקובחצי[[#This Row],[CycleNumber]]&lt;$B1192,SUM(מרקובחצי[[#This Row],[32]],O1192)=2),1,"")</f>
        <v/>
      </c>
      <c r="AK1191" s="19" t="str">
        <f>IF(AND(מרקובחצי[[#This Row],[CycleNumber]]&lt;$B1192,SUM(מרקובחצי[[#This Row],[32]],P1192)=2),1,"")</f>
        <v/>
      </c>
      <c r="AL1191" s="19" t="str">
        <f>IF(AND(מרקובחצי[[#This Row],[CycleNumber]]&lt;$B1192,SUM(מרקובחצי[[#This Row],[32]],Q1192)=2),1,"")</f>
        <v/>
      </c>
      <c r="AM1191" s="19" t="str">
        <f>IF(AND(מרקובחצי[[#This Row],[CycleNumber]]&lt;$B1192,SUM(V1191:V1192)=2),1,"")</f>
        <v/>
      </c>
      <c r="AN1191" s="19" t="str">
        <f>IF(AND(מרקובחצי[[#This Row],[CycleNumber]]&lt;$B1192,SUM(מרקובחצי[[#This Row],[33]],O1192)=2),1,"")</f>
        <v/>
      </c>
      <c r="AO1191" s="19" t="str">
        <f>IF(AND(מרקובחצי[[#This Row],[CycleNumber]]&lt;$B1192,SUM(מרקובחצי[[#This Row],[33]],P1192)=2),1,"")</f>
        <v/>
      </c>
      <c r="AP1191" s="19" t="str">
        <f>IF(AND(מרקובחצי[[#This Row],[CycleNumber]]&lt;$B1192,SUM(מרקובחצי[[#This Row],[33]],Q1192)=2),1,"")</f>
        <v/>
      </c>
      <c r="AQ1191" s="19" t="str">
        <f>IF(AND(מרקובחצי[[#This Row],[CycleNumber]]&lt;$B1192,SUM(W1191:W1192)=2),1,"")</f>
        <v/>
      </c>
      <c r="AR1191" s="19" t="str">
        <f>IF(AND(מרקובחצי[[#This Row],[CycleNumber]]&lt;$B1192,SUM(מרקובחצי[[#This Row],[12]],S1192)=2),1,"")</f>
        <v/>
      </c>
      <c r="AS1191" s="19">
        <f>IF(AND(מרקובחצי[[#This Row],[CycleNumber]]&lt;$B1192,SUM(מרקובחצי[[#This Row],[22]],V1192)=2),1,"")</f>
        <v>1</v>
      </c>
      <c r="AT1191" s="21">
        <f>SUM(מרקובחצי[[#This Row],[11]:[33]])</f>
        <v>1</v>
      </c>
    </row>
    <row r="1192" spans="1:46" ht="15.6" x14ac:dyDescent="0.25">
      <c r="A1192" s="19" t="s">
        <v>127</v>
      </c>
      <c r="B1192" s="19">
        <v>3</v>
      </c>
      <c r="C1192">
        <v>33</v>
      </c>
      <c r="D1192" s="19">
        <f>מרקובחצי[[#This Row],[LengthofCycle]]+1</f>
        <v>34</v>
      </c>
      <c r="E1192" t="str">
        <f>IF(IFERROR(LOOKUP(מרקובחצי[[#This Row],[ClientID]],קביעויות[הפלגה]),FALSE)=מרקובחצי[[#This Row],[ClientID]],1,"")</f>
        <v/>
      </c>
      <c r="F1192" t="str">
        <f>IF(IFERROR(LOOKUP(מרקובחצי[[#This Row],[ClientID]],סוגחציקבוע[S31]),FALSE)=מרקובחצי[[#This Row],[ClientID]],1,"")</f>
        <v/>
      </c>
      <c r="G1192">
        <f>IF(IFERROR(LOOKUP(מרקובחצי[[#This Row],[ClientID]],סוגחציקבוע[S32]),FALSE)=מרקובחצי[[#This Row],[ClientID]],1,"")</f>
        <v>1</v>
      </c>
      <c r="H1192" t="str">
        <f>IF(IFERROR(LOOKUP(מרקובחצי[[#This Row],[ClientID]],סוגחציקבוע[S33]),FALSE)=מרקובחצי[[#This Row],[ClientID]],1,"")</f>
        <v/>
      </c>
      <c r="I1192" t="str">
        <f>IF(IFERROR(LOOKUP(מרקובחצי[[#This Row],[ClientID]],סוגחציקבוע[S32&amp;33]),FALSE)=מרקובחצי[[#This Row],[ClientID]],1,"")</f>
        <v/>
      </c>
      <c r="J1192" s="19">
        <f>IF(SUM(מרקובחצי[[#This Row],[11]:[13]])=1,מרקובחצי[[#This Row],[עד ועד]],IF(SUM(R1191:T1192)=1,IF(מרקובחצי[[#This Row],[עד ועד]]&lt;J1191,מרקובחצי[[#This Row],[עד ועד]],J1191),J1191))</f>
        <v>30</v>
      </c>
      <c r="K1192" s="19">
        <f>IF(SUM(מרקובחצי[[#This Row],[11]:[13]])=1,מרקובחצי[[#This Row],[עד ועד]],IF(SUM(R1191:T1192)=1,IF(מרקובחצי[[#This Row],[עד ועד]]&gt;K1191,מרקובחצי[[#This Row],[עד ועד]],K1191),K1191))</f>
        <v>34</v>
      </c>
      <c r="L1192" s="19">
        <f>IF(AND(SUM(מרקובחצי[[#This Row],[31]:[33]])=1,SUM(U1191:W1191)=0),מרקובחצי[[#This Row],[מקס]]-מרקובחצי[[#This Row],[מינ]],"")</f>
        <v>4</v>
      </c>
      <c r="M119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92" s="19" t="str">
        <f t="shared" si="18"/>
        <v>S22</v>
      </c>
      <c r="O1192" s="19" t="str">
        <f>IF(מרקובחצי[[#This Row],[קבעה הפלגה?]]=1,"",IF(AND(מרקובחצי[[#This Row],[עד ועד]]&lt;29,OR(מרקובחצי[[#This Row],[CycleNumber]]=1,AND(U1191=1,OR(מרקובחצי[[#This Row],[עד ועד]]&lt;J1191,מרקובחצי[[#This Row],[עד ועד]]&gt;K1191)),AND(V1191=1,מרקובחצי[[#This Row],[עד ועד]]&lt;J1191),W1191=1)),1,""))</f>
        <v/>
      </c>
      <c r="P1192" s="19" t="str">
        <f>IF(מרקובחצי[[#This Row],[קבעה הפלגה?]]=1,"",IF(AND(מרקובחצי[[#This Row],[עד ועד]]&gt;28,מרקובחצי[[#This Row],[עד ועד]]&lt;32,OR(מרקובחצי[[#This Row],[CycleNumber]]=1,AND(U1191=1),AND(V1191=1,OR(מרקובחצי[[#This Row],[עד ועד]]&lt;J1191,מרקובחצי[[#This Row],[עד ועד]]&gt;K1191)),W1191=1)),1,""))</f>
        <v/>
      </c>
      <c r="Q1192" s="19" t="str">
        <f>IF(מרקובחצי[[#This Row],[קבעה הפלגה?]]=1,"",IF(AND(מרקובחצי[[#This Row],[עד ועד]]&gt;31,OR(מרקובחצי[[#This Row],[CycleNumber]]=1,AND(U1191=1),AND(V1191=1,מרקובחצי[[#This Row],[עד ועד]]&gt;K1191),AND(W1191=1,OR(מרקובחצי[[#This Row],[עד ועד]]&gt;K1191,מרקובחצי[[#This Row],[עד ועד]]&lt;J1191)))),1,""))</f>
        <v/>
      </c>
      <c r="R1192" s="19" t="str">
        <f>IF(מרקובחצי[[#This Row],[CycleNumber]]&gt;1,IF(AND(O1191=1,מרקובחצי[[#This Row],[עד ועד]]&lt;29),1,""),"")</f>
        <v/>
      </c>
      <c r="S1192" s="19" t="str">
        <f>IF(מרקובחצי[[#This Row],[CycleNumber]]&gt;1,IF(OR(AND(O1191=1,מרקובחצי[[#This Row],[עד ועד]]&gt;28),AND(P1191=1),AND(Q1191=1,מרקובחצי[[#This Row],[עד ועד]]&lt;32)),1,""),"")</f>
        <v/>
      </c>
      <c r="T1192" s="19" t="str">
        <f>IF(מרקובחצי[[#This Row],[CycleNumber]]&gt;1,IF(AND(Q1191=1,מרקובחצי[[#This Row],[עד ועד]]&gt;31),1,""),"")</f>
        <v/>
      </c>
      <c r="U1192" s="19" t="str">
        <f>IF(מרקובחצי[[#This Row],[CycleNumber]]&gt;1,IF(AND(R1191=1,מרקובחצי[[#This Row],[עד ועד]]&lt;29),1,IF(AND(U1191=1,NOT(OR(מרקובחצי[[#This Row],[עד ועד]]&lt;J1191,מרקובחצי[[#This Row],[עד ועד]]&gt;K1191))),1,"")),"")</f>
        <v/>
      </c>
      <c r="V1192" s="19">
        <f>IF(מרקובחצי[[#This Row],[CycleNumber]]&gt;1,IF(AND(SUM(R1191:T1191)=1,מרקובחצי[[#This Row],[עד ועד]]&gt;28,מרקובחצי[[#This Row],[עד ועד]]&lt;32),1,IF(OR(S1191=1,AND(R1191=1,מרקובחצי[[#This Row],[עד ועד]]&gt;28),AND(T1191=1,מרקובחצי[[#This Row],[עד ועד]]&lt;32)),1,IF(AND(V1191=1,NOT(OR(מרקובחצי[[#This Row],[עד ועד]]&lt;J1191,מרקובחצי[[#This Row],[עד ועד]]&gt;K1191))),1,""))),"")</f>
        <v>1</v>
      </c>
      <c r="W1192" s="19" t="str">
        <f>IF(מרקובחצי[[#This Row],[CycleNumber]]&gt;1,IF(AND(T1191=1,מרקובחצי[[#This Row],[עד ועד]]&gt;31),1,IF(AND(W1191=1,NOT(OR(מרקובחצי[[#This Row],[עד ועד]]&lt;J1191,מרקובחצי[[#This Row],[עד ועד]]&gt;K1191))),1,"")),"")</f>
        <v/>
      </c>
      <c r="X1192" s="19" t="str">
        <f>IF(AND(מרקובחצי[[#This Row],[CycleNumber]]&lt;$B1193,SUM(מרקובחצי[[#This Row],[11]],R1193)=2),1,"")</f>
        <v/>
      </c>
      <c r="Y1192" s="19" t="str">
        <f>IF(AND(מרקובחצי[[#This Row],[CycleNumber]]&lt;$B1193,SUM(מרקובחצי[[#This Row],[11]],S1193)=2),1,"")</f>
        <v/>
      </c>
      <c r="Z1192" s="19" t="str">
        <f>IF(AND(מרקובחצי[[#This Row],[CycleNumber]]&lt;$B1193,SUM(מרקובחצי[[#This Row],[13]],S1193)=2),1,"")</f>
        <v/>
      </c>
      <c r="AA1192" s="19" t="str">
        <f>IF(AND(מרקובחצי[[#This Row],[CycleNumber]]&lt;$B1193,SUM(מרקובחצי[[#This Row],[13]],T1193)=2),1,"")</f>
        <v/>
      </c>
      <c r="AB1192" s="19" t="str">
        <f>IF(AND(מרקובחצי[[#This Row],[CycleNumber]]&lt;$B1193,SUM(מרקובחצי[[#This Row],[21]],U1193)=2),1,"")</f>
        <v/>
      </c>
      <c r="AC1192" s="19" t="str">
        <f>IF(AND(מרקובחצי[[#This Row],[CycleNumber]]&lt;$B1193,SUM(מרקובחצי[[#This Row],[21]],V1193)=2),1,"")</f>
        <v/>
      </c>
      <c r="AD1192" s="19" t="str">
        <f>IF(AND(מרקובחצי[[#This Row],[CycleNumber]]&lt;$B1193,SUM(מרקובחצי[[#This Row],[23]],V1193)=2),1,"")</f>
        <v/>
      </c>
      <c r="AE1192" s="19" t="str">
        <f>IF(AND(מרקובחצי[[#This Row],[CycleNumber]]&lt;$B1193,SUM(מרקובחצי[[#This Row],[23]],W1193)=2),1,"")</f>
        <v/>
      </c>
      <c r="AF1192" s="19" t="str">
        <f>IF(AND(מרקובחצי[[#This Row],[CycleNumber]]&lt;$B1193,SUM(מרקובחצי[[#This Row],[31]],O1193)=2),1,"")</f>
        <v/>
      </c>
      <c r="AG1192" s="19" t="str">
        <f>IF(AND(מרקובחצי[[#This Row],[CycleNumber]]&lt;$B1193,SUM(מרקובחצי[[#This Row],[31]],P1193)=2),1,"")</f>
        <v/>
      </c>
      <c r="AH1192" s="19" t="str">
        <f>IF(AND(מרקובחצי[[#This Row],[CycleNumber]]&lt;$B1193,SUM(מרקובחצי[[#This Row],[31]],Q1193)=2),1,"")</f>
        <v/>
      </c>
      <c r="AI1192" s="19" t="str">
        <f>IF(AND(מרקובחצי[[#This Row],[CycleNumber]]&lt;$B1193,SUM(U1192:U1193)=2),1,"")</f>
        <v/>
      </c>
      <c r="AJ1192" s="19">
        <f>IF(AND(מרקובחצי[[#This Row],[CycleNumber]]&lt;$B1193,SUM(מרקובחצי[[#This Row],[32]],O1193)=2),1,"")</f>
        <v>1</v>
      </c>
      <c r="AK1192" s="19" t="str">
        <f>IF(AND(מרקובחצי[[#This Row],[CycleNumber]]&lt;$B1193,SUM(מרקובחצי[[#This Row],[32]],P1193)=2),1,"")</f>
        <v/>
      </c>
      <c r="AL1192" s="19" t="str">
        <f>IF(AND(מרקובחצי[[#This Row],[CycleNumber]]&lt;$B1193,SUM(מרקובחצי[[#This Row],[32]],Q1193)=2),1,"")</f>
        <v/>
      </c>
      <c r="AM1192" s="19" t="str">
        <f>IF(AND(מרקובחצי[[#This Row],[CycleNumber]]&lt;$B1193,SUM(V1192:V1193)=2),1,"")</f>
        <v/>
      </c>
      <c r="AN1192" s="19" t="str">
        <f>IF(AND(מרקובחצי[[#This Row],[CycleNumber]]&lt;$B1193,SUM(מרקובחצי[[#This Row],[33]],O1193)=2),1,"")</f>
        <v/>
      </c>
      <c r="AO1192" s="19" t="str">
        <f>IF(AND(מרקובחצי[[#This Row],[CycleNumber]]&lt;$B1193,SUM(מרקובחצי[[#This Row],[33]],P1193)=2),1,"")</f>
        <v/>
      </c>
      <c r="AP1192" s="19" t="str">
        <f>IF(AND(מרקובחצי[[#This Row],[CycleNumber]]&lt;$B1193,SUM(מרקובחצי[[#This Row],[33]],Q1193)=2),1,"")</f>
        <v/>
      </c>
      <c r="AQ1192" s="19" t="str">
        <f>IF(AND(מרקובחצי[[#This Row],[CycleNumber]]&lt;$B1193,SUM(W1192:W1193)=2),1,"")</f>
        <v/>
      </c>
      <c r="AR1192" s="19" t="str">
        <f>IF(AND(מרקובחצי[[#This Row],[CycleNumber]]&lt;$B1193,SUM(מרקובחצי[[#This Row],[12]],S1193)=2),1,"")</f>
        <v/>
      </c>
      <c r="AS1192" s="19" t="str">
        <f>IF(AND(מרקובחצי[[#This Row],[CycleNumber]]&lt;$B1193,SUM(מרקובחצי[[#This Row],[22]],V1193)=2),1,"")</f>
        <v/>
      </c>
      <c r="AT1192" s="21">
        <f>SUM(מרקובחצי[[#This Row],[11]:[33]])</f>
        <v>1</v>
      </c>
    </row>
    <row r="1193" spans="1:46" ht="15.6" x14ac:dyDescent="0.25">
      <c r="A1193" s="19" t="s">
        <v>127</v>
      </c>
      <c r="B1193" s="19">
        <v>4</v>
      </c>
      <c r="C1193">
        <v>26</v>
      </c>
      <c r="D1193" s="19">
        <f>מרקובחצי[[#This Row],[LengthofCycle]]+1</f>
        <v>27</v>
      </c>
      <c r="E1193" t="str">
        <f>IF(IFERROR(LOOKUP(מרקובחצי[[#This Row],[ClientID]],קביעויות[הפלגה]),FALSE)=מרקובחצי[[#This Row],[ClientID]],1,"")</f>
        <v/>
      </c>
      <c r="F1193" t="str">
        <f>IF(IFERROR(LOOKUP(מרקובחצי[[#This Row],[ClientID]],סוגחציקבוע[S31]),FALSE)=מרקובחצי[[#This Row],[ClientID]],1,"")</f>
        <v/>
      </c>
      <c r="G1193">
        <f>IF(IFERROR(LOOKUP(מרקובחצי[[#This Row],[ClientID]],סוגחציקבוע[S32]),FALSE)=מרקובחצי[[#This Row],[ClientID]],1,"")</f>
        <v>1</v>
      </c>
      <c r="H1193" t="str">
        <f>IF(IFERROR(LOOKUP(מרקובחצי[[#This Row],[ClientID]],סוגחציקבוע[S33]),FALSE)=מרקובחצי[[#This Row],[ClientID]],1,"")</f>
        <v/>
      </c>
      <c r="I1193" t="str">
        <f>IF(IFERROR(LOOKUP(מרקובחצי[[#This Row],[ClientID]],סוגחציקבוע[S32&amp;33]),FALSE)=מרקובחצי[[#This Row],[ClientID]],1,"")</f>
        <v/>
      </c>
      <c r="J1193" s="19">
        <f>IF(SUM(מרקובחצי[[#This Row],[11]:[13]])=1,מרקובחצי[[#This Row],[עד ועד]],IF(SUM(R1192:T1193)=1,IF(מרקובחצי[[#This Row],[עד ועד]]&lt;J1192,מרקובחצי[[#This Row],[עד ועד]],J1192),J1192))</f>
        <v>27</v>
      </c>
      <c r="K1193" s="19">
        <f>IF(SUM(מרקובחצי[[#This Row],[11]:[13]])=1,מרקובחצי[[#This Row],[עד ועד]],IF(SUM(R1192:T1193)=1,IF(מרקובחצי[[#This Row],[עד ועד]]&gt;K1192,מרקובחצי[[#This Row],[עד ועד]],K1192),K1192))</f>
        <v>27</v>
      </c>
      <c r="L1193" s="19" t="str">
        <f>IF(AND(SUM(מרקובחצי[[#This Row],[31]:[33]])=1,SUM(U1192:W1192)=0),מרקובחצי[[#This Row],[מקס]]-מרקובחצי[[#This Row],[מינ]],"")</f>
        <v/>
      </c>
      <c r="M119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193" s="19" t="str">
        <f t="shared" si="18"/>
        <v>S32</v>
      </c>
      <c r="O1193" s="19">
        <f>IF(מרקובחצי[[#This Row],[קבעה הפלגה?]]=1,"",IF(AND(מרקובחצי[[#This Row],[עד ועד]]&lt;29,OR(מרקובחצי[[#This Row],[CycleNumber]]=1,AND(U1192=1,OR(מרקובחצי[[#This Row],[עד ועד]]&lt;J1192,מרקובחצי[[#This Row],[עד ועד]]&gt;K1192)),AND(V1192=1,מרקובחצי[[#This Row],[עד ועד]]&lt;J1192),W1192=1)),1,""))</f>
        <v>1</v>
      </c>
      <c r="P1193" s="19" t="str">
        <f>IF(מרקובחצי[[#This Row],[קבעה הפלגה?]]=1,"",IF(AND(מרקובחצי[[#This Row],[עד ועד]]&gt;28,מרקובחצי[[#This Row],[עד ועד]]&lt;32,OR(מרקובחצי[[#This Row],[CycleNumber]]=1,AND(U1192=1),AND(V1192=1,OR(מרקובחצי[[#This Row],[עד ועד]]&lt;J1192,מרקובחצי[[#This Row],[עד ועד]]&gt;K1192)),W1192=1)),1,""))</f>
        <v/>
      </c>
      <c r="Q1193" s="19" t="str">
        <f>IF(מרקובחצי[[#This Row],[קבעה הפלגה?]]=1,"",IF(AND(מרקובחצי[[#This Row],[עד ועד]]&gt;31,OR(מרקובחצי[[#This Row],[CycleNumber]]=1,AND(U1192=1),AND(V1192=1,מרקובחצי[[#This Row],[עד ועד]]&gt;K1192),AND(W1192=1,OR(מרקובחצי[[#This Row],[עד ועד]]&gt;K1192,מרקובחצי[[#This Row],[עד ועד]]&lt;J1192)))),1,""))</f>
        <v/>
      </c>
      <c r="R1193" s="19" t="str">
        <f>IF(מרקובחצי[[#This Row],[CycleNumber]]&gt;1,IF(AND(O1192=1,מרקובחצי[[#This Row],[עד ועד]]&lt;29),1,""),"")</f>
        <v/>
      </c>
      <c r="S1193" s="19" t="str">
        <f>IF(מרקובחצי[[#This Row],[CycleNumber]]&gt;1,IF(OR(AND(O1192=1,מרקובחצי[[#This Row],[עד ועד]]&gt;28),AND(P1192=1),AND(Q1192=1,מרקובחצי[[#This Row],[עד ועד]]&lt;32)),1,""),"")</f>
        <v/>
      </c>
      <c r="T1193" s="19" t="str">
        <f>IF(מרקובחצי[[#This Row],[CycleNumber]]&gt;1,IF(AND(Q1192=1,מרקובחצי[[#This Row],[עד ועד]]&gt;31),1,""),"")</f>
        <v/>
      </c>
      <c r="U1193" s="19" t="str">
        <f>IF(מרקובחצי[[#This Row],[CycleNumber]]&gt;1,IF(AND(R1192=1,מרקובחצי[[#This Row],[עד ועד]]&lt;29),1,IF(AND(U1192=1,NOT(OR(מרקובחצי[[#This Row],[עד ועד]]&lt;J1192,מרקובחצי[[#This Row],[עד ועד]]&gt;K1192))),1,"")),"")</f>
        <v/>
      </c>
      <c r="V1193" s="19" t="str">
        <f>IF(מרקובחצי[[#This Row],[CycleNumber]]&gt;1,IF(AND(SUM(R1192:T1192)=1,מרקובחצי[[#This Row],[עד ועד]]&gt;28,מרקובחצי[[#This Row],[עד ועד]]&lt;32),1,IF(OR(S1192=1,AND(R1192=1,מרקובחצי[[#This Row],[עד ועד]]&gt;28),AND(T1192=1,מרקובחצי[[#This Row],[עד ועד]]&lt;32)),1,IF(AND(V1192=1,NOT(OR(מרקובחצי[[#This Row],[עד ועד]]&lt;J1192,מרקובחצי[[#This Row],[עד ועד]]&gt;K1192))),1,""))),"")</f>
        <v/>
      </c>
      <c r="W1193" s="19" t="str">
        <f>IF(מרקובחצי[[#This Row],[CycleNumber]]&gt;1,IF(AND(T1192=1,מרקובחצי[[#This Row],[עד ועד]]&gt;31),1,IF(AND(W1192=1,NOT(OR(מרקובחצי[[#This Row],[עד ועד]]&lt;J1192,מרקובחצי[[#This Row],[עד ועד]]&gt;K1192))),1,"")),"")</f>
        <v/>
      </c>
      <c r="X1193" s="19" t="str">
        <f>IF(AND(מרקובחצי[[#This Row],[CycleNumber]]&lt;$B1194,SUM(מרקובחצי[[#This Row],[11]],R1194)=2),1,"")</f>
        <v/>
      </c>
      <c r="Y1193" s="19">
        <f>IF(AND(מרקובחצי[[#This Row],[CycleNumber]]&lt;$B1194,SUM(מרקובחצי[[#This Row],[11]],S1194)=2),1,"")</f>
        <v>1</v>
      </c>
      <c r="Z1193" s="19" t="str">
        <f>IF(AND(מרקובחצי[[#This Row],[CycleNumber]]&lt;$B1194,SUM(מרקובחצי[[#This Row],[13]],S1194)=2),1,"")</f>
        <v/>
      </c>
      <c r="AA1193" s="19" t="str">
        <f>IF(AND(מרקובחצי[[#This Row],[CycleNumber]]&lt;$B1194,SUM(מרקובחצי[[#This Row],[13]],T1194)=2),1,"")</f>
        <v/>
      </c>
      <c r="AB1193" s="19" t="str">
        <f>IF(AND(מרקובחצי[[#This Row],[CycleNumber]]&lt;$B1194,SUM(מרקובחצי[[#This Row],[21]],U1194)=2),1,"")</f>
        <v/>
      </c>
      <c r="AC1193" s="19" t="str">
        <f>IF(AND(מרקובחצי[[#This Row],[CycleNumber]]&lt;$B1194,SUM(מרקובחצי[[#This Row],[21]],V1194)=2),1,"")</f>
        <v/>
      </c>
      <c r="AD1193" s="19" t="str">
        <f>IF(AND(מרקובחצי[[#This Row],[CycleNumber]]&lt;$B1194,SUM(מרקובחצי[[#This Row],[23]],V1194)=2),1,"")</f>
        <v/>
      </c>
      <c r="AE1193" s="19" t="str">
        <f>IF(AND(מרקובחצי[[#This Row],[CycleNumber]]&lt;$B1194,SUM(מרקובחצי[[#This Row],[23]],W1194)=2),1,"")</f>
        <v/>
      </c>
      <c r="AF1193" s="19" t="str">
        <f>IF(AND(מרקובחצי[[#This Row],[CycleNumber]]&lt;$B1194,SUM(מרקובחצי[[#This Row],[31]],O1194)=2),1,"")</f>
        <v/>
      </c>
      <c r="AG1193" s="19" t="str">
        <f>IF(AND(מרקובחצי[[#This Row],[CycleNumber]]&lt;$B1194,SUM(מרקובחצי[[#This Row],[31]],P1194)=2),1,"")</f>
        <v/>
      </c>
      <c r="AH1193" s="19" t="str">
        <f>IF(AND(מרקובחצי[[#This Row],[CycleNumber]]&lt;$B1194,SUM(מרקובחצי[[#This Row],[31]],Q1194)=2),1,"")</f>
        <v/>
      </c>
      <c r="AI1193" s="19" t="str">
        <f>IF(AND(מרקובחצי[[#This Row],[CycleNumber]]&lt;$B1194,SUM(U1193:U1194)=2),1,"")</f>
        <v/>
      </c>
      <c r="AJ1193" s="19" t="str">
        <f>IF(AND(מרקובחצי[[#This Row],[CycleNumber]]&lt;$B1194,SUM(מרקובחצי[[#This Row],[32]],O1194)=2),1,"")</f>
        <v/>
      </c>
      <c r="AK1193" s="19" t="str">
        <f>IF(AND(מרקובחצי[[#This Row],[CycleNumber]]&lt;$B1194,SUM(מרקובחצי[[#This Row],[32]],P1194)=2),1,"")</f>
        <v/>
      </c>
      <c r="AL1193" s="19" t="str">
        <f>IF(AND(מרקובחצי[[#This Row],[CycleNumber]]&lt;$B1194,SUM(מרקובחצי[[#This Row],[32]],Q1194)=2),1,"")</f>
        <v/>
      </c>
      <c r="AM1193" s="19" t="str">
        <f>IF(AND(מרקובחצי[[#This Row],[CycleNumber]]&lt;$B1194,SUM(V1193:V1194)=2),1,"")</f>
        <v/>
      </c>
      <c r="AN1193" s="19" t="str">
        <f>IF(AND(מרקובחצי[[#This Row],[CycleNumber]]&lt;$B1194,SUM(מרקובחצי[[#This Row],[33]],O1194)=2),1,"")</f>
        <v/>
      </c>
      <c r="AO1193" s="19" t="str">
        <f>IF(AND(מרקובחצי[[#This Row],[CycleNumber]]&lt;$B1194,SUM(מרקובחצי[[#This Row],[33]],P1194)=2),1,"")</f>
        <v/>
      </c>
      <c r="AP1193" s="19" t="str">
        <f>IF(AND(מרקובחצי[[#This Row],[CycleNumber]]&lt;$B1194,SUM(מרקובחצי[[#This Row],[33]],Q1194)=2),1,"")</f>
        <v/>
      </c>
      <c r="AQ1193" s="19" t="str">
        <f>IF(AND(מרקובחצי[[#This Row],[CycleNumber]]&lt;$B1194,SUM(W1193:W1194)=2),1,"")</f>
        <v/>
      </c>
      <c r="AR1193" s="19" t="str">
        <f>IF(AND(מרקובחצי[[#This Row],[CycleNumber]]&lt;$B1194,SUM(מרקובחצי[[#This Row],[12]],S1194)=2),1,"")</f>
        <v/>
      </c>
      <c r="AS1193" s="19" t="str">
        <f>IF(AND(מרקובחצי[[#This Row],[CycleNumber]]&lt;$B1194,SUM(מרקובחצי[[#This Row],[22]],V1194)=2),1,"")</f>
        <v/>
      </c>
      <c r="AT1193" s="21">
        <f>SUM(מרקובחצי[[#This Row],[11]:[33]])</f>
        <v>1</v>
      </c>
    </row>
    <row r="1194" spans="1:46" ht="15.6" x14ac:dyDescent="0.25">
      <c r="A1194" s="19" t="s">
        <v>127</v>
      </c>
      <c r="B1194" s="19">
        <v>5</v>
      </c>
      <c r="C1194">
        <v>31</v>
      </c>
      <c r="D1194" s="19">
        <f>מרקובחצי[[#This Row],[LengthofCycle]]+1</f>
        <v>32</v>
      </c>
      <c r="E1194" t="str">
        <f>IF(IFERROR(LOOKUP(מרקובחצי[[#This Row],[ClientID]],קביעויות[הפלגה]),FALSE)=מרקובחצי[[#This Row],[ClientID]],1,"")</f>
        <v/>
      </c>
      <c r="F1194" t="str">
        <f>IF(IFERROR(LOOKUP(מרקובחצי[[#This Row],[ClientID]],סוגחציקבוע[S31]),FALSE)=מרקובחצי[[#This Row],[ClientID]],1,"")</f>
        <v/>
      </c>
      <c r="G1194">
        <f>IF(IFERROR(LOOKUP(מרקובחצי[[#This Row],[ClientID]],סוגחציקבוע[S32]),FALSE)=מרקובחצי[[#This Row],[ClientID]],1,"")</f>
        <v>1</v>
      </c>
      <c r="H1194" t="str">
        <f>IF(IFERROR(LOOKUP(מרקובחצי[[#This Row],[ClientID]],סוגחציקבוע[S33]),FALSE)=מרקובחצי[[#This Row],[ClientID]],1,"")</f>
        <v/>
      </c>
      <c r="I1194" t="str">
        <f>IF(IFERROR(LOOKUP(מרקובחצי[[#This Row],[ClientID]],סוגחציקבוע[S32&amp;33]),FALSE)=מרקובחצי[[#This Row],[ClientID]],1,"")</f>
        <v/>
      </c>
      <c r="J1194" s="19">
        <f>IF(SUM(מרקובחצי[[#This Row],[11]:[13]])=1,מרקובחצי[[#This Row],[עד ועד]],IF(SUM(R1193:T1194)=1,IF(מרקובחצי[[#This Row],[עד ועד]]&lt;J1193,מרקובחצי[[#This Row],[עד ועד]],J1193),J1193))</f>
        <v>27</v>
      </c>
      <c r="K1194" s="19">
        <f>IF(SUM(מרקובחצי[[#This Row],[11]:[13]])=1,מרקובחצי[[#This Row],[עד ועד]],IF(SUM(R1193:T1194)=1,IF(מרקובחצי[[#This Row],[עד ועד]]&gt;K1193,מרקובחצי[[#This Row],[עד ועד]],K1193),K1193))</f>
        <v>32</v>
      </c>
      <c r="L1194" s="19" t="str">
        <f>IF(AND(SUM(מרקובחצי[[#This Row],[31]:[33]])=1,SUM(U1193:W1193)=0),מרקובחצי[[#This Row],[מקס]]-מרקובחצי[[#This Row],[מינ]],"")</f>
        <v/>
      </c>
      <c r="M119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194" s="19" t="str">
        <f t="shared" si="18"/>
        <v>S11</v>
      </c>
      <c r="O1194" s="19" t="str">
        <f>IF(מרקובחצי[[#This Row],[קבעה הפלגה?]]=1,"",IF(AND(מרקובחצי[[#This Row],[עד ועד]]&lt;29,OR(מרקובחצי[[#This Row],[CycleNumber]]=1,AND(U1193=1,OR(מרקובחצי[[#This Row],[עד ועד]]&lt;J1193,מרקובחצי[[#This Row],[עד ועד]]&gt;K1193)),AND(V1193=1,מרקובחצי[[#This Row],[עד ועד]]&lt;J1193),W1193=1)),1,""))</f>
        <v/>
      </c>
      <c r="P1194" s="19" t="str">
        <f>IF(מרקובחצי[[#This Row],[קבעה הפלגה?]]=1,"",IF(AND(מרקובחצי[[#This Row],[עד ועד]]&gt;28,מרקובחצי[[#This Row],[עד ועד]]&lt;32,OR(מרקובחצי[[#This Row],[CycleNumber]]=1,AND(U1193=1),AND(V1193=1,OR(מרקובחצי[[#This Row],[עד ועד]]&lt;J1193,מרקובחצי[[#This Row],[עד ועד]]&gt;K1193)),W1193=1)),1,""))</f>
        <v/>
      </c>
      <c r="Q1194" s="19" t="str">
        <f>IF(מרקובחצי[[#This Row],[קבעה הפלגה?]]=1,"",IF(AND(מרקובחצי[[#This Row],[עד ועד]]&gt;31,OR(מרקובחצי[[#This Row],[CycleNumber]]=1,AND(U1193=1),AND(V1193=1,מרקובחצי[[#This Row],[עד ועד]]&gt;K1193),AND(W1193=1,OR(מרקובחצי[[#This Row],[עד ועד]]&gt;K1193,מרקובחצי[[#This Row],[עד ועד]]&lt;J1193)))),1,""))</f>
        <v/>
      </c>
      <c r="R1194" s="19" t="str">
        <f>IF(מרקובחצי[[#This Row],[CycleNumber]]&gt;1,IF(AND(O1193=1,מרקובחצי[[#This Row],[עד ועד]]&lt;29),1,""),"")</f>
        <v/>
      </c>
      <c r="S1194" s="19">
        <f>IF(מרקובחצי[[#This Row],[CycleNumber]]&gt;1,IF(OR(AND(O1193=1,מרקובחצי[[#This Row],[עד ועד]]&gt;28),AND(P1193=1),AND(Q1193=1,מרקובחצי[[#This Row],[עד ועד]]&lt;32)),1,""),"")</f>
        <v>1</v>
      </c>
      <c r="T1194" s="19" t="str">
        <f>IF(מרקובחצי[[#This Row],[CycleNumber]]&gt;1,IF(AND(Q1193=1,מרקובחצי[[#This Row],[עד ועד]]&gt;31),1,""),"")</f>
        <v/>
      </c>
      <c r="U1194" s="19" t="str">
        <f>IF(מרקובחצי[[#This Row],[CycleNumber]]&gt;1,IF(AND(R1193=1,מרקובחצי[[#This Row],[עד ועד]]&lt;29),1,IF(AND(U1193=1,NOT(OR(מרקובחצי[[#This Row],[עד ועד]]&lt;J1193,מרקובחצי[[#This Row],[עד ועד]]&gt;K1193))),1,"")),"")</f>
        <v/>
      </c>
      <c r="V1194" s="19" t="str">
        <f>IF(מרקובחצי[[#This Row],[CycleNumber]]&gt;1,IF(AND(SUM(R1193:T1193)=1,מרקובחצי[[#This Row],[עד ועד]]&gt;28,מרקובחצי[[#This Row],[עד ועד]]&lt;32),1,IF(OR(S1193=1,AND(R1193=1,מרקובחצי[[#This Row],[עד ועד]]&gt;28),AND(T1193=1,מרקובחצי[[#This Row],[עד ועד]]&lt;32)),1,IF(AND(V1193=1,NOT(OR(מרקובחצי[[#This Row],[עד ועד]]&lt;J1193,מרקובחצי[[#This Row],[עד ועד]]&gt;K1193))),1,""))),"")</f>
        <v/>
      </c>
      <c r="W1194" s="19" t="str">
        <f>IF(מרקובחצי[[#This Row],[CycleNumber]]&gt;1,IF(AND(T1193=1,מרקובחצי[[#This Row],[עד ועד]]&gt;31),1,IF(AND(W1193=1,NOT(OR(מרקובחצי[[#This Row],[עד ועד]]&lt;J1193,מרקובחצי[[#This Row],[עד ועד]]&gt;K1193))),1,"")),"")</f>
        <v/>
      </c>
      <c r="X1194" s="19" t="str">
        <f>IF(AND(מרקובחצי[[#This Row],[CycleNumber]]&lt;$B1195,SUM(מרקובחצי[[#This Row],[11]],R1195)=2),1,"")</f>
        <v/>
      </c>
      <c r="Y1194" s="19" t="str">
        <f>IF(AND(מרקובחצי[[#This Row],[CycleNumber]]&lt;$B1195,SUM(מרקובחצי[[#This Row],[11]],S1195)=2),1,"")</f>
        <v/>
      </c>
      <c r="Z1194" s="19" t="str">
        <f>IF(AND(מרקובחצי[[#This Row],[CycleNumber]]&lt;$B1195,SUM(מרקובחצי[[#This Row],[13]],S1195)=2),1,"")</f>
        <v/>
      </c>
      <c r="AA1194" s="19" t="str">
        <f>IF(AND(מרקובחצי[[#This Row],[CycleNumber]]&lt;$B1195,SUM(מרקובחצי[[#This Row],[13]],T1195)=2),1,"")</f>
        <v/>
      </c>
      <c r="AB1194" s="19" t="str">
        <f>IF(AND(מרקובחצי[[#This Row],[CycleNumber]]&lt;$B1195,SUM(מרקובחצי[[#This Row],[21]],U1195)=2),1,"")</f>
        <v/>
      </c>
      <c r="AC1194" s="19" t="str">
        <f>IF(AND(מרקובחצי[[#This Row],[CycleNumber]]&lt;$B1195,SUM(מרקובחצי[[#This Row],[21]],V1195)=2),1,"")</f>
        <v/>
      </c>
      <c r="AD1194" s="19" t="str">
        <f>IF(AND(מרקובחצי[[#This Row],[CycleNumber]]&lt;$B1195,SUM(מרקובחצי[[#This Row],[23]],V1195)=2),1,"")</f>
        <v/>
      </c>
      <c r="AE1194" s="19" t="str">
        <f>IF(AND(מרקובחצי[[#This Row],[CycleNumber]]&lt;$B1195,SUM(מרקובחצי[[#This Row],[23]],W1195)=2),1,"")</f>
        <v/>
      </c>
      <c r="AF1194" s="19" t="str">
        <f>IF(AND(מרקובחצי[[#This Row],[CycleNumber]]&lt;$B1195,SUM(מרקובחצי[[#This Row],[31]],O1195)=2),1,"")</f>
        <v/>
      </c>
      <c r="AG1194" s="19" t="str">
        <f>IF(AND(מרקובחצי[[#This Row],[CycleNumber]]&lt;$B1195,SUM(מרקובחצי[[#This Row],[31]],P1195)=2),1,"")</f>
        <v/>
      </c>
      <c r="AH1194" s="19" t="str">
        <f>IF(AND(מרקובחצי[[#This Row],[CycleNumber]]&lt;$B1195,SUM(מרקובחצי[[#This Row],[31]],Q1195)=2),1,"")</f>
        <v/>
      </c>
      <c r="AI1194" s="19" t="str">
        <f>IF(AND(מרקובחצי[[#This Row],[CycleNumber]]&lt;$B1195,SUM(U1194:U1195)=2),1,"")</f>
        <v/>
      </c>
      <c r="AJ1194" s="19" t="str">
        <f>IF(AND(מרקובחצי[[#This Row],[CycleNumber]]&lt;$B1195,SUM(מרקובחצי[[#This Row],[32]],O1195)=2),1,"")</f>
        <v/>
      </c>
      <c r="AK1194" s="19" t="str">
        <f>IF(AND(מרקובחצי[[#This Row],[CycleNumber]]&lt;$B1195,SUM(מרקובחצי[[#This Row],[32]],P1195)=2),1,"")</f>
        <v/>
      </c>
      <c r="AL1194" s="19" t="str">
        <f>IF(AND(מרקובחצי[[#This Row],[CycleNumber]]&lt;$B1195,SUM(מרקובחצי[[#This Row],[32]],Q1195)=2),1,"")</f>
        <v/>
      </c>
      <c r="AM1194" s="19" t="str">
        <f>IF(AND(מרקובחצי[[#This Row],[CycleNumber]]&lt;$B1195,SUM(V1194:V1195)=2),1,"")</f>
        <v/>
      </c>
      <c r="AN1194" s="19" t="str">
        <f>IF(AND(מרקובחצי[[#This Row],[CycleNumber]]&lt;$B1195,SUM(מרקובחצי[[#This Row],[33]],O1195)=2),1,"")</f>
        <v/>
      </c>
      <c r="AO1194" s="19" t="str">
        <f>IF(AND(מרקובחצי[[#This Row],[CycleNumber]]&lt;$B1195,SUM(מרקובחצי[[#This Row],[33]],P1195)=2),1,"")</f>
        <v/>
      </c>
      <c r="AP1194" s="19" t="str">
        <f>IF(AND(מרקובחצי[[#This Row],[CycleNumber]]&lt;$B1195,SUM(מרקובחצי[[#This Row],[33]],Q1195)=2),1,"")</f>
        <v/>
      </c>
      <c r="AQ1194" s="19" t="str">
        <f>IF(AND(מרקובחצי[[#This Row],[CycleNumber]]&lt;$B1195,SUM(W1194:W1195)=2),1,"")</f>
        <v/>
      </c>
      <c r="AR1194" s="19" t="str">
        <f>IF(AND(מרקובחצי[[#This Row],[CycleNumber]]&lt;$B1195,SUM(מרקובחצי[[#This Row],[12]],S1195)=2),1,"")</f>
        <v/>
      </c>
      <c r="AS1194" s="19">
        <f>IF(AND(מרקובחצי[[#This Row],[CycleNumber]]&lt;$B1195,SUM(מרקובחצי[[#This Row],[22]],V1195)=2),1,"")</f>
        <v>1</v>
      </c>
      <c r="AT1194" s="21">
        <f>SUM(מרקובחצי[[#This Row],[11]:[33]])</f>
        <v>1</v>
      </c>
    </row>
    <row r="1195" spans="1:46" ht="15.6" x14ac:dyDescent="0.25">
      <c r="A1195" s="19" t="s">
        <v>127</v>
      </c>
      <c r="B1195" s="19">
        <v>6</v>
      </c>
      <c r="C1195">
        <v>33</v>
      </c>
      <c r="D1195" s="19">
        <f>מרקובחצי[[#This Row],[LengthofCycle]]+1</f>
        <v>34</v>
      </c>
      <c r="E1195" t="str">
        <f>IF(IFERROR(LOOKUP(מרקובחצי[[#This Row],[ClientID]],קביעויות[הפלגה]),FALSE)=מרקובחצי[[#This Row],[ClientID]],1,"")</f>
        <v/>
      </c>
      <c r="F1195" t="str">
        <f>IF(IFERROR(LOOKUP(מרקובחצי[[#This Row],[ClientID]],סוגחציקבוע[S31]),FALSE)=מרקובחצי[[#This Row],[ClientID]],1,"")</f>
        <v/>
      </c>
      <c r="G1195">
        <f>IF(IFERROR(LOOKUP(מרקובחצי[[#This Row],[ClientID]],סוגחציקבוע[S32]),FALSE)=מרקובחצי[[#This Row],[ClientID]],1,"")</f>
        <v>1</v>
      </c>
      <c r="H1195" t="str">
        <f>IF(IFERROR(LOOKUP(מרקובחצי[[#This Row],[ClientID]],סוגחציקבוע[S33]),FALSE)=מרקובחצי[[#This Row],[ClientID]],1,"")</f>
        <v/>
      </c>
      <c r="I1195" t="str">
        <f>IF(IFERROR(LOOKUP(מרקובחצי[[#This Row],[ClientID]],סוגחציקבוע[S32&amp;33]),FALSE)=מרקובחצי[[#This Row],[ClientID]],1,"")</f>
        <v/>
      </c>
      <c r="J1195" s="19">
        <f>IF(SUM(מרקובחצי[[#This Row],[11]:[13]])=1,מרקובחצי[[#This Row],[עד ועד]],IF(SUM(R1194:T1195)=1,IF(מרקובחצי[[#This Row],[עד ועד]]&lt;J1194,מרקובחצי[[#This Row],[עד ועד]],J1194),J1194))</f>
        <v>27</v>
      </c>
      <c r="K1195" s="19">
        <f>IF(SUM(מרקובחצי[[#This Row],[11]:[13]])=1,מרקובחצי[[#This Row],[עד ועד]],IF(SUM(R1194:T1195)=1,IF(מרקובחצי[[#This Row],[עד ועד]]&gt;K1194,מרקובחצי[[#This Row],[עד ועד]],K1194),K1194))</f>
        <v>34</v>
      </c>
      <c r="L1195" s="19">
        <f>IF(AND(SUM(מרקובחצי[[#This Row],[31]:[33]])=1,SUM(U1194:W1194)=0),מרקובחצי[[#This Row],[מקס]]-מרקובחצי[[#This Row],[מינ]],"")</f>
        <v>7</v>
      </c>
      <c r="M119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95" s="19" t="str">
        <f t="shared" si="18"/>
        <v>S22</v>
      </c>
      <c r="O1195" s="19" t="str">
        <f>IF(מרקובחצי[[#This Row],[קבעה הפלגה?]]=1,"",IF(AND(מרקובחצי[[#This Row],[עד ועד]]&lt;29,OR(מרקובחצי[[#This Row],[CycleNumber]]=1,AND(U1194=1,OR(מרקובחצי[[#This Row],[עד ועד]]&lt;J1194,מרקובחצי[[#This Row],[עד ועד]]&gt;K1194)),AND(V1194=1,מרקובחצי[[#This Row],[עד ועד]]&lt;J1194),W1194=1)),1,""))</f>
        <v/>
      </c>
      <c r="P1195" s="19" t="str">
        <f>IF(מרקובחצי[[#This Row],[קבעה הפלגה?]]=1,"",IF(AND(מרקובחצי[[#This Row],[עד ועד]]&gt;28,מרקובחצי[[#This Row],[עד ועד]]&lt;32,OR(מרקובחצי[[#This Row],[CycleNumber]]=1,AND(U1194=1),AND(V1194=1,OR(מרקובחצי[[#This Row],[עד ועד]]&lt;J1194,מרקובחצי[[#This Row],[עד ועד]]&gt;K1194)),W1194=1)),1,""))</f>
        <v/>
      </c>
      <c r="Q1195" s="19" t="str">
        <f>IF(מרקובחצי[[#This Row],[קבעה הפלגה?]]=1,"",IF(AND(מרקובחצי[[#This Row],[עד ועד]]&gt;31,OR(מרקובחצי[[#This Row],[CycleNumber]]=1,AND(U1194=1),AND(V1194=1,מרקובחצי[[#This Row],[עד ועד]]&gt;K1194),AND(W1194=1,OR(מרקובחצי[[#This Row],[עד ועד]]&gt;K1194,מרקובחצי[[#This Row],[עד ועד]]&lt;J1194)))),1,""))</f>
        <v/>
      </c>
      <c r="R1195" s="19" t="str">
        <f>IF(מרקובחצי[[#This Row],[CycleNumber]]&gt;1,IF(AND(O1194=1,מרקובחצי[[#This Row],[עד ועד]]&lt;29),1,""),"")</f>
        <v/>
      </c>
      <c r="S1195" s="19" t="str">
        <f>IF(מרקובחצי[[#This Row],[CycleNumber]]&gt;1,IF(OR(AND(O1194=1,מרקובחצי[[#This Row],[עד ועד]]&gt;28),AND(P1194=1),AND(Q1194=1,מרקובחצי[[#This Row],[עד ועד]]&lt;32)),1,""),"")</f>
        <v/>
      </c>
      <c r="T1195" s="19" t="str">
        <f>IF(מרקובחצי[[#This Row],[CycleNumber]]&gt;1,IF(AND(Q1194=1,מרקובחצי[[#This Row],[עד ועד]]&gt;31),1,""),"")</f>
        <v/>
      </c>
      <c r="U1195" s="19" t="str">
        <f>IF(מרקובחצי[[#This Row],[CycleNumber]]&gt;1,IF(AND(R1194=1,מרקובחצי[[#This Row],[עד ועד]]&lt;29),1,IF(AND(U1194=1,NOT(OR(מרקובחצי[[#This Row],[עד ועד]]&lt;J1194,מרקובחצי[[#This Row],[עד ועד]]&gt;K1194))),1,"")),"")</f>
        <v/>
      </c>
      <c r="V1195" s="19">
        <f>IF(מרקובחצי[[#This Row],[CycleNumber]]&gt;1,IF(AND(SUM(R1194:T1194)=1,מרקובחצי[[#This Row],[עד ועד]]&gt;28,מרקובחצי[[#This Row],[עד ועד]]&lt;32),1,IF(OR(S1194=1,AND(R1194=1,מרקובחצי[[#This Row],[עד ועד]]&gt;28),AND(T1194=1,מרקובחצי[[#This Row],[עד ועד]]&lt;32)),1,IF(AND(V1194=1,NOT(OR(מרקובחצי[[#This Row],[עד ועד]]&lt;J1194,מרקובחצי[[#This Row],[עד ועד]]&gt;K1194))),1,""))),"")</f>
        <v>1</v>
      </c>
      <c r="W1195" s="19" t="str">
        <f>IF(מרקובחצי[[#This Row],[CycleNumber]]&gt;1,IF(AND(T1194=1,מרקובחצי[[#This Row],[עד ועד]]&gt;31),1,IF(AND(W1194=1,NOT(OR(מרקובחצי[[#This Row],[עד ועד]]&lt;J1194,מרקובחצי[[#This Row],[עד ועד]]&gt;K1194))),1,"")),"")</f>
        <v/>
      </c>
      <c r="X1195" s="19" t="str">
        <f>IF(AND(מרקובחצי[[#This Row],[CycleNumber]]&lt;$B1196,SUM(מרקובחצי[[#This Row],[11]],R1196)=2),1,"")</f>
        <v/>
      </c>
      <c r="Y1195" s="19" t="str">
        <f>IF(AND(מרקובחצי[[#This Row],[CycleNumber]]&lt;$B1196,SUM(מרקובחצי[[#This Row],[11]],S1196)=2),1,"")</f>
        <v/>
      </c>
      <c r="Z1195" s="19" t="str">
        <f>IF(AND(מרקובחצי[[#This Row],[CycleNumber]]&lt;$B1196,SUM(מרקובחצי[[#This Row],[13]],S1196)=2),1,"")</f>
        <v/>
      </c>
      <c r="AA1195" s="19" t="str">
        <f>IF(AND(מרקובחצי[[#This Row],[CycleNumber]]&lt;$B1196,SUM(מרקובחצי[[#This Row],[13]],T1196)=2),1,"")</f>
        <v/>
      </c>
      <c r="AB1195" s="19" t="str">
        <f>IF(AND(מרקובחצי[[#This Row],[CycleNumber]]&lt;$B1196,SUM(מרקובחצי[[#This Row],[21]],U1196)=2),1,"")</f>
        <v/>
      </c>
      <c r="AC1195" s="19" t="str">
        <f>IF(AND(מרקובחצי[[#This Row],[CycleNumber]]&lt;$B1196,SUM(מרקובחצי[[#This Row],[21]],V1196)=2),1,"")</f>
        <v/>
      </c>
      <c r="AD1195" s="19" t="str">
        <f>IF(AND(מרקובחצי[[#This Row],[CycleNumber]]&lt;$B1196,SUM(מרקובחצי[[#This Row],[23]],V1196)=2),1,"")</f>
        <v/>
      </c>
      <c r="AE1195" s="19" t="str">
        <f>IF(AND(מרקובחצי[[#This Row],[CycleNumber]]&lt;$B1196,SUM(מרקובחצי[[#This Row],[23]],W1196)=2),1,"")</f>
        <v/>
      </c>
      <c r="AF1195" s="19" t="str">
        <f>IF(AND(מרקובחצי[[#This Row],[CycleNumber]]&lt;$B1196,SUM(מרקובחצי[[#This Row],[31]],O1196)=2),1,"")</f>
        <v/>
      </c>
      <c r="AG1195" s="19" t="str">
        <f>IF(AND(מרקובחצי[[#This Row],[CycleNumber]]&lt;$B1196,SUM(מרקובחצי[[#This Row],[31]],P1196)=2),1,"")</f>
        <v/>
      </c>
      <c r="AH1195" s="19" t="str">
        <f>IF(AND(מרקובחצי[[#This Row],[CycleNumber]]&lt;$B1196,SUM(מרקובחצי[[#This Row],[31]],Q1196)=2),1,"")</f>
        <v/>
      </c>
      <c r="AI1195" s="19" t="str">
        <f>IF(AND(מרקובחצי[[#This Row],[CycleNumber]]&lt;$B1196,SUM(U1195:U1196)=2),1,"")</f>
        <v/>
      </c>
      <c r="AJ1195" s="19" t="str">
        <f>IF(AND(מרקובחצי[[#This Row],[CycleNumber]]&lt;$B1196,SUM(מרקובחצי[[#This Row],[32]],O1196)=2),1,"")</f>
        <v/>
      </c>
      <c r="AK1195" s="19" t="str">
        <f>IF(AND(מרקובחצי[[#This Row],[CycleNumber]]&lt;$B1196,SUM(מרקובחצי[[#This Row],[32]],P1196)=2),1,"")</f>
        <v/>
      </c>
      <c r="AL1195" s="19" t="str">
        <f>IF(AND(מרקובחצי[[#This Row],[CycleNumber]]&lt;$B1196,SUM(מרקובחצי[[#This Row],[32]],Q1196)=2),1,"")</f>
        <v/>
      </c>
      <c r="AM1195" s="19" t="str">
        <f>IF(AND(מרקובחצי[[#This Row],[CycleNumber]]&lt;$B1196,SUM(V1195:V1196)=2),1,"")</f>
        <v/>
      </c>
      <c r="AN1195" s="19" t="str">
        <f>IF(AND(מרקובחצי[[#This Row],[CycleNumber]]&lt;$B1196,SUM(מרקובחצי[[#This Row],[33]],O1196)=2),1,"")</f>
        <v/>
      </c>
      <c r="AO1195" s="19" t="str">
        <f>IF(AND(מרקובחצי[[#This Row],[CycleNumber]]&lt;$B1196,SUM(מרקובחצי[[#This Row],[33]],P1196)=2),1,"")</f>
        <v/>
      </c>
      <c r="AP1195" s="19" t="str">
        <f>IF(AND(מרקובחצי[[#This Row],[CycleNumber]]&lt;$B1196,SUM(מרקובחצי[[#This Row],[33]],Q1196)=2),1,"")</f>
        <v/>
      </c>
      <c r="AQ1195" s="19" t="str">
        <f>IF(AND(מרקובחצי[[#This Row],[CycleNumber]]&lt;$B1196,SUM(W1195:W1196)=2),1,"")</f>
        <v/>
      </c>
      <c r="AR1195" s="19" t="str">
        <f>IF(AND(מרקובחצי[[#This Row],[CycleNumber]]&lt;$B1196,SUM(מרקובחצי[[#This Row],[12]],S1196)=2),1,"")</f>
        <v/>
      </c>
      <c r="AS1195" s="19" t="str">
        <f>IF(AND(מרקובחצי[[#This Row],[CycleNumber]]&lt;$B1196,SUM(מרקובחצי[[#This Row],[22]],V1196)=2),1,"")</f>
        <v/>
      </c>
      <c r="AT1195" s="21">
        <f>SUM(מרקובחצי[[#This Row],[11]:[33]])</f>
        <v>1</v>
      </c>
    </row>
    <row r="1196" spans="1:46" ht="15.6" x14ac:dyDescent="0.25">
      <c r="A1196" s="19" t="s">
        <v>129</v>
      </c>
      <c r="B1196" s="19">
        <v>1</v>
      </c>
      <c r="C1196">
        <v>26</v>
      </c>
      <c r="D1196" s="19">
        <f>מרקובחצי[[#This Row],[LengthofCycle]]+1</f>
        <v>27</v>
      </c>
      <c r="E1196" t="str">
        <f>IF(IFERROR(LOOKUP(מרקובחצי[[#This Row],[ClientID]],קביעויות[הפלגה]),FALSE)=מרקובחצי[[#This Row],[ClientID]],1,"")</f>
        <v/>
      </c>
      <c r="F1196">
        <f>IF(IFERROR(LOOKUP(מרקובחצי[[#This Row],[ClientID]],סוגחציקבוע[S31]),FALSE)=מרקובחצי[[#This Row],[ClientID]],1,"")</f>
        <v>1</v>
      </c>
      <c r="G1196" t="str">
        <f>IF(IFERROR(LOOKUP(מרקובחצי[[#This Row],[ClientID]],סוגחציקבוע[S32]),FALSE)=מרקובחצי[[#This Row],[ClientID]],1,"")</f>
        <v/>
      </c>
      <c r="H1196" t="str">
        <f>IF(IFERROR(LOOKUP(מרקובחצי[[#This Row],[ClientID]],סוגחציקבוע[S33]),FALSE)=מרקובחצי[[#This Row],[ClientID]],1,"")</f>
        <v/>
      </c>
      <c r="I1196" t="str">
        <f>IF(IFERROR(LOOKUP(מרקובחצי[[#This Row],[ClientID]],סוגחציקבוע[S32&amp;33]),FALSE)=מרקובחצי[[#This Row],[ClientID]],1,"")</f>
        <v/>
      </c>
      <c r="J1196" s="19">
        <f>IF(SUM(מרקובחצי[[#This Row],[11]:[13]])=1,מרקובחצי[[#This Row],[עד ועד]],IF(SUM(R1195:T1196)=1,IF(מרקובחצי[[#This Row],[עד ועד]]&lt;J1195,מרקובחצי[[#This Row],[עד ועד]],J1195),J1195))</f>
        <v>27</v>
      </c>
      <c r="K1196" s="19">
        <f>IF(SUM(מרקובחצי[[#This Row],[11]:[13]])=1,מרקובחצי[[#This Row],[עד ועד]],IF(SUM(R1195:T1196)=1,IF(מרקובחצי[[#This Row],[עד ועד]]&gt;K1195,מרקובחצי[[#This Row],[עד ועד]],K1195),K1195))</f>
        <v>27</v>
      </c>
      <c r="L1196" s="19" t="str">
        <f>IF(AND(SUM(מרקובחצי[[#This Row],[31]:[33]])=1,SUM(U1195:W1195)=0),מרקובחצי[[#This Row],[מקס]]-מרקובחצי[[#This Row],[מינ]],"")</f>
        <v/>
      </c>
      <c r="M119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196" s="19" t="str">
        <f t="shared" si="18"/>
        <v>S32</v>
      </c>
      <c r="O1196" s="19">
        <f>IF(מרקובחצי[[#This Row],[קבעה הפלגה?]]=1,"",IF(AND(מרקובחצי[[#This Row],[עד ועד]]&lt;29,OR(מרקובחצי[[#This Row],[CycleNumber]]=1,AND(U1195=1,OR(מרקובחצי[[#This Row],[עד ועד]]&lt;J1195,מרקובחצי[[#This Row],[עד ועד]]&gt;K1195)),AND(V1195=1,מרקובחצי[[#This Row],[עד ועד]]&lt;J1195),W1195=1)),1,""))</f>
        <v>1</v>
      </c>
      <c r="P1196" s="19" t="str">
        <f>IF(מרקובחצי[[#This Row],[קבעה הפלגה?]]=1,"",IF(AND(מרקובחצי[[#This Row],[עד ועד]]&gt;28,מרקובחצי[[#This Row],[עד ועד]]&lt;32,OR(מרקובחצי[[#This Row],[CycleNumber]]=1,AND(U1195=1),AND(V1195=1,OR(מרקובחצי[[#This Row],[עד ועד]]&lt;J1195,מרקובחצי[[#This Row],[עד ועד]]&gt;K1195)),W1195=1)),1,""))</f>
        <v/>
      </c>
      <c r="Q1196" s="19" t="str">
        <f>IF(מרקובחצי[[#This Row],[קבעה הפלגה?]]=1,"",IF(AND(מרקובחצי[[#This Row],[עד ועד]]&gt;31,OR(מרקובחצי[[#This Row],[CycleNumber]]=1,AND(U1195=1),AND(V1195=1,מרקובחצי[[#This Row],[עד ועד]]&gt;K1195),AND(W1195=1,OR(מרקובחצי[[#This Row],[עד ועד]]&gt;K1195,מרקובחצי[[#This Row],[עד ועד]]&lt;J1195)))),1,""))</f>
        <v/>
      </c>
      <c r="R1196" s="19" t="str">
        <f>IF(מרקובחצי[[#This Row],[CycleNumber]]&gt;1,IF(AND(O1195=1,מרקובחצי[[#This Row],[עד ועד]]&lt;29),1,""),"")</f>
        <v/>
      </c>
      <c r="S1196" s="19" t="str">
        <f>IF(מרקובחצי[[#This Row],[CycleNumber]]&gt;1,IF(OR(AND(O1195=1,מרקובחצי[[#This Row],[עד ועד]]&gt;28),AND(P1195=1),AND(Q1195=1,מרקובחצי[[#This Row],[עד ועד]]&lt;32)),1,""),"")</f>
        <v/>
      </c>
      <c r="T1196" s="19" t="str">
        <f>IF(מרקובחצי[[#This Row],[CycleNumber]]&gt;1,IF(AND(Q1195=1,מרקובחצי[[#This Row],[עד ועד]]&gt;31),1,""),"")</f>
        <v/>
      </c>
      <c r="U1196" s="19" t="str">
        <f>IF(מרקובחצי[[#This Row],[CycleNumber]]&gt;1,IF(AND(R1195=1,מרקובחצי[[#This Row],[עד ועד]]&lt;29),1,IF(AND(U1195=1,NOT(OR(מרקובחצי[[#This Row],[עד ועד]]&lt;J1195,מרקובחצי[[#This Row],[עד ועד]]&gt;K1195))),1,"")),"")</f>
        <v/>
      </c>
      <c r="V1196" s="19" t="str">
        <f>IF(מרקובחצי[[#This Row],[CycleNumber]]&gt;1,IF(AND(SUM(R1195:T1195)=1,מרקובחצי[[#This Row],[עד ועד]]&gt;28,מרקובחצי[[#This Row],[עד ועד]]&lt;32),1,IF(OR(S1195=1,AND(R1195=1,מרקובחצי[[#This Row],[עד ועד]]&gt;28),AND(T1195=1,מרקובחצי[[#This Row],[עד ועד]]&lt;32)),1,IF(AND(V1195=1,NOT(OR(מרקובחצי[[#This Row],[עד ועד]]&lt;J1195,מרקובחצי[[#This Row],[עד ועד]]&gt;K1195))),1,""))),"")</f>
        <v/>
      </c>
      <c r="W1196" s="19" t="str">
        <f>IF(מרקובחצי[[#This Row],[CycleNumber]]&gt;1,IF(AND(T1195=1,מרקובחצי[[#This Row],[עד ועד]]&gt;31),1,IF(AND(W1195=1,NOT(OR(מרקובחצי[[#This Row],[עד ועד]]&lt;J1195,מרקובחצי[[#This Row],[עד ועד]]&gt;K1195))),1,"")),"")</f>
        <v/>
      </c>
      <c r="X1196" s="19" t="str">
        <f>IF(AND(מרקובחצי[[#This Row],[CycleNumber]]&lt;$B1197,SUM(מרקובחצי[[#This Row],[11]],R1197)=2),1,"")</f>
        <v/>
      </c>
      <c r="Y1196" s="19">
        <f>IF(AND(מרקובחצי[[#This Row],[CycleNumber]]&lt;$B1197,SUM(מרקובחצי[[#This Row],[11]],S1197)=2),1,"")</f>
        <v>1</v>
      </c>
      <c r="Z1196" s="19" t="str">
        <f>IF(AND(מרקובחצי[[#This Row],[CycleNumber]]&lt;$B1197,SUM(מרקובחצי[[#This Row],[13]],S1197)=2),1,"")</f>
        <v/>
      </c>
      <c r="AA1196" s="19" t="str">
        <f>IF(AND(מרקובחצי[[#This Row],[CycleNumber]]&lt;$B1197,SUM(מרקובחצי[[#This Row],[13]],T1197)=2),1,"")</f>
        <v/>
      </c>
      <c r="AB1196" s="19" t="str">
        <f>IF(AND(מרקובחצי[[#This Row],[CycleNumber]]&lt;$B1197,SUM(מרקובחצי[[#This Row],[21]],U1197)=2),1,"")</f>
        <v/>
      </c>
      <c r="AC1196" s="19" t="str">
        <f>IF(AND(מרקובחצי[[#This Row],[CycleNumber]]&lt;$B1197,SUM(מרקובחצי[[#This Row],[21]],V1197)=2),1,"")</f>
        <v/>
      </c>
      <c r="AD1196" s="19" t="str">
        <f>IF(AND(מרקובחצי[[#This Row],[CycleNumber]]&lt;$B1197,SUM(מרקובחצי[[#This Row],[23]],V1197)=2),1,"")</f>
        <v/>
      </c>
      <c r="AE1196" s="19" t="str">
        <f>IF(AND(מרקובחצי[[#This Row],[CycleNumber]]&lt;$B1197,SUM(מרקובחצי[[#This Row],[23]],W1197)=2),1,"")</f>
        <v/>
      </c>
      <c r="AF1196" s="19" t="str">
        <f>IF(AND(מרקובחצי[[#This Row],[CycleNumber]]&lt;$B1197,SUM(מרקובחצי[[#This Row],[31]],O1197)=2),1,"")</f>
        <v/>
      </c>
      <c r="AG1196" s="19" t="str">
        <f>IF(AND(מרקובחצי[[#This Row],[CycleNumber]]&lt;$B1197,SUM(מרקובחצי[[#This Row],[31]],P1197)=2),1,"")</f>
        <v/>
      </c>
      <c r="AH1196" s="19" t="str">
        <f>IF(AND(מרקובחצי[[#This Row],[CycleNumber]]&lt;$B1197,SUM(מרקובחצי[[#This Row],[31]],Q1197)=2),1,"")</f>
        <v/>
      </c>
      <c r="AI1196" s="19" t="str">
        <f>IF(AND(מרקובחצי[[#This Row],[CycleNumber]]&lt;$B1197,SUM(U1196:U1197)=2),1,"")</f>
        <v/>
      </c>
      <c r="AJ1196" s="19" t="str">
        <f>IF(AND(מרקובחצי[[#This Row],[CycleNumber]]&lt;$B1197,SUM(מרקובחצי[[#This Row],[32]],O1197)=2),1,"")</f>
        <v/>
      </c>
      <c r="AK1196" s="19" t="str">
        <f>IF(AND(מרקובחצי[[#This Row],[CycleNumber]]&lt;$B1197,SUM(מרקובחצי[[#This Row],[32]],P1197)=2),1,"")</f>
        <v/>
      </c>
      <c r="AL1196" s="19" t="str">
        <f>IF(AND(מרקובחצי[[#This Row],[CycleNumber]]&lt;$B1197,SUM(מרקובחצי[[#This Row],[32]],Q1197)=2),1,"")</f>
        <v/>
      </c>
      <c r="AM1196" s="19" t="str">
        <f>IF(AND(מרקובחצי[[#This Row],[CycleNumber]]&lt;$B1197,SUM(V1196:V1197)=2),1,"")</f>
        <v/>
      </c>
      <c r="AN1196" s="19" t="str">
        <f>IF(AND(מרקובחצי[[#This Row],[CycleNumber]]&lt;$B1197,SUM(מרקובחצי[[#This Row],[33]],O1197)=2),1,"")</f>
        <v/>
      </c>
      <c r="AO1196" s="19" t="str">
        <f>IF(AND(מרקובחצי[[#This Row],[CycleNumber]]&lt;$B1197,SUM(מרקובחצי[[#This Row],[33]],P1197)=2),1,"")</f>
        <v/>
      </c>
      <c r="AP1196" s="19" t="str">
        <f>IF(AND(מרקובחצי[[#This Row],[CycleNumber]]&lt;$B1197,SUM(מרקובחצי[[#This Row],[33]],Q1197)=2),1,"")</f>
        <v/>
      </c>
      <c r="AQ1196" s="19" t="str">
        <f>IF(AND(מרקובחצי[[#This Row],[CycleNumber]]&lt;$B1197,SUM(W1196:W1197)=2),1,"")</f>
        <v/>
      </c>
      <c r="AR1196" s="19" t="str">
        <f>IF(AND(מרקובחצי[[#This Row],[CycleNumber]]&lt;$B1197,SUM(מרקובחצי[[#This Row],[12]],S1197)=2),1,"")</f>
        <v/>
      </c>
      <c r="AS1196" s="19" t="str">
        <f>IF(AND(מרקובחצי[[#This Row],[CycleNumber]]&lt;$B1197,SUM(מרקובחצי[[#This Row],[22]],V1197)=2),1,"")</f>
        <v/>
      </c>
      <c r="AT1196" s="21">
        <f>SUM(מרקובחצי[[#This Row],[11]:[33]])</f>
        <v>1</v>
      </c>
    </row>
    <row r="1197" spans="1:46" ht="15.6" x14ac:dyDescent="0.25">
      <c r="A1197" s="19" t="s">
        <v>129</v>
      </c>
      <c r="B1197" s="19">
        <v>2</v>
      </c>
      <c r="C1197">
        <v>28</v>
      </c>
      <c r="D1197" s="19">
        <f>מרקובחצי[[#This Row],[LengthofCycle]]+1</f>
        <v>29</v>
      </c>
      <c r="E1197" t="str">
        <f>IF(IFERROR(LOOKUP(מרקובחצי[[#This Row],[ClientID]],קביעויות[הפלגה]),FALSE)=מרקובחצי[[#This Row],[ClientID]],1,"")</f>
        <v/>
      </c>
      <c r="F1197">
        <f>IF(IFERROR(LOOKUP(מרקובחצי[[#This Row],[ClientID]],סוגחציקבוע[S31]),FALSE)=מרקובחצי[[#This Row],[ClientID]],1,"")</f>
        <v>1</v>
      </c>
      <c r="G1197" t="str">
        <f>IF(IFERROR(LOOKUP(מרקובחצי[[#This Row],[ClientID]],סוגחציקבוע[S32]),FALSE)=מרקובחצי[[#This Row],[ClientID]],1,"")</f>
        <v/>
      </c>
      <c r="H1197" t="str">
        <f>IF(IFERROR(LOOKUP(מרקובחצי[[#This Row],[ClientID]],סוגחציקבוע[S33]),FALSE)=מרקובחצי[[#This Row],[ClientID]],1,"")</f>
        <v/>
      </c>
      <c r="I1197" t="str">
        <f>IF(IFERROR(LOOKUP(מרקובחצי[[#This Row],[ClientID]],סוגחציקבוע[S32&amp;33]),FALSE)=מרקובחצי[[#This Row],[ClientID]],1,"")</f>
        <v/>
      </c>
      <c r="J1197" s="19">
        <f>IF(SUM(מרקובחצי[[#This Row],[11]:[13]])=1,מרקובחצי[[#This Row],[עד ועד]],IF(SUM(R1196:T1197)=1,IF(מרקובחצי[[#This Row],[עד ועד]]&lt;J1196,מרקובחצי[[#This Row],[עד ועד]],J1196),J1196))</f>
        <v>27</v>
      </c>
      <c r="K1197" s="19">
        <f>IF(SUM(מרקובחצי[[#This Row],[11]:[13]])=1,מרקובחצי[[#This Row],[עד ועד]],IF(SUM(R1196:T1197)=1,IF(מרקובחצי[[#This Row],[עד ועד]]&gt;K1196,מרקובחצי[[#This Row],[עד ועד]],K1196),K1196))</f>
        <v>29</v>
      </c>
      <c r="L1197" s="19" t="str">
        <f>IF(AND(SUM(מרקובחצי[[#This Row],[31]:[33]])=1,SUM(U1196:W1196)=0),מרקובחצי[[#This Row],[מקס]]-מרקובחצי[[#This Row],[מינ]],"")</f>
        <v/>
      </c>
      <c r="M119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197" s="19" t="str">
        <f t="shared" si="18"/>
        <v>S11</v>
      </c>
      <c r="O1197" s="19" t="str">
        <f>IF(מרקובחצי[[#This Row],[קבעה הפלגה?]]=1,"",IF(AND(מרקובחצי[[#This Row],[עד ועד]]&lt;29,OR(מרקובחצי[[#This Row],[CycleNumber]]=1,AND(U1196=1,OR(מרקובחצי[[#This Row],[עד ועד]]&lt;J1196,מרקובחצי[[#This Row],[עד ועד]]&gt;K1196)),AND(V1196=1,מרקובחצי[[#This Row],[עד ועד]]&lt;J1196),W1196=1)),1,""))</f>
        <v/>
      </c>
      <c r="P1197" s="19" t="str">
        <f>IF(מרקובחצי[[#This Row],[קבעה הפלגה?]]=1,"",IF(AND(מרקובחצי[[#This Row],[עד ועד]]&gt;28,מרקובחצי[[#This Row],[עד ועד]]&lt;32,OR(מרקובחצי[[#This Row],[CycleNumber]]=1,AND(U1196=1),AND(V1196=1,OR(מרקובחצי[[#This Row],[עד ועד]]&lt;J1196,מרקובחצי[[#This Row],[עד ועד]]&gt;K1196)),W1196=1)),1,""))</f>
        <v/>
      </c>
      <c r="Q1197" s="19" t="str">
        <f>IF(מרקובחצי[[#This Row],[קבעה הפלגה?]]=1,"",IF(AND(מרקובחצי[[#This Row],[עד ועד]]&gt;31,OR(מרקובחצי[[#This Row],[CycleNumber]]=1,AND(U1196=1),AND(V1196=1,מרקובחצי[[#This Row],[עד ועד]]&gt;K1196),AND(W1196=1,OR(מרקובחצי[[#This Row],[עד ועד]]&gt;K1196,מרקובחצי[[#This Row],[עד ועד]]&lt;J1196)))),1,""))</f>
        <v/>
      </c>
      <c r="R1197" s="19" t="str">
        <f>IF(מרקובחצי[[#This Row],[CycleNumber]]&gt;1,IF(AND(O1196=1,מרקובחצי[[#This Row],[עד ועד]]&lt;29),1,""),"")</f>
        <v/>
      </c>
      <c r="S1197" s="19">
        <f>IF(מרקובחצי[[#This Row],[CycleNumber]]&gt;1,IF(OR(AND(O1196=1,מרקובחצי[[#This Row],[עד ועד]]&gt;28),AND(P1196=1),AND(Q1196=1,מרקובחצי[[#This Row],[עד ועד]]&lt;32)),1,""),"")</f>
        <v>1</v>
      </c>
      <c r="T1197" s="19" t="str">
        <f>IF(מרקובחצי[[#This Row],[CycleNumber]]&gt;1,IF(AND(Q1196=1,מרקובחצי[[#This Row],[עד ועד]]&gt;31),1,""),"")</f>
        <v/>
      </c>
      <c r="U1197" s="19" t="str">
        <f>IF(מרקובחצי[[#This Row],[CycleNumber]]&gt;1,IF(AND(R1196=1,מרקובחצי[[#This Row],[עד ועד]]&lt;29),1,IF(AND(U1196=1,NOT(OR(מרקובחצי[[#This Row],[עד ועד]]&lt;J1196,מרקובחצי[[#This Row],[עד ועד]]&gt;K1196))),1,"")),"")</f>
        <v/>
      </c>
      <c r="V1197" s="19" t="str">
        <f>IF(מרקובחצי[[#This Row],[CycleNumber]]&gt;1,IF(AND(SUM(R1196:T1196)=1,מרקובחצי[[#This Row],[עד ועד]]&gt;28,מרקובחצי[[#This Row],[עד ועד]]&lt;32),1,IF(OR(S1196=1,AND(R1196=1,מרקובחצי[[#This Row],[עד ועד]]&gt;28),AND(T1196=1,מרקובחצי[[#This Row],[עד ועד]]&lt;32)),1,IF(AND(V1196=1,NOT(OR(מרקובחצי[[#This Row],[עד ועד]]&lt;J1196,מרקובחצי[[#This Row],[עד ועד]]&gt;K1196))),1,""))),"")</f>
        <v/>
      </c>
      <c r="W1197" s="19" t="str">
        <f>IF(מרקובחצי[[#This Row],[CycleNumber]]&gt;1,IF(AND(T1196=1,מרקובחצי[[#This Row],[עד ועד]]&gt;31),1,IF(AND(W1196=1,NOT(OR(מרקובחצי[[#This Row],[עד ועד]]&lt;J1196,מרקובחצי[[#This Row],[עד ועד]]&gt;K1196))),1,"")),"")</f>
        <v/>
      </c>
      <c r="X1197" s="19" t="str">
        <f>IF(AND(מרקובחצי[[#This Row],[CycleNumber]]&lt;$B1198,SUM(מרקובחצי[[#This Row],[11]],R1198)=2),1,"")</f>
        <v/>
      </c>
      <c r="Y1197" s="19" t="str">
        <f>IF(AND(מרקובחצי[[#This Row],[CycleNumber]]&lt;$B1198,SUM(מרקובחצי[[#This Row],[11]],S1198)=2),1,"")</f>
        <v/>
      </c>
      <c r="Z1197" s="19" t="str">
        <f>IF(AND(מרקובחצי[[#This Row],[CycleNumber]]&lt;$B1198,SUM(מרקובחצי[[#This Row],[13]],S1198)=2),1,"")</f>
        <v/>
      </c>
      <c r="AA1197" s="19" t="str">
        <f>IF(AND(מרקובחצי[[#This Row],[CycleNumber]]&lt;$B1198,SUM(מרקובחצי[[#This Row],[13]],T1198)=2),1,"")</f>
        <v/>
      </c>
      <c r="AB1197" s="19" t="str">
        <f>IF(AND(מרקובחצי[[#This Row],[CycleNumber]]&lt;$B1198,SUM(מרקובחצי[[#This Row],[21]],U1198)=2),1,"")</f>
        <v/>
      </c>
      <c r="AC1197" s="19" t="str">
        <f>IF(AND(מרקובחצי[[#This Row],[CycleNumber]]&lt;$B1198,SUM(מרקובחצי[[#This Row],[21]],V1198)=2),1,"")</f>
        <v/>
      </c>
      <c r="AD1197" s="19" t="str">
        <f>IF(AND(מרקובחצי[[#This Row],[CycleNumber]]&lt;$B1198,SUM(מרקובחצי[[#This Row],[23]],V1198)=2),1,"")</f>
        <v/>
      </c>
      <c r="AE1197" s="19" t="str">
        <f>IF(AND(מרקובחצי[[#This Row],[CycleNumber]]&lt;$B1198,SUM(מרקובחצי[[#This Row],[23]],W1198)=2),1,"")</f>
        <v/>
      </c>
      <c r="AF1197" s="19" t="str">
        <f>IF(AND(מרקובחצי[[#This Row],[CycleNumber]]&lt;$B1198,SUM(מרקובחצי[[#This Row],[31]],O1198)=2),1,"")</f>
        <v/>
      </c>
      <c r="AG1197" s="19" t="str">
        <f>IF(AND(מרקובחצי[[#This Row],[CycleNumber]]&lt;$B1198,SUM(מרקובחצי[[#This Row],[31]],P1198)=2),1,"")</f>
        <v/>
      </c>
      <c r="AH1197" s="19" t="str">
        <f>IF(AND(מרקובחצי[[#This Row],[CycleNumber]]&lt;$B1198,SUM(מרקובחצי[[#This Row],[31]],Q1198)=2),1,"")</f>
        <v/>
      </c>
      <c r="AI1197" s="19" t="str">
        <f>IF(AND(מרקובחצי[[#This Row],[CycleNumber]]&lt;$B1198,SUM(U1197:U1198)=2),1,"")</f>
        <v/>
      </c>
      <c r="AJ1197" s="19" t="str">
        <f>IF(AND(מרקובחצי[[#This Row],[CycleNumber]]&lt;$B1198,SUM(מרקובחצי[[#This Row],[32]],O1198)=2),1,"")</f>
        <v/>
      </c>
      <c r="AK1197" s="19" t="str">
        <f>IF(AND(מרקובחצי[[#This Row],[CycleNumber]]&lt;$B1198,SUM(מרקובחצי[[#This Row],[32]],P1198)=2),1,"")</f>
        <v/>
      </c>
      <c r="AL1197" s="19" t="str">
        <f>IF(AND(מרקובחצי[[#This Row],[CycleNumber]]&lt;$B1198,SUM(מרקובחצי[[#This Row],[32]],Q1198)=2),1,"")</f>
        <v/>
      </c>
      <c r="AM1197" s="19" t="str">
        <f>IF(AND(מרקובחצי[[#This Row],[CycleNumber]]&lt;$B1198,SUM(V1197:V1198)=2),1,"")</f>
        <v/>
      </c>
      <c r="AN1197" s="19" t="str">
        <f>IF(AND(מרקובחצי[[#This Row],[CycleNumber]]&lt;$B1198,SUM(מרקובחצי[[#This Row],[33]],O1198)=2),1,"")</f>
        <v/>
      </c>
      <c r="AO1197" s="19" t="str">
        <f>IF(AND(מרקובחצי[[#This Row],[CycleNumber]]&lt;$B1198,SUM(מרקובחצי[[#This Row],[33]],P1198)=2),1,"")</f>
        <v/>
      </c>
      <c r="AP1197" s="19" t="str">
        <f>IF(AND(מרקובחצי[[#This Row],[CycleNumber]]&lt;$B1198,SUM(מרקובחצי[[#This Row],[33]],Q1198)=2),1,"")</f>
        <v/>
      </c>
      <c r="AQ1197" s="19" t="str">
        <f>IF(AND(מרקובחצי[[#This Row],[CycleNumber]]&lt;$B1198,SUM(W1197:W1198)=2),1,"")</f>
        <v/>
      </c>
      <c r="AR1197" s="19" t="str">
        <f>IF(AND(מרקובחצי[[#This Row],[CycleNumber]]&lt;$B1198,SUM(מרקובחצי[[#This Row],[12]],S1198)=2),1,"")</f>
        <v/>
      </c>
      <c r="AS1197" s="19">
        <f>IF(AND(מרקובחצי[[#This Row],[CycleNumber]]&lt;$B1198,SUM(מרקובחצי[[#This Row],[22]],V1198)=2),1,"")</f>
        <v>1</v>
      </c>
      <c r="AT1197" s="21">
        <f>SUM(מרקובחצי[[#This Row],[11]:[33]])</f>
        <v>1</v>
      </c>
    </row>
    <row r="1198" spans="1:46" ht="15.6" x14ac:dyDescent="0.25">
      <c r="A1198" s="19" t="s">
        <v>129</v>
      </c>
      <c r="B1198" s="19">
        <v>3</v>
      </c>
      <c r="C1198">
        <v>28</v>
      </c>
      <c r="D1198" s="19">
        <f>מרקובחצי[[#This Row],[LengthofCycle]]+1</f>
        <v>29</v>
      </c>
      <c r="E1198" t="str">
        <f>IF(IFERROR(LOOKUP(מרקובחצי[[#This Row],[ClientID]],קביעויות[הפלגה]),FALSE)=מרקובחצי[[#This Row],[ClientID]],1,"")</f>
        <v/>
      </c>
      <c r="F1198">
        <f>IF(IFERROR(LOOKUP(מרקובחצי[[#This Row],[ClientID]],סוגחציקבוע[S31]),FALSE)=מרקובחצי[[#This Row],[ClientID]],1,"")</f>
        <v>1</v>
      </c>
      <c r="G1198" t="str">
        <f>IF(IFERROR(LOOKUP(מרקובחצי[[#This Row],[ClientID]],סוגחציקבוע[S32]),FALSE)=מרקובחצי[[#This Row],[ClientID]],1,"")</f>
        <v/>
      </c>
      <c r="H1198" t="str">
        <f>IF(IFERROR(LOOKUP(מרקובחצי[[#This Row],[ClientID]],סוגחציקבוע[S33]),FALSE)=מרקובחצי[[#This Row],[ClientID]],1,"")</f>
        <v/>
      </c>
      <c r="I1198" t="str">
        <f>IF(IFERROR(LOOKUP(מרקובחצי[[#This Row],[ClientID]],סוגחציקבוע[S32&amp;33]),FALSE)=מרקובחצי[[#This Row],[ClientID]],1,"")</f>
        <v/>
      </c>
      <c r="J1198" s="19">
        <f>IF(SUM(מרקובחצי[[#This Row],[11]:[13]])=1,מרקובחצי[[#This Row],[עד ועד]],IF(SUM(R1197:T1198)=1,IF(מרקובחצי[[#This Row],[עד ועד]]&lt;J1197,מרקובחצי[[#This Row],[עד ועד]],J1197),J1197))</f>
        <v>27</v>
      </c>
      <c r="K1198" s="19">
        <f>IF(SUM(מרקובחצי[[#This Row],[11]:[13]])=1,מרקובחצי[[#This Row],[עד ועד]],IF(SUM(R1197:T1198)=1,IF(מרקובחצי[[#This Row],[עד ועד]]&gt;K1197,מרקובחצי[[#This Row],[עד ועד]],K1197),K1197))</f>
        <v>29</v>
      </c>
      <c r="L1198" s="19">
        <f>IF(AND(SUM(מרקובחצי[[#This Row],[31]:[33]])=1,SUM(U1197:W1197)=0),מרקובחצי[[#This Row],[מקס]]-מרקובחצי[[#This Row],[מינ]],"")</f>
        <v>2</v>
      </c>
      <c r="M119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198" s="19" t="str">
        <f t="shared" si="18"/>
        <v>S22</v>
      </c>
      <c r="O1198" s="19" t="str">
        <f>IF(מרקובחצי[[#This Row],[קבעה הפלגה?]]=1,"",IF(AND(מרקובחצי[[#This Row],[עד ועד]]&lt;29,OR(מרקובחצי[[#This Row],[CycleNumber]]=1,AND(U1197=1,OR(מרקובחצי[[#This Row],[עד ועד]]&lt;J1197,מרקובחצי[[#This Row],[עד ועד]]&gt;K1197)),AND(V1197=1,מרקובחצי[[#This Row],[עד ועד]]&lt;J1197),W1197=1)),1,""))</f>
        <v/>
      </c>
      <c r="P1198" s="19" t="str">
        <f>IF(מרקובחצי[[#This Row],[קבעה הפלגה?]]=1,"",IF(AND(מרקובחצי[[#This Row],[עד ועד]]&gt;28,מרקובחצי[[#This Row],[עד ועד]]&lt;32,OR(מרקובחצי[[#This Row],[CycleNumber]]=1,AND(U1197=1),AND(V1197=1,OR(מרקובחצי[[#This Row],[עד ועד]]&lt;J1197,מרקובחצי[[#This Row],[עד ועד]]&gt;K1197)),W1197=1)),1,""))</f>
        <v/>
      </c>
      <c r="Q1198" s="19" t="str">
        <f>IF(מרקובחצי[[#This Row],[קבעה הפלגה?]]=1,"",IF(AND(מרקובחצי[[#This Row],[עד ועד]]&gt;31,OR(מרקובחצי[[#This Row],[CycleNumber]]=1,AND(U1197=1),AND(V1197=1,מרקובחצי[[#This Row],[עד ועד]]&gt;K1197),AND(W1197=1,OR(מרקובחצי[[#This Row],[עד ועד]]&gt;K1197,מרקובחצי[[#This Row],[עד ועד]]&lt;J1197)))),1,""))</f>
        <v/>
      </c>
      <c r="R1198" s="19" t="str">
        <f>IF(מרקובחצי[[#This Row],[CycleNumber]]&gt;1,IF(AND(O1197=1,מרקובחצי[[#This Row],[עד ועד]]&lt;29),1,""),"")</f>
        <v/>
      </c>
      <c r="S1198" s="19" t="str">
        <f>IF(מרקובחצי[[#This Row],[CycleNumber]]&gt;1,IF(OR(AND(O1197=1,מרקובחצי[[#This Row],[עד ועד]]&gt;28),AND(P1197=1),AND(Q1197=1,מרקובחצי[[#This Row],[עד ועד]]&lt;32)),1,""),"")</f>
        <v/>
      </c>
      <c r="T1198" s="19" t="str">
        <f>IF(מרקובחצי[[#This Row],[CycleNumber]]&gt;1,IF(AND(Q1197=1,מרקובחצי[[#This Row],[עד ועד]]&gt;31),1,""),"")</f>
        <v/>
      </c>
      <c r="U1198" s="19" t="str">
        <f>IF(מרקובחצי[[#This Row],[CycleNumber]]&gt;1,IF(AND(R1197=1,מרקובחצי[[#This Row],[עד ועד]]&lt;29),1,IF(AND(U1197=1,NOT(OR(מרקובחצי[[#This Row],[עד ועד]]&lt;J1197,מרקובחצי[[#This Row],[עד ועד]]&gt;K1197))),1,"")),"")</f>
        <v/>
      </c>
      <c r="V1198" s="19">
        <f>IF(מרקובחצי[[#This Row],[CycleNumber]]&gt;1,IF(AND(SUM(R1197:T1197)=1,מרקובחצי[[#This Row],[עד ועד]]&gt;28,מרקובחצי[[#This Row],[עד ועד]]&lt;32),1,IF(OR(S1197=1,AND(R1197=1,מרקובחצי[[#This Row],[עד ועד]]&gt;28),AND(T1197=1,מרקובחצי[[#This Row],[עד ועד]]&lt;32)),1,IF(AND(V1197=1,NOT(OR(מרקובחצי[[#This Row],[עד ועד]]&lt;J1197,מרקובחצי[[#This Row],[עד ועד]]&gt;K1197))),1,""))),"")</f>
        <v>1</v>
      </c>
      <c r="W1198" s="19" t="str">
        <f>IF(מרקובחצי[[#This Row],[CycleNumber]]&gt;1,IF(AND(T1197=1,מרקובחצי[[#This Row],[עד ועד]]&gt;31),1,IF(AND(W1197=1,NOT(OR(מרקובחצי[[#This Row],[עד ועד]]&lt;J1197,מרקובחצי[[#This Row],[עד ועד]]&gt;K1197))),1,"")),"")</f>
        <v/>
      </c>
      <c r="X1198" s="19" t="str">
        <f>IF(AND(מרקובחצי[[#This Row],[CycleNumber]]&lt;$B1199,SUM(מרקובחצי[[#This Row],[11]],R1199)=2),1,"")</f>
        <v/>
      </c>
      <c r="Y1198" s="19" t="str">
        <f>IF(AND(מרקובחצי[[#This Row],[CycleNumber]]&lt;$B1199,SUM(מרקובחצי[[#This Row],[11]],S1199)=2),1,"")</f>
        <v/>
      </c>
      <c r="Z1198" s="19" t="str">
        <f>IF(AND(מרקובחצי[[#This Row],[CycleNumber]]&lt;$B1199,SUM(מרקובחצי[[#This Row],[13]],S1199)=2),1,"")</f>
        <v/>
      </c>
      <c r="AA1198" s="19" t="str">
        <f>IF(AND(מרקובחצי[[#This Row],[CycleNumber]]&lt;$B1199,SUM(מרקובחצי[[#This Row],[13]],T1199)=2),1,"")</f>
        <v/>
      </c>
      <c r="AB1198" s="19" t="str">
        <f>IF(AND(מרקובחצי[[#This Row],[CycleNumber]]&lt;$B1199,SUM(מרקובחצי[[#This Row],[21]],U1199)=2),1,"")</f>
        <v/>
      </c>
      <c r="AC1198" s="19" t="str">
        <f>IF(AND(מרקובחצי[[#This Row],[CycleNumber]]&lt;$B1199,SUM(מרקובחצי[[#This Row],[21]],V1199)=2),1,"")</f>
        <v/>
      </c>
      <c r="AD1198" s="19" t="str">
        <f>IF(AND(מרקובחצי[[#This Row],[CycleNumber]]&lt;$B1199,SUM(מרקובחצי[[#This Row],[23]],V1199)=2),1,"")</f>
        <v/>
      </c>
      <c r="AE1198" s="19" t="str">
        <f>IF(AND(מרקובחצי[[#This Row],[CycleNumber]]&lt;$B1199,SUM(מרקובחצי[[#This Row],[23]],W1199)=2),1,"")</f>
        <v/>
      </c>
      <c r="AF1198" s="19" t="str">
        <f>IF(AND(מרקובחצי[[#This Row],[CycleNumber]]&lt;$B1199,SUM(מרקובחצי[[#This Row],[31]],O1199)=2),1,"")</f>
        <v/>
      </c>
      <c r="AG1198" s="19" t="str">
        <f>IF(AND(מרקובחצי[[#This Row],[CycleNumber]]&lt;$B1199,SUM(מרקובחצי[[#This Row],[31]],P1199)=2),1,"")</f>
        <v/>
      </c>
      <c r="AH1198" s="19" t="str">
        <f>IF(AND(מרקובחצי[[#This Row],[CycleNumber]]&lt;$B1199,SUM(מרקובחצי[[#This Row],[31]],Q1199)=2),1,"")</f>
        <v/>
      </c>
      <c r="AI1198" s="19" t="str">
        <f>IF(AND(מרקובחצי[[#This Row],[CycleNumber]]&lt;$B1199,SUM(U1198:U1199)=2),1,"")</f>
        <v/>
      </c>
      <c r="AJ1198" s="19">
        <f>IF(AND(מרקובחצי[[#This Row],[CycleNumber]]&lt;$B1199,SUM(מרקובחצי[[#This Row],[32]],O1199)=2),1,"")</f>
        <v>1</v>
      </c>
      <c r="AK1198" s="19" t="str">
        <f>IF(AND(מרקובחצי[[#This Row],[CycleNumber]]&lt;$B1199,SUM(מרקובחצי[[#This Row],[32]],P1199)=2),1,"")</f>
        <v/>
      </c>
      <c r="AL1198" s="19" t="str">
        <f>IF(AND(מרקובחצי[[#This Row],[CycleNumber]]&lt;$B1199,SUM(מרקובחצי[[#This Row],[32]],Q1199)=2),1,"")</f>
        <v/>
      </c>
      <c r="AM1198" s="19" t="str">
        <f>IF(AND(מרקובחצי[[#This Row],[CycleNumber]]&lt;$B1199,SUM(V1198:V1199)=2),1,"")</f>
        <v/>
      </c>
      <c r="AN1198" s="19" t="str">
        <f>IF(AND(מרקובחצי[[#This Row],[CycleNumber]]&lt;$B1199,SUM(מרקובחצי[[#This Row],[33]],O1199)=2),1,"")</f>
        <v/>
      </c>
      <c r="AO1198" s="19" t="str">
        <f>IF(AND(מרקובחצי[[#This Row],[CycleNumber]]&lt;$B1199,SUM(מרקובחצי[[#This Row],[33]],P1199)=2),1,"")</f>
        <v/>
      </c>
      <c r="AP1198" s="19" t="str">
        <f>IF(AND(מרקובחצי[[#This Row],[CycleNumber]]&lt;$B1199,SUM(מרקובחצי[[#This Row],[33]],Q1199)=2),1,"")</f>
        <v/>
      </c>
      <c r="AQ1198" s="19" t="str">
        <f>IF(AND(מרקובחצי[[#This Row],[CycleNumber]]&lt;$B1199,SUM(W1198:W1199)=2),1,"")</f>
        <v/>
      </c>
      <c r="AR1198" s="19" t="str">
        <f>IF(AND(מרקובחצי[[#This Row],[CycleNumber]]&lt;$B1199,SUM(מרקובחצי[[#This Row],[12]],S1199)=2),1,"")</f>
        <v/>
      </c>
      <c r="AS1198" s="19" t="str">
        <f>IF(AND(מרקובחצי[[#This Row],[CycleNumber]]&lt;$B1199,SUM(מרקובחצי[[#This Row],[22]],V1199)=2),1,"")</f>
        <v/>
      </c>
      <c r="AT1198" s="21">
        <f>SUM(מרקובחצי[[#This Row],[11]:[33]])</f>
        <v>1</v>
      </c>
    </row>
    <row r="1199" spans="1:46" ht="15.6" x14ac:dyDescent="0.25">
      <c r="A1199" s="19" t="s">
        <v>129</v>
      </c>
      <c r="B1199" s="19">
        <v>4</v>
      </c>
      <c r="C1199">
        <v>25</v>
      </c>
      <c r="D1199" s="19">
        <f>מרקובחצי[[#This Row],[LengthofCycle]]+1</f>
        <v>26</v>
      </c>
      <c r="E1199" t="str">
        <f>IF(IFERROR(LOOKUP(מרקובחצי[[#This Row],[ClientID]],קביעויות[הפלגה]),FALSE)=מרקובחצי[[#This Row],[ClientID]],1,"")</f>
        <v/>
      </c>
      <c r="F1199">
        <f>IF(IFERROR(LOOKUP(מרקובחצי[[#This Row],[ClientID]],סוגחציקבוע[S31]),FALSE)=מרקובחצי[[#This Row],[ClientID]],1,"")</f>
        <v>1</v>
      </c>
      <c r="G1199" t="str">
        <f>IF(IFERROR(LOOKUP(מרקובחצי[[#This Row],[ClientID]],סוגחציקבוע[S32]),FALSE)=מרקובחצי[[#This Row],[ClientID]],1,"")</f>
        <v/>
      </c>
      <c r="H1199" t="str">
        <f>IF(IFERROR(LOOKUP(מרקובחצי[[#This Row],[ClientID]],סוגחציקבוע[S33]),FALSE)=מרקובחצי[[#This Row],[ClientID]],1,"")</f>
        <v/>
      </c>
      <c r="I1199" t="str">
        <f>IF(IFERROR(LOOKUP(מרקובחצי[[#This Row],[ClientID]],סוגחציקבוע[S32&amp;33]),FALSE)=מרקובחצי[[#This Row],[ClientID]],1,"")</f>
        <v/>
      </c>
      <c r="J1199" s="19">
        <f>IF(SUM(מרקובחצי[[#This Row],[11]:[13]])=1,מרקובחצי[[#This Row],[עד ועד]],IF(SUM(R1198:T1199)=1,IF(מרקובחצי[[#This Row],[עד ועד]]&lt;J1198,מרקובחצי[[#This Row],[עד ועד]],J1198),J1198))</f>
        <v>26</v>
      </c>
      <c r="K1199" s="19">
        <f>IF(SUM(מרקובחצי[[#This Row],[11]:[13]])=1,מרקובחצי[[#This Row],[עד ועד]],IF(SUM(R1198:T1199)=1,IF(מרקובחצי[[#This Row],[עד ועד]]&gt;K1198,מרקובחצי[[#This Row],[עד ועד]],K1198),K1198))</f>
        <v>26</v>
      </c>
      <c r="L1199" s="19" t="str">
        <f>IF(AND(SUM(מרקובחצי[[#This Row],[31]:[33]])=1,SUM(U1198:W1198)=0),מרקובחצי[[#This Row],[מקס]]-מרקובחצי[[#This Row],[מינ]],"")</f>
        <v/>
      </c>
      <c r="M119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199" s="19" t="str">
        <f t="shared" si="18"/>
        <v>S32</v>
      </c>
      <c r="O1199" s="19">
        <f>IF(מרקובחצי[[#This Row],[קבעה הפלגה?]]=1,"",IF(AND(מרקובחצי[[#This Row],[עד ועד]]&lt;29,OR(מרקובחצי[[#This Row],[CycleNumber]]=1,AND(U1198=1,OR(מרקובחצי[[#This Row],[עד ועד]]&lt;J1198,מרקובחצי[[#This Row],[עד ועד]]&gt;K1198)),AND(V1198=1,מרקובחצי[[#This Row],[עד ועד]]&lt;J1198),W1198=1)),1,""))</f>
        <v>1</v>
      </c>
      <c r="P1199" s="19" t="str">
        <f>IF(מרקובחצי[[#This Row],[קבעה הפלגה?]]=1,"",IF(AND(מרקובחצי[[#This Row],[עד ועד]]&gt;28,מרקובחצי[[#This Row],[עד ועד]]&lt;32,OR(מרקובחצי[[#This Row],[CycleNumber]]=1,AND(U1198=1),AND(V1198=1,OR(מרקובחצי[[#This Row],[עד ועד]]&lt;J1198,מרקובחצי[[#This Row],[עד ועד]]&gt;K1198)),W1198=1)),1,""))</f>
        <v/>
      </c>
      <c r="Q1199" s="19" t="str">
        <f>IF(מרקובחצי[[#This Row],[קבעה הפלגה?]]=1,"",IF(AND(מרקובחצי[[#This Row],[עד ועד]]&gt;31,OR(מרקובחצי[[#This Row],[CycleNumber]]=1,AND(U1198=1),AND(V1198=1,מרקובחצי[[#This Row],[עד ועד]]&gt;K1198),AND(W1198=1,OR(מרקובחצי[[#This Row],[עד ועד]]&gt;K1198,מרקובחצי[[#This Row],[עד ועד]]&lt;J1198)))),1,""))</f>
        <v/>
      </c>
      <c r="R1199" s="19" t="str">
        <f>IF(מרקובחצי[[#This Row],[CycleNumber]]&gt;1,IF(AND(O1198=1,מרקובחצי[[#This Row],[עד ועד]]&lt;29),1,""),"")</f>
        <v/>
      </c>
      <c r="S1199" s="19" t="str">
        <f>IF(מרקובחצי[[#This Row],[CycleNumber]]&gt;1,IF(OR(AND(O1198=1,מרקובחצי[[#This Row],[עד ועד]]&gt;28),AND(P1198=1),AND(Q1198=1,מרקובחצי[[#This Row],[עד ועד]]&lt;32)),1,""),"")</f>
        <v/>
      </c>
      <c r="T1199" s="19" t="str">
        <f>IF(מרקובחצי[[#This Row],[CycleNumber]]&gt;1,IF(AND(Q1198=1,מרקובחצי[[#This Row],[עד ועד]]&gt;31),1,""),"")</f>
        <v/>
      </c>
      <c r="U1199" s="19" t="str">
        <f>IF(מרקובחצי[[#This Row],[CycleNumber]]&gt;1,IF(AND(R1198=1,מרקובחצי[[#This Row],[עד ועד]]&lt;29),1,IF(AND(U1198=1,NOT(OR(מרקובחצי[[#This Row],[עד ועד]]&lt;J1198,מרקובחצי[[#This Row],[עד ועד]]&gt;K1198))),1,"")),"")</f>
        <v/>
      </c>
      <c r="V1199" s="19" t="str">
        <f>IF(מרקובחצי[[#This Row],[CycleNumber]]&gt;1,IF(AND(SUM(R1198:T1198)=1,מרקובחצי[[#This Row],[עד ועד]]&gt;28,מרקובחצי[[#This Row],[עד ועד]]&lt;32),1,IF(OR(S1198=1,AND(R1198=1,מרקובחצי[[#This Row],[עד ועד]]&gt;28),AND(T1198=1,מרקובחצי[[#This Row],[עד ועד]]&lt;32)),1,IF(AND(V1198=1,NOT(OR(מרקובחצי[[#This Row],[עד ועד]]&lt;J1198,מרקובחצי[[#This Row],[עד ועד]]&gt;K1198))),1,""))),"")</f>
        <v/>
      </c>
      <c r="W1199" s="19" t="str">
        <f>IF(מרקובחצי[[#This Row],[CycleNumber]]&gt;1,IF(AND(T1198=1,מרקובחצי[[#This Row],[עד ועד]]&gt;31),1,IF(AND(W1198=1,NOT(OR(מרקובחצי[[#This Row],[עד ועד]]&lt;J1198,מרקובחצי[[#This Row],[עד ועד]]&gt;K1198))),1,"")),"")</f>
        <v/>
      </c>
      <c r="X1199" s="19">
        <f>IF(AND(מרקובחצי[[#This Row],[CycleNumber]]&lt;$B1200,SUM(מרקובחצי[[#This Row],[11]],R1200)=2),1,"")</f>
        <v>1</v>
      </c>
      <c r="Y1199" s="19" t="str">
        <f>IF(AND(מרקובחצי[[#This Row],[CycleNumber]]&lt;$B1200,SUM(מרקובחצי[[#This Row],[11]],S1200)=2),1,"")</f>
        <v/>
      </c>
      <c r="Z1199" s="19" t="str">
        <f>IF(AND(מרקובחצי[[#This Row],[CycleNumber]]&lt;$B1200,SUM(מרקובחצי[[#This Row],[13]],S1200)=2),1,"")</f>
        <v/>
      </c>
      <c r="AA1199" s="19" t="str">
        <f>IF(AND(מרקובחצי[[#This Row],[CycleNumber]]&lt;$B1200,SUM(מרקובחצי[[#This Row],[13]],T1200)=2),1,"")</f>
        <v/>
      </c>
      <c r="AB1199" s="19" t="str">
        <f>IF(AND(מרקובחצי[[#This Row],[CycleNumber]]&lt;$B1200,SUM(מרקובחצי[[#This Row],[21]],U1200)=2),1,"")</f>
        <v/>
      </c>
      <c r="AC1199" s="19" t="str">
        <f>IF(AND(מרקובחצי[[#This Row],[CycleNumber]]&lt;$B1200,SUM(מרקובחצי[[#This Row],[21]],V1200)=2),1,"")</f>
        <v/>
      </c>
      <c r="AD1199" s="19" t="str">
        <f>IF(AND(מרקובחצי[[#This Row],[CycleNumber]]&lt;$B1200,SUM(מרקובחצי[[#This Row],[23]],V1200)=2),1,"")</f>
        <v/>
      </c>
      <c r="AE1199" s="19" t="str">
        <f>IF(AND(מרקובחצי[[#This Row],[CycleNumber]]&lt;$B1200,SUM(מרקובחצי[[#This Row],[23]],W1200)=2),1,"")</f>
        <v/>
      </c>
      <c r="AF1199" s="19" t="str">
        <f>IF(AND(מרקובחצי[[#This Row],[CycleNumber]]&lt;$B1200,SUM(מרקובחצי[[#This Row],[31]],O1200)=2),1,"")</f>
        <v/>
      </c>
      <c r="AG1199" s="19" t="str">
        <f>IF(AND(מרקובחצי[[#This Row],[CycleNumber]]&lt;$B1200,SUM(מרקובחצי[[#This Row],[31]],P1200)=2),1,"")</f>
        <v/>
      </c>
      <c r="AH1199" s="19" t="str">
        <f>IF(AND(מרקובחצי[[#This Row],[CycleNumber]]&lt;$B1200,SUM(מרקובחצי[[#This Row],[31]],Q1200)=2),1,"")</f>
        <v/>
      </c>
      <c r="AI1199" s="19" t="str">
        <f>IF(AND(מרקובחצי[[#This Row],[CycleNumber]]&lt;$B1200,SUM(U1199:U1200)=2),1,"")</f>
        <v/>
      </c>
      <c r="AJ1199" s="19" t="str">
        <f>IF(AND(מרקובחצי[[#This Row],[CycleNumber]]&lt;$B1200,SUM(מרקובחצי[[#This Row],[32]],O1200)=2),1,"")</f>
        <v/>
      </c>
      <c r="AK1199" s="19" t="str">
        <f>IF(AND(מרקובחצי[[#This Row],[CycleNumber]]&lt;$B1200,SUM(מרקובחצי[[#This Row],[32]],P1200)=2),1,"")</f>
        <v/>
      </c>
      <c r="AL1199" s="19" t="str">
        <f>IF(AND(מרקובחצי[[#This Row],[CycleNumber]]&lt;$B1200,SUM(מרקובחצי[[#This Row],[32]],Q1200)=2),1,"")</f>
        <v/>
      </c>
      <c r="AM1199" s="19" t="str">
        <f>IF(AND(מרקובחצי[[#This Row],[CycleNumber]]&lt;$B1200,SUM(V1199:V1200)=2),1,"")</f>
        <v/>
      </c>
      <c r="AN1199" s="19" t="str">
        <f>IF(AND(מרקובחצי[[#This Row],[CycleNumber]]&lt;$B1200,SUM(מרקובחצי[[#This Row],[33]],O1200)=2),1,"")</f>
        <v/>
      </c>
      <c r="AO1199" s="19" t="str">
        <f>IF(AND(מרקובחצי[[#This Row],[CycleNumber]]&lt;$B1200,SUM(מרקובחצי[[#This Row],[33]],P1200)=2),1,"")</f>
        <v/>
      </c>
      <c r="AP1199" s="19" t="str">
        <f>IF(AND(מרקובחצי[[#This Row],[CycleNumber]]&lt;$B1200,SUM(מרקובחצי[[#This Row],[33]],Q1200)=2),1,"")</f>
        <v/>
      </c>
      <c r="AQ1199" s="19" t="str">
        <f>IF(AND(מרקובחצי[[#This Row],[CycleNumber]]&lt;$B1200,SUM(W1199:W1200)=2),1,"")</f>
        <v/>
      </c>
      <c r="AR1199" s="19" t="str">
        <f>IF(AND(מרקובחצי[[#This Row],[CycleNumber]]&lt;$B1200,SUM(מרקובחצי[[#This Row],[12]],S1200)=2),1,"")</f>
        <v/>
      </c>
      <c r="AS1199" s="19" t="str">
        <f>IF(AND(מרקובחצי[[#This Row],[CycleNumber]]&lt;$B1200,SUM(מרקובחצי[[#This Row],[22]],V1200)=2),1,"")</f>
        <v/>
      </c>
      <c r="AT1199" s="21">
        <f>SUM(מרקובחצי[[#This Row],[11]:[33]])</f>
        <v>1</v>
      </c>
    </row>
    <row r="1200" spans="1:46" ht="15.6" x14ac:dyDescent="0.25">
      <c r="A1200" s="19" t="s">
        <v>129</v>
      </c>
      <c r="B1200" s="19">
        <v>5</v>
      </c>
      <c r="C1200">
        <v>27</v>
      </c>
      <c r="D1200" s="19">
        <f>מרקובחצי[[#This Row],[LengthofCycle]]+1</f>
        <v>28</v>
      </c>
      <c r="E1200" t="str">
        <f>IF(IFERROR(LOOKUP(מרקובחצי[[#This Row],[ClientID]],קביעויות[הפלגה]),FALSE)=מרקובחצי[[#This Row],[ClientID]],1,"")</f>
        <v/>
      </c>
      <c r="F1200">
        <f>IF(IFERROR(LOOKUP(מרקובחצי[[#This Row],[ClientID]],סוגחציקבוע[S31]),FALSE)=מרקובחצי[[#This Row],[ClientID]],1,"")</f>
        <v>1</v>
      </c>
      <c r="G1200" t="str">
        <f>IF(IFERROR(LOOKUP(מרקובחצי[[#This Row],[ClientID]],סוגחציקבוע[S32]),FALSE)=מרקובחצי[[#This Row],[ClientID]],1,"")</f>
        <v/>
      </c>
      <c r="H1200" t="str">
        <f>IF(IFERROR(LOOKUP(מרקובחצי[[#This Row],[ClientID]],סוגחציקבוע[S33]),FALSE)=מרקובחצי[[#This Row],[ClientID]],1,"")</f>
        <v/>
      </c>
      <c r="I1200" t="str">
        <f>IF(IFERROR(LOOKUP(מרקובחצי[[#This Row],[ClientID]],סוגחציקבוע[S32&amp;33]),FALSE)=מרקובחצי[[#This Row],[ClientID]],1,"")</f>
        <v/>
      </c>
      <c r="J1200" s="19">
        <f>IF(SUM(מרקובחצי[[#This Row],[11]:[13]])=1,מרקובחצי[[#This Row],[עד ועד]],IF(SUM(R1199:T1200)=1,IF(מרקובחצי[[#This Row],[עד ועד]]&lt;J1199,מרקובחצי[[#This Row],[עד ועד]],J1199),J1199))</f>
        <v>26</v>
      </c>
      <c r="K1200" s="19">
        <f>IF(SUM(מרקובחצי[[#This Row],[11]:[13]])=1,מרקובחצי[[#This Row],[עד ועד]],IF(SUM(R1199:T1200)=1,IF(מרקובחצי[[#This Row],[עד ועד]]&gt;K1199,מרקובחצי[[#This Row],[עד ועד]],K1199),K1199))</f>
        <v>28</v>
      </c>
      <c r="L1200" s="19" t="str">
        <f>IF(AND(SUM(מרקובחצי[[#This Row],[31]:[33]])=1,SUM(U1199:W1199)=0),מרקובחצי[[#This Row],[מקס]]-מרקובחצי[[#This Row],[מינ]],"")</f>
        <v/>
      </c>
      <c r="M120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1200" s="19" t="str">
        <f t="shared" si="18"/>
        <v>S11</v>
      </c>
      <c r="O1200" s="19" t="str">
        <f>IF(מרקובחצי[[#This Row],[קבעה הפלגה?]]=1,"",IF(AND(מרקובחצי[[#This Row],[עד ועד]]&lt;29,OR(מרקובחצי[[#This Row],[CycleNumber]]=1,AND(U1199=1,OR(מרקובחצי[[#This Row],[עד ועד]]&lt;J1199,מרקובחצי[[#This Row],[עד ועד]]&gt;K1199)),AND(V1199=1,מרקובחצי[[#This Row],[עד ועד]]&lt;J1199),W1199=1)),1,""))</f>
        <v/>
      </c>
      <c r="P1200" s="19" t="str">
        <f>IF(מרקובחצי[[#This Row],[קבעה הפלגה?]]=1,"",IF(AND(מרקובחצי[[#This Row],[עד ועד]]&gt;28,מרקובחצי[[#This Row],[עד ועד]]&lt;32,OR(מרקובחצי[[#This Row],[CycleNumber]]=1,AND(U1199=1),AND(V1199=1,OR(מרקובחצי[[#This Row],[עד ועד]]&lt;J1199,מרקובחצי[[#This Row],[עד ועד]]&gt;K1199)),W1199=1)),1,""))</f>
        <v/>
      </c>
      <c r="Q1200" s="19" t="str">
        <f>IF(מרקובחצי[[#This Row],[קבעה הפלגה?]]=1,"",IF(AND(מרקובחצי[[#This Row],[עד ועד]]&gt;31,OR(מרקובחצי[[#This Row],[CycleNumber]]=1,AND(U1199=1),AND(V1199=1,מרקובחצי[[#This Row],[עד ועד]]&gt;K1199),AND(W1199=1,OR(מרקובחצי[[#This Row],[עד ועד]]&gt;K1199,מרקובחצי[[#This Row],[עד ועד]]&lt;J1199)))),1,""))</f>
        <v/>
      </c>
      <c r="R1200" s="19">
        <f>IF(מרקובחצי[[#This Row],[CycleNumber]]&gt;1,IF(AND(O1199=1,מרקובחצי[[#This Row],[עד ועד]]&lt;29),1,""),"")</f>
        <v>1</v>
      </c>
      <c r="S1200" s="19" t="str">
        <f>IF(מרקובחצי[[#This Row],[CycleNumber]]&gt;1,IF(OR(AND(O1199=1,מרקובחצי[[#This Row],[עד ועד]]&gt;28),AND(P1199=1),AND(Q1199=1,מרקובחצי[[#This Row],[עד ועד]]&lt;32)),1,""),"")</f>
        <v/>
      </c>
      <c r="T1200" s="19" t="str">
        <f>IF(מרקובחצי[[#This Row],[CycleNumber]]&gt;1,IF(AND(Q1199=1,מרקובחצי[[#This Row],[עד ועד]]&gt;31),1,""),"")</f>
        <v/>
      </c>
      <c r="U1200" s="19" t="str">
        <f>IF(מרקובחצי[[#This Row],[CycleNumber]]&gt;1,IF(AND(R1199=1,מרקובחצי[[#This Row],[עד ועד]]&lt;29),1,IF(AND(U1199=1,NOT(OR(מרקובחצי[[#This Row],[עד ועד]]&lt;J1199,מרקובחצי[[#This Row],[עד ועד]]&gt;K1199))),1,"")),"")</f>
        <v/>
      </c>
      <c r="V1200" s="19" t="str">
        <f>IF(מרקובחצי[[#This Row],[CycleNumber]]&gt;1,IF(AND(SUM(R1199:T1199)=1,מרקובחצי[[#This Row],[עד ועד]]&gt;28,מרקובחצי[[#This Row],[עד ועד]]&lt;32),1,IF(OR(S1199=1,AND(R1199=1,מרקובחצי[[#This Row],[עד ועד]]&gt;28),AND(T1199=1,מרקובחצי[[#This Row],[עד ועד]]&lt;32)),1,IF(AND(V1199=1,NOT(OR(מרקובחצי[[#This Row],[עד ועד]]&lt;J1199,מרקובחצי[[#This Row],[עד ועד]]&gt;K1199))),1,""))),"")</f>
        <v/>
      </c>
      <c r="W1200" s="19" t="str">
        <f>IF(מרקובחצי[[#This Row],[CycleNumber]]&gt;1,IF(AND(T1199=1,מרקובחצי[[#This Row],[עד ועד]]&gt;31),1,IF(AND(W1199=1,NOT(OR(מרקובחצי[[#This Row],[עד ועד]]&lt;J1199,מרקובחצי[[#This Row],[עד ועד]]&gt;K1199))),1,"")),"")</f>
        <v/>
      </c>
      <c r="X1200" s="19" t="str">
        <f>IF(AND(מרקובחצי[[#This Row],[CycleNumber]]&lt;$B1201,SUM(מרקובחצי[[#This Row],[11]],R1201)=2),1,"")</f>
        <v/>
      </c>
      <c r="Y1200" s="19" t="str">
        <f>IF(AND(מרקובחצי[[#This Row],[CycleNumber]]&lt;$B1201,SUM(מרקובחצי[[#This Row],[11]],S1201)=2),1,"")</f>
        <v/>
      </c>
      <c r="Z1200" s="19" t="str">
        <f>IF(AND(מרקובחצי[[#This Row],[CycleNumber]]&lt;$B1201,SUM(מרקובחצי[[#This Row],[13]],S1201)=2),1,"")</f>
        <v/>
      </c>
      <c r="AA1200" s="19" t="str">
        <f>IF(AND(מרקובחצי[[#This Row],[CycleNumber]]&lt;$B1201,SUM(מרקובחצי[[#This Row],[13]],T1201)=2),1,"")</f>
        <v/>
      </c>
      <c r="AB1200" s="19" t="str">
        <f>IF(AND(מרקובחצי[[#This Row],[CycleNumber]]&lt;$B1201,SUM(מרקובחצי[[#This Row],[21]],U1201)=2),1,"")</f>
        <v/>
      </c>
      <c r="AC1200" s="19">
        <f>IF(AND(מרקובחצי[[#This Row],[CycleNumber]]&lt;$B1201,SUM(מרקובחצי[[#This Row],[21]],V1201)=2),1,"")</f>
        <v>1</v>
      </c>
      <c r="AD1200" s="19" t="str">
        <f>IF(AND(מרקובחצי[[#This Row],[CycleNumber]]&lt;$B1201,SUM(מרקובחצי[[#This Row],[23]],V1201)=2),1,"")</f>
        <v/>
      </c>
      <c r="AE1200" s="19" t="str">
        <f>IF(AND(מרקובחצי[[#This Row],[CycleNumber]]&lt;$B1201,SUM(מרקובחצי[[#This Row],[23]],W1201)=2),1,"")</f>
        <v/>
      </c>
      <c r="AF1200" s="19" t="str">
        <f>IF(AND(מרקובחצי[[#This Row],[CycleNumber]]&lt;$B1201,SUM(מרקובחצי[[#This Row],[31]],O1201)=2),1,"")</f>
        <v/>
      </c>
      <c r="AG1200" s="19" t="str">
        <f>IF(AND(מרקובחצי[[#This Row],[CycleNumber]]&lt;$B1201,SUM(מרקובחצי[[#This Row],[31]],P1201)=2),1,"")</f>
        <v/>
      </c>
      <c r="AH1200" s="19" t="str">
        <f>IF(AND(מרקובחצי[[#This Row],[CycleNumber]]&lt;$B1201,SUM(מרקובחצי[[#This Row],[31]],Q1201)=2),1,"")</f>
        <v/>
      </c>
      <c r="AI1200" s="19" t="str">
        <f>IF(AND(מרקובחצי[[#This Row],[CycleNumber]]&lt;$B1201,SUM(U1200:U1201)=2),1,"")</f>
        <v/>
      </c>
      <c r="AJ1200" s="19" t="str">
        <f>IF(AND(מרקובחצי[[#This Row],[CycleNumber]]&lt;$B1201,SUM(מרקובחצי[[#This Row],[32]],O1201)=2),1,"")</f>
        <v/>
      </c>
      <c r="AK1200" s="19" t="str">
        <f>IF(AND(מרקובחצי[[#This Row],[CycleNumber]]&lt;$B1201,SUM(מרקובחצי[[#This Row],[32]],P1201)=2),1,"")</f>
        <v/>
      </c>
      <c r="AL1200" s="19" t="str">
        <f>IF(AND(מרקובחצי[[#This Row],[CycleNumber]]&lt;$B1201,SUM(מרקובחצי[[#This Row],[32]],Q1201)=2),1,"")</f>
        <v/>
      </c>
      <c r="AM1200" s="19" t="str">
        <f>IF(AND(מרקובחצי[[#This Row],[CycleNumber]]&lt;$B1201,SUM(V1200:V1201)=2),1,"")</f>
        <v/>
      </c>
      <c r="AN1200" s="19" t="str">
        <f>IF(AND(מרקובחצי[[#This Row],[CycleNumber]]&lt;$B1201,SUM(מרקובחצי[[#This Row],[33]],O1201)=2),1,"")</f>
        <v/>
      </c>
      <c r="AO1200" s="19" t="str">
        <f>IF(AND(מרקובחצי[[#This Row],[CycleNumber]]&lt;$B1201,SUM(מרקובחצי[[#This Row],[33]],P1201)=2),1,"")</f>
        <v/>
      </c>
      <c r="AP1200" s="19" t="str">
        <f>IF(AND(מרקובחצי[[#This Row],[CycleNumber]]&lt;$B1201,SUM(מרקובחצי[[#This Row],[33]],Q1201)=2),1,"")</f>
        <v/>
      </c>
      <c r="AQ1200" s="19" t="str">
        <f>IF(AND(מרקובחצי[[#This Row],[CycleNumber]]&lt;$B1201,SUM(W1200:W1201)=2),1,"")</f>
        <v/>
      </c>
      <c r="AR1200" s="19" t="str">
        <f>IF(AND(מרקובחצי[[#This Row],[CycleNumber]]&lt;$B1201,SUM(מרקובחצי[[#This Row],[12]],S1201)=2),1,"")</f>
        <v/>
      </c>
      <c r="AS1200" s="19" t="str">
        <f>IF(AND(מרקובחצי[[#This Row],[CycleNumber]]&lt;$B1201,SUM(מרקובחצי[[#This Row],[22]],V1201)=2),1,"")</f>
        <v/>
      </c>
      <c r="AT1200" s="21">
        <f>SUM(מרקובחצי[[#This Row],[11]:[33]])</f>
        <v>1</v>
      </c>
    </row>
    <row r="1201" spans="1:46" ht="15.6" x14ac:dyDescent="0.25">
      <c r="A1201" s="19" t="s">
        <v>129</v>
      </c>
      <c r="B1201" s="19">
        <v>6</v>
      </c>
      <c r="C1201">
        <v>29</v>
      </c>
      <c r="D1201" s="19">
        <f>מרקובחצי[[#This Row],[LengthofCycle]]+1</f>
        <v>30</v>
      </c>
      <c r="E1201" t="str">
        <f>IF(IFERROR(LOOKUP(מרקובחצי[[#This Row],[ClientID]],קביעויות[הפלגה]),FALSE)=מרקובחצי[[#This Row],[ClientID]],1,"")</f>
        <v/>
      </c>
      <c r="F1201">
        <f>IF(IFERROR(LOOKUP(מרקובחצי[[#This Row],[ClientID]],סוגחציקבוע[S31]),FALSE)=מרקובחצי[[#This Row],[ClientID]],1,"")</f>
        <v>1</v>
      </c>
      <c r="G1201" t="str">
        <f>IF(IFERROR(LOOKUP(מרקובחצי[[#This Row],[ClientID]],סוגחציקבוע[S32]),FALSE)=מרקובחצי[[#This Row],[ClientID]],1,"")</f>
        <v/>
      </c>
      <c r="H1201" t="str">
        <f>IF(IFERROR(LOOKUP(מרקובחצי[[#This Row],[ClientID]],סוגחציקבוע[S33]),FALSE)=מרקובחצי[[#This Row],[ClientID]],1,"")</f>
        <v/>
      </c>
      <c r="I1201" t="str">
        <f>IF(IFERROR(LOOKUP(מרקובחצי[[#This Row],[ClientID]],סוגחציקבוע[S32&amp;33]),FALSE)=מרקובחצי[[#This Row],[ClientID]],1,"")</f>
        <v/>
      </c>
      <c r="J1201" s="19">
        <f>IF(SUM(מרקובחצי[[#This Row],[11]:[13]])=1,מרקובחצי[[#This Row],[עד ועד]],IF(SUM(R1200:T1201)=1,IF(מרקובחצי[[#This Row],[עד ועד]]&lt;J1200,מרקובחצי[[#This Row],[עד ועד]],J1200),J1200))</f>
        <v>26</v>
      </c>
      <c r="K1201" s="19">
        <f>IF(SUM(מרקובחצי[[#This Row],[11]:[13]])=1,מרקובחצי[[#This Row],[עד ועד]],IF(SUM(R1200:T1201)=1,IF(מרקובחצי[[#This Row],[עד ועד]]&gt;K1200,מרקובחצי[[#This Row],[עד ועד]],K1200),K1200))</f>
        <v>30</v>
      </c>
      <c r="L1201" s="19">
        <f>IF(AND(SUM(מרקובחצי[[#This Row],[31]:[33]])=1,SUM(U1200:W1200)=0),מרקובחצי[[#This Row],[מקס]]-מרקובחצי[[#This Row],[מינ]],"")</f>
        <v>4</v>
      </c>
      <c r="M120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01" s="19" t="str">
        <f t="shared" si="18"/>
        <v>S21</v>
      </c>
      <c r="O1201" s="19" t="str">
        <f>IF(מרקובחצי[[#This Row],[קבעה הפלגה?]]=1,"",IF(AND(מרקובחצי[[#This Row],[עד ועד]]&lt;29,OR(מרקובחצי[[#This Row],[CycleNumber]]=1,AND(U1200=1,OR(מרקובחצי[[#This Row],[עד ועד]]&lt;J1200,מרקובחצי[[#This Row],[עד ועד]]&gt;K1200)),AND(V1200=1,מרקובחצי[[#This Row],[עד ועד]]&lt;J1200),W1200=1)),1,""))</f>
        <v/>
      </c>
      <c r="P1201" s="19" t="str">
        <f>IF(מרקובחצי[[#This Row],[קבעה הפלגה?]]=1,"",IF(AND(מרקובחצי[[#This Row],[עד ועד]]&gt;28,מרקובחצי[[#This Row],[עד ועד]]&lt;32,OR(מרקובחצי[[#This Row],[CycleNumber]]=1,AND(U1200=1),AND(V1200=1,OR(מרקובחצי[[#This Row],[עד ועד]]&lt;J1200,מרקובחצי[[#This Row],[עד ועד]]&gt;K1200)),W1200=1)),1,""))</f>
        <v/>
      </c>
      <c r="Q1201" s="19" t="str">
        <f>IF(מרקובחצי[[#This Row],[קבעה הפלגה?]]=1,"",IF(AND(מרקובחצי[[#This Row],[עד ועד]]&gt;31,OR(מרקובחצי[[#This Row],[CycleNumber]]=1,AND(U1200=1),AND(V1200=1,מרקובחצי[[#This Row],[עד ועד]]&gt;K1200),AND(W1200=1,OR(מרקובחצי[[#This Row],[עד ועד]]&gt;K1200,מרקובחצי[[#This Row],[עד ועד]]&lt;J1200)))),1,""))</f>
        <v/>
      </c>
      <c r="R1201" s="19" t="str">
        <f>IF(מרקובחצי[[#This Row],[CycleNumber]]&gt;1,IF(AND(O1200=1,מרקובחצי[[#This Row],[עד ועד]]&lt;29),1,""),"")</f>
        <v/>
      </c>
      <c r="S1201" s="19" t="str">
        <f>IF(מרקובחצי[[#This Row],[CycleNumber]]&gt;1,IF(OR(AND(O1200=1,מרקובחצי[[#This Row],[עד ועד]]&gt;28),AND(P1200=1),AND(Q1200=1,מרקובחצי[[#This Row],[עד ועד]]&lt;32)),1,""),"")</f>
        <v/>
      </c>
      <c r="T1201" s="19" t="str">
        <f>IF(מרקובחצי[[#This Row],[CycleNumber]]&gt;1,IF(AND(Q1200=1,מרקובחצי[[#This Row],[עד ועד]]&gt;31),1,""),"")</f>
        <v/>
      </c>
      <c r="U1201" s="19" t="str">
        <f>IF(מרקובחצי[[#This Row],[CycleNumber]]&gt;1,IF(AND(R1200=1,מרקובחצי[[#This Row],[עד ועד]]&lt;29),1,IF(AND(U1200=1,NOT(OR(מרקובחצי[[#This Row],[עד ועד]]&lt;J1200,מרקובחצי[[#This Row],[עד ועד]]&gt;K1200))),1,"")),"")</f>
        <v/>
      </c>
      <c r="V1201" s="19">
        <f>IF(מרקובחצי[[#This Row],[CycleNumber]]&gt;1,IF(AND(SUM(R1200:T1200)=1,מרקובחצי[[#This Row],[עד ועד]]&gt;28,מרקובחצי[[#This Row],[עד ועד]]&lt;32),1,IF(OR(S1200=1,AND(R1200=1,מרקובחצי[[#This Row],[עד ועד]]&gt;28),AND(T1200=1,מרקובחצי[[#This Row],[עד ועד]]&lt;32)),1,IF(AND(V1200=1,NOT(OR(מרקובחצי[[#This Row],[עד ועד]]&lt;J1200,מרקובחצי[[#This Row],[עד ועד]]&gt;K1200))),1,""))),"")</f>
        <v>1</v>
      </c>
      <c r="W1201" s="19" t="str">
        <f>IF(מרקובחצי[[#This Row],[CycleNumber]]&gt;1,IF(AND(T1200=1,מרקובחצי[[#This Row],[עד ועד]]&gt;31),1,IF(AND(W1200=1,NOT(OR(מרקובחצי[[#This Row],[עד ועד]]&lt;J1200,מרקובחצי[[#This Row],[עד ועד]]&gt;K1200))),1,"")),"")</f>
        <v/>
      </c>
      <c r="X1201" s="19" t="str">
        <f>IF(AND(מרקובחצי[[#This Row],[CycleNumber]]&lt;$B1202,SUM(מרקובחצי[[#This Row],[11]],R1202)=2),1,"")</f>
        <v/>
      </c>
      <c r="Y1201" s="19" t="str">
        <f>IF(AND(מרקובחצי[[#This Row],[CycleNumber]]&lt;$B1202,SUM(מרקובחצי[[#This Row],[11]],S1202)=2),1,"")</f>
        <v/>
      </c>
      <c r="Z1201" s="19" t="str">
        <f>IF(AND(מרקובחצי[[#This Row],[CycleNumber]]&lt;$B1202,SUM(מרקובחצי[[#This Row],[13]],S1202)=2),1,"")</f>
        <v/>
      </c>
      <c r="AA1201" s="19" t="str">
        <f>IF(AND(מרקובחצי[[#This Row],[CycleNumber]]&lt;$B1202,SUM(מרקובחצי[[#This Row],[13]],T1202)=2),1,"")</f>
        <v/>
      </c>
      <c r="AB1201" s="19" t="str">
        <f>IF(AND(מרקובחצי[[#This Row],[CycleNumber]]&lt;$B1202,SUM(מרקובחצי[[#This Row],[21]],U1202)=2),1,"")</f>
        <v/>
      </c>
      <c r="AC1201" s="19" t="str">
        <f>IF(AND(מרקובחצי[[#This Row],[CycleNumber]]&lt;$B1202,SUM(מרקובחצי[[#This Row],[21]],V1202)=2),1,"")</f>
        <v/>
      </c>
      <c r="AD1201" s="19" t="str">
        <f>IF(AND(מרקובחצי[[#This Row],[CycleNumber]]&lt;$B1202,SUM(מרקובחצי[[#This Row],[23]],V1202)=2),1,"")</f>
        <v/>
      </c>
      <c r="AE1201" s="19" t="str">
        <f>IF(AND(מרקובחצי[[#This Row],[CycleNumber]]&lt;$B1202,SUM(מרקובחצי[[#This Row],[23]],W1202)=2),1,"")</f>
        <v/>
      </c>
      <c r="AF1201" s="19" t="str">
        <f>IF(AND(מרקובחצי[[#This Row],[CycleNumber]]&lt;$B1202,SUM(מרקובחצי[[#This Row],[31]],O1202)=2),1,"")</f>
        <v/>
      </c>
      <c r="AG1201" s="19" t="str">
        <f>IF(AND(מרקובחצי[[#This Row],[CycleNumber]]&lt;$B1202,SUM(מרקובחצי[[#This Row],[31]],P1202)=2),1,"")</f>
        <v/>
      </c>
      <c r="AH1201" s="19" t="str">
        <f>IF(AND(מרקובחצי[[#This Row],[CycleNumber]]&lt;$B1202,SUM(מרקובחצי[[#This Row],[31]],Q1202)=2),1,"")</f>
        <v/>
      </c>
      <c r="AI1201" s="19" t="str">
        <f>IF(AND(מרקובחצי[[#This Row],[CycleNumber]]&lt;$B1202,SUM(U1201:U1202)=2),1,"")</f>
        <v/>
      </c>
      <c r="AJ1201" s="19" t="str">
        <f>IF(AND(מרקובחצי[[#This Row],[CycleNumber]]&lt;$B1202,SUM(מרקובחצי[[#This Row],[32]],O1202)=2),1,"")</f>
        <v/>
      </c>
      <c r="AK1201" s="19" t="str">
        <f>IF(AND(מרקובחצי[[#This Row],[CycleNumber]]&lt;$B1202,SUM(מרקובחצי[[#This Row],[32]],P1202)=2),1,"")</f>
        <v/>
      </c>
      <c r="AL1201" s="19" t="str">
        <f>IF(AND(מרקובחצי[[#This Row],[CycleNumber]]&lt;$B1202,SUM(מרקובחצי[[#This Row],[32]],Q1202)=2),1,"")</f>
        <v/>
      </c>
      <c r="AM1201" s="19">
        <f>IF(AND(מרקובחצי[[#This Row],[CycleNumber]]&lt;$B1202,SUM(V1201:V1202)=2),1,"")</f>
        <v>1</v>
      </c>
      <c r="AN1201" s="19" t="str">
        <f>IF(AND(מרקובחצי[[#This Row],[CycleNumber]]&lt;$B1202,SUM(מרקובחצי[[#This Row],[33]],O1202)=2),1,"")</f>
        <v/>
      </c>
      <c r="AO1201" s="19" t="str">
        <f>IF(AND(מרקובחצי[[#This Row],[CycleNumber]]&lt;$B1202,SUM(מרקובחצי[[#This Row],[33]],P1202)=2),1,"")</f>
        <v/>
      </c>
      <c r="AP1201" s="19" t="str">
        <f>IF(AND(מרקובחצי[[#This Row],[CycleNumber]]&lt;$B1202,SUM(מרקובחצי[[#This Row],[33]],Q1202)=2),1,"")</f>
        <v/>
      </c>
      <c r="AQ1201" s="19" t="str">
        <f>IF(AND(מרקובחצי[[#This Row],[CycleNumber]]&lt;$B1202,SUM(W1201:W1202)=2),1,"")</f>
        <v/>
      </c>
      <c r="AR1201" s="19" t="str">
        <f>IF(AND(מרקובחצי[[#This Row],[CycleNumber]]&lt;$B1202,SUM(מרקובחצי[[#This Row],[12]],S1202)=2),1,"")</f>
        <v/>
      </c>
      <c r="AS1201" s="19" t="str">
        <f>IF(AND(מרקובחצי[[#This Row],[CycleNumber]]&lt;$B1202,SUM(מרקובחצי[[#This Row],[22]],V1202)=2),1,"")</f>
        <v/>
      </c>
      <c r="AT1201" s="21">
        <f>SUM(מרקובחצי[[#This Row],[11]:[33]])</f>
        <v>1</v>
      </c>
    </row>
    <row r="1202" spans="1:46" ht="15.6" x14ac:dyDescent="0.25">
      <c r="A1202" s="19" t="s">
        <v>129</v>
      </c>
      <c r="B1202" s="19">
        <v>7</v>
      </c>
      <c r="C1202">
        <v>26</v>
      </c>
      <c r="D1202" s="19">
        <f>מרקובחצי[[#This Row],[LengthofCycle]]+1</f>
        <v>27</v>
      </c>
      <c r="E1202" t="str">
        <f>IF(IFERROR(LOOKUP(מרקובחצי[[#This Row],[ClientID]],קביעויות[הפלגה]),FALSE)=מרקובחצי[[#This Row],[ClientID]],1,"")</f>
        <v/>
      </c>
      <c r="F1202">
        <f>IF(IFERROR(LOOKUP(מרקובחצי[[#This Row],[ClientID]],סוגחציקבוע[S31]),FALSE)=מרקובחצי[[#This Row],[ClientID]],1,"")</f>
        <v>1</v>
      </c>
      <c r="G1202" t="str">
        <f>IF(IFERROR(LOOKUP(מרקובחצי[[#This Row],[ClientID]],סוגחציקבוע[S32]),FALSE)=מרקובחצי[[#This Row],[ClientID]],1,"")</f>
        <v/>
      </c>
      <c r="H1202" t="str">
        <f>IF(IFERROR(LOOKUP(מרקובחצי[[#This Row],[ClientID]],סוגחציקבוע[S33]),FALSE)=מרקובחצי[[#This Row],[ClientID]],1,"")</f>
        <v/>
      </c>
      <c r="I1202" t="str">
        <f>IF(IFERROR(LOOKUP(מרקובחצי[[#This Row],[ClientID]],סוגחציקבוע[S32&amp;33]),FALSE)=מרקובחצי[[#This Row],[ClientID]],1,"")</f>
        <v/>
      </c>
      <c r="J1202" s="19">
        <f>IF(SUM(מרקובחצי[[#This Row],[11]:[13]])=1,מרקובחצי[[#This Row],[עד ועד]],IF(SUM(R1201:T1202)=1,IF(מרקובחצי[[#This Row],[עד ועד]]&lt;J1201,מרקובחצי[[#This Row],[עד ועד]],J1201),J1201))</f>
        <v>26</v>
      </c>
      <c r="K1202" s="19">
        <f>IF(SUM(מרקובחצי[[#This Row],[11]:[13]])=1,מרקובחצי[[#This Row],[עד ועד]],IF(SUM(R1201:T1202)=1,IF(מרקובחצי[[#This Row],[עד ועד]]&gt;K1201,מרקובחצי[[#This Row],[עד ועד]],K1201),K1201))</f>
        <v>30</v>
      </c>
      <c r="L1202" s="19" t="str">
        <f>IF(AND(SUM(מרקובחצי[[#This Row],[31]:[33]])=1,SUM(U1201:W1201)=0),מרקובחצי[[#This Row],[מקס]]-מרקובחצי[[#This Row],[מינ]],"")</f>
        <v/>
      </c>
      <c r="M120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02" s="19" t="str">
        <f t="shared" si="18"/>
        <v>S32</v>
      </c>
      <c r="O1202" s="19" t="str">
        <f>IF(מרקובחצי[[#This Row],[קבעה הפלגה?]]=1,"",IF(AND(מרקובחצי[[#This Row],[עד ועד]]&lt;29,OR(מרקובחצי[[#This Row],[CycleNumber]]=1,AND(U1201=1,OR(מרקובחצי[[#This Row],[עד ועד]]&lt;J1201,מרקובחצי[[#This Row],[עד ועד]]&gt;K1201)),AND(V1201=1,מרקובחצי[[#This Row],[עד ועד]]&lt;J1201),W1201=1)),1,""))</f>
        <v/>
      </c>
      <c r="P1202" s="19" t="str">
        <f>IF(מרקובחצי[[#This Row],[קבעה הפלגה?]]=1,"",IF(AND(מרקובחצי[[#This Row],[עד ועד]]&gt;28,מרקובחצי[[#This Row],[עד ועד]]&lt;32,OR(מרקובחצי[[#This Row],[CycleNumber]]=1,AND(U1201=1),AND(V1201=1,OR(מרקובחצי[[#This Row],[עד ועד]]&lt;J1201,מרקובחצי[[#This Row],[עד ועד]]&gt;K1201)),W1201=1)),1,""))</f>
        <v/>
      </c>
      <c r="Q1202" s="19" t="str">
        <f>IF(מרקובחצי[[#This Row],[קבעה הפלגה?]]=1,"",IF(AND(מרקובחצי[[#This Row],[עד ועד]]&gt;31,OR(מרקובחצי[[#This Row],[CycleNumber]]=1,AND(U1201=1),AND(V1201=1,מרקובחצי[[#This Row],[עד ועד]]&gt;K1201),AND(W1201=1,OR(מרקובחצי[[#This Row],[עד ועד]]&gt;K1201,מרקובחצי[[#This Row],[עד ועד]]&lt;J1201)))),1,""))</f>
        <v/>
      </c>
      <c r="R1202" s="19" t="str">
        <f>IF(מרקובחצי[[#This Row],[CycleNumber]]&gt;1,IF(AND(O1201=1,מרקובחצי[[#This Row],[עד ועד]]&lt;29),1,""),"")</f>
        <v/>
      </c>
      <c r="S1202" s="19" t="str">
        <f>IF(מרקובחצי[[#This Row],[CycleNumber]]&gt;1,IF(OR(AND(O1201=1,מרקובחצי[[#This Row],[עד ועד]]&gt;28),AND(P1201=1),AND(Q1201=1,מרקובחצי[[#This Row],[עד ועד]]&lt;32)),1,""),"")</f>
        <v/>
      </c>
      <c r="T1202" s="19" t="str">
        <f>IF(מרקובחצי[[#This Row],[CycleNumber]]&gt;1,IF(AND(Q1201=1,מרקובחצי[[#This Row],[עד ועד]]&gt;31),1,""),"")</f>
        <v/>
      </c>
      <c r="U1202" s="19" t="str">
        <f>IF(מרקובחצי[[#This Row],[CycleNumber]]&gt;1,IF(AND(R1201=1,מרקובחצי[[#This Row],[עד ועד]]&lt;29),1,IF(AND(U1201=1,NOT(OR(מרקובחצי[[#This Row],[עד ועד]]&lt;J1201,מרקובחצי[[#This Row],[עד ועד]]&gt;K1201))),1,"")),"")</f>
        <v/>
      </c>
      <c r="V1202" s="19">
        <f>IF(מרקובחצי[[#This Row],[CycleNumber]]&gt;1,IF(AND(SUM(R1201:T1201)=1,מרקובחצי[[#This Row],[עד ועד]]&gt;28,מרקובחצי[[#This Row],[עד ועד]]&lt;32),1,IF(OR(S1201=1,AND(R1201=1,מרקובחצי[[#This Row],[עד ועד]]&gt;28),AND(T1201=1,מרקובחצי[[#This Row],[עד ועד]]&lt;32)),1,IF(AND(V1201=1,NOT(OR(מרקובחצי[[#This Row],[עד ועד]]&lt;J1201,מרקובחצי[[#This Row],[עד ועד]]&gt;K1201))),1,""))),"")</f>
        <v>1</v>
      </c>
      <c r="W1202" s="19" t="str">
        <f>IF(מרקובחצי[[#This Row],[CycleNumber]]&gt;1,IF(AND(T1201=1,מרקובחצי[[#This Row],[עד ועד]]&gt;31),1,IF(AND(W1201=1,NOT(OR(מרקובחצי[[#This Row],[עד ועד]]&lt;J1201,מרקובחצי[[#This Row],[עד ועד]]&gt;K1201))),1,"")),"")</f>
        <v/>
      </c>
      <c r="X1202" s="19" t="str">
        <f>IF(AND(מרקובחצי[[#This Row],[CycleNumber]]&lt;$B1203,SUM(מרקובחצי[[#This Row],[11]],R1203)=2),1,"")</f>
        <v/>
      </c>
      <c r="Y1202" s="19" t="str">
        <f>IF(AND(מרקובחצי[[#This Row],[CycleNumber]]&lt;$B1203,SUM(מרקובחצי[[#This Row],[11]],S1203)=2),1,"")</f>
        <v/>
      </c>
      <c r="Z1202" s="19" t="str">
        <f>IF(AND(מרקובחצי[[#This Row],[CycleNumber]]&lt;$B1203,SUM(מרקובחצי[[#This Row],[13]],S1203)=2),1,"")</f>
        <v/>
      </c>
      <c r="AA1202" s="19" t="str">
        <f>IF(AND(מרקובחצי[[#This Row],[CycleNumber]]&lt;$B1203,SUM(מרקובחצי[[#This Row],[13]],T1203)=2),1,"")</f>
        <v/>
      </c>
      <c r="AB1202" s="19" t="str">
        <f>IF(AND(מרקובחצי[[#This Row],[CycleNumber]]&lt;$B1203,SUM(מרקובחצי[[#This Row],[21]],U1203)=2),1,"")</f>
        <v/>
      </c>
      <c r="AC1202" s="19" t="str">
        <f>IF(AND(מרקובחצי[[#This Row],[CycleNumber]]&lt;$B1203,SUM(מרקובחצי[[#This Row],[21]],V1203)=2),1,"")</f>
        <v/>
      </c>
      <c r="AD1202" s="19" t="str">
        <f>IF(AND(מרקובחצי[[#This Row],[CycleNumber]]&lt;$B1203,SUM(מרקובחצי[[#This Row],[23]],V1203)=2),1,"")</f>
        <v/>
      </c>
      <c r="AE1202" s="19" t="str">
        <f>IF(AND(מרקובחצי[[#This Row],[CycleNumber]]&lt;$B1203,SUM(מרקובחצי[[#This Row],[23]],W1203)=2),1,"")</f>
        <v/>
      </c>
      <c r="AF1202" s="19" t="str">
        <f>IF(AND(מרקובחצי[[#This Row],[CycleNumber]]&lt;$B1203,SUM(מרקובחצי[[#This Row],[31]],O1203)=2),1,"")</f>
        <v/>
      </c>
      <c r="AG1202" s="19" t="str">
        <f>IF(AND(מרקובחצי[[#This Row],[CycleNumber]]&lt;$B1203,SUM(מרקובחצי[[#This Row],[31]],P1203)=2),1,"")</f>
        <v/>
      </c>
      <c r="AH1202" s="19" t="str">
        <f>IF(AND(מרקובחצי[[#This Row],[CycleNumber]]&lt;$B1203,SUM(מרקובחצי[[#This Row],[31]],Q1203)=2),1,"")</f>
        <v/>
      </c>
      <c r="AI1202" s="19" t="str">
        <f>IF(AND(מרקובחצי[[#This Row],[CycleNumber]]&lt;$B1203,SUM(U1202:U1203)=2),1,"")</f>
        <v/>
      </c>
      <c r="AJ1202" s="19" t="str">
        <f>IF(AND(מרקובחצי[[#This Row],[CycleNumber]]&lt;$B1203,SUM(מרקובחצי[[#This Row],[32]],O1203)=2),1,"")</f>
        <v/>
      </c>
      <c r="AK1202" s="19" t="str">
        <f>IF(AND(מרקובחצי[[#This Row],[CycleNumber]]&lt;$B1203,SUM(מרקובחצי[[#This Row],[32]],P1203)=2),1,"")</f>
        <v/>
      </c>
      <c r="AL1202" s="19" t="str">
        <f>IF(AND(מרקובחצי[[#This Row],[CycleNumber]]&lt;$B1203,SUM(מרקובחצי[[#This Row],[32]],Q1203)=2),1,"")</f>
        <v/>
      </c>
      <c r="AM1202" s="19">
        <f>IF(AND(מרקובחצי[[#This Row],[CycleNumber]]&lt;$B1203,SUM(V1202:V1203)=2),1,"")</f>
        <v>1</v>
      </c>
      <c r="AN1202" s="19" t="str">
        <f>IF(AND(מרקובחצי[[#This Row],[CycleNumber]]&lt;$B1203,SUM(מרקובחצי[[#This Row],[33]],O1203)=2),1,"")</f>
        <v/>
      </c>
      <c r="AO1202" s="19" t="str">
        <f>IF(AND(מרקובחצי[[#This Row],[CycleNumber]]&lt;$B1203,SUM(מרקובחצי[[#This Row],[33]],P1203)=2),1,"")</f>
        <v/>
      </c>
      <c r="AP1202" s="19" t="str">
        <f>IF(AND(מרקובחצי[[#This Row],[CycleNumber]]&lt;$B1203,SUM(מרקובחצי[[#This Row],[33]],Q1203)=2),1,"")</f>
        <v/>
      </c>
      <c r="AQ1202" s="19" t="str">
        <f>IF(AND(מרקובחצי[[#This Row],[CycleNumber]]&lt;$B1203,SUM(W1202:W1203)=2),1,"")</f>
        <v/>
      </c>
      <c r="AR1202" s="19" t="str">
        <f>IF(AND(מרקובחצי[[#This Row],[CycleNumber]]&lt;$B1203,SUM(מרקובחצי[[#This Row],[12]],S1203)=2),1,"")</f>
        <v/>
      </c>
      <c r="AS1202" s="19" t="str">
        <f>IF(AND(מרקובחצי[[#This Row],[CycleNumber]]&lt;$B1203,SUM(מרקובחצי[[#This Row],[22]],V1203)=2),1,"")</f>
        <v/>
      </c>
      <c r="AT1202" s="21">
        <f>SUM(מרקובחצי[[#This Row],[11]:[33]])</f>
        <v>1</v>
      </c>
    </row>
    <row r="1203" spans="1:46" ht="15.6" x14ac:dyDescent="0.25">
      <c r="A1203" s="19" t="s">
        <v>129</v>
      </c>
      <c r="B1203" s="19">
        <v>8</v>
      </c>
      <c r="C1203">
        <v>27</v>
      </c>
      <c r="D1203" s="19">
        <f>מרקובחצי[[#This Row],[LengthofCycle]]+1</f>
        <v>28</v>
      </c>
      <c r="E1203" t="str">
        <f>IF(IFERROR(LOOKUP(מרקובחצי[[#This Row],[ClientID]],קביעויות[הפלגה]),FALSE)=מרקובחצי[[#This Row],[ClientID]],1,"")</f>
        <v/>
      </c>
      <c r="F1203">
        <f>IF(IFERROR(LOOKUP(מרקובחצי[[#This Row],[ClientID]],סוגחציקבוע[S31]),FALSE)=מרקובחצי[[#This Row],[ClientID]],1,"")</f>
        <v>1</v>
      </c>
      <c r="G1203" t="str">
        <f>IF(IFERROR(LOOKUP(מרקובחצי[[#This Row],[ClientID]],סוגחציקבוע[S32]),FALSE)=מרקובחצי[[#This Row],[ClientID]],1,"")</f>
        <v/>
      </c>
      <c r="H1203" t="str">
        <f>IF(IFERROR(LOOKUP(מרקובחצי[[#This Row],[ClientID]],סוגחציקבוע[S33]),FALSE)=מרקובחצי[[#This Row],[ClientID]],1,"")</f>
        <v/>
      </c>
      <c r="I1203" t="str">
        <f>IF(IFERROR(LOOKUP(מרקובחצי[[#This Row],[ClientID]],סוגחציקבוע[S32&amp;33]),FALSE)=מרקובחצי[[#This Row],[ClientID]],1,"")</f>
        <v/>
      </c>
      <c r="J1203" s="19">
        <f>IF(SUM(מרקובחצי[[#This Row],[11]:[13]])=1,מרקובחצי[[#This Row],[עד ועד]],IF(SUM(R1202:T1203)=1,IF(מרקובחצי[[#This Row],[עד ועד]]&lt;J1202,מרקובחצי[[#This Row],[עד ועד]],J1202),J1202))</f>
        <v>26</v>
      </c>
      <c r="K1203" s="19">
        <f>IF(SUM(מרקובחצי[[#This Row],[11]:[13]])=1,מרקובחצי[[#This Row],[עד ועד]],IF(SUM(R1202:T1203)=1,IF(מרקובחצי[[#This Row],[עד ועד]]&gt;K1202,מרקובחצי[[#This Row],[עד ועד]],K1202),K1202))</f>
        <v>30</v>
      </c>
      <c r="L1203" s="19" t="str">
        <f>IF(AND(SUM(מרקובחצי[[#This Row],[31]:[33]])=1,SUM(U1202:W1202)=0),מרקובחצי[[#This Row],[מקס]]-מרקובחצי[[#This Row],[מינ]],"")</f>
        <v/>
      </c>
      <c r="M120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03" s="19" t="str">
        <f t="shared" si="18"/>
        <v>S32</v>
      </c>
      <c r="O1203" s="19" t="str">
        <f>IF(מרקובחצי[[#This Row],[קבעה הפלגה?]]=1,"",IF(AND(מרקובחצי[[#This Row],[עד ועד]]&lt;29,OR(מרקובחצי[[#This Row],[CycleNumber]]=1,AND(U1202=1,OR(מרקובחצי[[#This Row],[עד ועד]]&lt;J1202,מרקובחצי[[#This Row],[עד ועד]]&gt;K1202)),AND(V1202=1,מרקובחצי[[#This Row],[עד ועד]]&lt;J1202),W1202=1)),1,""))</f>
        <v/>
      </c>
      <c r="P1203" s="19" t="str">
        <f>IF(מרקובחצי[[#This Row],[קבעה הפלגה?]]=1,"",IF(AND(מרקובחצי[[#This Row],[עד ועד]]&gt;28,מרקובחצי[[#This Row],[עד ועד]]&lt;32,OR(מרקובחצי[[#This Row],[CycleNumber]]=1,AND(U1202=1),AND(V1202=1,OR(מרקובחצי[[#This Row],[עד ועד]]&lt;J1202,מרקובחצי[[#This Row],[עד ועד]]&gt;K1202)),W1202=1)),1,""))</f>
        <v/>
      </c>
      <c r="Q1203" s="19" t="str">
        <f>IF(מרקובחצי[[#This Row],[קבעה הפלגה?]]=1,"",IF(AND(מרקובחצי[[#This Row],[עד ועד]]&gt;31,OR(מרקובחצי[[#This Row],[CycleNumber]]=1,AND(U1202=1),AND(V1202=1,מרקובחצי[[#This Row],[עד ועד]]&gt;K1202),AND(W1202=1,OR(מרקובחצי[[#This Row],[עד ועד]]&gt;K1202,מרקובחצי[[#This Row],[עד ועד]]&lt;J1202)))),1,""))</f>
        <v/>
      </c>
      <c r="R1203" s="19" t="str">
        <f>IF(מרקובחצי[[#This Row],[CycleNumber]]&gt;1,IF(AND(O1202=1,מרקובחצי[[#This Row],[עד ועד]]&lt;29),1,""),"")</f>
        <v/>
      </c>
      <c r="S1203" s="19" t="str">
        <f>IF(מרקובחצי[[#This Row],[CycleNumber]]&gt;1,IF(OR(AND(O1202=1,מרקובחצי[[#This Row],[עד ועד]]&gt;28),AND(P1202=1),AND(Q1202=1,מרקובחצי[[#This Row],[עד ועד]]&lt;32)),1,""),"")</f>
        <v/>
      </c>
      <c r="T1203" s="19" t="str">
        <f>IF(מרקובחצי[[#This Row],[CycleNumber]]&gt;1,IF(AND(Q1202=1,מרקובחצי[[#This Row],[עד ועד]]&gt;31),1,""),"")</f>
        <v/>
      </c>
      <c r="U1203" s="19" t="str">
        <f>IF(מרקובחצי[[#This Row],[CycleNumber]]&gt;1,IF(AND(R1202=1,מרקובחצי[[#This Row],[עד ועד]]&lt;29),1,IF(AND(U1202=1,NOT(OR(מרקובחצי[[#This Row],[עד ועד]]&lt;J1202,מרקובחצי[[#This Row],[עד ועד]]&gt;K1202))),1,"")),"")</f>
        <v/>
      </c>
      <c r="V1203" s="19">
        <f>IF(מרקובחצי[[#This Row],[CycleNumber]]&gt;1,IF(AND(SUM(R1202:T1202)=1,מרקובחצי[[#This Row],[עד ועד]]&gt;28,מרקובחצי[[#This Row],[עד ועד]]&lt;32),1,IF(OR(S1202=1,AND(R1202=1,מרקובחצי[[#This Row],[עד ועד]]&gt;28),AND(T1202=1,מרקובחצי[[#This Row],[עד ועד]]&lt;32)),1,IF(AND(V1202=1,NOT(OR(מרקובחצי[[#This Row],[עד ועד]]&lt;J1202,מרקובחצי[[#This Row],[עד ועד]]&gt;K1202))),1,""))),"")</f>
        <v>1</v>
      </c>
      <c r="W1203" s="19" t="str">
        <f>IF(מרקובחצי[[#This Row],[CycleNumber]]&gt;1,IF(AND(T1202=1,מרקובחצי[[#This Row],[עד ועד]]&gt;31),1,IF(AND(W1202=1,NOT(OR(מרקובחצי[[#This Row],[עד ועד]]&lt;J1202,מרקובחצי[[#This Row],[עד ועד]]&gt;K1202))),1,"")),"")</f>
        <v/>
      </c>
      <c r="X1203" s="19" t="str">
        <f>IF(AND(מרקובחצי[[#This Row],[CycleNumber]]&lt;$B1204,SUM(מרקובחצי[[#This Row],[11]],R1204)=2),1,"")</f>
        <v/>
      </c>
      <c r="Y1203" s="19" t="str">
        <f>IF(AND(מרקובחצי[[#This Row],[CycleNumber]]&lt;$B1204,SUM(מרקובחצי[[#This Row],[11]],S1204)=2),1,"")</f>
        <v/>
      </c>
      <c r="Z1203" s="19" t="str">
        <f>IF(AND(מרקובחצי[[#This Row],[CycleNumber]]&lt;$B1204,SUM(מרקובחצי[[#This Row],[13]],S1204)=2),1,"")</f>
        <v/>
      </c>
      <c r="AA1203" s="19" t="str">
        <f>IF(AND(מרקובחצי[[#This Row],[CycleNumber]]&lt;$B1204,SUM(מרקובחצי[[#This Row],[13]],T1204)=2),1,"")</f>
        <v/>
      </c>
      <c r="AB1203" s="19" t="str">
        <f>IF(AND(מרקובחצי[[#This Row],[CycleNumber]]&lt;$B1204,SUM(מרקובחצי[[#This Row],[21]],U1204)=2),1,"")</f>
        <v/>
      </c>
      <c r="AC1203" s="19" t="str">
        <f>IF(AND(מרקובחצי[[#This Row],[CycleNumber]]&lt;$B1204,SUM(מרקובחצי[[#This Row],[21]],V1204)=2),1,"")</f>
        <v/>
      </c>
      <c r="AD1203" s="19" t="str">
        <f>IF(AND(מרקובחצי[[#This Row],[CycleNumber]]&lt;$B1204,SUM(מרקובחצי[[#This Row],[23]],V1204)=2),1,"")</f>
        <v/>
      </c>
      <c r="AE1203" s="19" t="str">
        <f>IF(AND(מרקובחצי[[#This Row],[CycleNumber]]&lt;$B1204,SUM(מרקובחצי[[#This Row],[23]],W1204)=2),1,"")</f>
        <v/>
      </c>
      <c r="AF1203" s="19" t="str">
        <f>IF(AND(מרקובחצי[[#This Row],[CycleNumber]]&lt;$B1204,SUM(מרקובחצי[[#This Row],[31]],O1204)=2),1,"")</f>
        <v/>
      </c>
      <c r="AG1203" s="19" t="str">
        <f>IF(AND(מרקובחצי[[#This Row],[CycleNumber]]&lt;$B1204,SUM(מרקובחצי[[#This Row],[31]],P1204)=2),1,"")</f>
        <v/>
      </c>
      <c r="AH1203" s="19" t="str">
        <f>IF(AND(מרקובחצי[[#This Row],[CycleNumber]]&lt;$B1204,SUM(מרקובחצי[[#This Row],[31]],Q1204)=2),1,"")</f>
        <v/>
      </c>
      <c r="AI1203" s="19" t="str">
        <f>IF(AND(מרקובחצי[[#This Row],[CycleNumber]]&lt;$B1204,SUM(U1203:U1204)=2),1,"")</f>
        <v/>
      </c>
      <c r="AJ1203" s="19">
        <f>IF(AND(מרקובחצי[[#This Row],[CycleNumber]]&lt;$B1204,SUM(מרקובחצי[[#This Row],[32]],O1204)=2),1,"")</f>
        <v>1</v>
      </c>
      <c r="AK1203" s="19" t="str">
        <f>IF(AND(מרקובחצי[[#This Row],[CycleNumber]]&lt;$B1204,SUM(מרקובחצי[[#This Row],[32]],P1204)=2),1,"")</f>
        <v/>
      </c>
      <c r="AL1203" s="19" t="str">
        <f>IF(AND(מרקובחצי[[#This Row],[CycleNumber]]&lt;$B1204,SUM(מרקובחצי[[#This Row],[32]],Q1204)=2),1,"")</f>
        <v/>
      </c>
      <c r="AM1203" s="19" t="str">
        <f>IF(AND(מרקובחצי[[#This Row],[CycleNumber]]&lt;$B1204,SUM(V1203:V1204)=2),1,"")</f>
        <v/>
      </c>
      <c r="AN1203" s="19" t="str">
        <f>IF(AND(מרקובחצי[[#This Row],[CycleNumber]]&lt;$B1204,SUM(מרקובחצי[[#This Row],[33]],O1204)=2),1,"")</f>
        <v/>
      </c>
      <c r="AO1203" s="19" t="str">
        <f>IF(AND(מרקובחצי[[#This Row],[CycleNumber]]&lt;$B1204,SUM(מרקובחצי[[#This Row],[33]],P1204)=2),1,"")</f>
        <v/>
      </c>
      <c r="AP1203" s="19" t="str">
        <f>IF(AND(מרקובחצי[[#This Row],[CycleNumber]]&lt;$B1204,SUM(מרקובחצי[[#This Row],[33]],Q1204)=2),1,"")</f>
        <v/>
      </c>
      <c r="AQ1203" s="19" t="str">
        <f>IF(AND(מרקובחצי[[#This Row],[CycleNumber]]&lt;$B1204,SUM(W1203:W1204)=2),1,"")</f>
        <v/>
      </c>
      <c r="AR1203" s="19" t="str">
        <f>IF(AND(מרקובחצי[[#This Row],[CycleNumber]]&lt;$B1204,SUM(מרקובחצי[[#This Row],[12]],S1204)=2),1,"")</f>
        <v/>
      </c>
      <c r="AS1203" s="19" t="str">
        <f>IF(AND(מרקובחצי[[#This Row],[CycleNumber]]&lt;$B1204,SUM(מרקובחצי[[#This Row],[22]],V1204)=2),1,"")</f>
        <v/>
      </c>
      <c r="AT1203" s="21">
        <f>SUM(מרקובחצי[[#This Row],[11]:[33]])</f>
        <v>1</v>
      </c>
    </row>
    <row r="1204" spans="1:46" ht="15.6" x14ac:dyDescent="0.25">
      <c r="A1204" s="19" t="s">
        <v>129</v>
      </c>
      <c r="B1204" s="19">
        <v>9</v>
      </c>
      <c r="C1204">
        <v>23</v>
      </c>
      <c r="D1204" s="19">
        <f>מרקובחצי[[#This Row],[LengthofCycle]]+1</f>
        <v>24</v>
      </c>
      <c r="E1204" t="str">
        <f>IF(IFERROR(LOOKUP(מרקובחצי[[#This Row],[ClientID]],קביעויות[הפלגה]),FALSE)=מרקובחצי[[#This Row],[ClientID]],1,"")</f>
        <v/>
      </c>
      <c r="F1204">
        <f>IF(IFERROR(LOOKUP(מרקובחצי[[#This Row],[ClientID]],סוגחציקבוע[S31]),FALSE)=מרקובחצי[[#This Row],[ClientID]],1,"")</f>
        <v>1</v>
      </c>
      <c r="G1204" t="str">
        <f>IF(IFERROR(LOOKUP(מרקובחצי[[#This Row],[ClientID]],סוגחציקבוע[S32]),FALSE)=מרקובחצי[[#This Row],[ClientID]],1,"")</f>
        <v/>
      </c>
      <c r="H1204" t="str">
        <f>IF(IFERROR(LOOKUP(מרקובחצי[[#This Row],[ClientID]],סוגחציקבוע[S33]),FALSE)=מרקובחצי[[#This Row],[ClientID]],1,"")</f>
        <v/>
      </c>
      <c r="I1204" t="str">
        <f>IF(IFERROR(LOOKUP(מרקובחצי[[#This Row],[ClientID]],סוגחציקבוע[S32&amp;33]),FALSE)=מרקובחצי[[#This Row],[ClientID]],1,"")</f>
        <v/>
      </c>
      <c r="J1204" s="19">
        <f>IF(SUM(מרקובחצי[[#This Row],[11]:[13]])=1,מרקובחצי[[#This Row],[עד ועד]],IF(SUM(R1203:T1204)=1,IF(מרקובחצי[[#This Row],[עד ועד]]&lt;J1203,מרקובחצי[[#This Row],[עד ועד]],J1203),J1203))</f>
        <v>24</v>
      </c>
      <c r="K1204" s="19">
        <f>IF(SUM(מרקובחצי[[#This Row],[11]:[13]])=1,מרקובחצי[[#This Row],[עד ועד]],IF(SUM(R1203:T1204)=1,IF(מרקובחצי[[#This Row],[עד ועד]]&gt;K1203,מרקובחצי[[#This Row],[עד ועד]],K1203),K1203))</f>
        <v>24</v>
      </c>
      <c r="L1204" s="19" t="str">
        <f>IF(AND(SUM(מרקובחצי[[#This Row],[31]:[33]])=1,SUM(U1203:W1203)=0),מרקובחצי[[#This Row],[מקס]]-מרקובחצי[[#This Row],[מינ]],"")</f>
        <v/>
      </c>
      <c r="M120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204" s="19" t="str">
        <f t="shared" si="18"/>
        <v>S32</v>
      </c>
      <c r="O1204" s="19">
        <f>IF(מרקובחצי[[#This Row],[קבעה הפלגה?]]=1,"",IF(AND(מרקובחצי[[#This Row],[עד ועד]]&lt;29,OR(מרקובחצי[[#This Row],[CycleNumber]]=1,AND(U1203=1,OR(מרקובחצי[[#This Row],[עד ועד]]&lt;J1203,מרקובחצי[[#This Row],[עד ועד]]&gt;K1203)),AND(V1203=1,מרקובחצי[[#This Row],[עד ועד]]&lt;J1203),W1203=1)),1,""))</f>
        <v>1</v>
      </c>
      <c r="P1204" s="19" t="str">
        <f>IF(מרקובחצי[[#This Row],[קבעה הפלגה?]]=1,"",IF(AND(מרקובחצי[[#This Row],[עד ועד]]&gt;28,מרקובחצי[[#This Row],[עד ועד]]&lt;32,OR(מרקובחצי[[#This Row],[CycleNumber]]=1,AND(U1203=1),AND(V1203=1,OR(מרקובחצי[[#This Row],[עד ועד]]&lt;J1203,מרקובחצי[[#This Row],[עד ועד]]&gt;K1203)),W1203=1)),1,""))</f>
        <v/>
      </c>
      <c r="Q1204" s="19" t="str">
        <f>IF(מרקובחצי[[#This Row],[קבעה הפלגה?]]=1,"",IF(AND(מרקובחצי[[#This Row],[עד ועד]]&gt;31,OR(מרקובחצי[[#This Row],[CycleNumber]]=1,AND(U1203=1),AND(V1203=1,מרקובחצי[[#This Row],[עד ועד]]&gt;K1203),AND(W1203=1,OR(מרקובחצי[[#This Row],[עד ועד]]&gt;K1203,מרקובחצי[[#This Row],[עד ועד]]&lt;J1203)))),1,""))</f>
        <v/>
      </c>
      <c r="R1204" s="19" t="str">
        <f>IF(מרקובחצי[[#This Row],[CycleNumber]]&gt;1,IF(AND(O1203=1,מרקובחצי[[#This Row],[עד ועד]]&lt;29),1,""),"")</f>
        <v/>
      </c>
      <c r="S1204" s="19" t="str">
        <f>IF(מרקובחצי[[#This Row],[CycleNumber]]&gt;1,IF(OR(AND(O1203=1,מרקובחצי[[#This Row],[עד ועד]]&gt;28),AND(P1203=1),AND(Q1203=1,מרקובחצי[[#This Row],[עד ועד]]&lt;32)),1,""),"")</f>
        <v/>
      </c>
      <c r="T1204" s="19" t="str">
        <f>IF(מרקובחצי[[#This Row],[CycleNumber]]&gt;1,IF(AND(Q1203=1,מרקובחצי[[#This Row],[עד ועד]]&gt;31),1,""),"")</f>
        <v/>
      </c>
      <c r="U1204" s="19" t="str">
        <f>IF(מרקובחצי[[#This Row],[CycleNumber]]&gt;1,IF(AND(R1203=1,מרקובחצי[[#This Row],[עד ועד]]&lt;29),1,IF(AND(U1203=1,NOT(OR(מרקובחצי[[#This Row],[עד ועד]]&lt;J1203,מרקובחצי[[#This Row],[עד ועד]]&gt;K1203))),1,"")),"")</f>
        <v/>
      </c>
      <c r="V1204" s="19" t="str">
        <f>IF(מרקובחצי[[#This Row],[CycleNumber]]&gt;1,IF(AND(SUM(R1203:T1203)=1,מרקובחצי[[#This Row],[עד ועד]]&gt;28,מרקובחצי[[#This Row],[עד ועד]]&lt;32),1,IF(OR(S1203=1,AND(R1203=1,מרקובחצי[[#This Row],[עד ועד]]&gt;28),AND(T1203=1,מרקובחצי[[#This Row],[עד ועד]]&lt;32)),1,IF(AND(V1203=1,NOT(OR(מרקובחצי[[#This Row],[עד ועד]]&lt;J1203,מרקובחצי[[#This Row],[עד ועד]]&gt;K1203))),1,""))),"")</f>
        <v/>
      </c>
      <c r="W1204" s="19" t="str">
        <f>IF(מרקובחצי[[#This Row],[CycleNumber]]&gt;1,IF(AND(T1203=1,מרקובחצי[[#This Row],[עד ועד]]&gt;31),1,IF(AND(W1203=1,NOT(OR(מרקובחצי[[#This Row],[עד ועד]]&lt;J1203,מרקובחצי[[#This Row],[עד ועד]]&gt;K1203))),1,"")),"")</f>
        <v/>
      </c>
      <c r="X1204" s="19">
        <f>IF(AND(מרקובחצי[[#This Row],[CycleNumber]]&lt;$B1205,SUM(מרקובחצי[[#This Row],[11]],R1205)=2),1,"")</f>
        <v>1</v>
      </c>
      <c r="Y1204" s="19" t="str">
        <f>IF(AND(מרקובחצי[[#This Row],[CycleNumber]]&lt;$B1205,SUM(מרקובחצי[[#This Row],[11]],S1205)=2),1,"")</f>
        <v/>
      </c>
      <c r="Z1204" s="19" t="str">
        <f>IF(AND(מרקובחצי[[#This Row],[CycleNumber]]&lt;$B1205,SUM(מרקובחצי[[#This Row],[13]],S1205)=2),1,"")</f>
        <v/>
      </c>
      <c r="AA1204" s="19" t="str">
        <f>IF(AND(מרקובחצי[[#This Row],[CycleNumber]]&lt;$B1205,SUM(מרקובחצי[[#This Row],[13]],T1205)=2),1,"")</f>
        <v/>
      </c>
      <c r="AB1204" s="19" t="str">
        <f>IF(AND(מרקובחצי[[#This Row],[CycleNumber]]&lt;$B1205,SUM(מרקובחצי[[#This Row],[21]],U1205)=2),1,"")</f>
        <v/>
      </c>
      <c r="AC1204" s="19" t="str">
        <f>IF(AND(מרקובחצי[[#This Row],[CycleNumber]]&lt;$B1205,SUM(מרקובחצי[[#This Row],[21]],V1205)=2),1,"")</f>
        <v/>
      </c>
      <c r="AD1204" s="19" t="str">
        <f>IF(AND(מרקובחצי[[#This Row],[CycleNumber]]&lt;$B1205,SUM(מרקובחצי[[#This Row],[23]],V1205)=2),1,"")</f>
        <v/>
      </c>
      <c r="AE1204" s="19" t="str">
        <f>IF(AND(מרקובחצי[[#This Row],[CycleNumber]]&lt;$B1205,SUM(מרקובחצי[[#This Row],[23]],W1205)=2),1,"")</f>
        <v/>
      </c>
      <c r="AF1204" s="19" t="str">
        <f>IF(AND(מרקובחצי[[#This Row],[CycleNumber]]&lt;$B1205,SUM(מרקובחצי[[#This Row],[31]],O1205)=2),1,"")</f>
        <v/>
      </c>
      <c r="AG1204" s="19" t="str">
        <f>IF(AND(מרקובחצי[[#This Row],[CycleNumber]]&lt;$B1205,SUM(מרקובחצי[[#This Row],[31]],P1205)=2),1,"")</f>
        <v/>
      </c>
      <c r="AH1204" s="19" t="str">
        <f>IF(AND(מרקובחצי[[#This Row],[CycleNumber]]&lt;$B1205,SUM(מרקובחצי[[#This Row],[31]],Q1205)=2),1,"")</f>
        <v/>
      </c>
      <c r="AI1204" s="19" t="str">
        <f>IF(AND(מרקובחצי[[#This Row],[CycleNumber]]&lt;$B1205,SUM(U1204:U1205)=2),1,"")</f>
        <v/>
      </c>
      <c r="AJ1204" s="19" t="str">
        <f>IF(AND(מרקובחצי[[#This Row],[CycleNumber]]&lt;$B1205,SUM(מרקובחצי[[#This Row],[32]],O1205)=2),1,"")</f>
        <v/>
      </c>
      <c r="AK1204" s="19" t="str">
        <f>IF(AND(מרקובחצי[[#This Row],[CycleNumber]]&lt;$B1205,SUM(מרקובחצי[[#This Row],[32]],P1205)=2),1,"")</f>
        <v/>
      </c>
      <c r="AL1204" s="19" t="str">
        <f>IF(AND(מרקובחצי[[#This Row],[CycleNumber]]&lt;$B1205,SUM(מרקובחצי[[#This Row],[32]],Q1205)=2),1,"")</f>
        <v/>
      </c>
      <c r="AM1204" s="19" t="str">
        <f>IF(AND(מרקובחצי[[#This Row],[CycleNumber]]&lt;$B1205,SUM(V1204:V1205)=2),1,"")</f>
        <v/>
      </c>
      <c r="AN1204" s="19" t="str">
        <f>IF(AND(מרקובחצי[[#This Row],[CycleNumber]]&lt;$B1205,SUM(מרקובחצי[[#This Row],[33]],O1205)=2),1,"")</f>
        <v/>
      </c>
      <c r="AO1204" s="19" t="str">
        <f>IF(AND(מרקובחצי[[#This Row],[CycleNumber]]&lt;$B1205,SUM(מרקובחצי[[#This Row],[33]],P1205)=2),1,"")</f>
        <v/>
      </c>
      <c r="AP1204" s="19" t="str">
        <f>IF(AND(מרקובחצי[[#This Row],[CycleNumber]]&lt;$B1205,SUM(מרקובחצי[[#This Row],[33]],Q1205)=2),1,"")</f>
        <v/>
      </c>
      <c r="AQ1204" s="19" t="str">
        <f>IF(AND(מרקובחצי[[#This Row],[CycleNumber]]&lt;$B1205,SUM(W1204:W1205)=2),1,"")</f>
        <v/>
      </c>
      <c r="AR1204" s="19" t="str">
        <f>IF(AND(מרקובחצי[[#This Row],[CycleNumber]]&lt;$B1205,SUM(מרקובחצי[[#This Row],[12]],S1205)=2),1,"")</f>
        <v/>
      </c>
      <c r="AS1204" s="19" t="str">
        <f>IF(AND(מרקובחצי[[#This Row],[CycleNumber]]&lt;$B1205,SUM(מרקובחצי[[#This Row],[22]],V1205)=2),1,"")</f>
        <v/>
      </c>
      <c r="AT1204" s="21">
        <f>SUM(מרקובחצי[[#This Row],[11]:[33]])</f>
        <v>1</v>
      </c>
    </row>
    <row r="1205" spans="1:46" ht="15.6" x14ac:dyDescent="0.25">
      <c r="A1205" s="19" t="s">
        <v>129</v>
      </c>
      <c r="B1205" s="19">
        <v>10</v>
      </c>
      <c r="C1205">
        <v>27</v>
      </c>
      <c r="D1205" s="19">
        <f>מרקובחצי[[#This Row],[LengthofCycle]]+1</f>
        <v>28</v>
      </c>
      <c r="E1205" t="str">
        <f>IF(IFERROR(LOOKUP(מרקובחצי[[#This Row],[ClientID]],קביעויות[הפלגה]),FALSE)=מרקובחצי[[#This Row],[ClientID]],1,"")</f>
        <v/>
      </c>
      <c r="F1205">
        <f>IF(IFERROR(LOOKUP(מרקובחצי[[#This Row],[ClientID]],סוגחציקבוע[S31]),FALSE)=מרקובחצי[[#This Row],[ClientID]],1,"")</f>
        <v>1</v>
      </c>
      <c r="G1205" t="str">
        <f>IF(IFERROR(LOOKUP(מרקובחצי[[#This Row],[ClientID]],סוגחציקבוע[S32]),FALSE)=מרקובחצי[[#This Row],[ClientID]],1,"")</f>
        <v/>
      </c>
      <c r="H1205" t="str">
        <f>IF(IFERROR(LOOKUP(מרקובחצי[[#This Row],[ClientID]],סוגחציקבוע[S33]),FALSE)=מרקובחצי[[#This Row],[ClientID]],1,"")</f>
        <v/>
      </c>
      <c r="I1205" t="str">
        <f>IF(IFERROR(LOOKUP(מרקובחצי[[#This Row],[ClientID]],סוגחציקבוע[S32&amp;33]),FALSE)=מרקובחצי[[#This Row],[ClientID]],1,"")</f>
        <v/>
      </c>
      <c r="J1205" s="19">
        <f>IF(SUM(מרקובחצי[[#This Row],[11]:[13]])=1,מרקובחצי[[#This Row],[עד ועד]],IF(SUM(R1204:T1205)=1,IF(מרקובחצי[[#This Row],[עד ועד]]&lt;J1204,מרקובחצי[[#This Row],[עד ועד]],J1204),J1204))</f>
        <v>24</v>
      </c>
      <c r="K1205" s="19">
        <f>IF(SUM(מרקובחצי[[#This Row],[11]:[13]])=1,מרקובחצי[[#This Row],[עד ועד]],IF(SUM(R1204:T1205)=1,IF(מרקובחצי[[#This Row],[עד ועד]]&gt;K1204,מרקובחצי[[#This Row],[עד ועד]],K1204),K1204))</f>
        <v>28</v>
      </c>
      <c r="L1205" s="19" t="str">
        <f>IF(AND(SUM(מרקובחצי[[#This Row],[31]:[33]])=1,SUM(U1204:W1204)=0),מרקובחצי[[#This Row],[מקס]]-מרקובחצי[[#This Row],[מינ]],"")</f>
        <v/>
      </c>
      <c r="M120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1205" s="19" t="str">
        <f t="shared" si="18"/>
        <v>S11</v>
      </c>
      <c r="O1205" s="19" t="str">
        <f>IF(מרקובחצי[[#This Row],[קבעה הפלגה?]]=1,"",IF(AND(מרקובחצי[[#This Row],[עד ועד]]&lt;29,OR(מרקובחצי[[#This Row],[CycleNumber]]=1,AND(U1204=1,OR(מרקובחצי[[#This Row],[עד ועד]]&lt;J1204,מרקובחצי[[#This Row],[עד ועד]]&gt;K1204)),AND(V1204=1,מרקובחצי[[#This Row],[עד ועד]]&lt;J1204),W1204=1)),1,""))</f>
        <v/>
      </c>
      <c r="P1205" s="19" t="str">
        <f>IF(מרקובחצי[[#This Row],[קבעה הפלגה?]]=1,"",IF(AND(מרקובחצי[[#This Row],[עד ועד]]&gt;28,מרקובחצי[[#This Row],[עד ועד]]&lt;32,OR(מרקובחצי[[#This Row],[CycleNumber]]=1,AND(U1204=1),AND(V1204=1,OR(מרקובחצי[[#This Row],[עד ועד]]&lt;J1204,מרקובחצי[[#This Row],[עד ועד]]&gt;K1204)),W1204=1)),1,""))</f>
        <v/>
      </c>
      <c r="Q1205" s="19" t="str">
        <f>IF(מרקובחצי[[#This Row],[קבעה הפלגה?]]=1,"",IF(AND(מרקובחצי[[#This Row],[עד ועד]]&gt;31,OR(מרקובחצי[[#This Row],[CycleNumber]]=1,AND(U1204=1),AND(V1204=1,מרקובחצי[[#This Row],[עד ועד]]&gt;K1204),AND(W1204=1,OR(מרקובחצי[[#This Row],[עד ועד]]&gt;K1204,מרקובחצי[[#This Row],[עד ועד]]&lt;J1204)))),1,""))</f>
        <v/>
      </c>
      <c r="R1205" s="19">
        <f>IF(מרקובחצי[[#This Row],[CycleNumber]]&gt;1,IF(AND(O1204=1,מרקובחצי[[#This Row],[עד ועד]]&lt;29),1,""),"")</f>
        <v>1</v>
      </c>
      <c r="S1205" s="19" t="str">
        <f>IF(מרקובחצי[[#This Row],[CycleNumber]]&gt;1,IF(OR(AND(O1204=1,מרקובחצי[[#This Row],[עד ועד]]&gt;28),AND(P1204=1),AND(Q1204=1,מרקובחצי[[#This Row],[עד ועד]]&lt;32)),1,""),"")</f>
        <v/>
      </c>
      <c r="T1205" s="19" t="str">
        <f>IF(מרקובחצי[[#This Row],[CycleNumber]]&gt;1,IF(AND(Q1204=1,מרקובחצי[[#This Row],[עד ועד]]&gt;31),1,""),"")</f>
        <v/>
      </c>
      <c r="U1205" s="19" t="str">
        <f>IF(מרקובחצי[[#This Row],[CycleNumber]]&gt;1,IF(AND(R1204=1,מרקובחצי[[#This Row],[עד ועד]]&lt;29),1,IF(AND(U1204=1,NOT(OR(מרקובחצי[[#This Row],[עד ועד]]&lt;J1204,מרקובחצי[[#This Row],[עד ועד]]&gt;K1204))),1,"")),"")</f>
        <v/>
      </c>
      <c r="V1205" s="19" t="str">
        <f>IF(מרקובחצי[[#This Row],[CycleNumber]]&gt;1,IF(AND(SUM(R1204:T1204)=1,מרקובחצי[[#This Row],[עד ועד]]&gt;28,מרקובחצי[[#This Row],[עד ועד]]&lt;32),1,IF(OR(S1204=1,AND(R1204=1,מרקובחצי[[#This Row],[עד ועד]]&gt;28),AND(T1204=1,מרקובחצי[[#This Row],[עד ועד]]&lt;32)),1,IF(AND(V1204=1,NOT(OR(מרקובחצי[[#This Row],[עד ועד]]&lt;J1204,מרקובחצי[[#This Row],[עד ועד]]&gt;K1204))),1,""))),"")</f>
        <v/>
      </c>
      <c r="W1205" s="19" t="str">
        <f>IF(מרקובחצי[[#This Row],[CycleNumber]]&gt;1,IF(AND(T1204=1,מרקובחצי[[#This Row],[עד ועד]]&gt;31),1,IF(AND(W1204=1,NOT(OR(מרקובחצי[[#This Row],[עד ועד]]&lt;J1204,מרקובחצי[[#This Row],[עד ועד]]&gt;K1204))),1,"")),"")</f>
        <v/>
      </c>
      <c r="X1205" s="19" t="str">
        <f>IF(AND(מרקובחצי[[#This Row],[CycleNumber]]&lt;$B1206,SUM(מרקובחצי[[#This Row],[11]],R1206)=2),1,"")</f>
        <v/>
      </c>
      <c r="Y1205" s="19" t="str">
        <f>IF(AND(מרקובחצי[[#This Row],[CycleNumber]]&lt;$B1206,SUM(מרקובחצי[[#This Row],[11]],S1206)=2),1,"")</f>
        <v/>
      </c>
      <c r="Z1205" s="19" t="str">
        <f>IF(AND(מרקובחצי[[#This Row],[CycleNumber]]&lt;$B1206,SUM(מרקובחצי[[#This Row],[13]],S1206)=2),1,"")</f>
        <v/>
      </c>
      <c r="AA1205" s="19" t="str">
        <f>IF(AND(מרקובחצי[[#This Row],[CycleNumber]]&lt;$B1206,SUM(מרקובחצי[[#This Row],[13]],T1206)=2),1,"")</f>
        <v/>
      </c>
      <c r="AB1205" s="19">
        <f>IF(AND(מרקובחצי[[#This Row],[CycleNumber]]&lt;$B1206,SUM(מרקובחצי[[#This Row],[21]],U1206)=2),1,"")</f>
        <v>1</v>
      </c>
      <c r="AC1205" s="19" t="str">
        <f>IF(AND(מרקובחצי[[#This Row],[CycleNumber]]&lt;$B1206,SUM(מרקובחצי[[#This Row],[21]],V1206)=2),1,"")</f>
        <v/>
      </c>
      <c r="AD1205" s="19" t="str">
        <f>IF(AND(מרקובחצי[[#This Row],[CycleNumber]]&lt;$B1206,SUM(מרקובחצי[[#This Row],[23]],V1206)=2),1,"")</f>
        <v/>
      </c>
      <c r="AE1205" s="19" t="str">
        <f>IF(AND(מרקובחצי[[#This Row],[CycleNumber]]&lt;$B1206,SUM(מרקובחצי[[#This Row],[23]],W1206)=2),1,"")</f>
        <v/>
      </c>
      <c r="AF1205" s="19" t="str">
        <f>IF(AND(מרקובחצי[[#This Row],[CycleNumber]]&lt;$B1206,SUM(מרקובחצי[[#This Row],[31]],O1206)=2),1,"")</f>
        <v/>
      </c>
      <c r="AG1205" s="19" t="str">
        <f>IF(AND(מרקובחצי[[#This Row],[CycleNumber]]&lt;$B1206,SUM(מרקובחצי[[#This Row],[31]],P1206)=2),1,"")</f>
        <v/>
      </c>
      <c r="AH1205" s="19" t="str">
        <f>IF(AND(מרקובחצי[[#This Row],[CycleNumber]]&lt;$B1206,SUM(מרקובחצי[[#This Row],[31]],Q1206)=2),1,"")</f>
        <v/>
      </c>
      <c r="AI1205" s="19" t="str">
        <f>IF(AND(מרקובחצי[[#This Row],[CycleNumber]]&lt;$B1206,SUM(U1205:U1206)=2),1,"")</f>
        <v/>
      </c>
      <c r="AJ1205" s="19" t="str">
        <f>IF(AND(מרקובחצי[[#This Row],[CycleNumber]]&lt;$B1206,SUM(מרקובחצי[[#This Row],[32]],O1206)=2),1,"")</f>
        <v/>
      </c>
      <c r="AK1205" s="19" t="str">
        <f>IF(AND(מרקובחצי[[#This Row],[CycleNumber]]&lt;$B1206,SUM(מרקובחצי[[#This Row],[32]],P1206)=2),1,"")</f>
        <v/>
      </c>
      <c r="AL1205" s="19" t="str">
        <f>IF(AND(מרקובחצי[[#This Row],[CycleNumber]]&lt;$B1206,SUM(מרקובחצי[[#This Row],[32]],Q1206)=2),1,"")</f>
        <v/>
      </c>
      <c r="AM1205" s="19" t="str">
        <f>IF(AND(מרקובחצי[[#This Row],[CycleNumber]]&lt;$B1206,SUM(V1205:V1206)=2),1,"")</f>
        <v/>
      </c>
      <c r="AN1205" s="19" t="str">
        <f>IF(AND(מרקובחצי[[#This Row],[CycleNumber]]&lt;$B1206,SUM(מרקובחצי[[#This Row],[33]],O1206)=2),1,"")</f>
        <v/>
      </c>
      <c r="AO1205" s="19" t="str">
        <f>IF(AND(מרקובחצי[[#This Row],[CycleNumber]]&lt;$B1206,SUM(מרקובחצי[[#This Row],[33]],P1206)=2),1,"")</f>
        <v/>
      </c>
      <c r="AP1205" s="19" t="str">
        <f>IF(AND(מרקובחצי[[#This Row],[CycleNumber]]&lt;$B1206,SUM(מרקובחצי[[#This Row],[33]],Q1206)=2),1,"")</f>
        <v/>
      </c>
      <c r="AQ1205" s="19" t="str">
        <f>IF(AND(מרקובחצי[[#This Row],[CycleNumber]]&lt;$B1206,SUM(W1205:W1206)=2),1,"")</f>
        <v/>
      </c>
      <c r="AR1205" s="19" t="str">
        <f>IF(AND(מרקובחצי[[#This Row],[CycleNumber]]&lt;$B1206,SUM(מרקובחצי[[#This Row],[12]],S1206)=2),1,"")</f>
        <v/>
      </c>
      <c r="AS1205" s="19" t="str">
        <f>IF(AND(מרקובחצי[[#This Row],[CycleNumber]]&lt;$B1206,SUM(מרקובחצי[[#This Row],[22]],V1206)=2),1,"")</f>
        <v/>
      </c>
      <c r="AT1205" s="21">
        <f>SUM(מרקובחצי[[#This Row],[11]:[33]])</f>
        <v>1</v>
      </c>
    </row>
    <row r="1206" spans="1:46" ht="15.6" x14ac:dyDescent="0.25">
      <c r="A1206" s="19" t="s">
        <v>129</v>
      </c>
      <c r="B1206" s="19">
        <v>11</v>
      </c>
      <c r="C1206">
        <v>26</v>
      </c>
      <c r="D1206" s="19">
        <f>מרקובחצי[[#This Row],[LengthofCycle]]+1</f>
        <v>27</v>
      </c>
      <c r="E1206" t="str">
        <f>IF(IFERROR(LOOKUP(מרקובחצי[[#This Row],[ClientID]],קביעויות[הפלגה]),FALSE)=מרקובחצי[[#This Row],[ClientID]],1,"")</f>
        <v/>
      </c>
      <c r="F1206">
        <f>IF(IFERROR(LOOKUP(מרקובחצי[[#This Row],[ClientID]],סוגחציקבוע[S31]),FALSE)=מרקובחצי[[#This Row],[ClientID]],1,"")</f>
        <v>1</v>
      </c>
      <c r="G1206" t="str">
        <f>IF(IFERROR(LOOKUP(מרקובחצי[[#This Row],[ClientID]],סוגחציקבוע[S32]),FALSE)=מרקובחצי[[#This Row],[ClientID]],1,"")</f>
        <v/>
      </c>
      <c r="H1206" t="str">
        <f>IF(IFERROR(LOOKUP(מרקובחצי[[#This Row],[ClientID]],סוגחציקבוע[S33]),FALSE)=מרקובחצי[[#This Row],[ClientID]],1,"")</f>
        <v/>
      </c>
      <c r="I1206" t="str">
        <f>IF(IFERROR(LOOKUP(מרקובחצי[[#This Row],[ClientID]],סוגחציקבוע[S32&amp;33]),FALSE)=מרקובחצי[[#This Row],[ClientID]],1,"")</f>
        <v/>
      </c>
      <c r="J1206" s="19">
        <f>IF(SUM(מרקובחצי[[#This Row],[11]:[13]])=1,מרקובחצי[[#This Row],[עד ועד]],IF(SUM(R1205:T1206)=1,IF(מרקובחצי[[#This Row],[עד ועד]]&lt;J1205,מרקובחצי[[#This Row],[עד ועד]],J1205),J1205))</f>
        <v>24</v>
      </c>
      <c r="K1206" s="19">
        <f>IF(SUM(מרקובחצי[[#This Row],[11]:[13]])=1,מרקובחצי[[#This Row],[עד ועד]],IF(SUM(R1205:T1206)=1,IF(מרקובחצי[[#This Row],[עד ועד]]&gt;K1205,מרקובחצי[[#This Row],[עד ועד]],K1205),K1205))</f>
        <v>28</v>
      </c>
      <c r="L1206" s="19">
        <f>IF(AND(SUM(מרקובחצי[[#This Row],[31]:[33]])=1,SUM(U1205:W1205)=0),מרקובחצי[[#This Row],[מקס]]-מרקובחצי[[#This Row],[מינ]],"")</f>
        <v>4</v>
      </c>
      <c r="M120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1206" s="19" t="str">
        <f t="shared" si="18"/>
        <v>S21</v>
      </c>
      <c r="O1206" s="19" t="str">
        <f>IF(מרקובחצי[[#This Row],[קבעה הפלגה?]]=1,"",IF(AND(מרקובחצי[[#This Row],[עד ועד]]&lt;29,OR(מרקובחצי[[#This Row],[CycleNumber]]=1,AND(U1205=1,OR(מרקובחצי[[#This Row],[עד ועד]]&lt;J1205,מרקובחצי[[#This Row],[עד ועד]]&gt;K1205)),AND(V1205=1,מרקובחצי[[#This Row],[עד ועד]]&lt;J1205),W1205=1)),1,""))</f>
        <v/>
      </c>
      <c r="P1206" s="19" t="str">
        <f>IF(מרקובחצי[[#This Row],[קבעה הפלגה?]]=1,"",IF(AND(מרקובחצי[[#This Row],[עד ועד]]&gt;28,מרקובחצי[[#This Row],[עד ועד]]&lt;32,OR(מרקובחצי[[#This Row],[CycleNumber]]=1,AND(U1205=1),AND(V1205=1,OR(מרקובחצי[[#This Row],[עד ועד]]&lt;J1205,מרקובחצי[[#This Row],[עד ועד]]&gt;K1205)),W1205=1)),1,""))</f>
        <v/>
      </c>
      <c r="Q1206" s="19" t="str">
        <f>IF(מרקובחצי[[#This Row],[קבעה הפלגה?]]=1,"",IF(AND(מרקובחצי[[#This Row],[עד ועד]]&gt;31,OR(מרקובחצי[[#This Row],[CycleNumber]]=1,AND(U1205=1),AND(V1205=1,מרקובחצי[[#This Row],[עד ועד]]&gt;K1205),AND(W1205=1,OR(מרקובחצי[[#This Row],[עד ועד]]&gt;K1205,מרקובחצי[[#This Row],[עד ועד]]&lt;J1205)))),1,""))</f>
        <v/>
      </c>
      <c r="R1206" s="19" t="str">
        <f>IF(מרקובחצי[[#This Row],[CycleNumber]]&gt;1,IF(AND(O1205=1,מרקובחצי[[#This Row],[עד ועד]]&lt;29),1,""),"")</f>
        <v/>
      </c>
      <c r="S1206" s="19" t="str">
        <f>IF(מרקובחצי[[#This Row],[CycleNumber]]&gt;1,IF(OR(AND(O1205=1,מרקובחצי[[#This Row],[עד ועד]]&gt;28),AND(P1205=1),AND(Q1205=1,מרקובחצי[[#This Row],[עד ועד]]&lt;32)),1,""),"")</f>
        <v/>
      </c>
      <c r="T1206" s="19" t="str">
        <f>IF(מרקובחצי[[#This Row],[CycleNumber]]&gt;1,IF(AND(Q1205=1,מרקובחצי[[#This Row],[עד ועד]]&gt;31),1,""),"")</f>
        <v/>
      </c>
      <c r="U1206" s="19">
        <f>IF(מרקובחצי[[#This Row],[CycleNumber]]&gt;1,IF(AND(R1205=1,מרקובחצי[[#This Row],[עד ועד]]&lt;29),1,IF(AND(U1205=1,NOT(OR(מרקובחצי[[#This Row],[עד ועד]]&lt;J1205,מרקובחצי[[#This Row],[עד ועד]]&gt;K1205))),1,"")),"")</f>
        <v>1</v>
      </c>
      <c r="V1206" s="19" t="str">
        <f>IF(מרקובחצי[[#This Row],[CycleNumber]]&gt;1,IF(AND(SUM(R1205:T1205)=1,מרקובחצי[[#This Row],[עד ועד]]&gt;28,מרקובחצי[[#This Row],[עד ועד]]&lt;32),1,IF(OR(S1205=1,AND(R1205=1,מרקובחצי[[#This Row],[עד ועד]]&gt;28),AND(T1205=1,מרקובחצי[[#This Row],[עד ועד]]&lt;32)),1,IF(AND(V1205=1,NOT(OR(מרקובחצי[[#This Row],[עד ועד]]&lt;J1205,מרקובחצי[[#This Row],[עד ועד]]&gt;K1205))),1,""))),"")</f>
        <v/>
      </c>
      <c r="W1206" s="19" t="str">
        <f>IF(מרקובחצי[[#This Row],[CycleNumber]]&gt;1,IF(AND(T1205=1,מרקובחצי[[#This Row],[עד ועד]]&gt;31),1,IF(AND(W1205=1,NOT(OR(מרקובחצי[[#This Row],[עד ועד]]&lt;J1205,מרקובחצי[[#This Row],[עד ועד]]&gt;K1205))),1,"")),"")</f>
        <v/>
      </c>
      <c r="X1206" s="19" t="str">
        <f>IF(AND(מרקובחצי[[#This Row],[CycleNumber]]&lt;$B1207,SUM(מרקובחצי[[#This Row],[11]],R1207)=2),1,"")</f>
        <v/>
      </c>
      <c r="Y1206" s="19" t="str">
        <f>IF(AND(מרקובחצי[[#This Row],[CycleNumber]]&lt;$B1207,SUM(מרקובחצי[[#This Row],[11]],S1207)=2),1,"")</f>
        <v/>
      </c>
      <c r="Z1206" s="19" t="str">
        <f>IF(AND(מרקובחצי[[#This Row],[CycleNumber]]&lt;$B1207,SUM(מרקובחצי[[#This Row],[13]],S1207)=2),1,"")</f>
        <v/>
      </c>
      <c r="AA1206" s="19" t="str">
        <f>IF(AND(מרקובחצי[[#This Row],[CycleNumber]]&lt;$B1207,SUM(מרקובחצי[[#This Row],[13]],T1207)=2),1,"")</f>
        <v/>
      </c>
      <c r="AB1206" s="19" t="str">
        <f>IF(AND(מרקובחצי[[#This Row],[CycleNumber]]&lt;$B1207,SUM(מרקובחצי[[#This Row],[21]],U1207)=2),1,"")</f>
        <v/>
      </c>
      <c r="AC1206" s="19" t="str">
        <f>IF(AND(מרקובחצי[[#This Row],[CycleNumber]]&lt;$B1207,SUM(מרקובחצי[[#This Row],[21]],V1207)=2),1,"")</f>
        <v/>
      </c>
      <c r="AD1206" s="19" t="str">
        <f>IF(AND(מרקובחצי[[#This Row],[CycleNumber]]&lt;$B1207,SUM(מרקובחצי[[#This Row],[23]],V1207)=2),1,"")</f>
        <v/>
      </c>
      <c r="AE1206" s="19" t="str">
        <f>IF(AND(מרקובחצי[[#This Row],[CycleNumber]]&lt;$B1207,SUM(מרקובחצי[[#This Row],[23]],W1207)=2),1,"")</f>
        <v/>
      </c>
      <c r="AF1206" s="19" t="str">
        <f>IF(AND(מרקובחצי[[#This Row],[CycleNumber]]&lt;$B1207,SUM(מרקובחצי[[#This Row],[31]],O1207)=2),1,"")</f>
        <v/>
      </c>
      <c r="AG1206" s="19" t="str">
        <f>IF(AND(מרקובחצי[[#This Row],[CycleNumber]]&lt;$B1207,SUM(מרקובחצי[[#This Row],[31]],P1207)=2),1,"")</f>
        <v/>
      </c>
      <c r="AH1206" s="19" t="str">
        <f>IF(AND(מרקובחצי[[#This Row],[CycleNumber]]&lt;$B1207,SUM(מרקובחצי[[#This Row],[31]],Q1207)=2),1,"")</f>
        <v/>
      </c>
      <c r="AI1206" s="19">
        <f>IF(AND(מרקובחצי[[#This Row],[CycleNumber]]&lt;$B1207,SUM(U1206:U1207)=2),1,"")</f>
        <v>1</v>
      </c>
      <c r="AJ1206" s="19" t="str">
        <f>IF(AND(מרקובחצי[[#This Row],[CycleNumber]]&lt;$B1207,SUM(מרקובחצי[[#This Row],[32]],O1207)=2),1,"")</f>
        <v/>
      </c>
      <c r="AK1206" s="19" t="str">
        <f>IF(AND(מרקובחצי[[#This Row],[CycleNumber]]&lt;$B1207,SUM(מרקובחצי[[#This Row],[32]],P1207)=2),1,"")</f>
        <v/>
      </c>
      <c r="AL1206" s="19" t="str">
        <f>IF(AND(מרקובחצי[[#This Row],[CycleNumber]]&lt;$B1207,SUM(מרקובחצי[[#This Row],[32]],Q1207)=2),1,"")</f>
        <v/>
      </c>
      <c r="AM1206" s="19" t="str">
        <f>IF(AND(מרקובחצי[[#This Row],[CycleNumber]]&lt;$B1207,SUM(V1206:V1207)=2),1,"")</f>
        <v/>
      </c>
      <c r="AN1206" s="19" t="str">
        <f>IF(AND(מרקובחצי[[#This Row],[CycleNumber]]&lt;$B1207,SUM(מרקובחצי[[#This Row],[33]],O1207)=2),1,"")</f>
        <v/>
      </c>
      <c r="AO1206" s="19" t="str">
        <f>IF(AND(מרקובחצי[[#This Row],[CycleNumber]]&lt;$B1207,SUM(מרקובחצי[[#This Row],[33]],P1207)=2),1,"")</f>
        <v/>
      </c>
      <c r="AP1206" s="19" t="str">
        <f>IF(AND(מרקובחצי[[#This Row],[CycleNumber]]&lt;$B1207,SUM(מרקובחצי[[#This Row],[33]],Q1207)=2),1,"")</f>
        <v/>
      </c>
      <c r="AQ1206" s="19" t="str">
        <f>IF(AND(מרקובחצי[[#This Row],[CycleNumber]]&lt;$B1207,SUM(W1206:W1207)=2),1,"")</f>
        <v/>
      </c>
      <c r="AR1206" s="19" t="str">
        <f>IF(AND(מרקובחצי[[#This Row],[CycleNumber]]&lt;$B1207,SUM(מרקובחצי[[#This Row],[12]],S1207)=2),1,"")</f>
        <v/>
      </c>
      <c r="AS1206" s="19" t="str">
        <f>IF(AND(מרקובחצי[[#This Row],[CycleNumber]]&lt;$B1207,SUM(מרקובחצי[[#This Row],[22]],V1207)=2),1,"")</f>
        <v/>
      </c>
      <c r="AT1206" s="21">
        <f>SUM(מרקובחצי[[#This Row],[11]:[33]])</f>
        <v>1</v>
      </c>
    </row>
    <row r="1207" spans="1:46" ht="15.6" x14ac:dyDescent="0.25">
      <c r="A1207" s="19" t="s">
        <v>129</v>
      </c>
      <c r="B1207" s="19">
        <v>12</v>
      </c>
      <c r="C1207">
        <v>27</v>
      </c>
      <c r="D1207" s="19">
        <f>מרקובחצי[[#This Row],[LengthofCycle]]+1</f>
        <v>28</v>
      </c>
      <c r="E1207" t="str">
        <f>IF(IFERROR(LOOKUP(מרקובחצי[[#This Row],[ClientID]],קביעויות[הפלגה]),FALSE)=מרקובחצי[[#This Row],[ClientID]],1,"")</f>
        <v/>
      </c>
      <c r="F1207">
        <f>IF(IFERROR(LOOKUP(מרקובחצי[[#This Row],[ClientID]],סוגחציקבוע[S31]),FALSE)=מרקובחצי[[#This Row],[ClientID]],1,"")</f>
        <v>1</v>
      </c>
      <c r="G1207" t="str">
        <f>IF(IFERROR(LOOKUP(מרקובחצי[[#This Row],[ClientID]],סוגחציקבוע[S32]),FALSE)=מרקובחצי[[#This Row],[ClientID]],1,"")</f>
        <v/>
      </c>
      <c r="H1207" t="str">
        <f>IF(IFERROR(LOOKUP(מרקובחצי[[#This Row],[ClientID]],סוגחציקבוע[S33]),FALSE)=מרקובחצי[[#This Row],[ClientID]],1,"")</f>
        <v/>
      </c>
      <c r="I1207" t="str">
        <f>IF(IFERROR(LOOKUP(מרקובחצי[[#This Row],[ClientID]],סוגחציקבוע[S32&amp;33]),FALSE)=מרקובחצי[[#This Row],[ClientID]],1,"")</f>
        <v/>
      </c>
      <c r="J1207" s="19">
        <f>IF(SUM(מרקובחצי[[#This Row],[11]:[13]])=1,מרקובחצי[[#This Row],[עד ועד]],IF(SUM(R1206:T1207)=1,IF(מרקובחצי[[#This Row],[עד ועד]]&lt;J1206,מרקובחצי[[#This Row],[עד ועד]],J1206),J1206))</f>
        <v>24</v>
      </c>
      <c r="K1207" s="19">
        <f>IF(SUM(מרקובחצי[[#This Row],[11]:[13]])=1,מרקובחצי[[#This Row],[עד ועד]],IF(SUM(R1206:T1207)=1,IF(מרקובחצי[[#This Row],[עד ועד]]&gt;K1206,מרקובחצי[[#This Row],[עד ועד]],K1206),K1206))</f>
        <v>28</v>
      </c>
      <c r="L1207" s="19" t="str">
        <f>IF(AND(SUM(מרקובחצי[[#This Row],[31]:[33]])=1,SUM(U1206:W1206)=0),מרקובחצי[[#This Row],[מקס]]-מרקובחצי[[#This Row],[מינ]],"")</f>
        <v/>
      </c>
      <c r="M120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1207" s="19" t="str">
        <f t="shared" si="18"/>
        <v>S31</v>
      </c>
      <c r="O1207" s="19" t="str">
        <f>IF(מרקובחצי[[#This Row],[קבעה הפלגה?]]=1,"",IF(AND(מרקובחצי[[#This Row],[עד ועד]]&lt;29,OR(מרקובחצי[[#This Row],[CycleNumber]]=1,AND(U1206=1,OR(מרקובחצי[[#This Row],[עד ועד]]&lt;J1206,מרקובחצי[[#This Row],[עד ועד]]&gt;K1206)),AND(V1206=1,מרקובחצי[[#This Row],[עד ועד]]&lt;J1206),W1206=1)),1,""))</f>
        <v/>
      </c>
      <c r="P1207" s="19" t="str">
        <f>IF(מרקובחצי[[#This Row],[קבעה הפלגה?]]=1,"",IF(AND(מרקובחצי[[#This Row],[עד ועד]]&gt;28,מרקובחצי[[#This Row],[עד ועד]]&lt;32,OR(מרקובחצי[[#This Row],[CycleNumber]]=1,AND(U1206=1),AND(V1206=1,OR(מרקובחצי[[#This Row],[עד ועד]]&lt;J1206,מרקובחצי[[#This Row],[עד ועד]]&gt;K1206)),W1206=1)),1,""))</f>
        <v/>
      </c>
      <c r="Q1207" s="19" t="str">
        <f>IF(מרקובחצי[[#This Row],[קבעה הפלגה?]]=1,"",IF(AND(מרקובחצי[[#This Row],[עד ועד]]&gt;31,OR(מרקובחצי[[#This Row],[CycleNumber]]=1,AND(U1206=1),AND(V1206=1,מרקובחצי[[#This Row],[עד ועד]]&gt;K1206),AND(W1206=1,OR(מרקובחצי[[#This Row],[עד ועד]]&gt;K1206,מרקובחצי[[#This Row],[עד ועד]]&lt;J1206)))),1,""))</f>
        <v/>
      </c>
      <c r="R1207" s="19" t="str">
        <f>IF(מרקובחצי[[#This Row],[CycleNumber]]&gt;1,IF(AND(O1206=1,מרקובחצי[[#This Row],[עד ועד]]&lt;29),1,""),"")</f>
        <v/>
      </c>
      <c r="S1207" s="19" t="str">
        <f>IF(מרקובחצי[[#This Row],[CycleNumber]]&gt;1,IF(OR(AND(O1206=1,מרקובחצי[[#This Row],[עד ועד]]&gt;28),AND(P1206=1),AND(Q1206=1,מרקובחצי[[#This Row],[עד ועד]]&lt;32)),1,""),"")</f>
        <v/>
      </c>
      <c r="T1207" s="19" t="str">
        <f>IF(מרקובחצי[[#This Row],[CycleNumber]]&gt;1,IF(AND(Q1206=1,מרקובחצי[[#This Row],[עד ועד]]&gt;31),1,""),"")</f>
        <v/>
      </c>
      <c r="U1207" s="19">
        <f>IF(מרקובחצי[[#This Row],[CycleNumber]]&gt;1,IF(AND(R1206=1,מרקובחצי[[#This Row],[עד ועד]]&lt;29),1,IF(AND(U1206=1,NOT(OR(מרקובחצי[[#This Row],[עד ועד]]&lt;J1206,מרקובחצי[[#This Row],[עד ועד]]&gt;K1206))),1,"")),"")</f>
        <v>1</v>
      </c>
      <c r="V1207" s="19" t="str">
        <f>IF(מרקובחצי[[#This Row],[CycleNumber]]&gt;1,IF(AND(SUM(R1206:T1206)=1,מרקובחצי[[#This Row],[עד ועד]]&gt;28,מרקובחצי[[#This Row],[עד ועד]]&lt;32),1,IF(OR(S1206=1,AND(R1206=1,מרקובחצי[[#This Row],[עד ועד]]&gt;28),AND(T1206=1,מרקובחצי[[#This Row],[עד ועד]]&lt;32)),1,IF(AND(V1206=1,NOT(OR(מרקובחצי[[#This Row],[עד ועד]]&lt;J1206,מרקובחצי[[#This Row],[עד ועד]]&gt;K1206))),1,""))),"")</f>
        <v/>
      </c>
      <c r="W1207" s="19" t="str">
        <f>IF(מרקובחצי[[#This Row],[CycleNumber]]&gt;1,IF(AND(T1206=1,מרקובחצי[[#This Row],[עד ועד]]&gt;31),1,IF(AND(W1206=1,NOT(OR(מרקובחצי[[#This Row],[עד ועד]]&lt;J1206,מרקובחצי[[#This Row],[עד ועד]]&gt;K1206))),1,"")),"")</f>
        <v/>
      </c>
      <c r="X1207" s="19" t="str">
        <f>IF(AND(מרקובחצי[[#This Row],[CycleNumber]]&lt;$B1208,SUM(מרקובחצי[[#This Row],[11]],R1208)=2),1,"")</f>
        <v/>
      </c>
      <c r="Y1207" s="19" t="str">
        <f>IF(AND(מרקובחצי[[#This Row],[CycleNumber]]&lt;$B1208,SUM(מרקובחצי[[#This Row],[11]],S1208)=2),1,"")</f>
        <v/>
      </c>
      <c r="Z1207" s="19" t="str">
        <f>IF(AND(מרקובחצי[[#This Row],[CycleNumber]]&lt;$B1208,SUM(מרקובחצי[[#This Row],[13]],S1208)=2),1,"")</f>
        <v/>
      </c>
      <c r="AA1207" s="19" t="str">
        <f>IF(AND(מרקובחצי[[#This Row],[CycleNumber]]&lt;$B1208,SUM(מרקובחצי[[#This Row],[13]],T1208)=2),1,"")</f>
        <v/>
      </c>
      <c r="AB1207" s="19" t="str">
        <f>IF(AND(מרקובחצי[[#This Row],[CycleNumber]]&lt;$B1208,SUM(מרקובחצי[[#This Row],[21]],U1208)=2),1,"")</f>
        <v/>
      </c>
      <c r="AC1207" s="19" t="str">
        <f>IF(AND(מרקובחצי[[#This Row],[CycleNumber]]&lt;$B1208,SUM(מרקובחצי[[#This Row],[21]],V1208)=2),1,"")</f>
        <v/>
      </c>
      <c r="AD1207" s="19" t="str">
        <f>IF(AND(מרקובחצי[[#This Row],[CycleNumber]]&lt;$B1208,SUM(מרקובחצי[[#This Row],[23]],V1208)=2),1,"")</f>
        <v/>
      </c>
      <c r="AE1207" s="19" t="str">
        <f>IF(AND(מרקובחצי[[#This Row],[CycleNumber]]&lt;$B1208,SUM(מרקובחצי[[#This Row],[23]],W1208)=2),1,"")</f>
        <v/>
      </c>
      <c r="AF1207" s="19" t="str">
        <f>IF(AND(מרקובחצי[[#This Row],[CycleNumber]]&lt;$B1208,SUM(מרקובחצי[[#This Row],[31]],O1208)=2),1,"")</f>
        <v/>
      </c>
      <c r="AG1207" s="19" t="str">
        <f>IF(AND(מרקובחצי[[#This Row],[CycleNumber]]&lt;$B1208,SUM(מרקובחצי[[#This Row],[31]],P1208)=2),1,"")</f>
        <v/>
      </c>
      <c r="AH1207" s="19" t="str">
        <f>IF(AND(מרקובחצי[[#This Row],[CycleNumber]]&lt;$B1208,SUM(מרקובחצי[[#This Row],[31]],Q1208)=2),1,"")</f>
        <v/>
      </c>
      <c r="AI1207" s="19" t="str">
        <f>IF(AND(מרקובחצי[[#This Row],[CycleNumber]]&lt;$B1208,SUM(U1207:U1208)=2),1,"")</f>
        <v/>
      </c>
      <c r="AJ1207" s="19" t="str">
        <f>IF(AND(מרקובחצי[[#This Row],[CycleNumber]]&lt;$B1208,SUM(מרקובחצי[[#This Row],[32]],O1208)=2),1,"")</f>
        <v/>
      </c>
      <c r="AK1207" s="19" t="str">
        <f>IF(AND(מרקובחצי[[#This Row],[CycleNumber]]&lt;$B1208,SUM(מרקובחצי[[#This Row],[32]],P1208)=2),1,"")</f>
        <v/>
      </c>
      <c r="AL1207" s="19" t="str">
        <f>IF(AND(מרקובחצי[[#This Row],[CycleNumber]]&lt;$B1208,SUM(מרקובחצי[[#This Row],[32]],Q1208)=2),1,"")</f>
        <v/>
      </c>
      <c r="AM1207" s="19" t="str">
        <f>IF(AND(מרקובחצי[[#This Row],[CycleNumber]]&lt;$B1208,SUM(V1207:V1208)=2),1,"")</f>
        <v/>
      </c>
      <c r="AN1207" s="19" t="str">
        <f>IF(AND(מרקובחצי[[#This Row],[CycleNumber]]&lt;$B1208,SUM(מרקובחצי[[#This Row],[33]],O1208)=2),1,"")</f>
        <v/>
      </c>
      <c r="AO1207" s="19" t="str">
        <f>IF(AND(מרקובחצי[[#This Row],[CycleNumber]]&lt;$B1208,SUM(מרקובחצי[[#This Row],[33]],P1208)=2),1,"")</f>
        <v/>
      </c>
      <c r="AP1207" s="19" t="str">
        <f>IF(AND(מרקובחצי[[#This Row],[CycleNumber]]&lt;$B1208,SUM(מרקובחצי[[#This Row],[33]],Q1208)=2),1,"")</f>
        <v/>
      </c>
      <c r="AQ1207" s="19" t="str">
        <f>IF(AND(מרקובחצי[[#This Row],[CycleNumber]]&lt;$B1208,SUM(W1207:W1208)=2),1,"")</f>
        <v/>
      </c>
      <c r="AR1207" s="19" t="str">
        <f>IF(AND(מרקובחצי[[#This Row],[CycleNumber]]&lt;$B1208,SUM(מרקובחצי[[#This Row],[12]],S1208)=2),1,"")</f>
        <v/>
      </c>
      <c r="AS1207" s="19" t="str">
        <f>IF(AND(מרקובחצי[[#This Row],[CycleNumber]]&lt;$B1208,SUM(מרקובחצי[[#This Row],[22]],V1208)=2),1,"")</f>
        <v/>
      </c>
      <c r="AT1207" s="21">
        <f>SUM(מרקובחצי[[#This Row],[11]:[33]])</f>
        <v>1</v>
      </c>
    </row>
    <row r="1208" spans="1:46" hidden="1" x14ac:dyDescent="0.25">
      <c r="A1208" t="s">
        <v>130</v>
      </c>
      <c r="B1208">
        <v>1</v>
      </c>
      <c r="C1208">
        <v>27</v>
      </c>
      <c r="D1208">
        <f>מרקובחצי[[#This Row],[LengthofCycle]]+1</f>
        <v>28</v>
      </c>
      <c r="E1208">
        <f>IF(IFERROR(LOOKUP(מרקובחצי[[#This Row],[ClientID]],קביעויות[הפלגה]),FALSE)=מרקובחצי[[#This Row],[ClientID]],1,"")</f>
        <v>1</v>
      </c>
      <c r="F1208" t="str">
        <f>IF(IFERROR(LOOKUP(מרקובחצי[[#This Row],[ClientID]],סוגחציקבוע[S31]),FALSE)=מרקובחצי[[#This Row],[ClientID]],1,"")</f>
        <v/>
      </c>
      <c r="G1208" t="str">
        <f>IF(IFERROR(LOOKUP(מרקובחצי[[#This Row],[ClientID]],סוגחציקבוע[S32]),FALSE)=מרקובחצי[[#This Row],[ClientID]],1,"")</f>
        <v/>
      </c>
      <c r="H1208" t="str">
        <f>IF(IFERROR(LOOKUP(מרקובחצי[[#This Row],[ClientID]],סוגחציקבוע[S33]),FALSE)=מרקובחצי[[#This Row],[ClientID]],1,"")</f>
        <v/>
      </c>
      <c r="I1208" t="str">
        <f>IF(IFERROR(LOOKUP(מרקובחצי[[#This Row],[ClientID]],סוגחציקבוע[S32&amp;33]),FALSE)=מרקובחצי[[#This Row],[ClientID]],1,"")</f>
        <v/>
      </c>
      <c r="J1208">
        <f>IF(SUM(מרקובחצי[[#This Row],[11]:[13]])=1,מרקובחצי[[#This Row],[עד ועד]],IF(SUM(R1207:T1208)=1,IF(מרקובחצי[[#This Row],[עד ועד]]&lt;J1207,מרקובחצי[[#This Row],[עד ועד]],J1207),J1207))</f>
        <v>24</v>
      </c>
      <c r="K1208">
        <f>IF(SUM(מרקובחצי[[#This Row],[11]:[13]])=1,מרקובחצי[[#This Row],[עד ועד]],IF(SUM(R1207:T1208)=1,IF(מרקובחצי[[#This Row],[עד ועד]]&gt;K1207,מרקובחצי[[#This Row],[עד ועד]],K1207),K1207))</f>
        <v>28</v>
      </c>
      <c r="L1208" t="str">
        <f>IF(AND(SUM(מרקובחצי[[#This Row],[31]:[33]])=1,SUM(U1207:W1207)=0),מרקובחצי[[#This Row],[מקס]]-מרקובחצי[[#This Row],[מינ]],"")</f>
        <v/>
      </c>
      <c r="M120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08" t="str">
        <f t="shared" si="18"/>
        <v>S31</v>
      </c>
      <c r="O1208" t="str">
        <f>IF(מרקובחצי[[#This Row],[קבעה הפלגה?]]=1,"",IF(AND(מרקובחצי[[#This Row],[עד ועד]]&lt;29,OR(מרקובחצי[[#This Row],[CycleNumber]]=1,AND(U1207=1,OR(מרקובחצי[[#This Row],[עד ועד]]&lt;J1207,מרקובחצי[[#This Row],[עד ועד]]&gt;K1207)),AND(V1207=1,מרקובחצי[[#This Row],[עד ועד]]&lt;J1207),W1207=1)),1,""))</f>
        <v/>
      </c>
      <c r="P1208" t="str">
        <f>IF(מרקובחצי[[#This Row],[קבעה הפלגה?]]=1,"",IF(AND(מרקובחצי[[#This Row],[עד ועד]]&gt;28,מרקובחצי[[#This Row],[עד ועד]]&lt;32,OR(מרקובחצי[[#This Row],[CycleNumber]]=1,AND(U1207=1),AND(V1207=1,OR(מרקובחצי[[#This Row],[עד ועד]]&lt;J1207,מרקובחצי[[#This Row],[עד ועד]]&gt;K1207)),W1207=1)),1,""))</f>
        <v/>
      </c>
      <c r="Q1208" t="str">
        <f>IF(מרקובחצי[[#This Row],[קבעה הפלגה?]]=1,"",IF(AND(מרקובחצי[[#This Row],[עד ועד]]&gt;31,OR(מרקובחצי[[#This Row],[CycleNumber]]=1,AND(U1207=1),AND(V1207=1,מרקובחצי[[#This Row],[עד ועד]]&gt;K1207),AND(W1207=1,OR(מרקובחצי[[#This Row],[עד ועד]]&gt;K1207,מרקובחצי[[#This Row],[עד ועד]]&lt;J1207)))),1,""))</f>
        <v/>
      </c>
      <c r="R1208" t="str">
        <f>IF(מרקובחצי[[#This Row],[CycleNumber]]&gt;1,IF(AND(O1207=1,מרקובחצי[[#This Row],[עד ועד]]&lt;29),1,""),"")</f>
        <v/>
      </c>
      <c r="S1208" t="str">
        <f>IF(מרקובחצי[[#This Row],[CycleNumber]]&gt;1,IF(OR(AND(O1207=1,מרקובחצי[[#This Row],[עד ועד]]&gt;28),AND(P1207=1),AND(Q1207=1,מרקובחצי[[#This Row],[עד ועד]]&lt;32)),1,""),"")</f>
        <v/>
      </c>
      <c r="T1208" t="str">
        <f>IF(מרקובחצי[[#This Row],[CycleNumber]]&gt;1,IF(AND(Q1207=1,מרקובחצי[[#This Row],[עד ועד]]&gt;31),1,""),"")</f>
        <v/>
      </c>
      <c r="U1208" t="str">
        <f>IF(מרקובחצי[[#This Row],[CycleNumber]]&gt;1,IF(AND(R1207=1,מרקובחצי[[#This Row],[עד ועד]]&lt;29),1,IF(AND(U1207=1,NOT(OR(מרקובחצי[[#This Row],[עד ועד]]&lt;J1207,מרקובחצי[[#This Row],[עד ועד]]&gt;K1207))),1,"")),"")</f>
        <v/>
      </c>
      <c r="V1208" t="str">
        <f>IF(מרקובחצי[[#This Row],[CycleNumber]]&gt;1,IF(AND(SUM(R1207:T1207)=1,מרקובחצי[[#This Row],[עד ועד]]&gt;28,מרקובחצי[[#This Row],[עד ועד]]&lt;32),1,IF(OR(S1207=1,AND(R1207=1,מרקובחצי[[#This Row],[עד ועד]]&gt;28),AND(T1207=1,מרקובחצי[[#This Row],[עד ועד]]&lt;32)),1,IF(AND(V1207=1,NOT(OR(מרקובחצי[[#This Row],[עד ועד]]&lt;J1207,מרקובחצי[[#This Row],[עד ועד]]&gt;K1207))),1,""))),"")</f>
        <v/>
      </c>
      <c r="W1208" t="str">
        <f>IF(מרקובחצי[[#This Row],[CycleNumber]]&gt;1,IF(AND(T1207=1,מרקובחצי[[#This Row],[עד ועד]]&gt;31),1,IF(AND(W1207=1,NOT(OR(מרקובחצי[[#This Row],[עד ועד]]&lt;J1207,מרקובחצי[[#This Row],[עד ועד]]&gt;K1207))),1,"")),"")</f>
        <v/>
      </c>
      <c r="X1208" t="str">
        <f>IF(AND(מרקובחצי[[#This Row],[CycleNumber]]&lt;$B1209,SUM(מרקובחצי[[#This Row],[11]],R1209)=2),1,"")</f>
        <v/>
      </c>
      <c r="Y1208" t="str">
        <f>IF(AND(מרקובחצי[[#This Row],[CycleNumber]]&lt;$B1209,SUM(מרקובחצי[[#This Row],[11]],S1209)=2),1,"")</f>
        <v/>
      </c>
      <c r="Z1208" t="str">
        <f>IF(AND(מרקובחצי[[#This Row],[CycleNumber]]&lt;$B1209,SUM(מרקובחצי[[#This Row],[13]],S1209)=2),1,"")</f>
        <v/>
      </c>
      <c r="AA1208" t="str">
        <f>IF(AND(מרקובחצי[[#This Row],[CycleNumber]]&lt;$B1209,SUM(מרקובחצי[[#This Row],[13]],T1209)=2),1,"")</f>
        <v/>
      </c>
      <c r="AB1208" t="str">
        <f>IF(AND(מרקובחצי[[#This Row],[CycleNumber]]&lt;$B1209,SUM(מרקובחצי[[#This Row],[21]],U1209)=2),1,"")</f>
        <v/>
      </c>
      <c r="AC1208" t="str">
        <f>IF(AND(מרקובחצי[[#This Row],[CycleNumber]]&lt;$B1209,SUM(מרקובחצי[[#This Row],[21]],V1209)=2),1,"")</f>
        <v/>
      </c>
      <c r="AD1208" t="str">
        <f>IF(AND(מרקובחצי[[#This Row],[CycleNumber]]&lt;$B1209,SUM(מרקובחצי[[#This Row],[23]],V1209)=2),1,"")</f>
        <v/>
      </c>
      <c r="AE1208" t="str">
        <f>IF(AND(מרקובחצי[[#This Row],[CycleNumber]]&lt;$B1209,SUM(מרקובחצי[[#This Row],[23]],W1209)=2),1,"")</f>
        <v/>
      </c>
      <c r="AF1208" t="str">
        <f>IF(AND(מרקובחצי[[#This Row],[CycleNumber]]&lt;$B1209,SUM(מרקובחצי[[#This Row],[31]],O1209)=2),1,"")</f>
        <v/>
      </c>
      <c r="AG1208" t="str">
        <f>IF(AND(מרקובחצי[[#This Row],[CycleNumber]]&lt;$B1209,SUM(מרקובחצי[[#This Row],[31]],P1209)=2),1,"")</f>
        <v/>
      </c>
      <c r="AH1208" t="str">
        <f>IF(AND(מרקובחצי[[#This Row],[CycleNumber]]&lt;$B1209,SUM(מרקובחצי[[#This Row],[31]],Q1209)=2),1,"")</f>
        <v/>
      </c>
      <c r="AI1208" t="str">
        <f>IF(AND(מרקובחצי[[#This Row],[CycleNumber]]&lt;$B1209,SUM(U1208:U1209)=2),1,"")</f>
        <v/>
      </c>
      <c r="AJ1208" t="str">
        <f>IF(AND(מרקובחצי[[#This Row],[CycleNumber]]&lt;$B1209,SUM(מרקובחצי[[#This Row],[32]],O1209)=2),1,"")</f>
        <v/>
      </c>
      <c r="AK1208" t="str">
        <f>IF(AND(מרקובחצי[[#This Row],[CycleNumber]]&lt;$B1209,SUM(מרקובחצי[[#This Row],[32]],P1209)=2),1,"")</f>
        <v/>
      </c>
      <c r="AL1208" t="str">
        <f>IF(AND(מרקובחצי[[#This Row],[CycleNumber]]&lt;$B1209,SUM(מרקובחצי[[#This Row],[32]],Q1209)=2),1,"")</f>
        <v/>
      </c>
      <c r="AM1208" t="str">
        <f>IF(AND(מרקובחצי[[#This Row],[CycleNumber]]&lt;$B1209,SUM(V1208:V1209)=2),1,"")</f>
        <v/>
      </c>
      <c r="AN1208" t="str">
        <f>IF(AND(מרקובחצי[[#This Row],[CycleNumber]]&lt;$B1209,SUM(מרקובחצי[[#This Row],[33]],O1209)=2),1,"")</f>
        <v/>
      </c>
      <c r="AO1208" t="str">
        <f>IF(AND(מרקובחצי[[#This Row],[CycleNumber]]&lt;$B1209,SUM(מרקובחצי[[#This Row],[33]],P1209)=2),1,"")</f>
        <v/>
      </c>
      <c r="AP1208" t="str">
        <f>IF(AND(מרקובחצי[[#This Row],[CycleNumber]]&lt;$B1209,SUM(מרקובחצי[[#This Row],[33]],Q1209)=2),1,"")</f>
        <v/>
      </c>
      <c r="AQ1208" t="str">
        <f>IF(AND(מרקובחצי[[#This Row],[CycleNumber]]&lt;$B1209,SUM(W1208:W1209)=2),1,"")</f>
        <v/>
      </c>
      <c r="AR1208" t="str">
        <f>IF(AND(מרקובחצי[[#This Row],[CycleNumber]]&lt;$B1209,SUM(מרקובחצי[[#This Row],[12]],S1209)=2),1,"")</f>
        <v/>
      </c>
      <c r="AS1208" t="str">
        <f>IF(AND(מרקובחצי[[#This Row],[CycleNumber]]&lt;$B1209,SUM(מרקובחצי[[#This Row],[22]],V1209)=2),1,"")</f>
        <v/>
      </c>
      <c r="AT1208" s="3">
        <f>SUM(מרקובחצי[[#This Row],[11]:[33]])</f>
        <v>0</v>
      </c>
    </row>
    <row r="1209" spans="1:46" hidden="1" x14ac:dyDescent="0.25">
      <c r="A1209" t="s">
        <v>130</v>
      </c>
      <c r="B1209">
        <v>2</v>
      </c>
      <c r="C1209">
        <v>27</v>
      </c>
      <c r="D1209">
        <f>מרקובחצי[[#This Row],[LengthofCycle]]+1</f>
        <v>28</v>
      </c>
      <c r="E1209">
        <f>IF(IFERROR(LOOKUP(מרקובחצי[[#This Row],[ClientID]],קביעויות[הפלגה]),FALSE)=מרקובחצי[[#This Row],[ClientID]],1,"")</f>
        <v>1</v>
      </c>
      <c r="F1209" t="str">
        <f>IF(IFERROR(LOOKUP(מרקובחצי[[#This Row],[ClientID]],סוגחציקבוע[S31]),FALSE)=מרקובחצי[[#This Row],[ClientID]],1,"")</f>
        <v/>
      </c>
      <c r="G1209" t="str">
        <f>IF(IFERROR(LOOKUP(מרקובחצי[[#This Row],[ClientID]],סוגחציקבוע[S32]),FALSE)=מרקובחצי[[#This Row],[ClientID]],1,"")</f>
        <v/>
      </c>
      <c r="H1209" t="str">
        <f>IF(IFERROR(LOOKUP(מרקובחצי[[#This Row],[ClientID]],סוגחציקבוע[S33]),FALSE)=מרקובחצי[[#This Row],[ClientID]],1,"")</f>
        <v/>
      </c>
      <c r="I1209" t="str">
        <f>IF(IFERROR(LOOKUP(מרקובחצי[[#This Row],[ClientID]],סוגחציקבוע[S32&amp;33]),FALSE)=מרקובחצי[[#This Row],[ClientID]],1,"")</f>
        <v/>
      </c>
      <c r="J1209">
        <f>IF(SUM(מרקובחצי[[#This Row],[11]:[13]])=1,מרקובחצי[[#This Row],[עד ועד]],IF(SUM(R1208:T1209)=1,IF(מרקובחצי[[#This Row],[עד ועד]]&lt;J1208,מרקובחצי[[#This Row],[עד ועד]],J1208),J1208))</f>
        <v>24</v>
      </c>
      <c r="K1209">
        <f>IF(SUM(מרקובחצי[[#This Row],[11]:[13]])=1,מרקובחצי[[#This Row],[עד ועד]],IF(SUM(R1208:T1209)=1,IF(מרקובחצי[[#This Row],[עד ועד]]&gt;K1208,מרקובחצי[[#This Row],[עד ועד]],K1208),K1208))</f>
        <v>28</v>
      </c>
      <c r="L1209" t="str">
        <f>IF(AND(SUM(מרקובחצי[[#This Row],[31]:[33]])=1,SUM(U1208:W1208)=0),מרקובחצי[[#This Row],[מקס]]-מרקובחצי[[#This Row],[מינ]],"")</f>
        <v/>
      </c>
      <c r="M120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09" t="str">
        <f t="shared" si="18"/>
        <v/>
      </c>
      <c r="O1209" t="str">
        <f>IF(מרקובחצי[[#This Row],[קבעה הפלגה?]]=1,"",IF(AND(מרקובחצי[[#This Row],[עד ועד]]&lt;29,OR(מרקובחצי[[#This Row],[CycleNumber]]=1,AND(U1208=1,OR(מרקובחצי[[#This Row],[עד ועד]]&lt;J1208,מרקובחצי[[#This Row],[עד ועד]]&gt;K1208)),AND(V1208=1,מרקובחצי[[#This Row],[עד ועד]]&lt;J1208),W1208=1)),1,""))</f>
        <v/>
      </c>
      <c r="P1209" t="str">
        <f>IF(מרקובחצי[[#This Row],[קבעה הפלגה?]]=1,"",IF(AND(מרקובחצי[[#This Row],[עד ועד]]&gt;28,מרקובחצי[[#This Row],[עד ועד]]&lt;32,OR(מרקובחצי[[#This Row],[CycleNumber]]=1,AND(U1208=1),AND(V1208=1,OR(מרקובחצי[[#This Row],[עד ועד]]&lt;J1208,מרקובחצי[[#This Row],[עד ועד]]&gt;K1208)),W1208=1)),1,""))</f>
        <v/>
      </c>
      <c r="Q1209" t="str">
        <f>IF(מרקובחצי[[#This Row],[קבעה הפלגה?]]=1,"",IF(AND(מרקובחצי[[#This Row],[עד ועד]]&gt;31,OR(מרקובחצי[[#This Row],[CycleNumber]]=1,AND(U1208=1),AND(V1208=1,מרקובחצי[[#This Row],[עד ועד]]&gt;K1208),AND(W1208=1,OR(מרקובחצי[[#This Row],[עד ועד]]&gt;K1208,מרקובחצי[[#This Row],[עד ועד]]&lt;J1208)))),1,""))</f>
        <v/>
      </c>
      <c r="R1209" t="str">
        <f>IF(מרקובחצי[[#This Row],[CycleNumber]]&gt;1,IF(AND(O1208=1,מרקובחצי[[#This Row],[עד ועד]]&lt;29),1,""),"")</f>
        <v/>
      </c>
      <c r="S1209" t="str">
        <f>IF(מרקובחצי[[#This Row],[CycleNumber]]&gt;1,IF(OR(AND(O1208=1,מרקובחצי[[#This Row],[עד ועד]]&gt;28),AND(P1208=1),AND(Q1208=1,מרקובחצי[[#This Row],[עד ועד]]&lt;32)),1,""),"")</f>
        <v/>
      </c>
      <c r="T1209" t="str">
        <f>IF(מרקובחצי[[#This Row],[CycleNumber]]&gt;1,IF(AND(Q1208=1,מרקובחצי[[#This Row],[עד ועד]]&gt;31),1,""),"")</f>
        <v/>
      </c>
      <c r="U1209" t="str">
        <f>IF(מרקובחצי[[#This Row],[CycleNumber]]&gt;1,IF(AND(R1208=1,מרקובחצי[[#This Row],[עד ועד]]&lt;29),1,IF(AND(U1208=1,NOT(OR(מרקובחצי[[#This Row],[עד ועד]]&lt;J1208,מרקובחצי[[#This Row],[עד ועד]]&gt;K1208))),1,"")),"")</f>
        <v/>
      </c>
      <c r="V1209" t="str">
        <f>IF(מרקובחצי[[#This Row],[CycleNumber]]&gt;1,IF(AND(SUM(R1208:T1208)=1,מרקובחצי[[#This Row],[עד ועד]]&gt;28,מרקובחצי[[#This Row],[עד ועד]]&lt;32),1,IF(OR(S1208=1,AND(R1208=1,מרקובחצי[[#This Row],[עד ועד]]&gt;28),AND(T1208=1,מרקובחצי[[#This Row],[עד ועד]]&lt;32)),1,IF(AND(V1208=1,NOT(OR(מרקובחצי[[#This Row],[עד ועד]]&lt;J1208,מרקובחצי[[#This Row],[עד ועד]]&gt;K1208))),1,""))),"")</f>
        <v/>
      </c>
      <c r="W1209" t="str">
        <f>IF(מרקובחצי[[#This Row],[CycleNumber]]&gt;1,IF(AND(T1208=1,מרקובחצי[[#This Row],[עד ועד]]&gt;31),1,IF(AND(W1208=1,NOT(OR(מרקובחצי[[#This Row],[עד ועד]]&lt;J1208,מרקובחצי[[#This Row],[עד ועד]]&gt;K1208))),1,"")),"")</f>
        <v/>
      </c>
      <c r="X1209" t="str">
        <f>IF(AND(מרקובחצי[[#This Row],[CycleNumber]]&lt;$B1210,SUM(מרקובחצי[[#This Row],[11]],R1210)=2),1,"")</f>
        <v/>
      </c>
      <c r="Y1209" t="str">
        <f>IF(AND(מרקובחצי[[#This Row],[CycleNumber]]&lt;$B1210,SUM(מרקובחצי[[#This Row],[11]],S1210)=2),1,"")</f>
        <v/>
      </c>
      <c r="Z1209" t="str">
        <f>IF(AND(מרקובחצי[[#This Row],[CycleNumber]]&lt;$B1210,SUM(מרקובחצי[[#This Row],[13]],S1210)=2),1,"")</f>
        <v/>
      </c>
      <c r="AA1209" t="str">
        <f>IF(AND(מרקובחצי[[#This Row],[CycleNumber]]&lt;$B1210,SUM(מרקובחצי[[#This Row],[13]],T1210)=2),1,"")</f>
        <v/>
      </c>
      <c r="AB1209" t="str">
        <f>IF(AND(מרקובחצי[[#This Row],[CycleNumber]]&lt;$B1210,SUM(מרקובחצי[[#This Row],[21]],U1210)=2),1,"")</f>
        <v/>
      </c>
      <c r="AC1209" t="str">
        <f>IF(AND(מרקובחצי[[#This Row],[CycleNumber]]&lt;$B1210,SUM(מרקובחצי[[#This Row],[21]],V1210)=2),1,"")</f>
        <v/>
      </c>
      <c r="AD1209" t="str">
        <f>IF(AND(מרקובחצי[[#This Row],[CycleNumber]]&lt;$B1210,SUM(מרקובחצי[[#This Row],[23]],V1210)=2),1,"")</f>
        <v/>
      </c>
      <c r="AE1209" t="str">
        <f>IF(AND(מרקובחצי[[#This Row],[CycleNumber]]&lt;$B1210,SUM(מרקובחצי[[#This Row],[23]],W1210)=2),1,"")</f>
        <v/>
      </c>
      <c r="AF1209" t="str">
        <f>IF(AND(מרקובחצי[[#This Row],[CycleNumber]]&lt;$B1210,SUM(מרקובחצי[[#This Row],[31]],O1210)=2),1,"")</f>
        <v/>
      </c>
      <c r="AG1209" t="str">
        <f>IF(AND(מרקובחצי[[#This Row],[CycleNumber]]&lt;$B1210,SUM(מרקובחצי[[#This Row],[31]],P1210)=2),1,"")</f>
        <v/>
      </c>
      <c r="AH1209" t="str">
        <f>IF(AND(מרקובחצי[[#This Row],[CycleNumber]]&lt;$B1210,SUM(מרקובחצי[[#This Row],[31]],Q1210)=2),1,"")</f>
        <v/>
      </c>
      <c r="AI1209" t="str">
        <f>IF(AND(מרקובחצי[[#This Row],[CycleNumber]]&lt;$B1210,SUM(U1209:U1210)=2),1,"")</f>
        <v/>
      </c>
      <c r="AJ1209" t="str">
        <f>IF(AND(מרקובחצי[[#This Row],[CycleNumber]]&lt;$B1210,SUM(מרקובחצי[[#This Row],[32]],O1210)=2),1,"")</f>
        <v/>
      </c>
      <c r="AK1209" t="str">
        <f>IF(AND(מרקובחצי[[#This Row],[CycleNumber]]&lt;$B1210,SUM(מרקובחצי[[#This Row],[32]],P1210)=2),1,"")</f>
        <v/>
      </c>
      <c r="AL1209" t="str">
        <f>IF(AND(מרקובחצי[[#This Row],[CycleNumber]]&lt;$B1210,SUM(מרקובחצי[[#This Row],[32]],Q1210)=2),1,"")</f>
        <v/>
      </c>
      <c r="AM1209" t="str">
        <f>IF(AND(מרקובחצי[[#This Row],[CycleNumber]]&lt;$B1210,SUM(V1209:V1210)=2),1,"")</f>
        <v/>
      </c>
      <c r="AN1209" t="str">
        <f>IF(AND(מרקובחצי[[#This Row],[CycleNumber]]&lt;$B1210,SUM(מרקובחצי[[#This Row],[33]],O1210)=2),1,"")</f>
        <v/>
      </c>
      <c r="AO1209" t="str">
        <f>IF(AND(מרקובחצי[[#This Row],[CycleNumber]]&lt;$B1210,SUM(מרקובחצי[[#This Row],[33]],P1210)=2),1,"")</f>
        <v/>
      </c>
      <c r="AP1209" t="str">
        <f>IF(AND(מרקובחצי[[#This Row],[CycleNumber]]&lt;$B1210,SUM(מרקובחצי[[#This Row],[33]],Q1210)=2),1,"")</f>
        <v/>
      </c>
      <c r="AQ1209" t="str">
        <f>IF(AND(מרקובחצי[[#This Row],[CycleNumber]]&lt;$B1210,SUM(W1209:W1210)=2),1,"")</f>
        <v/>
      </c>
      <c r="AR1209" t="str">
        <f>IF(AND(מרקובחצי[[#This Row],[CycleNumber]]&lt;$B1210,SUM(מרקובחצי[[#This Row],[12]],S1210)=2),1,"")</f>
        <v/>
      </c>
      <c r="AS1209" t="str">
        <f>IF(AND(מרקובחצי[[#This Row],[CycleNumber]]&lt;$B1210,SUM(מרקובחצי[[#This Row],[22]],V1210)=2),1,"")</f>
        <v/>
      </c>
      <c r="AT1209" s="3">
        <f>SUM(מרקובחצי[[#This Row],[11]:[33]])</f>
        <v>0</v>
      </c>
    </row>
    <row r="1210" spans="1:46" hidden="1" x14ac:dyDescent="0.25">
      <c r="A1210" t="s">
        <v>130</v>
      </c>
      <c r="B1210">
        <v>3</v>
      </c>
      <c r="C1210">
        <v>26</v>
      </c>
      <c r="D1210">
        <f>מרקובחצי[[#This Row],[LengthofCycle]]+1</f>
        <v>27</v>
      </c>
      <c r="E1210">
        <f>IF(IFERROR(LOOKUP(מרקובחצי[[#This Row],[ClientID]],קביעויות[הפלגה]),FALSE)=מרקובחצי[[#This Row],[ClientID]],1,"")</f>
        <v>1</v>
      </c>
      <c r="F1210" t="str">
        <f>IF(IFERROR(LOOKUP(מרקובחצי[[#This Row],[ClientID]],סוגחציקבוע[S31]),FALSE)=מרקובחצי[[#This Row],[ClientID]],1,"")</f>
        <v/>
      </c>
      <c r="G1210" t="str">
        <f>IF(IFERROR(LOOKUP(מרקובחצי[[#This Row],[ClientID]],סוגחציקבוע[S32]),FALSE)=מרקובחצי[[#This Row],[ClientID]],1,"")</f>
        <v/>
      </c>
      <c r="H1210" t="str">
        <f>IF(IFERROR(LOOKUP(מרקובחצי[[#This Row],[ClientID]],סוגחציקבוע[S33]),FALSE)=מרקובחצי[[#This Row],[ClientID]],1,"")</f>
        <v/>
      </c>
      <c r="I1210" t="str">
        <f>IF(IFERROR(LOOKUP(מרקובחצי[[#This Row],[ClientID]],סוגחציקבוע[S32&amp;33]),FALSE)=מרקובחצי[[#This Row],[ClientID]],1,"")</f>
        <v/>
      </c>
      <c r="J1210">
        <f>IF(SUM(מרקובחצי[[#This Row],[11]:[13]])=1,מרקובחצי[[#This Row],[עד ועד]],IF(SUM(R1209:T1210)=1,IF(מרקובחצי[[#This Row],[עד ועד]]&lt;J1209,מרקובחצי[[#This Row],[עד ועד]],J1209),J1209))</f>
        <v>24</v>
      </c>
      <c r="K1210">
        <f>IF(SUM(מרקובחצי[[#This Row],[11]:[13]])=1,מרקובחצי[[#This Row],[עד ועד]],IF(SUM(R1209:T1210)=1,IF(מרקובחצי[[#This Row],[עד ועד]]&gt;K1209,מרקובחצי[[#This Row],[עד ועד]],K1209),K1209))</f>
        <v>28</v>
      </c>
      <c r="L1210" t="str">
        <f>IF(AND(SUM(מרקובחצי[[#This Row],[31]:[33]])=1,SUM(U1209:W1209)=0),מרקובחצי[[#This Row],[מקס]]-מרקובחצי[[#This Row],[מינ]],"")</f>
        <v/>
      </c>
      <c r="M121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10" t="str">
        <f t="shared" si="18"/>
        <v/>
      </c>
      <c r="O1210" t="str">
        <f>IF(מרקובחצי[[#This Row],[קבעה הפלגה?]]=1,"",IF(AND(מרקובחצי[[#This Row],[עד ועד]]&lt;29,OR(מרקובחצי[[#This Row],[CycleNumber]]=1,AND(U1209=1,OR(מרקובחצי[[#This Row],[עד ועד]]&lt;J1209,מרקובחצי[[#This Row],[עד ועד]]&gt;K1209)),AND(V1209=1,מרקובחצי[[#This Row],[עד ועד]]&lt;J1209),W1209=1)),1,""))</f>
        <v/>
      </c>
      <c r="P1210" t="str">
        <f>IF(מרקובחצי[[#This Row],[קבעה הפלגה?]]=1,"",IF(AND(מרקובחצי[[#This Row],[עד ועד]]&gt;28,מרקובחצי[[#This Row],[עד ועד]]&lt;32,OR(מרקובחצי[[#This Row],[CycleNumber]]=1,AND(U1209=1),AND(V1209=1,OR(מרקובחצי[[#This Row],[עד ועד]]&lt;J1209,מרקובחצי[[#This Row],[עד ועד]]&gt;K1209)),W1209=1)),1,""))</f>
        <v/>
      </c>
      <c r="Q1210" t="str">
        <f>IF(מרקובחצי[[#This Row],[קבעה הפלגה?]]=1,"",IF(AND(מרקובחצי[[#This Row],[עד ועד]]&gt;31,OR(מרקובחצי[[#This Row],[CycleNumber]]=1,AND(U1209=1),AND(V1209=1,מרקובחצי[[#This Row],[עד ועד]]&gt;K1209),AND(W1209=1,OR(מרקובחצי[[#This Row],[עד ועד]]&gt;K1209,מרקובחצי[[#This Row],[עד ועד]]&lt;J1209)))),1,""))</f>
        <v/>
      </c>
      <c r="R1210" t="str">
        <f>IF(מרקובחצי[[#This Row],[CycleNumber]]&gt;1,IF(AND(O1209=1,מרקובחצי[[#This Row],[עד ועד]]&lt;29),1,""),"")</f>
        <v/>
      </c>
      <c r="S1210" t="str">
        <f>IF(מרקובחצי[[#This Row],[CycleNumber]]&gt;1,IF(OR(AND(O1209=1,מרקובחצי[[#This Row],[עד ועד]]&gt;28),AND(P1209=1),AND(Q1209=1,מרקובחצי[[#This Row],[עד ועד]]&lt;32)),1,""),"")</f>
        <v/>
      </c>
      <c r="T1210" t="str">
        <f>IF(מרקובחצי[[#This Row],[CycleNumber]]&gt;1,IF(AND(Q1209=1,מרקובחצי[[#This Row],[עד ועד]]&gt;31),1,""),"")</f>
        <v/>
      </c>
      <c r="U1210" t="str">
        <f>IF(מרקובחצי[[#This Row],[CycleNumber]]&gt;1,IF(AND(R1209=1,מרקובחצי[[#This Row],[עד ועד]]&lt;29),1,IF(AND(U1209=1,NOT(OR(מרקובחצי[[#This Row],[עד ועד]]&lt;J1209,מרקובחצי[[#This Row],[עד ועד]]&gt;K1209))),1,"")),"")</f>
        <v/>
      </c>
      <c r="V1210" t="str">
        <f>IF(מרקובחצי[[#This Row],[CycleNumber]]&gt;1,IF(AND(SUM(R1209:T1209)=1,מרקובחצי[[#This Row],[עד ועד]]&gt;28,מרקובחצי[[#This Row],[עד ועד]]&lt;32),1,IF(OR(S1209=1,AND(R1209=1,מרקובחצי[[#This Row],[עד ועד]]&gt;28),AND(T1209=1,מרקובחצי[[#This Row],[עד ועד]]&lt;32)),1,IF(AND(V1209=1,NOT(OR(מרקובחצי[[#This Row],[עד ועד]]&lt;J1209,מרקובחצי[[#This Row],[עד ועד]]&gt;K1209))),1,""))),"")</f>
        <v/>
      </c>
      <c r="W1210" t="str">
        <f>IF(מרקובחצי[[#This Row],[CycleNumber]]&gt;1,IF(AND(T1209=1,מרקובחצי[[#This Row],[עד ועד]]&gt;31),1,IF(AND(W1209=1,NOT(OR(מרקובחצי[[#This Row],[עד ועד]]&lt;J1209,מרקובחצי[[#This Row],[עד ועד]]&gt;K1209))),1,"")),"")</f>
        <v/>
      </c>
      <c r="X1210" t="str">
        <f>IF(AND(מרקובחצי[[#This Row],[CycleNumber]]&lt;$B1211,SUM(מרקובחצי[[#This Row],[11]],R1211)=2),1,"")</f>
        <v/>
      </c>
      <c r="Y1210" t="str">
        <f>IF(AND(מרקובחצי[[#This Row],[CycleNumber]]&lt;$B1211,SUM(מרקובחצי[[#This Row],[11]],S1211)=2),1,"")</f>
        <v/>
      </c>
      <c r="Z1210" t="str">
        <f>IF(AND(מרקובחצי[[#This Row],[CycleNumber]]&lt;$B1211,SUM(מרקובחצי[[#This Row],[13]],S1211)=2),1,"")</f>
        <v/>
      </c>
      <c r="AA1210" t="str">
        <f>IF(AND(מרקובחצי[[#This Row],[CycleNumber]]&lt;$B1211,SUM(מרקובחצי[[#This Row],[13]],T1211)=2),1,"")</f>
        <v/>
      </c>
      <c r="AB1210" t="str">
        <f>IF(AND(מרקובחצי[[#This Row],[CycleNumber]]&lt;$B1211,SUM(מרקובחצי[[#This Row],[21]],U1211)=2),1,"")</f>
        <v/>
      </c>
      <c r="AC1210" t="str">
        <f>IF(AND(מרקובחצי[[#This Row],[CycleNumber]]&lt;$B1211,SUM(מרקובחצי[[#This Row],[21]],V1211)=2),1,"")</f>
        <v/>
      </c>
      <c r="AD1210" t="str">
        <f>IF(AND(מרקובחצי[[#This Row],[CycleNumber]]&lt;$B1211,SUM(מרקובחצי[[#This Row],[23]],V1211)=2),1,"")</f>
        <v/>
      </c>
      <c r="AE1210" t="str">
        <f>IF(AND(מרקובחצי[[#This Row],[CycleNumber]]&lt;$B1211,SUM(מרקובחצי[[#This Row],[23]],W1211)=2),1,"")</f>
        <v/>
      </c>
      <c r="AF1210" t="str">
        <f>IF(AND(מרקובחצי[[#This Row],[CycleNumber]]&lt;$B1211,SUM(מרקובחצי[[#This Row],[31]],O1211)=2),1,"")</f>
        <v/>
      </c>
      <c r="AG1210" t="str">
        <f>IF(AND(מרקובחצי[[#This Row],[CycleNumber]]&lt;$B1211,SUM(מרקובחצי[[#This Row],[31]],P1211)=2),1,"")</f>
        <v/>
      </c>
      <c r="AH1210" t="str">
        <f>IF(AND(מרקובחצי[[#This Row],[CycleNumber]]&lt;$B1211,SUM(מרקובחצי[[#This Row],[31]],Q1211)=2),1,"")</f>
        <v/>
      </c>
      <c r="AI1210" t="str">
        <f>IF(AND(מרקובחצי[[#This Row],[CycleNumber]]&lt;$B1211,SUM(U1210:U1211)=2),1,"")</f>
        <v/>
      </c>
      <c r="AJ1210" t="str">
        <f>IF(AND(מרקובחצי[[#This Row],[CycleNumber]]&lt;$B1211,SUM(מרקובחצי[[#This Row],[32]],O1211)=2),1,"")</f>
        <v/>
      </c>
      <c r="AK1210" t="str">
        <f>IF(AND(מרקובחצי[[#This Row],[CycleNumber]]&lt;$B1211,SUM(מרקובחצי[[#This Row],[32]],P1211)=2),1,"")</f>
        <v/>
      </c>
      <c r="AL1210" t="str">
        <f>IF(AND(מרקובחצי[[#This Row],[CycleNumber]]&lt;$B1211,SUM(מרקובחצי[[#This Row],[32]],Q1211)=2),1,"")</f>
        <v/>
      </c>
      <c r="AM1210" t="str">
        <f>IF(AND(מרקובחצי[[#This Row],[CycleNumber]]&lt;$B1211,SUM(V1210:V1211)=2),1,"")</f>
        <v/>
      </c>
      <c r="AN1210" t="str">
        <f>IF(AND(מרקובחצי[[#This Row],[CycleNumber]]&lt;$B1211,SUM(מרקובחצי[[#This Row],[33]],O1211)=2),1,"")</f>
        <v/>
      </c>
      <c r="AO1210" t="str">
        <f>IF(AND(מרקובחצי[[#This Row],[CycleNumber]]&lt;$B1211,SUM(מרקובחצי[[#This Row],[33]],P1211)=2),1,"")</f>
        <v/>
      </c>
      <c r="AP1210" t="str">
        <f>IF(AND(מרקובחצי[[#This Row],[CycleNumber]]&lt;$B1211,SUM(מרקובחצי[[#This Row],[33]],Q1211)=2),1,"")</f>
        <v/>
      </c>
      <c r="AQ1210" t="str">
        <f>IF(AND(מרקובחצי[[#This Row],[CycleNumber]]&lt;$B1211,SUM(W1210:W1211)=2),1,"")</f>
        <v/>
      </c>
      <c r="AR1210" t="str">
        <f>IF(AND(מרקובחצי[[#This Row],[CycleNumber]]&lt;$B1211,SUM(מרקובחצי[[#This Row],[12]],S1211)=2),1,"")</f>
        <v/>
      </c>
      <c r="AS1210" t="str">
        <f>IF(AND(מרקובחצי[[#This Row],[CycleNumber]]&lt;$B1211,SUM(מרקובחצי[[#This Row],[22]],V1211)=2),1,"")</f>
        <v/>
      </c>
      <c r="AT1210" s="3">
        <f>SUM(מרקובחצי[[#This Row],[11]:[33]])</f>
        <v>0</v>
      </c>
    </row>
    <row r="1211" spans="1:46" hidden="1" x14ac:dyDescent="0.25">
      <c r="A1211" t="s">
        <v>130</v>
      </c>
      <c r="B1211">
        <v>4</v>
      </c>
      <c r="C1211">
        <v>27</v>
      </c>
      <c r="D1211">
        <f>מרקובחצי[[#This Row],[LengthofCycle]]+1</f>
        <v>28</v>
      </c>
      <c r="E1211">
        <f>IF(IFERROR(LOOKUP(מרקובחצי[[#This Row],[ClientID]],קביעויות[הפלגה]),FALSE)=מרקובחצי[[#This Row],[ClientID]],1,"")</f>
        <v>1</v>
      </c>
      <c r="F1211" t="str">
        <f>IF(IFERROR(LOOKUP(מרקובחצי[[#This Row],[ClientID]],סוגחציקבוע[S31]),FALSE)=מרקובחצי[[#This Row],[ClientID]],1,"")</f>
        <v/>
      </c>
      <c r="G1211" t="str">
        <f>IF(IFERROR(LOOKUP(מרקובחצי[[#This Row],[ClientID]],סוגחציקבוע[S32]),FALSE)=מרקובחצי[[#This Row],[ClientID]],1,"")</f>
        <v/>
      </c>
      <c r="H1211" t="str">
        <f>IF(IFERROR(LOOKUP(מרקובחצי[[#This Row],[ClientID]],סוגחציקבוע[S33]),FALSE)=מרקובחצי[[#This Row],[ClientID]],1,"")</f>
        <v/>
      </c>
      <c r="I1211" t="str">
        <f>IF(IFERROR(LOOKUP(מרקובחצי[[#This Row],[ClientID]],סוגחציקבוע[S32&amp;33]),FALSE)=מרקובחצי[[#This Row],[ClientID]],1,"")</f>
        <v/>
      </c>
      <c r="J1211">
        <f>IF(SUM(מרקובחצי[[#This Row],[11]:[13]])=1,מרקובחצי[[#This Row],[עד ועד]],IF(SUM(R1210:T1211)=1,IF(מרקובחצי[[#This Row],[עד ועד]]&lt;J1210,מרקובחצי[[#This Row],[עד ועד]],J1210),J1210))</f>
        <v>24</v>
      </c>
      <c r="K1211">
        <f>IF(SUM(מרקובחצי[[#This Row],[11]:[13]])=1,מרקובחצי[[#This Row],[עד ועד]],IF(SUM(R1210:T1211)=1,IF(מרקובחצי[[#This Row],[עד ועד]]&gt;K1210,מרקובחצי[[#This Row],[עד ועד]],K1210),K1210))</f>
        <v>28</v>
      </c>
      <c r="L1211" t="str">
        <f>IF(AND(SUM(מרקובחצי[[#This Row],[31]:[33]])=1,SUM(U1210:W1210)=0),מרקובחצי[[#This Row],[מקס]]-מרקובחצי[[#This Row],[מינ]],"")</f>
        <v/>
      </c>
      <c r="M121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11" t="str">
        <f t="shared" si="18"/>
        <v/>
      </c>
      <c r="O1211" t="str">
        <f>IF(מרקובחצי[[#This Row],[קבעה הפלגה?]]=1,"",IF(AND(מרקובחצי[[#This Row],[עד ועד]]&lt;29,OR(מרקובחצי[[#This Row],[CycleNumber]]=1,AND(U1210=1,OR(מרקובחצי[[#This Row],[עד ועד]]&lt;J1210,מרקובחצי[[#This Row],[עד ועד]]&gt;K1210)),AND(V1210=1,מרקובחצי[[#This Row],[עד ועד]]&lt;J1210),W1210=1)),1,""))</f>
        <v/>
      </c>
      <c r="P1211" t="str">
        <f>IF(מרקובחצי[[#This Row],[קבעה הפלגה?]]=1,"",IF(AND(מרקובחצי[[#This Row],[עד ועד]]&gt;28,מרקובחצי[[#This Row],[עד ועד]]&lt;32,OR(מרקובחצי[[#This Row],[CycleNumber]]=1,AND(U1210=1),AND(V1210=1,OR(מרקובחצי[[#This Row],[עד ועד]]&lt;J1210,מרקובחצי[[#This Row],[עד ועד]]&gt;K1210)),W1210=1)),1,""))</f>
        <v/>
      </c>
      <c r="Q1211" t="str">
        <f>IF(מרקובחצי[[#This Row],[קבעה הפלגה?]]=1,"",IF(AND(מרקובחצי[[#This Row],[עד ועד]]&gt;31,OR(מרקובחצי[[#This Row],[CycleNumber]]=1,AND(U1210=1),AND(V1210=1,מרקובחצי[[#This Row],[עד ועד]]&gt;K1210),AND(W1210=1,OR(מרקובחצי[[#This Row],[עד ועד]]&gt;K1210,מרקובחצי[[#This Row],[עד ועד]]&lt;J1210)))),1,""))</f>
        <v/>
      </c>
      <c r="R1211" t="str">
        <f>IF(מרקובחצי[[#This Row],[CycleNumber]]&gt;1,IF(AND(O1210=1,מרקובחצי[[#This Row],[עד ועד]]&lt;29),1,""),"")</f>
        <v/>
      </c>
      <c r="S1211" t="str">
        <f>IF(מרקובחצי[[#This Row],[CycleNumber]]&gt;1,IF(OR(AND(O1210=1,מרקובחצי[[#This Row],[עד ועד]]&gt;28),AND(P1210=1),AND(Q1210=1,מרקובחצי[[#This Row],[עד ועד]]&lt;32)),1,""),"")</f>
        <v/>
      </c>
      <c r="T1211" t="str">
        <f>IF(מרקובחצי[[#This Row],[CycleNumber]]&gt;1,IF(AND(Q1210=1,מרקובחצי[[#This Row],[עד ועד]]&gt;31),1,""),"")</f>
        <v/>
      </c>
      <c r="U1211" t="str">
        <f>IF(מרקובחצי[[#This Row],[CycleNumber]]&gt;1,IF(AND(R1210=1,מרקובחצי[[#This Row],[עד ועד]]&lt;29),1,IF(AND(U1210=1,NOT(OR(מרקובחצי[[#This Row],[עד ועד]]&lt;J1210,מרקובחצי[[#This Row],[עד ועד]]&gt;K1210))),1,"")),"")</f>
        <v/>
      </c>
      <c r="V1211" t="str">
        <f>IF(מרקובחצי[[#This Row],[CycleNumber]]&gt;1,IF(AND(SUM(R1210:T1210)=1,מרקובחצי[[#This Row],[עד ועד]]&gt;28,מרקובחצי[[#This Row],[עד ועד]]&lt;32),1,IF(OR(S1210=1,AND(R1210=1,מרקובחצי[[#This Row],[עד ועד]]&gt;28),AND(T1210=1,מרקובחצי[[#This Row],[עד ועד]]&lt;32)),1,IF(AND(V1210=1,NOT(OR(מרקובחצי[[#This Row],[עד ועד]]&lt;J1210,מרקובחצי[[#This Row],[עד ועד]]&gt;K1210))),1,""))),"")</f>
        <v/>
      </c>
      <c r="W1211" t="str">
        <f>IF(מרקובחצי[[#This Row],[CycleNumber]]&gt;1,IF(AND(T1210=1,מרקובחצי[[#This Row],[עד ועד]]&gt;31),1,IF(AND(W1210=1,NOT(OR(מרקובחצי[[#This Row],[עד ועד]]&lt;J1210,מרקובחצי[[#This Row],[עד ועד]]&gt;K1210))),1,"")),"")</f>
        <v/>
      </c>
      <c r="X1211" t="str">
        <f>IF(AND(מרקובחצי[[#This Row],[CycleNumber]]&lt;$B1212,SUM(מרקובחצי[[#This Row],[11]],R1212)=2),1,"")</f>
        <v/>
      </c>
      <c r="Y1211" t="str">
        <f>IF(AND(מרקובחצי[[#This Row],[CycleNumber]]&lt;$B1212,SUM(מרקובחצי[[#This Row],[11]],S1212)=2),1,"")</f>
        <v/>
      </c>
      <c r="Z1211" t="str">
        <f>IF(AND(מרקובחצי[[#This Row],[CycleNumber]]&lt;$B1212,SUM(מרקובחצי[[#This Row],[13]],S1212)=2),1,"")</f>
        <v/>
      </c>
      <c r="AA1211" t="str">
        <f>IF(AND(מרקובחצי[[#This Row],[CycleNumber]]&lt;$B1212,SUM(מרקובחצי[[#This Row],[13]],T1212)=2),1,"")</f>
        <v/>
      </c>
      <c r="AB1211" t="str">
        <f>IF(AND(מרקובחצי[[#This Row],[CycleNumber]]&lt;$B1212,SUM(מרקובחצי[[#This Row],[21]],U1212)=2),1,"")</f>
        <v/>
      </c>
      <c r="AC1211" t="str">
        <f>IF(AND(מרקובחצי[[#This Row],[CycleNumber]]&lt;$B1212,SUM(מרקובחצי[[#This Row],[21]],V1212)=2),1,"")</f>
        <v/>
      </c>
      <c r="AD1211" t="str">
        <f>IF(AND(מרקובחצי[[#This Row],[CycleNumber]]&lt;$B1212,SUM(מרקובחצי[[#This Row],[23]],V1212)=2),1,"")</f>
        <v/>
      </c>
      <c r="AE1211" t="str">
        <f>IF(AND(מרקובחצי[[#This Row],[CycleNumber]]&lt;$B1212,SUM(מרקובחצי[[#This Row],[23]],W1212)=2),1,"")</f>
        <v/>
      </c>
      <c r="AF1211" t="str">
        <f>IF(AND(מרקובחצי[[#This Row],[CycleNumber]]&lt;$B1212,SUM(מרקובחצי[[#This Row],[31]],O1212)=2),1,"")</f>
        <v/>
      </c>
      <c r="AG1211" t="str">
        <f>IF(AND(מרקובחצי[[#This Row],[CycleNumber]]&lt;$B1212,SUM(מרקובחצי[[#This Row],[31]],P1212)=2),1,"")</f>
        <v/>
      </c>
      <c r="AH1211" t="str">
        <f>IF(AND(מרקובחצי[[#This Row],[CycleNumber]]&lt;$B1212,SUM(מרקובחצי[[#This Row],[31]],Q1212)=2),1,"")</f>
        <v/>
      </c>
      <c r="AI1211" t="str">
        <f>IF(AND(מרקובחצי[[#This Row],[CycleNumber]]&lt;$B1212,SUM(U1211:U1212)=2),1,"")</f>
        <v/>
      </c>
      <c r="AJ1211" t="str">
        <f>IF(AND(מרקובחצי[[#This Row],[CycleNumber]]&lt;$B1212,SUM(מרקובחצי[[#This Row],[32]],O1212)=2),1,"")</f>
        <v/>
      </c>
      <c r="AK1211" t="str">
        <f>IF(AND(מרקובחצי[[#This Row],[CycleNumber]]&lt;$B1212,SUM(מרקובחצי[[#This Row],[32]],P1212)=2),1,"")</f>
        <v/>
      </c>
      <c r="AL1211" t="str">
        <f>IF(AND(מרקובחצי[[#This Row],[CycleNumber]]&lt;$B1212,SUM(מרקובחצי[[#This Row],[32]],Q1212)=2),1,"")</f>
        <v/>
      </c>
      <c r="AM1211" t="str">
        <f>IF(AND(מרקובחצי[[#This Row],[CycleNumber]]&lt;$B1212,SUM(V1211:V1212)=2),1,"")</f>
        <v/>
      </c>
      <c r="AN1211" t="str">
        <f>IF(AND(מרקובחצי[[#This Row],[CycleNumber]]&lt;$B1212,SUM(מרקובחצי[[#This Row],[33]],O1212)=2),1,"")</f>
        <v/>
      </c>
      <c r="AO1211" t="str">
        <f>IF(AND(מרקובחצי[[#This Row],[CycleNumber]]&lt;$B1212,SUM(מרקובחצי[[#This Row],[33]],P1212)=2),1,"")</f>
        <v/>
      </c>
      <c r="AP1211" t="str">
        <f>IF(AND(מרקובחצי[[#This Row],[CycleNumber]]&lt;$B1212,SUM(מרקובחצי[[#This Row],[33]],Q1212)=2),1,"")</f>
        <v/>
      </c>
      <c r="AQ1211" t="str">
        <f>IF(AND(מרקובחצי[[#This Row],[CycleNumber]]&lt;$B1212,SUM(W1211:W1212)=2),1,"")</f>
        <v/>
      </c>
      <c r="AR1211" t="str">
        <f>IF(AND(מרקובחצי[[#This Row],[CycleNumber]]&lt;$B1212,SUM(מרקובחצי[[#This Row],[12]],S1212)=2),1,"")</f>
        <v/>
      </c>
      <c r="AS1211" t="str">
        <f>IF(AND(מרקובחצי[[#This Row],[CycleNumber]]&lt;$B1212,SUM(מרקובחצי[[#This Row],[22]],V1212)=2),1,"")</f>
        <v/>
      </c>
      <c r="AT1211" s="3">
        <f>SUM(מרקובחצי[[#This Row],[11]:[33]])</f>
        <v>0</v>
      </c>
    </row>
    <row r="1212" spans="1:46" hidden="1" x14ac:dyDescent="0.25">
      <c r="A1212" t="s">
        <v>130</v>
      </c>
      <c r="B1212">
        <v>5</v>
      </c>
      <c r="C1212">
        <v>26</v>
      </c>
      <c r="D1212">
        <f>מרקובחצי[[#This Row],[LengthofCycle]]+1</f>
        <v>27</v>
      </c>
      <c r="E1212">
        <f>IF(IFERROR(LOOKUP(מרקובחצי[[#This Row],[ClientID]],קביעויות[הפלגה]),FALSE)=מרקובחצי[[#This Row],[ClientID]],1,"")</f>
        <v>1</v>
      </c>
      <c r="F1212" t="str">
        <f>IF(IFERROR(LOOKUP(מרקובחצי[[#This Row],[ClientID]],סוגחציקבוע[S31]),FALSE)=מרקובחצי[[#This Row],[ClientID]],1,"")</f>
        <v/>
      </c>
      <c r="G1212" t="str">
        <f>IF(IFERROR(LOOKUP(מרקובחצי[[#This Row],[ClientID]],סוגחציקבוע[S32]),FALSE)=מרקובחצי[[#This Row],[ClientID]],1,"")</f>
        <v/>
      </c>
      <c r="H1212" t="str">
        <f>IF(IFERROR(LOOKUP(מרקובחצי[[#This Row],[ClientID]],סוגחציקבוע[S33]),FALSE)=מרקובחצי[[#This Row],[ClientID]],1,"")</f>
        <v/>
      </c>
      <c r="I1212" t="str">
        <f>IF(IFERROR(LOOKUP(מרקובחצי[[#This Row],[ClientID]],סוגחציקבוע[S32&amp;33]),FALSE)=מרקובחצי[[#This Row],[ClientID]],1,"")</f>
        <v/>
      </c>
      <c r="J1212">
        <f>IF(SUM(מרקובחצי[[#This Row],[11]:[13]])=1,מרקובחצי[[#This Row],[עד ועד]],IF(SUM(R1211:T1212)=1,IF(מרקובחצי[[#This Row],[עד ועד]]&lt;J1211,מרקובחצי[[#This Row],[עד ועד]],J1211),J1211))</f>
        <v>24</v>
      </c>
      <c r="K1212">
        <f>IF(SUM(מרקובחצי[[#This Row],[11]:[13]])=1,מרקובחצי[[#This Row],[עד ועד]],IF(SUM(R1211:T1212)=1,IF(מרקובחצי[[#This Row],[עד ועד]]&gt;K1211,מרקובחצי[[#This Row],[עד ועד]],K1211),K1211))</f>
        <v>28</v>
      </c>
      <c r="L1212" t="str">
        <f>IF(AND(SUM(מרקובחצי[[#This Row],[31]:[33]])=1,SUM(U1211:W1211)=0),מרקובחצי[[#This Row],[מקס]]-מרקובחצי[[#This Row],[מינ]],"")</f>
        <v/>
      </c>
      <c r="M121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12" t="str">
        <f t="shared" si="18"/>
        <v/>
      </c>
      <c r="O1212" t="str">
        <f>IF(מרקובחצי[[#This Row],[קבעה הפלגה?]]=1,"",IF(AND(מרקובחצי[[#This Row],[עד ועד]]&lt;29,OR(מרקובחצי[[#This Row],[CycleNumber]]=1,AND(U1211=1,OR(מרקובחצי[[#This Row],[עד ועד]]&lt;J1211,מרקובחצי[[#This Row],[עד ועד]]&gt;K1211)),AND(V1211=1,מרקובחצי[[#This Row],[עד ועד]]&lt;J1211),W1211=1)),1,""))</f>
        <v/>
      </c>
      <c r="P1212" t="str">
        <f>IF(מרקובחצי[[#This Row],[קבעה הפלגה?]]=1,"",IF(AND(מרקובחצי[[#This Row],[עד ועד]]&gt;28,מרקובחצי[[#This Row],[עד ועד]]&lt;32,OR(מרקובחצי[[#This Row],[CycleNumber]]=1,AND(U1211=1),AND(V1211=1,OR(מרקובחצי[[#This Row],[עד ועד]]&lt;J1211,מרקובחצי[[#This Row],[עד ועד]]&gt;K1211)),W1211=1)),1,""))</f>
        <v/>
      </c>
      <c r="Q1212" t="str">
        <f>IF(מרקובחצי[[#This Row],[קבעה הפלגה?]]=1,"",IF(AND(מרקובחצי[[#This Row],[עד ועד]]&gt;31,OR(מרקובחצי[[#This Row],[CycleNumber]]=1,AND(U1211=1),AND(V1211=1,מרקובחצי[[#This Row],[עד ועד]]&gt;K1211),AND(W1211=1,OR(מרקובחצי[[#This Row],[עד ועד]]&gt;K1211,מרקובחצי[[#This Row],[עד ועד]]&lt;J1211)))),1,""))</f>
        <v/>
      </c>
      <c r="R1212" t="str">
        <f>IF(מרקובחצי[[#This Row],[CycleNumber]]&gt;1,IF(AND(O1211=1,מרקובחצי[[#This Row],[עד ועד]]&lt;29),1,""),"")</f>
        <v/>
      </c>
      <c r="S1212" t="str">
        <f>IF(מרקובחצי[[#This Row],[CycleNumber]]&gt;1,IF(OR(AND(O1211=1,מרקובחצי[[#This Row],[עד ועד]]&gt;28),AND(P1211=1),AND(Q1211=1,מרקובחצי[[#This Row],[עד ועד]]&lt;32)),1,""),"")</f>
        <v/>
      </c>
      <c r="T1212" t="str">
        <f>IF(מרקובחצי[[#This Row],[CycleNumber]]&gt;1,IF(AND(Q1211=1,מרקובחצי[[#This Row],[עד ועד]]&gt;31),1,""),"")</f>
        <v/>
      </c>
      <c r="U1212" t="str">
        <f>IF(מרקובחצי[[#This Row],[CycleNumber]]&gt;1,IF(AND(R1211=1,מרקובחצי[[#This Row],[עד ועד]]&lt;29),1,IF(AND(U1211=1,NOT(OR(מרקובחצי[[#This Row],[עד ועד]]&lt;J1211,מרקובחצי[[#This Row],[עד ועד]]&gt;K1211))),1,"")),"")</f>
        <v/>
      </c>
      <c r="V1212" t="str">
        <f>IF(מרקובחצי[[#This Row],[CycleNumber]]&gt;1,IF(AND(SUM(R1211:T1211)=1,מרקובחצי[[#This Row],[עד ועד]]&gt;28,מרקובחצי[[#This Row],[עד ועד]]&lt;32),1,IF(OR(S1211=1,AND(R1211=1,מרקובחצי[[#This Row],[עד ועד]]&gt;28),AND(T1211=1,מרקובחצי[[#This Row],[עד ועד]]&lt;32)),1,IF(AND(V1211=1,NOT(OR(מרקובחצי[[#This Row],[עד ועד]]&lt;J1211,מרקובחצי[[#This Row],[עד ועד]]&gt;K1211))),1,""))),"")</f>
        <v/>
      </c>
      <c r="W1212" t="str">
        <f>IF(מרקובחצי[[#This Row],[CycleNumber]]&gt;1,IF(AND(T1211=1,מרקובחצי[[#This Row],[עד ועד]]&gt;31),1,IF(AND(W1211=1,NOT(OR(מרקובחצי[[#This Row],[עד ועד]]&lt;J1211,מרקובחצי[[#This Row],[עד ועד]]&gt;K1211))),1,"")),"")</f>
        <v/>
      </c>
      <c r="X1212" t="str">
        <f>IF(AND(מרקובחצי[[#This Row],[CycleNumber]]&lt;$B1213,SUM(מרקובחצי[[#This Row],[11]],R1213)=2),1,"")</f>
        <v/>
      </c>
      <c r="Y1212" t="str">
        <f>IF(AND(מרקובחצי[[#This Row],[CycleNumber]]&lt;$B1213,SUM(מרקובחצי[[#This Row],[11]],S1213)=2),1,"")</f>
        <v/>
      </c>
      <c r="Z1212" t="str">
        <f>IF(AND(מרקובחצי[[#This Row],[CycleNumber]]&lt;$B1213,SUM(מרקובחצי[[#This Row],[13]],S1213)=2),1,"")</f>
        <v/>
      </c>
      <c r="AA1212" t="str">
        <f>IF(AND(מרקובחצי[[#This Row],[CycleNumber]]&lt;$B1213,SUM(מרקובחצי[[#This Row],[13]],T1213)=2),1,"")</f>
        <v/>
      </c>
      <c r="AB1212" t="str">
        <f>IF(AND(מרקובחצי[[#This Row],[CycleNumber]]&lt;$B1213,SUM(מרקובחצי[[#This Row],[21]],U1213)=2),1,"")</f>
        <v/>
      </c>
      <c r="AC1212" t="str">
        <f>IF(AND(מרקובחצי[[#This Row],[CycleNumber]]&lt;$B1213,SUM(מרקובחצי[[#This Row],[21]],V1213)=2),1,"")</f>
        <v/>
      </c>
      <c r="AD1212" t="str">
        <f>IF(AND(מרקובחצי[[#This Row],[CycleNumber]]&lt;$B1213,SUM(מרקובחצי[[#This Row],[23]],V1213)=2),1,"")</f>
        <v/>
      </c>
      <c r="AE1212" t="str">
        <f>IF(AND(מרקובחצי[[#This Row],[CycleNumber]]&lt;$B1213,SUM(מרקובחצי[[#This Row],[23]],W1213)=2),1,"")</f>
        <v/>
      </c>
      <c r="AF1212" t="str">
        <f>IF(AND(מרקובחצי[[#This Row],[CycleNumber]]&lt;$B1213,SUM(מרקובחצי[[#This Row],[31]],O1213)=2),1,"")</f>
        <v/>
      </c>
      <c r="AG1212" t="str">
        <f>IF(AND(מרקובחצי[[#This Row],[CycleNumber]]&lt;$B1213,SUM(מרקובחצי[[#This Row],[31]],P1213)=2),1,"")</f>
        <v/>
      </c>
      <c r="AH1212" t="str">
        <f>IF(AND(מרקובחצי[[#This Row],[CycleNumber]]&lt;$B1213,SUM(מרקובחצי[[#This Row],[31]],Q1213)=2),1,"")</f>
        <v/>
      </c>
      <c r="AI1212" t="str">
        <f>IF(AND(מרקובחצי[[#This Row],[CycleNumber]]&lt;$B1213,SUM(U1212:U1213)=2),1,"")</f>
        <v/>
      </c>
      <c r="AJ1212" t="str">
        <f>IF(AND(מרקובחצי[[#This Row],[CycleNumber]]&lt;$B1213,SUM(מרקובחצי[[#This Row],[32]],O1213)=2),1,"")</f>
        <v/>
      </c>
      <c r="AK1212" t="str">
        <f>IF(AND(מרקובחצי[[#This Row],[CycleNumber]]&lt;$B1213,SUM(מרקובחצי[[#This Row],[32]],P1213)=2),1,"")</f>
        <v/>
      </c>
      <c r="AL1212" t="str">
        <f>IF(AND(מרקובחצי[[#This Row],[CycleNumber]]&lt;$B1213,SUM(מרקובחצי[[#This Row],[32]],Q1213)=2),1,"")</f>
        <v/>
      </c>
      <c r="AM1212" t="str">
        <f>IF(AND(מרקובחצי[[#This Row],[CycleNumber]]&lt;$B1213,SUM(V1212:V1213)=2),1,"")</f>
        <v/>
      </c>
      <c r="AN1212" t="str">
        <f>IF(AND(מרקובחצי[[#This Row],[CycleNumber]]&lt;$B1213,SUM(מרקובחצי[[#This Row],[33]],O1213)=2),1,"")</f>
        <v/>
      </c>
      <c r="AO1212" t="str">
        <f>IF(AND(מרקובחצי[[#This Row],[CycleNumber]]&lt;$B1213,SUM(מרקובחצי[[#This Row],[33]],P1213)=2),1,"")</f>
        <v/>
      </c>
      <c r="AP1212" t="str">
        <f>IF(AND(מרקובחצי[[#This Row],[CycleNumber]]&lt;$B1213,SUM(מרקובחצי[[#This Row],[33]],Q1213)=2),1,"")</f>
        <v/>
      </c>
      <c r="AQ1212" t="str">
        <f>IF(AND(מרקובחצי[[#This Row],[CycleNumber]]&lt;$B1213,SUM(W1212:W1213)=2),1,"")</f>
        <v/>
      </c>
      <c r="AR1212" t="str">
        <f>IF(AND(מרקובחצי[[#This Row],[CycleNumber]]&lt;$B1213,SUM(מרקובחצי[[#This Row],[12]],S1213)=2),1,"")</f>
        <v/>
      </c>
      <c r="AS1212" t="str">
        <f>IF(AND(מרקובחצי[[#This Row],[CycleNumber]]&lt;$B1213,SUM(מרקובחצי[[#This Row],[22]],V1213)=2),1,"")</f>
        <v/>
      </c>
      <c r="AT1212" s="3">
        <f>SUM(מרקובחצי[[#This Row],[11]:[33]])</f>
        <v>0</v>
      </c>
    </row>
    <row r="1213" spans="1:46" hidden="1" x14ac:dyDescent="0.25">
      <c r="A1213" t="s">
        <v>130</v>
      </c>
      <c r="B1213">
        <v>6</v>
      </c>
      <c r="C1213">
        <v>26</v>
      </c>
      <c r="D1213">
        <f>מרקובחצי[[#This Row],[LengthofCycle]]+1</f>
        <v>27</v>
      </c>
      <c r="E1213">
        <f>IF(IFERROR(LOOKUP(מרקובחצי[[#This Row],[ClientID]],קביעויות[הפלגה]),FALSE)=מרקובחצי[[#This Row],[ClientID]],1,"")</f>
        <v>1</v>
      </c>
      <c r="F1213" t="str">
        <f>IF(IFERROR(LOOKUP(מרקובחצי[[#This Row],[ClientID]],סוגחציקבוע[S31]),FALSE)=מרקובחצי[[#This Row],[ClientID]],1,"")</f>
        <v/>
      </c>
      <c r="G1213" t="str">
        <f>IF(IFERROR(LOOKUP(מרקובחצי[[#This Row],[ClientID]],סוגחציקבוע[S32]),FALSE)=מרקובחצי[[#This Row],[ClientID]],1,"")</f>
        <v/>
      </c>
      <c r="H1213" t="str">
        <f>IF(IFERROR(LOOKUP(מרקובחצי[[#This Row],[ClientID]],סוגחציקבוע[S33]),FALSE)=מרקובחצי[[#This Row],[ClientID]],1,"")</f>
        <v/>
      </c>
      <c r="I1213" t="str">
        <f>IF(IFERROR(LOOKUP(מרקובחצי[[#This Row],[ClientID]],סוגחציקבוע[S32&amp;33]),FALSE)=מרקובחצי[[#This Row],[ClientID]],1,"")</f>
        <v/>
      </c>
      <c r="J1213">
        <f>IF(SUM(מרקובחצי[[#This Row],[11]:[13]])=1,מרקובחצי[[#This Row],[עד ועד]],IF(SUM(R1212:T1213)=1,IF(מרקובחצי[[#This Row],[עד ועד]]&lt;J1212,מרקובחצי[[#This Row],[עד ועד]],J1212),J1212))</f>
        <v>24</v>
      </c>
      <c r="K1213">
        <f>IF(SUM(מרקובחצי[[#This Row],[11]:[13]])=1,מרקובחצי[[#This Row],[עד ועד]],IF(SUM(R1212:T1213)=1,IF(מרקובחצי[[#This Row],[עד ועד]]&gt;K1212,מרקובחצי[[#This Row],[עד ועד]],K1212),K1212))</f>
        <v>28</v>
      </c>
      <c r="L1213" t="str">
        <f>IF(AND(SUM(מרקובחצי[[#This Row],[31]:[33]])=1,SUM(U1212:W1212)=0),מרקובחצי[[#This Row],[מקס]]-מרקובחצי[[#This Row],[מינ]],"")</f>
        <v/>
      </c>
      <c r="M121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13" t="str">
        <f t="shared" si="18"/>
        <v/>
      </c>
      <c r="O1213" t="str">
        <f>IF(מרקובחצי[[#This Row],[קבעה הפלגה?]]=1,"",IF(AND(מרקובחצי[[#This Row],[עד ועד]]&lt;29,OR(מרקובחצי[[#This Row],[CycleNumber]]=1,AND(U1212=1,OR(מרקובחצי[[#This Row],[עד ועד]]&lt;J1212,מרקובחצי[[#This Row],[עד ועד]]&gt;K1212)),AND(V1212=1,מרקובחצי[[#This Row],[עד ועד]]&lt;J1212),W1212=1)),1,""))</f>
        <v/>
      </c>
      <c r="P1213" t="str">
        <f>IF(מרקובחצי[[#This Row],[קבעה הפלגה?]]=1,"",IF(AND(מרקובחצי[[#This Row],[עד ועד]]&gt;28,מרקובחצי[[#This Row],[עד ועד]]&lt;32,OR(מרקובחצי[[#This Row],[CycleNumber]]=1,AND(U1212=1),AND(V1212=1,OR(מרקובחצי[[#This Row],[עד ועד]]&lt;J1212,מרקובחצי[[#This Row],[עד ועד]]&gt;K1212)),W1212=1)),1,""))</f>
        <v/>
      </c>
      <c r="Q1213" t="str">
        <f>IF(מרקובחצי[[#This Row],[קבעה הפלגה?]]=1,"",IF(AND(מרקובחצי[[#This Row],[עד ועד]]&gt;31,OR(מרקובחצי[[#This Row],[CycleNumber]]=1,AND(U1212=1),AND(V1212=1,מרקובחצי[[#This Row],[עד ועד]]&gt;K1212),AND(W1212=1,OR(מרקובחצי[[#This Row],[עד ועד]]&gt;K1212,מרקובחצי[[#This Row],[עד ועד]]&lt;J1212)))),1,""))</f>
        <v/>
      </c>
      <c r="R1213" t="str">
        <f>IF(מרקובחצי[[#This Row],[CycleNumber]]&gt;1,IF(AND(O1212=1,מרקובחצי[[#This Row],[עד ועד]]&lt;29),1,""),"")</f>
        <v/>
      </c>
      <c r="S1213" t="str">
        <f>IF(מרקובחצי[[#This Row],[CycleNumber]]&gt;1,IF(OR(AND(O1212=1,מרקובחצי[[#This Row],[עד ועד]]&gt;28),AND(P1212=1),AND(Q1212=1,מרקובחצי[[#This Row],[עד ועד]]&lt;32)),1,""),"")</f>
        <v/>
      </c>
      <c r="T1213" t="str">
        <f>IF(מרקובחצי[[#This Row],[CycleNumber]]&gt;1,IF(AND(Q1212=1,מרקובחצי[[#This Row],[עד ועד]]&gt;31),1,""),"")</f>
        <v/>
      </c>
      <c r="U1213" t="str">
        <f>IF(מרקובחצי[[#This Row],[CycleNumber]]&gt;1,IF(AND(R1212=1,מרקובחצי[[#This Row],[עד ועד]]&lt;29),1,IF(AND(U1212=1,NOT(OR(מרקובחצי[[#This Row],[עד ועד]]&lt;J1212,מרקובחצי[[#This Row],[עד ועד]]&gt;K1212))),1,"")),"")</f>
        <v/>
      </c>
      <c r="V1213" t="str">
        <f>IF(מרקובחצי[[#This Row],[CycleNumber]]&gt;1,IF(AND(SUM(R1212:T1212)=1,מרקובחצי[[#This Row],[עד ועד]]&gt;28,מרקובחצי[[#This Row],[עד ועד]]&lt;32),1,IF(OR(S1212=1,AND(R1212=1,מרקובחצי[[#This Row],[עד ועד]]&gt;28),AND(T1212=1,מרקובחצי[[#This Row],[עד ועד]]&lt;32)),1,IF(AND(V1212=1,NOT(OR(מרקובחצי[[#This Row],[עד ועד]]&lt;J1212,מרקובחצי[[#This Row],[עד ועד]]&gt;K1212))),1,""))),"")</f>
        <v/>
      </c>
      <c r="W1213" t="str">
        <f>IF(מרקובחצי[[#This Row],[CycleNumber]]&gt;1,IF(AND(T1212=1,מרקובחצי[[#This Row],[עד ועד]]&gt;31),1,IF(AND(W1212=1,NOT(OR(מרקובחצי[[#This Row],[עד ועד]]&lt;J1212,מרקובחצי[[#This Row],[עד ועד]]&gt;K1212))),1,"")),"")</f>
        <v/>
      </c>
      <c r="X1213" t="str">
        <f>IF(AND(מרקובחצי[[#This Row],[CycleNumber]]&lt;$B1214,SUM(מרקובחצי[[#This Row],[11]],R1214)=2),1,"")</f>
        <v/>
      </c>
      <c r="Y1213" t="str">
        <f>IF(AND(מרקובחצי[[#This Row],[CycleNumber]]&lt;$B1214,SUM(מרקובחצי[[#This Row],[11]],S1214)=2),1,"")</f>
        <v/>
      </c>
      <c r="Z1213" t="str">
        <f>IF(AND(מרקובחצי[[#This Row],[CycleNumber]]&lt;$B1214,SUM(מרקובחצי[[#This Row],[13]],S1214)=2),1,"")</f>
        <v/>
      </c>
      <c r="AA1213" t="str">
        <f>IF(AND(מרקובחצי[[#This Row],[CycleNumber]]&lt;$B1214,SUM(מרקובחצי[[#This Row],[13]],T1214)=2),1,"")</f>
        <v/>
      </c>
      <c r="AB1213" t="str">
        <f>IF(AND(מרקובחצי[[#This Row],[CycleNumber]]&lt;$B1214,SUM(מרקובחצי[[#This Row],[21]],U1214)=2),1,"")</f>
        <v/>
      </c>
      <c r="AC1213" t="str">
        <f>IF(AND(מרקובחצי[[#This Row],[CycleNumber]]&lt;$B1214,SUM(מרקובחצי[[#This Row],[21]],V1214)=2),1,"")</f>
        <v/>
      </c>
      <c r="AD1213" t="str">
        <f>IF(AND(מרקובחצי[[#This Row],[CycleNumber]]&lt;$B1214,SUM(מרקובחצי[[#This Row],[23]],V1214)=2),1,"")</f>
        <v/>
      </c>
      <c r="AE1213" t="str">
        <f>IF(AND(מרקובחצי[[#This Row],[CycleNumber]]&lt;$B1214,SUM(מרקובחצי[[#This Row],[23]],W1214)=2),1,"")</f>
        <v/>
      </c>
      <c r="AF1213" t="str">
        <f>IF(AND(מרקובחצי[[#This Row],[CycleNumber]]&lt;$B1214,SUM(מרקובחצי[[#This Row],[31]],O1214)=2),1,"")</f>
        <v/>
      </c>
      <c r="AG1213" t="str">
        <f>IF(AND(מרקובחצי[[#This Row],[CycleNumber]]&lt;$B1214,SUM(מרקובחצי[[#This Row],[31]],P1214)=2),1,"")</f>
        <v/>
      </c>
      <c r="AH1213" t="str">
        <f>IF(AND(מרקובחצי[[#This Row],[CycleNumber]]&lt;$B1214,SUM(מרקובחצי[[#This Row],[31]],Q1214)=2),1,"")</f>
        <v/>
      </c>
      <c r="AI1213" t="str">
        <f>IF(AND(מרקובחצי[[#This Row],[CycleNumber]]&lt;$B1214,SUM(U1213:U1214)=2),1,"")</f>
        <v/>
      </c>
      <c r="AJ1213" t="str">
        <f>IF(AND(מרקובחצי[[#This Row],[CycleNumber]]&lt;$B1214,SUM(מרקובחצי[[#This Row],[32]],O1214)=2),1,"")</f>
        <v/>
      </c>
      <c r="AK1213" t="str">
        <f>IF(AND(מרקובחצי[[#This Row],[CycleNumber]]&lt;$B1214,SUM(מרקובחצי[[#This Row],[32]],P1214)=2),1,"")</f>
        <v/>
      </c>
      <c r="AL1213" t="str">
        <f>IF(AND(מרקובחצי[[#This Row],[CycleNumber]]&lt;$B1214,SUM(מרקובחצי[[#This Row],[32]],Q1214)=2),1,"")</f>
        <v/>
      </c>
      <c r="AM1213" t="str">
        <f>IF(AND(מרקובחצי[[#This Row],[CycleNumber]]&lt;$B1214,SUM(V1213:V1214)=2),1,"")</f>
        <v/>
      </c>
      <c r="AN1213" t="str">
        <f>IF(AND(מרקובחצי[[#This Row],[CycleNumber]]&lt;$B1214,SUM(מרקובחצי[[#This Row],[33]],O1214)=2),1,"")</f>
        <v/>
      </c>
      <c r="AO1213" t="str">
        <f>IF(AND(מרקובחצי[[#This Row],[CycleNumber]]&lt;$B1214,SUM(מרקובחצי[[#This Row],[33]],P1214)=2),1,"")</f>
        <v/>
      </c>
      <c r="AP1213" t="str">
        <f>IF(AND(מרקובחצי[[#This Row],[CycleNumber]]&lt;$B1214,SUM(מרקובחצי[[#This Row],[33]],Q1214)=2),1,"")</f>
        <v/>
      </c>
      <c r="AQ1213" t="str">
        <f>IF(AND(מרקובחצי[[#This Row],[CycleNumber]]&lt;$B1214,SUM(W1213:W1214)=2),1,"")</f>
        <v/>
      </c>
      <c r="AR1213" t="str">
        <f>IF(AND(מרקובחצי[[#This Row],[CycleNumber]]&lt;$B1214,SUM(מרקובחצי[[#This Row],[12]],S1214)=2),1,"")</f>
        <v/>
      </c>
      <c r="AS1213" t="str">
        <f>IF(AND(מרקובחצי[[#This Row],[CycleNumber]]&lt;$B1214,SUM(מרקובחצי[[#This Row],[22]],V1214)=2),1,"")</f>
        <v/>
      </c>
      <c r="AT1213" s="3">
        <f>SUM(מרקובחצי[[#This Row],[11]:[33]])</f>
        <v>0</v>
      </c>
    </row>
    <row r="1214" spans="1:46" hidden="1" x14ac:dyDescent="0.25">
      <c r="A1214" t="s">
        <v>130</v>
      </c>
      <c r="B1214">
        <v>7</v>
      </c>
      <c r="C1214">
        <v>27</v>
      </c>
      <c r="D1214">
        <f>מרקובחצי[[#This Row],[LengthofCycle]]+1</f>
        <v>28</v>
      </c>
      <c r="E1214">
        <f>IF(IFERROR(LOOKUP(מרקובחצי[[#This Row],[ClientID]],קביעויות[הפלגה]),FALSE)=מרקובחצי[[#This Row],[ClientID]],1,"")</f>
        <v>1</v>
      </c>
      <c r="F1214" t="str">
        <f>IF(IFERROR(LOOKUP(מרקובחצי[[#This Row],[ClientID]],סוגחציקבוע[S31]),FALSE)=מרקובחצי[[#This Row],[ClientID]],1,"")</f>
        <v/>
      </c>
      <c r="G1214" t="str">
        <f>IF(IFERROR(LOOKUP(מרקובחצי[[#This Row],[ClientID]],סוגחציקבוע[S32]),FALSE)=מרקובחצי[[#This Row],[ClientID]],1,"")</f>
        <v/>
      </c>
      <c r="H1214" t="str">
        <f>IF(IFERROR(LOOKUP(מרקובחצי[[#This Row],[ClientID]],סוגחציקבוע[S33]),FALSE)=מרקובחצי[[#This Row],[ClientID]],1,"")</f>
        <v/>
      </c>
      <c r="I1214" t="str">
        <f>IF(IFERROR(LOOKUP(מרקובחצי[[#This Row],[ClientID]],סוגחציקבוע[S32&amp;33]),FALSE)=מרקובחצי[[#This Row],[ClientID]],1,"")</f>
        <v/>
      </c>
      <c r="J1214">
        <f>IF(SUM(מרקובחצי[[#This Row],[11]:[13]])=1,מרקובחצי[[#This Row],[עד ועד]],IF(SUM(R1213:T1214)=1,IF(מרקובחצי[[#This Row],[עד ועד]]&lt;J1213,מרקובחצי[[#This Row],[עד ועד]],J1213),J1213))</f>
        <v>24</v>
      </c>
      <c r="K1214">
        <f>IF(SUM(מרקובחצי[[#This Row],[11]:[13]])=1,מרקובחצי[[#This Row],[עד ועד]],IF(SUM(R1213:T1214)=1,IF(מרקובחצי[[#This Row],[עד ועד]]&gt;K1213,מרקובחצי[[#This Row],[עד ועד]],K1213),K1213))</f>
        <v>28</v>
      </c>
      <c r="L1214" t="str">
        <f>IF(AND(SUM(מרקובחצי[[#This Row],[31]:[33]])=1,SUM(U1213:W1213)=0),מרקובחצי[[#This Row],[מקס]]-מרקובחצי[[#This Row],[מינ]],"")</f>
        <v/>
      </c>
      <c r="M121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14" t="str">
        <f t="shared" si="18"/>
        <v/>
      </c>
      <c r="O1214" t="str">
        <f>IF(מרקובחצי[[#This Row],[קבעה הפלגה?]]=1,"",IF(AND(מרקובחצי[[#This Row],[עד ועד]]&lt;29,OR(מרקובחצי[[#This Row],[CycleNumber]]=1,AND(U1213=1,OR(מרקובחצי[[#This Row],[עד ועד]]&lt;J1213,מרקובחצי[[#This Row],[עד ועד]]&gt;K1213)),AND(V1213=1,מרקובחצי[[#This Row],[עד ועד]]&lt;J1213),W1213=1)),1,""))</f>
        <v/>
      </c>
      <c r="P1214" t="str">
        <f>IF(מרקובחצי[[#This Row],[קבעה הפלגה?]]=1,"",IF(AND(מרקובחצי[[#This Row],[עד ועד]]&gt;28,מרקובחצי[[#This Row],[עד ועד]]&lt;32,OR(מרקובחצי[[#This Row],[CycleNumber]]=1,AND(U1213=1),AND(V1213=1,OR(מרקובחצי[[#This Row],[עד ועד]]&lt;J1213,מרקובחצי[[#This Row],[עד ועד]]&gt;K1213)),W1213=1)),1,""))</f>
        <v/>
      </c>
      <c r="Q1214" t="str">
        <f>IF(מרקובחצי[[#This Row],[קבעה הפלגה?]]=1,"",IF(AND(מרקובחצי[[#This Row],[עד ועד]]&gt;31,OR(מרקובחצי[[#This Row],[CycleNumber]]=1,AND(U1213=1),AND(V1213=1,מרקובחצי[[#This Row],[עד ועד]]&gt;K1213),AND(W1213=1,OR(מרקובחצי[[#This Row],[עד ועד]]&gt;K1213,מרקובחצי[[#This Row],[עד ועד]]&lt;J1213)))),1,""))</f>
        <v/>
      </c>
      <c r="R1214" t="str">
        <f>IF(מרקובחצי[[#This Row],[CycleNumber]]&gt;1,IF(AND(O1213=1,מרקובחצי[[#This Row],[עד ועד]]&lt;29),1,""),"")</f>
        <v/>
      </c>
      <c r="S1214" t="str">
        <f>IF(מרקובחצי[[#This Row],[CycleNumber]]&gt;1,IF(OR(AND(O1213=1,מרקובחצי[[#This Row],[עד ועד]]&gt;28),AND(P1213=1),AND(Q1213=1,מרקובחצי[[#This Row],[עד ועד]]&lt;32)),1,""),"")</f>
        <v/>
      </c>
      <c r="T1214" t="str">
        <f>IF(מרקובחצי[[#This Row],[CycleNumber]]&gt;1,IF(AND(Q1213=1,מרקובחצי[[#This Row],[עד ועד]]&gt;31),1,""),"")</f>
        <v/>
      </c>
      <c r="U1214" t="str">
        <f>IF(מרקובחצי[[#This Row],[CycleNumber]]&gt;1,IF(AND(R1213=1,מרקובחצי[[#This Row],[עד ועד]]&lt;29),1,IF(AND(U1213=1,NOT(OR(מרקובחצי[[#This Row],[עד ועד]]&lt;J1213,מרקובחצי[[#This Row],[עד ועד]]&gt;K1213))),1,"")),"")</f>
        <v/>
      </c>
      <c r="V1214" t="str">
        <f>IF(מרקובחצי[[#This Row],[CycleNumber]]&gt;1,IF(AND(SUM(R1213:T1213)=1,מרקובחצי[[#This Row],[עד ועד]]&gt;28,מרקובחצי[[#This Row],[עד ועד]]&lt;32),1,IF(OR(S1213=1,AND(R1213=1,מרקובחצי[[#This Row],[עד ועד]]&gt;28),AND(T1213=1,מרקובחצי[[#This Row],[עד ועד]]&lt;32)),1,IF(AND(V1213=1,NOT(OR(מרקובחצי[[#This Row],[עד ועד]]&lt;J1213,מרקובחצי[[#This Row],[עד ועד]]&gt;K1213))),1,""))),"")</f>
        <v/>
      </c>
      <c r="W1214" t="str">
        <f>IF(מרקובחצי[[#This Row],[CycleNumber]]&gt;1,IF(AND(T1213=1,מרקובחצי[[#This Row],[עד ועד]]&gt;31),1,IF(AND(W1213=1,NOT(OR(מרקובחצי[[#This Row],[עד ועד]]&lt;J1213,מרקובחצי[[#This Row],[עד ועד]]&gt;K1213))),1,"")),"")</f>
        <v/>
      </c>
      <c r="X1214" t="str">
        <f>IF(AND(מרקובחצי[[#This Row],[CycleNumber]]&lt;$B1215,SUM(מרקובחצי[[#This Row],[11]],R1215)=2),1,"")</f>
        <v/>
      </c>
      <c r="Y1214" t="str">
        <f>IF(AND(מרקובחצי[[#This Row],[CycleNumber]]&lt;$B1215,SUM(מרקובחצי[[#This Row],[11]],S1215)=2),1,"")</f>
        <v/>
      </c>
      <c r="Z1214" t="str">
        <f>IF(AND(מרקובחצי[[#This Row],[CycleNumber]]&lt;$B1215,SUM(מרקובחצי[[#This Row],[13]],S1215)=2),1,"")</f>
        <v/>
      </c>
      <c r="AA1214" t="str">
        <f>IF(AND(מרקובחצי[[#This Row],[CycleNumber]]&lt;$B1215,SUM(מרקובחצי[[#This Row],[13]],T1215)=2),1,"")</f>
        <v/>
      </c>
      <c r="AB1214" t="str">
        <f>IF(AND(מרקובחצי[[#This Row],[CycleNumber]]&lt;$B1215,SUM(מרקובחצי[[#This Row],[21]],U1215)=2),1,"")</f>
        <v/>
      </c>
      <c r="AC1214" t="str">
        <f>IF(AND(מרקובחצי[[#This Row],[CycleNumber]]&lt;$B1215,SUM(מרקובחצי[[#This Row],[21]],V1215)=2),1,"")</f>
        <v/>
      </c>
      <c r="AD1214" t="str">
        <f>IF(AND(מרקובחצי[[#This Row],[CycleNumber]]&lt;$B1215,SUM(מרקובחצי[[#This Row],[23]],V1215)=2),1,"")</f>
        <v/>
      </c>
      <c r="AE1214" t="str">
        <f>IF(AND(מרקובחצי[[#This Row],[CycleNumber]]&lt;$B1215,SUM(מרקובחצי[[#This Row],[23]],W1215)=2),1,"")</f>
        <v/>
      </c>
      <c r="AF1214" t="str">
        <f>IF(AND(מרקובחצי[[#This Row],[CycleNumber]]&lt;$B1215,SUM(מרקובחצי[[#This Row],[31]],O1215)=2),1,"")</f>
        <v/>
      </c>
      <c r="AG1214" t="str">
        <f>IF(AND(מרקובחצי[[#This Row],[CycleNumber]]&lt;$B1215,SUM(מרקובחצי[[#This Row],[31]],P1215)=2),1,"")</f>
        <v/>
      </c>
      <c r="AH1214" t="str">
        <f>IF(AND(מרקובחצי[[#This Row],[CycleNumber]]&lt;$B1215,SUM(מרקובחצי[[#This Row],[31]],Q1215)=2),1,"")</f>
        <v/>
      </c>
      <c r="AI1214" t="str">
        <f>IF(AND(מרקובחצי[[#This Row],[CycleNumber]]&lt;$B1215,SUM(U1214:U1215)=2),1,"")</f>
        <v/>
      </c>
      <c r="AJ1214" t="str">
        <f>IF(AND(מרקובחצי[[#This Row],[CycleNumber]]&lt;$B1215,SUM(מרקובחצי[[#This Row],[32]],O1215)=2),1,"")</f>
        <v/>
      </c>
      <c r="AK1214" t="str">
        <f>IF(AND(מרקובחצי[[#This Row],[CycleNumber]]&lt;$B1215,SUM(מרקובחצי[[#This Row],[32]],P1215)=2),1,"")</f>
        <v/>
      </c>
      <c r="AL1214" t="str">
        <f>IF(AND(מרקובחצי[[#This Row],[CycleNumber]]&lt;$B1215,SUM(מרקובחצי[[#This Row],[32]],Q1215)=2),1,"")</f>
        <v/>
      </c>
      <c r="AM1214" t="str">
        <f>IF(AND(מרקובחצי[[#This Row],[CycleNumber]]&lt;$B1215,SUM(V1214:V1215)=2),1,"")</f>
        <v/>
      </c>
      <c r="AN1214" t="str">
        <f>IF(AND(מרקובחצי[[#This Row],[CycleNumber]]&lt;$B1215,SUM(מרקובחצי[[#This Row],[33]],O1215)=2),1,"")</f>
        <v/>
      </c>
      <c r="AO1214" t="str">
        <f>IF(AND(מרקובחצי[[#This Row],[CycleNumber]]&lt;$B1215,SUM(מרקובחצי[[#This Row],[33]],P1215)=2),1,"")</f>
        <v/>
      </c>
      <c r="AP1214" t="str">
        <f>IF(AND(מרקובחצי[[#This Row],[CycleNumber]]&lt;$B1215,SUM(מרקובחצי[[#This Row],[33]],Q1215)=2),1,"")</f>
        <v/>
      </c>
      <c r="AQ1214" t="str">
        <f>IF(AND(מרקובחצי[[#This Row],[CycleNumber]]&lt;$B1215,SUM(W1214:W1215)=2),1,"")</f>
        <v/>
      </c>
      <c r="AR1214" t="str">
        <f>IF(AND(מרקובחצי[[#This Row],[CycleNumber]]&lt;$B1215,SUM(מרקובחצי[[#This Row],[12]],S1215)=2),1,"")</f>
        <v/>
      </c>
      <c r="AS1214" t="str">
        <f>IF(AND(מרקובחצי[[#This Row],[CycleNumber]]&lt;$B1215,SUM(מרקובחצי[[#This Row],[22]],V1215)=2),1,"")</f>
        <v/>
      </c>
      <c r="AT1214" s="3">
        <f>SUM(מרקובחצי[[#This Row],[11]:[33]])</f>
        <v>0</v>
      </c>
    </row>
    <row r="1215" spans="1:46" hidden="1" x14ac:dyDescent="0.25">
      <c r="A1215" t="s">
        <v>130</v>
      </c>
      <c r="B1215">
        <v>8</v>
      </c>
      <c r="C1215">
        <v>28</v>
      </c>
      <c r="D1215">
        <f>מרקובחצי[[#This Row],[LengthofCycle]]+1</f>
        <v>29</v>
      </c>
      <c r="E1215">
        <f>IF(IFERROR(LOOKUP(מרקובחצי[[#This Row],[ClientID]],קביעויות[הפלגה]),FALSE)=מרקובחצי[[#This Row],[ClientID]],1,"")</f>
        <v>1</v>
      </c>
      <c r="F1215" t="str">
        <f>IF(IFERROR(LOOKUP(מרקובחצי[[#This Row],[ClientID]],סוגחציקבוע[S31]),FALSE)=מרקובחצי[[#This Row],[ClientID]],1,"")</f>
        <v/>
      </c>
      <c r="G1215" t="str">
        <f>IF(IFERROR(LOOKUP(מרקובחצי[[#This Row],[ClientID]],סוגחציקבוע[S32]),FALSE)=מרקובחצי[[#This Row],[ClientID]],1,"")</f>
        <v/>
      </c>
      <c r="H1215" t="str">
        <f>IF(IFERROR(LOOKUP(מרקובחצי[[#This Row],[ClientID]],סוגחציקבוע[S33]),FALSE)=מרקובחצי[[#This Row],[ClientID]],1,"")</f>
        <v/>
      </c>
      <c r="I1215" t="str">
        <f>IF(IFERROR(LOOKUP(מרקובחצי[[#This Row],[ClientID]],סוגחציקבוע[S32&amp;33]),FALSE)=מרקובחצי[[#This Row],[ClientID]],1,"")</f>
        <v/>
      </c>
      <c r="J1215">
        <f>IF(SUM(מרקובחצי[[#This Row],[11]:[13]])=1,מרקובחצי[[#This Row],[עד ועד]],IF(SUM(R1214:T1215)=1,IF(מרקובחצי[[#This Row],[עד ועד]]&lt;J1214,מרקובחצי[[#This Row],[עד ועד]],J1214),J1214))</f>
        <v>24</v>
      </c>
      <c r="K1215">
        <f>IF(SUM(מרקובחצי[[#This Row],[11]:[13]])=1,מרקובחצי[[#This Row],[עד ועד]],IF(SUM(R1214:T1215)=1,IF(מרקובחצי[[#This Row],[עד ועד]]&gt;K1214,מרקובחצי[[#This Row],[עד ועד]],K1214),K1214))</f>
        <v>28</v>
      </c>
      <c r="L1215" t="str">
        <f>IF(AND(SUM(מרקובחצי[[#This Row],[31]:[33]])=1,SUM(U1214:W1214)=0),מרקובחצי[[#This Row],[מקס]]-מרקובחצי[[#This Row],[מינ]],"")</f>
        <v/>
      </c>
      <c r="M121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15" t="str">
        <f t="shared" si="18"/>
        <v/>
      </c>
      <c r="O1215" t="str">
        <f>IF(מרקובחצי[[#This Row],[קבעה הפלגה?]]=1,"",IF(AND(מרקובחצי[[#This Row],[עד ועד]]&lt;29,OR(מרקובחצי[[#This Row],[CycleNumber]]=1,AND(U1214=1,OR(מרקובחצי[[#This Row],[עד ועד]]&lt;J1214,מרקובחצי[[#This Row],[עד ועד]]&gt;K1214)),AND(V1214=1,מרקובחצי[[#This Row],[עד ועד]]&lt;J1214),W1214=1)),1,""))</f>
        <v/>
      </c>
      <c r="P1215" t="str">
        <f>IF(מרקובחצי[[#This Row],[קבעה הפלגה?]]=1,"",IF(AND(מרקובחצי[[#This Row],[עד ועד]]&gt;28,מרקובחצי[[#This Row],[עד ועד]]&lt;32,OR(מרקובחצי[[#This Row],[CycleNumber]]=1,AND(U1214=1),AND(V1214=1,OR(מרקובחצי[[#This Row],[עד ועד]]&lt;J1214,מרקובחצי[[#This Row],[עד ועד]]&gt;K1214)),W1214=1)),1,""))</f>
        <v/>
      </c>
      <c r="Q1215" t="str">
        <f>IF(מרקובחצי[[#This Row],[קבעה הפלגה?]]=1,"",IF(AND(מרקובחצי[[#This Row],[עד ועד]]&gt;31,OR(מרקובחצי[[#This Row],[CycleNumber]]=1,AND(U1214=1),AND(V1214=1,מרקובחצי[[#This Row],[עד ועד]]&gt;K1214),AND(W1214=1,OR(מרקובחצי[[#This Row],[עד ועד]]&gt;K1214,מרקובחצי[[#This Row],[עד ועד]]&lt;J1214)))),1,""))</f>
        <v/>
      </c>
      <c r="R1215" t="str">
        <f>IF(מרקובחצי[[#This Row],[CycleNumber]]&gt;1,IF(AND(O1214=1,מרקובחצי[[#This Row],[עד ועד]]&lt;29),1,""),"")</f>
        <v/>
      </c>
      <c r="S1215" t="str">
        <f>IF(מרקובחצי[[#This Row],[CycleNumber]]&gt;1,IF(OR(AND(O1214=1,מרקובחצי[[#This Row],[עד ועד]]&gt;28),AND(P1214=1),AND(Q1214=1,מרקובחצי[[#This Row],[עד ועד]]&lt;32)),1,""),"")</f>
        <v/>
      </c>
      <c r="T1215" t="str">
        <f>IF(מרקובחצי[[#This Row],[CycleNumber]]&gt;1,IF(AND(Q1214=1,מרקובחצי[[#This Row],[עד ועד]]&gt;31),1,""),"")</f>
        <v/>
      </c>
      <c r="U1215" t="str">
        <f>IF(מרקובחצי[[#This Row],[CycleNumber]]&gt;1,IF(AND(R1214=1,מרקובחצי[[#This Row],[עד ועד]]&lt;29),1,IF(AND(U1214=1,NOT(OR(מרקובחצי[[#This Row],[עד ועד]]&lt;J1214,מרקובחצי[[#This Row],[עד ועד]]&gt;K1214))),1,"")),"")</f>
        <v/>
      </c>
      <c r="V1215" t="str">
        <f>IF(מרקובחצי[[#This Row],[CycleNumber]]&gt;1,IF(AND(SUM(R1214:T1214)=1,מרקובחצי[[#This Row],[עד ועד]]&gt;28,מרקובחצי[[#This Row],[עד ועד]]&lt;32),1,IF(OR(S1214=1,AND(R1214=1,מרקובחצי[[#This Row],[עד ועד]]&gt;28),AND(T1214=1,מרקובחצי[[#This Row],[עד ועד]]&lt;32)),1,IF(AND(V1214=1,NOT(OR(מרקובחצי[[#This Row],[עד ועד]]&lt;J1214,מרקובחצי[[#This Row],[עד ועד]]&gt;K1214))),1,""))),"")</f>
        <v/>
      </c>
      <c r="W1215" t="str">
        <f>IF(מרקובחצי[[#This Row],[CycleNumber]]&gt;1,IF(AND(T1214=1,מרקובחצי[[#This Row],[עד ועד]]&gt;31),1,IF(AND(W1214=1,NOT(OR(מרקובחצי[[#This Row],[עד ועד]]&lt;J1214,מרקובחצי[[#This Row],[עד ועד]]&gt;K1214))),1,"")),"")</f>
        <v/>
      </c>
      <c r="X1215" t="str">
        <f>IF(AND(מרקובחצי[[#This Row],[CycleNumber]]&lt;$B1216,SUM(מרקובחצי[[#This Row],[11]],R1216)=2),1,"")</f>
        <v/>
      </c>
      <c r="Y1215" t="str">
        <f>IF(AND(מרקובחצי[[#This Row],[CycleNumber]]&lt;$B1216,SUM(מרקובחצי[[#This Row],[11]],S1216)=2),1,"")</f>
        <v/>
      </c>
      <c r="Z1215" t="str">
        <f>IF(AND(מרקובחצי[[#This Row],[CycleNumber]]&lt;$B1216,SUM(מרקובחצי[[#This Row],[13]],S1216)=2),1,"")</f>
        <v/>
      </c>
      <c r="AA1215" t="str">
        <f>IF(AND(מרקובחצי[[#This Row],[CycleNumber]]&lt;$B1216,SUM(מרקובחצי[[#This Row],[13]],T1216)=2),1,"")</f>
        <v/>
      </c>
      <c r="AB1215" t="str">
        <f>IF(AND(מרקובחצי[[#This Row],[CycleNumber]]&lt;$B1216,SUM(מרקובחצי[[#This Row],[21]],U1216)=2),1,"")</f>
        <v/>
      </c>
      <c r="AC1215" t="str">
        <f>IF(AND(מרקובחצי[[#This Row],[CycleNumber]]&lt;$B1216,SUM(מרקובחצי[[#This Row],[21]],V1216)=2),1,"")</f>
        <v/>
      </c>
      <c r="AD1215" t="str">
        <f>IF(AND(מרקובחצי[[#This Row],[CycleNumber]]&lt;$B1216,SUM(מרקובחצי[[#This Row],[23]],V1216)=2),1,"")</f>
        <v/>
      </c>
      <c r="AE1215" t="str">
        <f>IF(AND(מרקובחצי[[#This Row],[CycleNumber]]&lt;$B1216,SUM(מרקובחצי[[#This Row],[23]],W1216)=2),1,"")</f>
        <v/>
      </c>
      <c r="AF1215" t="str">
        <f>IF(AND(מרקובחצי[[#This Row],[CycleNumber]]&lt;$B1216,SUM(מרקובחצי[[#This Row],[31]],O1216)=2),1,"")</f>
        <v/>
      </c>
      <c r="AG1215" t="str">
        <f>IF(AND(מרקובחצי[[#This Row],[CycleNumber]]&lt;$B1216,SUM(מרקובחצי[[#This Row],[31]],P1216)=2),1,"")</f>
        <v/>
      </c>
      <c r="AH1215" t="str">
        <f>IF(AND(מרקובחצי[[#This Row],[CycleNumber]]&lt;$B1216,SUM(מרקובחצי[[#This Row],[31]],Q1216)=2),1,"")</f>
        <v/>
      </c>
      <c r="AI1215" t="str">
        <f>IF(AND(מרקובחצי[[#This Row],[CycleNumber]]&lt;$B1216,SUM(U1215:U1216)=2),1,"")</f>
        <v/>
      </c>
      <c r="AJ1215" t="str">
        <f>IF(AND(מרקובחצי[[#This Row],[CycleNumber]]&lt;$B1216,SUM(מרקובחצי[[#This Row],[32]],O1216)=2),1,"")</f>
        <v/>
      </c>
      <c r="AK1215" t="str">
        <f>IF(AND(מרקובחצי[[#This Row],[CycleNumber]]&lt;$B1216,SUM(מרקובחצי[[#This Row],[32]],P1216)=2),1,"")</f>
        <v/>
      </c>
      <c r="AL1215" t="str">
        <f>IF(AND(מרקובחצי[[#This Row],[CycleNumber]]&lt;$B1216,SUM(מרקובחצי[[#This Row],[32]],Q1216)=2),1,"")</f>
        <v/>
      </c>
      <c r="AM1215" t="str">
        <f>IF(AND(מרקובחצי[[#This Row],[CycleNumber]]&lt;$B1216,SUM(V1215:V1216)=2),1,"")</f>
        <v/>
      </c>
      <c r="AN1215" t="str">
        <f>IF(AND(מרקובחצי[[#This Row],[CycleNumber]]&lt;$B1216,SUM(מרקובחצי[[#This Row],[33]],O1216)=2),1,"")</f>
        <v/>
      </c>
      <c r="AO1215" t="str">
        <f>IF(AND(מרקובחצי[[#This Row],[CycleNumber]]&lt;$B1216,SUM(מרקובחצי[[#This Row],[33]],P1216)=2),1,"")</f>
        <v/>
      </c>
      <c r="AP1215" t="str">
        <f>IF(AND(מרקובחצי[[#This Row],[CycleNumber]]&lt;$B1216,SUM(מרקובחצי[[#This Row],[33]],Q1216)=2),1,"")</f>
        <v/>
      </c>
      <c r="AQ1215" t="str">
        <f>IF(AND(מרקובחצי[[#This Row],[CycleNumber]]&lt;$B1216,SUM(W1215:W1216)=2),1,"")</f>
        <v/>
      </c>
      <c r="AR1215" t="str">
        <f>IF(AND(מרקובחצי[[#This Row],[CycleNumber]]&lt;$B1216,SUM(מרקובחצי[[#This Row],[12]],S1216)=2),1,"")</f>
        <v/>
      </c>
      <c r="AS1215" t="str">
        <f>IF(AND(מרקובחצי[[#This Row],[CycleNumber]]&lt;$B1216,SUM(מרקובחצי[[#This Row],[22]],V1216)=2),1,"")</f>
        <v/>
      </c>
      <c r="AT1215" s="3">
        <f>SUM(מרקובחצי[[#This Row],[11]:[33]])</f>
        <v>0</v>
      </c>
    </row>
    <row r="1216" spans="1:46" hidden="1" x14ac:dyDescent="0.25">
      <c r="A1216" t="s">
        <v>130</v>
      </c>
      <c r="B1216">
        <v>9</v>
      </c>
      <c r="C1216">
        <v>26</v>
      </c>
      <c r="D1216">
        <f>מרקובחצי[[#This Row],[LengthofCycle]]+1</f>
        <v>27</v>
      </c>
      <c r="E1216">
        <f>IF(IFERROR(LOOKUP(מרקובחצי[[#This Row],[ClientID]],קביעויות[הפלגה]),FALSE)=מרקובחצי[[#This Row],[ClientID]],1,"")</f>
        <v>1</v>
      </c>
      <c r="F1216" t="str">
        <f>IF(IFERROR(LOOKUP(מרקובחצי[[#This Row],[ClientID]],סוגחציקבוע[S31]),FALSE)=מרקובחצי[[#This Row],[ClientID]],1,"")</f>
        <v/>
      </c>
      <c r="G1216" t="str">
        <f>IF(IFERROR(LOOKUP(מרקובחצי[[#This Row],[ClientID]],סוגחציקבוע[S32]),FALSE)=מרקובחצי[[#This Row],[ClientID]],1,"")</f>
        <v/>
      </c>
      <c r="H1216" t="str">
        <f>IF(IFERROR(LOOKUP(מרקובחצי[[#This Row],[ClientID]],סוגחציקבוע[S33]),FALSE)=מרקובחצי[[#This Row],[ClientID]],1,"")</f>
        <v/>
      </c>
      <c r="I1216" t="str">
        <f>IF(IFERROR(LOOKUP(מרקובחצי[[#This Row],[ClientID]],סוגחציקבוע[S32&amp;33]),FALSE)=מרקובחצי[[#This Row],[ClientID]],1,"")</f>
        <v/>
      </c>
      <c r="J1216">
        <f>IF(SUM(מרקובחצי[[#This Row],[11]:[13]])=1,מרקובחצי[[#This Row],[עד ועד]],IF(SUM(R1215:T1216)=1,IF(מרקובחצי[[#This Row],[עד ועד]]&lt;J1215,מרקובחצי[[#This Row],[עד ועד]],J1215),J1215))</f>
        <v>24</v>
      </c>
      <c r="K1216">
        <f>IF(SUM(מרקובחצי[[#This Row],[11]:[13]])=1,מרקובחצי[[#This Row],[עד ועד]],IF(SUM(R1215:T1216)=1,IF(מרקובחצי[[#This Row],[עד ועד]]&gt;K1215,מרקובחצי[[#This Row],[עד ועד]],K1215),K1215))</f>
        <v>28</v>
      </c>
      <c r="L1216" t="str">
        <f>IF(AND(SUM(מרקובחצי[[#This Row],[31]:[33]])=1,SUM(U1215:W1215)=0),מרקובחצי[[#This Row],[מקס]]-מרקובחצי[[#This Row],[מינ]],"")</f>
        <v/>
      </c>
      <c r="M121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16" t="str">
        <f t="shared" si="18"/>
        <v/>
      </c>
      <c r="O1216" t="str">
        <f>IF(מרקובחצי[[#This Row],[קבעה הפלגה?]]=1,"",IF(AND(מרקובחצי[[#This Row],[עד ועד]]&lt;29,OR(מרקובחצי[[#This Row],[CycleNumber]]=1,AND(U1215=1,OR(מרקובחצי[[#This Row],[עד ועד]]&lt;J1215,מרקובחצי[[#This Row],[עד ועד]]&gt;K1215)),AND(V1215=1,מרקובחצי[[#This Row],[עד ועד]]&lt;J1215),W1215=1)),1,""))</f>
        <v/>
      </c>
      <c r="P1216" t="str">
        <f>IF(מרקובחצי[[#This Row],[קבעה הפלגה?]]=1,"",IF(AND(מרקובחצי[[#This Row],[עד ועד]]&gt;28,מרקובחצי[[#This Row],[עד ועד]]&lt;32,OR(מרקובחצי[[#This Row],[CycleNumber]]=1,AND(U1215=1),AND(V1215=1,OR(מרקובחצי[[#This Row],[עד ועד]]&lt;J1215,מרקובחצי[[#This Row],[עד ועד]]&gt;K1215)),W1215=1)),1,""))</f>
        <v/>
      </c>
      <c r="Q1216" t="str">
        <f>IF(מרקובחצי[[#This Row],[קבעה הפלגה?]]=1,"",IF(AND(מרקובחצי[[#This Row],[עד ועד]]&gt;31,OR(מרקובחצי[[#This Row],[CycleNumber]]=1,AND(U1215=1),AND(V1215=1,מרקובחצי[[#This Row],[עד ועד]]&gt;K1215),AND(W1215=1,OR(מרקובחצי[[#This Row],[עד ועד]]&gt;K1215,מרקובחצי[[#This Row],[עד ועד]]&lt;J1215)))),1,""))</f>
        <v/>
      </c>
      <c r="R1216" t="str">
        <f>IF(מרקובחצי[[#This Row],[CycleNumber]]&gt;1,IF(AND(O1215=1,מרקובחצי[[#This Row],[עד ועד]]&lt;29),1,""),"")</f>
        <v/>
      </c>
      <c r="S1216" t="str">
        <f>IF(מרקובחצי[[#This Row],[CycleNumber]]&gt;1,IF(OR(AND(O1215=1,מרקובחצי[[#This Row],[עד ועד]]&gt;28),AND(P1215=1),AND(Q1215=1,מרקובחצי[[#This Row],[עד ועד]]&lt;32)),1,""),"")</f>
        <v/>
      </c>
      <c r="T1216" t="str">
        <f>IF(מרקובחצי[[#This Row],[CycleNumber]]&gt;1,IF(AND(Q1215=1,מרקובחצי[[#This Row],[עד ועד]]&gt;31),1,""),"")</f>
        <v/>
      </c>
      <c r="U1216" t="str">
        <f>IF(מרקובחצי[[#This Row],[CycleNumber]]&gt;1,IF(AND(R1215=1,מרקובחצי[[#This Row],[עד ועד]]&lt;29),1,IF(AND(U1215=1,NOT(OR(מרקובחצי[[#This Row],[עד ועד]]&lt;J1215,מרקובחצי[[#This Row],[עד ועד]]&gt;K1215))),1,"")),"")</f>
        <v/>
      </c>
      <c r="V1216" t="str">
        <f>IF(מרקובחצי[[#This Row],[CycleNumber]]&gt;1,IF(AND(SUM(R1215:T1215)=1,מרקובחצי[[#This Row],[עד ועד]]&gt;28,מרקובחצי[[#This Row],[עד ועד]]&lt;32),1,IF(OR(S1215=1,AND(R1215=1,מרקובחצי[[#This Row],[עד ועד]]&gt;28),AND(T1215=1,מרקובחצי[[#This Row],[עד ועד]]&lt;32)),1,IF(AND(V1215=1,NOT(OR(מרקובחצי[[#This Row],[עד ועד]]&lt;J1215,מרקובחצי[[#This Row],[עד ועד]]&gt;K1215))),1,""))),"")</f>
        <v/>
      </c>
      <c r="W1216" t="str">
        <f>IF(מרקובחצי[[#This Row],[CycleNumber]]&gt;1,IF(AND(T1215=1,מרקובחצי[[#This Row],[עד ועד]]&gt;31),1,IF(AND(W1215=1,NOT(OR(מרקובחצי[[#This Row],[עד ועד]]&lt;J1215,מרקובחצי[[#This Row],[עד ועד]]&gt;K1215))),1,"")),"")</f>
        <v/>
      </c>
      <c r="X1216" t="str">
        <f>IF(AND(מרקובחצי[[#This Row],[CycleNumber]]&lt;$B1217,SUM(מרקובחצי[[#This Row],[11]],R1217)=2),1,"")</f>
        <v/>
      </c>
      <c r="Y1216" t="str">
        <f>IF(AND(מרקובחצי[[#This Row],[CycleNumber]]&lt;$B1217,SUM(מרקובחצי[[#This Row],[11]],S1217)=2),1,"")</f>
        <v/>
      </c>
      <c r="Z1216" t="str">
        <f>IF(AND(מרקובחצי[[#This Row],[CycleNumber]]&lt;$B1217,SUM(מרקובחצי[[#This Row],[13]],S1217)=2),1,"")</f>
        <v/>
      </c>
      <c r="AA1216" t="str">
        <f>IF(AND(מרקובחצי[[#This Row],[CycleNumber]]&lt;$B1217,SUM(מרקובחצי[[#This Row],[13]],T1217)=2),1,"")</f>
        <v/>
      </c>
      <c r="AB1216" t="str">
        <f>IF(AND(מרקובחצי[[#This Row],[CycleNumber]]&lt;$B1217,SUM(מרקובחצי[[#This Row],[21]],U1217)=2),1,"")</f>
        <v/>
      </c>
      <c r="AC1216" t="str">
        <f>IF(AND(מרקובחצי[[#This Row],[CycleNumber]]&lt;$B1217,SUM(מרקובחצי[[#This Row],[21]],V1217)=2),1,"")</f>
        <v/>
      </c>
      <c r="AD1216" t="str">
        <f>IF(AND(מרקובחצי[[#This Row],[CycleNumber]]&lt;$B1217,SUM(מרקובחצי[[#This Row],[23]],V1217)=2),1,"")</f>
        <v/>
      </c>
      <c r="AE1216" t="str">
        <f>IF(AND(מרקובחצי[[#This Row],[CycleNumber]]&lt;$B1217,SUM(מרקובחצי[[#This Row],[23]],W1217)=2),1,"")</f>
        <v/>
      </c>
      <c r="AF1216" t="str">
        <f>IF(AND(מרקובחצי[[#This Row],[CycleNumber]]&lt;$B1217,SUM(מרקובחצי[[#This Row],[31]],O1217)=2),1,"")</f>
        <v/>
      </c>
      <c r="AG1216" t="str">
        <f>IF(AND(מרקובחצי[[#This Row],[CycleNumber]]&lt;$B1217,SUM(מרקובחצי[[#This Row],[31]],P1217)=2),1,"")</f>
        <v/>
      </c>
      <c r="AH1216" t="str">
        <f>IF(AND(מרקובחצי[[#This Row],[CycleNumber]]&lt;$B1217,SUM(מרקובחצי[[#This Row],[31]],Q1217)=2),1,"")</f>
        <v/>
      </c>
      <c r="AI1216" t="str">
        <f>IF(AND(מרקובחצי[[#This Row],[CycleNumber]]&lt;$B1217,SUM(U1216:U1217)=2),1,"")</f>
        <v/>
      </c>
      <c r="AJ1216" t="str">
        <f>IF(AND(מרקובחצי[[#This Row],[CycleNumber]]&lt;$B1217,SUM(מרקובחצי[[#This Row],[32]],O1217)=2),1,"")</f>
        <v/>
      </c>
      <c r="AK1216" t="str">
        <f>IF(AND(מרקובחצי[[#This Row],[CycleNumber]]&lt;$B1217,SUM(מרקובחצי[[#This Row],[32]],P1217)=2),1,"")</f>
        <v/>
      </c>
      <c r="AL1216" t="str">
        <f>IF(AND(מרקובחצי[[#This Row],[CycleNumber]]&lt;$B1217,SUM(מרקובחצי[[#This Row],[32]],Q1217)=2),1,"")</f>
        <v/>
      </c>
      <c r="AM1216" t="str">
        <f>IF(AND(מרקובחצי[[#This Row],[CycleNumber]]&lt;$B1217,SUM(V1216:V1217)=2),1,"")</f>
        <v/>
      </c>
      <c r="AN1216" t="str">
        <f>IF(AND(מרקובחצי[[#This Row],[CycleNumber]]&lt;$B1217,SUM(מרקובחצי[[#This Row],[33]],O1217)=2),1,"")</f>
        <v/>
      </c>
      <c r="AO1216" t="str">
        <f>IF(AND(מרקובחצי[[#This Row],[CycleNumber]]&lt;$B1217,SUM(מרקובחצי[[#This Row],[33]],P1217)=2),1,"")</f>
        <v/>
      </c>
      <c r="AP1216" t="str">
        <f>IF(AND(מרקובחצי[[#This Row],[CycleNumber]]&lt;$B1217,SUM(מרקובחצי[[#This Row],[33]],Q1217)=2),1,"")</f>
        <v/>
      </c>
      <c r="AQ1216" t="str">
        <f>IF(AND(מרקובחצי[[#This Row],[CycleNumber]]&lt;$B1217,SUM(W1216:W1217)=2),1,"")</f>
        <v/>
      </c>
      <c r="AR1216" t="str">
        <f>IF(AND(מרקובחצי[[#This Row],[CycleNumber]]&lt;$B1217,SUM(מרקובחצי[[#This Row],[12]],S1217)=2),1,"")</f>
        <v/>
      </c>
      <c r="AS1216" t="str">
        <f>IF(AND(מרקובחצי[[#This Row],[CycleNumber]]&lt;$B1217,SUM(מרקובחצי[[#This Row],[22]],V1217)=2),1,"")</f>
        <v/>
      </c>
      <c r="AT1216" s="3">
        <f>SUM(מרקובחצי[[#This Row],[11]:[33]])</f>
        <v>0</v>
      </c>
    </row>
    <row r="1217" spans="1:46" hidden="1" x14ac:dyDescent="0.25">
      <c r="A1217" t="s">
        <v>130</v>
      </c>
      <c r="B1217">
        <v>10</v>
      </c>
      <c r="C1217">
        <v>28</v>
      </c>
      <c r="D1217">
        <f>מרקובחצי[[#This Row],[LengthofCycle]]+1</f>
        <v>29</v>
      </c>
      <c r="E1217">
        <f>IF(IFERROR(LOOKUP(מרקובחצי[[#This Row],[ClientID]],קביעויות[הפלגה]),FALSE)=מרקובחצי[[#This Row],[ClientID]],1,"")</f>
        <v>1</v>
      </c>
      <c r="F1217" t="str">
        <f>IF(IFERROR(LOOKUP(מרקובחצי[[#This Row],[ClientID]],סוגחציקבוע[S31]),FALSE)=מרקובחצי[[#This Row],[ClientID]],1,"")</f>
        <v/>
      </c>
      <c r="G1217" t="str">
        <f>IF(IFERROR(LOOKUP(מרקובחצי[[#This Row],[ClientID]],סוגחציקבוע[S32]),FALSE)=מרקובחצי[[#This Row],[ClientID]],1,"")</f>
        <v/>
      </c>
      <c r="H1217" t="str">
        <f>IF(IFERROR(LOOKUP(מרקובחצי[[#This Row],[ClientID]],סוגחציקבוע[S33]),FALSE)=מרקובחצי[[#This Row],[ClientID]],1,"")</f>
        <v/>
      </c>
      <c r="I1217" t="str">
        <f>IF(IFERROR(LOOKUP(מרקובחצי[[#This Row],[ClientID]],סוגחציקבוע[S32&amp;33]),FALSE)=מרקובחצי[[#This Row],[ClientID]],1,"")</f>
        <v/>
      </c>
      <c r="J1217">
        <f>IF(SUM(מרקובחצי[[#This Row],[11]:[13]])=1,מרקובחצי[[#This Row],[עד ועד]],IF(SUM(R1216:T1217)=1,IF(מרקובחצי[[#This Row],[עד ועד]]&lt;J1216,מרקובחצי[[#This Row],[עד ועד]],J1216),J1216))</f>
        <v>24</v>
      </c>
      <c r="K1217">
        <f>IF(SUM(מרקובחצי[[#This Row],[11]:[13]])=1,מרקובחצי[[#This Row],[עד ועד]],IF(SUM(R1216:T1217)=1,IF(מרקובחצי[[#This Row],[עד ועד]]&gt;K1216,מרקובחצי[[#This Row],[עד ועד]],K1216),K1216))</f>
        <v>28</v>
      </c>
      <c r="L1217" t="str">
        <f>IF(AND(SUM(מרקובחצי[[#This Row],[31]:[33]])=1,SUM(U1216:W1216)=0),מרקובחצי[[#This Row],[מקס]]-מרקובחצי[[#This Row],[מינ]],"")</f>
        <v/>
      </c>
      <c r="M121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17" t="str">
        <f t="shared" si="18"/>
        <v/>
      </c>
      <c r="O1217" t="str">
        <f>IF(מרקובחצי[[#This Row],[קבעה הפלגה?]]=1,"",IF(AND(מרקובחצי[[#This Row],[עד ועד]]&lt;29,OR(מרקובחצי[[#This Row],[CycleNumber]]=1,AND(U1216=1,OR(מרקובחצי[[#This Row],[עד ועד]]&lt;J1216,מרקובחצי[[#This Row],[עד ועד]]&gt;K1216)),AND(V1216=1,מרקובחצי[[#This Row],[עד ועד]]&lt;J1216),W1216=1)),1,""))</f>
        <v/>
      </c>
      <c r="P1217" t="str">
        <f>IF(מרקובחצי[[#This Row],[קבעה הפלגה?]]=1,"",IF(AND(מרקובחצי[[#This Row],[עד ועד]]&gt;28,מרקובחצי[[#This Row],[עד ועד]]&lt;32,OR(מרקובחצי[[#This Row],[CycleNumber]]=1,AND(U1216=1),AND(V1216=1,OR(מרקובחצי[[#This Row],[עד ועד]]&lt;J1216,מרקובחצי[[#This Row],[עד ועד]]&gt;K1216)),W1216=1)),1,""))</f>
        <v/>
      </c>
      <c r="Q1217" t="str">
        <f>IF(מרקובחצי[[#This Row],[קבעה הפלגה?]]=1,"",IF(AND(מרקובחצי[[#This Row],[עד ועד]]&gt;31,OR(מרקובחצי[[#This Row],[CycleNumber]]=1,AND(U1216=1),AND(V1216=1,מרקובחצי[[#This Row],[עד ועד]]&gt;K1216),AND(W1216=1,OR(מרקובחצי[[#This Row],[עד ועד]]&gt;K1216,מרקובחצי[[#This Row],[עד ועד]]&lt;J1216)))),1,""))</f>
        <v/>
      </c>
      <c r="R1217" t="str">
        <f>IF(מרקובחצי[[#This Row],[CycleNumber]]&gt;1,IF(AND(O1216=1,מרקובחצי[[#This Row],[עד ועד]]&lt;29),1,""),"")</f>
        <v/>
      </c>
      <c r="S1217" t="str">
        <f>IF(מרקובחצי[[#This Row],[CycleNumber]]&gt;1,IF(OR(AND(O1216=1,מרקובחצי[[#This Row],[עד ועד]]&gt;28),AND(P1216=1),AND(Q1216=1,מרקובחצי[[#This Row],[עד ועד]]&lt;32)),1,""),"")</f>
        <v/>
      </c>
      <c r="T1217" t="str">
        <f>IF(מרקובחצי[[#This Row],[CycleNumber]]&gt;1,IF(AND(Q1216=1,מרקובחצי[[#This Row],[עד ועד]]&gt;31),1,""),"")</f>
        <v/>
      </c>
      <c r="U1217" t="str">
        <f>IF(מרקובחצי[[#This Row],[CycleNumber]]&gt;1,IF(AND(R1216=1,מרקובחצי[[#This Row],[עד ועד]]&lt;29),1,IF(AND(U1216=1,NOT(OR(מרקובחצי[[#This Row],[עד ועד]]&lt;J1216,מרקובחצי[[#This Row],[עד ועד]]&gt;K1216))),1,"")),"")</f>
        <v/>
      </c>
      <c r="V1217" t="str">
        <f>IF(מרקובחצי[[#This Row],[CycleNumber]]&gt;1,IF(AND(SUM(R1216:T1216)=1,מרקובחצי[[#This Row],[עד ועד]]&gt;28,מרקובחצי[[#This Row],[עד ועד]]&lt;32),1,IF(OR(S1216=1,AND(R1216=1,מרקובחצי[[#This Row],[עד ועד]]&gt;28),AND(T1216=1,מרקובחצי[[#This Row],[עד ועד]]&lt;32)),1,IF(AND(V1216=1,NOT(OR(מרקובחצי[[#This Row],[עד ועד]]&lt;J1216,מרקובחצי[[#This Row],[עד ועד]]&gt;K1216))),1,""))),"")</f>
        <v/>
      </c>
      <c r="W1217" t="str">
        <f>IF(מרקובחצי[[#This Row],[CycleNumber]]&gt;1,IF(AND(T1216=1,מרקובחצי[[#This Row],[עד ועד]]&gt;31),1,IF(AND(W1216=1,NOT(OR(מרקובחצי[[#This Row],[עד ועד]]&lt;J1216,מרקובחצי[[#This Row],[עד ועד]]&gt;K1216))),1,"")),"")</f>
        <v/>
      </c>
      <c r="X1217" t="str">
        <f>IF(AND(מרקובחצי[[#This Row],[CycleNumber]]&lt;$B1218,SUM(מרקובחצי[[#This Row],[11]],R1218)=2),1,"")</f>
        <v/>
      </c>
      <c r="Y1217" t="str">
        <f>IF(AND(מרקובחצי[[#This Row],[CycleNumber]]&lt;$B1218,SUM(מרקובחצי[[#This Row],[11]],S1218)=2),1,"")</f>
        <v/>
      </c>
      <c r="Z1217" t="str">
        <f>IF(AND(מרקובחצי[[#This Row],[CycleNumber]]&lt;$B1218,SUM(מרקובחצי[[#This Row],[13]],S1218)=2),1,"")</f>
        <v/>
      </c>
      <c r="AA1217" t="str">
        <f>IF(AND(מרקובחצי[[#This Row],[CycleNumber]]&lt;$B1218,SUM(מרקובחצי[[#This Row],[13]],T1218)=2),1,"")</f>
        <v/>
      </c>
      <c r="AB1217" t="str">
        <f>IF(AND(מרקובחצי[[#This Row],[CycleNumber]]&lt;$B1218,SUM(מרקובחצי[[#This Row],[21]],U1218)=2),1,"")</f>
        <v/>
      </c>
      <c r="AC1217" t="str">
        <f>IF(AND(מרקובחצי[[#This Row],[CycleNumber]]&lt;$B1218,SUM(מרקובחצי[[#This Row],[21]],V1218)=2),1,"")</f>
        <v/>
      </c>
      <c r="AD1217" t="str">
        <f>IF(AND(מרקובחצי[[#This Row],[CycleNumber]]&lt;$B1218,SUM(מרקובחצי[[#This Row],[23]],V1218)=2),1,"")</f>
        <v/>
      </c>
      <c r="AE1217" t="str">
        <f>IF(AND(מרקובחצי[[#This Row],[CycleNumber]]&lt;$B1218,SUM(מרקובחצי[[#This Row],[23]],W1218)=2),1,"")</f>
        <v/>
      </c>
      <c r="AF1217" t="str">
        <f>IF(AND(מרקובחצי[[#This Row],[CycleNumber]]&lt;$B1218,SUM(מרקובחצי[[#This Row],[31]],O1218)=2),1,"")</f>
        <v/>
      </c>
      <c r="AG1217" t="str">
        <f>IF(AND(מרקובחצי[[#This Row],[CycleNumber]]&lt;$B1218,SUM(מרקובחצי[[#This Row],[31]],P1218)=2),1,"")</f>
        <v/>
      </c>
      <c r="AH1217" t="str">
        <f>IF(AND(מרקובחצי[[#This Row],[CycleNumber]]&lt;$B1218,SUM(מרקובחצי[[#This Row],[31]],Q1218)=2),1,"")</f>
        <v/>
      </c>
      <c r="AI1217" t="str">
        <f>IF(AND(מרקובחצי[[#This Row],[CycleNumber]]&lt;$B1218,SUM(U1217:U1218)=2),1,"")</f>
        <v/>
      </c>
      <c r="AJ1217" t="str">
        <f>IF(AND(מרקובחצי[[#This Row],[CycleNumber]]&lt;$B1218,SUM(מרקובחצי[[#This Row],[32]],O1218)=2),1,"")</f>
        <v/>
      </c>
      <c r="AK1217" t="str">
        <f>IF(AND(מרקובחצי[[#This Row],[CycleNumber]]&lt;$B1218,SUM(מרקובחצי[[#This Row],[32]],P1218)=2),1,"")</f>
        <v/>
      </c>
      <c r="AL1217" t="str">
        <f>IF(AND(מרקובחצי[[#This Row],[CycleNumber]]&lt;$B1218,SUM(מרקובחצי[[#This Row],[32]],Q1218)=2),1,"")</f>
        <v/>
      </c>
      <c r="AM1217" t="str">
        <f>IF(AND(מרקובחצי[[#This Row],[CycleNumber]]&lt;$B1218,SUM(V1217:V1218)=2),1,"")</f>
        <v/>
      </c>
      <c r="AN1217" t="str">
        <f>IF(AND(מרקובחצי[[#This Row],[CycleNumber]]&lt;$B1218,SUM(מרקובחצי[[#This Row],[33]],O1218)=2),1,"")</f>
        <v/>
      </c>
      <c r="AO1217" t="str">
        <f>IF(AND(מרקובחצי[[#This Row],[CycleNumber]]&lt;$B1218,SUM(מרקובחצי[[#This Row],[33]],P1218)=2),1,"")</f>
        <v/>
      </c>
      <c r="AP1217" t="str">
        <f>IF(AND(מרקובחצי[[#This Row],[CycleNumber]]&lt;$B1218,SUM(מרקובחצי[[#This Row],[33]],Q1218)=2),1,"")</f>
        <v/>
      </c>
      <c r="AQ1217" t="str">
        <f>IF(AND(מרקובחצי[[#This Row],[CycleNumber]]&lt;$B1218,SUM(W1217:W1218)=2),1,"")</f>
        <v/>
      </c>
      <c r="AR1217" t="str">
        <f>IF(AND(מרקובחצי[[#This Row],[CycleNumber]]&lt;$B1218,SUM(מרקובחצי[[#This Row],[12]],S1218)=2),1,"")</f>
        <v/>
      </c>
      <c r="AS1217" t="str">
        <f>IF(AND(מרקובחצי[[#This Row],[CycleNumber]]&lt;$B1218,SUM(מרקובחצי[[#This Row],[22]],V1218)=2),1,"")</f>
        <v/>
      </c>
      <c r="AT1217" s="3">
        <f>SUM(מרקובחצי[[#This Row],[11]:[33]])</f>
        <v>0</v>
      </c>
    </row>
    <row r="1218" spans="1:46" hidden="1" x14ac:dyDescent="0.25">
      <c r="A1218" t="s">
        <v>130</v>
      </c>
      <c r="B1218">
        <v>11</v>
      </c>
      <c r="C1218">
        <v>28</v>
      </c>
      <c r="D1218">
        <f>מרקובחצי[[#This Row],[LengthofCycle]]+1</f>
        <v>29</v>
      </c>
      <c r="E1218">
        <f>IF(IFERROR(LOOKUP(מרקובחצי[[#This Row],[ClientID]],קביעויות[הפלגה]),FALSE)=מרקובחצי[[#This Row],[ClientID]],1,"")</f>
        <v>1</v>
      </c>
      <c r="F1218" t="str">
        <f>IF(IFERROR(LOOKUP(מרקובחצי[[#This Row],[ClientID]],סוגחציקבוע[S31]),FALSE)=מרקובחצי[[#This Row],[ClientID]],1,"")</f>
        <v/>
      </c>
      <c r="G1218" t="str">
        <f>IF(IFERROR(LOOKUP(מרקובחצי[[#This Row],[ClientID]],סוגחציקבוע[S32]),FALSE)=מרקובחצי[[#This Row],[ClientID]],1,"")</f>
        <v/>
      </c>
      <c r="H1218" t="str">
        <f>IF(IFERROR(LOOKUP(מרקובחצי[[#This Row],[ClientID]],סוגחציקבוע[S33]),FALSE)=מרקובחצי[[#This Row],[ClientID]],1,"")</f>
        <v/>
      </c>
      <c r="I1218" t="str">
        <f>IF(IFERROR(LOOKUP(מרקובחצי[[#This Row],[ClientID]],סוגחציקבוע[S32&amp;33]),FALSE)=מרקובחצי[[#This Row],[ClientID]],1,"")</f>
        <v/>
      </c>
      <c r="J1218">
        <f>IF(SUM(מרקובחצי[[#This Row],[11]:[13]])=1,מרקובחצי[[#This Row],[עד ועד]],IF(SUM(R1217:T1218)=1,IF(מרקובחצי[[#This Row],[עד ועד]]&lt;J1217,מרקובחצי[[#This Row],[עד ועד]],J1217),J1217))</f>
        <v>24</v>
      </c>
      <c r="K1218">
        <f>IF(SUM(מרקובחצי[[#This Row],[11]:[13]])=1,מרקובחצי[[#This Row],[עד ועד]],IF(SUM(R1217:T1218)=1,IF(מרקובחצי[[#This Row],[עד ועד]]&gt;K1217,מרקובחצי[[#This Row],[עד ועד]],K1217),K1217))</f>
        <v>28</v>
      </c>
      <c r="L1218" t="str">
        <f>IF(AND(SUM(מרקובחצי[[#This Row],[31]:[33]])=1,SUM(U1217:W1217)=0),מרקובחצי[[#This Row],[מקס]]-מרקובחצי[[#This Row],[מינ]],"")</f>
        <v/>
      </c>
      <c r="M121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18" t="str">
        <f t="shared" ref="N1218:N1281" si="19">IF(ROW()&gt;2,M1217,"")</f>
        <v/>
      </c>
      <c r="O1218" t="str">
        <f>IF(מרקובחצי[[#This Row],[קבעה הפלגה?]]=1,"",IF(AND(מרקובחצי[[#This Row],[עד ועד]]&lt;29,OR(מרקובחצי[[#This Row],[CycleNumber]]=1,AND(U1217=1,OR(מרקובחצי[[#This Row],[עד ועד]]&lt;J1217,מרקובחצי[[#This Row],[עד ועד]]&gt;K1217)),AND(V1217=1,מרקובחצי[[#This Row],[עד ועד]]&lt;J1217),W1217=1)),1,""))</f>
        <v/>
      </c>
      <c r="P1218" t="str">
        <f>IF(מרקובחצי[[#This Row],[קבעה הפלגה?]]=1,"",IF(AND(מרקובחצי[[#This Row],[עד ועד]]&gt;28,מרקובחצי[[#This Row],[עד ועד]]&lt;32,OR(מרקובחצי[[#This Row],[CycleNumber]]=1,AND(U1217=1),AND(V1217=1,OR(מרקובחצי[[#This Row],[עד ועד]]&lt;J1217,מרקובחצי[[#This Row],[עד ועד]]&gt;K1217)),W1217=1)),1,""))</f>
        <v/>
      </c>
      <c r="Q1218" t="str">
        <f>IF(מרקובחצי[[#This Row],[קבעה הפלגה?]]=1,"",IF(AND(מרקובחצי[[#This Row],[עד ועד]]&gt;31,OR(מרקובחצי[[#This Row],[CycleNumber]]=1,AND(U1217=1),AND(V1217=1,מרקובחצי[[#This Row],[עד ועד]]&gt;K1217),AND(W1217=1,OR(מרקובחצי[[#This Row],[עד ועד]]&gt;K1217,מרקובחצי[[#This Row],[עד ועד]]&lt;J1217)))),1,""))</f>
        <v/>
      </c>
      <c r="R1218" t="str">
        <f>IF(מרקובחצי[[#This Row],[CycleNumber]]&gt;1,IF(AND(O1217=1,מרקובחצי[[#This Row],[עד ועד]]&lt;29),1,""),"")</f>
        <v/>
      </c>
      <c r="S1218" t="str">
        <f>IF(מרקובחצי[[#This Row],[CycleNumber]]&gt;1,IF(OR(AND(O1217=1,מרקובחצי[[#This Row],[עד ועד]]&gt;28),AND(P1217=1),AND(Q1217=1,מרקובחצי[[#This Row],[עד ועד]]&lt;32)),1,""),"")</f>
        <v/>
      </c>
      <c r="T1218" t="str">
        <f>IF(מרקובחצי[[#This Row],[CycleNumber]]&gt;1,IF(AND(Q1217=1,מרקובחצי[[#This Row],[עד ועד]]&gt;31),1,""),"")</f>
        <v/>
      </c>
      <c r="U1218" t="str">
        <f>IF(מרקובחצי[[#This Row],[CycleNumber]]&gt;1,IF(AND(R1217=1,מרקובחצי[[#This Row],[עד ועד]]&lt;29),1,IF(AND(U1217=1,NOT(OR(מרקובחצי[[#This Row],[עד ועד]]&lt;J1217,מרקובחצי[[#This Row],[עד ועד]]&gt;K1217))),1,"")),"")</f>
        <v/>
      </c>
      <c r="V1218" t="str">
        <f>IF(מרקובחצי[[#This Row],[CycleNumber]]&gt;1,IF(AND(SUM(R1217:T1217)=1,מרקובחצי[[#This Row],[עד ועד]]&gt;28,מרקובחצי[[#This Row],[עד ועד]]&lt;32),1,IF(OR(S1217=1,AND(R1217=1,מרקובחצי[[#This Row],[עד ועד]]&gt;28),AND(T1217=1,מרקובחצי[[#This Row],[עד ועד]]&lt;32)),1,IF(AND(V1217=1,NOT(OR(מרקובחצי[[#This Row],[עד ועד]]&lt;J1217,מרקובחצי[[#This Row],[עד ועד]]&gt;K1217))),1,""))),"")</f>
        <v/>
      </c>
      <c r="W1218" t="str">
        <f>IF(מרקובחצי[[#This Row],[CycleNumber]]&gt;1,IF(AND(T1217=1,מרקובחצי[[#This Row],[עד ועד]]&gt;31),1,IF(AND(W1217=1,NOT(OR(מרקובחצי[[#This Row],[עד ועד]]&lt;J1217,מרקובחצי[[#This Row],[עד ועד]]&gt;K1217))),1,"")),"")</f>
        <v/>
      </c>
      <c r="X1218" t="str">
        <f>IF(AND(מרקובחצי[[#This Row],[CycleNumber]]&lt;$B1219,SUM(מרקובחצי[[#This Row],[11]],R1219)=2),1,"")</f>
        <v/>
      </c>
      <c r="Y1218" t="str">
        <f>IF(AND(מרקובחצי[[#This Row],[CycleNumber]]&lt;$B1219,SUM(מרקובחצי[[#This Row],[11]],S1219)=2),1,"")</f>
        <v/>
      </c>
      <c r="Z1218" t="str">
        <f>IF(AND(מרקובחצי[[#This Row],[CycleNumber]]&lt;$B1219,SUM(מרקובחצי[[#This Row],[13]],S1219)=2),1,"")</f>
        <v/>
      </c>
      <c r="AA1218" t="str">
        <f>IF(AND(מרקובחצי[[#This Row],[CycleNumber]]&lt;$B1219,SUM(מרקובחצי[[#This Row],[13]],T1219)=2),1,"")</f>
        <v/>
      </c>
      <c r="AB1218" t="str">
        <f>IF(AND(מרקובחצי[[#This Row],[CycleNumber]]&lt;$B1219,SUM(מרקובחצי[[#This Row],[21]],U1219)=2),1,"")</f>
        <v/>
      </c>
      <c r="AC1218" t="str">
        <f>IF(AND(מרקובחצי[[#This Row],[CycleNumber]]&lt;$B1219,SUM(מרקובחצי[[#This Row],[21]],V1219)=2),1,"")</f>
        <v/>
      </c>
      <c r="AD1218" t="str">
        <f>IF(AND(מרקובחצי[[#This Row],[CycleNumber]]&lt;$B1219,SUM(מרקובחצי[[#This Row],[23]],V1219)=2),1,"")</f>
        <v/>
      </c>
      <c r="AE1218" t="str">
        <f>IF(AND(מרקובחצי[[#This Row],[CycleNumber]]&lt;$B1219,SUM(מרקובחצי[[#This Row],[23]],W1219)=2),1,"")</f>
        <v/>
      </c>
      <c r="AF1218" t="str">
        <f>IF(AND(מרקובחצי[[#This Row],[CycleNumber]]&lt;$B1219,SUM(מרקובחצי[[#This Row],[31]],O1219)=2),1,"")</f>
        <v/>
      </c>
      <c r="AG1218" t="str">
        <f>IF(AND(מרקובחצי[[#This Row],[CycleNumber]]&lt;$B1219,SUM(מרקובחצי[[#This Row],[31]],P1219)=2),1,"")</f>
        <v/>
      </c>
      <c r="AH1218" t="str">
        <f>IF(AND(מרקובחצי[[#This Row],[CycleNumber]]&lt;$B1219,SUM(מרקובחצי[[#This Row],[31]],Q1219)=2),1,"")</f>
        <v/>
      </c>
      <c r="AI1218" t="str">
        <f>IF(AND(מרקובחצי[[#This Row],[CycleNumber]]&lt;$B1219,SUM(U1218:U1219)=2),1,"")</f>
        <v/>
      </c>
      <c r="AJ1218" t="str">
        <f>IF(AND(מרקובחצי[[#This Row],[CycleNumber]]&lt;$B1219,SUM(מרקובחצי[[#This Row],[32]],O1219)=2),1,"")</f>
        <v/>
      </c>
      <c r="AK1218" t="str">
        <f>IF(AND(מרקובחצי[[#This Row],[CycleNumber]]&lt;$B1219,SUM(מרקובחצי[[#This Row],[32]],P1219)=2),1,"")</f>
        <v/>
      </c>
      <c r="AL1218" t="str">
        <f>IF(AND(מרקובחצי[[#This Row],[CycleNumber]]&lt;$B1219,SUM(מרקובחצי[[#This Row],[32]],Q1219)=2),1,"")</f>
        <v/>
      </c>
      <c r="AM1218" t="str">
        <f>IF(AND(מרקובחצי[[#This Row],[CycleNumber]]&lt;$B1219,SUM(V1218:V1219)=2),1,"")</f>
        <v/>
      </c>
      <c r="AN1218" t="str">
        <f>IF(AND(מרקובחצי[[#This Row],[CycleNumber]]&lt;$B1219,SUM(מרקובחצי[[#This Row],[33]],O1219)=2),1,"")</f>
        <v/>
      </c>
      <c r="AO1218" t="str">
        <f>IF(AND(מרקובחצי[[#This Row],[CycleNumber]]&lt;$B1219,SUM(מרקובחצי[[#This Row],[33]],P1219)=2),1,"")</f>
        <v/>
      </c>
      <c r="AP1218" t="str">
        <f>IF(AND(מרקובחצי[[#This Row],[CycleNumber]]&lt;$B1219,SUM(מרקובחצי[[#This Row],[33]],Q1219)=2),1,"")</f>
        <v/>
      </c>
      <c r="AQ1218" t="str">
        <f>IF(AND(מרקובחצי[[#This Row],[CycleNumber]]&lt;$B1219,SUM(W1218:W1219)=2),1,"")</f>
        <v/>
      </c>
      <c r="AR1218" t="str">
        <f>IF(AND(מרקובחצי[[#This Row],[CycleNumber]]&lt;$B1219,SUM(מרקובחצי[[#This Row],[12]],S1219)=2),1,"")</f>
        <v/>
      </c>
      <c r="AS1218" t="str">
        <f>IF(AND(מרקובחצי[[#This Row],[CycleNumber]]&lt;$B1219,SUM(מרקובחצי[[#This Row],[22]],V1219)=2),1,"")</f>
        <v/>
      </c>
      <c r="AT1218" s="3">
        <f>SUM(מרקובחצי[[#This Row],[11]:[33]])</f>
        <v>0</v>
      </c>
    </row>
    <row r="1219" spans="1:46" hidden="1" x14ac:dyDescent="0.25">
      <c r="A1219" t="s">
        <v>130</v>
      </c>
      <c r="B1219">
        <v>12</v>
      </c>
      <c r="C1219">
        <v>28</v>
      </c>
      <c r="D1219">
        <f>מרקובחצי[[#This Row],[LengthofCycle]]+1</f>
        <v>29</v>
      </c>
      <c r="E1219">
        <f>IF(IFERROR(LOOKUP(מרקובחצי[[#This Row],[ClientID]],קביעויות[הפלגה]),FALSE)=מרקובחצי[[#This Row],[ClientID]],1,"")</f>
        <v>1</v>
      </c>
      <c r="F1219" t="str">
        <f>IF(IFERROR(LOOKUP(מרקובחצי[[#This Row],[ClientID]],סוגחציקבוע[S31]),FALSE)=מרקובחצי[[#This Row],[ClientID]],1,"")</f>
        <v/>
      </c>
      <c r="G1219" t="str">
        <f>IF(IFERROR(LOOKUP(מרקובחצי[[#This Row],[ClientID]],סוגחציקבוע[S32]),FALSE)=מרקובחצי[[#This Row],[ClientID]],1,"")</f>
        <v/>
      </c>
      <c r="H1219" t="str">
        <f>IF(IFERROR(LOOKUP(מרקובחצי[[#This Row],[ClientID]],סוגחציקבוע[S33]),FALSE)=מרקובחצי[[#This Row],[ClientID]],1,"")</f>
        <v/>
      </c>
      <c r="I1219" t="str">
        <f>IF(IFERROR(LOOKUP(מרקובחצי[[#This Row],[ClientID]],סוגחציקבוע[S32&amp;33]),FALSE)=מרקובחצי[[#This Row],[ClientID]],1,"")</f>
        <v/>
      </c>
      <c r="J1219">
        <f>IF(SUM(מרקובחצי[[#This Row],[11]:[13]])=1,מרקובחצי[[#This Row],[עד ועד]],IF(SUM(R1218:T1219)=1,IF(מרקובחצי[[#This Row],[עד ועד]]&lt;J1218,מרקובחצי[[#This Row],[עד ועד]],J1218),J1218))</f>
        <v>24</v>
      </c>
      <c r="K1219">
        <f>IF(SUM(מרקובחצי[[#This Row],[11]:[13]])=1,מרקובחצי[[#This Row],[עד ועד]],IF(SUM(R1218:T1219)=1,IF(מרקובחצי[[#This Row],[עד ועד]]&gt;K1218,מרקובחצי[[#This Row],[עד ועד]],K1218),K1218))</f>
        <v>28</v>
      </c>
      <c r="L1219" t="str">
        <f>IF(AND(SUM(מרקובחצי[[#This Row],[31]:[33]])=1,SUM(U1218:W1218)=0),מרקובחצי[[#This Row],[מקס]]-מרקובחצי[[#This Row],[מינ]],"")</f>
        <v/>
      </c>
      <c r="M12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19" t="str">
        <f t="shared" si="19"/>
        <v/>
      </c>
      <c r="O1219" t="str">
        <f>IF(מרקובחצי[[#This Row],[קבעה הפלגה?]]=1,"",IF(AND(מרקובחצי[[#This Row],[עד ועד]]&lt;29,OR(מרקובחצי[[#This Row],[CycleNumber]]=1,AND(U1218=1,OR(מרקובחצי[[#This Row],[עד ועד]]&lt;J1218,מרקובחצי[[#This Row],[עד ועד]]&gt;K1218)),AND(V1218=1,מרקובחצי[[#This Row],[עד ועד]]&lt;J1218),W1218=1)),1,""))</f>
        <v/>
      </c>
      <c r="P1219" t="str">
        <f>IF(מרקובחצי[[#This Row],[קבעה הפלגה?]]=1,"",IF(AND(מרקובחצי[[#This Row],[עד ועד]]&gt;28,מרקובחצי[[#This Row],[עד ועד]]&lt;32,OR(מרקובחצי[[#This Row],[CycleNumber]]=1,AND(U1218=1),AND(V1218=1,OR(מרקובחצי[[#This Row],[עד ועד]]&lt;J1218,מרקובחצי[[#This Row],[עד ועד]]&gt;K1218)),W1218=1)),1,""))</f>
        <v/>
      </c>
      <c r="Q1219" t="str">
        <f>IF(מרקובחצי[[#This Row],[קבעה הפלגה?]]=1,"",IF(AND(מרקובחצי[[#This Row],[עד ועד]]&gt;31,OR(מרקובחצי[[#This Row],[CycleNumber]]=1,AND(U1218=1),AND(V1218=1,מרקובחצי[[#This Row],[עד ועד]]&gt;K1218),AND(W1218=1,OR(מרקובחצי[[#This Row],[עד ועד]]&gt;K1218,מרקובחצי[[#This Row],[עד ועד]]&lt;J1218)))),1,""))</f>
        <v/>
      </c>
      <c r="R1219" t="str">
        <f>IF(מרקובחצי[[#This Row],[CycleNumber]]&gt;1,IF(AND(O1218=1,מרקובחצי[[#This Row],[עד ועד]]&lt;29),1,""),"")</f>
        <v/>
      </c>
      <c r="S1219" t="str">
        <f>IF(מרקובחצי[[#This Row],[CycleNumber]]&gt;1,IF(OR(AND(O1218=1,מרקובחצי[[#This Row],[עד ועד]]&gt;28),AND(P1218=1),AND(Q1218=1,מרקובחצי[[#This Row],[עד ועד]]&lt;32)),1,""),"")</f>
        <v/>
      </c>
      <c r="T1219" t="str">
        <f>IF(מרקובחצי[[#This Row],[CycleNumber]]&gt;1,IF(AND(Q1218=1,מרקובחצי[[#This Row],[עד ועד]]&gt;31),1,""),"")</f>
        <v/>
      </c>
      <c r="U1219" t="str">
        <f>IF(מרקובחצי[[#This Row],[CycleNumber]]&gt;1,IF(AND(R1218=1,מרקובחצי[[#This Row],[עד ועד]]&lt;29),1,IF(AND(U1218=1,NOT(OR(מרקובחצי[[#This Row],[עד ועד]]&lt;J1218,מרקובחצי[[#This Row],[עד ועד]]&gt;K1218))),1,"")),"")</f>
        <v/>
      </c>
      <c r="V1219" t="str">
        <f>IF(מרקובחצי[[#This Row],[CycleNumber]]&gt;1,IF(AND(SUM(R1218:T1218)=1,מרקובחצי[[#This Row],[עד ועד]]&gt;28,מרקובחצי[[#This Row],[עד ועד]]&lt;32),1,IF(OR(S1218=1,AND(R1218=1,מרקובחצי[[#This Row],[עד ועד]]&gt;28),AND(T1218=1,מרקובחצי[[#This Row],[עד ועד]]&lt;32)),1,IF(AND(V1218=1,NOT(OR(מרקובחצי[[#This Row],[עד ועד]]&lt;J1218,מרקובחצי[[#This Row],[עד ועד]]&gt;K1218))),1,""))),"")</f>
        <v/>
      </c>
      <c r="W1219" t="str">
        <f>IF(מרקובחצי[[#This Row],[CycleNumber]]&gt;1,IF(AND(T1218=1,מרקובחצי[[#This Row],[עד ועד]]&gt;31),1,IF(AND(W1218=1,NOT(OR(מרקובחצי[[#This Row],[עד ועד]]&lt;J1218,מרקובחצי[[#This Row],[עד ועד]]&gt;K1218))),1,"")),"")</f>
        <v/>
      </c>
      <c r="X1219" t="str">
        <f>IF(AND(מרקובחצי[[#This Row],[CycleNumber]]&lt;$B1220,SUM(מרקובחצי[[#This Row],[11]],R1220)=2),1,"")</f>
        <v/>
      </c>
      <c r="Y1219" t="str">
        <f>IF(AND(מרקובחצי[[#This Row],[CycleNumber]]&lt;$B1220,SUM(מרקובחצי[[#This Row],[11]],S1220)=2),1,"")</f>
        <v/>
      </c>
      <c r="Z1219" t="str">
        <f>IF(AND(מרקובחצי[[#This Row],[CycleNumber]]&lt;$B1220,SUM(מרקובחצי[[#This Row],[13]],S1220)=2),1,"")</f>
        <v/>
      </c>
      <c r="AA1219" t="str">
        <f>IF(AND(מרקובחצי[[#This Row],[CycleNumber]]&lt;$B1220,SUM(מרקובחצי[[#This Row],[13]],T1220)=2),1,"")</f>
        <v/>
      </c>
      <c r="AB1219" t="str">
        <f>IF(AND(מרקובחצי[[#This Row],[CycleNumber]]&lt;$B1220,SUM(מרקובחצי[[#This Row],[21]],U1220)=2),1,"")</f>
        <v/>
      </c>
      <c r="AC1219" t="str">
        <f>IF(AND(מרקובחצי[[#This Row],[CycleNumber]]&lt;$B1220,SUM(מרקובחצי[[#This Row],[21]],V1220)=2),1,"")</f>
        <v/>
      </c>
      <c r="AD1219" t="str">
        <f>IF(AND(מרקובחצי[[#This Row],[CycleNumber]]&lt;$B1220,SUM(מרקובחצי[[#This Row],[23]],V1220)=2),1,"")</f>
        <v/>
      </c>
      <c r="AE1219" t="str">
        <f>IF(AND(מרקובחצי[[#This Row],[CycleNumber]]&lt;$B1220,SUM(מרקובחצי[[#This Row],[23]],W1220)=2),1,"")</f>
        <v/>
      </c>
      <c r="AF1219" t="str">
        <f>IF(AND(מרקובחצי[[#This Row],[CycleNumber]]&lt;$B1220,SUM(מרקובחצי[[#This Row],[31]],O1220)=2),1,"")</f>
        <v/>
      </c>
      <c r="AG1219" t="str">
        <f>IF(AND(מרקובחצי[[#This Row],[CycleNumber]]&lt;$B1220,SUM(מרקובחצי[[#This Row],[31]],P1220)=2),1,"")</f>
        <v/>
      </c>
      <c r="AH1219" t="str">
        <f>IF(AND(מרקובחצי[[#This Row],[CycleNumber]]&lt;$B1220,SUM(מרקובחצי[[#This Row],[31]],Q1220)=2),1,"")</f>
        <v/>
      </c>
      <c r="AI1219" t="str">
        <f>IF(AND(מרקובחצי[[#This Row],[CycleNumber]]&lt;$B1220,SUM(U1219:U1220)=2),1,"")</f>
        <v/>
      </c>
      <c r="AJ1219" t="str">
        <f>IF(AND(מרקובחצי[[#This Row],[CycleNumber]]&lt;$B1220,SUM(מרקובחצי[[#This Row],[32]],O1220)=2),1,"")</f>
        <v/>
      </c>
      <c r="AK1219" t="str">
        <f>IF(AND(מרקובחצי[[#This Row],[CycleNumber]]&lt;$B1220,SUM(מרקובחצי[[#This Row],[32]],P1220)=2),1,"")</f>
        <v/>
      </c>
      <c r="AL1219" t="str">
        <f>IF(AND(מרקובחצי[[#This Row],[CycleNumber]]&lt;$B1220,SUM(מרקובחצי[[#This Row],[32]],Q1220)=2),1,"")</f>
        <v/>
      </c>
      <c r="AM1219" t="str">
        <f>IF(AND(מרקובחצי[[#This Row],[CycleNumber]]&lt;$B1220,SUM(V1219:V1220)=2),1,"")</f>
        <v/>
      </c>
      <c r="AN1219" t="str">
        <f>IF(AND(מרקובחצי[[#This Row],[CycleNumber]]&lt;$B1220,SUM(מרקובחצי[[#This Row],[33]],O1220)=2),1,"")</f>
        <v/>
      </c>
      <c r="AO1219" t="str">
        <f>IF(AND(מרקובחצי[[#This Row],[CycleNumber]]&lt;$B1220,SUM(מרקובחצי[[#This Row],[33]],P1220)=2),1,"")</f>
        <v/>
      </c>
      <c r="AP1219" t="str">
        <f>IF(AND(מרקובחצי[[#This Row],[CycleNumber]]&lt;$B1220,SUM(מרקובחצי[[#This Row],[33]],Q1220)=2),1,"")</f>
        <v/>
      </c>
      <c r="AQ1219" t="str">
        <f>IF(AND(מרקובחצי[[#This Row],[CycleNumber]]&lt;$B1220,SUM(W1219:W1220)=2),1,"")</f>
        <v/>
      </c>
      <c r="AR1219" t="str">
        <f>IF(AND(מרקובחצי[[#This Row],[CycleNumber]]&lt;$B1220,SUM(מרקובחצי[[#This Row],[12]],S1220)=2),1,"")</f>
        <v/>
      </c>
      <c r="AS1219" t="str">
        <f>IF(AND(מרקובחצי[[#This Row],[CycleNumber]]&lt;$B1220,SUM(מרקובחצי[[#This Row],[22]],V1220)=2),1,"")</f>
        <v/>
      </c>
      <c r="AT1219" s="3">
        <f>SUM(מרקובחצי[[#This Row],[11]:[33]])</f>
        <v>0</v>
      </c>
    </row>
    <row r="1220" spans="1:46" ht="15.6" x14ac:dyDescent="0.25">
      <c r="A1220" s="19" t="s">
        <v>131</v>
      </c>
      <c r="B1220" s="19">
        <v>1</v>
      </c>
      <c r="C1220">
        <v>28</v>
      </c>
      <c r="D1220" s="19">
        <f>מרקובחצי[[#This Row],[LengthofCycle]]+1</f>
        <v>29</v>
      </c>
      <c r="E1220" t="str">
        <f>IF(IFERROR(LOOKUP(מרקובחצי[[#This Row],[ClientID]],קביעויות[הפלגה]),FALSE)=מרקובחצי[[#This Row],[ClientID]],1,"")</f>
        <v/>
      </c>
      <c r="F1220" t="str">
        <f>IF(IFERROR(LOOKUP(מרקובחצי[[#This Row],[ClientID]],סוגחציקבוע[S31]),FALSE)=מרקובחצי[[#This Row],[ClientID]],1,"")</f>
        <v/>
      </c>
      <c r="G1220" t="str">
        <f>IF(IFERROR(LOOKUP(מרקובחצי[[#This Row],[ClientID]],סוגחציקבוע[S32]),FALSE)=מרקובחצי[[#This Row],[ClientID]],1,"")</f>
        <v/>
      </c>
      <c r="H1220" t="str">
        <f>IF(IFERROR(LOOKUP(מרקובחצי[[#This Row],[ClientID]],סוגחציקבוע[S33]),FALSE)=מרקובחצי[[#This Row],[ClientID]],1,"")</f>
        <v/>
      </c>
      <c r="I1220">
        <f>IF(IFERROR(LOOKUP(מרקובחצי[[#This Row],[ClientID]],סוגחציקבוע[S32&amp;33]),FALSE)=מרקובחצי[[#This Row],[ClientID]],1,"")</f>
        <v>1</v>
      </c>
      <c r="J1220" s="19">
        <f>IF(SUM(מרקובחצי[[#This Row],[11]:[13]])=1,מרקובחצי[[#This Row],[עד ועד]],IF(SUM(R1219:T1220)=1,IF(מרקובחצי[[#This Row],[עד ועד]]&lt;J1219,מרקובחצי[[#This Row],[עד ועד]],J1219),J1219))</f>
        <v>29</v>
      </c>
      <c r="K1220" s="19">
        <f>IF(SUM(מרקובחצי[[#This Row],[11]:[13]])=1,מרקובחצי[[#This Row],[עד ועד]],IF(SUM(R1219:T1220)=1,IF(מרקובחצי[[#This Row],[עד ועד]]&gt;K1219,מרקובחצי[[#This Row],[עד ועד]],K1219),K1219))</f>
        <v>29</v>
      </c>
      <c r="L1220" s="19" t="str">
        <f>IF(AND(SUM(מרקובחצי[[#This Row],[31]:[33]])=1,SUM(U1219:W1219)=0),מרקובחצי[[#This Row],[מקס]]-מרקובחצי[[#This Row],[מינ]],"")</f>
        <v/>
      </c>
      <c r="M122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220" s="19" t="str">
        <f t="shared" si="19"/>
        <v/>
      </c>
      <c r="O1220" s="19" t="str">
        <f>IF(מרקובחצי[[#This Row],[קבעה הפלגה?]]=1,"",IF(AND(מרקובחצי[[#This Row],[עד ועד]]&lt;29,OR(מרקובחצי[[#This Row],[CycleNumber]]=1,AND(U1219=1,OR(מרקובחצי[[#This Row],[עד ועד]]&lt;J1219,מרקובחצי[[#This Row],[עד ועד]]&gt;K1219)),AND(V1219=1,מרקובחצי[[#This Row],[עד ועד]]&lt;J1219),W1219=1)),1,""))</f>
        <v/>
      </c>
      <c r="P1220" s="19">
        <f>IF(מרקובחצי[[#This Row],[קבעה הפלגה?]]=1,"",IF(AND(מרקובחצי[[#This Row],[עד ועד]]&gt;28,מרקובחצי[[#This Row],[עד ועד]]&lt;32,OR(מרקובחצי[[#This Row],[CycleNumber]]=1,AND(U1219=1),AND(V1219=1,OR(מרקובחצי[[#This Row],[עד ועד]]&lt;J1219,מרקובחצי[[#This Row],[עד ועד]]&gt;K1219)),W1219=1)),1,""))</f>
        <v>1</v>
      </c>
      <c r="Q1220" s="19" t="str">
        <f>IF(מרקובחצי[[#This Row],[קבעה הפלגה?]]=1,"",IF(AND(מרקובחצי[[#This Row],[עד ועד]]&gt;31,OR(מרקובחצי[[#This Row],[CycleNumber]]=1,AND(U1219=1),AND(V1219=1,מרקובחצי[[#This Row],[עד ועד]]&gt;K1219),AND(W1219=1,OR(מרקובחצי[[#This Row],[עד ועד]]&gt;K1219,מרקובחצי[[#This Row],[עד ועד]]&lt;J1219)))),1,""))</f>
        <v/>
      </c>
      <c r="R1220" s="19" t="str">
        <f>IF(מרקובחצי[[#This Row],[CycleNumber]]&gt;1,IF(AND(O1219=1,מרקובחצי[[#This Row],[עד ועד]]&lt;29),1,""),"")</f>
        <v/>
      </c>
      <c r="S1220" s="19" t="str">
        <f>IF(מרקובחצי[[#This Row],[CycleNumber]]&gt;1,IF(OR(AND(O1219=1,מרקובחצי[[#This Row],[עד ועד]]&gt;28),AND(P1219=1),AND(Q1219=1,מרקובחצי[[#This Row],[עד ועד]]&lt;32)),1,""),"")</f>
        <v/>
      </c>
      <c r="T1220" s="19" t="str">
        <f>IF(מרקובחצי[[#This Row],[CycleNumber]]&gt;1,IF(AND(Q1219=1,מרקובחצי[[#This Row],[עד ועד]]&gt;31),1,""),"")</f>
        <v/>
      </c>
      <c r="U1220" s="19" t="str">
        <f>IF(מרקובחצי[[#This Row],[CycleNumber]]&gt;1,IF(AND(R1219=1,מרקובחצי[[#This Row],[עד ועד]]&lt;29),1,IF(AND(U1219=1,NOT(OR(מרקובחצי[[#This Row],[עד ועד]]&lt;J1219,מרקובחצי[[#This Row],[עד ועד]]&gt;K1219))),1,"")),"")</f>
        <v/>
      </c>
      <c r="V1220" s="19" t="str">
        <f>IF(מרקובחצי[[#This Row],[CycleNumber]]&gt;1,IF(AND(SUM(R1219:T1219)=1,מרקובחצי[[#This Row],[עד ועד]]&gt;28,מרקובחצי[[#This Row],[עד ועד]]&lt;32),1,IF(OR(S1219=1,AND(R1219=1,מרקובחצי[[#This Row],[עד ועד]]&gt;28),AND(T1219=1,מרקובחצי[[#This Row],[עד ועד]]&lt;32)),1,IF(AND(V1219=1,NOT(OR(מרקובחצי[[#This Row],[עד ועד]]&lt;J1219,מרקובחצי[[#This Row],[עד ועד]]&gt;K1219))),1,""))),"")</f>
        <v/>
      </c>
      <c r="W1220" s="19" t="str">
        <f>IF(מרקובחצי[[#This Row],[CycleNumber]]&gt;1,IF(AND(T1219=1,מרקובחצי[[#This Row],[עד ועד]]&gt;31),1,IF(AND(W1219=1,NOT(OR(מרקובחצי[[#This Row],[עד ועד]]&lt;J1219,מרקובחצי[[#This Row],[עד ועד]]&gt;K1219))),1,"")),"")</f>
        <v/>
      </c>
      <c r="X1220" s="19" t="str">
        <f>IF(AND(מרקובחצי[[#This Row],[CycleNumber]]&lt;$B1221,SUM(מרקובחצי[[#This Row],[11]],R1221)=2),1,"")</f>
        <v/>
      </c>
      <c r="Y1220" s="19" t="str">
        <f>IF(AND(מרקובחצי[[#This Row],[CycleNumber]]&lt;$B1221,SUM(מרקובחצי[[#This Row],[11]],S1221)=2),1,"")</f>
        <v/>
      </c>
      <c r="Z1220" s="19" t="str">
        <f>IF(AND(מרקובחצי[[#This Row],[CycleNumber]]&lt;$B1221,SUM(מרקובחצי[[#This Row],[13]],S1221)=2),1,"")</f>
        <v/>
      </c>
      <c r="AA1220" s="19" t="str">
        <f>IF(AND(מרקובחצי[[#This Row],[CycleNumber]]&lt;$B1221,SUM(מרקובחצי[[#This Row],[13]],T1221)=2),1,"")</f>
        <v/>
      </c>
      <c r="AB1220" s="19" t="str">
        <f>IF(AND(מרקובחצי[[#This Row],[CycleNumber]]&lt;$B1221,SUM(מרקובחצי[[#This Row],[21]],U1221)=2),1,"")</f>
        <v/>
      </c>
      <c r="AC1220" s="19" t="str">
        <f>IF(AND(מרקובחצי[[#This Row],[CycleNumber]]&lt;$B1221,SUM(מרקובחצי[[#This Row],[21]],V1221)=2),1,"")</f>
        <v/>
      </c>
      <c r="AD1220" s="19" t="str">
        <f>IF(AND(מרקובחצי[[#This Row],[CycleNumber]]&lt;$B1221,SUM(מרקובחצי[[#This Row],[23]],V1221)=2),1,"")</f>
        <v/>
      </c>
      <c r="AE1220" s="19" t="str">
        <f>IF(AND(מרקובחצי[[#This Row],[CycleNumber]]&lt;$B1221,SUM(מרקובחצי[[#This Row],[23]],W1221)=2),1,"")</f>
        <v/>
      </c>
      <c r="AF1220" s="19" t="str">
        <f>IF(AND(מרקובחצי[[#This Row],[CycleNumber]]&lt;$B1221,SUM(מרקובחצי[[#This Row],[31]],O1221)=2),1,"")</f>
        <v/>
      </c>
      <c r="AG1220" s="19" t="str">
        <f>IF(AND(מרקובחצי[[#This Row],[CycleNumber]]&lt;$B1221,SUM(מרקובחצי[[#This Row],[31]],P1221)=2),1,"")</f>
        <v/>
      </c>
      <c r="AH1220" s="19" t="str">
        <f>IF(AND(מרקובחצי[[#This Row],[CycleNumber]]&lt;$B1221,SUM(מרקובחצי[[#This Row],[31]],Q1221)=2),1,"")</f>
        <v/>
      </c>
      <c r="AI1220" s="19" t="str">
        <f>IF(AND(מרקובחצי[[#This Row],[CycleNumber]]&lt;$B1221,SUM(U1220:U1221)=2),1,"")</f>
        <v/>
      </c>
      <c r="AJ1220" s="19" t="str">
        <f>IF(AND(מרקובחצי[[#This Row],[CycleNumber]]&lt;$B1221,SUM(מרקובחצי[[#This Row],[32]],O1221)=2),1,"")</f>
        <v/>
      </c>
      <c r="AK1220" s="19" t="str">
        <f>IF(AND(מרקובחצי[[#This Row],[CycleNumber]]&lt;$B1221,SUM(מרקובחצי[[#This Row],[32]],P1221)=2),1,"")</f>
        <v/>
      </c>
      <c r="AL1220" s="19" t="str">
        <f>IF(AND(מרקובחצי[[#This Row],[CycleNumber]]&lt;$B1221,SUM(מרקובחצי[[#This Row],[32]],Q1221)=2),1,"")</f>
        <v/>
      </c>
      <c r="AM1220" s="19" t="str">
        <f>IF(AND(מרקובחצי[[#This Row],[CycleNumber]]&lt;$B1221,SUM(V1220:V1221)=2),1,"")</f>
        <v/>
      </c>
      <c r="AN1220" s="19" t="str">
        <f>IF(AND(מרקובחצי[[#This Row],[CycleNumber]]&lt;$B1221,SUM(מרקובחצי[[#This Row],[33]],O1221)=2),1,"")</f>
        <v/>
      </c>
      <c r="AO1220" s="19" t="str">
        <f>IF(AND(מרקובחצי[[#This Row],[CycleNumber]]&lt;$B1221,SUM(מרקובחצי[[#This Row],[33]],P1221)=2),1,"")</f>
        <v/>
      </c>
      <c r="AP1220" s="19" t="str">
        <f>IF(AND(מרקובחצי[[#This Row],[CycleNumber]]&lt;$B1221,SUM(מרקובחצי[[#This Row],[33]],Q1221)=2),1,"")</f>
        <v/>
      </c>
      <c r="AQ1220" s="19" t="str">
        <f>IF(AND(מרקובחצי[[#This Row],[CycleNumber]]&lt;$B1221,SUM(W1220:W1221)=2),1,"")</f>
        <v/>
      </c>
      <c r="AR1220" s="19">
        <f>IF(AND(מרקובחצי[[#This Row],[CycleNumber]]&lt;$B1221,SUM(מרקובחצי[[#This Row],[12]],S1221)=2),1,"")</f>
        <v>1</v>
      </c>
      <c r="AS1220" s="19" t="str">
        <f>IF(AND(מרקובחצי[[#This Row],[CycleNumber]]&lt;$B1221,SUM(מרקובחצי[[#This Row],[22]],V1221)=2),1,"")</f>
        <v/>
      </c>
      <c r="AT1220" s="21">
        <f>SUM(מרקובחצי[[#This Row],[11]:[33]])</f>
        <v>1</v>
      </c>
    </row>
    <row r="1221" spans="1:46" ht="15.6" x14ac:dyDescent="0.25">
      <c r="A1221" s="19" t="s">
        <v>131</v>
      </c>
      <c r="B1221" s="19">
        <v>2</v>
      </c>
      <c r="C1221">
        <v>28</v>
      </c>
      <c r="D1221" s="19">
        <f>מרקובחצי[[#This Row],[LengthofCycle]]+1</f>
        <v>29</v>
      </c>
      <c r="E1221" t="str">
        <f>IF(IFERROR(LOOKUP(מרקובחצי[[#This Row],[ClientID]],קביעויות[הפלגה]),FALSE)=מרקובחצי[[#This Row],[ClientID]],1,"")</f>
        <v/>
      </c>
      <c r="F1221" t="str">
        <f>IF(IFERROR(LOOKUP(מרקובחצי[[#This Row],[ClientID]],סוגחציקבוע[S31]),FALSE)=מרקובחצי[[#This Row],[ClientID]],1,"")</f>
        <v/>
      </c>
      <c r="G1221" t="str">
        <f>IF(IFERROR(LOOKUP(מרקובחצי[[#This Row],[ClientID]],סוגחציקבוע[S32]),FALSE)=מרקובחצי[[#This Row],[ClientID]],1,"")</f>
        <v/>
      </c>
      <c r="H1221" t="str">
        <f>IF(IFERROR(LOOKUP(מרקובחצי[[#This Row],[ClientID]],סוגחציקבוע[S33]),FALSE)=מרקובחצי[[#This Row],[ClientID]],1,"")</f>
        <v/>
      </c>
      <c r="I1221">
        <f>IF(IFERROR(LOOKUP(מרקובחצי[[#This Row],[ClientID]],סוגחציקבוע[S32&amp;33]),FALSE)=מרקובחצי[[#This Row],[ClientID]],1,"")</f>
        <v>1</v>
      </c>
      <c r="J1221" s="19">
        <f>IF(SUM(מרקובחצי[[#This Row],[11]:[13]])=1,מרקובחצי[[#This Row],[עד ועד]],IF(SUM(R1220:T1221)=1,IF(מרקובחצי[[#This Row],[עד ועד]]&lt;J1220,מרקובחצי[[#This Row],[עד ועד]],J1220),J1220))</f>
        <v>29</v>
      </c>
      <c r="K1221" s="19">
        <f>IF(SUM(מרקובחצי[[#This Row],[11]:[13]])=1,מרקובחצי[[#This Row],[עד ועד]],IF(SUM(R1220:T1221)=1,IF(מרקובחצי[[#This Row],[עד ועד]]&gt;K1220,מרקובחצי[[#This Row],[עד ועד]],K1220),K1220))</f>
        <v>29</v>
      </c>
      <c r="L1221" s="19" t="str">
        <f>IF(AND(SUM(מרקובחצי[[#This Row],[31]:[33]])=1,SUM(U1220:W1220)=0),מרקובחצי[[#This Row],[מקס]]-מרקובחצי[[#This Row],[מינ]],"")</f>
        <v/>
      </c>
      <c r="M122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221" s="19" t="str">
        <f t="shared" si="19"/>
        <v>S12</v>
      </c>
      <c r="O1221" s="19" t="str">
        <f>IF(מרקובחצי[[#This Row],[קבעה הפלגה?]]=1,"",IF(AND(מרקובחצי[[#This Row],[עד ועד]]&lt;29,OR(מרקובחצי[[#This Row],[CycleNumber]]=1,AND(U1220=1,OR(מרקובחצי[[#This Row],[עד ועד]]&lt;J1220,מרקובחצי[[#This Row],[עד ועד]]&gt;K1220)),AND(V1220=1,מרקובחצי[[#This Row],[עד ועד]]&lt;J1220),W1220=1)),1,""))</f>
        <v/>
      </c>
      <c r="P1221" s="19" t="str">
        <f>IF(מרקובחצי[[#This Row],[קבעה הפלגה?]]=1,"",IF(AND(מרקובחצי[[#This Row],[עד ועד]]&gt;28,מרקובחצי[[#This Row],[עד ועד]]&lt;32,OR(מרקובחצי[[#This Row],[CycleNumber]]=1,AND(U1220=1),AND(V1220=1,OR(מרקובחצי[[#This Row],[עד ועד]]&lt;J1220,מרקובחצי[[#This Row],[עד ועד]]&gt;K1220)),W1220=1)),1,""))</f>
        <v/>
      </c>
      <c r="Q1221" s="19" t="str">
        <f>IF(מרקובחצי[[#This Row],[קבעה הפלגה?]]=1,"",IF(AND(מרקובחצי[[#This Row],[עד ועד]]&gt;31,OR(מרקובחצי[[#This Row],[CycleNumber]]=1,AND(U1220=1),AND(V1220=1,מרקובחצי[[#This Row],[עד ועד]]&gt;K1220),AND(W1220=1,OR(מרקובחצי[[#This Row],[עד ועד]]&gt;K1220,מרקובחצי[[#This Row],[עד ועד]]&lt;J1220)))),1,""))</f>
        <v/>
      </c>
      <c r="R1221" s="19" t="str">
        <f>IF(מרקובחצי[[#This Row],[CycleNumber]]&gt;1,IF(AND(O1220=1,מרקובחצי[[#This Row],[עד ועד]]&lt;29),1,""),"")</f>
        <v/>
      </c>
      <c r="S1221" s="19">
        <f>IF(מרקובחצי[[#This Row],[CycleNumber]]&gt;1,IF(OR(AND(O1220=1,מרקובחצי[[#This Row],[עד ועד]]&gt;28),AND(P1220=1),AND(Q1220=1,מרקובחצי[[#This Row],[עד ועד]]&lt;32)),1,""),"")</f>
        <v>1</v>
      </c>
      <c r="T1221" s="19" t="str">
        <f>IF(מרקובחצי[[#This Row],[CycleNumber]]&gt;1,IF(AND(Q1220=1,מרקובחצי[[#This Row],[עד ועד]]&gt;31),1,""),"")</f>
        <v/>
      </c>
      <c r="U1221" s="19" t="str">
        <f>IF(מרקובחצי[[#This Row],[CycleNumber]]&gt;1,IF(AND(R1220=1,מרקובחצי[[#This Row],[עד ועד]]&lt;29),1,IF(AND(U1220=1,NOT(OR(מרקובחצי[[#This Row],[עד ועד]]&lt;J1220,מרקובחצי[[#This Row],[עד ועד]]&gt;K1220))),1,"")),"")</f>
        <v/>
      </c>
      <c r="V1221" s="19" t="str">
        <f>IF(מרקובחצי[[#This Row],[CycleNumber]]&gt;1,IF(AND(SUM(R1220:T1220)=1,מרקובחצי[[#This Row],[עד ועד]]&gt;28,מרקובחצי[[#This Row],[עד ועד]]&lt;32),1,IF(OR(S1220=1,AND(R1220=1,מרקובחצי[[#This Row],[עד ועד]]&gt;28),AND(T1220=1,מרקובחצי[[#This Row],[עד ועד]]&lt;32)),1,IF(AND(V1220=1,NOT(OR(מרקובחצי[[#This Row],[עד ועד]]&lt;J1220,מרקובחצי[[#This Row],[עד ועד]]&gt;K1220))),1,""))),"")</f>
        <v/>
      </c>
      <c r="W1221" s="19" t="str">
        <f>IF(מרקובחצי[[#This Row],[CycleNumber]]&gt;1,IF(AND(T1220=1,מרקובחצי[[#This Row],[עד ועד]]&gt;31),1,IF(AND(W1220=1,NOT(OR(מרקובחצי[[#This Row],[עד ועד]]&lt;J1220,מרקובחצי[[#This Row],[עד ועד]]&gt;K1220))),1,"")),"")</f>
        <v/>
      </c>
      <c r="X1221" s="19" t="str">
        <f>IF(AND(מרקובחצי[[#This Row],[CycleNumber]]&lt;$B1222,SUM(מרקובחצי[[#This Row],[11]],R1222)=2),1,"")</f>
        <v/>
      </c>
      <c r="Y1221" s="19" t="str">
        <f>IF(AND(מרקובחצי[[#This Row],[CycleNumber]]&lt;$B1222,SUM(מרקובחצי[[#This Row],[11]],S1222)=2),1,"")</f>
        <v/>
      </c>
      <c r="Z1221" s="19" t="str">
        <f>IF(AND(מרקובחצי[[#This Row],[CycleNumber]]&lt;$B1222,SUM(מרקובחצי[[#This Row],[13]],S1222)=2),1,"")</f>
        <v/>
      </c>
      <c r="AA1221" s="19" t="str">
        <f>IF(AND(מרקובחצי[[#This Row],[CycleNumber]]&lt;$B1222,SUM(מרקובחצי[[#This Row],[13]],T1222)=2),1,"")</f>
        <v/>
      </c>
      <c r="AB1221" s="19" t="str">
        <f>IF(AND(מרקובחצי[[#This Row],[CycleNumber]]&lt;$B1222,SUM(מרקובחצי[[#This Row],[21]],U1222)=2),1,"")</f>
        <v/>
      </c>
      <c r="AC1221" s="19" t="str">
        <f>IF(AND(מרקובחצי[[#This Row],[CycleNumber]]&lt;$B1222,SUM(מרקובחצי[[#This Row],[21]],V1222)=2),1,"")</f>
        <v/>
      </c>
      <c r="AD1221" s="19" t="str">
        <f>IF(AND(מרקובחצי[[#This Row],[CycleNumber]]&lt;$B1222,SUM(מרקובחצי[[#This Row],[23]],V1222)=2),1,"")</f>
        <v/>
      </c>
      <c r="AE1221" s="19" t="str">
        <f>IF(AND(מרקובחצי[[#This Row],[CycleNumber]]&lt;$B1222,SUM(מרקובחצי[[#This Row],[23]],W1222)=2),1,"")</f>
        <v/>
      </c>
      <c r="AF1221" s="19" t="str">
        <f>IF(AND(מרקובחצי[[#This Row],[CycleNumber]]&lt;$B1222,SUM(מרקובחצי[[#This Row],[31]],O1222)=2),1,"")</f>
        <v/>
      </c>
      <c r="AG1221" s="19" t="str">
        <f>IF(AND(מרקובחצי[[#This Row],[CycleNumber]]&lt;$B1222,SUM(מרקובחצי[[#This Row],[31]],P1222)=2),1,"")</f>
        <v/>
      </c>
      <c r="AH1221" s="19" t="str">
        <f>IF(AND(מרקובחצי[[#This Row],[CycleNumber]]&lt;$B1222,SUM(מרקובחצי[[#This Row],[31]],Q1222)=2),1,"")</f>
        <v/>
      </c>
      <c r="AI1221" s="19" t="str">
        <f>IF(AND(מרקובחצי[[#This Row],[CycleNumber]]&lt;$B1222,SUM(U1221:U1222)=2),1,"")</f>
        <v/>
      </c>
      <c r="AJ1221" s="19" t="str">
        <f>IF(AND(מרקובחצי[[#This Row],[CycleNumber]]&lt;$B1222,SUM(מרקובחצי[[#This Row],[32]],O1222)=2),1,"")</f>
        <v/>
      </c>
      <c r="AK1221" s="19" t="str">
        <f>IF(AND(מרקובחצי[[#This Row],[CycleNumber]]&lt;$B1222,SUM(מרקובחצי[[#This Row],[32]],P1222)=2),1,"")</f>
        <v/>
      </c>
      <c r="AL1221" s="19" t="str">
        <f>IF(AND(מרקובחצי[[#This Row],[CycleNumber]]&lt;$B1222,SUM(מרקובחצי[[#This Row],[32]],Q1222)=2),1,"")</f>
        <v/>
      </c>
      <c r="AM1221" s="19" t="str">
        <f>IF(AND(מרקובחצי[[#This Row],[CycleNumber]]&lt;$B1222,SUM(V1221:V1222)=2),1,"")</f>
        <v/>
      </c>
      <c r="AN1221" s="19" t="str">
        <f>IF(AND(מרקובחצי[[#This Row],[CycleNumber]]&lt;$B1222,SUM(מרקובחצי[[#This Row],[33]],O1222)=2),1,"")</f>
        <v/>
      </c>
      <c r="AO1221" s="19" t="str">
        <f>IF(AND(מרקובחצי[[#This Row],[CycleNumber]]&lt;$B1222,SUM(מרקובחצי[[#This Row],[33]],P1222)=2),1,"")</f>
        <v/>
      </c>
      <c r="AP1221" s="19" t="str">
        <f>IF(AND(מרקובחצי[[#This Row],[CycleNumber]]&lt;$B1222,SUM(מרקובחצי[[#This Row],[33]],Q1222)=2),1,"")</f>
        <v/>
      </c>
      <c r="AQ1221" s="19" t="str">
        <f>IF(AND(מרקובחצי[[#This Row],[CycleNumber]]&lt;$B1222,SUM(W1221:W1222)=2),1,"")</f>
        <v/>
      </c>
      <c r="AR1221" s="19" t="str">
        <f>IF(AND(מרקובחצי[[#This Row],[CycleNumber]]&lt;$B1222,SUM(מרקובחצי[[#This Row],[12]],S1222)=2),1,"")</f>
        <v/>
      </c>
      <c r="AS1221" s="19">
        <f>IF(AND(מרקובחצי[[#This Row],[CycleNumber]]&lt;$B1222,SUM(מרקובחצי[[#This Row],[22]],V1222)=2),1,"")</f>
        <v>1</v>
      </c>
      <c r="AT1221" s="21">
        <f>SUM(מרקובחצי[[#This Row],[11]:[33]])</f>
        <v>1</v>
      </c>
    </row>
    <row r="1222" spans="1:46" ht="15.6" x14ac:dyDescent="0.25">
      <c r="A1222" s="19" t="s">
        <v>131</v>
      </c>
      <c r="B1222" s="19">
        <v>3</v>
      </c>
      <c r="C1222">
        <v>30</v>
      </c>
      <c r="D1222" s="19">
        <f>מרקובחצי[[#This Row],[LengthofCycle]]+1</f>
        <v>31</v>
      </c>
      <c r="E1222" t="str">
        <f>IF(IFERROR(LOOKUP(מרקובחצי[[#This Row],[ClientID]],קביעויות[הפלגה]),FALSE)=מרקובחצי[[#This Row],[ClientID]],1,"")</f>
        <v/>
      </c>
      <c r="F1222" t="str">
        <f>IF(IFERROR(LOOKUP(מרקובחצי[[#This Row],[ClientID]],סוגחציקבוע[S31]),FALSE)=מרקובחצי[[#This Row],[ClientID]],1,"")</f>
        <v/>
      </c>
      <c r="G1222" t="str">
        <f>IF(IFERROR(LOOKUP(מרקובחצי[[#This Row],[ClientID]],סוגחציקבוע[S32]),FALSE)=מרקובחצי[[#This Row],[ClientID]],1,"")</f>
        <v/>
      </c>
      <c r="H1222" t="str">
        <f>IF(IFERROR(LOOKUP(מרקובחצי[[#This Row],[ClientID]],סוגחציקבוע[S33]),FALSE)=מרקובחצי[[#This Row],[ClientID]],1,"")</f>
        <v/>
      </c>
      <c r="I1222">
        <f>IF(IFERROR(LOOKUP(מרקובחצי[[#This Row],[ClientID]],סוגחציקבוע[S32&amp;33]),FALSE)=מרקובחצי[[#This Row],[ClientID]],1,"")</f>
        <v>1</v>
      </c>
      <c r="J1222" s="19">
        <f>IF(SUM(מרקובחצי[[#This Row],[11]:[13]])=1,מרקובחצי[[#This Row],[עד ועד]],IF(SUM(R1221:T1222)=1,IF(מרקובחצי[[#This Row],[עד ועד]]&lt;J1221,מרקובחצי[[#This Row],[עד ועד]],J1221),J1221))</f>
        <v>29</v>
      </c>
      <c r="K1222" s="19">
        <f>IF(SUM(מרקובחצי[[#This Row],[11]:[13]])=1,מרקובחצי[[#This Row],[עד ועד]],IF(SUM(R1221:T1222)=1,IF(מרקובחצי[[#This Row],[עד ועד]]&gt;K1221,מרקובחצי[[#This Row],[עד ועד]],K1221),K1221))</f>
        <v>31</v>
      </c>
      <c r="L1222" s="19">
        <f>IF(AND(SUM(מרקובחצי[[#This Row],[31]:[33]])=1,SUM(U1221:W1221)=0),מרקובחצי[[#This Row],[מקס]]-מרקובחצי[[#This Row],[מינ]],"")</f>
        <v>2</v>
      </c>
      <c r="M122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22" s="19" t="str">
        <f t="shared" si="19"/>
        <v>S22</v>
      </c>
      <c r="O1222" s="19" t="str">
        <f>IF(מרקובחצי[[#This Row],[קבעה הפלגה?]]=1,"",IF(AND(מרקובחצי[[#This Row],[עד ועד]]&lt;29,OR(מרקובחצי[[#This Row],[CycleNumber]]=1,AND(U1221=1,OR(מרקובחצי[[#This Row],[עד ועד]]&lt;J1221,מרקובחצי[[#This Row],[עד ועד]]&gt;K1221)),AND(V1221=1,מרקובחצי[[#This Row],[עד ועד]]&lt;J1221),W1221=1)),1,""))</f>
        <v/>
      </c>
      <c r="P1222" s="19" t="str">
        <f>IF(מרקובחצי[[#This Row],[קבעה הפלגה?]]=1,"",IF(AND(מרקובחצי[[#This Row],[עד ועד]]&gt;28,מרקובחצי[[#This Row],[עד ועד]]&lt;32,OR(מרקובחצי[[#This Row],[CycleNumber]]=1,AND(U1221=1),AND(V1221=1,OR(מרקובחצי[[#This Row],[עד ועד]]&lt;J1221,מרקובחצי[[#This Row],[עד ועד]]&gt;K1221)),W1221=1)),1,""))</f>
        <v/>
      </c>
      <c r="Q1222" s="19" t="str">
        <f>IF(מרקובחצי[[#This Row],[קבעה הפלגה?]]=1,"",IF(AND(מרקובחצי[[#This Row],[עד ועד]]&gt;31,OR(מרקובחצי[[#This Row],[CycleNumber]]=1,AND(U1221=1),AND(V1221=1,מרקובחצי[[#This Row],[עד ועד]]&gt;K1221),AND(W1221=1,OR(מרקובחצי[[#This Row],[עד ועד]]&gt;K1221,מרקובחצי[[#This Row],[עד ועד]]&lt;J1221)))),1,""))</f>
        <v/>
      </c>
      <c r="R1222" s="19" t="str">
        <f>IF(מרקובחצי[[#This Row],[CycleNumber]]&gt;1,IF(AND(O1221=1,מרקובחצי[[#This Row],[עד ועד]]&lt;29),1,""),"")</f>
        <v/>
      </c>
      <c r="S1222" s="19" t="str">
        <f>IF(מרקובחצי[[#This Row],[CycleNumber]]&gt;1,IF(OR(AND(O1221=1,מרקובחצי[[#This Row],[עד ועד]]&gt;28),AND(P1221=1),AND(Q1221=1,מרקובחצי[[#This Row],[עד ועד]]&lt;32)),1,""),"")</f>
        <v/>
      </c>
      <c r="T1222" s="19" t="str">
        <f>IF(מרקובחצי[[#This Row],[CycleNumber]]&gt;1,IF(AND(Q1221=1,מרקובחצי[[#This Row],[עד ועד]]&gt;31),1,""),"")</f>
        <v/>
      </c>
      <c r="U1222" s="19" t="str">
        <f>IF(מרקובחצי[[#This Row],[CycleNumber]]&gt;1,IF(AND(R1221=1,מרקובחצי[[#This Row],[עד ועד]]&lt;29),1,IF(AND(U1221=1,NOT(OR(מרקובחצי[[#This Row],[עד ועד]]&lt;J1221,מרקובחצי[[#This Row],[עד ועד]]&gt;K1221))),1,"")),"")</f>
        <v/>
      </c>
      <c r="V1222" s="19">
        <f>IF(מרקובחצי[[#This Row],[CycleNumber]]&gt;1,IF(AND(SUM(R1221:T1221)=1,מרקובחצי[[#This Row],[עד ועד]]&gt;28,מרקובחצי[[#This Row],[עד ועד]]&lt;32),1,IF(OR(S1221=1,AND(R1221=1,מרקובחצי[[#This Row],[עד ועד]]&gt;28),AND(T1221=1,מרקובחצי[[#This Row],[עד ועד]]&lt;32)),1,IF(AND(V1221=1,NOT(OR(מרקובחצי[[#This Row],[עד ועד]]&lt;J1221,מרקובחצי[[#This Row],[עד ועד]]&gt;K1221))),1,""))),"")</f>
        <v>1</v>
      </c>
      <c r="W1222" s="19" t="str">
        <f>IF(מרקובחצי[[#This Row],[CycleNumber]]&gt;1,IF(AND(T1221=1,מרקובחצי[[#This Row],[עד ועד]]&gt;31),1,IF(AND(W1221=1,NOT(OR(מרקובחצי[[#This Row],[עד ועד]]&lt;J1221,מרקובחצי[[#This Row],[עד ועד]]&gt;K1221))),1,"")),"")</f>
        <v/>
      </c>
      <c r="X1222" s="19" t="str">
        <f>IF(AND(מרקובחצי[[#This Row],[CycleNumber]]&lt;$B1223,SUM(מרקובחצי[[#This Row],[11]],R1223)=2),1,"")</f>
        <v/>
      </c>
      <c r="Y1222" s="19" t="str">
        <f>IF(AND(מרקובחצי[[#This Row],[CycleNumber]]&lt;$B1223,SUM(מרקובחצי[[#This Row],[11]],S1223)=2),1,"")</f>
        <v/>
      </c>
      <c r="Z1222" s="19" t="str">
        <f>IF(AND(מרקובחצי[[#This Row],[CycleNumber]]&lt;$B1223,SUM(מרקובחצי[[#This Row],[13]],S1223)=2),1,"")</f>
        <v/>
      </c>
      <c r="AA1222" s="19" t="str">
        <f>IF(AND(מרקובחצי[[#This Row],[CycleNumber]]&lt;$B1223,SUM(מרקובחצי[[#This Row],[13]],T1223)=2),1,"")</f>
        <v/>
      </c>
      <c r="AB1222" s="19" t="str">
        <f>IF(AND(מרקובחצי[[#This Row],[CycleNumber]]&lt;$B1223,SUM(מרקובחצי[[#This Row],[21]],U1223)=2),1,"")</f>
        <v/>
      </c>
      <c r="AC1222" s="19" t="str">
        <f>IF(AND(מרקובחצי[[#This Row],[CycleNumber]]&lt;$B1223,SUM(מרקובחצי[[#This Row],[21]],V1223)=2),1,"")</f>
        <v/>
      </c>
      <c r="AD1222" s="19" t="str">
        <f>IF(AND(מרקובחצי[[#This Row],[CycleNumber]]&lt;$B1223,SUM(מרקובחצי[[#This Row],[23]],V1223)=2),1,"")</f>
        <v/>
      </c>
      <c r="AE1222" s="19" t="str">
        <f>IF(AND(מרקובחצי[[#This Row],[CycleNumber]]&lt;$B1223,SUM(מרקובחצי[[#This Row],[23]],W1223)=2),1,"")</f>
        <v/>
      </c>
      <c r="AF1222" s="19" t="str">
        <f>IF(AND(מרקובחצי[[#This Row],[CycleNumber]]&lt;$B1223,SUM(מרקובחצי[[#This Row],[31]],O1223)=2),1,"")</f>
        <v/>
      </c>
      <c r="AG1222" s="19" t="str">
        <f>IF(AND(מרקובחצי[[#This Row],[CycleNumber]]&lt;$B1223,SUM(מרקובחצי[[#This Row],[31]],P1223)=2),1,"")</f>
        <v/>
      </c>
      <c r="AH1222" s="19" t="str">
        <f>IF(AND(מרקובחצי[[#This Row],[CycleNumber]]&lt;$B1223,SUM(מרקובחצי[[#This Row],[31]],Q1223)=2),1,"")</f>
        <v/>
      </c>
      <c r="AI1222" s="19" t="str">
        <f>IF(AND(מרקובחצי[[#This Row],[CycleNumber]]&lt;$B1223,SUM(U1222:U1223)=2),1,"")</f>
        <v/>
      </c>
      <c r="AJ1222" s="19" t="str">
        <f>IF(AND(מרקובחצי[[#This Row],[CycleNumber]]&lt;$B1223,SUM(מרקובחצי[[#This Row],[32]],O1223)=2),1,"")</f>
        <v/>
      </c>
      <c r="AK1222" s="19" t="str">
        <f>IF(AND(מרקובחצי[[#This Row],[CycleNumber]]&lt;$B1223,SUM(מרקובחצי[[#This Row],[32]],P1223)=2),1,"")</f>
        <v/>
      </c>
      <c r="AL1222" s="19">
        <f>IF(AND(מרקובחצי[[#This Row],[CycleNumber]]&lt;$B1223,SUM(מרקובחצי[[#This Row],[32]],Q1223)=2),1,"")</f>
        <v>1</v>
      </c>
      <c r="AM1222" s="19" t="str">
        <f>IF(AND(מרקובחצי[[#This Row],[CycleNumber]]&lt;$B1223,SUM(V1222:V1223)=2),1,"")</f>
        <v/>
      </c>
      <c r="AN1222" s="19" t="str">
        <f>IF(AND(מרקובחצי[[#This Row],[CycleNumber]]&lt;$B1223,SUM(מרקובחצי[[#This Row],[33]],O1223)=2),1,"")</f>
        <v/>
      </c>
      <c r="AO1222" s="19" t="str">
        <f>IF(AND(מרקובחצי[[#This Row],[CycleNumber]]&lt;$B1223,SUM(מרקובחצי[[#This Row],[33]],P1223)=2),1,"")</f>
        <v/>
      </c>
      <c r="AP1222" s="19" t="str">
        <f>IF(AND(מרקובחצי[[#This Row],[CycleNumber]]&lt;$B1223,SUM(מרקובחצי[[#This Row],[33]],Q1223)=2),1,"")</f>
        <v/>
      </c>
      <c r="AQ1222" s="19" t="str">
        <f>IF(AND(מרקובחצי[[#This Row],[CycleNumber]]&lt;$B1223,SUM(W1222:W1223)=2),1,"")</f>
        <v/>
      </c>
      <c r="AR1222" s="19" t="str">
        <f>IF(AND(מרקובחצי[[#This Row],[CycleNumber]]&lt;$B1223,SUM(מרקובחצי[[#This Row],[12]],S1223)=2),1,"")</f>
        <v/>
      </c>
      <c r="AS1222" s="19" t="str">
        <f>IF(AND(מרקובחצי[[#This Row],[CycleNumber]]&lt;$B1223,SUM(מרקובחצי[[#This Row],[22]],V1223)=2),1,"")</f>
        <v/>
      </c>
      <c r="AT1222" s="21">
        <f>SUM(מרקובחצי[[#This Row],[11]:[33]])</f>
        <v>1</v>
      </c>
    </row>
    <row r="1223" spans="1:46" ht="15.6" x14ac:dyDescent="0.25">
      <c r="A1223" s="19" t="s">
        <v>131</v>
      </c>
      <c r="B1223" s="19">
        <v>4</v>
      </c>
      <c r="C1223">
        <v>33</v>
      </c>
      <c r="D1223" s="19">
        <f>מרקובחצי[[#This Row],[LengthofCycle]]+1</f>
        <v>34</v>
      </c>
      <c r="E1223" t="str">
        <f>IF(IFERROR(LOOKUP(מרקובחצי[[#This Row],[ClientID]],קביעויות[הפלגה]),FALSE)=מרקובחצי[[#This Row],[ClientID]],1,"")</f>
        <v/>
      </c>
      <c r="F1223" t="str">
        <f>IF(IFERROR(LOOKUP(מרקובחצי[[#This Row],[ClientID]],סוגחציקבוע[S31]),FALSE)=מרקובחצי[[#This Row],[ClientID]],1,"")</f>
        <v/>
      </c>
      <c r="G1223" t="str">
        <f>IF(IFERROR(LOOKUP(מרקובחצי[[#This Row],[ClientID]],סוגחציקבוע[S32]),FALSE)=מרקובחצי[[#This Row],[ClientID]],1,"")</f>
        <v/>
      </c>
      <c r="H1223" t="str">
        <f>IF(IFERROR(LOOKUP(מרקובחצי[[#This Row],[ClientID]],סוגחציקבוע[S33]),FALSE)=מרקובחצי[[#This Row],[ClientID]],1,"")</f>
        <v/>
      </c>
      <c r="I1223">
        <f>IF(IFERROR(LOOKUP(מרקובחצי[[#This Row],[ClientID]],סוגחציקבוע[S32&amp;33]),FALSE)=מרקובחצי[[#This Row],[ClientID]],1,"")</f>
        <v>1</v>
      </c>
      <c r="J1223" s="19">
        <f>IF(SUM(מרקובחצי[[#This Row],[11]:[13]])=1,מרקובחצי[[#This Row],[עד ועד]],IF(SUM(R1222:T1223)=1,IF(מרקובחצי[[#This Row],[עד ועד]]&lt;J1222,מרקובחצי[[#This Row],[עד ועד]],J1222),J1222))</f>
        <v>34</v>
      </c>
      <c r="K1223" s="19">
        <f>IF(SUM(מרקובחצי[[#This Row],[11]:[13]])=1,מרקובחצי[[#This Row],[עד ועד]],IF(SUM(R1222:T1223)=1,IF(מרקובחצי[[#This Row],[עד ועד]]&gt;K1222,מרקובחצי[[#This Row],[עד ועד]],K1222),K1222))</f>
        <v>34</v>
      </c>
      <c r="L1223" s="19" t="str">
        <f>IF(AND(SUM(מרקובחצי[[#This Row],[31]:[33]])=1,SUM(U1222:W1222)=0),מרקובחצי[[#This Row],[מקס]]-מרקובחצי[[#This Row],[מינ]],"")</f>
        <v/>
      </c>
      <c r="M122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223" s="19" t="str">
        <f t="shared" si="19"/>
        <v>S32</v>
      </c>
      <c r="O1223" s="19" t="str">
        <f>IF(מרקובחצי[[#This Row],[קבעה הפלגה?]]=1,"",IF(AND(מרקובחצי[[#This Row],[עד ועד]]&lt;29,OR(מרקובחצי[[#This Row],[CycleNumber]]=1,AND(U1222=1,OR(מרקובחצי[[#This Row],[עד ועד]]&lt;J1222,מרקובחצי[[#This Row],[עד ועד]]&gt;K1222)),AND(V1222=1,מרקובחצי[[#This Row],[עד ועד]]&lt;J1222),W1222=1)),1,""))</f>
        <v/>
      </c>
      <c r="P1223" s="19" t="str">
        <f>IF(מרקובחצי[[#This Row],[קבעה הפלגה?]]=1,"",IF(AND(מרקובחצי[[#This Row],[עד ועד]]&gt;28,מרקובחצי[[#This Row],[עד ועד]]&lt;32,OR(מרקובחצי[[#This Row],[CycleNumber]]=1,AND(U1222=1),AND(V1222=1,OR(מרקובחצי[[#This Row],[עד ועד]]&lt;J1222,מרקובחצי[[#This Row],[עד ועד]]&gt;K1222)),W1222=1)),1,""))</f>
        <v/>
      </c>
      <c r="Q1223" s="19">
        <f>IF(מרקובחצי[[#This Row],[קבעה הפלגה?]]=1,"",IF(AND(מרקובחצי[[#This Row],[עד ועד]]&gt;31,OR(מרקובחצי[[#This Row],[CycleNumber]]=1,AND(U1222=1),AND(V1222=1,מרקובחצי[[#This Row],[עד ועד]]&gt;K1222),AND(W1222=1,OR(מרקובחצי[[#This Row],[עד ועד]]&gt;K1222,מרקובחצי[[#This Row],[עד ועד]]&lt;J1222)))),1,""))</f>
        <v>1</v>
      </c>
      <c r="R1223" s="19" t="str">
        <f>IF(מרקובחצי[[#This Row],[CycleNumber]]&gt;1,IF(AND(O1222=1,מרקובחצי[[#This Row],[עד ועד]]&lt;29),1,""),"")</f>
        <v/>
      </c>
      <c r="S1223" s="19" t="str">
        <f>IF(מרקובחצי[[#This Row],[CycleNumber]]&gt;1,IF(OR(AND(O1222=1,מרקובחצי[[#This Row],[עד ועד]]&gt;28),AND(P1222=1),AND(Q1222=1,מרקובחצי[[#This Row],[עד ועד]]&lt;32)),1,""),"")</f>
        <v/>
      </c>
      <c r="T1223" s="19" t="str">
        <f>IF(מרקובחצי[[#This Row],[CycleNumber]]&gt;1,IF(AND(Q1222=1,מרקובחצי[[#This Row],[עד ועד]]&gt;31),1,""),"")</f>
        <v/>
      </c>
      <c r="U1223" s="19" t="str">
        <f>IF(מרקובחצי[[#This Row],[CycleNumber]]&gt;1,IF(AND(R1222=1,מרקובחצי[[#This Row],[עד ועד]]&lt;29),1,IF(AND(U1222=1,NOT(OR(מרקובחצי[[#This Row],[עד ועד]]&lt;J1222,מרקובחצי[[#This Row],[עד ועד]]&gt;K1222))),1,"")),"")</f>
        <v/>
      </c>
      <c r="V1223" s="19" t="str">
        <f>IF(מרקובחצי[[#This Row],[CycleNumber]]&gt;1,IF(AND(SUM(R1222:T1222)=1,מרקובחצי[[#This Row],[עד ועד]]&gt;28,מרקובחצי[[#This Row],[עד ועד]]&lt;32),1,IF(OR(S1222=1,AND(R1222=1,מרקובחצי[[#This Row],[עד ועד]]&gt;28),AND(T1222=1,מרקובחצי[[#This Row],[עד ועד]]&lt;32)),1,IF(AND(V1222=1,NOT(OR(מרקובחצי[[#This Row],[עד ועד]]&lt;J1222,מרקובחצי[[#This Row],[עד ועד]]&gt;K1222))),1,""))),"")</f>
        <v/>
      </c>
      <c r="W1223" s="19" t="str">
        <f>IF(מרקובחצי[[#This Row],[CycleNumber]]&gt;1,IF(AND(T1222=1,מרקובחצי[[#This Row],[עד ועד]]&gt;31),1,IF(AND(W1222=1,NOT(OR(מרקובחצי[[#This Row],[עד ועד]]&lt;J1222,מרקובחצי[[#This Row],[עד ועד]]&gt;K1222))),1,"")),"")</f>
        <v/>
      </c>
      <c r="X1223" s="19" t="str">
        <f>IF(AND(מרקובחצי[[#This Row],[CycleNumber]]&lt;$B1224,SUM(מרקובחצי[[#This Row],[11]],R1224)=2),1,"")</f>
        <v/>
      </c>
      <c r="Y1223" s="19" t="str">
        <f>IF(AND(מרקובחצי[[#This Row],[CycleNumber]]&lt;$B1224,SUM(מרקובחצי[[#This Row],[11]],S1224)=2),1,"")</f>
        <v/>
      </c>
      <c r="Z1223" s="19" t="str">
        <f>IF(AND(מרקובחצי[[#This Row],[CycleNumber]]&lt;$B1224,SUM(מרקובחצי[[#This Row],[13]],S1224)=2),1,"")</f>
        <v/>
      </c>
      <c r="AA1223" s="19">
        <f>IF(AND(מרקובחצי[[#This Row],[CycleNumber]]&lt;$B1224,SUM(מרקובחצי[[#This Row],[13]],T1224)=2),1,"")</f>
        <v>1</v>
      </c>
      <c r="AB1223" s="19" t="str">
        <f>IF(AND(מרקובחצי[[#This Row],[CycleNumber]]&lt;$B1224,SUM(מרקובחצי[[#This Row],[21]],U1224)=2),1,"")</f>
        <v/>
      </c>
      <c r="AC1223" s="19" t="str">
        <f>IF(AND(מרקובחצי[[#This Row],[CycleNumber]]&lt;$B1224,SUM(מרקובחצי[[#This Row],[21]],V1224)=2),1,"")</f>
        <v/>
      </c>
      <c r="AD1223" s="19" t="str">
        <f>IF(AND(מרקובחצי[[#This Row],[CycleNumber]]&lt;$B1224,SUM(מרקובחצי[[#This Row],[23]],V1224)=2),1,"")</f>
        <v/>
      </c>
      <c r="AE1223" s="19" t="str">
        <f>IF(AND(מרקובחצי[[#This Row],[CycleNumber]]&lt;$B1224,SUM(מרקובחצי[[#This Row],[23]],W1224)=2),1,"")</f>
        <v/>
      </c>
      <c r="AF1223" s="19" t="str">
        <f>IF(AND(מרקובחצי[[#This Row],[CycleNumber]]&lt;$B1224,SUM(מרקובחצי[[#This Row],[31]],O1224)=2),1,"")</f>
        <v/>
      </c>
      <c r="AG1223" s="19" t="str">
        <f>IF(AND(מרקובחצי[[#This Row],[CycleNumber]]&lt;$B1224,SUM(מרקובחצי[[#This Row],[31]],P1224)=2),1,"")</f>
        <v/>
      </c>
      <c r="AH1223" s="19" t="str">
        <f>IF(AND(מרקובחצי[[#This Row],[CycleNumber]]&lt;$B1224,SUM(מרקובחצי[[#This Row],[31]],Q1224)=2),1,"")</f>
        <v/>
      </c>
      <c r="AI1223" s="19" t="str">
        <f>IF(AND(מרקובחצי[[#This Row],[CycleNumber]]&lt;$B1224,SUM(U1223:U1224)=2),1,"")</f>
        <v/>
      </c>
      <c r="AJ1223" s="19" t="str">
        <f>IF(AND(מרקובחצי[[#This Row],[CycleNumber]]&lt;$B1224,SUM(מרקובחצי[[#This Row],[32]],O1224)=2),1,"")</f>
        <v/>
      </c>
      <c r="AK1223" s="19" t="str">
        <f>IF(AND(מרקובחצי[[#This Row],[CycleNumber]]&lt;$B1224,SUM(מרקובחצי[[#This Row],[32]],P1224)=2),1,"")</f>
        <v/>
      </c>
      <c r="AL1223" s="19" t="str">
        <f>IF(AND(מרקובחצי[[#This Row],[CycleNumber]]&lt;$B1224,SUM(מרקובחצי[[#This Row],[32]],Q1224)=2),1,"")</f>
        <v/>
      </c>
      <c r="AM1223" s="19" t="str">
        <f>IF(AND(מרקובחצי[[#This Row],[CycleNumber]]&lt;$B1224,SUM(V1223:V1224)=2),1,"")</f>
        <v/>
      </c>
      <c r="AN1223" s="19" t="str">
        <f>IF(AND(מרקובחצי[[#This Row],[CycleNumber]]&lt;$B1224,SUM(מרקובחצי[[#This Row],[33]],O1224)=2),1,"")</f>
        <v/>
      </c>
      <c r="AO1223" s="19" t="str">
        <f>IF(AND(מרקובחצי[[#This Row],[CycleNumber]]&lt;$B1224,SUM(מרקובחצי[[#This Row],[33]],P1224)=2),1,"")</f>
        <v/>
      </c>
      <c r="AP1223" s="19" t="str">
        <f>IF(AND(מרקובחצי[[#This Row],[CycleNumber]]&lt;$B1224,SUM(מרקובחצי[[#This Row],[33]],Q1224)=2),1,"")</f>
        <v/>
      </c>
      <c r="AQ1223" s="19" t="str">
        <f>IF(AND(מרקובחצי[[#This Row],[CycleNumber]]&lt;$B1224,SUM(W1223:W1224)=2),1,"")</f>
        <v/>
      </c>
      <c r="AR1223" s="19" t="str">
        <f>IF(AND(מרקובחצי[[#This Row],[CycleNumber]]&lt;$B1224,SUM(מרקובחצי[[#This Row],[12]],S1224)=2),1,"")</f>
        <v/>
      </c>
      <c r="AS1223" s="19" t="str">
        <f>IF(AND(מרקובחצי[[#This Row],[CycleNumber]]&lt;$B1224,SUM(מרקובחצי[[#This Row],[22]],V1224)=2),1,"")</f>
        <v/>
      </c>
      <c r="AT1223" s="21">
        <f>SUM(מרקובחצי[[#This Row],[11]:[33]])</f>
        <v>1</v>
      </c>
    </row>
    <row r="1224" spans="1:46" ht="15.6" x14ac:dyDescent="0.25">
      <c r="A1224" s="19" t="s">
        <v>131</v>
      </c>
      <c r="B1224" s="19">
        <v>5</v>
      </c>
      <c r="C1224">
        <v>33</v>
      </c>
      <c r="D1224" s="19">
        <f>מרקובחצי[[#This Row],[LengthofCycle]]+1</f>
        <v>34</v>
      </c>
      <c r="E1224" t="str">
        <f>IF(IFERROR(LOOKUP(מרקובחצי[[#This Row],[ClientID]],קביעויות[הפלגה]),FALSE)=מרקובחצי[[#This Row],[ClientID]],1,"")</f>
        <v/>
      </c>
      <c r="F1224" t="str">
        <f>IF(IFERROR(LOOKUP(מרקובחצי[[#This Row],[ClientID]],סוגחציקבוע[S31]),FALSE)=מרקובחצי[[#This Row],[ClientID]],1,"")</f>
        <v/>
      </c>
      <c r="G1224" t="str">
        <f>IF(IFERROR(LOOKUP(מרקובחצי[[#This Row],[ClientID]],סוגחציקבוע[S32]),FALSE)=מרקובחצי[[#This Row],[ClientID]],1,"")</f>
        <v/>
      </c>
      <c r="H1224" t="str">
        <f>IF(IFERROR(LOOKUP(מרקובחצי[[#This Row],[ClientID]],סוגחציקבוע[S33]),FALSE)=מרקובחצי[[#This Row],[ClientID]],1,"")</f>
        <v/>
      </c>
      <c r="I1224">
        <f>IF(IFERROR(LOOKUP(מרקובחצי[[#This Row],[ClientID]],סוגחציקבוע[S32&amp;33]),FALSE)=מרקובחצי[[#This Row],[ClientID]],1,"")</f>
        <v>1</v>
      </c>
      <c r="J1224" s="19">
        <f>IF(SUM(מרקובחצי[[#This Row],[11]:[13]])=1,מרקובחצי[[#This Row],[עד ועד]],IF(SUM(R1223:T1224)=1,IF(מרקובחצי[[#This Row],[עד ועד]]&lt;J1223,מרקובחצי[[#This Row],[עד ועד]],J1223),J1223))</f>
        <v>34</v>
      </c>
      <c r="K1224" s="19">
        <f>IF(SUM(מרקובחצי[[#This Row],[11]:[13]])=1,מרקובחצי[[#This Row],[עד ועד]],IF(SUM(R1223:T1224)=1,IF(מרקובחצי[[#This Row],[עד ועד]]&gt;K1223,מרקובחצי[[#This Row],[עד ועד]],K1223),K1223))</f>
        <v>34</v>
      </c>
      <c r="L1224" s="19" t="str">
        <f>IF(AND(SUM(מרקובחצי[[#This Row],[31]:[33]])=1,SUM(U1223:W1223)=0),מרקובחצי[[#This Row],[מקס]]-מרקובחצי[[#This Row],[מינ]],"")</f>
        <v/>
      </c>
      <c r="M122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224" s="19" t="str">
        <f t="shared" si="19"/>
        <v>S13</v>
      </c>
      <c r="O1224" s="19" t="str">
        <f>IF(מרקובחצי[[#This Row],[קבעה הפלגה?]]=1,"",IF(AND(מרקובחצי[[#This Row],[עד ועד]]&lt;29,OR(מרקובחצי[[#This Row],[CycleNumber]]=1,AND(U1223=1,OR(מרקובחצי[[#This Row],[עד ועד]]&lt;J1223,מרקובחצי[[#This Row],[עד ועד]]&gt;K1223)),AND(V1223=1,מרקובחצי[[#This Row],[עד ועד]]&lt;J1223),W1223=1)),1,""))</f>
        <v/>
      </c>
      <c r="P1224" s="19" t="str">
        <f>IF(מרקובחצי[[#This Row],[קבעה הפלגה?]]=1,"",IF(AND(מרקובחצי[[#This Row],[עד ועד]]&gt;28,מרקובחצי[[#This Row],[עד ועד]]&lt;32,OR(מרקובחצי[[#This Row],[CycleNumber]]=1,AND(U1223=1),AND(V1223=1,OR(מרקובחצי[[#This Row],[עד ועד]]&lt;J1223,מרקובחצי[[#This Row],[עד ועד]]&gt;K1223)),W1223=1)),1,""))</f>
        <v/>
      </c>
      <c r="Q1224" s="19" t="str">
        <f>IF(מרקובחצי[[#This Row],[קבעה הפלגה?]]=1,"",IF(AND(מרקובחצי[[#This Row],[עד ועד]]&gt;31,OR(מרקובחצי[[#This Row],[CycleNumber]]=1,AND(U1223=1),AND(V1223=1,מרקובחצי[[#This Row],[עד ועד]]&gt;K1223),AND(W1223=1,OR(מרקובחצי[[#This Row],[עד ועד]]&gt;K1223,מרקובחצי[[#This Row],[עד ועד]]&lt;J1223)))),1,""))</f>
        <v/>
      </c>
      <c r="R1224" s="19" t="str">
        <f>IF(מרקובחצי[[#This Row],[CycleNumber]]&gt;1,IF(AND(O1223=1,מרקובחצי[[#This Row],[עד ועד]]&lt;29),1,""),"")</f>
        <v/>
      </c>
      <c r="S1224" s="19" t="str">
        <f>IF(מרקובחצי[[#This Row],[CycleNumber]]&gt;1,IF(OR(AND(O1223=1,מרקובחצי[[#This Row],[עד ועד]]&gt;28),AND(P1223=1),AND(Q1223=1,מרקובחצי[[#This Row],[עד ועד]]&lt;32)),1,""),"")</f>
        <v/>
      </c>
      <c r="T1224" s="19">
        <f>IF(מרקובחצי[[#This Row],[CycleNumber]]&gt;1,IF(AND(Q1223=1,מרקובחצי[[#This Row],[עד ועד]]&gt;31),1,""),"")</f>
        <v>1</v>
      </c>
      <c r="U1224" s="19" t="str">
        <f>IF(מרקובחצי[[#This Row],[CycleNumber]]&gt;1,IF(AND(R1223=1,מרקובחצי[[#This Row],[עד ועד]]&lt;29),1,IF(AND(U1223=1,NOT(OR(מרקובחצי[[#This Row],[עד ועד]]&lt;J1223,מרקובחצי[[#This Row],[עד ועד]]&gt;K1223))),1,"")),"")</f>
        <v/>
      </c>
      <c r="V1224" s="19" t="str">
        <f>IF(מרקובחצי[[#This Row],[CycleNumber]]&gt;1,IF(AND(SUM(R1223:T1223)=1,מרקובחצי[[#This Row],[עד ועד]]&gt;28,מרקובחצי[[#This Row],[עד ועד]]&lt;32),1,IF(OR(S1223=1,AND(R1223=1,מרקובחצי[[#This Row],[עד ועד]]&gt;28),AND(T1223=1,מרקובחצי[[#This Row],[עד ועד]]&lt;32)),1,IF(AND(V1223=1,NOT(OR(מרקובחצי[[#This Row],[עד ועד]]&lt;J1223,מרקובחצי[[#This Row],[עד ועד]]&gt;K1223))),1,""))),"")</f>
        <v/>
      </c>
      <c r="W1224" s="19" t="str">
        <f>IF(מרקובחצי[[#This Row],[CycleNumber]]&gt;1,IF(AND(T1223=1,מרקובחצי[[#This Row],[עד ועד]]&gt;31),1,IF(AND(W1223=1,NOT(OR(מרקובחצי[[#This Row],[עד ועד]]&lt;J1223,מרקובחצי[[#This Row],[עד ועד]]&gt;K1223))),1,"")),"")</f>
        <v/>
      </c>
      <c r="X1224" s="19" t="str">
        <f>IF(AND(מרקובחצי[[#This Row],[CycleNumber]]&lt;$B1225,SUM(מרקובחצי[[#This Row],[11]],R1225)=2),1,"")</f>
        <v/>
      </c>
      <c r="Y1224" s="19" t="str">
        <f>IF(AND(מרקובחצי[[#This Row],[CycleNumber]]&lt;$B1225,SUM(מרקובחצי[[#This Row],[11]],S1225)=2),1,"")</f>
        <v/>
      </c>
      <c r="Z1224" s="19" t="str">
        <f>IF(AND(מרקובחצי[[#This Row],[CycleNumber]]&lt;$B1225,SUM(מרקובחצי[[#This Row],[13]],S1225)=2),1,"")</f>
        <v/>
      </c>
      <c r="AA1224" s="19" t="str">
        <f>IF(AND(מרקובחצי[[#This Row],[CycleNumber]]&lt;$B1225,SUM(מרקובחצי[[#This Row],[13]],T1225)=2),1,"")</f>
        <v/>
      </c>
      <c r="AB1224" s="19" t="str">
        <f>IF(AND(מרקובחצי[[#This Row],[CycleNumber]]&lt;$B1225,SUM(מרקובחצי[[#This Row],[21]],U1225)=2),1,"")</f>
        <v/>
      </c>
      <c r="AC1224" s="19" t="str">
        <f>IF(AND(מרקובחצי[[#This Row],[CycleNumber]]&lt;$B1225,SUM(מרקובחצי[[#This Row],[21]],V1225)=2),1,"")</f>
        <v/>
      </c>
      <c r="AD1224" s="19" t="str">
        <f>IF(AND(מרקובחצי[[#This Row],[CycleNumber]]&lt;$B1225,SUM(מרקובחצי[[#This Row],[23]],V1225)=2),1,"")</f>
        <v/>
      </c>
      <c r="AE1224" s="19">
        <f>IF(AND(מרקובחצי[[#This Row],[CycleNumber]]&lt;$B1225,SUM(מרקובחצי[[#This Row],[23]],W1225)=2),1,"")</f>
        <v>1</v>
      </c>
      <c r="AF1224" s="19" t="str">
        <f>IF(AND(מרקובחצי[[#This Row],[CycleNumber]]&lt;$B1225,SUM(מרקובחצי[[#This Row],[31]],O1225)=2),1,"")</f>
        <v/>
      </c>
      <c r="AG1224" s="19" t="str">
        <f>IF(AND(מרקובחצי[[#This Row],[CycleNumber]]&lt;$B1225,SUM(מרקובחצי[[#This Row],[31]],P1225)=2),1,"")</f>
        <v/>
      </c>
      <c r="AH1224" s="19" t="str">
        <f>IF(AND(מרקובחצי[[#This Row],[CycleNumber]]&lt;$B1225,SUM(מרקובחצי[[#This Row],[31]],Q1225)=2),1,"")</f>
        <v/>
      </c>
      <c r="AI1224" s="19" t="str">
        <f>IF(AND(מרקובחצי[[#This Row],[CycleNumber]]&lt;$B1225,SUM(U1224:U1225)=2),1,"")</f>
        <v/>
      </c>
      <c r="AJ1224" s="19" t="str">
        <f>IF(AND(מרקובחצי[[#This Row],[CycleNumber]]&lt;$B1225,SUM(מרקובחצי[[#This Row],[32]],O1225)=2),1,"")</f>
        <v/>
      </c>
      <c r="AK1224" s="19" t="str">
        <f>IF(AND(מרקובחצי[[#This Row],[CycleNumber]]&lt;$B1225,SUM(מרקובחצי[[#This Row],[32]],P1225)=2),1,"")</f>
        <v/>
      </c>
      <c r="AL1224" s="19" t="str">
        <f>IF(AND(מרקובחצי[[#This Row],[CycleNumber]]&lt;$B1225,SUM(מרקובחצי[[#This Row],[32]],Q1225)=2),1,"")</f>
        <v/>
      </c>
      <c r="AM1224" s="19" t="str">
        <f>IF(AND(מרקובחצי[[#This Row],[CycleNumber]]&lt;$B1225,SUM(V1224:V1225)=2),1,"")</f>
        <v/>
      </c>
      <c r="AN1224" s="19" t="str">
        <f>IF(AND(מרקובחצי[[#This Row],[CycleNumber]]&lt;$B1225,SUM(מרקובחצי[[#This Row],[33]],O1225)=2),1,"")</f>
        <v/>
      </c>
      <c r="AO1224" s="19" t="str">
        <f>IF(AND(מרקובחצי[[#This Row],[CycleNumber]]&lt;$B1225,SUM(מרקובחצי[[#This Row],[33]],P1225)=2),1,"")</f>
        <v/>
      </c>
      <c r="AP1224" s="19" t="str">
        <f>IF(AND(מרקובחצי[[#This Row],[CycleNumber]]&lt;$B1225,SUM(מרקובחצי[[#This Row],[33]],Q1225)=2),1,"")</f>
        <v/>
      </c>
      <c r="AQ1224" s="19" t="str">
        <f>IF(AND(מרקובחצי[[#This Row],[CycleNumber]]&lt;$B1225,SUM(W1224:W1225)=2),1,"")</f>
        <v/>
      </c>
      <c r="AR1224" s="19" t="str">
        <f>IF(AND(מרקובחצי[[#This Row],[CycleNumber]]&lt;$B1225,SUM(מרקובחצי[[#This Row],[12]],S1225)=2),1,"")</f>
        <v/>
      </c>
      <c r="AS1224" s="19" t="str">
        <f>IF(AND(מרקובחצי[[#This Row],[CycleNumber]]&lt;$B1225,SUM(מרקובחצי[[#This Row],[22]],V1225)=2),1,"")</f>
        <v/>
      </c>
      <c r="AT1224" s="21">
        <f>SUM(מרקובחצי[[#This Row],[11]:[33]])</f>
        <v>1</v>
      </c>
    </row>
    <row r="1225" spans="1:46" ht="15.6" x14ac:dyDescent="0.25">
      <c r="A1225" s="19" t="s">
        <v>131</v>
      </c>
      <c r="B1225" s="19">
        <v>6</v>
      </c>
      <c r="C1225">
        <v>32</v>
      </c>
      <c r="D1225" s="19">
        <f>מרקובחצי[[#This Row],[LengthofCycle]]+1</f>
        <v>33</v>
      </c>
      <c r="E1225" t="str">
        <f>IF(IFERROR(LOOKUP(מרקובחצי[[#This Row],[ClientID]],קביעויות[הפלגה]),FALSE)=מרקובחצי[[#This Row],[ClientID]],1,"")</f>
        <v/>
      </c>
      <c r="F1225" t="str">
        <f>IF(IFERROR(LOOKUP(מרקובחצי[[#This Row],[ClientID]],סוגחציקבוע[S31]),FALSE)=מרקובחצי[[#This Row],[ClientID]],1,"")</f>
        <v/>
      </c>
      <c r="G1225" t="str">
        <f>IF(IFERROR(LOOKUP(מרקובחצי[[#This Row],[ClientID]],סוגחציקבוע[S32]),FALSE)=מרקובחצי[[#This Row],[ClientID]],1,"")</f>
        <v/>
      </c>
      <c r="H1225" t="str">
        <f>IF(IFERROR(LOOKUP(מרקובחצי[[#This Row],[ClientID]],סוגחציקבוע[S33]),FALSE)=מרקובחצי[[#This Row],[ClientID]],1,"")</f>
        <v/>
      </c>
      <c r="I1225">
        <f>IF(IFERROR(LOOKUP(מרקובחצי[[#This Row],[ClientID]],סוגחציקבוע[S32&amp;33]),FALSE)=מרקובחצי[[#This Row],[ClientID]],1,"")</f>
        <v>1</v>
      </c>
      <c r="J1225" s="19">
        <f>IF(SUM(מרקובחצי[[#This Row],[11]:[13]])=1,מרקובחצי[[#This Row],[עד ועד]],IF(SUM(R1224:T1225)=1,IF(מרקובחצי[[#This Row],[עד ועד]]&lt;J1224,מרקובחצי[[#This Row],[עד ועד]],J1224),J1224))</f>
        <v>33</v>
      </c>
      <c r="K1225" s="19">
        <f>IF(SUM(מרקובחצי[[#This Row],[11]:[13]])=1,מרקובחצי[[#This Row],[עד ועד]],IF(SUM(R1224:T1225)=1,IF(מרקובחצי[[#This Row],[עד ועד]]&gt;K1224,מרקובחצי[[#This Row],[עד ועד]],K1224),K1224))</f>
        <v>34</v>
      </c>
      <c r="L1225" s="19">
        <f>IF(AND(SUM(מרקובחצי[[#This Row],[31]:[33]])=1,SUM(U1224:W1224)=0),מרקובחצי[[#This Row],[מקס]]-מרקובחצי[[#This Row],[מינ]],"")</f>
        <v>1</v>
      </c>
      <c r="M122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225" s="19" t="str">
        <f t="shared" si="19"/>
        <v>S23</v>
      </c>
      <c r="O1225" s="19" t="str">
        <f>IF(מרקובחצי[[#This Row],[קבעה הפלגה?]]=1,"",IF(AND(מרקובחצי[[#This Row],[עד ועד]]&lt;29,OR(מרקובחצי[[#This Row],[CycleNumber]]=1,AND(U1224=1,OR(מרקובחצי[[#This Row],[עד ועד]]&lt;J1224,מרקובחצי[[#This Row],[עד ועד]]&gt;K1224)),AND(V1224=1,מרקובחצי[[#This Row],[עד ועד]]&lt;J1224),W1224=1)),1,""))</f>
        <v/>
      </c>
      <c r="P1225" s="19" t="str">
        <f>IF(מרקובחצי[[#This Row],[קבעה הפלגה?]]=1,"",IF(AND(מרקובחצי[[#This Row],[עד ועד]]&gt;28,מרקובחצי[[#This Row],[עד ועד]]&lt;32,OR(מרקובחצי[[#This Row],[CycleNumber]]=1,AND(U1224=1),AND(V1224=1,OR(מרקובחצי[[#This Row],[עד ועד]]&lt;J1224,מרקובחצי[[#This Row],[עד ועד]]&gt;K1224)),W1224=1)),1,""))</f>
        <v/>
      </c>
      <c r="Q1225" s="19" t="str">
        <f>IF(מרקובחצי[[#This Row],[קבעה הפלגה?]]=1,"",IF(AND(מרקובחצי[[#This Row],[עד ועד]]&gt;31,OR(מרקובחצי[[#This Row],[CycleNumber]]=1,AND(U1224=1),AND(V1224=1,מרקובחצי[[#This Row],[עד ועד]]&gt;K1224),AND(W1224=1,OR(מרקובחצי[[#This Row],[עד ועד]]&gt;K1224,מרקובחצי[[#This Row],[עד ועד]]&lt;J1224)))),1,""))</f>
        <v/>
      </c>
      <c r="R1225" s="19" t="str">
        <f>IF(מרקובחצי[[#This Row],[CycleNumber]]&gt;1,IF(AND(O1224=1,מרקובחצי[[#This Row],[עד ועד]]&lt;29),1,""),"")</f>
        <v/>
      </c>
      <c r="S1225" s="19" t="str">
        <f>IF(מרקובחצי[[#This Row],[CycleNumber]]&gt;1,IF(OR(AND(O1224=1,מרקובחצי[[#This Row],[עד ועד]]&gt;28),AND(P1224=1),AND(Q1224=1,מרקובחצי[[#This Row],[עד ועד]]&lt;32)),1,""),"")</f>
        <v/>
      </c>
      <c r="T1225" s="19" t="str">
        <f>IF(מרקובחצי[[#This Row],[CycleNumber]]&gt;1,IF(AND(Q1224=1,מרקובחצי[[#This Row],[עד ועד]]&gt;31),1,""),"")</f>
        <v/>
      </c>
      <c r="U1225" s="19" t="str">
        <f>IF(מרקובחצי[[#This Row],[CycleNumber]]&gt;1,IF(AND(R1224=1,מרקובחצי[[#This Row],[עד ועד]]&lt;29),1,IF(AND(U1224=1,NOT(OR(מרקובחצי[[#This Row],[עד ועד]]&lt;J1224,מרקובחצי[[#This Row],[עד ועד]]&gt;K1224))),1,"")),"")</f>
        <v/>
      </c>
      <c r="V1225" s="19" t="str">
        <f>IF(מרקובחצי[[#This Row],[CycleNumber]]&gt;1,IF(AND(SUM(R1224:T1224)=1,מרקובחצי[[#This Row],[עד ועד]]&gt;28,מרקובחצי[[#This Row],[עד ועד]]&lt;32),1,IF(OR(S1224=1,AND(R1224=1,מרקובחצי[[#This Row],[עד ועד]]&gt;28),AND(T1224=1,מרקובחצי[[#This Row],[עד ועד]]&lt;32)),1,IF(AND(V1224=1,NOT(OR(מרקובחצי[[#This Row],[עד ועד]]&lt;J1224,מרקובחצי[[#This Row],[עד ועד]]&gt;K1224))),1,""))),"")</f>
        <v/>
      </c>
      <c r="W1225" s="19">
        <f>IF(מרקובחצי[[#This Row],[CycleNumber]]&gt;1,IF(AND(T1224=1,מרקובחצי[[#This Row],[עד ועד]]&gt;31),1,IF(AND(W1224=1,NOT(OR(מרקובחצי[[#This Row],[עד ועד]]&lt;J1224,מרקובחצי[[#This Row],[עד ועד]]&gt;K1224))),1,"")),"")</f>
        <v>1</v>
      </c>
      <c r="X1225" s="19" t="str">
        <f>IF(AND(מרקובחצי[[#This Row],[CycleNumber]]&lt;$B1226,SUM(מרקובחצי[[#This Row],[11]],R1226)=2),1,"")</f>
        <v/>
      </c>
      <c r="Y1225" s="19" t="str">
        <f>IF(AND(מרקובחצי[[#This Row],[CycleNumber]]&lt;$B1226,SUM(מרקובחצי[[#This Row],[11]],S1226)=2),1,"")</f>
        <v/>
      </c>
      <c r="Z1225" s="19" t="str">
        <f>IF(AND(מרקובחצי[[#This Row],[CycleNumber]]&lt;$B1226,SUM(מרקובחצי[[#This Row],[13]],S1226)=2),1,"")</f>
        <v/>
      </c>
      <c r="AA1225" s="19" t="str">
        <f>IF(AND(מרקובחצי[[#This Row],[CycleNumber]]&lt;$B1226,SUM(מרקובחצי[[#This Row],[13]],T1226)=2),1,"")</f>
        <v/>
      </c>
      <c r="AB1225" s="19" t="str">
        <f>IF(AND(מרקובחצי[[#This Row],[CycleNumber]]&lt;$B1226,SUM(מרקובחצי[[#This Row],[21]],U1226)=2),1,"")</f>
        <v/>
      </c>
      <c r="AC1225" s="19" t="str">
        <f>IF(AND(מרקובחצי[[#This Row],[CycleNumber]]&lt;$B1226,SUM(מרקובחצי[[#This Row],[21]],V1226)=2),1,"")</f>
        <v/>
      </c>
      <c r="AD1225" s="19" t="str">
        <f>IF(AND(מרקובחצי[[#This Row],[CycleNumber]]&lt;$B1226,SUM(מרקובחצי[[#This Row],[23]],V1226)=2),1,"")</f>
        <v/>
      </c>
      <c r="AE1225" s="19" t="str">
        <f>IF(AND(מרקובחצי[[#This Row],[CycleNumber]]&lt;$B1226,SUM(מרקובחצי[[#This Row],[23]],W1226)=2),1,"")</f>
        <v/>
      </c>
      <c r="AF1225" s="19" t="str">
        <f>IF(AND(מרקובחצי[[#This Row],[CycleNumber]]&lt;$B1226,SUM(מרקובחצי[[#This Row],[31]],O1226)=2),1,"")</f>
        <v/>
      </c>
      <c r="AG1225" s="19" t="str">
        <f>IF(AND(מרקובחצי[[#This Row],[CycleNumber]]&lt;$B1226,SUM(מרקובחצי[[#This Row],[31]],P1226)=2),1,"")</f>
        <v/>
      </c>
      <c r="AH1225" s="19" t="str">
        <f>IF(AND(מרקובחצי[[#This Row],[CycleNumber]]&lt;$B1226,SUM(מרקובחצי[[#This Row],[31]],Q1226)=2),1,"")</f>
        <v/>
      </c>
      <c r="AI1225" s="19" t="str">
        <f>IF(AND(מרקובחצי[[#This Row],[CycleNumber]]&lt;$B1226,SUM(U1225:U1226)=2),1,"")</f>
        <v/>
      </c>
      <c r="AJ1225" s="19" t="str">
        <f>IF(AND(מרקובחצי[[#This Row],[CycleNumber]]&lt;$B1226,SUM(מרקובחצי[[#This Row],[32]],O1226)=2),1,"")</f>
        <v/>
      </c>
      <c r="AK1225" s="19" t="str">
        <f>IF(AND(מרקובחצי[[#This Row],[CycleNumber]]&lt;$B1226,SUM(מרקובחצי[[#This Row],[32]],P1226)=2),1,"")</f>
        <v/>
      </c>
      <c r="AL1225" s="19" t="str">
        <f>IF(AND(מרקובחצי[[#This Row],[CycleNumber]]&lt;$B1226,SUM(מרקובחצי[[#This Row],[32]],Q1226)=2),1,"")</f>
        <v/>
      </c>
      <c r="AM1225" s="19" t="str">
        <f>IF(AND(מרקובחצי[[#This Row],[CycleNumber]]&lt;$B1226,SUM(V1225:V1226)=2),1,"")</f>
        <v/>
      </c>
      <c r="AN1225" s="19" t="str">
        <f>IF(AND(מרקובחצי[[#This Row],[CycleNumber]]&lt;$B1226,SUM(מרקובחצי[[#This Row],[33]],O1226)=2),1,"")</f>
        <v/>
      </c>
      <c r="AO1225" s="19">
        <f>IF(AND(מרקובחצי[[#This Row],[CycleNumber]]&lt;$B1226,SUM(מרקובחצי[[#This Row],[33]],P1226)=2),1,"")</f>
        <v>1</v>
      </c>
      <c r="AP1225" s="19" t="str">
        <f>IF(AND(מרקובחצי[[#This Row],[CycleNumber]]&lt;$B1226,SUM(מרקובחצי[[#This Row],[33]],Q1226)=2),1,"")</f>
        <v/>
      </c>
      <c r="AQ1225" s="19" t="str">
        <f>IF(AND(מרקובחצי[[#This Row],[CycleNumber]]&lt;$B1226,SUM(W1225:W1226)=2),1,"")</f>
        <v/>
      </c>
      <c r="AR1225" s="19" t="str">
        <f>IF(AND(מרקובחצי[[#This Row],[CycleNumber]]&lt;$B1226,SUM(מרקובחצי[[#This Row],[12]],S1226)=2),1,"")</f>
        <v/>
      </c>
      <c r="AS1225" s="19" t="str">
        <f>IF(AND(מרקובחצי[[#This Row],[CycleNumber]]&lt;$B1226,SUM(מרקובחצי[[#This Row],[22]],V1226)=2),1,"")</f>
        <v/>
      </c>
      <c r="AT1225" s="21">
        <f>SUM(מרקובחצי[[#This Row],[11]:[33]])</f>
        <v>1</v>
      </c>
    </row>
    <row r="1226" spans="1:46" ht="15.6" x14ac:dyDescent="0.25">
      <c r="A1226" s="19" t="s">
        <v>131</v>
      </c>
      <c r="B1226" s="19">
        <v>7</v>
      </c>
      <c r="C1226">
        <v>30</v>
      </c>
      <c r="D1226" s="19">
        <f>מרקובחצי[[#This Row],[LengthofCycle]]+1</f>
        <v>31</v>
      </c>
      <c r="E1226" t="str">
        <f>IF(IFERROR(LOOKUP(מרקובחצי[[#This Row],[ClientID]],קביעויות[הפלגה]),FALSE)=מרקובחצי[[#This Row],[ClientID]],1,"")</f>
        <v/>
      </c>
      <c r="F1226" t="str">
        <f>IF(IFERROR(LOOKUP(מרקובחצי[[#This Row],[ClientID]],סוגחציקבוע[S31]),FALSE)=מרקובחצי[[#This Row],[ClientID]],1,"")</f>
        <v/>
      </c>
      <c r="G1226" t="str">
        <f>IF(IFERROR(LOOKUP(מרקובחצי[[#This Row],[ClientID]],סוגחציקבוע[S32]),FALSE)=מרקובחצי[[#This Row],[ClientID]],1,"")</f>
        <v/>
      </c>
      <c r="H1226" t="str">
        <f>IF(IFERROR(LOOKUP(מרקובחצי[[#This Row],[ClientID]],סוגחציקבוע[S33]),FALSE)=מרקובחצי[[#This Row],[ClientID]],1,"")</f>
        <v/>
      </c>
      <c r="I1226">
        <f>IF(IFERROR(LOOKUP(מרקובחצי[[#This Row],[ClientID]],סוגחציקבוע[S32&amp;33]),FALSE)=מרקובחצי[[#This Row],[ClientID]],1,"")</f>
        <v>1</v>
      </c>
      <c r="J1226" s="19">
        <f>IF(SUM(מרקובחצי[[#This Row],[11]:[13]])=1,מרקובחצי[[#This Row],[עד ועד]],IF(SUM(R1225:T1226)=1,IF(מרקובחצי[[#This Row],[עד ועד]]&lt;J1225,מרקובחצי[[#This Row],[עד ועד]],J1225),J1225))</f>
        <v>31</v>
      </c>
      <c r="K1226" s="19">
        <f>IF(SUM(מרקובחצי[[#This Row],[11]:[13]])=1,מרקובחצי[[#This Row],[עד ועד]],IF(SUM(R1225:T1226)=1,IF(מרקובחצי[[#This Row],[עד ועד]]&gt;K1225,מרקובחצי[[#This Row],[עד ועד]],K1225),K1225))</f>
        <v>31</v>
      </c>
      <c r="L1226" s="19" t="str">
        <f>IF(AND(SUM(מרקובחצי[[#This Row],[31]:[33]])=1,SUM(U1225:W1225)=0),מרקובחצי[[#This Row],[מקס]]-מרקובחצי[[#This Row],[מינ]],"")</f>
        <v/>
      </c>
      <c r="M122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226" s="19" t="str">
        <f t="shared" si="19"/>
        <v>S33</v>
      </c>
      <c r="O1226" s="19" t="str">
        <f>IF(מרקובחצי[[#This Row],[קבעה הפלגה?]]=1,"",IF(AND(מרקובחצי[[#This Row],[עד ועד]]&lt;29,OR(מרקובחצי[[#This Row],[CycleNumber]]=1,AND(U1225=1,OR(מרקובחצי[[#This Row],[עד ועד]]&lt;J1225,מרקובחצי[[#This Row],[עד ועד]]&gt;K1225)),AND(V1225=1,מרקובחצי[[#This Row],[עד ועד]]&lt;J1225),W1225=1)),1,""))</f>
        <v/>
      </c>
      <c r="P1226" s="19">
        <f>IF(מרקובחצי[[#This Row],[קבעה הפלגה?]]=1,"",IF(AND(מרקובחצי[[#This Row],[עד ועד]]&gt;28,מרקובחצי[[#This Row],[עד ועד]]&lt;32,OR(מרקובחצי[[#This Row],[CycleNumber]]=1,AND(U1225=1),AND(V1225=1,OR(מרקובחצי[[#This Row],[עד ועד]]&lt;J1225,מרקובחצי[[#This Row],[עד ועד]]&gt;K1225)),W1225=1)),1,""))</f>
        <v>1</v>
      </c>
      <c r="Q1226" s="19" t="str">
        <f>IF(מרקובחצי[[#This Row],[קבעה הפלגה?]]=1,"",IF(AND(מרקובחצי[[#This Row],[עד ועד]]&gt;31,OR(מרקובחצי[[#This Row],[CycleNumber]]=1,AND(U1225=1),AND(V1225=1,מרקובחצי[[#This Row],[עד ועד]]&gt;K1225),AND(W1225=1,OR(מרקובחצי[[#This Row],[עד ועד]]&gt;K1225,מרקובחצי[[#This Row],[עד ועד]]&lt;J1225)))),1,""))</f>
        <v/>
      </c>
      <c r="R1226" s="19" t="str">
        <f>IF(מרקובחצי[[#This Row],[CycleNumber]]&gt;1,IF(AND(O1225=1,מרקובחצי[[#This Row],[עד ועד]]&lt;29),1,""),"")</f>
        <v/>
      </c>
      <c r="S1226" s="19" t="str">
        <f>IF(מרקובחצי[[#This Row],[CycleNumber]]&gt;1,IF(OR(AND(O1225=1,מרקובחצי[[#This Row],[עד ועד]]&gt;28),AND(P1225=1),AND(Q1225=1,מרקובחצי[[#This Row],[עד ועד]]&lt;32)),1,""),"")</f>
        <v/>
      </c>
      <c r="T1226" s="19" t="str">
        <f>IF(מרקובחצי[[#This Row],[CycleNumber]]&gt;1,IF(AND(Q1225=1,מרקובחצי[[#This Row],[עד ועד]]&gt;31),1,""),"")</f>
        <v/>
      </c>
      <c r="U1226" s="19" t="str">
        <f>IF(מרקובחצי[[#This Row],[CycleNumber]]&gt;1,IF(AND(R1225=1,מרקובחצי[[#This Row],[עד ועד]]&lt;29),1,IF(AND(U1225=1,NOT(OR(מרקובחצי[[#This Row],[עד ועד]]&lt;J1225,מרקובחצי[[#This Row],[עד ועד]]&gt;K1225))),1,"")),"")</f>
        <v/>
      </c>
      <c r="V1226" s="19" t="str">
        <f>IF(מרקובחצי[[#This Row],[CycleNumber]]&gt;1,IF(AND(SUM(R1225:T1225)=1,מרקובחצי[[#This Row],[עד ועד]]&gt;28,מרקובחצי[[#This Row],[עד ועד]]&lt;32),1,IF(OR(S1225=1,AND(R1225=1,מרקובחצי[[#This Row],[עד ועד]]&gt;28),AND(T1225=1,מרקובחצי[[#This Row],[עד ועד]]&lt;32)),1,IF(AND(V1225=1,NOT(OR(מרקובחצי[[#This Row],[עד ועד]]&lt;J1225,מרקובחצי[[#This Row],[עד ועד]]&gt;K1225))),1,""))),"")</f>
        <v/>
      </c>
      <c r="W1226" s="19" t="str">
        <f>IF(מרקובחצי[[#This Row],[CycleNumber]]&gt;1,IF(AND(T1225=1,מרקובחצי[[#This Row],[עד ועד]]&gt;31),1,IF(AND(W1225=1,NOT(OR(מרקובחצי[[#This Row],[עד ועד]]&lt;J1225,מרקובחצי[[#This Row],[עד ועד]]&gt;K1225))),1,"")),"")</f>
        <v/>
      </c>
      <c r="X1226" s="19" t="str">
        <f>IF(AND(מרקובחצי[[#This Row],[CycleNumber]]&lt;$B1227,SUM(מרקובחצי[[#This Row],[11]],R1227)=2),1,"")</f>
        <v/>
      </c>
      <c r="Y1226" s="19" t="str">
        <f>IF(AND(מרקובחצי[[#This Row],[CycleNumber]]&lt;$B1227,SUM(מרקובחצי[[#This Row],[11]],S1227)=2),1,"")</f>
        <v/>
      </c>
      <c r="Z1226" s="19" t="str">
        <f>IF(AND(מרקובחצי[[#This Row],[CycleNumber]]&lt;$B1227,SUM(מרקובחצי[[#This Row],[13]],S1227)=2),1,"")</f>
        <v/>
      </c>
      <c r="AA1226" s="19" t="str">
        <f>IF(AND(מרקובחצי[[#This Row],[CycleNumber]]&lt;$B1227,SUM(מרקובחצי[[#This Row],[13]],T1227)=2),1,"")</f>
        <v/>
      </c>
      <c r="AB1226" s="19" t="str">
        <f>IF(AND(מרקובחצי[[#This Row],[CycleNumber]]&lt;$B1227,SUM(מרקובחצי[[#This Row],[21]],U1227)=2),1,"")</f>
        <v/>
      </c>
      <c r="AC1226" s="19" t="str">
        <f>IF(AND(מרקובחצי[[#This Row],[CycleNumber]]&lt;$B1227,SUM(מרקובחצי[[#This Row],[21]],V1227)=2),1,"")</f>
        <v/>
      </c>
      <c r="AD1226" s="19" t="str">
        <f>IF(AND(מרקובחצי[[#This Row],[CycleNumber]]&lt;$B1227,SUM(מרקובחצי[[#This Row],[23]],V1227)=2),1,"")</f>
        <v/>
      </c>
      <c r="AE1226" s="19" t="str">
        <f>IF(AND(מרקובחצי[[#This Row],[CycleNumber]]&lt;$B1227,SUM(מרקובחצי[[#This Row],[23]],W1227)=2),1,"")</f>
        <v/>
      </c>
      <c r="AF1226" s="19" t="str">
        <f>IF(AND(מרקובחצי[[#This Row],[CycleNumber]]&lt;$B1227,SUM(מרקובחצי[[#This Row],[31]],O1227)=2),1,"")</f>
        <v/>
      </c>
      <c r="AG1226" s="19" t="str">
        <f>IF(AND(מרקובחצי[[#This Row],[CycleNumber]]&lt;$B1227,SUM(מרקובחצי[[#This Row],[31]],P1227)=2),1,"")</f>
        <v/>
      </c>
      <c r="AH1226" s="19" t="str">
        <f>IF(AND(מרקובחצי[[#This Row],[CycleNumber]]&lt;$B1227,SUM(מרקובחצי[[#This Row],[31]],Q1227)=2),1,"")</f>
        <v/>
      </c>
      <c r="AI1226" s="19" t="str">
        <f>IF(AND(מרקובחצי[[#This Row],[CycleNumber]]&lt;$B1227,SUM(U1226:U1227)=2),1,"")</f>
        <v/>
      </c>
      <c r="AJ1226" s="19" t="str">
        <f>IF(AND(מרקובחצי[[#This Row],[CycleNumber]]&lt;$B1227,SUM(מרקובחצי[[#This Row],[32]],O1227)=2),1,"")</f>
        <v/>
      </c>
      <c r="AK1226" s="19" t="str">
        <f>IF(AND(מרקובחצי[[#This Row],[CycleNumber]]&lt;$B1227,SUM(מרקובחצי[[#This Row],[32]],P1227)=2),1,"")</f>
        <v/>
      </c>
      <c r="AL1226" s="19" t="str">
        <f>IF(AND(מרקובחצי[[#This Row],[CycleNumber]]&lt;$B1227,SUM(מרקובחצי[[#This Row],[32]],Q1227)=2),1,"")</f>
        <v/>
      </c>
      <c r="AM1226" s="19" t="str">
        <f>IF(AND(מרקובחצי[[#This Row],[CycleNumber]]&lt;$B1227,SUM(V1226:V1227)=2),1,"")</f>
        <v/>
      </c>
      <c r="AN1226" s="19" t="str">
        <f>IF(AND(מרקובחצי[[#This Row],[CycleNumber]]&lt;$B1227,SUM(מרקובחצי[[#This Row],[33]],O1227)=2),1,"")</f>
        <v/>
      </c>
      <c r="AO1226" s="19" t="str">
        <f>IF(AND(מרקובחצי[[#This Row],[CycleNumber]]&lt;$B1227,SUM(מרקובחצי[[#This Row],[33]],P1227)=2),1,"")</f>
        <v/>
      </c>
      <c r="AP1226" s="19" t="str">
        <f>IF(AND(מרקובחצי[[#This Row],[CycleNumber]]&lt;$B1227,SUM(מרקובחצי[[#This Row],[33]],Q1227)=2),1,"")</f>
        <v/>
      </c>
      <c r="AQ1226" s="19" t="str">
        <f>IF(AND(מרקובחצי[[#This Row],[CycleNumber]]&lt;$B1227,SUM(W1226:W1227)=2),1,"")</f>
        <v/>
      </c>
      <c r="AR1226" s="19">
        <f>IF(AND(מרקובחצי[[#This Row],[CycleNumber]]&lt;$B1227,SUM(מרקובחצי[[#This Row],[12]],S1227)=2),1,"")</f>
        <v>1</v>
      </c>
      <c r="AS1226" s="19" t="str">
        <f>IF(AND(מרקובחצי[[#This Row],[CycleNumber]]&lt;$B1227,SUM(מרקובחצי[[#This Row],[22]],V1227)=2),1,"")</f>
        <v/>
      </c>
      <c r="AT1226" s="21">
        <f>SUM(מרקובחצי[[#This Row],[11]:[33]])</f>
        <v>1</v>
      </c>
    </row>
    <row r="1227" spans="1:46" ht="15.6" x14ac:dyDescent="0.25">
      <c r="A1227" s="19" t="s">
        <v>131</v>
      </c>
      <c r="B1227" s="19">
        <v>8</v>
      </c>
      <c r="C1227">
        <v>34</v>
      </c>
      <c r="D1227" s="19">
        <f>מרקובחצי[[#This Row],[LengthofCycle]]+1</f>
        <v>35</v>
      </c>
      <c r="E1227" t="str">
        <f>IF(IFERROR(LOOKUP(מרקובחצי[[#This Row],[ClientID]],קביעויות[הפלגה]),FALSE)=מרקובחצי[[#This Row],[ClientID]],1,"")</f>
        <v/>
      </c>
      <c r="F1227" t="str">
        <f>IF(IFERROR(LOOKUP(מרקובחצי[[#This Row],[ClientID]],סוגחציקבוע[S31]),FALSE)=מרקובחצי[[#This Row],[ClientID]],1,"")</f>
        <v/>
      </c>
      <c r="G1227" t="str">
        <f>IF(IFERROR(LOOKUP(מרקובחצי[[#This Row],[ClientID]],סוגחציקבוע[S32]),FALSE)=מרקובחצי[[#This Row],[ClientID]],1,"")</f>
        <v/>
      </c>
      <c r="H1227" t="str">
        <f>IF(IFERROR(LOOKUP(מרקובחצי[[#This Row],[ClientID]],סוגחציקבוע[S33]),FALSE)=מרקובחצי[[#This Row],[ClientID]],1,"")</f>
        <v/>
      </c>
      <c r="I1227">
        <f>IF(IFERROR(LOOKUP(מרקובחצי[[#This Row],[ClientID]],סוגחציקבוע[S32&amp;33]),FALSE)=מרקובחצי[[#This Row],[ClientID]],1,"")</f>
        <v>1</v>
      </c>
      <c r="J1227" s="19">
        <f>IF(SUM(מרקובחצי[[#This Row],[11]:[13]])=1,מרקובחצי[[#This Row],[עד ועד]],IF(SUM(R1226:T1227)=1,IF(מרקובחצי[[#This Row],[עד ועד]]&lt;J1226,מרקובחצי[[#This Row],[עד ועד]],J1226),J1226))</f>
        <v>31</v>
      </c>
      <c r="K1227" s="19">
        <f>IF(SUM(מרקובחצי[[#This Row],[11]:[13]])=1,מרקובחצי[[#This Row],[עד ועד]],IF(SUM(R1226:T1227)=1,IF(מרקובחצי[[#This Row],[עד ועד]]&gt;K1226,מרקובחצי[[#This Row],[עד ועד]],K1226),K1226))</f>
        <v>35</v>
      </c>
      <c r="L1227" s="19" t="str">
        <f>IF(AND(SUM(מרקובחצי[[#This Row],[31]:[33]])=1,SUM(U1226:W1226)=0),מרקובחצי[[#This Row],[מקס]]-מרקובחצי[[#This Row],[מינ]],"")</f>
        <v/>
      </c>
      <c r="M122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227" s="19" t="str">
        <f t="shared" si="19"/>
        <v>S12</v>
      </c>
      <c r="O1227" s="19" t="str">
        <f>IF(מרקובחצי[[#This Row],[קבעה הפלגה?]]=1,"",IF(AND(מרקובחצי[[#This Row],[עד ועד]]&lt;29,OR(מרקובחצי[[#This Row],[CycleNumber]]=1,AND(U1226=1,OR(מרקובחצי[[#This Row],[עד ועד]]&lt;J1226,מרקובחצי[[#This Row],[עד ועד]]&gt;K1226)),AND(V1226=1,מרקובחצי[[#This Row],[עד ועד]]&lt;J1226),W1226=1)),1,""))</f>
        <v/>
      </c>
      <c r="P1227" s="19" t="str">
        <f>IF(מרקובחצי[[#This Row],[קבעה הפלגה?]]=1,"",IF(AND(מרקובחצי[[#This Row],[עד ועד]]&gt;28,מרקובחצי[[#This Row],[עד ועד]]&lt;32,OR(מרקובחצי[[#This Row],[CycleNumber]]=1,AND(U1226=1),AND(V1226=1,OR(מרקובחצי[[#This Row],[עד ועד]]&lt;J1226,מרקובחצי[[#This Row],[עד ועד]]&gt;K1226)),W1226=1)),1,""))</f>
        <v/>
      </c>
      <c r="Q1227" s="19" t="str">
        <f>IF(מרקובחצי[[#This Row],[קבעה הפלגה?]]=1,"",IF(AND(מרקובחצי[[#This Row],[עד ועד]]&gt;31,OR(מרקובחצי[[#This Row],[CycleNumber]]=1,AND(U1226=1),AND(V1226=1,מרקובחצי[[#This Row],[עד ועד]]&gt;K1226),AND(W1226=1,OR(מרקובחצי[[#This Row],[עד ועד]]&gt;K1226,מרקובחצי[[#This Row],[עד ועד]]&lt;J1226)))),1,""))</f>
        <v/>
      </c>
      <c r="R1227" s="19" t="str">
        <f>IF(מרקובחצי[[#This Row],[CycleNumber]]&gt;1,IF(AND(O1226=1,מרקובחצי[[#This Row],[עד ועד]]&lt;29),1,""),"")</f>
        <v/>
      </c>
      <c r="S1227" s="19">
        <f>IF(מרקובחצי[[#This Row],[CycleNumber]]&gt;1,IF(OR(AND(O1226=1,מרקובחצי[[#This Row],[עד ועד]]&gt;28),AND(P1226=1),AND(Q1226=1,מרקובחצי[[#This Row],[עד ועד]]&lt;32)),1,""),"")</f>
        <v>1</v>
      </c>
      <c r="T1227" s="19" t="str">
        <f>IF(מרקובחצי[[#This Row],[CycleNumber]]&gt;1,IF(AND(Q1226=1,מרקובחצי[[#This Row],[עד ועד]]&gt;31),1,""),"")</f>
        <v/>
      </c>
      <c r="U1227" s="19" t="str">
        <f>IF(מרקובחצי[[#This Row],[CycleNumber]]&gt;1,IF(AND(R1226=1,מרקובחצי[[#This Row],[עד ועד]]&lt;29),1,IF(AND(U1226=1,NOT(OR(מרקובחצי[[#This Row],[עד ועד]]&lt;J1226,מרקובחצי[[#This Row],[עד ועד]]&gt;K1226))),1,"")),"")</f>
        <v/>
      </c>
      <c r="V1227" s="19" t="str">
        <f>IF(מרקובחצי[[#This Row],[CycleNumber]]&gt;1,IF(AND(SUM(R1226:T1226)=1,מרקובחצי[[#This Row],[עד ועד]]&gt;28,מרקובחצי[[#This Row],[עד ועד]]&lt;32),1,IF(OR(S1226=1,AND(R1226=1,מרקובחצי[[#This Row],[עד ועד]]&gt;28),AND(T1226=1,מרקובחצי[[#This Row],[עד ועד]]&lt;32)),1,IF(AND(V1226=1,NOT(OR(מרקובחצי[[#This Row],[עד ועד]]&lt;J1226,מרקובחצי[[#This Row],[עד ועד]]&gt;K1226))),1,""))),"")</f>
        <v/>
      </c>
      <c r="W1227" s="19" t="str">
        <f>IF(מרקובחצי[[#This Row],[CycleNumber]]&gt;1,IF(AND(T1226=1,מרקובחצי[[#This Row],[עד ועד]]&gt;31),1,IF(AND(W1226=1,NOT(OR(מרקובחצי[[#This Row],[עד ועד]]&lt;J1226,מרקובחצי[[#This Row],[עד ועד]]&gt;K1226))),1,"")),"")</f>
        <v/>
      </c>
      <c r="X1227" s="19" t="str">
        <f>IF(AND(מרקובחצי[[#This Row],[CycleNumber]]&lt;$B1228,SUM(מרקובחצי[[#This Row],[11]],R1228)=2),1,"")</f>
        <v/>
      </c>
      <c r="Y1227" s="19" t="str">
        <f>IF(AND(מרקובחצי[[#This Row],[CycleNumber]]&lt;$B1228,SUM(מרקובחצי[[#This Row],[11]],S1228)=2),1,"")</f>
        <v/>
      </c>
      <c r="Z1227" s="19" t="str">
        <f>IF(AND(מרקובחצי[[#This Row],[CycleNumber]]&lt;$B1228,SUM(מרקובחצי[[#This Row],[13]],S1228)=2),1,"")</f>
        <v/>
      </c>
      <c r="AA1227" s="19" t="str">
        <f>IF(AND(מרקובחצי[[#This Row],[CycleNumber]]&lt;$B1228,SUM(מרקובחצי[[#This Row],[13]],T1228)=2),1,"")</f>
        <v/>
      </c>
      <c r="AB1227" s="19" t="str">
        <f>IF(AND(מרקובחצי[[#This Row],[CycleNumber]]&lt;$B1228,SUM(מרקובחצי[[#This Row],[21]],U1228)=2),1,"")</f>
        <v/>
      </c>
      <c r="AC1227" s="19" t="str">
        <f>IF(AND(מרקובחצי[[#This Row],[CycleNumber]]&lt;$B1228,SUM(מרקובחצי[[#This Row],[21]],V1228)=2),1,"")</f>
        <v/>
      </c>
      <c r="AD1227" s="19" t="str">
        <f>IF(AND(מרקובחצי[[#This Row],[CycleNumber]]&lt;$B1228,SUM(מרקובחצי[[#This Row],[23]],V1228)=2),1,"")</f>
        <v/>
      </c>
      <c r="AE1227" s="19" t="str">
        <f>IF(AND(מרקובחצי[[#This Row],[CycleNumber]]&lt;$B1228,SUM(מרקובחצי[[#This Row],[23]],W1228)=2),1,"")</f>
        <v/>
      </c>
      <c r="AF1227" s="19" t="str">
        <f>IF(AND(מרקובחצי[[#This Row],[CycleNumber]]&lt;$B1228,SUM(מרקובחצי[[#This Row],[31]],O1228)=2),1,"")</f>
        <v/>
      </c>
      <c r="AG1227" s="19" t="str">
        <f>IF(AND(מרקובחצי[[#This Row],[CycleNumber]]&lt;$B1228,SUM(מרקובחצי[[#This Row],[31]],P1228)=2),1,"")</f>
        <v/>
      </c>
      <c r="AH1227" s="19" t="str">
        <f>IF(AND(מרקובחצי[[#This Row],[CycleNumber]]&lt;$B1228,SUM(מרקובחצי[[#This Row],[31]],Q1228)=2),1,"")</f>
        <v/>
      </c>
      <c r="AI1227" s="19" t="str">
        <f>IF(AND(מרקובחצי[[#This Row],[CycleNumber]]&lt;$B1228,SUM(U1227:U1228)=2),1,"")</f>
        <v/>
      </c>
      <c r="AJ1227" s="19" t="str">
        <f>IF(AND(מרקובחצי[[#This Row],[CycleNumber]]&lt;$B1228,SUM(מרקובחצי[[#This Row],[32]],O1228)=2),1,"")</f>
        <v/>
      </c>
      <c r="AK1227" s="19" t="str">
        <f>IF(AND(מרקובחצי[[#This Row],[CycleNumber]]&lt;$B1228,SUM(מרקובחצי[[#This Row],[32]],P1228)=2),1,"")</f>
        <v/>
      </c>
      <c r="AL1227" s="19" t="str">
        <f>IF(AND(מרקובחצי[[#This Row],[CycleNumber]]&lt;$B1228,SUM(מרקובחצי[[#This Row],[32]],Q1228)=2),1,"")</f>
        <v/>
      </c>
      <c r="AM1227" s="19" t="str">
        <f>IF(AND(מרקובחצי[[#This Row],[CycleNumber]]&lt;$B1228,SUM(V1227:V1228)=2),1,"")</f>
        <v/>
      </c>
      <c r="AN1227" s="19" t="str">
        <f>IF(AND(מרקובחצי[[#This Row],[CycleNumber]]&lt;$B1228,SUM(מרקובחצי[[#This Row],[33]],O1228)=2),1,"")</f>
        <v/>
      </c>
      <c r="AO1227" s="19" t="str">
        <f>IF(AND(מרקובחצי[[#This Row],[CycleNumber]]&lt;$B1228,SUM(מרקובחצי[[#This Row],[33]],P1228)=2),1,"")</f>
        <v/>
      </c>
      <c r="AP1227" s="19" t="str">
        <f>IF(AND(מרקובחצי[[#This Row],[CycleNumber]]&lt;$B1228,SUM(מרקובחצי[[#This Row],[33]],Q1228)=2),1,"")</f>
        <v/>
      </c>
      <c r="AQ1227" s="19" t="str">
        <f>IF(AND(מרקובחצי[[#This Row],[CycleNumber]]&lt;$B1228,SUM(W1227:W1228)=2),1,"")</f>
        <v/>
      </c>
      <c r="AR1227" s="19" t="str">
        <f>IF(AND(מרקובחצי[[#This Row],[CycleNumber]]&lt;$B1228,SUM(מרקובחצי[[#This Row],[12]],S1228)=2),1,"")</f>
        <v/>
      </c>
      <c r="AS1227" s="19">
        <f>IF(AND(מרקובחצי[[#This Row],[CycleNumber]]&lt;$B1228,SUM(מרקובחצי[[#This Row],[22]],V1228)=2),1,"")</f>
        <v>1</v>
      </c>
      <c r="AT1227" s="21">
        <f>SUM(מרקובחצי[[#This Row],[11]:[33]])</f>
        <v>1</v>
      </c>
    </row>
    <row r="1228" spans="1:46" ht="15.6" x14ac:dyDescent="0.25">
      <c r="A1228" s="19" t="s">
        <v>131</v>
      </c>
      <c r="B1228" s="19">
        <v>9</v>
      </c>
      <c r="C1228">
        <v>32</v>
      </c>
      <c r="D1228" s="19">
        <f>מרקובחצי[[#This Row],[LengthofCycle]]+1</f>
        <v>33</v>
      </c>
      <c r="E1228" t="str">
        <f>IF(IFERROR(LOOKUP(מרקובחצי[[#This Row],[ClientID]],קביעויות[הפלגה]),FALSE)=מרקובחצי[[#This Row],[ClientID]],1,"")</f>
        <v/>
      </c>
      <c r="F1228" t="str">
        <f>IF(IFERROR(LOOKUP(מרקובחצי[[#This Row],[ClientID]],סוגחציקבוע[S31]),FALSE)=מרקובחצי[[#This Row],[ClientID]],1,"")</f>
        <v/>
      </c>
      <c r="G1228" t="str">
        <f>IF(IFERROR(LOOKUP(מרקובחצי[[#This Row],[ClientID]],סוגחציקבוע[S32]),FALSE)=מרקובחצי[[#This Row],[ClientID]],1,"")</f>
        <v/>
      </c>
      <c r="H1228" t="str">
        <f>IF(IFERROR(LOOKUP(מרקובחצי[[#This Row],[ClientID]],סוגחציקבוע[S33]),FALSE)=מרקובחצי[[#This Row],[ClientID]],1,"")</f>
        <v/>
      </c>
      <c r="I1228">
        <f>IF(IFERROR(LOOKUP(מרקובחצי[[#This Row],[ClientID]],סוגחציקבוע[S32&amp;33]),FALSE)=מרקובחצי[[#This Row],[ClientID]],1,"")</f>
        <v>1</v>
      </c>
      <c r="J1228" s="19">
        <f>IF(SUM(מרקובחצי[[#This Row],[11]:[13]])=1,מרקובחצי[[#This Row],[עד ועד]],IF(SUM(R1227:T1228)=1,IF(מרקובחצי[[#This Row],[עד ועד]]&lt;J1227,מרקובחצי[[#This Row],[עד ועד]],J1227),J1227))</f>
        <v>31</v>
      </c>
      <c r="K1228" s="19">
        <f>IF(SUM(מרקובחצי[[#This Row],[11]:[13]])=1,מרקובחצי[[#This Row],[עד ועד]],IF(SUM(R1227:T1228)=1,IF(מרקובחצי[[#This Row],[עד ועד]]&gt;K1227,מרקובחצי[[#This Row],[עד ועד]],K1227),K1227))</f>
        <v>35</v>
      </c>
      <c r="L1228" s="19">
        <f>IF(AND(SUM(מרקובחצי[[#This Row],[31]:[33]])=1,SUM(U1227:W1227)=0),מרקובחצי[[#This Row],[מקס]]-מרקובחצי[[#This Row],[מינ]],"")</f>
        <v>4</v>
      </c>
      <c r="M122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28" s="19" t="str">
        <f t="shared" si="19"/>
        <v>S22</v>
      </c>
      <c r="O1228" s="19" t="str">
        <f>IF(מרקובחצי[[#This Row],[קבעה הפלגה?]]=1,"",IF(AND(מרקובחצי[[#This Row],[עד ועד]]&lt;29,OR(מרקובחצי[[#This Row],[CycleNumber]]=1,AND(U1227=1,OR(מרקובחצי[[#This Row],[עד ועד]]&lt;J1227,מרקובחצי[[#This Row],[עד ועד]]&gt;K1227)),AND(V1227=1,מרקובחצי[[#This Row],[עד ועד]]&lt;J1227),W1227=1)),1,""))</f>
        <v/>
      </c>
      <c r="P1228" s="19" t="str">
        <f>IF(מרקובחצי[[#This Row],[קבעה הפלגה?]]=1,"",IF(AND(מרקובחצי[[#This Row],[עד ועד]]&gt;28,מרקובחצי[[#This Row],[עד ועד]]&lt;32,OR(מרקובחצי[[#This Row],[CycleNumber]]=1,AND(U1227=1),AND(V1227=1,OR(מרקובחצי[[#This Row],[עד ועד]]&lt;J1227,מרקובחצי[[#This Row],[עד ועד]]&gt;K1227)),W1227=1)),1,""))</f>
        <v/>
      </c>
      <c r="Q1228" s="19" t="str">
        <f>IF(מרקובחצי[[#This Row],[קבעה הפלגה?]]=1,"",IF(AND(מרקובחצי[[#This Row],[עד ועד]]&gt;31,OR(מרקובחצי[[#This Row],[CycleNumber]]=1,AND(U1227=1),AND(V1227=1,מרקובחצי[[#This Row],[עד ועד]]&gt;K1227),AND(W1227=1,OR(מרקובחצי[[#This Row],[עד ועד]]&gt;K1227,מרקובחצי[[#This Row],[עד ועד]]&lt;J1227)))),1,""))</f>
        <v/>
      </c>
      <c r="R1228" s="19" t="str">
        <f>IF(מרקובחצי[[#This Row],[CycleNumber]]&gt;1,IF(AND(O1227=1,מרקובחצי[[#This Row],[עד ועד]]&lt;29),1,""),"")</f>
        <v/>
      </c>
      <c r="S1228" s="19" t="str">
        <f>IF(מרקובחצי[[#This Row],[CycleNumber]]&gt;1,IF(OR(AND(O1227=1,מרקובחצי[[#This Row],[עד ועד]]&gt;28),AND(P1227=1),AND(Q1227=1,מרקובחצי[[#This Row],[עד ועד]]&lt;32)),1,""),"")</f>
        <v/>
      </c>
      <c r="T1228" s="19" t="str">
        <f>IF(מרקובחצי[[#This Row],[CycleNumber]]&gt;1,IF(AND(Q1227=1,מרקובחצי[[#This Row],[עד ועד]]&gt;31),1,""),"")</f>
        <v/>
      </c>
      <c r="U1228" s="19" t="str">
        <f>IF(מרקובחצי[[#This Row],[CycleNumber]]&gt;1,IF(AND(R1227=1,מרקובחצי[[#This Row],[עד ועד]]&lt;29),1,IF(AND(U1227=1,NOT(OR(מרקובחצי[[#This Row],[עד ועד]]&lt;J1227,מרקובחצי[[#This Row],[עד ועד]]&gt;K1227))),1,"")),"")</f>
        <v/>
      </c>
      <c r="V1228" s="19">
        <f>IF(מרקובחצי[[#This Row],[CycleNumber]]&gt;1,IF(AND(SUM(R1227:T1227)=1,מרקובחצי[[#This Row],[עד ועד]]&gt;28,מרקובחצי[[#This Row],[עד ועד]]&lt;32),1,IF(OR(S1227=1,AND(R1227=1,מרקובחצי[[#This Row],[עד ועד]]&gt;28),AND(T1227=1,מרקובחצי[[#This Row],[עד ועד]]&lt;32)),1,IF(AND(V1227=1,NOT(OR(מרקובחצי[[#This Row],[עד ועד]]&lt;J1227,מרקובחצי[[#This Row],[עד ועד]]&gt;K1227))),1,""))),"")</f>
        <v>1</v>
      </c>
      <c r="W1228" s="19" t="str">
        <f>IF(מרקובחצי[[#This Row],[CycleNumber]]&gt;1,IF(AND(T1227=1,מרקובחצי[[#This Row],[עד ועד]]&gt;31),1,IF(AND(W1227=1,NOT(OR(מרקובחצי[[#This Row],[עד ועד]]&lt;J1227,מרקובחצי[[#This Row],[עד ועד]]&gt;K1227))),1,"")),"")</f>
        <v/>
      </c>
      <c r="X1228" s="19" t="str">
        <f>IF(AND(מרקובחצי[[#This Row],[CycleNumber]]&lt;$B1229,SUM(מרקובחצי[[#This Row],[11]],R1229)=2),1,"")</f>
        <v/>
      </c>
      <c r="Y1228" s="19" t="str">
        <f>IF(AND(מרקובחצי[[#This Row],[CycleNumber]]&lt;$B1229,SUM(מרקובחצי[[#This Row],[11]],S1229)=2),1,"")</f>
        <v/>
      </c>
      <c r="Z1228" s="19" t="str">
        <f>IF(AND(מרקובחצי[[#This Row],[CycleNumber]]&lt;$B1229,SUM(מרקובחצי[[#This Row],[13]],S1229)=2),1,"")</f>
        <v/>
      </c>
      <c r="AA1228" s="19" t="str">
        <f>IF(AND(מרקובחצי[[#This Row],[CycleNumber]]&lt;$B1229,SUM(מרקובחצי[[#This Row],[13]],T1229)=2),1,"")</f>
        <v/>
      </c>
      <c r="AB1228" s="19" t="str">
        <f>IF(AND(מרקובחצי[[#This Row],[CycleNumber]]&lt;$B1229,SUM(מרקובחצי[[#This Row],[21]],U1229)=2),1,"")</f>
        <v/>
      </c>
      <c r="AC1228" s="19" t="str">
        <f>IF(AND(מרקובחצי[[#This Row],[CycleNumber]]&lt;$B1229,SUM(מרקובחצי[[#This Row],[21]],V1229)=2),1,"")</f>
        <v/>
      </c>
      <c r="AD1228" s="19" t="str">
        <f>IF(AND(מרקובחצי[[#This Row],[CycleNumber]]&lt;$B1229,SUM(מרקובחצי[[#This Row],[23]],V1229)=2),1,"")</f>
        <v/>
      </c>
      <c r="AE1228" s="19" t="str">
        <f>IF(AND(מרקובחצי[[#This Row],[CycleNumber]]&lt;$B1229,SUM(מרקובחצי[[#This Row],[23]],W1229)=2),1,"")</f>
        <v/>
      </c>
      <c r="AF1228" s="19" t="str">
        <f>IF(AND(מרקובחצי[[#This Row],[CycleNumber]]&lt;$B1229,SUM(מרקובחצי[[#This Row],[31]],O1229)=2),1,"")</f>
        <v/>
      </c>
      <c r="AG1228" s="19" t="str">
        <f>IF(AND(מרקובחצי[[#This Row],[CycleNumber]]&lt;$B1229,SUM(מרקובחצי[[#This Row],[31]],P1229)=2),1,"")</f>
        <v/>
      </c>
      <c r="AH1228" s="19" t="str">
        <f>IF(AND(מרקובחצי[[#This Row],[CycleNumber]]&lt;$B1229,SUM(מרקובחצי[[#This Row],[31]],Q1229)=2),1,"")</f>
        <v/>
      </c>
      <c r="AI1228" s="19" t="str">
        <f>IF(AND(מרקובחצי[[#This Row],[CycleNumber]]&lt;$B1229,SUM(U1228:U1229)=2),1,"")</f>
        <v/>
      </c>
      <c r="AJ1228" s="19" t="str">
        <f>IF(AND(מרקובחצי[[#This Row],[CycleNumber]]&lt;$B1229,SUM(מרקובחצי[[#This Row],[32]],O1229)=2),1,"")</f>
        <v/>
      </c>
      <c r="AK1228" s="19">
        <f>IF(AND(מרקובחצי[[#This Row],[CycleNumber]]&lt;$B1229,SUM(מרקובחצי[[#This Row],[32]],P1229)=2),1,"")</f>
        <v>1</v>
      </c>
      <c r="AL1228" s="19" t="str">
        <f>IF(AND(מרקובחצי[[#This Row],[CycleNumber]]&lt;$B1229,SUM(מרקובחצי[[#This Row],[32]],Q1229)=2),1,"")</f>
        <v/>
      </c>
      <c r="AM1228" s="19" t="str">
        <f>IF(AND(מרקובחצי[[#This Row],[CycleNumber]]&lt;$B1229,SUM(V1228:V1229)=2),1,"")</f>
        <v/>
      </c>
      <c r="AN1228" s="19" t="str">
        <f>IF(AND(מרקובחצי[[#This Row],[CycleNumber]]&lt;$B1229,SUM(מרקובחצי[[#This Row],[33]],O1229)=2),1,"")</f>
        <v/>
      </c>
      <c r="AO1228" s="19" t="str">
        <f>IF(AND(מרקובחצי[[#This Row],[CycleNumber]]&lt;$B1229,SUM(מרקובחצי[[#This Row],[33]],P1229)=2),1,"")</f>
        <v/>
      </c>
      <c r="AP1228" s="19" t="str">
        <f>IF(AND(מרקובחצי[[#This Row],[CycleNumber]]&lt;$B1229,SUM(מרקובחצי[[#This Row],[33]],Q1229)=2),1,"")</f>
        <v/>
      </c>
      <c r="AQ1228" s="19" t="str">
        <f>IF(AND(מרקובחצי[[#This Row],[CycleNumber]]&lt;$B1229,SUM(W1228:W1229)=2),1,"")</f>
        <v/>
      </c>
      <c r="AR1228" s="19" t="str">
        <f>IF(AND(מרקובחצי[[#This Row],[CycleNumber]]&lt;$B1229,SUM(מרקובחצי[[#This Row],[12]],S1229)=2),1,"")</f>
        <v/>
      </c>
      <c r="AS1228" s="19" t="str">
        <f>IF(AND(מרקובחצי[[#This Row],[CycleNumber]]&lt;$B1229,SUM(מרקובחצי[[#This Row],[22]],V1229)=2),1,"")</f>
        <v/>
      </c>
      <c r="AT1228" s="21">
        <f>SUM(מרקובחצי[[#This Row],[11]:[33]])</f>
        <v>1</v>
      </c>
    </row>
    <row r="1229" spans="1:46" ht="15.6" x14ac:dyDescent="0.25">
      <c r="A1229" s="19" t="s">
        <v>131</v>
      </c>
      <c r="B1229" s="19">
        <v>10</v>
      </c>
      <c r="C1229">
        <v>29</v>
      </c>
      <c r="D1229" s="19">
        <f>מרקובחצי[[#This Row],[LengthofCycle]]+1</f>
        <v>30</v>
      </c>
      <c r="E1229" t="str">
        <f>IF(IFERROR(LOOKUP(מרקובחצי[[#This Row],[ClientID]],קביעויות[הפלגה]),FALSE)=מרקובחצי[[#This Row],[ClientID]],1,"")</f>
        <v/>
      </c>
      <c r="F1229" t="str">
        <f>IF(IFERROR(LOOKUP(מרקובחצי[[#This Row],[ClientID]],סוגחציקבוע[S31]),FALSE)=מרקובחצי[[#This Row],[ClientID]],1,"")</f>
        <v/>
      </c>
      <c r="G1229" t="str">
        <f>IF(IFERROR(LOOKUP(מרקובחצי[[#This Row],[ClientID]],סוגחציקבוע[S32]),FALSE)=מרקובחצי[[#This Row],[ClientID]],1,"")</f>
        <v/>
      </c>
      <c r="H1229" t="str">
        <f>IF(IFERROR(LOOKUP(מרקובחצי[[#This Row],[ClientID]],סוגחציקבוע[S33]),FALSE)=מרקובחצי[[#This Row],[ClientID]],1,"")</f>
        <v/>
      </c>
      <c r="I1229">
        <f>IF(IFERROR(LOOKUP(מרקובחצי[[#This Row],[ClientID]],סוגחציקבוע[S32&amp;33]),FALSE)=מרקובחצי[[#This Row],[ClientID]],1,"")</f>
        <v>1</v>
      </c>
      <c r="J1229" s="19">
        <f>IF(SUM(מרקובחצי[[#This Row],[11]:[13]])=1,מרקובחצי[[#This Row],[עד ועד]],IF(SUM(R1228:T1229)=1,IF(מרקובחצי[[#This Row],[עד ועד]]&lt;J1228,מרקובחצי[[#This Row],[עד ועד]],J1228),J1228))</f>
        <v>30</v>
      </c>
      <c r="K1229" s="19">
        <f>IF(SUM(מרקובחצי[[#This Row],[11]:[13]])=1,מרקובחצי[[#This Row],[עד ועד]],IF(SUM(R1228:T1229)=1,IF(מרקובחצי[[#This Row],[עד ועד]]&gt;K1228,מרקובחצי[[#This Row],[עד ועד]],K1228),K1228))</f>
        <v>30</v>
      </c>
      <c r="L1229" s="19" t="str">
        <f>IF(AND(SUM(מרקובחצי[[#This Row],[31]:[33]])=1,SUM(U1228:W1228)=0),מרקובחצי[[#This Row],[מקס]]-מרקובחצי[[#This Row],[מינ]],"")</f>
        <v/>
      </c>
      <c r="M122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229" s="19" t="str">
        <f t="shared" si="19"/>
        <v>S32</v>
      </c>
      <c r="O1229" s="19" t="str">
        <f>IF(מרקובחצי[[#This Row],[קבעה הפלגה?]]=1,"",IF(AND(מרקובחצי[[#This Row],[עד ועד]]&lt;29,OR(מרקובחצי[[#This Row],[CycleNumber]]=1,AND(U1228=1,OR(מרקובחצי[[#This Row],[עד ועד]]&lt;J1228,מרקובחצי[[#This Row],[עד ועד]]&gt;K1228)),AND(V1228=1,מרקובחצי[[#This Row],[עד ועד]]&lt;J1228),W1228=1)),1,""))</f>
        <v/>
      </c>
      <c r="P1229" s="19">
        <f>IF(מרקובחצי[[#This Row],[קבעה הפלגה?]]=1,"",IF(AND(מרקובחצי[[#This Row],[עד ועד]]&gt;28,מרקובחצי[[#This Row],[עד ועד]]&lt;32,OR(מרקובחצי[[#This Row],[CycleNumber]]=1,AND(U1228=1),AND(V1228=1,OR(מרקובחצי[[#This Row],[עד ועד]]&lt;J1228,מרקובחצי[[#This Row],[עד ועד]]&gt;K1228)),W1228=1)),1,""))</f>
        <v>1</v>
      </c>
      <c r="Q1229" s="19" t="str">
        <f>IF(מרקובחצי[[#This Row],[קבעה הפלגה?]]=1,"",IF(AND(מרקובחצי[[#This Row],[עד ועד]]&gt;31,OR(מרקובחצי[[#This Row],[CycleNumber]]=1,AND(U1228=1),AND(V1228=1,מרקובחצי[[#This Row],[עד ועד]]&gt;K1228),AND(W1228=1,OR(מרקובחצי[[#This Row],[עד ועד]]&gt;K1228,מרקובחצי[[#This Row],[עד ועד]]&lt;J1228)))),1,""))</f>
        <v/>
      </c>
      <c r="R1229" s="19" t="str">
        <f>IF(מרקובחצי[[#This Row],[CycleNumber]]&gt;1,IF(AND(O1228=1,מרקובחצי[[#This Row],[עד ועד]]&lt;29),1,""),"")</f>
        <v/>
      </c>
      <c r="S1229" s="19" t="str">
        <f>IF(מרקובחצי[[#This Row],[CycleNumber]]&gt;1,IF(OR(AND(O1228=1,מרקובחצי[[#This Row],[עד ועד]]&gt;28),AND(P1228=1),AND(Q1228=1,מרקובחצי[[#This Row],[עד ועד]]&lt;32)),1,""),"")</f>
        <v/>
      </c>
      <c r="T1229" s="19" t="str">
        <f>IF(מרקובחצי[[#This Row],[CycleNumber]]&gt;1,IF(AND(Q1228=1,מרקובחצי[[#This Row],[עד ועד]]&gt;31),1,""),"")</f>
        <v/>
      </c>
      <c r="U1229" s="19" t="str">
        <f>IF(מרקובחצי[[#This Row],[CycleNumber]]&gt;1,IF(AND(R1228=1,מרקובחצי[[#This Row],[עד ועד]]&lt;29),1,IF(AND(U1228=1,NOT(OR(מרקובחצי[[#This Row],[עד ועד]]&lt;J1228,מרקובחצי[[#This Row],[עד ועד]]&gt;K1228))),1,"")),"")</f>
        <v/>
      </c>
      <c r="V1229" s="19" t="str">
        <f>IF(מרקובחצי[[#This Row],[CycleNumber]]&gt;1,IF(AND(SUM(R1228:T1228)=1,מרקובחצי[[#This Row],[עד ועד]]&gt;28,מרקובחצי[[#This Row],[עד ועד]]&lt;32),1,IF(OR(S1228=1,AND(R1228=1,מרקובחצי[[#This Row],[עד ועד]]&gt;28),AND(T1228=1,מרקובחצי[[#This Row],[עד ועד]]&lt;32)),1,IF(AND(V1228=1,NOT(OR(מרקובחצי[[#This Row],[עד ועד]]&lt;J1228,מרקובחצי[[#This Row],[עד ועד]]&gt;K1228))),1,""))),"")</f>
        <v/>
      </c>
      <c r="W1229" s="19" t="str">
        <f>IF(מרקובחצי[[#This Row],[CycleNumber]]&gt;1,IF(AND(T1228=1,מרקובחצי[[#This Row],[עד ועד]]&gt;31),1,IF(AND(W1228=1,NOT(OR(מרקובחצי[[#This Row],[עד ועד]]&lt;J1228,מרקובחצי[[#This Row],[עד ועד]]&gt;K1228))),1,"")),"")</f>
        <v/>
      </c>
      <c r="X1229" s="19" t="str">
        <f>IF(AND(מרקובחצי[[#This Row],[CycleNumber]]&lt;$B1230,SUM(מרקובחצי[[#This Row],[11]],R1230)=2),1,"")</f>
        <v/>
      </c>
      <c r="Y1229" s="19" t="str">
        <f>IF(AND(מרקובחצי[[#This Row],[CycleNumber]]&lt;$B1230,SUM(מרקובחצי[[#This Row],[11]],S1230)=2),1,"")</f>
        <v/>
      </c>
      <c r="Z1229" s="19" t="str">
        <f>IF(AND(מרקובחצי[[#This Row],[CycleNumber]]&lt;$B1230,SUM(מרקובחצי[[#This Row],[13]],S1230)=2),1,"")</f>
        <v/>
      </c>
      <c r="AA1229" s="19" t="str">
        <f>IF(AND(מרקובחצי[[#This Row],[CycleNumber]]&lt;$B1230,SUM(מרקובחצי[[#This Row],[13]],T1230)=2),1,"")</f>
        <v/>
      </c>
      <c r="AB1229" s="19" t="str">
        <f>IF(AND(מרקובחצי[[#This Row],[CycleNumber]]&lt;$B1230,SUM(מרקובחצי[[#This Row],[21]],U1230)=2),1,"")</f>
        <v/>
      </c>
      <c r="AC1229" s="19" t="str">
        <f>IF(AND(מרקובחצי[[#This Row],[CycleNumber]]&lt;$B1230,SUM(מרקובחצי[[#This Row],[21]],V1230)=2),1,"")</f>
        <v/>
      </c>
      <c r="AD1229" s="19" t="str">
        <f>IF(AND(מרקובחצי[[#This Row],[CycleNumber]]&lt;$B1230,SUM(מרקובחצי[[#This Row],[23]],V1230)=2),1,"")</f>
        <v/>
      </c>
      <c r="AE1229" s="19" t="str">
        <f>IF(AND(מרקובחצי[[#This Row],[CycleNumber]]&lt;$B1230,SUM(מרקובחצי[[#This Row],[23]],W1230)=2),1,"")</f>
        <v/>
      </c>
      <c r="AF1229" s="19" t="str">
        <f>IF(AND(מרקובחצי[[#This Row],[CycleNumber]]&lt;$B1230,SUM(מרקובחצי[[#This Row],[31]],O1230)=2),1,"")</f>
        <v/>
      </c>
      <c r="AG1229" s="19" t="str">
        <f>IF(AND(מרקובחצי[[#This Row],[CycleNumber]]&lt;$B1230,SUM(מרקובחצי[[#This Row],[31]],P1230)=2),1,"")</f>
        <v/>
      </c>
      <c r="AH1229" s="19" t="str">
        <f>IF(AND(מרקובחצי[[#This Row],[CycleNumber]]&lt;$B1230,SUM(מרקובחצי[[#This Row],[31]],Q1230)=2),1,"")</f>
        <v/>
      </c>
      <c r="AI1229" s="19" t="str">
        <f>IF(AND(מרקובחצי[[#This Row],[CycleNumber]]&lt;$B1230,SUM(U1229:U1230)=2),1,"")</f>
        <v/>
      </c>
      <c r="AJ1229" s="19" t="str">
        <f>IF(AND(מרקובחצי[[#This Row],[CycleNumber]]&lt;$B1230,SUM(מרקובחצי[[#This Row],[32]],O1230)=2),1,"")</f>
        <v/>
      </c>
      <c r="AK1229" s="19" t="str">
        <f>IF(AND(מרקובחצי[[#This Row],[CycleNumber]]&lt;$B1230,SUM(מרקובחצי[[#This Row],[32]],P1230)=2),1,"")</f>
        <v/>
      </c>
      <c r="AL1229" s="19" t="str">
        <f>IF(AND(מרקובחצי[[#This Row],[CycleNumber]]&lt;$B1230,SUM(מרקובחצי[[#This Row],[32]],Q1230)=2),1,"")</f>
        <v/>
      </c>
      <c r="AM1229" s="19" t="str">
        <f>IF(AND(מרקובחצי[[#This Row],[CycleNumber]]&lt;$B1230,SUM(V1229:V1230)=2),1,"")</f>
        <v/>
      </c>
      <c r="AN1229" s="19" t="str">
        <f>IF(AND(מרקובחצי[[#This Row],[CycleNumber]]&lt;$B1230,SUM(מרקובחצי[[#This Row],[33]],O1230)=2),1,"")</f>
        <v/>
      </c>
      <c r="AO1229" s="19" t="str">
        <f>IF(AND(מרקובחצי[[#This Row],[CycleNumber]]&lt;$B1230,SUM(מרקובחצי[[#This Row],[33]],P1230)=2),1,"")</f>
        <v/>
      </c>
      <c r="AP1229" s="19" t="str">
        <f>IF(AND(מרקובחצי[[#This Row],[CycleNumber]]&lt;$B1230,SUM(מרקובחצי[[#This Row],[33]],Q1230)=2),1,"")</f>
        <v/>
      </c>
      <c r="AQ1229" s="19" t="str">
        <f>IF(AND(מרקובחצי[[#This Row],[CycleNumber]]&lt;$B1230,SUM(W1229:W1230)=2),1,"")</f>
        <v/>
      </c>
      <c r="AR1229" s="19">
        <f>IF(AND(מרקובחצי[[#This Row],[CycleNumber]]&lt;$B1230,SUM(מרקובחצי[[#This Row],[12]],S1230)=2),1,"")</f>
        <v>1</v>
      </c>
      <c r="AS1229" s="19" t="str">
        <f>IF(AND(מרקובחצי[[#This Row],[CycleNumber]]&lt;$B1230,SUM(מרקובחצי[[#This Row],[22]],V1230)=2),1,"")</f>
        <v/>
      </c>
      <c r="AT1229" s="21">
        <f>SUM(מרקובחצי[[#This Row],[11]:[33]])</f>
        <v>1</v>
      </c>
    </row>
    <row r="1230" spans="1:46" ht="15.6" x14ac:dyDescent="0.25">
      <c r="A1230" s="19" t="s">
        <v>131</v>
      </c>
      <c r="B1230" s="19">
        <v>11</v>
      </c>
      <c r="C1230">
        <v>30</v>
      </c>
      <c r="D1230" s="19">
        <f>מרקובחצי[[#This Row],[LengthofCycle]]+1</f>
        <v>31</v>
      </c>
      <c r="E1230" t="str">
        <f>IF(IFERROR(LOOKUP(מרקובחצי[[#This Row],[ClientID]],קביעויות[הפלגה]),FALSE)=מרקובחצי[[#This Row],[ClientID]],1,"")</f>
        <v/>
      </c>
      <c r="F1230" t="str">
        <f>IF(IFERROR(LOOKUP(מרקובחצי[[#This Row],[ClientID]],סוגחציקבוע[S31]),FALSE)=מרקובחצי[[#This Row],[ClientID]],1,"")</f>
        <v/>
      </c>
      <c r="G1230" t="str">
        <f>IF(IFERROR(LOOKUP(מרקובחצי[[#This Row],[ClientID]],סוגחציקבוע[S32]),FALSE)=מרקובחצי[[#This Row],[ClientID]],1,"")</f>
        <v/>
      </c>
      <c r="H1230" t="str">
        <f>IF(IFERROR(LOOKUP(מרקובחצי[[#This Row],[ClientID]],סוגחציקבוע[S33]),FALSE)=מרקובחצי[[#This Row],[ClientID]],1,"")</f>
        <v/>
      </c>
      <c r="I1230">
        <f>IF(IFERROR(LOOKUP(מרקובחצי[[#This Row],[ClientID]],סוגחציקבוע[S32&amp;33]),FALSE)=מרקובחצי[[#This Row],[ClientID]],1,"")</f>
        <v>1</v>
      </c>
      <c r="J1230" s="19">
        <f>IF(SUM(מרקובחצי[[#This Row],[11]:[13]])=1,מרקובחצי[[#This Row],[עד ועד]],IF(SUM(R1229:T1230)=1,IF(מרקובחצי[[#This Row],[עד ועד]]&lt;J1229,מרקובחצי[[#This Row],[עד ועד]],J1229),J1229))</f>
        <v>30</v>
      </c>
      <c r="K1230" s="19">
        <f>IF(SUM(מרקובחצי[[#This Row],[11]:[13]])=1,מרקובחצי[[#This Row],[עד ועד]],IF(SUM(R1229:T1230)=1,IF(מרקובחצי[[#This Row],[עד ועד]]&gt;K1229,מרקובחצי[[#This Row],[עד ועד]],K1229),K1229))</f>
        <v>31</v>
      </c>
      <c r="L1230" s="19" t="str">
        <f>IF(AND(SUM(מרקובחצי[[#This Row],[31]:[33]])=1,SUM(U1229:W1229)=0),מרקובחצי[[#This Row],[מקס]]-מרקובחצי[[#This Row],[מינ]],"")</f>
        <v/>
      </c>
      <c r="M123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230" s="19" t="str">
        <f t="shared" si="19"/>
        <v>S12</v>
      </c>
      <c r="O1230" s="19" t="str">
        <f>IF(מרקובחצי[[#This Row],[קבעה הפלגה?]]=1,"",IF(AND(מרקובחצי[[#This Row],[עד ועד]]&lt;29,OR(מרקובחצי[[#This Row],[CycleNumber]]=1,AND(U1229=1,OR(מרקובחצי[[#This Row],[עד ועד]]&lt;J1229,מרקובחצי[[#This Row],[עד ועד]]&gt;K1229)),AND(V1229=1,מרקובחצי[[#This Row],[עד ועד]]&lt;J1229),W1229=1)),1,""))</f>
        <v/>
      </c>
      <c r="P1230" s="19" t="str">
        <f>IF(מרקובחצי[[#This Row],[קבעה הפלגה?]]=1,"",IF(AND(מרקובחצי[[#This Row],[עד ועד]]&gt;28,מרקובחצי[[#This Row],[עד ועד]]&lt;32,OR(מרקובחצי[[#This Row],[CycleNumber]]=1,AND(U1229=1),AND(V1229=1,OR(מרקובחצי[[#This Row],[עד ועד]]&lt;J1229,מרקובחצי[[#This Row],[עד ועד]]&gt;K1229)),W1229=1)),1,""))</f>
        <v/>
      </c>
      <c r="Q1230" s="19" t="str">
        <f>IF(מרקובחצי[[#This Row],[קבעה הפלגה?]]=1,"",IF(AND(מרקובחצי[[#This Row],[עד ועד]]&gt;31,OR(מרקובחצי[[#This Row],[CycleNumber]]=1,AND(U1229=1),AND(V1229=1,מרקובחצי[[#This Row],[עד ועד]]&gt;K1229),AND(W1229=1,OR(מרקובחצי[[#This Row],[עד ועד]]&gt;K1229,מרקובחצי[[#This Row],[עד ועד]]&lt;J1229)))),1,""))</f>
        <v/>
      </c>
      <c r="R1230" s="19" t="str">
        <f>IF(מרקובחצי[[#This Row],[CycleNumber]]&gt;1,IF(AND(O1229=1,מרקובחצי[[#This Row],[עד ועד]]&lt;29),1,""),"")</f>
        <v/>
      </c>
      <c r="S1230" s="19">
        <f>IF(מרקובחצי[[#This Row],[CycleNumber]]&gt;1,IF(OR(AND(O1229=1,מרקובחצי[[#This Row],[עד ועד]]&gt;28),AND(P1229=1),AND(Q1229=1,מרקובחצי[[#This Row],[עד ועד]]&lt;32)),1,""),"")</f>
        <v>1</v>
      </c>
      <c r="T1230" s="19" t="str">
        <f>IF(מרקובחצי[[#This Row],[CycleNumber]]&gt;1,IF(AND(Q1229=1,מרקובחצי[[#This Row],[עד ועד]]&gt;31),1,""),"")</f>
        <v/>
      </c>
      <c r="U1230" s="19" t="str">
        <f>IF(מרקובחצי[[#This Row],[CycleNumber]]&gt;1,IF(AND(R1229=1,מרקובחצי[[#This Row],[עד ועד]]&lt;29),1,IF(AND(U1229=1,NOT(OR(מרקובחצי[[#This Row],[עד ועד]]&lt;J1229,מרקובחצי[[#This Row],[עד ועד]]&gt;K1229))),1,"")),"")</f>
        <v/>
      </c>
      <c r="V1230" s="19" t="str">
        <f>IF(מרקובחצי[[#This Row],[CycleNumber]]&gt;1,IF(AND(SUM(R1229:T1229)=1,מרקובחצי[[#This Row],[עד ועד]]&gt;28,מרקובחצי[[#This Row],[עד ועד]]&lt;32),1,IF(OR(S1229=1,AND(R1229=1,מרקובחצי[[#This Row],[עד ועד]]&gt;28),AND(T1229=1,מרקובחצי[[#This Row],[עד ועד]]&lt;32)),1,IF(AND(V1229=1,NOT(OR(מרקובחצי[[#This Row],[עד ועד]]&lt;J1229,מרקובחצי[[#This Row],[עד ועד]]&gt;K1229))),1,""))),"")</f>
        <v/>
      </c>
      <c r="W1230" s="19" t="str">
        <f>IF(מרקובחצי[[#This Row],[CycleNumber]]&gt;1,IF(AND(T1229=1,מרקובחצי[[#This Row],[עד ועד]]&gt;31),1,IF(AND(W1229=1,NOT(OR(מרקובחצי[[#This Row],[עד ועד]]&lt;J1229,מרקובחצי[[#This Row],[עד ועד]]&gt;K1229))),1,"")),"")</f>
        <v/>
      </c>
      <c r="X1230" s="19" t="str">
        <f>IF(AND(מרקובחצי[[#This Row],[CycleNumber]]&lt;$B1231,SUM(מרקובחצי[[#This Row],[11]],R1231)=2),1,"")</f>
        <v/>
      </c>
      <c r="Y1230" s="19" t="str">
        <f>IF(AND(מרקובחצי[[#This Row],[CycleNumber]]&lt;$B1231,SUM(מרקובחצי[[#This Row],[11]],S1231)=2),1,"")</f>
        <v/>
      </c>
      <c r="Z1230" s="19" t="str">
        <f>IF(AND(מרקובחצי[[#This Row],[CycleNumber]]&lt;$B1231,SUM(מרקובחצי[[#This Row],[13]],S1231)=2),1,"")</f>
        <v/>
      </c>
      <c r="AA1230" s="19" t="str">
        <f>IF(AND(מרקובחצי[[#This Row],[CycleNumber]]&lt;$B1231,SUM(מרקובחצי[[#This Row],[13]],T1231)=2),1,"")</f>
        <v/>
      </c>
      <c r="AB1230" s="19" t="str">
        <f>IF(AND(מרקובחצי[[#This Row],[CycleNumber]]&lt;$B1231,SUM(מרקובחצי[[#This Row],[21]],U1231)=2),1,"")</f>
        <v/>
      </c>
      <c r="AC1230" s="19" t="str">
        <f>IF(AND(מרקובחצי[[#This Row],[CycleNumber]]&lt;$B1231,SUM(מרקובחצי[[#This Row],[21]],V1231)=2),1,"")</f>
        <v/>
      </c>
      <c r="AD1230" s="19" t="str">
        <f>IF(AND(מרקובחצי[[#This Row],[CycleNumber]]&lt;$B1231,SUM(מרקובחצי[[#This Row],[23]],V1231)=2),1,"")</f>
        <v/>
      </c>
      <c r="AE1230" s="19" t="str">
        <f>IF(AND(מרקובחצי[[#This Row],[CycleNumber]]&lt;$B1231,SUM(מרקובחצי[[#This Row],[23]],W1231)=2),1,"")</f>
        <v/>
      </c>
      <c r="AF1230" s="19" t="str">
        <f>IF(AND(מרקובחצי[[#This Row],[CycleNumber]]&lt;$B1231,SUM(מרקובחצי[[#This Row],[31]],O1231)=2),1,"")</f>
        <v/>
      </c>
      <c r="AG1230" s="19" t="str">
        <f>IF(AND(מרקובחצי[[#This Row],[CycleNumber]]&lt;$B1231,SUM(מרקובחצי[[#This Row],[31]],P1231)=2),1,"")</f>
        <v/>
      </c>
      <c r="AH1230" s="19" t="str">
        <f>IF(AND(מרקובחצי[[#This Row],[CycleNumber]]&lt;$B1231,SUM(מרקובחצי[[#This Row],[31]],Q1231)=2),1,"")</f>
        <v/>
      </c>
      <c r="AI1230" s="19" t="str">
        <f>IF(AND(מרקובחצי[[#This Row],[CycleNumber]]&lt;$B1231,SUM(U1230:U1231)=2),1,"")</f>
        <v/>
      </c>
      <c r="AJ1230" s="19" t="str">
        <f>IF(AND(מרקובחצי[[#This Row],[CycleNumber]]&lt;$B1231,SUM(מרקובחצי[[#This Row],[32]],O1231)=2),1,"")</f>
        <v/>
      </c>
      <c r="AK1230" s="19" t="str">
        <f>IF(AND(מרקובחצי[[#This Row],[CycleNumber]]&lt;$B1231,SUM(מרקובחצי[[#This Row],[32]],P1231)=2),1,"")</f>
        <v/>
      </c>
      <c r="AL1230" s="19" t="str">
        <f>IF(AND(מרקובחצי[[#This Row],[CycleNumber]]&lt;$B1231,SUM(מרקובחצי[[#This Row],[32]],Q1231)=2),1,"")</f>
        <v/>
      </c>
      <c r="AM1230" s="19" t="str">
        <f>IF(AND(מרקובחצי[[#This Row],[CycleNumber]]&lt;$B1231,SUM(V1230:V1231)=2),1,"")</f>
        <v/>
      </c>
      <c r="AN1230" s="19" t="str">
        <f>IF(AND(מרקובחצי[[#This Row],[CycleNumber]]&lt;$B1231,SUM(מרקובחצי[[#This Row],[33]],O1231)=2),1,"")</f>
        <v/>
      </c>
      <c r="AO1230" s="19" t="str">
        <f>IF(AND(מרקובחצי[[#This Row],[CycleNumber]]&lt;$B1231,SUM(מרקובחצי[[#This Row],[33]],P1231)=2),1,"")</f>
        <v/>
      </c>
      <c r="AP1230" s="19" t="str">
        <f>IF(AND(מרקובחצי[[#This Row],[CycleNumber]]&lt;$B1231,SUM(מרקובחצי[[#This Row],[33]],Q1231)=2),1,"")</f>
        <v/>
      </c>
      <c r="AQ1230" s="19" t="str">
        <f>IF(AND(מרקובחצי[[#This Row],[CycleNumber]]&lt;$B1231,SUM(W1230:W1231)=2),1,"")</f>
        <v/>
      </c>
      <c r="AR1230" s="19" t="str">
        <f>IF(AND(מרקובחצי[[#This Row],[CycleNumber]]&lt;$B1231,SUM(מרקובחצי[[#This Row],[12]],S1231)=2),1,"")</f>
        <v/>
      </c>
      <c r="AS1230" s="19">
        <f>IF(AND(מרקובחצי[[#This Row],[CycleNumber]]&lt;$B1231,SUM(מרקובחצי[[#This Row],[22]],V1231)=2),1,"")</f>
        <v>1</v>
      </c>
      <c r="AT1230" s="21">
        <f>SUM(מרקובחצי[[#This Row],[11]:[33]])</f>
        <v>1</v>
      </c>
    </row>
    <row r="1231" spans="1:46" ht="15.6" x14ac:dyDescent="0.25">
      <c r="A1231" s="19" t="s">
        <v>131</v>
      </c>
      <c r="B1231" s="19">
        <v>12</v>
      </c>
      <c r="C1231">
        <v>26</v>
      </c>
      <c r="D1231" s="19">
        <f>מרקובחצי[[#This Row],[LengthofCycle]]+1</f>
        <v>27</v>
      </c>
      <c r="E1231" t="str">
        <f>IF(IFERROR(LOOKUP(מרקובחצי[[#This Row],[ClientID]],קביעויות[הפלגה]),FALSE)=מרקובחצי[[#This Row],[ClientID]],1,"")</f>
        <v/>
      </c>
      <c r="F1231" t="str">
        <f>IF(IFERROR(LOOKUP(מרקובחצי[[#This Row],[ClientID]],סוגחציקבוע[S31]),FALSE)=מרקובחצי[[#This Row],[ClientID]],1,"")</f>
        <v/>
      </c>
      <c r="G1231" t="str">
        <f>IF(IFERROR(LOOKUP(מרקובחצי[[#This Row],[ClientID]],סוגחציקבוע[S32]),FALSE)=מרקובחצי[[#This Row],[ClientID]],1,"")</f>
        <v/>
      </c>
      <c r="H1231" t="str">
        <f>IF(IFERROR(LOOKUP(מרקובחצי[[#This Row],[ClientID]],סוגחציקבוע[S33]),FALSE)=מרקובחצי[[#This Row],[ClientID]],1,"")</f>
        <v/>
      </c>
      <c r="I1231">
        <f>IF(IFERROR(LOOKUP(מרקובחצי[[#This Row],[ClientID]],סוגחציקבוע[S32&amp;33]),FALSE)=מרקובחצי[[#This Row],[ClientID]],1,"")</f>
        <v>1</v>
      </c>
      <c r="J1231" s="19">
        <f>IF(SUM(מרקובחצי[[#This Row],[11]:[13]])=1,מרקובחצי[[#This Row],[עד ועד]],IF(SUM(R1230:T1231)=1,IF(מרקובחצי[[#This Row],[עד ועד]]&lt;J1230,מרקובחצי[[#This Row],[עד ועד]],J1230),J1230))</f>
        <v>27</v>
      </c>
      <c r="K1231" s="19">
        <f>IF(SUM(מרקובחצי[[#This Row],[11]:[13]])=1,מרקובחצי[[#This Row],[עד ועד]],IF(SUM(R1230:T1231)=1,IF(מרקובחצי[[#This Row],[עד ועד]]&gt;K1230,מרקובחצי[[#This Row],[עד ועד]],K1230),K1230))</f>
        <v>31</v>
      </c>
      <c r="L1231" s="19">
        <f>IF(AND(SUM(מרקובחצי[[#This Row],[31]:[33]])=1,SUM(U1230:W1230)=0),מרקובחצי[[#This Row],[מקס]]-מרקובחצי[[#This Row],[מינ]],"")</f>
        <v>4</v>
      </c>
      <c r="M123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31" s="19" t="str">
        <f t="shared" si="19"/>
        <v>S22</v>
      </c>
      <c r="O1231" s="19" t="str">
        <f>IF(מרקובחצי[[#This Row],[קבעה הפלגה?]]=1,"",IF(AND(מרקובחצי[[#This Row],[עד ועד]]&lt;29,OR(מרקובחצי[[#This Row],[CycleNumber]]=1,AND(U1230=1,OR(מרקובחצי[[#This Row],[עד ועד]]&lt;J1230,מרקובחצי[[#This Row],[עד ועד]]&gt;K1230)),AND(V1230=1,מרקובחצי[[#This Row],[עד ועד]]&lt;J1230),W1230=1)),1,""))</f>
        <v/>
      </c>
      <c r="P1231" s="19" t="str">
        <f>IF(מרקובחצי[[#This Row],[קבעה הפלגה?]]=1,"",IF(AND(מרקובחצי[[#This Row],[עד ועד]]&gt;28,מרקובחצי[[#This Row],[עד ועד]]&lt;32,OR(מרקובחצי[[#This Row],[CycleNumber]]=1,AND(U1230=1),AND(V1230=1,OR(מרקובחצי[[#This Row],[עד ועד]]&lt;J1230,מרקובחצי[[#This Row],[עד ועד]]&gt;K1230)),W1230=1)),1,""))</f>
        <v/>
      </c>
      <c r="Q1231" s="19" t="str">
        <f>IF(מרקובחצי[[#This Row],[קבעה הפלגה?]]=1,"",IF(AND(מרקובחצי[[#This Row],[עד ועד]]&gt;31,OR(מרקובחצי[[#This Row],[CycleNumber]]=1,AND(U1230=1),AND(V1230=1,מרקובחצי[[#This Row],[עד ועד]]&gt;K1230),AND(W1230=1,OR(מרקובחצי[[#This Row],[עד ועד]]&gt;K1230,מרקובחצי[[#This Row],[עד ועד]]&lt;J1230)))),1,""))</f>
        <v/>
      </c>
      <c r="R1231" s="19" t="str">
        <f>IF(מרקובחצי[[#This Row],[CycleNumber]]&gt;1,IF(AND(O1230=1,מרקובחצי[[#This Row],[עד ועד]]&lt;29),1,""),"")</f>
        <v/>
      </c>
      <c r="S1231" s="19" t="str">
        <f>IF(מרקובחצי[[#This Row],[CycleNumber]]&gt;1,IF(OR(AND(O1230=1,מרקובחצי[[#This Row],[עד ועד]]&gt;28),AND(P1230=1),AND(Q1230=1,מרקובחצי[[#This Row],[עד ועד]]&lt;32)),1,""),"")</f>
        <v/>
      </c>
      <c r="T1231" s="19" t="str">
        <f>IF(מרקובחצי[[#This Row],[CycleNumber]]&gt;1,IF(AND(Q1230=1,מרקובחצי[[#This Row],[עד ועד]]&gt;31),1,""),"")</f>
        <v/>
      </c>
      <c r="U1231" s="19" t="str">
        <f>IF(מרקובחצי[[#This Row],[CycleNumber]]&gt;1,IF(AND(R1230=1,מרקובחצי[[#This Row],[עד ועד]]&lt;29),1,IF(AND(U1230=1,NOT(OR(מרקובחצי[[#This Row],[עד ועד]]&lt;J1230,מרקובחצי[[#This Row],[עד ועד]]&gt;K1230))),1,"")),"")</f>
        <v/>
      </c>
      <c r="V1231" s="19">
        <f>IF(מרקובחצי[[#This Row],[CycleNumber]]&gt;1,IF(AND(SUM(R1230:T1230)=1,מרקובחצי[[#This Row],[עד ועד]]&gt;28,מרקובחצי[[#This Row],[עד ועד]]&lt;32),1,IF(OR(S1230=1,AND(R1230=1,מרקובחצי[[#This Row],[עד ועד]]&gt;28),AND(T1230=1,מרקובחצי[[#This Row],[עד ועד]]&lt;32)),1,IF(AND(V1230=1,NOT(OR(מרקובחצי[[#This Row],[עד ועד]]&lt;J1230,מרקובחצי[[#This Row],[עד ועד]]&gt;K1230))),1,""))),"")</f>
        <v>1</v>
      </c>
      <c r="W1231" s="19" t="str">
        <f>IF(מרקובחצי[[#This Row],[CycleNumber]]&gt;1,IF(AND(T1230=1,מרקובחצי[[#This Row],[עד ועד]]&gt;31),1,IF(AND(W1230=1,NOT(OR(מרקובחצי[[#This Row],[עד ועד]]&lt;J1230,מרקובחצי[[#This Row],[עד ועד]]&gt;K1230))),1,"")),"")</f>
        <v/>
      </c>
      <c r="X1231" s="19" t="str">
        <f>IF(AND(מרקובחצי[[#This Row],[CycleNumber]]&lt;$B1232,SUM(מרקובחצי[[#This Row],[11]],R1232)=2),1,"")</f>
        <v/>
      </c>
      <c r="Y1231" s="19" t="str">
        <f>IF(AND(מרקובחצי[[#This Row],[CycleNumber]]&lt;$B1232,SUM(מרקובחצי[[#This Row],[11]],S1232)=2),1,"")</f>
        <v/>
      </c>
      <c r="Z1231" s="19" t="str">
        <f>IF(AND(מרקובחצי[[#This Row],[CycleNumber]]&lt;$B1232,SUM(מרקובחצי[[#This Row],[13]],S1232)=2),1,"")</f>
        <v/>
      </c>
      <c r="AA1231" s="19" t="str">
        <f>IF(AND(מרקובחצי[[#This Row],[CycleNumber]]&lt;$B1232,SUM(מרקובחצי[[#This Row],[13]],T1232)=2),1,"")</f>
        <v/>
      </c>
      <c r="AB1231" s="19" t="str">
        <f>IF(AND(מרקובחצי[[#This Row],[CycleNumber]]&lt;$B1232,SUM(מרקובחצי[[#This Row],[21]],U1232)=2),1,"")</f>
        <v/>
      </c>
      <c r="AC1231" s="19" t="str">
        <f>IF(AND(מרקובחצי[[#This Row],[CycleNumber]]&lt;$B1232,SUM(מרקובחצי[[#This Row],[21]],V1232)=2),1,"")</f>
        <v/>
      </c>
      <c r="AD1231" s="19" t="str">
        <f>IF(AND(מרקובחצי[[#This Row],[CycleNumber]]&lt;$B1232,SUM(מרקובחצי[[#This Row],[23]],V1232)=2),1,"")</f>
        <v/>
      </c>
      <c r="AE1231" s="19" t="str">
        <f>IF(AND(מרקובחצי[[#This Row],[CycleNumber]]&lt;$B1232,SUM(מרקובחצי[[#This Row],[23]],W1232)=2),1,"")</f>
        <v/>
      </c>
      <c r="AF1231" s="19" t="str">
        <f>IF(AND(מרקובחצי[[#This Row],[CycleNumber]]&lt;$B1232,SUM(מרקובחצי[[#This Row],[31]],O1232)=2),1,"")</f>
        <v/>
      </c>
      <c r="AG1231" s="19" t="str">
        <f>IF(AND(מרקובחצי[[#This Row],[CycleNumber]]&lt;$B1232,SUM(מרקובחצי[[#This Row],[31]],P1232)=2),1,"")</f>
        <v/>
      </c>
      <c r="AH1231" s="19" t="str">
        <f>IF(AND(מרקובחצי[[#This Row],[CycleNumber]]&lt;$B1232,SUM(מרקובחצי[[#This Row],[31]],Q1232)=2),1,"")</f>
        <v/>
      </c>
      <c r="AI1231" s="19" t="str">
        <f>IF(AND(מרקובחצי[[#This Row],[CycleNumber]]&lt;$B1232,SUM(U1231:U1232)=2),1,"")</f>
        <v/>
      </c>
      <c r="AJ1231" s="19" t="str">
        <f>IF(AND(מרקובחצי[[#This Row],[CycleNumber]]&lt;$B1232,SUM(מרקובחצי[[#This Row],[32]],O1232)=2),1,"")</f>
        <v/>
      </c>
      <c r="AK1231" s="19" t="str">
        <f>IF(AND(מרקובחצי[[#This Row],[CycleNumber]]&lt;$B1232,SUM(מרקובחצי[[#This Row],[32]],P1232)=2),1,"")</f>
        <v/>
      </c>
      <c r="AL1231" s="19" t="str">
        <f>IF(AND(מרקובחצי[[#This Row],[CycleNumber]]&lt;$B1232,SUM(מרקובחצי[[#This Row],[32]],Q1232)=2),1,"")</f>
        <v/>
      </c>
      <c r="AM1231" s="19" t="str">
        <f>IF(AND(מרקובחצי[[#This Row],[CycleNumber]]&lt;$B1232,SUM(V1231:V1232)=2),1,"")</f>
        <v/>
      </c>
      <c r="AN1231" s="19" t="str">
        <f>IF(AND(מרקובחצי[[#This Row],[CycleNumber]]&lt;$B1232,SUM(מרקובחצי[[#This Row],[33]],O1232)=2),1,"")</f>
        <v/>
      </c>
      <c r="AO1231" s="19" t="str">
        <f>IF(AND(מרקובחצי[[#This Row],[CycleNumber]]&lt;$B1232,SUM(מרקובחצי[[#This Row],[33]],P1232)=2),1,"")</f>
        <v/>
      </c>
      <c r="AP1231" s="19" t="str">
        <f>IF(AND(מרקובחצי[[#This Row],[CycleNumber]]&lt;$B1232,SUM(מרקובחצי[[#This Row],[33]],Q1232)=2),1,"")</f>
        <v/>
      </c>
      <c r="AQ1231" s="19" t="str">
        <f>IF(AND(מרקובחצי[[#This Row],[CycleNumber]]&lt;$B1232,SUM(W1231:W1232)=2),1,"")</f>
        <v/>
      </c>
      <c r="AR1231" s="19" t="str">
        <f>IF(AND(מרקובחצי[[#This Row],[CycleNumber]]&lt;$B1232,SUM(מרקובחצי[[#This Row],[12]],S1232)=2),1,"")</f>
        <v/>
      </c>
      <c r="AS1231" s="19" t="str">
        <f>IF(AND(מרקובחצי[[#This Row],[CycleNumber]]&lt;$B1232,SUM(מרקובחצי[[#This Row],[22]],V1232)=2),1,"")</f>
        <v/>
      </c>
      <c r="AT1231" s="21">
        <f>SUM(מרקובחצי[[#This Row],[11]:[33]])</f>
        <v>1</v>
      </c>
    </row>
    <row r="1232" spans="1:46" ht="15.6" x14ac:dyDescent="0.25">
      <c r="A1232" s="19" t="s">
        <v>133</v>
      </c>
      <c r="B1232" s="19">
        <v>1</v>
      </c>
      <c r="C1232">
        <v>36</v>
      </c>
      <c r="D1232" s="19">
        <f>מרקובחצי[[#This Row],[LengthofCycle]]+1</f>
        <v>37</v>
      </c>
      <c r="E1232" t="str">
        <f>IF(IFERROR(LOOKUP(מרקובחצי[[#This Row],[ClientID]],קביעויות[הפלגה]),FALSE)=מרקובחצי[[#This Row],[ClientID]],1,"")</f>
        <v/>
      </c>
      <c r="F1232" t="str">
        <f>IF(IFERROR(LOOKUP(מרקובחצי[[#This Row],[ClientID]],סוגחציקבוע[S31]),FALSE)=מרקובחצי[[#This Row],[ClientID]],1,"")</f>
        <v/>
      </c>
      <c r="G1232" t="str">
        <f>IF(IFERROR(LOOKUP(מרקובחצי[[#This Row],[ClientID]],סוגחציקבוע[S32]),FALSE)=מרקובחצי[[#This Row],[ClientID]],1,"")</f>
        <v/>
      </c>
      <c r="H1232" t="str">
        <f>IF(IFERROR(LOOKUP(מרקובחצי[[#This Row],[ClientID]],סוגחציקבוע[S33]),FALSE)=מרקובחצי[[#This Row],[ClientID]],1,"")</f>
        <v/>
      </c>
      <c r="I1232">
        <f>IF(IFERROR(LOOKUP(מרקובחצי[[#This Row],[ClientID]],סוגחציקבוע[S32&amp;33]),FALSE)=מרקובחצי[[#This Row],[ClientID]],1,"")</f>
        <v>1</v>
      </c>
      <c r="J1232" s="19">
        <f>IF(SUM(מרקובחצי[[#This Row],[11]:[13]])=1,מרקובחצי[[#This Row],[עד ועד]],IF(SUM(R1231:T1232)=1,IF(מרקובחצי[[#This Row],[עד ועד]]&lt;J1231,מרקובחצי[[#This Row],[עד ועד]],J1231),J1231))</f>
        <v>37</v>
      </c>
      <c r="K1232" s="19">
        <f>IF(SUM(מרקובחצי[[#This Row],[11]:[13]])=1,מרקובחצי[[#This Row],[עד ועד]],IF(SUM(R1231:T1232)=1,IF(מרקובחצי[[#This Row],[עד ועד]]&gt;K1231,מרקובחצי[[#This Row],[עד ועד]],K1231),K1231))</f>
        <v>37</v>
      </c>
      <c r="L1232" s="19" t="str">
        <f>IF(AND(SUM(מרקובחצי[[#This Row],[31]:[33]])=1,SUM(U1231:W1231)=0),מרקובחצי[[#This Row],[מקס]]-מרקובחצי[[#This Row],[מינ]],"")</f>
        <v/>
      </c>
      <c r="M123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232" s="19" t="str">
        <f t="shared" si="19"/>
        <v>S32</v>
      </c>
      <c r="O1232" s="19" t="str">
        <f>IF(מרקובחצי[[#This Row],[קבעה הפלגה?]]=1,"",IF(AND(מרקובחצי[[#This Row],[עד ועד]]&lt;29,OR(מרקובחצי[[#This Row],[CycleNumber]]=1,AND(U1231=1,OR(מרקובחצי[[#This Row],[עד ועד]]&lt;J1231,מרקובחצי[[#This Row],[עד ועד]]&gt;K1231)),AND(V1231=1,מרקובחצי[[#This Row],[עד ועד]]&lt;J1231),W1231=1)),1,""))</f>
        <v/>
      </c>
      <c r="P1232" s="19" t="str">
        <f>IF(מרקובחצי[[#This Row],[קבעה הפלגה?]]=1,"",IF(AND(מרקובחצי[[#This Row],[עד ועד]]&gt;28,מרקובחצי[[#This Row],[עד ועד]]&lt;32,OR(מרקובחצי[[#This Row],[CycleNumber]]=1,AND(U1231=1),AND(V1231=1,OR(מרקובחצי[[#This Row],[עד ועד]]&lt;J1231,מרקובחצי[[#This Row],[עד ועד]]&gt;K1231)),W1231=1)),1,""))</f>
        <v/>
      </c>
      <c r="Q1232" s="19">
        <f>IF(מרקובחצי[[#This Row],[קבעה הפלגה?]]=1,"",IF(AND(מרקובחצי[[#This Row],[עד ועד]]&gt;31,OR(מרקובחצי[[#This Row],[CycleNumber]]=1,AND(U1231=1),AND(V1231=1,מרקובחצי[[#This Row],[עד ועד]]&gt;K1231),AND(W1231=1,OR(מרקובחצי[[#This Row],[עד ועד]]&gt;K1231,מרקובחצי[[#This Row],[עד ועד]]&lt;J1231)))),1,""))</f>
        <v>1</v>
      </c>
      <c r="R1232" s="19" t="str">
        <f>IF(מרקובחצי[[#This Row],[CycleNumber]]&gt;1,IF(AND(O1231=1,מרקובחצי[[#This Row],[עד ועד]]&lt;29),1,""),"")</f>
        <v/>
      </c>
      <c r="S1232" s="19" t="str">
        <f>IF(מרקובחצי[[#This Row],[CycleNumber]]&gt;1,IF(OR(AND(O1231=1,מרקובחצי[[#This Row],[עד ועד]]&gt;28),AND(P1231=1),AND(Q1231=1,מרקובחצי[[#This Row],[עד ועד]]&lt;32)),1,""),"")</f>
        <v/>
      </c>
      <c r="T1232" s="19" t="str">
        <f>IF(מרקובחצי[[#This Row],[CycleNumber]]&gt;1,IF(AND(Q1231=1,מרקובחצי[[#This Row],[עד ועד]]&gt;31),1,""),"")</f>
        <v/>
      </c>
      <c r="U1232" s="19" t="str">
        <f>IF(מרקובחצי[[#This Row],[CycleNumber]]&gt;1,IF(AND(R1231=1,מרקובחצי[[#This Row],[עד ועד]]&lt;29),1,IF(AND(U1231=1,NOT(OR(מרקובחצי[[#This Row],[עד ועד]]&lt;J1231,מרקובחצי[[#This Row],[עד ועד]]&gt;K1231))),1,"")),"")</f>
        <v/>
      </c>
      <c r="V1232" s="19" t="str">
        <f>IF(מרקובחצי[[#This Row],[CycleNumber]]&gt;1,IF(AND(SUM(R1231:T1231)=1,מרקובחצי[[#This Row],[עד ועד]]&gt;28,מרקובחצי[[#This Row],[עד ועד]]&lt;32),1,IF(OR(S1231=1,AND(R1231=1,מרקובחצי[[#This Row],[עד ועד]]&gt;28),AND(T1231=1,מרקובחצי[[#This Row],[עד ועד]]&lt;32)),1,IF(AND(V1231=1,NOT(OR(מרקובחצי[[#This Row],[עד ועד]]&lt;J1231,מרקובחצי[[#This Row],[עד ועד]]&gt;K1231))),1,""))),"")</f>
        <v/>
      </c>
      <c r="W1232" s="19" t="str">
        <f>IF(מרקובחצי[[#This Row],[CycleNumber]]&gt;1,IF(AND(T1231=1,מרקובחצי[[#This Row],[עד ועד]]&gt;31),1,IF(AND(W1231=1,NOT(OR(מרקובחצי[[#This Row],[עד ועד]]&lt;J1231,מרקובחצי[[#This Row],[עד ועד]]&gt;K1231))),1,"")),"")</f>
        <v/>
      </c>
      <c r="X1232" s="19" t="str">
        <f>IF(AND(מרקובחצי[[#This Row],[CycleNumber]]&lt;$B1233,SUM(מרקובחצי[[#This Row],[11]],R1233)=2),1,"")</f>
        <v/>
      </c>
      <c r="Y1232" s="19" t="str">
        <f>IF(AND(מרקובחצי[[#This Row],[CycleNumber]]&lt;$B1233,SUM(מרקובחצי[[#This Row],[11]],S1233)=2),1,"")</f>
        <v/>
      </c>
      <c r="Z1232" s="19">
        <f>IF(AND(מרקובחצי[[#This Row],[CycleNumber]]&lt;$B1233,SUM(מרקובחצי[[#This Row],[13]],S1233)=2),1,"")</f>
        <v>1</v>
      </c>
      <c r="AA1232" s="19" t="str">
        <f>IF(AND(מרקובחצי[[#This Row],[CycleNumber]]&lt;$B1233,SUM(מרקובחצי[[#This Row],[13]],T1233)=2),1,"")</f>
        <v/>
      </c>
      <c r="AB1232" s="19" t="str">
        <f>IF(AND(מרקובחצי[[#This Row],[CycleNumber]]&lt;$B1233,SUM(מרקובחצי[[#This Row],[21]],U1233)=2),1,"")</f>
        <v/>
      </c>
      <c r="AC1232" s="19" t="str">
        <f>IF(AND(מרקובחצי[[#This Row],[CycleNumber]]&lt;$B1233,SUM(מרקובחצי[[#This Row],[21]],V1233)=2),1,"")</f>
        <v/>
      </c>
      <c r="AD1232" s="19" t="str">
        <f>IF(AND(מרקובחצי[[#This Row],[CycleNumber]]&lt;$B1233,SUM(מרקובחצי[[#This Row],[23]],V1233)=2),1,"")</f>
        <v/>
      </c>
      <c r="AE1232" s="19" t="str">
        <f>IF(AND(מרקובחצי[[#This Row],[CycleNumber]]&lt;$B1233,SUM(מרקובחצי[[#This Row],[23]],W1233)=2),1,"")</f>
        <v/>
      </c>
      <c r="AF1232" s="19" t="str">
        <f>IF(AND(מרקובחצי[[#This Row],[CycleNumber]]&lt;$B1233,SUM(מרקובחצי[[#This Row],[31]],O1233)=2),1,"")</f>
        <v/>
      </c>
      <c r="AG1232" s="19" t="str">
        <f>IF(AND(מרקובחצי[[#This Row],[CycleNumber]]&lt;$B1233,SUM(מרקובחצי[[#This Row],[31]],P1233)=2),1,"")</f>
        <v/>
      </c>
      <c r="AH1232" s="19" t="str">
        <f>IF(AND(מרקובחצי[[#This Row],[CycleNumber]]&lt;$B1233,SUM(מרקובחצי[[#This Row],[31]],Q1233)=2),1,"")</f>
        <v/>
      </c>
      <c r="AI1232" s="19" t="str">
        <f>IF(AND(מרקובחצי[[#This Row],[CycleNumber]]&lt;$B1233,SUM(U1232:U1233)=2),1,"")</f>
        <v/>
      </c>
      <c r="AJ1232" s="19" t="str">
        <f>IF(AND(מרקובחצי[[#This Row],[CycleNumber]]&lt;$B1233,SUM(מרקובחצי[[#This Row],[32]],O1233)=2),1,"")</f>
        <v/>
      </c>
      <c r="AK1232" s="19" t="str">
        <f>IF(AND(מרקובחצי[[#This Row],[CycleNumber]]&lt;$B1233,SUM(מרקובחצי[[#This Row],[32]],P1233)=2),1,"")</f>
        <v/>
      </c>
      <c r="AL1232" s="19" t="str">
        <f>IF(AND(מרקובחצי[[#This Row],[CycleNumber]]&lt;$B1233,SUM(מרקובחצי[[#This Row],[32]],Q1233)=2),1,"")</f>
        <v/>
      </c>
      <c r="AM1232" s="19" t="str">
        <f>IF(AND(מרקובחצי[[#This Row],[CycleNumber]]&lt;$B1233,SUM(V1232:V1233)=2),1,"")</f>
        <v/>
      </c>
      <c r="AN1232" s="19" t="str">
        <f>IF(AND(מרקובחצי[[#This Row],[CycleNumber]]&lt;$B1233,SUM(מרקובחצי[[#This Row],[33]],O1233)=2),1,"")</f>
        <v/>
      </c>
      <c r="AO1232" s="19" t="str">
        <f>IF(AND(מרקובחצי[[#This Row],[CycleNumber]]&lt;$B1233,SUM(מרקובחצי[[#This Row],[33]],P1233)=2),1,"")</f>
        <v/>
      </c>
      <c r="AP1232" s="19" t="str">
        <f>IF(AND(מרקובחצי[[#This Row],[CycleNumber]]&lt;$B1233,SUM(מרקובחצי[[#This Row],[33]],Q1233)=2),1,"")</f>
        <v/>
      </c>
      <c r="AQ1232" s="19" t="str">
        <f>IF(AND(מרקובחצי[[#This Row],[CycleNumber]]&lt;$B1233,SUM(W1232:W1233)=2),1,"")</f>
        <v/>
      </c>
      <c r="AR1232" s="19" t="str">
        <f>IF(AND(מרקובחצי[[#This Row],[CycleNumber]]&lt;$B1233,SUM(מרקובחצי[[#This Row],[12]],S1233)=2),1,"")</f>
        <v/>
      </c>
      <c r="AS1232" s="19" t="str">
        <f>IF(AND(מרקובחצי[[#This Row],[CycleNumber]]&lt;$B1233,SUM(מרקובחצי[[#This Row],[22]],V1233)=2),1,"")</f>
        <v/>
      </c>
      <c r="AT1232" s="21">
        <f>SUM(מרקובחצי[[#This Row],[11]:[33]])</f>
        <v>1</v>
      </c>
    </row>
    <row r="1233" spans="1:46" ht="15.6" x14ac:dyDescent="0.25">
      <c r="A1233" s="19" t="s">
        <v>133</v>
      </c>
      <c r="B1233" s="19">
        <v>2</v>
      </c>
      <c r="C1233">
        <v>29</v>
      </c>
      <c r="D1233" s="19">
        <f>מרקובחצי[[#This Row],[LengthofCycle]]+1</f>
        <v>30</v>
      </c>
      <c r="E1233" t="str">
        <f>IF(IFERROR(LOOKUP(מרקובחצי[[#This Row],[ClientID]],קביעויות[הפלגה]),FALSE)=מרקובחצי[[#This Row],[ClientID]],1,"")</f>
        <v/>
      </c>
      <c r="F1233" t="str">
        <f>IF(IFERROR(LOOKUP(מרקובחצי[[#This Row],[ClientID]],סוגחציקבוע[S31]),FALSE)=מרקובחצי[[#This Row],[ClientID]],1,"")</f>
        <v/>
      </c>
      <c r="G1233" t="str">
        <f>IF(IFERROR(LOOKUP(מרקובחצי[[#This Row],[ClientID]],סוגחציקבוע[S32]),FALSE)=מרקובחצי[[#This Row],[ClientID]],1,"")</f>
        <v/>
      </c>
      <c r="H1233" t="str">
        <f>IF(IFERROR(LOOKUP(מרקובחצי[[#This Row],[ClientID]],סוגחציקבוע[S33]),FALSE)=מרקובחצי[[#This Row],[ClientID]],1,"")</f>
        <v/>
      </c>
      <c r="I1233">
        <f>IF(IFERROR(LOOKUP(מרקובחצי[[#This Row],[ClientID]],סוגחציקבוע[S32&amp;33]),FALSE)=מרקובחצי[[#This Row],[ClientID]],1,"")</f>
        <v>1</v>
      </c>
      <c r="J1233" s="19">
        <f>IF(SUM(מרקובחצי[[#This Row],[11]:[13]])=1,מרקובחצי[[#This Row],[עד ועד]],IF(SUM(R1232:T1233)=1,IF(מרקובחצי[[#This Row],[עד ועד]]&lt;J1232,מרקובחצי[[#This Row],[עד ועד]],J1232),J1232))</f>
        <v>30</v>
      </c>
      <c r="K1233" s="19">
        <f>IF(SUM(מרקובחצי[[#This Row],[11]:[13]])=1,מרקובחצי[[#This Row],[עד ועד]],IF(SUM(R1232:T1233)=1,IF(מרקובחצי[[#This Row],[עד ועד]]&gt;K1232,מרקובחצי[[#This Row],[עד ועד]],K1232),K1232))</f>
        <v>37</v>
      </c>
      <c r="L1233" s="19" t="str">
        <f>IF(AND(SUM(מרקובחצי[[#This Row],[31]:[33]])=1,SUM(U1232:W1232)=0),מרקובחצי[[#This Row],[מקס]]-מרקובחצי[[#This Row],[מינ]],"")</f>
        <v/>
      </c>
      <c r="M123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233" s="19" t="str">
        <f t="shared" si="19"/>
        <v>S13</v>
      </c>
      <c r="O1233" s="19" t="str">
        <f>IF(מרקובחצי[[#This Row],[קבעה הפלגה?]]=1,"",IF(AND(מרקובחצי[[#This Row],[עד ועד]]&lt;29,OR(מרקובחצי[[#This Row],[CycleNumber]]=1,AND(U1232=1,OR(מרקובחצי[[#This Row],[עד ועד]]&lt;J1232,מרקובחצי[[#This Row],[עד ועד]]&gt;K1232)),AND(V1232=1,מרקובחצי[[#This Row],[עד ועד]]&lt;J1232),W1232=1)),1,""))</f>
        <v/>
      </c>
      <c r="P1233" s="19" t="str">
        <f>IF(מרקובחצי[[#This Row],[קבעה הפלגה?]]=1,"",IF(AND(מרקובחצי[[#This Row],[עד ועד]]&gt;28,מרקובחצי[[#This Row],[עד ועד]]&lt;32,OR(מרקובחצי[[#This Row],[CycleNumber]]=1,AND(U1232=1),AND(V1232=1,OR(מרקובחצי[[#This Row],[עד ועד]]&lt;J1232,מרקובחצי[[#This Row],[עד ועד]]&gt;K1232)),W1232=1)),1,""))</f>
        <v/>
      </c>
      <c r="Q1233" s="19" t="str">
        <f>IF(מרקובחצי[[#This Row],[קבעה הפלגה?]]=1,"",IF(AND(מרקובחצי[[#This Row],[עד ועד]]&gt;31,OR(מרקובחצי[[#This Row],[CycleNumber]]=1,AND(U1232=1),AND(V1232=1,מרקובחצי[[#This Row],[עד ועד]]&gt;K1232),AND(W1232=1,OR(מרקובחצי[[#This Row],[עד ועד]]&gt;K1232,מרקובחצי[[#This Row],[עד ועד]]&lt;J1232)))),1,""))</f>
        <v/>
      </c>
      <c r="R1233" s="19" t="str">
        <f>IF(מרקובחצי[[#This Row],[CycleNumber]]&gt;1,IF(AND(O1232=1,מרקובחצי[[#This Row],[עד ועד]]&lt;29),1,""),"")</f>
        <v/>
      </c>
      <c r="S1233" s="19">
        <f>IF(מרקובחצי[[#This Row],[CycleNumber]]&gt;1,IF(OR(AND(O1232=1,מרקובחצי[[#This Row],[עד ועד]]&gt;28),AND(P1232=1),AND(Q1232=1,מרקובחצי[[#This Row],[עד ועד]]&lt;32)),1,""),"")</f>
        <v>1</v>
      </c>
      <c r="T1233" s="19" t="str">
        <f>IF(מרקובחצי[[#This Row],[CycleNumber]]&gt;1,IF(AND(Q1232=1,מרקובחצי[[#This Row],[עד ועד]]&gt;31),1,""),"")</f>
        <v/>
      </c>
      <c r="U1233" s="19" t="str">
        <f>IF(מרקובחצי[[#This Row],[CycleNumber]]&gt;1,IF(AND(R1232=1,מרקובחצי[[#This Row],[עד ועד]]&lt;29),1,IF(AND(U1232=1,NOT(OR(מרקובחצי[[#This Row],[עד ועד]]&lt;J1232,מרקובחצי[[#This Row],[עד ועד]]&gt;K1232))),1,"")),"")</f>
        <v/>
      </c>
      <c r="V1233" s="19" t="str">
        <f>IF(מרקובחצי[[#This Row],[CycleNumber]]&gt;1,IF(AND(SUM(R1232:T1232)=1,מרקובחצי[[#This Row],[עד ועד]]&gt;28,מרקובחצי[[#This Row],[עד ועד]]&lt;32),1,IF(OR(S1232=1,AND(R1232=1,מרקובחצי[[#This Row],[עד ועד]]&gt;28),AND(T1232=1,מרקובחצי[[#This Row],[עד ועד]]&lt;32)),1,IF(AND(V1232=1,NOT(OR(מרקובחצי[[#This Row],[עד ועד]]&lt;J1232,מרקובחצי[[#This Row],[עד ועד]]&gt;K1232))),1,""))),"")</f>
        <v/>
      </c>
      <c r="W1233" s="19" t="str">
        <f>IF(מרקובחצי[[#This Row],[CycleNumber]]&gt;1,IF(AND(T1232=1,מרקובחצי[[#This Row],[עד ועד]]&gt;31),1,IF(AND(W1232=1,NOT(OR(מרקובחצי[[#This Row],[עד ועד]]&lt;J1232,מרקובחצי[[#This Row],[עד ועד]]&gt;K1232))),1,"")),"")</f>
        <v/>
      </c>
      <c r="X1233" s="19" t="str">
        <f>IF(AND(מרקובחצי[[#This Row],[CycleNumber]]&lt;$B1234,SUM(מרקובחצי[[#This Row],[11]],R1234)=2),1,"")</f>
        <v/>
      </c>
      <c r="Y1233" s="19" t="str">
        <f>IF(AND(מרקובחצי[[#This Row],[CycleNumber]]&lt;$B1234,SUM(מרקובחצי[[#This Row],[11]],S1234)=2),1,"")</f>
        <v/>
      </c>
      <c r="Z1233" s="19" t="str">
        <f>IF(AND(מרקובחצי[[#This Row],[CycleNumber]]&lt;$B1234,SUM(מרקובחצי[[#This Row],[13]],S1234)=2),1,"")</f>
        <v/>
      </c>
      <c r="AA1233" s="19" t="str">
        <f>IF(AND(מרקובחצי[[#This Row],[CycleNumber]]&lt;$B1234,SUM(מרקובחצי[[#This Row],[13]],T1234)=2),1,"")</f>
        <v/>
      </c>
      <c r="AB1233" s="19" t="str">
        <f>IF(AND(מרקובחצי[[#This Row],[CycleNumber]]&lt;$B1234,SUM(מרקובחצי[[#This Row],[21]],U1234)=2),1,"")</f>
        <v/>
      </c>
      <c r="AC1233" s="19" t="str">
        <f>IF(AND(מרקובחצי[[#This Row],[CycleNumber]]&lt;$B1234,SUM(מרקובחצי[[#This Row],[21]],V1234)=2),1,"")</f>
        <v/>
      </c>
      <c r="AD1233" s="19" t="str">
        <f>IF(AND(מרקובחצי[[#This Row],[CycleNumber]]&lt;$B1234,SUM(מרקובחצי[[#This Row],[23]],V1234)=2),1,"")</f>
        <v/>
      </c>
      <c r="AE1233" s="19" t="str">
        <f>IF(AND(מרקובחצי[[#This Row],[CycleNumber]]&lt;$B1234,SUM(מרקובחצי[[#This Row],[23]],W1234)=2),1,"")</f>
        <v/>
      </c>
      <c r="AF1233" s="19" t="str">
        <f>IF(AND(מרקובחצי[[#This Row],[CycleNumber]]&lt;$B1234,SUM(מרקובחצי[[#This Row],[31]],O1234)=2),1,"")</f>
        <v/>
      </c>
      <c r="AG1233" s="19" t="str">
        <f>IF(AND(מרקובחצי[[#This Row],[CycleNumber]]&lt;$B1234,SUM(מרקובחצי[[#This Row],[31]],P1234)=2),1,"")</f>
        <v/>
      </c>
      <c r="AH1233" s="19" t="str">
        <f>IF(AND(מרקובחצי[[#This Row],[CycleNumber]]&lt;$B1234,SUM(מרקובחצי[[#This Row],[31]],Q1234)=2),1,"")</f>
        <v/>
      </c>
      <c r="AI1233" s="19" t="str">
        <f>IF(AND(מרקובחצי[[#This Row],[CycleNumber]]&lt;$B1234,SUM(U1233:U1234)=2),1,"")</f>
        <v/>
      </c>
      <c r="AJ1233" s="19" t="str">
        <f>IF(AND(מרקובחצי[[#This Row],[CycleNumber]]&lt;$B1234,SUM(מרקובחצי[[#This Row],[32]],O1234)=2),1,"")</f>
        <v/>
      </c>
      <c r="AK1233" s="19" t="str">
        <f>IF(AND(מרקובחצי[[#This Row],[CycleNumber]]&lt;$B1234,SUM(מרקובחצי[[#This Row],[32]],P1234)=2),1,"")</f>
        <v/>
      </c>
      <c r="AL1233" s="19" t="str">
        <f>IF(AND(מרקובחצי[[#This Row],[CycleNumber]]&lt;$B1234,SUM(מרקובחצי[[#This Row],[32]],Q1234)=2),1,"")</f>
        <v/>
      </c>
      <c r="AM1233" s="19" t="str">
        <f>IF(AND(מרקובחצי[[#This Row],[CycleNumber]]&lt;$B1234,SUM(V1233:V1234)=2),1,"")</f>
        <v/>
      </c>
      <c r="AN1233" s="19" t="str">
        <f>IF(AND(מרקובחצי[[#This Row],[CycleNumber]]&lt;$B1234,SUM(מרקובחצי[[#This Row],[33]],O1234)=2),1,"")</f>
        <v/>
      </c>
      <c r="AO1233" s="19" t="str">
        <f>IF(AND(מרקובחצי[[#This Row],[CycleNumber]]&lt;$B1234,SUM(מרקובחצי[[#This Row],[33]],P1234)=2),1,"")</f>
        <v/>
      </c>
      <c r="AP1233" s="19" t="str">
        <f>IF(AND(מרקובחצי[[#This Row],[CycleNumber]]&lt;$B1234,SUM(מרקובחצי[[#This Row],[33]],Q1234)=2),1,"")</f>
        <v/>
      </c>
      <c r="AQ1233" s="19" t="str">
        <f>IF(AND(מרקובחצי[[#This Row],[CycleNumber]]&lt;$B1234,SUM(W1233:W1234)=2),1,"")</f>
        <v/>
      </c>
      <c r="AR1233" s="19" t="str">
        <f>IF(AND(מרקובחצי[[#This Row],[CycleNumber]]&lt;$B1234,SUM(מרקובחצי[[#This Row],[12]],S1234)=2),1,"")</f>
        <v/>
      </c>
      <c r="AS1233" s="19">
        <f>IF(AND(מרקובחצי[[#This Row],[CycleNumber]]&lt;$B1234,SUM(מרקובחצי[[#This Row],[22]],V1234)=2),1,"")</f>
        <v>1</v>
      </c>
      <c r="AT1233" s="21">
        <f>SUM(מרקובחצי[[#This Row],[11]:[33]])</f>
        <v>1</v>
      </c>
    </row>
    <row r="1234" spans="1:46" ht="15.6" x14ac:dyDescent="0.25">
      <c r="A1234" s="19" t="s">
        <v>133</v>
      </c>
      <c r="B1234" s="19">
        <v>3</v>
      </c>
      <c r="C1234">
        <v>38</v>
      </c>
      <c r="D1234" s="19">
        <f>מרקובחצי[[#This Row],[LengthofCycle]]+1</f>
        <v>39</v>
      </c>
      <c r="E1234" t="str">
        <f>IF(IFERROR(LOOKUP(מרקובחצי[[#This Row],[ClientID]],קביעויות[הפלגה]),FALSE)=מרקובחצי[[#This Row],[ClientID]],1,"")</f>
        <v/>
      </c>
      <c r="F1234" t="str">
        <f>IF(IFERROR(LOOKUP(מרקובחצי[[#This Row],[ClientID]],סוגחציקבוע[S31]),FALSE)=מרקובחצי[[#This Row],[ClientID]],1,"")</f>
        <v/>
      </c>
      <c r="G1234" t="str">
        <f>IF(IFERROR(LOOKUP(מרקובחצי[[#This Row],[ClientID]],סוגחציקבוע[S32]),FALSE)=מרקובחצי[[#This Row],[ClientID]],1,"")</f>
        <v/>
      </c>
      <c r="H1234" t="str">
        <f>IF(IFERROR(LOOKUP(מרקובחצי[[#This Row],[ClientID]],סוגחציקבוע[S33]),FALSE)=מרקובחצי[[#This Row],[ClientID]],1,"")</f>
        <v/>
      </c>
      <c r="I1234">
        <f>IF(IFERROR(LOOKUP(מרקובחצי[[#This Row],[ClientID]],סוגחציקבוע[S32&amp;33]),FALSE)=מרקובחצי[[#This Row],[ClientID]],1,"")</f>
        <v>1</v>
      </c>
      <c r="J1234" s="19">
        <f>IF(SUM(מרקובחצי[[#This Row],[11]:[13]])=1,מרקובחצי[[#This Row],[עד ועד]],IF(SUM(R1233:T1234)=1,IF(מרקובחצי[[#This Row],[עד ועד]]&lt;J1233,מרקובחצי[[#This Row],[עד ועד]],J1233),J1233))</f>
        <v>30</v>
      </c>
      <c r="K1234" s="19">
        <f>IF(SUM(מרקובחצי[[#This Row],[11]:[13]])=1,מרקובחצי[[#This Row],[עד ועד]],IF(SUM(R1233:T1234)=1,IF(מרקובחצי[[#This Row],[עד ועד]]&gt;K1233,מרקובחצי[[#This Row],[עד ועד]],K1233),K1233))</f>
        <v>39</v>
      </c>
      <c r="L1234" s="19">
        <f>IF(AND(SUM(מרקובחצי[[#This Row],[31]:[33]])=1,SUM(U1233:W1233)=0),מרקובחצי[[#This Row],[מקס]]-מרקובחצי[[#This Row],[מינ]],"")</f>
        <v>9</v>
      </c>
      <c r="M123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34" s="19" t="str">
        <f t="shared" si="19"/>
        <v>S22</v>
      </c>
      <c r="O1234" s="19" t="str">
        <f>IF(מרקובחצי[[#This Row],[קבעה הפלגה?]]=1,"",IF(AND(מרקובחצי[[#This Row],[עד ועד]]&lt;29,OR(מרקובחצי[[#This Row],[CycleNumber]]=1,AND(U1233=1,OR(מרקובחצי[[#This Row],[עד ועד]]&lt;J1233,מרקובחצי[[#This Row],[עד ועד]]&gt;K1233)),AND(V1233=1,מרקובחצי[[#This Row],[עד ועד]]&lt;J1233),W1233=1)),1,""))</f>
        <v/>
      </c>
      <c r="P1234" s="19" t="str">
        <f>IF(מרקובחצי[[#This Row],[קבעה הפלגה?]]=1,"",IF(AND(מרקובחצי[[#This Row],[עד ועד]]&gt;28,מרקובחצי[[#This Row],[עד ועד]]&lt;32,OR(מרקובחצי[[#This Row],[CycleNumber]]=1,AND(U1233=1),AND(V1233=1,OR(מרקובחצי[[#This Row],[עד ועד]]&lt;J1233,מרקובחצי[[#This Row],[עד ועד]]&gt;K1233)),W1233=1)),1,""))</f>
        <v/>
      </c>
      <c r="Q1234" s="19" t="str">
        <f>IF(מרקובחצי[[#This Row],[קבעה הפלגה?]]=1,"",IF(AND(מרקובחצי[[#This Row],[עד ועד]]&gt;31,OR(מרקובחצי[[#This Row],[CycleNumber]]=1,AND(U1233=1),AND(V1233=1,מרקובחצי[[#This Row],[עד ועד]]&gt;K1233),AND(W1233=1,OR(מרקובחצי[[#This Row],[עד ועד]]&gt;K1233,מרקובחצי[[#This Row],[עד ועד]]&lt;J1233)))),1,""))</f>
        <v/>
      </c>
      <c r="R1234" s="19" t="str">
        <f>IF(מרקובחצי[[#This Row],[CycleNumber]]&gt;1,IF(AND(O1233=1,מרקובחצי[[#This Row],[עד ועד]]&lt;29),1,""),"")</f>
        <v/>
      </c>
      <c r="S1234" s="19" t="str">
        <f>IF(מרקובחצי[[#This Row],[CycleNumber]]&gt;1,IF(OR(AND(O1233=1,מרקובחצי[[#This Row],[עד ועד]]&gt;28),AND(P1233=1),AND(Q1233=1,מרקובחצי[[#This Row],[עד ועד]]&lt;32)),1,""),"")</f>
        <v/>
      </c>
      <c r="T1234" s="19" t="str">
        <f>IF(מרקובחצי[[#This Row],[CycleNumber]]&gt;1,IF(AND(Q1233=1,מרקובחצי[[#This Row],[עד ועד]]&gt;31),1,""),"")</f>
        <v/>
      </c>
      <c r="U1234" s="19" t="str">
        <f>IF(מרקובחצי[[#This Row],[CycleNumber]]&gt;1,IF(AND(R1233=1,מרקובחצי[[#This Row],[עד ועד]]&lt;29),1,IF(AND(U1233=1,NOT(OR(מרקובחצי[[#This Row],[עד ועד]]&lt;J1233,מרקובחצי[[#This Row],[עד ועד]]&gt;K1233))),1,"")),"")</f>
        <v/>
      </c>
      <c r="V1234" s="19">
        <f>IF(מרקובחצי[[#This Row],[CycleNumber]]&gt;1,IF(AND(SUM(R1233:T1233)=1,מרקובחצי[[#This Row],[עד ועד]]&gt;28,מרקובחצי[[#This Row],[עד ועד]]&lt;32),1,IF(OR(S1233=1,AND(R1233=1,מרקובחצי[[#This Row],[עד ועד]]&gt;28),AND(T1233=1,מרקובחצי[[#This Row],[עד ועד]]&lt;32)),1,IF(AND(V1233=1,NOT(OR(מרקובחצי[[#This Row],[עד ועד]]&lt;J1233,מרקובחצי[[#This Row],[עד ועד]]&gt;K1233))),1,""))),"")</f>
        <v>1</v>
      </c>
      <c r="W1234" s="19" t="str">
        <f>IF(מרקובחצי[[#This Row],[CycleNumber]]&gt;1,IF(AND(T1233=1,מרקובחצי[[#This Row],[עד ועד]]&gt;31),1,IF(AND(W1233=1,NOT(OR(מרקובחצי[[#This Row],[עד ועד]]&lt;J1233,מרקובחצי[[#This Row],[עד ועד]]&gt;K1233))),1,"")),"")</f>
        <v/>
      </c>
      <c r="X1234" s="19" t="str">
        <f>IF(AND(מרקובחצי[[#This Row],[CycleNumber]]&lt;$B1235,SUM(מרקובחצי[[#This Row],[11]],R1235)=2),1,"")</f>
        <v/>
      </c>
      <c r="Y1234" s="19" t="str">
        <f>IF(AND(מרקובחצי[[#This Row],[CycleNumber]]&lt;$B1235,SUM(מרקובחצי[[#This Row],[11]],S1235)=2),1,"")</f>
        <v/>
      </c>
      <c r="Z1234" s="19" t="str">
        <f>IF(AND(מרקובחצי[[#This Row],[CycleNumber]]&lt;$B1235,SUM(מרקובחצי[[#This Row],[13]],S1235)=2),1,"")</f>
        <v/>
      </c>
      <c r="AA1234" s="19" t="str">
        <f>IF(AND(מרקובחצי[[#This Row],[CycleNumber]]&lt;$B1235,SUM(מרקובחצי[[#This Row],[13]],T1235)=2),1,"")</f>
        <v/>
      </c>
      <c r="AB1234" s="19" t="str">
        <f>IF(AND(מרקובחצי[[#This Row],[CycleNumber]]&lt;$B1235,SUM(מרקובחצי[[#This Row],[21]],U1235)=2),1,"")</f>
        <v/>
      </c>
      <c r="AC1234" s="19" t="str">
        <f>IF(AND(מרקובחצי[[#This Row],[CycleNumber]]&lt;$B1235,SUM(מרקובחצי[[#This Row],[21]],V1235)=2),1,"")</f>
        <v/>
      </c>
      <c r="AD1234" s="19" t="str">
        <f>IF(AND(מרקובחצי[[#This Row],[CycleNumber]]&lt;$B1235,SUM(מרקובחצי[[#This Row],[23]],V1235)=2),1,"")</f>
        <v/>
      </c>
      <c r="AE1234" s="19" t="str">
        <f>IF(AND(מרקובחצי[[#This Row],[CycleNumber]]&lt;$B1235,SUM(מרקובחצי[[#This Row],[23]],W1235)=2),1,"")</f>
        <v/>
      </c>
      <c r="AF1234" s="19" t="str">
        <f>IF(AND(מרקובחצי[[#This Row],[CycleNumber]]&lt;$B1235,SUM(מרקובחצי[[#This Row],[31]],O1235)=2),1,"")</f>
        <v/>
      </c>
      <c r="AG1234" s="19" t="str">
        <f>IF(AND(מרקובחצי[[#This Row],[CycleNumber]]&lt;$B1235,SUM(מרקובחצי[[#This Row],[31]],P1235)=2),1,"")</f>
        <v/>
      </c>
      <c r="AH1234" s="19" t="str">
        <f>IF(AND(מרקובחצי[[#This Row],[CycleNumber]]&lt;$B1235,SUM(מרקובחצי[[#This Row],[31]],Q1235)=2),1,"")</f>
        <v/>
      </c>
      <c r="AI1234" s="19" t="str">
        <f>IF(AND(מרקובחצי[[#This Row],[CycleNumber]]&lt;$B1235,SUM(U1234:U1235)=2),1,"")</f>
        <v/>
      </c>
      <c r="AJ1234" s="19" t="str">
        <f>IF(AND(מרקובחצי[[#This Row],[CycleNumber]]&lt;$B1235,SUM(מרקובחצי[[#This Row],[32]],O1235)=2),1,"")</f>
        <v/>
      </c>
      <c r="AK1234" s="19" t="str">
        <f>IF(AND(מרקובחצי[[#This Row],[CycleNumber]]&lt;$B1235,SUM(מרקובחצי[[#This Row],[32]],P1235)=2),1,"")</f>
        <v/>
      </c>
      <c r="AL1234" s="19" t="str">
        <f>IF(AND(מרקובחצי[[#This Row],[CycleNumber]]&lt;$B1235,SUM(מרקובחצי[[#This Row],[32]],Q1235)=2),1,"")</f>
        <v/>
      </c>
      <c r="AM1234" s="19">
        <f>IF(AND(מרקובחצי[[#This Row],[CycleNumber]]&lt;$B1235,SUM(V1234:V1235)=2),1,"")</f>
        <v>1</v>
      </c>
      <c r="AN1234" s="19" t="str">
        <f>IF(AND(מרקובחצי[[#This Row],[CycleNumber]]&lt;$B1235,SUM(מרקובחצי[[#This Row],[33]],O1235)=2),1,"")</f>
        <v/>
      </c>
      <c r="AO1234" s="19" t="str">
        <f>IF(AND(מרקובחצי[[#This Row],[CycleNumber]]&lt;$B1235,SUM(מרקובחצי[[#This Row],[33]],P1235)=2),1,"")</f>
        <v/>
      </c>
      <c r="AP1234" s="19" t="str">
        <f>IF(AND(מרקובחצי[[#This Row],[CycleNumber]]&lt;$B1235,SUM(מרקובחצי[[#This Row],[33]],Q1235)=2),1,"")</f>
        <v/>
      </c>
      <c r="AQ1234" s="19" t="str">
        <f>IF(AND(מרקובחצי[[#This Row],[CycleNumber]]&lt;$B1235,SUM(W1234:W1235)=2),1,"")</f>
        <v/>
      </c>
      <c r="AR1234" s="19" t="str">
        <f>IF(AND(מרקובחצי[[#This Row],[CycleNumber]]&lt;$B1235,SUM(מרקובחצי[[#This Row],[12]],S1235)=2),1,"")</f>
        <v/>
      </c>
      <c r="AS1234" s="19" t="str">
        <f>IF(AND(מרקובחצי[[#This Row],[CycleNumber]]&lt;$B1235,SUM(מרקובחצי[[#This Row],[22]],V1235)=2),1,"")</f>
        <v/>
      </c>
      <c r="AT1234" s="21">
        <f>SUM(מרקובחצי[[#This Row],[11]:[33]])</f>
        <v>1</v>
      </c>
    </row>
    <row r="1235" spans="1:46" ht="15.6" x14ac:dyDescent="0.25">
      <c r="A1235" s="19" t="s">
        <v>133</v>
      </c>
      <c r="B1235" s="19">
        <v>4</v>
      </c>
      <c r="C1235">
        <v>34</v>
      </c>
      <c r="D1235" s="19">
        <f>מרקובחצי[[#This Row],[LengthofCycle]]+1</f>
        <v>35</v>
      </c>
      <c r="E1235" t="str">
        <f>IF(IFERROR(LOOKUP(מרקובחצי[[#This Row],[ClientID]],קביעויות[הפלגה]),FALSE)=מרקובחצי[[#This Row],[ClientID]],1,"")</f>
        <v/>
      </c>
      <c r="F1235" t="str">
        <f>IF(IFERROR(LOOKUP(מרקובחצי[[#This Row],[ClientID]],סוגחציקבוע[S31]),FALSE)=מרקובחצי[[#This Row],[ClientID]],1,"")</f>
        <v/>
      </c>
      <c r="G1235" t="str">
        <f>IF(IFERROR(LOOKUP(מרקובחצי[[#This Row],[ClientID]],סוגחציקבוע[S32]),FALSE)=מרקובחצי[[#This Row],[ClientID]],1,"")</f>
        <v/>
      </c>
      <c r="H1235" t="str">
        <f>IF(IFERROR(LOOKUP(מרקובחצי[[#This Row],[ClientID]],סוגחציקבוע[S33]),FALSE)=מרקובחצי[[#This Row],[ClientID]],1,"")</f>
        <v/>
      </c>
      <c r="I1235">
        <f>IF(IFERROR(LOOKUP(מרקובחצי[[#This Row],[ClientID]],סוגחציקבוע[S32&amp;33]),FALSE)=מרקובחצי[[#This Row],[ClientID]],1,"")</f>
        <v>1</v>
      </c>
      <c r="J1235" s="19">
        <f>IF(SUM(מרקובחצי[[#This Row],[11]:[13]])=1,מרקובחצי[[#This Row],[עד ועד]],IF(SUM(R1234:T1235)=1,IF(מרקובחצי[[#This Row],[עד ועד]]&lt;J1234,מרקובחצי[[#This Row],[עד ועד]],J1234),J1234))</f>
        <v>30</v>
      </c>
      <c r="K1235" s="19">
        <f>IF(SUM(מרקובחצי[[#This Row],[11]:[13]])=1,מרקובחצי[[#This Row],[עד ועד]],IF(SUM(R1234:T1235)=1,IF(מרקובחצי[[#This Row],[עד ועד]]&gt;K1234,מרקובחצי[[#This Row],[עד ועד]],K1234),K1234))</f>
        <v>39</v>
      </c>
      <c r="L1235" s="19" t="str">
        <f>IF(AND(SUM(מרקובחצי[[#This Row],[31]:[33]])=1,SUM(U1234:W1234)=0),מרקובחצי[[#This Row],[מקס]]-מרקובחצי[[#This Row],[מינ]],"")</f>
        <v/>
      </c>
      <c r="M123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35" s="19" t="str">
        <f t="shared" si="19"/>
        <v>S32</v>
      </c>
      <c r="O1235" s="19" t="str">
        <f>IF(מרקובחצי[[#This Row],[קבעה הפלגה?]]=1,"",IF(AND(מרקובחצי[[#This Row],[עד ועד]]&lt;29,OR(מרקובחצי[[#This Row],[CycleNumber]]=1,AND(U1234=1,OR(מרקובחצי[[#This Row],[עד ועד]]&lt;J1234,מרקובחצי[[#This Row],[עד ועד]]&gt;K1234)),AND(V1234=1,מרקובחצי[[#This Row],[עד ועד]]&lt;J1234),W1234=1)),1,""))</f>
        <v/>
      </c>
      <c r="P1235" s="19" t="str">
        <f>IF(מרקובחצי[[#This Row],[קבעה הפלגה?]]=1,"",IF(AND(מרקובחצי[[#This Row],[עד ועד]]&gt;28,מרקובחצי[[#This Row],[עד ועד]]&lt;32,OR(מרקובחצי[[#This Row],[CycleNumber]]=1,AND(U1234=1),AND(V1234=1,OR(מרקובחצי[[#This Row],[עד ועד]]&lt;J1234,מרקובחצי[[#This Row],[עד ועד]]&gt;K1234)),W1234=1)),1,""))</f>
        <v/>
      </c>
      <c r="Q1235" s="19" t="str">
        <f>IF(מרקובחצי[[#This Row],[קבעה הפלגה?]]=1,"",IF(AND(מרקובחצי[[#This Row],[עד ועד]]&gt;31,OR(מרקובחצי[[#This Row],[CycleNumber]]=1,AND(U1234=1),AND(V1234=1,מרקובחצי[[#This Row],[עד ועד]]&gt;K1234),AND(W1234=1,OR(מרקובחצי[[#This Row],[עד ועד]]&gt;K1234,מרקובחצי[[#This Row],[עד ועד]]&lt;J1234)))),1,""))</f>
        <v/>
      </c>
      <c r="R1235" s="19" t="str">
        <f>IF(מרקובחצי[[#This Row],[CycleNumber]]&gt;1,IF(AND(O1234=1,מרקובחצי[[#This Row],[עד ועד]]&lt;29),1,""),"")</f>
        <v/>
      </c>
      <c r="S1235" s="19" t="str">
        <f>IF(מרקובחצי[[#This Row],[CycleNumber]]&gt;1,IF(OR(AND(O1234=1,מרקובחצי[[#This Row],[עד ועד]]&gt;28),AND(P1234=1),AND(Q1234=1,מרקובחצי[[#This Row],[עד ועד]]&lt;32)),1,""),"")</f>
        <v/>
      </c>
      <c r="T1235" s="19" t="str">
        <f>IF(מרקובחצי[[#This Row],[CycleNumber]]&gt;1,IF(AND(Q1234=1,מרקובחצי[[#This Row],[עד ועד]]&gt;31),1,""),"")</f>
        <v/>
      </c>
      <c r="U1235" s="19" t="str">
        <f>IF(מרקובחצי[[#This Row],[CycleNumber]]&gt;1,IF(AND(R1234=1,מרקובחצי[[#This Row],[עד ועד]]&lt;29),1,IF(AND(U1234=1,NOT(OR(מרקובחצי[[#This Row],[עד ועד]]&lt;J1234,מרקובחצי[[#This Row],[עד ועד]]&gt;K1234))),1,"")),"")</f>
        <v/>
      </c>
      <c r="V1235" s="19">
        <f>IF(מרקובחצי[[#This Row],[CycleNumber]]&gt;1,IF(AND(SUM(R1234:T1234)=1,מרקובחצי[[#This Row],[עד ועד]]&gt;28,מרקובחצי[[#This Row],[עד ועד]]&lt;32),1,IF(OR(S1234=1,AND(R1234=1,מרקובחצי[[#This Row],[עד ועד]]&gt;28),AND(T1234=1,מרקובחצי[[#This Row],[עד ועד]]&lt;32)),1,IF(AND(V1234=1,NOT(OR(מרקובחצי[[#This Row],[עד ועד]]&lt;J1234,מרקובחצי[[#This Row],[עד ועד]]&gt;K1234))),1,""))),"")</f>
        <v>1</v>
      </c>
      <c r="W1235" s="19" t="str">
        <f>IF(מרקובחצי[[#This Row],[CycleNumber]]&gt;1,IF(AND(T1234=1,מרקובחצי[[#This Row],[עד ועד]]&gt;31),1,IF(AND(W1234=1,NOT(OR(מרקובחצי[[#This Row],[עד ועד]]&lt;J1234,מרקובחצי[[#This Row],[עד ועד]]&gt;K1234))),1,"")),"")</f>
        <v/>
      </c>
      <c r="X1235" s="19" t="str">
        <f>IF(AND(מרקובחצי[[#This Row],[CycleNumber]]&lt;$B1236,SUM(מרקובחצי[[#This Row],[11]],R1236)=2),1,"")</f>
        <v/>
      </c>
      <c r="Y1235" s="19" t="str">
        <f>IF(AND(מרקובחצי[[#This Row],[CycleNumber]]&lt;$B1236,SUM(מרקובחצי[[#This Row],[11]],S1236)=2),1,"")</f>
        <v/>
      </c>
      <c r="Z1235" s="19" t="str">
        <f>IF(AND(מרקובחצי[[#This Row],[CycleNumber]]&lt;$B1236,SUM(מרקובחצי[[#This Row],[13]],S1236)=2),1,"")</f>
        <v/>
      </c>
      <c r="AA1235" s="19" t="str">
        <f>IF(AND(מרקובחצי[[#This Row],[CycleNumber]]&lt;$B1236,SUM(מרקובחצי[[#This Row],[13]],T1236)=2),1,"")</f>
        <v/>
      </c>
      <c r="AB1235" s="19" t="str">
        <f>IF(AND(מרקובחצי[[#This Row],[CycleNumber]]&lt;$B1236,SUM(מרקובחצי[[#This Row],[21]],U1236)=2),1,"")</f>
        <v/>
      </c>
      <c r="AC1235" s="19" t="str">
        <f>IF(AND(מרקובחצי[[#This Row],[CycleNumber]]&lt;$B1236,SUM(מרקובחצי[[#This Row],[21]],V1236)=2),1,"")</f>
        <v/>
      </c>
      <c r="AD1235" s="19" t="str">
        <f>IF(AND(מרקובחצי[[#This Row],[CycleNumber]]&lt;$B1236,SUM(מרקובחצי[[#This Row],[23]],V1236)=2),1,"")</f>
        <v/>
      </c>
      <c r="AE1235" s="19" t="str">
        <f>IF(AND(מרקובחצי[[#This Row],[CycleNumber]]&lt;$B1236,SUM(מרקובחצי[[#This Row],[23]],W1236)=2),1,"")</f>
        <v/>
      </c>
      <c r="AF1235" s="19" t="str">
        <f>IF(AND(מרקובחצי[[#This Row],[CycleNumber]]&lt;$B1236,SUM(מרקובחצי[[#This Row],[31]],O1236)=2),1,"")</f>
        <v/>
      </c>
      <c r="AG1235" s="19" t="str">
        <f>IF(AND(מרקובחצי[[#This Row],[CycleNumber]]&lt;$B1236,SUM(מרקובחצי[[#This Row],[31]],P1236)=2),1,"")</f>
        <v/>
      </c>
      <c r="AH1235" s="19" t="str">
        <f>IF(AND(מרקובחצי[[#This Row],[CycleNumber]]&lt;$B1236,SUM(מרקובחצי[[#This Row],[31]],Q1236)=2),1,"")</f>
        <v/>
      </c>
      <c r="AI1235" s="19" t="str">
        <f>IF(AND(מרקובחצי[[#This Row],[CycleNumber]]&lt;$B1236,SUM(U1235:U1236)=2),1,"")</f>
        <v/>
      </c>
      <c r="AJ1235" s="19" t="str">
        <f>IF(AND(מרקובחצי[[#This Row],[CycleNumber]]&lt;$B1236,SUM(מרקובחצי[[#This Row],[32]],O1236)=2),1,"")</f>
        <v/>
      </c>
      <c r="AK1235" s="19" t="str">
        <f>IF(AND(מרקובחצי[[#This Row],[CycleNumber]]&lt;$B1236,SUM(מרקובחצי[[#This Row],[32]],P1236)=2),1,"")</f>
        <v/>
      </c>
      <c r="AL1235" s="19" t="str">
        <f>IF(AND(מרקובחצי[[#This Row],[CycleNumber]]&lt;$B1236,SUM(מרקובחצי[[#This Row],[32]],Q1236)=2),1,"")</f>
        <v/>
      </c>
      <c r="AM1235" s="19">
        <f>IF(AND(מרקובחצי[[#This Row],[CycleNumber]]&lt;$B1236,SUM(V1235:V1236)=2),1,"")</f>
        <v>1</v>
      </c>
      <c r="AN1235" s="19" t="str">
        <f>IF(AND(מרקובחצי[[#This Row],[CycleNumber]]&lt;$B1236,SUM(מרקובחצי[[#This Row],[33]],O1236)=2),1,"")</f>
        <v/>
      </c>
      <c r="AO1235" s="19" t="str">
        <f>IF(AND(מרקובחצי[[#This Row],[CycleNumber]]&lt;$B1236,SUM(מרקובחצי[[#This Row],[33]],P1236)=2),1,"")</f>
        <v/>
      </c>
      <c r="AP1235" s="19" t="str">
        <f>IF(AND(מרקובחצי[[#This Row],[CycleNumber]]&lt;$B1236,SUM(מרקובחצי[[#This Row],[33]],Q1236)=2),1,"")</f>
        <v/>
      </c>
      <c r="AQ1235" s="19" t="str">
        <f>IF(AND(מרקובחצי[[#This Row],[CycleNumber]]&lt;$B1236,SUM(W1235:W1236)=2),1,"")</f>
        <v/>
      </c>
      <c r="AR1235" s="19" t="str">
        <f>IF(AND(מרקובחצי[[#This Row],[CycleNumber]]&lt;$B1236,SUM(מרקובחצי[[#This Row],[12]],S1236)=2),1,"")</f>
        <v/>
      </c>
      <c r="AS1235" s="19" t="str">
        <f>IF(AND(מרקובחצי[[#This Row],[CycleNumber]]&lt;$B1236,SUM(מרקובחצי[[#This Row],[22]],V1236)=2),1,"")</f>
        <v/>
      </c>
      <c r="AT1235" s="21">
        <f>SUM(מרקובחצי[[#This Row],[11]:[33]])</f>
        <v>1</v>
      </c>
    </row>
    <row r="1236" spans="1:46" ht="15.6" x14ac:dyDescent="0.25">
      <c r="A1236" s="19" t="s">
        <v>133</v>
      </c>
      <c r="B1236" s="19">
        <v>5</v>
      </c>
      <c r="C1236">
        <v>31</v>
      </c>
      <c r="D1236" s="19">
        <f>מרקובחצי[[#This Row],[LengthofCycle]]+1</f>
        <v>32</v>
      </c>
      <c r="E1236" t="str">
        <f>IF(IFERROR(LOOKUP(מרקובחצי[[#This Row],[ClientID]],קביעויות[הפלגה]),FALSE)=מרקובחצי[[#This Row],[ClientID]],1,"")</f>
        <v/>
      </c>
      <c r="F1236" t="str">
        <f>IF(IFERROR(LOOKUP(מרקובחצי[[#This Row],[ClientID]],סוגחציקבוע[S31]),FALSE)=מרקובחצי[[#This Row],[ClientID]],1,"")</f>
        <v/>
      </c>
      <c r="G1236" t="str">
        <f>IF(IFERROR(LOOKUP(מרקובחצי[[#This Row],[ClientID]],סוגחציקבוע[S32]),FALSE)=מרקובחצי[[#This Row],[ClientID]],1,"")</f>
        <v/>
      </c>
      <c r="H1236" t="str">
        <f>IF(IFERROR(LOOKUP(מרקובחצי[[#This Row],[ClientID]],סוגחציקבוע[S33]),FALSE)=מרקובחצי[[#This Row],[ClientID]],1,"")</f>
        <v/>
      </c>
      <c r="I1236">
        <f>IF(IFERROR(LOOKUP(מרקובחצי[[#This Row],[ClientID]],סוגחציקבוע[S32&amp;33]),FALSE)=מרקובחצי[[#This Row],[ClientID]],1,"")</f>
        <v>1</v>
      </c>
      <c r="J1236" s="19">
        <f>IF(SUM(מרקובחצי[[#This Row],[11]:[13]])=1,מרקובחצי[[#This Row],[עד ועד]],IF(SUM(R1235:T1236)=1,IF(מרקובחצי[[#This Row],[עד ועד]]&lt;J1235,מרקובחצי[[#This Row],[עד ועד]],J1235),J1235))</f>
        <v>30</v>
      </c>
      <c r="K1236" s="19">
        <f>IF(SUM(מרקובחצי[[#This Row],[11]:[13]])=1,מרקובחצי[[#This Row],[עד ועד]],IF(SUM(R1235:T1236)=1,IF(מרקובחצי[[#This Row],[עד ועד]]&gt;K1235,מרקובחצי[[#This Row],[עד ועד]],K1235),K1235))</f>
        <v>39</v>
      </c>
      <c r="L1236" s="19" t="str">
        <f>IF(AND(SUM(מרקובחצי[[#This Row],[31]:[33]])=1,SUM(U1235:W1235)=0),מרקובחצי[[#This Row],[מקס]]-מרקובחצי[[#This Row],[מינ]],"")</f>
        <v/>
      </c>
      <c r="M123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36" s="19" t="str">
        <f t="shared" si="19"/>
        <v>S32</v>
      </c>
      <c r="O1236" s="19" t="str">
        <f>IF(מרקובחצי[[#This Row],[קבעה הפלגה?]]=1,"",IF(AND(מרקובחצי[[#This Row],[עד ועד]]&lt;29,OR(מרקובחצי[[#This Row],[CycleNumber]]=1,AND(U1235=1,OR(מרקובחצי[[#This Row],[עד ועד]]&lt;J1235,מרקובחצי[[#This Row],[עד ועד]]&gt;K1235)),AND(V1235=1,מרקובחצי[[#This Row],[עד ועד]]&lt;J1235),W1235=1)),1,""))</f>
        <v/>
      </c>
      <c r="P1236" s="19" t="str">
        <f>IF(מרקובחצי[[#This Row],[קבעה הפלגה?]]=1,"",IF(AND(מרקובחצי[[#This Row],[עד ועד]]&gt;28,מרקובחצי[[#This Row],[עד ועד]]&lt;32,OR(מרקובחצי[[#This Row],[CycleNumber]]=1,AND(U1235=1),AND(V1235=1,OR(מרקובחצי[[#This Row],[עד ועד]]&lt;J1235,מרקובחצי[[#This Row],[עד ועד]]&gt;K1235)),W1235=1)),1,""))</f>
        <v/>
      </c>
      <c r="Q1236" s="19" t="str">
        <f>IF(מרקובחצי[[#This Row],[קבעה הפלגה?]]=1,"",IF(AND(מרקובחצי[[#This Row],[עד ועד]]&gt;31,OR(מרקובחצי[[#This Row],[CycleNumber]]=1,AND(U1235=1),AND(V1235=1,מרקובחצי[[#This Row],[עד ועד]]&gt;K1235),AND(W1235=1,OR(מרקובחצי[[#This Row],[עד ועד]]&gt;K1235,מרקובחצי[[#This Row],[עד ועד]]&lt;J1235)))),1,""))</f>
        <v/>
      </c>
      <c r="R1236" s="19" t="str">
        <f>IF(מרקובחצי[[#This Row],[CycleNumber]]&gt;1,IF(AND(O1235=1,מרקובחצי[[#This Row],[עד ועד]]&lt;29),1,""),"")</f>
        <v/>
      </c>
      <c r="S1236" s="19" t="str">
        <f>IF(מרקובחצי[[#This Row],[CycleNumber]]&gt;1,IF(OR(AND(O1235=1,מרקובחצי[[#This Row],[עד ועד]]&gt;28),AND(P1235=1),AND(Q1235=1,מרקובחצי[[#This Row],[עד ועד]]&lt;32)),1,""),"")</f>
        <v/>
      </c>
      <c r="T1236" s="19" t="str">
        <f>IF(מרקובחצי[[#This Row],[CycleNumber]]&gt;1,IF(AND(Q1235=1,מרקובחצי[[#This Row],[עד ועד]]&gt;31),1,""),"")</f>
        <v/>
      </c>
      <c r="U1236" s="19" t="str">
        <f>IF(מרקובחצי[[#This Row],[CycleNumber]]&gt;1,IF(AND(R1235=1,מרקובחצי[[#This Row],[עד ועד]]&lt;29),1,IF(AND(U1235=1,NOT(OR(מרקובחצי[[#This Row],[עד ועד]]&lt;J1235,מרקובחצי[[#This Row],[עד ועד]]&gt;K1235))),1,"")),"")</f>
        <v/>
      </c>
      <c r="V1236" s="19">
        <f>IF(מרקובחצי[[#This Row],[CycleNumber]]&gt;1,IF(AND(SUM(R1235:T1235)=1,מרקובחצי[[#This Row],[עד ועד]]&gt;28,מרקובחצי[[#This Row],[עד ועד]]&lt;32),1,IF(OR(S1235=1,AND(R1235=1,מרקובחצי[[#This Row],[עד ועד]]&gt;28),AND(T1235=1,מרקובחצי[[#This Row],[עד ועד]]&lt;32)),1,IF(AND(V1235=1,NOT(OR(מרקובחצי[[#This Row],[עד ועד]]&lt;J1235,מרקובחצי[[#This Row],[עד ועד]]&gt;K1235))),1,""))),"")</f>
        <v>1</v>
      </c>
      <c r="W1236" s="19" t="str">
        <f>IF(מרקובחצי[[#This Row],[CycleNumber]]&gt;1,IF(AND(T1235=1,מרקובחצי[[#This Row],[עד ועד]]&gt;31),1,IF(AND(W1235=1,NOT(OR(מרקובחצי[[#This Row],[עד ועד]]&lt;J1235,מרקובחצי[[#This Row],[עד ועד]]&gt;K1235))),1,"")),"")</f>
        <v/>
      </c>
      <c r="X1236" s="19" t="str">
        <f>IF(AND(מרקובחצי[[#This Row],[CycleNumber]]&lt;$B1237,SUM(מרקובחצי[[#This Row],[11]],R1237)=2),1,"")</f>
        <v/>
      </c>
      <c r="Y1236" s="19" t="str">
        <f>IF(AND(מרקובחצי[[#This Row],[CycleNumber]]&lt;$B1237,SUM(מרקובחצי[[#This Row],[11]],S1237)=2),1,"")</f>
        <v/>
      </c>
      <c r="Z1236" s="19" t="str">
        <f>IF(AND(מרקובחצי[[#This Row],[CycleNumber]]&lt;$B1237,SUM(מרקובחצי[[#This Row],[13]],S1237)=2),1,"")</f>
        <v/>
      </c>
      <c r="AA1236" s="19" t="str">
        <f>IF(AND(מרקובחצי[[#This Row],[CycleNumber]]&lt;$B1237,SUM(מרקובחצי[[#This Row],[13]],T1237)=2),1,"")</f>
        <v/>
      </c>
      <c r="AB1236" s="19" t="str">
        <f>IF(AND(מרקובחצי[[#This Row],[CycleNumber]]&lt;$B1237,SUM(מרקובחצי[[#This Row],[21]],U1237)=2),1,"")</f>
        <v/>
      </c>
      <c r="AC1236" s="19" t="str">
        <f>IF(AND(מרקובחצי[[#This Row],[CycleNumber]]&lt;$B1237,SUM(מרקובחצי[[#This Row],[21]],V1237)=2),1,"")</f>
        <v/>
      </c>
      <c r="AD1236" s="19" t="str">
        <f>IF(AND(מרקובחצי[[#This Row],[CycleNumber]]&lt;$B1237,SUM(מרקובחצי[[#This Row],[23]],V1237)=2),1,"")</f>
        <v/>
      </c>
      <c r="AE1236" s="19" t="str">
        <f>IF(AND(מרקובחצי[[#This Row],[CycleNumber]]&lt;$B1237,SUM(מרקובחצי[[#This Row],[23]],W1237)=2),1,"")</f>
        <v/>
      </c>
      <c r="AF1236" s="19" t="str">
        <f>IF(AND(מרקובחצי[[#This Row],[CycleNumber]]&lt;$B1237,SUM(מרקובחצי[[#This Row],[31]],O1237)=2),1,"")</f>
        <v/>
      </c>
      <c r="AG1236" s="19" t="str">
        <f>IF(AND(מרקובחצי[[#This Row],[CycleNumber]]&lt;$B1237,SUM(מרקובחצי[[#This Row],[31]],P1237)=2),1,"")</f>
        <v/>
      </c>
      <c r="AH1236" s="19" t="str">
        <f>IF(AND(מרקובחצי[[#This Row],[CycleNumber]]&lt;$B1237,SUM(מרקובחצי[[#This Row],[31]],Q1237)=2),1,"")</f>
        <v/>
      </c>
      <c r="AI1236" s="19" t="str">
        <f>IF(AND(מרקובחצי[[#This Row],[CycleNumber]]&lt;$B1237,SUM(U1236:U1237)=2),1,"")</f>
        <v/>
      </c>
      <c r="AJ1236" s="19" t="str">
        <f>IF(AND(מרקובחצי[[#This Row],[CycleNumber]]&lt;$B1237,SUM(מרקובחצי[[#This Row],[32]],O1237)=2),1,"")</f>
        <v/>
      </c>
      <c r="AK1236" s="19">
        <f>IF(AND(מרקובחצי[[#This Row],[CycleNumber]]&lt;$B1237,SUM(מרקובחצי[[#This Row],[32]],P1237)=2),1,"")</f>
        <v>1</v>
      </c>
      <c r="AL1236" s="19" t="str">
        <f>IF(AND(מרקובחצי[[#This Row],[CycleNumber]]&lt;$B1237,SUM(מרקובחצי[[#This Row],[32]],Q1237)=2),1,"")</f>
        <v/>
      </c>
      <c r="AM1236" s="19" t="str">
        <f>IF(AND(מרקובחצי[[#This Row],[CycleNumber]]&lt;$B1237,SUM(V1236:V1237)=2),1,"")</f>
        <v/>
      </c>
      <c r="AN1236" s="19" t="str">
        <f>IF(AND(מרקובחצי[[#This Row],[CycleNumber]]&lt;$B1237,SUM(מרקובחצי[[#This Row],[33]],O1237)=2),1,"")</f>
        <v/>
      </c>
      <c r="AO1236" s="19" t="str">
        <f>IF(AND(מרקובחצי[[#This Row],[CycleNumber]]&lt;$B1237,SUM(מרקובחצי[[#This Row],[33]],P1237)=2),1,"")</f>
        <v/>
      </c>
      <c r="AP1236" s="19" t="str">
        <f>IF(AND(מרקובחצי[[#This Row],[CycleNumber]]&lt;$B1237,SUM(מרקובחצי[[#This Row],[33]],Q1237)=2),1,"")</f>
        <v/>
      </c>
      <c r="AQ1236" s="19" t="str">
        <f>IF(AND(מרקובחצי[[#This Row],[CycleNumber]]&lt;$B1237,SUM(W1236:W1237)=2),1,"")</f>
        <v/>
      </c>
      <c r="AR1236" s="19" t="str">
        <f>IF(AND(מרקובחצי[[#This Row],[CycleNumber]]&lt;$B1237,SUM(מרקובחצי[[#This Row],[12]],S1237)=2),1,"")</f>
        <v/>
      </c>
      <c r="AS1236" s="19" t="str">
        <f>IF(AND(מרקובחצי[[#This Row],[CycleNumber]]&lt;$B1237,SUM(מרקובחצי[[#This Row],[22]],V1237)=2),1,"")</f>
        <v/>
      </c>
      <c r="AT1236" s="21">
        <f>SUM(מרקובחצי[[#This Row],[11]:[33]])</f>
        <v>1</v>
      </c>
    </row>
    <row r="1237" spans="1:46" ht="15.6" x14ac:dyDescent="0.25">
      <c r="A1237" s="19" t="s">
        <v>133</v>
      </c>
      <c r="B1237" s="19">
        <v>6</v>
      </c>
      <c r="C1237">
        <v>28</v>
      </c>
      <c r="D1237" s="19">
        <f>מרקובחצי[[#This Row],[LengthofCycle]]+1</f>
        <v>29</v>
      </c>
      <c r="E1237" t="str">
        <f>IF(IFERROR(LOOKUP(מרקובחצי[[#This Row],[ClientID]],קביעויות[הפלגה]),FALSE)=מרקובחצי[[#This Row],[ClientID]],1,"")</f>
        <v/>
      </c>
      <c r="F1237" t="str">
        <f>IF(IFERROR(LOOKUP(מרקובחצי[[#This Row],[ClientID]],סוגחציקבוע[S31]),FALSE)=מרקובחצי[[#This Row],[ClientID]],1,"")</f>
        <v/>
      </c>
      <c r="G1237" t="str">
        <f>IF(IFERROR(LOOKUP(מרקובחצי[[#This Row],[ClientID]],סוגחציקבוע[S32]),FALSE)=מרקובחצי[[#This Row],[ClientID]],1,"")</f>
        <v/>
      </c>
      <c r="H1237" t="str">
        <f>IF(IFERROR(LOOKUP(מרקובחצי[[#This Row],[ClientID]],סוגחציקבוע[S33]),FALSE)=מרקובחצי[[#This Row],[ClientID]],1,"")</f>
        <v/>
      </c>
      <c r="I1237">
        <f>IF(IFERROR(LOOKUP(מרקובחצי[[#This Row],[ClientID]],סוגחציקבוע[S32&amp;33]),FALSE)=מרקובחצי[[#This Row],[ClientID]],1,"")</f>
        <v>1</v>
      </c>
      <c r="J1237" s="19">
        <f>IF(SUM(מרקובחצי[[#This Row],[11]:[13]])=1,מרקובחצי[[#This Row],[עד ועד]],IF(SUM(R1236:T1237)=1,IF(מרקובחצי[[#This Row],[עד ועד]]&lt;J1236,מרקובחצי[[#This Row],[עד ועד]],J1236),J1236))</f>
        <v>29</v>
      </c>
      <c r="K1237" s="19">
        <f>IF(SUM(מרקובחצי[[#This Row],[11]:[13]])=1,מרקובחצי[[#This Row],[עד ועד]],IF(SUM(R1236:T1237)=1,IF(מרקובחצי[[#This Row],[עד ועד]]&gt;K1236,מרקובחצי[[#This Row],[עד ועד]],K1236),K1236))</f>
        <v>29</v>
      </c>
      <c r="L1237" s="19" t="str">
        <f>IF(AND(SUM(מרקובחצי[[#This Row],[31]:[33]])=1,SUM(U1236:W1236)=0),מרקובחצי[[#This Row],[מקס]]-מרקובחצי[[#This Row],[מינ]],"")</f>
        <v/>
      </c>
      <c r="M123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237" s="19" t="str">
        <f t="shared" si="19"/>
        <v>S32</v>
      </c>
      <c r="O1237" s="19" t="str">
        <f>IF(מרקובחצי[[#This Row],[קבעה הפלגה?]]=1,"",IF(AND(מרקובחצי[[#This Row],[עד ועד]]&lt;29,OR(מרקובחצי[[#This Row],[CycleNumber]]=1,AND(U1236=1,OR(מרקובחצי[[#This Row],[עד ועד]]&lt;J1236,מרקובחצי[[#This Row],[עד ועד]]&gt;K1236)),AND(V1236=1,מרקובחצי[[#This Row],[עד ועד]]&lt;J1236),W1236=1)),1,""))</f>
        <v/>
      </c>
      <c r="P1237" s="19">
        <f>IF(מרקובחצי[[#This Row],[קבעה הפלגה?]]=1,"",IF(AND(מרקובחצי[[#This Row],[עד ועד]]&gt;28,מרקובחצי[[#This Row],[עד ועד]]&lt;32,OR(מרקובחצי[[#This Row],[CycleNumber]]=1,AND(U1236=1),AND(V1236=1,OR(מרקובחצי[[#This Row],[עד ועד]]&lt;J1236,מרקובחצי[[#This Row],[עד ועד]]&gt;K1236)),W1236=1)),1,""))</f>
        <v>1</v>
      </c>
      <c r="Q1237" s="19" t="str">
        <f>IF(מרקובחצי[[#This Row],[קבעה הפלגה?]]=1,"",IF(AND(מרקובחצי[[#This Row],[עד ועד]]&gt;31,OR(מרקובחצי[[#This Row],[CycleNumber]]=1,AND(U1236=1),AND(V1236=1,מרקובחצי[[#This Row],[עד ועד]]&gt;K1236),AND(W1236=1,OR(מרקובחצי[[#This Row],[עד ועד]]&gt;K1236,מרקובחצי[[#This Row],[עד ועד]]&lt;J1236)))),1,""))</f>
        <v/>
      </c>
      <c r="R1237" s="19" t="str">
        <f>IF(מרקובחצי[[#This Row],[CycleNumber]]&gt;1,IF(AND(O1236=1,מרקובחצי[[#This Row],[עד ועד]]&lt;29),1,""),"")</f>
        <v/>
      </c>
      <c r="S1237" s="19" t="str">
        <f>IF(מרקובחצי[[#This Row],[CycleNumber]]&gt;1,IF(OR(AND(O1236=1,מרקובחצי[[#This Row],[עד ועד]]&gt;28),AND(P1236=1),AND(Q1236=1,מרקובחצי[[#This Row],[עד ועד]]&lt;32)),1,""),"")</f>
        <v/>
      </c>
      <c r="T1237" s="19" t="str">
        <f>IF(מרקובחצי[[#This Row],[CycleNumber]]&gt;1,IF(AND(Q1236=1,מרקובחצי[[#This Row],[עד ועד]]&gt;31),1,""),"")</f>
        <v/>
      </c>
      <c r="U1237" s="19" t="str">
        <f>IF(מרקובחצי[[#This Row],[CycleNumber]]&gt;1,IF(AND(R1236=1,מרקובחצי[[#This Row],[עד ועד]]&lt;29),1,IF(AND(U1236=1,NOT(OR(מרקובחצי[[#This Row],[עד ועד]]&lt;J1236,מרקובחצי[[#This Row],[עד ועד]]&gt;K1236))),1,"")),"")</f>
        <v/>
      </c>
      <c r="V1237" s="19" t="str">
        <f>IF(מרקובחצי[[#This Row],[CycleNumber]]&gt;1,IF(AND(SUM(R1236:T1236)=1,מרקובחצי[[#This Row],[עד ועד]]&gt;28,מרקובחצי[[#This Row],[עד ועד]]&lt;32),1,IF(OR(S1236=1,AND(R1236=1,מרקובחצי[[#This Row],[עד ועד]]&gt;28),AND(T1236=1,מרקובחצי[[#This Row],[עד ועד]]&lt;32)),1,IF(AND(V1236=1,NOT(OR(מרקובחצי[[#This Row],[עד ועד]]&lt;J1236,מרקובחצי[[#This Row],[עד ועד]]&gt;K1236))),1,""))),"")</f>
        <v/>
      </c>
      <c r="W1237" s="19" t="str">
        <f>IF(מרקובחצי[[#This Row],[CycleNumber]]&gt;1,IF(AND(T1236=1,מרקובחצי[[#This Row],[עד ועד]]&gt;31),1,IF(AND(W1236=1,NOT(OR(מרקובחצי[[#This Row],[עד ועד]]&lt;J1236,מרקובחצי[[#This Row],[עד ועד]]&gt;K1236))),1,"")),"")</f>
        <v/>
      </c>
      <c r="X1237" s="19" t="str">
        <f>IF(AND(מרקובחצי[[#This Row],[CycleNumber]]&lt;$B1238,SUM(מרקובחצי[[#This Row],[11]],R1238)=2),1,"")</f>
        <v/>
      </c>
      <c r="Y1237" s="19" t="str">
        <f>IF(AND(מרקובחצי[[#This Row],[CycleNumber]]&lt;$B1238,SUM(מרקובחצי[[#This Row],[11]],S1238)=2),1,"")</f>
        <v/>
      </c>
      <c r="Z1237" s="19" t="str">
        <f>IF(AND(מרקובחצי[[#This Row],[CycleNumber]]&lt;$B1238,SUM(מרקובחצי[[#This Row],[13]],S1238)=2),1,"")</f>
        <v/>
      </c>
      <c r="AA1237" s="19" t="str">
        <f>IF(AND(מרקובחצי[[#This Row],[CycleNumber]]&lt;$B1238,SUM(מרקובחצי[[#This Row],[13]],T1238)=2),1,"")</f>
        <v/>
      </c>
      <c r="AB1237" s="19" t="str">
        <f>IF(AND(מרקובחצי[[#This Row],[CycleNumber]]&lt;$B1238,SUM(מרקובחצי[[#This Row],[21]],U1238)=2),1,"")</f>
        <v/>
      </c>
      <c r="AC1237" s="19" t="str">
        <f>IF(AND(מרקובחצי[[#This Row],[CycleNumber]]&lt;$B1238,SUM(מרקובחצי[[#This Row],[21]],V1238)=2),1,"")</f>
        <v/>
      </c>
      <c r="AD1237" s="19" t="str">
        <f>IF(AND(מרקובחצי[[#This Row],[CycleNumber]]&lt;$B1238,SUM(מרקובחצי[[#This Row],[23]],V1238)=2),1,"")</f>
        <v/>
      </c>
      <c r="AE1237" s="19" t="str">
        <f>IF(AND(מרקובחצי[[#This Row],[CycleNumber]]&lt;$B1238,SUM(מרקובחצי[[#This Row],[23]],W1238)=2),1,"")</f>
        <v/>
      </c>
      <c r="AF1237" s="19" t="str">
        <f>IF(AND(מרקובחצי[[#This Row],[CycleNumber]]&lt;$B1238,SUM(מרקובחצי[[#This Row],[31]],O1238)=2),1,"")</f>
        <v/>
      </c>
      <c r="AG1237" s="19" t="str">
        <f>IF(AND(מרקובחצי[[#This Row],[CycleNumber]]&lt;$B1238,SUM(מרקובחצי[[#This Row],[31]],P1238)=2),1,"")</f>
        <v/>
      </c>
      <c r="AH1237" s="19" t="str">
        <f>IF(AND(מרקובחצי[[#This Row],[CycleNumber]]&lt;$B1238,SUM(מרקובחצי[[#This Row],[31]],Q1238)=2),1,"")</f>
        <v/>
      </c>
      <c r="AI1237" s="19" t="str">
        <f>IF(AND(מרקובחצי[[#This Row],[CycleNumber]]&lt;$B1238,SUM(U1237:U1238)=2),1,"")</f>
        <v/>
      </c>
      <c r="AJ1237" s="19" t="str">
        <f>IF(AND(מרקובחצי[[#This Row],[CycleNumber]]&lt;$B1238,SUM(מרקובחצי[[#This Row],[32]],O1238)=2),1,"")</f>
        <v/>
      </c>
      <c r="AK1237" s="19" t="str">
        <f>IF(AND(מרקובחצי[[#This Row],[CycleNumber]]&lt;$B1238,SUM(מרקובחצי[[#This Row],[32]],P1238)=2),1,"")</f>
        <v/>
      </c>
      <c r="AL1237" s="19" t="str">
        <f>IF(AND(מרקובחצי[[#This Row],[CycleNumber]]&lt;$B1238,SUM(מרקובחצי[[#This Row],[32]],Q1238)=2),1,"")</f>
        <v/>
      </c>
      <c r="AM1237" s="19" t="str">
        <f>IF(AND(מרקובחצי[[#This Row],[CycleNumber]]&lt;$B1238,SUM(V1237:V1238)=2),1,"")</f>
        <v/>
      </c>
      <c r="AN1237" s="19" t="str">
        <f>IF(AND(מרקובחצי[[#This Row],[CycleNumber]]&lt;$B1238,SUM(מרקובחצי[[#This Row],[33]],O1238)=2),1,"")</f>
        <v/>
      </c>
      <c r="AO1237" s="19" t="str">
        <f>IF(AND(מרקובחצי[[#This Row],[CycleNumber]]&lt;$B1238,SUM(מרקובחצי[[#This Row],[33]],P1238)=2),1,"")</f>
        <v/>
      </c>
      <c r="AP1237" s="19" t="str">
        <f>IF(AND(מרקובחצי[[#This Row],[CycleNumber]]&lt;$B1238,SUM(מרקובחצי[[#This Row],[33]],Q1238)=2),1,"")</f>
        <v/>
      </c>
      <c r="AQ1237" s="19" t="str">
        <f>IF(AND(מרקובחצי[[#This Row],[CycleNumber]]&lt;$B1238,SUM(W1237:W1238)=2),1,"")</f>
        <v/>
      </c>
      <c r="AR1237" s="19">
        <f>IF(AND(מרקובחצי[[#This Row],[CycleNumber]]&lt;$B1238,SUM(מרקובחצי[[#This Row],[12]],S1238)=2),1,"")</f>
        <v>1</v>
      </c>
      <c r="AS1237" s="19" t="str">
        <f>IF(AND(מרקובחצי[[#This Row],[CycleNumber]]&lt;$B1238,SUM(מרקובחצי[[#This Row],[22]],V1238)=2),1,"")</f>
        <v/>
      </c>
      <c r="AT1237" s="21">
        <f>SUM(מרקובחצי[[#This Row],[11]:[33]])</f>
        <v>1</v>
      </c>
    </row>
    <row r="1238" spans="1:46" ht="15.6" x14ac:dyDescent="0.25">
      <c r="A1238" s="19" t="s">
        <v>133</v>
      </c>
      <c r="B1238" s="19">
        <v>7</v>
      </c>
      <c r="C1238">
        <v>29</v>
      </c>
      <c r="D1238" s="19">
        <f>מרקובחצי[[#This Row],[LengthofCycle]]+1</f>
        <v>30</v>
      </c>
      <c r="E1238" t="str">
        <f>IF(IFERROR(LOOKUP(מרקובחצי[[#This Row],[ClientID]],קביעויות[הפלגה]),FALSE)=מרקובחצי[[#This Row],[ClientID]],1,"")</f>
        <v/>
      </c>
      <c r="F1238" t="str">
        <f>IF(IFERROR(LOOKUP(מרקובחצי[[#This Row],[ClientID]],סוגחציקבוע[S31]),FALSE)=מרקובחצי[[#This Row],[ClientID]],1,"")</f>
        <v/>
      </c>
      <c r="G1238" t="str">
        <f>IF(IFERROR(LOOKUP(מרקובחצי[[#This Row],[ClientID]],סוגחציקבוע[S32]),FALSE)=מרקובחצי[[#This Row],[ClientID]],1,"")</f>
        <v/>
      </c>
      <c r="H1238" t="str">
        <f>IF(IFERROR(LOOKUP(מרקובחצי[[#This Row],[ClientID]],סוגחציקבוע[S33]),FALSE)=מרקובחצי[[#This Row],[ClientID]],1,"")</f>
        <v/>
      </c>
      <c r="I1238">
        <f>IF(IFERROR(LOOKUP(מרקובחצי[[#This Row],[ClientID]],סוגחציקבוע[S32&amp;33]),FALSE)=מרקובחצי[[#This Row],[ClientID]],1,"")</f>
        <v>1</v>
      </c>
      <c r="J1238" s="19">
        <f>IF(SUM(מרקובחצי[[#This Row],[11]:[13]])=1,מרקובחצי[[#This Row],[עד ועד]],IF(SUM(R1237:T1238)=1,IF(מרקובחצי[[#This Row],[עד ועד]]&lt;J1237,מרקובחצי[[#This Row],[עד ועד]],J1237),J1237))</f>
        <v>29</v>
      </c>
      <c r="K1238" s="19">
        <f>IF(SUM(מרקובחצי[[#This Row],[11]:[13]])=1,מרקובחצי[[#This Row],[עד ועד]],IF(SUM(R1237:T1238)=1,IF(מרקובחצי[[#This Row],[עד ועד]]&gt;K1237,מרקובחצי[[#This Row],[עד ועד]],K1237),K1237))</f>
        <v>30</v>
      </c>
      <c r="L1238" s="19" t="str">
        <f>IF(AND(SUM(מרקובחצי[[#This Row],[31]:[33]])=1,SUM(U1237:W1237)=0),מרקובחצי[[#This Row],[מקס]]-מרקובחצי[[#This Row],[מינ]],"")</f>
        <v/>
      </c>
      <c r="M123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238" s="19" t="str">
        <f t="shared" si="19"/>
        <v>S12</v>
      </c>
      <c r="O1238" s="19" t="str">
        <f>IF(מרקובחצי[[#This Row],[קבעה הפלגה?]]=1,"",IF(AND(מרקובחצי[[#This Row],[עד ועד]]&lt;29,OR(מרקובחצי[[#This Row],[CycleNumber]]=1,AND(U1237=1,OR(מרקובחצי[[#This Row],[עד ועד]]&lt;J1237,מרקובחצי[[#This Row],[עד ועד]]&gt;K1237)),AND(V1237=1,מרקובחצי[[#This Row],[עד ועד]]&lt;J1237),W1237=1)),1,""))</f>
        <v/>
      </c>
      <c r="P1238" s="19" t="str">
        <f>IF(מרקובחצי[[#This Row],[קבעה הפלגה?]]=1,"",IF(AND(מרקובחצי[[#This Row],[עד ועד]]&gt;28,מרקובחצי[[#This Row],[עד ועד]]&lt;32,OR(מרקובחצי[[#This Row],[CycleNumber]]=1,AND(U1237=1),AND(V1237=1,OR(מרקובחצי[[#This Row],[עד ועד]]&lt;J1237,מרקובחצי[[#This Row],[עד ועד]]&gt;K1237)),W1237=1)),1,""))</f>
        <v/>
      </c>
      <c r="Q1238" s="19" t="str">
        <f>IF(מרקובחצי[[#This Row],[קבעה הפלגה?]]=1,"",IF(AND(מרקובחצי[[#This Row],[עד ועד]]&gt;31,OR(מרקובחצי[[#This Row],[CycleNumber]]=1,AND(U1237=1),AND(V1237=1,מרקובחצי[[#This Row],[עד ועד]]&gt;K1237),AND(W1237=1,OR(מרקובחצי[[#This Row],[עד ועד]]&gt;K1237,מרקובחצי[[#This Row],[עד ועד]]&lt;J1237)))),1,""))</f>
        <v/>
      </c>
      <c r="R1238" s="19" t="str">
        <f>IF(מרקובחצי[[#This Row],[CycleNumber]]&gt;1,IF(AND(O1237=1,מרקובחצי[[#This Row],[עד ועד]]&lt;29),1,""),"")</f>
        <v/>
      </c>
      <c r="S1238" s="19">
        <f>IF(מרקובחצי[[#This Row],[CycleNumber]]&gt;1,IF(OR(AND(O1237=1,מרקובחצי[[#This Row],[עד ועד]]&gt;28),AND(P1237=1),AND(Q1237=1,מרקובחצי[[#This Row],[עד ועד]]&lt;32)),1,""),"")</f>
        <v>1</v>
      </c>
      <c r="T1238" s="19" t="str">
        <f>IF(מרקובחצי[[#This Row],[CycleNumber]]&gt;1,IF(AND(Q1237=1,מרקובחצי[[#This Row],[עד ועד]]&gt;31),1,""),"")</f>
        <v/>
      </c>
      <c r="U1238" s="19" t="str">
        <f>IF(מרקובחצי[[#This Row],[CycleNumber]]&gt;1,IF(AND(R1237=1,מרקובחצי[[#This Row],[עד ועד]]&lt;29),1,IF(AND(U1237=1,NOT(OR(מרקובחצי[[#This Row],[עד ועד]]&lt;J1237,מרקובחצי[[#This Row],[עד ועד]]&gt;K1237))),1,"")),"")</f>
        <v/>
      </c>
      <c r="V1238" s="19" t="str">
        <f>IF(מרקובחצי[[#This Row],[CycleNumber]]&gt;1,IF(AND(SUM(R1237:T1237)=1,מרקובחצי[[#This Row],[עד ועד]]&gt;28,מרקובחצי[[#This Row],[עד ועד]]&lt;32),1,IF(OR(S1237=1,AND(R1237=1,מרקובחצי[[#This Row],[עד ועד]]&gt;28),AND(T1237=1,מרקובחצי[[#This Row],[עד ועד]]&lt;32)),1,IF(AND(V1237=1,NOT(OR(מרקובחצי[[#This Row],[עד ועד]]&lt;J1237,מרקובחצי[[#This Row],[עד ועד]]&gt;K1237))),1,""))),"")</f>
        <v/>
      </c>
      <c r="W1238" s="19" t="str">
        <f>IF(מרקובחצי[[#This Row],[CycleNumber]]&gt;1,IF(AND(T1237=1,מרקובחצי[[#This Row],[עד ועד]]&gt;31),1,IF(AND(W1237=1,NOT(OR(מרקובחצי[[#This Row],[עד ועד]]&lt;J1237,מרקובחצי[[#This Row],[עד ועד]]&gt;K1237))),1,"")),"")</f>
        <v/>
      </c>
      <c r="X1238" s="19" t="str">
        <f>IF(AND(מרקובחצי[[#This Row],[CycleNumber]]&lt;$B1239,SUM(מרקובחצי[[#This Row],[11]],R1239)=2),1,"")</f>
        <v/>
      </c>
      <c r="Y1238" s="19" t="str">
        <f>IF(AND(מרקובחצי[[#This Row],[CycleNumber]]&lt;$B1239,SUM(מרקובחצי[[#This Row],[11]],S1239)=2),1,"")</f>
        <v/>
      </c>
      <c r="Z1238" s="19" t="str">
        <f>IF(AND(מרקובחצי[[#This Row],[CycleNumber]]&lt;$B1239,SUM(מרקובחצי[[#This Row],[13]],S1239)=2),1,"")</f>
        <v/>
      </c>
      <c r="AA1238" s="19" t="str">
        <f>IF(AND(מרקובחצי[[#This Row],[CycleNumber]]&lt;$B1239,SUM(מרקובחצי[[#This Row],[13]],T1239)=2),1,"")</f>
        <v/>
      </c>
      <c r="AB1238" s="19" t="str">
        <f>IF(AND(מרקובחצי[[#This Row],[CycleNumber]]&lt;$B1239,SUM(מרקובחצי[[#This Row],[21]],U1239)=2),1,"")</f>
        <v/>
      </c>
      <c r="AC1238" s="19" t="str">
        <f>IF(AND(מרקובחצי[[#This Row],[CycleNumber]]&lt;$B1239,SUM(מרקובחצי[[#This Row],[21]],V1239)=2),1,"")</f>
        <v/>
      </c>
      <c r="AD1238" s="19" t="str">
        <f>IF(AND(מרקובחצי[[#This Row],[CycleNumber]]&lt;$B1239,SUM(מרקובחצי[[#This Row],[23]],V1239)=2),1,"")</f>
        <v/>
      </c>
      <c r="AE1238" s="19" t="str">
        <f>IF(AND(מרקובחצי[[#This Row],[CycleNumber]]&lt;$B1239,SUM(מרקובחצי[[#This Row],[23]],W1239)=2),1,"")</f>
        <v/>
      </c>
      <c r="AF1238" s="19" t="str">
        <f>IF(AND(מרקובחצי[[#This Row],[CycleNumber]]&lt;$B1239,SUM(מרקובחצי[[#This Row],[31]],O1239)=2),1,"")</f>
        <v/>
      </c>
      <c r="AG1238" s="19" t="str">
        <f>IF(AND(מרקובחצי[[#This Row],[CycleNumber]]&lt;$B1239,SUM(מרקובחצי[[#This Row],[31]],P1239)=2),1,"")</f>
        <v/>
      </c>
      <c r="AH1238" s="19" t="str">
        <f>IF(AND(מרקובחצי[[#This Row],[CycleNumber]]&lt;$B1239,SUM(מרקובחצי[[#This Row],[31]],Q1239)=2),1,"")</f>
        <v/>
      </c>
      <c r="AI1238" s="19" t="str">
        <f>IF(AND(מרקובחצי[[#This Row],[CycleNumber]]&lt;$B1239,SUM(U1238:U1239)=2),1,"")</f>
        <v/>
      </c>
      <c r="AJ1238" s="19" t="str">
        <f>IF(AND(מרקובחצי[[#This Row],[CycleNumber]]&lt;$B1239,SUM(מרקובחצי[[#This Row],[32]],O1239)=2),1,"")</f>
        <v/>
      </c>
      <c r="AK1238" s="19" t="str">
        <f>IF(AND(מרקובחצי[[#This Row],[CycleNumber]]&lt;$B1239,SUM(מרקובחצי[[#This Row],[32]],P1239)=2),1,"")</f>
        <v/>
      </c>
      <c r="AL1238" s="19" t="str">
        <f>IF(AND(מרקובחצי[[#This Row],[CycleNumber]]&lt;$B1239,SUM(מרקובחצי[[#This Row],[32]],Q1239)=2),1,"")</f>
        <v/>
      </c>
      <c r="AM1238" s="19" t="str">
        <f>IF(AND(מרקובחצי[[#This Row],[CycleNumber]]&lt;$B1239,SUM(V1238:V1239)=2),1,"")</f>
        <v/>
      </c>
      <c r="AN1238" s="19" t="str">
        <f>IF(AND(מרקובחצי[[#This Row],[CycleNumber]]&lt;$B1239,SUM(מרקובחצי[[#This Row],[33]],O1239)=2),1,"")</f>
        <v/>
      </c>
      <c r="AO1238" s="19" t="str">
        <f>IF(AND(מרקובחצי[[#This Row],[CycleNumber]]&lt;$B1239,SUM(מרקובחצי[[#This Row],[33]],P1239)=2),1,"")</f>
        <v/>
      </c>
      <c r="AP1238" s="19" t="str">
        <f>IF(AND(מרקובחצי[[#This Row],[CycleNumber]]&lt;$B1239,SUM(מרקובחצי[[#This Row],[33]],Q1239)=2),1,"")</f>
        <v/>
      </c>
      <c r="AQ1238" s="19" t="str">
        <f>IF(AND(מרקובחצי[[#This Row],[CycleNumber]]&lt;$B1239,SUM(W1238:W1239)=2),1,"")</f>
        <v/>
      </c>
      <c r="AR1238" s="19" t="str">
        <f>IF(AND(מרקובחצי[[#This Row],[CycleNumber]]&lt;$B1239,SUM(מרקובחצי[[#This Row],[12]],S1239)=2),1,"")</f>
        <v/>
      </c>
      <c r="AS1238" s="19">
        <f>IF(AND(מרקובחצי[[#This Row],[CycleNumber]]&lt;$B1239,SUM(מרקובחצי[[#This Row],[22]],V1239)=2),1,"")</f>
        <v>1</v>
      </c>
      <c r="AT1238" s="21">
        <f>SUM(מרקובחצי[[#This Row],[11]:[33]])</f>
        <v>1</v>
      </c>
    </row>
    <row r="1239" spans="1:46" ht="15.6" x14ac:dyDescent="0.25">
      <c r="A1239" s="19" t="s">
        <v>133</v>
      </c>
      <c r="B1239" s="19">
        <v>8</v>
      </c>
      <c r="C1239">
        <v>32</v>
      </c>
      <c r="D1239" s="19">
        <f>מרקובחצי[[#This Row],[LengthofCycle]]+1</f>
        <v>33</v>
      </c>
      <c r="E1239" t="str">
        <f>IF(IFERROR(LOOKUP(מרקובחצי[[#This Row],[ClientID]],קביעויות[הפלגה]),FALSE)=מרקובחצי[[#This Row],[ClientID]],1,"")</f>
        <v/>
      </c>
      <c r="F1239" t="str">
        <f>IF(IFERROR(LOOKUP(מרקובחצי[[#This Row],[ClientID]],סוגחציקבוע[S31]),FALSE)=מרקובחצי[[#This Row],[ClientID]],1,"")</f>
        <v/>
      </c>
      <c r="G1239" t="str">
        <f>IF(IFERROR(LOOKUP(מרקובחצי[[#This Row],[ClientID]],סוגחציקבוע[S32]),FALSE)=מרקובחצי[[#This Row],[ClientID]],1,"")</f>
        <v/>
      </c>
      <c r="H1239" t="str">
        <f>IF(IFERROR(LOOKUP(מרקובחצי[[#This Row],[ClientID]],סוגחציקבוע[S33]),FALSE)=מרקובחצי[[#This Row],[ClientID]],1,"")</f>
        <v/>
      </c>
      <c r="I1239">
        <f>IF(IFERROR(LOOKUP(מרקובחצי[[#This Row],[ClientID]],סוגחציקבוע[S32&amp;33]),FALSE)=מרקובחצי[[#This Row],[ClientID]],1,"")</f>
        <v>1</v>
      </c>
      <c r="J1239" s="19">
        <f>IF(SUM(מרקובחצי[[#This Row],[11]:[13]])=1,מרקובחצי[[#This Row],[עד ועד]],IF(SUM(R1238:T1239)=1,IF(מרקובחצי[[#This Row],[עד ועד]]&lt;J1238,מרקובחצי[[#This Row],[עד ועד]],J1238),J1238))</f>
        <v>29</v>
      </c>
      <c r="K1239" s="19">
        <f>IF(SUM(מרקובחצי[[#This Row],[11]:[13]])=1,מרקובחצי[[#This Row],[עד ועד]],IF(SUM(R1238:T1239)=1,IF(מרקובחצי[[#This Row],[עד ועד]]&gt;K1238,מרקובחצי[[#This Row],[עד ועד]],K1238),K1238))</f>
        <v>33</v>
      </c>
      <c r="L1239" s="19">
        <f>IF(AND(SUM(מרקובחצי[[#This Row],[31]:[33]])=1,SUM(U1238:W1238)=0),מרקובחצי[[#This Row],[מקס]]-מרקובחצי[[#This Row],[מינ]],"")</f>
        <v>4</v>
      </c>
      <c r="M123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39" s="19" t="str">
        <f t="shared" si="19"/>
        <v>S22</v>
      </c>
      <c r="O1239" s="19" t="str">
        <f>IF(מרקובחצי[[#This Row],[קבעה הפלגה?]]=1,"",IF(AND(מרקובחצי[[#This Row],[עד ועד]]&lt;29,OR(מרקובחצי[[#This Row],[CycleNumber]]=1,AND(U1238=1,OR(מרקובחצי[[#This Row],[עד ועד]]&lt;J1238,מרקובחצי[[#This Row],[עד ועד]]&gt;K1238)),AND(V1238=1,מרקובחצי[[#This Row],[עד ועד]]&lt;J1238),W1238=1)),1,""))</f>
        <v/>
      </c>
      <c r="P1239" s="19" t="str">
        <f>IF(מרקובחצי[[#This Row],[קבעה הפלגה?]]=1,"",IF(AND(מרקובחצי[[#This Row],[עד ועד]]&gt;28,מרקובחצי[[#This Row],[עד ועד]]&lt;32,OR(מרקובחצי[[#This Row],[CycleNumber]]=1,AND(U1238=1),AND(V1238=1,OR(מרקובחצי[[#This Row],[עד ועד]]&lt;J1238,מרקובחצי[[#This Row],[עד ועד]]&gt;K1238)),W1238=1)),1,""))</f>
        <v/>
      </c>
      <c r="Q1239" s="19" t="str">
        <f>IF(מרקובחצי[[#This Row],[קבעה הפלגה?]]=1,"",IF(AND(מרקובחצי[[#This Row],[עד ועד]]&gt;31,OR(מרקובחצי[[#This Row],[CycleNumber]]=1,AND(U1238=1),AND(V1238=1,מרקובחצי[[#This Row],[עד ועד]]&gt;K1238),AND(W1238=1,OR(מרקובחצי[[#This Row],[עד ועד]]&gt;K1238,מרקובחצי[[#This Row],[עד ועד]]&lt;J1238)))),1,""))</f>
        <v/>
      </c>
      <c r="R1239" s="19" t="str">
        <f>IF(מרקובחצי[[#This Row],[CycleNumber]]&gt;1,IF(AND(O1238=1,מרקובחצי[[#This Row],[עד ועד]]&lt;29),1,""),"")</f>
        <v/>
      </c>
      <c r="S1239" s="19" t="str">
        <f>IF(מרקובחצי[[#This Row],[CycleNumber]]&gt;1,IF(OR(AND(O1238=1,מרקובחצי[[#This Row],[עד ועד]]&gt;28),AND(P1238=1),AND(Q1238=1,מרקובחצי[[#This Row],[עד ועד]]&lt;32)),1,""),"")</f>
        <v/>
      </c>
      <c r="T1239" s="19" t="str">
        <f>IF(מרקובחצי[[#This Row],[CycleNumber]]&gt;1,IF(AND(Q1238=1,מרקובחצי[[#This Row],[עד ועד]]&gt;31),1,""),"")</f>
        <v/>
      </c>
      <c r="U1239" s="19" t="str">
        <f>IF(מרקובחצי[[#This Row],[CycleNumber]]&gt;1,IF(AND(R1238=1,מרקובחצי[[#This Row],[עד ועד]]&lt;29),1,IF(AND(U1238=1,NOT(OR(מרקובחצי[[#This Row],[עד ועד]]&lt;J1238,מרקובחצי[[#This Row],[עד ועד]]&gt;K1238))),1,"")),"")</f>
        <v/>
      </c>
      <c r="V1239" s="19">
        <f>IF(מרקובחצי[[#This Row],[CycleNumber]]&gt;1,IF(AND(SUM(R1238:T1238)=1,מרקובחצי[[#This Row],[עד ועד]]&gt;28,מרקובחצי[[#This Row],[עד ועד]]&lt;32),1,IF(OR(S1238=1,AND(R1238=1,מרקובחצי[[#This Row],[עד ועד]]&gt;28),AND(T1238=1,מרקובחצי[[#This Row],[עד ועד]]&lt;32)),1,IF(AND(V1238=1,NOT(OR(מרקובחצי[[#This Row],[עד ועד]]&lt;J1238,מרקובחצי[[#This Row],[עד ועד]]&gt;K1238))),1,""))),"")</f>
        <v>1</v>
      </c>
      <c r="W1239" s="19" t="str">
        <f>IF(מרקובחצי[[#This Row],[CycleNumber]]&gt;1,IF(AND(T1238=1,מרקובחצי[[#This Row],[עד ועד]]&gt;31),1,IF(AND(W1238=1,NOT(OR(מרקובחצי[[#This Row],[עד ועד]]&lt;J1238,מרקובחצי[[#This Row],[עד ועד]]&gt;K1238))),1,"")),"")</f>
        <v/>
      </c>
      <c r="X1239" s="19" t="str">
        <f>IF(AND(מרקובחצי[[#This Row],[CycleNumber]]&lt;$B1240,SUM(מרקובחצי[[#This Row],[11]],R1240)=2),1,"")</f>
        <v/>
      </c>
      <c r="Y1239" s="19" t="str">
        <f>IF(AND(מרקובחצי[[#This Row],[CycleNumber]]&lt;$B1240,SUM(מרקובחצי[[#This Row],[11]],S1240)=2),1,"")</f>
        <v/>
      </c>
      <c r="Z1239" s="19" t="str">
        <f>IF(AND(מרקובחצי[[#This Row],[CycleNumber]]&lt;$B1240,SUM(מרקובחצי[[#This Row],[13]],S1240)=2),1,"")</f>
        <v/>
      </c>
      <c r="AA1239" s="19" t="str">
        <f>IF(AND(מרקובחצי[[#This Row],[CycleNumber]]&lt;$B1240,SUM(מרקובחצי[[#This Row],[13]],T1240)=2),1,"")</f>
        <v/>
      </c>
      <c r="AB1239" s="19" t="str">
        <f>IF(AND(מרקובחצי[[#This Row],[CycleNumber]]&lt;$B1240,SUM(מרקובחצי[[#This Row],[21]],U1240)=2),1,"")</f>
        <v/>
      </c>
      <c r="AC1239" s="19" t="str">
        <f>IF(AND(מרקובחצי[[#This Row],[CycleNumber]]&lt;$B1240,SUM(מרקובחצי[[#This Row],[21]],V1240)=2),1,"")</f>
        <v/>
      </c>
      <c r="AD1239" s="19" t="str">
        <f>IF(AND(מרקובחצי[[#This Row],[CycleNumber]]&lt;$B1240,SUM(מרקובחצי[[#This Row],[23]],V1240)=2),1,"")</f>
        <v/>
      </c>
      <c r="AE1239" s="19" t="str">
        <f>IF(AND(מרקובחצי[[#This Row],[CycleNumber]]&lt;$B1240,SUM(מרקובחצי[[#This Row],[23]],W1240)=2),1,"")</f>
        <v/>
      </c>
      <c r="AF1239" s="19" t="str">
        <f>IF(AND(מרקובחצי[[#This Row],[CycleNumber]]&lt;$B1240,SUM(מרקובחצי[[#This Row],[31]],O1240)=2),1,"")</f>
        <v/>
      </c>
      <c r="AG1239" s="19" t="str">
        <f>IF(AND(מרקובחצי[[#This Row],[CycleNumber]]&lt;$B1240,SUM(מרקובחצי[[#This Row],[31]],P1240)=2),1,"")</f>
        <v/>
      </c>
      <c r="AH1239" s="19" t="str">
        <f>IF(AND(מרקובחצי[[#This Row],[CycleNumber]]&lt;$B1240,SUM(מרקובחצי[[#This Row],[31]],Q1240)=2),1,"")</f>
        <v/>
      </c>
      <c r="AI1239" s="19" t="str">
        <f>IF(AND(מרקובחצי[[#This Row],[CycleNumber]]&lt;$B1240,SUM(U1239:U1240)=2),1,"")</f>
        <v/>
      </c>
      <c r="AJ1239" s="19" t="str">
        <f>IF(AND(מרקובחצי[[#This Row],[CycleNumber]]&lt;$B1240,SUM(מרקובחצי[[#This Row],[32]],O1240)=2),1,"")</f>
        <v/>
      </c>
      <c r="AK1239" s="19" t="str">
        <f>IF(AND(מרקובחצי[[#This Row],[CycleNumber]]&lt;$B1240,SUM(מרקובחצי[[#This Row],[32]],P1240)=2),1,"")</f>
        <v/>
      </c>
      <c r="AL1239" s="19" t="str">
        <f>IF(AND(מרקובחצי[[#This Row],[CycleNumber]]&lt;$B1240,SUM(מרקובחצי[[#This Row],[32]],Q1240)=2),1,"")</f>
        <v/>
      </c>
      <c r="AM1239" s="19">
        <f>IF(AND(מרקובחצי[[#This Row],[CycleNumber]]&lt;$B1240,SUM(V1239:V1240)=2),1,"")</f>
        <v>1</v>
      </c>
      <c r="AN1239" s="19" t="str">
        <f>IF(AND(מרקובחצי[[#This Row],[CycleNumber]]&lt;$B1240,SUM(מרקובחצי[[#This Row],[33]],O1240)=2),1,"")</f>
        <v/>
      </c>
      <c r="AO1239" s="19" t="str">
        <f>IF(AND(מרקובחצי[[#This Row],[CycleNumber]]&lt;$B1240,SUM(מרקובחצי[[#This Row],[33]],P1240)=2),1,"")</f>
        <v/>
      </c>
      <c r="AP1239" s="19" t="str">
        <f>IF(AND(מרקובחצי[[#This Row],[CycleNumber]]&lt;$B1240,SUM(מרקובחצי[[#This Row],[33]],Q1240)=2),1,"")</f>
        <v/>
      </c>
      <c r="AQ1239" s="19" t="str">
        <f>IF(AND(מרקובחצי[[#This Row],[CycleNumber]]&lt;$B1240,SUM(W1239:W1240)=2),1,"")</f>
        <v/>
      </c>
      <c r="AR1239" s="19" t="str">
        <f>IF(AND(מרקובחצי[[#This Row],[CycleNumber]]&lt;$B1240,SUM(מרקובחצי[[#This Row],[12]],S1240)=2),1,"")</f>
        <v/>
      </c>
      <c r="AS1239" s="19" t="str">
        <f>IF(AND(מרקובחצי[[#This Row],[CycleNumber]]&lt;$B1240,SUM(מרקובחצי[[#This Row],[22]],V1240)=2),1,"")</f>
        <v/>
      </c>
      <c r="AT1239" s="21">
        <f>SUM(מרקובחצי[[#This Row],[11]:[33]])</f>
        <v>1</v>
      </c>
    </row>
    <row r="1240" spans="1:46" ht="15.6" x14ac:dyDescent="0.25">
      <c r="A1240" s="19" t="s">
        <v>133</v>
      </c>
      <c r="B1240" s="19">
        <v>9</v>
      </c>
      <c r="C1240">
        <v>32</v>
      </c>
      <c r="D1240" s="19">
        <f>מרקובחצי[[#This Row],[LengthofCycle]]+1</f>
        <v>33</v>
      </c>
      <c r="E1240" t="str">
        <f>IF(IFERROR(LOOKUP(מרקובחצי[[#This Row],[ClientID]],קביעויות[הפלגה]),FALSE)=מרקובחצי[[#This Row],[ClientID]],1,"")</f>
        <v/>
      </c>
      <c r="F1240" t="str">
        <f>IF(IFERROR(LOOKUP(מרקובחצי[[#This Row],[ClientID]],סוגחציקבוע[S31]),FALSE)=מרקובחצי[[#This Row],[ClientID]],1,"")</f>
        <v/>
      </c>
      <c r="G1240" t="str">
        <f>IF(IFERROR(LOOKUP(מרקובחצי[[#This Row],[ClientID]],סוגחציקבוע[S32]),FALSE)=מרקובחצי[[#This Row],[ClientID]],1,"")</f>
        <v/>
      </c>
      <c r="H1240" t="str">
        <f>IF(IFERROR(LOOKUP(מרקובחצי[[#This Row],[ClientID]],סוגחציקבוע[S33]),FALSE)=מרקובחצי[[#This Row],[ClientID]],1,"")</f>
        <v/>
      </c>
      <c r="I1240">
        <f>IF(IFERROR(LOOKUP(מרקובחצי[[#This Row],[ClientID]],סוגחציקבוע[S32&amp;33]),FALSE)=מרקובחצי[[#This Row],[ClientID]],1,"")</f>
        <v>1</v>
      </c>
      <c r="J1240" s="19">
        <f>IF(SUM(מרקובחצי[[#This Row],[11]:[13]])=1,מרקובחצי[[#This Row],[עד ועד]],IF(SUM(R1239:T1240)=1,IF(מרקובחצי[[#This Row],[עד ועד]]&lt;J1239,מרקובחצי[[#This Row],[עד ועד]],J1239),J1239))</f>
        <v>29</v>
      </c>
      <c r="K1240" s="19">
        <f>IF(SUM(מרקובחצי[[#This Row],[11]:[13]])=1,מרקובחצי[[#This Row],[עד ועד]],IF(SUM(R1239:T1240)=1,IF(מרקובחצי[[#This Row],[עד ועד]]&gt;K1239,מרקובחצי[[#This Row],[עד ועד]],K1239),K1239))</f>
        <v>33</v>
      </c>
      <c r="L1240" s="19" t="str">
        <f>IF(AND(SUM(מרקובחצי[[#This Row],[31]:[33]])=1,SUM(U1239:W1239)=0),מרקובחצי[[#This Row],[מקס]]-מרקובחצי[[#This Row],[מינ]],"")</f>
        <v/>
      </c>
      <c r="M124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40" s="19" t="str">
        <f t="shared" si="19"/>
        <v>S32</v>
      </c>
      <c r="O1240" s="19" t="str">
        <f>IF(מרקובחצי[[#This Row],[קבעה הפלגה?]]=1,"",IF(AND(מרקובחצי[[#This Row],[עד ועד]]&lt;29,OR(מרקובחצי[[#This Row],[CycleNumber]]=1,AND(U1239=1,OR(מרקובחצי[[#This Row],[עד ועד]]&lt;J1239,מרקובחצי[[#This Row],[עד ועד]]&gt;K1239)),AND(V1239=1,מרקובחצי[[#This Row],[עד ועד]]&lt;J1239),W1239=1)),1,""))</f>
        <v/>
      </c>
      <c r="P1240" s="19" t="str">
        <f>IF(מרקובחצי[[#This Row],[קבעה הפלגה?]]=1,"",IF(AND(מרקובחצי[[#This Row],[עד ועד]]&gt;28,מרקובחצי[[#This Row],[עד ועד]]&lt;32,OR(מרקובחצי[[#This Row],[CycleNumber]]=1,AND(U1239=1),AND(V1239=1,OR(מרקובחצי[[#This Row],[עד ועד]]&lt;J1239,מרקובחצי[[#This Row],[עד ועד]]&gt;K1239)),W1239=1)),1,""))</f>
        <v/>
      </c>
      <c r="Q1240" s="19" t="str">
        <f>IF(מרקובחצי[[#This Row],[קבעה הפלגה?]]=1,"",IF(AND(מרקובחצי[[#This Row],[עד ועד]]&gt;31,OR(מרקובחצי[[#This Row],[CycleNumber]]=1,AND(U1239=1),AND(V1239=1,מרקובחצי[[#This Row],[עד ועד]]&gt;K1239),AND(W1239=1,OR(מרקובחצי[[#This Row],[עד ועד]]&gt;K1239,מרקובחצי[[#This Row],[עד ועד]]&lt;J1239)))),1,""))</f>
        <v/>
      </c>
      <c r="R1240" s="19" t="str">
        <f>IF(מרקובחצי[[#This Row],[CycleNumber]]&gt;1,IF(AND(O1239=1,מרקובחצי[[#This Row],[עד ועד]]&lt;29),1,""),"")</f>
        <v/>
      </c>
      <c r="S1240" s="19" t="str">
        <f>IF(מרקובחצי[[#This Row],[CycleNumber]]&gt;1,IF(OR(AND(O1239=1,מרקובחצי[[#This Row],[עד ועד]]&gt;28),AND(P1239=1),AND(Q1239=1,מרקובחצי[[#This Row],[עד ועד]]&lt;32)),1,""),"")</f>
        <v/>
      </c>
      <c r="T1240" s="19" t="str">
        <f>IF(מרקובחצי[[#This Row],[CycleNumber]]&gt;1,IF(AND(Q1239=1,מרקובחצי[[#This Row],[עד ועד]]&gt;31),1,""),"")</f>
        <v/>
      </c>
      <c r="U1240" s="19" t="str">
        <f>IF(מרקובחצי[[#This Row],[CycleNumber]]&gt;1,IF(AND(R1239=1,מרקובחצי[[#This Row],[עד ועד]]&lt;29),1,IF(AND(U1239=1,NOT(OR(מרקובחצי[[#This Row],[עד ועד]]&lt;J1239,מרקובחצי[[#This Row],[עד ועד]]&gt;K1239))),1,"")),"")</f>
        <v/>
      </c>
      <c r="V1240" s="19">
        <f>IF(מרקובחצי[[#This Row],[CycleNumber]]&gt;1,IF(AND(SUM(R1239:T1239)=1,מרקובחצי[[#This Row],[עד ועד]]&gt;28,מרקובחצי[[#This Row],[עד ועד]]&lt;32),1,IF(OR(S1239=1,AND(R1239=1,מרקובחצי[[#This Row],[עד ועד]]&gt;28),AND(T1239=1,מרקובחצי[[#This Row],[עד ועד]]&lt;32)),1,IF(AND(V1239=1,NOT(OR(מרקובחצי[[#This Row],[עד ועד]]&lt;J1239,מרקובחצי[[#This Row],[עד ועד]]&gt;K1239))),1,""))),"")</f>
        <v>1</v>
      </c>
      <c r="W1240" s="19" t="str">
        <f>IF(מרקובחצי[[#This Row],[CycleNumber]]&gt;1,IF(AND(T1239=1,מרקובחצי[[#This Row],[עד ועד]]&gt;31),1,IF(AND(W1239=1,NOT(OR(מרקובחצי[[#This Row],[עד ועד]]&lt;J1239,מרקובחצי[[#This Row],[עד ועד]]&gt;K1239))),1,"")),"")</f>
        <v/>
      </c>
      <c r="X1240" s="19" t="str">
        <f>IF(AND(מרקובחצי[[#This Row],[CycleNumber]]&lt;$B1241,SUM(מרקובחצי[[#This Row],[11]],R1241)=2),1,"")</f>
        <v/>
      </c>
      <c r="Y1240" s="19" t="str">
        <f>IF(AND(מרקובחצי[[#This Row],[CycleNumber]]&lt;$B1241,SUM(מרקובחצי[[#This Row],[11]],S1241)=2),1,"")</f>
        <v/>
      </c>
      <c r="Z1240" s="19" t="str">
        <f>IF(AND(מרקובחצי[[#This Row],[CycleNumber]]&lt;$B1241,SUM(מרקובחצי[[#This Row],[13]],S1241)=2),1,"")</f>
        <v/>
      </c>
      <c r="AA1240" s="19" t="str">
        <f>IF(AND(מרקובחצי[[#This Row],[CycleNumber]]&lt;$B1241,SUM(מרקובחצי[[#This Row],[13]],T1241)=2),1,"")</f>
        <v/>
      </c>
      <c r="AB1240" s="19" t="str">
        <f>IF(AND(מרקובחצי[[#This Row],[CycleNumber]]&lt;$B1241,SUM(מרקובחצי[[#This Row],[21]],U1241)=2),1,"")</f>
        <v/>
      </c>
      <c r="AC1240" s="19" t="str">
        <f>IF(AND(מרקובחצי[[#This Row],[CycleNumber]]&lt;$B1241,SUM(מרקובחצי[[#This Row],[21]],V1241)=2),1,"")</f>
        <v/>
      </c>
      <c r="AD1240" s="19" t="str">
        <f>IF(AND(מרקובחצי[[#This Row],[CycleNumber]]&lt;$B1241,SUM(מרקובחצי[[#This Row],[23]],V1241)=2),1,"")</f>
        <v/>
      </c>
      <c r="AE1240" s="19" t="str">
        <f>IF(AND(מרקובחצי[[#This Row],[CycleNumber]]&lt;$B1241,SUM(מרקובחצי[[#This Row],[23]],W1241)=2),1,"")</f>
        <v/>
      </c>
      <c r="AF1240" s="19" t="str">
        <f>IF(AND(מרקובחצי[[#This Row],[CycleNumber]]&lt;$B1241,SUM(מרקובחצי[[#This Row],[31]],O1241)=2),1,"")</f>
        <v/>
      </c>
      <c r="AG1240" s="19" t="str">
        <f>IF(AND(מרקובחצי[[#This Row],[CycleNumber]]&lt;$B1241,SUM(מרקובחצי[[#This Row],[31]],P1241)=2),1,"")</f>
        <v/>
      </c>
      <c r="AH1240" s="19" t="str">
        <f>IF(AND(מרקובחצי[[#This Row],[CycleNumber]]&lt;$B1241,SUM(מרקובחצי[[#This Row],[31]],Q1241)=2),1,"")</f>
        <v/>
      </c>
      <c r="AI1240" s="19" t="str">
        <f>IF(AND(מרקובחצי[[#This Row],[CycleNumber]]&lt;$B1241,SUM(U1240:U1241)=2),1,"")</f>
        <v/>
      </c>
      <c r="AJ1240" s="19" t="str">
        <f>IF(AND(מרקובחצי[[#This Row],[CycleNumber]]&lt;$B1241,SUM(מרקובחצי[[#This Row],[32]],O1241)=2),1,"")</f>
        <v/>
      </c>
      <c r="AK1240" s="19" t="str">
        <f>IF(AND(מרקובחצי[[#This Row],[CycleNumber]]&lt;$B1241,SUM(מרקובחצי[[#This Row],[32]],P1241)=2),1,"")</f>
        <v/>
      </c>
      <c r="AL1240" s="19">
        <f>IF(AND(מרקובחצי[[#This Row],[CycleNumber]]&lt;$B1241,SUM(מרקובחצי[[#This Row],[32]],Q1241)=2),1,"")</f>
        <v>1</v>
      </c>
      <c r="AM1240" s="19" t="str">
        <f>IF(AND(מרקובחצי[[#This Row],[CycleNumber]]&lt;$B1241,SUM(V1240:V1241)=2),1,"")</f>
        <v/>
      </c>
      <c r="AN1240" s="19" t="str">
        <f>IF(AND(מרקובחצי[[#This Row],[CycleNumber]]&lt;$B1241,SUM(מרקובחצי[[#This Row],[33]],O1241)=2),1,"")</f>
        <v/>
      </c>
      <c r="AO1240" s="19" t="str">
        <f>IF(AND(מרקובחצי[[#This Row],[CycleNumber]]&lt;$B1241,SUM(מרקובחצי[[#This Row],[33]],P1241)=2),1,"")</f>
        <v/>
      </c>
      <c r="AP1240" s="19" t="str">
        <f>IF(AND(מרקובחצי[[#This Row],[CycleNumber]]&lt;$B1241,SUM(מרקובחצי[[#This Row],[33]],Q1241)=2),1,"")</f>
        <v/>
      </c>
      <c r="AQ1240" s="19" t="str">
        <f>IF(AND(מרקובחצי[[#This Row],[CycleNumber]]&lt;$B1241,SUM(W1240:W1241)=2),1,"")</f>
        <v/>
      </c>
      <c r="AR1240" s="19" t="str">
        <f>IF(AND(מרקובחצי[[#This Row],[CycleNumber]]&lt;$B1241,SUM(מרקובחצי[[#This Row],[12]],S1241)=2),1,"")</f>
        <v/>
      </c>
      <c r="AS1240" s="19" t="str">
        <f>IF(AND(מרקובחצי[[#This Row],[CycleNumber]]&lt;$B1241,SUM(מרקובחצי[[#This Row],[22]],V1241)=2),1,"")</f>
        <v/>
      </c>
      <c r="AT1240" s="21">
        <f>SUM(מרקובחצי[[#This Row],[11]:[33]])</f>
        <v>1</v>
      </c>
    </row>
    <row r="1241" spans="1:46" ht="15.6" x14ac:dyDescent="0.25">
      <c r="A1241" s="19" t="s">
        <v>133</v>
      </c>
      <c r="B1241" s="19">
        <v>10</v>
      </c>
      <c r="C1241">
        <v>33</v>
      </c>
      <c r="D1241" s="19">
        <f>מרקובחצי[[#This Row],[LengthofCycle]]+1</f>
        <v>34</v>
      </c>
      <c r="E1241" t="str">
        <f>IF(IFERROR(LOOKUP(מרקובחצי[[#This Row],[ClientID]],קביעויות[הפלגה]),FALSE)=מרקובחצי[[#This Row],[ClientID]],1,"")</f>
        <v/>
      </c>
      <c r="F1241" t="str">
        <f>IF(IFERROR(LOOKUP(מרקובחצי[[#This Row],[ClientID]],סוגחציקבוע[S31]),FALSE)=מרקובחצי[[#This Row],[ClientID]],1,"")</f>
        <v/>
      </c>
      <c r="G1241" t="str">
        <f>IF(IFERROR(LOOKUP(מרקובחצי[[#This Row],[ClientID]],סוגחציקבוע[S32]),FALSE)=מרקובחצי[[#This Row],[ClientID]],1,"")</f>
        <v/>
      </c>
      <c r="H1241" t="str">
        <f>IF(IFERROR(LOOKUP(מרקובחצי[[#This Row],[ClientID]],סוגחציקבוע[S33]),FALSE)=מרקובחצי[[#This Row],[ClientID]],1,"")</f>
        <v/>
      </c>
      <c r="I1241">
        <f>IF(IFERROR(LOOKUP(מרקובחצי[[#This Row],[ClientID]],סוגחציקבוע[S32&amp;33]),FALSE)=מרקובחצי[[#This Row],[ClientID]],1,"")</f>
        <v>1</v>
      </c>
      <c r="J1241" s="19">
        <f>IF(SUM(מרקובחצי[[#This Row],[11]:[13]])=1,מרקובחצי[[#This Row],[עד ועד]],IF(SUM(R1240:T1241)=1,IF(מרקובחצי[[#This Row],[עד ועד]]&lt;J1240,מרקובחצי[[#This Row],[עד ועד]],J1240),J1240))</f>
        <v>34</v>
      </c>
      <c r="K1241" s="19">
        <f>IF(SUM(מרקובחצי[[#This Row],[11]:[13]])=1,מרקובחצי[[#This Row],[עד ועד]],IF(SUM(R1240:T1241)=1,IF(מרקובחצי[[#This Row],[עד ועד]]&gt;K1240,מרקובחצי[[#This Row],[עד ועד]],K1240),K1240))</f>
        <v>34</v>
      </c>
      <c r="L1241" s="19" t="str">
        <f>IF(AND(SUM(מרקובחצי[[#This Row],[31]:[33]])=1,SUM(U1240:W1240)=0),מרקובחצי[[#This Row],[מקס]]-מרקובחצי[[#This Row],[מינ]],"")</f>
        <v/>
      </c>
      <c r="M124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241" s="19" t="str">
        <f t="shared" si="19"/>
        <v>S32</v>
      </c>
      <c r="O1241" s="19" t="str">
        <f>IF(מרקובחצי[[#This Row],[קבעה הפלגה?]]=1,"",IF(AND(מרקובחצי[[#This Row],[עד ועד]]&lt;29,OR(מרקובחצי[[#This Row],[CycleNumber]]=1,AND(U1240=1,OR(מרקובחצי[[#This Row],[עד ועד]]&lt;J1240,מרקובחצי[[#This Row],[עד ועד]]&gt;K1240)),AND(V1240=1,מרקובחצי[[#This Row],[עד ועד]]&lt;J1240),W1240=1)),1,""))</f>
        <v/>
      </c>
      <c r="P1241" s="19" t="str">
        <f>IF(מרקובחצי[[#This Row],[קבעה הפלגה?]]=1,"",IF(AND(מרקובחצי[[#This Row],[עד ועד]]&gt;28,מרקובחצי[[#This Row],[עד ועד]]&lt;32,OR(מרקובחצי[[#This Row],[CycleNumber]]=1,AND(U1240=1),AND(V1240=1,OR(מרקובחצי[[#This Row],[עד ועד]]&lt;J1240,מרקובחצי[[#This Row],[עד ועד]]&gt;K1240)),W1240=1)),1,""))</f>
        <v/>
      </c>
      <c r="Q1241" s="19">
        <f>IF(מרקובחצי[[#This Row],[קבעה הפלגה?]]=1,"",IF(AND(מרקובחצי[[#This Row],[עד ועד]]&gt;31,OR(מרקובחצי[[#This Row],[CycleNumber]]=1,AND(U1240=1),AND(V1240=1,מרקובחצי[[#This Row],[עד ועד]]&gt;K1240),AND(W1240=1,OR(מרקובחצי[[#This Row],[עד ועד]]&gt;K1240,מרקובחצי[[#This Row],[עד ועד]]&lt;J1240)))),1,""))</f>
        <v>1</v>
      </c>
      <c r="R1241" s="19" t="str">
        <f>IF(מרקובחצי[[#This Row],[CycleNumber]]&gt;1,IF(AND(O1240=1,מרקובחצי[[#This Row],[עד ועד]]&lt;29),1,""),"")</f>
        <v/>
      </c>
      <c r="S1241" s="19" t="str">
        <f>IF(מרקובחצי[[#This Row],[CycleNumber]]&gt;1,IF(OR(AND(O1240=1,מרקובחצי[[#This Row],[עד ועד]]&gt;28),AND(P1240=1),AND(Q1240=1,מרקובחצי[[#This Row],[עד ועד]]&lt;32)),1,""),"")</f>
        <v/>
      </c>
      <c r="T1241" s="19" t="str">
        <f>IF(מרקובחצי[[#This Row],[CycleNumber]]&gt;1,IF(AND(Q1240=1,מרקובחצי[[#This Row],[עד ועד]]&gt;31),1,""),"")</f>
        <v/>
      </c>
      <c r="U1241" s="19" t="str">
        <f>IF(מרקובחצי[[#This Row],[CycleNumber]]&gt;1,IF(AND(R1240=1,מרקובחצי[[#This Row],[עד ועד]]&lt;29),1,IF(AND(U1240=1,NOT(OR(מרקובחצי[[#This Row],[עד ועד]]&lt;J1240,מרקובחצי[[#This Row],[עד ועד]]&gt;K1240))),1,"")),"")</f>
        <v/>
      </c>
      <c r="V1241" s="19" t="str">
        <f>IF(מרקובחצי[[#This Row],[CycleNumber]]&gt;1,IF(AND(SUM(R1240:T1240)=1,מרקובחצי[[#This Row],[עד ועד]]&gt;28,מרקובחצי[[#This Row],[עד ועד]]&lt;32),1,IF(OR(S1240=1,AND(R1240=1,מרקובחצי[[#This Row],[עד ועד]]&gt;28),AND(T1240=1,מרקובחצי[[#This Row],[עד ועד]]&lt;32)),1,IF(AND(V1240=1,NOT(OR(מרקובחצי[[#This Row],[עד ועד]]&lt;J1240,מרקובחצי[[#This Row],[עד ועד]]&gt;K1240))),1,""))),"")</f>
        <v/>
      </c>
      <c r="W1241" s="19" t="str">
        <f>IF(מרקובחצי[[#This Row],[CycleNumber]]&gt;1,IF(AND(T1240=1,מרקובחצי[[#This Row],[עד ועד]]&gt;31),1,IF(AND(W1240=1,NOT(OR(מרקובחצי[[#This Row],[עד ועד]]&lt;J1240,מרקובחצי[[#This Row],[עד ועד]]&gt;K1240))),1,"")),"")</f>
        <v/>
      </c>
      <c r="X1241" s="19" t="str">
        <f>IF(AND(מרקובחצי[[#This Row],[CycleNumber]]&lt;$B1242,SUM(מרקובחצי[[#This Row],[11]],R1242)=2),1,"")</f>
        <v/>
      </c>
      <c r="Y1241" s="19" t="str">
        <f>IF(AND(מרקובחצי[[#This Row],[CycleNumber]]&lt;$B1242,SUM(מרקובחצי[[#This Row],[11]],S1242)=2),1,"")</f>
        <v/>
      </c>
      <c r="Z1241" s="19" t="str">
        <f>IF(AND(מרקובחצי[[#This Row],[CycleNumber]]&lt;$B1242,SUM(מרקובחצי[[#This Row],[13]],S1242)=2),1,"")</f>
        <v/>
      </c>
      <c r="AA1241" s="19">
        <f>IF(AND(מרקובחצי[[#This Row],[CycleNumber]]&lt;$B1242,SUM(מרקובחצי[[#This Row],[13]],T1242)=2),1,"")</f>
        <v>1</v>
      </c>
      <c r="AB1241" s="19" t="str">
        <f>IF(AND(מרקובחצי[[#This Row],[CycleNumber]]&lt;$B1242,SUM(מרקובחצי[[#This Row],[21]],U1242)=2),1,"")</f>
        <v/>
      </c>
      <c r="AC1241" s="19" t="str">
        <f>IF(AND(מרקובחצי[[#This Row],[CycleNumber]]&lt;$B1242,SUM(מרקובחצי[[#This Row],[21]],V1242)=2),1,"")</f>
        <v/>
      </c>
      <c r="AD1241" s="19" t="str">
        <f>IF(AND(מרקובחצי[[#This Row],[CycleNumber]]&lt;$B1242,SUM(מרקובחצי[[#This Row],[23]],V1242)=2),1,"")</f>
        <v/>
      </c>
      <c r="AE1241" s="19" t="str">
        <f>IF(AND(מרקובחצי[[#This Row],[CycleNumber]]&lt;$B1242,SUM(מרקובחצי[[#This Row],[23]],W1242)=2),1,"")</f>
        <v/>
      </c>
      <c r="AF1241" s="19" t="str">
        <f>IF(AND(מרקובחצי[[#This Row],[CycleNumber]]&lt;$B1242,SUM(מרקובחצי[[#This Row],[31]],O1242)=2),1,"")</f>
        <v/>
      </c>
      <c r="AG1241" s="19" t="str">
        <f>IF(AND(מרקובחצי[[#This Row],[CycleNumber]]&lt;$B1242,SUM(מרקובחצי[[#This Row],[31]],P1242)=2),1,"")</f>
        <v/>
      </c>
      <c r="AH1241" s="19" t="str">
        <f>IF(AND(מרקובחצי[[#This Row],[CycleNumber]]&lt;$B1242,SUM(מרקובחצי[[#This Row],[31]],Q1242)=2),1,"")</f>
        <v/>
      </c>
      <c r="AI1241" s="19" t="str">
        <f>IF(AND(מרקובחצי[[#This Row],[CycleNumber]]&lt;$B1242,SUM(U1241:U1242)=2),1,"")</f>
        <v/>
      </c>
      <c r="AJ1241" s="19" t="str">
        <f>IF(AND(מרקובחצי[[#This Row],[CycleNumber]]&lt;$B1242,SUM(מרקובחצי[[#This Row],[32]],O1242)=2),1,"")</f>
        <v/>
      </c>
      <c r="AK1241" s="19" t="str">
        <f>IF(AND(מרקובחצי[[#This Row],[CycleNumber]]&lt;$B1242,SUM(מרקובחצי[[#This Row],[32]],P1242)=2),1,"")</f>
        <v/>
      </c>
      <c r="AL1241" s="19" t="str">
        <f>IF(AND(מרקובחצי[[#This Row],[CycleNumber]]&lt;$B1242,SUM(מרקובחצי[[#This Row],[32]],Q1242)=2),1,"")</f>
        <v/>
      </c>
      <c r="AM1241" s="19" t="str">
        <f>IF(AND(מרקובחצי[[#This Row],[CycleNumber]]&lt;$B1242,SUM(V1241:V1242)=2),1,"")</f>
        <v/>
      </c>
      <c r="AN1241" s="19" t="str">
        <f>IF(AND(מרקובחצי[[#This Row],[CycleNumber]]&lt;$B1242,SUM(מרקובחצי[[#This Row],[33]],O1242)=2),1,"")</f>
        <v/>
      </c>
      <c r="AO1241" s="19" t="str">
        <f>IF(AND(מרקובחצי[[#This Row],[CycleNumber]]&lt;$B1242,SUM(מרקובחצי[[#This Row],[33]],P1242)=2),1,"")</f>
        <v/>
      </c>
      <c r="AP1241" s="19" t="str">
        <f>IF(AND(מרקובחצי[[#This Row],[CycleNumber]]&lt;$B1242,SUM(מרקובחצי[[#This Row],[33]],Q1242)=2),1,"")</f>
        <v/>
      </c>
      <c r="AQ1241" s="19" t="str">
        <f>IF(AND(מרקובחצי[[#This Row],[CycleNumber]]&lt;$B1242,SUM(W1241:W1242)=2),1,"")</f>
        <v/>
      </c>
      <c r="AR1241" s="19" t="str">
        <f>IF(AND(מרקובחצי[[#This Row],[CycleNumber]]&lt;$B1242,SUM(מרקובחצי[[#This Row],[12]],S1242)=2),1,"")</f>
        <v/>
      </c>
      <c r="AS1241" s="19" t="str">
        <f>IF(AND(מרקובחצי[[#This Row],[CycleNumber]]&lt;$B1242,SUM(מרקובחצי[[#This Row],[22]],V1242)=2),1,"")</f>
        <v/>
      </c>
      <c r="AT1241" s="21">
        <f>SUM(מרקובחצי[[#This Row],[11]:[33]])</f>
        <v>1</v>
      </c>
    </row>
    <row r="1242" spans="1:46" ht="15.6" x14ac:dyDescent="0.25">
      <c r="A1242" s="19" t="s">
        <v>133</v>
      </c>
      <c r="B1242" s="19">
        <v>11</v>
      </c>
      <c r="C1242">
        <v>31</v>
      </c>
      <c r="D1242" s="19">
        <f>מרקובחצי[[#This Row],[LengthofCycle]]+1</f>
        <v>32</v>
      </c>
      <c r="E1242" t="str">
        <f>IF(IFERROR(LOOKUP(מרקובחצי[[#This Row],[ClientID]],קביעויות[הפלגה]),FALSE)=מרקובחצי[[#This Row],[ClientID]],1,"")</f>
        <v/>
      </c>
      <c r="F1242" t="str">
        <f>IF(IFERROR(LOOKUP(מרקובחצי[[#This Row],[ClientID]],סוגחציקבוע[S31]),FALSE)=מרקובחצי[[#This Row],[ClientID]],1,"")</f>
        <v/>
      </c>
      <c r="G1242" t="str">
        <f>IF(IFERROR(LOOKUP(מרקובחצי[[#This Row],[ClientID]],סוגחציקבוע[S32]),FALSE)=מרקובחצי[[#This Row],[ClientID]],1,"")</f>
        <v/>
      </c>
      <c r="H1242" t="str">
        <f>IF(IFERROR(LOOKUP(מרקובחצי[[#This Row],[ClientID]],סוגחציקבוע[S33]),FALSE)=מרקובחצי[[#This Row],[ClientID]],1,"")</f>
        <v/>
      </c>
      <c r="I1242">
        <f>IF(IFERROR(LOOKUP(מרקובחצי[[#This Row],[ClientID]],סוגחציקבוע[S32&amp;33]),FALSE)=מרקובחצי[[#This Row],[ClientID]],1,"")</f>
        <v>1</v>
      </c>
      <c r="J1242" s="19">
        <f>IF(SUM(מרקובחצי[[#This Row],[11]:[13]])=1,מרקובחצי[[#This Row],[עד ועד]],IF(SUM(R1241:T1242)=1,IF(מרקובחצי[[#This Row],[עד ועד]]&lt;J1241,מרקובחצי[[#This Row],[עד ועד]],J1241),J1241))</f>
        <v>32</v>
      </c>
      <c r="K1242" s="19">
        <f>IF(SUM(מרקובחצי[[#This Row],[11]:[13]])=1,מרקובחצי[[#This Row],[עד ועד]],IF(SUM(R1241:T1242)=1,IF(מרקובחצי[[#This Row],[עד ועד]]&gt;K1241,מרקובחצי[[#This Row],[עד ועד]],K1241),K1241))</f>
        <v>34</v>
      </c>
      <c r="L1242" s="19" t="str">
        <f>IF(AND(SUM(מרקובחצי[[#This Row],[31]:[33]])=1,SUM(U1241:W1241)=0),מרקובחצי[[#This Row],[מקס]]-מרקובחצי[[#This Row],[מינ]],"")</f>
        <v/>
      </c>
      <c r="M124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242" s="19" t="str">
        <f t="shared" si="19"/>
        <v>S13</v>
      </c>
      <c r="O1242" s="19" t="str">
        <f>IF(מרקובחצי[[#This Row],[קבעה הפלגה?]]=1,"",IF(AND(מרקובחצי[[#This Row],[עד ועד]]&lt;29,OR(מרקובחצי[[#This Row],[CycleNumber]]=1,AND(U1241=1,OR(מרקובחצי[[#This Row],[עד ועד]]&lt;J1241,מרקובחצי[[#This Row],[עד ועד]]&gt;K1241)),AND(V1241=1,מרקובחצי[[#This Row],[עד ועד]]&lt;J1241),W1241=1)),1,""))</f>
        <v/>
      </c>
      <c r="P1242" s="19" t="str">
        <f>IF(מרקובחצי[[#This Row],[קבעה הפלגה?]]=1,"",IF(AND(מרקובחצי[[#This Row],[עד ועד]]&gt;28,מרקובחצי[[#This Row],[עד ועד]]&lt;32,OR(מרקובחצי[[#This Row],[CycleNumber]]=1,AND(U1241=1),AND(V1241=1,OR(מרקובחצי[[#This Row],[עד ועד]]&lt;J1241,מרקובחצי[[#This Row],[עד ועד]]&gt;K1241)),W1241=1)),1,""))</f>
        <v/>
      </c>
      <c r="Q1242" s="19" t="str">
        <f>IF(מרקובחצי[[#This Row],[קבעה הפלגה?]]=1,"",IF(AND(מרקובחצי[[#This Row],[עד ועד]]&gt;31,OR(מרקובחצי[[#This Row],[CycleNumber]]=1,AND(U1241=1),AND(V1241=1,מרקובחצי[[#This Row],[עד ועד]]&gt;K1241),AND(W1241=1,OR(מרקובחצי[[#This Row],[עד ועד]]&gt;K1241,מרקובחצי[[#This Row],[עד ועד]]&lt;J1241)))),1,""))</f>
        <v/>
      </c>
      <c r="R1242" s="19" t="str">
        <f>IF(מרקובחצי[[#This Row],[CycleNumber]]&gt;1,IF(AND(O1241=1,מרקובחצי[[#This Row],[עד ועד]]&lt;29),1,""),"")</f>
        <v/>
      </c>
      <c r="S1242" s="19" t="str">
        <f>IF(מרקובחצי[[#This Row],[CycleNumber]]&gt;1,IF(OR(AND(O1241=1,מרקובחצי[[#This Row],[עד ועד]]&gt;28),AND(P1241=1),AND(Q1241=1,מרקובחצי[[#This Row],[עד ועד]]&lt;32)),1,""),"")</f>
        <v/>
      </c>
      <c r="T1242" s="19">
        <f>IF(מרקובחצי[[#This Row],[CycleNumber]]&gt;1,IF(AND(Q1241=1,מרקובחצי[[#This Row],[עד ועד]]&gt;31),1,""),"")</f>
        <v>1</v>
      </c>
      <c r="U1242" s="19" t="str">
        <f>IF(מרקובחצי[[#This Row],[CycleNumber]]&gt;1,IF(AND(R1241=1,מרקובחצי[[#This Row],[עד ועד]]&lt;29),1,IF(AND(U1241=1,NOT(OR(מרקובחצי[[#This Row],[עד ועד]]&lt;J1241,מרקובחצי[[#This Row],[עד ועד]]&gt;K1241))),1,"")),"")</f>
        <v/>
      </c>
      <c r="V1242" s="19" t="str">
        <f>IF(מרקובחצי[[#This Row],[CycleNumber]]&gt;1,IF(AND(SUM(R1241:T1241)=1,מרקובחצי[[#This Row],[עד ועד]]&gt;28,מרקובחצי[[#This Row],[עד ועד]]&lt;32),1,IF(OR(S1241=1,AND(R1241=1,מרקובחצי[[#This Row],[עד ועד]]&gt;28),AND(T1241=1,מרקובחצי[[#This Row],[עד ועד]]&lt;32)),1,IF(AND(V1241=1,NOT(OR(מרקובחצי[[#This Row],[עד ועד]]&lt;J1241,מרקובחצי[[#This Row],[עד ועד]]&gt;K1241))),1,""))),"")</f>
        <v/>
      </c>
      <c r="W1242" s="19" t="str">
        <f>IF(מרקובחצי[[#This Row],[CycleNumber]]&gt;1,IF(AND(T1241=1,מרקובחצי[[#This Row],[עד ועד]]&gt;31),1,IF(AND(W1241=1,NOT(OR(מרקובחצי[[#This Row],[עד ועד]]&lt;J1241,מרקובחצי[[#This Row],[עד ועד]]&gt;K1241))),1,"")),"")</f>
        <v/>
      </c>
      <c r="X1242" s="19" t="str">
        <f>IF(AND(מרקובחצי[[#This Row],[CycleNumber]]&lt;$B1243,SUM(מרקובחצי[[#This Row],[11]],R1243)=2),1,"")</f>
        <v/>
      </c>
      <c r="Y1242" s="19" t="str">
        <f>IF(AND(מרקובחצי[[#This Row],[CycleNumber]]&lt;$B1243,SUM(מרקובחצי[[#This Row],[11]],S1243)=2),1,"")</f>
        <v/>
      </c>
      <c r="Z1242" s="19" t="str">
        <f>IF(AND(מרקובחצי[[#This Row],[CycleNumber]]&lt;$B1243,SUM(מרקובחצי[[#This Row],[13]],S1243)=2),1,"")</f>
        <v/>
      </c>
      <c r="AA1242" s="19" t="str">
        <f>IF(AND(מרקובחצי[[#This Row],[CycleNumber]]&lt;$B1243,SUM(מרקובחצי[[#This Row],[13]],T1243)=2),1,"")</f>
        <v/>
      </c>
      <c r="AB1242" s="19" t="str">
        <f>IF(AND(מרקובחצי[[#This Row],[CycleNumber]]&lt;$B1243,SUM(מרקובחצי[[#This Row],[21]],U1243)=2),1,"")</f>
        <v/>
      </c>
      <c r="AC1242" s="19" t="str">
        <f>IF(AND(מרקובחצי[[#This Row],[CycleNumber]]&lt;$B1243,SUM(מרקובחצי[[#This Row],[21]],V1243)=2),1,"")</f>
        <v/>
      </c>
      <c r="AD1242" s="19" t="str">
        <f>IF(AND(מרקובחצי[[#This Row],[CycleNumber]]&lt;$B1243,SUM(מרקובחצי[[#This Row],[23]],V1243)=2),1,"")</f>
        <v/>
      </c>
      <c r="AE1242" s="19">
        <f>IF(AND(מרקובחצי[[#This Row],[CycleNumber]]&lt;$B1243,SUM(מרקובחצי[[#This Row],[23]],W1243)=2),1,"")</f>
        <v>1</v>
      </c>
      <c r="AF1242" s="19" t="str">
        <f>IF(AND(מרקובחצי[[#This Row],[CycleNumber]]&lt;$B1243,SUM(מרקובחצי[[#This Row],[31]],O1243)=2),1,"")</f>
        <v/>
      </c>
      <c r="AG1242" s="19" t="str">
        <f>IF(AND(מרקובחצי[[#This Row],[CycleNumber]]&lt;$B1243,SUM(מרקובחצי[[#This Row],[31]],P1243)=2),1,"")</f>
        <v/>
      </c>
      <c r="AH1242" s="19" t="str">
        <f>IF(AND(מרקובחצי[[#This Row],[CycleNumber]]&lt;$B1243,SUM(מרקובחצי[[#This Row],[31]],Q1243)=2),1,"")</f>
        <v/>
      </c>
      <c r="AI1242" s="19" t="str">
        <f>IF(AND(מרקובחצי[[#This Row],[CycleNumber]]&lt;$B1243,SUM(U1242:U1243)=2),1,"")</f>
        <v/>
      </c>
      <c r="AJ1242" s="19" t="str">
        <f>IF(AND(מרקובחצי[[#This Row],[CycleNumber]]&lt;$B1243,SUM(מרקובחצי[[#This Row],[32]],O1243)=2),1,"")</f>
        <v/>
      </c>
      <c r="AK1242" s="19" t="str">
        <f>IF(AND(מרקובחצי[[#This Row],[CycleNumber]]&lt;$B1243,SUM(מרקובחצי[[#This Row],[32]],P1243)=2),1,"")</f>
        <v/>
      </c>
      <c r="AL1242" s="19" t="str">
        <f>IF(AND(מרקובחצי[[#This Row],[CycleNumber]]&lt;$B1243,SUM(מרקובחצי[[#This Row],[32]],Q1243)=2),1,"")</f>
        <v/>
      </c>
      <c r="AM1242" s="19" t="str">
        <f>IF(AND(מרקובחצי[[#This Row],[CycleNumber]]&lt;$B1243,SUM(V1242:V1243)=2),1,"")</f>
        <v/>
      </c>
      <c r="AN1242" s="19" t="str">
        <f>IF(AND(מרקובחצי[[#This Row],[CycleNumber]]&lt;$B1243,SUM(מרקובחצי[[#This Row],[33]],O1243)=2),1,"")</f>
        <v/>
      </c>
      <c r="AO1242" s="19" t="str">
        <f>IF(AND(מרקובחצי[[#This Row],[CycleNumber]]&lt;$B1243,SUM(מרקובחצי[[#This Row],[33]],P1243)=2),1,"")</f>
        <v/>
      </c>
      <c r="AP1242" s="19" t="str">
        <f>IF(AND(מרקובחצי[[#This Row],[CycleNumber]]&lt;$B1243,SUM(מרקובחצי[[#This Row],[33]],Q1243)=2),1,"")</f>
        <v/>
      </c>
      <c r="AQ1242" s="19" t="str">
        <f>IF(AND(מרקובחצי[[#This Row],[CycleNumber]]&lt;$B1243,SUM(W1242:W1243)=2),1,"")</f>
        <v/>
      </c>
      <c r="AR1242" s="19" t="str">
        <f>IF(AND(מרקובחצי[[#This Row],[CycleNumber]]&lt;$B1243,SUM(מרקובחצי[[#This Row],[12]],S1243)=2),1,"")</f>
        <v/>
      </c>
      <c r="AS1242" s="19" t="str">
        <f>IF(AND(מרקובחצי[[#This Row],[CycleNumber]]&lt;$B1243,SUM(מרקובחצי[[#This Row],[22]],V1243)=2),1,"")</f>
        <v/>
      </c>
      <c r="AT1242" s="21">
        <f>SUM(מרקובחצי[[#This Row],[11]:[33]])</f>
        <v>1</v>
      </c>
    </row>
    <row r="1243" spans="1:46" ht="15.6" x14ac:dyDescent="0.25">
      <c r="A1243" s="19" t="s">
        <v>133</v>
      </c>
      <c r="B1243" s="19">
        <v>12</v>
      </c>
      <c r="C1243">
        <v>32</v>
      </c>
      <c r="D1243" s="19">
        <f>מרקובחצי[[#This Row],[LengthofCycle]]+1</f>
        <v>33</v>
      </c>
      <c r="E1243" t="str">
        <f>IF(IFERROR(LOOKUP(מרקובחצי[[#This Row],[ClientID]],קביעויות[הפלגה]),FALSE)=מרקובחצי[[#This Row],[ClientID]],1,"")</f>
        <v/>
      </c>
      <c r="F1243" t="str">
        <f>IF(IFERROR(LOOKUP(מרקובחצי[[#This Row],[ClientID]],סוגחציקבוע[S31]),FALSE)=מרקובחצי[[#This Row],[ClientID]],1,"")</f>
        <v/>
      </c>
      <c r="G1243" t="str">
        <f>IF(IFERROR(LOOKUP(מרקובחצי[[#This Row],[ClientID]],סוגחציקבוע[S32]),FALSE)=מרקובחצי[[#This Row],[ClientID]],1,"")</f>
        <v/>
      </c>
      <c r="H1243" t="str">
        <f>IF(IFERROR(LOOKUP(מרקובחצי[[#This Row],[ClientID]],סוגחציקבוע[S33]),FALSE)=מרקובחצי[[#This Row],[ClientID]],1,"")</f>
        <v/>
      </c>
      <c r="I1243">
        <f>IF(IFERROR(LOOKUP(מרקובחצי[[#This Row],[ClientID]],סוגחציקבוע[S32&amp;33]),FALSE)=מרקובחצי[[#This Row],[ClientID]],1,"")</f>
        <v>1</v>
      </c>
      <c r="J1243" s="19">
        <f>IF(SUM(מרקובחצי[[#This Row],[11]:[13]])=1,מרקובחצי[[#This Row],[עד ועד]],IF(SUM(R1242:T1243)=1,IF(מרקובחצי[[#This Row],[עד ועד]]&lt;J1242,מרקובחצי[[#This Row],[עד ועד]],J1242),J1242))</f>
        <v>32</v>
      </c>
      <c r="K1243" s="19">
        <f>IF(SUM(מרקובחצי[[#This Row],[11]:[13]])=1,מרקובחצי[[#This Row],[עד ועד]],IF(SUM(R1242:T1243)=1,IF(מרקובחצי[[#This Row],[עד ועד]]&gt;K1242,מרקובחצי[[#This Row],[עד ועד]],K1242),K1242))</f>
        <v>34</v>
      </c>
      <c r="L1243" s="19">
        <f>IF(AND(SUM(מרקובחצי[[#This Row],[31]:[33]])=1,SUM(U1242:W1242)=0),מרקובחצי[[#This Row],[מקס]]-מרקובחצי[[#This Row],[מינ]],"")</f>
        <v>2</v>
      </c>
      <c r="M124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243" s="19" t="str">
        <f t="shared" si="19"/>
        <v>S23</v>
      </c>
      <c r="O1243" s="19" t="str">
        <f>IF(מרקובחצי[[#This Row],[קבעה הפלגה?]]=1,"",IF(AND(מרקובחצי[[#This Row],[עד ועד]]&lt;29,OR(מרקובחצי[[#This Row],[CycleNumber]]=1,AND(U1242=1,OR(מרקובחצי[[#This Row],[עד ועד]]&lt;J1242,מרקובחצי[[#This Row],[עד ועד]]&gt;K1242)),AND(V1242=1,מרקובחצי[[#This Row],[עד ועד]]&lt;J1242),W1242=1)),1,""))</f>
        <v/>
      </c>
      <c r="P1243" s="19" t="str">
        <f>IF(מרקובחצי[[#This Row],[קבעה הפלגה?]]=1,"",IF(AND(מרקובחצי[[#This Row],[עד ועד]]&gt;28,מרקובחצי[[#This Row],[עד ועד]]&lt;32,OR(מרקובחצי[[#This Row],[CycleNumber]]=1,AND(U1242=1),AND(V1242=1,OR(מרקובחצי[[#This Row],[עד ועד]]&lt;J1242,מרקובחצי[[#This Row],[עד ועד]]&gt;K1242)),W1242=1)),1,""))</f>
        <v/>
      </c>
      <c r="Q1243" s="19" t="str">
        <f>IF(מרקובחצי[[#This Row],[קבעה הפלגה?]]=1,"",IF(AND(מרקובחצי[[#This Row],[עד ועד]]&gt;31,OR(מרקובחצי[[#This Row],[CycleNumber]]=1,AND(U1242=1),AND(V1242=1,מרקובחצי[[#This Row],[עד ועד]]&gt;K1242),AND(W1242=1,OR(מרקובחצי[[#This Row],[עד ועד]]&gt;K1242,מרקובחצי[[#This Row],[עד ועד]]&lt;J1242)))),1,""))</f>
        <v/>
      </c>
      <c r="R1243" s="19" t="str">
        <f>IF(מרקובחצי[[#This Row],[CycleNumber]]&gt;1,IF(AND(O1242=1,מרקובחצי[[#This Row],[עד ועד]]&lt;29),1,""),"")</f>
        <v/>
      </c>
      <c r="S1243" s="19" t="str">
        <f>IF(מרקובחצי[[#This Row],[CycleNumber]]&gt;1,IF(OR(AND(O1242=1,מרקובחצי[[#This Row],[עד ועד]]&gt;28),AND(P1242=1),AND(Q1242=1,מרקובחצי[[#This Row],[עד ועד]]&lt;32)),1,""),"")</f>
        <v/>
      </c>
      <c r="T1243" s="19" t="str">
        <f>IF(מרקובחצי[[#This Row],[CycleNumber]]&gt;1,IF(AND(Q1242=1,מרקובחצי[[#This Row],[עד ועד]]&gt;31),1,""),"")</f>
        <v/>
      </c>
      <c r="U1243" s="19" t="str">
        <f>IF(מרקובחצי[[#This Row],[CycleNumber]]&gt;1,IF(AND(R1242=1,מרקובחצי[[#This Row],[עד ועד]]&lt;29),1,IF(AND(U1242=1,NOT(OR(מרקובחצי[[#This Row],[עד ועד]]&lt;J1242,מרקובחצי[[#This Row],[עד ועד]]&gt;K1242))),1,"")),"")</f>
        <v/>
      </c>
      <c r="V1243" s="19" t="str">
        <f>IF(מרקובחצי[[#This Row],[CycleNumber]]&gt;1,IF(AND(SUM(R1242:T1242)=1,מרקובחצי[[#This Row],[עד ועד]]&gt;28,מרקובחצי[[#This Row],[עד ועד]]&lt;32),1,IF(OR(S1242=1,AND(R1242=1,מרקובחצי[[#This Row],[עד ועד]]&gt;28),AND(T1242=1,מרקובחצי[[#This Row],[עד ועד]]&lt;32)),1,IF(AND(V1242=1,NOT(OR(מרקובחצי[[#This Row],[עד ועד]]&lt;J1242,מרקובחצי[[#This Row],[עד ועד]]&gt;K1242))),1,""))),"")</f>
        <v/>
      </c>
      <c r="W1243" s="19">
        <f>IF(מרקובחצי[[#This Row],[CycleNumber]]&gt;1,IF(AND(T1242=1,מרקובחצי[[#This Row],[עד ועד]]&gt;31),1,IF(AND(W1242=1,NOT(OR(מרקובחצי[[#This Row],[עד ועד]]&lt;J1242,מרקובחצי[[#This Row],[עד ועד]]&gt;K1242))),1,"")),"")</f>
        <v>1</v>
      </c>
      <c r="X1243" s="19" t="str">
        <f>IF(AND(מרקובחצי[[#This Row],[CycleNumber]]&lt;$B1244,SUM(מרקובחצי[[#This Row],[11]],R1244)=2),1,"")</f>
        <v/>
      </c>
      <c r="Y1243" s="19" t="str">
        <f>IF(AND(מרקובחצי[[#This Row],[CycleNumber]]&lt;$B1244,SUM(מרקובחצי[[#This Row],[11]],S1244)=2),1,"")</f>
        <v/>
      </c>
      <c r="Z1243" s="19" t="str">
        <f>IF(AND(מרקובחצי[[#This Row],[CycleNumber]]&lt;$B1244,SUM(מרקובחצי[[#This Row],[13]],S1244)=2),1,"")</f>
        <v/>
      </c>
      <c r="AA1243" s="19" t="str">
        <f>IF(AND(מרקובחצי[[#This Row],[CycleNumber]]&lt;$B1244,SUM(מרקובחצי[[#This Row],[13]],T1244)=2),1,"")</f>
        <v/>
      </c>
      <c r="AB1243" s="19" t="str">
        <f>IF(AND(מרקובחצי[[#This Row],[CycleNumber]]&lt;$B1244,SUM(מרקובחצי[[#This Row],[21]],U1244)=2),1,"")</f>
        <v/>
      </c>
      <c r="AC1243" s="19" t="str">
        <f>IF(AND(מרקובחצי[[#This Row],[CycleNumber]]&lt;$B1244,SUM(מרקובחצי[[#This Row],[21]],V1244)=2),1,"")</f>
        <v/>
      </c>
      <c r="AD1243" s="19" t="str">
        <f>IF(AND(מרקובחצי[[#This Row],[CycleNumber]]&lt;$B1244,SUM(מרקובחצי[[#This Row],[23]],V1244)=2),1,"")</f>
        <v/>
      </c>
      <c r="AE1243" s="19" t="str">
        <f>IF(AND(מרקובחצי[[#This Row],[CycleNumber]]&lt;$B1244,SUM(מרקובחצי[[#This Row],[23]],W1244)=2),1,"")</f>
        <v/>
      </c>
      <c r="AF1243" s="19" t="str">
        <f>IF(AND(מרקובחצי[[#This Row],[CycleNumber]]&lt;$B1244,SUM(מרקובחצי[[#This Row],[31]],O1244)=2),1,"")</f>
        <v/>
      </c>
      <c r="AG1243" s="19" t="str">
        <f>IF(AND(מרקובחצי[[#This Row],[CycleNumber]]&lt;$B1244,SUM(מרקובחצי[[#This Row],[31]],P1244)=2),1,"")</f>
        <v/>
      </c>
      <c r="AH1243" s="19" t="str">
        <f>IF(AND(מרקובחצי[[#This Row],[CycleNumber]]&lt;$B1244,SUM(מרקובחצי[[#This Row],[31]],Q1244)=2),1,"")</f>
        <v/>
      </c>
      <c r="AI1243" s="19" t="str">
        <f>IF(AND(מרקובחצי[[#This Row],[CycleNumber]]&lt;$B1244,SUM(U1243:U1244)=2),1,"")</f>
        <v/>
      </c>
      <c r="AJ1243" s="19" t="str">
        <f>IF(AND(מרקובחצי[[#This Row],[CycleNumber]]&lt;$B1244,SUM(מרקובחצי[[#This Row],[32]],O1244)=2),1,"")</f>
        <v/>
      </c>
      <c r="AK1243" s="19" t="str">
        <f>IF(AND(מרקובחצי[[#This Row],[CycleNumber]]&lt;$B1244,SUM(מרקובחצי[[#This Row],[32]],P1244)=2),1,"")</f>
        <v/>
      </c>
      <c r="AL1243" s="19" t="str">
        <f>IF(AND(מרקובחצי[[#This Row],[CycleNumber]]&lt;$B1244,SUM(מרקובחצי[[#This Row],[32]],Q1244)=2),1,"")</f>
        <v/>
      </c>
      <c r="AM1243" s="19" t="str">
        <f>IF(AND(מרקובחצי[[#This Row],[CycleNumber]]&lt;$B1244,SUM(V1243:V1244)=2),1,"")</f>
        <v/>
      </c>
      <c r="AN1243" s="19" t="str">
        <f>IF(AND(מרקובחצי[[#This Row],[CycleNumber]]&lt;$B1244,SUM(מרקובחצי[[#This Row],[33]],O1244)=2),1,"")</f>
        <v/>
      </c>
      <c r="AO1243" s="19" t="str">
        <f>IF(AND(מרקובחצי[[#This Row],[CycleNumber]]&lt;$B1244,SUM(מרקובחצי[[#This Row],[33]],P1244)=2),1,"")</f>
        <v/>
      </c>
      <c r="AP1243" s="19">
        <f>IF(AND(מרקובחצי[[#This Row],[CycleNumber]]&lt;$B1244,SUM(מרקובחצי[[#This Row],[33]],Q1244)=2),1,"")</f>
        <v>1</v>
      </c>
      <c r="AQ1243" s="19" t="str">
        <f>IF(AND(מרקובחצי[[#This Row],[CycleNumber]]&lt;$B1244,SUM(W1243:W1244)=2),1,"")</f>
        <v/>
      </c>
      <c r="AR1243" s="19" t="str">
        <f>IF(AND(מרקובחצי[[#This Row],[CycleNumber]]&lt;$B1244,SUM(מרקובחצי[[#This Row],[12]],S1244)=2),1,"")</f>
        <v/>
      </c>
      <c r="AS1243" s="19" t="str">
        <f>IF(AND(מרקובחצי[[#This Row],[CycleNumber]]&lt;$B1244,SUM(מרקובחצי[[#This Row],[22]],V1244)=2),1,"")</f>
        <v/>
      </c>
      <c r="AT1243" s="21">
        <f>SUM(מרקובחצי[[#This Row],[11]:[33]])</f>
        <v>1</v>
      </c>
    </row>
    <row r="1244" spans="1:46" ht="15.6" x14ac:dyDescent="0.25">
      <c r="A1244" s="19" t="s">
        <v>133</v>
      </c>
      <c r="B1244" s="19">
        <v>13</v>
      </c>
      <c r="C1244">
        <v>37</v>
      </c>
      <c r="D1244" s="19">
        <f>מרקובחצי[[#This Row],[LengthofCycle]]+1</f>
        <v>38</v>
      </c>
      <c r="E1244" t="str">
        <f>IF(IFERROR(LOOKUP(מרקובחצי[[#This Row],[ClientID]],קביעויות[הפלגה]),FALSE)=מרקובחצי[[#This Row],[ClientID]],1,"")</f>
        <v/>
      </c>
      <c r="F1244" t="str">
        <f>IF(IFERROR(LOOKUP(מרקובחצי[[#This Row],[ClientID]],סוגחציקבוע[S31]),FALSE)=מרקובחצי[[#This Row],[ClientID]],1,"")</f>
        <v/>
      </c>
      <c r="G1244" t="str">
        <f>IF(IFERROR(LOOKUP(מרקובחצי[[#This Row],[ClientID]],סוגחציקבוע[S32]),FALSE)=מרקובחצי[[#This Row],[ClientID]],1,"")</f>
        <v/>
      </c>
      <c r="H1244" t="str">
        <f>IF(IFERROR(LOOKUP(מרקובחצי[[#This Row],[ClientID]],סוגחציקבוע[S33]),FALSE)=מרקובחצי[[#This Row],[ClientID]],1,"")</f>
        <v/>
      </c>
      <c r="I1244">
        <f>IF(IFERROR(LOOKUP(מרקובחצי[[#This Row],[ClientID]],סוגחציקבוע[S32&amp;33]),FALSE)=מרקובחצי[[#This Row],[ClientID]],1,"")</f>
        <v>1</v>
      </c>
      <c r="J1244" s="19">
        <f>IF(SUM(מרקובחצי[[#This Row],[11]:[13]])=1,מרקובחצי[[#This Row],[עד ועד]],IF(SUM(R1243:T1244)=1,IF(מרקובחצי[[#This Row],[עד ועד]]&lt;J1243,מרקובחצי[[#This Row],[עד ועד]],J1243),J1243))</f>
        <v>38</v>
      </c>
      <c r="K1244" s="19">
        <f>IF(SUM(מרקובחצי[[#This Row],[11]:[13]])=1,מרקובחצי[[#This Row],[עד ועד]],IF(SUM(R1243:T1244)=1,IF(מרקובחצי[[#This Row],[עד ועד]]&gt;K1243,מרקובחצי[[#This Row],[עד ועד]],K1243),K1243))</f>
        <v>38</v>
      </c>
      <c r="L1244" s="19" t="str">
        <f>IF(AND(SUM(מרקובחצי[[#This Row],[31]:[33]])=1,SUM(U1243:W1243)=0),מרקובחצי[[#This Row],[מקס]]-מרקובחצי[[#This Row],[מינ]],"")</f>
        <v/>
      </c>
      <c r="M124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244" s="19" t="str">
        <f t="shared" si="19"/>
        <v>S33</v>
      </c>
      <c r="O1244" s="19" t="str">
        <f>IF(מרקובחצי[[#This Row],[קבעה הפלגה?]]=1,"",IF(AND(מרקובחצי[[#This Row],[עד ועד]]&lt;29,OR(מרקובחצי[[#This Row],[CycleNumber]]=1,AND(U1243=1,OR(מרקובחצי[[#This Row],[עד ועד]]&lt;J1243,מרקובחצי[[#This Row],[עד ועד]]&gt;K1243)),AND(V1243=1,מרקובחצי[[#This Row],[עד ועד]]&lt;J1243),W1243=1)),1,""))</f>
        <v/>
      </c>
      <c r="P1244" s="19" t="str">
        <f>IF(מרקובחצי[[#This Row],[קבעה הפלגה?]]=1,"",IF(AND(מרקובחצי[[#This Row],[עד ועד]]&gt;28,מרקובחצי[[#This Row],[עד ועד]]&lt;32,OR(מרקובחצי[[#This Row],[CycleNumber]]=1,AND(U1243=1),AND(V1243=1,OR(מרקובחצי[[#This Row],[עד ועד]]&lt;J1243,מרקובחצי[[#This Row],[עד ועד]]&gt;K1243)),W1243=1)),1,""))</f>
        <v/>
      </c>
      <c r="Q1244" s="19">
        <f>IF(מרקובחצי[[#This Row],[קבעה הפלגה?]]=1,"",IF(AND(מרקובחצי[[#This Row],[עד ועד]]&gt;31,OR(מרקובחצי[[#This Row],[CycleNumber]]=1,AND(U1243=1),AND(V1243=1,מרקובחצי[[#This Row],[עד ועד]]&gt;K1243),AND(W1243=1,OR(מרקובחצי[[#This Row],[עד ועד]]&gt;K1243,מרקובחצי[[#This Row],[עד ועד]]&lt;J1243)))),1,""))</f>
        <v>1</v>
      </c>
      <c r="R1244" s="19" t="str">
        <f>IF(מרקובחצי[[#This Row],[CycleNumber]]&gt;1,IF(AND(O1243=1,מרקובחצי[[#This Row],[עד ועד]]&lt;29),1,""),"")</f>
        <v/>
      </c>
      <c r="S1244" s="19" t="str">
        <f>IF(מרקובחצי[[#This Row],[CycleNumber]]&gt;1,IF(OR(AND(O1243=1,מרקובחצי[[#This Row],[עד ועד]]&gt;28),AND(P1243=1),AND(Q1243=1,מרקובחצי[[#This Row],[עד ועד]]&lt;32)),1,""),"")</f>
        <v/>
      </c>
      <c r="T1244" s="19" t="str">
        <f>IF(מרקובחצי[[#This Row],[CycleNumber]]&gt;1,IF(AND(Q1243=1,מרקובחצי[[#This Row],[עד ועד]]&gt;31),1,""),"")</f>
        <v/>
      </c>
      <c r="U1244" s="19" t="str">
        <f>IF(מרקובחצי[[#This Row],[CycleNumber]]&gt;1,IF(AND(R1243=1,מרקובחצי[[#This Row],[עד ועד]]&lt;29),1,IF(AND(U1243=1,NOT(OR(מרקובחצי[[#This Row],[עד ועד]]&lt;J1243,מרקובחצי[[#This Row],[עד ועד]]&gt;K1243))),1,"")),"")</f>
        <v/>
      </c>
      <c r="V1244" s="19" t="str">
        <f>IF(מרקובחצי[[#This Row],[CycleNumber]]&gt;1,IF(AND(SUM(R1243:T1243)=1,מרקובחצי[[#This Row],[עד ועד]]&gt;28,מרקובחצי[[#This Row],[עד ועד]]&lt;32),1,IF(OR(S1243=1,AND(R1243=1,מרקובחצי[[#This Row],[עד ועד]]&gt;28),AND(T1243=1,מרקובחצי[[#This Row],[עד ועד]]&lt;32)),1,IF(AND(V1243=1,NOT(OR(מרקובחצי[[#This Row],[עד ועד]]&lt;J1243,מרקובחצי[[#This Row],[עד ועד]]&gt;K1243))),1,""))),"")</f>
        <v/>
      </c>
      <c r="W1244" s="19" t="str">
        <f>IF(מרקובחצי[[#This Row],[CycleNumber]]&gt;1,IF(AND(T1243=1,מרקובחצי[[#This Row],[עד ועד]]&gt;31),1,IF(AND(W1243=1,NOT(OR(מרקובחצי[[#This Row],[עד ועד]]&lt;J1243,מרקובחצי[[#This Row],[עד ועד]]&gt;K1243))),1,"")),"")</f>
        <v/>
      </c>
      <c r="X1244" s="19" t="str">
        <f>IF(AND(מרקובחצי[[#This Row],[CycleNumber]]&lt;$B1245,SUM(מרקובחצי[[#This Row],[11]],R1245)=2),1,"")</f>
        <v/>
      </c>
      <c r="Y1244" s="19" t="str">
        <f>IF(AND(מרקובחצי[[#This Row],[CycleNumber]]&lt;$B1245,SUM(מרקובחצי[[#This Row],[11]],S1245)=2),1,"")</f>
        <v/>
      </c>
      <c r="Z1244" s="19">
        <f>IF(AND(מרקובחצי[[#This Row],[CycleNumber]]&lt;$B1245,SUM(מרקובחצי[[#This Row],[13]],S1245)=2),1,"")</f>
        <v>1</v>
      </c>
      <c r="AA1244" s="19" t="str">
        <f>IF(AND(מרקובחצי[[#This Row],[CycleNumber]]&lt;$B1245,SUM(מרקובחצי[[#This Row],[13]],T1245)=2),1,"")</f>
        <v/>
      </c>
      <c r="AB1244" s="19" t="str">
        <f>IF(AND(מרקובחצי[[#This Row],[CycleNumber]]&lt;$B1245,SUM(מרקובחצי[[#This Row],[21]],U1245)=2),1,"")</f>
        <v/>
      </c>
      <c r="AC1244" s="19" t="str">
        <f>IF(AND(מרקובחצי[[#This Row],[CycleNumber]]&lt;$B1245,SUM(מרקובחצי[[#This Row],[21]],V1245)=2),1,"")</f>
        <v/>
      </c>
      <c r="AD1244" s="19" t="str">
        <f>IF(AND(מרקובחצי[[#This Row],[CycleNumber]]&lt;$B1245,SUM(מרקובחצי[[#This Row],[23]],V1245)=2),1,"")</f>
        <v/>
      </c>
      <c r="AE1244" s="19" t="str">
        <f>IF(AND(מרקובחצי[[#This Row],[CycleNumber]]&lt;$B1245,SUM(מרקובחצי[[#This Row],[23]],W1245)=2),1,"")</f>
        <v/>
      </c>
      <c r="AF1244" s="19" t="str">
        <f>IF(AND(מרקובחצי[[#This Row],[CycleNumber]]&lt;$B1245,SUM(מרקובחצי[[#This Row],[31]],O1245)=2),1,"")</f>
        <v/>
      </c>
      <c r="AG1244" s="19" t="str">
        <f>IF(AND(מרקובחצי[[#This Row],[CycleNumber]]&lt;$B1245,SUM(מרקובחצי[[#This Row],[31]],P1245)=2),1,"")</f>
        <v/>
      </c>
      <c r="AH1244" s="19" t="str">
        <f>IF(AND(מרקובחצי[[#This Row],[CycleNumber]]&lt;$B1245,SUM(מרקובחצי[[#This Row],[31]],Q1245)=2),1,"")</f>
        <v/>
      </c>
      <c r="AI1244" s="19" t="str">
        <f>IF(AND(מרקובחצי[[#This Row],[CycleNumber]]&lt;$B1245,SUM(U1244:U1245)=2),1,"")</f>
        <v/>
      </c>
      <c r="AJ1244" s="19" t="str">
        <f>IF(AND(מרקובחצי[[#This Row],[CycleNumber]]&lt;$B1245,SUM(מרקובחצי[[#This Row],[32]],O1245)=2),1,"")</f>
        <v/>
      </c>
      <c r="AK1244" s="19" t="str">
        <f>IF(AND(מרקובחצי[[#This Row],[CycleNumber]]&lt;$B1245,SUM(מרקובחצי[[#This Row],[32]],P1245)=2),1,"")</f>
        <v/>
      </c>
      <c r="AL1244" s="19" t="str">
        <f>IF(AND(מרקובחצי[[#This Row],[CycleNumber]]&lt;$B1245,SUM(מרקובחצי[[#This Row],[32]],Q1245)=2),1,"")</f>
        <v/>
      </c>
      <c r="AM1244" s="19" t="str">
        <f>IF(AND(מרקובחצי[[#This Row],[CycleNumber]]&lt;$B1245,SUM(V1244:V1245)=2),1,"")</f>
        <v/>
      </c>
      <c r="AN1244" s="19" t="str">
        <f>IF(AND(מרקובחצי[[#This Row],[CycleNumber]]&lt;$B1245,SUM(מרקובחצי[[#This Row],[33]],O1245)=2),1,"")</f>
        <v/>
      </c>
      <c r="AO1244" s="19" t="str">
        <f>IF(AND(מרקובחצי[[#This Row],[CycleNumber]]&lt;$B1245,SUM(מרקובחצי[[#This Row],[33]],P1245)=2),1,"")</f>
        <v/>
      </c>
      <c r="AP1244" s="19" t="str">
        <f>IF(AND(מרקובחצי[[#This Row],[CycleNumber]]&lt;$B1245,SUM(מרקובחצי[[#This Row],[33]],Q1245)=2),1,"")</f>
        <v/>
      </c>
      <c r="AQ1244" s="19" t="str">
        <f>IF(AND(מרקובחצי[[#This Row],[CycleNumber]]&lt;$B1245,SUM(W1244:W1245)=2),1,"")</f>
        <v/>
      </c>
      <c r="AR1244" s="19" t="str">
        <f>IF(AND(מרקובחצי[[#This Row],[CycleNumber]]&lt;$B1245,SUM(מרקובחצי[[#This Row],[12]],S1245)=2),1,"")</f>
        <v/>
      </c>
      <c r="AS1244" s="19" t="str">
        <f>IF(AND(מרקובחצי[[#This Row],[CycleNumber]]&lt;$B1245,SUM(מרקובחצי[[#This Row],[22]],V1245)=2),1,"")</f>
        <v/>
      </c>
      <c r="AT1244" s="21">
        <f>SUM(מרקובחצי[[#This Row],[11]:[33]])</f>
        <v>1</v>
      </c>
    </row>
    <row r="1245" spans="1:46" ht="15.6" x14ac:dyDescent="0.25">
      <c r="A1245" s="19" t="s">
        <v>133</v>
      </c>
      <c r="B1245" s="19">
        <v>14</v>
      </c>
      <c r="C1245">
        <v>29</v>
      </c>
      <c r="D1245" s="19">
        <f>מרקובחצי[[#This Row],[LengthofCycle]]+1</f>
        <v>30</v>
      </c>
      <c r="E1245" t="str">
        <f>IF(IFERROR(LOOKUP(מרקובחצי[[#This Row],[ClientID]],קביעויות[הפלגה]),FALSE)=מרקובחצי[[#This Row],[ClientID]],1,"")</f>
        <v/>
      </c>
      <c r="F1245" t="str">
        <f>IF(IFERROR(LOOKUP(מרקובחצי[[#This Row],[ClientID]],סוגחציקבוע[S31]),FALSE)=מרקובחצי[[#This Row],[ClientID]],1,"")</f>
        <v/>
      </c>
      <c r="G1245" t="str">
        <f>IF(IFERROR(LOOKUP(מרקובחצי[[#This Row],[ClientID]],סוגחציקבוע[S32]),FALSE)=מרקובחצי[[#This Row],[ClientID]],1,"")</f>
        <v/>
      </c>
      <c r="H1245" t="str">
        <f>IF(IFERROR(LOOKUP(מרקובחצי[[#This Row],[ClientID]],סוגחציקבוע[S33]),FALSE)=מרקובחצי[[#This Row],[ClientID]],1,"")</f>
        <v/>
      </c>
      <c r="I1245">
        <f>IF(IFERROR(LOOKUP(מרקובחצי[[#This Row],[ClientID]],סוגחציקבוע[S32&amp;33]),FALSE)=מרקובחצי[[#This Row],[ClientID]],1,"")</f>
        <v>1</v>
      </c>
      <c r="J1245" s="19">
        <f>IF(SUM(מרקובחצי[[#This Row],[11]:[13]])=1,מרקובחצי[[#This Row],[עד ועד]],IF(SUM(R1244:T1245)=1,IF(מרקובחצי[[#This Row],[עד ועד]]&lt;J1244,מרקובחצי[[#This Row],[עד ועד]],J1244),J1244))</f>
        <v>30</v>
      </c>
      <c r="K1245" s="19">
        <f>IF(SUM(מרקובחצי[[#This Row],[11]:[13]])=1,מרקובחצי[[#This Row],[עד ועד]],IF(SUM(R1244:T1245)=1,IF(מרקובחצי[[#This Row],[עד ועד]]&gt;K1244,מרקובחצי[[#This Row],[עד ועד]],K1244),K1244))</f>
        <v>38</v>
      </c>
      <c r="L1245" s="19" t="str">
        <f>IF(AND(SUM(מרקובחצי[[#This Row],[31]:[33]])=1,SUM(U1244:W1244)=0),מרקובחצי[[#This Row],[מקס]]-מרקובחצי[[#This Row],[מינ]],"")</f>
        <v/>
      </c>
      <c r="M124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245" s="19" t="str">
        <f t="shared" si="19"/>
        <v>S13</v>
      </c>
      <c r="O1245" s="19" t="str">
        <f>IF(מרקובחצי[[#This Row],[קבעה הפלגה?]]=1,"",IF(AND(מרקובחצי[[#This Row],[עד ועד]]&lt;29,OR(מרקובחצי[[#This Row],[CycleNumber]]=1,AND(U1244=1,OR(מרקובחצי[[#This Row],[עד ועד]]&lt;J1244,מרקובחצי[[#This Row],[עד ועד]]&gt;K1244)),AND(V1244=1,מרקובחצי[[#This Row],[עד ועד]]&lt;J1244),W1244=1)),1,""))</f>
        <v/>
      </c>
      <c r="P1245" s="19" t="str">
        <f>IF(מרקובחצי[[#This Row],[קבעה הפלגה?]]=1,"",IF(AND(מרקובחצי[[#This Row],[עד ועד]]&gt;28,מרקובחצי[[#This Row],[עד ועד]]&lt;32,OR(מרקובחצי[[#This Row],[CycleNumber]]=1,AND(U1244=1),AND(V1244=1,OR(מרקובחצי[[#This Row],[עד ועד]]&lt;J1244,מרקובחצי[[#This Row],[עד ועד]]&gt;K1244)),W1244=1)),1,""))</f>
        <v/>
      </c>
      <c r="Q1245" s="19" t="str">
        <f>IF(מרקובחצי[[#This Row],[קבעה הפלגה?]]=1,"",IF(AND(מרקובחצי[[#This Row],[עד ועד]]&gt;31,OR(מרקובחצי[[#This Row],[CycleNumber]]=1,AND(U1244=1),AND(V1244=1,מרקובחצי[[#This Row],[עד ועד]]&gt;K1244),AND(W1244=1,OR(מרקובחצי[[#This Row],[עד ועד]]&gt;K1244,מרקובחצי[[#This Row],[עד ועד]]&lt;J1244)))),1,""))</f>
        <v/>
      </c>
      <c r="R1245" s="19" t="str">
        <f>IF(מרקובחצי[[#This Row],[CycleNumber]]&gt;1,IF(AND(O1244=1,מרקובחצי[[#This Row],[עד ועד]]&lt;29),1,""),"")</f>
        <v/>
      </c>
      <c r="S1245" s="19">
        <f>IF(מרקובחצי[[#This Row],[CycleNumber]]&gt;1,IF(OR(AND(O1244=1,מרקובחצי[[#This Row],[עד ועד]]&gt;28),AND(P1244=1),AND(Q1244=1,מרקובחצי[[#This Row],[עד ועד]]&lt;32)),1,""),"")</f>
        <v>1</v>
      </c>
      <c r="T1245" s="19" t="str">
        <f>IF(מרקובחצי[[#This Row],[CycleNumber]]&gt;1,IF(AND(Q1244=1,מרקובחצי[[#This Row],[עד ועד]]&gt;31),1,""),"")</f>
        <v/>
      </c>
      <c r="U1245" s="19" t="str">
        <f>IF(מרקובחצי[[#This Row],[CycleNumber]]&gt;1,IF(AND(R1244=1,מרקובחצי[[#This Row],[עד ועד]]&lt;29),1,IF(AND(U1244=1,NOT(OR(מרקובחצי[[#This Row],[עד ועד]]&lt;J1244,מרקובחצי[[#This Row],[עד ועד]]&gt;K1244))),1,"")),"")</f>
        <v/>
      </c>
      <c r="V1245" s="19" t="str">
        <f>IF(מרקובחצי[[#This Row],[CycleNumber]]&gt;1,IF(AND(SUM(R1244:T1244)=1,מרקובחצי[[#This Row],[עד ועד]]&gt;28,מרקובחצי[[#This Row],[עד ועד]]&lt;32),1,IF(OR(S1244=1,AND(R1244=1,מרקובחצי[[#This Row],[עד ועד]]&gt;28),AND(T1244=1,מרקובחצי[[#This Row],[עד ועד]]&lt;32)),1,IF(AND(V1244=1,NOT(OR(מרקובחצי[[#This Row],[עד ועד]]&lt;J1244,מרקובחצי[[#This Row],[עד ועד]]&gt;K1244))),1,""))),"")</f>
        <v/>
      </c>
      <c r="W1245" s="19" t="str">
        <f>IF(מרקובחצי[[#This Row],[CycleNumber]]&gt;1,IF(AND(T1244=1,מרקובחצי[[#This Row],[עד ועד]]&gt;31),1,IF(AND(W1244=1,NOT(OR(מרקובחצי[[#This Row],[עד ועד]]&lt;J1244,מרקובחצי[[#This Row],[עד ועד]]&gt;K1244))),1,"")),"")</f>
        <v/>
      </c>
      <c r="X1245" s="19" t="str">
        <f>IF(AND(מרקובחצי[[#This Row],[CycleNumber]]&lt;$B1246,SUM(מרקובחצי[[#This Row],[11]],R1246)=2),1,"")</f>
        <v/>
      </c>
      <c r="Y1245" s="19" t="str">
        <f>IF(AND(מרקובחצי[[#This Row],[CycleNumber]]&lt;$B1246,SUM(מרקובחצי[[#This Row],[11]],S1246)=2),1,"")</f>
        <v/>
      </c>
      <c r="Z1245" s="19" t="str">
        <f>IF(AND(מרקובחצי[[#This Row],[CycleNumber]]&lt;$B1246,SUM(מרקובחצי[[#This Row],[13]],S1246)=2),1,"")</f>
        <v/>
      </c>
      <c r="AA1245" s="19" t="str">
        <f>IF(AND(מרקובחצי[[#This Row],[CycleNumber]]&lt;$B1246,SUM(מרקובחצי[[#This Row],[13]],T1246)=2),1,"")</f>
        <v/>
      </c>
      <c r="AB1245" s="19" t="str">
        <f>IF(AND(מרקובחצי[[#This Row],[CycleNumber]]&lt;$B1246,SUM(מרקובחצי[[#This Row],[21]],U1246)=2),1,"")</f>
        <v/>
      </c>
      <c r="AC1245" s="19" t="str">
        <f>IF(AND(מרקובחצי[[#This Row],[CycleNumber]]&lt;$B1246,SUM(מרקובחצי[[#This Row],[21]],V1246)=2),1,"")</f>
        <v/>
      </c>
      <c r="AD1245" s="19" t="str">
        <f>IF(AND(מרקובחצי[[#This Row],[CycleNumber]]&lt;$B1246,SUM(מרקובחצי[[#This Row],[23]],V1246)=2),1,"")</f>
        <v/>
      </c>
      <c r="AE1245" s="19" t="str">
        <f>IF(AND(מרקובחצי[[#This Row],[CycleNumber]]&lt;$B1246,SUM(מרקובחצי[[#This Row],[23]],W1246)=2),1,"")</f>
        <v/>
      </c>
      <c r="AF1245" s="19" t="str">
        <f>IF(AND(מרקובחצי[[#This Row],[CycleNumber]]&lt;$B1246,SUM(מרקובחצי[[#This Row],[31]],O1246)=2),1,"")</f>
        <v/>
      </c>
      <c r="AG1245" s="19" t="str">
        <f>IF(AND(מרקובחצי[[#This Row],[CycleNumber]]&lt;$B1246,SUM(מרקובחצי[[#This Row],[31]],P1246)=2),1,"")</f>
        <v/>
      </c>
      <c r="AH1245" s="19" t="str">
        <f>IF(AND(מרקובחצי[[#This Row],[CycleNumber]]&lt;$B1246,SUM(מרקובחצי[[#This Row],[31]],Q1246)=2),1,"")</f>
        <v/>
      </c>
      <c r="AI1245" s="19" t="str">
        <f>IF(AND(מרקובחצי[[#This Row],[CycleNumber]]&lt;$B1246,SUM(U1245:U1246)=2),1,"")</f>
        <v/>
      </c>
      <c r="AJ1245" s="19" t="str">
        <f>IF(AND(מרקובחצי[[#This Row],[CycleNumber]]&lt;$B1246,SUM(מרקובחצי[[#This Row],[32]],O1246)=2),1,"")</f>
        <v/>
      </c>
      <c r="AK1245" s="19" t="str">
        <f>IF(AND(מרקובחצי[[#This Row],[CycleNumber]]&lt;$B1246,SUM(מרקובחצי[[#This Row],[32]],P1246)=2),1,"")</f>
        <v/>
      </c>
      <c r="AL1245" s="19" t="str">
        <f>IF(AND(מרקובחצי[[#This Row],[CycleNumber]]&lt;$B1246,SUM(מרקובחצי[[#This Row],[32]],Q1246)=2),1,"")</f>
        <v/>
      </c>
      <c r="AM1245" s="19" t="str">
        <f>IF(AND(מרקובחצי[[#This Row],[CycleNumber]]&lt;$B1246,SUM(V1245:V1246)=2),1,"")</f>
        <v/>
      </c>
      <c r="AN1245" s="19" t="str">
        <f>IF(AND(מרקובחצי[[#This Row],[CycleNumber]]&lt;$B1246,SUM(מרקובחצי[[#This Row],[33]],O1246)=2),1,"")</f>
        <v/>
      </c>
      <c r="AO1245" s="19" t="str">
        <f>IF(AND(מרקובחצי[[#This Row],[CycleNumber]]&lt;$B1246,SUM(מרקובחצי[[#This Row],[33]],P1246)=2),1,"")</f>
        <v/>
      </c>
      <c r="AP1245" s="19" t="str">
        <f>IF(AND(מרקובחצי[[#This Row],[CycleNumber]]&lt;$B1246,SUM(מרקובחצי[[#This Row],[33]],Q1246)=2),1,"")</f>
        <v/>
      </c>
      <c r="AQ1245" s="19" t="str">
        <f>IF(AND(מרקובחצי[[#This Row],[CycleNumber]]&lt;$B1246,SUM(W1245:W1246)=2),1,"")</f>
        <v/>
      </c>
      <c r="AR1245" s="19" t="str">
        <f>IF(AND(מרקובחצי[[#This Row],[CycleNumber]]&lt;$B1246,SUM(מרקובחצי[[#This Row],[12]],S1246)=2),1,"")</f>
        <v/>
      </c>
      <c r="AS1245" s="19">
        <f>IF(AND(מרקובחצי[[#This Row],[CycleNumber]]&lt;$B1246,SUM(מרקובחצי[[#This Row],[22]],V1246)=2),1,"")</f>
        <v>1</v>
      </c>
      <c r="AT1245" s="21">
        <f>SUM(מרקובחצי[[#This Row],[11]:[33]])</f>
        <v>1</v>
      </c>
    </row>
    <row r="1246" spans="1:46" ht="15.6" x14ac:dyDescent="0.25">
      <c r="A1246" s="19" t="s">
        <v>133</v>
      </c>
      <c r="B1246" s="19">
        <v>15</v>
      </c>
      <c r="C1246">
        <v>30</v>
      </c>
      <c r="D1246" s="19">
        <f>מרקובחצי[[#This Row],[LengthofCycle]]+1</f>
        <v>31</v>
      </c>
      <c r="E1246" t="str">
        <f>IF(IFERROR(LOOKUP(מרקובחצי[[#This Row],[ClientID]],קביעויות[הפלגה]),FALSE)=מרקובחצי[[#This Row],[ClientID]],1,"")</f>
        <v/>
      </c>
      <c r="F1246" t="str">
        <f>IF(IFERROR(LOOKUP(מרקובחצי[[#This Row],[ClientID]],סוגחציקבוע[S31]),FALSE)=מרקובחצי[[#This Row],[ClientID]],1,"")</f>
        <v/>
      </c>
      <c r="G1246" t="str">
        <f>IF(IFERROR(LOOKUP(מרקובחצי[[#This Row],[ClientID]],סוגחציקבוע[S32]),FALSE)=מרקובחצי[[#This Row],[ClientID]],1,"")</f>
        <v/>
      </c>
      <c r="H1246" t="str">
        <f>IF(IFERROR(LOOKUP(מרקובחצי[[#This Row],[ClientID]],סוגחציקבוע[S33]),FALSE)=מרקובחצי[[#This Row],[ClientID]],1,"")</f>
        <v/>
      </c>
      <c r="I1246">
        <f>IF(IFERROR(LOOKUP(מרקובחצי[[#This Row],[ClientID]],סוגחציקבוע[S32&amp;33]),FALSE)=מרקובחצי[[#This Row],[ClientID]],1,"")</f>
        <v>1</v>
      </c>
      <c r="J1246" s="19">
        <f>IF(SUM(מרקובחצי[[#This Row],[11]:[13]])=1,מרקובחצי[[#This Row],[עד ועד]],IF(SUM(R1245:T1246)=1,IF(מרקובחצי[[#This Row],[עד ועד]]&lt;J1245,מרקובחצי[[#This Row],[עד ועד]],J1245),J1245))</f>
        <v>30</v>
      </c>
      <c r="K1246" s="19">
        <f>IF(SUM(מרקובחצי[[#This Row],[11]:[13]])=1,מרקובחצי[[#This Row],[עד ועד]],IF(SUM(R1245:T1246)=1,IF(מרקובחצי[[#This Row],[עד ועד]]&gt;K1245,מרקובחצי[[#This Row],[עד ועד]],K1245),K1245))</f>
        <v>38</v>
      </c>
      <c r="L1246" s="19">
        <f>IF(AND(SUM(מרקובחצי[[#This Row],[31]:[33]])=1,SUM(U1245:W1245)=0),מרקובחצי[[#This Row],[מקס]]-מרקובחצי[[#This Row],[מינ]],"")</f>
        <v>8</v>
      </c>
      <c r="M124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46" s="19" t="str">
        <f t="shared" si="19"/>
        <v>S22</v>
      </c>
      <c r="O1246" s="19" t="str">
        <f>IF(מרקובחצי[[#This Row],[קבעה הפלגה?]]=1,"",IF(AND(מרקובחצי[[#This Row],[עד ועד]]&lt;29,OR(מרקובחצי[[#This Row],[CycleNumber]]=1,AND(U1245=1,OR(מרקובחצי[[#This Row],[עד ועד]]&lt;J1245,מרקובחצי[[#This Row],[עד ועד]]&gt;K1245)),AND(V1245=1,מרקובחצי[[#This Row],[עד ועד]]&lt;J1245),W1245=1)),1,""))</f>
        <v/>
      </c>
      <c r="P1246" s="19" t="str">
        <f>IF(מרקובחצי[[#This Row],[קבעה הפלגה?]]=1,"",IF(AND(מרקובחצי[[#This Row],[עד ועד]]&gt;28,מרקובחצי[[#This Row],[עד ועד]]&lt;32,OR(מרקובחצי[[#This Row],[CycleNumber]]=1,AND(U1245=1),AND(V1245=1,OR(מרקובחצי[[#This Row],[עד ועד]]&lt;J1245,מרקובחצי[[#This Row],[עד ועד]]&gt;K1245)),W1245=1)),1,""))</f>
        <v/>
      </c>
      <c r="Q1246" s="19" t="str">
        <f>IF(מרקובחצי[[#This Row],[קבעה הפלגה?]]=1,"",IF(AND(מרקובחצי[[#This Row],[עד ועד]]&gt;31,OR(מרקובחצי[[#This Row],[CycleNumber]]=1,AND(U1245=1),AND(V1245=1,מרקובחצי[[#This Row],[עד ועד]]&gt;K1245),AND(W1245=1,OR(מרקובחצי[[#This Row],[עד ועד]]&gt;K1245,מרקובחצי[[#This Row],[עד ועד]]&lt;J1245)))),1,""))</f>
        <v/>
      </c>
      <c r="R1246" s="19" t="str">
        <f>IF(מרקובחצי[[#This Row],[CycleNumber]]&gt;1,IF(AND(O1245=1,מרקובחצי[[#This Row],[עד ועד]]&lt;29),1,""),"")</f>
        <v/>
      </c>
      <c r="S1246" s="19" t="str">
        <f>IF(מרקובחצי[[#This Row],[CycleNumber]]&gt;1,IF(OR(AND(O1245=1,מרקובחצי[[#This Row],[עד ועד]]&gt;28),AND(P1245=1),AND(Q1245=1,מרקובחצי[[#This Row],[עד ועד]]&lt;32)),1,""),"")</f>
        <v/>
      </c>
      <c r="T1246" s="19" t="str">
        <f>IF(מרקובחצי[[#This Row],[CycleNumber]]&gt;1,IF(AND(Q1245=1,מרקובחצי[[#This Row],[עד ועד]]&gt;31),1,""),"")</f>
        <v/>
      </c>
      <c r="U1246" s="19" t="str">
        <f>IF(מרקובחצי[[#This Row],[CycleNumber]]&gt;1,IF(AND(R1245=1,מרקובחצי[[#This Row],[עד ועד]]&lt;29),1,IF(AND(U1245=1,NOT(OR(מרקובחצי[[#This Row],[עד ועד]]&lt;J1245,מרקובחצי[[#This Row],[עד ועד]]&gt;K1245))),1,"")),"")</f>
        <v/>
      </c>
      <c r="V1246" s="19">
        <f>IF(מרקובחצי[[#This Row],[CycleNumber]]&gt;1,IF(AND(SUM(R1245:T1245)=1,מרקובחצי[[#This Row],[עד ועד]]&gt;28,מרקובחצי[[#This Row],[עד ועד]]&lt;32),1,IF(OR(S1245=1,AND(R1245=1,מרקובחצי[[#This Row],[עד ועד]]&gt;28),AND(T1245=1,מרקובחצי[[#This Row],[עד ועד]]&lt;32)),1,IF(AND(V1245=1,NOT(OR(מרקובחצי[[#This Row],[עד ועד]]&lt;J1245,מרקובחצי[[#This Row],[עד ועד]]&gt;K1245))),1,""))),"")</f>
        <v>1</v>
      </c>
      <c r="W1246" s="19" t="str">
        <f>IF(מרקובחצי[[#This Row],[CycleNumber]]&gt;1,IF(AND(T1245=1,מרקובחצי[[#This Row],[עד ועד]]&gt;31),1,IF(AND(W1245=1,NOT(OR(מרקובחצי[[#This Row],[עד ועד]]&lt;J1245,מרקובחצי[[#This Row],[עד ועד]]&gt;K1245))),1,"")),"")</f>
        <v/>
      </c>
      <c r="X1246" s="19" t="str">
        <f>IF(AND(מרקובחצי[[#This Row],[CycleNumber]]&lt;$B1247,SUM(מרקובחצי[[#This Row],[11]],R1247)=2),1,"")</f>
        <v/>
      </c>
      <c r="Y1246" s="19" t="str">
        <f>IF(AND(מרקובחצי[[#This Row],[CycleNumber]]&lt;$B1247,SUM(מרקובחצי[[#This Row],[11]],S1247)=2),1,"")</f>
        <v/>
      </c>
      <c r="Z1246" s="19" t="str">
        <f>IF(AND(מרקובחצי[[#This Row],[CycleNumber]]&lt;$B1247,SUM(מרקובחצי[[#This Row],[13]],S1247)=2),1,"")</f>
        <v/>
      </c>
      <c r="AA1246" s="19" t="str">
        <f>IF(AND(מרקובחצי[[#This Row],[CycleNumber]]&lt;$B1247,SUM(מרקובחצי[[#This Row],[13]],T1247)=2),1,"")</f>
        <v/>
      </c>
      <c r="AB1246" s="19" t="str">
        <f>IF(AND(מרקובחצי[[#This Row],[CycleNumber]]&lt;$B1247,SUM(מרקובחצי[[#This Row],[21]],U1247)=2),1,"")</f>
        <v/>
      </c>
      <c r="AC1246" s="19" t="str">
        <f>IF(AND(מרקובחצי[[#This Row],[CycleNumber]]&lt;$B1247,SUM(מרקובחצי[[#This Row],[21]],V1247)=2),1,"")</f>
        <v/>
      </c>
      <c r="AD1246" s="19" t="str">
        <f>IF(AND(מרקובחצי[[#This Row],[CycleNumber]]&lt;$B1247,SUM(מרקובחצי[[#This Row],[23]],V1247)=2),1,"")</f>
        <v/>
      </c>
      <c r="AE1246" s="19" t="str">
        <f>IF(AND(מרקובחצי[[#This Row],[CycleNumber]]&lt;$B1247,SUM(מרקובחצי[[#This Row],[23]],W1247)=2),1,"")</f>
        <v/>
      </c>
      <c r="AF1246" s="19" t="str">
        <f>IF(AND(מרקובחצי[[#This Row],[CycleNumber]]&lt;$B1247,SUM(מרקובחצי[[#This Row],[31]],O1247)=2),1,"")</f>
        <v/>
      </c>
      <c r="AG1246" s="19" t="str">
        <f>IF(AND(מרקובחצי[[#This Row],[CycleNumber]]&lt;$B1247,SUM(מרקובחצי[[#This Row],[31]],P1247)=2),1,"")</f>
        <v/>
      </c>
      <c r="AH1246" s="19" t="str">
        <f>IF(AND(מרקובחצי[[#This Row],[CycleNumber]]&lt;$B1247,SUM(מרקובחצי[[#This Row],[31]],Q1247)=2),1,"")</f>
        <v/>
      </c>
      <c r="AI1246" s="19" t="str">
        <f>IF(AND(מרקובחצי[[#This Row],[CycleNumber]]&lt;$B1247,SUM(U1246:U1247)=2),1,"")</f>
        <v/>
      </c>
      <c r="AJ1246" s="19" t="str">
        <f>IF(AND(מרקובחצי[[#This Row],[CycleNumber]]&lt;$B1247,SUM(מרקובחצי[[#This Row],[32]],O1247)=2),1,"")</f>
        <v/>
      </c>
      <c r="AK1246" s="19" t="str">
        <f>IF(AND(מרקובחצי[[#This Row],[CycleNumber]]&lt;$B1247,SUM(מרקובחצי[[#This Row],[32]],P1247)=2),1,"")</f>
        <v/>
      </c>
      <c r="AL1246" s="19" t="str">
        <f>IF(AND(מרקובחצי[[#This Row],[CycleNumber]]&lt;$B1247,SUM(מרקובחצי[[#This Row],[32]],Q1247)=2),1,"")</f>
        <v/>
      </c>
      <c r="AM1246" s="19" t="str">
        <f>IF(AND(מרקובחצי[[#This Row],[CycleNumber]]&lt;$B1247,SUM(V1246:V1247)=2),1,"")</f>
        <v/>
      </c>
      <c r="AN1246" s="19" t="str">
        <f>IF(AND(מרקובחצי[[#This Row],[CycleNumber]]&lt;$B1247,SUM(מרקובחצי[[#This Row],[33]],O1247)=2),1,"")</f>
        <v/>
      </c>
      <c r="AO1246" s="19" t="str">
        <f>IF(AND(מרקובחצי[[#This Row],[CycleNumber]]&lt;$B1247,SUM(מרקובחצי[[#This Row],[33]],P1247)=2),1,"")</f>
        <v/>
      </c>
      <c r="AP1246" s="19" t="str">
        <f>IF(AND(מרקובחצי[[#This Row],[CycleNumber]]&lt;$B1247,SUM(מרקובחצי[[#This Row],[33]],Q1247)=2),1,"")</f>
        <v/>
      </c>
      <c r="AQ1246" s="19" t="str">
        <f>IF(AND(מרקובחצי[[#This Row],[CycleNumber]]&lt;$B1247,SUM(W1246:W1247)=2),1,"")</f>
        <v/>
      </c>
      <c r="AR1246" s="19" t="str">
        <f>IF(AND(מרקובחצי[[#This Row],[CycleNumber]]&lt;$B1247,SUM(מרקובחצי[[#This Row],[12]],S1247)=2),1,"")</f>
        <v/>
      </c>
      <c r="AS1246" s="19" t="str">
        <f>IF(AND(מרקובחצי[[#This Row],[CycleNumber]]&lt;$B1247,SUM(מרקובחצי[[#This Row],[22]],V1247)=2),1,"")</f>
        <v/>
      </c>
      <c r="AT1246" s="21">
        <f>SUM(מרקובחצי[[#This Row],[11]:[33]])</f>
        <v>1</v>
      </c>
    </row>
    <row r="1247" spans="1:46" hidden="1" x14ac:dyDescent="0.25">
      <c r="A1247" t="s">
        <v>137</v>
      </c>
      <c r="B1247">
        <v>1</v>
      </c>
      <c r="C1247">
        <v>28</v>
      </c>
      <c r="D1247">
        <f>מרקובחצי[[#This Row],[LengthofCycle]]+1</f>
        <v>29</v>
      </c>
      <c r="E1247">
        <f>IF(IFERROR(LOOKUP(מרקובחצי[[#This Row],[ClientID]],קביעויות[הפלגה]),FALSE)=מרקובחצי[[#This Row],[ClientID]],1,"")</f>
        <v>1</v>
      </c>
      <c r="F1247" t="str">
        <f>IF(IFERROR(LOOKUP(מרקובחצי[[#This Row],[ClientID]],סוגחציקבוע[S31]),FALSE)=מרקובחצי[[#This Row],[ClientID]],1,"")</f>
        <v/>
      </c>
      <c r="G1247" t="str">
        <f>IF(IFERROR(LOOKUP(מרקובחצי[[#This Row],[ClientID]],סוגחציקבוע[S32]),FALSE)=מרקובחצי[[#This Row],[ClientID]],1,"")</f>
        <v/>
      </c>
      <c r="H1247" t="str">
        <f>IF(IFERROR(LOOKUP(מרקובחצי[[#This Row],[ClientID]],סוגחציקבוע[S33]),FALSE)=מרקובחצי[[#This Row],[ClientID]],1,"")</f>
        <v/>
      </c>
      <c r="I1247" t="str">
        <f>IF(IFERROR(LOOKUP(מרקובחצי[[#This Row],[ClientID]],סוגחציקבוע[S32&amp;33]),FALSE)=מרקובחצי[[#This Row],[ClientID]],1,"")</f>
        <v/>
      </c>
      <c r="J1247">
        <f>IF(SUM(מרקובחצי[[#This Row],[11]:[13]])=1,מרקובחצי[[#This Row],[עד ועד]],IF(SUM(R1246:T1247)=1,IF(מרקובחצי[[#This Row],[עד ועד]]&lt;J1246,מרקובחצי[[#This Row],[עד ועד]],J1246),J1246))</f>
        <v>30</v>
      </c>
      <c r="K1247">
        <f>IF(SUM(מרקובחצי[[#This Row],[11]:[13]])=1,מרקובחצי[[#This Row],[עד ועד]],IF(SUM(R1246:T1247)=1,IF(מרקובחצי[[#This Row],[עד ועד]]&gt;K1246,מרקובחצי[[#This Row],[עד ועד]],K1246),K1246))</f>
        <v>38</v>
      </c>
      <c r="L1247" t="str">
        <f>IF(AND(SUM(מרקובחצי[[#This Row],[31]:[33]])=1,SUM(U1246:W1246)=0),מרקובחצי[[#This Row],[מקס]]-מרקובחצי[[#This Row],[מינ]],"")</f>
        <v/>
      </c>
      <c r="M124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47" t="str">
        <f t="shared" si="19"/>
        <v>S32</v>
      </c>
      <c r="O1247" t="str">
        <f>IF(מרקובחצי[[#This Row],[קבעה הפלגה?]]=1,"",IF(AND(מרקובחצי[[#This Row],[עד ועד]]&lt;29,OR(מרקובחצי[[#This Row],[CycleNumber]]=1,AND(U1246=1,OR(מרקובחצי[[#This Row],[עד ועד]]&lt;J1246,מרקובחצי[[#This Row],[עד ועד]]&gt;K1246)),AND(V1246=1,מרקובחצי[[#This Row],[עד ועד]]&lt;J1246),W1246=1)),1,""))</f>
        <v/>
      </c>
      <c r="P1247" t="str">
        <f>IF(מרקובחצי[[#This Row],[קבעה הפלגה?]]=1,"",IF(AND(מרקובחצי[[#This Row],[עד ועד]]&gt;28,מרקובחצי[[#This Row],[עד ועד]]&lt;32,OR(מרקובחצי[[#This Row],[CycleNumber]]=1,AND(U1246=1),AND(V1246=1,OR(מרקובחצי[[#This Row],[עד ועד]]&lt;J1246,מרקובחצי[[#This Row],[עד ועד]]&gt;K1246)),W1246=1)),1,""))</f>
        <v/>
      </c>
      <c r="Q1247" t="str">
        <f>IF(מרקובחצי[[#This Row],[קבעה הפלגה?]]=1,"",IF(AND(מרקובחצי[[#This Row],[עד ועד]]&gt;31,OR(מרקובחצי[[#This Row],[CycleNumber]]=1,AND(U1246=1),AND(V1246=1,מרקובחצי[[#This Row],[עד ועד]]&gt;K1246),AND(W1246=1,OR(מרקובחצי[[#This Row],[עד ועד]]&gt;K1246,מרקובחצי[[#This Row],[עד ועד]]&lt;J1246)))),1,""))</f>
        <v/>
      </c>
      <c r="R1247" t="str">
        <f>IF(מרקובחצי[[#This Row],[CycleNumber]]&gt;1,IF(AND(O1246=1,מרקובחצי[[#This Row],[עד ועד]]&lt;29),1,""),"")</f>
        <v/>
      </c>
      <c r="S1247" t="str">
        <f>IF(מרקובחצי[[#This Row],[CycleNumber]]&gt;1,IF(OR(AND(O1246=1,מרקובחצי[[#This Row],[עד ועד]]&gt;28),AND(P1246=1),AND(Q1246=1,מרקובחצי[[#This Row],[עד ועד]]&lt;32)),1,""),"")</f>
        <v/>
      </c>
      <c r="T1247" t="str">
        <f>IF(מרקובחצי[[#This Row],[CycleNumber]]&gt;1,IF(AND(Q1246=1,מרקובחצי[[#This Row],[עד ועד]]&gt;31),1,""),"")</f>
        <v/>
      </c>
      <c r="U1247" t="str">
        <f>IF(מרקובחצי[[#This Row],[CycleNumber]]&gt;1,IF(AND(R1246=1,מרקובחצי[[#This Row],[עד ועד]]&lt;29),1,IF(AND(U1246=1,NOT(OR(מרקובחצי[[#This Row],[עד ועד]]&lt;J1246,מרקובחצי[[#This Row],[עד ועד]]&gt;K1246))),1,"")),"")</f>
        <v/>
      </c>
      <c r="V1247" t="str">
        <f>IF(מרקובחצי[[#This Row],[CycleNumber]]&gt;1,IF(AND(SUM(R1246:T1246)=1,מרקובחצי[[#This Row],[עד ועד]]&gt;28,מרקובחצי[[#This Row],[עד ועד]]&lt;32),1,IF(OR(S1246=1,AND(R1246=1,מרקובחצי[[#This Row],[עד ועד]]&gt;28),AND(T1246=1,מרקובחצי[[#This Row],[עד ועד]]&lt;32)),1,IF(AND(V1246=1,NOT(OR(מרקובחצי[[#This Row],[עד ועד]]&lt;J1246,מרקובחצי[[#This Row],[עד ועד]]&gt;K1246))),1,""))),"")</f>
        <v/>
      </c>
      <c r="W1247" t="str">
        <f>IF(מרקובחצי[[#This Row],[CycleNumber]]&gt;1,IF(AND(T1246=1,מרקובחצי[[#This Row],[עד ועד]]&gt;31),1,IF(AND(W1246=1,NOT(OR(מרקובחצי[[#This Row],[עד ועד]]&lt;J1246,מרקובחצי[[#This Row],[עד ועד]]&gt;K1246))),1,"")),"")</f>
        <v/>
      </c>
      <c r="X1247" t="str">
        <f>IF(AND(מרקובחצי[[#This Row],[CycleNumber]]&lt;$B1248,SUM(מרקובחצי[[#This Row],[11]],R1248)=2),1,"")</f>
        <v/>
      </c>
      <c r="Y1247" t="str">
        <f>IF(AND(מרקובחצי[[#This Row],[CycleNumber]]&lt;$B1248,SUM(מרקובחצי[[#This Row],[11]],S1248)=2),1,"")</f>
        <v/>
      </c>
      <c r="Z1247" t="str">
        <f>IF(AND(מרקובחצי[[#This Row],[CycleNumber]]&lt;$B1248,SUM(מרקובחצי[[#This Row],[13]],S1248)=2),1,"")</f>
        <v/>
      </c>
      <c r="AA1247" t="str">
        <f>IF(AND(מרקובחצי[[#This Row],[CycleNumber]]&lt;$B1248,SUM(מרקובחצי[[#This Row],[13]],T1248)=2),1,"")</f>
        <v/>
      </c>
      <c r="AB1247" t="str">
        <f>IF(AND(מרקובחצי[[#This Row],[CycleNumber]]&lt;$B1248,SUM(מרקובחצי[[#This Row],[21]],U1248)=2),1,"")</f>
        <v/>
      </c>
      <c r="AC1247" t="str">
        <f>IF(AND(מרקובחצי[[#This Row],[CycleNumber]]&lt;$B1248,SUM(מרקובחצי[[#This Row],[21]],V1248)=2),1,"")</f>
        <v/>
      </c>
      <c r="AD1247" t="str">
        <f>IF(AND(מרקובחצי[[#This Row],[CycleNumber]]&lt;$B1248,SUM(מרקובחצי[[#This Row],[23]],V1248)=2),1,"")</f>
        <v/>
      </c>
      <c r="AE1247" t="str">
        <f>IF(AND(מרקובחצי[[#This Row],[CycleNumber]]&lt;$B1248,SUM(מרקובחצי[[#This Row],[23]],W1248)=2),1,"")</f>
        <v/>
      </c>
      <c r="AF1247" t="str">
        <f>IF(AND(מרקובחצי[[#This Row],[CycleNumber]]&lt;$B1248,SUM(מרקובחצי[[#This Row],[31]],O1248)=2),1,"")</f>
        <v/>
      </c>
      <c r="AG1247" t="str">
        <f>IF(AND(מרקובחצי[[#This Row],[CycleNumber]]&lt;$B1248,SUM(מרקובחצי[[#This Row],[31]],P1248)=2),1,"")</f>
        <v/>
      </c>
      <c r="AH1247" t="str">
        <f>IF(AND(מרקובחצי[[#This Row],[CycleNumber]]&lt;$B1248,SUM(מרקובחצי[[#This Row],[31]],Q1248)=2),1,"")</f>
        <v/>
      </c>
      <c r="AI1247" t="str">
        <f>IF(AND(מרקובחצי[[#This Row],[CycleNumber]]&lt;$B1248,SUM(U1247:U1248)=2),1,"")</f>
        <v/>
      </c>
      <c r="AJ1247" t="str">
        <f>IF(AND(מרקובחצי[[#This Row],[CycleNumber]]&lt;$B1248,SUM(מרקובחצי[[#This Row],[32]],O1248)=2),1,"")</f>
        <v/>
      </c>
      <c r="AK1247" t="str">
        <f>IF(AND(מרקובחצי[[#This Row],[CycleNumber]]&lt;$B1248,SUM(מרקובחצי[[#This Row],[32]],P1248)=2),1,"")</f>
        <v/>
      </c>
      <c r="AL1247" t="str">
        <f>IF(AND(מרקובחצי[[#This Row],[CycleNumber]]&lt;$B1248,SUM(מרקובחצי[[#This Row],[32]],Q1248)=2),1,"")</f>
        <v/>
      </c>
      <c r="AM1247" t="str">
        <f>IF(AND(מרקובחצי[[#This Row],[CycleNumber]]&lt;$B1248,SUM(V1247:V1248)=2),1,"")</f>
        <v/>
      </c>
      <c r="AN1247" t="str">
        <f>IF(AND(מרקובחצי[[#This Row],[CycleNumber]]&lt;$B1248,SUM(מרקובחצי[[#This Row],[33]],O1248)=2),1,"")</f>
        <v/>
      </c>
      <c r="AO1247" t="str">
        <f>IF(AND(מרקובחצי[[#This Row],[CycleNumber]]&lt;$B1248,SUM(מרקובחצי[[#This Row],[33]],P1248)=2),1,"")</f>
        <v/>
      </c>
      <c r="AP1247" t="str">
        <f>IF(AND(מרקובחצי[[#This Row],[CycleNumber]]&lt;$B1248,SUM(מרקובחצי[[#This Row],[33]],Q1248)=2),1,"")</f>
        <v/>
      </c>
      <c r="AQ1247" t="str">
        <f>IF(AND(מרקובחצי[[#This Row],[CycleNumber]]&lt;$B1248,SUM(W1247:W1248)=2),1,"")</f>
        <v/>
      </c>
      <c r="AR1247" t="str">
        <f>IF(AND(מרקובחצי[[#This Row],[CycleNumber]]&lt;$B1248,SUM(מרקובחצי[[#This Row],[12]],S1248)=2),1,"")</f>
        <v/>
      </c>
      <c r="AS1247" t="str">
        <f>IF(AND(מרקובחצי[[#This Row],[CycleNumber]]&lt;$B1248,SUM(מרקובחצי[[#This Row],[22]],V1248)=2),1,"")</f>
        <v/>
      </c>
      <c r="AT1247" s="3">
        <f>SUM(מרקובחצי[[#This Row],[11]:[33]])</f>
        <v>0</v>
      </c>
    </row>
    <row r="1248" spans="1:46" hidden="1" x14ac:dyDescent="0.25">
      <c r="A1248" t="s">
        <v>137</v>
      </c>
      <c r="B1248">
        <v>2</v>
      </c>
      <c r="C1248">
        <v>24</v>
      </c>
      <c r="D1248">
        <f>מרקובחצי[[#This Row],[LengthofCycle]]+1</f>
        <v>25</v>
      </c>
      <c r="E1248">
        <f>IF(IFERROR(LOOKUP(מרקובחצי[[#This Row],[ClientID]],קביעויות[הפלגה]),FALSE)=מרקובחצי[[#This Row],[ClientID]],1,"")</f>
        <v>1</v>
      </c>
      <c r="F1248" t="str">
        <f>IF(IFERROR(LOOKUP(מרקובחצי[[#This Row],[ClientID]],סוגחציקבוע[S31]),FALSE)=מרקובחצי[[#This Row],[ClientID]],1,"")</f>
        <v/>
      </c>
      <c r="G1248" t="str">
        <f>IF(IFERROR(LOOKUP(מרקובחצי[[#This Row],[ClientID]],סוגחציקבוע[S32]),FALSE)=מרקובחצי[[#This Row],[ClientID]],1,"")</f>
        <v/>
      </c>
      <c r="H1248" t="str">
        <f>IF(IFERROR(LOOKUP(מרקובחצי[[#This Row],[ClientID]],סוגחציקבוע[S33]),FALSE)=מרקובחצי[[#This Row],[ClientID]],1,"")</f>
        <v/>
      </c>
      <c r="I1248" t="str">
        <f>IF(IFERROR(LOOKUP(מרקובחצי[[#This Row],[ClientID]],סוגחציקבוע[S32&amp;33]),FALSE)=מרקובחצי[[#This Row],[ClientID]],1,"")</f>
        <v/>
      </c>
      <c r="J1248">
        <f>IF(SUM(מרקובחצי[[#This Row],[11]:[13]])=1,מרקובחצי[[#This Row],[עד ועד]],IF(SUM(R1247:T1248)=1,IF(מרקובחצי[[#This Row],[עד ועד]]&lt;J1247,מרקובחצי[[#This Row],[עד ועד]],J1247),J1247))</f>
        <v>30</v>
      </c>
      <c r="K1248">
        <f>IF(SUM(מרקובחצי[[#This Row],[11]:[13]])=1,מרקובחצי[[#This Row],[עד ועד]],IF(SUM(R1247:T1248)=1,IF(מרקובחצי[[#This Row],[עד ועד]]&gt;K1247,מרקובחצי[[#This Row],[עד ועד]],K1247),K1247))</f>
        <v>38</v>
      </c>
      <c r="L1248" t="str">
        <f>IF(AND(SUM(מרקובחצי[[#This Row],[31]:[33]])=1,SUM(U1247:W1247)=0),מרקובחצי[[#This Row],[מקס]]-מרקובחצי[[#This Row],[מינ]],"")</f>
        <v/>
      </c>
      <c r="M124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48" t="str">
        <f t="shared" si="19"/>
        <v/>
      </c>
      <c r="O1248" t="str">
        <f>IF(מרקובחצי[[#This Row],[קבעה הפלגה?]]=1,"",IF(AND(מרקובחצי[[#This Row],[עד ועד]]&lt;29,OR(מרקובחצי[[#This Row],[CycleNumber]]=1,AND(U1247=1,OR(מרקובחצי[[#This Row],[עד ועד]]&lt;J1247,מרקובחצי[[#This Row],[עד ועד]]&gt;K1247)),AND(V1247=1,מרקובחצי[[#This Row],[עד ועד]]&lt;J1247),W1247=1)),1,""))</f>
        <v/>
      </c>
      <c r="P1248" t="str">
        <f>IF(מרקובחצי[[#This Row],[קבעה הפלגה?]]=1,"",IF(AND(מרקובחצי[[#This Row],[עד ועד]]&gt;28,מרקובחצי[[#This Row],[עד ועד]]&lt;32,OR(מרקובחצי[[#This Row],[CycleNumber]]=1,AND(U1247=1),AND(V1247=1,OR(מרקובחצי[[#This Row],[עד ועד]]&lt;J1247,מרקובחצי[[#This Row],[עד ועד]]&gt;K1247)),W1247=1)),1,""))</f>
        <v/>
      </c>
      <c r="Q1248" t="str">
        <f>IF(מרקובחצי[[#This Row],[קבעה הפלגה?]]=1,"",IF(AND(מרקובחצי[[#This Row],[עד ועד]]&gt;31,OR(מרקובחצי[[#This Row],[CycleNumber]]=1,AND(U1247=1),AND(V1247=1,מרקובחצי[[#This Row],[עד ועד]]&gt;K1247),AND(W1247=1,OR(מרקובחצי[[#This Row],[עד ועד]]&gt;K1247,מרקובחצי[[#This Row],[עד ועד]]&lt;J1247)))),1,""))</f>
        <v/>
      </c>
      <c r="R1248" t="str">
        <f>IF(מרקובחצי[[#This Row],[CycleNumber]]&gt;1,IF(AND(O1247=1,מרקובחצי[[#This Row],[עד ועד]]&lt;29),1,""),"")</f>
        <v/>
      </c>
      <c r="S1248" t="str">
        <f>IF(מרקובחצי[[#This Row],[CycleNumber]]&gt;1,IF(OR(AND(O1247=1,מרקובחצי[[#This Row],[עד ועד]]&gt;28),AND(P1247=1),AND(Q1247=1,מרקובחצי[[#This Row],[עד ועד]]&lt;32)),1,""),"")</f>
        <v/>
      </c>
      <c r="T1248" t="str">
        <f>IF(מרקובחצי[[#This Row],[CycleNumber]]&gt;1,IF(AND(Q1247=1,מרקובחצי[[#This Row],[עד ועד]]&gt;31),1,""),"")</f>
        <v/>
      </c>
      <c r="U1248" t="str">
        <f>IF(מרקובחצי[[#This Row],[CycleNumber]]&gt;1,IF(AND(R1247=1,מרקובחצי[[#This Row],[עד ועד]]&lt;29),1,IF(AND(U1247=1,NOT(OR(מרקובחצי[[#This Row],[עד ועד]]&lt;J1247,מרקובחצי[[#This Row],[עד ועד]]&gt;K1247))),1,"")),"")</f>
        <v/>
      </c>
      <c r="V1248" t="str">
        <f>IF(מרקובחצי[[#This Row],[CycleNumber]]&gt;1,IF(AND(SUM(R1247:T1247)=1,מרקובחצי[[#This Row],[עד ועד]]&gt;28,מרקובחצי[[#This Row],[עד ועד]]&lt;32),1,IF(OR(S1247=1,AND(R1247=1,מרקובחצי[[#This Row],[עד ועד]]&gt;28),AND(T1247=1,מרקובחצי[[#This Row],[עד ועד]]&lt;32)),1,IF(AND(V1247=1,NOT(OR(מרקובחצי[[#This Row],[עד ועד]]&lt;J1247,מרקובחצי[[#This Row],[עד ועד]]&gt;K1247))),1,""))),"")</f>
        <v/>
      </c>
      <c r="W1248" t="str">
        <f>IF(מרקובחצי[[#This Row],[CycleNumber]]&gt;1,IF(AND(T1247=1,מרקובחצי[[#This Row],[עד ועד]]&gt;31),1,IF(AND(W1247=1,NOT(OR(מרקובחצי[[#This Row],[עד ועד]]&lt;J1247,מרקובחצי[[#This Row],[עד ועד]]&gt;K1247))),1,"")),"")</f>
        <v/>
      </c>
      <c r="X1248" t="str">
        <f>IF(AND(מרקובחצי[[#This Row],[CycleNumber]]&lt;$B1249,SUM(מרקובחצי[[#This Row],[11]],R1249)=2),1,"")</f>
        <v/>
      </c>
      <c r="Y1248" t="str">
        <f>IF(AND(מרקובחצי[[#This Row],[CycleNumber]]&lt;$B1249,SUM(מרקובחצי[[#This Row],[11]],S1249)=2),1,"")</f>
        <v/>
      </c>
      <c r="Z1248" t="str">
        <f>IF(AND(מרקובחצי[[#This Row],[CycleNumber]]&lt;$B1249,SUM(מרקובחצי[[#This Row],[13]],S1249)=2),1,"")</f>
        <v/>
      </c>
      <c r="AA1248" t="str">
        <f>IF(AND(מרקובחצי[[#This Row],[CycleNumber]]&lt;$B1249,SUM(מרקובחצי[[#This Row],[13]],T1249)=2),1,"")</f>
        <v/>
      </c>
      <c r="AB1248" t="str">
        <f>IF(AND(מרקובחצי[[#This Row],[CycleNumber]]&lt;$B1249,SUM(מרקובחצי[[#This Row],[21]],U1249)=2),1,"")</f>
        <v/>
      </c>
      <c r="AC1248" t="str">
        <f>IF(AND(מרקובחצי[[#This Row],[CycleNumber]]&lt;$B1249,SUM(מרקובחצי[[#This Row],[21]],V1249)=2),1,"")</f>
        <v/>
      </c>
      <c r="AD1248" t="str">
        <f>IF(AND(מרקובחצי[[#This Row],[CycleNumber]]&lt;$B1249,SUM(מרקובחצי[[#This Row],[23]],V1249)=2),1,"")</f>
        <v/>
      </c>
      <c r="AE1248" t="str">
        <f>IF(AND(מרקובחצי[[#This Row],[CycleNumber]]&lt;$B1249,SUM(מרקובחצי[[#This Row],[23]],W1249)=2),1,"")</f>
        <v/>
      </c>
      <c r="AF1248" t="str">
        <f>IF(AND(מרקובחצי[[#This Row],[CycleNumber]]&lt;$B1249,SUM(מרקובחצי[[#This Row],[31]],O1249)=2),1,"")</f>
        <v/>
      </c>
      <c r="AG1248" t="str">
        <f>IF(AND(מרקובחצי[[#This Row],[CycleNumber]]&lt;$B1249,SUM(מרקובחצי[[#This Row],[31]],P1249)=2),1,"")</f>
        <v/>
      </c>
      <c r="AH1248" t="str">
        <f>IF(AND(מרקובחצי[[#This Row],[CycleNumber]]&lt;$B1249,SUM(מרקובחצי[[#This Row],[31]],Q1249)=2),1,"")</f>
        <v/>
      </c>
      <c r="AI1248" t="str">
        <f>IF(AND(מרקובחצי[[#This Row],[CycleNumber]]&lt;$B1249,SUM(U1248:U1249)=2),1,"")</f>
        <v/>
      </c>
      <c r="AJ1248" t="str">
        <f>IF(AND(מרקובחצי[[#This Row],[CycleNumber]]&lt;$B1249,SUM(מרקובחצי[[#This Row],[32]],O1249)=2),1,"")</f>
        <v/>
      </c>
      <c r="AK1248" t="str">
        <f>IF(AND(מרקובחצי[[#This Row],[CycleNumber]]&lt;$B1249,SUM(מרקובחצי[[#This Row],[32]],P1249)=2),1,"")</f>
        <v/>
      </c>
      <c r="AL1248" t="str">
        <f>IF(AND(מרקובחצי[[#This Row],[CycleNumber]]&lt;$B1249,SUM(מרקובחצי[[#This Row],[32]],Q1249)=2),1,"")</f>
        <v/>
      </c>
      <c r="AM1248" t="str">
        <f>IF(AND(מרקובחצי[[#This Row],[CycleNumber]]&lt;$B1249,SUM(V1248:V1249)=2),1,"")</f>
        <v/>
      </c>
      <c r="AN1248" t="str">
        <f>IF(AND(מרקובחצי[[#This Row],[CycleNumber]]&lt;$B1249,SUM(מרקובחצי[[#This Row],[33]],O1249)=2),1,"")</f>
        <v/>
      </c>
      <c r="AO1248" t="str">
        <f>IF(AND(מרקובחצי[[#This Row],[CycleNumber]]&lt;$B1249,SUM(מרקובחצי[[#This Row],[33]],P1249)=2),1,"")</f>
        <v/>
      </c>
      <c r="AP1248" t="str">
        <f>IF(AND(מרקובחצי[[#This Row],[CycleNumber]]&lt;$B1249,SUM(מרקובחצי[[#This Row],[33]],Q1249)=2),1,"")</f>
        <v/>
      </c>
      <c r="AQ1248" t="str">
        <f>IF(AND(מרקובחצי[[#This Row],[CycleNumber]]&lt;$B1249,SUM(W1248:W1249)=2),1,"")</f>
        <v/>
      </c>
      <c r="AR1248" t="str">
        <f>IF(AND(מרקובחצי[[#This Row],[CycleNumber]]&lt;$B1249,SUM(מרקובחצי[[#This Row],[12]],S1249)=2),1,"")</f>
        <v/>
      </c>
      <c r="AS1248" t="str">
        <f>IF(AND(מרקובחצי[[#This Row],[CycleNumber]]&lt;$B1249,SUM(מרקובחצי[[#This Row],[22]],V1249)=2),1,"")</f>
        <v/>
      </c>
      <c r="AT1248" s="3">
        <f>SUM(מרקובחצי[[#This Row],[11]:[33]])</f>
        <v>0</v>
      </c>
    </row>
    <row r="1249" spans="1:46" hidden="1" x14ac:dyDescent="0.25">
      <c r="A1249" t="s">
        <v>137</v>
      </c>
      <c r="B1249">
        <v>3</v>
      </c>
      <c r="C1249">
        <v>28</v>
      </c>
      <c r="D1249">
        <f>מרקובחצי[[#This Row],[LengthofCycle]]+1</f>
        <v>29</v>
      </c>
      <c r="E1249">
        <f>IF(IFERROR(LOOKUP(מרקובחצי[[#This Row],[ClientID]],קביעויות[הפלגה]),FALSE)=מרקובחצי[[#This Row],[ClientID]],1,"")</f>
        <v>1</v>
      </c>
      <c r="F1249" t="str">
        <f>IF(IFERROR(LOOKUP(מרקובחצי[[#This Row],[ClientID]],סוגחציקבוע[S31]),FALSE)=מרקובחצי[[#This Row],[ClientID]],1,"")</f>
        <v/>
      </c>
      <c r="G1249" t="str">
        <f>IF(IFERROR(LOOKUP(מרקובחצי[[#This Row],[ClientID]],סוגחציקבוע[S32]),FALSE)=מרקובחצי[[#This Row],[ClientID]],1,"")</f>
        <v/>
      </c>
      <c r="H1249" t="str">
        <f>IF(IFERROR(LOOKUP(מרקובחצי[[#This Row],[ClientID]],סוגחציקבוע[S33]),FALSE)=מרקובחצי[[#This Row],[ClientID]],1,"")</f>
        <v/>
      </c>
      <c r="I1249" t="str">
        <f>IF(IFERROR(LOOKUP(מרקובחצי[[#This Row],[ClientID]],סוגחציקבוע[S32&amp;33]),FALSE)=מרקובחצי[[#This Row],[ClientID]],1,"")</f>
        <v/>
      </c>
      <c r="J1249">
        <f>IF(SUM(מרקובחצי[[#This Row],[11]:[13]])=1,מרקובחצי[[#This Row],[עד ועד]],IF(SUM(R1248:T1249)=1,IF(מרקובחצי[[#This Row],[עד ועד]]&lt;J1248,מרקובחצי[[#This Row],[עד ועד]],J1248),J1248))</f>
        <v>30</v>
      </c>
      <c r="K1249">
        <f>IF(SUM(מרקובחצי[[#This Row],[11]:[13]])=1,מרקובחצי[[#This Row],[עד ועד]],IF(SUM(R1248:T1249)=1,IF(מרקובחצי[[#This Row],[עד ועד]]&gt;K1248,מרקובחצי[[#This Row],[עד ועד]],K1248),K1248))</f>
        <v>38</v>
      </c>
      <c r="L1249" t="str">
        <f>IF(AND(SUM(מרקובחצי[[#This Row],[31]:[33]])=1,SUM(U1248:W1248)=0),מרקובחצי[[#This Row],[מקס]]-מרקובחצי[[#This Row],[מינ]],"")</f>
        <v/>
      </c>
      <c r="M124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49" t="str">
        <f t="shared" si="19"/>
        <v/>
      </c>
      <c r="O1249" t="str">
        <f>IF(מרקובחצי[[#This Row],[קבעה הפלגה?]]=1,"",IF(AND(מרקובחצי[[#This Row],[עד ועד]]&lt;29,OR(מרקובחצי[[#This Row],[CycleNumber]]=1,AND(U1248=1,OR(מרקובחצי[[#This Row],[עד ועד]]&lt;J1248,מרקובחצי[[#This Row],[עד ועד]]&gt;K1248)),AND(V1248=1,מרקובחצי[[#This Row],[עד ועד]]&lt;J1248),W1248=1)),1,""))</f>
        <v/>
      </c>
      <c r="P1249" t="str">
        <f>IF(מרקובחצי[[#This Row],[קבעה הפלגה?]]=1,"",IF(AND(מרקובחצי[[#This Row],[עד ועד]]&gt;28,מרקובחצי[[#This Row],[עד ועד]]&lt;32,OR(מרקובחצי[[#This Row],[CycleNumber]]=1,AND(U1248=1),AND(V1248=1,OR(מרקובחצי[[#This Row],[עד ועד]]&lt;J1248,מרקובחצי[[#This Row],[עד ועד]]&gt;K1248)),W1248=1)),1,""))</f>
        <v/>
      </c>
      <c r="Q1249" t="str">
        <f>IF(מרקובחצי[[#This Row],[קבעה הפלגה?]]=1,"",IF(AND(מרקובחצי[[#This Row],[עד ועד]]&gt;31,OR(מרקובחצי[[#This Row],[CycleNumber]]=1,AND(U1248=1),AND(V1248=1,מרקובחצי[[#This Row],[עד ועד]]&gt;K1248),AND(W1248=1,OR(מרקובחצי[[#This Row],[עד ועד]]&gt;K1248,מרקובחצי[[#This Row],[עד ועד]]&lt;J1248)))),1,""))</f>
        <v/>
      </c>
      <c r="R1249" t="str">
        <f>IF(מרקובחצי[[#This Row],[CycleNumber]]&gt;1,IF(AND(O1248=1,מרקובחצי[[#This Row],[עד ועד]]&lt;29),1,""),"")</f>
        <v/>
      </c>
      <c r="S1249" t="str">
        <f>IF(מרקובחצי[[#This Row],[CycleNumber]]&gt;1,IF(OR(AND(O1248=1,מרקובחצי[[#This Row],[עד ועד]]&gt;28),AND(P1248=1),AND(Q1248=1,מרקובחצי[[#This Row],[עד ועד]]&lt;32)),1,""),"")</f>
        <v/>
      </c>
      <c r="T1249" t="str">
        <f>IF(מרקובחצי[[#This Row],[CycleNumber]]&gt;1,IF(AND(Q1248=1,מרקובחצי[[#This Row],[עד ועד]]&gt;31),1,""),"")</f>
        <v/>
      </c>
      <c r="U1249" t="str">
        <f>IF(מרקובחצי[[#This Row],[CycleNumber]]&gt;1,IF(AND(R1248=1,מרקובחצי[[#This Row],[עד ועד]]&lt;29),1,IF(AND(U1248=1,NOT(OR(מרקובחצי[[#This Row],[עד ועד]]&lt;J1248,מרקובחצי[[#This Row],[עד ועד]]&gt;K1248))),1,"")),"")</f>
        <v/>
      </c>
      <c r="V1249" t="str">
        <f>IF(מרקובחצי[[#This Row],[CycleNumber]]&gt;1,IF(AND(SUM(R1248:T1248)=1,מרקובחצי[[#This Row],[עד ועד]]&gt;28,מרקובחצי[[#This Row],[עד ועד]]&lt;32),1,IF(OR(S1248=1,AND(R1248=1,מרקובחצי[[#This Row],[עד ועד]]&gt;28),AND(T1248=1,מרקובחצי[[#This Row],[עד ועד]]&lt;32)),1,IF(AND(V1248=1,NOT(OR(מרקובחצי[[#This Row],[עד ועד]]&lt;J1248,מרקובחצי[[#This Row],[עד ועד]]&gt;K1248))),1,""))),"")</f>
        <v/>
      </c>
      <c r="W1249" t="str">
        <f>IF(מרקובחצי[[#This Row],[CycleNumber]]&gt;1,IF(AND(T1248=1,מרקובחצי[[#This Row],[עד ועד]]&gt;31),1,IF(AND(W1248=1,NOT(OR(מרקובחצי[[#This Row],[עד ועד]]&lt;J1248,מרקובחצי[[#This Row],[עד ועד]]&gt;K1248))),1,"")),"")</f>
        <v/>
      </c>
      <c r="X1249" t="str">
        <f>IF(AND(מרקובחצי[[#This Row],[CycleNumber]]&lt;$B1250,SUM(מרקובחצי[[#This Row],[11]],R1250)=2),1,"")</f>
        <v/>
      </c>
      <c r="Y1249" t="str">
        <f>IF(AND(מרקובחצי[[#This Row],[CycleNumber]]&lt;$B1250,SUM(מרקובחצי[[#This Row],[11]],S1250)=2),1,"")</f>
        <v/>
      </c>
      <c r="Z1249" t="str">
        <f>IF(AND(מרקובחצי[[#This Row],[CycleNumber]]&lt;$B1250,SUM(מרקובחצי[[#This Row],[13]],S1250)=2),1,"")</f>
        <v/>
      </c>
      <c r="AA1249" t="str">
        <f>IF(AND(מרקובחצי[[#This Row],[CycleNumber]]&lt;$B1250,SUM(מרקובחצי[[#This Row],[13]],T1250)=2),1,"")</f>
        <v/>
      </c>
      <c r="AB1249" t="str">
        <f>IF(AND(מרקובחצי[[#This Row],[CycleNumber]]&lt;$B1250,SUM(מרקובחצי[[#This Row],[21]],U1250)=2),1,"")</f>
        <v/>
      </c>
      <c r="AC1249" t="str">
        <f>IF(AND(מרקובחצי[[#This Row],[CycleNumber]]&lt;$B1250,SUM(מרקובחצי[[#This Row],[21]],V1250)=2),1,"")</f>
        <v/>
      </c>
      <c r="AD1249" t="str">
        <f>IF(AND(מרקובחצי[[#This Row],[CycleNumber]]&lt;$B1250,SUM(מרקובחצי[[#This Row],[23]],V1250)=2),1,"")</f>
        <v/>
      </c>
      <c r="AE1249" t="str">
        <f>IF(AND(מרקובחצי[[#This Row],[CycleNumber]]&lt;$B1250,SUM(מרקובחצי[[#This Row],[23]],W1250)=2),1,"")</f>
        <v/>
      </c>
      <c r="AF1249" t="str">
        <f>IF(AND(מרקובחצי[[#This Row],[CycleNumber]]&lt;$B1250,SUM(מרקובחצי[[#This Row],[31]],O1250)=2),1,"")</f>
        <v/>
      </c>
      <c r="AG1249" t="str">
        <f>IF(AND(מרקובחצי[[#This Row],[CycleNumber]]&lt;$B1250,SUM(מרקובחצי[[#This Row],[31]],P1250)=2),1,"")</f>
        <v/>
      </c>
      <c r="AH1249" t="str">
        <f>IF(AND(מרקובחצי[[#This Row],[CycleNumber]]&lt;$B1250,SUM(מרקובחצי[[#This Row],[31]],Q1250)=2),1,"")</f>
        <v/>
      </c>
      <c r="AI1249" t="str">
        <f>IF(AND(מרקובחצי[[#This Row],[CycleNumber]]&lt;$B1250,SUM(U1249:U1250)=2),1,"")</f>
        <v/>
      </c>
      <c r="AJ1249" t="str">
        <f>IF(AND(מרקובחצי[[#This Row],[CycleNumber]]&lt;$B1250,SUM(מרקובחצי[[#This Row],[32]],O1250)=2),1,"")</f>
        <v/>
      </c>
      <c r="AK1249" t="str">
        <f>IF(AND(מרקובחצי[[#This Row],[CycleNumber]]&lt;$B1250,SUM(מרקובחצי[[#This Row],[32]],P1250)=2),1,"")</f>
        <v/>
      </c>
      <c r="AL1249" t="str">
        <f>IF(AND(מרקובחצי[[#This Row],[CycleNumber]]&lt;$B1250,SUM(מרקובחצי[[#This Row],[32]],Q1250)=2),1,"")</f>
        <v/>
      </c>
      <c r="AM1249" t="str">
        <f>IF(AND(מרקובחצי[[#This Row],[CycleNumber]]&lt;$B1250,SUM(V1249:V1250)=2),1,"")</f>
        <v/>
      </c>
      <c r="AN1249" t="str">
        <f>IF(AND(מרקובחצי[[#This Row],[CycleNumber]]&lt;$B1250,SUM(מרקובחצי[[#This Row],[33]],O1250)=2),1,"")</f>
        <v/>
      </c>
      <c r="AO1249" t="str">
        <f>IF(AND(מרקובחצי[[#This Row],[CycleNumber]]&lt;$B1250,SUM(מרקובחצי[[#This Row],[33]],P1250)=2),1,"")</f>
        <v/>
      </c>
      <c r="AP1249" t="str">
        <f>IF(AND(מרקובחצי[[#This Row],[CycleNumber]]&lt;$B1250,SUM(מרקובחצי[[#This Row],[33]],Q1250)=2),1,"")</f>
        <v/>
      </c>
      <c r="AQ1249" t="str">
        <f>IF(AND(מרקובחצי[[#This Row],[CycleNumber]]&lt;$B1250,SUM(W1249:W1250)=2),1,"")</f>
        <v/>
      </c>
      <c r="AR1249" t="str">
        <f>IF(AND(מרקובחצי[[#This Row],[CycleNumber]]&lt;$B1250,SUM(מרקובחצי[[#This Row],[12]],S1250)=2),1,"")</f>
        <v/>
      </c>
      <c r="AS1249" t="str">
        <f>IF(AND(מרקובחצי[[#This Row],[CycleNumber]]&lt;$B1250,SUM(מרקובחצי[[#This Row],[22]],V1250)=2),1,"")</f>
        <v/>
      </c>
      <c r="AT1249" s="3">
        <f>SUM(מרקובחצי[[#This Row],[11]:[33]])</f>
        <v>0</v>
      </c>
    </row>
    <row r="1250" spans="1:46" hidden="1" x14ac:dyDescent="0.25">
      <c r="A1250" t="s">
        <v>137</v>
      </c>
      <c r="B1250">
        <v>4</v>
      </c>
      <c r="C1250">
        <v>25</v>
      </c>
      <c r="D1250">
        <f>מרקובחצי[[#This Row],[LengthofCycle]]+1</f>
        <v>26</v>
      </c>
      <c r="E1250">
        <f>IF(IFERROR(LOOKUP(מרקובחצי[[#This Row],[ClientID]],קביעויות[הפלגה]),FALSE)=מרקובחצי[[#This Row],[ClientID]],1,"")</f>
        <v>1</v>
      </c>
      <c r="F1250" t="str">
        <f>IF(IFERROR(LOOKUP(מרקובחצי[[#This Row],[ClientID]],סוגחציקבוע[S31]),FALSE)=מרקובחצי[[#This Row],[ClientID]],1,"")</f>
        <v/>
      </c>
      <c r="G1250" t="str">
        <f>IF(IFERROR(LOOKUP(מרקובחצי[[#This Row],[ClientID]],סוגחציקבוע[S32]),FALSE)=מרקובחצי[[#This Row],[ClientID]],1,"")</f>
        <v/>
      </c>
      <c r="H1250" t="str">
        <f>IF(IFERROR(LOOKUP(מרקובחצי[[#This Row],[ClientID]],סוגחציקבוע[S33]),FALSE)=מרקובחצי[[#This Row],[ClientID]],1,"")</f>
        <v/>
      </c>
      <c r="I1250" t="str">
        <f>IF(IFERROR(LOOKUP(מרקובחצי[[#This Row],[ClientID]],סוגחציקבוע[S32&amp;33]),FALSE)=מרקובחצי[[#This Row],[ClientID]],1,"")</f>
        <v/>
      </c>
      <c r="J1250">
        <f>IF(SUM(מרקובחצי[[#This Row],[11]:[13]])=1,מרקובחצי[[#This Row],[עד ועד]],IF(SUM(R1249:T1250)=1,IF(מרקובחצי[[#This Row],[עד ועד]]&lt;J1249,מרקובחצי[[#This Row],[עד ועד]],J1249),J1249))</f>
        <v>30</v>
      </c>
      <c r="K1250">
        <f>IF(SUM(מרקובחצי[[#This Row],[11]:[13]])=1,מרקובחצי[[#This Row],[עד ועד]],IF(SUM(R1249:T1250)=1,IF(מרקובחצי[[#This Row],[עד ועד]]&gt;K1249,מרקובחצי[[#This Row],[עד ועד]],K1249),K1249))</f>
        <v>38</v>
      </c>
      <c r="L1250" t="str">
        <f>IF(AND(SUM(מרקובחצי[[#This Row],[31]:[33]])=1,SUM(U1249:W1249)=0),מרקובחצי[[#This Row],[מקס]]-מרקובחצי[[#This Row],[מינ]],"")</f>
        <v/>
      </c>
      <c r="M125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50" t="str">
        <f t="shared" si="19"/>
        <v/>
      </c>
      <c r="O1250" t="str">
        <f>IF(מרקובחצי[[#This Row],[קבעה הפלגה?]]=1,"",IF(AND(מרקובחצי[[#This Row],[עד ועד]]&lt;29,OR(מרקובחצי[[#This Row],[CycleNumber]]=1,AND(U1249=1,OR(מרקובחצי[[#This Row],[עד ועד]]&lt;J1249,מרקובחצי[[#This Row],[עד ועד]]&gt;K1249)),AND(V1249=1,מרקובחצי[[#This Row],[עד ועד]]&lt;J1249),W1249=1)),1,""))</f>
        <v/>
      </c>
      <c r="P1250" t="str">
        <f>IF(מרקובחצי[[#This Row],[קבעה הפלגה?]]=1,"",IF(AND(מרקובחצי[[#This Row],[עד ועד]]&gt;28,מרקובחצי[[#This Row],[עד ועד]]&lt;32,OR(מרקובחצי[[#This Row],[CycleNumber]]=1,AND(U1249=1),AND(V1249=1,OR(מרקובחצי[[#This Row],[עד ועד]]&lt;J1249,מרקובחצי[[#This Row],[עד ועד]]&gt;K1249)),W1249=1)),1,""))</f>
        <v/>
      </c>
      <c r="Q1250" t="str">
        <f>IF(מרקובחצי[[#This Row],[קבעה הפלגה?]]=1,"",IF(AND(מרקובחצי[[#This Row],[עד ועד]]&gt;31,OR(מרקובחצי[[#This Row],[CycleNumber]]=1,AND(U1249=1),AND(V1249=1,מרקובחצי[[#This Row],[עד ועד]]&gt;K1249),AND(W1249=1,OR(מרקובחצי[[#This Row],[עד ועד]]&gt;K1249,מרקובחצי[[#This Row],[עד ועד]]&lt;J1249)))),1,""))</f>
        <v/>
      </c>
      <c r="R1250" t="str">
        <f>IF(מרקובחצי[[#This Row],[CycleNumber]]&gt;1,IF(AND(O1249=1,מרקובחצי[[#This Row],[עד ועד]]&lt;29),1,""),"")</f>
        <v/>
      </c>
      <c r="S1250" t="str">
        <f>IF(מרקובחצי[[#This Row],[CycleNumber]]&gt;1,IF(OR(AND(O1249=1,מרקובחצי[[#This Row],[עד ועד]]&gt;28),AND(P1249=1),AND(Q1249=1,מרקובחצי[[#This Row],[עד ועד]]&lt;32)),1,""),"")</f>
        <v/>
      </c>
      <c r="T1250" t="str">
        <f>IF(מרקובחצי[[#This Row],[CycleNumber]]&gt;1,IF(AND(Q1249=1,מרקובחצי[[#This Row],[עד ועד]]&gt;31),1,""),"")</f>
        <v/>
      </c>
      <c r="U1250" t="str">
        <f>IF(מרקובחצי[[#This Row],[CycleNumber]]&gt;1,IF(AND(R1249=1,מרקובחצי[[#This Row],[עד ועד]]&lt;29),1,IF(AND(U1249=1,NOT(OR(מרקובחצי[[#This Row],[עד ועד]]&lt;J1249,מרקובחצי[[#This Row],[עד ועד]]&gt;K1249))),1,"")),"")</f>
        <v/>
      </c>
      <c r="V1250" t="str">
        <f>IF(מרקובחצי[[#This Row],[CycleNumber]]&gt;1,IF(AND(SUM(R1249:T1249)=1,מרקובחצי[[#This Row],[עד ועד]]&gt;28,מרקובחצי[[#This Row],[עד ועד]]&lt;32),1,IF(OR(S1249=1,AND(R1249=1,מרקובחצי[[#This Row],[עד ועד]]&gt;28),AND(T1249=1,מרקובחצי[[#This Row],[עד ועד]]&lt;32)),1,IF(AND(V1249=1,NOT(OR(מרקובחצי[[#This Row],[עד ועד]]&lt;J1249,מרקובחצי[[#This Row],[עד ועד]]&gt;K1249))),1,""))),"")</f>
        <v/>
      </c>
      <c r="W1250" t="str">
        <f>IF(מרקובחצי[[#This Row],[CycleNumber]]&gt;1,IF(AND(T1249=1,מרקובחצי[[#This Row],[עד ועד]]&gt;31),1,IF(AND(W1249=1,NOT(OR(מרקובחצי[[#This Row],[עד ועד]]&lt;J1249,מרקובחצי[[#This Row],[עד ועד]]&gt;K1249))),1,"")),"")</f>
        <v/>
      </c>
      <c r="X1250" t="str">
        <f>IF(AND(מרקובחצי[[#This Row],[CycleNumber]]&lt;$B1251,SUM(מרקובחצי[[#This Row],[11]],R1251)=2),1,"")</f>
        <v/>
      </c>
      <c r="Y1250" t="str">
        <f>IF(AND(מרקובחצי[[#This Row],[CycleNumber]]&lt;$B1251,SUM(מרקובחצי[[#This Row],[11]],S1251)=2),1,"")</f>
        <v/>
      </c>
      <c r="Z1250" t="str">
        <f>IF(AND(מרקובחצי[[#This Row],[CycleNumber]]&lt;$B1251,SUM(מרקובחצי[[#This Row],[13]],S1251)=2),1,"")</f>
        <v/>
      </c>
      <c r="AA1250" t="str">
        <f>IF(AND(מרקובחצי[[#This Row],[CycleNumber]]&lt;$B1251,SUM(מרקובחצי[[#This Row],[13]],T1251)=2),1,"")</f>
        <v/>
      </c>
      <c r="AB1250" t="str">
        <f>IF(AND(מרקובחצי[[#This Row],[CycleNumber]]&lt;$B1251,SUM(מרקובחצי[[#This Row],[21]],U1251)=2),1,"")</f>
        <v/>
      </c>
      <c r="AC1250" t="str">
        <f>IF(AND(מרקובחצי[[#This Row],[CycleNumber]]&lt;$B1251,SUM(מרקובחצי[[#This Row],[21]],V1251)=2),1,"")</f>
        <v/>
      </c>
      <c r="AD1250" t="str">
        <f>IF(AND(מרקובחצי[[#This Row],[CycleNumber]]&lt;$B1251,SUM(מרקובחצי[[#This Row],[23]],V1251)=2),1,"")</f>
        <v/>
      </c>
      <c r="AE1250" t="str">
        <f>IF(AND(מרקובחצי[[#This Row],[CycleNumber]]&lt;$B1251,SUM(מרקובחצי[[#This Row],[23]],W1251)=2),1,"")</f>
        <v/>
      </c>
      <c r="AF1250" t="str">
        <f>IF(AND(מרקובחצי[[#This Row],[CycleNumber]]&lt;$B1251,SUM(מרקובחצי[[#This Row],[31]],O1251)=2),1,"")</f>
        <v/>
      </c>
      <c r="AG1250" t="str">
        <f>IF(AND(מרקובחצי[[#This Row],[CycleNumber]]&lt;$B1251,SUM(מרקובחצי[[#This Row],[31]],P1251)=2),1,"")</f>
        <v/>
      </c>
      <c r="AH1250" t="str">
        <f>IF(AND(מרקובחצי[[#This Row],[CycleNumber]]&lt;$B1251,SUM(מרקובחצי[[#This Row],[31]],Q1251)=2),1,"")</f>
        <v/>
      </c>
      <c r="AI1250" t="str">
        <f>IF(AND(מרקובחצי[[#This Row],[CycleNumber]]&lt;$B1251,SUM(U1250:U1251)=2),1,"")</f>
        <v/>
      </c>
      <c r="AJ1250" t="str">
        <f>IF(AND(מרקובחצי[[#This Row],[CycleNumber]]&lt;$B1251,SUM(מרקובחצי[[#This Row],[32]],O1251)=2),1,"")</f>
        <v/>
      </c>
      <c r="AK1250" t="str">
        <f>IF(AND(מרקובחצי[[#This Row],[CycleNumber]]&lt;$B1251,SUM(מרקובחצי[[#This Row],[32]],P1251)=2),1,"")</f>
        <v/>
      </c>
      <c r="AL1250" t="str">
        <f>IF(AND(מרקובחצי[[#This Row],[CycleNumber]]&lt;$B1251,SUM(מרקובחצי[[#This Row],[32]],Q1251)=2),1,"")</f>
        <v/>
      </c>
      <c r="AM1250" t="str">
        <f>IF(AND(מרקובחצי[[#This Row],[CycleNumber]]&lt;$B1251,SUM(V1250:V1251)=2),1,"")</f>
        <v/>
      </c>
      <c r="AN1250" t="str">
        <f>IF(AND(מרקובחצי[[#This Row],[CycleNumber]]&lt;$B1251,SUM(מרקובחצי[[#This Row],[33]],O1251)=2),1,"")</f>
        <v/>
      </c>
      <c r="AO1250" t="str">
        <f>IF(AND(מרקובחצי[[#This Row],[CycleNumber]]&lt;$B1251,SUM(מרקובחצי[[#This Row],[33]],P1251)=2),1,"")</f>
        <v/>
      </c>
      <c r="AP1250" t="str">
        <f>IF(AND(מרקובחצי[[#This Row],[CycleNumber]]&lt;$B1251,SUM(מרקובחצי[[#This Row],[33]],Q1251)=2),1,"")</f>
        <v/>
      </c>
      <c r="AQ1250" t="str">
        <f>IF(AND(מרקובחצי[[#This Row],[CycleNumber]]&lt;$B1251,SUM(W1250:W1251)=2),1,"")</f>
        <v/>
      </c>
      <c r="AR1250" t="str">
        <f>IF(AND(מרקובחצי[[#This Row],[CycleNumber]]&lt;$B1251,SUM(מרקובחצי[[#This Row],[12]],S1251)=2),1,"")</f>
        <v/>
      </c>
      <c r="AS1250" t="str">
        <f>IF(AND(מרקובחצי[[#This Row],[CycleNumber]]&lt;$B1251,SUM(מרקובחצי[[#This Row],[22]],V1251)=2),1,"")</f>
        <v/>
      </c>
      <c r="AT1250" s="3">
        <f>SUM(מרקובחצי[[#This Row],[11]:[33]])</f>
        <v>0</v>
      </c>
    </row>
    <row r="1251" spans="1:46" hidden="1" x14ac:dyDescent="0.25">
      <c r="A1251" t="s">
        <v>137</v>
      </c>
      <c r="B1251">
        <v>5</v>
      </c>
      <c r="C1251">
        <v>27</v>
      </c>
      <c r="D1251">
        <f>מרקובחצי[[#This Row],[LengthofCycle]]+1</f>
        <v>28</v>
      </c>
      <c r="E1251">
        <f>IF(IFERROR(LOOKUP(מרקובחצי[[#This Row],[ClientID]],קביעויות[הפלגה]),FALSE)=מרקובחצי[[#This Row],[ClientID]],1,"")</f>
        <v>1</v>
      </c>
      <c r="F1251" t="str">
        <f>IF(IFERROR(LOOKUP(מרקובחצי[[#This Row],[ClientID]],סוגחציקבוע[S31]),FALSE)=מרקובחצי[[#This Row],[ClientID]],1,"")</f>
        <v/>
      </c>
      <c r="G1251" t="str">
        <f>IF(IFERROR(LOOKUP(מרקובחצי[[#This Row],[ClientID]],סוגחציקבוע[S32]),FALSE)=מרקובחצי[[#This Row],[ClientID]],1,"")</f>
        <v/>
      </c>
      <c r="H1251" t="str">
        <f>IF(IFERROR(LOOKUP(מרקובחצי[[#This Row],[ClientID]],סוגחציקבוע[S33]),FALSE)=מרקובחצי[[#This Row],[ClientID]],1,"")</f>
        <v/>
      </c>
      <c r="I1251" t="str">
        <f>IF(IFERROR(LOOKUP(מרקובחצי[[#This Row],[ClientID]],סוגחציקבוע[S32&amp;33]),FALSE)=מרקובחצי[[#This Row],[ClientID]],1,"")</f>
        <v/>
      </c>
      <c r="J1251">
        <f>IF(SUM(מרקובחצי[[#This Row],[11]:[13]])=1,מרקובחצי[[#This Row],[עד ועד]],IF(SUM(R1250:T1251)=1,IF(מרקובחצי[[#This Row],[עד ועד]]&lt;J1250,מרקובחצי[[#This Row],[עד ועד]],J1250),J1250))</f>
        <v>30</v>
      </c>
      <c r="K1251">
        <f>IF(SUM(מרקובחצי[[#This Row],[11]:[13]])=1,מרקובחצי[[#This Row],[עד ועד]],IF(SUM(R1250:T1251)=1,IF(מרקובחצי[[#This Row],[עד ועד]]&gt;K1250,מרקובחצי[[#This Row],[עד ועד]],K1250),K1250))</f>
        <v>38</v>
      </c>
      <c r="L1251" t="str">
        <f>IF(AND(SUM(מרקובחצי[[#This Row],[31]:[33]])=1,SUM(U1250:W1250)=0),מרקובחצי[[#This Row],[מקס]]-מרקובחצי[[#This Row],[מינ]],"")</f>
        <v/>
      </c>
      <c r="M125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51" t="str">
        <f t="shared" si="19"/>
        <v/>
      </c>
      <c r="O1251" t="str">
        <f>IF(מרקובחצי[[#This Row],[קבעה הפלגה?]]=1,"",IF(AND(מרקובחצי[[#This Row],[עד ועד]]&lt;29,OR(מרקובחצי[[#This Row],[CycleNumber]]=1,AND(U1250=1,OR(מרקובחצי[[#This Row],[עד ועד]]&lt;J1250,מרקובחצי[[#This Row],[עד ועד]]&gt;K1250)),AND(V1250=1,מרקובחצי[[#This Row],[עד ועד]]&lt;J1250),W1250=1)),1,""))</f>
        <v/>
      </c>
      <c r="P1251" t="str">
        <f>IF(מרקובחצי[[#This Row],[קבעה הפלגה?]]=1,"",IF(AND(מרקובחצי[[#This Row],[עד ועד]]&gt;28,מרקובחצי[[#This Row],[עד ועד]]&lt;32,OR(מרקובחצי[[#This Row],[CycleNumber]]=1,AND(U1250=1),AND(V1250=1,OR(מרקובחצי[[#This Row],[עד ועד]]&lt;J1250,מרקובחצי[[#This Row],[עד ועד]]&gt;K1250)),W1250=1)),1,""))</f>
        <v/>
      </c>
      <c r="Q1251" t="str">
        <f>IF(מרקובחצי[[#This Row],[קבעה הפלגה?]]=1,"",IF(AND(מרקובחצי[[#This Row],[עד ועד]]&gt;31,OR(מרקובחצי[[#This Row],[CycleNumber]]=1,AND(U1250=1),AND(V1250=1,מרקובחצי[[#This Row],[עד ועד]]&gt;K1250),AND(W1250=1,OR(מרקובחצי[[#This Row],[עד ועד]]&gt;K1250,מרקובחצי[[#This Row],[עד ועד]]&lt;J1250)))),1,""))</f>
        <v/>
      </c>
      <c r="R1251" t="str">
        <f>IF(מרקובחצי[[#This Row],[CycleNumber]]&gt;1,IF(AND(O1250=1,מרקובחצי[[#This Row],[עד ועד]]&lt;29),1,""),"")</f>
        <v/>
      </c>
      <c r="S1251" t="str">
        <f>IF(מרקובחצי[[#This Row],[CycleNumber]]&gt;1,IF(OR(AND(O1250=1,מרקובחצי[[#This Row],[עד ועד]]&gt;28),AND(P1250=1),AND(Q1250=1,מרקובחצי[[#This Row],[עד ועד]]&lt;32)),1,""),"")</f>
        <v/>
      </c>
      <c r="T1251" t="str">
        <f>IF(מרקובחצי[[#This Row],[CycleNumber]]&gt;1,IF(AND(Q1250=1,מרקובחצי[[#This Row],[עד ועד]]&gt;31),1,""),"")</f>
        <v/>
      </c>
      <c r="U1251" t="str">
        <f>IF(מרקובחצי[[#This Row],[CycleNumber]]&gt;1,IF(AND(R1250=1,מרקובחצי[[#This Row],[עד ועד]]&lt;29),1,IF(AND(U1250=1,NOT(OR(מרקובחצי[[#This Row],[עד ועד]]&lt;J1250,מרקובחצי[[#This Row],[עד ועד]]&gt;K1250))),1,"")),"")</f>
        <v/>
      </c>
      <c r="V1251" t="str">
        <f>IF(מרקובחצי[[#This Row],[CycleNumber]]&gt;1,IF(AND(SUM(R1250:T1250)=1,מרקובחצי[[#This Row],[עד ועד]]&gt;28,מרקובחצי[[#This Row],[עד ועד]]&lt;32),1,IF(OR(S1250=1,AND(R1250=1,מרקובחצי[[#This Row],[עד ועד]]&gt;28),AND(T1250=1,מרקובחצי[[#This Row],[עד ועד]]&lt;32)),1,IF(AND(V1250=1,NOT(OR(מרקובחצי[[#This Row],[עד ועד]]&lt;J1250,מרקובחצי[[#This Row],[עד ועד]]&gt;K1250))),1,""))),"")</f>
        <v/>
      </c>
      <c r="W1251" t="str">
        <f>IF(מרקובחצי[[#This Row],[CycleNumber]]&gt;1,IF(AND(T1250=1,מרקובחצי[[#This Row],[עד ועד]]&gt;31),1,IF(AND(W1250=1,NOT(OR(מרקובחצי[[#This Row],[עד ועד]]&lt;J1250,מרקובחצי[[#This Row],[עד ועד]]&gt;K1250))),1,"")),"")</f>
        <v/>
      </c>
      <c r="X1251" t="str">
        <f>IF(AND(מרקובחצי[[#This Row],[CycleNumber]]&lt;$B1252,SUM(מרקובחצי[[#This Row],[11]],R1252)=2),1,"")</f>
        <v/>
      </c>
      <c r="Y1251" t="str">
        <f>IF(AND(מרקובחצי[[#This Row],[CycleNumber]]&lt;$B1252,SUM(מרקובחצי[[#This Row],[11]],S1252)=2),1,"")</f>
        <v/>
      </c>
      <c r="Z1251" t="str">
        <f>IF(AND(מרקובחצי[[#This Row],[CycleNumber]]&lt;$B1252,SUM(מרקובחצי[[#This Row],[13]],S1252)=2),1,"")</f>
        <v/>
      </c>
      <c r="AA1251" t="str">
        <f>IF(AND(מרקובחצי[[#This Row],[CycleNumber]]&lt;$B1252,SUM(מרקובחצי[[#This Row],[13]],T1252)=2),1,"")</f>
        <v/>
      </c>
      <c r="AB1251" t="str">
        <f>IF(AND(מרקובחצי[[#This Row],[CycleNumber]]&lt;$B1252,SUM(מרקובחצי[[#This Row],[21]],U1252)=2),1,"")</f>
        <v/>
      </c>
      <c r="AC1251" t="str">
        <f>IF(AND(מרקובחצי[[#This Row],[CycleNumber]]&lt;$B1252,SUM(מרקובחצי[[#This Row],[21]],V1252)=2),1,"")</f>
        <v/>
      </c>
      <c r="AD1251" t="str">
        <f>IF(AND(מרקובחצי[[#This Row],[CycleNumber]]&lt;$B1252,SUM(מרקובחצי[[#This Row],[23]],V1252)=2),1,"")</f>
        <v/>
      </c>
      <c r="AE1251" t="str">
        <f>IF(AND(מרקובחצי[[#This Row],[CycleNumber]]&lt;$B1252,SUM(מרקובחצי[[#This Row],[23]],W1252)=2),1,"")</f>
        <v/>
      </c>
      <c r="AF1251" t="str">
        <f>IF(AND(מרקובחצי[[#This Row],[CycleNumber]]&lt;$B1252,SUM(מרקובחצי[[#This Row],[31]],O1252)=2),1,"")</f>
        <v/>
      </c>
      <c r="AG1251" t="str">
        <f>IF(AND(מרקובחצי[[#This Row],[CycleNumber]]&lt;$B1252,SUM(מרקובחצי[[#This Row],[31]],P1252)=2),1,"")</f>
        <v/>
      </c>
      <c r="AH1251" t="str">
        <f>IF(AND(מרקובחצי[[#This Row],[CycleNumber]]&lt;$B1252,SUM(מרקובחצי[[#This Row],[31]],Q1252)=2),1,"")</f>
        <v/>
      </c>
      <c r="AI1251" t="str">
        <f>IF(AND(מרקובחצי[[#This Row],[CycleNumber]]&lt;$B1252,SUM(U1251:U1252)=2),1,"")</f>
        <v/>
      </c>
      <c r="AJ1251" t="str">
        <f>IF(AND(מרקובחצי[[#This Row],[CycleNumber]]&lt;$B1252,SUM(מרקובחצי[[#This Row],[32]],O1252)=2),1,"")</f>
        <v/>
      </c>
      <c r="AK1251" t="str">
        <f>IF(AND(מרקובחצי[[#This Row],[CycleNumber]]&lt;$B1252,SUM(מרקובחצי[[#This Row],[32]],P1252)=2),1,"")</f>
        <v/>
      </c>
      <c r="AL1251" t="str">
        <f>IF(AND(מרקובחצי[[#This Row],[CycleNumber]]&lt;$B1252,SUM(מרקובחצי[[#This Row],[32]],Q1252)=2),1,"")</f>
        <v/>
      </c>
      <c r="AM1251" t="str">
        <f>IF(AND(מרקובחצי[[#This Row],[CycleNumber]]&lt;$B1252,SUM(V1251:V1252)=2),1,"")</f>
        <v/>
      </c>
      <c r="AN1251" t="str">
        <f>IF(AND(מרקובחצי[[#This Row],[CycleNumber]]&lt;$B1252,SUM(מרקובחצי[[#This Row],[33]],O1252)=2),1,"")</f>
        <v/>
      </c>
      <c r="AO1251" t="str">
        <f>IF(AND(מרקובחצי[[#This Row],[CycleNumber]]&lt;$B1252,SUM(מרקובחצי[[#This Row],[33]],P1252)=2),1,"")</f>
        <v/>
      </c>
      <c r="AP1251" t="str">
        <f>IF(AND(מרקובחצי[[#This Row],[CycleNumber]]&lt;$B1252,SUM(מרקובחצי[[#This Row],[33]],Q1252)=2),1,"")</f>
        <v/>
      </c>
      <c r="AQ1251" t="str">
        <f>IF(AND(מרקובחצי[[#This Row],[CycleNumber]]&lt;$B1252,SUM(W1251:W1252)=2),1,"")</f>
        <v/>
      </c>
      <c r="AR1251" t="str">
        <f>IF(AND(מרקובחצי[[#This Row],[CycleNumber]]&lt;$B1252,SUM(מרקובחצי[[#This Row],[12]],S1252)=2),1,"")</f>
        <v/>
      </c>
      <c r="AS1251" t="str">
        <f>IF(AND(מרקובחצי[[#This Row],[CycleNumber]]&lt;$B1252,SUM(מרקובחצי[[#This Row],[22]],V1252)=2),1,"")</f>
        <v/>
      </c>
      <c r="AT1251" s="3">
        <f>SUM(מרקובחצי[[#This Row],[11]:[33]])</f>
        <v>0</v>
      </c>
    </row>
    <row r="1252" spans="1:46" hidden="1" x14ac:dyDescent="0.25">
      <c r="A1252" t="s">
        <v>137</v>
      </c>
      <c r="B1252">
        <v>6</v>
      </c>
      <c r="C1252">
        <v>29</v>
      </c>
      <c r="D1252">
        <f>מרקובחצי[[#This Row],[LengthofCycle]]+1</f>
        <v>30</v>
      </c>
      <c r="E1252">
        <f>IF(IFERROR(LOOKUP(מרקובחצי[[#This Row],[ClientID]],קביעויות[הפלגה]),FALSE)=מרקובחצי[[#This Row],[ClientID]],1,"")</f>
        <v>1</v>
      </c>
      <c r="F1252" t="str">
        <f>IF(IFERROR(LOOKUP(מרקובחצי[[#This Row],[ClientID]],סוגחציקבוע[S31]),FALSE)=מרקובחצי[[#This Row],[ClientID]],1,"")</f>
        <v/>
      </c>
      <c r="G1252" t="str">
        <f>IF(IFERROR(LOOKUP(מרקובחצי[[#This Row],[ClientID]],סוגחציקבוע[S32]),FALSE)=מרקובחצי[[#This Row],[ClientID]],1,"")</f>
        <v/>
      </c>
      <c r="H1252" t="str">
        <f>IF(IFERROR(LOOKUP(מרקובחצי[[#This Row],[ClientID]],סוגחציקבוע[S33]),FALSE)=מרקובחצי[[#This Row],[ClientID]],1,"")</f>
        <v/>
      </c>
      <c r="I1252" t="str">
        <f>IF(IFERROR(LOOKUP(מרקובחצי[[#This Row],[ClientID]],סוגחציקבוע[S32&amp;33]),FALSE)=מרקובחצי[[#This Row],[ClientID]],1,"")</f>
        <v/>
      </c>
      <c r="J1252">
        <f>IF(SUM(מרקובחצי[[#This Row],[11]:[13]])=1,מרקובחצי[[#This Row],[עד ועד]],IF(SUM(R1251:T1252)=1,IF(מרקובחצי[[#This Row],[עד ועד]]&lt;J1251,מרקובחצי[[#This Row],[עד ועד]],J1251),J1251))</f>
        <v>30</v>
      </c>
      <c r="K1252">
        <f>IF(SUM(מרקובחצי[[#This Row],[11]:[13]])=1,מרקובחצי[[#This Row],[עד ועד]],IF(SUM(R1251:T1252)=1,IF(מרקובחצי[[#This Row],[עד ועד]]&gt;K1251,מרקובחצי[[#This Row],[עד ועד]],K1251),K1251))</f>
        <v>38</v>
      </c>
      <c r="L1252" t="str">
        <f>IF(AND(SUM(מרקובחצי[[#This Row],[31]:[33]])=1,SUM(U1251:W1251)=0),מרקובחצי[[#This Row],[מקס]]-מרקובחצי[[#This Row],[מינ]],"")</f>
        <v/>
      </c>
      <c r="M125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52" t="str">
        <f t="shared" si="19"/>
        <v/>
      </c>
      <c r="O1252" t="str">
        <f>IF(מרקובחצי[[#This Row],[קבעה הפלגה?]]=1,"",IF(AND(מרקובחצי[[#This Row],[עד ועד]]&lt;29,OR(מרקובחצי[[#This Row],[CycleNumber]]=1,AND(U1251=1,OR(מרקובחצי[[#This Row],[עד ועד]]&lt;J1251,מרקובחצי[[#This Row],[עד ועד]]&gt;K1251)),AND(V1251=1,מרקובחצי[[#This Row],[עד ועד]]&lt;J1251),W1251=1)),1,""))</f>
        <v/>
      </c>
      <c r="P1252" t="str">
        <f>IF(מרקובחצי[[#This Row],[קבעה הפלגה?]]=1,"",IF(AND(מרקובחצי[[#This Row],[עד ועד]]&gt;28,מרקובחצי[[#This Row],[עד ועד]]&lt;32,OR(מרקובחצי[[#This Row],[CycleNumber]]=1,AND(U1251=1),AND(V1251=1,OR(מרקובחצי[[#This Row],[עד ועד]]&lt;J1251,מרקובחצי[[#This Row],[עד ועד]]&gt;K1251)),W1251=1)),1,""))</f>
        <v/>
      </c>
      <c r="Q1252" t="str">
        <f>IF(מרקובחצי[[#This Row],[קבעה הפלגה?]]=1,"",IF(AND(מרקובחצי[[#This Row],[עד ועד]]&gt;31,OR(מרקובחצי[[#This Row],[CycleNumber]]=1,AND(U1251=1),AND(V1251=1,מרקובחצי[[#This Row],[עד ועד]]&gt;K1251),AND(W1251=1,OR(מרקובחצי[[#This Row],[עד ועד]]&gt;K1251,מרקובחצי[[#This Row],[עד ועד]]&lt;J1251)))),1,""))</f>
        <v/>
      </c>
      <c r="R1252" t="str">
        <f>IF(מרקובחצי[[#This Row],[CycleNumber]]&gt;1,IF(AND(O1251=1,מרקובחצי[[#This Row],[עד ועד]]&lt;29),1,""),"")</f>
        <v/>
      </c>
      <c r="S1252" t="str">
        <f>IF(מרקובחצי[[#This Row],[CycleNumber]]&gt;1,IF(OR(AND(O1251=1,מרקובחצי[[#This Row],[עד ועד]]&gt;28),AND(P1251=1),AND(Q1251=1,מרקובחצי[[#This Row],[עד ועד]]&lt;32)),1,""),"")</f>
        <v/>
      </c>
      <c r="T1252" t="str">
        <f>IF(מרקובחצי[[#This Row],[CycleNumber]]&gt;1,IF(AND(Q1251=1,מרקובחצי[[#This Row],[עד ועד]]&gt;31),1,""),"")</f>
        <v/>
      </c>
      <c r="U1252" t="str">
        <f>IF(מרקובחצי[[#This Row],[CycleNumber]]&gt;1,IF(AND(R1251=1,מרקובחצי[[#This Row],[עד ועד]]&lt;29),1,IF(AND(U1251=1,NOT(OR(מרקובחצי[[#This Row],[עד ועד]]&lt;J1251,מרקובחצי[[#This Row],[עד ועד]]&gt;K1251))),1,"")),"")</f>
        <v/>
      </c>
      <c r="V1252" t="str">
        <f>IF(מרקובחצי[[#This Row],[CycleNumber]]&gt;1,IF(AND(SUM(R1251:T1251)=1,מרקובחצי[[#This Row],[עד ועד]]&gt;28,מרקובחצי[[#This Row],[עד ועד]]&lt;32),1,IF(OR(S1251=1,AND(R1251=1,מרקובחצי[[#This Row],[עד ועד]]&gt;28),AND(T1251=1,מרקובחצי[[#This Row],[עד ועד]]&lt;32)),1,IF(AND(V1251=1,NOT(OR(מרקובחצי[[#This Row],[עד ועד]]&lt;J1251,מרקובחצי[[#This Row],[עד ועד]]&gt;K1251))),1,""))),"")</f>
        <v/>
      </c>
      <c r="W1252" t="str">
        <f>IF(מרקובחצי[[#This Row],[CycleNumber]]&gt;1,IF(AND(T1251=1,מרקובחצי[[#This Row],[עד ועד]]&gt;31),1,IF(AND(W1251=1,NOT(OR(מרקובחצי[[#This Row],[עד ועד]]&lt;J1251,מרקובחצי[[#This Row],[עד ועד]]&gt;K1251))),1,"")),"")</f>
        <v/>
      </c>
      <c r="X1252" t="str">
        <f>IF(AND(מרקובחצי[[#This Row],[CycleNumber]]&lt;$B1253,SUM(מרקובחצי[[#This Row],[11]],R1253)=2),1,"")</f>
        <v/>
      </c>
      <c r="Y1252" t="str">
        <f>IF(AND(מרקובחצי[[#This Row],[CycleNumber]]&lt;$B1253,SUM(מרקובחצי[[#This Row],[11]],S1253)=2),1,"")</f>
        <v/>
      </c>
      <c r="Z1252" t="str">
        <f>IF(AND(מרקובחצי[[#This Row],[CycleNumber]]&lt;$B1253,SUM(מרקובחצי[[#This Row],[13]],S1253)=2),1,"")</f>
        <v/>
      </c>
      <c r="AA1252" t="str">
        <f>IF(AND(מרקובחצי[[#This Row],[CycleNumber]]&lt;$B1253,SUM(מרקובחצי[[#This Row],[13]],T1253)=2),1,"")</f>
        <v/>
      </c>
      <c r="AB1252" t="str">
        <f>IF(AND(מרקובחצי[[#This Row],[CycleNumber]]&lt;$B1253,SUM(מרקובחצי[[#This Row],[21]],U1253)=2),1,"")</f>
        <v/>
      </c>
      <c r="AC1252" t="str">
        <f>IF(AND(מרקובחצי[[#This Row],[CycleNumber]]&lt;$B1253,SUM(מרקובחצי[[#This Row],[21]],V1253)=2),1,"")</f>
        <v/>
      </c>
      <c r="AD1252" t="str">
        <f>IF(AND(מרקובחצי[[#This Row],[CycleNumber]]&lt;$B1253,SUM(מרקובחצי[[#This Row],[23]],V1253)=2),1,"")</f>
        <v/>
      </c>
      <c r="AE1252" t="str">
        <f>IF(AND(מרקובחצי[[#This Row],[CycleNumber]]&lt;$B1253,SUM(מרקובחצי[[#This Row],[23]],W1253)=2),1,"")</f>
        <v/>
      </c>
      <c r="AF1252" t="str">
        <f>IF(AND(מרקובחצי[[#This Row],[CycleNumber]]&lt;$B1253,SUM(מרקובחצי[[#This Row],[31]],O1253)=2),1,"")</f>
        <v/>
      </c>
      <c r="AG1252" t="str">
        <f>IF(AND(מרקובחצי[[#This Row],[CycleNumber]]&lt;$B1253,SUM(מרקובחצי[[#This Row],[31]],P1253)=2),1,"")</f>
        <v/>
      </c>
      <c r="AH1252" t="str">
        <f>IF(AND(מרקובחצי[[#This Row],[CycleNumber]]&lt;$B1253,SUM(מרקובחצי[[#This Row],[31]],Q1253)=2),1,"")</f>
        <v/>
      </c>
      <c r="AI1252" t="str">
        <f>IF(AND(מרקובחצי[[#This Row],[CycleNumber]]&lt;$B1253,SUM(U1252:U1253)=2),1,"")</f>
        <v/>
      </c>
      <c r="AJ1252" t="str">
        <f>IF(AND(מרקובחצי[[#This Row],[CycleNumber]]&lt;$B1253,SUM(מרקובחצי[[#This Row],[32]],O1253)=2),1,"")</f>
        <v/>
      </c>
      <c r="AK1252" t="str">
        <f>IF(AND(מרקובחצי[[#This Row],[CycleNumber]]&lt;$B1253,SUM(מרקובחצי[[#This Row],[32]],P1253)=2),1,"")</f>
        <v/>
      </c>
      <c r="AL1252" t="str">
        <f>IF(AND(מרקובחצי[[#This Row],[CycleNumber]]&lt;$B1253,SUM(מרקובחצי[[#This Row],[32]],Q1253)=2),1,"")</f>
        <v/>
      </c>
      <c r="AM1252" t="str">
        <f>IF(AND(מרקובחצי[[#This Row],[CycleNumber]]&lt;$B1253,SUM(V1252:V1253)=2),1,"")</f>
        <v/>
      </c>
      <c r="AN1252" t="str">
        <f>IF(AND(מרקובחצי[[#This Row],[CycleNumber]]&lt;$B1253,SUM(מרקובחצי[[#This Row],[33]],O1253)=2),1,"")</f>
        <v/>
      </c>
      <c r="AO1252" t="str">
        <f>IF(AND(מרקובחצי[[#This Row],[CycleNumber]]&lt;$B1253,SUM(מרקובחצי[[#This Row],[33]],P1253)=2),1,"")</f>
        <v/>
      </c>
      <c r="AP1252" t="str">
        <f>IF(AND(מרקובחצי[[#This Row],[CycleNumber]]&lt;$B1253,SUM(מרקובחצי[[#This Row],[33]],Q1253)=2),1,"")</f>
        <v/>
      </c>
      <c r="AQ1252" t="str">
        <f>IF(AND(מרקובחצי[[#This Row],[CycleNumber]]&lt;$B1253,SUM(W1252:W1253)=2),1,"")</f>
        <v/>
      </c>
      <c r="AR1252" t="str">
        <f>IF(AND(מרקובחצי[[#This Row],[CycleNumber]]&lt;$B1253,SUM(מרקובחצי[[#This Row],[12]],S1253)=2),1,"")</f>
        <v/>
      </c>
      <c r="AS1252" t="str">
        <f>IF(AND(מרקובחצי[[#This Row],[CycleNumber]]&lt;$B1253,SUM(מרקובחצי[[#This Row],[22]],V1253)=2),1,"")</f>
        <v/>
      </c>
      <c r="AT1252" s="3">
        <f>SUM(מרקובחצי[[#This Row],[11]:[33]])</f>
        <v>0</v>
      </c>
    </row>
    <row r="1253" spans="1:46" hidden="1" x14ac:dyDescent="0.25">
      <c r="A1253" t="s">
        <v>137</v>
      </c>
      <c r="B1253">
        <v>7</v>
      </c>
      <c r="C1253">
        <v>28</v>
      </c>
      <c r="D1253">
        <f>מרקובחצי[[#This Row],[LengthofCycle]]+1</f>
        <v>29</v>
      </c>
      <c r="E1253">
        <f>IF(IFERROR(LOOKUP(מרקובחצי[[#This Row],[ClientID]],קביעויות[הפלגה]),FALSE)=מרקובחצי[[#This Row],[ClientID]],1,"")</f>
        <v>1</v>
      </c>
      <c r="F1253" t="str">
        <f>IF(IFERROR(LOOKUP(מרקובחצי[[#This Row],[ClientID]],סוגחציקבוע[S31]),FALSE)=מרקובחצי[[#This Row],[ClientID]],1,"")</f>
        <v/>
      </c>
      <c r="G1253" t="str">
        <f>IF(IFERROR(LOOKUP(מרקובחצי[[#This Row],[ClientID]],סוגחציקבוע[S32]),FALSE)=מרקובחצי[[#This Row],[ClientID]],1,"")</f>
        <v/>
      </c>
      <c r="H1253" t="str">
        <f>IF(IFERROR(LOOKUP(מרקובחצי[[#This Row],[ClientID]],סוגחציקבוע[S33]),FALSE)=מרקובחצי[[#This Row],[ClientID]],1,"")</f>
        <v/>
      </c>
      <c r="I1253" t="str">
        <f>IF(IFERROR(LOOKUP(מרקובחצי[[#This Row],[ClientID]],סוגחציקבוע[S32&amp;33]),FALSE)=מרקובחצי[[#This Row],[ClientID]],1,"")</f>
        <v/>
      </c>
      <c r="J1253">
        <f>IF(SUM(מרקובחצי[[#This Row],[11]:[13]])=1,מרקובחצי[[#This Row],[עד ועד]],IF(SUM(R1252:T1253)=1,IF(מרקובחצי[[#This Row],[עד ועד]]&lt;J1252,מרקובחצי[[#This Row],[עד ועד]],J1252),J1252))</f>
        <v>30</v>
      </c>
      <c r="K1253">
        <f>IF(SUM(מרקובחצי[[#This Row],[11]:[13]])=1,מרקובחצי[[#This Row],[עד ועד]],IF(SUM(R1252:T1253)=1,IF(מרקובחצי[[#This Row],[עד ועד]]&gt;K1252,מרקובחצי[[#This Row],[עד ועד]],K1252),K1252))</f>
        <v>38</v>
      </c>
      <c r="L1253" t="str">
        <f>IF(AND(SUM(מרקובחצי[[#This Row],[31]:[33]])=1,SUM(U1252:W1252)=0),מרקובחצי[[#This Row],[מקס]]-מרקובחצי[[#This Row],[מינ]],"")</f>
        <v/>
      </c>
      <c r="M125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53" t="str">
        <f t="shared" si="19"/>
        <v/>
      </c>
      <c r="O1253" t="str">
        <f>IF(מרקובחצי[[#This Row],[קבעה הפלגה?]]=1,"",IF(AND(מרקובחצי[[#This Row],[עד ועד]]&lt;29,OR(מרקובחצי[[#This Row],[CycleNumber]]=1,AND(U1252=1,OR(מרקובחצי[[#This Row],[עד ועד]]&lt;J1252,מרקובחצי[[#This Row],[עד ועד]]&gt;K1252)),AND(V1252=1,מרקובחצי[[#This Row],[עד ועד]]&lt;J1252),W1252=1)),1,""))</f>
        <v/>
      </c>
      <c r="P1253" t="str">
        <f>IF(מרקובחצי[[#This Row],[קבעה הפלגה?]]=1,"",IF(AND(מרקובחצי[[#This Row],[עד ועד]]&gt;28,מרקובחצי[[#This Row],[עד ועד]]&lt;32,OR(מרקובחצי[[#This Row],[CycleNumber]]=1,AND(U1252=1),AND(V1252=1,OR(מרקובחצי[[#This Row],[עד ועד]]&lt;J1252,מרקובחצי[[#This Row],[עד ועד]]&gt;K1252)),W1252=1)),1,""))</f>
        <v/>
      </c>
      <c r="Q1253" t="str">
        <f>IF(מרקובחצי[[#This Row],[קבעה הפלגה?]]=1,"",IF(AND(מרקובחצי[[#This Row],[עד ועד]]&gt;31,OR(מרקובחצי[[#This Row],[CycleNumber]]=1,AND(U1252=1),AND(V1252=1,מרקובחצי[[#This Row],[עד ועד]]&gt;K1252),AND(W1252=1,OR(מרקובחצי[[#This Row],[עד ועד]]&gt;K1252,מרקובחצי[[#This Row],[עד ועד]]&lt;J1252)))),1,""))</f>
        <v/>
      </c>
      <c r="R1253" t="str">
        <f>IF(מרקובחצי[[#This Row],[CycleNumber]]&gt;1,IF(AND(O1252=1,מרקובחצי[[#This Row],[עד ועד]]&lt;29),1,""),"")</f>
        <v/>
      </c>
      <c r="S1253" t="str">
        <f>IF(מרקובחצי[[#This Row],[CycleNumber]]&gt;1,IF(OR(AND(O1252=1,מרקובחצי[[#This Row],[עד ועד]]&gt;28),AND(P1252=1),AND(Q1252=1,מרקובחצי[[#This Row],[עד ועד]]&lt;32)),1,""),"")</f>
        <v/>
      </c>
      <c r="T1253" t="str">
        <f>IF(מרקובחצי[[#This Row],[CycleNumber]]&gt;1,IF(AND(Q1252=1,מרקובחצי[[#This Row],[עד ועד]]&gt;31),1,""),"")</f>
        <v/>
      </c>
      <c r="U1253" t="str">
        <f>IF(מרקובחצי[[#This Row],[CycleNumber]]&gt;1,IF(AND(R1252=1,מרקובחצי[[#This Row],[עד ועד]]&lt;29),1,IF(AND(U1252=1,NOT(OR(מרקובחצי[[#This Row],[עד ועד]]&lt;J1252,מרקובחצי[[#This Row],[עד ועד]]&gt;K1252))),1,"")),"")</f>
        <v/>
      </c>
      <c r="V1253" t="str">
        <f>IF(מרקובחצי[[#This Row],[CycleNumber]]&gt;1,IF(AND(SUM(R1252:T1252)=1,מרקובחצי[[#This Row],[עד ועד]]&gt;28,מרקובחצי[[#This Row],[עד ועד]]&lt;32),1,IF(OR(S1252=1,AND(R1252=1,מרקובחצי[[#This Row],[עד ועד]]&gt;28),AND(T1252=1,מרקובחצי[[#This Row],[עד ועד]]&lt;32)),1,IF(AND(V1252=1,NOT(OR(מרקובחצי[[#This Row],[עד ועד]]&lt;J1252,מרקובחצי[[#This Row],[עד ועד]]&gt;K1252))),1,""))),"")</f>
        <v/>
      </c>
      <c r="W1253" t="str">
        <f>IF(מרקובחצי[[#This Row],[CycleNumber]]&gt;1,IF(AND(T1252=1,מרקובחצי[[#This Row],[עד ועד]]&gt;31),1,IF(AND(W1252=1,NOT(OR(מרקובחצי[[#This Row],[עד ועד]]&lt;J1252,מרקובחצי[[#This Row],[עד ועד]]&gt;K1252))),1,"")),"")</f>
        <v/>
      </c>
      <c r="X1253" t="str">
        <f>IF(AND(מרקובחצי[[#This Row],[CycleNumber]]&lt;$B1254,SUM(מרקובחצי[[#This Row],[11]],R1254)=2),1,"")</f>
        <v/>
      </c>
      <c r="Y1253" t="str">
        <f>IF(AND(מרקובחצי[[#This Row],[CycleNumber]]&lt;$B1254,SUM(מרקובחצי[[#This Row],[11]],S1254)=2),1,"")</f>
        <v/>
      </c>
      <c r="Z1253" t="str">
        <f>IF(AND(מרקובחצי[[#This Row],[CycleNumber]]&lt;$B1254,SUM(מרקובחצי[[#This Row],[13]],S1254)=2),1,"")</f>
        <v/>
      </c>
      <c r="AA1253" t="str">
        <f>IF(AND(מרקובחצי[[#This Row],[CycleNumber]]&lt;$B1254,SUM(מרקובחצי[[#This Row],[13]],T1254)=2),1,"")</f>
        <v/>
      </c>
      <c r="AB1253" t="str">
        <f>IF(AND(מרקובחצי[[#This Row],[CycleNumber]]&lt;$B1254,SUM(מרקובחצי[[#This Row],[21]],U1254)=2),1,"")</f>
        <v/>
      </c>
      <c r="AC1253" t="str">
        <f>IF(AND(מרקובחצי[[#This Row],[CycleNumber]]&lt;$B1254,SUM(מרקובחצי[[#This Row],[21]],V1254)=2),1,"")</f>
        <v/>
      </c>
      <c r="AD1253" t="str">
        <f>IF(AND(מרקובחצי[[#This Row],[CycleNumber]]&lt;$B1254,SUM(מרקובחצי[[#This Row],[23]],V1254)=2),1,"")</f>
        <v/>
      </c>
      <c r="AE1253" t="str">
        <f>IF(AND(מרקובחצי[[#This Row],[CycleNumber]]&lt;$B1254,SUM(מרקובחצי[[#This Row],[23]],W1254)=2),1,"")</f>
        <v/>
      </c>
      <c r="AF1253" t="str">
        <f>IF(AND(מרקובחצי[[#This Row],[CycleNumber]]&lt;$B1254,SUM(מרקובחצי[[#This Row],[31]],O1254)=2),1,"")</f>
        <v/>
      </c>
      <c r="AG1253" t="str">
        <f>IF(AND(מרקובחצי[[#This Row],[CycleNumber]]&lt;$B1254,SUM(מרקובחצי[[#This Row],[31]],P1254)=2),1,"")</f>
        <v/>
      </c>
      <c r="AH1253" t="str">
        <f>IF(AND(מרקובחצי[[#This Row],[CycleNumber]]&lt;$B1254,SUM(מרקובחצי[[#This Row],[31]],Q1254)=2),1,"")</f>
        <v/>
      </c>
      <c r="AI1253" t="str">
        <f>IF(AND(מרקובחצי[[#This Row],[CycleNumber]]&lt;$B1254,SUM(U1253:U1254)=2),1,"")</f>
        <v/>
      </c>
      <c r="AJ1253" t="str">
        <f>IF(AND(מרקובחצי[[#This Row],[CycleNumber]]&lt;$B1254,SUM(מרקובחצי[[#This Row],[32]],O1254)=2),1,"")</f>
        <v/>
      </c>
      <c r="AK1253" t="str">
        <f>IF(AND(מרקובחצי[[#This Row],[CycleNumber]]&lt;$B1254,SUM(מרקובחצי[[#This Row],[32]],P1254)=2),1,"")</f>
        <v/>
      </c>
      <c r="AL1253" t="str">
        <f>IF(AND(מרקובחצי[[#This Row],[CycleNumber]]&lt;$B1254,SUM(מרקובחצי[[#This Row],[32]],Q1254)=2),1,"")</f>
        <v/>
      </c>
      <c r="AM1253" t="str">
        <f>IF(AND(מרקובחצי[[#This Row],[CycleNumber]]&lt;$B1254,SUM(V1253:V1254)=2),1,"")</f>
        <v/>
      </c>
      <c r="AN1253" t="str">
        <f>IF(AND(מרקובחצי[[#This Row],[CycleNumber]]&lt;$B1254,SUM(מרקובחצי[[#This Row],[33]],O1254)=2),1,"")</f>
        <v/>
      </c>
      <c r="AO1253" t="str">
        <f>IF(AND(מרקובחצי[[#This Row],[CycleNumber]]&lt;$B1254,SUM(מרקובחצי[[#This Row],[33]],P1254)=2),1,"")</f>
        <v/>
      </c>
      <c r="AP1253" t="str">
        <f>IF(AND(מרקובחצי[[#This Row],[CycleNumber]]&lt;$B1254,SUM(מרקובחצי[[#This Row],[33]],Q1254)=2),1,"")</f>
        <v/>
      </c>
      <c r="AQ1253" t="str">
        <f>IF(AND(מרקובחצי[[#This Row],[CycleNumber]]&lt;$B1254,SUM(W1253:W1254)=2),1,"")</f>
        <v/>
      </c>
      <c r="AR1253" t="str">
        <f>IF(AND(מרקובחצי[[#This Row],[CycleNumber]]&lt;$B1254,SUM(מרקובחצי[[#This Row],[12]],S1254)=2),1,"")</f>
        <v/>
      </c>
      <c r="AS1253" t="str">
        <f>IF(AND(מרקובחצי[[#This Row],[CycleNumber]]&lt;$B1254,SUM(מרקובחצי[[#This Row],[22]],V1254)=2),1,"")</f>
        <v/>
      </c>
      <c r="AT1253" s="3">
        <f>SUM(מרקובחצי[[#This Row],[11]:[33]])</f>
        <v>0</v>
      </c>
    </row>
    <row r="1254" spans="1:46" hidden="1" x14ac:dyDescent="0.25">
      <c r="A1254" t="s">
        <v>137</v>
      </c>
      <c r="B1254">
        <v>8</v>
      </c>
      <c r="C1254">
        <v>26</v>
      </c>
      <c r="D1254">
        <f>מרקובחצי[[#This Row],[LengthofCycle]]+1</f>
        <v>27</v>
      </c>
      <c r="E1254">
        <f>IF(IFERROR(LOOKUP(מרקובחצי[[#This Row],[ClientID]],קביעויות[הפלגה]),FALSE)=מרקובחצי[[#This Row],[ClientID]],1,"")</f>
        <v>1</v>
      </c>
      <c r="F1254" t="str">
        <f>IF(IFERROR(LOOKUP(מרקובחצי[[#This Row],[ClientID]],סוגחציקבוע[S31]),FALSE)=מרקובחצי[[#This Row],[ClientID]],1,"")</f>
        <v/>
      </c>
      <c r="G1254" t="str">
        <f>IF(IFERROR(LOOKUP(מרקובחצי[[#This Row],[ClientID]],סוגחציקבוע[S32]),FALSE)=מרקובחצי[[#This Row],[ClientID]],1,"")</f>
        <v/>
      </c>
      <c r="H1254" t="str">
        <f>IF(IFERROR(LOOKUP(מרקובחצי[[#This Row],[ClientID]],סוגחציקבוע[S33]),FALSE)=מרקובחצי[[#This Row],[ClientID]],1,"")</f>
        <v/>
      </c>
      <c r="I1254" t="str">
        <f>IF(IFERROR(LOOKUP(מרקובחצי[[#This Row],[ClientID]],סוגחציקבוע[S32&amp;33]),FALSE)=מרקובחצי[[#This Row],[ClientID]],1,"")</f>
        <v/>
      </c>
      <c r="J1254">
        <f>IF(SUM(מרקובחצי[[#This Row],[11]:[13]])=1,מרקובחצי[[#This Row],[עד ועד]],IF(SUM(R1253:T1254)=1,IF(מרקובחצי[[#This Row],[עד ועד]]&lt;J1253,מרקובחצי[[#This Row],[עד ועד]],J1253),J1253))</f>
        <v>30</v>
      </c>
      <c r="K1254">
        <f>IF(SUM(מרקובחצי[[#This Row],[11]:[13]])=1,מרקובחצי[[#This Row],[עד ועד]],IF(SUM(R1253:T1254)=1,IF(מרקובחצי[[#This Row],[עד ועד]]&gt;K1253,מרקובחצי[[#This Row],[עד ועד]],K1253),K1253))</f>
        <v>38</v>
      </c>
      <c r="L1254" t="str">
        <f>IF(AND(SUM(מרקובחצי[[#This Row],[31]:[33]])=1,SUM(U1253:W1253)=0),מרקובחצי[[#This Row],[מקס]]-מרקובחצי[[#This Row],[מינ]],"")</f>
        <v/>
      </c>
      <c r="M125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54" t="str">
        <f t="shared" si="19"/>
        <v/>
      </c>
      <c r="O1254" t="str">
        <f>IF(מרקובחצי[[#This Row],[קבעה הפלגה?]]=1,"",IF(AND(מרקובחצי[[#This Row],[עד ועד]]&lt;29,OR(מרקובחצי[[#This Row],[CycleNumber]]=1,AND(U1253=1,OR(מרקובחצי[[#This Row],[עד ועד]]&lt;J1253,מרקובחצי[[#This Row],[עד ועד]]&gt;K1253)),AND(V1253=1,מרקובחצי[[#This Row],[עד ועד]]&lt;J1253),W1253=1)),1,""))</f>
        <v/>
      </c>
      <c r="P1254" t="str">
        <f>IF(מרקובחצי[[#This Row],[קבעה הפלגה?]]=1,"",IF(AND(מרקובחצי[[#This Row],[עד ועד]]&gt;28,מרקובחצי[[#This Row],[עד ועד]]&lt;32,OR(מרקובחצי[[#This Row],[CycleNumber]]=1,AND(U1253=1),AND(V1253=1,OR(מרקובחצי[[#This Row],[עד ועד]]&lt;J1253,מרקובחצי[[#This Row],[עד ועד]]&gt;K1253)),W1253=1)),1,""))</f>
        <v/>
      </c>
      <c r="Q1254" t="str">
        <f>IF(מרקובחצי[[#This Row],[קבעה הפלגה?]]=1,"",IF(AND(מרקובחצי[[#This Row],[עד ועד]]&gt;31,OR(מרקובחצי[[#This Row],[CycleNumber]]=1,AND(U1253=1),AND(V1253=1,מרקובחצי[[#This Row],[עד ועד]]&gt;K1253),AND(W1253=1,OR(מרקובחצי[[#This Row],[עד ועד]]&gt;K1253,מרקובחצי[[#This Row],[עד ועד]]&lt;J1253)))),1,""))</f>
        <v/>
      </c>
      <c r="R1254" t="str">
        <f>IF(מרקובחצי[[#This Row],[CycleNumber]]&gt;1,IF(AND(O1253=1,מרקובחצי[[#This Row],[עד ועד]]&lt;29),1,""),"")</f>
        <v/>
      </c>
      <c r="S1254" t="str">
        <f>IF(מרקובחצי[[#This Row],[CycleNumber]]&gt;1,IF(OR(AND(O1253=1,מרקובחצי[[#This Row],[עד ועד]]&gt;28),AND(P1253=1),AND(Q1253=1,מרקובחצי[[#This Row],[עד ועד]]&lt;32)),1,""),"")</f>
        <v/>
      </c>
      <c r="T1254" t="str">
        <f>IF(מרקובחצי[[#This Row],[CycleNumber]]&gt;1,IF(AND(Q1253=1,מרקובחצי[[#This Row],[עד ועד]]&gt;31),1,""),"")</f>
        <v/>
      </c>
      <c r="U1254" t="str">
        <f>IF(מרקובחצי[[#This Row],[CycleNumber]]&gt;1,IF(AND(R1253=1,מרקובחצי[[#This Row],[עד ועד]]&lt;29),1,IF(AND(U1253=1,NOT(OR(מרקובחצי[[#This Row],[עד ועד]]&lt;J1253,מרקובחצי[[#This Row],[עד ועד]]&gt;K1253))),1,"")),"")</f>
        <v/>
      </c>
      <c r="V1254" t="str">
        <f>IF(מרקובחצי[[#This Row],[CycleNumber]]&gt;1,IF(AND(SUM(R1253:T1253)=1,מרקובחצי[[#This Row],[עד ועד]]&gt;28,מרקובחצי[[#This Row],[עד ועד]]&lt;32),1,IF(OR(S1253=1,AND(R1253=1,מרקובחצי[[#This Row],[עד ועד]]&gt;28),AND(T1253=1,מרקובחצי[[#This Row],[עד ועד]]&lt;32)),1,IF(AND(V1253=1,NOT(OR(מרקובחצי[[#This Row],[עד ועד]]&lt;J1253,מרקובחצי[[#This Row],[עד ועד]]&gt;K1253))),1,""))),"")</f>
        <v/>
      </c>
      <c r="W1254" t="str">
        <f>IF(מרקובחצי[[#This Row],[CycleNumber]]&gt;1,IF(AND(T1253=1,מרקובחצי[[#This Row],[עד ועד]]&gt;31),1,IF(AND(W1253=1,NOT(OR(מרקובחצי[[#This Row],[עד ועד]]&lt;J1253,מרקובחצי[[#This Row],[עד ועד]]&gt;K1253))),1,"")),"")</f>
        <v/>
      </c>
      <c r="X1254" t="str">
        <f>IF(AND(מרקובחצי[[#This Row],[CycleNumber]]&lt;$B1255,SUM(מרקובחצי[[#This Row],[11]],R1255)=2),1,"")</f>
        <v/>
      </c>
      <c r="Y1254" t="str">
        <f>IF(AND(מרקובחצי[[#This Row],[CycleNumber]]&lt;$B1255,SUM(מרקובחצי[[#This Row],[11]],S1255)=2),1,"")</f>
        <v/>
      </c>
      <c r="Z1254" t="str">
        <f>IF(AND(מרקובחצי[[#This Row],[CycleNumber]]&lt;$B1255,SUM(מרקובחצי[[#This Row],[13]],S1255)=2),1,"")</f>
        <v/>
      </c>
      <c r="AA1254" t="str">
        <f>IF(AND(מרקובחצי[[#This Row],[CycleNumber]]&lt;$B1255,SUM(מרקובחצי[[#This Row],[13]],T1255)=2),1,"")</f>
        <v/>
      </c>
      <c r="AB1254" t="str">
        <f>IF(AND(מרקובחצי[[#This Row],[CycleNumber]]&lt;$B1255,SUM(מרקובחצי[[#This Row],[21]],U1255)=2),1,"")</f>
        <v/>
      </c>
      <c r="AC1254" t="str">
        <f>IF(AND(מרקובחצי[[#This Row],[CycleNumber]]&lt;$B1255,SUM(מרקובחצי[[#This Row],[21]],V1255)=2),1,"")</f>
        <v/>
      </c>
      <c r="AD1254" t="str">
        <f>IF(AND(מרקובחצי[[#This Row],[CycleNumber]]&lt;$B1255,SUM(מרקובחצי[[#This Row],[23]],V1255)=2),1,"")</f>
        <v/>
      </c>
      <c r="AE1254" t="str">
        <f>IF(AND(מרקובחצי[[#This Row],[CycleNumber]]&lt;$B1255,SUM(מרקובחצי[[#This Row],[23]],W1255)=2),1,"")</f>
        <v/>
      </c>
      <c r="AF1254" t="str">
        <f>IF(AND(מרקובחצי[[#This Row],[CycleNumber]]&lt;$B1255,SUM(מרקובחצי[[#This Row],[31]],O1255)=2),1,"")</f>
        <v/>
      </c>
      <c r="AG1254" t="str">
        <f>IF(AND(מרקובחצי[[#This Row],[CycleNumber]]&lt;$B1255,SUM(מרקובחצי[[#This Row],[31]],P1255)=2),1,"")</f>
        <v/>
      </c>
      <c r="AH1254" t="str">
        <f>IF(AND(מרקובחצי[[#This Row],[CycleNumber]]&lt;$B1255,SUM(מרקובחצי[[#This Row],[31]],Q1255)=2),1,"")</f>
        <v/>
      </c>
      <c r="AI1254" t="str">
        <f>IF(AND(מרקובחצי[[#This Row],[CycleNumber]]&lt;$B1255,SUM(U1254:U1255)=2),1,"")</f>
        <v/>
      </c>
      <c r="AJ1254" t="str">
        <f>IF(AND(מרקובחצי[[#This Row],[CycleNumber]]&lt;$B1255,SUM(מרקובחצי[[#This Row],[32]],O1255)=2),1,"")</f>
        <v/>
      </c>
      <c r="AK1254" t="str">
        <f>IF(AND(מרקובחצי[[#This Row],[CycleNumber]]&lt;$B1255,SUM(מרקובחצי[[#This Row],[32]],P1255)=2),1,"")</f>
        <v/>
      </c>
      <c r="AL1254" t="str">
        <f>IF(AND(מרקובחצי[[#This Row],[CycleNumber]]&lt;$B1255,SUM(מרקובחצי[[#This Row],[32]],Q1255)=2),1,"")</f>
        <v/>
      </c>
      <c r="AM1254" t="str">
        <f>IF(AND(מרקובחצי[[#This Row],[CycleNumber]]&lt;$B1255,SUM(V1254:V1255)=2),1,"")</f>
        <v/>
      </c>
      <c r="AN1254" t="str">
        <f>IF(AND(מרקובחצי[[#This Row],[CycleNumber]]&lt;$B1255,SUM(מרקובחצי[[#This Row],[33]],O1255)=2),1,"")</f>
        <v/>
      </c>
      <c r="AO1254" t="str">
        <f>IF(AND(מרקובחצי[[#This Row],[CycleNumber]]&lt;$B1255,SUM(מרקובחצי[[#This Row],[33]],P1255)=2),1,"")</f>
        <v/>
      </c>
      <c r="AP1254" t="str">
        <f>IF(AND(מרקובחצי[[#This Row],[CycleNumber]]&lt;$B1255,SUM(מרקובחצי[[#This Row],[33]],Q1255)=2),1,"")</f>
        <v/>
      </c>
      <c r="AQ1254" t="str">
        <f>IF(AND(מרקובחצי[[#This Row],[CycleNumber]]&lt;$B1255,SUM(W1254:W1255)=2),1,"")</f>
        <v/>
      </c>
      <c r="AR1254" t="str">
        <f>IF(AND(מרקובחצי[[#This Row],[CycleNumber]]&lt;$B1255,SUM(מרקובחצי[[#This Row],[12]],S1255)=2),1,"")</f>
        <v/>
      </c>
      <c r="AS1254" t="str">
        <f>IF(AND(מרקובחצי[[#This Row],[CycleNumber]]&lt;$B1255,SUM(מרקובחצי[[#This Row],[22]],V1255)=2),1,"")</f>
        <v/>
      </c>
      <c r="AT1254" s="3">
        <f>SUM(מרקובחצי[[#This Row],[11]:[33]])</f>
        <v>0</v>
      </c>
    </row>
    <row r="1255" spans="1:46" hidden="1" x14ac:dyDescent="0.25">
      <c r="A1255" t="s">
        <v>137</v>
      </c>
      <c r="B1255">
        <v>9</v>
      </c>
      <c r="C1255">
        <v>29</v>
      </c>
      <c r="D1255">
        <f>מרקובחצי[[#This Row],[LengthofCycle]]+1</f>
        <v>30</v>
      </c>
      <c r="E1255">
        <f>IF(IFERROR(LOOKUP(מרקובחצי[[#This Row],[ClientID]],קביעויות[הפלגה]),FALSE)=מרקובחצי[[#This Row],[ClientID]],1,"")</f>
        <v>1</v>
      </c>
      <c r="F1255" t="str">
        <f>IF(IFERROR(LOOKUP(מרקובחצי[[#This Row],[ClientID]],סוגחציקבוע[S31]),FALSE)=מרקובחצי[[#This Row],[ClientID]],1,"")</f>
        <v/>
      </c>
      <c r="G1255" t="str">
        <f>IF(IFERROR(LOOKUP(מרקובחצי[[#This Row],[ClientID]],סוגחציקבוע[S32]),FALSE)=מרקובחצי[[#This Row],[ClientID]],1,"")</f>
        <v/>
      </c>
      <c r="H1255" t="str">
        <f>IF(IFERROR(LOOKUP(מרקובחצי[[#This Row],[ClientID]],סוגחציקבוע[S33]),FALSE)=מרקובחצי[[#This Row],[ClientID]],1,"")</f>
        <v/>
      </c>
      <c r="I1255" t="str">
        <f>IF(IFERROR(LOOKUP(מרקובחצי[[#This Row],[ClientID]],סוגחציקבוע[S32&amp;33]),FALSE)=מרקובחצי[[#This Row],[ClientID]],1,"")</f>
        <v/>
      </c>
      <c r="J1255">
        <f>IF(SUM(מרקובחצי[[#This Row],[11]:[13]])=1,מרקובחצי[[#This Row],[עד ועד]],IF(SUM(R1254:T1255)=1,IF(מרקובחצי[[#This Row],[עד ועד]]&lt;J1254,מרקובחצי[[#This Row],[עד ועד]],J1254),J1254))</f>
        <v>30</v>
      </c>
      <c r="K1255">
        <f>IF(SUM(מרקובחצי[[#This Row],[11]:[13]])=1,מרקובחצי[[#This Row],[עד ועד]],IF(SUM(R1254:T1255)=1,IF(מרקובחצי[[#This Row],[עד ועד]]&gt;K1254,מרקובחצי[[#This Row],[עד ועד]],K1254),K1254))</f>
        <v>38</v>
      </c>
      <c r="L1255" t="str">
        <f>IF(AND(SUM(מרקובחצי[[#This Row],[31]:[33]])=1,SUM(U1254:W1254)=0),מרקובחצי[[#This Row],[מקס]]-מרקובחצי[[#This Row],[מינ]],"")</f>
        <v/>
      </c>
      <c r="M125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55" t="str">
        <f t="shared" si="19"/>
        <v/>
      </c>
      <c r="O1255" t="str">
        <f>IF(מרקובחצי[[#This Row],[קבעה הפלגה?]]=1,"",IF(AND(מרקובחצי[[#This Row],[עד ועד]]&lt;29,OR(מרקובחצי[[#This Row],[CycleNumber]]=1,AND(U1254=1,OR(מרקובחצי[[#This Row],[עד ועד]]&lt;J1254,מרקובחצי[[#This Row],[עד ועד]]&gt;K1254)),AND(V1254=1,מרקובחצי[[#This Row],[עד ועד]]&lt;J1254),W1254=1)),1,""))</f>
        <v/>
      </c>
      <c r="P1255" t="str">
        <f>IF(מרקובחצי[[#This Row],[קבעה הפלגה?]]=1,"",IF(AND(מרקובחצי[[#This Row],[עד ועד]]&gt;28,מרקובחצי[[#This Row],[עד ועד]]&lt;32,OR(מרקובחצי[[#This Row],[CycleNumber]]=1,AND(U1254=1),AND(V1254=1,OR(מרקובחצי[[#This Row],[עד ועד]]&lt;J1254,מרקובחצי[[#This Row],[עד ועד]]&gt;K1254)),W1254=1)),1,""))</f>
        <v/>
      </c>
      <c r="Q1255" t="str">
        <f>IF(מרקובחצי[[#This Row],[קבעה הפלגה?]]=1,"",IF(AND(מרקובחצי[[#This Row],[עד ועד]]&gt;31,OR(מרקובחצי[[#This Row],[CycleNumber]]=1,AND(U1254=1),AND(V1254=1,מרקובחצי[[#This Row],[עד ועד]]&gt;K1254),AND(W1254=1,OR(מרקובחצי[[#This Row],[עד ועד]]&gt;K1254,מרקובחצי[[#This Row],[עד ועד]]&lt;J1254)))),1,""))</f>
        <v/>
      </c>
      <c r="R1255" t="str">
        <f>IF(מרקובחצי[[#This Row],[CycleNumber]]&gt;1,IF(AND(O1254=1,מרקובחצי[[#This Row],[עד ועד]]&lt;29),1,""),"")</f>
        <v/>
      </c>
      <c r="S1255" t="str">
        <f>IF(מרקובחצי[[#This Row],[CycleNumber]]&gt;1,IF(OR(AND(O1254=1,מרקובחצי[[#This Row],[עד ועד]]&gt;28),AND(P1254=1),AND(Q1254=1,מרקובחצי[[#This Row],[עד ועד]]&lt;32)),1,""),"")</f>
        <v/>
      </c>
      <c r="T1255" t="str">
        <f>IF(מרקובחצי[[#This Row],[CycleNumber]]&gt;1,IF(AND(Q1254=1,מרקובחצי[[#This Row],[עד ועד]]&gt;31),1,""),"")</f>
        <v/>
      </c>
      <c r="U1255" t="str">
        <f>IF(מרקובחצי[[#This Row],[CycleNumber]]&gt;1,IF(AND(R1254=1,מרקובחצי[[#This Row],[עד ועד]]&lt;29),1,IF(AND(U1254=1,NOT(OR(מרקובחצי[[#This Row],[עד ועד]]&lt;J1254,מרקובחצי[[#This Row],[עד ועד]]&gt;K1254))),1,"")),"")</f>
        <v/>
      </c>
      <c r="V1255" t="str">
        <f>IF(מרקובחצי[[#This Row],[CycleNumber]]&gt;1,IF(AND(SUM(R1254:T1254)=1,מרקובחצי[[#This Row],[עד ועד]]&gt;28,מרקובחצי[[#This Row],[עד ועד]]&lt;32),1,IF(OR(S1254=1,AND(R1254=1,מרקובחצי[[#This Row],[עד ועד]]&gt;28),AND(T1254=1,מרקובחצי[[#This Row],[עד ועד]]&lt;32)),1,IF(AND(V1254=1,NOT(OR(מרקובחצי[[#This Row],[עד ועד]]&lt;J1254,מרקובחצי[[#This Row],[עד ועד]]&gt;K1254))),1,""))),"")</f>
        <v/>
      </c>
      <c r="W1255" t="str">
        <f>IF(מרקובחצי[[#This Row],[CycleNumber]]&gt;1,IF(AND(T1254=1,מרקובחצי[[#This Row],[עד ועד]]&gt;31),1,IF(AND(W1254=1,NOT(OR(מרקובחצי[[#This Row],[עד ועד]]&lt;J1254,מרקובחצי[[#This Row],[עד ועד]]&gt;K1254))),1,"")),"")</f>
        <v/>
      </c>
      <c r="X1255" t="str">
        <f>IF(AND(מרקובחצי[[#This Row],[CycleNumber]]&lt;$B1256,SUM(מרקובחצי[[#This Row],[11]],R1256)=2),1,"")</f>
        <v/>
      </c>
      <c r="Y1255" t="str">
        <f>IF(AND(מרקובחצי[[#This Row],[CycleNumber]]&lt;$B1256,SUM(מרקובחצי[[#This Row],[11]],S1256)=2),1,"")</f>
        <v/>
      </c>
      <c r="Z1255" t="str">
        <f>IF(AND(מרקובחצי[[#This Row],[CycleNumber]]&lt;$B1256,SUM(מרקובחצי[[#This Row],[13]],S1256)=2),1,"")</f>
        <v/>
      </c>
      <c r="AA1255" t="str">
        <f>IF(AND(מרקובחצי[[#This Row],[CycleNumber]]&lt;$B1256,SUM(מרקובחצי[[#This Row],[13]],T1256)=2),1,"")</f>
        <v/>
      </c>
      <c r="AB1255" t="str">
        <f>IF(AND(מרקובחצי[[#This Row],[CycleNumber]]&lt;$B1256,SUM(מרקובחצי[[#This Row],[21]],U1256)=2),1,"")</f>
        <v/>
      </c>
      <c r="AC1255" t="str">
        <f>IF(AND(מרקובחצי[[#This Row],[CycleNumber]]&lt;$B1256,SUM(מרקובחצי[[#This Row],[21]],V1256)=2),1,"")</f>
        <v/>
      </c>
      <c r="AD1255" t="str">
        <f>IF(AND(מרקובחצי[[#This Row],[CycleNumber]]&lt;$B1256,SUM(מרקובחצי[[#This Row],[23]],V1256)=2),1,"")</f>
        <v/>
      </c>
      <c r="AE1255" t="str">
        <f>IF(AND(מרקובחצי[[#This Row],[CycleNumber]]&lt;$B1256,SUM(מרקובחצי[[#This Row],[23]],W1256)=2),1,"")</f>
        <v/>
      </c>
      <c r="AF1255" t="str">
        <f>IF(AND(מרקובחצי[[#This Row],[CycleNumber]]&lt;$B1256,SUM(מרקובחצי[[#This Row],[31]],O1256)=2),1,"")</f>
        <v/>
      </c>
      <c r="AG1255" t="str">
        <f>IF(AND(מרקובחצי[[#This Row],[CycleNumber]]&lt;$B1256,SUM(מרקובחצי[[#This Row],[31]],P1256)=2),1,"")</f>
        <v/>
      </c>
      <c r="AH1255" t="str">
        <f>IF(AND(מרקובחצי[[#This Row],[CycleNumber]]&lt;$B1256,SUM(מרקובחצי[[#This Row],[31]],Q1256)=2),1,"")</f>
        <v/>
      </c>
      <c r="AI1255" t="str">
        <f>IF(AND(מרקובחצי[[#This Row],[CycleNumber]]&lt;$B1256,SUM(U1255:U1256)=2),1,"")</f>
        <v/>
      </c>
      <c r="AJ1255" t="str">
        <f>IF(AND(מרקובחצי[[#This Row],[CycleNumber]]&lt;$B1256,SUM(מרקובחצי[[#This Row],[32]],O1256)=2),1,"")</f>
        <v/>
      </c>
      <c r="AK1255" t="str">
        <f>IF(AND(מרקובחצי[[#This Row],[CycleNumber]]&lt;$B1256,SUM(מרקובחצי[[#This Row],[32]],P1256)=2),1,"")</f>
        <v/>
      </c>
      <c r="AL1255" t="str">
        <f>IF(AND(מרקובחצי[[#This Row],[CycleNumber]]&lt;$B1256,SUM(מרקובחצי[[#This Row],[32]],Q1256)=2),1,"")</f>
        <v/>
      </c>
      <c r="AM1255" t="str">
        <f>IF(AND(מרקובחצי[[#This Row],[CycleNumber]]&lt;$B1256,SUM(V1255:V1256)=2),1,"")</f>
        <v/>
      </c>
      <c r="AN1255" t="str">
        <f>IF(AND(מרקובחצי[[#This Row],[CycleNumber]]&lt;$B1256,SUM(מרקובחצי[[#This Row],[33]],O1256)=2),1,"")</f>
        <v/>
      </c>
      <c r="AO1255" t="str">
        <f>IF(AND(מרקובחצי[[#This Row],[CycleNumber]]&lt;$B1256,SUM(מרקובחצי[[#This Row],[33]],P1256)=2),1,"")</f>
        <v/>
      </c>
      <c r="AP1255" t="str">
        <f>IF(AND(מרקובחצי[[#This Row],[CycleNumber]]&lt;$B1256,SUM(מרקובחצי[[#This Row],[33]],Q1256)=2),1,"")</f>
        <v/>
      </c>
      <c r="AQ1255" t="str">
        <f>IF(AND(מרקובחצי[[#This Row],[CycleNumber]]&lt;$B1256,SUM(W1255:W1256)=2),1,"")</f>
        <v/>
      </c>
      <c r="AR1255" t="str">
        <f>IF(AND(מרקובחצי[[#This Row],[CycleNumber]]&lt;$B1256,SUM(מרקובחצי[[#This Row],[12]],S1256)=2),1,"")</f>
        <v/>
      </c>
      <c r="AS1255" t="str">
        <f>IF(AND(מרקובחצי[[#This Row],[CycleNumber]]&lt;$B1256,SUM(מרקובחצי[[#This Row],[22]],V1256)=2),1,"")</f>
        <v/>
      </c>
      <c r="AT1255" s="3">
        <f>SUM(מרקובחצי[[#This Row],[11]:[33]])</f>
        <v>0</v>
      </c>
    </row>
    <row r="1256" spans="1:46" hidden="1" x14ac:dyDescent="0.25">
      <c r="A1256" t="s">
        <v>137</v>
      </c>
      <c r="B1256">
        <v>10</v>
      </c>
      <c r="C1256">
        <v>28</v>
      </c>
      <c r="D1256">
        <f>מרקובחצי[[#This Row],[LengthofCycle]]+1</f>
        <v>29</v>
      </c>
      <c r="E1256">
        <f>IF(IFERROR(LOOKUP(מרקובחצי[[#This Row],[ClientID]],קביעויות[הפלגה]),FALSE)=מרקובחצי[[#This Row],[ClientID]],1,"")</f>
        <v>1</v>
      </c>
      <c r="F1256" t="str">
        <f>IF(IFERROR(LOOKUP(מרקובחצי[[#This Row],[ClientID]],סוגחציקבוע[S31]),FALSE)=מרקובחצי[[#This Row],[ClientID]],1,"")</f>
        <v/>
      </c>
      <c r="G1256" t="str">
        <f>IF(IFERROR(LOOKUP(מרקובחצי[[#This Row],[ClientID]],סוגחציקבוע[S32]),FALSE)=מרקובחצי[[#This Row],[ClientID]],1,"")</f>
        <v/>
      </c>
      <c r="H1256" t="str">
        <f>IF(IFERROR(LOOKUP(מרקובחצי[[#This Row],[ClientID]],סוגחציקבוע[S33]),FALSE)=מרקובחצי[[#This Row],[ClientID]],1,"")</f>
        <v/>
      </c>
      <c r="I1256" t="str">
        <f>IF(IFERROR(LOOKUP(מרקובחצי[[#This Row],[ClientID]],סוגחציקבוע[S32&amp;33]),FALSE)=מרקובחצי[[#This Row],[ClientID]],1,"")</f>
        <v/>
      </c>
      <c r="J1256">
        <f>IF(SUM(מרקובחצי[[#This Row],[11]:[13]])=1,מרקובחצי[[#This Row],[עד ועד]],IF(SUM(R1255:T1256)=1,IF(מרקובחצי[[#This Row],[עד ועד]]&lt;J1255,מרקובחצי[[#This Row],[עד ועד]],J1255),J1255))</f>
        <v>30</v>
      </c>
      <c r="K1256">
        <f>IF(SUM(מרקובחצי[[#This Row],[11]:[13]])=1,מרקובחצי[[#This Row],[עד ועד]],IF(SUM(R1255:T1256)=1,IF(מרקובחצי[[#This Row],[עד ועד]]&gt;K1255,מרקובחצי[[#This Row],[עד ועד]],K1255),K1255))</f>
        <v>38</v>
      </c>
      <c r="L1256" t="str">
        <f>IF(AND(SUM(מרקובחצי[[#This Row],[31]:[33]])=1,SUM(U1255:W1255)=0),מרקובחצי[[#This Row],[מקס]]-מרקובחצי[[#This Row],[מינ]],"")</f>
        <v/>
      </c>
      <c r="M125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56" t="str">
        <f t="shared" si="19"/>
        <v/>
      </c>
      <c r="O1256" t="str">
        <f>IF(מרקובחצי[[#This Row],[קבעה הפלגה?]]=1,"",IF(AND(מרקובחצי[[#This Row],[עד ועד]]&lt;29,OR(מרקובחצי[[#This Row],[CycleNumber]]=1,AND(U1255=1,OR(מרקובחצי[[#This Row],[עד ועד]]&lt;J1255,מרקובחצי[[#This Row],[עד ועד]]&gt;K1255)),AND(V1255=1,מרקובחצי[[#This Row],[עד ועד]]&lt;J1255),W1255=1)),1,""))</f>
        <v/>
      </c>
      <c r="P1256" t="str">
        <f>IF(מרקובחצי[[#This Row],[קבעה הפלגה?]]=1,"",IF(AND(מרקובחצי[[#This Row],[עד ועד]]&gt;28,מרקובחצי[[#This Row],[עד ועד]]&lt;32,OR(מרקובחצי[[#This Row],[CycleNumber]]=1,AND(U1255=1),AND(V1255=1,OR(מרקובחצי[[#This Row],[עד ועד]]&lt;J1255,מרקובחצי[[#This Row],[עד ועד]]&gt;K1255)),W1255=1)),1,""))</f>
        <v/>
      </c>
      <c r="Q1256" t="str">
        <f>IF(מרקובחצי[[#This Row],[קבעה הפלגה?]]=1,"",IF(AND(מרקובחצי[[#This Row],[עד ועד]]&gt;31,OR(מרקובחצי[[#This Row],[CycleNumber]]=1,AND(U1255=1),AND(V1255=1,מרקובחצי[[#This Row],[עד ועד]]&gt;K1255),AND(W1255=1,OR(מרקובחצי[[#This Row],[עד ועד]]&gt;K1255,מרקובחצי[[#This Row],[עד ועד]]&lt;J1255)))),1,""))</f>
        <v/>
      </c>
      <c r="R1256" t="str">
        <f>IF(מרקובחצי[[#This Row],[CycleNumber]]&gt;1,IF(AND(O1255=1,מרקובחצי[[#This Row],[עד ועד]]&lt;29),1,""),"")</f>
        <v/>
      </c>
      <c r="S1256" t="str">
        <f>IF(מרקובחצי[[#This Row],[CycleNumber]]&gt;1,IF(OR(AND(O1255=1,מרקובחצי[[#This Row],[עד ועד]]&gt;28),AND(P1255=1),AND(Q1255=1,מרקובחצי[[#This Row],[עד ועד]]&lt;32)),1,""),"")</f>
        <v/>
      </c>
      <c r="T1256" t="str">
        <f>IF(מרקובחצי[[#This Row],[CycleNumber]]&gt;1,IF(AND(Q1255=1,מרקובחצי[[#This Row],[עד ועד]]&gt;31),1,""),"")</f>
        <v/>
      </c>
      <c r="U1256" t="str">
        <f>IF(מרקובחצי[[#This Row],[CycleNumber]]&gt;1,IF(AND(R1255=1,מרקובחצי[[#This Row],[עד ועד]]&lt;29),1,IF(AND(U1255=1,NOT(OR(מרקובחצי[[#This Row],[עד ועד]]&lt;J1255,מרקובחצי[[#This Row],[עד ועד]]&gt;K1255))),1,"")),"")</f>
        <v/>
      </c>
      <c r="V1256" t="str">
        <f>IF(מרקובחצי[[#This Row],[CycleNumber]]&gt;1,IF(AND(SUM(R1255:T1255)=1,מרקובחצי[[#This Row],[עד ועד]]&gt;28,מרקובחצי[[#This Row],[עד ועד]]&lt;32),1,IF(OR(S1255=1,AND(R1255=1,מרקובחצי[[#This Row],[עד ועד]]&gt;28),AND(T1255=1,מרקובחצי[[#This Row],[עד ועד]]&lt;32)),1,IF(AND(V1255=1,NOT(OR(מרקובחצי[[#This Row],[עד ועד]]&lt;J1255,מרקובחצי[[#This Row],[עד ועד]]&gt;K1255))),1,""))),"")</f>
        <v/>
      </c>
      <c r="W1256" t="str">
        <f>IF(מרקובחצי[[#This Row],[CycleNumber]]&gt;1,IF(AND(T1255=1,מרקובחצי[[#This Row],[עד ועד]]&gt;31),1,IF(AND(W1255=1,NOT(OR(מרקובחצי[[#This Row],[עד ועד]]&lt;J1255,מרקובחצי[[#This Row],[עד ועד]]&gt;K1255))),1,"")),"")</f>
        <v/>
      </c>
      <c r="X1256" t="str">
        <f>IF(AND(מרקובחצי[[#This Row],[CycleNumber]]&lt;$B1257,SUM(מרקובחצי[[#This Row],[11]],R1257)=2),1,"")</f>
        <v/>
      </c>
      <c r="Y1256" t="str">
        <f>IF(AND(מרקובחצי[[#This Row],[CycleNumber]]&lt;$B1257,SUM(מרקובחצי[[#This Row],[11]],S1257)=2),1,"")</f>
        <v/>
      </c>
      <c r="Z1256" t="str">
        <f>IF(AND(מרקובחצי[[#This Row],[CycleNumber]]&lt;$B1257,SUM(מרקובחצי[[#This Row],[13]],S1257)=2),1,"")</f>
        <v/>
      </c>
      <c r="AA1256" t="str">
        <f>IF(AND(מרקובחצי[[#This Row],[CycleNumber]]&lt;$B1257,SUM(מרקובחצי[[#This Row],[13]],T1257)=2),1,"")</f>
        <v/>
      </c>
      <c r="AB1256" t="str">
        <f>IF(AND(מרקובחצי[[#This Row],[CycleNumber]]&lt;$B1257,SUM(מרקובחצי[[#This Row],[21]],U1257)=2),1,"")</f>
        <v/>
      </c>
      <c r="AC1256" t="str">
        <f>IF(AND(מרקובחצי[[#This Row],[CycleNumber]]&lt;$B1257,SUM(מרקובחצי[[#This Row],[21]],V1257)=2),1,"")</f>
        <v/>
      </c>
      <c r="AD1256" t="str">
        <f>IF(AND(מרקובחצי[[#This Row],[CycleNumber]]&lt;$B1257,SUM(מרקובחצי[[#This Row],[23]],V1257)=2),1,"")</f>
        <v/>
      </c>
      <c r="AE1256" t="str">
        <f>IF(AND(מרקובחצי[[#This Row],[CycleNumber]]&lt;$B1257,SUM(מרקובחצי[[#This Row],[23]],W1257)=2),1,"")</f>
        <v/>
      </c>
      <c r="AF1256" t="str">
        <f>IF(AND(מרקובחצי[[#This Row],[CycleNumber]]&lt;$B1257,SUM(מרקובחצי[[#This Row],[31]],O1257)=2),1,"")</f>
        <v/>
      </c>
      <c r="AG1256" t="str">
        <f>IF(AND(מרקובחצי[[#This Row],[CycleNumber]]&lt;$B1257,SUM(מרקובחצי[[#This Row],[31]],P1257)=2),1,"")</f>
        <v/>
      </c>
      <c r="AH1256" t="str">
        <f>IF(AND(מרקובחצי[[#This Row],[CycleNumber]]&lt;$B1257,SUM(מרקובחצי[[#This Row],[31]],Q1257)=2),1,"")</f>
        <v/>
      </c>
      <c r="AI1256" t="str">
        <f>IF(AND(מרקובחצי[[#This Row],[CycleNumber]]&lt;$B1257,SUM(U1256:U1257)=2),1,"")</f>
        <v/>
      </c>
      <c r="AJ1256" t="str">
        <f>IF(AND(מרקובחצי[[#This Row],[CycleNumber]]&lt;$B1257,SUM(מרקובחצי[[#This Row],[32]],O1257)=2),1,"")</f>
        <v/>
      </c>
      <c r="AK1256" t="str">
        <f>IF(AND(מרקובחצי[[#This Row],[CycleNumber]]&lt;$B1257,SUM(מרקובחצי[[#This Row],[32]],P1257)=2),1,"")</f>
        <v/>
      </c>
      <c r="AL1256" t="str">
        <f>IF(AND(מרקובחצי[[#This Row],[CycleNumber]]&lt;$B1257,SUM(מרקובחצי[[#This Row],[32]],Q1257)=2),1,"")</f>
        <v/>
      </c>
      <c r="AM1256" t="str">
        <f>IF(AND(מרקובחצי[[#This Row],[CycleNumber]]&lt;$B1257,SUM(V1256:V1257)=2),1,"")</f>
        <v/>
      </c>
      <c r="AN1256" t="str">
        <f>IF(AND(מרקובחצי[[#This Row],[CycleNumber]]&lt;$B1257,SUM(מרקובחצי[[#This Row],[33]],O1257)=2),1,"")</f>
        <v/>
      </c>
      <c r="AO1256" t="str">
        <f>IF(AND(מרקובחצי[[#This Row],[CycleNumber]]&lt;$B1257,SUM(מרקובחצי[[#This Row],[33]],P1257)=2),1,"")</f>
        <v/>
      </c>
      <c r="AP1256" t="str">
        <f>IF(AND(מרקובחצי[[#This Row],[CycleNumber]]&lt;$B1257,SUM(מרקובחצי[[#This Row],[33]],Q1257)=2),1,"")</f>
        <v/>
      </c>
      <c r="AQ1256" t="str">
        <f>IF(AND(מרקובחצי[[#This Row],[CycleNumber]]&lt;$B1257,SUM(W1256:W1257)=2),1,"")</f>
        <v/>
      </c>
      <c r="AR1256" t="str">
        <f>IF(AND(מרקובחצי[[#This Row],[CycleNumber]]&lt;$B1257,SUM(מרקובחצי[[#This Row],[12]],S1257)=2),1,"")</f>
        <v/>
      </c>
      <c r="AS1256" t="str">
        <f>IF(AND(מרקובחצי[[#This Row],[CycleNumber]]&lt;$B1257,SUM(מרקובחצי[[#This Row],[22]],V1257)=2),1,"")</f>
        <v/>
      </c>
      <c r="AT1256" s="3">
        <f>SUM(מרקובחצי[[#This Row],[11]:[33]])</f>
        <v>0</v>
      </c>
    </row>
    <row r="1257" spans="1:46" hidden="1" x14ac:dyDescent="0.25">
      <c r="A1257" t="s">
        <v>137</v>
      </c>
      <c r="B1257">
        <v>11</v>
      </c>
      <c r="C1257">
        <v>27</v>
      </c>
      <c r="D1257">
        <f>מרקובחצי[[#This Row],[LengthofCycle]]+1</f>
        <v>28</v>
      </c>
      <c r="E1257">
        <f>IF(IFERROR(LOOKUP(מרקובחצי[[#This Row],[ClientID]],קביעויות[הפלגה]),FALSE)=מרקובחצי[[#This Row],[ClientID]],1,"")</f>
        <v>1</v>
      </c>
      <c r="F1257" t="str">
        <f>IF(IFERROR(LOOKUP(מרקובחצי[[#This Row],[ClientID]],סוגחציקבוע[S31]),FALSE)=מרקובחצי[[#This Row],[ClientID]],1,"")</f>
        <v/>
      </c>
      <c r="G1257" t="str">
        <f>IF(IFERROR(LOOKUP(מרקובחצי[[#This Row],[ClientID]],סוגחציקבוע[S32]),FALSE)=מרקובחצי[[#This Row],[ClientID]],1,"")</f>
        <v/>
      </c>
      <c r="H1257" t="str">
        <f>IF(IFERROR(LOOKUP(מרקובחצי[[#This Row],[ClientID]],סוגחציקבוע[S33]),FALSE)=מרקובחצי[[#This Row],[ClientID]],1,"")</f>
        <v/>
      </c>
      <c r="I1257" t="str">
        <f>IF(IFERROR(LOOKUP(מרקובחצי[[#This Row],[ClientID]],סוגחציקבוע[S32&amp;33]),FALSE)=מרקובחצי[[#This Row],[ClientID]],1,"")</f>
        <v/>
      </c>
      <c r="J1257">
        <f>IF(SUM(מרקובחצי[[#This Row],[11]:[13]])=1,מרקובחצי[[#This Row],[עד ועד]],IF(SUM(R1256:T1257)=1,IF(מרקובחצי[[#This Row],[עד ועד]]&lt;J1256,מרקובחצי[[#This Row],[עד ועד]],J1256),J1256))</f>
        <v>30</v>
      </c>
      <c r="K1257">
        <f>IF(SUM(מרקובחצי[[#This Row],[11]:[13]])=1,מרקובחצי[[#This Row],[עד ועד]],IF(SUM(R1256:T1257)=1,IF(מרקובחצי[[#This Row],[עד ועד]]&gt;K1256,מרקובחצי[[#This Row],[עד ועד]],K1256),K1256))</f>
        <v>38</v>
      </c>
      <c r="L1257" t="str">
        <f>IF(AND(SUM(מרקובחצי[[#This Row],[31]:[33]])=1,SUM(U1256:W1256)=0),מרקובחצי[[#This Row],[מקס]]-מרקובחצי[[#This Row],[מינ]],"")</f>
        <v/>
      </c>
      <c r="M125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57" t="str">
        <f t="shared" si="19"/>
        <v/>
      </c>
      <c r="O1257" t="str">
        <f>IF(מרקובחצי[[#This Row],[קבעה הפלגה?]]=1,"",IF(AND(מרקובחצי[[#This Row],[עד ועד]]&lt;29,OR(מרקובחצי[[#This Row],[CycleNumber]]=1,AND(U1256=1,OR(מרקובחצי[[#This Row],[עד ועד]]&lt;J1256,מרקובחצי[[#This Row],[עד ועד]]&gt;K1256)),AND(V1256=1,מרקובחצי[[#This Row],[עד ועד]]&lt;J1256),W1256=1)),1,""))</f>
        <v/>
      </c>
      <c r="P1257" t="str">
        <f>IF(מרקובחצי[[#This Row],[קבעה הפלגה?]]=1,"",IF(AND(מרקובחצי[[#This Row],[עד ועד]]&gt;28,מרקובחצי[[#This Row],[עד ועד]]&lt;32,OR(מרקובחצי[[#This Row],[CycleNumber]]=1,AND(U1256=1),AND(V1256=1,OR(מרקובחצי[[#This Row],[עד ועד]]&lt;J1256,מרקובחצי[[#This Row],[עד ועד]]&gt;K1256)),W1256=1)),1,""))</f>
        <v/>
      </c>
      <c r="Q1257" t="str">
        <f>IF(מרקובחצי[[#This Row],[קבעה הפלגה?]]=1,"",IF(AND(מרקובחצי[[#This Row],[עד ועד]]&gt;31,OR(מרקובחצי[[#This Row],[CycleNumber]]=1,AND(U1256=1),AND(V1256=1,מרקובחצי[[#This Row],[עד ועד]]&gt;K1256),AND(W1256=1,OR(מרקובחצי[[#This Row],[עד ועד]]&gt;K1256,מרקובחצי[[#This Row],[עד ועד]]&lt;J1256)))),1,""))</f>
        <v/>
      </c>
      <c r="R1257" t="str">
        <f>IF(מרקובחצי[[#This Row],[CycleNumber]]&gt;1,IF(AND(O1256=1,מרקובחצי[[#This Row],[עד ועד]]&lt;29),1,""),"")</f>
        <v/>
      </c>
      <c r="S1257" t="str">
        <f>IF(מרקובחצי[[#This Row],[CycleNumber]]&gt;1,IF(OR(AND(O1256=1,מרקובחצי[[#This Row],[עד ועד]]&gt;28),AND(P1256=1),AND(Q1256=1,מרקובחצי[[#This Row],[עד ועד]]&lt;32)),1,""),"")</f>
        <v/>
      </c>
      <c r="T1257" t="str">
        <f>IF(מרקובחצי[[#This Row],[CycleNumber]]&gt;1,IF(AND(Q1256=1,מרקובחצי[[#This Row],[עד ועד]]&gt;31),1,""),"")</f>
        <v/>
      </c>
      <c r="U1257" t="str">
        <f>IF(מרקובחצי[[#This Row],[CycleNumber]]&gt;1,IF(AND(R1256=1,מרקובחצי[[#This Row],[עד ועד]]&lt;29),1,IF(AND(U1256=1,NOT(OR(מרקובחצי[[#This Row],[עד ועד]]&lt;J1256,מרקובחצי[[#This Row],[עד ועד]]&gt;K1256))),1,"")),"")</f>
        <v/>
      </c>
      <c r="V1257" t="str">
        <f>IF(מרקובחצי[[#This Row],[CycleNumber]]&gt;1,IF(AND(SUM(R1256:T1256)=1,מרקובחצי[[#This Row],[עד ועד]]&gt;28,מרקובחצי[[#This Row],[עד ועד]]&lt;32),1,IF(OR(S1256=1,AND(R1256=1,מרקובחצי[[#This Row],[עד ועד]]&gt;28),AND(T1256=1,מרקובחצי[[#This Row],[עד ועד]]&lt;32)),1,IF(AND(V1256=1,NOT(OR(מרקובחצי[[#This Row],[עד ועד]]&lt;J1256,מרקובחצי[[#This Row],[עד ועד]]&gt;K1256))),1,""))),"")</f>
        <v/>
      </c>
      <c r="W1257" t="str">
        <f>IF(מרקובחצי[[#This Row],[CycleNumber]]&gt;1,IF(AND(T1256=1,מרקובחצי[[#This Row],[עד ועד]]&gt;31),1,IF(AND(W1256=1,NOT(OR(מרקובחצי[[#This Row],[עד ועד]]&lt;J1256,מרקובחצי[[#This Row],[עד ועד]]&gt;K1256))),1,"")),"")</f>
        <v/>
      </c>
      <c r="X1257" t="str">
        <f>IF(AND(מרקובחצי[[#This Row],[CycleNumber]]&lt;$B1258,SUM(מרקובחצי[[#This Row],[11]],R1258)=2),1,"")</f>
        <v/>
      </c>
      <c r="Y1257" t="str">
        <f>IF(AND(מרקובחצי[[#This Row],[CycleNumber]]&lt;$B1258,SUM(מרקובחצי[[#This Row],[11]],S1258)=2),1,"")</f>
        <v/>
      </c>
      <c r="Z1257" t="str">
        <f>IF(AND(מרקובחצי[[#This Row],[CycleNumber]]&lt;$B1258,SUM(מרקובחצי[[#This Row],[13]],S1258)=2),1,"")</f>
        <v/>
      </c>
      <c r="AA1257" t="str">
        <f>IF(AND(מרקובחצי[[#This Row],[CycleNumber]]&lt;$B1258,SUM(מרקובחצי[[#This Row],[13]],T1258)=2),1,"")</f>
        <v/>
      </c>
      <c r="AB1257" t="str">
        <f>IF(AND(מרקובחצי[[#This Row],[CycleNumber]]&lt;$B1258,SUM(מרקובחצי[[#This Row],[21]],U1258)=2),1,"")</f>
        <v/>
      </c>
      <c r="AC1257" t="str">
        <f>IF(AND(מרקובחצי[[#This Row],[CycleNumber]]&lt;$B1258,SUM(מרקובחצי[[#This Row],[21]],V1258)=2),1,"")</f>
        <v/>
      </c>
      <c r="AD1257" t="str">
        <f>IF(AND(מרקובחצי[[#This Row],[CycleNumber]]&lt;$B1258,SUM(מרקובחצי[[#This Row],[23]],V1258)=2),1,"")</f>
        <v/>
      </c>
      <c r="AE1257" t="str">
        <f>IF(AND(מרקובחצי[[#This Row],[CycleNumber]]&lt;$B1258,SUM(מרקובחצי[[#This Row],[23]],W1258)=2),1,"")</f>
        <v/>
      </c>
      <c r="AF1257" t="str">
        <f>IF(AND(מרקובחצי[[#This Row],[CycleNumber]]&lt;$B1258,SUM(מרקובחצי[[#This Row],[31]],O1258)=2),1,"")</f>
        <v/>
      </c>
      <c r="AG1257" t="str">
        <f>IF(AND(מרקובחצי[[#This Row],[CycleNumber]]&lt;$B1258,SUM(מרקובחצי[[#This Row],[31]],P1258)=2),1,"")</f>
        <v/>
      </c>
      <c r="AH1257" t="str">
        <f>IF(AND(מרקובחצי[[#This Row],[CycleNumber]]&lt;$B1258,SUM(מרקובחצי[[#This Row],[31]],Q1258)=2),1,"")</f>
        <v/>
      </c>
      <c r="AI1257" t="str">
        <f>IF(AND(מרקובחצי[[#This Row],[CycleNumber]]&lt;$B1258,SUM(U1257:U1258)=2),1,"")</f>
        <v/>
      </c>
      <c r="AJ1257" t="str">
        <f>IF(AND(מרקובחצי[[#This Row],[CycleNumber]]&lt;$B1258,SUM(מרקובחצי[[#This Row],[32]],O1258)=2),1,"")</f>
        <v/>
      </c>
      <c r="AK1257" t="str">
        <f>IF(AND(מרקובחצי[[#This Row],[CycleNumber]]&lt;$B1258,SUM(מרקובחצי[[#This Row],[32]],P1258)=2),1,"")</f>
        <v/>
      </c>
      <c r="AL1257" t="str">
        <f>IF(AND(מרקובחצי[[#This Row],[CycleNumber]]&lt;$B1258,SUM(מרקובחצי[[#This Row],[32]],Q1258)=2),1,"")</f>
        <v/>
      </c>
      <c r="AM1257" t="str">
        <f>IF(AND(מרקובחצי[[#This Row],[CycleNumber]]&lt;$B1258,SUM(V1257:V1258)=2),1,"")</f>
        <v/>
      </c>
      <c r="AN1257" t="str">
        <f>IF(AND(מרקובחצי[[#This Row],[CycleNumber]]&lt;$B1258,SUM(מרקובחצי[[#This Row],[33]],O1258)=2),1,"")</f>
        <v/>
      </c>
      <c r="AO1257" t="str">
        <f>IF(AND(מרקובחצי[[#This Row],[CycleNumber]]&lt;$B1258,SUM(מרקובחצי[[#This Row],[33]],P1258)=2),1,"")</f>
        <v/>
      </c>
      <c r="AP1257" t="str">
        <f>IF(AND(מרקובחצי[[#This Row],[CycleNumber]]&lt;$B1258,SUM(מרקובחצי[[#This Row],[33]],Q1258)=2),1,"")</f>
        <v/>
      </c>
      <c r="AQ1257" t="str">
        <f>IF(AND(מרקובחצי[[#This Row],[CycleNumber]]&lt;$B1258,SUM(W1257:W1258)=2),1,"")</f>
        <v/>
      </c>
      <c r="AR1257" t="str">
        <f>IF(AND(מרקובחצי[[#This Row],[CycleNumber]]&lt;$B1258,SUM(מרקובחצי[[#This Row],[12]],S1258)=2),1,"")</f>
        <v/>
      </c>
      <c r="AS1257" t="str">
        <f>IF(AND(מרקובחצי[[#This Row],[CycleNumber]]&lt;$B1258,SUM(מרקובחצי[[#This Row],[22]],V1258)=2),1,"")</f>
        <v/>
      </c>
      <c r="AT1257" s="3">
        <f>SUM(מרקובחצי[[#This Row],[11]:[33]])</f>
        <v>0</v>
      </c>
    </row>
    <row r="1258" spans="1:46" hidden="1" x14ac:dyDescent="0.25">
      <c r="A1258" t="s">
        <v>137</v>
      </c>
      <c r="B1258">
        <v>12</v>
      </c>
      <c r="C1258">
        <v>27</v>
      </c>
      <c r="D1258">
        <f>מרקובחצי[[#This Row],[LengthofCycle]]+1</f>
        <v>28</v>
      </c>
      <c r="E1258">
        <f>IF(IFERROR(LOOKUP(מרקובחצי[[#This Row],[ClientID]],קביעויות[הפלגה]),FALSE)=מרקובחצי[[#This Row],[ClientID]],1,"")</f>
        <v>1</v>
      </c>
      <c r="F1258" t="str">
        <f>IF(IFERROR(LOOKUP(מרקובחצי[[#This Row],[ClientID]],סוגחציקבוע[S31]),FALSE)=מרקובחצי[[#This Row],[ClientID]],1,"")</f>
        <v/>
      </c>
      <c r="G1258" t="str">
        <f>IF(IFERROR(LOOKUP(מרקובחצי[[#This Row],[ClientID]],סוגחציקבוע[S32]),FALSE)=מרקובחצי[[#This Row],[ClientID]],1,"")</f>
        <v/>
      </c>
      <c r="H1258" t="str">
        <f>IF(IFERROR(LOOKUP(מרקובחצי[[#This Row],[ClientID]],סוגחציקבוע[S33]),FALSE)=מרקובחצי[[#This Row],[ClientID]],1,"")</f>
        <v/>
      </c>
      <c r="I1258" t="str">
        <f>IF(IFERROR(LOOKUP(מרקובחצי[[#This Row],[ClientID]],סוגחציקבוע[S32&amp;33]),FALSE)=מרקובחצי[[#This Row],[ClientID]],1,"")</f>
        <v/>
      </c>
      <c r="J1258">
        <f>IF(SUM(מרקובחצי[[#This Row],[11]:[13]])=1,מרקובחצי[[#This Row],[עד ועד]],IF(SUM(R1257:T1258)=1,IF(מרקובחצי[[#This Row],[עד ועד]]&lt;J1257,מרקובחצי[[#This Row],[עד ועד]],J1257),J1257))</f>
        <v>30</v>
      </c>
      <c r="K1258">
        <f>IF(SUM(מרקובחצי[[#This Row],[11]:[13]])=1,מרקובחצי[[#This Row],[עד ועד]],IF(SUM(R1257:T1258)=1,IF(מרקובחצי[[#This Row],[עד ועד]]&gt;K1257,מרקובחצי[[#This Row],[עד ועד]],K1257),K1257))</f>
        <v>38</v>
      </c>
      <c r="L1258" t="str">
        <f>IF(AND(SUM(מרקובחצי[[#This Row],[31]:[33]])=1,SUM(U1257:W1257)=0),מרקובחצי[[#This Row],[מקס]]-מרקובחצי[[#This Row],[מינ]],"")</f>
        <v/>
      </c>
      <c r="M125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58" t="str">
        <f t="shared" si="19"/>
        <v/>
      </c>
      <c r="O1258" t="str">
        <f>IF(מרקובחצי[[#This Row],[קבעה הפלגה?]]=1,"",IF(AND(מרקובחצי[[#This Row],[עד ועד]]&lt;29,OR(מרקובחצי[[#This Row],[CycleNumber]]=1,AND(U1257=1,OR(מרקובחצי[[#This Row],[עד ועד]]&lt;J1257,מרקובחצי[[#This Row],[עד ועד]]&gt;K1257)),AND(V1257=1,מרקובחצי[[#This Row],[עד ועד]]&lt;J1257),W1257=1)),1,""))</f>
        <v/>
      </c>
      <c r="P1258" t="str">
        <f>IF(מרקובחצי[[#This Row],[קבעה הפלגה?]]=1,"",IF(AND(מרקובחצי[[#This Row],[עד ועד]]&gt;28,מרקובחצי[[#This Row],[עד ועד]]&lt;32,OR(מרקובחצי[[#This Row],[CycleNumber]]=1,AND(U1257=1),AND(V1257=1,OR(מרקובחצי[[#This Row],[עד ועד]]&lt;J1257,מרקובחצי[[#This Row],[עד ועד]]&gt;K1257)),W1257=1)),1,""))</f>
        <v/>
      </c>
      <c r="Q1258" t="str">
        <f>IF(מרקובחצי[[#This Row],[קבעה הפלגה?]]=1,"",IF(AND(מרקובחצי[[#This Row],[עד ועד]]&gt;31,OR(מרקובחצי[[#This Row],[CycleNumber]]=1,AND(U1257=1),AND(V1257=1,מרקובחצי[[#This Row],[עד ועד]]&gt;K1257),AND(W1257=1,OR(מרקובחצי[[#This Row],[עד ועד]]&gt;K1257,מרקובחצי[[#This Row],[עד ועד]]&lt;J1257)))),1,""))</f>
        <v/>
      </c>
      <c r="R1258" t="str">
        <f>IF(מרקובחצי[[#This Row],[CycleNumber]]&gt;1,IF(AND(O1257=1,מרקובחצי[[#This Row],[עד ועד]]&lt;29),1,""),"")</f>
        <v/>
      </c>
      <c r="S1258" t="str">
        <f>IF(מרקובחצי[[#This Row],[CycleNumber]]&gt;1,IF(OR(AND(O1257=1,מרקובחצי[[#This Row],[עד ועד]]&gt;28),AND(P1257=1),AND(Q1257=1,מרקובחצי[[#This Row],[עד ועד]]&lt;32)),1,""),"")</f>
        <v/>
      </c>
      <c r="T1258" t="str">
        <f>IF(מרקובחצי[[#This Row],[CycleNumber]]&gt;1,IF(AND(Q1257=1,מרקובחצי[[#This Row],[עד ועד]]&gt;31),1,""),"")</f>
        <v/>
      </c>
      <c r="U1258" t="str">
        <f>IF(מרקובחצי[[#This Row],[CycleNumber]]&gt;1,IF(AND(R1257=1,מרקובחצי[[#This Row],[עד ועד]]&lt;29),1,IF(AND(U1257=1,NOT(OR(מרקובחצי[[#This Row],[עד ועד]]&lt;J1257,מרקובחצי[[#This Row],[עד ועד]]&gt;K1257))),1,"")),"")</f>
        <v/>
      </c>
      <c r="V1258" t="str">
        <f>IF(מרקובחצי[[#This Row],[CycleNumber]]&gt;1,IF(AND(SUM(R1257:T1257)=1,מרקובחצי[[#This Row],[עד ועד]]&gt;28,מרקובחצי[[#This Row],[עד ועד]]&lt;32),1,IF(OR(S1257=1,AND(R1257=1,מרקובחצי[[#This Row],[עד ועד]]&gt;28),AND(T1257=1,מרקובחצי[[#This Row],[עד ועד]]&lt;32)),1,IF(AND(V1257=1,NOT(OR(מרקובחצי[[#This Row],[עד ועד]]&lt;J1257,מרקובחצי[[#This Row],[עד ועד]]&gt;K1257))),1,""))),"")</f>
        <v/>
      </c>
      <c r="W1258" t="str">
        <f>IF(מרקובחצי[[#This Row],[CycleNumber]]&gt;1,IF(AND(T1257=1,מרקובחצי[[#This Row],[עד ועד]]&gt;31),1,IF(AND(W1257=1,NOT(OR(מרקובחצי[[#This Row],[עד ועד]]&lt;J1257,מרקובחצי[[#This Row],[עד ועד]]&gt;K1257))),1,"")),"")</f>
        <v/>
      </c>
      <c r="X1258" t="str">
        <f>IF(AND(מרקובחצי[[#This Row],[CycleNumber]]&lt;$B1259,SUM(מרקובחצי[[#This Row],[11]],R1259)=2),1,"")</f>
        <v/>
      </c>
      <c r="Y1258" t="str">
        <f>IF(AND(מרקובחצי[[#This Row],[CycleNumber]]&lt;$B1259,SUM(מרקובחצי[[#This Row],[11]],S1259)=2),1,"")</f>
        <v/>
      </c>
      <c r="Z1258" t="str">
        <f>IF(AND(מרקובחצי[[#This Row],[CycleNumber]]&lt;$B1259,SUM(מרקובחצי[[#This Row],[13]],S1259)=2),1,"")</f>
        <v/>
      </c>
      <c r="AA1258" t="str">
        <f>IF(AND(מרקובחצי[[#This Row],[CycleNumber]]&lt;$B1259,SUM(מרקובחצי[[#This Row],[13]],T1259)=2),1,"")</f>
        <v/>
      </c>
      <c r="AB1258" t="str">
        <f>IF(AND(מרקובחצי[[#This Row],[CycleNumber]]&lt;$B1259,SUM(מרקובחצי[[#This Row],[21]],U1259)=2),1,"")</f>
        <v/>
      </c>
      <c r="AC1258" t="str">
        <f>IF(AND(מרקובחצי[[#This Row],[CycleNumber]]&lt;$B1259,SUM(מרקובחצי[[#This Row],[21]],V1259)=2),1,"")</f>
        <v/>
      </c>
      <c r="AD1258" t="str">
        <f>IF(AND(מרקובחצי[[#This Row],[CycleNumber]]&lt;$B1259,SUM(מרקובחצי[[#This Row],[23]],V1259)=2),1,"")</f>
        <v/>
      </c>
      <c r="AE1258" t="str">
        <f>IF(AND(מרקובחצי[[#This Row],[CycleNumber]]&lt;$B1259,SUM(מרקובחצי[[#This Row],[23]],W1259)=2),1,"")</f>
        <v/>
      </c>
      <c r="AF1258" t="str">
        <f>IF(AND(מרקובחצי[[#This Row],[CycleNumber]]&lt;$B1259,SUM(מרקובחצי[[#This Row],[31]],O1259)=2),1,"")</f>
        <v/>
      </c>
      <c r="AG1258" t="str">
        <f>IF(AND(מרקובחצי[[#This Row],[CycleNumber]]&lt;$B1259,SUM(מרקובחצי[[#This Row],[31]],P1259)=2),1,"")</f>
        <v/>
      </c>
      <c r="AH1258" t="str">
        <f>IF(AND(מרקובחצי[[#This Row],[CycleNumber]]&lt;$B1259,SUM(מרקובחצי[[#This Row],[31]],Q1259)=2),1,"")</f>
        <v/>
      </c>
      <c r="AI1258" t="str">
        <f>IF(AND(מרקובחצי[[#This Row],[CycleNumber]]&lt;$B1259,SUM(U1258:U1259)=2),1,"")</f>
        <v/>
      </c>
      <c r="AJ1258" t="str">
        <f>IF(AND(מרקובחצי[[#This Row],[CycleNumber]]&lt;$B1259,SUM(מרקובחצי[[#This Row],[32]],O1259)=2),1,"")</f>
        <v/>
      </c>
      <c r="AK1258" t="str">
        <f>IF(AND(מרקובחצי[[#This Row],[CycleNumber]]&lt;$B1259,SUM(מרקובחצי[[#This Row],[32]],P1259)=2),1,"")</f>
        <v/>
      </c>
      <c r="AL1258" t="str">
        <f>IF(AND(מרקובחצי[[#This Row],[CycleNumber]]&lt;$B1259,SUM(מרקובחצי[[#This Row],[32]],Q1259)=2),1,"")</f>
        <v/>
      </c>
      <c r="AM1258" t="str">
        <f>IF(AND(מרקובחצי[[#This Row],[CycleNumber]]&lt;$B1259,SUM(V1258:V1259)=2),1,"")</f>
        <v/>
      </c>
      <c r="AN1258" t="str">
        <f>IF(AND(מרקובחצי[[#This Row],[CycleNumber]]&lt;$B1259,SUM(מרקובחצי[[#This Row],[33]],O1259)=2),1,"")</f>
        <v/>
      </c>
      <c r="AO1258" t="str">
        <f>IF(AND(מרקובחצי[[#This Row],[CycleNumber]]&lt;$B1259,SUM(מרקובחצי[[#This Row],[33]],P1259)=2),1,"")</f>
        <v/>
      </c>
      <c r="AP1258" t="str">
        <f>IF(AND(מרקובחצי[[#This Row],[CycleNumber]]&lt;$B1259,SUM(מרקובחצי[[#This Row],[33]],Q1259)=2),1,"")</f>
        <v/>
      </c>
      <c r="AQ1258" t="str">
        <f>IF(AND(מרקובחצי[[#This Row],[CycleNumber]]&lt;$B1259,SUM(W1258:W1259)=2),1,"")</f>
        <v/>
      </c>
      <c r="AR1258" t="str">
        <f>IF(AND(מרקובחצי[[#This Row],[CycleNumber]]&lt;$B1259,SUM(מרקובחצי[[#This Row],[12]],S1259)=2),1,"")</f>
        <v/>
      </c>
      <c r="AS1258" t="str">
        <f>IF(AND(מרקובחצי[[#This Row],[CycleNumber]]&lt;$B1259,SUM(מרקובחצי[[#This Row],[22]],V1259)=2),1,"")</f>
        <v/>
      </c>
      <c r="AT1258" s="3">
        <f>SUM(מרקובחצי[[#This Row],[11]:[33]])</f>
        <v>0</v>
      </c>
    </row>
    <row r="1259" spans="1:46" hidden="1" x14ac:dyDescent="0.25">
      <c r="A1259" t="s">
        <v>137</v>
      </c>
      <c r="B1259">
        <v>13</v>
      </c>
      <c r="C1259">
        <v>27</v>
      </c>
      <c r="D1259">
        <f>מרקובחצי[[#This Row],[LengthofCycle]]+1</f>
        <v>28</v>
      </c>
      <c r="E1259">
        <f>IF(IFERROR(LOOKUP(מרקובחצי[[#This Row],[ClientID]],קביעויות[הפלגה]),FALSE)=מרקובחצי[[#This Row],[ClientID]],1,"")</f>
        <v>1</v>
      </c>
      <c r="F1259" t="str">
        <f>IF(IFERROR(LOOKUP(מרקובחצי[[#This Row],[ClientID]],סוגחציקבוע[S31]),FALSE)=מרקובחצי[[#This Row],[ClientID]],1,"")</f>
        <v/>
      </c>
      <c r="G1259" t="str">
        <f>IF(IFERROR(LOOKUP(מרקובחצי[[#This Row],[ClientID]],סוגחציקבוע[S32]),FALSE)=מרקובחצי[[#This Row],[ClientID]],1,"")</f>
        <v/>
      </c>
      <c r="H1259" t="str">
        <f>IF(IFERROR(LOOKUP(מרקובחצי[[#This Row],[ClientID]],סוגחציקבוע[S33]),FALSE)=מרקובחצי[[#This Row],[ClientID]],1,"")</f>
        <v/>
      </c>
      <c r="I1259" t="str">
        <f>IF(IFERROR(LOOKUP(מרקובחצי[[#This Row],[ClientID]],סוגחציקבוע[S32&amp;33]),FALSE)=מרקובחצי[[#This Row],[ClientID]],1,"")</f>
        <v/>
      </c>
      <c r="J1259">
        <f>IF(SUM(מרקובחצי[[#This Row],[11]:[13]])=1,מרקובחצי[[#This Row],[עד ועד]],IF(SUM(R1258:T1259)=1,IF(מרקובחצי[[#This Row],[עד ועד]]&lt;J1258,מרקובחצי[[#This Row],[עד ועד]],J1258),J1258))</f>
        <v>30</v>
      </c>
      <c r="K1259">
        <f>IF(SUM(מרקובחצי[[#This Row],[11]:[13]])=1,מרקובחצי[[#This Row],[עד ועד]],IF(SUM(R1258:T1259)=1,IF(מרקובחצי[[#This Row],[עד ועד]]&gt;K1258,מרקובחצי[[#This Row],[עד ועד]],K1258),K1258))</f>
        <v>38</v>
      </c>
      <c r="L1259" t="str">
        <f>IF(AND(SUM(מרקובחצי[[#This Row],[31]:[33]])=1,SUM(U1258:W1258)=0),מרקובחצי[[#This Row],[מקס]]-מרקובחצי[[#This Row],[מינ]],"")</f>
        <v/>
      </c>
      <c r="M125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59" t="str">
        <f t="shared" si="19"/>
        <v/>
      </c>
      <c r="O1259" t="str">
        <f>IF(מרקובחצי[[#This Row],[קבעה הפלגה?]]=1,"",IF(AND(מרקובחצי[[#This Row],[עד ועד]]&lt;29,OR(מרקובחצי[[#This Row],[CycleNumber]]=1,AND(U1258=1,OR(מרקובחצי[[#This Row],[עד ועד]]&lt;J1258,מרקובחצי[[#This Row],[עד ועד]]&gt;K1258)),AND(V1258=1,מרקובחצי[[#This Row],[עד ועד]]&lt;J1258),W1258=1)),1,""))</f>
        <v/>
      </c>
      <c r="P1259" t="str">
        <f>IF(מרקובחצי[[#This Row],[קבעה הפלגה?]]=1,"",IF(AND(מרקובחצי[[#This Row],[עד ועד]]&gt;28,מרקובחצי[[#This Row],[עד ועד]]&lt;32,OR(מרקובחצי[[#This Row],[CycleNumber]]=1,AND(U1258=1),AND(V1258=1,OR(מרקובחצי[[#This Row],[עד ועד]]&lt;J1258,מרקובחצי[[#This Row],[עד ועד]]&gt;K1258)),W1258=1)),1,""))</f>
        <v/>
      </c>
      <c r="Q1259" t="str">
        <f>IF(מרקובחצי[[#This Row],[קבעה הפלגה?]]=1,"",IF(AND(מרקובחצי[[#This Row],[עד ועד]]&gt;31,OR(מרקובחצי[[#This Row],[CycleNumber]]=1,AND(U1258=1),AND(V1258=1,מרקובחצי[[#This Row],[עד ועד]]&gt;K1258),AND(W1258=1,OR(מרקובחצי[[#This Row],[עד ועד]]&gt;K1258,מרקובחצי[[#This Row],[עד ועד]]&lt;J1258)))),1,""))</f>
        <v/>
      </c>
      <c r="R1259" t="str">
        <f>IF(מרקובחצי[[#This Row],[CycleNumber]]&gt;1,IF(AND(O1258=1,מרקובחצי[[#This Row],[עד ועד]]&lt;29),1,""),"")</f>
        <v/>
      </c>
      <c r="S1259" t="str">
        <f>IF(מרקובחצי[[#This Row],[CycleNumber]]&gt;1,IF(OR(AND(O1258=1,מרקובחצי[[#This Row],[עד ועד]]&gt;28),AND(P1258=1),AND(Q1258=1,מרקובחצי[[#This Row],[עד ועד]]&lt;32)),1,""),"")</f>
        <v/>
      </c>
      <c r="T1259" t="str">
        <f>IF(מרקובחצי[[#This Row],[CycleNumber]]&gt;1,IF(AND(Q1258=1,מרקובחצי[[#This Row],[עד ועד]]&gt;31),1,""),"")</f>
        <v/>
      </c>
      <c r="U1259" t="str">
        <f>IF(מרקובחצי[[#This Row],[CycleNumber]]&gt;1,IF(AND(R1258=1,מרקובחצי[[#This Row],[עד ועד]]&lt;29),1,IF(AND(U1258=1,NOT(OR(מרקובחצי[[#This Row],[עד ועד]]&lt;J1258,מרקובחצי[[#This Row],[עד ועד]]&gt;K1258))),1,"")),"")</f>
        <v/>
      </c>
      <c r="V1259" t="str">
        <f>IF(מרקובחצי[[#This Row],[CycleNumber]]&gt;1,IF(AND(SUM(R1258:T1258)=1,מרקובחצי[[#This Row],[עד ועד]]&gt;28,מרקובחצי[[#This Row],[עד ועד]]&lt;32),1,IF(OR(S1258=1,AND(R1258=1,מרקובחצי[[#This Row],[עד ועד]]&gt;28),AND(T1258=1,מרקובחצי[[#This Row],[עד ועד]]&lt;32)),1,IF(AND(V1258=1,NOT(OR(מרקובחצי[[#This Row],[עד ועד]]&lt;J1258,מרקובחצי[[#This Row],[עד ועד]]&gt;K1258))),1,""))),"")</f>
        <v/>
      </c>
      <c r="W1259" t="str">
        <f>IF(מרקובחצי[[#This Row],[CycleNumber]]&gt;1,IF(AND(T1258=1,מרקובחצי[[#This Row],[עד ועד]]&gt;31),1,IF(AND(W1258=1,NOT(OR(מרקובחצי[[#This Row],[עד ועד]]&lt;J1258,מרקובחצי[[#This Row],[עד ועד]]&gt;K1258))),1,"")),"")</f>
        <v/>
      </c>
      <c r="X1259" t="str">
        <f>IF(AND(מרקובחצי[[#This Row],[CycleNumber]]&lt;$B1260,SUM(מרקובחצי[[#This Row],[11]],R1260)=2),1,"")</f>
        <v/>
      </c>
      <c r="Y1259" t="str">
        <f>IF(AND(מרקובחצי[[#This Row],[CycleNumber]]&lt;$B1260,SUM(מרקובחצי[[#This Row],[11]],S1260)=2),1,"")</f>
        <v/>
      </c>
      <c r="Z1259" t="str">
        <f>IF(AND(מרקובחצי[[#This Row],[CycleNumber]]&lt;$B1260,SUM(מרקובחצי[[#This Row],[13]],S1260)=2),1,"")</f>
        <v/>
      </c>
      <c r="AA1259" t="str">
        <f>IF(AND(מרקובחצי[[#This Row],[CycleNumber]]&lt;$B1260,SUM(מרקובחצי[[#This Row],[13]],T1260)=2),1,"")</f>
        <v/>
      </c>
      <c r="AB1259" t="str">
        <f>IF(AND(מרקובחצי[[#This Row],[CycleNumber]]&lt;$B1260,SUM(מרקובחצי[[#This Row],[21]],U1260)=2),1,"")</f>
        <v/>
      </c>
      <c r="AC1259" t="str">
        <f>IF(AND(מרקובחצי[[#This Row],[CycleNumber]]&lt;$B1260,SUM(מרקובחצי[[#This Row],[21]],V1260)=2),1,"")</f>
        <v/>
      </c>
      <c r="AD1259" t="str">
        <f>IF(AND(מרקובחצי[[#This Row],[CycleNumber]]&lt;$B1260,SUM(מרקובחצי[[#This Row],[23]],V1260)=2),1,"")</f>
        <v/>
      </c>
      <c r="AE1259" t="str">
        <f>IF(AND(מרקובחצי[[#This Row],[CycleNumber]]&lt;$B1260,SUM(מרקובחצי[[#This Row],[23]],W1260)=2),1,"")</f>
        <v/>
      </c>
      <c r="AF1259" t="str">
        <f>IF(AND(מרקובחצי[[#This Row],[CycleNumber]]&lt;$B1260,SUM(מרקובחצי[[#This Row],[31]],O1260)=2),1,"")</f>
        <v/>
      </c>
      <c r="AG1259" t="str">
        <f>IF(AND(מרקובחצי[[#This Row],[CycleNumber]]&lt;$B1260,SUM(מרקובחצי[[#This Row],[31]],P1260)=2),1,"")</f>
        <v/>
      </c>
      <c r="AH1259" t="str">
        <f>IF(AND(מרקובחצי[[#This Row],[CycleNumber]]&lt;$B1260,SUM(מרקובחצי[[#This Row],[31]],Q1260)=2),1,"")</f>
        <v/>
      </c>
      <c r="AI1259" t="str">
        <f>IF(AND(מרקובחצי[[#This Row],[CycleNumber]]&lt;$B1260,SUM(U1259:U1260)=2),1,"")</f>
        <v/>
      </c>
      <c r="AJ1259" t="str">
        <f>IF(AND(מרקובחצי[[#This Row],[CycleNumber]]&lt;$B1260,SUM(מרקובחצי[[#This Row],[32]],O1260)=2),1,"")</f>
        <v/>
      </c>
      <c r="AK1259" t="str">
        <f>IF(AND(מרקובחצי[[#This Row],[CycleNumber]]&lt;$B1260,SUM(מרקובחצי[[#This Row],[32]],P1260)=2),1,"")</f>
        <v/>
      </c>
      <c r="AL1259" t="str">
        <f>IF(AND(מרקובחצי[[#This Row],[CycleNumber]]&lt;$B1260,SUM(מרקובחצי[[#This Row],[32]],Q1260)=2),1,"")</f>
        <v/>
      </c>
      <c r="AM1259" t="str">
        <f>IF(AND(מרקובחצי[[#This Row],[CycleNumber]]&lt;$B1260,SUM(V1259:V1260)=2),1,"")</f>
        <v/>
      </c>
      <c r="AN1259" t="str">
        <f>IF(AND(מרקובחצי[[#This Row],[CycleNumber]]&lt;$B1260,SUM(מרקובחצי[[#This Row],[33]],O1260)=2),1,"")</f>
        <v/>
      </c>
      <c r="AO1259" t="str">
        <f>IF(AND(מרקובחצי[[#This Row],[CycleNumber]]&lt;$B1260,SUM(מרקובחצי[[#This Row],[33]],P1260)=2),1,"")</f>
        <v/>
      </c>
      <c r="AP1259" t="str">
        <f>IF(AND(מרקובחצי[[#This Row],[CycleNumber]]&lt;$B1260,SUM(מרקובחצי[[#This Row],[33]],Q1260)=2),1,"")</f>
        <v/>
      </c>
      <c r="AQ1259" t="str">
        <f>IF(AND(מרקובחצי[[#This Row],[CycleNumber]]&lt;$B1260,SUM(W1259:W1260)=2),1,"")</f>
        <v/>
      </c>
      <c r="AR1259" t="str">
        <f>IF(AND(מרקובחצי[[#This Row],[CycleNumber]]&lt;$B1260,SUM(מרקובחצי[[#This Row],[12]],S1260)=2),1,"")</f>
        <v/>
      </c>
      <c r="AS1259" t="str">
        <f>IF(AND(מרקובחצי[[#This Row],[CycleNumber]]&lt;$B1260,SUM(מרקובחצי[[#This Row],[22]],V1260)=2),1,"")</f>
        <v/>
      </c>
      <c r="AT1259" s="3">
        <f>SUM(מרקובחצי[[#This Row],[11]:[33]])</f>
        <v>0</v>
      </c>
    </row>
    <row r="1260" spans="1:46" hidden="1" x14ac:dyDescent="0.25">
      <c r="A1260" t="s">
        <v>137</v>
      </c>
      <c r="B1260">
        <v>14</v>
      </c>
      <c r="C1260">
        <v>26</v>
      </c>
      <c r="D1260">
        <f>מרקובחצי[[#This Row],[LengthofCycle]]+1</f>
        <v>27</v>
      </c>
      <c r="E1260">
        <f>IF(IFERROR(LOOKUP(מרקובחצי[[#This Row],[ClientID]],קביעויות[הפלגה]),FALSE)=מרקובחצי[[#This Row],[ClientID]],1,"")</f>
        <v>1</v>
      </c>
      <c r="F1260" t="str">
        <f>IF(IFERROR(LOOKUP(מרקובחצי[[#This Row],[ClientID]],סוגחציקבוע[S31]),FALSE)=מרקובחצי[[#This Row],[ClientID]],1,"")</f>
        <v/>
      </c>
      <c r="G1260" t="str">
        <f>IF(IFERROR(LOOKUP(מרקובחצי[[#This Row],[ClientID]],סוגחציקבוע[S32]),FALSE)=מרקובחצי[[#This Row],[ClientID]],1,"")</f>
        <v/>
      </c>
      <c r="H1260" t="str">
        <f>IF(IFERROR(LOOKUP(מרקובחצי[[#This Row],[ClientID]],סוגחציקבוע[S33]),FALSE)=מרקובחצי[[#This Row],[ClientID]],1,"")</f>
        <v/>
      </c>
      <c r="I1260" t="str">
        <f>IF(IFERROR(LOOKUP(מרקובחצי[[#This Row],[ClientID]],סוגחציקבוע[S32&amp;33]),FALSE)=מרקובחצי[[#This Row],[ClientID]],1,"")</f>
        <v/>
      </c>
      <c r="J1260">
        <f>IF(SUM(מרקובחצי[[#This Row],[11]:[13]])=1,מרקובחצי[[#This Row],[עד ועד]],IF(SUM(R1259:T1260)=1,IF(מרקובחצי[[#This Row],[עד ועד]]&lt;J1259,מרקובחצי[[#This Row],[עד ועד]],J1259),J1259))</f>
        <v>30</v>
      </c>
      <c r="K1260">
        <f>IF(SUM(מרקובחצי[[#This Row],[11]:[13]])=1,מרקובחצי[[#This Row],[עד ועד]],IF(SUM(R1259:T1260)=1,IF(מרקובחצי[[#This Row],[עד ועד]]&gt;K1259,מרקובחצי[[#This Row],[עד ועד]],K1259),K1259))</f>
        <v>38</v>
      </c>
      <c r="L1260" t="str">
        <f>IF(AND(SUM(מרקובחצי[[#This Row],[31]:[33]])=1,SUM(U1259:W1259)=0),מרקובחצי[[#This Row],[מקס]]-מרקובחצי[[#This Row],[מינ]],"")</f>
        <v/>
      </c>
      <c r="M126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60" t="str">
        <f t="shared" si="19"/>
        <v/>
      </c>
      <c r="O1260" t="str">
        <f>IF(מרקובחצי[[#This Row],[קבעה הפלגה?]]=1,"",IF(AND(מרקובחצי[[#This Row],[עד ועד]]&lt;29,OR(מרקובחצי[[#This Row],[CycleNumber]]=1,AND(U1259=1,OR(מרקובחצי[[#This Row],[עד ועד]]&lt;J1259,מרקובחצי[[#This Row],[עד ועד]]&gt;K1259)),AND(V1259=1,מרקובחצי[[#This Row],[עד ועד]]&lt;J1259),W1259=1)),1,""))</f>
        <v/>
      </c>
      <c r="P1260" t="str">
        <f>IF(מרקובחצי[[#This Row],[קבעה הפלגה?]]=1,"",IF(AND(מרקובחצי[[#This Row],[עד ועד]]&gt;28,מרקובחצי[[#This Row],[עד ועד]]&lt;32,OR(מרקובחצי[[#This Row],[CycleNumber]]=1,AND(U1259=1),AND(V1259=1,OR(מרקובחצי[[#This Row],[עד ועד]]&lt;J1259,מרקובחצי[[#This Row],[עד ועד]]&gt;K1259)),W1259=1)),1,""))</f>
        <v/>
      </c>
      <c r="Q1260" t="str">
        <f>IF(מרקובחצי[[#This Row],[קבעה הפלגה?]]=1,"",IF(AND(מרקובחצי[[#This Row],[עד ועד]]&gt;31,OR(מרקובחצי[[#This Row],[CycleNumber]]=1,AND(U1259=1),AND(V1259=1,מרקובחצי[[#This Row],[עד ועד]]&gt;K1259),AND(W1259=1,OR(מרקובחצי[[#This Row],[עד ועד]]&gt;K1259,מרקובחצי[[#This Row],[עד ועד]]&lt;J1259)))),1,""))</f>
        <v/>
      </c>
      <c r="R1260" t="str">
        <f>IF(מרקובחצי[[#This Row],[CycleNumber]]&gt;1,IF(AND(O1259=1,מרקובחצי[[#This Row],[עד ועד]]&lt;29),1,""),"")</f>
        <v/>
      </c>
      <c r="S1260" t="str">
        <f>IF(מרקובחצי[[#This Row],[CycleNumber]]&gt;1,IF(OR(AND(O1259=1,מרקובחצי[[#This Row],[עד ועד]]&gt;28),AND(P1259=1),AND(Q1259=1,מרקובחצי[[#This Row],[עד ועד]]&lt;32)),1,""),"")</f>
        <v/>
      </c>
      <c r="T1260" t="str">
        <f>IF(מרקובחצי[[#This Row],[CycleNumber]]&gt;1,IF(AND(Q1259=1,מרקובחצי[[#This Row],[עד ועד]]&gt;31),1,""),"")</f>
        <v/>
      </c>
      <c r="U1260" t="str">
        <f>IF(מרקובחצי[[#This Row],[CycleNumber]]&gt;1,IF(AND(R1259=1,מרקובחצי[[#This Row],[עד ועד]]&lt;29),1,IF(AND(U1259=1,NOT(OR(מרקובחצי[[#This Row],[עד ועד]]&lt;J1259,מרקובחצי[[#This Row],[עד ועד]]&gt;K1259))),1,"")),"")</f>
        <v/>
      </c>
      <c r="V1260" t="str">
        <f>IF(מרקובחצי[[#This Row],[CycleNumber]]&gt;1,IF(AND(SUM(R1259:T1259)=1,מרקובחצי[[#This Row],[עד ועד]]&gt;28,מרקובחצי[[#This Row],[עד ועד]]&lt;32),1,IF(OR(S1259=1,AND(R1259=1,מרקובחצי[[#This Row],[עד ועד]]&gt;28),AND(T1259=1,מרקובחצי[[#This Row],[עד ועד]]&lt;32)),1,IF(AND(V1259=1,NOT(OR(מרקובחצי[[#This Row],[עד ועד]]&lt;J1259,מרקובחצי[[#This Row],[עד ועד]]&gt;K1259))),1,""))),"")</f>
        <v/>
      </c>
      <c r="W1260" t="str">
        <f>IF(מרקובחצי[[#This Row],[CycleNumber]]&gt;1,IF(AND(T1259=1,מרקובחצי[[#This Row],[עד ועד]]&gt;31),1,IF(AND(W1259=1,NOT(OR(מרקובחצי[[#This Row],[עד ועד]]&lt;J1259,מרקובחצי[[#This Row],[עד ועד]]&gt;K1259))),1,"")),"")</f>
        <v/>
      </c>
      <c r="X1260" t="str">
        <f>IF(AND(מרקובחצי[[#This Row],[CycleNumber]]&lt;$B1261,SUM(מרקובחצי[[#This Row],[11]],R1261)=2),1,"")</f>
        <v/>
      </c>
      <c r="Y1260" t="str">
        <f>IF(AND(מרקובחצי[[#This Row],[CycleNumber]]&lt;$B1261,SUM(מרקובחצי[[#This Row],[11]],S1261)=2),1,"")</f>
        <v/>
      </c>
      <c r="Z1260" t="str">
        <f>IF(AND(מרקובחצי[[#This Row],[CycleNumber]]&lt;$B1261,SUM(מרקובחצי[[#This Row],[13]],S1261)=2),1,"")</f>
        <v/>
      </c>
      <c r="AA1260" t="str">
        <f>IF(AND(מרקובחצי[[#This Row],[CycleNumber]]&lt;$B1261,SUM(מרקובחצי[[#This Row],[13]],T1261)=2),1,"")</f>
        <v/>
      </c>
      <c r="AB1260" t="str">
        <f>IF(AND(מרקובחצי[[#This Row],[CycleNumber]]&lt;$B1261,SUM(מרקובחצי[[#This Row],[21]],U1261)=2),1,"")</f>
        <v/>
      </c>
      <c r="AC1260" t="str">
        <f>IF(AND(מרקובחצי[[#This Row],[CycleNumber]]&lt;$B1261,SUM(מרקובחצי[[#This Row],[21]],V1261)=2),1,"")</f>
        <v/>
      </c>
      <c r="AD1260" t="str">
        <f>IF(AND(מרקובחצי[[#This Row],[CycleNumber]]&lt;$B1261,SUM(מרקובחצי[[#This Row],[23]],V1261)=2),1,"")</f>
        <v/>
      </c>
      <c r="AE1260" t="str">
        <f>IF(AND(מרקובחצי[[#This Row],[CycleNumber]]&lt;$B1261,SUM(מרקובחצי[[#This Row],[23]],W1261)=2),1,"")</f>
        <v/>
      </c>
      <c r="AF1260" t="str">
        <f>IF(AND(מרקובחצי[[#This Row],[CycleNumber]]&lt;$B1261,SUM(מרקובחצי[[#This Row],[31]],O1261)=2),1,"")</f>
        <v/>
      </c>
      <c r="AG1260" t="str">
        <f>IF(AND(מרקובחצי[[#This Row],[CycleNumber]]&lt;$B1261,SUM(מרקובחצי[[#This Row],[31]],P1261)=2),1,"")</f>
        <v/>
      </c>
      <c r="AH1260" t="str">
        <f>IF(AND(מרקובחצי[[#This Row],[CycleNumber]]&lt;$B1261,SUM(מרקובחצי[[#This Row],[31]],Q1261)=2),1,"")</f>
        <v/>
      </c>
      <c r="AI1260" t="str">
        <f>IF(AND(מרקובחצי[[#This Row],[CycleNumber]]&lt;$B1261,SUM(U1260:U1261)=2),1,"")</f>
        <v/>
      </c>
      <c r="AJ1260" t="str">
        <f>IF(AND(מרקובחצי[[#This Row],[CycleNumber]]&lt;$B1261,SUM(מרקובחצי[[#This Row],[32]],O1261)=2),1,"")</f>
        <v/>
      </c>
      <c r="AK1260" t="str">
        <f>IF(AND(מרקובחצי[[#This Row],[CycleNumber]]&lt;$B1261,SUM(מרקובחצי[[#This Row],[32]],P1261)=2),1,"")</f>
        <v/>
      </c>
      <c r="AL1260" t="str">
        <f>IF(AND(מרקובחצי[[#This Row],[CycleNumber]]&lt;$B1261,SUM(מרקובחצי[[#This Row],[32]],Q1261)=2),1,"")</f>
        <v/>
      </c>
      <c r="AM1260" t="str">
        <f>IF(AND(מרקובחצי[[#This Row],[CycleNumber]]&lt;$B1261,SUM(V1260:V1261)=2),1,"")</f>
        <v/>
      </c>
      <c r="AN1260" t="str">
        <f>IF(AND(מרקובחצי[[#This Row],[CycleNumber]]&lt;$B1261,SUM(מרקובחצי[[#This Row],[33]],O1261)=2),1,"")</f>
        <v/>
      </c>
      <c r="AO1260" t="str">
        <f>IF(AND(מרקובחצי[[#This Row],[CycleNumber]]&lt;$B1261,SUM(מרקובחצי[[#This Row],[33]],P1261)=2),1,"")</f>
        <v/>
      </c>
      <c r="AP1260" t="str">
        <f>IF(AND(מרקובחצי[[#This Row],[CycleNumber]]&lt;$B1261,SUM(מרקובחצי[[#This Row],[33]],Q1261)=2),1,"")</f>
        <v/>
      </c>
      <c r="AQ1260" t="str">
        <f>IF(AND(מרקובחצי[[#This Row],[CycleNumber]]&lt;$B1261,SUM(W1260:W1261)=2),1,"")</f>
        <v/>
      </c>
      <c r="AR1260" t="str">
        <f>IF(AND(מרקובחצי[[#This Row],[CycleNumber]]&lt;$B1261,SUM(מרקובחצי[[#This Row],[12]],S1261)=2),1,"")</f>
        <v/>
      </c>
      <c r="AS1260" t="str">
        <f>IF(AND(מרקובחצי[[#This Row],[CycleNumber]]&lt;$B1261,SUM(מרקובחצי[[#This Row],[22]],V1261)=2),1,"")</f>
        <v/>
      </c>
      <c r="AT1260" s="3">
        <f>SUM(מרקובחצי[[#This Row],[11]:[33]])</f>
        <v>0</v>
      </c>
    </row>
    <row r="1261" spans="1:46" hidden="1" x14ac:dyDescent="0.25">
      <c r="A1261" t="s">
        <v>137</v>
      </c>
      <c r="B1261">
        <v>15</v>
      </c>
      <c r="C1261">
        <v>26</v>
      </c>
      <c r="D1261">
        <f>מרקובחצי[[#This Row],[LengthofCycle]]+1</f>
        <v>27</v>
      </c>
      <c r="E1261">
        <f>IF(IFERROR(LOOKUP(מרקובחצי[[#This Row],[ClientID]],קביעויות[הפלגה]),FALSE)=מרקובחצי[[#This Row],[ClientID]],1,"")</f>
        <v>1</v>
      </c>
      <c r="F1261" t="str">
        <f>IF(IFERROR(LOOKUP(מרקובחצי[[#This Row],[ClientID]],סוגחציקבוע[S31]),FALSE)=מרקובחצי[[#This Row],[ClientID]],1,"")</f>
        <v/>
      </c>
      <c r="G1261" t="str">
        <f>IF(IFERROR(LOOKUP(מרקובחצי[[#This Row],[ClientID]],סוגחציקבוע[S32]),FALSE)=מרקובחצי[[#This Row],[ClientID]],1,"")</f>
        <v/>
      </c>
      <c r="H1261" t="str">
        <f>IF(IFERROR(LOOKUP(מרקובחצי[[#This Row],[ClientID]],סוגחציקבוע[S33]),FALSE)=מרקובחצי[[#This Row],[ClientID]],1,"")</f>
        <v/>
      </c>
      <c r="I1261" t="str">
        <f>IF(IFERROR(LOOKUP(מרקובחצי[[#This Row],[ClientID]],סוגחציקבוע[S32&amp;33]),FALSE)=מרקובחצי[[#This Row],[ClientID]],1,"")</f>
        <v/>
      </c>
      <c r="J1261">
        <f>IF(SUM(מרקובחצי[[#This Row],[11]:[13]])=1,מרקובחצי[[#This Row],[עד ועד]],IF(SUM(R1260:T1261)=1,IF(מרקובחצי[[#This Row],[עד ועד]]&lt;J1260,מרקובחצי[[#This Row],[עד ועד]],J1260),J1260))</f>
        <v>30</v>
      </c>
      <c r="K1261">
        <f>IF(SUM(מרקובחצי[[#This Row],[11]:[13]])=1,מרקובחצי[[#This Row],[עד ועד]],IF(SUM(R1260:T1261)=1,IF(מרקובחצי[[#This Row],[עד ועד]]&gt;K1260,מרקובחצי[[#This Row],[עד ועד]],K1260),K1260))</f>
        <v>38</v>
      </c>
      <c r="L1261" t="str">
        <f>IF(AND(SUM(מרקובחצי[[#This Row],[31]:[33]])=1,SUM(U1260:W1260)=0),מרקובחצי[[#This Row],[מקס]]-מרקובחצי[[#This Row],[מינ]],"")</f>
        <v/>
      </c>
      <c r="M126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61" t="str">
        <f t="shared" si="19"/>
        <v/>
      </c>
      <c r="O1261" t="str">
        <f>IF(מרקובחצי[[#This Row],[קבעה הפלגה?]]=1,"",IF(AND(מרקובחצי[[#This Row],[עד ועד]]&lt;29,OR(מרקובחצי[[#This Row],[CycleNumber]]=1,AND(U1260=1,OR(מרקובחצי[[#This Row],[עד ועד]]&lt;J1260,מרקובחצי[[#This Row],[עד ועד]]&gt;K1260)),AND(V1260=1,מרקובחצי[[#This Row],[עד ועד]]&lt;J1260),W1260=1)),1,""))</f>
        <v/>
      </c>
      <c r="P1261" t="str">
        <f>IF(מרקובחצי[[#This Row],[קבעה הפלגה?]]=1,"",IF(AND(מרקובחצי[[#This Row],[עד ועד]]&gt;28,מרקובחצי[[#This Row],[עד ועד]]&lt;32,OR(מרקובחצי[[#This Row],[CycleNumber]]=1,AND(U1260=1),AND(V1260=1,OR(מרקובחצי[[#This Row],[עד ועד]]&lt;J1260,מרקובחצי[[#This Row],[עד ועד]]&gt;K1260)),W1260=1)),1,""))</f>
        <v/>
      </c>
      <c r="Q1261" t="str">
        <f>IF(מרקובחצי[[#This Row],[קבעה הפלגה?]]=1,"",IF(AND(מרקובחצי[[#This Row],[עד ועד]]&gt;31,OR(מרקובחצי[[#This Row],[CycleNumber]]=1,AND(U1260=1),AND(V1260=1,מרקובחצי[[#This Row],[עד ועד]]&gt;K1260),AND(W1260=1,OR(מרקובחצי[[#This Row],[עד ועד]]&gt;K1260,מרקובחצי[[#This Row],[עד ועד]]&lt;J1260)))),1,""))</f>
        <v/>
      </c>
      <c r="R1261" t="str">
        <f>IF(מרקובחצי[[#This Row],[CycleNumber]]&gt;1,IF(AND(O1260=1,מרקובחצי[[#This Row],[עד ועד]]&lt;29),1,""),"")</f>
        <v/>
      </c>
      <c r="S1261" t="str">
        <f>IF(מרקובחצי[[#This Row],[CycleNumber]]&gt;1,IF(OR(AND(O1260=1,מרקובחצי[[#This Row],[עד ועד]]&gt;28),AND(P1260=1),AND(Q1260=1,מרקובחצי[[#This Row],[עד ועד]]&lt;32)),1,""),"")</f>
        <v/>
      </c>
      <c r="T1261" t="str">
        <f>IF(מרקובחצי[[#This Row],[CycleNumber]]&gt;1,IF(AND(Q1260=1,מרקובחצי[[#This Row],[עד ועד]]&gt;31),1,""),"")</f>
        <v/>
      </c>
      <c r="U1261" t="str">
        <f>IF(מרקובחצי[[#This Row],[CycleNumber]]&gt;1,IF(AND(R1260=1,מרקובחצי[[#This Row],[עד ועד]]&lt;29),1,IF(AND(U1260=1,NOT(OR(מרקובחצי[[#This Row],[עד ועד]]&lt;J1260,מרקובחצי[[#This Row],[עד ועד]]&gt;K1260))),1,"")),"")</f>
        <v/>
      </c>
      <c r="V1261" t="str">
        <f>IF(מרקובחצי[[#This Row],[CycleNumber]]&gt;1,IF(AND(SUM(R1260:T1260)=1,מרקובחצי[[#This Row],[עד ועד]]&gt;28,מרקובחצי[[#This Row],[עד ועד]]&lt;32),1,IF(OR(S1260=1,AND(R1260=1,מרקובחצי[[#This Row],[עד ועד]]&gt;28),AND(T1260=1,מרקובחצי[[#This Row],[עד ועד]]&lt;32)),1,IF(AND(V1260=1,NOT(OR(מרקובחצי[[#This Row],[עד ועד]]&lt;J1260,מרקובחצי[[#This Row],[עד ועד]]&gt;K1260))),1,""))),"")</f>
        <v/>
      </c>
      <c r="W1261" t="str">
        <f>IF(מרקובחצי[[#This Row],[CycleNumber]]&gt;1,IF(AND(T1260=1,מרקובחצי[[#This Row],[עד ועד]]&gt;31),1,IF(AND(W1260=1,NOT(OR(מרקובחצי[[#This Row],[עד ועד]]&lt;J1260,מרקובחצי[[#This Row],[עד ועד]]&gt;K1260))),1,"")),"")</f>
        <v/>
      </c>
      <c r="X1261" t="str">
        <f>IF(AND(מרקובחצי[[#This Row],[CycleNumber]]&lt;$B1262,SUM(מרקובחצי[[#This Row],[11]],R1262)=2),1,"")</f>
        <v/>
      </c>
      <c r="Y1261" t="str">
        <f>IF(AND(מרקובחצי[[#This Row],[CycleNumber]]&lt;$B1262,SUM(מרקובחצי[[#This Row],[11]],S1262)=2),1,"")</f>
        <v/>
      </c>
      <c r="Z1261" t="str">
        <f>IF(AND(מרקובחצי[[#This Row],[CycleNumber]]&lt;$B1262,SUM(מרקובחצי[[#This Row],[13]],S1262)=2),1,"")</f>
        <v/>
      </c>
      <c r="AA1261" t="str">
        <f>IF(AND(מרקובחצי[[#This Row],[CycleNumber]]&lt;$B1262,SUM(מרקובחצי[[#This Row],[13]],T1262)=2),1,"")</f>
        <v/>
      </c>
      <c r="AB1261" t="str">
        <f>IF(AND(מרקובחצי[[#This Row],[CycleNumber]]&lt;$B1262,SUM(מרקובחצי[[#This Row],[21]],U1262)=2),1,"")</f>
        <v/>
      </c>
      <c r="AC1261" t="str">
        <f>IF(AND(מרקובחצי[[#This Row],[CycleNumber]]&lt;$B1262,SUM(מרקובחצי[[#This Row],[21]],V1262)=2),1,"")</f>
        <v/>
      </c>
      <c r="AD1261" t="str">
        <f>IF(AND(מרקובחצי[[#This Row],[CycleNumber]]&lt;$B1262,SUM(מרקובחצי[[#This Row],[23]],V1262)=2),1,"")</f>
        <v/>
      </c>
      <c r="AE1261" t="str">
        <f>IF(AND(מרקובחצי[[#This Row],[CycleNumber]]&lt;$B1262,SUM(מרקובחצי[[#This Row],[23]],W1262)=2),1,"")</f>
        <v/>
      </c>
      <c r="AF1261" t="str">
        <f>IF(AND(מרקובחצי[[#This Row],[CycleNumber]]&lt;$B1262,SUM(מרקובחצי[[#This Row],[31]],O1262)=2),1,"")</f>
        <v/>
      </c>
      <c r="AG1261" t="str">
        <f>IF(AND(מרקובחצי[[#This Row],[CycleNumber]]&lt;$B1262,SUM(מרקובחצי[[#This Row],[31]],P1262)=2),1,"")</f>
        <v/>
      </c>
      <c r="AH1261" t="str">
        <f>IF(AND(מרקובחצי[[#This Row],[CycleNumber]]&lt;$B1262,SUM(מרקובחצי[[#This Row],[31]],Q1262)=2),1,"")</f>
        <v/>
      </c>
      <c r="AI1261" t="str">
        <f>IF(AND(מרקובחצי[[#This Row],[CycleNumber]]&lt;$B1262,SUM(U1261:U1262)=2),1,"")</f>
        <v/>
      </c>
      <c r="AJ1261" t="str">
        <f>IF(AND(מרקובחצי[[#This Row],[CycleNumber]]&lt;$B1262,SUM(מרקובחצי[[#This Row],[32]],O1262)=2),1,"")</f>
        <v/>
      </c>
      <c r="AK1261" t="str">
        <f>IF(AND(מרקובחצי[[#This Row],[CycleNumber]]&lt;$B1262,SUM(מרקובחצי[[#This Row],[32]],P1262)=2),1,"")</f>
        <v/>
      </c>
      <c r="AL1261" t="str">
        <f>IF(AND(מרקובחצי[[#This Row],[CycleNumber]]&lt;$B1262,SUM(מרקובחצי[[#This Row],[32]],Q1262)=2),1,"")</f>
        <v/>
      </c>
      <c r="AM1261" t="str">
        <f>IF(AND(מרקובחצי[[#This Row],[CycleNumber]]&lt;$B1262,SUM(V1261:V1262)=2),1,"")</f>
        <v/>
      </c>
      <c r="AN1261" t="str">
        <f>IF(AND(מרקובחצי[[#This Row],[CycleNumber]]&lt;$B1262,SUM(מרקובחצי[[#This Row],[33]],O1262)=2),1,"")</f>
        <v/>
      </c>
      <c r="AO1261" t="str">
        <f>IF(AND(מרקובחצי[[#This Row],[CycleNumber]]&lt;$B1262,SUM(מרקובחצי[[#This Row],[33]],P1262)=2),1,"")</f>
        <v/>
      </c>
      <c r="AP1261" t="str">
        <f>IF(AND(מרקובחצי[[#This Row],[CycleNumber]]&lt;$B1262,SUM(מרקובחצי[[#This Row],[33]],Q1262)=2),1,"")</f>
        <v/>
      </c>
      <c r="AQ1261" t="str">
        <f>IF(AND(מרקובחצי[[#This Row],[CycleNumber]]&lt;$B1262,SUM(W1261:W1262)=2),1,"")</f>
        <v/>
      </c>
      <c r="AR1261" t="str">
        <f>IF(AND(מרקובחצי[[#This Row],[CycleNumber]]&lt;$B1262,SUM(מרקובחצי[[#This Row],[12]],S1262)=2),1,"")</f>
        <v/>
      </c>
      <c r="AS1261" t="str">
        <f>IF(AND(מרקובחצי[[#This Row],[CycleNumber]]&lt;$B1262,SUM(מרקובחצי[[#This Row],[22]],V1262)=2),1,"")</f>
        <v/>
      </c>
      <c r="AT1261" s="3">
        <f>SUM(מרקובחצי[[#This Row],[11]:[33]])</f>
        <v>0</v>
      </c>
    </row>
    <row r="1262" spans="1:46" hidden="1" x14ac:dyDescent="0.25">
      <c r="A1262" t="s">
        <v>137</v>
      </c>
      <c r="B1262">
        <v>16</v>
      </c>
      <c r="C1262">
        <v>27</v>
      </c>
      <c r="D1262">
        <f>מרקובחצי[[#This Row],[LengthofCycle]]+1</f>
        <v>28</v>
      </c>
      <c r="E1262">
        <f>IF(IFERROR(LOOKUP(מרקובחצי[[#This Row],[ClientID]],קביעויות[הפלגה]),FALSE)=מרקובחצי[[#This Row],[ClientID]],1,"")</f>
        <v>1</v>
      </c>
      <c r="F1262" t="str">
        <f>IF(IFERROR(LOOKUP(מרקובחצי[[#This Row],[ClientID]],סוגחציקבוע[S31]),FALSE)=מרקובחצי[[#This Row],[ClientID]],1,"")</f>
        <v/>
      </c>
      <c r="G1262" t="str">
        <f>IF(IFERROR(LOOKUP(מרקובחצי[[#This Row],[ClientID]],סוגחציקבוע[S32]),FALSE)=מרקובחצי[[#This Row],[ClientID]],1,"")</f>
        <v/>
      </c>
      <c r="H1262" t="str">
        <f>IF(IFERROR(LOOKUP(מרקובחצי[[#This Row],[ClientID]],סוגחציקבוע[S33]),FALSE)=מרקובחצי[[#This Row],[ClientID]],1,"")</f>
        <v/>
      </c>
      <c r="I1262" t="str">
        <f>IF(IFERROR(LOOKUP(מרקובחצי[[#This Row],[ClientID]],סוגחציקבוע[S32&amp;33]),FALSE)=מרקובחצי[[#This Row],[ClientID]],1,"")</f>
        <v/>
      </c>
      <c r="J1262">
        <f>IF(SUM(מרקובחצי[[#This Row],[11]:[13]])=1,מרקובחצי[[#This Row],[עד ועד]],IF(SUM(R1261:T1262)=1,IF(מרקובחצי[[#This Row],[עד ועד]]&lt;J1261,מרקובחצי[[#This Row],[עד ועד]],J1261),J1261))</f>
        <v>30</v>
      </c>
      <c r="K1262">
        <f>IF(SUM(מרקובחצי[[#This Row],[11]:[13]])=1,מרקובחצי[[#This Row],[עד ועד]],IF(SUM(R1261:T1262)=1,IF(מרקובחצי[[#This Row],[עד ועד]]&gt;K1261,מרקובחצי[[#This Row],[עד ועד]],K1261),K1261))</f>
        <v>38</v>
      </c>
      <c r="L1262" t="str">
        <f>IF(AND(SUM(מרקובחצי[[#This Row],[31]:[33]])=1,SUM(U1261:W1261)=0),מרקובחצי[[#This Row],[מקס]]-מרקובחצי[[#This Row],[מינ]],"")</f>
        <v/>
      </c>
      <c r="M126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62" t="str">
        <f t="shared" si="19"/>
        <v/>
      </c>
      <c r="O1262" t="str">
        <f>IF(מרקובחצי[[#This Row],[קבעה הפלגה?]]=1,"",IF(AND(מרקובחצי[[#This Row],[עד ועד]]&lt;29,OR(מרקובחצי[[#This Row],[CycleNumber]]=1,AND(U1261=1,OR(מרקובחצי[[#This Row],[עד ועד]]&lt;J1261,מרקובחצי[[#This Row],[עד ועד]]&gt;K1261)),AND(V1261=1,מרקובחצי[[#This Row],[עד ועד]]&lt;J1261),W1261=1)),1,""))</f>
        <v/>
      </c>
      <c r="P1262" t="str">
        <f>IF(מרקובחצי[[#This Row],[קבעה הפלגה?]]=1,"",IF(AND(מרקובחצי[[#This Row],[עד ועד]]&gt;28,מרקובחצי[[#This Row],[עד ועד]]&lt;32,OR(מרקובחצי[[#This Row],[CycleNumber]]=1,AND(U1261=1),AND(V1261=1,OR(מרקובחצי[[#This Row],[עד ועד]]&lt;J1261,מרקובחצי[[#This Row],[עד ועד]]&gt;K1261)),W1261=1)),1,""))</f>
        <v/>
      </c>
      <c r="Q1262" t="str">
        <f>IF(מרקובחצי[[#This Row],[קבעה הפלגה?]]=1,"",IF(AND(מרקובחצי[[#This Row],[עד ועד]]&gt;31,OR(מרקובחצי[[#This Row],[CycleNumber]]=1,AND(U1261=1),AND(V1261=1,מרקובחצי[[#This Row],[עד ועד]]&gt;K1261),AND(W1261=1,OR(מרקובחצי[[#This Row],[עד ועד]]&gt;K1261,מרקובחצי[[#This Row],[עד ועד]]&lt;J1261)))),1,""))</f>
        <v/>
      </c>
      <c r="R1262" t="str">
        <f>IF(מרקובחצי[[#This Row],[CycleNumber]]&gt;1,IF(AND(O1261=1,מרקובחצי[[#This Row],[עד ועד]]&lt;29),1,""),"")</f>
        <v/>
      </c>
      <c r="S1262" t="str">
        <f>IF(מרקובחצי[[#This Row],[CycleNumber]]&gt;1,IF(OR(AND(O1261=1,מרקובחצי[[#This Row],[עד ועד]]&gt;28),AND(P1261=1),AND(Q1261=1,מרקובחצי[[#This Row],[עד ועד]]&lt;32)),1,""),"")</f>
        <v/>
      </c>
      <c r="T1262" t="str">
        <f>IF(מרקובחצי[[#This Row],[CycleNumber]]&gt;1,IF(AND(Q1261=1,מרקובחצי[[#This Row],[עד ועד]]&gt;31),1,""),"")</f>
        <v/>
      </c>
      <c r="U1262" t="str">
        <f>IF(מרקובחצי[[#This Row],[CycleNumber]]&gt;1,IF(AND(R1261=1,מרקובחצי[[#This Row],[עד ועד]]&lt;29),1,IF(AND(U1261=1,NOT(OR(מרקובחצי[[#This Row],[עד ועד]]&lt;J1261,מרקובחצי[[#This Row],[עד ועד]]&gt;K1261))),1,"")),"")</f>
        <v/>
      </c>
      <c r="V1262" t="str">
        <f>IF(מרקובחצי[[#This Row],[CycleNumber]]&gt;1,IF(AND(SUM(R1261:T1261)=1,מרקובחצי[[#This Row],[עד ועד]]&gt;28,מרקובחצי[[#This Row],[עד ועד]]&lt;32),1,IF(OR(S1261=1,AND(R1261=1,מרקובחצי[[#This Row],[עד ועד]]&gt;28),AND(T1261=1,מרקובחצי[[#This Row],[עד ועד]]&lt;32)),1,IF(AND(V1261=1,NOT(OR(מרקובחצי[[#This Row],[עד ועד]]&lt;J1261,מרקובחצי[[#This Row],[עד ועד]]&gt;K1261))),1,""))),"")</f>
        <v/>
      </c>
      <c r="W1262" t="str">
        <f>IF(מרקובחצי[[#This Row],[CycleNumber]]&gt;1,IF(AND(T1261=1,מרקובחצי[[#This Row],[עד ועד]]&gt;31),1,IF(AND(W1261=1,NOT(OR(מרקובחצי[[#This Row],[עד ועד]]&lt;J1261,מרקובחצי[[#This Row],[עד ועד]]&gt;K1261))),1,"")),"")</f>
        <v/>
      </c>
      <c r="X1262" t="str">
        <f>IF(AND(מרקובחצי[[#This Row],[CycleNumber]]&lt;$B1263,SUM(מרקובחצי[[#This Row],[11]],R1263)=2),1,"")</f>
        <v/>
      </c>
      <c r="Y1262" t="str">
        <f>IF(AND(מרקובחצי[[#This Row],[CycleNumber]]&lt;$B1263,SUM(מרקובחצי[[#This Row],[11]],S1263)=2),1,"")</f>
        <v/>
      </c>
      <c r="Z1262" t="str">
        <f>IF(AND(מרקובחצי[[#This Row],[CycleNumber]]&lt;$B1263,SUM(מרקובחצי[[#This Row],[13]],S1263)=2),1,"")</f>
        <v/>
      </c>
      <c r="AA1262" t="str">
        <f>IF(AND(מרקובחצי[[#This Row],[CycleNumber]]&lt;$B1263,SUM(מרקובחצי[[#This Row],[13]],T1263)=2),1,"")</f>
        <v/>
      </c>
      <c r="AB1262" t="str">
        <f>IF(AND(מרקובחצי[[#This Row],[CycleNumber]]&lt;$B1263,SUM(מרקובחצי[[#This Row],[21]],U1263)=2),1,"")</f>
        <v/>
      </c>
      <c r="AC1262" t="str">
        <f>IF(AND(מרקובחצי[[#This Row],[CycleNumber]]&lt;$B1263,SUM(מרקובחצי[[#This Row],[21]],V1263)=2),1,"")</f>
        <v/>
      </c>
      <c r="AD1262" t="str">
        <f>IF(AND(מרקובחצי[[#This Row],[CycleNumber]]&lt;$B1263,SUM(מרקובחצי[[#This Row],[23]],V1263)=2),1,"")</f>
        <v/>
      </c>
      <c r="AE1262" t="str">
        <f>IF(AND(מרקובחצי[[#This Row],[CycleNumber]]&lt;$B1263,SUM(מרקובחצי[[#This Row],[23]],W1263)=2),1,"")</f>
        <v/>
      </c>
      <c r="AF1262" t="str">
        <f>IF(AND(מרקובחצי[[#This Row],[CycleNumber]]&lt;$B1263,SUM(מרקובחצי[[#This Row],[31]],O1263)=2),1,"")</f>
        <v/>
      </c>
      <c r="AG1262" t="str">
        <f>IF(AND(מרקובחצי[[#This Row],[CycleNumber]]&lt;$B1263,SUM(מרקובחצי[[#This Row],[31]],P1263)=2),1,"")</f>
        <v/>
      </c>
      <c r="AH1262" t="str">
        <f>IF(AND(מרקובחצי[[#This Row],[CycleNumber]]&lt;$B1263,SUM(מרקובחצי[[#This Row],[31]],Q1263)=2),1,"")</f>
        <v/>
      </c>
      <c r="AI1262" t="str">
        <f>IF(AND(מרקובחצי[[#This Row],[CycleNumber]]&lt;$B1263,SUM(U1262:U1263)=2),1,"")</f>
        <v/>
      </c>
      <c r="AJ1262" t="str">
        <f>IF(AND(מרקובחצי[[#This Row],[CycleNumber]]&lt;$B1263,SUM(מרקובחצי[[#This Row],[32]],O1263)=2),1,"")</f>
        <v/>
      </c>
      <c r="AK1262" t="str">
        <f>IF(AND(מרקובחצי[[#This Row],[CycleNumber]]&lt;$B1263,SUM(מרקובחצי[[#This Row],[32]],P1263)=2),1,"")</f>
        <v/>
      </c>
      <c r="AL1262" t="str">
        <f>IF(AND(מרקובחצי[[#This Row],[CycleNumber]]&lt;$B1263,SUM(מרקובחצי[[#This Row],[32]],Q1263)=2),1,"")</f>
        <v/>
      </c>
      <c r="AM1262" t="str">
        <f>IF(AND(מרקובחצי[[#This Row],[CycleNumber]]&lt;$B1263,SUM(V1262:V1263)=2),1,"")</f>
        <v/>
      </c>
      <c r="AN1262" t="str">
        <f>IF(AND(מרקובחצי[[#This Row],[CycleNumber]]&lt;$B1263,SUM(מרקובחצי[[#This Row],[33]],O1263)=2),1,"")</f>
        <v/>
      </c>
      <c r="AO1262" t="str">
        <f>IF(AND(מרקובחצי[[#This Row],[CycleNumber]]&lt;$B1263,SUM(מרקובחצי[[#This Row],[33]],P1263)=2),1,"")</f>
        <v/>
      </c>
      <c r="AP1262" t="str">
        <f>IF(AND(מרקובחצי[[#This Row],[CycleNumber]]&lt;$B1263,SUM(מרקובחצי[[#This Row],[33]],Q1263)=2),1,"")</f>
        <v/>
      </c>
      <c r="AQ1262" t="str">
        <f>IF(AND(מרקובחצי[[#This Row],[CycleNumber]]&lt;$B1263,SUM(W1262:W1263)=2),1,"")</f>
        <v/>
      </c>
      <c r="AR1262" t="str">
        <f>IF(AND(מרקובחצי[[#This Row],[CycleNumber]]&lt;$B1263,SUM(מרקובחצי[[#This Row],[12]],S1263)=2),1,"")</f>
        <v/>
      </c>
      <c r="AS1262" t="str">
        <f>IF(AND(מרקובחצי[[#This Row],[CycleNumber]]&lt;$B1263,SUM(מרקובחצי[[#This Row],[22]],V1263)=2),1,"")</f>
        <v/>
      </c>
      <c r="AT1262" s="3">
        <f>SUM(מרקובחצי[[#This Row],[11]:[33]])</f>
        <v>0</v>
      </c>
    </row>
    <row r="1263" spans="1:46" hidden="1" x14ac:dyDescent="0.25">
      <c r="A1263" t="s">
        <v>137</v>
      </c>
      <c r="B1263">
        <v>17</v>
      </c>
      <c r="C1263">
        <v>27</v>
      </c>
      <c r="D1263">
        <f>מרקובחצי[[#This Row],[LengthofCycle]]+1</f>
        <v>28</v>
      </c>
      <c r="E1263">
        <f>IF(IFERROR(LOOKUP(מרקובחצי[[#This Row],[ClientID]],קביעויות[הפלגה]),FALSE)=מרקובחצי[[#This Row],[ClientID]],1,"")</f>
        <v>1</v>
      </c>
      <c r="F1263" t="str">
        <f>IF(IFERROR(LOOKUP(מרקובחצי[[#This Row],[ClientID]],סוגחציקבוע[S31]),FALSE)=מרקובחצי[[#This Row],[ClientID]],1,"")</f>
        <v/>
      </c>
      <c r="G1263" t="str">
        <f>IF(IFERROR(LOOKUP(מרקובחצי[[#This Row],[ClientID]],סוגחציקבוע[S32]),FALSE)=מרקובחצי[[#This Row],[ClientID]],1,"")</f>
        <v/>
      </c>
      <c r="H1263" t="str">
        <f>IF(IFERROR(LOOKUP(מרקובחצי[[#This Row],[ClientID]],סוגחציקבוע[S33]),FALSE)=מרקובחצי[[#This Row],[ClientID]],1,"")</f>
        <v/>
      </c>
      <c r="I1263" t="str">
        <f>IF(IFERROR(LOOKUP(מרקובחצי[[#This Row],[ClientID]],סוגחציקבוע[S32&amp;33]),FALSE)=מרקובחצי[[#This Row],[ClientID]],1,"")</f>
        <v/>
      </c>
      <c r="J1263">
        <f>IF(SUM(מרקובחצי[[#This Row],[11]:[13]])=1,מרקובחצי[[#This Row],[עד ועד]],IF(SUM(R1262:T1263)=1,IF(מרקובחצי[[#This Row],[עד ועד]]&lt;J1262,מרקובחצי[[#This Row],[עד ועד]],J1262),J1262))</f>
        <v>30</v>
      </c>
      <c r="K1263">
        <f>IF(SUM(מרקובחצי[[#This Row],[11]:[13]])=1,מרקובחצי[[#This Row],[עד ועד]],IF(SUM(R1262:T1263)=1,IF(מרקובחצי[[#This Row],[עד ועד]]&gt;K1262,מרקובחצי[[#This Row],[עד ועד]],K1262),K1262))</f>
        <v>38</v>
      </c>
      <c r="L1263" t="str">
        <f>IF(AND(SUM(מרקובחצי[[#This Row],[31]:[33]])=1,SUM(U1262:W1262)=0),מרקובחצי[[#This Row],[מקס]]-מרקובחצי[[#This Row],[מינ]],"")</f>
        <v/>
      </c>
      <c r="M126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63" t="str">
        <f t="shared" si="19"/>
        <v/>
      </c>
      <c r="O1263" t="str">
        <f>IF(מרקובחצי[[#This Row],[קבעה הפלגה?]]=1,"",IF(AND(מרקובחצי[[#This Row],[עד ועד]]&lt;29,OR(מרקובחצי[[#This Row],[CycleNumber]]=1,AND(U1262=1,OR(מרקובחצי[[#This Row],[עד ועד]]&lt;J1262,מרקובחצי[[#This Row],[עד ועד]]&gt;K1262)),AND(V1262=1,מרקובחצי[[#This Row],[עד ועד]]&lt;J1262),W1262=1)),1,""))</f>
        <v/>
      </c>
      <c r="P1263" t="str">
        <f>IF(מרקובחצי[[#This Row],[קבעה הפלגה?]]=1,"",IF(AND(מרקובחצי[[#This Row],[עד ועד]]&gt;28,מרקובחצי[[#This Row],[עד ועד]]&lt;32,OR(מרקובחצי[[#This Row],[CycleNumber]]=1,AND(U1262=1),AND(V1262=1,OR(מרקובחצי[[#This Row],[עד ועד]]&lt;J1262,מרקובחצי[[#This Row],[עד ועד]]&gt;K1262)),W1262=1)),1,""))</f>
        <v/>
      </c>
      <c r="Q1263" t="str">
        <f>IF(מרקובחצי[[#This Row],[קבעה הפלגה?]]=1,"",IF(AND(מרקובחצי[[#This Row],[עד ועד]]&gt;31,OR(מרקובחצי[[#This Row],[CycleNumber]]=1,AND(U1262=1),AND(V1262=1,מרקובחצי[[#This Row],[עד ועד]]&gt;K1262),AND(W1262=1,OR(מרקובחצי[[#This Row],[עד ועד]]&gt;K1262,מרקובחצי[[#This Row],[עד ועד]]&lt;J1262)))),1,""))</f>
        <v/>
      </c>
      <c r="R1263" t="str">
        <f>IF(מרקובחצי[[#This Row],[CycleNumber]]&gt;1,IF(AND(O1262=1,מרקובחצי[[#This Row],[עד ועד]]&lt;29),1,""),"")</f>
        <v/>
      </c>
      <c r="S1263" t="str">
        <f>IF(מרקובחצי[[#This Row],[CycleNumber]]&gt;1,IF(OR(AND(O1262=1,מרקובחצי[[#This Row],[עד ועד]]&gt;28),AND(P1262=1),AND(Q1262=1,מרקובחצי[[#This Row],[עד ועד]]&lt;32)),1,""),"")</f>
        <v/>
      </c>
      <c r="T1263" t="str">
        <f>IF(מרקובחצי[[#This Row],[CycleNumber]]&gt;1,IF(AND(Q1262=1,מרקובחצי[[#This Row],[עד ועד]]&gt;31),1,""),"")</f>
        <v/>
      </c>
      <c r="U1263" t="str">
        <f>IF(מרקובחצי[[#This Row],[CycleNumber]]&gt;1,IF(AND(R1262=1,מרקובחצי[[#This Row],[עד ועד]]&lt;29),1,IF(AND(U1262=1,NOT(OR(מרקובחצי[[#This Row],[עד ועד]]&lt;J1262,מרקובחצי[[#This Row],[עד ועד]]&gt;K1262))),1,"")),"")</f>
        <v/>
      </c>
      <c r="V1263" t="str">
        <f>IF(מרקובחצי[[#This Row],[CycleNumber]]&gt;1,IF(AND(SUM(R1262:T1262)=1,מרקובחצי[[#This Row],[עד ועד]]&gt;28,מרקובחצי[[#This Row],[עד ועד]]&lt;32),1,IF(OR(S1262=1,AND(R1262=1,מרקובחצי[[#This Row],[עד ועד]]&gt;28),AND(T1262=1,מרקובחצי[[#This Row],[עד ועד]]&lt;32)),1,IF(AND(V1262=1,NOT(OR(מרקובחצי[[#This Row],[עד ועד]]&lt;J1262,מרקובחצי[[#This Row],[עד ועד]]&gt;K1262))),1,""))),"")</f>
        <v/>
      </c>
      <c r="W1263" t="str">
        <f>IF(מרקובחצי[[#This Row],[CycleNumber]]&gt;1,IF(AND(T1262=1,מרקובחצי[[#This Row],[עד ועד]]&gt;31),1,IF(AND(W1262=1,NOT(OR(מרקובחצי[[#This Row],[עד ועד]]&lt;J1262,מרקובחצי[[#This Row],[עד ועד]]&gt;K1262))),1,"")),"")</f>
        <v/>
      </c>
      <c r="X1263" t="str">
        <f>IF(AND(מרקובחצי[[#This Row],[CycleNumber]]&lt;$B1264,SUM(מרקובחצי[[#This Row],[11]],R1264)=2),1,"")</f>
        <v/>
      </c>
      <c r="Y1263" t="str">
        <f>IF(AND(מרקובחצי[[#This Row],[CycleNumber]]&lt;$B1264,SUM(מרקובחצי[[#This Row],[11]],S1264)=2),1,"")</f>
        <v/>
      </c>
      <c r="Z1263" t="str">
        <f>IF(AND(מרקובחצי[[#This Row],[CycleNumber]]&lt;$B1264,SUM(מרקובחצי[[#This Row],[13]],S1264)=2),1,"")</f>
        <v/>
      </c>
      <c r="AA1263" t="str">
        <f>IF(AND(מרקובחצי[[#This Row],[CycleNumber]]&lt;$B1264,SUM(מרקובחצי[[#This Row],[13]],T1264)=2),1,"")</f>
        <v/>
      </c>
      <c r="AB1263" t="str">
        <f>IF(AND(מרקובחצי[[#This Row],[CycleNumber]]&lt;$B1264,SUM(מרקובחצי[[#This Row],[21]],U1264)=2),1,"")</f>
        <v/>
      </c>
      <c r="AC1263" t="str">
        <f>IF(AND(מרקובחצי[[#This Row],[CycleNumber]]&lt;$B1264,SUM(מרקובחצי[[#This Row],[21]],V1264)=2),1,"")</f>
        <v/>
      </c>
      <c r="AD1263" t="str">
        <f>IF(AND(מרקובחצי[[#This Row],[CycleNumber]]&lt;$B1264,SUM(מרקובחצי[[#This Row],[23]],V1264)=2),1,"")</f>
        <v/>
      </c>
      <c r="AE1263" t="str">
        <f>IF(AND(מרקובחצי[[#This Row],[CycleNumber]]&lt;$B1264,SUM(מרקובחצי[[#This Row],[23]],W1264)=2),1,"")</f>
        <v/>
      </c>
      <c r="AF1263" t="str">
        <f>IF(AND(מרקובחצי[[#This Row],[CycleNumber]]&lt;$B1264,SUM(מרקובחצי[[#This Row],[31]],O1264)=2),1,"")</f>
        <v/>
      </c>
      <c r="AG1263" t="str">
        <f>IF(AND(מרקובחצי[[#This Row],[CycleNumber]]&lt;$B1264,SUM(מרקובחצי[[#This Row],[31]],P1264)=2),1,"")</f>
        <v/>
      </c>
      <c r="AH1263" t="str">
        <f>IF(AND(מרקובחצי[[#This Row],[CycleNumber]]&lt;$B1264,SUM(מרקובחצי[[#This Row],[31]],Q1264)=2),1,"")</f>
        <v/>
      </c>
      <c r="AI1263" t="str">
        <f>IF(AND(מרקובחצי[[#This Row],[CycleNumber]]&lt;$B1264,SUM(U1263:U1264)=2),1,"")</f>
        <v/>
      </c>
      <c r="AJ1263" t="str">
        <f>IF(AND(מרקובחצי[[#This Row],[CycleNumber]]&lt;$B1264,SUM(מרקובחצי[[#This Row],[32]],O1264)=2),1,"")</f>
        <v/>
      </c>
      <c r="AK1263" t="str">
        <f>IF(AND(מרקובחצי[[#This Row],[CycleNumber]]&lt;$B1264,SUM(מרקובחצי[[#This Row],[32]],P1264)=2),1,"")</f>
        <v/>
      </c>
      <c r="AL1263" t="str">
        <f>IF(AND(מרקובחצי[[#This Row],[CycleNumber]]&lt;$B1264,SUM(מרקובחצי[[#This Row],[32]],Q1264)=2),1,"")</f>
        <v/>
      </c>
      <c r="AM1263" t="str">
        <f>IF(AND(מרקובחצי[[#This Row],[CycleNumber]]&lt;$B1264,SUM(V1263:V1264)=2),1,"")</f>
        <v/>
      </c>
      <c r="AN1263" t="str">
        <f>IF(AND(מרקובחצי[[#This Row],[CycleNumber]]&lt;$B1264,SUM(מרקובחצי[[#This Row],[33]],O1264)=2),1,"")</f>
        <v/>
      </c>
      <c r="AO1263" t="str">
        <f>IF(AND(מרקובחצי[[#This Row],[CycleNumber]]&lt;$B1264,SUM(מרקובחצי[[#This Row],[33]],P1264)=2),1,"")</f>
        <v/>
      </c>
      <c r="AP1263" t="str">
        <f>IF(AND(מרקובחצי[[#This Row],[CycleNumber]]&lt;$B1264,SUM(מרקובחצי[[#This Row],[33]],Q1264)=2),1,"")</f>
        <v/>
      </c>
      <c r="AQ1263" t="str">
        <f>IF(AND(מרקובחצי[[#This Row],[CycleNumber]]&lt;$B1264,SUM(W1263:W1264)=2),1,"")</f>
        <v/>
      </c>
      <c r="AR1263" t="str">
        <f>IF(AND(מרקובחצי[[#This Row],[CycleNumber]]&lt;$B1264,SUM(מרקובחצי[[#This Row],[12]],S1264)=2),1,"")</f>
        <v/>
      </c>
      <c r="AS1263" t="str">
        <f>IF(AND(מרקובחצי[[#This Row],[CycleNumber]]&lt;$B1264,SUM(מרקובחצי[[#This Row],[22]],V1264)=2),1,"")</f>
        <v/>
      </c>
      <c r="AT1263" s="3">
        <f>SUM(מרקובחצי[[#This Row],[11]:[33]])</f>
        <v>0</v>
      </c>
    </row>
    <row r="1264" spans="1:46" hidden="1" x14ac:dyDescent="0.25">
      <c r="A1264" t="s">
        <v>137</v>
      </c>
      <c r="B1264">
        <v>18</v>
      </c>
      <c r="C1264">
        <v>29</v>
      </c>
      <c r="D1264">
        <f>מרקובחצי[[#This Row],[LengthofCycle]]+1</f>
        <v>30</v>
      </c>
      <c r="E1264">
        <f>IF(IFERROR(LOOKUP(מרקובחצי[[#This Row],[ClientID]],קביעויות[הפלגה]),FALSE)=מרקובחצי[[#This Row],[ClientID]],1,"")</f>
        <v>1</v>
      </c>
      <c r="F1264" t="str">
        <f>IF(IFERROR(LOOKUP(מרקובחצי[[#This Row],[ClientID]],סוגחציקבוע[S31]),FALSE)=מרקובחצי[[#This Row],[ClientID]],1,"")</f>
        <v/>
      </c>
      <c r="G1264" t="str">
        <f>IF(IFERROR(LOOKUP(מרקובחצי[[#This Row],[ClientID]],סוגחציקבוע[S32]),FALSE)=מרקובחצי[[#This Row],[ClientID]],1,"")</f>
        <v/>
      </c>
      <c r="H1264" t="str">
        <f>IF(IFERROR(LOOKUP(מרקובחצי[[#This Row],[ClientID]],סוגחציקבוע[S33]),FALSE)=מרקובחצי[[#This Row],[ClientID]],1,"")</f>
        <v/>
      </c>
      <c r="I1264" t="str">
        <f>IF(IFERROR(LOOKUP(מרקובחצי[[#This Row],[ClientID]],סוגחציקבוע[S32&amp;33]),FALSE)=מרקובחצי[[#This Row],[ClientID]],1,"")</f>
        <v/>
      </c>
      <c r="J1264">
        <f>IF(SUM(מרקובחצי[[#This Row],[11]:[13]])=1,מרקובחצי[[#This Row],[עד ועד]],IF(SUM(R1263:T1264)=1,IF(מרקובחצי[[#This Row],[עד ועד]]&lt;J1263,מרקובחצי[[#This Row],[עד ועד]],J1263),J1263))</f>
        <v>30</v>
      </c>
      <c r="K1264">
        <f>IF(SUM(מרקובחצי[[#This Row],[11]:[13]])=1,מרקובחצי[[#This Row],[עד ועד]],IF(SUM(R1263:T1264)=1,IF(מרקובחצי[[#This Row],[עד ועד]]&gt;K1263,מרקובחצי[[#This Row],[עד ועד]],K1263),K1263))</f>
        <v>38</v>
      </c>
      <c r="L1264" t="str">
        <f>IF(AND(SUM(מרקובחצי[[#This Row],[31]:[33]])=1,SUM(U1263:W1263)=0),מרקובחצי[[#This Row],[מקס]]-מרקובחצי[[#This Row],[מינ]],"")</f>
        <v/>
      </c>
      <c r="M126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64" t="str">
        <f t="shared" si="19"/>
        <v/>
      </c>
      <c r="O1264" t="str">
        <f>IF(מרקובחצי[[#This Row],[קבעה הפלגה?]]=1,"",IF(AND(מרקובחצי[[#This Row],[עד ועד]]&lt;29,OR(מרקובחצי[[#This Row],[CycleNumber]]=1,AND(U1263=1,OR(מרקובחצי[[#This Row],[עד ועד]]&lt;J1263,מרקובחצי[[#This Row],[עד ועד]]&gt;K1263)),AND(V1263=1,מרקובחצי[[#This Row],[עד ועד]]&lt;J1263),W1263=1)),1,""))</f>
        <v/>
      </c>
      <c r="P1264" t="str">
        <f>IF(מרקובחצי[[#This Row],[קבעה הפלגה?]]=1,"",IF(AND(מרקובחצי[[#This Row],[עד ועד]]&gt;28,מרקובחצי[[#This Row],[עד ועד]]&lt;32,OR(מרקובחצי[[#This Row],[CycleNumber]]=1,AND(U1263=1),AND(V1263=1,OR(מרקובחצי[[#This Row],[עד ועד]]&lt;J1263,מרקובחצי[[#This Row],[עד ועד]]&gt;K1263)),W1263=1)),1,""))</f>
        <v/>
      </c>
      <c r="Q1264" t="str">
        <f>IF(מרקובחצי[[#This Row],[קבעה הפלגה?]]=1,"",IF(AND(מרקובחצי[[#This Row],[עד ועד]]&gt;31,OR(מרקובחצי[[#This Row],[CycleNumber]]=1,AND(U1263=1),AND(V1263=1,מרקובחצי[[#This Row],[עד ועד]]&gt;K1263),AND(W1263=1,OR(מרקובחצי[[#This Row],[עד ועד]]&gt;K1263,מרקובחצי[[#This Row],[עד ועד]]&lt;J1263)))),1,""))</f>
        <v/>
      </c>
      <c r="R1264" t="str">
        <f>IF(מרקובחצי[[#This Row],[CycleNumber]]&gt;1,IF(AND(O1263=1,מרקובחצי[[#This Row],[עד ועד]]&lt;29),1,""),"")</f>
        <v/>
      </c>
      <c r="S1264" t="str">
        <f>IF(מרקובחצי[[#This Row],[CycleNumber]]&gt;1,IF(OR(AND(O1263=1,מרקובחצי[[#This Row],[עד ועד]]&gt;28),AND(P1263=1),AND(Q1263=1,מרקובחצי[[#This Row],[עד ועד]]&lt;32)),1,""),"")</f>
        <v/>
      </c>
      <c r="T1264" t="str">
        <f>IF(מרקובחצי[[#This Row],[CycleNumber]]&gt;1,IF(AND(Q1263=1,מרקובחצי[[#This Row],[עד ועד]]&gt;31),1,""),"")</f>
        <v/>
      </c>
      <c r="U1264" t="str">
        <f>IF(מרקובחצי[[#This Row],[CycleNumber]]&gt;1,IF(AND(R1263=1,מרקובחצי[[#This Row],[עד ועד]]&lt;29),1,IF(AND(U1263=1,NOT(OR(מרקובחצי[[#This Row],[עד ועד]]&lt;J1263,מרקובחצי[[#This Row],[עד ועד]]&gt;K1263))),1,"")),"")</f>
        <v/>
      </c>
      <c r="V1264" t="str">
        <f>IF(מרקובחצי[[#This Row],[CycleNumber]]&gt;1,IF(AND(SUM(R1263:T1263)=1,מרקובחצי[[#This Row],[עד ועד]]&gt;28,מרקובחצי[[#This Row],[עד ועד]]&lt;32),1,IF(OR(S1263=1,AND(R1263=1,מרקובחצי[[#This Row],[עד ועד]]&gt;28),AND(T1263=1,מרקובחצי[[#This Row],[עד ועד]]&lt;32)),1,IF(AND(V1263=1,NOT(OR(מרקובחצי[[#This Row],[עד ועד]]&lt;J1263,מרקובחצי[[#This Row],[עד ועד]]&gt;K1263))),1,""))),"")</f>
        <v/>
      </c>
      <c r="W1264" t="str">
        <f>IF(מרקובחצי[[#This Row],[CycleNumber]]&gt;1,IF(AND(T1263=1,מרקובחצי[[#This Row],[עד ועד]]&gt;31),1,IF(AND(W1263=1,NOT(OR(מרקובחצי[[#This Row],[עד ועד]]&lt;J1263,מרקובחצי[[#This Row],[עד ועד]]&gt;K1263))),1,"")),"")</f>
        <v/>
      </c>
      <c r="X1264" t="str">
        <f>IF(AND(מרקובחצי[[#This Row],[CycleNumber]]&lt;$B1265,SUM(מרקובחצי[[#This Row],[11]],R1265)=2),1,"")</f>
        <v/>
      </c>
      <c r="Y1264" t="str">
        <f>IF(AND(מרקובחצי[[#This Row],[CycleNumber]]&lt;$B1265,SUM(מרקובחצי[[#This Row],[11]],S1265)=2),1,"")</f>
        <v/>
      </c>
      <c r="Z1264" t="str">
        <f>IF(AND(מרקובחצי[[#This Row],[CycleNumber]]&lt;$B1265,SUM(מרקובחצי[[#This Row],[13]],S1265)=2),1,"")</f>
        <v/>
      </c>
      <c r="AA1264" t="str">
        <f>IF(AND(מרקובחצי[[#This Row],[CycleNumber]]&lt;$B1265,SUM(מרקובחצי[[#This Row],[13]],T1265)=2),1,"")</f>
        <v/>
      </c>
      <c r="AB1264" t="str">
        <f>IF(AND(מרקובחצי[[#This Row],[CycleNumber]]&lt;$B1265,SUM(מרקובחצי[[#This Row],[21]],U1265)=2),1,"")</f>
        <v/>
      </c>
      <c r="AC1264" t="str">
        <f>IF(AND(מרקובחצי[[#This Row],[CycleNumber]]&lt;$B1265,SUM(מרקובחצי[[#This Row],[21]],V1265)=2),1,"")</f>
        <v/>
      </c>
      <c r="AD1264" t="str">
        <f>IF(AND(מרקובחצי[[#This Row],[CycleNumber]]&lt;$B1265,SUM(מרקובחצי[[#This Row],[23]],V1265)=2),1,"")</f>
        <v/>
      </c>
      <c r="AE1264" t="str">
        <f>IF(AND(מרקובחצי[[#This Row],[CycleNumber]]&lt;$B1265,SUM(מרקובחצי[[#This Row],[23]],W1265)=2),1,"")</f>
        <v/>
      </c>
      <c r="AF1264" t="str">
        <f>IF(AND(מרקובחצי[[#This Row],[CycleNumber]]&lt;$B1265,SUM(מרקובחצי[[#This Row],[31]],O1265)=2),1,"")</f>
        <v/>
      </c>
      <c r="AG1264" t="str">
        <f>IF(AND(מרקובחצי[[#This Row],[CycleNumber]]&lt;$B1265,SUM(מרקובחצי[[#This Row],[31]],P1265)=2),1,"")</f>
        <v/>
      </c>
      <c r="AH1264" t="str">
        <f>IF(AND(מרקובחצי[[#This Row],[CycleNumber]]&lt;$B1265,SUM(מרקובחצי[[#This Row],[31]],Q1265)=2),1,"")</f>
        <v/>
      </c>
      <c r="AI1264" t="str">
        <f>IF(AND(מרקובחצי[[#This Row],[CycleNumber]]&lt;$B1265,SUM(U1264:U1265)=2),1,"")</f>
        <v/>
      </c>
      <c r="AJ1264" t="str">
        <f>IF(AND(מרקובחצי[[#This Row],[CycleNumber]]&lt;$B1265,SUM(מרקובחצי[[#This Row],[32]],O1265)=2),1,"")</f>
        <v/>
      </c>
      <c r="AK1264" t="str">
        <f>IF(AND(מרקובחצי[[#This Row],[CycleNumber]]&lt;$B1265,SUM(מרקובחצי[[#This Row],[32]],P1265)=2),1,"")</f>
        <v/>
      </c>
      <c r="AL1264" t="str">
        <f>IF(AND(מרקובחצי[[#This Row],[CycleNumber]]&lt;$B1265,SUM(מרקובחצי[[#This Row],[32]],Q1265)=2),1,"")</f>
        <v/>
      </c>
      <c r="AM1264" t="str">
        <f>IF(AND(מרקובחצי[[#This Row],[CycleNumber]]&lt;$B1265,SUM(V1264:V1265)=2),1,"")</f>
        <v/>
      </c>
      <c r="AN1264" t="str">
        <f>IF(AND(מרקובחצי[[#This Row],[CycleNumber]]&lt;$B1265,SUM(מרקובחצי[[#This Row],[33]],O1265)=2),1,"")</f>
        <v/>
      </c>
      <c r="AO1264" t="str">
        <f>IF(AND(מרקובחצי[[#This Row],[CycleNumber]]&lt;$B1265,SUM(מרקובחצי[[#This Row],[33]],P1265)=2),1,"")</f>
        <v/>
      </c>
      <c r="AP1264" t="str">
        <f>IF(AND(מרקובחצי[[#This Row],[CycleNumber]]&lt;$B1265,SUM(מרקובחצי[[#This Row],[33]],Q1265)=2),1,"")</f>
        <v/>
      </c>
      <c r="AQ1264" t="str">
        <f>IF(AND(מרקובחצי[[#This Row],[CycleNumber]]&lt;$B1265,SUM(W1264:W1265)=2),1,"")</f>
        <v/>
      </c>
      <c r="AR1264" t="str">
        <f>IF(AND(מרקובחצי[[#This Row],[CycleNumber]]&lt;$B1265,SUM(מרקובחצי[[#This Row],[12]],S1265)=2),1,"")</f>
        <v/>
      </c>
      <c r="AS1264" t="str">
        <f>IF(AND(מרקובחצי[[#This Row],[CycleNumber]]&lt;$B1265,SUM(מרקובחצי[[#This Row],[22]],V1265)=2),1,"")</f>
        <v/>
      </c>
      <c r="AT1264" s="3">
        <f>SUM(מרקובחצי[[#This Row],[11]:[33]])</f>
        <v>0</v>
      </c>
    </row>
    <row r="1265" spans="1:46" hidden="1" x14ac:dyDescent="0.25">
      <c r="A1265" t="s">
        <v>137</v>
      </c>
      <c r="B1265">
        <v>19</v>
      </c>
      <c r="C1265">
        <v>27</v>
      </c>
      <c r="D1265">
        <f>מרקובחצי[[#This Row],[LengthofCycle]]+1</f>
        <v>28</v>
      </c>
      <c r="E1265">
        <f>IF(IFERROR(LOOKUP(מרקובחצי[[#This Row],[ClientID]],קביעויות[הפלגה]),FALSE)=מרקובחצי[[#This Row],[ClientID]],1,"")</f>
        <v>1</v>
      </c>
      <c r="F1265" t="str">
        <f>IF(IFERROR(LOOKUP(מרקובחצי[[#This Row],[ClientID]],סוגחציקבוע[S31]),FALSE)=מרקובחצי[[#This Row],[ClientID]],1,"")</f>
        <v/>
      </c>
      <c r="G1265" t="str">
        <f>IF(IFERROR(LOOKUP(מרקובחצי[[#This Row],[ClientID]],סוגחציקבוע[S32]),FALSE)=מרקובחצי[[#This Row],[ClientID]],1,"")</f>
        <v/>
      </c>
      <c r="H1265" t="str">
        <f>IF(IFERROR(LOOKUP(מרקובחצי[[#This Row],[ClientID]],סוגחציקבוע[S33]),FALSE)=מרקובחצי[[#This Row],[ClientID]],1,"")</f>
        <v/>
      </c>
      <c r="I1265" t="str">
        <f>IF(IFERROR(LOOKUP(מרקובחצי[[#This Row],[ClientID]],סוגחציקבוע[S32&amp;33]),FALSE)=מרקובחצי[[#This Row],[ClientID]],1,"")</f>
        <v/>
      </c>
      <c r="J1265">
        <f>IF(SUM(מרקובחצי[[#This Row],[11]:[13]])=1,מרקובחצי[[#This Row],[עד ועד]],IF(SUM(R1264:T1265)=1,IF(מרקובחצי[[#This Row],[עד ועד]]&lt;J1264,מרקובחצי[[#This Row],[עד ועד]],J1264),J1264))</f>
        <v>30</v>
      </c>
      <c r="K1265">
        <f>IF(SUM(מרקובחצי[[#This Row],[11]:[13]])=1,מרקובחצי[[#This Row],[עד ועד]],IF(SUM(R1264:T1265)=1,IF(מרקובחצי[[#This Row],[עד ועד]]&gt;K1264,מרקובחצי[[#This Row],[עד ועד]],K1264),K1264))</f>
        <v>38</v>
      </c>
      <c r="L1265" t="str">
        <f>IF(AND(SUM(מרקובחצי[[#This Row],[31]:[33]])=1,SUM(U1264:W1264)=0),מרקובחצי[[#This Row],[מקס]]-מרקובחצי[[#This Row],[מינ]],"")</f>
        <v/>
      </c>
      <c r="M126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65" t="str">
        <f t="shared" si="19"/>
        <v/>
      </c>
      <c r="O1265" t="str">
        <f>IF(מרקובחצי[[#This Row],[קבעה הפלגה?]]=1,"",IF(AND(מרקובחצי[[#This Row],[עד ועד]]&lt;29,OR(מרקובחצי[[#This Row],[CycleNumber]]=1,AND(U1264=1,OR(מרקובחצי[[#This Row],[עד ועד]]&lt;J1264,מרקובחצי[[#This Row],[עד ועד]]&gt;K1264)),AND(V1264=1,מרקובחצי[[#This Row],[עד ועד]]&lt;J1264),W1264=1)),1,""))</f>
        <v/>
      </c>
      <c r="P1265" t="str">
        <f>IF(מרקובחצי[[#This Row],[קבעה הפלגה?]]=1,"",IF(AND(מרקובחצי[[#This Row],[עד ועד]]&gt;28,מרקובחצי[[#This Row],[עד ועד]]&lt;32,OR(מרקובחצי[[#This Row],[CycleNumber]]=1,AND(U1264=1),AND(V1264=1,OR(מרקובחצי[[#This Row],[עד ועד]]&lt;J1264,מרקובחצי[[#This Row],[עד ועד]]&gt;K1264)),W1264=1)),1,""))</f>
        <v/>
      </c>
      <c r="Q1265" t="str">
        <f>IF(מרקובחצי[[#This Row],[קבעה הפלגה?]]=1,"",IF(AND(מרקובחצי[[#This Row],[עד ועד]]&gt;31,OR(מרקובחצי[[#This Row],[CycleNumber]]=1,AND(U1264=1),AND(V1264=1,מרקובחצי[[#This Row],[עד ועד]]&gt;K1264),AND(W1264=1,OR(מרקובחצי[[#This Row],[עד ועד]]&gt;K1264,מרקובחצי[[#This Row],[עד ועד]]&lt;J1264)))),1,""))</f>
        <v/>
      </c>
      <c r="R1265" t="str">
        <f>IF(מרקובחצי[[#This Row],[CycleNumber]]&gt;1,IF(AND(O1264=1,מרקובחצי[[#This Row],[עד ועד]]&lt;29),1,""),"")</f>
        <v/>
      </c>
      <c r="S1265" t="str">
        <f>IF(מרקובחצי[[#This Row],[CycleNumber]]&gt;1,IF(OR(AND(O1264=1,מרקובחצי[[#This Row],[עד ועד]]&gt;28),AND(P1264=1),AND(Q1264=1,מרקובחצי[[#This Row],[עד ועד]]&lt;32)),1,""),"")</f>
        <v/>
      </c>
      <c r="T1265" t="str">
        <f>IF(מרקובחצי[[#This Row],[CycleNumber]]&gt;1,IF(AND(Q1264=1,מרקובחצי[[#This Row],[עד ועד]]&gt;31),1,""),"")</f>
        <v/>
      </c>
      <c r="U1265" t="str">
        <f>IF(מרקובחצי[[#This Row],[CycleNumber]]&gt;1,IF(AND(R1264=1,מרקובחצי[[#This Row],[עד ועד]]&lt;29),1,IF(AND(U1264=1,NOT(OR(מרקובחצי[[#This Row],[עד ועד]]&lt;J1264,מרקובחצי[[#This Row],[עד ועד]]&gt;K1264))),1,"")),"")</f>
        <v/>
      </c>
      <c r="V1265" t="str">
        <f>IF(מרקובחצי[[#This Row],[CycleNumber]]&gt;1,IF(AND(SUM(R1264:T1264)=1,מרקובחצי[[#This Row],[עד ועד]]&gt;28,מרקובחצי[[#This Row],[עד ועד]]&lt;32),1,IF(OR(S1264=1,AND(R1264=1,מרקובחצי[[#This Row],[עד ועד]]&gt;28),AND(T1264=1,מרקובחצי[[#This Row],[עד ועד]]&lt;32)),1,IF(AND(V1264=1,NOT(OR(מרקובחצי[[#This Row],[עד ועד]]&lt;J1264,מרקובחצי[[#This Row],[עד ועד]]&gt;K1264))),1,""))),"")</f>
        <v/>
      </c>
      <c r="W1265" t="str">
        <f>IF(מרקובחצי[[#This Row],[CycleNumber]]&gt;1,IF(AND(T1264=1,מרקובחצי[[#This Row],[עד ועד]]&gt;31),1,IF(AND(W1264=1,NOT(OR(מרקובחצי[[#This Row],[עד ועד]]&lt;J1264,מרקובחצי[[#This Row],[עד ועד]]&gt;K1264))),1,"")),"")</f>
        <v/>
      </c>
      <c r="X1265" t="str">
        <f>IF(AND(מרקובחצי[[#This Row],[CycleNumber]]&lt;$B1266,SUM(מרקובחצי[[#This Row],[11]],R1266)=2),1,"")</f>
        <v/>
      </c>
      <c r="Y1265" t="str">
        <f>IF(AND(מרקובחצי[[#This Row],[CycleNumber]]&lt;$B1266,SUM(מרקובחצי[[#This Row],[11]],S1266)=2),1,"")</f>
        <v/>
      </c>
      <c r="Z1265" t="str">
        <f>IF(AND(מרקובחצי[[#This Row],[CycleNumber]]&lt;$B1266,SUM(מרקובחצי[[#This Row],[13]],S1266)=2),1,"")</f>
        <v/>
      </c>
      <c r="AA1265" t="str">
        <f>IF(AND(מרקובחצי[[#This Row],[CycleNumber]]&lt;$B1266,SUM(מרקובחצי[[#This Row],[13]],T1266)=2),1,"")</f>
        <v/>
      </c>
      <c r="AB1265" t="str">
        <f>IF(AND(מרקובחצי[[#This Row],[CycleNumber]]&lt;$B1266,SUM(מרקובחצי[[#This Row],[21]],U1266)=2),1,"")</f>
        <v/>
      </c>
      <c r="AC1265" t="str">
        <f>IF(AND(מרקובחצי[[#This Row],[CycleNumber]]&lt;$B1266,SUM(מרקובחצי[[#This Row],[21]],V1266)=2),1,"")</f>
        <v/>
      </c>
      <c r="AD1265" t="str">
        <f>IF(AND(מרקובחצי[[#This Row],[CycleNumber]]&lt;$B1266,SUM(מרקובחצי[[#This Row],[23]],V1266)=2),1,"")</f>
        <v/>
      </c>
      <c r="AE1265" t="str">
        <f>IF(AND(מרקובחצי[[#This Row],[CycleNumber]]&lt;$B1266,SUM(מרקובחצי[[#This Row],[23]],W1266)=2),1,"")</f>
        <v/>
      </c>
      <c r="AF1265" t="str">
        <f>IF(AND(מרקובחצי[[#This Row],[CycleNumber]]&lt;$B1266,SUM(מרקובחצי[[#This Row],[31]],O1266)=2),1,"")</f>
        <v/>
      </c>
      <c r="AG1265" t="str">
        <f>IF(AND(מרקובחצי[[#This Row],[CycleNumber]]&lt;$B1266,SUM(מרקובחצי[[#This Row],[31]],P1266)=2),1,"")</f>
        <v/>
      </c>
      <c r="AH1265" t="str">
        <f>IF(AND(מרקובחצי[[#This Row],[CycleNumber]]&lt;$B1266,SUM(מרקובחצי[[#This Row],[31]],Q1266)=2),1,"")</f>
        <v/>
      </c>
      <c r="AI1265" t="str">
        <f>IF(AND(מרקובחצי[[#This Row],[CycleNumber]]&lt;$B1266,SUM(U1265:U1266)=2),1,"")</f>
        <v/>
      </c>
      <c r="AJ1265" t="str">
        <f>IF(AND(מרקובחצי[[#This Row],[CycleNumber]]&lt;$B1266,SUM(מרקובחצי[[#This Row],[32]],O1266)=2),1,"")</f>
        <v/>
      </c>
      <c r="AK1265" t="str">
        <f>IF(AND(מרקובחצי[[#This Row],[CycleNumber]]&lt;$B1266,SUM(מרקובחצי[[#This Row],[32]],P1266)=2),1,"")</f>
        <v/>
      </c>
      <c r="AL1265" t="str">
        <f>IF(AND(מרקובחצי[[#This Row],[CycleNumber]]&lt;$B1266,SUM(מרקובחצי[[#This Row],[32]],Q1266)=2),1,"")</f>
        <v/>
      </c>
      <c r="AM1265" t="str">
        <f>IF(AND(מרקובחצי[[#This Row],[CycleNumber]]&lt;$B1266,SUM(V1265:V1266)=2),1,"")</f>
        <v/>
      </c>
      <c r="AN1265" t="str">
        <f>IF(AND(מרקובחצי[[#This Row],[CycleNumber]]&lt;$B1266,SUM(מרקובחצי[[#This Row],[33]],O1266)=2),1,"")</f>
        <v/>
      </c>
      <c r="AO1265" t="str">
        <f>IF(AND(מרקובחצי[[#This Row],[CycleNumber]]&lt;$B1266,SUM(מרקובחצי[[#This Row],[33]],P1266)=2),1,"")</f>
        <v/>
      </c>
      <c r="AP1265" t="str">
        <f>IF(AND(מרקובחצי[[#This Row],[CycleNumber]]&lt;$B1266,SUM(מרקובחצי[[#This Row],[33]],Q1266)=2),1,"")</f>
        <v/>
      </c>
      <c r="AQ1265" t="str">
        <f>IF(AND(מרקובחצי[[#This Row],[CycleNumber]]&lt;$B1266,SUM(W1265:W1266)=2),1,"")</f>
        <v/>
      </c>
      <c r="AR1265" t="str">
        <f>IF(AND(מרקובחצי[[#This Row],[CycleNumber]]&lt;$B1266,SUM(מרקובחצי[[#This Row],[12]],S1266)=2),1,"")</f>
        <v/>
      </c>
      <c r="AS1265" t="str">
        <f>IF(AND(מרקובחצי[[#This Row],[CycleNumber]]&lt;$B1266,SUM(מרקובחצי[[#This Row],[22]],V1266)=2),1,"")</f>
        <v/>
      </c>
      <c r="AT1265" s="3">
        <f>SUM(מרקובחצי[[#This Row],[11]:[33]])</f>
        <v>0</v>
      </c>
    </row>
    <row r="1266" spans="1:46" hidden="1" x14ac:dyDescent="0.25">
      <c r="A1266" t="s">
        <v>137</v>
      </c>
      <c r="B1266">
        <v>20</v>
      </c>
      <c r="C1266">
        <v>27</v>
      </c>
      <c r="D1266">
        <f>מרקובחצי[[#This Row],[LengthofCycle]]+1</f>
        <v>28</v>
      </c>
      <c r="E1266">
        <f>IF(IFERROR(LOOKUP(מרקובחצי[[#This Row],[ClientID]],קביעויות[הפלגה]),FALSE)=מרקובחצי[[#This Row],[ClientID]],1,"")</f>
        <v>1</v>
      </c>
      <c r="F1266" t="str">
        <f>IF(IFERROR(LOOKUP(מרקובחצי[[#This Row],[ClientID]],סוגחציקבוע[S31]),FALSE)=מרקובחצי[[#This Row],[ClientID]],1,"")</f>
        <v/>
      </c>
      <c r="G1266" t="str">
        <f>IF(IFERROR(LOOKUP(מרקובחצי[[#This Row],[ClientID]],סוגחציקבוע[S32]),FALSE)=מרקובחצי[[#This Row],[ClientID]],1,"")</f>
        <v/>
      </c>
      <c r="H1266" t="str">
        <f>IF(IFERROR(LOOKUP(מרקובחצי[[#This Row],[ClientID]],סוגחציקבוע[S33]),FALSE)=מרקובחצי[[#This Row],[ClientID]],1,"")</f>
        <v/>
      </c>
      <c r="I1266" t="str">
        <f>IF(IFERROR(LOOKUP(מרקובחצי[[#This Row],[ClientID]],סוגחציקבוע[S32&amp;33]),FALSE)=מרקובחצי[[#This Row],[ClientID]],1,"")</f>
        <v/>
      </c>
      <c r="J1266">
        <f>IF(SUM(מרקובחצי[[#This Row],[11]:[13]])=1,מרקובחצי[[#This Row],[עד ועד]],IF(SUM(R1265:T1266)=1,IF(מרקובחצי[[#This Row],[עד ועד]]&lt;J1265,מרקובחצי[[#This Row],[עד ועד]],J1265),J1265))</f>
        <v>30</v>
      </c>
      <c r="K1266">
        <f>IF(SUM(מרקובחצי[[#This Row],[11]:[13]])=1,מרקובחצי[[#This Row],[עד ועד]],IF(SUM(R1265:T1266)=1,IF(מרקובחצי[[#This Row],[עד ועד]]&gt;K1265,מרקובחצי[[#This Row],[עד ועד]],K1265),K1265))</f>
        <v>38</v>
      </c>
      <c r="L1266" t="str">
        <f>IF(AND(SUM(מרקובחצי[[#This Row],[31]:[33]])=1,SUM(U1265:W1265)=0),מרקובחצי[[#This Row],[מקס]]-מרקובחצי[[#This Row],[מינ]],"")</f>
        <v/>
      </c>
      <c r="M126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66" t="str">
        <f t="shared" si="19"/>
        <v/>
      </c>
      <c r="O1266" t="str">
        <f>IF(מרקובחצי[[#This Row],[קבעה הפלגה?]]=1,"",IF(AND(מרקובחצי[[#This Row],[עד ועד]]&lt;29,OR(מרקובחצי[[#This Row],[CycleNumber]]=1,AND(U1265=1,OR(מרקובחצי[[#This Row],[עד ועד]]&lt;J1265,מרקובחצי[[#This Row],[עד ועד]]&gt;K1265)),AND(V1265=1,מרקובחצי[[#This Row],[עד ועד]]&lt;J1265),W1265=1)),1,""))</f>
        <v/>
      </c>
      <c r="P1266" t="str">
        <f>IF(מרקובחצי[[#This Row],[קבעה הפלגה?]]=1,"",IF(AND(מרקובחצי[[#This Row],[עד ועד]]&gt;28,מרקובחצי[[#This Row],[עד ועד]]&lt;32,OR(מרקובחצי[[#This Row],[CycleNumber]]=1,AND(U1265=1),AND(V1265=1,OR(מרקובחצי[[#This Row],[עד ועד]]&lt;J1265,מרקובחצי[[#This Row],[עד ועד]]&gt;K1265)),W1265=1)),1,""))</f>
        <v/>
      </c>
      <c r="Q1266" t="str">
        <f>IF(מרקובחצי[[#This Row],[קבעה הפלגה?]]=1,"",IF(AND(מרקובחצי[[#This Row],[עד ועד]]&gt;31,OR(מרקובחצי[[#This Row],[CycleNumber]]=1,AND(U1265=1),AND(V1265=1,מרקובחצי[[#This Row],[עד ועד]]&gt;K1265),AND(W1265=1,OR(מרקובחצי[[#This Row],[עד ועד]]&gt;K1265,מרקובחצי[[#This Row],[עד ועד]]&lt;J1265)))),1,""))</f>
        <v/>
      </c>
      <c r="R1266" t="str">
        <f>IF(מרקובחצי[[#This Row],[CycleNumber]]&gt;1,IF(AND(O1265=1,מרקובחצי[[#This Row],[עד ועד]]&lt;29),1,""),"")</f>
        <v/>
      </c>
      <c r="S1266" t="str">
        <f>IF(מרקובחצי[[#This Row],[CycleNumber]]&gt;1,IF(OR(AND(O1265=1,מרקובחצי[[#This Row],[עד ועד]]&gt;28),AND(P1265=1),AND(Q1265=1,מרקובחצי[[#This Row],[עד ועד]]&lt;32)),1,""),"")</f>
        <v/>
      </c>
      <c r="T1266" t="str">
        <f>IF(מרקובחצי[[#This Row],[CycleNumber]]&gt;1,IF(AND(Q1265=1,מרקובחצי[[#This Row],[עד ועד]]&gt;31),1,""),"")</f>
        <v/>
      </c>
      <c r="U1266" t="str">
        <f>IF(מרקובחצי[[#This Row],[CycleNumber]]&gt;1,IF(AND(R1265=1,מרקובחצי[[#This Row],[עד ועד]]&lt;29),1,IF(AND(U1265=1,NOT(OR(מרקובחצי[[#This Row],[עד ועד]]&lt;J1265,מרקובחצי[[#This Row],[עד ועד]]&gt;K1265))),1,"")),"")</f>
        <v/>
      </c>
      <c r="V1266" t="str">
        <f>IF(מרקובחצי[[#This Row],[CycleNumber]]&gt;1,IF(AND(SUM(R1265:T1265)=1,מרקובחצי[[#This Row],[עד ועד]]&gt;28,מרקובחצי[[#This Row],[עד ועד]]&lt;32),1,IF(OR(S1265=1,AND(R1265=1,מרקובחצי[[#This Row],[עד ועד]]&gt;28),AND(T1265=1,מרקובחצי[[#This Row],[עד ועד]]&lt;32)),1,IF(AND(V1265=1,NOT(OR(מרקובחצי[[#This Row],[עד ועד]]&lt;J1265,מרקובחצי[[#This Row],[עד ועד]]&gt;K1265))),1,""))),"")</f>
        <v/>
      </c>
      <c r="W1266" t="str">
        <f>IF(מרקובחצי[[#This Row],[CycleNumber]]&gt;1,IF(AND(T1265=1,מרקובחצי[[#This Row],[עד ועד]]&gt;31),1,IF(AND(W1265=1,NOT(OR(מרקובחצי[[#This Row],[עד ועד]]&lt;J1265,מרקובחצי[[#This Row],[עד ועד]]&gt;K1265))),1,"")),"")</f>
        <v/>
      </c>
      <c r="X1266" t="str">
        <f>IF(AND(מרקובחצי[[#This Row],[CycleNumber]]&lt;$B1267,SUM(מרקובחצי[[#This Row],[11]],R1267)=2),1,"")</f>
        <v/>
      </c>
      <c r="Y1266" t="str">
        <f>IF(AND(מרקובחצי[[#This Row],[CycleNumber]]&lt;$B1267,SUM(מרקובחצי[[#This Row],[11]],S1267)=2),1,"")</f>
        <v/>
      </c>
      <c r="Z1266" t="str">
        <f>IF(AND(מרקובחצי[[#This Row],[CycleNumber]]&lt;$B1267,SUM(מרקובחצי[[#This Row],[13]],S1267)=2),1,"")</f>
        <v/>
      </c>
      <c r="AA1266" t="str">
        <f>IF(AND(מרקובחצי[[#This Row],[CycleNumber]]&lt;$B1267,SUM(מרקובחצי[[#This Row],[13]],T1267)=2),1,"")</f>
        <v/>
      </c>
      <c r="AB1266" t="str">
        <f>IF(AND(מרקובחצי[[#This Row],[CycleNumber]]&lt;$B1267,SUM(מרקובחצי[[#This Row],[21]],U1267)=2),1,"")</f>
        <v/>
      </c>
      <c r="AC1266" t="str">
        <f>IF(AND(מרקובחצי[[#This Row],[CycleNumber]]&lt;$B1267,SUM(מרקובחצי[[#This Row],[21]],V1267)=2),1,"")</f>
        <v/>
      </c>
      <c r="AD1266" t="str">
        <f>IF(AND(מרקובחצי[[#This Row],[CycleNumber]]&lt;$B1267,SUM(מרקובחצי[[#This Row],[23]],V1267)=2),1,"")</f>
        <v/>
      </c>
      <c r="AE1266" t="str">
        <f>IF(AND(מרקובחצי[[#This Row],[CycleNumber]]&lt;$B1267,SUM(מרקובחצי[[#This Row],[23]],W1267)=2),1,"")</f>
        <v/>
      </c>
      <c r="AF1266" t="str">
        <f>IF(AND(מרקובחצי[[#This Row],[CycleNumber]]&lt;$B1267,SUM(מרקובחצי[[#This Row],[31]],O1267)=2),1,"")</f>
        <v/>
      </c>
      <c r="AG1266" t="str">
        <f>IF(AND(מרקובחצי[[#This Row],[CycleNumber]]&lt;$B1267,SUM(מרקובחצי[[#This Row],[31]],P1267)=2),1,"")</f>
        <v/>
      </c>
      <c r="AH1266" t="str">
        <f>IF(AND(מרקובחצי[[#This Row],[CycleNumber]]&lt;$B1267,SUM(מרקובחצי[[#This Row],[31]],Q1267)=2),1,"")</f>
        <v/>
      </c>
      <c r="AI1266" t="str">
        <f>IF(AND(מרקובחצי[[#This Row],[CycleNumber]]&lt;$B1267,SUM(U1266:U1267)=2),1,"")</f>
        <v/>
      </c>
      <c r="AJ1266" t="str">
        <f>IF(AND(מרקובחצי[[#This Row],[CycleNumber]]&lt;$B1267,SUM(מרקובחצי[[#This Row],[32]],O1267)=2),1,"")</f>
        <v/>
      </c>
      <c r="AK1266" t="str">
        <f>IF(AND(מרקובחצי[[#This Row],[CycleNumber]]&lt;$B1267,SUM(מרקובחצי[[#This Row],[32]],P1267)=2),1,"")</f>
        <v/>
      </c>
      <c r="AL1266" t="str">
        <f>IF(AND(מרקובחצי[[#This Row],[CycleNumber]]&lt;$B1267,SUM(מרקובחצי[[#This Row],[32]],Q1267)=2),1,"")</f>
        <v/>
      </c>
      <c r="AM1266" t="str">
        <f>IF(AND(מרקובחצי[[#This Row],[CycleNumber]]&lt;$B1267,SUM(V1266:V1267)=2),1,"")</f>
        <v/>
      </c>
      <c r="AN1266" t="str">
        <f>IF(AND(מרקובחצי[[#This Row],[CycleNumber]]&lt;$B1267,SUM(מרקובחצי[[#This Row],[33]],O1267)=2),1,"")</f>
        <v/>
      </c>
      <c r="AO1266" t="str">
        <f>IF(AND(מרקובחצי[[#This Row],[CycleNumber]]&lt;$B1267,SUM(מרקובחצי[[#This Row],[33]],P1267)=2),1,"")</f>
        <v/>
      </c>
      <c r="AP1266" t="str">
        <f>IF(AND(מרקובחצי[[#This Row],[CycleNumber]]&lt;$B1267,SUM(מרקובחצי[[#This Row],[33]],Q1267)=2),1,"")</f>
        <v/>
      </c>
      <c r="AQ1266" t="str">
        <f>IF(AND(מרקובחצי[[#This Row],[CycleNumber]]&lt;$B1267,SUM(W1266:W1267)=2),1,"")</f>
        <v/>
      </c>
      <c r="AR1266" t="str">
        <f>IF(AND(מרקובחצי[[#This Row],[CycleNumber]]&lt;$B1267,SUM(מרקובחצי[[#This Row],[12]],S1267)=2),1,"")</f>
        <v/>
      </c>
      <c r="AS1266" t="str">
        <f>IF(AND(מרקובחצי[[#This Row],[CycleNumber]]&lt;$B1267,SUM(מרקובחצי[[#This Row],[22]],V1267)=2),1,"")</f>
        <v/>
      </c>
      <c r="AT1266" s="3">
        <f>SUM(מרקובחצי[[#This Row],[11]:[33]])</f>
        <v>0</v>
      </c>
    </row>
    <row r="1267" spans="1:46" hidden="1" x14ac:dyDescent="0.25">
      <c r="A1267" t="s">
        <v>137</v>
      </c>
      <c r="B1267">
        <v>21</v>
      </c>
      <c r="C1267">
        <v>26</v>
      </c>
      <c r="D1267">
        <f>מרקובחצי[[#This Row],[LengthofCycle]]+1</f>
        <v>27</v>
      </c>
      <c r="E1267">
        <f>IF(IFERROR(LOOKUP(מרקובחצי[[#This Row],[ClientID]],קביעויות[הפלגה]),FALSE)=מרקובחצי[[#This Row],[ClientID]],1,"")</f>
        <v>1</v>
      </c>
      <c r="F1267" t="str">
        <f>IF(IFERROR(LOOKUP(מרקובחצי[[#This Row],[ClientID]],סוגחציקבוע[S31]),FALSE)=מרקובחצי[[#This Row],[ClientID]],1,"")</f>
        <v/>
      </c>
      <c r="G1267" t="str">
        <f>IF(IFERROR(LOOKUP(מרקובחצי[[#This Row],[ClientID]],סוגחציקבוע[S32]),FALSE)=מרקובחצי[[#This Row],[ClientID]],1,"")</f>
        <v/>
      </c>
      <c r="H1267" t="str">
        <f>IF(IFERROR(LOOKUP(מרקובחצי[[#This Row],[ClientID]],סוגחציקבוע[S33]),FALSE)=מרקובחצי[[#This Row],[ClientID]],1,"")</f>
        <v/>
      </c>
      <c r="I1267" t="str">
        <f>IF(IFERROR(LOOKUP(מרקובחצי[[#This Row],[ClientID]],סוגחציקבוע[S32&amp;33]),FALSE)=מרקובחצי[[#This Row],[ClientID]],1,"")</f>
        <v/>
      </c>
      <c r="J1267">
        <f>IF(SUM(מרקובחצי[[#This Row],[11]:[13]])=1,מרקובחצי[[#This Row],[עד ועד]],IF(SUM(R1266:T1267)=1,IF(מרקובחצי[[#This Row],[עד ועד]]&lt;J1266,מרקובחצי[[#This Row],[עד ועד]],J1266),J1266))</f>
        <v>30</v>
      </c>
      <c r="K1267">
        <f>IF(SUM(מרקובחצי[[#This Row],[11]:[13]])=1,מרקובחצי[[#This Row],[עד ועד]],IF(SUM(R1266:T1267)=1,IF(מרקובחצי[[#This Row],[עד ועד]]&gt;K1266,מרקובחצי[[#This Row],[עד ועד]],K1266),K1266))</f>
        <v>38</v>
      </c>
      <c r="L1267" t="str">
        <f>IF(AND(SUM(מרקובחצי[[#This Row],[31]:[33]])=1,SUM(U1266:W1266)=0),מרקובחצי[[#This Row],[מקס]]-מרקובחצי[[#This Row],[מינ]],"")</f>
        <v/>
      </c>
      <c r="M126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67" t="str">
        <f t="shared" si="19"/>
        <v/>
      </c>
      <c r="O1267" t="str">
        <f>IF(מרקובחצי[[#This Row],[קבעה הפלגה?]]=1,"",IF(AND(מרקובחצי[[#This Row],[עד ועד]]&lt;29,OR(מרקובחצי[[#This Row],[CycleNumber]]=1,AND(U1266=1,OR(מרקובחצי[[#This Row],[עד ועד]]&lt;J1266,מרקובחצי[[#This Row],[עד ועד]]&gt;K1266)),AND(V1266=1,מרקובחצי[[#This Row],[עד ועד]]&lt;J1266),W1266=1)),1,""))</f>
        <v/>
      </c>
      <c r="P1267" t="str">
        <f>IF(מרקובחצי[[#This Row],[קבעה הפלגה?]]=1,"",IF(AND(מרקובחצי[[#This Row],[עד ועד]]&gt;28,מרקובחצי[[#This Row],[עד ועד]]&lt;32,OR(מרקובחצי[[#This Row],[CycleNumber]]=1,AND(U1266=1),AND(V1266=1,OR(מרקובחצי[[#This Row],[עד ועד]]&lt;J1266,מרקובחצי[[#This Row],[עד ועד]]&gt;K1266)),W1266=1)),1,""))</f>
        <v/>
      </c>
      <c r="Q1267" t="str">
        <f>IF(מרקובחצי[[#This Row],[קבעה הפלגה?]]=1,"",IF(AND(מרקובחצי[[#This Row],[עד ועד]]&gt;31,OR(מרקובחצי[[#This Row],[CycleNumber]]=1,AND(U1266=1),AND(V1266=1,מרקובחצי[[#This Row],[עד ועד]]&gt;K1266),AND(W1266=1,OR(מרקובחצי[[#This Row],[עד ועד]]&gt;K1266,מרקובחצי[[#This Row],[עד ועד]]&lt;J1266)))),1,""))</f>
        <v/>
      </c>
      <c r="R1267" t="str">
        <f>IF(מרקובחצי[[#This Row],[CycleNumber]]&gt;1,IF(AND(O1266=1,מרקובחצי[[#This Row],[עד ועד]]&lt;29),1,""),"")</f>
        <v/>
      </c>
      <c r="S1267" t="str">
        <f>IF(מרקובחצי[[#This Row],[CycleNumber]]&gt;1,IF(OR(AND(O1266=1,מרקובחצי[[#This Row],[עד ועד]]&gt;28),AND(P1266=1),AND(Q1266=1,מרקובחצי[[#This Row],[עד ועד]]&lt;32)),1,""),"")</f>
        <v/>
      </c>
      <c r="T1267" t="str">
        <f>IF(מרקובחצי[[#This Row],[CycleNumber]]&gt;1,IF(AND(Q1266=1,מרקובחצי[[#This Row],[עד ועד]]&gt;31),1,""),"")</f>
        <v/>
      </c>
      <c r="U1267" t="str">
        <f>IF(מרקובחצי[[#This Row],[CycleNumber]]&gt;1,IF(AND(R1266=1,מרקובחצי[[#This Row],[עד ועד]]&lt;29),1,IF(AND(U1266=1,NOT(OR(מרקובחצי[[#This Row],[עד ועד]]&lt;J1266,מרקובחצי[[#This Row],[עד ועד]]&gt;K1266))),1,"")),"")</f>
        <v/>
      </c>
      <c r="V1267" t="str">
        <f>IF(מרקובחצי[[#This Row],[CycleNumber]]&gt;1,IF(AND(SUM(R1266:T1266)=1,מרקובחצי[[#This Row],[עד ועד]]&gt;28,מרקובחצי[[#This Row],[עד ועד]]&lt;32),1,IF(OR(S1266=1,AND(R1266=1,מרקובחצי[[#This Row],[עד ועד]]&gt;28),AND(T1266=1,מרקובחצי[[#This Row],[עד ועד]]&lt;32)),1,IF(AND(V1266=1,NOT(OR(מרקובחצי[[#This Row],[עד ועד]]&lt;J1266,מרקובחצי[[#This Row],[עד ועד]]&gt;K1266))),1,""))),"")</f>
        <v/>
      </c>
      <c r="W1267" t="str">
        <f>IF(מרקובחצי[[#This Row],[CycleNumber]]&gt;1,IF(AND(T1266=1,מרקובחצי[[#This Row],[עד ועד]]&gt;31),1,IF(AND(W1266=1,NOT(OR(מרקובחצי[[#This Row],[עד ועד]]&lt;J1266,מרקובחצי[[#This Row],[עד ועד]]&gt;K1266))),1,"")),"")</f>
        <v/>
      </c>
      <c r="X1267" t="str">
        <f>IF(AND(מרקובחצי[[#This Row],[CycleNumber]]&lt;$B1268,SUM(מרקובחצי[[#This Row],[11]],R1268)=2),1,"")</f>
        <v/>
      </c>
      <c r="Y1267" t="str">
        <f>IF(AND(מרקובחצי[[#This Row],[CycleNumber]]&lt;$B1268,SUM(מרקובחצי[[#This Row],[11]],S1268)=2),1,"")</f>
        <v/>
      </c>
      <c r="Z1267" t="str">
        <f>IF(AND(מרקובחצי[[#This Row],[CycleNumber]]&lt;$B1268,SUM(מרקובחצי[[#This Row],[13]],S1268)=2),1,"")</f>
        <v/>
      </c>
      <c r="AA1267" t="str">
        <f>IF(AND(מרקובחצי[[#This Row],[CycleNumber]]&lt;$B1268,SUM(מרקובחצי[[#This Row],[13]],T1268)=2),1,"")</f>
        <v/>
      </c>
      <c r="AB1267" t="str">
        <f>IF(AND(מרקובחצי[[#This Row],[CycleNumber]]&lt;$B1268,SUM(מרקובחצי[[#This Row],[21]],U1268)=2),1,"")</f>
        <v/>
      </c>
      <c r="AC1267" t="str">
        <f>IF(AND(מרקובחצי[[#This Row],[CycleNumber]]&lt;$B1268,SUM(מרקובחצי[[#This Row],[21]],V1268)=2),1,"")</f>
        <v/>
      </c>
      <c r="AD1267" t="str">
        <f>IF(AND(מרקובחצי[[#This Row],[CycleNumber]]&lt;$B1268,SUM(מרקובחצי[[#This Row],[23]],V1268)=2),1,"")</f>
        <v/>
      </c>
      <c r="AE1267" t="str">
        <f>IF(AND(מרקובחצי[[#This Row],[CycleNumber]]&lt;$B1268,SUM(מרקובחצי[[#This Row],[23]],W1268)=2),1,"")</f>
        <v/>
      </c>
      <c r="AF1267" t="str">
        <f>IF(AND(מרקובחצי[[#This Row],[CycleNumber]]&lt;$B1268,SUM(מרקובחצי[[#This Row],[31]],O1268)=2),1,"")</f>
        <v/>
      </c>
      <c r="AG1267" t="str">
        <f>IF(AND(מרקובחצי[[#This Row],[CycleNumber]]&lt;$B1268,SUM(מרקובחצי[[#This Row],[31]],P1268)=2),1,"")</f>
        <v/>
      </c>
      <c r="AH1267" t="str">
        <f>IF(AND(מרקובחצי[[#This Row],[CycleNumber]]&lt;$B1268,SUM(מרקובחצי[[#This Row],[31]],Q1268)=2),1,"")</f>
        <v/>
      </c>
      <c r="AI1267" t="str">
        <f>IF(AND(מרקובחצי[[#This Row],[CycleNumber]]&lt;$B1268,SUM(U1267:U1268)=2),1,"")</f>
        <v/>
      </c>
      <c r="AJ1267" t="str">
        <f>IF(AND(מרקובחצי[[#This Row],[CycleNumber]]&lt;$B1268,SUM(מרקובחצי[[#This Row],[32]],O1268)=2),1,"")</f>
        <v/>
      </c>
      <c r="AK1267" t="str">
        <f>IF(AND(מרקובחצי[[#This Row],[CycleNumber]]&lt;$B1268,SUM(מרקובחצי[[#This Row],[32]],P1268)=2),1,"")</f>
        <v/>
      </c>
      <c r="AL1267" t="str">
        <f>IF(AND(מרקובחצי[[#This Row],[CycleNumber]]&lt;$B1268,SUM(מרקובחצי[[#This Row],[32]],Q1268)=2),1,"")</f>
        <v/>
      </c>
      <c r="AM1267" t="str">
        <f>IF(AND(מרקובחצי[[#This Row],[CycleNumber]]&lt;$B1268,SUM(V1267:V1268)=2),1,"")</f>
        <v/>
      </c>
      <c r="AN1267" t="str">
        <f>IF(AND(מרקובחצי[[#This Row],[CycleNumber]]&lt;$B1268,SUM(מרקובחצי[[#This Row],[33]],O1268)=2),1,"")</f>
        <v/>
      </c>
      <c r="AO1267" t="str">
        <f>IF(AND(מרקובחצי[[#This Row],[CycleNumber]]&lt;$B1268,SUM(מרקובחצי[[#This Row],[33]],P1268)=2),1,"")</f>
        <v/>
      </c>
      <c r="AP1267" t="str">
        <f>IF(AND(מרקובחצי[[#This Row],[CycleNumber]]&lt;$B1268,SUM(מרקובחצי[[#This Row],[33]],Q1268)=2),1,"")</f>
        <v/>
      </c>
      <c r="AQ1267" t="str">
        <f>IF(AND(מרקובחצי[[#This Row],[CycleNumber]]&lt;$B1268,SUM(W1267:W1268)=2),1,"")</f>
        <v/>
      </c>
      <c r="AR1267" t="str">
        <f>IF(AND(מרקובחצי[[#This Row],[CycleNumber]]&lt;$B1268,SUM(מרקובחצי[[#This Row],[12]],S1268)=2),1,"")</f>
        <v/>
      </c>
      <c r="AS1267" t="str">
        <f>IF(AND(מרקובחצי[[#This Row],[CycleNumber]]&lt;$B1268,SUM(מרקובחצי[[#This Row],[22]],V1268)=2),1,"")</f>
        <v/>
      </c>
      <c r="AT1267" s="3">
        <f>SUM(מרקובחצי[[#This Row],[11]:[33]])</f>
        <v>0</v>
      </c>
    </row>
    <row r="1268" spans="1:46" hidden="1" x14ac:dyDescent="0.25">
      <c r="A1268" t="s">
        <v>137</v>
      </c>
      <c r="B1268">
        <v>22</v>
      </c>
      <c r="C1268">
        <v>26</v>
      </c>
      <c r="D1268">
        <f>מרקובחצי[[#This Row],[LengthofCycle]]+1</f>
        <v>27</v>
      </c>
      <c r="E1268">
        <f>IF(IFERROR(LOOKUP(מרקובחצי[[#This Row],[ClientID]],קביעויות[הפלגה]),FALSE)=מרקובחצי[[#This Row],[ClientID]],1,"")</f>
        <v>1</v>
      </c>
      <c r="F1268" t="str">
        <f>IF(IFERROR(LOOKUP(מרקובחצי[[#This Row],[ClientID]],סוגחציקבוע[S31]),FALSE)=מרקובחצי[[#This Row],[ClientID]],1,"")</f>
        <v/>
      </c>
      <c r="G1268" t="str">
        <f>IF(IFERROR(LOOKUP(מרקובחצי[[#This Row],[ClientID]],סוגחציקבוע[S32]),FALSE)=מרקובחצי[[#This Row],[ClientID]],1,"")</f>
        <v/>
      </c>
      <c r="H1268" t="str">
        <f>IF(IFERROR(LOOKUP(מרקובחצי[[#This Row],[ClientID]],סוגחציקבוע[S33]),FALSE)=מרקובחצי[[#This Row],[ClientID]],1,"")</f>
        <v/>
      </c>
      <c r="I1268" t="str">
        <f>IF(IFERROR(LOOKUP(מרקובחצי[[#This Row],[ClientID]],סוגחציקבוע[S32&amp;33]),FALSE)=מרקובחצי[[#This Row],[ClientID]],1,"")</f>
        <v/>
      </c>
      <c r="J1268">
        <f>IF(SUM(מרקובחצי[[#This Row],[11]:[13]])=1,מרקובחצי[[#This Row],[עד ועד]],IF(SUM(R1267:T1268)=1,IF(מרקובחצי[[#This Row],[עד ועד]]&lt;J1267,מרקובחצי[[#This Row],[עד ועד]],J1267),J1267))</f>
        <v>30</v>
      </c>
      <c r="K1268">
        <f>IF(SUM(מרקובחצי[[#This Row],[11]:[13]])=1,מרקובחצי[[#This Row],[עד ועד]],IF(SUM(R1267:T1268)=1,IF(מרקובחצי[[#This Row],[עד ועד]]&gt;K1267,מרקובחצי[[#This Row],[עד ועד]],K1267),K1267))</f>
        <v>38</v>
      </c>
      <c r="L1268" t="str">
        <f>IF(AND(SUM(מרקובחצי[[#This Row],[31]:[33]])=1,SUM(U1267:W1267)=0),מרקובחצי[[#This Row],[מקס]]-מרקובחצי[[#This Row],[מינ]],"")</f>
        <v/>
      </c>
      <c r="M126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68" t="str">
        <f t="shared" si="19"/>
        <v/>
      </c>
      <c r="O1268" t="str">
        <f>IF(מרקובחצי[[#This Row],[קבעה הפלגה?]]=1,"",IF(AND(מרקובחצי[[#This Row],[עד ועד]]&lt;29,OR(מרקובחצי[[#This Row],[CycleNumber]]=1,AND(U1267=1,OR(מרקובחצי[[#This Row],[עד ועד]]&lt;J1267,מרקובחצי[[#This Row],[עד ועד]]&gt;K1267)),AND(V1267=1,מרקובחצי[[#This Row],[עד ועד]]&lt;J1267),W1267=1)),1,""))</f>
        <v/>
      </c>
      <c r="P1268" t="str">
        <f>IF(מרקובחצי[[#This Row],[קבעה הפלגה?]]=1,"",IF(AND(מרקובחצי[[#This Row],[עד ועד]]&gt;28,מרקובחצי[[#This Row],[עד ועד]]&lt;32,OR(מרקובחצי[[#This Row],[CycleNumber]]=1,AND(U1267=1),AND(V1267=1,OR(מרקובחצי[[#This Row],[עד ועד]]&lt;J1267,מרקובחצי[[#This Row],[עד ועד]]&gt;K1267)),W1267=1)),1,""))</f>
        <v/>
      </c>
      <c r="Q1268" t="str">
        <f>IF(מרקובחצי[[#This Row],[קבעה הפלגה?]]=1,"",IF(AND(מרקובחצי[[#This Row],[עד ועד]]&gt;31,OR(מרקובחצי[[#This Row],[CycleNumber]]=1,AND(U1267=1),AND(V1267=1,מרקובחצי[[#This Row],[עד ועד]]&gt;K1267),AND(W1267=1,OR(מרקובחצי[[#This Row],[עד ועד]]&gt;K1267,מרקובחצי[[#This Row],[עד ועד]]&lt;J1267)))),1,""))</f>
        <v/>
      </c>
      <c r="R1268" t="str">
        <f>IF(מרקובחצי[[#This Row],[CycleNumber]]&gt;1,IF(AND(O1267=1,מרקובחצי[[#This Row],[עד ועד]]&lt;29),1,""),"")</f>
        <v/>
      </c>
      <c r="S1268" t="str">
        <f>IF(מרקובחצי[[#This Row],[CycleNumber]]&gt;1,IF(OR(AND(O1267=1,מרקובחצי[[#This Row],[עד ועד]]&gt;28),AND(P1267=1),AND(Q1267=1,מרקובחצי[[#This Row],[עד ועד]]&lt;32)),1,""),"")</f>
        <v/>
      </c>
      <c r="T1268" t="str">
        <f>IF(מרקובחצי[[#This Row],[CycleNumber]]&gt;1,IF(AND(Q1267=1,מרקובחצי[[#This Row],[עד ועד]]&gt;31),1,""),"")</f>
        <v/>
      </c>
      <c r="U1268" t="str">
        <f>IF(מרקובחצי[[#This Row],[CycleNumber]]&gt;1,IF(AND(R1267=1,מרקובחצי[[#This Row],[עד ועד]]&lt;29),1,IF(AND(U1267=1,NOT(OR(מרקובחצי[[#This Row],[עד ועד]]&lt;J1267,מרקובחצי[[#This Row],[עד ועד]]&gt;K1267))),1,"")),"")</f>
        <v/>
      </c>
      <c r="V1268" t="str">
        <f>IF(מרקובחצי[[#This Row],[CycleNumber]]&gt;1,IF(AND(SUM(R1267:T1267)=1,מרקובחצי[[#This Row],[עד ועד]]&gt;28,מרקובחצי[[#This Row],[עד ועד]]&lt;32),1,IF(OR(S1267=1,AND(R1267=1,מרקובחצי[[#This Row],[עד ועד]]&gt;28),AND(T1267=1,מרקובחצי[[#This Row],[עד ועד]]&lt;32)),1,IF(AND(V1267=1,NOT(OR(מרקובחצי[[#This Row],[עד ועד]]&lt;J1267,מרקובחצי[[#This Row],[עד ועד]]&gt;K1267))),1,""))),"")</f>
        <v/>
      </c>
      <c r="W1268" t="str">
        <f>IF(מרקובחצי[[#This Row],[CycleNumber]]&gt;1,IF(AND(T1267=1,מרקובחצי[[#This Row],[עד ועד]]&gt;31),1,IF(AND(W1267=1,NOT(OR(מרקובחצי[[#This Row],[עד ועד]]&lt;J1267,מרקובחצי[[#This Row],[עד ועד]]&gt;K1267))),1,"")),"")</f>
        <v/>
      </c>
      <c r="X1268" t="str">
        <f>IF(AND(מרקובחצי[[#This Row],[CycleNumber]]&lt;$B1269,SUM(מרקובחצי[[#This Row],[11]],R1269)=2),1,"")</f>
        <v/>
      </c>
      <c r="Y1268" t="str">
        <f>IF(AND(מרקובחצי[[#This Row],[CycleNumber]]&lt;$B1269,SUM(מרקובחצי[[#This Row],[11]],S1269)=2),1,"")</f>
        <v/>
      </c>
      <c r="Z1268" t="str">
        <f>IF(AND(מרקובחצי[[#This Row],[CycleNumber]]&lt;$B1269,SUM(מרקובחצי[[#This Row],[13]],S1269)=2),1,"")</f>
        <v/>
      </c>
      <c r="AA1268" t="str">
        <f>IF(AND(מרקובחצי[[#This Row],[CycleNumber]]&lt;$B1269,SUM(מרקובחצי[[#This Row],[13]],T1269)=2),1,"")</f>
        <v/>
      </c>
      <c r="AB1268" t="str">
        <f>IF(AND(מרקובחצי[[#This Row],[CycleNumber]]&lt;$B1269,SUM(מרקובחצי[[#This Row],[21]],U1269)=2),1,"")</f>
        <v/>
      </c>
      <c r="AC1268" t="str">
        <f>IF(AND(מרקובחצי[[#This Row],[CycleNumber]]&lt;$B1269,SUM(מרקובחצי[[#This Row],[21]],V1269)=2),1,"")</f>
        <v/>
      </c>
      <c r="AD1268" t="str">
        <f>IF(AND(מרקובחצי[[#This Row],[CycleNumber]]&lt;$B1269,SUM(מרקובחצי[[#This Row],[23]],V1269)=2),1,"")</f>
        <v/>
      </c>
      <c r="AE1268" t="str">
        <f>IF(AND(מרקובחצי[[#This Row],[CycleNumber]]&lt;$B1269,SUM(מרקובחצי[[#This Row],[23]],W1269)=2),1,"")</f>
        <v/>
      </c>
      <c r="AF1268" t="str">
        <f>IF(AND(מרקובחצי[[#This Row],[CycleNumber]]&lt;$B1269,SUM(מרקובחצי[[#This Row],[31]],O1269)=2),1,"")</f>
        <v/>
      </c>
      <c r="AG1268" t="str">
        <f>IF(AND(מרקובחצי[[#This Row],[CycleNumber]]&lt;$B1269,SUM(מרקובחצי[[#This Row],[31]],P1269)=2),1,"")</f>
        <v/>
      </c>
      <c r="AH1268" t="str">
        <f>IF(AND(מרקובחצי[[#This Row],[CycleNumber]]&lt;$B1269,SUM(מרקובחצי[[#This Row],[31]],Q1269)=2),1,"")</f>
        <v/>
      </c>
      <c r="AI1268" t="str">
        <f>IF(AND(מרקובחצי[[#This Row],[CycleNumber]]&lt;$B1269,SUM(U1268:U1269)=2),1,"")</f>
        <v/>
      </c>
      <c r="AJ1268" t="str">
        <f>IF(AND(מרקובחצי[[#This Row],[CycleNumber]]&lt;$B1269,SUM(מרקובחצי[[#This Row],[32]],O1269)=2),1,"")</f>
        <v/>
      </c>
      <c r="AK1268" t="str">
        <f>IF(AND(מרקובחצי[[#This Row],[CycleNumber]]&lt;$B1269,SUM(מרקובחצי[[#This Row],[32]],P1269)=2),1,"")</f>
        <v/>
      </c>
      <c r="AL1268" t="str">
        <f>IF(AND(מרקובחצי[[#This Row],[CycleNumber]]&lt;$B1269,SUM(מרקובחצי[[#This Row],[32]],Q1269)=2),1,"")</f>
        <v/>
      </c>
      <c r="AM1268" t="str">
        <f>IF(AND(מרקובחצי[[#This Row],[CycleNumber]]&lt;$B1269,SUM(V1268:V1269)=2),1,"")</f>
        <v/>
      </c>
      <c r="AN1268" t="str">
        <f>IF(AND(מרקובחצי[[#This Row],[CycleNumber]]&lt;$B1269,SUM(מרקובחצי[[#This Row],[33]],O1269)=2),1,"")</f>
        <v/>
      </c>
      <c r="AO1268" t="str">
        <f>IF(AND(מרקובחצי[[#This Row],[CycleNumber]]&lt;$B1269,SUM(מרקובחצי[[#This Row],[33]],P1269)=2),1,"")</f>
        <v/>
      </c>
      <c r="AP1268" t="str">
        <f>IF(AND(מרקובחצי[[#This Row],[CycleNumber]]&lt;$B1269,SUM(מרקובחצי[[#This Row],[33]],Q1269)=2),1,"")</f>
        <v/>
      </c>
      <c r="AQ1268" t="str">
        <f>IF(AND(מרקובחצי[[#This Row],[CycleNumber]]&lt;$B1269,SUM(W1268:W1269)=2),1,"")</f>
        <v/>
      </c>
      <c r="AR1268" t="str">
        <f>IF(AND(מרקובחצי[[#This Row],[CycleNumber]]&lt;$B1269,SUM(מרקובחצי[[#This Row],[12]],S1269)=2),1,"")</f>
        <v/>
      </c>
      <c r="AS1268" t="str">
        <f>IF(AND(מרקובחצי[[#This Row],[CycleNumber]]&lt;$B1269,SUM(מרקובחצי[[#This Row],[22]],V1269)=2),1,"")</f>
        <v/>
      </c>
      <c r="AT1268" s="3">
        <f>SUM(מרקובחצי[[#This Row],[11]:[33]])</f>
        <v>0</v>
      </c>
    </row>
    <row r="1269" spans="1:46" hidden="1" x14ac:dyDescent="0.25">
      <c r="A1269" t="s">
        <v>137</v>
      </c>
      <c r="B1269">
        <v>23</v>
      </c>
      <c r="C1269">
        <v>27</v>
      </c>
      <c r="D1269">
        <f>מרקובחצי[[#This Row],[LengthofCycle]]+1</f>
        <v>28</v>
      </c>
      <c r="E1269">
        <f>IF(IFERROR(LOOKUP(מרקובחצי[[#This Row],[ClientID]],קביעויות[הפלגה]),FALSE)=מרקובחצי[[#This Row],[ClientID]],1,"")</f>
        <v>1</v>
      </c>
      <c r="F1269" t="str">
        <f>IF(IFERROR(LOOKUP(מרקובחצי[[#This Row],[ClientID]],סוגחציקבוע[S31]),FALSE)=מרקובחצי[[#This Row],[ClientID]],1,"")</f>
        <v/>
      </c>
      <c r="G1269" t="str">
        <f>IF(IFERROR(LOOKUP(מרקובחצי[[#This Row],[ClientID]],סוגחציקבוע[S32]),FALSE)=מרקובחצי[[#This Row],[ClientID]],1,"")</f>
        <v/>
      </c>
      <c r="H1269" t="str">
        <f>IF(IFERROR(LOOKUP(מרקובחצי[[#This Row],[ClientID]],סוגחציקבוע[S33]),FALSE)=מרקובחצי[[#This Row],[ClientID]],1,"")</f>
        <v/>
      </c>
      <c r="I1269" t="str">
        <f>IF(IFERROR(LOOKUP(מרקובחצי[[#This Row],[ClientID]],סוגחציקבוע[S32&amp;33]),FALSE)=מרקובחצי[[#This Row],[ClientID]],1,"")</f>
        <v/>
      </c>
      <c r="J1269">
        <f>IF(SUM(מרקובחצי[[#This Row],[11]:[13]])=1,מרקובחצי[[#This Row],[עד ועד]],IF(SUM(R1268:T1269)=1,IF(מרקובחצי[[#This Row],[עד ועד]]&lt;J1268,מרקובחצי[[#This Row],[עד ועד]],J1268),J1268))</f>
        <v>30</v>
      </c>
      <c r="K1269">
        <f>IF(SUM(מרקובחצי[[#This Row],[11]:[13]])=1,מרקובחצי[[#This Row],[עד ועד]],IF(SUM(R1268:T1269)=1,IF(מרקובחצי[[#This Row],[עד ועד]]&gt;K1268,מרקובחצי[[#This Row],[עד ועד]],K1268),K1268))</f>
        <v>38</v>
      </c>
      <c r="L1269" t="str">
        <f>IF(AND(SUM(מרקובחצי[[#This Row],[31]:[33]])=1,SUM(U1268:W1268)=0),מרקובחצי[[#This Row],[מקס]]-מרקובחצי[[#This Row],[מינ]],"")</f>
        <v/>
      </c>
      <c r="M126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69" t="str">
        <f t="shared" si="19"/>
        <v/>
      </c>
      <c r="O1269" t="str">
        <f>IF(מרקובחצי[[#This Row],[קבעה הפלגה?]]=1,"",IF(AND(מרקובחצי[[#This Row],[עד ועד]]&lt;29,OR(מרקובחצי[[#This Row],[CycleNumber]]=1,AND(U1268=1,OR(מרקובחצי[[#This Row],[עד ועד]]&lt;J1268,מרקובחצי[[#This Row],[עד ועד]]&gt;K1268)),AND(V1268=1,מרקובחצי[[#This Row],[עד ועד]]&lt;J1268),W1268=1)),1,""))</f>
        <v/>
      </c>
      <c r="P1269" t="str">
        <f>IF(מרקובחצי[[#This Row],[קבעה הפלגה?]]=1,"",IF(AND(מרקובחצי[[#This Row],[עד ועד]]&gt;28,מרקובחצי[[#This Row],[עד ועד]]&lt;32,OR(מרקובחצי[[#This Row],[CycleNumber]]=1,AND(U1268=1),AND(V1268=1,OR(מרקובחצי[[#This Row],[עד ועד]]&lt;J1268,מרקובחצי[[#This Row],[עד ועד]]&gt;K1268)),W1268=1)),1,""))</f>
        <v/>
      </c>
      <c r="Q1269" t="str">
        <f>IF(מרקובחצי[[#This Row],[קבעה הפלגה?]]=1,"",IF(AND(מרקובחצי[[#This Row],[עד ועד]]&gt;31,OR(מרקובחצי[[#This Row],[CycleNumber]]=1,AND(U1268=1),AND(V1268=1,מרקובחצי[[#This Row],[עד ועד]]&gt;K1268),AND(W1268=1,OR(מרקובחצי[[#This Row],[עד ועד]]&gt;K1268,מרקובחצי[[#This Row],[עד ועד]]&lt;J1268)))),1,""))</f>
        <v/>
      </c>
      <c r="R1269" t="str">
        <f>IF(מרקובחצי[[#This Row],[CycleNumber]]&gt;1,IF(AND(O1268=1,מרקובחצי[[#This Row],[עד ועד]]&lt;29),1,""),"")</f>
        <v/>
      </c>
      <c r="S1269" t="str">
        <f>IF(מרקובחצי[[#This Row],[CycleNumber]]&gt;1,IF(OR(AND(O1268=1,מרקובחצי[[#This Row],[עד ועד]]&gt;28),AND(P1268=1),AND(Q1268=1,מרקובחצי[[#This Row],[עד ועד]]&lt;32)),1,""),"")</f>
        <v/>
      </c>
      <c r="T1269" t="str">
        <f>IF(מרקובחצי[[#This Row],[CycleNumber]]&gt;1,IF(AND(Q1268=1,מרקובחצי[[#This Row],[עד ועד]]&gt;31),1,""),"")</f>
        <v/>
      </c>
      <c r="U1269" t="str">
        <f>IF(מרקובחצי[[#This Row],[CycleNumber]]&gt;1,IF(AND(R1268=1,מרקובחצי[[#This Row],[עד ועד]]&lt;29),1,IF(AND(U1268=1,NOT(OR(מרקובחצי[[#This Row],[עד ועד]]&lt;J1268,מרקובחצי[[#This Row],[עד ועד]]&gt;K1268))),1,"")),"")</f>
        <v/>
      </c>
      <c r="V1269" t="str">
        <f>IF(מרקובחצי[[#This Row],[CycleNumber]]&gt;1,IF(AND(SUM(R1268:T1268)=1,מרקובחצי[[#This Row],[עד ועד]]&gt;28,מרקובחצי[[#This Row],[עד ועד]]&lt;32),1,IF(OR(S1268=1,AND(R1268=1,מרקובחצי[[#This Row],[עד ועד]]&gt;28),AND(T1268=1,מרקובחצי[[#This Row],[עד ועד]]&lt;32)),1,IF(AND(V1268=1,NOT(OR(מרקובחצי[[#This Row],[עד ועד]]&lt;J1268,מרקובחצי[[#This Row],[עד ועד]]&gt;K1268))),1,""))),"")</f>
        <v/>
      </c>
      <c r="W1269" t="str">
        <f>IF(מרקובחצי[[#This Row],[CycleNumber]]&gt;1,IF(AND(T1268=1,מרקובחצי[[#This Row],[עד ועד]]&gt;31),1,IF(AND(W1268=1,NOT(OR(מרקובחצי[[#This Row],[עד ועד]]&lt;J1268,מרקובחצי[[#This Row],[עד ועד]]&gt;K1268))),1,"")),"")</f>
        <v/>
      </c>
      <c r="X1269" t="str">
        <f>IF(AND(מרקובחצי[[#This Row],[CycleNumber]]&lt;$B1270,SUM(מרקובחצי[[#This Row],[11]],R1270)=2),1,"")</f>
        <v/>
      </c>
      <c r="Y1269" t="str">
        <f>IF(AND(מרקובחצי[[#This Row],[CycleNumber]]&lt;$B1270,SUM(מרקובחצי[[#This Row],[11]],S1270)=2),1,"")</f>
        <v/>
      </c>
      <c r="Z1269" t="str">
        <f>IF(AND(מרקובחצי[[#This Row],[CycleNumber]]&lt;$B1270,SUM(מרקובחצי[[#This Row],[13]],S1270)=2),1,"")</f>
        <v/>
      </c>
      <c r="AA1269" t="str">
        <f>IF(AND(מרקובחצי[[#This Row],[CycleNumber]]&lt;$B1270,SUM(מרקובחצי[[#This Row],[13]],T1270)=2),1,"")</f>
        <v/>
      </c>
      <c r="AB1269" t="str">
        <f>IF(AND(מרקובחצי[[#This Row],[CycleNumber]]&lt;$B1270,SUM(מרקובחצי[[#This Row],[21]],U1270)=2),1,"")</f>
        <v/>
      </c>
      <c r="AC1269" t="str">
        <f>IF(AND(מרקובחצי[[#This Row],[CycleNumber]]&lt;$B1270,SUM(מרקובחצי[[#This Row],[21]],V1270)=2),1,"")</f>
        <v/>
      </c>
      <c r="AD1269" t="str">
        <f>IF(AND(מרקובחצי[[#This Row],[CycleNumber]]&lt;$B1270,SUM(מרקובחצי[[#This Row],[23]],V1270)=2),1,"")</f>
        <v/>
      </c>
      <c r="AE1269" t="str">
        <f>IF(AND(מרקובחצי[[#This Row],[CycleNumber]]&lt;$B1270,SUM(מרקובחצי[[#This Row],[23]],W1270)=2),1,"")</f>
        <v/>
      </c>
      <c r="AF1269" t="str">
        <f>IF(AND(מרקובחצי[[#This Row],[CycleNumber]]&lt;$B1270,SUM(מרקובחצי[[#This Row],[31]],O1270)=2),1,"")</f>
        <v/>
      </c>
      <c r="AG1269" t="str">
        <f>IF(AND(מרקובחצי[[#This Row],[CycleNumber]]&lt;$B1270,SUM(מרקובחצי[[#This Row],[31]],P1270)=2),1,"")</f>
        <v/>
      </c>
      <c r="AH1269" t="str">
        <f>IF(AND(מרקובחצי[[#This Row],[CycleNumber]]&lt;$B1270,SUM(מרקובחצי[[#This Row],[31]],Q1270)=2),1,"")</f>
        <v/>
      </c>
      <c r="AI1269" t="str">
        <f>IF(AND(מרקובחצי[[#This Row],[CycleNumber]]&lt;$B1270,SUM(U1269:U1270)=2),1,"")</f>
        <v/>
      </c>
      <c r="AJ1269" t="str">
        <f>IF(AND(מרקובחצי[[#This Row],[CycleNumber]]&lt;$B1270,SUM(מרקובחצי[[#This Row],[32]],O1270)=2),1,"")</f>
        <v/>
      </c>
      <c r="AK1269" t="str">
        <f>IF(AND(מרקובחצי[[#This Row],[CycleNumber]]&lt;$B1270,SUM(מרקובחצי[[#This Row],[32]],P1270)=2),1,"")</f>
        <v/>
      </c>
      <c r="AL1269" t="str">
        <f>IF(AND(מרקובחצי[[#This Row],[CycleNumber]]&lt;$B1270,SUM(מרקובחצי[[#This Row],[32]],Q1270)=2),1,"")</f>
        <v/>
      </c>
      <c r="AM1269" t="str">
        <f>IF(AND(מרקובחצי[[#This Row],[CycleNumber]]&lt;$B1270,SUM(V1269:V1270)=2),1,"")</f>
        <v/>
      </c>
      <c r="AN1269" t="str">
        <f>IF(AND(מרקובחצי[[#This Row],[CycleNumber]]&lt;$B1270,SUM(מרקובחצי[[#This Row],[33]],O1270)=2),1,"")</f>
        <v/>
      </c>
      <c r="AO1269" t="str">
        <f>IF(AND(מרקובחצי[[#This Row],[CycleNumber]]&lt;$B1270,SUM(מרקובחצי[[#This Row],[33]],P1270)=2),1,"")</f>
        <v/>
      </c>
      <c r="AP1269" t="str">
        <f>IF(AND(מרקובחצי[[#This Row],[CycleNumber]]&lt;$B1270,SUM(מרקובחצי[[#This Row],[33]],Q1270)=2),1,"")</f>
        <v/>
      </c>
      <c r="AQ1269" t="str">
        <f>IF(AND(מרקובחצי[[#This Row],[CycleNumber]]&lt;$B1270,SUM(W1269:W1270)=2),1,"")</f>
        <v/>
      </c>
      <c r="AR1269" t="str">
        <f>IF(AND(מרקובחצי[[#This Row],[CycleNumber]]&lt;$B1270,SUM(מרקובחצי[[#This Row],[12]],S1270)=2),1,"")</f>
        <v/>
      </c>
      <c r="AS1269" t="str">
        <f>IF(AND(מרקובחצי[[#This Row],[CycleNumber]]&lt;$B1270,SUM(מרקובחצי[[#This Row],[22]],V1270)=2),1,"")</f>
        <v/>
      </c>
      <c r="AT1269" s="3">
        <f>SUM(מרקובחצי[[#This Row],[11]:[33]])</f>
        <v>0</v>
      </c>
    </row>
    <row r="1270" spans="1:46" hidden="1" x14ac:dyDescent="0.25">
      <c r="A1270" t="s">
        <v>137</v>
      </c>
      <c r="B1270">
        <v>24</v>
      </c>
      <c r="C1270">
        <v>27</v>
      </c>
      <c r="D1270">
        <f>מרקובחצי[[#This Row],[LengthofCycle]]+1</f>
        <v>28</v>
      </c>
      <c r="E1270">
        <f>IF(IFERROR(LOOKUP(מרקובחצי[[#This Row],[ClientID]],קביעויות[הפלגה]),FALSE)=מרקובחצי[[#This Row],[ClientID]],1,"")</f>
        <v>1</v>
      </c>
      <c r="F1270" t="str">
        <f>IF(IFERROR(LOOKUP(מרקובחצי[[#This Row],[ClientID]],סוגחציקבוע[S31]),FALSE)=מרקובחצי[[#This Row],[ClientID]],1,"")</f>
        <v/>
      </c>
      <c r="G1270" t="str">
        <f>IF(IFERROR(LOOKUP(מרקובחצי[[#This Row],[ClientID]],סוגחציקבוע[S32]),FALSE)=מרקובחצי[[#This Row],[ClientID]],1,"")</f>
        <v/>
      </c>
      <c r="H1270" t="str">
        <f>IF(IFERROR(LOOKUP(מרקובחצי[[#This Row],[ClientID]],סוגחציקבוע[S33]),FALSE)=מרקובחצי[[#This Row],[ClientID]],1,"")</f>
        <v/>
      </c>
      <c r="I1270" t="str">
        <f>IF(IFERROR(LOOKUP(מרקובחצי[[#This Row],[ClientID]],סוגחציקבוע[S32&amp;33]),FALSE)=מרקובחצי[[#This Row],[ClientID]],1,"")</f>
        <v/>
      </c>
      <c r="J1270">
        <f>IF(SUM(מרקובחצי[[#This Row],[11]:[13]])=1,מרקובחצי[[#This Row],[עד ועד]],IF(SUM(R1269:T1270)=1,IF(מרקובחצי[[#This Row],[עד ועד]]&lt;J1269,מרקובחצי[[#This Row],[עד ועד]],J1269),J1269))</f>
        <v>30</v>
      </c>
      <c r="K1270">
        <f>IF(SUM(מרקובחצי[[#This Row],[11]:[13]])=1,מרקובחצי[[#This Row],[עד ועד]],IF(SUM(R1269:T1270)=1,IF(מרקובחצי[[#This Row],[עד ועד]]&gt;K1269,מרקובחצי[[#This Row],[עד ועד]],K1269),K1269))</f>
        <v>38</v>
      </c>
      <c r="L1270" t="str">
        <f>IF(AND(SUM(מרקובחצי[[#This Row],[31]:[33]])=1,SUM(U1269:W1269)=0),מרקובחצי[[#This Row],[מקס]]-מרקובחצי[[#This Row],[מינ]],"")</f>
        <v/>
      </c>
      <c r="M127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70" t="str">
        <f t="shared" si="19"/>
        <v/>
      </c>
      <c r="O1270" t="str">
        <f>IF(מרקובחצי[[#This Row],[קבעה הפלגה?]]=1,"",IF(AND(מרקובחצי[[#This Row],[עד ועד]]&lt;29,OR(מרקובחצי[[#This Row],[CycleNumber]]=1,AND(U1269=1,OR(מרקובחצי[[#This Row],[עד ועד]]&lt;J1269,מרקובחצי[[#This Row],[עד ועד]]&gt;K1269)),AND(V1269=1,מרקובחצי[[#This Row],[עד ועד]]&lt;J1269),W1269=1)),1,""))</f>
        <v/>
      </c>
      <c r="P1270" t="str">
        <f>IF(מרקובחצי[[#This Row],[קבעה הפלגה?]]=1,"",IF(AND(מרקובחצי[[#This Row],[עד ועד]]&gt;28,מרקובחצי[[#This Row],[עד ועד]]&lt;32,OR(מרקובחצי[[#This Row],[CycleNumber]]=1,AND(U1269=1),AND(V1269=1,OR(מרקובחצי[[#This Row],[עד ועד]]&lt;J1269,מרקובחצי[[#This Row],[עד ועד]]&gt;K1269)),W1269=1)),1,""))</f>
        <v/>
      </c>
      <c r="Q1270" t="str">
        <f>IF(מרקובחצי[[#This Row],[קבעה הפלגה?]]=1,"",IF(AND(מרקובחצי[[#This Row],[עד ועד]]&gt;31,OR(מרקובחצי[[#This Row],[CycleNumber]]=1,AND(U1269=1),AND(V1269=1,מרקובחצי[[#This Row],[עד ועד]]&gt;K1269),AND(W1269=1,OR(מרקובחצי[[#This Row],[עד ועד]]&gt;K1269,מרקובחצי[[#This Row],[עד ועד]]&lt;J1269)))),1,""))</f>
        <v/>
      </c>
      <c r="R1270" t="str">
        <f>IF(מרקובחצי[[#This Row],[CycleNumber]]&gt;1,IF(AND(O1269=1,מרקובחצי[[#This Row],[עד ועד]]&lt;29),1,""),"")</f>
        <v/>
      </c>
      <c r="S1270" t="str">
        <f>IF(מרקובחצי[[#This Row],[CycleNumber]]&gt;1,IF(OR(AND(O1269=1,מרקובחצי[[#This Row],[עד ועד]]&gt;28),AND(P1269=1),AND(Q1269=1,מרקובחצי[[#This Row],[עד ועד]]&lt;32)),1,""),"")</f>
        <v/>
      </c>
      <c r="T1270" t="str">
        <f>IF(מרקובחצי[[#This Row],[CycleNumber]]&gt;1,IF(AND(Q1269=1,מרקובחצי[[#This Row],[עד ועד]]&gt;31),1,""),"")</f>
        <v/>
      </c>
      <c r="U1270" t="str">
        <f>IF(מרקובחצי[[#This Row],[CycleNumber]]&gt;1,IF(AND(R1269=1,מרקובחצי[[#This Row],[עד ועד]]&lt;29),1,IF(AND(U1269=1,NOT(OR(מרקובחצי[[#This Row],[עד ועד]]&lt;J1269,מרקובחצי[[#This Row],[עד ועד]]&gt;K1269))),1,"")),"")</f>
        <v/>
      </c>
      <c r="V1270" t="str">
        <f>IF(מרקובחצי[[#This Row],[CycleNumber]]&gt;1,IF(AND(SUM(R1269:T1269)=1,מרקובחצי[[#This Row],[עד ועד]]&gt;28,מרקובחצי[[#This Row],[עד ועד]]&lt;32),1,IF(OR(S1269=1,AND(R1269=1,מרקובחצי[[#This Row],[עד ועד]]&gt;28),AND(T1269=1,מרקובחצי[[#This Row],[עד ועד]]&lt;32)),1,IF(AND(V1269=1,NOT(OR(מרקובחצי[[#This Row],[עד ועד]]&lt;J1269,מרקובחצי[[#This Row],[עד ועד]]&gt;K1269))),1,""))),"")</f>
        <v/>
      </c>
      <c r="W1270" t="str">
        <f>IF(מרקובחצי[[#This Row],[CycleNumber]]&gt;1,IF(AND(T1269=1,מרקובחצי[[#This Row],[עד ועד]]&gt;31),1,IF(AND(W1269=1,NOT(OR(מרקובחצי[[#This Row],[עד ועד]]&lt;J1269,מרקובחצי[[#This Row],[עד ועד]]&gt;K1269))),1,"")),"")</f>
        <v/>
      </c>
      <c r="X1270" t="str">
        <f>IF(AND(מרקובחצי[[#This Row],[CycleNumber]]&lt;$B1271,SUM(מרקובחצי[[#This Row],[11]],R1271)=2),1,"")</f>
        <v/>
      </c>
      <c r="Y1270" t="str">
        <f>IF(AND(מרקובחצי[[#This Row],[CycleNumber]]&lt;$B1271,SUM(מרקובחצי[[#This Row],[11]],S1271)=2),1,"")</f>
        <v/>
      </c>
      <c r="Z1270" t="str">
        <f>IF(AND(מרקובחצי[[#This Row],[CycleNumber]]&lt;$B1271,SUM(מרקובחצי[[#This Row],[13]],S1271)=2),1,"")</f>
        <v/>
      </c>
      <c r="AA1270" t="str">
        <f>IF(AND(מרקובחצי[[#This Row],[CycleNumber]]&lt;$B1271,SUM(מרקובחצי[[#This Row],[13]],T1271)=2),1,"")</f>
        <v/>
      </c>
      <c r="AB1270" t="str">
        <f>IF(AND(מרקובחצי[[#This Row],[CycleNumber]]&lt;$B1271,SUM(מרקובחצי[[#This Row],[21]],U1271)=2),1,"")</f>
        <v/>
      </c>
      <c r="AC1270" t="str">
        <f>IF(AND(מרקובחצי[[#This Row],[CycleNumber]]&lt;$B1271,SUM(מרקובחצי[[#This Row],[21]],V1271)=2),1,"")</f>
        <v/>
      </c>
      <c r="AD1270" t="str">
        <f>IF(AND(מרקובחצי[[#This Row],[CycleNumber]]&lt;$B1271,SUM(מרקובחצי[[#This Row],[23]],V1271)=2),1,"")</f>
        <v/>
      </c>
      <c r="AE1270" t="str">
        <f>IF(AND(מרקובחצי[[#This Row],[CycleNumber]]&lt;$B1271,SUM(מרקובחצי[[#This Row],[23]],W1271)=2),1,"")</f>
        <v/>
      </c>
      <c r="AF1270" t="str">
        <f>IF(AND(מרקובחצי[[#This Row],[CycleNumber]]&lt;$B1271,SUM(מרקובחצי[[#This Row],[31]],O1271)=2),1,"")</f>
        <v/>
      </c>
      <c r="AG1270" t="str">
        <f>IF(AND(מרקובחצי[[#This Row],[CycleNumber]]&lt;$B1271,SUM(מרקובחצי[[#This Row],[31]],P1271)=2),1,"")</f>
        <v/>
      </c>
      <c r="AH1270" t="str">
        <f>IF(AND(מרקובחצי[[#This Row],[CycleNumber]]&lt;$B1271,SUM(מרקובחצי[[#This Row],[31]],Q1271)=2),1,"")</f>
        <v/>
      </c>
      <c r="AI1270" t="str">
        <f>IF(AND(מרקובחצי[[#This Row],[CycleNumber]]&lt;$B1271,SUM(U1270:U1271)=2),1,"")</f>
        <v/>
      </c>
      <c r="AJ1270" t="str">
        <f>IF(AND(מרקובחצי[[#This Row],[CycleNumber]]&lt;$B1271,SUM(מרקובחצי[[#This Row],[32]],O1271)=2),1,"")</f>
        <v/>
      </c>
      <c r="AK1270" t="str">
        <f>IF(AND(מרקובחצי[[#This Row],[CycleNumber]]&lt;$B1271,SUM(מרקובחצי[[#This Row],[32]],P1271)=2),1,"")</f>
        <v/>
      </c>
      <c r="AL1270" t="str">
        <f>IF(AND(מרקובחצי[[#This Row],[CycleNumber]]&lt;$B1271,SUM(מרקובחצי[[#This Row],[32]],Q1271)=2),1,"")</f>
        <v/>
      </c>
      <c r="AM1270" t="str">
        <f>IF(AND(מרקובחצי[[#This Row],[CycleNumber]]&lt;$B1271,SUM(V1270:V1271)=2),1,"")</f>
        <v/>
      </c>
      <c r="AN1270" t="str">
        <f>IF(AND(מרקובחצי[[#This Row],[CycleNumber]]&lt;$B1271,SUM(מרקובחצי[[#This Row],[33]],O1271)=2),1,"")</f>
        <v/>
      </c>
      <c r="AO1270" t="str">
        <f>IF(AND(מרקובחצי[[#This Row],[CycleNumber]]&lt;$B1271,SUM(מרקובחצי[[#This Row],[33]],P1271)=2),1,"")</f>
        <v/>
      </c>
      <c r="AP1270" t="str">
        <f>IF(AND(מרקובחצי[[#This Row],[CycleNumber]]&lt;$B1271,SUM(מרקובחצי[[#This Row],[33]],Q1271)=2),1,"")</f>
        <v/>
      </c>
      <c r="AQ1270" t="str">
        <f>IF(AND(מרקובחצי[[#This Row],[CycleNumber]]&lt;$B1271,SUM(W1270:W1271)=2),1,"")</f>
        <v/>
      </c>
      <c r="AR1270" t="str">
        <f>IF(AND(מרקובחצי[[#This Row],[CycleNumber]]&lt;$B1271,SUM(מרקובחצי[[#This Row],[12]],S1271)=2),1,"")</f>
        <v/>
      </c>
      <c r="AS1270" t="str">
        <f>IF(AND(מרקובחצי[[#This Row],[CycleNumber]]&lt;$B1271,SUM(מרקובחצי[[#This Row],[22]],V1271)=2),1,"")</f>
        <v/>
      </c>
      <c r="AT1270" s="3">
        <f>SUM(מרקובחצי[[#This Row],[11]:[33]])</f>
        <v>0</v>
      </c>
    </row>
    <row r="1271" spans="1:46" hidden="1" x14ac:dyDescent="0.25">
      <c r="A1271" t="s">
        <v>137</v>
      </c>
      <c r="B1271">
        <v>25</v>
      </c>
      <c r="C1271">
        <v>27</v>
      </c>
      <c r="D1271">
        <f>מרקובחצי[[#This Row],[LengthofCycle]]+1</f>
        <v>28</v>
      </c>
      <c r="E1271">
        <f>IF(IFERROR(LOOKUP(מרקובחצי[[#This Row],[ClientID]],קביעויות[הפלגה]),FALSE)=מרקובחצי[[#This Row],[ClientID]],1,"")</f>
        <v>1</v>
      </c>
      <c r="F1271" t="str">
        <f>IF(IFERROR(LOOKUP(מרקובחצי[[#This Row],[ClientID]],סוגחציקבוע[S31]),FALSE)=מרקובחצי[[#This Row],[ClientID]],1,"")</f>
        <v/>
      </c>
      <c r="G1271" t="str">
        <f>IF(IFERROR(LOOKUP(מרקובחצי[[#This Row],[ClientID]],סוגחציקבוע[S32]),FALSE)=מרקובחצי[[#This Row],[ClientID]],1,"")</f>
        <v/>
      </c>
      <c r="H1271" t="str">
        <f>IF(IFERROR(LOOKUP(מרקובחצי[[#This Row],[ClientID]],סוגחציקבוע[S33]),FALSE)=מרקובחצי[[#This Row],[ClientID]],1,"")</f>
        <v/>
      </c>
      <c r="I1271" t="str">
        <f>IF(IFERROR(LOOKUP(מרקובחצי[[#This Row],[ClientID]],סוגחציקבוע[S32&amp;33]),FALSE)=מרקובחצי[[#This Row],[ClientID]],1,"")</f>
        <v/>
      </c>
      <c r="J1271">
        <f>IF(SUM(מרקובחצי[[#This Row],[11]:[13]])=1,מרקובחצי[[#This Row],[עד ועד]],IF(SUM(R1270:T1271)=1,IF(מרקובחצי[[#This Row],[עד ועד]]&lt;J1270,מרקובחצי[[#This Row],[עד ועד]],J1270),J1270))</f>
        <v>30</v>
      </c>
      <c r="K1271">
        <f>IF(SUM(מרקובחצי[[#This Row],[11]:[13]])=1,מרקובחצי[[#This Row],[עד ועד]],IF(SUM(R1270:T1271)=1,IF(מרקובחצי[[#This Row],[עד ועד]]&gt;K1270,מרקובחצי[[#This Row],[עד ועד]],K1270),K1270))</f>
        <v>38</v>
      </c>
      <c r="L1271" t="str">
        <f>IF(AND(SUM(מרקובחצי[[#This Row],[31]:[33]])=1,SUM(U1270:W1270)=0),מרקובחצי[[#This Row],[מקס]]-מרקובחצי[[#This Row],[מינ]],"")</f>
        <v/>
      </c>
      <c r="M127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71" t="str">
        <f t="shared" si="19"/>
        <v/>
      </c>
      <c r="O1271" t="str">
        <f>IF(מרקובחצי[[#This Row],[קבעה הפלגה?]]=1,"",IF(AND(מרקובחצי[[#This Row],[עד ועד]]&lt;29,OR(מרקובחצי[[#This Row],[CycleNumber]]=1,AND(U1270=1,OR(מרקובחצי[[#This Row],[עד ועד]]&lt;J1270,מרקובחצי[[#This Row],[עד ועד]]&gt;K1270)),AND(V1270=1,מרקובחצי[[#This Row],[עד ועד]]&lt;J1270),W1270=1)),1,""))</f>
        <v/>
      </c>
      <c r="P1271" t="str">
        <f>IF(מרקובחצי[[#This Row],[קבעה הפלגה?]]=1,"",IF(AND(מרקובחצי[[#This Row],[עד ועד]]&gt;28,מרקובחצי[[#This Row],[עד ועד]]&lt;32,OR(מרקובחצי[[#This Row],[CycleNumber]]=1,AND(U1270=1),AND(V1270=1,OR(מרקובחצי[[#This Row],[עד ועד]]&lt;J1270,מרקובחצי[[#This Row],[עד ועד]]&gt;K1270)),W1270=1)),1,""))</f>
        <v/>
      </c>
      <c r="Q1271" t="str">
        <f>IF(מרקובחצי[[#This Row],[קבעה הפלגה?]]=1,"",IF(AND(מרקובחצי[[#This Row],[עד ועד]]&gt;31,OR(מרקובחצי[[#This Row],[CycleNumber]]=1,AND(U1270=1),AND(V1270=1,מרקובחצי[[#This Row],[עד ועד]]&gt;K1270),AND(W1270=1,OR(מרקובחצי[[#This Row],[עד ועד]]&gt;K1270,מרקובחצי[[#This Row],[עד ועד]]&lt;J1270)))),1,""))</f>
        <v/>
      </c>
      <c r="R1271" t="str">
        <f>IF(מרקובחצי[[#This Row],[CycleNumber]]&gt;1,IF(AND(O1270=1,מרקובחצי[[#This Row],[עד ועד]]&lt;29),1,""),"")</f>
        <v/>
      </c>
      <c r="S1271" t="str">
        <f>IF(מרקובחצי[[#This Row],[CycleNumber]]&gt;1,IF(OR(AND(O1270=1,מרקובחצי[[#This Row],[עד ועד]]&gt;28),AND(P1270=1),AND(Q1270=1,מרקובחצי[[#This Row],[עד ועד]]&lt;32)),1,""),"")</f>
        <v/>
      </c>
      <c r="T1271" t="str">
        <f>IF(מרקובחצי[[#This Row],[CycleNumber]]&gt;1,IF(AND(Q1270=1,מרקובחצי[[#This Row],[עד ועד]]&gt;31),1,""),"")</f>
        <v/>
      </c>
      <c r="U1271" t="str">
        <f>IF(מרקובחצי[[#This Row],[CycleNumber]]&gt;1,IF(AND(R1270=1,מרקובחצי[[#This Row],[עד ועד]]&lt;29),1,IF(AND(U1270=1,NOT(OR(מרקובחצי[[#This Row],[עד ועד]]&lt;J1270,מרקובחצי[[#This Row],[עד ועד]]&gt;K1270))),1,"")),"")</f>
        <v/>
      </c>
      <c r="V1271" t="str">
        <f>IF(מרקובחצי[[#This Row],[CycleNumber]]&gt;1,IF(AND(SUM(R1270:T1270)=1,מרקובחצי[[#This Row],[עד ועד]]&gt;28,מרקובחצי[[#This Row],[עד ועד]]&lt;32),1,IF(OR(S1270=1,AND(R1270=1,מרקובחצי[[#This Row],[עד ועד]]&gt;28),AND(T1270=1,מרקובחצי[[#This Row],[עד ועד]]&lt;32)),1,IF(AND(V1270=1,NOT(OR(מרקובחצי[[#This Row],[עד ועד]]&lt;J1270,מרקובחצי[[#This Row],[עד ועד]]&gt;K1270))),1,""))),"")</f>
        <v/>
      </c>
      <c r="W1271" t="str">
        <f>IF(מרקובחצי[[#This Row],[CycleNumber]]&gt;1,IF(AND(T1270=1,מרקובחצי[[#This Row],[עד ועד]]&gt;31),1,IF(AND(W1270=1,NOT(OR(מרקובחצי[[#This Row],[עד ועד]]&lt;J1270,מרקובחצי[[#This Row],[עד ועד]]&gt;K1270))),1,"")),"")</f>
        <v/>
      </c>
      <c r="X1271" t="str">
        <f>IF(AND(מרקובחצי[[#This Row],[CycleNumber]]&lt;$B1272,SUM(מרקובחצי[[#This Row],[11]],R1272)=2),1,"")</f>
        <v/>
      </c>
      <c r="Y1271" t="str">
        <f>IF(AND(מרקובחצי[[#This Row],[CycleNumber]]&lt;$B1272,SUM(מרקובחצי[[#This Row],[11]],S1272)=2),1,"")</f>
        <v/>
      </c>
      <c r="Z1271" t="str">
        <f>IF(AND(מרקובחצי[[#This Row],[CycleNumber]]&lt;$B1272,SUM(מרקובחצי[[#This Row],[13]],S1272)=2),1,"")</f>
        <v/>
      </c>
      <c r="AA1271" t="str">
        <f>IF(AND(מרקובחצי[[#This Row],[CycleNumber]]&lt;$B1272,SUM(מרקובחצי[[#This Row],[13]],T1272)=2),1,"")</f>
        <v/>
      </c>
      <c r="AB1271" t="str">
        <f>IF(AND(מרקובחצי[[#This Row],[CycleNumber]]&lt;$B1272,SUM(מרקובחצי[[#This Row],[21]],U1272)=2),1,"")</f>
        <v/>
      </c>
      <c r="AC1271" t="str">
        <f>IF(AND(מרקובחצי[[#This Row],[CycleNumber]]&lt;$B1272,SUM(מרקובחצי[[#This Row],[21]],V1272)=2),1,"")</f>
        <v/>
      </c>
      <c r="AD1271" t="str">
        <f>IF(AND(מרקובחצי[[#This Row],[CycleNumber]]&lt;$B1272,SUM(מרקובחצי[[#This Row],[23]],V1272)=2),1,"")</f>
        <v/>
      </c>
      <c r="AE1271" t="str">
        <f>IF(AND(מרקובחצי[[#This Row],[CycleNumber]]&lt;$B1272,SUM(מרקובחצי[[#This Row],[23]],W1272)=2),1,"")</f>
        <v/>
      </c>
      <c r="AF1271" t="str">
        <f>IF(AND(מרקובחצי[[#This Row],[CycleNumber]]&lt;$B1272,SUM(מרקובחצי[[#This Row],[31]],O1272)=2),1,"")</f>
        <v/>
      </c>
      <c r="AG1271" t="str">
        <f>IF(AND(מרקובחצי[[#This Row],[CycleNumber]]&lt;$B1272,SUM(מרקובחצי[[#This Row],[31]],P1272)=2),1,"")</f>
        <v/>
      </c>
      <c r="AH1271" t="str">
        <f>IF(AND(מרקובחצי[[#This Row],[CycleNumber]]&lt;$B1272,SUM(מרקובחצי[[#This Row],[31]],Q1272)=2),1,"")</f>
        <v/>
      </c>
      <c r="AI1271" t="str">
        <f>IF(AND(מרקובחצי[[#This Row],[CycleNumber]]&lt;$B1272,SUM(U1271:U1272)=2),1,"")</f>
        <v/>
      </c>
      <c r="AJ1271" t="str">
        <f>IF(AND(מרקובחצי[[#This Row],[CycleNumber]]&lt;$B1272,SUM(מרקובחצי[[#This Row],[32]],O1272)=2),1,"")</f>
        <v/>
      </c>
      <c r="AK1271" t="str">
        <f>IF(AND(מרקובחצי[[#This Row],[CycleNumber]]&lt;$B1272,SUM(מרקובחצי[[#This Row],[32]],P1272)=2),1,"")</f>
        <v/>
      </c>
      <c r="AL1271" t="str">
        <f>IF(AND(מרקובחצי[[#This Row],[CycleNumber]]&lt;$B1272,SUM(מרקובחצי[[#This Row],[32]],Q1272)=2),1,"")</f>
        <v/>
      </c>
      <c r="AM1271" t="str">
        <f>IF(AND(מרקובחצי[[#This Row],[CycleNumber]]&lt;$B1272,SUM(V1271:V1272)=2),1,"")</f>
        <v/>
      </c>
      <c r="AN1271" t="str">
        <f>IF(AND(מרקובחצי[[#This Row],[CycleNumber]]&lt;$B1272,SUM(מרקובחצי[[#This Row],[33]],O1272)=2),1,"")</f>
        <v/>
      </c>
      <c r="AO1271" t="str">
        <f>IF(AND(מרקובחצי[[#This Row],[CycleNumber]]&lt;$B1272,SUM(מרקובחצי[[#This Row],[33]],P1272)=2),1,"")</f>
        <v/>
      </c>
      <c r="AP1271" t="str">
        <f>IF(AND(מרקובחצי[[#This Row],[CycleNumber]]&lt;$B1272,SUM(מרקובחצי[[#This Row],[33]],Q1272)=2),1,"")</f>
        <v/>
      </c>
      <c r="AQ1271" t="str">
        <f>IF(AND(מרקובחצי[[#This Row],[CycleNumber]]&lt;$B1272,SUM(W1271:W1272)=2),1,"")</f>
        <v/>
      </c>
      <c r="AR1271" t="str">
        <f>IF(AND(מרקובחצי[[#This Row],[CycleNumber]]&lt;$B1272,SUM(מרקובחצי[[#This Row],[12]],S1272)=2),1,"")</f>
        <v/>
      </c>
      <c r="AS1271" t="str">
        <f>IF(AND(מרקובחצי[[#This Row],[CycleNumber]]&lt;$B1272,SUM(מרקובחצי[[#This Row],[22]],V1272)=2),1,"")</f>
        <v/>
      </c>
      <c r="AT1271" s="3">
        <f>SUM(מרקובחצי[[#This Row],[11]:[33]])</f>
        <v>0</v>
      </c>
    </row>
    <row r="1272" spans="1:46" hidden="1" x14ac:dyDescent="0.25">
      <c r="A1272" t="s">
        <v>137</v>
      </c>
      <c r="B1272">
        <v>26</v>
      </c>
      <c r="C1272">
        <v>28</v>
      </c>
      <c r="D1272">
        <f>מרקובחצי[[#This Row],[LengthofCycle]]+1</f>
        <v>29</v>
      </c>
      <c r="E1272">
        <f>IF(IFERROR(LOOKUP(מרקובחצי[[#This Row],[ClientID]],קביעויות[הפלגה]),FALSE)=מרקובחצי[[#This Row],[ClientID]],1,"")</f>
        <v>1</v>
      </c>
      <c r="F1272" t="str">
        <f>IF(IFERROR(LOOKUP(מרקובחצי[[#This Row],[ClientID]],סוגחציקבוע[S31]),FALSE)=מרקובחצי[[#This Row],[ClientID]],1,"")</f>
        <v/>
      </c>
      <c r="G1272" t="str">
        <f>IF(IFERROR(LOOKUP(מרקובחצי[[#This Row],[ClientID]],סוגחציקבוע[S32]),FALSE)=מרקובחצי[[#This Row],[ClientID]],1,"")</f>
        <v/>
      </c>
      <c r="H1272" t="str">
        <f>IF(IFERROR(LOOKUP(מרקובחצי[[#This Row],[ClientID]],סוגחציקבוע[S33]),FALSE)=מרקובחצי[[#This Row],[ClientID]],1,"")</f>
        <v/>
      </c>
      <c r="I1272" t="str">
        <f>IF(IFERROR(LOOKUP(מרקובחצי[[#This Row],[ClientID]],סוגחציקבוע[S32&amp;33]),FALSE)=מרקובחצי[[#This Row],[ClientID]],1,"")</f>
        <v/>
      </c>
      <c r="J1272">
        <f>IF(SUM(מרקובחצי[[#This Row],[11]:[13]])=1,מרקובחצי[[#This Row],[עד ועד]],IF(SUM(R1271:T1272)=1,IF(מרקובחצי[[#This Row],[עד ועד]]&lt;J1271,מרקובחצי[[#This Row],[עד ועד]],J1271),J1271))</f>
        <v>30</v>
      </c>
      <c r="K1272">
        <f>IF(SUM(מרקובחצי[[#This Row],[11]:[13]])=1,מרקובחצי[[#This Row],[עד ועד]],IF(SUM(R1271:T1272)=1,IF(מרקובחצי[[#This Row],[עד ועד]]&gt;K1271,מרקובחצי[[#This Row],[עד ועד]],K1271),K1271))</f>
        <v>38</v>
      </c>
      <c r="L1272" t="str">
        <f>IF(AND(SUM(מרקובחצי[[#This Row],[31]:[33]])=1,SUM(U1271:W1271)=0),מרקובחצי[[#This Row],[מקס]]-מרקובחצי[[#This Row],[מינ]],"")</f>
        <v/>
      </c>
      <c r="M127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72" t="str">
        <f t="shared" si="19"/>
        <v/>
      </c>
      <c r="O1272" t="str">
        <f>IF(מרקובחצי[[#This Row],[קבעה הפלגה?]]=1,"",IF(AND(מרקובחצי[[#This Row],[עד ועד]]&lt;29,OR(מרקובחצי[[#This Row],[CycleNumber]]=1,AND(U1271=1,OR(מרקובחצי[[#This Row],[עד ועד]]&lt;J1271,מרקובחצי[[#This Row],[עד ועד]]&gt;K1271)),AND(V1271=1,מרקובחצי[[#This Row],[עד ועד]]&lt;J1271),W1271=1)),1,""))</f>
        <v/>
      </c>
      <c r="P1272" t="str">
        <f>IF(מרקובחצי[[#This Row],[קבעה הפלגה?]]=1,"",IF(AND(מרקובחצי[[#This Row],[עד ועד]]&gt;28,מרקובחצי[[#This Row],[עד ועד]]&lt;32,OR(מרקובחצי[[#This Row],[CycleNumber]]=1,AND(U1271=1),AND(V1271=1,OR(מרקובחצי[[#This Row],[עד ועד]]&lt;J1271,מרקובחצי[[#This Row],[עד ועד]]&gt;K1271)),W1271=1)),1,""))</f>
        <v/>
      </c>
      <c r="Q1272" t="str">
        <f>IF(מרקובחצי[[#This Row],[קבעה הפלגה?]]=1,"",IF(AND(מרקובחצי[[#This Row],[עד ועד]]&gt;31,OR(מרקובחצי[[#This Row],[CycleNumber]]=1,AND(U1271=1),AND(V1271=1,מרקובחצי[[#This Row],[עד ועד]]&gt;K1271),AND(W1271=1,OR(מרקובחצי[[#This Row],[עד ועד]]&gt;K1271,מרקובחצי[[#This Row],[עד ועד]]&lt;J1271)))),1,""))</f>
        <v/>
      </c>
      <c r="R1272" t="str">
        <f>IF(מרקובחצי[[#This Row],[CycleNumber]]&gt;1,IF(AND(O1271=1,מרקובחצי[[#This Row],[עד ועד]]&lt;29),1,""),"")</f>
        <v/>
      </c>
      <c r="S1272" t="str">
        <f>IF(מרקובחצי[[#This Row],[CycleNumber]]&gt;1,IF(OR(AND(O1271=1,מרקובחצי[[#This Row],[עד ועד]]&gt;28),AND(P1271=1),AND(Q1271=1,מרקובחצי[[#This Row],[עד ועד]]&lt;32)),1,""),"")</f>
        <v/>
      </c>
      <c r="T1272" t="str">
        <f>IF(מרקובחצי[[#This Row],[CycleNumber]]&gt;1,IF(AND(Q1271=1,מרקובחצי[[#This Row],[עד ועד]]&gt;31),1,""),"")</f>
        <v/>
      </c>
      <c r="U1272" t="str">
        <f>IF(מרקובחצי[[#This Row],[CycleNumber]]&gt;1,IF(AND(R1271=1,מרקובחצי[[#This Row],[עד ועד]]&lt;29),1,IF(AND(U1271=1,NOT(OR(מרקובחצי[[#This Row],[עד ועד]]&lt;J1271,מרקובחצי[[#This Row],[עד ועד]]&gt;K1271))),1,"")),"")</f>
        <v/>
      </c>
      <c r="V1272" t="str">
        <f>IF(מרקובחצי[[#This Row],[CycleNumber]]&gt;1,IF(AND(SUM(R1271:T1271)=1,מרקובחצי[[#This Row],[עד ועד]]&gt;28,מרקובחצי[[#This Row],[עד ועד]]&lt;32),1,IF(OR(S1271=1,AND(R1271=1,מרקובחצי[[#This Row],[עד ועד]]&gt;28),AND(T1271=1,מרקובחצי[[#This Row],[עד ועד]]&lt;32)),1,IF(AND(V1271=1,NOT(OR(מרקובחצי[[#This Row],[עד ועד]]&lt;J1271,מרקובחצי[[#This Row],[עד ועד]]&gt;K1271))),1,""))),"")</f>
        <v/>
      </c>
      <c r="W1272" t="str">
        <f>IF(מרקובחצי[[#This Row],[CycleNumber]]&gt;1,IF(AND(T1271=1,מרקובחצי[[#This Row],[עד ועד]]&gt;31),1,IF(AND(W1271=1,NOT(OR(מרקובחצי[[#This Row],[עד ועד]]&lt;J1271,מרקובחצי[[#This Row],[עד ועד]]&gt;K1271))),1,"")),"")</f>
        <v/>
      </c>
      <c r="X1272" t="str">
        <f>IF(AND(מרקובחצי[[#This Row],[CycleNumber]]&lt;$B1273,SUM(מרקובחצי[[#This Row],[11]],R1273)=2),1,"")</f>
        <v/>
      </c>
      <c r="Y1272" t="str">
        <f>IF(AND(מרקובחצי[[#This Row],[CycleNumber]]&lt;$B1273,SUM(מרקובחצי[[#This Row],[11]],S1273)=2),1,"")</f>
        <v/>
      </c>
      <c r="Z1272" t="str">
        <f>IF(AND(מרקובחצי[[#This Row],[CycleNumber]]&lt;$B1273,SUM(מרקובחצי[[#This Row],[13]],S1273)=2),1,"")</f>
        <v/>
      </c>
      <c r="AA1272" t="str">
        <f>IF(AND(מרקובחצי[[#This Row],[CycleNumber]]&lt;$B1273,SUM(מרקובחצי[[#This Row],[13]],T1273)=2),1,"")</f>
        <v/>
      </c>
      <c r="AB1272" t="str">
        <f>IF(AND(מרקובחצי[[#This Row],[CycleNumber]]&lt;$B1273,SUM(מרקובחצי[[#This Row],[21]],U1273)=2),1,"")</f>
        <v/>
      </c>
      <c r="AC1272" t="str">
        <f>IF(AND(מרקובחצי[[#This Row],[CycleNumber]]&lt;$B1273,SUM(מרקובחצי[[#This Row],[21]],V1273)=2),1,"")</f>
        <v/>
      </c>
      <c r="AD1272" t="str">
        <f>IF(AND(מרקובחצי[[#This Row],[CycleNumber]]&lt;$B1273,SUM(מרקובחצי[[#This Row],[23]],V1273)=2),1,"")</f>
        <v/>
      </c>
      <c r="AE1272" t="str">
        <f>IF(AND(מרקובחצי[[#This Row],[CycleNumber]]&lt;$B1273,SUM(מרקובחצי[[#This Row],[23]],W1273)=2),1,"")</f>
        <v/>
      </c>
      <c r="AF1272" t="str">
        <f>IF(AND(מרקובחצי[[#This Row],[CycleNumber]]&lt;$B1273,SUM(מרקובחצי[[#This Row],[31]],O1273)=2),1,"")</f>
        <v/>
      </c>
      <c r="AG1272" t="str">
        <f>IF(AND(מרקובחצי[[#This Row],[CycleNumber]]&lt;$B1273,SUM(מרקובחצי[[#This Row],[31]],P1273)=2),1,"")</f>
        <v/>
      </c>
      <c r="AH1272" t="str">
        <f>IF(AND(מרקובחצי[[#This Row],[CycleNumber]]&lt;$B1273,SUM(מרקובחצי[[#This Row],[31]],Q1273)=2),1,"")</f>
        <v/>
      </c>
      <c r="AI1272" t="str">
        <f>IF(AND(מרקובחצי[[#This Row],[CycleNumber]]&lt;$B1273,SUM(U1272:U1273)=2),1,"")</f>
        <v/>
      </c>
      <c r="AJ1272" t="str">
        <f>IF(AND(מרקובחצי[[#This Row],[CycleNumber]]&lt;$B1273,SUM(מרקובחצי[[#This Row],[32]],O1273)=2),1,"")</f>
        <v/>
      </c>
      <c r="AK1272" t="str">
        <f>IF(AND(מרקובחצי[[#This Row],[CycleNumber]]&lt;$B1273,SUM(מרקובחצי[[#This Row],[32]],P1273)=2),1,"")</f>
        <v/>
      </c>
      <c r="AL1272" t="str">
        <f>IF(AND(מרקובחצי[[#This Row],[CycleNumber]]&lt;$B1273,SUM(מרקובחצי[[#This Row],[32]],Q1273)=2),1,"")</f>
        <v/>
      </c>
      <c r="AM1272" t="str">
        <f>IF(AND(מרקובחצי[[#This Row],[CycleNumber]]&lt;$B1273,SUM(V1272:V1273)=2),1,"")</f>
        <v/>
      </c>
      <c r="AN1272" t="str">
        <f>IF(AND(מרקובחצי[[#This Row],[CycleNumber]]&lt;$B1273,SUM(מרקובחצי[[#This Row],[33]],O1273)=2),1,"")</f>
        <v/>
      </c>
      <c r="AO1272" t="str">
        <f>IF(AND(מרקובחצי[[#This Row],[CycleNumber]]&lt;$B1273,SUM(מרקובחצי[[#This Row],[33]],P1273)=2),1,"")</f>
        <v/>
      </c>
      <c r="AP1272" t="str">
        <f>IF(AND(מרקובחצי[[#This Row],[CycleNumber]]&lt;$B1273,SUM(מרקובחצי[[#This Row],[33]],Q1273)=2),1,"")</f>
        <v/>
      </c>
      <c r="AQ1272" t="str">
        <f>IF(AND(מרקובחצי[[#This Row],[CycleNumber]]&lt;$B1273,SUM(W1272:W1273)=2),1,"")</f>
        <v/>
      </c>
      <c r="AR1272" t="str">
        <f>IF(AND(מרקובחצי[[#This Row],[CycleNumber]]&lt;$B1273,SUM(מרקובחצי[[#This Row],[12]],S1273)=2),1,"")</f>
        <v/>
      </c>
      <c r="AS1272" t="str">
        <f>IF(AND(מרקובחצי[[#This Row],[CycleNumber]]&lt;$B1273,SUM(מרקובחצי[[#This Row],[22]],V1273)=2),1,"")</f>
        <v/>
      </c>
      <c r="AT1272" s="3">
        <f>SUM(מרקובחצי[[#This Row],[11]:[33]])</f>
        <v>0</v>
      </c>
    </row>
    <row r="1273" spans="1:46" hidden="1" x14ac:dyDescent="0.25">
      <c r="A1273" t="s">
        <v>137</v>
      </c>
      <c r="B1273">
        <v>27</v>
      </c>
      <c r="C1273">
        <v>28</v>
      </c>
      <c r="D1273">
        <f>מרקובחצי[[#This Row],[LengthofCycle]]+1</f>
        <v>29</v>
      </c>
      <c r="E1273">
        <f>IF(IFERROR(LOOKUP(מרקובחצי[[#This Row],[ClientID]],קביעויות[הפלגה]),FALSE)=מרקובחצי[[#This Row],[ClientID]],1,"")</f>
        <v>1</v>
      </c>
      <c r="F1273" t="str">
        <f>IF(IFERROR(LOOKUP(מרקובחצי[[#This Row],[ClientID]],סוגחציקבוע[S31]),FALSE)=מרקובחצי[[#This Row],[ClientID]],1,"")</f>
        <v/>
      </c>
      <c r="G1273" t="str">
        <f>IF(IFERROR(LOOKUP(מרקובחצי[[#This Row],[ClientID]],סוגחציקבוע[S32]),FALSE)=מרקובחצי[[#This Row],[ClientID]],1,"")</f>
        <v/>
      </c>
      <c r="H1273" t="str">
        <f>IF(IFERROR(LOOKUP(מרקובחצי[[#This Row],[ClientID]],סוגחציקבוע[S33]),FALSE)=מרקובחצי[[#This Row],[ClientID]],1,"")</f>
        <v/>
      </c>
      <c r="I1273" t="str">
        <f>IF(IFERROR(LOOKUP(מרקובחצי[[#This Row],[ClientID]],סוגחציקבוע[S32&amp;33]),FALSE)=מרקובחצי[[#This Row],[ClientID]],1,"")</f>
        <v/>
      </c>
      <c r="J1273">
        <f>IF(SUM(מרקובחצי[[#This Row],[11]:[13]])=1,מרקובחצי[[#This Row],[עד ועד]],IF(SUM(R1272:T1273)=1,IF(מרקובחצי[[#This Row],[עד ועד]]&lt;J1272,מרקובחצי[[#This Row],[עד ועד]],J1272),J1272))</f>
        <v>30</v>
      </c>
      <c r="K1273">
        <f>IF(SUM(מרקובחצי[[#This Row],[11]:[13]])=1,מרקובחצי[[#This Row],[עד ועד]],IF(SUM(R1272:T1273)=1,IF(מרקובחצי[[#This Row],[עד ועד]]&gt;K1272,מרקובחצי[[#This Row],[עד ועד]],K1272),K1272))</f>
        <v>38</v>
      </c>
      <c r="L1273" t="str">
        <f>IF(AND(SUM(מרקובחצי[[#This Row],[31]:[33]])=1,SUM(U1272:W1272)=0),מרקובחצי[[#This Row],[מקס]]-מרקובחצי[[#This Row],[מינ]],"")</f>
        <v/>
      </c>
      <c r="M127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73" t="str">
        <f t="shared" si="19"/>
        <v/>
      </c>
      <c r="O1273" t="str">
        <f>IF(מרקובחצי[[#This Row],[קבעה הפלגה?]]=1,"",IF(AND(מרקובחצי[[#This Row],[עד ועד]]&lt;29,OR(מרקובחצי[[#This Row],[CycleNumber]]=1,AND(U1272=1,OR(מרקובחצי[[#This Row],[עד ועד]]&lt;J1272,מרקובחצי[[#This Row],[עד ועד]]&gt;K1272)),AND(V1272=1,מרקובחצי[[#This Row],[עד ועד]]&lt;J1272),W1272=1)),1,""))</f>
        <v/>
      </c>
      <c r="P1273" t="str">
        <f>IF(מרקובחצי[[#This Row],[קבעה הפלגה?]]=1,"",IF(AND(מרקובחצי[[#This Row],[עד ועד]]&gt;28,מרקובחצי[[#This Row],[עד ועד]]&lt;32,OR(מרקובחצי[[#This Row],[CycleNumber]]=1,AND(U1272=1),AND(V1272=1,OR(מרקובחצי[[#This Row],[עד ועד]]&lt;J1272,מרקובחצי[[#This Row],[עד ועד]]&gt;K1272)),W1272=1)),1,""))</f>
        <v/>
      </c>
      <c r="Q1273" t="str">
        <f>IF(מרקובחצי[[#This Row],[קבעה הפלגה?]]=1,"",IF(AND(מרקובחצי[[#This Row],[עד ועד]]&gt;31,OR(מרקובחצי[[#This Row],[CycleNumber]]=1,AND(U1272=1),AND(V1272=1,מרקובחצי[[#This Row],[עד ועד]]&gt;K1272),AND(W1272=1,OR(מרקובחצי[[#This Row],[עד ועד]]&gt;K1272,מרקובחצי[[#This Row],[עד ועד]]&lt;J1272)))),1,""))</f>
        <v/>
      </c>
      <c r="R1273" t="str">
        <f>IF(מרקובחצי[[#This Row],[CycleNumber]]&gt;1,IF(AND(O1272=1,מרקובחצי[[#This Row],[עד ועד]]&lt;29),1,""),"")</f>
        <v/>
      </c>
      <c r="S1273" t="str">
        <f>IF(מרקובחצי[[#This Row],[CycleNumber]]&gt;1,IF(OR(AND(O1272=1,מרקובחצי[[#This Row],[עד ועד]]&gt;28),AND(P1272=1),AND(Q1272=1,מרקובחצי[[#This Row],[עד ועד]]&lt;32)),1,""),"")</f>
        <v/>
      </c>
      <c r="T1273" t="str">
        <f>IF(מרקובחצי[[#This Row],[CycleNumber]]&gt;1,IF(AND(Q1272=1,מרקובחצי[[#This Row],[עד ועד]]&gt;31),1,""),"")</f>
        <v/>
      </c>
      <c r="U1273" t="str">
        <f>IF(מרקובחצי[[#This Row],[CycleNumber]]&gt;1,IF(AND(R1272=1,מרקובחצי[[#This Row],[עד ועד]]&lt;29),1,IF(AND(U1272=1,NOT(OR(מרקובחצי[[#This Row],[עד ועד]]&lt;J1272,מרקובחצי[[#This Row],[עד ועד]]&gt;K1272))),1,"")),"")</f>
        <v/>
      </c>
      <c r="V1273" t="str">
        <f>IF(מרקובחצי[[#This Row],[CycleNumber]]&gt;1,IF(AND(SUM(R1272:T1272)=1,מרקובחצי[[#This Row],[עד ועד]]&gt;28,מרקובחצי[[#This Row],[עד ועד]]&lt;32),1,IF(OR(S1272=1,AND(R1272=1,מרקובחצי[[#This Row],[עד ועד]]&gt;28),AND(T1272=1,מרקובחצי[[#This Row],[עד ועד]]&lt;32)),1,IF(AND(V1272=1,NOT(OR(מרקובחצי[[#This Row],[עד ועד]]&lt;J1272,מרקובחצי[[#This Row],[עד ועד]]&gt;K1272))),1,""))),"")</f>
        <v/>
      </c>
      <c r="W1273" t="str">
        <f>IF(מרקובחצי[[#This Row],[CycleNumber]]&gt;1,IF(AND(T1272=1,מרקובחצי[[#This Row],[עד ועד]]&gt;31),1,IF(AND(W1272=1,NOT(OR(מרקובחצי[[#This Row],[עד ועד]]&lt;J1272,מרקובחצי[[#This Row],[עד ועד]]&gt;K1272))),1,"")),"")</f>
        <v/>
      </c>
      <c r="X1273" t="str">
        <f>IF(AND(מרקובחצי[[#This Row],[CycleNumber]]&lt;$B1274,SUM(מרקובחצי[[#This Row],[11]],R1274)=2),1,"")</f>
        <v/>
      </c>
      <c r="Y1273" t="str">
        <f>IF(AND(מרקובחצי[[#This Row],[CycleNumber]]&lt;$B1274,SUM(מרקובחצי[[#This Row],[11]],S1274)=2),1,"")</f>
        <v/>
      </c>
      <c r="Z1273" t="str">
        <f>IF(AND(מרקובחצי[[#This Row],[CycleNumber]]&lt;$B1274,SUM(מרקובחצי[[#This Row],[13]],S1274)=2),1,"")</f>
        <v/>
      </c>
      <c r="AA1273" t="str">
        <f>IF(AND(מרקובחצי[[#This Row],[CycleNumber]]&lt;$B1274,SUM(מרקובחצי[[#This Row],[13]],T1274)=2),1,"")</f>
        <v/>
      </c>
      <c r="AB1273" t="str">
        <f>IF(AND(מרקובחצי[[#This Row],[CycleNumber]]&lt;$B1274,SUM(מרקובחצי[[#This Row],[21]],U1274)=2),1,"")</f>
        <v/>
      </c>
      <c r="AC1273" t="str">
        <f>IF(AND(מרקובחצי[[#This Row],[CycleNumber]]&lt;$B1274,SUM(מרקובחצי[[#This Row],[21]],V1274)=2),1,"")</f>
        <v/>
      </c>
      <c r="AD1273" t="str">
        <f>IF(AND(מרקובחצי[[#This Row],[CycleNumber]]&lt;$B1274,SUM(מרקובחצי[[#This Row],[23]],V1274)=2),1,"")</f>
        <v/>
      </c>
      <c r="AE1273" t="str">
        <f>IF(AND(מרקובחצי[[#This Row],[CycleNumber]]&lt;$B1274,SUM(מרקובחצי[[#This Row],[23]],W1274)=2),1,"")</f>
        <v/>
      </c>
      <c r="AF1273" t="str">
        <f>IF(AND(מרקובחצי[[#This Row],[CycleNumber]]&lt;$B1274,SUM(מרקובחצי[[#This Row],[31]],O1274)=2),1,"")</f>
        <v/>
      </c>
      <c r="AG1273" t="str">
        <f>IF(AND(מרקובחצי[[#This Row],[CycleNumber]]&lt;$B1274,SUM(מרקובחצי[[#This Row],[31]],P1274)=2),1,"")</f>
        <v/>
      </c>
      <c r="AH1273" t="str">
        <f>IF(AND(מרקובחצי[[#This Row],[CycleNumber]]&lt;$B1274,SUM(מרקובחצי[[#This Row],[31]],Q1274)=2),1,"")</f>
        <v/>
      </c>
      <c r="AI1273" t="str">
        <f>IF(AND(מרקובחצי[[#This Row],[CycleNumber]]&lt;$B1274,SUM(U1273:U1274)=2),1,"")</f>
        <v/>
      </c>
      <c r="AJ1273" t="str">
        <f>IF(AND(מרקובחצי[[#This Row],[CycleNumber]]&lt;$B1274,SUM(מרקובחצי[[#This Row],[32]],O1274)=2),1,"")</f>
        <v/>
      </c>
      <c r="AK1273" t="str">
        <f>IF(AND(מרקובחצי[[#This Row],[CycleNumber]]&lt;$B1274,SUM(מרקובחצי[[#This Row],[32]],P1274)=2),1,"")</f>
        <v/>
      </c>
      <c r="AL1273" t="str">
        <f>IF(AND(מרקובחצי[[#This Row],[CycleNumber]]&lt;$B1274,SUM(מרקובחצי[[#This Row],[32]],Q1274)=2),1,"")</f>
        <v/>
      </c>
      <c r="AM1273" t="str">
        <f>IF(AND(מרקובחצי[[#This Row],[CycleNumber]]&lt;$B1274,SUM(V1273:V1274)=2),1,"")</f>
        <v/>
      </c>
      <c r="AN1273" t="str">
        <f>IF(AND(מרקובחצי[[#This Row],[CycleNumber]]&lt;$B1274,SUM(מרקובחצי[[#This Row],[33]],O1274)=2),1,"")</f>
        <v/>
      </c>
      <c r="AO1273" t="str">
        <f>IF(AND(מרקובחצי[[#This Row],[CycleNumber]]&lt;$B1274,SUM(מרקובחצי[[#This Row],[33]],P1274)=2),1,"")</f>
        <v/>
      </c>
      <c r="AP1273" t="str">
        <f>IF(AND(מרקובחצי[[#This Row],[CycleNumber]]&lt;$B1274,SUM(מרקובחצי[[#This Row],[33]],Q1274)=2),1,"")</f>
        <v/>
      </c>
      <c r="AQ1273" t="str">
        <f>IF(AND(מרקובחצי[[#This Row],[CycleNumber]]&lt;$B1274,SUM(W1273:W1274)=2),1,"")</f>
        <v/>
      </c>
      <c r="AR1273" t="str">
        <f>IF(AND(מרקובחצי[[#This Row],[CycleNumber]]&lt;$B1274,SUM(מרקובחצי[[#This Row],[12]],S1274)=2),1,"")</f>
        <v/>
      </c>
      <c r="AS1273" t="str">
        <f>IF(AND(מרקובחצי[[#This Row],[CycleNumber]]&lt;$B1274,SUM(מרקובחצי[[#This Row],[22]],V1274)=2),1,"")</f>
        <v/>
      </c>
      <c r="AT1273" s="3">
        <f>SUM(מרקובחצי[[#This Row],[11]:[33]])</f>
        <v>0</v>
      </c>
    </row>
    <row r="1274" spans="1:46" hidden="1" x14ac:dyDescent="0.25">
      <c r="A1274" t="s">
        <v>137</v>
      </c>
      <c r="B1274">
        <v>28</v>
      </c>
      <c r="C1274">
        <v>27</v>
      </c>
      <c r="D1274">
        <f>מרקובחצי[[#This Row],[LengthofCycle]]+1</f>
        <v>28</v>
      </c>
      <c r="E1274">
        <f>IF(IFERROR(LOOKUP(מרקובחצי[[#This Row],[ClientID]],קביעויות[הפלגה]),FALSE)=מרקובחצי[[#This Row],[ClientID]],1,"")</f>
        <v>1</v>
      </c>
      <c r="F1274" t="str">
        <f>IF(IFERROR(LOOKUP(מרקובחצי[[#This Row],[ClientID]],סוגחציקבוע[S31]),FALSE)=מרקובחצי[[#This Row],[ClientID]],1,"")</f>
        <v/>
      </c>
      <c r="G1274" t="str">
        <f>IF(IFERROR(LOOKUP(מרקובחצי[[#This Row],[ClientID]],סוגחציקבוע[S32]),FALSE)=מרקובחצי[[#This Row],[ClientID]],1,"")</f>
        <v/>
      </c>
      <c r="H1274" t="str">
        <f>IF(IFERROR(LOOKUP(מרקובחצי[[#This Row],[ClientID]],סוגחציקבוע[S33]),FALSE)=מרקובחצי[[#This Row],[ClientID]],1,"")</f>
        <v/>
      </c>
      <c r="I1274" t="str">
        <f>IF(IFERROR(LOOKUP(מרקובחצי[[#This Row],[ClientID]],סוגחציקבוע[S32&amp;33]),FALSE)=מרקובחצי[[#This Row],[ClientID]],1,"")</f>
        <v/>
      </c>
      <c r="J1274">
        <f>IF(SUM(מרקובחצי[[#This Row],[11]:[13]])=1,מרקובחצי[[#This Row],[עד ועד]],IF(SUM(R1273:T1274)=1,IF(מרקובחצי[[#This Row],[עד ועד]]&lt;J1273,מרקובחצי[[#This Row],[עד ועד]],J1273),J1273))</f>
        <v>30</v>
      </c>
      <c r="K1274">
        <f>IF(SUM(מרקובחצי[[#This Row],[11]:[13]])=1,מרקובחצי[[#This Row],[עד ועד]],IF(SUM(R1273:T1274)=1,IF(מרקובחצי[[#This Row],[עד ועד]]&gt;K1273,מרקובחצי[[#This Row],[עד ועד]],K1273),K1273))</f>
        <v>38</v>
      </c>
      <c r="L1274" t="str">
        <f>IF(AND(SUM(מרקובחצי[[#This Row],[31]:[33]])=1,SUM(U1273:W1273)=0),מרקובחצי[[#This Row],[מקס]]-מרקובחצי[[#This Row],[מינ]],"")</f>
        <v/>
      </c>
      <c r="M127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74" t="str">
        <f t="shared" si="19"/>
        <v/>
      </c>
      <c r="O1274" t="str">
        <f>IF(מרקובחצי[[#This Row],[קבעה הפלגה?]]=1,"",IF(AND(מרקובחצי[[#This Row],[עד ועד]]&lt;29,OR(מרקובחצי[[#This Row],[CycleNumber]]=1,AND(U1273=1,OR(מרקובחצי[[#This Row],[עד ועד]]&lt;J1273,מרקובחצי[[#This Row],[עד ועד]]&gt;K1273)),AND(V1273=1,מרקובחצי[[#This Row],[עד ועד]]&lt;J1273),W1273=1)),1,""))</f>
        <v/>
      </c>
      <c r="P1274" t="str">
        <f>IF(מרקובחצי[[#This Row],[קבעה הפלגה?]]=1,"",IF(AND(מרקובחצי[[#This Row],[עד ועד]]&gt;28,מרקובחצי[[#This Row],[עד ועד]]&lt;32,OR(מרקובחצי[[#This Row],[CycleNumber]]=1,AND(U1273=1),AND(V1273=1,OR(מרקובחצי[[#This Row],[עד ועד]]&lt;J1273,מרקובחצי[[#This Row],[עד ועד]]&gt;K1273)),W1273=1)),1,""))</f>
        <v/>
      </c>
      <c r="Q1274" t="str">
        <f>IF(מרקובחצי[[#This Row],[קבעה הפלגה?]]=1,"",IF(AND(מרקובחצי[[#This Row],[עד ועד]]&gt;31,OR(מרקובחצי[[#This Row],[CycleNumber]]=1,AND(U1273=1),AND(V1273=1,מרקובחצי[[#This Row],[עד ועד]]&gt;K1273),AND(W1273=1,OR(מרקובחצי[[#This Row],[עד ועד]]&gt;K1273,מרקובחצי[[#This Row],[עד ועד]]&lt;J1273)))),1,""))</f>
        <v/>
      </c>
      <c r="R1274" t="str">
        <f>IF(מרקובחצי[[#This Row],[CycleNumber]]&gt;1,IF(AND(O1273=1,מרקובחצי[[#This Row],[עד ועד]]&lt;29),1,""),"")</f>
        <v/>
      </c>
      <c r="S1274" t="str">
        <f>IF(מרקובחצי[[#This Row],[CycleNumber]]&gt;1,IF(OR(AND(O1273=1,מרקובחצי[[#This Row],[עד ועד]]&gt;28),AND(P1273=1),AND(Q1273=1,מרקובחצי[[#This Row],[עד ועד]]&lt;32)),1,""),"")</f>
        <v/>
      </c>
      <c r="T1274" t="str">
        <f>IF(מרקובחצי[[#This Row],[CycleNumber]]&gt;1,IF(AND(Q1273=1,מרקובחצי[[#This Row],[עד ועד]]&gt;31),1,""),"")</f>
        <v/>
      </c>
      <c r="U1274" t="str">
        <f>IF(מרקובחצי[[#This Row],[CycleNumber]]&gt;1,IF(AND(R1273=1,מרקובחצי[[#This Row],[עד ועד]]&lt;29),1,IF(AND(U1273=1,NOT(OR(מרקובחצי[[#This Row],[עד ועד]]&lt;J1273,מרקובחצי[[#This Row],[עד ועד]]&gt;K1273))),1,"")),"")</f>
        <v/>
      </c>
      <c r="V1274" t="str">
        <f>IF(מרקובחצי[[#This Row],[CycleNumber]]&gt;1,IF(AND(SUM(R1273:T1273)=1,מרקובחצי[[#This Row],[עד ועד]]&gt;28,מרקובחצי[[#This Row],[עד ועד]]&lt;32),1,IF(OR(S1273=1,AND(R1273=1,מרקובחצי[[#This Row],[עד ועד]]&gt;28),AND(T1273=1,מרקובחצי[[#This Row],[עד ועד]]&lt;32)),1,IF(AND(V1273=1,NOT(OR(מרקובחצי[[#This Row],[עד ועד]]&lt;J1273,מרקובחצי[[#This Row],[עד ועד]]&gt;K1273))),1,""))),"")</f>
        <v/>
      </c>
      <c r="W1274" t="str">
        <f>IF(מרקובחצי[[#This Row],[CycleNumber]]&gt;1,IF(AND(T1273=1,מרקובחצי[[#This Row],[עד ועד]]&gt;31),1,IF(AND(W1273=1,NOT(OR(מרקובחצי[[#This Row],[עד ועד]]&lt;J1273,מרקובחצי[[#This Row],[עד ועד]]&gt;K1273))),1,"")),"")</f>
        <v/>
      </c>
      <c r="X1274" t="str">
        <f>IF(AND(מרקובחצי[[#This Row],[CycleNumber]]&lt;$B1275,SUM(מרקובחצי[[#This Row],[11]],R1275)=2),1,"")</f>
        <v/>
      </c>
      <c r="Y1274" t="str">
        <f>IF(AND(מרקובחצי[[#This Row],[CycleNumber]]&lt;$B1275,SUM(מרקובחצי[[#This Row],[11]],S1275)=2),1,"")</f>
        <v/>
      </c>
      <c r="Z1274" t="str">
        <f>IF(AND(מרקובחצי[[#This Row],[CycleNumber]]&lt;$B1275,SUM(מרקובחצי[[#This Row],[13]],S1275)=2),1,"")</f>
        <v/>
      </c>
      <c r="AA1274" t="str">
        <f>IF(AND(מרקובחצי[[#This Row],[CycleNumber]]&lt;$B1275,SUM(מרקובחצי[[#This Row],[13]],T1275)=2),1,"")</f>
        <v/>
      </c>
      <c r="AB1274" t="str">
        <f>IF(AND(מרקובחצי[[#This Row],[CycleNumber]]&lt;$B1275,SUM(מרקובחצי[[#This Row],[21]],U1275)=2),1,"")</f>
        <v/>
      </c>
      <c r="AC1274" t="str">
        <f>IF(AND(מרקובחצי[[#This Row],[CycleNumber]]&lt;$B1275,SUM(מרקובחצי[[#This Row],[21]],V1275)=2),1,"")</f>
        <v/>
      </c>
      <c r="AD1274" t="str">
        <f>IF(AND(מרקובחצי[[#This Row],[CycleNumber]]&lt;$B1275,SUM(מרקובחצי[[#This Row],[23]],V1275)=2),1,"")</f>
        <v/>
      </c>
      <c r="AE1274" t="str">
        <f>IF(AND(מרקובחצי[[#This Row],[CycleNumber]]&lt;$B1275,SUM(מרקובחצי[[#This Row],[23]],W1275)=2),1,"")</f>
        <v/>
      </c>
      <c r="AF1274" t="str">
        <f>IF(AND(מרקובחצי[[#This Row],[CycleNumber]]&lt;$B1275,SUM(מרקובחצי[[#This Row],[31]],O1275)=2),1,"")</f>
        <v/>
      </c>
      <c r="AG1274" t="str">
        <f>IF(AND(מרקובחצי[[#This Row],[CycleNumber]]&lt;$B1275,SUM(מרקובחצי[[#This Row],[31]],P1275)=2),1,"")</f>
        <v/>
      </c>
      <c r="AH1274" t="str">
        <f>IF(AND(מרקובחצי[[#This Row],[CycleNumber]]&lt;$B1275,SUM(מרקובחצי[[#This Row],[31]],Q1275)=2),1,"")</f>
        <v/>
      </c>
      <c r="AI1274" t="str">
        <f>IF(AND(מרקובחצי[[#This Row],[CycleNumber]]&lt;$B1275,SUM(U1274:U1275)=2),1,"")</f>
        <v/>
      </c>
      <c r="AJ1274" t="str">
        <f>IF(AND(מרקובחצי[[#This Row],[CycleNumber]]&lt;$B1275,SUM(מרקובחצי[[#This Row],[32]],O1275)=2),1,"")</f>
        <v/>
      </c>
      <c r="AK1274" t="str">
        <f>IF(AND(מרקובחצי[[#This Row],[CycleNumber]]&lt;$B1275,SUM(מרקובחצי[[#This Row],[32]],P1275)=2),1,"")</f>
        <v/>
      </c>
      <c r="AL1274" t="str">
        <f>IF(AND(מרקובחצי[[#This Row],[CycleNumber]]&lt;$B1275,SUM(מרקובחצי[[#This Row],[32]],Q1275)=2),1,"")</f>
        <v/>
      </c>
      <c r="AM1274" t="str">
        <f>IF(AND(מרקובחצי[[#This Row],[CycleNumber]]&lt;$B1275,SUM(V1274:V1275)=2),1,"")</f>
        <v/>
      </c>
      <c r="AN1274" t="str">
        <f>IF(AND(מרקובחצי[[#This Row],[CycleNumber]]&lt;$B1275,SUM(מרקובחצי[[#This Row],[33]],O1275)=2),1,"")</f>
        <v/>
      </c>
      <c r="AO1274" t="str">
        <f>IF(AND(מרקובחצי[[#This Row],[CycleNumber]]&lt;$B1275,SUM(מרקובחצי[[#This Row],[33]],P1275)=2),1,"")</f>
        <v/>
      </c>
      <c r="AP1274" t="str">
        <f>IF(AND(מרקובחצי[[#This Row],[CycleNumber]]&lt;$B1275,SUM(מרקובחצי[[#This Row],[33]],Q1275)=2),1,"")</f>
        <v/>
      </c>
      <c r="AQ1274" t="str">
        <f>IF(AND(מרקובחצי[[#This Row],[CycleNumber]]&lt;$B1275,SUM(W1274:W1275)=2),1,"")</f>
        <v/>
      </c>
      <c r="AR1274" t="str">
        <f>IF(AND(מרקובחצי[[#This Row],[CycleNumber]]&lt;$B1275,SUM(מרקובחצי[[#This Row],[12]],S1275)=2),1,"")</f>
        <v/>
      </c>
      <c r="AS1274" t="str">
        <f>IF(AND(מרקובחצי[[#This Row],[CycleNumber]]&lt;$B1275,SUM(מרקובחצי[[#This Row],[22]],V1275)=2),1,"")</f>
        <v/>
      </c>
      <c r="AT1274" s="3">
        <f>SUM(מרקובחצי[[#This Row],[11]:[33]])</f>
        <v>0</v>
      </c>
    </row>
    <row r="1275" spans="1:46" hidden="1" x14ac:dyDescent="0.25">
      <c r="A1275" t="s">
        <v>137</v>
      </c>
      <c r="B1275">
        <v>29</v>
      </c>
      <c r="C1275">
        <v>24</v>
      </c>
      <c r="D1275">
        <f>מרקובחצי[[#This Row],[LengthofCycle]]+1</f>
        <v>25</v>
      </c>
      <c r="E1275">
        <f>IF(IFERROR(LOOKUP(מרקובחצי[[#This Row],[ClientID]],קביעויות[הפלגה]),FALSE)=מרקובחצי[[#This Row],[ClientID]],1,"")</f>
        <v>1</v>
      </c>
      <c r="F1275" t="str">
        <f>IF(IFERROR(LOOKUP(מרקובחצי[[#This Row],[ClientID]],סוגחציקבוע[S31]),FALSE)=מרקובחצי[[#This Row],[ClientID]],1,"")</f>
        <v/>
      </c>
      <c r="G1275" t="str">
        <f>IF(IFERROR(LOOKUP(מרקובחצי[[#This Row],[ClientID]],סוגחציקבוע[S32]),FALSE)=מרקובחצי[[#This Row],[ClientID]],1,"")</f>
        <v/>
      </c>
      <c r="H1275" t="str">
        <f>IF(IFERROR(LOOKUP(מרקובחצי[[#This Row],[ClientID]],סוגחציקבוע[S33]),FALSE)=מרקובחצי[[#This Row],[ClientID]],1,"")</f>
        <v/>
      </c>
      <c r="I1275" t="str">
        <f>IF(IFERROR(LOOKUP(מרקובחצי[[#This Row],[ClientID]],סוגחציקבוע[S32&amp;33]),FALSE)=מרקובחצי[[#This Row],[ClientID]],1,"")</f>
        <v/>
      </c>
      <c r="J1275">
        <f>IF(SUM(מרקובחצי[[#This Row],[11]:[13]])=1,מרקובחצי[[#This Row],[עד ועד]],IF(SUM(R1274:T1275)=1,IF(מרקובחצי[[#This Row],[עד ועד]]&lt;J1274,מרקובחצי[[#This Row],[עד ועד]],J1274),J1274))</f>
        <v>30</v>
      </c>
      <c r="K1275">
        <f>IF(SUM(מרקובחצי[[#This Row],[11]:[13]])=1,מרקובחצי[[#This Row],[עד ועד]],IF(SUM(R1274:T1275)=1,IF(מרקובחצי[[#This Row],[עד ועד]]&gt;K1274,מרקובחצי[[#This Row],[עד ועד]],K1274),K1274))</f>
        <v>38</v>
      </c>
      <c r="L1275" t="str">
        <f>IF(AND(SUM(מרקובחצי[[#This Row],[31]:[33]])=1,SUM(U1274:W1274)=0),מרקובחצי[[#This Row],[מקס]]-מרקובחצי[[#This Row],[מינ]],"")</f>
        <v/>
      </c>
      <c r="M127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75" t="str">
        <f t="shared" si="19"/>
        <v/>
      </c>
      <c r="O1275" t="str">
        <f>IF(מרקובחצי[[#This Row],[קבעה הפלגה?]]=1,"",IF(AND(מרקובחצי[[#This Row],[עד ועד]]&lt;29,OR(מרקובחצי[[#This Row],[CycleNumber]]=1,AND(U1274=1,OR(מרקובחצי[[#This Row],[עד ועד]]&lt;J1274,מרקובחצי[[#This Row],[עד ועד]]&gt;K1274)),AND(V1274=1,מרקובחצי[[#This Row],[עד ועד]]&lt;J1274),W1274=1)),1,""))</f>
        <v/>
      </c>
      <c r="P1275" t="str">
        <f>IF(מרקובחצי[[#This Row],[קבעה הפלגה?]]=1,"",IF(AND(מרקובחצי[[#This Row],[עד ועד]]&gt;28,מרקובחצי[[#This Row],[עד ועד]]&lt;32,OR(מרקובחצי[[#This Row],[CycleNumber]]=1,AND(U1274=1),AND(V1274=1,OR(מרקובחצי[[#This Row],[עד ועד]]&lt;J1274,מרקובחצי[[#This Row],[עד ועד]]&gt;K1274)),W1274=1)),1,""))</f>
        <v/>
      </c>
      <c r="Q1275" t="str">
        <f>IF(מרקובחצי[[#This Row],[קבעה הפלגה?]]=1,"",IF(AND(מרקובחצי[[#This Row],[עד ועד]]&gt;31,OR(מרקובחצי[[#This Row],[CycleNumber]]=1,AND(U1274=1),AND(V1274=1,מרקובחצי[[#This Row],[עד ועד]]&gt;K1274),AND(W1274=1,OR(מרקובחצי[[#This Row],[עד ועד]]&gt;K1274,מרקובחצי[[#This Row],[עד ועד]]&lt;J1274)))),1,""))</f>
        <v/>
      </c>
      <c r="R1275" t="str">
        <f>IF(מרקובחצי[[#This Row],[CycleNumber]]&gt;1,IF(AND(O1274=1,מרקובחצי[[#This Row],[עד ועד]]&lt;29),1,""),"")</f>
        <v/>
      </c>
      <c r="S1275" t="str">
        <f>IF(מרקובחצי[[#This Row],[CycleNumber]]&gt;1,IF(OR(AND(O1274=1,מרקובחצי[[#This Row],[עד ועד]]&gt;28),AND(P1274=1),AND(Q1274=1,מרקובחצי[[#This Row],[עד ועד]]&lt;32)),1,""),"")</f>
        <v/>
      </c>
      <c r="T1275" t="str">
        <f>IF(מרקובחצי[[#This Row],[CycleNumber]]&gt;1,IF(AND(Q1274=1,מרקובחצי[[#This Row],[עד ועד]]&gt;31),1,""),"")</f>
        <v/>
      </c>
      <c r="U1275" t="str">
        <f>IF(מרקובחצי[[#This Row],[CycleNumber]]&gt;1,IF(AND(R1274=1,מרקובחצי[[#This Row],[עד ועד]]&lt;29),1,IF(AND(U1274=1,NOT(OR(מרקובחצי[[#This Row],[עד ועד]]&lt;J1274,מרקובחצי[[#This Row],[עד ועד]]&gt;K1274))),1,"")),"")</f>
        <v/>
      </c>
      <c r="V1275" t="str">
        <f>IF(מרקובחצי[[#This Row],[CycleNumber]]&gt;1,IF(AND(SUM(R1274:T1274)=1,מרקובחצי[[#This Row],[עד ועד]]&gt;28,מרקובחצי[[#This Row],[עד ועד]]&lt;32),1,IF(OR(S1274=1,AND(R1274=1,מרקובחצי[[#This Row],[עד ועד]]&gt;28),AND(T1274=1,מרקובחצי[[#This Row],[עד ועד]]&lt;32)),1,IF(AND(V1274=1,NOT(OR(מרקובחצי[[#This Row],[עד ועד]]&lt;J1274,מרקובחצי[[#This Row],[עד ועד]]&gt;K1274))),1,""))),"")</f>
        <v/>
      </c>
      <c r="W1275" t="str">
        <f>IF(מרקובחצי[[#This Row],[CycleNumber]]&gt;1,IF(AND(T1274=1,מרקובחצי[[#This Row],[עד ועד]]&gt;31),1,IF(AND(W1274=1,NOT(OR(מרקובחצי[[#This Row],[עד ועד]]&lt;J1274,מרקובחצי[[#This Row],[עד ועד]]&gt;K1274))),1,"")),"")</f>
        <v/>
      </c>
      <c r="X1275" t="str">
        <f>IF(AND(מרקובחצי[[#This Row],[CycleNumber]]&lt;$B1276,SUM(מרקובחצי[[#This Row],[11]],R1276)=2),1,"")</f>
        <v/>
      </c>
      <c r="Y1275" t="str">
        <f>IF(AND(מרקובחצי[[#This Row],[CycleNumber]]&lt;$B1276,SUM(מרקובחצי[[#This Row],[11]],S1276)=2),1,"")</f>
        <v/>
      </c>
      <c r="Z1275" t="str">
        <f>IF(AND(מרקובחצי[[#This Row],[CycleNumber]]&lt;$B1276,SUM(מרקובחצי[[#This Row],[13]],S1276)=2),1,"")</f>
        <v/>
      </c>
      <c r="AA1275" t="str">
        <f>IF(AND(מרקובחצי[[#This Row],[CycleNumber]]&lt;$B1276,SUM(מרקובחצי[[#This Row],[13]],T1276)=2),1,"")</f>
        <v/>
      </c>
      <c r="AB1275" t="str">
        <f>IF(AND(מרקובחצי[[#This Row],[CycleNumber]]&lt;$B1276,SUM(מרקובחצי[[#This Row],[21]],U1276)=2),1,"")</f>
        <v/>
      </c>
      <c r="AC1275" t="str">
        <f>IF(AND(מרקובחצי[[#This Row],[CycleNumber]]&lt;$B1276,SUM(מרקובחצי[[#This Row],[21]],V1276)=2),1,"")</f>
        <v/>
      </c>
      <c r="AD1275" t="str">
        <f>IF(AND(מרקובחצי[[#This Row],[CycleNumber]]&lt;$B1276,SUM(מרקובחצי[[#This Row],[23]],V1276)=2),1,"")</f>
        <v/>
      </c>
      <c r="AE1275" t="str">
        <f>IF(AND(מרקובחצי[[#This Row],[CycleNumber]]&lt;$B1276,SUM(מרקובחצי[[#This Row],[23]],W1276)=2),1,"")</f>
        <v/>
      </c>
      <c r="AF1275" t="str">
        <f>IF(AND(מרקובחצי[[#This Row],[CycleNumber]]&lt;$B1276,SUM(מרקובחצי[[#This Row],[31]],O1276)=2),1,"")</f>
        <v/>
      </c>
      <c r="AG1275" t="str">
        <f>IF(AND(מרקובחצי[[#This Row],[CycleNumber]]&lt;$B1276,SUM(מרקובחצי[[#This Row],[31]],P1276)=2),1,"")</f>
        <v/>
      </c>
      <c r="AH1275" t="str">
        <f>IF(AND(מרקובחצי[[#This Row],[CycleNumber]]&lt;$B1276,SUM(מרקובחצי[[#This Row],[31]],Q1276)=2),1,"")</f>
        <v/>
      </c>
      <c r="AI1275" t="str">
        <f>IF(AND(מרקובחצי[[#This Row],[CycleNumber]]&lt;$B1276,SUM(U1275:U1276)=2),1,"")</f>
        <v/>
      </c>
      <c r="AJ1275" t="str">
        <f>IF(AND(מרקובחצי[[#This Row],[CycleNumber]]&lt;$B1276,SUM(מרקובחצי[[#This Row],[32]],O1276)=2),1,"")</f>
        <v/>
      </c>
      <c r="AK1275" t="str">
        <f>IF(AND(מרקובחצי[[#This Row],[CycleNumber]]&lt;$B1276,SUM(מרקובחצי[[#This Row],[32]],P1276)=2),1,"")</f>
        <v/>
      </c>
      <c r="AL1275" t="str">
        <f>IF(AND(מרקובחצי[[#This Row],[CycleNumber]]&lt;$B1276,SUM(מרקובחצי[[#This Row],[32]],Q1276)=2),1,"")</f>
        <v/>
      </c>
      <c r="AM1275" t="str">
        <f>IF(AND(מרקובחצי[[#This Row],[CycleNumber]]&lt;$B1276,SUM(V1275:V1276)=2),1,"")</f>
        <v/>
      </c>
      <c r="AN1275" t="str">
        <f>IF(AND(מרקובחצי[[#This Row],[CycleNumber]]&lt;$B1276,SUM(מרקובחצי[[#This Row],[33]],O1276)=2),1,"")</f>
        <v/>
      </c>
      <c r="AO1275" t="str">
        <f>IF(AND(מרקובחצי[[#This Row],[CycleNumber]]&lt;$B1276,SUM(מרקובחצי[[#This Row],[33]],P1276)=2),1,"")</f>
        <v/>
      </c>
      <c r="AP1275" t="str">
        <f>IF(AND(מרקובחצי[[#This Row],[CycleNumber]]&lt;$B1276,SUM(מרקובחצי[[#This Row],[33]],Q1276)=2),1,"")</f>
        <v/>
      </c>
      <c r="AQ1275" t="str">
        <f>IF(AND(מרקובחצי[[#This Row],[CycleNumber]]&lt;$B1276,SUM(W1275:W1276)=2),1,"")</f>
        <v/>
      </c>
      <c r="AR1275" t="str">
        <f>IF(AND(מרקובחצי[[#This Row],[CycleNumber]]&lt;$B1276,SUM(מרקובחצי[[#This Row],[12]],S1276)=2),1,"")</f>
        <v/>
      </c>
      <c r="AS1275" t="str">
        <f>IF(AND(מרקובחצי[[#This Row],[CycleNumber]]&lt;$B1276,SUM(מרקובחצי[[#This Row],[22]],V1276)=2),1,"")</f>
        <v/>
      </c>
      <c r="AT1275" s="3">
        <f>SUM(מרקובחצי[[#This Row],[11]:[33]])</f>
        <v>0</v>
      </c>
    </row>
    <row r="1276" spans="1:46" hidden="1" x14ac:dyDescent="0.25">
      <c r="A1276" t="s">
        <v>137</v>
      </c>
      <c r="B1276">
        <v>30</v>
      </c>
      <c r="C1276">
        <v>29</v>
      </c>
      <c r="D1276">
        <f>מרקובחצי[[#This Row],[LengthofCycle]]+1</f>
        <v>30</v>
      </c>
      <c r="E1276">
        <f>IF(IFERROR(LOOKUP(מרקובחצי[[#This Row],[ClientID]],קביעויות[הפלגה]),FALSE)=מרקובחצי[[#This Row],[ClientID]],1,"")</f>
        <v>1</v>
      </c>
      <c r="F1276" t="str">
        <f>IF(IFERROR(LOOKUP(מרקובחצי[[#This Row],[ClientID]],סוגחציקבוע[S31]),FALSE)=מרקובחצי[[#This Row],[ClientID]],1,"")</f>
        <v/>
      </c>
      <c r="G1276" t="str">
        <f>IF(IFERROR(LOOKUP(מרקובחצי[[#This Row],[ClientID]],סוגחציקבוע[S32]),FALSE)=מרקובחצי[[#This Row],[ClientID]],1,"")</f>
        <v/>
      </c>
      <c r="H1276" t="str">
        <f>IF(IFERROR(LOOKUP(מרקובחצי[[#This Row],[ClientID]],סוגחציקבוע[S33]),FALSE)=מרקובחצי[[#This Row],[ClientID]],1,"")</f>
        <v/>
      </c>
      <c r="I1276" t="str">
        <f>IF(IFERROR(LOOKUP(מרקובחצי[[#This Row],[ClientID]],סוגחציקבוע[S32&amp;33]),FALSE)=מרקובחצי[[#This Row],[ClientID]],1,"")</f>
        <v/>
      </c>
      <c r="J1276">
        <f>IF(SUM(מרקובחצי[[#This Row],[11]:[13]])=1,מרקובחצי[[#This Row],[עד ועד]],IF(SUM(R1275:T1276)=1,IF(מרקובחצי[[#This Row],[עד ועד]]&lt;J1275,מרקובחצי[[#This Row],[עד ועד]],J1275),J1275))</f>
        <v>30</v>
      </c>
      <c r="K1276">
        <f>IF(SUM(מרקובחצי[[#This Row],[11]:[13]])=1,מרקובחצי[[#This Row],[עד ועד]],IF(SUM(R1275:T1276)=1,IF(מרקובחצי[[#This Row],[עד ועד]]&gt;K1275,מרקובחצי[[#This Row],[עד ועד]],K1275),K1275))</f>
        <v>38</v>
      </c>
      <c r="L1276" t="str">
        <f>IF(AND(SUM(מרקובחצי[[#This Row],[31]:[33]])=1,SUM(U1275:W1275)=0),מרקובחצי[[#This Row],[מקס]]-מרקובחצי[[#This Row],[מינ]],"")</f>
        <v/>
      </c>
      <c r="M127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76" t="str">
        <f t="shared" si="19"/>
        <v/>
      </c>
      <c r="O1276" t="str">
        <f>IF(מרקובחצי[[#This Row],[קבעה הפלגה?]]=1,"",IF(AND(מרקובחצי[[#This Row],[עד ועד]]&lt;29,OR(מרקובחצי[[#This Row],[CycleNumber]]=1,AND(U1275=1,OR(מרקובחצי[[#This Row],[עד ועד]]&lt;J1275,מרקובחצי[[#This Row],[עד ועד]]&gt;K1275)),AND(V1275=1,מרקובחצי[[#This Row],[עד ועד]]&lt;J1275),W1275=1)),1,""))</f>
        <v/>
      </c>
      <c r="P1276" t="str">
        <f>IF(מרקובחצי[[#This Row],[קבעה הפלגה?]]=1,"",IF(AND(מרקובחצי[[#This Row],[עד ועד]]&gt;28,מרקובחצי[[#This Row],[עד ועד]]&lt;32,OR(מרקובחצי[[#This Row],[CycleNumber]]=1,AND(U1275=1),AND(V1275=1,OR(מרקובחצי[[#This Row],[עד ועד]]&lt;J1275,מרקובחצי[[#This Row],[עד ועד]]&gt;K1275)),W1275=1)),1,""))</f>
        <v/>
      </c>
      <c r="Q1276" t="str">
        <f>IF(מרקובחצי[[#This Row],[קבעה הפלגה?]]=1,"",IF(AND(מרקובחצי[[#This Row],[עד ועד]]&gt;31,OR(מרקובחצי[[#This Row],[CycleNumber]]=1,AND(U1275=1),AND(V1275=1,מרקובחצי[[#This Row],[עד ועד]]&gt;K1275),AND(W1275=1,OR(מרקובחצי[[#This Row],[עד ועד]]&gt;K1275,מרקובחצי[[#This Row],[עד ועד]]&lt;J1275)))),1,""))</f>
        <v/>
      </c>
      <c r="R1276" t="str">
        <f>IF(מרקובחצי[[#This Row],[CycleNumber]]&gt;1,IF(AND(O1275=1,מרקובחצי[[#This Row],[עד ועד]]&lt;29),1,""),"")</f>
        <v/>
      </c>
      <c r="S1276" t="str">
        <f>IF(מרקובחצי[[#This Row],[CycleNumber]]&gt;1,IF(OR(AND(O1275=1,מרקובחצי[[#This Row],[עד ועד]]&gt;28),AND(P1275=1),AND(Q1275=1,מרקובחצי[[#This Row],[עד ועד]]&lt;32)),1,""),"")</f>
        <v/>
      </c>
      <c r="T1276" t="str">
        <f>IF(מרקובחצי[[#This Row],[CycleNumber]]&gt;1,IF(AND(Q1275=1,מרקובחצי[[#This Row],[עד ועד]]&gt;31),1,""),"")</f>
        <v/>
      </c>
      <c r="U1276" t="str">
        <f>IF(מרקובחצי[[#This Row],[CycleNumber]]&gt;1,IF(AND(R1275=1,מרקובחצי[[#This Row],[עד ועד]]&lt;29),1,IF(AND(U1275=1,NOT(OR(מרקובחצי[[#This Row],[עד ועד]]&lt;J1275,מרקובחצי[[#This Row],[עד ועד]]&gt;K1275))),1,"")),"")</f>
        <v/>
      </c>
      <c r="V1276" t="str">
        <f>IF(מרקובחצי[[#This Row],[CycleNumber]]&gt;1,IF(AND(SUM(R1275:T1275)=1,מרקובחצי[[#This Row],[עד ועד]]&gt;28,מרקובחצי[[#This Row],[עד ועד]]&lt;32),1,IF(OR(S1275=1,AND(R1275=1,מרקובחצי[[#This Row],[עד ועד]]&gt;28),AND(T1275=1,מרקובחצי[[#This Row],[עד ועד]]&lt;32)),1,IF(AND(V1275=1,NOT(OR(מרקובחצי[[#This Row],[עד ועד]]&lt;J1275,מרקובחצי[[#This Row],[עד ועד]]&gt;K1275))),1,""))),"")</f>
        <v/>
      </c>
      <c r="W1276" t="str">
        <f>IF(מרקובחצי[[#This Row],[CycleNumber]]&gt;1,IF(AND(T1275=1,מרקובחצי[[#This Row],[עד ועד]]&gt;31),1,IF(AND(W1275=1,NOT(OR(מרקובחצי[[#This Row],[עד ועד]]&lt;J1275,מרקובחצי[[#This Row],[עד ועד]]&gt;K1275))),1,"")),"")</f>
        <v/>
      </c>
      <c r="X1276" t="str">
        <f>IF(AND(מרקובחצי[[#This Row],[CycleNumber]]&lt;$B1277,SUM(מרקובחצי[[#This Row],[11]],R1277)=2),1,"")</f>
        <v/>
      </c>
      <c r="Y1276" t="str">
        <f>IF(AND(מרקובחצי[[#This Row],[CycleNumber]]&lt;$B1277,SUM(מרקובחצי[[#This Row],[11]],S1277)=2),1,"")</f>
        <v/>
      </c>
      <c r="Z1276" t="str">
        <f>IF(AND(מרקובחצי[[#This Row],[CycleNumber]]&lt;$B1277,SUM(מרקובחצי[[#This Row],[13]],S1277)=2),1,"")</f>
        <v/>
      </c>
      <c r="AA1276" t="str">
        <f>IF(AND(מרקובחצי[[#This Row],[CycleNumber]]&lt;$B1277,SUM(מרקובחצי[[#This Row],[13]],T1277)=2),1,"")</f>
        <v/>
      </c>
      <c r="AB1276" t="str">
        <f>IF(AND(מרקובחצי[[#This Row],[CycleNumber]]&lt;$B1277,SUM(מרקובחצי[[#This Row],[21]],U1277)=2),1,"")</f>
        <v/>
      </c>
      <c r="AC1276" t="str">
        <f>IF(AND(מרקובחצי[[#This Row],[CycleNumber]]&lt;$B1277,SUM(מרקובחצי[[#This Row],[21]],V1277)=2),1,"")</f>
        <v/>
      </c>
      <c r="AD1276" t="str">
        <f>IF(AND(מרקובחצי[[#This Row],[CycleNumber]]&lt;$B1277,SUM(מרקובחצי[[#This Row],[23]],V1277)=2),1,"")</f>
        <v/>
      </c>
      <c r="AE1276" t="str">
        <f>IF(AND(מרקובחצי[[#This Row],[CycleNumber]]&lt;$B1277,SUM(מרקובחצי[[#This Row],[23]],W1277)=2),1,"")</f>
        <v/>
      </c>
      <c r="AF1276" t="str">
        <f>IF(AND(מרקובחצי[[#This Row],[CycleNumber]]&lt;$B1277,SUM(מרקובחצי[[#This Row],[31]],O1277)=2),1,"")</f>
        <v/>
      </c>
      <c r="AG1276" t="str">
        <f>IF(AND(מרקובחצי[[#This Row],[CycleNumber]]&lt;$B1277,SUM(מרקובחצי[[#This Row],[31]],P1277)=2),1,"")</f>
        <v/>
      </c>
      <c r="AH1276" t="str">
        <f>IF(AND(מרקובחצי[[#This Row],[CycleNumber]]&lt;$B1277,SUM(מרקובחצי[[#This Row],[31]],Q1277)=2),1,"")</f>
        <v/>
      </c>
      <c r="AI1276" t="str">
        <f>IF(AND(מרקובחצי[[#This Row],[CycleNumber]]&lt;$B1277,SUM(U1276:U1277)=2),1,"")</f>
        <v/>
      </c>
      <c r="AJ1276" t="str">
        <f>IF(AND(מרקובחצי[[#This Row],[CycleNumber]]&lt;$B1277,SUM(מרקובחצי[[#This Row],[32]],O1277)=2),1,"")</f>
        <v/>
      </c>
      <c r="AK1276" t="str">
        <f>IF(AND(מרקובחצי[[#This Row],[CycleNumber]]&lt;$B1277,SUM(מרקובחצי[[#This Row],[32]],P1277)=2),1,"")</f>
        <v/>
      </c>
      <c r="AL1276" t="str">
        <f>IF(AND(מרקובחצי[[#This Row],[CycleNumber]]&lt;$B1277,SUM(מרקובחצי[[#This Row],[32]],Q1277)=2),1,"")</f>
        <v/>
      </c>
      <c r="AM1276" t="str">
        <f>IF(AND(מרקובחצי[[#This Row],[CycleNumber]]&lt;$B1277,SUM(V1276:V1277)=2),1,"")</f>
        <v/>
      </c>
      <c r="AN1276" t="str">
        <f>IF(AND(מרקובחצי[[#This Row],[CycleNumber]]&lt;$B1277,SUM(מרקובחצי[[#This Row],[33]],O1277)=2),1,"")</f>
        <v/>
      </c>
      <c r="AO1276" t="str">
        <f>IF(AND(מרקובחצי[[#This Row],[CycleNumber]]&lt;$B1277,SUM(מרקובחצי[[#This Row],[33]],P1277)=2),1,"")</f>
        <v/>
      </c>
      <c r="AP1276" t="str">
        <f>IF(AND(מרקובחצי[[#This Row],[CycleNumber]]&lt;$B1277,SUM(מרקובחצי[[#This Row],[33]],Q1277)=2),1,"")</f>
        <v/>
      </c>
      <c r="AQ1276" t="str">
        <f>IF(AND(מרקובחצי[[#This Row],[CycleNumber]]&lt;$B1277,SUM(W1276:W1277)=2),1,"")</f>
        <v/>
      </c>
      <c r="AR1276" t="str">
        <f>IF(AND(מרקובחצי[[#This Row],[CycleNumber]]&lt;$B1277,SUM(מרקובחצי[[#This Row],[12]],S1277)=2),1,"")</f>
        <v/>
      </c>
      <c r="AS1276" t="str">
        <f>IF(AND(מרקובחצי[[#This Row],[CycleNumber]]&lt;$B1277,SUM(מרקובחצי[[#This Row],[22]],V1277)=2),1,"")</f>
        <v/>
      </c>
      <c r="AT1276" s="3">
        <f>SUM(מרקובחצי[[#This Row],[11]:[33]])</f>
        <v>0</v>
      </c>
    </row>
    <row r="1277" spans="1:46" hidden="1" x14ac:dyDescent="0.25">
      <c r="A1277" t="s">
        <v>137</v>
      </c>
      <c r="B1277">
        <v>31</v>
      </c>
      <c r="C1277">
        <v>24</v>
      </c>
      <c r="D1277">
        <f>מרקובחצי[[#This Row],[LengthofCycle]]+1</f>
        <v>25</v>
      </c>
      <c r="E1277">
        <f>IF(IFERROR(LOOKUP(מרקובחצי[[#This Row],[ClientID]],קביעויות[הפלגה]),FALSE)=מרקובחצי[[#This Row],[ClientID]],1,"")</f>
        <v>1</v>
      </c>
      <c r="F1277" t="str">
        <f>IF(IFERROR(LOOKUP(מרקובחצי[[#This Row],[ClientID]],סוגחציקבוע[S31]),FALSE)=מרקובחצי[[#This Row],[ClientID]],1,"")</f>
        <v/>
      </c>
      <c r="G1277" t="str">
        <f>IF(IFERROR(LOOKUP(מרקובחצי[[#This Row],[ClientID]],סוגחציקבוע[S32]),FALSE)=מרקובחצי[[#This Row],[ClientID]],1,"")</f>
        <v/>
      </c>
      <c r="H1277" t="str">
        <f>IF(IFERROR(LOOKUP(מרקובחצי[[#This Row],[ClientID]],סוגחציקבוע[S33]),FALSE)=מרקובחצי[[#This Row],[ClientID]],1,"")</f>
        <v/>
      </c>
      <c r="I1277" t="str">
        <f>IF(IFERROR(LOOKUP(מרקובחצי[[#This Row],[ClientID]],סוגחציקבוע[S32&amp;33]),FALSE)=מרקובחצי[[#This Row],[ClientID]],1,"")</f>
        <v/>
      </c>
      <c r="J1277">
        <f>IF(SUM(מרקובחצי[[#This Row],[11]:[13]])=1,מרקובחצי[[#This Row],[עד ועד]],IF(SUM(R1276:T1277)=1,IF(מרקובחצי[[#This Row],[עד ועד]]&lt;J1276,מרקובחצי[[#This Row],[עד ועד]],J1276),J1276))</f>
        <v>30</v>
      </c>
      <c r="K1277">
        <f>IF(SUM(מרקובחצי[[#This Row],[11]:[13]])=1,מרקובחצי[[#This Row],[עד ועד]],IF(SUM(R1276:T1277)=1,IF(מרקובחצי[[#This Row],[עד ועד]]&gt;K1276,מרקובחצי[[#This Row],[עד ועד]],K1276),K1276))</f>
        <v>38</v>
      </c>
      <c r="L1277" t="str">
        <f>IF(AND(SUM(מרקובחצי[[#This Row],[31]:[33]])=1,SUM(U1276:W1276)=0),מרקובחצי[[#This Row],[מקס]]-מרקובחצי[[#This Row],[מינ]],"")</f>
        <v/>
      </c>
      <c r="M127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77" t="str">
        <f t="shared" si="19"/>
        <v/>
      </c>
      <c r="O1277" t="str">
        <f>IF(מרקובחצי[[#This Row],[קבעה הפלגה?]]=1,"",IF(AND(מרקובחצי[[#This Row],[עד ועד]]&lt;29,OR(מרקובחצי[[#This Row],[CycleNumber]]=1,AND(U1276=1,OR(מרקובחצי[[#This Row],[עד ועד]]&lt;J1276,מרקובחצי[[#This Row],[עד ועד]]&gt;K1276)),AND(V1276=1,מרקובחצי[[#This Row],[עד ועד]]&lt;J1276),W1276=1)),1,""))</f>
        <v/>
      </c>
      <c r="P1277" t="str">
        <f>IF(מרקובחצי[[#This Row],[קבעה הפלגה?]]=1,"",IF(AND(מרקובחצי[[#This Row],[עד ועד]]&gt;28,מרקובחצי[[#This Row],[עד ועד]]&lt;32,OR(מרקובחצי[[#This Row],[CycleNumber]]=1,AND(U1276=1),AND(V1276=1,OR(מרקובחצי[[#This Row],[עד ועד]]&lt;J1276,מרקובחצי[[#This Row],[עד ועד]]&gt;K1276)),W1276=1)),1,""))</f>
        <v/>
      </c>
      <c r="Q1277" t="str">
        <f>IF(מרקובחצי[[#This Row],[קבעה הפלגה?]]=1,"",IF(AND(מרקובחצי[[#This Row],[עד ועד]]&gt;31,OR(מרקובחצי[[#This Row],[CycleNumber]]=1,AND(U1276=1),AND(V1276=1,מרקובחצי[[#This Row],[עד ועד]]&gt;K1276),AND(W1276=1,OR(מרקובחצי[[#This Row],[עד ועד]]&gt;K1276,מרקובחצי[[#This Row],[עד ועד]]&lt;J1276)))),1,""))</f>
        <v/>
      </c>
      <c r="R1277" t="str">
        <f>IF(מרקובחצי[[#This Row],[CycleNumber]]&gt;1,IF(AND(O1276=1,מרקובחצי[[#This Row],[עד ועד]]&lt;29),1,""),"")</f>
        <v/>
      </c>
      <c r="S1277" t="str">
        <f>IF(מרקובחצי[[#This Row],[CycleNumber]]&gt;1,IF(OR(AND(O1276=1,מרקובחצי[[#This Row],[עד ועד]]&gt;28),AND(P1276=1),AND(Q1276=1,מרקובחצי[[#This Row],[עד ועד]]&lt;32)),1,""),"")</f>
        <v/>
      </c>
      <c r="T1277" t="str">
        <f>IF(מרקובחצי[[#This Row],[CycleNumber]]&gt;1,IF(AND(Q1276=1,מרקובחצי[[#This Row],[עד ועד]]&gt;31),1,""),"")</f>
        <v/>
      </c>
      <c r="U1277" t="str">
        <f>IF(מרקובחצי[[#This Row],[CycleNumber]]&gt;1,IF(AND(R1276=1,מרקובחצי[[#This Row],[עד ועד]]&lt;29),1,IF(AND(U1276=1,NOT(OR(מרקובחצי[[#This Row],[עד ועד]]&lt;J1276,מרקובחצי[[#This Row],[עד ועד]]&gt;K1276))),1,"")),"")</f>
        <v/>
      </c>
      <c r="V1277" t="str">
        <f>IF(מרקובחצי[[#This Row],[CycleNumber]]&gt;1,IF(AND(SUM(R1276:T1276)=1,מרקובחצי[[#This Row],[עד ועד]]&gt;28,מרקובחצי[[#This Row],[עד ועד]]&lt;32),1,IF(OR(S1276=1,AND(R1276=1,מרקובחצי[[#This Row],[עד ועד]]&gt;28),AND(T1276=1,מרקובחצי[[#This Row],[עד ועד]]&lt;32)),1,IF(AND(V1276=1,NOT(OR(מרקובחצי[[#This Row],[עד ועד]]&lt;J1276,מרקובחצי[[#This Row],[עד ועד]]&gt;K1276))),1,""))),"")</f>
        <v/>
      </c>
      <c r="W1277" t="str">
        <f>IF(מרקובחצי[[#This Row],[CycleNumber]]&gt;1,IF(AND(T1276=1,מרקובחצי[[#This Row],[עד ועד]]&gt;31),1,IF(AND(W1276=1,NOT(OR(מרקובחצי[[#This Row],[עד ועד]]&lt;J1276,מרקובחצי[[#This Row],[עד ועד]]&gt;K1276))),1,"")),"")</f>
        <v/>
      </c>
      <c r="X1277" t="str">
        <f>IF(AND(מרקובחצי[[#This Row],[CycleNumber]]&lt;$B1278,SUM(מרקובחצי[[#This Row],[11]],R1278)=2),1,"")</f>
        <v/>
      </c>
      <c r="Y1277" t="str">
        <f>IF(AND(מרקובחצי[[#This Row],[CycleNumber]]&lt;$B1278,SUM(מרקובחצי[[#This Row],[11]],S1278)=2),1,"")</f>
        <v/>
      </c>
      <c r="Z1277" t="str">
        <f>IF(AND(מרקובחצי[[#This Row],[CycleNumber]]&lt;$B1278,SUM(מרקובחצי[[#This Row],[13]],S1278)=2),1,"")</f>
        <v/>
      </c>
      <c r="AA1277" t="str">
        <f>IF(AND(מרקובחצי[[#This Row],[CycleNumber]]&lt;$B1278,SUM(מרקובחצי[[#This Row],[13]],T1278)=2),1,"")</f>
        <v/>
      </c>
      <c r="AB1277" t="str">
        <f>IF(AND(מרקובחצי[[#This Row],[CycleNumber]]&lt;$B1278,SUM(מרקובחצי[[#This Row],[21]],U1278)=2),1,"")</f>
        <v/>
      </c>
      <c r="AC1277" t="str">
        <f>IF(AND(מרקובחצי[[#This Row],[CycleNumber]]&lt;$B1278,SUM(מרקובחצי[[#This Row],[21]],V1278)=2),1,"")</f>
        <v/>
      </c>
      <c r="AD1277" t="str">
        <f>IF(AND(מרקובחצי[[#This Row],[CycleNumber]]&lt;$B1278,SUM(מרקובחצי[[#This Row],[23]],V1278)=2),1,"")</f>
        <v/>
      </c>
      <c r="AE1277" t="str">
        <f>IF(AND(מרקובחצי[[#This Row],[CycleNumber]]&lt;$B1278,SUM(מרקובחצי[[#This Row],[23]],W1278)=2),1,"")</f>
        <v/>
      </c>
      <c r="AF1277" t="str">
        <f>IF(AND(מרקובחצי[[#This Row],[CycleNumber]]&lt;$B1278,SUM(מרקובחצי[[#This Row],[31]],O1278)=2),1,"")</f>
        <v/>
      </c>
      <c r="AG1277" t="str">
        <f>IF(AND(מרקובחצי[[#This Row],[CycleNumber]]&lt;$B1278,SUM(מרקובחצי[[#This Row],[31]],P1278)=2),1,"")</f>
        <v/>
      </c>
      <c r="AH1277" t="str">
        <f>IF(AND(מרקובחצי[[#This Row],[CycleNumber]]&lt;$B1278,SUM(מרקובחצי[[#This Row],[31]],Q1278)=2),1,"")</f>
        <v/>
      </c>
      <c r="AI1277" t="str">
        <f>IF(AND(מרקובחצי[[#This Row],[CycleNumber]]&lt;$B1278,SUM(U1277:U1278)=2),1,"")</f>
        <v/>
      </c>
      <c r="AJ1277" t="str">
        <f>IF(AND(מרקובחצי[[#This Row],[CycleNumber]]&lt;$B1278,SUM(מרקובחצי[[#This Row],[32]],O1278)=2),1,"")</f>
        <v/>
      </c>
      <c r="AK1277" t="str">
        <f>IF(AND(מרקובחצי[[#This Row],[CycleNumber]]&lt;$B1278,SUM(מרקובחצי[[#This Row],[32]],P1278)=2),1,"")</f>
        <v/>
      </c>
      <c r="AL1277" t="str">
        <f>IF(AND(מרקובחצי[[#This Row],[CycleNumber]]&lt;$B1278,SUM(מרקובחצי[[#This Row],[32]],Q1278)=2),1,"")</f>
        <v/>
      </c>
      <c r="AM1277" t="str">
        <f>IF(AND(מרקובחצי[[#This Row],[CycleNumber]]&lt;$B1278,SUM(V1277:V1278)=2),1,"")</f>
        <v/>
      </c>
      <c r="AN1277" t="str">
        <f>IF(AND(מרקובחצי[[#This Row],[CycleNumber]]&lt;$B1278,SUM(מרקובחצי[[#This Row],[33]],O1278)=2),1,"")</f>
        <v/>
      </c>
      <c r="AO1277" t="str">
        <f>IF(AND(מרקובחצי[[#This Row],[CycleNumber]]&lt;$B1278,SUM(מרקובחצי[[#This Row],[33]],P1278)=2),1,"")</f>
        <v/>
      </c>
      <c r="AP1277" t="str">
        <f>IF(AND(מרקובחצי[[#This Row],[CycleNumber]]&lt;$B1278,SUM(מרקובחצי[[#This Row],[33]],Q1278)=2),1,"")</f>
        <v/>
      </c>
      <c r="AQ1277" t="str">
        <f>IF(AND(מרקובחצי[[#This Row],[CycleNumber]]&lt;$B1278,SUM(W1277:W1278)=2),1,"")</f>
        <v/>
      </c>
      <c r="AR1277" t="str">
        <f>IF(AND(מרקובחצי[[#This Row],[CycleNumber]]&lt;$B1278,SUM(מרקובחצי[[#This Row],[12]],S1278)=2),1,"")</f>
        <v/>
      </c>
      <c r="AS1277" t="str">
        <f>IF(AND(מרקובחצי[[#This Row],[CycleNumber]]&lt;$B1278,SUM(מרקובחצי[[#This Row],[22]],V1278)=2),1,"")</f>
        <v/>
      </c>
      <c r="AT1277" s="3">
        <f>SUM(מרקובחצי[[#This Row],[11]:[33]])</f>
        <v>0</v>
      </c>
    </row>
    <row r="1278" spans="1:46" hidden="1" x14ac:dyDescent="0.25">
      <c r="A1278" t="s">
        <v>137</v>
      </c>
      <c r="B1278">
        <v>32</v>
      </c>
      <c r="C1278">
        <v>27</v>
      </c>
      <c r="D1278">
        <f>מרקובחצי[[#This Row],[LengthofCycle]]+1</f>
        <v>28</v>
      </c>
      <c r="E1278">
        <f>IF(IFERROR(LOOKUP(מרקובחצי[[#This Row],[ClientID]],קביעויות[הפלגה]),FALSE)=מרקובחצי[[#This Row],[ClientID]],1,"")</f>
        <v>1</v>
      </c>
      <c r="F1278" t="str">
        <f>IF(IFERROR(LOOKUP(מרקובחצי[[#This Row],[ClientID]],סוגחציקבוע[S31]),FALSE)=מרקובחצי[[#This Row],[ClientID]],1,"")</f>
        <v/>
      </c>
      <c r="G1278" t="str">
        <f>IF(IFERROR(LOOKUP(מרקובחצי[[#This Row],[ClientID]],סוגחציקבוע[S32]),FALSE)=מרקובחצי[[#This Row],[ClientID]],1,"")</f>
        <v/>
      </c>
      <c r="H1278" t="str">
        <f>IF(IFERROR(LOOKUP(מרקובחצי[[#This Row],[ClientID]],סוגחציקבוע[S33]),FALSE)=מרקובחצי[[#This Row],[ClientID]],1,"")</f>
        <v/>
      </c>
      <c r="I1278" t="str">
        <f>IF(IFERROR(LOOKUP(מרקובחצי[[#This Row],[ClientID]],סוגחציקבוע[S32&amp;33]),FALSE)=מרקובחצי[[#This Row],[ClientID]],1,"")</f>
        <v/>
      </c>
      <c r="J1278">
        <f>IF(SUM(מרקובחצי[[#This Row],[11]:[13]])=1,מרקובחצי[[#This Row],[עד ועד]],IF(SUM(R1277:T1278)=1,IF(מרקובחצי[[#This Row],[עד ועד]]&lt;J1277,מרקובחצי[[#This Row],[עד ועד]],J1277),J1277))</f>
        <v>30</v>
      </c>
      <c r="K1278">
        <f>IF(SUM(מרקובחצי[[#This Row],[11]:[13]])=1,מרקובחצי[[#This Row],[עד ועד]],IF(SUM(R1277:T1278)=1,IF(מרקובחצי[[#This Row],[עד ועד]]&gt;K1277,מרקובחצי[[#This Row],[עד ועד]],K1277),K1277))</f>
        <v>38</v>
      </c>
      <c r="L1278" t="str">
        <f>IF(AND(SUM(מרקובחצי[[#This Row],[31]:[33]])=1,SUM(U1277:W1277)=0),מרקובחצי[[#This Row],[מקס]]-מרקובחצי[[#This Row],[מינ]],"")</f>
        <v/>
      </c>
      <c r="M127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278" t="str">
        <f t="shared" si="19"/>
        <v/>
      </c>
      <c r="O1278" t="str">
        <f>IF(מרקובחצי[[#This Row],[קבעה הפלגה?]]=1,"",IF(AND(מרקובחצי[[#This Row],[עד ועד]]&lt;29,OR(מרקובחצי[[#This Row],[CycleNumber]]=1,AND(U1277=1,OR(מרקובחצי[[#This Row],[עד ועד]]&lt;J1277,מרקובחצי[[#This Row],[עד ועד]]&gt;K1277)),AND(V1277=1,מרקובחצי[[#This Row],[עד ועד]]&lt;J1277),W1277=1)),1,""))</f>
        <v/>
      </c>
      <c r="P1278" t="str">
        <f>IF(מרקובחצי[[#This Row],[קבעה הפלגה?]]=1,"",IF(AND(מרקובחצי[[#This Row],[עד ועד]]&gt;28,מרקובחצי[[#This Row],[עד ועד]]&lt;32,OR(מרקובחצי[[#This Row],[CycleNumber]]=1,AND(U1277=1),AND(V1277=1,OR(מרקובחצי[[#This Row],[עד ועד]]&lt;J1277,מרקובחצי[[#This Row],[עד ועד]]&gt;K1277)),W1277=1)),1,""))</f>
        <v/>
      </c>
      <c r="Q1278" t="str">
        <f>IF(מרקובחצי[[#This Row],[קבעה הפלגה?]]=1,"",IF(AND(מרקובחצי[[#This Row],[עד ועד]]&gt;31,OR(מרקובחצי[[#This Row],[CycleNumber]]=1,AND(U1277=1),AND(V1277=1,מרקובחצי[[#This Row],[עד ועד]]&gt;K1277),AND(W1277=1,OR(מרקובחצי[[#This Row],[עד ועד]]&gt;K1277,מרקובחצי[[#This Row],[עד ועד]]&lt;J1277)))),1,""))</f>
        <v/>
      </c>
      <c r="R1278" t="str">
        <f>IF(מרקובחצי[[#This Row],[CycleNumber]]&gt;1,IF(AND(O1277=1,מרקובחצי[[#This Row],[עד ועד]]&lt;29),1,""),"")</f>
        <v/>
      </c>
      <c r="S1278" t="str">
        <f>IF(מרקובחצי[[#This Row],[CycleNumber]]&gt;1,IF(OR(AND(O1277=1,מרקובחצי[[#This Row],[עד ועד]]&gt;28),AND(P1277=1),AND(Q1277=1,מרקובחצי[[#This Row],[עד ועד]]&lt;32)),1,""),"")</f>
        <v/>
      </c>
      <c r="T1278" t="str">
        <f>IF(מרקובחצי[[#This Row],[CycleNumber]]&gt;1,IF(AND(Q1277=1,מרקובחצי[[#This Row],[עד ועד]]&gt;31),1,""),"")</f>
        <v/>
      </c>
      <c r="U1278" t="str">
        <f>IF(מרקובחצי[[#This Row],[CycleNumber]]&gt;1,IF(AND(R1277=1,מרקובחצי[[#This Row],[עד ועד]]&lt;29),1,IF(AND(U1277=1,NOT(OR(מרקובחצי[[#This Row],[עד ועד]]&lt;J1277,מרקובחצי[[#This Row],[עד ועד]]&gt;K1277))),1,"")),"")</f>
        <v/>
      </c>
      <c r="V1278" t="str">
        <f>IF(מרקובחצי[[#This Row],[CycleNumber]]&gt;1,IF(AND(SUM(R1277:T1277)=1,מרקובחצי[[#This Row],[עד ועד]]&gt;28,מרקובחצי[[#This Row],[עד ועד]]&lt;32),1,IF(OR(S1277=1,AND(R1277=1,מרקובחצי[[#This Row],[עד ועד]]&gt;28),AND(T1277=1,מרקובחצי[[#This Row],[עד ועד]]&lt;32)),1,IF(AND(V1277=1,NOT(OR(מרקובחצי[[#This Row],[עד ועד]]&lt;J1277,מרקובחצי[[#This Row],[עד ועד]]&gt;K1277))),1,""))),"")</f>
        <v/>
      </c>
      <c r="W1278" t="str">
        <f>IF(מרקובחצי[[#This Row],[CycleNumber]]&gt;1,IF(AND(T1277=1,מרקובחצי[[#This Row],[עד ועד]]&gt;31),1,IF(AND(W1277=1,NOT(OR(מרקובחצי[[#This Row],[עד ועד]]&lt;J1277,מרקובחצי[[#This Row],[עד ועד]]&gt;K1277))),1,"")),"")</f>
        <v/>
      </c>
      <c r="X1278" t="str">
        <f>IF(AND(מרקובחצי[[#This Row],[CycleNumber]]&lt;$B1279,SUM(מרקובחצי[[#This Row],[11]],R1279)=2),1,"")</f>
        <v/>
      </c>
      <c r="Y1278" t="str">
        <f>IF(AND(מרקובחצי[[#This Row],[CycleNumber]]&lt;$B1279,SUM(מרקובחצי[[#This Row],[11]],S1279)=2),1,"")</f>
        <v/>
      </c>
      <c r="Z1278" t="str">
        <f>IF(AND(מרקובחצי[[#This Row],[CycleNumber]]&lt;$B1279,SUM(מרקובחצי[[#This Row],[13]],S1279)=2),1,"")</f>
        <v/>
      </c>
      <c r="AA1278" t="str">
        <f>IF(AND(מרקובחצי[[#This Row],[CycleNumber]]&lt;$B1279,SUM(מרקובחצי[[#This Row],[13]],T1279)=2),1,"")</f>
        <v/>
      </c>
      <c r="AB1278" t="str">
        <f>IF(AND(מרקובחצי[[#This Row],[CycleNumber]]&lt;$B1279,SUM(מרקובחצי[[#This Row],[21]],U1279)=2),1,"")</f>
        <v/>
      </c>
      <c r="AC1278" t="str">
        <f>IF(AND(מרקובחצי[[#This Row],[CycleNumber]]&lt;$B1279,SUM(מרקובחצי[[#This Row],[21]],V1279)=2),1,"")</f>
        <v/>
      </c>
      <c r="AD1278" t="str">
        <f>IF(AND(מרקובחצי[[#This Row],[CycleNumber]]&lt;$B1279,SUM(מרקובחצי[[#This Row],[23]],V1279)=2),1,"")</f>
        <v/>
      </c>
      <c r="AE1278" t="str">
        <f>IF(AND(מרקובחצי[[#This Row],[CycleNumber]]&lt;$B1279,SUM(מרקובחצי[[#This Row],[23]],W1279)=2),1,"")</f>
        <v/>
      </c>
      <c r="AF1278" t="str">
        <f>IF(AND(מרקובחצי[[#This Row],[CycleNumber]]&lt;$B1279,SUM(מרקובחצי[[#This Row],[31]],O1279)=2),1,"")</f>
        <v/>
      </c>
      <c r="AG1278" t="str">
        <f>IF(AND(מרקובחצי[[#This Row],[CycleNumber]]&lt;$B1279,SUM(מרקובחצי[[#This Row],[31]],P1279)=2),1,"")</f>
        <v/>
      </c>
      <c r="AH1278" t="str">
        <f>IF(AND(מרקובחצי[[#This Row],[CycleNumber]]&lt;$B1279,SUM(מרקובחצי[[#This Row],[31]],Q1279)=2),1,"")</f>
        <v/>
      </c>
      <c r="AI1278" t="str">
        <f>IF(AND(מרקובחצי[[#This Row],[CycleNumber]]&lt;$B1279,SUM(U1278:U1279)=2),1,"")</f>
        <v/>
      </c>
      <c r="AJ1278" t="str">
        <f>IF(AND(מרקובחצי[[#This Row],[CycleNumber]]&lt;$B1279,SUM(מרקובחצי[[#This Row],[32]],O1279)=2),1,"")</f>
        <v/>
      </c>
      <c r="AK1278" t="str">
        <f>IF(AND(מרקובחצי[[#This Row],[CycleNumber]]&lt;$B1279,SUM(מרקובחצי[[#This Row],[32]],P1279)=2),1,"")</f>
        <v/>
      </c>
      <c r="AL1278" t="str">
        <f>IF(AND(מרקובחצי[[#This Row],[CycleNumber]]&lt;$B1279,SUM(מרקובחצי[[#This Row],[32]],Q1279)=2),1,"")</f>
        <v/>
      </c>
      <c r="AM1278" t="str">
        <f>IF(AND(מרקובחצי[[#This Row],[CycleNumber]]&lt;$B1279,SUM(V1278:V1279)=2),1,"")</f>
        <v/>
      </c>
      <c r="AN1278" t="str">
        <f>IF(AND(מרקובחצי[[#This Row],[CycleNumber]]&lt;$B1279,SUM(מרקובחצי[[#This Row],[33]],O1279)=2),1,"")</f>
        <v/>
      </c>
      <c r="AO1278" t="str">
        <f>IF(AND(מרקובחצי[[#This Row],[CycleNumber]]&lt;$B1279,SUM(מרקובחצי[[#This Row],[33]],P1279)=2),1,"")</f>
        <v/>
      </c>
      <c r="AP1278" t="str">
        <f>IF(AND(מרקובחצי[[#This Row],[CycleNumber]]&lt;$B1279,SUM(מרקובחצי[[#This Row],[33]],Q1279)=2),1,"")</f>
        <v/>
      </c>
      <c r="AQ1278" t="str">
        <f>IF(AND(מרקובחצי[[#This Row],[CycleNumber]]&lt;$B1279,SUM(W1278:W1279)=2),1,"")</f>
        <v/>
      </c>
      <c r="AR1278" t="str">
        <f>IF(AND(מרקובחצי[[#This Row],[CycleNumber]]&lt;$B1279,SUM(מרקובחצי[[#This Row],[12]],S1279)=2),1,"")</f>
        <v/>
      </c>
      <c r="AS1278" t="str">
        <f>IF(AND(מרקובחצי[[#This Row],[CycleNumber]]&lt;$B1279,SUM(מרקובחצי[[#This Row],[22]],V1279)=2),1,"")</f>
        <v/>
      </c>
      <c r="AT1278" s="3">
        <f>SUM(מרקובחצי[[#This Row],[11]:[33]])</f>
        <v>0</v>
      </c>
    </row>
    <row r="1279" spans="1:46" ht="15.6" x14ac:dyDescent="0.25">
      <c r="A1279" s="19" t="s">
        <v>138</v>
      </c>
      <c r="B1279" s="19">
        <v>1</v>
      </c>
      <c r="C1279">
        <v>26</v>
      </c>
      <c r="D1279" s="19">
        <f>מרקובחצי[[#This Row],[LengthofCycle]]+1</f>
        <v>27</v>
      </c>
      <c r="E1279" t="str">
        <f>IF(IFERROR(LOOKUP(מרקובחצי[[#This Row],[ClientID]],קביעויות[הפלגה]),FALSE)=מרקובחצי[[#This Row],[ClientID]],1,"")</f>
        <v/>
      </c>
      <c r="F1279" t="str">
        <f>IF(IFERROR(LOOKUP(מרקובחצי[[#This Row],[ClientID]],סוגחציקבוע[S31]),FALSE)=מרקובחצי[[#This Row],[ClientID]],1,"")</f>
        <v/>
      </c>
      <c r="G1279">
        <f>IF(IFERROR(LOOKUP(מרקובחצי[[#This Row],[ClientID]],סוגחציקבוע[S32]),FALSE)=מרקובחצי[[#This Row],[ClientID]],1,"")</f>
        <v>1</v>
      </c>
      <c r="H1279" t="str">
        <f>IF(IFERROR(LOOKUP(מרקובחצי[[#This Row],[ClientID]],סוגחציקבוע[S33]),FALSE)=מרקובחצי[[#This Row],[ClientID]],1,"")</f>
        <v/>
      </c>
      <c r="I1279" t="str">
        <f>IF(IFERROR(LOOKUP(מרקובחצי[[#This Row],[ClientID]],סוגחציקבוע[S32&amp;33]),FALSE)=מרקובחצי[[#This Row],[ClientID]],1,"")</f>
        <v/>
      </c>
      <c r="J1279" s="19">
        <f>IF(SUM(מרקובחצי[[#This Row],[11]:[13]])=1,מרקובחצי[[#This Row],[עד ועד]],IF(SUM(R1278:T1279)=1,IF(מרקובחצי[[#This Row],[עד ועד]]&lt;J1278,מרקובחצי[[#This Row],[עד ועד]],J1278),J1278))</f>
        <v>27</v>
      </c>
      <c r="K1279" s="19">
        <f>IF(SUM(מרקובחצי[[#This Row],[11]:[13]])=1,מרקובחצי[[#This Row],[עד ועד]],IF(SUM(R1278:T1279)=1,IF(מרקובחצי[[#This Row],[עד ועד]]&gt;K1278,מרקובחצי[[#This Row],[עד ועד]],K1278),K1278))</f>
        <v>27</v>
      </c>
      <c r="L1279" s="19" t="str">
        <f>IF(AND(SUM(מרקובחצי[[#This Row],[31]:[33]])=1,SUM(U1278:W1278)=0),מרקובחצי[[#This Row],[מקס]]-מרקובחצי[[#This Row],[מינ]],"")</f>
        <v/>
      </c>
      <c r="M127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279" s="19" t="str">
        <f t="shared" si="19"/>
        <v/>
      </c>
      <c r="O1279" s="19">
        <f>IF(מרקובחצי[[#This Row],[קבעה הפלגה?]]=1,"",IF(AND(מרקובחצי[[#This Row],[עד ועד]]&lt;29,OR(מרקובחצי[[#This Row],[CycleNumber]]=1,AND(U1278=1,OR(מרקובחצי[[#This Row],[עד ועד]]&lt;J1278,מרקובחצי[[#This Row],[עד ועד]]&gt;K1278)),AND(V1278=1,מרקובחצי[[#This Row],[עד ועד]]&lt;J1278),W1278=1)),1,""))</f>
        <v>1</v>
      </c>
      <c r="P1279" s="19" t="str">
        <f>IF(מרקובחצי[[#This Row],[קבעה הפלגה?]]=1,"",IF(AND(מרקובחצי[[#This Row],[עד ועד]]&gt;28,מרקובחצי[[#This Row],[עד ועד]]&lt;32,OR(מרקובחצי[[#This Row],[CycleNumber]]=1,AND(U1278=1),AND(V1278=1,OR(מרקובחצי[[#This Row],[עד ועד]]&lt;J1278,מרקובחצי[[#This Row],[עד ועד]]&gt;K1278)),W1278=1)),1,""))</f>
        <v/>
      </c>
      <c r="Q1279" s="19" t="str">
        <f>IF(מרקובחצי[[#This Row],[קבעה הפלגה?]]=1,"",IF(AND(מרקובחצי[[#This Row],[עד ועד]]&gt;31,OR(מרקובחצי[[#This Row],[CycleNumber]]=1,AND(U1278=1),AND(V1278=1,מרקובחצי[[#This Row],[עד ועד]]&gt;K1278),AND(W1278=1,OR(מרקובחצי[[#This Row],[עד ועד]]&gt;K1278,מרקובחצי[[#This Row],[עד ועד]]&lt;J1278)))),1,""))</f>
        <v/>
      </c>
      <c r="R1279" s="19" t="str">
        <f>IF(מרקובחצי[[#This Row],[CycleNumber]]&gt;1,IF(AND(O1278=1,מרקובחצי[[#This Row],[עד ועד]]&lt;29),1,""),"")</f>
        <v/>
      </c>
      <c r="S1279" s="19" t="str">
        <f>IF(מרקובחצי[[#This Row],[CycleNumber]]&gt;1,IF(OR(AND(O1278=1,מרקובחצי[[#This Row],[עד ועד]]&gt;28),AND(P1278=1),AND(Q1278=1,מרקובחצי[[#This Row],[עד ועד]]&lt;32)),1,""),"")</f>
        <v/>
      </c>
      <c r="T1279" s="19" t="str">
        <f>IF(מרקובחצי[[#This Row],[CycleNumber]]&gt;1,IF(AND(Q1278=1,מרקובחצי[[#This Row],[עד ועד]]&gt;31),1,""),"")</f>
        <v/>
      </c>
      <c r="U1279" s="19" t="str">
        <f>IF(מרקובחצי[[#This Row],[CycleNumber]]&gt;1,IF(AND(R1278=1,מרקובחצי[[#This Row],[עד ועד]]&lt;29),1,IF(AND(U1278=1,NOT(OR(מרקובחצי[[#This Row],[עד ועד]]&lt;J1278,מרקובחצי[[#This Row],[עד ועד]]&gt;K1278))),1,"")),"")</f>
        <v/>
      </c>
      <c r="V1279" s="19" t="str">
        <f>IF(מרקובחצי[[#This Row],[CycleNumber]]&gt;1,IF(AND(SUM(R1278:T1278)=1,מרקובחצי[[#This Row],[עד ועד]]&gt;28,מרקובחצי[[#This Row],[עד ועד]]&lt;32),1,IF(OR(S1278=1,AND(R1278=1,מרקובחצי[[#This Row],[עד ועד]]&gt;28),AND(T1278=1,מרקובחצי[[#This Row],[עד ועד]]&lt;32)),1,IF(AND(V1278=1,NOT(OR(מרקובחצי[[#This Row],[עד ועד]]&lt;J1278,מרקובחצי[[#This Row],[עד ועד]]&gt;K1278))),1,""))),"")</f>
        <v/>
      </c>
      <c r="W1279" s="19" t="str">
        <f>IF(מרקובחצי[[#This Row],[CycleNumber]]&gt;1,IF(AND(T1278=1,מרקובחצי[[#This Row],[עד ועד]]&gt;31),1,IF(AND(W1278=1,NOT(OR(מרקובחצי[[#This Row],[עד ועד]]&lt;J1278,מרקובחצי[[#This Row],[עד ועד]]&gt;K1278))),1,"")),"")</f>
        <v/>
      </c>
      <c r="X1279" s="19">
        <f>IF(AND(מרקובחצי[[#This Row],[CycleNumber]]&lt;$B1280,SUM(מרקובחצי[[#This Row],[11]],R1280)=2),1,"")</f>
        <v>1</v>
      </c>
      <c r="Y1279" s="19" t="str">
        <f>IF(AND(מרקובחצי[[#This Row],[CycleNumber]]&lt;$B1280,SUM(מרקובחצי[[#This Row],[11]],S1280)=2),1,"")</f>
        <v/>
      </c>
      <c r="Z1279" s="19" t="str">
        <f>IF(AND(מרקובחצי[[#This Row],[CycleNumber]]&lt;$B1280,SUM(מרקובחצי[[#This Row],[13]],S1280)=2),1,"")</f>
        <v/>
      </c>
      <c r="AA1279" s="19" t="str">
        <f>IF(AND(מרקובחצי[[#This Row],[CycleNumber]]&lt;$B1280,SUM(מרקובחצי[[#This Row],[13]],T1280)=2),1,"")</f>
        <v/>
      </c>
      <c r="AB1279" s="19" t="str">
        <f>IF(AND(מרקובחצי[[#This Row],[CycleNumber]]&lt;$B1280,SUM(מרקובחצי[[#This Row],[21]],U1280)=2),1,"")</f>
        <v/>
      </c>
      <c r="AC1279" s="19" t="str">
        <f>IF(AND(מרקובחצי[[#This Row],[CycleNumber]]&lt;$B1280,SUM(מרקובחצי[[#This Row],[21]],V1280)=2),1,"")</f>
        <v/>
      </c>
      <c r="AD1279" s="19" t="str">
        <f>IF(AND(מרקובחצי[[#This Row],[CycleNumber]]&lt;$B1280,SUM(מרקובחצי[[#This Row],[23]],V1280)=2),1,"")</f>
        <v/>
      </c>
      <c r="AE1279" s="19" t="str">
        <f>IF(AND(מרקובחצי[[#This Row],[CycleNumber]]&lt;$B1280,SUM(מרקובחצי[[#This Row],[23]],W1280)=2),1,"")</f>
        <v/>
      </c>
      <c r="AF1279" s="19" t="str">
        <f>IF(AND(מרקובחצי[[#This Row],[CycleNumber]]&lt;$B1280,SUM(מרקובחצי[[#This Row],[31]],O1280)=2),1,"")</f>
        <v/>
      </c>
      <c r="AG1279" s="19" t="str">
        <f>IF(AND(מרקובחצי[[#This Row],[CycleNumber]]&lt;$B1280,SUM(מרקובחצי[[#This Row],[31]],P1280)=2),1,"")</f>
        <v/>
      </c>
      <c r="AH1279" s="19" t="str">
        <f>IF(AND(מרקובחצי[[#This Row],[CycleNumber]]&lt;$B1280,SUM(מרקובחצי[[#This Row],[31]],Q1280)=2),1,"")</f>
        <v/>
      </c>
      <c r="AI1279" s="19" t="str">
        <f>IF(AND(מרקובחצי[[#This Row],[CycleNumber]]&lt;$B1280,SUM(U1279:U1280)=2),1,"")</f>
        <v/>
      </c>
      <c r="AJ1279" s="19" t="str">
        <f>IF(AND(מרקובחצי[[#This Row],[CycleNumber]]&lt;$B1280,SUM(מרקובחצי[[#This Row],[32]],O1280)=2),1,"")</f>
        <v/>
      </c>
      <c r="AK1279" s="19" t="str">
        <f>IF(AND(מרקובחצי[[#This Row],[CycleNumber]]&lt;$B1280,SUM(מרקובחצי[[#This Row],[32]],P1280)=2),1,"")</f>
        <v/>
      </c>
      <c r="AL1279" s="19" t="str">
        <f>IF(AND(מרקובחצי[[#This Row],[CycleNumber]]&lt;$B1280,SUM(מרקובחצי[[#This Row],[32]],Q1280)=2),1,"")</f>
        <v/>
      </c>
      <c r="AM1279" s="19" t="str">
        <f>IF(AND(מרקובחצי[[#This Row],[CycleNumber]]&lt;$B1280,SUM(V1279:V1280)=2),1,"")</f>
        <v/>
      </c>
      <c r="AN1279" s="19" t="str">
        <f>IF(AND(מרקובחצי[[#This Row],[CycleNumber]]&lt;$B1280,SUM(מרקובחצי[[#This Row],[33]],O1280)=2),1,"")</f>
        <v/>
      </c>
      <c r="AO1279" s="19" t="str">
        <f>IF(AND(מרקובחצי[[#This Row],[CycleNumber]]&lt;$B1280,SUM(מרקובחצי[[#This Row],[33]],P1280)=2),1,"")</f>
        <v/>
      </c>
      <c r="AP1279" s="19" t="str">
        <f>IF(AND(מרקובחצי[[#This Row],[CycleNumber]]&lt;$B1280,SUM(מרקובחצי[[#This Row],[33]],Q1280)=2),1,"")</f>
        <v/>
      </c>
      <c r="AQ1279" s="19" t="str">
        <f>IF(AND(מרקובחצי[[#This Row],[CycleNumber]]&lt;$B1280,SUM(W1279:W1280)=2),1,"")</f>
        <v/>
      </c>
      <c r="AR1279" s="19" t="str">
        <f>IF(AND(מרקובחצי[[#This Row],[CycleNumber]]&lt;$B1280,SUM(מרקובחצי[[#This Row],[12]],S1280)=2),1,"")</f>
        <v/>
      </c>
      <c r="AS1279" s="19" t="str">
        <f>IF(AND(מרקובחצי[[#This Row],[CycleNumber]]&lt;$B1280,SUM(מרקובחצי[[#This Row],[22]],V1280)=2),1,"")</f>
        <v/>
      </c>
      <c r="AT1279" s="21">
        <f>SUM(מרקובחצי[[#This Row],[11]:[33]])</f>
        <v>1</v>
      </c>
    </row>
    <row r="1280" spans="1:46" ht="15.6" x14ac:dyDescent="0.25">
      <c r="A1280" s="19" t="s">
        <v>138</v>
      </c>
      <c r="B1280" s="19">
        <v>2</v>
      </c>
      <c r="C1280">
        <v>27</v>
      </c>
      <c r="D1280" s="19">
        <f>מרקובחצי[[#This Row],[LengthofCycle]]+1</f>
        <v>28</v>
      </c>
      <c r="E1280" t="str">
        <f>IF(IFERROR(LOOKUP(מרקובחצי[[#This Row],[ClientID]],קביעויות[הפלגה]),FALSE)=מרקובחצי[[#This Row],[ClientID]],1,"")</f>
        <v/>
      </c>
      <c r="F1280" t="str">
        <f>IF(IFERROR(LOOKUP(מרקובחצי[[#This Row],[ClientID]],סוגחציקבוע[S31]),FALSE)=מרקובחצי[[#This Row],[ClientID]],1,"")</f>
        <v/>
      </c>
      <c r="G1280">
        <f>IF(IFERROR(LOOKUP(מרקובחצי[[#This Row],[ClientID]],סוגחציקבוע[S32]),FALSE)=מרקובחצי[[#This Row],[ClientID]],1,"")</f>
        <v>1</v>
      </c>
      <c r="H1280" t="str">
        <f>IF(IFERROR(LOOKUP(מרקובחצי[[#This Row],[ClientID]],סוגחציקבוע[S33]),FALSE)=מרקובחצי[[#This Row],[ClientID]],1,"")</f>
        <v/>
      </c>
      <c r="I1280" t="str">
        <f>IF(IFERROR(LOOKUP(מרקובחצי[[#This Row],[ClientID]],סוגחציקבוע[S32&amp;33]),FALSE)=מרקובחצי[[#This Row],[ClientID]],1,"")</f>
        <v/>
      </c>
      <c r="J1280" s="19">
        <f>IF(SUM(מרקובחצי[[#This Row],[11]:[13]])=1,מרקובחצי[[#This Row],[עד ועד]],IF(SUM(R1279:T1280)=1,IF(מרקובחצי[[#This Row],[עד ועד]]&lt;J1279,מרקובחצי[[#This Row],[עד ועד]],J1279),J1279))</f>
        <v>27</v>
      </c>
      <c r="K1280" s="19">
        <f>IF(SUM(מרקובחצי[[#This Row],[11]:[13]])=1,מרקובחצי[[#This Row],[עד ועד]],IF(SUM(R1279:T1280)=1,IF(מרקובחצי[[#This Row],[עד ועד]]&gt;K1279,מרקובחצי[[#This Row],[עד ועד]],K1279),K1279))</f>
        <v>28</v>
      </c>
      <c r="L1280" s="19" t="str">
        <f>IF(AND(SUM(מרקובחצי[[#This Row],[31]:[33]])=1,SUM(U1279:W1279)=0),מרקובחצי[[#This Row],[מקס]]-מרקובחצי[[#This Row],[מינ]],"")</f>
        <v/>
      </c>
      <c r="M128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1280" s="19" t="str">
        <f t="shared" si="19"/>
        <v>S11</v>
      </c>
      <c r="O1280" s="19" t="str">
        <f>IF(מרקובחצי[[#This Row],[קבעה הפלגה?]]=1,"",IF(AND(מרקובחצי[[#This Row],[עד ועד]]&lt;29,OR(מרקובחצי[[#This Row],[CycleNumber]]=1,AND(U1279=1,OR(מרקובחצי[[#This Row],[עד ועד]]&lt;J1279,מרקובחצי[[#This Row],[עד ועד]]&gt;K1279)),AND(V1279=1,מרקובחצי[[#This Row],[עד ועד]]&lt;J1279),W1279=1)),1,""))</f>
        <v/>
      </c>
      <c r="P1280" s="19" t="str">
        <f>IF(מרקובחצי[[#This Row],[קבעה הפלגה?]]=1,"",IF(AND(מרקובחצי[[#This Row],[עד ועד]]&gt;28,מרקובחצי[[#This Row],[עד ועד]]&lt;32,OR(מרקובחצי[[#This Row],[CycleNumber]]=1,AND(U1279=1),AND(V1279=1,OR(מרקובחצי[[#This Row],[עד ועד]]&lt;J1279,מרקובחצי[[#This Row],[עד ועד]]&gt;K1279)),W1279=1)),1,""))</f>
        <v/>
      </c>
      <c r="Q1280" s="19" t="str">
        <f>IF(מרקובחצי[[#This Row],[קבעה הפלגה?]]=1,"",IF(AND(מרקובחצי[[#This Row],[עד ועד]]&gt;31,OR(מרקובחצי[[#This Row],[CycleNumber]]=1,AND(U1279=1),AND(V1279=1,מרקובחצי[[#This Row],[עד ועד]]&gt;K1279),AND(W1279=1,OR(מרקובחצי[[#This Row],[עד ועד]]&gt;K1279,מרקובחצי[[#This Row],[עד ועד]]&lt;J1279)))),1,""))</f>
        <v/>
      </c>
      <c r="R1280" s="19">
        <f>IF(מרקובחצי[[#This Row],[CycleNumber]]&gt;1,IF(AND(O1279=1,מרקובחצי[[#This Row],[עד ועד]]&lt;29),1,""),"")</f>
        <v>1</v>
      </c>
      <c r="S1280" s="19" t="str">
        <f>IF(מרקובחצי[[#This Row],[CycleNumber]]&gt;1,IF(OR(AND(O1279=1,מרקובחצי[[#This Row],[עד ועד]]&gt;28),AND(P1279=1),AND(Q1279=1,מרקובחצי[[#This Row],[עד ועד]]&lt;32)),1,""),"")</f>
        <v/>
      </c>
      <c r="T1280" s="19" t="str">
        <f>IF(מרקובחצי[[#This Row],[CycleNumber]]&gt;1,IF(AND(Q1279=1,מרקובחצי[[#This Row],[עד ועד]]&gt;31),1,""),"")</f>
        <v/>
      </c>
      <c r="U1280" s="19" t="str">
        <f>IF(מרקובחצי[[#This Row],[CycleNumber]]&gt;1,IF(AND(R1279=1,מרקובחצי[[#This Row],[עד ועד]]&lt;29),1,IF(AND(U1279=1,NOT(OR(מרקובחצי[[#This Row],[עד ועד]]&lt;J1279,מרקובחצי[[#This Row],[עד ועד]]&gt;K1279))),1,"")),"")</f>
        <v/>
      </c>
      <c r="V1280" s="19" t="str">
        <f>IF(מרקובחצי[[#This Row],[CycleNumber]]&gt;1,IF(AND(SUM(R1279:T1279)=1,מרקובחצי[[#This Row],[עד ועד]]&gt;28,מרקובחצי[[#This Row],[עד ועד]]&lt;32),1,IF(OR(S1279=1,AND(R1279=1,מרקובחצי[[#This Row],[עד ועד]]&gt;28),AND(T1279=1,מרקובחצי[[#This Row],[עד ועד]]&lt;32)),1,IF(AND(V1279=1,NOT(OR(מרקובחצי[[#This Row],[עד ועד]]&lt;J1279,מרקובחצי[[#This Row],[עד ועד]]&gt;K1279))),1,""))),"")</f>
        <v/>
      </c>
      <c r="W1280" s="19" t="str">
        <f>IF(מרקובחצי[[#This Row],[CycleNumber]]&gt;1,IF(AND(T1279=1,מרקובחצי[[#This Row],[עד ועד]]&gt;31),1,IF(AND(W1279=1,NOT(OR(מרקובחצי[[#This Row],[עד ועד]]&lt;J1279,מרקובחצי[[#This Row],[עד ועד]]&gt;K1279))),1,"")),"")</f>
        <v/>
      </c>
      <c r="X1280" s="19" t="str">
        <f>IF(AND(מרקובחצי[[#This Row],[CycleNumber]]&lt;$B1281,SUM(מרקובחצי[[#This Row],[11]],R1281)=2),1,"")</f>
        <v/>
      </c>
      <c r="Y1280" s="19" t="str">
        <f>IF(AND(מרקובחצי[[#This Row],[CycleNumber]]&lt;$B1281,SUM(מרקובחצי[[#This Row],[11]],S1281)=2),1,"")</f>
        <v/>
      </c>
      <c r="Z1280" s="19" t="str">
        <f>IF(AND(מרקובחצי[[#This Row],[CycleNumber]]&lt;$B1281,SUM(מרקובחצי[[#This Row],[13]],S1281)=2),1,"")</f>
        <v/>
      </c>
      <c r="AA1280" s="19" t="str">
        <f>IF(AND(מרקובחצי[[#This Row],[CycleNumber]]&lt;$B1281,SUM(מרקובחצי[[#This Row],[13]],T1281)=2),1,"")</f>
        <v/>
      </c>
      <c r="AB1280" s="19" t="str">
        <f>IF(AND(מרקובחצי[[#This Row],[CycleNumber]]&lt;$B1281,SUM(מרקובחצי[[#This Row],[21]],U1281)=2),1,"")</f>
        <v/>
      </c>
      <c r="AC1280" s="19">
        <f>IF(AND(מרקובחצי[[#This Row],[CycleNumber]]&lt;$B1281,SUM(מרקובחצי[[#This Row],[21]],V1281)=2),1,"")</f>
        <v>1</v>
      </c>
      <c r="AD1280" s="19" t="str">
        <f>IF(AND(מרקובחצי[[#This Row],[CycleNumber]]&lt;$B1281,SUM(מרקובחצי[[#This Row],[23]],V1281)=2),1,"")</f>
        <v/>
      </c>
      <c r="AE1280" s="19" t="str">
        <f>IF(AND(מרקובחצי[[#This Row],[CycleNumber]]&lt;$B1281,SUM(מרקובחצי[[#This Row],[23]],W1281)=2),1,"")</f>
        <v/>
      </c>
      <c r="AF1280" s="19" t="str">
        <f>IF(AND(מרקובחצי[[#This Row],[CycleNumber]]&lt;$B1281,SUM(מרקובחצי[[#This Row],[31]],O1281)=2),1,"")</f>
        <v/>
      </c>
      <c r="AG1280" s="19" t="str">
        <f>IF(AND(מרקובחצי[[#This Row],[CycleNumber]]&lt;$B1281,SUM(מרקובחצי[[#This Row],[31]],P1281)=2),1,"")</f>
        <v/>
      </c>
      <c r="AH1280" s="19" t="str">
        <f>IF(AND(מרקובחצי[[#This Row],[CycleNumber]]&lt;$B1281,SUM(מרקובחצי[[#This Row],[31]],Q1281)=2),1,"")</f>
        <v/>
      </c>
      <c r="AI1280" s="19" t="str">
        <f>IF(AND(מרקובחצי[[#This Row],[CycleNumber]]&lt;$B1281,SUM(U1280:U1281)=2),1,"")</f>
        <v/>
      </c>
      <c r="AJ1280" s="19" t="str">
        <f>IF(AND(מרקובחצי[[#This Row],[CycleNumber]]&lt;$B1281,SUM(מרקובחצי[[#This Row],[32]],O1281)=2),1,"")</f>
        <v/>
      </c>
      <c r="AK1280" s="19" t="str">
        <f>IF(AND(מרקובחצי[[#This Row],[CycleNumber]]&lt;$B1281,SUM(מרקובחצי[[#This Row],[32]],P1281)=2),1,"")</f>
        <v/>
      </c>
      <c r="AL1280" s="19" t="str">
        <f>IF(AND(מרקובחצי[[#This Row],[CycleNumber]]&lt;$B1281,SUM(מרקובחצי[[#This Row],[32]],Q1281)=2),1,"")</f>
        <v/>
      </c>
      <c r="AM1280" s="19" t="str">
        <f>IF(AND(מרקובחצי[[#This Row],[CycleNumber]]&lt;$B1281,SUM(V1280:V1281)=2),1,"")</f>
        <v/>
      </c>
      <c r="AN1280" s="19" t="str">
        <f>IF(AND(מרקובחצי[[#This Row],[CycleNumber]]&lt;$B1281,SUM(מרקובחצי[[#This Row],[33]],O1281)=2),1,"")</f>
        <v/>
      </c>
      <c r="AO1280" s="19" t="str">
        <f>IF(AND(מרקובחצי[[#This Row],[CycleNumber]]&lt;$B1281,SUM(מרקובחצי[[#This Row],[33]],P1281)=2),1,"")</f>
        <v/>
      </c>
      <c r="AP1280" s="19" t="str">
        <f>IF(AND(מרקובחצי[[#This Row],[CycleNumber]]&lt;$B1281,SUM(מרקובחצי[[#This Row],[33]],Q1281)=2),1,"")</f>
        <v/>
      </c>
      <c r="AQ1280" s="19" t="str">
        <f>IF(AND(מרקובחצי[[#This Row],[CycleNumber]]&lt;$B1281,SUM(W1280:W1281)=2),1,"")</f>
        <v/>
      </c>
      <c r="AR1280" s="19" t="str">
        <f>IF(AND(מרקובחצי[[#This Row],[CycleNumber]]&lt;$B1281,SUM(מרקובחצי[[#This Row],[12]],S1281)=2),1,"")</f>
        <v/>
      </c>
      <c r="AS1280" s="19" t="str">
        <f>IF(AND(מרקובחצי[[#This Row],[CycleNumber]]&lt;$B1281,SUM(מרקובחצי[[#This Row],[22]],V1281)=2),1,"")</f>
        <v/>
      </c>
      <c r="AT1280" s="21">
        <f>SUM(מרקובחצי[[#This Row],[11]:[33]])</f>
        <v>1</v>
      </c>
    </row>
    <row r="1281" spans="1:46" ht="15.6" x14ac:dyDescent="0.25">
      <c r="A1281" s="19" t="s">
        <v>138</v>
      </c>
      <c r="B1281" s="19">
        <v>3</v>
      </c>
      <c r="C1281">
        <v>31</v>
      </c>
      <c r="D1281" s="19">
        <f>מרקובחצי[[#This Row],[LengthofCycle]]+1</f>
        <v>32</v>
      </c>
      <c r="E1281" t="str">
        <f>IF(IFERROR(LOOKUP(מרקובחצי[[#This Row],[ClientID]],קביעויות[הפלגה]),FALSE)=מרקובחצי[[#This Row],[ClientID]],1,"")</f>
        <v/>
      </c>
      <c r="F1281" t="str">
        <f>IF(IFERROR(LOOKUP(מרקובחצי[[#This Row],[ClientID]],סוגחציקבוע[S31]),FALSE)=מרקובחצי[[#This Row],[ClientID]],1,"")</f>
        <v/>
      </c>
      <c r="G1281">
        <f>IF(IFERROR(LOOKUP(מרקובחצי[[#This Row],[ClientID]],סוגחציקבוע[S32]),FALSE)=מרקובחצי[[#This Row],[ClientID]],1,"")</f>
        <v>1</v>
      </c>
      <c r="H1281" t="str">
        <f>IF(IFERROR(LOOKUP(מרקובחצי[[#This Row],[ClientID]],סוגחציקבוע[S33]),FALSE)=מרקובחצי[[#This Row],[ClientID]],1,"")</f>
        <v/>
      </c>
      <c r="I1281" t="str">
        <f>IF(IFERROR(LOOKUP(מרקובחצי[[#This Row],[ClientID]],סוגחציקבוע[S32&amp;33]),FALSE)=מרקובחצי[[#This Row],[ClientID]],1,"")</f>
        <v/>
      </c>
      <c r="J1281" s="19">
        <f>IF(SUM(מרקובחצי[[#This Row],[11]:[13]])=1,מרקובחצי[[#This Row],[עד ועד]],IF(SUM(R1280:T1281)=1,IF(מרקובחצי[[#This Row],[עד ועד]]&lt;J1280,מרקובחצי[[#This Row],[עד ועד]],J1280),J1280))</f>
        <v>27</v>
      </c>
      <c r="K1281" s="19">
        <f>IF(SUM(מרקובחצי[[#This Row],[11]:[13]])=1,מרקובחצי[[#This Row],[עד ועד]],IF(SUM(R1280:T1281)=1,IF(מרקובחצי[[#This Row],[עד ועד]]&gt;K1280,מרקובחצי[[#This Row],[עד ועד]],K1280),K1280))</f>
        <v>32</v>
      </c>
      <c r="L1281" s="19">
        <f>IF(AND(SUM(מרקובחצי[[#This Row],[31]:[33]])=1,SUM(U1280:W1280)=0),מרקובחצי[[#This Row],[מקס]]-מרקובחצי[[#This Row],[מינ]],"")</f>
        <v>5</v>
      </c>
      <c r="M128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81" s="19" t="str">
        <f t="shared" si="19"/>
        <v>S21</v>
      </c>
      <c r="O1281" s="19" t="str">
        <f>IF(מרקובחצי[[#This Row],[קבעה הפלגה?]]=1,"",IF(AND(מרקובחצי[[#This Row],[עד ועד]]&lt;29,OR(מרקובחצי[[#This Row],[CycleNumber]]=1,AND(U1280=1,OR(מרקובחצי[[#This Row],[עד ועד]]&lt;J1280,מרקובחצי[[#This Row],[עד ועד]]&gt;K1280)),AND(V1280=1,מרקובחצי[[#This Row],[עד ועד]]&lt;J1280),W1280=1)),1,""))</f>
        <v/>
      </c>
      <c r="P1281" s="19" t="str">
        <f>IF(מרקובחצי[[#This Row],[קבעה הפלגה?]]=1,"",IF(AND(מרקובחצי[[#This Row],[עד ועד]]&gt;28,מרקובחצי[[#This Row],[עד ועד]]&lt;32,OR(מרקובחצי[[#This Row],[CycleNumber]]=1,AND(U1280=1),AND(V1280=1,OR(מרקובחצי[[#This Row],[עד ועד]]&lt;J1280,מרקובחצי[[#This Row],[עד ועד]]&gt;K1280)),W1280=1)),1,""))</f>
        <v/>
      </c>
      <c r="Q1281" s="19" t="str">
        <f>IF(מרקובחצי[[#This Row],[קבעה הפלגה?]]=1,"",IF(AND(מרקובחצי[[#This Row],[עד ועד]]&gt;31,OR(מרקובחצי[[#This Row],[CycleNumber]]=1,AND(U1280=1),AND(V1280=1,מרקובחצי[[#This Row],[עד ועד]]&gt;K1280),AND(W1280=1,OR(מרקובחצי[[#This Row],[עד ועד]]&gt;K1280,מרקובחצי[[#This Row],[עד ועד]]&lt;J1280)))),1,""))</f>
        <v/>
      </c>
      <c r="R1281" s="19" t="str">
        <f>IF(מרקובחצי[[#This Row],[CycleNumber]]&gt;1,IF(AND(O1280=1,מרקובחצי[[#This Row],[עד ועד]]&lt;29),1,""),"")</f>
        <v/>
      </c>
      <c r="S1281" s="19" t="str">
        <f>IF(מרקובחצי[[#This Row],[CycleNumber]]&gt;1,IF(OR(AND(O1280=1,מרקובחצי[[#This Row],[עד ועד]]&gt;28),AND(P1280=1),AND(Q1280=1,מרקובחצי[[#This Row],[עד ועד]]&lt;32)),1,""),"")</f>
        <v/>
      </c>
      <c r="T1281" s="19" t="str">
        <f>IF(מרקובחצי[[#This Row],[CycleNumber]]&gt;1,IF(AND(Q1280=1,מרקובחצי[[#This Row],[עד ועד]]&gt;31),1,""),"")</f>
        <v/>
      </c>
      <c r="U1281" s="19" t="str">
        <f>IF(מרקובחצי[[#This Row],[CycleNumber]]&gt;1,IF(AND(R1280=1,מרקובחצי[[#This Row],[עד ועד]]&lt;29),1,IF(AND(U1280=1,NOT(OR(מרקובחצי[[#This Row],[עד ועד]]&lt;J1280,מרקובחצי[[#This Row],[עד ועד]]&gt;K1280))),1,"")),"")</f>
        <v/>
      </c>
      <c r="V1281" s="19">
        <f>IF(מרקובחצי[[#This Row],[CycleNumber]]&gt;1,IF(AND(SUM(R1280:T1280)=1,מרקובחצי[[#This Row],[עד ועד]]&gt;28,מרקובחצי[[#This Row],[עד ועד]]&lt;32),1,IF(OR(S1280=1,AND(R1280=1,מרקובחצי[[#This Row],[עד ועד]]&gt;28),AND(T1280=1,מרקובחצי[[#This Row],[עד ועד]]&lt;32)),1,IF(AND(V1280=1,NOT(OR(מרקובחצי[[#This Row],[עד ועד]]&lt;J1280,מרקובחצי[[#This Row],[עד ועד]]&gt;K1280))),1,""))),"")</f>
        <v>1</v>
      </c>
      <c r="W1281" s="19" t="str">
        <f>IF(מרקובחצי[[#This Row],[CycleNumber]]&gt;1,IF(AND(T1280=1,מרקובחצי[[#This Row],[עד ועד]]&gt;31),1,IF(AND(W1280=1,NOT(OR(מרקובחצי[[#This Row],[עד ועד]]&lt;J1280,מרקובחצי[[#This Row],[עד ועד]]&gt;K1280))),1,"")),"")</f>
        <v/>
      </c>
      <c r="X1281" s="19" t="str">
        <f>IF(AND(מרקובחצי[[#This Row],[CycleNumber]]&lt;$B1282,SUM(מרקובחצי[[#This Row],[11]],R1282)=2),1,"")</f>
        <v/>
      </c>
      <c r="Y1281" s="19" t="str">
        <f>IF(AND(מרקובחצי[[#This Row],[CycleNumber]]&lt;$B1282,SUM(מרקובחצי[[#This Row],[11]],S1282)=2),1,"")</f>
        <v/>
      </c>
      <c r="Z1281" s="19" t="str">
        <f>IF(AND(מרקובחצי[[#This Row],[CycleNumber]]&lt;$B1282,SUM(מרקובחצי[[#This Row],[13]],S1282)=2),1,"")</f>
        <v/>
      </c>
      <c r="AA1281" s="19" t="str">
        <f>IF(AND(מרקובחצי[[#This Row],[CycleNumber]]&lt;$B1282,SUM(מרקובחצי[[#This Row],[13]],T1282)=2),1,"")</f>
        <v/>
      </c>
      <c r="AB1281" s="19" t="str">
        <f>IF(AND(מרקובחצי[[#This Row],[CycleNumber]]&lt;$B1282,SUM(מרקובחצי[[#This Row],[21]],U1282)=2),1,"")</f>
        <v/>
      </c>
      <c r="AC1281" s="19" t="str">
        <f>IF(AND(מרקובחצי[[#This Row],[CycleNumber]]&lt;$B1282,SUM(מרקובחצי[[#This Row],[21]],V1282)=2),1,"")</f>
        <v/>
      </c>
      <c r="AD1281" s="19" t="str">
        <f>IF(AND(מרקובחצי[[#This Row],[CycleNumber]]&lt;$B1282,SUM(מרקובחצי[[#This Row],[23]],V1282)=2),1,"")</f>
        <v/>
      </c>
      <c r="AE1281" s="19" t="str">
        <f>IF(AND(מרקובחצי[[#This Row],[CycleNumber]]&lt;$B1282,SUM(מרקובחצי[[#This Row],[23]],W1282)=2),1,"")</f>
        <v/>
      </c>
      <c r="AF1281" s="19" t="str">
        <f>IF(AND(מרקובחצי[[#This Row],[CycleNumber]]&lt;$B1282,SUM(מרקובחצי[[#This Row],[31]],O1282)=2),1,"")</f>
        <v/>
      </c>
      <c r="AG1281" s="19" t="str">
        <f>IF(AND(מרקובחצי[[#This Row],[CycleNumber]]&lt;$B1282,SUM(מרקובחצי[[#This Row],[31]],P1282)=2),1,"")</f>
        <v/>
      </c>
      <c r="AH1281" s="19" t="str">
        <f>IF(AND(מרקובחצי[[#This Row],[CycleNumber]]&lt;$B1282,SUM(מרקובחצי[[#This Row],[31]],Q1282)=2),1,"")</f>
        <v/>
      </c>
      <c r="AI1281" s="19" t="str">
        <f>IF(AND(מרקובחצי[[#This Row],[CycleNumber]]&lt;$B1282,SUM(U1281:U1282)=2),1,"")</f>
        <v/>
      </c>
      <c r="AJ1281" s="19" t="str">
        <f>IF(AND(מרקובחצי[[#This Row],[CycleNumber]]&lt;$B1282,SUM(מרקובחצי[[#This Row],[32]],O1282)=2),1,"")</f>
        <v/>
      </c>
      <c r="AK1281" s="19" t="str">
        <f>IF(AND(מרקובחצי[[#This Row],[CycleNumber]]&lt;$B1282,SUM(מרקובחצי[[#This Row],[32]],P1282)=2),1,"")</f>
        <v/>
      </c>
      <c r="AL1281" s="19" t="str">
        <f>IF(AND(מרקובחצי[[#This Row],[CycleNumber]]&lt;$B1282,SUM(מרקובחצי[[#This Row],[32]],Q1282)=2),1,"")</f>
        <v/>
      </c>
      <c r="AM1281" s="19">
        <f>IF(AND(מרקובחצי[[#This Row],[CycleNumber]]&lt;$B1282,SUM(V1281:V1282)=2),1,"")</f>
        <v>1</v>
      </c>
      <c r="AN1281" s="19" t="str">
        <f>IF(AND(מרקובחצי[[#This Row],[CycleNumber]]&lt;$B1282,SUM(מרקובחצי[[#This Row],[33]],O1282)=2),1,"")</f>
        <v/>
      </c>
      <c r="AO1281" s="19" t="str">
        <f>IF(AND(מרקובחצי[[#This Row],[CycleNumber]]&lt;$B1282,SUM(מרקובחצי[[#This Row],[33]],P1282)=2),1,"")</f>
        <v/>
      </c>
      <c r="AP1281" s="19" t="str">
        <f>IF(AND(מרקובחצי[[#This Row],[CycleNumber]]&lt;$B1282,SUM(מרקובחצי[[#This Row],[33]],Q1282)=2),1,"")</f>
        <v/>
      </c>
      <c r="AQ1281" s="19" t="str">
        <f>IF(AND(מרקובחצי[[#This Row],[CycleNumber]]&lt;$B1282,SUM(W1281:W1282)=2),1,"")</f>
        <v/>
      </c>
      <c r="AR1281" s="19" t="str">
        <f>IF(AND(מרקובחצי[[#This Row],[CycleNumber]]&lt;$B1282,SUM(מרקובחצי[[#This Row],[12]],S1282)=2),1,"")</f>
        <v/>
      </c>
      <c r="AS1281" s="19" t="str">
        <f>IF(AND(מרקובחצי[[#This Row],[CycleNumber]]&lt;$B1282,SUM(מרקובחצי[[#This Row],[22]],V1282)=2),1,"")</f>
        <v/>
      </c>
      <c r="AT1281" s="21">
        <f>SUM(מרקובחצי[[#This Row],[11]:[33]])</f>
        <v>1</v>
      </c>
    </row>
    <row r="1282" spans="1:46" ht="15.6" x14ac:dyDescent="0.25">
      <c r="A1282" s="19" t="s">
        <v>138</v>
      </c>
      <c r="B1282" s="19">
        <v>4</v>
      </c>
      <c r="C1282">
        <v>28</v>
      </c>
      <c r="D1282" s="19">
        <f>מרקובחצי[[#This Row],[LengthofCycle]]+1</f>
        <v>29</v>
      </c>
      <c r="E1282" t="str">
        <f>IF(IFERROR(LOOKUP(מרקובחצי[[#This Row],[ClientID]],קביעויות[הפלגה]),FALSE)=מרקובחצי[[#This Row],[ClientID]],1,"")</f>
        <v/>
      </c>
      <c r="F1282" t="str">
        <f>IF(IFERROR(LOOKUP(מרקובחצי[[#This Row],[ClientID]],סוגחציקבוע[S31]),FALSE)=מרקובחצי[[#This Row],[ClientID]],1,"")</f>
        <v/>
      </c>
      <c r="G1282">
        <f>IF(IFERROR(LOOKUP(מרקובחצי[[#This Row],[ClientID]],סוגחציקבוע[S32]),FALSE)=מרקובחצי[[#This Row],[ClientID]],1,"")</f>
        <v>1</v>
      </c>
      <c r="H1282" t="str">
        <f>IF(IFERROR(LOOKUP(מרקובחצי[[#This Row],[ClientID]],סוגחציקבוע[S33]),FALSE)=מרקובחצי[[#This Row],[ClientID]],1,"")</f>
        <v/>
      </c>
      <c r="I1282" t="str">
        <f>IF(IFERROR(LOOKUP(מרקובחצי[[#This Row],[ClientID]],סוגחציקבוע[S32&amp;33]),FALSE)=מרקובחצי[[#This Row],[ClientID]],1,"")</f>
        <v/>
      </c>
      <c r="J1282" s="19">
        <f>IF(SUM(מרקובחצי[[#This Row],[11]:[13]])=1,מרקובחצי[[#This Row],[עד ועד]],IF(SUM(R1281:T1282)=1,IF(מרקובחצי[[#This Row],[עד ועד]]&lt;J1281,מרקובחצי[[#This Row],[עד ועד]],J1281),J1281))</f>
        <v>27</v>
      </c>
      <c r="K1282" s="19">
        <f>IF(SUM(מרקובחצי[[#This Row],[11]:[13]])=1,מרקובחצי[[#This Row],[עד ועד]],IF(SUM(R1281:T1282)=1,IF(מרקובחצי[[#This Row],[עד ועד]]&gt;K1281,מרקובחצי[[#This Row],[עד ועד]],K1281),K1281))</f>
        <v>32</v>
      </c>
      <c r="L1282" s="19" t="str">
        <f>IF(AND(SUM(מרקובחצי[[#This Row],[31]:[33]])=1,SUM(U1281:W1281)=0),מרקובחצי[[#This Row],[מקס]]-מרקובחצי[[#This Row],[מינ]],"")</f>
        <v/>
      </c>
      <c r="M128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82" s="19" t="str">
        <f t="shared" ref="N1282:N1345" si="20">IF(ROW()&gt;2,M1281,"")</f>
        <v>S32</v>
      </c>
      <c r="O1282" s="19" t="str">
        <f>IF(מרקובחצי[[#This Row],[קבעה הפלגה?]]=1,"",IF(AND(מרקובחצי[[#This Row],[עד ועד]]&lt;29,OR(מרקובחצי[[#This Row],[CycleNumber]]=1,AND(U1281=1,OR(מרקובחצי[[#This Row],[עד ועד]]&lt;J1281,מרקובחצי[[#This Row],[עד ועד]]&gt;K1281)),AND(V1281=1,מרקובחצי[[#This Row],[עד ועד]]&lt;J1281),W1281=1)),1,""))</f>
        <v/>
      </c>
      <c r="P1282" s="19" t="str">
        <f>IF(מרקובחצי[[#This Row],[קבעה הפלגה?]]=1,"",IF(AND(מרקובחצי[[#This Row],[עד ועד]]&gt;28,מרקובחצי[[#This Row],[עד ועד]]&lt;32,OR(מרקובחצי[[#This Row],[CycleNumber]]=1,AND(U1281=1),AND(V1281=1,OR(מרקובחצי[[#This Row],[עד ועד]]&lt;J1281,מרקובחצי[[#This Row],[עד ועד]]&gt;K1281)),W1281=1)),1,""))</f>
        <v/>
      </c>
      <c r="Q1282" s="19" t="str">
        <f>IF(מרקובחצי[[#This Row],[קבעה הפלגה?]]=1,"",IF(AND(מרקובחצי[[#This Row],[עד ועד]]&gt;31,OR(מרקובחצי[[#This Row],[CycleNumber]]=1,AND(U1281=1),AND(V1281=1,מרקובחצי[[#This Row],[עד ועד]]&gt;K1281),AND(W1281=1,OR(מרקובחצי[[#This Row],[עד ועד]]&gt;K1281,מרקובחצי[[#This Row],[עד ועד]]&lt;J1281)))),1,""))</f>
        <v/>
      </c>
      <c r="R1282" s="19" t="str">
        <f>IF(מרקובחצי[[#This Row],[CycleNumber]]&gt;1,IF(AND(O1281=1,מרקובחצי[[#This Row],[עד ועד]]&lt;29),1,""),"")</f>
        <v/>
      </c>
      <c r="S1282" s="19" t="str">
        <f>IF(מרקובחצי[[#This Row],[CycleNumber]]&gt;1,IF(OR(AND(O1281=1,מרקובחצי[[#This Row],[עד ועד]]&gt;28),AND(P1281=1),AND(Q1281=1,מרקובחצי[[#This Row],[עד ועד]]&lt;32)),1,""),"")</f>
        <v/>
      </c>
      <c r="T1282" s="19" t="str">
        <f>IF(מרקובחצי[[#This Row],[CycleNumber]]&gt;1,IF(AND(Q1281=1,מרקובחצי[[#This Row],[עד ועד]]&gt;31),1,""),"")</f>
        <v/>
      </c>
      <c r="U1282" s="19" t="str">
        <f>IF(מרקובחצי[[#This Row],[CycleNumber]]&gt;1,IF(AND(R1281=1,מרקובחצי[[#This Row],[עד ועד]]&lt;29),1,IF(AND(U1281=1,NOT(OR(מרקובחצי[[#This Row],[עד ועד]]&lt;J1281,מרקובחצי[[#This Row],[עד ועד]]&gt;K1281))),1,"")),"")</f>
        <v/>
      </c>
      <c r="V1282" s="19">
        <f>IF(מרקובחצי[[#This Row],[CycleNumber]]&gt;1,IF(AND(SUM(R1281:T1281)=1,מרקובחצי[[#This Row],[עד ועד]]&gt;28,מרקובחצי[[#This Row],[עד ועד]]&lt;32),1,IF(OR(S1281=1,AND(R1281=1,מרקובחצי[[#This Row],[עד ועד]]&gt;28),AND(T1281=1,מרקובחצי[[#This Row],[עד ועד]]&lt;32)),1,IF(AND(V1281=1,NOT(OR(מרקובחצי[[#This Row],[עד ועד]]&lt;J1281,מרקובחצי[[#This Row],[עד ועד]]&gt;K1281))),1,""))),"")</f>
        <v>1</v>
      </c>
      <c r="W1282" s="19" t="str">
        <f>IF(מרקובחצי[[#This Row],[CycleNumber]]&gt;1,IF(AND(T1281=1,מרקובחצי[[#This Row],[עד ועד]]&gt;31),1,IF(AND(W1281=1,NOT(OR(מרקובחצי[[#This Row],[עד ועד]]&lt;J1281,מרקובחצי[[#This Row],[עד ועד]]&gt;K1281))),1,"")),"")</f>
        <v/>
      </c>
      <c r="X1282" s="19" t="str">
        <f>IF(AND(מרקובחצי[[#This Row],[CycleNumber]]&lt;$B1283,SUM(מרקובחצי[[#This Row],[11]],R1283)=2),1,"")</f>
        <v/>
      </c>
      <c r="Y1282" s="19" t="str">
        <f>IF(AND(מרקובחצי[[#This Row],[CycleNumber]]&lt;$B1283,SUM(מרקובחצי[[#This Row],[11]],S1283)=2),1,"")</f>
        <v/>
      </c>
      <c r="Z1282" s="19" t="str">
        <f>IF(AND(מרקובחצי[[#This Row],[CycleNumber]]&lt;$B1283,SUM(מרקובחצי[[#This Row],[13]],S1283)=2),1,"")</f>
        <v/>
      </c>
      <c r="AA1282" s="19" t="str">
        <f>IF(AND(מרקובחצי[[#This Row],[CycleNumber]]&lt;$B1283,SUM(מרקובחצי[[#This Row],[13]],T1283)=2),1,"")</f>
        <v/>
      </c>
      <c r="AB1282" s="19" t="str">
        <f>IF(AND(מרקובחצי[[#This Row],[CycleNumber]]&lt;$B1283,SUM(מרקובחצי[[#This Row],[21]],U1283)=2),1,"")</f>
        <v/>
      </c>
      <c r="AC1282" s="19" t="str">
        <f>IF(AND(מרקובחצי[[#This Row],[CycleNumber]]&lt;$B1283,SUM(מרקובחצי[[#This Row],[21]],V1283)=2),1,"")</f>
        <v/>
      </c>
      <c r="AD1282" s="19" t="str">
        <f>IF(AND(מרקובחצי[[#This Row],[CycleNumber]]&lt;$B1283,SUM(מרקובחצי[[#This Row],[23]],V1283)=2),1,"")</f>
        <v/>
      </c>
      <c r="AE1282" s="19" t="str">
        <f>IF(AND(מרקובחצי[[#This Row],[CycleNumber]]&lt;$B1283,SUM(מרקובחצי[[#This Row],[23]],W1283)=2),1,"")</f>
        <v/>
      </c>
      <c r="AF1282" s="19" t="str">
        <f>IF(AND(מרקובחצי[[#This Row],[CycleNumber]]&lt;$B1283,SUM(מרקובחצי[[#This Row],[31]],O1283)=2),1,"")</f>
        <v/>
      </c>
      <c r="AG1282" s="19" t="str">
        <f>IF(AND(מרקובחצי[[#This Row],[CycleNumber]]&lt;$B1283,SUM(מרקובחצי[[#This Row],[31]],P1283)=2),1,"")</f>
        <v/>
      </c>
      <c r="AH1282" s="19" t="str">
        <f>IF(AND(מרקובחצי[[#This Row],[CycleNumber]]&lt;$B1283,SUM(מרקובחצי[[#This Row],[31]],Q1283)=2),1,"")</f>
        <v/>
      </c>
      <c r="AI1282" s="19" t="str">
        <f>IF(AND(מרקובחצי[[#This Row],[CycleNumber]]&lt;$B1283,SUM(U1282:U1283)=2),1,"")</f>
        <v/>
      </c>
      <c r="AJ1282" s="19" t="str">
        <f>IF(AND(מרקובחצי[[#This Row],[CycleNumber]]&lt;$B1283,SUM(מרקובחצי[[#This Row],[32]],O1283)=2),1,"")</f>
        <v/>
      </c>
      <c r="AK1282" s="19" t="str">
        <f>IF(AND(מרקובחצי[[#This Row],[CycleNumber]]&lt;$B1283,SUM(מרקובחצי[[#This Row],[32]],P1283)=2),1,"")</f>
        <v/>
      </c>
      <c r="AL1282" s="19" t="str">
        <f>IF(AND(מרקובחצי[[#This Row],[CycleNumber]]&lt;$B1283,SUM(מרקובחצי[[#This Row],[32]],Q1283)=2),1,"")</f>
        <v/>
      </c>
      <c r="AM1282" s="19">
        <f>IF(AND(מרקובחצי[[#This Row],[CycleNumber]]&lt;$B1283,SUM(V1282:V1283)=2),1,"")</f>
        <v>1</v>
      </c>
      <c r="AN1282" s="19" t="str">
        <f>IF(AND(מרקובחצי[[#This Row],[CycleNumber]]&lt;$B1283,SUM(מרקובחצי[[#This Row],[33]],O1283)=2),1,"")</f>
        <v/>
      </c>
      <c r="AO1282" s="19" t="str">
        <f>IF(AND(מרקובחצי[[#This Row],[CycleNumber]]&lt;$B1283,SUM(מרקובחצי[[#This Row],[33]],P1283)=2),1,"")</f>
        <v/>
      </c>
      <c r="AP1282" s="19" t="str">
        <f>IF(AND(מרקובחצי[[#This Row],[CycleNumber]]&lt;$B1283,SUM(מרקובחצי[[#This Row],[33]],Q1283)=2),1,"")</f>
        <v/>
      </c>
      <c r="AQ1282" s="19" t="str">
        <f>IF(AND(מרקובחצי[[#This Row],[CycleNumber]]&lt;$B1283,SUM(W1282:W1283)=2),1,"")</f>
        <v/>
      </c>
      <c r="AR1282" s="19" t="str">
        <f>IF(AND(מרקובחצי[[#This Row],[CycleNumber]]&lt;$B1283,SUM(מרקובחצי[[#This Row],[12]],S1283)=2),1,"")</f>
        <v/>
      </c>
      <c r="AS1282" s="19" t="str">
        <f>IF(AND(מרקובחצי[[#This Row],[CycleNumber]]&lt;$B1283,SUM(מרקובחצי[[#This Row],[22]],V1283)=2),1,"")</f>
        <v/>
      </c>
      <c r="AT1282" s="21">
        <f>SUM(מרקובחצי[[#This Row],[11]:[33]])</f>
        <v>1</v>
      </c>
    </row>
    <row r="1283" spans="1:46" ht="15.6" x14ac:dyDescent="0.25">
      <c r="A1283" s="19" t="s">
        <v>138</v>
      </c>
      <c r="B1283" s="19">
        <v>5</v>
      </c>
      <c r="C1283">
        <v>27</v>
      </c>
      <c r="D1283" s="19">
        <f>מרקובחצי[[#This Row],[LengthofCycle]]+1</f>
        <v>28</v>
      </c>
      <c r="E1283" t="str">
        <f>IF(IFERROR(LOOKUP(מרקובחצי[[#This Row],[ClientID]],קביעויות[הפלגה]),FALSE)=מרקובחצי[[#This Row],[ClientID]],1,"")</f>
        <v/>
      </c>
      <c r="F1283" t="str">
        <f>IF(IFERROR(LOOKUP(מרקובחצי[[#This Row],[ClientID]],סוגחציקבוע[S31]),FALSE)=מרקובחצי[[#This Row],[ClientID]],1,"")</f>
        <v/>
      </c>
      <c r="G1283">
        <f>IF(IFERROR(LOOKUP(מרקובחצי[[#This Row],[ClientID]],סוגחציקבוע[S32]),FALSE)=מרקובחצי[[#This Row],[ClientID]],1,"")</f>
        <v>1</v>
      </c>
      <c r="H1283" t="str">
        <f>IF(IFERROR(LOOKUP(מרקובחצי[[#This Row],[ClientID]],סוגחציקבוע[S33]),FALSE)=מרקובחצי[[#This Row],[ClientID]],1,"")</f>
        <v/>
      </c>
      <c r="I1283" t="str">
        <f>IF(IFERROR(LOOKUP(מרקובחצי[[#This Row],[ClientID]],סוגחציקבוע[S32&amp;33]),FALSE)=מרקובחצי[[#This Row],[ClientID]],1,"")</f>
        <v/>
      </c>
      <c r="J1283" s="19">
        <f>IF(SUM(מרקובחצי[[#This Row],[11]:[13]])=1,מרקובחצי[[#This Row],[עד ועד]],IF(SUM(R1282:T1283)=1,IF(מרקובחצי[[#This Row],[עד ועד]]&lt;J1282,מרקובחצי[[#This Row],[עד ועד]],J1282),J1282))</f>
        <v>27</v>
      </c>
      <c r="K1283" s="19">
        <f>IF(SUM(מרקובחצי[[#This Row],[11]:[13]])=1,מרקובחצי[[#This Row],[עד ועד]],IF(SUM(R1282:T1283)=1,IF(מרקובחצי[[#This Row],[עד ועד]]&gt;K1282,מרקובחצי[[#This Row],[עד ועד]],K1282),K1282))</f>
        <v>32</v>
      </c>
      <c r="L1283" s="19" t="str">
        <f>IF(AND(SUM(מרקובחצי[[#This Row],[31]:[33]])=1,SUM(U1282:W1282)=0),מרקובחצי[[#This Row],[מקס]]-מרקובחצי[[#This Row],[מינ]],"")</f>
        <v/>
      </c>
      <c r="M128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83" s="19" t="str">
        <f t="shared" si="20"/>
        <v>S32</v>
      </c>
      <c r="O1283" s="19" t="str">
        <f>IF(מרקובחצי[[#This Row],[קבעה הפלגה?]]=1,"",IF(AND(מרקובחצי[[#This Row],[עד ועד]]&lt;29,OR(מרקובחצי[[#This Row],[CycleNumber]]=1,AND(U1282=1,OR(מרקובחצי[[#This Row],[עד ועד]]&lt;J1282,מרקובחצי[[#This Row],[עד ועד]]&gt;K1282)),AND(V1282=1,מרקובחצי[[#This Row],[עד ועד]]&lt;J1282),W1282=1)),1,""))</f>
        <v/>
      </c>
      <c r="P1283" s="19" t="str">
        <f>IF(מרקובחצי[[#This Row],[קבעה הפלגה?]]=1,"",IF(AND(מרקובחצי[[#This Row],[עד ועד]]&gt;28,מרקובחצי[[#This Row],[עד ועד]]&lt;32,OR(מרקובחצי[[#This Row],[CycleNumber]]=1,AND(U1282=1),AND(V1282=1,OR(מרקובחצי[[#This Row],[עד ועד]]&lt;J1282,מרקובחצי[[#This Row],[עד ועד]]&gt;K1282)),W1282=1)),1,""))</f>
        <v/>
      </c>
      <c r="Q1283" s="19" t="str">
        <f>IF(מרקובחצי[[#This Row],[קבעה הפלגה?]]=1,"",IF(AND(מרקובחצי[[#This Row],[עד ועד]]&gt;31,OR(מרקובחצי[[#This Row],[CycleNumber]]=1,AND(U1282=1),AND(V1282=1,מרקובחצי[[#This Row],[עד ועד]]&gt;K1282),AND(W1282=1,OR(מרקובחצי[[#This Row],[עד ועד]]&gt;K1282,מרקובחצי[[#This Row],[עד ועד]]&lt;J1282)))),1,""))</f>
        <v/>
      </c>
      <c r="R1283" s="19" t="str">
        <f>IF(מרקובחצי[[#This Row],[CycleNumber]]&gt;1,IF(AND(O1282=1,מרקובחצי[[#This Row],[עד ועד]]&lt;29),1,""),"")</f>
        <v/>
      </c>
      <c r="S1283" s="19" t="str">
        <f>IF(מרקובחצי[[#This Row],[CycleNumber]]&gt;1,IF(OR(AND(O1282=1,מרקובחצי[[#This Row],[עד ועד]]&gt;28),AND(P1282=1),AND(Q1282=1,מרקובחצי[[#This Row],[עד ועד]]&lt;32)),1,""),"")</f>
        <v/>
      </c>
      <c r="T1283" s="19" t="str">
        <f>IF(מרקובחצי[[#This Row],[CycleNumber]]&gt;1,IF(AND(Q1282=1,מרקובחצי[[#This Row],[עד ועד]]&gt;31),1,""),"")</f>
        <v/>
      </c>
      <c r="U1283" s="19" t="str">
        <f>IF(מרקובחצי[[#This Row],[CycleNumber]]&gt;1,IF(AND(R1282=1,מרקובחצי[[#This Row],[עד ועד]]&lt;29),1,IF(AND(U1282=1,NOT(OR(מרקובחצי[[#This Row],[עד ועד]]&lt;J1282,מרקובחצי[[#This Row],[עד ועד]]&gt;K1282))),1,"")),"")</f>
        <v/>
      </c>
      <c r="V1283" s="19">
        <f>IF(מרקובחצי[[#This Row],[CycleNumber]]&gt;1,IF(AND(SUM(R1282:T1282)=1,מרקובחצי[[#This Row],[עד ועד]]&gt;28,מרקובחצי[[#This Row],[עד ועד]]&lt;32),1,IF(OR(S1282=1,AND(R1282=1,מרקובחצי[[#This Row],[עד ועד]]&gt;28),AND(T1282=1,מרקובחצי[[#This Row],[עד ועד]]&lt;32)),1,IF(AND(V1282=1,NOT(OR(מרקובחצי[[#This Row],[עד ועד]]&lt;J1282,מרקובחצי[[#This Row],[עד ועד]]&gt;K1282))),1,""))),"")</f>
        <v>1</v>
      </c>
      <c r="W1283" s="19" t="str">
        <f>IF(מרקובחצי[[#This Row],[CycleNumber]]&gt;1,IF(AND(T1282=1,מרקובחצי[[#This Row],[עד ועד]]&gt;31),1,IF(AND(W1282=1,NOT(OR(מרקובחצי[[#This Row],[עד ועד]]&lt;J1282,מרקובחצי[[#This Row],[עד ועד]]&gt;K1282))),1,"")),"")</f>
        <v/>
      </c>
      <c r="X1283" s="19" t="str">
        <f>IF(AND(מרקובחצי[[#This Row],[CycleNumber]]&lt;$B1284,SUM(מרקובחצי[[#This Row],[11]],R1284)=2),1,"")</f>
        <v/>
      </c>
      <c r="Y1283" s="19" t="str">
        <f>IF(AND(מרקובחצי[[#This Row],[CycleNumber]]&lt;$B1284,SUM(מרקובחצי[[#This Row],[11]],S1284)=2),1,"")</f>
        <v/>
      </c>
      <c r="Z1283" s="19" t="str">
        <f>IF(AND(מרקובחצי[[#This Row],[CycleNumber]]&lt;$B1284,SUM(מרקובחצי[[#This Row],[13]],S1284)=2),1,"")</f>
        <v/>
      </c>
      <c r="AA1283" s="19" t="str">
        <f>IF(AND(מרקובחצי[[#This Row],[CycleNumber]]&lt;$B1284,SUM(מרקובחצי[[#This Row],[13]],T1284)=2),1,"")</f>
        <v/>
      </c>
      <c r="AB1283" s="19" t="str">
        <f>IF(AND(מרקובחצי[[#This Row],[CycleNumber]]&lt;$B1284,SUM(מרקובחצי[[#This Row],[21]],U1284)=2),1,"")</f>
        <v/>
      </c>
      <c r="AC1283" s="19" t="str">
        <f>IF(AND(מרקובחצי[[#This Row],[CycleNumber]]&lt;$B1284,SUM(מרקובחצי[[#This Row],[21]],V1284)=2),1,"")</f>
        <v/>
      </c>
      <c r="AD1283" s="19" t="str">
        <f>IF(AND(מרקובחצי[[#This Row],[CycleNumber]]&lt;$B1284,SUM(מרקובחצי[[#This Row],[23]],V1284)=2),1,"")</f>
        <v/>
      </c>
      <c r="AE1283" s="19" t="str">
        <f>IF(AND(מרקובחצי[[#This Row],[CycleNumber]]&lt;$B1284,SUM(מרקובחצי[[#This Row],[23]],W1284)=2),1,"")</f>
        <v/>
      </c>
      <c r="AF1283" s="19" t="str">
        <f>IF(AND(מרקובחצי[[#This Row],[CycleNumber]]&lt;$B1284,SUM(מרקובחצי[[#This Row],[31]],O1284)=2),1,"")</f>
        <v/>
      </c>
      <c r="AG1283" s="19" t="str">
        <f>IF(AND(מרקובחצי[[#This Row],[CycleNumber]]&lt;$B1284,SUM(מרקובחצי[[#This Row],[31]],P1284)=2),1,"")</f>
        <v/>
      </c>
      <c r="AH1283" s="19" t="str">
        <f>IF(AND(מרקובחצי[[#This Row],[CycleNumber]]&lt;$B1284,SUM(מרקובחצי[[#This Row],[31]],Q1284)=2),1,"")</f>
        <v/>
      </c>
      <c r="AI1283" s="19" t="str">
        <f>IF(AND(מרקובחצי[[#This Row],[CycleNumber]]&lt;$B1284,SUM(U1283:U1284)=2),1,"")</f>
        <v/>
      </c>
      <c r="AJ1283" s="19" t="str">
        <f>IF(AND(מרקובחצי[[#This Row],[CycleNumber]]&lt;$B1284,SUM(מרקובחצי[[#This Row],[32]],O1284)=2),1,"")</f>
        <v/>
      </c>
      <c r="AK1283" s="19" t="str">
        <f>IF(AND(מרקובחצי[[#This Row],[CycleNumber]]&lt;$B1284,SUM(מרקובחצי[[#This Row],[32]],P1284)=2),1,"")</f>
        <v/>
      </c>
      <c r="AL1283" s="19" t="str">
        <f>IF(AND(מרקובחצי[[#This Row],[CycleNumber]]&lt;$B1284,SUM(מרקובחצי[[#This Row],[32]],Q1284)=2),1,"")</f>
        <v/>
      </c>
      <c r="AM1283" s="19">
        <f>IF(AND(מרקובחצי[[#This Row],[CycleNumber]]&lt;$B1284,SUM(V1283:V1284)=2),1,"")</f>
        <v>1</v>
      </c>
      <c r="AN1283" s="19" t="str">
        <f>IF(AND(מרקובחצי[[#This Row],[CycleNumber]]&lt;$B1284,SUM(מרקובחצי[[#This Row],[33]],O1284)=2),1,"")</f>
        <v/>
      </c>
      <c r="AO1283" s="19" t="str">
        <f>IF(AND(מרקובחצי[[#This Row],[CycleNumber]]&lt;$B1284,SUM(מרקובחצי[[#This Row],[33]],P1284)=2),1,"")</f>
        <v/>
      </c>
      <c r="AP1283" s="19" t="str">
        <f>IF(AND(מרקובחצי[[#This Row],[CycleNumber]]&lt;$B1284,SUM(מרקובחצי[[#This Row],[33]],Q1284)=2),1,"")</f>
        <v/>
      </c>
      <c r="AQ1283" s="19" t="str">
        <f>IF(AND(מרקובחצי[[#This Row],[CycleNumber]]&lt;$B1284,SUM(W1283:W1284)=2),1,"")</f>
        <v/>
      </c>
      <c r="AR1283" s="19" t="str">
        <f>IF(AND(מרקובחצי[[#This Row],[CycleNumber]]&lt;$B1284,SUM(מרקובחצי[[#This Row],[12]],S1284)=2),1,"")</f>
        <v/>
      </c>
      <c r="AS1283" s="19" t="str">
        <f>IF(AND(מרקובחצי[[#This Row],[CycleNumber]]&lt;$B1284,SUM(מרקובחצי[[#This Row],[22]],V1284)=2),1,"")</f>
        <v/>
      </c>
      <c r="AT1283" s="21">
        <f>SUM(מרקובחצי[[#This Row],[11]:[33]])</f>
        <v>1</v>
      </c>
    </row>
    <row r="1284" spans="1:46" ht="15.6" x14ac:dyDescent="0.25">
      <c r="A1284" s="19" t="s">
        <v>138</v>
      </c>
      <c r="B1284" s="19">
        <v>6</v>
      </c>
      <c r="C1284">
        <v>26</v>
      </c>
      <c r="D1284" s="19">
        <f>מרקובחצי[[#This Row],[LengthofCycle]]+1</f>
        <v>27</v>
      </c>
      <c r="E1284" t="str">
        <f>IF(IFERROR(LOOKUP(מרקובחצי[[#This Row],[ClientID]],קביעויות[הפלגה]),FALSE)=מרקובחצי[[#This Row],[ClientID]],1,"")</f>
        <v/>
      </c>
      <c r="F1284" t="str">
        <f>IF(IFERROR(LOOKUP(מרקובחצי[[#This Row],[ClientID]],סוגחציקבוע[S31]),FALSE)=מרקובחצי[[#This Row],[ClientID]],1,"")</f>
        <v/>
      </c>
      <c r="G1284">
        <f>IF(IFERROR(LOOKUP(מרקובחצי[[#This Row],[ClientID]],סוגחציקבוע[S32]),FALSE)=מרקובחצי[[#This Row],[ClientID]],1,"")</f>
        <v>1</v>
      </c>
      <c r="H1284" t="str">
        <f>IF(IFERROR(LOOKUP(מרקובחצי[[#This Row],[ClientID]],סוגחציקבוע[S33]),FALSE)=מרקובחצי[[#This Row],[ClientID]],1,"")</f>
        <v/>
      </c>
      <c r="I1284" t="str">
        <f>IF(IFERROR(LOOKUP(מרקובחצי[[#This Row],[ClientID]],סוגחציקבוע[S32&amp;33]),FALSE)=מרקובחצי[[#This Row],[ClientID]],1,"")</f>
        <v/>
      </c>
      <c r="J1284" s="19">
        <f>IF(SUM(מרקובחצי[[#This Row],[11]:[13]])=1,מרקובחצי[[#This Row],[עד ועד]],IF(SUM(R1283:T1284)=1,IF(מרקובחצי[[#This Row],[עד ועד]]&lt;J1283,מרקובחצי[[#This Row],[עד ועד]],J1283),J1283))</f>
        <v>27</v>
      </c>
      <c r="K1284" s="19">
        <f>IF(SUM(מרקובחצי[[#This Row],[11]:[13]])=1,מרקובחצי[[#This Row],[עד ועד]],IF(SUM(R1283:T1284)=1,IF(מרקובחצי[[#This Row],[עד ועד]]&gt;K1283,מרקובחצי[[#This Row],[עד ועד]],K1283),K1283))</f>
        <v>32</v>
      </c>
      <c r="L1284" s="19" t="str">
        <f>IF(AND(SUM(מרקובחצי[[#This Row],[31]:[33]])=1,SUM(U1283:W1283)=0),מרקובחצי[[#This Row],[מקס]]-מרקובחצי[[#This Row],[מינ]],"")</f>
        <v/>
      </c>
      <c r="M128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84" s="19" t="str">
        <f t="shared" si="20"/>
        <v>S32</v>
      </c>
      <c r="O1284" s="19" t="str">
        <f>IF(מרקובחצי[[#This Row],[קבעה הפלגה?]]=1,"",IF(AND(מרקובחצי[[#This Row],[עד ועד]]&lt;29,OR(מרקובחצי[[#This Row],[CycleNumber]]=1,AND(U1283=1,OR(מרקובחצי[[#This Row],[עד ועד]]&lt;J1283,מרקובחצי[[#This Row],[עד ועד]]&gt;K1283)),AND(V1283=1,מרקובחצי[[#This Row],[עד ועד]]&lt;J1283),W1283=1)),1,""))</f>
        <v/>
      </c>
      <c r="P1284" s="19" t="str">
        <f>IF(מרקובחצי[[#This Row],[קבעה הפלגה?]]=1,"",IF(AND(מרקובחצי[[#This Row],[עד ועד]]&gt;28,מרקובחצי[[#This Row],[עד ועד]]&lt;32,OR(מרקובחצי[[#This Row],[CycleNumber]]=1,AND(U1283=1),AND(V1283=1,OR(מרקובחצי[[#This Row],[עד ועד]]&lt;J1283,מרקובחצי[[#This Row],[עד ועד]]&gt;K1283)),W1283=1)),1,""))</f>
        <v/>
      </c>
      <c r="Q1284" s="19" t="str">
        <f>IF(מרקובחצי[[#This Row],[קבעה הפלגה?]]=1,"",IF(AND(מרקובחצי[[#This Row],[עד ועד]]&gt;31,OR(מרקובחצי[[#This Row],[CycleNumber]]=1,AND(U1283=1),AND(V1283=1,מרקובחצי[[#This Row],[עד ועד]]&gt;K1283),AND(W1283=1,OR(מרקובחצי[[#This Row],[עד ועד]]&gt;K1283,מרקובחצי[[#This Row],[עד ועד]]&lt;J1283)))),1,""))</f>
        <v/>
      </c>
      <c r="R1284" s="19" t="str">
        <f>IF(מרקובחצי[[#This Row],[CycleNumber]]&gt;1,IF(AND(O1283=1,מרקובחצי[[#This Row],[עד ועד]]&lt;29),1,""),"")</f>
        <v/>
      </c>
      <c r="S1284" s="19" t="str">
        <f>IF(מרקובחצי[[#This Row],[CycleNumber]]&gt;1,IF(OR(AND(O1283=1,מרקובחצי[[#This Row],[עד ועד]]&gt;28),AND(P1283=1),AND(Q1283=1,מרקובחצי[[#This Row],[עד ועד]]&lt;32)),1,""),"")</f>
        <v/>
      </c>
      <c r="T1284" s="19" t="str">
        <f>IF(מרקובחצי[[#This Row],[CycleNumber]]&gt;1,IF(AND(Q1283=1,מרקובחצי[[#This Row],[עד ועד]]&gt;31),1,""),"")</f>
        <v/>
      </c>
      <c r="U1284" s="19" t="str">
        <f>IF(מרקובחצי[[#This Row],[CycleNumber]]&gt;1,IF(AND(R1283=1,מרקובחצי[[#This Row],[עד ועד]]&lt;29),1,IF(AND(U1283=1,NOT(OR(מרקובחצי[[#This Row],[עד ועד]]&lt;J1283,מרקובחצי[[#This Row],[עד ועד]]&gt;K1283))),1,"")),"")</f>
        <v/>
      </c>
      <c r="V1284" s="19">
        <f>IF(מרקובחצי[[#This Row],[CycleNumber]]&gt;1,IF(AND(SUM(R1283:T1283)=1,מרקובחצי[[#This Row],[עד ועד]]&gt;28,מרקובחצי[[#This Row],[עד ועד]]&lt;32),1,IF(OR(S1283=1,AND(R1283=1,מרקובחצי[[#This Row],[עד ועד]]&gt;28),AND(T1283=1,מרקובחצי[[#This Row],[עד ועד]]&lt;32)),1,IF(AND(V1283=1,NOT(OR(מרקובחצי[[#This Row],[עד ועד]]&lt;J1283,מרקובחצי[[#This Row],[עד ועד]]&gt;K1283))),1,""))),"")</f>
        <v>1</v>
      </c>
      <c r="W1284" s="19" t="str">
        <f>IF(מרקובחצי[[#This Row],[CycleNumber]]&gt;1,IF(AND(T1283=1,מרקובחצי[[#This Row],[עד ועד]]&gt;31),1,IF(AND(W1283=1,NOT(OR(מרקובחצי[[#This Row],[עד ועד]]&lt;J1283,מרקובחצי[[#This Row],[עד ועד]]&gt;K1283))),1,"")),"")</f>
        <v/>
      </c>
      <c r="X1284" s="19" t="str">
        <f>IF(AND(מרקובחצי[[#This Row],[CycleNumber]]&lt;$B1285,SUM(מרקובחצי[[#This Row],[11]],R1285)=2),1,"")</f>
        <v/>
      </c>
      <c r="Y1284" s="19" t="str">
        <f>IF(AND(מרקובחצי[[#This Row],[CycleNumber]]&lt;$B1285,SUM(מרקובחצי[[#This Row],[11]],S1285)=2),1,"")</f>
        <v/>
      </c>
      <c r="Z1284" s="19" t="str">
        <f>IF(AND(מרקובחצי[[#This Row],[CycleNumber]]&lt;$B1285,SUM(מרקובחצי[[#This Row],[13]],S1285)=2),1,"")</f>
        <v/>
      </c>
      <c r="AA1284" s="19" t="str">
        <f>IF(AND(מרקובחצי[[#This Row],[CycleNumber]]&lt;$B1285,SUM(מרקובחצי[[#This Row],[13]],T1285)=2),1,"")</f>
        <v/>
      </c>
      <c r="AB1284" s="19" t="str">
        <f>IF(AND(מרקובחצי[[#This Row],[CycleNumber]]&lt;$B1285,SUM(מרקובחצי[[#This Row],[21]],U1285)=2),1,"")</f>
        <v/>
      </c>
      <c r="AC1284" s="19" t="str">
        <f>IF(AND(מרקובחצי[[#This Row],[CycleNumber]]&lt;$B1285,SUM(מרקובחצי[[#This Row],[21]],V1285)=2),1,"")</f>
        <v/>
      </c>
      <c r="AD1284" s="19" t="str">
        <f>IF(AND(מרקובחצי[[#This Row],[CycleNumber]]&lt;$B1285,SUM(מרקובחצי[[#This Row],[23]],V1285)=2),1,"")</f>
        <v/>
      </c>
      <c r="AE1284" s="19" t="str">
        <f>IF(AND(מרקובחצי[[#This Row],[CycleNumber]]&lt;$B1285,SUM(מרקובחצי[[#This Row],[23]],W1285)=2),1,"")</f>
        <v/>
      </c>
      <c r="AF1284" s="19" t="str">
        <f>IF(AND(מרקובחצי[[#This Row],[CycleNumber]]&lt;$B1285,SUM(מרקובחצי[[#This Row],[31]],O1285)=2),1,"")</f>
        <v/>
      </c>
      <c r="AG1284" s="19" t="str">
        <f>IF(AND(מרקובחצי[[#This Row],[CycleNumber]]&lt;$B1285,SUM(מרקובחצי[[#This Row],[31]],P1285)=2),1,"")</f>
        <v/>
      </c>
      <c r="AH1284" s="19" t="str">
        <f>IF(AND(מרקובחצי[[#This Row],[CycleNumber]]&lt;$B1285,SUM(מרקובחצי[[#This Row],[31]],Q1285)=2),1,"")</f>
        <v/>
      </c>
      <c r="AI1284" s="19" t="str">
        <f>IF(AND(מרקובחצי[[#This Row],[CycleNumber]]&lt;$B1285,SUM(U1284:U1285)=2),1,"")</f>
        <v/>
      </c>
      <c r="AJ1284" s="19" t="str">
        <f>IF(AND(מרקובחצי[[#This Row],[CycleNumber]]&lt;$B1285,SUM(מרקובחצי[[#This Row],[32]],O1285)=2),1,"")</f>
        <v/>
      </c>
      <c r="AK1284" s="19" t="str">
        <f>IF(AND(מרקובחצי[[#This Row],[CycleNumber]]&lt;$B1285,SUM(מרקובחצי[[#This Row],[32]],P1285)=2),1,"")</f>
        <v/>
      </c>
      <c r="AL1284" s="19" t="str">
        <f>IF(AND(מרקובחצי[[#This Row],[CycleNumber]]&lt;$B1285,SUM(מרקובחצי[[#This Row],[32]],Q1285)=2),1,"")</f>
        <v/>
      </c>
      <c r="AM1284" s="19">
        <f>IF(AND(מרקובחצי[[#This Row],[CycleNumber]]&lt;$B1285,SUM(V1284:V1285)=2),1,"")</f>
        <v>1</v>
      </c>
      <c r="AN1284" s="19" t="str">
        <f>IF(AND(מרקובחצי[[#This Row],[CycleNumber]]&lt;$B1285,SUM(מרקובחצי[[#This Row],[33]],O1285)=2),1,"")</f>
        <v/>
      </c>
      <c r="AO1284" s="19" t="str">
        <f>IF(AND(מרקובחצי[[#This Row],[CycleNumber]]&lt;$B1285,SUM(מרקובחצי[[#This Row],[33]],P1285)=2),1,"")</f>
        <v/>
      </c>
      <c r="AP1284" s="19" t="str">
        <f>IF(AND(מרקובחצי[[#This Row],[CycleNumber]]&lt;$B1285,SUM(מרקובחצי[[#This Row],[33]],Q1285)=2),1,"")</f>
        <v/>
      </c>
      <c r="AQ1284" s="19" t="str">
        <f>IF(AND(מרקובחצי[[#This Row],[CycleNumber]]&lt;$B1285,SUM(W1284:W1285)=2),1,"")</f>
        <v/>
      </c>
      <c r="AR1284" s="19" t="str">
        <f>IF(AND(מרקובחצי[[#This Row],[CycleNumber]]&lt;$B1285,SUM(מרקובחצי[[#This Row],[12]],S1285)=2),1,"")</f>
        <v/>
      </c>
      <c r="AS1284" s="19" t="str">
        <f>IF(AND(מרקובחצי[[#This Row],[CycleNumber]]&lt;$B1285,SUM(מרקובחצי[[#This Row],[22]],V1285)=2),1,"")</f>
        <v/>
      </c>
      <c r="AT1284" s="21">
        <f>SUM(מרקובחצי[[#This Row],[11]:[33]])</f>
        <v>1</v>
      </c>
    </row>
    <row r="1285" spans="1:46" ht="15.6" x14ac:dyDescent="0.25">
      <c r="A1285" s="19" t="s">
        <v>138</v>
      </c>
      <c r="B1285" s="19">
        <v>7</v>
      </c>
      <c r="C1285">
        <v>27</v>
      </c>
      <c r="D1285" s="19">
        <f>מרקובחצי[[#This Row],[LengthofCycle]]+1</f>
        <v>28</v>
      </c>
      <c r="E1285" t="str">
        <f>IF(IFERROR(LOOKUP(מרקובחצי[[#This Row],[ClientID]],קביעויות[הפלגה]),FALSE)=מרקובחצי[[#This Row],[ClientID]],1,"")</f>
        <v/>
      </c>
      <c r="F1285" t="str">
        <f>IF(IFERROR(LOOKUP(מרקובחצי[[#This Row],[ClientID]],סוגחציקבוע[S31]),FALSE)=מרקובחצי[[#This Row],[ClientID]],1,"")</f>
        <v/>
      </c>
      <c r="G1285">
        <f>IF(IFERROR(LOOKUP(מרקובחצי[[#This Row],[ClientID]],סוגחציקבוע[S32]),FALSE)=מרקובחצי[[#This Row],[ClientID]],1,"")</f>
        <v>1</v>
      </c>
      <c r="H1285" t="str">
        <f>IF(IFERROR(LOOKUP(מרקובחצי[[#This Row],[ClientID]],סוגחציקבוע[S33]),FALSE)=מרקובחצי[[#This Row],[ClientID]],1,"")</f>
        <v/>
      </c>
      <c r="I1285" t="str">
        <f>IF(IFERROR(LOOKUP(מרקובחצי[[#This Row],[ClientID]],סוגחציקבוע[S32&amp;33]),FALSE)=מרקובחצי[[#This Row],[ClientID]],1,"")</f>
        <v/>
      </c>
      <c r="J1285" s="19">
        <f>IF(SUM(מרקובחצי[[#This Row],[11]:[13]])=1,מרקובחצי[[#This Row],[עד ועד]],IF(SUM(R1284:T1285)=1,IF(מרקובחצי[[#This Row],[עד ועד]]&lt;J1284,מרקובחצי[[#This Row],[עד ועד]],J1284),J1284))</f>
        <v>27</v>
      </c>
      <c r="K1285" s="19">
        <f>IF(SUM(מרקובחצי[[#This Row],[11]:[13]])=1,מרקובחצי[[#This Row],[עד ועד]],IF(SUM(R1284:T1285)=1,IF(מרקובחצי[[#This Row],[עד ועד]]&gt;K1284,מרקובחצי[[#This Row],[עד ועד]],K1284),K1284))</f>
        <v>32</v>
      </c>
      <c r="L1285" s="19" t="str">
        <f>IF(AND(SUM(מרקובחצי[[#This Row],[31]:[33]])=1,SUM(U1284:W1284)=0),מרקובחצי[[#This Row],[מקס]]-מרקובחצי[[#This Row],[מינ]],"")</f>
        <v/>
      </c>
      <c r="M128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85" s="19" t="str">
        <f t="shared" si="20"/>
        <v>S32</v>
      </c>
      <c r="O1285" s="19" t="str">
        <f>IF(מרקובחצי[[#This Row],[קבעה הפלגה?]]=1,"",IF(AND(מרקובחצי[[#This Row],[עד ועד]]&lt;29,OR(מרקובחצי[[#This Row],[CycleNumber]]=1,AND(U1284=1,OR(מרקובחצי[[#This Row],[עד ועד]]&lt;J1284,מרקובחצי[[#This Row],[עד ועד]]&gt;K1284)),AND(V1284=1,מרקובחצי[[#This Row],[עד ועד]]&lt;J1284),W1284=1)),1,""))</f>
        <v/>
      </c>
      <c r="P1285" s="19" t="str">
        <f>IF(מרקובחצי[[#This Row],[קבעה הפלגה?]]=1,"",IF(AND(מרקובחצי[[#This Row],[עד ועד]]&gt;28,מרקובחצי[[#This Row],[עד ועד]]&lt;32,OR(מרקובחצי[[#This Row],[CycleNumber]]=1,AND(U1284=1),AND(V1284=1,OR(מרקובחצי[[#This Row],[עד ועד]]&lt;J1284,מרקובחצי[[#This Row],[עד ועד]]&gt;K1284)),W1284=1)),1,""))</f>
        <v/>
      </c>
      <c r="Q1285" s="19" t="str">
        <f>IF(מרקובחצי[[#This Row],[קבעה הפלגה?]]=1,"",IF(AND(מרקובחצי[[#This Row],[עד ועד]]&gt;31,OR(מרקובחצי[[#This Row],[CycleNumber]]=1,AND(U1284=1),AND(V1284=1,מרקובחצי[[#This Row],[עד ועד]]&gt;K1284),AND(W1284=1,OR(מרקובחצי[[#This Row],[עד ועד]]&gt;K1284,מרקובחצי[[#This Row],[עד ועד]]&lt;J1284)))),1,""))</f>
        <v/>
      </c>
      <c r="R1285" s="19" t="str">
        <f>IF(מרקובחצי[[#This Row],[CycleNumber]]&gt;1,IF(AND(O1284=1,מרקובחצי[[#This Row],[עד ועד]]&lt;29),1,""),"")</f>
        <v/>
      </c>
      <c r="S1285" s="19" t="str">
        <f>IF(מרקובחצי[[#This Row],[CycleNumber]]&gt;1,IF(OR(AND(O1284=1,מרקובחצי[[#This Row],[עד ועד]]&gt;28),AND(P1284=1),AND(Q1284=1,מרקובחצי[[#This Row],[עד ועד]]&lt;32)),1,""),"")</f>
        <v/>
      </c>
      <c r="T1285" s="19" t="str">
        <f>IF(מרקובחצי[[#This Row],[CycleNumber]]&gt;1,IF(AND(Q1284=1,מרקובחצי[[#This Row],[עד ועד]]&gt;31),1,""),"")</f>
        <v/>
      </c>
      <c r="U1285" s="19" t="str">
        <f>IF(מרקובחצי[[#This Row],[CycleNumber]]&gt;1,IF(AND(R1284=1,מרקובחצי[[#This Row],[עד ועד]]&lt;29),1,IF(AND(U1284=1,NOT(OR(מרקובחצי[[#This Row],[עד ועד]]&lt;J1284,מרקובחצי[[#This Row],[עד ועד]]&gt;K1284))),1,"")),"")</f>
        <v/>
      </c>
      <c r="V1285" s="19">
        <f>IF(מרקובחצי[[#This Row],[CycleNumber]]&gt;1,IF(AND(SUM(R1284:T1284)=1,מרקובחצי[[#This Row],[עד ועד]]&gt;28,מרקובחצי[[#This Row],[עד ועד]]&lt;32),1,IF(OR(S1284=1,AND(R1284=1,מרקובחצי[[#This Row],[עד ועד]]&gt;28),AND(T1284=1,מרקובחצי[[#This Row],[עד ועד]]&lt;32)),1,IF(AND(V1284=1,NOT(OR(מרקובחצי[[#This Row],[עד ועד]]&lt;J1284,מרקובחצי[[#This Row],[עד ועד]]&gt;K1284))),1,""))),"")</f>
        <v>1</v>
      </c>
      <c r="W1285" s="19" t="str">
        <f>IF(מרקובחצי[[#This Row],[CycleNumber]]&gt;1,IF(AND(T1284=1,מרקובחצי[[#This Row],[עד ועד]]&gt;31),1,IF(AND(W1284=1,NOT(OR(מרקובחצי[[#This Row],[עד ועד]]&lt;J1284,מרקובחצי[[#This Row],[עד ועד]]&gt;K1284))),1,"")),"")</f>
        <v/>
      </c>
      <c r="X1285" s="19" t="str">
        <f>IF(AND(מרקובחצי[[#This Row],[CycleNumber]]&lt;$B1286,SUM(מרקובחצי[[#This Row],[11]],R1286)=2),1,"")</f>
        <v/>
      </c>
      <c r="Y1285" s="19" t="str">
        <f>IF(AND(מרקובחצי[[#This Row],[CycleNumber]]&lt;$B1286,SUM(מרקובחצי[[#This Row],[11]],S1286)=2),1,"")</f>
        <v/>
      </c>
      <c r="Z1285" s="19" t="str">
        <f>IF(AND(מרקובחצי[[#This Row],[CycleNumber]]&lt;$B1286,SUM(מרקובחצי[[#This Row],[13]],S1286)=2),1,"")</f>
        <v/>
      </c>
      <c r="AA1285" s="19" t="str">
        <f>IF(AND(מרקובחצי[[#This Row],[CycleNumber]]&lt;$B1286,SUM(מרקובחצי[[#This Row],[13]],T1286)=2),1,"")</f>
        <v/>
      </c>
      <c r="AB1285" s="19" t="str">
        <f>IF(AND(מרקובחצי[[#This Row],[CycleNumber]]&lt;$B1286,SUM(מרקובחצי[[#This Row],[21]],U1286)=2),1,"")</f>
        <v/>
      </c>
      <c r="AC1285" s="19" t="str">
        <f>IF(AND(מרקובחצי[[#This Row],[CycleNumber]]&lt;$B1286,SUM(מרקובחצי[[#This Row],[21]],V1286)=2),1,"")</f>
        <v/>
      </c>
      <c r="AD1285" s="19" t="str">
        <f>IF(AND(מרקובחצי[[#This Row],[CycleNumber]]&lt;$B1286,SUM(מרקובחצי[[#This Row],[23]],V1286)=2),1,"")</f>
        <v/>
      </c>
      <c r="AE1285" s="19" t="str">
        <f>IF(AND(מרקובחצי[[#This Row],[CycleNumber]]&lt;$B1286,SUM(מרקובחצי[[#This Row],[23]],W1286)=2),1,"")</f>
        <v/>
      </c>
      <c r="AF1285" s="19" t="str">
        <f>IF(AND(מרקובחצי[[#This Row],[CycleNumber]]&lt;$B1286,SUM(מרקובחצי[[#This Row],[31]],O1286)=2),1,"")</f>
        <v/>
      </c>
      <c r="AG1285" s="19" t="str">
        <f>IF(AND(מרקובחצי[[#This Row],[CycleNumber]]&lt;$B1286,SUM(מרקובחצי[[#This Row],[31]],P1286)=2),1,"")</f>
        <v/>
      </c>
      <c r="AH1285" s="19" t="str">
        <f>IF(AND(מרקובחצי[[#This Row],[CycleNumber]]&lt;$B1286,SUM(מרקובחצי[[#This Row],[31]],Q1286)=2),1,"")</f>
        <v/>
      </c>
      <c r="AI1285" s="19" t="str">
        <f>IF(AND(מרקובחצי[[#This Row],[CycleNumber]]&lt;$B1286,SUM(U1285:U1286)=2),1,"")</f>
        <v/>
      </c>
      <c r="AJ1285" s="19" t="str">
        <f>IF(AND(מרקובחצי[[#This Row],[CycleNumber]]&lt;$B1286,SUM(מרקובחצי[[#This Row],[32]],O1286)=2),1,"")</f>
        <v/>
      </c>
      <c r="AK1285" s="19" t="str">
        <f>IF(AND(מרקובחצי[[#This Row],[CycleNumber]]&lt;$B1286,SUM(מרקובחצי[[#This Row],[32]],P1286)=2),1,"")</f>
        <v/>
      </c>
      <c r="AL1285" s="19" t="str">
        <f>IF(AND(מרקובחצי[[#This Row],[CycleNumber]]&lt;$B1286,SUM(מרקובחצי[[#This Row],[32]],Q1286)=2),1,"")</f>
        <v/>
      </c>
      <c r="AM1285" s="19">
        <f>IF(AND(מרקובחצי[[#This Row],[CycleNumber]]&lt;$B1286,SUM(V1285:V1286)=2),1,"")</f>
        <v>1</v>
      </c>
      <c r="AN1285" s="19" t="str">
        <f>IF(AND(מרקובחצי[[#This Row],[CycleNumber]]&lt;$B1286,SUM(מרקובחצי[[#This Row],[33]],O1286)=2),1,"")</f>
        <v/>
      </c>
      <c r="AO1285" s="19" t="str">
        <f>IF(AND(מרקובחצי[[#This Row],[CycleNumber]]&lt;$B1286,SUM(מרקובחצי[[#This Row],[33]],P1286)=2),1,"")</f>
        <v/>
      </c>
      <c r="AP1285" s="19" t="str">
        <f>IF(AND(מרקובחצי[[#This Row],[CycleNumber]]&lt;$B1286,SUM(מרקובחצי[[#This Row],[33]],Q1286)=2),1,"")</f>
        <v/>
      </c>
      <c r="AQ1285" s="19" t="str">
        <f>IF(AND(מרקובחצי[[#This Row],[CycleNumber]]&lt;$B1286,SUM(W1285:W1286)=2),1,"")</f>
        <v/>
      </c>
      <c r="AR1285" s="19" t="str">
        <f>IF(AND(מרקובחצי[[#This Row],[CycleNumber]]&lt;$B1286,SUM(מרקובחצי[[#This Row],[12]],S1286)=2),1,"")</f>
        <v/>
      </c>
      <c r="AS1285" s="19" t="str">
        <f>IF(AND(מרקובחצי[[#This Row],[CycleNumber]]&lt;$B1286,SUM(מרקובחצי[[#This Row],[22]],V1286)=2),1,"")</f>
        <v/>
      </c>
      <c r="AT1285" s="21">
        <f>SUM(מרקובחצי[[#This Row],[11]:[33]])</f>
        <v>1</v>
      </c>
    </row>
    <row r="1286" spans="1:46" ht="15.6" x14ac:dyDescent="0.25">
      <c r="A1286" s="19" t="s">
        <v>138</v>
      </c>
      <c r="B1286" s="19">
        <v>8</v>
      </c>
      <c r="C1286">
        <v>31</v>
      </c>
      <c r="D1286" s="19">
        <f>מרקובחצי[[#This Row],[LengthofCycle]]+1</f>
        <v>32</v>
      </c>
      <c r="E1286" t="str">
        <f>IF(IFERROR(LOOKUP(מרקובחצי[[#This Row],[ClientID]],קביעויות[הפלגה]),FALSE)=מרקובחצי[[#This Row],[ClientID]],1,"")</f>
        <v/>
      </c>
      <c r="F1286" t="str">
        <f>IF(IFERROR(LOOKUP(מרקובחצי[[#This Row],[ClientID]],סוגחציקבוע[S31]),FALSE)=מרקובחצי[[#This Row],[ClientID]],1,"")</f>
        <v/>
      </c>
      <c r="G1286">
        <f>IF(IFERROR(LOOKUP(מרקובחצי[[#This Row],[ClientID]],סוגחציקבוע[S32]),FALSE)=מרקובחצי[[#This Row],[ClientID]],1,"")</f>
        <v>1</v>
      </c>
      <c r="H1286" t="str">
        <f>IF(IFERROR(LOOKUP(מרקובחצי[[#This Row],[ClientID]],סוגחציקבוע[S33]),FALSE)=מרקובחצי[[#This Row],[ClientID]],1,"")</f>
        <v/>
      </c>
      <c r="I1286" t="str">
        <f>IF(IFERROR(LOOKUP(מרקובחצי[[#This Row],[ClientID]],סוגחציקבוע[S32&amp;33]),FALSE)=מרקובחצי[[#This Row],[ClientID]],1,"")</f>
        <v/>
      </c>
      <c r="J1286" s="19">
        <f>IF(SUM(מרקובחצי[[#This Row],[11]:[13]])=1,מרקובחצי[[#This Row],[עד ועד]],IF(SUM(R1285:T1286)=1,IF(מרקובחצי[[#This Row],[עד ועד]]&lt;J1285,מרקובחצי[[#This Row],[עד ועד]],J1285),J1285))</f>
        <v>27</v>
      </c>
      <c r="K1286" s="19">
        <f>IF(SUM(מרקובחצי[[#This Row],[11]:[13]])=1,מרקובחצי[[#This Row],[עד ועד]],IF(SUM(R1285:T1286)=1,IF(מרקובחצי[[#This Row],[עד ועד]]&gt;K1285,מרקובחצי[[#This Row],[עד ועד]],K1285),K1285))</f>
        <v>32</v>
      </c>
      <c r="L1286" s="19" t="str">
        <f>IF(AND(SUM(מרקובחצי[[#This Row],[31]:[33]])=1,SUM(U1285:W1285)=0),מרקובחצי[[#This Row],[מקס]]-מרקובחצי[[#This Row],[מינ]],"")</f>
        <v/>
      </c>
      <c r="M128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86" s="19" t="str">
        <f t="shared" si="20"/>
        <v>S32</v>
      </c>
      <c r="O1286" s="19" t="str">
        <f>IF(מרקובחצי[[#This Row],[קבעה הפלגה?]]=1,"",IF(AND(מרקובחצי[[#This Row],[עד ועד]]&lt;29,OR(מרקובחצי[[#This Row],[CycleNumber]]=1,AND(U1285=1,OR(מרקובחצי[[#This Row],[עד ועד]]&lt;J1285,מרקובחצי[[#This Row],[עד ועד]]&gt;K1285)),AND(V1285=1,מרקובחצי[[#This Row],[עד ועד]]&lt;J1285),W1285=1)),1,""))</f>
        <v/>
      </c>
      <c r="P1286" s="19" t="str">
        <f>IF(מרקובחצי[[#This Row],[קבעה הפלגה?]]=1,"",IF(AND(מרקובחצי[[#This Row],[עד ועד]]&gt;28,מרקובחצי[[#This Row],[עד ועד]]&lt;32,OR(מרקובחצי[[#This Row],[CycleNumber]]=1,AND(U1285=1),AND(V1285=1,OR(מרקובחצי[[#This Row],[עד ועד]]&lt;J1285,מרקובחצי[[#This Row],[עד ועד]]&gt;K1285)),W1285=1)),1,""))</f>
        <v/>
      </c>
      <c r="Q1286" s="19" t="str">
        <f>IF(מרקובחצי[[#This Row],[קבעה הפלגה?]]=1,"",IF(AND(מרקובחצי[[#This Row],[עד ועד]]&gt;31,OR(מרקובחצי[[#This Row],[CycleNumber]]=1,AND(U1285=1),AND(V1285=1,מרקובחצי[[#This Row],[עד ועד]]&gt;K1285),AND(W1285=1,OR(מרקובחצי[[#This Row],[עד ועד]]&gt;K1285,מרקובחצי[[#This Row],[עד ועד]]&lt;J1285)))),1,""))</f>
        <v/>
      </c>
      <c r="R1286" s="19" t="str">
        <f>IF(מרקובחצי[[#This Row],[CycleNumber]]&gt;1,IF(AND(O1285=1,מרקובחצי[[#This Row],[עד ועד]]&lt;29),1,""),"")</f>
        <v/>
      </c>
      <c r="S1286" s="19" t="str">
        <f>IF(מרקובחצי[[#This Row],[CycleNumber]]&gt;1,IF(OR(AND(O1285=1,מרקובחצי[[#This Row],[עד ועד]]&gt;28),AND(P1285=1),AND(Q1285=1,מרקובחצי[[#This Row],[עד ועד]]&lt;32)),1,""),"")</f>
        <v/>
      </c>
      <c r="T1286" s="19" t="str">
        <f>IF(מרקובחצי[[#This Row],[CycleNumber]]&gt;1,IF(AND(Q1285=1,מרקובחצי[[#This Row],[עד ועד]]&gt;31),1,""),"")</f>
        <v/>
      </c>
      <c r="U1286" s="19" t="str">
        <f>IF(מרקובחצי[[#This Row],[CycleNumber]]&gt;1,IF(AND(R1285=1,מרקובחצי[[#This Row],[עד ועד]]&lt;29),1,IF(AND(U1285=1,NOT(OR(מרקובחצי[[#This Row],[עד ועד]]&lt;J1285,מרקובחצי[[#This Row],[עד ועד]]&gt;K1285))),1,"")),"")</f>
        <v/>
      </c>
      <c r="V1286" s="19">
        <f>IF(מרקובחצי[[#This Row],[CycleNumber]]&gt;1,IF(AND(SUM(R1285:T1285)=1,מרקובחצי[[#This Row],[עד ועד]]&gt;28,מרקובחצי[[#This Row],[עד ועד]]&lt;32),1,IF(OR(S1285=1,AND(R1285=1,מרקובחצי[[#This Row],[עד ועד]]&gt;28),AND(T1285=1,מרקובחצי[[#This Row],[עד ועד]]&lt;32)),1,IF(AND(V1285=1,NOT(OR(מרקובחצי[[#This Row],[עד ועד]]&lt;J1285,מרקובחצי[[#This Row],[עד ועד]]&gt;K1285))),1,""))),"")</f>
        <v>1</v>
      </c>
      <c r="W1286" s="19" t="str">
        <f>IF(מרקובחצי[[#This Row],[CycleNumber]]&gt;1,IF(AND(T1285=1,מרקובחצי[[#This Row],[עד ועד]]&gt;31),1,IF(AND(W1285=1,NOT(OR(מרקובחצי[[#This Row],[עד ועד]]&lt;J1285,מרקובחצי[[#This Row],[עד ועד]]&gt;K1285))),1,"")),"")</f>
        <v/>
      </c>
      <c r="X1286" s="19" t="str">
        <f>IF(AND(מרקובחצי[[#This Row],[CycleNumber]]&lt;$B1287,SUM(מרקובחצי[[#This Row],[11]],R1287)=2),1,"")</f>
        <v/>
      </c>
      <c r="Y1286" s="19" t="str">
        <f>IF(AND(מרקובחצי[[#This Row],[CycleNumber]]&lt;$B1287,SUM(מרקובחצי[[#This Row],[11]],S1287)=2),1,"")</f>
        <v/>
      </c>
      <c r="Z1286" s="19" t="str">
        <f>IF(AND(מרקובחצי[[#This Row],[CycleNumber]]&lt;$B1287,SUM(מרקובחצי[[#This Row],[13]],S1287)=2),1,"")</f>
        <v/>
      </c>
      <c r="AA1286" s="19" t="str">
        <f>IF(AND(מרקובחצי[[#This Row],[CycleNumber]]&lt;$B1287,SUM(מרקובחצי[[#This Row],[13]],T1287)=2),1,"")</f>
        <v/>
      </c>
      <c r="AB1286" s="19" t="str">
        <f>IF(AND(מרקובחצי[[#This Row],[CycleNumber]]&lt;$B1287,SUM(מרקובחצי[[#This Row],[21]],U1287)=2),1,"")</f>
        <v/>
      </c>
      <c r="AC1286" s="19" t="str">
        <f>IF(AND(מרקובחצי[[#This Row],[CycleNumber]]&lt;$B1287,SUM(מרקובחצי[[#This Row],[21]],V1287)=2),1,"")</f>
        <v/>
      </c>
      <c r="AD1286" s="19" t="str">
        <f>IF(AND(מרקובחצי[[#This Row],[CycleNumber]]&lt;$B1287,SUM(מרקובחצי[[#This Row],[23]],V1287)=2),1,"")</f>
        <v/>
      </c>
      <c r="AE1286" s="19" t="str">
        <f>IF(AND(מרקובחצי[[#This Row],[CycleNumber]]&lt;$B1287,SUM(מרקובחצי[[#This Row],[23]],W1287)=2),1,"")</f>
        <v/>
      </c>
      <c r="AF1286" s="19" t="str">
        <f>IF(AND(מרקובחצי[[#This Row],[CycleNumber]]&lt;$B1287,SUM(מרקובחצי[[#This Row],[31]],O1287)=2),1,"")</f>
        <v/>
      </c>
      <c r="AG1286" s="19" t="str">
        <f>IF(AND(מרקובחצי[[#This Row],[CycleNumber]]&lt;$B1287,SUM(מרקובחצי[[#This Row],[31]],P1287)=2),1,"")</f>
        <v/>
      </c>
      <c r="AH1286" s="19" t="str">
        <f>IF(AND(מרקובחצי[[#This Row],[CycleNumber]]&lt;$B1287,SUM(מרקובחצי[[#This Row],[31]],Q1287)=2),1,"")</f>
        <v/>
      </c>
      <c r="AI1286" s="19" t="str">
        <f>IF(AND(מרקובחצי[[#This Row],[CycleNumber]]&lt;$B1287,SUM(U1286:U1287)=2),1,"")</f>
        <v/>
      </c>
      <c r="AJ1286" s="19" t="str">
        <f>IF(AND(מרקובחצי[[#This Row],[CycleNumber]]&lt;$B1287,SUM(מרקובחצי[[#This Row],[32]],O1287)=2),1,"")</f>
        <v/>
      </c>
      <c r="AK1286" s="19" t="str">
        <f>IF(AND(מרקובחצי[[#This Row],[CycleNumber]]&lt;$B1287,SUM(מרקובחצי[[#This Row],[32]],P1287)=2),1,"")</f>
        <v/>
      </c>
      <c r="AL1286" s="19" t="str">
        <f>IF(AND(מרקובחצי[[#This Row],[CycleNumber]]&lt;$B1287,SUM(מרקובחצי[[#This Row],[32]],Q1287)=2),1,"")</f>
        <v/>
      </c>
      <c r="AM1286" s="19">
        <f>IF(AND(מרקובחצי[[#This Row],[CycleNumber]]&lt;$B1287,SUM(V1286:V1287)=2),1,"")</f>
        <v>1</v>
      </c>
      <c r="AN1286" s="19" t="str">
        <f>IF(AND(מרקובחצי[[#This Row],[CycleNumber]]&lt;$B1287,SUM(מרקובחצי[[#This Row],[33]],O1287)=2),1,"")</f>
        <v/>
      </c>
      <c r="AO1286" s="19" t="str">
        <f>IF(AND(מרקובחצי[[#This Row],[CycleNumber]]&lt;$B1287,SUM(מרקובחצי[[#This Row],[33]],P1287)=2),1,"")</f>
        <v/>
      </c>
      <c r="AP1286" s="19" t="str">
        <f>IF(AND(מרקובחצי[[#This Row],[CycleNumber]]&lt;$B1287,SUM(מרקובחצי[[#This Row],[33]],Q1287)=2),1,"")</f>
        <v/>
      </c>
      <c r="AQ1286" s="19" t="str">
        <f>IF(AND(מרקובחצי[[#This Row],[CycleNumber]]&lt;$B1287,SUM(W1286:W1287)=2),1,"")</f>
        <v/>
      </c>
      <c r="AR1286" s="19" t="str">
        <f>IF(AND(מרקובחצי[[#This Row],[CycleNumber]]&lt;$B1287,SUM(מרקובחצי[[#This Row],[12]],S1287)=2),1,"")</f>
        <v/>
      </c>
      <c r="AS1286" s="19" t="str">
        <f>IF(AND(מרקובחצי[[#This Row],[CycleNumber]]&lt;$B1287,SUM(מרקובחצי[[#This Row],[22]],V1287)=2),1,"")</f>
        <v/>
      </c>
      <c r="AT1286" s="21">
        <f>SUM(מרקובחצי[[#This Row],[11]:[33]])</f>
        <v>1</v>
      </c>
    </row>
    <row r="1287" spans="1:46" ht="15.6" x14ac:dyDescent="0.25">
      <c r="A1287" s="19" t="s">
        <v>138</v>
      </c>
      <c r="B1287" s="19">
        <v>9</v>
      </c>
      <c r="C1287">
        <v>27</v>
      </c>
      <c r="D1287" s="19">
        <f>מרקובחצי[[#This Row],[LengthofCycle]]+1</f>
        <v>28</v>
      </c>
      <c r="E1287" t="str">
        <f>IF(IFERROR(LOOKUP(מרקובחצי[[#This Row],[ClientID]],קביעויות[הפלגה]),FALSE)=מרקובחצי[[#This Row],[ClientID]],1,"")</f>
        <v/>
      </c>
      <c r="F1287" t="str">
        <f>IF(IFERROR(LOOKUP(מרקובחצי[[#This Row],[ClientID]],סוגחציקבוע[S31]),FALSE)=מרקובחצי[[#This Row],[ClientID]],1,"")</f>
        <v/>
      </c>
      <c r="G1287">
        <f>IF(IFERROR(LOOKUP(מרקובחצי[[#This Row],[ClientID]],סוגחציקבוע[S32]),FALSE)=מרקובחצי[[#This Row],[ClientID]],1,"")</f>
        <v>1</v>
      </c>
      <c r="H1287" t="str">
        <f>IF(IFERROR(LOOKUP(מרקובחצי[[#This Row],[ClientID]],סוגחציקבוע[S33]),FALSE)=מרקובחצי[[#This Row],[ClientID]],1,"")</f>
        <v/>
      </c>
      <c r="I1287" t="str">
        <f>IF(IFERROR(LOOKUP(מרקובחצי[[#This Row],[ClientID]],סוגחציקבוע[S32&amp;33]),FALSE)=מרקובחצי[[#This Row],[ClientID]],1,"")</f>
        <v/>
      </c>
      <c r="J1287" s="19">
        <f>IF(SUM(מרקובחצי[[#This Row],[11]:[13]])=1,מרקובחצי[[#This Row],[עד ועד]],IF(SUM(R1286:T1287)=1,IF(מרקובחצי[[#This Row],[עד ועד]]&lt;J1286,מרקובחצי[[#This Row],[עד ועד]],J1286),J1286))</f>
        <v>27</v>
      </c>
      <c r="K1287" s="19">
        <f>IF(SUM(מרקובחצי[[#This Row],[11]:[13]])=1,מרקובחצי[[#This Row],[עד ועד]],IF(SUM(R1286:T1287)=1,IF(מרקובחצי[[#This Row],[עד ועד]]&gt;K1286,מרקובחצי[[#This Row],[עד ועד]],K1286),K1286))</f>
        <v>32</v>
      </c>
      <c r="L1287" s="19" t="str">
        <f>IF(AND(SUM(מרקובחצי[[#This Row],[31]:[33]])=1,SUM(U1286:W1286)=0),מרקובחצי[[#This Row],[מקס]]-מרקובחצי[[#This Row],[מינ]],"")</f>
        <v/>
      </c>
      <c r="M128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87" s="19" t="str">
        <f t="shared" si="20"/>
        <v>S32</v>
      </c>
      <c r="O1287" s="19" t="str">
        <f>IF(מרקובחצי[[#This Row],[קבעה הפלגה?]]=1,"",IF(AND(מרקובחצי[[#This Row],[עד ועד]]&lt;29,OR(מרקובחצי[[#This Row],[CycleNumber]]=1,AND(U1286=1,OR(מרקובחצי[[#This Row],[עד ועד]]&lt;J1286,מרקובחצי[[#This Row],[עד ועד]]&gt;K1286)),AND(V1286=1,מרקובחצי[[#This Row],[עד ועד]]&lt;J1286),W1286=1)),1,""))</f>
        <v/>
      </c>
      <c r="P1287" s="19" t="str">
        <f>IF(מרקובחצי[[#This Row],[קבעה הפלגה?]]=1,"",IF(AND(מרקובחצי[[#This Row],[עד ועד]]&gt;28,מרקובחצי[[#This Row],[עד ועד]]&lt;32,OR(מרקובחצי[[#This Row],[CycleNumber]]=1,AND(U1286=1),AND(V1286=1,OR(מרקובחצי[[#This Row],[עד ועד]]&lt;J1286,מרקובחצי[[#This Row],[עד ועד]]&gt;K1286)),W1286=1)),1,""))</f>
        <v/>
      </c>
      <c r="Q1287" s="19" t="str">
        <f>IF(מרקובחצי[[#This Row],[קבעה הפלגה?]]=1,"",IF(AND(מרקובחצי[[#This Row],[עד ועד]]&gt;31,OR(מרקובחצי[[#This Row],[CycleNumber]]=1,AND(U1286=1),AND(V1286=1,מרקובחצי[[#This Row],[עד ועד]]&gt;K1286),AND(W1286=1,OR(מרקובחצי[[#This Row],[עד ועד]]&gt;K1286,מרקובחצי[[#This Row],[עד ועד]]&lt;J1286)))),1,""))</f>
        <v/>
      </c>
      <c r="R1287" s="19" t="str">
        <f>IF(מרקובחצי[[#This Row],[CycleNumber]]&gt;1,IF(AND(O1286=1,מרקובחצי[[#This Row],[עד ועד]]&lt;29),1,""),"")</f>
        <v/>
      </c>
      <c r="S1287" s="19" t="str">
        <f>IF(מרקובחצי[[#This Row],[CycleNumber]]&gt;1,IF(OR(AND(O1286=1,מרקובחצי[[#This Row],[עד ועד]]&gt;28),AND(P1286=1),AND(Q1286=1,מרקובחצי[[#This Row],[עד ועד]]&lt;32)),1,""),"")</f>
        <v/>
      </c>
      <c r="T1287" s="19" t="str">
        <f>IF(מרקובחצי[[#This Row],[CycleNumber]]&gt;1,IF(AND(Q1286=1,מרקובחצי[[#This Row],[עד ועד]]&gt;31),1,""),"")</f>
        <v/>
      </c>
      <c r="U1287" s="19" t="str">
        <f>IF(מרקובחצי[[#This Row],[CycleNumber]]&gt;1,IF(AND(R1286=1,מרקובחצי[[#This Row],[עד ועד]]&lt;29),1,IF(AND(U1286=1,NOT(OR(מרקובחצי[[#This Row],[עד ועד]]&lt;J1286,מרקובחצי[[#This Row],[עד ועד]]&gt;K1286))),1,"")),"")</f>
        <v/>
      </c>
      <c r="V1287" s="19">
        <f>IF(מרקובחצי[[#This Row],[CycleNumber]]&gt;1,IF(AND(SUM(R1286:T1286)=1,מרקובחצי[[#This Row],[עד ועד]]&gt;28,מרקובחצי[[#This Row],[עד ועד]]&lt;32),1,IF(OR(S1286=1,AND(R1286=1,מרקובחצי[[#This Row],[עד ועד]]&gt;28),AND(T1286=1,מרקובחצי[[#This Row],[עד ועד]]&lt;32)),1,IF(AND(V1286=1,NOT(OR(מרקובחצי[[#This Row],[עד ועד]]&lt;J1286,מרקובחצי[[#This Row],[עד ועד]]&gt;K1286))),1,""))),"")</f>
        <v>1</v>
      </c>
      <c r="W1287" s="19" t="str">
        <f>IF(מרקובחצי[[#This Row],[CycleNumber]]&gt;1,IF(AND(T1286=1,מרקובחצי[[#This Row],[עד ועד]]&gt;31),1,IF(AND(W1286=1,NOT(OR(מרקובחצי[[#This Row],[עד ועד]]&lt;J1286,מרקובחצי[[#This Row],[עד ועד]]&gt;K1286))),1,"")),"")</f>
        <v/>
      </c>
      <c r="X1287" s="19" t="str">
        <f>IF(AND(מרקובחצי[[#This Row],[CycleNumber]]&lt;$B1288,SUM(מרקובחצי[[#This Row],[11]],R1288)=2),1,"")</f>
        <v/>
      </c>
      <c r="Y1287" s="19" t="str">
        <f>IF(AND(מרקובחצי[[#This Row],[CycleNumber]]&lt;$B1288,SUM(מרקובחצי[[#This Row],[11]],S1288)=2),1,"")</f>
        <v/>
      </c>
      <c r="Z1287" s="19" t="str">
        <f>IF(AND(מרקובחצי[[#This Row],[CycleNumber]]&lt;$B1288,SUM(מרקובחצי[[#This Row],[13]],S1288)=2),1,"")</f>
        <v/>
      </c>
      <c r="AA1287" s="19" t="str">
        <f>IF(AND(מרקובחצי[[#This Row],[CycleNumber]]&lt;$B1288,SUM(מרקובחצי[[#This Row],[13]],T1288)=2),1,"")</f>
        <v/>
      </c>
      <c r="AB1287" s="19" t="str">
        <f>IF(AND(מרקובחצי[[#This Row],[CycleNumber]]&lt;$B1288,SUM(מרקובחצי[[#This Row],[21]],U1288)=2),1,"")</f>
        <v/>
      </c>
      <c r="AC1287" s="19" t="str">
        <f>IF(AND(מרקובחצי[[#This Row],[CycleNumber]]&lt;$B1288,SUM(מרקובחצי[[#This Row],[21]],V1288)=2),1,"")</f>
        <v/>
      </c>
      <c r="AD1287" s="19" t="str">
        <f>IF(AND(מרקובחצי[[#This Row],[CycleNumber]]&lt;$B1288,SUM(מרקובחצי[[#This Row],[23]],V1288)=2),1,"")</f>
        <v/>
      </c>
      <c r="AE1287" s="19" t="str">
        <f>IF(AND(מרקובחצי[[#This Row],[CycleNumber]]&lt;$B1288,SUM(מרקובחצי[[#This Row],[23]],W1288)=2),1,"")</f>
        <v/>
      </c>
      <c r="AF1287" s="19" t="str">
        <f>IF(AND(מרקובחצי[[#This Row],[CycleNumber]]&lt;$B1288,SUM(מרקובחצי[[#This Row],[31]],O1288)=2),1,"")</f>
        <v/>
      </c>
      <c r="AG1287" s="19" t="str">
        <f>IF(AND(מרקובחצי[[#This Row],[CycleNumber]]&lt;$B1288,SUM(מרקובחצי[[#This Row],[31]],P1288)=2),1,"")</f>
        <v/>
      </c>
      <c r="AH1287" s="19" t="str">
        <f>IF(AND(מרקובחצי[[#This Row],[CycleNumber]]&lt;$B1288,SUM(מרקובחצי[[#This Row],[31]],Q1288)=2),1,"")</f>
        <v/>
      </c>
      <c r="AI1287" s="19" t="str">
        <f>IF(AND(מרקובחצי[[#This Row],[CycleNumber]]&lt;$B1288,SUM(U1287:U1288)=2),1,"")</f>
        <v/>
      </c>
      <c r="AJ1287" s="19" t="str">
        <f>IF(AND(מרקובחצי[[#This Row],[CycleNumber]]&lt;$B1288,SUM(מרקובחצי[[#This Row],[32]],O1288)=2),1,"")</f>
        <v/>
      </c>
      <c r="AK1287" s="19" t="str">
        <f>IF(AND(מרקובחצי[[#This Row],[CycleNumber]]&lt;$B1288,SUM(מרקובחצי[[#This Row],[32]],P1288)=2),1,"")</f>
        <v/>
      </c>
      <c r="AL1287" s="19" t="str">
        <f>IF(AND(מרקובחצי[[#This Row],[CycleNumber]]&lt;$B1288,SUM(מרקובחצי[[#This Row],[32]],Q1288)=2),1,"")</f>
        <v/>
      </c>
      <c r="AM1287" s="19">
        <f>IF(AND(מרקובחצי[[#This Row],[CycleNumber]]&lt;$B1288,SUM(V1287:V1288)=2),1,"")</f>
        <v>1</v>
      </c>
      <c r="AN1287" s="19" t="str">
        <f>IF(AND(מרקובחצי[[#This Row],[CycleNumber]]&lt;$B1288,SUM(מרקובחצי[[#This Row],[33]],O1288)=2),1,"")</f>
        <v/>
      </c>
      <c r="AO1287" s="19" t="str">
        <f>IF(AND(מרקובחצי[[#This Row],[CycleNumber]]&lt;$B1288,SUM(מרקובחצי[[#This Row],[33]],P1288)=2),1,"")</f>
        <v/>
      </c>
      <c r="AP1287" s="19" t="str">
        <f>IF(AND(מרקובחצי[[#This Row],[CycleNumber]]&lt;$B1288,SUM(מרקובחצי[[#This Row],[33]],Q1288)=2),1,"")</f>
        <v/>
      </c>
      <c r="AQ1287" s="19" t="str">
        <f>IF(AND(מרקובחצי[[#This Row],[CycleNumber]]&lt;$B1288,SUM(W1287:W1288)=2),1,"")</f>
        <v/>
      </c>
      <c r="AR1287" s="19" t="str">
        <f>IF(AND(מרקובחצי[[#This Row],[CycleNumber]]&lt;$B1288,SUM(מרקובחצי[[#This Row],[12]],S1288)=2),1,"")</f>
        <v/>
      </c>
      <c r="AS1287" s="19" t="str">
        <f>IF(AND(מרקובחצי[[#This Row],[CycleNumber]]&lt;$B1288,SUM(מרקובחצי[[#This Row],[22]],V1288)=2),1,"")</f>
        <v/>
      </c>
      <c r="AT1287" s="21">
        <f>SUM(מרקובחצי[[#This Row],[11]:[33]])</f>
        <v>1</v>
      </c>
    </row>
    <row r="1288" spans="1:46" ht="15.6" x14ac:dyDescent="0.25">
      <c r="A1288" s="19" t="s">
        <v>138</v>
      </c>
      <c r="B1288" s="19">
        <v>10</v>
      </c>
      <c r="C1288">
        <v>26</v>
      </c>
      <c r="D1288" s="19">
        <f>מרקובחצי[[#This Row],[LengthofCycle]]+1</f>
        <v>27</v>
      </c>
      <c r="E1288" t="str">
        <f>IF(IFERROR(LOOKUP(מרקובחצי[[#This Row],[ClientID]],קביעויות[הפלגה]),FALSE)=מרקובחצי[[#This Row],[ClientID]],1,"")</f>
        <v/>
      </c>
      <c r="F1288" t="str">
        <f>IF(IFERROR(LOOKUP(מרקובחצי[[#This Row],[ClientID]],סוגחציקבוע[S31]),FALSE)=מרקובחצי[[#This Row],[ClientID]],1,"")</f>
        <v/>
      </c>
      <c r="G1288">
        <f>IF(IFERROR(LOOKUP(מרקובחצי[[#This Row],[ClientID]],סוגחציקבוע[S32]),FALSE)=מרקובחצי[[#This Row],[ClientID]],1,"")</f>
        <v>1</v>
      </c>
      <c r="H1288" t="str">
        <f>IF(IFERROR(LOOKUP(מרקובחצי[[#This Row],[ClientID]],סוגחציקבוע[S33]),FALSE)=מרקובחצי[[#This Row],[ClientID]],1,"")</f>
        <v/>
      </c>
      <c r="I1288" t="str">
        <f>IF(IFERROR(LOOKUP(מרקובחצי[[#This Row],[ClientID]],סוגחציקבוע[S32&amp;33]),FALSE)=מרקובחצי[[#This Row],[ClientID]],1,"")</f>
        <v/>
      </c>
      <c r="J1288" s="19">
        <f>IF(SUM(מרקובחצי[[#This Row],[11]:[13]])=1,מרקובחצי[[#This Row],[עד ועד]],IF(SUM(R1287:T1288)=1,IF(מרקובחצי[[#This Row],[עד ועד]]&lt;J1287,מרקובחצי[[#This Row],[עד ועד]],J1287),J1287))</f>
        <v>27</v>
      </c>
      <c r="K1288" s="19">
        <f>IF(SUM(מרקובחצי[[#This Row],[11]:[13]])=1,מרקובחצי[[#This Row],[עד ועד]],IF(SUM(R1287:T1288)=1,IF(מרקובחצי[[#This Row],[עד ועד]]&gt;K1287,מרקובחצי[[#This Row],[עד ועד]],K1287),K1287))</f>
        <v>32</v>
      </c>
      <c r="L1288" s="19" t="str">
        <f>IF(AND(SUM(מרקובחצי[[#This Row],[31]:[33]])=1,SUM(U1287:W1287)=0),מרקובחצי[[#This Row],[מקס]]-מרקובחצי[[#This Row],[מינ]],"")</f>
        <v/>
      </c>
      <c r="M128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88" s="19" t="str">
        <f t="shared" si="20"/>
        <v>S32</v>
      </c>
      <c r="O1288" s="19" t="str">
        <f>IF(מרקובחצי[[#This Row],[קבעה הפלגה?]]=1,"",IF(AND(מרקובחצי[[#This Row],[עד ועד]]&lt;29,OR(מרקובחצי[[#This Row],[CycleNumber]]=1,AND(U1287=1,OR(מרקובחצי[[#This Row],[עד ועד]]&lt;J1287,מרקובחצי[[#This Row],[עד ועד]]&gt;K1287)),AND(V1287=1,מרקובחצי[[#This Row],[עד ועד]]&lt;J1287),W1287=1)),1,""))</f>
        <v/>
      </c>
      <c r="P1288" s="19" t="str">
        <f>IF(מרקובחצי[[#This Row],[קבעה הפלגה?]]=1,"",IF(AND(מרקובחצי[[#This Row],[עד ועד]]&gt;28,מרקובחצי[[#This Row],[עד ועד]]&lt;32,OR(מרקובחצי[[#This Row],[CycleNumber]]=1,AND(U1287=1),AND(V1287=1,OR(מרקובחצי[[#This Row],[עד ועד]]&lt;J1287,מרקובחצי[[#This Row],[עד ועד]]&gt;K1287)),W1287=1)),1,""))</f>
        <v/>
      </c>
      <c r="Q1288" s="19" t="str">
        <f>IF(מרקובחצי[[#This Row],[קבעה הפלגה?]]=1,"",IF(AND(מרקובחצי[[#This Row],[עד ועד]]&gt;31,OR(מרקובחצי[[#This Row],[CycleNumber]]=1,AND(U1287=1),AND(V1287=1,מרקובחצי[[#This Row],[עד ועד]]&gt;K1287),AND(W1287=1,OR(מרקובחצי[[#This Row],[עד ועד]]&gt;K1287,מרקובחצי[[#This Row],[עד ועד]]&lt;J1287)))),1,""))</f>
        <v/>
      </c>
      <c r="R1288" s="19" t="str">
        <f>IF(מרקובחצי[[#This Row],[CycleNumber]]&gt;1,IF(AND(O1287=1,מרקובחצי[[#This Row],[עד ועד]]&lt;29),1,""),"")</f>
        <v/>
      </c>
      <c r="S1288" s="19" t="str">
        <f>IF(מרקובחצי[[#This Row],[CycleNumber]]&gt;1,IF(OR(AND(O1287=1,מרקובחצי[[#This Row],[עד ועד]]&gt;28),AND(P1287=1),AND(Q1287=1,מרקובחצי[[#This Row],[עד ועד]]&lt;32)),1,""),"")</f>
        <v/>
      </c>
      <c r="T1288" s="19" t="str">
        <f>IF(מרקובחצי[[#This Row],[CycleNumber]]&gt;1,IF(AND(Q1287=1,מרקובחצי[[#This Row],[עד ועד]]&gt;31),1,""),"")</f>
        <v/>
      </c>
      <c r="U1288" s="19" t="str">
        <f>IF(מרקובחצי[[#This Row],[CycleNumber]]&gt;1,IF(AND(R1287=1,מרקובחצי[[#This Row],[עד ועד]]&lt;29),1,IF(AND(U1287=1,NOT(OR(מרקובחצי[[#This Row],[עד ועד]]&lt;J1287,מרקובחצי[[#This Row],[עד ועד]]&gt;K1287))),1,"")),"")</f>
        <v/>
      </c>
      <c r="V1288" s="19">
        <f>IF(מרקובחצי[[#This Row],[CycleNumber]]&gt;1,IF(AND(SUM(R1287:T1287)=1,מרקובחצי[[#This Row],[עד ועד]]&gt;28,מרקובחצי[[#This Row],[עד ועד]]&lt;32),1,IF(OR(S1287=1,AND(R1287=1,מרקובחצי[[#This Row],[עד ועד]]&gt;28),AND(T1287=1,מרקובחצי[[#This Row],[עד ועד]]&lt;32)),1,IF(AND(V1287=1,NOT(OR(מרקובחצי[[#This Row],[עד ועד]]&lt;J1287,מרקובחצי[[#This Row],[עד ועד]]&gt;K1287))),1,""))),"")</f>
        <v>1</v>
      </c>
      <c r="W1288" s="19" t="str">
        <f>IF(מרקובחצי[[#This Row],[CycleNumber]]&gt;1,IF(AND(T1287=1,מרקובחצי[[#This Row],[עד ועד]]&gt;31),1,IF(AND(W1287=1,NOT(OR(מרקובחצי[[#This Row],[עד ועד]]&lt;J1287,מרקובחצי[[#This Row],[עד ועד]]&gt;K1287))),1,"")),"")</f>
        <v/>
      </c>
      <c r="X1288" s="19" t="str">
        <f>IF(AND(מרקובחצי[[#This Row],[CycleNumber]]&lt;$B1289,SUM(מרקובחצי[[#This Row],[11]],R1289)=2),1,"")</f>
        <v/>
      </c>
      <c r="Y1288" s="19" t="str">
        <f>IF(AND(מרקובחצי[[#This Row],[CycleNumber]]&lt;$B1289,SUM(מרקובחצי[[#This Row],[11]],S1289)=2),1,"")</f>
        <v/>
      </c>
      <c r="Z1288" s="19" t="str">
        <f>IF(AND(מרקובחצי[[#This Row],[CycleNumber]]&lt;$B1289,SUM(מרקובחצי[[#This Row],[13]],S1289)=2),1,"")</f>
        <v/>
      </c>
      <c r="AA1288" s="19" t="str">
        <f>IF(AND(מרקובחצי[[#This Row],[CycleNumber]]&lt;$B1289,SUM(מרקובחצי[[#This Row],[13]],T1289)=2),1,"")</f>
        <v/>
      </c>
      <c r="AB1288" s="19" t="str">
        <f>IF(AND(מרקובחצי[[#This Row],[CycleNumber]]&lt;$B1289,SUM(מרקובחצי[[#This Row],[21]],U1289)=2),1,"")</f>
        <v/>
      </c>
      <c r="AC1288" s="19" t="str">
        <f>IF(AND(מרקובחצי[[#This Row],[CycleNumber]]&lt;$B1289,SUM(מרקובחצי[[#This Row],[21]],V1289)=2),1,"")</f>
        <v/>
      </c>
      <c r="AD1288" s="19" t="str">
        <f>IF(AND(מרקובחצי[[#This Row],[CycleNumber]]&lt;$B1289,SUM(מרקובחצי[[#This Row],[23]],V1289)=2),1,"")</f>
        <v/>
      </c>
      <c r="AE1288" s="19" t="str">
        <f>IF(AND(מרקובחצי[[#This Row],[CycleNumber]]&lt;$B1289,SUM(מרקובחצי[[#This Row],[23]],W1289)=2),1,"")</f>
        <v/>
      </c>
      <c r="AF1288" s="19" t="str">
        <f>IF(AND(מרקובחצי[[#This Row],[CycleNumber]]&lt;$B1289,SUM(מרקובחצי[[#This Row],[31]],O1289)=2),1,"")</f>
        <v/>
      </c>
      <c r="AG1288" s="19" t="str">
        <f>IF(AND(מרקובחצי[[#This Row],[CycleNumber]]&lt;$B1289,SUM(מרקובחצי[[#This Row],[31]],P1289)=2),1,"")</f>
        <v/>
      </c>
      <c r="AH1288" s="19" t="str">
        <f>IF(AND(מרקובחצי[[#This Row],[CycleNumber]]&lt;$B1289,SUM(מרקובחצי[[#This Row],[31]],Q1289)=2),1,"")</f>
        <v/>
      </c>
      <c r="AI1288" s="19" t="str">
        <f>IF(AND(מרקובחצי[[#This Row],[CycleNumber]]&lt;$B1289,SUM(U1288:U1289)=2),1,"")</f>
        <v/>
      </c>
      <c r="AJ1288" s="19" t="str">
        <f>IF(AND(מרקובחצי[[#This Row],[CycleNumber]]&lt;$B1289,SUM(מרקובחצי[[#This Row],[32]],O1289)=2),1,"")</f>
        <v/>
      </c>
      <c r="AK1288" s="19" t="str">
        <f>IF(AND(מרקובחצי[[#This Row],[CycleNumber]]&lt;$B1289,SUM(מרקובחצי[[#This Row],[32]],P1289)=2),1,"")</f>
        <v/>
      </c>
      <c r="AL1288" s="19" t="str">
        <f>IF(AND(מרקובחצי[[#This Row],[CycleNumber]]&lt;$B1289,SUM(מרקובחצי[[#This Row],[32]],Q1289)=2),1,"")</f>
        <v/>
      </c>
      <c r="AM1288" s="19">
        <f>IF(AND(מרקובחצי[[#This Row],[CycleNumber]]&lt;$B1289,SUM(V1288:V1289)=2),1,"")</f>
        <v>1</v>
      </c>
      <c r="AN1288" s="19" t="str">
        <f>IF(AND(מרקובחצי[[#This Row],[CycleNumber]]&lt;$B1289,SUM(מרקובחצי[[#This Row],[33]],O1289)=2),1,"")</f>
        <v/>
      </c>
      <c r="AO1288" s="19" t="str">
        <f>IF(AND(מרקובחצי[[#This Row],[CycleNumber]]&lt;$B1289,SUM(מרקובחצי[[#This Row],[33]],P1289)=2),1,"")</f>
        <v/>
      </c>
      <c r="AP1288" s="19" t="str">
        <f>IF(AND(מרקובחצי[[#This Row],[CycleNumber]]&lt;$B1289,SUM(מרקובחצי[[#This Row],[33]],Q1289)=2),1,"")</f>
        <v/>
      </c>
      <c r="AQ1288" s="19" t="str">
        <f>IF(AND(מרקובחצי[[#This Row],[CycleNumber]]&lt;$B1289,SUM(W1288:W1289)=2),1,"")</f>
        <v/>
      </c>
      <c r="AR1288" s="19" t="str">
        <f>IF(AND(מרקובחצי[[#This Row],[CycleNumber]]&lt;$B1289,SUM(מרקובחצי[[#This Row],[12]],S1289)=2),1,"")</f>
        <v/>
      </c>
      <c r="AS1288" s="19" t="str">
        <f>IF(AND(מרקובחצי[[#This Row],[CycleNumber]]&lt;$B1289,SUM(מרקובחצי[[#This Row],[22]],V1289)=2),1,"")</f>
        <v/>
      </c>
      <c r="AT1288" s="21">
        <f>SUM(מרקובחצי[[#This Row],[11]:[33]])</f>
        <v>1</v>
      </c>
    </row>
    <row r="1289" spans="1:46" ht="15.6" x14ac:dyDescent="0.25">
      <c r="A1289" s="19" t="s">
        <v>138</v>
      </c>
      <c r="B1289" s="19">
        <v>11</v>
      </c>
      <c r="C1289">
        <v>27</v>
      </c>
      <c r="D1289" s="19">
        <f>מרקובחצי[[#This Row],[LengthofCycle]]+1</f>
        <v>28</v>
      </c>
      <c r="E1289" t="str">
        <f>IF(IFERROR(LOOKUP(מרקובחצי[[#This Row],[ClientID]],קביעויות[הפלגה]),FALSE)=מרקובחצי[[#This Row],[ClientID]],1,"")</f>
        <v/>
      </c>
      <c r="F1289" t="str">
        <f>IF(IFERROR(LOOKUP(מרקובחצי[[#This Row],[ClientID]],סוגחציקבוע[S31]),FALSE)=מרקובחצי[[#This Row],[ClientID]],1,"")</f>
        <v/>
      </c>
      <c r="G1289">
        <f>IF(IFERROR(LOOKUP(מרקובחצי[[#This Row],[ClientID]],סוגחציקבוע[S32]),FALSE)=מרקובחצי[[#This Row],[ClientID]],1,"")</f>
        <v>1</v>
      </c>
      <c r="H1289" t="str">
        <f>IF(IFERROR(LOOKUP(מרקובחצי[[#This Row],[ClientID]],סוגחציקבוע[S33]),FALSE)=מרקובחצי[[#This Row],[ClientID]],1,"")</f>
        <v/>
      </c>
      <c r="I1289" t="str">
        <f>IF(IFERROR(LOOKUP(מרקובחצי[[#This Row],[ClientID]],סוגחציקבוע[S32&amp;33]),FALSE)=מרקובחצי[[#This Row],[ClientID]],1,"")</f>
        <v/>
      </c>
      <c r="J1289" s="19">
        <f>IF(SUM(מרקובחצי[[#This Row],[11]:[13]])=1,מרקובחצי[[#This Row],[עד ועד]],IF(SUM(R1288:T1289)=1,IF(מרקובחצי[[#This Row],[עד ועד]]&lt;J1288,מרקובחצי[[#This Row],[עד ועד]],J1288),J1288))</f>
        <v>27</v>
      </c>
      <c r="K1289" s="19">
        <f>IF(SUM(מרקובחצי[[#This Row],[11]:[13]])=1,מרקובחצי[[#This Row],[עד ועד]],IF(SUM(R1288:T1289)=1,IF(מרקובחצי[[#This Row],[עד ועד]]&gt;K1288,מרקובחצי[[#This Row],[עד ועד]],K1288),K1288))</f>
        <v>32</v>
      </c>
      <c r="L1289" s="19" t="str">
        <f>IF(AND(SUM(מרקובחצי[[#This Row],[31]:[33]])=1,SUM(U1288:W1288)=0),מרקובחצי[[#This Row],[מקס]]-מרקובחצי[[#This Row],[מינ]],"")</f>
        <v/>
      </c>
      <c r="M128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89" s="19" t="str">
        <f t="shared" si="20"/>
        <v>S32</v>
      </c>
      <c r="O1289" s="19" t="str">
        <f>IF(מרקובחצי[[#This Row],[קבעה הפלגה?]]=1,"",IF(AND(מרקובחצי[[#This Row],[עד ועד]]&lt;29,OR(מרקובחצי[[#This Row],[CycleNumber]]=1,AND(U1288=1,OR(מרקובחצי[[#This Row],[עד ועד]]&lt;J1288,מרקובחצי[[#This Row],[עד ועד]]&gt;K1288)),AND(V1288=1,מרקובחצי[[#This Row],[עד ועד]]&lt;J1288),W1288=1)),1,""))</f>
        <v/>
      </c>
      <c r="P1289" s="19" t="str">
        <f>IF(מרקובחצי[[#This Row],[קבעה הפלגה?]]=1,"",IF(AND(מרקובחצי[[#This Row],[עד ועד]]&gt;28,מרקובחצי[[#This Row],[עד ועד]]&lt;32,OR(מרקובחצי[[#This Row],[CycleNumber]]=1,AND(U1288=1),AND(V1288=1,OR(מרקובחצי[[#This Row],[עד ועד]]&lt;J1288,מרקובחצי[[#This Row],[עד ועד]]&gt;K1288)),W1288=1)),1,""))</f>
        <v/>
      </c>
      <c r="Q1289" s="19" t="str">
        <f>IF(מרקובחצי[[#This Row],[קבעה הפלגה?]]=1,"",IF(AND(מרקובחצי[[#This Row],[עד ועד]]&gt;31,OR(מרקובחצי[[#This Row],[CycleNumber]]=1,AND(U1288=1),AND(V1288=1,מרקובחצי[[#This Row],[עד ועד]]&gt;K1288),AND(W1288=1,OR(מרקובחצי[[#This Row],[עד ועד]]&gt;K1288,מרקובחצי[[#This Row],[עד ועד]]&lt;J1288)))),1,""))</f>
        <v/>
      </c>
      <c r="R1289" s="19" t="str">
        <f>IF(מרקובחצי[[#This Row],[CycleNumber]]&gt;1,IF(AND(O1288=1,מרקובחצי[[#This Row],[עד ועד]]&lt;29),1,""),"")</f>
        <v/>
      </c>
      <c r="S1289" s="19" t="str">
        <f>IF(מרקובחצי[[#This Row],[CycleNumber]]&gt;1,IF(OR(AND(O1288=1,מרקובחצי[[#This Row],[עד ועד]]&gt;28),AND(P1288=1),AND(Q1288=1,מרקובחצי[[#This Row],[עד ועד]]&lt;32)),1,""),"")</f>
        <v/>
      </c>
      <c r="T1289" s="19" t="str">
        <f>IF(מרקובחצי[[#This Row],[CycleNumber]]&gt;1,IF(AND(Q1288=1,מרקובחצי[[#This Row],[עד ועד]]&gt;31),1,""),"")</f>
        <v/>
      </c>
      <c r="U1289" s="19" t="str">
        <f>IF(מרקובחצי[[#This Row],[CycleNumber]]&gt;1,IF(AND(R1288=1,מרקובחצי[[#This Row],[עד ועד]]&lt;29),1,IF(AND(U1288=1,NOT(OR(מרקובחצי[[#This Row],[עד ועד]]&lt;J1288,מרקובחצי[[#This Row],[עד ועד]]&gt;K1288))),1,"")),"")</f>
        <v/>
      </c>
      <c r="V1289" s="19">
        <f>IF(מרקובחצי[[#This Row],[CycleNumber]]&gt;1,IF(AND(SUM(R1288:T1288)=1,מרקובחצי[[#This Row],[עד ועד]]&gt;28,מרקובחצי[[#This Row],[עד ועד]]&lt;32),1,IF(OR(S1288=1,AND(R1288=1,מרקובחצי[[#This Row],[עד ועד]]&gt;28),AND(T1288=1,מרקובחצי[[#This Row],[עד ועד]]&lt;32)),1,IF(AND(V1288=1,NOT(OR(מרקובחצי[[#This Row],[עד ועד]]&lt;J1288,מרקובחצי[[#This Row],[עד ועד]]&gt;K1288))),1,""))),"")</f>
        <v>1</v>
      </c>
      <c r="W1289" s="19" t="str">
        <f>IF(מרקובחצי[[#This Row],[CycleNumber]]&gt;1,IF(AND(T1288=1,מרקובחצי[[#This Row],[עד ועד]]&gt;31),1,IF(AND(W1288=1,NOT(OR(מרקובחצי[[#This Row],[עד ועד]]&lt;J1288,מרקובחצי[[#This Row],[עד ועד]]&gt;K1288))),1,"")),"")</f>
        <v/>
      </c>
      <c r="X1289" s="19" t="str">
        <f>IF(AND(מרקובחצי[[#This Row],[CycleNumber]]&lt;$B1290,SUM(מרקובחצי[[#This Row],[11]],R1290)=2),1,"")</f>
        <v/>
      </c>
      <c r="Y1289" s="19" t="str">
        <f>IF(AND(מרקובחצי[[#This Row],[CycleNumber]]&lt;$B1290,SUM(מרקובחצי[[#This Row],[11]],S1290)=2),1,"")</f>
        <v/>
      </c>
      <c r="Z1289" s="19" t="str">
        <f>IF(AND(מרקובחצי[[#This Row],[CycleNumber]]&lt;$B1290,SUM(מרקובחצי[[#This Row],[13]],S1290)=2),1,"")</f>
        <v/>
      </c>
      <c r="AA1289" s="19" t="str">
        <f>IF(AND(מרקובחצי[[#This Row],[CycleNumber]]&lt;$B1290,SUM(מרקובחצי[[#This Row],[13]],T1290)=2),1,"")</f>
        <v/>
      </c>
      <c r="AB1289" s="19" t="str">
        <f>IF(AND(מרקובחצי[[#This Row],[CycleNumber]]&lt;$B1290,SUM(מרקובחצי[[#This Row],[21]],U1290)=2),1,"")</f>
        <v/>
      </c>
      <c r="AC1289" s="19" t="str">
        <f>IF(AND(מרקובחצי[[#This Row],[CycleNumber]]&lt;$B1290,SUM(מרקובחצי[[#This Row],[21]],V1290)=2),1,"")</f>
        <v/>
      </c>
      <c r="AD1289" s="19" t="str">
        <f>IF(AND(מרקובחצי[[#This Row],[CycleNumber]]&lt;$B1290,SUM(מרקובחצי[[#This Row],[23]],V1290)=2),1,"")</f>
        <v/>
      </c>
      <c r="AE1289" s="19" t="str">
        <f>IF(AND(מרקובחצי[[#This Row],[CycleNumber]]&lt;$B1290,SUM(מרקובחצי[[#This Row],[23]],W1290)=2),1,"")</f>
        <v/>
      </c>
      <c r="AF1289" s="19" t="str">
        <f>IF(AND(מרקובחצי[[#This Row],[CycleNumber]]&lt;$B1290,SUM(מרקובחצי[[#This Row],[31]],O1290)=2),1,"")</f>
        <v/>
      </c>
      <c r="AG1289" s="19" t="str">
        <f>IF(AND(מרקובחצי[[#This Row],[CycleNumber]]&lt;$B1290,SUM(מרקובחצי[[#This Row],[31]],P1290)=2),1,"")</f>
        <v/>
      </c>
      <c r="AH1289" s="19" t="str">
        <f>IF(AND(מרקובחצי[[#This Row],[CycleNumber]]&lt;$B1290,SUM(מרקובחצי[[#This Row],[31]],Q1290)=2),1,"")</f>
        <v/>
      </c>
      <c r="AI1289" s="19" t="str">
        <f>IF(AND(מרקובחצי[[#This Row],[CycleNumber]]&lt;$B1290,SUM(U1289:U1290)=2),1,"")</f>
        <v/>
      </c>
      <c r="AJ1289" s="19" t="str">
        <f>IF(AND(מרקובחצי[[#This Row],[CycleNumber]]&lt;$B1290,SUM(מרקובחצי[[#This Row],[32]],O1290)=2),1,"")</f>
        <v/>
      </c>
      <c r="AK1289" s="19" t="str">
        <f>IF(AND(מרקובחצי[[#This Row],[CycleNumber]]&lt;$B1290,SUM(מרקובחצי[[#This Row],[32]],P1290)=2),1,"")</f>
        <v/>
      </c>
      <c r="AL1289" s="19">
        <f>IF(AND(מרקובחצי[[#This Row],[CycleNumber]]&lt;$B1290,SUM(מרקובחצי[[#This Row],[32]],Q1290)=2),1,"")</f>
        <v>1</v>
      </c>
      <c r="AM1289" s="19" t="str">
        <f>IF(AND(מרקובחצי[[#This Row],[CycleNumber]]&lt;$B1290,SUM(V1289:V1290)=2),1,"")</f>
        <v/>
      </c>
      <c r="AN1289" s="19" t="str">
        <f>IF(AND(מרקובחצי[[#This Row],[CycleNumber]]&lt;$B1290,SUM(מרקובחצי[[#This Row],[33]],O1290)=2),1,"")</f>
        <v/>
      </c>
      <c r="AO1289" s="19" t="str">
        <f>IF(AND(מרקובחצי[[#This Row],[CycleNumber]]&lt;$B1290,SUM(מרקובחצי[[#This Row],[33]],P1290)=2),1,"")</f>
        <v/>
      </c>
      <c r="AP1289" s="19" t="str">
        <f>IF(AND(מרקובחצי[[#This Row],[CycleNumber]]&lt;$B1290,SUM(מרקובחצי[[#This Row],[33]],Q1290)=2),1,"")</f>
        <v/>
      </c>
      <c r="AQ1289" s="19" t="str">
        <f>IF(AND(מרקובחצי[[#This Row],[CycleNumber]]&lt;$B1290,SUM(W1289:W1290)=2),1,"")</f>
        <v/>
      </c>
      <c r="AR1289" s="19" t="str">
        <f>IF(AND(מרקובחצי[[#This Row],[CycleNumber]]&lt;$B1290,SUM(מרקובחצי[[#This Row],[12]],S1290)=2),1,"")</f>
        <v/>
      </c>
      <c r="AS1289" s="19" t="str">
        <f>IF(AND(מרקובחצי[[#This Row],[CycleNumber]]&lt;$B1290,SUM(מרקובחצי[[#This Row],[22]],V1290)=2),1,"")</f>
        <v/>
      </c>
      <c r="AT1289" s="21">
        <f>SUM(מרקובחצי[[#This Row],[11]:[33]])</f>
        <v>1</v>
      </c>
    </row>
    <row r="1290" spans="1:46" ht="15.6" x14ac:dyDescent="0.25">
      <c r="A1290" s="19" t="s">
        <v>138</v>
      </c>
      <c r="B1290" s="19">
        <v>12</v>
      </c>
      <c r="C1290">
        <v>40</v>
      </c>
      <c r="D1290" s="19">
        <f>מרקובחצי[[#This Row],[LengthofCycle]]+1</f>
        <v>41</v>
      </c>
      <c r="E1290" t="str">
        <f>IF(IFERROR(LOOKUP(מרקובחצי[[#This Row],[ClientID]],קביעויות[הפלגה]),FALSE)=מרקובחצי[[#This Row],[ClientID]],1,"")</f>
        <v/>
      </c>
      <c r="F1290" t="str">
        <f>IF(IFERROR(LOOKUP(מרקובחצי[[#This Row],[ClientID]],סוגחציקבוע[S31]),FALSE)=מרקובחצי[[#This Row],[ClientID]],1,"")</f>
        <v/>
      </c>
      <c r="G1290">
        <f>IF(IFERROR(LOOKUP(מרקובחצי[[#This Row],[ClientID]],סוגחציקבוע[S32]),FALSE)=מרקובחצי[[#This Row],[ClientID]],1,"")</f>
        <v>1</v>
      </c>
      <c r="H1290" t="str">
        <f>IF(IFERROR(LOOKUP(מרקובחצי[[#This Row],[ClientID]],סוגחציקבוע[S33]),FALSE)=מרקובחצי[[#This Row],[ClientID]],1,"")</f>
        <v/>
      </c>
      <c r="I1290" t="str">
        <f>IF(IFERROR(LOOKUP(מרקובחצי[[#This Row],[ClientID]],סוגחציקבוע[S32&amp;33]),FALSE)=מרקובחצי[[#This Row],[ClientID]],1,"")</f>
        <v/>
      </c>
      <c r="J1290" s="19">
        <f>IF(SUM(מרקובחצי[[#This Row],[11]:[13]])=1,מרקובחצי[[#This Row],[עד ועד]],IF(SUM(R1289:T1290)=1,IF(מרקובחצי[[#This Row],[עד ועד]]&lt;J1289,מרקובחצי[[#This Row],[עד ועד]],J1289),J1289))</f>
        <v>41</v>
      </c>
      <c r="K1290" s="19">
        <f>IF(SUM(מרקובחצי[[#This Row],[11]:[13]])=1,מרקובחצי[[#This Row],[עד ועד]],IF(SUM(R1289:T1290)=1,IF(מרקובחצי[[#This Row],[עד ועד]]&gt;K1289,מרקובחצי[[#This Row],[עד ועד]],K1289),K1289))</f>
        <v>41</v>
      </c>
      <c r="L1290" s="19" t="str">
        <f>IF(AND(SUM(מרקובחצי[[#This Row],[31]:[33]])=1,SUM(U1289:W1289)=0),מרקובחצי[[#This Row],[מקס]]-מרקובחצי[[#This Row],[מינ]],"")</f>
        <v/>
      </c>
      <c r="M129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290" s="19" t="str">
        <f t="shared" si="20"/>
        <v>S32</v>
      </c>
      <c r="O1290" s="19" t="str">
        <f>IF(מרקובחצי[[#This Row],[קבעה הפלגה?]]=1,"",IF(AND(מרקובחצי[[#This Row],[עד ועד]]&lt;29,OR(מרקובחצי[[#This Row],[CycleNumber]]=1,AND(U1289=1,OR(מרקובחצי[[#This Row],[עד ועד]]&lt;J1289,מרקובחצי[[#This Row],[עד ועד]]&gt;K1289)),AND(V1289=1,מרקובחצי[[#This Row],[עד ועד]]&lt;J1289),W1289=1)),1,""))</f>
        <v/>
      </c>
      <c r="P1290" s="19" t="str">
        <f>IF(מרקובחצי[[#This Row],[קבעה הפלגה?]]=1,"",IF(AND(מרקובחצי[[#This Row],[עד ועד]]&gt;28,מרקובחצי[[#This Row],[עד ועד]]&lt;32,OR(מרקובחצי[[#This Row],[CycleNumber]]=1,AND(U1289=1),AND(V1289=1,OR(מרקובחצי[[#This Row],[עד ועד]]&lt;J1289,מרקובחצי[[#This Row],[עד ועד]]&gt;K1289)),W1289=1)),1,""))</f>
        <v/>
      </c>
      <c r="Q1290" s="19">
        <f>IF(מרקובחצי[[#This Row],[קבעה הפלגה?]]=1,"",IF(AND(מרקובחצי[[#This Row],[עד ועד]]&gt;31,OR(מרקובחצי[[#This Row],[CycleNumber]]=1,AND(U1289=1),AND(V1289=1,מרקובחצי[[#This Row],[עד ועד]]&gt;K1289),AND(W1289=1,OR(מרקובחצי[[#This Row],[עד ועד]]&gt;K1289,מרקובחצי[[#This Row],[עד ועד]]&lt;J1289)))),1,""))</f>
        <v>1</v>
      </c>
      <c r="R1290" s="19" t="str">
        <f>IF(מרקובחצי[[#This Row],[CycleNumber]]&gt;1,IF(AND(O1289=1,מרקובחצי[[#This Row],[עד ועד]]&lt;29),1,""),"")</f>
        <v/>
      </c>
      <c r="S1290" s="19" t="str">
        <f>IF(מרקובחצי[[#This Row],[CycleNumber]]&gt;1,IF(OR(AND(O1289=1,מרקובחצי[[#This Row],[עד ועד]]&gt;28),AND(P1289=1),AND(Q1289=1,מרקובחצי[[#This Row],[עד ועד]]&lt;32)),1,""),"")</f>
        <v/>
      </c>
      <c r="T1290" s="19" t="str">
        <f>IF(מרקובחצי[[#This Row],[CycleNumber]]&gt;1,IF(AND(Q1289=1,מרקובחצי[[#This Row],[עד ועד]]&gt;31),1,""),"")</f>
        <v/>
      </c>
      <c r="U1290" s="19" t="str">
        <f>IF(מרקובחצי[[#This Row],[CycleNumber]]&gt;1,IF(AND(R1289=1,מרקובחצי[[#This Row],[עד ועד]]&lt;29),1,IF(AND(U1289=1,NOT(OR(מרקובחצי[[#This Row],[עד ועד]]&lt;J1289,מרקובחצי[[#This Row],[עד ועד]]&gt;K1289))),1,"")),"")</f>
        <v/>
      </c>
      <c r="V1290" s="19" t="str">
        <f>IF(מרקובחצי[[#This Row],[CycleNumber]]&gt;1,IF(AND(SUM(R1289:T1289)=1,מרקובחצי[[#This Row],[עד ועד]]&gt;28,מרקובחצי[[#This Row],[עד ועד]]&lt;32),1,IF(OR(S1289=1,AND(R1289=1,מרקובחצי[[#This Row],[עד ועד]]&gt;28),AND(T1289=1,מרקובחצי[[#This Row],[עד ועד]]&lt;32)),1,IF(AND(V1289=1,NOT(OR(מרקובחצי[[#This Row],[עד ועד]]&lt;J1289,מרקובחצי[[#This Row],[עד ועד]]&gt;K1289))),1,""))),"")</f>
        <v/>
      </c>
      <c r="W1290" s="19" t="str">
        <f>IF(מרקובחצי[[#This Row],[CycleNumber]]&gt;1,IF(AND(T1289=1,מרקובחצי[[#This Row],[עד ועד]]&gt;31),1,IF(AND(W1289=1,NOT(OR(מרקובחצי[[#This Row],[עד ועד]]&lt;J1289,מרקובחצי[[#This Row],[עד ועד]]&gt;K1289))),1,"")),"")</f>
        <v/>
      </c>
      <c r="X1290" s="19" t="str">
        <f>IF(AND(מרקובחצי[[#This Row],[CycleNumber]]&lt;$B1291,SUM(מרקובחצי[[#This Row],[11]],R1291)=2),1,"")</f>
        <v/>
      </c>
      <c r="Y1290" s="19" t="str">
        <f>IF(AND(מרקובחצי[[#This Row],[CycleNumber]]&lt;$B1291,SUM(מרקובחצי[[#This Row],[11]],S1291)=2),1,"")</f>
        <v/>
      </c>
      <c r="Z1290" s="19">
        <f>IF(AND(מרקובחצי[[#This Row],[CycleNumber]]&lt;$B1291,SUM(מרקובחצי[[#This Row],[13]],S1291)=2),1,"")</f>
        <v>1</v>
      </c>
      <c r="AA1290" s="19" t="str">
        <f>IF(AND(מרקובחצי[[#This Row],[CycleNumber]]&lt;$B1291,SUM(מרקובחצי[[#This Row],[13]],T1291)=2),1,"")</f>
        <v/>
      </c>
      <c r="AB1290" s="19" t="str">
        <f>IF(AND(מרקובחצי[[#This Row],[CycleNumber]]&lt;$B1291,SUM(מרקובחצי[[#This Row],[21]],U1291)=2),1,"")</f>
        <v/>
      </c>
      <c r="AC1290" s="19" t="str">
        <f>IF(AND(מרקובחצי[[#This Row],[CycleNumber]]&lt;$B1291,SUM(מרקובחצי[[#This Row],[21]],V1291)=2),1,"")</f>
        <v/>
      </c>
      <c r="AD1290" s="19" t="str">
        <f>IF(AND(מרקובחצי[[#This Row],[CycleNumber]]&lt;$B1291,SUM(מרקובחצי[[#This Row],[23]],V1291)=2),1,"")</f>
        <v/>
      </c>
      <c r="AE1290" s="19" t="str">
        <f>IF(AND(מרקובחצי[[#This Row],[CycleNumber]]&lt;$B1291,SUM(מרקובחצי[[#This Row],[23]],W1291)=2),1,"")</f>
        <v/>
      </c>
      <c r="AF1290" s="19" t="str">
        <f>IF(AND(מרקובחצי[[#This Row],[CycleNumber]]&lt;$B1291,SUM(מרקובחצי[[#This Row],[31]],O1291)=2),1,"")</f>
        <v/>
      </c>
      <c r="AG1290" s="19" t="str">
        <f>IF(AND(מרקובחצי[[#This Row],[CycleNumber]]&lt;$B1291,SUM(מרקובחצי[[#This Row],[31]],P1291)=2),1,"")</f>
        <v/>
      </c>
      <c r="AH1290" s="19" t="str">
        <f>IF(AND(מרקובחצי[[#This Row],[CycleNumber]]&lt;$B1291,SUM(מרקובחצי[[#This Row],[31]],Q1291)=2),1,"")</f>
        <v/>
      </c>
      <c r="AI1290" s="19" t="str">
        <f>IF(AND(מרקובחצי[[#This Row],[CycleNumber]]&lt;$B1291,SUM(U1290:U1291)=2),1,"")</f>
        <v/>
      </c>
      <c r="AJ1290" s="19" t="str">
        <f>IF(AND(מרקובחצי[[#This Row],[CycleNumber]]&lt;$B1291,SUM(מרקובחצי[[#This Row],[32]],O1291)=2),1,"")</f>
        <v/>
      </c>
      <c r="AK1290" s="19" t="str">
        <f>IF(AND(מרקובחצי[[#This Row],[CycleNumber]]&lt;$B1291,SUM(מרקובחצי[[#This Row],[32]],P1291)=2),1,"")</f>
        <v/>
      </c>
      <c r="AL1290" s="19" t="str">
        <f>IF(AND(מרקובחצי[[#This Row],[CycleNumber]]&lt;$B1291,SUM(מרקובחצי[[#This Row],[32]],Q1291)=2),1,"")</f>
        <v/>
      </c>
      <c r="AM1290" s="19" t="str">
        <f>IF(AND(מרקובחצי[[#This Row],[CycleNumber]]&lt;$B1291,SUM(V1290:V1291)=2),1,"")</f>
        <v/>
      </c>
      <c r="AN1290" s="19" t="str">
        <f>IF(AND(מרקובחצי[[#This Row],[CycleNumber]]&lt;$B1291,SUM(מרקובחצי[[#This Row],[33]],O1291)=2),1,"")</f>
        <v/>
      </c>
      <c r="AO1290" s="19" t="str">
        <f>IF(AND(מרקובחצי[[#This Row],[CycleNumber]]&lt;$B1291,SUM(מרקובחצי[[#This Row],[33]],P1291)=2),1,"")</f>
        <v/>
      </c>
      <c r="AP1290" s="19" t="str">
        <f>IF(AND(מרקובחצי[[#This Row],[CycleNumber]]&lt;$B1291,SUM(מרקובחצי[[#This Row],[33]],Q1291)=2),1,"")</f>
        <v/>
      </c>
      <c r="AQ1290" s="19" t="str">
        <f>IF(AND(מרקובחצי[[#This Row],[CycleNumber]]&lt;$B1291,SUM(W1290:W1291)=2),1,"")</f>
        <v/>
      </c>
      <c r="AR1290" s="19" t="str">
        <f>IF(AND(מרקובחצי[[#This Row],[CycleNumber]]&lt;$B1291,SUM(מרקובחצי[[#This Row],[12]],S1291)=2),1,"")</f>
        <v/>
      </c>
      <c r="AS1290" s="19" t="str">
        <f>IF(AND(מרקובחצי[[#This Row],[CycleNumber]]&lt;$B1291,SUM(מרקובחצי[[#This Row],[22]],V1291)=2),1,"")</f>
        <v/>
      </c>
      <c r="AT1290" s="21">
        <f>SUM(מרקובחצי[[#This Row],[11]:[33]])</f>
        <v>1</v>
      </c>
    </row>
    <row r="1291" spans="1:46" ht="15.6" x14ac:dyDescent="0.25">
      <c r="A1291" s="19" t="s">
        <v>138</v>
      </c>
      <c r="B1291" s="19">
        <v>13</v>
      </c>
      <c r="C1291">
        <v>28</v>
      </c>
      <c r="D1291" s="19">
        <f>מרקובחצי[[#This Row],[LengthofCycle]]+1</f>
        <v>29</v>
      </c>
      <c r="E1291" t="str">
        <f>IF(IFERROR(LOOKUP(מרקובחצי[[#This Row],[ClientID]],קביעויות[הפלגה]),FALSE)=מרקובחצי[[#This Row],[ClientID]],1,"")</f>
        <v/>
      </c>
      <c r="F1291" t="str">
        <f>IF(IFERROR(LOOKUP(מרקובחצי[[#This Row],[ClientID]],סוגחציקבוע[S31]),FALSE)=מרקובחצי[[#This Row],[ClientID]],1,"")</f>
        <v/>
      </c>
      <c r="G1291">
        <f>IF(IFERROR(LOOKUP(מרקובחצי[[#This Row],[ClientID]],סוגחציקבוע[S32]),FALSE)=מרקובחצי[[#This Row],[ClientID]],1,"")</f>
        <v>1</v>
      </c>
      <c r="H1291" t="str">
        <f>IF(IFERROR(LOOKUP(מרקובחצי[[#This Row],[ClientID]],סוגחציקבוע[S33]),FALSE)=מרקובחצי[[#This Row],[ClientID]],1,"")</f>
        <v/>
      </c>
      <c r="I1291" t="str">
        <f>IF(IFERROR(LOOKUP(מרקובחצי[[#This Row],[ClientID]],סוגחציקבוע[S32&amp;33]),FALSE)=מרקובחצי[[#This Row],[ClientID]],1,"")</f>
        <v/>
      </c>
      <c r="J1291" s="19">
        <f>IF(SUM(מרקובחצי[[#This Row],[11]:[13]])=1,מרקובחצי[[#This Row],[עד ועד]],IF(SUM(R1290:T1291)=1,IF(מרקובחצי[[#This Row],[עד ועד]]&lt;J1290,מרקובחצי[[#This Row],[עד ועד]],J1290),J1290))</f>
        <v>29</v>
      </c>
      <c r="K1291" s="19">
        <f>IF(SUM(מרקובחצי[[#This Row],[11]:[13]])=1,מרקובחצי[[#This Row],[עד ועד]],IF(SUM(R1290:T1291)=1,IF(מרקובחצי[[#This Row],[עד ועד]]&gt;K1290,מרקובחצי[[#This Row],[עד ועד]],K1290),K1290))</f>
        <v>41</v>
      </c>
      <c r="L1291" s="19" t="str">
        <f>IF(AND(SUM(מרקובחצי[[#This Row],[31]:[33]])=1,SUM(U1290:W1290)=0),מרקובחצי[[#This Row],[מקס]]-מרקובחצי[[#This Row],[מינ]],"")</f>
        <v/>
      </c>
      <c r="M129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291" s="19" t="str">
        <f t="shared" si="20"/>
        <v>S13</v>
      </c>
      <c r="O1291" s="19" t="str">
        <f>IF(מרקובחצי[[#This Row],[קבעה הפלגה?]]=1,"",IF(AND(מרקובחצי[[#This Row],[עד ועד]]&lt;29,OR(מרקובחצי[[#This Row],[CycleNumber]]=1,AND(U1290=1,OR(מרקובחצי[[#This Row],[עד ועד]]&lt;J1290,מרקובחצי[[#This Row],[עד ועד]]&gt;K1290)),AND(V1290=1,מרקובחצי[[#This Row],[עד ועד]]&lt;J1290),W1290=1)),1,""))</f>
        <v/>
      </c>
      <c r="P1291" s="19" t="str">
        <f>IF(מרקובחצי[[#This Row],[קבעה הפלגה?]]=1,"",IF(AND(מרקובחצי[[#This Row],[עד ועד]]&gt;28,מרקובחצי[[#This Row],[עד ועד]]&lt;32,OR(מרקובחצי[[#This Row],[CycleNumber]]=1,AND(U1290=1),AND(V1290=1,OR(מרקובחצי[[#This Row],[עד ועד]]&lt;J1290,מרקובחצי[[#This Row],[עד ועד]]&gt;K1290)),W1290=1)),1,""))</f>
        <v/>
      </c>
      <c r="Q1291" s="19" t="str">
        <f>IF(מרקובחצי[[#This Row],[קבעה הפלגה?]]=1,"",IF(AND(מרקובחצי[[#This Row],[עד ועד]]&gt;31,OR(מרקובחצי[[#This Row],[CycleNumber]]=1,AND(U1290=1),AND(V1290=1,מרקובחצי[[#This Row],[עד ועד]]&gt;K1290),AND(W1290=1,OR(מרקובחצי[[#This Row],[עד ועד]]&gt;K1290,מרקובחצי[[#This Row],[עד ועד]]&lt;J1290)))),1,""))</f>
        <v/>
      </c>
      <c r="R1291" s="19" t="str">
        <f>IF(מרקובחצי[[#This Row],[CycleNumber]]&gt;1,IF(AND(O1290=1,מרקובחצי[[#This Row],[עד ועד]]&lt;29),1,""),"")</f>
        <v/>
      </c>
      <c r="S1291" s="19">
        <f>IF(מרקובחצי[[#This Row],[CycleNumber]]&gt;1,IF(OR(AND(O1290=1,מרקובחצי[[#This Row],[עד ועד]]&gt;28),AND(P1290=1),AND(Q1290=1,מרקובחצי[[#This Row],[עד ועד]]&lt;32)),1,""),"")</f>
        <v>1</v>
      </c>
      <c r="T1291" s="19" t="str">
        <f>IF(מרקובחצי[[#This Row],[CycleNumber]]&gt;1,IF(AND(Q1290=1,מרקובחצי[[#This Row],[עד ועד]]&gt;31),1,""),"")</f>
        <v/>
      </c>
      <c r="U1291" s="19" t="str">
        <f>IF(מרקובחצי[[#This Row],[CycleNumber]]&gt;1,IF(AND(R1290=1,מרקובחצי[[#This Row],[עד ועד]]&lt;29),1,IF(AND(U1290=1,NOT(OR(מרקובחצי[[#This Row],[עד ועד]]&lt;J1290,מרקובחצי[[#This Row],[עד ועד]]&gt;K1290))),1,"")),"")</f>
        <v/>
      </c>
      <c r="V1291" s="19" t="str">
        <f>IF(מרקובחצי[[#This Row],[CycleNumber]]&gt;1,IF(AND(SUM(R1290:T1290)=1,מרקובחצי[[#This Row],[עד ועד]]&gt;28,מרקובחצי[[#This Row],[עד ועד]]&lt;32),1,IF(OR(S1290=1,AND(R1290=1,מרקובחצי[[#This Row],[עד ועד]]&gt;28),AND(T1290=1,מרקובחצי[[#This Row],[עד ועד]]&lt;32)),1,IF(AND(V1290=1,NOT(OR(מרקובחצי[[#This Row],[עד ועד]]&lt;J1290,מרקובחצי[[#This Row],[עד ועד]]&gt;K1290))),1,""))),"")</f>
        <v/>
      </c>
      <c r="W1291" s="19" t="str">
        <f>IF(מרקובחצי[[#This Row],[CycleNumber]]&gt;1,IF(AND(T1290=1,מרקובחצי[[#This Row],[עד ועד]]&gt;31),1,IF(AND(W1290=1,NOT(OR(מרקובחצי[[#This Row],[עד ועד]]&lt;J1290,מרקובחצי[[#This Row],[עד ועד]]&gt;K1290))),1,"")),"")</f>
        <v/>
      </c>
      <c r="X1291" s="19" t="str">
        <f>IF(AND(מרקובחצי[[#This Row],[CycleNumber]]&lt;$B1292,SUM(מרקובחצי[[#This Row],[11]],R1292)=2),1,"")</f>
        <v/>
      </c>
      <c r="Y1291" s="19" t="str">
        <f>IF(AND(מרקובחצי[[#This Row],[CycleNumber]]&lt;$B1292,SUM(מרקובחצי[[#This Row],[11]],S1292)=2),1,"")</f>
        <v/>
      </c>
      <c r="Z1291" s="19" t="str">
        <f>IF(AND(מרקובחצי[[#This Row],[CycleNumber]]&lt;$B1292,SUM(מרקובחצי[[#This Row],[13]],S1292)=2),1,"")</f>
        <v/>
      </c>
      <c r="AA1291" s="19" t="str">
        <f>IF(AND(מרקובחצי[[#This Row],[CycleNumber]]&lt;$B1292,SUM(מרקובחצי[[#This Row],[13]],T1292)=2),1,"")</f>
        <v/>
      </c>
      <c r="AB1291" s="19" t="str">
        <f>IF(AND(מרקובחצי[[#This Row],[CycleNumber]]&lt;$B1292,SUM(מרקובחצי[[#This Row],[21]],U1292)=2),1,"")</f>
        <v/>
      </c>
      <c r="AC1291" s="19" t="str">
        <f>IF(AND(מרקובחצי[[#This Row],[CycleNumber]]&lt;$B1292,SUM(מרקובחצי[[#This Row],[21]],V1292)=2),1,"")</f>
        <v/>
      </c>
      <c r="AD1291" s="19" t="str">
        <f>IF(AND(מרקובחצי[[#This Row],[CycleNumber]]&lt;$B1292,SUM(מרקובחצי[[#This Row],[23]],V1292)=2),1,"")</f>
        <v/>
      </c>
      <c r="AE1291" s="19" t="str">
        <f>IF(AND(מרקובחצי[[#This Row],[CycleNumber]]&lt;$B1292,SUM(מרקובחצי[[#This Row],[23]],W1292)=2),1,"")</f>
        <v/>
      </c>
      <c r="AF1291" s="19" t="str">
        <f>IF(AND(מרקובחצי[[#This Row],[CycleNumber]]&lt;$B1292,SUM(מרקובחצי[[#This Row],[31]],O1292)=2),1,"")</f>
        <v/>
      </c>
      <c r="AG1291" s="19" t="str">
        <f>IF(AND(מרקובחצי[[#This Row],[CycleNumber]]&lt;$B1292,SUM(מרקובחצי[[#This Row],[31]],P1292)=2),1,"")</f>
        <v/>
      </c>
      <c r="AH1291" s="19" t="str">
        <f>IF(AND(מרקובחצי[[#This Row],[CycleNumber]]&lt;$B1292,SUM(מרקובחצי[[#This Row],[31]],Q1292)=2),1,"")</f>
        <v/>
      </c>
      <c r="AI1291" s="19" t="str">
        <f>IF(AND(מרקובחצי[[#This Row],[CycleNumber]]&lt;$B1292,SUM(U1291:U1292)=2),1,"")</f>
        <v/>
      </c>
      <c r="AJ1291" s="19" t="str">
        <f>IF(AND(מרקובחצי[[#This Row],[CycleNumber]]&lt;$B1292,SUM(מרקובחצי[[#This Row],[32]],O1292)=2),1,"")</f>
        <v/>
      </c>
      <c r="AK1291" s="19" t="str">
        <f>IF(AND(מרקובחצי[[#This Row],[CycleNumber]]&lt;$B1292,SUM(מרקובחצי[[#This Row],[32]],P1292)=2),1,"")</f>
        <v/>
      </c>
      <c r="AL1291" s="19" t="str">
        <f>IF(AND(מרקובחצי[[#This Row],[CycleNumber]]&lt;$B1292,SUM(מרקובחצי[[#This Row],[32]],Q1292)=2),1,"")</f>
        <v/>
      </c>
      <c r="AM1291" s="19" t="str">
        <f>IF(AND(מרקובחצי[[#This Row],[CycleNumber]]&lt;$B1292,SUM(V1291:V1292)=2),1,"")</f>
        <v/>
      </c>
      <c r="AN1291" s="19" t="str">
        <f>IF(AND(מרקובחצי[[#This Row],[CycleNumber]]&lt;$B1292,SUM(מרקובחצי[[#This Row],[33]],O1292)=2),1,"")</f>
        <v/>
      </c>
      <c r="AO1291" s="19" t="str">
        <f>IF(AND(מרקובחצי[[#This Row],[CycleNumber]]&lt;$B1292,SUM(מרקובחצי[[#This Row],[33]],P1292)=2),1,"")</f>
        <v/>
      </c>
      <c r="AP1291" s="19" t="str">
        <f>IF(AND(מרקובחצי[[#This Row],[CycleNumber]]&lt;$B1292,SUM(מרקובחצי[[#This Row],[33]],Q1292)=2),1,"")</f>
        <v/>
      </c>
      <c r="AQ1291" s="19" t="str">
        <f>IF(AND(מרקובחצי[[#This Row],[CycleNumber]]&lt;$B1292,SUM(W1291:W1292)=2),1,"")</f>
        <v/>
      </c>
      <c r="AR1291" s="19" t="str">
        <f>IF(AND(מרקובחצי[[#This Row],[CycleNumber]]&lt;$B1292,SUM(מרקובחצי[[#This Row],[12]],S1292)=2),1,"")</f>
        <v/>
      </c>
      <c r="AS1291" s="19" t="str">
        <f>IF(AND(מרקובחצי[[#This Row],[CycleNumber]]&lt;$B1292,SUM(מרקובחצי[[#This Row],[22]],V1292)=2),1,"")</f>
        <v/>
      </c>
      <c r="AT1291" s="21">
        <f>SUM(מרקובחצי[[#This Row],[11]:[33]])</f>
        <v>1</v>
      </c>
    </row>
    <row r="1292" spans="1:46" ht="15.6" x14ac:dyDescent="0.25">
      <c r="A1292" s="19" t="s">
        <v>139</v>
      </c>
      <c r="B1292" s="19">
        <v>1</v>
      </c>
      <c r="C1292">
        <v>30</v>
      </c>
      <c r="D1292" s="19">
        <f>מרקובחצי[[#This Row],[LengthofCycle]]+1</f>
        <v>31</v>
      </c>
      <c r="E1292" t="str">
        <f>IF(IFERROR(LOOKUP(מרקובחצי[[#This Row],[ClientID]],קביעויות[הפלגה]),FALSE)=מרקובחצי[[#This Row],[ClientID]],1,"")</f>
        <v/>
      </c>
      <c r="F1292" t="str">
        <f>IF(IFERROR(LOOKUP(מרקובחצי[[#This Row],[ClientID]],סוגחציקבוע[S31]),FALSE)=מרקובחצי[[#This Row],[ClientID]],1,"")</f>
        <v/>
      </c>
      <c r="G1292">
        <f>IF(IFERROR(LOOKUP(מרקובחצי[[#This Row],[ClientID]],סוגחציקבוע[S32]),FALSE)=מרקובחצי[[#This Row],[ClientID]],1,"")</f>
        <v>1</v>
      </c>
      <c r="H1292" t="str">
        <f>IF(IFERROR(LOOKUP(מרקובחצי[[#This Row],[ClientID]],סוגחציקבוע[S33]),FALSE)=מרקובחצי[[#This Row],[ClientID]],1,"")</f>
        <v/>
      </c>
      <c r="I1292" t="str">
        <f>IF(IFERROR(LOOKUP(מרקובחצי[[#This Row],[ClientID]],סוגחציקבוע[S32&amp;33]),FALSE)=מרקובחצי[[#This Row],[ClientID]],1,"")</f>
        <v/>
      </c>
      <c r="J1292" s="19">
        <f>IF(SUM(מרקובחצי[[#This Row],[11]:[13]])=1,מרקובחצי[[#This Row],[עד ועד]],IF(SUM(R1291:T1292)=1,IF(מרקובחצי[[#This Row],[עד ועד]]&lt;J1291,מרקובחצי[[#This Row],[עד ועד]],J1291),J1291))</f>
        <v>31</v>
      </c>
      <c r="K1292" s="19">
        <f>IF(SUM(מרקובחצי[[#This Row],[11]:[13]])=1,מרקובחצי[[#This Row],[עד ועד]],IF(SUM(R1291:T1292)=1,IF(מרקובחצי[[#This Row],[עד ועד]]&gt;K1291,מרקובחצי[[#This Row],[עד ועד]],K1291),K1291))</f>
        <v>31</v>
      </c>
      <c r="L1292" s="19" t="str">
        <f>IF(AND(SUM(מרקובחצי[[#This Row],[31]:[33]])=1,SUM(U1291:W1291)=0),מרקובחצי[[#This Row],[מקס]]-מרקובחצי[[#This Row],[מינ]],"")</f>
        <v/>
      </c>
      <c r="M129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292" s="19" t="str">
        <f t="shared" si="20"/>
        <v>S22</v>
      </c>
      <c r="O1292" s="19" t="str">
        <f>IF(מרקובחצי[[#This Row],[קבעה הפלגה?]]=1,"",IF(AND(מרקובחצי[[#This Row],[עד ועד]]&lt;29,OR(מרקובחצי[[#This Row],[CycleNumber]]=1,AND(U1291=1,OR(מרקובחצי[[#This Row],[עד ועד]]&lt;J1291,מרקובחצי[[#This Row],[עד ועד]]&gt;K1291)),AND(V1291=1,מרקובחצי[[#This Row],[עד ועד]]&lt;J1291),W1291=1)),1,""))</f>
        <v/>
      </c>
      <c r="P1292" s="19">
        <f>IF(מרקובחצי[[#This Row],[קבעה הפלגה?]]=1,"",IF(AND(מרקובחצי[[#This Row],[עד ועד]]&gt;28,מרקובחצי[[#This Row],[עד ועד]]&lt;32,OR(מרקובחצי[[#This Row],[CycleNumber]]=1,AND(U1291=1),AND(V1291=1,OR(מרקובחצי[[#This Row],[עד ועד]]&lt;J1291,מרקובחצי[[#This Row],[עד ועד]]&gt;K1291)),W1291=1)),1,""))</f>
        <v>1</v>
      </c>
      <c r="Q1292" s="19" t="str">
        <f>IF(מרקובחצי[[#This Row],[קבעה הפלגה?]]=1,"",IF(AND(מרקובחצי[[#This Row],[עד ועד]]&gt;31,OR(מרקובחצי[[#This Row],[CycleNumber]]=1,AND(U1291=1),AND(V1291=1,מרקובחצי[[#This Row],[עד ועד]]&gt;K1291),AND(W1291=1,OR(מרקובחצי[[#This Row],[עד ועד]]&gt;K1291,מרקובחצי[[#This Row],[עד ועד]]&lt;J1291)))),1,""))</f>
        <v/>
      </c>
      <c r="R1292" s="19" t="str">
        <f>IF(מרקובחצי[[#This Row],[CycleNumber]]&gt;1,IF(AND(O1291=1,מרקובחצי[[#This Row],[עד ועד]]&lt;29),1,""),"")</f>
        <v/>
      </c>
      <c r="S1292" s="19" t="str">
        <f>IF(מרקובחצי[[#This Row],[CycleNumber]]&gt;1,IF(OR(AND(O1291=1,מרקובחצי[[#This Row],[עד ועד]]&gt;28),AND(P1291=1),AND(Q1291=1,מרקובחצי[[#This Row],[עד ועד]]&lt;32)),1,""),"")</f>
        <v/>
      </c>
      <c r="T1292" s="19" t="str">
        <f>IF(מרקובחצי[[#This Row],[CycleNumber]]&gt;1,IF(AND(Q1291=1,מרקובחצי[[#This Row],[עד ועד]]&gt;31),1,""),"")</f>
        <v/>
      </c>
      <c r="U1292" s="19" t="str">
        <f>IF(מרקובחצי[[#This Row],[CycleNumber]]&gt;1,IF(AND(R1291=1,מרקובחצי[[#This Row],[עד ועד]]&lt;29),1,IF(AND(U1291=1,NOT(OR(מרקובחצי[[#This Row],[עד ועד]]&lt;J1291,מרקובחצי[[#This Row],[עד ועד]]&gt;K1291))),1,"")),"")</f>
        <v/>
      </c>
      <c r="V1292" s="19" t="str">
        <f>IF(מרקובחצי[[#This Row],[CycleNumber]]&gt;1,IF(AND(SUM(R1291:T1291)=1,מרקובחצי[[#This Row],[עד ועד]]&gt;28,מרקובחצי[[#This Row],[עד ועד]]&lt;32),1,IF(OR(S1291=1,AND(R1291=1,מרקובחצי[[#This Row],[עד ועד]]&gt;28),AND(T1291=1,מרקובחצי[[#This Row],[עד ועד]]&lt;32)),1,IF(AND(V1291=1,NOT(OR(מרקובחצי[[#This Row],[עד ועד]]&lt;J1291,מרקובחצי[[#This Row],[עד ועד]]&gt;K1291))),1,""))),"")</f>
        <v/>
      </c>
      <c r="W1292" s="19" t="str">
        <f>IF(מרקובחצי[[#This Row],[CycleNumber]]&gt;1,IF(AND(T1291=1,מרקובחצי[[#This Row],[עד ועד]]&gt;31),1,IF(AND(W1291=1,NOT(OR(מרקובחצי[[#This Row],[עד ועד]]&lt;J1291,מרקובחצי[[#This Row],[עד ועד]]&gt;K1291))),1,"")),"")</f>
        <v/>
      </c>
      <c r="X1292" s="19" t="str">
        <f>IF(AND(מרקובחצי[[#This Row],[CycleNumber]]&lt;$B1293,SUM(מרקובחצי[[#This Row],[11]],R1293)=2),1,"")</f>
        <v/>
      </c>
      <c r="Y1292" s="19" t="str">
        <f>IF(AND(מרקובחצי[[#This Row],[CycleNumber]]&lt;$B1293,SUM(מרקובחצי[[#This Row],[11]],S1293)=2),1,"")</f>
        <v/>
      </c>
      <c r="Z1292" s="19" t="str">
        <f>IF(AND(מרקובחצי[[#This Row],[CycleNumber]]&lt;$B1293,SUM(מרקובחצי[[#This Row],[13]],S1293)=2),1,"")</f>
        <v/>
      </c>
      <c r="AA1292" s="19" t="str">
        <f>IF(AND(מרקובחצי[[#This Row],[CycleNumber]]&lt;$B1293,SUM(מרקובחצי[[#This Row],[13]],T1293)=2),1,"")</f>
        <v/>
      </c>
      <c r="AB1292" s="19" t="str">
        <f>IF(AND(מרקובחצי[[#This Row],[CycleNumber]]&lt;$B1293,SUM(מרקובחצי[[#This Row],[21]],U1293)=2),1,"")</f>
        <v/>
      </c>
      <c r="AC1292" s="19" t="str">
        <f>IF(AND(מרקובחצי[[#This Row],[CycleNumber]]&lt;$B1293,SUM(מרקובחצי[[#This Row],[21]],V1293)=2),1,"")</f>
        <v/>
      </c>
      <c r="AD1292" s="19" t="str">
        <f>IF(AND(מרקובחצי[[#This Row],[CycleNumber]]&lt;$B1293,SUM(מרקובחצי[[#This Row],[23]],V1293)=2),1,"")</f>
        <v/>
      </c>
      <c r="AE1292" s="19" t="str">
        <f>IF(AND(מרקובחצי[[#This Row],[CycleNumber]]&lt;$B1293,SUM(מרקובחצי[[#This Row],[23]],W1293)=2),1,"")</f>
        <v/>
      </c>
      <c r="AF1292" s="19" t="str">
        <f>IF(AND(מרקובחצי[[#This Row],[CycleNumber]]&lt;$B1293,SUM(מרקובחצי[[#This Row],[31]],O1293)=2),1,"")</f>
        <v/>
      </c>
      <c r="AG1292" s="19" t="str">
        <f>IF(AND(מרקובחצי[[#This Row],[CycleNumber]]&lt;$B1293,SUM(מרקובחצי[[#This Row],[31]],P1293)=2),1,"")</f>
        <v/>
      </c>
      <c r="AH1292" s="19" t="str">
        <f>IF(AND(מרקובחצי[[#This Row],[CycleNumber]]&lt;$B1293,SUM(מרקובחצי[[#This Row],[31]],Q1293)=2),1,"")</f>
        <v/>
      </c>
      <c r="AI1292" s="19" t="str">
        <f>IF(AND(מרקובחצי[[#This Row],[CycleNumber]]&lt;$B1293,SUM(U1292:U1293)=2),1,"")</f>
        <v/>
      </c>
      <c r="AJ1292" s="19" t="str">
        <f>IF(AND(מרקובחצי[[#This Row],[CycleNumber]]&lt;$B1293,SUM(מרקובחצי[[#This Row],[32]],O1293)=2),1,"")</f>
        <v/>
      </c>
      <c r="AK1292" s="19" t="str">
        <f>IF(AND(מרקובחצי[[#This Row],[CycleNumber]]&lt;$B1293,SUM(מרקובחצי[[#This Row],[32]],P1293)=2),1,"")</f>
        <v/>
      </c>
      <c r="AL1292" s="19" t="str">
        <f>IF(AND(מרקובחצי[[#This Row],[CycleNumber]]&lt;$B1293,SUM(מרקובחצי[[#This Row],[32]],Q1293)=2),1,"")</f>
        <v/>
      </c>
      <c r="AM1292" s="19" t="str">
        <f>IF(AND(מרקובחצי[[#This Row],[CycleNumber]]&lt;$B1293,SUM(V1292:V1293)=2),1,"")</f>
        <v/>
      </c>
      <c r="AN1292" s="19" t="str">
        <f>IF(AND(מרקובחצי[[#This Row],[CycleNumber]]&lt;$B1293,SUM(מרקובחצי[[#This Row],[33]],O1293)=2),1,"")</f>
        <v/>
      </c>
      <c r="AO1292" s="19" t="str">
        <f>IF(AND(מרקובחצי[[#This Row],[CycleNumber]]&lt;$B1293,SUM(מרקובחצי[[#This Row],[33]],P1293)=2),1,"")</f>
        <v/>
      </c>
      <c r="AP1292" s="19" t="str">
        <f>IF(AND(מרקובחצי[[#This Row],[CycleNumber]]&lt;$B1293,SUM(מרקובחצי[[#This Row],[33]],Q1293)=2),1,"")</f>
        <v/>
      </c>
      <c r="AQ1292" s="19" t="str">
        <f>IF(AND(מרקובחצי[[#This Row],[CycleNumber]]&lt;$B1293,SUM(W1292:W1293)=2),1,"")</f>
        <v/>
      </c>
      <c r="AR1292" s="19">
        <f>IF(AND(מרקובחצי[[#This Row],[CycleNumber]]&lt;$B1293,SUM(מרקובחצי[[#This Row],[12]],S1293)=2),1,"")</f>
        <v>1</v>
      </c>
      <c r="AS1292" s="19" t="str">
        <f>IF(AND(מרקובחצי[[#This Row],[CycleNumber]]&lt;$B1293,SUM(מרקובחצי[[#This Row],[22]],V1293)=2),1,"")</f>
        <v/>
      </c>
      <c r="AT1292" s="21">
        <f>SUM(מרקובחצי[[#This Row],[11]:[33]])</f>
        <v>1</v>
      </c>
    </row>
    <row r="1293" spans="1:46" ht="15.6" x14ac:dyDescent="0.25">
      <c r="A1293" s="19" t="s">
        <v>139</v>
      </c>
      <c r="B1293" s="19">
        <v>2</v>
      </c>
      <c r="C1293">
        <v>27</v>
      </c>
      <c r="D1293" s="19">
        <f>מרקובחצי[[#This Row],[LengthofCycle]]+1</f>
        <v>28</v>
      </c>
      <c r="E1293" t="str">
        <f>IF(IFERROR(LOOKUP(מרקובחצי[[#This Row],[ClientID]],קביעויות[הפלגה]),FALSE)=מרקובחצי[[#This Row],[ClientID]],1,"")</f>
        <v/>
      </c>
      <c r="F1293" t="str">
        <f>IF(IFERROR(LOOKUP(מרקובחצי[[#This Row],[ClientID]],סוגחציקבוע[S31]),FALSE)=מרקובחצי[[#This Row],[ClientID]],1,"")</f>
        <v/>
      </c>
      <c r="G1293">
        <f>IF(IFERROR(LOOKUP(מרקובחצי[[#This Row],[ClientID]],סוגחציקבוע[S32]),FALSE)=מרקובחצי[[#This Row],[ClientID]],1,"")</f>
        <v>1</v>
      </c>
      <c r="H1293" t="str">
        <f>IF(IFERROR(LOOKUP(מרקובחצי[[#This Row],[ClientID]],סוגחציקבוע[S33]),FALSE)=מרקובחצי[[#This Row],[ClientID]],1,"")</f>
        <v/>
      </c>
      <c r="I1293" t="str">
        <f>IF(IFERROR(LOOKUP(מרקובחצי[[#This Row],[ClientID]],סוגחציקבוע[S32&amp;33]),FALSE)=מרקובחצי[[#This Row],[ClientID]],1,"")</f>
        <v/>
      </c>
      <c r="J1293" s="19">
        <f>IF(SUM(מרקובחצי[[#This Row],[11]:[13]])=1,מרקובחצי[[#This Row],[עד ועד]],IF(SUM(R1292:T1293)=1,IF(מרקובחצי[[#This Row],[עד ועד]]&lt;J1292,מרקובחצי[[#This Row],[עד ועד]],J1292),J1292))</f>
        <v>28</v>
      </c>
      <c r="K1293" s="19">
        <f>IF(SUM(מרקובחצי[[#This Row],[11]:[13]])=1,מרקובחצי[[#This Row],[עד ועד]],IF(SUM(R1292:T1293)=1,IF(מרקובחצי[[#This Row],[עד ועד]]&gt;K1292,מרקובחצי[[#This Row],[עד ועד]],K1292),K1292))</f>
        <v>31</v>
      </c>
      <c r="L1293" s="19" t="str">
        <f>IF(AND(SUM(מרקובחצי[[#This Row],[31]:[33]])=1,SUM(U1292:W1292)=0),מרקובחצי[[#This Row],[מקס]]-מרקובחצי[[#This Row],[מינ]],"")</f>
        <v/>
      </c>
      <c r="M129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293" s="19" t="str">
        <f t="shared" si="20"/>
        <v>S12</v>
      </c>
      <c r="O1293" s="19" t="str">
        <f>IF(מרקובחצי[[#This Row],[קבעה הפלגה?]]=1,"",IF(AND(מרקובחצי[[#This Row],[עד ועד]]&lt;29,OR(מרקובחצי[[#This Row],[CycleNumber]]=1,AND(U1292=1,OR(מרקובחצי[[#This Row],[עד ועד]]&lt;J1292,מרקובחצי[[#This Row],[עד ועד]]&gt;K1292)),AND(V1292=1,מרקובחצי[[#This Row],[עד ועד]]&lt;J1292),W1292=1)),1,""))</f>
        <v/>
      </c>
      <c r="P1293" s="19" t="str">
        <f>IF(מרקובחצי[[#This Row],[קבעה הפלגה?]]=1,"",IF(AND(מרקובחצי[[#This Row],[עד ועד]]&gt;28,מרקובחצי[[#This Row],[עד ועד]]&lt;32,OR(מרקובחצי[[#This Row],[CycleNumber]]=1,AND(U1292=1),AND(V1292=1,OR(מרקובחצי[[#This Row],[עד ועד]]&lt;J1292,מרקובחצי[[#This Row],[עד ועד]]&gt;K1292)),W1292=1)),1,""))</f>
        <v/>
      </c>
      <c r="Q1293" s="19" t="str">
        <f>IF(מרקובחצי[[#This Row],[קבעה הפלגה?]]=1,"",IF(AND(מרקובחצי[[#This Row],[עד ועד]]&gt;31,OR(מרקובחצי[[#This Row],[CycleNumber]]=1,AND(U1292=1),AND(V1292=1,מרקובחצי[[#This Row],[עד ועד]]&gt;K1292),AND(W1292=1,OR(מרקובחצי[[#This Row],[עד ועד]]&gt;K1292,מרקובחצי[[#This Row],[עד ועד]]&lt;J1292)))),1,""))</f>
        <v/>
      </c>
      <c r="R1293" s="19" t="str">
        <f>IF(מרקובחצי[[#This Row],[CycleNumber]]&gt;1,IF(AND(O1292=1,מרקובחצי[[#This Row],[עד ועד]]&lt;29),1,""),"")</f>
        <v/>
      </c>
      <c r="S1293" s="19">
        <f>IF(מרקובחצי[[#This Row],[CycleNumber]]&gt;1,IF(OR(AND(O1292=1,מרקובחצי[[#This Row],[עד ועד]]&gt;28),AND(P1292=1),AND(Q1292=1,מרקובחצי[[#This Row],[עד ועד]]&lt;32)),1,""),"")</f>
        <v>1</v>
      </c>
      <c r="T1293" s="19" t="str">
        <f>IF(מרקובחצי[[#This Row],[CycleNumber]]&gt;1,IF(AND(Q1292=1,מרקובחצי[[#This Row],[עד ועד]]&gt;31),1,""),"")</f>
        <v/>
      </c>
      <c r="U1293" s="19" t="str">
        <f>IF(מרקובחצי[[#This Row],[CycleNumber]]&gt;1,IF(AND(R1292=1,מרקובחצי[[#This Row],[עד ועד]]&lt;29),1,IF(AND(U1292=1,NOT(OR(מרקובחצי[[#This Row],[עד ועד]]&lt;J1292,מרקובחצי[[#This Row],[עד ועד]]&gt;K1292))),1,"")),"")</f>
        <v/>
      </c>
      <c r="V1293" s="19" t="str">
        <f>IF(מרקובחצי[[#This Row],[CycleNumber]]&gt;1,IF(AND(SUM(R1292:T1292)=1,מרקובחצי[[#This Row],[עד ועד]]&gt;28,מרקובחצי[[#This Row],[עד ועד]]&lt;32),1,IF(OR(S1292=1,AND(R1292=1,מרקובחצי[[#This Row],[עד ועד]]&gt;28),AND(T1292=1,מרקובחצי[[#This Row],[עד ועד]]&lt;32)),1,IF(AND(V1292=1,NOT(OR(מרקובחצי[[#This Row],[עד ועד]]&lt;J1292,מרקובחצי[[#This Row],[עד ועד]]&gt;K1292))),1,""))),"")</f>
        <v/>
      </c>
      <c r="W1293" s="19" t="str">
        <f>IF(מרקובחצי[[#This Row],[CycleNumber]]&gt;1,IF(AND(T1292=1,מרקובחצי[[#This Row],[עד ועד]]&gt;31),1,IF(AND(W1292=1,NOT(OR(מרקובחצי[[#This Row],[עד ועד]]&lt;J1292,מרקובחצי[[#This Row],[עד ועד]]&gt;K1292))),1,"")),"")</f>
        <v/>
      </c>
      <c r="X1293" s="19" t="str">
        <f>IF(AND(מרקובחצי[[#This Row],[CycleNumber]]&lt;$B1294,SUM(מרקובחצי[[#This Row],[11]],R1294)=2),1,"")</f>
        <v/>
      </c>
      <c r="Y1293" s="19" t="str">
        <f>IF(AND(מרקובחצי[[#This Row],[CycleNumber]]&lt;$B1294,SUM(מרקובחצי[[#This Row],[11]],S1294)=2),1,"")</f>
        <v/>
      </c>
      <c r="Z1293" s="19" t="str">
        <f>IF(AND(מרקובחצי[[#This Row],[CycleNumber]]&lt;$B1294,SUM(מרקובחצי[[#This Row],[13]],S1294)=2),1,"")</f>
        <v/>
      </c>
      <c r="AA1293" s="19" t="str">
        <f>IF(AND(מרקובחצי[[#This Row],[CycleNumber]]&lt;$B1294,SUM(מרקובחצי[[#This Row],[13]],T1294)=2),1,"")</f>
        <v/>
      </c>
      <c r="AB1293" s="19" t="str">
        <f>IF(AND(מרקובחצי[[#This Row],[CycleNumber]]&lt;$B1294,SUM(מרקובחצי[[#This Row],[21]],U1294)=2),1,"")</f>
        <v/>
      </c>
      <c r="AC1293" s="19" t="str">
        <f>IF(AND(מרקובחצי[[#This Row],[CycleNumber]]&lt;$B1294,SUM(מרקובחצי[[#This Row],[21]],V1294)=2),1,"")</f>
        <v/>
      </c>
      <c r="AD1293" s="19" t="str">
        <f>IF(AND(מרקובחצי[[#This Row],[CycleNumber]]&lt;$B1294,SUM(מרקובחצי[[#This Row],[23]],V1294)=2),1,"")</f>
        <v/>
      </c>
      <c r="AE1293" s="19" t="str">
        <f>IF(AND(מרקובחצי[[#This Row],[CycleNumber]]&lt;$B1294,SUM(מרקובחצי[[#This Row],[23]],W1294)=2),1,"")</f>
        <v/>
      </c>
      <c r="AF1293" s="19" t="str">
        <f>IF(AND(מרקובחצי[[#This Row],[CycleNumber]]&lt;$B1294,SUM(מרקובחצי[[#This Row],[31]],O1294)=2),1,"")</f>
        <v/>
      </c>
      <c r="AG1293" s="19" t="str">
        <f>IF(AND(מרקובחצי[[#This Row],[CycleNumber]]&lt;$B1294,SUM(מרקובחצי[[#This Row],[31]],P1294)=2),1,"")</f>
        <v/>
      </c>
      <c r="AH1293" s="19" t="str">
        <f>IF(AND(מרקובחצי[[#This Row],[CycleNumber]]&lt;$B1294,SUM(מרקובחצי[[#This Row],[31]],Q1294)=2),1,"")</f>
        <v/>
      </c>
      <c r="AI1293" s="19" t="str">
        <f>IF(AND(מרקובחצי[[#This Row],[CycleNumber]]&lt;$B1294,SUM(U1293:U1294)=2),1,"")</f>
        <v/>
      </c>
      <c r="AJ1293" s="19" t="str">
        <f>IF(AND(מרקובחצי[[#This Row],[CycleNumber]]&lt;$B1294,SUM(מרקובחצי[[#This Row],[32]],O1294)=2),1,"")</f>
        <v/>
      </c>
      <c r="AK1293" s="19" t="str">
        <f>IF(AND(מרקובחצי[[#This Row],[CycleNumber]]&lt;$B1294,SUM(מרקובחצי[[#This Row],[32]],P1294)=2),1,"")</f>
        <v/>
      </c>
      <c r="AL1293" s="19" t="str">
        <f>IF(AND(מרקובחצי[[#This Row],[CycleNumber]]&lt;$B1294,SUM(מרקובחצי[[#This Row],[32]],Q1294)=2),1,"")</f>
        <v/>
      </c>
      <c r="AM1293" s="19" t="str">
        <f>IF(AND(מרקובחצי[[#This Row],[CycleNumber]]&lt;$B1294,SUM(V1293:V1294)=2),1,"")</f>
        <v/>
      </c>
      <c r="AN1293" s="19" t="str">
        <f>IF(AND(מרקובחצי[[#This Row],[CycleNumber]]&lt;$B1294,SUM(מרקובחצי[[#This Row],[33]],O1294)=2),1,"")</f>
        <v/>
      </c>
      <c r="AO1293" s="19" t="str">
        <f>IF(AND(מרקובחצי[[#This Row],[CycleNumber]]&lt;$B1294,SUM(מרקובחצי[[#This Row],[33]],P1294)=2),1,"")</f>
        <v/>
      </c>
      <c r="AP1293" s="19" t="str">
        <f>IF(AND(מרקובחצי[[#This Row],[CycleNumber]]&lt;$B1294,SUM(מרקובחצי[[#This Row],[33]],Q1294)=2),1,"")</f>
        <v/>
      </c>
      <c r="AQ1293" s="19" t="str">
        <f>IF(AND(מרקובחצי[[#This Row],[CycleNumber]]&lt;$B1294,SUM(W1293:W1294)=2),1,"")</f>
        <v/>
      </c>
      <c r="AR1293" s="19" t="str">
        <f>IF(AND(מרקובחצי[[#This Row],[CycleNumber]]&lt;$B1294,SUM(מרקובחצי[[#This Row],[12]],S1294)=2),1,"")</f>
        <v/>
      </c>
      <c r="AS1293" s="19">
        <f>IF(AND(מרקובחצי[[#This Row],[CycleNumber]]&lt;$B1294,SUM(מרקובחצי[[#This Row],[22]],V1294)=2),1,"")</f>
        <v>1</v>
      </c>
      <c r="AT1293" s="21">
        <f>SUM(מרקובחצי[[#This Row],[11]:[33]])</f>
        <v>1</v>
      </c>
    </row>
    <row r="1294" spans="1:46" ht="15.6" x14ac:dyDescent="0.25">
      <c r="A1294" s="19" t="s">
        <v>139</v>
      </c>
      <c r="B1294" s="19">
        <v>3</v>
      </c>
      <c r="C1294">
        <v>29</v>
      </c>
      <c r="D1294" s="19">
        <f>מרקובחצי[[#This Row],[LengthofCycle]]+1</f>
        <v>30</v>
      </c>
      <c r="E1294" t="str">
        <f>IF(IFERROR(LOOKUP(מרקובחצי[[#This Row],[ClientID]],קביעויות[הפלגה]),FALSE)=מרקובחצי[[#This Row],[ClientID]],1,"")</f>
        <v/>
      </c>
      <c r="F1294" t="str">
        <f>IF(IFERROR(LOOKUP(מרקובחצי[[#This Row],[ClientID]],סוגחציקבוע[S31]),FALSE)=מרקובחצי[[#This Row],[ClientID]],1,"")</f>
        <v/>
      </c>
      <c r="G1294">
        <f>IF(IFERROR(LOOKUP(מרקובחצי[[#This Row],[ClientID]],סוגחציקבוע[S32]),FALSE)=מרקובחצי[[#This Row],[ClientID]],1,"")</f>
        <v>1</v>
      </c>
      <c r="H1294" t="str">
        <f>IF(IFERROR(LOOKUP(מרקובחצי[[#This Row],[ClientID]],סוגחציקבוע[S33]),FALSE)=מרקובחצי[[#This Row],[ClientID]],1,"")</f>
        <v/>
      </c>
      <c r="I1294" t="str">
        <f>IF(IFERROR(LOOKUP(מרקובחצי[[#This Row],[ClientID]],סוגחציקבוע[S32&amp;33]),FALSE)=מרקובחצי[[#This Row],[ClientID]],1,"")</f>
        <v/>
      </c>
      <c r="J1294" s="19">
        <f>IF(SUM(מרקובחצי[[#This Row],[11]:[13]])=1,מרקובחצי[[#This Row],[עד ועד]],IF(SUM(R1293:T1294)=1,IF(מרקובחצי[[#This Row],[עד ועד]]&lt;J1293,מרקובחצי[[#This Row],[עד ועד]],J1293),J1293))</f>
        <v>28</v>
      </c>
      <c r="K1294" s="19">
        <f>IF(SUM(מרקובחצי[[#This Row],[11]:[13]])=1,מרקובחצי[[#This Row],[עד ועד]],IF(SUM(R1293:T1294)=1,IF(מרקובחצי[[#This Row],[עד ועד]]&gt;K1293,מרקובחצי[[#This Row],[עד ועד]],K1293),K1293))</f>
        <v>31</v>
      </c>
      <c r="L1294" s="19">
        <f>IF(AND(SUM(מרקובחצי[[#This Row],[31]:[33]])=1,SUM(U1293:W1293)=0),מרקובחצי[[#This Row],[מקס]]-מרקובחצי[[#This Row],[מינ]],"")</f>
        <v>3</v>
      </c>
      <c r="M129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94" s="19" t="str">
        <f t="shared" si="20"/>
        <v>S22</v>
      </c>
      <c r="O1294" s="19" t="str">
        <f>IF(מרקובחצי[[#This Row],[קבעה הפלגה?]]=1,"",IF(AND(מרקובחצי[[#This Row],[עד ועד]]&lt;29,OR(מרקובחצי[[#This Row],[CycleNumber]]=1,AND(U1293=1,OR(מרקובחצי[[#This Row],[עד ועד]]&lt;J1293,מרקובחצי[[#This Row],[עד ועד]]&gt;K1293)),AND(V1293=1,מרקובחצי[[#This Row],[עד ועד]]&lt;J1293),W1293=1)),1,""))</f>
        <v/>
      </c>
      <c r="P1294" s="19" t="str">
        <f>IF(מרקובחצי[[#This Row],[קבעה הפלגה?]]=1,"",IF(AND(מרקובחצי[[#This Row],[עד ועד]]&gt;28,מרקובחצי[[#This Row],[עד ועד]]&lt;32,OR(מרקובחצי[[#This Row],[CycleNumber]]=1,AND(U1293=1),AND(V1293=1,OR(מרקובחצי[[#This Row],[עד ועד]]&lt;J1293,מרקובחצי[[#This Row],[עד ועד]]&gt;K1293)),W1293=1)),1,""))</f>
        <v/>
      </c>
      <c r="Q1294" s="19" t="str">
        <f>IF(מרקובחצי[[#This Row],[קבעה הפלגה?]]=1,"",IF(AND(מרקובחצי[[#This Row],[עד ועד]]&gt;31,OR(מרקובחצי[[#This Row],[CycleNumber]]=1,AND(U1293=1),AND(V1293=1,מרקובחצי[[#This Row],[עד ועד]]&gt;K1293),AND(W1293=1,OR(מרקובחצי[[#This Row],[עד ועד]]&gt;K1293,מרקובחצי[[#This Row],[עד ועד]]&lt;J1293)))),1,""))</f>
        <v/>
      </c>
      <c r="R1294" s="19" t="str">
        <f>IF(מרקובחצי[[#This Row],[CycleNumber]]&gt;1,IF(AND(O1293=1,מרקובחצי[[#This Row],[עד ועד]]&lt;29),1,""),"")</f>
        <v/>
      </c>
      <c r="S1294" s="19" t="str">
        <f>IF(מרקובחצי[[#This Row],[CycleNumber]]&gt;1,IF(OR(AND(O1293=1,מרקובחצי[[#This Row],[עד ועד]]&gt;28),AND(P1293=1),AND(Q1293=1,מרקובחצי[[#This Row],[עד ועד]]&lt;32)),1,""),"")</f>
        <v/>
      </c>
      <c r="T1294" s="19" t="str">
        <f>IF(מרקובחצי[[#This Row],[CycleNumber]]&gt;1,IF(AND(Q1293=1,מרקובחצי[[#This Row],[עד ועד]]&gt;31),1,""),"")</f>
        <v/>
      </c>
      <c r="U1294" s="19" t="str">
        <f>IF(מרקובחצי[[#This Row],[CycleNumber]]&gt;1,IF(AND(R1293=1,מרקובחצי[[#This Row],[עד ועד]]&lt;29),1,IF(AND(U1293=1,NOT(OR(מרקובחצי[[#This Row],[עד ועד]]&lt;J1293,מרקובחצי[[#This Row],[עד ועד]]&gt;K1293))),1,"")),"")</f>
        <v/>
      </c>
      <c r="V1294" s="19">
        <f>IF(מרקובחצי[[#This Row],[CycleNumber]]&gt;1,IF(AND(SUM(R1293:T1293)=1,מרקובחצי[[#This Row],[עד ועד]]&gt;28,מרקובחצי[[#This Row],[עד ועד]]&lt;32),1,IF(OR(S1293=1,AND(R1293=1,מרקובחצי[[#This Row],[עד ועד]]&gt;28),AND(T1293=1,מרקובחצי[[#This Row],[עד ועד]]&lt;32)),1,IF(AND(V1293=1,NOT(OR(מרקובחצי[[#This Row],[עד ועד]]&lt;J1293,מרקובחצי[[#This Row],[עד ועד]]&gt;K1293))),1,""))),"")</f>
        <v>1</v>
      </c>
      <c r="W1294" s="19" t="str">
        <f>IF(מרקובחצי[[#This Row],[CycleNumber]]&gt;1,IF(AND(T1293=1,מרקובחצי[[#This Row],[עד ועד]]&gt;31),1,IF(AND(W1293=1,NOT(OR(מרקובחצי[[#This Row],[עד ועד]]&lt;J1293,מרקובחצי[[#This Row],[עד ועד]]&gt;K1293))),1,"")),"")</f>
        <v/>
      </c>
      <c r="X1294" s="19" t="str">
        <f>IF(AND(מרקובחצי[[#This Row],[CycleNumber]]&lt;$B1295,SUM(מרקובחצי[[#This Row],[11]],R1295)=2),1,"")</f>
        <v/>
      </c>
      <c r="Y1294" s="19" t="str">
        <f>IF(AND(מרקובחצי[[#This Row],[CycleNumber]]&lt;$B1295,SUM(מרקובחצי[[#This Row],[11]],S1295)=2),1,"")</f>
        <v/>
      </c>
      <c r="Z1294" s="19" t="str">
        <f>IF(AND(מרקובחצי[[#This Row],[CycleNumber]]&lt;$B1295,SUM(מרקובחצי[[#This Row],[13]],S1295)=2),1,"")</f>
        <v/>
      </c>
      <c r="AA1294" s="19" t="str">
        <f>IF(AND(מרקובחצי[[#This Row],[CycleNumber]]&lt;$B1295,SUM(מרקובחצי[[#This Row],[13]],T1295)=2),1,"")</f>
        <v/>
      </c>
      <c r="AB1294" s="19" t="str">
        <f>IF(AND(מרקובחצי[[#This Row],[CycleNumber]]&lt;$B1295,SUM(מרקובחצי[[#This Row],[21]],U1295)=2),1,"")</f>
        <v/>
      </c>
      <c r="AC1294" s="19" t="str">
        <f>IF(AND(מרקובחצי[[#This Row],[CycleNumber]]&lt;$B1295,SUM(מרקובחצי[[#This Row],[21]],V1295)=2),1,"")</f>
        <v/>
      </c>
      <c r="AD1294" s="19" t="str">
        <f>IF(AND(מרקובחצי[[#This Row],[CycleNumber]]&lt;$B1295,SUM(מרקובחצי[[#This Row],[23]],V1295)=2),1,"")</f>
        <v/>
      </c>
      <c r="AE1294" s="19" t="str">
        <f>IF(AND(מרקובחצי[[#This Row],[CycleNumber]]&lt;$B1295,SUM(מרקובחצי[[#This Row],[23]],W1295)=2),1,"")</f>
        <v/>
      </c>
      <c r="AF1294" s="19" t="str">
        <f>IF(AND(מרקובחצי[[#This Row],[CycleNumber]]&lt;$B1295,SUM(מרקובחצי[[#This Row],[31]],O1295)=2),1,"")</f>
        <v/>
      </c>
      <c r="AG1294" s="19" t="str">
        <f>IF(AND(מרקובחצי[[#This Row],[CycleNumber]]&lt;$B1295,SUM(מרקובחצי[[#This Row],[31]],P1295)=2),1,"")</f>
        <v/>
      </c>
      <c r="AH1294" s="19" t="str">
        <f>IF(AND(מרקובחצי[[#This Row],[CycleNumber]]&lt;$B1295,SUM(מרקובחצי[[#This Row],[31]],Q1295)=2),1,"")</f>
        <v/>
      </c>
      <c r="AI1294" s="19" t="str">
        <f>IF(AND(מרקובחצי[[#This Row],[CycleNumber]]&lt;$B1295,SUM(U1294:U1295)=2),1,"")</f>
        <v/>
      </c>
      <c r="AJ1294" s="19" t="str">
        <f>IF(AND(מרקובחצי[[#This Row],[CycleNumber]]&lt;$B1295,SUM(מרקובחצי[[#This Row],[32]],O1295)=2),1,"")</f>
        <v/>
      </c>
      <c r="AK1294" s="19" t="str">
        <f>IF(AND(מרקובחצי[[#This Row],[CycleNumber]]&lt;$B1295,SUM(מרקובחצי[[#This Row],[32]],P1295)=2),1,"")</f>
        <v/>
      </c>
      <c r="AL1294" s="19">
        <f>IF(AND(מרקובחצי[[#This Row],[CycleNumber]]&lt;$B1295,SUM(מרקובחצי[[#This Row],[32]],Q1295)=2),1,"")</f>
        <v>1</v>
      </c>
      <c r="AM1294" s="19" t="str">
        <f>IF(AND(מרקובחצי[[#This Row],[CycleNumber]]&lt;$B1295,SUM(V1294:V1295)=2),1,"")</f>
        <v/>
      </c>
      <c r="AN1294" s="19" t="str">
        <f>IF(AND(מרקובחצי[[#This Row],[CycleNumber]]&lt;$B1295,SUM(מרקובחצי[[#This Row],[33]],O1295)=2),1,"")</f>
        <v/>
      </c>
      <c r="AO1294" s="19" t="str">
        <f>IF(AND(מרקובחצי[[#This Row],[CycleNumber]]&lt;$B1295,SUM(מרקובחצי[[#This Row],[33]],P1295)=2),1,"")</f>
        <v/>
      </c>
      <c r="AP1294" s="19" t="str">
        <f>IF(AND(מרקובחצי[[#This Row],[CycleNumber]]&lt;$B1295,SUM(מרקובחצי[[#This Row],[33]],Q1295)=2),1,"")</f>
        <v/>
      </c>
      <c r="AQ1294" s="19" t="str">
        <f>IF(AND(מרקובחצי[[#This Row],[CycleNumber]]&lt;$B1295,SUM(W1294:W1295)=2),1,"")</f>
        <v/>
      </c>
      <c r="AR1294" s="19" t="str">
        <f>IF(AND(מרקובחצי[[#This Row],[CycleNumber]]&lt;$B1295,SUM(מרקובחצי[[#This Row],[12]],S1295)=2),1,"")</f>
        <v/>
      </c>
      <c r="AS1294" s="19" t="str">
        <f>IF(AND(מרקובחצי[[#This Row],[CycleNumber]]&lt;$B1295,SUM(מרקובחצי[[#This Row],[22]],V1295)=2),1,"")</f>
        <v/>
      </c>
      <c r="AT1294" s="21">
        <f>SUM(מרקובחצי[[#This Row],[11]:[33]])</f>
        <v>1</v>
      </c>
    </row>
    <row r="1295" spans="1:46" ht="15.6" x14ac:dyDescent="0.25">
      <c r="A1295" s="19" t="s">
        <v>139</v>
      </c>
      <c r="B1295" s="19">
        <v>4</v>
      </c>
      <c r="C1295">
        <v>32</v>
      </c>
      <c r="D1295" s="19">
        <f>מרקובחצי[[#This Row],[LengthofCycle]]+1</f>
        <v>33</v>
      </c>
      <c r="E1295" t="str">
        <f>IF(IFERROR(LOOKUP(מרקובחצי[[#This Row],[ClientID]],קביעויות[הפלגה]),FALSE)=מרקובחצי[[#This Row],[ClientID]],1,"")</f>
        <v/>
      </c>
      <c r="F1295" t="str">
        <f>IF(IFERROR(LOOKUP(מרקובחצי[[#This Row],[ClientID]],סוגחציקבוע[S31]),FALSE)=מרקובחצי[[#This Row],[ClientID]],1,"")</f>
        <v/>
      </c>
      <c r="G1295">
        <f>IF(IFERROR(LOOKUP(מרקובחצי[[#This Row],[ClientID]],סוגחציקבוע[S32]),FALSE)=מרקובחצי[[#This Row],[ClientID]],1,"")</f>
        <v>1</v>
      </c>
      <c r="H1295" t="str">
        <f>IF(IFERROR(LOOKUP(מרקובחצי[[#This Row],[ClientID]],סוגחציקבוע[S33]),FALSE)=מרקובחצי[[#This Row],[ClientID]],1,"")</f>
        <v/>
      </c>
      <c r="I1295" t="str">
        <f>IF(IFERROR(LOOKUP(מרקובחצי[[#This Row],[ClientID]],סוגחציקבוע[S32&amp;33]),FALSE)=מרקובחצי[[#This Row],[ClientID]],1,"")</f>
        <v/>
      </c>
      <c r="J1295" s="19">
        <f>IF(SUM(מרקובחצי[[#This Row],[11]:[13]])=1,מרקובחצי[[#This Row],[עד ועד]],IF(SUM(R1294:T1295)=1,IF(מרקובחצי[[#This Row],[עד ועד]]&lt;J1294,מרקובחצי[[#This Row],[עד ועד]],J1294),J1294))</f>
        <v>33</v>
      </c>
      <c r="K1295" s="19">
        <f>IF(SUM(מרקובחצי[[#This Row],[11]:[13]])=1,מרקובחצי[[#This Row],[עד ועד]],IF(SUM(R1294:T1295)=1,IF(מרקובחצי[[#This Row],[עד ועד]]&gt;K1294,מרקובחצי[[#This Row],[עד ועד]],K1294),K1294))</f>
        <v>33</v>
      </c>
      <c r="L1295" s="19" t="str">
        <f>IF(AND(SUM(מרקובחצי[[#This Row],[31]:[33]])=1,SUM(U1294:W1294)=0),מרקובחצי[[#This Row],[מקס]]-מרקובחצי[[#This Row],[מינ]],"")</f>
        <v/>
      </c>
      <c r="M129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295" s="19" t="str">
        <f t="shared" si="20"/>
        <v>S32</v>
      </c>
      <c r="O1295" s="19" t="str">
        <f>IF(מרקובחצי[[#This Row],[קבעה הפלגה?]]=1,"",IF(AND(מרקובחצי[[#This Row],[עד ועד]]&lt;29,OR(מרקובחצי[[#This Row],[CycleNumber]]=1,AND(U1294=1,OR(מרקובחצי[[#This Row],[עד ועד]]&lt;J1294,מרקובחצי[[#This Row],[עד ועד]]&gt;K1294)),AND(V1294=1,מרקובחצי[[#This Row],[עד ועד]]&lt;J1294),W1294=1)),1,""))</f>
        <v/>
      </c>
      <c r="P1295" s="19" t="str">
        <f>IF(מרקובחצי[[#This Row],[קבעה הפלגה?]]=1,"",IF(AND(מרקובחצי[[#This Row],[עד ועד]]&gt;28,מרקובחצי[[#This Row],[עד ועד]]&lt;32,OR(מרקובחצי[[#This Row],[CycleNumber]]=1,AND(U1294=1),AND(V1294=1,OR(מרקובחצי[[#This Row],[עד ועד]]&lt;J1294,מרקובחצי[[#This Row],[עד ועד]]&gt;K1294)),W1294=1)),1,""))</f>
        <v/>
      </c>
      <c r="Q1295" s="19">
        <f>IF(מרקובחצי[[#This Row],[קבעה הפלגה?]]=1,"",IF(AND(מרקובחצי[[#This Row],[עד ועד]]&gt;31,OR(מרקובחצי[[#This Row],[CycleNumber]]=1,AND(U1294=1),AND(V1294=1,מרקובחצי[[#This Row],[עד ועד]]&gt;K1294),AND(W1294=1,OR(מרקובחצי[[#This Row],[עד ועד]]&gt;K1294,מרקובחצי[[#This Row],[עד ועד]]&lt;J1294)))),1,""))</f>
        <v>1</v>
      </c>
      <c r="R1295" s="19" t="str">
        <f>IF(מרקובחצי[[#This Row],[CycleNumber]]&gt;1,IF(AND(O1294=1,מרקובחצי[[#This Row],[עד ועד]]&lt;29),1,""),"")</f>
        <v/>
      </c>
      <c r="S1295" s="19" t="str">
        <f>IF(מרקובחצי[[#This Row],[CycleNumber]]&gt;1,IF(OR(AND(O1294=1,מרקובחצי[[#This Row],[עד ועד]]&gt;28),AND(P1294=1),AND(Q1294=1,מרקובחצי[[#This Row],[עד ועד]]&lt;32)),1,""),"")</f>
        <v/>
      </c>
      <c r="T1295" s="19" t="str">
        <f>IF(מרקובחצי[[#This Row],[CycleNumber]]&gt;1,IF(AND(Q1294=1,מרקובחצי[[#This Row],[עד ועד]]&gt;31),1,""),"")</f>
        <v/>
      </c>
      <c r="U1295" s="19" t="str">
        <f>IF(מרקובחצי[[#This Row],[CycleNumber]]&gt;1,IF(AND(R1294=1,מרקובחצי[[#This Row],[עד ועד]]&lt;29),1,IF(AND(U1294=1,NOT(OR(מרקובחצי[[#This Row],[עד ועד]]&lt;J1294,מרקובחצי[[#This Row],[עד ועד]]&gt;K1294))),1,"")),"")</f>
        <v/>
      </c>
      <c r="V1295" s="19" t="str">
        <f>IF(מרקובחצי[[#This Row],[CycleNumber]]&gt;1,IF(AND(SUM(R1294:T1294)=1,מרקובחצי[[#This Row],[עד ועד]]&gt;28,מרקובחצי[[#This Row],[עד ועד]]&lt;32),1,IF(OR(S1294=1,AND(R1294=1,מרקובחצי[[#This Row],[עד ועד]]&gt;28),AND(T1294=1,מרקובחצי[[#This Row],[עד ועד]]&lt;32)),1,IF(AND(V1294=1,NOT(OR(מרקובחצי[[#This Row],[עד ועד]]&lt;J1294,מרקובחצי[[#This Row],[עד ועד]]&gt;K1294))),1,""))),"")</f>
        <v/>
      </c>
      <c r="W1295" s="19" t="str">
        <f>IF(מרקובחצי[[#This Row],[CycleNumber]]&gt;1,IF(AND(T1294=1,מרקובחצי[[#This Row],[עד ועד]]&gt;31),1,IF(AND(W1294=1,NOT(OR(מרקובחצי[[#This Row],[עד ועד]]&lt;J1294,מרקובחצי[[#This Row],[עד ועד]]&gt;K1294))),1,"")),"")</f>
        <v/>
      </c>
      <c r="X1295" s="19" t="str">
        <f>IF(AND(מרקובחצי[[#This Row],[CycleNumber]]&lt;$B1296,SUM(מרקובחצי[[#This Row],[11]],R1296)=2),1,"")</f>
        <v/>
      </c>
      <c r="Y1295" s="19" t="str">
        <f>IF(AND(מרקובחצי[[#This Row],[CycleNumber]]&lt;$B1296,SUM(מרקובחצי[[#This Row],[11]],S1296)=2),1,"")</f>
        <v/>
      </c>
      <c r="Z1295" s="19">
        <f>IF(AND(מרקובחצי[[#This Row],[CycleNumber]]&lt;$B1296,SUM(מרקובחצי[[#This Row],[13]],S1296)=2),1,"")</f>
        <v>1</v>
      </c>
      <c r="AA1295" s="19" t="str">
        <f>IF(AND(מרקובחצי[[#This Row],[CycleNumber]]&lt;$B1296,SUM(מרקובחצי[[#This Row],[13]],T1296)=2),1,"")</f>
        <v/>
      </c>
      <c r="AB1295" s="19" t="str">
        <f>IF(AND(מרקובחצי[[#This Row],[CycleNumber]]&lt;$B1296,SUM(מרקובחצי[[#This Row],[21]],U1296)=2),1,"")</f>
        <v/>
      </c>
      <c r="AC1295" s="19" t="str">
        <f>IF(AND(מרקובחצי[[#This Row],[CycleNumber]]&lt;$B1296,SUM(מרקובחצי[[#This Row],[21]],V1296)=2),1,"")</f>
        <v/>
      </c>
      <c r="AD1295" s="19" t="str">
        <f>IF(AND(מרקובחצי[[#This Row],[CycleNumber]]&lt;$B1296,SUM(מרקובחצי[[#This Row],[23]],V1296)=2),1,"")</f>
        <v/>
      </c>
      <c r="AE1295" s="19" t="str">
        <f>IF(AND(מרקובחצי[[#This Row],[CycleNumber]]&lt;$B1296,SUM(מרקובחצי[[#This Row],[23]],W1296)=2),1,"")</f>
        <v/>
      </c>
      <c r="AF1295" s="19" t="str">
        <f>IF(AND(מרקובחצי[[#This Row],[CycleNumber]]&lt;$B1296,SUM(מרקובחצי[[#This Row],[31]],O1296)=2),1,"")</f>
        <v/>
      </c>
      <c r="AG1295" s="19" t="str">
        <f>IF(AND(מרקובחצי[[#This Row],[CycleNumber]]&lt;$B1296,SUM(מרקובחצי[[#This Row],[31]],P1296)=2),1,"")</f>
        <v/>
      </c>
      <c r="AH1295" s="19" t="str">
        <f>IF(AND(מרקובחצי[[#This Row],[CycleNumber]]&lt;$B1296,SUM(מרקובחצי[[#This Row],[31]],Q1296)=2),1,"")</f>
        <v/>
      </c>
      <c r="AI1295" s="19" t="str">
        <f>IF(AND(מרקובחצי[[#This Row],[CycleNumber]]&lt;$B1296,SUM(U1295:U1296)=2),1,"")</f>
        <v/>
      </c>
      <c r="AJ1295" s="19" t="str">
        <f>IF(AND(מרקובחצי[[#This Row],[CycleNumber]]&lt;$B1296,SUM(מרקובחצי[[#This Row],[32]],O1296)=2),1,"")</f>
        <v/>
      </c>
      <c r="AK1295" s="19" t="str">
        <f>IF(AND(מרקובחצי[[#This Row],[CycleNumber]]&lt;$B1296,SUM(מרקובחצי[[#This Row],[32]],P1296)=2),1,"")</f>
        <v/>
      </c>
      <c r="AL1295" s="19" t="str">
        <f>IF(AND(מרקובחצי[[#This Row],[CycleNumber]]&lt;$B1296,SUM(מרקובחצי[[#This Row],[32]],Q1296)=2),1,"")</f>
        <v/>
      </c>
      <c r="AM1295" s="19" t="str">
        <f>IF(AND(מרקובחצי[[#This Row],[CycleNumber]]&lt;$B1296,SUM(V1295:V1296)=2),1,"")</f>
        <v/>
      </c>
      <c r="AN1295" s="19" t="str">
        <f>IF(AND(מרקובחצי[[#This Row],[CycleNumber]]&lt;$B1296,SUM(מרקובחצי[[#This Row],[33]],O1296)=2),1,"")</f>
        <v/>
      </c>
      <c r="AO1295" s="19" t="str">
        <f>IF(AND(מרקובחצי[[#This Row],[CycleNumber]]&lt;$B1296,SUM(מרקובחצי[[#This Row],[33]],P1296)=2),1,"")</f>
        <v/>
      </c>
      <c r="AP1295" s="19" t="str">
        <f>IF(AND(מרקובחצי[[#This Row],[CycleNumber]]&lt;$B1296,SUM(מרקובחצי[[#This Row],[33]],Q1296)=2),1,"")</f>
        <v/>
      </c>
      <c r="AQ1295" s="19" t="str">
        <f>IF(AND(מרקובחצי[[#This Row],[CycleNumber]]&lt;$B1296,SUM(W1295:W1296)=2),1,"")</f>
        <v/>
      </c>
      <c r="AR1295" s="19" t="str">
        <f>IF(AND(מרקובחצי[[#This Row],[CycleNumber]]&lt;$B1296,SUM(מרקובחצי[[#This Row],[12]],S1296)=2),1,"")</f>
        <v/>
      </c>
      <c r="AS1295" s="19" t="str">
        <f>IF(AND(מרקובחצי[[#This Row],[CycleNumber]]&lt;$B1296,SUM(מרקובחצי[[#This Row],[22]],V1296)=2),1,"")</f>
        <v/>
      </c>
      <c r="AT1295" s="21">
        <f>SUM(מרקובחצי[[#This Row],[11]:[33]])</f>
        <v>1</v>
      </c>
    </row>
    <row r="1296" spans="1:46" ht="15.6" x14ac:dyDescent="0.25">
      <c r="A1296" s="19" t="s">
        <v>139</v>
      </c>
      <c r="B1296" s="19">
        <v>5</v>
      </c>
      <c r="C1296">
        <v>28</v>
      </c>
      <c r="D1296" s="19">
        <f>מרקובחצי[[#This Row],[LengthofCycle]]+1</f>
        <v>29</v>
      </c>
      <c r="E1296" t="str">
        <f>IF(IFERROR(LOOKUP(מרקובחצי[[#This Row],[ClientID]],קביעויות[הפלגה]),FALSE)=מרקובחצי[[#This Row],[ClientID]],1,"")</f>
        <v/>
      </c>
      <c r="F1296" t="str">
        <f>IF(IFERROR(LOOKUP(מרקובחצי[[#This Row],[ClientID]],סוגחציקבוע[S31]),FALSE)=מרקובחצי[[#This Row],[ClientID]],1,"")</f>
        <v/>
      </c>
      <c r="G1296">
        <f>IF(IFERROR(LOOKUP(מרקובחצי[[#This Row],[ClientID]],סוגחציקבוע[S32]),FALSE)=מרקובחצי[[#This Row],[ClientID]],1,"")</f>
        <v>1</v>
      </c>
      <c r="H1296" t="str">
        <f>IF(IFERROR(LOOKUP(מרקובחצי[[#This Row],[ClientID]],סוגחציקבוע[S33]),FALSE)=מרקובחצי[[#This Row],[ClientID]],1,"")</f>
        <v/>
      </c>
      <c r="I1296" t="str">
        <f>IF(IFERROR(LOOKUP(מרקובחצי[[#This Row],[ClientID]],סוגחציקבוע[S32&amp;33]),FALSE)=מרקובחצי[[#This Row],[ClientID]],1,"")</f>
        <v/>
      </c>
      <c r="J1296" s="19">
        <f>IF(SUM(מרקובחצי[[#This Row],[11]:[13]])=1,מרקובחצי[[#This Row],[עד ועד]],IF(SUM(R1295:T1296)=1,IF(מרקובחצי[[#This Row],[עד ועד]]&lt;J1295,מרקובחצי[[#This Row],[עד ועד]],J1295),J1295))</f>
        <v>29</v>
      </c>
      <c r="K1296" s="19">
        <f>IF(SUM(מרקובחצי[[#This Row],[11]:[13]])=1,מרקובחצי[[#This Row],[עד ועד]],IF(SUM(R1295:T1296)=1,IF(מרקובחצי[[#This Row],[עד ועד]]&gt;K1295,מרקובחצי[[#This Row],[עד ועד]],K1295),K1295))</f>
        <v>33</v>
      </c>
      <c r="L1296" s="19" t="str">
        <f>IF(AND(SUM(מרקובחצי[[#This Row],[31]:[33]])=1,SUM(U1295:W1295)=0),מרקובחצי[[#This Row],[מקס]]-מרקובחצי[[#This Row],[מינ]],"")</f>
        <v/>
      </c>
      <c r="M129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296" s="19" t="str">
        <f t="shared" si="20"/>
        <v>S13</v>
      </c>
      <c r="O1296" s="19" t="str">
        <f>IF(מרקובחצי[[#This Row],[קבעה הפלגה?]]=1,"",IF(AND(מרקובחצי[[#This Row],[עד ועד]]&lt;29,OR(מרקובחצי[[#This Row],[CycleNumber]]=1,AND(U1295=1,OR(מרקובחצי[[#This Row],[עד ועד]]&lt;J1295,מרקובחצי[[#This Row],[עד ועד]]&gt;K1295)),AND(V1295=1,מרקובחצי[[#This Row],[עד ועד]]&lt;J1295),W1295=1)),1,""))</f>
        <v/>
      </c>
      <c r="P1296" s="19" t="str">
        <f>IF(מרקובחצי[[#This Row],[קבעה הפלגה?]]=1,"",IF(AND(מרקובחצי[[#This Row],[עד ועד]]&gt;28,מרקובחצי[[#This Row],[עד ועד]]&lt;32,OR(מרקובחצי[[#This Row],[CycleNumber]]=1,AND(U1295=1),AND(V1295=1,OR(מרקובחצי[[#This Row],[עד ועד]]&lt;J1295,מרקובחצי[[#This Row],[עד ועד]]&gt;K1295)),W1295=1)),1,""))</f>
        <v/>
      </c>
      <c r="Q1296" s="19" t="str">
        <f>IF(מרקובחצי[[#This Row],[קבעה הפלגה?]]=1,"",IF(AND(מרקובחצי[[#This Row],[עד ועד]]&gt;31,OR(מרקובחצי[[#This Row],[CycleNumber]]=1,AND(U1295=1),AND(V1295=1,מרקובחצי[[#This Row],[עד ועד]]&gt;K1295),AND(W1295=1,OR(מרקובחצי[[#This Row],[עד ועד]]&gt;K1295,מרקובחצי[[#This Row],[עד ועד]]&lt;J1295)))),1,""))</f>
        <v/>
      </c>
      <c r="R1296" s="19" t="str">
        <f>IF(מרקובחצי[[#This Row],[CycleNumber]]&gt;1,IF(AND(O1295=1,מרקובחצי[[#This Row],[עד ועד]]&lt;29),1,""),"")</f>
        <v/>
      </c>
      <c r="S1296" s="19">
        <f>IF(מרקובחצי[[#This Row],[CycleNumber]]&gt;1,IF(OR(AND(O1295=1,מרקובחצי[[#This Row],[עד ועד]]&gt;28),AND(P1295=1),AND(Q1295=1,מרקובחצי[[#This Row],[עד ועד]]&lt;32)),1,""),"")</f>
        <v>1</v>
      </c>
      <c r="T1296" s="19" t="str">
        <f>IF(מרקובחצי[[#This Row],[CycleNumber]]&gt;1,IF(AND(Q1295=1,מרקובחצי[[#This Row],[עד ועד]]&gt;31),1,""),"")</f>
        <v/>
      </c>
      <c r="U1296" s="19" t="str">
        <f>IF(מרקובחצי[[#This Row],[CycleNumber]]&gt;1,IF(AND(R1295=1,מרקובחצי[[#This Row],[עד ועד]]&lt;29),1,IF(AND(U1295=1,NOT(OR(מרקובחצי[[#This Row],[עד ועד]]&lt;J1295,מרקובחצי[[#This Row],[עד ועד]]&gt;K1295))),1,"")),"")</f>
        <v/>
      </c>
      <c r="V1296" s="19" t="str">
        <f>IF(מרקובחצי[[#This Row],[CycleNumber]]&gt;1,IF(AND(SUM(R1295:T1295)=1,מרקובחצי[[#This Row],[עד ועד]]&gt;28,מרקובחצי[[#This Row],[עד ועד]]&lt;32),1,IF(OR(S1295=1,AND(R1295=1,מרקובחצי[[#This Row],[עד ועד]]&gt;28),AND(T1295=1,מרקובחצי[[#This Row],[עד ועד]]&lt;32)),1,IF(AND(V1295=1,NOT(OR(מרקובחצי[[#This Row],[עד ועד]]&lt;J1295,מרקובחצי[[#This Row],[עד ועד]]&gt;K1295))),1,""))),"")</f>
        <v/>
      </c>
      <c r="W1296" s="19" t="str">
        <f>IF(מרקובחצי[[#This Row],[CycleNumber]]&gt;1,IF(AND(T1295=1,מרקובחצי[[#This Row],[עד ועד]]&gt;31),1,IF(AND(W1295=1,NOT(OR(מרקובחצי[[#This Row],[עד ועד]]&lt;J1295,מרקובחצי[[#This Row],[עד ועד]]&gt;K1295))),1,"")),"")</f>
        <v/>
      </c>
      <c r="X1296" s="19" t="str">
        <f>IF(AND(מרקובחצי[[#This Row],[CycleNumber]]&lt;$B1297,SUM(מרקובחצי[[#This Row],[11]],R1297)=2),1,"")</f>
        <v/>
      </c>
      <c r="Y1296" s="19" t="str">
        <f>IF(AND(מרקובחצי[[#This Row],[CycleNumber]]&lt;$B1297,SUM(מרקובחצי[[#This Row],[11]],S1297)=2),1,"")</f>
        <v/>
      </c>
      <c r="Z1296" s="19" t="str">
        <f>IF(AND(מרקובחצי[[#This Row],[CycleNumber]]&lt;$B1297,SUM(מרקובחצי[[#This Row],[13]],S1297)=2),1,"")</f>
        <v/>
      </c>
      <c r="AA1296" s="19" t="str">
        <f>IF(AND(מרקובחצי[[#This Row],[CycleNumber]]&lt;$B1297,SUM(מרקובחצי[[#This Row],[13]],T1297)=2),1,"")</f>
        <v/>
      </c>
      <c r="AB1296" s="19" t="str">
        <f>IF(AND(מרקובחצי[[#This Row],[CycleNumber]]&lt;$B1297,SUM(מרקובחצי[[#This Row],[21]],U1297)=2),1,"")</f>
        <v/>
      </c>
      <c r="AC1296" s="19" t="str">
        <f>IF(AND(מרקובחצי[[#This Row],[CycleNumber]]&lt;$B1297,SUM(מרקובחצי[[#This Row],[21]],V1297)=2),1,"")</f>
        <v/>
      </c>
      <c r="AD1296" s="19" t="str">
        <f>IF(AND(מרקובחצי[[#This Row],[CycleNumber]]&lt;$B1297,SUM(מרקובחצי[[#This Row],[23]],V1297)=2),1,"")</f>
        <v/>
      </c>
      <c r="AE1296" s="19" t="str">
        <f>IF(AND(מרקובחצי[[#This Row],[CycleNumber]]&lt;$B1297,SUM(מרקובחצי[[#This Row],[23]],W1297)=2),1,"")</f>
        <v/>
      </c>
      <c r="AF1296" s="19" t="str">
        <f>IF(AND(מרקובחצי[[#This Row],[CycleNumber]]&lt;$B1297,SUM(מרקובחצי[[#This Row],[31]],O1297)=2),1,"")</f>
        <v/>
      </c>
      <c r="AG1296" s="19" t="str">
        <f>IF(AND(מרקובחצי[[#This Row],[CycleNumber]]&lt;$B1297,SUM(מרקובחצי[[#This Row],[31]],P1297)=2),1,"")</f>
        <v/>
      </c>
      <c r="AH1296" s="19" t="str">
        <f>IF(AND(מרקובחצי[[#This Row],[CycleNumber]]&lt;$B1297,SUM(מרקובחצי[[#This Row],[31]],Q1297)=2),1,"")</f>
        <v/>
      </c>
      <c r="AI1296" s="19" t="str">
        <f>IF(AND(מרקובחצי[[#This Row],[CycleNumber]]&lt;$B1297,SUM(U1296:U1297)=2),1,"")</f>
        <v/>
      </c>
      <c r="AJ1296" s="19" t="str">
        <f>IF(AND(מרקובחצי[[#This Row],[CycleNumber]]&lt;$B1297,SUM(מרקובחצי[[#This Row],[32]],O1297)=2),1,"")</f>
        <v/>
      </c>
      <c r="AK1296" s="19" t="str">
        <f>IF(AND(מרקובחצי[[#This Row],[CycleNumber]]&lt;$B1297,SUM(מרקובחצי[[#This Row],[32]],P1297)=2),1,"")</f>
        <v/>
      </c>
      <c r="AL1296" s="19" t="str">
        <f>IF(AND(מרקובחצי[[#This Row],[CycleNumber]]&lt;$B1297,SUM(מרקובחצי[[#This Row],[32]],Q1297)=2),1,"")</f>
        <v/>
      </c>
      <c r="AM1296" s="19" t="str">
        <f>IF(AND(מרקובחצי[[#This Row],[CycleNumber]]&lt;$B1297,SUM(V1296:V1297)=2),1,"")</f>
        <v/>
      </c>
      <c r="AN1296" s="19" t="str">
        <f>IF(AND(מרקובחצי[[#This Row],[CycleNumber]]&lt;$B1297,SUM(מרקובחצי[[#This Row],[33]],O1297)=2),1,"")</f>
        <v/>
      </c>
      <c r="AO1296" s="19" t="str">
        <f>IF(AND(מרקובחצי[[#This Row],[CycleNumber]]&lt;$B1297,SUM(מרקובחצי[[#This Row],[33]],P1297)=2),1,"")</f>
        <v/>
      </c>
      <c r="AP1296" s="19" t="str">
        <f>IF(AND(מרקובחצי[[#This Row],[CycleNumber]]&lt;$B1297,SUM(מרקובחצי[[#This Row],[33]],Q1297)=2),1,"")</f>
        <v/>
      </c>
      <c r="AQ1296" s="19" t="str">
        <f>IF(AND(מרקובחצי[[#This Row],[CycleNumber]]&lt;$B1297,SUM(W1296:W1297)=2),1,"")</f>
        <v/>
      </c>
      <c r="AR1296" s="19" t="str">
        <f>IF(AND(מרקובחצי[[#This Row],[CycleNumber]]&lt;$B1297,SUM(מרקובחצי[[#This Row],[12]],S1297)=2),1,"")</f>
        <v/>
      </c>
      <c r="AS1296" s="19">
        <f>IF(AND(מרקובחצי[[#This Row],[CycleNumber]]&lt;$B1297,SUM(מרקובחצי[[#This Row],[22]],V1297)=2),1,"")</f>
        <v>1</v>
      </c>
      <c r="AT1296" s="21">
        <f>SUM(מרקובחצי[[#This Row],[11]:[33]])</f>
        <v>1</v>
      </c>
    </row>
    <row r="1297" spans="1:46" ht="15.6" x14ac:dyDescent="0.25">
      <c r="A1297" s="19" t="s">
        <v>139</v>
      </c>
      <c r="B1297" s="19">
        <v>6</v>
      </c>
      <c r="C1297">
        <v>26</v>
      </c>
      <c r="D1297" s="19">
        <f>מרקובחצי[[#This Row],[LengthofCycle]]+1</f>
        <v>27</v>
      </c>
      <c r="E1297" t="str">
        <f>IF(IFERROR(LOOKUP(מרקובחצי[[#This Row],[ClientID]],קביעויות[הפלגה]),FALSE)=מרקובחצי[[#This Row],[ClientID]],1,"")</f>
        <v/>
      </c>
      <c r="F1297" t="str">
        <f>IF(IFERROR(LOOKUP(מרקובחצי[[#This Row],[ClientID]],סוגחציקבוע[S31]),FALSE)=מרקובחצי[[#This Row],[ClientID]],1,"")</f>
        <v/>
      </c>
      <c r="G1297">
        <f>IF(IFERROR(LOOKUP(מרקובחצי[[#This Row],[ClientID]],סוגחציקבוע[S32]),FALSE)=מרקובחצי[[#This Row],[ClientID]],1,"")</f>
        <v>1</v>
      </c>
      <c r="H1297" t="str">
        <f>IF(IFERROR(LOOKUP(מרקובחצי[[#This Row],[ClientID]],סוגחציקבוע[S33]),FALSE)=מרקובחצי[[#This Row],[ClientID]],1,"")</f>
        <v/>
      </c>
      <c r="I1297" t="str">
        <f>IF(IFERROR(LOOKUP(מרקובחצי[[#This Row],[ClientID]],סוגחציקבוע[S32&amp;33]),FALSE)=מרקובחצי[[#This Row],[ClientID]],1,"")</f>
        <v/>
      </c>
      <c r="J1297" s="19">
        <f>IF(SUM(מרקובחצי[[#This Row],[11]:[13]])=1,מרקובחצי[[#This Row],[עד ועד]],IF(SUM(R1296:T1297)=1,IF(מרקובחצי[[#This Row],[עד ועד]]&lt;J1296,מרקובחצי[[#This Row],[עד ועד]],J1296),J1296))</f>
        <v>27</v>
      </c>
      <c r="K1297" s="19">
        <f>IF(SUM(מרקובחצי[[#This Row],[11]:[13]])=1,מרקובחצי[[#This Row],[עד ועד]],IF(SUM(R1296:T1297)=1,IF(מרקובחצי[[#This Row],[עד ועד]]&gt;K1296,מרקובחצי[[#This Row],[עד ועד]],K1296),K1296))</f>
        <v>33</v>
      </c>
      <c r="L1297" s="19">
        <f>IF(AND(SUM(מרקובחצי[[#This Row],[31]:[33]])=1,SUM(U1296:W1296)=0),מרקובחצי[[#This Row],[מקס]]-מרקובחצי[[#This Row],[מינ]],"")</f>
        <v>6</v>
      </c>
      <c r="M129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97" s="19" t="str">
        <f t="shared" si="20"/>
        <v>S22</v>
      </c>
      <c r="O1297" s="19" t="str">
        <f>IF(מרקובחצי[[#This Row],[קבעה הפלגה?]]=1,"",IF(AND(מרקובחצי[[#This Row],[עד ועד]]&lt;29,OR(מרקובחצי[[#This Row],[CycleNumber]]=1,AND(U1296=1,OR(מרקובחצי[[#This Row],[עד ועד]]&lt;J1296,מרקובחצי[[#This Row],[עד ועד]]&gt;K1296)),AND(V1296=1,מרקובחצי[[#This Row],[עד ועד]]&lt;J1296),W1296=1)),1,""))</f>
        <v/>
      </c>
      <c r="P1297" s="19" t="str">
        <f>IF(מרקובחצי[[#This Row],[קבעה הפלגה?]]=1,"",IF(AND(מרקובחצי[[#This Row],[עד ועד]]&gt;28,מרקובחצי[[#This Row],[עד ועד]]&lt;32,OR(מרקובחצי[[#This Row],[CycleNumber]]=1,AND(U1296=1),AND(V1296=1,OR(מרקובחצי[[#This Row],[עד ועד]]&lt;J1296,מרקובחצי[[#This Row],[עד ועד]]&gt;K1296)),W1296=1)),1,""))</f>
        <v/>
      </c>
      <c r="Q1297" s="19" t="str">
        <f>IF(מרקובחצי[[#This Row],[קבעה הפלגה?]]=1,"",IF(AND(מרקובחצי[[#This Row],[עד ועד]]&gt;31,OR(מרקובחצי[[#This Row],[CycleNumber]]=1,AND(U1296=1),AND(V1296=1,מרקובחצי[[#This Row],[עד ועד]]&gt;K1296),AND(W1296=1,OR(מרקובחצי[[#This Row],[עד ועד]]&gt;K1296,מרקובחצי[[#This Row],[עד ועד]]&lt;J1296)))),1,""))</f>
        <v/>
      </c>
      <c r="R1297" s="19" t="str">
        <f>IF(מרקובחצי[[#This Row],[CycleNumber]]&gt;1,IF(AND(O1296=1,מרקובחצי[[#This Row],[עד ועד]]&lt;29),1,""),"")</f>
        <v/>
      </c>
      <c r="S1297" s="19" t="str">
        <f>IF(מרקובחצי[[#This Row],[CycleNumber]]&gt;1,IF(OR(AND(O1296=1,מרקובחצי[[#This Row],[עד ועד]]&gt;28),AND(P1296=1),AND(Q1296=1,מרקובחצי[[#This Row],[עד ועד]]&lt;32)),1,""),"")</f>
        <v/>
      </c>
      <c r="T1297" s="19" t="str">
        <f>IF(מרקובחצי[[#This Row],[CycleNumber]]&gt;1,IF(AND(Q1296=1,מרקובחצי[[#This Row],[עד ועד]]&gt;31),1,""),"")</f>
        <v/>
      </c>
      <c r="U1297" s="19" t="str">
        <f>IF(מרקובחצי[[#This Row],[CycleNumber]]&gt;1,IF(AND(R1296=1,מרקובחצי[[#This Row],[עד ועד]]&lt;29),1,IF(AND(U1296=1,NOT(OR(מרקובחצי[[#This Row],[עד ועד]]&lt;J1296,מרקובחצי[[#This Row],[עד ועד]]&gt;K1296))),1,"")),"")</f>
        <v/>
      </c>
      <c r="V1297" s="19">
        <f>IF(מרקובחצי[[#This Row],[CycleNumber]]&gt;1,IF(AND(SUM(R1296:T1296)=1,מרקובחצי[[#This Row],[עד ועד]]&gt;28,מרקובחצי[[#This Row],[עד ועד]]&lt;32),1,IF(OR(S1296=1,AND(R1296=1,מרקובחצי[[#This Row],[עד ועד]]&gt;28),AND(T1296=1,מרקובחצי[[#This Row],[עד ועד]]&lt;32)),1,IF(AND(V1296=1,NOT(OR(מרקובחצי[[#This Row],[עד ועד]]&lt;J1296,מרקובחצי[[#This Row],[עד ועד]]&gt;K1296))),1,""))),"")</f>
        <v>1</v>
      </c>
      <c r="W1297" s="19" t="str">
        <f>IF(מרקובחצי[[#This Row],[CycleNumber]]&gt;1,IF(AND(T1296=1,מרקובחצי[[#This Row],[עד ועד]]&gt;31),1,IF(AND(W1296=1,NOT(OR(מרקובחצי[[#This Row],[עד ועד]]&lt;J1296,מרקובחצי[[#This Row],[עד ועד]]&gt;K1296))),1,"")),"")</f>
        <v/>
      </c>
      <c r="X1297" s="19" t="str">
        <f>IF(AND(מרקובחצי[[#This Row],[CycleNumber]]&lt;$B1298,SUM(מרקובחצי[[#This Row],[11]],R1298)=2),1,"")</f>
        <v/>
      </c>
      <c r="Y1297" s="19" t="str">
        <f>IF(AND(מרקובחצי[[#This Row],[CycleNumber]]&lt;$B1298,SUM(מרקובחצי[[#This Row],[11]],S1298)=2),1,"")</f>
        <v/>
      </c>
      <c r="Z1297" s="19" t="str">
        <f>IF(AND(מרקובחצי[[#This Row],[CycleNumber]]&lt;$B1298,SUM(מרקובחצי[[#This Row],[13]],S1298)=2),1,"")</f>
        <v/>
      </c>
      <c r="AA1297" s="19" t="str">
        <f>IF(AND(מרקובחצי[[#This Row],[CycleNumber]]&lt;$B1298,SUM(מרקובחצי[[#This Row],[13]],T1298)=2),1,"")</f>
        <v/>
      </c>
      <c r="AB1297" s="19" t="str">
        <f>IF(AND(מרקובחצי[[#This Row],[CycleNumber]]&lt;$B1298,SUM(מרקובחצי[[#This Row],[21]],U1298)=2),1,"")</f>
        <v/>
      </c>
      <c r="AC1297" s="19" t="str">
        <f>IF(AND(מרקובחצי[[#This Row],[CycleNumber]]&lt;$B1298,SUM(מרקובחצי[[#This Row],[21]],V1298)=2),1,"")</f>
        <v/>
      </c>
      <c r="AD1297" s="19" t="str">
        <f>IF(AND(מרקובחצי[[#This Row],[CycleNumber]]&lt;$B1298,SUM(מרקובחצי[[#This Row],[23]],V1298)=2),1,"")</f>
        <v/>
      </c>
      <c r="AE1297" s="19" t="str">
        <f>IF(AND(מרקובחצי[[#This Row],[CycleNumber]]&lt;$B1298,SUM(מרקובחצי[[#This Row],[23]],W1298)=2),1,"")</f>
        <v/>
      </c>
      <c r="AF1297" s="19" t="str">
        <f>IF(AND(מרקובחצי[[#This Row],[CycleNumber]]&lt;$B1298,SUM(מרקובחצי[[#This Row],[31]],O1298)=2),1,"")</f>
        <v/>
      </c>
      <c r="AG1297" s="19" t="str">
        <f>IF(AND(מרקובחצי[[#This Row],[CycleNumber]]&lt;$B1298,SUM(מרקובחצי[[#This Row],[31]],P1298)=2),1,"")</f>
        <v/>
      </c>
      <c r="AH1297" s="19" t="str">
        <f>IF(AND(מרקובחצי[[#This Row],[CycleNumber]]&lt;$B1298,SUM(מרקובחצי[[#This Row],[31]],Q1298)=2),1,"")</f>
        <v/>
      </c>
      <c r="AI1297" s="19" t="str">
        <f>IF(AND(מרקובחצי[[#This Row],[CycleNumber]]&lt;$B1298,SUM(U1297:U1298)=2),1,"")</f>
        <v/>
      </c>
      <c r="AJ1297" s="19" t="str">
        <f>IF(AND(מרקובחצי[[#This Row],[CycleNumber]]&lt;$B1298,SUM(מרקובחצי[[#This Row],[32]],O1298)=2),1,"")</f>
        <v/>
      </c>
      <c r="AK1297" s="19" t="str">
        <f>IF(AND(מרקובחצי[[#This Row],[CycleNumber]]&lt;$B1298,SUM(מרקובחצי[[#This Row],[32]],P1298)=2),1,"")</f>
        <v/>
      </c>
      <c r="AL1297" s="19" t="str">
        <f>IF(AND(מרקובחצי[[#This Row],[CycleNumber]]&lt;$B1298,SUM(מרקובחצי[[#This Row],[32]],Q1298)=2),1,"")</f>
        <v/>
      </c>
      <c r="AM1297" s="19">
        <f>IF(AND(מרקובחצי[[#This Row],[CycleNumber]]&lt;$B1298,SUM(V1297:V1298)=2),1,"")</f>
        <v>1</v>
      </c>
      <c r="AN1297" s="19" t="str">
        <f>IF(AND(מרקובחצי[[#This Row],[CycleNumber]]&lt;$B1298,SUM(מרקובחצי[[#This Row],[33]],O1298)=2),1,"")</f>
        <v/>
      </c>
      <c r="AO1297" s="19" t="str">
        <f>IF(AND(מרקובחצי[[#This Row],[CycleNumber]]&lt;$B1298,SUM(מרקובחצי[[#This Row],[33]],P1298)=2),1,"")</f>
        <v/>
      </c>
      <c r="AP1297" s="19" t="str">
        <f>IF(AND(מרקובחצי[[#This Row],[CycleNumber]]&lt;$B1298,SUM(מרקובחצי[[#This Row],[33]],Q1298)=2),1,"")</f>
        <v/>
      </c>
      <c r="AQ1297" s="19" t="str">
        <f>IF(AND(מרקובחצי[[#This Row],[CycleNumber]]&lt;$B1298,SUM(W1297:W1298)=2),1,"")</f>
        <v/>
      </c>
      <c r="AR1297" s="19" t="str">
        <f>IF(AND(מרקובחצי[[#This Row],[CycleNumber]]&lt;$B1298,SUM(מרקובחצי[[#This Row],[12]],S1298)=2),1,"")</f>
        <v/>
      </c>
      <c r="AS1297" s="19" t="str">
        <f>IF(AND(מרקובחצי[[#This Row],[CycleNumber]]&lt;$B1298,SUM(מרקובחצי[[#This Row],[22]],V1298)=2),1,"")</f>
        <v/>
      </c>
      <c r="AT1297" s="21">
        <f>SUM(מרקובחצי[[#This Row],[11]:[33]])</f>
        <v>1</v>
      </c>
    </row>
    <row r="1298" spans="1:46" ht="15.6" x14ac:dyDescent="0.25">
      <c r="A1298" s="19" t="s">
        <v>139</v>
      </c>
      <c r="B1298" s="19">
        <v>7</v>
      </c>
      <c r="C1298">
        <v>31</v>
      </c>
      <c r="D1298" s="19">
        <f>מרקובחצי[[#This Row],[LengthofCycle]]+1</f>
        <v>32</v>
      </c>
      <c r="E1298" t="str">
        <f>IF(IFERROR(LOOKUP(מרקובחצי[[#This Row],[ClientID]],קביעויות[הפלגה]),FALSE)=מרקובחצי[[#This Row],[ClientID]],1,"")</f>
        <v/>
      </c>
      <c r="F1298" t="str">
        <f>IF(IFERROR(LOOKUP(מרקובחצי[[#This Row],[ClientID]],סוגחציקבוע[S31]),FALSE)=מרקובחצי[[#This Row],[ClientID]],1,"")</f>
        <v/>
      </c>
      <c r="G1298">
        <f>IF(IFERROR(LOOKUP(מרקובחצי[[#This Row],[ClientID]],סוגחציקבוע[S32]),FALSE)=מרקובחצי[[#This Row],[ClientID]],1,"")</f>
        <v>1</v>
      </c>
      <c r="H1298" t="str">
        <f>IF(IFERROR(LOOKUP(מרקובחצי[[#This Row],[ClientID]],סוגחציקבוע[S33]),FALSE)=מרקובחצי[[#This Row],[ClientID]],1,"")</f>
        <v/>
      </c>
      <c r="I1298" t="str">
        <f>IF(IFERROR(LOOKUP(מרקובחצי[[#This Row],[ClientID]],סוגחציקבוע[S32&amp;33]),FALSE)=מרקובחצי[[#This Row],[ClientID]],1,"")</f>
        <v/>
      </c>
      <c r="J1298" s="19">
        <f>IF(SUM(מרקובחצי[[#This Row],[11]:[13]])=1,מרקובחצי[[#This Row],[עד ועד]],IF(SUM(R1297:T1298)=1,IF(מרקובחצי[[#This Row],[עד ועד]]&lt;J1297,מרקובחצי[[#This Row],[עד ועד]],J1297),J1297))</f>
        <v>27</v>
      </c>
      <c r="K1298" s="19">
        <f>IF(SUM(מרקובחצי[[#This Row],[11]:[13]])=1,מרקובחצי[[#This Row],[עד ועד]],IF(SUM(R1297:T1298)=1,IF(מרקובחצי[[#This Row],[עד ועד]]&gt;K1297,מרקובחצי[[#This Row],[עד ועד]],K1297),K1297))</f>
        <v>33</v>
      </c>
      <c r="L1298" s="19" t="str">
        <f>IF(AND(SUM(מרקובחצי[[#This Row],[31]:[33]])=1,SUM(U1297:W1297)=0),מרקובחצי[[#This Row],[מקס]]-מרקובחצי[[#This Row],[מינ]],"")</f>
        <v/>
      </c>
      <c r="M129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98" s="19" t="str">
        <f t="shared" si="20"/>
        <v>S32</v>
      </c>
      <c r="O1298" s="19" t="str">
        <f>IF(מרקובחצי[[#This Row],[קבעה הפלגה?]]=1,"",IF(AND(מרקובחצי[[#This Row],[עד ועד]]&lt;29,OR(מרקובחצי[[#This Row],[CycleNumber]]=1,AND(U1297=1,OR(מרקובחצי[[#This Row],[עד ועד]]&lt;J1297,מרקובחצי[[#This Row],[עד ועד]]&gt;K1297)),AND(V1297=1,מרקובחצי[[#This Row],[עד ועד]]&lt;J1297),W1297=1)),1,""))</f>
        <v/>
      </c>
      <c r="P1298" s="19" t="str">
        <f>IF(מרקובחצי[[#This Row],[קבעה הפלגה?]]=1,"",IF(AND(מרקובחצי[[#This Row],[עד ועד]]&gt;28,מרקובחצי[[#This Row],[עד ועד]]&lt;32,OR(מרקובחצי[[#This Row],[CycleNumber]]=1,AND(U1297=1),AND(V1297=1,OR(מרקובחצי[[#This Row],[עד ועד]]&lt;J1297,מרקובחצי[[#This Row],[עד ועד]]&gt;K1297)),W1297=1)),1,""))</f>
        <v/>
      </c>
      <c r="Q1298" s="19" t="str">
        <f>IF(מרקובחצי[[#This Row],[קבעה הפלגה?]]=1,"",IF(AND(מרקובחצי[[#This Row],[עד ועד]]&gt;31,OR(מרקובחצי[[#This Row],[CycleNumber]]=1,AND(U1297=1),AND(V1297=1,מרקובחצי[[#This Row],[עד ועד]]&gt;K1297),AND(W1297=1,OR(מרקובחצי[[#This Row],[עד ועד]]&gt;K1297,מרקובחצי[[#This Row],[עד ועד]]&lt;J1297)))),1,""))</f>
        <v/>
      </c>
      <c r="R1298" s="19" t="str">
        <f>IF(מרקובחצי[[#This Row],[CycleNumber]]&gt;1,IF(AND(O1297=1,מרקובחצי[[#This Row],[עד ועד]]&lt;29),1,""),"")</f>
        <v/>
      </c>
      <c r="S1298" s="19" t="str">
        <f>IF(מרקובחצי[[#This Row],[CycleNumber]]&gt;1,IF(OR(AND(O1297=1,מרקובחצי[[#This Row],[עד ועד]]&gt;28),AND(P1297=1),AND(Q1297=1,מרקובחצי[[#This Row],[עד ועד]]&lt;32)),1,""),"")</f>
        <v/>
      </c>
      <c r="T1298" s="19" t="str">
        <f>IF(מרקובחצי[[#This Row],[CycleNumber]]&gt;1,IF(AND(Q1297=1,מרקובחצי[[#This Row],[עד ועד]]&gt;31),1,""),"")</f>
        <v/>
      </c>
      <c r="U1298" s="19" t="str">
        <f>IF(מרקובחצי[[#This Row],[CycleNumber]]&gt;1,IF(AND(R1297=1,מרקובחצי[[#This Row],[עד ועד]]&lt;29),1,IF(AND(U1297=1,NOT(OR(מרקובחצי[[#This Row],[עד ועד]]&lt;J1297,מרקובחצי[[#This Row],[עד ועד]]&gt;K1297))),1,"")),"")</f>
        <v/>
      </c>
      <c r="V1298" s="19">
        <f>IF(מרקובחצי[[#This Row],[CycleNumber]]&gt;1,IF(AND(SUM(R1297:T1297)=1,מרקובחצי[[#This Row],[עד ועד]]&gt;28,מרקובחצי[[#This Row],[עד ועד]]&lt;32),1,IF(OR(S1297=1,AND(R1297=1,מרקובחצי[[#This Row],[עד ועד]]&gt;28),AND(T1297=1,מרקובחצי[[#This Row],[עד ועד]]&lt;32)),1,IF(AND(V1297=1,NOT(OR(מרקובחצי[[#This Row],[עד ועד]]&lt;J1297,מרקובחצי[[#This Row],[עד ועד]]&gt;K1297))),1,""))),"")</f>
        <v>1</v>
      </c>
      <c r="W1298" s="19" t="str">
        <f>IF(מרקובחצי[[#This Row],[CycleNumber]]&gt;1,IF(AND(T1297=1,מרקובחצי[[#This Row],[עד ועד]]&gt;31),1,IF(AND(W1297=1,NOT(OR(מרקובחצי[[#This Row],[עד ועד]]&lt;J1297,מרקובחצי[[#This Row],[עד ועד]]&gt;K1297))),1,"")),"")</f>
        <v/>
      </c>
      <c r="X1298" s="19" t="str">
        <f>IF(AND(מרקובחצי[[#This Row],[CycleNumber]]&lt;$B1299,SUM(מרקובחצי[[#This Row],[11]],R1299)=2),1,"")</f>
        <v/>
      </c>
      <c r="Y1298" s="19" t="str">
        <f>IF(AND(מרקובחצי[[#This Row],[CycleNumber]]&lt;$B1299,SUM(מרקובחצי[[#This Row],[11]],S1299)=2),1,"")</f>
        <v/>
      </c>
      <c r="Z1298" s="19" t="str">
        <f>IF(AND(מרקובחצי[[#This Row],[CycleNumber]]&lt;$B1299,SUM(מרקובחצי[[#This Row],[13]],S1299)=2),1,"")</f>
        <v/>
      </c>
      <c r="AA1298" s="19" t="str">
        <f>IF(AND(מרקובחצי[[#This Row],[CycleNumber]]&lt;$B1299,SUM(מרקובחצי[[#This Row],[13]],T1299)=2),1,"")</f>
        <v/>
      </c>
      <c r="AB1298" s="19" t="str">
        <f>IF(AND(מרקובחצי[[#This Row],[CycleNumber]]&lt;$B1299,SUM(מרקובחצי[[#This Row],[21]],U1299)=2),1,"")</f>
        <v/>
      </c>
      <c r="AC1298" s="19" t="str">
        <f>IF(AND(מרקובחצי[[#This Row],[CycleNumber]]&lt;$B1299,SUM(מרקובחצי[[#This Row],[21]],V1299)=2),1,"")</f>
        <v/>
      </c>
      <c r="AD1298" s="19" t="str">
        <f>IF(AND(מרקובחצי[[#This Row],[CycleNumber]]&lt;$B1299,SUM(מרקובחצי[[#This Row],[23]],V1299)=2),1,"")</f>
        <v/>
      </c>
      <c r="AE1298" s="19" t="str">
        <f>IF(AND(מרקובחצי[[#This Row],[CycleNumber]]&lt;$B1299,SUM(מרקובחצי[[#This Row],[23]],W1299)=2),1,"")</f>
        <v/>
      </c>
      <c r="AF1298" s="19" t="str">
        <f>IF(AND(מרקובחצי[[#This Row],[CycleNumber]]&lt;$B1299,SUM(מרקובחצי[[#This Row],[31]],O1299)=2),1,"")</f>
        <v/>
      </c>
      <c r="AG1298" s="19" t="str">
        <f>IF(AND(מרקובחצי[[#This Row],[CycleNumber]]&lt;$B1299,SUM(מרקובחצי[[#This Row],[31]],P1299)=2),1,"")</f>
        <v/>
      </c>
      <c r="AH1298" s="19" t="str">
        <f>IF(AND(מרקובחצי[[#This Row],[CycleNumber]]&lt;$B1299,SUM(מרקובחצי[[#This Row],[31]],Q1299)=2),1,"")</f>
        <v/>
      </c>
      <c r="AI1298" s="19" t="str">
        <f>IF(AND(מרקובחצי[[#This Row],[CycleNumber]]&lt;$B1299,SUM(U1298:U1299)=2),1,"")</f>
        <v/>
      </c>
      <c r="AJ1298" s="19" t="str">
        <f>IF(AND(מרקובחצי[[#This Row],[CycleNumber]]&lt;$B1299,SUM(מרקובחצי[[#This Row],[32]],O1299)=2),1,"")</f>
        <v/>
      </c>
      <c r="AK1298" s="19" t="str">
        <f>IF(AND(מרקובחצי[[#This Row],[CycleNumber]]&lt;$B1299,SUM(מרקובחצי[[#This Row],[32]],P1299)=2),1,"")</f>
        <v/>
      </c>
      <c r="AL1298" s="19" t="str">
        <f>IF(AND(מרקובחצי[[#This Row],[CycleNumber]]&lt;$B1299,SUM(מרקובחצי[[#This Row],[32]],Q1299)=2),1,"")</f>
        <v/>
      </c>
      <c r="AM1298" s="19">
        <f>IF(AND(מרקובחצי[[#This Row],[CycleNumber]]&lt;$B1299,SUM(V1298:V1299)=2),1,"")</f>
        <v>1</v>
      </c>
      <c r="AN1298" s="19" t="str">
        <f>IF(AND(מרקובחצי[[#This Row],[CycleNumber]]&lt;$B1299,SUM(מרקובחצי[[#This Row],[33]],O1299)=2),1,"")</f>
        <v/>
      </c>
      <c r="AO1298" s="19" t="str">
        <f>IF(AND(מרקובחצי[[#This Row],[CycleNumber]]&lt;$B1299,SUM(מרקובחצי[[#This Row],[33]],P1299)=2),1,"")</f>
        <v/>
      </c>
      <c r="AP1298" s="19" t="str">
        <f>IF(AND(מרקובחצי[[#This Row],[CycleNumber]]&lt;$B1299,SUM(מרקובחצי[[#This Row],[33]],Q1299)=2),1,"")</f>
        <v/>
      </c>
      <c r="AQ1298" s="19" t="str">
        <f>IF(AND(מרקובחצי[[#This Row],[CycleNumber]]&lt;$B1299,SUM(W1298:W1299)=2),1,"")</f>
        <v/>
      </c>
      <c r="AR1298" s="19" t="str">
        <f>IF(AND(מרקובחצי[[#This Row],[CycleNumber]]&lt;$B1299,SUM(מרקובחצי[[#This Row],[12]],S1299)=2),1,"")</f>
        <v/>
      </c>
      <c r="AS1298" s="19" t="str">
        <f>IF(AND(מרקובחצי[[#This Row],[CycleNumber]]&lt;$B1299,SUM(מרקובחצי[[#This Row],[22]],V1299)=2),1,"")</f>
        <v/>
      </c>
      <c r="AT1298" s="21">
        <f>SUM(מרקובחצי[[#This Row],[11]:[33]])</f>
        <v>1</v>
      </c>
    </row>
    <row r="1299" spans="1:46" ht="15.6" x14ac:dyDescent="0.25">
      <c r="A1299" s="19" t="s">
        <v>139</v>
      </c>
      <c r="B1299" s="19">
        <v>8</v>
      </c>
      <c r="C1299">
        <v>29</v>
      </c>
      <c r="D1299" s="19">
        <f>מרקובחצי[[#This Row],[LengthofCycle]]+1</f>
        <v>30</v>
      </c>
      <c r="E1299" t="str">
        <f>IF(IFERROR(LOOKUP(מרקובחצי[[#This Row],[ClientID]],קביעויות[הפלגה]),FALSE)=מרקובחצי[[#This Row],[ClientID]],1,"")</f>
        <v/>
      </c>
      <c r="F1299" t="str">
        <f>IF(IFERROR(LOOKUP(מרקובחצי[[#This Row],[ClientID]],סוגחציקבוע[S31]),FALSE)=מרקובחצי[[#This Row],[ClientID]],1,"")</f>
        <v/>
      </c>
      <c r="G1299">
        <f>IF(IFERROR(LOOKUP(מרקובחצי[[#This Row],[ClientID]],סוגחציקבוע[S32]),FALSE)=מרקובחצי[[#This Row],[ClientID]],1,"")</f>
        <v>1</v>
      </c>
      <c r="H1299" t="str">
        <f>IF(IFERROR(LOOKUP(מרקובחצי[[#This Row],[ClientID]],סוגחציקבוע[S33]),FALSE)=מרקובחצי[[#This Row],[ClientID]],1,"")</f>
        <v/>
      </c>
      <c r="I1299" t="str">
        <f>IF(IFERROR(LOOKUP(מרקובחצי[[#This Row],[ClientID]],סוגחציקבוע[S32&amp;33]),FALSE)=מרקובחצי[[#This Row],[ClientID]],1,"")</f>
        <v/>
      </c>
      <c r="J1299" s="19">
        <f>IF(SUM(מרקובחצי[[#This Row],[11]:[13]])=1,מרקובחצי[[#This Row],[עד ועד]],IF(SUM(R1298:T1299)=1,IF(מרקובחצי[[#This Row],[עד ועד]]&lt;J1298,מרקובחצי[[#This Row],[עד ועד]],J1298),J1298))</f>
        <v>27</v>
      </c>
      <c r="K1299" s="19">
        <f>IF(SUM(מרקובחצי[[#This Row],[11]:[13]])=1,מרקובחצי[[#This Row],[עד ועד]],IF(SUM(R1298:T1299)=1,IF(מרקובחצי[[#This Row],[עד ועד]]&gt;K1298,מרקובחצי[[#This Row],[עד ועד]],K1298),K1298))</f>
        <v>33</v>
      </c>
      <c r="L1299" s="19" t="str">
        <f>IF(AND(SUM(מרקובחצי[[#This Row],[31]:[33]])=1,SUM(U1298:W1298)=0),מרקובחצי[[#This Row],[מקס]]-מרקובחצי[[#This Row],[מינ]],"")</f>
        <v/>
      </c>
      <c r="M129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299" s="19" t="str">
        <f t="shared" si="20"/>
        <v>S32</v>
      </c>
      <c r="O1299" s="19" t="str">
        <f>IF(מרקובחצי[[#This Row],[קבעה הפלגה?]]=1,"",IF(AND(מרקובחצי[[#This Row],[עד ועד]]&lt;29,OR(מרקובחצי[[#This Row],[CycleNumber]]=1,AND(U1298=1,OR(מרקובחצי[[#This Row],[עד ועד]]&lt;J1298,מרקובחצי[[#This Row],[עד ועד]]&gt;K1298)),AND(V1298=1,מרקובחצי[[#This Row],[עד ועד]]&lt;J1298),W1298=1)),1,""))</f>
        <v/>
      </c>
      <c r="P1299" s="19" t="str">
        <f>IF(מרקובחצי[[#This Row],[קבעה הפלגה?]]=1,"",IF(AND(מרקובחצי[[#This Row],[עד ועד]]&gt;28,מרקובחצי[[#This Row],[עד ועד]]&lt;32,OR(מרקובחצי[[#This Row],[CycleNumber]]=1,AND(U1298=1),AND(V1298=1,OR(מרקובחצי[[#This Row],[עד ועד]]&lt;J1298,מרקובחצי[[#This Row],[עד ועד]]&gt;K1298)),W1298=1)),1,""))</f>
        <v/>
      </c>
      <c r="Q1299" s="19" t="str">
        <f>IF(מרקובחצי[[#This Row],[קבעה הפלגה?]]=1,"",IF(AND(מרקובחצי[[#This Row],[עד ועד]]&gt;31,OR(מרקובחצי[[#This Row],[CycleNumber]]=1,AND(U1298=1),AND(V1298=1,מרקובחצי[[#This Row],[עד ועד]]&gt;K1298),AND(W1298=1,OR(מרקובחצי[[#This Row],[עד ועד]]&gt;K1298,מרקובחצי[[#This Row],[עד ועד]]&lt;J1298)))),1,""))</f>
        <v/>
      </c>
      <c r="R1299" s="19" t="str">
        <f>IF(מרקובחצי[[#This Row],[CycleNumber]]&gt;1,IF(AND(O1298=1,מרקובחצי[[#This Row],[עד ועד]]&lt;29),1,""),"")</f>
        <v/>
      </c>
      <c r="S1299" s="19" t="str">
        <f>IF(מרקובחצי[[#This Row],[CycleNumber]]&gt;1,IF(OR(AND(O1298=1,מרקובחצי[[#This Row],[עד ועד]]&gt;28),AND(P1298=1),AND(Q1298=1,מרקובחצי[[#This Row],[עד ועד]]&lt;32)),1,""),"")</f>
        <v/>
      </c>
      <c r="T1299" s="19" t="str">
        <f>IF(מרקובחצי[[#This Row],[CycleNumber]]&gt;1,IF(AND(Q1298=1,מרקובחצי[[#This Row],[עד ועד]]&gt;31),1,""),"")</f>
        <v/>
      </c>
      <c r="U1299" s="19" t="str">
        <f>IF(מרקובחצי[[#This Row],[CycleNumber]]&gt;1,IF(AND(R1298=1,מרקובחצי[[#This Row],[עד ועד]]&lt;29),1,IF(AND(U1298=1,NOT(OR(מרקובחצי[[#This Row],[עד ועד]]&lt;J1298,מרקובחצי[[#This Row],[עד ועד]]&gt;K1298))),1,"")),"")</f>
        <v/>
      </c>
      <c r="V1299" s="19">
        <f>IF(מרקובחצי[[#This Row],[CycleNumber]]&gt;1,IF(AND(SUM(R1298:T1298)=1,מרקובחצי[[#This Row],[עד ועד]]&gt;28,מרקובחצי[[#This Row],[עד ועד]]&lt;32),1,IF(OR(S1298=1,AND(R1298=1,מרקובחצי[[#This Row],[עד ועד]]&gt;28),AND(T1298=1,מרקובחצי[[#This Row],[עד ועד]]&lt;32)),1,IF(AND(V1298=1,NOT(OR(מרקובחצי[[#This Row],[עד ועד]]&lt;J1298,מרקובחצי[[#This Row],[עד ועד]]&gt;K1298))),1,""))),"")</f>
        <v>1</v>
      </c>
      <c r="W1299" s="19" t="str">
        <f>IF(מרקובחצי[[#This Row],[CycleNumber]]&gt;1,IF(AND(T1298=1,מרקובחצי[[#This Row],[עד ועד]]&gt;31),1,IF(AND(W1298=1,NOT(OR(מרקובחצי[[#This Row],[עד ועד]]&lt;J1298,מרקובחצי[[#This Row],[עד ועד]]&gt;K1298))),1,"")),"")</f>
        <v/>
      </c>
      <c r="X1299" s="19" t="str">
        <f>IF(AND(מרקובחצי[[#This Row],[CycleNumber]]&lt;$B1300,SUM(מרקובחצי[[#This Row],[11]],R1300)=2),1,"")</f>
        <v/>
      </c>
      <c r="Y1299" s="19" t="str">
        <f>IF(AND(מרקובחצי[[#This Row],[CycleNumber]]&lt;$B1300,SUM(מרקובחצי[[#This Row],[11]],S1300)=2),1,"")</f>
        <v/>
      </c>
      <c r="Z1299" s="19" t="str">
        <f>IF(AND(מרקובחצי[[#This Row],[CycleNumber]]&lt;$B1300,SUM(מרקובחצי[[#This Row],[13]],S1300)=2),1,"")</f>
        <v/>
      </c>
      <c r="AA1299" s="19" t="str">
        <f>IF(AND(מרקובחצי[[#This Row],[CycleNumber]]&lt;$B1300,SUM(מרקובחצי[[#This Row],[13]],T1300)=2),1,"")</f>
        <v/>
      </c>
      <c r="AB1299" s="19" t="str">
        <f>IF(AND(מרקובחצי[[#This Row],[CycleNumber]]&lt;$B1300,SUM(מרקובחצי[[#This Row],[21]],U1300)=2),1,"")</f>
        <v/>
      </c>
      <c r="AC1299" s="19" t="str">
        <f>IF(AND(מרקובחצי[[#This Row],[CycleNumber]]&lt;$B1300,SUM(מרקובחצי[[#This Row],[21]],V1300)=2),1,"")</f>
        <v/>
      </c>
      <c r="AD1299" s="19" t="str">
        <f>IF(AND(מרקובחצי[[#This Row],[CycleNumber]]&lt;$B1300,SUM(מרקובחצי[[#This Row],[23]],V1300)=2),1,"")</f>
        <v/>
      </c>
      <c r="AE1299" s="19" t="str">
        <f>IF(AND(מרקובחצי[[#This Row],[CycleNumber]]&lt;$B1300,SUM(מרקובחצי[[#This Row],[23]],W1300)=2),1,"")</f>
        <v/>
      </c>
      <c r="AF1299" s="19" t="str">
        <f>IF(AND(מרקובחצי[[#This Row],[CycleNumber]]&lt;$B1300,SUM(מרקובחצי[[#This Row],[31]],O1300)=2),1,"")</f>
        <v/>
      </c>
      <c r="AG1299" s="19" t="str">
        <f>IF(AND(מרקובחצי[[#This Row],[CycleNumber]]&lt;$B1300,SUM(מרקובחצי[[#This Row],[31]],P1300)=2),1,"")</f>
        <v/>
      </c>
      <c r="AH1299" s="19" t="str">
        <f>IF(AND(מרקובחצי[[#This Row],[CycleNumber]]&lt;$B1300,SUM(מרקובחצי[[#This Row],[31]],Q1300)=2),1,"")</f>
        <v/>
      </c>
      <c r="AI1299" s="19" t="str">
        <f>IF(AND(מרקובחצי[[#This Row],[CycleNumber]]&lt;$B1300,SUM(U1299:U1300)=2),1,"")</f>
        <v/>
      </c>
      <c r="AJ1299" s="19">
        <f>IF(AND(מרקובחצי[[#This Row],[CycleNumber]]&lt;$B1300,SUM(מרקובחצי[[#This Row],[32]],O1300)=2),1,"")</f>
        <v>1</v>
      </c>
      <c r="AK1299" s="19" t="str">
        <f>IF(AND(מרקובחצי[[#This Row],[CycleNumber]]&lt;$B1300,SUM(מרקובחצי[[#This Row],[32]],P1300)=2),1,"")</f>
        <v/>
      </c>
      <c r="AL1299" s="19" t="str">
        <f>IF(AND(מרקובחצי[[#This Row],[CycleNumber]]&lt;$B1300,SUM(מרקובחצי[[#This Row],[32]],Q1300)=2),1,"")</f>
        <v/>
      </c>
      <c r="AM1299" s="19" t="str">
        <f>IF(AND(מרקובחצי[[#This Row],[CycleNumber]]&lt;$B1300,SUM(V1299:V1300)=2),1,"")</f>
        <v/>
      </c>
      <c r="AN1299" s="19" t="str">
        <f>IF(AND(מרקובחצי[[#This Row],[CycleNumber]]&lt;$B1300,SUM(מרקובחצי[[#This Row],[33]],O1300)=2),1,"")</f>
        <v/>
      </c>
      <c r="AO1299" s="19" t="str">
        <f>IF(AND(מרקובחצי[[#This Row],[CycleNumber]]&lt;$B1300,SUM(מרקובחצי[[#This Row],[33]],P1300)=2),1,"")</f>
        <v/>
      </c>
      <c r="AP1299" s="19" t="str">
        <f>IF(AND(מרקובחצי[[#This Row],[CycleNumber]]&lt;$B1300,SUM(מרקובחצי[[#This Row],[33]],Q1300)=2),1,"")</f>
        <v/>
      </c>
      <c r="AQ1299" s="19" t="str">
        <f>IF(AND(מרקובחצי[[#This Row],[CycleNumber]]&lt;$B1300,SUM(W1299:W1300)=2),1,"")</f>
        <v/>
      </c>
      <c r="AR1299" s="19" t="str">
        <f>IF(AND(מרקובחצי[[#This Row],[CycleNumber]]&lt;$B1300,SUM(מרקובחצי[[#This Row],[12]],S1300)=2),1,"")</f>
        <v/>
      </c>
      <c r="AS1299" s="19" t="str">
        <f>IF(AND(מרקובחצי[[#This Row],[CycleNumber]]&lt;$B1300,SUM(מרקובחצי[[#This Row],[22]],V1300)=2),1,"")</f>
        <v/>
      </c>
      <c r="AT1299" s="21">
        <f>SUM(מרקובחצי[[#This Row],[11]:[33]])</f>
        <v>1</v>
      </c>
    </row>
    <row r="1300" spans="1:46" ht="15.6" x14ac:dyDescent="0.25">
      <c r="A1300" s="19" t="s">
        <v>139</v>
      </c>
      <c r="B1300" s="19">
        <v>9</v>
      </c>
      <c r="C1300">
        <v>25</v>
      </c>
      <c r="D1300" s="19">
        <f>מרקובחצי[[#This Row],[LengthofCycle]]+1</f>
        <v>26</v>
      </c>
      <c r="E1300" t="str">
        <f>IF(IFERROR(LOOKUP(מרקובחצי[[#This Row],[ClientID]],קביעויות[הפלגה]),FALSE)=מרקובחצי[[#This Row],[ClientID]],1,"")</f>
        <v/>
      </c>
      <c r="F1300" t="str">
        <f>IF(IFERROR(LOOKUP(מרקובחצי[[#This Row],[ClientID]],סוגחציקבוע[S31]),FALSE)=מרקובחצי[[#This Row],[ClientID]],1,"")</f>
        <v/>
      </c>
      <c r="G1300">
        <f>IF(IFERROR(LOOKUP(מרקובחצי[[#This Row],[ClientID]],סוגחציקבוע[S32]),FALSE)=מרקובחצי[[#This Row],[ClientID]],1,"")</f>
        <v>1</v>
      </c>
      <c r="H1300" t="str">
        <f>IF(IFERROR(LOOKUP(מרקובחצי[[#This Row],[ClientID]],סוגחציקבוע[S33]),FALSE)=מרקובחצי[[#This Row],[ClientID]],1,"")</f>
        <v/>
      </c>
      <c r="I1300" t="str">
        <f>IF(IFERROR(LOOKUP(מרקובחצי[[#This Row],[ClientID]],סוגחציקבוע[S32&amp;33]),FALSE)=מרקובחצי[[#This Row],[ClientID]],1,"")</f>
        <v/>
      </c>
      <c r="J1300" s="19">
        <f>IF(SUM(מרקובחצי[[#This Row],[11]:[13]])=1,מרקובחצי[[#This Row],[עד ועד]],IF(SUM(R1299:T1300)=1,IF(מרקובחצי[[#This Row],[עד ועד]]&lt;J1299,מרקובחצי[[#This Row],[עד ועד]],J1299),J1299))</f>
        <v>26</v>
      </c>
      <c r="K1300" s="19">
        <f>IF(SUM(מרקובחצי[[#This Row],[11]:[13]])=1,מרקובחצי[[#This Row],[עד ועד]],IF(SUM(R1299:T1300)=1,IF(מרקובחצי[[#This Row],[עד ועד]]&gt;K1299,מרקובחצי[[#This Row],[עד ועד]],K1299),K1299))</f>
        <v>26</v>
      </c>
      <c r="L1300" s="19" t="str">
        <f>IF(AND(SUM(מרקובחצי[[#This Row],[31]:[33]])=1,SUM(U1299:W1299)=0),מרקובחצי[[#This Row],[מקס]]-מרקובחצי[[#This Row],[מינ]],"")</f>
        <v/>
      </c>
      <c r="M130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300" s="19" t="str">
        <f t="shared" si="20"/>
        <v>S32</v>
      </c>
      <c r="O1300" s="19">
        <f>IF(מרקובחצי[[#This Row],[קבעה הפלגה?]]=1,"",IF(AND(מרקובחצי[[#This Row],[עד ועד]]&lt;29,OR(מרקובחצי[[#This Row],[CycleNumber]]=1,AND(U1299=1,OR(מרקובחצי[[#This Row],[עד ועד]]&lt;J1299,מרקובחצי[[#This Row],[עד ועד]]&gt;K1299)),AND(V1299=1,מרקובחצי[[#This Row],[עד ועד]]&lt;J1299),W1299=1)),1,""))</f>
        <v>1</v>
      </c>
      <c r="P1300" s="19" t="str">
        <f>IF(מרקובחצי[[#This Row],[קבעה הפלגה?]]=1,"",IF(AND(מרקובחצי[[#This Row],[עד ועד]]&gt;28,מרקובחצי[[#This Row],[עד ועד]]&lt;32,OR(מרקובחצי[[#This Row],[CycleNumber]]=1,AND(U1299=1),AND(V1299=1,OR(מרקובחצי[[#This Row],[עד ועד]]&lt;J1299,מרקובחצי[[#This Row],[עד ועד]]&gt;K1299)),W1299=1)),1,""))</f>
        <v/>
      </c>
      <c r="Q1300" s="19" t="str">
        <f>IF(מרקובחצי[[#This Row],[קבעה הפלגה?]]=1,"",IF(AND(מרקובחצי[[#This Row],[עד ועד]]&gt;31,OR(מרקובחצי[[#This Row],[CycleNumber]]=1,AND(U1299=1),AND(V1299=1,מרקובחצי[[#This Row],[עד ועד]]&gt;K1299),AND(W1299=1,OR(מרקובחצי[[#This Row],[עד ועד]]&gt;K1299,מרקובחצי[[#This Row],[עד ועד]]&lt;J1299)))),1,""))</f>
        <v/>
      </c>
      <c r="R1300" s="19" t="str">
        <f>IF(מרקובחצי[[#This Row],[CycleNumber]]&gt;1,IF(AND(O1299=1,מרקובחצי[[#This Row],[עד ועד]]&lt;29),1,""),"")</f>
        <v/>
      </c>
      <c r="S1300" s="19" t="str">
        <f>IF(מרקובחצי[[#This Row],[CycleNumber]]&gt;1,IF(OR(AND(O1299=1,מרקובחצי[[#This Row],[עד ועד]]&gt;28),AND(P1299=1),AND(Q1299=1,מרקובחצי[[#This Row],[עד ועד]]&lt;32)),1,""),"")</f>
        <v/>
      </c>
      <c r="T1300" s="19" t="str">
        <f>IF(מרקובחצי[[#This Row],[CycleNumber]]&gt;1,IF(AND(Q1299=1,מרקובחצי[[#This Row],[עד ועד]]&gt;31),1,""),"")</f>
        <v/>
      </c>
      <c r="U1300" s="19" t="str">
        <f>IF(מרקובחצי[[#This Row],[CycleNumber]]&gt;1,IF(AND(R1299=1,מרקובחצי[[#This Row],[עד ועד]]&lt;29),1,IF(AND(U1299=1,NOT(OR(מרקובחצי[[#This Row],[עד ועד]]&lt;J1299,מרקובחצי[[#This Row],[עד ועד]]&gt;K1299))),1,"")),"")</f>
        <v/>
      </c>
      <c r="V1300" s="19" t="str">
        <f>IF(מרקובחצי[[#This Row],[CycleNumber]]&gt;1,IF(AND(SUM(R1299:T1299)=1,מרקובחצי[[#This Row],[עד ועד]]&gt;28,מרקובחצי[[#This Row],[עד ועד]]&lt;32),1,IF(OR(S1299=1,AND(R1299=1,מרקובחצי[[#This Row],[עד ועד]]&gt;28),AND(T1299=1,מרקובחצי[[#This Row],[עד ועד]]&lt;32)),1,IF(AND(V1299=1,NOT(OR(מרקובחצי[[#This Row],[עד ועד]]&lt;J1299,מרקובחצי[[#This Row],[עד ועד]]&gt;K1299))),1,""))),"")</f>
        <v/>
      </c>
      <c r="W1300" s="19" t="str">
        <f>IF(מרקובחצי[[#This Row],[CycleNumber]]&gt;1,IF(AND(T1299=1,מרקובחצי[[#This Row],[עד ועד]]&gt;31),1,IF(AND(W1299=1,NOT(OR(מרקובחצי[[#This Row],[עד ועד]]&lt;J1299,מרקובחצי[[#This Row],[עד ועד]]&gt;K1299))),1,"")),"")</f>
        <v/>
      </c>
      <c r="X1300" s="19" t="str">
        <f>IF(AND(מרקובחצי[[#This Row],[CycleNumber]]&lt;$B1301,SUM(מרקובחצי[[#This Row],[11]],R1301)=2),1,"")</f>
        <v/>
      </c>
      <c r="Y1300" s="19">
        <f>IF(AND(מרקובחצי[[#This Row],[CycleNumber]]&lt;$B1301,SUM(מרקובחצי[[#This Row],[11]],S1301)=2),1,"")</f>
        <v>1</v>
      </c>
      <c r="Z1300" s="19" t="str">
        <f>IF(AND(מרקובחצי[[#This Row],[CycleNumber]]&lt;$B1301,SUM(מרקובחצי[[#This Row],[13]],S1301)=2),1,"")</f>
        <v/>
      </c>
      <c r="AA1300" s="19" t="str">
        <f>IF(AND(מרקובחצי[[#This Row],[CycleNumber]]&lt;$B1301,SUM(מרקובחצי[[#This Row],[13]],T1301)=2),1,"")</f>
        <v/>
      </c>
      <c r="AB1300" s="19" t="str">
        <f>IF(AND(מרקובחצי[[#This Row],[CycleNumber]]&lt;$B1301,SUM(מרקובחצי[[#This Row],[21]],U1301)=2),1,"")</f>
        <v/>
      </c>
      <c r="AC1300" s="19" t="str">
        <f>IF(AND(מרקובחצי[[#This Row],[CycleNumber]]&lt;$B1301,SUM(מרקובחצי[[#This Row],[21]],V1301)=2),1,"")</f>
        <v/>
      </c>
      <c r="AD1300" s="19" t="str">
        <f>IF(AND(מרקובחצי[[#This Row],[CycleNumber]]&lt;$B1301,SUM(מרקובחצי[[#This Row],[23]],V1301)=2),1,"")</f>
        <v/>
      </c>
      <c r="AE1300" s="19" t="str">
        <f>IF(AND(מרקובחצי[[#This Row],[CycleNumber]]&lt;$B1301,SUM(מרקובחצי[[#This Row],[23]],W1301)=2),1,"")</f>
        <v/>
      </c>
      <c r="AF1300" s="19" t="str">
        <f>IF(AND(מרקובחצי[[#This Row],[CycleNumber]]&lt;$B1301,SUM(מרקובחצי[[#This Row],[31]],O1301)=2),1,"")</f>
        <v/>
      </c>
      <c r="AG1300" s="19" t="str">
        <f>IF(AND(מרקובחצי[[#This Row],[CycleNumber]]&lt;$B1301,SUM(מרקובחצי[[#This Row],[31]],P1301)=2),1,"")</f>
        <v/>
      </c>
      <c r="AH1300" s="19" t="str">
        <f>IF(AND(מרקובחצי[[#This Row],[CycleNumber]]&lt;$B1301,SUM(מרקובחצי[[#This Row],[31]],Q1301)=2),1,"")</f>
        <v/>
      </c>
      <c r="AI1300" s="19" t="str">
        <f>IF(AND(מרקובחצי[[#This Row],[CycleNumber]]&lt;$B1301,SUM(U1300:U1301)=2),1,"")</f>
        <v/>
      </c>
      <c r="AJ1300" s="19" t="str">
        <f>IF(AND(מרקובחצי[[#This Row],[CycleNumber]]&lt;$B1301,SUM(מרקובחצי[[#This Row],[32]],O1301)=2),1,"")</f>
        <v/>
      </c>
      <c r="AK1300" s="19" t="str">
        <f>IF(AND(מרקובחצי[[#This Row],[CycleNumber]]&lt;$B1301,SUM(מרקובחצי[[#This Row],[32]],P1301)=2),1,"")</f>
        <v/>
      </c>
      <c r="AL1300" s="19" t="str">
        <f>IF(AND(מרקובחצי[[#This Row],[CycleNumber]]&lt;$B1301,SUM(מרקובחצי[[#This Row],[32]],Q1301)=2),1,"")</f>
        <v/>
      </c>
      <c r="AM1300" s="19" t="str">
        <f>IF(AND(מרקובחצי[[#This Row],[CycleNumber]]&lt;$B1301,SUM(V1300:V1301)=2),1,"")</f>
        <v/>
      </c>
      <c r="AN1300" s="19" t="str">
        <f>IF(AND(מרקובחצי[[#This Row],[CycleNumber]]&lt;$B1301,SUM(מרקובחצי[[#This Row],[33]],O1301)=2),1,"")</f>
        <v/>
      </c>
      <c r="AO1300" s="19" t="str">
        <f>IF(AND(מרקובחצי[[#This Row],[CycleNumber]]&lt;$B1301,SUM(מרקובחצי[[#This Row],[33]],P1301)=2),1,"")</f>
        <v/>
      </c>
      <c r="AP1300" s="19" t="str">
        <f>IF(AND(מרקובחצי[[#This Row],[CycleNumber]]&lt;$B1301,SUM(מרקובחצי[[#This Row],[33]],Q1301)=2),1,"")</f>
        <v/>
      </c>
      <c r="AQ1300" s="19" t="str">
        <f>IF(AND(מרקובחצי[[#This Row],[CycleNumber]]&lt;$B1301,SUM(W1300:W1301)=2),1,"")</f>
        <v/>
      </c>
      <c r="AR1300" s="19" t="str">
        <f>IF(AND(מרקובחצי[[#This Row],[CycleNumber]]&lt;$B1301,SUM(מרקובחצי[[#This Row],[12]],S1301)=2),1,"")</f>
        <v/>
      </c>
      <c r="AS1300" s="19" t="str">
        <f>IF(AND(מרקובחצי[[#This Row],[CycleNumber]]&lt;$B1301,SUM(מרקובחצי[[#This Row],[22]],V1301)=2),1,"")</f>
        <v/>
      </c>
      <c r="AT1300" s="21">
        <f>SUM(מרקובחצי[[#This Row],[11]:[33]])</f>
        <v>1</v>
      </c>
    </row>
    <row r="1301" spans="1:46" ht="15.6" x14ac:dyDescent="0.25">
      <c r="A1301" s="19" t="s">
        <v>139</v>
      </c>
      <c r="B1301" s="19">
        <v>10</v>
      </c>
      <c r="C1301">
        <v>28</v>
      </c>
      <c r="D1301" s="19">
        <f>מרקובחצי[[#This Row],[LengthofCycle]]+1</f>
        <v>29</v>
      </c>
      <c r="E1301" t="str">
        <f>IF(IFERROR(LOOKUP(מרקובחצי[[#This Row],[ClientID]],קביעויות[הפלגה]),FALSE)=מרקובחצי[[#This Row],[ClientID]],1,"")</f>
        <v/>
      </c>
      <c r="F1301" t="str">
        <f>IF(IFERROR(LOOKUP(מרקובחצי[[#This Row],[ClientID]],סוגחציקבוע[S31]),FALSE)=מרקובחצי[[#This Row],[ClientID]],1,"")</f>
        <v/>
      </c>
      <c r="G1301">
        <f>IF(IFERROR(LOOKUP(מרקובחצי[[#This Row],[ClientID]],סוגחציקבוע[S32]),FALSE)=מרקובחצי[[#This Row],[ClientID]],1,"")</f>
        <v>1</v>
      </c>
      <c r="H1301" t="str">
        <f>IF(IFERROR(LOOKUP(מרקובחצי[[#This Row],[ClientID]],סוגחציקבוע[S33]),FALSE)=מרקובחצי[[#This Row],[ClientID]],1,"")</f>
        <v/>
      </c>
      <c r="I1301" t="str">
        <f>IF(IFERROR(LOOKUP(מרקובחצי[[#This Row],[ClientID]],סוגחציקבוע[S32&amp;33]),FALSE)=מרקובחצי[[#This Row],[ClientID]],1,"")</f>
        <v/>
      </c>
      <c r="J1301" s="19">
        <f>IF(SUM(מרקובחצי[[#This Row],[11]:[13]])=1,מרקובחצי[[#This Row],[עד ועד]],IF(SUM(R1300:T1301)=1,IF(מרקובחצי[[#This Row],[עד ועד]]&lt;J1300,מרקובחצי[[#This Row],[עד ועד]],J1300),J1300))</f>
        <v>26</v>
      </c>
      <c r="K1301" s="19">
        <f>IF(SUM(מרקובחצי[[#This Row],[11]:[13]])=1,מרקובחצי[[#This Row],[עד ועד]],IF(SUM(R1300:T1301)=1,IF(מרקובחצי[[#This Row],[עד ועד]]&gt;K1300,מרקובחצי[[#This Row],[עד ועד]],K1300),K1300))</f>
        <v>29</v>
      </c>
      <c r="L1301" s="19" t="str">
        <f>IF(AND(SUM(מרקובחצי[[#This Row],[31]:[33]])=1,SUM(U1300:W1300)=0),מרקובחצי[[#This Row],[מקס]]-מרקובחצי[[#This Row],[מינ]],"")</f>
        <v/>
      </c>
      <c r="M130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301" s="19" t="str">
        <f t="shared" si="20"/>
        <v>S11</v>
      </c>
      <c r="O1301" s="19" t="str">
        <f>IF(מרקובחצי[[#This Row],[קבעה הפלגה?]]=1,"",IF(AND(מרקובחצי[[#This Row],[עד ועד]]&lt;29,OR(מרקובחצי[[#This Row],[CycleNumber]]=1,AND(U1300=1,OR(מרקובחצי[[#This Row],[עד ועד]]&lt;J1300,מרקובחצי[[#This Row],[עד ועד]]&gt;K1300)),AND(V1300=1,מרקובחצי[[#This Row],[עד ועד]]&lt;J1300),W1300=1)),1,""))</f>
        <v/>
      </c>
      <c r="P1301" s="19" t="str">
        <f>IF(מרקובחצי[[#This Row],[קבעה הפלגה?]]=1,"",IF(AND(מרקובחצי[[#This Row],[עד ועד]]&gt;28,מרקובחצי[[#This Row],[עד ועד]]&lt;32,OR(מרקובחצי[[#This Row],[CycleNumber]]=1,AND(U1300=1),AND(V1300=1,OR(מרקובחצי[[#This Row],[עד ועד]]&lt;J1300,מרקובחצי[[#This Row],[עד ועד]]&gt;K1300)),W1300=1)),1,""))</f>
        <v/>
      </c>
      <c r="Q1301" s="19" t="str">
        <f>IF(מרקובחצי[[#This Row],[קבעה הפלגה?]]=1,"",IF(AND(מרקובחצי[[#This Row],[עד ועד]]&gt;31,OR(מרקובחצי[[#This Row],[CycleNumber]]=1,AND(U1300=1),AND(V1300=1,מרקובחצי[[#This Row],[עד ועד]]&gt;K1300),AND(W1300=1,OR(מרקובחצי[[#This Row],[עד ועד]]&gt;K1300,מרקובחצי[[#This Row],[עד ועד]]&lt;J1300)))),1,""))</f>
        <v/>
      </c>
      <c r="R1301" s="19" t="str">
        <f>IF(מרקובחצי[[#This Row],[CycleNumber]]&gt;1,IF(AND(O1300=1,מרקובחצי[[#This Row],[עד ועד]]&lt;29),1,""),"")</f>
        <v/>
      </c>
      <c r="S1301" s="19">
        <f>IF(מרקובחצי[[#This Row],[CycleNumber]]&gt;1,IF(OR(AND(O1300=1,מרקובחצי[[#This Row],[עד ועד]]&gt;28),AND(P1300=1),AND(Q1300=1,מרקובחצי[[#This Row],[עד ועד]]&lt;32)),1,""),"")</f>
        <v>1</v>
      </c>
      <c r="T1301" s="19" t="str">
        <f>IF(מרקובחצי[[#This Row],[CycleNumber]]&gt;1,IF(AND(Q1300=1,מרקובחצי[[#This Row],[עד ועד]]&gt;31),1,""),"")</f>
        <v/>
      </c>
      <c r="U1301" s="19" t="str">
        <f>IF(מרקובחצי[[#This Row],[CycleNumber]]&gt;1,IF(AND(R1300=1,מרקובחצי[[#This Row],[עד ועד]]&lt;29),1,IF(AND(U1300=1,NOT(OR(מרקובחצי[[#This Row],[עד ועד]]&lt;J1300,מרקובחצי[[#This Row],[עד ועד]]&gt;K1300))),1,"")),"")</f>
        <v/>
      </c>
      <c r="V1301" s="19" t="str">
        <f>IF(מרקובחצי[[#This Row],[CycleNumber]]&gt;1,IF(AND(SUM(R1300:T1300)=1,מרקובחצי[[#This Row],[עד ועד]]&gt;28,מרקובחצי[[#This Row],[עד ועד]]&lt;32),1,IF(OR(S1300=1,AND(R1300=1,מרקובחצי[[#This Row],[עד ועד]]&gt;28),AND(T1300=1,מרקובחצי[[#This Row],[עד ועד]]&lt;32)),1,IF(AND(V1300=1,NOT(OR(מרקובחצי[[#This Row],[עד ועד]]&lt;J1300,מרקובחצי[[#This Row],[עד ועד]]&gt;K1300))),1,""))),"")</f>
        <v/>
      </c>
      <c r="W1301" s="19" t="str">
        <f>IF(מרקובחצי[[#This Row],[CycleNumber]]&gt;1,IF(AND(T1300=1,מרקובחצי[[#This Row],[עד ועד]]&gt;31),1,IF(AND(W1300=1,NOT(OR(מרקובחצי[[#This Row],[עד ועד]]&lt;J1300,מרקובחצי[[#This Row],[עד ועד]]&gt;K1300))),1,"")),"")</f>
        <v/>
      </c>
      <c r="X1301" s="19" t="str">
        <f>IF(AND(מרקובחצי[[#This Row],[CycleNumber]]&lt;$B1302,SUM(מרקובחצי[[#This Row],[11]],R1302)=2),1,"")</f>
        <v/>
      </c>
      <c r="Y1301" s="19" t="str">
        <f>IF(AND(מרקובחצי[[#This Row],[CycleNumber]]&lt;$B1302,SUM(מרקובחצי[[#This Row],[11]],S1302)=2),1,"")</f>
        <v/>
      </c>
      <c r="Z1301" s="19" t="str">
        <f>IF(AND(מרקובחצי[[#This Row],[CycleNumber]]&lt;$B1302,SUM(מרקובחצי[[#This Row],[13]],S1302)=2),1,"")</f>
        <v/>
      </c>
      <c r="AA1301" s="19" t="str">
        <f>IF(AND(מרקובחצי[[#This Row],[CycleNumber]]&lt;$B1302,SUM(מרקובחצי[[#This Row],[13]],T1302)=2),1,"")</f>
        <v/>
      </c>
      <c r="AB1301" s="19" t="str">
        <f>IF(AND(מרקובחצי[[#This Row],[CycleNumber]]&lt;$B1302,SUM(מרקובחצי[[#This Row],[21]],U1302)=2),1,"")</f>
        <v/>
      </c>
      <c r="AC1301" s="19" t="str">
        <f>IF(AND(מרקובחצי[[#This Row],[CycleNumber]]&lt;$B1302,SUM(מרקובחצי[[#This Row],[21]],V1302)=2),1,"")</f>
        <v/>
      </c>
      <c r="AD1301" s="19" t="str">
        <f>IF(AND(מרקובחצי[[#This Row],[CycleNumber]]&lt;$B1302,SUM(מרקובחצי[[#This Row],[23]],V1302)=2),1,"")</f>
        <v/>
      </c>
      <c r="AE1301" s="19" t="str">
        <f>IF(AND(מרקובחצי[[#This Row],[CycleNumber]]&lt;$B1302,SUM(מרקובחצי[[#This Row],[23]],W1302)=2),1,"")</f>
        <v/>
      </c>
      <c r="AF1301" s="19" t="str">
        <f>IF(AND(מרקובחצי[[#This Row],[CycleNumber]]&lt;$B1302,SUM(מרקובחצי[[#This Row],[31]],O1302)=2),1,"")</f>
        <v/>
      </c>
      <c r="AG1301" s="19" t="str">
        <f>IF(AND(מרקובחצי[[#This Row],[CycleNumber]]&lt;$B1302,SUM(מרקובחצי[[#This Row],[31]],P1302)=2),1,"")</f>
        <v/>
      </c>
      <c r="AH1301" s="19" t="str">
        <f>IF(AND(מרקובחצי[[#This Row],[CycleNumber]]&lt;$B1302,SUM(מרקובחצי[[#This Row],[31]],Q1302)=2),1,"")</f>
        <v/>
      </c>
      <c r="AI1301" s="19" t="str">
        <f>IF(AND(מרקובחצי[[#This Row],[CycleNumber]]&lt;$B1302,SUM(U1301:U1302)=2),1,"")</f>
        <v/>
      </c>
      <c r="AJ1301" s="19" t="str">
        <f>IF(AND(מרקובחצי[[#This Row],[CycleNumber]]&lt;$B1302,SUM(מרקובחצי[[#This Row],[32]],O1302)=2),1,"")</f>
        <v/>
      </c>
      <c r="AK1301" s="19" t="str">
        <f>IF(AND(מרקובחצי[[#This Row],[CycleNumber]]&lt;$B1302,SUM(מרקובחצי[[#This Row],[32]],P1302)=2),1,"")</f>
        <v/>
      </c>
      <c r="AL1301" s="19" t="str">
        <f>IF(AND(מרקובחצי[[#This Row],[CycleNumber]]&lt;$B1302,SUM(מרקובחצי[[#This Row],[32]],Q1302)=2),1,"")</f>
        <v/>
      </c>
      <c r="AM1301" s="19" t="str">
        <f>IF(AND(מרקובחצי[[#This Row],[CycleNumber]]&lt;$B1302,SUM(V1301:V1302)=2),1,"")</f>
        <v/>
      </c>
      <c r="AN1301" s="19" t="str">
        <f>IF(AND(מרקובחצי[[#This Row],[CycleNumber]]&lt;$B1302,SUM(מרקובחצי[[#This Row],[33]],O1302)=2),1,"")</f>
        <v/>
      </c>
      <c r="AO1301" s="19" t="str">
        <f>IF(AND(מרקובחצי[[#This Row],[CycleNumber]]&lt;$B1302,SUM(מרקובחצי[[#This Row],[33]],P1302)=2),1,"")</f>
        <v/>
      </c>
      <c r="AP1301" s="19" t="str">
        <f>IF(AND(מרקובחצי[[#This Row],[CycleNumber]]&lt;$B1302,SUM(מרקובחצי[[#This Row],[33]],Q1302)=2),1,"")</f>
        <v/>
      </c>
      <c r="AQ1301" s="19" t="str">
        <f>IF(AND(מרקובחצי[[#This Row],[CycleNumber]]&lt;$B1302,SUM(W1301:W1302)=2),1,"")</f>
        <v/>
      </c>
      <c r="AR1301" s="19" t="str">
        <f>IF(AND(מרקובחצי[[#This Row],[CycleNumber]]&lt;$B1302,SUM(מרקובחצי[[#This Row],[12]],S1302)=2),1,"")</f>
        <v/>
      </c>
      <c r="AS1301" s="19">
        <f>IF(AND(מרקובחצי[[#This Row],[CycleNumber]]&lt;$B1302,SUM(מרקובחצי[[#This Row],[22]],V1302)=2),1,"")</f>
        <v>1</v>
      </c>
      <c r="AT1301" s="21">
        <f>SUM(מרקובחצי[[#This Row],[11]:[33]])</f>
        <v>1</v>
      </c>
    </row>
    <row r="1302" spans="1:46" ht="15.6" x14ac:dyDescent="0.25">
      <c r="A1302" s="19" t="s">
        <v>139</v>
      </c>
      <c r="B1302" s="19">
        <v>11</v>
      </c>
      <c r="C1302">
        <v>26</v>
      </c>
      <c r="D1302" s="19">
        <f>מרקובחצי[[#This Row],[LengthofCycle]]+1</f>
        <v>27</v>
      </c>
      <c r="E1302" t="str">
        <f>IF(IFERROR(LOOKUP(מרקובחצי[[#This Row],[ClientID]],קביעויות[הפלגה]),FALSE)=מרקובחצי[[#This Row],[ClientID]],1,"")</f>
        <v/>
      </c>
      <c r="F1302" t="str">
        <f>IF(IFERROR(LOOKUP(מרקובחצי[[#This Row],[ClientID]],סוגחציקבוע[S31]),FALSE)=מרקובחצי[[#This Row],[ClientID]],1,"")</f>
        <v/>
      </c>
      <c r="G1302">
        <f>IF(IFERROR(LOOKUP(מרקובחצי[[#This Row],[ClientID]],סוגחציקבוע[S32]),FALSE)=מרקובחצי[[#This Row],[ClientID]],1,"")</f>
        <v>1</v>
      </c>
      <c r="H1302" t="str">
        <f>IF(IFERROR(LOOKUP(מרקובחצי[[#This Row],[ClientID]],סוגחציקבוע[S33]),FALSE)=מרקובחצי[[#This Row],[ClientID]],1,"")</f>
        <v/>
      </c>
      <c r="I1302" t="str">
        <f>IF(IFERROR(LOOKUP(מרקובחצי[[#This Row],[ClientID]],סוגחציקבוע[S32&amp;33]),FALSE)=מרקובחצי[[#This Row],[ClientID]],1,"")</f>
        <v/>
      </c>
      <c r="J1302" s="19">
        <f>IF(SUM(מרקובחצי[[#This Row],[11]:[13]])=1,מרקובחצי[[#This Row],[עד ועד]],IF(SUM(R1301:T1302)=1,IF(מרקובחצי[[#This Row],[עד ועד]]&lt;J1301,מרקובחצי[[#This Row],[עד ועד]],J1301),J1301))</f>
        <v>26</v>
      </c>
      <c r="K1302" s="19">
        <f>IF(SUM(מרקובחצי[[#This Row],[11]:[13]])=1,מרקובחצי[[#This Row],[עד ועד]],IF(SUM(R1301:T1302)=1,IF(מרקובחצי[[#This Row],[עד ועד]]&gt;K1301,מרקובחצי[[#This Row],[עד ועד]],K1301),K1301))</f>
        <v>29</v>
      </c>
      <c r="L1302" s="19">
        <f>IF(AND(SUM(מרקובחצי[[#This Row],[31]:[33]])=1,SUM(U1301:W1301)=0),מרקובחצי[[#This Row],[מקס]]-מרקובחצי[[#This Row],[מינ]],"")</f>
        <v>3</v>
      </c>
      <c r="M130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02" s="19" t="str">
        <f t="shared" si="20"/>
        <v>S22</v>
      </c>
      <c r="O1302" s="19" t="str">
        <f>IF(מרקובחצי[[#This Row],[קבעה הפלגה?]]=1,"",IF(AND(מרקובחצי[[#This Row],[עד ועד]]&lt;29,OR(מרקובחצי[[#This Row],[CycleNumber]]=1,AND(U1301=1,OR(מרקובחצי[[#This Row],[עד ועד]]&lt;J1301,מרקובחצי[[#This Row],[עד ועד]]&gt;K1301)),AND(V1301=1,מרקובחצי[[#This Row],[עד ועד]]&lt;J1301),W1301=1)),1,""))</f>
        <v/>
      </c>
      <c r="P1302" s="19" t="str">
        <f>IF(מרקובחצי[[#This Row],[קבעה הפלגה?]]=1,"",IF(AND(מרקובחצי[[#This Row],[עד ועד]]&gt;28,מרקובחצי[[#This Row],[עד ועד]]&lt;32,OR(מרקובחצי[[#This Row],[CycleNumber]]=1,AND(U1301=1),AND(V1301=1,OR(מרקובחצי[[#This Row],[עד ועד]]&lt;J1301,מרקובחצי[[#This Row],[עד ועד]]&gt;K1301)),W1301=1)),1,""))</f>
        <v/>
      </c>
      <c r="Q1302" s="19" t="str">
        <f>IF(מרקובחצי[[#This Row],[קבעה הפלגה?]]=1,"",IF(AND(מרקובחצי[[#This Row],[עד ועד]]&gt;31,OR(מרקובחצי[[#This Row],[CycleNumber]]=1,AND(U1301=1),AND(V1301=1,מרקובחצי[[#This Row],[עד ועד]]&gt;K1301),AND(W1301=1,OR(מרקובחצי[[#This Row],[עד ועד]]&gt;K1301,מרקובחצי[[#This Row],[עד ועד]]&lt;J1301)))),1,""))</f>
        <v/>
      </c>
      <c r="R1302" s="19" t="str">
        <f>IF(מרקובחצי[[#This Row],[CycleNumber]]&gt;1,IF(AND(O1301=1,מרקובחצי[[#This Row],[עד ועד]]&lt;29),1,""),"")</f>
        <v/>
      </c>
      <c r="S1302" s="19" t="str">
        <f>IF(מרקובחצי[[#This Row],[CycleNumber]]&gt;1,IF(OR(AND(O1301=1,מרקובחצי[[#This Row],[עד ועד]]&gt;28),AND(P1301=1),AND(Q1301=1,מרקובחצי[[#This Row],[עד ועד]]&lt;32)),1,""),"")</f>
        <v/>
      </c>
      <c r="T1302" s="19" t="str">
        <f>IF(מרקובחצי[[#This Row],[CycleNumber]]&gt;1,IF(AND(Q1301=1,מרקובחצי[[#This Row],[עד ועד]]&gt;31),1,""),"")</f>
        <v/>
      </c>
      <c r="U1302" s="19" t="str">
        <f>IF(מרקובחצי[[#This Row],[CycleNumber]]&gt;1,IF(AND(R1301=1,מרקובחצי[[#This Row],[עד ועד]]&lt;29),1,IF(AND(U1301=1,NOT(OR(מרקובחצי[[#This Row],[עד ועד]]&lt;J1301,מרקובחצי[[#This Row],[עד ועד]]&gt;K1301))),1,"")),"")</f>
        <v/>
      </c>
      <c r="V1302" s="19">
        <f>IF(מרקובחצי[[#This Row],[CycleNumber]]&gt;1,IF(AND(SUM(R1301:T1301)=1,מרקובחצי[[#This Row],[עד ועד]]&gt;28,מרקובחצי[[#This Row],[עד ועד]]&lt;32),1,IF(OR(S1301=1,AND(R1301=1,מרקובחצי[[#This Row],[עד ועד]]&gt;28),AND(T1301=1,מרקובחצי[[#This Row],[עד ועד]]&lt;32)),1,IF(AND(V1301=1,NOT(OR(מרקובחצי[[#This Row],[עד ועד]]&lt;J1301,מרקובחצי[[#This Row],[עד ועד]]&gt;K1301))),1,""))),"")</f>
        <v>1</v>
      </c>
      <c r="W1302" s="19" t="str">
        <f>IF(מרקובחצי[[#This Row],[CycleNumber]]&gt;1,IF(AND(T1301=1,מרקובחצי[[#This Row],[עד ועד]]&gt;31),1,IF(AND(W1301=1,NOT(OR(מרקובחצי[[#This Row],[עד ועד]]&lt;J1301,מרקובחצי[[#This Row],[עד ועד]]&gt;K1301))),1,"")),"")</f>
        <v/>
      </c>
      <c r="X1302" s="19" t="str">
        <f>IF(AND(מרקובחצי[[#This Row],[CycleNumber]]&lt;$B1303,SUM(מרקובחצי[[#This Row],[11]],R1303)=2),1,"")</f>
        <v/>
      </c>
      <c r="Y1302" s="19" t="str">
        <f>IF(AND(מרקובחצי[[#This Row],[CycleNumber]]&lt;$B1303,SUM(מרקובחצי[[#This Row],[11]],S1303)=2),1,"")</f>
        <v/>
      </c>
      <c r="Z1302" s="19" t="str">
        <f>IF(AND(מרקובחצי[[#This Row],[CycleNumber]]&lt;$B1303,SUM(מרקובחצי[[#This Row],[13]],S1303)=2),1,"")</f>
        <v/>
      </c>
      <c r="AA1302" s="19" t="str">
        <f>IF(AND(מרקובחצי[[#This Row],[CycleNumber]]&lt;$B1303,SUM(מרקובחצי[[#This Row],[13]],T1303)=2),1,"")</f>
        <v/>
      </c>
      <c r="AB1302" s="19" t="str">
        <f>IF(AND(מרקובחצי[[#This Row],[CycleNumber]]&lt;$B1303,SUM(מרקובחצי[[#This Row],[21]],U1303)=2),1,"")</f>
        <v/>
      </c>
      <c r="AC1302" s="19" t="str">
        <f>IF(AND(מרקובחצי[[#This Row],[CycleNumber]]&lt;$B1303,SUM(מרקובחצי[[#This Row],[21]],V1303)=2),1,"")</f>
        <v/>
      </c>
      <c r="AD1302" s="19" t="str">
        <f>IF(AND(מרקובחצי[[#This Row],[CycleNumber]]&lt;$B1303,SUM(מרקובחצי[[#This Row],[23]],V1303)=2),1,"")</f>
        <v/>
      </c>
      <c r="AE1302" s="19" t="str">
        <f>IF(AND(מרקובחצי[[#This Row],[CycleNumber]]&lt;$B1303,SUM(מרקובחצי[[#This Row],[23]],W1303)=2),1,"")</f>
        <v/>
      </c>
      <c r="AF1302" s="19" t="str">
        <f>IF(AND(מרקובחצי[[#This Row],[CycleNumber]]&lt;$B1303,SUM(מרקובחצי[[#This Row],[31]],O1303)=2),1,"")</f>
        <v/>
      </c>
      <c r="AG1302" s="19" t="str">
        <f>IF(AND(מרקובחצי[[#This Row],[CycleNumber]]&lt;$B1303,SUM(מרקובחצי[[#This Row],[31]],P1303)=2),1,"")</f>
        <v/>
      </c>
      <c r="AH1302" s="19" t="str">
        <f>IF(AND(מרקובחצי[[#This Row],[CycleNumber]]&lt;$B1303,SUM(מרקובחצי[[#This Row],[31]],Q1303)=2),1,"")</f>
        <v/>
      </c>
      <c r="AI1302" s="19" t="str">
        <f>IF(AND(מרקובחצי[[#This Row],[CycleNumber]]&lt;$B1303,SUM(U1302:U1303)=2),1,"")</f>
        <v/>
      </c>
      <c r="AJ1302" s="19" t="str">
        <f>IF(AND(מרקובחצי[[#This Row],[CycleNumber]]&lt;$B1303,SUM(מרקובחצי[[#This Row],[32]],O1303)=2),1,"")</f>
        <v/>
      </c>
      <c r="AK1302" s="19" t="str">
        <f>IF(AND(מרקובחצי[[#This Row],[CycleNumber]]&lt;$B1303,SUM(מרקובחצי[[#This Row],[32]],P1303)=2),1,"")</f>
        <v/>
      </c>
      <c r="AL1302" s="19">
        <f>IF(AND(מרקובחצי[[#This Row],[CycleNumber]]&lt;$B1303,SUM(מרקובחצי[[#This Row],[32]],Q1303)=2),1,"")</f>
        <v>1</v>
      </c>
      <c r="AM1302" s="19" t="str">
        <f>IF(AND(מרקובחצי[[#This Row],[CycleNumber]]&lt;$B1303,SUM(V1302:V1303)=2),1,"")</f>
        <v/>
      </c>
      <c r="AN1302" s="19" t="str">
        <f>IF(AND(מרקובחצי[[#This Row],[CycleNumber]]&lt;$B1303,SUM(מרקובחצי[[#This Row],[33]],O1303)=2),1,"")</f>
        <v/>
      </c>
      <c r="AO1302" s="19" t="str">
        <f>IF(AND(מרקובחצי[[#This Row],[CycleNumber]]&lt;$B1303,SUM(מרקובחצי[[#This Row],[33]],P1303)=2),1,"")</f>
        <v/>
      </c>
      <c r="AP1302" s="19" t="str">
        <f>IF(AND(מרקובחצי[[#This Row],[CycleNumber]]&lt;$B1303,SUM(מרקובחצי[[#This Row],[33]],Q1303)=2),1,"")</f>
        <v/>
      </c>
      <c r="AQ1302" s="19" t="str">
        <f>IF(AND(מרקובחצי[[#This Row],[CycleNumber]]&lt;$B1303,SUM(W1302:W1303)=2),1,"")</f>
        <v/>
      </c>
      <c r="AR1302" s="19" t="str">
        <f>IF(AND(מרקובחצי[[#This Row],[CycleNumber]]&lt;$B1303,SUM(מרקובחצי[[#This Row],[12]],S1303)=2),1,"")</f>
        <v/>
      </c>
      <c r="AS1302" s="19" t="str">
        <f>IF(AND(מרקובחצי[[#This Row],[CycleNumber]]&lt;$B1303,SUM(מרקובחצי[[#This Row],[22]],V1303)=2),1,"")</f>
        <v/>
      </c>
      <c r="AT1302" s="21">
        <f>SUM(מרקובחצי[[#This Row],[11]:[33]])</f>
        <v>1</v>
      </c>
    </row>
    <row r="1303" spans="1:46" ht="15.6" x14ac:dyDescent="0.25">
      <c r="A1303" s="19" t="s">
        <v>139</v>
      </c>
      <c r="B1303" s="19">
        <v>12</v>
      </c>
      <c r="C1303">
        <v>31</v>
      </c>
      <c r="D1303" s="19">
        <f>מרקובחצי[[#This Row],[LengthofCycle]]+1</f>
        <v>32</v>
      </c>
      <c r="E1303" t="str">
        <f>IF(IFERROR(LOOKUP(מרקובחצי[[#This Row],[ClientID]],קביעויות[הפלגה]),FALSE)=מרקובחצי[[#This Row],[ClientID]],1,"")</f>
        <v/>
      </c>
      <c r="F1303" t="str">
        <f>IF(IFERROR(LOOKUP(מרקובחצי[[#This Row],[ClientID]],סוגחציקבוע[S31]),FALSE)=מרקובחצי[[#This Row],[ClientID]],1,"")</f>
        <v/>
      </c>
      <c r="G1303">
        <f>IF(IFERROR(LOOKUP(מרקובחצי[[#This Row],[ClientID]],סוגחציקבוע[S32]),FALSE)=מרקובחצי[[#This Row],[ClientID]],1,"")</f>
        <v>1</v>
      </c>
      <c r="H1303" t="str">
        <f>IF(IFERROR(LOOKUP(מרקובחצי[[#This Row],[ClientID]],סוגחציקבוע[S33]),FALSE)=מרקובחצי[[#This Row],[ClientID]],1,"")</f>
        <v/>
      </c>
      <c r="I1303" t="str">
        <f>IF(IFERROR(LOOKUP(מרקובחצי[[#This Row],[ClientID]],סוגחציקבוע[S32&amp;33]),FALSE)=מרקובחצי[[#This Row],[ClientID]],1,"")</f>
        <v/>
      </c>
      <c r="J1303" s="19">
        <f>IF(SUM(מרקובחצי[[#This Row],[11]:[13]])=1,מרקובחצי[[#This Row],[עד ועד]],IF(SUM(R1302:T1303)=1,IF(מרקובחצי[[#This Row],[עד ועד]]&lt;J1302,מרקובחצי[[#This Row],[עד ועד]],J1302),J1302))</f>
        <v>32</v>
      </c>
      <c r="K1303" s="19">
        <f>IF(SUM(מרקובחצי[[#This Row],[11]:[13]])=1,מרקובחצי[[#This Row],[עד ועד]],IF(SUM(R1302:T1303)=1,IF(מרקובחצי[[#This Row],[עד ועד]]&gt;K1302,מרקובחצי[[#This Row],[עד ועד]],K1302),K1302))</f>
        <v>32</v>
      </c>
      <c r="L1303" s="19" t="str">
        <f>IF(AND(SUM(מרקובחצי[[#This Row],[31]:[33]])=1,SUM(U1302:W1302)=0),מרקובחצי[[#This Row],[מקס]]-מרקובחצי[[#This Row],[מינ]],"")</f>
        <v/>
      </c>
      <c r="M130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303" s="19" t="str">
        <f t="shared" si="20"/>
        <v>S32</v>
      </c>
      <c r="O1303" s="19" t="str">
        <f>IF(מרקובחצי[[#This Row],[קבעה הפלגה?]]=1,"",IF(AND(מרקובחצי[[#This Row],[עד ועד]]&lt;29,OR(מרקובחצי[[#This Row],[CycleNumber]]=1,AND(U1302=1,OR(מרקובחצי[[#This Row],[עד ועד]]&lt;J1302,מרקובחצי[[#This Row],[עד ועד]]&gt;K1302)),AND(V1302=1,מרקובחצי[[#This Row],[עד ועד]]&lt;J1302),W1302=1)),1,""))</f>
        <v/>
      </c>
      <c r="P1303" s="19" t="str">
        <f>IF(מרקובחצי[[#This Row],[קבעה הפלגה?]]=1,"",IF(AND(מרקובחצי[[#This Row],[עד ועד]]&gt;28,מרקובחצי[[#This Row],[עד ועד]]&lt;32,OR(מרקובחצי[[#This Row],[CycleNumber]]=1,AND(U1302=1),AND(V1302=1,OR(מרקובחצי[[#This Row],[עד ועד]]&lt;J1302,מרקובחצי[[#This Row],[עד ועד]]&gt;K1302)),W1302=1)),1,""))</f>
        <v/>
      </c>
      <c r="Q1303" s="19">
        <f>IF(מרקובחצי[[#This Row],[קבעה הפלגה?]]=1,"",IF(AND(מרקובחצי[[#This Row],[עד ועד]]&gt;31,OR(מרקובחצי[[#This Row],[CycleNumber]]=1,AND(U1302=1),AND(V1302=1,מרקובחצי[[#This Row],[עד ועד]]&gt;K1302),AND(W1302=1,OR(מרקובחצי[[#This Row],[עד ועד]]&gt;K1302,מרקובחצי[[#This Row],[עד ועד]]&lt;J1302)))),1,""))</f>
        <v>1</v>
      </c>
      <c r="R1303" s="19" t="str">
        <f>IF(מרקובחצי[[#This Row],[CycleNumber]]&gt;1,IF(AND(O1302=1,מרקובחצי[[#This Row],[עד ועד]]&lt;29),1,""),"")</f>
        <v/>
      </c>
      <c r="S1303" s="19" t="str">
        <f>IF(מרקובחצי[[#This Row],[CycleNumber]]&gt;1,IF(OR(AND(O1302=1,מרקובחצי[[#This Row],[עד ועד]]&gt;28),AND(P1302=1),AND(Q1302=1,מרקובחצי[[#This Row],[עד ועד]]&lt;32)),1,""),"")</f>
        <v/>
      </c>
      <c r="T1303" s="19" t="str">
        <f>IF(מרקובחצי[[#This Row],[CycleNumber]]&gt;1,IF(AND(Q1302=1,מרקובחצי[[#This Row],[עד ועד]]&gt;31),1,""),"")</f>
        <v/>
      </c>
      <c r="U1303" s="19" t="str">
        <f>IF(מרקובחצי[[#This Row],[CycleNumber]]&gt;1,IF(AND(R1302=1,מרקובחצי[[#This Row],[עד ועד]]&lt;29),1,IF(AND(U1302=1,NOT(OR(מרקובחצי[[#This Row],[עד ועד]]&lt;J1302,מרקובחצי[[#This Row],[עד ועד]]&gt;K1302))),1,"")),"")</f>
        <v/>
      </c>
      <c r="V1303" s="19" t="str">
        <f>IF(מרקובחצי[[#This Row],[CycleNumber]]&gt;1,IF(AND(SUM(R1302:T1302)=1,מרקובחצי[[#This Row],[עד ועד]]&gt;28,מרקובחצי[[#This Row],[עד ועד]]&lt;32),1,IF(OR(S1302=1,AND(R1302=1,מרקובחצי[[#This Row],[עד ועד]]&gt;28),AND(T1302=1,מרקובחצי[[#This Row],[עד ועד]]&lt;32)),1,IF(AND(V1302=1,NOT(OR(מרקובחצי[[#This Row],[עד ועד]]&lt;J1302,מרקובחצי[[#This Row],[עד ועד]]&gt;K1302))),1,""))),"")</f>
        <v/>
      </c>
      <c r="W1303" s="19" t="str">
        <f>IF(מרקובחצי[[#This Row],[CycleNumber]]&gt;1,IF(AND(T1302=1,מרקובחצי[[#This Row],[עד ועד]]&gt;31),1,IF(AND(W1302=1,NOT(OR(מרקובחצי[[#This Row],[עד ועד]]&lt;J1302,מרקובחצי[[#This Row],[עד ועד]]&gt;K1302))),1,"")),"")</f>
        <v/>
      </c>
      <c r="X1303" s="19" t="str">
        <f>IF(AND(מרקובחצי[[#This Row],[CycleNumber]]&lt;$B1304,SUM(מרקובחצי[[#This Row],[11]],R1304)=2),1,"")</f>
        <v/>
      </c>
      <c r="Y1303" s="19" t="str">
        <f>IF(AND(מרקובחצי[[#This Row],[CycleNumber]]&lt;$B1304,SUM(מרקובחצי[[#This Row],[11]],S1304)=2),1,"")</f>
        <v/>
      </c>
      <c r="Z1303" s="19">
        <f>IF(AND(מרקובחצי[[#This Row],[CycleNumber]]&lt;$B1304,SUM(מרקובחצי[[#This Row],[13]],S1304)=2),1,"")</f>
        <v>1</v>
      </c>
      <c r="AA1303" s="19" t="str">
        <f>IF(AND(מרקובחצי[[#This Row],[CycleNumber]]&lt;$B1304,SUM(מרקובחצי[[#This Row],[13]],T1304)=2),1,"")</f>
        <v/>
      </c>
      <c r="AB1303" s="19" t="str">
        <f>IF(AND(מרקובחצי[[#This Row],[CycleNumber]]&lt;$B1304,SUM(מרקובחצי[[#This Row],[21]],U1304)=2),1,"")</f>
        <v/>
      </c>
      <c r="AC1303" s="19" t="str">
        <f>IF(AND(מרקובחצי[[#This Row],[CycleNumber]]&lt;$B1304,SUM(מרקובחצי[[#This Row],[21]],V1304)=2),1,"")</f>
        <v/>
      </c>
      <c r="AD1303" s="19" t="str">
        <f>IF(AND(מרקובחצי[[#This Row],[CycleNumber]]&lt;$B1304,SUM(מרקובחצי[[#This Row],[23]],V1304)=2),1,"")</f>
        <v/>
      </c>
      <c r="AE1303" s="19" t="str">
        <f>IF(AND(מרקובחצי[[#This Row],[CycleNumber]]&lt;$B1304,SUM(מרקובחצי[[#This Row],[23]],W1304)=2),1,"")</f>
        <v/>
      </c>
      <c r="AF1303" s="19" t="str">
        <f>IF(AND(מרקובחצי[[#This Row],[CycleNumber]]&lt;$B1304,SUM(מרקובחצי[[#This Row],[31]],O1304)=2),1,"")</f>
        <v/>
      </c>
      <c r="AG1303" s="19" t="str">
        <f>IF(AND(מרקובחצי[[#This Row],[CycleNumber]]&lt;$B1304,SUM(מרקובחצי[[#This Row],[31]],P1304)=2),1,"")</f>
        <v/>
      </c>
      <c r="AH1303" s="19" t="str">
        <f>IF(AND(מרקובחצי[[#This Row],[CycleNumber]]&lt;$B1304,SUM(מרקובחצי[[#This Row],[31]],Q1304)=2),1,"")</f>
        <v/>
      </c>
      <c r="AI1303" s="19" t="str">
        <f>IF(AND(מרקובחצי[[#This Row],[CycleNumber]]&lt;$B1304,SUM(U1303:U1304)=2),1,"")</f>
        <v/>
      </c>
      <c r="AJ1303" s="19" t="str">
        <f>IF(AND(מרקובחצי[[#This Row],[CycleNumber]]&lt;$B1304,SUM(מרקובחצי[[#This Row],[32]],O1304)=2),1,"")</f>
        <v/>
      </c>
      <c r="AK1303" s="19" t="str">
        <f>IF(AND(מרקובחצי[[#This Row],[CycleNumber]]&lt;$B1304,SUM(מרקובחצי[[#This Row],[32]],P1304)=2),1,"")</f>
        <v/>
      </c>
      <c r="AL1303" s="19" t="str">
        <f>IF(AND(מרקובחצי[[#This Row],[CycleNumber]]&lt;$B1304,SUM(מרקובחצי[[#This Row],[32]],Q1304)=2),1,"")</f>
        <v/>
      </c>
      <c r="AM1303" s="19" t="str">
        <f>IF(AND(מרקובחצי[[#This Row],[CycleNumber]]&lt;$B1304,SUM(V1303:V1304)=2),1,"")</f>
        <v/>
      </c>
      <c r="AN1303" s="19" t="str">
        <f>IF(AND(מרקובחצי[[#This Row],[CycleNumber]]&lt;$B1304,SUM(מרקובחצי[[#This Row],[33]],O1304)=2),1,"")</f>
        <v/>
      </c>
      <c r="AO1303" s="19" t="str">
        <f>IF(AND(מרקובחצי[[#This Row],[CycleNumber]]&lt;$B1304,SUM(מרקובחצי[[#This Row],[33]],P1304)=2),1,"")</f>
        <v/>
      </c>
      <c r="AP1303" s="19" t="str">
        <f>IF(AND(מרקובחצי[[#This Row],[CycleNumber]]&lt;$B1304,SUM(מרקובחצי[[#This Row],[33]],Q1304)=2),1,"")</f>
        <v/>
      </c>
      <c r="AQ1303" s="19" t="str">
        <f>IF(AND(מרקובחצי[[#This Row],[CycleNumber]]&lt;$B1304,SUM(W1303:W1304)=2),1,"")</f>
        <v/>
      </c>
      <c r="AR1303" s="19" t="str">
        <f>IF(AND(מרקובחצי[[#This Row],[CycleNumber]]&lt;$B1304,SUM(מרקובחצי[[#This Row],[12]],S1304)=2),1,"")</f>
        <v/>
      </c>
      <c r="AS1303" s="19" t="str">
        <f>IF(AND(מרקובחצי[[#This Row],[CycleNumber]]&lt;$B1304,SUM(מרקובחצי[[#This Row],[22]],V1304)=2),1,"")</f>
        <v/>
      </c>
      <c r="AT1303" s="21">
        <f>SUM(מרקובחצי[[#This Row],[11]:[33]])</f>
        <v>1</v>
      </c>
    </row>
    <row r="1304" spans="1:46" ht="15.6" x14ac:dyDescent="0.25">
      <c r="A1304" s="19" t="s">
        <v>139</v>
      </c>
      <c r="B1304" s="19">
        <v>13</v>
      </c>
      <c r="C1304">
        <v>29</v>
      </c>
      <c r="D1304" s="19">
        <f>מרקובחצי[[#This Row],[LengthofCycle]]+1</f>
        <v>30</v>
      </c>
      <c r="E1304" t="str">
        <f>IF(IFERROR(LOOKUP(מרקובחצי[[#This Row],[ClientID]],קביעויות[הפלגה]),FALSE)=מרקובחצי[[#This Row],[ClientID]],1,"")</f>
        <v/>
      </c>
      <c r="F1304" t="str">
        <f>IF(IFERROR(LOOKUP(מרקובחצי[[#This Row],[ClientID]],סוגחציקבוע[S31]),FALSE)=מרקובחצי[[#This Row],[ClientID]],1,"")</f>
        <v/>
      </c>
      <c r="G1304">
        <f>IF(IFERROR(LOOKUP(מרקובחצי[[#This Row],[ClientID]],סוגחציקבוע[S32]),FALSE)=מרקובחצי[[#This Row],[ClientID]],1,"")</f>
        <v>1</v>
      </c>
      <c r="H1304" t="str">
        <f>IF(IFERROR(LOOKUP(מרקובחצי[[#This Row],[ClientID]],סוגחציקבוע[S33]),FALSE)=מרקובחצי[[#This Row],[ClientID]],1,"")</f>
        <v/>
      </c>
      <c r="I1304" t="str">
        <f>IF(IFERROR(LOOKUP(מרקובחצי[[#This Row],[ClientID]],סוגחציקבוע[S32&amp;33]),FALSE)=מרקובחצי[[#This Row],[ClientID]],1,"")</f>
        <v/>
      </c>
      <c r="J1304" s="19">
        <f>IF(SUM(מרקובחצי[[#This Row],[11]:[13]])=1,מרקובחצי[[#This Row],[עד ועד]],IF(SUM(R1303:T1304)=1,IF(מרקובחצי[[#This Row],[עד ועד]]&lt;J1303,מרקובחצי[[#This Row],[עד ועד]],J1303),J1303))</f>
        <v>30</v>
      </c>
      <c r="K1304" s="19">
        <f>IF(SUM(מרקובחצי[[#This Row],[11]:[13]])=1,מרקובחצי[[#This Row],[עד ועד]],IF(SUM(R1303:T1304)=1,IF(מרקובחצי[[#This Row],[עד ועד]]&gt;K1303,מרקובחצי[[#This Row],[עד ועד]],K1303),K1303))</f>
        <v>32</v>
      </c>
      <c r="L1304" s="19" t="str">
        <f>IF(AND(SUM(מרקובחצי[[#This Row],[31]:[33]])=1,SUM(U1303:W1303)=0),מרקובחצי[[#This Row],[מקס]]-מרקובחצי[[#This Row],[מינ]],"")</f>
        <v/>
      </c>
      <c r="M130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304" s="19" t="str">
        <f t="shared" si="20"/>
        <v>S13</v>
      </c>
      <c r="O1304" s="19" t="str">
        <f>IF(מרקובחצי[[#This Row],[קבעה הפלגה?]]=1,"",IF(AND(מרקובחצי[[#This Row],[עד ועד]]&lt;29,OR(מרקובחצי[[#This Row],[CycleNumber]]=1,AND(U1303=1,OR(מרקובחצי[[#This Row],[עד ועד]]&lt;J1303,מרקובחצי[[#This Row],[עד ועד]]&gt;K1303)),AND(V1303=1,מרקובחצי[[#This Row],[עד ועד]]&lt;J1303),W1303=1)),1,""))</f>
        <v/>
      </c>
      <c r="P1304" s="19" t="str">
        <f>IF(מרקובחצי[[#This Row],[קבעה הפלגה?]]=1,"",IF(AND(מרקובחצי[[#This Row],[עד ועד]]&gt;28,מרקובחצי[[#This Row],[עד ועד]]&lt;32,OR(מרקובחצי[[#This Row],[CycleNumber]]=1,AND(U1303=1),AND(V1303=1,OR(מרקובחצי[[#This Row],[עד ועד]]&lt;J1303,מרקובחצי[[#This Row],[עד ועד]]&gt;K1303)),W1303=1)),1,""))</f>
        <v/>
      </c>
      <c r="Q1304" s="19" t="str">
        <f>IF(מרקובחצי[[#This Row],[קבעה הפלגה?]]=1,"",IF(AND(מרקובחצי[[#This Row],[עד ועד]]&gt;31,OR(מרקובחצי[[#This Row],[CycleNumber]]=1,AND(U1303=1),AND(V1303=1,מרקובחצי[[#This Row],[עד ועד]]&gt;K1303),AND(W1303=1,OR(מרקובחצי[[#This Row],[עד ועד]]&gt;K1303,מרקובחצי[[#This Row],[עד ועד]]&lt;J1303)))),1,""))</f>
        <v/>
      </c>
      <c r="R1304" s="19" t="str">
        <f>IF(מרקובחצי[[#This Row],[CycleNumber]]&gt;1,IF(AND(O1303=1,מרקובחצי[[#This Row],[עד ועד]]&lt;29),1,""),"")</f>
        <v/>
      </c>
      <c r="S1304" s="19">
        <f>IF(מרקובחצי[[#This Row],[CycleNumber]]&gt;1,IF(OR(AND(O1303=1,מרקובחצי[[#This Row],[עד ועד]]&gt;28),AND(P1303=1),AND(Q1303=1,מרקובחצי[[#This Row],[עד ועד]]&lt;32)),1,""),"")</f>
        <v>1</v>
      </c>
      <c r="T1304" s="19" t="str">
        <f>IF(מרקובחצי[[#This Row],[CycleNumber]]&gt;1,IF(AND(Q1303=1,מרקובחצי[[#This Row],[עד ועד]]&gt;31),1,""),"")</f>
        <v/>
      </c>
      <c r="U1304" s="19" t="str">
        <f>IF(מרקובחצי[[#This Row],[CycleNumber]]&gt;1,IF(AND(R1303=1,מרקובחצי[[#This Row],[עד ועד]]&lt;29),1,IF(AND(U1303=1,NOT(OR(מרקובחצי[[#This Row],[עד ועד]]&lt;J1303,מרקובחצי[[#This Row],[עד ועד]]&gt;K1303))),1,"")),"")</f>
        <v/>
      </c>
      <c r="V1304" s="19" t="str">
        <f>IF(מרקובחצי[[#This Row],[CycleNumber]]&gt;1,IF(AND(SUM(R1303:T1303)=1,מרקובחצי[[#This Row],[עד ועד]]&gt;28,מרקובחצי[[#This Row],[עד ועד]]&lt;32),1,IF(OR(S1303=1,AND(R1303=1,מרקובחצי[[#This Row],[עד ועד]]&gt;28),AND(T1303=1,מרקובחצי[[#This Row],[עד ועד]]&lt;32)),1,IF(AND(V1303=1,NOT(OR(מרקובחצי[[#This Row],[עד ועד]]&lt;J1303,מרקובחצי[[#This Row],[עד ועד]]&gt;K1303))),1,""))),"")</f>
        <v/>
      </c>
      <c r="W1304" s="19" t="str">
        <f>IF(מרקובחצי[[#This Row],[CycleNumber]]&gt;1,IF(AND(T1303=1,מרקובחצי[[#This Row],[עד ועד]]&gt;31),1,IF(AND(W1303=1,NOT(OR(מרקובחצי[[#This Row],[עד ועד]]&lt;J1303,מרקובחצי[[#This Row],[עד ועד]]&gt;K1303))),1,"")),"")</f>
        <v/>
      </c>
      <c r="X1304" s="19" t="str">
        <f>IF(AND(מרקובחצי[[#This Row],[CycleNumber]]&lt;$B1305,SUM(מרקובחצי[[#This Row],[11]],R1305)=2),1,"")</f>
        <v/>
      </c>
      <c r="Y1304" s="19" t="str">
        <f>IF(AND(מרקובחצי[[#This Row],[CycleNumber]]&lt;$B1305,SUM(מרקובחצי[[#This Row],[11]],S1305)=2),1,"")</f>
        <v/>
      </c>
      <c r="Z1304" s="19" t="str">
        <f>IF(AND(מרקובחצי[[#This Row],[CycleNumber]]&lt;$B1305,SUM(מרקובחצי[[#This Row],[13]],S1305)=2),1,"")</f>
        <v/>
      </c>
      <c r="AA1304" s="19" t="str">
        <f>IF(AND(מרקובחצי[[#This Row],[CycleNumber]]&lt;$B1305,SUM(מרקובחצי[[#This Row],[13]],T1305)=2),1,"")</f>
        <v/>
      </c>
      <c r="AB1304" s="19" t="str">
        <f>IF(AND(מרקובחצי[[#This Row],[CycleNumber]]&lt;$B1305,SUM(מרקובחצי[[#This Row],[21]],U1305)=2),1,"")</f>
        <v/>
      </c>
      <c r="AC1304" s="19" t="str">
        <f>IF(AND(מרקובחצי[[#This Row],[CycleNumber]]&lt;$B1305,SUM(מרקובחצי[[#This Row],[21]],V1305)=2),1,"")</f>
        <v/>
      </c>
      <c r="AD1304" s="19" t="str">
        <f>IF(AND(מרקובחצי[[#This Row],[CycleNumber]]&lt;$B1305,SUM(מרקובחצי[[#This Row],[23]],V1305)=2),1,"")</f>
        <v/>
      </c>
      <c r="AE1304" s="19" t="str">
        <f>IF(AND(מרקובחצי[[#This Row],[CycleNumber]]&lt;$B1305,SUM(מרקובחצי[[#This Row],[23]],W1305)=2),1,"")</f>
        <v/>
      </c>
      <c r="AF1304" s="19" t="str">
        <f>IF(AND(מרקובחצי[[#This Row],[CycleNumber]]&lt;$B1305,SUM(מרקובחצי[[#This Row],[31]],O1305)=2),1,"")</f>
        <v/>
      </c>
      <c r="AG1304" s="19" t="str">
        <f>IF(AND(מרקובחצי[[#This Row],[CycleNumber]]&lt;$B1305,SUM(מרקובחצי[[#This Row],[31]],P1305)=2),1,"")</f>
        <v/>
      </c>
      <c r="AH1304" s="19" t="str">
        <f>IF(AND(מרקובחצי[[#This Row],[CycleNumber]]&lt;$B1305,SUM(מרקובחצי[[#This Row],[31]],Q1305)=2),1,"")</f>
        <v/>
      </c>
      <c r="AI1304" s="19" t="str">
        <f>IF(AND(מרקובחצי[[#This Row],[CycleNumber]]&lt;$B1305,SUM(U1304:U1305)=2),1,"")</f>
        <v/>
      </c>
      <c r="AJ1304" s="19" t="str">
        <f>IF(AND(מרקובחצי[[#This Row],[CycleNumber]]&lt;$B1305,SUM(מרקובחצי[[#This Row],[32]],O1305)=2),1,"")</f>
        <v/>
      </c>
      <c r="AK1304" s="19" t="str">
        <f>IF(AND(מרקובחצי[[#This Row],[CycleNumber]]&lt;$B1305,SUM(מרקובחצי[[#This Row],[32]],P1305)=2),1,"")</f>
        <v/>
      </c>
      <c r="AL1304" s="19" t="str">
        <f>IF(AND(מרקובחצי[[#This Row],[CycleNumber]]&lt;$B1305,SUM(מרקובחצי[[#This Row],[32]],Q1305)=2),1,"")</f>
        <v/>
      </c>
      <c r="AM1304" s="19" t="str">
        <f>IF(AND(מרקובחצי[[#This Row],[CycleNumber]]&lt;$B1305,SUM(V1304:V1305)=2),1,"")</f>
        <v/>
      </c>
      <c r="AN1304" s="19" t="str">
        <f>IF(AND(מרקובחצי[[#This Row],[CycleNumber]]&lt;$B1305,SUM(מרקובחצי[[#This Row],[33]],O1305)=2),1,"")</f>
        <v/>
      </c>
      <c r="AO1304" s="19" t="str">
        <f>IF(AND(מרקובחצי[[#This Row],[CycleNumber]]&lt;$B1305,SUM(מרקובחצי[[#This Row],[33]],P1305)=2),1,"")</f>
        <v/>
      </c>
      <c r="AP1304" s="19" t="str">
        <f>IF(AND(מרקובחצי[[#This Row],[CycleNumber]]&lt;$B1305,SUM(מרקובחצי[[#This Row],[33]],Q1305)=2),1,"")</f>
        <v/>
      </c>
      <c r="AQ1304" s="19" t="str">
        <f>IF(AND(מרקובחצי[[#This Row],[CycleNumber]]&lt;$B1305,SUM(W1304:W1305)=2),1,"")</f>
        <v/>
      </c>
      <c r="AR1304" s="19" t="str">
        <f>IF(AND(מרקובחצי[[#This Row],[CycleNumber]]&lt;$B1305,SUM(מרקובחצי[[#This Row],[12]],S1305)=2),1,"")</f>
        <v/>
      </c>
      <c r="AS1304" s="19" t="str">
        <f>IF(AND(מרקובחצי[[#This Row],[CycleNumber]]&lt;$B1305,SUM(מרקובחצי[[#This Row],[22]],V1305)=2),1,"")</f>
        <v/>
      </c>
      <c r="AT1304" s="21">
        <f>SUM(מרקובחצי[[#This Row],[11]:[33]])</f>
        <v>1</v>
      </c>
    </row>
    <row r="1305" spans="1:46" ht="15.6" x14ac:dyDescent="0.25">
      <c r="A1305" s="19" t="s">
        <v>141</v>
      </c>
      <c r="B1305" s="19">
        <v>1</v>
      </c>
      <c r="C1305">
        <v>37</v>
      </c>
      <c r="D1305" s="19">
        <f>מרקובחצי[[#This Row],[LengthofCycle]]+1</f>
        <v>38</v>
      </c>
      <c r="E1305" t="str">
        <f>IF(IFERROR(LOOKUP(מרקובחצי[[#This Row],[ClientID]],קביעויות[הפלגה]),FALSE)=מרקובחצי[[#This Row],[ClientID]],1,"")</f>
        <v/>
      </c>
      <c r="F1305" t="str">
        <f>IF(IFERROR(LOOKUP(מרקובחצי[[#This Row],[ClientID]],סוגחציקבוע[S31]),FALSE)=מרקובחצי[[#This Row],[ClientID]],1,"")</f>
        <v/>
      </c>
      <c r="G1305" t="str">
        <f>IF(IFERROR(LOOKUP(מרקובחצי[[#This Row],[ClientID]],סוגחציקבוע[S32]),FALSE)=מרקובחצי[[#This Row],[ClientID]],1,"")</f>
        <v/>
      </c>
      <c r="H1305" t="str">
        <f>IF(IFERROR(LOOKUP(מרקובחצי[[#This Row],[ClientID]],סוגחציקבוע[S33]),FALSE)=מרקובחצי[[#This Row],[ClientID]],1,"")</f>
        <v/>
      </c>
      <c r="I1305">
        <f>IF(IFERROR(LOOKUP(מרקובחצי[[#This Row],[ClientID]],סוגחציקבוע[S32&amp;33]),FALSE)=מרקובחצי[[#This Row],[ClientID]],1,"")</f>
        <v>1</v>
      </c>
      <c r="J1305" s="19">
        <f>IF(SUM(מרקובחצי[[#This Row],[11]:[13]])=1,מרקובחצי[[#This Row],[עד ועד]],IF(SUM(R1304:T1305)=1,IF(מרקובחצי[[#This Row],[עד ועד]]&lt;J1304,מרקובחצי[[#This Row],[עד ועד]],J1304),J1304))</f>
        <v>38</v>
      </c>
      <c r="K1305" s="19">
        <f>IF(SUM(מרקובחצי[[#This Row],[11]:[13]])=1,מרקובחצי[[#This Row],[עד ועד]],IF(SUM(R1304:T1305)=1,IF(מרקובחצי[[#This Row],[עד ועד]]&gt;K1304,מרקובחצי[[#This Row],[עד ועד]],K1304),K1304))</f>
        <v>38</v>
      </c>
      <c r="L1305" s="19" t="str">
        <f>IF(AND(SUM(מרקובחצי[[#This Row],[31]:[33]])=1,SUM(U1304:W1304)=0),מרקובחצי[[#This Row],[מקס]]-מרקובחצי[[#This Row],[מינ]],"")</f>
        <v/>
      </c>
      <c r="M130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305" s="19" t="str">
        <f t="shared" si="20"/>
        <v>S22</v>
      </c>
      <c r="O1305" s="19" t="str">
        <f>IF(מרקובחצי[[#This Row],[קבעה הפלגה?]]=1,"",IF(AND(מרקובחצי[[#This Row],[עד ועד]]&lt;29,OR(מרקובחצי[[#This Row],[CycleNumber]]=1,AND(U1304=1,OR(מרקובחצי[[#This Row],[עד ועד]]&lt;J1304,מרקובחצי[[#This Row],[עד ועד]]&gt;K1304)),AND(V1304=1,מרקובחצי[[#This Row],[עד ועד]]&lt;J1304),W1304=1)),1,""))</f>
        <v/>
      </c>
      <c r="P1305" s="19" t="str">
        <f>IF(מרקובחצי[[#This Row],[קבעה הפלגה?]]=1,"",IF(AND(מרקובחצי[[#This Row],[עד ועד]]&gt;28,מרקובחצי[[#This Row],[עד ועד]]&lt;32,OR(מרקובחצי[[#This Row],[CycleNumber]]=1,AND(U1304=1),AND(V1304=1,OR(מרקובחצי[[#This Row],[עד ועד]]&lt;J1304,מרקובחצי[[#This Row],[עד ועד]]&gt;K1304)),W1304=1)),1,""))</f>
        <v/>
      </c>
      <c r="Q1305" s="19">
        <f>IF(מרקובחצי[[#This Row],[קבעה הפלגה?]]=1,"",IF(AND(מרקובחצי[[#This Row],[עד ועד]]&gt;31,OR(מרקובחצי[[#This Row],[CycleNumber]]=1,AND(U1304=1),AND(V1304=1,מרקובחצי[[#This Row],[עד ועד]]&gt;K1304),AND(W1304=1,OR(מרקובחצי[[#This Row],[עד ועד]]&gt;K1304,מרקובחצי[[#This Row],[עד ועד]]&lt;J1304)))),1,""))</f>
        <v>1</v>
      </c>
      <c r="R1305" s="19" t="str">
        <f>IF(מרקובחצי[[#This Row],[CycleNumber]]&gt;1,IF(AND(O1304=1,מרקובחצי[[#This Row],[עד ועד]]&lt;29),1,""),"")</f>
        <v/>
      </c>
      <c r="S1305" s="19" t="str">
        <f>IF(מרקובחצי[[#This Row],[CycleNumber]]&gt;1,IF(OR(AND(O1304=1,מרקובחצי[[#This Row],[עד ועד]]&gt;28),AND(P1304=1),AND(Q1304=1,מרקובחצי[[#This Row],[עד ועד]]&lt;32)),1,""),"")</f>
        <v/>
      </c>
      <c r="T1305" s="19" t="str">
        <f>IF(מרקובחצי[[#This Row],[CycleNumber]]&gt;1,IF(AND(Q1304=1,מרקובחצי[[#This Row],[עד ועד]]&gt;31),1,""),"")</f>
        <v/>
      </c>
      <c r="U1305" s="19" t="str">
        <f>IF(מרקובחצי[[#This Row],[CycleNumber]]&gt;1,IF(AND(R1304=1,מרקובחצי[[#This Row],[עד ועד]]&lt;29),1,IF(AND(U1304=1,NOT(OR(מרקובחצי[[#This Row],[עד ועד]]&lt;J1304,מרקובחצי[[#This Row],[עד ועד]]&gt;K1304))),1,"")),"")</f>
        <v/>
      </c>
      <c r="V1305" s="19" t="str">
        <f>IF(מרקובחצי[[#This Row],[CycleNumber]]&gt;1,IF(AND(SUM(R1304:T1304)=1,מרקובחצי[[#This Row],[עד ועד]]&gt;28,מרקובחצי[[#This Row],[עד ועד]]&lt;32),1,IF(OR(S1304=1,AND(R1304=1,מרקובחצי[[#This Row],[עד ועד]]&gt;28),AND(T1304=1,מרקובחצי[[#This Row],[עד ועד]]&lt;32)),1,IF(AND(V1304=1,NOT(OR(מרקובחצי[[#This Row],[עד ועד]]&lt;J1304,מרקובחצי[[#This Row],[עד ועד]]&gt;K1304))),1,""))),"")</f>
        <v/>
      </c>
      <c r="W1305" s="19" t="str">
        <f>IF(מרקובחצי[[#This Row],[CycleNumber]]&gt;1,IF(AND(T1304=1,מרקובחצי[[#This Row],[עד ועד]]&gt;31),1,IF(AND(W1304=1,NOT(OR(מרקובחצי[[#This Row],[עד ועד]]&lt;J1304,מרקובחצי[[#This Row],[עד ועד]]&gt;K1304))),1,"")),"")</f>
        <v/>
      </c>
      <c r="X1305" s="19" t="str">
        <f>IF(AND(מרקובחצי[[#This Row],[CycleNumber]]&lt;$B1306,SUM(מרקובחצי[[#This Row],[11]],R1306)=2),1,"")</f>
        <v/>
      </c>
      <c r="Y1305" s="19" t="str">
        <f>IF(AND(מרקובחצי[[#This Row],[CycleNumber]]&lt;$B1306,SUM(מרקובחצי[[#This Row],[11]],S1306)=2),1,"")</f>
        <v/>
      </c>
      <c r="Z1305" s="19" t="str">
        <f>IF(AND(מרקובחצי[[#This Row],[CycleNumber]]&lt;$B1306,SUM(מרקובחצי[[#This Row],[13]],S1306)=2),1,"")</f>
        <v/>
      </c>
      <c r="AA1305" s="19">
        <f>IF(AND(מרקובחצי[[#This Row],[CycleNumber]]&lt;$B1306,SUM(מרקובחצי[[#This Row],[13]],T1306)=2),1,"")</f>
        <v>1</v>
      </c>
      <c r="AB1305" s="19" t="str">
        <f>IF(AND(מרקובחצי[[#This Row],[CycleNumber]]&lt;$B1306,SUM(מרקובחצי[[#This Row],[21]],U1306)=2),1,"")</f>
        <v/>
      </c>
      <c r="AC1305" s="19" t="str">
        <f>IF(AND(מרקובחצי[[#This Row],[CycleNumber]]&lt;$B1306,SUM(מרקובחצי[[#This Row],[21]],V1306)=2),1,"")</f>
        <v/>
      </c>
      <c r="AD1305" s="19" t="str">
        <f>IF(AND(מרקובחצי[[#This Row],[CycleNumber]]&lt;$B1306,SUM(מרקובחצי[[#This Row],[23]],V1306)=2),1,"")</f>
        <v/>
      </c>
      <c r="AE1305" s="19" t="str">
        <f>IF(AND(מרקובחצי[[#This Row],[CycleNumber]]&lt;$B1306,SUM(מרקובחצי[[#This Row],[23]],W1306)=2),1,"")</f>
        <v/>
      </c>
      <c r="AF1305" s="19" t="str">
        <f>IF(AND(מרקובחצי[[#This Row],[CycleNumber]]&lt;$B1306,SUM(מרקובחצי[[#This Row],[31]],O1306)=2),1,"")</f>
        <v/>
      </c>
      <c r="AG1305" s="19" t="str">
        <f>IF(AND(מרקובחצי[[#This Row],[CycleNumber]]&lt;$B1306,SUM(מרקובחצי[[#This Row],[31]],P1306)=2),1,"")</f>
        <v/>
      </c>
      <c r="AH1305" s="19" t="str">
        <f>IF(AND(מרקובחצי[[#This Row],[CycleNumber]]&lt;$B1306,SUM(מרקובחצי[[#This Row],[31]],Q1306)=2),1,"")</f>
        <v/>
      </c>
      <c r="AI1305" s="19" t="str">
        <f>IF(AND(מרקובחצי[[#This Row],[CycleNumber]]&lt;$B1306,SUM(U1305:U1306)=2),1,"")</f>
        <v/>
      </c>
      <c r="AJ1305" s="19" t="str">
        <f>IF(AND(מרקובחצי[[#This Row],[CycleNumber]]&lt;$B1306,SUM(מרקובחצי[[#This Row],[32]],O1306)=2),1,"")</f>
        <v/>
      </c>
      <c r="AK1305" s="19" t="str">
        <f>IF(AND(מרקובחצי[[#This Row],[CycleNumber]]&lt;$B1306,SUM(מרקובחצי[[#This Row],[32]],P1306)=2),1,"")</f>
        <v/>
      </c>
      <c r="AL1305" s="19" t="str">
        <f>IF(AND(מרקובחצי[[#This Row],[CycleNumber]]&lt;$B1306,SUM(מרקובחצי[[#This Row],[32]],Q1306)=2),1,"")</f>
        <v/>
      </c>
      <c r="AM1305" s="19" t="str">
        <f>IF(AND(מרקובחצי[[#This Row],[CycleNumber]]&lt;$B1306,SUM(V1305:V1306)=2),1,"")</f>
        <v/>
      </c>
      <c r="AN1305" s="19" t="str">
        <f>IF(AND(מרקובחצי[[#This Row],[CycleNumber]]&lt;$B1306,SUM(מרקובחצי[[#This Row],[33]],O1306)=2),1,"")</f>
        <v/>
      </c>
      <c r="AO1305" s="19" t="str">
        <f>IF(AND(מרקובחצי[[#This Row],[CycleNumber]]&lt;$B1306,SUM(מרקובחצי[[#This Row],[33]],P1306)=2),1,"")</f>
        <v/>
      </c>
      <c r="AP1305" s="19" t="str">
        <f>IF(AND(מרקובחצי[[#This Row],[CycleNumber]]&lt;$B1306,SUM(מרקובחצי[[#This Row],[33]],Q1306)=2),1,"")</f>
        <v/>
      </c>
      <c r="AQ1305" s="19" t="str">
        <f>IF(AND(מרקובחצי[[#This Row],[CycleNumber]]&lt;$B1306,SUM(W1305:W1306)=2),1,"")</f>
        <v/>
      </c>
      <c r="AR1305" s="19" t="str">
        <f>IF(AND(מרקובחצי[[#This Row],[CycleNumber]]&lt;$B1306,SUM(מרקובחצי[[#This Row],[12]],S1306)=2),1,"")</f>
        <v/>
      </c>
      <c r="AS1305" s="19" t="str">
        <f>IF(AND(מרקובחצי[[#This Row],[CycleNumber]]&lt;$B1306,SUM(מרקובחצי[[#This Row],[22]],V1306)=2),1,"")</f>
        <v/>
      </c>
      <c r="AT1305" s="21">
        <f>SUM(מרקובחצי[[#This Row],[11]:[33]])</f>
        <v>1</v>
      </c>
    </row>
    <row r="1306" spans="1:46" ht="15.6" x14ac:dyDescent="0.25">
      <c r="A1306" s="19" t="s">
        <v>141</v>
      </c>
      <c r="B1306" s="19">
        <v>2</v>
      </c>
      <c r="C1306">
        <v>40</v>
      </c>
      <c r="D1306" s="19">
        <f>מרקובחצי[[#This Row],[LengthofCycle]]+1</f>
        <v>41</v>
      </c>
      <c r="E1306" t="str">
        <f>IF(IFERROR(LOOKUP(מרקובחצי[[#This Row],[ClientID]],קביעויות[הפלגה]),FALSE)=מרקובחצי[[#This Row],[ClientID]],1,"")</f>
        <v/>
      </c>
      <c r="F1306" t="str">
        <f>IF(IFERROR(LOOKUP(מרקובחצי[[#This Row],[ClientID]],סוגחציקבוע[S31]),FALSE)=מרקובחצי[[#This Row],[ClientID]],1,"")</f>
        <v/>
      </c>
      <c r="G1306" t="str">
        <f>IF(IFERROR(LOOKUP(מרקובחצי[[#This Row],[ClientID]],סוגחציקבוע[S32]),FALSE)=מרקובחצי[[#This Row],[ClientID]],1,"")</f>
        <v/>
      </c>
      <c r="H1306" t="str">
        <f>IF(IFERROR(LOOKUP(מרקובחצי[[#This Row],[ClientID]],סוגחציקבוע[S33]),FALSE)=מרקובחצי[[#This Row],[ClientID]],1,"")</f>
        <v/>
      </c>
      <c r="I1306">
        <f>IF(IFERROR(LOOKUP(מרקובחצי[[#This Row],[ClientID]],סוגחציקבוע[S32&amp;33]),FALSE)=מרקובחצי[[#This Row],[ClientID]],1,"")</f>
        <v>1</v>
      </c>
      <c r="J1306" s="19">
        <f>IF(SUM(מרקובחצי[[#This Row],[11]:[13]])=1,מרקובחצי[[#This Row],[עד ועד]],IF(SUM(R1305:T1306)=1,IF(מרקובחצי[[#This Row],[עד ועד]]&lt;J1305,מרקובחצי[[#This Row],[עד ועד]],J1305),J1305))</f>
        <v>38</v>
      </c>
      <c r="K1306" s="19">
        <f>IF(SUM(מרקובחצי[[#This Row],[11]:[13]])=1,מרקובחצי[[#This Row],[עד ועד]],IF(SUM(R1305:T1306)=1,IF(מרקובחצי[[#This Row],[עד ועד]]&gt;K1305,מרקובחצי[[#This Row],[עד ועד]],K1305),K1305))</f>
        <v>41</v>
      </c>
      <c r="L1306" s="19" t="str">
        <f>IF(AND(SUM(מרקובחצי[[#This Row],[31]:[33]])=1,SUM(U1305:W1305)=0),מרקובחצי[[#This Row],[מקס]]-מרקובחצי[[#This Row],[מינ]],"")</f>
        <v/>
      </c>
      <c r="M130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306" s="19" t="str">
        <f t="shared" si="20"/>
        <v>S13</v>
      </c>
      <c r="O1306" s="19" t="str">
        <f>IF(מרקובחצי[[#This Row],[קבעה הפלגה?]]=1,"",IF(AND(מרקובחצי[[#This Row],[עד ועד]]&lt;29,OR(מרקובחצי[[#This Row],[CycleNumber]]=1,AND(U1305=1,OR(מרקובחצי[[#This Row],[עד ועד]]&lt;J1305,מרקובחצי[[#This Row],[עד ועד]]&gt;K1305)),AND(V1305=1,מרקובחצי[[#This Row],[עד ועד]]&lt;J1305),W1305=1)),1,""))</f>
        <v/>
      </c>
      <c r="P1306" s="19" t="str">
        <f>IF(מרקובחצי[[#This Row],[קבעה הפלגה?]]=1,"",IF(AND(מרקובחצי[[#This Row],[עד ועד]]&gt;28,מרקובחצי[[#This Row],[עד ועד]]&lt;32,OR(מרקובחצי[[#This Row],[CycleNumber]]=1,AND(U1305=1),AND(V1305=1,OR(מרקובחצי[[#This Row],[עד ועד]]&lt;J1305,מרקובחצי[[#This Row],[עד ועד]]&gt;K1305)),W1305=1)),1,""))</f>
        <v/>
      </c>
      <c r="Q1306" s="19" t="str">
        <f>IF(מרקובחצי[[#This Row],[קבעה הפלגה?]]=1,"",IF(AND(מרקובחצי[[#This Row],[עד ועד]]&gt;31,OR(מרקובחצי[[#This Row],[CycleNumber]]=1,AND(U1305=1),AND(V1305=1,מרקובחצי[[#This Row],[עד ועד]]&gt;K1305),AND(W1305=1,OR(מרקובחצי[[#This Row],[עד ועד]]&gt;K1305,מרקובחצי[[#This Row],[עד ועד]]&lt;J1305)))),1,""))</f>
        <v/>
      </c>
      <c r="R1306" s="19" t="str">
        <f>IF(מרקובחצי[[#This Row],[CycleNumber]]&gt;1,IF(AND(O1305=1,מרקובחצי[[#This Row],[עד ועד]]&lt;29),1,""),"")</f>
        <v/>
      </c>
      <c r="S1306" s="19" t="str">
        <f>IF(מרקובחצי[[#This Row],[CycleNumber]]&gt;1,IF(OR(AND(O1305=1,מרקובחצי[[#This Row],[עד ועד]]&gt;28),AND(P1305=1),AND(Q1305=1,מרקובחצי[[#This Row],[עד ועד]]&lt;32)),1,""),"")</f>
        <v/>
      </c>
      <c r="T1306" s="19">
        <f>IF(מרקובחצי[[#This Row],[CycleNumber]]&gt;1,IF(AND(Q1305=1,מרקובחצי[[#This Row],[עד ועד]]&gt;31),1,""),"")</f>
        <v>1</v>
      </c>
      <c r="U1306" s="19" t="str">
        <f>IF(מרקובחצי[[#This Row],[CycleNumber]]&gt;1,IF(AND(R1305=1,מרקובחצי[[#This Row],[עד ועד]]&lt;29),1,IF(AND(U1305=1,NOT(OR(מרקובחצי[[#This Row],[עד ועד]]&lt;J1305,מרקובחצי[[#This Row],[עד ועד]]&gt;K1305))),1,"")),"")</f>
        <v/>
      </c>
      <c r="V1306" s="19" t="str">
        <f>IF(מרקובחצי[[#This Row],[CycleNumber]]&gt;1,IF(AND(SUM(R1305:T1305)=1,מרקובחצי[[#This Row],[עד ועד]]&gt;28,מרקובחצי[[#This Row],[עד ועד]]&lt;32),1,IF(OR(S1305=1,AND(R1305=1,מרקובחצי[[#This Row],[עד ועד]]&gt;28),AND(T1305=1,מרקובחצי[[#This Row],[עד ועד]]&lt;32)),1,IF(AND(V1305=1,NOT(OR(מרקובחצי[[#This Row],[עד ועד]]&lt;J1305,מרקובחצי[[#This Row],[עד ועד]]&gt;K1305))),1,""))),"")</f>
        <v/>
      </c>
      <c r="W1306" s="19" t="str">
        <f>IF(מרקובחצי[[#This Row],[CycleNumber]]&gt;1,IF(AND(T1305=1,מרקובחצי[[#This Row],[עד ועד]]&gt;31),1,IF(AND(W1305=1,NOT(OR(מרקובחצי[[#This Row],[עד ועד]]&lt;J1305,מרקובחצי[[#This Row],[עד ועד]]&gt;K1305))),1,"")),"")</f>
        <v/>
      </c>
      <c r="X1306" s="19" t="str">
        <f>IF(AND(מרקובחצי[[#This Row],[CycleNumber]]&lt;$B1307,SUM(מרקובחצי[[#This Row],[11]],R1307)=2),1,"")</f>
        <v/>
      </c>
      <c r="Y1306" s="19" t="str">
        <f>IF(AND(מרקובחצי[[#This Row],[CycleNumber]]&lt;$B1307,SUM(מרקובחצי[[#This Row],[11]],S1307)=2),1,"")</f>
        <v/>
      </c>
      <c r="Z1306" s="19" t="str">
        <f>IF(AND(מרקובחצי[[#This Row],[CycleNumber]]&lt;$B1307,SUM(מרקובחצי[[#This Row],[13]],S1307)=2),1,"")</f>
        <v/>
      </c>
      <c r="AA1306" s="19" t="str">
        <f>IF(AND(מרקובחצי[[#This Row],[CycleNumber]]&lt;$B1307,SUM(מרקובחצי[[#This Row],[13]],T1307)=2),1,"")</f>
        <v/>
      </c>
      <c r="AB1306" s="19" t="str">
        <f>IF(AND(מרקובחצי[[#This Row],[CycleNumber]]&lt;$B1307,SUM(מרקובחצי[[#This Row],[21]],U1307)=2),1,"")</f>
        <v/>
      </c>
      <c r="AC1306" s="19" t="str">
        <f>IF(AND(מרקובחצי[[#This Row],[CycleNumber]]&lt;$B1307,SUM(מרקובחצי[[#This Row],[21]],V1307)=2),1,"")</f>
        <v/>
      </c>
      <c r="AD1306" s="19" t="str">
        <f>IF(AND(מרקובחצי[[#This Row],[CycleNumber]]&lt;$B1307,SUM(מרקובחצי[[#This Row],[23]],V1307)=2),1,"")</f>
        <v/>
      </c>
      <c r="AE1306" s="19">
        <f>IF(AND(מרקובחצי[[#This Row],[CycleNumber]]&lt;$B1307,SUM(מרקובחצי[[#This Row],[23]],W1307)=2),1,"")</f>
        <v>1</v>
      </c>
      <c r="AF1306" s="19" t="str">
        <f>IF(AND(מרקובחצי[[#This Row],[CycleNumber]]&lt;$B1307,SUM(מרקובחצי[[#This Row],[31]],O1307)=2),1,"")</f>
        <v/>
      </c>
      <c r="AG1306" s="19" t="str">
        <f>IF(AND(מרקובחצי[[#This Row],[CycleNumber]]&lt;$B1307,SUM(מרקובחצי[[#This Row],[31]],P1307)=2),1,"")</f>
        <v/>
      </c>
      <c r="AH1306" s="19" t="str">
        <f>IF(AND(מרקובחצי[[#This Row],[CycleNumber]]&lt;$B1307,SUM(מרקובחצי[[#This Row],[31]],Q1307)=2),1,"")</f>
        <v/>
      </c>
      <c r="AI1306" s="19" t="str">
        <f>IF(AND(מרקובחצי[[#This Row],[CycleNumber]]&lt;$B1307,SUM(U1306:U1307)=2),1,"")</f>
        <v/>
      </c>
      <c r="AJ1306" s="19" t="str">
        <f>IF(AND(מרקובחצי[[#This Row],[CycleNumber]]&lt;$B1307,SUM(מרקובחצי[[#This Row],[32]],O1307)=2),1,"")</f>
        <v/>
      </c>
      <c r="AK1306" s="19" t="str">
        <f>IF(AND(מרקובחצי[[#This Row],[CycleNumber]]&lt;$B1307,SUM(מרקובחצי[[#This Row],[32]],P1307)=2),1,"")</f>
        <v/>
      </c>
      <c r="AL1306" s="19" t="str">
        <f>IF(AND(מרקובחצי[[#This Row],[CycleNumber]]&lt;$B1307,SUM(מרקובחצי[[#This Row],[32]],Q1307)=2),1,"")</f>
        <v/>
      </c>
      <c r="AM1306" s="19" t="str">
        <f>IF(AND(מרקובחצי[[#This Row],[CycleNumber]]&lt;$B1307,SUM(V1306:V1307)=2),1,"")</f>
        <v/>
      </c>
      <c r="AN1306" s="19" t="str">
        <f>IF(AND(מרקובחצי[[#This Row],[CycleNumber]]&lt;$B1307,SUM(מרקובחצי[[#This Row],[33]],O1307)=2),1,"")</f>
        <v/>
      </c>
      <c r="AO1306" s="19" t="str">
        <f>IF(AND(מרקובחצי[[#This Row],[CycleNumber]]&lt;$B1307,SUM(מרקובחצי[[#This Row],[33]],P1307)=2),1,"")</f>
        <v/>
      </c>
      <c r="AP1306" s="19" t="str">
        <f>IF(AND(מרקובחצי[[#This Row],[CycleNumber]]&lt;$B1307,SUM(מרקובחצי[[#This Row],[33]],Q1307)=2),1,"")</f>
        <v/>
      </c>
      <c r="AQ1306" s="19" t="str">
        <f>IF(AND(מרקובחצי[[#This Row],[CycleNumber]]&lt;$B1307,SUM(W1306:W1307)=2),1,"")</f>
        <v/>
      </c>
      <c r="AR1306" s="19" t="str">
        <f>IF(AND(מרקובחצי[[#This Row],[CycleNumber]]&lt;$B1307,SUM(מרקובחצי[[#This Row],[12]],S1307)=2),1,"")</f>
        <v/>
      </c>
      <c r="AS1306" s="19" t="str">
        <f>IF(AND(מרקובחצי[[#This Row],[CycleNumber]]&lt;$B1307,SUM(מרקובחצי[[#This Row],[22]],V1307)=2),1,"")</f>
        <v/>
      </c>
      <c r="AT1306" s="21">
        <f>SUM(מרקובחצי[[#This Row],[11]:[33]])</f>
        <v>1</v>
      </c>
    </row>
    <row r="1307" spans="1:46" ht="15.6" x14ac:dyDescent="0.25">
      <c r="A1307" s="19" t="s">
        <v>141</v>
      </c>
      <c r="B1307" s="19">
        <v>3</v>
      </c>
      <c r="C1307">
        <v>39</v>
      </c>
      <c r="D1307" s="19">
        <f>מרקובחצי[[#This Row],[LengthofCycle]]+1</f>
        <v>40</v>
      </c>
      <c r="E1307" t="str">
        <f>IF(IFERROR(LOOKUP(מרקובחצי[[#This Row],[ClientID]],קביעויות[הפלגה]),FALSE)=מרקובחצי[[#This Row],[ClientID]],1,"")</f>
        <v/>
      </c>
      <c r="F1307" t="str">
        <f>IF(IFERROR(LOOKUP(מרקובחצי[[#This Row],[ClientID]],סוגחציקבוע[S31]),FALSE)=מרקובחצי[[#This Row],[ClientID]],1,"")</f>
        <v/>
      </c>
      <c r="G1307" t="str">
        <f>IF(IFERROR(LOOKUP(מרקובחצי[[#This Row],[ClientID]],סוגחציקבוע[S32]),FALSE)=מרקובחצי[[#This Row],[ClientID]],1,"")</f>
        <v/>
      </c>
      <c r="H1307" t="str">
        <f>IF(IFERROR(LOOKUP(מרקובחצי[[#This Row],[ClientID]],סוגחציקבוע[S33]),FALSE)=מרקובחצי[[#This Row],[ClientID]],1,"")</f>
        <v/>
      </c>
      <c r="I1307">
        <f>IF(IFERROR(LOOKUP(מרקובחצי[[#This Row],[ClientID]],סוגחציקבוע[S32&amp;33]),FALSE)=מרקובחצי[[#This Row],[ClientID]],1,"")</f>
        <v>1</v>
      </c>
      <c r="J1307" s="19">
        <f>IF(SUM(מרקובחצי[[#This Row],[11]:[13]])=1,מרקובחצי[[#This Row],[עד ועד]],IF(SUM(R1306:T1307)=1,IF(מרקובחצי[[#This Row],[עד ועד]]&lt;J1306,מרקובחצי[[#This Row],[עד ועד]],J1306),J1306))</f>
        <v>38</v>
      </c>
      <c r="K1307" s="19">
        <f>IF(SUM(מרקובחצי[[#This Row],[11]:[13]])=1,מרקובחצי[[#This Row],[עד ועד]],IF(SUM(R1306:T1307)=1,IF(מרקובחצי[[#This Row],[עד ועד]]&gt;K1306,מרקובחצי[[#This Row],[עד ועד]],K1306),K1306))</f>
        <v>41</v>
      </c>
      <c r="L1307" s="19">
        <f>IF(AND(SUM(מרקובחצי[[#This Row],[31]:[33]])=1,SUM(U1306:W1306)=0),מרקובחצי[[#This Row],[מקס]]-מרקובחצי[[#This Row],[מינ]],"")</f>
        <v>3</v>
      </c>
      <c r="M130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307" s="19" t="str">
        <f t="shared" si="20"/>
        <v>S23</v>
      </c>
      <c r="O1307" s="19" t="str">
        <f>IF(מרקובחצי[[#This Row],[קבעה הפלגה?]]=1,"",IF(AND(מרקובחצי[[#This Row],[עד ועד]]&lt;29,OR(מרקובחצי[[#This Row],[CycleNumber]]=1,AND(U1306=1,OR(מרקובחצי[[#This Row],[עד ועד]]&lt;J1306,מרקובחצי[[#This Row],[עד ועד]]&gt;K1306)),AND(V1306=1,מרקובחצי[[#This Row],[עד ועד]]&lt;J1306),W1306=1)),1,""))</f>
        <v/>
      </c>
      <c r="P1307" s="19" t="str">
        <f>IF(מרקובחצי[[#This Row],[קבעה הפלגה?]]=1,"",IF(AND(מרקובחצי[[#This Row],[עד ועד]]&gt;28,מרקובחצי[[#This Row],[עד ועד]]&lt;32,OR(מרקובחצי[[#This Row],[CycleNumber]]=1,AND(U1306=1),AND(V1306=1,OR(מרקובחצי[[#This Row],[עד ועד]]&lt;J1306,מרקובחצי[[#This Row],[עד ועד]]&gt;K1306)),W1306=1)),1,""))</f>
        <v/>
      </c>
      <c r="Q1307" s="19" t="str">
        <f>IF(מרקובחצי[[#This Row],[קבעה הפלגה?]]=1,"",IF(AND(מרקובחצי[[#This Row],[עד ועד]]&gt;31,OR(מרקובחצי[[#This Row],[CycleNumber]]=1,AND(U1306=1),AND(V1306=1,מרקובחצי[[#This Row],[עד ועד]]&gt;K1306),AND(W1306=1,OR(מרקובחצי[[#This Row],[עד ועד]]&gt;K1306,מרקובחצי[[#This Row],[עד ועד]]&lt;J1306)))),1,""))</f>
        <v/>
      </c>
      <c r="R1307" s="19" t="str">
        <f>IF(מרקובחצי[[#This Row],[CycleNumber]]&gt;1,IF(AND(O1306=1,מרקובחצי[[#This Row],[עד ועד]]&lt;29),1,""),"")</f>
        <v/>
      </c>
      <c r="S1307" s="19" t="str">
        <f>IF(מרקובחצי[[#This Row],[CycleNumber]]&gt;1,IF(OR(AND(O1306=1,מרקובחצי[[#This Row],[עד ועד]]&gt;28),AND(P1306=1),AND(Q1306=1,מרקובחצי[[#This Row],[עד ועד]]&lt;32)),1,""),"")</f>
        <v/>
      </c>
      <c r="T1307" s="19" t="str">
        <f>IF(מרקובחצי[[#This Row],[CycleNumber]]&gt;1,IF(AND(Q1306=1,מרקובחצי[[#This Row],[עד ועד]]&gt;31),1,""),"")</f>
        <v/>
      </c>
      <c r="U1307" s="19" t="str">
        <f>IF(מרקובחצי[[#This Row],[CycleNumber]]&gt;1,IF(AND(R1306=1,מרקובחצי[[#This Row],[עד ועד]]&lt;29),1,IF(AND(U1306=1,NOT(OR(מרקובחצי[[#This Row],[עד ועד]]&lt;J1306,מרקובחצי[[#This Row],[עד ועד]]&gt;K1306))),1,"")),"")</f>
        <v/>
      </c>
      <c r="V1307" s="19" t="str">
        <f>IF(מרקובחצי[[#This Row],[CycleNumber]]&gt;1,IF(AND(SUM(R1306:T1306)=1,מרקובחצי[[#This Row],[עד ועד]]&gt;28,מרקובחצי[[#This Row],[עד ועד]]&lt;32),1,IF(OR(S1306=1,AND(R1306=1,מרקובחצי[[#This Row],[עד ועד]]&gt;28),AND(T1306=1,מרקובחצי[[#This Row],[עד ועד]]&lt;32)),1,IF(AND(V1306=1,NOT(OR(מרקובחצי[[#This Row],[עד ועד]]&lt;J1306,מרקובחצי[[#This Row],[עד ועד]]&gt;K1306))),1,""))),"")</f>
        <v/>
      </c>
      <c r="W1307" s="19">
        <f>IF(מרקובחצי[[#This Row],[CycleNumber]]&gt;1,IF(AND(T1306=1,מרקובחצי[[#This Row],[עד ועד]]&gt;31),1,IF(AND(W1306=1,NOT(OR(מרקובחצי[[#This Row],[עד ועד]]&lt;J1306,מרקובחצי[[#This Row],[עד ועד]]&gt;K1306))),1,"")),"")</f>
        <v>1</v>
      </c>
      <c r="X1307" s="19" t="str">
        <f>IF(AND(מרקובחצי[[#This Row],[CycleNumber]]&lt;$B1308,SUM(מרקובחצי[[#This Row],[11]],R1308)=2),1,"")</f>
        <v/>
      </c>
      <c r="Y1307" s="19" t="str">
        <f>IF(AND(מרקובחצי[[#This Row],[CycleNumber]]&lt;$B1308,SUM(מרקובחצי[[#This Row],[11]],S1308)=2),1,"")</f>
        <v/>
      </c>
      <c r="Z1307" s="19" t="str">
        <f>IF(AND(מרקובחצי[[#This Row],[CycleNumber]]&lt;$B1308,SUM(מרקובחצי[[#This Row],[13]],S1308)=2),1,"")</f>
        <v/>
      </c>
      <c r="AA1307" s="19" t="str">
        <f>IF(AND(מרקובחצי[[#This Row],[CycleNumber]]&lt;$B1308,SUM(מרקובחצי[[#This Row],[13]],T1308)=2),1,"")</f>
        <v/>
      </c>
      <c r="AB1307" s="19" t="str">
        <f>IF(AND(מרקובחצי[[#This Row],[CycleNumber]]&lt;$B1308,SUM(מרקובחצי[[#This Row],[21]],U1308)=2),1,"")</f>
        <v/>
      </c>
      <c r="AC1307" s="19" t="str">
        <f>IF(AND(מרקובחצי[[#This Row],[CycleNumber]]&lt;$B1308,SUM(מרקובחצי[[#This Row],[21]],V1308)=2),1,"")</f>
        <v/>
      </c>
      <c r="AD1307" s="19" t="str">
        <f>IF(AND(מרקובחצי[[#This Row],[CycleNumber]]&lt;$B1308,SUM(מרקובחצי[[#This Row],[23]],V1308)=2),1,"")</f>
        <v/>
      </c>
      <c r="AE1307" s="19" t="str">
        <f>IF(AND(מרקובחצי[[#This Row],[CycleNumber]]&lt;$B1308,SUM(מרקובחצי[[#This Row],[23]],W1308)=2),1,"")</f>
        <v/>
      </c>
      <c r="AF1307" s="19" t="str">
        <f>IF(AND(מרקובחצי[[#This Row],[CycleNumber]]&lt;$B1308,SUM(מרקובחצי[[#This Row],[31]],O1308)=2),1,"")</f>
        <v/>
      </c>
      <c r="AG1307" s="19" t="str">
        <f>IF(AND(מרקובחצי[[#This Row],[CycleNumber]]&lt;$B1308,SUM(מרקובחצי[[#This Row],[31]],P1308)=2),1,"")</f>
        <v/>
      </c>
      <c r="AH1307" s="19" t="str">
        <f>IF(AND(מרקובחצי[[#This Row],[CycleNumber]]&lt;$B1308,SUM(מרקובחצי[[#This Row],[31]],Q1308)=2),1,"")</f>
        <v/>
      </c>
      <c r="AI1307" s="19" t="str">
        <f>IF(AND(מרקובחצי[[#This Row],[CycleNumber]]&lt;$B1308,SUM(U1307:U1308)=2),1,"")</f>
        <v/>
      </c>
      <c r="AJ1307" s="19" t="str">
        <f>IF(AND(מרקובחצי[[#This Row],[CycleNumber]]&lt;$B1308,SUM(מרקובחצי[[#This Row],[32]],O1308)=2),1,"")</f>
        <v/>
      </c>
      <c r="AK1307" s="19" t="str">
        <f>IF(AND(מרקובחצי[[#This Row],[CycleNumber]]&lt;$B1308,SUM(מרקובחצי[[#This Row],[32]],P1308)=2),1,"")</f>
        <v/>
      </c>
      <c r="AL1307" s="19" t="str">
        <f>IF(AND(מרקובחצי[[#This Row],[CycleNumber]]&lt;$B1308,SUM(מרקובחצי[[#This Row],[32]],Q1308)=2),1,"")</f>
        <v/>
      </c>
      <c r="AM1307" s="19" t="str">
        <f>IF(AND(מרקובחצי[[#This Row],[CycleNumber]]&lt;$B1308,SUM(V1307:V1308)=2),1,"")</f>
        <v/>
      </c>
      <c r="AN1307" s="19" t="str">
        <f>IF(AND(מרקובחצי[[#This Row],[CycleNumber]]&lt;$B1308,SUM(מרקובחצי[[#This Row],[33]],O1308)=2),1,"")</f>
        <v/>
      </c>
      <c r="AO1307" s="19">
        <f>IF(AND(מרקובחצי[[#This Row],[CycleNumber]]&lt;$B1308,SUM(מרקובחצי[[#This Row],[33]],P1308)=2),1,"")</f>
        <v>1</v>
      </c>
      <c r="AP1307" s="19" t="str">
        <f>IF(AND(מרקובחצי[[#This Row],[CycleNumber]]&lt;$B1308,SUM(מרקובחצי[[#This Row],[33]],Q1308)=2),1,"")</f>
        <v/>
      </c>
      <c r="AQ1307" s="19" t="str">
        <f>IF(AND(מרקובחצי[[#This Row],[CycleNumber]]&lt;$B1308,SUM(W1307:W1308)=2),1,"")</f>
        <v/>
      </c>
      <c r="AR1307" s="19" t="str">
        <f>IF(AND(מרקובחצי[[#This Row],[CycleNumber]]&lt;$B1308,SUM(מרקובחצי[[#This Row],[12]],S1308)=2),1,"")</f>
        <v/>
      </c>
      <c r="AS1307" s="19" t="str">
        <f>IF(AND(מרקובחצי[[#This Row],[CycleNumber]]&lt;$B1308,SUM(מרקובחצי[[#This Row],[22]],V1308)=2),1,"")</f>
        <v/>
      </c>
      <c r="AT1307" s="21">
        <f>SUM(מרקובחצי[[#This Row],[11]:[33]])</f>
        <v>1</v>
      </c>
    </row>
    <row r="1308" spans="1:46" ht="15.6" x14ac:dyDescent="0.25">
      <c r="A1308" s="19" t="s">
        <v>141</v>
      </c>
      <c r="B1308" s="19">
        <v>4</v>
      </c>
      <c r="C1308">
        <v>30</v>
      </c>
      <c r="D1308" s="19">
        <f>מרקובחצי[[#This Row],[LengthofCycle]]+1</f>
        <v>31</v>
      </c>
      <c r="E1308" t="str">
        <f>IF(IFERROR(LOOKUP(מרקובחצי[[#This Row],[ClientID]],קביעויות[הפלגה]),FALSE)=מרקובחצי[[#This Row],[ClientID]],1,"")</f>
        <v/>
      </c>
      <c r="F1308" t="str">
        <f>IF(IFERROR(LOOKUP(מרקובחצי[[#This Row],[ClientID]],סוגחציקבוע[S31]),FALSE)=מרקובחצי[[#This Row],[ClientID]],1,"")</f>
        <v/>
      </c>
      <c r="G1308" t="str">
        <f>IF(IFERROR(LOOKUP(מרקובחצי[[#This Row],[ClientID]],סוגחציקבוע[S32]),FALSE)=מרקובחצי[[#This Row],[ClientID]],1,"")</f>
        <v/>
      </c>
      <c r="H1308" t="str">
        <f>IF(IFERROR(LOOKUP(מרקובחצי[[#This Row],[ClientID]],סוגחציקבוע[S33]),FALSE)=מרקובחצי[[#This Row],[ClientID]],1,"")</f>
        <v/>
      </c>
      <c r="I1308">
        <f>IF(IFERROR(LOOKUP(מרקובחצי[[#This Row],[ClientID]],סוגחציקבוע[S32&amp;33]),FALSE)=מרקובחצי[[#This Row],[ClientID]],1,"")</f>
        <v>1</v>
      </c>
      <c r="J1308" s="19">
        <f>IF(SUM(מרקובחצי[[#This Row],[11]:[13]])=1,מרקובחצי[[#This Row],[עד ועד]],IF(SUM(R1307:T1308)=1,IF(מרקובחצי[[#This Row],[עד ועד]]&lt;J1307,מרקובחצי[[#This Row],[עד ועד]],J1307),J1307))</f>
        <v>31</v>
      </c>
      <c r="K1308" s="19">
        <f>IF(SUM(מרקובחצי[[#This Row],[11]:[13]])=1,מרקובחצי[[#This Row],[עד ועד]],IF(SUM(R1307:T1308)=1,IF(מרקובחצי[[#This Row],[עד ועד]]&gt;K1307,מרקובחצי[[#This Row],[עד ועד]],K1307),K1307))</f>
        <v>31</v>
      </c>
      <c r="L1308" s="19" t="str">
        <f>IF(AND(SUM(מרקובחצי[[#This Row],[31]:[33]])=1,SUM(U1307:W1307)=0),מרקובחצי[[#This Row],[מקס]]-מרקובחצי[[#This Row],[מינ]],"")</f>
        <v/>
      </c>
      <c r="M130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308" s="19" t="str">
        <f t="shared" si="20"/>
        <v>S33</v>
      </c>
      <c r="O1308" s="19" t="str">
        <f>IF(מרקובחצי[[#This Row],[קבעה הפלגה?]]=1,"",IF(AND(מרקובחצי[[#This Row],[עד ועד]]&lt;29,OR(מרקובחצי[[#This Row],[CycleNumber]]=1,AND(U1307=1,OR(מרקובחצי[[#This Row],[עד ועד]]&lt;J1307,מרקובחצי[[#This Row],[עד ועד]]&gt;K1307)),AND(V1307=1,מרקובחצי[[#This Row],[עד ועד]]&lt;J1307),W1307=1)),1,""))</f>
        <v/>
      </c>
      <c r="P1308" s="19">
        <f>IF(מרקובחצי[[#This Row],[קבעה הפלגה?]]=1,"",IF(AND(מרקובחצי[[#This Row],[עד ועד]]&gt;28,מרקובחצי[[#This Row],[עד ועד]]&lt;32,OR(מרקובחצי[[#This Row],[CycleNumber]]=1,AND(U1307=1),AND(V1307=1,OR(מרקובחצי[[#This Row],[עד ועד]]&lt;J1307,מרקובחצי[[#This Row],[עד ועד]]&gt;K1307)),W1307=1)),1,""))</f>
        <v>1</v>
      </c>
      <c r="Q1308" s="19" t="str">
        <f>IF(מרקובחצי[[#This Row],[קבעה הפלגה?]]=1,"",IF(AND(מרקובחצי[[#This Row],[עד ועד]]&gt;31,OR(מרקובחצי[[#This Row],[CycleNumber]]=1,AND(U1307=1),AND(V1307=1,מרקובחצי[[#This Row],[עד ועד]]&gt;K1307),AND(W1307=1,OR(מרקובחצי[[#This Row],[עד ועד]]&gt;K1307,מרקובחצי[[#This Row],[עד ועד]]&lt;J1307)))),1,""))</f>
        <v/>
      </c>
      <c r="R1308" s="19" t="str">
        <f>IF(מרקובחצי[[#This Row],[CycleNumber]]&gt;1,IF(AND(O1307=1,מרקובחצי[[#This Row],[עד ועד]]&lt;29),1,""),"")</f>
        <v/>
      </c>
      <c r="S1308" s="19" t="str">
        <f>IF(מרקובחצי[[#This Row],[CycleNumber]]&gt;1,IF(OR(AND(O1307=1,מרקובחצי[[#This Row],[עד ועד]]&gt;28),AND(P1307=1),AND(Q1307=1,מרקובחצי[[#This Row],[עד ועד]]&lt;32)),1,""),"")</f>
        <v/>
      </c>
      <c r="T1308" s="19" t="str">
        <f>IF(מרקובחצי[[#This Row],[CycleNumber]]&gt;1,IF(AND(Q1307=1,מרקובחצי[[#This Row],[עד ועד]]&gt;31),1,""),"")</f>
        <v/>
      </c>
      <c r="U1308" s="19" t="str">
        <f>IF(מרקובחצי[[#This Row],[CycleNumber]]&gt;1,IF(AND(R1307=1,מרקובחצי[[#This Row],[עד ועד]]&lt;29),1,IF(AND(U1307=1,NOT(OR(מרקובחצי[[#This Row],[עד ועד]]&lt;J1307,מרקובחצי[[#This Row],[עד ועד]]&gt;K1307))),1,"")),"")</f>
        <v/>
      </c>
      <c r="V1308" s="19" t="str">
        <f>IF(מרקובחצי[[#This Row],[CycleNumber]]&gt;1,IF(AND(SUM(R1307:T1307)=1,מרקובחצי[[#This Row],[עד ועד]]&gt;28,מרקובחצי[[#This Row],[עד ועד]]&lt;32),1,IF(OR(S1307=1,AND(R1307=1,מרקובחצי[[#This Row],[עד ועד]]&gt;28),AND(T1307=1,מרקובחצי[[#This Row],[עד ועד]]&lt;32)),1,IF(AND(V1307=1,NOT(OR(מרקובחצי[[#This Row],[עד ועד]]&lt;J1307,מרקובחצי[[#This Row],[עד ועד]]&gt;K1307))),1,""))),"")</f>
        <v/>
      </c>
      <c r="W1308" s="19" t="str">
        <f>IF(מרקובחצי[[#This Row],[CycleNumber]]&gt;1,IF(AND(T1307=1,מרקובחצי[[#This Row],[עד ועד]]&gt;31),1,IF(AND(W1307=1,NOT(OR(מרקובחצי[[#This Row],[עד ועד]]&lt;J1307,מרקובחצי[[#This Row],[עד ועד]]&gt;K1307))),1,"")),"")</f>
        <v/>
      </c>
      <c r="X1308" s="19" t="str">
        <f>IF(AND(מרקובחצי[[#This Row],[CycleNumber]]&lt;$B1309,SUM(מרקובחצי[[#This Row],[11]],R1309)=2),1,"")</f>
        <v/>
      </c>
      <c r="Y1308" s="19" t="str">
        <f>IF(AND(מרקובחצי[[#This Row],[CycleNumber]]&lt;$B1309,SUM(מרקובחצי[[#This Row],[11]],S1309)=2),1,"")</f>
        <v/>
      </c>
      <c r="Z1308" s="19" t="str">
        <f>IF(AND(מרקובחצי[[#This Row],[CycleNumber]]&lt;$B1309,SUM(מרקובחצי[[#This Row],[13]],S1309)=2),1,"")</f>
        <v/>
      </c>
      <c r="AA1308" s="19" t="str">
        <f>IF(AND(מרקובחצי[[#This Row],[CycleNumber]]&lt;$B1309,SUM(מרקובחצי[[#This Row],[13]],T1309)=2),1,"")</f>
        <v/>
      </c>
      <c r="AB1308" s="19" t="str">
        <f>IF(AND(מרקובחצי[[#This Row],[CycleNumber]]&lt;$B1309,SUM(מרקובחצי[[#This Row],[21]],U1309)=2),1,"")</f>
        <v/>
      </c>
      <c r="AC1308" s="19" t="str">
        <f>IF(AND(מרקובחצי[[#This Row],[CycleNumber]]&lt;$B1309,SUM(מרקובחצי[[#This Row],[21]],V1309)=2),1,"")</f>
        <v/>
      </c>
      <c r="AD1308" s="19" t="str">
        <f>IF(AND(מרקובחצי[[#This Row],[CycleNumber]]&lt;$B1309,SUM(מרקובחצי[[#This Row],[23]],V1309)=2),1,"")</f>
        <v/>
      </c>
      <c r="AE1308" s="19" t="str">
        <f>IF(AND(מרקובחצי[[#This Row],[CycleNumber]]&lt;$B1309,SUM(מרקובחצי[[#This Row],[23]],W1309)=2),1,"")</f>
        <v/>
      </c>
      <c r="AF1308" s="19" t="str">
        <f>IF(AND(מרקובחצי[[#This Row],[CycleNumber]]&lt;$B1309,SUM(מרקובחצי[[#This Row],[31]],O1309)=2),1,"")</f>
        <v/>
      </c>
      <c r="AG1308" s="19" t="str">
        <f>IF(AND(מרקובחצי[[#This Row],[CycleNumber]]&lt;$B1309,SUM(מרקובחצי[[#This Row],[31]],P1309)=2),1,"")</f>
        <v/>
      </c>
      <c r="AH1308" s="19" t="str">
        <f>IF(AND(מרקובחצי[[#This Row],[CycleNumber]]&lt;$B1309,SUM(מרקובחצי[[#This Row],[31]],Q1309)=2),1,"")</f>
        <v/>
      </c>
      <c r="AI1308" s="19" t="str">
        <f>IF(AND(מרקובחצי[[#This Row],[CycleNumber]]&lt;$B1309,SUM(U1308:U1309)=2),1,"")</f>
        <v/>
      </c>
      <c r="AJ1308" s="19" t="str">
        <f>IF(AND(מרקובחצי[[#This Row],[CycleNumber]]&lt;$B1309,SUM(מרקובחצי[[#This Row],[32]],O1309)=2),1,"")</f>
        <v/>
      </c>
      <c r="AK1308" s="19" t="str">
        <f>IF(AND(מרקובחצי[[#This Row],[CycleNumber]]&lt;$B1309,SUM(מרקובחצי[[#This Row],[32]],P1309)=2),1,"")</f>
        <v/>
      </c>
      <c r="AL1308" s="19" t="str">
        <f>IF(AND(מרקובחצי[[#This Row],[CycleNumber]]&lt;$B1309,SUM(מרקובחצי[[#This Row],[32]],Q1309)=2),1,"")</f>
        <v/>
      </c>
      <c r="AM1308" s="19" t="str">
        <f>IF(AND(מרקובחצי[[#This Row],[CycleNumber]]&lt;$B1309,SUM(V1308:V1309)=2),1,"")</f>
        <v/>
      </c>
      <c r="AN1308" s="19" t="str">
        <f>IF(AND(מרקובחצי[[#This Row],[CycleNumber]]&lt;$B1309,SUM(מרקובחצי[[#This Row],[33]],O1309)=2),1,"")</f>
        <v/>
      </c>
      <c r="AO1308" s="19" t="str">
        <f>IF(AND(מרקובחצי[[#This Row],[CycleNumber]]&lt;$B1309,SUM(מרקובחצי[[#This Row],[33]],P1309)=2),1,"")</f>
        <v/>
      </c>
      <c r="AP1308" s="19" t="str">
        <f>IF(AND(מרקובחצי[[#This Row],[CycleNumber]]&lt;$B1309,SUM(מרקובחצי[[#This Row],[33]],Q1309)=2),1,"")</f>
        <v/>
      </c>
      <c r="AQ1308" s="19" t="str">
        <f>IF(AND(מרקובחצי[[#This Row],[CycleNumber]]&lt;$B1309,SUM(W1308:W1309)=2),1,"")</f>
        <v/>
      </c>
      <c r="AR1308" s="19">
        <f>IF(AND(מרקובחצי[[#This Row],[CycleNumber]]&lt;$B1309,SUM(מרקובחצי[[#This Row],[12]],S1309)=2),1,"")</f>
        <v>1</v>
      </c>
      <c r="AS1308" s="19" t="str">
        <f>IF(AND(מרקובחצי[[#This Row],[CycleNumber]]&lt;$B1309,SUM(מרקובחצי[[#This Row],[22]],V1309)=2),1,"")</f>
        <v/>
      </c>
      <c r="AT1308" s="21">
        <f>SUM(מרקובחצי[[#This Row],[11]:[33]])</f>
        <v>1</v>
      </c>
    </row>
    <row r="1309" spans="1:46" ht="15.6" x14ac:dyDescent="0.25">
      <c r="A1309" s="19" t="s">
        <v>141</v>
      </c>
      <c r="B1309" s="19">
        <v>5</v>
      </c>
      <c r="C1309">
        <v>29</v>
      </c>
      <c r="D1309" s="19">
        <f>מרקובחצי[[#This Row],[LengthofCycle]]+1</f>
        <v>30</v>
      </c>
      <c r="E1309" t="str">
        <f>IF(IFERROR(LOOKUP(מרקובחצי[[#This Row],[ClientID]],קביעויות[הפלגה]),FALSE)=מרקובחצי[[#This Row],[ClientID]],1,"")</f>
        <v/>
      </c>
      <c r="F1309" t="str">
        <f>IF(IFERROR(LOOKUP(מרקובחצי[[#This Row],[ClientID]],סוגחציקבוע[S31]),FALSE)=מרקובחצי[[#This Row],[ClientID]],1,"")</f>
        <v/>
      </c>
      <c r="G1309" t="str">
        <f>IF(IFERROR(LOOKUP(מרקובחצי[[#This Row],[ClientID]],סוגחציקבוע[S32]),FALSE)=מרקובחצי[[#This Row],[ClientID]],1,"")</f>
        <v/>
      </c>
      <c r="H1309" t="str">
        <f>IF(IFERROR(LOOKUP(מרקובחצי[[#This Row],[ClientID]],סוגחציקבוע[S33]),FALSE)=מרקובחצי[[#This Row],[ClientID]],1,"")</f>
        <v/>
      </c>
      <c r="I1309">
        <f>IF(IFERROR(LOOKUP(מרקובחצי[[#This Row],[ClientID]],סוגחציקבוע[S32&amp;33]),FALSE)=מרקובחצי[[#This Row],[ClientID]],1,"")</f>
        <v>1</v>
      </c>
      <c r="J1309" s="19">
        <f>IF(SUM(מרקובחצי[[#This Row],[11]:[13]])=1,מרקובחצי[[#This Row],[עד ועד]],IF(SUM(R1308:T1309)=1,IF(מרקובחצי[[#This Row],[עד ועד]]&lt;J1308,מרקובחצי[[#This Row],[עד ועד]],J1308),J1308))</f>
        <v>30</v>
      </c>
      <c r="K1309" s="19">
        <f>IF(SUM(מרקובחצי[[#This Row],[11]:[13]])=1,מרקובחצי[[#This Row],[עד ועד]],IF(SUM(R1308:T1309)=1,IF(מרקובחצי[[#This Row],[עד ועד]]&gt;K1308,מרקובחצי[[#This Row],[עד ועד]],K1308),K1308))</f>
        <v>31</v>
      </c>
      <c r="L1309" s="19" t="str">
        <f>IF(AND(SUM(מרקובחצי[[#This Row],[31]:[33]])=1,SUM(U1308:W1308)=0),מרקובחצי[[#This Row],[מקס]]-מרקובחצי[[#This Row],[מינ]],"")</f>
        <v/>
      </c>
      <c r="M130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309" s="19" t="str">
        <f t="shared" si="20"/>
        <v>S12</v>
      </c>
      <c r="O1309" s="19" t="str">
        <f>IF(מרקובחצי[[#This Row],[קבעה הפלגה?]]=1,"",IF(AND(מרקובחצי[[#This Row],[עד ועד]]&lt;29,OR(מרקובחצי[[#This Row],[CycleNumber]]=1,AND(U1308=1,OR(מרקובחצי[[#This Row],[עד ועד]]&lt;J1308,מרקובחצי[[#This Row],[עד ועד]]&gt;K1308)),AND(V1308=1,מרקובחצי[[#This Row],[עד ועד]]&lt;J1308),W1308=1)),1,""))</f>
        <v/>
      </c>
      <c r="P1309" s="19" t="str">
        <f>IF(מרקובחצי[[#This Row],[קבעה הפלגה?]]=1,"",IF(AND(מרקובחצי[[#This Row],[עד ועד]]&gt;28,מרקובחצי[[#This Row],[עד ועד]]&lt;32,OR(מרקובחצי[[#This Row],[CycleNumber]]=1,AND(U1308=1),AND(V1308=1,OR(מרקובחצי[[#This Row],[עד ועד]]&lt;J1308,מרקובחצי[[#This Row],[עד ועד]]&gt;K1308)),W1308=1)),1,""))</f>
        <v/>
      </c>
      <c r="Q1309" s="19" t="str">
        <f>IF(מרקובחצי[[#This Row],[קבעה הפלגה?]]=1,"",IF(AND(מרקובחצי[[#This Row],[עד ועד]]&gt;31,OR(מרקובחצי[[#This Row],[CycleNumber]]=1,AND(U1308=1),AND(V1308=1,מרקובחצי[[#This Row],[עד ועד]]&gt;K1308),AND(W1308=1,OR(מרקובחצי[[#This Row],[עד ועד]]&gt;K1308,מרקובחצי[[#This Row],[עד ועד]]&lt;J1308)))),1,""))</f>
        <v/>
      </c>
      <c r="R1309" s="19" t="str">
        <f>IF(מרקובחצי[[#This Row],[CycleNumber]]&gt;1,IF(AND(O1308=1,מרקובחצי[[#This Row],[עד ועד]]&lt;29),1,""),"")</f>
        <v/>
      </c>
      <c r="S1309" s="19">
        <f>IF(מרקובחצי[[#This Row],[CycleNumber]]&gt;1,IF(OR(AND(O1308=1,מרקובחצי[[#This Row],[עד ועד]]&gt;28),AND(P1308=1),AND(Q1308=1,מרקובחצי[[#This Row],[עד ועד]]&lt;32)),1,""),"")</f>
        <v>1</v>
      </c>
      <c r="T1309" s="19" t="str">
        <f>IF(מרקובחצי[[#This Row],[CycleNumber]]&gt;1,IF(AND(Q1308=1,מרקובחצי[[#This Row],[עד ועד]]&gt;31),1,""),"")</f>
        <v/>
      </c>
      <c r="U1309" s="19" t="str">
        <f>IF(מרקובחצי[[#This Row],[CycleNumber]]&gt;1,IF(AND(R1308=1,מרקובחצי[[#This Row],[עד ועד]]&lt;29),1,IF(AND(U1308=1,NOT(OR(מרקובחצי[[#This Row],[עד ועד]]&lt;J1308,מרקובחצי[[#This Row],[עד ועד]]&gt;K1308))),1,"")),"")</f>
        <v/>
      </c>
      <c r="V1309" s="19" t="str">
        <f>IF(מרקובחצי[[#This Row],[CycleNumber]]&gt;1,IF(AND(SUM(R1308:T1308)=1,מרקובחצי[[#This Row],[עד ועד]]&gt;28,מרקובחצי[[#This Row],[עד ועד]]&lt;32),1,IF(OR(S1308=1,AND(R1308=1,מרקובחצי[[#This Row],[עד ועד]]&gt;28),AND(T1308=1,מרקובחצי[[#This Row],[עד ועד]]&lt;32)),1,IF(AND(V1308=1,NOT(OR(מרקובחצי[[#This Row],[עד ועד]]&lt;J1308,מרקובחצי[[#This Row],[עד ועד]]&gt;K1308))),1,""))),"")</f>
        <v/>
      </c>
      <c r="W1309" s="19" t="str">
        <f>IF(מרקובחצי[[#This Row],[CycleNumber]]&gt;1,IF(AND(T1308=1,מרקובחצי[[#This Row],[עד ועד]]&gt;31),1,IF(AND(W1308=1,NOT(OR(מרקובחצי[[#This Row],[עד ועד]]&lt;J1308,מרקובחצי[[#This Row],[עד ועד]]&gt;K1308))),1,"")),"")</f>
        <v/>
      </c>
      <c r="X1309" s="19" t="str">
        <f>IF(AND(מרקובחצי[[#This Row],[CycleNumber]]&lt;$B1310,SUM(מרקובחצי[[#This Row],[11]],R1310)=2),1,"")</f>
        <v/>
      </c>
      <c r="Y1309" s="19" t="str">
        <f>IF(AND(מרקובחצי[[#This Row],[CycleNumber]]&lt;$B1310,SUM(מרקובחצי[[#This Row],[11]],S1310)=2),1,"")</f>
        <v/>
      </c>
      <c r="Z1309" s="19" t="str">
        <f>IF(AND(מרקובחצי[[#This Row],[CycleNumber]]&lt;$B1310,SUM(מרקובחצי[[#This Row],[13]],S1310)=2),1,"")</f>
        <v/>
      </c>
      <c r="AA1309" s="19" t="str">
        <f>IF(AND(מרקובחצי[[#This Row],[CycleNumber]]&lt;$B1310,SUM(מרקובחצי[[#This Row],[13]],T1310)=2),1,"")</f>
        <v/>
      </c>
      <c r="AB1309" s="19" t="str">
        <f>IF(AND(מרקובחצי[[#This Row],[CycleNumber]]&lt;$B1310,SUM(מרקובחצי[[#This Row],[21]],U1310)=2),1,"")</f>
        <v/>
      </c>
      <c r="AC1309" s="19" t="str">
        <f>IF(AND(מרקובחצי[[#This Row],[CycleNumber]]&lt;$B1310,SUM(מרקובחצי[[#This Row],[21]],V1310)=2),1,"")</f>
        <v/>
      </c>
      <c r="AD1309" s="19" t="str">
        <f>IF(AND(מרקובחצי[[#This Row],[CycleNumber]]&lt;$B1310,SUM(מרקובחצי[[#This Row],[23]],V1310)=2),1,"")</f>
        <v/>
      </c>
      <c r="AE1309" s="19" t="str">
        <f>IF(AND(מרקובחצי[[#This Row],[CycleNumber]]&lt;$B1310,SUM(מרקובחצי[[#This Row],[23]],W1310)=2),1,"")</f>
        <v/>
      </c>
      <c r="AF1309" s="19" t="str">
        <f>IF(AND(מרקובחצי[[#This Row],[CycleNumber]]&lt;$B1310,SUM(מרקובחצי[[#This Row],[31]],O1310)=2),1,"")</f>
        <v/>
      </c>
      <c r="AG1309" s="19" t="str">
        <f>IF(AND(מרקובחצי[[#This Row],[CycleNumber]]&lt;$B1310,SUM(מרקובחצי[[#This Row],[31]],P1310)=2),1,"")</f>
        <v/>
      </c>
      <c r="AH1309" s="19" t="str">
        <f>IF(AND(מרקובחצי[[#This Row],[CycleNumber]]&lt;$B1310,SUM(מרקובחצי[[#This Row],[31]],Q1310)=2),1,"")</f>
        <v/>
      </c>
      <c r="AI1309" s="19" t="str">
        <f>IF(AND(מרקובחצי[[#This Row],[CycleNumber]]&lt;$B1310,SUM(U1309:U1310)=2),1,"")</f>
        <v/>
      </c>
      <c r="AJ1309" s="19" t="str">
        <f>IF(AND(מרקובחצי[[#This Row],[CycleNumber]]&lt;$B1310,SUM(מרקובחצי[[#This Row],[32]],O1310)=2),1,"")</f>
        <v/>
      </c>
      <c r="AK1309" s="19" t="str">
        <f>IF(AND(מרקובחצי[[#This Row],[CycleNumber]]&lt;$B1310,SUM(מרקובחצי[[#This Row],[32]],P1310)=2),1,"")</f>
        <v/>
      </c>
      <c r="AL1309" s="19" t="str">
        <f>IF(AND(מרקובחצי[[#This Row],[CycleNumber]]&lt;$B1310,SUM(מרקובחצי[[#This Row],[32]],Q1310)=2),1,"")</f>
        <v/>
      </c>
      <c r="AM1309" s="19" t="str">
        <f>IF(AND(מרקובחצי[[#This Row],[CycleNumber]]&lt;$B1310,SUM(V1309:V1310)=2),1,"")</f>
        <v/>
      </c>
      <c r="AN1309" s="19" t="str">
        <f>IF(AND(מרקובחצי[[#This Row],[CycleNumber]]&lt;$B1310,SUM(מרקובחצי[[#This Row],[33]],O1310)=2),1,"")</f>
        <v/>
      </c>
      <c r="AO1309" s="19" t="str">
        <f>IF(AND(מרקובחצי[[#This Row],[CycleNumber]]&lt;$B1310,SUM(מרקובחצי[[#This Row],[33]],P1310)=2),1,"")</f>
        <v/>
      </c>
      <c r="AP1309" s="19" t="str">
        <f>IF(AND(מרקובחצי[[#This Row],[CycleNumber]]&lt;$B1310,SUM(מרקובחצי[[#This Row],[33]],Q1310)=2),1,"")</f>
        <v/>
      </c>
      <c r="AQ1309" s="19" t="str">
        <f>IF(AND(מרקובחצי[[#This Row],[CycleNumber]]&lt;$B1310,SUM(W1309:W1310)=2),1,"")</f>
        <v/>
      </c>
      <c r="AR1309" s="19" t="str">
        <f>IF(AND(מרקובחצי[[#This Row],[CycleNumber]]&lt;$B1310,SUM(מרקובחצי[[#This Row],[12]],S1310)=2),1,"")</f>
        <v/>
      </c>
      <c r="AS1309" s="19">
        <f>IF(AND(מרקובחצי[[#This Row],[CycleNumber]]&lt;$B1310,SUM(מרקובחצי[[#This Row],[22]],V1310)=2),1,"")</f>
        <v>1</v>
      </c>
      <c r="AT1309" s="21">
        <f>SUM(מרקובחצי[[#This Row],[11]:[33]])</f>
        <v>1</v>
      </c>
    </row>
    <row r="1310" spans="1:46" ht="15.6" x14ac:dyDescent="0.25">
      <c r="A1310" s="19" t="s">
        <v>141</v>
      </c>
      <c r="B1310" s="19">
        <v>6</v>
      </c>
      <c r="C1310">
        <v>35</v>
      </c>
      <c r="D1310" s="19">
        <f>מרקובחצי[[#This Row],[LengthofCycle]]+1</f>
        <v>36</v>
      </c>
      <c r="E1310" t="str">
        <f>IF(IFERROR(LOOKUP(מרקובחצי[[#This Row],[ClientID]],קביעויות[הפלגה]),FALSE)=מרקובחצי[[#This Row],[ClientID]],1,"")</f>
        <v/>
      </c>
      <c r="F1310" t="str">
        <f>IF(IFERROR(LOOKUP(מרקובחצי[[#This Row],[ClientID]],סוגחציקבוע[S31]),FALSE)=מרקובחצי[[#This Row],[ClientID]],1,"")</f>
        <v/>
      </c>
      <c r="G1310" t="str">
        <f>IF(IFERROR(LOOKUP(מרקובחצי[[#This Row],[ClientID]],סוגחציקבוע[S32]),FALSE)=מרקובחצי[[#This Row],[ClientID]],1,"")</f>
        <v/>
      </c>
      <c r="H1310" t="str">
        <f>IF(IFERROR(LOOKUP(מרקובחצי[[#This Row],[ClientID]],סוגחציקבוע[S33]),FALSE)=מרקובחצי[[#This Row],[ClientID]],1,"")</f>
        <v/>
      </c>
      <c r="I1310">
        <f>IF(IFERROR(LOOKUP(מרקובחצי[[#This Row],[ClientID]],סוגחציקבוע[S32&amp;33]),FALSE)=מרקובחצי[[#This Row],[ClientID]],1,"")</f>
        <v>1</v>
      </c>
      <c r="J1310" s="19">
        <f>IF(SUM(מרקובחצי[[#This Row],[11]:[13]])=1,מרקובחצי[[#This Row],[עד ועד]],IF(SUM(R1309:T1310)=1,IF(מרקובחצי[[#This Row],[עד ועד]]&lt;J1309,מרקובחצי[[#This Row],[עד ועד]],J1309),J1309))</f>
        <v>30</v>
      </c>
      <c r="K1310" s="19">
        <f>IF(SUM(מרקובחצי[[#This Row],[11]:[13]])=1,מרקובחצי[[#This Row],[עד ועד]],IF(SUM(R1309:T1310)=1,IF(מרקובחצי[[#This Row],[עד ועד]]&gt;K1309,מרקובחצי[[#This Row],[עד ועד]],K1309),K1309))</f>
        <v>36</v>
      </c>
      <c r="L1310" s="19">
        <f>IF(AND(SUM(מרקובחצי[[#This Row],[31]:[33]])=1,SUM(U1309:W1309)=0),מרקובחצי[[#This Row],[מקס]]-מרקובחצי[[#This Row],[מינ]],"")</f>
        <v>6</v>
      </c>
      <c r="M131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10" s="19" t="str">
        <f t="shared" si="20"/>
        <v>S22</v>
      </c>
      <c r="O1310" s="19" t="str">
        <f>IF(מרקובחצי[[#This Row],[קבעה הפלגה?]]=1,"",IF(AND(מרקובחצי[[#This Row],[עד ועד]]&lt;29,OR(מרקובחצי[[#This Row],[CycleNumber]]=1,AND(U1309=1,OR(מרקובחצי[[#This Row],[עד ועד]]&lt;J1309,מרקובחצי[[#This Row],[עד ועד]]&gt;K1309)),AND(V1309=1,מרקובחצי[[#This Row],[עד ועד]]&lt;J1309),W1309=1)),1,""))</f>
        <v/>
      </c>
      <c r="P1310" s="19" t="str">
        <f>IF(מרקובחצי[[#This Row],[קבעה הפלגה?]]=1,"",IF(AND(מרקובחצי[[#This Row],[עד ועד]]&gt;28,מרקובחצי[[#This Row],[עד ועד]]&lt;32,OR(מרקובחצי[[#This Row],[CycleNumber]]=1,AND(U1309=1),AND(V1309=1,OR(מרקובחצי[[#This Row],[עד ועד]]&lt;J1309,מרקובחצי[[#This Row],[עד ועד]]&gt;K1309)),W1309=1)),1,""))</f>
        <v/>
      </c>
      <c r="Q1310" s="19" t="str">
        <f>IF(מרקובחצי[[#This Row],[קבעה הפלגה?]]=1,"",IF(AND(מרקובחצי[[#This Row],[עד ועד]]&gt;31,OR(מרקובחצי[[#This Row],[CycleNumber]]=1,AND(U1309=1),AND(V1309=1,מרקובחצי[[#This Row],[עד ועד]]&gt;K1309),AND(W1309=1,OR(מרקובחצי[[#This Row],[עד ועד]]&gt;K1309,מרקובחצי[[#This Row],[עד ועד]]&lt;J1309)))),1,""))</f>
        <v/>
      </c>
      <c r="R1310" s="19" t="str">
        <f>IF(מרקובחצי[[#This Row],[CycleNumber]]&gt;1,IF(AND(O1309=1,מרקובחצי[[#This Row],[עד ועד]]&lt;29),1,""),"")</f>
        <v/>
      </c>
      <c r="S1310" s="19" t="str">
        <f>IF(מרקובחצי[[#This Row],[CycleNumber]]&gt;1,IF(OR(AND(O1309=1,מרקובחצי[[#This Row],[עד ועד]]&gt;28),AND(P1309=1),AND(Q1309=1,מרקובחצי[[#This Row],[עד ועד]]&lt;32)),1,""),"")</f>
        <v/>
      </c>
      <c r="T1310" s="19" t="str">
        <f>IF(מרקובחצי[[#This Row],[CycleNumber]]&gt;1,IF(AND(Q1309=1,מרקובחצי[[#This Row],[עד ועד]]&gt;31),1,""),"")</f>
        <v/>
      </c>
      <c r="U1310" s="19" t="str">
        <f>IF(מרקובחצי[[#This Row],[CycleNumber]]&gt;1,IF(AND(R1309=1,מרקובחצי[[#This Row],[עד ועד]]&lt;29),1,IF(AND(U1309=1,NOT(OR(מרקובחצי[[#This Row],[עד ועד]]&lt;J1309,מרקובחצי[[#This Row],[עד ועד]]&gt;K1309))),1,"")),"")</f>
        <v/>
      </c>
      <c r="V1310" s="19">
        <f>IF(מרקובחצי[[#This Row],[CycleNumber]]&gt;1,IF(AND(SUM(R1309:T1309)=1,מרקובחצי[[#This Row],[עד ועד]]&gt;28,מרקובחצי[[#This Row],[עד ועד]]&lt;32),1,IF(OR(S1309=1,AND(R1309=1,מרקובחצי[[#This Row],[עד ועד]]&gt;28),AND(T1309=1,מרקובחצי[[#This Row],[עד ועד]]&lt;32)),1,IF(AND(V1309=1,NOT(OR(מרקובחצי[[#This Row],[עד ועד]]&lt;J1309,מרקובחצי[[#This Row],[עד ועד]]&gt;K1309))),1,""))),"")</f>
        <v>1</v>
      </c>
      <c r="W1310" s="19" t="str">
        <f>IF(מרקובחצי[[#This Row],[CycleNumber]]&gt;1,IF(AND(T1309=1,מרקובחצי[[#This Row],[עד ועד]]&gt;31),1,IF(AND(W1309=1,NOT(OR(מרקובחצי[[#This Row],[עד ועד]]&lt;J1309,מרקובחצי[[#This Row],[עד ועד]]&gt;K1309))),1,"")),"")</f>
        <v/>
      </c>
      <c r="X1310" s="19" t="str">
        <f>IF(AND(מרקובחצי[[#This Row],[CycleNumber]]&lt;$B1311,SUM(מרקובחצי[[#This Row],[11]],R1311)=2),1,"")</f>
        <v/>
      </c>
      <c r="Y1310" s="19" t="str">
        <f>IF(AND(מרקובחצי[[#This Row],[CycleNumber]]&lt;$B1311,SUM(מרקובחצי[[#This Row],[11]],S1311)=2),1,"")</f>
        <v/>
      </c>
      <c r="Z1310" s="19" t="str">
        <f>IF(AND(מרקובחצי[[#This Row],[CycleNumber]]&lt;$B1311,SUM(מרקובחצי[[#This Row],[13]],S1311)=2),1,"")</f>
        <v/>
      </c>
      <c r="AA1310" s="19" t="str">
        <f>IF(AND(מרקובחצי[[#This Row],[CycleNumber]]&lt;$B1311,SUM(מרקובחצי[[#This Row],[13]],T1311)=2),1,"")</f>
        <v/>
      </c>
      <c r="AB1310" s="19" t="str">
        <f>IF(AND(מרקובחצי[[#This Row],[CycleNumber]]&lt;$B1311,SUM(מרקובחצי[[#This Row],[21]],U1311)=2),1,"")</f>
        <v/>
      </c>
      <c r="AC1310" s="19" t="str">
        <f>IF(AND(מרקובחצי[[#This Row],[CycleNumber]]&lt;$B1311,SUM(מרקובחצי[[#This Row],[21]],V1311)=2),1,"")</f>
        <v/>
      </c>
      <c r="AD1310" s="19" t="str">
        <f>IF(AND(מרקובחצי[[#This Row],[CycleNumber]]&lt;$B1311,SUM(מרקובחצי[[#This Row],[23]],V1311)=2),1,"")</f>
        <v/>
      </c>
      <c r="AE1310" s="19" t="str">
        <f>IF(AND(מרקובחצי[[#This Row],[CycleNumber]]&lt;$B1311,SUM(מרקובחצי[[#This Row],[23]],W1311)=2),1,"")</f>
        <v/>
      </c>
      <c r="AF1310" s="19" t="str">
        <f>IF(AND(מרקובחצי[[#This Row],[CycleNumber]]&lt;$B1311,SUM(מרקובחצי[[#This Row],[31]],O1311)=2),1,"")</f>
        <v/>
      </c>
      <c r="AG1310" s="19" t="str">
        <f>IF(AND(מרקובחצי[[#This Row],[CycleNumber]]&lt;$B1311,SUM(מרקובחצי[[#This Row],[31]],P1311)=2),1,"")</f>
        <v/>
      </c>
      <c r="AH1310" s="19" t="str">
        <f>IF(AND(מרקובחצי[[#This Row],[CycleNumber]]&lt;$B1311,SUM(מרקובחצי[[#This Row],[31]],Q1311)=2),1,"")</f>
        <v/>
      </c>
      <c r="AI1310" s="19" t="str">
        <f>IF(AND(מרקובחצי[[#This Row],[CycleNumber]]&lt;$B1311,SUM(U1310:U1311)=2),1,"")</f>
        <v/>
      </c>
      <c r="AJ1310" s="19" t="str">
        <f>IF(AND(מרקובחצי[[#This Row],[CycleNumber]]&lt;$B1311,SUM(מרקובחצי[[#This Row],[32]],O1311)=2),1,"")</f>
        <v/>
      </c>
      <c r="AK1310" s="19" t="str">
        <f>IF(AND(מרקובחצי[[#This Row],[CycleNumber]]&lt;$B1311,SUM(מרקובחצי[[#This Row],[32]],P1311)=2),1,"")</f>
        <v/>
      </c>
      <c r="AL1310" s="19" t="str">
        <f>IF(AND(מרקובחצי[[#This Row],[CycleNumber]]&lt;$B1311,SUM(מרקובחצי[[#This Row],[32]],Q1311)=2),1,"")</f>
        <v/>
      </c>
      <c r="AM1310" s="19">
        <f>IF(AND(מרקובחצי[[#This Row],[CycleNumber]]&lt;$B1311,SUM(V1310:V1311)=2),1,"")</f>
        <v>1</v>
      </c>
      <c r="AN1310" s="19" t="str">
        <f>IF(AND(מרקובחצי[[#This Row],[CycleNumber]]&lt;$B1311,SUM(מרקובחצי[[#This Row],[33]],O1311)=2),1,"")</f>
        <v/>
      </c>
      <c r="AO1310" s="19" t="str">
        <f>IF(AND(מרקובחצי[[#This Row],[CycleNumber]]&lt;$B1311,SUM(מרקובחצי[[#This Row],[33]],P1311)=2),1,"")</f>
        <v/>
      </c>
      <c r="AP1310" s="19" t="str">
        <f>IF(AND(מרקובחצי[[#This Row],[CycleNumber]]&lt;$B1311,SUM(מרקובחצי[[#This Row],[33]],Q1311)=2),1,"")</f>
        <v/>
      </c>
      <c r="AQ1310" s="19" t="str">
        <f>IF(AND(מרקובחצי[[#This Row],[CycleNumber]]&lt;$B1311,SUM(W1310:W1311)=2),1,"")</f>
        <v/>
      </c>
      <c r="AR1310" s="19" t="str">
        <f>IF(AND(מרקובחצי[[#This Row],[CycleNumber]]&lt;$B1311,SUM(מרקובחצי[[#This Row],[12]],S1311)=2),1,"")</f>
        <v/>
      </c>
      <c r="AS1310" s="19" t="str">
        <f>IF(AND(מרקובחצי[[#This Row],[CycleNumber]]&lt;$B1311,SUM(מרקובחצי[[#This Row],[22]],V1311)=2),1,"")</f>
        <v/>
      </c>
      <c r="AT1310" s="21">
        <f>SUM(מרקובחצי[[#This Row],[11]:[33]])</f>
        <v>1</v>
      </c>
    </row>
    <row r="1311" spans="1:46" ht="15.6" x14ac:dyDescent="0.25">
      <c r="A1311" s="19" t="s">
        <v>141</v>
      </c>
      <c r="B1311" s="19">
        <v>7</v>
      </c>
      <c r="C1311">
        <v>29</v>
      </c>
      <c r="D1311" s="19">
        <f>מרקובחצי[[#This Row],[LengthofCycle]]+1</f>
        <v>30</v>
      </c>
      <c r="E1311" t="str">
        <f>IF(IFERROR(LOOKUP(מרקובחצי[[#This Row],[ClientID]],קביעויות[הפלגה]),FALSE)=מרקובחצי[[#This Row],[ClientID]],1,"")</f>
        <v/>
      </c>
      <c r="F1311" t="str">
        <f>IF(IFERROR(LOOKUP(מרקובחצי[[#This Row],[ClientID]],סוגחציקבוע[S31]),FALSE)=מרקובחצי[[#This Row],[ClientID]],1,"")</f>
        <v/>
      </c>
      <c r="G1311" t="str">
        <f>IF(IFERROR(LOOKUP(מרקובחצי[[#This Row],[ClientID]],סוגחציקבוע[S32]),FALSE)=מרקובחצי[[#This Row],[ClientID]],1,"")</f>
        <v/>
      </c>
      <c r="H1311" t="str">
        <f>IF(IFERROR(LOOKUP(מרקובחצי[[#This Row],[ClientID]],סוגחציקבוע[S33]),FALSE)=מרקובחצי[[#This Row],[ClientID]],1,"")</f>
        <v/>
      </c>
      <c r="I1311">
        <f>IF(IFERROR(LOOKUP(מרקובחצי[[#This Row],[ClientID]],סוגחציקבוע[S32&amp;33]),FALSE)=מרקובחצי[[#This Row],[ClientID]],1,"")</f>
        <v>1</v>
      </c>
      <c r="J1311" s="19">
        <f>IF(SUM(מרקובחצי[[#This Row],[11]:[13]])=1,מרקובחצי[[#This Row],[עד ועד]],IF(SUM(R1310:T1311)=1,IF(מרקובחצי[[#This Row],[עד ועד]]&lt;J1310,מרקובחצי[[#This Row],[עד ועד]],J1310),J1310))</f>
        <v>30</v>
      </c>
      <c r="K1311" s="19">
        <f>IF(SUM(מרקובחצי[[#This Row],[11]:[13]])=1,מרקובחצי[[#This Row],[עד ועד]],IF(SUM(R1310:T1311)=1,IF(מרקובחצי[[#This Row],[עד ועד]]&gt;K1310,מרקובחצי[[#This Row],[עד ועד]],K1310),K1310))</f>
        <v>36</v>
      </c>
      <c r="L1311" s="19" t="str">
        <f>IF(AND(SUM(מרקובחצי[[#This Row],[31]:[33]])=1,SUM(U1310:W1310)=0),מרקובחצי[[#This Row],[מקס]]-מרקובחצי[[#This Row],[מינ]],"")</f>
        <v/>
      </c>
      <c r="M131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11" s="19" t="str">
        <f t="shared" si="20"/>
        <v>S32</v>
      </c>
      <c r="O1311" s="19" t="str">
        <f>IF(מרקובחצי[[#This Row],[קבעה הפלגה?]]=1,"",IF(AND(מרקובחצי[[#This Row],[עד ועד]]&lt;29,OR(מרקובחצי[[#This Row],[CycleNumber]]=1,AND(U1310=1,OR(מרקובחצי[[#This Row],[עד ועד]]&lt;J1310,מרקובחצי[[#This Row],[עד ועד]]&gt;K1310)),AND(V1310=1,מרקובחצי[[#This Row],[עד ועד]]&lt;J1310),W1310=1)),1,""))</f>
        <v/>
      </c>
      <c r="P1311" s="19" t="str">
        <f>IF(מרקובחצי[[#This Row],[קבעה הפלגה?]]=1,"",IF(AND(מרקובחצי[[#This Row],[עד ועד]]&gt;28,מרקובחצי[[#This Row],[עד ועד]]&lt;32,OR(מרקובחצי[[#This Row],[CycleNumber]]=1,AND(U1310=1),AND(V1310=1,OR(מרקובחצי[[#This Row],[עד ועד]]&lt;J1310,מרקובחצי[[#This Row],[עד ועד]]&gt;K1310)),W1310=1)),1,""))</f>
        <v/>
      </c>
      <c r="Q1311" s="19" t="str">
        <f>IF(מרקובחצי[[#This Row],[קבעה הפלגה?]]=1,"",IF(AND(מרקובחצי[[#This Row],[עד ועד]]&gt;31,OR(מרקובחצי[[#This Row],[CycleNumber]]=1,AND(U1310=1),AND(V1310=1,מרקובחצי[[#This Row],[עד ועד]]&gt;K1310),AND(W1310=1,OR(מרקובחצי[[#This Row],[עד ועד]]&gt;K1310,מרקובחצי[[#This Row],[עד ועד]]&lt;J1310)))),1,""))</f>
        <v/>
      </c>
      <c r="R1311" s="19" t="str">
        <f>IF(מרקובחצי[[#This Row],[CycleNumber]]&gt;1,IF(AND(O1310=1,מרקובחצי[[#This Row],[עד ועד]]&lt;29),1,""),"")</f>
        <v/>
      </c>
      <c r="S1311" s="19" t="str">
        <f>IF(מרקובחצי[[#This Row],[CycleNumber]]&gt;1,IF(OR(AND(O1310=1,מרקובחצי[[#This Row],[עד ועד]]&gt;28),AND(P1310=1),AND(Q1310=1,מרקובחצי[[#This Row],[עד ועד]]&lt;32)),1,""),"")</f>
        <v/>
      </c>
      <c r="T1311" s="19" t="str">
        <f>IF(מרקובחצי[[#This Row],[CycleNumber]]&gt;1,IF(AND(Q1310=1,מרקובחצי[[#This Row],[עד ועד]]&gt;31),1,""),"")</f>
        <v/>
      </c>
      <c r="U1311" s="19" t="str">
        <f>IF(מרקובחצי[[#This Row],[CycleNumber]]&gt;1,IF(AND(R1310=1,מרקובחצי[[#This Row],[עד ועד]]&lt;29),1,IF(AND(U1310=1,NOT(OR(מרקובחצי[[#This Row],[עד ועד]]&lt;J1310,מרקובחצי[[#This Row],[עד ועד]]&gt;K1310))),1,"")),"")</f>
        <v/>
      </c>
      <c r="V1311" s="19">
        <f>IF(מרקובחצי[[#This Row],[CycleNumber]]&gt;1,IF(AND(SUM(R1310:T1310)=1,מרקובחצי[[#This Row],[עד ועד]]&gt;28,מרקובחצי[[#This Row],[עד ועד]]&lt;32),1,IF(OR(S1310=1,AND(R1310=1,מרקובחצי[[#This Row],[עד ועד]]&gt;28),AND(T1310=1,מרקובחצי[[#This Row],[עד ועד]]&lt;32)),1,IF(AND(V1310=1,NOT(OR(מרקובחצי[[#This Row],[עד ועד]]&lt;J1310,מרקובחצי[[#This Row],[עד ועד]]&gt;K1310))),1,""))),"")</f>
        <v>1</v>
      </c>
      <c r="W1311" s="19" t="str">
        <f>IF(מרקובחצי[[#This Row],[CycleNumber]]&gt;1,IF(AND(T1310=1,מרקובחצי[[#This Row],[עד ועד]]&gt;31),1,IF(AND(W1310=1,NOT(OR(מרקובחצי[[#This Row],[עד ועד]]&lt;J1310,מרקובחצי[[#This Row],[עד ועד]]&gt;K1310))),1,"")),"")</f>
        <v/>
      </c>
      <c r="X1311" s="19" t="str">
        <f>IF(AND(מרקובחצי[[#This Row],[CycleNumber]]&lt;$B1312,SUM(מרקובחצי[[#This Row],[11]],R1312)=2),1,"")</f>
        <v/>
      </c>
      <c r="Y1311" s="19" t="str">
        <f>IF(AND(מרקובחצי[[#This Row],[CycleNumber]]&lt;$B1312,SUM(מרקובחצי[[#This Row],[11]],S1312)=2),1,"")</f>
        <v/>
      </c>
      <c r="Z1311" s="19" t="str">
        <f>IF(AND(מרקובחצי[[#This Row],[CycleNumber]]&lt;$B1312,SUM(מרקובחצי[[#This Row],[13]],S1312)=2),1,"")</f>
        <v/>
      </c>
      <c r="AA1311" s="19" t="str">
        <f>IF(AND(מרקובחצי[[#This Row],[CycleNumber]]&lt;$B1312,SUM(מרקובחצי[[#This Row],[13]],T1312)=2),1,"")</f>
        <v/>
      </c>
      <c r="AB1311" s="19" t="str">
        <f>IF(AND(מרקובחצי[[#This Row],[CycleNumber]]&lt;$B1312,SUM(מרקובחצי[[#This Row],[21]],U1312)=2),1,"")</f>
        <v/>
      </c>
      <c r="AC1311" s="19" t="str">
        <f>IF(AND(מרקובחצי[[#This Row],[CycleNumber]]&lt;$B1312,SUM(מרקובחצי[[#This Row],[21]],V1312)=2),1,"")</f>
        <v/>
      </c>
      <c r="AD1311" s="19" t="str">
        <f>IF(AND(מרקובחצי[[#This Row],[CycleNumber]]&lt;$B1312,SUM(מרקובחצי[[#This Row],[23]],V1312)=2),1,"")</f>
        <v/>
      </c>
      <c r="AE1311" s="19" t="str">
        <f>IF(AND(מרקובחצי[[#This Row],[CycleNumber]]&lt;$B1312,SUM(מרקובחצי[[#This Row],[23]],W1312)=2),1,"")</f>
        <v/>
      </c>
      <c r="AF1311" s="19" t="str">
        <f>IF(AND(מרקובחצי[[#This Row],[CycleNumber]]&lt;$B1312,SUM(מרקובחצי[[#This Row],[31]],O1312)=2),1,"")</f>
        <v/>
      </c>
      <c r="AG1311" s="19" t="str">
        <f>IF(AND(מרקובחצי[[#This Row],[CycleNumber]]&lt;$B1312,SUM(מרקובחצי[[#This Row],[31]],P1312)=2),1,"")</f>
        <v/>
      </c>
      <c r="AH1311" s="19" t="str">
        <f>IF(AND(מרקובחצי[[#This Row],[CycleNumber]]&lt;$B1312,SUM(מרקובחצי[[#This Row],[31]],Q1312)=2),1,"")</f>
        <v/>
      </c>
      <c r="AI1311" s="19" t="str">
        <f>IF(AND(מרקובחצי[[#This Row],[CycleNumber]]&lt;$B1312,SUM(U1311:U1312)=2),1,"")</f>
        <v/>
      </c>
      <c r="AJ1311" s="19" t="str">
        <f>IF(AND(מרקובחצי[[#This Row],[CycleNumber]]&lt;$B1312,SUM(מרקובחצי[[#This Row],[32]],O1312)=2),1,"")</f>
        <v/>
      </c>
      <c r="AK1311" s="19" t="str">
        <f>IF(AND(מרקובחצי[[#This Row],[CycleNumber]]&lt;$B1312,SUM(מרקובחצי[[#This Row],[32]],P1312)=2),1,"")</f>
        <v/>
      </c>
      <c r="AL1311" s="19" t="str">
        <f>IF(AND(מרקובחצי[[#This Row],[CycleNumber]]&lt;$B1312,SUM(מרקובחצי[[#This Row],[32]],Q1312)=2),1,"")</f>
        <v/>
      </c>
      <c r="AM1311" s="19">
        <f>IF(AND(מרקובחצי[[#This Row],[CycleNumber]]&lt;$B1312,SUM(V1311:V1312)=2),1,"")</f>
        <v>1</v>
      </c>
      <c r="AN1311" s="19" t="str">
        <f>IF(AND(מרקובחצי[[#This Row],[CycleNumber]]&lt;$B1312,SUM(מרקובחצי[[#This Row],[33]],O1312)=2),1,"")</f>
        <v/>
      </c>
      <c r="AO1311" s="19" t="str">
        <f>IF(AND(מרקובחצי[[#This Row],[CycleNumber]]&lt;$B1312,SUM(מרקובחצי[[#This Row],[33]],P1312)=2),1,"")</f>
        <v/>
      </c>
      <c r="AP1311" s="19" t="str">
        <f>IF(AND(מרקובחצי[[#This Row],[CycleNumber]]&lt;$B1312,SUM(מרקובחצי[[#This Row],[33]],Q1312)=2),1,"")</f>
        <v/>
      </c>
      <c r="AQ1311" s="19" t="str">
        <f>IF(AND(מרקובחצי[[#This Row],[CycleNumber]]&lt;$B1312,SUM(W1311:W1312)=2),1,"")</f>
        <v/>
      </c>
      <c r="AR1311" s="19" t="str">
        <f>IF(AND(מרקובחצי[[#This Row],[CycleNumber]]&lt;$B1312,SUM(מרקובחצי[[#This Row],[12]],S1312)=2),1,"")</f>
        <v/>
      </c>
      <c r="AS1311" s="19" t="str">
        <f>IF(AND(מרקובחצי[[#This Row],[CycleNumber]]&lt;$B1312,SUM(מרקובחצי[[#This Row],[22]],V1312)=2),1,"")</f>
        <v/>
      </c>
      <c r="AT1311" s="21">
        <f>SUM(מרקובחצי[[#This Row],[11]:[33]])</f>
        <v>1</v>
      </c>
    </row>
    <row r="1312" spans="1:46" ht="15.6" x14ac:dyDescent="0.25">
      <c r="A1312" s="19" t="s">
        <v>141</v>
      </c>
      <c r="B1312" s="19">
        <v>8</v>
      </c>
      <c r="C1312">
        <v>33</v>
      </c>
      <c r="D1312" s="19">
        <f>מרקובחצי[[#This Row],[LengthofCycle]]+1</f>
        <v>34</v>
      </c>
      <c r="E1312" t="str">
        <f>IF(IFERROR(LOOKUP(מרקובחצי[[#This Row],[ClientID]],קביעויות[הפלגה]),FALSE)=מרקובחצי[[#This Row],[ClientID]],1,"")</f>
        <v/>
      </c>
      <c r="F1312" t="str">
        <f>IF(IFERROR(LOOKUP(מרקובחצי[[#This Row],[ClientID]],סוגחציקבוע[S31]),FALSE)=מרקובחצי[[#This Row],[ClientID]],1,"")</f>
        <v/>
      </c>
      <c r="G1312" t="str">
        <f>IF(IFERROR(LOOKUP(מרקובחצי[[#This Row],[ClientID]],סוגחציקבוע[S32]),FALSE)=מרקובחצי[[#This Row],[ClientID]],1,"")</f>
        <v/>
      </c>
      <c r="H1312" t="str">
        <f>IF(IFERROR(LOOKUP(מרקובחצי[[#This Row],[ClientID]],סוגחציקבוע[S33]),FALSE)=מרקובחצי[[#This Row],[ClientID]],1,"")</f>
        <v/>
      </c>
      <c r="I1312">
        <f>IF(IFERROR(LOOKUP(מרקובחצי[[#This Row],[ClientID]],סוגחציקבוע[S32&amp;33]),FALSE)=מרקובחצי[[#This Row],[ClientID]],1,"")</f>
        <v>1</v>
      </c>
      <c r="J1312" s="19">
        <f>IF(SUM(מרקובחצי[[#This Row],[11]:[13]])=1,מרקובחצי[[#This Row],[עד ועד]],IF(SUM(R1311:T1312)=1,IF(מרקובחצי[[#This Row],[עד ועד]]&lt;J1311,מרקובחצי[[#This Row],[עד ועד]],J1311),J1311))</f>
        <v>30</v>
      </c>
      <c r="K1312" s="19">
        <f>IF(SUM(מרקובחצי[[#This Row],[11]:[13]])=1,מרקובחצי[[#This Row],[עד ועד]],IF(SUM(R1311:T1312)=1,IF(מרקובחצי[[#This Row],[עד ועד]]&gt;K1311,מרקובחצי[[#This Row],[עד ועד]],K1311),K1311))</f>
        <v>36</v>
      </c>
      <c r="L1312" s="19" t="str">
        <f>IF(AND(SUM(מרקובחצי[[#This Row],[31]:[33]])=1,SUM(U1311:W1311)=0),מרקובחצי[[#This Row],[מקס]]-מרקובחצי[[#This Row],[מינ]],"")</f>
        <v/>
      </c>
      <c r="M131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12" s="19" t="str">
        <f t="shared" si="20"/>
        <v>S32</v>
      </c>
      <c r="O1312" s="19" t="str">
        <f>IF(מרקובחצי[[#This Row],[קבעה הפלגה?]]=1,"",IF(AND(מרקובחצי[[#This Row],[עד ועד]]&lt;29,OR(מרקובחצי[[#This Row],[CycleNumber]]=1,AND(U1311=1,OR(מרקובחצי[[#This Row],[עד ועד]]&lt;J1311,מרקובחצי[[#This Row],[עד ועד]]&gt;K1311)),AND(V1311=1,מרקובחצי[[#This Row],[עד ועד]]&lt;J1311),W1311=1)),1,""))</f>
        <v/>
      </c>
      <c r="P1312" s="19" t="str">
        <f>IF(מרקובחצי[[#This Row],[קבעה הפלגה?]]=1,"",IF(AND(מרקובחצי[[#This Row],[עד ועד]]&gt;28,מרקובחצי[[#This Row],[עד ועד]]&lt;32,OR(מרקובחצי[[#This Row],[CycleNumber]]=1,AND(U1311=1),AND(V1311=1,OR(מרקובחצי[[#This Row],[עד ועד]]&lt;J1311,מרקובחצי[[#This Row],[עד ועד]]&gt;K1311)),W1311=1)),1,""))</f>
        <v/>
      </c>
      <c r="Q1312" s="19" t="str">
        <f>IF(מרקובחצי[[#This Row],[קבעה הפלגה?]]=1,"",IF(AND(מרקובחצי[[#This Row],[עד ועד]]&gt;31,OR(מרקובחצי[[#This Row],[CycleNumber]]=1,AND(U1311=1),AND(V1311=1,מרקובחצי[[#This Row],[עד ועד]]&gt;K1311),AND(W1311=1,OR(מרקובחצי[[#This Row],[עד ועד]]&gt;K1311,מרקובחצי[[#This Row],[עד ועד]]&lt;J1311)))),1,""))</f>
        <v/>
      </c>
      <c r="R1312" s="19" t="str">
        <f>IF(מרקובחצי[[#This Row],[CycleNumber]]&gt;1,IF(AND(O1311=1,מרקובחצי[[#This Row],[עד ועד]]&lt;29),1,""),"")</f>
        <v/>
      </c>
      <c r="S1312" s="19" t="str">
        <f>IF(מרקובחצי[[#This Row],[CycleNumber]]&gt;1,IF(OR(AND(O1311=1,מרקובחצי[[#This Row],[עד ועד]]&gt;28),AND(P1311=1),AND(Q1311=1,מרקובחצי[[#This Row],[עד ועד]]&lt;32)),1,""),"")</f>
        <v/>
      </c>
      <c r="T1312" s="19" t="str">
        <f>IF(מרקובחצי[[#This Row],[CycleNumber]]&gt;1,IF(AND(Q1311=1,מרקובחצי[[#This Row],[עד ועד]]&gt;31),1,""),"")</f>
        <v/>
      </c>
      <c r="U1312" s="19" t="str">
        <f>IF(מרקובחצי[[#This Row],[CycleNumber]]&gt;1,IF(AND(R1311=1,מרקובחצי[[#This Row],[עד ועד]]&lt;29),1,IF(AND(U1311=1,NOT(OR(מרקובחצי[[#This Row],[עד ועד]]&lt;J1311,מרקובחצי[[#This Row],[עד ועד]]&gt;K1311))),1,"")),"")</f>
        <v/>
      </c>
      <c r="V1312" s="19">
        <f>IF(מרקובחצי[[#This Row],[CycleNumber]]&gt;1,IF(AND(SUM(R1311:T1311)=1,מרקובחצי[[#This Row],[עד ועד]]&gt;28,מרקובחצי[[#This Row],[עד ועד]]&lt;32),1,IF(OR(S1311=1,AND(R1311=1,מרקובחצי[[#This Row],[עד ועד]]&gt;28),AND(T1311=1,מרקובחצי[[#This Row],[עד ועד]]&lt;32)),1,IF(AND(V1311=1,NOT(OR(מרקובחצי[[#This Row],[עד ועד]]&lt;J1311,מרקובחצי[[#This Row],[עד ועד]]&gt;K1311))),1,""))),"")</f>
        <v>1</v>
      </c>
      <c r="W1312" s="19" t="str">
        <f>IF(מרקובחצי[[#This Row],[CycleNumber]]&gt;1,IF(AND(T1311=1,מרקובחצי[[#This Row],[עד ועד]]&gt;31),1,IF(AND(W1311=1,NOT(OR(מרקובחצי[[#This Row],[עד ועד]]&lt;J1311,מרקובחצי[[#This Row],[עד ועד]]&gt;K1311))),1,"")),"")</f>
        <v/>
      </c>
      <c r="X1312" s="19" t="str">
        <f>IF(AND(מרקובחצי[[#This Row],[CycleNumber]]&lt;$B1313,SUM(מרקובחצי[[#This Row],[11]],R1313)=2),1,"")</f>
        <v/>
      </c>
      <c r="Y1312" s="19" t="str">
        <f>IF(AND(מרקובחצי[[#This Row],[CycleNumber]]&lt;$B1313,SUM(מרקובחצי[[#This Row],[11]],S1313)=2),1,"")</f>
        <v/>
      </c>
      <c r="Z1312" s="19" t="str">
        <f>IF(AND(מרקובחצי[[#This Row],[CycleNumber]]&lt;$B1313,SUM(מרקובחצי[[#This Row],[13]],S1313)=2),1,"")</f>
        <v/>
      </c>
      <c r="AA1312" s="19" t="str">
        <f>IF(AND(מרקובחצי[[#This Row],[CycleNumber]]&lt;$B1313,SUM(מרקובחצי[[#This Row],[13]],T1313)=2),1,"")</f>
        <v/>
      </c>
      <c r="AB1312" s="19" t="str">
        <f>IF(AND(מרקובחצי[[#This Row],[CycleNumber]]&lt;$B1313,SUM(מרקובחצי[[#This Row],[21]],U1313)=2),1,"")</f>
        <v/>
      </c>
      <c r="AC1312" s="19" t="str">
        <f>IF(AND(מרקובחצי[[#This Row],[CycleNumber]]&lt;$B1313,SUM(מרקובחצי[[#This Row],[21]],V1313)=2),1,"")</f>
        <v/>
      </c>
      <c r="AD1312" s="19" t="str">
        <f>IF(AND(מרקובחצי[[#This Row],[CycleNumber]]&lt;$B1313,SUM(מרקובחצי[[#This Row],[23]],V1313)=2),1,"")</f>
        <v/>
      </c>
      <c r="AE1312" s="19" t="str">
        <f>IF(AND(מרקובחצי[[#This Row],[CycleNumber]]&lt;$B1313,SUM(מרקובחצי[[#This Row],[23]],W1313)=2),1,"")</f>
        <v/>
      </c>
      <c r="AF1312" s="19" t="str">
        <f>IF(AND(מרקובחצי[[#This Row],[CycleNumber]]&lt;$B1313,SUM(מרקובחצי[[#This Row],[31]],O1313)=2),1,"")</f>
        <v/>
      </c>
      <c r="AG1312" s="19" t="str">
        <f>IF(AND(מרקובחצי[[#This Row],[CycleNumber]]&lt;$B1313,SUM(מרקובחצי[[#This Row],[31]],P1313)=2),1,"")</f>
        <v/>
      </c>
      <c r="AH1312" s="19" t="str">
        <f>IF(AND(מרקובחצי[[#This Row],[CycleNumber]]&lt;$B1313,SUM(מרקובחצי[[#This Row],[31]],Q1313)=2),1,"")</f>
        <v/>
      </c>
      <c r="AI1312" s="19" t="str">
        <f>IF(AND(מרקובחצי[[#This Row],[CycleNumber]]&lt;$B1313,SUM(U1312:U1313)=2),1,"")</f>
        <v/>
      </c>
      <c r="AJ1312" s="19" t="str">
        <f>IF(AND(מרקובחצי[[#This Row],[CycleNumber]]&lt;$B1313,SUM(מרקובחצי[[#This Row],[32]],O1313)=2),1,"")</f>
        <v/>
      </c>
      <c r="AK1312" s="19" t="str">
        <f>IF(AND(מרקובחצי[[#This Row],[CycleNumber]]&lt;$B1313,SUM(מרקובחצי[[#This Row],[32]],P1313)=2),1,"")</f>
        <v/>
      </c>
      <c r="AL1312" s="19" t="str">
        <f>IF(AND(מרקובחצי[[#This Row],[CycleNumber]]&lt;$B1313,SUM(מרקובחצי[[#This Row],[32]],Q1313)=2),1,"")</f>
        <v/>
      </c>
      <c r="AM1312" s="19">
        <f>IF(AND(מרקובחצי[[#This Row],[CycleNumber]]&lt;$B1313,SUM(V1312:V1313)=2),1,"")</f>
        <v>1</v>
      </c>
      <c r="AN1312" s="19" t="str">
        <f>IF(AND(מרקובחצי[[#This Row],[CycleNumber]]&lt;$B1313,SUM(מרקובחצי[[#This Row],[33]],O1313)=2),1,"")</f>
        <v/>
      </c>
      <c r="AO1312" s="19" t="str">
        <f>IF(AND(מרקובחצי[[#This Row],[CycleNumber]]&lt;$B1313,SUM(מרקובחצי[[#This Row],[33]],P1313)=2),1,"")</f>
        <v/>
      </c>
      <c r="AP1312" s="19" t="str">
        <f>IF(AND(מרקובחצי[[#This Row],[CycleNumber]]&lt;$B1313,SUM(מרקובחצי[[#This Row],[33]],Q1313)=2),1,"")</f>
        <v/>
      </c>
      <c r="AQ1312" s="19" t="str">
        <f>IF(AND(מרקובחצי[[#This Row],[CycleNumber]]&lt;$B1313,SUM(W1312:W1313)=2),1,"")</f>
        <v/>
      </c>
      <c r="AR1312" s="19" t="str">
        <f>IF(AND(מרקובחצי[[#This Row],[CycleNumber]]&lt;$B1313,SUM(מרקובחצי[[#This Row],[12]],S1313)=2),1,"")</f>
        <v/>
      </c>
      <c r="AS1312" s="19" t="str">
        <f>IF(AND(מרקובחצי[[#This Row],[CycleNumber]]&lt;$B1313,SUM(מרקובחצי[[#This Row],[22]],V1313)=2),1,"")</f>
        <v/>
      </c>
      <c r="AT1312" s="21">
        <f>SUM(מרקובחצי[[#This Row],[11]:[33]])</f>
        <v>1</v>
      </c>
    </row>
    <row r="1313" spans="1:46" ht="15.6" x14ac:dyDescent="0.25">
      <c r="A1313" s="19" t="s">
        <v>141</v>
      </c>
      <c r="B1313" s="19">
        <v>9</v>
      </c>
      <c r="C1313">
        <v>32</v>
      </c>
      <c r="D1313" s="19">
        <f>מרקובחצי[[#This Row],[LengthofCycle]]+1</f>
        <v>33</v>
      </c>
      <c r="E1313" t="str">
        <f>IF(IFERROR(LOOKUP(מרקובחצי[[#This Row],[ClientID]],קביעויות[הפלגה]),FALSE)=מרקובחצי[[#This Row],[ClientID]],1,"")</f>
        <v/>
      </c>
      <c r="F1313" t="str">
        <f>IF(IFERROR(LOOKUP(מרקובחצי[[#This Row],[ClientID]],סוגחציקבוע[S31]),FALSE)=מרקובחצי[[#This Row],[ClientID]],1,"")</f>
        <v/>
      </c>
      <c r="G1313" t="str">
        <f>IF(IFERROR(LOOKUP(מרקובחצי[[#This Row],[ClientID]],סוגחציקבוע[S32]),FALSE)=מרקובחצי[[#This Row],[ClientID]],1,"")</f>
        <v/>
      </c>
      <c r="H1313" t="str">
        <f>IF(IFERROR(LOOKUP(מרקובחצי[[#This Row],[ClientID]],סוגחציקבוע[S33]),FALSE)=מרקובחצי[[#This Row],[ClientID]],1,"")</f>
        <v/>
      </c>
      <c r="I1313">
        <f>IF(IFERROR(LOOKUP(מרקובחצי[[#This Row],[ClientID]],סוגחציקבוע[S32&amp;33]),FALSE)=מרקובחצי[[#This Row],[ClientID]],1,"")</f>
        <v>1</v>
      </c>
      <c r="J1313" s="19">
        <f>IF(SUM(מרקובחצי[[#This Row],[11]:[13]])=1,מרקובחצי[[#This Row],[עד ועד]],IF(SUM(R1312:T1313)=1,IF(מרקובחצי[[#This Row],[עד ועד]]&lt;J1312,מרקובחצי[[#This Row],[עד ועד]],J1312),J1312))</f>
        <v>30</v>
      </c>
      <c r="K1313" s="19">
        <f>IF(SUM(מרקובחצי[[#This Row],[11]:[13]])=1,מרקובחצי[[#This Row],[עד ועד]],IF(SUM(R1312:T1313)=1,IF(מרקובחצי[[#This Row],[עד ועד]]&gt;K1312,מרקובחצי[[#This Row],[עד ועד]],K1312),K1312))</f>
        <v>36</v>
      </c>
      <c r="L1313" s="19" t="str">
        <f>IF(AND(SUM(מרקובחצי[[#This Row],[31]:[33]])=1,SUM(U1312:W1312)=0),מרקובחצי[[#This Row],[מקס]]-מרקובחצי[[#This Row],[מינ]],"")</f>
        <v/>
      </c>
      <c r="M131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13" s="19" t="str">
        <f t="shared" si="20"/>
        <v>S32</v>
      </c>
      <c r="O1313" s="19" t="str">
        <f>IF(מרקובחצי[[#This Row],[קבעה הפלגה?]]=1,"",IF(AND(מרקובחצי[[#This Row],[עד ועד]]&lt;29,OR(מרקובחצי[[#This Row],[CycleNumber]]=1,AND(U1312=1,OR(מרקובחצי[[#This Row],[עד ועד]]&lt;J1312,מרקובחצי[[#This Row],[עד ועד]]&gt;K1312)),AND(V1312=1,מרקובחצי[[#This Row],[עד ועד]]&lt;J1312),W1312=1)),1,""))</f>
        <v/>
      </c>
      <c r="P1313" s="19" t="str">
        <f>IF(מרקובחצי[[#This Row],[קבעה הפלגה?]]=1,"",IF(AND(מרקובחצי[[#This Row],[עד ועד]]&gt;28,מרקובחצי[[#This Row],[עד ועד]]&lt;32,OR(מרקובחצי[[#This Row],[CycleNumber]]=1,AND(U1312=1),AND(V1312=1,OR(מרקובחצי[[#This Row],[עד ועד]]&lt;J1312,מרקובחצי[[#This Row],[עד ועד]]&gt;K1312)),W1312=1)),1,""))</f>
        <v/>
      </c>
      <c r="Q1313" s="19" t="str">
        <f>IF(מרקובחצי[[#This Row],[קבעה הפלגה?]]=1,"",IF(AND(מרקובחצי[[#This Row],[עד ועד]]&gt;31,OR(מרקובחצי[[#This Row],[CycleNumber]]=1,AND(U1312=1),AND(V1312=1,מרקובחצי[[#This Row],[עד ועד]]&gt;K1312),AND(W1312=1,OR(מרקובחצי[[#This Row],[עד ועד]]&gt;K1312,מרקובחצי[[#This Row],[עד ועד]]&lt;J1312)))),1,""))</f>
        <v/>
      </c>
      <c r="R1313" s="19" t="str">
        <f>IF(מרקובחצי[[#This Row],[CycleNumber]]&gt;1,IF(AND(O1312=1,מרקובחצי[[#This Row],[עד ועד]]&lt;29),1,""),"")</f>
        <v/>
      </c>
      <c r="S1313" s="19" t="str">
        <f>IF(מרקובחצי[[#This Row],[CycleNumber]]&gt;1,IF(OR(AND(O1312=1,מרקובחצי[[#This Row],[עד ועד]]&gt;28),AND(P1312=1),AND(Q1312=1,מרקובחצי[[#This Row],[עד ועד]]&lt;32)),1,""),"")</f>
        <v/>
      </c>
      <c r="T1313" s="19" t="str">
        <f>IF(מרקובחצי[[#This Row],[CycleNumber]]&gt;1,IF(AND(Q1312=1,מרקובחצי[[#This Row],[עד ועד]]&gt;31),1,""),"")</f>
        <v/>
      </c>
      <c r="U1313" s="19" t="str">
        <f>IF(מרקובחצי[[#This Row],[CycleNumber]]&gt;1,IF(AND(R1312=1,מרקובחצי[[#This Row],[עד ועד]]&lt;29),1,IF(AND(U1312=1,NOT(OR(מרקובחצי[[#This Row],[עד ועד]]&lt;J1312,מרקובחצי[[#This Row],[עד ועד]]&gt;K1312))),1,"")),"")</f>
        <v/>
      </c>
      <c r="V1313" s="19">
        <f>IF(מרקובחצי[[#This Row],[CycleNumber]]&gt;1,IF(AND(SUM(R1312:T1312)=1,מרקובחצי[[#This Row],[עד ועד]]&gt;28,מרקובחצי[[#This Row],[עד ועד]]&lt;32),1,IF(OR(S1312=1,AND(R1312=1,מרקובחצי[[#This Row],[עד ועד]]&gt;28),AND(T1312=1,מרקובחצי[[#This Row],[עד ועד]]&lt;32)),1,IF(AND(V1312=1,NOT(OR(מרקובחצי[[#This Row],[עד ועד]]&lt;J1312,מרקובחצי[[#This Row],[עד ועד]]&gt;K1312))),1,""))),"")</f>
        <v>1</v>
      </c>
      <c r="W1313" s="19" t="str">
        <f>IF(מרקובחצי[[#This Row],[CycleNumber]]&gt;1,IF(AND(T1312=1,מרקובחצי[[#This Row],[עד ועד]]&gt;31),1,IF(AND(W1312=1,NOT(OR(מרקובחצי[[#This Row],[עד ועד]]&lt;J1312,מרקובחצי[[#This Row],[עד ועד]]&gt;K1312))),1,"")),"")</f>
        <v/>
      </c>
      <c r="X1313" s="19" t="str">
        <f>IF(AND(מרקובחצי[[#This Row],[CycleNumber]]&lt;$B1314,SUM(מרקובחצי[[#This Row],[11]],R1314)=2),1,"")</f>
        <v/>
      </c>
      <c r="Y1313" s="19" t="str">
        <f>IF(AND(מרקובחצי[[#This Row],[CycleNumber]]&lt;$B1314,SUM(מרקובחצי[[#This Row],[11]],S1314)=2),1,"")</f>
        <v/>
      </c>
      <c r="Z1313" s="19" t="str">
        <f>IF(AND(מרקובחצי[[#This Row],[CycleNumber]]&lt;$B1314,SUM(מרקובחצי[[#This Row],[13]],S1314)=2),1,"")</f>
        <v/>
      </c>
      <c r="AA1313" s="19" t="str">
        <f>IF(AND(מרקובחצי[[#This Row],[CycleNumber]]&lt;$B1314,SUM(מרקובחצי[[#This Row],[13]],T1314)=2),1,"")</f>
        <v/>
      </c>
      <c r="AB1313" s="19" t="str">
        <f>IF(AND(מרקובחצי[[#This Row],[CycleNumber]]&lt;$B1314,SUM(מרקובחצי[[#This Row],[21]],U1314)=2),1,"")</f>
        <v/>
      </c>
      <c r="AC1313" s="19" t="str">
        <f>IF(AND(מרקובחצי[[#This Row],[CycleNumber]]&lt;$B1314,SUM(מרקובחצי[[#This Row],[21]],V1314)=2),1,"")</f>
        <v/>
      </c>
      <c r="AD1313" s="19" t="str">
        <f>IF(AND(מרקובחצי[[#This Row],[CycleNumber]]&lt;$B1314,SUM(מרקובחצי[[#This Row],[23]],V1314)=2),1,"")</f>
        <v/>
      </c>
      <c r="AE1313" s="19" t="str">
        <f>IF(AND(מרקובחצי[[#This Row],[CycleNumber]]&lt;$B1314,SUM(מרקובחצי[[#This Row],[23]],W1314)=2),1,"")</f>
        <v/>
      </c>
      <c r="AF1313" s="19" t="str">
        <f>IF(AND(מרקובחצי[[#This Row],[CycleNumber]]&lt;$B1314,SUM(מרקובחצי[[#This Row],[31]],O1314)=2),1,"")</f>
        <v/>
      </c>
      <c r="AG1313" s="19" t="str">
        <f>IF(AND(מרקובחצי[[#This Row],[CycleNumber]]&lt;$B1314,SUM(מרקובחצי[[#This Row],[31]],P1314)=2),1,"")</f>
        <v/>
      </c>
      <c r="AH1313" s="19" t="str">
        <f>IF(AND(מרקובחצי[[#This Row],[CycleNumber]]&lt;$B1314,SUM(מרקובחצי[[#This Row],[31]],Q1314)=2),1,"")</f>
        <v/>
      </c>
      <c r="AI1313" s="19" t="str">
        <f>IF(AND(מרקובחצי[[#This Row],[CycleNumber]]&lt;$B1314,SUM(U1313:U1314)=2),1,"")</f>
        <v/>
      </c>
      <c r="AJ1313" s="19" t="str">
        <f>IF(AND(מרקובחצי[[#This Row],[CycleNumber]]&lt;$B1314,SUM(מרקובחצי[[#This Row],[32]],O1314)=2),1,"")</f>
        <v/>
      </c>
      <c r="AK1313" s="19" t="str">
        <f>IF(AND(מרקובחצי[[#This Row],[CycleNumber]]&lt;$B1314,SUM(מרקובחצי[[#This Row],[32]],P1314)=2),1,"")</f>
        <v/>
      </c>
      <c r="AL1313" s="19" t="str">
        <f>IF(AND(מרקובחצי[[#This Row],[CycleNumber]]&lt;$B1314,SUM(מרקובחצי[[#This Row],[32]],Q1314)=2),1,"")</f>
        <v/>
      </c>
      <c r="AM1313" s="19">
        <f>IF(AND(מרקובחצי[[#This Row],[CycleNumber]]&lt;$B1314,SUM(V1313:V1314)=2),1,"")</f>
        <v>1</v>
      </c>
      <c r="AN1313" s="19" t="str">
        <f>IF(AND(מרקובחצי[[#This Row],[CycleNumber]]&lt;$B1314,SUM(מרקובחצי[[#This Row],[33]],O1314)=2),1,"")</f>
        <v/>
      </c>
      <c r="AO1313" s="19" t="str">
        <f>IF(AND(מרקובחצי[[#This Row],[CycleNumber]]&lt;$B1314,SUM(מרקובחצי[[#This Row],[33]],P1314)=2),1,"")</f>
        <v/>
      </c>
      <c r="AP1313" s="19" t="str">
        <f>IF(AND(מרקובחצי[[#This Row],[CycleNumber]]&lt;$B1314,SUM(מרקובחצי[[#This Row],[33]],Q1314)=2),1,"")</f>
        <v/>
      </c>
      <c r="AQ1313" s="19" t="str">
        <f>IF(AND(מרקובחצי[[#This Row],[CycleNumber]]&lt;$B1314,SUM(W1313:W1314)=2),1,"")</f>
        <v/>
      </c>
      <c r="AR1313" s="19" t="str">
        <f>IF(AND(מרקובחצי[[#This Row],[CycleNumber]]&lt;$B1314,SUM(מרקובחצי[[#This Row],[12]],S1314)=2),1,"")</f>
        <v/>
      </c>
      <c r="AS1313" s="19" t="str">
        <f>IF(AND(מרקובחצי[[#This Row],[CycleNumber]]&lt;$B1314,SUM(מרקובחצי[[#This Row],[22]],V1314)=2),1,"")</f>
        <v/>
      </c>
      <c r="AT1313" s="21">
        <f>SUM(מרקובחצי[[#This Row],[11]:[33]])</f>
        <v>1</v>
      </c>
    </row>
    <row r="1314" spans="1:46" ht="15.6" x14ac:dyDescent="0.25">
      <c r="A1314" s="19" t="s">
        <v>141</v>
      </c>
      <c r="B1314" s="19">
        <v>10</v>
      </c>
      <c r="C1314">
        <v>29</v>
      </c>
      <c r="D1314" s="19">
        <f>מרקובחצי[[#This Row],[LengthofCycle]]+1</f>
        <v>30</v>
      </c>
      <c r="E1314" t="str">
        <f>IF(IFERROR(LOOKUP(מרקובחצי[[#This Row],[ClientID]],קביעויות[הפלגה]),FALSE)=מרקובחצי[[#This Row],[ClientID]],1,"")</f>
        <v/>
      </c>
      <c r="F1314" t="str">
        <f>IF(IFERROR(LOOKUP(מרקובחצי[[#This Row],[ClientID]],סוגחציקבוע[S31]),FALSE)=מרקובחצי[[#This Row],[ClientID]],1,"")</f>
        <v/>
      </c>
      <c r="G1314" t="str">
        <f>IF(IFERROR(LOOKUP(מרקובחצי[[#This Row],[ClientID]],סוגחציקבוע[S32]),FALSE)=מרקובחצי[[#This Row],[ClientID]],1,"")</f>
        <v/>
      </c>
      <c r="H1314" t="str">
        <f>IF(IFERROR(LOOKUP(מרקובחצי[[#This Row],[ClientID]],סוגחציקבוע[S33]),FALSE)=מרקובחצי[[#This Row],[ClientID]],1,"")</f>
        <v/>
      </c>
      <c r="I1314">
        <f>IF(IFERROR(LOOKUP(מרקובחצי[[#This Row],[ClientID]],סוגחציקבוע[S32&amp;33]),FALSE)=מרקובחצי[[#This Row],[ClientID]],1,"")</f>
        <v>1</v>
      </c>
      <c r="J1314" s="19">
        <f>IF(SUM(מרקובחצי[[#This Row],[11]:[13]])=1,מרקובחצי[[#This Row],[עד ועד]],IF(SUM(R1313:T1314)=1,IF(מרקובחצי[[#This Row],[עד ועד]]&lt;J1313,מרקובחצי[[#This Row],[עד ועד]],J1313),J1313))</f>
        <v>30</v>
      </c>
      <c r="K1314" s="19">
        <f>IF(SUM(מרקובחצי[[#This Row],[11]:[13]])=1,מרקובחצי[[#This Row],[עד ועד]],IF(SUM(R1313:T1314)=1,IF(מרקובחצי[[#This Row],[עד ועד]]&gt;K1313,מרקובחצי[[#This Row],[עד ועד]],K1313),K1313))</f>
        <v>36</v>
      </c>
      <c r="L1314" s="19" t="str">
        <f>IF(AND(SUM(מרקובחצי[[#This Row],[31]:[33]])=1,SUM(U1313:W1313)=0),מרקובחצי[[#This Row],[מקס]]-מרקובחצי[[#This Row],[מינ]],"")</f>
        <v/>
      </c>
      <c r="M131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14" s="19" t="str">
        <f t="shared" si="20"/>
        <v>S32</v>
      </c>
      <c r="O1314" s="19" t="str">
        <f>IF(מרקובחצי[[#This Row],[קבעה הפלגה?]]=1,"",IF(AND(מרקובחצי[[#This Row],[עד ועד]]&lt;29,OR(מרקובחצי[[#This Row],[CycleNumber]]=1,AND(U1313=1,OR(מרקובחצי[[#This Row],[עד ועד]]&lt;J1313,מרקובחצי[[#This Row],[עד ועד]]&gt;K1313)),AND(V1313=1,מרקובחצי[[#This Row],[עד ועד]]&lt;J1313),W1313=1)),1,""))</f>
        <v/>
      </c>
      <c r="P1314" s="19" t="str">
        <f>IF(מרקובחצי[[#This Row],[קבעה הפלגה?]]=1,"",IF(AND(מרקובחצי[[#This Row],[עד ועד]]&gt;28,מרקובחצי[[#This Row],[עד ועד]]&lt;32,OR(מרקובחצי[[#This Row],[CycleNumber]]=1,AND(U1313=1),AND(V1313=1,OR(מרקובחצי[[#This Row],[עד ועד]]&lt;J1313,מרקובחצי[[#This Row],[עד ועד]]&gt;K1313)),W1313=1)),1,""))</f>
        <v/>
      </c>
      <c r="Q1314" s="19" t="str">
        <f>IF(מרקובחצי[[#This Row],[קבעה הפלגה?]]=1,"",IF(AND(מרקובחצי[[#This Row],[עד ועד]]&gt;31,OR(מרקובחצי[[#This Row],[CycleNumber]]=1,AND(U1313=1),AND(V1313=1,מרקובחצי[[#This Row],[עד ועד]]&gt;K1313),AND(W1313=1,OR(מרקובחצי[[#This Row],[עד ועד]]&gt;K1313,מרקובחצי[[#This Row],[עד ועד]]&lt;J1313)))),1,""))</f>
        <v/>
      </c>
      <c r="R1314" s="19" t="str">
        <f>IF(מרקובחצי[[#This Row],[CycleNumber]]&gt;1,IF(AND(O1313=1,מרקובחצי[[#This Row],[עד ועד]]&lt;29),1,""),"")</f>
        <v/>
      </c>
      <c r="S1314" s="19" t="str">
        <f>IF(מרקובחצי[[#This Row],[CycleNumber]]&gt;1,IF(OR(AND(O1313=1,מרקובחצי[[#This Row],[עד ועד]]&gt;28),AND(P1313=1),AND(Q1313=1,מרקובחצי[[#This Row],[עד ועד]]&lt;32)),1,""),"")</f>
        <v/>
      </c>
      <c r="T1314" s="19" t="str">
        <f>IF(מרקובחצי[[#This Row],[CycleNumber]]&gt;1,IF(AND(Q1313=1,מרקובחצי[[#This Row],[עד ועד]]&gt;31),1,""),"")</f>
        <v/>
      </c>
      <c r="U1314" s="19" t="str">
        <f>IF(מרקובחצי[[#This Row],[CycleNumber]]&gt;1,IF(AND(R1313=1,מרקובחצי[[#This Row],[עד ועד]]&lt;29),1,IF(AND(U1313=1,NOT(OR(מרקובחצי[[#This Row],[עד ועד]]&lt;J1313,מרקובחצי[[#This Row],[עד ועד]]&gt;K1313))),1,"")),"")</f>
        <v/>
      </c>
      <c r="V1314" s="19">
        <f>IF(מרקובחצי[[#This Row],[CycleNumber]]&gt;1,IF(AND(SUM(R1313:T1313)=1,מרקובחצי[[#This Row],[עד ועד]]&gt;28,מרקובחצי[[#This Row],[עד ועד]]&lt;32),1,IF(OR(S1313=1,AND(R1313=1,מרקובחצי[[#This Row],[עד ועד]]&gt;28),AND(T1313=1,מרקובחצי[[#This Row],[עד ועד]]&lt;32)),1,IF(AND(V1313=1,NOT(OR(מרקובחצי[[#This Row],[עד ועד]]&lt;J1313,מרקובחצי[[#This Row],[עד ועד]]&gt;K1313))),1,""))),"")</f>
        <v>1</v>
      </c>
      <c r="W1314" s="19" t="str">
        <f>IF(מרקובחצי[[#This Row],[CycleNumber]]&gt;1,IF(AND(T1313=1,מרקובחצי[[#This Row],[עד ועד]]&gt;31),1,IF(AND(W1313=1,NOT(OR(מרקובחצי[[#This Row],[עד ועד]]&lt;J1313,מרקובחצי[[#This Row],[עד ועד]]&gt;K1313))),1,"")),"")</f>
        <v/>
      </c>
      <c r="X1314" s="19" t="str">
        <f>IF(AND(מרקובחצי[[#This Row],[CycleNumber]]&lt;$B1315,SUM(מרקובחצי[[#This Row],[11]],R1315)=2),1,"")</f>
        <v/>
      </c>
      <c r="Y1314" s="19" t="str">
        <f>IF(AND(מרקובחצי[[#This Row],[CycleNumber]]&lt;$B1315,SUM(מרקובחצי[[#This Row],[11]],S1315)=2),1,"")</f>
        <v/>
      </c>
      <c r="Z1314" s="19" t="str">
        <f>IF(AND(מרקובחצי[[#This Row],[CycleNumber]]&lt;$B1315,SUM(מרקובחצי[[#This Row],[13]],S1315)=2),1,"")</f>
        <v/>
      </c>
      <c r="AA1314" s="19" t="str">
        <f>IF(AND(מרקובחצי[[#This Row],[CycleNumber]]&lt;$B1315,SUM(מרקובחצי[[#This Row],[13]],T1315)=2),1,"")</f>
        <v/>
      </c>
      <c r="AB1314" s="19" t="str">
        <f>IF(AND(מרקובחצי[[#This Row],[CycleNumber]]&lt;$B1315,SUM(מרקובחצי[[#This Row],[21]],U1315)=2),1,"")</f>
        <v/>
      </c>
      <c r="AC1314" s="19" t="str">
        <f>IF(AND(מרקובחצי[[#This Row],[CycleNumber]]&lt;$B1315,SUM(מרקובחצי[[#This Row],[21]],V1315)=2),1,"")</f>
        <v/>
      </c>
      <c r="AD1314" s="19" t="str">
        <f>IF(AND(מרקובחצי[[#This Row],[CycleNumber]]&lt;$B1315,SUM(מרקובחצי[[#This Row],[23]],V1315)=2),1,"")</f>
        <v/>
      </c>
      <c r="AE1314" s="19" t="str">
        <f>IF(AND(מרקובחצי[[#This Row],[CycleNumber]]&lt;$B1315,SUM(מרקובחצי[[#This Row],[23]],W1315)=2),1,"")</f>
        <v/>
      </c>
      <c r="AF1314" s="19" t="str">
        <f>IF(AND(מרקובחצי[[#This Row],[CycleNumber]]&lt;$B1315,SUM(מרקובחצי[[#This Row],[31]],O1315)=2),1,"")</f>
        <v/>
      </c>
      <c r="AG1314" s="19" t="str">
        <f>IF(AND(מרקובחצי[[#This Row],[CycleNumber]]&lt;$B1315,SUM(מרקובחצי[[#This Row],[31]],P1315)=2),1,"")</f>
        <v/>
      </c>
      <c r="AH1314" s="19" t="str">
        <f>IF(AND(מרקובחצי[[#This Row],[CycleNumber]]&lt;$B1315,SUM(מרקובחצי[[#This Row],[31]],Q1315)=2),1,"")</f>
        <v/>
      </c>
      <c r="AI1314" s="19" t="str">
        <f>IF(AND(מרקובחצי[[#This Row],[CycleNumber]]&lt;$B1315,SUM(U1314:U1315)=2),1,"")</f>
        <v/>
      </c>
      <c r="AJ1314" s="19" t="str">
        <f>IF(AND(מרקובחצי[[#This Row],[CycleNumber]]&lt;$B1315,SUM(מרקובחצי[[#This Row],[32]],O1315)=2),1,"")</f>
        <v/>
      </c>
      <c r="AK1314" s="19" t="str">
        <f>IF(AND(מרקובחצי[[#This Row],[CycleNumber]]&lt;$B1315,SUM(מרקובחצי[[#This Row],[32]],P1315)=2),1,"")</f>
        <v/>
      </c>
      <c r="AL1314" s="19" t="str">
        <f>IF(AND(מרקובחצי[[#This Row],[CycleNumber]]&lt;$B1315,SUM(מרקובחצי[[#This Row],[32]],Q1315)=2),1,"")</f>
        <v/>
      </c>
      <c r="AM1314" s="19">
        <f>IF(AND(מרקובחצי[[#This Row],[CycleNumber]]&lt;$B1315,SUM(V1314:V1315)=2),1,"")</f>
        <v>1</v>
      </c>
      <c r="AN1314" s="19" t="str">
        <f>IF(AND(מרקובחצי[[#This Row],[CycleNumber]]&lt;$B1315,SUM(מרקובחצי[[#This Row],[33]],O1315)=2),1,"")</f>
        <v/>
      </c>
      <c r="AO1314" s="19" t="str">
        <f>IF(AND(מרקובחצי[[#This Row],[CycleNumber]]&lt;$B1315,SUM(מרקובחצי[[#This Row],[33]],P1315)=2),1,"")</f>
        <v/>
      </c>
      <c r="AP1314" s="19" t="str">
        <f>IF(AND(מרקובחצי[[#This Row],[CycleNumber]]&lt;$B1315,SUM(מרקובחצי[[#This Row],[33]],Q1315)=2),1,"")</f>
        <v/>
      </c>
      <c r="AQ1314" s="19" t="str">
        <f>IF(AND(מרקובחצי[[#This Row],[CycleNumber]]&lt;$B1315,SUM(W1314:W1315)=2),1,"")</f>
        <v/>
      </c>
      <c r="AR1314" s="19" t="str">
        <f>IF(AND(מרקובחצי[[#This Row],[CycleNumber]]&lt;$B1315,SUM(מרקובחצי[[#This Row],[12]],S1315)=2),1,"")</f>
        <v/>
      </c>
      <c r="AS1314" s="19" t="str">
        <f>IF(AND(מרקובחצי[[#This Row],[CycleNumber]]&lt;$B1315,SUM(מרקובחצי[[#This Row],[22]],V1315)=2),1,"")</f>
        <v/>
      </c>
      <c r="AT1314" s="21">
        <f>SUM(מרקובחצי[[#This Row],[11]:[33]])</f>
        <v>1</v>
      </c>
    </row>
    <row r="1315" spans="1:46" ht="15.6" x14ac:dyDescent="0.25">
      <c r="A1315" s="19" t="s">
        <v>141</v>
      </c>
      <c r="B1315" s="19">
        <v>11</v>
      </c>
      <c r="C1315">
        <v>31</v>
      </c>
      <c r="D1315" s="19">
        <f>מרקובחצי[[#This Row],[LengthofCycle]]+1</f>
        <v>32</v>
      </c>
      <c r="E1315" t="str">
        <f>IF(IFERROR(LOOKUP(מרקובחצי[[#This Row],[ClientID]],קביעויות[הפלגה]),FALSE)=מרקובחצי[[#This Row],[ClientID]],1,"")</f>
        <v/>
      </c>
      <c r="F1315" t="str">
        <f>IF(IFERROR(LOOKUP(מרקובחצי[[#This Row],[ClientID]],סוגחציקבוע[S31]),FALSE)=מרקובחצי[[#This Row],[ClientID]],1,"")</f>
        <v/>
      </c>
      <c r="G1315" t="str">
        <f>IF(IFERROR(LOOKUP(מרקובחצי[[#This Row],[ClientID]],סוגחציקבוע[S32]),FALSE)=מרקובחצי[[#This Row],[ClientID]],1,"")</f>
        <v/>
      </c>
      <c r="H1315" t="str">
        <f>IF(IFERROR(LOOKUP(מרקובחצי[[#This Row],[ClientID]],סוגחציקבוע[S33]),FALSE)=מרקובחצי[[#This Row],[ClientID]],1,"")</f>
        <v/>
      </c>
      <c r="I1315">
        <f>IF(IFERROR(LOOKUP(מרקובחצי[[#This Row],[ClientID]],סוגחציקבוע[S32&amp;33]),FALSE)=מרקובחצי[[#This Row],[ClientID]],1,"")</f>
        <v>1</v>
      </c>
      <c r="J1315" s="19">
        <f>IF(SUM(מרקובחצי[[#This Row],[11]:[13]])=1,מרקובחצי[[#This Row],[עד ועד]],IF(SUM(R1314:T1315)=1,IF(מרקובחצי[[#This Row],[עד ועד]]&lt;J1314,מרקובחצי[[#This Row],[עד ועד]],J1314),J1314))</f>
        <v>30</v>
      </c>
      <c r="K1315" s="19">
        <f>IF(SUM(מרקובחצי[[#This Row],[11]:[13]])=1,מרקובחצי[[#This Row],[עד ועד]],IF(SUM(R1314:T1315)=1,IF(מרקובחצי[[#This Row],[עד ועד]]&gt;K1314,מרקובחצי[[#This Row],[עד ועד]],K1314),K1314))</f>
        <v>36</v>
      </c>
      <c r="L1315" s="19" t="str">
        <f>IF(AND(SUM(מרקובחצי[[#This Row],[31]:[33]])=1,SUM(U1314:W1314)=0),מרקובחצי[[#This Row],[מקס]]-מרקובחצי[[#This Row],[מינ]],"")</f>
        <v/>
      </c>
      <c r="M131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15" s="19" t="str">
        <f t="shared" si="20"/>
        <v>S32</v>
      </c>
      <c r="O1315" s="19" t="str">
        <f>IF(מרקובחצי[[#This Row],[קבעה הפלגה?]]=1,"",IF(AND(מרקובחצי[[#This Row],[עד ועד]]&lt;29,OR(מרקובחצי[[#This Row],[CycleNumber]]=1,AND(U1314=1,OR(מרקובחצי[[#This Row],[עד ועד]]&lt;J1314,מרקובחצי[[#This Row],[עד ועד]]&gt;K1314)),AND(V1314=1,מרקובחצי[[#This Row],[עד ועד]]&lt;J1314),W1314=1)),1,""))</f>
        <v/>
      </c>
      <c r="P1315" s="19" t="str">
        <f>IF(מרקובחצי[[#This Row],[קבעה הפלגה?]]=1,"",IF(AND(מרקובחצי[[#This Row],[עד ועד]]&gt;28,מרקובחצי[[#This Row],[עד ועד]]&lt;32,OR(מרקובחצי[[#This Row],[CycleNumber]]=1,AND(U1314=1),AND(V1314=1,OR(מרקובחצי[[#This Row],[עד ועד]]&lt;J1314,מרקובחצי[[#This Row],[עד ועד]]&gt;K1314)),W1314=1)),1,""))</f>
        <v/>
      </c>
      <c r="Q1315" s="19" t="str">
        <f>IF(מרקובחצי[[#This Row],[קבעה הפלגה?]]=1,"",IF(AND(מרקובחצי[[#This Row],[עד ועד]]&gt;31,OR(מרקובחצי[[#This Row],[CycleNumber]]=1,AND(U1314=1),AND(V1314=1,מרקובחצי[[#This Row],[עד ועד]]&gt;K1314),AND(W1314=1,OR(מרקובחצי[[#This Row],[עד ועד]]&gt;K1314,מרקובחצי[[#This Row],[עד ועד]]&lt;J1314)))),1,""))</f>
        <v/>
      </c>
      <c r="R1315" s="19" t="str">
        <f>IF(מרקובחצי[[#This Row],[CycleNumber]]&gt;1,IF(AND(O1314=1,מרקובחצי[[#This Row],[עד ועד]]&lt;29),1,""),"")</f>
        <v/>
      </c>
      <c r="S1315" s="19" t="str">
        <f>IF(מרקובחצי[[#This Row],[CycleNumber]]&gt;1,IF(OR(AND(O1314=1,מרקובחצי[[#This Row],[עד ועד]]&gt;28),AND(P1314=1),AND(Q1314=1,מרקובחצי[[#This Row],[עד ועד]]&lt;32)),1,""),"")</f>
        <v/>
      </c>
      <c r="T1315" s="19" t="str">
        <f>IF(מרקובחצי[[#This Row],[CycleNumber]]&gt;1,IF(AND(Q1314=1,מרקובחצי[[#This Row],[עד ועד]]&gt;31),1,""),"")</f>
        <v/>
      </c>
      <c r="U1315" s="19" t="str">
        <f>IF(מרקובחצי[[#This Row],[CycleNumber]]&gt;1,IF(AND(R1314=1,מרקובחצי[[#This Row],[עד ועד]]&lt;29),1,IF(AND(U1314=1,NOT(OR(מרקובחצי[[#This Row],[עד ועד]]&lt;J1314,מרקובחצי[[#This Row],[עד ועד]]&gt;K1314))),1,"")),"")</f>
        <v/>
      </c>
      <c r="V1315" s="19">
        <f>IF(מרקובחצי[[#This Row],[CycleNumber]]&gt;1,IF(AND(SUM(R1314:T1314)=1,מרקובחצי[[#This Row],[עד ועד]]&gt;28,מרקובחצי[[#This Row],[עד ועד]]&lt;32),1,IF(OR(S1314=1,AND(R1314=1,מרקובחצי[[#This Row],[עד ועד]]&gt;28),AND(T1314=1,מרקובחצי[[#This Row],[עד ועד]]&lt;32)),1,IF(AND(V1314=1,NOT(OR(מרקובחצי[[#This Row],[עד ועד]]&lt;J1314,מרקובחצי[[#This Row],[עד ועד]]&gt;K1314))),1,""))),"")</f>
        <v>1</v>
      </c>
      <c r="W1315" s="19" t="str">
        <f>IF(מרקובחצי[[#This Row],[CycleNumber]]&gt;1,IF(AND(T1314=1,מרקובחצי[[#This Row],[עד ועד]]&gt;31),1,IF(AND(W1314=1,NOT(OR(מרקובחצי[[#This Row],[עד ועד]]&lt;J1314,מרקובחצי[[#This Row],[עד ועד]]&gt;K1314))),1,"")),"")</f>
        <v/>
      </c>
      <c r="X1315" s="19" t="str">
        <f>IF(AND(מרקובחצי[[#This Row],[CycleNumber]]&lt;$B1316,SUM(מרקובחצי[[#This Row],[11]],R1316)=2),1,"")</f>
        <v/>
      </c>
      <c r="Y1315" s="19" t="str">
        <f>IF(AND(מרקובחצי[[#This Row],[CycleNumber]]&lt;$B1316,SUM(מרקובחצי[[#This Row],[11]],S1316)=2),1,"")</f>
        <v/>
      </c>
      <c r="Z1315" s="19" t="str">
        <f>IF(AND(מרקובחצי[[#This Row],[CycleNumber]]&lt;$B1316,SUM(מרקובחצי[[#This Row],[13]],S1316)=2),1,"")</f>
        <v/>
      </c>
      <c r="AA1315" s="19" t="str">
        <f>IF(AND(מרקובחצי[[#This Row],[CycleNumber]]&lt;$B1316,SUM(מרקובחצי[[#This Row],[13]],T1316)=2),1,"")</f>
        <v/>
      </c>
      <c r="AB1315" s="19" t="str">
        <f>IF(AND(מרקובחצי[[#This Row],[CycleNumber]]&lt;$B1316,SUM(מרקובחצי[[#This Row],[21]],U1316)=2),1,"")</f>
        <v/>
      </c>
      <c r="AC1315" s="19" t="str">
        <f>IF(AND(מרקובחצי[[#This Row],[CycleNumber]]&lt;$B1316,SUM(מרקובחצי[[#This Row],[21]],V1316)=2),1,"")</f>
        <v/>
      </c>
      <c r="AD1315" s="19" t="str">
        <f>IF(AND(מרקובחצי[[#This Row],[CycleNumber]]&lt;$B1316,SUM(מרקובחצי[[#This Row],[23]],V1316)=2),1,"")</f>
        <v/>
      </c>
      <c r="AE1315" s="19" t="str">
        <f>IF(AND(מרקובחצי[[#This Row],[CycleNumber]]&lt;$B1316,SUM(מרקובחצי[[#This Row],[23]],W1316)=2),1,"")</f>
        <v/>
      </c>
      <c r="AF1315" s="19" t="str">
        <f>IF(AND(מרקובחצי[[#This Row],[CycleNumber]]&lt;$B1316,SUM(מרקובחצי[[#This Row],[31]],O1316)=2),1,"")</f>
        <v/>
      </c>
      <c r="AG1315" s="19" t="str">
        <f>IF(AND(מרקובחצי[[#This Row],[CycleNumber]]&lt;$B1316,SUM(מרקובחצי[[#This Row],[31]],P1316)=2),1,"")</f>
        <v/>
      </c>
      <c r="AH1315" s="19" t="str">
        <f>IF(AND(מרקובחצי[[#This Row],[CycleNumber]]&lt;$B1316,SUM(מרקובחצי[[#This Row],[31]],Q1316)=2),1,"")</f>
        <v/>
      </c>
      <c r="AI1315" s="19" t="str">
        <f>IF(AND(מרקובחצי[[#This Row],[CycleNumber]]&lt;$B1316,SUM(U1315:U1316)=2),1,"")</f>
        <v/>
      </c>
      <c r="AJ1315" s="19" t="str">
        <f>IF(AND(מרקובחצי[[#This Row],[CycleNumber]]&lt;$B1316,SUM(מרקובחצי[[#This Row],[32]],O1316)=2),1,"")</f>
        <v/>
      </c>
      <c r="AK1315" s="19" t="str">
        <f>IF(AND(מרקובחצי[[#This Row],[CycleNumber]]&lt;$B1316,SUM(מרקובחצי[[#This Row],[32]],P1316)=2),1,"")</f>
        <v/>
      </c>
      <c r="AL1315" s="19" t="str">
        <f>IF(AND(מרקובחצי[[#This Row],[CycleNumber]]&lt;$B1316,SUM(מרקובחצי[[#This Row],[32]],Q1316)=2),1,"")</f>
        <v/>
      </c>
      <c r="AM1315" s="19">
        <f>IF(AND(מרקובחצי[[#This Row],[CycleNumber]]&lt;$B1316,SUM(V1315:V1316)=2),1,"")</f>
        <v>1</v>
      </c>
      <c r="AN1315" s="19" t="str">
        <f>IF(AND(מרקובחצי[[#This Row],[CycleNumber]]&lt;$B1316,SUM(מרקובחצי[[#This Row],[33]],O1316)=2),1,"")</f>
        <v/>
      </c>
      <c r="AO1315" s="19" t="str">
        <f>IF(AND(מרקובחצי[[#This Row],[CycleNumber]]&lt;$B1316,SUM(מרקובחצי[[#This Row],[33]],P1316)=2),1,"")</f>
        <v/>
      </c>
      <c r="AP1315" s="19" t="str">
        <f>IF(AND(מרקובחצי[[#This Row],[CycleNumber]]&lt;$B1316,SUM(מרקובחצי[[#This Row],[33]],Q1316)=2),1,"")</f>
        <v/>
      </c>
      <c r="AQ1315" s="19" t="str">
        <f>IF(AND(מרקובחצי[[#This Row],[CycleNumber]]&lt;$B1316,SUM(W1315:W1316)=2),1,"")</f>
        <v/>
      </c>
      <c r="AR1315" s="19" t="str">
        <f>IF(AND(מרקובחצי[[#This Row],[CycleNumber]]&lt;$B1316,SUM(מרקובחצי[[#This Row],[12]],S1316)=2),1,"")</f>
        <v/>
      </c>
      <c r="AS1315" s="19" t="str">
        <f>IF(AND(מרקובחצי[[#This Row],[CycleNumber]]&lt;$B1316,SUM(מרקובחצי[[#This Row],[22]],V1316)=2),1,"")</f>
        <v/>
      </c>
      <c r="AT1315" s="21">
        <f>SUM(מרקובחצי[[#This Row],[11]:[33]])</f>
        <v>1</v>
      </c>
    </row>
    <row r="1316" spans="1:46" ht="15.6" x14ac:dyDescent="0.25">
      <c r="A1316" s="19" t="s">
        <v>141</v>
      </c>
      <c r="B1316" s="19">
        <v>12</v>
      </c>
      <c r="C1316">
        <v>32</v>
      </c>
      <c r="D1316" s="19">
        <f>מרקובחצי[[#This Row],[LengthofCycle]]+1</f>
        <v>33</v>
      </c>
      <c r="E1316" t="str">
        <f>IF(IFERROR(LOOKUP(מרקובחצי[[#This Row],[ClientID]],קביעויות[הפלגה]),FALSE)=מרקובחצי[[#This Row],[ClientID]],1,"")</f>
        <v/>
      </c>
      <c r="F1316" t="str">
        <f>IF(IFERROR(LOOKUP(מרקובחצי[[#This Row],[ClientID]],סוגחציקבוע[S31]),FALSE)=מרקובחצי[[#This Row],[ClientID]],1,"")</f>
        <v/>
      </c>
      <c r="G1316" t="str">
        <f>IF(IFERROR(LOOKUP(מרקובחצי[[#This Row],[ClientID]],סוגחציקבוע[S32]),FALSE)=מרקובחצי[[#This Row],[ClientID]],1,"")</f>
        <v/>
      </c>
      <c r="H1316" t="str">
        <f>IF(IFERROR(LOOKUP(מרקובחצי[[#This Row],[ClientID]],סוגחציקבוע[S33]),FALSE)=מרקובחצי[[#This Row],[ClientID]],1,"")</f>
        <v/>
      </c>
      <c r="I1316">
        <f>IF(IFERROR(LOOKUP(מרקובחצי[[#This Row],[ClientID]],סוגחציקבוע[S32&amp;33]),FALSE)=מרקובחצי[[#This Row],[ClientID]],1,"")</f>
        <v>1</v>
      </c>
      <c r="J1316" s="19">
        <f>IF(SUM(מרקובחצי[[#This Row],[11]:[13]])=1,מרקובחצי[[#This Row],[עד ועד]],IF(SUM(R1315:T1316)=1,IF(מרקובחצי[[#This Row],[עד ועד]]&lt;J1315,מרקובחצי[[#This Row],[עד ועד]],J1315),J1315))</f>
        <v>30</v>
      </c>
      <c r="K1316" s="19">
        <f>IF(SUM(מרקובחצי[[#This Row],[11]:[13]])=1,מרקובחצי[[#This Row],[עד ועד]],IF(SUM(R1315:T1316)=1,IF(מרקובחצי[[#This Row],[עד ועד]]&gt;K1315,מרקובחצי[[#This Row],[עד ועד]],K1315),K1315))</f>
        <v>36</v>
      </c>
      <c r="L1316" s="19" t="str">
        <f>IF(AND(SUM(מרקובחצי[[#This Row],[31]:[33]])=1,SUM(U1315:W1315)=0),מרקובחצי[[#This Row],[מקס]]-מרקובחצי[[#This Row],[מינ]],"")</f>
        <v/>
      </c>
      <c r="M131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16" s="19" t="str">
        <f t="shared" si="20"/>
        <v>S32</v>
      </c>
      <c r="O1316" s="19" t="str">
        <f>IF(מרקובחצי[[#This Row],[קבעה הפלגה?]]=1,"",IF(AND(מרקובחצי[[#This Row],[עד ועד]]&lt;29,OR(מרקובחצי[[#This Row],[CycleNumber]]=1,AND(U1315=1,OR(מרקובחצי[[#This Row],[עד ועד]]&lt;J1315,מרקובחצי[[#This Row],[עד ועד]]&gt;K1315)),AND(V1315=1,מרקובחצי[[#This Row],[עד ועד]]&lt;J1315),W1315=1)),1,""))</f>
        <v/>
      </c>
      <c r="P1316" s="19" t="str">
        <f>IF(מרקובחצי[[#This Row],[קבעה הפלגה?]]=1,"",IF(AND(מרקובחצי[[#This Row],[עד ועד]]&gt;28,מרקובחצי[[#This Row],[עד ועד]]&lt;32,OR(מרקובחצי[[#This Row],[CycleNumber]]=1,AND(U1315=1),AND(V1315=1,OR(מרקובחצי[[#This Row],[עד ועד]]&lt;J1315,מרקובחצי[[#This Row],[עד ועד]]&gt;K1315)),W1315=1)),1,""))</f>
        <v/>
      </c>
      <c r="Q1316" s="19" t="str">
        <f>IF(מרקובחצי[[#This Row],[קבעה הפלגה?]]=1,"",IF(AND(מרקובחצי[[#This Row],[עד ועד]]&gt;31,OR(מרקובחצי[[#This Row],[CycleNumber]]=1,AND(U1315=1),AND(V1315=1,מרקובחצי[[#This Row],[עד ועד]]&gt;K1315),AND(W1315=1,OR(מרקובחצי[[#This Row],[עד ועד]]&gt;K1315,מרקובחצי[[#This Row],[עד ועד]]&lt;J1315)))),1,""))</f>
        <v/>
      </c>
      <c r="R1316" s="19" t="str">
        <f>IF(מרקובחצי[[#This Row],[CycleNumber]]&gt;1,IF(AND(O1315=1,מרקובחצי[[#This Row],[עד ועד]]&lt;29),1,""),"")</f>
        <v/>
      </c>
      <c r="S1316" s="19" t="str">
        <f>IF(מרקובחצי[[#This Row],[CycleNumber]]&gt;1,IF(OR(AND(O1315=1,מרקובחצי[[#This Row],[עד ועד]]&gt;28),AND(P1315=1),AND(Q1315=1,מרקובחצי[[#This Row],[עד ועד]]&lt;32)),1,""),"")</f>
        <v/>
      </c>
      <c r="T1316" s="19" t="str">
        <f>IF(מרקובחצי[[#This Row],[CycleNumber]]&gt;1,IF(AND(Q1315=1,מרקובחצי[[#This Row],[עד ועד]]&gt;31),1,""),"")</f>
        <v/>
      </c>
      <c r="U1316" s="19" t="str">
        <f>IF(מרקובחצי[[#This Row],[CycleNumber]]&gt;1,IF(AND(R1315=1,מרקובחצי[[#This Row],[עד ועד]]&lt;29),1,IF(AND(U1315=1,NOT(OR(מרקובחצי[[#This Row],[עד ועד]]&lt;J1315,מרקובחצי[[#This Row],[עד ועד]]&gt;K1315))),1,"")),"")</f>
        <v/>
      </c>
      <c r="V1316" s="19">
        <f>IF(מרקובחצי[[#This Row],[CycleNumber]]&gt;1,IF(AND(SUM(R1315:T1315)=1,מרקובחצי[[#This Row],[עד ועד]]&gt;28,מרקובחצי[[#This Row],[עד ועד]]&lt;32),1,IF(OR(S1315=1,AND(R1315=1,מרקובחצי[[#This Row],[עד ועד]]&gt;28),AND(T1315=1,מרקובחצי[[#This Row],[עד ועד]]&lt;32)),1,IF(AND(V1315=1,NOT(OR(מרקובחצי[[#This Row],[עד ועד]]&lt;J1315,מרקובחצי[[#This Row],[עד ועד]]&gt;K1315))),1,""))),"")</f>
        <v>1</v>
      </c>
      <c r="W1316" s="19" t="str">
        <f>IF(מרקובחצי[[#This Row],[CycleNumber]]&gt;1,IF(AND(T1315=1,מרקובחצי[[#This Row],[עד ועד]]&gt;31),1,IF(AND(W1315=1,NOT(OR(מרקובחצי[[#This Row],[עד ועד]]&lt;J1315,מרקובחצי[[#This Row],[עד ועד]]&gt;K1315))),1,"")),"")</f>
        <v/>
      </c>
      <c r="X1316" s="19" t="str">
        <f>IF(AND(מרקובחצי[[#This Row],[CycleNumber]]&lt;$B1317,SUM(מרקובחצי[[#This Row],[11]],R1317)=2),1,"")</f>
        <v/>
      </c>
      <c r="Y1316" s="19" t="str">
        <f>IF(AND(מרקובחצי[[#This Row],[CycleNumber]]&lt;$B1317,SUM(מרקובחצי[[#This Row],[11]],S1317)=2),1,"")</f>
        <v/>
      </c>
      <c r="Z1316" s="19" t="str">
        <f>IF(AND(מרקובחצי[[#This Row],[CycleNumber]]&lt;$B1317,SUM(מרקובחצי[[#This Row],[13]],S1317)=2),1,"")</f>
        <v/>
      </c>
      <c r="AA1316" s="19" t="str">
        <f>IF(AND(מרקובחצי[[#This Row],[CycleNumber]]&lt;$B1317,SUM(מרקובחצי[[#This Row],[13]],T1317)=2),1,"")</f>
        <v/>
      </c>
      <c r="AB1316" s="19" t="str">
        <f>IF(AND(מרקובחצי[[#This Row],[CycleNumber]]&lt;$B1317,SUM(מרקובחצי[[#This Row],[21]],U1317)=2),1,"")</f>
        <v/>
      </c>
      <c r="AC1316" s="19" t="str">
        <f>IF(AND(מרקובחצי[[#This Row],[CycleNumber]]&lt;$B1317,SUM(מרקובחצי[[#This Row],[21]],V1317)=2),1,"")</f>
        <v/>
      </c>
      <c r="AD1316" s="19" t="str">
        <f>IF(AND(מרקובחצי[[#This Row],[CycleNumber]]&lt;$B1317,SUM(מרקובחצי[[#This Row],[23]],V1317)=2),1,"")</f>
        <v/>
      </c>
      <c r="AE1316" s="19" t="str">
        <f>IF(AND(מרקובחצי[[#This Row],[CycleNumber]]&lt;$B1317,SUM(מרקובחצי[[#This Row],[23]],W1317)=2),1,"")</f>
        <v/>
      </c>
      <c r="AF1316" s="19" t="str">
        <f>IF(AND(מרקובחצי[[#This Row],[CycleNumber]]&lt;$B1317,SUM(מרקובחצי[[#This Row],[31]],O1317)=2),1,"")</f>
        <v/>
      </c>
      <c r="AG1316" s="19" t="str">
        <f>IF(AND(מרקובחצי[[#This Row],[CycleNumber]]&lt;$B1317,SUM(מרקובחצי[[#This Row],[31]],P1317)=2),1,"")</f>
        <v/>
      </c>
      <c r="AH1316" s="19" t="str">
        <f>IF(AND(מרקובחצי[[#This Row],[CycleNumber]]&lt;$B1317,SUM(מרקובחצי[[#This Row],[31]],Q1317)=2),1,"")</f>
        <v/>
      </c>
      <c r="AI1316" s="19" t="str">
        <f>IF(AND(מרקובחצי[[#This Row],[CycleNumber]]&lt;$B1317,SUM(U1316:U1317)=2),1,"")</f>
        <v/>
      </c>
      <c r="AJ1316" s="19" t="str">
        <f>IF(AND(מרקובחצי[[#This Row],[CycleNumber]]&lt;$B1317,SUM(מרקובחצי[[#This Row],[32]],O1317)=2),1,"")</f>
        <v/>
      </c>
      <c r="AK1316" s="19" t="str">
        <f>IF(AND(מרקובחצי[[#This Row],[CycleNumber]]&lt;$B1317,SUM(מרקובחצי[[#This Row],[32]],P1317)=2),1,"")</f>
        <v/>
      </c>
      <c r="AL1316" s="19" t="str">
        <f>IF(AND(מרקובחצי[[#This Row],[CycleNumber]]&lt;$B1317,SUM(מרקובחצי[[#This Row],[32]],Q1317)=2),1,"")</f>
        <v/>
      </c>
      <c r="AM1316" s="19" t="str">
        <f>IF(AND(מרקובחצי[[#This Row],[CycleNumber]]&lt;$B1317,SUM(V1316:V1317)=2),1,"")</f>
        <v/>
      </c>
      <c r="AN1316" s="19" t="str">
        <f>IF(AND(מרקובחצי[[#This Row],[CycleNumber]]&lt;$B1317,SUM(מרקובחצי[[#This Row],[33]],O1317)=2),1,"")</f>
        <v/>
      </c>
      <c r="AO1316" s="19" t="str">
        <f>IF(AND(מרקובחצי[[#This Row],[CycleNumber]]&lt;$B1317,SUM(מרקובחצי[[#This Row],[33]],P1317)=2),1,"")</f>
        <v/>
      </c>
      <c r="AP1316" s="19" t="str">
        <f>IF(AND(מרקובחצי[[#This Row],[CycleNumber]]&lt;$B1317,SUM(מרקובחצי[[#This Row],[33]],Q1317)=2),1,"")</f>
        <v/>
      </c>
      <c r="AQ1316" s="19" t="str">
        <f>IF(AND(מרקובחצי[[#This Row],[CycleNumber]]&lt;$B1317,SUM(W1316:W1317)=2),1,"")</f>
        <v/>
      </c>
      <c r="AR1316" s="19" t="str">
        <f>IF(AND(מרקובחצי[[#This Row],[CycleNumber]]&lt;$B1317,SUM(מרקובחצי[[#This Row],[12]],S1317)=2),1,"")</f>
        <v/>
      </c>
      <c r="AS1316" s="19" t="str">
        <f>IF(AND(מרקובחצי[[#This Row],[CycleNumber]]&lt;$B1317,SUM(מרקובחצי[[#This Row],[22]],V1317)=2),1,"")</f>
        <v/>
      </c>
      <c r="AT1316" s="21">
        <f>SUM(מרקובחצי[[#This Row],[11]:[33]])</f>
        <v>1</v>
      </c>
    </row>
    <row r="1317" spans="1:46" ht="15.6" x14ac:dyDescent="0.25">
      <c r="A1317" s="19" t="s">
        <v>142</v>
      </c>
      <c r="B1317" s="19">
        <v>1</v>
      </c>
      <c r="C1317">
        <v>33</v>
      </c>
      <c r="D1317" s="19">
        <f>מרקובחצי[[#This Row],[LengthofCycle]]+1</f>
        <v>34</v>
      </c>
      <c r="E1317" t="str">
        <f>IF(IFERROR(LOOKUP(מרקובחצי[[#This Row],[ClientID]],קביעויות[הפלגה]),FALSE)=מרקובחצי[[#This Row],[ClientID]],1,"")</f>
        <v/>
      </c>
      <c r="F1317" t="str">
        <f>IF(IFERROR(LOOKUP(מרקובחצי[[#This Row],[ClientID]],סוגחציקבוע[S31]),FALSE)=מרקובחצי[[#This Row],[ClientID]],1,"")</f>
        <v/>
      </c>
      <c r="G1317" t="str">
        <f>IF(IFERROR(LOOKUP(מרקובחצי[[#This Row],[ClientID]],סוגחציקבוע[S32]),FALSE)=מרקובחצי[[#This Row],[ClientID]],1,"")</f>
        <v/>
      </c>
      <c r="H1317" t="str">
        <f>IF(IFERROR(LOOKUP(מרקובחצי[[#This Row],[ClientID]],סוגחציקבוע[S33]),FALSE)=מרקובחצי[[#This Row],[ClientID]],1,"")</f>
        <v/>
      </c>
      <c r="I1317">
        <f>IF(IFERROR(LOOKUP(מרקובחצי[[#This Row],[ClientID]],סוגחציקבוע[S32&amp;33]),FALSE)=מרקובחצי[[#This Row],[ClientID]],1,"")</f>
        <v>1</v>
      </c>
      <c r="J1317" s="19">
        <f>IF(SUM(מרקובחצי[[#This Row],[11]:[13]])=1,מרקובחצי[[#This Row],[עד ועד]],IF(SUM(R1316:T1317)=1,IF(מרקובחצי[[#This Row],[עד ועד]]&lt;J1316,מרקובחצי[[#This Row],[עד ועד]],J1316),J1316))</f>
        <v>34</v>
      </c>
      <c r="K1317" s="19">
        <f>IF(SUM(מרקובחצי[[#This Row],[11]:[13]])=1,מרקובחצי[[#This Row],[עד ועד]],IF(SUM(R1316:T1317)=1,IF(מרקובחצי[[#This Row],[עד ועד]]&gt;K1316,מרקובחצי[[#This Row],[עד ועד]],K1316),K1316))</f>
        <v>34</v>
      </c>
      <c r="L1317" s="19" t="str">
        <f>IF(AND(SUM(מרקובחצי[[#This Row],[31]:[33]])=1,SUM(U1316:W1316)=0),מרקובחצי[[#This Row],[מקס]]-מרקובחצי[[#This Row],[מינ]],"")</f>
        <v/>
      </c>
      <c r="M131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317" s="19" t="str">
        <f t="shared" si="20"/>
        <v>S32</v>
      </c>
      <c r="O1317" s="19" t="str">
        <f>IF(מרקובחצי[[#This Row],[קבעה הפלגה?]]=1,"",IF(AND(מרקובחצי[[#This Row],[עד ועד]]&lt;29,OR(מרקובחצי[[#This Row],[CycleNumber]]=1,AND(U1316=1,OR(מרקובחצי[[#This Row],[עד ועד]]&lt;J1316,מרקובחצי[[#This Row],[עד ועד]]&gt;K1316)),AND(V1316=1,מרקובחצי[[#This Row],[עד ועד]]&lt;J1316),W1316=1)),1,""))</f>
        <v/>
      </c>
      <c r="P1317" s="19" t="str">
        <f>IF(מרקובחצי[[#This Row],[קבעה הפלגה?]]=1,"",IF(AND(מרקובחצי[[#This Row],[עד ועד]]&gt;28,מרקובחצי[[#This Row],[עד ועד]]&lt;32,OR(מרקובחצי[[#This Row],[CycleNumber]]=1,AND(U1316=1),AND(V1316=1,OR(מרקובחצי[[#This Row],[עד ועד]]&lt;J1316,מרקובחצי[[#This Row],[עד ועד]]&gt;K1316)),W1316=1)),1,""))</f>
        <v/>
      </c>
      <c r="Q1317" s="19">
        <f>IF(מרקובחצי[[#This Row],[קבעה הפלגה?]]=1,"",IF(AND(מרקובחצי[[#This Row],[עד ועד]]&gt;31,OR(מרקובחצי[[#This Row],[CycleNumber]]=1,AND(U1316=1),AND(V1316=1,מרקובחצי[[#This Row],[עד ועד]]&gt;K1316),AND(W1316=1,OR(מרקובחצי[[#This Row],[עד ועד]]&gt;K1316,מרקובחצי[[#This Row],[עד ועד]]&lt;J1316)))),1,""))</f>
        <v>1</v>
      </c>
      <c r="R1317" s="19" t="str">
        <f>IF(מרקובחצי[[#This Row],[CycleNumber]]&gt;1,IF(AND(O1316=1,מרקובחצי[[#This Row],[עד ועד]]&lt;29),1,""),"")</f>
        <v/>
      </c>
      <c r="S1317" s="19" t="str">
        <f>IF(מרקובחצי[[#This Row],[CycleNumber]]&gt;1,IF(OR(AND(O1316=1,מרקובחצי[[#This Row],[עד ועד]]&gt;28),AND(P1316=1),AND(Q1316=1,מרקובחצי[[#This Row],[עד ועד]]&lt;32)),1,""),"")</f>
        <v/>
      </c>
      <c r="T1317" s="19" t="str">
        <f>IF(מרקובחצי[[#This Row],[CycleNumber]]&gt;1,IF(AND(Q1316=1,מרקובחצי[[#This Row],[עד ועד]]&gt;31),1,""),"")</f>
        <v/>
      </c>
      <c r="U1317" s="19" t="str">
        <f>IF(מרקובחצי[[#This Row],[CycleNumber]]&gt;1,IF(AND(R1316=1,מרקובחצי[[#This Row],[עד ועד]]&lt;29),1,IF(AND(U1316=1,NOT(OR(מרקובחצי[[#This Row],[עד ועד]]&lt;J1316,מרקובחצי[[#This Row],[עד ועד]]&gt;K1316))),1,"")),"")</f>
        <v/>
      </c>
      <c r="V1317" s="19" t="str">
        <f>IF(מרקובחצי[[#This Row],[CycleNumber]]&gt;1,IF(AND(SUM(R1316:T1316)=1,מרקובחצי[[#This Row],[עד ועד]]&gt;28,מרקובחצי[[#This Row],[עד ועד]]&lt;32),1,IF(OR(S1316=1,AND(R1316=1,מרקובחצי[[#This Row],[עד ועד]]&gt;28),AND(T1316=1,מרקובחצי[[#This Row],[עד ועד]]&lt;32)),1,IF(AND(V1316=1,NOT(OR(מרקובחצי[[#This Row],[עד ועד]]&lt;J1316,מרקובחצי[[#This Row],[עד ועד]]&gt;K1316))),1,""))),"")</f>
        <v/>
      </c>
      <c r="W1317" s="19" t="str">
        <f>IF(מרקובחצי[[#This Row],[CycleNumber]]&gt;1,IF(AND(T1316=1,מרקובחצי[[#This Row],[עד ועד]]&gt;31),1,IF(AND(W1316=1,NOT(OR(מרקובחצי[[#This Row],[עד ועד]]&lt;J1316,מרקובחצי[[#This Row],[עד ועד]]&gt;K1316))),1,"")),"")</f>
        <v/>
      </c>
      <c r="X1317" s="19" t="str">
        <f>IF(AND(מרקובחצי[[#This Row],[CycleNumber]]&lt;$B1318,SUM(מרקובחצי[[#This Row],[11]],R1318)=2),1,"")</f>
        <v/>
      </c>
      <c r="Y1317" s="19" t="str">
        <f>IF(AND(מרקובחצי[[#This Row],[CycleNumber]]&lt;$B1318,SUM(מרקובחצי[[#This Row],[11]],S1318)=2),1,"")</f>
        <v/>
      </c>
      <c r="Z1317" s="19" t="str">
        <f>IF(AND(מרקובחצי[[#This Row],[CycleNumber]]&lt;$B1318,SUM(מרקובחצי[[#This Row],[13]],S1318)=2),1,"")</f>
        <v/>
      </c>
      <c r="AA1317" s="19">
        <f>IF(AND(מרקובחצי[[#This Row],[CycleNumber]]&lt;$B1318,SUM(מרקובחצי[[#This Row],[13]],T1318)=2),1,"")</f>
        <v>1</v>
      </c>
      <c r="AB1317" s="19" t="str">
        <f>IF(AND(מרקובחצי[[#This Row],[CycleNumber]]&lt;$B1318,SUM(מרקובחצי[[#This Row],[21]],U1318)=2),1,"")</f>
        <v/>
      </c>
      <c r="AC1317" s="19" t="str">
        <f>IF(AND(מרקובחצי[[#This Row],[CycleNumber]]&lt;$B1318,SUM(מרקובחצי[[#This Row],[21]],V1318)=2),1,"")</f>
        <v/>
      </c>
      <c r="AD1317" s="19" t="str">
        <f>IF(AND(מרקובחצי[[#This Row],[CycleNumber]]&lt;$B1318,SUM(מרקובחצי[[#This Row],[23]],V1318)=2),1,"")</f>
        <v/>
      </c>
      <c r="AE1317" s="19" t="str">
        <f>IF(AND(מרקובחצי[[#This Row],[CycleNumber]]&lt;$B1318,SUM(מרקובחצי[[#This Row],[23]],W1318)=2),1,"")</f>
        <v/>
      </c>
      <c r="AF1317" s="19" t="str">
        <f>IF(AND(מרקובחצי[[#This Row],[CycleNumber]]&lt;$B1318,SUM(מרקובחצי[[#This Row],[31]],O1318)=2),1,"")</f>
        <v/>
      </c>
      <c r="AG1317" s="19" t="str">
        <f>IF(AND(מרקובחצי[[#This Row],[CycleNumber]]&lt;$B1318,SUM(מרקובחצי[[#This Row],[31]],P1318)=2),1,"")</f>
        <v/>
      </c>
      <c r="AH1317" s="19" t="str">
        <f>IF(AND(מרקובחצי[[#This Row],[CycleNumber]]&lt;$B1318,SUM(מרקובחצי[[#This Row],[31]],Q1318)=2),1,"")</f>
        <v/>
      </c>
      <c r="AI1317" s="19" t="str">
        <f>IF(AND(מרקובחצי[[#This Row],[CycleNumber]]&lt;$B1318,SUM(U1317:U1318)=2),1,"")</f>
        <v/>
      </c>
      <c r="AJ1317" s="19" t="str">
        <f>IF(AND(מרקובחצי[[#This Row],[CycleNumber]]&lt;$B1318,SUM(מרקובחצי[[#This Row],[32]],O1318)=2),1,"")</f>
        <v/>
      </c>
      <c r="AK1317" s="19" t="str">
        <f>IF(AND(מרקובחצי[[#This Row],[CycleNumber]]&lt;$B1318,SUM(מרקובחצי[[#This Row],[32]],P1318)=2),1,"")</f>
        <v/>
      </c>
      <c r="AL1317" s="19" t="str">
        <f>IF(AND(מרקובחצי[[#This Row],[CycleNumber]]&lt;$B1318,SUM(מרקובחצי[[#This Row],[32]],Q1318)=2),1,"")</f>
        <v/>
      </c>
      <c r="AM1317" s="19" t="str">
        <f>IF(AND(מרקובחצי[[#This Row],[CycleNumber]]&lt;$B1318,SUM(V1317:V1318)=2),1,"")</f>
        <v/>
      </c>
      <c r="AN1317" s="19" t="str">
        <f>IF(AND(מרקובחצי[[#This Row],[CycleNumber]]&lt;$B1318,SUM(מרקובחצי[[#This Row],[33]],O1318)=2),1,"")</f>
        <v/>
      </c>
      <c r="AO1317" s="19" t="str">
        <f>IF(AND(מרקובחצי[[#This Row],[CycleNumber]]&lt;$B1318,SUM(מרקובחצי[[#This Row],[33]],P1318)=2),1,"")</f>
        <v/>
      </c>
      <c r="AP1317" s="19" t="str">
        <f>IF(AND(מרקובחצי[[#This Row],[CycleNumber]]&lt;$B1318,SUM(מרקובחצי[[#This Row],[33]],Q1318)=2),1,"")</f>
        <v/>
      </c>
      <c r="AQ1317" s="19" t="str">
        <f>IF(AND(מרקובחצי[[#This Row],[CycleNumber]]&lt;$B1318,SUM(W1317:W1318)=2),1,"")</f>
        <v/>
      </c>
      <c r="AR1317" s="19" t="str">
        <f>IF(AND(מרקובחצי[[#This Row],[CycleNumber]]&lt;$B1318,SUM(מרקובחצי[[#This Row],[12]],S1318)=2),1,"")</f>
        <v/>
      </c>
      <c r="AS1317" s="19" t="str">
        <f>IF(AND(מרקובחצי[[#This Row],[CycleNumber]]&lt;$B1318,SUM(מרקובחצי[[#This Row],[22]],V1318)=2),1,"")</f>
        <v/>
      </c>
      <c r="AT1317" s="21">
        <f>SUM(מרקובחצי[[#This Row],[11]:[33]])</f>
        <v>1</v>
      </c>
    </row>
    <row r="1318" spans="1:46" ht="15.6" x14ac:dyDescent="0.25">
      <c r="A1318" s="19" t="s">
        <v>142</v>
      </c>
      <c r="B1318" s="19">
        <v>2</v>
      </c>
      <c r="C1318">
        <v>32</v>
      </c>
      <c r="D1318" s="19">
        <f>מרקובחצי[[#This Row],[LengthofCycle]]+1</f>
        <v>33</v>
      </c>
      <c r="E1318" t="str">
        <f>IF(IFERROR(LOOKUP(מרקובחצי[[#This Row],[ClientID]],קביעויות[הפלגה]),FALSE)=מרקובחצי[[#This Row],[ClientID]],1,"")</f>
        <v/>
      </c>
      <c r="F1318" t="str">
        <f>IF(IFERROR(LOOKUP(מרקובחצי[[#This Row],[ClientID]],סוגחציקבוע[S31]),FALSE)=מרקובחצי[[#This Row],[ClientID]],1,"")</f>
        <v/>
      </c>
      <c r="G1318" t="str">
        <f>IF(IFERROR(LOOKUP(מרקובחצי[[#This Row],[ClientID]],סוגחציקבוע[S32]),FALSE)=מרקובחצי[[#This Row],[ClientID]],1,"")</f>
        <v/>
      </c>
      <c r="H1318" t="str">
        <f>IF(IFERROR(LOOKUP(מרקובחצי[[#This Row],[ClientID]],סוגחציקבוע[S33]),FALSE)=מרקובחצי[[#This Row],[ClientID]],1,"")</f>
        <v/>
      </c>
      <c r="I1318">
        <f>IF(IFERROR(LOOKUP(מרקובחצי[[#This Row],[ClientID]],סוגחציקבוע[S32&amp;33]),FALSE)=מרקובחצי[[#This Row],[ClientID]],1,"")</f>
        <v>1</v>
      </c>
      <c r="J1318" s="19">
        <f>IF(SUM(מרקובחצי[[#This Row],[11]:[13]])=1,מרקובחצי[[#This Row],[עד ועד]],IF(SUM(R1317:T1318)=1,IF(מרקובחצי[[#This Row],[עד ועד]]&lt;J1317,מרקובחצי[[#This Row],[עד ועד]],J1317),J1317))</f>
        <v>33</v>
      </c>
      <c r="K1318" s="19">
        <f>IF(SUM(מרקובחצי[[#This Row],[11]:[13]])=1,מרקובחצי[[#This Row],[עד ועד]],IF(SUM(R1317:T1318)=1,IF(מרקובחצי[[#This Row],[עד ועד]]&gt;K1317,מרקובחצי[[#This Row],[עד ועד]],K1317),K1317))</f>
        <v>34</v>
      </c>
      <c r="L1318" s="19" t="str">
        <f>IF(AND(SUM(מרקובחצי[[#This Row],[31]:[33]])=1,SUM(U1317:W1317)=0),מרקובחצי[[#This Row],[מקס]]-מרקובחצי[[#This Row],[מינ]],"")</f>
        <v/>
      </c>
      <c r="M131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318" s="19" t="str">
        <f t="shared" si="20"/>
        <v>S13</v>
      </c>
      <c r="O1318" s="19" t="str">
        <f>IF(מרקובחצי[[#This Row],[קבעה הפלגה?]]=1,"",IF(AND(מרקובחצי[[#This Row],[עד ועד]]&lt;29,OR(מרקובחצי[[#This Row],[CycleNumber]]=1,AND(U1317=1,OR(מרקובחצי[[#This Row],[עד ועד]]&lt;J1317,מרקובחצי[[#This Row],[עד ועד]]&gt;K1317)),AND(V1317=1,מרקובחצי[[#This Row],[עד ועד]]&lt;J1317),W1317=1)),1,""))</f>
        <v/>
      </c>
      <c r="P1318" s="19" t="str">
        <f>IF(מרקובחצי[[#This Row],[קבעה הפלגה?]]=1,"",IF(AND(מרקובחצי[[#This Row],[עד ועד]]&gt;28,מרקובחצי[[#This Row],[עד ועד]]&lt;32,OR(מרקובחצי[[#This Row],[CycleNumber]]=1,AND(U1317=1),AND(V1317=1,OR(מרקובחצי[[#This Row],[עד ועד]]&lt;J1317,מרקובחצי[[#This Row],[עד ועד]]&gt;K1317)),W1317=1)),1,""))</f>
        <v/>
      </c>
      <c r="Q1318" s="19" t="str">
        <f>IF(מרקובחצי[[#This Row],[קבעה הפלגה?]]=1,"",IF(AND(מרקובחצי[[#This Row],[עד ועד]]&gt;31,OR(מרקובחצי[[#This Row],[CycleNumber]]=1,AND(U1317=1),AND(V1317=1,מרקובחצי[[#This Row],[עד ועד]]&gt;K1317),AND(W1317=1,OR(מרקובחצי[[#This Row],[עד ועד]]&gt;K1317,מרקובחצי[[#This Row],[עד ועד]]&lt;J1317)))),1,""))</f>
        <v/>
      </c>
      <c r="R1318" s="19" t="str">
        <f>IF(מרקובחצי[[#This Row],[CycleNumber]]&gt;1,IF(AND(O1317=1,מרקובחצי[[#This Row],[עד ועד]]&lt;29),1,""),"")</f>
        <v/>
      </c>
      <c r="S1318" s="19" t="str">
        <f>IF(מרקובחצי[[#This Row],[CycleNumber]]&gt;1,IF(OR(AND(O1317=1,מרקובחצי[[#This Row],[עד ועד]]&gt;28),AND(P1317=1),AND(Q1317=1,מרקובחצי[[#This Row],[עד ועד]]&lt;32)),1,""),"")</f>
        <v/>
      </c>
      <c r="T1318" s="19">
        <f>IF(מרקובחצי[[#This Row],[CycleNumber]]&gt;1,IF(AND(Q1317=1,מרקובחצי[[#This Row],[עד ועד]]&gt;31),1,""),"")</f>
        <v>1</v>
      </c>
      <c r="U1318" s="19" t="str">
        <f>IF(מרקובחצי[[#This Row],[CycleNumber]]&gt;1,IF(AND(R1317=1,מרקובחצי[[#This Row],[עד ועד]]&lt;29),1,IF(AND(U1317=1,NOT(OR(מרקובחצי[[#This Row],[עד ועד]]&lt;J1317,מרקובחצי[[#This Row],[עד ועד]]&gt;K1317))),1,"")),"")</f>
        <v/>
      </c>
      <c r="V1318" s="19" t="str">
        <f>IF(מרקובחצי[[#This Row],[CycleNumber]]&gt;1,IF(AND(SUM(R1317:T1317)=1,מרקובחצי[[#This Row],[עד ועד]]&gt;28,מרקובחצי[[#This Row],[עד ועד]]&lt;32),1,IF(OR(S1317=1,AND(R1317=1,מרקובחצי[[#This Row],[עד ועד]]&gt;28),AND(T1317=1,מרקובחצי[[#This Row],[עד ועד]]&lt;32)),1,IF(AND(V1317=1,NOT(OR(מרקובחצי[[#This Row],[עד ועד]]&lt;J1317,מרקובחצי[[#This Row],[עד ועד]]&gt;K1317))),1,""))),"")</f>
        <v/>
      </c>
      <c r="W1318" s="19" t="str">
        <f>IF(מרקובחצי[[#This Row],[CycleNumber]]&gt;1,IF(AND(T1317=1,מרקובחצי[[#This Row],[עד ועד]]&gt;31),1,IF(AND(W1317=1,NOT(OR(מרקובחצי[[#This Row],[עד ועד]]&lt;J1317,מרקובחצי[[#This Row],[עד ועד]]&gt;K1317))),1,"")),"")</f>
        <v/>
      </c>
      <c r="X1318" s="19" t="str">
        <f>IF(AND(מרקובחצי[[#This Row],[CycleNumber]]&lt;$B1319,SUM(מרקובחצי[[#This Row],[11]],R1319)=2),1,"")</f>
        <v/>
      </c>
      <c r="Y1318" s="19" t="str">
        <f>IF(AND(מרקובחצי[[#This Row],[CycleNumber]]&lt;$B1319,SUM(מרקובחצי[[#This Row],[11]],S1319)=2),1,"")</f>
        <v/>
      </c>
      <c r="Z1318" s="19" t="str">
        <f>IF(AND(מרקובחצי[[#This Row],[CycleNumber]]&lt;$B1319,SUM(מרקובחצי[[#This Row],[13]],S1319)=2),1,"")</f>
        <v/>
      </c>
      <c r="AA1318" s="19" t="str">
        <f>IF(AND(מרקובחצי[[#This Row],[CycleNumber]]&lt;$B1319,SUM(מרקובחצי[[#This Row],[13]],T1319)=2),1,"")</f>
        <v/>
      </c>
      <c r="AB1318" s="19" t="str">
        <f>IF(AND(מרקובחצי[[#This Row],[CycleNumber]]&lt;$B1319,SUM(מרקובחצי[[#This Row],[21]],U1319)=2),1,"")</f>
        <v/>
      </c>
      <c r="AC1318" s="19" t="str">
        <f>IF(AND(מרקובחצי[[#This Row],[CycleNumber]]&lt;$B1319,SUM(מרקובחצי[[#This Row],[21]],V1319)=2),1,"")</f>
        <v/>
      </c>
      <c r="AD1318" s="19" t="str">
        <f>IF(AND(מרקובחצי[[#This Row],[CycleNumber]]&lt;$B1319,SUM(מרקובחצי[[#This Row],[23]],V1319)=2),1,"")</f>
        <v/>
      </c>
      <c r="AE1318" s="19">
        <f>IF(AND(מרקובחצי[[#This Row],[CycleNumber]]&lt;$B1319,SUM(מרקובחצי[[#This Row],[23]],W1319)=2),1,"")</f>
        <v>1</v>
      </c>
      <c r="AF1318" s="19" t="str">
        <f>IF(AND(מרקובחצי[[#This Row],[CycleNumber]]&lt;$B1319,SUM(מרקובחצי[[#This Row],[31]],O1319)=2),1,"")</f>
        <v/>
      </c>
      <c r="AG1318" s="19" t="str">
        <f>IF(AND(מרקובחצי[[#This Row],[CycleNumber]]&lt;$B1319,SUM(מרקובחצי[[#This Row],[31]],P1319)=2),1,"")</f>
        <v/>
      </c>
      <c r="AH1318" s="19" t="str">
        <f>IF(AND(מרקובחצי[[#This Row],[CycleNumber]]&lt;$B1319,SUM(מרקובחצי[[#This Row],[31]],Q1319)=2),1,"")</f>
        <v/>
      </c>
      <c r="AI1318" s="19" t="str">
        <f>IF(AND(מרקובחצי[[#This Row],[CycleNumber]]&lt;$B1319,SUM(U1318:U1319)=2),1,"")</f>
        <v/>
      </c>
      <c r="AJ1318" s="19" t="str">
        <f>IF(AND(מרקובחצי[[#This Row],[CycleNumber]]&lt;$B1319,SUM(מרקובחצי[[#This Row],[32]],O1319)=2),1,"")</f>
        <v/>
      </c>
      <c r="AK1318" s="19" t="str">
        <f>IF(AND(מרקובחצי[[#This Row],[CycleNumber]]&lt;$B1319,SUM(מרקובחצי[[#This Row],[32]],P1319)=2),1,"")</f>
        <v/>
      </c>
      <c r="AL1318" s="19" t="str">
        <f>IF(AND(מרקובחצי[[#This Row],[CycleNumber]]&lt;$B1319,SUM(מרקובחצי[[#This Row],[32]],Q1319)=2),1,"")</f>
        <v/>
      </c>
      <c r="AM1318" s="19" t="str">
        <f>IF(AND(מרקובחצי[[#This Row],[CycleNumber]]&lt;$B1319,SUM(V1318:V1319)=2),1,"")</f>
        <v/>
      </c>
      <c r="AN1318" s="19" t="str">
        <f>IF(AND(מרקובחצי[[#This Row],[CycleNumber]]&lt;$B1319,SUM(מרקובחצי[[#This Row],[33]],O1319)=2),1,"")</f>
        <v/>
      </c>
      <c r="AO1318" s="19" t="str">
        <f>IF(AND(מרקובחצי[[#This Row],[CycleNumber]]&lt;$B1319,SUM(מרקובחצי[[#This Row],[33]],P1319)=2),1,"")</f>
        <v/>
      </c>
      <c r="AP1318" s="19" t="str">
        <f>IF(AND(מרקובחצי[[#This Row],[CycleNumber]]&lt;$B1319,SUM(מרקובחצי[[#This Row],[33]],Q1319)=2),1,"")</f>
        <v/>
      </c>
      <c r="AQ1318" s="19" t="str">
        <f>IF(AND(מרקובחצי[[#This Row],[CycleNumber]]&lt;$B1319,SUM(W1318:W1319)=2),1,"")</f>
        <v/>
      </c>
      <c r="AR1318" s="19" t="str">
        <f>IF(AND(מרקובחצי[[#This Row],[CycleNumber]]&lt;$B1319,SUM(מרקובחצי[[#This Row],[12]],S1319)=2),1,"")</f>
        <v/>
      </c>
      <c r="AS1318" s="19" t="str">
        <f>IF(AND(מרקובחצי[[#This Row],[CycleNumber]]&lt;$B1319,SUM(מרקובחצי[[#This Row],[22]],V1319)=2),1,"")</f>
        <v/>
      </c>
      <c r="AT1318" s="21">
        <f>SUM(מרקובחצי[[#This Row],[11]:[33]])</f>
        <v>1</v>
      </c>
    </row>
    <row r="1319" spans="1:46" ht="15.6" x14ac:dyDescent="0.25">
      <c r="A1319" s="19" t="s">
        <v>142</v>
      </c>
      <c r="B1319" s="19">
        <v>3</v>
      </c>
      <c r="C1319">
        <v>32</v>
      </c>
      <c r="D1319" s="19">
        <f>מרקובחצי[[#This Row],[LengthofCycle]]+1</f>
        <v>33</v>
      </c>
      <c r="E1319" t="str">
        <f>IF(IFERROR(LOOKUP(מרקובחצי[[#This Row],[ClientID]],קביעויות[הפלגה]),FALSE)=מרקובחצי[[#This Row],[ClientID]],1,"")</f>
        <v/>
      </c>
      <c r="F1319" t="str">
        <f>IF(IFERROR(LOOKUP(מרקובחצי[[#This Row],[ClientID]],סוגחציקבוע[S31]),FALSE)=מרקובחצי[[#This Row],[ClientID]],1,"")</f>
        <v/>
      </c>
      <c r="G1319" t="str">
        <f>IF(IFERROR(LOOKUP(מרקובחצי[[#This Row],[ClientID]],סוגחציקבוע[S32]),FALSE)=מרקובחצי[[#This Row],[ClientID]],1,"")</f>
        <v/>
      </c>
      <c r="H1319" t="str">
        <f>IF(IFERROR(LOOKUP(מרקובחצי[[#This Row],[ClientID]],סוגחציקבוע[S33]),FALSE)=מרקובחצי[[#This Row],[ClientID]],1,"")</f>
        <v/>
      </c>
      <c r="I1319">
        <f>IF(IFERROR(LOOKUP(מרקובחצי[[#This Row],[ClientID]],סוגחציקבוע[S32&amp;33]),FALSE)=מרקובחצי[[#This Row],[ClientID]],1,"")</f>
        <v>1</v>
      </c>
      <c r="J1319" s="19">
        <f>IF(SUM(מרקובחצי[[#This Row],[11]:[13]])=1,מרקובחצי[[#This Row],[עד ועד]],IF(SUM(R1318:T1319)=1,IF(מרקובחצי[[#This Row],[עד ועד]]&lt;J1318,מרקובחצי[[#This Row],[עד ועד]],J1318),J1318))</f>
        <v>33</v>
      </c>
      <c r="K1319" s="19">
        <f>IF(SUM(מרקובחצי[[#This Row],[11]:[13]])=1,מרקובחצי[[#This Row],[עד ועד]],IF(SUM(R1318:T1319)=1,IF(מרקובחצי[[#This Row],[עד ועד]]&gt;K1318,מרקובחצי[[#This Row],[עד ועד]],K1318),K1318))</f>
        <v>34</v>
      </c>
      <c r="L1319" s="19">
        <f>IF(AND(SUM(מרקובחצי[[#This Row],[31]:[33]])=1,SUM(U1318:W1318)=0),מרקובחצי[[#This Row],[מקס]]-מרקובחצי[[#This Row],[מינ]],"")</f>
        <v>1</v>
      </c>
      <c r="M131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319" s="19" t="str">
        <f t="shared" si="20"/>
        <v>S23</v>
      </c>
      <c r="O1319" s="19" t="str">
        <f>IF(מרקובחצי[[#This Row],[קבעה הפלגה?]]=1,"",IF(AND(מרקובחצי[[#This Row],[עד ועד]]&lt;29,OR(מרקובחצי[[#This Row],[CycleNumber]]=1,AND(U1318=1,OR(מרקובחצי[[#This Row],[עד ועד]]&lt;J1318,מרקובחצי[[#This Row],[עד ועד]]&gt;K1318)),AND(V1318=1,מרקובחצי[[#This Row],[עד ועד]]&lt;J1318),W1318=1)),1,""))</f>
        <v/>
      </c>
      <c r="P1319" s="19" t="str">
        <f>IF(מרקובחצי[[#This Row],[קבעה הפלגה?]]=1,"",IF(AND(מרקובחצי[[#This Row],[עד ועד]]&gt;28,מרקובחצי[[#This Row],[עד ועד]]&lt;32,OR(מרקובחצי[[#This Row],[CycleNumber]]=1,AND(U1318=1),AND(V1318=1,OR(מרקובחצי[[#This Row],[עד ועד]]&lt;J1318,מרקובחצי[[#This Row],[עד ועד]]&gt;K1318)),W1318=1)),1,""))</f>
        <v/>
      </c>
      <c r="Q1319" s="19" t="str">
        <f>IF(מרקובחצי[[#This Row],[קבעה הפלגה?]]=1,"",IF(AND(מרקובחצי[[#This Row],[עד ועד]]&gt;31,OR(מרקובחצי[[#This Row],[CycleNumber]]=1,AND(U1318=1),AND(V1318=1,מרקובחצי[[#This Row],[עד ועד]]&gt;K1318),AND(W1318=1,OR(מרקובחצי[[#This Row],[עד ועד]]&gt;K1318,מרקובחצי[[#This Row],[עד ועד]]&lt;J1318)))),1,""))</f>
        <v/>
      </c>
      <c r="R1319" s="19" t="str">
        <f>IF(מרקובחצי[[#This Row],[CycleNumber]]&gt;1,IF(AND(O1318=1,מרקובחצי[[#This Row],[עד ועד]]&lt;29),1,""),"")</f>
        <v/>
      </c>
      <c r="S1319" s="19" t="str">
        <f>IF(מרקובחצי[[#This Row],[CycleNumber]]&gt;1,IF(OR(AND(O1318=1,מרקובחצי[[#This Row],[עד ועד]]&gt;28),AND(P1318=1),AND(Q1318=1,מרקובחצי[[#This Row],[עד ועד]]&lt;32)),1,""),"")</f>
        <v/>
      </c>
      <c r="T1319" s="19" t="str">
        <f>IF(מרקובחצי[[#This Row],[CycleNumber]]&gt;1,IF(AND(Q1318=1,מרקובחצי[[#This Row],[עד ועד]]&gt;31),1,""),"")</f>
        <v/>
      </c>
      <c r="U1319" s="19" t="str">
        <f>IF(מרקובחצי[[#This Row],[CycleNumber]]&gt;1,IF(AND(R1318=1,מרקובחצי[[#This Row],[עד ועד]]&lt;29),1,IF(AND(U1318=1,NOT(OR(מרקובחצי[[#This Row],[עד ועד]]&lt;J1318,מרקובחצי[[#This Row],[עד ועד]]&gt;K1318))),1,"")),"")</f>
        <v/>
      </c>
      <c r="V1319" s="19" t="str">
        <f>IF(מרקובחצי[[#This Row],[CycleNumber]]&gt;1,IF(AND(SUM(R1318:T1318)=1,מרקובחצי[[#This Row],[עד ועד]]&gt;28,מרקובחצי[[#This Row],[עד ועד]]&lt;32),1,IF(OR(S1318=1,AND(R1318=1,מרקובחצי[[#This Row],[עד ועד]]&gt;28),AND(T1318=1,מרקובחצי[[#This Row],[עד ועד]]&lt;32)),1,IF(AND(V1318=1,NOT(OR(מרקובחצי[[#This Row],[עד ועד]]&lt;J1318,מרקובחצי[[#This Row],[עד ועד]]&gt;K1318))),1,""))),"")</f>
        <v/>
      </c>
      <c r="W1319" s="19">
        <f>IF(מרקובחצי[[#This Row],[CycleNumber]]&gt;1,IF(AND(T1318=1,מרקובחצי[[#This Row],[עד ועד]]&gt;31),1,IF(AND(W1318=1,NOT(OR(מרקובחצי[[#This Row],[עד ועד]]&lt;J1318,מרקובחצי[[#This Row],[עד ועד]]&gt;K1318))),1,"")),"")</f>
        <v>1</v>
      </c>
      <c r="X1319" s="19" t="str">
        <f>IF(AND(מרקובחצי[[#This Row],[CycleNumber]]&lt;$B1320,SUM(מרקובחצי[[#This Row],[11]],R1320)=2),1,"")</f>
        <v/>
      </c>
      <c r="Y1319" s="19" t="str">
        <f>IF(AND(מרקובחצי[[#This Row],[CycleNumber]]&lt;$B1320,SUM(מרקובחצי[[#This Row],[11]],S1320)=2),1,"")</f>
        <v/>
      </c>
      <c r="Z1319" s="19" t="str">
        <f>IF(AND(מרקובחצי[[#This Row],[CycleNumber]]&lt;$B1320,SUM(מרקובחצי[[#This Row],[13]],S1320)=2),1,"")</f>
        <v/>
      </c>
      <c r="AA1319" s="19" t="str">
        <f>IF(AND(מרקובחצי[[#This Row],[CycleNumber]]&lt;$B1320,SUM(מרקובחצי[[#This Row],[13]],T1320)=2),1,"")</f>
        <v/>
      </c>
      <c r="AB1319" s="19" t="str">
        <f>IF(AND(מרקובחצי[[#This Row],[CycleNumber]]&lt;$B1320,SUM(מרקובחצי[[#This Row],[21]],U1320)=2),1,"")</f>
        <v/>
      </c>
      <c r="AC1319" s="19" t="str">
        <f>IF(AND(מרקובחצי[[#This Row],[CycleNumber]]&lt;$B1320,SUM(מרקובחצי[[#This Row],[21]],V1320)=2),1,"")</f>
        <v/>
      </c>
      <c r="AD1319" s="19" t="str">
        <f>IF(AND(מרקובחצי[[#This Row],[CycleNumber]]&lt;$B1320,SUM(מרקובחצי[[#This Row],[23]],V1320)=2),1,"")</f>
        <v/>
      </c>
      <c r="AE1319" s="19" t="str">
        <f>IF(AND(מרקובחצי[[#This Row],[CycleNumber]]&lt;$B1320,SUM(מרקובחצי[[#This Row],[23]],W1320)=2),1,"")</f>
        <v/>
      </c>
      <c r="AF1319" s="19" t="str">
        <f>IF(AND(מרקובחצי[[#This Row],[CycleNumber]]&lt;$B1320,SUM(מרקובחצי[[#This Row],[31]],O1320)=2),1,"")</f>
        <v/>
      </c>
      <c r="AG1319" s="19" t="str">
        <f>IF(AND(מרקובחצי[[#This Row],[CycleNumber]]&lt;$B1320,SUM(מרקובחצי[[#This Row],[31]],P1320)=2),1,"")</f>
        <v/>
      </c>
      <c r="AH1319" s="19" t="str">
        <f>IF(AND(מרקובחצי[[#This Row],[CycleNumber]]&lt;$B1320,SUM(מרקובחצי[[#This Row],[31]],Q1320)=2),1,"")</f>
        <v/>
      </c>
      <c r="AI1319" s="19" t="str">
        <f>IF(AND(מרקובחצי[[#This Row],[CycleNumber]]&lt;$B1320,SUM(U1319:U1320)=2),1,"")</f>
        <v/>
      </c>
      <c r="AJ1319" s="19" t="str">
        <f>IF(AND(מרקובחצי[[#This Row],[CycleNumber]]&lt;$B1320,SUM(מרקובחצי[[#This Row],[32]],O1320)=2),1,"")</f>
        <v/>
      </c>
      <c r="AK1319" s="19" t="str">
        <f>IF(AND(מרקובחצי[[#This Row],[CycleNumber]]&lt;$B1320,SUM(מרקובחצי[[#This Row],[32]],P1320)=2),1,"")</f>
        <v/>
      </c>
      <c r="AL1319" s="19" t="str">
        <f>IF(AND(מרקובחצי[[#This Row],[CycleNumber]]&lt;$B1320,SUM(מרקובחצי[[#This Row],[32]],Q1320)=2),1,"")</f>
        <v/>
      </c>
      <c r="AM1319" s="19" t="str">
        <f>IF(AND(מרקובחצי[[#This Row],[CycleNumber]]&lt;$B1320,SUM(V1319:V1320)=2),1,"")</f>
        <v/>
      </c>
      <c r="AN1319" s="19" t="str">
        <f>IF(AND(מרקובחצי[[#This Row],[CycleNumber]]&lt;$B1320,SUM(מרקובחצי[[#This Row],[33]],O1320)=2),1,"")</f>
        <v/>
      </c>
      <c r="AO1319" s="19">
        <f>IF(AND(מרקובחצי[[#This Row],[CycleNumber]]&lt;$B1320,SUM(מרקובחצי[[#This Row],[33]],P1320)=2),1,"")</f>
        <v>1</v>
      </c>
      <c r="AP1319" s="19" t="str">
        <f>IF(AND(מרקובחצי[[#This Row],[CycleNumber]]&lt;$B1320,SUM(מרקובחצי[[#This Row],[33]],Q1320)=2),1,"")</f>
        <v/>
      </c>
      <c r="AQ1319" s="19" t="str">
        <f>IF(AND(מרקובחצי[[#This Row],[CycleNumber]]&lt;$B1320,SUM(W1319:W1320)=2),1,"")</f>
        <v/>
      </c>
      <c r="AR1319" s="19" t="str">
        <f>IF(AND(מרקובחצי[[#This Row],[CycleNumber]]&lt;$B1320,SUM(מרקובחצי[[#This Row],[12]],S1320)=2),1,"")</f>
        <v/>
      </c>
      <c r="AS1319" s="19" t="str">
        <f>IF(AND(מרקובחצי[[#This Row],[CycleNumber]]&lt;$B1320,SUM(מרקובחצי[[#This Row],[22]],V1320)=2),1,"")</f>
        <v/>
      </c>
      <c r="AT1319" s="21">
        <f>SUM(מרקובחצי[[#This Row],[11]:[33]])</f>
        <v>1</v>
      </c>
    </row>
    <row r="1320" spans="1:46" ht="15.6" x14ac:dyDescent="0.25">
      <c r="A1320" s="19" t="s">
        <v>142</v>
      </c>
      <c r="B1320" s="19">
        <v>4</v>
      </c>
      <c r="C1320">
        <v>28</v>
      </c>
      <c r="D1320" s="19">
        <f>מרקובחצי[[#This Row],[LengthofCycle]]+1</f>
        <v>29</v>
      </c>
      <c r="E1320" t="str">
        <f>IF(IFERROR(LOOKUP(מרקובחצי[[#This Row],[ClientID]],קביעויות[הפלגה]),FALSE)=מרקובחצי[[#This Row],[ClientID]],1,"")</f>
        <v/>
      </c>
      <c r="F1320" t="str">
        <f>IF(IFERROR(LOOKUP(מרקובחצי[[#This Row],[ClientID]],סוגחציקבוע[S31]),FALSE)=מרקובחצי[[#This Row],[ClientID]],1,"")</f>
        <v/>
      </c>
      <c r="G1320" t="str">
        <f>IF(IFERROR(LOOKUP(מרקובחצי[[#This Row],[ClientID]],סוגחציקבוע[S32]),FALSE)=מרקובחצי[[#This Row],[ClientID]],1,"")</f>
        <v/>
      </c>
      <c r="H1320" t="str">
        <f>IF(IFERROR(LOOKUP(מרקובחצי[[#This Row],[ClientID]],סוגחציקבוע[S33]),FALSE)=מרקובחצי[[#This Row],[ClientID]],1,"")</f>
        <v/>
      </c>
      <c r="I1320">
        <f>IF(IFERROR(LOOKUP(מרקובחצי[[#This Row],[ClientID]],סוגחציקבוע[S32&amp;33]),FALSE)=מרקובחצי[[#This Row],[ClientID]],1,"")</f>
        <v>1</v>
      </c>
      <c r="J1320" s="19">
        <f>IF(SUM(מרקובחצי[[#This Row],[11]:[13]])=1,מרקובחצי[[#This Row],[עד ועד]],IF(SUM(R1319:T1320)=1,IF(מרקובחצי[[#This Row],[עד ועד]]&lt;J1319,מרקובחצי[[#This Row],[עד ועד]],J1319),J1319))</f>
        <v>29</v>
      </c>
      <c r="K1320" s="19">
        <f>IF(SUM(מרקובחצי[[#This Row],[11]:[13]])=1,מרקובחצי[[#This Row],[עד ועד]],IF(SUM(R1319:T1320)=1,IF(מרקובחצי[[#This Row],[עד ועד]]&gt;K1319,מרקובחצי[[#This Row],[עד ועד]],K1319),K1319))</f>
        <v>29</v>
      </c>
      <c r="L1320" s="19" t="str">
        <f>IF(AND(SUM(מרקובחצי[[#This Row],[31]:[33]])=1,SUM(U1319:W1319)=0),מרקובחצי[[#This Row],[מקס]]-מרקובחצי[[#This Row],[מינ]],"")</f>
        <v/>
      </c>
      <c r="M132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320" s="19" t="str">
        <f t="shared" si="20"/>
        <v>S33</v>
      </c>
      <c r="O1320" s="19" t="str">
        <f>IF(מרקובחצי[[#This Row],[קבעה הפלגה?]]=1,"",IF(AND(מרקובחצי[[#This Row],[עד ועד]]&lt;29,OR(מרקובחצי[[#This Row],[CycleNumber]]=1,AND(U1319=1,OR(מרקובחצי[[#This Row],[עד ועד]]&lt;J1319,מרקובחצי[[#This Row],[עד ועד]]&gt;K1319)),AND(V1319=1,מרקובחצי[[#This Row],[עד ועד]]&lt;J1319),W1319=1)),1,""))</f>
        <v/>
      </c>
      <c r="P1320" s="19">
        <f>IF(מרקובחצי[[#This Row],[קבעה הפלגה?]]=1,"",IF(AND(מרקובחצי[[#This Row],[עד ועד]]&gt;28,מרקובחצי[[#This Row],[עד ועד]]&lt;32,OR(מרקובחצי[[#This Row],[CycleNumber]]=1,AND(U1319=1),AND(V1319=1,OR(מרקובחצי[[#This Row],[עד ועד]]&lt;J1319,מרקובחצי[[#This Row],[עד ועד]]&gt;K1319)),W1319=1)),1,""))</f>
        <v>1</v>
      </c>
      <c r="Q1320" s="19" t="str">
        <f>IF(מרקובחצי[[#This Row],[קבעה הפלגה?]]=1,"",IF(AND(מרקובחצי[[#This Row],[עד ועד]]&gt;31,OR(מרקובחצי[[#This Row],[CycleNumber]]=1,AND(U1319=1),AND(V1319=1,מרקובחצי[[#This Row],[עד ועד]]&gt;K1319),AND(W1319=1,OR(מרקובחצי[[#This Row],[עד ועד]]&gt;K1319,מרקובחצי[[#This Row],[עד ועד]]&lt;J1319)))),1,""))</f>
        <v/>
      </c>
      <c r="R1320" s="19" t="str">
        <f>IF(מרקובחצי[[#This Row],[CycleNumber]]&gt;1,IF(AND(O1319=1,מרקובחצי[[#This Row],[עד ועד]]&lt;29),1,""),"")</f>
        <v/>
      </c>
      <c r="S1320" s="19" t="str">
        <f>IF(מרקובחצי[[#This Row],[CycleNumber]]&gt;1,IF(OR(AND(O1319=1,מרקובחצי[[#This Row],[עד ועד]]&gt;28),AND(P1319=1),AND(Q1319=1,מרקובחצי[[#This Row],[עד ועד]]&lt;32)),1,""),"")</f>
        <v/>
      </c>
      <c r="T1320" s="19" t="str">
        <f>IF(מרקובחצי[[#This Row],[CycleNumber]]&gt;1,IF(AND(Q1319=1,מרקובחצי[[#This Row],[עד ועד]]&gt;31),1,""),"")</f>
        <v/>
      </c>
      <c r="U1320" s="19" t="str">
        <f>IF(מרקובחצי[[#This Row],[CycleNumber]]&gt;1,IF(AND(R1319=1,מרקובחצי[[#This Row],[עד ועד]]&lt;29),1,IF(AND(U1319=1,NOT(OR(מרקובחצי[[#This Row],[עד ועד]]&lt;J1319,מרקובחצי[[#This Row],[עד ועד]]&gt;K1319))),1,"")),"")</f>
        <v/>
      </c>
      <c r="V1320" s="19" t="str">
        <f>IF(מרקובחצי[[#This Row],[CycleNumber]]&gt;1,IF(AND(SUM(R1319:T1319)=1,מרקובחצי[[#This Row],[עד ועד]]&gt;28,מרקובחצי[[#This Row],[עד ועד]]&lt;32),1,IF(OR(S1319=1,AND(R1319=1,מרקובחצי[[#This Row],[עד ועד]]&gt;28),AND(T1319=1,מרקובחצי[[#This Row],[עד ועד]]&lt;32)),1,IF(AND(V1319=1,NOT(OR(מרקובחצי[[#This Row],[עד ועד]]&lt;J1319,מרקובחצי[[#This Row],[עד ועד]]&gt;K1319))),1,""))),"")</f>
        <v/>
      </c>
      <c r="W1320" s="19" t="str">
        <f>IF(מרקובחצי[[#This Row],[CycleNumber]]&gt;1,IF(AND(T1319=1,מרקובחצי[[#This Row],[עד ועד]]&gt;31),1,IF(AND(W1319=1,NOT(OR(מרקובחצי[[#This Row],[עד ועד]]&lt;J1319,מרקובחצי[[#This Row],[עד ועד]]&gt;K1319))),1,"")),"")</f>
        <v/>
      </c>
      <c r="X1320" s="19" t="str">
        <f>IF(AND(מרקובחצי[[#This Row],[CycleNumber]]&lt;$B1321,SUM(מרקובחצי[[#This Row],[11]],R1321)=2),1,"")</f>
        <v/>
      </c>
      <c r="Y1320" s="19" t="str">
        <f>IF(AND(מרקובחצי[[#This Row],[CycleNumber]]&lt;$B1321,SUM(מרקובחצי[[#This Row],[11]],S1321)=2),1,"")</f>
        <v/>
      </c>
      <c r="Z1320" s="19" t="str">
        <f>IF(AND(מרקובחצי[[#This Row],[CycleNumber]]&lt;$B1321,SUM(מרקובחצי[[#This Row],[13]],S1321)=2),1,"")</f>
        <v/>
      </c>
      <c r="AA1320" s="19" t="str">
        <f>IF(AND(מרקובחצי[[#This Row],[CycleNumber]]&lt;$B1321,SUM(מרקובחצי[[#This Row],[13]],T1321)=2),1,"")</f>
        <v/>
      </c>
      <c r="AB1320" s="19" t="str">
        <f>IF(AND(מרקובחצי[[#This Row],[CycleNumber]]&lt;$B1321,SUM(מרקובחצי[[#This Row],[21]],U1321)=2),1,"")</f>
        <v/>
      </c>
      <c r="AC1320" s="19" t="str">
        <f>IF(AND(מרקובחצי[[#This Row],[CycleNumber]]&lt;$B1321,SUM(מרקובחצי[[#This Row],[21]],V1321)=2),1,"")</f>
        <v/>
      </c>
      <c r="AD1320" s="19" t="str">
        <f>IF(AND(מרקובחצי[[#This Row],[CycleNumber]]&lt;$B1321,SUM(מרקובחצי[[#This Row],[23]],V1321)=2),1,"")</f>
        <v/>
      </c>
      <c r="AE1320" s="19" t="str">
        <f>IF(AND(מרקובחצי[[#This Row],[CycleNumber]]&lt;$B1321,SUM(מרקובחצי[[#This Row],[23]],W1321)=2),1,"")</f>
        <v/>
      </c>
      <c r="AF1320" s="19" t="str">
        <f>IF(AND(מרקובחצי[[#This Row],[CycleNumber]]&lt;$B1321,SUM(מרקובחצי[[#This Row],[31]],O1321)=2),1,"")</f>
        <v/>
      </c>
      <c r="AG1320" s="19" t="str">
        <f>IF(AND(מרקובחצי[[#This Row],[CycleNumber]]&lt;$B1321,SUM(מרקובחצי[[#This Row],[31]],P1321)=2),1,"")</f>
        <v/>
      </c>
      <c r="AH1320" s="19" t="str">
        <f>IF(AND(מרקובחצי[[#This Row],[CycleNumber]]&lt;$B1321,SUM(מרקובחצי[[#This Row],[31]],Q1321)=2),1,"")</f>
        <v/>
      </c>
      <c r="AI1320" s="19" t="str">
        <f>IF(AND(מרקובחצי[[#This Row],[CycleNumber]]&lt;$B1321,SUM(U1320:U1321)=2),1,"")</f>
        <v/>
      </c>
      <c r="AJ1320" s="19" t="str">
        <f>IF(AND(מרקובחצי[[#This Row],[CycleNumber]]&lt;$B1321,SUM(מרקובחצי[[#This Row],[32]],O1321)=2),1,"")</f>
        <v/>
      </c>
      <c r="AK1320" s="19" t="str">
        <f>IF(AND(מרקובחצי[[#This Row],[CycleNumber]]&lt;$B1321,SUM(מרקובחצי[[#This Row],[32]],P1321)=2),1,"")</f>
        <v/>
      </c>
      <c r="AL1320" s="19" t="str">
        <f>IF(AND(מרקובחצי[[#This Row],[CycleNumber]]&lt;$B1321,SUM(מרקובחצי[[#This Row],[32]],Q1321)=2),1,"")</f>
        <v/>
      </c>
      <c r="AM1320" s="19" t="str">
        <f>IF(AND(מרקובחצי[[#This Row],[CycleNumber]]&lt;$B1321,SUM(V1320:V1321)=2),1,"")</f>
        <v/>
      </c>
      <c r="AN1320" s="19" t="str">
        <f>IF(AND(מרקובחצי[[#This Row],[CycleNumber]]&lt;$B1321,SUM(מרקובחצי[[#This Row],[33]],O1321)=2),1,"")</f>
        <v/>
      </c>
      <c r="AO1320" s="19" t="str">
        <f>IF(AND(מרקובחצי[[#This Row],[CycleNumber]]&lt;$B1321,SUM(מרקובחצי[[#This Row],[33]],P1321)=2),1,"")</f>
        <v/>
      </c>
      <c r="AP1320" s="19" t="str">
        <f>IF(AND(מרקובחצי[[#This Row],[CycleNumber]]&lt;$B1321,SUM(מרקובחצי[[#This Row],[33]],Q1321)=2),1,"")</f>
        <v/>
      </c>
      <c r="AQ1320" s="19" t="str">
        <f>IF(AND(מרקובחצי[[#This Row],[CycleNumber]]&lt;$B1321,SUM(W1320:W1321)=2),1,"")</f>
        <v/>
      </c>
      <c r="AR1320" s="19">
        <f>IF(AND(מרקובחצי[[#This Row],[CycleNumber]]&lt;$B1321,SUM(מרקובחצי[[#This Row],[12]],S1321)=2),1,"")</f>
        <v>1</v>
      </c>
      <c r="AS1320" s="19" t="str">
        <f>IF(AND(מרקובחצי[[#This Row],[CycleNumber]]&lt;$B1321,SUM(מרקובחצי[[#This Row],[22]],V1321)=2),1,"")</f>
        <v/>
      </c>
      <c r="AT1320" s="21">
        <f>SUM(מרקובחצי[[#This Row],[11]:[33]])</f>
        <v>1</v>
      </c>
    </row>
    <row r="1321" spans="1:46" ht="15.6" x14ac:dyDescent="0.25">
      <c r="A1321" s="19" t="s">
        <v>142</v>
      </c>
      <c r="B1321" s="19">
        <v>5</v>
      </c>
      <c r="C1321">
        <v>32</v>
      </c>
      <c r="D1321" s="19">
        <f>מרקובחצי[[#This Row],[LengthofCycle]]+1</f>
        <v>33</v>
      </c>
      <c r="E1321" t="str">
        <f>IF(IFERROR(LOOKUP(מרקובחצי[[#This Row],[ClientID]],קביעויות[הפלגה]),FALSE)=מרקובחצי[[#This Row],[ClientID]],1,"")</f>
        <v/>
      </c>
      <c r="F1321" t="str">
        <f>IF(IFERROR(LOOKUP(מרקובחצי[[#This Row],[ClientID]],סוגחציקבוע[S31]),FALSE)=מרקובחצי[[#This Row],[ClientID]],1,"")</f>
        <v/>
      </c>
      <c r="G1321" t="str">
        <f>IF(IFERROR(LOOKUP(מרקובחצי[[#This Row],[ClientID]],סוגחציקבוע[S32]),FALSE)=מרקובחצי[[#This Row],[ClientID]],1,"")</f>
        <v/>
      </c>
      <c r="H1321" t="str">
        <f>IF(IFERROR(LOOKUP(מרקובחצי[[#This Row],[ClientID]],סוגחציקבוע[S33]),FALSE)=מרקובחצי[[#This Row],[ClientID]],1,"")</f>
        <v/>
      </c>
      <c r="I1321">
        <f>IF(IFERROR(LOOKUP(מרקובחצי[[#This Row],[ClientID]],סוגחציקבוע[S32&amp;33]),FALSE)=מרקובחצי[[#This Row],[ClientID]],1,"")</f>
        <v>1</v>
      </c>
      <c r="J1321" s="19">
        <f>IF(SUM(מרקובחצי[[#This Row],[11]:[13]])=1,מרקובחצי[[#This Row],[עד ועד]],IF(SUM(R1320:T1321)=1,IF(מרקובחצי[[#This Row],[עד ועד]]&lt;J1320,מרקובחצי[[#This Row],[עד ועד]],J1320),J1320))</f>
        <v>29</v>
      </c>
      <c r="K1321" s="19">
        <f>IF(SUM(מרקובחצי[[#This Row],[11]:[13]])=1,מרקובחצי[[#This Row],[עד ועד]],IF(SUM(R1320:T1321)=1,IF(מרקובחצי[[#This Row],[עד ועד]]&gt;K1320,מרקובחצי[[#This Row],[עד ועד]],K1320),K1320))</f>
        <v>33</v>
      </c>
      <c r="L1321" s="19" t="str">
        <f>IF(AND(SUM(מרקובחצי[[#This Row],[31]:[33]])=1,SUM(U1320:W1320)=0),מרקובחצי[[#This Row],[מקס]]-מרקובחצי[[#This Row],[מינ]],"")</f>
        <v/>
      </c>
      <c r="M132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321" s="19" t="str">
        <f t="shared" si="20"/>
        <v>S12</v>
      </c>
      <c r="O1321" s="19" t="str">
        <f>IF(מרקובחצי[[#This Row],[קבעה הפלגה?]]=1,"",IF(AND(מרקובחצי[[#This Row],[עד ועד]]&lt;29,OR(מרקובחצי[[#This Row],[CycleNumber]]=1,AND(U1320=1,OR(מרקובחצי[[#This Row],[עד ועד]]&lt;J1320,מרקובחצי[[#This Row],[עד ועד]]&gt;K1320)),AND(V1320=1,מרקובחצי[[#This Row],[עד ועד]]&lt;J1320),W1320=1)),1,""))</f>
        <v/>
      </c>
      <c r="P1321" s="19" t="str">
        <f>IF(מרקובחצי[[#This Row],[קבעה הפלגה?]]=1,"",IF(AND(מרקובחצי[[#This Row],[עד ועד]]&gt;28,מרקובחצי[[#This Row],[עד ועד]]&lt;32,OR(מרקובחצי[[#This Row],[CycleNumber]]=1,AND(U1320=1),AND(V1320=1,OR(מרקובחצי[[#This Row],[עד ועד]]&lt;J1320,מרקובחצי[[#This Row],[עד ועד]]&gt;K1320)),W1320=1)),1,""))</f>
        <v/>
      </c>
      <c r="Q1321" s="19" t="str">
        <f>IF(מרקובחצי[[#This Row],[קבעה הפלגה?]]=1,"",IF(AND(מרקובחצי[[#This Row],[עד ועד]]&gt;31,OR(מרקובחצי[[#This Row],[CycleNumber]]=1,AND(U1320=1),AND(V1320=1,מרקובחצי[[#This Row],[עד ועד]]&gt;K1320),AND(W1320=1,OR(מרקובחצי[[#This Row],[עד ועד]]&gt;K1320,מרקובחצי[[#This Row],[עד ועד]]&lt;J1320)))),1,""))</f>
        <v/>
      </c>
      <c r="R1321" s="19" t="str">
        <f>IF(מרקובחצי[[#This Row],[CycleNumber]]&gt;1,IF(AND(O1320=1,מרקובחצי[[#This Row],[עד ועד]]&lt;29),1,""),"")</f>
        <v/>
      </c>
      <c r="S1321" s="19">
        <f>IF(מרקובחצי[[#This Row],[CycleNumber]]&gt;1,IF(OR(AND(O1320=1,מרקובחצי[[#This Row],[עד ועד]]&gt;28),AND(P1320=1),AND(Q1320=1,מרקובחצי[[#This Row],[עד ועד]]&lt;32)),1,""),"")</f>
        <v>1</v>
      </c>
      <c r="T1321" s="19" t="str">
        <f>IF(מרקובחצי[[#This Row],[CycleNumber]]&gt;1,IF(AND(Q1320=1,מרקובחצי[[#This Row],[עד ועד]]&gt;31),1,""),"")</f>
        <v/>
      </c>
      <c r="U1321" s="19" t="str">
        <f>IF(מרקובחצי[[#This Row],[CycleNumber]]&gt;1,IF(AND(R1320=1,מרקובחצי[[#This Row],[עד ועד]]&lt;29),1,IF(AND(U1320=1,NOT(OR(מרקובחצי[[#This Row],[עד ועד]]&lt;J1320,מרקובחצי[[#This Row],[עד ועד]]&gt;K1320))),1,"")),"")</f>
        <v/>
      </c>
      <c r="V1321" s="19" t="str">
        <f>IF(מרקובחצי[[#This Row],[CycleNumber]]&gt;1,IF(AND(SUM(R1320:T1320)=1,מרקובחצי[[#This Row],[עד ועד]]&gt;28,מרקובחצי[[#This Row],[עד ועד]]&lt;32),1,IF(OR(S1320=1,AND(R1320=1,מרקובחצי[[#This Row],[עד ועד]]&gt;28),AND(T1320=1,מרקובחצי[[#This Row],[עד ועד]]&lt;32)),1,IF(AND(V1320=1,NOT(OR(מרקובחצי[[#This Row],[עד ועד]]&lt;J1320,מרקובחצי[[#This Row],[עד ועד]]&gt;K1320))),1,""))),"")</f>
        <v/>
      </c>
      <c r="W1321" s="19" t="str">
        <f>IF(מרקובחצי[[#This Row],[CycleNumber]]&gt;1,IF(AND(T1320=1,מרקובחצי[[#This Row],[עד ועד]]&gt;31),1,IF(AND(W1320=1,NOT(OR(מרקובחצי[[#This Row],[עד ועד]]&lt;J1320,מרקובחצי[[#This Row],[עד ועד]]&gt;K1320))),1,"")),"")</f>
        <v/>
      </c>
      <c r="X1321" s="19" t="str">
        <f>IF(AND(מרקובחצי[[#This Row],[CycleNumber]]&lt;$B1322,SUM(מרקובחצי[[#This Row],[11]],R1322)=2),1,"")</f>
        <v/>
      </c>
      <c r="Y1321" s="19" t="str">
        <f>IF(AND(מרקובחצי[[#This Row],[CycleNumber]]&lt;$B1322,SUM(מרקובחצי[[#This Row],[11]],S1322)=2),1,"")</f>
        <v/>
      </c>
      <c r="Z1321" s="19" t="str">
        <f>IF(AND(מרקובחצי[[#This Row],[CycleNumber]]&lt;$B1322,SUM(מרקובחצי[[#This Row],[13]],S1322)=2),1,"")</f>
        <v/>
      </c>
      <c r="AA1321" s="19" t="str">
        <f>IF(AND(מרקובחצי[[#This Row],[CycleNumber]]&lt;$B1322,SUM(מרקובחצי[[#This Row],[13]],T1322)=2),1,"")</f>
        <v/>
      </c>
      <c r="AB1321" s="19" t="str">
        <f>IF(AND(מרקובחצי[[#This Row],[CycleNumber]]&lt;$B1322,SUM(מרקובחצי[[#This Row],[21]],U1322)=2),1,"")</f>
        <v/>
      </c>
      <c r="AC1321" s="19" t="str">
        <f>IF(AND(מרקובחצי[[#This Row],[CycleNumber]]&lt;$B1322,SUM(מרקובחצי[[#This Row],[21]],V1322)=2),1,"")</f>
        <v/>
      </c>
      <c r="AD1321" s="19" t="str">
        <f>IF(AND(מרקובחצי[[#This Row],[CycleNumber]]&lt;$B1322,SUM(מרקובחצי[[#This Row],[23]],V1322)=2),1,"")</f>
        <v/>
      </c>
      <c r="AE1321" s="19" t="str">
        <f>IF(AND(מרקובחצי[[#This Row],[CycleNumber]]&lt;$B1322,SUM(מרקובחצי[[#This Row],[23]],W1322)=2),1,"")</f>
        <v/>
      </c>
      <c r="AF1321" s="19" t="str">
        <f>IF(AND(מרקובחצי[[#This Row],[CycleNumber]]&lt;$B1322,SUM(מרקובחצי[[#This Row],[31]],O1322)=2),1,"")</f>
        <v/>
      </c>
      <c r="AG1321" s="19" t="str">
        <f>IF(AND(מרקובחצי[[#This Row],[CycleNumber]]&lt;$B1322,SUM(מרקובחצי[[#This Row],[31]],P1322)=2),1,"")</f>
        <v/>
      </c>
      <c r="AH1321" s="19" t="str">
        <f>IF(AND(מרקובחצי[[#This Row],[CycleNumber]]&lt;$B1322,SUM(מרקובחצי[[#This Row],[31]],Q1322)=2),1,"")</f>
        <v/>
      </c>
      <c r="AI1321" s="19" t="str">
        <f>IF(AND(מרקובחצי[[#This Row],[CycleNumber]]&lt;$B1322,SUM(U1321:U1322)=2),1,"")</f>
        <v/>
      </c>
      <c r="AJ1321" s="19" t="str">
        <f>IF(AND(מרקובחצי[[#This Row],[CycleNumber]]&lt;$B1322,SUM(מרקובחצי[[#This Row],[32]],O1322)=2),1,"")</f>
        <v/>
      </c>
      <c r="AK1321" s="19" t="str">
        <f>IF(AND(מרקובחצי[[#This Row],[CycleNumber]]&lt;$B1322,SUM(מרקובחצי[[#This Row],[32]],P1322)=2),1,"")</f>
        <v/>
      </c>
      <c r="AL1321" s="19" t="str">
        <f>IF(AND(מרקובחצי[[#This Row],[CycleNumber]]&lt;$B1322,SUM(מרקובחצי[[#This Row],[32]],Q1322)=2),1,"")</f>
        <v/>
      </c>
      <c r="AM1321" s="19" t="str">
        <f>IF(AND(מרקובחצי[[#This Row],[CycleNumber]]&lt;$B1322,SUM(V1321:V1322)=2),1,"")</f>
        <v/>
      </c>
      <c r="AN1321" s="19" t="str">
        <f>IF(AND(מרקובחצי[[#This Row],[CycleNumber]]&lt;$B1322,SUM(מרקובחצי[[#This Row],[33]],O1322)=2),1,"")</f>
        <v/>
      </c>
      <c r="AO1321" s="19" t="str">
        <f>IF(AND(מרקובחצי[[#This Row],[CycleNumber]]&lt;$B1322,SUM(מרקובחצי[[#This Row],[33]],P1322)=2),1,"")</f>
        <v/>
      </c>
      <c r="AP1321" s="19" t="str">
        <f>IF(AND(מרקובחצי[[#This Row],[CycleNumber]]&lt;$B1322,SUM(מרקובחצי[[#This Row],[33]],Q1322)=2),1,"")</f>
        <v/>
      </c>
      <c r="AQ1321" s="19" t="str">
        <f>IF(AND(מרקובחצי[[#This Row],[CycleNumber]]&lt;$B1322,SUM(W1321:W1322)=2),1,"")</f>
        <v/>
      </c>
      <c r="AR1321" s="19" t="str">
        <f>IF(AND(מרקובחצי[[#This Row],[CycleNumber]]&lt;$B1322,SUM(מרקובחצי[[#This Row],[12]],S1322)=2),1,"")</f>
        <v/>
      </c>
      <c r="AS1321" s="19">
        <f>IF(AND(מרקובחצי[[#This Row],[CycleNumber]]&lt;$B1322,SUM(מרקובחצי[[#This Row],[22]],V1322)=2),1,"")</f>
        <v>1</v>
      </c>
      <c r="AT1321" s="21">
        <f>SUM(מרקובחצי[[#This Row],[11]:[33]])</f>
        <v>1</v>
      </c>
    </row>
    <row r="1322" spans="1:46" ht="15.6" x14ac:dyDescent="0.25">
      <c r="A1322" s="19" t="s">
        <v>142</v>
      </c>
      <c r="B1322" s="19">
        <v>6</v>
      </c>
      <c r="C1322">
        <v>35</v>
      </c>
      <c r="D1322" s="19">
        <f>מרקובחצי[[#This Row],[LengthofCycle]]+1</f>
        <v>36</v>
      </c>
      <c r="E1322" t="str">
        <f>IF(IFERROR(LOOKUP(מרקובחצי[[#This Row],[ClientID]],קביעויות[הפלגה]),FALSE)=מרקובחצי[[#This Row],[ClientID]],1,"")</f>
        <v/>
      </c>
      <c r="F1322" t="str">
        <f>IF(IFERROR(LOOKUP(מרקובחצי[[#This Row],[ClientID]],סוגחציקבוע[S31]),FALSE)=מרקובחצי[[#This Row],[ClientID]],1,"")</f>
        <v/>
      </c>
      <c r="G1322" t="str">
        <f>IF(IFERROR(LOOKUP(מרקובחצי[[#This Row],[ClientID]],סוגחציקבוע[S32]),FALSE)=מרקובחצי[[#This Row],[ClientID]],1,"")</f>
        <v/>
      </c>
      <c r="H1322" t="str">
        <f>IF(IFERROR(LOOKUP(מרקובחצי[[#This Row],[ClientID]],סוגחציקבוע[S33]),FALSE)=מרקובחצי[[#This Row],[ClientID]],1,"")</f>
        <v/>
      </c>
      <c r="I1322">
        <f>IF(IFERROR(LOOKUP(מרקובחצי[[#This Row],[ClientID]],סוגחציקבוע[S32&amp;33]),FALSE)=מרקובחצי[[#This Row],[ClientID]],1,"")</f>
        <v>1</v>
      </c>
      <c r="J1322" s="19">
        <f>IF(SUM(מרקובחצי[[#This Row],[11]:[13]])=1,מרקובחצי[[#This Row],[עד ועד]],IF(SUM(R1321:T1322)=1,IF(מרקובחצי[[#This Row],[עד ועד]]&lt;J1321,מרקובחצי[[#This Row],[עד ועד]],J1321),J1321))</f>
        <v>29</v>
      </c>
      <c r="K1322" s="19">
        <f>IF(SUM(מרקובחצי[[#This Row],[11]:[13]])=1,מרקובחצי[[#This Row],[עד ועד]],IF(SUM(R1321:T1322)=1,IF(מרקובחצי[[#This Row],[עד ועד]]&gt;K1321,מרקובחצי[[#This Row],[עד ועד]],K1321),K1321))</f>
        <v>36</v>
      </c>
      <c r="L1322" s="19">
        <f>IF(AND(SUM(מרקובחצי[[#This Row],[31]:[33]])=1,SUM(U1321:W1321)=0),מרקובחצי[[#This Row],[מקס]]-מרקובחצי[[#This Row],[מינ]],"")</f>
        <v>7</v>
      </c>
      <c r="M132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22" s="19" t="str">
        <f t="shared" si="20"/>
        <v>S22</v>
      </c>
      <c r="O1322" s="19" t="str">
        <f>IF(מרקובחצי[[#This Row],[קבעה הפלגה?]]=1,"",IF(AND(מרקובחצי[[#This Row],[עד ועד]]&lt;29,OR(מרקובחצי[[#This Row],[CycleNumber]]=1,AND(U1321=1,OR(מרקובחצי[[#This Row],[עד ועד]]&lt;J1321,מרקובחצי[[#This Row],[עד ועד]]&gt;K1321)),AND(V1321=1,מרקובחצי[[#This Row],[עד ועד]]&lt;J1321),W1321=1)),1,""))</f>
        <v/>
      </c>
      <c r="P1322" s="19" t="str">
        <f>IF(מרקובחצי[[#This Row],[קבעה הפלגה?]]=1,"",IF(AND(מרקובחצי[[#This Row],[עד ועד]]&gt;28,מרקובחצי[[#This Row],[עד ועד]]&lt;32,OR(מרקובחצי[[#This Row],[CycleNumber]]=1,AND(U1321=1),AND(V1321=1,OR(מרקובחצי[[#This Row],[עד ועד]]&lt;J1321,מרקובחצי[[#This Row],[עד ועד]]&gt;K1321)),W1321=1)),1,""))</f>
        <v/>
      </c>
      <c r="Q1322" s="19" t="str">
        <f>IF(מרקובחצי[[#This Row],[קבעה הפלגה?]]=1,"",IF(AND(מרקובחצי[[#This Row],[עד ועד]]&gt;31,OR(מרקובחצי[[#This Row],[CycleNumber]]=1,AND(U1321=1),AND(V1321=1,מרקובחצי[[#This Row],[עד ועד]]&gt;K1321),AND(W1321=1,OR(מרקובחצי[[#This Row],[עד ועד]]&gt;K1321,מרקובחצי[[#This Row],[עד ועד]]&lt;J1321)))),1,""))</f>
        <v/>
      </c>
      <c r="R1322" s="19" t="str">
        <f>IF(מרקובחצי[[#This Row],[CycleNumber]]&gt;1,IF(AND(O1321=1,מרקובחצי[[#This Row],[עד ועד]]&lt;29),1,""),"")</f>
        <v/>
      </c>
      <c r="S1322" s="19" t="str">
        <f>IF(מרקובחצי[[#This Row],[CycleNumber]]&gt;1,IF(OR(AND(O1321=1,מרקובחצי[[#This Row],[עד ועד]]&gt;28),AND(P1321=1),AND(Q1321=1,מרקובחצי[[#This Row],[עד ועד]]&lt;32)),1,""),"")</f>
        <v/>
      </c>
      <c r="T1322" s="19" t="str">
        <f>IF(מרקובחצי[[#This Row],[CycleNumber]]&gt;1,IF(AND(Q1321=1,מרקובחצי[[#This Row],[עד ועד]]&gt;31),1,""),"")</f>
        <v/>
      </c>
      <c r="U1322" s="19" t="str">
        <f>IF(מרקובחצי[[#This Row],[CycleNumber]]&gt;1,IF(AND(R1321=1,מרקובחצי[[#This Row],[עד ועד]]&lt;29),1,IF(AND(U1321=1,NOT(OR(מרקובחצי[[#This Row],[עד ועד]]&lt;J1321,מרקובחצי[[#This Row],[עד ועד]]&gt;K1321))),1,"")),"")</f>
        <v/>
      </c>
      <c r="V1322" s="19">
        <f>IF(מרקובחצי[[#This Row],[CycleNumber]]&gt;1,IF(AND(SUM(R1321:T1321)=1,מרקובחצי[[#This Row],[עד ועד]]&gt;28,מרקובחצי[[#This Row],[עד ועד]]&lt;32),1,IF(OR(S1321=1,AND(R1321=1,מרקובחצי[[#This Row],[עד ועד]]&gt;28),AND(T1321=1,מרקובחצי[[#This Row],[עד ועד]]&lt;32)),1,IF(AND(V1321=1,NOT(OR(מרקובחצי[[#This Row],[עד ועד]]&lt;J1321,מרקובחצי[[#This Row],[עד ועד]]&gt;K1321))),1,""))),"")</f>
        <v>1</v>
      </c>
      <c r="W1322" s="19" t="str">
        <f>IF(מרקובחצי[[#This Row],[CycleNumber]]&gt;1,IF(AND(T1321=1,מרקובחצי[[#This Row],[עד ועד]]&gt;31),1,IF(AND(W1321=1,NOT(OR(מרקובחצי[[#This Row],[עד ועד]]&lt;J1321,מרקובחצי[[#This Row],[עד ועד]]&gt;K1321))),1,"")),"")</f>
        <v/>
      </c>
      <c r="X1322" s="19" t="str">
        <f>IF(AND(מרקובחצי[[#This Row],[CycleNumber]]&lt;$B1323,SUM(מרקובחצי[[#This Row],[11]],R1323)=2),1,"")</f>
        <v/>
      </c>
      <c r="Y1322" s="19" t="str">
        <f>IF(AND(מרקובחצי[[#This Row],[CycleNumber]]&lt;$B1323,SUM(מרקובחצי[[#This Row],[11]],S1323)=2),1,"")</f>
        <v/>
      </c>
      <c r="Z1322" s="19" t="str">
        <f>IF(AND(מרקובחצי[[#This Row],[CycleNumber]]&lt;$B1323,SUM(מרקובחצי[[#This Row],[13]],S1323)=2),1,"")</f>
        <v/>
      </c>
      <c r="AA1322" s="19" t="str">
        <f>IF(AND(מרקובחצי[[#This Row],[CycleNumber]]&lt;$B1323,SUM(מרקובחצי[[#This Row],[13]],T1323)=2),1,"")</f>
        <v/>
      </c>
      <c r="AB1322" s="19" t="str">
        <f>IF(AND(מרקובחצי[[#This Row],[CycleNumber]]&lt;$B1323,SUM(מרקובחצי[[#This Row],[21]],U1323)=2),1,"")</f>
        <v/>
      </c>
      <c r="AC1322" s="19" t="str">
        <f>IF(AND(מרקובחצי[[#This Row],[CycleNumber]]&lt;$B1323,SUM(מרקובחצי[[#This Row],[21]],V1323)=2),1,"")</f>
        <v/>
      </c>
      <c r="AD1322" s="19" t="str">
        <f>IF(AND(מרקובחצי[[#This Row],[CycleNumber]]&lt;$B1323,SUM(מרקובחצי[[#This Row],[23]],V1323)=2),1,"")</f>
        <v/>
      </c>
      <c r="AE1322" s="19" t="str">
        <f>IF(AND(מרקובחצי[[#This Row],[CycleNumber]]&lt;$B1323,SUM(מרקובחצי[[#This Row],[23]],W1323)=2),1,"")</f>
        <v/>
      </c>
      <c r="AF1322" s="19" t="str">
        <f>IF(AND(מרקובחצי[[#This Row],[CycleNumber]]&lt;$B1323,SUM(מרקובחצי[[#This Row],[31]],O1323)=2),1,"")</f>
        <v/>
      </c>
      <c r="AG1322" s="19" t="str">
        <f>IF(AND(מרקובחצי[[#This Row],[CycleNumber]]&lt;$B1323,SUM(מרקובחצי[[#This Row],[31]],P1323)=2),1,"")</f>
        <v/>
      </c>
      <c r="AH1322" s="19" t="str">
        <f>IF(AND(מרקובחצי[[#This Row],[CycleNumber]]&lt;$B1323,SUM(מרקובחצי[[#This Row],[31]],Q1323)=2),1,"")</f>
        <v/>
      </c>
      <c r="AI1322" s="19" t="str">
        <f>IF(AND(מרקובחצי[[#This Row],[CycleNumber]]&lt;$B1323,SUM(U1322:U1323)=2),1,"")</f>
        <v/>
      </c>
      <c r="AJ1322" s="19" t="str">
        <f>IF(AND(מרקובחצי[[#This Row],[CycleNumber]]&lt;$B1323,SUM(מרקובחצי[[#This Row],[32]],O1323)=2),1,"")</f>
        <v/>
      </c>
      <c r="AK1322" s="19" t="str">
        <f>IF(AND(מרקובחצי[[#This Row],[CycleNumber]]&lt;$B1323,SUM(מרקובחצי[[#This Row],[32]],P1323)=2),1,"")</f>
        <v/>
      </c>
      <c r="AL1322" s="19" t="str">
        <f>IF(AND(מרקובחצי[[#This Row],[CycleNumber]]&lt;$B1323,SUM(מרקובחצי[[#This Row],[32]],Q1323)=2),1,"")</f>
        <v/>
      </c>
      <c r="AM1322" s="19">
        <f>IF(AND(מרקובחצי[[#This Row],[CycleNumber]]&lt;$B1323,SUM(V1322:V1323)=2),1,"")</f>
        <v>1</v>
      </c>
      <c r="AN1322" s="19" t="str">
        <f>IF(AND(מרקובחצי[[#This Row],[CycleNumber]]&lt;$B1323,SUM(מרקובחצי[[#This Row],[33]],O1323)=2),1,"")</f>
        <v/>
      </c>
      <c r="AO1322" s="19" t="str">
        <f>IF(AND(מרקובחצי[[#This Row],[CycleNumber]]&lt;$B1323,SUM(מרקובחצי[[#This Row],[33]],P1323)=2),1,"")</f>
        <v/>
      </c>
      <c r="AP1322" s="19" t="str">
        <f>IF(AND(מרקובחצי[[#This Row],[CycleNumber]]&lt;$B1323,SUM(מרקובחצי[[#This Row],[33]],Q1323)=2),1,"")</f>
        <v/>
      </c>
      <c r="AQ1322" s="19" t="str">
        <f>IF(AND(מרקובחצי[[#This Row],[CycleNumber]]&lt;$B1323,SUM(W1322:W1323)=2),1,"")</f>
        <v/>
      </c>
      <c r="AR1322" s="19" t="str">
        <f>IF(AND(מרקובחצי[[#This Row],[CycleNumber]]&lt;$B1323,SUM(מרקובחצי[[#This Row],[12]],S1323)=2),1,"")</f>
        <v/>
      </c>
      <c r="AS1322" s="19" t="str">
        <f>IF(AND(מרקובחצי[[#This Row],[CycleNumber]]&lt;$B1323,SUM(מרקובחצי[[#This Row],[22]],V1323)=2),1,"")</f>
        <v/>
      </c>
      <c r="AT1322" s="21">
        <f>SUM(מרקובחצי[[#This Row],[11]:[33]])</f>
        <v>1</v>
      </c>
    </row>
    <row r="1323" spans="1:46" ht="15.6" x14ac:dyDescent="0.25">
      <c r="A1323" s="19" t="s">
        <v>142</v>
      </c>
      <c r="B1323" s="19">
        <v>7</v>
      </c>
      <c r="C1323">
        <v>30</v>
      </c>
      <c r="D1323" s="19">
        <f>מרקובחצי[[#This Row],[LengthofCycle]]+1</f>
        <v>31</v>
      </c>
      <c r="E1323" t="str">
        <f>IF(IFERROR(LOOKUP(מרקובחצי[[#This Row],[ClientID]],קביעויות[הפלגה]),FALSE)=מרקובחצי[[#This Row],[ClientID]],1,"")</f>
        <v/>
      </c>
      <c r="F1323" t="str">
        <f>IF(IFERROR(LOOKUP(מרקובחצי[[#This Row],[ClientID]],סוגחציקבוע[S31]),FALSE)=מרקובחצי[[#This Row],[ClientID]],1,"")</f>
        <v/>
      </c>
      <c r="G1323" t="str">
        <f>IF(IFERROR(LOOKUP(מרקובחצי[[#This Row],[ClientID]],סוגחציקבוע[S32]),FALSE)=מרקובחצי[[#This Row],[ClientID]],1,"")</f>
        <v/>
      </c>
      <c r="H1323" t="str">
        <f>IF(IFERROR(LOOKUP(מרקובחצי[[#This Row],[ClientID]],סוגחציקבוע[S33]),FALSE)=מרקובחצי[[#This Row],[ClientID]],1,"")</f>
        <v/>
      </c>
      <c r="I1323">
        <f>IF(IFERROR(LOOKUP(מרקובחצי[[#This Row],[ClientID]],סוגחציקבוע[S32&amp;33]),FALSE)=מרקובחצי[[#This Row],[ClientID]],1,"")</f>
        <v>1</v>
      </c>
      <c r="J1323" s="19">
        <f>IF(SUM(מרקובחצי[[#This Row],[11]:[13]])=1,מרקובחצי[[#This Row],[עד ועד]],IF(SUM(R1322:T1323)=1,IF(מרקובחצי[[#This Row],[עד ועד]]&lt;J1322,מרקובחצי[[#This Row],[עד ועד]],J1322),J1322))</f>
        <v>29</v>
      </c>
      <c r="K1323" s="19">
        <f>IF(SUM(מרקובחצי[[#This Row],[11]:[13]])=1,מרקובחצי[[#This Row],[עד ועד]],IF(SUM(R1322:T1323)=1,IF(מרקובחצי[[#This Row],[עד ועד]]&gt;K1322,מרקובחצי[[#This Row],[עד ועד]],K1322),K1322))</f>
        <v>36</v>
      </c>
      <c r="L1323" s="19" t="str">
        <f>IF(AND(SUM(מרקובחצי[[#This Row],[31]:[33]])=1,SUM(U1322:W1322)=0),מרקובחצי[[#This Row],[מקס]]-מרקובחצי[[#This Row],[מינ]],"")</f>
        <v/>
      </c>
      <c r="M132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23" s="19" t="str">
        <f t="shared" si="20"/>
        <v>S32</v>
      </c>
      <c r="O1323" s="19" t="str">
        <f>IF(מרקובחצי[[#This Row],[קבעה הפלגה?]]=1,"",IF(AND(מרקובחצי[[#This Row],[עד ועד]]&lt;29,OR(מרקובחצי[[#This Row],[CycleNumber]]=1,AND(U1322=1,OR(מרקובחצי[[#This Row],[עד ועד]]&lt;J1322,מרקובחצי[[#This Row],[עד ועד]]&gt;K1322)),AND(V1322=1,מרקובחצי[[#This Row],[עד ועד]]&lt;J1322),W1322=1)),1,""))</f>
        <v/>
      </c>
      <c r="P1323" s="19" t="str">
        <f>IF(מרקובחצי[[#This Row],[קבעה הפלגה?]]=1,"",IF(AND(מרקובחצי[[#This Row],[עד ועד]]&gt;28,מרקובחצי[[#This Row],[עד ועד]]&lt;32,OR(מרקובחצי[[#This Row],[CycleNumber]]=1,AND(U1322=1),AND(V1322=1,OR(מרקובחצי[[#This Row],[עד ועד]]&lt;J1322,מרקובחצי[[#This Row],[עד ועד]]&gt;K1322)),W1322=1)),1,""))</f>
        <v/>
      </c>
      <c r="Q1323" s="19" t="str">
        <f>IF(מרקובחצי[[#This Row],[קבעה הפלגה?]]=1,"",IF(AND(מרקובחצי[[#This Row],[עד ועד]]&gt;31,OR(מרקובחצי[[#This Row],[CycleNumber]]=1,AND(U1322=1),AND(V1322=1,מרקובחצי[[#This Row],[עד ועד]]&gt;K1322),AND(W1322=1,OR(מרקובחצי[[#This Row],[עד ועד]]&gt;K1322,מרקובחצי[[#This Row],[עד ועד]]&lt;J1322)))),1,""))</f>
        <v/>
      </c>
      <c r="R1323" s="19" t="str">
        <f>IF(מרקובחצי[[#This Row],[CycleNumber]]&gt;1,IF(AND(O1322=1,מרקובחצי[[#This Row],[עד ועד]]&lt;29),1,""),"")</f>
        <v/>
      </c>
      <c r="S1323" s="19" t="str">
        <f>IF(מרקובחצי[[#This Row],[CycleNumber]]&gt;1,IF(OR(AND(O1322=1,מרקובחצי[[#This Row],[עד ועד]]&gt;28),AND(P1322=1),AND(Q1322=1,מרקובחצי[[#This Row],[עד ועד]]&lt;32)),1,""),"")</f>
        <v/>
      </c>
      <c r="T1323" s="19" t="str">
        <f>IF(מרקובחצי[[#This Row],[CycleNumber]]&gt;1,IF(AND(Q1322=1,מרקובחצי[[#This Row],[עד ועד]]&gt;31),1,""),"")</f>
        <v/>
      </c>
      <c r="U1323" s="19" t="str">
        <f>IF(מרקובחצי[[#This Row],[CycleNumber]]&gt;1,IF(AND(R1322=1,מרקובחצי[[#This Row],[עד ועד]]&lt;29),1,IF(AND(U1322=1,NOT(OR(מרקובחצי[[#This Row],[עד ועד]]&lt;J1322,מרקובחצי[[#This Row],[עד ועד]]&gt;K1322))),1,"")),"")</f>
        <v/>
      </c>
      <c r="V1323" s="19">
        <f>IF(מרקובחצי[[#This Row],[CycleNumber]]&gt;1,IF(AND(SUM(R1322:T1322)=1,מרקובחצי[[#This Row],[עד ועד]]&gt;28,מרקובחצי[[#This Row],[עד ועד]]&lt;32),1,IF(OR(S1322=1,AND(R1322=1,מרקובחצי[[#This Row],[עד ועד]]&gt;28),AND(T1322=1,מרקובחצי[[#This Row],[עד ועד]]&lt;32)),1,IF(AND(V1322=1,NOT(OR(מרקובחצי[[#This Row],[עד ועד]]&lt;J1322,מרקובחצי[[#This Row],[עד ועד]]&gt;K1322))),1,""))),"")</f>
        <v>1</v>
      </c>
      <c r="W1323" s="19" t="str">
        <f>IF(מרקובחצי[[#This Row],[CycleNumber]]&gt;1,IF(AND(T1322=1,מרקובחצי[[#This Row],[עד ועד]]&gt;31),1,IF(AND(W1322=1,NOT(OR(מרקובחצי[[#This Row],[עד ועד]]&lt;J1322,מרקובחצי[[#This Row],[עד ועד]]&gt;K1322))),1,"")),"")</f>
        <v/>
      </c>
      <c r="X1323" s="19" t="str">
        <f>IF(AND(מרקובחצי[[#This Row],[CycleNumber]]&lt;$B1324,SUM(מרקובחצי[[#This Row],[11]],R1324)=2),1,"")</f>
        <v/>
      </c>
      <c r="Y1323" s="19" t="str">
        <f>IF(AND(מרקובחצי[[#This Row],[CycleNumber]]&lt;$B1324,SUM(מרקובחצי[[#This Row],[11]],S1324)=2),1,"")</f>
        <v/>
      </c>
      <c r="Z1323" s="19" t="str">
        <f>IF(AND(מרקובחצי[[#This Row],[CycleNumber]]&lt;$B1324,SUM(מרקובחצי[[#This Row],[13]],S1324)=2),1,"")</f>
        <v/>
      </c>
      <c r="AA1323" s="19" t="str">
        <f>IF(AND(מרקובחצי[[#This Row],[CycleNumber]]&lt;$B1324,SUM(מרקובחצי[[#This Row],[13]],T1324)=2),1,"")</f>
        <v/>
      </c>
      <c r="AB1323" s="19" t="str">
        <f>IF(AND(מרקובחצי[[#This Row],[CycleNumber]]&lt;$B1324,SUM(מרקובחצי[[#This Row],[21]],U1324)=2),1,"")</f>
        <v/>
      </c>
      <c r="AC1323" s="19" t="str">
        <f>IF(AND(מרקובחצי[[#This Row],[CycleNumber]]&lt;$B1324,SUM(מרקובחצי[[#This Row],[21]],V1324)=2),1,"")</f>
        <v/>
      </c>
      <c r="AD1323" s="19" t="str">
        <f>IF(AND(מרקובחצי[[#This Row],[CycleNumber]]&lt;$B1324,SUM(מרקובחצי[[#This Row],[23]],V1324)=2),1,"")</f>
        <v/>
      </c>
      <c r="AE1323" s="19" t="str">
        <f>IF(AND(מרקובחצי[[#This Row],[CycleNumber]]&lt;$B1324,SUM(מרקובחצי[[#This Row],[23]],W1324)=2),1,"")</f>
        <v/>
      </c>
      <c r="AF1323" s="19" t="str">
        <f>IF(AND(מרקובחצי[[#This Row],[CycleNumber]]&lt;$B1324,SUM(מרקובחצי[[#This Row],[31]],O1324)=2),1,"")</f>
        <v/>
      </c>
      <c r="AG1323" s="19" t="str">
        <f>IF(AND(מרקובחצי[[#This Row],[CycleNumber]]&lt;$B1324,SUM(מרקובחצי[[#This Row],[31]],P1324)=2),1,"")</f>
        <v/>
      </c>
      <c r="AH1323" s="19" t="str">
        <f>IF(AND(מרקובחצי[[#This Row],[CycleNumber]]&lt;$B1324,SUM(מרקובחצי[[#This Row],[31]],Q1324)=2),1,"")</f>
        <v/>
      </c>
      <c r="AI1323" s="19" t="str">
        <f>IF(AND(מרקובחצי[[#This Row],[CycleNumber]]&lt;$B1324,SUM(U1323:U1324)=2),1,"")</f>
        <v/>
      </c>
      <c r="AJ1323" s="19" t="str">
        <f>IF(AND(מרקובחצי[[#This Row],[CycleNumber]]&lt;$B1324,SUM(מרקובחצי[[#This Row],[32]],O1324)=2),1,"")</f>
        <v/>
      </c>
      <c r="AK1323" s="19" t="str">
        <f>IF(AND(מרקובחצי[[#This Row],[CycleNumber]]&lt;$B1324,SUM(מרקובחצי[[#This Row],[32]],P1324)=2),1,"")</f>
        <v/>
      </c>
      <c r="AL1323" s="19" t="str">
        <f>IF(AND(מרקובחצי[[#This Row],[CycleNumber]]&lt;$B1324,SUM(מרקובחצי[[#This Row],[32]],Q1324)=2),1,"")</f>
        <v/>
      </c>
      <c r="AM1323" s="19">
        <f>IF(AND(מרקובחצי[[#This Row],[CycleNumber]]&lt;$B1324,SUM(V1323:V1324)=2),1,"")</f>
        <v>1</v>
      </c>
      <c r="AN1323" s="19" t="str">
        <f>IF(AND(מרקובחצי[[#This Row],[CycleNumber]]&lt;$B1324,SUM(מרקובחצי[[#This Row],[33]],O1324)=2),1,"")</f>
        <v/>
      </c>
      <c r="AO1323" s="19" t="str">
        <f>IF(AND(מרקובחצי[[#This Row],[CycleNumber]]&lt;$B1324,SUM(מרקובחצי[[#This Row],[33]],P1324)=2),1,"")</f>
        <v/>
      </c>
      <c r="AP1323" s="19" t="str">
        <f>IF(AND(מרקובחצי[[#This Row],[CycleNumber]]&lt;$B1324,SUM(מרקובחצי[[#This Row],[33]],Q1324)=2),1,"")</f>
        <v/>
      </c>
      <c r="AQ1323" s="19" t="str">
        <f>IF(AND(מרקובחצי[[#This Row],[CycleNumber]]&lt;$B1324,SUM(W1323:W1324)=2),1,"")</f>
        <v/>
      </c>
      <c r="AR1323" s="19" t="str">
        <f>IF(AND(מרקובחצי[[#This Row],[CycleNumber]]&lt;$B1324,SUM(מרקובחצי[[#This Row],[12]],S1324)=2),1,"")</f>
        <v/>
      </c>
      <c r="AS1323" s="19" t="str">
        <f>IF(AND(מרקובחצי[[#This Row],[CycleNumber]]&lt;$B1324,SUM(מרקובחצי[[#This Row],[22]],V1324)=2),1,"")</f>
        <v/>
      </c>
      <c r="AT1323" s="21">
        <f>SUM(מרקובחצי[[#This Row],[11]:[33]])</f>
        <v>1</v>
      </c>
    </row>
    <row r="1324" spans="1:46" ht="15.6" x14ac:dyDescent="0.25">
      <c r="A1324" s="19" t="s">
        <v>142</v>
      </c>
      <c r="B1324" s="19">
        <v>8</v>
      </c>
      <c r="C1324">
        <v>30</v>
      </c>
      <c r="D1324" s="19">
        <f>מרקובחצי[[#This Row],[LengthofCycle]]+1</f>
        <v>31</v>
      </c>
      <c r="E1324" t="str">
        <f>IF(IFERROR(LOOKUP(מרקובחצי[[#This Row],[ClientID]],קביעויות[הפלגה]),FALSE)=מרקובחצי[[#This Row],[ClientID]],1,"")</f>
        <v/>
      </c>
      <c r="F1324" t="str">
        <f>IF(IFERROR(LOOKUP(מרקובחצי[[#This Row],[ClientID]],סוגחציקבוע[S31]),FALSE)=מרקובחצי[[#This Row],[ClientID]],1,"")</f>
        <v/>
      </c>
      <c r="G1324" t="str">
        <f>IF(IFERROR(LOOKUP(מרקובחצי[[#This Row],[ClientID]],סוגחציקבוע[S32]),FALSE)=מרקובחצי[[#This Row],[ClientID]],1,"")</f>
        <v/>
      </c>
      <c r="H1324" t="str">
        <f>IF(IFERROR(LOOKUP(מרקובחצי[[#This Row],[ClientID]],סוגחציקבוע[S33]),FALSE)=מרקובחצי[[#This Row],[ClientID]],1,"")</f>
        <v/>
      </c>
      <c r="I1324">
        <f>IF(IFERROR(LOOKUP(מרקובחצי[[#This Row],[ClientID]],סוגחציקבוע[S32&amp;33]),FALSE)=מרקובחצי[[#This Row],[ClientID]],1,"")</f>
        <v>1</v>
      </c>
      <c r="J1324" s="19">
        <f>IF(SUM(מרקובחצי[[#This Row],[11]:[13]])=1,מרקובחצי[[#This Row],[עד ועד]],IF(SUM(R1323:T1324)=1,IF(מרקובחצי[[#This Row],[עד ועד]]&lt;J1323,מרקובחצי[[#This Row],[עד ועד]],J1323),J1323))</f>
        <v>29</v>
      </c>
      <c r="K1324" s="19">
        <f>IF(SUM(מרקובחצי[[#This Row],[11]:[13]])=1,מרקובחצי[[#This Row],[עד ועד]],IF(SUM(R1323:T1324)=1,IF(מרקובחצי[[#This Row],[עד ועד]]&gt;K1323,מרקובחצי[[#This Row],[עד ועד]],K1323),K1323))</f>
        <v>36</v>
      </c>
      <c r="L1324" s="19" t="str">
        <f>IF(AND(SUM(מרקובחצי[[#This Row],[31]:[33]])=1,SUM(U1323:W1323)=0),מרקובחצי[[#This Row],[מקס]]-מרקובחצי[[#This Row],[מינ]],"")</f>
        <v/>
      </c>
      <c r="M132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24" s="19" t="str">
        <f t="shared" si="20"/>
        <v>S32</v>
      </c>
      <c r="O1324" s="19" t="str">
        <f>IF(מרקובחצי[[#This Row],[קבעה הפלגה?]]=1,"",IF(AND(מרקובחצי[[#This Row],[עד ועד]]&lt;29,OR(מרקובחצי[[#This Row],[CycleNumber]]=1,AND(U1323=1,OR(מרקובחצי[[#This Row],[עד ועד]]&lt;J1323,מרקובחצי[[#This Row],[עד ועד]]&gt;K1323)),AND(V1323=1,מרקובחצי[[#This Row],[עד ועד]]&lt;J1323),W1323=1)),1,""))</f>
        <v/>
      </c>
      <c r="P1324" s="19" t="str">
        <f>IF(מרקובחצי[[#This Row],[קבעה הפלגה?]]=1,"",IF(AND(מרקובחצי[[#This Row],[עד ועד]]&gt;28,מרקובחצי[[#This Row],[עד ועד]]&lt;32,OR(מרקובחצי[[#This Row],[CycleNumber]]=1,AND(U1323=1),AND(V1323=1,OR(מרקובחצי[[#This Row],[עד ועד]]&lt;J1323,מרקובחצי[[#This Row],[עד ועד]]&gt;K1323)),W1323=1)),1,""))</f>
        <v/>
      </c>
      <c r="Q1324" s="19" t="str">
        <f>IF(מרקובחצי[[#This Row],[קבעה הפלגה?]]=1,"",IF(AND(מרקובחצי[[#This Row],[עד ועד]]&gt;31,OR(מרקובחצי[[#This Row],[CycleNumber]]=1,AND(U1323=1),AND(V1323=1,מרקובחצי[[#This Row],[עד ועד]]&gt;K1323),AND(W1323=1,OR(מרקובחצי[[#This Row],[עד ועד]]&gt;K1323,מרקובחצי[[#This Row],[עד ועד]]&lt;J1323)))),1,""))</f>
        <v/>
      </c>
      <c r="R1324" s="19" t="str">
        <f>IF(מרקובחצי[[#This Row],[CycleNumber]]&gt;1,IF(AND(O1323=1,מרקובחצי[[#This Row],[עד ועד]]&lt;29),1,""),"")</f>
        <v/>
      </c>
      <c r="S1324" s="19" t="str">
        <f>IF(מרקובחצי[[#This Row],[CycleNumber]]&gt;1,IF(OR(AND(O1323=1,מרקובחצי[[#This Row],[עד ועד]]&gt;28),AND(P1323=1),AND(Q1323=1,מרקובחצי[[#This Row],[עד ועד]]&lt;32)),1,""),"")</f>
        <v/>
      </c>
      <c r="T1324" s="19" t="str">
        <f>IF(מרקובחצי[[#This Row],[CycleNumber]]&gt;1,IF(AND(Q1323=1,מרקובחצי[[#This Row],[עד ועד]]&gt;31),1,""),"")</f>
        <v/>
      </c>
      <c r="U1324" s="19" t="str">
        <f>IF(מרקובחצי[[#This Row],[CycleNumber]]&gt;1,IF(AND(R1323=1,מרקובחצי[[#This Row],[עד ועד]]&lt;29),1,IF(AND(U1323=1,NOT(OR(מרקובחצי[[#This Row],[עד ועד]]&lt;J1323,מרקובחצי[[#This Row],[עד ועד]]&gt;K1323))),1,"")),"")</f>
        <v/>
      </c>
      <c r="V1324" s="19">
        <f>IF(מרקובחצי[[#This Row],[CycleNumber]]&gt;1,IF(AND(SUM(R1323:T1323)=1,מרקובחצי[[#This Row],[עד ועד]]&gt;28,מרקובחצי[[#This Row],[עד ועד]]&lt;32),1,IF(OR(S1323=1,AND(R1323=1,מרקובחצי[[#This Row],[עד ועד]]&gt;28),AND(T1323=1,מרקובחצי[[#This Row],[עד ועד]]&lt;32)),1,IF(AND(V1323=1,NOT(OR(מרקובחצי[[#This Row],[עד ועד]]&lt;J1323,מרקובחצי[[#This Row],[עד ועד]]&gt;K1323))),1,""))),"")</f>
        <v>1</v>
      </c>
      <c r="W1324" s="19" t="str">
        <f>IF(מרקובחצי[[#This Row],[CycleNumber]]&gt;1,IF(AND(T1323=1,מרקובחצי[[#This Row],[עד ועד]]&gt;31),1,IF(AND(W1323=1,NOT(OR(מרקובחצי[[#This Row],[עד ועד]]&lt;J1323,מרקובחצי[[#This Row],[עד ועד]]&gt;K1323))),1,"")),"")</f>
        <v/>
      </c>
      <c r="X1324" s="19" t="str">
        <f>IF(AND(מרקובחצי[[#This Row],[CycleNumber]]&lt;$B1325,SUM(מרקובחצי[[#This Row],[11]],R1325)=2),1,"")</f>
        <v/>
      </c>
      <c r="Y1324" s="19" t="str">
        <f>IF(AND(מרקובחצי[[#This Row],[CycleNumber]]&lt;$B1325,SUM(מרקובחצי[[#This Row],[11]],S1325)=2),1,"")</f>
        <v/>
      </c>
      <c r="Z1324" s="19" t="str">
        <f>IF(AND(מרקובחצי[[#This Row],[CycleNumber]]&lt;$B1325,SUM(מרקובחצי[[#This Row],[13]],S1325)=2),1,"")</f>
        <v/>
      </c>
      <c r="AA1324" s="19" t="str">
        <f>IF(AND(מרקובחצי[[#This Row],[CycleNumber]]&lt;$B1325,SUM(מרקובחצי[[#This Row],[13]],T1325)=2),1,"")</f>
        <v/>
      </c>
      <c r="AB1324" s="19" t="str">
        <f>IF(AND(מרקובחצי[[#This Row],[CycleNumber]]&lt;$B1325,SUM(מרקובחצי[[#This Row],[21]],U1325)=2),1,"")</f>
        <v/>
      </c>
      <c r="AC1324" s="19" t="str">
        <f>IF(AND(מרקובחצי[[#This Row],[CycleNumber]]&lt;$B1325,SUM(מרקובחצי[[#This Row],[21]],V1325)=2),1,"")</f>
        <v/>
      </c>
      <c r="AD1324" s="19" t="str">
        <f>IF(AND(מרקובחצי[[#This Row],[CycleNumber]]&lt;$B1325,SUM(מרקובחצי[[#This Row],[23]],V1325)=2),1,"")</f>
        <v/>
      </c>
      <c r="AE1324" s="19" t="str">
        <f>IF(AND(מרקובחצי[[#This Row],[CycleNumber]]&lt;$B1325,SUM(מרקובחצי[[#This Row],[23]],W1325)=2),1,"")</f>
        <v/>
      </c>
      <c r="AF1324" s="19" t="str">
        <f>IF(AND(מרקובחצי[[#This Row],[CycleNumber]]&lt;$B1325,SUM(מרקובחצי[[#This Row],[31]],O1325)=2),1,"")</f>
        <v/>
      </c>
      <c r="AG1324" s="19" t="str">
        <f>IF(AND(מרקובחצי[[#This Row],[CycleNumber]]&lt;$B1325,SUM(מרקובחצי[[#This Row],[31]],P1325)=2),1,"")</f>
        <v/>
      </c>
      <c r="AH1324" s="19" t="str">
        <f>IF(AND(מרקובחצי[[#This Row],[CycleNumber]]&lt;$B1325,SUM(מרקובחצי[[#This Row],[31]],Q1325)=2),1,"")</f>
        <v/>
      </c>
      <c r="AI1324" s="19" t="str">
        <f>IF(AND(מרקובחצי[[#This Row],[CycleNumber]]&lt;$B1325,SUM(U1324:U1325)=2),1,"")</f>
        <v/>
      </c>
      <c r="AJ1324" s="19" t="str">
        <f>IF(AND(מרקובחצי[[#This Row],[CycleNumber]]&lt;$B1325,SUM(מרקובחצי[[#This Row],[32]],O1325)=2),1,"")</f>
        <v/>
      </c>
      <c r="AK1324" s="19" t="str">
        <f>IF(AND(מרקובחצי[[#This Row],[CycleNumber]]&lt;$B1325,SUM(מרקובחצי[[#This Row],[32]],P1325)=2),1,"")</f>
        <v/>
      </c>
      <c r="AL1324" s="19" t="str">
        <f>IF(AND(מרקובחצי[[#This Row],[CycleNumber]]&lt;$B1325,SUM(מרקובחצי[[#This Row],[32]],Q1325)=2),1,"")</f>
        <v/>
      </c>
      <c r="AM1324" s="19">
        <f>IF(AND(מרקובחצי[[#This Row],[CycleNumber]]&lt;$B1325,SUM(V1324:V1325)=2),1,"")</f>
        <v>1</v>
      </c>
      <c r="AN1324" s="19" t="str">
        <f>IF(AND(מרקובחצי[[#This Row],[CycleNumber]]&lt;$B1325,SUM(מרקובחצי[[#This Row],[33]],O1325)=2),1,"")</f>
        <v/>
      </c>
      <c r="AO1324" s="19" t="str">
        <f>IF(AND(מרקובחצי[[#This Row],[CycleNumber]]&lt;$B1325,SUM(מרקובחצי[[#This Row],[33]],P1325)=2),1,"")</f>
        <v/>
      </c>
      <c r="AP1324" s="19" t="str">
        <f>IF(AND(מרקובחצי[[#This Row],[CycleNumber]]&lt;$B1325,SUM(מרקובחצי[[#This Row],[33]],Q1325)=2),1,"")</f>
        <v/>
      </c>
      <c r="AQ1324" s="19" t="str">
        <f>IF(AND(מרקובחצי[[#This Row],[CycleNumber]]&lt;$B1325,SUM(W1324:W1325)=2),1,"")</f>
        <v/>
      </c>
      <c r="AR1324" s="19" t="str">
        <f>IF(AND(מרקובחצי[[#This Row],[CycleNumber]]&lt;$B1325,SUM(מרקובחצי[[#This Row],[12]],S1325)=2),1,"")</f>
        <v/>
      </c>
      <c r="AS1324" s="19" t="str">
        <f>IF(AND(מרקובחצי[[#This Row],[CycleNumber]]&lt;$B1325,SUM(מרקובחצי[[#This Row],[22]],V1325)=2),1,"")</f>
        <v/>
      </c>
      <c r="AT1324" s="21">
        <f>SUM(מרקובחצי[[#This Row],[11]:[33]])</f>
        <v>1</v>
      </c>
    </row>
    <row r="1325" spans="1:46" ht="15.6" x14ac:dyDescent="0.25">
      <c r="A1325" s="19" t="s">
        <v>142</v>
      </c>
      <c r="B1325" s="19">
        <v>9</v>
      </c>
      <c r="C1325">
        <v>31</v>
      </c>
      <c r="D1325" s="19">
        <f>מרקובחצי[[#This Row],[LengthofCycle]]+1</f>
        <v>32</v>
      </c>
      <c r="E1325" t="str">
        <f>IF(IFERROR(LOOKUP(מרקובחצי[[#This Row],[ClientID]],קביעויות[הפלגה]),FALSE)=מרקובחצי[[#This Row],[ClientID]],1,"")</f>
        <v/>
      </c>
      <c r="F1325" t="str">
        <f>IF(IFERROR(LOOKUP(מרקובחצי[[#This Row],[ClientID]],סוגחציקבוע[S31]),FALSE)=מרקובחצי[[#This Row],[ClientID]],1,"")</f>
        <v/>
      </c>
      <c r="G1325" t="str">
        <f>IF(IFERROR(LOOKUP(מרקובחצי[[#This Row],[ClientID]],סוגחציקבוע[S32]),FALSE)=מרקובחצי[[#This Row],[ClientID]],1,"")</f>
        <v/>
      </c>
      <c r="H1325" t="str">
        <f>IF(IFERROR(LOOKUP(מרקובחצי[[#This Row],[ClientID]],סוגחציקבוע[S33]),FALSE)=מרקובחצי[[#This Row],[ClientID]],1,"")</f>
        <v/>
      </c>
      <c r="I1325">
        <f>IF(IFERROR(LOOKUP(מרקובחצי[[#This Row],[ClientID]],סוגחציקבוע[S32&amp;33]),FALSE)=מרקובחצי[[#This Row],[ClientID]],1,"")</f>
        <v>1</v>
      </c>
      <c r="J1325" s="19">
        <f>IF(SUM(מרקובחצי[[#This Row],[11]:[13]])=1,מרקובחצי[[#This Row],[עד ועד]],IF(SUM(R1324:T1325)=1,IF(מרקובחצי[[#This Row],[עד ועד]]&lt;J1324,מרקובחצי[[#This Row],[עד ועד]],J1324),J1324))</f>
        <v>29</v>
      </c>
      <c r="K1325" s="19">
        <f>IF(SUM(מרקובחצי[[#This Row],[11]:[13]])=1,מרקובחצי[[#This Row],[עד ועד]],IF(SUM(R1324:T1325)=1,IF(מרקובחצי[[#This Row],[עד ועד]]&gt;K1324,מרקובחצי[[#This Row],[עד ועד]],K1324),K1324))</f>
        <v>36</v>
      </c>
      <c r="L1325" s="19" t="str">
        <f>IF(AND(SUM(מרקובחצי[[#This Row],[31]:[33]])=1,SUM(U1324:W1324)=0),מרקובחצי[[#This Row],[מקס]]-מרקובחצי[[#This Row],[מינ]],"")</f>
        <v/>
      </c>
      <c r="M132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25" s="19" t="str">
        <f t="shared" si="20"/>
        <v>S32</v>
      </c>
      <c r="O1325" s="19" t="str">
        <f>IF(מרקובחצי[[#This Row],[קבעה הפלגה?]]=1,"",IF(AND(מרקובחצי[[#This Row],[עד ועד]]&lt;29,OR(מרקובחצי[[#This Row],[CycleNumber]]=1,AND(U1324=1,OR(מרקובחצי[[#This Row],[עד ועד]]&lt;J1324,מרקובחצי[[#This Row],[עד ועד]]&gt;K1324)),AND(V1324=1,מרקובחצי[[#This Row],[עד ועד]]&lt;J1324),W1324=1)),1,""))</f>
        <v/>
      </c>
      <c r="P1325" s="19" t="str">
        <f>IF(מרקובחצי[[#This Row],[קבעה הפלגה?]]=1,"",IF(AND(מרקובחצי[[#This Row],[עד ועד]]&gt;28,מרקובחצי[[#This Row],[עד ועד]]&lt;32,OR(מרקובחצי[[#This Row],[CycleNumber]]=1,AND(U1324=1),AND(V1324=1,OR(מרקובחצי[[#This Row],[עד ועד]]&lt;J1324,מרקובחצי[[#This Row],[עד ועד]]&gt;K1324)),W1324=1)),1,""))</f>
        <v/>
      </c>
      <c r="Q1325" s="19" t="str">
        <f>IF(מרקובחצי[[#This Row],[קבעה הפלגה?]]=1,"",IF(AND(מרקובחצי[[#This Row],[עד ועד]]&gt;31,OR(מרקובחצי[[#This Row],[CycleNumber]]=1,AND(U1324=1),AND(V1324=1,מרקובחצי[[#This Row],[עד ועד]]&gt;K1324),AND(W1324=1,OR(מרקובחצי[[#This Row],[עד ועד]]&gt;K1324,מרקובחצי[[#This Row],[עד ועד]]&lt;J1324)))),1,""))</f>
        <v/>
      </c>
      <c r="R1325" s="19" t="str">
        <f>IF(מרקובחצי[[#This Row],[CycleNumber]]&gt;1,IF(AND(O1324=1,מרקובחצי[[#This Row],[עד ועד]]&lt;29),1,""),"")</f>
        <v/>
      </c>
      <c r="S1325" s="19" t="str">
        <f>IF(מרקובחצי[[#This Row],[CycleNumber]]&gt;1,IF(OR(AND(O1324=1,מרקובחצי[[#This Row],[עד ועד]]&gt;28),AND(P1324=1),AND(Q1324=1,מרקובחצי[[#This Row],[עד ועד]]&lt;32)),1,""),"")</f>
        <v/>
      </c>
      <c r="T1325" s="19" t="str">
        <f>IF(מרקובחצי[[#This Row],[CycleNumber]]&gt;1,IF(AND(Q1324=1,מרקובחצי[[#This Row],[עד ועד]]&gt;31),1,""),"")</f>
        <v/>
      </c>
      <c r="U1325" s="19" t="str">
        <f>IF(מרקובחצי[[#This Row],[CycleNumber]]&gt;1,IF(AND(R1324=1,מרקובחצי[[#This Row],[עד ועד]]&lt;29),1,IF(AND(U1324=1,NOT(OR(מרקובחצי[[#This Row],[עד ועד]]&lt;J1324,מרקובחצי[[#This Row],[עד ועד]]&gt;K1324))),1,"")),"")</f>
        <v/>
      </c>
      <c r="V1325" s="19">
        <f>IF(מרקובחצי[[#This Row],[CycleNumber]]&gt;1,IF(AND(SUM(R1324:T1324)=1,מרקובחצי[[#This Row],[עד ועד]]&gt;28,מרקובחצי[[#This Row],[עד ועד]]&lt;32),1,IF(OR(S1324=1,AND(R1324=1,מרקובחצי[[#This Row],[עד ועד]]&gt;28),AND(T1324=1,מרקובחצי[[#This Row],[עד ועד]]&lt;32)),1,IF(AND(V1324=1,NOT(OR(מרקובחצי[[#This Row],[עד ועד]]&lt;J1324,מרקובחצי[[#This Row],[עד ועד]]&gt;K1324))),1,""))),"")</f>
        <v>1</v>
      </c>
      <c r="W1325" s="19" t="str">
        <f>IF(מרקובחצי[[#This Row],[CycleNumber]]&gt;1,IF(AND(T1324=1,מרקובחצי[[#This Row],[עד ועד]]&gt;31),1,IF(AND(W1324=1,NOT(OR(מרקובחצי[[#This Row],[עד ועד]]&lt;J1324,מרקובחצי[[#This Row],[עד ועד]]&gt;K1324))),1,"")),"")</f>
        <v/>
      </c>
      <c r="X1325" s="19" t="str">
        <f>IF(AND(מרקובחצי[[#This Row],[CycleNumber]]&lt;$B1326,SUM(מרקובחצי[[#This Row],[11]],R1326)=2),1,"")</f>
        <v/>
      </c>
      <c r="Y1325" s="19" t="str">
        <f>IF(AND(מרקובחצי[[#This Row],[CycleNumber]]&lt;$B1326,SUM(מרקובחצי[[#This Row],[11]],S1326)=2),1,"")</f>
        <v/>
      </c>
      <c r="Z1325" s="19" t="str">
        <f>IF(AND(מרקובחצי[[#This Row],[CycleNumber]]&lt;$B1326,SUM(מרקובחצי[[#This Row],[13]],S1326)=2),1,"")</f>
        <v/>
      </c>
      <c r="AA1325" s="19" t="str">
        <f>IF(AND(מרקובחצי[[#This Row],[CycleNumber]]&lt;$B1326,SUM(מרקובחצי[[#This Row],[13]],T1326)=2),1,"")</f>
        <v/>
      </c>
      <c r="AB1325" s="19" t="str">
        <f>IF(AND(מרקובחצי[[#This Row],[CycleNumber]]&lt;$B1326,SUM(מרקובחצי[[#This Row],[21]],U1326)=2),1,"")</f>
        <v/>
      </c>
      <c r="AC1325" s="19" t="str">
        <f>IF(AND(מרקובחצי[[#This Row],[CycleNumber]]&lt;$B1326,SUM(מרקובחצי[[#This Row],[21]],V1326)=2),1,"")</f>
        <v/>
      </c>
      <c r="AD1325" s="19" t="str">
        <f>IF(AND(מרקובחצי[[#This Row],[CycleNumber]]&lt;$B1326,SUM(מרקובחצי[[#This Row],[23]],V1326)=2),1,"")</f>
        <v/>
      </c>
      <c r="AE1325" s="19" t="str">
        <f>IF(AND(מרקובחצי[[#This Row],[CycleNumber]]&lt;$B1326,SUM(מרקובחצי[[#This Row],[23]],W1326)=2),1,"")</f>
        <v/>
      </c>
      <c r="AF1325" s="19" t="str">
        <f>IF(AND(מרקובחצי[[#This Row],[CycleNumber]]&lt;$B1326,SUM(מרקובחצי[[#This Row],[31]],O1326)=2),1,"")</f>
        <v/>
      </c>
      <c r="AG1325" s="19" t="str">
        <f>IF(AND(מרקובחצי[[#This Row],[CycleNumber]]&lt;$B1326,SUM(מרקובחצי[[#This Row],[31]],P1326)=2),1,"")</f>
        <v/>
      </c>
      <c r="AH1325" s="19" t="str">
        <f>IF(AND(מרקובחצי[[#This Row],[CycleNumber]]&lt;$B1326,SUM(מרקובחצי[[#This Row],[31]],Q1326)=2),1,"")</f>
        <v/>
      </c>
      <c r="AI1325" s="19" t="str">
        <f>IF(AND(מרקובחצי[[#This Row],[CycleNumber]]&lt;$B1326,SUM(U1325:U1326)=2),1,"")</f>
        <v/>
      </c>
      <c r="AJ1325" s="19" t="str">
        <f>IF(AND(מרקובחצי[[#This Row],[CycleNumber]]&lt;$B1326,SUM(מרקובחצי[[#This Row],[32]],O1326)=2),1,"")</f>
        <v/>
      </c>
      <c r="AK1325" s="19" t="str">
        <f>IF(AND(מרקובחצי[[#This Row],[CycleNumber]]&lt;$B1326,SUM(מרקובחצי[[#This Row],[32]],P1326)=2),1,"")</f>
        <v/>
      </c>
      <c r="AL1325" s="19" t="str">
        <f>IF(AND(מרקובחצי[[#This Row],[CycleNumber]]&lt;$B1326,SUM(מרקובחצי[[#This Row],[32]],Q1326)=2),1,"")</f>
        <v/>
      </c>
      <c r="AM1325" s="19">
        <f>IF(AND(מרקובחצי[[#This Row],[CycleNumber]]&lt;$B1326,SUM(V1325:V1326)=2),1,"")</f>
        <v>1</v>
      </c>
      <c r="AN1325" s="19" t="str">
        <f>IF(AND(מרקובחצי[[#This Row],[CycleNumber]]&lt;$B1326,SUM(מרקובחצי[[#This Row],[33]],O1326)=2),1,"")</f>
        <v/>
      </c>
      <c r="AO1325" s="19" t="str">
        <f>IF(AND(מרקובחצי[[#This Row],[CycleNumber]]&lt;$B1326,SUM(מרקובחצי[[#This Row],[33]],P1326)=2),1,"")</f>
        <v/>
      </c>
      <c r="AP1325" s="19" t="str">
        <f>IF(AND(מרקובחצי[[#This Row],[CycleNumber]]&lt;$B1326,SUM(מרקובחצי[[#This Row],[33]],Q1326)=2),1,"")</f>
        <v/>
      </c>
      <c r="AQ1325" s="19" t="str">
        <f>IF(AND(מרקובחצי[[#This Row],[CycleNumber]]&lt;$B1326,SUM(W1325:W1326)=2),1,"")</f>
        <v/>
      </c>
      <c r="AR1325" s="19" t="str">
        <f>IF(AND(מרקובחצי[[#This Row],[CycleNumber]]&lt;$B1326,SUM(מרקובחצי[[#This Row],[12]],S1326)=2),1,"")</f>
        <v/>
      </c>
      <c r="AS1325" s="19" t="str">
        <f>IF(AND(מרקובחצי[[#This Row],[CycleNumber]]&lt;$B1326,SUM(מרקובחצי[[#This Row],[22]],V1326)=2),1,"")</f>
        <v/>
      </c>
      <c r="AT1325" s="21">
        <f>SUM(מרקובחצי[[#This Row],[11]:[33]])</f>
        <v>1</v>
      </c>
    </row>
    <row r="1326" spans="1:46" ht="15.6" x14ac:dyDescent="0.25">
      <c r="A1326" s="19" t="s">
        <v>142</v>
      </c>
      <c r="B1326" s="19">
        <v>10</v>
      </c>
      <c r="C1326">
        <v>29</v>
      </c>
      <c r="D1326" s="19">
        <f>מרקובחצי[[#This Row],[LengthofCycle]]+1</f>
        <v>30</v>
      </c>
      <c r="E1326" t="str">
        <f>IF(IFERROR(LOOKUP(מרקובחצי[[#This Row],[ClientID]],קביעויות[הפלגה]),FALSE)=מרקובחצי[[#This Row],[ClientID]],1,"")</f>
        <v/>
      </c>
      <c r="F1326" t="str">
        <f>IF(IFERROR(LOOKUP(מרקובחצי[[#This Row],[ClientID]],סוגחציקבוע[S31]),FALSE)=מרקובחצי[[#This Row],[ClientID]],1,"")</f>
        <v/>
      </c>
      <c r="G1326" t="str">
        <f>IF(IFERROR(LOOKUP(מרקובחצי[[#This Row],[ClientID]],סוגחציקבוע[S32]),FALSE)=מרקובחצי[[#This Row],[ClientID]],1,"")</f>
        <v/>
      </c>
      <c r="H1326" t="str">
        <f>IF(IFERROR(LOOKUP(מרקובחצי[[#This Row],[ClientID]],סוגחציקבוע[S33]),FALSE)=מרקובחצי[[#This Row],[ClientID]],1,"")</f>
        <v/>
      </c>
      <c r="I1326">
        <f>IF(IFERROR(LOOKUP(מרקובחצי[[#This Row],[ClientID]],סוגחציקבוע[S32&amp;33]),FALSE)=מרקובחצי[[#This Row],[ClientID]],1,"")</f>
        <v>1</v>
      </c>
      <c r="J1326" s="19">
        <f>IF(SUM(מרקובחצי[[#This Row],[11]:[13]])=1,מרקובחצי[[#This Row],[עד ועד]],IF(SUM(R1325:T1326)=1,IF(מרקובחצי[[#This Row],[עד ועד]]&lt;J1325,מרקובחצי[[#This Row],[עד ועד]],J1325),J1325))</f>
        <v>29</v>
      </c>
      <c r="K1326" s="19">
        <f>IF(SUM(מרקובחצי[[#This Row],[11]:[13]])=1,מרקובחצי[[#This Row],[עד ועד]],IF(SUM(R1325:T1326)=1,IF(מרקובחצי[[#This Row],[עד ועד]]&gt;K1325,מרקובחצי[[#This Row],[עד ועד]],K1325),K1325))</f>
        <v>36</v>
      </c>
      <c r="L1326" s="19" t="str">
        <f>IF(AND(SUM(מרקובחצי[[#This Row],[31]:[33]])=1,SUM(U1325:W1325)=0),מרקובחצי[[#This Row],[מקס]]-מרקובחצי[[#This Row],[מינ]],"")</f>
        <v/>
      </c>
      <c r="M132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26" s="19" t="str">
        <f t="shared" si="20"/>
        <v>S32</v>
      </c>
      <c r="O1326" s="19" t="str">
        <f>IF(מרקובחצי[[#This Row],[קבעה הפלגה?]]=1,"",IF(AND(מרקובחצי[[#This Row],[עד ועד]]&lt;29,OR(מרקובחצי[[#This Row],[CycleNumber]]=1,AND(U1325=1,OR(מרקובחצי[[#This Row],[עד ועד]]&lt;J1325,מרקובחצי[[#This Row],[עד ועד]]&gt;K1325)),AND(V1325=1,מרקובחצי[[#This Row],[עד ועד]]&lt;J1325),W1325=1)),1,""))</f>
        <v/>
      </c>
      <c r="P1326" s="19" t="str">
        <f>IF(מרקובחצי[[#This Row],[קבעה הפלגה?]]=1,"",IF(AND(מרקובחצי[[#This Row],[עד ועד]]&gt;28,מרקובחצי[[#This Row],[עד ועד]]&lt;32,OR(מרקובחצי[[#This Row],[CycleNumber]]=1,AND(U1325=1),AND(V1325=1,OR(מרקובחצי[[#This Row],[עד ועד]]&lt;J1325,מרקובחצי[[#This Row],[עד ועד]]&gt;K1325)),W1325=1)),1,""))</f>
        <v/>
      </c>
      <c r="Q1326" s="19" t="str">
        <f>IF(מרקובחצי[[#This Row],[קבעה הפלגה?]]=1,"",IF(AND(מרקובחצי[[#This Row],[עד ועד]]&gt;31,OR(מרקובחצי[[#This Row],[CycleNumber]]=1,AND(U1325=1),AND(V1325=1,מרקובחצי[[#This Row],[עד ועד]]&gt;K1325),AND(W1325=1,OR(מרקובחצי[[#This Row],[עד ועד]]&gt;K1325,מרקובחצי[[#This Row],[עד ועד]]&lt;J1325)))),1,""))</f>
        <v/>
      </c>
      <c r="R1326" s="19" t="str">
        <f>IF(מרקובחצי[[#This Row],[CycleNumber]]&gt;1,IF(AND(O1325=1,מרקובחצי[[#This Row],[עד ועד]]&lt;29),1,""),"")</f>
        <v/>
      </c>
      <c r="S1326" s="19" t="str">
        <f>IF(מרקובחצי[[#This Row],[CycleNumber]]&gt;1,IF(OR(AND(O1325=1,מרקובחצי[[#This Row],[עד ועד]]&gt;28),AND(P1325=1),AND(Q1325=1,מרקובחצי[[#This Row],[עד ועד]]&lt;32)),1,""),"")</f>
        <v/>
      </c>
      <c r="T1326" s="19" t="str">
        <f>IF(מרקובחצי[[#This Row],[CycleNumber]]&gt;1,IF(AND(Q1325=1,מרקובחצי[[#This Row],[עד ועד]]&gt;31),1,""),"")</f>
        <v/>
      </c>
      <c r="U1326" s="19" t="str">
        <f>IF(מרקובחצי[[#This Row],[CycleNumber]]&gt;1,IF(AND(R1325=1,מרקובחצי[[#This Row],[עד ועד]]&lt;29),1,IF(AND(U1325=1,NOT(OR(מרקובחצי[[#This Row],[עד ועד]]&lt;J1325,מרקובחצי[[#This Row],[עד ועד]]&gt;K1325))),1,"")),"")</f>
        <v/>
      </c>
      <c r="V1326" s="19">
        <f>IF(מרקובחצי[[#This Row],[CycleNumber]]&gt;1,IF(AND(SUM(R1325:T1325)=1,מרקובחצי[[#This Row],[עד ועד]]&gt;28,מרקובחצי[[#This Row],[עד ועד]]&lt;32),1,IF(OR(S1325=1,AND(R1325=1,מרקובחצי[[#This Row],[עד ועד]]&gt;28),AND(T1325=1,מרקובחצי[[#This Row],[עד ועד]]&lt;32)),1,IF(AND(V1325=1,NOT(OR(מרקובחצי[[#This Row],[עד ועד]]&lt;J1325,מרקובחצי[[#This Row],[עד ועד]]&gt;K1325))),1,""))),"")</f>
        <v>1</v>
      </c>
      <c r="W1326" s="19" t="str">
        <f>IF(מרקובחצי[[#This Row],[CycleNumber]]&gt;1,IF(AND(T1325=1,מרקובחצי[[#This Row],[עד ועד]]&gt;31),1,IF(AND(W1325=1,NOT(OR(מרקובחצי[[#This Row],[עד ועד]]&lt;J1325,מרקובחצי[[#This Row],[עד ועד]]&gt;K1325))),1,"")),"")</f>
        <v/>
      </c>
      <c r="X1326" s="19" t="str">
        <f>IF(AND(מרקובחצי[[#This Row],[CycleNumber]]&lt;$B1327,SUM(מרקובחצי[[#This Row],[11]],R1327)=2),1,"")</f>
        <v/>
      </c>
      <c r="Y1326" s="19" t="str">
        <f>IF(AND(מרקובחצי[[#This Row],[CycleNumber]]&lt;$B1327,SUM(מרקובחצי[[#This Row],[11]],S1327)=2),1,"")</f>
        <v/>
      </c>
      <c r="Z1326" s="19" t="str">
        <f>IF(AND(מרקובחצי[[#This Row],[CycleNumber]]&lt;$B1327,SUM(מרקובחצי[[#This Row],[13]],S1327)=2),1,"")</f>
        <v/>
      </c>
      <c r="AA1326" s="19" t="str">
        <f>IF(AND(מרקובחצי[[#This Row],[CycleNumber]]&lt;$B1327,SUM(מרקובחצי[[#This Row],[13]],T1327)=2),1,"")</f>
        <v/>
      </c>
      <c r="AB1326" s="19" t="str">
        <f>IF(AND(מרקובחצי[[#This Row],[CycleNumber]]&lt;$B1327,SUM(מרקובחצי[[#This Row],[21]],U1327)=2),1,"")</f>
        <v/>
      </c>
      <c r="AC1326" s="19" t="str">
        <f>IF(AND(מרקובחצי[[#This Row],[CycleNumber]]&lt;$B1327,SUM(מרקובחצי[[#This Row],[21]],V1327)=2),1,"")</f>
        <v/>
      </c>
      <c r="AD1326" s="19" t="str">
        <f>IF(AND(מרקובחצי[[#This Row],[CycleNumber]]&lt;$B1327,SUM(מרקובחצי[[#This Row],[23]],V1327)=2),1,"")</f>
        <v/>
      </c>
      <c r="AE1326" s="19" t="str">
        <f>IF(AND(מרקובחצי[[#This Row],[CycleNumber]]&lt;$B1327,SUM(מרקובחצי[[#This Row],[23]],W1327)=2),1,"")</f>
        <v/>
      </c>
      <c r="AF1326" s="19" t="str">
        <f>IF(AND(מרקובחצי[[#This Row],[CycleNumber]]&lt;$B1327,SUM(מרקובחצי[[#This Row],[31]],O1327)=2),1,"")</f>
        <v/>
      </c>
      <c r="AG1326" s="19" t="str">
        <f>IF(AND(מרקובחצי[[#This Row],[CycleNumber]]&lt;$B1327,SUM(מרקובחצי[[#This Row],[31]],P1327)=2),1,"")</f>
        <v/>
      </c>
      <c r="AH1326" s="19" t="str">
        <f>IF(AND(מרקובחצי[[#This Row],[CycleNumber]]&lt;$B1327,SUM(מרקובחצי[[#This Row],[31]],Q1327)=2),1,"")</f>
        <v/>
      </c>
      <c r="AI1326" s="19" t="str">
        <f>IF(AND(מרקובחצי[[#This Row],[CycleNumber]]&lt;$B1327,SUM(U1326:U1327)=2),1,"")</f>
        <v/>
      </c>
      <c r="AJ1326" s="19">
        <f>IF(AND(מרקובחצי[[#This Row],[CycleNumber]]&lt;$B1327,SUM(מרקובחצי[[#This Row],[32]],O1327)=2),1,"")</f>
        <v>1</v>
      </c>
      <c r="AK1326" s="19" t="str">
        <f>IF(AND(מרקובחצי[[#This Row],[CycleNumber]]&lt;$B1327,SUM(מרקובחצי[[#This Row],[32]],P1327)=2),1,"")</f>
        <v/>
      </c>
      <c r="AL1326" s="19" t="str">
        <f>IF(AND(מרקובחצי[[#This Row],[CycleNumber]]&lt;$B1327,SUM(מרקובחצי[[#This Row],[32]],Q1327)=2),1,"")</f>
        <v/>
      </c>
      <c r="AM1326" s="19" t="str">
        <f>IF(AND(מרקובחצי[[#This Row],[CycleNumber]]&lt;$B1327,SUM(V1326:V1327)=2),1,"")</f>
        <v/>
      </c>
      <c r="AN1326" s="19" t="str">
        <f>IF(AND(מרקובחצי[[#This Row],[CycleNumber]]&lt;$B1327,SUM(מרקובחצי[[#This Row],[33]],O1327)=2),1,"")</f>
        <v/>
      </c>
      <c r="AO1326" s="19" t="str">
        <f>IF(AND(מרקובחצי[[#This Row],[CycleNumber]]&lt;$B1327,SUM(מרקובחצי[[#This Row],[33]],P1327)=2),1,"")</f>
        <v/>
      </c>
      <c r="AP1326" s="19" t="str">
        <f>IF(AND(מרקובחצי[[#This Row],[CycleNumber]]&lt;$B1327,SUM(מרקובחצי[[#This Row],[33]],Q1327)=2),1,"")</f>
        <v/>
      </c>
      <c r="AQ1326" s="19" t="str">
        <f>IF(AND(מרקובחצי[[#This Row],[CycleNumber]]&lt;$B1327,SUM(W1326:W1327)=2),1,"")</f>
        <v/>
      </c>
      <c r="AR1326" s="19" t="str">
        <f>IF(AND(מרקובחצי[[#This Row],[CycleNumber]]&lt;$B1327,SUM(מרקובחצי[[#This Row],[12]],S1327)=2),1,"")</f>
        <v/>
      </c>
      <c r="AS1326" s="19" t="str">
        <f>IF(AND(מרקובחצי[[#This Row],[CycleNumber]]&lt;$B1327,SUM(מרקובחצי[[#This Row],[22]],V1327)=2),1,"")</f>
        <v/>
      </c>
      <c r="AT1326" s="21">
        <f>SUM(מרקובחצי[[#This Row],[11]:[33]])</f>
        <v>1</v>
      </c>
    </row>
    <row r="1327" spans="1:46" ht="15.6" x14ac:dyDescent="0.25">
      <c r="A1327" s="19" t="s">
        <v>142</v>
      </c>
      <c r="B1327" s="19">
        <v>11</v>
      </c>
      <c r="C1327">
        <v>27</v>
      </c>
      <c r="D1327" s="19">
        <f>מרקובחצי[[#This Row],[LengthofCycle]]+1</f>
        <v>28</v>
      </c>
      <c r="E1327" t="str">
        <f>IF(IFERROR(LOOKUP(מרקובחצי[[#This Row],[ClientID]],קביעויות[הפלגה]),FALSE)=מרקובחצי[[#This Row],[ClientID]],1,"")</f>
        <v/>
      </c>
      <c r="F1327" t="str">
        <f>IF(IFERROR(LOOKUP(מרקובחצי[[#This Row],[ClientID]],סוגחציקבוע[S31]),FALSE)=מרקובחצי[[#This Row],[ClientID]],1,"")</f>
        <v/>
      </c>
      <c r="G1327" t="str">
        <f>IF(IFERROR(LOOKUP(מרקובחצי[[#This Row],[ClientID]],סוגחציקבוע[S32]),FALSE)=מרקובחצי[[#This Row],[ClientID]],1,"")</f>
        <v/>
      </c>
      <c r="H1327" t="str">
        <f>IF(IFERROR(LOOKUP(מרקובחצי[[#This Row],[ClientID]],סוגחציקבוע[S33]),FALSE)=מרקובחצי[[#This Row],[ClientID]],1,"")</f>
        <v/>
      </c>
      <c r="I1327">
        <f>IF(IFERROR(LOOKUP(מרקובחצי[[#This Row],[ClientID]],סוגחציקבוע[S32&amp;33]),FALSE)=מרקובחצי[[#This Row],[ClientID]],1,"")</f>
        <v>1</v>
      </c>
      <c r="J1327" s="19">
        <f>IF(SUM(מרקובחצי[[#This Row],[11]:[13]])=1,מרקובחצי[[#This Row],[עד ועד]],IF(SUM(R1326:T1327)=1,IF(מרקובחצי[[#This Row],[עד ועד]]&lt;J1326,מרקובחצי[[#This Row],[עד ועד]],J1326),J1326))</f>
        <v>28</v>
      </c>
      <c r="K1327" s="19">
        <f>IF(SUM(מרקובחצי[[#This Row],[11]:[13]])=1,מרקובחצי[[#This Row],[עד ועד]],IF(SUM(R1326:T1327)=1,IF(מרקובחצי[[#This Row],[עד ועד]]&gt;K1326,מרקובחצי[[#This Row],[עד ועד]],K1326),K1326))</f>
        <v>28</v>
      </c>
      <c r="L1327" s="19" t="str">
        <f>IF(AND(SUM(מרקובחצי[[#This Row],[31]:[33]])=1,SUM(U1326:W1326)=0),מרקובחצי[[#This Row],[מקס]]-מרקובחצי[[#This Row],[מינ]],"")</f>
        <v/>
      </c>
      <c r="M132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327" s="19" t="str">
        <f t="shared" si="20"/>
        <v>S32</v>
      </c>
      <c r="O1327" s="19">
        <f>IF(מרקובחצי[[#This Row],[קבעה הפלגה?]]=1,"",IF(AND(מרקובחצי[[#This Row],[עד ועד]]&lt;29,OR(מרקובחצי[[#This Row],[CycleNumber]]=1,AND(U1326=1,OR(מרקובחצי[[#This Row],[עד ועד]]&lt;J1326,מרקובחצי[[#This Row],[עד ועד]]&gt;K1326)),AND(V1326=1,מרקובחצי[[#This Row],[עד ועד]]&lt;J1326),W1326=1)),1,""))</f>
        <v>1</v>
      </c>
      <c r="P1327" s="19" t="str">
        <f>IF(מרקובחצי[[#This Row],[קבעה הפלגה?]]=1,"",IF(AND(מרקובחצי[[#This Row],[עד ועד]]&gt;28,מרקובחצי[[#This Row],[עד ועד]]&lt;32,OR(מרקובחצי[[#This Row],[CycleNumber]]=1,AND(U1326=1),AND(V1326=1,OR(מרקובחצי[[#This Row],[עד ועד]]&lt;J1326,מרקובחצי[[#This Row],[עד ועד]]&gt;K1326)),W1326=1)),1,""))</f>
        <v/>
      </c>
      <c r="Q1327" s="19" t="str">
        <f>IF(מרקובחצי[[#This Row],[קבעה הפלגה?]]=1,"",IF(AND(מרקובחצי[[#This Row],[עד ועד]]&gt;31,OR(מרקובחצי[[#This Row],[CycleNumber]]=1,AND(U1326=1),AND(V1326=1,מרקובחצי[[#This Row],[עד ועד]]&gt;K1326),AND(W1326=1,OR(מרקובחצי[[#This Row],[עד ועד]]&gt;K1326,מרקובחצי[[#This Row],[עד ועד]]&lt;J1326)))),1,""))</f>
        <v/>
      </c>
      <c r="R1327" s="19" t="str">
        <f>IF(מרקובחצי[[#This Row],[CycleNumber]]&gt;1,IF(AND(O1326=1,מרקובחצי[[#This Row],[עד ועד]]&lt;29),1,""),"")</f>
        <v/>
      </c>
      <c r="S1327" s="19" t="str">
        <f>IF(מרקובחצי[[#This Row],[CycleNumber]]&gt;1,IF(OR(AND(O1326=1,מרקובחצי[[#This Row],[עד ועד]]&gt;28),AND(P1326=1),AND(Q1326=1,מרקובחצי[[#This Row],[עד ועד]]&lt;32)),1,""),"")</f>
        <v/>
      </c>
      <c r="T1327" s="19" t="str">
        <f>IF(מרקובחצי[[#This Row],[CycleNumber]]&gt;1,IF(AND(Q1326=1,מרקובחצי[[#This Row],[עד ועד]]&gt;31),1,""),"")</f>
        <v/>
      </c>
      <c r="U1327" s="19" t="str">
        <f>IF(מרקובחצי[[#This Row],[CycleNumber]]&gt;1,IF(AND(R1326=1,מרקובחצי[[#This Row],[עד ועד]]&lt;29),1,IF(AND(U1326=1,NOT(OR(מרקובחצי[[#This Row],[עד ועד]]&lt;J1326,מרקובחצי[[#This Row],[עד ועד]]&gt;K1326))),1,"")),"")</f>
        <v/>
      </c>
      <c r="V1327" s="19" t="str">
        <f>IF(מרקובחצי[[#This Row],[CycleNumber]]&gt;1,IF(AND(SUM(R1326:T1326)=1,מרקובחצי[[#This Row],[עד ועד]]&gt;28,מרקובחצי[[#This Row],[עד ועד]]&lt;32),1,IF(OR(S1326=1,AND(R1326=1,מרקובחצי[[#This Row],[עד ועד]]&gt;28),AND(T1326=1,מרקובחצי[[#This Row],[עד ועד]]&lt;32)),1,IF(AND(V1326=1,NOT(OR(מרקובחצי[[#This Row],[עד ועד]]&lt;J1326,מרקובחצי[[#This Row],[עד ועד]]&gt;K1326))),1,""))),"")</f>
        <v/>
      </c>
      <c r="W1327" s="19" t="str">
        <f>IF(מרקובחצי[[#This Row],[CycleNumber]]&gt;1,IF(AND(T1326=1,מרקובחצי[[#This Row],[עד ועד]]&gt;31),1,IF(AND(W1326=1,NOT(OR(מרקובחצי[[#This Row],[עד ועד]]&lt;J1326,מרקובחצי[[#This Row],[עד ועד]]&gt;K1326))),1,"")),"")</f>
        <v/>
      </c>
      <c r="X1327" s="19" t="str">
        <f>IF(AND(מרקובחצי[[#This Row],[CycleNumber]]&lt;$B1328,SUM(מרקובחצי[[#This Row],[11]],R1328)=2),1,"")</f>
        <v/>
      </c>
      <c r="Y1327" s="19" t="str">
        <f>IF(AND(מרקובחצי[[#This Row],[CycleNumber]]&lt;$B1328,SUM(מרקובחצי[[#This Row],[11]],S1328)=2),1,"")</f>
        <v/>
      </c>
      <c r="Z1327" s="19" t="str">
        <f>IF(AND(מרקובחצי[[#This Row],[CycleNumber]]&lt;$B1328,SUM(מרקובחצי[[#This Row],[13]],S1328)=2),1,"")</f>
        <v/>
      </c>
      <c r="AA1327" s="19" t="str">
        <f>IF(AND(מרקובחצי[[#This Row],[CycleNumber]]&lt;$B1328,SUM(מרקובחצי[[#This Row],[13]],T1328)=2),1,"")</f>
        <v/>
      </c>
      <c r="AB1327" s="19" t="str">
        <f>IF(AND(מרקובחצי[[#This Row],[CycleNumber]]&lt;$B1328,SUM(מרקובחצי[[#This Row],[21]],U1328)=2),1,"")</f>
        <v/>
      </c>
      <c r="AC1327" s="19" t="str">
        <f>IF(AND(מרקובחצי[[#This Row],[CycleNumber]]&lt;$B1328,SUM(מרקובחצי[[#This Row],[21]],V1328)=2),1,"")</f>
        <v/>
      </c>
      <c r="AD1327" s="19" t="str">
        <f>IF(AND(מרקובחצי[[#This Row],[CycleNumber]]&lt;$B1328,SUM(מרקובחצי[[#This Row],[23]],V1328)=2),1,"")</f>
        <v/>
      </c>
      <c r="AE1327" s="19" t="str">
        <f>IF(AND(מרקובחצי[[#This Row],[CycleNumber]]&lt;$B1328,SUM(מרקובחצי[[#This Row],[23]],W1328)=2),1,"")</f>
        <v/>
      </c>
      <c r="AF1327" s="19" t="str">
        <f>IF(AND(מרקובחצי[[#This Row],[CycleNumber]]&lt;$B1328,SUM(מרקובחצי[[#This Row],[31]],O1328)=2),1,"")</f>
        <v/>
      </c>
      <c r="AG1327" s="19" t="str">
        <f>IF(AND(מרקובחצי[[#This Row],[CycleNumber]]&lt;$B1328,SUM(מרקובחצי[[#This Row],[31]],P1328)=2),1,"")</f>
        <v/>
      </c>
      <c r="AH1327" s="19" t="str">
        <f>IF(AND(מרקובחצי[[#This Row],[CycleNumber]]&lt;$B1328,SUM(מרקובחצי[[#This Row],[31]],Q1328)=2),1,"")</f>
        <v/>
      </c>
      <c r="AI1327" s="19" t="str">
        <f>IF(AND(מרקובחצי[[#This Row],[CycleNumber]]&lt;$B1328,SUM(U1327:U1328)=2),1,"")</f>
        <v/>
      </c>
      <c r="AJ1327" s="19" t="str">
        <f>IF(AND(מרקובחצי[[#This Row],[CycleNumber]]&lt;$B1328,SUM(מרקובחצי[[#This Row],[32]],O1328)=2),1,"")</f>
        <v/>
      </c>
      <c r="AK1327" s="19" t="str">
        <f>IF(AND(מרקובחצי[[#This Row],[CycleNumber]]&lt;$B1328,SUM(מרקובחצי[[#This Row],[32]],P1328)=2),1,"")</f>
        <v/>
      </c>
      <c r="AL1327" s="19" t="str">
        <f>IF(AND(מרקובחצי[[#This Row],[CycleNumber]]&lt;$B1328,SUM(מרקובחצי[[#This Row],[32]],Q1328)=2),1,"")</f>
        <v/>
      </c>
      <c r="AM1327" s="19" t="str">
        <f>IF(AND(מרקובחצי[[#This Row],[CycleNumber]]&lt;$B1328,SUM(V1327:V1328)=2),1,"")</f>
        <v/>
      </c>
      <c r="AN1327" s="19" t="str">
        <f>IF(AND(מרקובחצי[[#This Row],[CycleNumber]]&lt;$B1328,SUM(מרקובחצי[[#This Row],[33]],O1328)=2),1,"")</f>
        <v/>
      </c>
      <c r="AO1327" s="19" t="str">
        <f>IF(AND(מרקובחצי[[#This Row],[CycleNumber]]&lt;$B1328,SUM(מרקובחצי[[#This Row],[33]],P1328)=2),1,"")</f>
        <v/>
      </c>
      <c r="AP1327" s="19" t="str">
        <f>IF(AND(מרקובחצי[[#This Row],[CycleNumber]]&lt;$B1328,SUM(מרקובחצי[[#This Row],[33]],Q1328)=2),1,"")</f>
        <v/>
      </c>
      <c r="AQ1327" s="19" t="str">
        <f>IF(AND(מרקובחצי[[#This Row],[CycleNumber]]&lt;$B1328,SUM(W1327:W1328)=2),1,"")</f>
        <v/>
      </c>
      <c r="AR1327" s="19" t="str">
        <f>IF(AND(מרקובחצי[[#This Row],[CycleNumber]]&lt;$B1328,SUM(מרקובחצי[[#This Row],[12]],S1328)=2),1,"")</f>
        <v/>
      </c>
      <c r="AS1327" s="19" t="str">
        <f>IF(AND(מרקובחצי[[#This Row],[CycleNumber]]&lt;$B1328,SUM(מרקובחצי[[#This Row],[22]],V1328)=2),1,"")</f>
        <v/>
      </c>
      <c r="AT1327" s="21">
        <f>SUM(מרקובחצי[[#This Row],[11]:[33]])</f>
        <v>1</v>
      </c>
    </row>
    <row r="1328" spans="1:46" ht="15.6" x14ac:dyDescent="0.25">
      <c r="A1328" s="19" t="s">
        <v>143</v>
      </c>
      <c r="B1328" s="19">
        <v>1</v>
      </c>
      <c r="C1328">
        <v>27</v>
      </c>
      <c r="D1328" s="19">
        <f>מרקובחצי[[#This Row],[LengthofCycle]]+1</f>
        <v>28</v>
      </c>
      <c r="E1328" t="str">
        <f>IF(IFERROR(LOOKUP(מרקובחצי[[#This Row],[ClientID]],קביעויות[הפלגה]),FALSE)=מרקובחצי[[#This Row],[ClientID]],1,"")</f>
        <v/>
      </c>
      <c r="F1328" t="str">
        <f>IF(IFERROR(LOOKUP(מרקובחצי[[#This Row],[ClientID]],סוגחציקבוע[S31]),FALSE)=מרקובחצי[[#This Row],[ClientID]],1,"")</f>
        <v/>
      </c>
      <c r="G1328">
        <f>IF(IFERROR(LOOKUP(מרקובחצי[[#This Row],[ClientID]],סוגחציקבוע[S32]),FALSE)=מרקובחצי[[#This Row],[ClientID]],1,"")</f>
        <v>1</v>
      </c>
      <c r="H1328" t="str">
        <f>IF(IFERROR(LOOKUP(מרקובחצי[[#This Row],[ClientID]],סוגחציקבוע[S33]),FALSE)=מרקובחצי[[#This Row],[ClientID]],1,"")</f>
        <v/>
      </c>
      <c r="I1328" t="str">
        <f>IF(IFERROR(LOOKUP(מרקובחצי[[#This Row],[ClientID]],סוגחציקבוע[S32&amp;33]),FALSE)=מרקובחצי[[#This Row],[ClientID]],1,"")</f>
        <v/>
      </c>
      <c r="J1328" s="19">
        <f>IF(SUM(מרקובחצי[[#This Row],[11]:[13]])=1,מרקובחצי[[#This Row],[עד ועד]],IF(SUM(R1327:T1328)=1,IF(מרקובחצי[[#This Row],[עד ועד]]&lt;J1327,מרקובחצי[[#This Row],[עד ועד]],J1327),J1327))</f>
        <v>28</v>
      </c>
      <c r="K1328" s="19">
        <f>IF(SUM(מרקובחצי[[#This Row],[11]:[13]])=1,מרקובחצי[[#This Row],[עד ועד]],IF(SUM(R1327:T1328)=1,IF(מרקובחצי[[#This Row],[עד ועד]]&gt;K1327,מרקובחצי[[#This Row],[עד ועד]],K1327),K1327))</f>
        <v>28</v>
      </c>
      <c r="L1328" s="19" t="str">
        <f>IF(AND(SUM(מרקובחצי[[#This Row],[31]:[33]])=1,SUM(U1327:W1327)=0),מרקובחצי[[#This Row],[מקס]]-מרקובחצי[[#This Row],[מינ]],"")</f>
        <v/>
      </c>
      <c r="M132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328" s="19" t="str">
        <f t="shared" si="20"/>
        <v>S11</v>
      </c>
      <c r="O1328" s="19">
        <f>IF(מרקובחצי[[#This Row],[קבעה הפלגה?]]=1,"",IF(AND(מרקובחצי[[#This Row],[עד ועד]]&lt;29,OR(מרקובחצי[[#This Row],[CycleNumber]]=1,AND(U1327=1,OR(מרקובחצי[[#This Row],[עד ועד]]&lt;J1327,מרקובחצי[[#This Row],[עד ועד]]&gt;K1327)),AND(V1327=1,מרקובחצי[[#This Row],[עד ועד]]&lt;J1327),W1327=1)),1,""))</f>
        <v>1</v>
      </c>
      <c r="P1328" s="19" t="str">
        <f>IF(מרקובחצי[[#This Row],[קבעה הפלגה?]]=1,"",IF(AND(מרקובחצי[[#This Row],[עד ועד]]&gt;28,מרקובחצי[[#This Row],[עד ועד]]&lt;32,OR(מרקובחצי[[#This Row],[CycleNumber]]=1,AND(U1327=1),AND(V1327=1,OR(מרקובחצי[[#This Row],[עד ועד]]&lt;J1327,מרקובחצי[[#This Row],[עד ועד]]&gt;K1327)),W1327=1)),1,""))</f>
        <v/>
      </c>
      <c r="Q1328" s="19" t="str">
        <f>IF(מרקובחצי[[#This Row],[קבעה הפלגה?]]=1,"",IF(AND(מרקובחצי[[#This Row],[עד ועד]]&gt;31,OR(מרקובחצי[[#This Row],[CycleNumber]]=1,AND(U1327=1),AND(V1327=1,מרקובחצי[[#This Row],[עד ועד]]&gt;K1327),AND(W1327=1,OR(מרקובחצי[[#This Row],[עד ועד]]&gt;K1327,מרקובחצי[[#This Row],[עד ועד]]&lt;J1327)))),1,""))</f>
        <v/>
      </c>
      <c r="R1328" s="19" t="str">
        <f>IF(מרקובחצי[[#This Row],[CycleNumber]]&gt;1,IF(AND(O1327=1,מרקובחצי[[#This Row],[עד ועד]]&lt;29),1,""),"")</f>
        <v/>
      </c>
      <c r="S1328" s="19" t="str">
        <f>IF(מרקובחצי[[#This Row],[CycleNumber]]&gt;1,IF(OR(AND(O1327=1,מרקובחצי[[#This Row],[עד ועד]]&gt;28),AND(P1327=1),AND(Q1327=1,מרקובחצי[[#This Row],[עד ועד]]&lt;32)),1,""),"")</f>
        <v/>
      </c>
      <c r="T1328" s="19" t="str">
        <f>IF(מרקובחצי[[#This Row],[CycleNumber]]&gt;1,IF(AND(Q1327=1,מרקובחצי[[#This Row],[עד ועד]]&gt;31),1,""),"")</f>
        <v/>
      </c>
      <c r="U1328" s="19" t="str">
        <f>IF(מרקובחצי[[#This Row],[CycleNumber]]&gt;1,IF(AND(R1327=1,מרקובחצי[[#This Row],[עד ועד]]&lt;29),1,IF(AND(U1327=1,NOT(OR(מרקובחצי[[#This Row],[עד ועד]]&lt;J1327,מרקובחצי[[#This Row],[עד ועד]]&gt;K1327))),1,"")),"")</f>
        <v/>
      </c>
      <c r="V1328" s="19" t="str">
        <f>IF(מרקובחצי[[#This Row],[CycleNumber]]&gt;1,IF(AND(SUM(R1327:T1327)=1,מרקובחצי[[#This Row],[עד ועד]]&gt;28,מרקובחצי[[#This Row],[עד ועד]]&lt;32),1,IF(OR(S1327=1,AND(R1327=1,מרקובחצי[[#This Row],[עד ועד]]&gt;28),AND(T1327=1,מרקובחצי[[#This Row],[עד ועד]]&lt;32)),1,IF(AND(V1327=1,NOT(OR(מרקובחצי[[#This Row],[עד ועד]]&lt;J1327,מרקובחצי[[#This Row],[עד ועד]]&gt;K1327))),1,""))),"")</f>
        <v/>
      </c>
      <c r="W1328" s="19" t="str">
        <f>IF(מרקובחצי[[#This Row],[CycleNumber]]&gt;1,IF(AND(T1327=1,מרקובחצי[[#This Row],[עד ועד]]&gt;31),1,IF(AND(W1327=1,NOT(OR(מרקובחצי[[#This Row],[עד ועד]]&lt;J1327,מרקובחצי[[#This Row],[עד ועד]]&gt;K1327))),1,"")),"")</f>
        <v/>
      </c>
      <c r="X1328" s="19" t="str">
        <f>IF(AND(מרקובחצי[[#This Row],[CycleNumber]]&lt;$B1329,SUM(מרקובחצי[[#This Row],[11]],R1329)=2),1,"")</f>
        <v/>
      </c>
      <c r="Y1328" s="19">
        <f>IF(AND(מרקובחצי[[#This Row],[CycleNumber]]&lt;$B1329,SUM(מרקובחצי[[#This Row],[11]],S1329)=2),1,"")</f>
        <v>1</v>
      </c>
      <c r="Z1328" s="19" t="str">
        <f>IF(AND(מרקובחצי[[#This Row],[CycleNumber]]&lt;$B1329,SUM(מרקובחצי[[#This Row],[13]],S1329)=2),1,"")</f>
        <v/>
      </c>
      <c r="AA1328" s="19" t="str">
        <f>IF(AND(מרקובחצי[[#This Row],[CycleNumber]]&lt;$B1329,SUM(מרקובחצי[[#This Row],[13]],T1329)=2),1,"")</f>
        <v/>
      </c>
      <c r="AB1328" s="19" t="str">
        <f>IF(AND(מרקובחצי[[#This Row],[CycleNumber]]&lt;$B1329,SUM(מרקובחצי[[#This Row],[21]],U1329)=2),1,"")</f>
        <v/>
      </c>
      <c r="AC1328" s="19" t="str">
        <f>IF(AND(מרקובחצי[[#This Row],[CycleNumber]]&lt;$B1329,SUM(מרקובחצי[[#This Row],[21]],V1329)=2),1,"")</f>
        <v/>
      </c>
      <c r="AD1328" s="19" t="str">
        <f>IF(AND(מרקובחצי[[#This Row],[CycleNumber]]&lt;$B1329,SUM(מרקובחצי[[#This Row],[23]],V1329)=2),1,"")</f>
        <v/>
      </c>
      <c r="AE1328" s="19" t="str">
        <f>IF(AND(מרקובחצי[[#This Row],[CycleNumber]]&lt;$B1329,SUM(מרקובחצי[[#This Row],[23]],W1329)=2),1,"")</f>
        <v/>
      </c>
      <c r="AF1328" s="19" t="str">
        <f>IF(AND(מרקובחצי[[#This Row],[CycleNumber]]&lt;$B1329,SUM(מרקובחצי[[#This Row],[31]],O1329)=2),1,"")</f>
        <v/>
      </c>
      <c r="AG1328" s="19" t="str">
        <f>IF(AND(מרקובחצי[[#This Row],[CycleNumber]]&lt;$B1329,SUM(מרקובחצי[[#This Row],[31]],P1329)=2),1,"")</f>
        <v/>
      </c>
      <c r="AH1328" s="19" t="str">
        <f>IF(AND(מרקובחצי[[#This Row],[CycleNumber]]&lt;$B1329,SUM(מרקובחצי[[#This Row],[31]],Q1329)=2),1,"")</f>
        <v/>
      </c>
      <c r="AI1328" s="19" t="str">
        <f>IF(AND(מרקובחצי[[#This Row],[CycleNumber]]&lt;$B1329,SUM(U1328:U1329)=2),1,"")</f>
        <v/>
      </c>
      <c r="AJ1328" s="19" t="str">
        <f>IF(AND(מרקובחצי[[#This Row],[CycleNumber]]&lt;$B1329,SUM(מרקובחצי[[#This Row],[32]],O1329)=2),1,"")</f>
        <v/>
      </c>
      <c r="AK1328" s="19" t="str">
        <f>IF(AND(מרקובחצי[[#This Row],[CycleNumber]]&lt;$B1329,SUM(מרקובחצי[[#This Row],[32]],P1329)=2),1,"")</f>
        <v/>
      </c>
      <c r="AL1328" s="19" t="str">
        <f>IF(AND(מרקובחצי[[#This Row],[CycleNumber]]&lt;$B1329,SUM(מרקובחצי[[#This Row],[32]],Q1329)=2),1,"")</f>
        <v/>
      </c>
      <c r="AM1328" s="19" t="str">
        <f>IF(AND(מרקובחצי[[#This Row],[CycleNumber]]&lt;$B1329,SUM(V1328:V1329)=2),1,"")</f>
        <v/>
      </c>
      <c r="AN1328" s="19" t="str">
        <f>IF(AND(מרקובחצי[[#This Row],[CycleNumber]]&lt;$B1329,SUM(מרקובחצי[[#This Row],[33]],O1329)=2),1,"")</f>
        <v/>
      </c>
      <c r="AO1328" s="19" t="str">
        <f>IF(AND(מרקובחצי[[#This Row],[CycleNumber]]&lt;$B1329,SUM(מרקובחצי[[#This Row],[33]],P1329)=2),1,"")</f>
        <v/>
      </c>
      <c r="AP1328" s="19" t="str">
        <f>IF(AND(מרקובחצי[[#This Row],[CycleNumber]]&lt;$B1329,SUM(מרקובחצי[[#This Row],[33]],Q1329)=2),1,"")</f>
        <v/>
      </c>
      <c r="AQ1328" s="19" t="str">
        <f>IF(AND(מרקובחצי[[#This Row],[CycleNumber]]&lt;$B1329,SUM(W1328:W1329)=2),1,"")</f>
        <v/>
      </c>
      <c r="AR1328" s="19" t="str">
        <f>IF(AND(מרקובחצי[[#This Row],[CycleNumber]]&lt;$B1329,SUM(מרקובחצי[[#This Row],[12]],S1329)=2),1,"")</f>
        <v/>
      </c>
      <c r="AS1328" s="19" t="str">
        <f>IF(AND(מרקובחצי[[#This Row],[CycleNumber]]&lt;$B1329,SUM(מרקובחצי[[#This Row],[22]],V1329)=2),1,"")</f>
        <v/>
      </c>
      <c r="AT1328" s="21">
        <f>SUM(מרקובחצי[[#This Row],[11]:[33]])</f>
        <v>1</v>
      </c>
    </row>
    <row r="1329" spans="1:46" ht="15.6" x14ac:dyDescent="0.25">
      <c r="A1329" s="19" t="s">
        <v>143</v>
      </c>
      <c r="B1329" s="19">
        <v>2</v>
      </c>
      <c r="C1329">
        <v>34</v>
      </c>
      <c r="D1329" s="19">
        <f>מרקובחצי[[#This Row],[LengthofCycle]]+1</f>
        <v>35</v>
      </c>
      <c r="E1329" t="str">
        <f>IF(IFERROR(LOOKUP(מרקובחצי[[#This Row],[ClientID]],קביעויות[הפלגה]),FALSE)=מרקובחצי[[#This Row],[ClientID]],1,"")</f>
        <v/>
      </c>
      <c r="F1329" t="str">
        <f>IF(IFERROR(LOOKUP(מרקובחצי[[#This Row],[ClientID]],סוגחציקבוע[S31]),FALSE)=מרקובחצי[[#This Row],[ClientID]],1,"")</f>
        <v/>
      </c>
      <c r="G1329">
        <f>IF(IFERROR(LOOKUP(מרקובחצי[[#This Row],[ClientID]],סוגחציקבוע[S32]),FALSE)=מרקובחצי[[#This Row],[ClientID]],1,"")</f>
        <v>1</v>
      </c>
      <c r="H1329" t="str">
        <f>IF(IFERROR(LOOKUP(מרקובחצי[[#This Row],[ClientID]],סוגחציקבוע[S33]),FALSE)=מרקובחצי[[#This Row],[ClientID]],1,"")</f>
        <v/>
      </c>
      <c r="I1329" t="str">
        <f>IF(IFERROR(LOOKUP(מרקובחצי[[#This Row],[ClientID]],סוגחציקבוע[S32&amp;33]),FALSE)=מרקובחצי[[#This Row],[ClientID]],1,"")</f>
        <v/>
      </c>
      <c r="J1329" s="19">
        <f>IF(SUM(מרקובחצי[[#This Row],[11]:[13]])=1,מרקובחצי[[#This Row],[עד ועד]],IF(SUM(R1328:T1329)=1,IF(מרקובחצי[[#This Row],[עד ועד]]&lt;J1328,מרקובחצי[[#This Row],[עד ועד]],J1328),J1328))</f>
        <v>28</v>
      </c>
      <c r="K1329" s="19">
        <f>IF(SUM(מרקובחצי[[#This Row],[11]:[13]])=1,מרקובחצי[[#This Row],[עד ועד]],IF(SUM(R1328:T1329)=1,IF(מרקובחצי[[#This Row],[עד ועד]]&gt;K1328,מרקובחצי[[#This Row],[עד ועד]],K1328),K1328))</f>
        <v>35</v>
      </c>
      <c r="L1329" s="19" t="str">
        <f>IF(AND(SUM(מרקובחצי[[#This Row],[31]:[33]])=1,SUM(U1328:W1328)=0),מרקובחצי[[#This Row],[מקס]]-מרקובחצי[[#This Row],[מינ]],"")</f>
        <v/>
      </c>
      <c r="M132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329" s="19" t="str">
        <f t="shared" si="20"/>
        <v>S11</v>
      </c>
      <c r="O1329" s="19" t="str">
        <f>IF(מרקובחצי[[#This Row],[קבעה הפלגה?]]=1,"",IF(AND(מרקובחצי[[#This Row],[עד ועד]]&lt;29,OR(מרקובחצי[[#This Row],[CycleNumber]]=1,AND(U1328=1,OR(מרקובחצי[[#This Row],[עד ועד]]&lt;J1328,מרקובחצי[[#This Row],[עד ועד]]&gt;K1328)),AND(V1328=1,מרקובחצי[[#This Row],[עד ועד]]&lt;J1328),W1328=1)),1,""))</f>
        <v/>
      </c>
      <c r="P1329" s="19" t="str">
        <f>IF(מרקובחצי[[#This Row],[קבעה הפלגה?]]=1,"",IF(AND(מרקובחצי[[#This Row],[עד ועד]]&gt;28,מרקובחצי[[#This Row],[עד ועד]]&lt;32,OR(מרקובחצי[[#This Row],[CycleNumber]]=1,AND(U1328=1),AND(V1328=1,OR(מרקובחצי[[#This Row],[עד ועד]]&lt;J1328,מרקובחצי[[#This Row],[עד ועד]]&gt;K1328)),W1328=1)),1,""))</f>
        <v/>
      </c>
      <c r="Q1329" s="19" t="str">
        <f>IF(מרקובחצי[[#This Row],[קבעה הפלגה?]]=1,"",IF(AND(מרקובחצי[[#This Row],[עד ועד]]&gt;31,OR(מרקובחצי[[#This Row],[CycleNumber]]=1,AND(U1328=1),AND(V1328=1,מרקובחצי[[#This Row],[עד ועד]]&gt;K1328),AND(W1328=1,OR(מרקובחצי[[#This Row],[עד ועד]]&gt;K1328,מרקובחצי[[#This Row],[עד ועד]]&lt;J1328)))),1,""))</f>
        <v/>
      </c>
      <c r="R1329" s="19" t="str">
        <f>IF(מרקובחצי[[#This Row],[CycleNumber]]&gt;1,IF(AND(O1328=1,מרקובחצי[[#This Row],[עד ועד]]&lt;29),1,""),"")</f>
        <v/>
      </c>
      <c r="S1329" s="19">
        <f>IF(מרקובחצי[[#This Row],[CycleNumber]]&gt;1,IF(OR(AND(O1328=1,מרקובחצי[[#This Row],[עד ועד]]&gt;28),AND(P1328=1),AND(Q1328=1,מרקובחצי[[#This Row],[עד ועד]]&lt;32)),1,""),"")</f>
        <v>1</v>
      </c>
      <c r="T1329" s="19" t="str">
        <f>IF(מרקובחצי[[#This Row],[CycleNumber]]&gt;1,IF(AND(Q1328=1,מרקובחצי[[#This Row],[עד ועד]]&gt;31),1,""),"")</f>
        <v/>
      </c>
      <c r="U1329" s="19" t="str">
        <f>IF(מרקובחצי[[#This Row],[CycleNumber]]&gt;1,IF(AND(R1328=1,מרקובחצי[[#This Row],[עד ועד]]&lt;29),1,IF(AND(U1328=1,NOT(OR(מרקובחצי[[#This Row],[עד ועד]]&lt;J1328,מרקובחצי[[#This Row],[עד ועד]]&gt;K1328))),1,"")),"")</f>
        <v/>
      </c>
      <c r="V1329" s="19" t="str">
        <f>IF(מרקובחצי[[#This Row],[CycleNumber]]&gt;1,IF(AND(SUM(R1328:T1328)=1,מרקובחצי[[#This Row],[עד ועד]]&gt;28,מרקובחצי[[#This Row],[עד ועד]]&lt;32),1,IF(OR(S1328=1,AND(R1328=1,מרקובחצי[[#This Row],[עד ועד]]&gt;28),AND(T1328=1,מרקובחצי[[#This Row],[עד ועד]]&lt;32)),1,IF(AND(V1328=1,NOT(OR(מרקובחצי[[#This Row],[עד ועד]]&lt;J1328,מרקובחצי[[#This Row],[עד ועד]]&gt;K1328))),1,""))),"")</f>
        <v/>
      </c>
      <c r="W1329" s="19" t="str">
        <f>IF(מרקובחצי[[#This Row],[CycleNumber]]&gt;1,IF(AND(T1328=1,מרקובחצי[[#This Row],[עד ועד]]&gt;31),1,IF(AND(W1328=1,NOT(OR(מרקובחצי[[#This Row],[עד ועד]]&lt;J1328,מרקובחצי[[#This Row],[עד ועד]]&gt;K1328))),1,"")),"")</f>
        <v/>
      </c>
      <c r="X1329" s="19" t="str">
        <f>IF(AND(מרקובחצי[[#This Row],[CycleNumber]]&lt;$B1330,SUM(מרקובחצי[[#This Row],[11]],R1330)=2),1,"")</f>
        <v/>
      </c>
      <c r="Y1329" s="19" t="str">
        <f>IF(AND(מרקובחצי[[#This Row],[CycleNumber]]&lt;$B1330,SUM(מרקובחצי[[#This Row],[11]],S1330)=2),1,"")</f>
        <v/>
      </c>
      <c r="Z1329" s="19" t="str">
        <f>IF(AND(מרקובחצי[[#This Row],[CycleNumber]]&lt;$B1330,SUM(מרקובחצי[[#This Row],[13]],S1330)=2),1,"")</f>
        <v/>
      </c>
      <c r="AA1329" s="19" t="str">
        <f>IF(AND(מרקובחצי[[#This Row],[CycleNumber]]&lt;$B1330,SUM(מרקובחצי[[#This Row],[13]],T1330)=2),1,"")</f>
        <v/>
      </c>
      <c r="AB1329" s="19" t="str">
        <f>IF(AND(מרקובחצי[[#This Row],[CycleNumber]]&lt;$B1330,SUM(מרקובחצי[[#This Row],[21]],U1330)=2),1,"")</f>
        <v/>
      </c>
      <c r="AC1329" s="19" t="str">
        <f>IF(AND(מרקובחצי[[#This Row],[CycleNumber]]&lt;$B1330,SUM(מרקובחצי[[#This Row],[21]],V1330)=2),1,"")</f>
        <v/>
      </c>
      <c r="AD1329" s="19" t="str">
        <f>IF(AND(מרקובחצי[[#This Row],[CycleNumber]]&lt;$B1330,SUM(מרקובחצי[[#This Row],[23]],V1330)=2),1,"")</f>
        <v/>
      </c>
      <c r="AE1329" s="19" t="str">
        <f>IF(AND(מרקובחצי[[#This Row],[CycleNumber]]&lt;$B1330,SUM(מרקובחצי[[#This Row],[23]],W1330)=2),1,"")</f>
        <v/>
      </c>
      <c r="AF1329" s="19" t="str">
        <f>IF(AND(מרקובחצי[[#This Row],[CycleNumber]]&lt;$B1330,SUM(מרקובחצי[[#This Row],[31]],O1330)=2),1,"")</f>
        <v/>
      </c>
      <c r="AG1329" s="19" t="str">
        <f>IF(AND(מרקובחצי[[#This Row],[CycleNumber]]&lt;$B1330,SUM(מרקובחצי[[#This Row],[31]],P1330)=2),1,"")</f>
        <v/>
      </c>
      <c r="AH1329" s="19" t="str">
        <f>IF(AND(מרקובחצי[[#This Row],[CycleNumber]]&lt;$B1330,SUM(מרקובחצי[[#This Row],[31]],Q1330)=2),1,"")</f>
        <v/>
      </c>
      <c r="AI1329" s="19" t="str">
        <f>IF(AND(מרקובחצי[[#This Row],[CycleNumber]]&lt;$B1330,SUM(U1329:U1330)=2),1,"")</f>
        <v/>
      </c>
      <c r="AJ1329" s="19" t="str">
        <f>IF(AND(מרקובחצי[[#This Row],[CycleNumber]]&lt;$B1330,SUM(מרקובחצי[[#This Row],[32]],O1330)=2),1,"")</f>
        <v/>
      </c>
      <c r="AK1329" s="19" t="str">
        <f>IF(AND(מרקובחצי[[#This Row],[CycleNumber]]&lt;$B1330,SUM(מרקובחצי[[#This Row],[32]],P1330)=2),1,"")</f>
        <v/>
      </c>
      <c r="AL1329" s="19" t="str">
        <f>IF(AND(מרקובחצי[[#This Row],[CycleNumber]]&lt;$B1330,SUM(מרקובחצי[[#This Row],[32]],Q1330)=2),1,"")</f>
        <v/>
      </c>
      <c r="AM1329" s="19" t="str">
        <f>IF(AND(מרקובחצי[[#This Row],[CycleNumber]]&lt;$B1330,SUM(V1329:V1330)=2),1,"")</f>
        <v/>
      </c>
      <c r="AN1329" s="19" t="str">
        <f>IF(AND(מרקובחצי[[#This Row],[CycleNumber]]&lt;$B1330,SUM(מרקובחצי[[#This Row],[33]],O1330)=2),1,"")</f>
        <v/>
      </c>
      <c r="AO1329" s="19" t="str">
        <f>IF(AND(מרקובחצי[[#This Row],[CycleNumber]]&lt;$B1330,SUM(מרקובחצי[[#This Row],[33]],P1330)=2),1,"")</f>
        <v/>
      </c>
      <c r="AP1329" s="19" t="str">
        <f>IF(AND(מרקובחצי[[#This Row],[CycleNumber]]&lt;$B1330,SUM(מרקובחצי[[#This Row],[33]],Q1330)=2),1,"")</f>
        <v/>
      </c>
      <c r="AQ1329" s="19" t="str">
        <f>IF(AND(מרקובחצי[[#This Row],[CycleNumber]]&lt;$B1330,SUM(W1329:W1330)=2),1,"")</f>
        <v/>
      </c>
      <c r="AR1329" s="19" t="str">
        <f>IF(AND(מרקובחצי[[#This Row],[CycleNumber]]&lt;$B1330,SUM(מרקובחצי[[#This Row],[12]],S1330)=2),1,"")</f>
        <v/>
      </c>
      <c r="AS1329" s="19">
        <f>IF(AND(מרקובחצי[[#This Row],[CycleNumber]]&lt;$B1330,SUM(מרקובחצי[[#This Row],[22]],V1330)=2),1,"")</f>
        <v>1</v>
      </c>
      <c r="AT1329" s="21">
        <f>SUM(מרקובחצי[[#This Row],[11]:[33]])</f>
        <v>1</v>
      </c>
    </row>
    <row r="1330" spans="1:46" ht="15.6" x14ac:dyDescent="0.25">
      <c r="A1330" s="19" t="s">
        <v>143</v>
      </c>
      <c r="B1330" s="19">
        <v>3</v>
      </c>
      <c r="C1330">
        <v>29</v>
      </c>
      <c r="D1330" s="19">
        <f>מרקובחצי[[#This Row],[LengthofCycle]]+1</f>
        <v>30</v>
      </c>
      <c r="E1330" t="str">
        <f>IF(IFERROR(LOOKUP(מרקובחצי[[#This Row],[ClientID]],קביעויות[הפלגה]),FALSE)=מרקובחצי[[#This Row],[ClientID]],1,"")</f>
        <v/>
      </c>
      <c r="F1330" t="str">
        <f>IF(IFERROR(LOOKUP(מרקובחצי[[#This Row],[ClientID]],סוגחציקבוע[S31]),FALSE)=מרקובחצי[[#This Row],[ClientID]],1,"")</f>
        <v/>
      </c>
      <c r="G1330">
        <f>IF(IFERROR(LOOKUP(מרקובחצי[[#This Row],[ClientID]],סוגחציקבוע[S32]),FALSE)=מרקובחצי[[#This Row],[ClientID]],1,"")</f>
        <v>1</v>
      </c>
      <c r="H1330" t="str">
        <f>IF(IFERROR(LOOKUP(מרקובחצי[[#This Row],[ClientID]],סוגחציקבוע[S33]),FALSE)=מרקובחצי[[#This Row],[ClientID]],1,"")</f>
        <v/>
      </c>
      <c r="I1330" t="str">
        <f>IF(IFERROR(LOOKUP(מרקובחצי[[#This Row],[ClientID]],סוגחציקבוע[S32&amp;33]),FALSE)=מרקובחצי[[#This Row],[ClientID]],1,"")</f>
        <v/>
      </c>
      <c r="J1330" s="19">
        <f>IF(SUM(מרקובחצי[[#This Row],[11]:[13]])=1,מרקובחצי[[#This Row],[עד ועד]],IF(SUM(R1329:T1330)=1,IF(מרקובחצי[[#This Row],[עד ועד]]&lt;J1329,מרקובחצי[[#This Row],[עד ועד]],J1329),J1329))</f>
        <v>28</v>
      </c>
      <c r="K1330" s="19">
        <f>IF(SUM(מרקובחצי[[#This Row],[11]:[13]])=1,מרקובחצי[[#This Row],[עד ועד]],IF(SUM(R1329:T1330)=1,IF(מרקובחצי[[#This Row],[עד ועד]]&gt;K1329,מרקובחצי[[#This Row],[עד ועד]],K1329),K1329))</f>
        <v>35</v>
      </c>
      <c r="L1330" s="19">
        <f>IF(AND(SUM(מרקובחצי[[#This Row],[31]:[33]])=1,SUM(U1329:W1329)=0),מרקובחצי[[#This Row],[מקס]]-מרקובחצי[[#This Row],[מינ]],"")</f>
        <v>7</v>
      </c>
      <c r="M133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30" s="19" t="str">
        <f t="shared" si="20"/>
        <v>S22</v>
      </c>
      <c r="O1330" s="19" t="str">
        <f>IF(מרקובחצי[[#This Row],[קבעה הפלגה?]]=1,"",IF(AND(מרקובחצי[[#This Row],[עד ועד]]&lt;29,OR(מרקובחצי[[#This Row],[CycleNumber]]=1,AND(U1329=1,OR(מרקובחצי[[#This Row],[עד ועד]]&lt;J1329,מרקובחצי[[#This Row],[עד ועד]]&gt;K1329)),AND(V1329=1,מרקובחצי[[#This Row],[עד ועד]]&lt;J1329),W1329=1)),1,""))</f>
        <v/>
      </c>
      <c r="P1330" s="19" t="str">
        <f>IF(מרקובחצי[[#This Row],[קבעה הפלגה?]]=1,"",IF(AND(מרקובחצי[[#This Row],[עד ועד]]&gt;28,מרקובחצי[[#This Row],[עד ועד]]&lt;32,OR(מרקובחצי[[#This Row],[CycleNumber]]=1,AND(U1329=1),AND(V1329=1,OR(מרקובחצי[[#This Row],[עד ועד]]&lt;J1329,מרקובחצי[[#This Row],[עד ועד]]&gt;K1329)),W1329=1)),1,""))</f>
        <v/>
      </c>
      <c r="Q1330" s="19" t="str">
        <f>IF(מרקובחצי[[#This Row],[קבעה הפלגה?]]=1,"",IF(AND(מרקובחצי[[#This Row],[עד ועד]]&gt;31,OR(מרקובחצי[[#This Row],[CycleNumber]]=1,AND(U1329=1),AND(V1329=1,מרקובחצי[[#This Row],[עד ועד]]&gt;K1329),AND(W1329=1,OR(מרקובחצי[[#This Row],[עד ועד]]&gt;K1329,מרקובחצי[[#This Row],[עד ועד]]&lt;J1329)))),1,""))</f>
        <v/>
      </c>
      <c r="R1330" s="19" t="str">
        <f>IF(מרקובחצי[[#This Row],[CycleNumber]]&gt;1,IF(AND(O1329=1,מרקובחצי[[#This Row],[עד ועד]]&lt;29),1,""),"")</f>
        <v/>
      </c>
      <c r="S1330" s="19" t="str">
        <f>IF(מרקובחצי[[#This Row],[CycleNumber]]&gt;1,IF(OR(AND(O1329=1,מרקובחצי[[#This Row],[עד ועד]]&gt;28),AND(P1329=1),AND(Q1329=1,מרקובחצי[[#This Row],[עד ועד]]&lt;32)),1,""),"")</f>
        <v/>
      </c>
      <c r="T1330" s="19" t="str">
        <f>IF(מרקובחצי[[#This Row],[CycleNumber]]&gt;1,IF(AND(Q1329=1,מרקובחצי[[#This Row],[עד ועד]]&gt;31),1,""),"")</f>
        <v/>
      </c>
      <c r="U1330" s="19" t="str">
        <f>IF(מרקובחצי[[#This Row],[CycleNumber]]&gt;1,IF(AND(R1329=1,מרקובחצי[[#This Row],[עד ועד]]&lt;29),1,IF(AND(U1329=1,NOT(OR(מרקובחצי[[#This Row],[עד ועד]]&lt;J1329,מרקובחצי[[#This Row],[עד ועד]]&gt;K1329))),1,"")),"")</f>
        <v/>
      </c>
      <c r="V1330" s="19">
        <f>IF(מרקובחצי[[#This Row],[CycleNumber]]&gt;1,IF(AND(SUM(R1329:T1329)=1,מרקובחצי[[#This Row],[עד ועד]]&gt;28,מרקובחצי[[#This Row],[עד ועד]]&lt;32),1,IF(OR(S1329=1,AND(R1329=1,מרקובחצי[[#This Row],[עד ועד]]&gt;28),AND(T1329=1,מרקובחצי[[#This Row],[עד ועד]]&lt;32)),1,IF(AND(V1329=1,NOT(OR(מרקובחצי[[#This Row],[עד ועד]]&lt;J1329,מרקובחצי[[#This Row],[עד ועד]]&gt;K1329))),1,""))),"")</f>
        <v>1</v>
      </c>
      <c r="W1330" s="19" t="str">
        <f>IF(מרקובחצי[[#This Row],[CycleNumber]]&gt;1,IF(AND(T1329=1,מרקובחצי[[#This Row],[עד ועד]]&gt;31),1,IF(AND(W1329=1,NOT(OR(מרקובחצי[[#This Row],[עד ועד]]&lt;J1329,מרקובחצי[[#This Row],[עד ועד]]&gt;K1329))),1,"")),"")</f>
        <v/>
      </c>
      <c r="X1330" s="19" t="str">
        <f>IF(AND(מרקובחצי[[#This Row],[CycleNumber]]&lt;$B1331,SUM(מרקובחצי[[#This Row],[11]],R1331)=2),1,"")</f>
        <v/>
      </c>
      <c r="Y1330" s="19" t="str">
        <f>IF(AND(מרקובחצי[[#This Row],[CycleNumber]]&lt;$B1331,SUM(מרקובחצי[[#This Row],[11]],S1331)=2),1,"")</f>
        <v/>
      </c>
      <c r="Z1330" s="19" t="str">
        <f>IF(AND(מרקובחצי[[#This Row],[CycleNumber]]&lt;$B1331,SUM(מרקובחצי[[#This Row],[13]],S1331)=2),1,"")</f>
        <v/>
      </c>
      <c r="AA1330" s="19" t="str">
        <f>IF(AND(מרקובחצי[[#This Row],[CycleNumber]]&lt;$B1331,SUM(מרקובחצי[[#This Row],[13]],T1331)=2),1,"")</f>
        <v/>
      </c>
      <c r="AB1330" s="19" t="str">
        <f>IF(AND(מרקובחצי[[#This Row],[CycleNumber]]&lt;$B1331,SUM(מרקובחצי[[#This Row],[21]],U1331)=2),1,"")</f>
        <v/>
      </c>
      <c r="AC1330" s="19" t="str">
        <f>IF(AND(מרקובחצי[[#This Row],[CycleNumber]]&lt;$B1331,SUM(מרקובחצי[[#This Row],[21]],V1331)=2),1,"")</f>
        <v/>
      </c>
      <c r="AD1330" s="19" t="str">
        <f>IF(AND(מרקובחצי[[#This Row],[CycleNumber]]&lt;$B1331,SUM(מרקובחצי[[#This Row],[23]],V1331)=2),1,"")</f>
        <v/>
      </c>
      <c r="AE1330" s="19" t="str">
        <f>IF(AND(מרקובחצי[[#This Row],[CycleNumber]]&lt;$B1331,SUM(מרקובחצי[[#This Row],[23]],W1331)=2),1,"")</f>
        <v/>
      </c>
      <c r="AF1330" s="19" t="str">
        <f>IF(AND(מרקובחצי[[#This Row],[CycleNumber]]&lt;$B1331,SUM(מרקובחצי[[#This Row],[31]],O1331)=2),1,"")</f>
        <v/>
      </c>
      <c r="AG1330" s="19" t="str">
        <f>IF(AND(מרקובחצי[[#This Row],[CycleNumber]]&lt;$B1331,SUM(מרקובחצי[[#This Row],[31]],P1331)=2),1,"")</f>
        <v/>
      </c>
      <c r="AH1330" s="19" t="str">
        <f>IF(AND(מרקובחצי[[#This Row],[CycleNumber]]&lt;$B1331,SUM(מרקובחצי[[#This Row],[31]],Q1331)=2),1,"")</f>
        <v/>
      </c>
      <c r="AI1330" s="19" t="str">
        <f>IF(AND(מרקובחצי[[#This Row],[CycleNumber]]&lt;$B1331,SUM(U1330:U1331)=2),1,"")</f>
        <v/>
      </c>
      <c r="AJ1330" s="19" t="str">
        <f>IF(AND(מרקובחצי[[#This Row],[CycleNumber]]&lt;$B1331,SUM(מרקובחצי[[#This Row],[32]],O1331)=2),1,"")</f>
        <v/>
      </c>
      <c r="AK1330" s="19" t="str">
        <f>IF(AND(מרקובחצי[[#This Row],[CycleNumber]]&lt;$B1331,SUM(מרקובחצי[[#This Row],[32]],P1331)=2),1,"")</f>
        <v/>
      </c>
      <c r="AL1330" s="19">
        <f>IF(AND(מרקובחצי[[#This Row],[CycleNumber]]&lt;$B1331,SUM(מרקובחצי[[#This Row],[32]],Q1331)=2),1,"")</f>
        <v>1</v>
      </c>
      <c r="AM1330" s="19" t="str">
        <f>IF(AND(מרקובחצי[[#This Row],[CycleNumber]]&lt;$B1331,SUM(V1330:V1331)=2),1,"")</f>
        <v/>
      </c>
      <c r="AN1330" s="19" t="str">
        <f>IF(AND(מרקובחצי[[#This Row],[CycleNumber]]&lt;$B1331,SUM(מרקובחצי[[#This Row],[33]],O1331)=2),1,"")</f>
        <v/>
      </c>
      <c r="AO1330" s="19" t="str">
        <f>IF(AND(מרקובחצי[[#This Row],[CycleNumber]]&lt;$B1331,SUM(מרקובחצי[[#This Row],[33]],P1331)=2),1,"")</f>
        <v/>
      </c>
      <c r="AP1330" s="19" t="str">
        <f>IF(AND(מרקובחצי[[#This Row],[CycleNumber]]&lt;$B1331,SUM(מרקובחצי[[#This Row],[33]],Q1331)=2),1,"")</f>
        <v/>
      </c>
      <c r="AQ1330" s="19" t="str">
        <f>IF(AND(מרקובחצי[[#This Row],[CycleNumber]]&lt;$B1331,SUM(W1330:W1331)=2),1,"")</f>
        <v/>
      </c>
      <c r="AR1330" s="19" t="str">
        <f>IF(AND(מרקובחצי[[#This Row],[CycleNumber]]&lt;$B1331,SUM(מרקובחצי[[#This Row],[12]],S1331)=2),1,"")</f>
        <v/>
      </c>
      <c r="AS1330" s="19" t="str">
        <f>IF(AND(מרקובחצי[[#This Row],[CycleNumber]]&lt;$B1331,SUM(מרקובחצי[[#This Row],[22]],V1331)=2),1,"")</f>
        <v/>
      </c>
      <c r="AT1330" s="21">
        <f>SUM(מרקובחצי[[#This Row],[11]:[33]])</f>
        <v>1</v>
      </c>
    </row>
    <row r="1331" spans="1:46" ht="15.6" x14ac:dyDescent="0.25">
      <c r="A1331" s="19" t="s">
        <v>143</v>
      </c>
      <c r="B1331" s="19">
        <v>4</v>
      </c>
      <c r="C1331">
        <v>35</v>
      </c>
      <c r="D1331" s="19">
        <f>מרקובחצי[[#This Row],[LengthofCycle]]+1</f>
        <v>36</v>
      </c>
      <c r="E1331" t="str">
        <f>IF(IFERROR(LOOKUP(מרקובחצי[[#This Row],[ClientID]],קביעויות[הפלגה]),FALSE)=מרקובחצי[[#This Row],[ClientID]],1,"")</f>
        <v/>
      </c>
      <c r="F1331" t="str">
        <f>IF(IFERROR(LOOKUP(מרקובחצי[[#This Row],[ClientID]],סוגחציקבוע[S31]),FALSE)=מרקובחצי[[#This Row],[ClientID]],1,"")</f>
        <v/>
      </c>
      <c r="G1331">
        <f>IF(IFERROR(LOOKUP(מרקובחצי[[#This Row],[ClientID]],סוגחציקבוע[S32]),FALSE)=מרקובחצי[[#This Row],[ClientID]],1,"")</f>
        <v>1</v>
      </c>
      <c r="H1331" t="str">
        <f>IF(IFERROR(LOOKUP(מרקובחצי[[#This Row],[ClientID]],סוגחציקבוע[S33]),FALSE)=מרקובחצי[[#This Row],[ClientID]],1,"")</f>
        <v/>
      </c>
      <c r="I1331" t="str">
        <f>IF(IFERROR(LOOKUP(מרקובחצי[[#This Row],[ClientID]],סוגחציקבוע[S32&amp;33]),FALSE)=מרקובחצי[[#This Row],[ClientID]],1,"")</f>
        <v/>
      </c>
      <c r="J1331" s="19">
        <f>IF(SUM(מרקובחצי[[#This Row],[11]:[13]])=1,מרקובחצי[[#This Row],[עד ועד]],IF(SUM(R1330:T1331)=1,IF(מרקובחצי[[#This Row],[עד ועד]]&lt;J1330,מרקובחצי[[#This Row],[עד ועד]],J1330),J1330))</f>
        <v>36</v>
      </c>
      <c r="K1331" s="19">
        <f>IF(SUM(מרקובחצי[[#This Row],[11]:[13]])=1,מרקובחצי[[#This Row],[עד ועד]],IF(SUM(R1330:T1331)=1,IF(מרקובחצי[[#This Row],[עד ועד]]&gt;K1330,מרקובחצי[[#This Row],[עד ועד]],K1330),K1330))</f>
        <v>36</v>
      </c>
      <c r="L1331" s="19" t="str">
        <f>IF(AND(SUM(מרקובחצי[[#This Row],[31]:[33]])=1,SUM(U1330:W1330)=0),מרקובחצי[[#This Row],[מקס]]-מרקובחצי[[#This Row],[מינ]],"")</f>
        <v/>
      </c>
      <c r="M133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331" s="19" t="str">
        <f t="shared" si="20"/>
        <v>S32</v>
      </c>
      <c r="O1331" s="19" t="str">
        <f>IF(מרקובחצי[[#This Row],[קבעה הפלגה?]]=1,"",IF(AND(מרקובחצי[[#This Row],[עד ועד]]&lt;29,OR(מרקובחצי[[#This Row],[CycleNumber]]=1,AND(U1330=1,OR(מרקובחצי[[#This Row],[עד ועד]]&lt;J1330,מרקובחצי[[#This Row],[עד ועד]]&gt;K1330)),AND(V1330=1,מרקובחצי[[#This Row],[עד ועד]]&lt;J1330),W1330=1)),1,""))</f>
        <v/>
      </c>
      <c r="P1331" s="19" t="str">
        <f>IF(מרקובחצי[[#This Row],[קבעה הפלגה?]]=1,"",IF(AND(מרקובחצי[[#This Row],[עד ועד]]&gt;28,מרקובחצי[[#This Row],[עד ועד]]&lt;32,OR(מרקובחצי[[#This Row],[CycleNumber]]=1,AND(U1330=1),AND(V1330=1,OR(מרקובחצי[[#This Row],[עד ועד]]&lt;J1330,מרקובחצי[[#This Row],[עד ועד]]&gt;K1330)),W1330=1)),1,""))</f>
        <v/>
      </c>
      <c r="Q1331" s="19">
        <f>IF(מרקובחצי[[#This Row],[קבעה הפלגה?]]=1,"",IF(AND(מרקובחצי[[#This Row],[עד ועד]]&gt;31,OR(מרקובחצי[[#This Row],[CycleNumber]]=1,AND(U1330=1),AND(V1330=1,מרקובחצי[[#This Row],[עד ועד]]&gt;K1330),AND(W1330=1,OR(מרקובחצי[[#This Row],[עד ועד]]&gt;K1330,מרקובחצי[[#This Row],[עד ועד]]&lt;J1330)))),1,""))</f>
        <v>1</v>
      </c>
      <c r="R1331" s="19" t="str">
        <f>IF(מרקובחצי[[#This Row],[CycleNumber]]&gt;1,IF(AND(O1330=1,מרקובחצי[[#This Row],[עד ועד]]&lt;29),1,""),"")</f>
        <v/>
      </c>
      <c r="S1331" s="19" t="str">
        <f>IF(מרקובחצי[[#This Row],[CycleNumber]]&gt;1,IF(OR(AND(O1330=1,מרקובחצי[[#This Row],[עד ועד]]&gt;28),AND(P1330=1),AND(Q1330=1,מרקובחצי[[#This Row],[עד ועד]]&lt;32)),1,""),"")</f>
        <v/>
      </c>
      <c r="T1331" s="19" t="str">
        <f>IF(מרקובחצי[[#This Row],[CycleNumber]]&gt;1,IF(AND(Q1330=1,מרקובחצי[[#This Row],[עד ועד]]&gt;31),1,""),"")</f>
        <v/>
      </c>
      <c r="U1331" s="19" t="str">
        <f>IF(מרקובחצי[[#This Row],[CycleNumber]]&gt;1,IF(AND(R1330=1,מרקובחצי[[#This Row],[עד ועד]]&lt;29),1,IF(AND(U1330=1,NOT(OR(מרקובחצי[[#This Row],[עד ועד]]&lt;J1330,מרקובחצי[[#This Row],[עד ועד]]&gt;K1330))),1,"")),"")</f>
        <v/>
      </c>
      <c r="V1331" s="19" t="str">
        <f>IF(מרקובחצי[[#This Row],[CycleNumber]]&gt;1,IF(AND(SUM(R1330:T1330)=1,מרקובחצי[[#This Row],[עד ועד]]&gt;28,מרקובחצי[[#This Row],[עד ועד]]&lt;32),1,IF(OR(S1330=1,AND(R1330=1,מרקובחצי[[#This Row],[עד ועד]]&gt;28),AND(T1330=1,מרקובחצי[[#This Row],[עד ועד]]&lt;32)),1,IF(AND(V1330=1,NOT(OR(מרקובחצי[[#This Row],[עד ועד]]&lt;J1330,מרקובחצי[[#This Row],[עד ועד]]&gt;K1330))),1,""))),"")</f>
        <v/>
      </c>
      <c r="W1331" s="19" t="str">
        <f>IF(מרקובחצי[[#This Row],[CycleNumber]]&gt;1,IF(AND(T1330=1,מרקובחצי[[#This Row],[עד ועד]]&gt;31),1,IF(AND(W1330=1,NOT(OR(מרקובחצי[[#This Row],[עד ועד]]&lt;J1330,מרקובחצי[[#This Row],[עד ועד]]&gt;K1330))),1,"")),"")</f>
        <v/>
      </c>
      <c r="X1331" s="19" t="str">
        <f>IF(AND(מרקובחצי[[#This Row],[CycleNumber]]&lt;$B1332,SUM(מרקובחצי[[#This Row],[11]],R1332)=2),1,"")</f>
        <v/>
      </c>
      <c r="Y1331" s="19" t="str">
        <f>IF(AND(מרקובחצי[[#This Row],[CycleNumber]]&lt;$B1332,SUM(מרקובחצי[[#This Row],[11]],S1332)=2),1,"")</f>
        <v/>
      </c>
      <c r="Z1331" s="19">
        <f>IF(AND(מרקובחצי[[#This Row],[CycleNumber]]&lt;$B1332,SUM(מרקובחצי[[#This Row],[13]],S1332)=2),1,"")</f>
        <v>1</v>
      </c>
      <c r="AA1331" s="19" t="str">
        <f>IF(AND(מרקובחצי[[#This Row],[CycleNumber]]&lt;$B1332,SUM(מרקובחצי[[#This Row],[13]],T1332)=2),1,"")</f>
        <v/>
      </c>
      <c r="AB1331" s="19" t="str">
        <f>IF(AND(מרקובחצי[[#This Row],[CycleNumber]]&lt;$B1332,SUM(מרקובחצי[[#This Row],[21]],U1332)=2),1,"")</f>
        <v/>
      </c>
      <c r="AC1331" s="19" t="str">
        <f>IF(AND(מרקובחצי[[#This Row],[CycleNumber]]&lt;$B1332,SUM(מרקובחצי[[#This Row],[21]],V1332)=2),1,"")</f>
        <v/>
      </c>
      <c r="AD1331" s="19" t="str">
        <f>IF(AND(מרקובחצי[[#This Row],[CycleNumber]]&lt;$B1332,SUM(מרקובחצי[[#This Row],[23]],V1332)=2),1,"")</f>
        <v/>
      </c>
      <c r="AE1331" s="19" t="str">
        <f>IF(AND(מרקובחצי[[#This Row],[CycleNumber]]&lt;$B1332,SUM(מרקובחצי[[#This Row],[23]],W1332)=2),1,"")</f>
        <v/>
      </c>
      <c r="AF1331" s="19" t="str">
        <f>IF(AND(מרקובחצי[[#This Row],[CycleNumber]]&lt;$B1332,SUM(מרקובחצי[[#This Row],[31]],O1332)=2),1,"")</f>
        <v/>
      </c>
      <c r="AG1331" s="19" t="str">
        <f>IF(AND(מרקובחצי[[#This Row],[CycleNumber]]&lt;$B1332,SUM(מרקובחצי[[#This Row],[31]],P1332)=2),1,"")</f>
        <v/>
      </c>
      <c r="AH1331" s="19" t="str">
        <f>IF(AND(מרקובחצי[[#This Row],[CycleNumber]]&lt;$B1332,SUM(מרקובחצי[[#This Row],[31]],Q1332)=2),1,"")</f>
        <v/>
      </c>
      <c r="AI1331" s="19" t="str">
        <f>IF(AND(מרקובחצי[[#This Row],[CycleNumber]]&lt;$B1332,SUM(U1331:U1332)=2),1,"")</f>
        <v/>
      </c>
      <c r="AJ1331" s="19" t="str">
        <f>IF(AND(מרקובחצי[[#This Row],[CycleNumber]]&lt;$B1332,SUM(מרקובחצי[[#This Row],[32]],O1332)=2),1,"")</f>
        <v/>
      </c>
      <c r="AK1331" s="19" t="str">
        <f>IF(AND(מרקובחצי[[#This Row],[CycleNumber]]&lt;$B1332,SUM(מרקובחצי[[#This Row],[32]],P1332)=2),1,"")</f>
        <v/>
      </c>
      <c r="AL1331" s="19" t="str">
        <f>IF(AND(מרקובחצי[[#This Row],[CycleNumber]]&lt;$B1332,SUM(מרקובחצי[[#This Row],[32]],Q1332)=2),1,"")</f>
        <v/>
      </c>
      <c r="AM1331" s="19" t="str">
        <f>IF(AND(מרקובחצי[[#This Row],[CycleNumber]]&lt;$B1332,SUM(V1331:V1332)=2),1,"")</f>
        <v/>
      </c>
      <c r="AN1331" s="19" t="str">
        <f>IF(AND(מרקובחצי[[#This Row],[CycleNumber]]&lt;$B1332,SUM(מרקובחצי[[#This Row],[33]],O1332)=2),1,"")</f>
        <v/>
      </c>
      <c r="AO1331" s="19" t="str">
        <f>IF(AND(מרקובחצי[[#This Row],[CycleNumber]]&lt;$B1332,SUM(מרקובחצי[[#This Row],[33]],P1332)=2),1,"")</f>
        <v/>
      </c>
      <c r="AP1331" s="19" t="str">
        <f>IF(AND(מרקובחצי[[#This Row],[CycleNumber]]&lt;$B1332,SUM(מרקובחצי[[#This Row],[33]],Q1332)=2),1,"")</f>
        <v/>
      </c>
      <c r="AQ1331" s="19" t="str">
        <f>IF(AND(מרקובחצי[[#This Row],[CycleNumber]]&lt;$B1332,SUM(W1331:W1332)=2),1,"")</f>
        <v/>
      </c>
      <c r="AR1331" s="19" t="str">
        <f>IF(AND(מרקובחצי[[#This Row],[CycleNumber]]&lt;$B1332,SUM(מרקובחצי[[#This Row],[12]],S1332)=2),1,"")</f>
        <v/>
      </c>
      <c r="AS1331" s="19" t="str">
        <f>IF(AND(מרקובחצי[[#This Row],[CycleNumber]]&lt;$B1332,SUM(מרקובחצי[[#This Row],[22]],V1332)=2),1,"")</f>
        <v/>
      </c>
      <c r="AT1331" s="21">
        <f>SUM(מרקובחצי[[#This Row],[11]:[33]])</f>
        <v>1</v>
      </c>
    </row>
    <row r="1332" spans="1:46" ht="15.6" x14ac:dyDescent="0.25">
      <c r="A1332" s="19" t="s">
        <v>143</v>
      </c>
      <c r="B1332" s="19">
        <v>5</v>
      </c>
      <c r="C1332">
        <v>28</v>
      </c>
      <c r="D1332" s="19">
        <f>מרקובחצי[[#This Row],[LengthofCycle]]+1</f>
        <v>29</v>
      </c>
      <c r="E1332" t="str">
        <f>IF(IFERROR(LOOKUP(מרקובחצי[[#This Row],[ClientID]],קביעויות[הפלגה]),FALSE)=מרקובחצי[[#This Row],[ClientID]],1,"")</f>
        <v/>
      </c>
      <c r="F1332" t="str">
        <f>IF(IFERROR(LOOKUP(מרקובחצי[[#This Row],[ClientID]],סוגחציקבוע[S31]),FALSE)=מרקובחצי[[#This Row],[ClientID]],1,"")</f>
        <v/>
      </c>
      <c r="G1332">
        <f>IF(IFERROR(LOOKUP(מרקובחצי[[#This Row],[ClientID]],סוגחציקבוע[S32]),FALSE)=מרקובחצי[[#This Row],[ClientID]],1,"")</f>
        <v>1</v>
      </c>
      <c r="H1332" t="str">
        <f>IF(IFERROR(LOOKUP(מרקובחצי[[#This Row],[ClientID]],סוגחציקבוע[S33]),FALSE)=מרקובחצי[[#This Row],[ClientID]],1,"")</f>
        <v/>
      </c>
      <c r="I1332" t="str">
        <f>IF(IFERROR(LOOKUP(מרקובחצי[[#This Row],[ClientID]],סוגחציקבוע[S32&amp;33]),FALSE)=מרקובחצי[[#This Row],[ClientID]],1,"")</f>
        <v/>
      </c>
      <c r="J1332" s="19">
        <f>IF(SUM(מרקובחצי[[#This Row],[11]:[13]])=1,מרקובחצי[[#This Row],[עד ועד]],IF(SUM(R1331:T1332)=1,IF(מרקובחצי[[#This Row],[עד ועד]]&lt;J1331,מרקובחצי[[#This Row],[עד ועד]],J1331),J1331))</f>
        <v>29</v>
      </c>
      <c r="K1332" s="19">
        <f>IF(SUM(מרקובחצי[[#This Row],[11]:[13]])=1,מרקובחצי[[#This Row],[עד ועד]],IF(SUM(R1331:T1332)=1,IF(מרקובחצי[[#This Row],[עד ועד]]&gt;K1331,מרקובחצי[[#This Row],[עד ועד]],K1331),K1331))</f>
        <v>36</v>
      </c>
      <c r="L1332" s="19" t="str">
        <f>IF(AND(SUM(מרקובחצי[[#This Row],[31]:[33]])=1,SUM(U1331:W1331)=0),מרקובחצי[[#This Row],[מקס]]-מרקובחצי[[#This Row],[מינ]],"")</f>
        <v/>
      </c>
      <c r="M133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332" s="19" t="str">
        <f t="shared" si="20"/>
        <v>S13</v>
      </c>
      <c r="O1332" s="19" t="str">
        <f>IF(מרקובחצי[[#This Row],[קבעה הפלגה?]]=1,"",IF(AND(מרקובחצי[[#This Row],[עד ועד]]&lt;29,OR(מרקובחצי[[#This Row],[CycleNumber]]=1,AND(U1331=1,OR(מרקובחצי[[#This Row],[עד ועד]]&lt;J1331,מרקובחצי[[#This Row],[עד ועד]]&gt;K1331)),AND(V1331=1,מרקובחצי[[#This Row],[עד ועד]]&lt;J1331),W1331=1)),1,""))</f>
        <v/>
      </c>
      <c r="P1332" s="19" t="str">
        <f>IF(מרקובחצי[[#This Row],[קבעה הפלגה?]]=1,"",IF(AND(מרקובחצי[[#This Row],[עד ועד]]&gt;28,מרקובחצי[[#This Row],[עד ועד]]&lt;32,OR(מרקובחצי[[#This Row],[CycleNumber]]=1,AND(U1331=1),AND(V1331=1,OR(מרקובחצי[[#This Row],[עד ועד]]&lt;J1331,מרקובחצי[[#This Row],[עד ועד]]&gt;K1331)),W1331=1)),1,""))</f>
        <v/>
      </c>
      <c r="Q1332" s="19" t="str">
        <f>IF(מרקובחצי[[#This Row],[קבעה הפלגה?]]=1,"",IF(AND(מרקובחצי[[#This Row],[עד ועד]]&gt;31,OR(מרקובחצי[[#This Row],[CycleNumber]]=1,AND(U1331=1),AND(V1331=1,מרקובחצי[[#This Row],[עד ועד]]&gt;K1331),AND(W1331=1,OR(מרקובחצי[[#This Row],[עד ועד]]&gt;K1331,מרקובחצי[[#This Row],[עד ועד]]&lt;J1331)))),1,""))</f>
        <v/>
      </c>
      <c r="R1332" s="19" t="str">
        <f>IF(מרקובחצי[[#This Row],[CycleNumber]]&gt;1,IF(AND(O1331=1,מרקובחצי[[#This Row],[עד ועד]]&lt;29),1,""),"")</f>
        <v/>
      </c>
      <c r="S1332" s="19">
        <f>IF(מרקובחצי[[#This Row],[CycleNumber]]&gt;1,IF(OR(AND(O1331=1,מרקובחצי[[#This Row],[עד ועד]]&gt;28),AND(P1331=1),AND(Q1331=1,מרקובחצי[[#This Row],[עד ועד]]&lt;32)),1,""),"")</f>
        <v>1</v>
      </c>
      <c r="T1332" s="19" t="str">
        <f>IF(מרקובחצי[[#This Row],[CycleNumber]]&gt;1,IF(AND(Q1331=1,מרקובחצי[[#This Row],[עד ועד]]&gt;31),1,""),"")</f>
        <v/>
      </c>
      <c r="U1332" s="19" t="str">
        <f>IF(מרקובחצי[[#This Row],[CycleNumber]]&gt;1,IF(AND(R1331=1,מרקובחצי[[#This Row],[עד ועד]]&lt;29),1,IF(AND(U1331=1,NOT(OR(מרקובחצי[[#This Row],[עד ועד]]&lt;J1331,מרקובחצי[[#This Row],[עד ועד]]&gt;K1331))),1,"")),"")</f>
        <v/>
      </c>
      <c r="V1332" s="19" t="str">
        <f>IF(מרקובחצי[[#This Row],[CycleNumber]]&gt;1,IF(AND(SUM(R1331:T1331)=1,מרקובחצי[[#This Row],[עד ועד]]&gt;28,מרקובחצי[[#This Row],[עד ועד]]&lt;32),1,IF(OR(S1331=1,AND(R1331=1,מרקובחצי[[#This Row],[עד ועד]]&gt;28),AND(T1331=1,מרקובחצי[[#This Row],[עד ועד]]&lt;32)),1,IF(AND(V1331=1,NOT(OR(מרקובחצי[[#This Row],[עד ועד]]&lt;J1331,מרקובחצי[[#This Row],[עד ועד]]&gt;K1331))),1,""))),"")</f>
        <v/>
      </c>
      <c r="W1332" s="19" t="str">
        <f>IF(מרקובחצי[[#This Row],[CycleNumber]]&gt;1,IF(AND(T1331=1,מרקובחצי[[#This Row],[עד ועד]]&gt;31),1,IF(AND(W1331=1,NOT(OR(מרקובחצי[[#This Row],[עד ועד]]&lt;J1331,מרקובחצי[[#This Row],[עד ועד]]&gt;K1331))),1,"")),"")</f>
        <v/>
      </c>
      <c r="X1332" s="19" t="str">
        <f>IF(AND(מרקובחצי[[#This Row],[CycleNumber]]&lt;$B1333,SUM(מרקובחצי[[#This Row],[11]],R1333)=2),1,"")</f>
        <v/>
      </c>
      <c r="Y1332" s="19" t="str">
        <f>IF(AND(מרקובחצי[[#This Row],[CycleNumber]]&lt;$B1333,SUM(מרקובחצי[[#This Row],[11]],S1333)=2),1,"")</f>
        <v/>
      </c>
      <c r="Z1332" s="19" t="str">
        <f>IF(AND(מרקובחצי[[#This Row],[CycleNumber]]&lt;$B1333,SUM(מרקובחצי[[#This Row],[13]],S1333)=2),1,"")</f>
        <v/>
      </c>
      <c r="AA1332" s="19" t="str">
        <f>IF(AND(מרקובחצי[[#This Row],[CycleNumber]]&lt;$B1333,SUM(מרקובחצי[[#This Row],[13]],T1333)=2),1,"")</f>
        <v/>
      </c>
      <c r="AB1332" s="19" t="str">
        <f>IF(AND(מרקובחצי[[#This Row],[CycleNumber]]&lt;$B1333,SUM(מרקובחצי[[#This Row],[21]],U1333)=2),1,"")</f>
        <v/>
      </c>
      <c r="AC1332" s="19" t="str">
        <f>IF(AND(מרקובחצי[[#This Row],[CycleNumber]]&lt;$B1333,SUM(מרקובחצי[[#This Row],[21]],V1333)=2),1,"")</f>
        <v/>
      </c>
      <c r="AD1332" s="19" t="str">
        <f>IF(AND(מרקובחצי[[#This Row],[CycleNumber]]&lt;$B1333,SUM(מרקובחצי[[#This Row],[23]],V1333)=2),1,"")</f>
        <v/>
      </c>
      <c r="AE1332" s="19" t="str">
        <f>IF(AND(מרקובחצי[[#This Row],[CycleNumber]]&lt;$B1333,SUM(מרקובחצי[[#This Row],[23]],W1333)=2),1,"")</f>
        <v/>
      </c>
      <c r="AF1332" s="19" t="str">
        <f>IF(AND(מרקובחצי[[#This Row],[CycleNumber]]&lt;$B1333,SUM(מרקובחצי[[#This Row],[31]],O1333)=2),1,"")</f>
        <v/>
      </c>
      <c r="AG1332" s="19" t="str">
        <f>IF(AND(מרקובחצי[[#This Row],[CycleNumber]]&lt;$B1333,SUM(מרקובחצי[[#This Row],[31]],P1333)=2),1,"")</f>
        <v/>
      </c>
      <c r="AH1332" s="19" t="str">
        <f>IF(AND(מרקובחצי[[#This Row],[CycleNumber]]&lt;$B1333,SUM(מרקובחצי[[#This Row],[31]],Q1333)=2),1,"")</f>
        <v/>
      </c>
      <c r="AI1332" s="19" t="str">
        <f>IF(AND(מרקובחצי[[#This Row],[CycleNumber]]&lt;$B1333,SUM(U1332:U1333)=2),1,"")</f>
        <v/>
      </c>
      <c r="AJ1332" s="19" t="str">
        <f>IF(AND(מרקובחצי[[#This Row],[CycleNumber]]&lt;$B1333,SUM(מרקובחצי[[#This Row],[32]],O1333)=2),1,"")</f>
        <v/>
      </c>
      <c r="AK1332" s="19" t="str">
        <f>IF(AND(מרקובחצי[[#This Row],[CycleNumber]]&lt;$B1333,SUM(מרקובחצי[[#This Row],[32]],P1333)=2),1,"")</f>
        <v/>
      </c>
      <c r="AL1332" s="19" t="str">
        <f>IF(AND(מרקובחצי[[#This Row],[CycleNumber]]&lt;$B1333,SUM(מרקובחצי[[#This Row],[32]],Q1333)=2),1,"")</f>
        <v/>
      </c>
      <c r="AM1332" s="19" t="str">
        <f>IF(AND(מרקובחצי[[#This Row],[CycleNumber]]&lt;$B1333,SUM(V1332:V1333)=2),1,"")</f>
        <v/>
      </c>
      <c r="AN1332" s="19" t="str">
        <f>IF(AND(מרקובחצי[[#This Row],[CycleNumber]]&lt;$B1333,SUM(מרקובחצי[[#This Row],[33]],O1333)=2),1,"")</f>
        <v/>
      </c>
      <c r="AO1332" s="19" t="str">
        <f>IF(AND(מרקובחצי[[#This Row],[CycleNumber]]&lt;$B1333,SUM(מרקובחצי[[#This Row],[33]],P1333)=2),1,"")</f>
        <v/>
      </c>
      <c r="AP1332" s="19" t="str">
        <f>IF(AND(מרקובחצי[[#This Row],[CycleNumber]]&lt;$B1333,SUM(מרקובחצי[[#This Row],[33]],Q1333)=2),1,"")</f>
        <v/>
      </c>
      <c r="AQ1332" s="19" t="str">
        <f>IF(AND(מרקובחצי[[#This Row],[CycleNumber]]&lt;$B1333,SUM(W1332:W1333)=2),1,"")</f>
        <v/>
      </c>
      <c r="AR1332" s="19" t="str">
        <f>IF(AND(מרקובחצי[[#This Row],[CycleNumber]]&lt;$B1333,SUM(מרקובחצי[[#This Row],[12]],S1333)=2),1,"")</f>
        <v/>
      </c>
      <c r="AS1332" s="19">
        <f>IF(AND(מרקובחצי[[#This Row],[CycleNumber]]&lt;$B1333,SUM(מרקובחצי[[#This Row],[22]],V1333)=2),1,"")</f>
        <v>1</v>
      </c>
      <c r="AT1332" s="21">
        <f>SUM(מרקובחצי[[#This Row],[11]:[33]])</f>
        <v>1</v>
      </c>
    </row>
    <row r="1333" spans="1:46" ht="15.6" x14ac:dyDescent="0.25">
      <c r="A1333" s="19" t="s">
        <v>143</v>
      </c>
      <c r="B1333" s="19">
        <v>6</v>
      </c>
      <c r="C1333">
        <v>44</v>
      </c>
      <c r="D1333" s="19">
        <f>מרקובחצי[[#This Row],[LengthofCycle]]+1</f>
        <v>45</v>
      </c>
      <c r="E1333" t="str">
        <f>IF(IFERROR(LOOKUP(מרקובחצי[[#This Row],[ClientID]],קביעויות[הפלגה]),FALSE)=מרקובחצי[[#This Row],[ClientID]],1,"")</f>
        <v/>
      </c>
      <c r="F1333" t="str">
        <f>IF(IFERROR(LOOKUP(מרקובחצי[[#This Row],[ClientID]],סוגחציקבוע[S31]),FALSE)=מרקובחצי[[#This Row],[ClientID]],1,"")</f>
        <v/>
      </c>
      <c r="G1333">
        <f>IF(IFERROR(LOOKUP(מרקובחצי[[#This Row],[ClientID]],סוגחציקבוע[S32]),FALSE)=מרקובחצי[[#This Row],[ClientID]],1,"")</f>
        <v>1</v>
      </c>
      <c r="H1333" t="str">
        <f>IF(IFERROR(LOOKUP(מרקובחצי[[#This Row],[ClientID]],סוגחציקבוע[S33]),FALSE)=מרקובחצי[[#This Row],[ClientID]],1,"")</f>
        <v/>
      </c>
      <c r="I1333" t="str">
        <f>IF(IFERROR(LOOKUP(מרקובחצי[[#This Row],[ClientID]],סוגחציקבוע[S32&amp;33]),FALSE)=מרקובחצי[[#This Row],[ClientID]],1,"")</f>
        <v/>
      </c>
      <c r="J1333" s="19">
        <f>IF(SUM(מרקובחצי[[#This Row],[11]:[13]])=1,מרקובחצי[[#This Row],[עד ועד]],IF(SUM(R1332:T1333)=1,IF(מרקובחצי[[#This Row],[עד ועד]]&lt;J1332,מרקובחצי[[#This Row],[עד ועד]],J1332),J1332))</f>
        <v>29</v>
      </c>
      <c r="K1333" s="19">
        <f>IF(SUM(מרקובחצי[[#This Row],[11]:[13]])=1,מרקובחצי[[#This Row],[עד ועד]],IF(SUM(R1332:T1333)=1,IF(מרקובחצי[[#This Row],[עד ועד]]&gt;K1332,מרקובחצי[[#This Row],[עד ועד]],K1332),K1332))</f>
        <v>45</v>
      </c>
      <c r="L1333" s="19">
        <f>IF(AND(SUM(מרקובחצי[[#This Row],[31]:[33]])=1,SUM(U1332:W1332)=0),מרקובחצי[[#This Row],[מקס]]-מרקובחצי[[#This Row],[מינ]],"")</f>
        <v>16</v>
      </c>
      <c r="M133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33" s="19" t="str">
        <f t="shared" si="20"/>
        <v>S22</v>
      </c>
      <c r="O1333" s="19" t="str">
        <f>IF(מרקובחצי[[#This Row],[קבעה הפלגה?]]=1,"",IF(AND(מרקובחצי[[#This Row],[עד ועד]]&lt;29,OR(מרקובחצי[[#This Row],[CycleNumber]]=1,AND(U1332=1,OR(מרקובחצי[[#This Row],[עד ועד]]&lt;J1332,מרקובחצי[[#This Row],[עד ועד]]&gt;K1332)),AND(V1332=1,מרקובחצי[[#This Row],[עד ועד]]&lt;J1332),W1332=1)),1,""))</f>
        <v/>
      </c>
      <c r="P1333" s="19" t="str">
        <f>IF(מרקובחצי[[#This Row],[קבעה הפלגה?]]=1,"",IF(AND(מרקובחצי[[#This Row],[עד ועד]]&gt;28,מרקובחצי[[#This Row],[עד ועד]]&lt;32,OR(מרקובחצי[[#This Row],[CycleNumber]]=1,AND(U1332=1),AND(V1332=1,OR(מרקובחצי[[#This Row],[עד ועד]]&lt;J1332,מרקובחצי[[#This Row],[עד ועד]]&gt;K1332)),W1332=1)),1,""))</f>
        <v/>
      </c>
      <c r="Q1333" s="19" t="str">
        <f>IF(מרקובחצי[[#This Row],[קבעה הפלגה?]]=1,"",IF(AND(מרקובחצי[[#This Row],[עד ועד]]&gt;31,OR(מרקובחצי[[#This Row],[CycleNumber]]=1,AND(U1332=1),AND(V1332=1,מרקובחצי[[#This Row],[עד ועד]]&gt;K1332),AND(W1332=1,OR(מרקובחצי[[#This Row],[עד ועד]]&gt;K1332,מרקובחצי[[#This Row],[עד ועד]]&lt;J1332)))),1,""))</f>
        <v/>
      </c>
      <c r="R1333" s="19" t="str">
        <f>IF(מרקובחצי[[#This Row],[CycleNumber]]&gt;1,IF(AND(O1332=1,מרקובחצי[[#This Row],[עד ועד]]&lt;29),1,""),"")</f>
        <v/>
      </c>
      <c r="S1333" s="19" t="str">
        <f>IF(מרקובחצי[[#This Row],[CycleNumber]]&gt;1,IF(OR(AND(O1332=1,מרקובחצי[[#This Row],[עד ועד]]&gt;28),AND(P1332=1),AND(Q1332=1,מרקובחצי[[#This Row],[עד ועד]]&lt;32)),1,""),"")</f>
        <v/>
      </c>
      <c r="T1333" s="19" t="str">
        <f>IF(מרקובחצי[[#This Row],[CycleNumber]]&gt;1,IF(AND(Q1332=1,מרקובחצי[[#This Row],[עד ועד]]&gt;31),1,""),"")</f>
        <v/>
      </c>
      <c r="U1333" s="19" t="str">
        <f>IF(מרקובחצי[[#This Row],[CycleNumber]]&gt;1,IF(AND(R1332=1,מרקובחצי[[#This Row],[עד ועד]]&lt;29),1,IF(AND(U1332=1,NOT(OR(מרקובחצי[[#This Row],[עד ועד]]&lt;J1332,מרקובחצי[[#This Row],[עד ועד]]&gt;K1332))),1,"")),"")</f>
        <v/>
      </c>
      <c r="V1333" s="19">
        <f>IF(מרקובחצי[[#This Row],[CycleNumber]]&gt;1,IF(AND(SUM(R1332:T1332)=1,מרקובחצי[[#This Row],[עד ועד]]&gt;28,מרקובחצי[[#This Row],[עד ועד]]&lt;32),1,IF(OR(S1332=1,AND(R1332=1,מרקובחצי[[#This Row],[עד ועד]]&gt;28),AND(T1332=1,מרקובחצי[[#This Row],[עד ועד]]&lt;32)),1,IF(AND(V1332=1,NOT(OR(מרקובחצי[[#This Row],[עד ועד]]&lt;J1332,מרקובחצי[[#This Row],[עד ועד]]&gt;K1332))),1,""))),"")</f>
        <v>1</v>
      </c>
      <c r="W1333" s="19" t="str">
        <f>IF(מרקובחצי[[#This Row],[CycleNumber]]&gt;1,IF(AND(T1332=1,מרקובחצי[[#This Row],[עד ועד]]&gt;31),1,IF(AND(W1332=1,NOT(OR(מרקובחצי[[#This Row],[עד ועד]]&lt;J1332,מרקובחצי[[#This Row],[עד ועד]]&gt;K1332))),1,"")),"")</f>
        <v/>
      </c>
      <c r="X1333" s="19" t="str">
        <f>IF(AND(מרקובחצי[[#This Row],[CycleNumber]]&lt;$B1334,SUM(מרקובחצי[[#This Row],[11]],R1334)=2),1,"")</f>
        <v/>
      </c>
      <c r="Y1333" s="19" t="str">
        <f>IF(AND(מרקובחצי[[#This Row],[CycleNumber]]&lt;$B1334,SUM(מרקובחצי[[#This Row],[11]],S1334)=2),1,"")</f>
        <v/>
      </c>
      <c r="Z1333" s="19" t="str">
        <f>IF(AND(מרקובחצי[[#This Row],[CycleNumber]]&lt;$B1334,SUM(מרקובחצי[[#This Row],[13]],S1334)=2),1,"")</f>
        <v/>
      </c>
      <c r="AA1333" s="19" t="str">
        <f>IF(AND(מרקובחצי[[#This Row],[CycleNumber]]&lt;$B1334,SUM(מרקובחצי[[#This Row],[13]],T1334)=2),1,"")</f>
        <v/>
      </c>
      <c r="AB1333" s="19" t="str">
        <f>IF(AND(מרקובחצי[[#This Row],[CycleNumber]]&lt;$B1334,SUM(מרקובחצי[[#This Row],[21]],U1334)=2),1,"")</f>
        <v/>
      </c>
      <c r="AC1333" s="19" t="str">
        <f>IF(AND(מרקובחצי[[#This Row],[CycleNumber]]&lt;$B1334,SUM(מרקובחצי[[#This Row],[21]],V1334)=2),1,"")</f>
        <v/>
      </c>
      <c r="AD1333" s="19" t="str">
        <f>IF(AND(מרקובחצי[[#This Row],[CycleNumber]]&lt;$B1334,SUM(מרקובחצי[[#This Row],[23]],V1334)=2),1,"")</f>
        <v/>
      </c>
      <c r="AE1333" s="19" t="str">
        <f>IF(AND(מרקובחצי[[#This Row],[CycleNumber]]&lt;$B1334,SUM(מרקובחצי[[#This Row],[23]],W1334)=2),1,"")</f>
        <v/>
      </c>
      <c r="AF1333" s="19" t="str">
        <f>IF(AND(מרקובחצי[[#This Row],[CycleNumber]]&lt;$B1334,SUM(מרקובחצי[[#This Row],[31]],O1334)=2),1,"")</f>
        <v/>
      </c>
      <c r="AG1333" s="19" t="str">
        <f>IF(AND(מרקובחצי[[#This Row],[CycleNumber]]&lt;$B1334,SUM(מרקובחצי[[#This Row],[31]],P1334)=2),1,"")</f>
        <v/>
      </c>
      <c r="AH1333" s="19" t="str">
        <f>IF(AND(מרקובחצי[[#This Row],[CycleNumber]]&lt;$B1334,SUM(מרקובחצי[[#This Row],[31]],Q1334)=2),1,"")</f>
        <v/>
      </c>
      <c r="AI1333" s="19" t="str">
        <f>IF(AND(מרקובחצי[[#This Row],[CycleNumber]]&lt;$B1334,SUM(U1333:U1334)=2),1,"")</f>
        <v/>
      </c>
      <c r="AJ1333" s="19" t="str">
        <f>IF(AND(מרקובחצי[[#This Row],[CycleNumber]]&lt;$B1334,SUM(מרקובחצי[[#This Row],[32]],O1334)=2),1,"")</f>
        <v/>
      </c>
      <c r="AK1333" s="19" t="str">
        <f>IF(AND(מרקובחצי[[#This Row],[CycleNumber]]&lt;$B1334,SUM(מרקובחצי[[#This Row],[32]],P1334)=2),1,"")</f>
        <v/>
      </c>
      <c r="AL1333" s="19" t="str">
        <f>IF(AND(מרקובחצי[[#This Row],[CycleNumber]]&lt;$B1334,SUM(מרקובחצי[[#This Row],[32]],Q1334)=2),1,"")</f>
        <v/>
      </c>
      <c r="AM1333" s="19">
        <f>IF(AND(מרקובחצי[[#This Row],[CycleNumber]]&lt;$B1334,SUM(V1333:V1334)=2),1,"")</f>
        <v>1</v>
      </c>
      <c r="AN1333" s="19" t="str">
        <f>IF(AND(מרקובחצי[[#This Row],[CycleNumber]]&lt;$B1334,SUM(מרקובחצי[[#This Row],[33]],O1334)=2),1,"")</f>
        <v/>
      </c>
      <c r="AO1333" s="19" t="str">
        <f>IF(AND(מרקובחצי[[#This Row],[CycleNumber]]&lt;$B1334,SUM(מרקובחצי[[#This Row],[33]],P1334)=2),1,"")</f>
        <v/>
      </c>
      <c r="AP1333" s="19" t="str">
        <f>IF(AND(מרקובחצי[[#This Row],[CycleNumber]]&lt;$B1334,SUM(מרקובחצי[[#This Row],[33]],Q1334)=2),1,"")</f>
        <v/>
      </c>
      <c r="AQ1333" s="19" t="str">
        <f>IF(AND(מרקובחצי[[#This Row],[CycleNumber]]&lt;$B1334,SUM(W1333:W1334)=2),1,"")</f>
        <v/>
      </c>
      <c r="AR1333" s="19" t="str">
        <f>IF(AND(מרקובחצי[[#This Row],[CycleNumber]]&lt;$B1334,SUM(מרקובחצי[[#This Row],[12]],S1334)=2),1,"")</f>
        <v/>
      </c>
      <c r="AS1333" s="19" t="str">
        <f>IF(AND(מרקובחצי[[#This Row],[CycleNumber]]&lt;$B1334,SUM(מרקובחצי[[#This Row],[22]],V1334)=2),1,"")</f>
        <v/>
      </c>
      <c r="AT1333" s="21">
        <f>SUM(מרקובחצי[[#This Row],[11]:[33]])</f>
        <v>1</v>
      </c>
    </row>
    <row r="1334" spans="1:46" ht="15.6" x14ac:dyDescent="0.25">
      <c r="A1334" s="19" t="s">
        <v>143</v>
      </c>
      <c r="B1334" s="19">
        <v>7</v>
      </c>
      <c r="C1334">
        <v>29</v>
      </c>
      <c r="D1334" s="19">
        <f>מרקובחצי[[#This Row],[LengthofCycle]]+1</f>
        <v>30</v>
      </c>
      <c r="E1334" t="str">
        <f>IF(IFERROR(LOOKUP(מרקובחצי[[#This Row],[ClientID]],קביעויות[הפלגה]),FALSE)=מרקובחצי[[#This Row],[ClientID]],1,"")</f>
        <v/>
      </c>
      <c r="F1334" t="str">
        <f>IF(IFERROR(LOOKUP(מרקובחצי[[#This Row],[ClientID]],סוגחציקבוע[S31]),FALSE)=מרקובחצי[[#This Row],[ClientID]],1,"")</f>
        <v/>
      </c>
      <c r="G1334">
        <f>IF(IFERROR(LOOKUP(מרקובחצי[[#This Row],[ClientID]],סוגחציקבוע[S32]),FALSE)=מרקובחצי[[#This Row],[ClientID]],1,"")</f>
        <v>1</v>
      </c>
      <c r="H1334" t="str">
        <f>IF(IFERROR(LOOKUP(מרקובחצי[[#This Row],[ClientID]],סוגחציקבוע[S33]),FALSE)=מרקובחצי[[#This Row],[ClientID]],1,"")</f>
        <v/>
      </c>
      <c r="I1334" t="str">
        <f>IF(IFERROR(LOOKUP(מרקובחצי[[#This Row],[ClientID]],סוגחציקבוע[S32&amp;33]),FALSE)=מרקובחצי[[#This Row],[ClientID]],1,"")</f>
        <v/>
      </c>
      <c r="J1334" s="19">
        <f>IF(SUM(מרקובחצי[[#This Row],[11]:[13]])=1,מרקובחצי[[#This Row],[עד ועד]],IF(SUM(R1333:T1334)=1,IF(מרקובחצי[[#This Row],[עד ועד]]&lt;J1333,מרקובחצי[[#This Row],[עד ועד]],J1333),J1333))</f>
        <v>29</v>
      </c>
      <c r="K1334" s="19">
        <f>IF(SUM(מרקובחצי[[#This Row],[11]:[13]])=1,מרקובחצי[[#This Row],[עד ועד]],IF(SUM(R1333:T1334)=1,IF(מרקובחצי[[#This Row],[עד ועד]]&gt;K1333,מרקובחצי[[#This Row],[עד ועד]],K1333),K1333))</f>
        <v>45</v>
      </c>
      <c r="L1334" s="19" t="str">
        <f>IF(AND(SUM(מרקובחצי[[#This Row],[31]:[33]])=1,SUM(U1333:W1333)=0),מרקובחצי[[#This Row],[מקס]]-מרקובחצי[[#This Row],[מינ]],"")</f>
        <v/>
      </c>
      <c r="M133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34" s="19" t="str">
        <f t="shared" si="20"/>
        <v>S32</v>
      </c>
      <c r="O1334" s="19" t="str">
        <f>IF(מרקובחצי[[#This Row],[קבעה הפלגה?]]=1,"",IF(AND(מרקובחצי[[#This Row],[עד ועד]]&lt;29,OR(מרקובחצי[[#This Row],[CycleNumber]]=1,AND(U1333=1,OR(מרקובחצי[[#This Row],[עד ועד]]&lt;J1333,מרקובחצי[[#This Row],[עד ועד]]&gt;K1333)),AND(V1333=1,מרקובחצי[[#This Row],[עד ועד]]&lt;J1333),W1333=1)),1,""))</f>
        <v/>
      </c>
      <c r="P1334" s="19" t="str">
        <f>IF(מרקובחצי[[#This Row],[קבעה הפלגה?]]=1,"",IF(AND(מרקובחצי[[#This Row],[עד ועד]]&gt;28,מרקובחצי[[#This Row],[עד ועד]]&lt;32,OR(מרקובחצי[[#This Row],[CycleNumber]]=1,AND(U1333=1),AND(V1333=1,OR(מרקובחצי[[#This Row],[עד ועד]]&lt;J1333,מרקובחצי[[#This Row],[עד ועד]]&gt;K1333)),W1333=1)),1,""))</f>
        <v/>
      </c>
      <c r="Q1334" s="19" t="str">
        <f>IF(מרקובחצי[[#This Row],[קבעה הפלגה?]]=1,"",IF(AND(מרקובחצי[[#This Row],[עד ועד]]&gt;31,OR(מרקובחצי[[#This Row],[CycleNumber]]=1,AND(U1333=1),AND(V1333=1,מרקובחצי[[#This Row],[עד ועד]]&gt;K1333),AND(W1333=1,OR(מרקובחצי[[#This Row],[עד ועד]]&gt;K1333,מרקובחצי[[#This Row],[עד ועד]]&lt;J1333)))),1,""))</f>
        <v/>
      </c>
      <c r="R1334" s="19" t="str">
        <f>IF(מרקובחצי[[#This Row],[CycleNumber]]&gt;1,IF(AND(O1333=1,מרקובחצי[[#This Row],[עד ועד]]&lt;29),1,""),"")</f>
        <v/>
      </c>
      <c r="S1334" s="19" t="str">
        <f>IF(מרקובחצי[[#This Row],[CycleNumber]]&gt;1,IF(OR(AND(O1333=1,מרקובחצי[[#This Row],[עד ועד]]&gt;28),AND(P1333=1),AND(Q1333=1,מרקובחצי[[#This Row],[עד ועד]]&lt;32)),1,""),"")</f>
        <v/>
      </c>
      <c r="T1334" s="19" t="str">
        <f>IF(מרקובחצי[[#This Row],[CycleNumber]]&gt;1,IF(AND(Q1333=1,מרקובחצי[[#This Row],[עד ועד]]&gt;31),1,""),"")</f>
        <v/>
      </c>
      <c r="U1334" s="19" t="str">
        <f>IF(מרקובחצי[[#This Row],[CycleNumber]]&gt;1,IF(AND(R1333=1,מרקובחצי[[#This Row],[עד ועד]]&lt;29),1,IF(AND(U1333=1,NOT(OR(מרקובחצי[[#This Row],[עד ועד]]&lt;J1333,מרקובחצי[[#This Row],[עד ועד]]&gt;K1333))),1,"")),"")</f>
        <v/>
      </c>
      <c r="V1334" s="19">
        <f>IF(מרקובחצי[[#This Row],[CycleNumber]]&gt;1,IF(AND(SUM(R1333:T1333)=1,מרקובחצי[[#This Row],[עד ועד]]&gt;28,מרקובחצי[[#This Row],[עד ועד]]&lt;32),1,IF(OR(S1333=1,AND(R1333=1,מרקובחצי[[#This Row],[עד ועד]]&gt;28),AND(T1333=1,מרקובחצי[[#This Row],[עד ועד]]&lt;32)),1,IF(AND(V1333=1,NOT(OR(מרקובחצי[[#This Row],[עד ועד]]&lt;J1333,מרקובחצי[[#This Row],[עד ועד]]&gt;K1333))),1,""))),"")</f>
        <v>1</v>
      </c>
      <c r="W1334" s="19" t="str">
        <f>IF(מרקובחצי[[#This Row],[CycleNumber]]&gt;1,IF(AND(T1333=1,מרקובחצי[[#This Row],[עד ועד]]&gt;31),1,IF(AND(W1333=1,NOT(OR(מרקובחצי[[#This Row],[עד ועד]]&lt;J1333,מרקובחצי[[#This Row],[עד ועד]]&gt;K1333))),1,"")),"")</f>
        <v/>
      </c>
      <c r="X1334" s="19" t="str">
        <f>IF(AND(מרקובחצי[[#This Row],[CycleNumber]]&lt;$B1335,SUM(מרקובחצי[[#This Row],[11]],R1335)=2),1,"")</f>
        <v/>
      </c>
      <c r="Y1334" s="19" t="str">
        <f>IF(AND(מרקובחצי[[#This Row],[CycleNumber]]&lt;$B1335,SUM(מרקובחצי[[#This Row],[11]],S1335)=2),1,"")</f>
        <v/>
      </c>
      <c r="Z1334" s="19" t="str">
        <f>IF(AND(מרקובחצי[[#This Row],[CycleNumber]]&lt;$B1335,SUM(מרקובחצי[[#This Row],[13]],S1335)=2),1,"")</f>
        <v/>
      </c>
      <c r="AA1334" s="19" t="str">
        <f>IF(AND(מרקובחצי[[#This Row],[CycleNumber]]&lt;$B1335,SUM(מרקובחצי[[#This Row],[13]],T1335)=2),1,"")</f>
        <v/>
      </c>
      <c r="AB1334" s="19" t="str">
        <f>IF(AND(מרקובחצי[[#This Row],[CycleNumber]]&lt;$B1335,SUM(מרקובחצי[[#This Row],[21]],U1335)=2),1,"")</f>
        <v/>
      </c>
      <c r="AC1334" s="19" t="str">
        <f>IF(AND(מרקובחצי[[#This Row],[CycleNumber]]&lt;$B1335,SUM(מרקובחצי[[#This Row],[21]],V1335)=2),1,"")</f>
        <v/>
      </c>
      <c r="AD1334" s="19" t="str">
        <f>IF(AND(מרקובחצי[[#This Row],[CycleNumber]]&lt;$B1335,SUM(מרקובחצי[[#This Row],[23]],V1335)=2),1,"")</f>
        <v/>
      </c>
      <c r="AE1334" s="19" t="str">
        <f>IF(AND(מרקובחצי[[#This Row],[CycleNumber]]&lt;$B1335,SUM(מרקובחצי[[#This Row],[23]],W1335)=2),1,"")</f>
        <v/>
      </c>
      <c r="AF1334" s="19" t="str">
        <f>IF(AND(מרקובחצי[[#This Row],[CycleNumber]]&lt;$B1335,SUM(מרקובחצי[[#This Row],[31]],O1335)=2),1,"")</f>
        <v/>
      </c>
      <c r="AG1334" s="19" t="str">
        <f>IF(AND(מרקובחצי[[#This Row],[CycleNumber]]&lt;$B1335,SUM(מרקובחצי[[#This Row],[31]],P1335)=2),1,"")</f>
        <v/>
      </c>
      <c r="AH1334" s="19" t="str">
        <f>IF(AND(מרקובחצי[[#This Row],[CycleNumber]]&lt;$B1335,SUM(מרקובחצי[[#This Row],[31]],Q1335)=2),1,"")</f>
        <v/>
      </c>
      <c r="AI1334" s="19" t="str">
        <f>IF(AND(מרקובחצי[[#This Row],[CycleNumber]]&lt;$B1335,SUM(U1334:U1335)=2),1,"")</f>
        <v/>
      </c>
      <c r="AJ1334" s="19" t="str">
        <f>IF(AND(מרקובחצי[[#This Row],[CycleNumber]]&lt;$B1335,SUM(מרקובחצי[[#This Row],[32]],O1335)=2),1,"")</f>
        <v/>
      </c>
      <c r="AK1334" s="19" t="str">
        <f>IF(AND(מרקובחצי[[#This Row],[CycleNumber]]&lt;$B1335,SUM(מרקובחצי[[#This Row],[32]],P1335)=2),1,"")</f>
        <v/>
      </c>
      <c r="AL1334" s="19" t="str">
        <f>IF(AND(מרקובחצי[[#This Row],[CycleNumber]]&lt;$B1335,SUM(מרקובחצי[[#This Row],[32]],Q1335)=2),1,"")</f>
        <v/>
      </c>
      <c r="AM1334" s="19">
        <f>IF(AND(מרקובחצי[[#This Row],[CycleNumber]]&lt;$B1335,SUM(V1334:V1335)=2),1,"")</f>
        <v>1</v>
      </c>
      <c r="AN1334" s="19" t="str">
        <f>IF(AND(מרקובחצי[[#This Row],[CycleNumber]]&lt;$B1335,SUM(מרקובחצי[[#This Row],[33]],O1335)=2),1,"")</f>
        <v/>
      </c>
      <c r="AO1334" s="19" t="str">
        <f>IF(AND(מרקובחצי[[#This Row],[CycleNumber]]&lt;$B1335,SUM(מרקובחצי[[#This Row],[33]],P1335)=2),1,"")</f>
        <v/>
      </c>
      <c r="AP1334" s="19" t="str">
        <f>IF(AND(מרקובחצי[[#This Row],[CycleNumber]]&lt;$B1335,SUM(מרקובחצי[[#This Row],[33]],Q1335)=2),1,"")</f>
        <v/>
      </c>
      <c r="AQ1334" s="19" t="str">
        <f>IF(AND(מרקובחצי[[#This Row],[CycleNumber]]&lt;$B1335,SUM(W1334:W1335)=2),1,"")</f>
        <v/>
      </c>
      <c r="AR1334" s="19" t="str">
        <f>IF(AND(מרקובחצי[[#This Row],[CycleNumber]]&lt;$B1335,SUM(מרקובחצי[[#This Row],[12]],S1335)=2),1,"")</f>
        <v/>
      </c>
      <c r="AS1334" s="19" t="str">
        <f>IF(AND(מרקובחצי[[#This Row],[CycleNumber]]&lt;$B1335,SUM(מרקובחצי[[#This Row],[22]],V1335)=2),1,"")</f>
        <v/>
      </c>
      <c r="AT1334" s="21">
        <f>SUM(מרקובחצי[[#This Row],[11]:[33]])</f>
        <v>1</v>
      </c>
    </row>
    <row r="1335" spans="1:46" ht="15.6" x14ac:dyDescent="0.25">
      <c r="A1335" s="19" t="s">
        <v>143</v>
      </c>
      <c r="B1335" s="19">
        <v>8</v>
      </c>
      <c r="C1335">
        <v>29</v>
      </c>
      <c r="D1335" s="19">
        <f>מרקובחצי[[#This Row],[LengthofCycle]]+1</f>
        <v>30</v>
      </c>
      <c r="E1335" t="str">
        <f>IF(IFERROR(LOOKUP(מרקובחצי[[#This Row],[ClientID]],קביעויות[הפלגה]),FALSE)=מרקובחצי[[#This Row],[ClientID]],1,"")</f>
        <v/>
      </c>
      <c r="F1335" t="str">
        <f>IF(IFERROR(LOOKUP(מרקובחצי[[#This Row],[ClientID]],סוגחציקבוע[S31]),FALSE)=מרקובחצי[[#This Row],[ClientID]],1,"")</f>
        <v/>
      </c>
      <c r="G1335">
        <f>IF(IFERROR(LOOKUP(מרקובחצי[[#This Row],[ClientID]],סוגחציקבוע[S32]),FALSE)=מרקובחצי[[#This Row],[ClientID]],1,"")</f>
        <v>1</v>
      </c>
      <c r="H1335" t="str">
        <f>IF(IFERROR(LOOKUP(מרקובחצי[[#This Row],[ClientID]],סוגחציקבוע[S33]),FALSE)=מרקובחצי[[#This Row],[ClientID]],1,"")</f>
        <v/>
      </c>
      <c r="I1335" t="str">
        <f>IF(IFERROR(LOOKUP(מרקובחצי[[#This Row],[ClientID]],סוגחציקבוע[S32&amp;33]),FALSE)=מרקובחצי[[#This Row],[ClientID]],1,"")</f>
        <v/>
      </c>
      <c r="J1335" s="19">
        <f>IF(SUM(מרקובחצי[[#This Row],[11]:[13]])=1,מרקובחצי[[#This Row],[עד ועד]],IF(SUM(R1334:T1335)=1,IF(מרקובחצי[[#This Row],[עד ועד]]&lt;J1334,מרקובחצי[[#This Row],[עד ועד]],J1334),J1334))</f>
        <v>29</v>
      </c>
      <c r="K1335" s="19">
        <f>IF(SUM(מרקובחצי[[#This Row],[11]:[13]])=1,מרקובחצי[[#This Row],[עד ועד]],IF(SUM(R1334:T1335)=1,IF(מרקובחצי[[#This Row],[עד ועד]]&gt;K1334,מרקובחצי[[#This Row],[עד ועד]],K1334),K1334))</f>
        <v>45</v>
      </c>
      <c r="L1335" s="19" t="str">
        <f>IF(AND(SUM(מרקובחצי[[#This Row],[31]:[33]])=1,SUM(U1334:W1334)=0),מרקובחצי[[#This Row],[מקס]]-מרקובחצי[[#This Row],[מינ]],"")</f>
        <v/>
      </c>
      <c r="M133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35" s="19" t="str">
        <f t="shared" si="20"/>
        <v>S32</v>
      </c>
      <c r="O1335" s="19" t="str">
        <f>IF(מרקובחצי[[#This Row],[קבעה הפלגה?]]=1,"",IF(AND(מרקובחצי[[#This Row],[עד ועד]]&lt;29,OR(מרקובחצי[[#This Row],[CycleNumber]]=1,AND(U1334=1,OR(מרקובחצי[[#This Row],[עד ועד]]&lt;J1334,מרקובחצי[[#This Row],[עד ועד]]&gt;K1334)),AND(V1334=1,מרקובחצי[[#This Row],[עד ועד]]&lt;J1334),W1334=1)),1,""))</f>
        <v/>
      </c>
      <c r="P1335" s="19" t="str">
        <f>IF(מרקובחצי[[#This Row],[קבעה הפלגה?]]=1,"",IF(AND(מרקובחצי[[#This Row],[עד ועד]]&gt;28,מרקובחצי[[#This Row],[עד ועד]]&lt;32,OR(מרקובחצי[[#This Row],[CycleNumber]]=1,AND(U1334=1),AND(V1334=1,OR(מרקובחצי[[#This Row],[עד ועד]]&lt;J1334,מרקובחצי[[#This Row],[עד ועד]]&gt;K1334)),W1334=1)),1,""))</f>
        <v/>
      </c>
      <c r="Q1335" s="19" t="str">
        <f>IF(מרקובחצי[[#This Row],[קבעה הפלגה?]]=1,"",IF(AND(מרקובחצי[[#This Row],[עד ועד]]&gt;31,OR(מרקובחצי[[#This Row],[CycleNumber]]=1,AND(U1334=1),AND(V1334=1,מרקובחצי[[#This Row],[עד ועד]]&gt;K1334),AND(W1334=1,OR(מרקובחצי[[#This Row],[עד ועד]]&gt;K1334,מרקובחצי[[#This Row],[עד ועד]]&lt;J1334)))),1,""))</f>
        <v/>
      </c>
      <c r="R1335" s="19" t="str">
        <f>IF(מרקובחצי[[#This Row],[CycleNumber]]&gt;1,IF(AND(O1334=1,מרקובחצי[[#This Row],[עד ועד]]&lt;29),1,""),"")</f>
        <v/>
      </c>
      <c r="S1335" s="19" t="str">
        <f>IF(מרקובחצי[[#This Row],[CycleNumber]]&gt;1,IF(OR(AND(O1334=1,מרקובחצי[[#This Row],[עד ועד]]&gt;28),AND(P1334=1),AND(Q1334=1,מרקובחצי[[#This Row],[עד ועד]]&lt;32)),1,""),"")</f>
        <v/>
      </c>
      <c r="T1335" s="19" t="str">
        <f>IF(מרקובחצי[[#This Row],[CycleNumber]]&gt;1,IF(AND(Q1334=1,מרקובחצי[[#This Row],[עד ועד]]&gt;31),1,""),"")</f>
        <v/>
      </c>
      <c r="U1335" s="19" t="str">
        <f>IF(מרקובחצי[[#This Row],[CycleNumber]]&gt;1,IF(AND(R1334=1,מרקובחצי[[#This Row],[עד ועד]]&lt;29),1,IF(AND(U1334=1,NOT(OR(מרקובחצי[[#This Row],[עד ועד]]&lt;J1334,מרקובחצי[[#This Row],[עד ועד]]&gt;K1334))),1,"")),"")</f>
        <v/>
      </c>
      <c r="V1335" s="19">
        <f>IF(מרקובחצי[[#This Row],[CycleNumber]]&gt;1,IF(AND(SUM(R1334:T1334)=1,מרקובחצי[[#This Row],[עד ועד]]&gt;28,מרקובחצי[[#This Row],[עד ועד]]&lt;32),1,IF(OR(S1334=1,AND(R1334=1,מרקובחצי[[#This Row],[עד ועד]]&gt;28),AND(T1334=1,מרקובחצי[[#This Row],[עד ועד]]&lt;32)),1,IF(AND(V1334=1,NOT(OR(מרקובחצי[[#This Row],[עד ועד]]&lt;J1334,מרקובחצי[[#This Row],[עד ועד]]&gt;K1334))),1,""))),"")</f>
        <v>1</v>
      </c>
      <c r="W1335" s="19" t="str">
        <f>IF(מרקובחצי[[#This Row],[CycleNumber]]&gt;1,IF(AND(T1334=1,מרקובחצי[[#This Row],[עד ועד]]&gt;31),1,IF(AND(W1334=1,NOT(OR(מרקובחצי[[#This Row],[עד ועד]]&lt;J1334,מרקובחצי[[#This Row],[עד ועד]]&gt;K1334))),1,"")),"")</f>
        <v/>
      </c>
      <c r="X1335" s="19" t="str">
        <f>IF(AND(מרקובחצי[[#This Row],[CycleNumber]]&lt;$B1336,SUM(מרקובחצי[[#This Row],[11]],R1336)=2),1,"")</f>
        <v/>
      </c>
      <c r="Y1335" s="19" t="str">
        <f>IF(AND(מרקובחצי[[#This Row],[CycleNumber]]&lt;$B1336,SUM(מרקובחצי[[#This Row],[11]],S1336)=2),1,"")</f>
        <v/>
      </c>
      <c r="Z1335" s="19" t="str">
        <f>IF(AND(מרקובחצי[[#This Row],[CycleNumber]]&lt;$B1336,SUM(מרקובחצי[[#This Row],[13]],S1336)=2),1,"")</f>
        <v/>
      </c>
      <c r="AA1335" s="19" t="str">
        <f>IF(AND(מרקובחצי[[#This Row],[CycleNumber]]&lt;$B1336,SUM(מרקובחצי[[#This Row],[13]],T1336)=2),1,"")</f>
        <v/>
      </c>
      <c r="AB1335" s="19" t="str">
        <f>IF(AND(מרקובחצי[[#This Row],[CycleNumber]]&lt;$B1336,SUM(מרקובחצי[[#This Row],[21]],U1336)=2),1,"")</f>
        <v/>
      </c>
      <c r="AC1335" s="19" t="str">
        <f>IF(AND(מרקובחצי[[#This Row],[CycleNumber]]&lt;$B1336,SUM(מרקובחצי[[#This Row],[21]],V1336)=2),1,"")</f>
        <v/>
      </c>
      <c r="AD1335" s="19" t="str">
        <f>IF(AND(מרקובחצי[[#This Row],[CycleNumber]]&lt;$B1336,SUM(מרקובחצי[[#This Row],[23]],V1336)=2),1,"")</f>
        <v/>
      </c>
      <c r="AE1335" s="19" t="str">
        <f>IF(AND(מרקובחצי[[#This Row],[CycleNumber]]&lt;$B1336,SUM(מרקובחצי[[#This Row],[23]],W1336)=2),1,"")</f>
        <v/>
      </c>
      <c r="AF1335" s="19" t="str">
        <f>IF(AND(מרקובחצי[[#This Row],[CycleNumber]]&lt;$B1336,SUM(מרקובחצי[[#This Row],[31]],O1336)=2),1,"")</f>
        <v/>
      </c>
      <c r="AG1335" s="19" t="str">
        <f>IF(AND(מרקובחצי[[#This Row],[CycleNumber]]&lt;$B1336,SUM(מרקובחצי[[#This Row],[31]],P1336)=2),1,"")</f>
        <v/>
      </c>
      <c r="AH1335" s="19" t="str">
        <f>IF(AND(מרקובחצי[[#This Row],[CycleNumber]]&lt;$B1336,SUM(מרקובחצי[[#This Row],[31]],Q1336)=2),1,"")</f>
        <v/>
      </c>
      <c r="AI1335" s="19" t="str">
        <f>IF(AND(מרקובחצי[[#This Row],[CycleNumber]]&lt;$B1336,SUM(U1335:U1336)=2),1,"")</f>
        <v/>
      </c>
      <c r="AJ1335" s="19" t="str">
        <f>IF(AND(מרקובחצי[[#This Row],[CycleNumber]]&lt;$B1336,SUM(מרקובחצי[[#This Row],[32]],O1336)=2),1,"")</f>
        <v/>
      </c>
      <c r="AK1335" s="19" t="str">
        <f>IF(AND(מרקובחצי[[#This Row],[CycleNumber]]&lt;$B1336,SUM(מרקובחצי[[#This Row],[32]],P1336)=2),1,"")</f>
        <v/>
      </c>
      <c r="AL1335" s="19">
        <f>IF(AND(מרקובחצי[[#This Row],[CycleNumber]]&lt;$B1336,SUM(מרקובחצי[[#This Row],[32]],Q1336)=2),1,"")</f>
        <v>1</v>
      </c>
      <c r="AM1335" s="19" t="str">
        <f>IF(AND(מרקובחצי[[#This Row],[CycleNumber]]&lt;$B1336,SUM(V1335:V1336)=2),1,"")</f>
        <v/>
      </c>
      <c r="AN1335" s="19" t="str">
        <f>IF(AND(מרקובחצי[[#This Row],[CycleNumber]]&lt;$B1336,SUM(מרקובחצי[[#This Row],[33]],O1336)=2),1,"")</f>
        <v/>
      </c>
      <c r="AO1335" s="19" t="str">
        <f>IF(AND(מרקובחצי[[#This Row],[CycleNumber]]&lt;$B1336,SUM(מרקובחצי[[#This Row],[33]],P1336)=2),1,"")</f>
        <v/>
      </c>
      <c r="AP1335" s="19" t="str">
        <f>IF(AND(מרקובחצי[[#This Row],[CycleNumber]]&lt;$B1336,SUM(מרקובחצי[[#This Row],[33]],Q1336)=2),1,"")</f>
        <v/>
      </c>
      <c r="AQ1335" s="19" t="str">
        <f>IF(AND(מרקובחצי[[#This Row],[CycleNumber]]&lt;$B1336,SUM(W1335:W1336)=2),1,"")</f>
        <v/>
      </c>
      <c r="AR1335" s="19" t="str">
        <f>IF(AND(מרקובחצי[[#This Row],[CycleNumber]]&lt;$B1336,SUM(מרקובחצי[[#This Row],[12]],S1336)=2),1,"")</f>
        <v/>
      </c>
      <c r="AS1335" s="19" t="str">
        <f>IF(AND(מרקובחצי[[#This Row],[CycleNumber]]&lt;$B1336,SUM(מרקובחצי[[#This Row],[22]],V1336)=2),1,"")</f>
        <v/>
      </c>
      <c r="AT1335" s="21">
        <f>SUM(מרקובחצי[[#This Row],[11]:[33]])</f>
        <v>1</v>
      </c>
    </row>
    <row r="1336" spans="1:46" ht="15.6" x14ac:dyDescent="0.25">
      <c r="A1336" s="19" t="s">
        <v>143</v>
      </c>
      <c r="B1336" s="19">
        <v>9</v>
      </c>
      <c r="C1336">
        <v>48</v>
      </c>
      <c r="D1336" s="19">
        <f>מרקובחצי[[#This Row],[LengthofCycle]]+1</f>
        <v>49</v>
      </c>
      <c r="E1336" t="str">
        <f>IF(IFERROR(LOOKUP(מרקובחצי[[#This Row],[ClientID]],קביעויות[הפלגה]),FALSE)=מרקובחצי[[#This Row],[ClientID]],1,"")</f>
        <v/>
      </c>
      <c r="F1336" t="str">
        <f>IF(IFERROR(LOOKUP(מרקובחצי[[#This Row],[ClientID]],סוגחציקבוע[S31]),FALSE)=מרקובחצי[[#This Row],[ClientID]],1,"")</f>
        <v/>
      </c>
      <c r="G1336">
        <f>IF(IFERROR(LOOKUP(מרקובחצי[[#This Row],[ClientID]],סוגחציקבוע[S32]),FALSE)=מרקובחצי[[#This Row],[ClientID]],1,"")</f>
        <v>1</v>
      </c>
      <c r="H1336" t="str">
        <f>IF(IFERROR(LOOKUP(מרקובחצי[[#This Row],[ClientID]],סוגחציקבוע[S33]),FALSE)=מרקובחצי[[#This Row],[ClientID]],1,"")</f>
        <v/>
      </c>
      <c r="I1336" t="str">
        <f>IF(IFERROR(LOOKUP(מרקובחצי[[#This Row],[ClientID]],סוגחציקבוע[S32&amp;33]),FALSE)=מרקובחצי[[#This Row],[ClientID]],1,"")</f>
        <v/>
      </c>
      <c r="J1336" s="19">
        <f>IF(SUM(מרקובחצי[[#This Row],[11]:[13]])=1,מרקובחצי[[#This Row],[עד ועד]],IF(SUM(R1335:T1336)=1,IF(מרקובחצי[[#This Row],[עד ועד]]&lt;J1335,מרקובחצי[[#This Row],[עד ועד]],J1335),J1335))</f>
        <v>49</v>
      </c>
      <c r="K1336" s="19">
        <f>IF(SUM(מרקובחצי[[#This Row],[11]:[13]])=1,מרקובחצי[[#This Row],[עד ועד]],IF(SUM(R1335:T1336)=1,IF(מרקובחצי[[#This Row],[עד ועד]]&gt;K1335,מרקובחצי[[#This Row],[עד ועד]],K1335),K1335))</f>
        <v>49</v>
      </c>
      <c r="L1336" s="19" t="str">
        <f>IF(AND(SUM(מרקובחצי[[#This Row],[31]:[33]])=1,SUM(U1335:W1335)=0),מרקובחצי[[#This Row],[מקס]]-מרקובחצי[[#This Row],[מינ]],"")</f>
        <v/>
      </c>
      <c r="M133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336" s="19" t="str">
        <f t="shared" si="20"/>
        <v>S32</v>
      </c>
      <c r="O1336" s="19" t="str">
        <f>IF(מרקובחצי[[#This Row],[קבעה הפלגה?]]=1,"",IF(AND(מרקובחצי[[#This Row],[עד ועד]]&lt;29,OR(מרקובחצי[[#This Row],[CycleNumber]]=1,AND(U1335=1,OR(מרקובחצי[[#This Row],[עד ועד]]&lt;J1335,מרקובחצי[[#This Row],[עד ועד]]&gt;K1335)),AND(V1335=1,מרקובחצי[[#This Row],[עד ועד]]&lt;J1335),W1335=1)),1,""))</f>
        <v/>
      </c>
      <c r="P1336" s="19" t="str">
        <f>IF(מרקובחצי[[#This Row],[קבעה הפלגה?]]=1,"",IF(AND(מרקובחצי[[#This Row],[עד ועד]]&gt;28,מרקובחצי[[#This Row],[עד ועד]]&lt;32,OR(מרקובחצי[[#This Row],[CycleNumber]]=1,AND(U1335=1),AND(V1335=1,OR(מרקובחצי[[#This Row],[עד ועד]]&lt;J1335,מרקובחצי[[#This Row],[עד ועד]]&gt;K1335)),W1335=1)),1,""))</f>
        <v/>
      </c>
      <c r="Q1336" s="19">
        <f>IF(מרקובחצי[[#This Row],[קבעה הפלגה?]]=1,"",IF(AND(מרקובחצי[[#This Row],[עד ועד]]&gt;31,OR(מרקובחצי[[#This Row],[CycleNumber]]=1,AND(U1335=1),AND(V1335=1,מרקובחצי[[#This Row],[עד ועד]]&gt;K1335),AND(W1335=1,OR(מרקובחצי[[#This Row],[עד ועד]]&gt;K1335,מרקובחצי[[#This Row],[עד ועד]]&lt;J1335)))),1,""))</f>
        <v>1</v>
      </c>
      <c r="R1336" s="19" t="str">
        <f>IF(מרקובחצי[[#This Row],[CycleNumber]]&gt;1,IF(AND(O1335=1,מרקובחצי[[#This Row],[עד ועד]]&lt;29),1,""),"")</f>
        <v/>
      </c>
      <c r="S1336" s="19" t="str">
        <f>IF(מרקובחצי[[#This Row],[CycleNumber]]&gt;1,IF(OR(AND(O1335=1,מרקובחצי[[#This Row],[עד ועד]]&gt;28),AND(P1335=1),AND(Q1335=1,מרקובחצי[[#This Row],[עד ועד]]&lt;32)),1,""),"")</f>
        <v/>
      </c>
      <c r="T1336" s="19" t="str">
        <f>IF(מרקובחצי[[#This Row],[CycleNumber]]&gt;1,IF(AND(Q1335=1,מרקובחצי[[#This Row],[עד ועד]]&gt;31),1,""),"")</f>
        <v/>
      </c>
      <c r="U1336" s="19" t="str">
        <f>IF(מרקובחצי[[#This Row],[CycleNumber]]&gt;1,IF(AND(R1335=1,מרקובחצי[[#This Row],[עד ועד]]&lt;29),1,IF(AND(U1335=1,NOT(OR(מרקובחצי[[#This Row],[עד ועד]]&lt;J1335,מרקובחצי[[#This Row],[עד ועד]]&gt;K1335))),1,"")),"")</f>
        <v/>
      </c>
      <c r="V1336" s="19" t="str">
        <f>IF(מרקובחצי[[#This Row],[CycleNumber]]&gt;1,IF(AND(SUM(R1335:T1335)=1,מרקובחצי[[#This Row],[עד ועד]]&gt;28,מרקובחצי[[#This Row],[עד ועד]]&lt;32),1,IF(OR(S1335=1,AND(R1335=1,מרקובחצי[[#This Row],[עד ועד]]&gt;28),AND(T1335=1,מרקובחצי[[#This Row],[עד ועד]]&lt;32)),1,IF(AND(V1335=1,NOT(OR(מרקובחצי[[#This Row],[עד ועד]]&lt;J1335,מרקובחצי[[#This Row],[עד ועד]]&gt;K1335))),1,""))),"")</f>
        <v/>
      </c>
      <c r="W1336" s="19" t="str">
        <f>IF(מרקובחצי[[#This Row],[CycleNumber]]&gt;1,IF(AND(T1335=1,מרקובחצי[[#This Row],[עד ועד]]&gt;31),1,IF(AND(W1335=1,NOT(OR(מרקובחצי[[#This Row],[עד ועד]]&lt;J1335,מרקובחצי[[#This Row],[עד ועד]]&gt;K1335))),1,"")),"")</f>
        <v/>
      </c>
      <c r="X1336" s="19" t="str">
        <f>IF(AND(מרקובחצי[[#This Row],[CycleNumber]]&lt;$B1337,SUM(מרקובחצי[[#This Row],[11]],R1337)=2),1,"")</f>
        <v/>
      </c>
      <c r="Y1336" s="19" t="str">
        <f>IF(AND(מרקובחצי[[#This Row],[CycleNumber]]&lt;$B1337,SUM(מרקובחצי[[#This Row],[11]],S1337)=2),1,"")</f>
        <v/>
      </c>
      <c r="Z1336" s="19" t="str">
        <f>IF(AND(מרקובחצי[[#This Row],[CycleNumber]]&lt;$B1337,SUM(מרקובחצי[[#This Row],[13]],S1337)=2),1,"")</f>
        <v/>
      </c>
      <c r="AA1336" s="19">
        <f>IF(AND(מרקובחצי[[#This Row],[CycleNumber]]&lt;$B1337,SUM(מרקובחצי[[#This Row],[13]],T1337)=2),1,"")</f>
        <v>1</v>
      </c>
      <c r="AB1336" s="19" t="str">
        <f>IF(AND(מרקובחצי[[#This Row],[CycleNumber]]&lt;$B1337,SUM(מרקובחצי[[#This Row],[21]],U1337)=2),1,"")</f>
        <v/>
      </c>
      <c r="AC1336" s="19" t="str">
        <f>IF(AND(מרקובחצי[[#This Row],[CycleNumber]]&lt;$B1337,SUM(מרקובחצי[[#This Row],[21]],V1337)=2),1,"")</f>
        <v/>
      </c>
      <c r="AD1336" s="19" t="str">
        <f>IF(AND(מרקובחצי[[#This Row],[CycleNumber]]&lt;$B1337,SUM(מרקובחצי[[#This Row],[23]],V1337)=2),1,"")</f>
        <v/>
      </c>
      <c r="AE1336" s="19" t="str">
        <f>IF(AND(מרקובחצי[[#This Row],[CycleNumber]]&lt;$B1337,SUM(מרקובחצי[[#This Row],[23]],W1337)=2),1,"")</f>
        <v/>
      </c>
      <c r="AF1336" s="19" t="str">
        <f>IF(AND(מרקובחצי[[#This Row],[CycleNumber]]&lt;$B1337,SUM(מרקובחצי[[#This Row],[31]],O1337)=2),1,"")</f>
        <v/>
      </c>
      <c r="AG1336" s="19" t="str">
        <f>IF(AND(מרקובחצי[[#This Row],[CycleNumber]]&lt;$B1337,SUM(מרקובחצי[[#This Row],[31]],P1337)=2),1,"")</f>
        <v/>
      </c>
      <c r="AH1336" s="19" t="str">
        <f>IF(AND(מרקובחצי[[#This Row],[CycleNumber]]&lt;$B1337,SUM(מרקובחצי[[#This Row],[31]],Q1337)=2),1,"")</f>
        <v/>
      </c>
      <c r="AI1336" s="19" t="str">
        <f>IF(AND(מרקובחצי[[#This Row],[CycleNumber]]&lt;$B1337,SUM(U1336:U1337)=2),1,"")</f>
        <v/>
      </c>
      <c r="AJ1336" s="19" t="str">
        <f>IF(AND(מרקובחצי[[#This Row],[CycleNumber]]&lt;$B1337,SUM(מרקובחצי[[#This Row],[32]],O1337)=2),1,"")</f>
        <v/>
      </c>
      <c r="AK1336" s="19" t="str">
        <f>IF(AND(מרקובחצי[[#This Row],[CycleNumber]]&lt;$B1337,SUM(מרקובחצי[[#This Row],[32]],P1337)=2),1,"")</f>
        <v/>
      </c>
      <c r="AL1336" s="19" t="str">
        <f>IF(AND(מרקובחצי[[#This Row],[CycleNumber]]&lt;$B1337,SUM(מרקובחצי[[#This Row],[32]],Q1337)=2),1,"")</f>
        <v/>
      </c>
      <c r="AM1336" s="19" t="str">
        <f>IF(AND(מרקובחצי[[#This Row],[CycleNumber]]&lt;$B1337,SUM(V1336:V1337)=2),1,"")</f>
        <v/>
      </c>
      <c r="AN1336" s="19" t="str">
        <f>IF(AND(מרקובחצי[[#This Row],[CycleNumber]]&lt;$B1337,SUM(מרקובחצי[[#This Row],[33]],O1337)=2),1,"")</f>
        <v/>
      </c>
      <c r="AO1336" s="19" t="str">
        <f>IF(AND(מרקובחצי[[#This Row],[CycleNumber]]&lt;$B1337,SUM(מרקובחצי[[#This Row],[33]],P1337)=2),1,"")</f>
        <v/>
      </c>
      <c r="AP1336" s="19" t="str">
        <f>IF(AND(מרקובחצי[[#This Row],[CycleNumber]]&lt;$B1337,SUM(מרקובחצי[[#This Row],[33]],Q1337)=2),1,"")</f>
        <v/>
      </c>
      <c r="AQ1336" s="19" t="str">
        <f>IF(AND(מרקובחצי[[#This Row],[CycleNumber]]&lt;$B1337,SUM(W1336:W1337)=2),1,"")</f>
        <v/>
      </c>
      <c r="AR1336" s="19" t="str">
        <f>IF(AND(מרקובחצי[[#This Row],[CycleNumber]]&lt;$B1337,SUM(מרקובחצי[[#This Row],[12]],S1337)=2),1,"")</f>
        <v/>
      </c>
      <c r="AS1336" s="19" t="str">
        <f>IF(AND(מרקובחצי[[#This Row],[CycleNumber]]&lt;$B1337,SUM(מרקובחצי[[#This Row],[22]],V1337)=2),1,"")</f>
        <v/>
      </c>
      <c r="AT1336" s="21">
        <f>SUM(מרקובחצי[[#This Row],[11]:[33]])</f>
        <v>1</v>
      </c>
    </row>
    <row r="1337" spans="1:46" ht="15.6" x14ac:dyDescent="0.25">
      <c r="A1337" s="19" t="s">
        <v>143</v>
      </c>
      <c r="B1337" s="19">
        <v>10</v>
      </c>
      <c r="C1337">
        <v>34</v>
      </c>
      <c r="D1337" s="19">
        <f>מרקובחצי[[#This Row],[LengthofCycle]]+1</f>
        <v>35</v>
      </c>
      <c r="E1337" t="str">
        <f>IF(IFERROR(LOOKUP(מרקובחצי[[#This Row],[ClientID]],קביעויות[הפלגה]),FALSE)=מרקובחצי[[#This Row],[ClientID]],1,"")</f>
        <v/>
      </c>
      <c r="F1337" t="str">
        <f>IF(IFERROR(LOOKUP(מרקובחצי[[#This Row],[ClientID]],סוגחציקבוע[S31]),FALSE)=מרקובחצי[[#This Row],[ClientID]],1,"")</f>
        <v/>
      </c>
      <c r="G1337">
        <f>IF(IFERROR(LOOKUP(מרקובחצי[[#This Row],[ClientID]],סוגחציקבוע[S32]),FALSE)=מרקובחצי[[#This Row],[ClientID]],1,"")</f>
        <v>1</v>
      </c>
      <c r="H1337" t="str">
        <f>IF(IFERROR(LOOKUP(מרקובחצי[[#This Row],[ClientID]],סוגחציקבוע[S33]),FALSE)=מרקובחצי[[#This Row],[ClientID]],1,"")</f>
        <v/>
      </c>
      <c r="I1337" t="str">
        <f>IF(IFERROR(LOOKUP(מרקובחצי[[#This Row],[ClientID]],סוגחציקבוע[S32&amp;33]),FALSE)=מרקובחצי[[#This Row],[ClientID]],1,"")</f>
        <v/>
      </c>
      <c r="J1337" s="19">
        <f>IF(SUM(מרקובחצי[[#This Row],[11]:[13]])=1,מרקובחצי[[#This Row],[עד ועד]],IF(SUM(R1336:T1337)=1,IF(מרקובחצי[[#This Row],[עד ועד]]&lt;J1336,מרקובחצי[[#This Row],[עד ועד]],J1336),J1336))</f>
        <v>35</v>
      </c>
      <c r="K1337" s="19">
        <f>IF(SUM(מרקובחצי[[#This Row],[11]:[13]])=1,מרקובחצי[[#This Row],[עד ועד]],IF(SUM(R1336:T1337)=1,IF(מרקובחצי[[#This Row],[עד ועד]]&gt;K1336,מרקובחצי[[#This Row],[עד ועד]],K1336),K1336))</f>
        <v>49</v>
      </c>
      <c r="L1337" s="19" t="str">
        <f>IF(AND(SUM(מרקובחצי[[#This Row],[31]:[33]])=1,SUM(U1336:W1336)=0),מרקובחצי[[#This Row],[מקס]]-מרקובחצי[[#This Row],[מינ]],"")</f>
        <v/>
      </c>
      <c r="M133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337" s="19" t="str">
        <f t="shared" si="20"/>
        <v>S13</v>
      </c>
      <c r="O1337" s="19" t="str">
        <f>IF(מרקובחצי[[#This Row],[קבעה הפלגה?]]=1,"",IF(AND(מרקובחצי[[#This Row],[עד ועד]]&lt;29,OR(מרקובחצי[[#This Row],[CycleNumber]]=1,AND(U1336=1,OR(מרקובחצי[[#This Row],[עד ועד]]&lt;J1336,מרקובחצי[[#This Row],[עד ועד]]&gt;K1336)),AND(V1336=1,מרקובחצי[[#This Row],[עד ועד]]&lt;J1336),W1336=1)),1,""))</f>
        <v/>
      </c>
      <c r="P1337" s="19" t="str">
        <f>IF(מרקובחצי[[#This Row],[קבעה הפלגה?]]=1,"",IF(AND(מרקובחצי[[#This Row],[עד ועד]]&gt;28,מרקובחצי[[#This Row],[עד ועד]]&lt;32,OR(מרקובחצי[[#This Row],[CycleNumber]]=1,AND(U1336=1),AND(V1336=1,OR(מרקובחצי[[#This Row],[עד ועד]]&lt;J1336,מרקובחצי[[#This Row],[עד ועד]]&gt;K1336)),W1336=1)),1,""))</f>
        <v/>
      </c>
      <c r="Q1337" s="19" t="str">
        <f>IF(מרקובחצי[[#This Row],[קבעה הפלגה?]]=1,"",IF(AND(מרקובחצי[[#This Row],[עד ועד]]&gt;31,OR(מרקובחצי[[#This Row],[CycleNumber]]=1,AND(U1336=1),AND(V1336=1,מרקובחצי[[#This Row],[עד ועד]]&gt;K1336),AND(W1336=1,OR(מרקובחצי[[#This Row],[עד ועד]]&gt;K1336,מרקובחצי[[#This Row],[עד ועד]]&lt;J1336)))),1,""))</f>
        <v/>
      </c>
      <c r="R1337" s="19" t="str">
        <f>IF(מרקובחצי[[#This Row],[CycleNumber]]&gt;1,IF(AND(O1336=1,מרקובחצי[[#This Row],[עד ועד]]&lt;29),1,""),"")</f>
        <v/>
      </c>
      <c r="S1337" s="19" t="str">
        <f>IF(מרקובחצי[[#This Row],[CycleNumber]]&gt;1,IF(OR(AND(O1336=1,מרקובחצי[[#This Row],[עד ועד]]&gt;28),AND(P1336=1),AND(Q1336=1,מרקובחצי[[#This Row],[עד ועד]]&lt;32)),1,""),"")</f>
        <v/>
      </c>
      <c r="T1337" s="19">
        <f>IF(מרקובחצי[[#This Row],[CycleNumber]]&gt;1,IF(AND(Q1336=1,מרקובחצי[[#This Row],[עד ועד]]&gt;31),1,""),"")</f>
        <v>1</v>
      </c>
      <c r="U1337" s="19" t="str">
        <f>IF(מרקובחצי[[#This Row],[CycleNumber]]&gt;1,IF(AND(R1336=1,מרקובחצי[[#This Row],[עד ועד]]&lt;29),1,IF(AND(U1336=1,NOT(OR(מרקובחצי[[#This Row],[עד ועד]]&lt;J1336,מרקובחצי[[#This Row],[עד ועד]]&gt;K1336))),1,"")),"")</f>
        <v/>
      </c>
      <c r="V1337" s="19" t="str">
        <f>IF(מרקובחצי[[#This Row],[CycleNumber]]&gt;1,IF(AND(SUM(R1336:T1336)=1,מרקובחצי[[#This Row],[עד ועד]]&gt;28,מרקובחצי[[#This Row],[עד ועד]]&lt;32),1,IF(OR(S1336=1,AND(R1336=1,מרקובחצי[[#This Row],[עד ועד]]&gt;28),AND(T1336=1,מרקובחצי[[#This Row],[עד ועד]]&lt;32)),1,IF(AND(V1336=1,NOT(OR(מרקובחצי[[#This Row],[עד ועד]]&lt;J1336,מרקובחצי[[#This Row],[עד ועד]]&gt;K1336))),1,""))),"")</f>
        <v/>
      </c>
      <c r="W1337" s="19" t="str">
        <f>IF(מרקובחצי[[#This Row],[CycleNumber]]&gt;1,IF(AND(T1336=1,מרקובחצי[[#This Row],[עד ועד]]&gt;31),1,IF(AND(W1336=1,NOT(OR(מרקובחצי[[#This Row],[עד ועד]]&lt;J1336,מרקובחצי[[#This Row],[עד ועד]]&gt;K1336))),1,"")),"")</f>
        <v/>
      </c>
      <c r="X1337" s="19" t="str">
        <f>IF(AND(מרקובחצי[[#This Row],[CycleNumber]]&lt;$B1338,SUM(מרקובחצי[[#This Row],[11]],R1338)=2),1,"")</f>
        <v/>
      </c>
      <c r="Y1337" s="19" t="str">
        <f>IF(AND(מרקובחצי[[#This Row],[CycleNumber]]&lt;$B1338,SUM(מרקובחצי[[#This Row],[11]],S1338)=2),1,"")</f>
        <v/>
      </c>
      <c r="Z1337" s="19" t="str">
        <f>IF(AND(מרקובחצי[[#This Row],[CycleNumber]]&lt;$B1338,SUM(מרקובחצי[[#This Row],[13]],S1338)=2),1,"")</f>
        <v/>
      </c>
      <c r="AA1337" s="19" t="str">
        <f>IF(AND(מרקובחצי[[#This Row],[CycleNumber]]&lt;$B1338,SUM(מרקובחצי[[#This Row],[13]],T1338)=2),1,"")</f>
        <v/>
      </c>
      <c r="AB1337" s="19" t="str">
        <f>IF(AND(מרקובחצי[[#This Row],[CycleNumber]]&lt;$B1338,SUM(מרקובחצי[[#This Row],[21]],U1338)=2),1,"")</f>
        <v/>
      </c>
      <c r="AC1337" s="19" t="str">
        <f>IF(AND(מרקובחצי[[#This Row],[CycleNumber]]&lt;$B1338,SUM(מרקובחצי[[#This Row],[21]],V1338)=2),1,"")</f>
        <v/>
      </c>
      <c r="AD1337" s="19">
        <f>IF(AND(מרקובחצי[[#This Row],[CycleNumber]]&lt;$B1338,SUM(מרקובחצי[[#This Row],[23]],V1338)=2),1,"")</f>
        <v>1</v>
      </c>
      <c r="AE1337" s="19" t="str">
        <f>IF(AND(מרקובחצי[[#This Row],[CycleNumber]]&lt;$B1338,SUM(מרקובחצי[[#This Row],[23]],W1338)=2),1,"")</f>
        <v/>
      </c>
      <c r="AF1337" s="19" t="str">
        <f>IF(AND(מרקובחצי[[#This Row],[CycleNumber]]&lt;$B1338,SUM(מרקובחצי[[#This Row],[31]],O1338)=2),1,"")</f>
        <v/>
      </c>
      <c r="AG1337" s="19" t="str">
        <f>IF(AND(מרקובחצי[[#This Row],[CycleNumber]]&lt;$B1338,SUM(מרקובחצי[[#This Row],[31]],P1338)=2),1,"")</f>
        <v/>
      </c>
      <c r="AH1337" s="19" t="str">
        <f>IF(AND(מרקובחצי[[#This Row],[CycleNumber]]&lt;$B1338,SUM(מרקובחצי[[#This Row],[31]],Q1338)=2),1,"")</f>
        <v/>
      </c>
      <c r="AI1337" s="19" t="str">
        <f>IF(AND(מרקובחצי[[#This Row],[CycleNumber]]&lt;$B1338,SUM(U1337:U1338)=2),1,"")</f>
        <v/>
      </c>
      <c r="AJ1337" s="19" t="str">
        <f>IF(AND(מרקובחצי[[#This Row],[CycleNumber]]&lt;$B1338,SUM(מרקובחצי[[#This Row],[32]],O1338)=2),1,"")</f>
        <v/>
      </c>
      <c r="AK1337" s="19" t="str">
        <f>IF(AND(מרקובחצי[[#This Row],[CycleNumber]]&lt;$B1338,SUM(מרקובחצי[[#This Row],[32]],P1338)=2),1,"")</f>
        <v/>
      </c>
      <c r="AL1337" s="19" t="str">
        <f>IF(AND(מרקובחצי[[#This Row],[CycleNumber]]&lt;$B1338,SUM(מרקובחצי[[#This Row],[32]],Q1338)=2),1,"")</f>
        <v/>
      </c>
      <c r="AM1337" s="19" t="str">
        <f>IF(AND(מרקובחצי[[#This Row],[CycleNumber]]&lt;$B1338,SUM(V1337:V1338)=2),1,"")</f>
        <v/>
      </c>
      <c r="AN1337" s="19" t="str">
        <f>IF(AND(מרקובחצי[[#This Row],[CycleNumber]]&lt;$B1338,SUM(מרקובחצי[[#This Row],[33]],O1338)=2),1,"")</f>
        <v/>
      </c>
      <c r="AO1337" s="19" t="str">
        <f>IF(AND(מרקובחצי[[#This Row],[CycleNumber]]&lt;$B1338,SUM(מרקובחצי[[#This Row],[33]],P1338)=2),1,"")</f>
        <v/>
      </c>
      <c r="AP1337" s="19" t="str">
        <f>IF(AND(מרקובחצי[[#This Row],[CycleNumber]]&lt;$B1338,SUM(מרקובחצי[[#This Row],[33]],Q1338)=2),1,"")</f>
        <v/>
      </c>
      <c r="AQ1337" s="19" t="str">
        <f>IF(AND(מרקובחצי[[#This Row],[CycleNumber]]&lt;$B1338,SUM(W1337:W1338)=2),1,"")</f>
        <v/>
      </c>
      <c r="AR1337" s="19" t="str">
        <f>IF(AND(מרקובחצי[[#This Row],[CycleNumber]]&lt;$B1338,SUM(מרקובחצי[[#This Row],[12]],S1338)=2),1,"")</f>
        <v/>
      </c>
      <c r="AS1337" s="19" t="str">
        <f>IF(AND(מרקובחצי[[#This Row],[CycleNumber]]&lt;$B1338,SUM(מרקובחצי[[#This Row],[22]],V1338)=2),1,"")</f>
        <v/>
      </c>
      <c r="AT1337" s="21">
        <f>SUM(מרקובחצי[[#This Row],[11]:[33]])</f>
        <v>1</v>
      </c>
    </row>
    <row r="1338" spans="1:46" ht="15.6" x14ac:dyDescent="0.25">
      <c r="A1338" s="19" t="s">
        <v>143</v>
      </c>
      <c r="B1338" s="19">
        <v>11</v>
      </c>
      <c r="C1338">
        <v>26</v>
      </c>
      <c r="D1338" s="19">
        <f>מרקובחצי[[#This Row],[LengthofCycle]]+1</f>
        <v>27</v>
      </c>
      <c r="E1338" t="str">
        <f>IF(IFERROR(LOOKUP(מרקובחצי[[#This Row],[ClientID]],קביעויות[הפלגה]),FALSE)=מרקובחצי[[#This Row],[ClientID]],1,"")</f>
        <v/>
      </c>
      <c r="F1338" t="str">
        <f>IF(IFERROR(LOOKUP(מרקובחצי[[#This Row],[ClientID]],סוגחציקבוע[S31]),FALSE)=מרקובחצי[[#This Row],[ClientID]],1,"")</f>
        <v/>
      </c>
      <c r="G1338">
        <f>IF(IFERROR(LOOKUP(מרקובחצי[[#This Row],[ClientID]],סוגחציקבוע[S32]),FALSE)=מרקובחצי[[#This Row],[ClientID]],1,"")</f>
        <v>1</v>
      </c>
      <c r="H1338" t="str">
        <f>IF(IFERROR(LOOKUP(מרקובחצי[[#This Row],[ClientID]],סוגחציקבוע[S33]),FALSE)=מרקובחצי[[#This Row],[ClientID]],1,"")</f>
        <v/>
      </c>
      <c r="I1338" t="str">
        <f>IF(IFERROR(LOOKUP(מרקובחצי[[#This Row],[ClientID]],סוגחציקבוע[S32&amp;33]),FALSE)=מרקובחצי[[#This Row],[ClientID]],1,"")</f>
        <v/>
      </c>
      <c r="J1338" s="19">
        <f>IF(SUM(מרקובחצי[[#This Row],[11]:[13]])=1,מרקובחצי[[#This Row],[עד ועד]],IF(SUM(R1337:T1338)=1,IF(מרקובחצי[[#This Row],[עד ועד]]&lt;J1337,מרקובחצי[[#This Row],[עד ועד]],J1337),J1337))</f>
        <v>27</v>
      </c>
      <c r="K1338" s="19">
        <f>IF(SUM(מרקובחצי[[#This Row],[11]:[13]])=1,מרקובחצי[[#This Row],[עד ועד]],IF(SUM(R1337:T1338)=1,IF(מרקובחצי[[#This Row],[עד ועד]]&gt;K1337,מרקובחצי[[#This Row],[עד ועד]],K1337),K1337))</f>
        <v>49</v>
      </c>
      <c r="L1338" s="19">
        <f>IF(AND(SUM(מרקובחצי[[#This Row],[31]:[33]])=1,SUM(U1337:W1337)=0),מרקובחצי[[#This Row],[מקס]]-מרקובחצי[[#This Row],[מינ]],"")</f>
        <v>22</v>
      </c>
      <c r="M133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38" s="19" t="str">
        <f t="shared" si="20"/>
        <v>S23</v>
      </c>
      <c r="O1338" s="19" t="str">
        <f>IF(מרקובחצי[[#This Row],[קבעה הפלגה?]]=1,"",IF(AND(מרקובחצי[[#This Row],[עד ועד]]&lt;29,OR(מרקובחצי[[#This Row],[CycleNumber]]=1,AND(U1337=1,OR(מרקובחצי[[#This Row],[עד ועד]]&lt;J1337,מרקובחצי[[#This Row],[עד ועד]]&gt;K1337)),AND(V1337=1,מרקובחצי[[#This Row],[עד ועד]]&lt;J1337),W1337=1)),1,""))</f>
        <v/>
      </c>
      <c r="P1338" s="19" t="str">
        <f>IF(מרקובחצי[[#This Row],[קבעה הפלגה?]]=1,"",IF(AND(מרקובחצי[[#This Row],[עד ועד]]&gt;28,מרקובחצי[[#This Row],[עד ועד]]&lt;32,OR(מרקובחצי[[#This Row],[CycleNumber]]=1,AND(U1337=1),AND(V1337=1,OR(מרקובחצי[[#This Row],[עד ועד]]&lt;J1337,מרקובחצי[[#This Row],[עד ועד]]&gt;K1337)),W1337=1)),1,""))</f>
        <v/>
      </c>
      <c r="Q1338" s="19" t="str">
        <f>IF(מרקובחצי[[#This Row],[קבעה הפלגה?]]=1,"",IF(AND(מרקובחצי[[#This Row],[עד ועד]]&gt;31,OR(מרקובחצי[[#This Row],[CycleNumber]]=1,AND(U1337=1),AND(V1337=1,מרקובחצי[[#This Row],[עד ועד]]&gt;K1337),AND(W1337=1,OR(מרקובחצי[[#This Row],[עד ועד]]&gt;K1337,מרקובחצי[[#This Row],[עד ועד]]&lt;J1337)))),1,""))</f>
        <v/>
      </c>
      <c r="R1338" s="19" t="str">
        <f>IF(מרקובחצי[[#This Row],[CycleNumber]]&gt;1,IF(AND(O1337=1,מרקובחצי[[#This Row],[עד ועד]]&lt;29),1,""),"")</f>
        <v/>
      </c>
      <c r="S1338" s="19" t="str">
        <f>IF(מרקובחצי[[#This Row],[CycleNumber]]&gt;1,IF(OR(AND(O1337=1,מרקובחצי[[#This Row],[עד ועד]]&gt;28),AND(P1337=1),AND(Q1337=1,מרקובחצי[[#This Row],[עד ועד]]&lt;32)),1,""),"")</f>
        <v/>
      </c>
      <c r="T1338" s="19" t="str">
        <f>IF(מרקובחצי[[#This Row],[CycleNumber]]&gt;1,IF(AND(Q1337=1,מרקובחצי[[#This Row],[עד ועד]]&gt;31),1,""),"")</f>
        <v/>
      </c>
      <c r="U1338" s="19" t="str">
        <f>IF(מרקובחצי[[#This Row],[CycleNumber]]&gt;1,IF(AND(R1337=1,מרקובחצי[[#This Row],[עד ועד]]&lt;29),1,IF(AND(U1337=1,NOT(OR(מרקובחצי[[#This Row],[עד ועד]]&lt;J1337,מרקובחצי[[#This Row],[עד ועד]]&gt;K1337))),1,"")),"")</f>
        <v/>
      </c>
      <c r="V1338" s="19">
        <f>IF(מרקובחצי[[#This Row],[CycleNumber]]&gt;1,IF(AND(SUM(R1337:T1337)=1,מרקובחצי[[#This Row],[עד ועד]]&gt;28,מרקובחצי[[#This Row],[עד ועד]]&lt;32),1,IF(OR(S1337=1,AND(R1337=1,מרקובחצי[[#This Row],[עד ועד]]&gt;28),AND(T1337=1,מרקובחצי[[#This Row],[עד ועד]]&lt;32)),1,IF(AND(V1337=1,NOT(OR(מרקובחצי[[#This Row],[עד ועד]]&lt;J1337,מרקובחצי[[#This Row],[עד ועד]]&gt;K1337))),1,""))),"")</f>
        <v>1</v>
      </c>
      <c r="W1338" s="19" t="str">
        <f>IF(מרקובחצי[[#This Row],[CycleNumber]]&gt;1,IF(AND(T1337=1,מרקובחצי[[#This Row],[עד ועד]]&gt;31),1,IF(AND(W1337=1,NOT(OR(מרקובחצי[[#This Row],[עד ועד]]&lt;J1337,מרקובחצי[[#This Row],[עד ועד]]&gt;K1337))),1,"")),"")</f>
        <v/>
      </c>
      <c r="X1338" s="19" t="str">
        <f>IF(AND(מרקובחצי[[#This Row],[CycleNumber]]&lt;$B1339,SUM(מרקובחצי[[#This Row],[11]],R1339)=2),1,"")</f>
        <v/>
      </c>
      <c r="Y1338" s="19" t="str">
        <f>IF(AND(מרקובחצי[[#This Row],[CycleNumber]]&lt;$B1339,SUM(מרקובחצי[[#This Row],[11]],S1339)=2),1,"")</f>
        <v/>
      </c>
      <c r="Z1338" s="19" t="str">
        <f>IF(AND(מרקובחצי[[#This Row],[CycleNumber]]&lt;$B1339,SUM(מרקובחצי[[#This Row],[13]],S1339)=2),1,"")</f>
        <v/>
      </c>
      <c r="AA1338" s="19" t="str">
        <f>IF(AND(מרקובחצי[[#This Row],[CycleNumber]]&lt;$B1339,SUM(מרקובחצי[[#This Row],[13]],T1339)=2),1,"")</f>
        <v/>
      </c>
      <c r="AB1338" s="19" t="str">
        <f>IF(AND(מרקובחצי[[#This Row],[CycleNumber]]&lt;$B1339,SUM(מרקובחצי[[#This Row],[21]],U1339)=2),1,"")</f>
        <v/>
      </c>
      <c r="AC1338" s="19" t="str">
        <f>IF(AND(מרקובחצי[[#This Row],[CycleNumber]]&lt;$B1339,SUM(מרקובחצי[[#This Row],[21]],V1339)=2),1,"")</f>
        <v/>
      </c>
      <c r="AD1338" s="19" t="str">
        <f>IF(AND(מרקובחצי[[#This Row],[CycleNumber]]&lt;$B1339,SUM(מרקובחצי[[#This Row],[23]],V1339)=2),1,"")</f>
        <v/>
      </c>
      <c r="AE1338" s="19" t="str">
        <f>IF(AND(מרקובחצי[[#This Row],[CycleNumber]]&lt;$B1339,SUM(מרקובחצי[[#This Row],[23]],W1339)=2),1,"")</f>
        <v/>
      </c>
      <c r="AF1338" s="19" t="str">
        <f>IF(AND(מרקובחצי[[#This Row],[CycleNumber]]&lt;$B1339,SUM(מרקובחצי[[#This Row],[31]],O1339)=2),1,"")</f>
        <v/>
      </c>
      <c r="AG1338" s="19" t="str">
        <f>IF(AND(מרקובחצי[[#This Row],[CycleNumber]]&lt;$B1339,SUM(מרקובחצי[[#This Row],[31]],P1339)=2),1,"")</f>
        <v/>
      </c>
      <c r="AH1338" s="19" t="str">
        <f>IF(AND(מרקובחצי[[#This Row],[CycleNumber]]&lt;$B1339,SUM(מרקובחצי[[#This Row],[31]],Q1339)=2),1,"")</f>
        <v/>
      </c>
      <c r="AI1338" s="19" t="str">
        <f>IF(AND(מרקובחצי[[#This Row],[CycleNumber]]&lt;$B1339,SUM(U1338:U1339)=2),1,"")</f>
        <v/>
      </c>
      <c r="AJ1338" s="19" t="str">
        <f>IF(AND(מרקובחצי[[#This Row],[CycleNumber]]&lt;$B1339,SUM(מרקובחצי[[#This Row],[32]],O1339)=2),1,"")</f>
        <v/>
      </c>
      <c r="AK1338" s="19" t="str">
        <f>IF(AND(מרקובחצי[[#This Row],[CycleNumber]]&lt;$B1339,SUM(מרקובחצי[[#This Row],[32]],P1339)=2),1,"")</f>
        <v/>
      </c>
      <c r="AL1338" s="19" t="str">
        <f>IF(AND(מרקובחצי[[#This Row],[CycleNumber]]&lt;$B1339,SUM(מרקובחצי[[#This Row],[32]],Q1339)=2),1,"")</f>
        <v/>
      </c>
      <c r="AM1338" s="19" t="str">
        <f>IF(AND(מרקובחצי[[#This Row],[CycleNumber]]&lt;$B1339,SUM(V1338:V1339)=2),1,"")</f>
        <v/>
      </c>
      <c r="AN1338" s="19" t="str">
        <f>IF(AND(מרקובחצי[[#This Row],[CycleNumber]]&lt;$B1339,SUM(מרקובחצי[[#This Row],[33]],O1339)=2),1,"")</f>
        <v/>
      </c>
      <c r="AO1338" s="19" t="str">
        <f>IF(AND(מרקובחצי[[#This Row],[CycleNumber]]&lt;$B1339,SUM(מרקובחצי[[#This Row],[33]],P1339)=2),1,"")</f>
        <v/>
      </c>
      <c r="AP1338" s="19" t="str">
        <f>IF(AND(מרקובחצי[[#This Row],[CycleNumber]]&lt;$B1339,SUM(מרקובחצי[[#This Row],[33]],Q1339)=2),1,"")</f>
        <v/>
      </c>
      <c r="AQ1338" s="19" t="str">
        <f>IF(AND(מרקובחצי[[#This Row],[CycleNumber]]&lt;$B1339,SUM(W1338:W1339)=2),1,"")</f>
        <v/>
      </c>
      <c r="AR1338" s="19" t="str">
        <f>IF(AND(מרקובחצי[[#This Row],[CycleNumber]]&lt;$B1339,SUM(מרקובחצי[[#This Row],[12]],S1339)=2),1,"")</f>
        <v/>
      </c>
      <c r="AS1338" s="19" t="str">
        <f>IF(AND(מרקובחצי[[#This Row],[CycleNumber]]&lt;$B1339,SUM(מרקובחצי[[#This Row],[22]],V1339)=2),1,"")</f>
        <v/>
      </c>
      <c r="AT1338" s="21">
        <f>SUM(מרקובחצי[[#This Row],[11]:[33]])</f>
        <v>1</v>
      </c>
    </row>
    <row r="1339" spans="1:46" ht="15.6" x14ac:dyDescent="0.25">
      <c r="A1339" s="19" t="s">
        <v>144</v>
      </c>
      <c r="B1339" s="19">
        <v>1</v>
      </c>
      <c r="C1339">
        <v>28</v>
      </c>
      <c r="D1339" s="19">
        <f>מרקובחצי[[#This Row],[LengthofCycle]]+1</f>
        <v>29</v>
      </c>
      <c r="E1339" t="str">
        <f>IF(IFERROR(LOOKUP(מרקובחצי[[#This Row],[ClientID]],קביעויות[הפלגה]),FALSE)=מרקובחצי[[#This Row],[ClientID]],1,"")</f>
        <v/>
      </c>
      <c r="F1339" t="str">
        <f>IF(IFERROR(LOOKUP(מרקובחצי[[#This Row],[ClientID]],סוגחציקבוע[S31]),FALSE)=מרקובחצי[[#This Row],[ClientID]],1,"")</f>
        <v/>
      </c>
      <c r="G1339">
        <f>IF(IFERROR(LOOKUP(מרקובחצי[[#This Row],[ClientID]],סוגחציקבוע[S32]),FALSE)=מרקובחצי[[#This Row],[ClientID]],1,"")</f>
        <v>1</v>
      </c>
      <c r="H1339" t="str">
        <f>IF(IFERROR(LOOKUP(מרקובחצי[[#This Row],[ClientID]],סוגחציקבוע[S33]),FALSE)=מרקובחצי[[#This Row],[ClientID]],1,"")</f>
        <v/>
      </c>
      <c r="I1339" t="str">
        <f>IF(IFERROR(LOOKUP(מרקובחצי[[#This Row],[ClientID]],סוגחציקבוע[S32&amp;33]),FALSE)=מרקובחצי[[#This Row],[ClientID]],1,"")</f>
        <v/>
      </c>
      <c r="J1339" s="19">
        <f>IF(SUM(מרקובחצי[[#This Row],[11]:[13]])=1,מרקובחצי[[#This Row],[עד ועד]],IF(SUM(R1338:T1339)=1,IF(מרקובחצי[[#This Row],[עד ועד]]&lt;J1338,מרקובחצי[[#This Row],[עד ועד]],J1338),J1338))</f>
        <v>29</v>
      </c>
      <c r="K1339" s="19">
        <f>IF(SUM(מרקובחצי[[#This Row],[11]:[13]])=1,מרקובחצי[[#This Row],[עד ועד]],IF(SUM(R1338:T1339)=1,IF(מרקובחצי[[#This Row],[עד ועד]]&gt;K1338,מרקובחצי[[#This Row],[עד ועד]],K1338),K1338))</f>
        <v>29</v>
      </c>
      <c r="L1339" s="19" t="str">
        <f>IF(AND(SUM(מרקובחצי[[#This Row],[31]:[33]])=1,SUM(U1338:W1338)=0),מרקובחצי[[#This Row],[מקס]]-מרקובחצי[[#This Row],[מינ]],"")</f>
        <v/>
      </c>
      <c r="M133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339" s="19" t="str">
        <f t="shared" si="20"/>
        <v>S32</v>
      </c>
      <c r="O1339" s="19" t="str">
        <f>IF(מרקובחצי[[#This Row],[קבעה הפלגה?]]=1,"",IF(AND(מרקובחצי[[#This Row],[עד ועד]]&lt;29,OR(מרקובחצי[[#This Row],[CycleNumber]]=1,AND(U1338=1,OR(מרקובחצי[[#This Row],[עד ועד]]&lt;J1338,מרקובחצי[[#This Row],[עד ועד]]&gt;K1338)),AND(V1338=1,מרקובחצי[[#This Row],[עד ועד]]&lt;J1338),W1338=1)),1,""))</f>
        <v/>
      </c>
      <c r="P1339" s="19">
        <f>IF(מרקובחצי[[#This Row],[קבעה הפלגה?]]=1,"",IF(AND(מרקובחצי[[#This Row],[עד ועד]]&gt;28,מרקובחצי[[#This Row],[עד ועד]]&lt;32,OR(מרקובחצי[[#This Row],[CycleNumber]]=1,AND(U1338=1),AND(V1338=1,OR(מרקובחצי[[#This Row],[עד ועד]]&lt;J1338,מרקובחצי[[#This Row],[עד ועד]]&gt;K1338)),W1338=1)),1,""))</f>
        <v>1</v>
      </c>
      <c r="Q1339" s="19" t="str">
        <f>IF(מרקובחצי[[#This Row],[קבעה הפלגה?]]=1,"",IF(AND(מרקובחצי[[#This Row],[עד ועד]]&gt;31,OR(מרקובחצי[[#This Row],[CycleNumber]]=1,AND(U1338=1),AND(V1338=1,מרקובחצי[[#This Row],[עד ועד]]&gt;K1338),AND(W1338=1,OR(מרקובחצי[[#This Row],[עד ועד]]&gt;K1338,מרקובחצי[[#This Row],[עד ועד]]&lt;J1338)))),1,""))</f>
        <v/>
      </c>
      <c r="R1339" s="19" t="str">
        <f>IF(מרקובחצי[[#This Row],[CycleNumber]]&gt;1,IF(AND(O1338=1,מרקובחצי[[#This Row],[עד ועד]]&lt;29),1,""),"")</f>
        <v/>
      </c>
      <c r="S1339" s="19" t="str">
        <f>IF(מרקובחצי[[#This Row],[CycleNumber]]&gt;1,IF(OR(AND(O1338=1,מרקובחצי[[#This Row],[עד ועד]]&gt;28),AND(P1338=1),AND(Q1338=1,מרקובחצי[[#This Row],[עד ועד]]&lt;32)),1,""),"")</f>
        <v/>
      </c>
      <c r="T1339" s="19" t="str">
        <f>IF(מרקובחצי[[#This Row],[CycleNumber]]&gt;1,IF(AND(Q1338=1,מרקובחצי[[#This Row],[עד ועד]]&gt;31),1,""),"")</f>
        <v/>
      </c>
      <c r="U1339" s="19" t="str">
        <f>IF(מרקובחצי[[#This Row],[CycleNumber]]&gt;1,IF(AND(R1338=1,מרקובחצי[[#This Row],[עד ועד]]&lt;29),1,IF(AND(U1338=1,NOT(OR(מרקובחצי[[#This Row],[עד ועד]]&lt;J1338,מרקובחצי[[#This Row],[עד ועד]]&gt;K1338))),1,"")),"")</f>
        <v/>
      </c>
      <c r="V1339" s="19" t="str">
        <f>IF(מרקובחצי[[#This Row],[CycleNumber]]&gt;1,IF(AND(SUM(R1338:T1338)=1,מרקובחצי[[#This Row],[עד ועד]]&gt;28,מרקובחצי[[#This Row],[עד ועד]]&lt;32),1,IF(OR(S1338=1,AND(R1338=1,מרקובחצי[[#This Row],[עד ועד]]&gt;28),AND(T1338=1,מרקובחצי[[#This Row],[עד ועד]]&lt;32)),1,IF(AND(V1338=1,NOT(OR(מרקובחצי[[#This Row],[עד ועד]]&lt;J1338,מרקובחצי[[#This Row],[עד ועד]]&gt;K1338))),1,""))),"")</f>
        <v/>
      </c>
      <c r="W1339" s="19" t="str">
        <f>IF(מרקובחצי[[#This Row],[CycleNumber]]&gt;1,IF(AND(T1338=1,מרקובחצי[[#This Row],[עד ועד]]&gt;31),1,IF(AND(W1338=1,NOT(OR(מרקובחצי[[#This Row],[עד ועד]]&lt;J1338,מרקובחצי[[#This Row],[עד ועד]]&gt;K1338))),1,"")),"")</f>
        <v/>
      </c>
      <c r="X1339" s="19" t="str">
        <f>IF(AND(מרקובחצי[[#This Row],[CycleNumber]]&lt;$B1340,SUM(מרקובחצי[[#This Row],[11]],R1340)=2),1,"")</f>
        <v/>
      </c>
      <c r="Y1339" s="19" t="str">
        <f>IF(AND(מרקובחצי[[#This Row],[CycleNumber]]&lt;$B1340,SUM(מרקובחצי[[#This Row],[11]],S1340)=2),1,"")</f>
        <v/>
      </c>
      <c r="Z1339" s="19" t="str">
        <f>IF(AND(מרקובחצי[[#This Row],[CycleNumber]]&lt;$B1340,SUM(מרקובחצי[[#This Row],[13]],S1340)=2),1,"")</f>
        <v/>
      </c>
      <c r="AA1339" s="19" t="str">
        <f>IF(AND(מרקובחצי[[#This Row],[CycleNumber]]&lt;$B1340,SUM(מרקובחצי[[#This Row],[13]],T1340)=2),1,"")</f>
        <v/>
      </c>
      <c r="AB1339" s="19" t="str">
        <f>IF(AND(מרקובחצי[[#This Row],[CycleNumber]]&lt;$B1340,SUM(מרקובחצי[[#This Row],[21]],U1340)=2),1,"")</f>
        <v/>
      </c>
      <c r="AC1339" s="19" t="str">
        <f>IF(AND(מרקובחצי[[#This Row],[CycleNumber]]&lt;$B1340,SUM(מרקובחצי[[#This Row],[21]],V1340)=2),1,"")</f>
        <v/>
      </c>
      <c r="AD1339" s="19" t="str">
        <f>IF(AND(מרקובחצי[[#This Row],[CycleNumber]]&lt;$B1340,SUM(מרקובחצי[[#This Row],[23]],V1340)=2),1,"")</f>
        <v/>
      </c>
      <c r="AE1339" s="19" t="str">
        <f>IF(AND(מרקובחצי[[#This Row],[CycleNumber]]&lt;$B1340,SUM(מרקובחצי[[#This Row],[23]],W1340)=2),1,"")</f>
        <v/>
      </c>
      <c r="AF1339" s="19" t="str">
        <f>IF(AND(מרקובחצי[[#This Row],[CycleNumber]]&lt;$B1340,SUM(מרקובחצי[[#This Row],[31]],O1340)=2),1,"")</f>
        <v/>
      </c>
      <c r="AG1339" s="19" t="str">
        <f>IF(AND(מרקובחצי[[#This Row],[CycleNumber]]&lt;$B1340,SUM(מרקובחצי[[#This Row],[31]],P1340)=2),1,"")</f>
        <v/>
      </c>
      <c r="AH1339" s="19" t="str">
        <f>IF(AND(מרקובחצי[[#This Row],[CycleNumber]]&lt;$B1340,SUM(מרקובחצי[[#This Row],[31]],Q1340)=2),1,"")</f>
        <v/>
      </c>
      <c r="AI1339" s="19" t="str">
        <f>IF(AND(מרקובחצי[[#This Row],[CycleNumber]]&lt;$B1340,SUM(U1339:U1340)=2),1,"")</f>
        <v/>
      </c>
      <c r="AJ1339" s="19" t="str">
        <f>IF(AND(מרקובחצי[[#This Row],[CycleNumber]]&lt;$B1340,SUM(מרקובחצי[[#This Row],[32]],O1340)=2),1,"")</f>
        <v/>
      </c>
      <c r="AK1339" s="19" t="str">
        <f>IF(AND(מרקובחצי[[#This Row],[CycleNumber]]&lt;$B1340,SUM(מרקובחצי[[#This Row],[32]],P1340)=2),1,"")</f>
        <v/>
      </c>
      <c r="AL1339" s="19" t="str">
        <f>IF(AND(מרקובחצי[[#This Row],[CycleNumber]]&lt;$B1340,SUM(מרקובחצי[[#This Row],[32]],Q1340)=2),1,"")</f>
        <v/>
      </c>
      <c r="AM1339" s="19" t="str">
        <f>IF(AND(מרקובחצי[[#This Row],[CycleNumber]]&lt;$B1340,SUM(V1339:V1340)=2),1,"")</f>
        <v/>
      </c>
      <c r="AN1339" s="19" t="str">
        <f>IF(AND(מרקובחצי[[#This Row],[CycleNumber]]&lt;$B1340,SUM(מרקובחצי[[#This Row],[33]],O1340)=2),1,"")</f>
        <v/>
      </c>
      <c r="AO1339" s="19" t="str">
        <f>IF(AND(מרקובחצי[[#This Row],[CycleNumber]]&lt;$B1340,SUM(מרקובחצי[[#This Row],[33]],P1340)=2),1,"")</f>
        <v/>
      </c>
      <c r="AP1339" s="19" t="str">
        <f>IF(AND(מרקובחצי[[#This Row],[CycleNumber]]&lt;$B1340,SUM(מרקובחצי[[#This Row],[33]],Q1340)=2),1,"")</f>
        <v/>
      </c>
      <c r="AQ1339" s="19" t="str">
        <f>IF(AND(מרקובחצי[[#This Row],[CycleNumber]]&lt;$B1340,SUM(W1339:W1340)=2),1,"")</f>
        <v/>
      </c>
      <c r="AR1339" s="19">
        <f>IF(AND(מרקובחצי[[#This Row],[CycleNumber]]&lt;$B1340,SUM(מרקובחצי[[#This Row],[12]],S1340)=2),1,"")</f>
        <v>1</v>
      </c>
      <c r="AS1339" s="19" t="str">
        <f>IF(AND(מרקובחצי[[#This Row],[CycleNumber]]&lt;$B1340,SUM(מרקובחצי[[#This Row],[22]],V1340)=2),1,"")</f>
        <v/>
      </c>
      <c r="AT1339" s="21">
        <f>SUM(מרקובחצי[[#This Row],[11]:[33]])</f>
        <v>1</v>
      </c>
    </row>
    <row r="1340" spans="1:46" ht="15.6" x14ac:dyDescent="0.25">
      <c r="A1340" s="19" t="s">
        <v>144</v>
      </c>
      <c r="B1340" s="19">
        <v>2</v>
      </c>
      <c r="C1340">
        <v>26</v>
      </c>
      <c r="D1340" s="19">
        <f>מרקובחצי[[#This Row],[LengthofCycle]]+1</f>
        <v>27</v>
      </c>
      <c r="E1340" t="str">
        <f>IF(IFERROR(LOOKUP(מרקובחצי[[#This Row],[ClientID]],קביעויות[הפלגה]),FALSE)=מרקובחצי[[#This Row],[ClientID]],1,"")</f>
        <v/>
      </c>
      <c r="F1340" t="str">
        <f>IF(IFERROR(LOOKUP(מרקובחצי[[#This Row],[ClientID]],סוגחציקבוע[S31]),FALSE)=מרקובחצי[[#This Row],[ClientID]],1,"")</f>
        <v/>
      </c>
      <c r="G1340">
        <f>IF(IFERROR(LOOKUP(מרקובחצי[[#This Row],[ClientID]],סוגחציקבוע[S32]),FALSE)=מרקובחצי[[#This Row],[ClientID]],1,"")</f>
        <v>1</v>
      </c>
      <c r="H1340" t="str">
        <f>IF(IFERROR(LOOKUP(מרקובחצי[[#This Row],[ClientID]],סוגחציקבוע[S33]),FALSE)=מרקובחצי[[#This Row],[ClientID]],1,"")</f>
        <v/>
      </c>
      <c r="I1340" t="str">
        <f>IF(IFERROR(LOOKUP(מרקובחצי[[#This Row],[ClientID]],סוגחציקבוע[S32&amp;33]),FALSE)=מרקובחצי[[#This Row],[ClientID]],1,"")</f>
        <v/>
      </c>
      <c r="J1340" s="19">
        <f>IF(SUM(מרקובחצי[[#This Row],[11]:[13]])=1,מרקובחצי[[#This Row],[עד ועד]],IF(SUM(R1339:T1340)=1,IF(מרקובחצי[[#This Row],[עד ועד]]&lt;J1339,מרקובחצי[[#This Row],[עד ועד]],J1339),J1339))</f>
        <v>27</v>
      </c>
      <c r="K1340" s="19">
        <f>IF(SUM(מרקובחצי[[#This Row],[11]:[13]])=1,מרקובחצי[[#This Row],[עד ועד]],IF(SUM(R1339:T1340)=1,IF(מרקובחצי[[#This Row],[עד ועד]]&gt;K1339,מרקובחצי[[#This Row],[עד ועד]],K1339),K1339))</f>
        <v>29</v>
      </c>
      <c r="L1340" s="19" t="str">
        <f>IF(AND(SUM(מרקובחצי[[#This Row],[31]:[33]])=1,SUM(U1339:W1339)=0),מרקובחצי[[#This Row],[מקס]]-מרקובחצי[[#This Row],[מינ]],"")</f>
        <v/>
      </c>
      <c r="M134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340" s="19" t="str">
        <f t="shared" si="20"/>
        <v>S12</v>
      </c>
      <c r="O1340" s="19" t="str">
        <f>IF(מרקובחצי[[#This Row],[קבעה הפלגה?]]=1,"",IF(AND(מרקובחצי[[#This Row],[עד ועד]]&lt;29,OR(מרקובחצי[[#This Row],[CycleNumber]]=1,AND(U1339=1,OR(מרקובחצי[[#This Row],[עד ועד]]&lt;J1339,מרקובחצי[[#This Row],[עד ועד]]&gt;K1339)),AND(V1339=1,מרקובחצי[[#This Row],[עד ועד]]&lt;J1339),W1339=1)),1,""))</f>
        <v/>
      </c>
      <c r="P1340" s="19" t="str">
        <f>IF(מרקובחצי[[#This Row],[קבעה הפלגה?]]=1,"",IF(AND(מרקובחצי[[#This Row],[עד ועד]]&gt;28,מרקובחצי[[#This Row],[עד ועד]]&lt;32,OR(מרקובחצי[[#This Row],[CycleNumber]]=1,AND(U1339=1),AND(V1339=1,OR(מרקובחצי[[#This Row],[עד ועד]]&lt;J1339,מרקובחצי[[#This Row],[עד ועד]]&gt;K1339)),W1339=1)),1,""))</f>
        <v/>
      </c>
      <c r="Q1340" s="19" t="str">
        <f>IF(מרקובחצי[[#This Row],[קבעה הפלגה?]]=1,"",IF(AND(מרקובחצי[[#This Row],[עד ועד]]&gt;31,OR(מרקובחצי[[#This Row],[CycleNumber]]=1,AND(U1339=1),AND(V1339=1,מרקובחצי[[#This Row],[עד ועד]]&gt;K1339),AND(W1339=1,OR(מרקובחצי[[#This Row],[עד ועד]]&gt;K1339,מרקובחצי[[#This Row],[עד ועד]]&lt;J1339)))),1,""))</f>
        <v/>
      </c>
      <c r="R1340" s="19" t="str">
        <f>IF(מרקובחצי[[#This Row],[CycleNumber]]&gt;1,IF(AND(O1339=1,מרקובחצי[[#This Row],[עד ועד]]&lt;29),1,""),"")</f>
        <v/>
      </c>
      <c r="S1340" s="19">
        <f>IF(מרקובחצי[[#This Row],[CycleNumber]]&gt;1,IF(OR(AND(O1339=1,מרקובחצי[[#This Row],[עד ועד]]&gt;28),AND(P1339=1),AND(Q1339=1,מרקובחצי[[#This Row],[עד ועד]]&lt;32)),1,""),"")</f>
        <v>1</v>
      </c>
      <c r="T1340" s="19" t="str">
        <f>IF(מרקובחצי[[#This Row],[CycleNumber]]&gt;1,IF(AND(Q1339=1,מרקובחצי[[#This Row],[עד ועד]]&gt;31),1,""),"")</f>
        <v/>
      </c>
      <c r="U1340" s="19" t="str">
        <f>IF(מרקובחצי[[#This Row],[CycleNumber]]&gt;1,IF(AND(R1339=1,מרקובחצי[[#This Row],[עד ועד]]&lt;29),1,IF(AND(U1339=1,NOT(OR(מרקובחצי[[#This Row],[עד ועד]]&lt;J1339,מרקובחצי[[#This Row],[עד ועד]]&gt;K1339))),1,"")),"")</f>
        <v/>
      </c>
      <c r="V1340" s="19" t="str">
        <f>IF(מרקובחצי[[#This Row],[CycleNumber]]&gt;1,IF(AND(SUM(R1339:T1339)=1,מרקובחצי[[#This Row],[עד ועד]]&gt;28,מרקובחצי[[#This Row],[עד ועד]]&lt;32),1,IF(OR(S1339=1,AND(R1339=1,מרקובחצי[[#This Row],[עד ועד]]&gt;28),AND(T1339=1,מרקובחצי[[#This Row],[עד ועד]]&lt;32)),1,IF(AND(V1339=1,NOT(OR(מרקובחצי[[#This Row],[עד ועד]]&lt;J1339,מרקובחצי[[#This Row],[עד ועד]]&gt;K1339))),1,""))),"")</f>
        <v/>
      </c>
      <c r="W1340" s="19" t="str">
        <f>IF(מרקובחצי[[#This Row],[CycleNumber]]&gt;1,IF(AND(T1339=1,מרקובחצי[[#This Row],[עד ועד]]&gt;31),1,IF(AND(W1339=1,NOT(OR(מרקובחצי[[#This Row],[עד ועד]]&lt;J1339,מרקובחצי[[#This Row],[עד ועד]]&gt;K1339))),1,"")),"")</f>
        <v/>
      </c>
      <c r="X1340" s="19" t="str">
        <f>IF(AND(מרקובחצי[[#This Row],[CycleNumber]]&lt;$B1341,SUM(מרקובחצי[[#This Row],[11]],R1341)=2),1,"")</f>
        <v/>
      </c>
      <c r="Y1340" s="19" t="str">
        <f>IF(AND(מרקובחצי[[#This Row],[CycleNumber]]&lt;$B1341,SUM(מרקובחצי[[#This Row],[11]],S1341)=2),1,"")</f>
        <v/>
      </c>
      <c r="Z1340" s="19" t="str">
        <f>IF(AND(מרקובחצי[[#This Row],[CycleNumber]]&lt;$B1341,SUM(מרקובחצי[[#This Row],[13]],S1341)=2),1,"")</f>
        <v/>
      </c>
      <c r="AA1340" s="19" t="str">
        <f>IF(AND(מרקובחצי[[#This Row],[CycleNumber]]&lt;$B1341,SUM(מרקובחצי[[#This Row],[13]],T1341)=2),1,"")</f>
        <v/>
      </c>
      <c r="AB1340" s="19" t="str">
        <f>IF(AND(מרקובחצי[[#This Row],[CycleNumber]]&lt;$B1341,SUM(מרקובחצי[[#This Row],[21]],U1341)=2),1,"")</f>
        <v/>
      </c>
      <c r="AC1340" s="19" t="str">
        <f>IF(AND(מרקובחצי[[#This Row],[CycleNumber]]&lt;$B1341,SUM(מרקובחצי[[#This Row],[21]],V1341)=2),1,"")</f>
        <v/>
      </c>
      <c r="AD1340" s="19" t="str">
        <f>IF(AND(מרקובחצי[[#This Row],[CycleNumber]]&lt;$B1341,SUM(מרקובחצי[[#This Row],[23]],V1341)=2),1,"")</f>
        <v/>
      </c>
      <c r="AE1340" s="19" t="str">
        <f>IF(AND(מרקובחצי[[#This Row],[CycleNumber]]&lt;$B1341,SUM(מרקובחצי[[#This Row],[23]],W1341)=2),1,"")</f>
        <v/>
      </c>
      <c r="AF1340" s="19" t="str">
        <f>IF(AND(מרקובחצי[[#This Row],[CycleNumber]]&lt;$B1341,SUM(מרקובחצי[[#This Row],[31]],O1341)=2),1,"")</f>
        <v/>
      </c>
      <c r="AG1340" s="19" t="str">
        <f>IF(AND(מרקובחצי[[#This Row],[CycleNumber]]&lt;$B1341,SUM(מרקובחצי[[#This Row],[31]],P1341)=2),1,"")</f>
        <v/>
      </c>
      <c r="AH1340" s="19" t="str">
        <f>IF(AND(מרקובחצי[[#This Row],[CycleNumber]]&lt;$B1341,SUM(מרקובחצי[[#This Row],[31]],Q1341)=2),1,"")</f>
        <v/>
      </c>
      <c r="AI1340" s="19" t="str">
        <f>IF(AND(מרקובחצי[[#This Row],[CycleNumber]]&lt;$B1341,SUM(U1340:U1341)=2),1,"")</f>
        <v/>
      </c>
      <c r="AJ1340" s="19" t="str">
        <f>IF(AND(מרקובחצי[[#This Row],[CycleNumber]]&lt;$B1341,SUM(מרקובחצי[[#This Row],[32]],O1341)=2),1,"")</f>
        <v/>
      </c>
      <c r="AK1340" s="19" t="str">
        <f>IF(AND(מרקובחצי[[#This Row],[CycleNumber]]&lt;$B1341,SUM(מרקובחצי[[#This Row],[32]],P1341)=2),1,"")</f>
        <v/>
      </c>
      <c r="AL1340" s="19" t="str">
        <f>IF(AND(מרקובחצי[[#This Row],[CycleNumber]]&lt;$B1341,SUM(מרקובחצי[[#This Row],[32]],Q1341)=2),1,"")</f>
        <v/>
      </c>
      <c r="AM1340" s="19" t="str">
        <f>IF(AND(מרקובחצי[[#This Row],[CycleNumber]]&lt;$B1341,SUM(V1340:V1341)=2),1,"")</f>
        <v/>
      </c>
      <c r="AN1340" s="19" t="str">
        <f>IF(AND(מרקובחצי[[#This Row],[CycleNumber]]&lt;$B1341,SUM(מרקובחצי[[#This Row],[33]],O1341)=2),1,"")</f>
        <v/>
      </c>
      <c r="AO1340" s="19" t="str">
        <f>IF(AND(מרקובחצי[[#This Row],[CycleNumber]]&lt;$B1341,SUM(מרקובחצי[[#This Row],[33]],P1341)=2),1,"")</f>
        <v/>
      </c>
      <c r="AP1340" s="19" t="str">
        <f>IF(AND(מרקובחצי[[#This Row],[CycleNumber]]&lt;$B1341,SUM(מרקובחצי[[#This Row],[33]],Q1341)=2),1,"")</f>
        <v/>
      </c>
      <c r="AQ1340" s="19" t="str">
        <f>IF(AND(מרקובחצי[[#This Row],[CycleNumber]]&lt;$B1341,SUM(W1340:W1341)=2),1,"")</f>
        <v/>
      </c>
      <c r="AR1340" s="19" t="str">
        <f>IF(AND(מרקובחצי[[#This Row],[CycleNumber]]&lt;$B1341,SUM(מרקובחצי[[#This Row],[12]],S1341)=2),1,"")</f>
        <v/>
      </c>
      <c r="AS1340" s="19">
        <f>IF(AND(מרקובחצי[[#This Row],[CycleNumber]]&lt;$B1341,SUM(מרקובחצי[[#This Row],[22]],V1341)=2),1,"")</f>
        <v>1</v>
      </c>
      <c r="AT1340" s="21">
        <f>SUM(מרקובחצי[[#This Row],[11]:[33]])</f>
        <v>1</v>
      </c>
    </row>
    <row r="1341" spans="1:46" ht="15.6" x14ac:dyDescent="0.25">
      <c r="A1341" s="19" t="s">
        <v>144</v>
      </c>
      <c r="B1341" s="19">
        <v>3</v>
      </c>
      <c r="C1341">
        <v>25</v>
      </c>
      <c r="D1341" s="19">
        <f>מרקובחצי[[#This Row],[LengthofCycle]]+1</f>
        <v>26</v>
      </c>
      <c r="E1341" t="str">
        <f>IF(IFERROR(LOOKUP(מרקובחצי[[#This Row],[ClientID]],קביעויות[הפלגה]),FALSE)=מרקובחצי[[#This Row],[ClientID]],1,"")</f>
        <v/>
      </c>
      <c r="F1341" t="str">
        <f>IF(IFERROR(LOOKUP(מרקובחצי[[#This Row],[ClientID]],סוגחציקבוע[S31]),FALSE)=מרקובחצי[[#This Row],[ClientID]],1,"")</f>
        <v/>
      </c>
      <c r="G1341">
        <f>IF(IFERROR(LOOKUP(מרקובחצי[[#This Row],[ClientID]],סוגחציקבוע[S32]),FALSE)=מרקובחצי[[#This Row],[ClientID]],1,"")</f>
        <v>1</v>
      </c>
      <c r="H1341" t="str">
        <f>IF(IFERROR(LOOKUP(מרקובחצי[[#This Row],[ClientID]],סוגחציקבוע[S33]),FALSE)=מרקובחצי[[#This Row],[ClientID]],1,"")</f>
        <v/>
      </c>
      <c r="I1341" t="str">
        <f>IF(IFERROR(LOOKUP(מרקובחצי[[#This Row],[ClientID]],סוגחציקבוע[S32&amp;33]),FALSE)=מרקובחצי[[#This Row],[ClientID]],1,"")</f>
        <v/>
      </c>
      <c r="J1341" s="19">
        <f>IF(SUM(מרקובחצי[[#This Row],[11]:[13]])=1,מרקובחצי[[#This Row],[עד ועד]],IF(SUM(R1340:T1341)=1,IF(מרקובחצי[[#This Row],[עד ועד]]&lt;J1340,מרקובחצי[[#This Row],[עד ועד]],J1340),J1340))</f>
        <v>26</v>
      </c>
      <c r="K1341" s="19">
        <f>IF(SUM(מרקובחצי[[#This Row],[11]:[13]])=1,מרקובחצי[[#This Row],[עד ועד]],IF(SUM(R1340:T1341)=1,IF(מרקובחצי[[#This Row],[עד ועד]]&gt;K1340,מרקובחצי[[#This Row],[עד ועד]],K1340),K1340))</f>
        <v>29</v>
      </c>
      <c r="L1341" s="19">
        <f>IF(AND(SUM(מרקובחצי[[#This Row],[31]:[33]])=1,SUM(U1340:W1340)=0),מרקובחצי[[#This Row],[מקס]]-מרקובחצי[[#This Row],[מינ]],"")</f>
        <v>3</v>
      </c>
      <c r="M134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41" s="19" t="str">
        <f t="shared" si="20"/>
        <v>S22</v>
      </c>
      <c r="O1341" s="19" t="str">
        <f>IF(מרקובחצי[[#This Row],[קבעה הפלגה?]]=1,"",IF(AND(מרקובחצי[[#This Row],[עד ועד]]&lt;29,OR(מרקובחצי[[#This Row],[CycleNumber]]=1,AND(U1340=1,OR(מרקובחצי[[#This Row],[עד ועד]]&lt;J1340,מרקובחצי[[#This Row],[עד ועד]]&gt;K1340)),AND(V1340=1,מרקובחצי[[#This Row],[עד ועד]]&lt;J1340),W1340=1)),1,""))</f>
        <v/>
      </c>
      <c r="P1341" s="19" t="str">
        <f>IF(מרקובחצי[[#This Row],[קבעה הפלגה?]]=1,"",IF(AND(מרקובחצי[[#This Row],[עד ועד]]&gt;28,מרקובחצי[[#This Row],[עד ועד]]&lt;32,OR(מרקובחצי[[#This Row],[CycleNumber]]=1,AND(U1340=1),AND(V1340=1,OR(מרקובחצי[[#This Row],[עד ועד]]&lt;J1340,מרקובחצי[[#This Row],[עד ועד]]&gt;K1340)),W1340=1)),1,""))</f>
        <v/>
      </c>
      <c r="Q1341" s="19" t="str">
        <f>IF(מרקובחצי[[#This Row],[קבעה הפלגה?]]=1,"",IF(AND(מרקובחצי[[#This Row],[עד ועד]]&gt;31,OR(מרקובחצי[[#This Row],[CycleNumber]]=1,AND(U1340=1),AND(V1340=1,מרקובחצי[[#This Row],[עד ועד]]&gt;K1340),AND(W1340=1,OR(מרקובחצי[[#This Row],[עד ועד]]&gt;K1340,מרקובחצי[[#This Row],[עד ועד]]&lt;J1340)))),1,""))</f>
        <v/>
      </c>
      <c r="R1341" s="19" t="str">
        <f>IF(מרקובחצי[[#This Row],[CycleNumber]]&gt;1,IF(AND(O1340=1,מרקובחצי[[#This Row],[עד ועד]]&lt;29),1,""),"")</f>
        <v/>
      </c>
      <c r="S1341" s="19" t="str">
        <f>IF(מרקובחצי[[#This Row],[CycleNumber]]&gt;1,IF(OR(AND(O1340=1,מרקובחצי[[#This Row],[עד ועד]]&gt;28),AND(P1340=1),AND(Q1340=1,מרקובחצי[[#This Row],[עד ועד]]&lt;32)),1,""),"")</f>
        <v/>
      </c>
      <c r="T1341" s="19" t="str">
        <f>IF(מרקובחצי[[#This Row],[CycleNumber]]&gt;1,IF(AND(Q1340=1,מרקובחצי[[#This Row],[עד ועד]]&gt;31),1,""),"")</f>
        <v/>
      </c>
      <c r="U1341" s="19" t="str">
        <f>IF(מרקובחצי[[#This Row],[CycleNumber]]&gt;1,IF(AND(R1340=1,מרקובחצי[[#This Row],[עד ועד]]&lt;29),1,IF(AND(U1340=1,NOT(OR(מרקובחצי[[#This Row],[עד ועד]]&lt;J1340,מרקובחצי[[#This Row],[עד ועד]]&gt;K1340))),1,"")),"")</f>
        <v/>
      </c>
      <c r="V1341" s="19">
        <f>IF(מרקובחצי[[#This Row],[CycleNumber]]&gt;1,IF(AND(SUM(R1340:T1340)=1,מרקובחצי[[#This Row],[עד ועד]]&gt;28,מרקובחצי[[#This Row],[עד ועד]]&lt;32),1,IF(OR(S1340=1,AND(R1340=1,מרקובחצי[[#This Row],[עד ועד]]&gt;28),AND(T1340=1,מרקובחצי[[#This Row],[עד ועד]]&lt;32)),1,IF(AND(V1340=1,NOT(OR(מרקובחצי[[#This Row],[עד ועד]]&lt;J1340,מרקובחצי[[#This Row],[עד ועד]]&gt;K1340))),1,""))),"")</f>
        <v>1</v>
      </c>
      <c r="W1341" s="19" t="str">
        <f>IF(מרקובחצי[[#This Row],[CycleNumber]]&gt;1,IF(AND(T1340=1,מרקובחצי[[#This Row],[עד ועד]]&gt;31),1,IF(AND(W1340=1,NOT(OR(מרקובחצי[[#This Row],[עד ועד]]&lt;J1340,מרקובחצי[[#This Row],[עד ועד]]&gt;K1340))),1,"")),"")</f>
        <v/>
      </c>
      <c r="X1341" s="19" t="str">
        <f>IF(AND(מרקובחצי[[#This Row],[CycleNumber]]&lt;$B1342,SUM(מרקובחצי[[#This Row],[11]],R1342)=2),1,"")</f>
        <v/>
      </c>
      <c r="Y1341" s="19" t="str">
        <f>IF(AND(מרקובחצי[[#This Row],[CycleNumber]]&lt;$B1342,SUM(מרקובחצי[[#This Row],[11]],S1342)=2),1,"")</f>
        <v/>
      </c>
      <c r="Z1341" s="19" t="str">
        <f>IF(AND(מרקובחצי[[#This Row],[CycleNumber]]&lt;$B1342,SUM(מרקובחצי[[#This Row],[13]],S1342)=2),1,"")</f>
        <v/>
      </c>
      <c r="AA1341" s="19" t="str">
        <f>IF(AND(מרקובחצי[[#This Row],[CycleNumber]]&lt;$B1342,SUM(מרקובחצי[[#This Row],[13]],T1342)=2),1,"")</f>
        <v/>
      </c>
      <c r="AB1341" s="19" t="str">
        <f>IF(AND(מרקובחצי[[#This Row],[CycleNumber]]&lt;$B1342,SUM(מרקובחצי[[#This Row],[21]],U1342)=2),1,"")</f>
        <v/>
      </c>
      <c r="AC1341" s="19" t="str">
        <f>IF(AND(מרקובחצי[[#This Row],[CycleNumber]]&lt;$B1342,SUM(מרקובחצי[[#This Row],[21]],V1342)=2),1,"")</f>
        <v/>
      </c>
      <c r="AD1341" s="19" t="str">
        <f>IF(AND(מרקובחצי[[#This Row],[CycleNumber]]&lt;$B1342,SUM(מרקובחצי[[#This Row],[23]],V1342)=2),1,"")</f>
        <v/>
      </c>
      <c r="AE1341" s="19" t="str">
        <f>IF(AND(מרקובחצי[[#This Row],[CycleNumber]]&lt;$B1342,SUM(מרקובחצי[[#This Row],[23]],W1342)=2),1,"")</f>
        <v/>
      </c>
      <c r="AF1341" s="19" t="str">
        <f>IF(AND(מרקובחצי[[#This Row],[CycleNumber]]&lt;$B1342,SUM(מרקובחצי[[#This Row],[31]],O1342)=2),1,"")</f>
        <v/>
      </c>
      <c r="AG1341" s="19" t="str">
        <f>IF(AND(מרקובחצי[[#This Row],[CycleNumber]]&lt;$B1342,SUM(מרקובחצי[[#This Row],[31]],P1342)=2),1,"")</f>
        <v/>
      </c>
      <c r="AH1341" s="19" t="str">
        <f>IF(AND(מרקובחצי[[#This Row],[CycleNumber]]&lt;$B1342,SUM(מרקובחצי[[#This Row],[31]],Q1342)=2),1,"")</f>
        <v/>
      </c>
      <c r="AI1341" s="19" t="str">
        <f>IF(AND(מרקובחצי[[#This Row],[CycleNumber]]&lt;$B1342,SUM(U1341:U1342)=2),1,"")</f>
        <v/>
      </c>
      <c r="AJ1341" s="19" t="str">
        <f>IF(AND(מרקובחצי[[#This Row],[CycleNumber]]&lt;$B1342,SUM(מרקובחצי[[#This Row],[32]],O1342)=2),1,"")</f>
        <v/>
      </c>
      <c r="AK1341" s="19" t="str">
        <f>IF(AND(מרקובחצי[[#This Row],[CycleNumber]]&lt;$B1342,SUM(מרקובחצי[[#This Row],[32]],P1342)=2),1,"")</f>
        <v/>
      </c>
      <c r="AL1341" s="19" t="str">
        <f>IF(AND(מרקובחצי[[#This Row],[CycleNumber]]&lt;$B1342,SUM(מרקובחצי[[#This Row],[32]],Q1342)=2),1,"")</f>
        <v/>
      </c>
      <c r="AM1341" s="19">
        <f>IF(AND(מרקובחצי[[#This Row],[CycleNumber]]&lt;$B1342,SUM(V1341:V1342)=2),1,"")</f>
        <v>1</v>
      </c>
      <c r="AN1341" s="19" t="str">
        <f>IF(AND(מרקובחצי[[#This Row],[CycleNumber]]&lt;$B1342,SUM(מרקובחצי[[#This Row],[33]],O1342)=2),1,"")</f>
        <v/>
      </c>
      <c r="AO1341" s="19" t="str">
        <f>IF(AND(מרקובחצי[[#This Row],[CycleNumber]]&lt;$B1342,SUM(מרקובחצי[[#This Row],[33]],P1342)=2),1,"")</f>
        <v/>
      </c>
      <c r="AP1341" s="19" t="str">
        <f>IF(AND(מרקובחצי[[#This Row],[CycleNumber]]&lt;$B1342,SUM(מרקובחצי[[#This Row],[33]],Q1342)=2),1,"")</f>
        <v/>
      </c>
      <c r="AQ1341" s="19" t="str">
        <f>IF(AND(מרקובחצי[[#This Row],[CycleNumber]]&lt;$B1342,SUM(W1341:W1342)=2),1,"")</f>
        <v/>
      </c>
      <c r="AR1341" s="19" t="str">
        <f>IF(AND(מרקובחצי[[#This Row],[CycleNumber]]&lt;$B1342,SUM(מרקובחצי[[#This Row],[12]],S1342)=2),1,"")</f>
        <v/>
      </c>
      <c r="AS1341" s="19" t="str">
        <f>IF(AND(מרקובחצי[[#This Row],[CycleNumber]]&lt;$B1342,SUM(מרקובחצי[[#This Row],[22]],V1342)=2),1,"")</f>
        <v/>
      </c>
      <c r="AT1341" s="21">
        <f>SUM(מרקובחצי[[#This Row],[11]:[33]])</f>
        <v>1</v>
      </c>
    </row>
    <row r="1342" spans="1:46" ht="15.6" x14ac:dyDescent="0.25">
      <c r="A1342" s="19" t="s">
        <v>144</v>
      </c>
      <c r="B1342" s="19">
        <v>4</v>
      </c>
      <c r="C1342">
        <v>25</v>
      </c>
      <c r="D1342" s="19">
        <f>מרקובחצי[[#This Row],[LengthofCycle]]+1</f>
        <v>26</v>
      </c>
      <c r="E1342" t="str">
        <f>IF(IFERROR(LOOKUP(מרקובחצי[[#This Row],[ClientID]],קביעויות[הפלגה]),FALSE)=מרקובחצי[[#This Row],[ClientID]],1,"")</f>
        <v/>
      </c>
      <c r="F1342" t="str">
        <f>IF(IFERROR(LOOKUP(מרקובחצי[[#This Row],[ClientID]],סוגחציקבוע[S31]),FALSE)=מרקובחצי[[#This Row],[ClientID]],1,"")</f>
        <v/>
      </c>
      <c r="G1342">
        <f>IF(IFERROR(LOOKUP(מרקובחצי[[#This Row],[ClientID]],סוגחציקבוע[S32]),FALSE)=מרקובחצי[[#This Row],[ClientID]],1,"")</f>
        <v>1</v>
      </c>
      <c r="H1342" t="str">
        <f>IF(IFERROR(LOOKUP(מרקובחצי[[#This Row],[ClientID]],סוגחציקבוע[S33]),FALSE)=מרקובחצי[[#This Row],[ClientID]],1,"")</f>
        <v/>
      </c>
      <c r="I1342" t="str">
        <f>IF(IFERROR(LOOKUP(מרקובחצי[[#This Row],[ClientID]],סוגחציקבוע[S32&amp;33]),FALSE)=מרקובחצי[[#This Row],[ClientID]],1,"")</f>
        <v/>
      </c>
      <c r="J1342" s="19">
        <f>IF(SUM(מרקובחצי[[#This Row],[11]:[13]])=1,מרקובחצי[[#This Row],[עד ועד]],IF(SUM(R1341:T1342)=1,IF(מרקובחצי[[#This Row],[עד ועד]]&lt;J1341,מרקובחצי[[#This Row],[עד ועד]],J1341),J1341))</f>
        <v>26</v>
      </c>
      <c r="K1342" s="19">
        <f>IF(SUM(מרקובחצי[[#This Row],[11]:[13]])=1,מרקובחצי[[#This Row],[עד ועד]],IF(SUM(R1341:T1342)=1,IF(מרקובחצי[[#This Row],[עד ועד]]&gt;K1341,מרקובחצי[[#This Row],[עד ועד]],K1341),K1341))</f>
        <v>29</v>
      </c>
      <c r="L1342" s="19" t="str">
        <f>IF(AND(SUM(מרקובחצי[[#This Row],[31]:[33]])=1,SUM(U1341:W1341)=0),מרקובחצי[[#This Row],[מקס]]-מרקובחצי[[#This Row],[מינ]],"")</f>
        <v/>
      </c>
      <c r="M134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42" s="19" t="str">
        <f t="shared" si="20"/>
        <v>S32</v>
      </c>
      <c r="O1342" s="19" t="str">
        <f>IF(מרקובחצי[[#This Row],[קבעה הפלגה?]]=1,"",IF(AND(מרקובחצי[[#This Row],[עד ועד]]&lt;29,OR(מרקובחצי[[#This Row],[CycleNumber]]=1,AND(U1341=1,OR(מרקובחצי[[#This Row],[עד ועד]]&lt;J1341,מרקובחצי[[#This Row],[עד ועד]]&gt;K1341)),AND(V1341=1,מרקובחצי[[#This Row],[עד ועד]]&lt;J1341),W1341=1)),1,""))</f>
        <v/>
      </c>
      <c r="P1342" s="19" t="str">
        <f>IF(מרקובחצי[[#This Row],[קבעה הפלגה?]]=1,"",IF(AND(מרקובחצי[[#This Row],[עד ועד]]&gt;28,מרקובחצי[[#This Row],[עד ועד]]&lt;32,OR(מרקובחצי[[#This Row],[CycleNumber]]=1,AND(U1341=1),AND(V1341=1,OR(מרקובחצי[[#This Row],[עד ועד]]&lt;J1341,מרקובחצי[[#This Row],[עד ועד]]&gt;K1341)),W1341=1)),1,""))</f>
        <v/>
      </c>
      <c r="Q1342" s="19" t="str">
        <f>IF(מרקובחצי[[#This Row],[קבעה הפלגה?]]=1,"",IF(AND(מרקובחצי[[#This Row],[עד ועד]]&gt;31,OR(מרקובחצי[[#This Row],[CycleNumber]]=1,AND(U1341=1),AND(V1341=1,מרקובחצי[[#This Row],[עד ועד]]&gt;K1341),AND(W1341=1,OR(מרקובחצי[[#This Row],[עד ועד]]&gt;K1341,מרקובחצי[[#This Row],[עד ועד]]&lt;J1341)))),1,""))</f>
        <v/>
      </c>
      <c r="R1342" s="19" t="str">
        <f>IF(מרקובחצי[[#This Row],[CycleNumber]]&gt;1,IF(AND(O1341=1,מרקובחצי[[#This Row],[עד ועד]]&lt;29),1,""),"")</f>
        <v/>
      </c>
      <c r="S1342" s="19" t="str">
        <f>IF(מרקובחצי[[#This Row],[CycleNumber]]&gt;1,IF(OR(AND(O1341=1,מרקובחצי[[#This Row],[עד ועד]]&gt;28),AND(P1341=1),AND(Q1341=1,מרקובחצי[[#This Row],[עד ועד]]&lt;32)),1,""),"")</f>
        <v/>
      </c>
      <c r="T1342" s="19" t="str">
        <f>IF(מרקובחצי[[#This Row],[CycleNumber]]&gt;1,IF(AND(Q1341=1,מרקובחצי[[#This Row],[עד ועד]]&gt;31),1,""),"")</f>
        <v/>
      </c>
      <c r="U1342" s="19" t="str">
        <f>IF(מרקובחצי[[#This Row],[CycleNumber]]&gt;1,IF(AND(R1341=1,מרקובחצי[[#This Row],[עד ועד]]&lt;29),1,IF(AND(U1341=1,NOT(OR(מרקובחצי[[#This Row],[עד ועד]]&lt;J1341,מרקובחצי[[#This Row],[עד ועד]]&gt;K1341))),1,"")),"")</f>
        <v/>
      </c>
      <c r="V1342" s="19">
        <f>IF(מרקובחצי[[#This Row],[CycleNumber]]&gt;1,IF(AND(SUM(R1341:T1341)=1,מרקובחצי[[#This Row],[עד ועד]]&gt;28,מרקובחצי[[#This Row],[עד ועד]]&lt;32),1,IF(OR(S1341=1,AND(R1341=1,מרקובחצי[[#This Row],[עד ועד]]&gt;28),AND(T1341=1,מרקובחצי[[#This Row],[עד ועד]]&lt;32)),1,IF(AND(V1341=1,NOT(OR(מרקובחצי[[#This Row],[עד ועד]]&lt;J1341,מרקובחצי[[#This Row],[עד ועד]]&gt;K1341))),1,""))),"")</f>
        <v>1</v>
      </c>
      <c r="W1342" s="19" t="str">
        <f>IF(מרקובחצי[[#This Row],[CycleNumber]]&gt;1,IF(AND(T1341=1,מרקובחצי[[#This Row],[עד ועד]]&gt;31),1,IF(AND(W1341=1,NOT(OR(מרקובחצי[[#This Row],[עד ועד]]&lt;J1341,מרקובחצי[[#This Row],[עד ועד]]&gt;K1341))),1,"")),"")</f>
        <v/>
      </c>
      <c r="X1342" s="19" t="str">
        <f>IF(AND(מרקובחצי[[#This Row],[CycleNumber]]&lt;$B1343,SUM(מרקובחצי[[#This Row],[11]],R1343)=2),1,"")</f>
        <v/>
      </c>
      <c r="Y1342" s="19" t="str">
        <f>IF(AND(מרקובחצי[[#This Row],[CycleNumber]]&lt;$B1343,SUM(מרקובחצי[[#This Row],[11]],S1343)=2),1,"")</f>
        <v/>
      </c>
      <c r="Z1342" s="19" t="str">
        <f>IF(AND(מרקובחצי[[#This Row],[CycleNumber]]&lt;$B1343,SUM(מרקובחצי[[#This Row],[13]],S1343)=2),1,"")</f>
        <v/>
      </c>
      <c r="AA1342" s="19" t="str">
        <f>IF(AND(מרקובחצי[[#This Row],[CycleNumber]]&lt;$B1343,SUM(מרקובחצי[[#This Row],[13]],T1343)=2),1,"")</f>
        <v/>
      </c>
      <c r="AB1342" s="19" t="str">
        <f>IF(AND(מרקובחצי[[#This Row],[CycleNumber]]&lt;$B1343,SUM(מרקובחצי[[#This Row],[21]],U1343)=2),1,"")</f>
        <v/>
      </c>
      <c r="AC1342" s="19" t="str">
        <f>IF(AND(מרקובחצי[[#This Row],[CycleNumber]]&lt;$B1343,SUM(מרקובחצי[[#This Row],[21]],V1343)=2),1,"")</f>
        <v/>
      </c>
      <c r="AD1342" s="19" t="str">
        <f>IF(AND(מרקובחצי[[#This Row],[CycleNumber]]&lt;$B1343,SUM(מרקובחצי[[#This Row],[23]],V1343)=2),1,"")</f>
        <v/>
      </c>
      <c r="AE1342" s="19" t="str">
        <f>IF(AND(מרקובחצי[[#This Row],[CycleNumber]]&lt;$B1343,SUM(מרקובחצי[[#This Row],[23]],W1343)=2),1,"")</f>
        <v/>
      </c>
      <c r="AF1342" s="19" t="str">
        <f>IF(AND(מרקובחצי[[#This Row],[CycleNumber]]&lt;$B1343,SUM(מרקובחצי[[#This Row],[31]],O1343)=2),1,"")</f>
        <v/>
      </c>
      <c r="AG1342" s="19" t="str">
        <f>IF(AND(מרקובחצי[[#This Row],[CycleNumber]]&lt;$B1343,SUM(מרקובחצי[[#This Row],[31]],P1343)=2),1,"")</f>
        <v/>
      </c>
      <c r="AH1342" s="19" t="str">
        <f>IF(AND(מרקובחצי[[#This Row],[CycleNumber]]&lt;$B1343,SUM(מרקובחצי[[#This Row],[31]],Q1343)=2),1,"")</f>
        <v/>
      </c>
      <c r="AI1342" s="19" t="str">
        <f>IF(AND(מרקובחצי[[#This Row],[CycleNumber]]&lt;$B1343,SUM(U1342:U1343)=2),1,"")</f>
        <v/>
      </c>
      <c r="AJ1342" s="19" t="str">
        <f>IF(AND(מרקובחצי[[#This Row],[CycleNumber]]&lt;$B1343,SUM(מרקובחצי[[#This Row],[32]],O1343)=2),1,"")</f>
        <v/>
      </c>
      <c r="AK1342" s="19" t="str">
        <f>IF(AND(מרקובחצי[[#This Row],[CycleNumber]]&lt;$B1343,SUM(מרקובחצי[[#This Row],[32]],P1343)=2),1,"")</f>
        <v/>
      </c>
      <c r="AL1342" s="19" t="str">
        <f>IF(AND(מרקובחצי[[#This Row],[CycleNumber]]&lt;$B1343,SUM(מרקובחצי[[#This Row],[32]],Q1343)=2),1,"")</f>
        <v/>
      </c>
      <c r="AM1342" s="19">
        <f>IF(AND(מרקובחצי[[#This Row],[CycleNumber]]&lt;$B1343,SUM(V1342:V1343)=2),1,"")</f>
        <v>1</v>
      </c>
      <c r="AN1342" s="19" t="str">
        <f>IF(AND(מרקובחצי[[#This Row],[CycleNumber]]&lt;$B1343,SUM(מרקובחצי[[#This Row],[33]],O1343)=2),1,"")</f>
        <v/>
      </c>
      <c r="AO1342" s="19" t="str">
        <f>IF(AND(מרקובחצי[[#This Row],[CycleNumber]]&lt;$B1343,SUM(מרקובחצי[[#This Row],[33]],P1343)=2),1,"")</f>
        <v/>
      </c>
      <c r="AP1342" s="19" t="str">
        <f>IF(AND(מרקובחצי[[#This Row],[CycleNumber]]&lt;$B1343,SUM(מרקובחצי[[#This Row],[33]],Q1343)=2),1,"")</f>
        <v/>
      </c>
      <c r="AQ1342" s="19" t="str">
        <f>IF(AND(מרקובחצי[[#This Row],[CycleNumber]]&lt;$B1343,SUM(W1342:W1343)=2),1,"")</f>
        <v/>
      </c>
      <c r="AR1342" s="19" t="str">
        <f>IF(AND(מרקובחצי[[#This Row],[CycleNumber]]&lt;$B1343,SUM(מרקובחצי[[#This Row],[12]],S1343)=2),1,"")</f>
        <v/>
      </c>
      <c r="AS1342" s="19" t="str">
        <f>IF(AND(מרקובחצי[[#This Row],[CycleNumber]]&lt;$B1343,SUM(מרקובחצי[[#This Row],[22]],V1343)=2),1,"")</f>
        <v/>
      </c>
      <c r="AT1342" s="21">
        <f>SUM(מרקובחצי[[#This Row],[11]:[33]])</f>
        <v>1</v>
      </c>
    </row>
    <row r="1343" spans="1:46" ht="15.6" x14ac:dyDescent="0.25">
      <c r="A1343" s="19" t="s">
        <v>144</v>
      </c>
      <c r="B1343" s="19">
        <v>5</v>
      </c>
      <c r="C1343">
        <v>27</v>
      </c>
      <c r="D1343" s="19">
        <f>מרקובחצי[[#This Row],[LengthofCycle]]+1</f>
        <v>28</v>
      </c>
      <c r="E1343" t="str">
        <f>IF(IFERROR(LOOKUP(מרקובחצי[[#This Row],[ClientID]],קביעויות[הפלגה]),FALSE)=מרקובחצי[[#This Row],[ClientID]],1,"")</f>
        <v/>
      </c>
      <c r="F1343" t="str">
        <f>IF(IFERROR(LOOKUP(מרקובחצי[[#This Row],[ClientID]],סוגחציקבוע[S31]),FALSE)=מרקובחצי[[#This Row],[ClientID]],1,"")</f>
        <v/>
      </c>
      <c r="G1343">
        <f>IF(IFERROR(LOOKUP(מרקובחצי[[#This Row],[ClientID]],סוגחציקבוע[S32]),FALSE)=מרקובחצי[[#This Row],[ClientID]],1,"")</f>
        <v>1</v>
      </c>
      <c r="H1343" t="str">
        <f>IF(IFERROR(LOOKUP(מרקובחצי[[#This Row],[ClientID]],סוגחציקבוע[S33]),FALSE)=מרקובחצי[[#This Row],[ClientID]],1,"")</f>
        <v/>
      </c>
      <c r="I1343" t="str">
        <f>IF(IFERROR(LOOKUP(מרקובחצי[[#This Row],[ClientID]],סוגחציקבוע[S32&amp;33]),FALSE)=מרקובחצי[[#This Row],[ClientID]],1,"")</f>
        <v/>
      </c>
      <c r="J1343" s="19">
        <f>IF(SUM(מרקובחצי[[#This Row],[11]:[13]])=1,מרקובחצי[[#This Row],[עד ועד]],IF(SUM(R1342:T1343)=1,IF(מרקובחצי[[#This Row],[עד ועד]]&lt;J1342,מרקובחצי[[#This Row],[עד ועד]],J1342),J1342))</f>
        <v>26</v>
      </c>
      <c r="K1343" s="19">
        <f>IF(SUM(מרקובחצי[[#This Row],[11]:[13]])=1,מרקובחצי[[#This Row],[עד ועד]],IF(SUM(R1342:T1343)=1,IF(מרקובחצי[[#This Row],[עד ועד]]&gt;K1342,מרקובחצי[[#This Row],[עד ועד]],K1342),K1342))</f>
        <v>29</v>
      </c>
      <c r="L1343" s="19" t="str">
        <f>IF(AND(SUM(מרקובחצי[[#This Row],[31]:[33]])=1,SUM(U1342:W1342)=0),מרקובחצי[[#This Row],[מקס]]-מרקובחצי[[#This Row],[מינ]],"")</f>
        <v/>
      </c>
      <c r="M134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43" s="19" t="str">
        <f t="shared" si="20"/>
        <v>S32</v>
      </c>
      <c r="O1343" s="19" t="str">
        <f>IF(מרקובחצי[[#This Row],[קבעה הפלגה?]]=1,"",IF(AND(מרקובחצי[[#This Row],[עד ועד]]&lt;29,OR(מרקובחצי[[#This Row],[CycleNumber]]=1,AND(U1342=1,OR(מרקובחצי[[#This Row],[עד ועד]]&lt;J1342,מרקובחצי[[#This Row],[עד ועד]]&gt;K1342)),AND(V1342=1,מרקובחצי[[#This Row],[עד ועד]]&lt;J1342),W1342=1)),1,""))</f>
        <v/>
      </c>
      <c r="P1343" s="19" t="str">
        <f>IF(מרקובחצי[[#This Row],[קבעה הפלגה?]]=1,"",IF(AND(מרקובחצי[[#This Row],[עד ועד]]&gt;28,מרקובחצי[[#This Row],[עד ועד]]&lt;32,OR(מרקובחצי[[#This Row],[CycleNumber]]=1,AND(U1342=1),AND(V1342=1,OR(מרקובחצי[[#This Row],[עד ועד]]&lt;J1342,מרקובחצי[[#This Row],[עד ועד]]&gt;K1342)),W1342=1)),1,""))</f>
        <v/>
      </c>
      <c r="Q1343" s="19" t="str">
        <f>IF(מרקובחצי[[#This Row],[קבעה הפלגה?]]=1,"",IF(AND(מרקובחצי[[#This Row],[עד ועד]]&gt;31,OR(מרקובחצי[[#This Row],[CycleNumber]]=1,AND(U1342=1),AND(V1342=1,מרקובחצי[[#This Row],[עד ועד]]&gt;K1342),AND(W1342=1,OR(מרקובחצי[[#This Row],[עד ועד]]&gt;K1342,מרקובחצי[[#This Row],[עד ועד]]&lt;J1342)))),1,""))</f>
        <v/>
      </c>
      <c r="R1343" s="19" t="str">
        <f>IF(מרקובחצי[[#This Row],[CycleNumber]]&gt;1,IF(AND(O1342=1,מרקובחצי[[#This Row],[עד ועד]]&lt;29),1,""),"")</f>
        <v/>
      </c>
      <c r="S1343" s="19" t="str">
        <f>IF(מרקובחצי[[#This Row],[CycleNumber]]&gt;1,IF(OR(AND(O1342=1,מרקובחצי[[#This Row],[עד ועד]]&gt;28),AND(P1342=1),AND(Q1342=1,מרקובחצי[[#This Row],[עד ועד]]&lt;32)),1,""),"")</f>
        <v/>
      </c>
      <c r="T1343" s="19" t="str">
        <f>IF(מרקובחצי[[#This Row],[CycleNumber]]&gt;1,IF(AND(Q1342=1,מרקובחצי[[#This Row],[עד ועד]]&gt;31),1,""),"")</f>
        <v/>
      </c>
      <c r="U1343" s="19" t="str">
        <f>IF(מרקובחצי[[#This Row],[CycleNumber]]&gt;1,IF(AND(R1342=1,מרקובחצי[[#This Row],[עד ועד]]&lt;29),1,IF(AND(U1342=1,NOT(OR(מרקובחצי[[#This Row],[עד ועד]]&lt;J1342,מרקובחצי[[#This Row],[עד ועד]]&gt;K1342))),1,"")),"")</f>
        <v/>
      </c>
      <c r="V1343" s="19">
        <f>IF(מרקובחצי[[#This Row],[CycleNumber]]&gt;1,IF(AND(SUM(R1342:T1342)=1,מרקובחצי[[#This Row],[עד ועד]]&gt;28,מרקובחצי[[#This Row],[עד ועד]]&lt;32),1,IF(OR(S1342=1,AND(R1342=1,מרקובחצי[[#This Row],[עד ועד]]&gt;28),AND(T1342=1,מרקובחצי[[#This Row],[עד ועד]]&lt;32)),1,IF(AND(V1342=1,NOT(OR(מרקובחצי[[#This Row],[עד ועד]]&lt;J1342,מרקובחצי[[#This Row],[עד ועד]]&gt;K1342))),1,""))),"")</f>
        <v>1</v>
      </c>
      <c r="W1343" s="19" t="str">
        <f>IF(מרקובחצי[[#This Row],[CycleNumber]]&gt;1,IF(AND(T1342=1,מרקובחצי[[#This Row],[עד ועד]]&gt;31),1,IF(AND(W1342=1,NOT(OR(מרקובחצי[[#This Row],[עד ועד]]&lt;J1342,מרקובחצי[[#This Row],[עד ועד]]&gt;K1342))),1,"")),"")</f>
        <v/>
      </c>
      <c r="X1343" s="19" t="str">
        <f>IF(AND(מרקובחצי[[#This Row],[CycleNumber]]&lt;$B1344,SUM(מרקובחצי[[#This Row],[11]],R1344)=2),1,"")</f>
        <v/>
      </c>
      <c r="Y1343" s="19" t="str">
        <f>IF(AND(מרקובחצי[[#This Row],[CycleNumber]]&lt;$B1344,SUM(מרקובחצי[[#This Row],[11]],S1344)=2),1,"")</f>
        <v/>
      </c>
      <c r="Z1343" s="19" t="str">
        <f>IF(AND(מרקובחצי[[#This Row],[CycleNumber]]&lt;$B1344,SUM(מרקובחצי[[#This Row],[13]],S1344)=2),1,"")</f>
        <v/>
      </c>
      <c r="AA1343" s="19" t="str">
        <f>IF(AND(מרקובחצי[[#This Row],[CycleNumber]]&lt;$B1344,SUM(מרקובחצי[[#This Row],[13]],T1344)=2),1,"")</f>
        <v/>
      </c>
      <c r="AB1343" s="19" t="str">
        <f>IF(AND(מרקובחצי[[#This Row],[CycleNumber]]&lt;$B1344,SUM(מרקובחצי[[#This Row],[21]],U1344)=2),1,"")</f>
        <v/>
      </c>
      <c r="AC1343" s="19" t="str">
        <f>IF(AND(מרקובחצי[[#This Row],[CycleNumber]]&lt;$B1344,SUM(מרקובחצי[[#This Row],[21]],V1344)=2),1,"")</f>
        <v/>
      </c>
      <c r="AD1343" s="19" t="str">
        <f>IF(AND(מרקובחצי[[#This Row],[CycleNumber]]&lt;$B1344,SUM(מרקובחצי[[#This Row],[23]],V1344)=2),1,"")</f>
        <v/>
      </c>
      <c r="AE1343" s="19" t="str">
        <f>IF(AND(מרקובחצי[[#This Row],[CycleNumber]]&lt;$B1344,SUM(מרקובחצי[[#This Row],[23]],W1344)=2),1,"")</f>
        <v/>
      </c>
      <c r="AF1343" s="19" t="str">
        <f>IF(AND(מרקובחצי[[#This Row],[CycleNumber]]&lt;$B1344,SUM(מרקובחצי[[#This Row],[31]],O1344)=2),1,"")</f>
        <v/>
      </c>
      <c r="AG1343" s="19" t="str">
        <f>IF(AND(מרקובחצי[[#This Row],[CycleNumber]]&lt;$B1344,SUM(מרקובחצי[[#This Row],[31]],P1344)=2),1,"")</f>
        <v/>
      </c>
      <c r="AH1343" s="19" t="str">
        <f>IF(AND(מרקובחצי[[#This Row],[CycleNumber]]&lt;$B1344,SUM(מרקובחצי[[#This Row],[31]],Q1344)=2),1,"")</f>
        <v/>
      </c>
      <c r="AI1343" s="19" t="str">
        <f>IF(AND(מרקובחצי[[#This Row],[CycleNumber]]&lt;$B1344,SUM(U1343:U1344)=2),1,"")</f>
        <v/>
      </c>
      <c r="AJ1343" s="19">
        <f>IF(AND(מרקובחצי[[#This Row],[CycleNumber]]&lt;$B1344,SUM(מרקובחצי[[#This Row],[32]],O1344)=2),1,"")</f>
        <v>1</v>
      </c>
      <c r="AK1343" s="19" t="str">
        <f>IF(AND(מרקובחצי[[#This Row],[CycleNumber]]&lt;$B1344,SUM(מרקובחצי[[#This Row],[32]],P1344)=2),1,"")</f>
        <v/>
      </c>
      <c r="AL1343" s="19" t="str">
        <f>IF(AND(מרקובחצי[[#This Row],[CycleNumber]]&lt;$B1344,SUM(מרקובחצי[[#This Row],[32]],Q1344)=2),1,"")</f>
        <v/>
      </c>
      <c r="AM1343" s="19" t="str">
        <f>IF(AND(מרקובחצי[[#This Row],[CycleNumber]]&lt;$B1344,SUM(V1343:V1344)=2),1,"")</f>
        <v/>
      </c>
      <c r="AN1343" s="19" t="str">
        <f>IF(AND(מרקובחצי[[#This Row],[CycleNumber]]&lt;$B1344,SUM(מרקובחצי[[#This Row],[33]],O1344)=2),1,"")</f>
        <v/>
      </c>
      <c r="AO1343" s="19" t="str">
        <f>IF(AND(מרקובחצי[[#This Row],[CycleNumber]]&lt;$B1344,SUM(מרקובחצי[[#This Row],[33]],P1344)=2),1,"")</f>
        <v/>
      </c>
      <c r="AP1343" s="19" t="str">
        <f>IF(AND(מרקובחצי[[#This Row],[CycleNumber]]&lt;$B1344,SUM(מרקובחצי[[#This Row],[33]],Q1344)=2),1,"")</f>
        <v/>
      </c>
      <c r="AQ1343" s="19" t="str">
        <f>IF(AND(מרקובחצי[[#This Row],[CycleNumber]]&lt;$B1344,SUM(W1343:W1344)=2),1,"")</f>
        <v/>
      </c>
      <c r="AR1343" s="19" t="str">
        <f>IF(AND(מרקובחצי[[#This Row],[CycleNumber]]&lt;$B1344,SUM(מרקובחצי[[#This Row],[12]],S1344)=2),1,"")</f>
        <v/>
      </c>
      <c r="AS1343" s="19" t="str">
        <f>IF(AND(מרקובחצי[[#This Row],[CycleNumber]]&lt;$B1344,SUM(מרקובחצי[[#This Row],[22]],V1344)=2),1,"")</f>
        <v/>
      </c>
      <c r="AT1343" s="21">
        <f>SUM(מרקובחצי[[#This Row],[11]:[33]])</f>
        <v>1</v>
      </c>
    </row>
    <row r="1344" spans="1:46" ht="15.6" x14ac:dyDescent="0.25">
      <c r="A1344" s="19" t="s">
        <v>144</v>
      </c>
      <c r="B1344" s="19">
        <v>6</v>
      </c>
      <c r="C1344">
        <v>21</v>
      </c>
      <c r="D1344" s="19">
        <f>מרקובחצי[[#This Row],[LengthofCycle]]+1</f>
        <v>22</v>
      </c>
      <c r="E1344" t="str">
        <f>IF(IFERROR(LOOKUP(מרקובחצי[[#This Row],[ClientID]],קביעויות[הפלגה]),FALSE)=מרקובחצי[[#This Row],[ClientID]],1,"")</f>
        <v/>
      </c>
      <c r="F1344" t="str">
        <f>IF(IFERROR(LOOKUP(מרקובחצי[[#This Row],[ClientID]],סוגחציקבוע[S31]),FALSE)=מרקובחצי[[#This Row],[ClientID]],1,"")</f>
        <v/>
      </c>
      <c r="G1344">
        <f>IF(IFERROR(LOOKUP(מרקובחצי[[#This Row],[ClientID]],סוגחציקבוע[S32]),FALSE)=מרקובחצי[[#This Row],[ClientID]],1,"")</f>
        <v>1</v>
      </c>
      <c r="H1344" t="str">
        <f>IF(IFERROR(LOOKUP(מרקובחצי[[#This Row],[ClientID]],סוגחציקבוע[S33]),FALSE)=מרקובחצי[[#This Row],[ClientID]],1,"")</f>
        <v/>
      </c>
      <c r="I1344" t="str">
        <f>IF(IFERROR(LOOKUP(מרקובחצי[[#This Row],[ClientID]],סוגחציקבוע[S32&amp;33]),FALSE)=מרקובחצי[[#This Row],[ClientID]],1,"")</f>
        <v/>
      </c>
      <c r="J1344" s="19">
        <f>IF(SUM(מרקובחצי[[#This Row],[11]:[13]])=1,מרקובחצי[[#This Row],[עד ועד]],IF(SUM(R1343:T1344)=1,IF(מרקובחצי[[#This Row],[עד ועד]]&lt;J1343,מרקובחצי[[#This Row],[עד ועד]],J1343),J1343))</f>
        <v>22</v>
      </c>
      <c r="K1344" s="19">
        <f>IF(SUM(מרקובחצי[[#This Row],[11]:[13]])=1,מרקובחצי[[#This Row],[עד ועד]],IF(SUM(R1343:T1344)=1,IF(מרקובחצי[[#This Row],[עד ועד]]&gt;K1343,מרקובחצי[[#This Row],[עד ועד]],K1343),K1343))</f>
        <v>22</v>
      </c>
      <c r="L1344" s="19" t="str">
        <f>IF(AND(SUM(מרקובחצי[[#This Row],[31]:[33]])=1,SUM(U1343:W1343)=0),מרקובחצי[[#This Row],[מקס]]-מרקובחצי[[#This Row],[מינ]],"")</f>
        <v/>
      </c>
      <c r="M134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344" s="19" t="str">
        <f t="shared" si="20"/>
        <v>S32</v>
      </c>
      <c r="O1344" s="19">
        <f>IF(מרקובחצי[[#This Row],[קבעה הפלגה?]]=1,"",IF(AND(מרקובחצי[[#This Row],[עד ועד]]&lt;29,OR(מרקובחצי[[#This Row],[CycleNumber]]=1,AND(U1343=1,OR(מרקובחצי[[#This Row],[עד ועד]]&lt;J1343,מרקובחצי[[#This Row],[עד ועד]]&gt;K1343)),AND(V1343=1,מרקובחצי[[#This Row],[עד ועד]]&lt;J1343),W1343=1)),1,""))</f>
        <v>1</v>
      </c>
      <c r="P1344" s="19" t="str">
        <f>IF(מרקובחצי[[#This Row],[קבעה הפלגה?]]=1,"",IF(AND(מרקובחצי[[#This Row],[עד ועד]]&gt;28,מרקובחצי[[#This Row],[עד ועד]]&lt;32,OR(מרקובחצי[[#This Row],[CycleNumber]]=1,AND(U1343=1),AND(V1343=1,OR(מרקובחצי[[#This Row],[עד ועד]]&lt;J1343,מרקובחצי[[#This Row],[עד ועד]]&gt;K1343)),W1343=1)),1,""))</f>
        <v/>
      </c>
      <c r="Q1344" s="19" t="str">
        <f>IF(מרקובחצי[[#This Row],[קבעה הפלגה?]]=1,"",IF(AND(מרקובחצי[[#This Row],[עד ועד]]&gt;31,OR(מרקובחצי[[#This Row],[CycleNumber]]=1,AND(U1343=1),AND(V1343=1,מרקובחצי[[#This Row],[עד ועד]]&gt;K1343),AND(W1343=1,OR(מרקובחצי[[#This Row],[עד ועד]]&gt;K1343,מרקובחצי[[#This Row],[עד ועד]]&lt;J1343)))),1,""))</f>
        <v/>
      </c>
      <c r="R1344" s="19" t="str">
        <f>IF(מרקובחצי[[#This Row],[CycleNumber]]&gt;1,IF(AND(O1343=1,מרקובחצי[[#This Row],[עד ועד]]&lt;29),1,""),"")</f>
        <v/>
      </c>
      <c r="S1344" s="19" t="str">
        <f>IF(מרקובחצי[[#This Row],[CycleNumber]]&gt;1,IF(OR(AND(O1343=1,מרקובחצי[[#This Row],[עד ועד]]&gt;28),AND(P1343=1),AND(Q1343=1,מרקובחצי[[#This Row],[עד ועד]]&lt;32)),1,""),"")</f>
        <v/>
      </c>
      <c r="T1344" s="19" t="str">
        <f>IF(מרקובחצי[[#This Row],[CycleNumber]]&gt;1,IF(AND(Q1343=1,מרקובחצי[[#This Row],[עד ועד]]&gt;31),1,""),"")</f>
        <v/>
      </c>
      <c r="U1344" s="19" t="str">
        <f>IF(מרקובחצי[[#This Row],[CycleNumber]]&gt;1,IF(AND(R1343=1,מרקובחצי[[#This Row],[עד ועד]]&lt;29),1,IF(AND(U1343=1,NOT(OR(מרקובחצי[[#This Row],[עד ועד]]&lt;J1343,מרקובחצי[[#This Row],[עד ועד]]&gt;K1343))),1,"")),"")</f>
        <v/>
      </c>
      <c r="V1344" s="19" t="str">
        <f>IF(מרקובחצי[[#This Row],[CycleNumber]]&gt;1,IF(AND(SUM(R1343:T1343)=1,מרקובחצי[[#This Row],[עד ועד]]&gt;28,מרקובחצי[[#This Row],[עד ועד]]&lt;32),1,IF(OR(S1343=1,AND(R1343=1,מרקובחצי[[#This Row],[עד ועד]]&gt;28),AND(T1343=1,מרקובחצי[[#This Row],[עד ועד]]&lt;32)),1,IF(AND(V1343=1,NOT(OR(מרקובחצי[[#This Row],[עד ועד]]&lt;J1343,מרקובחצי[[#This Row],[עד ועד]]&gt;K1343))),1,""))),"")</f>
        <v/>
      </c>
      <c r="W1344" s="19" t="str">
        <f>IF(מרקובחצי[[#This Row],[CycleNumber]]&gt;1,IF(AND(T1343=1,מרקובחצי[[#This Row],[עד ועד]]&gt;31),1,IF(AND(W1343=1,NOT(OR(מרקובחצי[[#This Row],[עד ועד]]&lt;J1343,מרקובחצי[[#This Row],[עד ועד]]&gt;K1343))),1,"")),"")</f>
        <v/>
      </c>
      <c r="X1344" s="19">
        <f>IF(AND(מרקובחצי[[#This Row],[CycleNumber]]&lt;$B1345,SUM(מרקובחצי[[#This Row],[11]],R1345)=2),1,"")</f>
        <v>1</v>
      </c>
      <c r="Y1344" s="19" t="str">
        <f>IF(AND(מרקובחצי[[#This Row],[CycleNumber]]&lt;$B1345,SUM(מרקובחצי[[#This Row],[11]],S1345)=2),1,"")</f>
        <v/>
      </c>
      <c r="Z1344" s="19" t="str">
        <f>IF(AND(מרקובחצי[[#This Row],[CycleNumber]]&lt;$B1345,SUM(מרקובחצי[[#This Row],[13]],S1345)=2),1,"")</f>
        <v/>
      </c>
      <c r="AA1344" s="19" t="str">
        <f>IF(AND(מרקובחצי[[#This Row],[CycleNumber]]&lt;$B1345,SUM(מרקובחצי[[#This Row],[13]],T1345)=2),1,"")</f>
        <v/>
      </c>
      <c r="AB1344" s="19" t="str">
        <f>IF(AND(מרקובחצי[[#This Row],[CycleNumber]]&lt;$B1345,SUM(מרקובחצי[[#This Row],[21]],U1345)=2),1,"")</f>
        <v/>
      </c>
      <c r="AC1344" s="19" t="str">
        <f>IF(AND(מרקובחצי[[#This Row],[CycleNumber]]&lt;$B1345,SUM(מרקובחצי[[#This Row],[21]],V1345)=2),1,"")</f>
        <v/>
      </c>
      <c r="AD1344" s="19" t="str">
        <f>IF(AND(מרקובחצי[[#This Row],[CycleNumber]]&lt;$B1345,SUM(מרקובחצי[[#This Row],[23]],V1345)=2),1,"")</f>
        <v/>
      </c>
      <c r="AE1344" s="19" t="str">
        <f>IF(AND(מרקובחצי[[#This Row],[CycleNumber]]&lt;$B1345,SUM(מרקובחצי[[#This Row],[23]],W1345)=2),1,"")</f>
        <v/>
      </c>
      <c r="AF1344" s="19" t="str">
        <f>IF(AND(מרקובחצי[[#This Row],[CycleNumber]]&lt;$B1345,SUM(מרקובחצי[[#This Row],[31]],O1345)=2),1,"")</f>
        <v/>
      </c>
      <c r="AG1344" s="19" t="str">
        <f>IF(AND(מרקובחצי[[#This Row],[CycleNumber]]&lt;$B1345,SUM(מרקובחצי[[#This Row],[31]],P1345)=2),1,"")</f>
        <v/>
      </c>
      <c r="AH1344" s="19" t="str">
        <f>IF(AND(מרקובחצי[[#This Row],[CycleNumber]]&lt;$B1345,SUM(מרקובחצי[[#This Row],[31]],Q1345)=2),1,"")</f>
        <v/>
      </c>
      <c r="AI1344" s="19" t="str">
        <f>IF(AND(מרקובחצי[[#This Row],[CycleNumber]]&lt;$B1345,SUM(U1344:U1345)=2),1,"")</f>
        <v/>
      </c>
      <c r="AJ1344" s="19" t="str">
        <f>IF(AND(מרקובחצי[[#This Row],[CycleNumber]]&lt;$B1345,SUM(מרקובחצי[[#This Row],[32]],O1345)=2),1,"")</f>
        <v/>
      </c>
      <c r="AK1344" s="19" t="str">
        <f>IF(AND(מרקובחצי[[#This Row],[CycleNumber]]&lt;$B1345,SUM(מרקובחצי[[#This Row],[32]],P1345)=2),1,"")</f>
        <v/>
      </c>
      <c r="AL1344" s="19" t="str">
        <f>IF(AND(מרקובחצי[[#This Row],[CycleNumber]]&lt;$B1345,SUM(מרקובחצי[[#This Row],[32]],Q1345)=2),1,"")</f>
        <v/>
      </c>
      <c r="AM1344" s="19" t="str">
        <f>IF(AND(מרקובחצי[[#This Row],[CycleNumber]]&lt;$B1345,SUM(V1344:V1345)=2),1,"")</f>
        <v/>
      </c>
      <c r="AN1344" s="19" t="str">
        <f>IF(AND(מרקובחצי[[#This Row],[CycleNumber]]&lt;$B1345,SUM(מרקובחצי[[#This Row],[33]],O1345)=2),1,"")</f>
        <v/>
      </c>
      <c r="AO1344" s="19" t="str">
        <f>IF(AND(מרקובחצי[[#This Row],[CycleNumber]]&lt;$B1345,SUM(מרקובחצי[[#This Row],[33]],P1345)=2),1,"")</f>
        <v/>
      </c>
      <c r="AP1344" s="19" t="str">
        <f>IF(AND(מרקובחצי[[#This Row],[CycleNumber]]&lt;$B1345,SUM(מרקובחצי[[#This Row],[33]],Q1345)=2),1,"")</f>
        <v/>
      </c>
      <c r="AQ1344" s="19" t="str">
        <f>IF(AND(מרקובחצי[[#This Row],[CycleNumber]]&lt;$B1345,SUM(W1344:W1345)=2),1,"")</f>
        <v/>
      </c>
      <c r="AR1344" s="19" t="str">
        <f>IF(AND(מרקובחצי[[#This Row],[CycleNumber]]&lt;$B1345,SUM(מרקובחצי[[#This Row],[12]],S1345)=2),1,"")</f>
        <v/>
      </c>
      <c r="AS1344" s="19" t="str">
        <f>IF(AND(מרקובחצי[[#This Row],[CycleNumber]]&lt;$B1345,SUM(מרקובחצי[[#This Row],[22]],V1345)=2),1,"")</f>
        <v/>
      </c>
      <c r="AT1344" s="21">
        <f>SUM(מרקובחצי[[#This Row],[11]:[33]])</f>
        <v>1</v>
      </c>
    </row>
    <row r="1345" spans="1:46" ht="15.6" x14ac:dyDescent="0.25">
      <c r="A1345" s="19" t="s">
        <v>144</v>
      </c>
      <c r="B1345" s="19">
        <v>7</v>
      </c>
      <c r="C1345">
        <v>24</v>
      </c>
      <c r="D1345" s="19">
        <f>מרקובחצי[[#This Row],[LengthofCycle]]+1</f>
        <v>25</v>
      </c>
      <c r="E1345" t="str">
        <f>IF(IFERROR(LOOKUP(מרקובחצי[[#This Row],[ClientID]],קביעויות[הפלגה]),FALSE)=מרקובחצי[[#This Row],[ClientID]],1,"")</f>
        <v/>
      </c>
      <c r="F1345" t="str">
        <f>IF(IFERROR(LOOKUP(מרקובחצי[[#This Row],[ClientID]],סוגחציקבוע[S31]),FALSE)=מרקובחצי[[#This Row],[ClientID]],1,"")</f>
        <v/>
      </c>
      <c r="G1345">
        <f>IF(IFERROR(LOOKUP(מרקובחצי[[#This Row],[ClientID]],סוגחציקבוע[S32]),FALSE)=מרקובחצי[[#This Row],[ClientID]],1,"")</f>
        <v>1</v>
      </c>
      <c r="H1345" t="str">
        <f>IF(IFERROR(LOOKUP(מרקובחצי[[#This Row],[ClientID]],סוגחציקבוע[S33]),FALSE)=מרקובחצי[[#This Row],[ClientID]],1,"")</f>
        <v/>
      </c>
      <c r="I1345" t="str">
        <f>IF(IFERROR(LOOKUP(מרקובחצי[[#This Row],[ClientID]],סוגחציקבוע[S32&amp;33]),FALSE)=מרקובחצי[[#This Row],[ClientID]],1,"")</f>
        <v/>
      </c>
      <c r="J1345" s="19">
        <f>IF(SUM(מרקובחצי[[#This Row],[11]:[13]])=1,מרקובחצי[[#This Row],[עד ועד]],IF(SUM(R1344:T1345)=1,IF(מרקובחצי[[#This Row],[עד ועד]]&lt;J1344,מרקובחצי[[#This Row],[עד ועד]],J1344),J1344))</f>
        <v>22</v>
      </c>
      <c r="K1345" s="19">
        <f>IF(SUM(מרקובחצי[[#This Row],[11]:[13]])=1,מרקובחצי[[#This Row],[עד ועד]],IF(SUM(R1344:T1345)=1,IF(מרקובחצי[[#This Row],[עד ועד]]&gt;K1344,מרקובחצי[[#This Row],[עד ועד]],K1344),K1344))</f>
        <v>25</v>
      </c>
      <c r="L1345" s="19" t="str">
        <f>IF(AND(SUM(מרקובחצי[[#This Row],[31]:[33]])=1,SUM(U1344:W1344)=0),מרקובחצי[[#This Row],[מקס]]-מרקובחצי[[#This Row],[מינ]],"")</f>
        <v/>
      </c>
      <c r="M134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1345" s="19" t="str">
        <f t="shared" si="20"/>
        <v>S11</v>
      </c>
      <c r="O1345" s="19" t="str">
        <f>IF(מרקובחצי[[#This Row],[קבעה הפלגה?]]=1,"",IF(AND(מרקובחצי[[#This Row],[עד ועד]]&lt;29,OR(מרקובחצי[[#This Row],[CycleNumber]]=1,AND(U1344=1,OR(מרקובחצי[[#This Row],[עד ועד]]&lt;J1344,מרקובחצי[[#This Row],[עד ועד]]&gt;K1344)),AND(V1344=1,מרקובחצי[[#This Row],[עד ועד]]&lt;J1344),W1344=1)),1,""))</f>
        <v/>
      </c>
      <c r="P1345" s="19" t="str">
        <f>IF(מרקובחצי[[#This Row],[קבעה הפלגה?]]=1,"",IF(AND(מרקובחצי[[#This Row],[עד ועד]]&gt;28,מרקובחצי[[#This Row],[עד ועד]]&lt;32,OR(מרקובחצי[[#This Row],[CycleNumber]]=1,AND(U1344=1),AND(V1344=1,OR(מרקובחצי[[#This Row],[עד ועד]]&lt;J1344,מרקובחצי[[#This Row],[עד ועד]]&gt;K1344)),W1344=1)),1,""))</f>
        <v/>
      </c>
      <c r="Q1345" s="19" t="str">
        <f>IF(מרקובחצי[[#This Row],[קבעה הפלגה?]]=1,"",IF(AND(מרקובחצי[[#This Row],[עד ועד]]&gt;31,OR(מרקובחצי[[#This Row],[CycleNumber]]=1,AND(U1344=1),AND(V1344=1,מרקובחצי[[#This Row],[עד ועד]]&gt;K1344),AND(W1344=1,OR(מרקובחצי[[#This Row],[עד ועד]]&gt;K1344,מרקובחצי[[#This Row],[עד ועד]]&lt;J1344)))),1,""))</f>
        <v/>
      </c>
      <c r="R1345" s="19">
        <f>IF(מרקובחצי[[#This Row],[CycleNumber]]&gt;1,IF(AND(O1344=1,מרקובחצי[[#This Row],[עד ועד]]&lt;29),1,""),"")</f>
        <v>1</v>
      </c>
      <c r="S1345" s="19" t="str">
        <f>IF(מרקובחצי[[#This Row],[CycleNumber]]&gt;1,IF(OR(AND(O1344=1,מרקובחצי[[#This Row],[עד ועד]]&gt;28),AND(P1344=1),AND(Q1344=1,מרקובחצי[[#This Row],[עד ועד]]&lt;32)),1,""),"")</f>
        <v/>
      </c>
      <c r="T1345" s="19" t="str">
        <f>IF(מרקובחצי[[#This Row],[CycleNumber]]&gt;1,IF(AND(Q1344=1,מרקובחצי[[#This Row],[עד ועד]]&gt;31),1,""),"")</f>
        <v/>
      </c>
      <c r="U1345" s="19" t="str">
        <f>IF(מרקובחצי[[#This Row],[CycleNumber]]&gt;1,IF(AND(R1344=1,מרקובחצי[[#This Row],[עד ועד]]&lt;29),1,IF(AND(U1344=1,NOT(OR(מרקובחצי[[#This Row],[עד ועד]]&lt;J1344,מרקובחצי[[#This Row],[עד ועד]]&gt;K1344))),1,"")),"")</f>
        <v/>
      </c>
      <c r="V1345" s="19" t="str">
        <f>IF(מרקובחצי[[#This Row],[CycleNumber]]&gt;1,IF(AND(SUM(R1344:T1344)=1,מרקובחצי[[#This Row],[עד ועד]]&gt;28,מרקובחצי[[#This Row],[עד ועד]]&lt;32),1,IF(OR(S1344=1,AND(R1344=1,מרקובחצי[[#This Row],[עד ועד]]&gt;28),AND(T1344=1,מרקובחצי[[#This Row],[עד ועד]]&lt;32)),1,IF(AND(V1344=1,NOT(OR(מרקובחצי[[#This Row],[עד ועד]]&lt;J1344,מרקובחצי[[#This Row],[עד ועד]]&gt;K1344))),1,""))),"")</f>
        <v/>
      </c>
      <c r="W1345" s="19" t="str">
        <f>IF(מרקובחצי[[#This Row],[CycleNumber]]&gt;1,IF(AND(T1344=1,מרקובחצי[[#This Row],[עד ועד]]&gt;31),1,IF(AND(W1344=1,NOT(OR(מרקובחצי[[#This Row],[עד ועד]]&lt;J1344,מרקובחצי[[#This Row],[עד ועד]]&gt;K1344))),1,"")),"")</f>
        <v/>
      </c>
      <c r="X1345" s="19" t="str">
        <f>IF(AND(מרקובחצי[[#This Row],[CycleNumber]]&lt;$B1346,SUM(מרקובחצי[[#This Row],[11]],R1346)=2),1,"")</f>
        <v/>
      </c>
      <c r="Y1345" s="19" t="str">
        <f>IF(AND(מרקובחצי[[#This Row],[CycleNumber]]&lt;$B1346,SUM(מרקובחצי[[#This Row],[11]],S1346)=2),1,"")</f>
        <v/>
      </c>
      <c r="Z1345" s="19" t="str">
        <f>IF(AND(מרקובחצי[[#This Row],[CycleNumber]]&lt;$B1346,SUM(מרקובחצי[[#This Row],[13]],S1346)=2),1,"")</f>
        <v/>
      </c>
      <c r="AA1345" s="19" t="str">
        <f>IF(AND(מרקובחצי[[#This Row],[CycleNumber]]&lt;$B1346,SUM(מרקובחצי[[#This Row],[13]],T1346)=2),1,"")</f>
        <v/>
      </c>
      <c r="AB1345" s="19" t="str">
        <f>IF(AND(מרקובחצי[[#This Row],[CycleNumber]]&lt;$B1346,SUM(מרקובחצי[[#This Row],[21]],U1346)=2),1,"")</f>
        <v/>
      </c>
      <c r="AC1345" s="19">
        <f>IF(AND(מרקובחצי[[#This Row],[CycleNumber]]&lt;$B1346,SUM(מרקובחצי[[#This Row],[21]],V1346)=2),1,"")</f>
        <v>1</v>
      </c>
      <c r="AD1345" s="19" t="str">
        <f>IF(AND(מרקובחצי[[#This Row],[CycleNumber]]&lt;$B1346,SUM(מרקובחצי[[#This Row],[23]],V1346)=2),1,"")</f>
        <v/>
      </c>
      <c r="AE1345" s="19" t="str">
        <f>IF(AND(מרקובחצי[[#This Row],[CycleNumber]]&lt;$B1346,SUM(מרקובחצי[[#This Row],[23]],W1346)=2),1,"")</f>
        <v/>
      </c>
      <c r="AF1345" s="19" t="str">
        <f>IF(AND(מרקובחצי[[#This Row],[CycleNumber]]&lt;$B1346,SUM(מרקובחצי[[#This Row],[31]],O1346)=2),1,"")</f>
        <v/>
      </c>
      <c r="AG1345" s="19" t="str">
        <f>IF(AND(מרקובחצי[[#This Row],[CycleNumber]]&lt;$B1346,SUM(מרקובחצי[[#This Row],[31]],P1346)=2),1,"")</f>
        <v/>
      </c>
      <c r="AH1345" s="19" t="str">
        <f>IF(AND(מרקובחצי[[#This Row],[CycleNumber]]&lt;$B1346,SUM(מרקובחצי[[#This Row],[31]],Q1346)=2),1,"")</f>
        <v/>
      </c>
      <c r="AI1345" s="19" t="str">
        <f>IF(AND(מרקובחצי[[#This Row],[CycleNumber]]&lt;$B1346,SUM(U1345:U1346)=2),1,"")</f>
        <v/>
      </c>
      <c r="AJ1345" s="19" t="str">
        <f>IF(AND(מרקובחצי[[#This Row],[CycleNumber]]&lt;$B1346,SUM(מרקובחצי[[#This Row],[32]],O1346)=2),1,"")</f>
        <v/>
      </c>
      <c r="AK1345" s="19" t="str">
        <f>IF(AND(מרקובחצי[[#This Row],[CycleNumber]]&lt;$B1346,SUM(מרקובחצי[[#This Row],[32]],P1346)=2),1,"")</f>
        <v/>
      </c>
      <c r="AL1345" s="19" t="str">
        <f>IF(AND(מרקובחצי[[#This Row],[CycleNumber]]&lt;$B1346,SUM(מרקובחצי[[#This Row],[32]],Q1346)=2),1,"")</f>
        <v/>
      </c>
      <c r="AM1345" s="19" t="str">
        <f>IF(AND(מרקובחצי[[#This Row],[CycleNumber]]&lt;$B1346,SUM(V1345:V1346)=2),1,"")</f>
        <v/>
      </c>
      <c r="AN1345" s="19" t="str">
        <f>IF(AND(מרקובחצי[[#This Row],[CycleNumber]]&lt;$B1346,SUM(מרקובחצי[[#This Row],[33]],O1346)=2),1,"")</f>
        <v/>
      </c>
      <c r="AO1345" s="19" t="str">
        <f>IF(AND(מרקובחצי[[#This Row],[CycleNumber]]&lt;$B1346,SUM(מרקובחצי[[#This Row],[33]],P1346)=2),1,"")</f>
        <v/>
      </c>
      <c r="AP1345" s="19" t="str">
        <f>IF(AND(מרקובחצי[[#This Row],[CycleNumber]]&lt;$B1346,SUM(מרקובחצי[[#This Row],[33]],Q1346)=2),1,"")</f>
        <v/>
      </c>
      <c r="AQ1345" s="19" t="str">
        <f>IF(AND(מרקובחצי[[#This Row],[CycleNumber]]&lt;$B1346,SUM(W1345:W1346)=2),1,"")</f>
        <v/>
      </c>
      <c r="AR1345" s="19" t="str">
        <f>IF(AND(מרקובחצי[[#This Row],[CycleNumber]]&lt;$B1346,SUM(מרקובחצי[[#This Row],[12]],S1346)=2),1,"")</f>
        <v/>
      </c>
      <c r="AS1345" s="19" t="str">
        <f>IF(AND(מרקובחצי[[#This Row],[CycleNumber]]&lt;$B1346,SUM(מרקובחצי[[#This Row],[22]],V1346)=2),1,"")</f>
        <v/>
      </c>
      <c r="AT1345" s="21">
        <f>SUM(מרקובחצי[[#This Row],[11]:[33]])</f>
        <v>1</v>
      </c>
    </row>
    <row r="1346" spans="1:46" ht="15.6" x14ac:dyDescent="0.25">
      <c r="A1346" s="19" t="s">
        <v>144</v>
      </c>
      <c r="B1346" s="19">
        <v>8</v>
      </c>
      <c r="C1346">
        <v>29</v>
      </c>
      <c r="D1346" s="19">
        <f>מרקובחצי[[#This Row],[LengthofCycle]]+1</f>
        <v>30</v>
      </c>
      <c r="E1346" t="str">
        <f>IF(IFERROR(LOOKUP(מרקובחצי[[#This Row],[ClientID]],קביעויות[הפלגה]),FALSE)=מרקובחצי[[#This Row],[ClientID]],1,"")</f>
        <v/>
      </c>
      <c r="F1346" t="str">
        <f>IF(IFERROR(LOOKUP(מרקובחצי[[#This Row],[ClientID]],סוגחציקבוע[S31]),FALSE)=מרקובחצי[[#This Row],[ClientID]],1,"")</f>
        <v/>
      </c>
      <c r="G1346">
        <f>IF(IFERROR(LOOKUP(מרקובחצי[[#This Row],[ClientID]],סוגחציקבוע[S32]),FALSE)=מרקובחצי[[#This Row],[ClientID]],1,"")</f>
        <v>1</v>
      </c>
      <c r="H1346" t="str">
        <f>IF(IFERROR(LOOKUP(מרקובחצי[[#This Row],[ClientID]],סוגחציקבוע[S33]),FALSE)=מרקובחצי[[#This Row],[ClientID]],1,"")</f>
        <v/>
      </c>
      <c r="I1346" t="str">
        <f>IF(IFERROR(LOOKUP(מרקובחצי[[#This Row],[ClientID]],סוגחציקבוע[S32&amp;33]),FALSE)=מרקובחצי[[#This Row],[ClientID]],1,"")</f>
        <v/>
      </c>
      <c r="J1346" s="19">
        <f>IF(SUM(מרקובחצי[[#This Row],[11]:[13]])=1,מרקובחצי[[#This Row],[עד ועד]],IF(SUM(R1345:T1346)=1,IF(מרקובחצי[[#This Row],[עד ועד]]&lt;J1345,מרקובחצי[[#This Row],[עד ועד]],J1345),J1345))</f>
        <v>22</v>
      </c>
      <c r="K1346" s="19">
        <f>IF(SUM(מרקובחצי[[#This Row],[11]:[13]])=1,מרקובחצי[[#This Row],[עד ועד]],IF(SUM(R1345:T1346)=1,IF(מרקובחצי[[#This Row],[עד ועד]]&gt;K1345,מרקובחצי[[#This Row],[עד ועד]],K1345),K1345))</f>
        <v>30</v>
      </c>
      <c r="L1346" s="19">
        <f>IF(AND(SUM(מרקובחצי[[#This Row],[31]:[33]])=1,SUM(U1345:W1345)=0),מרקובחצי[[#This Row],[מקס]]-מרקובחצי[[#This Row],[מינ]],"")</f>
        <v>8</v>
      </c>
      <c r="M134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46" s="19" t="str">
        <f t="shared" ref="N1346:N1409" si="21">IF(ROW()&gt;2,M1345,"")</f>
        <v>S21</v>
      </c>
      <c r="O1346" s="19" t="str">
        <f>IF(מרקובחצי[[#This Row],[קבעה הפלגה?]]=1,"",IF(AND(מרקובחצי[[#This Row],[עד ועד]]&lt;29,OR(מרקובחצי[[#This Row],[CycleNumber]]=1,AND(U1345=1,OR(מרקובחצי[[#This Row],[עד ועד]]&lt;J1345,מרקובחצי[[#This Row],[עד ועד]]&gt;K1345)),AND(V1345=1,מרקובחצי[[#This Row],[עד ועד]]&lt;J1345),W1345=1)),1,""))</f>
        <v/>
      </c>
      <c r="P1346" s="19" t="str">
        <f>IF(מרקובחצי[[#This Row],[קבעה הפלגה?]]=1,"",IF(AND(מרקובחצי[[#This Row],[עד ועד]]&gt;28,מרקובחצי[[#This Row],[עד ועד]]&lt;32,OR(מרקובחצי[[#This Row],[CycleNumber]]=1,AND(U1345=1),AND(V1345=1,OR(מרקובחצי[[#This Row],[עד ועד]]&lt;J1345,מרקובחצי[[#This Row],[עד ועד]]&gt;K1345)),W1345=1)),1,""))</f>
        <v/>
      </c>
      <c r="Q1346" s="19" t="str">
        <f>IF(מרקובחצי[[#This Row],[קבעה הפלגה?]]=1,"",IF(AND(מרקובחצי[[#This Row],[עד ועד]]&gt;31,OR(מרקובחצי[[#This Row],[CycleNumber]]=1,AND(U1345=1),AND(V1345=1,מרקובחצי[[#This Row],[עד ועד]]&gt;K1345),AND(W1345=1,OR(מרקובחצי[[#This Row],[עד ועד]]&gt;K1345,מרקובחצי[[#This Row],[עד ועד]]&lt;J1345)))),1,""))</f>
        <v/>
      </c>
      <c r="R1346" s="19" t="str">
        <f>IF(מרקובחצי[[#This Row],[CycleNumber]]&gt;1,IF(AND(O1345=1,מרקובחצי[[#This Row],[עד ועד]]&lt;29),1,""),"")</f>
        <v/>
      </c>
      <c r="S1346" s="19" t="str">
        <f>IF(מרקובחצי[[#This Row],[CycleNumber]]&gt;1,IF(OR(AND(O1345=1,מרקובחצי[[#This Row],[עד ועד]]&gt;28),AND(P1345=1),AND(Q1345=1,מרקובחצי[[#This Row],[עד ועד]]&lt;32)),1,""),"")</f>
        <v/>
      </c>
      <c r="T1346" s="19" t="str">
        <f>IF(מרקובחצי[[#This Row],[CycleNumber]]&gt;1,IF(AND(Q1345=1,מרקובחצי[[#This Row],[עד ועד]]&gt;31),1,""),"")</f>
        <v/>
      </c>
      <c r="U1346" s="19" t="str">
        <f>IF(מרקובחצי[[#This Row],[CycleNumber]]&gt;1,IF(AND(R1345=1,מרקובחצי[[#This Row],[עד ועד]]&lt;29),1,IF(AND(U1345=1,NOT(OR(מרקובחצי[[#This Row],[עד ועד]]&lt;J1345,מרקובחצי[[#This Row],[עד ועד]]&gt;K1345))),1,"")),"")</f>
        <v/>
      </c>
      <c r="V1346" s="19">
        <f>IF(מרקובחצי[[#This Row],[CycleNumber]]&gt;1,IF(AND(SUM(R1345:T1345)=1,מרקובחצי[[#This Row],[עד ועד]]&gt;28,מרקובחצי[[#This Row],[עד ועד]]&lt;32),1,IF(OR(S1345=1,AND(R1345=1,מרקובחצי[[#This Row],[עד ועד]]&gt;28),AND(T1345=1,מרקובחצי[[#This Row],[עד ועד]]&lt;32)),1,IF(AND(V1345=1,NOT(OR(מרקובחצי[[#This Row],[עד ועד]]&lt;J1345,מרקובחצי[[#This Row],[עד ועד]]&gt;K1345))),1,""))),"")</f>
        <v>1</v>
      </c>
      <c r="W1346" s="19" t="str">
        <f>IF(מרקובחצי[[#This Row],[CycleNumber]]&gt;1,IF(AND(T1345=1,מרקובחצי[[#This Row],[עד ועד]]&gt;31),1,IF(AND(W1345=1,NOT(OR(מרקובחצי[[#This Row],[עד ועד]]&lt;J1345,מרקובחצי[[#This Row],[עד ועד]]&gt;K1345))),1,"")),"")</f>
        <v/>
      </c>
      <c r="X1346" s="19" t="str">
        <f>IF(AND(מרקובחצי[[#This Row],[CycleNumber]]&lt;$B1347,SUM(מרקובחצי[[#This Row],[11]],R1347)=2),1,"")</f>
        <v/>
      </c>
      <c r="Y1346" s="19" t="str">
        <f>IF(AND(מרקובחצי[[#This Row],[CycleNumber]]&lt;$B1347,SUM(מרקובחצי[[#This Row],[11]],S1347)=2),1,"")</f>
        <v/>
      </c>
      <c r="Z1346" s="19" t="str">
        <f>IF(AND(מרקובחצי[[#This Row],[CycleNumber]]&lt;$B1347,SUM(מרקובחצי[[#This Row],[13]],S1347)=2),1,"")</f>
        <v/>
      </c>
      <c r="AA1346" s="19" t="str">
        <f>IF(AND(מרקובחצי[[#This Row],[CycleNumber]]&lt;$B1347,SUM(מרקובחצי[[#This Row],[13]],T1347)=2),1,"")</f>
        <v/>
      </c>
      <c r="AB1346" s="19" t="str">
        <f>IF(AND(מרקובחצי[[#This Row],[CycleNumber]]&lt;$B1347,SUM(מרקובחצי[[#This Row],[21]],U1347)=2),1,"")</f>
        <v/>
      </c>
      <c r="AC1346" s="19" t="str">
        <f>IF(AND(מרקובחצי[[#This Row],[CycleNumber]]&lt;$B1347,SUM(מרקובחצי[[#This Row],[21]],V1347)=2),1,"")</f>
        <v/>
      </c>
      <c r="AD1346" s="19" t="str">
        <f>IF(AND(מרקובחצי[[#This Row],[CycleNumber]]&lt;$B1347,SUM(מרקובחצי[[#This Row],[23]],V1347)=2),1,"")</f>
        <v/>
      </c>
      <c r="AE1346" s="19" t="str">
        <f>IF(AND(מרקובחצי[[#This Row],[CycleNumber]]&lt;$B1347,SUM(מרקובחצי[[#This Row],[23]],W1347)=2),1,"")</f>
        <v/>
      </c>
      <c r="AF1346" s="19" t="str">
        <f>IF(AND(מרקובחצי[[#This Row],[CycleNumber]]&lt;$B1347,SUM(מרקובחצי[[#This Row],[31]],O1347)=2),1,"")</f>
        <v/>
      </c>
      <c r="AG1346" s="19" t="str">
        <f>IF(AND(מרקובחצי[[#This Row],[CycleNumber]]&lt;$B1347,SUM(מרקובחצי[[#This Row],[31]],P1347)=2),1,"")</f>
        <v/>
      </c>
      <c r="AH1346" s="19" t="str">
        <f>IF(AND(מרקובחצי[[#This Row],[CycleNumber]]&lt;$B1347,SUM(מרקובחצי[[#This Row],[31]],Q1347)=2),1,"")</f>
        <v/>
      </c>
      <c r="AI1346" s="19" t="str">
        <f>IF(AND(מרקובחצי[[#This Row],[CycleNumber]]&lt;$B1347,SUM(U1346:U1347)=2),1,"")</f>
        <v/>
      </c>
      <c r="AJ1346" s="19" t="str">
        <f>IF(AND(מרקובחצי[[#This Row],[CycleNumber]]&lt;$B1347,SUM(מרקובחצי[[#This Row],[32]],O1347)=2),1,"")</f>
        <v/>
      </c>
      <c r="AK1346" s="19" t="str">
        <f>IF(AND(מרקובחצי[[#This Row],[CycleNumber]]&lt;$B1347,SUM(מרקובחצי[[#This Row],[32]],P1347)=2),1,"")</f>
        <v/>
      </c>
      <c r="AL1346" s="19" t="str">
        <f>IF(AND(מרקובחצי[[#This Row],[CycleNumber]]&lt;$B1347,SUM(מרקובחצי[[#This Row],[32]],Q1347)=2),1,"")</f>
        <v/>
      </c>
      <c r="AM1346" s="19">
        <f>IF(AND(מרקובחצי[[#This Row],[CycleNumber]]&lt;$B1347,SUM(V1346:V1347)=2),1,"")</f>
        <v>1</v>
      </c>
      <c r="AN1346" s="19" t="str">
        <f>IF(AND(מרקובחצי[[#This Row],[CycleNumber]]&lt;$B1347,SUM(מרקובחצי[[#This Row],[33]],O1347)=2),1,"")</f>
        <v/>
      </c>
      <c r="AO1346" s="19" t="str">
        <f>IF(AND(מרקובחצי[[#This Row],[CycleNumber]]&lt;$B1347,SUM(מרקובחצי[[#This Row],[33]],P1347)=2),1,"")</f>
        <v/>
      </c>
      <c r="AP1346" s="19" t="str">
        <f>IF(AND(מרקובחצי[[#This Row],[CycleNumber]]&lt;$B1347,SUM(מרקובחצי[[#This Row],[33]],Q1347)=2),1,"")</f>
        <v/>
      </c>
      <c r="AQ1346" s="19" t="str">
        <f>IF(AND(מרקובחצי[[#This Row],[CycleNumber]]&lt;$B1347,SUM(W1346:W1347)=2),1,"")</f>
        <v/>
      </c>
      <c r="AR1346" s="19" t="str">
        <f>IF(AND(מרקובחצי[[#This Row],[CycleNumber]]&lt;$B1347,SUM(מרקובחצי[[#This Row],[12]],S1347)=2),1,"")</f>
        <v/>
      </c>
      <c r="AS1346" s="19" t="str">
        <f>IF(AND(מרקובחצי[[#This Row],[CycleNumber]]&lt;$B1347,SUM(מרקובחצי[[#This Row],[22]],V1347)=2),1,"")</f>
        <v/>
      </c>
      <c r="AT1346" s="21">
        <f>SUM(מרקובחצי[[#This Row],[11]:[33]])</f>
        <v>1</v>
      </c>
    </row>
    <row r="1347" spans="1:46" ht="15.6" x14ac:dyDescent="0.25">
      <c r="A1347" s="19" t="s">
        <v>144</v>
      </c>
      <c r="B1347" s="19">
        <v>9</v>
      </c>
      <c r="C1347">
        <v>25</v>
      </c>
      <c r="D1347" s="19">
        <f>מרקובחצי[[#This Row],[LengthofCycle]]+1</f>
        <v>26</v>
      </c>
      <c r="E1347" t="str">
        <f>IF(IFERROR(LOOKUP(מרקובחצי[[#This Row],[ClientID]],קביעויות[הפלגה]),FALSE)=מרקובחצי[[#This Row],[ClientID]],1,"")</f>
        <v/>
      </c>
      <c r="F1347" t="str">
        <f>IF(IFERROR(LOOKUP(מרקובחצי[[#This Row],[ClientID]],סוגחציקבוע[S31]),FALSE)=מרקובחצי[[#This Row],[ClientID]],1,"")</f>
        <v/>
      </c>
      <c r="G1347">
        <f>IF(IFERROR(LOOKUP(מרקובחצי[[#This Row],[ClientID]],סוגחציקבוע[S32]),FALSE)=מרקובחצי[[#This Row],[ClientID]],1,"")</f>
        <v>1</v>
      </c>
      <c r="H1347" t="str">
        <f>IF(IFERROR(LOOKUP(מרקובחצי[[#This Row],[ClientID]],סוגחציקבוע[S33]),FALSE)=מרקובחצי[[#This Row],[ClientID]],1,"")</f>
        <v/>
      </c>
      <c r="I1347" t="str">
        <f>IF(IFERROR(LOOKUP(מרקובחצי[[#This Row],[ClientID]],סוגחציקבוע[S32&amp;33]),FALSE)=מרקובחצי[[#This Row],[ClientID]],1,"")</f>
        <v/>
      </c>
      <c r="J1347" s="19">
        <f>IF(SUM(מרקובחצי[[#This Row],[11]:[13]])=1,מרקובחצי[[#This Row],[עד ועד]],IF(SUM(R1346:T1347)=1,IF(מרקובחצי[[#This Row],[עד ועד]]&lt;J1346,מרקובחצי[[#This Row],[עד ועד]],J1346),J1346))</f>
        <v>22</v>
      </c>
      <c r="K1347" s="19">
        <f>IF(SUM(מרקובחצי[[#This Row],[11]:[13]])=1,מרקובחצי[[#This Row],[עד ועד]],IF(SUM(R1346:T1347)=1,IF(מרקובחצי[[#This Row],[עד ועד]]&gt;K1346,מרקובחצי[[#This Row],[עד ועד]],K1346),K1346))</f>
        <v>30</v>
      </c>
      <c r="L1347" s="19" t="str">
        <f>IF(AND(SUM(מרקובחצי[[#This Row],[31]:[33]])=1,SUM(U1346:W1346)=0),מרקובחצי[[#This Row],[מקס]]-מרקובחצי[[#This Row],[מינ]],"")</f>
        <v/>
      </c>
      <c r="M134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47" s="19" t="str">
        <f t="shared" si="21"/>
        <v>S32</v>
      </c>
      <c r="O1347" s="19" t="str">
        <f>IF(מרקובחצי[[#This Row],[קבעה הפלגה?]]=1,"",IF(AND(מרקובחצי[[#This Row],[עד ועד]]&lt;29,OR(מרקובחצי[[#This Row],[CycleNumber]]=1,AND(U1346=1,OR(מרקובחצי[[#This Row],[עד ועד]]&lt;J1346,מרקובחצי[[#This Row],[עד ועד]]&gt;K1346)),AND(V1346=1,מרקובחצי[[#This Row],[עד ועד]]&lt;J1346),W1346=1)),1,""))</f>
        <v/>
      </c>
      <c r="P1347" s="19" t="str">
        <f>IF(מרקובחצי[[#This Row],[קבעה הפלגה?]]=1,"",IF(AND(מרקובחצי[[#This Row],[עד ועד]]&gt;28,מרקובחצי[[#This Row],[עד ועד]]&lt;32,OR(מרקובחצי[[#This Row],[CycleNumber]]=1,AND(U1346=1),AND(V1346=1,OR(מרקובחצי[[#This Row],[עד ועד]]&lt;J1346,מרקובחצי[[#This Row],[עד ועד]]&gt;K1346)),W1346=1)),1,""))</f>
        <v/>
      </c>
      <c r="Q1347" s="19" t="str">
        <f>IF(מרקובחצי[[#This Row],[קבעה הפלגה?]]=1,"",IF(AND(מרקובחצי[[#This Row],[עד ועד]]&gt;31,OR(מרקובחצי[[#This Row],[CycleNumber]]=1,AND(U1346=1),AND(V1346=1,מרקובחצי[[#This Row],[עד ועד]]&gt;K1346),AND(W1346=1,OR(מרקובחצי[[#This Row],[עד ועד]]&gt;K1346,מרקובחצי[[#This Row],[עד ועד]]&lt;J1346)))),1,""))</f>
        <v/>
      </c>
      <c r="R1347" s="19" t="str">
        <f>IF(מרקובחצי[[#This Row],[CycleNumber]]&gt;1,IF(AND(O1346=1,מרקובחצי[[#This Row],[עד ועד]]&lt;29),1,""),"")</f>
        <v/>
      </c>
      <c r="S1347" s="19" t="str">
        <f>IF(מרקובחצי[[#This Row],[CycleNumber]]&gt;1,IF(OR(AND(O1346=1,מרקובחצי[[#This Row],[עד ועד]]&gt;28),AND(P1346=1),AND(Q1346=1,מרקובחצי[[#This Row],[עד ועד]]&lt;32)),1,""),"")</f>
        <v/>
      </c>
      <c r="T1347" s="19" t="str">
        <f>IF(מרקובחצי[[#This Row],[CycleNumber]]&gt;1,IF(AND(Q1346=1,מרקובחצי[[#This Row],[עד ועד]]&gt;31),1,""),"")</f>
        <v/>
      </c>
      <c r="U1347" s="19" t="str">
        <f>IF(מרקובחצי[[#This Row],[CycleNumber]]&gt;1,IF(AND(R1346=1,מרקובחצי[[#This Row],[עד ועד]]&lt;29),1,IF(AND(U1346=1,NOT(OR(מרקובחצי[[#This Row],[עד ועד]]&lt;J1346,מרקובחצי[[#This Row],[עד ועד]]&gt;K1346))),1,"")),"")</f>
        <v/>
      </c>
      <c r="V1347" s="19">
        <f>IF(מרקובחצי[[#This Row],[CycleNumber]]&gt;1,IF(AND(SUM(R1346:T1346)=1,מרקובחצי[[#This Row],[עד ועד]]&gt;28,מרקובחצי[[#This Row],[עד ועד]]&lt;32),1,IF(OR(S1346=1,AND(R1346=1,מרקובחצי[[#This Row],[עד ועד]]&gt;28),AND(T1346=1,מרקובחצי[[#This Row],[עד ועד]]&lt;32)),1,IF(AND(V1346=1,NOT(OR(מרקובחצי[[#This Row],[עד ועד]]&lt;J1346,מרקובחצי[[#This Row],[עד ועד]]&gt;K1346))),1,""))),"")</f>
        <v>1</v>
      </c>
      <c r="W1347" s="19" t="str">
        <f>IF(מרקובחצי[[#This Row],[CycleNumber]]&gt;1,IF(AND(T1346=1,מרקובחצי[[#This Row],[עד ועד]]&gt;31),1,IF(AND(W1346=1,NOT(OR(מרקובחצי[[#This Row],[עד ועד]]&lt;J1346,מרקובחצי[[#This Row],[עד ועד]]&gt;K1346))),1,"")),"")</f>
        <v/>
      </c>
      <c r="X1347" s="19" t="str">
        <f>IF(AND(מרקובחצי[[#This Row],[CycleNumber]]&lt;$B1348,SUM(מרקובחצי[[#This Row],[11]],R1348)=2),1,"")</f>
        <v/>
      </c>
      <c r="Y1347" s="19" t="str">
        <f>IF(AND(מרקובחצי[[#This Row],[CycleNumber]]&lt;$B1348,SUM(מרקובחצי[[#This Row],[11]],S1348)=2),1,"")</f>
        <v/>
      </c>
      <c r="Z1347" s="19" t="str">
        <f>IF(AND(מרקובחצי[[#This Row],[CycleNumber]]&lt;$B1348,SUM(מרקובחצי[[#This Row],[13]],S1348)=2),1,"")</f>
        <v/>
      </c>
      <c r="AA1347" s="19" t="str">
        <f>IF(AND(מרקובחצי[[#This Row],[CycleNumber]]&lt;$B1348,SUM(מרקובחצי[[#This Row],[13]],T1348)=2),1,"")</f>
        <v/>
      </c>
      <c r="AB1347" s="19" t="str">
        <f>IF(AND(מרקובחצי[[#This Row],[CycleNumber]]&lt;$B1348,SUM(מרקובחצי[[#This Row],[21]],U1348)=2),1,"")</f>
        <v/>
      </c>
      <c r="AC1347" s="19" t="str">
        <f>IF(AND(מרקובחצי[[#This Row],[CycleNumber]]&lt;$B1348,SUM(מרקובחצי[[#This Row],[21]],V1348)=2),1,"")</f>
        <v/>
      </c>
      <c r="AD1347" s="19" t="str">
        <f>IF(AND(מרקובחצי[[#This Row],[CycleNumber]]&lt;$B1348,SUM(מרקובחצי[[#This Row],[23]],V1348)=2),1,"")</f>
        <v/>
      </c>
      <c r="AE1347" s="19" t="str">
        <f>IF(AND(מרקובחצי[[#This Row],[CycleNumber]]&lt;$B1348,SUM(מרקובחצי[[#This Row],[23]],W1348)=2),1,"")</f>
        <v/>
      </c>
      <c r="AF1347" s="19" t="str">
        <f>IF(AND(מרקובחצי[[#This Row],[CycleNumber]]&lt;$B1348,SUM(מרקובחצי[[#This Row],[31]],O1348)=2),1,"")</f>
        <v/>
      </c>
      <c r="AG1347" s="19" t="str">
        <f>IF(AND(מרקובחצי[[#This Row],[CycleNumber]]&lt;$B1348,SUM(מרקובחצי[[#This Row],[31]],P1348)=2),1,"")</f>
        <v/>
      </c>
      <c r="AH1347" s="19" t="str">
        <f>IF(AND(מרקובחצי[[#This Row],[CycleNumber]]&lt;$B1348,SUM(מרקובחצי[[#This Row],[31]],Q1348)=2),1,"")</f>
        <v/>
      </c>
      <c r="AI1347" s="19" t="str">
        <f>IF(AND(מרקובחצי[[#This Row],[CycleNumber]]&lt;$B1348,SUM(U1347:U1348)=2),1,"")</f>
        <v/>
      </c>
      <c r="AJ1347" s="19" t="str">
        <f>IF(AND(מרקובחצי[[#This Row],[CycleNumber]]&lt;$B1348,SUM(מרקובחצי[[#This Row],[32]],O1348)=2),1,"")</f>
        <v/>
      </c>
      <c r="AK1347" s="19" t="str">
        <f>IF(AND(מרקובחצי[[#This Row],[CycleNumber]]&lt;$B1348,SUM(מרקובחצי[[#This Row],[32]],P1348)=2),1,"")</f>
        <v/>
      </c>
      <c r="AL1347" s="19" t="str">
        <f>IF(AND(מרקובחצי[[#This Row],[CycleNumber]]&lt;$B1348,SUM(מרקובחצי[[#This Row],[32]],Q1348)=2),1,"")</f>
        <v/>
      </c>
      <c r="AM1347" s="19">
        <f>IF(AND(מרקובחצי[[#This Row],[CycleNumber]]&lt;$B1348,SUM(V1347:V1348)=2),1,"")</f>
        <v>1</v>
      </c>
      <c r="AN1347" s="19" t="str">
        <f>IF(AND(מרקובחצי[[#This Row],[CycleNumber]]&lt;$B1348,SUM(מרקובחצי[[#This Row],[33]],O1348)=2),1,"")</f>
        <v/>
      </c>
      <c r="AO1347" s="19" t="str">
        <f>IF(AND(מרקובחצי[[#This Row],[CycleNumber]]&lt;$B1348,SUM(מרקובחצי[[#This Row],[33]],P1348)=2),1,"")</f>
        <v/>
      </c>
      <c r="AP1347" s="19" t="str">
        <f>IF(AND(מרקובחצי[[#This Row],[CycleNumber]]&lt;$B1348,SUM(מרקובחצי[[#This Row],[33]],Q1348)=2),1,"")</f>
        <v/>
      </c>
      <c r="AQ1347" s="19" t="str">
        <f>IF(AND(מרקובחצי[[#This Row],[CycleNumber]]&lt;$B1348,SUM(W1347:W1348)=2),1,"")</f>
        <v/>
      </c>
      <c r="AR1347" s="19" t="str">
        <f>IF(AND(מרקובחצי[[#This Row],[CycleNumber]]&lt;$B1348,SUM(מרקובחצי[[#This Row],[12]],S1348)=2),1,"")</f>
        <v/>
      </c>
      <c r="AS1347" s="19" t="str">
        <f>IF(AND(מרקובחצי[[#This Row],[CycleNumber]]&lt;$B1348,SUM(מרקובחצי[[#This Row],[22]],V1348)=2),1,"")</f>
        <v/>
      </c>
      <c r="AT1347" s="21">
        <f>SUM(מרקובחצי[[#This Row],[11]:[33]])</f>
        <v>1</v>
      </c>
    </row>
    <row r="1348" spans="1:46" ht="15.6" x14ac:dyDescent="0.25">
      <c r="A1348" s="19" t="s">
        <v>144</v>
      </c>
      <c r="B1348" s="19">
        <v>10</v>
      </c>
      <c r="C1348">
        <v>24</v>
      </c>
      <c r="D1348" s="19">
        <f>מרקובחצי[[#This Row],[LengthofCycle]]+1</f>
        <v>25</v>
      </c>
      <c r="E1348" t="str">
        <f>IF(IFERROR(LOOKUP(מרקובחצי[[#This Row],[ClientID]],קביעויות[הפלגה]),FALSE)=מרקובחצי[[#This Row],[ClientID]],1,"")</f>
        <v/>
      </c>
      <c r="F1348" t="str">
        <f>IF(IFERROR(LOOKUP(מרקובחצי[[#This Row],[ClientID]],סוגחציקבוע[S31]),FALSE)=מרקובחצי[[#This Row],[ClientID]],1,"")</f>
        <v/>
      </c>
      <c r="G1348">
        <f>IF(IFERROR(LOOKUP(מרקובחצי[[#This Row],[ClientID]],סוגחציקבוע[S32]),FALSE)=מרקובחצי[[#This Row],[ClientID]],1,"")</f>
        <v>1</v>
      </c>
      <c r="H1348" t="str">
        <f>IF(IFERROR(LOOKUP(מרקובחצי[[#This Row],[ClientID]],סוגחציקבוע[S33]),FALSE)=מרקובחצי[[#This Row],[ClientID]],1,"")</f>
        <v/>
      </c>
      <c r="I1348" t="str">
        <f>IF(IFERROR(LOOKUP(מרקובחצי[[#This Row],[ClientID]],סוגחציקבוע[S32&amp;33]),FALSE)=מרקובחצי[[#This Row],[ClientID]],1,"")</f>
        <v/>
      </c>
      <c r="J1348" s="19">
        <f>IF(SUM(מרקובחצי[[#This Row],[11]:[13]])=1,מרקובחצי[[#This Row],[עד ועד]],IF(SUM(R1347:T1348)=1,IF(מרקובחצי[[#This Row],[עד ועד]]&lt;J1347,מרקובחצי[[#This Row],[עד ועד]],J1347),J1347))</f>
        <v>22</v>
      </c>
      <c r="K1348" s="19">
        <f>IF(SUM(מרקובחצי[[#This Row],[11]:[13]])=1,מרקובחצי[[#This Row],[עד ועד]],IF(SUM(R1347:T1348)=1,IF(מרקובחצי[[#This Row],[עד ועד]]&gt;K1347,מרקובחצי[[#This Row],[עד ועד]],K1347),K1347))</f>
        <v>30</v>
      </c>
      <c r="L1348" s="19" t="str">
        <f>IF(AND(SUM(מרקובחצי[[#This Row],[31]:[33]])=1,SUM(U1347:W1347)=0),מרקובחצי[[#This Row],[מקס]]-מרקובחצי[[#This Row],[מינ]],"")</f>
        <v/>
      </c>
      <c r="M134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48" s="19" t="str">
        <f t="shared" si="21"/>
        <v>S32</v>
      </c>
      <c r="O1348" s="19" t="str">
        <f>IF(מרקובחצי[[#This Row],[קבעה הפלגה?]]=1,"",IF(AND(מרקובחצי[[#This Row],[עד ועד]]&lt;29,OR(מרקובחצי[[#This Row],[CycleNumber]]=1,AND(U1347=1,OR(מרקובחצי[[#This Row],[עד ועד]]&lt;J1347,מרקובחצי[[#This Row],[עד ועד]]&gt;K1347)),AND(V1347=1,מרקובחצי[[#This Row],[עד ועד]]&lt;J1347),W1347=1)),1,""))</f>
        <v/>
      </c>
      <c r="P1348" s="19" t="str">
        <f>IF(מרקובחצי[[#This Row],[קבעה הפלגה?]]=1,"",IF(AND(מרקובחצי[[#This Row],[עד ועד]]&gt;28,מרקובחצי[[#This Row],[עד ועד]]&lt;32,OR(מרקובחצי[[#This Row],[CycleNumber]]=1,AND(U1347=1),AND(V1347=1,OR(מרקובחצי[[#This Row],[עד ועד]]&lt;J1347,מרקובחצי[[#This Row],[עד ועד]]&gt;K1347)),W1347=1)),1,""))</f>
        <v/>
      </c>
      <c r="Q1348" s="19" t="str">
        <f>IF(מרקובחצי[[#This Row],[קבעה הפלגה?]]=1,"",IF(AND(מרקובחצי[[#This Row],[עד ועד]]&gt;31,OR(מרקובחצי[[#This Row],[CycleNumber]]=1,AND(U1347=1),AND(V1347=1,מרקובחצי[[#This Row],[עד ועד]]&gt;K1347),AND(W1347=1,OR(מרקובחצי[[#This Row],[עד ועד]]&gt;K1347,מרקובחצי[[#This Row],[עד ועד]]&lt;J1347)))),1,""))</f>
        <v/>
      </c>
      <c r="R1348" s="19" t="str">
        <f>IF(מרקובחצי[[#This Row],[CycleNumber]]&gt;1,IF(AND(O1347=1,מרקובחצי[[#This Row],[עד ועד]]&lt;29),1,""),"")</f>
        <v/>
      </c>
      <c r="S1348" s="19" t="str">
        <f>IF(מרקובחצי[[#This Row],[CycleNumber]]&gt;1,IF(OR(AND(O1347=1,מרקובחצי[[#This Row],[עד ועד]]&gt;28),AND(P1347=1),AND(Q1347=1,מרקובחצי[[#This Row],[עד ועד]]&lt;32)),1,""),"")</f>
        <v/>
      </c>
      <c r="T1348" s="19" t="str">
        <f>IF(מרקובחצי[[#This Row],[CycleNumber]]&gt;1,IF(AND(Q1347=1,מרקובחצי[[#This Row],[עד ועד]]&gt;31),1,""),"")</f>
        <v/>
      </c>
      <c r="U1348" s="19" t="str">
        <f>IF(מרקובחצי[[#This Row],[CycleNumber]]&gt;1,IF(AND(R1347=1,מרקובחצי[[#This Row],[עד ועד]]&lt;29),1,IF(AND(U1347=1,NOT(OR(מרקובחצי[[#This Row],[עד ועד]]&lt;J1347,מרקובחצי[[#This Row],[עד ועד]]&gt;K1347))),1,"")),"")</f>
        <v/>
      </c>
      <c r="V1348" s="19">
        <f>IF(מרקובחצי[[#This Row],[CycleNumber]]&gt;1,IF(AND(SUM(R1347:T1347)=1,מרקובחצי[[#This Row],[עד ועד]]&gt;28,מרקובחצי[[#This Row],[עד ועד]]&lt;32),1,IF(OR(S1347=1,AND(R1347=1,מרקובחצי[[#This Row],[עד ועד]]&gt;28),AND(T1347=1,מרקובחצי[[#This Row],[עד ועד]]&lt;32)),1,IF(AND(V1347=1,NOT(OR(מרקובחצי[[#This Row],[עד ועד]]&lt;J1347,מרקובחצי[[#This Row],[עד ועד]]&gt;K1347))),1,""))),"")</f>
        <v>1</v>
      </c>
      <c r="W1348" s="19" t="str">
        <f>IF(מרקובחצי[[#This Row],[CycleNumber]]&gt;1,IF(AND(T1347=1,מרקובחצי[[#This Row],[עד ועד]]&gt;31),1,IF(AND(W1347=1,NOT(OR(מרקובחצי[[#This Row],[עד ועד]]&lt;J1347,מרקובחצי[[#This Row],[עד ועד]]&gt;K1347))),1,"")),"")</f>
        <v/>
      </c>
      <c r="X1348" s="19" t="str">
        <f>IF(AND(מרקובחצי[[#This Row],[CycleNumber]]&lt;$B1349,SUM(מרקובחצי[[#This Row],[11]],R1349)=2),1,"")</f>
        <v/>
      </c>
      <c r="Y1348" s="19" t="str">
        <f>IF(AND(מרקובחצי[[#This Row],[CycleNumber]]&lt;$B1349,SUM(מרקובחצי[[#This Row],[11]],S1349)=2),1,"")</f>
        <v/>
      </c>
      <c r="Z1348" s="19" t="str">
        <f>IF(AND(מרקובחצי[[#This Row],[CycleNumber]]&lt;$B1349,SUM(מרקובחצי[[#This Row],[13]],S1349)=2),1,"")</f>
        <v/>
      </c>
      <c r="AA1348" s="19" t="str">
        <f>IF(AND(מרקובחצי[[#This Row],[CycleNumber]]&lt;$B1349,SUM(מרקובחצי[[#This Row],[13]],T1349)=2),1,"")</f>
        <v/>
      </c>
      <c r="AB1348" s="19" t="str">
        <f>IF(AND(מרקובחצי[[#This Row],[CycleNumber]]&lt;$B1349,SUM(מרקובחצי[[#This Row],[21]],U1349)=2),1,"")</f>
        <v/>
      </c>
      <c r="AC1348" s="19" t="str">
        <f>IF(AND(מרקובחצי[[#This Row],[CycleNumber]]&lt;$B1349,SUM(מרקובחצי[[#This Row],[21]],V1349)=2),1,"")</f>
        <v/>
      </c>
      <c r="AD1348" s="19" t="str">
        <f>IF(AND(מרקובחצי[[#This Row],[CycleNumber]]&lt;$B1349,SUM(מרקובחצי[[#This Row],[23]],V1349)=2),1,"")</f>
        <v/>
      </c>
      <c r="AE1348" s="19" t="str">
        <f>IF(AND(מרקובחצי[[#This Row],[CycleNumber]]&lt;$B1349,SUM(מרקובחצי[[#This Row],[23]],W1349)=2),1,"")</f>
        <v/>
      </c>
      <c r="AF1348" s="19" t="str">
        <f>IF(AND(מרקובחצי[[#This Row],[CycleNumber]]&lt;$B1349,SUM(מרקובחצי[[#This Row],[31]],O1349)=2),1,"")</f>
        <v/>
      </c>
      <c r="AG1348" s="19" t="str">
        <f>IF(AND(מרקובחצי[[#This Row],[CycleNumber]]&lt;$B1349,SUM(מרקובחצי[[#This Row],[31]],P1349)=2),1,"")</f>
        <v/>
      </c>
      <c r="AH1348" s="19" t="str">
        <f>IF(AND(מרקובחצי[[#This Row],[CycleNumber]]&lt;$B1349,SUM(מרקובחצי[[#This Row],[31]],Q1349)=2),1,"")</f>
        <v/>
      </c>
      <c r="AI1348" s="19" t="str">
        <f>IF(AND(מרקובחצי[[#This Row],[CycleNumber]]&lt;$B1349,SUM(U1348:U1349)=2),1,"")</f>
        <v/>
      </c>
      <c r="AJ1348" s="19" t="str">
        <f>IF(AND(מרקובחצי[[#This Row],[CycleNumber]]&lt;$B1349,SUM(מרקובחצי[[#This Row],[32]],O1349)=2),1,"")</f>
        <v/>
      </c>
      <c r="AK1348" s="19" t="str">
        <f>IF(AND(מרקובחצי[[#This Row],[CycleNumber]]&lt;$B1349,SUM(מרקובחצי[[#This Row],[32]],P1349)=2),1,"")</f>
        <v/>
      </c>
      <c r="AL1348" s="19" t="str">
        <f>IF(AND(מרקובחצי[[#This Row],[CycleNumber]]&lt;$B1349,SUM(מרקובחצי[[#This Row],[32]],Q1349)=2),1,"")</f>
        <v/>
      </c>
      <c r="AM1348" s="19">
        <f>IF(AND(מרקובחצי[[#This Row],[CycleNumber]]&lt;$B1349,SUM(V1348:V1349)=2),1,"")</f>
        <v>1</v>
      </c>
      <c r="AN1348" s="19" t="str">
        <f>IF(AND(מרקובחצי[[#This Row],[CycleNumber]]&lt;$B1349,SUM(מרקובחצי[[#This Row],[33]],O1349)=2),1,"")</f>
        <v/>
      </c>
      <c r="AO1348" s="19" t="str">
        <f>IF(AND(מרקובחצי[[#This Row],[CycleNumber]]&lt;$B1349,SUM(מרקובחצי[[#This Row],[33]],P1349)=2),1,"")</f>
        <v/>
      </c>
      <c r="AP1348" s="19" t="str">
        <f>IF(AND(מרקובחצי[[#This Row],[CycleNumber]]&lt;$B1349,SUM(מרקובחצי[[#This Row],[33]],Q1349)=2),1,"")</f>
        <v/>
      </c>
      <c r="AQ1348" s="19" t="str">
        <f>IF(AND(מרקובחצי[[#This Row],[CycleNumber]]&lt;$B1349,SUM(W1348:W1349)=2),1,"")</f>
        <v/>
      </c>
      <c r="AR1348" s="19" t="str">
        <f>IF(AND(מרקובחצי[[#This Row],[CycleNumber]]&lt;$B1349,SUM(מרקובחצי[[#This Row],[12]],S1349)=2),1,"")</f>
        <v/>
      </c>
      <c r="AS1348" s="19" t="str">
        <f>IF(AND(מרקובחצי[[#This Row],[CycleNumber]]&lt;$B1349,SUM(מרקובחצי[[#This Row],[22]],V1349)=2),1,"")</f>
        <v/>
      </c>
      <c r="AT1348" s="21">
        <f>SUM(מרקובחצי[[#This Row],[11]:[33]])</f>
        <v>1</v>
      </c>
    </row>
    <row r="1349" spans="1:46" ht="15.6" x14ac:dyDescent="0.25">
      <c r="A1349" s="19" t="s">
        <v>144</v>
      </c>
      <c r="B1349" s="19">
        <v>11</v>
      </c>
      <c r="C1349">
        <v>26</v>
      </c>
      <c r="D1349" s="19">
        <f>מרקובחצי[[#This Row],[LengthofCycle]]+1</f>
        <v>27</v>
      </c>
      <c r="E1349" t="str">
        <f>IF(IFERROR(LOOKUP(מרקובחצי[[#This Row],[ClientID]],קביעויות[הפלגה]),FALSE)=מרקובחצי[[#This Row],[ClientID]],1,"")</f>
        <v/>
      </c>
      <c r="F1349" t="str">
        <f>IF(IFERROR(LOOKUP(מרקובחצי[[#This Row],[ClientID]],סוגחציקבוע[S31]),FALSE)=מרקובחצי[[#This Row],[ClientID]],1,"")</f>
        <v/>
      </c>
      <c r="G1349">
        <f>IF(IFERROR(LOOKUP(מרקובחצי[[#This Row],[ClientID]],סוגחציקבוע[S32]),FALSE)=מרקובחצי[[#This Row],[ClientID]],1,"")</f>
        <v>1</v>
      </c>
      <c r="H1349" t="str">
        <f>IF(IFERROR(LOOKUP(מרקובחצי[[#This Row],[ClientID]],סוגחציקבוע[S33]),FALSE)=מרקובחצי[[#This Row],[ClientID]],1,"")</f>
        <v/>
      </c>
      <c r="I1349" t="str">
        <f>IF(IFERROR(LOOKUP(מרקובחצי[[#This Row],[ClientID]],סוגחציקבוע[S32&amp;33]),FALSE)=מרקובחצי[[#This Row],[ClientID]],1,"")</f>
        <v/>
      </c>
      <c r="J1349" s="19">
        <f>IF(SUM(מרקובחצי[[#This Row],[11]:[13]])=1,מרקובחצי[[#This Row],[עד ועד]],IF(SUM(R1348:T1349)=1,IF(מרקובחצי[[#This Row],[עד ועד]]&lt;J1348,מרקובחצי[[#This Row],[עד ועד]],J1348),J1348))</f>
        <v>22</v>
      </c>
      <c r="K1349" s="19">
        <f>IF(SUM(מרקובחצי[[#This Row],[11]:[13]])=1,מרקובחצי[[#This Row],[עד ועד]],IF(SUM(R1348:T1349)=1,IF(מרקובחצי[[#This Row],[עד ועד]]&gt;K1348,מרקובחצי[[#This Row],[עד ועד]],K1348),K1348))</f>
        <v>30</v>
      </c>
      <c r="L1349" s="19" t="str">
        <f>IF(AND(SUM(מרקובחצי[[#This Row],[31]:[33]])=1,SUM(U1348:W1348)=0),מרקובחצי[[#This Row],[מקס]]-מרקובחצי[[#This Row],[מינ]],"")</f>
        <v/>
      </c>
      <c r="M134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49" s="19" t="str">
        <f t="shared" si="21"/>
        <v>S32</v>
      </c>
      <c r="O1349" s="19" t="str">
        <f>IF(מרקובחצי[[#This Row],[קבעה הפלגה?]]=1,"",IF(AND(מרקובחצי[[#This Row],[עד ועד]]&lt;29,OR(מרקובחצי[[#This Row],[CycleNumber]]=1,AND(U1348=1,OR(מרקובחצי[[#This Row],[עד ועד]]&lt;J1348,מרקובחצי[[#This Row],[עד ועד]]&gt;K1348)),AND(V1348=1,מרקובחצי[[#This Row],[עד ועד]]&lt;J1348),W1348=1)),1,""))</f>
        <v/>
      </c>
      <c r="P1349" s="19" t="str">
        <f>IF(מרקובחצי[[#This Row],[קבעה הפלגה?]]=1,"",IF(AND(מרקובחצי[[#This Row],[עד ועד]]&gt;28,מרקובחצי[[#This Row],[עד ועד]]&lt;32,OR(מרקובחצי[[#This Row],[CycleNumber]]=1,AND(U1348=1),AND(V1348=1,OR(מרקובחצי[[#This Row],[עד ועד]]&lt;J1348,מרקובחצי[[#This Row],[עד ועד]]&gt;K1348)),W1348=1)),1,""))</f>
        <v/>
      </c>
      <c r="Q1349" s="19" t="str">
        <f>IF(מרקובחצי[[#This Row],[קבעה הפלגה?]]=1,"",IF(AND(מרקובחצי[[#This Row],[עד ועד]]&gt;31,OR(מרקובחצי[[#This Row],[CycleNumber]]=1,AND(U1348=1),AND(V1348=1,מרקובחצי[[#This Row],[עד ועד]]&gt;K1348),AND(W1348=1,OR(מרקובחצי[[#This Row],[עד ועד]]&gt;K1348,מרקובחצי[[#This Row],[עד ועד]]&lt;J1348)))),1,""))</f>
        <v/>
      </c>
      <c r="R1349" s="19" t="str">
        <f>IF(מרקובחצי[[#This Row],[CycleNumber]]&gt;1,IF(AND(O1348=1,מרקובחצי[[#This Row],[עד ועד]]&lt;29),1,""),"")</f>
        <v/>
      </c>
      <c r="S1349" s="19" t="str">
        <f>IF(מרקובחצי[[#This Row],[CycleNumber]]&gt;1,IF(OR(AND(O1348=1,מרקובחצי[[#This Row],[עד ועד]]&gt;28),AND(P1348=1),AND(Q1348=1,מרקובחצי[[#This Row],[עד ועד]]&lt;32)),1,""),"")</f>
        <v/>
      </c>
      <c r="T1349" s="19" t="str">
        <f>IF(מרקובחצי[[#This Row],[CycleNumber]]&gt;1,IF(AND(Q1348=1,מרקובחצי[[#This Row],[עד ועד]]&gt;31),1,""),"")</f>
        <v/>
      </c>
      <c r="U1349" s="19" t="str">
        <f>IF(מרקובחצי[[#This Row],[CycleNumber]]&gt;1,IF(AND(R1348=1,מרקובחצי[[#This Row],[עד ועד]]&lt;29),1,IF(AND(U1348=1,NOT(OR(מרקובחצי[[#This Row],[עד ועד]]&lt;J1348,מרקובחצי[[#This Row],[עד ועד]]&gt;K1348))),1,"")),"")</f>
        <v/>
      </c>
      <c r="V1349" s="19">
        <f>IF(מרקובחצי[[#This Row],[CycleNumber]]&gt;1,IF(AND(SUM(R1348:T1348)=1,מרקובחצי[[#This Row],[עד ועד]]&gt;28,מרקובחצי[[#This Row],[עד ועד]]&lt;32),1,IF(OR(S1348=1,AND(R1348=1,מרקובחצי[[#This Row],[עד ועד]]&gt;28),AND(T1348=1,מרקובחצי[[#This Row],[עד ועד]]&lt;32)),1,IF(AND(V1348=1,NOT(OR(מרקובחצי[[#This Row],[עד ועד]]&lt;J1348,מרקובחצי[[#This Row],[עד ועד]]&gt;K1348))),1,""))),"")</f>
        <v>1</v>
      </c>
      <c r="W1349" s="19" t="str">
        <f>IF(מרקובחצי[[#This Row],[CycleNumber]]&gt;1,IF(AND(T1348=1,מרקובחצי[[#This Row],[עד ועד]]&gt;31),1,IF(AND(W1348=1,NOT(OR(מרקובחצי[[#This Row],[עד ועד]]&lt;J1348,מרקובחצי[[#This Row],[עד ועד]]&gt;K1348))),1,"")),"")</f>
        <v/>
      </c>
      <c r="X1349" s="19" t="str">
        <f>IF(AND(מרקובחצי[[#This Row],[CycleNumber]]&lt;$B1350,SUM(מרקובחצי[[#This Row],[11]],R1350)=2),1,"")</f>
        <v/>
      </c>
      <c r="Y1349" s="19" t="str">
        <f>IF(AND(מרקובחצי[[#This Row],[CycleNumber]]&lt;$B1350,SUM(מרקובחצי[[#This Row],[11]],S1350)=2),1,"")</f>
        <v/>
      </c>
      <c r="Z1349" s="19" t="str">
        <f>IF(AND(מרקובחצי[[#This Row],[CycleNumber]]&lt;$B1350,SUM(מרקובחצי[[#This Row],[13]],S1350)=2),1,"")</f>
        <v/>
      </c>
      <c r="AA1349" s="19" t="str">
        <f>IF(AND(מרקובחצי[[#This Row],[CycleNumber]]&lt;$B1350,SUM(מרקובחצי[[#This Row],[13]],T1350)=2),1,"")</f>
        <v/>
      </c>
      <c r="AB1349" s="19" t="str">
        <f>IF(AND(מרקובחצי[[#This Row],[CycleNumber]]&lt;$B1350,SUM(מרקובחצי[[#This Row],[21]],U1350)=2),1,"")</f>
        <v/>
      </c>
      <c r="AC1349" s="19" t="str">
        <f>IF(AND(מרקובחצי[[#This Row],[CycleNumber]]&lt;$B1350,SUM(מרקובחצי[[#This Row],[21]],V1350)=2),1,"")</f>
        <v/>
      </c>
      <c r="AD1349" s="19" t="str">
        <f>IF(AND(מרקובחצי[[#This Row],[CycleNumber]]&lt;$B1350,SUM(מרקובחצי[[#This Row],[23]],V1350)=2),1,"")</f>
        <v/>
      </c>
      <c r="AE1349" s="19" t="str">
        <f>IF(AND(מרקובחצי[[#This Row],[CycleNumber]]&lt;$B1350,SUM(מרקובחצי[[#This Row],[23]],W1350)=2),1,"")</f>
        <v/>
      </c>
      <c r="AF1349" s="19" t="str">
        <f>IF(AND(מרקובחצי[[#This Row],[CycleNumber]]&lt;$B1350,SUM(מרקובחצי[[#This Row],[31]],O1350)=2),1,"")</f>
        <v/>
      </c>
      <c r="AG1349" s="19" t="str">
        <f>IF(AND(מרקובחצי[[#This Row],[CycleNumber]]&lt;$B1350,SUM(מרקובחצי[[#This Row],[31]],P1350)=2),1,"")</f>
        <v/>
      </c>
      <c r="AH1349" s="19" t="str">
        <f>IF(AND(מרקובחצי[[#This Row],[CycleNumber]]&lt;$B1350,SUM(מרקובחצי[[#This Row],[31]],Q1350)=2),1,"")</f>
        <v/>
      </c>
      <c r="AI1349" s="19" t="str">
        <f>IF(AND(מרקובחצי[[#This Row],[CycleNumber]]&lt;$B1350,SUM(U1349:U1350)=2),1,"")</f>
        <v/>
      </c>
      <c r="AJ1349" s="19" t="str">
        <f>IF(AND(מרקובחצי[[#This Row],[CycleNumber]]&lt;$B1350,SUM(מרקובחצי[[#This Row],[32]],O1350)=2),1,"")</f>
        <v/>
      </c>
      <c r="AK1349" s="19" t="str">
        <f>IF(AND(מרקובחצי[[#This Row],[CycleNumber]]&lt;$B1350,SUM(מרקובחצי[[#This Row],[32]],P1350)=2),1,"")</f>
        <v/>
      </c>
      <c r="AL1349" s="19">
        <f>IF(AND(מרקובחצי[[#This Row],[CycleNumber]]&lt;$B1350,SUM(מרקובחצי[[#This Row],[32]],Q1350)=2),1,"")</f>
        <v>1</v>
      </c>
      <c r="AM1349" s="19" t="str">
        <f>IF(AND(מרקובחצי[[#This Row],[CycleNumber]]&lt;$B1350,SUM(V1349:V1350)=2),1,"")</f>
        <v/>
      </c>
      <c r="AN1349" s="19" t="str">
        <f>IF(AND(מרקובחצי[[#This Row],[CycleNumber]]&lt;$B1350,SUM(מרקובחצי[[#This Row],[33]],O1350)=2),1,"")</f>
        <v/>
      </c>
      <c r="AO1349" s="19" t="str">
        <f>IF(AND(מרקובחצי[[#This Row],[CycleNumber]]&lt;$B1350,SUM(מרקובחצי[[#This Row],[33]],P1350)=2),1,"")</f>
        <v/>
      </c>
      <c r="AP1349" s="19" t="str">
        <f>IF(AND(מרקובחצי[[#This Row],[CycleNumber]]&lt;$B1350,SUM(מרקובחצי[[#This Row],[33]],Q1350)=2),1,"")</f>
        <v/>
      </c>
      <c r="AQ1349" s="19" t="str">
        <f>IF(AND(מרקובחצי[[#This Row],[CycleNumber]]&lt;$B1350,SUM(W1349:W1350)=2),1,"")</f>
        <v/>
      </c>
      <c r="AR1349" s="19" t="str">
        <f>IF(AND(מרקובחצי[[#This Row],[CycleNumber]]&lt;$B1350,SUM(מרקובחצי[[#This Row],[12]],S1350)=2),1,"")</f>
        <v/>
      </c>
      <c r="AS1349" s="19" t="str">
        <f>IF(AND(מרקובחצי[[#This Row],[CycleNumber]]&lt;$B1350,SUM(מרקובחצי[[#This Row],[22]],V1350)=2),1,"")</f>
        <v/>
      </c>
      <c r="AT1349" s="21">
        <f>SUM(מרקובחצי[[#This Row],[11]:[33]])</f>
        <v>1</v>
      </c>
    </row>
    <row r="1350" spans="1:46" ht="15.6" x14ac:dyDescent="0.25">
      <c r="A1350" s="19" t="s">
        <v>144</v>
      </c>
      <c r="B1350" s="19">
        <v>12</v>
      </c>
      <c r="C1350">
        <v>33</v>
      </c>
      <c r="D1350" s="19">
        <f>מרקובחצי[[#This Row],[LengthofCycle]]+1</f>
        <v>34</v>
      </c>
      <c r="E1350" t="str">
        <f>IF(IFERROR(LOOKUP(מרקובחצי[[#This Row],[ClientID]],קביעויות[הפלגה]),FALSE)=מרקובחצי[[#This Row],[ClientID]],1,"")</f>
        <v/>
      </c>
      <c r="F1350" t="str">
        <f>IF(IFERROR(LOOKUP(מרקובחצי[[#This Row],[ClientID]],סוגחציקבוע[S31]),FALSE)=מרקובחצי[[#This Row],[ClientID]],1,"")</f>
        <v/>
      </c>
      <c r="G1350">
        <f>IF(IFERROR(LOOKUP(מרקובחצי[[#This Row],[ClientID]],סוגחציקבוע[S32]),FALSE)=מרקובחצי[[#This Row],[ClientID]],1,"")</f>
        <v>1</v>
      </c>
      <c r="H1350" t="str">
        <f>IF(IFERROR(LOOKUP(מרקובחצי[[#This Row],[ClientID]],סוגחציקבוע[S33]),FALSE)=מרקובחצי[[#This Row],[ClientID]],1,"")</f>
        <v/>
      </c>
      <c r="I1350" t="str">
        <f>IF(IFERROR(LOOKUP(מרקובחצי[[#This Row],[ClientID]],סוגחציקבוע[S32&amp;33]),FALSE)=מרקובחצי[[#This Row],[ClientID]],1,"")</f>
        <v/>
      </c>
      <c r="J1350" s="19">
        <f>IF(SUM(מרקובחצי[[#This Row],[11]:[13]])=1,מרקובחצי[[#This Row],[עד ועד]],IF(SUM(R1349:T1350)=1,IF(מרקובחצי[[#This Row],[עד ועד]]&lt;J1349,מרקובחצי[[#This Row],[עד ועד]],J1349),J1349))</f>
        <v>34</v>
      </c>
      <c r="K1350" s="19">
        <f>IF(SUM(מרקובחצי[[#This Row],[11]:[13]])=1,מרקובחצי[[#This Row],[עד ועד]],IF(SUM(R1349:T1350)=1,IF(מרקובחצי[[#This Row],[עד ועד]]&gt;K1349,מרקובחצי[[#This Row],[עד ועד]],K1349),K1349))</f>
        <v>34</v>
      </c>
      <c r="L1350" s="19" t="str">
        <f>IF(AND(SUM(מרקובחצי[[#This Row],[31]:[33]])=1,SUM(U1349:W1349)=0),מרקובחצי[[#This Row],[מקס]]-מרקובחצי[[#This Row],[מינ]],"")</f>
        <v/>
      </c>
      <c r="M135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350" s="19" t="str">
        <f t="shared" si="21"/>
        <v>S32</v>
      </c>
      <c r="O1350" s="19" t="str">
        <f>IF(מרקובחצי[[#This Row],[קבעה הפלגה?]]=1,"",IF(AND(מרקובחצי[[#This Row],[עד ועד]]&lt;29,OR(מרקובחצי[[#This Row],[CycleNumber]]=1,AND(U1349=1,OR(מרקובחצי[[#This Row],[עד ועד]]&lt;J1349,מרקובחצי[[#This Row],[עד ועד]]&gt;K1349)),AND(V1349=1,מרקובחצי[[#This Row],[עד ועד]]&lt;J1349),W1349=1)),1,""))</f>
        <v/>
      </c>
      <c r="P1350" s="19" t="str">
        <f>IF(מרקובחצי[[#This Row],[קבעה הפלגה?]]=1,"",IF(AND(מרקובחצי[[#This Row],[עד ועד]]&gt;28,מרקובחצי[[#This Row],[עד ועד]]&lt;32,OR(מרקובחצי[[#This Row],[CycleNumber]]=1,AND(U1349=1),AND(V1349=1,OR(מרקובחצי[[#This Row],[עד ועד]]&lt;J1349,מרקובחצי[[#This Row],[עד ועד]]&gt;K1349)),W1349=1)),1,""))</f>
        <v/>
      </c>
      <c r="Q1350" s="19">
        <f>IF(מרקובחצי[[#This Row],[קבעה הפלגה?]]=1,"",IF(AND(מרקובחצי[[#This Row],[עד ועד]]&gt;31,OR(מרקובחצי[[#This Row],[CycleNumber]]=1,AND(U1349=1),AND(V1349=1,מרקובחצי[[#This Row],[עד ועד]]&gt;K1349),AND(W1349=1,OR(מרקובחצי[[#This Row],[עד ועד]]&gt;K1349,מרקובחצי[[#This Row],[עד ועד]]&lt;J1349)))),1,""))</f>
        <v>1</v>
      </c>
      <c r="R1350" s="19" t="str">
        <f>IF(מרקובחצי[[#This Row],[CycleNumber]]&gt;1,IF(AND(O1349=1,מרקובחצי[[#This Row],[עד ועד]]&lt;29),1,""),"")</f>
        <v/>
      </c>
      <c r="S1350" s="19" t="str">
        <f>IF(מרקובחצי[[#This Row],[CycleNumber]]&gt;1,IF(OR(AND(O1349=1,מרקובחצי[[#This Row],[עד ועד]]&gt;28),AND(P1349=1),AND(Q1349=1,מרקובחצי[[#This Row],[עד ועד]]&lt;32)),1,""),"")</f>
        <v/>
      </c>
      <c r="T1350" s="19" t="str">
        <f>IF(מרקובחצי[[#This Row],[CycleNumber]]&gt;1,IF(AND(Q1349=1,מרקובחצי[[#This Row],[עד ועד]]&gt;31),1,""),"")</f>
        <v/>
      </c>
      <c r="U1350" s="19" t="str">
        <f>IF(מרקובחצי[[#This Row],[CycleNumber]]&gt;1,IF(AND(R1349=1,מרקובחצי[[#This Row],[עד ועד]]&lt;29),1,IF(AND(U1349=1,NOT(OR(מרקובחצי[[#This Row],[עד ועד]]&lt;J1349,מרקובחצי[[#This Row],[עד ועד]]&gt;K1349))),1,"")),"")</f>
        <v/>
      </c>
      <c r="V1350" s="19" t="str">
        <f>IF(מרקובחצי[[#This Row],[CycleNumber]]&gt;1,IF(AND(SUM(R1349:T1349)=1,מרקובחצי[[#This Row],[עד ועד]]&gt;28,מרקובחצי[[#This Row],[עד ועד]]&lt;32),1,IF(OR(S1349=1,AND(R1349=1,מרקובחצי[[#This Row],[עד ועד]]&gt;28),AND(T1349=1,מרקובחצי[[#This Row],[עד ועד]]&lt;32)),1,IF(AND(V1349=1,NOT(OR(מרקובחצי[[#This Row],[עד ועד]]&lt;J1349,מרקובחצי[[#This Row],[עד ועד]]&gt;K1349))),1,""))),"")</f>
        <v/>
      </c>
      <c r="W1350" s="19" t="str">
        <f>IF(מרקובחצי[[#This Row],[CycleNumber]]&gt;1,IF(AND(T1349=1,מרקובחצי[[#This Row],[עד ועד]]&gt;31),1,IF(AND(W1349=1,NOT(OR(מרקובחצי[[#This Row],[עד ועד]]&lt;J1349,מרקובחצי[[#This Row],[עד ועד]]&gt;K1349))),1,"")),"")</f>
        <v/>
      </c>
      <c r="X1350" s="19" t="str">
        <f>IF(AND(מרקובחצי[[#This Row],[CycleNumber]]&lt;$B1351,SUM(מרקובחצי[[#This Row],[11]],R1351)=2),1,"")</f>
        <v/>
      </c>
      <c r="Y1350" s="19" t="str">
        <f>IF(AND(מרקובחצי[[#This Row],[CycleNumber]]&lt;$B1351,SUM(מרקובחצי[[#This Row],[11]],S1351)=2),1,"")</f>
        <v/>
      </c>
      <c r="Z1350" s="19">
        <f>IF(AND(מרקובחצי[[#This Row],[CycleNumber]]&lt;$B1351,SUM(מרקובחצי[[#This Row],[13]],S1351)=2),1,"")</f>
        <v>1</v>
      </c>
      <c r="AA1350" s="19" t="str">
        <f>IF(AND(מרקובחצי[[#This Row],[CycleNumber]]&lt;$B1351,SUM(מרקובחצי[[#This Row],[13]],T1351)=2),1,"")</f>
        <v/>
      </c>
      <c r="AB1350" s="19" t="str">
        <f>IF(AND(מרקובחצי[[#This Row],[CycleNumber]]&lt;$B1351,SUM(מרקובחצי[[#This Row],[21]],U1351)=2),1,"")</f>
        <v/>
      </c>
      <c r="AC1350" s="19" t="str">
        <f>IF(AND(מרקובחצי[[#This Row],[CycleNumber]]&lt;$B1351,SUM(מרקובחצי[[#This Row],[21]],V1351)=2),1,"")</f>
        <v/>
      </c>
      <c r="AD1350" s="19" t="str">
        <f>IF(AND(מרקובחצי[[#This Row],[CycleNumber]]&lt;$B1351,SUM(מרקובחצי[[#This Row],[23]],V1351)=2),1,"")</f>
        <v/>
      </c>
      <c r="AE1350" s="19" t="str">
        <f>IF(AND(מרקובחצי[[#This Row],[CycleNumber]]&lt;$B1351,SUM(מרקובחצי[[#This Row],[23]],W1351)=2),1,"")</f>
        <v/>
      </c>
      <c r="AF1350" s="19" t="str">
        <f>IF(AND(מרקובחצי[[#This Row],[CycleNumber]]&lt;$B1351,SUM(מרקובחצי[[#This Row],[31]],O1351)=2),1,"")</f>
        <v/>
      </c>
      <c r="AG1350" s="19" t="str">
        <f>IF(AND(מרקובחצי[[#This Row],[CycleNumber]]&lt;$B1351,SUM(מרקובחצי[[#This Row],[31]],P1351)=2),1,"")</f>
        <v/>
      </c>
      <c r="AH1350" s="19" t="str">
        <f>IF(AND(מרקובחצי[[#This Row],[CycleNumber]]&lt;$B1351,SUM(מרקובחצי[[#This Row],[31]],Q1351)=2),1,"")</f>
        <v/>
      </c>
      <c r="AI1350" s="19" t="str">
        <f>IF(AND(מרקובחצי[[#This Row],[CycleNumber]]&lt;$B1351,SUM(U1350:U1351)=2),1,"")</f>
        <v/>
      </c>
      <c r="AJ1350" s="19" t="str">
        <f>IF(AND(מרקובחצי[[#This Row],[CycleNumber]]&lt;$B1351,SUM(מרקובחצי[[#This Row],[32]],O1351)=2),1,"")</f>
        <v/>
      </c>
      <c r="AK1350" s="19" t="str">
        <f>IF(AND(מרקובחצי[[#This Row],[CycleNumber]]&lt;$B1351,SUM(מרקובחצי[[#This Row],[32]],P1351)=2),1,"")</f>
        <v/>
      </c>
      <c r="AL1350" s="19" t="str">
        <f>IF(AND(מרקובחצי[[#This Row],[CycleNumber]]&lt;$B1351,SUM(מרקובחצי[[#This Row],[32]],Q1351)=2),1,"")</f>
        <v/>
      </c>
      <c r="AM1350" s="19" t="str">
        <f>IF(AND(מרקובחצי[[#This Row],[CycleNumber]]&lt;$B1351,SUM(V1350:V1351)=2),1,"")</f>
        <v/>
      </c>
      <c r="AN1350" s="19" t="str">
        <f>IF(AND(מרקובחצי[[#This Row],[CycleNumber]]&lt;$B1351,SUM(מרקובחצי[[#This Row],[33]],O1351)=2),1,"")</f>
        <v/>
      </c>
      <c r="AO1350" s="19" t="str">
        <f>IF(AND(מרקובחצי[[#This Row],[CycleNumber]]&lt;$B1351,SUM(מרקובחצי[[#This Row],[33]],P1351)=2),1,"")</f>
        <v/>
      </c>
      <c r="AP1350" s="19" t="str">
        <f>IF(AND(מרקובחצי[[#This Row],[CycleNumber]]&lt;$B1351,SUM(מרקובחצי[[#This Row],[33]],Q1351)=2),1,"")</f>
        <v/>
      </c>
      <c r="AQ1350" s="19" t="str">
        <f>IF(AND(מרקובחצי[[#This Row],[CycleNumber]]&lt;$B1351,SUM(W1350:W1351)=2),1,"")</f>
        <v/>
      </c>
      <c r="AR1350" s="19" t="str">
        <f>IF(AND(מרקובחצי[[#This Row],[CycleNumber]]&lt;$B1351,SUM(מרקובחצי[[#This Row],[12]],S1351)=2),1,"")</f>
        <v/>
      </c>
      <c r="AS1350" s="19" t="str">
        <f>IF(AND(מרקובחצי[[#This Row],[CycleNumber]]&lt;$B1351,SUM(מרקובחצי[[#This Row],[22]],V1351)=2),1,"")</f>
        <v/>
      </c>
      <c r="AT1350" s="21">
        <f>SUM(מרקובחצי[[#This Row],[11]:[33]])</f>
        <v>1</v>
      </c>
    </row>
    <row r="1351" spans="1:46" ht="15.6" x14ac:dyDescent="0.25">
      <c r="A1351" s="19" t="s">
        <v>144</v>
      </c>
      <c r="B1351" s="19">
        <v>13</v>
      </c>
      <c r="C1351">
        <v>18</v>
      </c>
      <c r="D1351" s="19">
        <f>מרקובחצי[[#This Row],[LengthofCycle]]+1</f>
        <v>19</v>
      </c>
      <c r="E1351" t="str">
        <f>IF(IFERROR(LOOKUP(מרקובחצי[[#This Row],[ClientID]],קביעויות[הפלגה]),FALSE)=מרקובחצי[[#This Row],[ClientID]],1,"")</f>
        <v/>
      </c>
      <c r="F1351" t="str">
        <f>IF(IFERROR(LOOKUP(מרקובחצי[[#This Row],[ClientID]],סוגחציקבוע[S31]),FALSE)=מרקובחצי[[#This Row],[ClientID]],1,"")</f>
        <v/>
      </c>
      <c r="G1351">
        <f>IF(IFERROR(LOOKUP(מרקובחצי[[#This Row],[ClientID]],סוגחציקבוע[S32]),FALSE)=מרקובחצי[[#This Row],[ClientID]],1,"")</f>
        <v>1</v>
      </c>
      <c r="H1351" t="str">
        <f>IF(IFERROR(LOOKUP(מרקובחצי[[#This Row],[ClientID]],סוגחציקבוע[S33]),FALSE)=מרקובחצי[[#This Row],[ClientID]],1,"")</f>
        <v/>
      </c>
      <c r="I1351" t="str">
        <f>IF(IFERROR(LOOKUP(מרקובחצי[[#This Row],[ClientID]],סוגחציקבוע[S32&amp;33]),FALSE)=מרקובחצי[[#This Row],[ClientID]],1,"")</f>
        <v/>
      </c>
      <c r="J1351" s="19">
        <f>IF(SUM(מרקובחצי[[#This Row],[11]:[13]])=1,מרקובחצי[[#This Row],[עד ועד]],IF(SUM(R1350:T1351)=1,IF(מרקובחצי[[#This Row],[עד ועד]]&lt;J1350,מרקובחצי[[#This Row],[עד ועד]],J1350),J1350))</f>
        <v>19</v>
      </c>
      <c r="K1351" s="19">
        <f>IF(SUM(מרקובחצי[[#This Row],[11]:[13]])=1,מרקובחצי[[#This Row],[עד ועד]],IF(SUM(R1350:T1351)=1,IF(מרקובחצי[[#This Row],[עד ועד]]&gt;K1350,מרקובחצי[[#This Row],[עד ועד]],K1350),K1350))</f>
        <v>34</v>
      </c>
      <c r="L1351" s="19" t="str">
        <f>IF(AND(SUM(מרקובחצי[[#This Row],[31]:[33]])=1,SUM(U1350:W1350)=0),מרקובחצי[[#This Row],[מקס]]-מרקובחצי[[#This Row],[מינ]],"")</f>
        <v/>
      </c>
      <c r="M135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351" s="19" t="str">
        <f t="shared" si="21"/>
        <v>S13</v>
      </c>
      <c r="O1351" s="19" t="str">
        <f>IF(מרקובחצי[[#This Row],[קבעה הפלגה?]]=1,"",IF(AND(מרקובחצי[[#This Row],[עד ועד]]&lt;29,OR(מרקובחצי[[#This Row],[CycleNumber]]=1,AND(U1350=1,OR(מרקובחצי[[#This Row],[עד ועד]]&lt;J1350,מרקובחצי[[#This Row],[עד ועד]]&gt;K1350)),AND(V1350=1,מרקובחצי[[#This Row],[עד ועד]]&lt;J1350),W1350=1)),1,""))</f>
        <v/>
      </c>
      <c r="P1351" s="19" t="str">
        <f>IF(מרקובחצי[[#This Row],[קבעה הפלגה?]]=1,"",IF(AND(מרקובחצי[[#This Row],[עד ועד]]&gt;28,מרקובחצי[[#This Row],[עד ועד]]&lt;32,OR(מרקובחצי[[#This Row],[CycleNumber]]=1,AND(U1350=1),AND(V1350=1,OR(מרקובחצי[[#This Row],[עד ועד]]&lt;J1350,מרקובחצי[[#This Row],[עד ועד]]&gt;K1350)),W1350=1)),1,""))</f>
        <v/>
      </c>
      <c r="Q1351" s="19" t="str">
        <f>IF(מרקובחצי[[#This Row],[קבעה הפלגה?]]=1,"",IF(AND(מרקובחצי[[#This Row],[עד ועד]]&gt;31,OR(מרקובחצי[[#This Row],[CycleNumber]]=1,AND(U1350=1),AND(V1350=1,מרקובחצי[[#This Row],[עד ועד]]&gt;K1350),AND(W1350=1,OR(מרקובחצי[[#This Row],[עד ועד]]&gt;K1350,מרקובחצי[[#This Row],[עד ועד]]&lt;J1350)))),1,""))</f>
        <v/>
      </c>
      <c r="R1351" s="19" t="str">
        <f>IF(מרקובחצי[[#This Row],[CycleNumber]]&gt;1,IF(AND(O1350=1,מרקובחצי[[#This Row],[עד ועד]]&lt;29),1,""),"")</f>
        <v/>
      </c>
      <c r="S1351" s="19">
        <f>IF(מרקובחצי[[#This Row],[CycleNumber]]&gt;1,IF(OR(AND(O1350=1,מרקובחצי[[#This Row],[עד ועד]]&gt;28),AND(P1350=1),AND(Q1350=1,מרקובחצי[[#This Row],[עד ועד]]&lt;32)),1,""),"")</f>
        <v>1</v>
      </c>
      <c r="T1351" s="19" t="str">
        <f>IF(מרקובחצי[[#This Row],[CycleNumber]]&gt;1,IF(AND(Q1350=1,מרקובחצי[[#This Row],[עד ועד]]&gt;31),1,""),"")</f>
        <v/>
      </c>
      <c r="U1351" s="19" t="str">
        <f>IF(מרקובחצי[[#This Row],[CycleNumber]]&gt;1,IF(AND(R1350=1,מרקובחצי[[#This Row],[עד ועד]]&lt;29),1,IF(AND(U1350=1,NOT(OR(מרקובחצי[[#This Row],[עד ועד]]&lt;J1350,מרקובחצי[[#This Row],[עד ועד]]&gt;K1350))),1,"")),"")</f>
        <v/>
      </c>
      <c r="V1351" s="19" t="str">
        <f>IF(מרקובחצי[[#This Row],[CycleNumber]]&gt;1,IF(AND(SUM(R1350:T1350)=1,מרקובחצי[[#This Row],[עד ועד]]&gt;28,מרקובחצי[[#This Row],[עד ועד]]&lt;32),1,IF(OR(S1350=1,AND(R1350=1,מרקובחצי[[#This Row],[עד ועד]]&gt;28),AND(T1350=1,מרקובחצי[[#This Row],[עד ועד]]&lt;32)),1,IF(AND(V1350=1,NOT(OR(מרקובחצי[[#This Row],[עד ועד]]&lt;J1350,מרקובחצי[[#This Row],[עד ועד]]&gt;K1350))),1,""))),"")</f>
        <v/>
      </c>
      <c r="W1351" s="19" t="str">
        <f>IF(מרקובחצי[[#This Row],[CycleNumber]]&gt;1,IF(AND(T1350=1,מרקובחצי[[#This Row],[עד ועד]]&gt;31),1,IF(AND(W1350=1,NOT(OR(מרקובחצי[[#This Row],[עד ועד]]&lt;J1350,מרקובחצי[[#This Row],[עד ועד]]&gt;K1350))),1,"")),"")</f>
        <v/>
      </c>
      <c r="X1351" s="19" t="str">
        <f>IF(AND(מרקובחצי[[#This Row],[CycleNumber]]&lt;$B1352,SUM(מרקובחצי[[#This Row],[11]],R1352)=2),1,"")</f>
        <v/>
      </c>
      <c r="Y1351" s="19" t="str">
        <f>IF(AND(מרקובחצי[[#This Row],[CycleNumber]]&lt;$B1352,SUM(מרקובחצי[[#This Row],[11]],S1352)=2),1,"")</f>
        <v/>
      </c>
      <c r="Z1351" s="19" t="str">
        <f>IF(AND(מרקובחצי[[#This Row],[CycleNumber]]&lt;$B1352,SUM(מרקובחצי[[#This Row],[13]],S1352)=2),1,"")</f>
        <v/>
      </c>
      <c r="AA1351" s="19" t="str">
        <f>IF(AND(מרקובחצי[[#This Row],[CycleNumber]]&lt;$B1352,SUM(מרקובחצי[[#This Row],[13]],T1352)=2),1,"")</f>
        <v/>
      </c>
      <c r="AB1351" s="19" t="str">
        <f>IF(AND(מרקובחצי[[#This Row],[CycleNumber]]&lt;$B1352,SUM(מרקובחצי[[#This Row],[21]],U1352)=2),1,"")</f>
        <v/>
      </c>
      <c r="AC1351" s="19" t="str">
        <f>IF(AND(מרקובחצי[[#This Row],[CycleNumber]]&lt;$B1352,SUM(מרקובחצי[[#This Row],[21]],V1352)=2),1,"")</f>
        <v/>
      </c>
      <c r="AD1351" s="19" t="str">
        <f>IF(AND(מרקובחצי[[#This Row],[CycleNumber]]&lt;$B1352,SUM(מרקובחצי[[#This Row],[23]],V1352)=2),1,"")</f>
        <v/>
      </c>
      <c r="AE1351" s="19" t="str">
        <f>IF(AND(מרקובחצי[[#This Row],[CycleNumber]]&lt;$B1352,SUM(מרקובחצי[[#This Row],[23]],W1352)=2),1,"")</f>
        <v/>
      </c>
      <c r="AF1351" s="19" t="str">
        <f>IF(AND(מרקובחצי[[#This Row],[CycleNumber]]&lt;$B1352,SUM(מרקובחצי[[#This Row],[31]],O1352)=2),1,"")</f>
        <v/>
      </c>
      <c r="AG1351" s="19" t="str">
        <f>IF(AND(מרקובחצי[[#This Row],[CycleNumber]]&lt;$B1352,SUM(מרקובחצי[[#This Row],[31]],P1352)=2),1,"")</f>
        <v/>
      </c>
      <c r="AH1351" s="19" t="str">
        <f>IF(AND(מרקובחצי[[#This Row],[CycleNumber]]&lt;$B1352,SUM(מרקובחצי[[#This Row],[31]],Q1352)=2),1,"")</f>
        <v/>
      </c>
      <c r="AI1351" s="19" t="str">
        <f>IF(AND(מרקובחצי[[#This Row],[CycleNumber]]&lt;$B1352,SUM(U1351:U1352)=2),1,"")</f>
        <v/>
      </c>
      <c r="AJ1351" s="19" t="str">
        <f>IF(AND(מרקובחצי[[#This Row],[CycleNumber]]&lt;$B1352,SUM(מרקובחצי[[#This Row],[32]],O1352)=2),1,"")</f>
        <v/>
      </c>
      <c r="AK1351" s="19" t="str">
        <f>IF(AND(מרקובחצי[[#This Row],[CycleNumber]]&lt;$B1352,SUM(מרקובחצי[[#This Row],[32]],P1352)=2),1,"")</f>
        <v/>
      </c>
      <c r="AL1351" s="19" t="str">
        <f>IF(AND(מרקובחצי[[#This Row],[CycleNumber]]&lt;$B1352,SUM(מרקובחצי[[#This Row],[32]],Q1352)=2),1,"")</f>
        <v/>
      </c>
      <c r="AM1351" s="19" t="str">
        <f>IF(AND(מרקובחצי[[#This Row],[CycleNumber]]&lt;$B1352,SUM(V1351:V1352)=2),1,"")</f>
        <v/>
      </c>
      <c r="AN1351" s="19" t="str">
        <f>IF(AND(מרקובחצי[[#This Row],[CycleNumber]]&lt;$B1352,SUM(מרקובחצי[[#This Row],[33]],O1352)=2),1,"")</f>
        <v/>
      </c>
      <c r="AO1351" s="19" t="str">
        <f>IF(AND(מרקובחצי[[#This Row],[CycleNumber]]&lt;$B1352,SUM(מרקובחצי[[#This Row],[33]],P1352)=2),1,"")</f>
        <v/>
      </c>
      <c r="AP1351" s="19" t="str">
        <f>IF(AND(מרקובחצי[[#This Row],[CycleNumber]]&lt;$B1352,SUM(מרקובחצי[[#This Row],[33]],Q1352)=2),1,"")</f>
        <v/>
      </c>
      <c r="AQ1351" s="19" t="str">
        <f>IF(AND(מרקובחצי[[#This Row],[CycleNumber]]&lt;$B1352,SUM(W1351:W1352)=2),1,"")</f>
        <v/>
      </c>
      <c r="AR1351" s="19" t="str">
        <f>IF(AND(מרקובחצי[[#This Row],[CycleNumber]]&lt;$B1352,SUM(מרקובחצי[[#This Row],[12]],S1352)=2),1,"")</f>
        <v/>
      </c>
      <c r="AS1351" s="19">
        <f>IF(AND(מרקובחצי[[#This Row],[CycleNumber]]&lt;$B1352,SUM(מרקובחצי[[#This Row],[22]],V1352)=2),1,"")</f>
        <v>1</v>
      </c>
      <c r="AT1351" s="21">
        <f>SUM(מרקובחצי[[#This Row],[11]:[33]])</f>
        <v>1</v>
      </c>
    </row>
    <row r="1352" spans="1:46" ht="15.6" x14ac:dyDescent="0.25">
      <c r="A1352" s="19" t="s">
        <v>144</v>
      </c>
      <c r="B1352" s="19">
        <v>14</v>
      </c>
      <c r="C1352">
        <v>27</v>
      </c>
      <c r="D1352" s="19">
        <f>מרקובחצי[[#This Row],[LengthofCycle]]+1</f>
        <v>28</v>
      </c>
      <c r="E1352" t="str">
        <f>IF(IFERROR(LOOKUP(מרקובחצי[[#This Row],[ClientID]],קביעויות[הפלגה]),FALSE)=מרקובחצי[[#This Row],[ClientID]],1,"")</f>
        <v/>
      </c>
      <c r="F1352" t="str">
        <f>IF(IFERROR(LOOKUP(מרקובחצי[[#This Row],[ClientID]],סוגחציקבוע[S31]),FALSE)=מרקובחצי[[#This Row],[ClientID]],1,"")</f>
        <v/>
      </c>
      <c r="G1352">
        <f>IF(IFERROR(LOOKUP(מרקובחצי[[#This Row],[ClientID]],סוגחציקבוע[S32]),FALSE)=מרקובחצי[[#This Row],[ClientID]],1,"")</f>
        <v>1</v>
      </c>
      <c r="H1352" t="str">
        <f>IF(IFERROR(LOOKUP(מרקובחצי[[#This Row],[ClientID]],סוגחציקבוע[S33]),FALSE)=מרקובחצי[[#This Row],[ClientID]],1,"")</f>
        <v/>
      </c>
      <c r="I1352" t="str">
        <f>IF(IFERROR(LOOKUP(מרקובחצי[[#This Row],[ClientID]],סוגחציקבוע[S32&amp;33]),FALSE)=מרקובחצי[[#This Row],[ClientID]],1,"")</f>
        <v/>
      </c>
      <c r="J1352" s="19">
        <f>IF(SUM(מרקובחצי[[#This Row],[11]:[13]])=1,מרקובחצי[[#This Row],[עד ועד]],IF(SUM(R1351:T1352)=1,IF(מרקובחצי[[#This Row],[עד ועד]]&lt;J1351,מרקובחצי[[#This Row],[עד ועד]],J1351),J1351))</f>
        <v>19</v>
      </c>
      <c r="K1352" s="19">
        <f>IF(SUM(מרקובחצי[[#This Row],[11]:[13]])=1,מרקובחצי[[#This Row],[עד ועד]],IF(SUM(R1351:T1352)=1,IF(מרקובחצי[[#This Row],[עד ועד]]&gt;K1351,מרקובחצי[[#This Row],[עד ועד]],K1351),K1351))</f>
        <v>34</v>
      </c>
      <c r="L1352" s="19">
        <f>IF(AND(SUM(מרקובחצי[[#This Row],[31]:[33]])=1,SUM(U1351:W1351)=0),מרקובחצי[[#This Row],[מקס]]-מרקובחצי[[#This Row],[מינ]],"")</f>
        <v>15</v>
      </c>
      <c r="M135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52" s="19" t="str">
        <f t="shared" si="21"/>
        <v>S22</v>
      </c>
      <c r="O1352" s="19" t="str">
        <f>IF(מרקובחצי[[#This Row],[קבעה הפלגה?]]=1,"",IF(AND(מרקובחצי[[#This Row],[עד ועד]]&lt;29,OR(מרקובחצי[[#This Row],[CycleNumber]]=1,AND(U1351=1,OR(מרקובחצי[[#This Row],[עד ועד]]&lt;J1351,מרקובחצי[[#This Row],[עד ועד]]&gt;K1351)),AND(V1351=1,מרקובחצי[[#This Row],[עד ועד]]&lt;J1351),W1351=1)),1,""))</f>
        <v/>
      </c>
      <c r="P1352" s="19" t="str">
        <f>IF(מרקובחצי[[#This Row],[קבעה הפלגה?]]=1,"",IF(AND(מרקובחצי[[#This Row],[עד ועד]]&gt;28,מרקובחצי[[#This Row],[עד ועד]]&lt;32,OR(מרקובחצי[[#This Row],[CycleNumber]]=1,AND(U1351=1),AND(V1351=1,OR(מרקובחצי[[#This Row],[עד ועד]]&lt;J1351,מרקובחצי[[#This Row],[עד ועד]]&gt;K1351)),W1351=1)),1,""))</f>
        <v/>
      </c>
      <c r="Q1352" s="19" t="str">
        <f>IF(מרקובחצי[[#This Row],[קבעה הפלגה?]]=1,"",IF(AND(מרקובחצי[[#This Row],[עד ועד]]&gt;31,OR(מרקובחצי[[#This Row],[CycleNumber]]=1,AND(U1351=1),AND(V1351=1,מרקובחצי[[#This Row],[עד ועד]]&gt;K1351),AND(W1351=1,OR(מרקובחצי[[#This Row],[עד ועד]]&gt;K1351,מרקובחצי[[#This Row],[עד ועד]]&lt;J1351)))),1,""))</f>
        <v/>
      </c>
      <c r="R1352" s="19" t="str">
        <f>IF(מרקובחצי[[#This Row],[CycleNumber]]&gt;1,IF(AND(O1351=1,מרקובחצי[[#This Row],[עד ועד]]&lt;29),1,""),"")</f>
        <v/>
      </c>
      <c r="S1352" s="19" t="str">
        <f>IF(מרקובחצי[[#This Row],[CycleNumber]]&gt;1,IF(OR(AND(O1351=1,מרקובחצי[[#This Row],[עד ועד]]&gt;28),AND(P1351=1),AND(Q1351=1,מרקובחצי[[#This Row],[עד ועד]]&lt;32)),1,""),"")</f>
        <v/>
      </c>
      <c r="T1352" s="19" t="str">
        <f>IF(מרקובחצי[[#This Row],[CycleNumber]]&gt;1,IF(AND(Q1351=1,מרקובחצי[[#This Row],[עד ועד]]&gt;31),1,""),"")</f>
        <v/>
      </c>
      <c r="U1352" s="19" t="str">
        <f>IF(מרקובחצי[[#This Row],[CycleNumber]]&gt;1,IF(AND(R1351=1,מרקובחצי[[#This Row],[עד ועד]]&lt;29),1,IF(AND(U1351=1,NOT(OR(מרקובחצי[[#This Row],[עד ועד]]&lt;J1351,מרקובחצי[[#This Row],[עד ועד]]&gt;K1351))),1,"")),"")</f>
        <v/>
      </c>
      <c r="V1352" s="19">
        <f>IF(מרקובחצי[[#This Row],[CycleNumber]]&gt;1,IF(AND(SUM(R1351:T1351)=1,מרקובחצי[[#This Row],[עד ועד]]&gt;28,מרקובחצי[[#This Row],[עד ועד]]&lt;32),1,IF(OR(S1351=1,AND(R1351=1,מרקובחצי[[#This Row],[עד ועד]]&gt;28),AND(T1351=1,מרקובחצי[[#This Row],[עד ועד]]&lt;32)),1,IF(AND(V1351=1,NOT(OR(מרקובחצי[[#This Row],[עד ועד]]&lt;J1351,מרקובחצי[[#This Row],[עד ועד]]&gt;K1351))),1,""))),"")</f>
        <v>1</v>
      </c>
      <c r="W1352" s="19" t="str">
        <f>IF(מרקובחצי[[#This Row],[CycleNumber]]&gt;1,IF(AND(T1351=1,מרקובחצי[[#This Row],[עד ועד]]&gt;31),1,IF(AND(W1351=1,NOT(OR(מרקובחצי[[#This Row],[עד ועד]]&lt;J1351,מרקובחצי[[#This Row],[עד ועד]]&gt;K1351))),1,"")),"")</f>
        <v/>
      </c>
      <c r="X1352" s="19" t="str">
        <f>IF(AND(מרקובחצי[[#This Row],[CycleNumber]]&lt;$B1353,SUM(מרקובחצי[[#This Row],[11]],R1353)=2),1,"")</f>
        <v/>
      </c>
      <c r="Y1352" s="19" t="str">
        <f>IF(AND(מרקובחצי[[#This Row],[CycleNumber]]&lt;$B1353,SUM(מרקובחצי[[#This Row],[11]],S1353)=2),1,"")</f>
        <v/>
      </c>
      <c r="Z1352" s="19" t="str">
        <f>IF(AND(מרקובחצי[[#This Row],[CycleNumber]]&lt;$B1353,SUM(מרקובחצי[[#This Row],[13]],S1353)=2),1,"")</f>
        <v/>
      </c>
      <c r="AA1352" s="19" t="str">
        <f>IF(AND(מרקובחצי[[#This Row],[CycleNumber]]&lt;$B1353,SUM(מרקובחצי[[#This Row],[13]],T1353)=2),1,"")</f>
        <v/>
      </c>
      <c r="AB1352" s="19" t="str">
        <f>IF(AND(מרקובחצי[[#This Row],[CycleNumber]]&lt;$B1353,SUM(מרקובחצי[[#This Row],[21]],U1353)=2),1,"")</f>
        <v/>
      </c>
      <c r="AC1352" s="19" t="str">
        <f>IF(AND(מרקובחצי[[#This Row],[CycleNumber]]&lt;$B1353,SUM(מרקובחצי[[#This Row],[21]],V1353)=2),1,"")</f>
        <v/>
      </c>
      <c r="AD1352" s="19" t="str">
        <f>IF(AND(מרקובחצי[[#This Row],[CycleNumber]]&lt;$B1353,SUM(מרקובחצי[[#This Row],[23]],V1353)=2),1,"")</f>
        <v/>
      </c>
      <c r="AE1352" s="19" t="str">
        <f>IF(AND(מרקובחצי[[#This Row],[CycleNumber]]&lt;$B1353,SUM(מרקובחצי[[#This Row],[23]],W1353)=2),1,"")</f>
        <v/>
      </c>
      <c r="AF1352" s="19" t="str">
        <f>IF(AND(מרקובחצי[[#This Row],[CycleNumber]]&lt;$B1353,SUM(מרקובחצי[[#This Row],[31]],O1353)=2),1,"")</f>
        <v/>
      </c>
      <c r="AG1352" s="19" t="str">
        <f>IF(AND(מרקובחצי[[#This Row],[CycleNumber]]&lt;$B1353,SUM(מרקובחצי[[#This Row],[31]],P1353)=2),1,"")</f>
        <v/>
      </c>
      <c r="AH1352" s="19" t="str">
        <f>IF(AND(מרקובחצי[[#This Row],[CycleNumber]]&lt;$B1353,SUM(מרקובחצי[[#This Row],[31]],Q1353)=2),1,"")</f>
        <v/>
      </c>
      <c r="AI1352" s="19" t="str">
        <f>IF(AND(מרקובחצי[[#This Row],[CycleNumber]]&lt;$B1353,SUM(U1352:U1353)=2),1,"")</f>
        <v/>
      </c>
      <c r="AJ1352" s="19" t="str">
        <f>IF(AND(מרקובחצי[[#This Row],[CycleNumber]]&lt;$B1353,SUM(מרקובחצי[[#This Row],[32]],O1353)=2),1,"")</f>
        <v/>
      </c>
      <c r="AK1352" s="19" t="str">
        <f>IF(AND(מרקובחצי[[#This Row],[CycleNumber]]&lt;$B1353,SUM(מרקובחצי[[#This Row],[32]],P1353)=2),1,"")</f>
        <v/>
      </c>
      <c r="AL1352" s="19" t="str">
        <f>IF(AND(מרקובחצי[[#This Row],[CycleNumber]]&lt;$B1353,SUM(מרקובחצי[[#This Row],[32]],Q1353)=2),1,"")</f>
        <v/>
      </c>
      <c r="AM1352" s="19">
        <f>IF(AND(מרקובחצי[[#This Row],[CycleNumber]]&lt;$B1353,SUM(V1352:V1353)=2),1,"")</f>
        <v>1</v>
      </c>
      <c r="AN1352" s="19" t="str">
        <f>IF(AND(מרקובחצי[[#This Row],[CycleNumber]]&lt;$B1353,SUM(מרקובחצי[[#This Row],[33]],O1353)=2),1,"")</f>
        <v/>
      </c>
      <c r="AO1352" s="19" t="str">
        <f>IF(AND(מרקובחצי[[#This Row],[CycleNumber]]&lt;$B1353,SUM(מרקובחצי[[#This Row],[33]],P1353)=2),1,"")</f>
        <v/>
      </c>
      <c r="AP1352" s="19" t="str">
        <f>IF(AND(מרקובחצי[[#This Row],[CycleNumber]]&lt;$B1353,SUM(מרקובחצי[[#This Row],[33]],Q1353)=2),1,"")</f>
        <v/>
      </c>
      <c r="AQ1352" s="19" t="str">
        <f>IF(AND(מרקובחצי[[#This Row],[CycleNumber]]&lt;$B1353,SUM(W1352:W1353)=2),1,"")</f>
        <v/>
      </c>
      <c r="AR1352" s="19" t="str">
        <f>IF(AND(מרקובחצי[[#This Row],[CycleNumber]]&lt;$B1353,SUM(מרקובחצי[[#This Row],[12]],S1353)=2),1,"")</f>
        <v/>
      </c>
      <c r="AS1352" s="19" t="str">
        <f>IF(AND(מרקובחצי[[#This Row],[CycleNumber]]&lt;$B1353,SUM(מרקובחצי[[#This Row],[22]],V1353)=2),1,"")</f>
        <v/>
      </c>
      <c r="AT1352" s="21">
        <f>SUM(מרקובחצי[[#This Row],[11]:[33]])</f>
        <v>1</v>
      </c>
    </row>
    <row r="1353" spans="1:46" ht="15.6" x14ac:dyDescent="0.25">
      <c r="A1353" s="19" t="s">
        <v>144</v>
      </c>
      <c r="B1353" s="19">
        <v>15</v>
      </c>
      <c r="C1353">
        <v>26</v>
      </c>
      <c r="D1353" s="19">
        <f>מרקובחצי[[#This Row],[LengthofCycle]]+1</f>
        <v>27</v>
      </c>
      <c r="E1353" t="str">
        <f>IF(IFERROR(LOOKUP(מרקובחצי[[#This Row],[ClientID]],קביעויות[הפלגה]),FALSE)=מרקובחצי[[#This Row],[ClientID]],1,"")</f>
        <v/>
      </c>
      <c r="F1353" t="str">
        <f>IF(IFERROR(LOOKUP(מרקובחצי[[#This Row],[ClientID]],סוגחציקבוע[S31]),FALSE)=מרקובחצי[[#This Row],[ClientID]],1,"")</f>
        <v/>
      </c>
      <c r="G1353">
        <f>IF(IFERROR(LOOKUP(מרקובחצי[[#This Row],[ClientID]],סוגחציקבוע[S32]),FALSE)=מרקובחצי[[#This Row],[ClientID]],1,"")</f>
        <v>1</v>
      </c>
      <c r="H1353" t="str">
        <f>IF(IFERROR(LOOKUP(מרקובחצי[[#This Row],[ClientID]],סוגחציקבוע[S33]),FALSE)=מרקובחצי[[#This Row],[ClientID]],1,"")</f>
        <v/>
      </c>
      <c r="I1353" t="str">
        <f>IF(IFERROR(LOOKUP(מרקובחצי[[#This Row],[ClientID]],סוגחציקבוע[S32&amp;33]),FALSE)=מרקובחצי[[#This Row],[ClientID]],1,"")</f>
        <v/>
      </c>
      <c r="J1353" s="19">
        <f>IF(SUM(מרקובחצי[[#This Row],[11]:[13]])=1,מרקובחצי[[#This Row],[עד ועד]],IF(SUM(R1352:T1353)=1,IF(מרקובחצי[[#This Row],[עד ועד]]&lt;J1352,מרקובחצי[[#This Row],[עד ועד]],J1352),J1352))</f>
        <v>19</v>
      </c>
      <c r="K1353" s="19">
        <f>IF(SUM(מרקובחצי[[#This Row],[11]:[13]])=1,מרקובחצי[[#This Row],[עד ועד]],IF(SUM(R1352:T1353)=1,IF(מרקובחצי[[#This Row],[עד ועד]]&gt;K1352,מרקובחצי[[#This Row],[עד ועד]],K1352),K1352))</f>
        <v>34</v>
      </c>
      <c r="L1353" s="19" t="str">
        <f>IF(AND(SUM(מרקובחצי[[#This Row],[31]:[33]])=1,SUM(U1352:W1352)=0),מרקובחצי[[#This Row],[מקס]]-מרקובחצי[[#This Row],[מינ]],"")</f>
        <v/>
      </c>
      <c r="M135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53" s="19" t="str">
        <f t="shared" si="21"/>
        <v>S32</v>
      </c>
      <c r="O1353" s="19" t="str">
        <f>IF(מרקובחצי[[#This Row],[קבעה הפלגה?]]=1,"",IF(AND(מרקובחצי[[#This Row],[עד ועד]]&lt;29,OR(מרקובחצי[[#This Row],[CycleNumber]]=1,AND(U1352=1,OR(מרקובחצי[[#This Row],[עד ועד]]&lt;J1352,מרקובחצי[[#This Row],[עד ועד]]&gt;K1352)),AND(V1352=1,מרקובחצי[[#This Row],[עד ועד]]&lt;J1352),W1352=1)),1,""))</f>
        <v/>
      </c>
      <c r="P1353" s="19" t="str">
        <f>IF(מרקובחצי[[#This Row],[קבעה הפלגה?]]=1,"",IF(AND(מרקובחצי[[#This Row],[עד ועד]]&gt;28,מרקובחצי[[#This Row],[עד ועד]]&lt;32,OR(מרקובחצי[[#This Row],[CycleNumber]]=1,AND(U1352=1),AND(V1352=1,OR(מרקובחצי[[#This Row],[עד ועד]]&lt;J1352,מרקובחצי[[#This Row],[עד ועד]]&gt;K1352)),W1352=1)),1,""))</f>
        <v/>
      </c>
      <c r="Q1353" s="19" t="str">
        <f>IF(מרקובחצי[[#This Row],[קבעה הפלגה?]]=1,"",IF(AND(מרקובחצי[[#This Row],[עד ועד]]&gt;31,OR(מרקובחצי[[#This Row],[CycleNumber]]=1,AND(U1352=1),AND(V1352=1,מרקובחצי[[#This Row],[עד ועד]]&gt;K1352),AND(W1352=1,OR(מרקובחצי[[#This Row],[עד ועד]]&gt;K1352,מרקובחצי[[#This Row],[עד ועד]]&lt;J1352)))),1,""))</f>
        <v/>
      </c>
      <c r="R1353" s="19" t="str">
        <f>IF(מרקובחצי[[#This Row],[CycleNumber]]&gt;1,IF(AND(O1352=1,מרקובחצי[[#This Row],[עד ועד]]&lt;29),1,""),"")</f>
        <v/>
      </c>
      <c r="S1353" s="19" t="str">
        <f>IF(מרקובחצי[[#This Row],[CycleNumber]]&gt;1,IF(OR(AND(O1352=1,מרקובחצי[[#This Row],[עד ועד]]&gt;28),AND(P1352=1),AND(Q1352=1,מרקובחצי[[#This Row],[עד ועד]]&lt;32)),1,""),"")</f>
        <v/>
      </c>
      <c r="T1353" s="19" t="str">
        <f>IF(מרקובחצי[[#This Row],[CycleNumber]]&gt;1,IF(AND(Q1352=1,מרקובחצי[[#This Row],[עד ועד]]&gt;31),1,""),"")</f>
        <v/>
      </c>
      <c r="U1353" s="19" t="str">
        <f>IF(מרקובחצי[[#This Row],[CycleNumber]]&gt;1,IF(AND(R1352=1,מרקובחצי[[#This Row],[עד ועד]]&lt;29),1,IF(AND(U1352=1,NOT(OR(מרקובחצי[[#This Row],[עד ועד]]&lt;J1352,מרקובחצי[[#This Row],[עד ועד]]&gt;K1352))),1,"")),"")</f>
        <v/>
      </c>
      <c r="V1353" s="19">
        <f>IF(מרקובחצי[[#This Row],[CycleNumber]]&gt;1,IF(AND(SUM(R1352:T1352)=1,מרקובחצי[[#This Row],[עד ועד]]&gt;28,מרקובחצי[[#This Row],[עד ועד]]&lt;32),1,IF(OR(S1352=1,AND(R1352=1,מרקובחצי[[#This Row],[עד ועד]]&gt;28),AND(T1352=1,מרקובחצי[[#This Row],[עד ועד]]&lt;32)),1,IF(AND(V1352=1,NOT(OR(מרקובחצי[[#This Row],[עד ועד]]&lt;J1352,מרקובחצי[[#This Row],[עד ועד]]&gt;K1352))),1,""))),"")</f>
        <v>1</v>
      </c>
      <c r="W1353" s="19" t="str">
        <f>IF(מרקובחצי[[#This Row],[CycleNumber]]&gt;1,IF(AND(T1352=1,מרקובחצי[[#This Row],[עד ועד]]&gt;31),1,IF(AND(W1352=1,NOT(OR(מרקובחצי[[#This Row],[עד ועד]]&lt;J1352,מרקובחצי[[#This Row],[עד ועד]]&gt;K1352))),1,"")),"")</f>
        <v/>
      </c>
      <c r="X1353" s="19" t="str">
        <f>IF(AND(מרקובחצי[[#This Row],[CycleNumber]]&lt;$B1354,SUM(מרקובחצי[[#This Row],[11]],R1354)=2),1,"")</f>
        <v/>
      </c>
      <c r="Y1353" s="19" t="str">
        <f>IF(AND(מרקובחצי[[#This Row],[CycleNumber]]&lt;$B1354,SUM(מרקובחצי[[#This Row],[11]],S1354)=2),1,"")</f>
        <v/>
      </c>
      <c r="Z1353" s="19" t="str">
        <f>IF(AND(מרקובחצי[[#This Row],[CycleNumber]]&lt;$B1354,SUM(מרקובחצי[[#This Row],[13]],S1354)=2),1,"")</f>
        <v/>
      </c>
      <c r="AA1353" s="19" t="str">
        <f>IF(AND(מרקובחצי[[#This Row],[CycleNumber]]&lt;$B1354,SUM(מרקובחצי[[#This Row],[13]],T1354)=2),1,"")</f>
        <v/>
      </c>
      <c r="AB1353" s="19" t="str">
        <f>IF(AND(מרקובחצי[[#This Row],[CycleNumber]]&lt;$B1354,SUM(מרקובחצי[[#This Row],[21]],U1354)=2),1,"")</f>
        <v/>
      </c>
      <c r="AC1353" s="19" t="str">
        <f>IF(AND(מרקובחצי[[#This Row],[CycleNumber]]&lt;$B1354,SUM(מרקובחצי[[#This Row],[21]],V1354)=2),1,"")</f>
        <v/>
      </c>
      <c r="AD1353" s="19" t="str">
        <f>IF(AND(מרקובחצי[[#This Row],[CycleNumber]]&lt;$B1354,SUM(מרקובחצי[[#This Row],[23]],V1354)=2),1,"")</f>
        <v/>
      </c>
      <c r="AE1353" s="19" t="str">
        <f>IF(AND(מרקובחצי[[#This Row],[CycleNumber]]&lt;$B1354,SUM(מרקובחצי[[#This Row],[23]],W1354)=2),1,"")</f>
        <v/>
      </c>
      <c r="AF1353" s="19" t="str">
        <f>IF(AND(מרקובחצי[[#This Row],[CycleNumber]]&lt;$B1354,SUM(מרקובחצי[[#This Row],[31]],O1354)=2),1,"")</f>
        <v/>
      </c>
      <c r="AG1353" s="19" t="str">
        <f>IF(AND(מרקובחצי[[#This Row],[CycleNumber]]&lt;$B1354,SUM(מרקובחצי[[#This Row],[31]],P1354)=2),1,"")</f>
        <v/>
      </c>
      <c r="AH1353" s="19" t="str">
        <f>IF(AND(מרקובחצי[[#This Row],[CycleNumber]]&lt;$B1354,SUM(מרקובחצי[[#This Row],[31]],Q1354)=2),1,"")</f>
        <v/>
      </c>
      <c r="AI1353" s="19" t="str">
        <f>IF(AND(מרקובחצי[[#This Row],[CycleNumber]]&lt;$B1354,SUM(U1353:U1354)=2),1,"")</f>
        <v/>
      </c>
      <c r="AJ1353" s="19" t="str">
        <f>IF(AND(מרקובחצי[[#This Row],[CycleNumber]]&lt;$B1354,SUM(מרקובחצי[[#This Row],[32]],O1354)=2),1,"")</f>
        <v/>
      </c>
      <c r="AK1353" s="19" t="str">
        <f>IF(AND(מרקובחצי[[#This Row],[CycleNumber]]&lt;$B1354,SUM(מרקובחצי[[#This Row],[32]],P1354)=2),1,"")</f>
        <v/>
      </c>
      <c r="AL1353" s="19" t="str">
        <f>IF(AND(מרקובחצי[[#This Row],[CycleNumber]]&lt;$B1354,SUM(מרקובחצי[[#This Row],[32]],Q1354)=2),1,"")</f>
        <v/>
      </c>
      <c r="AM1353" s="19">
        <f>IF(AND(מרקובחצי[[#This Row],[CycleNumber]]&lt;$B1354,SUM(V1353:V1354)=2),1,"")</f>
        <v>1</v>
      </c>
      <c r="AN1353" s="19" t="str">
        <f>IF(AND(מרקובחצי[[#This Row],[CycleNumber]]&lt;$B1354,SUM(מרקובחצי[[#This Row],[33]],O1354)=2),1,"")</f>
        <v/>
      </c>
      <c r="AO1353" s="19" t="str">
        <f>IF(AND(מרקובחצי[[#This Row],[CycleNumber]]&lt;$B1354,SUM(מרקובחצי[[#This Row],[33]],P1354)=2),1,"")</f>
        <v/>
      </c>
      <c r="AP1353" s="19" t="str">
        <f>IF(AND(מרקובחצי[[#This Row],[CycleNumber]]&lt;$B1354,SUM(מרקובחצי[[#This Row],[33]],Q1354)=2),1,"")</f>
        <v/>
      </c>
      <c r="AQ1353" s="19" t="str">
        <f>IF(AND(מרקובחצי[[#This Row],[CycleNumber]]&lt;$B1354,SUM(W1353:W1354)=2),1,"")</f>
        <v/>
      </c>
      <c r="AR1353" s="19" t="str">
        <f>IF(AND(מרקובחצי[[#This Row],[CycleNumber]]&lt;$B1354,SUM(מרקובחצי[[#This Row],[12]],S1354)=2),1,"")</f>
        <v/>
      </c>
      <c r="AS1353" s="19" t="str">
        <f>IF(AND(מרקובחצי[[#This Row],[CycleNumber]]&lt;$B1354,SUM(מרקובחצי[[#This Row],[22]],V1354)=2),1,"")</f>
        <v/>
      </c>
      <c r="AT1353" s="21">
        <f>SUM(מרקובחצי[[#This Row],[11]:[33]])</f>
        <v>1</v>
      </c>
    </row>
    <row r="1354" spans="1:46" ht="15.6" x14ac:dyDescent="0.25">
      <c r="A1354" s="19" t="s">
        <v>144</v>
      </c>
      <c r="B1354" s="19">
        <v>16</v>
      </c>
      <c r="C1354">
        <v>25</v>
      </c>
      <c r="D1354" s="19">
        <f>מרקובחצי[[#This Row],[LengthofCycle]]+1</f>
        <v>26</v>
      </c>
      <c r="E1354" t="str">
        <f>IF(IFERROR(LOOKUP(מרקובחצי[[#This Row],[ClientID]],קביעויות[הפלגה]),FALSE)=מרקובחצי[[#This Row],[ClientID]],1,"")</f>
        <v/>
      </c>
      <c r="F1354" t="str">
        <f>IF(IFERROR(LOOKUP(מרקובחצי[[#This Row],[ClientID]],סוגחציקבוע[S31]),FALSE)=מרקובחצי[[#This Row],[ClientID]],1,"")</f>
        <v/>
      </c>
      <c r="G1354">
        <f>IF(IFERROR(LOOKUP(מרקובחצי[[#This Row],[ClientID]],סוגחציקבוע[S32]),FALSE)=מרקובחצי[[#This Row],[ClientID]],1,"")</f>
        <v>1</v>
      </c>
      <c r="H1354" t="str">
        <f>IF(IFERROR(LOOKUP(מרקובחצי[[#This Row],[ClientID]],סוגחציקבוע[S33]),FALSE)=מרקובחצי[[#This Row],[ClientID]],1,"")</f>
        <v/>
      </c>
      <c r="I1354" t="str">
        <f>IF(IFERROR(LOOKUP(מרקובחצי[[#This Row],[ClientID]],סוגחציקבוע[S32&amp;33]),FALSE)=מרקובחצי[[#This Row],[ClientID]],1,"")</f>
        <v/>
      </c>
      <c r="J1354" s="19">
        <f>IF(SUM(מרקובחצי[[#This Row],[11]:[13]])=1,מרקובחצי[[#This Row],[עד ועד]],IF(SUM(R1353:T1354)=1,IF(מרקובחצי[[#This Row],[עד ועד]]&lt;J1353,מרקובחצי[[#This Row],[עד ועד]],J1353),J1353))</f>
        <v>19</v>
      </c>
      <c r="K1354" s="19">
        <f>IF(SUM(מרקובחצי[[#This Row],[11]:[13]])=1,מרקובחצי[[#This Row],[עד ועד]],IF(SUM(R1353:T1354)=1,IF(מרקובחצי[[#This Row],[עד ועד]]&gt;K1353,מרקובחצי[[#This Row],[עד ועד]],K1353),K1353))</f>
        <v>34</v>
      </c>
      <c r="L1354" s="19" t="str">
        <f>IF(AND(SUM(מרקובחצי[[#This Row],[31]:[33]])=1,SUM(U1353:W1353)=0),מרקובחצי[[#This Row],[מקס]]-מרקובחצי[[#This Row],[מינ]],"")</f>
        <v/>
      </c>
      <c r="M135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54" s="19" t="str">
        <f t="shared" si="21"/>
        <v>S32</v>
      </c>
      <c r="O1354" s="19" t="str">
        <f>IF(מרקובחצי[[#This Row],[קבעה הפלגה?]]=1,"",IF(AND(מרקובחצי[[#This Row],[עד ועד]]&lt;29,OR(מרקובחצי[[#This Row],[CycleNumber]]=1,AND(U1353=1,OR(מרקובחצי[[#This Row],[עד ועד]]&lt;J1353,מרקובחצי[[#This Row],[עד ועד]]&gt;K1353)),AND(V1353=1,מרקובחצי[[#This Row],[עד ועד]]&lt;J1353),W1353=1)),1,""))</f>
        <v/>
      </c>
      <c r="P1354" s="19" t="str">
        <f>IF(מרקובחצי[[#This Row],[קבעה הפלגה?]]=1,"",IF(AND(מרקובחצי[[#This Row],[עד ועד]]&gt;28,מרקובחצי[[#This Row],[עד ועד]]&lt;32,OR(מרקובחצי[[#This Row],[CycleNumber]]=1,AND(U1353=1),AND(V1353=1,OR(מרקובחצי[[#This Row],[עד ועד]]&lt;J1353,מרקובחצי[[#This Row],[עד ועד]]&gt;K1353)),W1353=1)),1,""))</f>
        <v/>
      </c>
      <c r="Q1354" s="19" t="str">
        <f>IF(מרקובחצי[[#This Row],[קבעה הפלגה?]]=1,"",IF(AND(מרקובחצי[[#This Row],[עד ועד]]&gt;31,OR(מרקובחצי[[#This Row],[CycleNumber]]=1,AND(U1353=1),AND(V1353=1,מרקובחצי[[#This Row],[עד ועד]]&gt;K1353),AND(W1353=1,OR(מרקובחצי[[#This Row],[עד ועד]]&gt;K1353,מרקובחצי[[#This Row],[עד ועד]]&lt;J1353)))),1,""))</f>
        <v/>
      </c>
      <c r="R1354" s="19" t="str">
        <f>IF(מרקובחצי[[#This Row],[CycleNumber]]&gt;1,IF(AND(O1353=1,מרקובחצי[[#This Row],[עד ועד]]&lt;29),1,""),"")</f>
        <v/>
      </c>
      <c r="S1354" s="19" t="str">
        <f>IF(מרקובחצי[[#This Row],[CycleNumber]]&gt;1,IF(OR(AND(O1353=1,מרקובחצי[[#This Row],[עד ועד]]&gt;28),AND(P1353=1),AND(Q1353=1,מרקובחצי[[#This Row],[עד ועד]]&lt;32)),1,""),"")</f>
        <v/>
      </c>
      <c r="T1354" s="19" t="str">
        <f>IF(מרקובחצי[[#This Row],[CycleNumber]]&gt;1,IF(AND(Q1353=1,מרקובחצי[[#This Row],[עד ועד]]&gt;31),1,""),"")</f>
        <v/>
      </c>
      <c r="U1354" s="19" t="str">
        <f>IF(מרקובחצי[[#This Row],[CycleNumber]]&gt;1,IF(AND(R1353=1,מרקובחצי[[#This Row],[עד ועד]]&lt;29),1,IF(AND(U1353=1,NOT(OR(מרקובחצי[[#This Row],[עד ועד]]&lt;J1353,מרקובחצי[[#This Row],[עד ועד]]&gt;K1353))),1,"")),"")</f>
        <v/>
      </c>
      <c r="V1354" s="19">
        <f>IF(מרקובחצי[[#This Row],[CycleNumber]]&gt;1,IF(AND(SUM(R1353:T1353)=1,מרקובחצי[[#This Row],[עד ועד]]&gt;28,מרקובחצי[[#This Row],[עד ועד]]&lt;32),1,IF(OR(S1353=1,AND(R1353=1,מרקובחצי[[#This Row],[עד ועד]]&gt;28),AND(T1353=1,מרקובחצי[[#This Row],[עד ועד]]&lt;32)),1,IF(AND(V1353=1,NOT(OR(מרקובחצי[[#This Row],[עד ועד]]&lt;J1353,מרקובחצי[[#This Row],[עד ועד]]&gt;K1353))),1,""))),"")</f>
        <v>1</v>
      </c>
      <c r="W1354" s="19" t="str">
        <f>IF(מרקובחצי[[#This Row],[CycleNumber]]&gt;1,IF(AND(T1353=1,מרקובחצי[[#This Row],[עד ועד]]&gt;31),1,IF(AND(W1353=1,NOT(OR(מרקובחצי[[#This Row],[עד ועד]]&lt;J1353,מרקובחצי[[#This Row],[עד ועד]]&gt;K1353))),1,"")),"")</f>
        <v/>
      </c>
      <c r="X1354" s="19" t="str">
        <f>IF(AND(מרקובחצי[[#This Row],[CycleNumber]]&lt;$B1355,SUM(מרקובחצי[[#This Row],[11]],R1355)=2),1,"")</f>
        <v/>
      </c>
      <c r="Y1354" s="19" t="str">
        <f>IF(AND(מרקובחצי[[#This Row],[CycleNumber]]&lt;$B1355,SUM(מרקובחצי[[#This Row],[11]],S1355)=2),1,"")</f>
        <v/>
      </c>
      <c r="Z1354" s="19" t="str">
        <f>IF(AND(מרקובחצי[[#This Row],[CycleNumber]]&lt;$B1355,SUM(מרקובחצי[[#This Row],[13]],S1355)=2),1,"")</f>
        <v/>
      </c>
      <c r="AA1354" s="19" t="str">
        <f>IF(AND(מרקובחצי[[#This Row],[CycleNumber]]&lt;$B1355,SUM(מרקובחצי[[#This Row],[13]],T1355)=2),1,"")</f>
        <v/>
      </c>
      <c r="AB1354" s="19" t="str">
        <f>IF(AND(מרקובחצי[[#This Row],[CycleNumber]]&lt;$B1355,SUM(מרקובחצי[[#This Row],[21]],U1355)=2),1,"")</f>
        <v/>
      </c>
      <c r="AC1354" s="19" t="str">
        <f>IF(AND(מרקובחצי[[#This Row],[CycleNumber]]&lt;$B1355,SUM(מרקובחצי[[#This Row],[21]],V1355)=2),1,"")</f>
        <v/>
      </c>
      <c r="AD1354" s="19" t="str">
        <f>IF(AND(מרקובחצי[[#This Row],[CycleNumber]]&lt;$B1355,SUM(מרקובחצי[[#This Row],[23]],V1355)=2),1,"")</f>
        <v/>
      </c>
      <c r="AE1354" s="19" t="str">
        <f>IF(AND(מרקובחצי[[#This Row],[CycleNumber]]&lt;$B1355,SUM(מרקובחצי[[#This Row],[23]],W1355)=2),1,"")</f>
        <v/>
      </c>
      <c r="AF1354" s="19" t="str">
        <f>IF(AND(מרקובחצי[[#This Row],[CycleNumber]]&lt;$B1355,SUM(מרקובחצי[[#This Row],[31]],O1355)=2),1,"")</f>
        <v/>
      </c>
      <c r="AG1354" s="19" t="str">
        <f>IF(AND(מרקובחצי[[#This Row],[CycleNumber]]&lt;$B1355,SUM(מרקובחצי[[#This Row],[31]],P1355)=2),1,"")</f>
        <v/>
      </c>
      <c r="AH1354" s="19" t="str">
        <f>IF(AND(מרקובחצי[[#This Row],[CycleNumber]]&lt;$B1355,SUM(מרקובחצי[[#This Row],[31]],Q1355)=2),1,"")</f>
        <v/>
      </c>
      <c r="AI1354" s="19" t="str">
        <f>IF(AND(מרקובחצי[[#This Row],[CycleNumber]]&lt;$B1355,SUM(U1354:U1355)=2),1,"")</f>
        <v/>
      </c>
      <c r="AJ1354" s="19" t="str">
        <f>IF(AND(מרקובחצי[[#This Row],[CycleNumber]]&lt;$B1355,SUM(מרקובחצי[[#This Row],[32]],O1355)=2),1,"")</f>
        <v/>
      </c>
      <c r="AK1354" s="19" t="str">
        <f>IF(AND(מרקובחצי[[#This Row],[CycleNumber]]&lt;$B1355,SUM(מרקובחצי[[#This Row],[32]],P1355)=2),1,"")</f>
        <v/>
      </c>
      <c r="AL1354" s="19" t="str">
        <f>IF(AND(מרקובחצי[[#This Row],[CycleNumber]]&lt;$B1355,SUM(מרקובחצי[[#This Row],[32]],Q1355)=2),1,"")</f>
        <v/>
      </c>
      <c r="AM1354" s="19" t="str">
        <f>IF(AND(מרקובחצי[[#This Row],[CycleNumber]]&lt;$B1355,SUM(V1354:V1355)=2),1,"")</f>
        <v/>
      </c>
      <c r="AN1354" s="19" t="str">
        <f>IF(AND(מרקובחצי[[#This Row],[CycleNumber]]&lt;$B1355,SUM(מרקובחצי[[#This Row],[33]],O1355)=2),1,"")</f>
        <v/>
      </c>
      <c r="AO1354" s="19" t="str">
        <f>IF(AND(מרקובחצי[[#This Row],[CycleNumber]]&lt;$B1355,SUM(מרקובחצי[[#This Row],[33]],P1355)=2),1,"")</f>
        <v/>
      </c>
      <c r="AP1354" s="19" t="str">
        <f>IF(AND(מרקובחצי[[#This Row],[CycleNumber]]&lt;$B1355,SUM(מרקובחצי[[#This Row],[33]],Q1355)=2),1,"")</f>
        <v/>
      </c>
      <c r="AQ1354" s="19" t="str">
        <f>IF(AND(מרקובחצי[[#This Row],[CycleNumber]]&lt;$B1355,SUM(W1354:W1355)=2),1,"")</f>
        <v/>
      </c>
      <c r="AR1354" s="19" t="str">
        <f>IF(AND(מרקובחצי[[#This Row],[CycleNumber]]&lt;$B1355,SUM(מרקובחצי[[#This Row],[12]],S1355)=2),1,"")</f>
        <v/>
      </c>
      <c r="AS1354" s="19" t="str">
        <f>IF(AND(מרקובחצי[[#This Row],[CycleNumber]]&lt;$B1355,SUM(מרקובחצי[[#This Row],[22]],V1355)=2),1,"")</f>
        <v/>
      </c>
      <c r="AT1354" s="21">
        <f>SUM(מרקובחצי[[#This Row],[11]:[33]])</f>
        <v>1</v>
      </c>
    </row>
    <row r="1355" spans="1:46" ht="15.6" x14ac:dyDescent="0.25">
      <c r="A1355" s="19" t="s">
        <v>146</v>
      </c>
      <c r="B1355" s="19">
        <v>1</v>
      </c>
      <c r="C1355">
        <v>28</v>
      </c>
      <c r="D1355" s="19">
        <f>מרקובחצי[[#This Row],[LengthofCycle]]+1</f>
        <v>29</v>
      </c>
      <c r="E1355" t="str">
        <f>IF(IFERROR(LOOKUP(מרקובחצי[[#This Row],[ClientID]],קביעויות[הפלגה]),FALSE)=מרקובחצי[[#This Row],[ClientID]],1,"")</f>
        <v/>
      </c>
      <c r="F1355" t="str">
        <f>IF(IFERROR(LOOKUP(מרקובחצי[[#This Row],[ClientID]],סוגחציקבוע[S31]),FALSE)=מרקובחצי[[#This Row],[ClientID]],1,"")</f>
        <v/>
      </c>
      <c r="G1355">
        <f>IF(IFERROR(LOOKUP(מרקובחצי[[#This Row],[ClientID]],סוגחציקבוע[S32]),FALSE)=מרקובחצי[[#This Row],[ClientID]],1,"")</f>
        <v>1</v>
      </c>
      <c r="H1355" t="str">
        <f>IF(IFERROR(LOOKUP(מרקובחצי[[#This Row],[ClientID]],סוגחציקבוע[S33]),FALSE)=מרקובחצי[[#This Row],[ClientID]],1,"")</f>
        <v/>
      </c>
      <c r="I1355" t="str">
        <f>IF(IFERROR(LOOKUP(מרקובחצי[[#This Row],[ClientID]],סוגחציקבוע[S32&amp;33]),FALSE)=מרקובחצי[[#This Row],[ClientID]],1,"")</f>
        <v/>
      </c>
      <c r="J1355" s="19">
        <f>IF(SUM(מרקובחצי[[#This Row],[11]:[13]])=1,מרקובחצי[[#This Row],[עד ועד]],IF(SUM(R1354:T1355)=1,IF(מרקובחצי[[#This Row],[עד ועד]]&lt;J1354,מרקובחצי[[#This Row],[עד ועד]],J1354),J1354))</f>
        <v>29</v>
      </c>
      <c r="K1355" s="19">
        <f>IF(SUM(מרקובחצי[[#This Row],[11]:[13]])=1,מרקובחצי[[#This Row],[עד ועד]],IF(SUM(R1354:T1355)=1,IF(מרקובחצי[[#This Row],[עד ועד]]&gt;K1354,מרקובחצי[[#This Row],[עד ועד]],K1354),K1354))</f>
        <v>29</v>
      </c>
      <c r="L1355" s="19" t="str">
        <f>IF(AND(SUM(מרקובחצי[[#This Row],[31]:[33]])=1,SUM(U1354:W1354)=0),מרקובחצי[[#This Row],[מקס]]-מרקובחצי[[#This Row],[מינ]],"")</f>
        <v/>
      </c>
      <c r="M135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355" s="19" t="str">
        <f t="shared" si="21"/>
        <v>S32</v>
      </c>
      <c r="O1355" s="19" t="str">
        <f>IF(מרקובחצי[[#This Row],[קבעה הפלגה?]]=1,"",IF(AND(מרקובחצי[[#This Row],[עד ועד]]&lt;29,OR(מרקובחצי[[#This Row],[CycleNumber]]=1,AND(U1354=1,OR(מרקובחצי[[#This Row],[עד ועד]]&lt;J1354,מרקובחצי[[#This Row],[עד ועד]]&gt;K1354)),AND(V1354=1,מרקובחצי[[#This Row],[עד ועד]]&lt;J1354),W1354=1)),1,""))</f>
        <v/>
      </c>
      <c r="P1355" s="19">
        <f>IF(מרקובחצי[[#This Row],[קבעה הפלגה?]]=1,"",IF(AND(מרקובחצי[[#This Row],[עד ועד]]&gt;28,מרקובחצי[[#This Row],[עד ועד]]&lt;32,OR(מרקובחצי[[#This Row],[CycleNumber]]=1,AND(U1354=1),AND(V1354=1,OR(מרקובחצי[[#This Row],[עד ועד]]&lt;J1354,מרקובחצי[[#This Row],[עד ועד]]&gt;K1354)),W1354=1)),1,""))</f>
        <v>1</v>
      </c>
      <c r="Q1355" s="19" t="str">
        <f>IF(מרקובחצי[[#This Row],[קבעה הפלגה?]]=1,"",IF(AND(מרקובחצי[[#This Row],[עד ועד]]&gt;31,OR(מרקובחצי[[#This Row],[CycleNumber]]=1,AND(U1354=1),AND(V1354=1,מרקובחצי[[#This Row],[עד ועד]]&gt;K1354),AND(W1354=1,OR(מרקובחצי[[#This Row],[עד ועד]]&gt;K1354,מרקובחצי[[#This Row],[עד ועד]]&lt;J1354)))),1,""))</f>
        <v/>
      </c>
      <c r="R1355" s="19" t="str">
        <f>IF(מרקובחצי[[#This Row],[CycleNumber]]&gt;1,IF(AND(O1354=1,מרקובחצי[[#This Row],[עד ועד]]&lt;29),1,""),"")</f>
        <v/>
      </c>
      <c r="S1355" s="19" t="str">
        <f>IF(מרקובחצי[[#This Row],[CycleNumber]]&gt;1,IF(OR(AND(O1354=1,מרקובחצי[[#This Row],[עד ועד]]&gt;28),AND(P1354=1),AND(Q1354=1,מרקובחצי[[#This Row],[עד ועד]]&lt;32)),1,""),"")</f>
        <v/>
      </c>
      <c r="T1355" s="19" t="str">
        <f>IF(מרקובחצי[[#This Row],[CycleNumber]]&gt;1,IF(AND(Q1354=1,מרקובחצי[[#This Row],[עד ועד]]&gt;31),1,""),"")</f>
        <v/>
      </c>
      <c r="U1355" s="19" t="str">
        <f>IF(מרקובחצי[[#This Row],[CycleNumber]]&gt;1,IF(AND(R1354=1,מרקובחצי[[#This Row],[עד ועד]]&lt;29),1,IF(AND(U1354=1,NOT(OR(מרקובחצי[[#This Row],[עד ועד]]&lt;J1354,מרקובחצי[[#This Row],[עד ועד]]&gt;K1354))),1,"")),"")</f>
        <v/>
      </c>
      <c r="V1355" s="19" t="str">
        <f>IF(מרקובחצי[[#This Row],[CycleNumber]]&gt;1,IF(AND(SUM(R1354:T1354)=1,מרקובחצי[[#This Row],[עד ועד]]&gt;28,מרקובחצי[[#This Row],[עד ועד]]&lt;32),1,IF(OR(S1354=1,AND(R1354=1,מרקובחצי[[#This Row],[עד ועד]]&gt;28),AND(T1354=1,מרקובחצי[[#This Row],[עד ועד]]&lt;32)),1,IF(AND(V1354=1,NOT(OR(מרקובחצי[[#This Row],[עד ועד]]&lt;J1354,מרקובחצי[[#This Row],[עד ועד]]&gt;K1354))),1,""))),"")</f>
        <v/>
      </c>
      <c r="W1355" s="19" t="str">
        <f>IF(מרקובחצי[[#This Row],[CycleNumber]]&gt;1,IF(AND(T1354=1,מרקובחצי[[#This Row],[עד ועד]]&gt;31),1,IF(AND(W1354=1,NOT(OR(מרקובחצי[[#This Row],[עד ועד]]&lt;J1354,מרקובחצי[[#This Row],[עד ועד]]&gt;K1354))),1,"")),"")</f>
        <v/>
      </c>
      <c r="X1355" s="19" t="str">
        <f>IF(AND(מרקובחצי[[#This Row],[CycleNumber]]&lt;$B1356,SUM(מרקובחצי[[#This Row],[11]],R1356)=2),1,"")</f>
        <v/>
      </c>
      <c r="Y1355" s="19" t="str">
        <f>IF(AND(מרקובחצי[[#This Row],[CycleNumber]]&lt;$B1356,SUM(מרקובחצי[[#This Row],[11]],S1356)=2),1,"")</f>
        <v/>
      </c>
      <c r="Z1355" s="19" t="str">
        <f>IF(AND(מרקובחצי[[#This Row],[CycleNumber]]&lt;$B1356,SUM(מרקובחצי[[#This Row],[13]],S1356)=2),1,"")</f>
        <v/>
      </c>
      <c r="AA1355" s="19" t="str">
        <f>IF(AND(מרקובחצי[[#This Row],[CycleNumber]]&lt;$B1356,SUM(מרקובחצי[[#This Row],[13]],T1356)=2),1,"")</f>
        <v/>
      </c>
      <c r="AB1355" s="19" t="str">
        <f>IF(AND(מרקובחצי[[#This Row],[CycleNumber]]&lt;$B1356,SUM(מרקובחצי[[#This Row],[21]],U1356)=2),1,"")</f>
        <v/>
      </c>
      <c r="AC1355" s="19" t="str">
        <f>IF(AND(מרקובחצי[[#This Row],[CycleNumber]]&lt;$B1356,SUM(מרקובחצי[[#This Row],[21]],V1356)=2),1,"")</f>
        <v/>
      </c>
      <c r="AD1355" s="19" t="str">
        <f>IF(AND(מרקובחצי[[#This Row],[CycleNumber]]&lt;$B1356,SUM(מרקובחצי[[#This Row],[23]],V1356)=2),1,"")</f>
        <v/>
      </c>
      <c r="AE1355" s="19" t="str">
        <f>IF(AND(מרקובחצי[[#This Row],[CycleNumber]]&lt;$B1356,SUM(מרקובחצי[[#This Row],[23]],W1356)=2),1,"")</f>
        <v/>
      </c>
      <c r="AF1355" s="19" t="str">
        <f>IF(AND(מרקובחצי[[#This Row],[CycleNumber]]&lt;$B1356,SUM(מרקובחצי[[#This Row],[31]],O1356)=2),1,"")</f>
        <v/>
      </c>
      <c r="AG1355" s="19" t="str">
        <f>IF(AND(מרקובחצי[[#This Row],[CycleNumber]]&lt;$B1356,SUM(מרקובחצי[[#This Row],[31]],P1356)=2),1,"")</f>
        <v/>
      </c>
      <c r="AH1355" s="19" t="str">
        <f>IF(AND(מרקובחצי[[#This Row],[CycleNumber]]&lt;$B1356,SUM(מרקובחצי[[#This Row],[31]],Q1356)=2),1,"")</f>
        <v/>
      </c>
      <c r="AI1355" s="19" t="str">
        <f>IF(AND(מרקובחצי[[#This Row],[CycleNumber]]&lt;$B1356,SUM(U1355:U1356)=2),1,"")</f>
        <v/>
      </c>
      <c r="AJ1355" s="19" t="str">
        <f>IF(AND(מרקובחצי[[#This Row],[CycleNumber]]&lt;$B1356,SUM(מרקובחצי[[#This Row],[32]],O1356)=2),1,"")</f>
        <v/>
      </c>
      <c r="AK1355" s="19" t="str">
        <f>IF(AND(מרקובחצי[[#This Row],[CycleNumber]]&lt;$B1356,SUM(מרקובחצי[[#This Row],[32]],P1356)=2),1,"")</f>
        <v/>
      </c>
      <c r="AL1355" s="19" t="str">
        <f>IF(AND(מרקובחצי[[#This Row],[CycleNumber]]&lt;$B1356,SUM(מרקובחצי[[#This Row],[32]],Q1356)=2),1,"")</f>
        <v/>
      </c>
      <c r="AM1355" s="19" t="str">
        <f>IF(AND(מרקובחצי[[#This Row],[CycleNumber]]&lt;$B1356,SUM(V1355:V1356)=2),1,"")</f>
        <v/>
      </c>
      <c r="AN1355" s="19" t="str">
        <f>IF(AND(מרקובחצי[[#This Row],[CycleNumber]]&lt;$B1356,SUM(מרקובחצי[[#This Row],[33]],O1356)=2),1,"")</f>
        <v/>
      </c>
      <c r="AO1355" s="19" t="str">
        <f>IF(AND(מרקובחצי[[#This Row],[CycleNumber]]&lt;$B1356,SUM(מרקובחצי[[#This Row],[33]],P1356)=2),1,"")</f>
        <v/>
      </c>
      <c r="AP1355" s="19" t="str">
        <f>IF(AND(מרקובחצי[[#This Row],[CycleNumber]]&lt;$B1356,SUM(מרקובחצי[[#This Row],[33]],Q1356)=2),1,"")</f>
        <v/>
      </c>
      <c r="AQ1355" s="19" t="str">
        <f>IF(AND(מרקובחצי[[#This Row],[CycleNumber]]&lt;$B1356,SUM(W1355:W1356)=2),1,"")</f>
        <v/>
      </c>
      <c r="AR1355" s="19">
        <f>IF(AND(מרקובחצי[[#This Row],[CycleNumber]]&lt;$B1356,SUM(מרקובחצי[[#This Row],[12]],S1356)=2),1,"")</f>
        <v>1</v>
      </c>
      <c r="AS1355" s="19" t="str">
        <f>IF(AND(מרקובחצי[[#This Row],[CycleNumber]]&lt;$B1356,SUM(מרקובחצי[[#This Row],[22]],V1356)=2),1,"")</f>
        <v/>
      </c>
      <c r="AT1355" s="21">
        <f>SUM(מרקובחצי[[#This Row],[11]:[33]])</f>
        <v>1</v>
      </c>
    </row>
    <row r="1356" spans="1:46" ht="15.6" x14ac:dyDescent="0.25">
      <c r="A1356" s="19" t="s">
        <v>146</v>
      </c>
      <c r="B1356" s="19">
        <v>2</v>
      </c>
      <c r="C1356">
        <v>28</v>
      </c>
      <c r="D1356" s="19">
        <f>מרקובחצי[[#This Row],[LengthofCycle]]+1</f>
        <v>29</v>
      </c>
      <c r="E1356" t="str">
        <f>IF(IFERROR(LOOKUP(מרקובחצי[[#This Row],[ClientID]],קביעויות[הפלגה]),FALSE)=מרקובחצי[[#This Row],[ClientID]],1,"")</f>
        <v/>
      </c>
      <c r="F1356" t="str">
        <f>IF(IFERROR(LOOKUP(מרקובחצי[[#This Row],[ClientID]],סוגחציקבוע[S31]),FALSE)=מרקובחצי[[#This Row],[ClientID]],1,"")</f>
        <v/>
      </c>
      <c r="G1356">
        <f>IF(IFERROR(LOOKUP(מרקובחצי[[#This Row],[ClientID]],סוגחציקבוע[S32]),FALSE)=מרקובחצי[[#This Row],[ClientID]],1,"")</f>
        <v>1</v>
      </c>
      <c r="H1356" t="str">
        <f>IF(IFERROR(LOOKUP(מרקובחצי[[#This Row],[ClientID]],סוגחציקבוע[S33]),FALSE)=מרקובחצי[[#This Row],[ClientID]],1,"")</f>
        <v/>
      </c>
      <c r="I1356" t="str">
        <f>IF(IFERROR(LOOKUP(מרקובחצי[[#This Row],[ClientID]],סוגחציקבוע[S32&amp;33]),FALSE)=מרקובחצי[[#This Row],[ClientID]],1,"")</f>
        <v/>
      </c>
      <c r="J1356" s="19">
        <f>IF(SUM(מרקובחצי[[#This Row],[11]:[13]])=1,מרקובחצי[[#This Row],[עד ועד]],IF(SUM(R1355:T1356)=1,IF(מרקובחצי[[#This Row],[עד ועד]]&lt;J1355,מרקובחצי[[#This Row],[עד ועד]],J1355),J1355))</f>
        <v>29</v>
      </c>
      <c r="K1356" s="19">
        <f>IF(SUM(מרקובחצי[[#This Row],[11]:[13]])=1,מרקובחצי[[#This Row],[עד ועד]],IF(SUM(R1355:T1356)=1,IF(מרקובחצי[[#This Row],[עד ועד]]&gt;K1355,מרקובחצי[[#This Row],[עד ועד]],K1355),K1355))</f>
        <v>29</v>
      </c>
      <c r="L1356" s="19" t="str">
        <f>IF(AND(SUM(מרקובחצי[[#This Row],[31]:[33]])=1,SUM(U1355:W1355)=0),מרקובחצי[[#This Row],[מקס]]-מרקובחצי[[#This Row],[מינ]],"")</f>
        <v/>
      </c>
      <c r="M135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356" s="19" t="str">
        <f t="shared" si="21"/>
        <v>S12</v>
      </c>
      <c r="O1356" s="19" t="str">
        <f>IF(מרקובחצי[[#This Row],[קבעה הפלגה?]]=1,"",IF(AND(מרקובחצי[[#This Row],[עד ועד]]&lt;29,OR(מרקובחצי[[#This Row],[CycleNumber]]=1,AND(U1355=1,OR(מרקובחצי[[#This Row],[עד ועד]]&lt;J1355,מרקובחצי[[#This Row],[עד ועד]]&gt;K1355)),AND(V1355=1,מרקובחצי[[#This Row],[עד ועד]]&lt;J1355),W1355=1)),1,""))</f>
        <v/>
      </c>
      <c r="P1356" s="19" t="str">
        <f>IF(מרקובחצי[[#This Row],[קבעה הפלגה?]]=1,"",IF(AND(מרקובחצי[[#This Row],[עד ועד]]&gt;28,מרקובחצי[[#This Row],[עד ועד]]&lt;32,OR(מרקובחצי[[#This Row],[CycleNumber]]=1,AND(U1355=1),AND(V1355=1,OR(מרקובחצי[[#This Row],[עד ועד]]&lt;J1355,מרקובחצי[[#This Row],[עד ועד]]&gt;K1355)),W1355=1)),1,""))</f>
        <v/>
      </c>
      <c r="Q1356" s="19" t="str">
        <f>IF(מרקובחצי[[#This Row],[קבעה הפלגה?]]=1,"",IF(AND(מרקובחצי[[#This Row],[עד ועד]]&gt;31,OR(מרקובחצי[[#This Row],[CycleNumber]]=1,AND(U1355=1),AND(V1355=1,מרקובחצי[[#This Row],[עד ועד]]&gt;K1355),AND(W1355=1,OR(מרקובחצי[[#This Row],[עד ועד]]&gt;K1355,מרקובחצי[[#This Row],[עד ועד]]&lt;J1355)))),1,""))</f>
        <v/>
      </c>
      <c r="R1356" s="19" t="str">
        <f>IF(מרקובחצי[[#This Row],[CycleNumber]]&gt;1,IF(AND(O1355=1,מרקובחצי[[#This Row],[עד ועד]]&lt;29),1,""),"")</f>
        <v/>
      </c>
      <c r="S1356" s="19">
        <f>IF(מרקובחצי[[#This Row],[CycleNumber]]&gt;1,IF(OR(AND(O1355=1,מרקובחצי[[#This Row],[עד ועד]]&gt;28),AND(P1355=1),AND(Q1355=1,מרקובחצי[[#This Row],[עד ועד]]&lt;32)),1,""),"")</f>
        <v>1</v>
      </c>
      <c r="T1356" s="19" t="str">
        <f>IF(מרקובחצי[[#This Row],[CycleNumber]]&gt;1,IF(AND(Q1355=1,מרקובחצי[[#This Row],[עד ועד]]&gt;31),1,""),"")</f>
        <v/>
      </c>
      <c r="U1356" s="19" t="str">
        <f>IF(מרקובחצי[[#This Row],[CycleNumber]]&gt;1,IF(AND(R1355=1,מרקובחצי[[#This Row],[עד ועד]]&lt;29),1,IF(AND(U1355=1,NOT(OR(מרקובחצי[[#This Row],[עד ועד]]&lt;J1355,מרקובחצי[[#This Row],[עד ועד]]&gt;K1355))),1,"")),"")</f>
        <v/>
      </c>
      <c r="V1356" s="19" t="str">
        <f>IF(מרקובחצי[[#This Row],[CycleNumber]]&gt;1,IF(AND(SUM(R1355:T1355)=1,מרקובחצי[[#This Row],[עד ועד]]&gt;28,מרקובחצי[[#This Row],[עד ועד]]&lt;32),1,IF(OR(S1355=1,AND(R1355=1,מרקובחצי[[#This Row],[עד ועד]]&gt;28),AND(T1355=1,מרקובחצי[[#This Row],[עד ועד]]&lt;32)),1,IF(AND(V1355=1,NOT(OR(מרקובחצי[[#This Row],[עד ועד]]&lt;J1355,מרקובחצי[[#This Row],[עד ועד]]&gt;K1355))),1,""))),"")</f>
        <v/>
      </c>
      <c r="W1356" s="19" t="str">
        <f>IF(מרקובחצי[[#This Row],[CycleNumber]]&gt;1,IF(AND(T1355=1,מרקובחצי[[#This Row],[עד ועד]]&gt;31),1,IF(AND(W1355=1,NOT(OR(מרקובחצי[[#This Row],[עד ועד]]&lt;J1355,מרקובחצי[[#This Row],[עד ועד]]&gt;K1355))),1,"")),"")</f>
        <v/>
      </c>
      <c r="X1356" s="19" t="str">
        <f>IF(AND(מרקובחצי[[#This Row],[CycleNumber]]&lt;$B1357,SUM(מרקובחצי[[#This Row],[11]],R1357)=2),1,"")</f>
        <v/>
      </c>
      <c r="Y1356" s="19" t="str">
        <f>IF(AND(מרקובחצי[[#This Row],[CycleNumber]]&lt;$B1357,SUM(מרקובחצי[[#This Row],[11]],S1357)=2),1,"")</f>
        <v/>
      </c>
      <c r="Z1356" s="19" t="str">
        <f>IF(AND(מרקובחצי[[#This Row],[CycleNumber]]&lt;$B1357,SUM(מרקובחצי[[#This Row],[13]],S1357)=2),1,"")</f>
        <v/>
      </c>
      <c r="AA1356" s="19" t="str">
        <f>IF(AND(מרקובחצי[[#This Row],[CycleNumber]]&lt;$B1357,SUM(מרקובחצי[[#This Row],[13]],T1357)=2),1,"")</f>
        <v/>
      </c>
      <c r="AB1356" s="19" t="str">
        <f>IF(AND(מרקובחצי[[#This Row],[CycleNumber]]&lt;$B1357,SUM(מרקובחצי[[#This Row],[21]],U1357)=2),1,"")</f>
        <v/>
      </c>
      <c r="AC1356" s="19" t="str">
        <f>IF(AND(מרקובחצי[[#This Row],[CycleNumber]]&lt;$B1357,SUM(מרקובחצי[[#This Row],[21]],V1357)=2),1,"")</f>
        <v/>
      </c>
      <c r="AD1356" s="19" t="str">
        <f>IF(AND(מרקובחצי[[#This Row],[CycleNumber]]&lt;$B1357,SUM(מרקובחצי[[#This Row],[23]],V1357)=2),1,"")</f>
        <v/>
      </c>
      <c r="AE1356" s="19" t="str">
        <f>IF(AND(מרקובחצי[[#This Row],[CycleNumber]]&lt;$B1357,SUM(מרקובחצי[[#This Row],[23]],W1357)=2),1,"")</f>
        <v/>
      </c>
      <c r="AF1356" s="19" t="str">
        <f>IF(AND(מרקובחצי[[#This Row],[CycleNumber]]&lt;$B1357,SUM(מרקובחצי[[#This Row],[31]],O1357)=2),1,"")</f>
        <v/>
      </c>
      <c r="AG1356" s="19" t="str">
        <f>IF(AND(מרקובחצי[[#This Row],[CycleNumber]]&lt;$B1357,SUM(מרקובחצי[[#This Row],[31]],P1357)=2),1,"")</f>
        <v/>
      </c>
      <c r="AH1356" s="19" t="str">
        <f>IF(AND(מרקובחצי[[#This Row],[CycleNumber]]&lt;$B1357,SUM(מרקובחצי[[#This Row],[31]],Q1357)=2),1,"")</f>
        <v/>
      </c>
      <c r="AI1356" s="19" t="str">
        <f>IF(AND(מרקובחצי[[#This Row],[CycleNumber]]&lt;$B1357,SUM(U1356:U1357)=2),1,"")</f>
        <v/>
      </c>
      <c r="AJ1356" s="19" t="str">
        <f>IF(AND(מרקובחצי[[#This Row],[CycleNumber]]&lt;$B1357,SUM(מרקובחצי[[#This Row],[32]],O1357)=2),1,"")</f>
        <v/>
      </c>
      <c r="AK1356" s="19" t="str">
        <f>IF(AND(מרקובחצי[[#This Row],[CycleNumber]]&lt;$B1357,SUM(מרקובחצי[[#This Row],[32]],P1357)=2),1,"")</f>
        <v/>
      </c>
      <c r="AL1356" s="19" t="str">
        <f>IF(AND(מרקובחצי[[#This Row],[CycleNumber]]&lt;$B1357,SUM(מרקובחצי[[#This Row],[32]],Q1357)=2),1,"")</f>
        <v/>
      </c>
      <c r="AM1356" s="19" t="str">
        <f>IF(AND(מרקובחצי[[#This Row],[CycleNumber]]&lt;$B1357,SUM(V1356:V1357)=2),1,"")</f>
        <v/>
      </c>
      <c r="AN1356" s="19" t="str">
        <f>IF(AND(מרקובחצי[[#This Row],[CycleNumber]]&lt;$B1357,SUM(מרקובחצי[[#This Row],[33]],O1357)=2),1,"")</f>
        <v/>
      </c>
      <c r="AO1356" s="19" t="str">
        <f>IF(AND(מרקובחצי[[#This Row],[CycleNumber]]&lt;$B1357,SUM(מרקובחצי[[#This Row],[33]],P1357)=2),1,"")</f>
        <v/>
      </c>
      <c r="AP1356" s="19" t="str">
        <f>IF(AND(מרקובחצי[[#This Row],[CycleNumber]]&lt;$B1357,SUM(מרקובחצי[[#This Row],[33]],Q1357)=2),1,"")</f>
        <v/>
      </c>
      <c r="AQ1356" s="19" t="str">
        <f>IF(AND(מרקובחצי[[#This Row],[CycleNumber]]&lt;$B1357,SUM(W1356:W1357)=2),1,"")</f>
        <v/>
      </c>
      <c r="AR1356" s="19" t="str">
        <f>IF(AND(מרקובחצי[[#This Row],[CycleNumber]]&lt;$B1357,SUM(מרקובחצי[[#This Row],[12]],S1357)=2),1,"")</f>
        <v/>
      </c>
      <c r="AS1356" s="19">
        <f>IF(AND(מרקובחצי[[#This Row],[CycleNumber]]&lt;$B1357,SUM(מרקובחצי[[#This Row],[22]],V1357)=2),1,"")</f>
        <v>1</v>
      </c>
      <c r="AT1356" s="21">
        <f>SUM(מרקובחצי[[#This Row],[11]:[33]])</f>
        <v>1</v>
      </c>
    </row>
    <row r="1357" spans="1:46" ht="15.6" x14ac:dyDescent="0.25">
      <c r="A1357" s="19" t="s">
        <v>146</v>
      </c>
      <c r="B1357" s="19">
        <v>3</v>
      </c>
      <c r="C1357">
        <v>30</v>
      </c>
      <c r="D1357" s="19">
        <f>מרקובחצי[[#This Row],[LengthofCycle]]+1</f>
        <v>31</v>
      </c>
      <c r="E1357" t="str">
        <f>IF(IFERROR(LOOKUP(מרקובחצי[[#This Row],[ClientID]],קביעויות[הפלגה]),FALSE)=מרקובחצי[[#This Row],[ClientID]],1,"")</f>
        <v/>
      </c>
      <c r="F1357" t="str">
        <f>IF(IFERROR(LOOKUP(מרקובחצי[[#This Row],[ClientID]],סוגחציקבוע[S31]),FALSE)=מרקובחצי[[#This Row],[ClientID]],1,"")</f>
        <v/>
      </c>
      <c r="G1357">
        <f>IF(IFERROR(LOOKUP(מרקובחצי[[#This Row],[ClientID]],סוגחציקבוע[S32]),FALSE)=מרקובחצי[[#This Row],[ClientID]],1,"")</f>
        <v>1</v>
      </c>
      <c r="H1357" t="str">
        <f>IF(IFERROR(LOOKUP(מרקובחצי[[#This Row],[ClientID]],סוגחציקבוע[S33]),FALSE)=מרקובחצי[[#This Row],[ClientID]],1,"")</f>
        <v/>
      </c>
      <c r="I1357" t="str">
        <f>IF(IFERROR(LOOKUP(מרקובחצי[[#This Row],[ClientID]],סוגחציקבוע[S32&amp;33]),FALSE)=מרקובחצי[[#This Row],[ClientID]],1,"")</f>
        <v/>
      </c>
      <c r="J1357" s="19">
        <f>IF(SUM(מרקובחצי[[#This Row],[11]:[13]])=1,מרקובחצי[[#This Row],[עד ועד]],IF(SUM(R1356:T1357)=1,IF(מרקובחצי[[#This Row],[עד ועד]]&lt;J1356,מרקובחצי[[#This Row],[עד ועד]],J1356),J1356))</f>
        <v>29</v>
      </c>
      <c r="K1357" s="19">
        <f>IF(SUM(מרקובחצי[[#This Row],[11]:[13]])=1,מרקובחצי[[#This Row],[עד ועד]],IF(SUM(R1356:T1357)=1,IF(מרקובחצי[[#This Row],[עד ועד]]&gt;K1356,מרקובחצי[[#This Row],[עד ועד]],K1356),K1356))</f>
        <v>31</v>
      </c>
      <c r="L1357" s="19">
        <f>IF(AND(SUM(מרקובחצי[[#This Row],[31]:[33]])=1,SUM(U1356:W1356)=0),מרקובחצי[[#This Row],[מקס]]-מרקובחצי[[#This Row],[מינ]],"")</f>
        <v>2</v>
      </c>
      <c r="M135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57" s="19" t="str">
        <f t="shared" si="21"/>
        <v>S22</v>
      </c>
      <c r="O1357" s="19" t="str">
        <f>IF(מרקובחצי[[#This Row],[קבעה הפלגה?]]=1,"",IF(AND(מרקובחצי[[#This Row],[עד ועד]]&lt;29,OR(מרקובחצי[[#This Row],[CycleNumber]]=1,AND(U1356=1,OR(מרקובחצי[[#This Row],[עד ועד]]&lt;J1356,מרקובחצי[[#This Row],[עד ועד]]&gt;K1356)),AND(V1356=1,מרקובחצי[[#This Row],[עד ועד]]&lt;J1356),W1356=1)),1,""))</f>
        <v/>
      </c>
      <c r="P1357" s="19" t="str">
        <f>IF(מרקובחצי[[#This Row],[קבעה הפלגה?]]=1,"",IF(AND(מרקובחצי[[#This Row],[עד ועד]]&gt;28,מרקובחצי[[#This Row],[עד ועד]]&lt;32,OR(מרקובחצי[[#This Row],[CycleNumber]]=1,AND(U1356=1),AND(V1356=1,OR(מרקובחצי[[#This Row],[עד ועד]]&lt;J1356,מרקובחצי[[#This Row],[עד ועד]]&gt;K1356)),W1356=1)),1,""))</f>
        <v/>
      </c>
      <c r="Q1357" s="19" t="str">
        <f>IF(מרקובחצי[[#This Row],[קבעה הפלגה?]]=1,"",IF(AND(מרקובחצי[[#This Row],[עד ועד]]&gt;31,OR(מרקובחצי[[#This Row],[CycleNumber]]=1,AND(U1356=1),AND(V1356=1,מרקובחצי[[#This Row],[עד ועד]]&gt;K1356),AND(W1356=1,OR(מרקובחצי[[#This Row],[עד ועד]]&gt;K1356,מרקובחצי[[#This Row],[עד ועד]]&lt;J1356)))),1,""))</f>
        <v/>
      </c>
      <c r="R1357" s="19" t="str">
        <f>IF(מרקובחצי[[#This Row],[CycleNumber]]&gt;1,IF(AND(O1356=1,מרקובחצי[[#This Row],[עד ועד]]&lt;29),1,""),"")</f>
        <v/>
      </c>
      <c r="S1357" s="19" t="str">
        <f>IF(מרקובחצי[[#This Row],[CycleNumber]]&gt;1,IF(OR(AND(O1356=1,מרקובחצי[[#This Row],[עד ועד]]&gt;28),AND(P1356=1),AND(Q1356=1,מרקובחצי[[#This Row],[עד ועד]]&lt;32)),1,""),"")</f>
        <v/>
      </c>
      <c r="T1357" s="19" t="str">
        <f>IF(מרקובחצי[[#This Row],[CycleNumber]]&gt;1,IF(AND(Q1356=1,מרקובחצי[[#This Row],[עד ועד]]&gt;31),1,""),"")</f>
        <v/>
      </c>
      <c r="U1357" s="19" t="str">
        <f>IF(מרקובחצי[[#This Row],[CycleNumber]]&gt;1,IF(AND(R1356=1,מרקובחצי[[#This Row],[עד ועד]]&lt;29),1,IF(AND(U1356=1,NOT(OR(מרקובחצי[[#This Row],[עד ועד]]&lt;J1356,מרקובחצי[[#This Row],[עד ועד]]&gt;K1356))),1,"")),"")</f>
        <v/>
      </c>
      <c r="V1357" s="19">
        <f>IF(מרקובחצי[[#This Row],[CycleNumber]]&gt;1,IF(AND(SUM(R1356:T1356)=1,מרקובחצי[[#This Row],[עד ועד]]&gt;28,מרקובחצי[[#This Row],[עד ועד]]&lt;32),1,IF(OR(S1356=1,AND(R1356=1,מרקובחצי[[#This Row],[עד ועד]]&gt;28),AND(T1356=1,מרקובחצי[[#This Row],[עד ועד]]&lt;32)),1,IF(AND(V1356=1,NOT(OR(מרקובחצי[[#This Row],[עד ועד]]&lt;J1356,מרקובחצי[[#This Row],[עד ועד]]&gt;K1356))),1,""))),"")</f>
        <v>1</v>
      </c>
      <c r="W1357" s="19" t="str">
        <f>IF(מרקובחצי[[#This Row],[CycleNumber]]&gt;1,IF(AND(T1356=1,מרקובחצי[[#This Row],[עד ועד]]&gt;31),1,IF(AND(W1356=1,NOT(OR(מרקובחצי[[#This Row],[עד ועד]]&lt;J1356,מרקובחצי[[#This Row],[עד ועד]]&gt;K1356))),1,"")),"")</f>
        <v/>
      </c>
      <c r="X1357" s="19" t="str">
        <f>IF(AND(מרקובחצי[[#This Row],[CycleNumber]]&lt;$B1358,SUM(מרקובחצי[[#This Row],[11]],R1358)=2),1,"")</f>
        <v/>
      </c>
      <c r="Y1357" s="19" t="str">
        <f>IF(AND(מרקובחצי[[#This Row],[CycleNumber]]&lt;$B1358,SUM(מרקובחצי[[#This Row],[11]],S1358)=2),1,"")</f>
        <v/>
      </c>
      <c r="Z1357" s="19" t="str">
        <f>IF(AND(מרקובחצי[[#This Row],[CycleNumber]]&lt;$B1358,SUM(מרקובחצי[[#This Row],[13]],S1358)=2),1,"")</f>
        <v/>
      </c>
      <c r="AA1357" s="19" t="str">
        <f>IF(AND(מרקובחצי[[#This Row],[CycleNumber]]&lt;$B1358,SUM(מרקובחצי[[#This Row],[13]],T1358)=2),1,"")</f>
        <v/>
      </c>
      <c r="AB1357" s="19" t="str">
        <f>IF(AND(מרקובחצי[[#This Row],[CycleNumber]]&lt;$B1358,SUM(מרקובחצי[[#This Row],[21]],U1358)=2),1,"")</f>
        <v/>
      </c>
      <c r="AC1357" s="19" t="str">
        <f>IF(AND(מרקובחצי[[#This Row],[CycleNumber]]&lt;$B1358,SUM(מרקובחצי[[#This Row],[21]],V1358)=2),1,"")</f>
        <v/>
      </c>
      <c r="AD1357" s="19" t="str">
        <f>IF(AND(מרקובחצי[[#This Row],[CycleNumber]]&lt;$B1358,SUM(מרקובחצי[[#This Row],[23]],V1358)=2),1,"")</f>
        <v/>
      </c>
      <c r="AE1357" s="19" t="str">
        <f>IF(AND(מרקובחצי[[#This Row],[CycleNumber]]&lt;$B1358,SUM(מרקובחצי[[#This Row],[23]],W1358)=2),1,"")</f>
        <v/>
      </c>
      <c r="AF1357" s="19" t="str">
        <f>IF(AND(מרקובחצי[[#This Row],[CycleNumber]]&lt;$B1358,SUM(מרקובחצי[[#This Row],[31]],O1358)=2),1,"")</f>
        <v/>
      </c>
      <c r="AG1357" s="19" t="str">
        <f>IF(AND(מרקובחצי[[#This Row],[CycleNumber]]&lt;$B1358,SUM(מרקובחצי[[#This Row],[31]],P1358)=2),1,"")</f>
        <v/>
      </c>
      <c r="AH1357" s="19" t="str">
        <f>IF(AND(מרקובחצי[[#This Row],[CycleNumber]]&lt;$B1358,SUM(מרקובחצי[[#This Row],[31]],Q1358)=2),1,"")</f>
        <v/>
      </c>
      <c r="AI1357" s="19" t="str">
        <f>IF(AND(מרקובחצי[[#This Row],[CycleNumber]]&lt;$B1358,SUM(U1357:U1358)=2),1,"")</f>
        <v/>
      </c>
      <c r="AJ1357" s="19">
        <f>IF(AND(מרקובחצי[[#This Row],[CycleNumber]]&lt;$B1358,SUM(מרקובחצי[[#This Row],[32]],O1358)=2),1,"")</f>
        <v>1</v>
      </c>
      <c r="AK1357" s="19" t="str">
        <f>IF(AND(מרקובחצי[[#This Row],[CycleNumber]]&lt;$B1358,SUM(מרקובחצי[[#This Row],[32]],P1358)=2),1,"")</f>
        <v/>
      </c>
      <c r="AL1357" s="19" t="str">
        <f>IF(AND(מרקובחצי[[#This Row],[CycleNumber]]&lt;$B1358,SUM(מרקובחצי[[#This Row],[32]],Q1358)=2),1,"")</f>
        <v/>
      </c>
      <c r="AM1357" s="19" t="str">
        <f>IF(AND(מרקובחצי[[#This Row],[CycleNumber]]&lt;$B1358,SUM(V1357:V1358)=2),1,"")</f>
        <v/>
      </c>
      <c r="AN1357" s="19" t="str">
        <f>IF(AND(מרקובחצי[[#This Row],[CycleNumber]]&lt;$B1358,SUM(מרקובחצי[[#This Row],[33]],O1358)=2),1,"")</f>
        <v/>
      </c>
      <c r="AO1357" s="19" t="str">
        <f>IF(AND(מרקובחצי[[#This Row],[CycleNumber]]&lt;$B1358,SUM(מרקובחצי[[#This Row],[33]],P1358)=2),1,"")</f>
        <v/>
      </c>
      <c r="AP1357" s="19" t="str">
        <f>IF(AND(מרקובחצי[[#This Row],[CycleNumber]]&lt;$B1358,SUM(מרקובחצי[[#This Row],[33]],Q1358)=2),1,"")</f>
        <v/>
      </c>
      <c r="AQ1357" s="19" t="str">
        <f>IF(AND(מרקובחצי[[#This Row],[CycleNumber]]&lt;$B1358,SUM(W1357:W1358)=2),1,"")</f>
        <v/>
      </c>
      <c r="AR1357" s="19" t="str">
        <f>IF(AND(מרקובחצי[[#This Row],[CycleNumber]]&lt;$B1358,SUM(מרקובחצי[[#This Row],[12]],S1358)=2),1,"")</f>
        <v/>
      </c>
      <c r="AS1357" s="19" t="str">
        <f>IF(AND(מרקובחצי[[#This Row],[CycleNumber]]&lt;$B1358,SUM(מרקובחצי[[#This Row],[22]],V1358)=2),1,"")</f>
        <v/>
      </c>
      <c r="AT1357" s="21">
        <f>SUM(מרקובחצי[[#This Row],[11]:[33]])</f>
        <v>1</v>
      </c>
    </row>
    <row r="1358" spans="1:46" ht="15.6" x14ac:dyDescent="0.25">
      <c r="A1358" s="19" t="s">
        <v>146</v>
      </c>
      <c r="B1358" s="19">
        <v>4</v>
      </c>
      <c r="C1358">
        <v>26</v>
      </c>
      <c r="D1358" s="19">
        <f>מרקובחצי[[#This Row],[LengthofCycle]]+1</f>
        <v>27</v>
      </c>
      <c r="E1358" t="str">
        <f>IF(IFERROR(LOOKUP(מרקובחצי[[#This Row],[ClientID]],קביעויות[הפלגה]),FALSE)=מרקובחצי[[#This Row],[ClientID]],1,"")</f>
        <v/>
      </c>
      <c r="F1358" t="str">
        <f>IF(IFERROR(LOOKUP(מרקובחצי[[#This Row],[ClientID]],סוגחציקבוע[S31]),FALSE)=מרקובחצי[[#This Row],[ClientID]],1,"")</f>
        <v/>
      </c>
      <c r="G1358">
        <f>IF(IFERROR(LOOKUP(מרקובחצי[[#This Row],[ClientID]],סוגחציקבוע[S32]),FALSE)=מרקובחצי[[#This Row],[ClientID]],1,"")</f>
        <v>1</v>
      </c>
      <c r="H1358" t="str">
        <f>IF(IFERROR(LOOKUP(מרקובחצי[[#This Row],[ClientID]],סוגחציקבוע[S33]),FALSE)=מרקובחצי[[#This Row],[ClientID]],1,"")</f>
        <v/>
      </c>
      <c r="I1358" t="str">
        <f>IF(IFERROR(LOOKUP(מרקובחצי[[#This Row],[ClientID]],סוגחציקבוע[S32&amp;33]),FALSE)=מרקובחצי[[#This Row],[ClientID]],1,"")</f>
        <v/>
      </c>
      <c r="J1358" s="19">
        <f>IF(SUM(מרקובחצי[[#This Row],[11]:[13]])=1,מרקובחצי[[#This Row],[עד ועד]],IF(SUM(R1357:T1358)=1,IF(מרקובחצי[[#This Row],[עד ועד]]&lt;J1357,מרקובחצי[[#This Row],[עד ועד]],J1357),J1357))</f>
        <v>27</v>
      </c>
      <c r="K1358" s="19">
        <f>IF(SUM(מרקובחצי[[#This Row],[11]:[13]])=1,מרקובחצי[[#This Row],[עד ועד]],IF(SUM(R1357:T1358)=1,IF(מרקובחצי[[#This Row],[עד ועד]]&gt;K1357,מרקובחצי[[#This Row],[עד ועד]],K1357),K1357))</f>
        <v>27</v>
      </c>
      <c r="L1358" s="19" t="str">
        <f>IF(AND(SUM(מרקובחצי[[#This Row],[31]:[33]])=1,SUM(U1357:W1357)=0),מרקובחצי[[#This Row],[מקס]]-מרקובחצי[[#This Row],[מינ]],"")</f>
        <v/>
      </c>
      <c r="M135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358" s="19" t="str">
        <f t="shared" si="21"/>
        <v>S32</v>
      </c>
      <c r="O1358" s="19">
        <f>IF(מרקובחצי[[#This Row],[קבעה הפלגה?]]=1,"",IF(AND(מרקובחצי[[#This Row],[עד ועד]]&lt;29,OR(מרקובחצי[[#This Row],[CycleNumber]]=1,AND(U1357=1,OR(מרקובחצי[[#This Row],[עד ועד]]&lt;J1357,מרקובחצי[[#This Row],[עד ועד]]&gt;K1357)),AND(V1357=1,מרקובחצי[[#This Row],[עד ועד]]&lt;J1357),W1357=1)),1,""))</f>
        <v>1</v>
      </c>
      <c r="P1358" s="19" t="str">
        <f>IF(מרקובחצי[[#This Row],[קבעה הפלגה?]]=1,"",IF(AND(מרקובחצי[[#This Row],[עד ועד]]&gt;28,מרקובחצי[[#This Row],[עד ועד]]&lt;32,OR(מרקובחצי[[#This Row],[CycleNumber]]=1,AND(U1357=1),AND(V1357=1,OR(מרקובחצי[[#This Row],[עד ועד]]&lt;J1357,מרקובחצי[[#This Row],[עד ועד]]&gt;K1357)),W1357=1)),1,""))</f>
        <v/>
      </c>
      <c r="Q1358" s="19" t="str">
        <f>IF(מרקובחצי[[#This Row],[קבעה הפלגה?]]=1,"",IF(AND(מרקובחצי[[#This Row],[עד ועד]]&gt;31,OR(מרקובחצי[[#This Row],[CycleNumber]]=1,AND(U1357=1),AND(V1357=1,מרקובחצי[[#This Row],[עד ועד]]&gt;K1357),AND(W1357=1,OR(מרקובחצי[[#This Row],[עד ועד]]&gt;K1357,מרקובחצי[[#This Row],[עד ועד]]&lt;J1357)))),1,""))</f>
        <v/>
      </c>
      <c r="R1358" s="19" t="str">
        <f>IF(מרקובחצי[[#This Row],[CycleNumber]]&gt;1,IF(AND(O1357=1,מרקובחצי[[#This Row],[עד ועד]]&lt;29),1,""),"")</f>
        <v/>
      </c>
      <c r="S1358" s="19" t="str">
        <f>IF(מרקובחצי[[#This Row],[CycleNumber]]&gt;1,IF(OR(AND(O1357=1,מרקובחצי[[#This Row],[עד ועד]]&gt;28),AND(P1357=1),AND(Q1357=1,מרקובחצי[[#This Row],[עד ועד]]&lt;32)),1,""),"")</f>
        <v/>
      </c>
      <c r="T1358" s="19" t="str">
        <f>IF(מרקובחצי[[#This Row],[CycleNumber]]&gt;1,IF(AND(Q1357=1,מרקובחצי[[#This Row],[עד ועד]]&gt;31),1,""),"")</f>
        <v/>
      </c>
      <c r="U1358" s="19" t="str">
        <f>IF(מרקובחצי[[#This Row],[CycleNumber]]&gt;1,IF(AND(R1357=1,מרקובחצי[[#This Row],[עד ועד]]&lt;29),1,IF(AND(U1357=1,NOT(OR(מרקובחצי[[#This Row],[עד ועד]]&lt;J1357,מרקובחצי[[#This Row],[עד ועד]]&gt;K1357))),1,"")),"")</f>
        <v/>
      </c>
      <c r="V1358" s="19" t="str">
        <f>IF(מרקובחצי[[#This Row],[CycleNumber]]&gt;1,IF(AND(SUM(R1357:T1357)=1,מרקובחצי[[#This Row],[עד ועד]]&gt;28,מרקובחצי[[#This Row],[עד ועד]]&lt;32),1,IF(OR(S1357=1,AND(R1357=1,מרקובחצי[[#This Row],[עד ועד]]&gt;28),AND(T1357=1,מרקובחצי[[#This Row],[עד ועד]]&lt;32)),1,IF(AND(V1357=1,NOT(OR(מרקובחצי[[#This Row],[עד ועד]]&lt;J1357,מרקובחצי[[#This Row],[עד ועד]]&gt;K1357))),1,""))),"")</f>
        <v/>
      </c>
      <c r="W1358" s="19" t="str">
        <f>IF(מרקובחצי[[#This Row],[CycleNumber]]&gt;1,IF(AND(T1357=1,מרקובחצי[[#This Row],[עד ועד]]&gt;31),1,IF(AND(W1357=1,NOT(OR(מרקובחצי[[#This Row],[עד ועד]]&lt;J1357,מרקובחצי[[#This Row],[עד ועד]]&gt;K1357))),1,"")),"")</f>
        <v/>
      </c>
      <c r="X1358" s="19" t="str">
        <f>IF(AND(מרקובחצי[[#This Row],[CycleNumber]]&lt;$B1359,SUM(מרקובחצי[[#This Row],[11]],R1359)=2),1,"")</f>
        <v/>
      </c>
      <c r="Y1358" s="19">
        <f>IF(AND(מרקובחצי[[#This Row],[CycleNumber]]&lt;$B1359,SUM(מרקובחצי[[#This Row],[11]],S1359)=2),1,"")</f>
        <v>1</v>
      </c>
      <c r="Z1358" s="19" t="str">
        <f>IF(AND(מרקובחצי[[#This Row],[CycleNumber]]&lt;$B1359,SUM(מרקובחצי[[#This Row],[13]],S1359)=2),1,"")</f>
        <v/>
      </c>
      <c r="AA1358" s="19" t="str">
        <f>IF(AND(מרקובחצי[[#This Row],[CycleNumber]]&lt;$B1359,SUM(מרקובחצי[[#This Row],[13]],T1359)=2),1,"")</f>
        <v/>
      </c>
      <c r="AB1358" s="19" t="str">
        <f>IF(AND(מרקובחצי[[#This Row],[CycleNumber]]&lt;$B1359,SUM(מרקובחצי[[#This Row],[21]],U1359)=2),1,"")</f>
        <v/>
      </c>
      <c r="AC1358" s="19" t="str">
        <f>IF(AND(מרקובחצי[[#This Row],[CycleNumber]]&lt;$B1359,SUM(מרקובחצי[[#This Row],[21]],V1359)=2),1,"")</f>
        <v/>
      </c>
      <c r="AD1358" s="19" t="str">
        <f>IF(AND(מרקובחצי[[#This Row],[CycleNumber]]&lt;$B1359,SUM(מרקובחצי[[#This Row],[23]],V1359)=2),1,"")</f>
        <v/>
      </c>
      <c r="AE1358" s="19" t="str">
        <f>IF(AND(מרקובחצי[[#This Row],[CycleNumber]]&lt;$B1359,SUM(מרקובחצי[[#This Row],[23]],W1359)=2),1,"")</f>
        <v/>
      </c>
      <c r="AF1358" s="19" t="str">
        <f>IF(AND(מרקובחצי[[#This Row],[CycleNumber]]&lt;$B1359,SUM(מרקובחצי[[#This Row],[31]],O1359)=2),1,"")</f>
        <v/>
      </c>
      <c r="AG1358" s="19" t="str">
        <f>IF(AND(מרקובחצי[[#This Row],[CycleNumber]]&lt;$B1359,SUM(מרקובחצי[[#This Row],[31]],P1359)=2),1,"")</f>
        <v/>
      </c>
      <c r="AH1358" s="19" t="str">
        <f>IF(AND(מרקובחצי[[#This Row],[CycleNumber]]&lt;$B1359,SUM(מרקובחצי[[#This Row],[31]],Q1359)=2),1,"")</f>
        <v/>
      </c>
      <c r="AI1358" s="19" t="str">
        <f>IF(AND(מרקובחצי[[#This Row],[CycleNumber]]&lt;$B1359,SUM(U1358:U1359)=2),1,"")</f>
        <v/>
      </c>
      <c r="AJ1358" s="19" t="str">
        <f>IF(AND(מרקובחצי[[#This Row],[CycleNumber]]&lt;$B1359,SUM(מרקובחצי[[#This Row],[32]],O1359)=2),1,"")</f>
        <v/>
      </c>
      <c r="AK1358" s="19" t="str">
        <f>IF(AND(מרקובחצי[[#This Row],[CycleNumber]]&lt;$B1359,SUM(מרקובחצי[[#This Row],[32]],P1359)=2),1,"")</f>
        <v/>
      </c>
      <c r="AL1358" s="19" t="str">
        <f>IF(AND(מרקובחצי[[#This Row],[CycleNumber]]&lt;$B1359,SUM(מרקובחצי[[#This Row],[32]],Q1359)=2),1,"")</f>
        <v/>
      </c>
      <c r="AM1358" s="19" t="str">
        <f>IF(AND(מרקובחצי[[#This Row],[CycleNumber]]&lt;$B1359,SUM(V1358:V1359)=2),1,"")</f>
        <v/>
      </c>
      <c r="AN1358" s="19" t="str">
        <f>IF(AND(מרקובחצי[[#This Row],[CycleNumber]]&lt;$B1359,SUM(מרקובחצי[[#This Row],[33]],O1359)=2),1,"")</f>
        <v/>
      </c>
      <c r="AO1358" s="19" t="str">
        <f>IF(AND(מרקובחצי[[#This Row],[CycleNumber]]&lt;$B1359,SUM(מרקובחצי[[#This Row],[33]],P1359)=2),1,"")</f>
        <v/>
      </c>
      <c r="AP1358" s="19" t="str">
        <f>IF(AND(מרקובחצי[[#This Row],[CycleNumber]]&lt;$B1359,SUM(מרקובחצי[[#This Row],[33]],Q1359)=2),1,"")</f>
        <v/>
      </c>
      <c r="AQ1358" s="19" t="str">
        <f>IF(AND(מרקובחצי[[#This Row],[CycleNumber]]&lt;$B1359,SUM(W1358:W1359)=2),1,"")</f>
        <v/>
      </c>
      <c r="AR1358" s="19" t="str">
        <f>IF(AND(מרקובחצי[[#This Row],[CycleNumber]]&lt;$B1359,SUM(מרקובחצי[[#This Row],[12]],S1359)=2),1,"")</f>
        <v/>
      </c>
      <c r="AS1358" s="19" t="str">
        <f>IF(AND(מרקובחצי[[#This Row],[CycleNumber]]&lt;$B1359,SUM(מרקובחצי[[#This Row],[22]],V1359)=2),1,"")</f>
        <v/>
      </c>
      <c r="AT1358" s="21">
        <f>SUM(מרקובחצי[[#This Row],[11]:[33]])</f>
        <v>1</v>
      </c>
    </row>
    <row r="1359" spans="1:46" ht="15.6" x14ac:dyDescent="0.25">
      <c r="A1359" s="19" t="s">
        <v>146</v>
      </c>
      <c r="B1359" s="19">
        <v>5</v>
      </c>
      <c r="C1359">
        <v>32</v>
      </c>
      <c r="D1359" s="19">
        <f>מרקובחצי[[#This Row],[LengthofCycle]]+1</f>
        <v>33</v>
      </c>
      <c r="E1359" t="str">
        <f>IF(IFERROR(LOOKUP(מרקובחצי[[#This Row],[ClientID]],קביעויות[הפלגה]),FALSE)=מרקובחצי[[#This Row],[ClientID]],1,"")</f>
        <v/>
      </c>
      <c r="F1359" t="str">
        <f>IF(IFERROR(LOOKUP(מרקובחצי[[#This Row],[ClientID]],סוגחציקבוע[S31]),FALSE)=מרקובחצי[[#This Row],[ClientID]],1,"")</f>
        <v/>
      </c>
      <c r="G1359">
        <f>IF(IFERROR(LOOKUP(מרקובחצי[[#This Row],[ClientID]],סוגחציקבוע[S32]),FALSE)=מרקובחצי[[#This Row],[ClientID]],1,"")</f>
        <v>1</v>
      </c>
      <c r="H1359" t="str">
        <f>IF(IFERROR(LOOKUP(מרקובחצי[[#This Row],[ClientID]],סוגחציקבוע[S33]),FALSE)=מרקובחצי[[#This Row],[ClientID]],1,"")</f>
        <v/>
      </c>
      <c r="I1359" t="str">
        <f>IF(IFERROR(LOOKUP(מרקובחצי[[#This Row],[ClientID]],סוגחציקבוע[S32&amp;33]),FALSE)=מרקובחצי[[#This Row],[ClientID]],1,"")</f>
        <v/>
      </c>
      <c r="J1359" s="19">
        <f>IF(SUM(מרקובחצי[[#This Row],[11]:[13]])=1,מרקובחצי[[#This Row],[עד ועד]],IF(SUM(R1358:T1359)=1,IF(מרקובחצי[[#This Row],[עד ועד]]&lt;J1358,מרקובחצי[[#This Row],[עד ועד]],J1358),J1358))</f>
        <v>27</v>
      </c>
      <c r="K1359" s="19">
        <f>IF(SUM(מרקובחצי[[#This Row],[11]:[13]])=1,מרקובחצי[[#This Row],[עד ועד]],IF(SUM(R1358:T1359)=1,IF(מרקובחצי[[#This Row],[עד ועד]]&gt;K1358,מרקובחצי[[#This Row],[עד ועד]],K1358),K1358))</f>
        <v>33</v>
      </c>
      <c r="L1359" s="19" t="str">
        <f>IF(AND(SUM(מרקובחצי[[#This Row],[31]:[33]])=1,SUM(U1358:W1358)=0),מרקובחצי[[#This Row],[מקס]]-מרקובחצי[[#This Row],[מינ]],"")</f>
        <v/>
      </c>
      <c r="M135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359" s="19" t="str">
        <f t="shared" si="21"/>
        <v>S11</v>
      </c>
      <c r="O1359" s="19" t="str">
        <f>IF(מרקובחצי[[#This Row],[קבעה הפלגה?]]=1,"",IF(AND(מרקובחצי[[#This Row],[עד ועד]]&lt;29,OR(מרקובחצי[[#This Row],[CycleNumber]]=1,AND(U1358=1,OR(מרקובחצי[[#This Row],[עד ועד]]&lt;J1358,מרקובחצי[[#This Row],[עד ועד]]&gt;K1358)),AND(V1358=1,מרקובחצי[[#This Row],[עד ועד]]&lt;J1358),W1358=1)),1,""))</f>
        <v/>
      </c>
      <c r="P1359" s="19" t="str">
        <f>IF(מרקובחצי[[#This Row],[קבעה הפלגה?]]=1,"",IF(AND(מרקובחצי[[#This Row],[עד ועד]]&gt;28,מרקובחצי[[#This Row],[עד ועד]]&lt;32,OR(מרקובחצי[[#This Row],[CycleNumber]]=1,AND(U1358=1),AND(V1358=1,OR(מרקובחצי[[#This Row],[עד ועד]]&lt;J1358,מרקובחצי[[#This Row],[עד ועד]]&gt;K1358)),W1358=1)),1,""))</f>
        <v/>
      </c>
      <c r="Q1359" s="19" t="str">
        <f>IF(מרקובחצי[[#This Row],[קבעה הפלגה?]]=1,"",IF(AND(מרקובחצי[[#This Row],[עד ועד]]&gt;31,OR(מרקובחצי[[#This Row],[CycleNumber]]=1,AND(U1358=1),AND(V1358=1,מרקובחצי[[#This Row],[עד ועד]]&gt;K1358),AND(W1358=1,OR(מרקובחצי[[#This Row],[עד ועד]]&gt;K1358,מרקובחצי[[#This Row],[עד ועד]]&lt;J1358)))),1,""))</f>
        <v/>
      </c>
      <c r="R1359" s="19" t="str">
        <f>IF(מרקובחצי[[#This Row],[CycleNumber]]&gt;1,IF(AND(O1358=1,מרקובחצי[[#This Row],[עד ועד]]&lt;29),1,""),"")</f>
        <v/>
      </c>
      <c r="S1359" s="19">
        <f>IF(מרקובחצי[[#This Row],[CycleNumber]]&gt;1,IF(OR(AND(O1358=1,מרקובחצי[[#This Row],[עד ועד]]&gt;28),AND(P1358=1),AND(Q1358=1,מרקובחצי[[#This Row],[עד ועד]]&lt;32)),1,""),"")</f>
        <v>1</v>
      </c>
      <c r="T1359" s="19" t="str">
        <f>IF(מרקובחצי[[#This Row],[CycleNumber]]&gt;1,IF(AND(Q1358=1,מרקובחצי[[#This Row],[עד ועד]]&gt;31),1,""),"")</f>
        <v/>
      </c>
      <c r="U1359" s="19" t="str">
        <f>IF(מרקובחצי[[#This Row],[CycleNumber]]&gt;1,IF(AND(R1358=1,מרקובחצי[[#This Row],[עד ועד]]&lt;29),1,IF(AND(U1358=1,NOT(OR(מרקובחצי[[#This Row],[עד ועד]]&lt;J1358,מרקובחצי[[#This Row],[עד ועד]]&gt;K1358))),1,"")),"")</f>
        <v/>
      </c>
      <c r="V1359" s="19" t="str">
        <f>IF(מרקובחצי[[#This Row],[CycleNumber]]&gt;1,IF(AND(SUM(R1358:T1358)=1,מרקובחצי[[#This Row],[עד ועד]]&gt;28,מרקובחצי[[#This Row],[עד ועד]]&lt;32),1,IF(OR(S1358=1,AND(R1358=1,מרקובחצי[[#This Row],[עד ועד]]&gt;28),AND(T1358=1,מרקובחצי[[#This Row],[עד ועד]]&lt;32)),1,IF(AND(V1358=1,NOT(OR(מרקובחצי[[#This Row],[עד ועד]]&lt;J1358,מרקובחצי[[#This Row],[עד ועד]]&gt;K1358))),1,""))),"")</f>
        <v/>
      </c>
      <c r="W1359" s="19" t="str">
        <f>IF(מרקובחצי[[#This Row],[CycleNumber]]&gt;1,IF(AND(T1358=1,מרקובחצי[[#This Row],[עד ועד]]&gt;31),1,IF(AND(W1358=1,NOT(OR(מרקובחצי[[#This Row],[עד ועד]]&lt;J1358,מרקובחצי[[#This Row],[עד ועד]]&gt;K1358))),1,"")),"")</f>
        <v/>
      </c>
      <c r="X1359" s="19" t="str">
        <f>IF(AND(מרקובחצי[[#This Row],[CycleNumber]]&lt;$B1360,SUM(מרקובחצי[[#This Row],[11]],R1360)=2),1,"")</f>
        <v/>
      </c>
      <c r="Y1359" s="19" t="str">
        <f>IF(AND(מרקובחצי[[#This Row],[CycleNumber]]&lt;$B1360,SUM(מרקובחצי[[#This Row],[11]],S1360)=2),1,"")</f>
        <v/>
      </c>
      <c r="Z1359" s="19" t="str">
        <f>IF(AND(מרקובחצי[[#This Row],[CycleNumber]]&lt;$B1360,SUM(מרקובחצי[[#This Row],[13]],S1360)=2),1,"")</f>
        <v/>
      </c>
      <c r="AA1359" s="19" t="str">
        <f>IF(AND(מרקובחצי[[#This Row],[CycleNumber]]&lt;$B1360,SUM(מרקובחצי[[#This Row],[13]],T1360)=2),1,"")</f>
        <v/>
      </c>
      <c r="AB1359" s="19" t="str">
        <f>IF(AND(מרקובחצי[[#This Row],[CycleNumber]]&lt;$B1360,SUM(מרקובחצי[[#This Row],[21]],U1360)=2),1,"")</f>
        <v/>
      </c>
      <c r="AC1359" s="19" t="str">
        <f>IF(AND(מרקובחצי[[#This Row],[CycleNumber]]&lt;$B1360,SUM(מרקובחצי[[#This Row],[21]],V1360)=2),1,"")</f>
        <v/>
      </c>
      <c r="AD1359" s="19" t="str">
        <f>IF(AND(מרקובחצי[[#This Row],[CycleNumber]]&lt;$B1360,SUM(מרקובחצי[[#This Row],[23]],V1360)=2),1,"")</f>
        <v/>
      </c>
      <c r="AE1359" s="19" t="str">
        <f>IF(AND(מרקובחצי[[#This Row],[CycleNumber]]&lt;$B1360,SUM(מרקובחצי[[#This Row],[23]],W1360)=2),1,"")</f>
        <v/>
      </c>
      <c r="AF1359" s="19" t="str">
        <f>IF(AND(מרקובחצי[[#This Row],[CycleNumber]]&lt;$B1360,SUM(מרקובחצי[[#This Row],[31]],O1360)=2),1,"")</f>
        <v/>
      </c>
      <c r="AG1359" s="19" t="str">
        <f>IF(AND(מרקובחצי[[#This Row],[CycleNumber]]&lt;$B1360,SUM(מרקובחצי[[#This Row],[31]],P1360)=2),1,"")</f>
        <v/>
      </c>
      <c r="AH1359" s="19" t="str">
        <f>IF(AND(מרקובחצי[[#This Row],[CycleNumber]]&lt;$B1360,SUM(מרקובחצי[[#This Row],[31]],Q1360)=2),1,"")</f>
        <v/>
      </c>
      <c r="AI1359" s="19" t="str">
        <f>IF(AND(מרקובחצי[[#This Row],[CycleNumber]]&lt;$B1360,SUM(U1359:U1360)=2),1,"")</f>
        <v/>
      </c>
      <c r="AJ1359" s="19" t="str">
        <f>IF(AND(מרקובחצי[[#This Row],[CycleNumber]]&lt;$B1360,SUM(מרקובחצי[[#This Row],[32]],O1360)=2),1,"")</f>
        <v/>
      </c>
      <c r="AK1359" s="19" t="str">
        <f>IF(AND(מרקובחצי[[#This Row],[CycleNumber]]&lt;$B1360,SUM(מרקובחצי[[#This Row],[32]],P1360)=2),1,"")</f>
        <v/>
      </c>
      <c r="AL1359" s="19" t="str">
        <f>IF(AND(מרקובחצי[[#This Row],[CycleNumber]]&lt;$B1360,SUM(מרקובחצי[[#This Row],[32]],Q1360)=2),1,"")</f>
        <v/>
      </c>
      <c r="AM1359" s="19" t="str">
        <f>IF(AND(מרקובחצי[[#This Row],[CycleNumber]]&lt;$B1360,SUM(V1359:V1360)=2),1,"")</f>
        <v/>
      </c>
      <c r="AN1359" s="19" t="str">
        <f>IF(AND(מרקובחצי[[#This Row],[CycleNumber]]&lt;$B1360,SUM(מרקובחצי[[#This Row],[33]],O1360)=2),1,"")</f>
        <v/>
      </c>
      <c r="AO1359" s="19" t="str">
        <f>IF(AND(מרקובחצי[[#This Row],[CycleNumber]]&lt;$B1360,SUM(מרקובחצי[[#This Row],[33]],P1360)=2),1,"")</f>
        <v/>
      </c>
      <c r="AP1359" s="19" t="str">
        <f>IF(AND(מרקובחצי[[#This Row],[CycleNumber]]&lt;$B1360,SUM(מרקובחצי[[#This Row],[33]],Q1360)=2),1,"")</f>
        <v/>
      </c>
      <c r="AQ1359" s="19" t="str">
        <f>IF(AND(מרקובחצי[[#This Row],[CycleNumber]]&lt;$B1360,SUM(W1359:W1360)=2),1,"")</f>
        <v/>
      </c>
      <c r="AR1359" s="19" t="str">
        <f>IF(AND(מרקובחצי[[#This Row],[CycleNumber]]&lt;$B1360,SUM(מרקובחצי[[#This Row],[12]],S1360)=2),1,"")</f>
        <v/>
      </c>
      <c r="AS1359" s="19" t="str">
        <f>IF(AND(מרקובחצי[[#This Row],[CycleNumber]]&lt;$B1360,SUM(מרקובחצי[[#This Row],[22]],V1360)=2),1,"")</f>
        <v/>
      </c>
      <c r="AT1359" s="21">
        <f>SUM(מרקובחצי[[#This Row],[11]:[33]])</f>
        <v>1</v>
      </c>
    </row>
    <row r="1360" spans="1:46" ht="15.6" x14ac:dyDescent="0.25">
      <c r="A1360" s="19" t="s">
        <v>147</v>
      </c>
      <c r="B1360" s="19">
        <v>1</v>
      </c>
      <c r="C1360">
        <v>31</v>
      </c>
      <c r="D1360" s="19">
        <f>מרקובחצי[[#This Row],[LengthofCycle]]+1</f>
        <v>32</v>
      </c>
      <c r="E1360" t="str">
        <f>IF(IFERROR(LOOKUP(מרקובחצי[[#This Row],[ClientID]],קביעויות[הפלגה]),FALSE)=מרקובחצי[[#This Row],[ClientID]],1,"")</f>
        <v/>
      </c>
      <c r="F1360" t="str">
        <f>IF(IFERROR(LOOKUP(מרקובחצי[[#This Row],[ClientID]],סוגחציקבוע[S31]),FALSE)=מרקובחצי[[#This Row],[ClientID]],1,"")</f>
        <v/>
      </c>
      <c r="G1360">
        <f>IF(IFERROR(LOOKUP(מרקובחצי[[#This Row],[ClientID]],סוגחציקבוע[S32]),FALSE)=מרקובחצי[[#This Row],[ClientID]],1,"")</f>
        <v>1</v>
      </c>
      <c r="H1360" t="str">
        <f>IF(IFERROR(LOOKUP(מרקובחצי[[#This Row],[ClientID]],סוגחציקבוע[S33]),FALSE)=מרקובחצי[[#This Row],[ClientID]],1,"")</f>
        <v/>
      </c>
      <c r="I1360" t="str">
        <f>IF(IFERROR(LOOKUP(מרקובחצי[[#This Row],[ClientID]],סוגחציקבוע[S32&amp;33]),FALSE)=מרקובחצי[[#This Row],[ClientID]],1,"")</f>
        <v/>
      </c>
      <c r="J1360" s="19">
        <f>IF(SUM(מרקובחצי[[#This Row],[11]:[13]])=1,מרקובחצי[[#This Row],[עד ועד]],IF(SUM(R1359:T1360)=1,IF(מרקובחצי[[#This Row],[עד ועד]]&lt;J1359,מרקובחצי[[#This Row],[עד ועד]],J1359),J1359))</f>
        <v>32</v>
      </c>
      <c r="K1360" s="19">
        <f>IF(SUM(מרקובחצי[[#This Row],[11]:[13]])=1,מרקובחצי[[#This Row],[עד ועד]],IF(SUM(R1359:T1360)=1,IF(מרקובחצי[[#This Row],[עד ועד]]&gt;K1359,מרקובחצי[[#This Row],[עד ועד]],K1359),K1359))</f>
        <v>32</v>
      </c>
      <c r="L1360" s="19" t="str">
        <f>IF(AND(SUM(מרקובחצי[[#This Row],[31]:[33]])=1,SUM(U1359:W1359)=0),מרקובחצי[[#This Row],[מקס]]-מרקובחצי[[#This Row],[מינ]],"")</f>
        <v/>
      </c>
      <c r="M136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360" s="19" t="str">
        <f t="shared" si="21"/>
        <v>S22</v>
      </c>
      <c r="O1360" s="19" t="str">
        <f>IF(מרקובחצי[[#This Row],[קבעה הפלגה?]]=1,"",IF(AND(מרקובחצי[[#This Row],[עד ועד]]&lt;29,OR(מרקובחצי[[#This Row],[CycleNumber]]=1,AND(U1359=1,OR(מרקובחצי[[#This Row],[עד ועד]]&lt;J1359,מרקובחצי[[#This Row],[עד ועד]]&gt;K1359)),AND(V1359=1,מרקובחצי[[#This Row],[עד ועד]]&lt;J1359),W1359=1)),1,""))</f>
        <v/>
      </c>
      <c r="P1360" s="19" t="str">
        <f>IF(מרקובחצי[[#This Row],[קבעה הפלגה?]]=1,"",IF(AND(מרקובחצי[[#This Row],[עד ועד]]&gt;28,מרקובחצי[[#This Row],[עד ועד]]&lt;32,OR(מרקובחצי[[#This Row],[CycleNumber]]=1,AND(U1359=1),AND(V1359=1,OR(מרקובחצי[[#This Row],[עד ועד]]&lt;J1359,מרקובחצי[[#This Row],[עד ועד]]&gt;K1359)),W1359=1)),1,""))</f>
        <v/>
      </c>
      <c r="Q1360" s="19">
        <f>IF(מרקובחצי[[#This Row],[קבעה הפלגה?]]=1,"",IF(AND(מרקובחצי[[#This Row],[עד ועד]]&gt;31,OR(מרקובחצי[[#This Row],[CycleNumber]]=1,AND(U1359=1),AND(V1359=1,מרקובחצי[[#This Row],[עד ועד]]&gt;K1359),AND(W1359=1,OR(מרקובחצי[[#This Row],[עד ועד]]&gt;K1359,מרקובחצי[[#This Row],[עד ועד]]&lt;J1359)))),1,""))</f>
        <v>1</v>
      </c>
      <c r="R1360" s="19" t="str">
        <f>IF(מרקובחצי[[#This Row],[CycleNumber]]&gt;1,IF(AND(O1359=1,מרקובחצי[[#This Row],[עד ועד]]&lt;29),1,""),"")</f>
        <v/>
      </c>
      <c r="S1360" s="19" t="str">
        <f>IF(מרקובחצי[[#This Row],[CycleNumber]]&gt;1,IF(OR(AND(O1359=1,מרקובחצי[[#This Row],[עד ועד]]&gt;28),AND(P1359=1),AND(Q1359=1,מרקובחצי[[#This Row],[עד ועד]]&lt;32)),1,""),"")</f>
        <v/>
      </c>
      <c r="T1360" s="19" t="str">
        <f>IF(מרקובחצי[[#This Row],[CycleNumber]]&gt;1,IF(AND(Q1359=1,מרקובחצי[[#This Row],[עד ועד]]&gt;31),1,""),"")</f>
        <v/>
      </c>
      <c r="U1360" s="19" t="str">
        <f>IF(מרקובחצי[[#This Row],[CycleNumber]]&gt;1,IF(AND(R1359=1,מרקובחצי[[#This Row],[עד ועד]]&lt;29),1,IF(AND(U1359=1,NOT(OR(מרקובחצי[[#This Row],[עד ועד]]&lt;J1359,מרקובחצי[[#This Row],[עד ועד]]&gt;K1359))),1,"")),"")</f>
        <v/>
      </c>
      <c r="V1360" s="19" t="str">
        <f>IF(מרקובחצי[[#This Row],[CycleNumber]]&gt;1,IF(AND(SUM(R1359:T1359)=1,מרקובחצי[[#This Row],[עד ועד]]&gt;28,מרקובחצי[[#This Row],[עד ועד]]&lt;32),1,IF(OR(S1359=1,AND(R1359=1,מרקובחצי[[#This Row],[עד ועד]]&gt;28),AND(T1359=1,מרקובחצי[[#This Row],[עד ועד]]&lt;32)),1,IF(AND(V1359=1,NOT(OR(מרקובחצי[[#This Row],[עד ועד]]&lt;J1359,מרקובחצי[[#This Row],[עד ועד]]&gt;K1359))),1,""))),"")</f>
        <v/>
      </c>
      <c r="W1360" s="19" t="str">
        <f>IF(מרקובחצי[[#This Row],[CycleNumber]]&gt;1,IF(AND(T1359=1,מרקובחצי[[#This Row],[עד ועד]]&gt;31),1,IF(AND(W1359=1,NOT(OR(מרקובחצי[[#This Row],[עד ועד]]&lt;J1359,מרקובחצי[[#This Row],[עד ועד]]&gt;K1359))),1,"")),"")</f>
        <v/>
      </c>
      <c r="X1360" s="19" t="str">
        <f>IF(AND(מרקובחצי[[#This Row],[CycleNumber]]&lt;$B1361,SUM(מרקובחצי[[#This Row],[11]],R1361)=2),1,"")</f>
        <v/>
      </c>
      <c r="Y1360" s="19" t="str">
        <f>IF(AND(מרקובחצי[[#This Row],[CycleNumber]]&lt;$B1361,SUM(מרקובחצי[[#This Row],[11]],S1361)=2),1,"")</f>
        <v/>
      </c>
      <c r="Z1360" s="19">
        <f>IF(AND(מרקובחצי[[#This Row],[CycleNumber]]&lt;$B1361,SUM(מרקובחצי[[#This Row],[13]],S1361)=2),1,"")</f>
        <v>1</v>
      </c>
      <c r="AA1360" s="19" t="str">
        <f>IF(AND(מרקובחצי[[#This Row],[CycleNumber]]&lt;$B1361,SUM(מרקובחצי[[#This Row],[13]],T1361)=2),1,"")</f>
        <v/>
      </c>
      <c r="AB1360" s="19" t="str">
        <f>IF(AND(מרקובחצי[[#This Row],[CycleNumber]]&lt;$B1361,SUM(מרקובחצי[[#This Row],[21]],U1361)=2),1,"")</f>
        <v/>
      </c>
      <c r="AC1360" s="19" t="str">
        <f>IF(AND(מרקובחצי[[#This Row],[CycleNumber]]&lt;$B1361,SUM(מרקובחצי[[#This Row],[21]],V1361)=2),1,"")</f>
        <v/>
      </c>
      <c r="AD1360" s="19" t="str">
        <f>IF(AND(מרקובחצי[[#This Row],[CycleNumber]]&lt;$B1361,SUM(מרקובחצי[[#This Row],[23]],V1361)=2),1,"")</f>
        <v/>
      </c>
      <c r="AE1360" s="19" t="str">
        <f>IF(AND(מרקובחצי[[#This Row],[CycleNumber]]&lt;$B1361,SUM(מרקובחצי[[#This Row],[23]],W1361)=2),1,"")</f>
        <v/>
      </c>
      <c r="AF1360" s="19" t="str">
        <f>IF(AND(מרקובחצי[[#This Row],[CycleNumber]]&lt;$B1361,SUM(מרקובחצי[[#This Row],[31]],O1361)=2),1,"")</f>
        <v/>
      </c>
      <c r="AG1360" s="19" t="str">
        <f>IF(AND(מרקובחצי[[#This Row],[CycleNumber]]&lt;$B1361,SUM(מרקובחצי[[#This Row],[31]],P1361)=2),1,"")</f>
        <v/>
      </c>
      <c r="AH1360" s="19" t="str">
        <f>IF(AND(מרקובחצי[[#This Row],[CycleNumber]]&lt;$B1361,SUM(מרקובחצי[[#This Row],[31]],Q1361)=2),1,"")</f>
        <v/>
      </c>
      <c r="AI1360" s="19" t="str">
        <f>IF(AND(מרקובחצי[[#This Row],[CycleNumber]]&lt;$B1361,SUM(U1360:U1361)=2),1,"")</f>
        <v/>
      </c>
      <c r="AJ1360" s="19" t="str">
        <f>IF(AND(מרקובחצי[[#This Row],[CycleNumber]]&lt;$B1361,SUM(מרקובחצי[[#This Row],[32]],O1361)=2),1,"")</f>
        <v/>
      </c>
      <c r="AK1360" s="19" t="str">
        <f>IF(AND(מרקובחצי[[#This Row],[CycleNumber]]&lt;$B1361,SUM(מרקובחצי[[#This Row],[32]],P1361)=2),1,"")</f>
        <v/>
      </c>
      <c r="AL1360" s="19" t="str">
        <f>IF(AND(מרקובחצי[[#This Row],[CycleNumber]]&lt;$B1361,SUM(מרקובחצי[[#This Row],[32]],Q1361)=2),1,"")</f>
        <v/>
      </c>
      <c r="AM1360" s="19" t="str">
        <f>IF(AND(מרקובחצי[[#This Row],[CycleNumber]]&lt;$B1361,SUM(V1360:V1361)=2),1,"")</f>
        <v/>
      </c>
      <c r="AN1360" s="19" t="str">
        <f>IF(AND(מרקובחצי[[#This Row],[CycleNumber]]&lt;$B1361,SUM(מרקובחצי[[#This Row],[33]],O1361)=2),1,"")</f>
        <v/>
      </c>
      <c r="AO1360" s="19" t="str">
        <f>IF(AND(מרקובחצי[[#This Row],[CycleNumber]]&lt;$B1361,SUM(מרקובחצי[[#This Row],[33]],P1361)=2),1,"")</f>
        <v/>
      </c>
      <c r="AP1360" s="19" t="str">
        <f>IF(AND(מרקובחצי[[#This Row],[CycleNumber]]&lt;$B1361,SUM(מרקובחצי[[#This Row],[33]],Q1361)=2),1,"")</f>
        <v/>
      </c>
      <c r="AQ1360" s="19" t="str">
        <f>IF(AND(מרקובחצי[[#This Row],[CycleNumber]]&lt;$B1361,SUM(W1360:W1361)=2),1,"")</f>
        <v/>
      </c>
      <c r="AR1360" s="19" t="str">
        <f>IF(AND(מרקובחצי[[#This Row],[CycleNumber]]&lt;$B1361,SUM(מרקובחצי[[#This Row],[12]],S1361)=2),1,"")</f>
        <v/>
      </c>
      <c r="AS1360" s="19" t="str">
        <f>IF(AND(מרקובחצי[[#This Row],[CycleNumber]]&lt;$B1361,SUM(מרקובחצי[[#This Row],[22]],V1361)=2),1,"")</f>
        <v/>
      </c>
      <c r="AT1360" s="21">
        <f>SUM(מרקובחצי[[#This Row],[11]:[33]])</f>
        <v>1</v>
      </c>
    </row>
    <row r="1361" spans="1:46" ht="15.6" x14ac:dyDescent="0.25">
      <c r="A1361" s="19" t="s">
        <v>147</v>
      </c>
      <c r="B1361" s="19">
        <v>2</v>
      </c>
      <c r="C1361">
        <v>29</v>
      </c>
      <c r="D1361" s="19">
        <f>מרקובחצי[[#This Row],[LengthofCycle]]+1</f>
        <v>30</v>
      </c>
      <c r="E1361" t="str">
        <f>IF(IFERROR(LOOKUP(מרקובחצי[[#This Row],[ClientID]],קביעויות[הפלגה]),FALSE)=מרקובחצי[[#This Row],[ClientID]],1,"")</f>
        <v/>
      </c>
      <c r="F1361" t="str">
        <f>IF(IFERROR(LOOKUP(מרקובחצי[[#This Row],[ClientID]],סוגחציקבוע[S31]),FALSE)=מרקובחצי[[#This Row],[ClientID]],1,"")</f>
        <v/>
      </c>
      <c r="G1361">
        <f>IF(IFERROR(LOOKUP(מרקובחצי[[#This Row],[ClientID]],סוגחציקבוע[S32]),FALSE)=מרקובחצי[[#This Row],[ClientID]],1,"")</f>
        <v>1</v>
      </c>
      <c r="H1361" t="str">
        <f>IF(IFERROR(LOOKUP(מרקובחצי[[#This Row],[ClientID]],סוגחציקבוע[S33]),FALSE)=מרקובחצי[[#This Row],[ClientID]],1,"")</f>
        <v/>
      </c>
      <c r="I1361" t="str">
        <f>IF(IFERROR(LOOKUP(מרקובחצי[[#This Row],[ClientID]],סוגחציקבוע[S32&amp;33]),FALSE)=מרקובחצי[[#This Row],[ClientID]],1,"")</f>
        <v/>
      </c>
      <c r="J1361" s="19">
        <f>IF(SUM(מרקובחצי[[#This Row],[11]:[13]])=1,מרקובחצי[[#This Row],[עד ועד]],IF(SUM(R1360:T1361)=1,IF(מרקובחצי[[#This Row],[עד ועד]]&lt;J1360,מרקובחצי[[#This Row],[עד ועד]],J1360),J1360))</f>
        <v>30</v>
      </c>
      <c r="K1361" s="19">
        <f>IF(SUM(מרקובחצי[[#This Row],[11]:[13]])=1,מרקובחצי[[#This Row],[עד ועד]],IF(SUM(R1360:T1361)=1,IF(מרקובחצי[[#This Row],[עד ועד]]&gt;K1360,מרקובחצי[[#This Row],[עד ועד]],K1360),K1360))</f>
        <v>32</v>
      </c>
      <c r="L1361" s="19" t="str">
        <f>IF(AND(SUM(מרקובחצי[[#This Row],[31]:[33]])=1,SUM(U1360:W1360)=0),מרקובחצי[[#This Row],[מקס]]-מרקובחצי[[#This Row],[מינ]],"")</f>
        <v/>
      </c>
      <c r="M136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361" s="19" t="str">
        <f t="shared" si="21"/>
        <v>S13</v>
      </c>
      <c r="O1361" s="19" t="str">
        <f>IF(מרקובחצי[[#This Row],[קבעה הפלגה?]]=1,"",IF(AND(מרקובחצי[[#This Row],[עד ועד]]&lt;29,OR(מרקובחצי[[#This Row],[CycleNumber]]=1,AND(U1360=1,OR(מרקובחצי[[#This Row],[עד ועד]]&lt;J1360,מרקובחצי[[#This Row],[עד ועד]]&gt;K1360)),AND(V1360=1,מרקובחצי[[#This Row],[עד ועד]]&lt;J1360),W1360=1)),1,""))</f>
        <v/>
      </c>
      <c r="P1361" s="19" t="str">
        <f>IF(מרקובחצי[[#This Row],[קבעה הפלגה?]]=1,"",IF(AND(מרקובחצי[[#This Row],[עד ועד]]&gt;28,מרקובחצי[[#This Row],[עד ועד]]&lt;32,OR(מרקובחצי[[#This Row],[CycleNumber]]=1,AND(U1360=1),AND(V1360=1,OR(מרקובחצי[[#This Row],[עד ועד]]&lt;J1360,מרקובחצי[[#This Row],[עד ועד]]&gt;K1360)),W1360=1)),1,""))</f>
        <v/>
      </c>
      <c r="Q1361" s="19" t="str">
        <f>IF(מרקובחצי[[#This Row],[קבעה הפלגה?]]=1,"",IF(AND(מרקובחצי[[#This Row],[עד ועד]]&gt;31,OR(מרקובחצי[[#This Row],[CycleNumber]]=1,AND(U1360=1),AND(V1360=1,מרקובחצי[[#This Row],[עד ועד]]&gt;K1360),AND(W1360=1,OR(מרקובחצי[[#This Row],[עד ועד]]&gt;K1360,מרקובחצי[[#This Row],[עד ועד]]&lt;J1360)))),1,""))</f>
        <v/>
      </c>
      <c r="R1361" s="19" t="str">
        <f>IF(מרקובחצי[[#This Row],[CycleNumber]]&gt;1,IF(AND(O1360=1,מרקובחצי[[#This Row],[עד ועד]]&lt;29),1,""),"")</f>
        <v/>
      </c>
      <c r="S1361" s="19">
        <f>IF(מרקובחצי[[#This Row],[CycleNumber]]&gt;1,IF(OR(AND(O1360=1,מרקובחצי[[#This Row],[עד ועד]]&gt;28),AND(P1360=1),AND(Q1360=1,מרקובחצי[[#This Row],[עד ועד]]&lt;32)),1,""),"")</f>
        <v>1</v>
      </c>
      <c r="T1361" s="19" t="str">
        <f>IF(מרקובחצי[[#This Row],[CycleNumber]]&gt;1,IF(AND(Q1360=1,מרקובחצי[[#This Row],[עד ועד]]&gt;31),1,""),"")</f>
        <v/>
      </c>
      <c r="U1361" s="19" t="str">
        <f>IF(מרקובחצי[[#This Row],[CycleNumber]]&gt;1,IF(AND(R1360=1,מרקובחצי[[#This Row],[עד ועד]]&lt;29),1,IF(AND(U1360=1,NOT(OR(מרקובחצי[[#This Row],[עד ועד]]&lt;J1360,מרקובחצי[[#This Row],[עד ועד]]&gt;K1360))),1,"")),"")</f>
        <v/>
      </c>
      <c r="V1361" s="19" t="str">
        <f>IF(מרקובחצי[[#This Row],[CycleNumber]]&gt;1,IF(AND(SUM(R1360:T1360)=1,מרקובחצי[[#This Row],[עד ועד]]&gt;28,מרקובחצי[[#This Row],[עד ועד]]&lt;32),1,IF(OR(S1360=1,AND(R1360=1,מרקובחצי[[#This Row],[עד ועד]]&gt;28),AND(T1360=1,מרקובחצי[[#This Row],[עד ועד]]&lt;32)),1,IF(AND(V1360=1,NOT(OR(מרקובחצי[[#This Row],[עד ועד]]&lt;J1360,מרקובחצי[[#This Row],[עד ועד]]&gt;K1360))),1,""))),"")</f>
        <v/>
      </c>
      <c r="W1361" s="19" t="str">
        <f>IF(מרקובחצי[[#This Row],[CycleNumber]]&gt;1,IF(AND(T1360=1,מרקובחצי[[#This Row],[עד ועד]]&gt;31),1,IF(AND(W1360=1,NOT(OR(מרקובחצי[[#This Row],[עד ועד]]&lt;J1360,מרקובחצי[[#This Row],[עד ועד]]&gt;K1360))),1,"")),"")</f>
        <v/>
      </c>
      <c r="X1361" s="19" t="str">
        <f>IF(AND(מרקובחצי[[#This Row],[CycleNumber]]&lt;$B1362,SUM(מרקובחצי[[#This Row],[11]],R1362)=2),1,"")</f>
        <v/>
      </c>
      <c r="Y1361" s="19" t="str">
        <f>IF(AND(מרקובחצי[[#This Row],[CycleNumber]]&lt;$B1362,SUM(מרקובחצי[[#This Row],[11]],S1362)=2),1,"")</f>
        <v/>
      </c>
      <c r="Z1361" s="19" t="str">
        <f>IF(AND(מרקובחצי[[#This Row],[CycleNumber]]&lt;$B1362,SUM(מרקובחצי[[#This Row],[13]],S1362)=2),1,"")</f>
        <v/>
      </c>
      <c r="AA1361" s="19" t="str">
        <f>IF(AND(מרקובחצי[[#This Row],[CycleNumber]]&lt;$B1362,SUM(מרקובחצי[[#This Row],[13]],T1362)=2),1,"")</f>
        <v/>
      </c>
      <c r="AB1361" s="19" t="str">
        <f>IF(AND(מרקובחצי[[#This Row],[CycleNumber]]&lt;$B1362,SUM(מרקובחצי[[#This Row],[21]],U1362)=2),1,"")</f>
        <v/>
      </c>
      <c r="AC1361" s="19" t="str">
        <f>IF(AND(מרקובחצי[[#This Row],[CycleNumber]]&lt;$B1362,SUM(מרקובחצי[[#This Row],[21]],V1362)=2),1,"")</f>
        <v/>
      </c>
      <c r="AD1361" s="19" t="str">
        <f>IF(AND(מרקובחצי[[#This Row],[CycleNumber]]&lt;$B1362,SUM(מרקובחצי[[#This Row],[23]],V1362)=2),1,"")</f>
        <v/>
      </c>
      <c r="AE1361" s="19" t="str">
        <f>IF(AND(מרקובחצי[[#This Row],[CycleNumber]]&lt;$B1362,SUM(מרקובחצי[[#This Row],[23]],W1362)=2),1,"")</f>
        <v/>
      </c>
      <c r="AF1361" s="19" t="str">
        <f>IF(AND(מרקובחצי[[#This Row],[CycleNumber]]&lt;$B1362,SUM(מרקובחצי[[#This Row],[31]],O1362)=2),1,"")</f>
        <v/>
      </c>
      <c r="AG1361" s="19" t="str">
        <f>IF(AND(מרקובחצי[[#This Row],[CycleNumber]]&lt;$B1362,SUM(מרקובחצי[[#This Row],[31]],P1362)=2),1,"")</f>
        <v/>
      </c>
      <c r="AH1361" s="19" t="str">
        <f>IF(AND(מרקובחצי[[#This Row],[CycleNumber]]&lt;$B1362,SUM(מרקובחצי[[#This Row],[31]],Q1362)=2),1,"")</f>
        <v/>
      </c>
      <c r="AI1361" s="19" t="str">
        <f>IF(AND(מרקובחצי[[#This Row],[CycleNumber]]&lt;$B1362,SUM(U1361:U1362)=2),1,"")</f>
        <v/>
      </c>
      <c r="AJ1361" s="19" t="str">
        <f>IF(AND(מרקובחצי[[#This Row],[CycleNumber]]&lt;$B1362,SUM(מרקובחצי[[#This Row],[32]],O1362)=2),1,"")</f>
        <v/>
      </c>
      <c r="AK1361" s="19" t="str">
        <f>IF(AND(מרקובחצי[[#This Row],[CycleNumber]]&lt;$B1362,SUM(מרקובחצי[[#This Row],[32]],P1362)=2),1,"")</f>
        <v/>
      </c>
      <c r="AL1361" s="19" t="str">
        <f>IF(AND(מרקובחצי[[#This Row],[CycleNumber]]&lt;$B1362,SUM(מרקובחצי[[#This Row],[32]],Q1362)=2),1,"")</f>
        <v/>
      </c>
      <c r="AM1361" s="19" t="str">
        <f>IF(AND(מרקובחצי[[#This Row],[CycleNumber]]&lt;$B1362,SUM(V1361:V1362)=2),1,"")</f>
        <v/>
      </c>
      <c r="AN1361" s="19" t="str">
        <f>IF(AND(מרקובחצי[[#This Row],[CycleNumber]]&lt;$B1362,SUM(מרקובחצי[[#This Row],[33]],O1362)=2),1,"")</f>
        <v/>
      </c>
      <c r="AO1361" s="19" t="str">
        <f>IF(AND(מרקובחצי[[#This Row],[CycleNumber]]&lt;$B1362,SUM(מרקובחצי[[#This Row],[33]],P1362)=2),1,"")</f>
        <v/>
      </c>
      <c r="AP1361" s="19" t="str">
        <f>IF(AND(מרקובחצי[[#This Row],[CycleNumber]]&lt;$B1362,SUM(מרקובחצי[[#This Row],[33]],Q1362)=2),1,"")</f>
        <v/>
      </c>
      <c r="AQ1361" s="19" t="str">
        <f>IF(AND(מרקובחצי[[#This Row],[CycleNumber]]&lt;$B1362,SUM(W1361:W1362)=2),1,"")</f>
        <v/>
      </c>
      <c r="AR1361" s="19" t="str">
        <f>IF(AND(מרקובחצי[[#This Row],[CycleNumber]]&lt;$B1362,SUM(מרקובחצי[[#This Row],[12]],S1362)=2),1,"")</f>
        <v/>
      </c>
      <c r="AS1361" s="19">
        <f>IF(AND(מרקובחצי[[#This Row],[CycleNumber]]&lt;$B1362,SUM(מרקובחצי[[#This Row],[22]],V1362)=2),1,"")</f>
        <v>1</v>
      </c>
      <c r="AT1361" s="21">
        <f>SUM(מרקובחצי[[#This Row],[11]:[33]])</f>
        <v>1</v>
      </c>
    </row>
    <row r="1362" spans="1:46" ht="15.6" x14ac:dyDescent="0.25">
      <c r="A1362" s="19" t="s">
        <v>147</v>
      </c>
      <c r="B1362" s="19">
        <v>3</v>
      </c>
      <c r="C1362">
        <v>37</v>
      </c>
      <c r="D1362" s="19">
        <f>מרקובחצי[[#This Row],[LengthofCycle]]+1</f>
        <v>38</v>
      </c>
      <c r="E1362" t="str">
        <f>IF(IFERROR(LOOKUP(מרקובחצי[[#This Row],[ClientID]],קביעויות[הפלגה]),FALSE)=מרקובחצי[[#This Row],[ClientID]],1,"")</f>
        <v/>
      </c>
      <c r="F1362" t="str">
        <f>IF(IFERROR(LOOKUP(מרקובחצי[[#This Row],[ClientID]],סוגחציקבוע[S31]),FALSE)=מרקובחצי[[#This Row],[ClientID]],1,"")</f>
        <v/>
      </c>
      <c r="G1362">
        <f>IF(IFERROR(LOOKUP(מרקובחצי[[#This Row],[ClientID]],סוגחציקבוע[S32]),FALSE)=מרקובחצי[[#This Row],[ClientID]],1,"")</f>
        <v>1</v>
      </c>
      <c r="H1362" t="str">
        <f>IF(IFERROR(LOOKUP(מרקובחצי[[#This Row],[ClientID]],סוגחציקבוע[S33]),FALSE)=מרקובחצי[[#This Row],[ClientID]],1,"")</f>
        <v/>
      </c>
      <c r="I1362" t="str">
        <f>IF(IFERROR(LOOKUP(מרקובחצי[[#This Row],[ClientID]],סוגחציקבוע[S32&amp;33]),FALSE)=מרקובחצי[[#This Row],[ClientID]],1,"")</f>
        <v/>
      </c>
      <c r="J1362" s="19">
        <f>IF(SUM(מרקובחצי[[#This Row],[11]:[13]])=1,מרקובחצי[[#This Row],[עד ועד]],IF(SUM(R1361:T1362)=1,IF(מרקובחצי[[#This Row],[עד ועד]]&lt;J1361,מרקובחצי[[#This Row],[עד ועד]],J1361),J1361))</f>
        <v>30</v>
      </c>
      <c r="K1362" s="19">
        <f>IF(SUM(מרקובחצי[[#This Row],[11]:[13]])=1,מרקובחצי[[#This Row],[עד ועד]],IF(SUM(R1361:T1362)=1,IF(מרקובחצי[[#This Row],[עד ועד]]&gt;K1361,מרקובחצי[[#This Row],[עד ועד]],K1361),K1361))</f>
        <v>38</v>
      </c>
      <c r="L1362" s="19">
        <f>IF(AND(SUM(מרקובחצי[[#This Row],[31]:[33]])=1,SUM(U1361:W1361)=0),מרקובחצי[[#This Row],[מקס]]-מרקובחצי[[#This Row],[מינ]],"")</f>
        <v>8</v>
      </c>
      <c r="M136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62" s="19" t="str">
        <f t="shared" si="21"/>
        <v>S22</v>
      </c>
      <c r="O1362" s="19" t="str">
        <f>IF(מרקובחצי[[#This Row],[קבעה הפלגה?]]=1,"",IF(AND(מרקובחצי[[#This Row],[עד ועד]]&lt;29,OR(מרקובחצי[[#This Row],[CycleNumber]]=1,AND(U1361=1,OR(מרקובחצי[[#This Row],[עד ועד]]&lt;J1361,מרקובחצי[[#This Row],[עד ועד]]&gt;K1361)),AND(V1361=1,מרקובחצי[[#This Row],[עד ועד]]&lt;J1361),W1361=1)),1,""))</f>
        <v/>
      </c>
      <c r="P1362" s="19" t="str">
        <f>IF(מרקובחצי[[#This Row],[קבעה הפלגה?]]=1,"",IF(AND(מרקובחצי[[#This Row],[עד ועד]]&gt;28,מרקובחצי[[#This Row],[עד ועד]]&lt;32,OR(מרקובחצי[[#This Row],[CycleNumber]]=1,AND(U1361=1),AND(V1361=1,OR(מרקובחצי[[#This Row],[עד ועד]]&lt;J1361,מרקובחצי[[#This Row],[עד ועד]]&gt;K1361)),W1361=1)),1,""))</f>
        <v/>
      </c>
      <c r="Q1362" s="19" t="str">
        <f>IF(מרקובחצי[[#This Row],[קבעה הפלגה?]]=1,"",IF(AND(מרקובחצי[[#This Row],[עד ועד]]&gt;31,OR(מרקובחצי[[#This Row],[CycleNumber]]=1,AND(U1361=1),AND(V1361=1,מרקובחצי[[#This Row],[עד ועד]]&gt;K1361),AND(W1361=1,OR(מרקובחצי[[#This Row],[עד ועד]]&gt;K1361,מרקובחצי[[#This Row],[עד ועד]]&lt;J1361)))),1,""))</f>
        <v/>
      </c>
      <c r="R1362" s="19" t="str">
        <f>IF(מרקובחצי[[#This Row],[CycleNumber]]&gt;1,IF(AND(O1361=1,מרקובחצי[[#This Row],[עד ועד]]&lt;29),1,""),"")</f>
        <v/>
      </c>
      <c r="S1362" s="19" t="str">
        <f>IF(מרקובחצי[[#This Row],[CycleNumber]]&gt;1,IF(OR(AND(O1361=1,מרקובחצי[[#This Row],[עד ועד]]&gt;28),AND(P1361=1),AND(Q1361=1,מרקובחצי[[#This Row],[עד ועד]]&lt;32)),1,""),"")</f>
        <v/>
      </c>
      <c r="T1362" s="19" t="str">
        <f>IF(מרקובחצי[[#This Row],[CycleNumber]]&gt;1,IF(AND(Q1361=1,מרקובחצי[[#This Row],[עד ועד]]&gt;31),1,""),"")</f>
        <v/>
      </c>
      <c r="U1362" s="19" t="str">
        <f>IF(מרקובחצי[[#This Row],[CycleNumber]]&gt;1,IF(AND(R1361=1,מרקובחצי[[#This Row],[עד ועד]]&lt;29),1,IF(AND(U1361=1,NOT(OR(מרקובחצי[[#This Row],[עד ועד]]&lt;J1361,מרקובחצי[[#This Row],[עד ועד]]&gt;K1361))),1,"")),"")</f>
        <v/>
      </c>
      <c r="V1362" s="19">
        <f>IF(מרקובחצי[[#This Row],[CycleNumber]]&gt;1,IF(AND(SUM(R1361:T1361)=1,מרקובחצי[[#This Row],[עד ועד]]&gt;28,מרקובחצי[[#This Row],[עד ועד]]&lt;32),1,IF(OR(S1361=1,AND(R1361=1,מרקובחצי[[#This Row],[עד ועד]]&gt;28),AND(T1361=1,מרקובחצי[[#This Row],[עד ועד]]&lt;32)),1,IF(AND(V1361=1,NOT(OR(מרקובחצי[[#This Row],[עד ועד]]&lt;J1361,מרקובחצי[[#This Row],[עד ועד]]&gt;K1361))),1,""))),"")</f>
        <v>1</v>
      </c>
      <c r="W1362" s="19" t="str">
        <f>IF(מרקובחצי[[#This Row],[CycleNumber]]&gt;1,IF(AND(T1361=1,מרקובחצי[[#This Row],[עד ועד]]&gt;31),1,IF(AND(W1361=1,NOT(OR(מרקובחצי[[#This Row],[עד ועד]]&lt;J1361,מרקובחצי[[#This Row],[עד ועד]]&gt;K1361))),1,"")),"")</f>
        <v/>
      </c>
      <c r="X1362" s="19" t="str">
        <f>IF(AND(מרקובחצי[[#This Row],[CycleNumber]]&lt;$B1363,SUM(מרקובחצי[[#This Row],[11]],R1363)=2),1,"")</f>
        <v/>
      </c>
      <c r="Y1362" s="19" t="str">
        <f>IF(AND(מרקובחצי[[#This Row],[CycleNumber]]&lt;$B1363,SUM(מרקובחצי[[#This Row],[11]],S1363)=2),1,"")</f>
        <v/>
      </c>
      <c r="Z1362" s="19" t="str">
        <f>IF(AND(מרקובחצי[[#This Row],[CycleNumber]]&lt;$B1363,SUM(מרקובחצי[[#This Row],[13]],S1363)=2),1,"")</f>
        <v/>
      </c>
      <c r="AA1362" s="19" t="str">
        <f>IF(AND(מרקובחצי[[#This Row],[CycleNumber]]&lt;$B1363,SUM(מרקובחצי[[#This Row],[13]],T1363)=2),1,"")</f>
        <v/>
      </c>
      <c r="AB1362" s="19" t="str">
        <f>IF(AND(מרקובחצי[[#This Row],[CycleNumber]]&lt;$B1363,SUM(מרקובחצי[[#This Row],[21]],U1363)=2),1,"")</f>
        <v/>
      </c>
      <c r="AC1362" s="19" t="str">
        <f>IF(AND(מרקובחצי[[#This Row],[CycleNumber]]&lt;$B1363,SUM(מרקובחצי[[#This Row],[21]],V1363)=2),1,"")</f>
        <v/>
      </c>
      <c r="AD1362" s="19" t="str">
        <f>IF(AND(מרקובחצי[[#This Row],[CycleNumber]]&lt;$B1363,SUM(מרקובחצי[[#This Row],[23]],V1363)=2),1,"")</f>
        <v/>
      </c>
      <c r="AE1362" s="19" t="str">
        <f>IF(AND(מרקובחצי[[#This Row],[CycleNumber]]&lt;$B1363,SUM(מרקובחצי[[#This Row],[23]],W1363)=2),1,"")</f>
        <v/>
      </c>
      <c r="AF1362" s="19" t="str">
        <f>IF(AND(מרקובחצי[[#This Row],[CycleNumber]]&lt;$B1363,SUM(מרקובחצי[[#This Row],[31]],O1363)=2),1,"")</f>
        <v/>
      </c>
      <c r="AG1362" s="19" t="str">
        <f>IF(AND(מרקובחצי[[#This Row],[CycleNumber]]&lt;$B1363,SUM(מרקובחצי[[#This Row],[31]],P1363)=2),1,"")</f>
        <v/>
      </c>
      <c r="AH1362" s="19" t="str">
        <f>IF(AND(מרקובחצי[[#This Row],[CycleNumber]]&lt;$B1363,SUM(מרקובחצי[[#This Row],[31]],Q1363)=2),1,"")</f>
        <v/>
      </c>
      <c r="AI1362" s="19" t="str">
        <f>IF(AND(מרקובחצי[[#This Row],[CycleNumber]]&lt;$B1363,SUM(U1362:U1363)=2),1,"")</f>
        <v/>
      </c>
      <c r="AJ1362" s="19" t="str">
        <f>IF(AND(מרקובחצי[[#This Row],[CycleNumber]]&lt;$B1363,SUM(מרקובחצי[[#This Row],[32]],O1363)=2),1,"")</f>
        <v/>
      </c>
      <c r="AK1362" s="19" t="str">
        <f>IF(AND(מרקובחצי[[#This Row],[CycleNumber]]&lt;$B1363,SUM(מרקובחצי[[#This Row],[32]],P1363)=2),1,"")</f>
        <v/>
      </c>
      <c r="AL1362" s="19" t="str">
        <f>IF(AND(מרקובחצי[[#This Row],[CycleNumber]]&lt;$B1363,SUM(מרקובחצי[[#This Row],[32]],Q1363)=2),1,"")</f>
        <v/>
      </c>
      <c r="AM1362" s="19">
        <f>IF(AND(מרקובחצי[[#This Row],[CycleNumber]]&lt;$B1363,SUM(V1362:V1363)=2),1,"")</f>
        <v>1</v>
      </c>
      <c r="AN1362" s="19" t="str">
        <f>IF(AND(מרקובחצי[[#This Row],[CycleNumber]]&lt;$B1363,SUM(מרקובחצי[[#This Row],[33]],O1363)=2),1,"")</f>
        <v/>
      </c>
      <c r="AO1362" s="19" t="str">
        <f>IF(AND(מרקובחצי[[#This Row],[CycleNumber]]&lt;$B1363,SUM(מרקובחצי[[#This Row],[33]],P1363)=2),1,"")</f>
        <v/>
      </c>
      <c r="AP1362" s="19" t="str">
        <f>IF(AND(מרקובחצי[[#This Row],[CycleNumber]]&lt;$B1363,SUM(מרקובחצי[[#This Row],[33]],Q1363)=2),1,"")</f>
        <v/>
      </c>
      <c r="AQ1362" s="19" t="str">
        <f>IF(AND(מרקובחצי[[#This Row],[CycleNumber]]&lt;$B1363,SUM(W1362:W1363)=2),1,"")</f>
        <v/>
      </c>
      <c r="AR1362" s="19" t="str">
        <f>IF(AND(מרקובחצי[[#This Row],[CycleNumber]]&lt;$B1363,SUM(מרקובחצי[[#This Row],[12]],S1363)=2),1,"")</f>
        <v/>
      </c>
      <c r="AS1362" s="19" t="str">
        <f>IF(AND(מרקובחצי[[#This Row],[CycleNumber]]&lt;$B1363,SUM(מרקובחצי[[#This Row],[22]],V1363)=2),1,"")</f>
        <v/>
      </c>
      <c r="AT1362" s="21">
        <f>SUM(מרקובחצי[[#This Row],[11]:[33]])</f>
        <v>1</v>
      </c>
    </row>
    <row r="1363" spans="1:46" ht="15.6" x14ac:dyDescent="0.25">
      <c r="A1363" s="19" t="s">
        <v>147</v>
      </c>
      <c r="B1363" s="19">
        <v>4</v>
      </c>
      <c r="C1363">
        <v>30</v>
      </c>
      <c r="D1363" s="19">
        <f>מרקובחצי[[#This Row],[LengthofCycle]]+1</f>
        <v>31</v>
      </c>
      <c r="E1363" t="str">
        <f>IF(IFERROR(LOOKUP(מרקובחצי[[#This Row],[ClientID]],קביעויות[הפלגה]),FALSE)=מרקובחצי[[#This Row],[ClientID]],1,"")</f>
        <v/>
      </c>
      <c r="F1363" t="str">
        <f>IF(IFERROR(LOOKUP(מרקובחצי[[#This Row],[ClientID]],סוגחציקבוע[S31]),FALSE)=מרקובחצי[[#This Row],[ClientID]],1,"")</f>
        <v/>
      </c>
      <c r="G1363">
        <f>IF(IFERROR(LOOKUP(מרקובחצי[[#This Row],[ClientID]],סוגחציקבוע[S32]),FALSE)=מרקובחצי[[#This Row],[ClientID]],1,"")</f>
        <v>1</v>
      </c>
      <c r="H1363" t="str">
        <f>IF(IFERROR(LOOKUP(מרקובחצי[[#This Row],[ClientID]],סוגחציקבוע[S33]),FALSE)=מרקובחצי[[#This Row],[ClientID]],1,"")</f>
        <v/>
      </c>
      <c r="I1363" t="str">
        <f>IF(IFERROR(LOOKUP(מרקובחצי[[#This Row],[ClientID]],סוגחציקבוע[S32&amp;33]),FALSE)=מרקובחצי[[#This Row],[ClientID]],1,"")</f>
        <v/>
      </c>
      <c r="J1363" s="19">
        <f>IF(SUM(מרקובחצי[[#This Row],[11]:[13]])=1,מרקובחצי[[#This Row],[עד ועד]],IF(SUM(R1362:T1363)=1,IF(מרקובחצי[[#This Row],[עד ועד]]&lt;J1362,מרקובחצי[[#This Row],[עד ועד]],J1362),J1362))</f>
        <v>30</v>
      </c>
      <c r="K1363" s="19">
        <f>IF(SUM(מרקובחצי[[#This Row],[11]:[13]])=1,מרקובחצי[[#This Row],[עד ועד]],IF(SUM(R1362:T1363)=1,IF(מרקובחצי[[#This Row],[עד ועד]]&gt;K1362,מרקובחצי[[#This Row],[עד ועד]],K1362),K1362))</f>
        <v>38</v>
      </c>
      <c r="L1363" s="19" t="str">
        <f>IF(AND(SUM(מרקובחצי[[#This Row],[31]:[33]])=1,SUM(U1362:W1362)=0),מרקובחצי[[#This Row],[מקס]]-מרקובחצי[[#This Row],[מינ]],"")</f>
        <v/>
      </c>
      <c r="M136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63" s="19" t="str">
        <f t="shared" si="21"/>
        <v>S32</v>
      </c>
      <c r="O1363" s="19" t="str">
        <f>IF(מרקובחצי[[#This Row],[קבעה הפלגה?]]=1,"",IF(AND(מרקובחצי[[#This Row],[עד ועד]]&lt;29,OR(מרקובחצי[[#This Row],[CycleNumber]]=1,AND(U1362=1,OR(מרקובחצי[[#This Row],[עד ועד]]&lt;J1362,מרקובחצי[[#This Row],[עד ועד]]&gt;K1362)),AND(V1362=1,מרקובחצי[[#This Row],[עד ועד]]&lt;J1362),W1362=1)),1,""))</f>
        <v/>
      </c>
      <c r="P1363" s="19" t="str">
        <f>IF(מרקובחצי[[#This Row],[קבעה הפלגה?]]=1,"",IF(AND(מרקובחצי[[#This Row],[עד ועד]]&gt;28,מרקובחצי[[#This Row],[עד ועד]]&lt;32,OR(מרקובחצי[[#This Row],[CycleNumber]]=1,AND(U1362=1),AND(V1362=1,OR(מרקובחצי[[#This Row],[עד ועד]]&lt;J1362,מרקובחצי[[#This Row],[עד ועד]]&gt;K1362)),W1362=1)),1,""))</f>
        <v/>
      </c>
      <c r="Q1363" s="19" t="str">
        <f>IF(מרקובחצי[[#This Row],[קבעה הפלגה?]]=1,"",IF(AND(מרקובחצי[[#This Row],[עד ועד]]&gt;31,OR(מרקובחצי[[#This Row],[CycleNumber]]=1,AND(U1362=1),AND(V1362=1,מרקובחצי[[#This Row],[עד ועד]]&gt;K1362),AND(W1362=1,OR(מרקובחצי[[#This Row],[עד ועד]]&gt;K1362,מרקובחצי[[#This Row],[עד ועד]]&lt;J1362)))),1,""))</f>
        <v/>
      </c>
      <c r="R1363" s="19" t="str">
        <f>IF(מרקובחצי[[#This Row],[CycleNumber]]&gt;1,IF(AND(O1362=1,מרקובחצי[[#This Row],[עד ועד]]&lt;29),1,""),"")</f>
        <v/>
      </c>
      <c r="S1363" s="19" t="str">
        <f>IF(מרקובחצי[[#This Row],[CycleNumber]]&gt;1,IF(OR(AND(O1362=1,מרקובחצי[[#This Row],[עד ועד]]&gt;28),AND(P1362=1),AND(Q1362=1,מרקובחצי[[#This Row],[עד ועד]]&lt;32)),1,""),"")</f>
        <v/>
      </c>
      <c r="T1363" s="19" t="str">
        <f>IF(מרקובחצי[[#This Row],[CycleNumber]]&gt;1,IF(AND(Q1362=1,מרקובחצי[[#This Row],[עד ועד]]&gt;31),1,""),"")</f>
        <v/>
      </c>
      <c r="U1363" s="19" t="str">
        <f>IF(מרקובחצי[[#This Row],[CycleNumber]]&gt;1,IF(AND(R1362=1,מרקובחצי[[#This Row],[עד ועד]]&lt;29),1,IF(AND(U1362=1,NOT(OR(מרקובחצי[[#This Row],[עד ועד]]&lt;J1362,מרקובחצי[[#This Row],[עד ועד]]&gt;K1362))),1,"")),"")</f>
        <v/>
      </c>
      <c r="V1363" s="19">
        <f>IF(מרקובחצי[[#This Row],[CycleNumber]]&gt;1,IF(AND(SUM(R1362:T1362)=1,מרקובחצי[[#This Row],[עד ועד]]&gt;28,מרקובחצי[[#This Row],[עד ועד]]&lt;32),1,IF(OR(S1362=1,AND(R1362=1,מרקובחצי[[#This Row],[עד ועד]]&gt;28),AND(T1362=1,מרקובחצי[[#This Row],[עד ועד]]&lt;32)),1,IF(AND(V1362=1,NOT(OR(מרקובחצי[[#This Row],[עד ועד]]&lt;J1362,מרקובחצי[[#This Row],[עד ועד]]&gt;K1362))),1,""))),"")</f>
        <v>1</v>
      </c>
      <c r="W1363" s="19" t="str">
        <f>IF(מרקובחצי[[#This Row],[CycleNumber]]&gt;1,IF(AND(T1362=1,מרקובחצי[[#This Row],[עד ועד]]&gt;31),1,IF(AND(W1362=1,NOT(OR(מרקובחצי[[#This Row],[עד ועד]]&lt;J1362,מרקובחצי[[#This Row],[עד ועד]]&gt;K1362))),1,"")),"")</f>
        <v/>
      </c>
      <c r="X1363" s="19" t="str">
        <f>IF(AND(מרקובחצי[[#This Row],[CycleNumber]]&lt;$B1364,SUM(מרקובחצי[[#This Row],[11]],R1364)=2),1,"")</f>
        <v/>
      </c>
      <c r="Y1363" s="19" t="str">
        <f>IF(AND(מרקובחצי[[#This Row],[CycleNumber]]&lt;$B1364,SUM(מרקובחצי[[#This Row],[11]],S1364)=2),1,"")</f>
        <v/>
      </c>
      <c r="Z1363" s="19" t="str">
        <f>IF(AND(מרקובחצי[[#This Row],[CycleNumber]]&lt;$B1364,SUM(מרקובחצי[[#This Row],[13]],S1364)=2),1,"")</f>
        <v/>
      </c>
      <c r="AA1363" s="19" t="str">
        <f>IF(AND(מרקובחצי[[#This Row],[CycleNumber]]&lt;$B1364,SUM(מרקובחצי[[#This Row],[13]],T1364)=2),1,"")</f>
        <v/>
      </c>
      <c r="AB1363" s="19" t="str">
        <f>IF(AND(מרקובחצי[[#This Row],[CycleNumber]]&lt;$B1364,SUM(מרקובחצי[[#This Row],[21]],U1364)=2),1,"")</f>
        <v/>
      </c>
      <c r="AC1363" s="19" t="str">
        <f>IF(AND(מרקובחצי[[#This Row],[CycleNumber]]&lt;$B1364,SUM(מרקובחצי[[#This Row],[21]],V1364)=2),1,"")</f>
        <v/>
      </c>
      <c r="AD1363" s="19" t="str">
        <f>IF(AND(מרקובחצי[[#This Row],[CycleNumber]]&lt;$B1364,SUM(מרקובחצי[[#This Row],[23]],V1364)=2),1,"")</f>
        <v/>
      </c>
      <c r="AE1363" s="19" t="str">
        <f>IF(AND(מרקובחצי[[#This Row],[CycleNumber]]&lt;$B1364,SUM(מרקובחצי[[#This Row],[23]],W1364)=2),1,"")</f>
        <v/>
      </c>
      <c r="AF1363" s="19" t="str">
        <f>IF(AND(מרקובחצי[[#This Row],[CycleNumber]]&lt;$B1364,SUM(מרקובחצי[[#This Row],[31]],O1364)=2),1,"")</f>
        <v/>
      </c>
      <c r="AG1363" s="19" t="str">
        <f>IF(AND(מרקובחצי[[#This Row],[CycleNumber]]&lt;$B1364,SUM(מרקובחצי[[#This Row],[31]],P1364)=2),1,"")</f>
        <v/>
      </c>
      <c r="AH1363" s="19" t="str">
        <f>IF(AND(מרקובחצי[[#This Row],[CycleNumber]]&lt;$B1364,SUM(מרקובחצי[[#This Row],[31]],Q1364)=2),1,"")</f>
        <v/>
      </c>
      <c r="AI1363" s="19" t="str">
        <f>IF(AND(מרקובחצי[[#This Row],[CycleNumber]]&lt;$B1364,SUM(U1363:U1364)=2),1,"")</f>
        <v/>
      </c>
      <c r="AJ1363" s="19" t="str">
        <f>IF(AND(מרקובחצי[[#This Row],[CycleNumber]]&lt;$B1364,SUM(מרקובחצי[[#This Row],[32]],O1364)=2),1,"")</f>
        <v/>
      </c>
      <c r="AK1363" s="19" t="str">
        <f>IF(AND(מרקובחצי[[#This Row],[CycleNumber]]&lt;$B1364,SUM(מרקובחצי[[#This Row],[32]],P1364)=2),1,"")</f>
        <v/>
      </c>
      <c r="AL1363" s="19" t="str">
        <f>IF(AND(מרקובחצי[[#This Row],[CycleNumber]]&lt;$B1364,SUM(מרקובחצי[[#This Row],[32]],Q1364)=2),1,"")</f>
        <v/>
      </c>
      <c r="AM1363" s="19">
        <f>IF(AND(מרקובחצי[[#This Row],[CycleNumber]]&lt;$B1364,SUM(V1363:V1364)=2),1,"")</f>
        <v>1</v>
      </c>
      <c r="AN1363" s="19" t="str">
        <f>IF(AND(מרקובחצי[[#This Row],[CycleNumber]]&lt;$B1364,SUM(מרקובחצי[[#This Row],[33]],O1364)=2),1,"")</f>
        <v/>
      </c>
      <c r="AO1363" s="19" t="str">
        <f>IF(AND(מרקובחצי[[#This Row],[CycleNumber]]&lt;$B1364,SUM(מרקובחצי[[#This Row],[33]],P1364)=2),1,"")</f>
        <v/>
      </c>
      <c r="AP1363" s="19" t="str">
        <f>IF(AND(מרקובחצי[[#This Row],[CycleNumber]]&lt;$B1364,SUM(מרקובחצי[[#This Row],[33]],Q1364)=2),1,"")</f>
        <v/>
      </c>
      <c r="AQ1363" s="19" t="str">
        <f>IF(AND(מרקובחצי[[#This Row],[CycleNumber]]&lt;$B1364,SUM(W1363:W1364)=2),1,"")</f>
        <v/>
      </c>
      <c r="AR1363" s="19" t="str">
        <f>IF(AND(מרקובחצי[[#This Row],[CycleNumber]]&lt;$B1364,SUM(מרקובחצי[[#This Row],[12]],S1364)=2),1,"")</f>
        <v/>
      </c>
      <c r="AS1363" s="19" t="str">
        <f>IF(AND(מרקובחצי[[#This Row],[CycleNumber]]&lt;$B1364,SUM(מרקובחצי[[#This Row],[22]],V1364)=2),1,"")</f>
        <v/>
      </c>
      <c r="AT1363" s="21">
        <f>SUM(מרקובחצי[[#This Row],[11]:[33]])</f>
        <v>1</v>
      </c>
    </row>
    <row r="1364" spans="1:46" ht="15.6" x14ac:dyDescent="0.25">
      <c r="A1364" s="19" t="s">
        <v>147</v>
      </c>
      <c r="B1364" s="19">
        <v>5</v>
      </c>
      <c r="C1364">
        <v>33</v>
      </c>
      <c r="D1364" s="19">
        <f>מרקובחצי[[#This Row],[LengthofCycle]]+1</f>
        <v>34</v>
      </c>
      <c r="E1364" t="str">
        <f>IF(IFERROR(LOOKUP(מרקובחצי[[#This Row],[ClientID]],קביעויות[הפלגה]),FALSE)=מרקובחצי[[#This Row],[ClientID]],1,"")</f>
        <v/>
      </c>
      <c r="F1364" t="str">
        <f>IF(IFERROR(LOOKUP(מרקובחצי[[#This Row],[ClientID]],סוגחציקבוע[S31]),FALSE)=מרקובחצי[[#This Row],[ClientID]],1,"")</f>
        <v/>
      </c>
      <c r="G1364">
        <f>IF(IFERROR(LOOKUP(מרקובחצי[[#This Row],[ClientID]],סוגחציקבוע[S32]),FALSE)=מרקובחצי[[#This Row],[ClientID]],1,"")</f>
        <v>1</v>
      </c>
      <c r="H1364" t="str">
        <f>IF(IFERROR(LOOKUP(מרקובחצי[[#This Row],[ClientID]],סוגחציקבוע[S33]),FALSE)=מרקובחצי[[#This Row],[ClientID]],1,"")</f>
        <v/>
      </c>
      <c r="I1364" t="str">
        <f>IF(IFERROR(LOOKUP(מרקובחצי[[#This Row],[ClientID]],סוגחציקבוע[S32&amp;33]),FALSE)=מרקובחצי[[#This Row],[ClientID]],1,"")</f>
        <v/>
      </c>
      <c r="J1364" s="19">
        <f>IF(SUM(מרקובחצי[[#This Row],[11]:[13]])=1,מרקובחצי[[#This Row],[עד ועד]],IF(SUM(R1363:T1364)=1,IF(מרקובחצי[[#This Row],[עד ועד]]&lt;J1363,מרקובחצי[[#This Row],[עד ועד]],J1363),J1363))</f>
        <v>30</v>
      </c>
      <c r="K1364" s="19">
        <f>IF(SUM(מרקובחצי[[#This Row],[11]:[13]])=1,מרקובחצי[[#This Row],[עד ועד]],IF(SUM(R1363:T1364)=1,IF(מרקובחצי[[#This Row],[עד ועד]]&gt;K1363,מרקובחצי[[#This Row],[עד ועד]],K1363),K1363))</f>
        <v>38</v>
      </c>
      <c r="L1364" s="19" t="str">
        <f>IF(AND(SUM(מרקובחצי[[#This Row],[31]:[33]])=1,SUM(U1363:W1363)=0),מרקובחצי[[#This Row],[מקס]]-מרקובחצי[[#This Row],[מינ]],"")</f>
        <v/>
      </c>
      <c r="M136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64" s="19" t="str">
        <f t="shared" si="21"/>
        <v>S32</v>
      </c>
      <c r="O1364" s="19" t="str">
        <f>IF(מרקובחצי[[#This Row],[קבעה הפלגה?]]=1,"",IF(AND(מרקובחצי[[#This Row],[עד ועד]]&lt;29,OR(מרקובחצי[[#This Row],[CycleNumber]]=1,AND(U1363=1,OR(מרקובחצי[[#This Row],[עד ועד]]&lt;J1363,מרקובחצי[[#This Row],[עד ועד]]&gt;K1363)),AND(V1363=1,מרקובחצי[[#This Row],[עד ועד]]&lt;J1363),W1363=1)),1,""))</f>
        <v/>
      </c>
      <c r="P1364" s="19" t="str">
        <f>IF(מרקובחצי[[#This Row],[קבעה הפלגה?]]=1,"",IF(AND(מרקובחצי[[#This Row],[עד ועד]]&gt;28,מרקובחצי[[#This Row],[עד ועד]]&lt;32,OR(מרקובחצי[[#This Row],[CycleNumber]]=1,AND(U1363=1),AND(V1363=1,OR(מרקובחצי[[#This Row],[עד ועד]]&lt;J1363,מרקובחצי[[#This Row],[עד ועד]]&gt;K1363)),W1363=1)),1,""))</f>
        <v/>
      </c>
      <c r="Q1364" s="19" t="str">
        <f>IF(מרקובחצי[[#This Row],[קבעה הפלגה?]]=1,"",IF(AND(מרקובחצי[[#This Row],[עד ועד]]&gt;31,OR(מרקובחצי[[#This Row],[CycleNumber]]=1,AND(U1363=1),AND(V1363=1,מרקובחצי[[#This Row],[עד ועד]]&gt;K1363),AND(W1363=1,OR(מרקובחצי[[#This Row],[עד ועד]]&gt;K1363,מרקובחצי[[#This Row],[עד ועד]]&lt;J1363)))),1,""))</f>
        <v/>
      </c>
      <c r="R1364" s="19" t="str">
        <f>IF(מרקובחצי[[#This Row],[CycleNumber]]&gt;1,IF(AND(O1363=1,מרקובחצי[[#This Row],[עד ועד]]&lt;29),1,""),"")</f>
        <v/>
      </c>
      <c r="S1364" s="19" t="str">
        <f>IF(מרקובחצי[[#This Row],[CycleNumber]]&gt;1,IF(OR(AND(O1363=1,מרקובחצי[[#This Row],[עד ועד]]&gt;28),AND(P1363=1),AND(Q1363=1,מרקובחצי[[#This Row],[עד ועד]]&lt;32)),1,""),"")</f>
        <v/>
      </c>
      <c r="T1364" s="19" t="str">
        <f>IF(מרקובחצי[[#This Row],[CycleNumber]]&gt;1,IF(AND(Q1363=1,מרקובחצי[[#This Row],[עד ועד]]&gt;31),1,""),"")</f>
        <v/>
      </c>
      <c r="U1364" s="19" t="str">
        <f>IF(מרקובחצי[[#This Row],[CycleNumber]]&gt;1,IF(AND(R1363=1,מרקובחצי[[#This Row],[עד ועד]]&lt;29),1,IF(AND(U1363=1,NOT(OR(מרקובחצי[[#This Row],[עד ועד]]&lt;J1363,מרקובחצי[[#This Row],[עד ועד]]&gt;K1363))),1,"")),"")</f>
        <v/>
      </c>
      <c r="V1364" s="19">
        <f>IF(מרקובחצי[[#This Row],[CycleNumber]]&gt;1,IF(AND(SUM(R1363:T1363)=1,מרקובחצי[[#This Row],[עד ועד]]&gt;28,מרקובחצי[[#This Row],[עד ועד]]&lt;32),1,IF(OR(S1363=1,AND(R1363=1,מרקובחצי[[#This Row],[עד ועד]]&gt;28),AND(T1363=1,מרקובחצי[[#This Row],[עד ועד]]&lt;32)),1,IF(AND(V1363=1,NOT(OR(מרקובחצי[[#This Row],[עד ועד]]&lt;J1363,מרקובחצי[[#This Row],[עד ועד]]&gt;K1363))),1,""))),"")</f>
        <v>1</v>
      </c>
      <c r="W1364" s="19" t="str">
        <f>IF(מרקובחצי[[#This Row],[CycleNumber]]&gt;1,IF(AND(T1363=1,מרקובחצי[[#This Row],[עד ועד]]&gt;31),1,IF(AND(W1363=1,NOT(OR(מרקובחצי[[#This Row],[עד ועד]]&lt;J1363,מרקובחצי[[#This Row],[עד ועד]]&gt;K1363))),1,"")),"")</f>
        <v/>
      </c>
      <c r="X1364" s="19" t="str">
        <f>IF(AND(מרקובחצי[[#This Row],[CycleNumber]]&lt;$B1365,SUM(מרקובחצי[[#This Row],[11]],R1365)=2),1,"")</f>
        <v/>
      </c>
      <c r="Y1364" s="19" t="str">
        <f>IF(AND(מרקובחצי[[#This Row],[CycleNumber]]&lt;$B1365,SUM(מרקובחצי[[#This Row],[11]],S1365)=2),1,"")</f>
        <v/>
      </c>
      <c r="Z1364" s="19" t="str">
        <f>IF(AND(מרקובחצי[[#This Row],[CycleNumber]]&lt;$B1365,SUM(מרקובחצי[[#This Row],[13]],S1365)=2),1,"")</f>
        <v/>
      </c>
      <c r="AA1364" s="19" t="str">
        <f>IF(AND(מרקובחצי[[#This Row],[CycleNumber]]&lt;$B1365,SUM(מרקובחצי[[#This Row],[13]],T1365)=2),1,"")</f>
        <v/>
      </c>
      <c r="AB1364" s="19" t="str">
        <f>IF(AND(מרקובחצי[[#This Row],[CycleNumber]]&lt;$B1365,SUM(מרקובחצי[[#This Row],[21]],U1365)=2),1,"")</f>
        <v/>
      </c>
      <c r="AC1364" s="19" t="str">
        <f>IF(AND(מרקובחצי[[#This Row],[CycleNumber]]&lt;$B1365,SUM(מרקובחצי[[#This Row],[21]],V1365)=2),1,"")</f>
        <v/>
      </c>
      <c r="AD1364" s="19" t="str">
        <f>IF(AND(מרקובחצי[[#This Row],[CycleNumber]]&lt;$B1365,SUM(מרקובחצי[[#This Row],[23]],V1365)=2),1,"")</f>
        <v/>
      </c>
      <c r="AE1364" s="19" t="str">
        <f>IF(AND(מרקובחצי[[#This Row],[CycleNumber]]&lt;$B1365,SUM(מרקובחצי[[#This Row],[23]],W1365)=2),1,"")</f>
        <v/>
      </c>
      <c r="AF1364" s="19" t="str">
        <f>IF(AND(מרקובחצי[[#This Row],[CycleNumber]]&lt;$B1365,SUM(מרקובחצי[[#This Row],[31]],O1365)=2),1,"")</f>
        <v/>
      </c>
      <c r="AG1364" s="19" t="str">
        <f>IF(AND(מרקובחצי[[#This Row],[CycleNumber]]&lt;$B1365,SUM(מרקובחצי[[#This Row],[31]],P1365)=2),1,"")</f>
        <v/>
      </c>
      <c r="AH1364" s="19" t="str">
        <f>IF(AND(מרקובחצי[[#This Row],[CycleNumber]]&lt;$B1365,SUM(מרקובחצי[[#This Row],[31]],Q1365)=2),1,"")</f>
        <v/>
      </c>
      <c r="AI1364" s="19" t="str">
        <f>IF(AND(מרקובחצי[[#This Row],[CycleNumber]]&lt;$B1365,SUM(U1364:U1365)=2),1,"")</f>
        <v/>
      </c>
      <c r="AJ1364" s="19" t="str">
        <f>IF(AND(מרקובחצי[[#This Row],[CycleNumber]]&lt;$B1365,SUM(מרקובחצי[[#This Row],[32]],O1365)=2),1,"")</f>
        <v/>
      </c>
      <c r="AK1364" s="19">
        <f>IF(AND(מרקובחצי[[#This Row],[CycleNumber]]&lt;$B1365,SUM(מרקובחצי[[#This Row],[32]],P1365)=2),1,"")</f>
        <v>1</v>
      </c>
      <c r="AL1364" s="19" t="str">
        <f>IF(AND(מרקובחצי[[#This Row],[CycleNumber]]&lt;$B1365,SUM(מרקובחצי[[#This Row],[32]],Q1365)=2),1,"")</f>
        <v/>
      </c>
      <c r="AM1364" s="19" t="str">
        <f>IF(AND(מרקובחצי[[#This Row],[CycleNumber]]&lt;$B1365,SUM(V1364:V1365)=2),1,"")</f>
        <v/>
      </c>
      <c r="AN1364" s="19" t="str">
        <f>IF(AND(מרקובחצי[[#This Row],[CycleNumber]]&lt;$B1365,SUM(מרקובחצי[[#This Row],[33]],O1365)=2),1,"")</f>
        <v/>
      </c>
      <c r="AO1364" s="19" t="str">
        <f>IF(AND(מרקובחצי[[#This Row],[CycleNumber]]&lt;$B1365,SUM(מרקובחצי[[#This Row],[33]],P1365)=2),1,"")</f>
        <v/>
      </c>
      <c r="AP1364" s="19" t="str">
        <f>IF(AND(מרקובחצי[[#This Row],[CycleNumber]]&lt;$B1365,SUM(מרקובחצי[[#This Row],[33]],Q1365)=2),1,"")</f>
        <v/>
      </c>
      <c r="AQ1364" s="19" t="str">
        <f>IF(AND(מרקובחצי[[#This Row],[CycleNumber]]&lt;$B1365,SUM(W1364:W1365)=2),1,"")</f>
        <v/>
      </c>
      <c r="AR1364" s="19" t="str">
        <f>IF(AND(מרקובחצי[[#This Row],[CycleNumber]]&lt;$B1365,SUM(מרקובחצי[[#This Row],[12]],S1365)=2),1,"")</f>
        <v/>
      </c>
      <c r="AS1364" s="19" t="str">
        <f>IF(AND(מרקובחצי[[#This Row],[CycleNumber]]&lt;$B1365,SUM(מרקובחצי[[#This Row],[22]],V1365)=2),1,"")</f>
        <v/>
      </c>
      <c r="AT1364" s="21">
        <f>SUM(מרקובחצי[[#This Row],[11]:[33]])</f>
        <v>1</v>
      </c>
    </row>
    <row r="1365" spans="1:46" ht="15.6" x14ac:dyDescent="0.25">
      <c r="A1365" s="19" t="s">
        <v>147</v>
      </c>
      <c r="B1365" s="19">
        <v>6</v>
      </c>
      <c r="C1365">
        <v>28</v>
      </c>
      <c r="D1365" s="19">
        <f>מרקובחצי[[#This Row],[LengthofCycle]]+1</f>
        <v>29</v>
      </c>
      <c r="E1365" t="str">
        <f>IF(IFERROR(LOOKUP(מרקובחצי[[#This Row],[ClientID]],קביעויות[הפלגה]),FALSE)=מרקובחצי[[#This Row],[ClientID]],1,"")</f>
        <v/>
      </c>
      <c r="F1365" t="str">
        <f>IF(IFERROR(LOOKUP(מרקובחצי[[#This Row],[ClientID]],סוגחציקבוע[S31]),FALSE)=מרקובחצי[[#This Row],[ClientID]],1,"")</f>
        <v/>
      </c>
      <c r="G1365">
        <f>IF(IFERROR(LOOKUP(מרקובחצי[[#This Row],[ClientID]],סוגחציקבוע[S32]),FALSE)=מרקובחצי[[#This Row],[ClientID]],1,"")</f>
        <v>1</v>
      </c>
      <c r="H1365" t="str">
        <f>IF(IFERROR(LOOKUP(מרקובחצי[[#This Row],[ClientID]],סוגחציקבוע[S33]),FALSE)=מרקובחצי[[#This Row],[ClientID]],1,"")</f>
        <v/>
      </c>
      <c r="I1365" t="str">
        <f>IF(IFERROR(LOOKUP(מרקובחצי[[#This Row],[ClientID]],סוגחציקבוע[S32&amp;33]),FALSE)=מרקובחצי[[#This Row],[ClientID]],1,"")</f>
        <v/>
      </c>
      <c r="J1365" s="19">
        <f>IF(SUM(מרקובחצי[[#This Row],[11]:[13]])=1,מרקובחצי[[#This Row],[עד ועד]],IF(SUM(R1364:T1365)=1,IF(מרקובחצי[[#This Row],[עד ועד]]&lt;J1364,מרקובחצי[[#This Row],[עד ועד]],J1364),J1364))</f>
        <v>29</v>
      </c>
      <c r="K1365" s="19">
        <f>IF(SUM(מרקובחצי[[#This Row],[11]:[13]])=1,מרקובחצי[[#This Row],[עד ועד]],IF(SUM(R1364:T1365)=1,IF(מרקובחצי[[#This Row],[עד ועד]]&gt;K1364,מרקובחצי[[#This Row],[עד ועד]],K1364),K1364))</f>
        <v>29</v>
      </c>
      <c r="L1365" s="19" t="str">
        <f>IF(AND(SUM(מרקובחצי[[#This Row],[31]:[33]])=1,SUM(U1364:W1364)=0),מרקובחצי[[#This Row],[מקס]]-מרקובחצי[[#This Row],[מינ]],"")</f>
        <v/>
      </c>
      <c r="M136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365" s="19" t="str">
        <f t="shared" si="21"/>
        <v>S32</v>
      </c>
      <c r="O1365" s="19" t="str">
        <f>IF(מרקובחצי[[#This Row],[קבעה הפלגה?]]=1,"",IF(AND(מרקובחצי[[#This Row],[עד ועד]]&lt;29,OR(מרקובחצי[[#This Row],[CycleNumber]]=1,AND(U1364=1,OR(מרקובחצי[[#This Row],[עד ועד]]&lt;J1364,מרקובחצי[[#This Row],[עד ועד]]&gt;K1364)),AND(V1364=1,מרקובחצי[[#This Row],[עד ועד]]&lt;J1364),W1364=1)),1,""))</f>
        <v/>
      </c>
      <c r="P1365" s="19">
        <f>IF(מרקובחצי[[#This Row],[קבעה הפלגה?]]=1,"",IF(AND(מרקובחצי[[#This Row],[עד ועד]]&gt;28,מרקובחצי[[#This Row],[עד ועד]]&lt;32,OR(מרקובחצי[[#This Row],[CycleNumber]]=1,AND(U1364=1),AND(V1364=1,OR(מרקובחצי[[#This Row],[עד ועד]]&lt;J1364,מרקובחצי[[#This Row],[עד ועד]]&gt;K1364)),W1364=1)),1,""))</f>
        <v>1</v>
      </c>
      <c r="Q1365" s="19" t="str">
        <f>IF(מרקובחצי[[#This Row],[קבעה הפלגה?]]=1,"",IF(AND(מרקובחצי[[#This Row],[עד ועד]]&gt;31,OR(מרקובחצי[[#This Row],[CycleNumber]]=1,AND(U1364=1),AND(V1364=1,מרקובחצי[[#This Row],[עד ועד]]&gt;K1364),AND(W1364=1,OR(מרקובחצי[[#This Row],[עד ועד]]&gt;K1364,מרקובחצי[[#This Row],[עד ועד]]&lt;J1364)))),1,""))</f>
        <v/>
      </c>
      <c r="R1365" s="19" t="str">
        <f>IF(מרקובחצי[[#This Row],[CycleNumber]]&gt;1,IF(AND(O1364=1,מרקובחצי[[#This Row],[עד ועד]]&lt;29),1,""),"")</f>
        <v/>
      </c>
      <c r="S1365" s="19" t="str">
        <f>IF(מרקובחצי[[#This Row],[CycleNumber]]&gt;1,IF(OR(AND(O1364=1,מרקובחצי[[#This Row],[עד ועד]]&gt;28),AND(P1364=1),AND(Q1364=1,מרקובחצי[[#This Row],[עד ועד]]&lt;32)),1,""),"")</f>
        <v/>
      </c>
      <c r="T1365" s="19" t="str">
        <f>IF(מרקובחצי[[#This Row],[CycleNumber]]&gt;1,IF(AND(Q1364=1,מרקובחצי[[#This Row],[עד ועד]]&gt;31),1,""),"")</f>
        <v/>
      </c>
      <c r="U1365" s="19" t="str">
        <f>IF(מרקובחצי[[#This Row],[CycleNumber]]&gt;1,IF(AND(R1364=1,מרקובחצי[[#This Row],[עד ועד]]&lt;29),1,IF(AND(U1364=1,NOT(OR(מרקובחצי[[#This Row],[עד ועד]]&lt;J1364,מרקובחצי[[#This Row],[עד ועד]]&gt;K1364))),1,"")),"")</f>
        <v/>
      </c>
      <c r="V1365" s="19" t="str">
        <f>IF(מרקובחצי[[#This Row],[CycleNumber]]&gt;1,IF(AND(SUM(R1364:T1364)=1,מרקובחצי[[#This Row],[עד ועד]]&gt;28,מרקובחצי[[#This Row],[עד ועד]]&lt;32),1,IF(OR(S1364=1,AND(R1364=1,מרקובחצי[[#This Row],[עד ועד]]&gt;28),AND(T1364=1,מרקובחצי[[#This Row],[עד ועד]]&lt;32)),1,IF(AND(V1364=1,NOT(OR(מרקובחצי[[#This Row],[עד ועד]]&lt;J1364,מרקובחצי[[#This Row],[עד ועד]]&gt;K1364))),1,""))),"")</f>
        <v/>
      </c>
      <c r="W1365" s="19" t="str">
        <f>IF(מרקובחצי[[#This Row],[CycleNumber]]&gt;1,IF(AND(T1364=1,מרקובחצי[[#This Row],[עד ועד]]&gt;31),1,IF(AND(W1364=1,NOT(OR(מרקובחצי[[#This Row],[עד ועד]]&lt;J1364,מרקובחצי[[#This Row],[עד ועד]]&gt;K1364))),1,"")),"")</f>
        <v/>
      </c>
      <c r="X1365" s="19" t="str">
        <f>IF(AND(מרקובחצי[[#This Row],[CycleNumber]]&lt;$B1366,SUM(מרקובחצי[[#This Row],[11]],R1366)=2),1,"")</f>
        <v/>
      </c>
      <c r="Y1365" s="19" t="str">
        <f>IF(AND(מרקובחצי[[#This Row],[CycleNumber]]&lt;$B1366,SUM(מרקובחצי[[#This Row],[11]],S1366)=2),1,"")</f>
        <v/>
      </c>
      <c r="Z1365" s="19" t="str">
        <f>IF(AND(מרקובחצי[[#This Row],[CycleNumber]]&lt;$B1366,SUM(מרקובחצי[[#This Row],[13]],S1366)=2),1,"")</f>
        <v/>
      </c>
      <c r="AA1365" s="19" t="str">
        <f>IF(AND(מרקובחצי[[#This Row],[CycleNumber]]&lt;$B1366,SUM(מרקובחצי[[#This Row],[13]],T1366)=2),1,"")</f>
        <v/>
      </c>
      <c r="AB1365" s="19" t="str">
        <f>IF(AND(מרקובחצי[[#This Row],[CycleNumber]]&lt;$B1366,SUM(מרקובחצי[[#This Row],[21]],U1366)=2),1,"")</f>
        <v/>
      </c>
      <c r="AC1365" s="19" t="str">
        <f>IF(AND(מרקובחצי[[#This Row],[CycleNumber]]&lt;$B1366,SUM(מרקובחצי[[#This Row],[21]],V1366)=2),1,"")</f>
        <v/>
      </c>
      <c r="AD1365" s="19" t="str">
        <f>IF(AND(מרקובחצי[[#This Row],[CycleNumber]]&lt;$B1366,SUM(מרקובחצי[[#This Row],[23]],V1366)=2),1,"")</f>
        <v/>
      </c>
      <c r="AE1365" s="19" t="str">
        <f>IF(AND(מרקובחצי[[#This Row],[CycleNumber]]&lt;$B1366,SUM(מרקובחצי[[#This Row],[23]],W1366)=2),1,"")</f>
        <v/>
      </c>
      <c r="AF1365" s="19" t="str">
        <f>IF(AND(מרקובחצי[[#This Row],[CycleNumber]]&lt;$B1366,SUM(מרקובחצי[[#This Row],[31]],O1366)=2),1,"")</f>
        <v/>
      </c>
      <c r="AG1365" s="19" t="str">
        <f>IF(AND(מרקובחצי[[#This Row],[CycleNumber]]&lt;$B1366,SUM(מרקובחצי[[#This Row],[31]],P1366)=2),1,"")</f>
        <v/>
      </c>
      <c r="AH1365" s="19" t="str">
        <f>IF(AND(מרקובחצי[[#This Row],[CycleNumber]]&lt;$B1366,SUM(מרקובחצי[[#This Row],[31]],Q1366)=2),1,"")</f>
        <v/>
      </c>
      <c r="AI1365" s="19" t="str">
        <f>IF(AND(מרקובחצי[[#This Row],[CycleNumber]]&lt;$B1366,SUM(U1365:U1366)=2),1,"")</f>
        <v/>
      </c>
      <c r="AJ1365" s="19" t="str">
        <f>IF(AND(מרקובחצי[[#This Row],[CycleNumber]]&lt;$B1366,SUM(מרקובחצי[[#This Row],[32]],O1366)=2),1,"")</f>
        <v/>
      </c>
      <c r="AK1365" s="19" t="str">
        <f>IF(AND(מרקובחצי[[#This Row],[CycleNumber]]&lt;$B1366,SUM(מרקובחצי[[#This Row],[32]],P1366)=2),1,"")</f>
        <v/>
      </c>
      <c r="AL1365" s="19" t="str">
        <f>IF(AND(מרקובחצי[[#This Row],[CycleNumber]]&lt;$B1366,SUM(מרקובחצי[[#This Row],[32]],Q1366)=2),1,"")</f>
        <v/>
      </c>
      <c r="AM1365" s="19" t="str">
        <f>IF(AND(מרקובחצי[[#This Row],[CycleNumber]]&lt;$B1366,SUM(V1365:V1366)=2),1,"")</f>
        <v/>
      </c>
      <c r="AN1365" s="19" t="str">
        <f>IF(AND(מרקובחצי[[#This Row],[CycleNumber]]&lt;$B1366,SUM(מרקובחצי[[#This Row],[33]],O1366)=2),1,"")</f>
        <v/>
      </c>
      <c r="AO1365" s="19" t="str">
        <f>IF(AND(מרקובחצי[[#This Row],[CycleNumber]]&lt;$B1366,SUM(מרקובחצי[[#This Row],[33]],P1366)=2),1,"")</f>
        <v/>
      </c>
      <c r="AP1365" s="19" t="str">
        <f>IF(AND(מרקובחצי[[#This Row],[CycleNumber]]&lt;$B1366,SUM(מרקובחצי[[#This Row],[33]],Q1366)=2),1,"")</f>
        <v/>
      </c>
      <c r="AQ1365" s="19" t="str">
        <f>IF(AND(מרקובחצי[[#This Row],[CycleNumber]]&lt;$B1366,SUM(W1365:W1366)=2),1,"")</f>
        <v/>
      </c>
      <c r="AR1365" s="19">
        <f>IF(AND(מרקובחצי[[#This Row],[CycleNumber]]&lt;$B1366,SUM(מרקובחצי[[#This Row],[12]],S1366)=2),1,"")</f>
        <v>1</v>
      </c>
      <c r="AS1365" s="19" t="str">
        <f>IF(AND(מרקובחצי[[#This Row],[CycleNumber]]&lt;$B1366,SUM(מרקובחצי[[#This Row],[22]],V1366)=2),1,"")</f>
        <v/>
      </c>
      <c r="AT1365" s="21">
        <f>SUM(מרקובחצי[[#This Row],[11]:[33]])</f>
        <v>1</v>
      </c>
    </row>
    <row r="1366" spans="1:46" ht="15.6" x14ac:dyDescent="0.25">
      <c r="A1366" s="19" t="s">
        <v>147</v>
      </c>
      <c r="B1366" s="19">
        <v>7</v>
      </c>
      <c r="C1366">
        <v>34</v>
      </c>
      <c r="D1366" s="19">
        <f>מרקובחצי[[#This Row],[LengthofCycle]]+1</f>
        <v>35</v>
      </c>
      <c r="E1366" t="str">
        <f>IF(IFERROR(LOOKUP(מרקובחצי[[#This Row],[ClientID]],קביעויות[הפלגה]),FALSE)=מרקובחצי[[#This Row],[ClientID]],1,"")</f>
        <v/>
      </c>
      <c r="F1366" t="str">
        <f>IF(IFERROR(LOOKUP(מרקובחצי[[#This Row],[ClientID]],סוגחציקבוע[S31]),FALSE)=מרקובחצי[[#This Row],[ClientID]],1,"")</f>
        <v/>
      </c>
      <c r="G1366">
        <f>IF(IFERROR(LOOKUP(מרקובחצי[[#This Row],[ClientID]],סוגחציקבוע[S32]),FALSE)=מרקובחצי[[#This Row],[ClientID]],1,"")</f>
        <v>1</v>
      </c>
      <c r="H1366" t="str">
        <f>IF(IFERROR(LOOKUP(מרקובחצי[[#This Row],[ClientID]],סוגחציקבוע[S33]),FALSE)=מרקובחצי[[#This Row],[ClientID]],1,"")</f>
        <v/>
      </c>
      <c r="I1366" t="str">
        <f>IF(IFERROR(LOOKUP(מרקובחצי[[#This Row],[ClientID]],סוגחציקבוע[S32&amp;33]),FALSE)=מרקובחצי[[#This Row],[ClientID]],1,"")</f>
        <v/>
      </c>
      <c r="J1366" s="19">
        <f>IF(SUM(מרקובחצי[[#This Row],[11]:[13]])=1,מרקובחצי[[#This Row],[עד ועד]],IF(SUM(R1365:T1366)=1,IF(מרקובחצי[[#This Row],[עד ועד]]&lt;J1365,מרקובחצי[[#This Row],[עד ועד]],J1365),J1365))</f>
        <v>29</v>
      </c>
      <c r="K1366" s="19">
        <f>IF(SUM(מרקובחצי[[#This Row],[11]:[13]])=1,מרקובחצי[[#This Row],[עד ועד]],IF(SUM(R1365:T1366)=1,IF(מרקובחצי[[#This Row],[עד ועד]]&gt;K1365,מרקובחצי[[#This Row],[עד ועד]],K1365),K1365))</f>
        <v>35</v>
      </c>
      <c r="L1366" s="19" t="str">
        <f>IF(AND(SUM(מרקובחצי[[#This Row],[31]:[33]])=1,SUM(U1365:W1365)=0),מרקובחצי[[#This Row],[מקס]]-מרקובחצי[[#This Row],[מינ]],"")</f>
        <v/>
      </c>
      <c r="M136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366" s="19" t="str">
        <f t="shared" si="21"/>
        <v>S12</v>
      </c>
      <c r="O1366" s="19" t="str">
        <f>IF(מרקובחצי[[#This Row],[קבעה הפלגה?]]=1,"",IF(AND(מרקובחצי[[#This Row],[עד ועד]]&lt;29,OR(מרקובחצי[[#This Row],[CycleNumber]]=1,AND(U1365=1,OR(מרקובחצי[[#This Row],[עד ועד]]&lt;J1365,מרקובחצי[[#This Row],[עד ועד]]&gt;K1365)),AND(V1365=1,מרקובחצי[[#This Row],[עד ועד]]&lt;J1365),W1365=1)),1,""))</f>
        <v/>
      </c>
      <c r="P1366" s="19" t="str">
        <f>IF(מרקובחצי[[#This Row],[קבעה הפלגה?]]=1,"",IF(AND(מרקובחצי[[#This Row],[עד ועד]]&gt;28,מרקובחצי[[#This Row],[עד ועד]]&lt;32,OR(מרקובחצי[[#This Row],[CycleNumber]]=1,AND(U1365=1),AND(V1365=1,OR(מרקובחצי[[#This Row],[עד ועד]]&lt;J1365,מרקובחצי[[#This Row],[עד ועד]]&gt;K1365)),W1365=1)),1,""))</f>
        <v/>
      </c>
      <c r="Q1366" s="19" t="str">
        <f>IF(מרקובחצי[[#This Row],[קבעה הפלגה?]]=1,"",IF(AND(מרקובחצי[[#This Row],[עד ועד]]&gt;31,OR(מרקובחצי[[#This Row],[CycleNumber]]=1,AND(U1365=1),AND(V1365=1,מרקובחצי[[#This Row],[עד ועד]]&gt;K1365),AND(W1365=1,OR(מרקובחצי[[#This Row],[עד ועד]]&gt;K1365,מרקובחצי[[#This Row],[עד ועד]]&lt;J1365)))),1,""))</f>
        <v/>
      </c>
      <c r="R1366" s="19" t="str">
        <f>IF(מרקובחצי[[#This Row],[CycleNumber]]&gt;1,IF(AND(O1365=1,מרקובחצי[[#This Row],[עד ועד]]&lt;29),1,""),"")</f>
        <v/>
      </c>
      <c r="S1366" s="19">
        <f>IF(מרקובחצי[[#This Row],[CycleNumber]]&gt;1,IF(OR(AND(O1365=1,מרקובחצי[[#This Row],[עד ועד]]&gt;28),AND(P1365=1),AND(Q1365=1,מרקובחצי[[#This Row],[עד ועד]]&lt;32)),1,""),"")</f>
        <v>1</v>
      </c>
      <c r="T1366" s="19" t="str">
        <f>IF(מרקובחצי[[#This Row],[CycleNumber]]&gt;1,IF(AND(Q1365=1,מרקובחצי[[#This Row],[עד ועד]]&gt;31),1,""),"")</f>
        <v/>
      </c>
      <c r="U1366" s="19" t="str">
        <f>IF(מרקובחצי[[#This Row],[CycleNumber]]&gt;1,IF(AND(R1365=1,מרקובחצי[[#This Row],[עד ועד]]&lt;29),1,IF(AND(U1365=1,NOT(OR(מרקובחצי[[#This Row],[עד ועד]]&lt;J1365,מרקובחצי[[#This Row],[עד ועד]]&gt;K1365))),1,"")),"")</f>
        <v/>
      </c>
      <c r="V1366" s="19" t="str">
        <f>IF(מרקובחצי[[#This Row],[CycleNumber]]&gt;1,IF(AND(SUM(R1365:T1365)=1,מרקובחצי[[#This Row],[עד ועד]]&gt;28,מרקובחצי[[#This Row],[עד ועד]]&lt;32),1,IF(OR(S1365=1,AND(R1365=1,מרקובחצי[[#This Row],[עד ועד]]&gt;28),AND(T1365=1,מרקובחצי[[#This Row],[עד ועד]]&lt;32)),1,IF(AND(V1365=1,NOT(OR(מרקובחצי[[#This Row],[עד ועד]]&lt;J1365,מרקובחצי[[#This Row],[עד ועד]]&gt;K1365))),1,""))),"")</f>
        <v/>
      </c>
      <c r="W1366" s="19" t="str">
        <f>IF(מרקובחצי[[#This Row],[CycleNumber]]&gt;1,IF(AND(T1365=1,מרקובחצי[[#This Row],[עד ועד]]&gt;31),1,IF(AND(W1365=1,NOT(OR(מרקובחצי[[#This Row],[עד ועד]]&lt;J1365,מרקובחצי[[#This Row],[עד ועד]]&gt;K1365))),1,"")),"")</f>
        <v/>
      </c>
      <c r="X1366" s="19" t="str">
        <f>IF(AND(מרקובחצי[[#This Row],[CycleNumber]]&lt;$B1367,SUM(מרקובחצי[[#This Row],[11]],R1367)=2),1,"")</f>
        <v/>
      </c>
      <c r="Y1366" s="19" t="str">
        <f>IF(AND(מרקובחצי[[#This Row],[CycleNumber]]&lt;$B1367,SUM(מרקובחצי[[#This Row],[11]],S1367)=2),1,"")</f>
        <v/>
      </c>
      <c r="Z1366" s="19" t="str">
        <f>IF(AND(מרקובחצי[[#This Row],[CycleNumber]]&lt;$B1367,SUM(מרקובחצי[[#This Row],[13]],S1367)=2),1,"")</f>
        <v/>
      </c>
      <c r="AA1366" s="19" t="str">
        <f>IF(AND(מרקובחצי[[#This Row],[CycleNumber]]&lt;$B1367,SUM(מרקובחצי[[#This Row],[13]],T1367)=2),1,"")</f>
        <v/>
      </c>
      <c r="AB1366" s="19" t="str">
        <f>IF(AND(מרקובחצי[[#This Row],[CycleNumber]]&lt;$B1367,SUM(מרקובחצי[[#This Row],[21]],U1367)=2),1,"")</f>
        <v/>
      </c>
      <c r="AC1366" s="19" t="str">
        <f>IF(AND(מרקובחצי[[#This Row],[CycleNumber]]&lt;$B1367,SUM(מרקובחצי[[#This Row],[21]],V1367)=2),1,"")</f>
        <v/>
      </c>
      <c r="AD1366" s="19" t="str">
        <f>IF(AND(מרקובחצי[[#This Row],[CycleNumber]]&lt;$B1367,SUM(מרקובחצי[[#This Row],[23]],V1367)=2),1,"")</f>
        <v/>
      </c>
      <c r="AE1366" s="19" t="str">
        <f>IF(AND(מרקובחצי[[#This Row],[CycleNumber]]&lt;$B1367,SUM(מרקובחצי[[#This Row],[23]],W1367)=2),1,"")</f>
        <v/>
      </c>
      <c r="AF1366" s="19" t="str">
        <f>IF(AND(מרקובחצי[[#This Row],[CycleNumber]]&lt;$B1367,SUM(מרקובחצי[[#This Row],[31]],O1367)=2),1,"")</f>
        <v/>
      </c>
      <c r="AG1366" s="19" t="str">
        <f>IF(AND(מרקובחצי[[#This Row],[CycleNumber]]&lt;$B1367,SUM(מרקובחצי[[#This Row],[31]],P1367)=2),1,"")</f>
        <v/>
      </c>
      <c r="AH1366" s="19" t="str">
        <f>IF(AND(מרקובחצי[[#This Row],[CycleNumber]]&lt;$B1367,SUM(מרקובחצי[[#This Row],[31]],Q1367)=2),1,"")</f>
        <v/>
      </c>
      <c r="AI1366" s="19" t="str">
        <f>IF(AND(מרקובחצי[[#This Row],[CycleNumber]]&lt;$B1367,SUM(U1366:U1367)=2),1,"")</f>
        <v/>
      </c>
      <c r="AJ1366" s="19" t="str">
        <f>IF(AND(מרקובחצי[[#This Row],[CycleNumber]]&lt;$B1367,SUM(מרקובחצי[[#This Row],[32]],O1367)=2),1,"")</f>
        <v/>
      </c>
      <c r="AK1366" s="19" t="str">
        <f>IF(AND(מרקובחצי[[#This Row],[CycleNumber]]&lt;$B1367,SUM(מרקובחצי[[#This Row],[32]],P1367)=2),1,"")</f>
        <v/>
      </c>
      <c r="AL1366" s="19" t="str">
        <f>IF(AND(מרקובחצי[[#This Row],[CycleNumber]]&lt;$B1367,SUM(מרקובחצי[[#This Row],[32]],Q1367)=2),1,"")</f>
        <v/>
      </c>
      <c r="AM1366" s="19" t="str">
        <f>IF(AND(מרקובחצי[[#This Row],[CycleNumber]]&lt;$B1367,SUM(V1366:V1367)=2),1,"")</f>
        <v/>
      </c>
      <c r="AN1366" s="19" t="str">
        <f>IF(AND(מרקובחצי[[#This Row],[CycleNumber]]&lt;$B1367,SUM(מרקובחצי[[#This Row],[33]],O1367)=2),1,"")</f>
        <v/>
      </c>
      <c r="AO1366" s="19" t="str">
        <f>IF(AND(מרקובחצי[[#This Row],[CycleNumber]]&lt;$B1367,SUM(מרקובחצי[[#This Row],[33]],P1367)=2),1,"")</f>
        <v/>
      </c>
      <c r="AP1366" s="19" t="str">
        <f>IF(AND(מרקובחצי[[#This Row],[CycleNumber]]&lt;$B1367,SUM(מרקובחצי[[#This Row],[33]],Q1367)=2),1,"")</f>
        <v/>
      </c>
      <c r="AQ1366" s="19" t="str">
        <f>IF(AND(מרקובחצי[[#This Row],[CycleNumber]]&lt;$B1367,SUM(W1366:W1367)=2),1,"")</f>
        <v/>
      </c>
      <c r="AR1366" s="19" t="str">
        <f>IF(AND(מרקובחצי[[#This Row],[CycleNumber]]&lt;$B1367,SUM(מרקובחצי[[#This Row],[12]],S1367)=2),1,"")</f>
        <v/>
      </c>
      <c r="AS1366" s="19">
        <f>IF(AND(מרקובחצי[[#This Row],[CycleNumber]]&lt;$B1367,SUM(מרקובחצי[[#This Row],[22]],V1367)=2),1,"")</f>
        <v>1</v>
      </c>
      <c r="AT1366" s="21">
        <f>SUM(מרקובחצי[[#This Row],[11]:[33]])</f>
        <v>1</v>
      </c>
    </row>
    <row r="1367" spans="1:46" ht="15.6" x14ac:dyDescent="0.25">
      <c r="A1367" s="19" t="s">
        <v>147</v>
      </c>
      <c r="B1367" s="19">
        <v>8</v>
      </c>
      <c r="C1367">
        <v>29</v>
      </c>
      <c r="D1367" s="19">
        <f>מרקובחצי[[#This Row],[LengthofCycle]]+1</f>
        <v>30</v>
      </c>
      <c r="E1367" t="str">
        <f>IF(IFERROR(LOOKUP(מרקובחצי[[#This Row],[ClientID]],קביעויות[הפלגה]),FALSE)=מרקובחצי[[#This Row],[ClientID]],1,"")</f>
        <v/>
      </c>
      <c r="F1367" t="str">
        <f>IF(IFERROR(LOOKUP(מרקובחצי[[#This Row],[ClientID]],סוגחציקבוע[S31]),FALSE)=מרקובחצי[[#This Row],[ClientID]],1,"")</f>
        <v/>
      </c>
      <c r="G1367">
        <f>IF(IFERROR(LOOKUP(מרקובחצי[[#This Row],[ClientID]],סוגחציקבוע[S32]),FALSE)=מרקובחצי[[#This Row],[ClientID]],1,"")</f>
        <v>1</v>
      </c>
      <c r="H1367" t="str">
        <f>IF(IFERROR(LOOKUP(מרקובחצי[[#This Row],[ClientID]],סוגחציקבוע[S33]),FALSE)=מרקובחצי[[#This Row],[ClientID]],1,"")</f>
        <v/>
      </c>
      <c r="I1367" t="str">
        <f>IF(IFERROR(LOOKUP(מרקובחצי[[#This Row],[ClientID]],סוגחציקבוע[S32&amp;33]),FALSE)=מרקובחצי[[#This Row],[ClientID]],1,"")</f>
        <v/>
      </c>
      <c r="J1367" s="19">
        <f>IF(SUM(מרקובחצי[[#This Row],[11]:[13]])=1,מרקובחצי[[#This Row],[עד ועד]],IF(SUM(R1366:T1367)=1,IF(מרקובחצי[[#This Row],[עד ועד]]&lt;J1366,מרקובחצי[[#This Row],[עד ועד]],J1366),J1366))</f>
        <v>29</v>
      </c>
      <c r="K1367" s="19">
        <f>IF(SUM(מרקובחצי[[#This Row],[11]:[13]])=1,מרקובחצי[[#This Row],[עד ועד]],IF(SUM(R1366:T1367)=1,IF(מרקובחצי[[#This Row],[עד ועד]]&gt;K1366,מרקובחצי[[#This Row],[עד ועד]],K1366),K1366))</f>
        <v>35</v>
      </c>
      <c r="L1367" s="19">
        <f>IF(AND(SUM(מרקובחצי[[#This Row],[31]:[33]])=1,SUM(U1366:W1366)=0),מרקובחצי[[#This Row],[מקס]]-מרקובחצי[[#This Row],[מינ]],"")</f>
        <v>6</v>
      </c>
      <c r="M136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67" s="19" t="str">
        <f t="shared" si="21"/>
        <v>S22</v>
      </c>
      <c r="O1367" s="19" t="str">
        <f>IF(מרקובחצי[[#This Row],[קבעה הפלגה?]]=1,"",IF(AND(מרקובחצי[[#This Row],[עד ועד]]&lt;29,OR(מרקובחצי[[#This Row],[CycleNumber]]=1,AND(U1366=1,OR(מרקובחצי[[#This Row],[עד ועד]]&lt;J1366,מרקובחצי[[#This Row],[עד ועד]]&gt;K1366)),AND(V1366=1,מרקובחצי[[#This Row],[עד ועד]]&lt;J1366),W1366=1)),1,""))</f>
        <v/>
      </c>
      <c r="P1367" s="19" t="str">
        <f>IF(מרקובחצי[[#This Row],[קבעה הפלגה?]]=1,"",IF(AND(מרקובחצי[[#This Row],[עד ועד]]&gt;28,מרקובחצי[[#This Row],[עד ועד]]&lt;32,OR(מרקובחצי[[#This Row],[CycleNumber]]=1,AND(U1366=1),AND(V1366=1,OR(מרקובחצי[[#This Row],[עד ועד]]&lt;J1366,מרקובחצי[[#This Row],[עד ועד]]&gt;K1366)),W1366=1)),1,""))</f>
        <v/>
      </c>
      <c r="Q1367" s="19" t="str">
        <f>IF(מרקובחצי[[#This Row],[קבעה הפלגה?]]=1,"",IF(AND(מרקובחצי[[#This Row],[עד ועד]]&gt;31,OR(מרקובחצי[[#This Row],[CycleNumber]]=1,AND(U1366=1),AND(V1366=1,מרקובחצי[[#This Row],[עד ועד]]&gt;K1366),AND(W1366=1,OR(מרקובחצי[[#This Row],[עד ועד]]&gt;K1366,מרקובחצי[[#This Row],[עד ועד]]&lt;J1366)))),1,""))</f>
        <v/>
      </c>
      <c r="R1367" s="19" t="str">
        <f>IF(מרקובחצי[[#This Row],[CycleNumber]]&gt;1,IF(AND(O1366=1,מרקובחצי[[#This Row],[עד ועד]]&lt;29),1,""),"")</f>
        <v/>
      </c>
      <c r="S1367" s="19" t="str">
        <f>IF(מרקובחצי[[#This Row],[CycleNumber]]&gt;1,IF(OR(AND(O1366=1,מרקובחצי[[#This Row],[עד ועד]]&gt;28),AND(P1366=1),AND(Q1366=1,מרקובחצי[[#This Row],[עד ועד]]&lt;32)),1,""),"")</f>
        <v/>
      </c>
      <c r="T1367" s="19" t="str">
        <f>IF(מרקובחצי[[#This Row],[CycleNumber]]&gt;1,IF(AND(Q1366=1,מרקובחצי[[#This Row],[עד ועד]]&gt;31),1,""),"")</f>
        <v/>
      </c>
      <c r="U1367" s="19" t="str">
        <f>IF(מרקובחצי[[#This Row],[CycleNumber]]&gt;1,IF(AND(R1366=1,מרקובחצי[[#This Row],[עד ועד]]&lt;29),1,IF(AND(U1366=1,NOT(OR(מרקובחצי[[#This Row],[עד ועד]]&lt;J1366,מרקובחצי[[#This Row],[עד ועד]]&gt;K1366))),1,"")),"")</f>
        <v/>
      </c>
      <c r="V1367" s="19">
        <f>IF(מרקובחצי[[#This Row],[CycleNumber]]&gt;1,IF(AND(SUM(R1366:T1366)=1,מרקובחצי[[#This Row],[עד ועד]]&gt;28,מרקובחצי[[#This Row],[עד ועד]]&lt;32),1,IF(OR(S1366=1,AND(R1366=1,מרקובחצי[[#This Row],[עד ועד]]&gt;28),AND(T1366=1,מרקובחצי[[#This Row],[עד ועד]]&lt;32)),1,IF(AND(V1366=1,NOT(OR(מרקובחצי[[#This Row],[עד ועד]]&lt;J1366,מרקובחצי[[#This Row],[עד ועד]]&gt;K1366))),1,""))),"")</f>
        <v>1</v>
      </c>
      <c r="W1367" s="19" t="str">
        <f>IF(מרקובחצי[[#This Row],[CycleNumber]]&gt;1,IF(AND(T1366=1,מרקובחצי[[#This Row],[עד ועד]]&gt;31),1,IF(AND(W1366=1,NOT(OR(מרקובחצי[[#This Row],[עד ועד]]&lt;J1366,מרקובחצי[[#This Row],[עד ועד]]&gt;K1366))),1,"")),"")</f>
        <v/>
      </c>
      <c r="X1367" s="19" t="str">
        <f>IF(AND(מרקובחצי[[#This Row],[CycleNumber]]&lt;$B1368,SUM(מרקובחצי[[#This Row],[11]],R1368)=2),1,"")</f>
        <v/>
      </c>
      <c r="Y1367" s="19" t="str">
        <f>IF(AND(מרקובחצי[[#This Row],[CycleNumber]]&lt;$B1368,SUM(מרקובחצי[[#This Row],[11]],S1368)=2),1,"")</f>
        <v/>
      </c>
      <c r="Z1367" s="19" t="str">
        <f>IF(AND(מרקובחצי[[#This Row],[CycleNumber]]&lt;$B1368,SUM(מרקובחצי[[#This Row],[13]],S1368)=2),1,"")</f>
        <v/>
      </c>
      <c r="AA1367" s="19" t="str">
        <f>IF(AND(מרקובחצי[[#This Row],[CycleNumber]]&lt;$B1368,SUM(מרקובחצי[[#This Row],[13]],T1368)=2),1,"")</f>
        <v/>
      </c>
      <c r="AB1367" s="19" t="str">
        <f>IF(AND(מרקובחצי[[#This Row],[CycleNumber]]&lt;$B1368,SUM(מרקובחצי[[#This Row],[21]],U1368)=2),1,"")</f>
        <v/>
      </c>
      <c r="AC1367" s="19" t="str">
        <f>IF(AND(מרקובחצי[[#This Row],[CycleNumber]]&lt;$B1368,SUM(מרקובחצי[[#This Row],[21]],V1368)=2),1,"")</f>
        <v/>
      </c>
      <c r="AD1367" s="19" t="str">
        <f>IF(AND(מרקובחצי[[#This Row],[CycleNumber]]&lt;$B1368,SUM(מרקובחצי[[#This Row],[23]],V1368)=2),1,"")</f>
        <v/>
      </c>
      <c r="AE1367" s="19" t="str">
        <f>IF(AND(מרקובחצי[[#This Row],[CycleNumber]]&lt;$B1368,SUM(מרקובחצי[[#This Row],[23]],W1368)=2),1,"")</f>
        <v/>
      </c>
      <c r="AF1367" s="19" t="str">
        <f>IF(AND(מרקובחצי[[#This Row],[CycleNumber]]&lt;$B1368,SUM(מרקובחצי[[#This Row],[31]],O1368)=2),1,"")</f>
        <v/>
      </c>
      <c r="AG1367" s="19" t="str">
        <f>IF(AND(מרקובחצי[[#This Row],[CycleNumber]]&lt;$B1368,SUM(מרקובחצי[[#This Row],[31]],P1368)=2),1,"")</f>
        <v/>
      </c>
      <c r="AH1367" s="19" t="str">
        <f>IF(AND(מרקובחצי[[#This Row],[CycleNumber]]&lt;$B1368,SUM(מרקובחצי[[#This Row],[31]],Q1368)=2),1,"")</f>
        <v/>
      </c>
      <c r="AI1367" s="19" t="str">
        <f>IF(AND(מרקובחצי[[#This Row],[CycleNumber]]&lt;$B1368,SUM(U1367:U1368)=2),1,"")</f>
        <v/>
      </c>
      <c r="AJ1367" s="19" t="str">
        <f>IF(AND(מרקובחצי[[#This Row],[CycleNumber]]&lt;$B1368,SUM(מרקובחצי[[#This Row],[32]],O1368)=2),1,"")</f>
        <v/>
      </c>
      <c r="AK1367" s="19" t="str">
        <f>IF(AND(מרקובחצי[[#This Row],[CycleNumber]]&lt;$B1368,SUM(מרקובחצי[[#This Row],[32]],P1368)=2),1,"")</f>
        <v/>
      </c>
      <c r="AL1367" s="19" t="str">
        <f>IF(AND(מרקובחצי[[#This Row],[CycleNumber]]&lt;$B1368,SUM(מרקובחצי[[#This Row],[32]],Q1368)=2),1,"")</f>
        <v/>
      </c>
      <c r="AM1367" s="19">
        <f>IF(AND(מרקובחצי[[#This Row],[CycleNumber]]&lt;$B1368,SUM(V1367:V1368)=2),1,"")</f>
        <v>1</v>
      </c>
      <c r="AN1367" s="19" t="str">
        <f>IF(AND(מרקובחצי[[#This Row],[CycleNumber]]&lt;$B1368,SUM(מרקובחצי[[#This Row],[33]],O1368)=2),1,"")</f>
        <v/>
      </c>
      <c r="AO1367" s="19" t="str">
        <f>IF(AND(מרקובחצי[[#This Row],[CycleNumber]]&lt;$B1368,SUM(מרקובחצי[[#This Row],[33]],P1368)=2),1,"")</f>
        <v/>
      </c>
      <c r="AP1367" s="19" t="str">
        <f>IF(AND(מרקובחצי[[#This Row],[CycleNumber]]&lt;$B1368,SUM(מרקובחצי[[#This Row],[33]],Q1368)=2),1,"")</f>
        <v/>
      </c>
      <c r="AQ1367" s="19" t="str">
        <f>IF(AND(מרקובחצי[[#This Row],[CycleNumber]]&lt;$B1368,SUM(W1367:W1368)=2),1,"")</f>
        <v/>
      </c>
      <c r="AR1367" s="19" t="str">
        <f>IF(AND(מרקובחצי[[#This Row],[CycleNumber]]&lt;$B1368,SUM(מרקובחצי[[#This Row],[12]],S1368)=2),1,"")</f>
        <v/>
      </c>
      <c r="AS1367" s="19" t="str">
        <f>IF(AND(מרקובחצי[[#This Row],[CycleNumber]]&lt;$B1368,SUM(מרקובחצי[[#This Row],[22]],V1368)=2),1,"")</f>
        <v/>
      </c>
      <c r="AT1367" s="21">
        <f>SUM(מרקובחצי[[#This Row],[11]:[33]])</f>
        <v>1</v>
      </c>
    </row>
    <row r="1368" spans="1:46" ht="15.6" x14ac:dyDescent="0.25">
      <c r="A1368" s="19" t="s">
        <v>147</v>
      </c>
      <c r="B1368" s="19">
        <v>9</v>
      </c>
      <c r="C1368">
        <v>33</v>
      </c>
      <c r="D1368" s="19">
        <f>מרקובחצי[[#This Row],[LengthofCycle]]+1</f>
        <v>34</v>
      </c>
      <c r="E1368" t="str">
        <f>IF(IFERROR(LOOKUP(מרקובחצי[[#This Row],[ClientID]],קביעויות[הפלגה]),FALSE)=מרקובחצי[[#This Row],[ClientID]],1,"")</f>
        <v/>
      </c>
      <c r="F1368" t="str">
        <f>IF(IFERROR(LOOKUP(מרקובחצי[[#This Row],[ClientID]],סוגחציקבוע[S31]),FALSE)=מרקובחצי[[#This Row],[ClientID]],1,"")</f>
        <v/>
      </c>
      <c r="G1368">
        <f>IF(IFERROR(LOOKUP(מרקובחצי[[#This Row],[ClientID]],סוגחציקבוע[S32]),FALSE)=מרקובחצי[[#This Row],[ClientID]],1,"")</f>
        <v>1</v>
      </c>
      <c r="H1368" t="str">
        <f>IF(IFERROR(LOOKUP(מרקובחצי[[#This Row],[ClientID]],סוגחציקבוע[S33]),FALSE)=מרקובחצי[[#This Row],[ClientID]],1,"")</f>
        <v/>
      </c>
      <c r="I1368" t="str">
        <f>IF(IFERROR(LOOKUP(מרקובחצי[[#This Row],[ClientID]],סוגחציקבוע[S32&amp;33]),FALSE)=מרקובחצי[[#This Row],[ClientID]],1,"")</f>
        <v/>
      </c>
      <c r="J1368" s="19">
        <f>IF(SUM(מרקובחצי[[#This Row],[11]:[13]])=1,מרקובחצי[[#This Row],[עד ועד]],IF(SUM(R1367:T1368)=1,IF(מרקובחצי[[#This Row],[עד ועד]]&lt;J1367,מרקובחצי[[#This Row],[עד ועד]],J1367),J1367))</f>
        <v>29</v>
      </c>
      <c r="K1368" s="19">
        <f>IF(SUM(מרקובחצי[[#This Row],[11]:[13]])=1,מרקובחצי[[#This Row],[עד ועד]],IF(SUM(R1367:T1368)=1,IF(מרקובחצי[[#This Row],[עד ועד]]&gt;K1367,מרקובחצי[[#This Row],[עד ועד]],K1367),K1367))</f>
        <v>35</v>
      </c>
      <c r="L1368" s="19" t="str">
        <f>IF(AND(SUM(מרקובחצי[[#This Row],[31]:[33]])=1,SUM(U1367:W1367)=0),מרקובחצי[[#This Row],[מקס]]-מרקובחצי[[#This Row],[מינ]],"")</f>
        <v/>
      </c>
      <c r="M136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68" s="19" t="str">
        <f t="shared" si="21"/>
        <v>S32</v>
      </c>
      <c r="O1368" s="19" t="str">
        <f>IF(מרקובחצי[[#This Row],[קבעה הפלגה?]]=1,"",IF(AND(מרקובחצי[[#This Row],[עד ועד]]&lt;29,OR(מרקובחצי[[#This Row],[CycleNumber]]=1,AND(U1367=1,OR(מרקובחצי[[#This Row],[עד ועד]]&lt;J1367,מרקובחצי[[#This Row],[עד ועד]]&gt;K1367)),AND(V1367=1,מרקובחצי[[#This Row],[עד ועד]]&lt;J1367),W1367=1)),1,""))</f>
        <v/>
      </c>
      <c r="P1368" s="19" t="str">
        <f>IF(מרקובחצי[[#This Row],[קבעה הפלגה?]]=1,"",IF(AND(מרקובחצי[[#This Row],[עד ועד]]&gt;28,מרקובחצי[[#This Row],[עד ועד]]&lt;32,OR(מרקובחצי[[#This Row],[CycleNumber]]=1,AND(U1367=1),AND(V1367=1,OR(מרקובחצי[[#This Row],[עד ועד]]&lt;J1367,מרקובחצי[[#This Row],[עד ועד]]&gt;K1367)),W1367=1)),1,""))</f>
        <v/>
      </c>
      <c r="Q1368" s="19" t="str">
        <f>IF(מרקובחצי[[#This Row],[קבעה הפלגה?]]=1,"",IF(AND(מרקובחצי[[#This Row],[עד ועד]]&gt;31,OR(מרקובחצי[[#This Row],[CycleNumber]]=1,AND(U1367=1),AND(V1367=1,מרקובחצי[[#This Row],[עד ועד]]&gt;K1367),AND(W1367=1,OR(מרקובחצי[[#This Row],[עד ועד]]&gt;K1367,מרקובחצי[[#This Row],[עד ועד]]&lt;J1367)))),1,""))</f>
        <v/>
      </c>
      <c r="R1368" s="19" t="str">
        <f>IF(מרקובחצי[[#This Row],[CycleNumber]]&gt;1,IF(AND(O1367=1,מרקובחצי[[#This Row],[עד ועד]]&lt;29),1,""),"")</f>
        <v/>
      </c>
      <c r="S1368" s="19" t="str">
        <f>IF(מרקובחצי[[#This Row],[CycleNumber]]&gt;1,IF(OR(AND(O1367=1,מרקובחצי[[#This Row],[עד ועד]]&gt;28),AND(P1367=1),AND(Q1367=1,מרקובחצי[[#This Row],[עד ועד]]&lt;32)),1,""),"")</f>
        <v/>
      </c>
      <c r="T1368" s="19" t="str">
        <f>IF(מרקובחצי[[#This Row],[CycleNumber]]&gt;1,IF(AND(Q1367=1,מרקובחצי[[#This Row],[עד ועד]]&gt;31),1,""),"")</f>
        <v/>
      </c>
      <c r="U1368" s="19" t="str">
        <f>IF(מרקובחצי[[#This Row],[CycleNumber]]&gt;1,IF(AND(R1367=1,מרקובחצי[[#This Row],[עד ועד]]&lt;29),1,IF(AND(U1367=1,NOT(OR(מרקובחצי[[#This Row],[עד ועד]]&lt;J1367,מרקובחצי[[#This Row],[עד ועד]]&gt;K1367))),1,"")),"")</f>
        <v/>
      </c>
      <c r="V1368" s="19">
        <f>IF(מרקובחצי[[#This Row],[CycleNumber]]&gt;1,IF(AND(SUM(R1367:T1367)=1,מרקובחצי[[#This Row],[עד ועד]]&gt;28,מרקובחצי[[#This Row],[עד ועד]]&lt;32),1,IF(OR(S1367=1,AND(R1367=1,מרקובחצי[[#This Row],[עד ועד]]&gt;28),AND(T1367=1,מרקובחצי[[#This Row],[עד ועד]]&lt;32)),1,IF(AND(V1367=1,NOT(OR(מרקובחצי[[#This Row],[עד ועד]]&lt;J1367,מרקובחצי[[#This Row],[עד ועד]]&gt;K1367))),1,""))),"")</f>
        <v>1</v>
      </c>
      <c r="W1368" s="19" t="str">
        <f>IF(מרקובחצי[[#This Row],[CycleNumber]]&gt;1,IF(AND(T1367=1,מרקובחצי[[#This Row],[עד ועד]]&gt;31),1,IF(AND(W1367=1,NOT(OR(מרקובחצי[[#This Row],[עד ועד]]&lt;J1367,מרקובחצי[[#This Row],[עד ועד]]&gt;K1367))),1,"")),"")</f>
        <v/>
      </c>
      <c r="X1368" s="19" t="str">
        <f>IF(AND(מרקובחצי[[#This Row],[CycleNumber]]&lt;$B1369,SUM(מרקובחצי[[#This Row],[11]],R1369)=2),1,"")</f>
        <v/>
      </c>
      <c r="Y1368" s="19" t="str">
        <f>IF(AND(מרקובחצי[[#This Row],[CycleNumber]]&lt;$B1369,SUM(מרקובחצי[[#This Row],[11]],S1369)=2),1,"")</f>
        <v/>
      </c>
      <c r="Z1368" s="19" t="str">
        <f>IF(AND(מרקובחצי[[#This Row],[CycleNumber]]&lt;$B1369,SUM(מרקובחצי[[#This Row],[13]],S1369)=2),1,"")</f>
        <v/>
      </c>
      <c r="AA1368" s="19" t="str">
        <f>IF(AND(מרקובחצי[[#This Row],[CycleNumber]]&lt;$B1369,SUM(מרקובחצי[[#This Row],[13]],T1369)=2),1,"")</f>
        <v/>
      </c>
      <c r="AB1368" s="19" t="str">
        <f>IF(AND(מרקובחצי[[#This Row],[CycleNumber]]&lt;$B1369,SUM(מרקובחצי[[#This Row],[21]],U1369)=2),1,"")</f>
        <v/>
      </c>
      <c r="AC1368" s="19" t="str">
        <f>IF(AND(מרקובחצי[[#This Row],[CycleNumber]]&lt;$B1369,SUM(מרקובחצי[[#This Row],[21]],V1369)=2),1,"")</f>
        <v/>
      </c>
      <c r="AD1368" s="19" t="str">
        <f>IF(AND(מרקובחצי[[#This Row],[CycleNumber]]&lt;$B1369,SUM(מרקובחצי[[#This Row],[23]],V1369)=2),1,"")</f>
        <v/>
      </c>
      <c r="AE1368" s="19" t="str">
        <f>IF(AND(מרקובחצי[[#This Row],[CycleNumber]]&lt;$B1369,SUM(מרקובחצי[[#This Row],[23]],W1369)=2),1,"")</f>
        <v/>
      </c>
      <c r="AF1368" s="19" t="str">
        <f>IF(AND(מרקובחצי[[#This Row],[CycleNumber]]&lt;$B1369,SUM(מרקובחצי[[#This Row],[31]],O1369)=2),1,"")</f>
        <v/>
      </c>
      <c r="AG1368" s="19" t="str">
        <f>IF(AND(מרקובחצי[[#This Row],[CycleNumber]]&lt;$B1369,SUM(מרקובחצי[[#This Row],[31]],P1369)=2),1,"")</f>
        <v/>
      </c>
      <c r="AH1368" s="19" t="str">
        <f>IF(AND(מרקובחצי[[#This Row],[CycleNumber]]&lt;$B1369,SUM(מרקובחצי[[#This Row],[31]],Q1369)=2),1,"")</f>
        <v/>
      </c>
      <c r="AI1368" s="19" t="str">
        <f>IF(AND(מרקובחצי[[#This Row],[CycleNumber]]&lt;$B1369,SUM(U1368:U1369)=2),1,"")</f>
        <v/>
      </c>
      <c r="AJ1368" s="19" t="str">
        <f>IF(AND(מרקובחצי[[#This Row],[CycleNumber]]&lt;$B1369,SUM(מרקובחצי[[#This Row],[32]],O1369)=2),1,"")</f>
        <v/>
      </c>
      <c r="AK1368" s="19" t="str">
        <f>IF(AND(מרקובחצי[[#This Row],[CycleNumber]]&lt;$B1369,SUM(מרקובחצי[[#This Row],[32]],P1369)=2),1,"")</f>
        <v/>
      </c>
      <c r="AL1368" s="19" t="str">
        <f>IF(AND(מרקובחצי[[#This Row],[CycleNumber]]&lt;$B1369,SUM(מרקובחצי[[#This Row],[32]],Q1369)=2),1,"")</f>
        <v/>
      </c>
      <c r="AM1368" s="19">
        <f>IF(AND(מרקובחצי[[#This Row],[CycleNumber]]&lt;$B1369,SUM(V1368:V1369)=2),1,"")</f>
        <v>1</v>
      </c>
      <c r="AN1368" s="19" t="str">
        <f>IF(AND(מרקובחצי[[#This Row],[CycleNumber]]&lt;$B1369,SUM(מרקובחצי[[#This Row],[33]],O1369)=2),1,"")</f>
        <v/>
      </c>
      <c r="AO1368" s="19" t="str">
        <f>IF(AND(מרקובחצי[[#This Row],[CycleNumber]]&lt;$B1369,SUM(מרקובחצי[[#This Row],[33]],P1369)=2),1,"")</f>
        <v/>
      </c>
      <c r="AP1368" s="19" t="str">
        <f>IF(AND(מרקובחצי[[#This Row],[CycleNumber]]&lt;$B1369,SUM(מרקובחצי[[#This Row],[33]],Q1369)=2),1,"")</f>
        <v/>
      </c>
      <c r="AQ1368" s="19" t="str">
        <f>IF(AND(מרקובחצי[[#This Row],[CycleNumber]]&lt;$B1369,SUM(W1368:W1369)=2),1,"")</f>
        <v/>
      </c>
      <c r="AR1368" s="19" t="str">
        <f>IF(AND(מרקובחצי[[#This Row],[CycleNumber]]&lt;$B1369,SUM(מרקובחצי[[#This Row],[12]],S1369)=2),1,"")</f>
        <v/>
      </c>
      <c r="AS1368" s="19" t="str">
        <f>IF(AND(מרקובחצי[[#This Row],[CycleNumber]]&lt;$B1369,SUM(מרקובחצי[[#This Row],[22]],V1369)=2),1,"")</f>
        <v/>
      </c>
      <c r="AT1368" s="21">
        <f>SUM(מרקובחצי[[#This Row],[11]:[33]])</f>
        <v>1</v>
      </c>
    </row>
    <row r="1369" spans="1:46" ht="15.6" x14ac:dyDescent="0.25">
      <c r="A1369" s="19" t="s">
        <v>147</v>
      </c>
      <c r="B1369" s="19">
        <v>10</v>
      </c>
      <c r="C1369">
        <v>32</v>
      </c>
      <c r="D1369" s="19">
        <f>מרקובחצי[[#This Row],[LengthofCycle]]+1</f>
        <v>33</v>
      </c>
      <c r="E1369" t="str">
        <f>IF(IFERROR(LOOKUP(מרקובחצי[[#This Row],[ClientID]],קביעויות[הפלגה]),FALSE)=מרקובחצי[[#This Row],[ClientID]],1,"")</f>
        <v/>
      </c>
      <c r="F1369" t="str">
        <f>IF(IFERROR(LOOKUP(מרקובחצי[[#This Row],[ClientID]],סוגחציקבוע[S31]),FALSE)=מרקובחצי[[#This Row],[ClientID]],1,"")</f>
        <v/>
      </c>
      <c r="G1369">
        <f>IF(IFERROR(LOOKUP(מרקובחצי[[#This Row],[ClientID]],סוגחציקבוע[S32]),FALSE)=מרקובחצי[[#This Row],[ClientID]],1,"")</f>
        <v>1</v>
      </c>
      <c r="H1369" t="str">
        <f>IF(IFERROR(LOOKUP(מרקובחצי[[#This Row],[ClientID]],סוגחציקבוע[S33]),FALSE)=מרקובחצי[[#This Row],[ClientID]],1,"")</f>
        <v/>
      </c>
      <c r="I1369" t="str">
        <f>IF(IFERROR(LOOKUP(מרקובחצי[[#This Row],[ClientID]],סוגחציקבוע[S32&amp;33]),FALSE)=מרקובחצי[[#This Row],[ClientID]],1,"")</f>
        <v/>
      </c>
      <c r="J1369" s="19">
        <f>IF(SUM(מרקובחצי[[#This Row],[11]:[13]])=1,מרקובחצי[[#This Row],[עד ועד]],IF(SUM(R1368:T1369)=1,IF(מרקובחצי[[#This Row],[עד ועד]]&lt;J1368,מרקובחצי[[#This Row],[עד ועד]],J1368),J1368))</f>
        <v>29</v>
      </c>
      <c r="K1369" s="19">
        <f>IF(SUM(מרקובחצי[[#This Row],[11]:[13]])=1,מרקובחצי[[#This Row],[עד ועד]],IF(SUM(R1368:T1369)=1,IF(מרקובחצי[[#This Row],[עד ועד]]&gt;K1368,מרקובחצי[[#This Row],[עד ועד]],K1368),K1368))</f>
        <v>35</v>
      </c>
      <c r="L1369" s="19" t="str">
        <f>IF(AND(SUM(מרקובחצי[[#This Row],[31]:[33]])=1,SUM(U1368:W1368)=0),מרקובחצי[[#This Row],[מקס]]-מרקובחצי[[#This Row],[מינ]],"")</f>
        <v/>
      </c>
      <c r="M136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69" s="19" t="str">
        <f t="shared" si="21"/>
        <v>S32</v>
      </c>
      <c r="O1369" s="19" t="str">
        <f>IF(מרקובחצי[[#This Row],[קבעה הפלגה?]]=1,"",IF(AND(מרקובחצי[[#This Row],[עד ועד]]&lt;29,OR(מרקובחצי[[#This Row],[CycleNumber]]=1,AND(U1368=1,OR(מרקובחצי[[#This Row],[עד ועד]]&lt;J1368,מרקובחצי[[#This Row],[עד ועד]]&gt;K1368)),AND(V1368=1,מרקובחצי[[#This Row],[עד ועד]]&lt;J1368),W1368=1)),1,""))</f>
        <v/>
      </c>
      <c r="P1369" s="19" t="str">
        <f>IF(מרקובחצי[[#This Row],[קבעה הפלגה?]]=1,"",IF(AND(מרקובחצי[[#This Row],[עד ועד]]&gt;28,מרקובחצי[[#This Row],[עד ועד]]&lt;32,OR(מרקובחצי[[#This Row],[CycleNumber]]=1,AND(U1368=1),AND(V1368=1,OR(מרקובחצי[[#This Row],[עד ועד]]&lt;J1368,מרקובחצי[[#This Row],[עד ועד]]&gt;K1368)),W1368=1)),1,""))</f>
        <v/>
      </c>
      <c r="Q1369" s="19" t="str">
        <f>IF(מרקובחצי[[#This Row],[קבעה הפלגה?]]=1,"",IF(AND(מרקובחצי[[#This Row],[עד ועד]]&gt;31,OR(מרקובחצי[[#This Row],[CycleNumber]]=1,AND(U1368=1),AND(V1368=1,מרקובחצי[[#This Row],[עד ועד]]&gt;K1368),AND(W1368=1,OR(מרקובחצי[[#This Row],[עד ועד]]&gt;K1368,מרקובחצי[[#This Row],[עד ועד]]&lt;J1368)))),1,""))</f>
        <v/>
      </c>
      <c r="R1369" s="19" t="str">
        <f>IF(מרקובחצי[[#This Row],[CycleNumber]]&gt;1,IF(AND(O1368=1,מרקובחצי[[#This Row],[עד ועד]]&lt;29),1,""),"")</f>
        <v/>
      </c>
      <c r="S1369" s="19" t="str">
        <f>IF(מרקובחצי[[#This Row],[CycleNumber]]&gt;1,IF(OR(AND(O1368=1,מרקובחצי[[#This Row],[עד ועד]]&gt;28),AND(P1368=1),AND(Q1368=1,מרקובחצי[[#This Row],[עד ועד]]&lt;32)),1,""),"")</f>
        <v/>
      </c>
      <c r="T1369" s="19" t="str">
        <f>IF(מרקובחצי[[#This Row],[CycleNumber]]&gt;1,IF(AND(Q1368=1,מרקובחצי[[#This Row],[עד ועד]]&gt;31),1,""),"")</f>
        <v/>
      </c>
      <c r="U1369" s="19" t="str">
        <f>IF(מרקובחצי[[#This Row],[CycleNumber]]&gt;1,IF(AND(R1368=1,מרקובחצי[[#This Row],[עד ועד]]&lt;29),1,IF(AND(U1368=1,NOT(OR(מרקובחצי[[#This Row],[עד ועד]]&lt;J1368,מרקובחצי[[#This Row],[עד ועד]]&gt;K1368))),1,"")),"")</f>
        <v/>
      </c>
      <c r="V1369" s="19">
        <f>IF(מרקובחצי[[#This Row],[CycleNumber]]&gt;1,IF(AND(SUM(R1368:T1368)=1,מרקובחצי[[#This Row],[עד ועד]]&gt;28,מרקובחצי[[#This Row],[עד ועד]]&lt;32),1,IF(OR(S1368=1,AND(R1368=1,מרקובחצי[[#This Row],[עד ועד]]&gt;28),AND(T1368=1,מרקובחצי[[#This Row],[עד ועד]]&lt;32)),1,IF(AND(V1368=1,NOT(OR(מרקובחצי[[#This Row],[עד ועד]]&lt;J1368,מרקובחצי[[#This Row],[עד ועד]]&gt;K1368))),1,""))),"")</f>
        <v>1</v>
      </c>
      <c r="W1369" s="19" t="str">
        <f>IF(מרקובחצי[[#This Row],[CycleNumber]]&gt;1,IF(AND(T1368=1,מרקובחצי[[#This Row],[עד ועד]]&gt;31),1,IF(AND(W1368=1,NOT(OR(מרקובחצי[[#This Row],[עד ועד]]&lt;J1368,מרקובחצי[[#This Row],[עד ועד]]&gt;K1368))),1,"")),"")</f>
        <v/>
      </c>
      <c r="X1369" s="19" t="str">
        <f>IF(AND(מרקובחצי[[#This Row],[CycleNumber]]&lt;$B1370,SUM(מרקובחצי[[#This Row],[11]],R1370)=2),1,"")</f>
        <v/>
      </c>
      <c r="Y1369" s="19" t="str">
        <f>IF(AND(מרקובחצי[[#This Row],[CycleNumber]]&lt;$B1370,SUM(מרקובחצי[[#This Row],[11]],S1370)=2),1,"")</f>
        <v/>
      </c>
      <c r="Z1369" s="19" t="str">
        <f>IF(AND(מרקובחצי[[#This Row],[CycleNumber]]&lt;$B1370,SUM(מרקובחצי[[#This Row],[13]],S1370)=2),1,"")</f>
        <v/>
      </c>
      <c r="AA1369" s="19" t="str">
        <f>IF(AND(מרקובחצי[[#This Row],[CycleNumber]]&lt;$B1370,SUM(מרקובחצי[[#This Row],[13]],T1370)=2),1,"")</f>
        <v/>
      </c>
      <c r="AB1369" s="19" t="str">
        <f>IF(AND(מרקובחצי[[#This Row],[CycleNumber]]&lt;$B1370,SUM(מרקובחצי[[#This Row],[21]],U1370)=2),1,"")</f>
        <v/>
      </c>
      <c r="AC1369" s="19" t="str">
        <f>IF(AND(מרקובחצי[[#This Row],[CycleNumber]]&lt;$B1370,SUM(מרקובחצי[[#This Row],[21]],V1370)=2),1,"")</f>
        <v/>
      </c>
      <c r="AD1369" s="19" t="str">
        <f>IF(AND(מרקובחצי[[#This Row],[CycleNumber]]&lt;$B1370,SUM(מרקובחצי[[#This Row],[23]],V1370)=2),1,"")</f>
        <v/>
      </c>
      <c r="AE1369" s="19" t="str">
        <f>IF(AND(מרקובחצי[[#This Row],[CycleNumber]]&lt;$B1370,SUM(מרקובחצי[[#This Row],[23]],W1370)=2),1,"")</f>
        <v/>
      </c>
      <c r="AF1369" s="19" t="str">
        <f>IF(AND(מרקובחצי[[#This Row],[CycleNumber]]&lt;$B1370,SUM(מרקובחצי[[#This Row],[31]],O1370)=2),1,"")</f>
        <v/>
      </c>
      <c r="AG1369" s="19" t="str">
        <f>IF(AND(מרקובחצי[[#This Row],[CycleNumber]]&lt;$B1370,SUM(מרקובחצי[[#This Row],[31]],P1370)=2),1,"")</f>
        <v/>
      </c>
      <c r="AH1369" s="19" t="str">
        <f>IF(AND(מרקובחצי[[#This Row],[CycleNumber]]&lt;$B1370,SUM(מרקובחצי[[#This Row],[31]],Q1370)=2),1,"")</f>
        <v/>
      </c>
      <c r="AI1369" s="19" t="str">
        <f>IF(AND(מרקובחצי[[#This Row],[CycleNumber]]&lt;$B1370,SUM(U1369:U1370)=2),1,"")</f>
        <v/>
      </c>
      <c r="AJ1369" s="19" t="str">
        <f>IF(AND(מרקובחצי[[#This Row],[CycleNumber]]&lt;$B1370,SUM(מרקובחצי[[#This Row],[32]],O1370)=2),1,"")</f>
        <v/>
      </c>
      <c r="AK1369" s="19" t="str">
        <f>IF(AND(מרקובחצי[[#This Row],[CycleNumber]]&lt;$B1370,SUM(מרקובחצי[[#This Row],[32]],P1370)=2),1,"")</f>
        <v/>
      </c>
      <c r="AL1369" s="19" t="str">
        <f>IF(AND(מרקובחצי[[#This Row],[CycleNumber]]&lt;$B1370,SUM(מרקובחצי[[#This Row],[32]],Q1370)=2),1,"")</f>
        <v/>
      </c>
      <c r="AM1369" s="19">
        <f>IF(AND(מרקובחצי[[#This Row],[CycleNumber]]&lt;$B1370,SUM(V1369:V1370)=2),1,"")</f>
        <v>1</v>
      </c>
      <c r="AN1369" s="19" t="str">
        <f>IF(AND(מרקובחצי[[#This Row],[CycleNumber]]&lt;$B1370,SUM(מרקובחצי[[#This Row],[33]],O1370)=2),1,"")</f>
        <v/>
      </c>
      <c r="AO1369" s="19" t="str">
        <f>IF(AND(מרקובחצי[[#This Row],[CycleNumber]]&lt;$B1370,SUM(מרקובחצי[[#This Row],[33]],P1370)=2),1,"")</f>
        <v/>
      </c>
      <c r="AP1369" s="19" t="str">
        <f>IF(AND(מרקובחצי[[#This Row],[CycleNumber]]&lt;$B1370,SUM(מרקובחצי[[#This Row],[33]],Q1370)=2),1,"")</f>
        <v/>
      </c>
      <c r="AQ1369" s="19" t="str">
        <f>IF(AND(מרקובחצי[[#This Row],[CycleNumber]]&lt;$B1370,SUM(W1369:W1370)=2),1,"")</f>
        <v/>
      </c>
      <c r="AR1369" s="19" t="str">
        <f>IF(AND(מרקובחצי[[#This Row],[CycleNumber]]&lt;$B1370,SUM(מרקובחצי[[#This Row],[12]],S1370)=2),1,"")</f>
        <v/>
      </c>
      <c r="AS1369" s="19" t="str">
        <f>IF(AND(מרקובחצי[[#This Row],[CycleNumber]]&lt;$B1370,SUM(מרקובחצי[[#This Row],[22]],V1370)=2),1,"")</f>
        <v/>
      </c>
      <c r="AT1369" s="21">
        <f>SUM(מרקובחצי[[#This Row],[11]:[33]])</f>
        <v>1</v>
      </c>
    </row>
    <row r="1370" spans="1:46" ht="15.6" x14ac:dyDescent="0.25">
      <c r="A1370" s="19" t="s">
        <v>147</v>
      </c>
      <c r="B1370" s="19">
        <v>11</v>
      </c>
      <c r="C1370">
        <v>33</v>
      </c>
      <c r="D1370" s="19">
        <f>מרקובחצי[[#This Row],[LengthofCycle]]+1</f>
        <v>34</v>
      </c>
      <c r="E1370" t="str">
        <f>IF(IFERROR(LOOKUP(מרקובחצי[[#This Row],[ClientID]],קביעויות[הפלגה]),FALSE)=מרקובחצי[[#This Row],[ClientID]],1,"")</f>
        <v/>
      </c>
      <c r="F1370" t="str">
        <f>IF(IFERROR(LOOKUP(מרקובחצי[[#This Row],[ClientID]],סוגחציקבוע[S31]),FALSE)=מרקובחצי[[#This Row],[ClientID]],1,"")</f>
        <v/>
      </c>
      <c r="G1370">
        <f>IF(IFERROR(LOOKUP(מרקובחצי[[#This Row],[ClientID]],סוגחציקבוע[S32]),FALSE)=מרקובחצי[[#This Row],[ClientID]],1,"")</f>
        <v>1</v>
      </c>
      <c r="H1370" t="str">
        <f>IF(IFERROR(LOOKUP(מרקובחצי[[#This Row],[ClientID]],סוגחציקבוע[S33]),FALSE)=מרקובחצי[[#This Row],[ClientID]],1,"")</f>
        <v/>
      </c>
      <c r="I1370" t="str">
        <f>IF(IFERROR(LOOKUP(מרקובחצי[[#This Row],[ClientID]],סוגחציקבוע[S32&amp;33]),FALSE)=מרקובחצי[[#This Row],[ClientID]],1,"")</f>
        <v/>
      </c>
      <c r="J1370" s="19">
        <f>IF(SUM(מרקובחצי[[#This Row],[11]:[13]])=1,מרקובחצי[[#This Row],[עד ועד]],IF(SUM(R1369:T1370)=1,IF(מרקובחצי[[#This Row],[עד ועד]]&lt;J1369,מרקובחצי[[#This Row],[עד ועד]],J1369),J1369))</f>
        <v>29</v>
      </c>
      <c r="K1370" s="19">
        <f>IF(SUM(מרקובחצי[[#This Row],[11]:[13]])=1,מרקובחצי[[#This Row],[עד ועד]],IF(SUM(R1369:T1370)=1,IF(מרקובחצי[[#This Row],[עד ועד]]&gt;K1369,מרקובחצי[[#This Row],[עד ועד]],K1369),K1369))</f>
        <v>35</v>
      </c>
      <c r="L1370" s="19" t="str">
        <f>IF(AND(SUM(מרקובחצי[[#This Row],[31]:[33]])=1,SUM(U1369:W1369)=0),מרקובחצי[[#This Row],[מקס]]-מרקובחצי[[#This Row],[מינ]],"")</f>
        <v/>
      </c>
      <c r="M137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70" s="19" t="str">
        <f t="shared" si="21"/>
        <v>S32</v>
      </c>
      <c r="O1370" s="19" t="str">
        <f>IF(מרקובחצי[[#This Row],[קבעה הפלגה?]]=1,"",IF(AND(מרקובחצי[[#This Row],[עד ועד]]&lt;29,OR(מרקובחצי[[#This Row],[CycleNumber]]=1,AND(U1369=1,OR(מרקובחצי[[#This Row],[עד ועד]]&lt;J1369,מרקובחצי[[#This Row],[עד ועד]]&gt;K1369)),AND(V1369=1,מרקובחצי[[#This Row],[עד ועד]]&lt;J1369),W1369=1)),1,""))</f>
        <v/>
      </c>
      <c r="P1370" s="19" t="str">
        <f>IF(מרקובחצי[[#This Row],[קבעה הפלגה?]]=1,"",IF(AND(מרקובחצי[[#This Row],[עד ועד]]&gt;28,מרקובחצי[[#This Row],[עד ועד]]&lt;32,OR(מרקובחצי[[#This Row],[CycleNumber]]=1,AND(U1369=1),AND(V1369=1,OR(מרקובחצי[[#This Row],[עד ועד]]&lt;J1369,מרקובחצי[[#This Row],[עד ועד]]&gt;K1369)),W1369=1)),1,""))</f>
        <v/>
      </c>
      <c r="Q1370" s="19" t="str">
        <f>IF(מרקובחצי[[#This Row],[קבעה הפלגה?]]=1,"",IF(AND(מרקובחצי[[#This Row],[עד ועד]]&gt;31,OR(מרקובחצי[[#This Row],[CycleNumber]]=1,AND(U1369=1),AND(V1369=1,מרקובחצי[[#This Row],[עד ועד]]&gt;K1369),AND(W1369=1,OR(מרקובחצי[[#This Row],[עד ועד]]&gt;K1369,מרקובחצי[[#This Row],[עד ועד]]&lt;J1369)))),1,""))</f>
        <v/>
      </c>
      <c r="R1370" s="19" t="str">
        <f>IF(מרקובחצי[[#This Row],[CycleNumber]]&gt;1,IF(AND(O1369=1,מרקובחצי[[#This Row],[עד ועד]]&lt;29),1,""),"")</f>
        <v/>
      </c>
      <c r="S1370" s="19" t="str">
        <f>IF(מרקובחצי[[#This Row],[CycleNumber]]&gt;1,IF(OR(AND(O1369=1,מרקובחצי[[#This Row],[עד ועד]]&gt;28),AND(P1369=1),AND(Q1369=1,מרקובחצי[[#This Row],[עד ועד]]&lt;32)),1,""),"")</f>
        <v/>
      </c>
      <c r="T1370" s="19" t="str">
        <f>IF(מרקובחצי[[#This Row],[CycleNumber]]&gt;1,IF(AND(Q1369=1,מרקובחצי[[#This Row],[עד ועד]]&gt;31),1,""),"")</f>
        <v/>
      </c>
      <c r="U1370" s="19" t="str">
        <f>IF(מרקובחצי[[#This Row],[CycleNumber]]&gt;1,IF(AND(R1369=1,מרקובחצי[[#This Row],[עד ועד]]&lt;29),1,IF(AND(U1369=1,NOT(OR(מרקובחצי[[#This Row],[עד ועד]]&lt;J1369,מרקובחצי[[#This Row],[עד ועד]]&gt;K1369))),1,"")),"")</f>
        <v/>
      </c>
      <c r="V1370" s="19">
        <f>IF(מרקובחצי[[#This Row],[CycleNumber]]&gt;1,IF(AND(SUM(R1369:T1369)=1,מרקובחצי[[#This Row],[עד ועד]]&gt;28,מרקובחצי[[#This Row],[עד ועד]]&lt;32),1,IF(OR(S1369=1,AND(R1369=1,מרקובחצי[[#This Row],[עד ועד]]&gt;28),AND(T1369=1,מרקובחצי[[#This Row],[עד ועד]]&lt;32)),1,IF(AND(V1369=1,NOT(OR(מרקובחצי[[#This Row],[עד ועד]]&lt;J1369,מרקובחצי[[#This Row],[עד ועד]]&gt;K1369))),1,""))),"")</f>
        <v>1</v>
      </c>
      <c r="W1370" s="19" t="str">
        <f>IF(מרקובחצי[[#This Row],[CycleNumber]]&gt;1,IF(AND(T1369=1,מרקובחצי[[#This Row],[עד ועד]]&gt;31),1,IF(AND(W1369=1,NOT(OR(מרקובחצי[[#This Row],[עד ועד]]&lt;J1369,מרקובחצי[[#This Row],[עד ועד]]&gt;K1369))),1,"")),"")</f>
        <v/>
      </c>
      <c r="X1370" s="19" t="str">
        <f>IF(AND(מרקובחצי[[#This Row],[CycleNumber]]&lt;$B1371,SUM(מרקובחצי[[#This Row],[11]],R1371)=2),1,"")</f>
        <v/>
      </c>
      <c r="Y1370" s="19" t="str">
        <f>IF(AND(מרקובחצי[[#This Row],[CycleNumber]]&lt;$B1371,SUM(מרקובחצי[[#This Row],[11]],S1371)=2),1,"")</f>
        <v/>
      </c>
      <c r="Z1370" s="19" t="str">
        <f>IF(AND(מרקובחצי[[#This Row],[CycleNumber]]&lt;$B1371,SUM(מרקובחצי[[#This Row],[13]],S1371)=2),1,"")</f>
        <v/>
      </c>
      <c r="AA1370" s="19" t="str">
        <f>IF(AND(מרקובחצי[[#This Row],[CycleNumber]]&lt;$B1371,SUM(מרקובחצי[[#This Row],[13]],T1371)=2),1,"")</f>
        <v/>
      </c>
      <c r="AB1370" s="19" t="str">
        <f>IF(AND(מרקובחצי[[#This Row],[CycleNumber]]&lt;$B1371,SUM(מרקובחצי[[#This Row],[21]],U1371)=2),1,"")</f>
        <v/>
      </c>
      <c r="AC1370" s="19" t="str">
        <f>IF(AND(מרקובחצי[[#This Row],[CycleNumber]]&lt;$B1371,SUM(מרקובחצי[[#This Row],[21]],V1371)=2),1,"")</f>
        <v/>
      </c>
      <c r="AD1370" s="19" t="str">
        <f>IF(AND(מרקובחצי[[#This Row],[CycleNumber]]&lt;$B1371,SUM(מרקובחצי[[#This Row],[23]],V1371)=2),1,"")</f>
        <v/>
      </c>
      <c r="AE1370" s="19" t="str">
        <f>IF(AND(מרקובחצי[[#This Row],[CycleNumber]]&lt;$B1371,SUM(מרקובחצי[[#This Row],[23]],W1371)=2),1,"")</f>
        <v/>
      </c>
      <c r="AF1370" s="19" t="str">
        <f>IF(AND(מרקובחצי[[#This Row],[CycleNumber]]&lt;$B1371,SUM(מרקובחצי[[#This Row],[31]],O1371)=2),1,"")</f>
        <v/>
      </c>
      <c r="AG1370" s="19" t="str">
        <f>IF(AND(מרקובחצי[[#This Row],[CycleNumber]]&lt;$B1371,SUM(מרקובחצי[[#This Row],[31]],P1371)=2),1,"")</f>
        <v/>
      </c>
      <c r="AH1370" s="19" t="str">
        <f>IF(AND(מרקובחצי[[#This Row],[CycleNumber]]&lt;$B1371,SUM(מרקובחצי[[#This Row],[31]],Q1371)=2),1,"")</f>
        <v/>
      </c>
      <c r="AI1370" s="19" t="str">
        <f>IF(AND(מרקובחצי[[#This Row],[CycleNumber]]&lt;$B1371,SUM(U1370:U1371)=2),1,"")</f>
        <v/>
      </c>
      <c r="AJ1370" s="19" t="str">
        <f>IF(AND(מרקובחצי[[#This Row],[CycleNumber]]&lt;$B1371,SUM(מרקובחצי[[#This Row],[32]],O1371)=2),1,"")</f>
        <v/>
      </c>
      <c r="AK1370" s="19" t="str">
        <f>IF(AND(מרקובחצי[[#This Row],[CycleNumber]]&lt;$B1371,SUM(מרקובחצי[[#This Row],[32]],P1371)=2),1,"")</f>
        <v/>
      </c>
      <c r="AL1370" s="19" t="str">
        <f>IF(AND(מרקובחצי[[#This Row],[CycleNumber]]&lt;$B1371,SUM(מרקובחצי[[#This Row],[32]],Q1371)=2),1,"")</f>
        <v/>
      </c>
      <c r="AM1370" s="19">
        <f>IF(AND(מרקובחצי[[#This Row],[CycleNumber]]&lt;$B1371,SUM(V1370:V1371)=2),1,"")</f>
        <v>1</v>
      </c>
      <c r="AN1370" s="19" t="str">
        <f>IF(AND(מרקובחצי[[#This Row],[CycleNumber]]&lt;$B1371,SUM(מרקובחצי[[#This Row],[33]],O1371)=2),1,"")</f>
        <v/>
      </c>
      <c r="AO1370" s="19" t="str">
        <f>IF(AND(מרקובחצי[[#This Row],[CycleNumber]]&lt;$B1371,SUM(מרקובחצי[[#This Row],[33]],P1371)=2),1,"")</f>
        <v/>
      </c>
      <c r="AP1370" s="19" t="str">
        <f>IF(AND(מרקובחצי[[#This Row],[CycleNumber]]&lt;$B1371,SUM(מרקובחצי[[#This Row],[33]],Q1371)=2),1,"")</f>
        <v/>
      </c>
      <c r="AQ1370" s="19" t="str">
        <f>IF(AND(מרקובחצי[[#This Row],[CycleNumber]]&lt;$B1371,SUM(W1370:W1371)=2),1,"")</f>
        <v/>
      </c>
      <c r="AR1370" s="19" t="str">
        <f>IF(AND(מרקובחצי[[#This Row],[CycleNumber]]&lt;$B1371,SUM(מרקובחצי[[#This Row],[12]],S1371)=2),1,"")</f>
        <v/>
      </c>
      <c r="AS1370" s="19" t="str">
        <f>IF(AND(מרקובחצי[[#This Row],[CycleNumber]]&lt;$B1371,SUM(מרקובחצי[[#This Row],[22]],V1371)=2),1,"")</f>
        <v/>
      </c>
      <c r="AT1370" s="21">
        <f>SUM(מרקובחצי[[#This Row],[11]:[33]])</f>
        <v>1</v>
      </c>
    </row>
    <row r="1371" spans="1:46" ht="15.6" x14ac:dyDescent="0.25">
      <c r="A1371" s="19" t="s">
        <v>147</v>
      </c>
      <c r="B1371" s="19">
        <v>12</v>
      </c>
      <c r="C1371">
        <v>28</v>
      </c>
      <c r="D1371" s="19">
        <f>מרקובחצי[[#This Row],[LengthofCycle]]+1</f>
        <v>29</v>
      </c>
      <c r="E1371" t="str">
        <f>IF(IFERROR(LOOKUP(מרקובחצי[[#This Row],[ClientID]],קביעויות[הפלגה]),FALSE)=מרקובחצי[[#This Row],[ClientID]],1,"")</f>
        <v/>
      </c>
      <c r="F1371" t="str">
        <f>IF(IFERROR(LOOKUP(מרקובחצי[[#This Row],[ClientID]],סוגחציקבוע[S31]),FALSE)=מרקובחצי[[#This Row],[ClientID]],1,"")</f>
        <v/>
      </c>
      <c r="G1371">
        <f>IF(IFERROR(LOOKUP(מרקובחצי[[#This Row],[ClientID]],סוגחציקבוע[S32]),FALSE)=מרקובחצי[[#This Row],[ClientID]],1,"")</f>
        <v>1</v>
      </c>
      <c r="H1371" t="str">
        <f>IF(IFERROR(LOOKUP(מרקובחצי[[#This Row],[ClientID]],סוגחציקבוע[S33]),FALSE)=מרקובחצי[[#This Row],[ClientID]],1,"")</f>
        <v/>
      </c>
      <c r="I1371" t="str">
        <f>IF(IFERROR(LOOKUP(מרקובחצי[[#This Row],[ClientID]],סוגחציקבוע[S32&amp;33]),FALSE)=מרקובחצי[[#This Row],[ClientID]],1,"")</f>
        <v/>
      </c>
      <c r="J1371" s="19">
        <f>IF(SUM(מרקובחצי[[#This Row],[11]:[13]])=1,מרקובחצי[[#This Row],[עד ועד]],IF(SUM(R1370:T1371)=1,IF(מרקובחצי[[#This Row],[עד ועד]]&lt;J1370,מרקובחצי[[#This Row],[עד ועד]],J1370),J1370))</f>
        <v>29</v>
      </c>
      <c r="K1371" s="19">
        <f>IF(SUM(מרקובחצי[[#This Row],[11]:[13]])=1,מרקובחצי[[#This Row],[עד ועד]],IF(SUM(R1370:T1371)=1,IF(מרקובחצי[[#This Row],[עד ועד]]&gt;K1370,מרקובחצי[[#This Row],[עד ועד]],K1370),K1370))</f>
        <v>35</v>
      </c>
      <c r="L1371" s="19" t="str">
        <f>IF(AND(SUM(מרקובחצי[[#This Row],[31]:[33]])=1,SUM(U1370:W1370)=0),מרקובחצי[[#This Row],[מקס]]-מרקובחצי[[#This Row],[מינ]],"")</f>
        <v/>
      </c>
      <c r="M137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71" s="19" t="str">
        <f t="shared" si="21"/>
        <v>S32</v>
      </c>
      <c r="O1371" s="19" t="str">
        <f>IF(מרקובחצי[[#This Row],[קבעה הפלגה?]]=1,"",IF(AND(מרקובחצי[[#This Row],[עד ועד]]&lt;29,OR(מרקובחצי[[#This Row],[CycleNumber]]=1,AND(U1370=1,OR(מרקובחצי[[#This Row],[עד ועד]]&lt;J1370,מרקובחצי[[#This Row],[עד ועד]]&gt;K1370)),AND(V1370=1,מרקובחצי[[#This Row],[עד ועד]]&lt;J1370),W1370=1)),1,""))</f>
        <v/>
      </c>
      <c r="P1371" s="19" t="str">
        <f>IF(מרקובחצי[[#This Row],[קבעה הפלגה?]]=1,"",IF(AND(מרקובחצי[[#This Row],[עד ועד]]&gt;28,מרקובחצי[[#This Row],[עד ועד]]&lt;32,OR(מרקובחצי[[#This Row],[CycleNumber]]=1,AND(U1370=1),AND(V1370=1,OR(מרקובחצי[[#This Row],[עד ועד]]&lt;J1370,מרקובחצי[[#This Row],[עד ועד]]&gt;K1370)),W1370=1)),1,""))</f>
        <v/>
      </c>
      <c r="Q1371" s="19" t="str">
        <f>IF(מרקובחצי[[#This Row],[קבעה הפלגה?]]=1,"",IF(AND(מרקובחצי[[#This Row],[עד ועד]]&gt;31,OR(מרקובחצי[[#This Row],[CycleNumber]]=1,AND(U1370=1),AND(V1370=1,מרקובחצי[[#This Row],[עד ועד]]&gt;K1370),AND(W1370=1,OR(מרקובחצי[[#This Row],[עד ועד]]&gt;K1370,מרקובחצי[[#This Row],[עד ועד]]&lt;J1370)))),1,""))</f>
        <v/>
      </c>
      <c r="R1371" s="19" t="str">
        <f>IF(מרקובחצי[[#This Row],[CycleNumber]]&gt;1,IF(AND(O1370=1,מרקובחצי[[#This Row],[עד ועד]]&lt;29),1,""),"")</f>
        <v/>
      </c>
      <c r="S1371" s="19" t="str">
        <f>IF(מרקובחצי[[#This Row],[CycleNumber]]&gt;1,IF(OR(AND(O1370=1,מרקובחצי[[#This Row],[עד ועד]]&gt;28),AND(P1370=1),AND(Q1370=1,מרקובחצי[[#This Row],[עד ועד]]&lt;32)),1,""),"")</f>
        <v/>
      </c>
      <c r="T1371" s="19" t="str">
        <f>IF(מרקובחצי[[#This Row],[CycleNumber]]&gt;1,IF(AND(Q1370=1,מרקובחצי[[#This Row],[עד ועד]]&gt;31),1,""),"")</f>
        <v/>
      </c>
      <c r="U1371" s="19" t="str">
        <f>IF(מרקובחצי[[#This Row],[CycleNumber]]&gt;1,IF(AND(R1370=1,מרקובחצי[[#This Row],[עד ועד]]&lt;29),1,IF(AND(U1370=1,NOT(OR(מרקובחצי[[#This Row],[עד ועד]]&lt;J1370,מרקובחצי[[#This Row],[עד ועד]]&gt;K1370))),1,"")),"")</f>
        <v/>
      </c>
      <c r="V1371" s="19">
        <f>IF(מרקובחצי[[#This Row],[CycleNumber]]&gt;1,IF(AND(SUM(R1370:T1370)=1,מרקובחצי[[#This Row],[עד ועד]]&gt;28,מרקובחצי[[#This Row],[עד ועד]]&lt;32),1,IF(OR(S1370=1,AND(R1370=1,מרקובחצי[[#This Row],[עד ועד]]&gt;28),AND(T1370=1,מרקובחצי[[#This Row],[עד ועד]]&lt;32)),1,IF(AND(V1370=1,NOT(OR(מרקובחצי[[#This Row],[עד ועד]]&lt;J1370,מרקובחצי[[#This Row],[עד ועד]]&gt;K1370))),1,""))),"")</f>
        <v>1</v>
      </c>
      <c r="W1371" s="19" t="str">
        <f>IF(מרקובחצי[[#This Row],[CycleNumber]]&gt;1,IF(AND(T1370=1,מרקובחצי[[#This Row],[עד ועד]]&gt;31),1,IF(AND(W1370=1,NOT(OR(מרקובחצי[[#This Row],[עד ועד]]&lt;J1370,מרקובחצי[[#This Row],[עד ועד]]&gt;K1370))),1,"")),"")</f>
        <v/>
      </c>
      <c r="X1371" s="19" t="str">
        <f>IF(AND(מרקובחצי[[#This Row],[CycleNumber]]&lt;$B1372,SUM(מרקובחצי[[#This Row],[11]],R1372)=2),1,"")</f>
        <v/>
      </c>
      <c r="Y1371" s="19" t="str">
        <f>IF(AND(מרקובחצי[[#This Row],[CycleNumber]]&lt;$B1372,SUM(מרקובחצי[[#This Row],[11]],S1372)=2),1,"")</f>
        <v/>
      </c>
      <c r="Z1371" s="19" t="str">
        <f>IF(AND(מרקובחצי[[#This Row],[CycleNumber]]&lt;$B1372,SUM(מרקובחצי[[#This Row],[13]],S1372)=2),1,"")</f>
        <v/>
      </c>
      <c r="AA1371" s="19" t="str">
        <f>IF(AND(מרקובחצי[[#This Row],[CycleNumber]]&lt;$B1372,SUM(מרקובחצי[[#This Row],[13]],T1372)=2),1,"")</f>
        <v/>
      </c>
      <c r="AB1371" s="19" t="str">
        <f>IF(AND(מרקובחצי[[#This Row],[CycleNumber]]&lt;$B1372,SUM(מרקובחצי[[#This Row],[21]],U1372)=2),1,"")</f>
        <v/>
      </c>
      <c r="AC1371" s="19" t="str">
        <f>IF(AND(מרקובחצי[[#This Row],[CycleNumber]]&lt;$B1372,SUM(מרקובחצי[[#This Row],[21]],V1372)=2),1,"")</f>
        <v/>
      </c>
      <c r="AD1371" s="19" t="str">
        <f>IF(AND(מרקובחצי[[#This Row],[CycleNumber]]&lt;$B1372,SUM(מרקובחצי[[#This Row],[23]],V1372)=2),1,"")</f>
        <v/>
      </c>
      <c r="AE1371" s="19" t="str">
        <f>IF(AND(מרקובחצי[[#This Row],[CycleNumber]]&lt;$B1372,SUM(מרקובחצי[[#This Row],[23]],W1372)=2),1,"")</f>
        <v/>
      </c>
      <c r="AF1371" s="19" t="str">
        <f>IF(AND(מרקובחצי[[#This Row],[CycleNumber]]&lt;$B1372,SUM(מרקובחצי[[#This Row],[31]],O1372)=2),1,"")</f>
        <v/>
      </c>
      <c r="AG1371" s="19" t="str">
        <f>IF(AND(מרקובחצי[[#This Row],[CycleNumber]]&lt;$B1372,SUM(מרקובחצי[[#This Row],[31]],P1372)=2),1,"")</f>
        <v/>
      </c>
      <c r="AH1371" s="19" t="str">
        <f>IF(AND(מרקובחצי[[#This Row],[CycleNumber]]&lt;$B1372,SUM(מרקובחצי[[#This Row],[31]],Q1372)=2),1,"")</f>
        <v/>
      </c>
      <c r="AI1371" s="19" t="str">
        <f>IF(AND(מרקובחצי[[#This Row],[CycleNumber]]&lt;$B1372,SUM(U1371:U1372)=2),1,"")</f>
        <v/>
      </c>
      <c r="AJ1371" s="19" t="str">
        <f>IF(AND(מרקובחצי[[#This Row],[CycleNumber]]&lt;$B1372,SUM(מרקובחצי[[#This Row],[32]],O1372)=2),1,"")</f>
        <v/>
      </c>
      <c r="AK1371" s="19" t="str">
        <f>IF(AND(מרקובחצי[[#This Row],[CycleNumber]]&lt;$B1372,SUM(מרקובחצי[[#This Row],[32]],P1372)=2),1,"")</f>
        <v/>
      </c>
      <c r="AL1371" s="19" t="str">
        <f>IF(AND(מרקובחצי[[#This Row],[CycleNumber]]&lt;$B1372,SUM(מרקובחצי[[#This Row],[32]],Q1372)=2),1,"")</f>
        <v/>
      </c>
      <c r="AM1371" s="19" t="str">
        <f>IF(AND(מרקובחצי[[#This Row],[CycleNumber]]&lt;$B1372,SUM(V1371:V1372)=2),1,"")</f>
        <v/>
      </c>
      <c r="AN1371" s="19" t="str">
        <f>IF(AND(מרקובחצי[[#This Row],[CycleNumber]]&lt;$B1372,SUM(מרקובחצי[[#This Row],[33]],O1372)=2),1,"")</f>
        <v/>
      </c>
      <c r="AO1371" s="19" t="str">
        <f>IF(AND(מרקובחצי[[#This Row],[CycleNumber]]&lt;$B1372,SUM(מרקובחצי[[#This Row],[33]],P1372)=2),1,"")</f>
        <v/>
      </c>
      <c r="AP1371" s="19" t="str">
        <f>IF(AND(מרקובחצי[[#This Row],[CycleNumber]]&lt;$B1372,SUM(מרקובחצי[[#This Row],[33]],Q1372)=2),1,"")</f>
        <v/>
      </c>
      <c r="AQ1371" s="19" t="str">
        <f>IF(AND(מרקובחצי[[#This Row],[CycleNumber]]&lt;$B1372,SUM(W1371:W1372)=2),1,"")</f>
        <v/>
      </c>
      <c r="AR1371" s="19" t="str">
        <f>IF(AND(מרקובחצי[[#This Row],[CycleNumber]]&lt;$B1372,SUM(מרקובחצי[[#This Row],[12]],S1372)=2),1,"")</f>
        <v/>
      </c>
      <c r="AS1371" s="19" t="str">
        <f>IF(AND(מרקובחצי[[#This Row],[CycleNumber]]&lt;$B1372,SUM(מרקובחצי[[#This Row],[22]],V1372)=2),1,"")</f>
        <v/>
      </c>
      <c r="AT1371" s="21">
        <f>SUM(מרקובחצי[[#This Row],[11]:[33]])</f>
        <v>1</v>
      </c>
    </row>
    <row r="1372" spans="1:46" ht="15.6" x14ac:dyDescent="0.25">
      <c r="A1372" s="19" t="s">
        <v>148</v>
      </c>
      <c r="B1372" s="19">
        <v>1</v>
      </c>
      <c r="C1372">
        <v>30</v>
      </c>
      <c r="D1372" s="19">
        <f>מרקובחצי[[#This Row],[LengthofCycle]]+1</f>
        <v>31</v>
      </c>
      <c r="E1372" t="str">
        <f>IF(IFERROR(LOOKUP(מרקובחצי[[#This Row],[ClientID]],קביעויות[הפלגה]),FALSE)=מרקובחצי[[#This Row],[ClientID]],1,"")</f>
        <v/>
      </c>
      <c r="F1372" t="str">
        <f>IF(IFERROR(LOOKUP(מרקובחצי[[#This Row],[ClientID]],סוגחציקבוע[S31]),FALSE)=מרקובחצי[[#This Row],[ClientID]],1,"")</f>
        <v/>
      </c>
      <c r="G1372">
        <f>IF(IFERROR(LOOKUP(מרקובחצי[[#This Row],[ClientID]],סוגחציקבוע[S32]),FALSE)=מרקובחצי[[#This Row],[ClientID]],1,"")</f>
        <v>1</v>
      </c>
      <c r="H1372" t="str">
        <f>IF(IFERROR(LOOKUP(מרקובחצי[[#This Row],[ClientID]],סוגחציקבוע[S33]),FALSE)=מרקובחצי[[#This Row],[ClientID]],1,"")</f>
        <v/>
      </c>
      <c r="I1372" t="str">
        <f>IF(IFERROR(LOOKUP(מרקובחצי[[#This Row],[ClientID]],סוגחציקבוע[S32&amp;33]),FALSE)=מרקובחצי[[#This Row],[ClientID]],1,"")</f>
        <v/>
      </c>
      <c r="J1372" s="19">
        <f>IF(SUM(מרקובחצי[[#This Row],[11]:[13]])=1,מרקובחצי[[#This Row],[עד ועד]],IF(SUM(R1371:T1372)=1,IF(מרקובחצי[[#This Row],[עד ועד]]&lt;J1371,מרקובחצי[[#This Row],[עד ועד]],J1371),J1371))</f>
        <v>31</v>
      </c>
      <c r="K1372" s="19">
        <f>IF(SUM(מרקובחצי[[#This Row],[11]:[13]])=1,מרקובחצי[[#This Row],[עד ועד]],IF(SUM(R1371:T1372)=1,IF(מרקובחצי[[#This Row],[עד ועד]]&gt;K1371,מרקובחצי[[#This Row],[עד ועד]],K1371),K1371))</f>
        <v>31</v>
      </c>
      <c r="L1372" s="19" t="str">
        <f>IF(AND(SUM(מרקובחצי[[#This Row],[31]:[33]])=1,SUM(U1371:W1371)=0),מרקובחצי[[#This Row],[מקס]]-מרקובחצי[[#This Row],[מינ]],"")</f>
        <v/>
      </c>
      <c r="M137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372" s="19" t="str">
        <f t="shared" si="21"/>
        <v>S32</v>
      </c>
      <c r="O1372" s="19" t="str">
        <f>IF(מרקובחצי[[#This Row],[קבעה הפלגה?]]=1,"",IF(AND(מרקובחצי[[#This Row],[עד ועד]]&lt;29,OR(מרקובחצי[[#This Row],[CycleNumber]]=1,AND(U1371=1,OR(מרקובחצי[[#This Row],[עד ועד]]&lt;J1371,מרקובחצי[[#This Row],[עד ועד]]&gt;K1371)),AND(V1371=1,מרקובחצי[[#This Row],[עד ועד]]&lt;J1371),W1371=1)),1,""))</f>
        <v/>
      </c>
      <c r="P1372" s="19">
        <f>IF(מרקובחצי[[#This Row],[קבעה הפלגה?]]=1,"",IF(AND(מרקובחצי[[#This Row],[עד ועד]]&gt;28,מרקובחצי[[#This Row],[עד ועד]]&lt;32,OR(מרקובחצי[[#This Row],[CycleNumber]]=1,AND(U1371=1),AND(V1371=1,OR(מרקובחצי[[#This Row],[עד ועד]]&lt;J1371,מרקובחצי[[#This Row],[עד ועד]]&gt;K1371)),W1371=1)),1,""))</f>
        <v>1</v>
      </c>
      <c r="Q1372" s="19" t="str">
        <f>IF(מרקובחצי[[#This Row],[קבעה הפלגה?]]=1,"",IF(AND(מרקובחצי[[#This Row],[עד ועד]]&gt;31,OR(מרקובחצי[[#This Row],[CycleNumber]]=1,AND(U1371=1),AND(V1371=1,מרקובחצי[[#This Row],[עד ועד]]&gt;K1371),AND(W1371=1,OR(מרקובחצי[[#This Row],[עד ועד]]&gt;K1371,מרקובחצי[[#This Row],[עד ועד]]&lt;J1371)))),1,""))</f>
        <v/>
      </c>
      <c r="R1372" s="19" t="str">
        <f>IF(מרקובחצי[[#This Row],[CycleNumber]]&gt;1,IF(AND(O1371=1,מרקובחצי[[#This Row],[עד ועד]]&lt;29),1,""),"")</f>
        <v/>
      </c>
      <c r="S1372" s="19" t="str">
        <f>IF(מרקובחצי[[#This Row],[CycleNumber]]&gt;1,IF(OR(AND(O1371=1,מרקובחצי[[#This Row],[עד ועד]]&gt;28),AND(P1371=1),AND(Q1371=1,מרקובחצי[[#This Row],[עד ועד]]&lt;32)),1,""),"")</f>
        <v/>
      </c>
      <c r="T1372" s="19" t="str">
        <f>IF(מרקובחצי[[#This Row],[CycleNumber]]&gt;1,IF(AND(Q1371=1,מרקובחצי[[#This Row],[עד ועד]]&gt;31),1,""),"")</f>
        <v/>
      </c>
      <c r="U1372" s="19" t="str">
        <f>IF(מרקובחצי[[#This Row],[CycleNumber]]&gt;1,IF(AND(R1371=1,מרקובחצי[[#This Row],[עד ועד]]&lt;29),1,IF(AND(U1371=1,NOT(OR(מרקובחצי[[#This Row],[עד ועד]]&lt;J1371,מרקובחצי[[#This Row],[עד ועד]]&gt;K1371))),1,"")),"")</f>
        <v/>
      </c>
      <c r="V1372" s="19" t="str">
        <f>IF(מרקובחצי[[#This Row],[CycleNumber]]&gt;1,IF(AND(SUM(R1371:T1371)=1,מרקובחצי[[#This Row],[עד ועד]]&gt;28,מרקובחצי[[#This Row],[עד ועד]]&lt;32),1,IF(OR(S1371=1,AND(R1371=1,מרקובחצי[[#This Row],[עד ועד]]&gt;28),AND(T1371=1,מרקובחצי[[#This Row],[עד ועד]]&lt;32)),1,IF(AND(V1371=1,NOT(OR(מרקובחצי[[#This Row],[עד ועד]]&lt;J1371,מרקובחצי[[#This Row],[עד ועד]]&gt;K1371))),1,""))),"")</f>
        <v/>
      </c>
      <c r="W1372" s="19" t="str">
        <f>IF(מרקובחצי[[#This Row],[CycleNumber]]&gt;1,IF(AND(T1371=1,מרקובחצי[[#This Row],[עד ועד]]&gt;31),1,IF(AND(W1371=1,NOT(OR(מרקובחצי[[#This Row],[עד ועד]]&lt;J1371,מרקובחצי[[#This Row],[עד ועד]]&gt;K1371))),1,"")),"")</f>
        <v/>
      </c>
      <c r="X1372" s="19" t="str">
        <f>IF(AND(מרקובחצי[[#This Row],[CycleNumber]]&lt;$B1373,SUM(מרקובחצי[[#This Row],[11]],R1373)=2),1,"")</f>
        <v/>
      </c>
      <c r="Y1372" s="19" t="str">
        <f>IF(AND(מרקובחצי[[#This Row],[CycleNumber]]&lt;$B1373,SUM(מרקובחצי[[#This Row],[11]],S1373)=2),1,"")</f>
        <v/>
      </c>
      <c r="Z1372" s="19" t="str">
        <f>IF(AND(מרקובחצי[[#This Row],[CycleNumber]]&lt;$B1373,SUM(מרקובחצי[[#This Row],[13]],S1373)=2),1,"")</f>
        <v/>
      </c>
      <c r="AA1372" s="19" t="str">
        <f>IF(AND(מרקובחצי[[#This Row],[CycleNumber]]&lt;$B1373,SUM(מרקובחצי[[#This Row],[13]],T1373)=2),1,"")</f>
        <v/>
      </c>
      <c r="AB1372" s="19" t="str">
        <f>IF(AND(מרקובחצי[[#This Row],[CycleNumber]]&lt;$B1373,SUM(מרקובחצי[[#This Row],[21]],U1373)=2),1,"")</f>
        <v/>
      </c>
      <c r="AC1372" s="19" t="str">
        <f>IF(AND(מרקובחצי[[#This Row],[CycleNumber]]&lt;$B1373,SUM(מרקובחצי[[#This Row],[21]],V1373)=2),1,"")</f>
        <v/>
      </c>
      <c r="AD1372" s="19" t="str">
        <f>IF(AND(מרקובחצי[[#This Row],[CycleNumber]]&lt;$B1373,SUM(מרקובחצי[[#This Row],[23]],V1373)=2),1,"")</f>
        <v/>
      </c>
      <c r="AE1372" s="19" t="str">
        <f>IF(AND(מרקובחצי[[#This Row],[CycleNumber]]&lt;$B1373,SUM(מרקובחצי[[#This Row],[23]],W1373)=2),1,"")</f>
        <v/>
      </c>
      <c r="AF1372" s="19" t="str">
        <f>IF(AND(מרקובחצי[[#This Row],[CycleNumber]]&lt;$B1373,SUM(מרקובחצי[[#This Row],[31]],O1373)=2),1,"")</f>
        <v/>
      </c>
      <c r="AG1372" s="19" t="str">
        <f>IF(AND(מרקובחצי[[#This Row],[CycleNumber]]&lt;$B1373,SUM(מרקובחצי[[#This Row],[31]],P1373)=2),1,"")</f>
        <v/>
      </c>
      <c r="AH1372" s="19" t="str">
        <f>IF(AND(מרקובחצי[[#This Row],[CycleNumber]]&lt;$B1373,SUM(מרקובחצי[[#This Row],[31]],Q1373)=2),1,"")</f>
        <v/>
      </c>
      <c r="AI1372" s="19" t="str">
        <f>IF(AND(מרקובחצי[[#This Row],[CycleNumber]]&lt;$B1373,SUM(U1372:U1373)=2),1,"")</f>
        <v/>
      </c>
      <c r="AJ1372" s="19" t="str">
        <f>IF(AND(מרקובחצי[[#This Row],[CycleNumber]]&lt;$B1373,SUM(מרקובחצי[[#This Row],[32]],O1373)=2),1,"")</f>
        <v/>
      </c>
      <c r="AK1372" s="19" t="str">
        <f>IF(AND(מרקובחצי[[#This Row],[CycleNumber]]&lt;$B1373,SUM(מרקובחצי[[#This Row],[32]],P1373)=2),1,"")</f>
        <v/>
      </c>
      <c r="AL1372" s="19" t="str">
        <f>IF(AND(מרקובחצי[[#This Row],[CycleNumber]]&lt;$B1373,SUM(מרקובחצי[[#This Row],[32]],Q1373)=2),1,"")</f>
        <v/>
      </c>
      <c r="AM1372" s="19" t="str">
        <f>IF(AND(מרקובחצי[[#This Row],[CycleNumber]]&lt;$B1373,SUM(V1372:V1373)=2),1,"")</f>
        <v/>
      </c>
      <c r="AN1372" s="19" t="str">
        <f>IF(AND(מרקובחצי[[#This Row],[CycleNumber]]&lt;$B1373,SUM(מרקובחצי[[#This Row],[33]],O1373)=2),1,"")</f>
        <v/>
      </c>
      <c r="AO1372" s="19" t="str">
        <f>IF(AND(מרקובחצי[[#This Row],[CycleNumber]]&lt;$B1373,SUM(מרקובחצי[[#This Row],[33]],P1373)=2),1,"")</f>
        <v/>
      </c>
      <c r="AP1372" s="19" t="str">
        <f>IF(AND(מרקובחצי[[#This Row],[CycleNumber]]&lt;$B1373,SUM(מרקובחצי[[#This Row],[33]],Q1373)=2),1,"")</f>
        <v/>
      </c>
      <c r="AQ1372" s="19" t="str">
        <f>IF(AND(מרקובחצי[[#This Row],[CycleNumber]]&lt;$B1373,SUM(W1372:W1373)=2),1,"")</f>
        <v/>
      </c>
      <c r="AR1372" s="19">
        <f>IF(AND(מרקובחצי[[#This Row],[CycleNumber]]&lt;$B1373,SUM(מרקובחצי[[#This Row],[12]],S1373)=2),1,"")</f>
        <v>1</v>
      </c>
      <c r="AS1372" s="19" t="str">
        <f>IF(AND(מרקובחצי[[#This Row],[CycleNumber]]&lt;$B1373,SUM(מרקובחצי[[#This Row],[22]],V1373)=2),1,"")</f>
        <v/>
      </c>
      <c r="AT1372" s="21">
        <f>SUM(מרקובחצי[[#This Row],[11]:[33]])</f>
        <v>1</v>
      </c>
    </row>
    <row r="1373" spans="1:46" ht="15.6" x14ac:dyDescent="0.25">
      <c r="A1373" s="19" t="s">
        <v>148</v>
      </c>
      <c r="B1373" s="19">
        <v>2</v>
      </c>
      <c r="C1373">
        <v>28</v>
      </c>
      <c r="D1373" s="19">
        <f>מרקובחצי[[#This Row],[LengthofCycle]]+1</f>
        <v>29</v>
      </c>
      <c r="E1373" t="str">
        <f>IF(IFERROR(LOOKUP(מרקובחצי[[#This Row],[ClientID]],קביעויות[הפלגה]),FALSE)=מרקובחצי[[#This Row],[ClientID]],1,"")</f>
        <v/>
      </c>
      <c r="F1373" t="str">
        <f>IF(IFERROR(LOOKUP(מרקובחצי[[#This Row],[ClientID]],סוגחציקבוע[S31]),FALSE)=מרקובחצי[[#This Row],[ClientID]],1,"")</f>
        <v/>
      </c>
      <c r="G1373">
        <f>IF(IFERROR(LOOKUP(מרקובחצי[[#This Row],[ClientID]],סוגחציקבוע[S32]),FALSE)=מרקובחצי[[#This Row],[ClientID]],1,"")</f>
        <v>1</v>
      </c>
      <c r="H1373" t="str">
        <f>IF(IFERROR(LOOKUP(מרקובחצי[[#This Row],[ClientID]],סוגחציקבוע[S33]),FALSE)=מרקובחצי[[#This Row],[ClientID]],1,"")</f>
        <v/>
      </c>
      <c r="I1373" t="str">
        <f>IF(IFERROR(LOOKUP(מרקובחצי[[#This Row],[ClientID]],סוגחציקבוע[S32&amp;33]),FALSE)=מרקובחצי[[#This Row],[ClientID]],1,"")</f>
        <v/>
      </c>
      <c r="J1373" s="19">
        <f>IF(SUM(מרקובחצי[[#This Row],[11]:[13]])=1,מרקובחצי[[#This Row],[עד ועד]],IF(SUM(R1372:T1373)=1,IF(מרקובחצי[[#This Row],[עד ועד]]&lt;J1372,מרקובחצי[[#This Row],[עד ועד]],J1372),J1372))</f>
        <v>29</v>
      </c>
      <c r="K1373" s="19">
        <f>IF(SUM(מרקובחצי[[#This Row],[11]:[13]])=1,מרקובחצי[[#This Row],[עד ועד]],IF(SUM(R1372:T1373)=1,IF(מרקובחצי[[#This Row],[עד ועד]]&gt;K1372,מרקובחצי[[#This Row],[עד ועד]],K1372),K1372))</f>
        <v>31</v>
      </c>
      <c r="L1373" s="19" t="str">
        <f>IF(AND(SUM(מרקובחצי[[#This Row],[31]:[33]])=1,SUM(U1372:W1372)=0),מרקובחצי[[#This Row],[מקס]]-מרקובחצי[[#This Row],[מינ]],"")</f>
        <v/>
      </c>
      <c r="M137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373" s="19" t="str">
        <f t="shared" si="21"/>
        <v>S12</v>
      </c>
      <c r="O1373" s="19" t="str">
        <f>IF(מרקובחצי[[#This Row],[קבעה הפלגה?]]=1,"",IF(AND(מרקובחצי[[#This Row],[עד ועד]]&lt;29,OR(מרקובחצי[[#This Row],[CycleNumber]]=1,AND(U1372=1,OR(מרקובחצי[[#This Row],[עד ועד]]&lt;J1372,מרקובחצי[[#This Row],[עד ועד]]&gt;K1372)),AND(V1372=1,מרקובחצי[[#This Row],[עד ועד]]&lt;J1372),W1372=1)),1,""))</f>
        <v/>
      </c>
      <c r="P1373" s="19" t="str">
        <f>IF(מרקובחצי[[#This Row],[קבעה הפלגה?]]=1,"",IF(AND(מרקובחצי[[#This Row],[עד ועד]]&gt;28,מרקובחצי[[#This Row],[עד ועד]]&lt;32,OR(מרקובחצי[[#This Row],[CycleNumber]]=1,AND(U1372=1),AND(V1372=1,OR(מרקובחצי[[#This Row],[עד ועד]]&lt;J1372,מרקובחצי[[#This Row],[עד ועד]]&gt;K1372)),W1372=1)),1,""))</f>
        <v/>
      </c>
      <c r="Q1373" s="19" t="str">
        <f>IF(מרקובחצי[[#This Row],[קבעה הפלגה?]]=1,"",IF(AND(מרקובחצי[[#This Row],[עד ועד]]&gt;31,OR(מרקובחצי[[#This Row],[CycleNumber]]=1,AND(U1372=1),AND(V1372=1,מרקובחצי[[#This Row],[עד ועד]]&gt;K1372),AND(W1372=1,OR(מרקובחצי[[#This Row],[עד ועד]]&gt;K1372,מרקובחצי[[#This Row],[עד ועד]]&lt;J1372)))),1,""))</f>
        <v/>
      </c>
      <c r="R1373" s="19" t="str">
        <f>IF(מרקובחצי[[#This Row],[CycleNumber]]&gt;1,IF(AND(O1372=1,מרקובחצי[[#This Row],[עד ועד]]&lt;29),1,""),"")</f>
        <v/>
      </c>
      <c r="S1373" s="19">
        <f>IF(מרקובחצי[[#This Row],[CycleNumber]]&gt;1,IF(OR(AND(O1372=1,מרקובחצי[[#This Row],[עד ועד]]&gt;28),AND(P1372=1),AND(Q1372=1,מרקובחצי[[#This Row],[עד ועד]]&lt;32)),1,""),"")</f>
        <v>1</v>
      </c>
      <c r="T1373" s="19" t="str">
        <f>IF(מרקובחצי[[#This Row],[CycleNumber]]&gt;1,IF(AND(Q1372=1,מרקובחצי[[#This Row],[עד ועד]]&gt;31),1,""),"")</f>
        <v/>
      </c>
      <c r="U1373" s="19" t="str">
        <f>IF(מרקובחצי[[#This Row],[CycleNumber]]&gt;1,IF(AND(R1372=1,מרקובחצי[[#This Row],[עד ועד]]&lt;29),1,IF(AND(U1372=1,NOT(OR(מרקובחצי[[#This Row],[עד ועד]]&lt;J1372,מרקובחצי[[#This Row],[עד ועד]]&gt;K1372))),1,"")),"")</f>
        <v/>
      </c>
      <c r="V1373" s="19" t="str">
        <f>IF(מרקובחצי[[#This Row],[CycleNumber]]&gt;1,IF(AND(SUM(R1372:T1372)=1,מרקובחצי[[#This Row],[עד ועד]]&gt;28,מרקובחצי[[#This Row],[עד ועד]]&lt;32),1,IF(OR(S1372=1,AND(R1372=1,מרקובחצי[[#This Row],[עד ועד]]&gt;28),AND(T1372=1,מרקובחצי[[#This Row],[עד ועד]]&lt;32)),1,IF(AND(V1372=1,NOT(OR(מרקובחצי[[#This Row],[עד ועד]]&lt;J1372,מרקובחצי[[#This Row],[עד ועד]]&gt;K1372))),1,""))),"")</f>
        <v/>
      </c>
      <c r="W1373" s="19" t="str">
        <f>IF(מרקובחצי[[#This Row],[CycleNumber]]&gt;1,IF(AND(T1372=1,מרקובחצי[[#This Row],[עד ועד]]&gt;31),1,IF(AND(W1372=1,NOT(OR(מרקובחצי[[#This Row],[עד ועד]]&lt;J1372,מרקובחצי[[#This Row],[עד ועד]]&gt;K1372))),1,"")),"")</f>
        <v/>
      </c>
      <c r="X1373" s="19" t="str">
        <f>IF(AND(מרקובחצי[[#This Row],[CycleNumber]]&lt;$B1374,SUM(מרקובחצי[[#This Row],[11]],R1374)=2),1,"")</f>
        <v/>
      </c>
      <c r="Y1373" s="19" t="str">
        <f>IF(AND(מרקובחצי[[#This Row],[CycleNumber]]&lt;$B1374,SUM(מרקובחצי[[#This Row],[11]],S1374)=2),1,"")</f>
        <v/>
      </c>
      <c r="Z1373" s="19" t="str">
        <f>IF(AND(מרקובחצי[[#This Row],[CycleNumber]]&lt;$B1374,SUM(מרקובחצי[[#This Row],[13]],S1374)=2),1,"")</f>
        <v/>
      </c>
      <c r="AA1373" s="19" t="str">
        <f>IF(AND(מרקובחצי[[#This Row],[CycleNumber]]&lt;$B1374,SUM(מרקובחצי[[#This Row],[13]],T1374)=2),1,"")</f>
        <v/>
      </c>
      <c r="AB1373" s="19" t="str">
        <f>IF(AND(מרקובחצי[[#This Row],[CycleNumber]]&lt;$B1374,SUM(מרקובחצי[[#This Row],[21]],U1374)=2),1,"")</f>
        <v/>
      </c>
      <c r="AC1373" s="19" t="str">
        <f>IF(AND(מרקובחצי[[#This Row],[CycleNumber]]&lt;$B1374,SUM(מרקובחצי[[#This Row],[21]],V1374)=2),1,"")</f>
        <v/>
      </c>
      <c r="AD1373" s="19" t="str">
        <f>IF(AND(מרקובחצי[[#This Row],[CycleNumber]]&lt;$B1374,SUM(מרקובחצי[[#This Row],[23]],V1374)=2),1,"")</f>
        <v/>
      </c>
      <c r="AE1373" s="19" t="str">
        <f>IF(AND(מרקובחצי[[#This Row],[CycleNumber]]&lt;$B1374,SUM(מרקובחצי[[#This Row],[23]],W1374)=2),1,"")</f>
        <v/>
      </c>
      <c r="AF1373" s="19" t="str">
        <f>IF(AND(מרקובחצי[[#This Row],[CycleNumber]]&lt;$B1374,SUM(מרקובחצי[[#This Row],[31]],O1374)=2),1,"")</f>
        <v/>
      </c>
      <c r="AG1373" s="19" t="str">
        <f>IF(AND(מרקובחצי[[#This Row],[CycleNumber]]&lt;$B1374,SUM(מרקובחצי[[#This Row],[31]],P1374)=2),1,"")</f>
        <v/>
      </c>
      <c r="AH1373" s="19" t="str">
        <f>IF(AND(מרקובחצי[[#This Row],[CycleNumber]]&lt;$B1374,SUM(מרקובחצי[[#This Row],[31]],Q1374)=2),1,"")</f>
        <v/>
      </c>
      <c r="AI1373" s="19" t="str">
        <f>IF(AND(מרקובחצי[[#This Row],[CycleNumber]]&lt;$B1374,SUM(U1373:U1374)=2),1,"")</f>
        <v/>
      </c>
      <c r="AJ1373" s="19" t="str">
        <f>IF(AND(מרקובחצי[[#This Row],[CycleNumber]]&lt;$B1374,SUM(מרקובחצי[[#This Row],[32]],O1374)=2),1,"")</f>
        <v/>
      </c>
      <c r="AK1373" s="19" t="str">
        <f>IF(AND(מרקובחצי[[#This Row],[CycleNumber]]&lt;$B1374,SUM(מרקובחצי[[#This Row],[32]],P1374)=2),1,"")</f>
        <v/>
      </c>
      <c r="AL1373" s="19" t="str">
        <f>IF(AND(מרקובחצי[[#This Row],[CycleNumber]]&lt;$B1374,SUM(מרקובחצי[[#This Row],[32]],Q1374)=2),1,"")</f>
        <v/>
      </c>
      <c r="AM1373" s="19" t="str">
        <f>IF(AND(מרקובחצי[[#This Row],[CycleNumber]]&lt;$B1374,SUM(V1373:V1374)=2),1,"")</f>
        <v/>
      </c>
      <c r="AN1373" s="19" t="str">
        <f>IF(AND(מרקובחצי[[#This Row],[CycleNumber]]&lt;$B1374,SUM(מרקובחצי[[#This Row],[33]],O1374)=2),1,"")</f>
        <v/>
      </c>
      <c r="AO1373" s="19" t="str">
        <f>IF(AND(מרקובחצי[[#This Row],[CycleNumber]]&lt;$B1374,SUM(מרקובחצי[[#This Row],[33]],P1374)=2),1,"")</f>
        <v/>
      </c>
      <c r="AP1373" s="19" t="str">
        <f>IF(AND(מרקובחצי[[#This Row],[CycleNumber]]&lt;$B1374,SUM(מרקובחצי[[#This Row],[33]],Q1374)=2),1,"")</f>
        <v/>
      </c>
      <c r="AQ1373" s="19" t="str">
        <f>IF(AND(מרקובחצי[[#This Row],[CycleNumber]]&lt;$B1374,SUM(W1373:W1374)=2),1,"")</f>
        <v/>
      </c>
      <c r="AR1373" s="19" t="str">
        <f>IF(AND(מרקובחצי[[#This Row],[CycleNumber]]&lt;$B1374,SUM(מרקובחצי[[#This Row],[12]],S1374)=2),1,"")</f>
        <v/>
      </c>
      <c r="AS1373" s="19">
        <f>IF(AND(מרקובחצי[[#This Row],[CycleNumber]]&lt;$B1374,SUM(מרקובחצי[[#This Row],[22]],V1374)=2),1,"")</f>
        <v>1</v>
      </c>
      <c r="AT1373" s="21">
        <f>SUM(מרקובחצי[[#This Row],[11]:[33]])</f>
        <v>1</v>
      </c>
    </row>
    <row r="1374" spans="1:46" ht="15.6" x14ac:dyDescent="0.25">
      <c r="A1374" s="19" t="s">
        <v>148</v>
      </c>
      <c r="B1374" s="19">
        <v>3</v>
      </c>
      <c r="C1374">
        <v>28</v>
      </c>
      <c r="D1374" s="19">
        <f>מרקובחצי[[#This Row],[LengthofCycle]]+1</f>
        <v>29</v>
      </c>
      <c r="E1374" t="str">
        <f>IF(IFERROR(LOOKUP(מרקובחצי[[#This Row],[ClientID]],קביעויות[הפלגה]),FALSE)=מרקובחצי[[#This Row],[ClientID]],1,"")</f>
        <v/>
      </c>
      <c r="F1374" t="str">
        <f>IF(IFERROR(LOOKUP(מרקובחצי[[#This Row],[ClientID]],סוגחציקבוע[S31]),FALSE)=מרקובחצי[[#This Row],[ClientID]],1,"")</f>
        <v/>
      </c>
      <c r="G1374">
        <f>IF(IFERROR(LOOKUP(מרקובחצי[[#This Row],[ClientID]],סוגחציקבוע[S32]),FALSE)=מרקובחצי[[#This Row],[ClientID]],1,"")</f>
        <v>1</v>
      </c>
      <c r="H1374" t="str">
        <f>IF(IFERROR(LOOKUP(מרקובחצי[[#This Row],[ClientID]],סוגחציקבוע[S33]),FALSE)=מרקובחצי[[#This Row],[ClientID]],1,"")</f>
        <v/>
      </c>
      <c r="I1374" t="str">
        <f>IF(IFERROR(LOOKUP(מרקובחצי[[#This Row],[ClientID]],סוגחציקבוע[S32&amp;33]),FALSE)=מרקובחצי[[#This Row],[ClientID]],1,"")</f>
        <v/>
      </c>
      <c r="J1374" s="19">
        <f>IF(SUM(מרקובחצי[[#This Row],[11]:[13]])=1,מרקובחצי[[#This Row],[עד ועד]],IF(SUM(R1373:T1374)=1,IF(מרקובחצי[[#This Row],[עד ועד]]&lt;J1373,מרקובחצי[[#This Row],[עד ועד]],J1373),J1373))</f>
        <v>29</v>
      </c>
      <c r="K1374" s="19">
        <f>IF(SUM(מרקובחצי[[#This Row],[11]:[13]])=1,מרקובחצי[[#This Row],[עד ועד]],IF(SUM(R1373:T1374)=1,IF(מרקובחצי[[#This Row],[עד ועד]]&gt;K1373,מרקובחצי[[#This Row],[עד ועד]],K1373),K1373))</f>
        <v>31</v>
      </c>
      <c r="L1374" s="19">
        <f>IF(AND(SUM(מרקובחצי[[#This Row],[31]:[33]])=1,SUM(U1373:W1373)=0),מרקובחצי[[#This Row],[מקס]]-מרקובחצי[[#This Row],[מינ]],"")</f>
        <v>2</v>
      </c>
      <c r="M137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74" s="19" t="str">
        <f t="shared" si="21"/>
        <v>S22</v>
      </c>
      <c r="O1374" s="19" t="str">
        <f>IF(מרקובחצי[[#This Row],[קבעה הפלגה?]]=1,"",IF(AND(מרקובחצי[[#This Row],[עד ועד]]&lt;29,OR(מרקובחצי[[#This Row],[CycleNumber]]=1,AND(U1373=1,OR(מרקובחצי[[#This Row],[עד ועד]]&lt;J1373,מרקובחצי[[#This Row],[עד ועד]]&gt;K1373)),AND(V1373=1,מרקובחצי[[#This Row],[עד ועד]]&lt;J1373),W1373=1)),1,""))</f>
        <v/>
      </c>
      <c r="P1374" s="19" t="str">
        <f>IF(מרקובחצי[[#This Row],[קבעה הפלגה?]]=1,"",IF(AND(מרקובחצי[[#This Row],[עד ועד]]&gt;28,מרקובחצי[[#This Row],[עד ועד]]&lt;32,OR(מרקובחצי[[#This Row],[CycleNumber]]=1,AND(U1373=1),AND(V1373=1,OR(מרקובחצי[[#This Row],[עד ועד]]&lt;J1373,מרקובחצי[[#This Row],[עד ועד]]&gt;K1373)),W1373=1)),1,""))</f>
        <v/>
      </c>
      <c r="Q1374" s="19" t="str">
        <f>IF(מרקובחצי[[#This Row],[קבעה הפלגה?]]=1,"",IF(AND(מרקובחצי[[#This Row],[עד ועד]]&gt;31,OR(מרקובחצי[[#This Row],[CycleNumber]]=1,AND(U1373=1),AND(V1373=1,מרקובחצי[[#This Row],[עד ועד]]&gt;K1373),AND(W1373=1,OR(מרקובחצי[[#This Row],[עד ועד]]&gt;K1373,מרקובחצי[[#This Row],[עד ועד]]&lt;J1373)))),1,""))</f>
        <v/>
      </c>
      <c r="R1374" s="19" t="str">
        <f>IF(מרקובחצי[[#This Row],[CycleNumber]]&gt;1,IF(AND(O1373=1,מרקובחצי[[#This Row],[עד ועד]]&lt;29),1,""),"")</f>
        <v/>
      </c>
      <c r="S1374" s="19" t="str">
        <f>IF(מרקובחצי[[#This Row],[CycleNumber]]&gt;1,IF(OR(AND(O1373=1,מרקובחצי[[#This Row],[עד ועד]]&gt;28),AND(P1373=1),AND(Q1373=1,מרקובחצי[[#This Row],[עד ועד]]&lt;32)),1,""),"")</f>
        <v/>
      </c>
      <c r="T1374" s="19" t="str">
        <f>IF(מרקובחצי[[#This Row],[CycleNumber]]&gt;1,IF(AND(Q1373=1,מרקובחצי[[#This Row],[עד ועד]]&gt;31),1,""),"")</f>
        <v/>
      </c>
      <c r="U1374" s="19" t="str">
        <f>IF(מרקובחצי[[#This Row],[CycleNumber]]&gt;1,IF(AND(R1373=1,מרקובחצי[[#This Row],[עד ועד]]&lt;29),1,IF(AND(U1373=1,NOT(OR(מרקובחצי[[#This Row],[עד ועד]]&lt;J1373,מרקובחצי[[#This Row],[עד ועד]]&gt;K1373))),1,"")),"")</f>
        <v/>
      </c>
      <c r="V1374" s="19">
        <f>IF(מרקובחצי[[#This Row],[CycleNumber]]&gt;1,IF(AND(SUM(R1373:T1373)=1,מרקובחצי[[#This Row],[עד ועד]]&gt;28,מרקובחצי[[#This Row],[עד ועד]]&lt;32),1,IF(OR(S1373=1,AND(R1373=1,מרקובחצי[[#This Row],[עד ועד]]&gt;28),AND(T1373=1,מרקובחצי[[#This Row],[עד ועד]]&lt;32)),1,IF(AND(V1373=1,NOT(OR(מרקובחצי[[#This Row],[עד ועד]]&lt;J1373,מרקובחצי[[#This Row],[עד ועד]]&gt;K1373))),1,""))),"")</f>
        <v>1</v>
      </c>
      <c r="W1374" s="19" t="str">
        <f>IF(מרקובחצי[[#This Row],[CycleNumber]]&gt;1,IF(AND(T1373=1,מרקובחצי[[#This Row],[עד ועד]]&gt;31),1,IF(AND(W1373=1,NOT(OR(מרקובחצי[[#This Row],[עד ועד]]&lt;J1373,מרקובחצי[[#This Row],[עד ועד]]&gt;K1373))),1,"")),"")</f>
        <v/>
      </c>
      <c r="X1374" s="19" t="str">
        <f>IF(AND(מרקובחצי[[#This Row],[CycleNumber]]&lt;$B1375,SUM(מרקובחצי[[#This Row],[11]],R1375)=2),1,"")</f>
        <v/>
      </c>
      <c r="Y1374" s="19" t="str">
        <f>IF(AND(מרקובחצי[[#This Row],[CycleNumber]]&lt;$B1375,SUM(מרקובחצי[[#This Row],[11]],S1375)=2),1,"")</f>
        <v/>
      </c>
      <c r="Z1374" s="19" t="str">
        <f>IF(AND(מרקובחצי[[#This Row],[CycleNumber]]&lt;$B1375,SUM(מרקובחצי[[#This Row],[13]],S1375)=2),1,"")</f>
        <v/>
      </c>
      <c r="AA1374" s="19" t="str">
        <f>IF(AND(מרקובחצי[[#This Row],[CycleNumber]]&lt;$B1375,SUM(מרקובחצי[[#This Row],[13]],T1375)=2),1,"")</f>
        <v/>
      </c>
      <c r="AB1374" s="19" t="str">
        <f>IF(AND(מרקובחצי[[#This Row],[CycleNumber]]&lt;$B1375,SUM(מרקובחצי[[#This Row],[21]],U1375)=2),1,"")</f>
        <v/>
      </c>
      <c r="AC1374" s="19" t="str">
        <f>IF(AND(מרקובחצי[[#This Row],[CycleNumber]]&lt;$B1375,SUM(מרקובחצי[[#This Row],[21]],V1375)=2),1,"")</f>
        <v/>
      </c>
      <c r="AD1374" s="19" t="str">
        <f>IF(AND(מרקובחצי[[#This Row],[CycleNumber]]&lt;$B1375,SUM(מרקובחצי[[#This Row],[23]],V1375)=2),1,"")</f>
        <v/>
      </c>
      <c r="AE1374" s="19" t="str">
        <f>IF(AND(מרקובחצי[[#This Row],[CycleNumber]]&lt;$B1375,SUM(מרקובחצי[[#This Row],[23]],W1375)=2),1,"")</f>
        <v/>
      </c>
      <c r="AF1374" s="19" t="str">
        <f>IF(AND(מרקובחצי[[#This Row],[CycleNumber]]&lt;$B1375,SUM(מרקובחצי[[#This Row],[31]],O1375)=2),1,"")</f>
        <v/>
      </c>
      <c r="AG1374" s="19" t="str">
        <f>IF(AND(מרקובחצי[[#This Row],[CycleNumber]]&lt;$B1375,SUM(מרקובחצי[[#This Row],[31]],P1375)=2),1,"")</f>
        <v/>
      </c>
      <c r="AH1374" s="19" t="str">
        <f>IF(AND(מרקובחצי[[#This Row],[CycleNumber]]&lt;$B1375,SUM(מרקובחצי[[#This Row],[31]],Q1375)=2),1,"")</f>
        <v/>
      </c>
      <c r="AI1374" s="19" t="str">
        <f>IF(AND(מרקובחצי[[#This Row],[CycleNumber]]&lt;$B1375,SUM(U1374:U1375)=2),1,"")</f>
        <v/>
      </c>
      <c r="AJ1374" s="19" t="str">
        <f>IF(AND(מרקובחצי[[#This Row],[CycleNumber]]&lt;$B1375,SUM(מרקובחצי[[#This Row],[32]],O1375)=2),1,"")</f>
        <v/>
      </c>
      <c r="AK1374" s="19" t="str">
        <f>IF(AND(מרקובחצי[[#This Row],[CycleNumber]]&lt;$B1375,SUM(מרקובחצי[[#This Row],[32]],P1375)=2),1,"")</f>
        <v/>
      </c>
      <c r="AL1374" s="19">
        <f>IF(AND(מרקובחצי[[#This Row],[CycleNumber]]&lt;$B1375,SUM(מרקובחצי[[#This Row],[32]],Q1375)=2),1,"")</f>
        <v>1</v>
      </c>
      <c r="AM1374" s="19" t="str">
        <f>IF(AND(מרקובחצי[[#This Row],[CycleNumber]]&lt;$B1375,SUM(V1374:V1375)=2),1,"")</f>
        <v/>
      </c>
      <c r="AN1374" s="19" t="str">
        <f>IF(AND(מרקובחצי[[#This Row],[CycleNumber]]&lt;$B1375,SUM(מרקובחצי[[#This Row],[33]],O1375)=2),1,"")</f>
        <v/>
      </c>
      <c r="AO1374" s="19" t="str">
        <f>IF(AND(מרקובחצי[[#This Row],[CycleNumber]]&lt;$B1375,SUM(מרקובחצי[[#This Row],[33]],P1375)=2),1,"")</f>
        <v/>
      </c>
      <c r="AP1374" s="19" t="str">
        <f>IF(AND(מרקובחצי[[#This Row],[CycleNumber]]&lt;$B1375,SUM(מרקובחצי[[#This Row],[33]],Q1375)=2),1,"")</f>
        <v/>
      </c>
      <c r="AQ1374" s="19" t="str">
        <f>IF(AND(מרקובחצי[[#This Row],[CycleNumber]]&lt;$B1375,SUM(W1374:W1375)=2),1,"")</f>
        <v/>
      </c>
      <c r="AR1374" s="19" t="str">
        <f>IF(AND(מרקובחצי[[#This Row],[CycleNumber]]&lt;$B1375,SUM(מרקובחצי[[#This Row],[12]],S1375)=2),1,"")</f>
        <v/>
      </c>
      <c r="AS1374" s="19" t="str">
        <f>IF(AND(מרקובחצי[[#This Row],[CycleNumber]]&lt;$B1375,SUM(מרקובחצי[[#This Row],[22]],V1375)=2),1,"")</f>
        <v/>
      </c>
      <c r="AT1374" s="21">
        <f>SUM(מרקובחצי[[#This Row],[11]:[33]])</f>
        <v>1</v>
      </c>
    </row>
    <row r="1375" spans="1:46" ht="15.6" x14ac:dyDescent="0.25">
      <c r="A1375" s="19" t="s">
        <v>148</v>
      </c>
      <c r="B1375" s="19">
        <v>4</v>
      </c>
      <c r="C1375">
        <v>32</v>
      </c>
      <c r="D1375" s="19">
        <f>מרקובחצי[[#This Row],[LengthofCycle]]+1</f>
        <v>33</v>
      </c>
      <c r="E1375" t="str">
        <f>IF(IFERROR(LOOKUP(מרקובחצי[[#This Row],[ClientID]],קביעויות[הפלגה]),FALSE)=מרקובחצי[[#This Row],[ClientID]],1,"")</f>
        <v/>
      </c>
      <c r="F1375" t="str">
        <f>IF(IFERROR(LOOKUP(מרקובחצי[[#This Row],[ClientID]],סוגחציקבוע[S31]),FALSE)=מרקובחצי[[#This Row],[ClientID]],1,"")</f>
        <v/>
      </c>
      <c r="G1375">
        <f>IF(IFERROR(LOOKUP(מרקובחצי[[#This Row],[ClientID]],סוגחציקבוע[S32]),FALSE)=מרקובחצי[[#This Row],[ClientID]],1,"")</f>
        <v>1</v>
      </c>
      <c r="H1375" t="str">
        <f>IF(IFERROR(LOOKUP(מרקובחצי[[#This Row],[ClientID]],סוגחציקבוע[S33]),FALSE)=מרקובחצי[[#This Row],[ClientID]],1,"")</f>
        <v/>
      </c>
      <c r="I1375" t="str">
        <f>IF(IFERROR(LOOKUP(מרקובחצי[[#This Row],[ClientID]],סוגחציקבוע[S32&amp;33]),FALSE)=מרקובחצי[[#This Row],[ClientID]],1,"")</f>
        <v/>
      </c>
      <c r="J1375" s="19">
        <f>IF(SUM(מרקובחצי[[#This Row],[11]:[13]])=1,מרקובחצי[[#This Row],[עד ועד]],IF(SUM(R1374:T1375)=1,IF(מרקובחצי[[#This Row],[עד ועד]]&lt;J1374,מרקובחצי[[#This Row],[עד ועד]],J1374),J1374))</f>
        <v>33</v>
      </c>
      <c r="K1375" s="19">
        <f>IF(SUM(מרקובחצי[[#This Row],[11]:[13]])=1,מרקובחצי[[#This Row],[עד ועד]],IF(SUM(R1374:T1375)=1,IF(מרקובחצי[[#This Row],[עד ועד]]&gt;K1374,מרקובחצי[[#This Row],[עד ועד]],K1374),K1374))</f>
        <v>33</v>
      </c>
      <c r="L1375" s="19" t="str">
        <f>IF(AND(SUM(מרקובחצי[[#This Row],[31]:[33]])=1,SUM(U1374:W1374)=0),מרקובחצי[[#This Row],[מקס]]-מרקובחצי[[#This Row],[מינ]],"")</f>
        <v/>
      </c>
      <c r="M137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375" s="19" t="str">
        <f t="shared" si="21"/>
        <v>S32</v>
      </c>
      <c r="O1375" s="19" t="str">
        <f>IF(מרקובחצי[[#This Row],[קבעה הפלגה?]]=1,"",IF(AND(מרקובחצי[[#This Row],[עד ועד]]&lt;29,OR(מרקובחצי[[#This Row],[CycleNumber]]=1,AND(U1374=1,OR(מרקובחצי[[#This Row],[עד ועד]]&lt;J1374,מרקובחצי[[#This Row],[עד ועד]]&gt;K1374)),AND(V1374=1,מרקובחצי[[#This Row],[עד ועד]]&lt;J1374),W1374=1)),1,""))</f>
        <v/>
      </c>
      <c r="P1375" s="19" t="str">
        <f>IF(מרקובחצי[[#This Row],[קבעה הפלגה?]]=1,"",IF(AND(מרקובחצי[[#This Row],[עד ועד]]&gt;28,מרקובחצי[[#This Row],[עד ועד]]&lt;32,OR(מרקובחצי[[#This Row],[CycleNumber]]=1,AND(U1374=1),AND(V1374=1,OR(מרקובחצי[[#This Row],[עד ועד]]&lt;J1374,מרקובחצי[[#This Row],[עד ועד]]&gt;K1374)),W1374=1)),1,""))</f>
        <v/>
      </c>
      <c r="Q1375" s="19">
        <f>IF(מרקובחצי[[#This Row],[קבעה הפלגה?]]=1,"",IF(AND(מרקובחצי[[#This Row],[עד ועד]]&gt;31,OR(מרקובחצי[[#This Row],[CycleNumber]]=1,AND(U1374=1),AND(V1374=1,מרקובחצי[[#This Row],[עד ועד]]&gt;K1374),AND(W1374=1,OR(מרקובחצי[[#This Row],[עד ועד]]&gt;K1374,מרקובחצי[[#This Row],[עד ועד]]&lt;J1374)))),1,""))</f>
        <v>1</v>
      </c>
      <c r="R1375" s="19" t="str">
        <f>IF(מרקובחצי[[#This Row],[CycleNumber]]&gt;1,IF(AND(O1374=1,מרקובחצי[[#This Row],[עד ועד]]&lt;29),1,""),"")</f>
        <v/>
      </c>
      <c r="S1375" s="19" t="str">
        <f>IF(מרקובחצי[[#This Row],[CycleNumber]]&gt;1,IF(OR(AND(O1374=1,מרקובחצי[[#This Row],[עד ועד]]&gt;28),AND(P1374=1),AND(Q1374=1,מרקובחצי[[#This Row],[עד ועד]]&lt;32)),1,""),"")</f>
        <v/>
      </c>
      <c r="T1375" s="19" t="str">
        <f>IF(מרקובחצי[[#This Row],[CycleNumber]]&gt;1,IF(AND(Q1374=1,מרקובחצי[[#This Row],[עד ועד]]&gt;31),1,""),"")</f>
        <v/>
      </c>
      <c r="U1375" s="19" t="str">
        <f>IF(מרקובחצי[[#This Row],[CycleNumber]]&gt;1,IF(AND(R1374=1,מרקובחצי[[#This Row],[עד ועד]]&lt;29),1,IF(AND(U1374=1,NOT(OR(מרקובחצי[[#This Row],[עד ועד]]&lt;J1374,מרקובחצי[[#This Row],[עד ועד]]&gt;K1374))),1,"")),"")</f>
        <v/>
      </c>
      <c r="V1375" s="19" t="str">
        <f>IF(מרקובחצי[[#This Row],[CycleNumber]]&gt;1,IF(AND(SUM(R1374:T1374)=1,מרקובחצי[[#This Row],[עד ועד]]&gt;28,מרקובחצי[[#This Row],[עד ועד]]&lt;32),1,IF(OR(S1374=1,AND(R1374=1,מרקובחצי[[#This Row],[עד ועד]]&gt;28),AND(T1374=1,מרקובחצי[[#This Row],[עד ועד]]&lt;32)),1,IF(AND(V1374=1,NOT(OR(מרקובחצי[[#This Row],[עד ועד]]&lt;J1374,מרקובחצי[[#This Row],[עד ועד]]&gt;K1374))),1,""))),"")</f>
        <v/>
      </c>
      <c r="W1375" s="19" t="str">
        <f>IF(מרקובחצי[[#This Row],[CycleNumber]]&gt;1,IF(AND(T1374=1,מרקובחצי[[#This Row],[עד ועד]]&gt;31),1,IF(AND(W1374=1,NOT(OR(מרקובחצי[[#This Row],[עד ועד]]&lt;J1374,מרקובחצי[[#This Row],[עד ועד]]&gt;K1374))),1,"")),"")</f>
        <v/>
      </c>
      <c r="X1375" s="19" t="str">
        <f>IF(AND(מרקובחצי[[#This Row],[CycleNumber]]&lt;$B1376,SUM(מרקובחצי[[#This Row],[11]],R1376)=2),1,"")</f>
        <v/>
      </c>
      <c r="Y1375" s="19" t="str">
        <f>IF(AND(מרקובחצי[[#This Row],[CycleNumber]]&lt;$B1376,SUM(מרקובחצי[[#This Row],[11]],S1376)=2),1,"")</f>
        <v/>
      </c>
      <c r="Z1375" s="19">
        <f>IF(AND(מרקובחצי[[#This Row],[CycleNumber]]&lt;$B1376,SUM(מרקובחצי[[#This Row],[13]],S1376)=2),1,"")</f>
        <v>1</v>
      </c>
      <c r="AA1375" s="19" t="str">
        <f>IF(AND(מרקובחצי[[#This Row],[CycleNumber]]&lt;$B1376,SUM(מרקובחצי[[#This Row],[13]],T1376)=2),1,"")</f>
        <v/>
      </c>
      <c r="AB1375" s="19" t="str">
        <f>IF(AND(מרקובחצי[[#This Row],[CycleNumber]]&lt;$B1376,SUM(מרקובחצי[[#This Row],[21]],U1376)=2),1,"")</f>
        <v/>
      </c>
      <c r="AC1375" s="19" t="str">
        <f>IF(AND(מרקובחצי[[#This Row],[CycleNumber]]&lt;$B1376,SUM(מרקובחצי[[#This Row],[21]],V1376)=2),1,"")</f>
        <v/>
      </c>
      <c r="AD1375" s="19" t="str">
        <f>IF(AND(מרקובחצי[[#This Row],[CycleNumber]]&lt;$B1376,SUM(מרקובחצי[[#This Row],[23]],V1376)=2),1,"")</f>
        <v/>
      </c>
      <c r="AE1375" s="19" t="str">
        <f>IF(AND(מרקובחצי[[#This Row],[CycleNumber]]&lt;$B1376,SUM(מרקובחצי[[#This Row],[23]],W1376)=2),1,"")</f>
        <v/>
      </c>
      <c r="AF1375" s="19" t="str">
        <f>IF(AND(מרקובחצי[[#This Row],[CycleNumber]]&lt;$B1376,SUM(מרקובחצי[[#This Row],[31]],O1376)=2),1,"")</f>
        <v/>
      </c>
      <c r="AG1375" s="19" t="str">
        <f>IF(AND(מרקובחצי[[#This Row],[CycleNumber]]&lt;$B1376,SUM(מרקובחצי[[#This Row],[31]],P1376)=2),1,"")</f>
        <v/>
      </c>
      <c r="AH1375" s="19" t="str">
        <f>IF(AND(מרקובחצי[[#This Row],[CycleNumber]]&lt;$B1376,SUM(מרקובחצי[[#This Row],[31]],Q1376)=2),1,"")</f>
        <v/>
      </c>
      <c r="AI1375" s="19" t="str">
        <f>IF(AND(מרקובחצי[[#This Row],[CycleNumber]]&lt;$B1376,SUM(U1375:U1376)=2),1,"")</f>
        <v/>
      </c>
      <c r="AJ1375" s="19" t="str">
        <f>IF(AND(מרקובחצי[[#This Row],[CycleNumber]]&lt;$B1376,SUM(מרקובחצי[[#This Row],[32]],O1376)=2),1,"")</f>
        <v/>
      </c>
      <c r="AK1375" s="19" t="str">
        <f>IF(AND(מרקובחצי[[#This Row],[CycleNumber]]&lt;$B1376,SUM(מרקובחצי[[#This Row],[32]],P1376)=2),1,"")</f>
        <v/>
      </c>
      <c r="AL1375" s="19" t="str">
        <f>IF(AND(מרקובחצי[[#This Row],[CycleNumber]]&lt;$B1376,SUM(מרקובחצי[[#This Row],[32]],Q1376)=2),1,"")</f>
        <v/>
      </c>
      <c r="AM1375" s="19" t="str">
        <f>IF(AND(מרקובחצי[[#This Row],[CycleNumber]]&lt;$B1376,SUM(V1375:V1376)=2),1,"")</f>
        <v/>
      </c>
      <c r="AN1375" s="19" t="str">
        <f>IF(AND(מרקובחצי[[#This Row],[CycleNumber]]&lt;$B1376,SUM(מרקובחצי[[#This Row],[33]],O1376)=2),1,"")</f>
        <v/>
      </c>
      <c r="AO1375" s="19" t="str">
        <f>IF(AND(מרקובחצי[[#This Row],[CycleNumber]]&lt;$B1376,SUM(מרקובחצי[[#This Row],[33]],P1376)=2),1,"")</f>
        <v/>
      </c>
      <c r="AP1375" s="19" t="str">
        <f>IF(AND(מרקובחצי[[#This Row],[CycleNumber]]&lt;$B1376,SUM(מרקובחצי[[#This Row],[33]],Q1376)=2),1,"")</f>
        <v/>
      </c>
      <c r="AQ1375" s="19" t="str">
        <f>IF(AND(מרקובחצי[[#This Row],[CycleNumber]]&lt;$B1376,SUM(W1375:W1376)=2),1,"")</f>
        <v/>
      </c>
      <c r="AR1375" s="19" t="str">
        <f>IF(AND(מרקובחצי[[#This Row],[CycleNumber]]&lt;$B1376,SUM(מרקובחצי[[#This Row],[12]],S1376)=2),1,"")</f>
        <v/>
      </c>
      <c r="AS1375" s="19" t="str">
        <f>IF(AND(מרקובחצי[[#This Row],[CycleNumber]]&lt;$B1376,SUM(מרקובחצי[[#This Row],[22]],V1376)=2),1,"")</f>
        <v/>
      </c>
      <c r="AT1375" s="21">
        <f>SUM(מרקובחצי[[#This Row],[11]:[33]])</f>
        <v>1</v>
      </c>
    </row>
    <row r="1376" spans="1:46" ht="15.6" x14ac:dyDescent="0.25">
      <c r="A1376" s="19" t="s">
        <v>148</v>
      </c>
      <c r="B1376" s="19">
        <v>5</v>
      </c>
      <c r="C1376">
        <v>30</v>
      </c>
      <c r="D1376" s="19">
        <f>מרקובחצי[[#This Row],[LengthofCycle]]+1</f>
        <v>31</v>
      </c>
      <c r="E1376" t="str">
        <f>IF(IFERROR(LOOKUP(מרקובחצי[[#This Row],[ClientID]],קביעויות[הפלגה]),FALSE)=מרקובחצי[[#This Row],[ClientID]],1,"")</f>
        <v/>
      </c>
      <c r="F1376" t="str">
        <f>IF(IFERROR(LOOKUP(מרקובחצי[[#This Row],[ClientID]],סוגחציקבוע[S31]),FALSE)=מרקובחצי[[#This Row],[ClientID]],1,"")</f>
        <v/>
      </c>
      <c r="G1376">
        <f>IF(IFERROR(LOOKUP(מרקובחצי[[#This Row],[ClientID]],סוגחציקבוע[S32]),FALSE)=מרקובחצי[[#This Row],[ClientID]],1,"")</f>
        <v>1</v>
      </c>
      <c r="H1376" t="str">
        <f>IF(IFERROR(LOOKUP(מרקובחצי[[#This Row],[ClientID]],סוגחציקבוע[S33]),FALSE)=מרקובחצי[[#This Row],[ClientID]],1,"")</f>
        <v/>
      </c>
      <c r="I1376" t="str">
        <f>IF(IFERROR(LOOKUP(מרקובחצי[[#This Row],[ClientID]],סוגחציקבוע[S32&amp;33]),FALSE)=מרקובחצי[[#This Row],[ClientID]],1,"")</f>
        <v/>
      </c>
      <c r="J1376" s="19">
        <f>IF(SUM(מרקובחצי[[#This Row],[11]:[13]])=1,מרקובחצי[[#This Row],[עד ועד]],IF(SUM(R1375:T1376)=1,IF(מרקובחצי[[#This Row],[עד ועד]]&lt;J1375,מרקובחצי[[#This Row],[עד ועד]],J1375),J1375))</f>
        <v>31</v>
      </c>
      <c r="K1376" s="19">
        <f>IF(SUM(מרקובחצי[[#This Row],[11]:[13]])=1,מרקובחצי[[#This Row],[עד ועד]],IF(SUM(R1375:T1376)=1,IF(מרקובחצי[[#This Row],[עד ועד]]&gt;K1375,מרקובחצי[[#This Row],[עד ועד]],K1375),K1375))</f>
        <v>33</v>
      </c>
      <c r="L1376" s="19" t="str">
        <f>IF(AND(SUM(מרקובחצי[[#This Row],[31]:[33]])=1,SUM(U1375:W1375)=0),מרקובחצי[[#This Row],[מקס]]-מרקובחצי[[#This Row],[מינ]],"")</f>
        <v/>
      </c>
      <c r="M137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376" s="19" t="str">
        <f t="shared" si="21"/>
        <v>S13</v>
      </c>
      <c r="O1376" s="19" t="str">
        <f>IF(מרקובחצי[[#This Row],[קבעה הפלגה?]]=1,"",IF(AND(מרקובחצי[[#This Row],[עד ועד]]&lt;29,OR(מרקובחצי[[#This Row],[CycleNumber]]=1,AND(U1375=1,OR(מרקובחצי[[#This Row],[עד ועד]]&lt;J1375,מרקובחצי[[#This Row],[עד ועד]]&gt;K1375)),AND(V1375=1,מרקובחצי[[#This Row],[עד ועד]]&lt;J1375),W1375=1)),1,""))</f>
        <v/>
      </c>
      <c r="P1376" s="19" t="str">
        <f>IF(מרקובחצי[[#This Row],[קבעה הפלגה?]]=1,"",IF(AND(מרקובחצי[[#This Row],[עד ועד]]&gt;28,מרקובחצי[[#This Row],[עד ועד]]&lt;32,OR(מרקובחצי[[#This Row],[CycleNumber]]=1,AND(U1375=1),AND(V1375=1,OR(מרקובחצי[[#This Row],[עד ועד]]&lt;J1375,מרקובחצי[[#This Row],[עד ועד]]&gt;K1375)),W1375=1)),1,""))</f>
        <v/>
      </c>
      <c r="Q1376" s="19" t="str">
        <f>IF(מרקובחצי[[#This Row],[קבעה הפלגה?]]=1,"",IF(AND(מרקובחצי[[#This Row],[עד ועד]]&gt;31,OR(מרקובחצי[[#This Row],[CycleNumber]]=1,AND(U1375=1),AND(V1375=1,מרקובחצי[[#This Row],[עד ועד]]&gt;K1375),AND(W1375=1,OR(מרקובחצי[[#This Row],[עד ועד]]&gt;K1375,מרקובחצי[[#This Row],[עד ועד]]&lt;J1375)))),1,""))</f>
        <v/>
      </c>
      <c r="R1376" s="19" t="str">
        <f>IF(מרקובחצי[[#This Row],[CycleNumber]]&gt;1,IF(AND(O1375=1,מרקובחצי[[#This Row],[עד ועד]]&lt;29),1,""),"")</f>
        <v/>
      </c>
      <c r="S1376" s="19">
        <f>IF(מרקובחצי[[#This Row],[CycleNumber]]&gt;1,IF(OR(AND(O1375=1,מרקובחצי[[#This Row],[עד ועד]]&gt;28),AND(P1375=1),AND(Q1375=1,מרקובחצי[[#This Row],[עד ועד]]&lt;32)),1,""),"")</f>
        <v>1</v>
      </c>
      <c r="T1376" s="19" t="str">
        <f>IF(מרקובחצי[[#This Row],[CycleNumber]]&gt;1,IF(AND(Q1375=1,מרקובחצי[[#This Row],[עד ועד]]&gt;31),1,""),"")</f>
        <v/>
      </c>
      <c r="U1376" s="19" t="str">
        <f>IF(מרקובחצי[[#This Row],[CycleNumber]]&gt;1,IF(AND(R1375=1,מרקובחצי[[#This Row],[עד ועד]]&lt;29),1,IF(AND(U1375=1,NOT(OR(מרקובחצי[[#This Row],[עד ועד]]&lt;J1375,מרקובחצי[[#This Row],[עד ועד]]&gt;K1375))),1,"")),"")</f>
        <v/>
      </c>
      <c r="V1376" s="19" t="str">
        <f>IF(מרקובחצי[[#This Row],[CycleNumber]]&gt;1,IF(AND(SUM(R1375:T1375)=1,מרקובחצי[[#This Row],[עד ועד]]&gt;28,מרקובחצי[[#This Row],[עד ועד]]&lt;32),1,IF(OR(S1375=1,AND(R1375=1,מרקובחצי[[#This Row],[עד ועד]]&gt;28),AND(T1375=1,מרקובחצי[[#This Row],[עד ועד]]&lt;32)),1,IF(AND(V1375=1,NOT(OR(מרקובחצי[[#This Row],[עד ועד]]&lt;J1375,מרקובחצי[[#This Row],[עד ועד]]&gt;K1375))),1,""))),"")</f>
        <v/>
      </c>
      <c r="W1376" s="19" t="str">
        <f>IF(מרקובחצי[[#This Row],[CycleNumber]]&gt;1,IF(AND(T1375=1,מרקובחצי[[#This Row],[עד ועד]]&gt;31),1,IF(AND(W1375=1,NOT(OR(מרקובחצי[[#This Row],[עד ועד]]&lt;J1375,מרקובחצי[[#This Row],[עד ועד]]&gt;K1375))),1,"")),"")</f>
        <v/>
      </c>
      <c r="X1376" s="19" t="str">
        <f>IF(AND(מרקובחצי[[#This Row],[CycleNumber]]&lt;$B1377,SUM(מרקובחצי[[#This Row],[11]],R1377)=2),1,"")</f>
        <v/>
      </c>
      <c r="Y1376" s="19" t="str">
        <f>IF(AND(מרקובחצי[[#This Row],[CycleNumber]]&lt;$B1377,SUM(מרקובחצי[[#This Row],[11]],S1377)=2),1,"")</f>
        <v/>
      </c>
      <c r="Z1376" s="19" t="str">
        <f>IF(AND(מרקובחצי[[#This Row],[CycleNumber]]&lt;$B1377,SUM(מרקובחצי[[#This Row],[13]],S1377)=2),1,"")</f>
        <v/>
      </c>
      <c r="AA1376" s="19" t="str">
        <f>IF(AND(מרקובחצי[[#This Row],[CycleNumber]]&lt;$B1377,SUM(מרקובחצי[[#This Row],[13]],T1377)=2),1,"")</f>
        <v/>
      </c>
      <c r="AB1376" s="19" t="str">
        <f>IF(AND(מרקובחצי[[#This Row],[CycleNumber]]&lt;$B1377,SUM(מרקובחצי[[#This Row],[21]],U1377)=2),1,"")</f>
        <v/>
      </c>
      <c r="AC1376" s="19" t="str">
        <f>IF(AND(מרקובחצי[[#This Row],[CycleNumber]]&lt;$B1377,SUM(מרקובחצי[[#This Row],[21]],V1377)=2),1,"")</f>
        <v/>
      </c>
      <c r="AD1376" s="19" t="str">
        <f>IF(AND(מרקובחצי[[#This Row],[CycleNumber]]&lt;$B1377,SUM(מרקובחצי[[#This Row],[23]],V1377)=2),1,"")</f>
        <v/>
      </c>
      <c r="AE1376" s="19" t="str">
        <f>IF(AND(מרקובחצי[[#This Row],[CycleNumber]]&lt;$B1377,SUM(מרקובחצי[[#This Row],[23]],W1377)=2),1,"")</f>
        <v/>
      </c>
      <c r="AF1376" s="19" t="str">
        <f>IF(AND(מרקובחצי[[#This Row],[CycleNumber]]&lt;$B1377,SUM(מרקובחצי[[#This Row],[31]],O1377)=2),1,"")</f>
        <v/>
      </c>
      <c r="AG1376" s="19" t="str">
        <f>IF(AND(מרקובחצי[[#This Row],[CycleNumber]]&lt;$B1377,SUM(מרקובחצי[[#This Row],[31]],P1377)=2),1,"")</f>
        <v/>
      </c>
      <c r="AH1376" s="19" t="str">
        <f>IF(AND(מרקובחצי[[#This Row],[CycleNumber]]&lt;$B1377,SUM(מרקובחצי[[#This Row],[31]],Q1377)=2),1,"")</f>
        <v/>
      </c>
      <c r="AI1376" s="19" t="str">
        <f>IF(AND(מרקובחצי[[#This Row],[CycleNumber]]&lt;$B1377,SUM(U1376:U1377)=2),1,"")</f>
        <v/>
      </c>
      <c r="AJ1376" s="19" t="str">
        <f>IF(AND(מרקובחצי[[#This Row],[CycleNumber]]&lt;$B1377,SUM(מרקובחצי[[#This Row],[32]],O1377)=2),1,"")</f>
        <v/>
      </c>
      <c r="AK1376" s="19" t="str">
        <f>IF(AND(מרקובחצי[[#This Row],[CycleNumber]]&lt;$B1377,SUM(מרקובחצי[[#This Row],[32]],P1377)=2),1,"")</f>
        <v/>
      </c>
      <c r="AL1376" s="19" t="str">
        <f>IF(AND(מרקובחצי[[#This Row],[CycleNumber]]&lt;$B1377,SUM(מרקובחצי[[#This Row],[32]],Q1377)=2),1,"")</f>
        <v/>
      </c>
      <c r="AM1376" s="19" t="str">
        <f>IF(AND(מרקובחצי[[#This Row],[CycleNumber]]&lt;$B1377,SUM(V1376:V1377)=2),1,"")</f>
        <v/>
      </c>
      <c r="AN1376" s="19" t="str">
        <f>IF(AND(מרקובחצי[[#This Row],[CycleNumber]]&lt;$B1377,SUM(מרקובחצי[[#This Row],[33]],O1377)=2),1,"")</f>
        <v/>
      </c>
      <c r="AO1376" s="19" t="str">
        <f>IF(AND(מרקובחצי[[#This Row],[CycleNumber]]&lt;$B1377,SUM(מרקובחצי[[#This Row],[33]],P1377)=2),1,"")</f>
        <v/>
      </c>
      <c r="AP1376" s="19" t="str">
        <f>IF(AND(מרקובחצי[[#This Row],[CycleNumber]]&lt;$B1377,SUM(מרקובחצי[[#This Row],[33]],Q1377)=2),1,"")</f>
        <v/>
      </c>
      <c r="AQ1376" s="19" t="str">
        <f>IF(AND(מרקובחצי[[#This Row],[CycleNumber]]&lt;$B1377,SUM(W1376:W1377)=2),1,"")</f>
        <v/>
      </c>
      <c r="AR1376" s="19" t="str">
        <f>IF(AND(מרקובחצי[[#This Row],[CycleNumber]]&lt;$B1377,SUM(מרקובחצי[[#This Row],[12]],S1377)=2),1,"")</f>
        <v/>
      </c>
      <c r="AS1376" s="19">
        <f>IF(AND(מרקובחצי[[#This Row],[CycleNumber]]&lt;$B1377,SUM(מרקובחצי[[#This Row],[22]],V1377)=2),1,"")</f>
        <v>1</v>
      </c>
      <c r="AT1376" s="21">
        <f>SUM(מרקובחצי[[#This Row],[11]:[33]])</f>
        <v>1</v>
      </c>
    </row>
    <row r="1377" spans="1:46" ht="15.6" x14ac:dyDescent="0.25">
      <c r="A1377" s="19" t="s">
        <v>148</v>
      </c>
      <c r="B1377" s="19">
        <v>6</v>
      </c>
      <c r="C1377">
        <v>28</v>
      </c>
      <c r="D1377" s="19">
        <f>מרקובחצי[[#This Row],[LengthofCycle]]+1</f>
        <v>29</v>
      </c>
      <c r="E1377" t="str">
        <f>IF(IFERROR(LOOKUP(מרקובחצי[[#This Row],[ClientID]],קביעויות[הפלגה]),FALSE)=מרקובחצי[[#This Row],[ClientID]],1,"")</f>
        <v/>
      </c>
      <c r="F1377" t="str">
        <f>IF(IFERROR(LOOKUP(מרקובחצי[[#This Row],[ClientID]],סוגחציקבוע[S31]),FALSE)=מרקובחצי[[#This Row],[ClientID]],1,"")</f>
        <v/>
      </c>
      <c r="G1377">
        <f>IF(IFERROR(LOOKUP(מרקובחצי[[#This Row],[ClientID]],סוגחציקבוע[S32]),FALSE)=מרקובחצי[[#This Row],[ClientID]],1,"")</f>
        <v>1</v>
      </c>
      <c r="H1377" t="str">
        <f>IF(IFERROR(LOOKUP(מרקובחצי[[#This Row],[ClientID]],סוגחציקבוע[S33]),FALSE)=מרקובחצי[[#This Row],[ClientID]],1,"")</f>
        <v/>
      </c>
      <c r="I1377" t="str">
        <f>IF(IFERROR(LOOKUP(מרקובחצי[[#This Row],[ClientID]],סוגחציקבוע[S32&amp;33]),FALSE)=מרקובחצי[[#This Row],[ClientID]],1,"")</f>
        <v/>
      </c>
      <c r="J1377" s="19">
        <f>IF(SUM(מרקובחצי[[#This Row],[11]:[13]])=1,מרקובחצי[[#This Row],[עד ועד]],IF(SUM(R1376:T1377)=1,IF(מרקובחצי[[#This Row],[עד ועד]]&lt;J1376,מרקובחצי[[#This Row],[עד ועד]],J1376),J1376))</f>
        <v>29</v>
      </c>
      <c r="K1377" s="19">
        <f>IF(SUM(מרקובחצי[[#This Row],[11]:[13]])=1,מרקובחצי[[#This Row],[עד ועד]],IF(SUM(R1376:T1377)=1,IF(מרקובחצי[[#This Row],[עד ועד]]&gt;K1376,מרקובחצי[[#This Row],[עד ועד]],K1376),K1376))</f>
        <v>33</v>
      </c>
      <c r="L1377" s="19">
        <f>IF(AND(SUM(מרקובחצי[[#This Row],[31]:[33]])=1,SUM(U1376:W1376)=0),מרקובחצי[[#This Row],[מקס]]-מרקובחצי[[#This Row],[מינ]],"")</f>
        <v>4</v>
      </c>
      <c r="M137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77" s="19" t="str">
        <f t="shared" si="21"/>
        <v>S22</v>
      </c>
      <c r="O1377" s="19" t="str">
        <f>IF(מרקובחצי[[#This Row],[קבעה הפלגה?]]=1,"",IF(AND(מרקובחצי[[#This Row],[עד ועד]]&lt;29,OR(מרקובחצי[[#This Row],[CycleNumber]]=1,AND(U1376=1,OR(מרקובחצי[[#This Row],[עד ועד]]&lt;J1376,מרקובחצי[[#This Row],[עד ועד]]&gt;K1376)),AND(V1376=1,מרקובחצי[[#This Row],[עד ועד]]&lt;J1376),W1376=1)),1,""))</f>
        <v/>
      </c>
      <c r="P1377" s="19" t="str">
        <f>IF(מרקובחצי[[#This Row],[קבעה הפלגה?]]=1,"",IF(AND(מרקובחצי[[#This Row],[עד ועד]]&gt;28,מרקובחצי[[#This Row],[עד ועד]]&lt;32,OR(מרקובחצי[[#This Row],[CycleNumber]]=1,AND(U1376=1),AND(V1376=1,OR(מרקובחצי[[#This Row],[עד ועד]]&lt;J1376,מרקובחצי[[#This Row],[עד ועד]]&gt;K1376)),W1376=1)),1,""))</f>
        <v/>
      </c>
      <c r="Q1377" s="19" t="str">
        <f>IF(מרקובחצי[[#This Row],[קבעה הפלגה?]]=1,"",IF(AND(מרקובחצי[[#This Row],[עד ועד]]&gt;31,OR(מרקובחצי[[#This Row],[CycleNumber]]=1,AND(U1376=1),AND(V1376=1,מרקובחצי[[#This Row],[עד ועד]]&gt;K1376),AND(W1376=1,OR(מרקובחצי[[#This Row],[עד ועד]]&gt;K1376,מרקובחצי[[#This Row],[עד ועד]]&lt;J1376)))),1,""))</f>
        <v/>
      </c>
      <c r="R1377" s="19" t="str">
        <f>IF(מרקובחצי[[#This Row],[CycleNumber]]&gt;1,IF(AND(O1376=1,מרקובחצי[[#This Row],[עד ועד]]&lt;29),1,""),"")</f>
        <v/>
      </c>
      <c r="S1377" s="19" t="str">
        <f>IF(מרקובחצי[[#This Row],[CycleNumber]]&gt;1,IF(OR(AND(O1376=1,מרקובחצי[[#This Row],[עד ועד]]&gt;28),AND(P1376=1),AND(Q1376=1,מרקובחצי[[#This Row],[עד ועד]]&lt;32)),1,""),"")</f>
        <v/>
      </c>
      <c r="T1377" s="19" t="str">
        <f>IF(מרקובחצי[[#This Row],[CycleNumber]]&gt;1,IF(AND(Q1376=1,מרקובחצי[[#This Row],[עד ועד]]&gt;31),1,""),"")</f>
        <v/>
      </c>
      <c r="U1377" s="19" t="str">
        <f>IF(מרקובחצי[[#This Row],[CycleNumber]]&gt;1,IF(AND(R1376=1,מרקובחצי[[#This Row],[עד ועד]]&lt;29),1,IF(AND(U1376=1,NOT(OR(מרקובחצי[[#This Row],[עד ועד]]&lt;J1376,מרקובחצי[[#This Row],[עד ועד]]&gt;K1376))),1,"")),"")</f>
        <v/>
      </c>
      <c r="V1377" s="19">
        <f>IF(מרקובחצי[[#This Row],[CycleNumber]]&gt;1,IF(AND(SUM(R1376:T1376)=1,מרקובחצי[[#This Row],[עד ועד]]&gt;28,מרקובחצי[[#This Row],[עד ועד]]&lt;32),1,IF(OR(S1376=1,AND(R1376=1,מרקובחצי[[#This Row],[עד ועד]]&gt;28),AND(T1376=1,מרקובחצי[[#This Row],[עד ועד]]&lt;32)),1,IF(AND(V1376=1,NOT(OR(מרקובחצי[[#This Row],[עד ועד]]&lt;J1376,מרקובחצי[[#This Row],[עד ועד]]&gt;K1376))),1,""))),"")</f>
        <v>1</v>
      </c>
      <c r="W1377" s="19" t="str">
        <f>IF(מרקובחצי[[#This Row],[CycleNumber]]&gt;1,IF(AND(T1376=1,מרקובחצי[[#This Row],[עד ועד]]&gt;31),1,IF(AND(W1376=1,NOT(OR(מרקובחצי[[#This Row],[עד ועד]]&lt;J1376,מרקובחצי[[#This Row],[עד ועד]]&gt;K1376))),1,"")),"")</f>
        <v/>
      </c>
      <c r="X1377" s="19" t="str">
        <f>IF(AND(מרקובחצי[[#This Row],[CycleNumber]]&lt;$B1378,SUM(מרקובחצי[[#This Row],[11]],R1378)=2),1,"")</f>
        <v/>
      </c>
      <c r="Y1377" s="19" t="str">
        <f>IF(AND(מרקובחצי[[#This Row],[CycleNumber]]&lt;$B1378,SUM(מרקובחצי[[#This Row],[11]],S1378)=2),1,"")</f>
        <v/>
      </c>
      <c r="Z1377" s="19" t="str">
        <f>IF(AND(מרקובחצי[[#This Row],[CycleNumber]]&lt;$B1378,SUM(מרקובחצי[[#This Row],[13]],S1378)=2),1,"")</f>
        <v/>
      </c>
      <c r="AA1377" s="19" t="str">
        <f>IF(AND(מרקובחצי[[#This Row],[CycleNumber]]&lt;$B1378,SUM(מרקובחצי[[#This Row],[13]],T1378)=2),1,"")</f>
        <v/>
      </c>
      <c r="AB1377" s="19" t="str">
        <f>IF(AND(מרקובחצי[[#This Row],[CycleNumber]]&lt;$B1378,SUM(מרקובחצי[[#This Row],[21]],U1378)=2),1,"")</f>
        <v/>
      </c>
      <c r="AC1377" s="19" t="str">
        <f>IF(AND(מרקובחצי[[#This Row],[CycleNumber]]&lt;$B1378,SUM(מרקובחצי[[#This Row],[21]],V1378)=2),1,"")</f>
        <v/>
      </c>
      <c r="AD1377" s="19" t="str">
        <f>IF(AND(מרקובחצי[[#This Row],[CycleNumber]]&lt;$B1378,SUM(מרקובחצי[[#This Row],[23]],V1378)=2),1,"")</f>
        <v/>
      </c>
      <c r="AE1377" s="19" t="str">
        <f>IF(AND(מרקובחצי[[#This Row],[CycleNumber]]&lt;$B1378,SUM(מרקובחצי[[#This Row],[23]],W1378)=2),1,"")</f>
        <v/>
      </c>
      <c r="AF1377" s="19" t="str">
        <f>IF(AND(מרקובחצי[[#This Row],[CycleNumber]]&lt;$B1378,SUM(מרקובחצי[[#This Row],[31]],O1378)=2),1,"")</f>
        <v/>
      </c>
      <c r="AG1377" s="19" t="str">
        <f>IF(AND(מרקובחצי[[#This Row],[CycleNumber]]&lt;$B1378,SUM(מרקובחצי[[#This Row],[31]],P1378)=2),1,"")</f>
        <v/>
      </c>
      <c r="AH1377" s="19" t="str">
        <f>IF(AND(מרקובחצי[[#This Row],[CycleNumber]]&lt;$B1378,SUM(מרקובחצי[[#This Row],[31]],Q1378)=2),1,"")</f>
        <v/>
      </c>
      <c r="AI1377" s="19" t="str">
        <f>IF(AND(מרקובחצי[[#This Row],[CycleNumber]]&lt;$B1378,SUM(U1377:U1378)=2),1,"")</f>
        <v/>
      </c>
      <c r="AJ1377" s="19">
        <f>IF(AND(מרקובחצי[[#This Row],[CycleNumber]]&lt;$B1378,SUM(מרקובחצי[[#This Row],[32]],O1378)=2),1,"")</f>
        <v>1</v>
      </c>
      <c r="AK1377" s="19" t="str">
        <f>IF(AND(מרקובחצי[[#This Row],[CycleNumber]]&lt;$B1378,SUM(מרקובחצי[[#This Row],[32]],P1378)=2),1,"")</f>
        <v/>
      </c>
      <c r="AL1377" s="19" t="str">
        <f>IF(AND(מרקובחצי[[#This Row],[CycleNumber]]&lt;$B1378,SUM(מרקובחצי[[#This Row],[32]],Q1378)=2),1,"")</f>
        <v/>
      </c>
      <c r="AM1377" s="19" t="str">
        <f>IF(AND(מרקובחצי[[#This Row],[CycleNumber]]&lt;$B1378,SUM(V1377:V1378)=2),1,"")</f>
        <v/>
      </c>
      <c r="AN1377" s="19" t="str">
        <f>IF(AND(מרקובחצי[[#This Row],[CycleNumber]]&lt;$B1378,SUM(מרקובחצי[[#This Row],[33]],O1378)=2),1,"")</f>
        <v/>
      </c>
      <c r="AO1377" s="19" t="str">
        <f>IF(AND(מרקובחצי[[#This Row],[CycleNumber]]&lt;$B1378,SUM(מרקובחצי[[#This Row],[33]],P1378)=2),1,"")</f>
        <v/>
      </c>
      <c r="AP1377" s="19" t="str">
        <f>IF(AND(מרקובחצי[[#This Row],[CycleNumber]]&lt;$B1378,SUM(מרקובחצי[[#This Row],[33]],Q1378)=2),1,"")</f>
        <v/>
      </c>
      <c r="AQ1377" s="19" t="str">
        <f>IF(AND(מרקובחצי[[#This Row],[CycleNumber]]&lt;$B1378,SUM(W1377:W1378)=2),1,"")</f>
        <v/>
      </c>
      <c r="AR1377" s="19" t="str">
        <f>IF(AND(מרקובחצי[[#This Row],[CycleNumber]]&lt;$B1378,SUM(מרקובחצי[[#This Row],[12]],S1378)=2),1,"")</f>
        <v/>
      </c>
      <c r="AS1377" s="19" t="str">
        <f>IF(AND(מרקובחצי[[#This Row],[CycleNumber]]&lt;$B1378,SUM(מרקובחצי[[#This Row],[22]],V1378)=2),1,"")</f>
        <v/>
      </c>
      <c r="AT1377" s="21">
        <f>SUM(מרקובחצי[[#This Row],[11]:[33]])</f>
        <v>1</v>
      </c>
    </row>
    <row r="1378" spans="1:46" ht="15.6" x14ac:dyDescent="0.25">
      <c r="A1378" s="19" t="s">
        <v>148</v>
      </c>
      <c r="B1378" s="19">
        <v>7</v>
      </c>
      <c r="C1378">
        <v>26</v>
      </c>
      <c r="D1378" s="19">
        <f>מרקובחצי[[#This Row],[LengthofCycle]]+1</f>
        <v>27</v>
      </c>
      <c r="E1378" t="str">
        <f>IF(IFERROR(LOOKUP(מרקובחצי[[#This Row],[ClientID]],קביעויות[הפלגה]),FALSE)=מרקובחצי[[#This Row],[ClientID]],1,"")</f>
        <v/>
      </c>
      <c r="F1378" t="str">
        <f>IF(IFERROR(LOOKUP(מרקובחצי[[#This Row],[ClientID]],סוגחציקבוע[S31]),FALSE)=מרקובחצי[[#This Row],[ClientID]],1,"")</f>
        <v/>
      </c>
      <c r="G1378">
        <f>IF(IFERROR(LOOKUP(מרקובחצי[[#This Row],[ClientID]],סוגחציקבוע[S32]),FALSE)=מרקובחצי[[#This Row],[ClientID]],1,"")</f>
        <v>1</v>
      </c>
      <c r="H1378" t="str">
        <f>IF(IFERROR(LOOKUP(מרקובחצי[[#This Row],[ClientID]],סוגחציקבוע[S33]),FALSE)=מרקובחצי[[#This Row],[ClientID]],1,"")</f>
        <v/>
      </c>
      <c r="I1378" t="str">
        <f>IF(IFERROR(LOOKUP(מרקובחצי[[#This Row],[ClientID]],סוגחציקבוע[S32&amp;33]),FALSE)=מרקובחצי[[#This Row],[ClientID]],1,"")</f>
        <v/>
      </c>
      <c r="J1378" s="19">
        <f>IF(SUM(מרקובחצי[[#This Row],[11]:[13]])=1,מרקובחצי[[#This Row],[עד ועד]],IF(SUM(R1377:T1378)=1,IF(מרקובחצי[[#This Row],[עד ועד]]&lt;J1377,מרקובחצי[[#This Row],[עד ועד]],J1377),J1377))</f>
        <v>27</v>
      </c>
      <c r="K1378" s="19">
        <f>IF(SUM(מרקובחצי[[#This Row],[11]:[13]])=1,מרקובחצי[[#This Row],[עד ועד]],IF(SUM(R1377:T1378)=1,IF(מרקובחצי[[#This Row],[עד ועד]]&gt;K1377,מרקובחצי[[#This Row],[עד ועד]],K1377),K1377))</f>
        <v>27</v>
      </c>
      <c r="L1378" s="19" t="str">
        <f>IF(AND(SUM(מרקובחצי[[#This Row],[31]:[33]])=1,SUM(U1377:W1377)=0),מרקובחצי[[#This Row],[מקס]]-מרקובחצי[[#This Row],[מינ]],"")</f>
        <v/>
      </c>
      <c r="M137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378" s="19" t="str">
        <f t="shared" si="21"/>
        <v>S32</v>
      </c>
      <c r="O1378" s="19">
        <f>IF(מרקובחצי[[#This Row],[קבעה הפלגה?]]=1,"",IF(AND(מרקובחצי[[#This Row],[עד ועד]]&lt;29,OR(מרקובחצי[[#This Row],[CycleNumber]]=1,AND(U1377=1,OR(מרקובחצי[[#This Row],[עד ועד]]&lt;J1377,מרקובחצי[[#This Row],[עד ועד]]&gt;K1377)),AND(V1377=1,מרקובחצי[[#This Row],[עד ועד]]&lt;J1377),W1377=1)),1,""))</f>
        <v>1</v>
      </c>
      <c r="P1378" s="19" t="str">
        <f>IF(מרקובחצי[[#This Row],[קבעה הפלגה?]]=1,"",IF(AND(מרקובחצי[[#This Row],[עד ועד]]&gt;28,מרקובחצי[[#This Row],[עד ועד]]&lt;32,OR(מרקובחצי[[#This Row],[CycleNumber]]=1,AND(U1377=1),AND(V1377=1,OR(מרקובחצי[[#This Row],[עד ועד]]&lt;J1377,מרקובחצי[[#This Row],[עד ועד]]&gt;K1377)),W1377=1)),1,""))</f>
        <v/>
      </c>
      <c r="Q1378" s="19" t="str">
        <f>IF(מרקובחצי[[#This Row],[קבעה הפלגה?]]=1,"",IF(AND(מרקובחצי[[#This Row],[עד ועד]]&gt;31,OR(מרקובחצי[[#This Row],[CycleNumber]]=1,AND(U1377=1),AND(V1377=1,מרקובחצי[[#This Row],[עד ועד]]&gt;K1377),AND(W1377=1,OR(מרקובחצי[[#This Row],[עד ועד]]&gt;K1377,מרקובחצי[[#This Row],[עד ועד]]&lt;J1377)))),1,""))</f>
        <v/>
      </c>
      <c r="R1378" s="19" t="str">
        <f>IF(מרקובחצי[[#This Row],[CycleNumber]]&gt;1,IF(AND(O1377=1,מרקובחצי[[#This Row],[עד ועד]]&lt;29),1,""),"")</f>
        <v/>
      </c>
      <c r="S1378" s="19" t="str">
        <f>IF(מרקובחצי[[#This Row],[CycleNumber]]&gt;1,IF(OR(AND(O1377=1,מרקובחצי[[#This Row],[עד ועד]]&gt;28),AND(P1377=1),AND(Q1377=1,מרקובחצי[[#This Row],[עד ועד]]&lt;32)),1,""),"")</f>
        <v/>
      </c>
      <c r="T1378" s="19" t="str">
        <f>IF(מרקובחצי[[#This Row],[CycleNumber]]&gt;1,IF(AND(Q1377=1,מרקובחצי[[#This Row],[עד ועד]]&gt;31),1,""),"")</f>
        <v/>
      </c>
      <c r="U1378" s="19" t="str">
        <f>IF(מרקובחצי[[#This Row],[CycleNumber]]&gt;1,IF(AND(R1377=1,מרקובחצי[[#This Row],[עד ועד]]&lt;29),1,IF(AND(U1377=1,NOT(OR(מרקובחצי[[#This Row],[עד ועד]]&lt;J1377,מרקובחצי[[#This Row],[עד ועד]]&gt;K1377))),1,"")),"")</f>
        <v/>
      </c>
      <c r="V1378" s="19" t="str">
        <f>IF(מרקובחצי[[#This Row],[CycleNumber]]&gt;1,IF(AND(SUM(R1377:T1377)=1,מרקובחצי[[#This Row],[עד ועד]]&gt;28,מרקובחצי[[#This Row],[עד ועד]]&lt;32),1,IF(OR(S1377=1,AND(R1377=1,מרקובחצי[[#This Row],[עד ועד]]&gt;28),AND(T1377=1,מרקובחצי[[#This Row],[עד ועד]]&lt;32)),1,IF(AND(V1377=1,NOT(OR(מרקובחצי[[#This Row],[עד ועד]]&lt;J1377,מרקובחצי[[#This Row],[עד ועד]]&gt;K1377))),1,""))),"")</f>
        <v/>
      </c>
      <c r="W1378" s="19" t="str">
        <f>IF(מרקובחצי[[#This Row],[CycleNumber]]&gt;1,IF(AND(T1377=1,מרקובחצי[[#This Row],[עד ועד]]&gt;31),1,IF(AND(W1377=1,NOT(OR(מרקובחצי[[#This Row],[עד ועד]]&lt;J1377,מרקובחצי[[#This Row],[עד ועד]]&gt;K1377))),1,"")),"")</f>
        <v/>
      </c>
      <c r="X1378" s="19" t="str">
        <f>IF(AND(מרקובחצי[[#This Row],[CycleNumber]]&lt;$B1379,SUM(מרקובחצי[[#This Row],[11]],R1379)=2),1,"")</f>
        <v/>
      </c>
      <c r="Y1378" s="19">
        <f>IF(AND(מרקובחצי[[#This Row],[CycleNumber]]&lt;$B1379,SUM(מרקובחצי[[#This Row],[11]],S1379)=2),1,"")</f>
        <v>1</v>
      </c>
      <c r="Z1378" s="19" t="str">
        <f>IF(AND(מרקובחצי[[#This Row],[CycleNumber]]&lt;$B1379,SUM(מרקובחצי[[#This Row],[13]],S1379)=2),1,"")</f>
        <v/>
      </c>
      <c r="AA1378" s="19" t="str">
        <f>IF(AND(מרקובחצי[[#This Row],[CycleNumber]]&lt;$B1379,SUM(מרקובחצי[[#This Row],[13]],T1379)=2),1,"")</f>
        <v/>
      </c>
      <c r="AB1378" s="19" t="str">
        <f>IF(AND(מרקובחצי[[#This Row],[CycleNumber]]&lt;$B1379,SUM(מרקובחצי[[#This Row],[21]],U1379)=2),1,"")</f>
        <v/>
      </c>
      <c r="AC1378" s="19" t="str">
        <f>IF(AND(מרקובחצי[[#This Row],[CycleNumber]]&lt;$B1379,SUM(מרקובחצי[[#This Row],[21]],V1379)=2),1,"")</f>
        <v/>
      </c>
      <c r="AD1378" s="19" t="str">
        <f>IF(AND(מרקובחצי[[#This Row],[CycleNumber]]&lt;$B1379,SUM(מרקובחצי[[#This Row],[23]],V1379)=2),1,"")</f>
        <v/>
      </c>
      <c r="AE1378" s="19" t="str">
        <f>IF(AND(מרקובחצי[[#This Row],[CycleNumber]]&lt;$B1379,SUM(מרקובחצי[[#This Row],[23]],W1379)=2),1,"")</f>
        <v/>
      </c>
      <c r="AF1378" s="19" t="str">
        <f>IF(AND(מרקובחצי[[#This Row],[CycleNumber]]&lt;$B1379,SUM(מרקובחצי[[#This Row],[31]],O1379)=2),1,"")</f>
        <v/>
      </c>
      <c r="AG1378" s="19" t="str">
        <f>IF(AND(מרקובחצי[[#This Row],[CycleNumber]]&lt;$B1379,SUM(מרקובחצי[[#This Row],[31]],P1379)=2),1,"")</f>
        <v/>
      </c>
      <c r="AH1378" s="19" t="str">
        <f>IF(AND(מרקובחצי[[#This Row],[CycleNumber]]&lt;$B1379,SUM(מרקובחצי[[#This Row],[31]],Q1379)=2),1,"")</f>
        <v/>
      </c>
      <c r="AI1378" s="19" t="str">
        <f>IF(AND(מרקובחצי[[#This Row],[CycleNumber]]&lt;$B1379,SUM(U1378:U1379)=2),1,"")</f>
        <v/>
      </c>
      <c r="AJ1378" s="19" t="str">
        <f>IF(AND(מרקובחצי[[#This Row],[CycleNumber]]&lt;$B1379,SUM(מרקובחצי[[#This Row],[32]],O1379)=2),1,"")</f>
        <v/>
      </c>
      <c r="AK1378" s="19" t="str">
        <f>IF(AND(מרקובחצי[[#This Row],[CycleNumber]]&lt;$B1379,SUM(מרקובחצי[[#This Row],[32]],P1379)=2),1,"")</f>
        <v/>
      </c>
      <c r="AL1378" s="19" t="str">
        <f>IF(AND(מרקובחצי[[#This Row],[CycleNumber]]&lt;$B1379,SUM(מרקובחצי[[#This Row],[32]],Q1379)=2),1,"")</f>
        <v/>
      </c>
      <c r="AM1378" s="19" t="str">
        <f>IF(AND(מרקובחצי[[#This Row],[CycleNumber]]&lt;$B1379,SUM(V1378:V1379)=2),1,"")</f>
        <v/>
      </c>
      <c r="AN1378" s="19" t="str">
        <f>IF(AND(מרקובחצי[[#This Row],[CycleNumber]]&lt;$B1379,SUM(מרקובחצי[[#This Row],[33]],O1379)=2),1,"")</f>
        <v/>
      </c>
      <c r="AO1378" s="19" t="str">
        <f>IF(AND(מרקובחצי[[#This Row],[CycleNumber]]&lt;$B1379,SUM(מרקובחצי[[#This Row],[33]],P1379)=2),1,"")</f>
        <v/>
      </c>
      <c r="AP1378" s="19" t="str">
        <f>IF(AND(מרקובחצי[[#This Row],[CycleNumber]]&lt;$B1379,SUM(מרקובחצי[[#This Row],[33]],Q1379)=2),1,"")</f>
        <v/>
      </c>
      <c r="AQ1378" s="19" t="str">
        <f>IF(AND(מרקובחצי[[#This Row],[CycleNumber]]&lt;$B1379,SUM(W1378:W1379)=2),1,"")</f>
        <v/>
      </c>
      <c r="AR1378" s="19" t="str">
        <f>IF(AND(מרקובחצי[[#This Row],[CycleNumber]]&lt;$B1379,SUM(מרקובחצי[[#This Row],[12]],S1379)=2),1,"")</f>
        <v/>
      </c>
      <c r="AS1378" s="19" t="str">
        <f>IF(AND(מרקובחצי[[#This Row],[CycleNumber]]&lt;$B1379,SUM(מרקובחצי[[#This Row],[22]],V1379)=2),1,"")</f>
        <v/>
      </c>
      <c r="AT1378" s="21">
        <f>SUM(מרקובחצי[[#This Row],[11]:[33]])</f>
        <v>1</v>
      </c>
    </row>
    <row r="1379" spans="1:46" ht="15.6" x14ac:dyDescent="0.25">
      <c r="A1379" s="19" t="s">
        <v>148</v>
      </c>
      <c r="B1379" s="19">
        <v>8</v>
      </c>
      <c r="C1379">
        <v>32</v>
      </c>
      <c r="D1379" s="19">
        <f>מרקובחצי[[#This Row],[LengthofCycle]]+1</f>
        <v>33</v>
      </c>
      <c r="E1379" t="str">
        <f>IF(IFERROR(LOOKUP(מרקובחצי[[#This Row],[ClientID]],קביעויות[הפלגה]),FALSE)=מרקובחצי[[#This Row],[ClientID]],1,"")</f>
        <v/>
      </c>
      <c r="F1379" t="str">
        <f>IF(IFERROR(LOOKUP(מרקובחצי[[#This Row],[ClientID]],סוגחציקבוע[S31]),FALSE)=מרקובחצי[[#This Row],[ClientID]],1,"")</f>
        <v/>
      </c>
      <c r="G1379">
        <f>IF(IFERROR(LOOKUP(מרקובחצי[[#This Row],[ClientID]],סוגחציקבוע[S32]),FALSE)=מרקובחצי[[#This Row],[ClientID]],1,"")</f>
        <v>1</v>
      </c>
      <c r="H1379" t="str">
        <f>IF(IFERROR(LOOKUP(מרקובחצי[[#This Row],[ClientID]],סוגחציקבוע[S33]),FALSE)=מרקובחצי[[#This Row],[ClientID]],1,"")</f>
        <v/>
      </c>
      <c r="I1379" t="str">
        <f>IF(IFERROR(LOOKUP(מרקובחצי[[#This Row],[ClientID]],סוגחציקבוע[S32&amp;33]),FALSE)=מרקובחצי[[#This Row],[ClientID]],1,"")</f>
        <v/>
      </c>
      <c r="J1379" s="19">
        <f>IF(SUM(מרקובחצי[[#This Row],[11]:[13]])=1,מרקובחצי[[#This Row],[עד ועד]],IF(SUM(R1378:T1379)=1,IF(מרקובחצי[[#This Row],[עד ועד]]&lt;J1378,מרקובחצי[[#This Row],[עד ועד]],J1378),J1378))</f>
        <v>27</v>
      </c>
      <c r="K1379" s="19">
        <f>IF(SUM(מרקובחצי[[#This Row],[11]:[13]])=1,מרקובחצי[[#This Row],[עד ועד]],IF(SUM(R1378:T1379)=1,IF(מרקובחצי[[#This Row],[עד ועד]]&gt;K1378,מרקובחצי[[#This Row],[עד ועד]],K1378),K1378))</f>
        <v>33</v>
      </c>
      <c r="L1379" s="19" t="str">
        <f>IF(AND(SUM(מרקובחצי[[#This Row],[31]:[33]])=1,SUM(U1378:W1378)=0),מרקובחצי[[#This Row],[מקס]]-מרקובחצי[[#This Row],[מינ]],"")</f>
        <v/>
      </c>
      <c r="M137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379" s="19" t="str">
        <f t="shared" si="21"/>
        <v>S11</v>
      </c>
      <c r="O1379" s="19" t="str">
        <f>IF(מרקובחצי[[#This Row],[קבעה הפלגה?]]=1,"",IF(AND(מרקובחצי[[#This Row],[עד ועד]]&lt;29,OR(מרקובחצי[[#This Row],[CycleNumber]]=1,AND(U1378=1,OR(מרקובחצי[[#This Row],[עד ועד]]&lt;J1378,מרקובחצי[[#This Row],[עד ועד]]&gt;K1378)),AND(V1378=1,מרקובחצי[[#This Row],[עד ועד]]&lt;J1378),W1378=1)),1,""))</f>
        <v/>
      </c>
      <c r="P1379" s="19" t="str">
        <f>IF(מרקובחצי[[#This Row],[קבעה הפלגה?]]=1,"",IF(AND(מרקובחצי[[#This Row],[עד ועד]]&gt;28,מרקובחצי[[#This Row],[עד ועד]]&lt;32,OR(מרקובחצי[[#This Row],[CycleNumber]]=1,AND(U1378=1),AND(V1378=1,OR(מרקובחצי[[#This Row],[עד ועד]]&lt;J1378,מרקובחצי[[#This Row],[עד ועד]]&gt;K1378)),W1378=1)),1,""))</f>
        <v/>
      </c>
      <c r="Q1379" s="19" t="str">
        <f>IF(מרקובחצי[[#This Row],[קבעה הפלגה?]]=1,"",IF(AND(מרקובחצי[[#This Row],[עד ועד]]&gt;31,OR(מרקובחצי[[#This Row],[CycleNumber]]=1,AND(U1378=1),AND(V1378=1,מרקובחצי[[#This Row],[עד ועד]]&gt;K1378),AND(W1378=1,OR(מרקובחצי[[#This Row],[עד ועד]]&gt;K1378,מרקובחצי[[#This Row],[עד ועד]]&lt;J1378)))),1,""))</f>
        <v/>
      </c>
      <c r="R1379" s="19" t="str">
        <f>IF(מרקובחצי[[#This Row],[CycleNumber]]&gt;1,IF(AND(O1378=1,מרקובחצי[[#This Row],[עד ועד]]&lt;29),1,""),"")</f>
        <v/>
      </c>
      <c r="S1379" s="19">
        <f>IF(מרקובחצי[[#This Row],[CycleNumber]]&gt;1,IF(OR(AND(O1378=1,מרקובחצי[[#This Row],[עד ועד]]&gt;28),AND(P1378=1),AND(Q1378=1,מרקובחצי[[#This Row],[עד ועד]]&lt;32)),1,""),"")</f>
        <v>1</v>
      </c>
      <c r="T1379" s="19" t="str">
        <f>IF(מרקובחצי[[#This Row],[CycleNumber]]&gt;1,IF(AND(Q1378=1,מרקובחצי[[#This Row],[עד ועד]]&gt;31),1,""),"")</f>
        <v/>
      </c>
      <c r="U1379" s="19" t="str">
        <f>IF(מרקובחצי[[#This Row],[CycleNumber]]&gt;1,IF(AND(R1378=1,מרקובחצי[[#This Row],[עד ועד]]&lt;29),1,IF(AND(U1378=1,NOT(OR(מרקובחצי[[#This Row],[עד ועד]]&lt;J1378,מרקובחצי[[#This Row],[עד ועד]]&gt;K1378))),1,"")),"")</f>
        <v/>
      </c>
      <c r="V1379" s="19" t="str">
        <f>IF(מרקובחצי[[#This Row],[CycleNumber]]&gt;1,IF(AND(SUM(R1378:T1378)=1,מרקובחצי[[#This Row],[עד ועד]]&gt;28,מרקובחצי[[#This Row],[עד ועד]]&lt;32),1,IF(OR(S1378=1,AND(R1378=1,מרקובחצי[[#This Row],[עד ועד]]&gt;28),AND(T1378=1,מרקובחצי[[#This Row],[עד ועד]]&lt;32)),1,IF(AND(V1378=1,NOT(OR(מרקובחצי[[#This Row],[עד ועד]]&lt;J1378,מרקובחצי[[#This Row],[עד ועד]]&gt;K1378))),1,""))),"")</f>
        <v/>
      </c>
      <c r="W1379" s="19" t="str">
        <f>IF(מרקובחצי[[#This Row],[CycleNumber]]&gt;1,IF(AND(T1378=1,מרקובחצי[[#This Row],[עד ועד]]&gt;31),1,IF(AND(W1378=1,NOT(OR(מרקובחצי[[#This Row],[עד ועד]]&lt;J1378,מרקובחצי[[#This Row],[עד ועד]]&gt;K1378))),1,"")),"")</f>
        <v/>
      </c>
      <c r="X1379" s="19" t="str">
        <f>IF(AND(מרקובחצי[[#This Row],[CycleNumber]]&lt;$B1380,SUM(מרקובחצי[[#This Row],[11]],R1380)=2),1,"")</f>
        <v/>
      </c>
      <c r="Y1379" s="19" t="str">
        <f>IF(AND(מרקובחצי[[#This Row],[CycleNumber]]&lt;$B1380,SUM(מרקובחצי[[#This Row],[11]],S1380)=2),1,"")</f>
        <v/>
      </c>
      <c r="Z1379" s="19" t="str">
        <f>IF(AND(מרקובחצי[[#This Row],[CycleNumber]]&lt;$B1380,SUM(מרקובחצי[[#This Row],[13]],S1380)=2),1,"")</f>
        <v/>
      </c>
      <c r="AA1379" s="19" t="str">
        <f>IF(AND(מרקובחצי[[#This Row],[CycleNumber]]&lt;$B1380,SUM(מרקובחצי[[#This Row],[13]],T1380)=2),1,"")</f>
        <v/>
      </c>
      <c r="AB1379" s="19" t="str">
        <f>IF(AND(מרקובחצי[[#This Row],[CycleNumber]]&lt;$B1380,SUM(מרקובחצי[[#This Row],[21]],U1380)=2),1,"")</f>
        <v/>
      </c>
      <c r="AC1379" s="19" t="str">
        <f>IF(AND(מרקובחצי[[#This Row],[CycleNumber]]&lt;$B1380,SUM(מרקובחצי[[#This Row],[21]],V1380)=2),1,"")</f>
        <v/>
      </c>
      <c r="AD1379" s="19" t="str">
        <f>IF(AND(מרקובחצי[[#This Row],[CycleNumber]]&lt;$B1380,SUM(מרקובחצי[[#This Row],[23]],V1380)=2),1,"")</f>
        <v/>
      </c>
      <c r="AE1379" s="19" t="str">
        <f>IF(AND(מרקובחצי[[#This Row],[CycleNumber]]&lt;$B1380,SUM(מרקובחצי[[#This Row],[23]],W1380)=2),1,"")</f>
        <v/>
      </c>
      <c r="AF1379" s="19" t="str">
        <f>IF(AND(מרקובחצי[[#This Row],[CycleNumber]]&lt;$B1380,SUM(מרקובחצי[[#This Row],[31]],O1380)=2),1,"")</f>
        <v/>
      </c>
      <c r="AG1379" s="19" t="str">
        <f>IF(AND(מרקובחצי[[#This Row],[CycleNumber]]&lt;$B1380,SUM(מרקובחצי[[#This Row],[31]],P1380)=2),1,"")</f>
        <v/>
      </c>
      <c r="AH1379" s="19" t="str">
        <f>IF(AND(מרקובחצי[[#This Row],[CycleNumber]]&lt;$B1380,SUM(מרקובחצי[[#This Row],[31]],Q1380)=2),1,"")</f>
        <v/>
      </c>
      <c r="AI1379" s="19" t="str">
        <f>IF(AND(מרקובחצי[[#This Row],[CycleNumber]]&lt;$B1380,SUM(U1379:U1380)=2),1,"")</f>
        <v/>
      </c>
      <c r="AJ1379" s="19" t="str">
        <f>IF(AND(מרקובחצי[[#This Row],[CycleNumber]]&lt;$B1380,SUM(מרקובחצי[[#This Row],[32]],O1380)=2),1,"")</f>
        <v/>
      </c>
      <c r="AK1379" s="19" t="str">
        <f>IF(AND(מרקובחצי[[#This Row],[CycleNumber]]&lt;$B1380,SUM(מרקובחצי[[#This Row],[32]],P1380)=2),1,"")</f>
        <v/>
      </c>
      <c r="AL1379" s="19" t="str">
        <f>IF(AND(מרקובחצי[[#This Row],[CycleNumber]]&lt;$B1380,SUM(מרקובחצי[[#This Row],[32]],Q1380)=2),1,"")</f>
        <v/>
      </c>
      <c r="AM1379" s="19" t="str">
        <f>IF(AND(מרקובחצי[[#This Row],[CycleNumber]]&lt;$B1380,SUM(V1379:V1380)=2),1,"")</f>
        <v/>
      </c>
      <c r="AN1379" s="19" t="str">
        <f>IF(AND(מרקובחצי[[#This Row],[CycleNumber]]&lt;$B1380,SUM(מרקובחצי[[#This Row],[33]],O1380)=2),1,"")</f>
        <v/>
      </c>
      <c r="AO1379" s="19" t="str">
        <f>IF(AND(מרקובחצי[[#This Row],[CycleNumber]]&lt;$B1380,SUM(מרקובחצי[[#This Row],[33]],P1380)=2),1,"")</f>
        <v/>
      </c>
      <c r="AP1379" s="19" t="str">
        <f>IF(AND(מרקובחצי[[#This Row],[CycleNumber]]&lt;$B1380,SUM(מרקובחצי[[#This Row],[33]],Q1380)=2),1,"")</f>
        <v/>
      </c>
      <c r="AQ1379" s="19" t="str">
        <f>IF(AND(מרקובחצי[[#This Row],[CycleNumber]]&lt;$B1380,SUM(W1379:W1380)=2),1,"")</f>
        <v/>
      </c>
      <c r="AR1379" s="19" t="str">
        <f>IF(AND(מרקובחצי[[#This Row],[CycleNumber]]&lt;$B1380,SUM(מרקובחצי[[#This Row],[12]],S1380)=2),1,"")</f>
        <v/>
      </c>
      <c r="AS1379" s="19">
        <f>IF(AND(מרקובחצי[[#This Row],[CycleNumber]]&lt;$B1380,SUM(מרקובחצי[[#This Row],[22]],V1380)=2),1,"")</f>
        <v>1</v>
      </c>
      <c r="AT1379" s="21">
        <f>SUM(מרקובחצי[[#This Row],[11]:[33]])</f>
        <v>1</v>
      </c>
    </row>
    <row r="1380" spans="1:46" ht="15.6" x14ac:dyDescent="0.25">
      <c r="A1380" s="19" t="s">
        <v>148</v>
      </c>
      <c r="B1380" s="19">
        <v>9</v>
      </c>
      <c r="C1380">
        <v>30</v>
      </c>
      <c r="D1380" s="19">
        <f>מרקובחצי[[#This Row],[LengthofCycle]]+1</f>
        <v>31</v>
      </c>
      <c r="E1380" t="str">
        <f>IF(IFERROR(LOOKUP(מרקובחצי[[#This Row],[ClientID]],קביעויות[הפלגה]),FALSE)=מרקובחצי[[#This Row],[ClientID]],1,"")</f>
        <v/>
      </c>
      <c r="F1380" t="str">
        <f>IF(IFERROR(LOOKUP(מרקובחצי[[#This Row],[ClientID]],סוגחציקבוע[S31]),FALSE)=מרקובחצי[[#This Row],[ClientID]],1,"")</f>
        <v/>
      </c>
      <c r="G1380">
        <f>IF(IFERROR(LOOKUP(מרקובחצי[[#This Row],[ClientID]],סוגחציקבוע[S32]),FALSE)=מרקובחצי[[#This Row],[ClientID]],1,"")</f>
        <v>1</v>
      </c>
      <c r="H1380" t="str">
        <f>IF(IFERROR(LOOKUP(מרקובחצי[[#This Row],[ClientID]],סוגחציקבוע[S33]),FALSE)=מרקובחצי[[#This Row],[ClientID]],1,"")</f>
        <v/>
      </c>
      <c r="I1380" t="str">
        <f>IF(IFERROR(LOOKUP(מרקובחצי[[#This Row],[ClientID]],סוגחציקבוע[S32&amp;33]),FALSE)=מרקובחצי[[#This Row],[ClientID]],1,"")</f>
        <v/>
      </c>
      <c r="J1380" s="19">
        <f>IF(SUM(מרקובחצי[[#This Row],[11]:[13]])=1,מרקובחצי[[#This Row],[עד ועד]],IF(SUM(R1379:T1380)=1,IF(מרקובחצי[[#This Row],[עד ועד]]&lt;J1379,מרקובחצי[[#This Row],[עד ועד]],J1379),J1379))</f>
        <v>27</v>
      </c>
      <c r="K1380" s="19">
        <f>IF(SUM(מרקובחצי[[#This Row],[11]:[13]])=1,מרקובחצי[[#This Row],[עד ועד]],IF(SUM(R1379:T1380)=1,IF(מרקובחצי[[#This Row],[עד ועד]]&gt;K1379,מרקובחצי[[#This Row],[עד ועד]],K1379),K1379))</f>
        <v>33</v>
      </c>
      <c r="L1380" s="19">
        <f>IF(AND(SUM(מרקובחצי[[#This Row],[31]:[33]])=1,SUM(U1379:W1379)=0),מרקובחצי[[#This Row],[מקס]]-מרקובחצי[[#This Row],[מינ]],"")</f>
        <v>6</v>
      </c>
      <c r="M138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80" s="19" t="str">
        <f t="shared" si="21"/>
        <v>S22</v>
      </c>
      <c r="O1380" s="19" t="str">
        <f>IF(מרקובחצי[[#This Row],[קבעה הפלגה?]]=1,"",IF(AND(מרקובחצי[[#This Row],[עד ועד]]&lt;29,OR(מרקובחצי[[#This Row],[CycleNumber]]=1,AND(U1379=1,OR(מרקובחצי[[#This Row],[עד ועד]]&lt;J1379,מרקובחצי[[#This Row],[עד ועד]]&gt;K1379)),AND(V1379=1,מרקובחצי[[#This Row],[עד ועד]]&lt;J1379),W1379=1)),1,""))</f>
        <v/>
      </c>
      <c r="P1380" s="19" t="str">
        <f>IF(מרקובחצי[[#This Row],[קבעה הפלגה?]]=1,"",IF(AND(מרקובחצי[[#This Row],[עד ועד]]&gt;28,מרקובחצי[[#This Row],[עד ועד]]&lt;32,OR(מרקובחצי[[#This Row],[CycleNumber]]=1,AND(U1379=1),AND(V1379=1,OR(מרקובחצי[[#This Row],[עד ועד]]&lt;J1379,מרקובחצי[[#This Row],[עד ועד]]&gt;K1379)),W1379=1)),1,""))</f>
        <v/>
      </c>
      <c r="Q1380" s="19" t="str">
        <f>IF(מרקובחצי[[#This Row],[קבעה הפלגה?]]=1,"",IF(AND(מרקובחצי[[#This Row],[עד ועד]]&gt;31,OR(מרקובחצי[[#This Row],[CycleNumber]]=1,AND(U1379=1),AND(V1379=1,מרקובחצי[[#This Row],[עד ועד]]&gt;K1379),AND(W1379=1,OR(מרקובחצי[[#This Row],[עד ועד]]&gt;K1379,מרקובחצי[[#This Row],[עד ועד]]&lt;J1379)))),1,""))</f>
        <v/>
      </c>
      <c r="R1380" s="19" t="str">
        <f>IF(מרקובחצי[[#This Row],[CycleNumber]]&gt;1,IF(AND(O1379=1,מרקובחצי[[#This Row],[עד ועד]]&lt;29),1,""),"")</f>
        <v/>
      </c>
      <c r="S1380" s="19" t="str">
        <f>IF(מרקובחצי[[#This Row],[CycleNumber]]&gt;1,IF(OR(AND(O1379=1,מרקובחצי[[#This Row],[עד ועד]]&gt;28),AND(P1379=1),AND(Q1379=1,מרקובחצי[[#This Row],[עד ועד]]&lt;32)),1,""),"")</f>
        <v/>
      </c>
      <c r="T1380" s="19" t="str">
        <f>IF(מרקובחצי[[#This Row],[CycleNumber]]&gt;1,IF(AND(Q1379=1,מרקובחצי[[#This Row],[עד ועד]]&gt;31),1,""),"")</f>
        <v/>
      </c>
      <c r="U1380" s="19" t="str">
        <f>IF(מרקובחצי[[#This Row],[CycleNumber]]&gt;1,IF(AND(R1379=1,מרקובחצי[[#This Row],[עד ועד]]&lt;29),1,IF(AND(U1379=1,NOT(OR(מרקובחצי[[#This Row],[עד ועד]]&lt;J1379,מרקובחצי[[#This Row],[עד ועד]]&gt;K1379))),1,"")),"")</f>
        <v/>
      </c>
      <c r="V1380" s="19">
        <f>IF(מרקובחצי[[#This Row],[CycleNumber]]&gt;1,IF(AND(SUM(R1379:T1379)=1,מרקובחצי[[#This Row],[עד ועד]]&gt;28,מרקובחצי[[#This Row],[עד ועד]]&lt;32),1,IF(OR(S1379=1,AND(R1379=1,מרקובחצי[[#This Row],[עד ועד]]&gt;28),AND(T1379=1,מרקובחצי[[#This Row],[עד ועד]]&lt;32)),1,IF(AND(V1379=1,NOT(OR(מרקובחצי[[#This Row],[עד ועד]]&lt;J1379,מרקובחצי[[#This Row],[עד ועד]]&gt;K1379))),1,""))),"")</f>
        <v>1</v>
      </c>
      <c r="W1380" s="19" t="str">
        <f>IF(מרקובחצי[[#This Row],[CycleNumber]]&gt;1,IF(AND(T1379=1,מרקובחצי[[#This Row],[עד ועד]]&gt;31),1,IF(AND(W1379=1,NOT(OR(מרקובחצי[[#This Row],[עד ועד]]&lt;J1379,מרקובחצי[[#This Row],[עד ועד]]&gt;K1379))),1,"")),"")</f>
        <v/>
      </c>
      <c r="X1380" s="19" t="str">
        <f>IF(AND(מרקובחצי[[#This Row],[CycleNumber]]&lt;$B1381,SUM(מרקובחצי[[#This Row],[11]],R1381)=2),1,"")</f>
        <v/>
      </c>
      <c r="Y1380" s="19" t="str">
        <f>IF(AND(מרקובחצי[[#This Row],[CycleNumber]]&lt;$B1381,SUM(מרקובחצי[[#This Row],[11]],S1381)=2),1,"")</f>
        <v/>
      </c>
      <c r="Z1380" s="19" t="str">
        <f>IF(AND(מרקובחצי[[#This Row],[CycleNumber]]&lt;$B1381,SUM(מרקובחצי[[#This Row],[13]],S1381)=2),1,"")</f>
        <v/>
      </c>
      <c r="AA1380" s="19" t="str">
        <f>IF(AND(מרקובחצי[[#This Row],[CycleNumber]]&lt;$B1381,SUM(מרקובחצי[[#This Row],[13]],T1381)=2),1,"")</f>
        <v/>
      </c>
      <c r="AB1380" s="19" t="str">
        <f>IF(AND(מרקובחצי[[#This Row],[CycleNumber]]&lt;$B1381,SUM(מרקובחצי[[#This Row],[21]],U1381)=2),1,"")</f>
        <v/>
      </c>
      <c r="AC1380" s="19" t="str">
        <f>IF(AND(מרקובחצי[[#This Row],[CycleNumber]]&lt;$B1381,SUM(מרקובחצי[[#This Row],[21]],V1381)=2),1,"")</f>
        <v/>
      </c>
      <c r="AD1380" s="19" t="str">
        <f>IF(AND(מרקובחצי[[#This Row],[CycleNumber]]&lt;$B1381,SUM(מרקובחצי[[#This Row],[23]],V1381)=2),1,"")</f>
        <v/>
      </c>
      <c r="AE1380" s="19" t="str">
        <f>IF(AND(מרקובחצי[[#This Row],[CycleNumber]]&lt;$B1381,SUM(מרקובחצי[[#This Row],[23]],W1381)=2),1,"")</f>
        <v/>
      </c>
      <c r="AF1380" s="19" t="str">
        <f>IF(AND(מרקובחצי[[#This Row],[CycleNumber]]&lt;$B1381,SUM(מרקובחצי[[#This Row],[31]],O1381)=2),1,"")</f>
        <v/>
      </c>
      <c r="AG1380" s="19" t="str">
        <f>IF(AND(מרקובחצי[[#This Row],[CycleNumber]]&lt;$B1381,SUM(מרקובחצי[[#This Row],[31]],P1381)=2),1,"")</f>
        <v/>
      </c>
      <c r="AH1380" s="19" t="str">
        <f>IF(AND(מרקובחצי[[#This Row],[CycleNumber]]&lt;$B1381,SUM(מרקובחצי[[#This Row],[31]],Q1381)=2),1,"")</f>
        <v/>
      </c>
      <c r="AI1380" s="19" t="str">
        <f>IF(AND(מרקובחצי[[#This Row],[CycleNumber]]&lt;$B1381,SUM(U1380:U1381)=2),1,"")</f>
        <v/>
      </c>
      <c r="AJ1380" s="19" t="str">
        <f>IF(AND(מרקובחצי[[#This Row],[CycleNumber]]&lt;$B1381,SUM(מרקובחצי[[#This Row],[32]],O1381)=2),1,"")</f>
        <v/>
      </c>
      <c r="AK1380" s="19" t="str">
        <f>IF(AND(מרקובחצי[[#This Row],[CycleNumber]]&lt;$B1381,SUM(מרקובחצי[[#This Row],[32]],P1381)=2),1,"")</f>
        <v/>
      </c>
      <c r="AL1380" s="19" t="str">
        <f>IF(AND(מרקובחצי[[#This Row],[CycleNumber]]&lt;$B1381,SUM(מרקובחצי[[#This Row],[32]],Q1381)=2),1,"")</f>
        <v/>
      </c>
      <c r="AM1380" s="19">
        <f>IF(AND(מרקובחצי[[#This Row],[CycleNumber]]&lt;$B1381,SUM(V1380:V1381)=2),1,"")</f>
        <v>1</v>
      </c>
      <c r="AN1380" s="19" t="str">
        <f>IF(AND(מרקובחצי[[#This Row],[CycleNumber]]&lt;$B1381,SUM(מרקובחצי[[#This Row],[33]],O1381)=2),1,"")</f>
        <v/>
      </c>
      <c r="AO1380" s="19" t="str">
        <f>IF(AND(מרקובחצי[[#This Row],[CycleNumber]]&lt;$B1381,SUM(מרקובחצי[[#This Row],[33]],P1381)=2),1,"")</f>
        <v/>
      </c>
      <c r="AP1380" s="19" t="str">
        <f>IF(AND(מרקובחצי[[#This Row],[CycleNumber]]&lt;$B1381,SUM(מרקובחצי[[#This Row],[33]],Q1381)=2),1,"")</f>
        <v/>
      </c>
      <c r="AQ1380" s="19" t="str">
        <f>IF(AND(מרקובחצי[[#This Row],[CycleNumber]]&lt;$B1381,SUM(W1380:W1381)=2),1,"")</f>
        <v/>
      </c>
      <c r="AR1380" s="19" t="str">
        <f>IF(AND(מרקובחצי[[#This Row],[CycleNumber]]&lt;$B1381,SUM(מרקובחצי[[#This Row],[12]],S1381)=2),1,"")</f>
        <v/>
      </c>
      <c r="AS1380" s="19" t="str">
        <f>IF(AND(מרקובחצי[[#This Row],[CycleNumber]]&lt;$B1381,SUM(מרקובחצי[[#This Row],[22]],V1381)=2),1,"")</f>
        <v/>
      </c>
      <c r="AT1380" s="21">
        <f>SUM(מרקובחצי[[#This Row],[11]:[33]])</f>
        <v>1</v>
      </c>
    </row>
    <row r="1381" spans="1:46" ht="15.6" x14ac:dyDescent="0.25">
      <c r="A1381" s="19" t="s">
        <v>148</v>
      </c>
      <c r="B1381" s="19">
        <v>10</v>
      </c>
      <c r="C1381">
        <v>31</v>
      </c>
      <c r="D1381" s="19">
        <f>מרקובחצי[[#This Row],[LengthofCycle]]+1</f>
        <v>32</v>
      </c>
      <c r="E1381" t="str">
        <f>IF(IFERROR(LOOKUP(מרקובחצי[[#This Row],[ClientID]],קביעויות[הפלגה]),FALSE)=מרקובחצי[[#This Row],[ClientID]],1,"")</f>
        <v/>
      </c>
      <c r="F1381" t="str">
        <f>IF(IFERROR(LOOKUP(מרקובחצי[[#This Row],[ClientID]],סוגחציקבוע[S31]),FALSE)=מרקובחצי[[#This Row],[ClientID]],1,"")</f>
        <v/>
      </c>
      <c r="G1381">
        <f>IF(IFERROR(LOOKUP(מרקובחצי[[#This Row],[ClientID]],סוגחציקבוע[S32]),FALSE)=מרקובחצי[[#This Row],[ClientID]],1,"")</f>
        <v>1</v>
      </c>
      <c r="H1381" t="str">
        <f>IF(IFERROR(LOOKUP(מרקובחצי[[#This Row],[ClientID]],סוגחציקבוע[S33]),FALSE)=מרקובחצי[[#This Row],[ClientID]],1,"")</f>
        <v/>
      </c>
      <c r="I1381" t="str">
        <f>IF(IFERROR(LOOKUP(מרקובחצי[[#This Row],[ClientID]],סוגחציקבוע[S32&amp;33]),FALSE)=מרקובחצי[[#This Row],[ClientID]],1,"")</f>
        <v/>
      </c>
      <c r="J1381" s="19">
        <f>IF(SUM(מרקובחצי[[#This Row],[11]:[13]])=1,מרקובחצי[[#This Row],[עד ועד]],IF(SUM(R1380:T1381)=1,IF(מרקובחצי[[#This Row],[עד ועד]]&lt;J1380,מרקובחצי[[#This Row],[עד ועד]],J1380),J1380))</f>
        <v>27</v>
      </c>
      <c r="K1381" s="19">
        <f>IF(SUM(מרקובחצי[[#This Row],[11]:[13]])=1,מרקובחצי[[#This Row],[עד ועד]],IF(SUM(R1380:T1381)=1,IF(מרקובחצי[[#This Row],[עד ועד]]&gt;K1380,מרקובחצי[[#This Row],[עד ועד]],K1380),K1380))</f>
        <v>33</v>
      </c>
      <c r="L1381" s="19" t="str">
        <f>IF(AND(SUM(מרקובחצי[[#This Row],[31]:[33]])=1,SUM(U1380:W1380)=0),מרקובחצי[[#This Row],[מקס]]-מרקובחצי[[#This Row],[מינ]],"")</f>
        <v/>
      </c>
      <c r="M138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81" s="19" t="str">
        <f t="shared" si="21"/>
        <v>S32</v>
      </c>
      <c r="O1381" s="19" t="str">
        <f>IF(מרקובחצי[[#This Row],[קבעה הפלגה?]]=1,"",IF(AND(מרקובחצי[[#This Row],[עד ועד]]&lt;29,OR(מרקובחצי[[#This Row],[CycleNumber]]=1,AND(U1380=1,OR(מרקובחצי[[#This Row],[עד ועד]]&lt;J1380,מרקובחצי[[#This Row],[עד ועד]]&gt;K1380)),AND(V1380=1,מרקובחצי[[#This Row],[עד ועד]]&lt;J1380),W1380=1)),1,""))</f>
        <v/>
      </c>
      <c r="P1381" s="19" t="str">
        <f>IF(מרקובחצי[[#This Row],[קבעה הפלגה?]]=1,"",IF(AND(מרקובחצי[[#This Row],[עד ועד]]&gt;28,מרקובחצי[[#This Row],[עד ועד]]&lt;32,OR(מרקובחצי[[#This Row],[CycleNumber]]=1,AND(U1380=1),AND(V1380=1,OR(מרקובחצי[[#This Row],[עד ועד]]&lt;J1380,מרקובחצי[[#This Row],[עד ועד]]&gt;K1380)),W1380=1)),1,""))</f>
        <v/>
      </c>
      <c r="Q1381" s="19" t="str">
        <f>IF(מרקובחצי[[#This Row],[קבעה הפלגה?]]=1,"",IF(AND(מרקובחצי[[#This Row],[עד ועד]]&gt;31,OR(מרקובחצי[[#This Row],[CycleNumber]]=1,AND(U1380=1),AND(V1380=1,מרקובחצי[[#This Row],[עד ועד]]&gt;K1380),AND(W1380=1,OR(מרקובחצי[[#This Row],[עד ועד]]&gt;K1380,מרקובחצי[[#This Row],[עד ועד]]&lt;J1380)))),1,""))</f>
        <v/>
      </c>
      <c r="R1381" s="19" t="str">
        <f>IF(מרקובחצי[[#This Row],[CycleNumber]]&gt;1,IF(AND(O1380=1,מרקובחצי[[#This Row],[עד ועד]]&lt;29),1,""),"")</f>
        <v/>
      </c>
      <c r="S1381" s="19" t="str">
        <f>IF(מרקובחצי[[#This Row],[CycleNumber]]&gt;1,IF(OR(AND(O1380=1,מרקובחצי[[#This Row],[עד ועד]]&gt;28),AND(P1380=1),AND(Q1380=1,מרקובחצי[[#This Row],[עד ועד]]&lt;32)),1,""),"")</f>
        <v/>
      </c>
      <c r="T1381" s="19" t="str">
        <f>IF(מרקובחצי[[#This Row],[CycleNumber]]&gt;1,IF(AND(Q1380=1,מרקובחצי[[#This Row],[עד ועד]]&gt;31),1,""),"")</f>
        <v/>
      </c>
      <c r="U1381" s="19" t="str">
        <f>IF(מרקובחצי[[#This Row],[CycleNumber]]&gt;1,IF(AND(R1380=1,מרקובחצי[[#This Row],[עד ועד]]&lt;29),1,IF(AND(U1380=1,NOT(OR(מרקובחצי[[#This Row],[עד ועד]]&lt;J1380,מרקובחצי[[#This Row],[עד ועד]]&gt;K1380))),1,"")),"")</f>
        <v/>
      </c>
      <c r="V1381" s="19">
        <f>IF(מרקובחצי[[#This Row],[CycleNumber]]&gt;1,IF(AND(SUM(R1380:T1380)=1,מרקובחצי[[#This Row],[עד ועד]]&gt;28,מרקובחצי[[#This Row],[עד ועד]]&lt;32),1,IF(OR(S1380=1,AND(R1380=1,מרקובחצי[[#This Row],[עד ועד]]&gt;28),AND(T1380=1,מרקובחצי[[#This Row],[עד ועד]]&lt;32)),1,IF(AND(V1380=1,NOT(OR(מרקובחצי[[#This Row],[עד ועד]]&lt;J1380,מרקובחצי[[#This Row],[עד ועד]]&gt;K1380))),1,""))),"")</f>
        <v>1</v>
      </c>
      <c r="W1381" s="19" t="str">
        <f>IF(מרקובחצי[[#This Row],[CycleNumber]]&gt;1,IF(AND(T1380=1,מרקובחצי[[#This Row],[עד ועד]]&gt;31),1,IF(AND(W1380=1,NOT(OR(מרקובחצי[[#This Row],[עד ועד]]&lt;J1380,מרקובחצי[[#This Row],[עד ועד]]&gt;K1380))),1,"")),"")</f>
        <v/>
      </c>
      <c r="X1381" s="19" t="str">
        <f>IF(AND(מרקובחצי[[#This Row],[CycleNumber]]&lt;$B1382,SUM(מרקובחצי[[#This Row],[11]],R1382)=2),1,"")</f>
        <v/>
      </c>
      <c r="Y1381" s="19" t="str">
        <f>IF(AND(מרקובחצי[[#This Row],[CycleNumber]]&lt;$B1382,SUM(מרקובחצי[[#This Row],[11]],S1382)=2),1,"")</f>
        <v/>
      </c>
      <c r="Z1381" s="19" t="str">
        <f>IF(AND(מרקובחצי[[#This Row],[CycleNumber]]&lt;$B1382,SUM(מרקובחצי[[#This Row],[13]],S1382)=2),1,"")</f>
        <v/>
      </c>
      <c r="AA1381" s="19" t="str">
        <f>IF(AND(מרקובחצי[[#This Row],[CycleNumber]]&lt;$B1382,SUM(מרקובחצי[[#This Row],[13]],T1382)=2),1,"")</f>
        <v/>
      </c>
      <c r="AB1381" s="19" t="str">
        <f>IF(AND(מרקובחצי[[#This Row],[CycleNumber]]&lt;$B1382,SUM(מרקובחצי[[#This Row],[21]],U1382)=2),1,"")</f>
        <v/>
      </c>
      <c r="AC1381" s="19" t="str">
        <f>IF(AND(מרקובחצי[[#This Row],[CycleNumber]]&lt;$B1382,SUM(מרקובחצי[[#This Row],[21]],V1382)=2),1,"")</f>
        <v/>
      </c>
      <c r="AD1381" s="19" t="str">
        <f>IF(AND(מרקובחצי[[#This Row],[CycleNumber]]&lt;$B1382,SUM(מרקובחצי[[#This Row],[23]],V1382)=2),1,"")</f>
        <v/>
      </c>
      <c r="AE1381" s="19" t="str">
        <f>IF(AND(מרקובחצי[[#This Row],[CycleNumber]]&lt;$B1382,SUM(מרקובחצי[[#This Row],[23]],W1382)=2),1,"")</f>
        <v/>
      </c>
      <c r="AF1381" s="19" t="str">
        <f>IF(AND(מרקובחצי[[#This Row],[CycleNumber]]&lt;$B1382,SUM(מרקובחצי[[#This Row],[31]],O1382)=2),1,"")</f>
        <v/>
      </c>
      <c r="AG1381" s="19" t="str">
        <f>IF(AND(מרקובחצי[[#This Row],[CycleNumber]]&lt;$B1382,SUM(מרקובחצי[[#This Row],[31]],P1382)=2),1,"")</f>
        <v/>
      </c>
      <c r="AH1381" s="19" t="str">
        <f>IF(AND(מרקובחצי[[#This Row],[CycleNumber]]&lt;$B1382,SUM(מרקובחצי[[#This Row],[31]],Q1382)=2),1,"")</f>
        <v/>
      </c>
      <c r="AI1381" s="19" t="str">
        <f>IF(AND(מרקובחצי[[#This Row],[CycleNumber]]&lt;$B1382,SUM(U1381:U1382)=2),1,"")</f>
        <v/>
      </c>
      <c r="AJ1381" s="19" t="str">
        <f>IF(AND(מרקובחצי[[#This Row],[CycleNumber]]&lt;$B1382,SUM(מרקובחצי[[#This Row],[32]],O1382)=2),1,"")</f>
        <v/>
      </c>
      <c r="AK1381" s="19" t="str">
        <f>IF(AND(מרקובחצי[[#This Row],[CycleNumber]]&lt;$B1382,SUM(מרקובחצי[[#This Row],[32]],P1382)=2),1,"")</f>
        <v/>
      </c>
      <c r="AL1381" s="19" t="str">
        <f>IF(AND(מרקובחצי[[#This Row],[CycleNumber]]&lt;$B1382,SUM(מרקובחצי[[#This Row],[32]],Q1382)=2),1,"")</f>
        <v/>
      </c>
      <c r="AM1381" s="19">
        <f>IF(AND(מרקובחצי[[#This Row],[CycleNumber]]&lt;$B1382,SUM(V1381:V1382)=2),1,"")</f>
        <v>1</v>
      </c>
      <c r="AN1381" s="19" t="str">
        <f>IF(AND(מרקובחצי[[#This Row],[CycleNumber]]&lt;$B1382,SUM(מרקובחצי[[#This Row],[33]],O1382)=2),1,"")</f>
        <v/>
      </c>
      <c r="AO1381" s="19" t="str">
        <f>IF(AND(מרקובחצי[[#This Row],[CycleNumber]]&lt;$B1382,SUM(מרקובחצי[[#This Row],[33]],P1382)=2),1,"")</f>
        <v/>
      </c>
      <c r="AP1381" s="19" t="str">
        <f>IF(AND(מרקובחצי[[#This Row],[CycleNumber]]&lt;$B1382,SUM(מרקובחצי[[#This Row],[33]],Q1382)=2),1,"")</f>
        <v/>
      </c>
      <c r="AQ1381" s="19" t="str">
        <f>IF(AND(מרקובחצי[[#This Row],[CycleNumber]]&lt;$B1382,SUM(W1381:W1382)=2),1,"")</f>
        <v/>
      </c>
      <c r="AR1381" s="19" t="str">
        <f>IF(AND(מרקובחצי[[#This Row],[CycleNumber]]&lt;$B1382,SUM(מרקובחצי[[#This Row],[12]],S1382)=2),1,"")</f>
        <v/>
      </c>
      <c r="AS1381" s="19" t="str">
        <f>IF(AND(מרקובחצי[[#This Row],[CycleNumber]]&lt;$B1382,SUM(מרקובחצי[[#This Row],[22]],V1382)=2),1,"")</f>
        <v/>
      </c>
      <c r="AT1381" s="21">
        <f>SUM(מרקובחצי[[#This Row],[11]:[33]])</f>
        <v>1</v>
      </c>
    </row>
    <row r="1382" spans="1:46" ht="15.6" x14ac:dyDescent="0.25">
      <c r="A1382" s="19" t="s">
        <v>148</v>
      </c>
      <c r="B1382" s="19">
        <v>11</v>
      </c>
      <c r="C1382">
        <v>31</v>
      </c>
      <c r="D1382" s="19">
        <f>מרקובחצי[[#This Row],[LengthofCycle]]+1</f>
        <v>32</v>
      </c>
      <c r="E1382" t="str">
        <f>IF(IFERROR(LOOKUP(מרקובחצי[[#This Row],[ClientID]],קביעויות[הפלגה]),FALSE)=מרקובחצי[[#This Row],[ClientID]],1,"")</f>
        <v/>
      </c>
      <c r="F1382" t="str">
        <f>IF(IFERROR(LOOKUP(מרקובחצי[[#This Row],[ClientID]],סוגחציקבוע[S31]),FALSE)=מרקובחצי[[#This Row],[ClientID]],1,"")</f>
        <v/>
      </c>
      <c r="G1382">
        <f>IF(IFERROR(LOOKUP(מרקובחצי[[#This Row],[ClientID]],סוגחציקבוע[S32]),FALSE)=מרקובחצי[[#This Row],[ClientID]],1,"")</f>
        <v>1</v>
      </c>
      <c r="H1382" t="str">
        <f>IF(IFERROR(LOOKUP(מרקובחצי[[#This Row],[ClientID]],סוגחציקבוע[S33]),FALSE)=מרקובחצי[[#This Row],[ClientID]],1,"")</f>
        <v/>
      </c>
      <c r="I1382" t="str">
        <f>IF(IFERROR(LOOKUP(מרקובחצי[[#This Row],[ClientID]],סוגחציקבוע[S32&amp;33]),FALSE)=מרקובחצי[[#This Row],[ClientID]],1,"")</f>
        <v/>
      </c>
      <c r="J1382" s="19">
        <f>IF(SUM(מרקובחצי[[#This Row],[11]:[13]])=1,מרקובחצי[[#This Row],[עד ועד]],IF(SUM(R1381:T1382)=1,IF(מרקובחצי[[#This Row],[עד ועד]]&lt;J1381,מרקובחצי[[#This Row],[עד ועד]],J1381),J1381))</f>
        <v>27</v>
      </c>
      <c r="K1382" s="19">
        <f>IF(SUM(מרקובחצי[[#This Row],[11]:[13]])=1,מרקובחצי[[#This Row],[עד ועד]],IF(SUM(R1381:T1382)=1,IF(מרקובחצי[[#This Row],[עד ועד]]&gt;K1381,מרקובחצי[[#This Row],[עד ועד]],K1381),K1381))</f>
        <v>33</v>
      </c>
      <c r="L1382" s="19" t="str">
        <f>IF(AND(SUM(מרקובחצי[[#This Row],[31]:[33]])=1,SUM(U1381:W1381)=0),מרקובחצי[[#This Row],[מקס]]-מרקובחצי[[#This Row],[מינ]],"")</f>
        <v/>
      </c>
      <c r="M138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82" s="19" t="str">
        <f t="shared" si="21"/>
        <v>S32</v>
      </c>
      <c r="O1382" s="19" t="str">
        <f>IF(מרקובחצי[[#This Row],[קבעה הפלגה?]]=1,"",IF(AND(מרקובחצי[[#This Row],[עד ועד]]&lt;29,OR(מרקובחצי[[#This Row],[CycleNumber]]=1,AND(U1381=1,OR(מרקובחצי[[#This Row],[עד ועד]]&lt;J1381,מרקובחצי[[#This Row],[עד ועד]]&gt;K1381)),AND(V1381=1,מרקובחצי[[#This Row],[עד ועד]]&lt;J1381),W1381=1)),1,""))</f>
        <v/>
      </c>
      <c r="P1382" s="19" t="str">
        <f>IF(מרקובחצי[[#This Row],[קבעה הפלגה?]]=1,"",IF(AND(מרקובחצי[[#This Row],[עד ועד]]&gt;28,מרקובחצי[[#This Row],[עד ועד]]&lt;32,OR(מרקובחצי[[#This Row],[CycleNumber]]=1,AND(U1381=1),AND(V1381=1,OR(מרקובחצי[[#This Row],[עד ועד]]&lt;J1381,מרקובחצי[[#This Row],[עד ועד]]&gt;K1381)),W1381=1)),1,""))</f>
        <v/>
      </c>
      <c r="Q1382" s="19" t="str">
        <f>IF(מרקובחצי[[#This Row],[קבעה הפלגה?]]=1,"",IF(AND(מרקובחצי[[#This Row],[עד ועד]]&gt;31,OR(מרקובחצי[[#This Row],[CycleNumber]]=1,AND(U1381=1),AND(V1381=1,מרקובחצי[[#This Row],[עד ועד]]&gt;K1381),AND(W1381=1,OR(מרקובחצי[[#This Row],[עד ועד]]&gt;K1381,מרקובחצי[[#This Row],[עד ועד]]&lt;J1381)))),1,""))</f>
        <v/>
      </c>
      <c r="R1382" s="19" t="str">
        <f>IF(מרקובחצי[[#This Row],[CycleNumber]]&gt;1,IF(AND(O1381=1,מרקובחצי[[#This Row],[עד ועד]]&lt;29),1,""),"")</f>
        <v/>
      </c>
      <c r="S1382" s="19" t="str">
        <f>IF(מרקובחצי[[#This Row],[CycleNumber]]&gt;1,IF(OR(AND(O1381=1,מרקובחצי[[#This Row],[עד ועד]]&gt;28),AND(P1381=1),AND(Q1381=1,מרקובחצי[[#This Row],[עד ועד]]&lt;32)),1,""),"")</f>
        <v/>
      </c>
      <c r="T1382" s="19" t="str">
        <f>IF(מרקובחצי[[#This Row],[CycleNumber]]&gt;1,IF(AND(Q1381=1,מרקובחצי[[#This Row],[עד ועד]]&gt;31),1,""),"")</f>
        <v/>
      </c>
      <c r="U1382" s="19" t="str">
        <f>IF(מרקובחצי[[#This Row],[CycleNumber]]&gt;1,IF(AND(R1381=1,מרקובחצי[[#This Row],[עד ועד]]&lt;29),1,IF(AND(U1381=1,NOT(OR(מרקובחצי[[#This Row],[עד ועד]]&lt;J1381,מרקובחצי[[#This Row],[עד ועד]]&gt;K1381))),1,"")),"")</f>
        <v/>
      </c>
      <c r="V1382" s="19">
        <f>IF(מרקובחצי[[#This Row],[CycleNumber]]&gt;1,IF(AND(SUM(R1381:T1381)=1,מרקובחצי[[#This Row],[עד ועד]]&gt;28,מרקובחצי[[#This Row],[עד ועד]]&lt;32),1,IF(OR(S1381=1,AND(R1381=1,מרקובחצי[[#This Row],[עד ועד]]&gt;28),AND(T1381=1,מרקובחצי[[#This Row],[עד ועד]]&lt;32)),1,IF(AND(V1381=1,NOT(OR(מרקובחצי[[#This Row],[עד ועד]]&lt;J1381,מרקובחצי[[#This Row],[עד ועד]]&gt;K1381))),1,""))),"")</f>
        <v>1</v>
      </c>
      <c r="W1382" s="19" t="str">
        <f>IF(מרקובחצי[[#This Row],[CycleNumber]]&gt;1,IF(AND(T1381=1,מרקובחצי[[#This Row],[עד ועד]]&gt;31),1,IF(AND(W1381=1,NOT(OR(מרקובחצי[[#This Row],[עד ועד]]&lt;J1381,מרקובחצי[[#This Row],[עד ועד]]&gt;K1381))),1,"")),"")</f>
        <v/>
      </c>
      <c r="X1382" s="19" t="str">
        <f>IF(AND(מרקובחצי[[#This Row],[CycleNumber]]&lt;$B1383,SUM(מרקובחצי[[#This Row],[11]],R1383)=2),1,"")</f>
        <v/>
      </c>
      <c r="Y1382" s="19" t="str">
        <f>IF(AND(מרקובחצי[[#This Row],[CycleNumber]]&lt;$B1383,SUM(מרקובחצי[[#This Row],[11]],S1383)=2),1,"")</f>
        <v/>
      </c>
      <c r="Z1382" s="19" t="str">
        <f>IF(AND(מרקובחצי[[#This Row],[CycleNumber]]&lt;$B1383,SUM(מרקובחצי[[#This Row],[13]],S1383)=2),1,"")</f>
        <v/>
      </c>
      <c r="AA1382" s="19" t="str">
        <f>IF(AND(מרקובחצי[[#This Row],[CycleNumber]]&lt;$B1383,SUM(מרקובחצי[[#This Row],[13]],T1383)=2),1,"")</f>
        <v/>
      </c>
      <c r="AB1382" s="19" t="str">
        <f>IF(AND(מרקובחצי[[#This Row],[CycleNumber]]&lt;$B1383,SUM(מרקובחצי[[#This Row],[21]],U1383)=2),1,"")</f>
        <v/>
      </c>
      <c r="AC1382" s="19" t="str">
        <f>IF(AND(מרקובחצי[[#This Row],[CycleNumber]]&lt;$B1383,SUM(מרקובחצי[[#This Row],[21]],V1383)=2),1,"")</f>
        <v/>
      </c>
      <c r="AD1382" s="19" t="str">
        <f>IF(AND(מרקובחצי[[#This Row],[CycleNumber]]&lt;$B1383,SUM(מרקובחצי[[#This Row],[23]],V1383)=2),1,"")</f>
        <v/>
      </c>
      <c r="AE1382" s="19" t="str">
        <f>IF(AND(מרקובחצי[[#This Row],[CycleNumber]]&lt;$B1383,SUM(מרקובחצי[[#This Row],[23]],W1383)=2),1,"")</f>
        <v/>
      </c>
      <c r="AF1382" s="19" t="str">
        <f>IF(AND(מרקובחצי[[#This Row],[CycleNumber]]&lt;$B1383,SUM(מרקובחצי[[#This Row],[31]],O1383)=2),1,"")</f>
        <v/>
      </c>
      <c r="AG1382" s="19" t="str">
        <f>IF(AND(מרקובחצי[[#This Row],[CycleNumber]]&lt;$B1383,SUM(מרקובחצי[[#This Row],[31]],P1383)=2),1,"")</f>
        <v/>
      </c>
      <c r="AH1382" s="19" t="str">
        <f>IF(AND(מרקובחצי[[#This Row],[CycleNumber]]&lt;$B1383,SUM(מרקובחצי[[#This Row],[31]],Q1383)=2),1,"")</f>
        <v/>
      </c>
      <c r="AI1382" s="19" t="str">
        <f>IF(AND(מרקובחצי[[#This Row],[CycleNumber]]&lt;$B1383,SUM(U1382:U1383)=2),1,"")</f>
        <v/>
      </c>
      <c r="AJ1382" s="19" t="str">
        <f>IF(AND(מרקובחצי[[#This Row],[CycleNumber]]&lt;$B1383,SUM(מרקובחצי[[#This Row],[32]],O1383)=2),1,"")</f>
        <v/>
      </c>
      <c r="AK1382" s="19" t="str">
        <f>IF(AND(מרקובחצי[[#This Row],[CycleNumber]]&lt;$B1383,SUM(מרקובחצי[[#This Row],[32]],P1383)=2),1,"")</f>
        <v/>
      </c>
      <c r="AL1382" s="19" t="str">
        <f>IF(AND(מרקובחצי[[#This Row],[CycleNumber]]&lt;$B1383,SUM(מרקובחצי[[#This Row],[32]],Q1383)=2),1,"")</f>
        <v/>
      </c>
      <c r="AM1382" s="19">
        <f>IF(AND(מרקובחצי[[#This Row],[CycleNumber]]&lt;$B1383,SUM(V1382:V1383)=2),1,"")</f>
        <v>1</v>
      </c>
      <c r="AN1382" s="19" t="str">
        <f>IF(AND(מרקובחצי[[#This Row],[CycleNumber]]&lt;$B1383,SUM(מרקובחצי[[#This Row],[33]],O1383)=2),1,"")</f>
        <v/>
      </c>
      <c r="AO1382" s="19" t="str">
        <f>IF(AND(מרקובחצי[[#This Row],[CycleNumber]]&lt;$B1383,SUM(מרקובחצי[[#This Row],[33]],P1383)=2),1,"")</f>
        <v/>
      </c>
      <c r="AP1382" s="19" t="str">
        <f>IF(AND(מרקובחצי[[#This Row],[CycleNumber]]&lt;$B1383,SUM(מרקובחצי[[#This Row],[33]],Q1383)=2),1,"")</f>
        <v/>
      </c>
      <c r="AQ1382" s="19" t="str">
        <f>IF(AND(מרקובחצי[[#This Row],[CycleNumber]]&lt;$B1383,SUM(W1382:W1383)=2),1,"")</f>
        <v/>
      </c>
      <c r="AR1382" s="19" t="str">
        <f>IF(AND(מרקובחצי[[#This Row],[CycleNumber]]&lt;$B1383,SUM(מרקובחצי[[#This Row],[12]],S1383)=2),1,"")</f>
        <v/>
      </c>
      <c r="AS1382" s="19" t="str">
        <f>IF(AND(מרקובחצי[[#This Row],[CycleNumber]]&lt;$B1383,SUM(מרקובחצי[[#This Row],[22]],V1383)=2),1,"")</f>
        <v/>
      </c>
      <c r="AT1382" s="21">
        <f>SUM(מרקובחצי[[#This Row],[11]:[33]])</f>
        <v>1</v>
      </c>
    </row>
    <row r="1383" spans="1:46" ht="15.6" x14ac:dyDescent="0.25">
      <c r="A1383" s="19" t="s">
        <v>148</v>
      </c>
      <c r="B1383" s="19">
        <v>12</v>
      </c>
      <c r="C1383">
        <v>27</v>
      </c>
      <c r="D1383" s="19">
        <f>מרקובחצי[[#This Row],[LengthofCycle]]+1</f>
        <v>28</v>
      </c>
      <c r="E1383" t="str">
        <f>IF(IFERROR(LOOKUP(מרקובחצי[[#This Row],[ClientID]],קביעויות[הפלגה]),FALSE)=מרקובחצי[[#This Row],[ClientID]],1,"")</f>
        <v/>
      </c>
      <c r="F1383" t="str">
        <f>IF(IFERROR(LOOKUP(מרקובחצי[[#This Row],[ClientID]],סוגחציקבוע[S31]),FALSE)=מרקובחצי[[#This Row],[ClientID]],1,"")</f>
        <v/>
      </c>
      <c r="G1383">
        <f>IF(IFERROR(LOOKUP(מרקובחצי[[#This Row],[ClientID]],סוגחציקבוע[S32]),FALSE)=מרקובחצי[[#This Row],[ClientID]],1,"")</f>
        <v>1</v>
      </c>
      <c r="H1383" t="str">
        <f>IF(IFERROR(LOOKUP(מרקובחצי[[#This Row],[ClientID]],סוגחציקבוע[S33]),FALSE)=מרקובחצי[[#This Row],[ClientID]],1,"")</f>
        <v/>
      </c>
      <c r="I1383" t="str">
        <f>IF(IFERROR(LOOKUP(מרקובחצי[[#This Row],[ClientID]],סוגחציקבוע[S32&amp;33]),FALSE)=מרקובחצי[[#This Row],[ClientID]],1,"")</f>
        <v/>
      </c>
      <c r="J1383" s="19">
        <f>IF(SUM(מרקובחצי[[#This Row],[11]:[13]])=1,מרקובחצי[[#This Row],[עד ועד]],IF(SUM(R1382:T1383)=1,IF(מרקובחצי[[#This Row],[עד ועד]]&lt;J1382,מרקובחצי[[#This Row],[עד ועד]],J1382),J1382))</f>
        <v>27</v>
      </c>
      <c r="K1383" s="19">
        <f>IF(SUM(מרקובחצי[[#This Row],[11]:[13]])=1,מרקובחצי[[#This Row],[עד ועד]],IF(SUM(R1382:T1383)=1,IF(מרקובחצי[[#This Row],[עד ועד]]&gt;K1382,מרקובחצי[[#This Row],[עד ועד]],K1382),K1382))</f>
        <v>33</v>
      </c>
      <c r="L1383" s="19" t="str">
        <f>IF(AND(SUM(מרקובחצי[[#This Row],[31]:[33]])=1,SUM(U1382:W1382)=0),מרקובחצי[[#This Row],[מקס]]-מרקובחצי[[#This Row],[מינ]],"")</f>
        <v/>
      </c>
      <c r="M138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83" s="19" t="str">
        <f t="shared" si="21"/>
        <v>S32</v>
      </c>
      <c r="O1383" s="19" t="str">
        <f>IF(מרקובחצי[[#This Row],[קבעה הפלגה?]]=1,"",IF(AND(מרקובחצי[[#This Row],[עד ועד]]&lt;29,OR(מרקובחצי[[#This Row],[CycleNumber]]=1,AND(U1382=1,OR(מרקובחצי[[#This Row],[עד ועד]]&lt;J1382,מרקובחצי[[#This Row],[עד ועד]]&gt;K1382)),AND(V1382=1,מרקובחצי[[#This Row],[עד ועד]]&lt;J1382),W1382=1)),1,""))</f>
        <v/>
      </c>
      <c r="P1383" s="19" t="str">
        <f>IF(מרקובחצי[[#This Row],[קבעה הפלגה?]]=1,"",IF(AND(מרקובחצי[[#This Row],[עד ועד]]&gt;28,מרקובחצי[[#This Row],[עד ועד]]&lt;32,OR(מרקובחצי[[#This Row],[CycleNumber]]=1,AND(U1382=1),AND(V1382=1,OR(מרקובחצי[[#This Row],[עד ועד]]&lt;J1382,מרקובחצי[[#This Row],[עד ועד]]&gt;K1382)),W1382=1)),1,""))</f>
        <v/>
      </c>
      <c r="Q1383" s="19" t="str">
        <f>IF(מרקובחצי[[#This Row],[קבעה הפלגה?]]=1,"",IF(AND(מרקובחצי[[#This Row],[עד ועד]]&gt;31,OR(מרקובחצי[[#This Row],[CycleNumber]]=1,AND(U1382=1),AND(V1382=1,מרקובחצי[[#This Row],[עד ועד]]&gt;K1382),AND(W1382=1,OR(מרקובחצי[[#This Row],[עד ועד]]&gt;K1382,מרקובחצי[[#This Row],[עד ועד]]&lt;J1382)))),1,""))</f>
        <v/>
      </c>
      <c r="R1383" s="19" t="str">
        <f>IF(מרקובחצי[[#This Row],[CycleNumber]]&gt;1,IF(AND(O1382=1,מרקובחצי[[#This Row],[עד ועד]]&lt;29),1,""),"")</f>
        <v/>
      </c>
      <c r="S1383" s="19" t="str">
        <f>IF(מרקובחצי[[#This Row],[CycleNumber]]&gt;1,IF(OR(AND(O1382=1,מרקובחצי[[#This Row],[עד ועד]]&gt;28),AND(P1382=1),AND(Q1382=1,מרקובחצי[[#This Row],[עד ועד]]&lt;32)),1,""),"")</f>
        <v/>
      </c>
      <c r="T1383" s="19" t="str">
        <f>IF(מרקובחצי[[#This Row],[CycleNumber]]&gt;1,IF(AND(Q1382=1,מרקובחצי[[#This Row],[עד ועד]]&gt;31),1,""),"")</f>
        <v/>
      </c>
      <c r="U1383" s="19" t="str">
        <f>IF(מרקובחצי[[#This Row],[CycleNumber]]&gt;1,IF(AND(R1382=1,מרקובחצי[[#This Row],[עד ועד]]&lt;29),1,IF(AND(U1382=1,NOT(OR(מרקובחצי[[#This Row],[עד ועד]]&lt;J1382,מרקובחצי[[#This Row],[עד ועד]]&gt;K1382))),1,"")),"")</f>
        <v/>
      </c>
      <c r="V1383" s="19">
        <f>IF(מרקובחצי[[#This Row],[CycleNumber]]&gt;1,IF(AND(SUM(R1382:T1382)=1,מרקובחצי[[#This Row],[עד ועד]]&gt;28,מרקובחצי[[#This Row],[עד ועד]]&lt;32),1,IF(OR(S1382=1,AND(R1382=1,מרקובחצי[[#This Row],[עד ועד]]&gt;28),AND(T1382=1,מרקובחצי[[#This Row],[עד ועד]]&lt;32)),1,IF(AND(V1382=1,NOT(OR(מרקובחצי[[#This Row],[עד ועד]]&lt;J1382,מרקובחצי[[#This Row],[עד ועד]]&gt;K1382))),1,""))),"")</f>
        <v>1</v>
      </c>
      <c r="W1383" s="19" t="str">
        <f>IF(מרקובחצי[[#This Row],[CycleNumber]]&gt;1,IF(AND(T1382=1,מרקובחצי[[#This Row],[עד ועד]]&gt;31),1,IF(AND(W1382=1,NOT(OR(מרקובחצי[[#This Row],[עד ועד]]&lt;J1382,מרקובחצי[[#This Row],[עד ועד]]&gt;K1382))),1,"")),"")</f>
        <v/>
      </c>
      <c r="X1383" s="19" t="str">
        <f>IF(AND(מרקובחצי[[#This Row],[CycleNumber]]&lt;$B1384,SUM(מרקובחצי[[#This Row],[11]],R1384)=2),1,"")</f>
        <v/>
      </c>
      <c r="Y1383" s="19" t="str">
        <f>IF(AND(מרקובחצי[[#This Row],[CycleNumber]]&lt;$B1384,SUM(מרקובחצי[[#This Row],[11]],S1384)=2),1,"")</f>
        <v/>
      </c>
      <c r="Z1383" s="19" t="str">
        <f>IF(AND(מרקובחצי[[#This Row],[CycleNumber]]&lt;$B1384,SUM(מרקובחצי[[#This Row],[13]],S1384)=2),1,"")</f>
        <v/>
      </c>
      <c r="AA1383" s="19" t="str">
        <f>IF(AND(מרקובחצי[[#This Row],[CycleNumber]]&lt;$B1384,SUM(מרקובחצי[[#This Row],[13]],T1384)=2),1,"")</f>
        <v/>
      </c>
      <c r="AB1383" s="19" t="str">
        <f>IF(AND(מרקובחצי[[#This Row],[CycleNumber]]&lt;$B1384,SUM(מרקובחצי[[#This Row],[21]],U1384)=2),1,"")</f>
        <v/>
      </c>
      <c r="AC1383" s="19" t="str">
        <f>IF(AND(מרקובחצי[[#This Row],[CycleNumber]]&lt;$B1384,SUM(מרקובחצי[[#This Row],[21]],V1384)=2),1,"")</f>
        <v/>
      </c>
      <c r="AD1383" s="19" t="str">
        <f>IF(AND(מרקובחצי[[#This Row],[CycleNumber]]&lt;$B1384,SUM(מרקובחצי[[#This Row],[23]],V1384)=2),1,"")</f>
        <v/>
      </c>
      <c r="AE1383" s="19" t="str">
        <f>IF(AND(מרקובחצי[[#This Row],[CycleNumber]]&lt;$B1384,SUM(מרקובחצי[[#This Row],[23]],W1384)=2),1,"")</f>
        <v/>
      </c>
      <c r="AF1383" s="19" t="str">
        <f>IF(AND(מרקובחצי[[#This Row],[CycleNumber]]&lt;$B1384,SUM(מרקובחצי[[#This Row],[31]],O1384)=2),1,"")</f>
        <v/>
      </c>
      <c r="AG1383" s="19" t="str">
        <f>IF(AND(מרקובחצי[[#This Row],[CycleNumber]]&lt;$B1384,SUM(מרקובחצי[[#This Row],[31]],P1384)=2),1,"")</f>
        <v/>
      </c>
      <c r="AH1383" s="19" t="str">
        <f>IF(AND(מרקובחצי[[#This Row],[CycleNumber]]&lt;$B1384,SUM(מרקובחצי[[#This Row],[31]],Q1384)=2),1,"")</f>
        <v/>
      </c>
      <c r="AI1383" s="19" t="str">
        <f>IF(AND(מרקובחצי[[#This Row],[CycleNumber]]&lt;$B1384,SUM(U1383:U1384)=2),1,"")</f>
        <v/>
      </c>
      <c r="AJ1383" s="19" t="str">
        <f>IF(AND(מרקובחצי[[#This Row],[CycleNumber]]&lt;$B1384,SUM(מרקובחצי[[#This Row],[32]],O1384)=2),1,"")</f>
        <v/>
      </c>
      <c r="AK1383" s="19" t="str">
        <f>IF(AND(מרקובחצי[[#This Row],[CycleNumber]]&lt;$B1384,SUM(מרקובחצי[[#This Row],[32]],P1384)=2),1,"")</f>
        <v/>
      </c>
      <c r="AL1383" s="19" t="str">
        <f>IF(AND(מרקובחצי[[#This Row],[CycleNumber]]&lt;$B1384,SUM(מרקובחצי[[#This Row],[32]],Q1384)=2),1,"")</f>
        <v/>
      </c>
      <c r="AM1383" s="19" t="str">
        <f>IF(AND(מרקובחצי[[#This Row],[CycleNumber]]&lt;$B1384,SUM(V1383:V1384)=2),1,"")</f>
        <v/>
      </c>
      <c r="AN1383" s="19" t="str">
        <f>IF(AND(מרקובחצי[[#This Row],[CycleNumber]]&lt;$B1384,SUM(מרקובחצי[[#This Row],[33]],O1384)=2),1,"")</f>
        <v/>
      </c>
      <c r="AO1383" s="19" t="str">
        <f>IF(AND(מרקובחצי[[#This Row],[CycleNumber]]&lt;$B1384,SUM(מרקובחצי[[#This Row],[33]],P1384)=2),1,"")</f>
        <v/>
      </c>
      <c r="AP1383" s="19" t="str">
        <f>IF(AND(מרקובחצי[[#This Row],[CycleNumber]]&lt;$B1384,SUM(מרקובחצי[[#This Row],[33]],Q1384)=2),1,"")</f>
        <v/>
      </c>
      <c r="AQ1383" s="19" t="str">
        <f>IF(AND(מרקובחצי[[#This Row],[CycleNumber]]&lt;$B1384,SUM(W1383:W1384)=2),1,"")</f>
        <v/>
      </c>
      <c r="AR1383" s="19" t="str">
        <f>IF(AND(מרקובחצי[[#This Row],[CycleNumber]]&lt;$B1384,SUM(מרקובחצי[[#This Row],[12]],S1384)=2),1,"")</f>
        <v/>
      </c>
      <c r="AS1383" s="19" t="str">
        <f>IF(AND(מרקובחצי[[#This Row],[CycleNumber]]&lt;$B1384,SUM(מרקובחצי[[#This Row],[22]],V1384)=2),1,"")</f>
        <v/>
      </c>
      <c r="AT1383" s="21">
        <f>SUM(מרקובחצי[[#This Row],[11]:[33]])</f>
        <v>1</v>
      </c>
    </row>
    <row r="1384" spans="1:46" hidden="1" x14ac:dyDescent="0.25">
      <c r="A1384" t="s">
        <v>149</v>
      </c>
      <c r="B1384">
        <v>1</v>
      </c>
      <c r="C1384">
        <v>29</v>
      </c>
      <c r="D1384">
        <f>מרקובחצי[[#This Row],[LengthofCycle]]+1</f>
        <v>30</v>
      </c>
      <c r="E1384">
        <f>IF(IFERROR(LOOKUP(מרקובחצי[[#This Row],[ClientID]],קביעויות[הפלגה]),FALSE)=מרקובחצי[[#This Row],[ClientID]],1,"")</f>
        <v>1</v>
      </c>
      <c r="F1384" t="str">
        <f>IF(IFERROR(LOOKUP(מרקובחצי[[#This Row],[ClientID]],סוגחציקבוע[S31]),FALSE)=מרקובחצי[[#This Row],[ClientID]],1,"")</f>
        <v/>
      </c>
      <c r="G1384" t="str">
        <f>IF(IFERROR(LOOKUP(מרקובחצי[[#This Row],[ClientID]],סוגחציקבוע[S32]),FALSE)=מרקובחצי[[#This Row],[ClientID]],1,"")</f>
        <v/>
      </c>
      <c r="H1384" t="str">
        <f>IF(IFERROR(LOOKUP(מרקובחצי[[#This Row],[ClientID]],סוגחציקבוע[S33]),FALSE)=מרקובחצי[[#This Row],[ClientID]],1,"")</f>
        <v/>
      </c>
      <c r="I1384" t="str">
        <f>IF(IFERROR(LOOKUP(מרקובחצי[[#This Row],[ClientID]],סוגחציקבוע[S32&amp;33]),FALSE)=מרקובחצי[[#This Row],[ClientID]],1,"")</f>
        <v/>
      </c>
      <c r="J1384">
        <f>IF(SUM(מרקובחצי[[#This Row],[11]:[13]])=1,מרקובחצי[[#This Row],[עד ועד]],IF(SUM(R1383:T1384)=1,IF(מרקובחצי[[#This Row],[עד ועד]]&lt;J1383,מרקובחצי[[#This Row],[עד ועד]],J1383),J1383))</f>
        <v>27</v>
      </c>
      <c r="K1384">
        <f>IF(SUM(מרקובחצי[[#This Row],[11]:[13]])=1,מרקובחצי[[#This Row],[עד ועד]],IF(SUM(R1383:T1384)=1,IF(מרקובחצי[[#This Row],[עד ועד]]&gt;K1383,מרקובחצי[[#This Row],[עד ועד]],K1383),K1383))</f>
        <v>33</v>
      </c>
      <c r="L1384" t="str">
        <f>IF(AND(SUM(מרקובחצי[[#This Row],[31]:[33]])=1,SUM(U1383:W1383)=0),מרקובחצי[[#This Row],[מקס]]-מרקובחצי[[#This Row],[מינ]],"")</f>
        <v/>
      </c>
      <c r="M138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384" t="str">
        <f t="shared" si="21"/>
        <v>S32</v>
      </c>
      <c r="O1384" t="str">
        <f>IF(מרקובחצי[[#This Row],[קבעה הפלגה?]]=1,"",IF(AND(מרקובחצי[[#This Row],[עד ועד]]&lt;29,OR(מרקובחצי[[#This Row],[CycleNumber]]=1,AND(U1383=1,OR(מרקובחצי[[#This Row],[עד ועד]]&lt;J1383,מרקובחצי[[#This Row],[עד ועד]]&gt;K1383)),AND(V1383=1,מרקובחצי[[#This Row],[עד ועד]]&lt;J1383),W1383=1)),1,""))</f>
        <v/>
      </c>
      <c r="P1384" t="str">
        <f>IF(מרקובחצי[[#This Row],[קבעה הפלגה?]]=1,"",IF(AND(מרקובחצי[[#This Row],[עד ועד]]&gt;28,מרקובחצי[[#This Row],[עד ועד]]&lt;32,OR(מרקובחצי[[#This Row],[CycleNumber]]=1,AND(U1383=1),AND(V1383=1,OR(מרקובחצי[[#This Row],[עד ועד]]&lt;J1383,מרקובחצי[[#This Row],[עד ועד]]&gt;K1383)),W1383=1)),1,""))</f>
        <v/>
      </c>
      <c r="Q1384" t="str">
        <f>IF(מרקובחצי[[#This Row],[קבעה הפלגה?]]=1,"",IF(AND(מרקובחצי[[#This Row],[עד ועד]]&gt;31,OR(מרקובחצי[[#This Row],[CycleNumber]]=1,AND(U1383=1),AND(V1383=1,מרקובחצי[[#This Row],[עד ועד]]&gt;K1383),AND(W1383=1,OR(מרקובחצי[[#This Row],[עד ועד]]&gt;K1383,מרקובחצי[[#This Row],[עד ועד]]&lt;J1383)))),1,""))</f>
        <v/>
      </c>
      <c r="R1384" t="str">
        <f>IF(מרקובחצי[[#This Row],[CycleNumber]]&gt;1,IF(AND(O1383=1,מרקובחצי[[#This Row],[עד ועד]]&lt;29),1,""),"")</f>
        <v/>
      </c>
      <c r="S1384" t="str">
        <f>IF(מרקובחצי[[#This Row],[CycleNumber]]&gt;1,IF(OR(AND(O1383=1,מרקובחצי[[#This Row],[עד ועד]]&gt;28),AND(P1383=1),AND(Q1383=1,מרקובחצי[[#This Row],[עד ועד]]&lt;32)),1,""),"")</f>
        <v/>
      </c>
      <c r="T1384" t="str">
        <f>IF(מרקובחצי[[#This Row],[CycleNumber]]&gt;1,IF(AND(Q1383=1,מרקובחצי[[#This Row],[עד ועד]]&gt;31),1,""),"")</f>
        <v/>
      </c>
      <c r="U1384" t="str">
        <f>IF(מרקובחצי[[#This Row],[CycleNumber]]&gt;1,IF(AND(R1383=1,מרקובחצי[[#This Row],[עד ועד]]&lt;29),1,IF(AND(U1383=1,NOT(OR(מרקובחצי[[#This Row],[עד ועד]]&lt;J1383,מרקובחצי[[#This Row],[עד ועד]]&gt;K1383))),1,"")),"")</f>
        <v/>
      </c>
      <c r="V1384" t="str">
        <f>IF(מרקובחצי[[#This Row],[CycleNumber]]&gt;1,IF(AND(SUM(R1383:T1383)=1,מרקובחצי[[#This Row],[עד ועד]]&gt;28,מרקובחצי[[#This Row],[עד ועד]]&lt;32),1,IF(OR(S1383=1,AND(R1383=1,מרקובחצי[[#This Row],[עד ועד]]&gt;28),AND(T1383=1,מרקובחצי[[#This Row],[עד ועד]]&lt;32)),1,IF(AND(V1383=1,NOT(OR(מרקובחצי[[#This Row],[עד ועד]]&lt;J1383,מרקובחצי[[#This Row],[עד ועד]]&gt;K1383))),1,""))),"")</f>
        <v/>
      </c>
      <c r="W1384" t="str">
        <f>IF(מרקובחצי[[#This Row],[CycleNumber]]&gt;1,IF(AND(T1383=1,מרקובחצי[[#This Row],[עד ועד]]&gt;31),1,IF(AND(W1383=1,NOT(OR(מרקובחצי[[#This Row],[עד ועד]]&lt;J1383,מרקובחצי[[#This Row],[עד ועד]]&gt;K1383))),1,"")),"")</f>
        <v/>
      </c>
      <c r="X1384" t="str">
        <f>IF(AND(מרקובחצי[[#This Row],[CycleNumber]]&lt;$B1385,SUM(מרקובחצי[[#This Row],[11]],R1385)=2),1,"")</f>
        <v/>
      </c>
      <c r="Y1384" t="str">
        <f>IF(AND(מרקובחצי[[#This Row],[CycleNumber]]&lt;$B1385,SUM(מרקובחצי[[#This Row],[11]],S1385)=2),1,"")</f>
        <v/>
      </c>
      <c r="Z1384" t="str">
        <f>IF(AND(מרקובחצי[[#This Row],[CycleNumber]]&lt;$B1385,SUM(מרקובחצי[[#This Row],[13]],S1385)=2),1,"")</f>
        <v/>
      </c>
      <c r="AA1384" t="str">
        <f>IF(AND(מרקובחצי[[#This Row],[CycleNumber]]&lt;$B1385,SUM(מרקובחצי[[#This Row],[13]],T1385)=2),1,"")</f>
        <v/>
      </c>
      <c r="AB1384" t="str">
        <f>IF(AND(מרקובחצי[[#This Row],[CycleNumber]]&lt;$B1385,SUM(מרקובחצי[[#This Row],[21]],U1385)=2),1,"")</f>
        <v/>
      </c>
      <c r="AC1384" t="str">
        <f>IF(AND(מרקובחצי[[#This Row],[CycleNumber]]&lt;$B1385,SUM(מרקובחצי[[#This Row],[21]],V1385)=2),1,"")</f>
        <v/>
      </c>
      <c r="AD1384" t="str">
        <f>IF(AND(מרקובחצי[[#This Row],[CycleNumber]]&lt;$B1385,SUM(מרקובחצי[[#This Row],[23]],V1385)=2),1,"")</f>
        <v/>
      </c>
      <c r="AE1384" t="str">
        <f>IF(AND(מרקובחצי[[#This Row],[CycleNumber]]&lt;$B1385,SUM(מרקובחצי[[#This Row],[23]],W1385)=2),1,"")</f>
        <v/>
      </c>
      <c r="AF1384" t="str">
        <f>IF(AND(מרקובחצי[[#This Row],[CycleNumber]]&lt;$B1385,SUM(מרקובחצי[[#This Row],[31]],O1385)=2),1,"")</f>
        <v/>
      </c>
      <c r="AG1384" t="str">
        <f>IF(AND(מרקובחצי[[#This Row],[CycleNumber]]&lt;$B1385,SUM(מרקובחצי[[#This Row],[31]],P1385)=2),1,"")</f>
        <v/>
      </c>
      <c r="AH1384" t="str">
        <f>IF(AND(מרקובחצי[[#This Row],[CycleNumber]]&lt;$B1385,SUM(מרקובחצי[[#This Row],[31]],Q1385)=2),1,"")</f>
        <v/>
      </c>
      <c r="AI1384" t="str">
        <f>IF(AND(מרקובחצי[[#This Row],[CycleNumber]]&lt;$B1385,SUM(U1384:U1385)=2),1,"")</f>
        <v/>
      </c>
      <c r="AJ1384" t="str">
        <f>IF(AND(מרקובחצי[[#This Row],[CycleNumber]]&lt;$B1385,SUM(מרקובחצי[[#This Row],[32]],O1385)=2),1,"")</f>
        <v/>
      </c>
      <c r="AK1384" t="str">
        <f>IF(AND(מרקובחצי[[#This Row],[CycleNumber]]&lt;$B1385,SUM(מרקובחצי[[#This Row],[32]],P1385)=2),1,"")</f>
        <v/>
      </c>
      <c r="AL1384" t="str">
        <f>IF(AND(מרקובחצי[[#This Row],[CycleNumber]]&lt;$B1385,SUM(מרקובחצי[[#This Row],[32]],Q1385)=2),1,"")</f>
        <v/>
      </c>
      <c r="AM1384" t="str">
        <f>IF(AND(מרקובחצי[[#This Row],[CycleNumber]]&lt;$B1385,SUM(V1384:V1385)=2),1,"")</f>
        <v/>
      </c>
      <c r="AN1384" t="str">
        <f>IF(AND(מרקובחצי[[#This Row],[CycleNumber]]&lt;$B1385,SUM(מרקובחצי[[#This Row],[33]],O1385)=2),1,"")</f>
        <v/>
      </c>
      <c r="AO1384" t="str">
        <f>IF(AND(מרקובחצי[[#This Row],[CycleNumber]]&lt;$B1385,SUM(מרקובחצי[[#This Row],[33]],P1385)=2),1,"")</f>
        <v/>
      </c>
      <c r="AP1384" t="str">
        <f>IF(AND(מרקובחצי[[#This Row],[CycleNumber]]&lt;$B1385,SUM(מרקובחצי[[#This Row],[33]],Q1385)=2),1,"")</f>
        <v/>
      </c>
      <c r="AQ1384" t="str">
        <f>IF(AND(מרקובחצי[[#This Row],[CycleNumber]]&lt;$B1385,SUM(W1384:W1385)=2),1,"")</f>
        <v/>
      </c>
      <c r="AR1384" t="str">
        <f>IF(AND(מרקובחצי[[#This Row],[CycleNumber]]&lt;$B1385,SUM(מרקובחצי[[#This Row],[12]],S1385)=2),1,"")</f>
        <v/>
      </c>
      <c r="AS1384" t="str">
        <f>IF(AND(מרקובחצי[[#This Row],[CycleNumber]]&lt;$B1385,SUM(מרקובחצי[[#This Row],[22]],V1385)=2),1,"")</f>
        <v/>
      </c>
      <c r="AT1384" s="3">
        <f>SUM(מרקובחצי[[#This Row],[11]:[33]])</f>
        <v>0</v>
      </c>
    </row>
    <row r="1385" spans="1:46" hidden="1" x14ac:dyDescent="0.25">
      <c r="A1385" t="s">
        <v>149</v>
      </c>
      <c r="B1385">
        <v>2</v>
      </c>
      <c r="C1385">
        <v>26</v>
      </c>
      <c r="D1385">
        <f>מרקובחצי[[#This Row],[LengthofCycle]]+1</f>
        <v>27</v>
      </c>
      <c r="E1385">
        <f>IF(IFERROR(LOOKUP(מרקובחצי[[#This Row],[ClientID]],קביעויות[הפלגה]),FALSE)=מרקובחצי[[#This Row],[ClientID]],1,"")</f>
        <v>1</v>
      </c>
      <c r="F1385" t="str">
        <f>IF(IFERROR(LOOKUP(מרקובחצי[[#This Row],[ClientID]],סוגחציקבוע[S31]),FALSE)=מרקובחצי[[#This Row],[ClientID]],1,"")</f>
        <v/>
      </c>
      <c r="G1385" t="str">
        <f>IF(IFERROR(LOOKUP(מרקובחצי[[#This Row],[ClientID]],סוגחציקבוע[S32]),FALSE)=מרקובחצי[[#This Row],[ClientID]],1,"")</f>
        <v/>
      </c>
      <c r="H1385" t="str">
        <f>IF(IFERROR(LOOKUP(מרקובחצי[[#This Row],[ClientID]],סוגחציקבוע[S33]),FALSE)=מרקובחצי[[#This Row],[ClientID]],1,"")</f>
        <v/>
      </c>
      <c r="I1385" t="str">
        <f>IF(IFERROR(LOOKUP(מרקובחצי[[#This Row],[ClientID]],סוגחציקבוע[S32&amp;33]),FALSE)=מרקובחצי[[#This Row],[ClientID]],1,"")</f>
        <v/>
      </c>
      <c r="J1385">
        <f>IF(SUM(מרקובחצי[[#This Row],[11]:[13]])=1,מרקובחצי[[#This Row],[עד ועד]],IF(SUM(R1384:T1385)=1,IF(מרקובחצי[[#This Row],[עד ועד]]&lt;J1384,מרקובחצי[[#This Row],[עד ועד]],J1384),J1384))</f>
        <v>27</v>
      </c>
      <c r="K1385">
        <f>IF(SUM(מרקובחצי[[#This Row],[11]:[13]])=1,מרקובחצי[[#This Row],[עד ועד]],IF(SUM(R1384:T1385)=1,IF(מרקובחצי[[#This Row],[עד ועד]]&gt;K1384,מרקובחצי[[#This Row],[עד ועד]],K1384),K1384))</f>
        <v>33</v>
      </c>
      <c r="L1385" t="str">
        <f>IF(AND(SUM(מרקובחצי[[#This Row],[31]:[33]])=1,SUM(U1384:W1384)=0),מרקובחצי[[#This Row],[מקס]]-מרקובחצי[[#This Row],[מינ]],"")</f>
        <v/>
      </c>
      <c r="M138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385" t="str">
        <f t="shared" si="21"/>
        <v/>
      </c>
      <c r="O1385" t="str">
        <f>IF(מרקובחצי[[#This Row],[קבעה הפלגה?]]=1,"",IF(AND(מרקובחצי[[#This Row],[עד ועד]]&lt;29,OR(מרקובחצי[[#This Row],[CycleNumber]]=1,AND(U1384=1,OR(מרקובחצי[[#This Row],[עד ועד]]&lt;J1384,מרקובחצי[[#This Row],[עד ועד]]&gt;K1384)),AND(V1384=1,מרקובחצי[[#This Row],[עד ועד]]&lt;J1384),W1384=1)),1,""))</f>
        <v/>
      </c>
      <c r="P1385" t="str">
        <f>IF(מרקובחצי[[#This Row],[קבעה הפלגה?]]=1,"",IF(AND(מרקובחצי[[#This Row],[עד ועד]]&gt;28,מרקובחצי[[#This Row],[עד ועד]]&lt;32,OR(מרקובחצי[[#This Row],[CycleNumber]]=1,AND(U1384=1),AND(V1384=1,OR(מרקובחצי[[#This Row],[עד ועד]]&lt;J1384,מרקובחצי[[#This Row],[עד ועד]]&gt;K1384)),W1384=1)),1,""))</f>
        <v/>
      </c>
      <c r="Q1385" t="str">
        <f>IF(מרקובחצי[[#This Row],[קבעה הפלגה?]]=1,"",IF(AND(מרקובחצי[[#This Row],[עד ועד]]&gt;31,OR(מרקובחצי[[#This Row],[CycleNumber]]=1,AND(U1384=1),AND(V1384=1,מרקובחצי[[#This Row],[עד ועד]]&gt;K1384),AND(W1384=1,OR(מרקובחצי[[#This Row],[עד ועד]]&gt;K1384,מרקובחצי[[#This Row],[עד ועד]]&lt;J1384)))),1,""))</f>
        <v/>
      </c>
      <c r="R1385" t="str">
        <f>IF(מרקובחצי[[#This Row],[CycleNumber]]&gt;1,IF(AND(O1384=1,מרקובחצי[[#This Row],[עד ועד]]&lt;29),1,""),"")</f>
        <v/>
      </c>
      <c r="S1385" t="str">
        <f>IF(מרקובחצי[[#This Row],[CycleNumber]]&gt;1,IF(OR(AND(O1384=1,מרקובחצי[[#This Row],[עד ועד]]&gt;28),AND(P1384=1),AND(Q1384=1,מרקובחצי[[#This Row],[עד ועד]]&lt;32)),1,""),"")</f>
        <v/>
      </c>
      <c r="T1385" t="str">
        <f>IF(מרקובחצי[[#This Row],[CycleNumber]]&gt;1,IF(AND(Q1384=1,מרקובחצי[[#This Row],[עד ועד]]&gt;31),1,""),"")</f>
        <v/>
      </c>
      <c r="U1385" t="str">
        <f>IF(מרקובחצי[[#This Row],[CycleNumber]]&gt;1,IF(AND(R1384=1,מרקובחצי[[#This Row],[עד ועד]]&lt;29),1,IF(AND(U1384=1,NOT(OR(מרקובחצי[[#This Row],[עד ועד]]&lt;J1384,מרקובחצי[[#This Row],[עד ועד]]&gt;K1384))),1,"")),"")</f>
        <v/>
      </c>
      <c r="V1385" t="str">
        <f>IF(מרקובחצי[[#This Row],[CycleNumber]]&gt;1,IF(AND(SUM(R1384:T1384)=1,מרקובחצי[[#This Row],[עד ועד]]&gt;28,מרקובחצי[[#This Row],[עד ועד]]&lt;32),1,IF(OR(S1384=1,AND(R1384=1,מרקובחצי[[#This Row],[עד ועד]]&gt;28),AND(T1384=1,מרקובחצי[[#This Row],[עד ועד]]&lt;32)),1,IF(AND(V1384=1,NOT(OR(מרקובחצי[[#This Row],[עד ועד]]&lt;J1384,מרקובחצי[[#This Row],[עד ועד]]&gt;K1384))),1,""))),"")</f>
        <v/>
      </c>
      <c r="W1385" t="str">
        <f>IF(מרקובחצי[[#This Row],[CycleNumber]]&gt;1,IF(AND(T1384=1,מרקובחצי[[#This Row],[עד ועד]]&gt;31),1,IF(AND(W1384=1,NOT(OR(מרקובחצי[[#This Row],[עד ועד]]&lt;J1384,מרקובחצי[[#This Row],[עד ועד]]&gt;K1384))),1,"")),"")</f>
        <v/>
      </c>
      <c r="X1385" t="str">
        <f>IF(AND(מרקובחצי[[#This Row],[CycleNumber]]&lt;$B1386,SUM(מרקובחצי[[#This Row],[11]],R1386)=2),1,"")</f>
        <v/>
      </c>
      <c r="Y1385" t="str">
        <f>IF(AND(מרקובחצי[[#This Row],[CycleNumber]]&lt;$B1386,SUM(מרקובחצי[[#This Row],[11]],S1386)=2),1,"")</f>
        <v/>
      </c>
      <c r="Z1385" t="str">
        <f>IF(AND(מרקובחצי[[#This Row],[CycleNumber]]&lt;$B1386,SUM(מרקובחצי[[#This Row],[13]],S1386)=2),1,"")</f>
        <v/>
      </c>
      <c r="AA1385" t="str">
        <f>IF(AND(מרקובחצי[[#This Row],[CycleNumber]]&lt;$B1386,SUM(מרקובחצי[[#This Row],[13]],T1386)=2),1,"")</f>
        <v/>
      </c>
      <c r="AB1385" t="str">
        <f>IF(AND(מרקובחצי[[#This Row],[CycleNumber]]&lt;$B1386,SUM(מרקובחצי[[#This Row],[21]],U1386)=2),1,"")</f>
        <v/>
      </c>
      <c r="AC1385" t="str">
        <f>IF(AND(מרקובחצי[[#This Row],[CycleNumber]]&lt;$B1386,SUM(מרקובחצי[[#This Row],[21]],V1386)=2),1,"")</f>
        <v/>
      </c>
      <c r="AD1385" t="str">
        <f>IF(AND(מרקובחצי[[#This Row],[CycleNumber]]&lt;$B1386,SUM(מרקובחצי[[#This Row],[23]],V1386)=2),1,"")</f>
        <v/>
      </c>
      <c r="AE1385" t="str">
        <f>IF(AND(מרקובחצי[[#This Row],[CycleNumber]]&lt;$B1386,SUM(מרקובחצי[[#This Row],[23]],W1386)=2),1,"")</f>
        <v/>
      </c>
      <c r="AF1385" t="str">
        <f>IF(AND(מרקובחצי[[#This Row],[CycleNumber]]&lt;$B1386,SUM(מרקובחצי[[#This Row],[31]],O1386)=2),1,"")</f>
        <v/>
      </c>
      <c r="AG1385" t="str">
        <f>IF(AND(מרקובחצי[[#This Row],[CycleNumber]]&lt;$B1386,SUM(מרקובחצי[[#This Row],[31]],P1386)=2),1,"")</f>
        <v/>
      </c>
      <c r="AH1385" t="str">
        <f>IF(AND(מרקובחצי[[#This Row],[CycleNumber]]&lt;$B1386,SUM(מרקובחצי[[#This Row],[31]],Q1386)=2),1,"")</f>
        <v/>
      </c>
      <c r="AI1385" t="str">
        <f>IF(AND(מרקובחצי[[#This Row],[CycleNumber]]&lt;$B1386,SUM(U1385:U1386)=2),1,"")</f>
        <v/>
      </c>
      <c r="AJ1385" t="str">
        <f>IF(AND(מרקובחצי[[#This Row],[CycleNumber]]&lt;$B1386,SUM(מרקובחצי[[#This Row],[32]],O1386)=2),1,"")</f>
        <v/>
      </c>
      <c r="AK1385" t="str">
        <f>IF(AND(מרקובחצי[[#This Row],[CycleNumber]]&lt;$B1386,SUM(מרקובחצי[[#This Row],[32]],P1386)=2),1,"")</f>
        <v/>
      </c>
      <c r="AL1385" t="str">
        <f>IF(AND(מרקובחצי[[#This Row],[CycleNumber]]&lt;$B1386,SUM(מרקובחצי[[#This Row],[32]],Q1386)=2),1,"")</f>
        <v/>
      </c>
      <c r="AM1385" t="str">
        <f>IF(AND(מרקובחצי[[#This Row],[CycleNumber]]&lt;$B1386,SUM(V1385:V1386)=2),1,"")</f>
        <v/>
      </c>
      <c r="AN1385" t="str">
        <f>IF(AND(מרקובחצי[[#This Row],[CycleNumber]]&lt;$B1386,SUM(מרקובחצי[[#This Row],[33]],O1386)=2),1,"")</f>
        <v/>
      </c>
      <c r="AO1385" t="str">
        <f>IF(AND(מרקובחצי[[#This Row],[CycleNumber]]&lt;$B1386,SUM(מרקובחצי[[#This Row],[33]],P1386)=2),1,"")</f>
        <v/>
      </c>
      <c r="AP1385" t="str">
        <f>IF(AND(מרקובחצי[[#This Row],[CycleNumber]]&lt;$B1386,SUM(מרקובחצי[[#This Row],[33]],Q1386)=2),1,"")</f>
        <v/>
      </c>
      <c r="AQ1385" t="str">
        <f>IF(AND(מרקובחצי[[#This Row],[CycleNumber]]&lt;$B1386,SUM(W1385:W1386)=2),1,"")</f>
        <v/>
      </c>
      <c r="AR1385" t="str">
        <f>IF(AND(מרקובחצי[[#This Row],[CycleNumber]]&lt;$B1386,SUM(מרקובחצי[[#This Row],[12]],S1386)=2),1,"")</f>
        <v/>
      </c>
      <c r="AS1385" t="str">
        <f>IF(AND(מרקובחצי[[#This Row],[CycleNumber]]&lt;$B1386,SUM(מרקובחצי[[#This Row],[22]],V1386)=2),1,"")</f>
        <v/>
      </c>
      <c r="AT1385" s="3">
        <f>SUM(מרקובחצי[[#This Row],[11]:[33]])</f>
        <v>0</v>
      </c>
    </row>
    <row r="1386" spans="1:46" hidden="1" x14ac:dyDescent="0.25">
      <c r="A1386" t="s">
        <v>149</v>
      </c>
      <c r="B1386">
        <v>3</v>
      </c>
      <c r="C1386">
        <v>28</v>
      </c>
      <c r="D1386">
        <f>מרקובחצי[[#This Row],[LengthofCycle]]+1</f>
        <v>29</v>
      </c>
      <c r="E1386">
        <f>IF(IFERROR(LOOKUP(מרקובחצי[[#This Row],[ClientID]],קביעויות[הפלגה]),FALSE)=מרקובחצי[[#This Row],[ClientID]],1,"")</f>
        <v>1</v>
      </c>
      <c r="F1386" t="str">
        <f>IF(IFERROR(LOOKUP(מרקובחצי[[#This Row],[ClientID]],סוגחציקבוע[S31]),FALSE)=מרקובחצי[[#This Row],[ClientID]],1,"")</f>
        <v/>
      </c>
      <c r="G1386" t="str">
        <f>IF(IFERROR(LOOKUP(מרקובחצי[[#This Row],[ClientID]],סוגחציקבוע[S32]),FALSE)=מרקובחצי[[#This Row],[ClientID]],1,"")</f>
        <v/>
      </c>
      <c r="H1386" t="str">
        <f>IF(IFERROR(LOOKUP(מרקובחצי[[#This Row],[ClientID]],סוגחציקבוע[S33]),FALSE)=מרקובחצי[[#This Row],[ClientID]],1,"")</f>
        <v/>
      </c>
      <c r="I1386" t="str">
        <f>IF(IFERROR(LOOKUP(מרקובחצי[[#This Row],[ClientID]],סוגחציקבוע[S32&amp;33]),FALSE)=מרקובחצי[[#This Row],[ClientID]],1,"")</f>
        <v/>
      </c>
      <c r="J1386">
        <f>IF(SUM(מרקובחצי[[#This Row],[11]:[13]])=1,מרקובחצי[[#This Row],[עד ועד]],IF(SUM(R1385:T1386)=1,IF(מרקובחצי[[#This Row],[עד ועד]]&lt;J1385,מרקובחצי[[#This Row],[עד ועד]],J1385),J1385))</f>
        <v>27</v>
      </c>
      <c r="K1386">
        <f>IF(SUM(מרקובחצי[[#This Row],[11]:[13]])=1,מרקובחצי[[#This Row],[עד ועד]],IF(SUM(R1385:T1386)=1,IF(מרקובחצי[[#This Row],[עד ועד]]&gt;K1385,מרקובחצי[[#This Row],[עד ועד]],K1385),K1385))</f>
        <v>33</v>
      </c>
      <c r="L1386" t="str">
        <f>IF(AND(SUM(מרקובחצי[[#This Row],[31]:[33]])=1,SUM(U1385:W1385)=0),מרקובחצי[[#This Row],[מקס]]-מרקובחצי[[#This Row],[מינ]],"")</f>
        <v/>
      </c>
      <c r="M138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386" t="str">
        <f t="shared" si="21"/>
        <v/>
      </c>
      <c r="O1386" t="str">
        <f>IF(מרקובחצי[[#This Row],[קבעה הפלגה?]]=1,"",IF(AND(מרקובחצי[[#This Row],[עד ועד]]&lt;29,OR(מרקובחצי[[#This Row],[CycleNumber]]=1,AND(U1385=1,OR(מרקובחצי[[#This Row],[עד ועד]]&lt;J1385,מרקובחצי[[#This Row],[עד ועד]]&gt;K1385)),AND(V1385=1,מרקובחצי[[#This Row],[עד ועד]]&lt;J1385),W1385=1)),1,""))</f>
        <v/>
      </c>
      <c r="P1386" t="str">
        <f>IF(מרקובחצי[[#This Row],[קבעה הפלגה?]]=1,"",IF(AND(מרקובחצי[[#This Row],[עד ועד]]&gt;28,מרקובחצי[[#This Row],[עד ועד]]&lt;32,OR(מרקובחצי[[#This Row],[CycleNumber]]=1,AND(U1385=1),AND(V1385=1,OR(מרקובחצי[[#This Row],[עד ועד]]&lt;J1385,מרקובחצי[[#This Row],[עד ועד]]&gt;K1385)),W1385=1)),1,""))</f>
        <v/>
      </c>
      <c r="Q1386" t="str">
        <f>IF(מרקובחצי[[#This Row],[קבעה הפלגה?]]=1,"",IF(AND(מרקובחצי[[#This Row],[עד ועד]]&gt;31,OR(מרקובחצי[[#This Row],[CycleNumber]]=1,AND(U1385=1),AND(V1385=1,מרקובחצי[[#This Row],[עד ועד]]&gt;K1385),AND(W1385=1,OR(מרקובחצי[[#This Row],[עד ועד]]&gt;K1385,מרקובחצי[[#This Row],[עד ועד]]&lt;J1385)))),1,""))</f>
        <v/>
      </c>
      <c r="R1386" t="str">
        <f>IF(מרקובחצי[[#This Row],[CycleNumber]]&gt;1,IF(AND(O1385=1,מרקובחצי[[#This Row],[עד ועד]]&lt;29),1,""),"")</f>
        <v/>
      </c>
      <c r="S1386" t="str">
        <f>IF(מרקובחצי[[#This Row],[CycleNumber]]&gt;1,IF(OR(AND(O1385=1,מרקובחצי[[#This Row],[עד ועד]]&gt;28),AND(P1385=1),AND(Q1385=1,מרקובחצי[[#This Row],[עד ועד]]&lt;32)),1,""),"")</f>
        <v/>
      </c>
      <c r="T1386" t="str">
        <f>IF(מרקובחצי[[#This Row],[CycleNumber]]&gt;1,IF(AND(Q1385=1,מרקובחצי[[#This Row],[עד ועד]]&gt;31),1,""),"")</f>
        <v/>
      </c>
      <c r="U1386" t="str">
        <f>IF(מרקובחצי[[#This Row],[CycleNumber]]&gt;1,IF(AND(R1385=1,מרקובחצי[[#This Row],[עד ועד]]&lt;29),1,IF(AND(U1385=1,NOT(OR(מרקובחצי[[#This Row],[עד ועד]]&lt;J1385,מרקובחצי[[#This Row],[עד ועד]]&gt;K1385))),1,"")),"")</f>
        <v/>
      </c>
      <c r="V1386" t="str">
        <f>IF(מרקובחצי[[#This Row],[CycleNumber]]&gt;1,IF(AND(SUM(R1385:T1385)=1,מרקובחצי[[#This Row],[עד ועד]]&gt;28,מרקובחצי[[#This Row],[עד ועד]]&lt;32),1,IF(OR(S1385=1,AND(R1385=1,מרקובחצי[[#This Row],[עד ועד]]&gt;28),AND(T1385=1,מרקובחצי[[#This Row],[עד ועד]]&lt;32)),1,IF(AND(V1385=1,NOT(OR(מרקובחצי[[#This Row],[עד ועד]]&lt;J1385,מרקובחצי[[#This Row],[עד ועד]]&gt;K1385))),1,""))),"")</f>
        <v/>
      </c>
      <c r="W1386" t="str">
        <f>IF(מרקובחצי[[#This Row],[CycleNumber]]&gt;1,IF(AND(T1385=1,מרקובחצי[[#This Row],[עד ועד]]&gt;31),1,IF(AND(W1385=1,NOT(OR(מרקובחצי[[#This Row],[עד ועד]]&lt;J1385,מרקובחצי[[#This Row],[עד ועד]]&gt;K1385))),1,"")),"")</f>
        <v/>
      </c>
      <c r="X1386" t="str">
        <f>IF(AND(מרקובחצי[[#This Row],[CycleNumber]]&lt;$B1387,SUM(מרקובחצי[[#This Row],[11]],R1387)=2),1,"")</f>
        <v/>
      </c>
      <c r="Y1386" t="str">
        <f>IF(AND(מרקובחצי[[#This Row],[CycleNumber]]&lt;$B1387,SUM(מרקובחצי[[#This Row],[11]],S1387)=2),1,"")</f>
        <v/>
      </c>
      <c r="Z1386" t="str">
        <f>IF(AND(מרקובחצי[[#This Row],[CycleNumber]]&lt;$B1387,SUM(מרקובחצי[[#This Row],[13]],S1387)=2),1,"")</f>
        <v/>
      </c>
      <c r="AA1386" t="str">
        <f>IF(AND(מרקובחצי[[#This Row],[CycleNumber]]&lt;$B1387,SUM(מרקובחצי[[#This Row],[13]],T1387)=2),1,"")</f>
        <v/>
      </c>
      <c r="AB1386" t="str">
        <f>IF(AND(מרקובחצי[[#This Row],[CycleNumber]]&lt;$B1387,SUM(מרקובחצי[[#This Row],[21]],U1387)=2),1,"")</f>
        <v/>
      </c>
      <c r="AC1386" t="str">
        <f>IF(AND(מרקובחצי[[#This Row],[CycleNumber]]&lt;$B1387,SUM(מרקובחצי[[#This Row],[21]],V1387)=2),1,"")</f>
        <v/>
      </c>
      <c r="AD1386" t="str">
        <f>IF(AND(מרקובחצי[[#This Row],[CycleNumber]]&lt;$B1387,SUM(מרקובחצי[[#This Row],[23]],V1387)=2),1,"")</f>
        <v/>
      </c>
      <c r="AE1386" t="str">
        <f>IF(AND(מרקובחצי[[#This Row],[CycleNumber]]&lt;$B1387,SUM(מרקובחצי[[#This Row],[23]],W1387)=2),1,"")</f>
        <v/>
      </c>
      <c r="AF1386" t="str">
        <f>IF(AND(מרקובחצי[[#This Row],[CycleNumber]]&lt;$B1387,SUM(מרקובחצי[[#This Row],[31]],O1387)=2),1,"")</f>
        <v/>
      </c>
      <c r="AG1386" t="str">
        <f>IF(AND(מרקובחצי[[#This Row],[CycleNumber]]&lt;$B1387,SUM(מרקובחצי[[#This Row],[31]],P1387)=2),1,"")</f>
        <v/>
      </c>
      <c r="AH1386" t="str">
        <f>IF(AND(מרקובחצי[[#This Row],[CycleNumber]]&lt;$B1387,SUM(מרקובחצי[[#This Row],[31]],Q1387)=2),1,"")</f>
        <v/>
      </c>
      <c r="AI1386" t="str">
        <f>IF(AND(מרקובחצי[[#This Row],[CycleNumber]]&lt;$B1387,SUM(U1386:U1387)=2),1,"")</f>
        <v/>
      </c>
      <c r="AJ1386" t="str">
        <f>IF(AND(מרקובחצי[[#This Row],[CycleNumber]]&lt;$B1387,SUM(מרקובחצי[[#This Row],[32]],O1387)=2),1,"")</f>
        <v/>
      </c>
      <c r="AK1386" t="str">
        <f>IF(AND(מרקובחצי[[#This Row],[CycleNumber]]&lt;$B1387,SUM(מרקובחצי[[#This Row],[32]],P1387)=2),1,"")</f>
        <v/>
      </c>
      <c r="AL1386" t="str">
        <f>IF(AND(מרקובחצי[[#This Row],[CycleNumber]]&lt;$B1387,SUM(מרקובחצי[[#This Row],[32]],Q1387)=2),1,"")</f>
        <v/>
      </c>
      <c r="AM1386" t="str">
        <f>IF(AND(מרקובחצי[[#This Row],[CycleNumber]]&lt;$B1387,SUM(V1386:V1387)=2),1,"")</f>
        <v/>
      </c>
      <c r="AN1386" t="str">
        <f>IF(AND(מרקובחצי[[#This Row],[CycleNumber]]&lt;$B1387,SUM(מרקובחצי[[#This Row],[33]],O1387)=2),1,"")</f>
        <v/>
      </c>
      <c r="AO1386" t="str">
        <f>IF(AND(מרקובחצי[[#This Row],[CycleNumber]]&lt;$B1387,SUM(מרקובחצי[[#This Row],[33]],P1387)=2),1,"")</f>
        <v/>
      </c>
      <c r="AP1386" t="str">
        <f>IF(AND(מרקובחצי[[#This Row],[CycleNumber]]&lt;$B1387,SUM(מרקובחצי[[#This Row],[33]],Q1387)=2),1,"")</f>
        <v/>
      </c>
      <c r="AQ1386" t="str">
        <f>IF(AND(מרקובחצי[[#This Row],[CycleNumber]]&lt;$B1387,SUM(W1386:W1387)=2),1,"")</f>
        <v/>
      </c>
      <c r="AR1386" t="str">
        <f>IF(AND(מרקובחצי[[#This Row],[CycleNumber]]&lt;$B1387,SUM(מרקובחצי[[#This Row],[12]],S1387)=2),1,"")</f>
        <v/>
      </c>
      <c r="AS1386" t="str">
        <f>IF(AND(מרקובחצי[[#This Row],[CycleNumber]]&lt;$B1387,SUM(מרקובחצי[[#This Row],[22]],V1387)=2),1,"")</f>
        <v/>
      </c>
      <c r="AT1386" s="3">
        <f>SUM(מרקובחצי[[#This Row],[11]:[33]])</f>
        <v>0</v>
      </c>
    </row>
    <row r="1387" spans="1:46" hidden="1" x14ac:dyDescent="0.25">
      <c r="A1387" t="s">
        <v>149</v>
      </c>
      <c r="B1387">
        <v>4</v>
      </c>
      <c r="C1387">
        <v>29</v>
      </c>
      <c r="D1387">
        <f>מרקובחצי[[#This Row],[LengthofCycle]]+1</f>
        <v>30</v>
      </c>
      <c r="E1387">
        <f>IF(IFERROR(LOOKUP(מרקובחצי[[#This Row],[ClientID]],קביעויות[הפלגה]),FALSE)=מרקובחצי[[#This Row],[ClientID]],1,"")</f>
        <v>1</v>
      </c>
      <c r="F1387" t="str">
        <f>IF(IFERROR(LOOKUP(מרקובחצי[[#This Row],[ClientID]],סוגחציקבוע[S31]),FALSE)=מרקובחצי[[#This Row],[ClientID]],1,"")</f>
        <v/>
      </c>
      <c r="G1387" t="str">
        <f>IF(IFERROR(LOOKUP(מרקובחצי[[#This Row],[ClientID]],סוגחציקבוע[S32]),FALSE)=מרקובחצי[[#This Row],[ClientID]],1,"")</f>
        <v/>
      </c>
      <c r="H1387" t="str">
        <f>IF(IFERROR(LOOKUP(מרקובחצי[[#This Row],[ClientID]],סוגחציקבוע[S33]),FALSE)=מרקובחצי[[#This Row],[ClientID]],1,"")</f>
        <v/>
      </c>
      <c r="I1387" t="str">
        <f>IF(IFERROR(LOOKUP(מרקובחצי[[#This Row],[ClientID]],סוגחציקבוע[S32&amp;33]),FALSE)=מרקובחצי[[#This Row],[ClientID]],1,"")</f>
        <v/>
      </c>
      <c r="J1387">
        <f>IF(SUM(מרקובחצי[[#This Row],[11]:[13]])=1,מרקובחצי[[#This Row],[עד ועד]],IF(SUM(R1386:T1387)=1,IF(מרקובחצי[[#This Row],[עד ועד]]&lt;J1386,מרקובחצי[[#This Row],[עד ועד]],J1386),J1386))</f>
        <v>27</v>
      </c>
      <c r="K1387">
        <f>IF(SUM(מרקובחצי[[#This Row],[11]:[13]])=1,מרקובחצי[[#This Row],[עד ועד]],IF(SUM(R1386:T1387)=1,IF(מרקובחצי[[#This Row],[עד ועד]]&gt;K1386,מרקובחצי[[#This Row],[עד ועד]],K1386),K1386))</f>
        <v>33</v>
      </c>
      <c r="L1387" t="str">
        <f>IF(AND(SUM(מרקובחצי[[#This Row],[31]:[33]])=1,SUM(U1386:W1386)=0),מרקובחצי[[#This Row],[מקס]]-מרקובחצי[[#This Row],[מינ]],"")</f>
        <v/>
      </c>
      <c r="M138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387" t="str">
        <f t="shared" si="21"/>
        <v/>
      </c>
      <c r="O1387" t="str">
        <f>IF(מרקובחצי[[#This Row],[קבעה הפלגה?]]=1,"",IF(AND(מרקובחצי[[#This Row],[עד ועד]]&lt;29,OR(מרקובחצי[[#This Row],[CycleNumber]]=1,AND(U1386=1,OR(מרקובחצי[[#This Row],[עד ועד]]&lt;J1386,מרקובחצי[[#This Row],[עד ועד]]&gt;K1386)),AND(V1386=1,מרקובחצי[[#This Row],[עד ועד]]&lt;J1386),W1386=1)),1,""))</f>
        <v/>
      </c>
      <c r="P1387" t="str">
        <f>IF(מרקובחצי[[#This Row],[קבעה הפלגה?]]=1,"",IF(AND(מרקובחצי[[#This Row],[עד ועד]]&gt;28,מרקובחצי[[#This Row],[עד ועד]]&lt;32,OR(מרקובחצי[[#This Row],[CycleNumber]]=1,AND(U1386=1),AND(V1386=1,OR(מרקובחצי[[#This Row],[עד ועד]]&lt;J1386,מרקובחצי[[#This Row],[עד ועד]]&gt;K1386)),W1386=1)),1,""))</f>
        <v/>
      </c>
      <c r="Q1387" t="str">
        <f>IF(מרקובחצי[[#This Row],[קבעה הפלגה?]]=1,"",IF(AND(מרקובחצי[[#This Row],[עד ועד]]&gt;31,OR(מרקובחצי[[#This Row],[CycleNumber]]=1,AND(U1386=1),AND(V1386=1,מרקובחצי[[#This Row],[עד ועד]]&gt;K1386),AND(W1386=1,OR(מרקובחצי[[#This Row],[עד ועד]]&gt;K1386,מרקובחצי[[#This Row],[עד ועד]]&lt;J1386)))),1,""))</f>
        <v/>
      </c>
      <c r="R1387" t="str">
        <f>IF(מרקובחצי[[#This Row],[CycleNumber]]&gt;1,IF(AND(O1386=1,מרקובחצי[[#This Row],[עד ועד]]&lt;29),1,""),"")</f>
        <v/>
      </c>
      <c r="S1387" t="str">
        <f>IF(מרקובחצי[[#This Row],[CycleNumber]]&gt;1,IF(OR(AND(O1386=1,מרקובחצי[[#This Row],[עד ועד]]&gt;28),AND(P1386=1),AND(Q1386=1,מרקובחצי[[#This Row],[עד ועד]]&lt;32)),1,""),"")</f>
        <v/>
      </c>
      <c r="T1387" t="str">
        <f>IF(מרקובחצי[[#This Row],[CycleNumber]]&gt;1,IF(AND(Q1386=1,מרקובחצי[[#This Row],[עד ועד]]&gt;31),1,""),"")</f>
        <v/>
      </c>
      <c r="U1387" t="str">
        <f>IF(מרקובחצי[[#This Row],[CycleNumber]]&gt;1,IF(AND(R1386=1,מרקובחצי[[#This Row],[עד ועד]]&lt;29),1,IF(AND(U1386=1,NOT(OR(מרקובחצי[[#This Row],[עד ועד]]&lt;J1386,מרקובחצי[[#This Row],[עד ועד]]&gt;K1386))),1,"")),"")</f>
        <v/>
      </c>
      <c r="V1387" t="str">
        <f>IF(מרקובחצי[[#This Row],[CycleNumber]]&gt;1,IF(AND(SUM(R1386:T1386)=1,מרקובחצי[[#This Row],[עד ועד]]&gt;28,מרקובחצי[[#This Row],[עד ועד]]&lt;32),1,IF(OR(S1386=1,AND(R1386=1,מרקובחצי[[#This Row],[עד ועד]]&gt;28),AND(T1386=1,מרקובחצי[[#This Row],[עד ועד]]&lt;32)),1,IF(AND(V1386=1,NOT(OR(מרקובחצי[[#This Row],[עד ועד]]&lt;J1386,מרקובחצי[[#This Row],[עד ועד]]&gt;K1386))),1,""))),"")</f>
        <v/>
      </c>
      <c r="W1387" t="str">
        <f>IF(מרקובחצי[[#This Row],[CycleNumber]]&gt;1,IF(AND(T1386=1,מרקובחצי[[#This Row],[עד ועד]]&gt;31),1,IF(AND(W1386=1,NOT(OR(מרקובחצי[[#This Row],[עד ועד]]&lt;J1386,מרקובחצי[[#This Row],[עד ועד]]&gt;K1386))),1,"")),"")</f>
        <v/>
      </c>
      <c r="X1387" t="str">
        <f>IF(AND(מרקובחצי[[#This Row],[CycleNumber]]&lt;$B1388,SUM(מרקובחצי[[#This Row],[11]],R1388)=2),1,"")</f>
        <v/>
      </c>
      <c r="Y1387" t="str">
        <f>IF(AND(מרקובחצי[[#This Row],[CycleNumber]]&lt;$B1388,SUM(מרקובחצי[[#This Row],[11]],S1388)=2),1,"")</f>
        <v/>
      </c>
      <c r="Z1387" t="str">
        <f>IF(AND(מרקובחצי[[#This Row],[CycleNumber]]&lt;$B1388,SUM(מרקובחצי[[#This Row],[13]],S1388)=2),1,"")</f>
        <v/>
      </c>
      <c r="AA1387" t="str">
        <f>IF(AND(מרקובחצי[[#This Row],[CycleNumber]]&lt;$B1388,SUM(מרקובחצי[[#This Row],[13]],T1388)=2),1,"")</f>
        <v/>
      </c>
      <c r="AB1387" t="str">
        <f>IF(AND(מרקובחצי[[#This Row],[CycleNumber]]&lt;$B1388,SUM(מרקובחצי[[#This Row],[21]],U1388)=2),1,"")</f>
        <v/>
      </c>
      <c r="AC1387" t="str">
        <f>IF(AND(מרקובחצי[[#This Row],[CycleNumber]]&lt;$B1388,SUM(מרקובחצי[[#This Row],[21]],V1388)=2),1,"")</f>
        <v/>
      </c>
      <c r="AD1387" t="str">
        <f>IF(AND(מרקובחצי[[#This Row],[CycleNumber]]&lt;$B1388,SUM(מרקובחצי[[#This Row],[23]],V1388)=2),1,"")</f>
        <v/>
      </c>
      <c r="AE1387" t="str">
        <f>IF(AND(מרקובחצי[[#This Row],[CycleNumber]]&lt;$B1388,SUM(מרקובחצי[[#This Row],[23]],W1388)=2),1,"")</f>
        <v/>
      </c>
      <c r="AF1387" t="str">
        <f>IF(AND(מרקובחצי[[#This Row],[CycleNumber]]&lt;$B1388,SUM(מרקובחצי[[#This Row],[31]],O1388)=2),1,"")</f>
        <v/>
      </c>
      <c r="AG1387" t="str">
        <f>IF(AND(מרקובחצי[[#This Row],[CycleNumber]]&lt;$B1388,SUM(מרקובחצי[[#This Row],[31]],P1388)=2),1,"")</f>
        <v/>
      </c>
      <c r="AH1387" t="str">
        <f>IF(AND(מרקובחצי[[#This Row],[CycleNumber]]&lt;$B1388,SUM(מרקובחצי[[#This Row],[31]],Q1388)=2),1,"")</f>
        <v/>
      </c>
      <c r="AI1387" t="str">
        <f>IF(AND(מרקובחצי[[#This Row],[CycleNumber]]&lt;$B1388,SUM(U1387:U1388)=2),1,"")</f>
        <v/>
      </c>
      <c r="AJ1387" t="str">
        <f>IF(AND(מרקובחצי[[#This Row],[CycleNumber]]&lt;$B1388,SUM(מרקובחצי[[#This Row],[32]],O1388)=2),1,"")</f>
        <v/>
      </c>
      <c r="AK1387" t="str">
        <f>IF(AND(מרקובחצי[[#This Row],[CycleNumber]]&lt;$B1388,SUM(מרקובחצי[[#This Row],[32]],P1388)=2),1,"")</f>
        <v/>
      </c>
      <c r="AL1387" t="str">
        <f>IF(AND(מרקובחצי[[#This Row],[CycleNumber]]&lt;$B1388,SUM(מרקובחצי[[#This Row],[32]],Q1388)=2),1,"")</f>
        <v/>
      </c>
      <c r="AM1387" t="str">
        <f>IF(AND(מרקובחצי[[#This Row],[CycleNumber]]&lt;$B1388,SUM(V1387:V1388)=2),1,"")</f>
        <v/>
      </c>
      <c r="AN1387" t="str">
        <f>IF(AND(מרקובחצי[[#This Row],[CycleNumber]]&lt;$B1388,SUM(מרקובחצי[[#This Row],[33]],O1388)=2),1,"")</f>
        <v/>
      </c>
      <c r="AO1387" t="str">
        <f>IF(AND(מרקובחצי[[#This Row],[CycleNumber]]&lt;$B1388,SUM(מרקובחצי[[#This Row],[33]],P1388)=2),1,"")</f>
        <v/>
      </c>
      <c r="AP1387" t="str">
        <f>IF(AND(מרקובחצי[[#This Row],[CycleNumber]]&lt;$B1388,SUM(מרקובחצי[[#This Row],[33]],Q1388)=2),1,"")</f>
        <v/>
      </c>
      <c r="AQ1387" t="str">
        <f>IF(AND(מרקובחצי[[#This Row],[CycleNumber]]&lt;$B1388,SUM(W1387:W1388)=2),1,"")</f>
        <v/>
      </c>
      <c r="AR1387" t="str">
        <f>IF(AND(מרקובחצי[[#This Row],[CycleNumber]]&lt;$B1388,SUM(מרקובחצי[[#This Row],[12]],S1388)=2),1,"")</f>
        <v/>
      </c>
      <c r="AS1387" t="str">
        <f>IF(AND(מרקובחצי[[#This Row],[CycleNumber]]&lt;$B1388,SUM(מרקובחצי[[#This Row],[22]],V1388)=2),1,"")</f>
        <v/>
      </c>
      <c r="AT1387" s="3">
        <f>SUM(מרקובחצי[[#This Row],[11]:[33]])</f>
        <v>0</v>
      </c>
    </row>
    <row r="1388" spans="1:46" hidden="1" x14ac:dyDescent="0.25">
      <c r="A1388" t="s">
        <v>149</v>
      </c>
      <c r="B1388">
        <v>5</v>
      </c>
      <c r="C1388">
        <v>29</v>
      </c>
      <c r="D1388">
        <f>מרקובחצי[[#This Row],[LengthofCycle]]+1</f>
        <v>30</v>
      </c>
      <c r="E1388">
        <f>IF(IFERROR(LOOKUP(מרקובחצי[[#This Row],[ClientID]],קביעויות[הפלגה]),FALSE)=מרקובחצי[[#This Row],[ClientID]],1,"")</f>
        <v>1</v>
      </c>
      <c r="F1388" t="str">
        <f>IF(IFERROR(LOOKUP(מרקובחצי[[#This Row],[ClientID]],סוגחציקבוע[S31]),FALSE)=מרקובחצי[[#This Row],[ClientID]],1,"")</f>
        <v/>
      </c>
      <c r="G1388" t="str">
        <f>IF(IFERROR(LOOKUP(מרקובחצי[[#This Row],[ClientID]],סוגחציקבוע[S32]),FALSE)=מרקובחצי[[#This Row],[ClientID]],1,"")</f>
        <v/>
      </c>
      <c r="H1388" t="str">
        <f>IF(IFERROR(LOOKUP(מרקובחצי[[#This Row],[ClientID]],סוגחציקבוע[S33]),FALSE)=מרקובחצי[[#This Row],[ClientID]],1,"")</f>
        <v/>
      </c>
      <c r="I1388" t="str">
        <f>IF(IFERROR(LOOKUP(מרקובחצי[[#This Row],[ClientID]],סוגחציקבוע[S32&amp;33]),FALSE)=מרקובחצי[[#This Row],[ClientID]],1,"")</f>
        <v/>
      </c>
      <c r="J1388">
        <f>IF(SUM(מרקובחצי[[#This Row],[11]:[13]])=1,מרקובחצי[[#This Row],[עד ועד]],IF(SUM(R1387:T1388)=1,IF(מרקובחצי[[#This Row],[עד ועד]]&lt;J1387,מרקובחצי[[#This Row],[עד ועד]],J1387),J1387))</f>
        <v>27</v>
      </c>
      <c r="K1388">
        <f>IF(SUM(מרקובחצי[[#This Row],[11]:[13]])=1,מרקובחצי[[#This Row],[עד ועד]],IF(SUM(R1387:T1388)=1,IF(מרקובחצי[[#This Row],[עד ועד]]&gt;K1387,מרקובחצי[[#This Row],[עד ועד]],K1387),K1387))</f>
        <v>33</v>
      </c>
      <c r="L1388" t="str">
        <f>IF(AND(SUM(מרקובחצי[[#This Row],[31]:[33]])=1,SUM(U1387:W1387)=0),מרקובחצי[[#This Row],[מקס]]-מרקובחצי[[#This Row],[מינ]],"")</f>
        <v/>
      </c>
      <c r="M138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388" t="str">
        <f t="shared" si="21"/>
        <v/>
      </c>
      <c r="O1388" t="str">
        <f>IF(מרקובחצי[[#This Row],[קבעה הפלגה?]]=1,"",IF(AND(מרקובחצי[[#This Row],[עד ועד]]&lt;29,OR(מרקובחצי[[#This Row],[CycleNumber]]=1,AND(U1387=1,OR(מרקובחצי[[#This Row],[עד ועד]]&lt;J1387,מרקובחצי[[#This Row],[עד ועד]]&gt;K1387)),AND(V1387=1,מרקובחצי[[#This Row],[עד ועד]]&lt;J1387),W1387=1)),1,""))</f>
        <v/>
      </c>
      <c r="P1388" t="str">
        <f>IF(מרקובחצי[[#This Row],[קבעה הפלגה?]]=1,"",IF(AND(מרקובחצי[[#This Row],[עד ועד]]&gt;28,מרקובחצי[[#This Row],[עד ועד]]&lt;32,OR(מרקובחצי[[#This Row],[CycleNumber]]=1,AND(U1387=1),AND(V1387=1,OR(מרקובחצי[[#This Row],[עד ועד]]&lt;J1387,מרקובחצי[[#This Row],[עד ועד]]&gt;K1387)),W1387=1)),1,""))</f>
        <v/>
      </c>
      <c r="Q1388" t="str">
        <f>IF(מרקובחצי[[#This Row],[קבעה הפלגה?]]=1,"",IF(AND(מרקובחצי[[#This Row],[עד ועד]]&gt;31,OR(מרקובחצי[[#This Row],[CycleNumber]]=1,AND(U1387=1),AND(V1387=1,מרקובחצי[[#This Row],[עד ועד]]&gt;K1387),AND(W1387=1,OR(מרקובחצי[[#This Row],[עד ועד]]&gt;K1387,מרקובחצי[[#This Row],[עד ועד]]&lt;J1387)))),1,""))</f>
        <v/>
      </c>
      <c r="R1388" t="str">
        <f>IF(מרקובחצי[[#This Row],[CycleNumber]]&gt;1,IF(AND(O1387=1,מרקובחצי[[#This Row],[עד ועד]]&lt;29),1,""),"")</f>
        <v/>
      </c>
      <c r="S1388" t="str">
        <f>IF(מרקובחצי[[#This Row],[CycleNumber]]&gt;1,IF(OR(AND(O1387=1,מרקובחצי[[#This Row],[עד ועד]]&gt;28),AND(P1387=1),AND(Q1387=1,מרקובחצי[[#This Row],[עד ועד]]&lt;32)),1,""),"")</f>
        <v/>
      </c>
      <c r="T1388" t="str">
        <f>IF(מרקובחצי[[#This Row],[CycleNumber]]&gt;1,IF(AND(Q1387=1,מרקובחצי[[#This Row],[עד ועד]]&gt;31),1,""),"")</f>
        <v/>
      </c>
      <c r="U1388" t="str">
        <f>IF(מרקובחצי[[#This Row],[CycleNumber]]&gt;1,IF(AND(R1387=1,מרקובחצי[[#This Row],[עד ועד]]&lt;29),1,IF(AND(U1387=1,NOT(OR(מרקובחצי[[#This Row],[עד ועד]]&lt;J1387,מרקובחצי[[#This Row],[עד ועד]]&gt;K1387))),1,"")),"")</f>
        <v/>
      </c>
      <c r="V1388" t="str">
        <f>IF(מרקובחצי[[#This Row],[CycleNumber]]&gt;1,IF(AND(SUM(R1387:T1387)=1,מרקובחצי[[#This Row],[עד ועד]]&gt;28,מרקובחצי[[#This Row],[עד ועד]]&lt;32),1,IF(OR(S1387=1,AND(R1387=1,מרקובחצי[[#This Row],[עד ועד]]&gt;28),AND(T1387=1,מרקובחצי[[#This Row],[עד ועד]]&lt;32)),1,IF(AND(V1387=1,NOT(OR(מרקובחצי[[#This Row],[עד ועד]]&lt;J1387,מרקובחצי[[#This Row],[עד ועד]]&gt;K1387))),1,""))),"")</f>
        <v/>
      </c>
      <c r="W1388" t="str">
        <f>IF(מרקובחצי[[#This Row],[CycleNumber]]&gt;1,IF(AND(T1387=1,מרקובחצי[[#This Row],[עד ועד]]&gt;31),1,IF(AND(W1387=1,NOT(OR(מרקובחצי[[#This Row],[עד ועד]]&lt;J1387,מרקובחצי[[#This Row],[עד ועד]]&gt;K1387))),1,"")),"")</f>
        <v/>
      </c>
      <c r="X1388" t="str">
        <f>IF(AND(מרקובחצי[[#This Row],[CycleNumber]]&lt;$B1389,SUM(מרקובחצי[[#This Row],[11]],R1389)=2),1,"")</f>
        <v/>
      </c>
      <c r="Y1388" t="str">
        <f>IF(AND(מרקובחצי[[#This Row],[CycleNumber]]&lt;$B1389,SUM(מרקובחצי[[#This Row],[11]],S1389)=2),1,"")</f>
        <v/>
      </c>
      <c r="Z1388" t="str">
        <f>IF(AND(מרקובחצי[[#This Row],[CycleNumber]]&lt;$B1389,SUM(מרקובחצי[[#This Row],[13]],S1389)=2),1,"")</f>
        <v/>
      </c>
      <c r="AA1388" t="str">
        <f>IF(AND(מרקובחצי[[#This Row],[CycleNumber]]&lt;$B1389,SUM(מרקובחצי[[#This Row],[13]],T1389)=2),1,"")</f>
        <v/>
      </c>
      <c r="AB1388" t="str">
        <f>IF(AND(מרקובחצי[[#This Row],[CycleNumber]]&lt;$B1389,SUM(מרקובחצי[[#This Row],[21]],U1389)=2),1,"")</f>
        <v/>
      </c>
      <c r="AC1388" t="str">
        <f>IF(AND(מרקובחצי[[#This Row],[CycleNumber]]&lt;$B1389,SUM(מרקובחצי[[#This Row],[21]],V1389)=2),1,"")</f>
        <v/>
      </c>
      <c r="AD1388" t="str">
        <f>IF(AND(מרקובחצי[[#This Row],[CycleNumber]]&lt;$B1389,SUM(מרקובחצי[[#This Row],[23]],V1389)=2),1,"")</f>
        <v/>
      </c>
      <c r="AE1388" t="str">
        <f>IF(AND(מרקובחצי[[#This Row],[CycleNumber]]&lt;$B1389,SUM(מרקובחצי[[#This Row],[23]],W1389)=2),1,"")</f>
        <v/>
      </c>
      <c r="AF1388" t="str">
        <f>IF(AND(מרקובחצי[[#This Row],[CycleNumber]]&lt;$B1389,SUM(מרקובחצי[[#This Row],[31]],O1389)=2),1,"")</f>
        <v/>
      </c>
      <c r="AG1388" t="str">
        <f>IF(AND(מרקובחצי[[#This Row],[CycleNumber]]&lt;$B1389,SUM(מרקובחצי[[#This Row],[31]],P1389)=2),1,"")</f>
        <v/>
      </c>
      <c r="AH1388" t="str">
        <f>IF(AND(מרקובחצי[[#This Row],[CycleNumber]]&lt;$B1389,SUM(מרקובחצי[[#This Row],[31]],Q1389)=2),1,"")</f>
        <v/>
      </c>
      <c r="AI1388" t="str">
        <f>IF(AND(מרקובחצי[[#This Row],[CycleNumber]]&lt;$B1389,SUM(U1388:U1389)=2),1,"")</f>
        <v/>
      </c>
      <c r="AJ1388" t="str">
        <f>IF(AND(מרקובחצי[[#This Row],[CycleNumber]]&lt;$B1389,SUM(מרקובחצי[[#This Row],[32]],O1389)=2),1,"")</f>
        <v/>
      </c>
      <c r="AK1388" t="str">
        <f>IF(AND(מרקובחצי[[#This Row],[CycleNumber]]&lt;$B1389,SUM(מרקובחצי[[#This Row],[32]],P1389)=2),1,"")</f>
        <v/>
      </c>
      <c r="AL1388" t="str">
        <f>IF(AND(מרקובחצי[[#This Row],[CycleNumber]]&lt;$B1389,SUM(מרקובחצי[[#This Row],[32]],Q1389)=2),1,"")</f>
        <v/>
      </c>
      <c r="AM1388" t="str">
        <f>IF(AND(מרקובחצי[[#This Row],[CycleNumber]]&lt;$B1389,SUM(V1388:V1389)=2),1,"")</f>
        <v/>
      </c>
      <c r="AN1388" t="str">
        <f>IF(AND(מרקובחצי[[#This Row],[CycleNumber]]&lt;$B1389,SUM(מרקובחצי[[#This Row],[33]],O1389)=2),1,"")</f>
        <v/>
      </c>
      <c r="AO1388" t="str">
        <f>IF(AND(מרקובחצי[[#This Row],[CycleNumber]]&lt;$B1389,SUM(מרקובחצי[[#This Row],[33]],P1389)=2),1,"")</f>
        <v/>
      </c>
      <c r="AP1388" t="str">
        <f>IF(AND(מרקובחצי[[#This Row],[CycleNumber]]&lt;$B1389,SUM(מרקובחצי[[#This Row],[33]],Q1389)=2),1,"")</f>
        <v/>
      </c>
      <c r="AQ1388" t="str">
        <f>IF(AND(מרקובחצי[[#This Row],[CycleNumber]]&lt;$B1389,SUM(W1388:W1389)=2),1,"")</f>
        <v/>
      </c>
      <c r="AR1388" t="str">
        <f>IF(AND(מרקובחצי[[#This Row],[CycleNumber]]&lt;$B1389,SUM(מרקובחצי[[#This Row],[12]],S1389)=2),1,"")</f>
        <v/>
      </c>
      <c r="AS1388" t="str">
        <f>IF(AND(מרקובחצי[[#This Row],[CycleNumber]]&lt;$B1389,SUM(מרקובחצי[[#This Row],[22]],V1389)=2),1,"")</f>
        <v/>
      </c>
      <c r="AT1388" s="3">
        <f>SUM(מרקובחצי[[#This Row],[11]:[33]])</f>
        <v>0</v>
      </c>
    </row>
    <row r="1389" spans="1:46" hidden="1" x14ac:dyDescent="0.25">
      <c r="A1389" t="s">
        <v>149</v>
      </c>
      <c r="B1389">
        <v>6</v>
      </c>
      <c r="C1389">
        <v>29</v>
      </c>
      <c r="D1389">
        <f>מרקובחצי[[#This Row],[LengthofCycle]]+1</f>
        <v>30</v>
      </c>
      <c r="E1389">
        <f>IF(IFERROR(LOOKUP(מרקובחצי[[#This Row],[ClientID]],קביעויות[הפלגה]),FALSE)=מרקובחצי[[#This Row],[ClientID]],1,"")</f>
        <v>1</v>
      </c>
      <c r="F1389" t="str">
        <f>IF(IFERROR(LOOKUP(מרקובחצי[[#This Row],[ClientID]],סוגחציקבוע[S31]),FALSE)=מרקובחצי[[#This Row],[ClientID]],1,"")</f>
        <v/>
      </c>
      <c r="G1389" t="str">
        <f>IF(IFERROR(LOOKUP(מרקובחצי[[#This Row],[ClientID]],סוגחציקבוע[S32]),FALSE)=מרקובחצי[[#This Row],[ClientID]],1,"")</f>
        <v/>
      </c>
      <c r="H1389" t="str">
        <f>IF(IFERROR(LOOKUP(מרקובחצי[[#This Row],[ClientID]],סוגחציקבוע[S33]),FALSE)=מרקובחצי[[#This Row],[ClientID]],1,"")</f>
        <v/>
      </c>
      <c r="I1389" t="str">
        <f>IF(IFERROR(LOOKUP(מרקובחצי[[#This Row],[ClientID]],סוגחציקבוע[S32&amp;33]),FALSE)=מרקובחצי[[#This Row],[ClientID]],1,"")</f>
        <v/>
      </c>
      <c r="J1389">
        <f>IF(SUM(מרקובחצי[[#This Row],[11]:[13]])=1,מרקובחצי[[#This Row],[עד ועד]],IF(SUM(R1388:T1389)=1,IF(מרקובחצי[[#This Row],[עד ועד]]&lt;J1388,מרקובחצי[[#This Row],[עד ועד]],J1388),J1388))</f>
        <v>27</v>
      </c>
      <c r="K1389">
        <f>IF(SUM(מרקובחצי[[#This Row],[11]:[13]])=1,מרקובחצי[[#This Row],[עד ועד]],IF(SUM(R1388:T1389)=1,IF(מרקובחצי[[#This Row],[עד ועד]]&gt;K1388,מרקובחצי[[#This Row],[עד ועד]],K1388),K1388))</f>
        <v>33</v>
      </c>
      <c r="L1389" t="str">
        <f>IF(AND(SUM(מרקובחצי[[#This Row],[31]:[33]])=1,SUM(U1388:W1388)=0),מרקובחצי[[#This Row],[מקס]]-מרקובחצי[[#This Row],[מינ]],"")</f>
        <v/>
      </c>
      <c r="M138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389" t="str">
        <f t="shared" si="21"/>
        <v/>
      </c>
      <c r="O1389" t="str">
        <f>IF(מרקובחצי[[#This Row],[קבעה הפלגה?]]=1,"",IF(AND(מרקובחצי[[#This Row],[עד ועד]]&lt;29,OR(מרקובחצי[[#This Row],[CycleNumber]]=1,AND(U1388=1,OR(מרקובחצי[[#This Row],[עד ועד]]&lt;J1388,מרקובחצי[[#This Row],[עד ועד]]&gt;K1388)),AND(V1388=1,מרקובחצי[[#This Row],[עד ועד]]&lt;J1388),W1388=1)),1,""))</f>
        <v/>
      </c>
      <c r="P1389" t="str">
        <f>IF(מרקובחצי[[#This Row],[קבעה הפלגה?]]=1,"",IF(AND(מרקובחצי[[#This Row],[עד ועד]]&gt;28,מרקובחצי[[#This Row],[עד ועד]]&lt;32,OR(מרקובחצי[[#This Row],[CycleNumber]]=1,AND(U1388=1),AND(V1388=1,OR(מרקובחצי[[#This Row],[עד ועד]]&lt;J1388,מרקובחצי[[#This Row],[עד ועד]]&gt;K1388)),W1388=1)),1,""))</f>
        <v/>
      </c>
      <c r="Q1389" t="str">
        <f>IF(מרקובחצי[[#This Row],[קבעה הפלגה?]]=1,"",IF(AND(מרקובחצי[[#This Row],[עד ועד]]&gt;31,OR(מרקובחצי[[#This Row],[CycleNumber]]=1,AND(U1388=1),AND(V1388=1,מרקובחצי[[#This Row],[עד ועד]]&gt;K1388),AND(W1388=1,OR(מרקובחצי[[#This Row],[עד ועד]]&gt;K1388,מרקובחצי[[#This Row],[עד ועד]]&lt;J1388)))),1,""))</f>
        <v/>
      </c>
      <c r="R1389" t="str">
        <f>IF(מרקובחצי[[#This Row],[CycleNumber]]&gt;1,IF(AND(O1388=1,מרקובחצי[[#This Row],[עד ועד]]&lt;29),1,""),"")</f>
        <v/>
      </c>
      <c r="S1389" t="str">
        <f>IF(מרקובחצי[[#This Row],[CycleNumber]]&gt;1,IF(OR(AND(O1388=1,מרקובחצי[[#This Row],[עד ועד]]&gt;28),AND(P1388=1),AND(Q1388=1,מרקובחצי[[#This Row],[עד ועד]]&lt;32)),1,""),"")</f>
        <v/>
      </c>
      <c r="T1389" t="str">
        <f>IF(מרקובחצי[[#This Row],[CycleNumber]]&gt;1,IF(AND(Q1388=1,מרקובחצי[[#This Row],[עד ועד]]&gt;31),1,""),"")</f>
        <v/>
      </c>
      <c r="U1389" t="str">
        <f>IF(מרקובחצי[[#This Row],[CycleNumber]]&gt;1,IF(AND(R1388=1,מרקובחצי[[#This Row],[עד ועד]]&lt;29),1,IF(AND(U1388=1,NOT(OR(מרקובחצי[[#This Row],[עד ועד]]&lt;J1388,מרקובחצי[[#This Row],[עד ועד]]&gt;K1388))),1,"")),"")</f>
        <v/>
      </c>
      <c r="V1389" t="str">
        <f>IF(מרקובחצי[[#This Row],[CycleNumber]]&gt;1,IF(AND(SUM(R1388:T1388)=1,מרקובחצי[[#This Row],[עד ועד]]&gt;28,מרקובחצי[[#This Row],[עד ועד]]&lt;32),1,IF(OR(S1388=1,AND(R1388=1,מרקובחצי[[#This Row],[עד ועד]]&gt;28),AND(T1388=1,מרקובחצי[[#This Row],[עד ועד]]&lt;32)),1,IF(AND(V1388=1,NOT(OR(מרקובחצי[[#This Row],[עד ועד]]&lt;J1388,מרקובחצי[[#This Row],[עד ועד]]&gt;K1388))),1,""))),"")</f>
        <v/>
      </c>
      <c r="W1389" t="str">
        <f>IF(מרקובחצי[[#This Row],[CycleNumber]]&gt;1,IF(AND(T1388=1,מרקובחצי[[#This Row],[עד ועד]]&gt;31),1,IF(AND(W1388=1,NOT(OR(מרקובחצי[[#This Row],[עד ועד]]&lt;J1388,מרקובחצי[[#This Row],[עד ועד]]&gt;K1388))),1,"")),"")</f>
        <v/>
      </c>
      <c r="X1389" t="str">
        <f>IF(AND(מרקובחצי[[#This Row],[CycleNumber]]&lt;$B1390,SUM(מרקובחצי[[#This Row],[11]],R1390)=2),1,"")</f>
        <v/>
      </c>
      <c r="Y1389" t="str">
        <f>IF(AND(מרקובחצי[[#This Row],[CycleNumber]]&lt;$B1390,SUM(מרקובחצי[[#This Row],[11]],S1390)=2),1,"")</f>
        <v/>
      </c>
      <c r="Z1389" t="str">
        <f>IF(AND(מרקובחצי[[#This Row],[CycleNumber]]&lt;$B1390,SUM(מרקובחצי[[#This Row],[13]],S1390)=2),1,"")</f>
        <v/>
      </c>
      <c r="AA1389" t="str">
        <f>IF(AND(מרקובחצי[[#This Row],[CycleNumber]]&lt;$B1390,SUM(מרקובחצי[[#This Row],[13]],T1390)=2),1,"")</f>
        <v/>
      </c>
      <c r="AB1389" t="str">
        <f>IF(AND(מרקובחצי[[#This Row],[CycleNumber]]&lt;$B1390,SUM(מרקובחצי[[#This Row],[21]],U1390)=2),1,"")</f>
        <v/>
      </c>
      <c r="AC1389" t="str">
        <f>IF(AND(מרקובחצי[[#This Row],[CycleNumber]]&lt;$B1390,SUM(מרקובחצי[[#This Row],[21]],V1390)=2),1,"")</f>
        <v/>
      </c>
      <c r="AD1389" t="str">
        <f>IF(AND(מרקובחצי[[#This Row],[CycleNumber]]&lt;$B1390,SUM(מרקובחצי[[#This Row],[23]],V1390)=2),1,"")</f>
        <v/>
      </c>
      <c r="AE1389" t="str">
        <f>IF(AND(מרקובחצי[[#This Row],[CycleNumber]]&lt;$B1390,SUM(מרקובחצי[[#This Row],[23]],W1390)=2),1,"")</f>
        <v/>
      </c>
      <c r="AF1389" t="str">
        <f>IF(AND(מרקובחצי[[#This Row],[CycleNumber]]&lt;$B1390,SUM(מרקובחצי[[#This Row],[31]],O1390)=2),1,"")</f>
        <v/>
      </c>
      <c r="AG1389" t="str">
        <f>IF(AND(מרקובחצי[[#This Row],[CycleNumber]]&lt;$B1390,SUM(מרקובחצי[[#This Row],[31]],P1390)=2),1,"")</f>
        <v/>
      </c>
      <c r="AH1389" t="str">
        <f>IF(AND(מרקובחצי[[#This Row],[CycleNumber]]&lt;$B1390,SUM(מרקובחצי[[#This Row],[31]],Q1390)=2),1,"")</f>
        <v/>
      </c>
      <c r="AI1389" t="str">
        <f>IF(AND(מרקובחצי[[#This Row],[CycleNumber]]&lt;$B1390,SUM(U1389:U1390)=2),1,"")</f>
        <v/>
      </c>
      <c r="AJ1389" t="str">
        <f>IF(AND(מרקובחצי[[#This Row],[CycleNumber]]&lt;$B1390,SUM(מרקובחצי[[#This Row],[32]],O1390)=2),1,"")</f>
        <v/>
      </c>
      <c r="AK1389" t="str">
        <f>IF(AND(מרקובחצי[[#This Row],[CycleNumber]]&lt;$B1390,SUM(מרקובחצי[[#This Row],[32]],P1390)=2),1,"")</f>
        <v/>
      </c>
      <c r="AL1389" t="str">
        <f>IF(AND(מרקובחצי[[#This Row],[CycleNumber]]&lt;$B1390,SUM(מרקובחצי[[#This Row],[32]],Q1390)=2),1,"")</f>
        <v/>
      </c>
      <c r="AM1389" t="str">
        <f>IF(AND(מרקובחצי[[#This Row],[CycleNumber]]&lt;$B1390,SUM(V1389:V1390)=2),1,"")</f>
        <v/>
      </c>
      <c r="AN1389" t="str">
        <f>IF(AND(מרקובחצי[[#This Row],[CycleNumber]]&lt;$B1390,SUM(מרקובחצי[[#This Row],[33]],O1390)=2),1,"")</f>
        <v/>
      </c>
      <c r="AO1389" t="str">
        <f>IF(AND(מרקובחצי[[#This Row],[CycleNumber]]&lt;$B1390,SUM(מרקובחצי[[#This Row],[33]],P1390)=2),1,"")</f>
        <v/>
      </c>
      <c r="AP1389" t="str">
        <f>IF(AND(מרקובחצי[[#This Row],[CycleNumber]]&lt;$B1390,SUM(מרקובחצי[[#This Row],[33]],Q1390)=2),1,"")</f>
        <v/>
      </c>
      <c r="AQ1389" t="str">
        <f>IF(AND(מרקובחצי[[#This Row],[CycleNumber]]&lt;$B1390,SUM(W1389:W1390)=2),1,"")</f>
        <v/>
      </c>
      <c r="AR1389" t="str">
        <f>IF(AND(מרקובחצי[[#This Row],[CycleNumber]]&lt;$B1390,SUM(מרקובחצי[[#This Row],[12]],S1390)=2),1,"")</f>
        <v/>
      </c>
      <c r="AS1389" t="str">
        <f>IF(AND(מרקובחצי[[#This Row],[CycleNumber]]&lt;$B1390,SUM(מרקובחצי[[#This Row],[22]],V1390)=2),1,"")</f>
        <v/>
      </c>
      <c r="AT1389" s="3">
        <f>SUM(מרקובחצי[[#This Row],[11]:[33]])</f>
        <v>0</v>
      </c>
    </row>
    <row r="1390" spans="1:46" hidden="1" x14ac:dyDescent="0.25">
      <c r="A1390" t="s">
        <v>149</v>
      </c>
      <c r="B1390">
        <v>7</v>
      </c>
      <c r="C1390">
        <v>29</v>
      </c>
      <c r="D1390">
        <f>מרקובחצי[[#This Row],[LengthofCycle]]+1</f>
        <v>30</v>
      </c>
      <c r="E1390">
        <f>IF(IFERROR(LOOKUP(מרקובחצי[[#This Row],[ClientID]],קביעויות[הפלגה]),FALSE)=מרקובחצי[[#This Row],[ClientID]],1,"")</f>
        <v>1</v>
      </c>
      <c r="F1390" t="str">
        <f>IF(IFERROR(LOOKUP(מרקובחצי[[#This Row],[ClientID]],סוגחציקבוע[S31]),FALSE)=מרקובחצי[[#This Row],[ClientID]],1,"")</f>
        <v/>
      </c>
      <c r="G1390" t="str">
        <f>IF(IFERROR(LOOKUP(מרקובחצי[[#This Row],[ClientID]],סוגחציקבוע[S32]),FALSE)=מרקובחצי[[#This Row],[ClientID]],1,"")</f>
        <v/>
      </c>
      <c r="H1390" t="str">
        <f>IF(IFERROR(LOOKUP(מרקובחצי[[#This Row],[ClientID]],סוגחציקבוע[S33]),FALSE)=מרקובחצי[[#This Row],[ClientID]],1,"")</f>
        <v/>
      </c>
      <c r="I1390" t="str">
        <f>IF(IFERROR(LOOKUP(מרקובחצי[[#This Row],[ClientID]],סוגחציקבוע[S32&amp;33]),FALSE)=מרקובחצי[[#This Row],[ClientID]],1,"")</f>
        <v/>
      </c>
      <c r="J1390">
        <f>IF(SUM(מרקובחצי[[#This Row],[11]:[13]])=1,מרקובחצי[[#This Row],[עד ועד]],IF(SUM(R1389:T1390)=1,IF(מרקובחצי[[#This Row],[עד ועד]]&lt;J1389,מרקובחצי[[#This Row],[עד ועד]],J1389),J1389))</f>
        <v>27</v>
      </c>
      <c r="K1390">
        <f>IF(SUM(מרקובחצי[[#This Row],[11]:[13]])=1,מרקובחצי[[#This Row],[עד ועד]],IF(SUM(R1389:T1390)=1,IF(מרקובחצי[[#This Row],[עד ועד]]&gt;K1389,מרקובחצי[[#This Row],[עד ועד]],K1389),K1389))</f>
        <v>33</v>
      </c>
      <c r="L1390" t="str">
        <f>IF(AND(SUM(מרקובחצי[[#This Row],[31]:[33]])=1,SUM(U1389:W1389)=0),מרקובחצי[[#This Row],[מקס]]-מרקובחצי[[#This Row],[מינ]],"")</f>
        <v/>
      </c>
      <c r="M139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390" t="str">
        <f t="shared" si="21"/>
        <v/>
      </c>
      <c r="O1390" t="str">
        <f>IF(מרקובחצי[[#This Row],[קבעה הפלגה?]]=1,"",IF(AND(מרקובחצי[[#This Row],[עד ועד]]&lt;29,OR(מרקובחצי[[#This Row],[CycleNumber]]=1,AND(U1389=1,OR(מרקובחצי[[#This Row],[עד ועד]]&lt;J1389,מרקובחצי[[#This Row],[עד ועד]]&gt;K1389)),AND(V1389=1,מרקובחצי[[#This Row],[עד ועד]]&lt;J1389),W1389=1)),1,""))</f>
        <v/>
      </c>
      <c r="P1390" t="str">
        <f>IF(מרקובחצי[[#This Row],[קבעה הפלגה?]]=1,"",IF(AND(מרקובחצי[[#This Row],[עד ועד]]&gt;28,מרקובחצי[[#This Row],[עד ועד]]&lt;32,OR(מרקובחצי[[#This Row],[CycleNumber]]=1,AND(U1389=1),AND(V1389=1,OR(מרקובחצי[[#This Row],[עד ועד]]&lt;J1389,מרקובחצי[[#This Row],[עד ועד]]&gt;K1389)),W1389=1)),1,""))</f>
        <v/>
      </c>
      <c r="Q1390" t="str">
        <f>IF(מרקובחצי[[#This Row],[קבעה הפלגה?]]=1,"",IF(AND(מרקובחצי[[#This Row],[עד ועד]]&gt;31,OR(מרקובחצי[[#This Row],[CycleNumber]]=1,AND(U1389=1),AND(V1389=1,מרקובחצי[[#This Row],[עד ועד]]&gt;K1389),AND(W1389=1,OR(מרקובחצי[[#This Row],[עד ועד]]&gt;K1389,מרקובחצי[[#This Row],[עד ועד]]&lt;J1389)))),1,""))</f>
        <v/>
      </c>
      <c r="R1390" t="str">
        <f>IF(מרקובחצי[[#This Row],[CycleNumber]]&gt;1,IF(AND(O1389=1,מרקובחצי[[#This Row],[עד ועד]]&lt;29),1,""),"")</f>
        <v/>
      </c>
      <c r="S1390" t="str">
        <f>IF(מרקובחצי[[#This Row],[CycleNumber]]&gt;1,IF(OR(AND(O1389=1,מרקובחצי[[#This Row],[עד ועד]]&gt;28),AND(P1389=1),AND(Q1389=1,מרקובחצי[[#This Row],[עד ועד]]&lt;32)),1,""),"")</f>
        <v/>
      </c>
      <c r="T1390" t="str">
        <f>IF(מרקובחצי[[#This Row],[CycleNumber]]&gt;1,IF(AND(Q1389=1,מרקובחצי[[#This Row],[עד ועד]]&gt;31),1,""),"")</f>
        <v/>
      </c>
      <c r="U1390" t="str">
        <f>IF(מרקובחצי[[#This Row],[CycleNumber]]&gt;1,IF(AND(R1389=1,מרקובחצי[[#This Row],[עד ועד]]&lt;29),1,IF(AND(U1389=1,NOT(OR(מרקובחצי[[#This Row],[עד ועד]]&lt;J1389,מרקובחצי[[#This Row],[עד ועד]]&gt;K1389))),1,"")),"")</f>
        <v/>
      </c>
      <c r="V1390" t="str">
        <f>IF(מרקובחצי[[#This Row],[CycleNumber]]&gt;1,IF(AND(SUM(R1389:T1389)=1,מרקובחצי[[#This Row],[עד ועד]]&gt;28,מרקובחצי[[#This Row],[עד ועד]]&lt;32),1,IF(OR(S1389=1,AND(R1389=1,מרקובחצי[[#This Row],[עד ועד]]&gt;28),AND(T1389=1,מרקובחצי[[#This Row],[עד ועד]]&lt;32)),1,IF(AND(V1389=1,NOT(OR(מרקובחצי[[#This Row],[עד ועד]]&lt;J1389,מרקובחצי[[#This Row],[עד ועד]]&gt;K1389))),1,""))),"")</f>
        <v/>
      </c>
      <c r="W1390" t="str">
        <f>IF(מרקובחצי[[#This Row],[CycleNumber]]&gt;1,IF(AND(T1389=1,מרקובחצי[[#This Row],[עד ועד]]&gt;31),1,IF(AND(W1389=1,NOT(OR(מרקובחצי[[#This Row],[עד ועד]]&lt;J1389,מרקובחצי[[#This Row],[עד ועד]]&gt;K1389))),1,"")),"")</f>
        <v/>
      </c>
      <c r="X1390" t="str">
        <f>IF(AND(מרקובחצי[[#This Row],[CycleNumber]]&lt;$B1391,SUM(מרקובחצי[[#This Row],[11]],R1391)=2),1,"")</f>
        <v/>
      </c>
      <c r="Y1390" t="str">
        <f>IF(AND(מרקובחצי[[#This Row],[CycleNumber]]&lt;$B1391,SUM(מרקובחצי[[#This Row],[11]],S1391)=2),1,"")</f>
        <v/>
      </c>
      <c r="Z1390" t="str">
        <f>IF(AND(מרקובחצי[[#This Row],[CycleNumber]]&lt;$B1391,SUM(מרקובחצי[[#This Row],[13]],S1391)=2),1,"")</f>
        <v/>
      </c>
      <c r="AA1390" t="str">
        <f>IF(AND(מרקובחצי[[#This Row],[CycleNumber]]&lt;$B1391,SUM(מרקובחצי[[#This Row],[13]],T1391)=2),1,"")</f>
        <v/>
      </c>
      <c r="AB1390" t="str">
        <f>IF(AND(מרקובחצי[[#This Row],[CycleNumber]]&lt;$B1391,SUM(מרקובחצי[[#This Row],[21]],U1391)=2),1,"")</f>
        <v/>
      </c>
      <c r="AC1390" t="str">
        <f>IF(AND(מרקובחצי[[#This Row],[CycleNumber]]&lt;$B1391,SUM(מרקובחצי[[#This Row],[21]],V1391)=2),1,"")</f>
        <v/>
      </c>
      <c r="AD1390" t="str">
        <f>IF(AND(מרקובחצי[[#This Row],[CycleNumber]]&lt;$B1391,SUM(מרקובחצי[[#This Row],[23]],V1391)=2),1,"")</f>
        <v/>
      </c>
      <c r="AE1390" t="str">
        <f>IF(AND(מרקובחצי[[#This Row],[CycleNumber]]&lt;$B1391,SUM(מרקובחצי[[#This Row],[23]],W1391)=2),1,"")</f>
        <v/>
      </c>
      <c r="AF1390" t="str">
        <f>IF(AND(מרקובחצי[[#This Row],[CycleNumber]]&lt;$B1391,SUM(מרקובחצי[[#This Row],[31]],O1391)=2),1,"")</f>
        <v/>
      </c>
      <c r="AG1390" t="str">
        <f>IF(AND(מרקובחצי[[#This Row],[CycleNumber]]&lt;$B1391,SUM(מרקובחצי[[#This Row],[31]],P1391)=2),1,"")</f>
        <v/>
      </c>
      <c r="AH1390" t="str">
        <f>IF(AND(מרקובחצי[[#This Row],[CycleNumber]]&lt;$B1391,SUM(מרקובחצי[[#This Row],[31]],Q1391)=2),1,"")</f>
        <v/>
      </c>
      <c r="AI1390" t="str">
        <f>IF(AND(מרקובחצי[[#This Row],[CycleNumber]]&lt;$B1391,SUM(U1390:U1391)=2),1,"")</f>
        <v/>
      </c>
      <c r="AJ1390" t="str">
        <f>IF(AND(מרקובחצי[[#This Row],[CycleNumber]]&lt;$B1391,SUM(מרקובחצי[[#This Row],[32]],O1391)=2),1,"")</f>
        <v/>
      </c>
      <c r="AK1390" t="str">
        <f>IF(AND(מרקובחצי[[#This Row],[CycleNumber]]&lt;$B1391,SUM(מרקובחצי[[#This Row],[32]],P1391)=2),1,"")</f>
        <v/>
      </c>
      <c r="AL1390" t="str">
        <f>IF(AND(מרקובחצי[[#This Row],[CycleNumber]]&lt;$B1391,SUM(מרקובחצי[[#This Row],[32]],Q1391)=2),1,"")</f>
        <v/>
      </c>
      <c r="AM1390" t="str">
        <f>IF(AND(מרקובחצי[[#This Row],[CycleNumber]]&lt;$B1391,SUM(V1390:V1391)=2),1,"")</f>
        <v/>
      </c>
      <c r="AN1390" t="str">
        <f>IF(AND(מרקובחצי[[#This Row],[CycleNumber]]&lt;$B1391,SUM(מרקובחצי[[#This Row],[33]],O1391)=2),1,"")</f>
        <v/>
      </c>
      <c r="AO1390" t="str">
        <f>IF(AND(מרקובחצי[[#This Row],[CycleNumber]]&lt;$B1391,SUM(מרקובחצי[[#This Row],[33]],P1391)=2),1,"")</f>
        <v/>
      </c>
      <c r="AP1390" t="str">
        <f>IF(AND(מרקובחצי[[#This Row],[CycleNumber]]&lt;$B1391,SUM(מרקובחצי[[#This Row],[33]],Q1391)=2),1,"")</f>
        <v/>
      </c>
      <c r="AQ1390" t="str">
        <f>IF(AND(מרקובחצי[[#This Row],[CycleNumber]]&lt;$B1391,SUM(W1390:W1391)=2),1,"")</f>
        <v/>
      </c>
      <c r="AR1390" t="str">
        <f>IF(AND(מרקובחצי[[#This Row],[CycleNumber]]&lt;$B1391,SUM(מרקובחצי[[#This Row],[12]],S1391)=2),1,"")</f>
        <v/>
      </c>
      <c r="AS1390" t="str">
        <f>IF(AND(מרקובחצי[[#This Row],[CycleNumber]]&lt;$B1391,SUM(מרקובחצי[[#This Row],[22]],V1391)=2),1,"")</f>
        <v/>
      </c>
      <c r="AT1390" s="3">
        <f>SUM(מרקובחצי[[#This Row],[11]:[33]])</f>
        <v>0</v>
      </c>
    </row>
    <row r="1391" spans="1:46" hidden="1" x14ac:dyDescent="0.25">
      <c r="A1391" t="s">
        <v>149</v>
      </c>
      <c r="B1391">
        <v>8</v>
      </c>
      <c r="C1391">
        <v>28</v>
      </c>
      <c r="D1391">
        <f>מרקובחצי[[#This Row],[LengthofCycle]]+1</f>
        <v>29</v>
      </c>
      <c r="E1391">
        <f>IF(IFERROR(LOOKUP(מרקובחצי[[#This Row],[ClientID]],קביעויות[הפלגה]),FALSE)=מרקובחצי[[#This Row],[ClientID]],1,"")</f>
        <v>1</v>
      </c>
      <c r="F1391" t="str">
        <f>IF(IFERROR(LOOKUP(מרקובחצי[[#This Row],[ClientID]],סוגחציקבוע[S31]),FALSE)=מרקובחצי[[#This Row],[ClientID]],1,"")</f>
        <v/>
      </c>
      <c r="G1391" t="str">
        <f>IF(IFERROR(LOOKUP(מרקובחצי[[#This Row],[ClientID]],סוגחציקבוע[S32]),FALSE)=מרקובחצי[[#This Row],[ClientID]],1,"")</f>
        <v/>
      </c>
      <c r="H1391" t="str">
        <f>IF(IFERROR(LOOKUP(מרקובחצי[[#This Row],[ClientID]],סוגחציקבוע[S33]),FALSE)=מרקובחצי[[#This Row],[ClientID]],1,"")</f>
        <v/>
      </c>
      <c r="I1391" t="str">
        <f>IF(IFERROR(LOOKUP(מרקובחצי[[#This Row],[ClientID]],סוגחציקבוע[S32&amp;33]),FALSE)=מרקובחצי[[#This Row],[ClientID]],1,"")</f>
        <v/>
      </c>
      <c r="J1391">
        <f>IF(SUM(מרקובחצי[[#This Row],[11]:[13]])=1,מרקובחצי[[#This Row],[עד ועד]],IF(SUM(R1390:T1391)=1,IF(מרקובחצי[[#This Row],[עד ועד]]&lt;J1390,מרקובחצי[[#This Row],[עד ועד]],J1390),J1390))</f>
        <v>27</v>
      </c>
      <c r="K1391">
        <f>IF(SUM(מרקובחצי[[#This Row],[11]:[13]])=1,מרקובחצי[[#This Row],[עד ועד]],IF(SUM(R1390:T1391)=1,IF(מרקובחצי[[#This Row],[עד ועד]]&gt;K1390,מרקובחצי[[#This Row],[עד ועד]],K1390),K1390))</f>
        <v>33</v>
      </c>
      <c r="L1391" t="str">
        <f>IF(AND(SUM(מרקובחצי[[#This Row],[31]:[33]])=1,SUM(U1390:W1390)=0),מרקובחצי[[#This Row],[מקס]]-מרקובחצי[[#This Row],[מינ]],"")</f>
        <v/>
      </c>
      <c r="M139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391" t="str">
        <f t="shared" si="21"/>
        <v/>
      </c>
      <c r="O1391" t="str">
        <f>IF(מרקובחצי[[#This Row],[קבעה הפלגה?]]=1,"",IF(AND(מרקובחצי[[#This Row],[עד ועד]]&lt;29,OR(מרקובחצי[[#This Row],[CycleNumber]]=1,AND(U1390=1,OR(מרקובחצי[[#This Row],[עד ועד]]&lt;J1390,מרקובחצי[[#This Row],[עד ועד]]&gt;K1390)),AND(V1390=1,מרקובחצי[[#This Row],[עד ועד]]&lt;J1390),W1390=1)),1,""))</f>
        <v/>
      </c>
      <c r="P1391" t="str">
        <f>IF(מרקובחצי[[#This Row],[קבעה הפלגה?]]=1,"",IF(AND(מרקובחצי[[#This Row],[עד ועד]]&gt;28,מרקובחצי[[#This Row],[עד ועד]]&lt;32,OR(מרקובחצי[[#This Row],[CycleNumber]]=1,AND(U1390=1),AND(V1390=1,OR(מרקובחצי[[#This Row],[עד ועד]]&lt;J1390,מרקובחצי[[#This Row],[עד ועד]]&gt;K1390)),W1390=1)),1,""))</f>
        <v/>
      </c>
      <c r="Q1391" t="str">
        <f>IF(מרקובחצי[[#This Row],[קבעה הפלגה?]]=1,"",IF(AND(מרקובחצי[[#This Row],[עד ועד]]&gt;31,OR(מרקובחצי[[#This Row],[CycleNumber]]=1,AND(U1390=1),AND(V1390=1,מרקובחצי[[#This Row],[עד ועד]]&gt;K1390),AND(W1390=1,OR(מרקובחצי[[#This Row],[עד ועד]]&gt;K1390,מרקובחצי[[#This Row],[עד ועד]]&lt;J1390)))),1,""))</f>
        <v/>
      </c>
      <c r="R1391" t="str">
        <f>IF(מרקובחצי[[#This Row],[CycleNumber]]&gt;1,IF(AND(O1390=1,מרקובחצי[[#This Row],[עד ועד]]&lt;29),1,""),"")</f>
        <v/>
      </c>
      <c r="S1391" t="str">
        <f>IF(מרקובחצי[[#This Row],[CycleNumber]]&gt;1,IF(OR(AND(O1390=1,מרקובחצי[[#This Row],[עד ועד]]&gt;28),AND(P1390=1),AND(Q1390=1,מרקובחצי[[#This Row],[עד ועד]]&lt;32)),1,""),"")</f>
        <v/>
      </c>
      <c r="T1391" t="str">
        <f>IF(מרקובחצי[[#This Row],[CycleNumber]]&gt;1,IF(AND(Q1390=1,מרקובחצי[[#This Row],[עד ועד]]&gt;31),1,""),"")</f>
        <v/>
      </c>
      <c r="U1391" t="str">
        <f>IF(מרקובחצי[[#This Row],[CycleNumber]]&gt;1,IF(AND(R1390=1,מרקובחצי[[#This Row],[עד ועד]]&lt;29),1,IF(AND(U1390=1,NOT(OR(מרקובחצי[[#This Row],[עד ועד]]&lt;J1390,מרקובחצי[[#This Row],[עד ועד]]&gt;K1390))),1,"")),"")</f>
        <v/>
      </c>
      <c r="V1391" t="str">
        <f>IF(מרקובחצי[[#This Row],[CycleNumber]]&gt;1,IF(AND(SUM(R1390:T1390)=1,מרקובחצי[[#This Row],[עד ועד]]&gt;28,מרקובחצי[[#This Row],[עד ועד]]&lt;32),1,IF(OR(S1390=1,AND(R1390=1,מרקובחצי[[#This Row],[עד ועד]]&gt;28),AND(T1390=1,מרקובחצי[[#This Row],[עד ועד]]&lt;32)),1,IF(AND(V1390=1,NOT(OR(מרקובחצי[[#This Row],[עד ועד]]&lt;J1390,מרקובחצי[[#This Row],[עד ועד]]&gt;K1390))),1,""))),"")</f>
        <v/>
      </c>
      <c r="W1391" t="str">
        <f>IF(מרקובחצי[[#This Row],[CycleNumber]]&gt;1,IF(AND(T1390=1,מרקובחצי[[#This Row],[עד ועד]]&gt;31),1,IF(AND(W1390=1,NOT(OR(מרקובחצי[[#This Row],[עד ועד]]&lt;J1390,מרקובחצי[[#This Row],[עד ועד]]&gt;K1390))),1,"")),"")</f>
        <v/>
      </c>
      <c r="X1391" t="str">
        <f>IF(AND(מרקובחצי[[#This Row],[CycleNumber]]&lt;$B1392,SUM(מרקובחצי[[#This Row],[11]],R1392)=2),1,"")</f>
        <v/>
      </c>
      <c r="Y1391" t="str">
        <f>IF(AND(מרקובחצי[[#This Row],[CycleNumber]]&lt;$B1392,SUM(מרקובחצי[[#This Row],[11]],S1392)=2),1,"")</f>
        <v/>
      </c>
      <c r="Z1391" t="str">
        <f>IF(AND(מרקובחצי[[#This Row],[CycleNumber]]&lt;$B1392,SUM(מרקובחצי[[#This Row],[13]],S1392)=2),1,"")</f>
        <v/>
      </c>
      <c r="AA1391" t="str">
        <f>IF(AND(מרקובחצי[[#This Row],[CycleNumber]]&lt;$B1392,SUM(מרקובחצי[[#This Row],[13]],T1392)=2),1,"")</f>
        <v/>
      </c>
      <c r="AB1391" t="str">
        <f>IF(AND(מרקובחצי[[#This Row],[CycleNumber]]&lt;$B1392,SUM(מרקובחצי[[#This Row],[21]],U1392)=2),1,"")</f>
        <v/>
      </c>
      <c r="AC1391" t="str">
        <f>IF(AND(מרקובחצי[[#This Row],[CycleNumber]]&lt;$B1392,SUM(מרקובחצי[[#This Row],[21]],V1392)=2),1,"")</f>
        <v/>
      </c>
      <c r="AD1391" t="str">
        <f>IF(AND(מרקובחצי[[#This Row],[CycleNumber]]&lt;$B1392,SUM(מרקובחצי[[#This Row],[23]],V1392)=2),1,"")</f>
        <v/>
      </c>
      <c r="AE1391" t="str">
        <f>IF(AND(מרקובחצי[[#This Row],[CycleNumber]]&lt;$B1392,SUM(מרקובחצי[[#This Row],[23]],W1392)=2),1,"")</f>
        <v/>
      </c>
      <c r="AF1391" t="str">
        <f>IF(AND(מרקובחצי[[#This Row],[CycleNumber]]&lt;$B1392,SUM(מרקובחצי[[#This Row],[31]],O1392)=2),1,"")</f>
        <v/>
      </c>
      <c r="AG1391" t="str">
        <f>IF(AND(מרקובחצי[[#This Row],[CycleNumber]]&lt;$B1392,SUM(מרקובחצי[[#This Row],[31]],P1392)=2),1,"")</f>
        <v/>
      </c>
      <c r="AH1391" t="str">
        <f>IF(AND(מרקובחצי[[#This Row],[CycleNumber]]&lt;$B1392,SUM(מרקובחצי[[#This Row],[31]],Q1392)=2),1,"")</f>
        <v/>
      </c>
      <c r="AI1391" t="str">
        <f>IF(AND(מרקובחצי[[#This Row],[CycleNumber]]&lt;$B1392,SUM(U1391:U1392)=2),1,"")</f>
        <v/>
      </c>
      <c r="AJ1391" t="str">
        <f>IF(AND(מרקובחצי[[#This Row],[CycleNumber]]&lt;$B1392,SUM(מרקובחצי[[#This Row],[32]],O1392)=2),1,"")</f>
        <v/>
      </c>
      <c r="AK1391" t="str">
        <f>IF(AND(מרקובחצי[[#This Row],[CycleNumber]]&lt;$B1392,SUM(מרקובחצי[[#This Row],[32]],P1392)=2),1,"")</f>
        <v/>
      </c>
      <c r="AL1391" t="str">
        <f>IF(AND(מרקובחצי[[#This Row],[CycleNumber]]&lt;$B1392,SUM(מרקובחצי[[#This Row],[32]],Q1392)=2),1,"")</f>
        <v/>
      </c>
      <c r="AM1391" t="str">
        <f>IF(AND(מרקובחצי[[#This Row],[CycleNumber]]&lt;$B1392,SUM(V1391:V1392)=2),1,"")</f>
        <v/>
      </c>
      <c r="AN1391" t="str">
        <f>IF(AND(מרקובחצי[[#This Row],[CycleNumber]]&lt;$B1392,SUM(מרקובחצי[[#This Row],[33]],O1392)=2),1,"")</f>
        <v/>
      </c>
      <c r="AO1391" t="str">
        <f>IF(AND(מרקובחצי[[#This Row],[CycleNumber]]&lt;$B1392,SUM(מרקובחצי[[#This Row],[33]],P1392)=2),1,"")</f>
        <v/>
      </c>
      <c r="AP1391" t="str">
        <f>IF(AND(מרקובחצי[[#This Row],[CycleNumber]]&lt;$B1392,SUM(מרקובחצי[[#This Row],[33]],Q1392)=2),1,"")</f>
        <v/>
      </c>
      <c r="AQ1391" t="str">
        <f>IF(AND(מרקובחצי[[#This Row],[CycleNumber]]&lt;$B1392,SUM(W1391:W1392)=2),1,"")</f>
        <v/>
      </c>
      <c r="AR1391" t="str">
        <f>IF(AND(מרקובחצי[[#This Row],[CycleNumber]]&lt;$B1392,SUM(מרקובחצי[[#This Row],[12]],S1392)=2),1,"")</f>
        <v/>
      </c>
      <c r="AS1391" t="str">
        <f>IF(AND(מרקובחצי[[#This Row],[CycleNumber]]&lt;$B1392,SUM(מרקובחצי[[#This Row],[22]],V1392)=2),1,"")</f>
        <v/>
      </c>
      <c r="AT1391" s="3">
        <f>SUM(מרקובחצי[[#This Row],[11]:[33]])</f>
        <v>0</v>
      </c>
    </row>
    <row r="1392" spans="1:46" hidden="1" x14ac:dyDescent="0.25">
      <c r="A1392" t="s">
        <v>149</v>
      </c>
      <c r="B1392">
        <v>9</v>
      </c>
      <c r="C1392">
        <v>29</v>
      </c>
      <c r="D1392">
        <f>מרקובחצי[[#This Row],[LengthofCycle]]+1</f>
        <v>30</v>
      </c>
      <c r="E1392">
        <f>IF(IFERROR(LOOKUP(מרקובחצי[[#This Row],[ClientID]],קביעויות[הפלגה]),FALSE)=מרקובחצי[[#This Row],[ClientID]],1,"")</f>
        <v>1</v>
      </c>
      <c r="F1392" t="str">
        <f>IF(IFERROR(LOOKUP(מרקובחצי[[#This Row],[ClientID]],סוגחציקבוע[S31]),FALSE)=מרקובחצי[[#This Row],[ClientID]],1,"")</f>
        <v/>
      </c>
      <c r="G1392" t="str">
        <f>IF(IFERROR(LOOKUP(מרקובחצי[[#This Row],[ClientID]],סוגחציקבוע[S32]),FALSE)=מרקובחצי[[#This Row],[ClientID]],1,"")</f>
        <v/>
      </c>
      <c r="H1392" t="str">
        <f>IF(IFERROR(LOOKUP(מרקובחצי[[#This Row],[ClientID]],סוגחציקבוע[S33]),FALSE)=מרקובחצי[[#This Row],[ClientID]],1,"")</f>
        <v/>
      </c>
      <c r="I1392" t="str">
        <f>IF(IFERROR(LOOKUP(מרקובחצי[[#This Row],[ClientID]],סוגחציקבוע[S32&amp;33]),FALSE)=מרקובחצי[[#This Row],[ClientID]],1,"")</f>
        <v/>
      </c>
      <c r="J1392">
        <f>IF(SUM(מרקובחצי[[#This Row],[11]:[13]])=1,מרקובחצי[[#This Row],[עד ועד]],IF(SUM(R1391:T1392)=1,IF(מרקובחצי[[#This Row],[עד ועד]]&lt;J1391,מרקובחצי[[#This Row],[עד ועד]],J1391),J1391))</f>
        <v>27</v>
      </c>
      <c r="K1392">
        <f>IF(SUM(מרקובחצי[[#This Row],[11]:[13]])=1,מרקובחצי[[#This Row],[עד ועד]],IF(SUM(R1391:T1392)=1,IF(מרקובחצי[[#This Row],[עד ועד]]&gt;K1391,מרקובחצי[[#This Row],[עד ועד]],K1391),K1391))</f>
        <v>33</v>
      </c>
      <c r="L1392" t="str">
        <f>IF(AND(SUM(מרקובחצי[[#This Row],[31]:[33]])=1,SUM(U1391:W1391)=0),מרקובחצי[[#This Row],[מקס]]-מרקובחצי[[#This Row],[מינ]],"")</f>
        <v/>
      </c>
      <c r="M139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392" t="str">
        <f t="shared" si="21"/>
        <v/>
      </c>
      <c r="O1392" t="str">
        <f>IF(מרקובחצי[[#This Row],[קבעה הפלגה?]]=1,"",IF(AND(מרקובחצי[[#This Row],[עד ועד]]&lt;29,OR(מרקובחצי[[#This Row],[CycleNumber]]=1,AND(U1391=1,OR(מרקובחצי[[#This Row],[עד ועד]]&lt;J1391,מרקובחצי[[#This Row],[עד ועד]]&gt;K1391)),AND(V1391=1,מרקובחצי[[#This Row],[עד ועד]]&lt;J1391),W1391=1)),1,""))</f>
        <v/>
      </c>
      <c r="P1392" t="str">
        <f>IF(מרקובחצי[[#This Row],[קבעה הפלגה?]]=1,"",IF(AND(מרקובחצי[[#This Row],[עד ועד]]&gt;28,מרקובחצי[[#This Row],[עד ועד]]&lt;32,OR(מרקובחצי[[#This Row],[CycleNumber]]=1,AND(U1391=1),AND(V1391=1,OR(מרקובחצי[[#This Row],[עד ועד]]&lt;J1391,מרקובחצי[[#This Row],[עד ועד]]&gt;K1391)),W1391=1)),1,""))</f>
        <v/>
      </c>
      <c r="Q1392" t="str">
        <f>IF(מרקובחצי[[#This Row],[קבעה הפלגה?]]=1,"",IF(AND(מרקובחצי[[#This Row],[עד ועד]]&gt;31,OR(מרקובחצי[[#This Row],[CycleNumber]]=1,AND(U1391=1),AND(V1391=1,מרקובחצי[[#This Row],[עד ועד]]&gt;K1391),AND(W1391=1,OR(מרקובחצי[[#This Row],[עד ועד]]&gt;K1391,מרקובחצי[[#This Row],[עד ועד]]&lt;J1391)))),1,""))</f>
        <v/>
      </c>
      <c r="R1392" t="str">
        <f>IF(מרקובחצי[[#This Row],[CycleNumber]]&gt;1,IF(AND(O1391=1,מרקובחצי[[#This Row],[עד ועד]]&lt;29),1,""),"")</f>
        <v/>
      </c>
      <c r="S1392" t="str">
        <f>IF(מרקובחצי[[#This Row],[CycleNumber]]&gt;1,IF(OR(AND(O1391=1,מרקובחצי[[#This Row],[עד ועד]]&gt;28),AND(P1391=1),AND(Q1391=1,מרקובחצי[[#This Row],[עד ועד]]&lt;32)),1,""),"")</f>
        <v/>
      </c>
      <c r="T1392" t="str">
        <f>IF(מרקובחצי[[#This Row],[CycleNumber]]&gt;1,IF(AND(Q1391=1,מרקובחצי[[#This Row],[עד ועד]]&gt;31),1,""),"")</f>
        <v/>
      </c>
      <c r="U1392" t="str">
        <f>IF(מרקובחצי[[#This Row],[CycleNumber]]&gt;1,IF(AND(R1391=1,מרקובחצי[[#This Row],[עד ועד]]&lt;29),1,IF(AND(U1391=1,NOT(OR(מרקובחצי[[#This Row],[עד ועד]]&lt;J1391,מרקובחצי[[#This Row],[עד ועד]]&gt;K1391))),1,"")),"")</f>
        <v/>
      </c>
      <c r="V1392" t="str">
        <f>IF(מרקובחצי[[#This Row],[CycleNumber]]&gt;1,IF(AND(SUM(R1391:T1391)=1,מרקובחצי[[#This Row],[עד ועד]]&gt;28,מרקובחצי[[#This Row],[עד ועד]]&lt;32),1,IF(OR(S1391=1,AND(R1391=1,מרקובחצי[[#This Row],[עד ועד]]&gt;28),AND(T1391=1,מרקובחצי[[#This Row],[עד ועד]]&lt;32)),1,IF(AND(V1391=1,NOT(OR(מרקובחצי[[#This Row],[עד ועד]]&lt;J1391,מרקובחצי[[#This Row],[עד ועד]]&gt;K1391))),1,""))),"")</f>
        <v/>
      </c>
      <c r="W1392" t="str">
        <f>IF(מרקובחצי[[#This Row],[CycleNumber]]&gt;1,IF(AND(T1391=1,מרקובחצי[[#This Row],[עד ועד]]&gt;31),1,IF(AND(W1391=1,NOT(OR(מרקובחצי[[#This Row],[עד ועד]]&lt;J1391,מרקובחצי[[#This Row],[עד ועד]]&gt;K1391))),1,"")),"")</f>
        <v/>
      </c>
      <c r="X1392" t="str">
        <f>IF(AND(מרקובחצי[[#This Row],[CycleNumber]]&lt;$B1393,SUM(מרקובחצי[[#This Row],[11]],R1393)=2),1,"")</f>
        <v/>
      </c>
      <c r="Y1392" t="str">
        <f>IF(AND(מרקובחצי[[#This Row],[CycleNumber]]&lt;$B1393,SUM(מרקובחצי[[#This Row],[11]],S1393)=2),1,"")</f>
        <v/>
      </c>
      <c r="Z1392" t="str">
        <f>IF(AND(מרקובחצי[[#This Row],[CycleNumber]]&lt;$B1393,SUM(מרקובחצי[[#This Row],[13]],S1393)=2),1,"")</f>
        <v/>
      </c>
      <c r="AA1392" t="str">
        <f>IF(AND(מרקובחצי[[#This Row],[CycleNumber]]&lt;$B1393,SUM(מרקובחצי[[#This Row],[13]],T1393)=2),1,"")</f>
        <v/>
      </c>
      <c r="AB1392" t="str">
        <f>IF(AND(מרקובחצי[[#This Row],[CycleNumber]]&lt;$B1393,SUM(מרקובחצי[[#This Row],[21]],U1393)=2),1,"")</f>
        <v/>
      </c>
      <c r="AC1392" t="str">
        <f>IF(AND(מרקובחצי[[#This Row],[CycleNumber]]&lt;$B1393,SUM(מרקובחצי[[#This Row],[21]],V1393)=2),1,"")</f>
        <v/>
      </c>
      <c r="AD1392" t="str">
        <f>IF(AND(מרקובחצי[[#This Row],[CycleNumber]]&lt;$B1393,SUM(מרקובחצי[[#This Row],[23]],V1393)=2),1,"")</f>
        <v/>
      </c>
      <c r="AE1392" t="str">
        <f>IF(AND(מרקובחצי[[#This Row],[CycleNumber]]&lt;$B1393,SUM(מרקובחצי[[#This Row],[23]],W1393)=2),1,"")</f>
        <v/>
      </c>
      <c r="AF1392" t="str">
        <f>IF(AND(מרקובחצי[[#This Row],[CycleNumber]]&lt;$B1393,SUM(מרקובחצי[[#This Row],[31]],O1393)=2),1,"")</f>
        <v/>
      </c>
      <c r="AG1392" t="str">
        <f>IF(AND(מרקובחצי[[#This Row],[CycleNumber]]&lt;$B1393,SUM(מרקובחצי[[#This Row],[31]],P1393)=2),1,"")</f>
        <v/>
      </c>
      <c r="AH1392" t="str">
        <f>IF(AND(מרקובחצי[[#This Row],[CycleNumber]]&lt;$B1393,SUM(מרקובחצי[[#This Row],[31]],Q1393)=2),1,"")</f>
        <v/>
      </c>
      <c r="AI1392" t="str">
        <f>IF(AND(מרקובחצי[[#This Row],[CycleNumber]]&lt;$B1393,SUM(U1392:U1393)=2),1,"")</f>
        <v/>
      </c>
      <c r="AJ1392" t="str">
        <f>IF(AND(מרקובחצי[[#This Row],[CycleNumber]]&lt;$B1393,SUM(מרקובחצי[[#This Row],[32]],O1393)=2),1,"")</f>
        <v/>
      </c>
      <c r="AK1392" t="str">
        <f>IF(AND(מרקובחצי[[#This Row],[CycleNumber]]&lt;$B1393,SUM(מרקובחצי[[#This Row],[32]],P1393)=2),1,"")</f>
        <v/>
      </c>
      <c r="AL1392" t="str">
        <f>IF(AND(מרקובחצי[[#This Row],[CycleNumber]]&lt;$B1393,SUM(מרקובחצי[[#This Row],[32]],Q1393)=2),1,"")</f>
        <v/>
      </c>
      <c r="AM1392" t="str">
        <f>IF(AND(מרקובחצי[[#This Row],[CycleNumber]]&lt;$B1393,SUM(V1392:V1393)=2),1,"")</f>
        <v/>
      </c>
      <c r="AN1392" t="str">
        <f>IF(AND(מרקובחצי[[#This Row],[CycleNumber]]&lt;$B1393,SUM(מרקובחצי[[#This Row],[33]],O1393)=2),1,"")</f>
        <v/>
      </c>
      <c r="AO1392" t="str">
        <f>IF(AND(מרקובחצי[[#This Row],[CycleNumber]]&lt;$B1393,SUM(מרקובחצי[[#This Row],[33]],P1393)=2),1,"")</f>
        <v/>
      </c>
      <c r="AP1392" t="str">
        <f>IF(AND(מרקובחצי[[#This Row],[CycleNumber]]&lt;$B1393,SUM(מרקובחצי[[#This Row],[33]],Q1393)=2),1,"")</f>
        <v/>
      </c>
      <c r="AQ1392" t="str">
        <f>IF(AND(מרקובחצי[[#This Row],[CycleNumber]]&lt;$B1393,SUM(W1392:W1393)=2),1,"")</f>
        <v/>
      </c>
      <c r="AR1392" t="str">
        <f>IF(AND(מרקובחצי[[#This Row],[CycleNumber]]&lt;$B1393,SUM(מרקובחצי[[#This Row],[12]],S1393)=2),1,"")</f>
        <v/>
      </c>
      <c r="AS1392" t="str">
        <f>IF(AND(מרקובחצי[[#This Row],[CycleNumber]]&lt;$B1393,SUM(מרקובחצי[[#This Row],[22]],V1393)=2),1,"")</f>
        <v/>
      </c>
      <c r="AT1392" s="3">
        <f>SUM(מרקובחצי[[#This Row],[11]:[33]])</f>
        <v>0</v>
      </c>
    </row>
    <row r="1393" spans="1:46" hidden="1" x14ac:dyDescent="0.25">
      <c r="A1393" t="s">
        <v>149</v>
      </c>
      <c r="B1393">
        <v>10</v>
      </c>
      <c r="C1393">
        <v>28</v>
      </c>
      <c r="D1393">
        <f>מרקובחצי[[#This Row],[LengthofCycle]]+1</f>
        <v>29</v>
      </c>
      <c r="E1393">
        <f>IF(IFERROR(LOOKUP(מרקובחצי[[#This Row],[ClientID]],קביעויות[הפלגה]),FALSE)=מרקובחצי[[#This Row],[ClientID]],1,"")</f>
        <v>1</v>
      </c>
      <c r="F1393" t="str">
        <f>IF(IFERROR(LOOKUP(מרקובחצי[[#This Row],[ClientID]],סוגחציקבוע[S31]),FALSE)=מרקובחצי[[#This Row],[ClientID]],1,"")</f>
        <v/>
      </c>
      <c r="G1393" t="str">
        <f>IF(IFERROR(LOOKUP(מרקובחצי[[#This Row],[ClientID]],סוגחציקבוע[S32]),FALSE)=מרקובחצי[[#This Row],[ClientID]],1,"")</f>
        <v/>
      </c>
      <c r="H1393" t="str">
        <f>IF(IFERROR(LOOKUP(מרקובחצי[[#This Row],[ClientID]],סוגחציקבוע[S33]),FALSE)=מרקובחצי[[#This Row],[ClientID]],1,"")</f>
        <v/>
      </c>
      <c r="I1393" t="str">
        <f>IF(IFERROR(LOOKUP(מרקובחצי[[#This Row],[ClientID]],סוגחציקבוע[S32&amp;33]),FALSE)=מרקובחצי[[#This Row],[ClientID]],1,"")</f>
        <v/>
      </c>
      <c r="J1393">
        <f>IF(SUM(מרקובחצי[[#This Row],[11]:[13]])=1,מרקובחצי[[#This Row],[עד ועד]],IF(SUM(R1392:T1393)=1,IF(מרקובחצי[[#This Row],[עד ועד]]&lt;J1392,מרקובחצי[[#This Row],[עד ועד]],J1392),J1392))</f>
        <v>27</v>
      </c>
      <c r="K1393">
        <f>IF(SUM(מרקובחצי[[#This Row],[11]:[13]])=1,מרקובחצי[[#This Row],[עד ועד]],IF(SUM(R1392:T1393)=1,IF(מרקובחצי[[#This Row],[עד ועד]]&gt;K1392,מרקובחצי[[#This Row],[עד ועד]],K1392),K1392))</f>
        <v>33</v>
      </c>
      <c r="L1393" t="str">
        <f>IF(AND(SUM(מרקובחצי[[#This Row],[31]:[33]])=1,SUM(U1392:W1392)=0),מרקובחצי[[#This Row],[מקס]]-מרקובחצי[[#This Row],[מינ]],"")</f>
        <v/>
      </c>
      <c r="M139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393" t="str">
        <f t="shared" si="21"/>
        <v/>
      </c>
      <c r="O1393" t="str">
        <f>IF(מרקובחצי[[#This Row],[קבעה הפלגה?]]=1,"",IF(AND(מרקובחצי[[#This Row],[עד ועד]]&lt;29,OR(מרקובחצי[[#This Row],[CycleNumber]]=1,AND(U1392=1,OR(מרקובחצי[[#This Row],[עד ועד]]&lt;J1392,מרקובחצי[[#This Row],[עד ועד]]&gt;K1392)),AND(V1392=1,מרקובחצי[[#This Row],[עד ועד]]&lt;J1392),W1392=1)),1,""))</f>
        <v/>
      </c>
      <c r="P1393" t="str">
        <f>IF(מרקובחצי[[#This Row],[קבעה הפלגה?]]=1,"",IF(AND(מרקובחצי[[#This Row],[עד ועד]]&gt;28,מרקובחצי[[#This Row],[עד ועד]]&lt;32,OR(מרקובחצי[[#This Row],[CycleNumber]]=1,AND(U1392=1),AND(V1392=1,OR(מרקובחצי[[#This Row],[עד ועד]]&lt;J1392,מרקובחצי[[#This Row],[עד ועד]]&gt;K1392)),W1392=1)),1,""))</f>
        <v/>
      </c>
      <c r="Q1393" t="str">
        <f>IF(מרקובחצי[[#This Row],[קבעה הפלגה?]]=1,"",IF(AND(מרקובחצי[[#This Row],[עד ועד]]&gt;31,OR(מרקובחצי[[#This Row],[CycleNumber]]=1,AND(U1392=1),AND(V1392=1,מרקובחצי[[#This Row],[עד ועד]]&gt;K1392),AND(W1392=1,OR(מרקובחצי[[#This Row],[עד ועד]]&gt;K1392,מרקובחצי[[#This Row],[עד ועד]]&lt;J1392)))),1,""))</f>
        <v/>
      </c>
      <c r="R1393" t="str">
        <f>IF(מרקובחצי[[#This Row],[CycleNumber]]&gt;1,IF(AND(O1392=1,מרקובחצי[[#This Row],[עד ועד]]&lt;29),1,""),"")</f>
        <v/>
      </c>
      <c r="S1393" t="str">
        <f>IF(מרקובחצי[[#This Row],[CycleNumber]]&gt;1,IF(OR(AND(O1392=1,מרקובחצי[[#This Row],[עד ועד]]&gt;28),AND(P1392=1),AND(Q1392=1,מרקובחצי[[#This Row],[עד ועד]]&lt;32)),1,""),"")</f>
        <v/>
      </c>
      <c r="T1393" t="str">
        <f>IF(מרקובחצי[[#This Row],[CycleNumber]]&gt;1,IF(AND(Q1392=1,מרקובחצי[[#This Row],[עד ועד]]&gt;31),1,""),"")</f>
        <v/>
      </c>
      <c r="U1393" t="str">
        <f>IF(מרקובחצי[[#This Row],[CycleNumber]]&gt;1,IF(AND(R1392=1,מרקובחצי[[#This Row],[עד ועד]]&lt;29),1,IF(AND(U1392=1,NOT(OR(מרקובחצי[[#This Row],[עד ועד]]&lt;J1392,מרקובחצי[[#This Row],[עד ועד]]&gt;K1392))),1,"")),"")</f>
        <v/>
      </c>
      <c r="V1393" t="str">
        <f>IF(מרקובחצי[[#This Row],[CycleNumber]]&gt;1,IF(AND(SUM(R1392:T1392)=1,מרקובחצי[[#This Row],[עד ועד]]&gt;28,מרקובחצי[[#This Row],[עד ועד]]&lt;32),1,IF(OR(S1392=1,AND(R1392=1,מרקובחצי[[#This Row],[עד ועד]]&gt;28),AND(T1392=1,מרקובחצי[[#This Row],[עד ועד]]&lt;32)),1,IF(AND(V1392=1,NOT(OR(מרקובחצי[[#This Row],[עד ועד]]&lt;J1392,מרקובחצי[[#This Row],[עד ועד]]&gt;K1392))),1,""))),"")</f>
        <v/>
      </c>
      <c r="W1393" t="str">
        <f>IF(מרקובחצי[[#This Row],[CycleNumber]]&gt;1,IF(AND(T1392=1,מרקובחצי[[#This Row],[עד ועד]]&gt;31),1,IF(AND(W1392=1,NOT(OR(מרקובחצי[[#This Row],[עד ועד]]&lt;J1392,מרקובחצי[[#This Row],[עד ועד]]&gt;K1392))),1,"")),"")</f>
        <v/>
      </c>
      <c r="X1393" t="str">
        <f>IF(AND(מרקובחצי[[#This Row],[CycleNumber]]&lt;$B1394,SUM(מרקובחצי[[#This Row],[11]],R1394)=2),1,"")</f>
        <v/>
      </c>
      <c r="Y1393" t="str">
        <f>IF(AND(מרקובחצי[[#This Row],[CycleNumber]]&lt;$B1394,SUM(מרקובחצי[[#This Row],[11]],S1394)=2),1,"")</f>
        <v/>
      </c>
      <c r="Z1393" t="str">
        <f>IF(AND(מרקובחצי[[#This Row],[CycleNumber]]&lt;$B1394,SUM(מרקובחצי[[#This Row],[13]],S1394)=2),1,"")</f>
        <v/>
      </c>
      <c r="AA1393" t="str">
        <f>IF(AND(מרקובחצי[[#This Row],[CycleNumber]]&lt;$B1394,SUM(מרקובחצי[[#This Row],[13]],T1394)=2),1,"")</f>
        <v/>
      </c>
      <c r="AB1393" t="str">
        <f>IF(AND(מרקובחצי[[#This Row],[CycleNumber]]&lt;$B1394,SUM(מרקובחצי[[#This Row],[21]],U1394)=2),1,"")</f>
        <v/>
      </c>
      <c r="AC1393" t="str">
        <f>IF(AND(מרקובחצי[[#This Row],[CycleNumber]]&lt;$B1394,SUM(מרקובחצי[[#This Row],[21]],V1394)=2),1,"")</f>
        <v/>
      </c>
      <c r="AD1393" t="str">
        <f>IF(AND(מרקובחצי[[#This Row],[CycleNumber]]&lt;$B1394,SUM(מרקובחצי[[#This Row],[23]],V1394)=2),1,"")</f>
        <v/>
      </c>
      <c r="AE1393" t="str">
        <f>IF(AND(מרקובחצי[[#This Row],[CycleNumber]]&lt;$B1394,SUM(מרקובחצי[[#This Row],[23]],W1394)=2),1,"")</f>
        <v/>
      </c>
      <c r="AF1393" t="str">
        <f>IF(AND(מרקובחצי[[#This Row],[CycleNumber]]&lt;$B1394,SUM(מרקובחצי[[#This Row],[31]],O1394)=2),1,"")</f>
        <v/>
      </c>
      <c r="AG1393" t="str">
        <f>IF(AND(מרקובחצי[[#This Row],[CycleNumber]]&lt;$B1394,SUM(מרקובחצי[[#This Row],[31]],P1394)=2),1,"")</f>
        <v/>
      </c>
      <c r="AH1393" t="str">
        <f>IF(AND(מרקובחצי[[#This Row],[CycleNumber]]&lt;$B1394,SUM(מרקובחצי[[#This Row],[31]],Q1394)=2),1,"")</f>
        <v/>
      </c>
      <c r="AI1393" t="str">
        <f>IF(AND(מרקובחצי[[#This Row],[CycleNumber]]&lt;$B1394,SUM(U1393:U1394)=2),1,"")</f>
        <v/>
      </c>
      <c r="AJ1393" t="str">
        <f>IF(AND(מרקובחצי[[#This Row],[CycleNumber]]&lt;$B1394,SUM(מרקובחצי[[#This Row],[32]],O1394)=2),1,"")</f>
        <v/>
      </c>
      <c r="AK1393" t="str">
        <f>IF(AND(מרקובחצי[[#This Row],[CycleNumber]]&lt;$B1394,SUM(מרקובחצי[[#This Row],[32]],P1394)=2),1,"")</f>
        <v/>
      </c>
      <c r="AL1393" t="str">
        <f>IF(AND(מרקובחצי[[#This Row],[CycleNumber]]&lt;$B1394,SUM(מרקובחצי[[#This Row],[32]],Q1394)=2),1,"")</f>
        <v/>
      </c>
      <c r="AM1393" t="str">
        <f>IF(AND(מרקובחצי[[#This Row],[CycleNumber]]&lt;$B1394,SUM(V1393:V1394)=2),1,"")</f>
        <v/>
      </c>
      <c r="AN1393" t="str">
        <f>IF(AND(מרקובחצי[[#This Row],[CycleNumber]]&lt;$B1394,SUM(מרקובחצי[[#This Row],[33]],O1394)=2),1,"")</f>
        <v/>
      </c>
      <c r="AO1393" t="str">
        <f>IF(AND(מרקובחצי[[#This Row],[CycleNumber]]&lt;$B1394,SUM(מרקובחצי[[#This Row],[33]],P1394)=2),1,"")</f>
        <v/>
      </c>
      <c r="AP1393" t="str">
        <f>IF(AND(מרקובחצי[[#This Row],[CycleNumber]]&lt;$B1394,SUM(מרקובחצי[[#This Row],[33]],Q1394)=2),1,"")</f>
        <v/>
      </c>
      <c r="AQ1393" t="str">
        <f>IF(AND(מרקובחצי[[#This Row],[CycleNumber]]&lt;$B1394,SUM(W1393:W1394)=2),1,"")</f>
        <v/>
      </c>
      <c r="AR1393" t="str">
        <f>IF(AND(מרקובחצי[[#This Row],[CycleNumber]]&lt;$B1394,SUM(מרקובחצי[[#This Row],[12]],S1394)=2),1,"")</f>
        <v/>
      </c>
      <c r="AS1393" t="str">
        <f>IF(AND(מרקובחצי[[#This Row],[CycleNumber]]&lt;$B1394,SUM(מרקובחצי[[#This Row],[22]],V1394)=2),1,"")</f>
        <v/>
      </c>
      <c r="AT1393" s="3">
        <f>SUM(מרקובחצי[[#This Row],[11]:[33]])</f>
        <v>0</v>
      </c>
    </row>
    <row r="1394" spans="1:46" hidden="1" x14ac:dyDescent="0.25">
      <c r="A1394" t="s">
        <v>149</v>
      </c>
      <c r="B1394">
        <v>11</v>
      </c>
      <c r="C1394">
        <v>29</v>
      </c>
      <c r="D1394">
        <f>מרקובחצי[[#This Row],[LengthofCycle]]+1</f>
        <v>30</v>
      </c>
      <c r="E1394">
        <f>IF(IFERROR(LOOKUP(מרקובחצי[[#This Row],[ClientID]],קביעויות[הפלגה]),FALSE)=מרקובחצי[[#This Row],[ClientID]],1,"")</f>
        <v>1</v>
      </c>
      <c r="F1394" t="str">
        <f>IF(IFERROR(LOOKUP(מרקובחצי[[#This Row],[ClientID]],סוגחציקבוע[S31]),FALSE)=מרקובחצי[[#This Row],[ClientID]],1,"")</f>
        <v/>
      </c>
      <c r="G1394" t="str">
        <f>IF(IFERROR(LOOKUP(מרקובחצי[[#This Row],[ClientID]],סוגחציקבוע[S32]),FALSE)=מרקובחצי[[#This Row],[ClientID]],1,"")</f>
        <v/>
      </c>
      <c r="H1394" t="str">
        <f>IF(IFERROR(LOOKUP(מרקובחצי[[#This Row],[ClientID]],סוגחציקבוע[S33]),FALSE)=מרקובחצי[[#This Row],[ClientID]],1,"")</f>
        <v/>
      </c>
      <c r="I1394" t="str">
        <f>IF(IFERROR(LOOKUP(מרקובחצי[[#This Row],[ClientID]],סוגחציקבוע[S32&amp;33]),FALSE)=מרקובחצי[[#This Row],[ClientID]],1,"")</f>
        <v/>
      </c>
      <c r="J1394">
        <f>IF(SUM(מרקובחצי[[#This Row],[11]:[13]])=1,מרקובחצי[[#This Row],[עד ועד]],IF(SUM(R1393:T1394)=1,IF(מרקובחצי[[#This Row],[עד ועד]]&lt;J1393,מרקובחצי[[#This Row],[עד ועד]],J1393),J1393))</f>
        <v>27</v>
      </c>
      <c r="K1394">
        <f>IF(SUM(מרקובחצי[[#This Row],[11]:[13]])=1,מרקובחצי[[#This Row],[עד ועד]],IF(SUM(R1393:T1394)=1,IF(מרקובחצי[[#This Row],[עד ועד]]&gt;K1393,מרקובחצי[[#This Row],[עד ועד]],K1393),K1393))</f>
        <v>33</v>
      </c>
      <c r="L1394" t="str">
        <f>IF(AND(SUM(מרקובחצי[[#This Row],[31]:[33]])=1,SUM(U1393:W1393)=0),מרקובחצי[[#This Row],[מקס]]-מרקובחצי[[#This Row],[מינ]],"")</f>
        <v/>
      </c>
      <c r="M139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394" t="str">
        <f t="shared" si="21"/>
        <v/>
      </c>
      <c r="O1394" t="str">
        <f>IF(מרקובחצי[[#This Row],[קבעה הפלגה?]]=1,"",IF(AND(מרקובחצי[[#This Row],[עד ועד]]&lt;29,OR(מרקובחצי[[#This Row],[CycleNumber]]=1,AND(U1393=1,OR(מרקובחצי[[#This Row],[עד ועד]]&lt;J1393,מרקובחצי[[#This Row],[עד ועד]]&gt;K1393)),AND(V1393=1,מרקובחצי[[#This Row],[עד ועד]]&lt;J1393),W1393=1)),1,""))</f>
        <v/>
      </c>
      <c r="P1394" t="str">
        <f>IF(מרקובחצי[[#This Row],[קבעה הפלגה?]]=1,"",IF(AND(מרקובחצי[[#This Row],[עד ועד]]&gt;28,מרקובחצי[[#This Row],[עד ועד]]&lt;32,OR(מרקובחצי[[#This Row],[CycleNumber]]=1,AND(U1393=1),AND(V1393=1,OR(מרקובחצי[[#This Row],[עד ועד]]&lt;J1393,מרקובחצי[[#This Row],[עד ועד]]&gt;K1393)),W1393=1)),1,""))</f>
        <v/>
      </c>
      <c r="Q1394" t="str">
        <f>IF(מרקובחצי[[#This Row],[קבעה הפלגה?]]=1,"",IF(AND(מרקובחצי[[#This Row],[עד ועד]]&gt;31,OR(מרקובחצי[[#This Row],[CycleNumber]]=1,AND(U1393=1),AND(V1393=1,מרקובחצי[[#This Row],[עד ועד]]&gt;K1393),AND(W1393=1,OR(מרקובחצי[[#This Row],[עד ועד]]&gt;K1393,מרקובחצי[[#This Row],[עד ועד]]&lt;J1393)))),1,""))</f>
        <v/>
      </c>
      <c r="R1394" t="str">
        <f>IF(מרקובחצי[[#This Row],[CycleNumber]]&gt;1,IF(AND(O1393=1,מרקובחצי[[#This Row],[עד ועד]]&lt;29),1,""),"")</f>
        <v/>
      </c>
      <c r="S1394" t="str">
        <f>IF(מרקובחצי[[#This Row],[CycleNumber]]&gt;1,IF(OR(AND(O1393=1,מרקובחצי[[#This Row],[עד ועד]]&gt;28),AND(P1393=1),AND(Q1393=1,מרקובחצי[[#This Row],[עד ועד]]&lt;32)),1,""),"")</f>
        <v/>
      </c>
      <c r="T1394" t="str">
        <f>IF(מרקובחצי[[#This Row],[CycleNumber]]&gt;1,IF(AND(Q1393=1,מרקובחצי[[#This Row],[עד ועד]]&gt;31),1,""),"")</f>
        <v/>
      </c>
      <c r="U1394" t="str">
        <f>IF(מרקובחצי[[#This Row],[CycleNumber]]&gt;1,IF(AND(R1393=1,מרקובחצי[[#This Row],[עד ועד]]&lt;29),1,IF(AND(U1393=1,NOT(OR(מרקובחצי[[#This Row],[עד ועד]]&lt;J1393,מרקובחצי[[#This Row],[עד ועד]]&gt;K1393))),1,"")),"")</f>
        <v/>
      </c>
      <c r="V1394" t="str">
        <f>IF(מרקובחצי[[#This Row],[CycleNumber]]&gt;1,IF(AND(SUM(R1393:T1393)=1,מרקובחצי[[#This Row],[עד ועד]]&gt;28,מרקובחצי[[#This Row],[עד ועד]]&lt;32),1,IF(OR(S1393=1,AND(R1393=1,מרקובחצי[[#This Row],[עד ועד]]&gt;28),AND(T1393=1,מרקובחצי[[#This Row],[עד ועד]]&lt;32)),1,IF(AND(V1393=1,NOT(OR(מרקובחצי[[#This Row],[עד ועד]]&lt;J1393,מרקובחצי[[#This Row],[עד ועד]]&gt;K1393))),1,""))),"")</f>
        <v/>
      </c>
      <c r="W1394" t="str">
        <f>IF(מרקובחצי[[#This Row],[CycleNumber]]&gt;1,IF(AND(T1393=1,מרקובחצי[[#This Row],[עד ועד]]&gt;31),1,IF(AND(W1393=1,NOT(OR(מרקובחצי[[#This Row],[עד ועד]]&lt;J1393,מרקובחצי[[#This Row],[עד ועד]]&gt;K1393))),1,"")),"")</f>
        <v/>
      </c>
      <c r="X1394" t="str">
        <f>IF(AND(מרקובחצי[[#This Row],[CycleNumber]]&lt;$B1395,SUM(מרקובחצי[[#This Row],[11]],R1395)=2),1,"")</f>
        <v/>
      </c>
      <c r="Y1394" t="str">
        <f>IF(AND(מרקובחצי[[#This Row],[CycleNumber]]&lt;$B1395,SUM(מרקובחצי[[#This Row],[11]],S1395)=2),1,"")</f>
        <v/>
      </c>
      <c r="Z1394" t="str">
        <f>IF(AND(מרקובחצי[[#This Row],[CycleNumber]]&lt;$B1395,SUM(מרקובחצי[[#This Row],[13]],S1395)=2),1,"")</f>
        <v/>
      </c>
      <c r="AA1394" t="str">
        <f>IF(AND(מרקובחצי[[#This Row],[CycleNumber]]&lt;$B1395,SUM(מרקובחצי[[#This Row],[13]],T1395)=2),1,"")</f>
        <v/>
      </c>
      <c r="AB1394" t="str">
        <f>IF(AND(מרקובחצי[[#This Row],[CycleNumber]]&lt;$B1395,SUM(מרקובחצי[[#This Row],[21]],U1395)=2),1,"")</f>
        <v/>
      </c>
      <c r="AC1394" t="str">
        <f>IF(AND(מרקובחצי[[#This Row],[CycleNumber]]&lt;$B1395,SUM(מרקובחצי[[#This Row],[21]],V1395)=2),1,"")</f>
        <v/>
      </c>
      <c r="AD1394" t="str">
        <f>IF(AND(מרקובחצי[[#This Row],[CycleNumber]]&lt;$B1395,SUM(מרקובחצי[[#This Row],[23]],V1395)=2),1,"")</f>
        <v/>
      </c>
      <c r="AE1394" t="str">
        <f>IF(AND(מרקובחצי[[#This Row],[CycleNumber]]&lt;$B1395,SUM(מרקובחצי[[#This Row],[23]],W1395)=2),1,"")</f>
        <v/>
      </c>
      <c r="AF1394" t="str">
        <f>IF(AND(מרקובחצי[[#This Row],[CycleNumber]]&lt;$B1395,SUM(מרקובחצי[[#This Row],[31]],O1395)=2),1,"")</f>
        <v/>
      </c>
      <c r="AG1394" t="str">
        <f>IF(AND(מרקובחצי[[#This Row],[CycleNumber]]&lt;$B1395,SUM(מרקובחצי[[#This Row],[31]],P1395)=2),1,"")</f>
        <v/>
      </c>
      <c r="AH1394" t="str">
        <f>IF(AND(מרקובחצי[[#This Row],[CycleNumber]]&lt;$B1395,SUM(מרקובחצי[[#This Row],[31]],Q1395)=2),1,"")</f>
        <v/>
      </c>
      <c r="AI1394" t="str">
        <f>IF(AND(מרקובחצי[[#This Row],[CycleNumber]]&lt;$B1395,SUM(U1394:U1395)=2),1,"")</f>
        <v/>
      </c>
      <c r="AJ1394" t="str">
        <f>IF(AND(מרקובחצי[[#This Row],[CycleNumber]]&lt;$B1395,SUM(מרקובחצי[[#This Row],[32]],O1395)=2),1,"")</f>
        <v/>
      </c>
      <c r="AK1394" t="str">
        <f>IF(AND(מרקובחצי[[#This Row],[CycleNumber]]&lt;$B1395,SUM(מרקובחצי[[#This Row],[32]],P1395)=2),1,"")</f>
        <v/>
      </c>
      <c r="AL1394" t="str">
        <f>IF(AND(מרקובחצי[[#This Row],[CycleNumber]]&lt;$B1395,SUM(מרקובחצי[[#This Row],[32]],Q1395)=2),1,"")</f>
        <v/>
      </c>
      <c r="AM1394" t="str">
        <f>IF(AND(מרקובחצי[[#This Row],[CycleNumber]]&lt;$B1395,SUM(V1394:V1395)=2),1,"")</f>
        <v/>
      </c>
      <c r="AN1394" t="str">
        <f>IF(AND(מרקובחצי[[#This Row],[CycleNumber]]&lt;$B1395,SUM(מרקובחצי[[#This Row],[33]],O1395)=2),1,"")</f>
        <v/>
      </c>
      <c r="AO1394" t="str">
        <f>IF(AND(מרקובחצי[[#This Row],[CycleNumber]]&lt;$B1395,SUM(מרקובחצי[[#This Row],[33]],P1395)=2),1,"")</f>
        <v/>
      </c>
      <c r="AP1394" t="str">
        <f>IF(AND(מרקובחצי[[#This Row],[CycleNumber]]&lt;$B1395,SUM(מרקובחצי[[#This Row],[33]],Q1395)=2),1,"")</f>
        <v/>
      </c>
      <c r="AQ1394" t="str">
        <f>IF(AND(מרקובחצי[[#This Row],[CycleNumber]]&lt;$B1395,SUM(W1394:W1395)=2),1,"")</f>
        <v/>
      </c>
      <c r="AR1394" t="str">
        <f>IF(AND(מרקובחצי[[#This Row],[CycleNumber]]&lt;$B1395,SUM(מרקובחצי[[#This Row],[12]],S1395)=2),1,"")</f>
        <v/>
      </c>
      <c r="AS1394" t="str">
        <f>IF(AND(מרקובחצי[[#This Row],[CycleNumber]]&lt;$B1395,SUM(מרקובחצי[[#This Row],[22]],V1395)=2),1,"")</f>
        <v/>
      </c>
      <c r="AT1394" s="3">
        <f>SUM(מרקובחצי[[#This Row],[11]:[33]])</f>
        <v>0</v>
      </c>
    </row>
    <row r="1395" spans="1:46" hidden="1" x14ac:dyDescent="0.25">
      <c r="A1395" t="s">
        <v>149</v>
      </c>
      <c r="B1395">
        <v>12</v>
      </c>
      <c r="C1395">
        <v>28</v>
      </c>
      <c r="D1395">
        <f>מרקובחצי[[#This Row],[LengthofCycle]]+1</f>
        <v>29</v>
      </c>
      <c r="E1395">
        <f>IF(IFERROR(LOOKUP(מרקובחצי[[#This Row],[ClientID]],קביעויות[הפלגה]),FALSE)=מרקובחצי[[#This Row],[ClientID]],1,"")</f>
        <v>1</v>
      </c>
      <c r="F1395" t="str">
        <f>IF(IFERROR(LOOKUP(מרקובחצי[[#This Row],[ClientID]],סוגחציקבוע[S31]),FALSE)=מרקובחצי[[#This Row],[ClientID]],1,"")</f>
        <v/>
      </c>
      <c r="G1395" t="str">
        <f>IF(IFERROR(LOOKUP(מרקובחצי[[#This Row],[ClientID]],סוגחציקבוע[S32]),FALSE)=מרקובחצי[[#This Row],[ClientID]],1,"")</f>
        <v/>
      </c>
      <c r="H1395" t="str">
        <f>IF(IFERROR(LOOKUP(מרקובחצי[[#This Row],[ClientID]],סוגחציקבוע[S33]),FALSE)=מרקובחצי[[#This Row],[ClientID]],1,"")</f>
        <v/>
      </c>
      <c r="I1395" t="str">
        <f>IF(IFERROR(LOOKUP(מרקובחצי[[#This Row],[ClientID]],סוגחציקבוע[S32&amp;33]),FALSE)=מרקובחצי[[#This Row],[ClientID]],1,"")</f>
        <v/>
      </c>
      <c r="J1395">
        <f>IF(SUM(מרקובחצי[[#This Row],[11]:[13]])=1,מרקובחצי[[#This Row],[עד ועד]],IF(SUM(R1394:T1395)=1,IF(מרקובחצי[[#This Row],[עד ועד]]&lt;J1394,מרקובחצי[[#This Row],[עד ועד]],J1394),J1394))</f>
        <v>27</v>
      </c>
      <c r="K1395">
        <f>IF(SUM(מרקובחצי[[#This Row],[11]:[13]])=1,מרקובחצי[[#This Row],[עד ועד]],IF(SUM(R1394:T1395)=1,IF(מרקובחצי[[#This Row],[עד ועד]]&gt;K1394,מרקובחצי[[#This Row],[עד ועד]],K1394),K1394))</f>
        <v>33</v>
      </c>
      <c r="L1395" t="str">
        <f>IF(AND(SUM(מרקובחצי[[#This Row],[31]:[33]])=1,SUM(U1394:W1394)=0),מרקובחצי[[#This Row],[מקס]]-מרקובחצי[[#This Row],[מינ]],"")</f>
        <v/>
      </c>
      <c r="M139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395" t="str">
        <f t="shared" si="21"/>
        <v/>
      </c>
      <c r="O1395" t="str">
        <f>IF(מרקובחצי[[#This Row],[קבעה הפלגה?]]=1,"",IF(AND(מרקובחצי[[#This Row],[עד ועד]]&lt;29,OR(מרקובחצי[[#This Row],[CycleNumber]]=1,AND(U1394=1,OR(מרקובחצי[[#This Row],[עד ועד]]&lt;J1394,מרקובחצי[[#This Row],[עד ועד]]&gt;K1394)),AND(V1394=1,מרקובחצי[[#This Row],[עד ועד]]&lt;J1394),W1394=1)),1,""))</f>
        <v/>
      </c>
      <c r="P1395" t="str">
        <f>IF(מרקובחצי[[#This Row],[קבעה הפלגה?]]=1,"",IF(AND(מרקובחצי[[#This Row],[עד ועד]]&gt;28,מרקובחצי[[#This Row],[עד ועד]]&lt;32,OR(מרקובחצי[[#This Row],[CycleNumber]]=1,AND(U1394=1),AND(V1394=1,OR(מרקובחצי[[#This Row],[עד ועד]]&lt;J1394,מרקובחצי[[#This Row],[עד ועד]]&gt;K1394)),W1394=1)),1,""))</f>
        <v/>
      </c>
      <c r="Q1395" t="str">
        <f>IF(מרקובחצי[[#This Row],[קבעה הפלגה?]]=1,"",IF(AND(מרקובחצי[[#This Row],[עד ועד]]&gt;31,OR(מרקובחצי[[#This Row],[CycleNumber]]=1,AND(U1394=1),AND(V1394=1,מרקובחצי[[#This Row],[עד ועד]]&gt;K1394),AND(W1394=1,OR(מרקובחצי[[#This Row],[עד ועד]]&gt;K1394,מרקובחצי[[#This Row],[עד ועד]]&lt;J1394)))),1,""))</f>
        <v/>
      </c>
      <c r="R1395" t="str">
        <f>IF(מרקובחצי[[#This Row],[CycleNumber]]&gt;1,IF(AND(O1394=1,מרקובחצי[[#This Row],[עד ועד]]&lt;29),1,""),"")</f>
        <v/>
      </c>
      <c r="S1395" t="str">
        <f>IF(מרקובחצי[[#This Row],[CycleNumber]]&gt;1,IF(OR(AND(O1394=1,מרקובחצי[[#This Row],[עד ועד]]&gt;28),AND(P1394=1),AND(Q1394=1,מרקובחצי[[#This Row],[עד ועד]]&lt;32)),1,""),"")</f>
        <v/>
      </c>
      <c r="T1395" t="str">
        <f>IF(מרקובחצי[[#This Row],[CycleNumber]]&gt;1,IF(AND(Q1394=1,מרקובחצי[[#This Row],[עד ועד]]&gt;31),1,""),"")</f>
        <v/>
      </c>
      <c r="U1395" t="str">
        <f>IF(מרקובחצי[[#This Row],[CycleNumber]]&gt;1,IF(AND(R1394=1,מרקובחצי[[#This Row],[עד ועד]]&lt;29),1,IF(AND(U1394=1,NOT(OR(מרקובחצי[[#This Row],[עד ועד]]&lt;J1394,מרקובחצי[[#This Row],[עד ועד]]&gt;K1394))),1,"")),"")</f>
        <v/>
      </c>
      <c r="V1395" t="str">
        <f>IF(מרקובחצי[[#This Row],[CycleNumber]]&gt;1,IF(AND(SUM(R1394:T1394)=1,מרקובחצי[[#This Row],[עד ועד]]&gt;28,מרקובחצי[[#This Row],[עד ועד]]&lt;32),1,IF(OR(S1394=1,AND(R1394=1,מרקובחצי[[#This Row],[עד ועד]]&gt;28),AND(T1394=1,מרקובחצי[[#This Row],[עד ועד]]&lt;32)),1,IF(AND(V1394=1,NOT(OR(מרקובחצי[[#This Row],[עד ועד]]&lt;J1394,מרקובחצי[[#This Row],[עד ועד]]&gt;K1394))),1,""))),"")</f>
        <v/>
      </c>
      <c r="W1395" t="str">
        <f>IF(מרקובחצי[[#This Row],[CycleNumber]]&gt;1,IF(AND(T1394=1,מרקובחצי[[#This Row],[עד ועד]]&gt;31),1,IF(AND(W1394=1,NOT(OR(מרקובחצי[[#This Row],[עד ועד]]&lt;J1394,מרקובחצי[[#This Row],[עד ועד]]&gt;K1394))),1,"")),"")</f>
        <v/>
      </c>
      <c r="X1395" t="str">
        <f>IF(AND(מרקובחצי[[#This Row],[CycleNumber]]&lt;$B1396,SUM(מרקובחצי[[#This Row],[11]],R1396)=2),1,"")</f>
        <v/>
      </c>
      <c r="Y1395" t="str">
        <f>IF(AND(מרקובחצי[[#This Row],[CycleNumber]]&lt;$B1396,SUM(מרקובחצי[[#This Row],[11]],S1396)=2),1,"")</f>
        <v/>
      </c>
      <c r="Z1395" t="str">
        <f>IF(AND(מרקובחצי[[#This Row],[CycleNumber]]&lt;$B1396,SUM(מרקובחצי[[#This Row],[13]],S1396)=2),1,"")</f>
        <v/>
      </c>
      <c r="AA1395" t="str">
        <f>IF(AND(מרקובחצי[[#This Row],[CycleNumber]]&lt;$B1396,SUM(מרקובחצי[[#This Row],[13]],T1396)=2),1,"")</f>
        <v/>
      </c>
      <c r="AB1395" t="str">
        <f>IF(AND(מרקובחצי[[#This Row],[CycleNumber]]&lt;$B1396,SUM(מרקובחצי[[#This Row],[21]],U1396)=2),1,"")</f>
        <v/>
      </c>
      <c r="AC1395" t="str">
        <f>IF(AND(מרקובחצי[[#This Row],[CycleNumber]]&lt;$B1396,SUM(מרקובחצי[[#This Row],[21]],V1396)=2),1,"")</f>
        <v/>
      </c>
      <c r="AD1395" t="str">
        <f>IF(AND(מרקובחצי[[#This Row],[CycleNumber]]&lt;$B1396,SUM(מרקובחצי[[#This Row],[23]],V1396)=2),1,"")</f>
        <v/>
      </c>
      <c r="AE1395" t="str">
        <f>IF(AND(מרקובחצי[[#This Row],[CycleNumber]]&lt;$B1396,SUM(מרקובחצי[[#This Row],[23]],W1396)=2),1,"")</f>
        <v/>
      </c>
      <c r="AF1395" t="str">
        <f>IF(AND(מרקובחצי[[#This Row],[CycleNumber]]&lt;$B1396,SUM(מרקובחצי[[#This Row],[31]],O1396)=2),1,"")</f>
        <v/>
      </c>
      <c r="AG1395" t="str">
        <f>IF(AND(מרקובחצי[[#This Row],[CycleNumber]]&lt;$B1396,SUM(מרקובחצי[[#This Row],[31]],P1396)=2),1,"")</f>
        <v/>
      </c>
      <c r="AH1395" t="str">
        <f>IF(AND(מרקובחצי[[#This Row],[CycleNumber]]&lt;$B1396,SUM(מרקובחצי[[#This Row],[31]],Q1396)=2),1,"")</f>
        <v/>
      </c>
      <c r="AI1395" t="str">
        <f>IF(AND(מרקובחצי[[#This Row],[CycleNumber]]&lt;$B1396,SUM(U1395:U1396)=2),1,"")</f>
        <v/>
      </c>
      <c r="AJ1395" t="str">
        <f>IF(AND(מרקובחצי[[#This Row],[CycleNumber]]&lt;$B1396,SUM(מרקובחצי[[#This Row],[32]],O1396)=2),1,"")</f>
        <v/>
      </c>
      <c r="AK1395" t="str">
        <f>IF(AND(מרקובחצי[[#This Row],[CycleNumber]]&lt;$B1396,SUM(מרקובחצי[[#This Row],[32]],P1396)=2),1,"")</f>
        <v/>
      </c>
      <c r="AL1395" t="str">
        <f>IF(AND(מרקובחצי[[#This Row],[CycleNumber]]&lt;$B1396,SUM(מרקובחצי[[#This Row],[32]],Q1396)=2),1,"")</f>
        <v/>
      </c>
      <c r="AM1395" t="str">
        <f>IF(AND(מרקובחצי[[#This Row],[CycleNumber]]&lt;$B1396,SUM(V1395:V1396)=2),1,"")</f>
        <v/>
      </c>
      <c r="AN1395" t="str">
        <f>IF(AND(מרקובחצי[[#This Row],[CycleNumber]]&lt;$B1396,SUM(מרקובחצי[[#This Row],[33]],O1396)=2),1,"")</f>
        <v/>
      </c>
      <c r="AO1395" t="str">
        <f>IF(AND(מרקובחצי[[#This Row],[CycleNumber]]&lt;$B1396,SUM(מרקובחצי[[#This Row],[33]],P1396)=2),1,"")</f>
        <v/>
      </c>
      <c r="AP1395" t="str">
        <f>IF(AND(מרקובחצי[[#This Row],[CycleNumber]]&lt;$B1396,SUM(מרקובחצי[[#This Row],[33]],Q1396)=2),1,"")</f>
        <v/>
      </c>
      <c r="AQ1395" t="str">
        <f>IF(AND(מרקובחצי[[#This Row],[CycleNumber]]&lt;$B1396,SUM(W1395:W1396)=2),1,"")</f>
        <v/>
      </c>
      <c r="AR1395" t="str">
        <f>IF(AND(מרקובחצי[[#This Row],[CycleNumber]]&lt;$B1396,SUM(מרקובחצי[[#This Row],[12]],S1396)=2),1,"")</f>
        <v/>
      </c>
      <c r="AS1395" t="str">
        <f>IF(AND(מרקובחצי[[#This Row],[CycleNumber]]&lt;$B1396,SUM(מרקובחצי[[#This Row],[22]],V1396)=2),1,"")</f>
        <v/>
      </c>
      <c r="AT1395" s="3">
        <f>SUM(מרקובחצי[[#This Row],[11]:[33]])</f>
        <v>0</v>
      </c>
    </row>
    <row r="1396" spans="1:46" hidden="1" x14ac:dyDescent="0.25">
      <c r="A1396" t="s">
        <v>149</v>
      </c>
      <c r="B1396">
        <v>13</v>
      </c>
      <c r="C1396">
        <v>27</v>
      </c>
      <c r="D1396">
        <f>מרקובחצי[[#This Row],[LengthofCycle]]+1</f>
        <v>28</v>
      </c>
      <c r="E1396">
        <f>IF(IFERROR(LOOKUP(מרקובחצי[[#This Row],[ClientID]],קביעויות[הפלגה]),FALSE)=מרקובחצי[[#This Row],[ClientID]],1,"")</f>
        <v>1</v>
      </c>
      <c r="F1396" t="str">
        <f>IF(IFERROR(LOOKUP(מרקובחצי[[#This Row],[ClientID]],סוגחציקבוע[S31]),FALSE)=מרקובחצי[[#This Row],[ClientID]],1,"")</f>
        <v/>
      </c>
      <c r="G1396" t="str">
        <f>IF(IFERROR(LOOKUP(מרקובחצי[[#This Row],[ClientID]],סוגחציקבוע[S32]),FALSE)=מרקובחצי[[#This Row],[ClientID]],1,"")</f>
        <v/>
      </c>
      <c r="H1396" t="str">
        <f>IF(IFERROR(LOOKUP(מרקובחצי[[#This Row],[ClientID]],סוגחציקבוע[S33]),FALSE)=מרקובחצי[[#This Row],[ClientID]],1,"")</f>
        <v/>
      </c>
      <c r="I1396" t="str">
        <f>IF(IFERROR(LOOKUP(מרקובחצי[[#This Row],[ClientID]],סוגחציקבוע[S32&amp;33]),FALSE)=מרקובחצי[[#This Row],[ClientID]],1,"")</f>
        <v/>
      </c>
      <c r="J1396">
        <f>IF(SUM(מרקובחצי[[#This Row],[11]:[13]])=1,מרקובחצי[[#This Row],[עד ועד]],IF(SUM(R1395:T1396)=1,IF(מרקובחצי[[#This Row],[עד ועד]]&lt;J1395,מרקובחצי[[#This Row],[עד ועד]],J1395),J1395))</f>
        <v>27</v>
      </c>
      <c r="K1396">
        <f>IF(SUM(מרקובחצי[[#This Row],[11]:[13]])=1,מרקובחצי[[#This Row],[עד ועד]],IF(SUM(R1395:T1396)=1,IF(מרקובחצי[[#This Row],[עד ועד]]&gt;K1395,מרקובחצי[[#This Row],[עד ועד]],K1395),K1395))</f>
        <v>33</v>
      </c>
      <c r="L1396" t="str">
        <f>IF(AND(SUM(מרקובחצי[[#This Row],[31]:[33]])=1,SUM(U1395:W1395)=0),מרקובחצי[[#This Row],[מקס]]-מרקובחצי[[#This Row],[מינ]],"")</f>
        <v/>
      </c>
      <c r="M139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396" t="str">
        <f t="shared" si="21"/>
        <v/>
      </c>
      <c r="O1396" t="str">
        <f>IF(מרקובחצי[[#This Row],[קבעה הפלגה?]]=1,"",IF(AND(מרקובחצי[[#This Row],[עד ועד]]&lt;29,OR(מרקובחצי[[#This Row],[CycleNumber]]=1,AND(U1395=1,OR(מרקובחצי[[#This Row],[עד ועד]]&lt;J1395,מרקובחצי[[#This Row],[עד ועד]]&gt;K1395)),AND(V1395=1,מרקובחצי[[#This Row],[עד ועד]]&lt;J1395),W1395=1)),1,""))</f>
        <v/>
      </c>
      <c r="P1396" t="str">
        <f>IF(מרקובחצי[[#This Row],[קבעה הפלגה?]]=1,"",IF(AND(מרקובחצי[[#This Row],[עד ועד]]&gt;28,מרקובחצי[[#This Row],[עד ועד]]&lt;32,OR(מרקובחצי[[#This Row],[CycleNumber]]=1,AND(U1395=1),AND(V1395=1,OR(מרקובחצי[[#This Row],[עד ועד]]&lt;J1395,מרקובחצי[[#This Row],[עד ועד]]&gt;K1395)),W1395=1)),1,""))</f>
        <v/>
      </c>
      <c r="Q1396" t="str">
        <f>IF(מרקובחצי[[#This Row],[קבעה הפלגה?]]=1,"",IF(AND(מרקובחצי[[#This Row],[עד ועד]]&gt;31,OR(מרקובחצי[[#This Row],[CycleNumber]]=1,AND(U1395=1),AND(V1395=1,מרקובחצי[[#This Row],[עד ועד]]&gt;K1395),AND(W1395=1,OR(מרקובחצי[[#This Row],[עד ועד]]&gt;K1395,מרקובחצי[[#This Row],[עד ועד]]&lt;J1395)))),1,""))</f>
        <v/>
      </c>
      <c r="R1396" t="str">
        <f>IF(מרקובחצי[[#This Row],[CycleNumber]]&gt;1,IF(AND(O1395=1,מרקובחצי[[#This Row],[עד ועד]]&lt;29),1,""),"")</f>
        <v/>
      </c>
      <c r="S1396" t="str">
        <f>IF(מרקובחצי[[#This Row],[CycleNumber]]&gt;1,IF(OR(AND(O1395=1,מרקובחצי[[#This Row],[עד ועד]]&gt;28),AND(P1395=1),AND(Q1395=1,מרקובחצי[[#This Row],[עד ועד]]&lt;32)),1,""),"")</f>
        <v/>
      </c>
      <c r="T1396" t="str">
        <f>IF(מרקובחצי[[#This Row],[CycleNumber]]&gt;1,IF(AND(Q1395=1,מרקובחצי[[#This Row],[עד ועד]]&gt;31),1,""),"")</f>
        <v/>
      </c>
      <c r="U1396" t="str">
        <f>IF(מרקובחצי[[#This Row],[CycleNumber]]&gt;1,IF(AND(R1395=1,מרקובחצי[[#This Row],[עד ועד]]&lt;29),1,IF(AND(U1395=1,NOT(OR(מרקובחצי[[#This Row],[עד ועד]]&lt;J1395,מרקובחצי[[#This Row],[עד ועד]]&gt;K1395))),1,"")),"")</f>
        <v/>
      </c>
      <c r="V1396" t="str">
        <f>IF(מרקובחצי[[#This Row],[CycleNumber]]&gt;1,IF(AND(SUM(R1395:T1395)=1,מרקובחצי[[#This Row],[עד ועד]]&gt;28,מרקובחצי[[#This Row],[עד ועד]]&lt;32),1,IF(OR(S1395=1,AND(R1395=1,מרקובחצי[[#This Row],[עד ועד]]&gt;28),AND(T1395=1,מרקובחצי[[#This Row],[עד ועד]]&lt;32)),1,IF(AND(V1395=1,NOT(OR(מרקובחצי[[#This Row],[עד ועד]]&lt;J1395,מרקובחצי[[#This Row],[עד ועד]]&gt;K1395))),1,""))),"")</f>
        <v/>
      </c>
      <c r="W1396" t="str">
        <f>IF(מרקובחצי[[#This Row],[CycleNumber]]&gt;1,IF(AND(T1395=1,מרקובחצי[[#This Row],[עד ועד]]&gt;31),1,IF(AND(W1395=1,NOT(OR(מרקובחצי[[#This Row],[עד ועד]]&lt;J1395,מרקובחצי[[#This Row],[עד ועד]]&gt;K1395))),1,"")),"")</f>
        <v/>
      </c>
      <c r="X1396" t="str">
        <f>IF(AND(מרקובחצי[[#This Row],[CycleNumber]]&lt;$B1397,SUM(מרקובחצי[[#This Row],[11]],R1397)=2),1,"")</f>
        <v/>
      </c>
      <c r="Y1396" t="str">
        <f>IF(AND(מרקובחצי[[#This Row],[CycleNumber]]&lt;$B1397,SUM(מרקובחצי[[#This Row],[11]],S1397)=2),1,"")</f>
        <v/>
      </c>
      <c r="Z1396" t="str">
        <f>IF(AND(מרקובחצי[[#This Row],[CycleNumber]]&lt;$B1397,SUM(מרקובחצי[[#This Row],[13]],S1397)=2),1,"")</f>
        <v/>
      </c>
      <c r="AA1396" t="str">
        <f>IF(AND(מרקובחצי[[#This Row],[CycleNumber]]&lt;$B1397,SUM(מרקובחצי[[#This Row],[13]],T1397)=2),1,"")</f>
        <v/>
      </c>
      <c r="AB1396" t="str">
        <f>IF(AND(מרקובחצי[[#This Row],[CycleNumber]]&lt;$B1397,SUM(מרקובחצי[[#This Row],[21]],U1397)=2),1,"")</f>
        <v/>
      </c>
      <c r="AC1396" t="str">
        <f>IF(AND(מרקובחצי[[#This Row],[CycleNumber]]&lt;$B1397,SUM(מרקובחצי[[#This Row],[21]],V1397)=2),1,"")</f>
        <v/>
      </c>
      <c r="AD1396" t="str">
        <f>IF(AND(מרקובחצי[[#This Row],[CycleNumber]]&lt;$B1397,SUM(מרקובחצי[[#This Row],[23]],V1397)=2),1,"")</f>
        <v/>
      </c>
      <c r="AE1396" t="str">
        <f>IF(AND(מרקובחצי[[#This Row],[CycleNumber]]&lt;$B1397,SUM(מרקובחצי[[#This Row],[23]],W1397)=2),1,"")</f>
        <v/>
      </c>
      <c r="AF1396" t="str">
        <f>IF(AND(מרקובחצי[[#This Row],[CycleNumber]]&lt;$B1397,SUM(מרקובחצי[[#This Row],[31]],O1397)=2),1,"")</f>
        <v/>
      </c>
      <c r="AG1396" t="str">
        <f>IF(AND(מרקובחצי[[#This Row],[CycleNumber]]&lt;$B1397,SUM(מרקובחצי[[#This Row],[31]],P1397)=2),1,"")</f>
        <v/>
      </c>
      <c r="AH1396" t="str">
        <f>IF(AND(מרקובחצי[[#This Row],[CycleNumber]]&lt;$B1397,SUM(מרקובחצי[[#This Row],[31]],Q1397)=2),1,"")</f>
        <v/>
      </c>
      <c r="AI1396" t="str">
        <f>IF(AND(מרקובחצי[[#This Row],[CycleNumber]]&lt;$B1397,SUM(U1396:U1397)=2),1,"")</f>
        <v/>
      </c>
      <c r="AJ1396" t="str">
        <f>IF(AND(מרקובחצי[[#This Row],[CycleNumber]]&lt;$B1397,SUM(מרקובחצי[[#This Row],[32]],O1397)=2),1,"")</f>
        <v/>
      </c>
      <c r="AK1396" t="str">
        <f>IF(AND(מרקובחצי[[#This Row],[CycleNumber]]&lt;$B1397,SUM(מרקובחצי[[#This Row],[32]],P1397)=2),1,"")</f>
        <v/>
      </c>
      <c r="AL1396" t="str">
        <f>IF(AND(מרקובחצי[[#This Row],[CycleNumber]]&lt;$B1397,SUM(מרקובחצי[[#This Row],[32]],Q1397)=2),1,"")</f>
        <v/>
      </c>
      <c r="AM1396" t="str">
        <f>IF(AND(מרקובחצי[[#This Row],[CycleNumber]]&lt;$B1397,SUM(V1396:V1397)=2),1,"")</f>
        <v/>
      </c>
      <c r="AN1396" t="str">
        <f>IF(AND(מרקובחצי[[#This Row],[CycleNumber]]&lt;$B1397,SUM(מרקובחצי[[#This Row],[33]],O1397)=2),1,"")</f>
        <v/>
      </c>
      <c r="AO1396" t="str">
        <f>IF(AND(מרקובחצי[[#This Row],[CycleNumber]]&lt;$B1397,SUM(מרקובחצי[[#This Row],[33]],P1397)=2),1,"")</f>
        <v/>
      </c>
      <c r="AP1396" t="str">
        <f>IF(AND(מרקובחצי[[#This Row],[CycleNumber]]&lt;$B1397,SUM(מרקובחצי[[#This Row],[33]],Q1397)=2),1,"")</f>
        <v/>
      </c>
      <c r="AQ1396" t="str">
        <f>IF(AND(מרקובחצי[[#This Row],[CycleNumber]]&lt;$B1397,SUM(W1396:W1397)=2),1,"")</f>
        <v/>
      </c>
      <c r="AR1396" t="str">
        <f>IF(AND(מרקובחצי[[#This Row],[CycleNumber]]&lt;$B1397,SUM(מרקובחצי[[#This Row],[12]],S1397)=2),1,"")</f>
        <v/>
      </c>
      <c r="AS1396" t="str">
        <f>IF(AND(מרקובחצי[[#This Row],[CycleNumber]]&lt;$B1397,SUM(מרקובחצי[[#This Row],[22]],V1397)=2),1,"")</f>
        <v/>
      </c>
      <c r="AT1396" s="3">
        <f>SUM(מרקובחצי[[#This Row],[11]:[33]])</f>
        <v>0</v>
      </c>
    </row>
    <row r="1397" spans="1:46" ht="15.6" x14ac:dyDescent="0.25">
      <c r="A1397" s="19" t="s">
        <v>150</v>
      </c>
      <c r="B1397" s="19">
        <v>1</v>
      </c>
      <c r="C1397">
        <v>24</v>
      </c>
      <c r="D1397" s="19">
        <f>מרקובחצי[[#This Row],[LengthofCycle]]+1</f>
        <v>25</v>
      </c>
      <c r="E1397" t="str">
        <f>IF(IFERROR(LOOKUP(מרקובחצי[[#This Row],[ClientID]],קביעויות[הפלגה]),FALSE)=מרקובחצי[[#This Row],[ClientID]],1,"")</f>
        <v/>
      </c>
      <c r="F1397" t="str">
        <f>IF(IFERROR(LOOKUP(מרקובחצי[[#This Row],[ClientID]],סוגחציקבוע[S31]),FALSE)=מרקובחצי[[#This Row],[ClientID]],1,"")</f>
        <v/>
      </c>
      <c r="G1397">
        <f>IF(IFERROR(LOOKUP(מרקובחצי[[#This Row],[ClientID]],סוגחציקבוע[S32]),FALSE)=מרקובחצי[[#This Row],[ClientID]],1,"")</f>
        <v>1</v>
      </c>
      <c r="H1397" t="str">
        <f>IF(IFERROR(LOOKUP(מרקובחצי[[#This Row],[ClientID]],סוגחציקבוע[S33]),FALSE)=מרקובחצי[[#This Row],[ClientID]],1,"")</f>
        <v/>
      </c>
      <c r="I1397" t="str">
        <f>IF(IFERROR(LOOKUP(מרקובחצי[[#This Row],[ClientID]],סוגחציקבוע[S32&amp;33]),FALSE)=מרקובחצי[[#This Row],[ClientID]],1,"")</f>
        <v/>
      </c>
      <c r="J1397" s="19">
        <f>IF(SUM(מרקובחצי[[#This Row],[11]:[13]])=1,מרקובחצי[[#This Row],[עד ועד]],IF(SUM(R1396:T1397)=1,IF(מרקובחצי[[#This Row],[עד ועד]]&lt;J1396,מרקובחצי[[#This Row],[עד ועד]],J1396),J1396))</f>
        <v>25</v>
      </c>
      <c r="K1397" s="19">
        <f>IF(SUM(מרקובחצי[[#This Row],[11]:[13]])=1,מרקובחצי[[#This Row],[עד ועד]],IF(SUM(R1396:T1397)=1,IF(מרקובחצי[[#This Row],[עד ועד]]&gt;K1396,מרקובחצי[[#This Row],[עד ועד]],K1396),K1396))</f>
        <v>25</v>
      </c>
      <c r="L1397" s="19" t="str">
        <f>IF(AND(SUM(מרקובחצי[[#This Row],[31]:[33]])=1,SUM(U1396:W1396)=0),מרקובחצי[[#This Row],[מקס]]-מרקובחצי[[#This Row],[מינ]],"")</f>
        <v/>
      </c>
      <c r="M139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397" s="19" t="str">
        <f t="shared" si="21"/>
        <v/>
      </c>
      <c r="O1397" s="19">
        <f>IF(מרקובחצי[[#This Row],[קבעה הפלגה?]]=1,"",IF(AND(מרקובחצי[[#This Row],[עד ועד]]&lt;29,OR(מרקובחצי[[#This Row],[CycleNumber]]=1,AND(U1396=1,OR(מרקובחצי[[#This Row],[עד ועד]]&lt;J1396,מרקובחצי[[#This Row],[עד ועד]]&gt;K1396)),AND(V1396=1,מרקובחצי[[#This Row],[עד ועד]]&lt;J1396),W1396=1)),1,""))</f>
        <v>1</v>
      </c>
      <c r="P1397" s="19" t="str">
        <f>IF(מרקובחצי[[#This Row],[קבעה הפלגה?]]=1,"",IF(AND(מרקובחצי[[#This Row],[עד ועד]]&gt;28,מרקובחצי[[#This Row],[עד ועד]]&lt;32,OR(מרקובחצי[[#This Row],[CycleNumber]]=1,AND(U1396=1),AND(V1396=1,OR(מרקובחצי[[#This Row],[עד ועד]]&lt;J1396,מרקובחצי[[#This Row],[עד ועד]]&gt;K1396)),W1396=1)),1,""))</f>
        <v/>
      </c>
      <c r="Q1397" s="19" t="str">
        <f>IF(מרקובחצי[[#This Row],[קבעה הפלגה?]]=1,"",IF(AND(מרקובחצי[[#This Row],[עד ועד]]&gt;31,OR(מרקובחצי[[#This Row],[CycleNumber]]=1,AND(U1396=1),AND(V1396=1,מרקובחצי[[#This Row],[עד ועד]]&gt;K1396),AND(W1396=1,OR(מרקובחצי[[#This Row],[עד ועד]]&gt;K1396,מרקובחצי[[#This Row],[עד ועד]]&lt;J1396)))),1,""))</f>
        <v/>
      </c>
      <c r="R1397" s="19" t="str">
        <f>IF(מרקובחצי[[#This Row],[CycleNumber]]&gt;1,IF(AND(O1396=1,מרקובחצי[[#This Row],[עד ועד]]&lt;29),1,""),"")</f>
        <v/>
      </c>
      <c r="S1397" s="19" t="str">
        <f>IF(מרקובחצי[[#This Row],[CycleNumber]]&gt;1,IF(OR(AND(O1396=1,מרקובחצי[[#This Row],[עד ועד]]&gt;28),AND(P1396=1),AND(Q1396=1,מרקובחצי[[#This Row],[עד ועד]]&lt;32)),1,""),"")</f>
        <v/>
      </c>
      <c r="T1397" s="19" t="str">
        <f>IF(מרקובחצי[[#This Row],[CycleNumber]]&gt;1,IF(AND(Q1396=1,מרקובחצי[[#This Row],[עד ועד]]&gt;31),1,""),"")</f>
        <v/>
      </c>
      <c r="U1397" s="19" t="str">
        <f>IF(מרקובחצי[[#This Row],[CycleNumber]]&gt;1,IF(AND(R1396=1,מרקובחצי[[#This Row],[עד ועד]]&lt;29),1,IF(AND(U1396=1,NOT(OR(מרקובחצי[[#This Row],[עד ועד]]&lt;J1396,מרקובחצי[[#This Row],[עד ועד]]&gt;K1396))),1,"")),"")</f>
        <v/>
      </c>
      <c r="V1397" s="19" t="str">
        <f>IF(מרקובחצי[[#This Row],[CycleNumber]]&gt;1,IF(AND(SUM(R1396:T1396)=1,מרקובחצי[[#This Row],[עד ועד]]&gt;28,מרקובחצי[[#This Row],[עד ועד]]&lt;32),1,IF(OR(S1396=1,AND(R1396=1,מרקובחצי[[#This Row],[עד ועד]]&gt;28),AND(T1396=1,מרקובחצי[[#This Row],[עד ועד]]&lt;32)),1,IF(AND(V1396=1,NOT(OR(מרקובחצי[[#This Row],[עד ועד]]&lt;J1396,מרקובחצי[[#This Row],[עד ועד]]&gt;K1396))),1,""))),"")</f>
        <v/>
      </c>
      <c r="W1397" s="19" t="str">
        <f>IF(מרקובחצי[[#This Row],[CycleNumber]]&gt;1,IF(AND(T1396=1,מרקובחצי[[#This Row],[עד ועד]]&gt;31),1,IF(AND(W1396=1,NOT(OR(מרקובחצי[[#This Row],[עד ועד]]&lt;J1396,מרקובחצי[[#This Row],[עד ועד]]&gt;K1396))),1,"")),"")</f>
        <v/>
      </c>
      <c r="X1397" s="19" t="str">
        <f>IF(AND(מרקובחצי[[#This Row],[CycleNumber]]&lt;$B1398,SUM(מרקובחצי[[#This Row],[11]],R1398)=2),1,"")</f>
        <v/>
      </c>
      <c r="Y1397" s="19">
        <f>IF(AND(מרקובחצי[[#This Row],[CycleNumber]]&lt;$B1398,SUM(מרקובחצי[[#This Row],[11]],S1398)=2),1,"")</f>
        <v>1</v>
      </c>
      <c r="Z1397" s="19" t="str">
        <f>IF(AND(מרקובחצי[[#This Row],[CycleNumber]]&lt;$B1398,SUM(מרקובחצי[[#This Row],[13]],S1398)=2),1,"")</f>
        <v/>
      </c>
      <c r="AA1397" s="19" t="str">
        <f>IF(AND(מרקובחצי[[#This Row],[CycleNumber]]&lt;$B1398,SUM(מרקובחצי[[#This Row],[13]],T1398)=2),1,"")</f>
        <v/>
      </c>
      <c r="AB1397" s="19" t="str">
        <f>IF(AND(מרקובחצי[[#This Row],[CycleNumber]]&lt;$B1398,SUM(מרקובחצי[[#This Row],[21]],U1398)=2),1,"")</f>
        <v/>
      </c>
      <c r="AC1397" s="19" t="str">
        <f>IF(AND(מרקובחצי[[#This Row],[CycleNumber]]&lt;$B1398,SUM(מרקובחצי[[#This Row],[21]],V1398)=2),1,"")</f>
        <v/>
      </c>
      <c r="AD1397" s="19" t="str">
        <f>IF(AND(מרקובחצי[[#This Row],[CycleNumber]]&lt;$B1398,SUM(מרקובחצי[[#This Row],[23]],V1398)=2),1,"")</f>
        <v/>
      </c>
      <c r="AE1397" s="19" t="str">
        <f>IF(AND(מרקובחצי[[#This Row],[CycleNumber]]&lt;$B1398,SUM(מרקובחצי[[#This Row],[23]],W1398)=2),1,"")</f>
        <v/>
      </c>
      <c r="AF1397" s="19" t="str">
        <f>IF(AND(מרקובחצי[[#This Row],[CycleNumber]]&lt;$B1398,SUM(מרקובחצי[[#This Row],[31]],O1398)=2),1,"")</f>
        <v/>
      </c>
      <c r="AG1397" s="19" t="str">
        <f>IF(AND(מרקובחצי[[#This Row],[CycleNumber]]&lt;$B1398,SUM(מרקובחצי[[#This Row],[31]],P1398)=2),1,"")</f>
        <v/>
      </c>
      <c r="AH1397" s="19" t="str">
        <f>IF(AND(מרקובחצי[[#This Row],[CycleNumber]]&lt;$B1398,SUM(מרקובחצי[[#This Row],[31]],Q1398)=2),1,"")</f>
        <v/>
      </c>
      <c r="AI1397" s="19" t="str">
        <f>IF(AND(מרקובחצי[[#This Row],[CycleNumber]]&lt;$B1398,SUM(U1397:U1398)=2),1,"")</f>
        <v/>
      </c>
      <c r="AJ1397" s="19" t="str">
        <f>IF(AND(מרקובחצי[[#This Row],[CycleNumber]]&lt;$B1398,SUM(מרקובחצי[[#This Row],[32]],O1398)=2),1,"")</f>
        <v/>
      </c>
      <c r="AK1397" s="19" t="str">
        <f>IF(AND(מרקובחצי[[#This Row],[CycleNumber]]&lt;$B1398,SUM(מרקובחצי[[#This Row],[32]],P1398)=2),1,"")</f>
        <v/>
      </c>
      <c r="AL1397" s="19" t="str">
        <f>IF(AND(מרקובחצי[[#This Row],[CycleNumber]]&lt;$B1398,SUM(מרקובחצי[[#This Row],[32]],Q1398)=2),1,"")</f>
        <v/>
      </c>
      <c r="AM1397" s="19" t="str">
        <f>IF(AND(מרקובחצי[[#This Row],[CycleNumber]]&lt;$B1398,SUM(V1397:V1398)=2),1,"")</f>
        <v/>
      </c>
      <c r="AN1397" s="19" t="str">
        <f>IF(AND(מרקובחצי[[#This Row],[CycleNumber]]&lt;$B1398,SUM(מרקובחצי[[#This Row],[33]],O1398)=2),1,"")</f>
        <v/>
      </c>
      <c r="AO1397" s="19" t="str">
        <f>IF(AND(מרקובחצי[[#This Row],[CycleNumber]]&lt;$B1398,SUM(מרקובחצי[[#This Row],[33]],P1398)=2),1,"")</f>
        <v/>
      </c>
      <c r="AP1397" s="19" t="str">
        <f>IF(AND(מרקובחצי[[#This Row],[CycleNumber]]&lt;$B1398,SUM(מרקובחצי[[#This Row],[33]],Q1398)=2),1,"")</f>
        <v/>
      </c>
      <c r="AQ1397" s="19" t="str">
        <f>IF(AND(מרקובחצי[[#This Row],[CycleNumber]]&lt;$B1398,SUM(W1397:W1398)=2),1,"")</f>
        <v/>
      </c>
      <c r="AR1397" s="19" t="str">
        <f>IF(AND(מרקובחצי[[#This Row],[CycleNumber]]&lt;$B1398,SUM(מרקובחצי[[#This Row],[12]],S1398)=2),1,"")</f>
        <v/>
      </c>
      <c r="AS1397" s="19" t="str">
        <f>IF(AND(מרקובחצי[[#This Row],[CycleNumber]]&lt;$B1398,SUM(מרקובחצי[[#This Row],[22]],V1398)=2),1,"")</f>
        <v/>
      </c>
      <c r="AT1397" s="21">
        <f>SUM(מרקובחצי[[#This Row],[11]:[33]])</f>
        <v>1</v>
      </c>
    </row>
    <row r="1398" spans="1:46" ht="15.6" x14ac:dyDescent="0.25">
      <c r="A1398" s="19" t="s">
        <v>150</v>
      </c>
      <c r="B1398" s="19">
        <v>2</v>
      </c>
      <c r="C1398">
        <v>29</v>
      </c>
      <c r="D1398" s="19">
        <f>מרקובחצי[[#This Row],[LengthofCycle]]+1</f>
        <v>30</v>
      </c>
      <c r="E1398" t="str">
        <f>IF(IFERROR(LOOKUP(מרקובחצי[[#This Row],[ClientID]],קביעויות[הפלגה]),FALSE)=מרקובחצי[[#This Row],[ClientID]],1,"")</f>
        <v/>
      </c>
      <c r="F1398" t="str">
        <f>IF(IFERROR(LOOKUP(מרקובחצי[[#This Row],[ClientID]],סוגחציקבוע[S31]),FALSE)=מרקובחצי[[#This Row],[ClientID]],1,"")</f>
        <v/>
      </c>
      <c r="G1398">
        <f>IF(IFERROR(LOOKUP(מרקובחצי[[#This Row],[ClientID]],סוגחציקבוע[S32]),FALSE)=מרקובחצי[[#This Row],[ClientID]],1,"")</f>
        <v>1</v>
      </c>
      <c r="H1398" t="str">
        <f>IF(IFERROR(LOOKUP(מרקובחצי[[#This Row],[ClientID]],סוגחציקבוע[S33]),FALSE)=מרקובחצי[[#This Row],[ClientID]],1,"")</f>
        <v/>
      </c>
      <c r="I1398" t="str">
        <f>IF(IFERROR(LOOKUP(מרקובחצי[[#This Row],[ClientID]],סוגחציקבוע[S32&amp;33]),FALSE)=מרקובחצי[[#This Row],[ClientID]],1,"")</f>
        <v/>
      </c>
      <c r="J1398" s="19">
        <f>IF(SUM(מרקובחצי[[#This Row],[11]:[13]])=1,מרקובחצי[[#This Row],[עד ועד]],IF(SUM(R1397:T1398)=1,IF(מרקובחצי[[#This Row],[עד ועד]]&lt;J1397,מרקובחצי[[#This Row],[עד ועד]],J1397),J1397))</f>
        <v>25</v>
      </c>
      <c r="K1398" s="19">
        <f>IF(SUM(מרקובחצי[[#This Row],[11]:[13]])=1,מרקובחצי[[#This Row],[עד ועד]],IF(SUM(R1397:T1398)=1,IF(מרקובחצי[[#This Row],[עד ועד]]&gt;K1397,מרקובחצי[[#This Row],[עד ועד]],K1397),K1397))</f>
        <v>30</v>
      </c>
      <c r="L1398" s="19" t="str">
        <f>IF(AND(SUM(מרקובחצי[[#This Row],[31]:[33]])=1,SUM(U1397:W1397)=0),מרקובחצי[[#This Row],[מקס]]-מרקובחצי[[#This Row],[מינ]],"")</f>
        <v/>
      </c>
      <c r="M139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398" s="19" t="str">
        <f t="shared" si="21"/>
        <v>S11</v>
      </c>
      <c r="O1398" s="19" t="str">
        <f>IF(מרקובחצי[[#This Row],[קבעה הפלגה?]]=1,"",IF(AND(מרקובחצי[[#This Row],[עד ועד]]&lt;29,OR(מרקובחצי[[#This Row],[CycleNumber]]=1,AND(U1397=1,OR(מרקובחצי[[#This Row],[עד ועד]]&lt;J1397,מרקובחצי[[#This Row],[עד ועד]]&gt;K1397)),AND(V1397=1,מרקובחצי[[#This Row],[עד ועד]]&lt;J1397),W1397=1)),1,""))</f>
        <v/>
      </c>
      <c r="P1398" s="19" t="str">
        <f>IF(מרקובחצי[[#This Row],[קבעה הפלגה?]]=1,"",IF(AND(מרקובחצי[[#This Row],[עד ועד]]&gt;28,מרקובחצי[[#This Row],[עד ועד]]&lt;32,OR(מרקובחצי[[#This Row],[CycleNumber]]=1,AND(U1397=1),AND(V1397=1,OR(מרקובחצי[[#This Row],[עד ועד]]&lt;J1397,מרקובחצי[[#This Row],[עד ועד]]&gt;K1397)),W1397=1)),1,""))</f>
        <v/>
      </c>
      <c r="Q1398" s="19" t="str">
        <f>IF(מרקובחצי[[#This Row],[קבעה הפלגה?]]=1,"",IF(AND(מרקובחצי[[#This Row],[עד ועד]]&gt;31,OR(מרקובחצי[[#This Row],[CycleNumber]]=1,AND(U1397=1),AND(V1397=1,מרקובחצי[[#This Row],[עד ועד]]&gt;K1397),AND(W1397=1,OR(מרקובחצי[[#This Row],[עד ועד]]&gt;K1397,מרקובחצי[[#This Row],[עד ועד]]&lt;J1397)))),1,""))</f>
        <v/>
      </c>
      <c r="R1398" s="19" t="str">
        <f>IF(מרקובחצי[[#This Row],[CycleNumber]]&gt;1,IF(AND(O1397=1,מרקובחצי[[#This Row],[עד ועד]]&lt;29),1,""),"")</f>
        <v/>
      </c>
      <c r="S1398" s="19">
        <f>IF(מרקובחצי[[#This Row],[CycleNumber]]&gt;1,IF(OR(AND(O1397=1,מרקובחצי[[#This Row],[עד ועד]]&gt;28),AND(P1397=1),AND(Q1397=1,מרקובחצי[[#This Row],[עד ועד]]&lt;32)),1,""),"")</f>
        <v>1</v>
      </c>
      <c r="T1398" s="19" t="str">
        <f>IF(מרקובחצי[[#This Row],[CycleNumber]]&gt;1,IF(AND(Q1397=1,מרקובחצי[[#This Row],[עד ועד]]&gt;31),1,""),"")</f>
        <v/>
      </c>
      <c r="U1398" s="19" t="str">
        <f>IF(מרקובחצי[[#This Row],[CycleNumber]]&gt;1,IF(AND(R1397=1,מרקובחצי[[#This Row],[עד ועד]]&lt;29),1,IF(AND(U1397=1,NOT(OR(מרקובחצי[[#This Row],[עד ועד]]&lt;J1397,מרקובחצי[[#This Row],[עד ועד]]&gt;K1397))),1,"")),"")</f>
        <v/>
      </c>
      <c r="V1398" s="19" t="str">
        <f>IF(מרקובחצי[[#This Row],[CycleNumber]]&gt;1,IF(AND(SUM(R1397:T1397)=1,מרקובחצי[[#This Row],[עד ועד]]&gt;28,מרקובחצי[[#This Row],[עד ועד]]&lt;32),1,IF(OR(S1397=1,AND(R1397=1,מרקובחצי[[#This Row],[עד ועד]]&gt;28),AND(T1397=1,מרקובחצי[[#This Row],[עד ועד]]&lt;32)),1,IF(AND(V1397=1,NOT(OR(מרקובחצי[[#This Row],[עד ועד]]&lt;J1397,מרקובחצי[[#This Row],[עד ועד]]&gt;K1397))),1,""))),"")</f>
        <v/>
      </c>
      <c r="W1398" s="19" t="str">
        <f>IF(מרקובחצי[[#This Row],[CycleNumber]]&gt;1,IF(AND(T1397=1,מרקובחצי[[#This Row],[עד ועד]]&gt;31),1,IF(AND(W1397=1,NOT(OR(מרקובחצי[[#This Row],[עד ועד]]&lt;J1397,מרקובחצי[[#This Row],[עד ועד]]&gt;K1397))),1,"")),"")</f>
        <v/>
      </c>
      <c r="X1398" s="19" t="str">
        <f>IF(AND(מרקובחצי[[#This Row],[CycleNumber]]&lt;$B1399,SUM(מרקובחצי[[#This Row],[11]],R1399)=2),1,"")</f>
        <v/>
      </c>
      <c r="Y1398" s="19" t="str">
        <f>IF(AND(מרקובחצי[[#This Row],[CycleNumber]]&lt;$B1399,SUM(מרקובחצי[[#This Row],[11]],S1399)=2),1,"")</f>
        <v/>
      </c>
      <c r="Z1398" s="19" t="str">
        <f>IF(AND(מרקובחצי[[#This Row],[CycleNumber]]&lt;$B1399,SUM(מרקובחצי[[#This Row],[13]],S1399)=2),1,"")</f>
        <v/>
      </c>
      <c r="AA1398" s="19" t="str">
        <f>IF(AND(מרקובחצי[[#This Row],[CycleNumber]]&lt;$B1399,SUM(מרקובחצי[[#This Row],[13]],T1399)=2),1,"")</f>
        <v/>
      </c>
      <c r="AB1398" s="19" t="str">
        <f>IF(AND(מרקובחצי[[#This Row],[CycleNumber]]&lt;$B1399,SUM(מרקובחצי[[#This Row],[21]],U1399)=2),1,"")</f>
        <v/>
      </c>
      <c r="AC1398" s="19" t="str">
        <f>IF(AND(מרקובחצי[[#This Row],[CycleNumber]]&lt;$B1399,SUM(מרקובחצי[[#This Row],[21]],V1399)=2),1,"")</f>
        <v/>
      </c>
      <c r="AD1398" s="19" t="str">
        <f>IF(AND(מרקובחצי[[#This Row],[CycleNumber]]&lt;$B1399,SUM(מרקובחצי[[#This Row],[23]],V1399)=2),1,"")</f>
        <v/>
      </c>
      <c r="AE1398" s="19" t="str">
        <f>IF(AND(מרקובחצי[[#This Row],[CycleNumber]]&lt;$B1399,SUM(מרקובחצי[[#This Row],[23]],W1399)=2),1,"")</f>
        <v/>
      </c>
      <c r="AF1398" s="19" t="str">
        <f>IF(AND(מרקובחצי[[#This Row],[CycleNumber]]&lt;$B1399,SUM(מרקובחצי[[#This Row],[31]],O1399)=2),1,"")</f>
        <v/>
      </c>
      <c r="AG1398" s="19" t="str">
        <f>IF(AND(מרקובחצי[[#This Row],[CycleNumber]]&lt;$B1399,SUM(מרקובחצי[[#This Row],[31]],P1399)=2),1,"")</f>
        <v/>
      </c>
      <c r="AH1398" s="19" t="str">
        <f>IF(AND(מרקובחצי[[#This Row],[CycleNumber]]&lt;$B1399,SUM(מרקובחצי[[#This Row],[31]],Q1399)=2),1,"")</f>
        <v/>
      </c>
      <c r="AI1398" s="19" t="str">
        <f>IF(AND(מרקובחצי[[#This Row],[CycleNumber]]&lt;$B1399,SUM(U1398:U1399)=2),1,"")</f>
        <v/>
      </c>
      <c r="AJ1398" s="19" t="str">
        <f>IF(AND(מרקובחצי[[#This Row],[CycleNumber]]&lt;$B1399,SUM(מרקובחצי[[#This Row],[32]],O1399)=2),1,"")</f>
        <v/>
      </c>
      <c r="AK1398" s="19" t="str">
        <f>IF(AND(מרקובחצי[[#This Row],[CycleNumber]]&lt;$B1399,SUM(מרקובחצי[[#This Row],[32]],P1399)=2),1,"")</f>
        <v/>
      </c>
      <c r="AL1398" s="19" t="str">
        <f>IF(AND(מרקובחצי[[#This Row],[CycleNumber]]&lt;$B1399,SUM(מרקובחצי[[#This Row],[32]],Q1399)=2),1,"")</f>
        <v/>
      </c>
      <c r="AM1398" s="19" t="str">
        <f>IF(AND(מרקובחצי[[#This Row],[CycleNumber]]&lt;$B1399,SUM(V1398:V1399)=2),1,"")</f>
        <v/>
      </c>
      <c r="AN1398" s="19" t="str">
        <f>IF(AND(מרקובחצי[[#This Row],[CycleNumber]]&lt;$B1399,SUM(מרקובחצי[[#This Row],[33]],O1399)=2),1,"")</f>
        <v/>
      </c>
      <c r="AO1398" s="19" t="str">
        <f>IF(AND(מרקובחצי[[#This Row],[CycleNumber]]&lt;$B1399,SUM(מרקובחצי[[#This Row],[33]],P1399)=2),1,"")</f>
        <v/>
      </c>
      <c r="AP1398" s="19" t="str">
        <f>IF(AND(מרקובחצי[[#This Row],[CycleNumber]]&lt;$B1399,SUM(מרקובחצי[[#This Row],[33]],Q1399)=2),1,"")</f>
        <v/>
      </c>
      <c r="AQ1398" s="19" t="str">
        <f>IF(AND(מרקובחצי[[#This Row],[CycleNumber]]&lt;$B1399,SUM(W1398:W1399)=2),1,"")</f>
        <v/>
      </c>
      <c r="AR1398" s="19" t="str">
        <f>IF(AND(מרקובחצי[[#This Row],[CycleNumber]]&lt;$B1399,SUM(מרקובחצי[[#This Row],[12]],S1399)=2),1,"")</f>
        <v/>
      </c>
      <c r="AS1398" s="19">
        <f>IF(AND(מרקובחצי[[#This Row],[CycleNumber]]&lt;$B1399,SUM(מרקובחצי[[#This Row],[22]],V1399)=2),1,"")</f>
        <v>1</v>
      </c>
      <c r="AT1398" s="21">
        <f>SUM(מרקובחצי[[#This Row],[11]:[33]])</f>
        <v>1</v>
      </c>
    </row>
    <row r="1399" spans="1:46" ht="15.6" x14ac:dyDescent="0.25">
      <c r="A1399" s="19" t="s">
        <v>150</v>
      </c>
      <c r="B1399" s="19">
        <v>3</v>
      </c>
      <c r="C1399">
        <v>26</v>
      </c>
      <c r="D1399" s="19">
        <f>מרקובחצי[[#This Row],[LengthofCycle]]+1</f>
        <v>27</v>
      </c>
      <c r="E1399" t="str">
        <f>IF(IFERROR(LOOKUP(מרקובחצי[[#This Row],[ClientID]],קביעויות[הפלגה]),FALSE)=מרקובחצי[[#This Row],[ClientID]],1,"")</f>
        <v/>
      </c>
      <c r="F1399" t="str">
        <f>IF(IFERROR(LOOKUP(מרקובחצי[[#This Row],[ClientID]],סוגחציקבוע[S31]),FALSE)=מרקובחצי[[#This Row],[ClientID]],1,"")</f>
        <v/>
      </c>
      <c r="G1399">
        <f>IF(IFERROR(LOOKUP(מרקובחצי[[#This Row],[ClientID]],סוגחציקבוע[S32]),FALSE)=מרקובחצי[[#This Row],[ClientID]],1,"")</f>
        <v>1</v>
      </c>
      <c r="H1399" t="str">
        <f>IF(IFERROR(LOOKUP(מרקובחצי[[#This Row],[ClientID]],סוגחציקבוע[S33]),FALSE)=מרקובחצי[[#This Row],[ClientID]],1,"")</f>
        <v/>
      </c>
      <c r="I1399" t="str">
        <f>IF(IFERROR(LOOKUP(מרקובחצי[[#This Row],[ClientID]],סוגחציקבוע[S32&amp;33]),FALSE)=מרקובחצי[[#This Row],[ClientID]],1,"")</f>
        <v/>
      </c>
      <c r="J1399" s="19">
        <f>IF(SUM(מרקובחצי[[#This Row],[11]:[13]])=1,מרקובחצי[[#This Row],[עד ועד]],IF(SUM(R1398:T1399)=1,IF(מרקובחצי[[#This Row],[עד ועד]]&lt;J1398,מרקובחצי[[#This Row],[עד ועד]],J1398),J1398))</f>
        <v>25</v>
      </c>
      <c r="K1399" s="19">
        <f>IF(SUM(מרקובחצי[[#This Row],[11]:[13]])=1,מרקובחצי[[#This Row],[עד ועד]],IF(SUM(R1398:T1399)=1,IF(מרקובחצי[[#This Row],[עד ועד]]&gt;K1398,מרקובחצי[[#This Row],[עד ועד]],K1398),K1398))</f>
        <v>30</v>
      </c>
      <c r="L1399" s="19">
        <f>IF(AND(SUM(מרקובחצי[[#This Row],[31]:[33]])=1,SUM(U1398:W1398)=0),מרקובחצי[[#This Row],[מקס]]-מרקובחצי[[#This Row],[מינ]],"")</f>
        <v>5</v>
      </c>
      <c r="M139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399" s="19" t="str">
        <f t="shared" si="21"/>
        <v>S22</v>
      </c>
      <c r="O1399" s="19" t="str">
        <f>IF(מרקובחצי[[#This Row],[קבעה הפלגה?]]=1,"",IF(AND(מרקובחצי[[#This Row],[עד ועד]]&lt;29,OR(מרקובחצי[[#This Row],[CycleNumber]]=1,AND(U1398=1,OR(מרקובחצי[[#This Row],[עד ועד]]&lt;J1398,מרקובחצי[[#This Row],[עד ועד]]&gt;K1398)),AND(V1398=1,מרקובחצי[[#This Row],[עד ועד]]&lt;J1398),W1398=1)),1,""))</f>
        <v/>
      </c>
      <c r="P1399" s="19" t="str">
        <f>IF(מרקובחצי[[#This Row],[קבעה הפלגה?]]=1,"",IF(AND(מרקובחצי[[#This Row],[עד ועד]]&gt;28,מרקובחצי[[#This Row],[עד ועד]]&lt;32,OR(מרקובחצי[[#This Row],[CycleNumber]]=1,AND(U1398=1),AND(V1398=1,OR(מרקובחצי[[#This Row],[עד ועד]]&lt;J1398,מרקובחצי[[#This Row],[עד ועד]]&gt;K1398)),W1398=1)),1,""))</f>
        <v/>
      </c>
      <c r="Q1399" s="19" t="str">
        <f>IF(מרקובחצי[[#This Row],[קבעה הפלגה?]]=1,"",IF(AND(מרקובחצי[[#This Row],[עד ועד]]&gt;31,OR(מרקובחצי[[#This Row],[CycleNumber]]=1,AND(U1398=1),AND(V1398=1,מרקובחצי[[#This Row],[עד ועד]]&gt;K1398),AND(W1398=1,OR(מרקובחצי[[#This Row],[עד ועד]]&gt;K1398,מרקובחצי[[#This Row],[עד ועד]]&lt;J1398)))),1,""))</f>
        <v/>
      </c>
      <c r="R1399" s="19" t="str">
        <f>IF(מרקובחצי[[#This Row],[CycleNumber]]&gt;1,IF(AND(O1398=1,מרקובחצי[[#This Row],[עד ועד]]&lt;29),1,""),"")</f>
        <v/>
      </c>
      <c r="S1399" s="19" t="str">
        <f>IF(מרקובחצי[[#This Row],[CycleNumber]]&gt;1,IF(OR(AND(O1398=1,מרקובחצי[[#This Row],[עד ועד]]&gt;28),AND(P1398=1),AND(Q1398=1,מרקובחצי[[#This Row],[עד ועד]]&lt;32)),1,""),"")</f>
        <v/>
      </c>
      <c r="T1399" s="19" t="str">
        <f>IF(מרקובחצי[[#This Row],[CycleNumber]]&gt;1,IF(AND(Q1398=1,מרקובחצי[[#This Row],[עד ועד]]&gt;31),1,""),"")</f>
        <v/>
      </c>
      <c r="U1399" s="19" t="str">
        <f>IF(מרקובחצי[[#This Row],[CycleNumber]]&gt;1,IF(AND(R1398=1,מרקובחצי[[#This Row],[עד ועד]]&lt;29),1,IF(AND(U1398=1,NOT(OR(מרקובחצי[[#This Row],[עד ועד]]&lt;J1398,מרקובחצי[[#This Row],[עד ועד]]&gt;K1398))),1,"")),"")</f>
        <v/>
      </c>
      <c r="V1399" s="19">
        <f>IF(מרקובחצי[[#This Row],[CycleNumber]]&gt;1,IF(AND(SUM(R1398:T1398)=1,מרקובחצי[[#This Row],[עד ועד]]&gt;28,מרקובחצי[[#This Row],[עד ועד]]&lt;32),1,IF(OR(S1398=1,AND(R1398=1,מרקובחצי[[#This Row],[עד ועד]]&gt;28),AND(T1398=1,מרקובחצי[[#This Row],[עד ועד]]&lt;32)),1,IF(AND(V1398=1,NOT(OR(מרקובחצי[[#This Row],[עד ועד]]&lt;J1398,מרקובחצי[[#This Row],[עד ועד]]&gt;K1398))),1,""))),"")</f>
        <v>1</v>
      </c>
      <c r="W1399" s="19" t="str">
        <f>IF(מרקובחצי[[#This Row],[CycleNumber]]&gt;1,IF(AND(T1398=1,מרקובחצי[[#This Row],[עד ועד]]&gt;31),1,IF(AND(W1398=1,NOT(OR(מרקובחצי[[#This Row],[עד ועד]]&lt;J1398,מרקובחצי[[#This Row],[עד ועד]]&gt;K1398))),1,"")),"")</f>
        <v/>
      </c>
      <c r="X1399" s="19" t="str">
        <f>IF(AND(מרקובחצי[[#This Row],[CycleNumber]]&lt;$B1400,SUM(מרקובחצי[[#This Row],[11]],R1400)=2),1,"")</f>
        <v/>
      </c>
      <c r="Y1399" s="19" t="str">
        <f>IF(AND(מרקובחצי[[#This Row],[CycleNumber]]&lt;$B1400,SUM(מרקובחצי[[#This Row],[11]],S1400)=2),1,"")</f>
        <v/>
      </c>
      <c r="Z1399" s="19" t="str">
        <f>IF(AND(מרקובחצי[[#This Row],[CycleNumber]]&lt;$B1400,SUM(מרקובחצי[[#This Row],[13]],S1400)=2),1,"")</f>
        <v/>
      </c>
      <c r="AA1399" s="19" t="str">
        <f>IF(AND(מרקובחצי[[#This Row],[CycleNumber]]&lt;$B1400,SUM(מרקובחצי[[#This Row],[13]],T1400)=2),1,"")</f>
        <v/>
      </c>
      <c r="AB1399" s="19" t="str">
        <f>IF(AND(מרקובחצי[[#This Row],[CycleNumber]]&lt;$B1400,SUM(מרקובחצי[[#This Row],[21]],U1400)=2),1,"")</f>
        <v/>
      </c>
      <c r="AC1399" s="19" t="str">
        <f>IF(AND(מרקובחצי[[#This Row],[CycleNumber]]&lt;$B1400,SUM(מרקובחצי[[#This Row],[21]],V1400)=2),1,"")</f>
        <v/>
      </c>
      <c r="AD1399" s="19" t="str">
        <f>IF(AND(מרקובחצי[[#This Row],[CycleNumber]]&lt;$B1400,SUM(מרקובחצי[[#This Row],[23]],V1400)=2),1,"")</f>
        <v/>
      </c>
      <c r="AE1399" s="19" t="str">
        <f>IF(AND(מרקובחצי[[#This Row],[CycleNumber]]&lt;$B1400,SUM(מרקובחצי[[#This Row],[23]],W1400)=2),1,"")</f>
        <v/>
      </c>
      <c r="AF1399" s="19" t="str">
        <f>IF(AND(מרקובחצי[[#This Row],[CycleNumber]]&lt;$B1400,SUM(מרקובחצי[[#This Row],[31]],O1400)=2),1,"")</f>
        <v/>
      </c>
      <c r="AG1399" s="19" t="str">
        <f>IF(AND(מרקובחצי[[#This Row],[CycleNumber]]&lt;$B1400,SUM(מרקובחצי[[#This Row],[31]],P1400)=2),1,"")</f>
        <v/>
      </c>
      <c r="AH1399" s="19" t="str">
        <f>IF(AND(מרקובחצי[[#This Row],[CycleNumber]]&lt;$B1400,SUM(מרקובחצי[[#This Row],[31]],Q1400)=2),1,"")</f>
        <v/>
      </c>
      <c r="AI1399" s="19" t="str">
        <f>IF(AND(מרקובחצי[[#This Row],[CycleNumber]]&lt;$B1400,SUM(U1399:U1400)=2),1,"")</f>
        <v/>
      </c>
      <c r="AJ1399" s="19" t="str">
        <f>IF(AND(מרקובחצי[[#This Row],[CycleNumber]]&lt;$B1400,SUM(מרקובחצי[[#This Row],[32]],O1400)=2),1,"")</f>
        <v/>
      </c>
      <c r="AK1399" s="19" t="str">
        <f>IF(AND(מרקובחצי[[#This Row],[CycleNumber]]&lt;$B1400,SUM(מרקובחצי[[#This Row],[32]],P1400)=2),1,"")</f>
        <v/>
      </c>
      <c r="AL1399" s="19" t="str">
        <f>IF(AND(מרקובחצי[[#This Row],[CycleNumber]]&lt;$B1400,SUM(מרקובחצי[[#This Row],[32]],Q1400)=2),1,"")</f>
        <v/>
      </c>
      <c r="AM1399" s="19">
        <f>IF(AND(מרקובחצי[[#This Row],[CycleNumber]]&lt;$B1400,SUM(V1399:V1400)=2),1,"")</f>
        <v>1</v>
      </c>
      <c r="AN1399" s="19" t="str">
        <f>IF(AND(מרקובחצי[[#This Row],[CycleNumber]]&lt;$B1400,SUM(מרקובחצי[[#This Row],[33]],O1400)=2),1,"")</f>
        <v/>
      </c>
      <c r="AO1399" s="19" t="str">
        <f>IF(AND(מרקובחצי[[#This Row],[CycleNumber]]&lt;$B1400,SUM(מרקובחצי[[#This Row],[33]],P1400)=2),1,"")</f>
        <v/>
      </c>
      <c r="AP1399" s="19" t="str">
        <f>IF(AND(מרקובחצי[[#This Row],[CycleNumber]]&lt;$B1400,SUM(מרקובחצי[[#This Row],[33]],Q1400)=2),1,"")</f>
        <v/>
      </c>
      <c r="AQ1399" s="19" t="str">
        <f>IF(AND(מרקובחצי[[#This Row],[CycleNumber]]&lt;$B1400,SUM(W1399:W1400)=2),1,"")</f>
        <v/>
      </c>
      <c r="AR1399" s="19" t="str">
        <f>IF(AND(מרקובחצי[[#This Row],[CycleNumber]]&lt;$B1400,SUM(מרקובחצי[[#This Row],[12]],S1400)=2),1,"")</f>
        <v/>
      </c>
      <c r="AS1399" s="19" t="str">
        <f>IF(AND(מרקובחצי[[#This Row],[CycleNumber]]&lt;$B1400,SUM(מרקובחצי[[#This Row],[22]],V1400)=2),1,"")</f>
        <v/>
      </c>
      <c r="AT1399" s="21">
        <f>SUM(מרקובחצי[[#This Row],[11]:[33]])</f>
        <v>1</v>
      </c>
    </row>
    <row r="1400" spans="1:46" ht="15.6" x14ac:dyDescent="0.25">
      <c r="A1400" s="19" t="s">
        <v>150</v>
      </c>
      <c r="B1400" s="19">
        <v>4</v>
      </c>
      <c r="C1400">
        <v>25</v>
      </c>
      <c r="D1400" s="19">
        <f>מרקובחצי[[#This Row],[LengthofCycle]]+1</f>
        <v>26</v>
      </c>
      <c r="E1400" t="str">
        <f>IF(IFERROR(LOOKUP(מרקובחצי[[#This Row],[ClientID]],קביעויות[הפלגה]),FALSE)=מרקובחצי[[#This Row],[ClientID]],1,"")</f>
        <v/>
      </c>
      <c r="F1400" t="str">
        <f>IF(IFERROR(LOOKUP(מרקובחצי[[#This Row],[ClientID]],סוגחציקבוע[S31]),FALSE)=מרקובחצי[[#This Row],[ClientID]],1,"")</f>
        <v/>
      </c>
      <c r="G1400">
        <f>IF(IFERROR(LOOKUP(מרקובחצי[[#This Row],[ClientID]],סוגחציקבוע[S32]),FALSE)=מרקובחצי[[#This Row],[ClientID]],1,"")</f>
        <v>1</v>
      </c>
      <c r="H1400" t="str">
        <f>IF(IFERROR(LOOKUP(מרקובחצי[[#This Row],[ClientID]],סוגחציקבוע[S33]),FALSE)=מרקובחצי[[#This Row],[ClientID]],1,"")</f>
        <v/>
      </c>
      <c r="I1400" t="str">
        <f>IF(IFERROR(LOOKUP(מרקובחצי[[#This Row],[ClientID]],סוגחציקבוע[S32&amp;33]),FALSE)=מרקובחצי[[#This Row],[ClientID]],1,"")</f>
        <v/>
      </c>
      <c r="J1400" s="19">
        <f>IF(SUM(מרקובחצי[[#This Row],[11]:[13]])=1,מרקובחצי[[#This Row],[עד ועד]],IF(SUM(R1399:T1400)=1,IF(מרקובחצי[[#This Row],[עד ועד]]&lt;J1399,מרקובחצי[[#This Row],[עד ועד]],J1399),J1399))</f>
        <v>25</v>
      </c>
      <c r="K1400" s="19">
        <f>IF(SUM(מרקובחצי[[#This Row],[11]:[13]])=1,מרקובחצי[[#This Row],[עד ועד]],IF(SUM(R1399:T1400)=1,IF(מרקובחצי[[#This Row],[עד ועד]]&gt;K1399,מרקובחצי[[#This Row],[עד ועד]],K1399),K1399))</f>
        <v>30</v>
      </c>
      <c r="L1400" s="19" t="str">
        <f>IF(AND(SUM(מרקובחצי[[#This Row],[31]:[33]])=1,SUM(U1399:W1399)=0),מרקובחצי[[#This Row],[מקס]]-מרקובחצי[[#This Row],[מינ]],"")</f>
        <v/>
      </c>
      <c r="M140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00" s="19" t="str">
        <f t="shared" si="21"/>
        <v>S32</v>
      </c>
      <c r="O1400" s="19" t="str">
        <f>IF(מרקובחצי[[#This Row],[קבעה הפלגה?]]=1,"",IF(AND(מרקובחצי[[#This Row],[עד ועד]]&lt;29,OR(מרקובחצי[[#This Row],[CycleNumber]]=1,AND(U1399=1,OR(מרקובחצי[[#This Row],[עד ועד]]&lt;J1399,מרקובחצי[[#This Row],[עד ועד]]&gt;K1399)),AND(V1399=1,מרקובחצי[[#This Row],[עד ועד]]&lt;J1399),W1399=1)),1,""))</f>
        <v/>
      </c>
      <c r="P1400" s="19" t="str">
        <f>IF(מרקובחצי[[#This Row],[קבעה הפלגה?]]=1,"",IF(AND(מרקובחצי[[#This Row],[עד ועד]]&gt;28,מרקובחצי[[#This Row],[עד ועד]]&lt;32,OR(מרקובחצי[[#This Row],[CycleNumber]]=1,AND(U1399=1),AND(V1399=1,OR(מרקובחצי[[#This Row],[עד ועד]]&lt;J1399,מרקובחצי[[#This Row],[עד ועד]]&gt;K1399)),W1399=1)),1,""))</f>
        <v/>
      </c>
      <c r="Q1400" s="19" t="str">
        <f>IF(מרקובחצי[[#This Row],[קבעה הפלגה?]]=1,"",IF(AND(מרקובחצי[[#This Row],[עד ועד]]&gt;31,OR(מרקובחצי[[#This Row],[CycleNumber]]=1,AND(U1399=1),AND(V1399=1,מרקובחצי[[#This Row],[עד ועד]]&gt;K1399),AND(W1399=1,OR(מרקובחצי[[#This Row],[עד ועד]]&gt;K1399,מרקובחצי[[#This Row],[עד ועד]]&lt;J1399)))),1,""))</f>
        <v/>
      </c>
      <c r="R1400" s="19" t="str">
        <f>IF(מרקובחצי[[#This Row],[CycleNumber]]&gt;1,IF(AND(O1399=1,מרקובחצי[[#This Row],[עד ועד]]&lt;29),1,""),"")</f>
        <v/>
      </c>
      <c r="S1400" s="19" t="str">
        <f>IF(מרקובחצי[[#This Row],[CycleNumber]]&gt;1,IF(OR(AND(O1399=1,מרקובחצי[[#This Row],[עד ועד]]&gt;28),AND(P1399=1),AND(Q1399=1,מרקובחצי[[#This Row],[עד ועד]]&lt;32)),1,""),"")</f>
        <v/>
      </c>
      <c r="T1400" s="19" t="str">
        <f>IF(מרקובחצי[[#This Row],[CycleNumber]]&gt;1,IF(AND(Q1399=1,מרקובחצי[[#This Row],[עד ועד]]&gt;31),1,""),"")</f>
        <v/>
      </c>
      <c r="U1400" s="19" t="str">
        <f>IF(מרקובחצי[[#This Row],[CycleNumber]]&gt;1,IF(AND(R1399=1,מרקובחצי[[#This Row],[עד ועד]]&lt;29),1,IF(AND(U1399=1,NOT(OR(מרקובחצי[[#This Row],[עד ועד]]&lt;J1399,מרקובחצי[[#This Row],[עד ועד]]&gt;K1399))),1,"")),"")</f>
        <v/>
      </c>
      <c r="V1400" s="19">
        <f>IF(מרקובחצי[[#This Row],[CycleNumber]]&gt;1,IF(AND(SUM(R1399:T1399)=1,מרקובחצי[[#This Row],[עד ועד]]&gt;28,מרקובחצי[[#This Row],[עד ועד]]&lt;32),1,IF(OR(S1399=1,AND(R1399=1,מרקובחצי[[#This Row],[עד ועד]]&gt;28),AND(T1399=1,מרקובחצי[[#This Row],[עד ועד]]&lt;32)),1,IF(AND(V1399=1,NOT(OR(מרקובחצי[[#This Row],[עד ועד]]&lt;J1399,מרקובחצי[[#This Row],[עד ועד]]&gt;K1399))),1,""))),"")</f>
        <v>1</v>
      </c>
      <c r="W1400" s="19" t="str">
        <f>IF(מרקובחצי[[#This Row],[CycleNumber]]&gt;1,IF(AND(T1399=1,מרקובחצי[[#This Row],[עד ועד]]&gt;31),1,IF(AND(W1399=1,NOT(OR(מרקובחצי[[#This Row],[עד ועד]]&lt;J1399,מרקובחצי[[#This Row],[עד ועד]]&gt;K1399))),1,"")),"")</f>
        <v/>
      </c>
      <c r="X1400" s="19" t="str">
        <f>IF(AND(מרקובחצי[[#This Row],[CycleNumber]]&lt;$B1401,SUM(מרקובחצי[[#This Row],[11]],R1401)=2),1,"")</f>
        <v/>
      </c>
      <c r="Y1400" s="19" t="str">
        <f>IF(AND(מרקובחצי[[#This Row],[CycleNumber]]&lt;$B1401,SUM(מרקובחצי[[#This Row],[11]],S1401)=2),1,"")</f>
        <v/>
      </c>
      <c r="Z1400" s="19" t="str">
        <f>IF(AND(מרקובחצי[[#This Row],[CycleNumber]]&lt;$B1401,SUM(מרקובחצי[[#This Row],[13]],S1401)=2),1,"")</f>
        <v/>
      </c>
      <c r="AA1400" s="19" t="str">
        <f>IF(AND(מרקובחצי[[#This Row],[CycleNumber]]&lt;$B1401,SUM(מרקובחצי[[#This Row],[13]],T1401)=2),1,"")</f>
        <v/>
      </c>
      <c r="AB1400" s="19" t="str">
        <f>IF(AND(מרקובחצי[[#This Row],[CycleNumber]]&lt;$B1401,SUM(מרקובחצי[[#This Row],[21]],U1401)=2),1,"")</f>
        <v/>
      </c>
      <c r="AC1400" s="19" t="str">
        <f>IF(AND(מרקובחצי[[#This Row],[CycleNumber]]&lt;$B1401,SUM(מרקובחצי[[#This Row],[21]],V1401)=2),1,"")</f>
        <v/>
      </c>
      <c r="AD1400" s="19" t="str">
        <f>IF(AND(מרקובחצי[[#This Row],[CycleNumber]]&lt;$B1401,SUM(מרקובחצי[[#This Row],[23]],V1401)=2),1,"")</f>
        <v/>
      </c>
      <c r="AE1400" s="19" t="str">
        <f>IF(AND(מרקובחצי[[#This Row],[CycleNumber]]&lt;$B1401,SUM(מרקובחצי[[#This Row],[23]],W1401)=2),1,"")</f>
        <v/>
      </c>
      <c r="AF1400" s="19" t="str">
        <f>IF(AND(מרקובחצי[[#This Row],[CycleNumber]]&lt;$B1401,SUM(מרקובחצי[[#This Row],[31]],O1401)=2),1,"")</f>
        <v/>
      </c>
      <c r="AG1400" s="19" t="str">
        <f>IF(AND(מרקובחצי[[#This Row],[CycleNumber]]&lt;$B1401,SUM(מרקובחצי[[#This Row],[31]],P1401)=2),1,"")</f>
        <v/>
      </c>
      <c r="AH1400" s="19" t="str">
        <f>IF(AND(מרקובחצי[[#This Row],[CycleNumber]]&lt;$B1401,SUM(מרקובחצי[[#This Row],[31]],Q1401)=2),1,"")</f>
        <v/>
      </c>
      <c r="AI1400" s="19" t="str">
        <f>IF(AND(מרקובחצי[[#This Row],[CycleNumber]]&lt;$B1401,SUM(U1400:U1401)=2),1,"")</f>
        <v/>
      </c>
      <c r="AJ1400" s="19" t="str">
        <f>IF(AND(מרקובחצי[[#This Row],[CycleNumber]]&lt;$B1401,SUM(מרקובחצי[[#This Row],[32]],O1401)=2),1,"")</f>
        <v/>
      </c>
      <c r="AK1400" s="19" t="str">
        <f>IF(AND(מרקובחצי[[#This Row],[CycleNumber]]&lt;$B1401,SUM(מרקובחצי[[#This Row],[32]],P1401)=2),1,"")</f>
        <v/>
      </c>
      <c r="AL1400" s="19">
        <f>IF(AND(מרקובחצי[[#This Row],[CycleNumber]]&lt;$B1401,SUM(מרקובחצי[[#This Row],[32]],Q1401)=2),1,"")</f>
        <v>1</v>
      </c>
      <c r="AM1400" s="19" t="str">
        <f>IF(AND(מרקובחצי[[#This Row],[CycleNumber]]&lt;$B1401,SUM(V1400:V1401)=2),1,"")</f>
        <v/>
      </c>
      <c r="AN1400" s="19" t="str">
        <f>IF(AND(מרקובחצי[[#This Row],[CycleNumber]]&lt;$B1401,SUM(מרקובחצי[[#This Row],[33]],O1401)=2),1,"")</f>
        <v/>
      </c>
      <c r="AO1400" s="19" t="str">
        <f>IF(AND(מרקובחצי[[#This Row],[CycleNumber]]&lt;$B1401,SUM(מרקובחצי[[#This Row],[33]],P1401)=2),1,"")</f>
        <v/>
      </c>
      <c r="AP1400" s="19" t="str">
        <f>IF(AND(מרקובחצי[[#This Row],[CycleNumber]]&lt;$B1401,SUM(מרקובחצי[[#This Row],[33]],Q1401)=2),1,"")</f>
        <v/>
      </c>
      <c r="AQ1400" s="19" t="str">
        <f>IF(AND(מרקובחצי[[#This Row],[CycleNumber]]&lt;$B1401,SUM(W1400:W1401)=2),1,"")</f>
        <v/>
      </c>
      <c r="AR1400" s="19" t="str">
        <f>IF(AND(מרקובחצי[[#This Row],[CycleNumber]]&lt;$B1401,SUM(מרקובחצי[[#This Row],[12]],S1401)=2),1,"")</f>
        <v/>
      </c>
      <c r="AS1400" s="19" t="str">
        <f>IF(AND(מרקובחצי[[#This Row],[CycleNumber]]&lt;$B1401,SUM(מרקובחצי[[#This Row],[22]],V1401)=2),1,"")</f>
        <v/>
      </c>
      <c r="AT1400" s="21">
        <f>SUM(מרקובחצי[[#This Row],[11]:[33]])</f>
        <v>1</v>
      </c>
    </row>
    <row r="1401" spans="1:46" ht="15.6" x14ac:dyDescent="0.25">
      <c r="A1401" s="19" t="s">
        <v>150</v>
      </c>
      <c r="B1401" s="19">
        <v>5</v>
      </c>
      <c r="C1401">
        <v>31</v>
      </c>
      <c r="D1401" s="19">
        <f>מרקובחצי[[#This Row],[LengthofCycle]]+1</f>
        <v>32</v>
      </c>
      <c r="E1401" t="str">
        <f>IF(IFERROR(LOOKUP(מרקובחצי[[#This Row],[ClientID]],קביעויות[הפלגה]),FALSE)=מרקובחצי[[#This Row],[ClientID]],1,"")</f>
        <v/>
      </c>
      <c r="F1401" t="str">
        <f>IF(IFERROR(LOOKUP(מרקובחצי[[#This Row],[ClientID]],סוגחציקבוע[S31]),FALSE)=מרקובחצי[[#This Row],[ClientID]],1,"")</f>
        <v/>
      </c>
      <c r="G1401">
        <f>IF(IFERROR(LOOKUP(מרקובחצי[[#This Row],[ClientID]],סוגחציקבוע[S32]),FALSE)=מרקובחצי[[#This Row],[ClientID]],1,"")</f>
        <v>1</v>
      </c>
      <c r="H1401" t="str">
        <f>IF(IFERROR(LOOKUP(מרקובחצי[[#This Row],[ClientID]],סוגחציקבוע[S33]),FALSE)=מרקובחצי[[#This Row],[ClientID]],1,"")</f>
        <v/>
      </c>
      <c r="I1401" t="str">
        <f>IF(IFERROR(LOOKUP(מרקובחצי[[#This Row],[ClientID]],סוגחציקבוע[S32&amp;33]),FALSE)=מרקובחצי[[#This Row],[ClientID]],1,"")</f>
        <v/>
      </c>
      <c r="J1401" s="19">
        <f>IF(SUM(מרקובחצי[[#This Row],[11]:[13]])=1,מרקובחצי[[#This Row],[עד ועד]],IF(SUM(R1400:T1401)=1,IF(מרקובחצי[[#This Row],[עד ועד]]&lt;J1400,מרקובחצי[[#This Row],[עד ועד]],J1400),J1400))</f>
        <v>32</v>
      </c>
      <c r="K1401" s="19">
        <f>IF(SUM(מרקובחצי[[#This Row],[11]:[13]])=1,מרקובחצי[[#This Row],[עד ועד]],IF(SUM(R1400:T1401)=1,IF(מרקובחצי[[#This Row],[עד ועד]]&gt;K1400,מרקובחצי[[#This Row],[עד ועד]],K1400),K1400))</f>
        <v>32</v>
      </c>
      <c r="L1401" s="19" t="str">
        <f>IF(AND(SUM(מרקובחצי[[#This Row],[31]:[33]])=1,SUM(U1400:W1400)=0),מרקובחצי[[#This Row],[מקס]]-מרקובחצי[[#This Row],[מינ]],"")</f>
        <v/>
      </c>
      <c r="M140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401" s="19" t="str">
        <f t="shared" si="21"/>
        <v>S32</v>
      </c>
      <c r="O1401" s="19" t="str">
        <f>IF(מרקובחצי[[#This Row],[קבעה הפלגה?]]=1,"",IF(AND(מרקובחצי[[#This Row],[עד ועד]]&lt;29,OR(מרקובחצי[[#This Row],[CycleNumber]]=1,AND(U1400=1,OR(מרקובחצי[[#This Row],[עד ועד]]&lt;J1400,מרקובחצי[[#This Row],[עד ועד]]&gt;K1400)),AND(V1400=1,מרקובחצי[[#This Row],[עד ועד]]&lt;J1400),W1400=1)),1,""))</f>
        <v/>
      </c>
      <c r="P1401" s="19" t="str">
        <f>IF(מרקובחצי[[#This Row],[קבעה הפלגה?]]=1,"",IF(AND(מרקובחצי[[#This Row],[עד ועד]]&gt;28,מרקובחצי[[#This Row],[עד ועד]]&lt;32,OR(מרקובחצי[[#This Row],[CycleNumber]]=1,AND(U1400=1),AND(V1400=1,OR(מרקובחצי[[#This Row],[עד ועד]]&lt;J1400,מרקובחצי[[#This Row],[עד ועד]]&gt;K1400)),W1400=1)),1,""))</f>
        <v/>
      </c>
      <c r="Q1401" s="19">
        <f>IF(מרקובחצי[[#This Row],[קבעה הפלגה?]]=1,"",IF(AND(מרקובחצי[[#This Row],[עד ועד]]&gt;31,OR(מרקובחצי[[#This Row],[CycleNumber]]=1,AND(U1400=1),AND(V1400=1,מרקובחצי[[#This Row],[עד ועד]]&gt;K1400),AND(W1400=1,OR(מרקובחצי[[#This Row],[עד ועד]]&gt;K1400,מרקובחצי[[#This Row],[עד ועד]]&lt;J1400)))),1,""))</f>
        <v>1</v>
      </c>
      <c r="R1401" s="19" t="str">
        <f>IF(מרקובחצי[[#This Row],[CycleNumber]]&gt;1,IF(AND(O1400=1,מרקובחצי[[#This Row],[עד ועד]]&lt;29),1,""),"")</f>
        <v/>
      </c>
      <c r="S1401" s="19" t="str">
        <f>IF(מרקובחצי[[#This Row],[CycleNumber]]&gt;1,IF(OR(AND(O1400=1,מרקובחצי[[#This Row],[עד ועד]]&gt;28),AND(P1400=1),AND(Q1400=1,מרקובחצי[[#This Row],[עד ועד]]&lt;32)),1,""),"")</f>
        <v/>
      </c>
      <c r="T1401" s="19" t="str">
        <f>IF(מרקובחצי[[#This Row],[CycleNumber]]&gt;1,IF(AND(Q1400=1,מרקובחצי[[#This Row],[עד ועד]]&gt;31),1,""),"")</f>
        <v/>
      </c>
      <c r="U1401" s="19" t="str">
        <f>IF(מרקובחצי[[#This Row],[CycleNumber]]&gt;1,IF(AND(R1400=1,מרקובחצי[[#This Row],[עד ועד]]&lt;29),1,IF(AND(U1400=1,NOT(OR(מרקובחצי[[#This Row],[עד ועד]]&lt;J1400,מרקובחצי[[#This Row],[עד ועד]]&gt;K1400))),1,"")),"")</f>
        <v/>
      </c>
      <c r="V1401" s="19" t="str">
        <f>IF(מרקובחצי[[#This Row],[CycleNumber]]&gt;1,IF(AND(SUM(R1400:T1400)=1,מרקובחצי[[#This Row],[עד ועד]]&gt;28,מרקובחצי[[#This Row],[עד ועד]]&lt;32),1,IF(OR(S1400=1,AND(R1400=1,מרקובחצי[[#This Row],[עד ועד]]&gt;28),AND(T1400=1,מרקובחצי[[#This Row],[עד ועד]]&lt;32)),1,IF(AND(V1400=1,NOT(OR(מרקובחצי[[#This Row],[עד ועד]]&lt;J1400,מרקובחצי[[#This Row],[עד ועד]]&gt;K1400))),1,""))),"")</f>
        <v/>
      </c>
      <c r="W1401" s="19" t="str">
        <f>IF(מרקובחצי[[#This Row],[CycleNumber]]&gt;1,IF(AND(T1400=1,מרקובחצי[[#This Row],[עד ועד]]&gt;31),1,IF(AND(W1400=1,NOT(OR(מרקובחצי[[#This Row],[עד ועד]]&lt;J1400,מרקובחצי[[#This Row],[עד ועד]]&gt;K1400))),1,"")),"")</f>
        <v/>
      </c>
      <c r="X1401" s="19" t="str">
        <f>IF(AND(מרקובחצי[[#This Row],[CycleNumber]]&lt;$B1402,SUM(מרקובחצי[[#This Row],[11]],R1402)=2),1,"")</f>
        <v/>
      </c>
      <c r="Y1401" s="19" t="str">
        <f>IF(AND(מרקובחצי[[#This Row],[CycleNumber]]&lt;$B1402,SUM(מרקובחצי[[#This Row],[11]],S1402)=2),1,"")</f>
        <v/>
      </c>
      <c r="Z1401" s="19">
        <f>IF(AND(מרקובחצי[[#This Row],[CycleNumber]]&lt;$B1402,SUM(מרקובחצי[[#This Row],[13]],S1402)=2),1,"")</f>
        <v>1</v>
      </c>
      <c r="AA1401" s="19" t="str">
        <f>IF(AND(מרקובחצי[[#This Row],[CycleNumber]]&lt;$B1402,SUM(מרקובחצי[[#This Row],[13]],T1402)=2),1,"")</f>
        <v/>
      </c>
      <c r="AB1401" s="19" t="str">
        <f>IF(AND(מרקובחצי[[#This Row],[CycleNumber]]&lt;$B1402,SUM(מרקובחצי[[#This Row],[21]],U1402)=2),1,"")</f>
        <v/>
      </c>
      <c r="AC1401" s="19" t="str">
        <f>IF(AND(מרקובחצי[[#This Row],[CycleNumber]]&lt;$B1402,SUM(מרקובחצי[[#This Row],[21]],V1402)=2),1,"")</f>
        <v/>
      </c>
      <c r="AD1401" s="19" t="str">
        <f>IF(AND(מרקובחצי[[#This Row],[CycleNumber]]&lt;$B1402,SUM(מרקובחצי[[#This Row],[23]],V1402)=2),1,"")</f>
        <v/>
      </c>
      <c r="AE1401" s="19" t="str">
        <f>IF(AND(מרקובחצי[[#This Row],[CycleNumber]]&lt;$B1402,SUM(מרקובחצי[[#This Row],[23]],W1402)=2),1,"")</f>
        <v/>
      </c>
      <c r="AF1401" s="19" t="str">
        <f>IF(AND(מרקובחצי[[#This Row],[CycleNumber]]&lt;$B1402,SUM(מרקובחצי[[#This Row],[31]],O1402)=2),1,"")</f>
        <v/>
      </c>
      <c r="AG1401" s="19" t="str">
        <f>IF(AND(מרקובחצי[[#This Row],[CycleNumber]]&lt;$B1402,SUM(מרקובחצי[[#This Row],[31]],P1402)=2),1,"")</f>
        <v/>
      </c>
      <c r="AH1401" s="19" t="str">
        <f>IF(AND(מרקובחצי[[#This Row],[CycleNumber]]&lt;$B1402,SUM(מרקובחצי[[#This Row],[31]],Q1402)=2),1,"")</f>
        <v/>
      </c>
      <c r="AI1401" s="19" t="str">
        <f>IF(AND(מרקובחצי[[#This Row],[CycleNumber]]&lt;$B1402,SUM(U1401:U1402)=2),1,"")</f>
        <v/>
      </c>
      <c r="AJ1401" s="19" t="str">
        <f>IF(AND(מרקובחצי[[#This Row],[CycleNumber]]&lt;$B1402,SUM(מרקובחצי[[#This Row],[32]],O1402)=2),1,"")</f>
        <v/>
      </c>
      <c r="AK1401" s="19" t="str">
        <f>IF(AND(מרקובחצי[[#This Row],[CycleNumber]]&lt;$B1402,SUM(מרקובחצי[[#This Row],[32]],P1402)=2),1,"")</f>
        <v/>
      </c>
      <c r="AL1401" s="19" t="str">
        <f>IF(AND(מרקובחצי[[#This Row],[CycleNumber]]&lt;$B1402,SUM(מרקובחצי[[#This Row],[32]],Q1402)=2),1,"")</f>
        <v/>
      </c>
      <c r="AM1401" s="19" t="str">
        <f>IF(AND(מרקובחצי[[#This Row],[CycleNumber]]&lt;$B1402,SUM(V1401:V1402)=2),1,"")</f>
        <v/>
      </c>
      <c r="AN1401" s="19" t="str">
        <f>IF(AND(מרקובחצי[[#This Row],[CycleNumber]]&lt;$B1402,SUM(מרקובחצי[[#This Row],[33]],O1402)=2),1,"")</f>
        <v/>
      </c>
      <c r="AO1401" s="19" t="str">
        <f>IF(AND(מרקובחצי[[#This Row],[CycleNumber]]&lt;$B1402,SUM(מרקובחצי[[#This Row],[33]],P1402)=2),1,"")</f>
        <v/>
      </c>
      <c r="AP1401" s="19" t="str">
        <f>IF(AND(מרקובחצי[[#This Row],[CycleNumber]]&lt;$B1402,SUM(מרקובחצי[[#This Row],[33]],Q1402)=2),1,"")</f>
        <v/>
      </c>
      <c r="AQ1401" s="19" t="str">
        <f>IF(AND(מרקובחצי[[#This Row],[CycleNumber]]&lt;$B1402,SUM(W1401:W1402)=2),1,"")</f>
        <v/>
      </c>
      <c r="AR1401" s="19" t="str">
        <f>IF(AND(מרקובחצי[[#This Row],[CycleNumber]]&lt;$B1402,SUM(מרקובחצי[[#This Row],[12]],S1402)=2),1,"")</f>
        <v/>
      </c>
      <c r="AS1401" s="19" t="str">
        <f>IF(AND(מרקובחצי[[#This Row],[CycleNumber]]&lt;$B1402,SUM(מרקובחצי[[#This Row],[22]],V1402)=2),1,"")</f>
        <v/>
      </c>
      <c r="AT1401" s="21">
        <f>SUM(מרקובחצי[[#This Row],[11]:[33]])</f>
        <v>1</v>
      </c>
    </row>
    <row r="1402" spans="1:46" ht="15.6" x14ac:dyDescent="0.25">
      <c r="A1402" s="19" t="s">
        <v>150</v>
      </c>
      <c r="B1402" s="19">
        <v>6</v>
      </c>
      <c r="C1402">
        <v>25</v>
      </c>
      <c r="D1402" s="19">
        <f>מרקובחצי[[#This Row],[LengthofCycle]]+1</f>
        <v>26</v>
      </c>
      <c r="E1402" t="str">
        <f>IF(IFERROR(LOOKUP(מרקובחצי[[#This Row],[ClientID]],קביעויות[הפלגה]),FALSE)=מרקובחצי[[#This Row],[ClientID]],1,"")</f>
        <v/>
      </c>
      <c r="F1402" t="str">
        <f>IF(IFERROR(LOOKUP(מרקובחצי[[#This Row],[ClientID]],סוגחציקבוע[S31]),FALSE)=מרקובחצי[[#This Row],[ClientID]],1,"")</f>
        <v/>
      </c>
      <c r="G1402">
        <f>IF(IFERROR(LOOKUP(מרקובחצי[[#This Row],[ClientID]],סוגחציקבוע[S32]),FALSE)=מרקובחצי[[#This Row],[ClientID]],1,"")</f>
        <v>1</v>
      </c>
      <c r="H1402" t="str">
        <f>IF(IFERROR(LOOKUP(מרקובחצי[[#This Row],[ClientID]],סוגחציקבוע[S33]),FALSE)=מרקובחצי[[#This Row],[ClientID]],1,"")</f>
        <v/>
      </c>
      <c r="I1402" t="str">
        <f>IF(IFERROR(LOOKUP(מרקובחצי[[#This Row],[ClientID]],סוגחציקבוע[S32&amp;33]),FALSE)=מרקובחצי[[#This Row],[ClientID]],1,"")</f>
        <v/>
      </c>
      <c r="J1402" s="19">
        <f>IF(SUM(מרקובחצי[[#This Row],[11]:[13]])=1,מרקובחצי[[#This Row],[עד ועד]],IF(SUM(R1401:T1402)=1,IF(מרקובחצי[[#This Row],[עד ועד]]&lt;J1401,מרקובחצי[[#This Row],[עד ועד]],J1401),J1401))</f>
        <v>26</v>
      </c>
      <c r="K1402" s="19">
        <f>IF(SUM(מרקובחצי[[#This Row],[11]:[13]])=1,מרקובחצי[[#This Row],[עד ועד]],IF(SUM(R1401:T1402)=1,IF(מרקובחצי[[#This Row],[עד ועד]]&gt;K1401,מרקובחצי[[#This Row],[עד ועד]],K1401),K1401))</f>
        <v>32</v>
      </c>
      <c r="L1402" s="19" t="str">
        <f>IF(AND(SUM(מרקובחצי[[#This Row],[31]:[33]])=1,SUM(U1401:W1401)=0),מרקובחצי[[#This Row],[מקס]]-מרקובחצי[[#This Row],[מינ]],"")</f>
        <v/>
      </c>
      <c r="M140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402" s="19" t="str">
        <f t="shared" si="21"/>
        <v>S13</v>
      </c>
      <c r="O1402" s="19" t="str">
        <f>IF(מרקובחצי[[#This Row],[קבעה הפלגה?]]=1,"",IF(AND(מרקובחצי[[#This Row],[עד ועד]]&lt;29,OR(מרקובחצי[[#This Row],[CycleNumber]]=1,AND(U1401=1,OR(מרקובחצי[[#This Row],[עד ועד]]&lt;J1401,מרקובחצי[[#This Row],[עד ועד]]&gt;K1401)),AND(V1401=1,מרקובחצי[[#This Row],[עד ועד]]&lt;J1401),W1401=1)),1,""))</f>
        <v/>
      </c>
      <c r="P1402" s="19" t="str">
        <f>IF(מרקובחצי[[#This Row],[קבעה הפלגה?]]=1,"",IF(AND(מרקובחצי[[#This Row],[עד ועד]]&gt;28,מרקובחצי[[#This Row],[עד ועד]]&lt;32,OR(מרקובחצי[[#This Row],[CycleNumber]]=1,AND(U1401=1),AND(V1401=1,OR(מרקובחצי[[#This Row],[עד ועד]]&lt;J1401,מרקובחצי[[#This Row],[עד ועד]]&gt;K1401)),W1401=1)),1,""))</f>
        <v/>
      </c>
      <c r="Q1402" s="19" t="str">
        <f>IF(מרקובחצי[[#This Row],[קבעה הפלגה?]]=1,"",IF(AND(מרקובחצי[[#This Row],[עד ועד]]&gt;31,OR(מרקובחצי[[#This Row],[CycleNumber]]=1,AND(U1401=1),AND(V1401=1,מרקובחצי[[#This Row],[עד ועד]]&gt;K1401),AND(W1401=1,OR(מרקובחצי[[#This Row],[עד ועד]]&gt;K1401,מרקובחצי[[#This Row],[עד ועד]]&lt;J1401)))),1,""))</f>
        <v/>
      </c>
      <c r="R1402" s="19" t="str">
        <f>IF(מרקובחצי[[#This Row],[CycleNumber]]&gt;1,IF(AND(O1401=1,מרקובחצי[[#This Row],[עד ועד]]&lt;29),1,""),"")</f>
        <v/>
      </c>
      <c r="S1402" s="19">
        <f>IF(מרקובחצי[[#This Row],[CycleNumber]]&gt;1,IF(OR(AND(O1401=1,מרקובחצי[[#This Row],[עד ועד]]&gt;28),AND(P1401=1),AND(Q1401=1,מרקובחצי[[#This Row],[עד ועד]]&lt;32)),1,""),"")</f>
        <v>1</v>
      </c>
      <c r="T1402" s="19" t="str">
        <f>IF(מרקובחצי[[#This Row],[CycleNumber]]&gt;1,IF(AND(Q1401=1,מרקובחצי[[#This Row],[עד ועד]]&gt;31),1,""),"")</f>
        <v/>
      </c>
      <c r="U1402" s="19" t="str">
        <f>IF(מרקובחצי[[#This Row],[CycleNumber]]&gt;1,IF(AND(R1401=1,מרקובחצי[[#This Row],[עד ועד]]&lt;29),1,IF(AND(U1401=1,NOT(OR(מרקובחצי[[#This Row],[עד ועד]]&lt;J1401,מרקובחצי[[#This Row],[עד ועד]]&gt;K1401))),1,"")),"")</f>
        <v/>
      </c>
      <c r="V1402" s="19" t="str">
        <f>IF(מרקובחצי[[#This Row],[CycleNumber]]&gt;1,IF(AND(SUM(R1401:T1401)=1,מרקובחצי[[#This Row],[עד ועד]]&gt;28,מרקובחצי[[#This Row],[עד ועד]]&lt;32),1,IF(OR(S1401=1,AND(R1401=1,מרקובחצי[[#This Row],[עד ועד]]&gt;28),AND(T1401=1,מרקובחצי[[#This Row],[עד ועד]]&lt;32)),1,IF(AND(V1401=1,NOT(OR(מרקובחצי[[#This Row],[עד ועד]]&lt;J1401,מרקובחצי[[#This Row],[עד ועד]]&gt;K1401))),1,""))),"")</f>
        <v/>
      </c>
      <c r="W1402" s="19" t="str">
        <f>IF(מרקובחצי[[#This Row],[CycleNumber]]&gt;1,IF(AND(T1401=1,מרקובחצי[[#This Row],[עד ועד]]&gt;31),1,IF(AND(W1401=1,NOT(OR(מרקובחצי[[#This Row],[עד ועד]]&lt;J1401,מרקובחצי[[#This Row],[עד ועד]]&gt;K1401))),1,"")),"")</f>
        <v/>
      </c>
      <c r="X1402" s="19" t="str">
        <f>IF(AND(מרקובחצי[[#This Row],[CycleNumber]]&lt;$B1403,SUM(מרקובחצי[[#This Row],[11]],R1403)=2),1,"")</f>
        <v/>
      </c>
      <c r="Y1402" s="19" t="str">
        <f>IF(AND(מרקובחצי[[#This Row],[CycleNumber]]&lt;$B1403,SUM(מרקובחצי[[#This Row],[11]],S1403)=2),1,"")</f>
        <v/>
      </c>
      <c r="Z1402" s="19" t="str">
        <f>IF(AND(מרקובחצי[[#This Row],[CycleNumber]]&lt;$B1403,SUM(מרקובחצי[[#This Row],[13]],S1403)=2),1,"")</f>
        <v/>
      </c>
      <c r="AA1402" s="19" t="str">
        <f>IF(AND(מרקובחצי[[#This Row],[CycleNumber]]&lt;$B1403,SUM(מרקובחצי[[#This Row],[13]],T1403)=2),1,"")</f>
        <v/>
      </c>
      <c r="AB1402" s="19" t="str">
        <f>IF(AND(מרקובחצי[[#This Row],[CycleNumber]]&lt;$B1403,SUM(מרקובחצי[[#This Row],[21]],U1403)=2),1,"")</f>
        <v/>
      </c>
      <c r="AC1402" s="19" t="str">
        <f>IF(AND(מרקובחצי[[#This Row],[CycleNumber]]&lt;$B1403,SUM(מרקובחצי[[#This Row],[21]],V1403)=2),1,"")</f>
        <v/>
      </c>
      <c r="AD1402" s="19" t="str">
        <f>IF(AND(מרקובחצי[[#This Row],[CycleNumber]]&lt;$B1403,SUM(מרקובחצי[[#This Row],[23]],V1403)=2),1,"")</f>
        <v/>
      </c>
      <c r="AE1402" s="19" t="str">
        <f>IF(AND(מרקובחצי[[#This Row],[CycleNumber]]&lt;$B1403,SUM(מרקובחצי[[#This Row],[23]],W1403)=2),1,"")</f>
        <v/>
      </c>
      <c r="AF1402" s="19" t="str">
        <f>IF(AND(מרקובחצי[[#This Row],[CycleNumber]]&lt;$B1403,SUM(מרקובחצי[[#This Row],[31]],O1403)=2),1,"")</f>
        <v/>
      </c>
      <c r="AG1402" s="19" t="str">
        <f>IF(AND(מרקובחצי[[#This Row],[CycleNumber]]&lt;$B1403,SUM(מרקובחצי[[#This Row],[31]],P1403)=2),1,"")</f>
        <v/>
      </c>
      <c r="AH1402" s="19" t="str">
        <f>IF(AND(מרקובחצי[[#This Row],[CycleNumber]]&lt;$B1403,SUM(מרקובחצי[[#This Row],[31]],Q1403)=2),1,"")</f>
        <v/>
      </c>
      <c r="AI1402" s="19" t="str">
        <f>IF(AND(מרקובחצי[[#This Row],[CycleNumber]]&lt;$B1403,SUM(U1402:U1403)=2),1,"")</f>
        <v/>
      </c>
      <c r="AJ1402" s="19" t="str">
        <f>IF(AND(מרקובחצי[[#This Row],[CycleNumber]]&lt;$B1403,SUM(מרקובחצי[[#This Row],[32]],O1403)=2),1,"")</f>
        <v/>
      </c>
      <c r="AK1402" s="19" t="str">
        <f>IF(AND(מרקובחצי[[#This Row],[CycleNumber]]&lt;$B1403,SUM(מרקובחצי[[#This Row],[32]],P1403)=2),1,"")</f>
        <v/>
      </c>
      <c r="AL1402" s="19" t="str">
        <f>IF(AND(מרקובחצי[[#This Row],[CycleNumber]]&lt;$B1403,SUM(מרקובחצי[[#This Row],[32]],Q1403)=2),1,"")</f>
        <v/>
      </c>
      <c r="AM1402" s="19" t="str">
        <f>IF(AND(מרקובחצי[[#This Row],[CycleNumber]]&lt;$B1403,SUM(V1402:V1403)=2),1,"")</f>
        <v/>
      </c>
      <c r="AN1402" s="19" t="str">
        <f>IF(AND(מרקובחצי[[#This Row],[CycleNumber]]&lt;$B1403,SUM(מרקובחצי[[#This Row],[33]],O1403)=2),1,"")</f>
        <v/>
      </c>
      <c r="AO1402" s="19" t="str">
        <f>IF(AND(מרקובחצי[[#This Row],[CycleNumber]]&lt;$B1403,SUM(מרקובחצי[[#This Row],[33]],P1403)=2),1,"")</f>
        <v/>
      </c>
      <c r="AP1402" s="19" t="str">
        <f>IF(AND(מרקובחצי[[#This Row],[CycleNumber]]&lt;$B1403,SUM(מרקובחצי[[#This Row],[33]],Q1403)=2),1,"")</f>
        <v/>
      </c>
      <c r="AQ1402" s="19" t="str">
        <f>IF(AND(מרקובחצי[[#This Row],[CycleNumber]]&lt;$B1403,SUM(W1402:W1403)=2),1,"")</f>
        <v/>
      </c>
      <c r="AR1402" s="19" t="str">
        <f>IF(AND(מרקובחצי[[#This Row],[CycleNumber]]&lt;$B1403,SUM(מרקובחצי[[#This Row],[12]],S1403)=2),1,"")</f>
        <v/>
      </c>
      <c r="AS1402" s="19">
        <f>IF(AND(מרקובחצי[[#This Row],[CycleNumber]]&lt;$B1403,SUM(מרקובחצי[[#This Row],[22]],V1403)=2),1,"")</f>
        <v>1</v>
      </c>
      <c r="AT1402" s="21">
        <f>SUM(מרקובחצי[[#This Row],[11]:[33]])</f>
        <v>1</v>
      </c>
    </row>
    <row r="1403" spans="1:46" ht="15.6" x14ac:dyDescent="0.25">
      <c r="A1403" s="19" t="s">
        <v>150</v>
      </c>
      <c r="B1403" s="19">
        <v>7</v>
      </c>
      <c r="C1403">
        <v>26</v>
      </c>
      <c r="D1403" s="19">
        <f>מרקובחצי[[#This Row],[LengthofCycle]]+1</f>
        <v>27</v>
      </c>
      <c r="E1403" t="str">
        <f>IF(IFERROR(LOOKUP(מרקובחצי[[#This Row],[ClientID]],קביעויות[הפלגה]),FALSE)=מרקובחצי[[#This Row],[ClientID]],1,"")</f>
        <v/>
      </c>
      <c r="F1403" t="str">
        <f>IF(IFERROR(LOOKUP(מרקובחצי[[#This Row],[ClientID]],סוגחציקבוע[S31]),FALSE)=מרקובחצי[[#This Row],[ClientID]],1,"")</f>
        <v/>
      </c>
      <c r="G1403">
        <f>IF(IFERROR(LOOKUP(מרקובחצי[[#This Row],[ClientID]],סוגחציקבוע[S32]),FALSE)=מרקובחצי[[#This Row],[ClientID]],1,"")</f>
        <v>1</v>
      </c>
      <c r="H1403" t="str">
        <f>IF(IFERROR(LOOKUP(מרקובחצי[[#This Row],[ClientID]],סוגחציקבוע[S33]),FALSE)=מרקובחצי[[#This Row],[ClientID]],1,"")</f>
        <v/>
      </c>
      <c r="I1403" t="str">
        <f>IF(IFERROR(LOOKUP(מרקובחצי[[#This Row],[ClientID]],סוגחציקבוע[S32&amp;33]),FALSE)=מרקובחצי[[#This Row],[ClientID]],1,"")</f>
        <v/>
      </c>
      <c r="J1403" s="19">
        <f>IF(SUM(מרקובחצי[[#This Row],[11]:[13]])=1,מרקובחצי[[#This Row],[עד ועד]],IF(SUM(R1402:T1403)=1,IF(מרקובחצי[[#This Row],[עד ועד]]&lt;J1402,מרקובחצי[[#This Row],[עד ועד]],J1402),J1402))</f>
        <v>26</v>
      </c>
      <c r="K1403" s="19">
        <f>IF(SUM(מרקובחצי[[#This Row],[11]:[13]])=1,מרקובחצי[[#This Row],[עד ועד]],IF(SUM(R1402:T1403)=1,IF(מרקובחצי[[#This Row],[עד ועד]]&gt;K1402,מרקובחצי[[#This Row],[עד ועד]],K1402),K1402))</f>
        <v>32</v>
      </c>
      <c r="L1403" s="19">
        <f>IF(AND(SUM(מרקובחצי[[#This Row],[31]:[33]])=1,SUM(U1402:W1402)=0),מרקובחצי[[#This Row],[מקס]]-מרקובחצי[[#This Row],[מינ]],"")</f>
        <v>6</v>
      </c>
      <c r="M140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03" s="19" t="str">
        <f t="shared" si="21"/>
        <v>S22</v>
      </c>
      <c r="O1403" s="19" t="str">
        <f>IF(מרקובחצי[[#This Row],[קבעה הפלגה?]]=1,"",IF(AND(מרקובחצי[[#This Row],[עד ועד]]&lt;29,OR(מרקובחצי[[#This Row],[CycleNumber]]=1,AND(U1402=1,OR(מרקובחצי[[#This Row],[עד ועד]]&lt;J1402,מרקובחצי[[#This Row],[עד ועד]]&gt;K1402)),AND(V1402=1,מרקובחצי[[#This Row],[עד ועד]]&lt;J1402),W1402=1)),1,""))</f>
        <v/>
      </c>
      <c r="P1403" s="19" t="str">
        <f>IF(מרקובחצי[[#This Row],[קבעה הפלגה?]]=1,"",IF(AND(מרקובחצי[[#This Row],[עד ועד]]&gt;28,מרקובחצי[[#This Row],[עד ועד]]&lt;32,OR(מרקובחצי[[#This Row],[CycleNumber]]=1,AND(U1402=1),AND(V1402=1,OR(מרקובחצי[[#This Row],[עד ועד]]&lt;J1402,מרקובחצי[[#This Row],[עד ועד]]&gt;K1402)),W1402=1)),1,""))</f>
        <v/>
      </c>
      <c r="Q1403" s="19" t="str">
        <f>IF(מרקובחצי[[#This Row],[קבעה הפלגה?]]=1,"",IF(AND(מרקובחצי[[#This Row],[עד ועד]]&gt;31,OR(מרקובחצי[[#This Row],[CycleNumber]]=1,AND(U1402=1),AND(V1402=1,מרקובחצי[[#This Row],[עד ועד]]&gt;K1402),AND(W1402=1,OR(מרקובחצי[[#This Row],[עד ועד]]&gt;K1402,מרקובחצי[[#This Row],[עד ועד]]&lt;J1402)))),1,""))</f>
        <v/>
      </c>
      <c r="R1403" s="19" t="str">
        <f>IF(מרקובחצי[[#This Row],[CycleNumber]]&gt;1,IF(AND(O1402=1,מרקובחצי[[#This Row],[עד ועד]]&lt;29),1,""),"")</f>
        <v/>
      </c>
      <c r="S1403" s="19" t="str">
        <f>IF(מרקובחצי[[#This Row],[CycleNumber]]&gt;1,IF(OR(AND(O1402=1,מרקובחצי[[#This Row],[עד ועד]]&gt;28),AND(P1402=1),AND(Q1402=1,מרקובחצי[[#This Row],[עד ועד]]&lt;32)),1,""),"")</f>
        <v/>
      </c>
      <c r="T1403" s="19" t="str">
        <f>IF(מרקובחצי[[#This Row],[CycleNumber]]&gt;1,IF(AND(Q1402=1,מרקובחצי[[#This Row],[עד ועד]]&gt;31),1,""),"")</f>
        <v/>
      </c>
      <c r="U1403" s="19" t="str">
        <f>IF(מרקובחצי[[#This Row],[CycleNumber]]&gt;1,IF(AND(R1402=1,מרקובחצי[[#This Row],[עד ועד]]&lt;29),1,IF(AND(U1402=1,NOT(OR(מרקובחצי[[#This Row],[עד ועד]]&lt;J1402,מרקובחצי[[#This Row],[עד ועד]]&gt;K1402))),1,"")),"")</f>
        <v/>
      </c>
      <c r="V1403" s="19">
        <f>IF(מרקובחצי[[#This Row],[CycleNumber]]&gt;1,IF(AND(SUM(R1402:T1402)=1,מרקובחצי[[#This Row],[עד ועד]]&gt;28,מרקובחצי[[#This Row],[עד ועד]]&lt;32),1,IF(OR(S1402=1,AND(R1402=1,מרקובחצי[[#This Row],[עד ועד]]&gt;28),AND(T1402=1,מרקובחצי[[#This Row],[עד ועד]]&lt;32)),1,IF(AND(V1402=1,NOT(OR(מרקובחצי[[#This Row],[עד ועד]]&lt;J1402,מרקובחצי[[#This Row],[עד ועד]]&gt;K1402))),1,""))),"")</f>
        <v>1</v>
      </c>
      <c r="W1403" s="19" t="str">
        <f>IF(מרקובחצי[[#This Row],[CycleNumber]]&gt;1,IF(AND(T1402=1,מרקובחצי[[#This Row],[עד ועד]]&gt;31),1,IF(AND(W1402=1,NOT(OR(מרקובחצי[[#This Row],[עד ועד]]&lt;J1402,מרקובחצי[[#This Row],[עד ועד]]&gt;K1402))),1,"")),"")</f>
        <v/>
      </c>
      <c r="X1403" s="19" t="str">
        <f>IF(AND(מרקובחצי[[#This Row],[CycleNumber]]&lt;$B1404,SUM(מרקובחצי[[#This Row],[11]],R1404)=2),1,"")</f>
        <v/>
      </c>
      <c r="Y1403" s="19" t="str">
        <f>IF(AND(מרקובחצי[[#This Row],[CycleNumber]]&lt;$B1404,SUM(מרקובחצי[[#This Row],[11]],S1404)=2),1,"")</f>
        <v/>
      </c>
      <c r="Z1403" s="19" t="str">
        <f>IF(AND(מרקובחצי[[#This Row],[CycleNumber]]&lt;$B1404,SUM(מרקובחצי[[#This Row],[13]],S1404)=2),1,"")</f>
        <v/>
      </c>
      <c r="AA1403" s="19" t="str">
        <f>IF(AND(מרקובחצי[[#This Row],[CycleNumber]]&lt;$B1404,SUM(מרקובחצי[[#This Row],[13]],T1404)=2),1,"")</f>
        <v/>
      </c>
      <c r="AB1403" s="19" t="str">
        <f>IF(AND(מרקובחצי[[#This Row],[CycleNumber]]&lt;$B1404,SUM(מרקובחצי[[#This Row],[21]],U1404)=2),1,"")</f>
        <v/>
      </c>
      <c r="AC1403" s="19" t="str">
        <f>IF(AND(מרקובחצי[[#This Row],[CycleNumber]]&lt;$B1404,SUM(מרקובחצי[[#This Row],[21]],V1404)=2),1,"")</f>
        <v/>
      </c>
      <c r="AD1403" s="19" t="str">
        <f>IF(AND(מרקובחצי[[#This Row],[CycleNumber]]&lt;$B1404,SUM(מרקובחצי[[#This Row],[23]],V1404)=2),1,"")</f>
        <v/>
      </c>
      <c r="AE1403" s="19" t="str">
        <f>IF(AND(מרקובחצי[[#This Row],[CycleNumber]]&lt;$B1404,SUM(מרקובחצי[[#This Row],[23]],W1404)=2),1,"")</f>
        <v/>
      </c>
      <c r="AF1403" s="19" t="str">
        <f>IF(AND(מרקובחצי[[#This Row],[CycleNumber]]&lt;$B1404,SUM(מרקובחצי[[#This Row],[31]],O1404)=2),1,"")</f>
        <v/>
      </c>
      <c r="AG1403" s="19" t="str">
        <f>IF(AND(מרקובחצי[[#This Row],[CycleNumber]]&lt;$B1404,SUM(מרקובחצי[[#This Row],[31]],P1404)=2),1,"")</f>
        <v/>
      </c>
      <c r="AH1403" s="19" t="str">
        <f>IF(AND(מרקובחצי[[#This Row],[CycleNumber]]&lt;$B1404,SUM(מרקובחצי[[#This Row],[31]],Q1404)=2),1,"")</f>
        <v/>
      </c>
      <c r="AI1403" s="19" t="str">
        <f>IF(AND(מרקובחצי[[#This Row],[CycleNumber]]&lt;$B1404,SUM(U1403:U1404)=2),1,"")</f>
        <v/>
      </c>
      <c r="AJ1403" s="19" t="str">
        <f>IF(AND(מרקובחצי[[#This Row],[CycleNumber]]&lt;$B1404,SUM(מרקובחצי[[#This Row],[32]],O1404)=2),1,"")</f>
        <v/>
      </c>
      <c r="AK1403" s="19" t="str">
        <f>IF(AND(מרקובחצי[[#This Row],[CycleNumber]]&lt;$B1404,SUM(מרקובחצי[[#This Row],[32]],P1404)=2),1,"")</f>
        <v/>
      </c>
      <c r="AL1403" s="19" t="str">
        <f>IF(AND(מרקובחצי[[#This Row],[CycleNumber]]&lt;$B1404,SUM(מרקובחצי[[#This Row],[32]],Q1404)=2),1,"")</f>
        <v/>
      </c>
      <c r="AM1403" s="19">
        <f>IF(AND(מרקובחצי[[#This Row],[CycleNumber]]&lt;$B1404,SUM(V1403:V1404)=2),1,"")</f>
        <v>1</v>
      </c>
      <c r="AN1403" s="19" t="str">
        <f>IF(AND(מרקובחצי[[#This Row],[CycleNumber]]&lt;$B1404,SUM(מרקובחצי[[#This Row],[33]],O1404)=2),1,"")</f>
        <v/>
      </c>
      <c r="AO1403" s="19" t="str">
        <f>IF(AND(מרקובחצי[[#This Row],[CycleNumber]]&lt;$B1404,SUM(מרקובחצי[[#This Row],[33]],P1404)=2),1,"")</f>
        <v/>
      </c>
      <c r="AP1403" s="19" t="str">
        <f>IF(AND(מרקובחצי[[#This Row],[CycleNumber]]&lt;$B1404,SUM(מרקובחצי[[#This Row],[33]],Q1404)=2),1,"")</f>
        <v/>
      </c>
      <c r="AQ1403" s="19" t="str">
        <f>IF(AND(מרקובחצי[[#This Row],[CycleNumber]]&lt;$B1404,SUM(W1403:W1404)=2),1,"")</f>
        <v/>
      </c>
      <c r="AR1403" s="19" t="str">
        <f>IF(AND(מרקובחצי[[#This Row],[CycleNumber]]&lt;$B1404,SUM(מרקובחצי[[#This Row],[12]],S1404)=2),1,"")</f>
        <v/>
      </c>
      <c r="AS1403" s="19" t="str">
        <f>IF(AND(מרקובחצי[[#This Row],[CycleNumber]]&lt;$B1404,SUM(מרקובחצי[[#This Row],[22]],V1404)=2),1,"")</f>
        <v/>
      </c>
      <c r="AT1403" s="21">
        <f>SUM(מרקובחצי[[#This Row],[11]:[33]])</f>
        <v>1</v>
      </c>
    </row>
    <row r="1404" spans="1:46" ht="15.6" x14ac:dyDescent="0.25">
      <c r="A1404" s="19" t="s">
        <v>150</v>
      </c>
      <c r="B1404" s="19">
        <v>8</v>
      </c>
      <c r="C1404">
        <v>27</v>
      </c>
      <c r="D1404" s="19">
        <f>מרקובחצי[[#This Row],[LengthofCycle]]+1</f>
        <v>28</v>
      </c>
      <c r="E1404" t="str">
        <f>IF(IFERROR(LOOKUP(מרקובחצי[[#This Row],[ClientID]],קביעויות[הפלגה]),FALSE)=מרקובחצי[[#This Row],[ClientID]],1,"")</f>
        <v/>
      </c>
      <c r="F1404" t="str">
        <f>IF(IFERROR(LOOKUP(מרקובחצי[[#This Row],[ClientID]],סוגחציקבוע[S31]),FALSE)=מרקובחצי[[#This Row],[ClientID]],1,"")</f>
        <v/>
      </c>
      <c r="G1404">
        <f>IF(IFERROR(LOOKUP(מרקובחצי[[#This Row],[ClientID]],סוגחציקבוע[S32]),FALSE)=מרקובחצי[[#This Row],[ClientID]],1,"")</f>
        <v>1</v>
      </c>
      <c r="H1404" t="str">
        <f>IF(IFERROR(LOOKUP(מרקובחצי[[#This Row],[ClientID]],סוגחציקבוע[S33]),FALSE)=מרקובחצי[[#This Row],[ClientID]],1,"")</f>
        <v/>
      </c>
      <c r="I1404" t="str">
        <f>IF(IFERROR(LOOKUP(מרקובחצי[[#This Row],[ClientID]],סוגחציקבוע[S32&amp;33]),FALSE)=מרקובחצי[[#This Row],[ClientID]],1,"")</f>
        <v/>
      </c>
      <c r="J1404" s="19">
        <f>IF(SUM(מרקובחצי[[#This Row],[11]:[13]])=1,מרקובחצי[[#This Row],[עד ועד]],IF(SUM(R1403:T1404)=1,IF(מרקובחצי[[#This Row],[עד ועד]]&lt;J1403,מרקובחצי[[#This Row],[עד ועד]],J1403),J1403))</f>
        <v>26</v>
      </c>
      <c r="K1404" s="19">
        <f>IF(SUM(מרקובחצי[[#This Row],[11]:[13]])=1,מרקובחצי[[#This Row],[עד ועד]],IF(SUM(R1403:T1404)=1,IF(מרקובחצי[[#This Row],[עד ועד]]&gt;K1403,מרקובחצי[[#This Row],[עד ועד]],K1403),K1403))</f>
        <v>32</v>
      </c>
      <c r="L1404" s="19" t="str">
        <f>IF(AND(SUM(מרקובחצי[[#This Row],[31]:[33]])=1,SUM(U1403:W1403)=0),מרקובחצי[[#This Row],[מקס]]-מרקובחצי[[#This Row],[מינ]],"")</f>
        <v/>
      </c>
      <c r="M140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04" s="19" t="str">
        <f t="shared" si="21"/>
        <v>S32</v>
      </c>
      <c r="O1404" s="19" t="str">
        <f>IF(מרקובחצי[[#This Row],[קבעה הפלגה?]]=1,"",IF(AND(מרקובחצי[[#This Row],[עד ועד]]&lt;29,OR(מרקובחצי[[#This Row],[CycleNumber]]=1,AND(U1403=1,OR(מרקובחצי[[#This Row],[עד ועד]]&lt;J1403,מרקובחצי[[#This Row],[עד ועד]]&gt;K1403)),AND(V1403=1,מרקובחצי[[#This Row],[עד ועד]]&lt;J1403),W1403=1)),1,""))</f>
        <v/>
      </c>
      <c r="P1404" s="19" t="str">
        <f>IF(מרקובחצי[[#This Row],[קבעה הפלגה?]]=1,"",IF(AND(מרקובחצי[[#This Row],[עד ועד]]&gt;28,מרקובחצי[[#This Row],[עד ועד]]&lt;32,OR(מרקובחצי[[#This Row],[CycleNumber]]=1,AND(U1403=1),AND(V1403=1,OR(מרקובחצי[[#This Row],[עד ועד]]&lt;J1403,מרקובחצי[[#This Row],[עד ועד]]&gt;K1403)),W1403=1)),1,""))</f>
        <v/>
      </c>
      <c r="Q1404" s="19" t="str">
        <f>IF(מרקובחצי[[#This Row],[קבעה הפלגה?]]=1,"",IF(AND(מרקובחצי[[#This Row],[עד ועד]]&gt;31,OR(מרקובחצי[[#This Row],[CycleNumber]]=1,AND(U1403=1),AND(V1403=1,מרקובחצי[[#This Row],[עד ועד]]&gt;K1403),AND(W1403=1,OR(מרקובחצי[[#This Row],[עד ועד]]&gt;K1403,מרקובחצי[[#This Row],[עד ועד]]&lt;J1403)))),1,""))</f>
        <v/>
      </c>
      <c r="R1404" s="19" t="str">
        <f>IF(מרקובחצי[[#This Row],[CycleNumber]]&gt;1,IF(AND(O1403=1,מרקובחצי[[#This Row],[עד ועד]]&lt;29),1,""),"")</f>
        <v/>
      </c>
      <c r="S1404" s="19" t="str">
        <f>IF(מרקובחצי[[#This Row],[CycleNumber]]&gt;1,IF(OR(AND(O1403=1,מרקובחצי[[#This Row],[עד ועד]]&gt;28),AND(P1403=1),AND(Q1403=1,מרקובחצי[[#This Row],[עד ועד]]&lt;32)),1,""),"")</f>
        <v/>
      </c>
      <c r="T1404" s="19" t="str">
        <f>IF(מרקובחצי[[#This Row],[CycleNumber]]&gt;1,IF(AND(Q1403=1,מרקובחצי[[#This Row],[עד ועד]]&gt;31),1,""),"")</f>
        <v/>
      </c>
      <c r="U1404" s="19" t="str">
        <f>IF(מרקובחצי[[#This Row],[CycleNumber]]&gt;1,IF(AND(R1403=1,מרקובחצי[[#This Row],[עד ועד]]&lt;29),1,IF(AND(U1403=1,NOT(OR(מרקובחצי[[#This Row],[עד ועד]]&lt;J1403,מרקובחצי[[#This Row],[עד ועד]]&gt;K1403))),1,"")),"")</f>
        <v/>
      </c>
      <c r="V1404" s="19">
        <f>IF(מרקובחצי[[#This Row],[CycleNumber]]&gt;1,IF(AND(SUM(R1403:T1403)=1,מרקובחצי[[#This Row],[עד ועד]]&gt;28,מרקובחצי[[#This Row],[עד ועד]]&lt;32),1,IF(OR(S1403=1,AND(R1403=1,מרקובחצי[[#This Row],[עד ועד]]&gt;28),AND(T1403=1,מרקובחצי[[#This Row],[עד ועד]]&lt;32)),1,IF(AND(V1403=1,NOT(OR(מרקובחצי[[#This Row],[עד ועד]]&lt;J1403,מרקובחצי[[#This Row],[עד ועד]]&gt;K1403))),1,""))),"")</f>
        <v>1</v>
      </c>
      <c r="W1404" s="19" t="str">
        <f>IF(מרקובחצי[[#This Row],[CycleNumber]]&gt;1,IF(AND(T1403=1,מרקובחצי[[#This Row],[עד ועד]]&gt;31),1,IF(AND(W1403=1,NOT(OR(מרקובחצי[[#This Row],[עד ועד]]&lt;J1403,מרקובחצי[[#This Row],[עד ועד]]&gt;K1403))),1,"")),"")</f>
        <v/>
      </c>
      <c r="X1404" s="19" t="str">
        <f>IF(AND(מרקובחצי[[#This Row],[CycleNumber]]&lt;$B1405,SUM(מרקובחצי[[#This Row],[11]],R1405)=2),1,"")</f>
        <v/>
      </c>
      <c r="Y1404" s="19" t="str">
        <f>IF(AND(מרקובחצי[[#This Row],[CycleNumber]]&lt;$B1405,SUM(מרקובחצי[[#This Row],[11]],S1405)=2),1,"")</f>
        <v/>
      </c>
      <c r="Z1404" s="19" t="str">
        <f>IF(AND(מרקובחצי[[#This Row],[CycleNumber]]&lt;$B1405,SUM(מרקובחצי[[#This Row],[13]],S1405)=2),1,"")</f>
        <v/>
      </c>
      <c r="AA1404" s="19" t="str">
        <f>IF(AND(מרקובחצי[[#This Row],[CycleNumber]]&lt;$B1405,SUM(מרקובחצי[[#This Row],[13]],T1405)=2),1,"")</f>
        <v/>
      </c>
      <c r="AB1404" s="19" t="str">
        <f>IF(AND(מרקובחצי[[#This Row],[CycleNumber]]&lt;$B1405,SUM(מרקובחצי[[#This Row],[21]],U1405)=2),1,"")</f>
        <v/>
      </c>
      <c r="AC1404" s="19" t="str">
        <f>IF(AND(מרקובחצי[[#This Row],[CycleNumber]]&lt;$B1405,SUM(מרקובחצי[[#This Row],[21]],V1405)=2),1,"")</f>
        <v/>
      </c>
      <c r="AD1404" s="19" t="str">
        <f>IF(AND(מרקובחצי[[#This Row],[CycleNumber]]&lt;$B1405,SUM(מרקובחצי[[#This Row],[23]],V1405)=2),1,"")</f>
        <v/>
      </c>
      <c r="AE1404" s="19" t="str">
        <f>IF(AND(מרקובחצי[[#This Row],[CycleNumber]]&lt;$B1405,SUM(מרקובחצי[[#This Row],[23]],W1405)=2),1,"")</f>
        <v/>
      </c>
      <c r="AF1404" s="19" t="str">
        <f>IF(AND(מרקובחצי[[#This Row],[CycleNumber]]&lt;$B1405,SUM(מרקובחצי[[#This Row],[31]],O1405)=2),1,"")</f>
        <v/>
      </c>
      <c r="AG1404" s="19" t="str">
        <f>IF(AND(מרקובחצי[[#This Row],[CycleNumber]]&lt;$B1405,SUM(מרקובחצי[[#This Row],[31]],P1405)=2),1,"")</f>
        <v/>
      </c>
      <c r="AH1404" s="19" t="str">
        <f>IF(AND(מרקובחצי[[#This Row],[CycleNumber]]&lt;$B1405,SUM(מרקובחצי[[#This Row],[31]],Q1405)=2),1,"")</f>
        <v/>
      </c>
      <c r="AI1404" s="19" t="str">
        <f>IF(AND(מרקובחצי[[#This Row],[CycleNumber]]&lt;$B1405,SUM(U1404:U1405)=2),1,"")</f>
        <v/>
      </c>
      <c r="AJ1404" s="19" t="str">
        <f>IF(AND(מרקובחצי[[#This Row],[CycleNumber]]&lt;$B1405,SUM(מרקובחצי[[#This Row],[32]],O1405)=2),1,"")</f>
        <v/>
      </c>
      <c r="AK1404" s="19" t="str">
        <f>IF(AND(מרקובחצי[[#This Row],[CycleNumber]]&lt;$B1405,SUM(מרקובחצי[[#This Row],[32]],P1405)=2),1,"")</f>
        <v/>
      </c>
      <c r="AL1404" s="19" t="str">
        <f>IF(AND(מרקובחצי[[#This Row],[CycleNumber]]&lt;$B1405,SUM(מרקובחצי[[#This Row],[32]],Q1405)=2),1,"")</f>
        <v/>
      </c>
      <c r="AM1404" s="19">
        <f>IF(AND(מרקובחצי[[#This Row],[CycleNumber]]&lt;$B1405,SUM(V1404:V1405)=2),1,"")</f>
        <v>1</v>
      </c>
      <c r="AN1404" s="19" t="str">
        <f>IF(AND(מרקובחצי[[#This Row],[CycleNumber]]&lt;$B1405,SUM(מרקובחצי[[#This Row],[33]],O1405)=2),1,"")</f>
        <v/>
      </c>
      <c r="AO1404" s="19" t="str">
        <f>IF(AND(מרקובחצי[[#This Row],[CycleNumber]]&lt;$B1405,SUM(מרקובחצי[[#This Row],[33]],P1405)=2),1,"")</f>
        <v/>
      </c>
      <c r="AP1404" s="19" t="str">
        <f>IF(AND(מרקובחצי[[#This Row],[CycleNumber]]&lt;$B1405,SUM(מרקובחצי[[#This Row],[33]],Q1405)=2),1,"")</f>
        <v/>
      </c>
      <c r="AQ1404" s="19" t="str">
        <f>IF(AND(מרקובחצי[[#This Row],[CycleNumber]]&lt;$B1405,SUM(W1404:W1405)=2),1,"")</f>
        <v/>
      </c>
      <c r="AR1404" s="19" t="str">
        <f>IF(AND(מרקובחצי[[#This Row],[CycleNumber]]&lt;$B1405,SUM(מרקובחצי[[#This Row],[12]],S1405)=2),1,"")</f>
        <v/>
      </c>
      <c r="AS1404" s="19" t="str">
        <f>IF(AND(מרקובחצי[[#This Row],[CycleNumber]]&lt;$B1405,SUM(מרקובחצי[[#This Row],[22]],V1405)=2),1,"")</f>
        <v/>
      </c>
      <c r="AT1404" s="21">
        <f>SUM(מרקובחצי[[#This Row],[11]:[33]])</f>
        <v>1</v>
      </c>
    </row>
    <row r="1405" spans="1:46" ht="15.6" x14ac:dyDescent="0.25">
      <c r="A1405" s="19" t="s">
        <v>150</v>
      </c>
      <c r="B1405" s="19">
        <v>9</v>
      </c>
      <c r="C1405">
        <v>26</v>
      </c>
      <c r="D1405" s="19">
        <f>מרקובחצי[[#This Row],[LengthofCycle]]+1</f>
        <v>27</v>
      </c>
      <c r="E1405" t="str">
        <f>IF(IFERROR(LOOKUP(מרקובחצי[[#This Row],[ClientID]],קביעויות[הפלגה]),FALSE)=מרקובחצי[[#This Row],[ClientID]],1,"")</f>
        <v/>
      </c>
      <c r="F1405" t="str">
        <f>IF(IFERROR(LOOKUP(מרקובחצי[[#This Row],[ClientID]],סוגחציקבוע[S31]),FALSE)=מרקובחצי[[#This Row],[ClientID]],1,"")</f>
        <v/>
      </c>
      <c r="G1405">
        <f>IF(IFERROR(LOOKUP(מרקובחצי[[#This Row],[ClientID]],סוגחציקבוע[S32]),FALSE)=מרקובחצי[[#This Row],[ClientID]],1,"")</f>
        <v>1</v>
      </c>
      <c r="H1405" t="str">
        <f>IF(IFERROR(LOOKUP(מרקובחצי[[#This Row],[ClientID]],סוגחציקבוע[S33]),FALSE)=מרקובחצי[[#This Row],[ClientID]],1,"")</f>
        <v/>
      </c>
      <c r="I1405" t="str">
        <f>IF(IFERROR(LOOKUP(מרקובחצי[[#This Row],[ClientID]],סוגחציקבוע[S32&amp;33]),FALSE)=מרקובחצי[[#This Row],[ClientID]],1,"")</f>
        <v/>
      </c>
      <c r="J1405" s="19">
        <f>IF(SUM(מרקובחצי[[#This Row],[11]:[13]])=1,מרקובחצי[[#This Row],[עד ועד]],IF(SUM(R1404:T1405)=1,IF(מרקובחצי[[#This Row],[עד ועד]]&lt;J1404,מרקובחצי[[#This Row],[עד ועד]],J1404),J1404))</f>
        <v>26</v>
      </c>
      <c r="K1405" s="19">
        <f>IF(SUM(מרקובחצי[[#This Row],[11]:[13]])=1,מרקובחצי[[#This Row],[עד ועד]],IF(SUM(R1404:T1405)=1,IF(מרקובחצי[[#This Row],[עד ועד]]&gt;K1404,מרקובחצי[[#This Row],[עד ועד]],K1404),K1404))</f>
        <v>32</v>
      </c>
      <c r="L1405" s="19" t="str">
        <f>IF(AND(SUM(מרקובחצי[[#This Row],[31]:[33]])=1,SUM(U1404:W1404)=0),מרקובחצי[[#This Row],[מקס]]-מרקובחצי[[#This Row],[מינ]],"")</f>
        <v/>
      </c>
      <c r="M140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05" s="19" t="str">
        <f t="shared" si="21"/>
        <v>S32</v>
      </c>
      <c r="O1405" s="19" t="str">
        <f>IF(מרקובחצי[[#This Row],[קבעה הפלגה?]]=1,"",IF(AND(מרקובחצי[[#This Row],[עד ועד]]&lt;29,OR(מרקובחצי[[#This Row],[CycleNumber]]=1,AND(U1404=1,OR(מרקובחצי[[#This Row],[עד ועד]]&lt;J1404,מרקובחצי[[#This Row],[עד ועד]]&gt;K1404)),AND(V1404=1,מרקובחצי[[#This Row],[עד ועד]]&lt;J1404),W1404=1)),1,""))</f>
        <v/>
      </c>
      <c r="P1405" s="19" t="str">
        <f>IF(מרקובחצי[[#This Row],[קבעה הפלגה?]]=1,"",IF(AND(מרקובחצי[[#This Row],[עד ועד]]&gt;28,מרקובחצי[[#This Row],[עד ועד]]&lt;32,OR(מרקובחצי[[#This Row],[CycleNumber]]=1,AND(U1404=1),AND(V1404=1,OR(מרקובחצי[[#This Row],[עד ועד]]&lt;J1404,מרקובחצי[[#This Row],[עד ועד]]&gt;K1404)),W1404=1)),1,""))</f>
        <v/>
      </c>
      <c r="Q1405" s="19" t="str">
        <f>IF(מרקובחצי[[#This Row],[קבעה הפלגה?]]=1,"",IF(AND(מרקובחצי[[#This Row],[עד ועד]]&gt;31,OR(מרקובחצי[[#This Row],[CycleNumber]]=1,AND(U1404=1),AND(V1404=1,מרקובחצי[[#This Row],[עד ועד]]&gt;K1404),AND(W1404=1,OR(מרקובחצי[[#This Row],[עד ועד]]&gt;K1404,מרקובחצי[[#This Row],[עד ועד]]&lt;J1404)))),1,""))</f>
        <v/>
      </c>
      <c r="R1405" s="19" t="str">
        <f>IF(מרקובחצי[[#This Row],[CycleNumber]]&gt;1,IF(AND(O1404=1,מרקובחצי[[#This Row],[עד ועד]]&lt;29),1,""),"")</f>
        <v/>
      </c>
      <c r="S1405" s="19" t="str">
        <f>IF(מרקובחצי[[#This Row],[CycleNumber]]&gt;1,IF(OR(AND(O1404=1,מרקובחצי[[#This Row],[עד ועד]]&gt;28),AND(P1404=1),AND(Q1404=1,מרקובחצי[[#This Row],[עד ועד]]&lt;32)),1,""),"")</f>
        <v/>
      </c>
      <c r="T1405" s="19" t="str">
        <f>IF(מרקובחצי[[#This Row],[CycleNumber]]&gt;1,IF(AND(Q1404=1,מרקובחצי[[#This Row],[עד ועד]]&gt;31),1,""),"")</f>
        <v/>
      </c>
      <c r="U1405" s="19" t="str">
        <f>IF(מרקובחצי[[#This Row],[CycleNumber]]&gt;1,IF(AND(R1404=1,מרקובחצי[[#This Row],[עד ועד]]&lt;29),1,IF(AND(U1404=1,NOT(OR(מרקובחצי[[#This Row],[עד ועד]]&lt;J1404,מרקובחצי[[#This Row],[עד ועד]]&gt;K1404))),1,"")),"")</f>
        <v/>
      </c>
      <c r="V1405" s="19">
        <f>IF(מרקובחצי[[#This Row],[CycleNumber]]&gt;1,IF(AND(SUM(R1404:T1404)=1,מרקובחצי[[#This Row],[עד ועד]]&gt;28,מרקובחצי[[#This Row],[עד ועד]]&lt;32),1,IF(OR(S1404=1,AND(R1404=1,מרקובחצי[[#This Row],[עד ועד]]&gt;28),AND(T1404=1,מרקובחצי[[#This Row],[עד ועד]]&lt;32)),1,IF(AND(V1404=1,NOT(OR(מרקובחצי[[#This Row],[עד ועד]]&lt;J1404,מרקובחצי[[#This Row],[עד ועד]]&gt;K1404))),1,""))),"")</f>
        <v>1</v>
      </c>
      <c r="W1405" s="19" t="str">
        <f>IF(מרקובחצי[[#This Row],[CycleNumber]]&gt;1,IF(AND(T1404=1,מרקובחצי[[#This Row],[עד ועד]]&gt;31),1,IF(AND(W1404=1,NOT(OR(מרקובחצי[[#This Row],[עד ועד]]&lt;J1404,מרקובחצי[[#This Row],[עד ועד]]&gt;K1404))),1,"")),"")</f>
        <v/>
      </c>
      <c r="X1405" s="19" t="str">
        <f>IF(AND(מרקובחצי[[#This Row],[CycleNumber]]&lt;$B1406,SUM(מרקובחצי[[#This Row],[11]],R1406)=2),1,"")</f>
        <v/>
      </c>
      <c r="Y1405" s="19" t="str">
        <f>IF(AND(מרקובחצי[[#This Row],[CycleNumber]]&lt;$B1406,SUM(מרקובחצי[[#This Row],[11]],S1406)=2),1,"")</f>
        <v/>
      </c>
      <c r="Z1405" s="19" t="str">
        <f>IF(AND(מרקובחצי[[#This Row],[CycleNumber]]&lt;$B1406,SUM(מרקובחצי[[#This Row],[13]],S1406)=2),1,"")</f>
        <v/>
      </c>
      <c r="AA1405" s="19" t="str">
        <f>IF(AND(מרקובחצי[[#This Row],[CycleNumber]]&lt;$B1406,SUM(מרקובחצי[[#This Row],[13]],T1406)=2),1,"")</f>
        <v/>
      </c>
      <c r="AB1405" s="19" t="str">
        <f>IF(AND(מרקובחצי[[#This Row],[CycleNumber]]&lt;$B1406,SUM(מרקובחצי[[#This Row],[21]],U1406)=2),1,"")</f>
        <v/>
      </c>
      <c r="AC1405" s="19" t="str">
        <f>IF(AND(מרקובחצי[[#This Row],[CycleNumber]]&lt;$B1406,SUM(מרקובחצי[[#This Row],[21]],V1406)=2),1,"")</f>
        <v/>
      </c>
      <c r="AD1405" s="19" t="str">
        <f>IF(AND(מרקובחצי[[#This Row],[CycleNumber]]&lt;$B1406,SUM(מרקובחצי[[#This Row],[23]],V1406)=2),1,"")</f>
        <v/>
      </c>
      <c r="AE1405" s="19" t="str">
        <f>IF(AND(מרקובחצי[[#This Row],[CycleNumber]]&lt;$B1406,SUM(מרקובחצי[[#This Row],[23]],W1406)=2),1,"")</f>
        <v/>
      </c>
      <c r="AF1405" s="19" t="str">
        <f>IF(AND(מרקובחצי[[#This Row],[CycleNumber]]&lt;$B1406,SUM(מרקובחצי[[#This Row],[31]],O1406)=2),1,"")</f>
        <v/>
      </c>
      <c r="AG1405" s="19" t="str">
        <f>IF(AND(מרקובחצי[[#This Row],[CycleNumber]]&lt;$B1406,SUM(מרקובחצי[[#This Row],[31]],P1406)=2),1,"")</f>
        <v/>
      </c>
      <c r="AH1405" s="19" t="str">
        <f>IF(AND(מרקובחצי[[#This Row],[CycleNumber]]&lt;$B1406,SUM(מרקובחצי[[#This Row],[31]],Q1406)=2),1,"")</f>
        <v/>
      </c>
      <c r="AI1405" s="19" t="str">
        <f>IF(AND(מרקובחצי[[#This Row],[CycleNumber]]&lt;$B1406,SUM(U1405:U1406)=2),1,"")</f>
        <v/>
      </c>
      <c r="AJ1405" s="19" t="str">
        <f>IF(AND(מרקובחצי[[#This Row],[CycleNumber]]&lt;$B1406,SUM(מרקובחצי[[#This Row],[32]],O1406)=2),1,"")</f>
        <v/>
      </c>
      <c r="AK1405" s="19" t="str">
        <f>IF(AND(מרקובחצי[[#This Row],[CycleNumber]]&lt;$B1406,SUM(מרקובחצי[[#This Row],[32]],P1406)=2),1,"")</f>
        <v/>
      </c>
      <c r="AL1405" s="19" t="str">
        <f>IF(AND(מרקובחצי[[#This Row],[CycleNumber]]&lt;$B1406,SUM(מרקובחצי[[#This Row],[32]],Q1406)=2),1,"")</f>
        <v/>
      </c>
      <c r="AM1405" s="19">
        <f>IF(AND(מרקובחצי[[#This Row],[CycleNumber]]&lt;$B1406,SUM(V1405:V1406)=2),1,"")</f>
        <v>1</v>
      </c>
      <c r="AN1405" s="19" t="str">
        <f>IF(AND(מרקובחצי[[#This Row],[CycleNumber]]&lt;$B1406,SUM(מרקובחצי[[#This Row],[33]],O1406)=2),1,"")</f>
        <v/>
      </c>
      <c r="AO1405" s="19" t="str">
        <f>IF(AND(מרקובחצי[[#This Row],[CycleNumber]]&lt;$B1406,SUM(מרקובחצי[[#This Row],[33]],P1406)=2),1,"")</f>
        <v/>
      </c>
      <c r="AP1405" s="19" t="str">
        <f>IF(AND(מרקובחצי[[#This Row],[CycleNumber]]&lt;$B1406,SUM(מרקובחצי[[#This Row],[33]],Q1406)=2),1,"")</f>
        <v/>
      </c>
      <c r="AQ1405" s="19" t="str">
        <f>IF(AND(מרקובחצי[[#This Row],[CycleNumber]]&lt;$B1406,SUM(W1405:W1406)=2),1,"")</f>
        <v/>
      </c>
      <c r="AR1405" s="19" t="str">
        <f>IF(AND(מרקובחצי[[#This Row],[CycleNumber]]&lt;$B1406,SUM(מרקובחצי[[#This Row],[12]],S1406)=2),1,"")</f>
        <v/>
      </c>
      <c r="AS1405" s="19" t="str">
        <f>IF(AND(מרקובחצי[[#This Row],[CycleNumber]]&lt;$B1406,SUM(מרקובחצי[[#This Row],[22]],V1406)=2),1,"")</f>
        <v/>
      </c>
      <c r="AT1405" s="21">
        <f>SUM(מרקובחצי[[#This Row],[11]:[33]])</f>
        <v>1</v>
      </c>
    </row>
    <row r="1406" spans="1:46" ht="15.6" x14ac:dyDescent="0.25">
      <c r="A1406" s="19" t="s">
        <v>150</v>
      </c>
      <c r="B1406" s="19">
        <v>10</v>
      </c>
      <c r="C1406">
        <v>26</v>
      </c>
      <c r="D1406" s="19">
        <f>מרקובחצי[[#This Row],[LengthofCycle]]+1</f>
        <v>27</v>
      </c>
      <c r="E1406" t="str">
        <f>IF(IFERROR(LOOKUP(מרקובחצי[[#This Row],[ClientID]],קביעויות[הפלגה]),FALSE)=מרקובחצי[[#This Row],[ClientID]],1,"")</f>
        <v/>
      </c>
      <c r="F1406" t="str">
        <f>IF(IFERROR(LOOKUP(מרקובחצי[[#This Row],[ClientID]],סוגחציקבוע[S31]),FALSE)=מרקובחצי[[#This Row],[ClientID]],1,"")</f>
        <v/>
      </c>
      <c r="G1406">
        <f>IF(IFERROR(LOOKUP(מרקובחצי[[#This Row],[ClientID]],סוגחציקבוע[S32]),FALSE)=מרקובחצי[[#This Row],[ClientID]],1,"")</f>
        <v>1</v>
      </c>
      <c r="H1406" t="str">
        <f>IF(IFERROR(LOOKUP(מרקובחצי[[#This Row],[ClientID]],סוגחציקבוע[S33]),FALSE)=מרקובחצי[[#This Row],[ClientID]],1,"")</f>
        <v/>
      </c>
      <c r="I1406" t="str">
        <f>IF(IFERROR(LOOKUP(מרקובחצי[[#This Row],[ClientID]],סוגחציקבוע[S32&amp;33]),FALSE)=מרקובחצי[[#This Row],[ClientID]],1,"")</f>
        <v/>
      </c>
      <c r="J1406" s="19">
        <f>IF(SUM(מרקובחצי[[#This Row],[11]:[13]])=1,מרקובחצי[[#This Row],[עד ועד]],IF(SUM(R1405:T1406)=1,IF(מרקובחצי[[#This Row],[עד ועד]]&lt;J1405,מרקובחצי[[#This Row],[עד ועד]],J1405),J1405))</f>
        <v>26</v>
      </c>
      <c r="K1406" s="19">
        <f>IF(SUM(מרקובחצי[[#This Row],[11]:[13]])=1,מרקובחצי[[#This Row],[עד ועד]],IF(SUM(R1405:T1406)=1,IF(מרקובחצי[[#This Row],[עד ועד]]&gt;K1405,מרקובחצי[[#This Row],[עד ועד]],K1405),K1405))</f>
        <v>32</v>
      </c>
      <c r="L1406" s="19" t="str">
        <f>IF(AND(SUM(מרקובחצי[[#This Row],[31]:[33]])=1,SUM(U1405:W1405)=0),מרקובחצי[[#This Row],[מקס]]-מרקובחצי[[#This Row],[מינ]],"")</f>
        <v/>
      </c>
      <c r="M140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06" s="19" t="str">
        <f t="shared" si="21"/>
        <v>S32</v>
      </c>
      <c r="O1406" s="19" t="str">
        <f>IF(מרקובחצי[[#This Row],[קבעה הפלגה?]]=1,"",IF(AND(מרקובחצי[[#This Row],[עד ועד]]&lt;29,OR(מרקובחצי[[#This Row],[CycleNumber]]=1,AND(U1405=1,OR(מרקובחצי[[#This Row],[עד ועד]]&lt;J1405,מרקובחצי[[#This Row],[עד ועד]]&gt;K1405)),AND(V1405=1,מרקובחצי[[#This Row],[עד ועד]]&lt;J1405),W1405=1)),1,""))</f>
        <v/>
      </c>
      <c r="P1406" s="19" t="str">
        <f>IF(מרקובחצי[[#This Row],[קבעה הפלגה?]]=1,"",IF(AND(מרקובחצי[[#This Row],[עד ועד]]&gt;28,מרקובחצי[[#This Row],[עד ועד]]&lt;32,OR(מרקובחצי[[#This Row],[CycleNumber]]=1,AND(U1405=1),AND(V1405=1,OR(מרקובחצי[[#This Row],[עד ועד]]&lt;J1405,מרקובחצי[[#This Row],[עד ועד]]&gt;K1405)),W1405=1)),1,""))</f>
        <v/>
      </c>
      <c r="Q1406" s="19" t="str">
        <f>IF(מרקובחצי[[#This Row],[קבעה הפלגה?]]=1,"",IF(AND(מרקובחצי[[#This Row],[עד ועד]]&gt;31,OR(מרקובחצי[[#This Row],[CycleNumber]]=1,AND(U1405=1),AND(V1405=1,מרקובחצי[[#This Row],[עד ועד]]&gt;K1405),AND(W1405=1,OR(מרקובחצי[[#This Row],[עד ועד]]&gt;K1405,מרקובחצי[[#This Row],[עד ועד]]&lt;J1405)))),1,""))</f>
        <v/>
      </c>
      <c r="R1406" s="19" t="str">
        <f>IF(מרקובחצי[[#This Row],[CycleNumber]]&gt;1,IF(AND(O1405=1,מרקובחצי[[#This Row],[עד ועד]]&lt;29),1,""),"")</f>
        <v/>
      </c>
      <c r="S1406" s="19" t="str">
        <f>IF(מרקובחצי[[#This Row],[CycleNumber]]&gt;1,IF(OR(AND(O1405=1,מרקובחצי[[#This Row],[עד ועד]]&gt;28),AND(P1405=1),AND(Q1405=1,מרקובחצי[[#This Row],[עד ועד]]&lt;32)),1,""),"")</f>
        <v/>
      </c>
      <c r="T1406" s="19" t="str">
        <f>IF(מרקובחצי[[#This Row],[CycleNumber]]&gt;1,IF(AND(Q1405=1,מרקובחצי[[#This Row],[עד ועד]]&gt;31),1,""),"")</f>
        <v/>
      </c>
      <c r="U1406" s="19" t="str">
        <f>IF(מרקובחצי[[#This Row],[CycleNumber]]&gt;1,IF(AND(R1405=1,מרקובחצי[[#This Row],[עד ועד]]&lt;29),1,IF(AND(U1405=1,NOT(OR(מרקובחצי[[#This Row],[עד ועד]]&lt;J1405,מרקובחצי[[#This Row],[עד ועד]]&gt;K1405))),1,"")),"")</f>
        <v/>
      </c>
      <c r="V1406" s="19">
        <f>IF(מרקובחצי[[#This Row],[CycleNumber]]&gt;1,IF(AND(SUM(R1405:T1405)=1,מרקובחצי[[#This Row],[עד ועד]]&gt;28,מרקובחצי[[#This Row],[עד ועד]]&lt;32),1,IF(OR(S1405=1,AND(R1405=1,מרקובחצי[[#This Row],[עד ועד]]&gt;28),AND(T1405=1,מרקובחצי[[#This Row],[עד ועד]]&lt;32)),1,IF(AND(V1405=1,NOT(OR(מרקובחצי[[#This Row],[עד ועד]]&lt;J1405,מרקובחצי[[#This Row],[עד ועד]]&gt;K1405))),1,""))),"")</f>
        <v>1</v>
      </c>
      <c r="W1406" s="19" t="str">
        <f>IF(מרקובחצי[[#This Row],[CycleNumber]]&gt;1,IF(AND(T1405=1,מרקובחצי[[#This Row],[עד ועד]]&gt;31),1,IF(AND(W1405=1,NOT(OR(מרקובחצי[[#This Row],[עד ועד]]&lt;J1405,מרקובחצי[[#This Row],[עד ועד]]&gt;K1405))),1,"")),"")</f>
        <v/>
      </c>
      <c r="X1406" s="19" t="str">
        <f>IF(AND(מרקובחצי[[#This Row],[CycleNumber]]&lt;$B1407,SUM(מרקובחצי[[#This Row],[11]],R1407)=2),1,"")</f>
        <v/>
      </c>
      <c r="Y1406" s="19" t="str">
        <f>IF(AND(מרקובחצי[[#This Row],[CycleNumber]]&lt;$B1407,SUM(מרקובחצי[[#This Row],[11]],S1407)=2),1,"")</f>
        <v/>
      </c>
      <c r="Z1406" s="19" t="str">
        <f>IF(AND(מרקובחצי[[#This Row],[CycleNumber]]&lt;$B1407,SUM(מרקובחצי[[#This Row],[13]],S1407)=2),1,"")</f>
        <v/>
      </c>
      <c r="AA1406" s="19" t="str">
        <f>IF(AND(מרקובחצי[[#This Row],[CycleNumber]]&lt;$B1407,SUM(מרקובחצי[[#This Row],[13]],T1407)=2),1,"")</f>
        <v/>
      </c>
      <c r="AB1406" s="19" t="str">
        <f>IF(AND(מרקובחצי[[#This Row],[CycleNumber]]&lt;$B1407,SUM(מרקובחצי[[#This Row],[21]],U1407)=2),1,"")</f>
        <v/>
      </c>
      <c r="AC1406" s="19" t="str">
        <f>IF(AND(מרקובחצי[[#This Row],[CycleNumber]]&lt;$B1407,SUM(מרקובחצי[[#This Row],[21]],V1407)=2),1,"")</f>
        <v/>
      </c>
      <c r="AD1406" s="19" t="str">
        <f>IF(AND(מרקובחצי[[#This Row],[CycleNumber]]&lt;$B1407,SUM(מרקובחצי[[#This Row],[23]],V1407)=2),1,"")</f>
        <v/>
      </c>
      <c r="AE1406" s="19" t="str">
        <f>IF(AND(מרקובחצי[[#This Row],[CycleNumber]]&lt;$B1407,SUM(מרקובחצי[[#This Row],[23]],W1407)=2),1,"")</f>
        <v/>
      </c>
      <c r="AF1406" s="19" t="str">
        <f>IF(AND(מרקובחצי[[#This Row],[CycleNumber]]&lt;$B1407,SUM(מרקובחצי[[#This Row],[31]],O1407)=2),1,"")</f>
        <v/>
      </c>
      <c r="AG1406" s="19" t="str">
        <f>IF(AND(מרקובחצי[[#This Row],[CycleNumber]]&lt;$B1407,SUM(מרקובחצי[[#This Row],[31]],P1407)=2),1,"")</f>
        <v/>
      </c>
      <c r="AH1406" s="19" t="str">
        <f>IF(AND(מרקובחצי[[#This Row],[CycleNumber]]&lt;$B1407,SUM(מרקובחצי[[#This Row],[31]],Q1407)=2),1,"")</f>
        <v/>
      </c>
      <c r="AI1406" s="19" t="str">
        <f>IF(AND(מרקובחצי[[#This Row],[CycleNumber]]&lt;$B1407,SUM(U1406:U1407)=2),1,"")</f>
        <v/>
      </c>
      <c r="AJ1406" s="19">
        <f>IF(AND(מרקובחצי[[#This Row],[CycleNumber]]&lt;$B1407,SUM(מרקובחצי[[#This Row],[32]],O1407)=2),1,"")</f>
        <v>1</v>
      </c>
      <c r="AK1406" s="19" t="str">
        <f>IF(AND(מרקובחצי[[#This Row],[CycleNumber]]&lt;$B1407,SUM(מרקובחצי[[#This Row],[32]],P1407)=2),1,"")</f>
        <v/>
      </c>
      <c r="AL1406" s="19" t="str">
        <f>IF(AND(מרקובחצי[[#This Row],[CycleNumber]]&lt;$B1407,SUM(מרקובחצי[[#This Row],[32]],Q1407)=2),1,"")</f>
        <v/>
      </c>
      <c r="AM1406" s="19" t="str">
        <f>IF(AND(מרקובחצי[[#This Row],[CycleNumber]]&lt;$B1407,SUM(V1406:V1407)=2),1,"")</f>
        <v/>
      </c>
      <c r="AN1406" s="19" t="str">
        <f>IF(AND(מרקובחצי[[#This Row],[CycleNumber]]&lt;$B1407,SUM(מרקובחצי[[#This Row],[33]],O1407)=2),1,"")</f>
        <v/>
      </c>
      <c r="AO1406" s="19" t="str">
        <f>IF(AND(מרקובחצי[[#This Row],[CycleNumber]]&lt;$B1407,SUM(מרקובחצי[[#This Row],[33]],P1407)=2),1,"")</f>
        <v/>
      </c>
      <c r="AP1406" s="19" t="str">
        <f>IF(AND(מרקובחצי[[#This Row],[CycleNumber]]&lt;$B1407,SUM(מרקובחצי[[#This Row],[33]],Q1407)=2),1,"")</f>
        <v/>
      </c>
      <c r="AQ1406" s="19" t="str">
        <f>IF(AND(מרקובחצי[[#This Row],[CycleNumber]]&lt;$B1407,SUM(W1406:W1407)=2),1,"")</f>
        <v/>
      </c>
      <c r="AR1406" s="19" t="str">
        <f>IF(AND(מרקובחצי[[#This Row],[CycleNumber]]&lt;$B1407,SUM(מרקובחצי[[#This Row],[12]],S1407)=2),1,"")</f>
        <v/>
      </c>
      <c r="AS1406" s="19" t="str">
        <f>IF(AND(מרקובחצי[[#This Row],[CycleNumber]]&lt;$B1407,SUM(מרקובחצי[[#This Row],[22]],V1407)=2),1,"")</f>
        <v/>
      </c>
      <c r="AT1406" s="21">
        <f>SUM(מרקובחצי[[#This Row],[11]:[33]])</f>
        <v>1</v>
      </c>
    </row>
    <row r="1407" spans="1:46" ht="15.6" x14ac:dyDescent="0.25">
      <c r="A1407" s="19" t="s">
        <v>150</v>
      </c>
      <c r="B1407" s="19">
        <v>11</v>
      </c>
      <c r="C1407">
        <v>24</v>
      </c>
      <c r="D1407" s="19">
        <f>מרקובחצי[[#This Row],[LengthofCycle]]+1</f>
        <v>25</v>
      </c>
      <c r="E1407" t="str">
        <f>IF(IFERROR(LOOKUP(מרקובחצי[[#This Row],[ClientID]],קביעויות[הפלגה]),FALSE)=מרקובחצי[[#This Row],[ClientID]],1,"")</f>
        <v/>
      </c>
      <c r="F1407" t="str">
        <f>IF(IFERROR(LOOKUP(מרקובחצי[[#This Row],[ClientID]],סוגחציקבוע[S31]),FALSE)=מרקובחצי[[#This Row],[ClientID]],1,"")</f>
        <v/>
      </c>
      <c r="G1407">
        <f>IF(IFERROR(LOOKUP(מרקובחצי[[#This Row],[ClientID]],סוגחציקבוע[S32]),FALSE)=מרקובחצי[[#This Row],[ClientID]],1,"")</f>
        <v>1</v>
      </c>
      <c r="H1407" t="str">
        <f>IF(IFERROR(LOOKUP(מרקובחצי[[#This Row],[ClientID]],סוגחציקבוע[S33]),FALSE)=מרקובחצי[[#This Row],[ClientID]],1,"")</f>
        <v/>
      </c>
      <c r="I1407" t="str">
        <f>IF(IFERROR(LOOKUP(מרקובחצי[[#This Row],[ClientID]],סוגחציקבוע[S32&amp;33]),FALSE)=מרקובחצי[[#This Row],[ClientID]],1,"")</f>
        <v/>
      </c>
      <c r="J1407" s="19">
        <f>IF(SUM(מרקובחצי[[#This Row],[11]:[13]])=1,מרקובחצי[[#This Row],[עד ועד]],IF(SUM(R1406:T1407)=1,IF(מרקובחצי[[#This Row],[עד ועד]]&lt;J1406,מרקובחצי[[#This Row],[עד ועד]],J1406),J1406))</f>
        <v>25</v>
      </c>
      <c r="K1407" s="19">
        <f>IF(SUM(מרקובחצי[[#This Row],[11]:[13]])=1,מרקובחצי[[#This Row],[עד ועד]],IF(SUM(R1406:T1407)=1,IF(מרקובחצי[[#This Row],[עד ועד]]&gt;K1406,מרקובחצי[[#This Row],[עד ועד]],K1406),K1406))</f>
        <v>25</v>
      </c>
      <c r="L1407" s="19" t="str">
        <f>IF(AND(SUM(מרקובחצי[[#This Row],[31]:[33]])=1,SUM(U1406:W1406)=0),מרקובחצי[[#This Row],[מקס]]-מרקובחצי[[#This Row],[מינ]],"")</f>
        <v/>
      </c>
      <c r="M140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407" s="19" t="str">
        <f t="shared" si="21"/>
        <v>S32</v>
      </c>
      <c r="O1407" s="19">
        <f>IF(מרקובחצי[[#This Row],[קבעה הפלגה?]]=1,"",IF(AND(מרקובחצי[[#This Row],[עד ועד]]&lt;29,OR(מרקובחצי[[#This Row],[CycleNumber]]=1,AND(U1406=1,OR(מרקובחצי[[#This Row],[עד ועד]]&lt;J1406,מרקובחצי[[#This Row],[עד ועד]]&gt;K1406)),AND(V1406=1,מרקובחצי[[#This Row],[עד ועד]]&lt;J1406),W1406=1)),1,""))</f>
        <v>1</v>
      </c>
      <c r="P1407" s="19" t="str">
        <f>IF(מרקובחצי[[#This Row],[קבעה הפלגה?]]=1,"",IF(AND(מרקובחצי[[#This Row],[עד ועד]]&gt;28,מרקובחצי[[#This Row],[עד ועד]]&lt;32,OR(מרקובחצי[[#This Row],[CycleNumber]]=1,AND(U1406=1),AND(V1406=1,OR(מרקובחצי[[#This Row],[עד ועד]]&lt;J1406,מרקובחצי[[#This Row],[עד ועד]]&gt;K1406)),W1406=1)),1,""))</f>
        <v/>
      </c>
      <c r="Q1407" s="19" t="str">
        <f>IF(מרקובחצי[[#This Row],[קבעה הפלגה?]]=1,"",IF(AND(מרקובחצי[[#This Row],[עד ועד]]&gt;31,OR(מרקובחצי[[#This Row],[CycleNumber]]=1,AND(U1406=1),AND(V1406=1,מרקובחצי[[#This Row],[עד ועד]]&gt;K1406),AND(W1406=1,OR(מרקובחצי[[#This Row],[עד ועד]]&gt;K1406,מרקובחצי[[#This Row],[עד ועד]]&lt;J1406)))),1,""))</f>
        <v/>
      </c>
      <c r="R1407" s="19" t="str">
        <f>IF(מרקובחצי[[#This Row],[CycleNumber]]&gt;1,IF(AND(O1406=1,מרקובחצי[[#This Row],[עד ועד]]&lt;29),1,""),"")</f>
        <v/>
      </c>
      <c r="S1407" s="19" t="str">
        <f>IF(מרקובחצי[[#This Row],[CycleNumber]]&gt;1,IF(OR(AND(O1406=1,מרקובחצי[[#This Row],[עד ועד]]&gt;28),AND(P1406=1),AND(Q1406=1,מרקובחצי[[#This Row],[עד ועד]]&lt;32)),1,""),"")</f>
        <v/>
      </c>
      <c r="T1407" s="19" t="str">
        <f>IF(מרקובחצי[[#This Row],[CycleNumber]]&gt;1,IF(AND(Q1406=1,מרקובחצי[[#This Row],[עד ועד]]&gt;31),1,""),"")</f>
        <v/>
      </c>
      <c r="U1407" s="19" t="str">
        <f>IF(מרקובחצי[[#This Row],[CycleNumber]]&gt;1,IF(AND(R1406=1,מרקובחצי[[#This Row],[עד ועד]]&lt;29),1,IF(AND(U1406=1,NOT(OR(מרקובחצי[[#This Row],[עד ועד]]&lt;J1406,מרקובחצי[[#This Row],[עד ועד]]&gt;K1406))),1,"")),"")</f>
        <v/>
      </c>
      <c r="V1407" s="19" t="str">
        <f>IF(מרקובחצי[[#This Row],[CycleNumber]]&gt;1,IF(AND(SUM(R1406:T1406)=1,מרקובחצי[[#This Row],[עד ועד]]&gt;28,מרקובחצי[[#This Row],[עד ועד]]&lt;32),1,IF(OR(S1406=1,AND(R1406=1,מרקובחצי[[#This Row],[עד ועד]]&gt;28),AND(T1406=1,מרקובחצי[[#This Row],[עד ועד]]&lt;32)),1,IF(AND(V1406=1,NOT(OR(מרקובחצי[[#This Row],[עד ועד]]&lt;J1406,מרקובחצי[[#This Row],[עד ועד]]&gt;K1406))),1,""))),"")</f>
        <v/>
      </c>
      <c r="W1407" s="19" t="str">
        <f>IF(מרקובחצי[[#This Row],[CycleNumber]]&gt;1,IF(AND(T1406=1,מרקובחצי[[#This Row],[עד ועד]]&gt;31),1,IF(AND(W1406=1,NOT(OR(מרקובחצי[[#This Row],[עד ועד]]&lt;J1406,מרקובחצי[[#This Row],[עד ועד]]&gt;K1406))),1,"")),"")</f>
        <v/>
      </c>
      <c r="X1407" s="19">
        <f>IF(AND(מרקובחצי[[#This Row],[CycleNumber]]&lt;$B1408,SUM(מרקובחצי[[#This Row],[11]],R1408)=2),1,"")</f>
        <v>1</v>
      </c>
      <c r="Y1407" s="19" t="str">
        <f>IF(AND(מרקובחצי[[#This Row],[CycleNumber]]&lt;$B1408,SUM(מרקובחצי[[#This Row],[11]],S1408)=2),1,"")</f>
        <v/>
      </c>
      <c r="Z1407" s="19" t="str">
        <f>IF(AND(מרקובחצי[[#This Row],[CycleNumber]]&lt;$B1408,SUM(מרקובחצי[[#This Row],[13]],S1408)=2),1,"")</f>
        <v/>
      </c>
      <c r="AA1407" s="19" t="str">
        <f>IF(AND(מרקובחצי[[#This Row],[CycleNumber]]&lt;$B1408,SUM(מרקובחצי[[#This Row],[13]],T1408)=2),1,"")</f>
        <v/>
      </c>
      <c r="AB1407" s="19" t="str">
        <f>IF(AND(מרקובחצי[[#This Row],[CycleNumber]]&lt;$B1408,SUM(מרקובחצי[[#This Row],[21]],U1408)=2),1,"")</f>
        <v/>
      </c>
      <c r="AC1407" s="19" t="str">
        <f>IF(AND(מרקובחצי[[#This Row],[CycleNumber]]&lt;$B1408,SUM(מרקובחצי[[#This Row],[21]],V1408)=2),1,"")</f>
        <v/>
      </c>
      <c r="AD1407" s="19" t="str">
        <f>IF(AND(מרקובחצי[[#This Row],[CycleNumber]]&lt;$B1408,SUM(מרקובחצי[[#This Row],[23]],V1408)=2),1,"")</f>
        <v/>
      </c>
      <c r="AE1407" s="19" t="str">
        <f>IF(AND(מרקובחצי[[#This Row],[CycleNumber]]&lt;$B1408,SUM(מרקובחצי[[#This Row],[23]],W1408)=2),1,"")</f>
        <v/>
      </c>
      <c r="AF1407" s="19" t="str">
        <f>IF(AND(מרקובחצי[[#This Row],[CycleNumber]]&lt;$B1408,SUM(מרקובחצי[[#This Row],[31]],O1408)=2),1,"")</f>
        <v/>
      </c>
      <c r="AG1407" s="19" t="str">
        <f>IF(AND(מרקובחצי[[#This Row],[CycleNumber]]&lt;$B1408,SUM(מרקובחצי[[#This Row],[31]],P1408)=2),1,"")</f>
        <v/>
      </c>
      <c r="AH1407" s="19" t="str">
        <f>IF(AND(מרקובחצי[[#This Row],[CycleNumber]]&lt;$B1408,SUM(מרקובחצי[[#This Row],[31]],Q1408)=2),1,"")</f>
        <v/>
      </c>
      <c r="AI1407" s="19" t="str">
        <f>IF(AND(מרקובחצי[[#This Row],[CycleNumber]]&lt;$B1408,SUM(U1407:U1408)=2),1,"")</f>
        <v/>
      </c>
      <c r="AJ1407" s="19" t="str">
        <f>IF(AND(מרקובחצי[[#This Row],[CycleNumber]]&lt;$B1408,SUM(מרקובחצי[[#This Row],[32]],O1408)=2),1,"")</f>
        <v/>
      </c>
      <c r="AK1407" s="19" t="str">
        <f>IF(AND(מרקובחצי[[#This Row],[CycleNumber]]&lt;$B1408,SUM(מרקובחצי[[#This Row],[32]],P1408)=2),1,"")</f>
        <v/>
      </c>
      <c r="AL1407" s="19" t="str">
        <f>IF(AND(מרקובחצי[[#This Row],[CycleNumber]]&lt;$B1408,SUM(מרקובחצי[[#This Row],[32]],Q1408)=2),1,"")</f>
        <v/>
      </c>
      <c r="AM1407" s="19" t="str">
        <f>IF(AND(מרקובחצי[[#This Row],[CycleNumber]]&lt;$B1408,SUM(V1407:V1408)=2),1,"")</f>
        <v/>
      </c>
      <c r="AN1407" s="19" t="str">
        <f>IF(AND(מרקובחצי[[#This Row],[CycleNumber]]&lt;$B1408,SUM(מרקובחצי[[#This Row],[33]],O1408)=2),1,"")</f>
        <v/>
      </c>
      <c r="AO1407" s="19" t="str">
        <f>IF(AND(מרקובחצי[[#This Row],[CycleNumber]]&lt;$B1408,SUM(מרקובחצי[[#This Row],[33]],P1408)=2),1,"")</f>
        <v/>
      </c>
      <c r="AP1407" s="19" t="str">
        <f>IF(AND(מרקובחצי[[#This Row],[CycleNumber]]&lt;$B1408,SUM(מרקובחצי[[#This Row],[33]],Q1408)=2),1,"")</f>
        <v/>
      </c>
      <c r="AQ1407" s="19" t="str">
        <f>IF(AND(מרקובחצי[[#This Row],[CycleNumber]]&lt;$B1408,SUM(W1407:W1408)=2),1,"")</f>
        <v/>
      </c>
      <c r="AR1407" s="19" t="str">
        <f>IF(AND(מרקובחצי[[#This Row],[CycleNumber]]&lt;$B1408,SUM(מרקובחצי[[#This Row],[12]],S1408)=2),1,"")</f>
        <v/>
      </c>
      <c r="AS1407" s="19" t="str">
        <f>IF(AND(מרקובחצי[[#This Row],[CycleNumber]]&lt;$B1408,SUM(מרקובחצי[[#This Row],[22]],V1408)=2),1,"")</f>
        <v/>
      </c>
      <c r="AT1407" s="21">
        <f>SUM(מרקובחצי[[#This Row],[11]:[33]])</f>
        <v>1</v>
      </c>
    </row>
    <row r="1408" spans="1:46" ht="15.6" x14ac:dyDescent="0.25">
      <c r="A1408" s="19" t="s">
        <v>150</v>
      </c>
      <c r="B1408" s="19">
        <v>12</v>
      </c>
      <c r="C1408">
        <v>26</v>
      </c>
      <c r="D1408" s="19">
        <f>מרקובחצי[[#This Row],[LengthofCycle]]+1</f>
        <v>27</v>
      </c>
      <c r="E1408" t="str">
        <f>IF(IFERROR(LOOKUP(מרקובחצי[[#This Row],[ClientID]],קביעויות[הפלגה]),FALSE)=מרקובחצי[[#This Row],[ClientID]],1,"")</f>
        <v/>
      </c>
      <c r="F1408" t="str">
        <f>IF(IFERROR(LOOKUP(מרקובחצי[[#This Row],[ClientID]],סוגחציקבוע[S31]),FALSE)=מרקובחצי[[#This Row],[ClientID]],1,"")</f>
        <v/>
      </c>
      <c r="G1408">
        <f>IF(IFERROR(LOOKUP(מרקובחצי[[#This Row],[ClientID]],סוגחציקבוע[S32]),FALSE)=מרקובחצי[[#This Row],[ClientID]],1,"")</f>
        <v>1</v>
      </c>
      <c r="H1408" t="str">
        <f>IF(IFERROR(LOOKUP(מרקובחצי[[#This Row],[ClientID]],סוגחציקבוע[S33]),FALSE)=מרקובחצי[[#This Row],[ClientID]],1,"")</f>
        <v/>
      </c>
      <c r="I1408" t="str">
        <f>IF(IFERROR(LOOKUP(מרקובחצי[[#This Row],[ClientID]],סוגחציקבוע[S32&amp;33]),FALSE)=מרקובחצי[[#This Row],[ClientID]],1,"")</f>
        <v/>
      </c>
      <c r="J1408" s="19">
        <f>IF(SUM(מרקובחצי[[#This Row],[11]:[13]])=1,מרקובחצי[[#This Row],[עד ועד]],IF(SUM(R1407:T1408)=1,IF(מרקובחצי[[#This Row],[עד ועד]]&lt;J1407,מרקובחצי[[#This Row],[עד ועד]],J1407),J1407))</f>
        <v>25</v>
      </c>
      <c r="K1408" s="19">
        <f>IF(SUM(מרקובחצי[[#This Row],[11]:[13]])=1,מרקובחצי[[#This Row],[עד ועד]],IF(SUM(R1407:T1408)=1,IF(מרקובחצי[[#This Row],[עד ועד]]&gt;K1407,מרקובחצי[[#This Row],[עד ועד]],K1407),K1407))</f>
        <v>27</v>
      </c>
      <c r="L1408" s="19" t="str">
        <f>IF(AND(SUM(מרקובחצי[[#This Row],[31]:[33]])=1,SUM(U1407:W1407)=0),מרקובחצי[[#This Row],[מקס]]-מרקובחצי[[#This Row],[מינ]],"")</f>
        <v/>
      </c>
      <c r="M140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1408" s="19" t="str">
        <f t="shared" si="21"/>
        <v>S11</v>
      </c>
      <c r="O1408" s="19" t="str">
        <f>IF(מרקובחצי[[#This Row],[קבעה הפלגה?]]=1,"",IF(AND(מרקובחצי[[#This Row],[עד ועד]]&lt;29,OR(מרקובחצי[[#This Row],[CycleNumber]]=1,AND(U1407=1,OR(מרקובחצי[[#This Row],[עד ועד]]&lt;J1407,מרקובחצי[[#This Row],[עד ועד]]&gt;K1407)),AND(V1407=1,מרקובחצי[[#This Row],[עד ועד]]&lt;J1407),W1407=1)),1,""))</f>
        <v/>
      </c>
      <c r="P1408" s="19" t="str">
        <f>IF(מרקובחצי[[#This Row],[קבעה הפלגה?]]=1,"",IF(AND(מרקובחצי[[#This Row],[עד ועד]]&gt;28,מרקובחצי[[#This Row],[עד ועד]]&lt;32,OR(מרקובחצי[[#This Row],[CycleNumber]]=1,AND(U1407=1),AND(V1407=1,OR(מרקובחצי[[#This Row],[עד ועד]]&lt;J1407,מרקובחצי[[#This Row],[עד ועד]]&gt;K1407)),W1407=1)),1,""))</f>
        <v/>
      </c>
      <c r="Q1408" s="19" t="str">
        <f>IF(מרקובחצי[[#This Row],[קבעה הפלגה?]]=1,"",IF(AND(מרקובחצי[[#This Row],[עד ועד]]&gt;31,OR(מרקובחצי[[#This Row],[CycleNumber]]=1,AND(U1407=1),AND(V1407=1,מרקובחצי[[#This Row],[עד ועד]]&gt;K1407),AND(W1407=1,OR(מרקובחצי[[#This Row],[עד ועד]]&gt;K1407,מרקובחצי[[#This Row],[עד ועד]]&lt;J1407)))),1,""))</f>
        <v/>
      </c>
      <c r="R1408" s="19">
        <f>IF(מרקובחצי[[#This Row],[CycleNumber]]&gt;1,IF(AND(O1407=1,מרקובחצי[[#This Row],[עד ועד]]&lt;29),1,""),"")</f>
        <v>1</v>
      </c>
      <c r="S1408" s="19" t="str">
        <f>IF(מרקובחצי[[#This Row],[CycleNumber]]&gt;1,IF(OR(AND(O1407=1,מרקובחצי[[#This Row],[עד ועד]]&gt;28),AND(P1407=1),AND(Q1407=1,מרקובחצי[[#This Row],[עד ועד]]&lt;32)),1,""),"")</f>
        <v/>
      </c>
      <c r="T1408" s="19" t="str">
        <f>IF(מרקובחצי[[#This Row],[CycleNumber]]&gt;1,IF(AND(Q1407=1,מרקובחצי[[#This Row],[עד ועד]]&gt;31),1,""),"")</f>
        <v/>
      </c>
      <c r="U1408" s="19" t="str">
        <f>IF(מרקובחצי[[#This Row],[CycleNumber]]&gt;1,IF(AND(R1407=1,מרקובחצי[[#This Row],[עד ועד]]&lt;29),1,IF(AND(U1407=1,NOT(OR(מרקובחצי[[#This Row],[עד ועד]]&lt;J1407,מרקובחצי[[#This Row],[עד ועד]]&gt;K1407))),1,"")),"")</f>
        <v/>
      </c>
      <c r="V1408" s="19" t="str">
        <f>IF(מרקובחצי[[#This Row],[CycleNumber]]&gt;1,IF(AND(SUM(R1407:T1407)=1,מרקובחצי[[#This Row],[עד ועד]]&gt;28,מרקובחצי[[#This Row],[עד ועד]]&lt;32),1,IF(OR(S1407=1,AND(R1407=1,מרקובחצי[[#This Row],[עד ועד]]&gt;28),AND(T1407=1,מרקובחצי[[#This Row],[עד ועד]]&lt;32)),1,IF(AND(V1407=1,NOT(OR(מרקובחצי[[#This Row],[עד ועד]]&lt;J1407,מרקובחצי[[#This Row],[עד ועד]]&gt;K1407))),1,""))),"")</f>
        <v/>
      </c>
      <c r="W1408" s="19" t="str">
        <f>IF(מרקובחצי[[#This Row],[CycleNumber]]&gt;1,IF(AND(T1407=1,מרקובחצי[[#This Row],[עד ועד]]&gt;31),1,IF(AND(W1407=1,NOT(OR(מרקובחצי[[#This Row],[עד ועד]]&lt;J1407,מרקובחצי[[#This Row],[עד ועד]]&gt;K1407))),1,"")),"")</f>
        <v/>
      </c>
      <c r="X1408" s="19" t="str">
        <f>IF(AND(מרקובחצי[[#This Row],[CycleNumber]]&lt;$B1409,SUM(מרקובחצי[[#This Row],[11]],R1409)=2),1,"")</f>
        <v/>
      </c>
      <c r="Y1408" s="19" t="str">
        <f>IF(AND(מרקובחצי[[#This Row],[CycleNumber]]&lt;$B1409,SUM(מרקובחצי[[#This Row],[11]],S1409)=2),1,"")</f>
        <v/>
      </c>
      <c r="Z1408" s="19" t="str">
        <f>IF(AND(מרקובחצי[[#This Row],[CycleNumber]]&lt;$B1409,SUM(מרקובחצי[[#This Row],[13]],S1409)=2),1,"")</f>
        <v/>
      </c>
      <c r="AA1408" s="19" t="str">
        <f>IF(AND(מרקובחצי[[#This Row],[CycleNumber]]&lt;$B1409,SUM(מרקובחצי[[#This Row],[13]],T1409)=2),1,"")</f>
        <v/>
      </c>
      <c r="AB1408" s="19" t="str">
        <f>IF(AND(מרקובחצי[[#This Row],[CycleNumber]]&lt;$B1409,SUM(מרקובחצי[[#This Row],[21]],U1409)=2),1,"")</f>
        <v/>
      </c>
      <c r="AC1408" s="19">
        <f>IF(AND(מרקובחצי[[#This Row],[CycleNumber]]&lt;$B1409,SUM(מרקובחצי[[#This Row],[21]],V1409)=2),1,"")</f>
        <v>1</v>
      </c>
      <c r="AD1408" s="19" t="str">
        <f>IF(AND(מרקובחצי[[#This Row],[CycleNumber]]&lt;$B1409,SUM(מרקובחצי[[#This Row],[23]],V1409)=2),1,"")</f>
        <v/>
      </c>
      <c r="AE1408" s="19" t="str">
        <f>IF(AND(מרקובחצי[[#This Row],[CycleNumber]]&lt;$B1409,SUM(מרקובחצי[[#This Row],[23]],W1409)=2),1,"")</f>
        <v/>
      </c>
      <c r="AF1408" s="19" t="str">
        <f>IF(AND(מרקובחצי[[#This Row],[CycleNumber]]&lt;$B1409,SUM(מרקובחצי[[#This Row],[31]],O1409)=2),1,"")</f>
        <v/>
      </c>
      <c r="AG1408" s="19" t="str">
        <f>IF(AND(מרקובחצי[[#This Row],[CycleNumber]]&lt;$B1409,SUM(מרקובחצי[[#This Row],[31]],P1409)=2),1,"")</f>
        <v/>
      </c>
      <c r="AH1408" s="19" t="str">
        <f>IF(AND(מרקובחצי[[#This Row],[CycleNumber]]&lt;$B1409,SUM(מרקובחצי[[#This Row],[31]],Q1409)=2),1,"")</f>
        <v/>
      </c>
      <c r="AI1408" s="19" t="str">
        <f>IF(AND(מרקובחצי[[#This Row],[CycleNumber]]&lt;$B1409,SUM(U1408:U1409)=2),1,"")</f>
        <v/>
      </c>
      <c r="AJ1408" s="19" t="str">
        <f>IF(AND(מרקובחצי[[#This Row],[CycleNumber]]&lt;$B1409,SUM(מרקובחצי[[#This Row],[32]],O1409)=2),1,"")</f>
        <v/>
      </c>
      <c r="AK1408" s="19" t="str">
        <f>IF(AND(מרקובחצי[[#This Row],[CycleNumber]]&lt;$B1409,SUM(מרקובחצי[[#This Row],[32]],P1409)=2),1,"")</f>
        <v/>
      </c>
      <c r="AL1408" s="19" t="str">
        <f>IF(AND(מרקובחצי[[#This Row],[CycleNumber]]&lt;$B1409,SUM(מרקובחצי[[#This Row],[32]],Q1409)=2),1,"")</f>
        <v/>
      </c>
      <c r="AM1408" s="19" t="str">
        <f>IF(AND(מרקובחצי[[#This Row],[CycleNumber]]&lt;$B1409,SUM(V1408:V1409)=2),1,"")</f>
        <v/>
      </c>
      <c r="AN1408" s="19" t="str">
        <f>IF(AND(מרקובחצי[[#This Row],[CycleNumber]]&lt;$B1409,SUM(מרקובחצי[[#This Row],[33]],O1409)=2),1,"")</f>
        <v/>
      </c>
      <c r="AO1408" s="19" t="str">
        <f>IF(AND(מרקובחצי[[#This Row],[CycleNumber]]&lt;$B1409,SUM(מרקובחצי[[#This Row],[33]],P1409)=2),1,"")</f>
        <v/>
      </c>
      <c r="AP1408" s="19" t="str">
        <f>IF(AND(מרקובחצי[[#This Row],[CycleNumber]]&lt;$B1409,SUM(מרקובחצי[[#This Row],[33]],Q1409)=2),1,"")</f>
        <v/>
      </c>
      <c r="AQ1408" s="19" t="str">
        <f>IF(AND(מרקובחצי[[#This Row],[CycleNumber]]&lt;$B1409,SUM(W1408:W1409)=2),1,"")</f>
        <v/>
      </c>
      <c r="AR1408" s="19" t="str">
        <f>IF(AND(מרקובחצי[[#This Row],[CycleNumber]]&lt;$B1409,SUM(מרקובחצי[[#This Row],[12]],S1409)=2),1,"")</f>
        <v/>
      </c>
      <c r="AS1408" s="19" t="str">
        <f>IF(AND(מרקובחצי[[#This Row],[CycleNumber]]&lt;$B1409,SUM(מרקובחצי[[#This Row],[22]],V1409)=2),1,"")</f>
        <v/>
      </c>
      <c r="AT1408" s="21">
        <f>SUM(מרקובחצי[[#This Row],[11]:[33]])</f>
        <v>1</v>
      </c>
    </row>
    <row r="1409" spans="1:46" ht="15.6" x14ac:dyDescent="0.25">
      <c r="A1409" s="19" t="s">
        <v>150</v>
      </c>
      <c r="B1409" s="19">
        <v>13</v>
      </c>
      <c r="C1409">
        <v>29</v>
      </c>
      <c r="D1409" s="19">
        <f>מרקובחצי[[#This Row],[LengthofCycle]]+1</f>
        <v>30</v>
      </c>
      <c r="E1409" t="str">
        <f>IF(IFERROR(LOOKUP(מרקובחצי[[#This Row],[ClientID]],קביעויות[הפלגה]),FALSE)=מרקובחצי[[#This Row],[ClientID]],1,"")</f>
        <v/>
      </c>
      <c r="F1409" t="str">
        <f>IF(IFERROR(LOOKUP(מרקובחצי[[#This Row],[ClientID]],סוגחציקבוע[S31]),FALSE)=מרקובחצי[[#This Row],[ClientID]],1,"")</f>
        <v/>
      </c>
      <c r="G1409">
        <f>IF(IFERROR(LOOKUP(מרקובחצי[[#This Row],[ClientID]],סוגחציקבוע[S32]),FALSE)=מרקובחצי[[#This Row],[ClientID]],1,"")</f>
        <v>1</v>
      </c>
      <c r="H1409" t="str">
        <f>IF(IFERROR(LOOKUP(מרקובחצי[[#This Row],[ClientID]],סוגחציקבוע[S33]),FALSE)=מרקובחצי[[#This Row],[ClientID]],1,"")</f>
        <v/>
      </c>
      <c r="I1409" t="str">
        <f>IF(IFERROR(LOOKUP(מרקובחצי[[#This Row],[ClientID]],סוגחציקבוע[S32&amp;33]),FALSE)=מרקובחצי[[#This Row],[ClientID]],1,"")</f>
        <v/>
      </c>
      <c r="J1409" s="19">
        <f>IF(SUM(מרקובחצי[[#This Row],[11]:[13]])=1,מרקובחצי[[#This Row],[עד ועד]],IF(SUM(R1408:T1409)=1,IF(מרקובחצי[[#This Row],[עד ועד]]&lt;J1408,מרקובחצי[[#This Row],[עד ועד]],J1408),J1408))</f>
        <v>25</v>
      </c>
      <c r="K1409" s="19">
        <f>IF(SUM(מרקובחצי[[#This Row],[11]:[13]])=1,מרקובחצי[[#This Row],[עד ועד]],IF(SUM(R1408:T1409)=1,IF(מרקובחצי[[#This Row],[עד ועד]]&gt;K1408,מרקובחצי[[#This Row],[עד ועד]],K1408),K1408))</f>
        <v>30</v>
      </c>
      <c r="L1409" s="19">
        <f>IF(AND(SUM(מרקובחצי[[#This Row],[31]:[33]])=1,SUM(U1408:W1408)=0),מרקובחצי[[#This Row],[מקס]]-מרקובחצי[[#This Row],[מינ]],"")</f>
        <v>5</v>
      </c>
      <c r="M140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09" s="19" t="str">
        <f t="shared" si="21"/>
        <v>S21</v>
      </c>
      <c r="O1409" s="19" t="str">
        <f>IF(מרקובחצי[[#This Row],[קבעה הפלגה?]]=1,"",IF(AND(מרקובחצי[[#This Row],[עד ועד]]&lt;29,OR(מרקובחצי[[#This Row],[CycleNumber]]=1,AND(U1408=1,OR(מרקובחצי[[#This Row],[עד ועד]]&lt;J1408,מרקובחצי[[#This Row],[עד ועד]]&gt;K1408)),AND(V1408=1,מרקובחצי[[#This Row],[עד ועד]]&lt;J1408),W1408=1)),1,""))</f>
        <v/>
      </c>
      <c r="P1409" s="19" t="str">
        <f>IF(מרקובחצי[[#This Row],[קבעה הפלגה?]]=1,"",IF(AND(מרקובחצי[[#This Row],[עד ועד]]&gt;28,מרקובחצי[[#This Row],[עד ועד]]&lt;32,OR(מרקובחצי[[#This Row],[CycleNumber]]=1,AND(U1408=1),AND(V1408=1,OR(מרקובחצי[[#This Row],[עד ועד]]&lt;J1408,מרקובחצי[[#This Row],[עד ועד]]&gt;K1408)),W1408=1)),1,""))</f>
        <v/>
      </c>
      <c r="Q1409" s="19" t="str">
        <f>IF(מרקובחצי[[#This Row],[קבעה הפלגה?]]=1,"",IF(AND(מרקובחצי[[#This Row],[עד ועד]]&gt;31,OR(מרקובחצי[[#This Row],[CycleNumber]]=1,AND(U1408=1),AND(V1408=1,מרקובחצי[[#This Row],[עד ועד]]&gt;K1408),AND(W1408=1,OR(מרקובחצי[[#This Row],[עד ועד]]&gt;K1408,מרקובחצי[[#This Row],[עד ועד]]&lt;J1408)))),1,""))</f>
        <v/>
      </c>
      <c r="R1409" s="19" t="str">
        <f>IF(מרקובחצי[[#This Row],[CycleNumber]]&gt;1,IF(AND(O1408=1,מרקובחצי[[#This Row],[עד ועד]]&lt;29),1,""),"")</f>
        <v/>
      </c>
      <c r="S1409" s="19" t="str">
        <f>IF(מרקובחצי[[#This Row],[CycleNumber]]&gt;1,IF(OR(AND(O1408=1,מרקובחצי[[#This Row],[עד ועד]]&gt;28),AND(P1408=1),AND(Q1408=1,מרקובחצי[[#This Row],[עד ועד]]&lt;32)),1,""),"")</f>
        <v/>
      </c>
      <c r="T1409" s="19" t="str">
        <f>IF(מרקובחצי[[#This Row],[CycleNumber]]&gt;1,IF(AND(Q1408=1,מרקובחצי[[#This Row],[עד ועד]]&gt;31),1,""),"")</f>
        <v/>
      </c>
      <c r="U1409" s="19" t="str">
        <f>IF(מרקובחצי[[#This Row],[CycleNumber]]&gt;1,IF(AND(R1408=1,מרקובחצי[[#This Row],[עד ועד]]&lt;29),1,IF(AND(U1408=1,NOT(OR(מרקובחצי[[#This Row],[עד ועד]]&lt;J1408,מרקובחצי[[#This Row],[עד ועד]]&gt;K1408))),1,"")),"")</f>
        <v/>
      </c>
      <c r="V1409" s="19">
        <f>IF(מרקובחצי[[#This Row],[CycleNumber]]&gt;1,IF(AND(SUM(R1408:T1408)=1,מרקובחצי[[#This Row],[עד ועד]]&gt;28,מרקובחצי[[#This Row],[עד ועד]]&lt;32),1,IF(OR(S1408=1,AND(R1408=1,מרקובחצי[[#This Row],[עד ועד]]&gt;28),AND(T1408=1,מרקובחצי[[#This Row],[עד ועד]]&lt;32)),1,IF(AND(V1408=1,NOT(OR(מרקובחצי[[#This Row],[עד ועד]]&lt;J1408,מרקובחצי[[#This Row],[עד ועד]]&gt;K1408))),1,""))),"")</f>
        <v>1</v>
      </c>
      <c r="W1409" s="19" t="str">
        <f>IF(מרקובחצי[[#This Row],[CycleNumber]]&gt;1,IF(AND(T1408=1,מרקובחצי[[#This Row],[עד ועד]]&gt;31),1,IF(AND(W1408=1,NOT(OR(מרקובחצי[[#This Row],[עד ועד]]&lt;J1408,מרקובחצי[[#This Row],[עד ועד]]&gt;K1408))),1,"")),"")</f>
        <v/>
      </c>
      <c r="X1409" s="19" t="str">
        <f>IF(AND(מרקובחצי[[#This Row],[CycleNumber]]&lt;$B1410,SUM(מרקובחצי[[#This Row],[11]],R1410)=2),1,"")</f>
        <v/>
      </c>
      <c r="Y1409" s="19" t="str">
        <f>IF(AND(מרקובחצי[[#This Row],[CycleNumber]]&lt;$B1410,SUM(מרקובחצי[[#This Row],[11]],S1410)=2),1,"")</f>
        <v/>
      </c>
      <c r="Z1409" s="19" t="str">
        <f>IF(AND(מרקובחצי[[#This Row],[CycleNumber]]&lt;$B1410,SUM(מרקובחצי[[#This Row],[13]],S1410)=2),1,"")</f>
        <v/>
      </c>
      <c r="AA1409" s="19" t="str">
        <f>IF(AND(מרקובחצי[[#This Row],[CycleNumber]]&lt;$B1410,SUM(מרקובחצי[[#This Row],[13]],T1410)=2),1,"")</f>
        <v/>
      </c>
      <c r="AB1409" s="19" t="str">
        <f>IF(AND(מרקובחצי[[#This Row],[CycleNumber]]&lt;$B1410,SUM(מרקובחצי[[#This Row],[21]],U1410)=2),1,"")</f>
        <v/>
      </c>
      <c r="AC1409" s="19" t="str">
        <f>IF(AND(מרקובחצי[[#This Row],[CycleNumber]]&lt;$B1410,SUM(מרקובחצי[[#This Row],[21]],V1410)=2),1,"")</f>
        <v/>
      </c>
      <c r="AD1409" s="19" t="str">
        <f>IF(AND(מרקובחצי[[#This Row],[CycleNumber]]&lt;$B1410,SUM(מרקובחצי[[#This Row],[23]],V1410)=2),1,"")</f>
        <v/>
      </c>
      <c r="AE1409" s="19" t="str">
        <f>IF(AND(מרקובחצי[[#This Row],[CycleNumber]]&lt;$B1410,SUM(מרקובחצי[[#This Row],[23]],W1410)=2),1,"")</f>
        <v/>
      </c>
      <c r="AF1409" s="19" t="str">
        <f>IF(AND(מרקובחצי[[#This Row],[CycleNumber]]&lt;$B1410,SUM(מרקובחצי[[#This Row],[31]],O1410)=2),1,"")</f>
        <v/>
      </c>
      <c r="AG1409" s="19" t="str">
        <f>IF(AND(מרקובחצי[[#This Row],[CycleNumber]]&lt;$B1410,SUM(מרקובחצי[[#This Row],[31]],P1410)=2),1,"")</f>
        <v/>
      </c>
      <c r="AH1409" s="19" t="str">
        <f>IF(AND(מרקובחצי[[#This Row],[CycleNumber]]&lt;$B1410,SUM(מרקובחצי[[#This Row],[31]],Q1410)=2),1,"")</f>
        <v/>
      </c>
      <c r="AI1409" s="19" t="str">
        <f>IF(AND(מרקובחצי[[#This Row],[CycleNumber]]&lt;$B1410,SUM(U1409:U1410)=2),1,"")</f>
        <v/>
      </c>
      <c r="AJ1409" s="19" t="str">
        <f>IF(AND(מרקובחצי[[#This Row],[CycleNumber]]&lt;$B1410,SUM(מרקובחצי[[#This Row],[32]],O1410)=2),1,"")</f>
        <v/>
      </c>
      <c r="AK1409" s="19" t="str">
        <f>IF(AND(מרקובחצי[[#This Row],[CycleNumber]]&lt;$B1410,SUM(מרקובחצי[[#This Row],[32]],P1410)=2),1,"")</f>
        <v/>
      </c>
      <c r="AL1409" s="19" t="str">
        <f>IF(AND(מרקובחצי[[#This Row],[CycleNumber]]&lt;$B1410,SUM(מרקובחצי[[#This Row],[32]],Q1410)=2),1,"")</f>
        <v/>
      </c>
      <c r="AM1409" s="19">
        <f>IF(AND(מרקובחצי[[#This Row],[CycleNumber]]&lt;$B1410,SUM(V1409:V1410)=2),1,"")</f>
        <v>1</v>
      </c>
      <c r="AN1409" s="19" t="str">
        <f>IF(AND(מרקובחצי[[#This Row],[CycleNumber]]&lt;$B1410,SUM(מרקובחצי[[#This Row],[33]],O1410)=2),1,"")</f>
        <v/>
      </c>
      <c r="AO1409" s="19" t="str">
        <f>IF(AND(מרקובחצי[[#This Row],[CycleNumber]]&lt;$B1410,SUM(מרקובחצי[[#This Row],[33]],P1410)=2),1,"")</f>
        <v/>
      </c>
      <c r="AP1409" s="19" t="str">
        <f>IF(AND(מרקובחצי[[#This Row],[CycleNumber]]&lt;$B1410,SUM(מרקובחצי[[#This Row],[33]],Q1410)=2),1,"")</f>
        <v/>
      </c>
      <c r="AQ1409" s="19" t="str">
        <f>IF(AND(מרקובחצי[[#This Row],[CycleNumber]]&lt;$B1410,SUM(W1409:W1410)=2),1,"")</f>
        <v/>
      </c>
      <c r="AR1409" s="19" t="str">
        <f>IF(AND(מרקובחצי[[#This Row],[CycleNumber]]&lt;$B1410,SUM(מרקובחצי[[#This Row],[12]],S1410)=2),1,"")</f>
        <v/>
      </c>
      <c r="AS1409" s="19" t="str">
        <f>IF(AND(מרקובחצי[[#This Row],[CycleNumber]]&lt;$B1410,SUM(מרקובחצי[[#This Row],[22]],V1410)=2),1,"")</f>
        <v/>
      </c>
      <c r="AT1409" s="21">
        <f>SUM(מרקובחצי[[#This Row],[11]:[33]])</f>
        <v>1</v>
      </c>
    </row>
    <row r="1410" spans="1:46" ht="15.6" x14ac:dyDescent="0.25">
      <c r="A1410" s="19" t="s">
        <v>150</v>
      </c>
      <c r="B1410" s="19">
        <v>14</v>
      </c>
      <c r="C1410">
        <v>25</v>
      </c>
      <c r="D1410" s="19">
        <f>מרקובחצי[[#This Row],[LengthofCycle]]+1</f>
        <v>26</v>
      </c>
      <c r="E1410" t="str">
        <f>IF(IFERROR(LOOKUP(מרקובחצי[[#This Row],[ClientID]],קביעויות[הפלגה]),FALSE)=מרקובחצי[[#This Row],[ClientID]],1,"")</f>
        <v/>
      </c>
      <c r="F1410" t="str">
        <f>IF(IFERROR(LOOKUP(מרקובחצי[[#This Row],[ClientID]],סוגחציקבוע[S31]),FALSE)=מרקובחצי[[#This Row],[ClientID]],1,"")</f>
        <v/>
      </c>
      <c r="G1410">
        <f>IF(IFERROR(LOOKUP(מרקובחצי[[#This Row],[ClientID]],סוגחציקבוע[S32]),FALSE)=מרקובחצי[[#This Row],[ClientID]],1,"")</f>
        <v>1</v>
      </c>
      <c r="H1410" t="str">
        <f>IF(IFERROR(LOOKUP(מרקובחצי[[#This Row],[ClientID]],סוגחציקבוע[S33]),FALSE)=מרקובחצי[[#This Row],[ClientID]],1,"")</f>
        <v/>
      </c>
      <c r="I1410" t="str">
        <f>IF(IFERROR(LOOKUP(מרקובחצי[[#This Row],[ClientID]],סוגחציקבוע[S32&amp;33]),FALSE)=מרקובחצי[[#This Row],[ClientID]],1,"")</f>
        <v/>
      </c>
      <c r="J1410" s="19">
        <f>IF(SUM(מרקובחצי[[#This Row],[11]:[13]])=1,מרקובחצי[[#This Row],[עד ועד]],IF(SUM(R1409:T1410)=1,IF(מרקובחצי[[#This Row],[עד ועד]]&lt;J1409,מרקובחצי[[#This Row],[עד ועד]],J1409),J1409))</f>
        <v>25</v>
      </c>
      <c r="K1410" s="19">
        <f>IF(SUM(מרקובחצי[[#This Row],[11]:[13]])=1,מרקובחצי[[#This Row],[עד ועד]],IF(SUM(R1409:T1410)=1,IF(מרקובחצי[[#This Row],[עד ועד]]&gt;K1409,מרקובחצי[[#This Row],[עד ועד]],K1409),K1409))</f>
        <v>30</v>
      </c>
      <c r="L1410" s="19" t="str">
        <f>IF(AND(SUM(מרקובחצי[[#This Row],[31]:[33]])=1,SUM(U1409:W1409)=0),מרקובחצי[[#This Row],[מקס]]-מרקובחצי[[#This Row],[מינ]],"")</f>
        <v/>
      </c>
      <c r="M141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10" s="19" t="str">
        <f t="shared" ref="N1410:N1473" si="22">IF(ROW()&gt;2,M1409,"")</f>
        <v>S32</v>
      </c>
      <c r="O1410" s="19" t="str">
        <f>IF(מרקובחצי[[#This Row],[קבעה הפלגה?]]=1,"",IF(AND(מרקובחצי[[#This Row],[עד ועד]]&lt;29,OR(מרקובחצי[[#This Row],[CycleNumber]]=1,AND(U1409=1,OR(מרקובחצי[[#This Row],[עד ועד]]&lt;J1409,מרקובחצי[[#This Row],[עד ועד]]&gt;K1409)),AND(V1409=1,מרקובחצי[[#This Row],[עד ועד]]&lt;J1409),W1409=1)),1,""))</f>
        <v/>
      </c>
      <c r="P1410" s="19" t="str">
        <f>IF(מרקובחצי[[#This Row],[קבעה הפלגה?]]=1,"",IF(AND(מרקובחצי[[#This Row],[עד ועד]]&gt;28,מרקובחצי[[#This Row],[עד ועד]]&lt;32,OR(מרקובחצי[[#This Row],[CycleNumber]]=1,AND(U1409=1),AND(V1409=1,OR(מרקובחצי[[#This Row],[עד ועד]]&lt;J1409,מרקובחצי[[#This Row],[עד ועד]]&gt;K1409)),W1409=1)),1,""))</f>
        <v/>
      </c>
      <c r="Q1410" s="19" t="str">
        <f>IF(מרקובחצי[[#This Row],[קבעה הפלגה?]]=1,"",IF(AND(מרקובחצי[[#This Row],[עד ועד]]&gt;31,OR(מרקובחצי[[#This Row],[CycleNumber]]=1,AND(U1409=1),AND(V1409=1,מרקובחצי[[#This Row],[עד ועד]]&gt;K1409),AND(W1409=1,OR(מרקובחצי[[#This Row],[עד ועד]]&gt;K1409,מרקובחצי[[#This Row],[עד ועד]]&lt;J1409)))),1,""))</f>
        <v/>
      </c>
      <c r="R1410" s="19" t="str">
        <f>IF(מרקובחצי[[#This Row],[CycleNumber]]&gt;1,IF(AND(O1409=1,מרקובחצי[[#This Row],[עד ועד]]&lt;29),1,""),"")</f>
        <v/>
      </c>
      <c r="S1410" s="19" t="str">
        <f>IF(מרקובחצי[[#This Row],[CycleNumber]]&gt;1,IF(OR(AND(O1409=1,מרקובחצי[[#This Row],[עד ועד]]&gt;28),AND(P1409=1),AND(Q1409=1,מרקובחצי[[#This Row],[עד ועד]]&lt;32)),1,""),"")</f>
        <v/>
      </c>
      <c r="T1410" s="19" t="str">
        <f>IF(מרקובחצי[[#This Row],[CycleNumber]]&gt;1,IF(AND(Q1409=1,מרקובחצי[[#This Row],[עד ועד]]&gt;31),1,""),"")</f>
        <v/>
      </c>
      <c r="U1410" s="19" t="str">
        <f>IF(מרקובחצי[[#This Row],[CycleNumber]]&gt;1,IF(AND(R1409=1,מרקובחצי[[#This Row],[עד ועד]]&lt;29),1,IF(AND(U1409=1,NOT(OR(מרקובחצי[[#This Row],[עד ועד]]&lt;J1409,מרקובחצי[[#This Row],[עד ועד]]&gt;K1409))),1,"")),"")</f>
        <v/>
      </c>
      <c r="V1410" s="19">
        <f>IF(מרקובחצי[[#This Row],[CycleNumber]]&gt;1,IF(AND(SUM(R1409:T1409)=1,מרקובחצי[[#This Row],[עד ועד]]&gt;28,מרקובחצי[[#This Row],[עד ועד]]&lt;32),1,IF(OR(S1409=1,AND(R1409=1,מרקובחצי[[#This Row],[עד ועד]]&gt;28),AND(T1409=1,מרקובחצי[[#This Row],[עד ועד]]&lt;32)),1,IF(AND(V1409=1,NOT(OR(מרקובחצי[[#This Row],[עד ועד]]&lt;J1409,מרקובחצי[[#This Row],[עד ועד]]&gt;K1409))),1,""))),"")</f>
        <v>1</v>
      </c>
      <c r="W1410" s="19" t="str">
        <f>IF(מרקובחצי[[#This Row],[CycleNumber]]&gt;1,IF(AND(T1409=1,מרקובחצי[[#This Row],[עד ועד]]&gt;31),1,IF(AND(W1409=1,NOT(OR(מרקובחצי[[#This Row],[עד ועד]]&lt;J1409,מרקובחצי[[#This Row],[עד ועד]]&gt;K1409))),1,"")),"")</f>
        <v/>
      </c>
      <c r="X1410" s="19" t="str">
        <f>IF(AND(מרקובחצי[[#This Row],[CycleNumber]]&lt;$B1411,SUM(מרקובחצי[[#This Row],[11]],R1411)=2),1,"")</f>
        <v/>
      </c>
      <c r="Y1410" s="19" t="str">
        <f>IF(AND(מרקובחצי[[#This Row],[CycleNumber]]&lt;$B1411,SUM(מרקובחצי[[#This Row],[11]],S1411)=2),1,"")</f>
        <v/>
      </c>
      <c r="Z1410" s="19" t="str">
        <f>IF(AND(מרקובחצי[[#This Row],[CycleNumber]]&lt;$B1411,SUM(מרקובחצי[[#This Row],[13]],S1411)=2),1,"")</f>
        <v/>
      </c>
      <c r="AA1410" s="19" t="str">
        <f>IF(AND(מרקובחצי[[#This Row],[CycleNumber]]&lt;$B1411,SUM(מרקובחצי[[#This Row],[13]],T1411)=2),1,"")</f>
        <v/>
      </c>
      <c r="AB1410" s="19" t="str">
        <f>IF(AND(מרקובחצי[[#This Row],[CycleNumber]]&lt;$B1411,SUM(מרקובחצי[[#This Row],[21]],U1411)=2),1,"")</f>
        <v/>
      </c>
      <c r="AC1410" s="19" t="str">
        <f>IF(AND(מרקובחצי[[#This Row],[CycleNumber]]&lt;$B1411,SUM(מרקובחצי[[#This Row],[21]],V1411)=2),1,"")</f>
        <v/>
      </c>
      <c r="AD1410" s="19" t="str">
        <f>IF(AND(מרקובחצי[[#This Row],[CycleNumber]]&lt;$B1411,SUM(מרקובחצי[[#This Row],[23]],V1411)=2),1,"")</f>
        <v/>
      </c>
      <c r="AE1410" s="19" t="str">
        <f>IF(AND(מרקובחצי[[#This Row],[CycleNumber]]&lt;$B1411,SUM(מרקובחצי[[#This Row],[23]],W1411)=2),1,"")</f>
        <v/>
      </c>
      <c r="AF1410" s="19" t="str">
        <f>IF(AND(מרקובחצי[[#This Row],[CycleNumber]]&lt;$B1411,SUM(מרקובחצי[[#This Row],[31]],O1411)=2),1,"")</f>
        <v/>
      </c>
      <c r="AG1410" s="19" t="str">
        <f>IF(AND(מרקובחצי[[#This Row],[CycleNumber]]&lt;$B1411,SUM(מרקובחצי[[#This Row],[31]],P1411)=2),1,"")</f>
        <v/>
      </c>
      <c r="AH1410" s="19" t="str">
        <f>IF(AND(מרקובחצי[[#This Row],[CycleNumber]]&lt;$B1411,SUM(מרקובחצי[[#This Row],[31]],Q1411)=2),1,"")</f>
        <v/>
      </c>
      <c r="AI1410" s="19" t="str">
        <f>IF(AND(מרקובחצי[[#This Row],[CycleNumber]]&lt;$B1411,SUM(U1410:U1411)=2),1,"")</f>
        <v/>
      </c>
      <c r="AJ1410" s="19" t="str">
        <f>IF(AND(מרקובחצי[[#This Row],[CycleNumber]]&lt;$B1411,SUM(מרקובחצי[[#This Row],[32]],O1411)=2),1,"")</f>
        <v/>
      </c>
      <c r="AK1410" s="19" t="str">
        <f>IF(AND(מרקובחצי[[#This Row],[CycleNumber]]&lt;$B1411,SUM(מרקובחצי[[#This Row],[32]],P1411)=2),1,"")</f>
        <v/>
      </c>
      <c r="AL1410" s="19" t="str">
        <f>IF(AND(מרקובחצי[[#This Row],[CycleNumber]]&lt;$B1411,SUM(מרקובחצי[[#This Row],[32]],Q1411)=2),1,"")</f>
        <v/>
      </c>
      <c r="AM1410" s="19">
        <f>IF(AND(מרקובחצי[[#This Row],[CycleNumber]]&lt;$B1411,SUM(V1410:V1411)=2),1,"")</f>
        <v>1</v>
      </c>
      <c r="AN1410" s="19" t="str">
        <f>IF(AND(מרקובחצי[[#This Row],[CycleNumber]]&lt;$B1411,SUM(מרקובחצי[[#This Row],[33]],O1411)=2),1,"")</f>
        <v/>
      </c>
      <c r="AO1410" s="19" t="str">
        <f>IF(AND(מרקובחצי[[#This Row],[CycleNumber]]&lt;$B1411,SUM(מרקובחצי[[#This Row],[33]],P1411)=2),1,"")</f>
        <v/>
      </c>
      <c r="AP1410" s="19" t="str">
        <f>IF(AND(מרקובחצי[[#This Row],[CycleNumber]]&lt;$B1411,SUM(מרקובחצי[[#This Row],[33]],Q1411)=2),1,"")</f>
        <v/>
      </c>
      <c r="AQ1410" s="19" t="str">
        <f>IF(AND(מרקובחצי[[#This Row],[CycleNumber]]&lt;$B1411,SUM(W1410:W1411)=2),1,"")</f>
        <v/>
      </c>
      <c r="AR1410" s="19" t="str">
        <f>IF(AND(מרקובחצי[[#This Row],[CycleNumber]]&lt;$B1411,SUM(מרקובחצי[[#This Row],[12]],S1411)=2),1,"")</f>
        <v/>
      </c>
      <c r="AS1410" s="19" t="str">
        <f>IF(AND(מרקובחצי[[#This Row],[CycleNumber]]&lt;$B1411,SUM(מרקובחצי[[#This Row],[22]],V1411)=2),1,"")</f>
        <v/>
      </c>
      <c r="AT1410" s="21">
        <f>SUM(מרקובחצי[[#This Row],[11]:[33]])</f>
        <v>1</v>
      </c>
    </row>
    <row r="1411" spans="1:46" ht="15.6" x14ac:dyDescent="0.25">
      <c r="A1411" s="19" t="s">
        <v>150</v>
      </c>
      <c r="B1411" s="19">
        <v>15</v>
      </c>
      <c r="C1411">
        <v>26</v>
      </c>
      <c r="D1411" s="19">
        <f>מרקובחצי[[#This Row],[LengthofCycle]]+1</f>
        <v>27</v>
      </c>
      <c r="E1411" t="str">
        <f>IF(IFERROR(LOOKUP(מרקובחצי[[#This Row],[ClientID]],קביעויות[הפלגה]),FALSE)=מרקובחצי[[#This Row],[ClientID]],1,"")</f>
        <v/>
      </c>
      <c r="F1411" t="str">
        <f>IF(IFERROR(LOOKUP(מרקובחצי[[#This Row],[ClientID]],סוגחציקבוע[S31]),FALSE)=מרקובחצי[[#This Row],[ClientID]],1,"")</f>
        <v/>
      </c>
      <c r="G1411">
        <f>IF(IFERROR(LOOKUP(מרקובחצי[[#This Row],[ClientID]],סוגחציקבוע[S32]),FALSE)=מרקובחצי[[#This Row],[ClientID]],1,"")</f>
        <v>1</v>
      </c>
      <c r="H1411" t="str">
        <f>IF(IFERROR(LOOKUP(מרקובחצי[[#This Row],[ClientID]],סוגחציקבוע[S33]),FALSE)=מרקובחצי[[#This Row],[ClientID]],1,"")</f>
        <v/>
      </c>
      <c r="I1411" t="str">
        <f>IF(IFERROR(LOOKUP(מרקובחצי[[#This Row],[ClientID]],סוגחציקבוע[S32&amp;33]),FALSE)=מרקובחצי[[#This Row],[ClientID]],1,"")</f>
        <v/>
      </c>
      <c r="J1411" s="19">
        <f>IF(SUM(מרקובחצי[[#This Row],[11]:[13]])=1,מרקובחצי[[#This Row],[עד ועד]],IF(SUM(R1410:T1411)=1,IF(מרקובחצי[[#This Row],[עד ועד]]&lt;J1410,מרקובחצי[[#This Row],[עד ועד]],J1410),J1410))</f>
        <v>25</v>
      </c>
      <c r="K1411" s="19">
        <f>IF(SUM(מרקובחצי[[#This Row],[11]:[13]])=1,מרקובחצי[[#This Row],[עד ועד]],IF(SUM(R1410:T1411)=1,IF(מרקובחצי[[#This Row],[עד ועד]]&gt;K1410,מרקובחצי[[#This Row],[עד ועד]],K1410),K1410))</f>
        <v>30</v>
      </c>
      <c r="L1411" s="19" t="str">
        <f>IF(AND(SUM(מרקובחצי[[#This Row],[31]:[33]])=1,SUM(U1410:W1410)=0),מרקובחצי[[#This Row],[מקס]]-מרקובחצי[[#This Row],[מינ]],"")</f>
        <v/>
      </c>
      <c r="M141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11" s="19" t="str">
        <f t="shared" si="22"/>
        <v>S32</v>
      </c>
      <c r="O1411" s="19" t="str">
        <f>IF(מרקובחצי[[#This Row],[קבעה הפלגה?]]=1,"",IF(AND(מרקובחצי[[#This Row],[עד ועד]]&lt;29,OR(מרקובחצי[[#This Row],[CycleNumber]]=1,AND(U1410=1,OR(מרקובחצי[[#This Row],[עד ועד]]&lt;J1410,מרקובחצי[[#This Row],[עד ועד]]&gt;K1410)),AND(V1410=1,מרקובחצי[[#This Row],[עד ועד]]&lt;J1410),W1410=1)),1,""))</f>
        <v/>
      </c>
      <c r="P1411" s="19" t="str">
        <f>IF(מרקובחצי[[#This Row],[קבעה הפלגה?]]=1,"",IF(AND(מרקובחצי[[#This Row],[עד ועד]]&gt;28,מרקובחצי[[#This Row],[עד ועד]]&lt;32,OR(מרקובחצי[[#This Row],[CycleNumber]]=1,AND(U1410=1),AND(V1410=1,OR(מרקובחצי[[#This Row],[עד ועד]]&lt;J1410,מרקובחצי[[#This Row],[עד ועד]]&gt;K1410)),W1410=1)),1,""))</f>
        <v/>
      </c>
      <c r="Q1411" s="19" t="str">
        <f>IF(מרקובחצי[[#This Row],[קבעה הפלגה?]]=1,"",IF(AND(מרקובחצי[[#This Row],[עד ועד]]&gt;31,OR(מרקובחצי[[#This Row],[CycleNumber]]=1,AND(U1410=1),AND(V1410=1,מרקובחצי[[#This Row],[עד ועד]]&gt;K1410),AND(W1410=1,OR(מרקובחצי[[#This Row],[עד ועד]]&gt;K1410,מרקובחצי[[#This Row],[עד ועד]]&lt;J1410)))),1,""))</f>
        <v/>
      </c>
      <c r="R1411" s="19" t="str">
        <f>IF(מרקובחצי[[#This Row],[CycleNumber]]&gt;1,IF(AND(O1410=1,מרקובחצי[[#This Row],[עד ועד]]&lt;29),1,""),"")</f>
        <v/>
      </c>
      <c r="S1411" s="19" t="str">
        <f>IF(מרקובחצי[[#This Row],[CycleNumber]]&gt;1,IF(OR(AND(O1410=1,מרקובחצי[[#This Row],[עד ועד]]&gt;28),AND(P1410=1),AND(Q1410=1,מרקובחצי[[#This Row],[עד ועד]]&lt;32)),1,""),"")</f>
        <v/>
      </c>
      <c r="T1411" s="19" t="str">
        <f>IF(מרקובחצי[[#This Row],[CycleNumber]]&gt;1,IF(AND(Q1410=1,מרקובחצי[[#This Row],[עד ועד]]&gt;31),1,""),"")</f>
        <v/>
      </c>
      <c r="U1411" s="19" t="str">
        <f>IF(מרקובחצי[[#This Row],[CycleNumber]]&gt;1,IF(AND(R1410=1,מרקובחצי[[#This Row],[עד ועד]]&lt;29),1,IF(AND(U1410=1,NOT(OR(מרקובחצי[[#This Row],[עד ועד]]&lt;J1410,מרקובחצי[[#This Row],[עד ועד]]&gt;K1410))),1,"")),"")</f>
        <v/>
      </c>
      <c r="V1411" s="19">
        <f>IF(מרקובחצי[[#This Row],[CycleNumber]]&gt;1,IF(AND(SUM(R1410:T1410)=1,מרקובחצי[[#This Row],[עד ועד]]&gt;28,מרקובחצי[[#This Row],[עד ועד]]&lt;32),1,IF(OR(S1410=1,AND(R1410=1,מרקובחצי[[#This Row],[עד ועד]]&gt;28),AND(T1410=1,מרקובחצי[[#This Row],[עד ועד]]&lt;32)),1,IF(AND(V1410=1,NOT(OR(מרקובחצי[[#This Row],[עד ועד]]&lt;J1410,מרקובחצי[[#This Row],[עד ועד]]&gt;K1410))),1,""))),"")</f>
        <v>1</v>
      </c>
      <c r="W1411" s="19" t="str">
        <f>IF(מרקובחצי[[#This Row],[CycleNumber]]&gt;1,IF(AND(T1410=1,מרקובחצי[[#This Row],[עד ועד]]&gt;31),1,IF(AND(W1410=1,NOT(OR(מרקובחצי[[#This Row],[עד ועד]]&lt;J1410,מרקובחצי[[#This Row],[עד ועד]]&gt;K1410))),1,"")),"")</f>
        <v/>
      </c>
      <c r="X1411" s="19" t="str">
        <f>IF(AND(מרקובחצי[[#This Row],[CycleNumber]]&lt;$B1412,SUM(מרקובחצי[[#This Row],[11]],R1412)=2),1,"")</f>
        <v/>
      </c>
      <c r="Y1411" s="19" t="str">
        <f>IF(AND(מרקובחצי[[#This Row],[CycleNumber]]&lt;$B1412,SUM(מרקובחצי[[#This Row],[11]],S1412)=2),1,"")</f>
        <v/>
      </c>
      <c r="Z1411" s="19" t="str">
        <f>IF(AND(מרקובחצי[[#This Row],[CycleNumber]]&lt;$B1412,SUM(מרקובחצי[[#This Row],[13]],S1412)=2),1,"")</f>
        <v/>
      </c>
      <c r="AA1411" s="19" t="str">
        <f>IF(AND(מרקובחצי[[#This Row],[CycleNumber]]&lt;$B1412,SUM(מרקובחצי[[#This Row],[13]],T1412)=2),1,"")</f>
        <v/>
      </c>
      <c r="AB1411" s="19" t="str">
        <f>IF(AND(מרקובחצי[[#This Row],[CycleNumber]]&lt;$B1412,SUM(מרקובחצי[[#This Row],[21]],U1412)=2),1,"")</f>
        <v/>
      </c>
      <c r="AC1411" s="19" t="str">
        <f>IF(AND(מרקובחצי[[#This Row],[CycleNumber]]&lt;$B1412,SUM(מרקובחצי[[#This Row],[21]],V1412)=2),1,"")</f>
        <v/>
      </c>
      <c r="AD1411" s="19" t="str">
        <f>IF(AND(מרקובחצי[[#This Row],[CycleNumber]]&lt;$B1412,SUM(מרקובחצי[[#This Row],[23]],V1412)=2),1,"")</f>
        <v/>
      </c>
      <c r="AE1411" s="19" t="str">
        <f>IF(AND(מרקובחצי[[#This Row],[CycleNumber]]&lt;$B1412,SUM(מרקובחצי[[#This Row],[23]],W1412)=2),1,"")</f>
        <v/>
      </c>
      <c r="AF1411" s="19" t="str">
        <f>IF(AND(מרקובחצי[[#This Row],[CycleNumber]]&lt;$B1412,SUM(מרקובחצי[[#This Row],[31]],O1412)=2),1,"")</f>
        <v/>
      </c>
      <c r="AG1411" s="19" t="str">
        <f>IF(AND(מרקובחצי[[#This Row],[CycleNumber]]&lt;$B1412,SUM(מרקובחצי[[#This Row],[31]],P1412)=2),1,"")</f>
        <v/>
      </c>
      <c r="AH1411" s="19" t="str">
        <f>IF(AND(מרקובחצי[[#This Row],[CycleNumber]]&lt;$B1412,SUM(מרקובחצי[[#This Row],[31]],Q1412)=2),1,"")</f>
        <v/>
      </c>
      <c r="AI1411" s="19" t="str">
        <f>IF(AND(מרקובחצי[[#This Row],[CycleNumber]]&lt;$B1412,SUM(U1411:U1412)=2),1,"")</f>
        <v/>
      </c>
      <c r="AJ1411" s="19" t="str">
        <f>IF(AND(מרקובחצי[[#This Row],[CycleNumber]]&lt;$B1412,SUM(מרקובחצי[[#This Row],[32]],O1412)=2),1,"")</f>
        <v/>
      </c>
      <c r="AK1411" s="19" t="str">
        <f>IF(AND(מרקובחצי[[#This Row],[CycleNumber]]&lt;$B1412,SUM(מרקובחצי[[#This Row],[32]],P1412)=2),1,"")</f>
        <v/>
      </c>
      <c r="AL1411" s="19" t="str">
        <f>IF(AND(מרקובחצי[[#This Row],[CycleNumber]]&lt;$B1412,SUM(מרקובחצי[[#This Row],[32]],Q1412)=2),1,"")</f>
        <v/>
      </c>
      <c r="AM1411" s="19">
        <f>IF(AND(מרקובחצי[[#This Row],[CycleNumber]]&lt;$B1412,SUM(V1411:V1412)=2),1,"")</f>
        <v>1</v>
      </c>
      <c r="AN1411" s="19" t="str">
        <f>IF(AND(מרקובחצי[[#This Row],[CycleNumber]]&lt;$B1412,SUM(מרקובחצי[[#This Row],[33]],O1412)=2),1,"")</f>
        <v/>
      </c>
      <c r="AO1411" s="19" t="str">
        <f>IF(AND(מרקובחצי[[#This Row],[CycleNumber]]&lt;$B1412,SUM(מרקובחצי[[#This Row],[33]],P1412)=2),1,"")</f>
        <v/>
      </c>
      <c r="AP1411" s="19" t="str">
        <f>IF(AND(מרקובחצי[[#This Row],[CycleNumber]]&lt;$B1412,SUM(מרקובחצי[[#This Row],[33]],Q1412)=2),1,"")</f>
        <v/>
      </c>
      <c r="AQ1411" s="19" t="str">
        <f>IF(AND(מרקובחצי[[#This Row],[CycleNumber]]&lt;$B1412,SUM(W1411:W1412)=2),1,"")</f>
        <v/>
      </c>
      <c r="AR1411" s="19" t="str">
        <f>IF(AND(מרקובחצי[[#This Row],[CycleNumber]]&lt;$B1412,SUM(מרקובחצי[[#This Row],[12]],S1412)=2),1,"")</f>
        <v/>
      </c>
      <c r="AS1411" s="19" t="str">
        <f>IF(AND(מרקובחצי[[#This Row],[CycleNumber]]&lt;$B1412,SUM(מרקובחצי[[#This Row],[22]],V1412)=2),1,"")</f>
        <v/>
      </c>
      <c r="AT1411" s="21">
        <f>SUM(מרקובחצי[[#This Row],[11]:[33]])</f>
        <v>1</v>
      </c>
    </row>
    <row r="1412" spans="1:46" ht="15.6" x14ac:dyDescent="0.25">
      <c r="A1412" s="19" t="s">
        <v>150</v>
      </c>
      <c r="B1412" s="19">
        <v>16</v>
      </c>
      <c r="C1412">
        <v>27</v>
      </c>
      <c r="D1412" s="19">
        <f>מרקובחצי[[#This Row],[LengthofCycle]]+1</f>
        <v>28</v>
      </c>
      <c r="E1412" t="str">
        <f>IF(IFERROR(LOOKUP(מרקובחצי[[#This Row],[ClientID]],קביעויות[הפלגה]),FALSE)=מרקובחצי[[#This Row],[ClientID]],1,"")</f>
        <v/>
      </c>
      <c r="F1412" t="str">
        <f>IF(IFERROR(LOOKUP(מרקובחצי[[#This Row],[ClientID]],סוגחציקבוע[S31]),FALSE)=מרקובחצי[[#This Row],[ClientID]],1,"")</f>
        <v/>
      </c>
      <c r="G1412">
        <f>IF(IFERROR(LOOKUP(מרקובחצי[[#This Row],[ClientID]],סוגחציקבוע[S32]),FALSE)=מרקובחצי[[#This Row],[ClientID]],1,"")</f>
        <v>1</v>
      </c>
      <c r="H1412" t="str">
        <f>IF(IFERROR(LOOKUP(מרקובחצי[[#This Row],[ClientID]],סוגחציקבוע[S33]),FALSE)=מרקובחצי[[#This Row],[ClientID]],1,"")</f>
        <v/>
      </c>
      <c r="I1412" t="str">
        <f>IF(IFERROR(LOOKUP(מרקובחצי[[#This Row],[ClientID]],סוגחציקבוע[S32&amp;33]),FALSE)=מרקובחצי[[#This Row],[ClientID]],1,"")</f>
        <v/>
      </c>
      <c r="J1412" s="19">
        <f>IF(SUM(מרקובחצי[[#This Row],[11]:[13]])=1,מרקובחצי[[#This Row],[עד ועד]],IF(SUM(R1411:T1412)=1,IF(מרקובחצי[[#This Row],[עד ועד]]&lt;J1411,מרקובחצי[[#This Row],[עד ועד]],J1411),J1411))</f>
        <v>25</v>
      </c>
      <c r="K1412" s="19">
        <f>IF(SUM(מרקובחצי[[#This Row],[11]:[13]])=1,מרקובחצי[[#This Row],[עד ועד]],IF(SUM(R1411:T1412)=1,IF(מרקובחצי[[#This Row],[עד ועד]]&gt;K1411,מרקובחצי[[#This Row],[עד ועד]],K1411),K1411))</f>
        <v>30</v>
      </c>
      <c r="L1412" s="19" t="str">
        <f>IF(AND(SUM(מרקובחצי[[#This Row],[31]:[33]])=1,SUM(U1411:W1411)=0),מרקובחצי[[#This Row],[מקס]]-מרקובחצי[[#This Row],[מינ]],"")</f>
        <v/>
      </c>
      <c r="M141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12" s="19" t="str">
        <f t="shared" si="22"/>
        <v>S32</v>
      </c>
      <c r="O1412" s="19" t="str">
        <f>IF(מרקובחצי[[#This Row],[קבעה הפלגה?]]=1,"",IF(AND(מרקובחצי[[#This Row],[עד ועד]]&lt;29,OR(מרקובחצי[[#This Row],[CycleNumber]]=1,AND(U1411=1,OR(מרקובחצי[[#This Row],[עד ועד]]&lt;J1411,מרקובחצי[[#This Row],[עד ועד]]&gt;K1411)),AND(V1411=1,מרקובחצי[[#This Row],[עד ועד]]&lt;J1411),W1411=1)),1,""))</f>
        <v/>
      </c>
      <c r="P1412" s="19" t="str">
        <f>IF(מרקובחצי[[#This Row],[קבעה הפלגה?]]=1,"",IF(AND(מרקובחצי[[#This Row],[עד ועד]]&gt;28,מרקובחצי[[#This Row],[עד ועד]]&lt;32,OR(מרקובחצי[[#This Row],[CycleNumber]]=1,AND(U1411=1),AND(V1411=1,OR(מרקובחצי[[#This Row],[עד ועד]]&lt;J1411,מרקובחצי[[#This Row],[עד ועד]]&gt;K1411)),W1411=1)),1,""))</f>
        <v/>
      </c>
      <c r="Q1412" s="19" t="str">
        <f>IF(מרקובחצי[[#This Row],[קבעה הפלגה?]]=1,"",IF(AND(מרקובחצי[[#This Row],[עד ועד]]&gt;31,OR(מרקובחצי[[#This Row],[CycleNumber]]=1,AND(U1411=1),AND(V1411=1,מרקובחצי[[#This Row],[עד ועד]]&gt;K1411),AND(W1411=1,OR(מרקובחצי[[#This Row],[עד ועד]]&gt;K1411,מרקובחצי[[#This Row],[עד ועד]]&lt;J1411)))),1,""))</f>
        <v/>
      </c>
      <c r="R1412" s="19" t="str">
        <f>IF(מרקובחצי[[#This Row],[CycleNumber]]&gt;1,IF(AND(O1411=1,מרקובחצי[[#This Row],[עד ועד]]&lt;29),1,""),"")</f>
        <v/>
      </c>
      <c r="S1412" s="19" t="str">
        <f>IF(מרקובחצי[[#This Row],[CycleNumber]]&gt;1,IF(OR(AND(O1411=1,מרקובחצי[[#This Row],[עד ועד]]&gt;28),AND(P1411=1),AND(Q1411=1,מרקובחצי[[#This Row],[עד ועד]]&lt;32)),1,""),"")</f>
        <v/>
      </c>
      <c r="T1412" s="19" t="str">
        <f>IF(מרקובחצי[[#This Row],[CycleNumber]]&gt;1,IF(AND(Q1411=1,מרקובחצי[[#This Row],[עד ועד]]&gt;31),1,""),"")</f>
        <v/>
      </c>
      <c r="U1412" s="19" t="str">
        <f>IF(מרקובחצי[[#This Row],[CycleNumber]]&gt;1,IF(AND(R1411=1,מרקובחצי[[#This Row],[עד ועד]]&lt;29),1,IF(AND(U1411=1,NOT(OR(מרקובחצי[[#This Row],[עד ועד]]&lt;J1411,מרקובחצי[[#This Row],[עד ועד]]&gt;K1411))),1,"")),"")</f>
        <v/>
      </c>
      <c r="V1412" s="19">
        <f>IF(מרקובחצי[[#This Row],[CycleNumber]]&gt;1,IF(AND(SUM(R1411:T1411)=1,מרקובחצי[[#This Row],[עד ועד]]&gt;28,מרקובחצי[[#This Row],[עד ועד]]&lt;32),1,IF(OR(S1411=1,AND(R1411=1,מרקובחצי[[#This Row],[עד ועד]]&gt;28),AND(T1411=1,מרקובחצי[[#This Row],[עד ועד]]&lt;32)),1,IF(AND(V1411=1,NOT(OR(מרקובחצי[[#This Row],[עד ועד]]&lt;J1411,מרקובחצי[[#This Row],[עד ועד]]&gt;K1411))),1,""))),"")</f>
        <v>1</v>
      </c>
      <c r="W1412" s="19" t="str">
        <f>IF(מרקובחצי[[#This Row],[CycleNumber]]&gt;1,IF(AND(T1411=1,מרקובחצי[[#This Row],[עד ועד]]&gt;31),1,IF(AND(W1411=1,NOT(OR(מרקובחצי[[#This Row],[עד ועד]]&lt;J1411,מרקובחצי[[#This Row],[עד ועד]]&gt;K1411))),1,"")),"")</f>
        <v/>
      </c>
      <c r="X1412" s="19" t="str">
        <f>IF(AND(מרקובחצי[[#This Row],[CycleNumber]]&lt;$B1413,SUM(מרקובחצי[[#This Row],[11]],R1413)=2),1,"")</f>
        <v/>
      </c>
      <c r="Y1412" s="19" t="str">
        <f>IF(AND(מרקובחצי[[#This Row],[CycleNumber]]&lt;$B1413,SUM(מרקובחצי[[#This Row],[11]],S1413)=2),1,"")</f>
        <v/>
      </c>
      <c r="Z1412" s="19" t="str">
        <f>IF(AND(מרקובחצי[[#This Row],[CycleNumber]]&lt;$B1413,SUM(מרקובחצי[[#This Row],[13]],S1413)=2),1,"")</f>
        <v/>
      </c>
      <c r="AA1412" s="19" t="str">
        <f>IF(AND(מרקובחצי[[#This Row],[CycleNumber]]&lt;$B1413,SUM(מרקובחצי[[#This Row],[13]],T1413)=2),1,"")</f>
        <v/>
      </c>
      <c r="AB1412" s="19" t="str">
        <f>IF(AND(מרקובחצי[[#This Row],[CycleNumber]]&lt;$B1413,SUM(מרקובחצי[[#This Row],[21]],U1413)=2),1,"")</f>
        <v/>
      </c>
      <c r="AC1412" s="19" t="str">
        <f>IF(AND(מרקובחצי[[#This Row],[CycleNumber]]&lt;$B1413,SUM(מרקובחצי[[#This Row],[21]],V1413)=2),1,"")</f>
        <v/>
      </c>
      <c r="AD1412" s="19" t="str">
        <f>IF(AND(מרקובחצי[[#This Row],[CycleNumber]]&lt;$B1413,SUM(מרקובחצי[[#This Row],[23]],V1413)=2),1,"")</f>
        <v/>
      </c>
      <c r="AE1412" s="19" t="str">
        <f>IF(AND(מרקובחצי[[#This Row],[CycleNumber]]&lt;$B1413,SUM(מרקובחצי[[#This Row],[23]],W1413)=2),1,"")</f>
        <v/>
      </c>
      <c r="AF1412" s="19" t="str">
        <f>IF(AND(מרקובחצי[[#This Row],[CycleNumber]]&lt;$B1413,SUM(מרקובחצי[[#This Row],[31]],O1413)=2),1,"")</f>
        <v/>
      </c>
      <c r="AG1412" s="19" t="str">
        <f>IF(AND(מרקובחצי[[#This Row],[CycleNumber]]&lt;$B1413,SUM(מרקובחצי[[#This Row],[31]],P1413)=2),1,"")</f>
        <v/>
      </c>
      <c r="AH1412" s="19" t="str">
        <f>IF(AND(מרקובחצי[[#This Row],[CycleNumber]]&lt;$B1413,SUM(מרקובחצי[[#This Row],[31]],Q1413)=2),1,"")</f>
        <v/>
      </c>
      <c r="AI1412" s="19" t="str">
        <f>IF(AND(מרקובחצי[[#This Row],[CycleNumber]]&lt;$B1413,SUM(U1412:U1413)=2),1,"")</f>
        <v/>
      </c>
      <c r="AJ1412" s="19" t="str">
        <f>IF(AND(מרקובחצי[[#This Row],[CycleNumber]]&lt;$B1413,SUM(מרקובחצי[[#This Row],[32]],O1413)=2),1,"")</f>
        <v/>
      </c>
      <c r="AK1412" s="19" t="str">
        <f>IF(AND(מרקובחצי[[#This Row],[CycleNumber]]&lt;$B1413,SUM(מרקובחצי[[#This Row],[32]],P1413)=2),1,"")</f>
        <v/>
      </c>
      <c r="AL1412" s="19" t="str">
        <f>IF(AND(מרקובחצי[[#This Row],[CycleNumber]]&lt;$B1413,SUM(מרקובחצי[[#This Row],[32]],Q1413)=2),1,"")</f>
        <v/>
      </c>
      <c r="AM1412" s="19" t="str">
        <f>IF(AND(מרקובחצי[[#This Row],[CycleNumber]]&lt;$B1413,SUM(V1412:V1413)=2),1,"")</f>
        <v/>
      </c>
      <c r="AN1412" s="19" t="str">
        <f>IF(AND(מרקובחצי[[#This Row],[CycleNumber]]&lt;$B1413,SUM(מרקובחצי[[#This Row],[33]],O1413)=2),1,"")</f>
        <v/>
      </c>
      <c r="AO1412" s="19" t="str">
        <f>IF(AND(מרקובחצי[[#This Row],[CycleNumber]]&lt;$B1413,SUM(מרקובחצי[[#This Row],[33]],P1413)=2),1,"")</f>
        <v/>
      </c>
      <c r="AP1412" s="19" t="str">
        <f>IF(AND(מרקובחצי[[#This Row],[CycleNumber]]&lt;$B1413,SUM(מרקובחצי[[#This Row],[33]],Q1413)=2),1,"")</f>
        <v/>
      </c>
      <c r="AQ1412" s="19" t="str">
        <f>IF(AND(מרקובחצי[[#This Row],[CycleNumber]]&lt;$B1413,SUM(W1412:W1413)=2),1,"")</f>
        <v/>
      </c>
      <c r="AR1412" s="19" t="str">
        <f>IF(AND(מרקובחצי[[#This Row],[CycleNumber]]&lt;$B1413,SUM(מרקובחצי[[#This Row],[12]],S1413)=2),1,"")</f>
        <v/>
      </c>
      <c r="AS1412" s="19" t="str">
        <f>IF(AND(מרקובחצי[[#This Row],[CycleNumber]]&lt;$B1413,SUM(מרקובחצי[[#This Row],[22]],V1413)=2),1,"")</f>
        <v/>
      </c>
      <c r="AT1412" s="21">
        <f>SUM(מרקובחצי[[#This Row],[11]:[33]])</f>
        <v>1</v>
      </c>
    </row>
    <row r="1413" spans="1:46" hidden="1" x14ac:dyDescent="0.25">
      <c r="A1413" t="s">
        <v>151</v>
      </c>
      <c r="B1413">
        <v>1</v>
      </c>
      <c r="C1413">
        <v>26</v>
      </c>
      <c r="D1413">
        <f>מרקובחצי[[#This Row],[LengthofCycle]]+1</f>
        <v>27</v>
      </c>
      <c r="E1413">
        <f>IF(IFERROR(LOOKUP(מרקובחצי[[#This Row],[ClientID]],קביעויות[הפלגה]),FALSE)=מרקובחצי[[#This Row],[ClientID]],1,"")</f>
        <v>1</v>
      </c>
      <c r="F1413" t="str">
        <f>IF(IFERROR(LOOKUP(מרקובחצי[[#This Row],[ClientID]],סוגחציקבוע[S31]),FALSE)=מרקובחצי[[#This Row],[ClientID]],1,"")</f>
        <v/>
      </c>
      <c r="G1413" t="str">
        <f>IF(IFERROR(LOOKUP(מרקובחצי[[#This Row],[ClientID]],סוגחציקבוע[S32]),FALSE)=מרקובחצי[[#This Row],[ClientID]],1,"")</f>
        <v/>
      </c>
      <c r="H1413" t="str">
        <f>IF(IFERROR(LOOKUP(מרקובחצי[[#This Row],[ClientID]],סוגחציקבוע[S33]),FALSE)=מרקובחצי[[#This Row],[ClientID]],1,"")</f>
        <v/>
      </c>
      <c r="I1413" t="str">
        <f>IF(IFERROR(LOOKUP(מרקובחצי[[#This Row],[ClientID]],סוגחציקבוע[S32&amp;33]),FALSE)=מרקובחצי[[#This Row],[ClientID]],1,"")</f>
        <v/>
      </c>
      <c r="J1413">
        <f>IF(SUM(מרקובחצי[[#This Row],[11]:[13]])=1,מרקובחצי[[#This Row],[עד ועד]],IF(SUM(R1412:T1413)=1,IF(מרקובחצי[[#This Row],[עד ועד]]&lt;J1412,מרקובחצי[[#This Row],[עד ועד]],J1412),J1412))</f>
        <v>25</v>
      </c>
      <c r="K1413">
        <f>IF(SUM(מרקובחצי[[#This Row],[11]:[13]])=1,מרקובחצי[[#This Row],[עד ועד]],IF(SUM(R1412:T1413)=1,IF(מרקובחצי[[#This Row],[עד ועד]]&gt;K1412,מרקובחצי[[#This Row],[עד ועד]],K1412),K1412))</f>
        <v>30</v>
      </c>
      <c r="L1413" t="str">
        <f>IF(AND(SUM(מרקובחצי[[#This Row],[31]:[33]])=1,SUM(U1412:W1412)=0),מרקובחצי[[#This Row],[מקס]]-מרקובחצי[[#This Row],[מינ]],"")</f>
        <v/>
      </c>
      <c r="M141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413" t="str">
        <f t="shared" si="22"/>
        <v>S32</v>
      </c>
      <c r="O1413" t="str">
        <f>IF(מרקובחצי[[#This Row],[קבעה הפלגה?]]=1,"",IF(AND(מרקובחצי[[#This Row],[עד ועד]]&lt;29,OR(מרקובחצי[[#This Row],[CycleNumber]]=1,AND(U1412=1,OR(מרקובחצי[[#This Row],[עד ועד]]&lt;J1412,מרקובחצי[[#This Row],[עד ועד]]&gt;K1412)),AND(V1412=1,מרקובחצי[[#This Row],[עד ועד]]&lt;J1412),W1412=1)),1,""))</f>
        <v/>
      </c>
      <c r="P1413" t="str">
        <f>IF(מרקובחצי[[#This Row],[קבעה הפלגה?]]=1,"",IF(AND(מרקובחצי[[#This Row],[עד ועד]]&gt;28,מרקובחצי[[#This Row],[עד ועד]]&lt;32,OR(מרקובחצי[[#This Row],[CycleNumber]]=1,AND(U1412=1),AND(V1412=1,OR(מרקובחצי[[#This Row],[עד ועד]]&lt;J1412,מרקובחצי[[#This Row],[עד ועד]]&gt;K1412)),W1412=1)),1,""))</f>
        <v/>
      </c>
      <c r="Q1413" t="str">
        <f>IF(מרקובחצי[[#This Row],[קבעה הפלגה?]]=1,"",IF(AND(מרקובחצי[[#This Row],[עד ועד]]&gt;31,OR(מרקובחצי[[#This Row],[CycleNumber]]=1,AND(U1412=1),AND(V1412=1,מרקובחצי[[#This Row],[עד ועד]]&gt;K1412),AND(W1412=1,OR(מרקובחצי[[#This Row],[עד ועד]]&gt;K1412,מרקובחצי[[#This Row],[עד ועד]]&lt;J1412)))),1,""))</f>
        <v/>
      </c>
      <c r="R1413" t="str">
        <f>IF(מרקובחצי[[#This Row],[CycleNumber]]&gt;1,IF(AND(O1412=1,מרקובחצי[[#This Row],[עד ועד]]&lt;29),1,""),"")</f>
        <v/>
      </c>
      <c r="S1413" t="str">
        <f>IF(מרקובחצי[[#This Row],[CycleNumber]]&gt;1,IF(OR(AND(O1412=1,מרקובחצי[[#This Row],[עד ועד]]&gt;28),AND(P1412=1),AND(Q1412=1,מרקובחצי[[#This Row],[עד ועד]]&lt;32)),1,""),"")</f>
        <v/>
      </c>
      <c r="T1413" t="str">
        <f>IF(מרקובחצי[[#This Row],[CycleNumber]]&gt;1,IF(AND(Q1412=1,מרקובחצי[[#This Row],[עד ועד]]&gt;31),1,""),"")</f>
        <v/>
      </c>
      <c r="U1413" t="str">
        <f>IF(מרקובחצי[[#This Row],[CycleNumber]]&gt;1,IF(AND(R1412=1,מרקובחצי[[#This Row],[עד ועד]]&lt;29),1,IF(AND(U1412=1,NOT(OR(מרקובחצי[[#This Row],[עד ועד]]&lt;J1412,מרקובחצי[[#This Row],[עד ועד]]&gt;K1412))),1,"")),"")</f>
        <v/>
      </c>
      <c r="V1413" t="str">
        <f>IF(מרקובחצי[[#This Row],[CycleNumber]]&gt;1,IF(AND(SUM(R1412:T1412)=1,מרקובחצי[[#This Row],[עד ועד]]&gt;28,מרקובחצי[[#This Row],[עד ועד]]&lt;32),1,IF(OR(S1412=1,AND(R1412=1,מרקובחצי[[#This Row],[עד ועד]]&gt;28),AND(T1412=1,מרקובחצי[[#This Row],[עד ועד]]&lt;32)),1,IF(AND(V1412=1,NOT(OR(מרקובחצי[[#This Row],[עד ועד]]&lt;J1412,מרקובחצי[[#This Row],[עד ועד]]&gt;K1412))),1,""))),"")</f>
        <v/>
      </c>
      <c r="W1413" t="str">
        <f>IF(מרקובחצי[[#This Row],[CycleNumber]]&gt;1,IF(AND(T1412=1,מרקובחצי[[#This Row],[עד ועד]]&gt;31),1,IF(AND(W1412=1,NOT(OR(מרקובחצי[[#This Row],[עד ועד]]&lt;J1412,מרקובחצי[[#This Row],[עד ועד]]&gt;K1412))),1,"")),"")</f>
        <v/>
      </c>
      <c r="X1413" t="str">
        <f>IF(AND(מרקובחצי[[#This Row],[CycleNumber]]&lt;$B1414,SUM(מרקובחצי[[#This Row],[11]],R1414)=2),1,"")</f>
        <v/>
      </c>
      <c r="Y1413" t="str">
        <f>IF(AND(מרקובחצי[[#This Row],[CycleNumber]]&lt;$B1414,SUM(מרקובחצי[[#This Row],[11]],S1414)=2),1,"")</f>
        <v/>
      </c>
      <c r="Z1413" t="str">
        <f>IF(AND(מרקובחצי[[#This Row],[CycleNumber]]&lt;$B1414,SUM(מרקובחצי[[#This Row],[13]],S1414)=2),1,"")</f>
        <v/>
      </c>
      <c r="AA1413" t="str">
        <f>IF(AND(מרקובחצי[[#This Row],[CycleNumber]]&lt;$B1414,SUM(מרקובחצי[[#This Row],[13]],T1414)=2),1,"")</f>
        <v/>
      </c>
      <c r="AB1413" t="str">
        <f>IF(AND(מרקובחצי[[#This Row],[CycleNumber]]&lt;$B1414,SUM(מרקובחצי[[#This Row],[21]],U1414)=2),1,"")</f>
        <v/>
      </c>
      <c r="AC1413" t="str">
        <f>IF(AND(מרקובחצי[[#This Row],[CycleNumber]]&lt;$B1414,SUM(מרקובחצי[[#This Row],[21]],V1414)=2),1,"")</f>
        <v/>
      </c>
      <c r="AD1413" t="str">
        <f>IF(AND(מרקובחצי[[#This Row],[CycleNumber]]&lt;$B1414,SUM(מרקובחצי[[#This Row],[23]],V1414)=2),1,"")</f>
        <v/>
      </c>
      <c r="AE1413" t="str">
        <f>IF(AND(מרקובחצי[[#This Row],[CycleNumber]]&lt;$B1414,SUM(מרקובחצי[[#This Row],[23]],W1414)=2),1,"")</f>
        <v/>
      </c>
      <c r="AF1413" t="str">
        <f>IF(AND(מרקובחצי[[#This Row],[CycleNumber]]&lt;$B1414,SUM(מרקובחצי[[#This Row],[31]],O1414)=2),1,"")</f>
        <v/>
      </c>
      <c r="AG1413" t="str">
        <f>IF(AND(מרקובחצי[[#This Row],[CycleNumber]]&lt;$B1414,SUM(מרקובחצי[[#This Row],[31]],P1414)=2),1,"")</f>
        <v/>
      </c>
      <c r="AH1413" t="str">
        <f>IF(AND(מרקובחצי[[#This Row],[CycleNumber]]&lt;$B1414,SUM(מרקובחצי[[#This Row],[31]],Q1414)=2),1,"")</f>
        <v/>
      </c>
      <c r="AI1413" t="str">
        <f>IF(AND(מרקובחצי[[#This Row],[CycleNumber]]&lt;$B1414,SUM(U1413:U1414)=2),1,"")</f>
        <v/>
      </c>
      <c r="AJ1413" t="str">
        <f>IF(AND(מרקובחצי[[#This Row],[CycleNumber]]&lt;$B1414,SUM(מרקובחצי[[#This Row],[32]],O1414)=2),1,"")</f>
        <v/>
      </c>
      <c r="AK1413" t="str">
        <f>IF(AND(מרקובחצי[[#This Row],[CycleNumber]]&lt;$B1414,SUM(מרקובחצי[[#This Row],[32]],P1414)=2),1,"")</f>
        <v/>
      </c>
      <c r="AL1413" t="str">
        <f>IF(AND(מרקובחצי[[#This Row],[CycleNumber]]&lt;$B1414,SUM(מרקובחצי[[#This Row],[32]],Q1414)=2),1,"")</f>
        <v/>
      </c>
      <c r="AM1413" t="str">
        <f>IF(AND(מרקובחצי[[#This Row],[CycleNumber]]&lt;$B1414,SUM(V1413:V1414)=2),1,"")</f>
        <v/>
      </c>
      <c r="AN1413" t="str">
        <f>IF(AND(מרקובחצי[[#This Row],[CycleNumber]]&lt;$B1414,SUM(מרקובחצי[[#This Row],[33]],O1414)=2),1,"")</f>
        <v/>
      </c>
      <c r="AO1413" t="str">
        <f>IF(AND(מרקובחצי[[#This Row],[CycleNumber]]&lt;$B1414,SUM(מרקובחצי[[#This Row],[33]],P1414)=2),1,"")</f>
        <v/>
      </c>
      <c r="AP1413" t="str">
        <f>IF(AND(מרקובחצי[[#This Row],[CycleNumber]]&lt;$B1414,SUM(מרקובחצי[[#This Row],[33]],Q1414)=2),1,"")</f>
        <v/>
      </c>
      <c r="AQ1413" t="str">
        <f>IF(AND(מרקובחצי[[#This Row],[CycleNumber]]&lt;$B1414,SUM(W1413:W1414)=2),1,"")</f>
        <v/>
      </c>
      <c r="AR1413" t="str">
        <f>IF(AND(מרקובחצי[[#This Row],[CycleNumber]]&lt;$B1414,SUM(מרקובחצי[[#This Row],[12]],S1414)=2),1,"")</f>
        <v/>
      </c>
      <c r="AS1413" t="str">
        <f>IF(AND(מרקובחצי[[#This Row],[CycleNumber]]&lt;$B1414,SUM(מרקובחצי[[#This Row],[22]],V1414)=2),1,"")</f>
        <v/>
      </c>
      <c r="AT1413" s="3">
        <f>SUM(מרקובחצי[[#This Row],[11]:[33]])</f>
        <v>0</v>
      </c>
    </row>
    <row r="1414" spans="1:46" hidden="1" x14ac:dyDescent="0.25">
      <c r="A1414" t="s">
        <v>151</v>
      </c>
      <c r="B1414">
        <v>2</v>
      </c>
      <c r="C1414">
        <v>25</v>
      </c>
      <c r="D1414">
        <f>מרקובחצי[[#This Row],[LengthofCycle]]+1</f>
        <v>26</v>
      </c>
      <c r="E1414">
        <f>IF(IFERROR(LOOKUP(מרקובחצי[[#This Row],[ClientID]],קביעויות[הפלגה]),FALSE)=מרקובחצי[[#This Row],[ClientID]],1,"")</f>
        <v>1</v>
      </c>
      <c r="F1414" t="str">
        <f>IF(IFERROR(LOOKUP(מרקובחצי[[#This Row],[ClientID]],סוגחציקבוע[S31]),FALSE)=מרקובחצי[[#This Row],[ClientID]],1,"")</f>
        <v/>
      </c>
      <c r="G1414" t="str">
        <f>IF(IFERROR(LOOKUP(מרקובחצי[[#This Row],[ClientID]],סוגחציקבוע[S32]),FALSE)=מרקובחצי[[#This Row],[ClientID]],1,"")</f>
        <v/>
      </c>
      <c r="H1414" t="str">
        <f>IF(IFERROR(LOOKUP(מרקובחצי[[#This Row],[ClientID]],סוגחציקבוע[S33]),FALSE)=מרקובחצי[[#This Row],[ClientID]],1,"")</f>
        <v/>
      </c>
      <c r="I1414" t="str">
        <f>IF(IFERROR(LOOKUP(מרקובחצי[[#This Row],[ClientID]],סוגחציקבוע[S32&amp;33]),FALSE)=מרקובחצי[[#This Row],[ClientID]],1,"")</f>
        <v/>
      </c>
      <c r="J1414">
        <f>IF(SUM(מרקובחצי[[#This Row],[11]:[13]])=1,מרקובחצי[[#This Row],[עד ועד]],IF(SUM(R1413:T1414)=1,IF(מרקובחצי[[#This Row],[עד ועד]]&lt;J1413,מרקובחצי[[#This Row],[עד ועד]],J1413),J1413))</f>
        <v>25</v>
      </c>
      <c r="K1414">
        <f>IF(SUM(מרקובחצי[[#This Row],[11]:[13]])=1,מרקובחצי[[#This Row],[עד ועד]],IF(SUM(R1413:T1414)=1,IF(מרקובחצי[[#This Row],[עד ועד]]&gt;K1413,מרקובחצי[[#This Row],[עד ועד]],K1413),K1413))</f>
        <v>30</v>
      </c>
      <c r="L1414" t="str">
        <f>IF(AND(SUM(מרקובחצי[[#This Row],[31]:[33]])=1,SUM(U1413:W1413)=0),מרקובחצי[[#This Row],[מקס]]-מרקובחצי[[#This Row],[מינ]],"")</f>
        <v/>
      </c>
      <c r="M141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414" t="str">
        <f t="shared" si="22"/>
        <v/>
      </c>
      <c r="O1414" t="str">
        <f>IF(מרקובחצי[[#This Row],[קבעה הפלגה?]]=1,"",IF(AND(מרקובחצי[[#This Row],[עד ועד]]&lt;29,OR(מרקובחצי[[#This Row],[CycleNumber]]=1,AND(U1413=1,OR(מרקובחצי[[#This Row],[עד ועד]]&lt;J1413,מרקובחצי[[#This Row],[עד ועד]]&gt;K1413)),AND(V1413=1,מרקובחצי[[#This Row],[עד ועד]]&lt;J1413),W1413=1)),1,""))</f>
        <v/>
      </c>
      <c r="P1414" t="str">
        <f>IF(מרקובחצי[[#This Row],[קבעה הפלגה?]]=1,"",IF(AND(מרקובחצי[[#This Row],[עד ועד]]&gt;28,מרקובחצי[[#This Row],[עד ועד]]&lt;32,OR(מרקובחצי[[#This Row],[CycleNumber]]=1,AND(U1413=1),AND(V1413=1,OR(מרקובחצי[[#This Row],[עד ועד]]&lt;J1413,מרקובחצי[[#This Row],[עד ועד]]&gt;K1413)),W1413=1)),1,""))</f>
        <v/>
      </c>
      <c r="Q1414" t="str">
        <f>IF(מרקובחצי[[#This Row],[קבעה הפלגה?]]=1,"",IF(AND(מרקובחצי[[#This Row],[עד ועד]]&gt;31,OR(מרקובחצי[[#This Row],[CycleNumber]]=1,AND(U1413=1),AND(V1413=1,מרקובחצי[[#This Row],[עד ועד]]&gt;K1413),AND(W1413=1,OR(מרקובחצי[[#This Row],[עד ועד]]&gt;K1413,מרקובחצי[[#This Row],[עד ועד]]&lt;J1413)))),1,""))</f>
        <v/>
      </c>
      <c r="R1414" t="str">
        <f>IF(מרקובחצי[[#This Row],[CycleNumber]]&gt;1,IF(AND(O1413=1,מרקובחצי[[#This Row],[עד ועד]]&lt;29),1,""),"")</f>
        <v/>
      </c>
      <c r="S1414" t="str">
        <f>IF(מרקובחצי[[#This Row],[CycleNumber]]&gt;1,IF(OR(AND(O1413=1,מרקובחצי[[#This Row],[עד ועד]]&gt;28),AND(P1413=1),AND(Q1413=1,מרקובחצי[[#This Row],[עד ועד]]&lt;32)),1,""),"")</f>
        <v/>
      </c>
      <c r="T1414" t="str">
        <f>IF(מרקובחצי[[#This Row],[CycleNumber]]&gt;1,IF(AND(Q1413=1,מרקובחצי[[#This Row],[עד ועד]]&gt;31),1,""),"")</f>
        <v/>
      </c>
      <c r="U1414" t="str">
        <f>IF(מרקובחצי[[#This Row],[CycleNumber]]&gt;1,IF(AND(R1413=1,מרקובחצי[[#This Row],[עד ועד]]&lt;29),1,IF(AND(U1413=1,NOT(OR(מרקובחצי[[#This Row],[עד ועד]]&lt;J1413,מרקובחצי[[#This Row],[עד ועד]]&gt;K1413))),1,"")),"")</f>
        <v/>
      </c>
      <c r="V1414" t="str">
        <f>IF(מרקובחצי[[#This Row],[CycleNumber]]&gt;1,IF(AND(SUM(R1413:T1413)=1,מרקובחצי[[#This Row],[עד ועד]]&gt;28,מרקובחצי[[#This Row],[עד ועד]]&lt;32),1,IF(OR(S1413=1,AND(R1413=1,מרקובחצי[[#This Row],[עד ועד]]&gt;28),AND(T1413=1,מרקובחצי[[#This Row],[עד ועד]]&lt;32)),1,IF(AND(V1413=1,NOT(OR(מרקובחצי[[#This Row],[עד ועד]]&lt;J1413,מרקובחצי[[#This Row],[עד ועד]]&gt;K1413))),1,""))),"")</f>
        <v/>
      </c>
      <c r="W1414" t="str">
        <f>IF(מרקובחצי[[#This Row],[CycleNumber]]&gt;1,IF(AND(T1413=1,מרקובחצי[[#This Row],[עד ועד]]&gt;31),1,IF(AND(W1413=1,NOT(OR(מרקובחצי[[#This Row],[עד ועד]]&lt;J1413,מרקובחצי[[#This Row],[עד ועד]]&gt;K1413))),1,"")),"")</f>
        <v/>
      </c>
      <c r="X1414" t="str">
        <f>IF(AND(מרקובחצי[[#This Row],[CycleNumber]]&lt;$B1415,SUM(מרקובחצי[[#This Row],[11]],R1415)=2),1,"")</f>
        <v/>
      </c>
      <c r="Y1414" t="str">
        <f>IF(AND(מרקובחצי[[#This Row],[CycleNumber]]&lt;$B1415,SUM(מרקובחצי[[#This Row],[11]],S1415)=2),1,"")</f>
        <v/>
      </c>
      <c r="Z1414" t="str">
        <f>IF(AND(מרקובחצי[[#This Row],[CycleNumber]]&lt;$B1415,SUM(מרקובחצי[[#This Row],[13]],S1415)=2),1,"")</f>
        <v/>
      </c>
      <c r="AA1414" t="str">
        <f>IF(AND(מרקובחצי[[#This Row],[CycleNumber]]&lt;$B1415,SUM(מרקובחצי[[#This Row],[13]],T1415)=2),1,"")</f>
        <v/>
      </c>
      <c r="AB1414" t="str">
        <f>IF(AND(מרקובחצי[[#This Row],[CycleNumber]]&lt;$B1415,SUM(מרקובחצי[[#This Row],[21]],U1415)=2),1,"")</f>
        <v/>
      </c>
      <c r="AC1414" t="str">
        <f>IF(AND(מרקובחצי[[#This Row],[CycleNumber]]&lt;$B1415,SUM(מרקובחצי[[#This Row],[21]],V1415)=2),1,"")</f>
        <v/>
      </c>
      <c r="AD1414" t="str">
        <f>IF(AND(מרקובחצי[[#This Row],[CycleNumber]]&lt;$B1415,SUM(מרקובחצי[[#This Row],[23]],V1415)=2),1,"")</f>
        <v/>
      </c>
      <c r="AE1414" t="str">
        <f>IF(AND(מרקובחצי[[#This Row],[CycleNumber]]&lt;$B1415,SUM(מרקובחצי[[#This Row],[23]],W1415)=2),1,"")</f>
        <v/>
      </c>
      <c r="AF1414" t="str">
        <f>IF(AND(מרקובחצי[[#This Row],[CycleNumber]]&lt;$B1415,SUM(מרקובחצי[[#This Row],[31]],O1415)=2),1,"")</f>
        <v/>
      </c>
      <c r="AG1414" t="str">
        <f>IF(AND(מרקובחצי[[#This Row],[CycleNumber]]&lt;$B1415,SUM(מרקובחצי[[#This Row],[31]],P1415)=2),1,"")</f>
        <v/>
      </c>
      <c r="AH1414" t="str">
        <f>IF(AND(מרקובחצי[[#This Row],[CycleNumber]]&lt;$B1415,SUM(מרקובחצי[[#This Row],[31]],Q1415)=2),1,"")</f>
        <v/>
      </c>
      <c r="AI1414" t="str">
        <f>IF(AND(מרקובחצי[[#This Row],[CycleNumber]]&lt;$B1415,SUM(U1414:U1415)=2),1,"")</f>
        <v/>
      </c>
      <c r="AJ1414" t="str">
        <f>IF(AND(מרקובחצי[[#This Row],[CycleNumber]]&lt;$B1415,SUM(מרקובחצי[[#This Row],[32]],O1415)=2),1,"")</f>
        <v/>
      </c>
      <c r="AK1414" t="str">
        <f>IF(AND(מרקובחצי[[#This Row],[CycleNumber]]&lt;$B1415,SUM(מרקובחצי[[#This Row],[32]],P1415)=2),1,"")</f>
        <v/>
      </c>
      <c r="AL1414" t="str">
        <f>IF(AND(מרקובחצי[[#This Row],[CycleNumber]]&lt;$B1415,SUM(מרקובחצי[[#This Row],[32]],Q1415)=2),1,"")</f>
        <v/>
      </c>
      <c r="AM1414" t="str">
        <f>IF(AND(מרקובחצי[[#This Row],[CycleNumber]]&lt;$B1415,SUM(V1414:V1415)=2),1,"")</f>
        <v/>
      </c>
      <c r="AN1414" t="str">
        <f>IF(AND(מרקובחצי[[#This Row],[CycleNumber]]&lt;$B1415,SUM(מרקובחצי[[#This Row],[33]],O1415)=2),1,"")</f>
        <v/>
      </c>
      <c r="AO1414" t="str">
        <f>IF(AND(מרקובחצי[[#This Row],[CycleNumber]]&lt;$B1415,SUM(מרקובחצי[[#This Row],[33]],P1415)=2),1,"")</f>
        <v/>
      </c>
      <c r="AP1414" t="str">
        <f>IF(AND(מרקובחצי[[#This Row],[CycleNumber]]&lt;$B1415,SUM(מרקובחצי[[#This Row],[33]],Q1415)=2),1,"")</f>
        <v/>
      </c>
      <c r="AQ1414" t="str">
        <f>IF(AND(מרקובחצי[[#This Row],[CycleNumber]]&lt;$B1415,SUM(W1414:W1415)=2),1,"")</f>
        <v/>
      </c>
      <c r="AR1414" t="str">
        <f>IF(AND(מרקובחצי[[#This Row],[CycleNumber]]&lt;$B1415,SUM(מרקובחצי[[#This Row],[12]],S1415)=2),1,"")</f>
        <v/>
      </c>
      <c r="AS1414" t="str">
        <f>IF(AND(מרקובחצי[[#This Row],[CycleNumber]]&lt;$B1415,SUM(מרקובחצי[[#This Row],[22]],V1415)=2),1,"")</f>
        <v/>
      </c>
      <c r="AT1414" s="3">
        <f>SUM(מרקובחצי[[#This Row],[11]:[33]])</f>
        <v>0</v>
      </c>
    </row>
    <row r="1415" spans="1:46" hidden="1" x14ac:dyDescent="0.25">
      <c r="A1415" t="s">
        <v>151</v>
      </c>
      <c r="B1415">
        <v>3</v>
      </c>
      <c r="C1415">
        <v>27</v>
      </c>
      <c r="D1415">
        <f>מרקובחצי[[#This Row],[LengthofCycle]]+1</f>
        <v>28</v>
      </c>
      <c r="E1415">
        <f>IF(IFERROR(LOOKUP(מרקובחצי[[#This Row],[ClientID]],קביעויות[הפלגה]),FALSE)=מרקובחצי[[#This Row],[ClientID]],1,"")</f>
        <v>1</v>
      </c>
      <c r="F1415" t="str">
        <f>IF(IFERROR(LOOKUP(מרקובחצי[[#This Row],[ClientID]],סוגחציקבוע[S31]),FALSE)=מרקובחצי[[#This Row],[ClientID]],1,"")</f>
        <v/>
      </c>
      <c r="G1415" t="str">
        <f>IF(IFERROR(LOOKUP(מרקובחצי[[#This Row],[ClientID]],סוגחציקבוע[S32]),FALSE)=מרקובחצי[[#This Row],[ClientID]],1,"")</f>
        <v/>
      </c>
      <c r="H1415" t="str">
        <f>IF(IFERROR(LOOKUP(מרקובחצי[[#This Row],[ClientID]],סוגחציקבוע[S33]),FALSE)=מרקובחצי[[#This Row],[ClientID]],1,"")</f>
        <v/>
      </c>
      <c r="I1415" t="str">
        <f>IF(IFERROR(LOOKUP(מרקובחצי[[#This Row],[ClientID]],סוגחציקבוע[S32&amp;33]),FALSE)=מרקובחצי[[#This Row],[ClientID]],1,"")</f>
        <v/>
      </c>
      <c r="J1415">
        <f>IF(SUM(מרקובחצי[[#This Row],[11]:[13]])=1,מרקובחצי[[#This Row],[עד ועד]],IF(SUM(R1414:T1415)=1,IF(מרקובחצי[[#This Row],[עד ועד]]&lt;J1414,מרקובחצי[[#This Row],[עד ועד]],J1414),J1414))</f>
        <v>25</v>
      </c>
      <c r="K1415">
        <f>IF(SUM(מרקובחצי[[#This Row],[11]:[13]])=1,מרקובחצי[[#This Row],[עד ועד]],IF(SUM(R1414:T1415)=1,IF(מרקובחצי[[#This Row],[עד ועד]]&gt;K1414,מרקובחצי[[#This Row],[עד ועד]],K1414),K1414))</f>
        <v>30</v>
      </c>
      <c r="L1415" t="str">
        <f>IF(AND(SUM(מרקובחצי[[#This Row],[31]:[33]])=1,SUM(U1414:W1414)=0),מרקובחצי[[#This Row],[מקס]]-מרקובחצי[[#This Row],[מינ]],"")</f>
        <v/>
      </c>
      <c r="M141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415" t="str">
        <f t="shared" si="22"/>
        <v/>
      </c>
      <c r="O1415" t="str">
        <f>IF(מרקובחצי[[#This Row],[קבעה הפלגה?]]=1,"",IF(AND(מרקובחצי[[#This Row],[עד ועד]]&lt;29,OR(מרקובחצי[[#This Row],[CycleNumber]]=1,AND(U1414=1,OR(מרקובחצי[[#This Row],[עד ועד]]&lt;J1414,מרקובחצי[[#This Row],[עד ועד]]&gt;K1414)),AND(V1414=1,מרקובחצי[[#This Row],[עד ועד]]&lt;J1414),W1414=1)),1,""))</f>
        <v/>
      </c>
      <c r="P1415" t="str">
        <f>IF(מרקובחצי[[#This Row],[קבעה הפלגה?]]=1,"",IF(AND(מרקובחצי[[#This Row],[עד ועד]]&gt;28,מרקובחצי[[#This Row],[עד ועד]]&lt;32,OR(מרקובחצי[[#This Row],[CycleNumber]]=1,AND(U1414=1),AND(V1414=1,OR(מרקובחצי[[#This Row],[עד ועד]]&lt;J1414,מרקובחצי[[#This Row],[עד ועד]]&gt;K1414)),W1414=1)),1,""))</f>
        <v/>
      </c>
      <c r="Q1415" t="str">
        <f>IF(מרקובחצי[[#This Row],[קבעה הפלגה?]]=1,"",IF(AND(מרקובחצי[[#This Row],[עד ועד]]&gt;31,OR(מרקובחצי[[#This Row],[CycleNumber]]=1,AND(U1414=1),AND(V1414=1,מרקובחצי[[#This Row],[עד ועד]]&gt;K1414),AND(W1414=1,OR(מרקובחצי[[#This Row],[עד ועד]]&gt;K1414,מרקובחצי[[#This Row],[עד ועד]]&lt;J1414)))),1,""))</f>
        <v/>
      </c>
      <c r="R1415" t="str">
        <f>IF(מרקובחצי[[#This Row],[CycleNumber]]&gt;1,IF(AND(O1414=1,מרקובחצי[[#This Row],[עד ועד]]&lt;29),1,""),"")</f>
        <v/>
      </c>
      <c r="S1415" t="str">
        <f>IF(מרקובחצי[[#This Row],[CycleNumber]]&gt;1,IF(OR(AND(O1414=1,מרקובחצי[[#This Row],[עד ועד]]&gt;28),AND(P1414=1),AND(Q1414=1,מרקובחצי[[#This Row],[עד ועד]]&lt;32)),1,""),"")</f>
        <v/>
      </c>
      <c r="T1415" t="str">
        <f>IF(מרקובחצי[[#This Row],[CycleNumber]]&gt;1,IF(AND(Q1414=1,מרקובחצי[[#This Row],[עד ועד]]&gt;31),1,""),"")</f>
        <v/>
      </c>
      <c r="U1415" t="str">
        <f>IF(מרקובחצי[[#This Row],[CycleNumber]]&gt;1,IF(AND(R1414=1,מרקובחצי[[#This Row],[עד ועד]]&lt;29),1,IF(AND(U1414=1,NOT(OR(מרקובחצי[[#This Row],[עד ועד]]&lt;J1414,מרקובחצי[[#This Row],[עד ועד]]&gt;K1414))),1,"")),"")</f>
        <v/>
      </c>
      <c r="V1415" t="str">
        <f>IF(מרקובחצי[[#This Row],[CycleNumber]]&gt;1,IF(AND(SUM(R1414:T1414)=1,מרקובחצי[[#This Row],[עד ועד]]&gt;28,מרקובחצי[[#This Row],[עד ועד]]&lt;32),1,IF(OR(S1414=1,AND(R1414=1,מרקובחצי[[#This Row],[עד ועד]]&gt;28),AND(T1414=1,מרקובחצי[[#This Row],[עד ועד]]&lt;32)),1,IF(AND(V1414=1,NOT(OR(מרקובחצי[[#This Row],[עד ועד]]&lt;J1414,מרקובחצי[[#This Row],[עד ועד]]&gt;K1414))),1,""))),"")</f>
        <v/>
      </c>
      <c r="W1415" t="str">
        <f>IF(מרקובחצי[[#This Row],[CycleNumber]]&gt;1,IF(AND(T1414=1,מרקובחצי[[#This Row],[עד ועד]]&gt;31),1,IF(AND(W1414=1,NOT(OR(מרקובחצי[[#This Row],[עד ועד]]&lt;J1414,מרקובחצי[[#This Row],[עד ועד]]&gt;K1414))),1,"")),"")</f>
        <v/>
      </c>
      <c r="X1415" t="str">
        <f>IF(AND(מרקובחצי[[#This Row],[CycleNumber]]&lt;$B1416,SUM(מרקובחצי[[#This Row],[11]],R1416)=2),1,"")</f>
        <v/>
      </c>
      <c r="Y1415" t="str">
        <f>IF(AND(מרקובחצי[[#This Row],[CycleNumber]]&lt;$B1416,SUM(מרקובחצי[[#This Row],[11]],S1416)=2),1,"")</f>
        <v/>
      </c>
      <c r="Z1415" t="str">
        <f>IF(AND(מרקובחצי[[#This Row],[CycleNumber]]&lt;$B1416,SUM(מרקובחצי[[#This Row],[13]],S1416)=2),1,"")</f>
        <v/>
      </c>
      <c r="AA1415" t="str">
        <f>IF(AND(מרקובחצי[[#This Row],[CycleNumber]]&lt;$B1416,SUM(מרקובחצי[[#This Row],[13]],T1416)=2),1,"")</f>
        <v/>
      </c>
      <c r="AB1415" t="str">
        <f>IF(AND(מרקובחצי[[#This Row],[CycleNumber]]&lt;$B1416,SUM(מרקובחצי[[#This Row],[21]],U1416)=2),1,"")</f>
        <v/>
      </c>
      <c r="AC1415" t="str">
        <f>IF(AND(מרקובחצי[[#This Row],[CycleNumber]]&lt;$B1416,SUM(מרקובחצי[[#This Row],[21]],V1416)=2),1,"")</f>
        <v/>
      </c>
      <c r="AD1415" t="str">
        <f>IF(AND(מרקובחצי[[#This Row],[CycleNumber]]&lt;$B1416,SUM(מרקובחצי[[#This Row],[23]],V1416)=2),1,"")</f>
        <v/>
      </c>
      <c r="AE1415" t="str">
        <f>IF(AND(מרקובחצי[[#This Row],[CycleNumber]]&lt;$B1416,SUM(מרקובחצי[[#This Row],[23]],W1416)=2),1,"")</f>
        <v/>
      </c>
      <c r="AF1415" t="str">
        <f>IF(AND(מרקובחצי[[#This Row],[CycleNumber]]&lt;$B1416,SUM(מרקובחצי[[#This Row],[31]],O1416)=2),1,"")</f>
        <v/>
      </c>
      <c r="AG1415" t="str">
        <f>IF(AND(מרקובחצי[[#This Row],[CycleNumber]]&lt;$B1416,SUM(מרקובחצי[[#This Row],[31]],P1416)=2),1,"")</f>
        <v/>
      </c>
      <c r="AH1415" t="str">
        <f>IF(AND(מרקובחצי[[#This Row],[CycleNumber]]&lt;$B1416,SUM(מרקובחצי[[#This Row],[31]],Q1416)=2),1,"")</f>
        <v/>
      </c>
      <c r="AI1415" t="str">
        <f>IF(AND(מרקובחצי[[#This Row],[CycleNumber]]&lt;$B1416,SUM(U1415:U1416)=2),1,"")</f>
        <v/>
      </c>
      <c r="AJ1415" t="str">
        <f>IF(AND(מרקובחצי[[#This Row],[CycleNumber]]&lt;$B1416,SUM(מרקובחצי[[#This Row],[32]],O1416)=2),1,"")</f>
        <v/>
      </c>
      <c r="AK1415" t="str">
        <f>IF(AND(מרקובחצי[[#This Row],[CycleNumber]]&lt;$B1416,SUM(מרקובחצי[[#This Row],[32]],P1416)=2),1,"")</f>
        <v/>
      </c>
      <c r="AL1415" t="str">
        <f>IF(AND(מרקובחצי[[#This Row],[CycleNumber]]&lt;$B1416,SUM(מרקובחצי[[#This Row],[32]],Q1416)=2),1,"")</f>
        <v/>
      </c>
      <c r="AM1415" t="str">
        <f>IF(AND(מרקובחצי[[#This Row],[CycleNumber]]&lt;$B1416,SUM(V1415:V1416)=2),1,"")</f>
        <v/>
      </c>
      <c r="AN1415" t="str">
        <f>IF(AND(מרקובחצי[[#This Row],[CycleNumber]]&lt;$B1416,SUM(מרקובחצי[[#This Row],[33]],O1416)=2),1,"")</f>
        <v/>
      </c>
      <c r="AO1415" t="str">
        <f>IF(AND(מרקובחצי[[#This Row],[CycleNumber]]&lt;$B1416,SUM(מרקובחצי[[#This Row],[33]],P1416)=2),1,"")</f>
        <v/>
      </c>
      <c r="AP1415" t="str">
        <f>IF(AND(מרקובחצי[[#This Row],[CycleNumber]]&lt;$B1416,SUM(מרקובחצי[[#This Row],[33]],Q1416)=2),1,"")</f>
        <v/>
      </c>
      <c r="AQ1415" t="str">
        <f>IF(AND(מרקובחצי[[#This Row],[CycleNumber]]&lt;$B1416,SUM(W1415:W1416)=2),1,"")</f>
        <v/>
      </c>
      <c r="AR1415" t="str">
        <f>IF(AND(מרקובחצי[[#This Row],[CycleNumber]]&lt;$B1416,SUM(מרקובחצי[[#This Row],[12]],S1416)=2),1,"")</f>
        <v/>
      </c>
      <c r="AS1415" t="str">
        <f>IF(AND(מרקובחצי[[#This Row],[CycleNumber]]&lt;$B1416,SUM(מרקובחצי[[#This Row],[22]],V1416)=2),1,"")</f>
        <v/>
      </c>
      <c r="AT1415" s="3">
        <f>SUM(מרקובחצי[[#This Row],[11]:[33]])</f>
        <v>0</v>
      </c>
    </row>
    <row r="1416" spans="1:46" hidden="1" x14ac:dyDescent="0.25">
      <c r="A1416" t="s">
        <v>151</v>
      </c>
      <c r="B1416">
        <v>4</v>
      </c>
      <c r="C1416">
        <v>25</v>
      </c>
      <c r="D1416">
        <f>מרקובחצי[[#This Row],[LengthofCycle]]+1</f>
        <v>26</v>
      </c>
      <c r="E1416">
        <f>IF(IFERROR(LOOKUP(מרקובחצי[[#This Row],[ClientID]],קביעויות[הפלגה]),FALSE)=מרקובחצי[[#This Row],[ClientID]],1,"")</f>
        <v>1</v>
      </c>
      <c r="F1416" t="str">
        <f>IF(IFERROR(LOOKUP(מרקובחצי[[#This Row],[ClientID]],סוגחציקבוע[S31]),FALSE)=מרקובחצי[[#This Row],[ClientID]],1,"")</f>
        <v/>
      </c>
      <c r="G1416" t="str">
        <f>IF(IFERROR(LOOKUP(מרקובחצי[[#This Row],[ClientID]],סוגחציקבוע[S32]),FALSE)=מרקובחצי[[#This Row],[ClientID]],1,"")</f>
        <v/>
      </c>
      <c r="H1416" t="str">
        <f>IF(IFERROR(LOOKUP(מרקובחצי[[#This Row],[ClientID]],סוגחציקבוע[S33]),FALSE)=מרקובחצי[[#This Row],[ClientID]],1,"")</f>
        <v/>
      </c>
      <c r="I1416" t="str">
        <f>IF(IFERROR(LOOKUP(מרקובחצי[[#This Row],[ClientID]],סוגחציקבוע[S32&amp;33]),FALSE)=מרקובחצי[[#This Row],[ClientID]],1,"")</f>
        <v/>
      </c>
      <c r="J1416">
        <f>IF(SUM(מרקובחצי[[#This Row],[11]:[13]])=1,מרקובחצי[[#This Row],[עד ועד]],IF(SUM(R1415:T1416)=1,IF(מרקובחצי[[#This Row],[עד ועד]]&lt;J1415,מרקובחצי[[#This Row],[עד ועד]],J1415),J1415))</f>
        <v>25</v>
      </c>
      <c r="K1416">
        <f>IF(SUM(מרקובחצי[[#This Row],[11]:[13]])=1,מרקובחצי[[#This Row],[עד ועד]],IF(SUM(R1415:T1416)=1,IF(מרקובחצי[[#This Row],[עד ועד]]&gt;K1415,מרקובחצי[[#This Row],[עד ועד]],K1415),K1415))</f>
        <v>30</v>
      </c>
      <c r="L1416" t="str">
        <f>IF(AND(SUM(מרקובחצי[[#This Row],[31]:[33]])=1,SUM(U1415:W1415)=0),מרקובחצי[[#This Row],[מקס]]-מרקובחצי[[#This Row],[מינ]],"")</f>
        <v/>
      </c>
      <c r="M141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416" t="str">
        <f t="shared" si="22"/>
        <v/>
      </c>
      <c r="O1416" t="str">
        <f>IF(מרקובחצי[[#This Row],[קבעה הפלגה?]]=1,"",IF(AND(מרקובחצי[[#This Row],[עד ועד]]&lt;29,OR(מרקובחצי[[#This Row],[CycleNumber]]=1,AND(U1415=1,OR(מרקובחצי[[#This Row],[עד ועד]]&lt;J1415,מרקובחצי[[#This Row],[עד ועד]]&gt;K1415)),AND(V1415=1,מרקובחצי[[#This Row],[עד ועד]]&lt;J1415),W1415=1)),1,""))</f>
        <v/>
      </c>
      <c r="P1416" t="str">
        <f>IF(מרקובחצי[[#This Row],[קבעה הפלגה?]]=1,"",IF(AND(מרקובחצי[[#This Row],[עד ועד]]&gt;28,מרקובחצי[[#This Row],[עד ועד]]&lt;32,OR(מרקובחצי[[#This Row],[CycleNumber]]=1,AND(U1415=1),AND(V1415=1,OR(מרקובחצי[[#This Row],[עד ועד]]&lt;J1415,מרקובחצי[[#This Row],[עד ועד]]&gt;K1415)),W1415=1)),1,""))</f>
        <v/>
      </c>
      <c r="Q1416" t="str">
        <f>IF(מרקובחצי[[#This Row],[קבעה הפלגה?]]=1,"",IF(AND(מרקובחצי[[#This Row],[עד ועד]]&gt;31,OR(מרקובחצי[[#This Row],[CycleNumber]]=1,AND(U1415=1),AND(V1415=1,מרקובחצי[[#This Row],[עד ועד]]&gt;K1415),AND(W1415=1,OR(מרקובחצי[[#This Row],[עד ועד]]&gt;K1415,מרקובחצי[[#This Row],[עד ועד]]&lt;J1415)))),1,""))</f>
        <v/>
      </c>
      <c r="R1416" t="str">
        <f>IF(מרקובחצי[[#This Row],[CycleNumber]]&gt;1,IF(AND(O1415=1,מרקובחצי[[#This Row],[עד ועד]]&lt;29),1,""),"")</f>
        <v/>
      </c>
      <c r="S1416" t="str">
        <f>IF(מרקובחצי[[#This Row],[CycleNumber]]&gt;1,IF(OR(AND(O1415=1,מרקובחצי[[#This Row],[עד ועד]]&gt;28),AND(P1415=1),AND(Q1415=1,מרקובחצי[[#This Row],[עד ועד]]&lt;32)),1,""),"")</f>
        <v/>
      </c>
      <c r="T1416" t="str">
        <f>IF(מרקובחצי[[#This Row],[CycleNumber]]&gt;1,IF(AND(Q1415=1,מרקובחצי[[#This Row],[עד ועד]]&gt;31),1,""),"")</f>
        <v/>
      </c>
      <c r="U1416" t="str">
        <f>IF(מרקובחצי[[#This Row],[CycleNumber]]&gt;1,IF(AND(R1415=1,מרקובחצי[[#This Row],[עד ועד]]&lt;29),1,IF(AND(U1415=1,NOT(OR(מרקובחצי[[#This Row],[עד ועד]]&lt;J1415,מרקובחצי[[#This Row],[עד ועד]]&gt;K1415))),1,"")),"")</f>
        <v/>
      </c>
      <c r="V1416" t="str">
        <f>IF(מרקובחצי[[#This Row],[CycleNumber]]&gt;1,IF(AND(SUM(R1415:T1415)=1,מרקובחצי[[#This Row],[עד ועד]]&gt;28,מרקובחצי[[#This Row],[עד ועד]]&lt;32),1,IF(OR(S1415=1,AND(R1415=1,מרקובחצי[[#This Row],[עד ועד]]&gt;28),AND(T1415=1,מרקובחצי[[#This Row],[עד ועד]]&lt;32)),1,IF(AND(V1415=1,NOT(OR(מרקובחצי[[#This Row],[עד ועד]]&lt;J1415,מרקובחצי[[#This Row],[עד ועד]]&gt;K1415))),1,""))),"")</f>
        <v/>
      </c>
      <c r="W1416" t="str">
        <f>IF(מרקובחצי[[#This Row],[CycleNumber]]&gt;1,IF(AND(T1415=1,מרקובחצי[[#This Row],[עד ועד]]&gt;31),1,IF(AND(W1415=1,NOT(OR(מרקובחצי[[#This Row],[עד ועד]]&lt;J1415,מרקובחצי[[#This Row],[עד ועד]]&gt;K1415))),1,"")),"")</f>
        <v/>
      </c>
      <c r="X1416" t="str">
        <f>IF(AND(מרקובחצי[[#This Row],[CycleNumber]]&lt;$B1417,SUM(מרקובחצי[[#This Row],[11]],R1417)=2),1,"")</f>
        <v/>
      </c>
      <c r="Y1416" t="str">
        <f>IF(AND(מרקובחצי[[#This Row],[CycleNumber]]&lt;$B1417,SUM(מרקובחצי[[#This Row],[11]],S1417)=2),1,"")</f>
        <v/>
      </c>
      <c r="Z1416" t="str">
        <f>IF(AND(מרקובחצי[[#This Row],[CycleNumber]]&lt;$B1417,SUM(מרקובחצי[[#This Row],[13]],S1417)=2),1,"")</f>
        <v/>
      </c>
      <c r="AA1416" t="str">
        <f>IF(AND(מרקובחצי[[#This Row],[CycleNumber]]&lt;$B1417,SUM(מרקובחצי[[#This Row],[13]],T1417)=2),1,"")</f>
        <v/>
      </c>
      <c r="AB1416" t="str">
        <f>IF(AND(מרקובחצי[[#This Row],[CycleNumber]]&lt;$B1417,SUM(מרקובחצי[[#This Row],[21]],U1417)=2),1,"")</f>
        <v/>
      </c>
      <c r="AC1416" t="str">
        <f>IF(AND(מרקובחצי[[#This Row],[CycleNumber]]&lt;$B1417,SUM(מרקובחצי[[#This Row],[21]],V1417)=2),1,"")</f>
        <v/>
      </c>
      <c r="AD1416" t="str">
        <f>IF(AND(מרקובחצי[[#This Row],[CycleNumber]]&lt;$B1417,SUM(מרקובחצי[[#This Row],[23]],V1417)=2),1,"")</f>
        <v/>
      </c>
      <c r="AE1416" t="str">
        <f>IF(AND(מרקובחצי[[#This Row],[CycleNumber]]&lt;$B1417,SUM(מרקובחצי[[#This Row],[23]],W1417)=2),1,"")</f>
        <v/>
      </c>
      <c r="AF1416" t="str">
        <f>IF(AND(מרקובחצי[[#This Row],[CycleNumber]]&lt;$B1417,SUM(מרקובחצי[[#This Row],[31]],O1417)=2),1,"")</f>
        <v/>
      </c>
      <c r="AG1416" t="str">
        <f>IF(AND(מרקובחצי[[#This Row],[CycleNumber]]&lt;$B1417,SUM(מרקובחצי[[#This Row],[31]],P1417)=2),1,"")</f>
        <v/>
      </c>
      <c r="AH1416" t="str">
        <f>IF(AND(מרקובחצי[[#This Row],[CycleNumber]]&lt;$B1417,SUM(מרקובחצי[[#This Row],[31]],Q1417)=2),1,"")</f>
        <v/>
      </c>
      <c r="AI1416" t="str">
        <f>IF(AND(מרקובחצי[[#This Row],[CycleNumber]]&lt;$B1417,SUM(U1416:U1417)=2),1,"")</f>
        <v/>
      </c>
      <c r="AJ1416" t="str">
        <f>IF(AND(מרקובחצי[[#This Row],[CycleNumber]]&lt;$B1417,SUM(מרקובחצי[[#This Row],[32]],O1417)=2),1,"")</f>
        <v/>
      </c>
      <c r="AK1416" t="str">
        <f>IF(AND(מרקובחצי[[#This Row],[CycleNumber]]&lt;$B1417,SUM(מרקובחצי[[#This Row],[32]],P1417)=2),1,"")</f>
        <v/>
      </c>
      <c r="AL1416" t="str">
        <f>IF(AND(מרקובחצי[[#This Row],[CycleNumber]]&lt;$B1417,SUM(מרקובחצי[[#This Row],[32]],Q1417)=2),1,"")</f>
        <v/>
      </c>
      <c r="AM1416" t="str">
        <f>IF(AND(מרקובחצי[[#This Row],[CycleNumber]]&lt;$B1417,SUM(V1416:V1417)=2),1,"")</f>
        <v/>
      </c>
      <c r="AN1416" t="str">
        <f>IF(AND(מרקובחצי[[#This Row],[CycleNumber]]&lt;$B1417,SUM(מרקובחצי[[#This Row],[33]],O1417)=2),1,"")</f>
        <v/>
      </c>
      <c r="AO1416" t="str">
        <f>IF(AND(מרקובחצי[[#This Row],[CycleNumber]]&lt;$B1417,SUM(מרקובחצי[[#This Row],[33]],P1417)=2),1,"")</f>
        <v/>
      </c>
      <c r="AP1416" t="str">
        <f>IF(AND(מרקובחצי[[#This Row],[CycleNumber]]&lt;$B1417,SUM(מרקובחצי[[#This Row],[33]],Q1417)=2),1,"")</f>
        <v/>
      </c>
      <c r="AQ1416" t="str">
        <f>IF(AND(מרקובחצי[[#This Row],[CycleNumber]]&lt;$B1417,SUM(W1416:W1417)=2),1,"")</f>
        <v/>
      </c>
      <c r="AR1416" t="str">
        <f>IF(AND(מרקובחצי[[#This Row],[CycleNumber]]&lt;$B1417,SUM(מרקובחצי[[#This Row],[12]],S1417)=2),1,"")</f>
        <v/>
      </c>
      <c r="AS1416" t="str">
        <f>IF(AND(מרקובחצי[[#This Row],[CycleNumber]]&lt;$B1417,SUM(מרקובחצי[[#This Row],[22]],V1417)=2),1,"")</f>
        <v/>
      </c>
      <c r="AT1416" s="3">
        <f>SUM(מרקובחצי[[#This Row],[11]:[33]])</f>
        <v>0</v>
      </c>
    </row>
    <row r="1417" spans="1:46" hidden="1" x14ac:dyDescent="0.25">
      <c r="A1417" t="s">
        <v>151</v>
      </c>
      <c r="B1417">
        <v>5</v>
      </c>
      <c r="C1417">
        <v>26</v>
      </c>
      <c r="D1417">
        <f>מרקובחצי[[#This Row],[LengthofCycle]]+1</f>
        <v>27</v>
      </c>
      <c r="E1417">
        <f>IF(IFERROR(LOOKUP(מרקובחצי[[#This Row],[ClientID]],קביעויות[הפלגה]),FALSE)=מרקובחצי[[#This Row],[ClientID]],1,"")</f>
        <v>1</v>
      </c>
      <c r="F1417" t="str">
        <f>IF(IFERROR(LOOKUP(מרקובחצי[[#This Row],[ClientID]],סוגחציקבוע[S31]),FALSE)=מרקובחצי[[#This Row],[ClientID]],1,"")</f>
        <v/>
      </c>
      <c r="G1417" t="str">
        <f>IF(IFERROR(LOOKUP(מרקובחצי[[#This Row],[ClientID]],סוגחציקבוע[S32]),FALSE)=מרקובחצי[[#This Row],[ClientID]],1,"")</f>
        <v/>
      </c>
      <c r="H1417" t="str">
        <f>IF(IFERROR(LOOKUP(מרקובחצי[[#This Row],[ClientID]],סוגחציקבוע[S33]),FALSE)=מרקובחצי[[#This Row],[ClientID]],1,"")</f>
        <v/>
      </c>
      <c r="I1417" t="str">
        <f>IF(IFERROR(LOOKUP(מרקובחצי[[#This Row],[ClientID]],סוגחציקבוע[S32&amp;33]),FALSE)=מרקובחצי[[#This Row],[ClientID]],1,"")</f>
        <v/>
      </c>
      <c r="J1417">
        <f>IF(SUM(מרקובחצי[[#This Row],[11]:[13]])=1,מרקובחצי[[#This Row],[עד ועד]],IF(SUM(R1416:T1417)=1,IF(מרקובחצי[[#This Row],[עד ועד]]&lt;J1416,מרקובחצי[[#This Row],[עד ועד]],J1416),J1416))</f>
        <v>25</v>
      </c>
      <c r="K1417">
        <f>IF(SUM(מרקובחצי[[#This Row],[11]:[13]])=1,מרקובחצי[[#This Row],[עד ועד]],IF(SUM(R1416:T1417)=1,IF(מרקובחצי[[#This Row],[עד ועד]]&gt;K1416,מרקובחצי[[#This Row],[עד ועד]],K1416),K1416))</f>
        <v>30</v>
      </c>
      <c r="L1417" t="str">
        <f>IF(AND(SUM(מרקובחצי[[#This Row],[31]:[33]])=1,SUM(U1416:W1416)=0),מרקובחצי[[#This Row],[מקס]]-מרקובחצי[[#This Row],[מינ]],"")</f>
        <v/>
      </c>
      <c r="M141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417" t="str">
        <f t="shared" si="22"/>
        <v/>
      </c>
      <c r="O1417" t="str">
        <f>IF(מרקובחצי[[#This Row],[קבעה הפלגה?]]=1,"",IF(AND(מרקובחצי[[#This Row],[עד ועד]]&lt;29,OR(מרקובחצי[[#This Row],[CycleNumber]]=1,AND(U1416=1,OR(מרקובחצי[[#This Row],[עד ועד]]&lt;J1416,מרקובחצי[[#This Row],[עד ועד]]&gt;K1416)),AND(V1416=1,מרקובחצי[[#This Row],[עד ועד]]&lt;J1416),W1416=1)),1,""))</f>
        <v/>
      </c>
      <c r="P1417" t="str">
        <f>IF(מרקובחצי[[#This Row],[קבעה הפלגה?]]=1,"",IF(AND(מרקובחצי[[#This Row],[עד ועד]]&gt;28,מרקובחצי[[#This Row],[עד ועד]]&lt;32,OR(מרקובחצי[[#This Row],[CycleNumber]]=1,AND(U1416=1),AND(V1416=1,OR(מרקובחצי[[#This Row],[עד ועד]]&lt;J1416,מרקובחצי[[#This Row],[עד ועד]]&gt;K1416)),W1416=1)),1,""))</f>
        <v/>
      </c>
      <c r="Q1417" t="str">
        <f>IF(מרקובחצי[[#This Row],[קבעה הפלגה?]]=1,"",IF(AND(מרקובחצי[[#This Row],[עד ועד]]&gt;31,OR(מרקובחצי[[#This Row],[CycleNumber]]=1,AND(U1416=1),AND(V1416=1,מרקובחצי[[#This Row],[עד ועד]]&gt;K1416),AND(W1416=1,OR(מרקובחצי[[#This Row],[עד ועד]]&gt;K1416,מרקובחצי[[#This Row],[עד ועד]]&lt;J1416)))),1,""))</f>
        <v/>
      </c>
      <c r="R1417" t="str">
        <f>IF(מרקובחצי[[#This Row],[CycleNumber]]&gt;1,IF(AND(O1416=1,מרקובחצי[[#This Row],[עד ועד]]&lt;29),1,""),"")</f>
        <v/>
      </c>
      <c r="S1417" t="str">
        <f>IF(מרקובחצי[[#This Row],[CycleNumber]]&gt;1,IF(OR(AND(O1416=1,מרקובחצי[[#This Row],[עד ועד]]&gt;28),AND(P1416=1),AND(Q1416=1,מרקובחצי[[#This Row],[עד ועד]]&lt;32)),1,""),"")</f>
        <v/>
      </c>
      <c r="T1417" t="str">
        <f>IF(מרקובחצי[[#This Row],[CycleNumber]]&gt;1,IF(AND(Q1416=1,מרקובחצי[[#This Row],[עד ועד]]&gt;31),1,""),"")</f>
        <v/>
      </c>
      <c r="U1417" t="str">
        <f>IF(מרקובחצי[[#This Row],[CycleNumber]]&gt;1,IF(AND(R1416=1,מרקובחצי[[#This Row],[עד ועד]]&lt;29),1,IF(AND(U1416=1,NOT(OR(מרקובחצי[[#This Row],[עד ועד]]&lt;J1416,מרקובחצי[[#This Row],[עד ועד]]&gt;K1416))),1,"")),"")</f>
        <v/>
      </c>
      <c r="V1417" t="str">
        <f>IF(מרקובחצי[[#This Row],[CycleNumber]]&gt;1,IF(AND(SUM(R1416:T1416)=1,מרקובחצי[[#This Row],[עד ועד]]&gt;28,מרקובחצי[[#This Row],[עד ועד]]&lt;32),1,IF(OR(S1416=1,AND(R1416=1,מרקובחצי[[#This Row],[עד ועד]]&gt;28),AND(T1416=1,מרקובחצי[[#This Row],[עד ועד]]&lt;32)),1,IF(AND(V1416=1,NOT(OR(מרקובחצי[[#This Row],[עד ועד]]&lt;J1416,מרקובחצי[[#This Row],[עד ועד]]&gt;K1416))),1,""))),"")</f>
        <v/>
      </c>
      <c r="W1417" t="str">
        <f>IF(מרקובחצי[[#This Row],[CycleNumber]]&gt;1,IF(AND(T1416=1,מרקובחצי[[#This Row],[עד ועד]]&gt;31),1,IF(AND(W1416=1,NOT(OR(מרקובחצי[[#This Row],[עד ועד]]&lt;J1416,מרקובחצי[[#This Row],[עד ועד]]&gt;K1416))),1,"")),"")</f>
        <v/>
      </c>
      <c r="X1417" t="str">
        <f>IF(AND(מרקובחצי[[#This Row],[CycleNumber]]&lt;$B1418,SUM(מרקובחצי[[#This Row],[11]],R1418)=2),1,"")</f>
        <v/>
      </c>
      <c r="Y1417" t="str">
        <f>IF(AND(מרקובחצי[[#This Row],[CycleNumber]]&lt;$B1418,SUM(מרקובחצי[[#This Row],[11]],S1418)=2),1,"")</f>
        <v/>
      </c>
      <c r="Z1417" t="str">
        <f>IF(AND(מרקובחצי[[#This Row],[CycleNumber]]&lt;$B1418,SUM(מרקובחצי[[#This Row],[13]],S1418)=2),1,"")</f>
        <v/>
      </c>
      <c r="AA1417" t="str">
        <f>IF(AND(מרקובחצי[[#This Row],[CycleNumber]]&lt;$B1418,SUM(מרקובחצי[[#This Row],[13]],T1418)=2),1,"")</f>
        <v/>
      </c>
      <c r="AB1417" t="str">
        <f>IF(AND(מרקובחצי[[#This Row],[CycleNumber]]&lt;$B1418,SUM(מרקובחצי[[#This Row],[21]],U1418)=2),1,"")</f>
        <v/>
      </c>
      <c r="AC1417" t="str">
        <f>IF(AND(מרקובחצי[[#This Row],[CycleNumber]]&lt;$B1418,SUM(מרקובחצי[[#This Row],[21]],V1418)=2),1,"")</f>
        <v/>
      </c>
      <c r="AD1417" t="str">
        <f>IF(AND(מרקובחצי[[#This Row],[CycleNumber]]&lt;$B1418,SUM(מרקובחצי[[#This Row],[23]],V1418)=2),1,"")</f>
        <v/>
      </c>
      <c r="AE1417" t="str">
        <f>IF(AND(מרקובחצי[[#This Row],[CycleNumber]]&lt;$B1418,SUM(מרקובחצי[[#This Row],[23]],W1418)=2),1,"")</f>
        <v/>
      </c>
      <c r="AF1417" t="str">
        <f>IF(AND(מרקובחצי[[#This Row],[CycleNumber]]&lt;$B1418,SUM(מרקובחצי[[#This Row],[31]],O1418)=2),1,"")</f>
        <v/>
      </c>
      <c r="AG1417" t="str">
        <f>IF(AND(מרקובחצי[[#This Row],[CycleNumber]]&lt;$B1418,SUM(מרקובחצי[[#This Row],[31]],P1418)=2),1,"")</f>
        <v/>
      </c>
      <c r="AH1417" t="str">
        <f>IF(AND(מרקובחצי[[#This Row],[CycleNumber]]&lt;$B1418,SUM(מרקובחצי[[#This Row],[31]],Q1418)=2),1,"")</f>
        <v/>
      </c>
      <c r="AI1417" t="str">
        <f>IF(AND(מרקובחצי[[#This Row],[CycleNumber]]&lt;$B1418,SUM(U1417:U1418)=2),1,"")</f>
        <v/>
      </c>
      <c r="AJ1417" t="str">
        <f>IF(AND(מרקובחצי[[#This Row],[CycleNumber]]&lt;$B1418,SUM(מרקובחצי[[#This Row],[32]],O1418)=2),1,"")</f>
        <v/>
      </c>
      <c r="AK1417" t="str">
        <f>IF(AND(מרקובחצי[[#This Row],[CycleNumber]]&lt;$B1418,SUM(מרקובחצי[[#This Row],[32]],P1418)=2),1,"")</f>
        <v/>
      </c>
      <c r="AL1417" t="str">
        <f>IF(AND(מרקובחצי[[#This Row],[CycleNumber]]&lt;$B1418,SUM(מרקובחצי[[#This Row],[32]],Q1418)=2),1,"")</f>
        <v/>
      </c>
      <c r="AM1417" t="str">
        <f>IF(AND(מרקובחצי[[#This Row],[CycleNumber]]&lt;$B1418,SUM(V1417:V1418)=2),1,"")</f>
        <v/>
      </c>
      <c r="AN1417" t="str">
        <f>IF(AND(מרקובחצי[[#This Row],[CycleNumber]]&lt;$B1418,SUM(מרקובחצי[[#This Row],[33]],O1418)=2),1,"")</f>
        <v/>
      </c>
      <c r="AO1417" t="str">
        <f>IF(AND(מרקובחצי[[#This Row],[CycleNumber]]&lt;$B1418,SUM(מרקובחצי[[#This Row],[33]],P1418)=2),1,"")</f>
        <v/>
      </c>
      <c r="AP1417" t="str">
        <f>IF(AND(מרקובחצי[[#This Row],[CycleNumber]]&lt;$B1418,SUM(מרקובחצי[[#This Row],[33]],Q1418)=2),1,"")</f>
        <v/>
      </c>
      <c r="AQ1417" t="str">
        <f>IF(AND(מרקובחצי[[#This Row],[CycleNumber]]&lt;$B1418,SUM(W1417:W1418)=2),1,"")</f>
        <v/>
      </c>
      <c r="AR1417" t="str">
        <f>IF(AND(מרקובחצי[[#This Row],[CycleNumber]]&lt;$B1418,SUM(מרקובחצי[[#This Row],[12]],S1418)=2),1,"")</f>
        <v/>
      </c>
      <c r="AS1417" t="str">
        <f>IF(AND(מרקובחצי[[#This Row],[CycleNumber]]&lt;$B1418,SUM(מרקובחצי[[#This Row],[22]],V1418)=2),1,"")</f>
        <v/>
      </c>
      <c r="AT1417" s="3">
        <f>SUM(מרקובחצי[[#This Row],[11]:[33]])</f>
        <v>0</v>
      </c>
    </row>
    <row r="1418" spans="1:46" hidden="1" x14ac:dyDescent="0.25">
      <c r="A1418" t="s">
        <v>151</v>
      </c>
      <c r="B1418">
        <v>6</v>
      </c>
      <c r="C1418">
        <v>27</v>
      </c>
      <c r="D1418">
        <f>מרקובחצי[[#This Row],[LengthofCycle]]+1</f>
        <v>28</v>
      </c>
      <c r="E1418">
        <f>IF(IFERROR(LOOKUP(מרקובחצי[[#This Row],[ClientID]],קביעויות[הפלגה]),FALSE)=מרקובחצי[[#This Row],[ClientID]],1,"")</f>
        <v>1</v>
      </c>
      <c r="F1418" t="str">
        <f>IF(IFERROR(LOOKUP(מרקובחצי[[#This Row],[ClientID]],סוגחציקבוע[S31]),FALSE)=מרקובחצי[[#This Row],[ClientID]],1,"")</f>
        <v/>
      </c>
      <c r="G1418" t="str">
        <f>IF(IFERROR(LOOKUP(מרקובחצי[[#This Row],[ClientID]],סוגחציקבוע[S32]),FALSE)=מרקובחצי[[#This Row],[ClientID]],1,"")</f>
        <v/>
      </c>
      <c r="H1418" t="str">
        <f>IF(IFERROR(LOOKUP(מרקובחצי[[#This Row],[ClientID]],סוגחציקבוע[S33]),FALSE)=מרקובחצי[[#This Row],[ClientID]],1,"")</f>
        <v/>
      </c>
      <c r="I1418" t="str">
        <f>IF(IFERROR(LOOKUP(מרקובחצי[[#This Row],[ClientID]],סוגחציקבוע[S32&amp;33]),FALSE)=מרקובחצי[[#This Row],[ClientID]],1,"")</f>
        <v/>
      </c>
      <c r="J1418">
        <f>IF(SUM(מרקובחצי[[#This Row],[11]:[13]])=1,מרקובחצי[[#This Row],[עד ועד]],IF(SUM(R1417:T1418)=1,IF(מרקובחצי[[#This Row],[עד ועד]]&lt;J1417,מרקובחצי[[#This Row],[עד ועד]],J1417),J1417))</f>
        <v>25</v>
      </c>
      <c r="K1418">
        <f>IF(SUM(מרקובחצי[[#This Row],[11]:[13]])=1,מרקובחצי[[#This Row],[עד ועד]],IF(SUM(R1417:T1418)=1,IF(מרקובחצי[[#This Row],[עד ועד]]&gt;K1417,מרקובחצי[[#This Row],[עד ועד]],K1417),K1417))</f>
        <v>30</v>
      </c>
      <c r="L1418" t="str">
        <f>IF(AND(SUM(מרקובחצי[[#This Row],[31]:[33]])=1,SUM(U1417:W1417)=0),מרקובחצי[[#This Row],[מקס]]-מרקובחצי[[#This Row],[מינ]],"")</f>
        <v/>
      </c>
      <c r="M141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418" t="str">
        <f t="shared" si="22"/>
        <v/>
      </c>
      <c r="O1418" t="str">
        <f>IF(מרקובחצי[[#This Row],[קבעה הפלגה?]]=1,"",IF(AND(מרקובחצי[[#This Row],[עד ועד]]&lt;29,OR(מרקובחצי[[#This Row],[CycleNumber]]=1,AND(U1417=1,OR(מרקובחצי[[#This Row],[עד ועד]]&lt;J1417,מרקובחצי[[#This Row],[עד ועד]]&gt;K1417)),AND(V1417=1,מרקובחצי[[#This Row],[עד ועד]]&lt;J1417),W1417=1)),1,""))</f>
        <v/>
      </c>
      <c r="P1418" t="str">
        <f>IF(מרקובחצי[[#This Row],[קבעה הפלגה?]]=1,"",IF(AND(מרקובחצי[[#This Row],[עד ועד]]&gt;28,מרקובחצי[[#This Row],[עד ועד]]&lt;32,OR(מרקובחצי[[#This Row],[CycleNumber]]=1,AND(U1417=1),AND(V1417=1,OR(מרקובחצי[[#This Row],[עד ועד]]&lt;J1417,מרקובחצי[[#This Row],[עד ועד]]&gt;K1417)),W1417=1)),1,""))</f>
        <v/>
      </c>
      <c r="Q1418" t="str">
        <f>IF(מרקובחצי[[#This Row],[קבעה הפלגה?]]=1,"",IF(AND(מרקובחצי[[#This Row],[עד ועד]]&gt;31,OR(מרקובחצי[[#This Row],[CycleNumber]]=1,AND(U1417=1),AND(V1417=1,מרקובחצי[[#This Row],[עד ועד]]&gt;K1417),AND(W1417=1,OR(מרקובחצי[[#This Row],[עד ועד]]&gt;K1417,מרקובחצי[[#This Row],[עד ועד]]&lt;J1417)))),1,""))</f>
        <v/>
      </c>
      <c r="R1418" t="str">
        <f>IF(מרקובחצי[[#This Row],[CycleNumber]]&gt;1,IF(AND(O1417=1,מרקובחצי[[#This Row],[עד ועד]]&lt;29),1,""),"")</f>
        <v/>
      </c>
      <c r="S1418" t="str">
        <f>IF(מרקובחצי[[#This Row],[CycleNumber]]&gt;1,IF(OR(AND(O1417=1,מרקובחצי[[#This Row],[עד ועד]]&gt;28),AND(P1417=1),AND(Q1417=1,מרקובחצי[[#This Row],[עד ועד]]&lt;32)),1,""),"")</f>
        <v/>
      </c>
      <c r="T1418" t="str">
        <f>IF(מרקובחצי[[#This Row],[CycleNumber]]&gt;1,IF(AND(Q1417=1,מרקובחצי[[#This Row],[עד ועד]]&gt;31),1,""),"")</f>
        <v/>
      </c>
      <c r="U1418" t="str">
        <f>IF(מרקובחצי[[#This Row],[CycleNumber]]&gt;1,IF(AND(R1417=1,מרקובחצי[[#This Row],[עד ועד]]&lt;29),1,IF(AND(U1417=1,NOT(OR(מרקובחצי[[#This Row],[עד ועד]]&lt;J1417,מרקובחצי[[#This Row],[עד ועד]]&gt;K1417))),1,"")),"")</f>
        <v/>
      </c>
      <c r="V1418" t="str">
        <f>IF(מרקובחצי[[#This Row],[CycleNumber]]&gt;1,IF(AND(SUM(R1417:T1417)=1,מרקובחצי[[#This Row],[עד ועד]]&gt;28,מרקובחצי[[#This Row],[עד ועד]]&lt;32),1,IF(OR(S1417=1,AND(R1417=1,מרקובחצי[[#This Row],[עד ועד]]&gt;28),AND(T1417=1,מרקובחצי[[#This Row],[עד ועד]]&lt;32)),1,IF(AND(V1417=1,NOT(OR(מרקובחצי[[#This Row],[עד ועד]]&lt;J1417,מרקובחצי[[#This Row],[עד ועד]]&gt;K1417))),1,""))),"")</f>
        <v/>
      </c>
      <c r="W1418" t="str">
        <f>IF(מרקובחצי[[#This Row],[CycleNumber]]&gt;1,IF(AND(T1417=1,מרקובחצי[[#This Row],[עד ועד]]&gt;31),1,IF(AND(W1417=1,NOT(OR(מרקובחצי[[#This Row],[עד ועד]]&lt;J1417,מרקובחצי[[#This Row],[עד ועד]]&gt;K1417))),1,"")),"")</f>
        <v/>
      </c>
      <c r="X1418" t="str">
        <f>IF(AND(מרקובחצי[[#This Row],[CycleNumber]]&lt;$B1419,SUM(מרקובחצי[[#This Row],[11]],R1419)=2),1,"")</f>
        <v/>
      </c>
      <c r="Y1418" t="str">
        <f>IF(AND(מרקובחצי[[#This Row],[CycleNumber]]&lt;$B1419,SUM(מרקובחצי[[#This Row],[11]],S1419)=2),1,"")</f>
        <v/>
      </c>
      <c r="Z1418" t="str">
        <f>IF(AND(מרקובחצי[[#This Row],[CycleNumber]]&lt;$B1419,SUM(מרקובחצי[[#This Row],[13]],S1419)=2),1,"")</f>
        <v/>
      </c>
      <c r="AA1418" t="str">
        <f>IF(AND(מרקובחצי[[#This Row],[CycleNumber]]&lt;$B1419,SUM(מרקובחצי[[#This Row],[13]],T1419)=2),1,"")</f>
        <v/>
      </c>
      <c r="AB1418" t="str">
        <f>IF(AND(מרקובחצי[[#This Row],[CycleNumber]]&lt;$B1419,SUM(מרקובחצי[[#This Row],[21]],U1419)=2),1,"")</f>
        <v/>
      </c>
      <c r="AC1418" t="str">
        <f>IF(AND(מרקובחצי[[#This Row],[CycleNumber]]&lt;$B1419,SUM(מרקובחצי[[#This Row],[21]],V1419)=2),1,"")</f>
        <v/>
      </c>
      <c r="AD1418" t="str">
        <f>IF(AND(מרקובחצי[[#This Row],[CycleNumber]]&lt;$B1419,SUM(מרקובחצי[[#This Row],[23]],V1419)=2),1,"")</f>
        <v/>
      </c>
      <c r="AE1418" t="str">
        <f>IF(AND(מרקובחצי[[#This Row],[CycleNumber]]&lt;$B1419,SUM(מרקובחצי[[#This Row],[23]],W1419)=2),1,"")</f>
        <v/>
      </c>
      <c r="AF1418" t="str">
        <f>IF(AND(מרקובחצי[[#This Row],[CycleNumber]]&lt;$B1419,SUM(מרקובחצי[[#This Row],[31]],O1419)=2),1,"")</f>
        <v/>
      </c>
      <c r="AG1418" t="str">
        <f>IF(AND(מרקובחצי[[#This Row],[CycleNumber]]&lt;$B1419,SUM(מרקובחצי[[#This Row],[31]],P1419)=2),1,"")</f>
        <v/>
      </c>
      <c r="AH1418" t="str">
        <f>IF(AND(מרקובחצי[[#This Row],[CycleNumber]]&lt;$B1419,SUM(מרקובחצי[[#This Row],[31]],Q1419)=2),1,"")</f>
        <v/>
      </c>
      <c r="AI1418" t="str">
        <f>IF(AND(מרקובחצי[[#This Row],[CycleNumber]]&lt;$B1419,SUM(U1418:U1419)=2),1,"")</f>
        <v/>
      </c>
      <c r="AJ1418" t="str">
        <f>IF(AND(מרקובחצי[[#This Row],[CycleNumber]]&lt;$B1419,SUM(מרקובחצי[[#This Row],[32]],O1419)=2),1,"")</f>
        <v/>
      </c>
      <c r="AK1418" t="str">
        <f>IF(AND(מרקובחצי[[#This Row],[CycleNumber]]&lt;$B1419,SUM(מרקובחצי[[#This Row],[32]],P1419)=2),1,"")</f>
        <v/>
      </c>
      <c r="AL1418" t="str">
        <f>IF(AND(מרקובחצי[[#This Row],[CycleNumber]]&lt;$B1419,SUM(מרקובחצי[[#This Row],[32]],Q1419)=2),1,"")</f>
        <v/>
      </c>
      <c r="AM1418" t="str">
        <f>IF(AND(מרקובחצי[[#This Row],[CycleNumber]]&lt;$B1419,SUM(V1418:V1419)=2),1,"")</f>
        <v/>
      </c>
      <c r="AN1418" t="str">
        <f>IF(AND(מרקובחצי[[#This Row],[CycleNumber]]&lt;$B1419,SUM(מרקובחצי[[#This Row],[33]],O1419)=2),1,"")</f>
        <v/>
      </c>
      <c r="AO1418" t="str">
        <f>IF(AND(מרקובחצי[[#This Row],[CycleNumber]]&lt;$B1419,SUM(מרקובחצי[[#This Row],[33]],P1419)=2),1,"")</f>
        <v/>
      </c>
      <c r="AP1418" t="str">
        <f>IF(AND(מרקובחצי[[#This Row],[CycleNumber]]&lt;$B1419,SUM(מרקובחצי[[#This Row],[33]],Q1419)=2),1,"")</f>
        <v/>
      </c>
      <c r="AQ1418" t="str">
        <f>IF(AND(מרקובחצי[[#This Row],[CycleNumber]]&lt;$B1419,SUM(W1418:W1419)=2),1,"")</f>
        <v/>
      </c>
      <c r="AR1418" t="str">
        <f>IF(AND(מרקובחצי[[#This Row],[CycleNumber]]&lt;$B1419,SUM(מרקובחצי[[#This Row],[12]],S1419)=2),1,"")</f>
        <v/>
      </c>
      <c r="AS1418" t="str">
        <f>IF(AND(מרקובחצי[[#This Row],[CycleNumber]]&lt;$B1419,SUM(מרקובחצי[[#This Row],[22]],V1419)=2),1,"")</f>
        <v/>
      </c>
      <c r="AT1418" s="3">
        <f>SUM(מרקובחצי[[#This Row],[11]:[33]])</f>
        <v>0</v>
      </c>
    </row>
    <row r="1419" spans="1:46" hidden="1" x14ac:dyDescent="0.25">
      <c r="A1419" t="s">
        <v>151</v>
      </c>
      <c r="B1419">
        <v>7</v>
      </c>
      <c r="C1419">
        <v>25</v>
      </c>
      <c r="D1419">
        <f>מרקובחצי[[#This Row],[LengthofCycle]]+1</f>
        <v>26</v>
      </c>
      <c r="E1419">
        <f>IF(IFERROR(LOOKUP(מרקובחצי[[#This Row],[ClientID]],קביעויות[הפלגה]),FALSE)=מרקובחצי[[#This Row],[ClientID]],1,"")</f>
        <v>1</v>
      </c>
      <c r="F1419" t="str">
        <f>IF(IFERROR(LOOKUP(מרקובחצי[[#This Row],[ClientID]],סוגחציקבוע[S31]),FALSE)=מרקובחצי[[#This Row],[ClientID]],1,"")</f>
        <v/>
      </c>
      <c r="G1419" t="str">
        <f>IF(IFERROR(LOOKUP(מרקובחצי[[#This Row],[ClientID]],סוגחציקבוע[S32]),FALSE)=מרקובחצי[[#This Row],[ClientID]],1,"")</f>
        <v/>
      </c>
      <c r="H1419" t="str">
        <f>IF(IFERROR(LOOKUP(מרקובחצי[[#This Row],[ClientID]],סוגחציקבוע[S33]),FALSE)=מרקובחצי[[#This Row],[ClientID]],1,"")</f>
        <v/>
      </c>
      <c r="I1419" t="str">
        <f>IF(IFERROR(LOOKUP(מרקובחצי[[#This Row],[ClientID]],סוגחציקבוע[S32&amp;33]),FALSE)=מרקובחצי[[#This Row],[ClientID]],1,"")</f>
        <v/>
      </c>
      <c r="J1419">
        <f>IF(SUM(מרקובחצי[[#This Row],[11]:[13]])=1,מרקובחצי[[#This Row],[עד ועד]],IF(SUM(R1418:T1419)=1,IF(מרקובחצי[[#This Row],[עד ועד]]&lt;J1418,מרקובחצי[[#This Row],[עד ועד]],J1418),J1418))</f>
        <v>25</v>
      </c>
      <c r="K1419">
        <f>IF(SUM(מרקובחצי[[#This Row],[11]:[13]])=1,מרקובחצי[[#This Row],[עד ועד]],IF(SUM(R1418:T1419)=1,IF(מרקובחצי[[#This Row],[עד ועד]]&gt;K1418,מרקובחצי[[#This Row],[עד ועד]],K1418),K1418))</f>
        <v>30</v>
      </c>
      <c r="L1419" t="str">
        <f>IF(AND(SUM(מרקובחצי[[#This Row],[31]:[33]])=1,SUM(U1418:W1418)=0),מרקובחצי[[#This Row],[מקס]]-מרקובחצי[[#This Row],[מינ]],"")</f>
        <v/>
      </c>
      <c r="M14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419" t="str">
        <f t="shared" si="22"/>
        <v/>
      </c>
      <c r="O1419" t="str">
        <f>IF(מרקובחצי[[#This Row],[קבעה הפלגה?]]=1,"",IF(AND(מרקובחצי[[#This Row],[עד ועד]]&lt;29,OR(מרקובחצי[[#This Row],[CycleNumber]]=1,AND(U1418=1,OR(מרקובחצי[[#This Row],[עד ועד]]&lt;J1418,מרקובחצי[[#This Row],[עד ועד]]&gt;K1418)),AND(V1418=1,מרקובחצי[[#This Row],[עד ועד]]&lt;J1418),W1418=1)),1,""))</f>
        <v/>
      </c>
      <c r="P1419" t="str">
        <f>IF(מרקובחצי[[#This Row],[קבעה הפלגה?]]=1,"",IF(AND(מרקובחצי[[#This Row],[עד ועד]]&gt;28,מרקובחצי[[#This Row],[עד ועד]]&lt;32,OR(מרקובחצי[[#This Row],[CycleNumber]]=1,AND(U1418=1),AND(V1418=1,OR(מרקובחצי[[#This Row],[עד ועד]]&lt;J1418,מרקובחצי[[#This Row],[עד ועד]]&gt;K1418)),W1418=1)),1,""))</f>
        <v/>
      </c>
      <c r="Q1419" t="str">
        <f>IF(מרקובחצי[[#This Row],[קבעה הפלגה?]]=1,"",IF(AND(מרקובחצי[[#This Row],[עד ועד]]&gt;31,OR(מרקובחצי[[#This Row],[CycleNumber]]=1,AND(U1418=1),AND(V1418=1,מרקובחצי[[#This Row],[עד ועד]]&gt;K1418),AND(W1418=1,OR(מרקובחצי[[#This Row],[עד ועד]]&gt;K1418,מרקובחצי[[#This Row],[עד ועד]]&lt;J1418)))),1,""))</f>
        <v/>
      </c>
      <c r="R1419" t="str">
        <f>IF(מרקובחצי[[#This Row],[CycleNumber]]&gt;1,IF(AND(O1418=1,מרקובחצי[[#This Row],[עד ועד]]&lt;29),1,""),"")</f>
        <v/>
      </c>
      <c r="S1419" t="str">
        <f>IF(מרקובחצי[[#This Row],[CycleNumber]]&gt;1,IF(OR(AND(O1418=1,מרקובחצי[[#This Row],[עד ועד]]&gt;28),AND(P1418=1),AND(Q1418=1,מרקובחצי[[#This Row],[עד ועד]]&lt;32)),1,""),"")</f>
        <v/>
      </c>
      <c r="T1419" t="str">
        <f>IF(מרקובחצי[[#This Row],[CycleNumber]]&gt;1,IF(AND(Q1418=1,מרקובחצי[[#This Row],[עד ועד]]&gt;31),1,""),"")</f>
        <v/>
      </c>
      <c r="U1419" t="str">
        <f>IF(מרקובחצי[[#This Row],[CycleNumber]]&gt;1,IF(AND(R1418=1,מרקובחצי[[#This Row],[עד ועד]]&lt;29),1,IF(AND(U1418=1,NOT(OR(מרקובחצי[[#This Row],[עד ועד]]&lt;J1418,מרקובחצי[[#This Row],[עד ועד]]&gt;K1418))),1,"")),"")</f>
        <v/>
      </c>
      <c r="V1419" t="str">
        <f>IF(מרקובחצי[[#This Row],[CycleNumber]]&gt;1,IF(AND(SUM(R1418:T1418)=1,מרקובחצי[[#This Row],[עד ועד]]&gt;28,מרקובחצי[[#This Row],[עד ועד]]&lt;32),1,IF(OR(S1418=1,AND(R1418=1,מרקובחצי[[#This Row],[עד ועד]]&gt;28),AND(T1418=1,מרקובחצי[[#This Row],[עד ועד]]&lt;32)),1,IF(AND(V1418=1,NOT(OR(מרקובחצי[[#This Row],[עד ועד]]&lt;J1418,מרקובחצי[[#This Row],[עד ועד]]&gt;K1418))),1,""))),"")</f>
        <v/>
      </c>
      <c r="W1419" t="str">
        <f>IF(מרקובחצי[[#This Row],[CycleNumber]]&gt;1,IF(AND(T1418=1,מרקובחצי[[#This Row],[עד ועד]]&gt;31),1,IF(AND(W1418=1,NOT(OR(מרקובחצי[[#This Row],[עד ועד]]&lt;J1418,מרקובחצי[[#This Row],[עד ועד]]&gt;K1418))),1,"")),"")</f>
        <v/>
      </c>
      <c r="X1419" t="str">
        <f>IF(AND(מרקובחצי[[#This Row],[CycleNumber]]&lt;$B1420,SUM(מרקובחצי[[#This Row],[11]],R1420)=2),1,"")</f>
        <v/>
      </c>
      <c r="Y1419" t="str">
        <f>IF(AND(מרקובחצי[[#This Row],[CycleNumber]]&lt;$B1420,SUM(מרקובחצי[[#This Row],[11]],S1420)=2),1,"")</f>
        <v/>
      </c>
      <c r="Z1419" t="str">
        <f>IF(AND(מרקובחצי[[#This Row],[CycleNumber]]&lt;$B1420,SUM(מרקובחצי[[#This Row],[13]],S1420)=2),1,"")</f>
        <v/>
      </c>
      <c r="AA1419" t="str">
        <f>IF(AND(מרקובחצי[[#This Row],[CycleNumber]]&lt;$B1420,SUM(מרקובחצי[[#This Row],[13]],T1420)=2),1,"")</f>
        <v/>
      </c>
      <c r="AB1419" t="str">
        <f>IF(AND(מרקובחצי[[#This Row],[CycleNumber]]&lt;$B1420,SUM(מרקובחצי[[#This Row],[21]],U1420)=2),1,"")</f>
        <v/>
      </c>
      <c r="AC1419" t="str">
        <f>IF(AND(מרקובחצי[[#This Row],[CycleNumber]]&lt;$B1420,SUM(מרקובחצי[[#This Row],[21]],V1420)=2),1,"")</f>
        <v/>
      </c>
      <c r="AD1419" t="str">
        <f>IF(AND(מרקובחצי[[#This Row],[CycleNumber]]&lt;$B1420,SUM(מרקובחצי[[#This Row],[23]],V1420)=2),1,"")</f>
        <v/>
      </c>
      <c r="AE1419" t="str">
        <f>IF(AND(מרקובחצי[[#This Row],[CycleNumber]]&lt;$B1420,SUM(מרקובחצי[[#This Row],[23]],W1420)=2),1,"")</f>
        <v/>
      </c>
      <c r="AF1419" t="str">
        <f>IF(AND(מרקובחצי[[#This Row],[CycleNumber]]&lt;$B1420,SUM(מרקובחצי[[#This Row],[31]],O1420)=2),1,"")</f>
        <v/>
      </c>
      <c r="AG1419" t="str">
        <f>IF(AND(מרקובחצי[[#This Row],[CycleNumber]]&lt;$B1420,SUM(מרקובחצי[[#This Row],[31]],P1420)=2),1,"")</f>
        <v/>
      </c>
      <c r="AH1419" t="str">
        <f>IF(AND(מרקובחצי[[#This Row],[CycleNumber]]&lt;$B1420,SUM(מרקובחצי[[#This Row],[31]],Q1420)=2),1,"")</f>
        <v/>
      </c>
      <c r="AI1419" t="str">
        <f>IF(AND(מרקובחצי[[#This Row],[CycleNumber]]&lt;$B1420,SUM(U1419:U1420)=2),1,"")</f>
        <v/>
      </c>
      <c r="AJ1419" t="str">
        <f>IF(AND(מרקובחצי[[#This Row],[CycleNumber]]&lt;$B1420,SUM(מרקובחצי[[#This Row],[32]],O1420)=2),1,"")</f>
        <v/>
      </c>
      <c r="AK1419" t="str">
        <f>IF(AND(מרקובחצי[[#This Row],[CycleNumber]]&lt;$B1420,SUM(מרקובחצי[[#This Row],[32]],P1420)=2),1,"")</f>
        <v/>
      </c>
      <c r="AL1419" t="str">
        <f>IF(AND(מרקובחצי[[#This Row],[CycleNumber]]&lt;$B1420,SUM(מרקובחצי[[#This Row],[32]],Q1420)=2),1,"")</f>
        <v/>
      </c>
      <c r="AM1419" t="str">
        <f>IF(AND(מרקובחצי[[#This Row],[CycleNumber]]&lt;$B1420,SUM(V1419:V1420)=2),1,"")</f>
        <v/>
      </c>
      <c r="AN1419" t="str">
        <f>IF(AND(מרקובחצי[[#This Row],[CycleNumber]]&lt;$B1420,SUM(מרקובחצי[[#This Row],[33]],O1420)=2),1,"")</f>
        <v/>
      </c>
      <c r="AO1419" t="str">
        <f>IF(AND(מרקובחצי[[#This Row],[CycleNumber]]&lt;$B1420,SUM(מרקובחצי[[#This Row],[33]],P1420)=2),1,"")</f>
        <v/>
      </c>
      <c r="AP1419" t="str">
        <f>IF(AND(מרקובחצי[[#This Row],[CycleNumber]]&lt;$B1420,SUM(מרקובחצי[[#This Row],[33]],Q1420)=2),1,"")</f>
        <v/>
      </c>
      <c r="AQ1419" t="str">
        <f>IF(AND(מרקובחצי[[#This Row],[CycleNumber]]&lt;$B1420,SUM(W1419:W1420)=2),1,"")</f>
        <v/>
      </c>
      <c r="AR1419" t="str">
        <f>IF(AND(מרקובחצי[[#This Row],[CycleNumber]]&lt;$B1420,SUM(מרקובחצי[[#This Row],[12]],S1420)=2),1,"")</f>
        <v/>
      </c>
      <c r="AS1419" t="str">
        <f>IF(AND(מרקובחצי[[#This Row],[CycleNumber]]&lt;$B1420,SUM(מרקובחצי[[#This Row],[22]],V1420)=2),1,"")</f>
        <v/>
      </c>
      <c r="AT1419" s="3">
        <f>SUM(מרקובחצי[[#This Row],[11]:[33]])</f>
        <v>0</v>
      </c>
    </row>
    <row r="1420" spans="1:46" hidden="1" x14ac:dyDescent="0.25">
      <c r="A1420" t="s">
        <v>151</v>
      </c>
      <c r="B1420">
        <v>8</v>
      </c>
      <c r="C1420">
        <v>26</v>
      </c>
      <c r="D1420">
        <f>מרקובחצי[[#This Row],[LengthofCycle]]+1</f>
        <v>27</v>
      </c>
      <c r="E1420">
        <f>IF(IFERROR(LOOKUP(מרקובחצי[[#This Row],[ClientID]],קביעויות[הפלגה]),FALSE)=מרקובחצי[[#This Row],[ClientID]],1,"")</f>
        <v>1</v>
      </c>
      <c r="F1420" t="str">
        <f>IF(IFERROR(LOOKUP(מרקובחצי[[#This Row],[ClientID]],סוגחציקבוע[S31]),FALSE)=מרקובחצי[[#This Row],[ClientID]],1,"")</f>
        <v/>
      </c>
      <c r="G1420" t="str">
        <f>IF(IFERROR(LOOKUP(מרקובחצי[[#This Row],[ClientID]],סוגחציקבוע[S32]),FALSE)=מרקובחצי[[#This Row],[ClientID]],1,"")</f>
        <v/>
      </c>
      <c r="H1420" t="str">
        <f>IF(IFERROR(LOOKUP(מרקובחצי[[#This Row],[ClientID]],סוגחציקבוע[S33]),FALSE)=מרקובחצי[[#This Row],[ClientID]],1,"")</f>
        <v/>
      </c>
      <c r="I1420" t="str">
        <f>IF(IFERROR(LOOKUP(מרקובחצי[[#This Row],[ClientID]],סוגחציקבוע[S32&amp;33]),FALSE)=מרקובחצי[[#This Row],[ClientID]],1,"")</f>
        <v/>
      </c>
      <c r="J1420">
        <f>IF(SUM(מרקובחצי[[#This Row],[11]:[13]])=1,מרקובחצי[[#This Row],[עד ועד]],IF(SUM(R1419:T1420)=1,IF(מרקובחצי[[#This Row],[עד ועד]]&lt;J1419,מרקובחצי[[#This Row],[עד ועד]],J1419),J1419))</f>
        <v>25</v>
      </c>
      <c r="K1420">
        <f>IF(SUM(מרקובחצי[[#This Row],[11]:[13]])=1,מרקובחצי[[#This Row],[עד ועד]],IF(SUM(R1419:T1420)=1,IF(מרקובחצי[[#This Row],[עד ועד]]&gt;K1419,מרקובחצי[[#This Row],[עד ועד]],K1419),K1419))</f>
        <v>30</v>
      </c>
      <c r="L1420" t="str">
        <f>IF(AND(SUM(מרקובחצי[[#This Row],[31]:[33]])=1,SUM(U1419:W1419)=0),מרקובחצי[[#This Row],[מקס]]-מרקובחצי[[#This Row],[מינ]],"")</f>
        <v/>
      </c>
      <c r="M142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420" t="str">
        <f t="shared" si="22"/>
        <v/>
      </c>
      <c r="O1420" t="str">
        <f>IF(מרקובחצי[[#This Row],[קבעה הפלגה?]]=1,"",IF(AND(מרקובחצי[[#This Row],[עד ועד]]&lt;29,OR(מרקובחצי[[#This Row],[CycleNumber]]=1,AND(U1419=1,OR(מרקובחצי[[#This Row],[עד ועד]]&lt;J1419,מרקובחצי[[#This Row],[עד ועד]]&gt;K1419)),AND(V1419=1,מרקובחצי[[#This Row],[עד ועד]]&lt;J1419),W1419=1)),1,""))</f>
        <v/>
      </c>
      <c r="P1420" t="str">
        <f>IF(מרקובחצי[[#This Row],[קבעה הפלגה?]]=1,"",IF(AND(מרקובחצי[[#This Row],[עד ועד]]&gt;28,מרקובחצי[[#This Row],[עד ועד]]&lt;32,OR(מרקובחצי[[#This Row],[CycleNumber]]=1,AND(U1419=1),AND(V1419=1,OR(מרקובחצי[[#This Row],[עד ועד]]&lt;J1419,מרקובחצי[[#This Row],[עד ועד]]&gt;K1419)),W1419=1)),1,""))</f>
        <v/>
      </c>
      <c r="Q1420" t="str">
        <f>IF(מרקובחצי[[#This Row],[קבעה הפלגה?]]=1,"",IF(AND(מרקובחצי[[#This Row],[עד ועד]]&gt;31,OR(מרקובחצי[[#This Row],[CycleNumber]]=1,AND(U1419=1),AND(V1419=1,מרקובחצי[[#This Row],[עד ועד]]&gt;K1419),AND(W1419=1,OR(מרקובחצי[[#This Row],[עד ועד]]&gt;K1419,מרקובחצי[[#This Row],[עד ועד]]&lt;J1419)))),1,""))</f>
        <v/>
      </c>
      <c r="R1420" t="str">
        <f>IF(מרקובחצי[[#This Row],[CycleNumber]]&gt;1,IF(AND(O1419=1,מרקובחצי[[#This Row],[עד ועד]]&lt;29),1,""),"")</f>
        <v/>
      </c>
      <c r="S1420" t="str">
        <f>IF(מרקובחצי[[#This Row],[CycleNumber]]&gt;1,IF(OR(AND(O1419=1,מרקובחצי[[#This Row],[עד ועד]]&gt;28),AND(P1419=1),AND(Q1419=1,מרקובחצי[[#This Row],[עד ועד]]&lt;32)),1,""),"")</f>
        <v/>
      </c>
      <c r="T1420" t="str">
        <f>IF(מרקובחצי[[#This Row],[CycleNumber]]&gt;1,IF(AND(Q1419=1,מרקובחצי[[#This Row],[עד ועד]]&gt;31),1,""),"")</f>
        <v/>
      </c>
      <c r="U1420" t="str">
        <f>IF(מרקובחצי[[#This Row],[CycleNumber]]&gt;1,IF(AND(R1419=1,מרקובחצי[[#This Row],[עד ועד]]&lt;29),1,IF(AND(U1419=1,NOT(OR(מרקובחצי[[#This Row],[עד ועד]]&lt;J1419,מרקובחצי[[#This Row],[עד ועד]]&gt;K1419))),1,"")),"")</f>
        <v/>
      </c>
      <c r="V1420" t="str">
        <f>IF(מרקובחצי[[#This Row],[CycleNumber]]&gt;1,IF(AND(SUM(R1419:T1419)=1,מרקובחצי[[#This Row],[עד ועד]]&gt;28,מרקובחצי[[#This Row],[עד ועד]]&lt;32),1,IF(OR(S1419=1,AND(R1419=1,מרקובחצי[[#This Row],[עד ועד]]&gt;28),AND(T1419=1,מרקובחצי[[#This Row],[עד ועד]]&lt;32)),1,IF(AND(V1419=1,NOT(OR(מרקובחצי[[#This Row],[עד ועד]]&lt;J1419,מרקובחצי[[#This Row],[עד ועד]]&gt;K1419))),1,""))),"")</f>
        <v/>
      </c>
      <c r="W1420" t="str">
        <f>IF(מרקובחצי[[#This Row],[CycleNumber]]&gt;1,IF(AND(T1419=1,מרקובחצי[[#This Row],[עד ועד]]&gt;31),1,IF(AND(W1419=1,NOT(OR(מרקובחצי[[#This Row],[עד ועד]]&lt;J1419,מרקובחצי[[#This Row],[עד ועד]]&gt;K1419))),1,"")),"")</f>
        <v/>
      </c>
      <c r="X1420" t="str">
        <f>IF(AND(מרקובחצי[[#This Row],[CycleNumber]]&lt;$B1421,SUM(מרקובחצי[[#This Row],[11]],R1421)=2),1,"")</f>
        <v/>
      </c>
      <c r="Y1420" t="str">
        <f>IF(AND(מרקובחצי[[#This Row],[CycleNumber]]&lt;$B1421,SUM(מרקובחצי[[#This Row],[11]],S1421)=2),1,"")</f>
        <v/>
      </c>
      <c r="Z1420" t="str">
        <f>IF(AND(מרקובחצי[[#This Row],[CycleNumber]]&lt;$B1421,SUM(מרקובחצי[[#This Row],[13]],S1421)=2),1,"")</f>
        <v/>
      </c>
      <c r="AA1420" t="str">
        <f>IF(AND(מרקובחצי[[#This Row],[CycleNumber]]&lt;$B1421,SUM(מרקובחצי[[#This Row],[13]],T1421)=2),1,"")</f>
        <v/>
      </c>
      <c r="AB1420" t="str">
        <f>IF(AND(מרקובחצי[[#This Row],[CycleNumber]]&lt;$B1421,SUM(מרקובחצי[[#This Row],[21]],U1421)=2),1,"")</f>
        <v/>
      </c>
      <c r="AC1420" t="str">
        <f>IF(AND(מרקובחצי[[#This Row],[CycleNumber]]&lt;$B1421,SUM(מרקובחצי[[#This Row],[21]],V1421)=2),1,"")</f>
        <v/>
      </c>
      <c r="AD1420" t="str">
        <f>IF(AND(מרקובחצי[[#This Row],[CycleNumber]]&lt;$B1421,SUM(מרקובחצי[[#This Row],[23]],V1421)=2),1,"")</f>
        <v/>
      </c>
      <c r="AE1420" t="str">
        <f>IF(AND(מרקובחצי[[#This Row],[CycleNumber]]&lt;$B1421,SUM(מרקובחצי[[#This Row],[23]],W1421)=2),1,"")</f>
        <v/>
      </c>
      <c r="AF1420" t="str">
        <f>IF(AND(מרקובחצי[[#This Row],[CycleNumber]]&lt;$B1421,SUM(מרקובחצי[[#This Row],[31]],O1421)=2),1,"")</f>
        <v/>
      </c>
      <c r="AG1420" t="str">
        <f>IF(AND(מרקובחצי[[#This Row],[CycleNumber]]&lt;$B1421,SUM(מרקובחצי[[#This Row],[31]],P1421)=2),1,"")</f>
        <v/>
      </c>
      <c r="AH1420" t="str">
        <f>IF(AND(מרקובחצי[[#This Row],[CycleNumber]]&lt;$B1421,SUM(מרקובחצי[[#This Row],[31]],Q1421)=2),1,"")</f>
        <v/>
      </c>
      <c r="AI1420" t="str">
        <f>IF(AND(מרקובחצי[[#This Row],[CycleNumber]]&lt;$B1421,SUM(U1420:U1421)=2),1,"")</f>
        <v/>
      </c>
      <c r="AJ1420" t="str">
        <f>IF(AND(מרקובחצי[[#This Row],[CycleNumber]]&lt;$B1421,SUM(מרקובחצי[[#This Row],[32]],O1421)=2),1,"")</f>
        <v/>
      </c>
      <c r="AK1420" t="str">
        <f>IF(AND(מרקובחצי[[#This Row],[CycleNumber]]&lt;$B1421,SUM(מרקובחצי[[#This Row],[32]],P1421)=2),1,"")</f>
        <v/>
      </c>
      <c r="AL1420" t="str">
        <f>IF(AND(מרקובחצי[[#This Row],[CycleNumber]]&lt;$B1421,SUM(מרקובחצי[[#This Row],[32]],Q1421)=2),1,"")</f>
        <v/>
      </c>
      <c r="AM1420" t="str">
        <f>IF(AND(מרקובחצי[[#This Row],[CycleNumber]]&lt;$B1421,SUM(V1420:V1421)=2),1,"")</f>
        <v/>
      </c>
      <c r="AN1420" t="str">
        <f>IF(AND(מרקובחצי[[#This Row],[CycleNumber]]&lt;$B1421,SUM(מרקובחצי[[#This Row],[33]],O1421)=2),1,"")</f>
        <v/>
      </c>
      <c r="AO1420" t="str">
        <f>IF(AND(מרקובחצי[[#This Row],[CycleNumber]]&lt;$B1421,SUM(מרקובחצי[[#This Row],[33]],P1421)=2),1,"")</f>
        <v/>
      </c>
      <c r="AP1420" t="str">
        <f>IF(AND(מרקובחצי[[#This Row],[CycleNumber]]&lt;$B1421,SUM(מרקובחצי[[#This Row],[33]],Q1421)=2),1,"")</f>
        <v/>
      </c>
      <c r="AQ1420" t="str">
        <f>IF(AND(מרקובחצי[[#This Row],[CycleNumber]]&lt;$B1421,SUM(W1420:W1421)=2),1,"")</f>
        <v/>
      </c>
      <c r="AR1420" t="str">
        <f>IF(AND(מרקובחצי[[#This Row],[CycleNumber]]&lt;$B1421,SUM(מרקובחצי[[#This Row],[12]],S1421)=2),1,"")</f>
        <v/>
      </c>
      <c r="AS1420" t="str">
        <f>IF(AND(מרקובחצי[[#This Row],[CycleNumber]]&lt;$B1421,SUM(מרקובחצי[[#This Row],[22]],V1421)=2),1,"")</f>
        <v/>
      </c>
      <c r="AT1420" s="3">
        <f>SUM(מרקובחצי[[#This Row],[11]:[33]])</f>
        <v>0</v>
      </c>
    </row>
    <row r="1421" spans="1:46" hidden="1" x14ac:dyDescent="0.25">
      <c r="A1421" t="s">
        <v>151</v>
      </c>
      <c r="B1421">
        <v>9</v>
      </c>
      <c r="C1421">
        <v>23</v>
      </c>
      <c r="D1421">
        <f>מרקובחצי[[#This Row],[LengthofCycle]]+1</f>
        <v>24</v>
      </c>
      <c r="E1421">
        <f>IF(IFERROR(LOOKUP(מרקובחצי[[#This Row],[ClientID]],קביעויות[הפלגה]),FALSE)=מרקובחצי[[#This Row],[ClientID]],1,"")</f>
        <v>1</v>
      </c>
      <c r="F1421" t="str">
        <f>IF(IFERROR(LOOKUP(מרקובחצי[[#This Row],[ClientID]],סוגחציקבוע[S31]),FALSE)=מרקובחצי[[#This Row],[ClientID]],1,"")</f>
        <v/>
      </c>
      <c r="G1421" t="str">
        <f>IF(IFERROR(LOOKUP(מרקובחצי[[#This Row],[ClientID]],סוגחציקבוע[S32]),FALSE)=מרקובחצי[[#This Row],[ClientID]],1,"")</f>
        <v/>
      </c>
      <c r="H1421" t="str">
        <f>IF(IFERROR(LOOKUP(מרקובחצי[[#This Row],[ClientID]],סוגחציקבוע[S33]),FALSE)=מרקובחצי[[#This Row],[ClientID]],1,"")</f>
        <v/>
      </c>
      <c r="I1421" t="str">
        <f>IF(IFERROR(LOOKUP(מרקובחצי[[#This Row],[ClientID]],סוגחציקבוע[S32&amp;33]),FALSE)=מרקובחצי[[#This Row],[ClientID]],1,"")</f>
        <v/>
      </c>
      <c r="J1421">
        <f>IF(SUM(מרקובחצי[[#This Row],[11]:[13]])=1,מרקובחצי[[#This Row],[עד ועד]],IF(SUM(R1420:T1421)=1,IF(מרקובחצי[[#This Row],[עד ועד]]&lt;J1420,מרקובחצי[[#This Row],[עד ועד]],J1420),J1420))</f>
        <v>25</v>
      </c>
      <c r="K1421">
        <f>IF(SUM(מרקובחצי[[#This Row],[11]:[13]])=1,מרקובחצי[[#This Row],[עד ועד]],IF(SUM(R1420:T1421)=1,IF(מרקובחצי[[#This Row],[עד ועד]]&gt;K1420,מרקובחצי[[#This Row],[עד ועד]],K1420),K1420))</f>
        <v>30</v>
      </c>
      <c r="L1421" t="str">
        <f>IF(AND(SUM(מרקובחצי[[#This Row],[31]:[33]])=1,SUM(U1420:W1420)=0),מרקובחצי[[#This Row],[מקס]]-מרקובחצי[[#This Row],[מינ]],"")</f>
        <v/>
      </c>
      <c r="M142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421" t="str">
        <f t="shared" si="22"/>
        <v/>
      </c>
      <c r="O1421" t="str">
        <f>IF(מרקובחצי[[#This Row],[קבעה הפלגה?]]=1,"",IF(AND(מרקובחצי[[#This Row],[עד ועד]]&lt;29,OR(מרקובחצי[[#This Row],[CycleNumber]]=1,AND(U1420=1,OR(מרקובחצי[[#This Row],[עד ועד]]&lt;J1420,מרקובחצי[[#This Row],[עד ועד]]&gt;K1420)),AND(V1420=1,מרקובחצי[[#This Row],[עד ועד]]&lt;J1420),W1420=1)),1,""))</f>
        <v/>
      </c>
      <c r="P1421" t="str">
        <f>IF(מרקובחצי[[#This Row],[קבעה הפלגה?]]=1,"",IF(AND(מרקובחצי[[#This Row],[עד ועד]]&gt;28,מרקובחצי[[#This Row],[עד ועד]]&lt;32,OR(מרקובחצי[[#This Row],[CycleNumber]]=1,AND(U1420=1),AND(V1420=1,OR(מרקובחצי[[#This Row],[עד ועד]]&lt;J1420,מרקובחצי[[#This Row],[עד ועד]]&gt;K1420)),W1420=1)),1,""))</f>
        <v/>
      </c>
      <c r="Q1421" t="str">
        <f>IF(מרקובחצי[[#This Row],[קבעה הפלגה?]]=1,"",IF(AND(מרקובחצי[[#This Row],[עד ועד]]&gt;31,OR(מרקובחצי[[#This Row],[CycleNumber]]=1,AND(U1420=1),AND(V1420=1,מרקובחצי[[#This Row],[עד ועד]]&gt;K1420),AND(W1420=1,OR(מרקובחצי[[#This Row],[עד ועד]]&gt;K1420,מרקובחצי[[#This Row],[עד ועד]]&lt;J1420)))),1,""))</f>
        <v/>
      </c>
      <c r="R1421" t="str">
        <f>IF(מרקובחצי[[#This Row],[CycleNumber]]&gt;1,IF(AND(O1420=1,מרקובחצי[[#This Row],[עד ועד]]&lt;29),1,""),"")</f>
        <v/>
      </c>
      <c r="S1421" t="str">
        <f>IF(מרקובחצי[[#This Row],[CycleNumber]]&gt;1,IF(OR(AND(O1420=1,מרקובחצי[[#This Row],[עד ועד]]&gt;28),AND(P1420=1),AND(Q1420=1,מרקובחצי[[#This Row],[עד ועד]]&lt;32)),1,""),"")</f>
        <v/>
      </c>
      <c r="T1421" t="str">
        <f>IF(מרקובחצי[[#This Row],[CycleNumber]]&gt;1,IF(AND(Q1420=1,מרקובחצי[[#This Row],[עד ועד]]&gt;31),1,""),"")</f>
        <v/>
      </c>
      <c r="U1421" t="str">
        <f>IF(מרקובחצי[[#This Row],[CycleNumber]]&gt;1,IF(AND(R1420=1,מרקובחצי[[#This Row],[עד ועד]]&lt;29),1,IF(AND(U1420=1,NOT(OR(מרקובחצי[[#This Row],[עד ועד]]&lt;J1420,מרקובחצי[[#This Row],[עד ועד]]&gt;K1420))),1,"")),"")</f>
        <v/>
      </c>
      <c r="V1421" t="str">
        <f>IF(מרקובחצי[[#This Row],[CycleNumber]]&gt;1,IF(AND(SUM(R1420:T1420)=1,מרקובחצי[[#This Row],[עד ועד]]&gt;28,מרקובחצי[[#This Row],[עד ועד]]&lt;32),1,IF(OR(S1420=1,AND(R1420=1,מרקובחצי[[#This Row],[עד ועד]]&gt;28),AND(T1420=1,מרקובחצי[[#This Row],[עד ועד]]&lt;32)),1,IF(AND(V1420=1,NOT(OR(מרקובחצי[[#This Row],[עד ועד]]&lt;J1420,מרקובחצי[[#This Row],[עד ועד]]&gt;K1420))),1,""))),"")</f>
        <v/>
      </c>
      <c r="W1421" t="str">
        <f>IF(מרקובחצי[[#This Row],[CycleNumber]]&gt;1,IF(AND(T1420=1,מרקובחצי[[#This Row],[עד ועד]]&gt;31),1,IF(AND(W1420=1,NOT(OR(מרקובחצי[[#This Row],[עד ועד]]&lt;J1420,מרקובחצי[[#This Row],[עד ועד]]&gt;K1420))),1,"")),"")</f>
        <v/>
      </c>
      <c r="X1421" t="str">
        <f>IF(AND(מרקובחצי[[#This Row],[CycleNumber]]&lt;$B1422,SUM(מרקובחצי[[#This Row],[11]],R1422)=2),1,"")</f>
        <v/>
      </c>
      <c r="Y1421" t="str">
        <f>IF(AND(מרקובחצי[[#This Row],[CycleNumber]]&lt;$B1422,SUM(מרקובחצי[[#This Row],[11]],S1422)=2),1,"")</f>
        <v/>
      </c>
      <c r="Z1421" t="str">
        <f>IF(AND(מרקובחצי[[#This Row],[CycleNumber]]&lt;$B1422,SUM(מרקובחצי[[#This Row],[13]],S1422)=2),1,"")</f>
        <v/>
      </c>
      <c r="AA1421" t="str">
        <f>IF(AND(מרקובחצי[[#This Row],[CycleNumber]]&lt;$B1422,SUM(מרקובחצי[[#This Row],[13]],T1422)=2),1,"")</f>
        <v/>
      </c>
      <c r="AB1421" t="str">
        <f>IF(AND(מרקובחצי[[#This Row],[CycleNumber]]&lt;$B1422,SUM(מרקובחצי[[#This Row],[21]],U1422)=2),1,"")</f>
        <v/>
      </c>
      <c r="AC1421" t="str">
        <f>IF(AND(מרקובחצי[[#This Row],[CycleNumber]]&lt;$B1422,SUM(מרקובחצי[[#This Row],[21]],V1422)=2),1,"")</f>
        <v/>
      </c>
      <c r="AD1421" t="str">
        <f>IF(AND(מרקובחצי[[#This Row],[CycleNumber]]&lt;$B1422,SUM(מרקובחצי[[#This Row],[23]],V1422)=2),1,"")</f>
        <v/>
      </c>
      <c r="AE1421" t="str">
        <f>IF(AND(מרקובחצי[[#This Row],[CycleNumber]]&lt;$B1422,SUM(מרקובחצי[[#This Row],[23]],W1422)=2),1,"")</f>
        <v/>
      </c>
      <c r="AF1421" t="str">
        <f>IF(AND(מרקובחצי[[#This Row],[CycleNumber]]&lt;$B1422,SUM(מרקובחצי[[#This Row],[31]],O1422)=2),1,"")</f>
        <v/>
      </c>
      <c r="AG1421" t="str">
        <f>IF(AND(מרקובחצי[[#This Row],[CycleNumber]]&lt;$B1422,SUM(מרקובחצי[[#This Row],[31]],P1422)=2),1,"")</f>
        <v/>
      </c>
      <c r="AH1421" t="str">
        <f>IF(AND(מרקובחצי[[#This Row],[CycleNumber]]&lt;$B1422,SUM(מרקובחצי[[#This Row],[31]],Q1422)=2),1,"")</f>
        <v/>
      </c>
      <c r="AI1421" t="str">
        <f>IF(AND(מרקובחצי[[#This Row],[CycleNumber]]&lt;$B1422,SUM(U1421:U1422)=2),1,"")</f>
        <v/>
      </c>
      <c r="AJ1421" t="str">
        <f>IF(AND(מרקובחצי[[#This Row],[CycleNumber]]&lt;$B1422,SUM(מרקובחצי[[#This Row],[32]],O1422)=2),1,"")</f>
        <v/>
      </c>
      <c r="AK1421" t="str">
        <f>IF(AND(מרקובחצי[[#This Row],[CycleNumber]]&lt;$B1422,SUM(מרקובחצי[[#This Row],[32]],P1422)=2),1,"")</f>
        <v/>
      </c>
      <c r="AL1421" t="str">
        <f>IF(AND(מרקובחצי[[#This Row],[CycleNumber]]&lt;$B1422,SUM(מרקובחצי[[#This Row],[32]],Q1422)=2),1,"")</f>
        <v/>
      </c>
      <c r="AM1421" t="str">
        <f>IF(AND(מרקובחצי[[#This Row],[CycleNumber]]&lt;$B1422,SUM(V1421:V1422)=2),1,"")</f>
        <v/>
      </c>
      <c r="AN1421" t="str">
        <f>IF(AND(מרקובחצי[[#This Row],[CycleNumber]]&lt;$B1422,SUM(מרקובחצי[[#This Row],[33]],O1422)=2),1,"")</f>
        <v/>
      </c>
      <c r="AO1421" t="str">
        <f>IF(AND(מרקובחצי[[#This Row],[CycleNumber]]&lt;$B1422,SUM(מרקובחצי[[#This Row],[33]],P1422)=2),1,"")</f>
        <v/>
      </c>
      <c r="AP1421" t="str">
        <f>IF(AND(מרקובחצי[[#This Row],[CycleNumber]]&lt;$B1422,SUM(מרקובחצי[[#This Row],[33]],Q1422)=2),1,"")</f>
        <v/>
      </c>
      <c r="AQ1421" t="str">
        <f>IF(AND(מרקובחצי[[#This Row],[CycleNumber]]&lt;$B1422,SUM(W1421:W1422)=2),1,"")</f>
        <v/>
      </c>
      <c r="AR1421" t="str">
        <f>IF(AND(מרקובחצי[[#This Row],[CycleNumber]]&lt;$B1422,SUM(מרקובחצי[[#This Row],[12]],S1422)=2),1,"")</f>
        <v/>
      </c>
      <c r="AS1421" t="str">
        <f>IF(AND(מרקובחצי[[#This Row],[CycleNumber]]&lt;$B1422,SUM(מרקובחצי[[#This Row],[22]],V1422)=2),1,"")</f>
        <v/>
      </c>
      <c r="AT1421" s="3">
        <f>SUM(מרקובחצי[[#This Row],[11]:[33]])</f>
        <v>0</v>
      </c>
    </row>
    <row r="1422" spans="1:46" hidden="1" x14ac:dyDescent="0.25">
      <c r="A1422" t="s">
        <v>151</v>
      </c>
      <c r="B1422">
        <v>10</v>
      </c>
      <c r="C1422">
        <v>25</v>
      </c>
      <c r="D1422">
        <f>מרקובחצי[[#This Row],[LengthofCycle]]+1</f>
        <v>26</v>
      </c>
      <c r="E1422">
        <f>IF(IFERROR(LOOKUP(מרקובחצי[[#This Row],[ClientID]],קביעויות[הפלגה]),FALSE)=מרקובחצי[[#This Row],[ClientID]],1,"")</f>
        <v>1</v>
      </c>
      <c r="F1422" t="str">
        <f>IF(IFERROR(LOOKUP(מרקובחצי[[#This Row],[ClientID]],סוגחציקבוע[S31]),FALSE)=מרקובחצי[[#This Row],[ClientID]],1,"")</f>
        <v/>
      </c>
      <c r="G1422" t="str">
        <f>IF(IFERROR(LOOKUP(מרקובחצי[[#This Row],[ClientID]],סוגחציקבוע[S32]),FALSE)=מרקובחצי[[#This Row],[ClientID]],1,"")</f>
        <v/>
      </c>
      <c r="H1422" t="str">
        <f>IF(IFERROR(LOOKUP(מרקובחצי[[#This Row],[ClientID]],סוגחציקבוע[S33]),FALSE)=מרקובחצי[[#This Row],[ClientID]],1,"")</f>
        <v/>
      </c>
      <c r="I1422" t="str">
        <f>IF(IFERROR(LOOKUP(מרקובחצי[[#This Row],[ClientID]],סוגחציקבוע[S32&amp;33]),FALSE)=מרקובחצי[[#This Row],[ClientID]],1,"")</f>
        <v/>
      </c>
      <c r="J1422">
        <f>IF(SUM(מרקובחצי[[#This Row],[11]:[13]])=1,מרקובחצי[[#This Row],[עד ועד]],IF(SUM(R1421:T1422)=1,IF(מרקובחצי[[#This Row],[עד ועד]]&lt;J1421,מרקובחצי[[#This Row],[עד ועד]],J1421),J1421))</f>
        <v>25</v>
      </c>
      <c r="K1422">
        <f>IF(SUM(מרקובחצי[[#This Row],[11]:[13]])=1,מרקובחצי[[#This Row],[עד ועד]],IF(SUM(R1421:T1422)=1,IF(מרקובחצי[[#This Row],[עד ועד]]&gt;K1421,מרקובחצי[[#This Row],[עד ועד]],K1421),K1421))</f>
        <v>30</v>
      </c>
      <c r="L1422" t="str">
        <f>IF(AND(SUM(מרקובחצי[[#This Row],[31]:[33]])=1,SUM(U1421:W1421)=0),מרקובחצי[[#This Row],[מקס]]-מרקובחצי[[#This Row],[מינ]],"")</f>
        <v/>
      </c>
      <c r="M142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422" t="str">
        <f t="shared" si="22"/>
        <v/>
      </c>
      <c r="O1422" t="str">
        <f>IF(מרקובחצי[[#This Row],[קבעה הפלגה?]]=1,"",IF(AND(מרקובחצי[[#This Row],[עד ועד]]&lt;29,OR(מרקובחצי[[#This Row],[CycleNumber]]=1,AND(U1421=1,OR(מרקובחצי[[#This Row],[עד ועד]]&lt;J1421,מרקובחצי[[#This Row],[עד ועד]]&gt;K1421)),AND(V1421=1,מרקובחצי[[#This Row],[עד ועד]]&lt;J1421),W1421=1)),1,""))</f>
        <v/>
      </c>
      <c r="P1422" t="str">
        <f>IF(מרקובחצי[[#This Row],[קבעה הפלגה?]]=1,"",IF(AND(מרקובחצי[[#This Row],[עד ועד]]&gt;28,מרקובחצי[[#This Row],[עד ועד]]&lt;32,OR(מרקובחצי[[#This Row],[CycleNumber]]=1,AND(U1421=1),AND(V1421=1,OR(מרקובחצי[[#This Row],[עד ועד]]&lt;J1421,מרקובחצי[[#This Row],[עד ועד]]&gt;K1421)),W1421=1)),1,""))</f>
        <v/>
      </c>
      <c r="Q1422" t="str">
        <f>IF(מרקובחצי[[#This Row],[קבעה הפלגה?]]=1,"",IF(AND(מרקובחצי[[#This Row],[עד ועד]]&gt;31,OR(מרקובחצי[[#This Row],[CycleNumber]]=1,AND(U1421=1),AND(V1421=1,מרקובחצי[[#This Row],[עד ועד]]&gt;K1421),AND(W1421=1,OR(מרקובחצי[[#This Row],[עד ועד]]&gt;K1421,מרקובחצי[[#This Row],[עד ועד]]&lt;J1421)))),1,""))</f>
        <v/>
      </c>
      <c r="R1422" t="str">
        <f>IF(מרקובחצי[[#This Row],[CycleNumber]]&gt;1,IF(AND(O1421=1,מרקובחצי[[#This Row],[עד ועד]]&lt;29),1,""),"")</f>
        <v/>
      </c>
      <c r="S1422" t="str">
        <f>IF(מרקובחצי[[#This Row],[CycleNumber]]&gt;1,IF(OR(AND(O1421=1,מרקובחצי[[#This Row],[עד ועד]]&gt;28),AND(P1421=1),AND(Q1421=1,מרקובחצי[[#This Row],[עד ועד]]&lt;32)),1,""),"")</f>
        <v/>
      </c>
      <c r="T1422" t="str">
        <f>IF(מרקובחצי[[#This Row],[CycleNumber]]&gt;1,IF(AND(Q1421=1,מרקובחצי[[#This Row],[עד ועד]]&gt;31),1,""),"")</f>
        <v/>
      </c>
      <c r="U1422" t="str">
        <f>IF(מרקובחצי[[#This Row],[CycleNumber]]&gt;1,IF(AND(R1421=1,מרקובחצי[[#This Row],[עד ועד]]&lt;29),1,IF(AND(U1421=1,NOT(OR(מרקובחצי[[#This Row],[עד ועד]]&lt;J1421,מרקובחצי[[#This Row],[עד ועד]]&gt;K1421))),1,"")),"")</f>
        <v/>
      </c>
      <c r="V1422" t="str">
        <f>IF(מרקובחצי[[#This Row],[CycleNumber]]&gt;1,IF(AND(SUM(R1421:T1421)=1,מרקובחצי[[#This Row],[עד ועד]]&gt;28,מרקובחצי[[#This Row],[עד ועד]]&lt;32),1,IF(OR(S1421=1,AND(R1421=1,מרקובחצי[[#This Row],[עד ועד]]&gt;28),AND(T1421=1,מרקובחצי[[#This Row],[עד ועד]]&lt;32)),1,IF(AND(V1421=1,NOT(OR(מרקובחצי[[#This Row],[עד ועד]]&lt;J1421,מרקובחצי[[#This Row],[עד ועד]]&gt;K1421))),1,""))),"")</f>
        <v/>
      </c>
      <c r="W1422" t="str">
        <f>IF(מרקובחצי[[#This Row],[CycleNumber]]&gt;1,IF(AND(T1421=1,מרקובחצי[[#This Row],[עד ועד]]&gt;31),1,IF(AND(W1421=1,NOT(OR(מרקובחצי[[#This Row],[עד ועד]]&lt;J1421,מרקובחצי[[#This Row],[עד ועד]]&gt;K1421))),1,"")),"")</f>
        <v/>
      </c>
      <c r="X1422" t="str">
        <f>IF(AND(מרקובחצי[[#This Row],[CycleNumber]]&lt;$B1423,SUM(מרקובחצי[[#This Row],[11]],R1423)=2),1,"")</f>
        <v/>
      </c>
      <c r="Y1422" t="str">
        <f>IF(AND(מרקובחצי[[#This Row],[CycleNumber]]&lt;$B1423,SUM(מרקובחצי[[#This Row],[11]],S1423)=2),1,"")</f>
        <v/>
      </c>
      <c r="Z1422" t="str">
        <f>IF(AND(מרקובחצי[[#This Row],[CycleNumber]]&lt;$B1423,SUM(מרקובחצי[[#This Row],[13]],S1423)=2),1,"")</f>
        <v/>
      </c>
      <c r="AA1422" t="str">
        <f>IF(AND(מרקובחצי[[#This Row],[CycleNumber]]&lt;$B1423,SUM(מרקובחצי[[#This Row],[13]],T1423)=2),1,"")</f>
        <v/>
      </c>
      <c r="AB1422" t="str">
        <f>IF(AND(מרקובחצי[[#This Row],[CycleNumber]]&lt;$B1423,SUM(מרקובחצי[[#This Row],[21]],U1423)=2),1,"")</f>
        <v/>
      </c>
      <c r="AC1422" t="str">
        <f>IF(AND(מרקובחצי[[#This Row],[CycleNumber]]&lt;$B1423,SUM(מרקובחצי[[#This Row],[21]],V1423)=2),1,"")</f>
        <v/>
      </c>
      <c r="AD1422" t="str">
        <f>IF(AND(מרקובחצי[[#This Row],[CycleNumber]]&lt;$B1423,SUM(מרקובחצי[[#This Row],[23]],V1423)=2),1,"")</f>
        <v/>
      </c>
      <c r="AE1422" t="str">
        <f>IF(AND(מרקובחצי[[#This Row],[CycleNumber]]&lt;$B1423,SUM(מרקובחצי[[#This Row],[23]],W1423)=2),1,"")</f>
        <v/>
      </c>
      <c r="AF1422" t="str">
        <f>IF(AND(מרקובחצי[[#This Row],[CycleNumber]]&lt;$B1423,SUM(מרקובחצי[[#This Row],[31]],O1423)=2),1,"")</f>
        <v/>
      </c>
      <c r="AG1422" t="str">
        <f>IF(AND(מרקובחצי[[#This Row],[CycleNumber]]&lt;$B1423,SUM(מרקובחצי[[#This Row],[31]],P1423)=2),1,"")</f>
        <v/>
      </c>
      <c r="AH1422" t="str">
        <f>IF(AND(מרקובחצי[[#This Row],[CycleNumber]]&lt;$B1423,SUM(מרקובחצי[[#This Row],[31]],Q1423)=2),1,"")</f>
        <v/>
      </c>
      <c r="AI1422" t="str">
        <f>IF(AND(מרקובחצי[[#This Row],[CycleNumber]]&lt;$B1423,SUM(U1422:U1423)=2),1,"")</f>
        <v/>
      </c>
      <c r="AJ1422" t="str">
        <f>IF(AND(מרקובחצי[[#This Row],[CycleNumber]]&lt;$B1423,SUM(מרקובחצי[[#This Row],[32]],O1423)=2),1,"")</f>
        <v/>
      </c>
      <c r="AK1422" t="str">
        <f>IF(AND(מרקובחצי[[#This Row],[CycleNumber]]&lt;$B1423,SUM(מרקובחצי[[#This Row],[32]],P1423)=2),1,"")</f>
        <v/>
      </c>
      <c r="AL1422" t="str">
        <f>IF(AND(מרקובחצי[[#This Row],[CycleNumber]]&lt;$B1423,SUM(מרקובחצי[[#This Row],[32]],Q1423)=2),1,"")</f>
        <v/>
      </c>
      <c r="AM1422" t="str">
        <f>IF(AND(מרקובחצי[[#This Row],[CycleNumber]]&lt;$B1423,SUM(V1422:V1423)=2),1,"")</f>
        <v/>
      </c>
      <c r="AN1422" t="str">
        <f>IF(AND(מרקובחצי[[#This Row],[CycleNumber]]&lt;$B1423,SUM(מרקובחצי[[#This Row],[33]],O1423)=2),1,"")</f>
        <v/>
      </c>
      <c r="AO1422" t="str">
        <f>IF(AND(מרקובחצי[[#This Row],[CycleNumber]]&lt;$B1423,SUM(מרקובחצי[[#This Row],[33]],P1423)=2),1,"")</f>
        <v/>
      </c>
      <c r="AP1422" t="str">
        <f>IF(AND(מרקובחצי[[#This Row],[CycleNumber]]&lt;$B1423,SUM(מרקובחצי[[#This Row],[33]],Q1423)=2),1,"")</f>
        <v/>
      </c>
      <c r="AQ1422" t="str">
        <f>IF(AND(מרקובחצי[[#This Row],[CycleNumber]]&lt;$B1423,SUM(W1422:W1423)=2),1,"")</f>
        <v/>
      </c>
      <c r="AR1422" t="str">
        <f>IF(AND(מרקובחצי[[#This Row],[CycleNumber]]&lt;$B1423,SUM(מרקובחצי[[#This Row],[12]],S1423)=2),1,"")</f>
        <v/>
      </c>
      <c r="AS1422" t="str">
        <f>IF(AND(מרקובחצי[[#This Row],[CycleNumber]]&lt;$B1423,SUM(מרקובחצי[[#This Row],[22]],V1423)=2),1,"")</f>
        <v/>
      </c>
      <c r="AT1422" s="3">
        <f>SUM(מרקובחצי[[#This Row],[11]:[33]])</f>
        <v>0</v>
      </c>
    </row>
    <row r="1423" spans="1:46" hidden="1" x14ac:dyDescent="0.25">
      <c r="A1423" t="s">
        <v>151</v>
      </c>
      <c r="B1423">
        <v>11</v>
      </c>
      <c r="C1423">
        <v>26</v>
      </c>
      <c r="D1423">
        <f>מרקובחצי[[#This Row],[LengthofCycle]]+1</f>
        <v>27</v>
      </c>
      <c r="E1423">
        <f>IF(IFERROR(LOOKUP(מרקובחצי[[#This Row],[ClientID]],קביעויות[הפלגה]),FALSE)=מרקובחצי[[#This Row],[ClientID]],1,"")</f>
        <v>1</v>
      </c>
      <c r="F1423" t="str">
        <f>IF(IFERROR(LOOKUP(מרקובחצי[[#This Row],[ClientID]],סוגחציקבוע[S31]),FALSE)=מרקובחצי[[#This Row],[ClientID]],1,"")</f>
        <v/>
      </c>
      <c r="G1423" t="str">
        <f>IF(IFERROR(LOOKUP(מרקובחצי[[#This Row],[ClientID]],סוגחציקבוע[S32]),FALSE)=מרקובחצי[[#This Row],[ClientID]],1,"")</f>
        <v/>
      </c>
      <c r="H1423" t="str">
        <f>IF(IFERROR(LOOKUP(מרקובחצי[[#This Row],[ClientID]],סוגחציקבוע[S33]),FALSE)=מרקובחצי[[#This Row],[ClientID]],1,"")</f>
        <v/>
      </c>
      <c r="I1423" t="str">
        <f>IF(IFERROR(LOOKUP(מרקובחצי[[#This Row],[ClientID]],סוגחציקבוע[S32&amp;33]),FALSE)=מרקובחצי[[#This Row],[ClientID]],1,"")</f>
        <v/>
      </c>
      <c r="J1423">
        <f>IF(SUM(מרקובחצי[[#This Row],[11]:[13]])=1,מרקובחצי[[#This Row],[עד ועד]],IF(SUM(R1422:T1423)=1,IF(מרקובחצי[[#This Row],[עד ועד]]&lt;J1422,מרקובחצי[[#This Row],[עד ועד]],J1422),J1422))</f>
        <v>25</v>
      </c>
      <c r="K1423">
        <f>IF(SUM(מרקובחצי[[#This Row],[11]:[13]])=1,מרקובחצי[[#This Row],[עד ועד]],IF(SUM(R1422:T1423)=1,IF(מרקובחצי[[#This Row],[עד ועד]]&gt;K1422,מרקובחצי[[#This Row],[עד ועד]],K1422),K1422))</f>
        <v>30</v>
      </c>
      <c r="L1423" t="str">
        <f>IF(AND(SUM(מרקובחצי[[#This Row],[31]:[33]])=1,SUM(U1422:W1422)=0),מרקובחצי[[#This Row],[מקס]]-מרקובחצי[[#This Row],[מינ]],"")</f>
        <v/>
      </c>
      <c r="M142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423" t="str">
        <f t="shared" si="22"/>
        <v/>
      </c>
      <c r="O1423" t="str">
        <f>IF(מרקובחצי[[#This Row],[קבעה הפלגה?]]=1,"",IF(AND(מרקובחצי[[#This Row],[עד ועד]]&lt;29,OR(מרקובחצי[[#This Row],[CycleNumber]]=1,AND(U1422=1,OR(מרקובחצי[[#This Row],[עד ועד]]&lt;J1422,מרקובחצי[[#This Row],[עד ועד]]&gt;K1422)),AND(V1422=1,מרקובחצי[[#This Row],[עד ועד]]&lt;J1422),W1422=1)),1,""))</f>
        <v/>
      </c>
      <c r="P1423" t="str">
        <f>IF(מרקובחצי[[#This Row],[קבעה הפלגה?]]=1,"",IF(AND(מרקובחצי[[#This Row],[עד ועד]]&gt;28,מרקובחצי[[#This Row],[עד ועד]]&lt;32,OR(מרקובחצי[[#This Row],[CycleNumber]]=1,AND(U1422=1),AND(V1422=1,OR(מרקובחצי[[#This Row],[עד ועד]]&lt;J1422,מרקובחצי[[#This Row],[עד ועד]]&gt;K1422)),W1422=1)),1,""))</f>
        <v/>
      </c>
      <c r="Q1423" t="str">
        <f>IF(מרקובחצי[[#This Row],[קבעה הפלגה?]]=1,"",IF(AND(מרקובחצי[[#This Row],[עד ועד]]&gt;31,OR(מרקובחצי[[#This Row],[CycleNumber]]=1,AND(U1422=1),AND(V1422=1,מרקובחצי[[#This Row],[עד ועד]]&gt;K1422),AND(W1422=1,OR(מרקובחצי[[#This Row],[עד ועד]]&gt;K1422,מרקובחצי[[#This Row],[עד ועד]]&lt;J1422)))),1,""))</f>
        <v/>
      </c>
      <c r="R1423" t="str">
        <f>IF(מרקובחצי[[#This Row],[CycleNumber]]&gt;1,IF(AND(O1422=1,מרקובחצי[[#This Row],[עד ועד]]&lt;29),1,""),"")</f>
        <v/>
      </c>
      <c r="S1423" t="str">
        <f>IF(מרקובחצי[[#This Row],[CycleNumber]]&gt;1,IF(OR(AND(O1422=1,מרקובחצי[[#This Row],[עד ועד]]&gt;28),AND(P1422=1),AND(Q1422=1,מרקובחצי[[#This Row],[עד ועד]]&lt;32)),1,""),"")</f>
        <v/>
      </c>
      <c r="T1423" t="str">
        <f>IF(מרקובחצי[[#This Row],[CycleNumber]]&gt;1,IF(AND(Q1422=1,מרקובחצי[[#This Row],[עד ועד]]&gt;31),1,""),"")</f>
        <v/>
      </c>
      <c r="U1423" t="str">
        <f>IF(מרקובחצי[[#This Row],[CycleNumber]]&gt;1,IF(AND(R1422=1,מרקובחצי[[#This Row],[עד ועד]]&lt;29),1,IF(AND(U1422=1,NOT(OR(מרקובחצי[[#This Row],[עד ועד]]&lt;J1422,מרקובחצי[[#This Row],[עד ועד]]&gt;K1422))),1,"")),"")</f>
        <v/>
      </c>
      <c r="V1423" t="str">
        <f>IF(מרקובחצי[[#This Row],[CycleNumber]]&gt;1,IF(AND(SUM(R1422:T1422)=1,מרקובחצי[[#This Row],[עד ועד]]&gt;28,מרקובחצי[[#This Row],[עד ועד]]&lt;32),1,IF(OR(S1422=1,AND(R1422=1,מרקובחצי[[#This Row],[עד ועד]]&gt;28),AND(T1422=1,מרקובחצי[[#This Row],[עד ועד]]&lt;32)),1,IF(AND(V1422=1,NOT(OR(מרקובחצי[[#This Row],[עד ועד]]&lt;J1422,מרקובחצי[[#This Row],[עד ועד]]&gt;K1422))),1,""))),"")</f>
        <v/>
      </c>
      <c r="W1423" t="str">
        <f>IF(מרקובחצי[[#This Row],[CycleNumber]]&gt;1,IF(AND(T1422=1,מרקובחצי[[#This Row],[עד ועד]]&gt;31),1,IF(AND(W1422=1,NOT(OR(מרקובחצי[[#This Row],[עד ועד]]&lt;J1422,מרקובחצי[[#This Row],[עד ועד]]&gt;K1422))),1,"")),"")</f>
        <v/>
      </c>
      <c r="X1423" t="str">
        <f>IF(AND(מרקובחצי[[#This Row],[CycleNumber]]&lt;$B1424,SUM(מרקובחצי[[#This Row],[11]],R1424)=2),1,"")</f>
        <v/>
      </c>
      <c r="Y1423" t="str">
        <f>IF(AND(מרקובחצי[[#This Row],[CycleNumber]]&lt;$B1424,SUM(מרקובחצי[[#This Row],[11]],S1424)=2),1,"")</f>
        <v/>
      </c>
      <c r="Z1423" t="str">
        <f>IF(AND(מרקובחצי[[#This Row],[CycleNumber]]&lt;$B1424,SUM(מרקובחצי[[#This Row],[13]],S1424)=2),1,"")</f>
        <v/>
      </c>
      <c r="AA1423" t="str">
        <f>IF(AND(מרקובחצי[[#This Row],[CycleNumber]]&lt;$B1424,SUM(מרקובחצי[[#This Row],[13]],T1424)=2),1,"")</f>
        <v/>
      </c>
      <c r="AB1423" t="str">
        <f>IF(AND(מרקובחצי[[#This Row],[CycleNumber]]&lt;$B1424,SUM(מרקובחצי[[#This Row],[21]],U1424)=2),1,"")</f>
        <v/>
      </c>
      <c r="AC1423" t="str">
        <f>IF(AND(מרקובחצי[[#This Row],[CycleNumber]]&lt;$B1424,SUM(מרקובחצי[[#This Row],[21]],V1424)=2),1,"")</f>
        <v/>
      </c>
      <c r="AD1423" t="str">
        <f>IF(AND(מרקובחצי[[#This Row],[CycleNumber]]&lt;$B1424,SUM(מרקובחצי[[#This Row],[23]],V1424)=2),1,"")</f>
        <v/>
      </c>
      <c r="AE1423" t="str">
        <f>IF(AND(מרקובחצי[[#This Row],[CycleNumber]]&lt;$B1424,SUM(מרקובחצי[[#This Row],[23]],W1424)=2),1,"")</f>
        <v/>
      </c>
      <c r="AF1423" t="str">
        <f>IF(AND(מרקובחצי[[#This Row],[CycleNumber]]&lt;$B1424,SUM(מרקובחצי[[#This Row],[31]],O1424)=2),1,"")</f>
        <v/>
      </c>
      <c r="AG1423" t="str">
        <f>IF(AND(מרקובחצי[[#This Row],[CycleNumber]]&lt;$B1424,SUM(מרקובחצי[[#This Row],[31]],P1424)=2),1,"")</f>
        <v/>
      </c>
      <c r="AH1423" t="str">
        <f>IF(AND(מרקובחצי[[#This Row],[CycleNumber]]&lt;$B1424,SUM(מרקובחצי[[#This Row],[31]],Q1424)=2),1,"")</f>
        <v/>
      </c>
      <c r="AI1423" t="str">
        <f>IF(AND(מרקובחצי[[#This Row],[CycleNumber]]&lt;$B1424,SUM(U1423:U1424)=2),1,"")</f>
        <v/>
      </c>
      <c r="AJ1423" t="str">
        <f>IF(AND(מרקובחצי[[#This Row],[CycleNumber]]&lt;$B1424,SUM(מרקובחצי[[#This Row],[32]],O1424)=2),1,"")</f>
        <v/>
      </c>
      <c r="AK1423" t="str">
        <f>IF(AND(מרקובחצי[[#This Row],[CycleNumber]]&lt;$B1424,SUM(מרקובחצי[[#This Row],[32]],P1424)=2),1,"")</f>
        <v/>
      </c>
      <c r="AL1423" t="str">
        <f>IF(AND(מרקובחצי[[#This Row],[CycleNumber]]&lt;$B1424,SUM(מרקובחצי[[#This Row],[32]],Q1424)=2),1,"")</f>
        <v/>
      </c>
      <c r="AM1423" t="str">
        <f>IF(AND(מרקובחצי[[#This Row],[CycleNumber]]&lt;$B1424,SUM(V1423:V1424)=2),1,"")</f>
        <v/>
      </c>
      <c r="AN1423" t="str">
        <f>IF(AND(מרקובחצי[[#This Row],[CycleNumber]]&lt;$B1424,SUM(מרקובחצי[[#This Row],[33]],O1424)=2),1,"")</f>
        <v/>
      </c>
      <c r="AO1423" t="str">
        <f>IF(AND(מרקובחצי[[#This Row],[CycleNumber]]&lt;$B1424,SUM(מרקובחצי[[#This Row],[33]],P1424)=2),1,"")</f>
        <v/>
      </c>
      <c r="AP1423" t="str">
        <f>IF(AND(מרקובחצי[[#This Row],[CycleNumber]]&lt;$B1424,SUM(מרקובחצי[[#This Row],[33]],Q1424)=2),1,"")</f>
        <v/>
      </c>
      <c r="AQ1423" t="str">
        <f>IF(AND(מרקובחצי[[#This Row],[CycleNumber]]&lt;$B1424,SUM(W1423:W1424)=2),1,"")</f>
        <v/>
      </c>
      <c r="AR1423" t="str">
        <f>IF(AND(מרקובחצי[[#This Row],[CycleNumber]]&lt;$B1424,SUM(מרקובחצי[[#This Row],[12]],S1424)=2),1,"")</f>
        <v/>
      </c>
      <c r="AS1423" t="str">
        <f>IF(AND(מרקובחצי[[#This Row],[CycleNumber]]&lt;$B1424,SUM(מרקובחצי[[#This Row],[22]],V1424)=2),1,"")</f>
        <v/>
      </c>
      <c r="AT1423" s="3">
        <f>SUM(מרקובחצי[[#This Row],[11]:[33]])</f>
        <v>0</v>
      </c>
    </row>
    <row r="1424" spans="1:46" hidden="1" x14ac:dyDescent="0.25">
      <c r="A1424" t="s">
        <v>151</v>
      </c>
      <c r="B1424">
        <v>12</v>
      </c>
      <c r="C1424">
        <v>25</v>
      </c>
      <c r="D1424">
        <f>מרקובחצי[[#This Row],[LengthofCycle]]+1</f>
        <v>26</v>
      </c>
      <c r="E1424">
        <f>IF(IFERROR(LOOKUP(מרקובחצי[[#This Row],[ClientID]],קביעויות[הפלגה]),FALSE)=מרקובחצי[[#This Row],[ClientID]],1,"")</f>
        <v>1</v>
      </c>
      <c r="F1424" t="str">
        <f>IF(IFERROR(LOOKUP(מרקובחצי[[#This Row],[ClientID]],סוגחציקבוע[S31]),FALSE)=מרקובחצי[[#This Row],[ClientID]],1,"")</f>
        <v/>
      </c>
      <c r="G1424" t="str">
        <f>IF(IFERROR(LOOKUP(מרקובחצי[[#This Row],[ClientID]],סוגחציקבוע[S32]),FALSE)=מרקובחצי[[#This Row],[ClientID]],1,"")</f>
        <v/>
      </c>
      <c r="H1424" t="str">
        <f>IF(IFERROR(LOOKUP(מרקובחצי[[#This Row],[ClientID]],סוגחציקבוע[S33]),FALSE)=מרקובחצי[[#This Row],[ClientID]],1,"")</f>
        <v/>
      </c>
      <c r="I1424" t="str">
        <f>IF(IFERROR(LOOKUP(מרקובחצי[[#This Row],[ClientID]],סוגחציקבוע[S32&amp;33]),FALSE)=מרקובחצי[[#This Row],[ClientID]],1,"")</f>
        <v/>
      </c>
      <c r="J1424">
        <f>IF(SUM(מרקובחצי[[#This Row],[11]:[13]])=1,מרקובחצי[[#This Row],[עד ועד]],IF(SUM(R1423:T1424)=1,IF(מרקובחצי[[#This Row],[עד ועד]]&lt;J1423,מרקובחצי[[#This Row],[עד ועד]],J1423),J1423))</f>
        <v>25</v>
      </c>
      <c r="K1424">
        <f>IF(SUM(מרקובחצי[[#This Row],[11]:[13]])=1,מרקובחצי[[#This Row],[עד ועד]],IF(SUM(R1423:T1424)=1,IF(מרקובחצי[[#This Row],[עד ועד]]&gt;K1423,מרקובחצי[[#This Row],[עד ועד]],K1423),K1423))</f>
        <v>30</v>
      </c>
      <c r="L1424" t="str">
        <f>IF(AND(SUM(מרקובחצי[[#This Row],[31]:[33]])=1,SUM(U1423:W1423)=0),מרקובחצי[[#This Row],[מקס]]-מרקובחצי[[#This Row],[מינ]],"")</f>
        <v/>
      </c>
      <c r="M142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424" t="str">
        <f t="shared" si="22"/>
        <v/>
      </c>
      <c r="O1424" t="str">
        <f>IF(מרקובחצי[[#This Row],[קבעה הפלגה?]]=1,"",IF(AND(מרקובחצי[[#This Row],[עד ועד]]&lt;29,OR(מרקובחצי[[#This Row],[CycleNumber]]=1,AND(U1423=1,OR(מרקובחצי[[#This Row],[עד ועד]]&lt;J1423,מרקובחצי[[#This Row],[עד ועד]]&gt;K1423)),AND(V1423=1,מרקובחצי[[#This Row],[עד ועד]]&lt;J1423),W1423=1)),1,""))</f>
        <v/>
      </c>
      <c r="P1424" t="str">
        <f>IF(מרקובחצי[[#This Row],[קבעה הפלגה?]]=1,"",IF(AND(מרקובחצי[[#This Row],[עד ועד]]&gt;28,מרקובחצי[[#This Row],[עד ועד]]&lt;32,OR(מרקובחצי[[#This Row],[CycleNumber]]=1,AND(U1423=1),AND(V1423=1,OR(מרקובחצי[[#This Row],[עד ועד]]&lt;J1423,מרקובחצי[[#This Row],[עד ועד]]&gt;K1423)),W1423=1)),1,""))</f>
        <v/>
      </c>
      <c r="Q1424" t="str">
        <f>IF(מרקובחצי[[#This Row],[קבעה הפלגה?]]=1,"",IF(AND(מרקובחצי[[#This Row],[עד ועד]]&gt;31,OR(מרקובחצי[[#This Row],[CycleNumber]]=1,AND(U1423=1),AND(V1423=1,מרקובחצי[[#This Row],[עד ועד]]&gt;K1423),AND(W1423=1,OR(מרקובחצי[[#This Row],[עד ועד]]&gt;K1423,מרקובחצי[[#This Row],[עד ועד]]&lt;J1423)))),1,""))</f>
        <v/>
      </c>
      <c r="R1424" t="str">
        <f>IF(מרקובחצי[[#This Row],[CycleNumber]]&gt;1,IF(AND(O1423=1,מרקובחצי[[#This Row],[עד ועד]]&lt;29),1,""),"")</f>
        <v/>
      </c>
      <c r="S1424" t="str">
        <f>IF(מרקובחצי[[#This Row],[CycleNumber]]&gt;1,IF(OR(AND(O1423=1,מרקובחצי[[#This Row],[עד ועד]]&gt;28),AND(P1423=1),AND(Q1423=1,מרקובחצי[[#This Row],[עד ועד]]&lt;32)),1,""),"")</f>
        <v/>
      </c>
      <c r="T1424" t="str">
        <f>IF(מרקובחצי[[#This Row],[CycleNumber]]&gt;1,IF(AND(Q1423=1,מרקובחצי[[#This Row],[עד ועד]]&gt;31),1,""),"")</f>
        <v/>
      </c>
      <c r="U1424" t="str">
        <f>IF(מרקובחצי[[#This Row],[CycleNumber]]&gt;1,IF(AND(R1423=1,מרקובחצי[[#This Row],[עד ועד]]&lt;29),1,IF(AND(U1423=1,NOT(OR(מרקובחצי[[#This Row],[עד ועד]]&lt;J1423,מרקובחצי[[#This Row],[עד ועד]]&gt;K1423))),1,"")),"")</f>
        <v/>
      </c>
      <c r="V1424" t="str">
        <f>IF(מרקובחצי[[#This Row],[CycleNumber]]&gt;1,IF(AND(SUM(R1423:T1423)=1,מרקובחצי[[#This Row],[עד ועד]]&gt;28,מרקובחצי[[#This Row],[עד ועד]]&lt;32),1,IF(OR(S1423=1,AND(R1423=1,מרקובחצי[[#This Row],[עד ועד]]&gt;28),AND(T1423=1,מרקובחצי[[#This Row],[עד ועד]]&lt;32)),1,IF(AND(V1423=1,NOT(OR(מרקובחצי[[#This Row],[עד ועד]]&lt;J1423,מרקובחצי[[#This Row],[עד ועד]]&gt;K1423))),1,""))),"")</f>
        <v/>
      </c>
      <c r="W1424" t="str">
        <f>IF(מרקובחצי[[#This Row],[CycleNumber]]&gt;1,IF(AND(T1423=1,מרקובחצי[[#This Row],[עד ועד]]&gt;31),1,IF(AND(W1423=1,NOT(OR(מרקובחצי[[#This Row],[עד ועד]]&lt;J1423,מרקובחצי[[#This Row],[עד ועד]]&gt;K1423))),1,"")),"")</f>
        <v/>
      </c>
      <c r="X1424" t="str">
        <f>IF(AND(מרקובחצי[[#This Row],[CycleNumber]]&lt;$B1425,SUM(מרקובחצי[[#This Row],[11]],R1425)=2),1,"")</f>
        <v/>
      </c>
      <c r="Y1424" t="str">
        <f>IF(AND(מרקובחצי[[#This Row],[CycleNumber]]&lt;$B1425,SUM(מרקובחצי[[#This Row],[11]],S1425)=2),1,"")</f>
        <v/>
      </c>
      <c r="Z1424" t="str">
        <f>IF(AND(מרקובחצי[[#This Row],[CycleNumber]]&lt;$B1425,SUM(מרקובחצי[[#This Row],[13]],S1425)=2),1,"")</f>
        <v/>
      </c>
      <c r="AA1424" t="str">
        <f>IF(AND(מרקובחצי[[#This Row],[CycleNumber]]&lt;$B1425,SUM(מרקובחצי[[#This Row],[13]],T1425)=2),1,"")</f>
        <v/>
      </c>
      <c r="AB1424" t="str">
        <f>IF(AND(מרקובחצי[[#This Row],[CycleNumber]]&lt;$B1425,SUM(מרקובחצי[[#This Row],[21]],U1425)=2),1,"")</f>
        <v/>
      </c>
      <c r="AC1424" t="str">
        <f>IF(AND(מרקובחצי[[#This Row],[CycleNumber]]&lt;$B1425,SUM(מרקובחצי[[#This Row],[21]],V1425)=2),1,"")</f>
        <v/>
      </c>
      <c r="AD1424" t="str">
        <f>IF(AND(מרקובחצי[[#This Row],[CycleNumber]]&lt;$B1425,SUM(מרקובחצי[[#This Row],[23]],V1425)=2),1,"")</f>
        <v/>
      </c>
      <c r="AE1424" t="str">
        <f>IF(AND(מרקובחצי[[#This Row],[CycleNumber]]&lt;$B1425,SUM(מרקובחצי[[#This Row],[23]],W1425)=2),1,"")</f>
        <v/>
      </c>
      <c r="AF1424" t="str">
        <f>IF(AND(מרקובחצי[[#This Row],[CycleNumber]]&lt;$B1425,SUM(מרקובחצי[[#This Row],[31]],O1425)=2),1,"")</f>
        <v/>
      </c>
      <c r="AG1424" t="str">
        <f>IF(AND(מרקובחצי[[#This Row],[CycleNumber]]&lt;$B1425,SUM(מרקובחצי[[#This Row],[31]],P1425)=2),1,"")</f>
        <v/>
      </c>
      <c r="AH1424" t="str">
        <f>IF(AND(מרקובחצי[[#This Row],[CycleNumber]]&lt;$B1425,SUM(מרקובחצי[[#This Row],[31]],Q1425)=2),1,"")</f>
        <v/>
      </c>
      <c r="AI1424" t="str">
        <f>IF(AND(מרקובחצי[[#This Row],[CycleNumber]]&lt;$B1425,SUM(U1424:U1425)=2),1,"")</f>
        <v/>
      </c>
      <c r="AJ1424" t="str">
        <f>IF(AND(מרקובחצי[[#This Row],[CycleNumber]]&lt;$B1425,SUM(מרקובחצי[[#This Row],[32]],O1425)=2),1,"")</f>
        <v/>
      </c>
      <c r="AK1424" t="str">
        <f>IF(AND(מרקובחצי[[#This Row],[CycleNumber]]&lt;$B1425,SUM(מרקובחצי[[#This Row],[32]],P1425)=2),1,"")</f>
        <v/>
      </c>
      <c r="AL1424" t="str">
        <f>IF(AND(מרקובחצי[[#This Row],[CycleNumber]]&lt;$B1425,SUM(מרקובחצי[[#This Row],[32]],Q1425)=2),1,"")</f>
        <v/>
      </c>
      <c r="AM1424" t="str">
        <f>IF(AND(מרקובחצי[[#This Row],[CycleNumber]]&lt;$B1425,SUM(V1424:V1425)=2),1,"")</f>
        <v/>
      </c>
      <c r="AN1424" t="str">
        <f>IF(AND(מרקובחצי[[#This Row],[CycleNumber]]&lt;$B1425,SUM(מרקובחצי[[#This Row],[33]],O1425)=2),1,"")</f>
        <v/>
      </c>
      <c r="AO1424" t="str">
        <f>IF(AND(מרקובחצי[[#This Row],[CycleNumber]]&lt;$B1425,SUM(מרקובחצי[[#This Row],[33]],P1425)=2),1,"")</f>
        <v/>
      </c>
      <c r="AP1424" t="str">
        <f>IF(AND(מרקובחצי[[#This Row],[CycleNumber]]&lt;$B1425,SUM(מרקובחצי[[#This Row],[33]],Q1425)=2),1,"")</f>
        <v/>
      </c>
      <c r="AQ1424" t="str">
        <f>IF(AND(מרקובחצי[[#This Row],[CycleNumber]]&lt;$B1425,SUM(W1424:W1425)=2),1,"")</f>
        <v/>
      </c>
      <c r="AR1424" t="str">
        <f>IF(AND(מרקובחצי[[#This Row],[CycleNumber]]&lt;$B1425,SUM(מרקובחצי[[#This Row],[12]],S1425)=2),1,"")</f>
        <v/>
      </c>
      <c r="AS1424" t="str">
        <f>IF(AND(מרקובחצי[[#This Row],[CycleNumber]]&lt;$B1425,SUM(מרקובחצי[[#This Row],[22]],V1425)=2),1,"")</f>
        <v/>
      </c>
      <c r="AT1424" s="3">
        <f>SUM(מרקובחצי[[#This Row],[11]:[33]])</f>
        <v>0</v>
      </c>
    </row>
    <row r="1425" spans="1:46" hidden="1" x14ac:dyDescent="0.25">
      <c r="A1425" t="s">
        <v>151</v>
      </c>
      <c r="B1425">
        <v>13</v>
      </c>
      <c r="C1425">
        <v>25</v>
      </c>
      <c r="D1425">
        <f>מרקובחצי[[#This Row],[LengthofCycle]]+1</f>
        <v>26</v>
      </c>
      <c r="E1425">
        <f>IF(IFERROR(LOOKUP(מרקובחצי[[#This Row],[ClientID]],קביעויות[הפלגה]),FALSE)=מרקובחצי[[#This Row],[ClientID]],1,"")</f>
        <v>1</v>
      </c>
      <c r="F1425" t="str">
        <f>IF(IFERROR(LOOKUP(מרקובחצי[[#This Row],[ClientID]],סוגחציקבוע[S31]),FALSE)=מרקובחצי[[#This Row],[ClientID]],1,"")</f>
        <v/>
      </c>
      <c r="G1425" t="str">
        <f>IF(IFERROR(LOOKUP(מרקובחצי[[#This Row],[ClientID]],סוגחציקבוע[S32]),FALSE)=מרקובחצי[[#This Row],[ClientID]],1,"")</f>
        <v/>
      </c>
      <c r="H1425" t="str">
        <f>IF(IFERROR(LOOKUP(מרקובחצי[[#This Row],[ClientID]],סוגחציקבוע[S33]),FALSE)=מרקובחצי[[#This Row],[ClientID]],1,"")</f>
        <v/>
      </c>
      <c r="I1425" t="str">
        <f>IF(IFERROR(LOOKUP(מרקובחצי[[#This Row],[ClientID]],סוגחציקבוע[S32&amp;33]),FALSE)=מרקובחצי[[#This Row],[ClientID]],1,"")</f>
        <v/>
      </c>
      <c r="J1425">
        <f>IF(SUM(מרקובחצי[[#This Row],[11]:[13]])=1,מרקובחצי[[#This Row],[עד ועד]],IF(SUM(R1424:T1425)=1,IF(מרקובחצי[[#This Row],[עד ועד]]&lt;J1424,מרקובחצי[[#This Row],[עד ועד]],J1424),J1424))</f>
        <v>25</v>
      </c>
      <c r="K1425">
        <f>IF(SUM(מרקובחצי[[#This Row],[11]:[13]])=1,מרקובחצי[[#This Row],[עד ועד]],IF(SUM(R1424:T1425)=1,IF(מרקובחצי[[#This Row],[עד ועד]]&gt;K1424,מרקובחצי[[#This Row],[עד ועד]],K1424),K1424))</f>
        <v>30</v>
      </c>
      <c r="L1425" t="str">
        <f>IF(AND(SUM(מרקובחצי[[#This Row],[31]:[33]])=1,SUM(U1424:W1424)=0),מרקובחצי[[#This Row],[מקס]]-מרקובחצי[[#This Row],[מינ]],"")</f>
        <v/>
      </c>
      <c r="M142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425" t="str">
        <f t="shared" si="22"/>
        <v/>
      </c>
      <c r="O1425" t="str">
        <f>IF(מרקובחצי[[#This Row],[קבעה הפלגה?]]=1,"",IF(AND(מרקובחצי[[#This Row],[עד ועד]]&lt;29,OR(מרקובחצי[[#This Row],[CycleNumber]]=1,AND(U1424=1,OR(מרקובחצי[[#This Row],[עד ועד]]&lt;J1424,מרקובחצי[[#This Row],[עד ועד]]&gt;K1424)),AND(V1424=1,מרקובחצי[[#This Row],[עד ועד]]&lt;J1424),W1424=1)),1,""))</f>
        <v/>
      </c>
      <c r="P1425" t="str">
        <f>IF(מרקובחצי[[#This Row],[קבעה הפלגה?]]=1,"",IF(AND(מרקובחצי[[#This Row],[עד ועד]]&gt;28,מרקובחצי[[#This Row],[עד ועד]]&lt;32,OR(מרקובחצי[[#This Row],[CycleNumber]]=1,AND(U1424=1),AND(V1424=1,OR(מרקובחצי[[#This Row],[עד ועד]]&lt;J1424,מרקובחצי[[#This Row],[עד ועד]]&gt;K1424)),W1424=1)),1,""))</f>
        <v/>
      </c>
      <c r="Q1425" t="str">
        <f>IF(מרקובחצי[[#This Row],[קבעה הפלגה?]]=1,"",IF(AND(מרקובחצי[[#This Row],[עד ועד]]&gt;31,OR(מרקובחצי[[#This Row],[CycleNumber]]=1,AND(U1424=1),AND(V1424=1,מרקובחצי[[#This Row],[עד ועד]]&gt;K1424),AND(W1424=1,OR(מרקובחצי[[#This Row],[עד ועד]]&gt;K1424,מרקובחצי[[#This Row],[עד ועד]]&lt;J1424)))),1,""))</f>
        <v/>
      </c>
      <c r="R1425" t="str">
        <f>IF(מרקובחצי[[#This Row],[CycleNumber]]&gt;1,IF(AND(O1424=1,מרקובחצי[[#This Row],[עד ועד]]&lt;29),1,""),"")</f>
        <v/>
      </c>
      <c r="S1425" t="str">
        <f>IF(מרקובחצי[[#This Row],[CycleNumber]]&gt;1,IF(OR(AND(O1424=1,מרקובחצי[[#This Row],[עד ועד]]&gt;28),AND(P1424=1),AND(Q1424=1,מרקובחצי[[#This Row],[עד ועד]]&lt;32)),1,""),"")</f>
        <v/>
      </c>
      <c r="T1425" t="str">
        <f>IF(מרקובחצי[[#This Row],[CycleNumber]]&gt;1,IF(AND(Q1424=1,מרקובחצי[[#This Row],[עד ועד]]&gt;31),1,""),"")</f>
        <v/>
      </c>
      <c r="U1425" t="str">
        <f>IF(מרקובחצי[[#This Row],[CycleNumber]]&gt;1,IF(AND(R1424=1,מרקובחצי[[#This Row],[עד ועד]]&lt;29),1,IF(AND(U1424=1,NOT(OR(מרקובחצי[[#This Row],[עד ועד]]&lt;J1424,מרקובחצי[[#This Row],[עד ועד]]&gt;K1424))),1,"")),"")</f>
        <v/>
      </c>
      <c r="V1425" t="str">
        <f>IF(מרקובחצי[[#This Row],[CycleNumber]]&gt;1,IF(AND(SUM(R1424:T1424)=1,מרקובחצי[[#This Row],[עד ועד]]&gt;28,מרקובחצי[[#This Row],[עד ועד]]&lt;32),1,IF(OR(S1424=1,AND(R1424=1,מרקובחצי[[#This Row],[עד ועד]]&gt;28),AND(T1424=1,מרקובחצי[[#This Row],[עד ועד]]&lt;32)),1,IF(AND(V1424=1,NOT(OR(מרקובחצי[[#This Row],[עד ועד]]&lt;J1424,מרקובחצי[[#This Row],[עד ועד]]&gt;K1424))),1,""))),"")</f>
        <v/>
      </c>
      <c r="W1425" t="str">
        <f>IF(מרקובחצי[[#This Row],[CycleNumber]]&gt;1,IF(AND(T1424=1,מרקובחצי[[#This Row],[עד ועד]]&gt;31),1,IF(AND(W1424=1,NOT(OR(מרקובחצי[[#This Row],[עד ועד]]&lt;J1424,מרקובחצי[[#This Row],[עד ועד]]&gt;K1424))),1,"")),"")</f>
        <v/>
      </c>
      <c r="X1425" t="str">
        <f>IF(AND(מרקובחצי[[#This Row],[CycleNumber]]&lt;$B1426,SUM(מרקובחצי[[#This Row],[11]],R1426)=2),1,"")</f>
        <v/>
      </c>
      <c r="Y1425" t="str">
        <f>IF(AND(מרקובחצי[[#This Row],[CycleNumber]]&lt;$B1426,SUM(מרקובחצי[[#This Row],[11]],S1426)=2),1,"")</f>
        <v/>
      </c>
      <c r="Z1425" t="str">
        <f>IF(AND(מרקובחצי[[#This Row],[CycleNumber]]&lt;$B1426,SUM(מרקובחצי[[#This Row],[13]],S1426)=2),1,"")</f>
        <v/>
      </c>
      <c r="AA1425" t="str">
        <f>IF(AND(מרקובחצי[[#This Row],[CycleNumber]]&lt;$B1426,SUM(מרקובחצי[[#This Row],[13]],T1426)=2),1,"")</f>
        <v/>
      </c>
      <c r="AB1425" t="str">
        <f>IF(AND(מרקובחצי[[#This Row],[CycleNumber]]&lt;$B1426,SUM(מרקובחצי[[#This Row],[21]],U1426)=2),1,"")</f>
        <v/>
      </c>
      <c r="AC1425" t="str">
        <f>IF(AND(מרקובחצי[[#This Row],[CycleNumber]]&lt;$B1426,SUM(מרקובחצי[[#This Row],[21]],V1426)=2),1,"")</f>
        <v/>
      </c>
      <c r="AD1425" t="str">
        <f>IF(AND(מרקובחצי[[#This Row],[CycleNumber]]&lt;$B1426,SUM(מרקובחצי[[#This Row],[23]],V1426)=2),1,"")</f>
        <v/>
      </c>
      <c r="AE1425" t="str">
        <f>IF(AND(מרקובחצי[[#This Row],[CycleNumber]]&lt;$B1426,SUM(מרקובחצי[[#This Row],[23]],W1426)=2),1,"")</f>
        <v/>
      </c>
      <c r="AF1425" t="str">
        <f>IF(AND(מרקובחצי[[#This Row],[CycleNumber]]&lt;$B1426,SUM(מרקובחצי[[#This Row],[31]],O1426)=2),1,"")</f>
        <v/>
      </c>
      <c r="AG1425" t="str">
        <f>IF(AND(מרקובחצי[[#This Row],[CycleNumber]]&lt;$B1426,SUM(מרקובחצי[[#This Row],[31]],P1426)=2),1,"")</f>
        <v/>
      </c>
      <c r="AH1425" t="str">
        <f>IF(AND(מרקובחצי[[#This Row],[CycleNumber]]&lt;$B1426,SUM(מרקובחצי[[#This Row],[31]],Q1426)=2),1,"")</f>
        <v/>
      </c>
      <c r="AI1425" t="str">
        <f>IF(AND(מרקובחצי[[#This Row],[CycleNumber]]&lt;$B1426,SUM(U1425:U1426)=2),1,"")</f>
        <v/>
      </c>
      <c r="AJ1425" t="str">
        <f>IF(AND(מרקובחצי[[#This Row],[CycleNumber]]&lt;$B1426,SUM(מרקובחצי[[#This Row],[32]],O1426)=2),1,"")</f>
        <v/>
      </c>
      <c r="AK1425" t="str">
        <f>IF(AND(מרקובחצי[[#This Row],[CycleNumber]]&lt;$B1426,SUM(מרקובחצי[[#This Row],[32]],P1426)=2),1,"")</f>
        <v/>
      </c>
      <c r="AL1425" t="str">
        <f>IF(AND(מרקובחצי[[#This Row],[CycleNumber]]&lt;$B1426,SUM(מרקובחצי[[#This Row],[32]],Q1426)=2),1,"")</f>
        <v/>
      </c>
      <c r="AM1425" t="str">
        <f>IF(AND(מרקובחצי[[#This Row],[CycleNumber]]&lt;$B1426,SUM(V1425:V1426)=2),1,"")</f>
        <v/>
      </c>
      <c r="AN1425" t="str">
        <f>IF(AND(מרקובחצי[[#This Row],[CycleNumber]]&lt;$B1426,SUM(מרקובחצי[[#This Row],[33]],O1426)=2),1,"")</f>
        <v/>
      </c>
      <c r="AO1425" t="str">
        <f>IF(AND(מרקובחצי[[#This Row],[CycleNumber]]&lt;$B1426,SUM(מרקובחצי[[#This Row],[33]],P1426)=2),1,"")</f>
        <v/>
      </c>
      <c r="AP1425" t="str">
        <f>IF(AND(מרקובחצי[[#This Row],[CycleNumber]]&lt;$B1426,SUM(מרקובחצי[[#This Row],[33]],Q1426)=2),1,"")</f>
        <v/>
      </c>
      <c r="AQ1425" t="str">
        <f>IF(AND(מרקובחצי[[#This Row],[CycleNumber]]&lt;$B1426,SUM(W1425:W1426)=2),1,"")</f>
        <v/>
      </c>
      <c r="AR1425" t="str">
        <f>IF(AND(מרקובחצי[[#This Row],[CycleNumber]]&lt;$B1426,SUM(מרקובחצי[[#This Row],[12]],S1426)=2),1,"")</f>
        <v/>
      </c>
      <c r="AS1425" t="str">
        <f>IF(AND(מרקובחצי[[#This Row],[CycleNumber]]&lt;$B1426,SUM(מרקובחצי[[#This Row],[22]],V1426)=2),1,"")</f>
        <v/>
      </c>
      <c r="AT1425" s="3">
        <f>SUM(מרקובחצי[[#This Row],[11]:[33]])</f>
        <v>0</v>
      </c>
    </row>
    <row r="1426" spans="1:46" hidden="1" x14ac:dyDescent="0.25">
      <c r="A1426" t="s">
        <v>151</v>
      </c>
      <c r="B1426">
        <v>14</v>
      </c>
      <c r="C1426">
        <v>25</v>
      </c>
      <c r="D1426">
        <f>מרקובחצי[[#This Row],[LengthofCycle]]+1</f>
        <v>26</v>
      </c>
      <c r="E1426">
        <f>IF(IFERROR(LOOKUP(מרקובחצי[[#This Row],[ClientID]],קביעויות[הפלגה]),FALSE)=מרקובחצי[[#This Row],[ClientID]],1,"")</f>
        <v>1</v>
      </c>
      <c r="F1426" t="str">
        <f>IF(IFERROR(LOOKUP(מרקובחצי[[#This Row],[ClientID]],סוגחציקבוע[S31]),FALSE)=מרקובחצי[[#This Row],[ClientID]],1,"")</f>
        <v/>
      </c>
      <c r="G1426" t="str">
        <f>IF(IFERROR(LOOKUP(מרקובחצי[[#This Row],[ClientID]],סוגחציקבוע[S32]),FALSE)=מרקובחצי[[#This Row],[ClientID]],1,"")</f>
        <v/>
      </c>
      <c r="H1426" t="str">
        <f>IF(IFERROR(LOOKUP(מרקובחצי[[#This Row],[ClientID]],סוגחציקבוע[S33]),FALSE)=מרקובחצי[[#This Row],[ClientID]],1,"")</f>
        <v/>
      </c>
      <c r="I1426" t="str">
        <f>IF(IFERROR(LOOKUP(מרקובחצי[[#This Row],[ClientID]],סוגחציקבוע[S32&amp;33]),FALSE)=מרקובחצי[[#This Row],[ClientID]],1,"")</f>
        <v/>
      </c>
      <c r="J1426">
        <f>IF(SUM(מרקובחצי[[#This Row],[11]:[13]])=1,מרקובחצי[[#This Row],[עד ועד]],IF(SUM(R1425:T1426)=1,IF(מרקובחצי[[#This Row],[עד ועד]]&lt;J1425,מרקובחצי[[#This Row],[עד ועד]],J1425),J1425))</f>
        <v>25</v>
      </c>
      <c r="K1426">
        <f>IF(SUM(מרקובחצי[[#This Row],[11]:[13]])=1,מרקובחצי[[#This Row],[עד ועד]],IF(SUM(R1425:T1426)=1,IF(מרקובחצי[[#This Row],[עד ועד]]&gt;K1425,מרקובחצי[[#This Row],[עד ועד]],K1425),K1425))</f>
        <v>30</v>
      </c>
      <c r="L1426" t="str">
        <f>IF(AND(SUM(מרקובחצי[[#This Row],[31]:[33]])=1,SUM(U1425:W1425)=0),מרקובחצי[[#This Row],[מקס]]-מרקובחצי[[#This Row],[מינ]],"")</f>
        <v/>
      </c>
      <c r="M142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426" t="str">
        <f t="shared" si="22"/>
        <v/>
      </c>
      <c r="O1426" t="str">
        <f>IF(מרקובחצי[[#This Row],[קבעה הפלגה?]]=1,"",IF(AND(מרקובחצי[[#This Row],[עד ועד]]&lt;29,OR(מרקובחצי[[#This Row],[CycleNumber]]=1,AND(U1425=1,OR(מרקובחצי[[#This Row],[עד ועד]]&lt;J1425,מרקובחצי[[#This Row],[עד ועד]]&gt;K1425)),AND(V1425=1,מרקובחצי[[#This Row],[עד ועד]]&lt;J1425),W1425=1)),1,""))</f>
        <v/>
      </c>
      <c r="P1426" t="str">
        <f>IF(מרקובחצי[[#This Row],[קבעה הפלגה?]]=1,"",IF(AND(מרקובחצי[[#This Row],[עד ועד]]&gt;28,מרקובחצי[[#This Row],[עד ועד]]&lt;32,OR(מרקובחצי[[#This Row],[CycleNumber]]=1,AND(U1425=1),AND(V1425=1,OR(מרקובחצי[[#This Row],[עד ועד]]&lt;J1425,מרקובחצי[[#This Row],[עד ועד]]&gt;K1425)),W1425=1)),1,""))</f>
        <v/>
      </c>
      <c r="Q1426" t="str">
        <f>IF(מרקובחצי[[#This Row],[קבעה הפלגה?]]=1,"",IF(AND(מרקובחצי[[#This Row],[עד ועד]]&gt;31,OR(מרקובחצי[[#This Row],[CycleNumber]]=1,AND(U1425=1),AND(V1425=1,מרקובחצי[[#This Row],[עד ועד]]&gt;K1425),AND(W1425=1,OR(מרקובחצי[[#This Row],[עד ועד]]&gt;K1425,מרקובחצי[[#This Row],[עד ועד]]&lt;J1425)))),1,""))</f>
        <v/>
      </c>
      <c r="R1426" t="str">
        <f>IF(מרקובחצי[[#This Row],[CycleNumber]]&gt;1,IF(AND(O1425=1,מרקובחצי[[#This Row],[עד ועד]]&lt;29),1,""),"")</f>
        <v/>
      </c>
      <c r="S1426" t="str">
        <f>IF(מרקובחצי[[#This Row],[CycleNumber]]&gt;1,IF(OR(AND(O1425=1,מרקובחצי[[#This Row],[עד ועד]]&gt;28),AND(P1425=1),AND(Q1425=1,מרקובחצי[[#This Row],[עד ועד]]&lt;32)),1,""),"")</f>
        <v/>
      </c>
      <c r="T1426" t="str">
        <f>IF(מרקובחצי[[#This Row],[CycleNumber]]&gt;1,IF(AND(Q1425=1,מרקובחצי[[#This Row],[עד ועד]]&gt;31),1,""),"")</f>
        <v/>
      </c>
      <c r="U1426" t="str">
        <f>IF(מרקובחצי[[#This Row],[CycleNumber]]&gt;1,IF(AND(R1425=1,מרקובחצי[[#This Row],[עד ועד]]&lt;29),1,IF(AND(U1425=1,NOT(OR(מרקובחצי[[#This Row],[עד ועד]]&lt;J1425,מרקובחצי[[#This Row],[עד ועד]]&gt;K1425))),1,"")),"")</f>
        <v/>
      </c>
      <c r="V1426" t="str">
        <f>IF(מרקובחצי[[#This Row],[CycleNumber]]&gt;1,IF(AND(SUM(R1425:T1425)=1,מרקובחצי[[#This Row],[עד ועד]]&gt;28,מרקובחצי[[#This Row],[עד ועד]]&lt;32),1,IF(OR(S1425=1,AND(R1425=1,מרקובחצי[[#This Row],[עד ועד]]&gt;28),AND(T1425=1,מרקובחצי[[#This Row],[עד ועד]]&lt;32)),1,IF(AND(V1425=1,NOT(OR(מרקובחצי[[#This Row],[עד ועד]]&lt;J1425,מרקובחצי[[#This Row],[עד ועד]]&gt;K1425))),1,""))),"")</f>
        <v/>
      </c>
      <c r="W1426" t="str">
        <f>IF(מרקובחצי[[#This Row],[CycleNumber]]&gt;1,IF(AND(T1425=1,מרקובחצי[[#This Row],[עד ועד]]&gt;31),1,IF(AND(W1425=1,NOT(OR(מרקובחצי[[#This Row],[עד ועד]]&lt;J1425,מרקובחצי[[#This Row],[עד ועד]]&gt;K1425))),1,"")),"")</f>
        <v/>
      </c>
      <c r="X1426" t="str">
        <f>IF(AND(מרקובחצי[[#This Row],[CycleNumber]]&lt;$B1427,SUM(מרקובחצי[[#This Row],[11]],R1427)=2),1,"")</f>
        <v/>
      </c>
      <c r="Y1426" t="str">
        <f>IF(AND(מרקובחצי[[#This Row],[CycleNumber]]&lt;$B1427,SUM(מרקובחצי[[#This Row],[11]],S1427)=2),1,"")</f>
        <v/>
      </c>
      <c r="Z1426" t="str">
        <f>IF(AND(מרקובחצי[[#This Row],[CycleNumber]]&lt;$B1427,SUM(מרקובחצי[[#This Row],[13]],S1427)=2),1,"")</f>
        <v/>
      </c>
      <c r="AA1426" t="str">
        <f>IF(AND(מרקובחצי[[#This Row],[CycleNumber]]&lt;$B1427,SUM(מרקובחצי[[#This Row],[13]],T1427)=2),1,"")</f>
        <v/>
      </c>
      <c r="AB1426" t="str">
        <f>IF(AND(מרקובחצי[[#This Row],[CycleNumber]]&lt;$B1427,SUM(מרקובחצי[[#This Row],[21]],U1427)=2),1,"")</f>
        <v/>
      </c>
      <c r="AC1426" t="str">
        <f>IF(AND(מרקובחצי[[#This Row],[CycleNumber]]&lt;$B1427,SUM(מרקובחצי[[#This Row],[21]],V1427)=2),1,"")</f>
        <v/>
      </c>
      <c r="AD1426" t="str">
        <f>IF(AND(מרקובחצי[[#This Row],[CycleNumber]]&lt;$B1427,SUM(מרקובחצי[[#This Row],[23]],V1427)=2),1,"")</f>
        <v/>
      </c>
      <c r="AE1426" t="str">
        <f>IF(AND(מרקובחצי[[#This Row],[CycleNumber]]&lt;$B1427,SUM(מרקובחצי[[#This Row],[23]],W1427)=2),1,"")</f>
        <v/>
      </c>
      <c r="AF1426" t="str">
        <f>IF(AND(מרקובחצי[[#This Row],[CycleNumber]]&lt;$B1427,SUM(מרקובחצי[[#This Row],[31]],O1427)=2),1,"")</f>
        <v/>
      </c>
      <c r="AG1426" t="str">
        <f>IF(AND(מרקובחצי[[#This Row],[CycleNumber]]&lt;$B1427,SUM(מרקובחצי[[#This Row],[31]],P1427)=2),1,"")</f>
        <v/>
      </c>
      <c r="AH1426" t="str">
        <f>IF(AND(מרקובחצי[[#This Row],[CycleNumber]]&lt;$B1427,SUM(מרקובחצי[[#This Row],[31]],Q1427)=2),1,"")</f>
        <v/>
      </c>
      <c r="AI1426" t="str">
        <f>IF(AND(מרקובחצי[[#This Row],[CycleNumber]]&lt;$B1427,SUM(U1426:U1427)=2),1,"")</f>
        <v/>
      </c>
      <c r="AJ1426" t="str">
        <f>IF(AND(מרקובחצי[[#This Row],[CycleNumber]]&lt;$B1427,SUM(מרקובחצי[[#This Row],[32]],O1427)=2),1,"")</f>
        <v/>
      </c>
      <c r="AK1426" t="str">
        <f>IF(AND(מרקובחצי[[#This Row],[CycleNumber]]&lt;$B1427,SUM(מרקובחצי[[#This Row],[32]],P1427)=2),1,"")</f>
        <v/>
      </c>
      <c r="AL1426" t="str">
        <f>IF(AND(מרקובחצי[[#This Row],[CycleNumber]]&lt;$B1427,SUM(מרקובחצי[[#This Row],[32]],Q1427)=2),1,"")</f>
        <v/>
      </c>
      <c r="AM1426" t="str">
        <f>IF(AND(מרקובחצי[[#This Row],[CycleNumber]]&lt;$B1427,SUM(V1426:V1427)=2),1,"")</f>
        <v/>
      </c>
      <c r="AN1426" t="str">
        <f>IF(AND(מרקובחצי[[#This Row],[CycleNumber]]&lt;$B1427,SUM(מרקובחצי[[#This Row],[33]],O1427)=2),1,"")</f>
        <v/>
      </c>
      <c r="AO1426" t="str">
        <f>IF(AND(מרקובחצי[[#This Row],[CycleNumber]]&lt;$B1427,SUM(מרקובחצי[[#This Row],[33]],P1427)=2),1,"")</f>
        <v/>
      </c>
      <c r="AP1426" t="str">
        <f>IF(AND(מרקובחצי[[#This Row],[CycleNumber]]&lt;$B1427,SUM(מרקובחצי[[#This Row],[33]],Q1427)=2),1,"")</f>
        <v/>
      </c>
      <c r="AQ1426" t="str">
        <f>IF(AND(מרקובחצי[[#This Row],[CycleNumber]]&lt;$B1427,SUM(W1426:W1427)=2),1,"")</f>
        <v/>
      </c>
      <c r="AR1426" t="str">
        <f>IF(AND(מרקובחצי[[#This Row],[CycleNumber]]&lt;$B1427,SUM(מרקובחצי[[#This Row],[12]],S1427)=2),1,"")</f>
        <v/>
      </c>
      <c r="AS1426" t="str">
        <f>IF(AND(מרקובחצי[[#This Row],[CycleNumber]]&lt;$B1427,SUM(מרקובחצי[[#This Row],[22]],V1427)=2),1,"")</f>
        <v/>
      </c>
      <c r="AT1426" s="3">
        <f>SUM(מרקובחצי[[#This Row],[11]:[33]])</f>
        <v>0</v>
      </c>
    </row>
    <row r="1427" spans="1:46" ht="15.6" x14ac:dyDescent="0.25">
      <c r="A1427" s="19" t="s">
        <v>152</v>
      </c>
      <c r="B1427" s="19">
        <v>1</v>
      </c>
      <c r="C1427">
        <v>32</v>
      </c>
      <c r="D1427" s="19">
        <f>מרקובחצי[[#This Row],[LengthofCycle]]+1</f>
        <v>33</v>
      </c>
      <c r="E1427" t="str">
        <f>IF(IFERROR(LOOKUP(מרקובחצי[[#This Row],[ClientID]],קביעויות[הפלגה]),FALSE)=מרקובחצי[[#This Row],[ClientID]],1,"")</f>
        <v/>
      </c>
      <c r="F1427" t="str">
        <f>IF(IFERROR(LOOKUP(מרקובחצי[[#This Row],[ClientID]],סוגחציקבוע[S31]),FALSE)=מרקובחצי[[#This Row],[ClientID]],1,"")</f>
        <v/>
      </c>
      <c r="G1427">
        <f>IF(IFERROR(LOOKUP(מרקובחצי[[#This Row],[ClientID]],סוגחציקבוע[S32]),FALSE)=מרקובחצי[[#This Row],[ClientID]],1,"")</f>
        <v>1</v>
      </c>
      <c r="H1427" t="str">
        <f>IF(IFERROR(LOOKUP(מרקובחצי[[#This Row],[ClientID]],סוגחציקבוע[S33]),FALSE)=מרקובחצי[[#This Row],[ClientID]],1,"")</f>
        <v/>
      </c>
      <c r="I1427" t="str">
        <f>IF(IFERROR(LOOKUP(מרקובחצי[[#This Row],[ClientID]],סוגחציקבוע[S32&amp;33]),FALSE)=מרקובחצי[[#This Row],[ClientID]],1,"")</f>
        <v/>
      </c>
      <c r="J1427" s="19">
        <f>IF(SUM(מרקובחצי[[#This Row],[11]:[13]])=1,מרקובחצי[[#This Row],[עד ועד]],IF(SUM(R1426:T1427)=1,IF(מרקובחצי[[#This Row],[עד ועד]]&lt;J1426,מרקובחצי[[#This Row],[עד ועד]],J1426),J1426))</f>
        <v>33</v>
      </c>
      <c r="K1427" s="19">
        <f>IF(SUM(מרקובחצי[[#This Row],[11]:[13]])=1,מרקובחצי[[#This Row],[עד ועד]],IF(SUM(R1426:T1427)=1,IF(מרקובחצי[[#This Row],[עד ועד]]&gt;K1426,מרקובחצי[[#This Row],[עד ועד]],K1426),K1426))</f>
        <v>33</v>
      </c>
      <c r="L1427" s="19" t="str">
        <f>IF(AND(SUM(מרקובחצי[[#This Row],[31]:[33]])=1,SUM(U1426:W1426)=0),מרקובחצי[[#This Row],[מקס]]-מרקובחצי[[#This Row],[מינ]],"")</f>
        <v/>
      </c>
      <c r="M142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427" s="19" t="str">
        <f t="shared" si="22"/>
        <v/>
      </c>
      <c r="O1427" s="19" t="str">
        <f>IF(מרקובחצי[[#This Row],[קבעה הפלגה?]]=1,"",IF(AND(מרקובחצי[[#This Row],[עד ועד]]&lt;29,OR(מרקובחצי[[#This Row],[CycleNumber]]=1,AND(U1426=1,OR(מרקובחצי[[#This Row],[עד ועד]]&lt;J1426,מרקובחצי[[#This Row],[עד ועד]]&gt;K1426)),AND(V1426=1,מרקובחצי[[#This Row],[עד ועד]]&lt;J1426),W1426=1)),1,""))</f>
        <v/>
      </c>
      <c r="P1427" s="19" t="str">
        <f>IF(מרקובחצי[[#This Row],[קבעה הפלגה?]]=1,"",IF(AND(מרקובחצי[[#This Row],[עד ועד]]&gt;28,מרקובחצי[[#This Row],[עד ועד]]&lt;32,OR(מרקובחצי[[#This Row],[CycleNumber]]=1,AND(U1426=1),AND(V1426=1,OR(מרקובחצי[[#This Row],[עד ועד]]&lt;J1426,מרקובחצי[[#This Row],[עד ועד]]&gt;K1426)),W1426=1)),1,""))</f>
        <v/>
      </c>
      <c r="Q1427" s="19">
        <f>IF(מרקובחצי[[#This Row],[קבעה הפלגה?]]=1,"",IF(AND(מרקובחצי[[#This Row],[עד ועד]]&gt;31,OR(מרקובחצי[[#This Row],[CycleNumber]]=1,AND(U1426=1),AND(V1426=1,מרקובחצי[[#This Row],[עד ועד]]&gt;K1426),AND(W1426=1,OR(מרקובחצי[[#This Row],[עד ועד]]&gt;K1426,מרקובחצי[[#This Row],[עד ועד]]&lt;J1426)))),1,""))</f>
        <v>1</v>
      </c>
      <c r="R1427" s="19" t="str">
        <f>IF(מרקובחצי[[#This Row],[CycleNumber]]&gt;1,IF(AND(O1426=1,מרקובחצי[[#This Row],[עד ועד]]&lt;29),1,""),"")</f>
        <v/>
      </c>
      <c r="S1427" s="19" t="str">
        <f>IF(מרקובחצי[[#This Row],[CycleNumber]]&gt;1,IF(OR(AND(O1426=1,מרקובחצי[[#This Row],[עד ועד]]&gt;28),AND(P1426=1),AND(Q1426=1,מרקובחצי[[#This Row],[עד ועד]]&lt;32)),1,""),"")</f>
        <v/>
      </c>
      <c r="T1427" s="19" t="str">
        <f>IF(מרקובחצי[[#This Row],[CycleNumber]]&gt;1,IF(AND(Q1426=1,מרקובחצי[[#This Row],[עד ועד]]&gt;31),1,""),"")</f>
        <v/>
      </c>
      <c r="U1427" s="19" t="str">
        <f>IF(מרקובחצי[[#This Row],[CycleNumber]]&gt;1,IF(AND(R1426=1,מרקובחצי[[#This Row],[עד ועד]]&lt;29),1,IF(AND(U1426=1,NOT(OR(מרקובחצי[[#This Row],[עד ועד]]&lt;J1426,מרקובחצי[[#This Row],[עד ועד]]&gt;K1426))),1,"")),"")</f>
        <v/>
      </c>
      <c r="V1427" s="19" t="str">
        <f>IF(מרקובחצי[[#This Row],[CycleNumber]]&gt;1,IF(AND(SUM(R1426:T1426)=1,מרקובחצי[[#This Row],[עד ועד]]&gt;28,מרקובחצי[[#This Row],[עד ועד]]&lt;32),1,IF(OR(S1426=1,AND(R1426=1,מרקובחצי[[#This Row],[עד ועד]]&gt;28),AND(T1426=1,מרקובחצי[[#This Row],[עד ועד]]&lt;32)),1,IF(AND(V1426=1,NOT(OR(מרקובחצי[[#This Row],[עד ועד]]&lt;J1426,מרקובחצי[[#This Row],[עד ועד]]&gt;K1426))),1,""))),"")</f>
        <v/>
      </c>
      <c r="W1427" s="19" t="str">
        <f>IF(מרקובחצי[[#This Row],[CycleNumber]]&gt;1,IF(AND(T1426=1,מרקובחצי[[#This Row],[עד ועד]]&gt;31),1,IF(AND(W1426=1,NOT(OR(מרקובחצי[[#This Row],[עד ועד]]&lt;J1426,מרקובחצי[[#This Row],[עד ועד]]&gt;K1426))),1,"")),"")</f>
        <v/>
      </c>
      <c r="X1427" s="19" t="str">
        <f>IF(AND(מרקובחצי[[#This Row],[CycleNumber]]&lt;$B1428,SUM(מרקובחצי[[#This Row],[11]],R1428)=2),1,"")</f>
        <v/>
      </c>
      <c r="Y1427" s="19" t="str">
        <f>IF(AND(מרקובחצי[[#This Row],[CycleNumber]]&lt;$B1428,SUM(מרקובחצי[[#This Row],[11]],S1428)=2),1,"")</f>
        <v/>
      </c>
      <c r="Z1427" s="19" t="str">
        <f>IF(AND(מרקובחצי[[#This Row],[CycleNumber]]&lt;$B1428,SUM(מרקובחצי[[#This Row],[13]],S1428)=2),1,"")</f>
        <v/>
      </c>
      <c r="AA1427" s="19">
        <f>IF(AND(מרקובחצי[[#This Row],[CycleNumber]]&lt;$B1428,SUM(מרקובחצי[[#This Row],[13]],T1428)=2),1,"")</f>
        <v>1</v>
      </c>
      <c r="AB1427" s="19" t="str">
        <f>IF(AND(מרקובחצי[[#This Row],[CycleNumber]]&lt;$B1428,SUM(מרקובחצי[[#This Row],[21]],U1428)=2),1,"")</f>
        <v/>
      </c>
      <c r="AC1427" s="19" t="str">
        <f>IF(AND(מרקובחצי[[#This Row],[CycleNumber]]&lt;$B1428,SUM(מרקובחצי[[#This Row],[21]],V1428)=2),1,"")</f>
        <v/>
      </c>
      <c r="AD1427" s="19" t="str">
        <f>IF(AND(מרקובחצי[[#This Row],[CycleNumber]]&lt;$B1428,SUM(מרקובחצי[[#This Row],[23]],V1428)=2),1,"")</f>
        <v/>
      </c>
      <c r="AE1427" s="19" t="str">
        <f>IF(AND(מרקובחצי[[#This Row],[CycleNumber]]&lt;$B1428,SUM(מרקובחצי[[#This Row],[23]],W1428)=2),1,"")</f>
        <v/>
      </c>
      <c r="AF1427" s="19" t="str">
        <f>IF(AND(מרקובחצי[[#This Row],[CycleNumber]]&lt;$B1428,SUM(מרקובחצי[[#This Row],[31]],O1428)=2),1,"")</f>
        <v/>
      </c>
      <c r="AG1427" s="19" t="str">
        <f>IF(AND(מרקובחצי[[#This Row],[CycleNumber]]&lt;$B1428,SUM(מרקובחצי[[#This Row],[31]],P1428)=2),1,"")</f>
        <v/>
      </c>
      <c r="AH1427" s="19" t="str">
        <f>IF(AND(מרקובחצי[[#This Row],[CycleNumber]]&lt;$B1428,SUM(מרקובחצי[[#This Row],[31]],Q1428)=2),1,"")</f>
        <v/>
      </c>
      <c r="AI1427" s="19" t="str">
        <f>IF(AND(מרקובחצי[[#This Row],[CycleNumber]]&lt;$B1428,SUM(U1427:U1428)=2),1,"")</f>
        <v/>
      </c>
      <c r="AJ1427" s="19" t="str">
        <f>IF(AND(מרקובחצי[[#This Row],[CycleNumber]]&lt;$B1428,SUM(מרקובחצי[[#This Row],[32]],O1428)=2),1,"")</f>
        <v/>
      </c>
      <c r="AK1427" s="19" t="str">
        <f>IF(AND(מרקובחצי[[#This Row],[CycleNumber]]&lt;$B1428,SUM(מרקובחצי[[#This Row],[32]],P1428)=2),1,"")</f>
        <v/>
      </c>
      <c r="AL1427" s="19" t="str">
        <f>IF(AND(מרקובחצי[[#This Row],[CycleNumber]]&lt;$B1428,SUM(מרקובחצי[[#This Row],[32]],Q1428)=2),1,"")</f>
        <v/>
      </c>
      <c r="AM1427" s="19" t="str">
        <f>IF(AND(מרקובחצי[[#This Row],[CycleNumber]]&lt;$B1428,SUM(V1427:V1428)=2),1,"")</f>
        <v/>
      </c>
      <c r="AN1427" s="19" t="str">
        <f>IF(AND(מרקובחצי[[#This Row],[CycleNumber]]&lt;$B1428,SUM(מרקובחצי[[#This Row],[33]],O1428)=2),1,"")</f>
        <v/>
      </c>
      <c r="AO1427" s="19" t="str">
        <f>IF(AND(מרקובחצי[[#This Row],[CycleNumber]]&lt;$B1428,SUM(מרקובחצי[[#This Row],[33]],P1428)=2),1,"")</f>
        <v/>
      </c>
      <c r="AP1427" s="19" t="str">
        <f>IF(AND(מרקובחצי[[#This Row],[CycleNumber]]&lt;$B1428,SUM(מרקובחצי[[#This Row],[33]],Q1428)=2),1,"")</f>
        <v/>
      </c>
      <c r="AQ1427" s="19" t="str">
        <f>IF(AND(מרקובחצי[[#This Row],[CycleNumber]]&lt;$B1428,SUM(W1427:W1428)=2),1,"")</f>
        <v/>
      </c>
      <c r="AR1427" s="19" t="str">
        <f>IF(AND(מרקובחצי[[#This Row],[CycleNumber]]&lt;$B1428,SUM(מרקובחצי[[#This Row],[12]],S1428)=2),1,"")</f>
        <v/>
      </c>
      <c r="AS1427" s="19" t="str">
        <f>IF(AND(מרקובחצי[[#This Row],[CycleNumber]]&lt;$B1428,SUM(מרקובחצי[[#This Row],[22]],V1428)=2),1,"")</f>
        <v/>
      </c>
      <c r="AT1427" s="21">
        <f>SUM(מרקובחצי[[#This Row],[11]:[33]])</f>
        <v>1</v>
      </c>
    </row>
    <row r="1428" spans="1:46" ht="15.6" x14ac:dyDescent="0.25">
      <c r="A1428" s="19" t="s">
        <v>152</v>
      </c>
      <c r="B1428" s="19">
        <v>2</v>
      </c>
      <c r="C1428">
        <v>37</v>
      </c>
      <c r="D1428" s="19">
        <f>מרקובחצי[[#This Row],[LengthofCycle]]+1</f>
        <v>38</v>
      </c>
      <c r="E1428" t="str">
        <f>IF(IFERROR(LOOKUP(מרקובחצי[[#This Row],[ClientID]],קביעויות[הפלגה]),FALSE)=מרקובחצי[[#This Row],[ClientID]],1,"")</f>
        <v/>
      </c>
      <c r="F1428" t="str">
        <f>IF(IFERROR(LOOKUP(מרקובחצי[[#This Row],[ClientID]],סוגחציקבוע[S31]),FALSE)=מרקובחצי[[#This Row],[ClientID]],1,"")</f>
        <v/>
      </c>
      <c r="G1428">
        <f>IF(IFERROR(LOOKUP(מרקובחצי[[#This Row],[ClientID]],סוגחציקבוע[S32]),FALSE)=מרקובחצי[[#This Row],[ClientID]],1,"")</f>
        <v>1</v>
      </c>
      <c r="H1428" t="str">
        <f>IF(IFERROR(LOOKUP(מרקובחצי[[#This Row],[ClientID]],סוגחציקבוע[S33]),FALSE)=מרקובחצי[[#This Row],[ClientID]],1,"")</f>
        <v/>
      </c>
      <c r="I1428" t="str">
        <f>IF(IFERROR(LOOKUP(מרקובחצי[[#This Row],[ClientID]],סוגחציקבוע[S32&amp;33]),FALSE)=מרקובחצי[[#This Row],[ClientID]],1,"")</f>
        <v/>
      </c>
      <c r="J1428" s="19">
        <f>IF(SUM(מרקובחצי[[#This Row],[11]:[13]])=1,מרקובחצי[[#This Row],[עד ועד]],IF(SUM(R1427:T1428)=1,IF(מרקובחצי[[#This Row],[עד ועד]]&lt;J1427,מרקובחצי[[#This Row],[עד ועד]],J1427),J1427))</f>
        <v>33</v>
      </c>
      <c r="K1428" s="19">
        <f>IF(SUM(מרקובחצי[[#This Row],[11]:[13]])=1,מרקובחצי[[#This Row],[עד ועד]],IF(SUM(R1427:T1428)=1,IF(מרקובחצי[[#This Row],[עד ועד]]&gt;K1427,מרקובחצי[[#This Row],[עד ועד]],K1427),K1427))</f>
        <v>38</v>
      </c>
      <c r="L1428" s="19" t="str">
        <f>IF(AND(SUM(מרקובחצי[[#This Row],[31]:[33]])=1,SUM(U1427:W1427)=0),מרקובחצי[[#This Row],[מקס]]-מרקובחצי[[#This Row],[מינ]],"")</f>
        <v/>
      </c>
      <c r="M142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428" s="19" t="str">
        <f t="shared" si="22"/>
        <v>S13</v>
      </c>
      <c r="O1428" s="19" t="str">
        <f>IF(מרקובחצי[[#This Row],[קבעה הפלגה?]]=1,"",IF(AND(מרקובחצי[[#This Row],[עד ועד]]&lt;29,OR(מרקובחצי[[#This Row],[CycleNumber]]=1,AND(U1427=1,OR(מרקובחצי[[#This Row],[עד ועד]]&lt;J1427,מרקובחצי[[#This Row],[עד ועד]]&gt;K1427)),AND(V1427=1,מרקובחצי[[#This Row],[עד ועד]]&lt;J1427),W1427=1)),1,""))</f>
        <v/>
      </c>
      <c r="P1428" s="19" t="str">
        <f>IF(מרקובחצי[[#This Row],[קבעה הפלגה?]]=1,"",IF(AND(מרקובחצי[[#This Row],[עד ועד]]&gt;28,מרקובחצי[[#This Row],[עד ועד]]&lt;32,OR(מרקובחצי[[#This Row],[CycleNumber]]=1,AND(U1427=1),AND(V1427=1,OR(מרקובחצי[[#This Row],[עד ועד]]&lt;J1427,מרקובחצי[[#This Row],[עד ועד]]&gt;K1427)),W1427=1)),1,""))</f>
        <v/>
      </c>
      <c r="Q1428" s="19" t="str">
        <f>IF(מרקובחצי[[#This Row],[קבעה הפלגה?]]=1,"",IF(AND(מרקובחצי[[#This Row],[עד ועד]]&gt;31,OR(מרקובחצי[[#This Row],[CycleNumber]]=1,AND(U1427=1),AND(V1427=1,מרקובחצי[[#This Row],[עד ועד]]&gt;K1427),AND(W1427=1,OR(מרקובחצי[[#This Row],[עד ועד]]&gt;K1427,מרקובחצי[[#This Row],[עד ועד]]&lt;J1427)))),1,""))</f>
        <v/>
      </c>
      <c r="R1428" s="19" t="str">
        <f>IF(מרקובחצי[[#This Row],[CycleNumber]]&gt;1,IF(AND(O1427=1,מרקובחצי[[#This Row],[עד ועד]]&lt;29),1,""),"")</f>
        <v/>
      </c>
      <c r="S1428" s="19" t="str">
        <f>IF(מרקובחצי[[#This Row],[CycleNumber]]&gt;1,IF(OR(AND(O1427=1,מרקובחצי[[#This Row],[עד ועד]]&gt;28),AND(P1427=1),AND(Q1427=1,מרקובחצי[[#This Row],[עד ועד]]&lt;32)),1,""),"")</f>
        <v/>
      </c>
      <c r="T1428" s="19">
        <f>IF(מרקובחצי[[#This Row],[CycleNumber]]&gt;1,IF(AND(Q1427=1,מרקובחצי[[#This Row],[עד ועד]]&gt;31),1,""),"")</f>
        <v>1</v>
      </c>
      <c r="U1428" s="19" t="str">
        <f>IF(מרקובחצי[[#This Row],[CycleNumber]]&gt;1,IF(AND(R1427=1,מרקובחצי[[#This Row],[עד ועד]]&lt;29),1,IF(AND(U1427=1,NOT(OR(מרקובחצי[[#This Row],[עד ועד]]&lt;J1427,מרקובחצי[[#This Row],[עד ועד]]&gt;K1427))),1,"")),"")</f>
        <v/>
      </c>
      <c r="V1428" s="19" t="str">
        <f>IF(מרקובחצי[[#This Row],[CycleNumber]]&gt;1,IF(AND(SUM(R1427:T1427)=1,מרקובחצי[[#This Row],[עד ועד]]&gt;28,מרקובחצי[[#This Row],[עד ועד]]&lt;32),1,IF(OR(S1427=1,AND(R1427=1,מרקובחצי[[#This Row],[עד ועד]]&gt;28),AND(T1427=1,מרקובחצי[[#This Row],[עד ועד]]&lt;32)),1,IF(AND(V1427=1,NOT(OR(מרקובחצי[[#This Row],[עד ועד]]&lt;J1427,מרקובחצי[[#This Row],[עד ועד]]&gt;K1427))),1,""))),"")</f>
        <v/>
      </c>
      <c r="W1428" s="19" t="str">
        <f>IF(מרקובחצי[[#This Row],[CycleNumber]]&gt;1,IF(AND(T1427=1,מרקובחצי[[#This Row],[עד ועד]]&gt;31),1,IF(AND(W1427=1,NOT(OR(מרקובחצי[[#This Row],[עד ועד]]&lt;J1427,מרקובחצי[[#This Row],[עד ועד]]&gt;K1427))),1,"")),"")</f>
        <v/>
      </c>
      <c r="X1428" s="19" t="str">
        <f>IF(AND(מרקובחצי[[#This Row],[CycleNumber]]&lt;$B1429,SUM(מרקובחצי[[#This Row],[11]],R1429)=2),1,"")</f>
        <v/>
      </c>
      <c r="Y1428" s="19" t="str">
        <f>IF(AND(מרקובחצי[[#This Row],[CycleNumber]]&lt;$B1429,SUM(מרקובחצי[[#This Row],[11]],S1429)=2),1,"")</f>
        <v/>
      </c>
      <c r="Z1428" s="19" t="str">
        <f>IF(AND(מרקובחצי[[#This Row],[CycleNumber]]&lt;$B1429,SUM(מרקובחצי[[#This Row],[13]],S1429)=2),1,"")</f>
        <v/>
      </c>
      <c r="AA1428" s="19" t="str">
        <f>IF(AND(מרקובחצי[[#This Row],[CycleNumber]]&lt;$B1429,SUM(מרקובחצי[[#This Row],[13]],T1429)=2),1,"")</f>
        <v/>
      </c>
      <c r="AB1428" s="19" t="str">
        <f>IF(AND(מרקובחצי[[#This Row],[CycleNumber]]&lt;$B1429,SUM(מרקובחצי[[#This Row],[21]],U1429)=2),1,"")</f>
        <v/>
      </c>
      <c r="AC1428" s="19" t="str">
        <f>IF(AND(מרקובחצי[[#This Row],[CycleNumber]]&lt;$B1429,SUM(מרקובחצי[[#This Row],[21]],V1429)=2),1,"")</f>
        <v/>
      </c>
      <c r="AD1428" s="19">
        <f>IF(AND(מרקובחצי[[#This Row],[CycleNumber]]&lt;$B1429,SUM(מרקובחצי[[#This Row],[23]],V1429)=2),1,"")</f>
        <v>1</v>
      </c>
      <c r="AE1428" s="19" t="str">
        <f>IF(AND(מרקובחצי[[#This Row],[CycleNumber]]&lt;$B1429,SUM(מרקובחצי[[#This Row],[23]],W1429)=2),1,"")</f>
        <v/>
      </c>
      <c r="AF1428" s="19" t="str">
        <f>IF(AND(מרקובחצי[[#This Row],[CycleNumber]]&lt;$B1429,SUM(מרקובחצי[[#This Row],[31]],O1429)=2),1,"")</f>
        <v/>
      </c>
      <c r="AG1428" s="19" t="str">
        <f>IF(AND(מרקובחצי[[#This Row],[CycleNumber]]&lt;$B1429,SUM(מרקובחצי[[#This Row],[31]],P1429)=2),1,"")</f>
        <v/>
      </c>
      <c r="AH1428" s="19" t="str">
        <f>IF(AND(מרקובחצי[[#This Row],[CycleNumber]]&lt;$B1429,SUM(מרקובחצי[[#This Row],[31]],Q1429)=2),1,"")</f>
        <v/>
      </c>
      <c r="AI1428" s="19" t="str">
        <f>IF(AND(מרקובחצי[[#This Row],[CycleNumber]]&lt;$B1429,SUM(U1428:U1429)=2),1,"")</f>
        <v/>
      </c>
      <c r="AJ1428" s="19" t="str">
        <f>IF(AND(מרקובחצי[[#This Row],[CycleNumber]]&lt;$B1429,SUM(מרקובחצי[[#This Row],[32]],O1429)=2),1,"")</f>
        <v/>
      </c>
      <c r="AK1428" s="19" t="str">
        <f>IF(AND(מרקובחצי[[#This Row],[CycleNumber]]&lt;$B1429,SUM(מרקובחצי[[#This Row],[32]],P1429)=2),1,"")</f>
        <v/>
      </c>
      <c r="AL1428" s="19" t="str">
        <f>IF(AND(מרקובחצי[[#This Row],[CycleNumber]]&lt;$B1429,SUM(מרקובחצי[[#This Row],[32]],Q1429)=2),1,"")</f>
        <v/>
      </c>
      <c r="AM1428" s="19" t="str">
        <f>IF(AND(מרקובחצי[[#This Row],[CycleNumber]]&lt;$B1429,SUM(V1428:V1429)=2),1,"")</f>
        <v/>
      </c>
      <c r="AN1428" s="19" t="str">
        <f>IF(AND(מרקובחצי[[#This Row],[CycleNumber]]&lt;$B1429,SUM(מרקובחצי[[#This Row],[33]],O1429)=2),1,"")</f>
        <v/>
      </c>
      <c r="AO1428" s="19" t="str">
        <f>IF(AND(מרקובחצי[[#This Row],[CycleNumber]]&lt;$B1429,SUM(מרקובחצי[[#This Row],[33]],P1429)=2),1,"")</f>
        <v/>
      </c>
      <c r="AP1428" s="19" t="str">
        <f>IF(AND(מרקובחצי[[#This Row],[CycleNumber]]&lt;$B1429,SUM(מרקובחצי[[#This Row],[33]],Q1429)=2),1,"")</f>
        <v/>
      </c>
      <c r="AQ1428" s="19" t="str">
        <f>IF(AND(מרקובחצי[[#This Row],[CycleNumber]]&lt;$B1429,SUM(W1428:W1429)=2),1,"")</f>
        <v/>
      </c>
      <c r="AR1428" s="19" t="str">
        <f>IF(AND(מרקובחצי[[#This Row],[CycleNumber]]&lt;$B1429,SUM(מרקובחצי[[#This Row],[12]],S1429)=2),1,"")</f>
        <v/>
      </c>
      <c r="AS1428" s="19" t="str">
        <f>IF(AND(מרקובחצי[[#This Row],[CycleNumber]]&lt;$B1429,SUM(מרקובחצי[[#This Row],[22]],V1429)=2),1,"")</f>
        <v/>
      </c>
      <c r="AT1428" s="21">
        <f>SUM(מרקובחצי[[#This Row],[11]:[33]])</f>
        <v>1</v>
      </c>
    </row>
    <row r="1429" spans="1:46" ht="15.6" x14ac:dyDescent="0.25">
      <c r="A1429" s="19" t="s">
        <v>152</v>
      </c>
      <c r="B1429" s="19">
        <v>3</v>
      </c>
      <c r="C1429">
        <v>30</v>
      </c>
      <c r="D1429" s="19">
        <f>מרקובחצי[[#This Row],[LengthofCycle]]+1</f>
        <v>31</v>
      </c>
      <c r="E1429" t="str">
        <f>IF(IFERROR(LOOKUP(מרקובחצי[[#This Row],[ClientID]],קביעויות[הפלגה]),FALSE)=מרקובחצי[[#This Row],[ClientID]],1,"")</f>
        <v/>
      </c>
      <c r="F1429" t="str">
        <f>IF(IFERROR(LOOKUP(מרקובחצי[[#This Row],[ClientID]],סוגחציקבוע[S31]),FALSE)=מרקובחצי[[#This Row],[ClientID]],1,"")</f>
        <v/>
      </c>
      <c r="G1429">
        <f>IF(IFERROR(LOOKUP(מרקובחצי[[#This Row],[ClientID]],סוגחציקבוע[S32]),FALSE)=מרקובחצי[[#This Row],[ClientID]],1,"")</f>
        <v>1</v>
      </c>
      <c r="H1429" t="str">
        <f>IF(IFERROR(LOOKUP(מרקובחצי[[#This Row],[ClientID]],סוגחציקבוע[S33]),FALSE)=מרקובחצי[[#This Row],[ClientID]],1,"")</f>
        <v/>
      </c>
      <c r="I1429" t="str">
        <f>IF(IFERROR(LOOKUP(מרקובחצי[[#This Row],[ClientID]],סוגחציקבוע[S32&amp;33]),FALSE)=מרקובחצי[[#This Row],[ClientID]],1,"")</f>
        <v/>
      </c>
      <c r="J1429" s="19">
        <f>IF(SUM(מרקובחצי[[#This Row],[11]:[13]])=1,מרקובחצי[[#This Row],[עד ועד]],IF(SUM(R1428:T1429)=1,IF(מרקובחצי[[#This Row],[עד ועד]]&lt;J1428,מרקובחצי[[#This Row],[עד ועד]],J1428),J1428))</f>
        <v>31</v>
      </c>
      <c r="K1429" s="19">
        <f>IF(SUM(מרקובחצי[[#This Row],[11]:[13]])=1,מרקובחצי[[#This Row],[עד ועד]],IF(SUM(R1428:T1429)=1,IF(מרקובחצי[[#This Row],[עד ועד]]&gt;K1428,מרקובחצי[[#This Row],[עד ועד]],K1428),K1428))</f>
        <v>38</v>
      </c>
      <c r="L1429" s="19">
        <f>IF(AND(SUM(מרקובחצי[[#This Row],[31]:[33]])=1,SUM(U1428:W1428)=0),מרקובחצי[[#This Row],[מקס]]-מרקובחצי[[#This Row],[מינ]],"")</f>
        <v>7</v>
      </c>
      <c r="M142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29" s="19" t="str">
        <f t="shared" si="22"/>
        <v>S23</v>
      </c>
      <c r="O1429" s="19" t="str">
        <f>IF(מרקובחצי[[#This Row],[קבעה הפלגה?]]=1,"",IF(AND(מרקובחצי[[#This Row],[עד ועד]]&lt;29,OR(מרקובחצי[[#This Row],[CycleNumber]]=1,AND(U1428=1,OR(מרקובחצי[[#This Row],[עד ועד]]&lt;J1428,מרקובחצי[[#This Row],[עד ועד]]&gt;K1428)),AND(V1428=1,מרקובחצי[[#This Row],[עד ועד]]&lt;J1428),W1428=1)),1,""))</f>
        <v/>
      </c>
      <c r="P1429" s="19" t="str">
        <f>IF(מרקובחצי[[#This Row],[קבעה הפלגה?]]=1,"",IF(AND(מרקובחצי[[#This Row],[עד ועד]]&gt;28,מרקובחצי[[#This Row],[עד ועד]]&lt;32,OR(מרקובחצי[[#This Row],[CycleNumber]]=1,AND(U1428=1),AND(V1428=1,OR(מרקובחצי[[#This Row],[עד ועד]]&lt;J1428,מרקובחצי[[#This Row],[עד ועד]]&gt;K1428)),W1428=1)),1,""))</f>
        <v/>
      </c>
      <c r="Q1429" s="19" t="str">
        <f>IF(מרקובחצי[[#This Row],[קבעה הפלגה?]]=1,"",IF(AND(מרקובחצי[[#This Row],[עד ועד]]&gt;31,OR(מרקובחצי[[#This Row],[CycleNumber]]=1,AND(U1428=1),AND(V1428=1,מרקובחצי[[#This Row],[עד ועד]]&gt;K1428),AND(W1428=1,OR(מרקובחצי[[#This Row],[עד ועד]]&gt;K1428,מרקובחצי[[#This Row],[עד ועד]]&lt;J1428)))),1,""))</f>
        <v/>
      </c>
      <c r="R1429" s="19" t="str">
        <f>IF(מרקובחצי[[#This Row],[CycleNumber]]&gt;1,IF(AND(O1428=1,מרקובחצי[[#This Row],[עד ועד]]&lt;29),1,""),"")</f>
        <v/>
      </c>
      <c r="S1429" s="19" t="str">
        <f>IF(מרקובחצי[[#This Row],[CycleNumber]]&gt;1,IF(OR(AND(O1428=1,מרקובחצי[[#This Row],[עד ועד]]&gt;28),AND(P1428=1),AND(Q1428=1,מרקובחצי[[#This Row],[עד ועד]]&lt;32)),1,""),"")</f>
        <v/>
      </c>
      <c r="T1429" s="19" t="str">
        <f>IF(מרקובחצי[[#This Row],[CycleNumber]]&gt;1,IF(AND(Q1428=1,מרקובחצי[[#This Row],[עד ועד]]&gt;31),1,""),"")</f>
        <v/>
      </c>
      <c r="U1429" s="19" t="str">
        <f>IF(מרקובחצי[[#This Row],[CycleNumber]]&gt;1,IF(AND(R1428=1,מרקובחצי[[#This Row],[עד ועד]]&lt;29),1,IF(AND(U1428=1,NOT(OR(מרקובחצי[[#This Row],[עד ועד]]&lt;J1428,מרקובחצי[[#This Row],[עד ועד]]&gt;K1428))),1,"")),"")</f>
        <v/>
      </c>
      <c r="V1429" s="19">
        <f>IF(מרקובחצי[[#This Row],[CycleNumber]]&gt;1,IF(AND(SUM(R1428:T1428)=1,מרקובחצי[[#This Row],[עד ועד]]&gt;28,מרקובחצי[[#This Row],[עד ועד]]&lt;32),1,IF(OR(S1428=1,AND(R1428=1,מרקובחצי[[#This Row],[עד ועד]]&gt;28),AND(T1428=1,מרקובחצי[[#This Row],[עד ועד]]&lt;32)),1,IF(AND(V1428=1,NOT(OR(מרקובחצי[[#This Row],[עד ועד]]&lt;J1428,מרקובחצי[[#This Row],[עד ועד]]&gt;K1428))),1,""))),"")</f>
        <v>1</v>
      </c>
      <c r="W1429" s="19" t="str">
        <f>IF(מרקובחצי[[#This Row],[CycleNumber]]&gt;1,IF(AND(T1428=1,מרקובחצי[[#This Row],[עד ועד]]&gt;31),1,IF(AND(W1428=1,NOT(OR(מרקובחצי[[#This Row],[עד ועד]]&lt;J1428,מרקובחצי[[#This Row],[עד ועד]]&gt;K1428))),1,"")),"")</f>
        <v/>
      </c>
      <c r="X1429" s="19" t="str">
        <f>IF(AND(מרקובחצי[[#This Row],[CycleNumber]]&lt;$B1430,SUM(מרקובחצי[[#This Row],[11]],R1430)=2),1,"")</f>
        <v/>
      </c>
      <c r="Y1429" s="19" t="str">
        <f>IF(AND(מרקובחצי[[#This Row],[CycleNumber]]&lt;$B1430,SUM(מרקובחצי[[#This Row],[11]],S1430)=2),1,"")</f>
        <v/>
      </c>
      <c r="Z1429" s="19" t="str">
        <f>IF(AND(מרקובחצי[[#This Row],[CycleNumber]]&lt;$B1430,SUM(מרקובחצי[[#This Row],[13]],S1430)=2),1,"")</f>
        <v/>
      </c>
      <c r="AA1429" s="19" t="str">
        <f>IF(AND(מרקובחצי[[#This Row],[CycleNumber]]&lt;$B1430,SUM(מרקובחצי[[#This Row],[13]],T1430)=2),1,"")</f>
        <v/>
      </c>
      <c r="AB1429" s="19" t="str">
        <f>IF(AND(מרקובחצי[[#This Row],[CycleNumber]]&lt;$B1430,SUM(מרקובחצי[[#This Row],[21]],U1430)=2),1,"")</f>
        <v/>
      </c>
      <c r="AC1429" s="19" t="str">
        <f>IF(AND(מרקובחצי[[#This Row],[CycleNumber]]&lt;$B1430,SUM(מרקובחצי[[#This Row],[21]],V1430)=2),1,"")</f>
        <v/>
      </c>
      <c r="AD1429" s="19" t="str">
        <f>IF(AND(מרקובחצי[[#This Row],[CycleNumber]]&lt;$B1430,SUM(מרקובחצי[[#This Row],[23]],V1430)=2),1,"")</f>
        <v/>
      </c>
      <c r="AE1429" s="19" t="str">
        <f>IF(AND(מרקובחצי[[#This Row],[CycleNumber]]&lt;$B1430,SUM(מרקובחצי[[#This Row],[23]],W1430)=2),1,"")</f>
        <v/>
      </c>
      <c r="AF1429" s="19" t="str">
        <f>IF(AND(מרקובחצי[[#This Row],[CycleNumber]]&lt;$B1430,SUM(מרקובחצי[[#This Row],[31]],O1430)=2),1,"")</f>
        <v/>
      </c>
      <c r="AG1429" s="19" t="str">
        <f>IF(AND(מרקובחצי[[#This Row],[CycleNumber]]&lt;$B1430,SUM(מרקובחצי[[#This Row],[31]],P1430)=2),1,"")</f>
        <v/>
      </c>
      <c r="AH1429" s="19" t="str">
        <f>IF(AND(מרקובחצי[[#This Row],[CycleNumber]]&lt;$B1430,SUM(מרקובחצי[[#This Row],[31]],Q1430)=2),1,"")</f>
        <v/>
      </c>
      <c r="AI1429" s="19" t="str">
        <f>IF(AND(מרקובחצי[[#This Row],[CycleNumber]]&lt;$B1430,SUM(U1429:U1430)=2),1,"")</f>
        <v/>
      </c>
      <c r="AJ1429" s="19" t="str">
        <f>IF(AND(מרקובחצי[[#This Row],[CycleNumber]]&lt;$B1430,SUM(מרקובחצי[[#This Row],[32]],O1430)=2),1,"")</f>
        <v/>
      </c>
      <c r="AK1429" s="19" t="str">
        <f>IF(AND(מרקובחצי[[#This Row],[CycleNumber]]&lt;$B1430,SUM(מרקובחצי[[#This Row],[32]],P1430)=2),1,"")</f>
        <v/>
      </c>
      <c r="AL1429" s="19" t="str">
        <f>IF(AND(מרקובחצי[[#This Row],[CycleNumber]]&lt;$B1430,SUM(מרקובחצי[[#This Row],[32]],Q1430)=2),1,"")</f>
        <v/>
      </c>
      <c r="AM1429" s="19">
        <f>IF(AND(מרקובחצי[[#This Row],[CycleNumber]]&lt;$B1430,SUM(V1429:V1430)=2),1,"")</f>
        <v>1</v>
      </c>
      <c r="AN1429" s="19" t="str">
        <f>IF(AND(מרקובחצי[[#This Row],[CycleNumber]]&lt;$B1430,SUM(מרקובחצי[[#This Row],[33]],O1430)=2),1,"")</f>
        <v/>
      </c>
      <c r="AO1429" s="19" t="str">
        <f>IF(AND(מרקובחצי[[#This Row],[CycleNumber]]&lt;$B1430,SUM(מרקובחצי[[#This Row],[33]],P1430)=2),1,"")</f>
        <v/>
      </c>
      <c r="AP1429" s="19" t="str">
        <f>IF(AND(מרקובחצי[[#This Row],[CycleNumber]]&lt;$B1430,SUM(מרקובחצי[[#This Row],[33]],Q1430)=2),1,"")</f>
        <v/>
      </c>
      <c r="AQ1429" s="19" t="str">
        <f>IF(AND(מרקובחצי[[#This Row],[CycleNumber]]&lt;$B1430,SUM(W1429:W1430)=2),1,"")</f>
        <v/>
      </c>
      <c r="AR1429" s="19" t="str">
        <f>IF(AND(מרקובחצי[[#This Row],[CycleNumber]]&lt;$B1430,SUM(מרקובחצי[[#This Row],[12]],S1430)=2),1,"")</f>
        <v/>
      </c>
      <c r="AS1429" s="19" t="str">
        <f>IF(AND(מרקובחצי[[#This Row],[CycleNumber]]&lt;$B1430,SUM(מרקובחצי[[#This Row],[22]],V1430)=2),1,"")</f>
        <v/>
      </c>
      <c r="AT1429" s="21">
        <f>SUM(מרקובחצי[[#This Row],[11]:[33]])</f>
        <v>1</v>
      </c>
    </row>
    <row r="1430" spans="1:46" ht="15.6" x14ac:dyDescent="0.25">
      <c r="A1430" s="19" t="s">
        <v>152</v>
      </c>
      <c r="B1430" s="19">
        <v>4</v>
      </c>
      <c r="C1430">
        <v>35</v>
      </c>
      <c r="D1430" s="19">
        <f>מרקובחצי[[#This Row],[LengthofCycle]]+1</f>
        <v>36</v>
      </c>
      <c r="E1430" t="str">
        <f>IF(IFERROR(LOOKUP(מרקובחצי[[#This Row],[ClientID]],קביעויות[הפלגה]),FALSE)=מרקובחצי[[#This Row],[ClientID]],1,"")</f>
        <v/>
      </c>
      <c r="F1430" t="str">
        <f>IF(IFERROR(LOOKUP(מרקובחצי[[#This Row],[ClientID]],סוגחציקבוע[S31]),FALSE)=מרקובחצי[[#This Row],[ClientID]],1,"")</f>
        <v/>
      </c>
      <c r="G1430">
        <f>IF(IFERROR(LOOKUP(מרקובחצי[[#This Row],[ClientID]],סוגחציקבוע[S32]),FALSE)=מרקובחצי[[#This Row],[ClientID]],1,"")</f>
        <v>1</v>
      </c>
      <c r="H1430" t="str">
        <f>IF(IFERROR(LOOKUP(מרקובחצי[[#This Row],[ClientID]],סוגחציקבוע[S33]),FALSE)=מרקובחצי[[#This Row],[ClientID]],1,"")</f>
        <v/>
      </c>
      <c r="I1430" t="str">
        <f>IF(IFERROR(LOOKUP(מרקובחצי[[#This Row],[ClientID]],סוגחציקבוע[S32&amp;33]),FALSE)=מרקובחצי[[#This Row],[ClientID]],1,"")</f>
        <v/>
      </c>
      <c r="J1430" s="19">
        <f>IF(SUM(מרקובחצי[[#This Row],[11]:[13]])=1,מרקובחצי[[#This Row],[עד ועד]],IF(SUM(R1429:T1430)=1,IF(מרקובחצי[[#This Row],[עד ועד]]&lt;J1429,מרקובחצי[[#This Row],[עד ועד]],J1429),J1429))</f>
        <v>31</v>
      </c>
      <c r="K1430" s="19">
        <f>IF(SUM(מרקובחצי[[#This Row],[11]:[13]])=1,מרקובחצי[[#This Row],[עד ועד]],IF(SUM(R1429:T1430)=1,IF(מרקובחצי[[#This Row],[עד ועד]]&gt;K1429,מרקובחצי[[#This Row],[עד ועד]],K1429),K1429))</f>
        <v>38</v>
      </c>
      <c r="L1430" s="19" t="str">
        <f>IF(AND(SUM(מרקובחצי[[#This Row],[31]:[33]])=1,SUM(U1429:W1429)=0),מרקובחצי[[#This Row],[מקס]]-מרקובחצי[[#This Row],[מינ]],"")</f>
        <v/>
      </c>
      <c r="M143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30" s="19" t="str">
        <f t="shared" si="22"/>
        <v>S32</v>
      </c>
      <c r="O1430" s="19" t="str">
        <f>IF(מרקובחצי[[#This Row],[קבעה הפלגה?]]=1,"",IF(AND(מרקובחצי[[#This Row],[עד ועד]]&lt;29,OR(מרקובחצי[[#This Row],[CycleNumber]]=1,AND(U1429=1,OR(מרקובחצי[[#This Row],[עד ועד]]&lt;J1429,מרקובחצי[[#This Row],[עד ועד]]&gt;K1429)),AND(V1429=1,מרקובחצי[[#This Row],[עד ועד]]&lt;J1429),W1429=1)),1,""))</f>
        <v/>
      </c>
      <c r="P1430" s="19" t="str">
        <f>IF(מרקובחצי[[#This Row],[קבעה הפלגה?]]=1,"",IF(AND(מרקובחצי[[#This Row],[עד ועד]]&gt;28,מרקובחצי[[#This Row],[עד ועד]]&lt;32,OR(מרקובחצי[[#This Row],[CycleNumber]]=1,AND(U1429=1),AND(V1429=1,OR(מרקובחצי[[#This Row],[עד ועד]]&lt;J1429,מרקובחצי[[#This Row],[עד ועד]]&gt;K1429)),W1429=1)),1,""))</f>
        <v/>
      </c>
      <c r="Q1430" s="19" t="str">
        <f>IF(מרקובחצי[[#This Row],[קבעה הפלגה?]]=1,"",IF(AND(מרקובחצי[[#This Row],[עד ועד]]&gt;31,OR(מרקובחצי[[#This Row],[CycleNumber]]=1,AND(U1429=1),AND(V1429=1,מרקובחצי[[#This Row],[עד ועד]]&gt;K1429),AND(W1429=1,OR(מרקובחצי[[#This Row],[עד ועד]]&gt;K1429,מרקובחצי[[#This Row],[עד ועד]]&lt;J1429)))),1,""))</f>
        <v/>
      </c>
      <c r="R1430" s="19" t="str">
        <f>IF(מרקובחצי[[#This Row],[CycleNumber]]&gt;1,IF(AND(O1429=1,מרקובחצי[[#This Row],[עד ועד]]&lt;29),1,""),"")</f>
        <v/>
      </c>
      <c r="S1430" s="19" t="str">
        <f>IF(מרקובחצי[[#This Row],[CycleNumber]]&gt;1,IF(OR(AND(O1429=1,מרקובחצי[[#This Row],[עד ועד]]&gt;28),AND(P1429=1),AND(Q1429=1,מרקובחצי[[#This Row],[עד ועד]]&lt;32)),1,""),"")</f>
        <v/>
      </c>
      <c r="T1430" s="19" t="str">
        <f>IF(מרקובחצי[[#This Row],[CycleNumber]]&gt;1,IF(AND(Q1429=1,מרקובחצי[[#This Row],[עד ועד]]&gt;31),1,""),"")</f>
        <v/>
      </c>
      <c r="U1430" s="19" t="str">
        <f>IF(מרקובחצי[[#This Row],[CycleNumber]]&gt;1,IF(AND(R1429=1,מרקובחצי[[#This Row],[עד ועד]]&lt;29),1,IF(AND(U1429=1,NOT(OR(מרקובחצי[[#This Row],[עד ועד]]&lt;J1429,מרקובחצי[[#This Row],[עד ועד]]&gt;K1429))),1,"")),"")</f>
        <v/>
      </c>
      <c r="V1430" s="19">
        <f>IF(מרקובחצי[[#This Row],[CycleNumber]]&gt;1,IF(AND(SUM(R1429:T1429)=1,מרקובחצי[[#This Row],[עד ועד]]&gt;28,מרקובחצי[[#This Row],[עד ועד]]&lt;32),1,IF(OR(S1429=1,AND(R1429=1,מרקובחצי[[#This Row],[עד ועד]]&gt;28),AND(T1429=1,מרקובחצי[[#This Row],[עד ועד]]&lt;32)),1,IF(AND(V1429=1,NOT(OR(מרקובחצי[[#This Row],[עד ועד]]&lt;J1429,מרקובחצי[[#This Row],[עד ועד]]&gt;K1429))),1,""))),"")</f>
        <v>1</v>
      </c>
      <c r="W1430" s="19" t="str">
        <f>IF(מרקובחצי[[#This Row],[CycleNumber]]&gt;1,IF(AND(T1429=1,מרקובחצי[[#This Row],[עד ועד]]&gt;31),1,IF(AND(W1429=1,NOT(OR(מרקובחצי[[#This Row],[עד ועד]]&lt;J1429,מרקובחצי[[#This Row],[עד ועד]]&gt;K1429))),1,"")),"")</f>
        <v/>
      </c>
      <c r="X1430" s="19" t="str">
        <f>IF(AND(מרקובחצי[[#This Row],[CycleNumber]]&lt;$B1431,SUM(מרקובחצי[[#This Row],[11]],R1431)=2),1,"")</f>
        <v/>
      </c>
      <c r="Y1430" s="19" t="str">
        <f>IF(AND(מרקובחצי[[#This Row],[CycleNumber]]&lt;$B1431,SUM(מרקובחצי[[#This Row],[11]],S1431)=2),1,"")</f>
        <v/>
      </c>
      <c r="Z1430" s="19" t="str">
        <f>IF(AND(מרקובחצי[[#This Row],[CycleNumber]]&lt;$B1431,SUM(מרקובחצי[[#This Row],[13]],S1431)=2),1,"")</f>
        <v/>
      </c>
      <c r="AA1430" s="19" t="str">
        <f>IF(AND(מרקובחצי[[#This Row],[CycleNumber]]&lt;$B1431,SUM(מרקובחצי[[#This Row],[13]],T1431)=2),1,"")</f>
        <v/>
      </c>
      <c r="AB1430" s="19" t="str">
        <f>IF(AND(מרקובחצי[[#This Row],[CycleNumber]]&lt;$B1431,SUM(מרקובחצי[[#This Row],[21]],U1431)=2),1,"")</f>
        <v/>
      </c>
      <c r="AC1430" s="19" t="str">
        <f>IF(AND(מרקובחצי[[#This Row],[CycleNumber]]&lt;$B1431,SUM(מרקובחצי[[#This Row],[21]],V1431)=2),1,"")</f>
        <v/>
      </c>
      <c r="AD1430" s="19" t="str">
        <f>IF(AND(מרקובחצי[[#This Row],[CycleNumber]]&lt;$B1431,SUM(מרקובחצי[[#This Row],[23]],V1431)=2),1,"")</f>
        <v/>
      </c>
      <c r="AE1430" s="19" t="str">
        <f>IF(AND(מרקובחצי[[#This Row],[CycleNumber]]&lt;$B1431,SUM(מרקובחצי[[#This Row],[23]],W1431)=2),1,"")</f>
        <v/>
      </c>
      <c r="AF1430" s="19" t="str">
        <f>IF(AND(מרקובחצי[[#This Row],[CycleNumber]]&lt;$B1431,SUM(מרקובחצי[[#This Row],[31]],O1431)=2),1,"")</f>
        <v/>
      </c>
      <c r="AG1430" s="19" t="str">
        <f>IF(AND(מרקובחצי[[#This Row],[CycleNumber]]&lt;$B1431,SUM(מרקובחצי[[#This Row],[31]],P1431)=2),1,"")</f>
        <v/>
      </c>
      <c r="AH1430" s="19" t="str">
        <f>IF(AND(מרקובחצי[[#This Row],[CycleNumber]]&lt;$B1431,SUM(מרקובחצי[[#This Row],[31]],Q1431)=2),1,"")</f>
        <v/>
      </c>
      <c r="AI1430" s="19" t="str">
        <f>IF(AND(מרקובחצי[[#This Row],[CycleNumber]]&lt;$B1431,SUM(U1430:U1431)=2),1,"")</f>
        <v/>
      </c>
      <c r="AJ1430" s="19" t="str">
        <f>IF(AND(מרקובחצי[[#This Row],[CycleNumber]]&lt;$B1431,SUM(מרקובחצי[[#This Row],[32]],O1431)=2),1,"")</f>
        <v/>
      </c>
      <c r="AK1430" s="19">
        <f>IF(AND(מרקובחצי[[#This Row],[CycleNumber]]&lt;$B1431,SUM(מרקובחצי[[#This Row],[32]],P1431)=2),1,"")</f>
        <v>1</v>
      </c>
      <c r="AL1430" s="19" t="str">
        <f>IF(AND(מרקובחצי[[#This Row],[CycleNumber]]&lt;$B1431,SUM(מרקובחצי[[#This Row],[32]],Q1431)=2),1,"")</f>
        <v/>
      </c>
      <c r="AM1430" s="19" t="str">
        <f>IF(AND(מרקובחצי[[#This Row],[CycleNumber]]&lt;$B1431,SUM(V1430:V1431)=2),1,"")</f>
        <v/>
      </c>
      <c r="AN1430" s="19" t="str">
        <f>IF(AND(מרקובחצי[[#This Row],[CycleNumber]]&lt;$B1431,SUM(מרקובחצי[[#This Row],[33]],O1431)=2),1,"")</f>
        <v/>
      </c>
      <c r="AO1430" s="19" t="str">
        <f>IF(AND(מרקובחצי[[#This Row],[CycleNumber]]&lt;$B1431,SUM(מרקובחצי[[#This Row],[33]],P1431)=2),1,"")</f>
        <v/>
      </c>
      <c r="AP1430" s="19" t="str">
        <f>IF(AND(מרקובחצי[[#This Row],[CycleNumber]]&lt;$B1431,SUM(מרקובחצי[[#This Row],[33]],Q1431)=2),1,"")</f>
        <v/>
      </c>
      <c r="AQ1430" s="19" t="str">
        <f>IF(AND(מרקובחצי[[#This Row],[CycleNumber]]&lt;$B1431,SUM(W1430:W1431)=2),1,"")</f>
        <v/>
      </c>
      <c r="AR1430" s="19" t="str">
        <f>IF(AND(מרקובחצי[[#This Row],[CycleNumber]]&lt;$B1431,SUM(מרקובחצי[[#This Row],[12]],S1431)=2),1,"")</f>
        <v/>
      </c>
      <c r="AS1430" s="19" t="str">
        <f>IF(AND(מרקובחצי[[#This Row],[CycleNumber]]&lt;$B1431,SUM(מרקובחצי[[#This Row],[22]],V1431)=2),1,"")</f>
        <v/>
      </c>
      <c r="AT1430" s="21">
        <f>SUM(מרקובחצי[[#This Row],[11]:[33]])</f>
        <v>1</v>
      </c>
    </row>
    <row r="1431" spans="1:46" ht="15.6" x14ac:dyDescent="0.25">
      <c r="A1431" s="19" t="s">
        <v>152</v>
      </c>
      <c r="B1431" s="19">
        <v>5</v>
      </c>
      <c r="C1431">
        <v>29</v>
      </c>
      <c r="D1431" s="19">
        <f>מרקובחצי[[#This Row],[LengthofCycle]]+1</f>
        <v>30</v>
      </c>
      <c r="E1431" t="str">
        <f>IF(IFERROR(LOOKUP(מרקובחצי[[#This Row],[ClientID]],קביעויות[הפלגה]),FALSE)=מרקובחצי[[#This Row],[ClientID]],1,"")</f>
        <v/>
      </c>
      <c r="F1431" t="str">
        <f>IF(IFERROR(LOOKUP(מרקובחצי[[#This Row],[ClientID]],סוגחציקבוע[S31]),FALSE)=מרקובחצי[[#This Row],[ClientID]],1,"")</f>
        <v/>
      </c>
      <c r="G1431">
        <f>IF(IFERROR(LOOKUP(מרקובחצי[[#This Row],[ClientID]],סוגחציקבוע[S32]),FALSE)=מרקובחצי[[#This Row],[ClientID]],1,"")</f>
        <v>1</v>
      </c>
      <c r="H1431" t="str">
        <f>IF(IFERROR(LOOKUP(מרקובחצי[[#This Row],[ClientID]],סוגחציקבוע[S33]),FALSE)=מרקובחצי[[#This Row],[ClientID]],1,"")</f>
        <v/>
      </c>
      <c r="I1431" t="str">
        <f>IF(IFERROR(LOOKUP(מרקובחצי[[#This Row],[ClientID]],סוגחציקבוע[S32&amp;33]),FALSE)=מרקובחצי[[#This Row],[ClientID]],1,"")</f>
        <v/>
      </c>
      <c r="J1431" s="19">
        <f>IF(SUM(מרקובחצי[[#This Row],[11]:[13]])=1,מרקובחצי[[#This Row],[עד ועד]],IF(SUM(R1430:T1431)=1,IF(מרקובחצי[[#This Row],[עד ועד]]&lt;J1430,מרקובחצי[[#This Row],[עד ועד]],J1430),J1430))</f>
        <v>30</v>
      </c>
      <c r="K1431" s="19">
        <f>IF(SUM(מרקובחצי[[#This Row],[11]:[13]])=1,מרקובחצי[[#This Row],[עד ועד]],IF(SUM(R1430:T1431)=1,IF(מרקובחצי[[#This Row],[עד ועד]]&gt;K1430,מרקובחצי[[#This Row],[עד ועד]],K1430),K1430))</f>
        <v>30</v>
      </c>
      <c r="L1431" s="19" t="str">
        <f>IF(AND(SUM(מרקובחצי[[#This Row],[31]:[33]])=1,SUM(U1430:W1430)=0),מרקובחצי[[#This Row],[מקס]]-מרקובחצי[[#This Row],[מינ]],"")</f>
        <v/>
      </c>
      <c r="M143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431" s="19" t="str">
        <f t="shared" si="22"/>
        <v>S32</v>
      </c>
      <c r="O1431" s="19" t="str">
        <f>IF(מרקובחצי[[#This Row],[קבעה הפלגה?]]=1,"",IF(AND(מרקובחצי[[#This Row],[עד ועד]]&lt;29,OR(מרקובחצי[[#This Row],[CycleNumber]]=1,AND(U1430=1,OR(מרקובחצי[[#This Row],[עד ועד]]&lt;J1430,מרקובחצי[[#This Row],[עד ועד]]&gt;K1430)),AND(V1430=1,מרקובחצי[[#This Row],[עד ועד]]&lt;J1430),W1430=1)),1,""))</f>
        <v/>
      </c>
      <c r="P1431" s="19">
        <f>IF(מרקובחצי[[#This Row],[קבעה הפלגה?]]=1,"",IF(AND(מרקובחצי[[#This Row],[עד ועד]]&gt;28,מרקובחצי[[#This Row],[עד ועד]]&lt;32,OR(מרקובחצי[[#This Row],[CycleNumber]]=1,AND(U1430=1),AND(V1430=1,OR(מרקובחצי[[#This Row],[עד ועד]]&lt;J1430,מרקובחצי[[#This Row],[עד ועד]]&gt;K1430)),W1430=1)),1,""))</f>
        <v>1</v>
      </c>
      <c r="Q1431" s="19" t="str">
        <f>IF(מרקובחצי[[#This Row],[קבעה הפלגה?]]=1,"",IF(AND(מרקובחצי[[#This Row],[עד ועד]]&gt;31,OR(מרקובחצי[[#This Row],[CycleNumber]]=1,AND(U1430=1),AND(V1430=1,מרקובחצי[[#This Row],[עד ועד]]&gt;K1430),AND(W1430=1,OR(מרקובחצי[[#This Row],[עד ועד]]&gt;K1430,מרקובחצי[[#This Row],[עד ועד]]&lt;J1430)))),1,""))</f>
        <v/>
      </c>
      <c r="R1431" s="19" t="str">
        <f>IF(מרקובחצי[[#This Row],[CycleNumber]]&gt;1,IF(AND(O1430=1,מרקובחצי[[#This Row],[עד ועד]]&lt;29),1,""),"")</f>
        <v/>
      </c>
      <c r="S1431" s="19" t="str">
        <f>IF(מרקובחצי[[#This Row],[CycleNumber]]&gt;1,IF(OR(AND(O1430=1,מרקובחצי[[#This Row],[עד ועד]]&gt;28),AND(P1430=1),AND(Q1430=1,מרקובחצי[[#This Row],[עד ועד]]&lt;32)),1,""),"")</f>
        <v/>
      </c>
      <c r="T1431" s="19" t="str">
        <f>IF(מרקובחצי[[#This Row],[CycleNumber]]&gt;1,IF(AND(Q1430=1,מרקובחצי[[#This Row],[עד ועד]]&gt;31),1,""),"")</f>
        <v/>
      </c>
      <c r="U1431" s="19" t="str">
        <f>IF(מרקובחצי[[#This Row],[CycleNumber]]&gt;1,IF(AND(R1430=1,מרקובחצי[[#This Row],[עד ועד]]&lt;29),1,IF(AND(U1430=1,NOT(OR(מרקובחצי[[#This Row],[עד ועד]]&lt;J1430,מרקובחצי[[#This Row],[עד ועד]]&gt;K1430))),1,"")),"")</f>
        <v/>
      </c>
      <c r="V1431" s="19" t="str">
        <f>IF(מרקובחצי[[#This Row],[CycleNumber]]&gt;1,IF(AND(SUM(R1430:T1430)=1,מרקובחצי[[#This Row],[עד ועד]]&gt;28,מרקובחצי[[#This Row],[עד ועד]]&lt;32),1,IF(OR(S1430=1,AND(R1430=1,מרקובחצי[[#This Row],[עד ועד]]&gt;28),AND(T1430=1,מרקובחצי[[#This Row],[עד ועד]]&lt;32)),1,IF(AND(V1430=1,NOT(OR(מרקובחצי[[#This Row],[עד ועד]]&lt;J1430,מרקובחצי[[#This Row],[עד ועד]]&gt;K1430))),1,""))),"")</f>
        <v/>
      </c>
      <c r="W1431" s="19" t="str">
        <f>IF(מרקובחצי[[#This Row],[CycleNumber]]&gt;1,IF(AND(T1430=1,מרקובחצי[[#This Row],[עד ועד]]&gt;31),1,IF(AND(W1430=1,NOT(OR(מרקובחצי[[#This Row],[עד ועד]]&lt;J1430,מרקובחצי[[#This Row],[עד ועד]]&gt;K1430))),1,"")),"")</f>
        <v/>
      </c>
      <c r="X1431" s="19" t="str">
        <f>IF(AND(מרקובחצי[[#This Row],[CycleNumber]]&lt;$B1432,SUM(מרקובחצי[[#This Row],[11]],R1432)=2),1,"")</f>
        <v/>
      </c>
      <c r="Y1431" s="19" t="str">
        <f>IF(AND(מרקובחצי[[#This Row],[CycleNumber]]&lt;$B1432,SUM(מרקובחצי[[#This Row],[11]],S1432)=2),1,"")</f>
        <v/>
      </c>
      <c r="Z1431" s="19" t="str">
        <f>IF(AND(מרקובחצי[[#This Row],[CycleNumber]]&lt;$B1432,SUM(מרקובחצי[[#This Row],[13]],S1432)=2),1,"")</f>
        <v/>
      </c>
      <c r="AA1431" s="19" t="str">
        <f>IF(AND(מרקובחצי[[#This Row],[CycleNumber]]&lt;$B1432,SUM(מרקובחצי[[#This Row],[13]],T1432)=2),1,"")</f>
        <v/>
      </c>
      <c r="AB1431" s="19" t="str">
        <f>IF(AND(מרקובחצי[[#This Row],[CycleNumber]]&lt;$B1432,SUM(מרקובחצי[[#This Row],[21]],U1432)=2),1,"")</f>
        <v/>
      </c>
      <c r="AC1431" s="19" t="str">
        <f>IF(AND(מרקובחצי[[#This Row],[CycleNumber]]&lt;$B1432,SUM(מרקובחצי[[#This Row],[21]],V1432)=2),1,"")</f>
        <v/>
      </c>
      <c r="AD1431" s="19" t="str">
        <f>IF(AND(מרקובחצי[[#This Row],[CycleNumber]]&lt;$B1432,SUM(מרקובחצי[[#This Row],[23]],V1432)=2),1,"")</f>
        <v/>
      </c>
      <c r="AE1431" s="19" t="str">
        <f>IF(AND(מרקובחצי[[#This Row],[CycleNumber]]&lt;$B1432,SUM(מרקובחצי[[#This Row],[23]],W1432)=2),1,"")</f>
        <v/>
      </c>
      <c r="AF1431" s="19" t="str">
        <f>IF(AND(מרקובחצי[[#This Row],[CycleNumber]]&lt;$B1432,SUM(מרקובחצי[[#This Row],[31]],O1432)=2),1,"")</f>
        <v/>
      </c>
      <c r="AG1431" s="19" t="str">
        <f>IF(AND(מרקובחצי[[#This Row],[CycleNumber]]&lt;$B1432,SUM(מרקובחצי[[#This Row],[31]],P1432)=2),1,"")</f>
        <v/>
      </c>
      <c r="AH1431" s="19" t="str">
        <f>IF(AND(מרקובחצי[[#This Row],[CycleNumber]]&lt;$B1432,SUM(מרקובחצי[[#This Row],[31]],Q1432)=2),1,"")</f>
        <v/>
      </c>
      <c r="AI1431" s="19" t="str">
        <f>IF(AND(מרקובחצי[[#This Row],[CycleNumber]]&lt;$B1432,SUM(U1431:U1432)=2),1,"")</f>
        <v/>
      </c>
      <c r="AJ1431" s="19" t="str">
        <f>IF(AND(מרקובחצי[[#This Row],[CycleNumber]]&lt;$B1432,SUM(מרקובחצי[[#This Row],[32]],O1432)=2),1,"")</f>
        <v/>
      </c>
      <c r="AK1431" s="19" t="str">
        <f>IF(AND(מרקובחצי[[#This Row],[CycleNumber]]&lt;$B1432,SUM(מרקובחצי[[#This Row],[32]],P1432)=2),1,"")</f>
        <v/>
      </c>
      <c r="AL1431" s="19" t="str">
        <f>IF(AND(מרקובחצי[[#This Row],[CycleNumber]]&lt;$B1432,SUM(מרקובחצי[[#This Row],[32]],Q1432)=2),1,"")</f>
        <v/>
      </c>
      <c r="AM1431" s="19" t="str">
        <f>IF(AND(מרקובחצי[[#This Row],[CycleNumber]]&lt;$B1432,SUM(V1431:V1432)=2),1,"")</f>
        <v/>
      </c>
      <c r="AN1431" s="19" t="str">
        <f>IF(AND(מרקובחצי[[#This Row],[CycleNumber]]&lt;$B1432,SUM(מרקובחצי[[#This Row],[33]],O1432)=2),1,"")</f>
        <v/>
      </c>
      <c r="AO1431" s="19" t="str">
        <f>IF(AND(מרקובחצי[[#This Row],[CycleNumber]]&lt;$B1432,SUM(מרקובחצי[[#This Row],[33]],P1432)=2),1,"")</f>
        <v/>
      </c>
      <c r="AP1431" s="19" t="str">
        <f>IF(AND(מרקובחצי[[#This Row],[CycleNumber]]&lt;$B1432,SUM(מרקובחצי[[#This Row],[33]],Q1432)=2),1,"")</f>
        <v/>
      </c>
      <c r="AQ1431" s="19" t="str">
        <f>IF(AND(מרקובחצי[[#This Row],[CycleNumber]]&lt;$B1432,SUM(W1431:W1432)=2),1,"")</f>
        <v/>
      </c>
      <c r="AR1431" s="19" t="str">
        <f>IF(AND(מרקובחצי[[#This Row],[CycleNumber]]&lt;$B1432,SUM(מרקובחצי[[#This Row],[12]],S1432)=2),1,"")</f>
        <v/>
      </c>
      <c r="AS1431" s="19" t="str">
        <f>IF(AND(מרקובחצי[[#This Row],[CycleNumber]]&lt;$B1432,SUM(מרקובחצי[[#This Row],[22]],V1432)=2),1,"")</f>
        <v/>
      </c>
      <c r="AT1431" s="21">
        <f>SUM(מרקובחצי[[#This Row],[11]:[33]])</f>
        <v>1</v>
      </c>
    </row>
    <row r="1432" spans="1:46" ht="15.6" x14ac:dyDescent="0.25">
      <c r="A1432" s="19" t="s">
        <v>153</v>
      </c>
      <c r="B1432" s="19">
        <v>1</v>
      </c>
      <c r="C1432">
        <v>25</v>
      </c>
      <c r="D1432" s="19">
        <f>מרקובחצי[[#This Row],[LengthofCycle]]+1</f>
        <v>26</v>
      </c>
      <c r="E1432" t="str">
        <f>IF(IFERROR(LOOKUP(מרקובחצי[[#This Row],[ClientID]],קביעויות[הפלגה]),FALSE)=מרקובחצי[[#This Row],[ClientID]],1,"")</f>
        <v/>
      </c>
      <c r="F1432">
        <f>IF(IFERROR(LOOKUP(מרקובחצי[[#This Row],[ClientID]],סוגחציקבוע[S31]),FALSE)=מרקובחצי[[#This Row],[ClientID]],1,"")</f>
        <v>1</v>
      </c>
      <c r="G1432" t="str">
        <f>IF(IFERROR(LOOKUP(מרקובחצי[[#This Row],[ClientID]],סוגחציקבוע[S32]),FALSE)=מרקובחצי[[#This Row],[ClientID]],1,"")</f>
        <v/>
      </c>
      <c r="H1432" t="str">
        <f>IF(IFERROR(LOOKUP(מרקובחצי[[#This Row],[ClientID]],סוגחציקבוע[S33]),FALSE)=מרקובחצי[[#This Row],[ClientID]],1,"")</f>
        <v/>
      </c>
      <c r="I1432" t="str">
        <f>IF(IFERROR(LOOKUP(מרקובחצי[[#This Row],[ClientID]],סוגחציקבוע[S32&amp;33]),FALSE)=מרקובחצי[[#This Row],[ClientID]],1,"")</f>
        <v/>
      </c>
      <c r="J1432" s="19">
        <f>IF(SUM(מרקובחצי[[#This Row],[11]:[13]])=1,מרקובחצי[[#This Row],[עד ועד]],IF(SUM(R1431:T1432)=1,IF(מרקובחצי[[#This Row],[עד ועד]]&lt;J1431,מרקובחצי[[#This Row],[עד ועד]],J1431),J1431))</f>
        <v>26</v>
      </c>
      <c r="K1432" s="19">
        <f>IF(SUM(מרקובחצי[[#This Row],[11]:[13]])=1,מרקובחצי[[#This Row],[עד ועד]],IF(SUM(R1431:T1432)=1,IF(מרקובחצי[[#This Row],[עד ועד]]&gt;K1431,מרקובחצי[[#This Row],[עד ועד]],K1431),K1431))</f>
        <v>26</v>
      </c>
      <c r="L1432" s="19" t="str">
        <f>IF(AND(SUM(מרקובחצי[[#This Row],[31]:[33]])=1,SUM(U1431:W1431)=0),מרקובחצי[[#This Row],[מקס]]-מרקובחצי[[#This Row],[מינ]],"")</f>
        <v/>
      </c>
      <c r="M143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432" s="19" t="str">
        <f t="shared" si="22"/>
        <v>S12</v>
      </c>
      <c r="O1432" s="19">
        <f>IF(מרקובחצי[[#This Row],[קבעה הפלגה?]]=1,"",IF(AND(מרקובחצי[[#This Row],[עד ועד]]&lt;29,OR(מרקובחצי[[#This Row],[CycleNumber]]=1,AND(U1431=1,OR(מרקובחצי[[#This Row],[עד ועד]]&lt;J1431,מרקובחצי[[#This Row],[עד ועד]]&gt;K1431)),AND(V1431=1,מרקובחצי[[#This Row],[עד ועד]]&lt;J1431),W1431=1)),1,""))</f>
        <v>1</v>
      </c>
      <c r="P1432" s="19" t="str">
        <f>IF(מרקובחצי[[#This Row],[קבעה הפלגה?]]=1,"",IF(AND(מרקובחצי[[#This Row],[עד ועד]]&gt;28,מרקובחצי[[#This Row],[עד ועד]]&lt;32,OR(מרקובחצי[[#This Row],[CycleNumber]]=1,AND(U1431=1),AND(V1431=1,OR(מרקובחצי[[#This Row],[עד ועד]]&lt;J1431,מרקובחצי[[#This Row],[עד ועד]]&gt;K1431)),W1431=1)),1,""))</f>
        <v/>
      </c>
      <c r="Q1432" s="19" t="str">
        <f>IF(מרקובחצי[[#This Row],[קבעה הפלגה?]]=1,"",IF(AND(מרקובחצי[[#This Row],[עד ועד]]&gt;31,OR(מרקובחצי[[#This Row],[CycleNumber]]=1,AND(U1431=1),AND(V1431=1,מרקובחצי[[#This Row],[עד ועד]]&gt;K1431),AND(W1431=1,OR(מרקובחצי[[#This Row],[עד ועד]]&gt;K1431,מרקובחצי[[#This Row],[עד ועד]]&lt;J1431)))),1,""))</f>
        <v/>
      </c>
      <c r="R1432" s="19" t="str">
        <f>IF(מרקובחצי[[#This Row],[CycleNumber]]&gt;1,IF(AND(O1431=1,מרקובחצי[[#This Row],[עד ועד]]&lt;29),1,""),"")</f>
        <v/>
      </c>
      <c r="S1432" s="19" t="str">
        <f>IF(מרקובחצי[[#This Row],[CycleNumber]]&gt;1,IF(OR(AND(O1431=1,מרקובחצי[[#This Row],[עד ועד]]&gt;28),AND(P1431=1),AND(Q1431=1,מרקובחצי[[#This Row],[עד ועד]]&lt;32)),1,""),"")</f>
        <v/>
      </c>
      <c r="T1432" s="19" t="str">
        <f>IF(מרקובחצי[[#This Row],[CycleNumber]]&gt;1,IF(AND(Q1431=1,מרקובחצי[[#This Row],[עד ועד]]&gt;31),1,""),"")</f>
        <v/>
      </c>
      <c r="U1432" s="19" t="str">
        <f>IF(מרקובחצי[[#This Row],[CycleNumber]]&gt;1,IF(AND(R1431=1,מרקובחצי[[#This Row],[עד ועד]]&lt;29),1,IF(AND(U1431=1,NOT(OR(מרקובחצי[[#This Row],[עד ועד]]&lt;J1431,מרקובחצי[[#This Row],[עד ועד]]&gt;K1431))),1,"")),"")</f>
        <v/>
      </c>
      <c r="V1432" s="19" t="str">
        <f>IF(מרקובחצי[[#This Row],[CycleNumber]]&gt;1,IF(AND(SUM(R1431:T1431)=1,מרקובחצי[[#This Row],[עד ועד]]&gt;28,מרקובחצי[[#This Row],[עד ועד]]&lt;32),1,IF(OR(S1431=1,AND(R1431=1,מרקובחצי[[#This Row],[עד ועד]]&gt;28),AND(T1431=1,מרקובחצי[[#This Row],[עד ועד]]&lt;32)),1,IF(AND(V1431=1,NOT(OR(מרקובחצי[[#This Row],[עד ועד]]&lt;J1431,מרקובחצי[[#This Row],[עד ועד]]&gt;K1431))),1,""))),"")</f>
        <v/>
      </c>
      <c r="W1432" s="19" t="str">
        <f>IF(מרקובחצי[[#This Row],[CycleNumber]]&gt;1,IF(AND(T1431=1,מרקובחצי[[#This Row],[עד ועד]]&gt;31),1,IF(AND(W1431=1,NOT(OR(מרקובחצי[[#This Row],[עד ועד]]&lt;J1431,מרקובחצי[[#This Row],[עד ועד]]&gt;K1431))),1,"")),"")</f>
        <v/>
      </c>
      <c r="X1432" s="19">
        <f>IF(AND(מרקובחצי[[#This Row],[CycleNumber]]&lt;$B1433,SUM(מרקובחצי[[#This Row],[11]],R1433)=2),1,"")</f>
        <v>1</v>
      </c>
      <c r="Y1432" s="19" t="str">
        <f>IF(AND(מרקובחצי[[#This Row],[CycleNumber]]&lt;$B1433,SUM(מרקובחצי[[#This Row],[11]],S1433)=2),1,"")</f>
        <v/>
      </c>
      <c r="Z1432" s="19" t="str">
        <f>IF(AND(מרקובחצי[[#This Row],[CycleNumber]]&lt;$B1433,SUM(מרקובחצי[[#This Row],[13]],S1433)=2),1,"")</f>
        <v/>
      </c>
      <c r="AA1432" s="19" t="str">
        <f>IF(AND(מרקובחצי[[#This Row],[CycleNumber]]&lt;$B1433,SUM(מרקובחצי[[#This Row],[13]],T1433)=2),1,"")</f>
        <v/>
      </c>
      <c r="AB1432" s="19" t="str">
        <f>IF(AND(מרקובחצי[[#This Row],[CycleNumber]]&lt;$B1433,SUM(מרקובחצי[[#This Row],[21]],U1433)=2),1,"")</f>
        <v/>
      </c>
      <c r="AC1432" s="19" t="str">
        <f>IF(AND(מרקובחצי[[#This Row],[CycleNumber]]&lt;$B1433,SUM(מרקובחצי[[#This Row],[21]],V1433)=2),1,"")</f>
        <v/>
      </c>
      <c r="AD1432" s="19" t="str">
        <f>IF(AND(מרקובחצי[[#This Row],[CycleNumber]]&lt;$B1433,SUM(מרקובחצי[[#This Row],[23]],V1433)=2),1,"")</f>
        <v/>
      </c>
      <c r="AE1432" s="19" t="str">
        <f>IF(AND(מרקובחצי[[#This Row],[CycleNumber]]&lt;$B1433,SUM(מרקובחצי[[#This Row],[23]],W1433)=2),1,"")</f>
        <v/>
      </c>
      <c r="AF1432" s="19" t="str">
        <f>IF(AND(מרקובחצי[[#This Row],[CycleNumber]]&lt;$B1433,SUM(מרקובחצי[[#This Row],[31]],O1433)=2),1,"")</f>
        <v/>
      </c>
      <c r="AG1432" s="19" t="str">
        <f>IF(AND(מרקובחצי[[#This Row],[CycleNumber]]&lt;$B1433,SUM(מרקובחצי[[#This Row],[31]],P1433)=2),1,"")</f>
        <v/>
      </c>
      <c r="AH1432" s="19" t="str">
        <f>IF(AND(מרקובחצי[[#This Row],[CycleNumber]]&lt;$B1433,SUM(מרקובחצי[[#This Row],[31]],Q1433)=2),1,"")</f>
        <v/>
      </c>
      <c r="AI1432" s="19" t="str">
        <f>IF(AND(מרקובחצי[[#This Row],[CycleNumber]]&lt;$B1433,SUM(U1432:U1433)=2),1,"")</f>
        <v/>
      </c>
      <c r="AJ1432" s="19" t="str">
        <f>IF(AND(מרקובחצי[[#This Row],[CycleNumber]]&lt;$B1433,SUM(מרקובחצי[[#This Row],[32]],O1433)=2),1,"")</f>
        <v/>
      </c>
      <c r="AK1432" s="19" t="str">
        <f>IF(AND(מרקובחצי[[#This Row],[CycleNumber]]&lt;$B1433,SUM(מרקובחצי[[#This Row],[32]],P1433)=2),1,"")</f>
        <v/>
      </c>
      <c r="AL1432" s="19" t="str">
        <f>IF(AND(מרקובחצי[[#This Row],[CycleNumber]]&lt;$B1433,SUM(מרקובחצי[[#This Row],[32]],Q1433)=2),1,"")</f>
        <v/>
      </c>
      <c r="AM1432" s="19" t="str">
        <f>IF(AND(מרקובחצי[[#This Row],[CycleNumber]]&lt;$B1433,SUM(V1432:V1433)=2),1,"")</f>
        <v/>
      </c>
      <c r="AN1432" s="19" t="str">
        <f>IF(AND(מרקובחצי[[#This Row],[CycleNumber]]&lt;$B1433,SUM(מרקובחצי[[#This Row],[33]],O1433)=2),1,"")</f>
        <v/>
      </c>
      <c r="AO1432" s="19" t="str">
        <f>IF(AND(מרקובחצי[[#This Row],[CycleNumber]]&lt;$B1433,SUM(מרקובחצי[[#This Row],[33]],P1433)=2),1,"")</f>
        <v/>
      </c>
      <c r="AP1432" s="19" t="str">
        <f>IF(AND(מרקובחצי[[#This Row],[CycleNumber]]&lt;$B1433,SUM(מרקובחצי[[#This Row],[33]],Q1433)=2),1,"")</f>
        <v/>
      </c>
      <c r="AQ1432" s="19" t="str">
        <f>IF(AND(מרקובחצי[[#This Row],[CycleNumber]]&lt;$B1433,SUM(W1432:W1433)=2),1,"")</f>
        <v/>
      </c>
      <c r="AR1432" s="19" t="str">
        <f>IF(AND(מרקובחצי[[#This Row],[CycleNumber]]&lt;$B1433,SUM(מרקובחצי[[#This Row],[12]],S1433)=2),1,"")</f>
        <v/>
      </c>
      <c r="AS1432" s="19" t="str">
        <f>IF(AND(מרקובחצי[[#This Row],[CycleNumber]]&lt;$B1433,SUM(מרקובחצי[[#This Row],[22]],V1433)=2),1,"")</f>
        <v/>
      </c>
      <c r="AT1432" s="21">
        <f>SUM(מרקובחצי[[#This Row],[11]:[33]])</f>
        <v>1</v>
      </c>
    </row>
    <row r="1433" spans="1:46" ht="15.6" x14ac:dyDescent="0.25">
      <c r="A1433" s="19" t="s">
        <v>153</v>
      </c>
      <c r="B1433" s="19">
        <v>2</v>
      </c>
      <c r="C1433">
        <v>26</v>
      </c>
      <c r="D1433" s="19">
        <f>מרקובחצי[[#This Row],[LengthofCycle]]+1</f>
        <v>27</v>
      </c>
      <c r="E1433" t="str">
        <f>IF(IFERROR(LOOKUP(מרקובחצי[[#This Row],[ClientID]],קביעויות[הפלגה]),FALSE)=מרקובחצי[[#This Row],[ClientID]],1,"")</f>
        <v/>
      </c>
      <c r="F1433">
        <f>IF(IFERROR(LOOKUP(מרקובחצי[[#This Row],[ClientID]],סוגחציקבוע[S31]),FALSE)=מרקובחצי[[#This Row],[ClientID]],1,"")</f>
        <v>1</v>
      </c>
      <c r="G1433" t="str">
        <f>IF(IFERROR(LOOKUP(מרקובחצי[[#This Row],[ClientID]],סוגחציקבוע[S32]),FALSE)=מרקובחצי[[#This Row],[ClientID]],1,"")</f>
        <v/>
      </c>
      <c r="H1433" t="str">
        <f>IF(IFERROR(LOOKUP(מרקובחצי[[#This Row],[ClientID]],סוגחציקבוע[S33]),FALSE)=מרקובחצי[[#This Row],[ClientID]],1,"")</f>
        <v/>
      </c>
      <c r="I1433" t="str">
        <f>IF(IFERROR(LOOKUP(מרקובחצי[[#This Row],[ClientID]],סוגחציקבוע[S32&amp;33]),FALSE)=מרקובחצי[[#This Row],[ClientID]],1,"")</f>
        <v/>
      </c>
      <c r="J1433" s="19">
        <f>IF(SUM(מרקובחצי[[#This Row],[11]:[13]])=1,מרקובחצי[[#This Row],[עד ועד]],IF(SUM(R1432:T1433)=1,IF(מרקובחצי[[#This Row],[עד ועד]]&lt;J1432,מרקובחצי[[#This Row],[עד ועד]],J1432),J1432))</f>
        <v>26</v>
      </c>
      <c r="K1433" s="19">
        <f>IF(SUM(מרקובחצי[[#This Row],[11]:[13]])=1,מרקובחצי[[#This Row],[עד ועד]],IF(SUM(R1432:T1433)=1,IF(מרקובחצי[[#This Row],[עד ועד]]&gt;K1432,מרקובחצי[[#This Row],[עד ועד]],K1432),K1432))</f>
        <v>27</v>
      </c>
      <c r="L1433" s="19" t="str">
        <f>IF(AND(SUM(מרקובחצי[[#This Row],[31]:[33]])=1,SUM(U1432:W1432)=0),מרקובחצי[[#This Row],[מקס]]-מרקובחצי[[#This Row],[מינ]],"")</f>
        <v/>
      </c>
      <c r="M143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S21</v>
      </c>
      <c r="N1433" s="19" t="str">
        <f t="shared" si="22"/>
        <v>S11</v>
      </c>
      <c r="O1433" s="19" t="str">
        <f>IF(מרקובחצי[[#This Row],[קבעה הפלגה?]]=1,"",IF(AND(מרקובחצי[[#This Row],[עד ועד]]&lt;29,OR(מרקובחצי[[#This Row],[CycleNumber]]=1,AND(U1432=1,OR(מרקובחצי[[#This Row],[עד ועד]]&lt;J1432,מרקובחצי[[#This Row],[עד ועד]]&gt;K1432)),AND(V1432=1,מרקובחצי[[#This Row],[עד ועד]]&lt;J1432),W1432=1)),1,""))</f>
        <v/>
      </c>
      <c r="P1433" s="19" t="str">
        <f>IF(מרקובחצי[[#This Row],[קבעה הפלגה?]]=1,"",IF(AND(מרקובחצי[[#This Row],[עד ועד]]&gt;28,מרקובחצי[[#This Row],[עד ועד]]&lt;32,OR(מרקובחצי[[#This Row],[CycleNumber]]=1,AND(U1432=1),AND(V1432=1,OR(מרקובחצי[[#This Row],[עד ועד]]&lt;J1432,מרקובחצי[[#This Row],[עד ועד]]&gt;K1432)),W1432=1)),1,""))</f>
        <v/>
      </c>
      <c r="Q1433" s="19" t="str">
        <f>IF(מרקובחצי[[#This Row],[קבעה הפלגה?]]=1,"",IF(AND(מרקובחצי[[#This Row],[עד ועד]]&gt;31,OR(מרקובחצי[[#This Row],[CycleNumber]]=1,AND(U1432=1),AND(V1432=1,מרקובחצי[[#This Row],[עד ועד]]&gt;K1432),AND(W1432=1,OR(מרקובחצי[[#This Row],[עד ועד]]&gt;K1432,מרקובחצי[[#This Row],[עד ועד]]&lt;J1432)))),1,""))</f>
        <v/>
      </c>
      <c r="R1433" s="19">
        <f>IF(מרקובחצי[[#This Row],[CycleNumber]]&gt;1,IF(AND(O1432=1,מרקובחצי[[#This Row],[עד ועד]]&lt;29),1,""),"")</f>
        <v>1</v>
      </c>
      <c r="S1433" s="19" t="str">
        <f>IF(מרקובחצי[[#This Row],[CycleNumber]]&gt;1,IF(OR(AND(O1432=1,מרקובחצי[[#This Row],[עד ועד]]&gt;28),AND(P1432=1),AND(Q1432=1,מרקובחצי[[#This Row],[עד ועד]]&lt;32)),1,""),"")</f>
        <v/>
      </c>
      <c r="T1433" s="19" t="str">
        <f>IF(מרקובחצי[[#This Row],[CycleNumber]]&gt;1,IF(AND(Q1432=1,מרקובחצי[[#This Row],[עד ועד]]&gt;31),1,""),"")</f>
        <v/>
      </c>
      <c r="U1433" s="19" t="str">
        <f>IF(מרקובחצי[[#This Row],[CycleNumber]]&gt;1,IF(AND(R1432=1,מרקובחצי[[#This Row],[עד ועד]]&lt;29),1,IF(AND(U1432=1,NOT(OR(מרקובחצי[[#This Row],[עד ועד]]&lt;J1432,מרקובחצי[[#This Row],[עד ועד]]&gt;K1432))),1,"")),"")</f>
        <v/>
      </c>
      <c r="V1433" s="19" t="str">
        <f>IF(מרקובחצי[[#This Row],[CycleNumber]]&gt;1,IF(AND(SUM(R1432:T1432)=1,מרקובחצי[[#This Row],[עד ועד]]&gt;28,מרקובחצי[[#This Row],[עד ועד]]&lt;32),1,IF(OR(S1432=1,AND(R1432=1,מרקובחצי[[#This Row],[עד ועד]]&gt;28),AND(T1432=1,מרקובחצי[[#This Row],[עד ועד]]&lt;32)),1,IF(AND(V1432=1,NOT(OR(מרקובחצי[[#This Row],[עד ועד]]&lt;J1432,מרקובחצי[[#This Row],[עד ועד]]&gt;K1432))),1,""))),"")</f>
        <v/>
      </c>
      <c r="W1433" s="19" t="str">
        <f>IF(מרקובחצי[[#This Row],[CycleNumber]]&gt;1,IF(AND(T1432=1,מרקובחצי[[#This Row],[עד ועד]]&gt;31),1,IF(AND(W1432=1,NOT(OR(מרקובחצי[[#This Row],[עד ועד]]&lt;J1432,מרקובחצי[[#This Row],[עד ועד]]&gt;K1432))),1,"")),"")</f>
        <v/>
      </c>
      <c r="X1433" s="19" t="str">
        <f>IF(AND(מרקובחצי[[#This Row],[CycleNumber]]&lt;$B1434,SUM(מרקובחצי[[#This Row],[11]],R1434)=2),1,"")</f>
        <v/>
      </c>
      <c r="Y1433" s="19" t="str">
        <f>IF(AND(מרקובחצי[[#This Row],[CycleNumber]]&lt;$B1434,SUM(מרקובחצי[[#This Row],[11]],S1434)=2),1,"")</f>
        <v/>
      </c>
      <c r="Z1433" s="19" t="str">
        <f>IF(AND(מרקובחצי[[#This Row],[CycleNumber]]&lt;$B1434,SUM(מרקובחצי[[#This Row],[13]],S1434)=2),1,"")</f>
        <v/>
      </c>
      <c r="AA1433" s="19" t="str">
        <f>IF(AND(מרקובחצי[[#This Row],[CycleNumber]]&lt;$B1434,SUM(מרקובחצי[[#This Row],[13]],T1434)=2),1,"")</f>
        <v/>
      </c>
      <c r="AB1433" s="19">
        <f>IF(AND(מרקובחצי[[#This Row],[CycleNumber]]&lt;$B1434,SUM(מרקובחצי[[#This Row],[21]],U1434)=2),1,"")</f>
        <v>1</v>
      </c>
      <c r="AC1433" s="19" t="str">
        <f>IF(AND(מרקובחצי[[#This Row],[CycleNumber]]&lt;$B1434,SUM(מרקובחצי[[#This Row],[21]],V1434)=2),1,"")</f>
        <v/>
      </c>
      <c r="AD1433" s="19" t="str">
        <f>IF(AND(מרקובחצי[[#This Row],[CycleNumber]]&lt;$B1434,SUM(מרקובחצי[[#This Row],[23]],V1434)=2),1,"")</f>
        <v/>
      </c>
      <c r="AE1433" s="19" t="str">
        <f>IF(AND(מרקובחצי[[#This Row],[CycleNumber]]&lt;$B1434,SUM(מרקובחצי[[#This Row],[23]],W1434)=2),1,"")</f>
        <v/>
      </c>
      <c r="AF1433" s="19" t="str">
        <f>IF(AND(מרקובחצי[[#This Row],[CycleNumber]]&lt;$B1434,SUM(מרקובחצי[[#This Row],[31]],O1434)=2),1,"")</f>
        <v/>
      </c>
      <c r="AG1433" s="19" t="str">
        <f>IF(AND(מרקובחצי[[#This Row],[CycleNumber]]&lt;$B1434,SUM(מרקובחצי[[#This Row],[31]],P1434)=2),1,"")</f>
        <v/>
      </c>
      <c r="AH1433" s="19" t="str">
        <f>IF(AND(מרקובחצי[[#This Row],[CycleNumber]]&lt;$B1434,SUM(מרקובחצי[[#This Row],[31]],Q1434)=2),1,"")</f>
        <v/>
      </c>
      <c r="AI1433" s="19" t="str">
        <f>IF(AND(מרקובחצי[[#This Row],[CycleNumber]]&lt;$B1434,SUM(U1433:U1434)=2),1,"")</f>
        <v/>
      </c>
      <c r="AJ1433" s="19" t="str">
        <f>IF(AND(מרקובחצי[[#This Row],[CycleNumber]]&lt;$B1434,SUM(מרקובחצי[[#This Row],[32]],O1434)=2),1,"")</f>
        <v/>
      </c>
      <c r="AK1433" s="19" t="str">
        <f>IF(AND(מרקובחצי[[#This Row],[CycleNumber]]&lt;$B1434,SUM(מרקובחצי[[#This Row],[32]],P1434)=2),1,"")</f>
        <v/>
      </c>
      <c r="AL1433" s="19" t="str">
        <f>IF(AND(מרקובחצי[[#This Row],[CycleNumber]]&lt;$B1434,SUM(מרקובחצי[[#This Row],[32]],Q1434)=2),1,"")</f>
        <v/>
      </c>
      <c r="AM1433" s="19" t="str">
        <f>IF(AND(מרקובחצי[[#This Row],[CycleNumber]]&lt;$B1434,SUM(V1433:V1434)=2),1,"")</f>
        <v/>
      </c>
      <c r="AN1433" s="19" t="str">
        <f>IF(AND(מרקובחצי[[#This Row],[CycleNumber]]&lt;$B1434,SUM(מרקובחצי[[#This Row],[33]],O1434)=2),1,"")</f>
        <v/>
      </c>
      <c r="AO1433" s="19" t="str">
        <f>IF(AND(מרקובחצי[[#This Row],[CycleNumber]]&lt;$B1434,SUM(מרקובחצי[[#This Row],[33]],P1434)=2),1,"")</f>
        <v/>
      </c>
      <c r="AP1433" s="19" t="str">
        <f>IF(AND(מרקובחצי[[#This Row],[CycleNumber]]&lt;$B1434,SUM(מרקובחצי[[#This Row],[33]],Q1434)=2),1,"")</f>
        <v/>
      </c>
      <c r="AQ1433" s="19" t="str">
        <f>IF(AND(מרקובחצי[[#This Row],[CycleNumber]]&lt;$B1434,SUM(W1433:W1434)=2),1,"")</f>
        <v/>
      </c>
      <c r="AR1433" s="19" t="str">
        <f>IF(AND(מרקובחצי[[#This Row],[CycleNumber]]&lt;$B1434,SUM(מרקובחצי[[#This Row],[12]],S1434)=2),1,"")</f>
        <v/>
      </c>
      <c r="AS1433" s="19" t="str">
        <f>IF(AND(מרקובחצי[[#This Row],[CycleNumber]]&lt;$B1434,SUM(מרקובחצי[[#This Row],[22]],V1434)=2),1,"")</f>
        <v/>
      </c>
      <c r="AT1433" s="21">
        <f>SUM(מרקובחצי[[#This Row],[11]:[33]])</f>
        <v>1</v>
      </c>
    </row>
    <row r="1434" spans="1:46" ht="15.6" x14ac:dyDescent="0.25">
      <c r="A1434" s="19" t="s">
        <v>153</v>
      </c>
      <c r="B1434" s="19">
        <v>3</v>
      </c>
      <c r="C1434">
        <v>26</v>
      </c>
      <c r="D1434" s="19">
        <f>מרקובחצי[[#This Row],[LengthofCycle]]+1</f>
        <v>27</v>
      </c>
      <c r="E1434" t="str">
        <f>IF(IFERROR(LOOKUP(מרקובחצי[[#This Row],[ClientID]],קביעויות[הפלגה]),FALSE)=מרקובחצי[[#This Row],[ClientID]],1,"")</f>
        <v/>
      </c>
      <c r="F1434">
        <f>IF(IFERROR(LOOKUP(מרקובחצי[[#This Row],[ClientID]],סוגחציקבוע[S31]),FALSE)=מרקובחצי[[#This Row],[ClientID]],1,"")</f>
        <v>1</v>
      </c>
      <c r="G1434" t="str">
        <f>IF(IFERROR(LOOKUP(מרקובחצי[[#This Row],[ClientID]],סוגחציקבוע[S32]),FALSE)=מרקובחצי[[#This Row],[ClientID]],1,"")</f>
        <v/>
      </c>
      <c r="H1434" t="str">
        <f>IF(IFERROR(LOOKUP(מרקובחצי[[#This Row],[ClientID]],סוגחציקבוע[S33]),FALSE)=מרקובחצי[[#This Row],[ClientID]],1,"")</f>
        <v/>
      </c>
      <c r="I1434" t="str">
        <f>IF(IFERROR(LOOKUP(מרקובחצי[[#This Row],[ClientID]],סוגחציקבוע[S32&amp;33]),FALSE)=מרקובחצי[[#This Row],[ClientID]],1,"")</f>
        <v/>
      </c>
      <c r="J1434" s="19">
        <f>IF(SUM(מרקובחצי[[#This Row],[11]:[13]])=1,מרקובחצי[[#This Row],[עד ועד]],IF(SUM(R1433:T1434)=1,IF(מרקובחצי[[#This Row],[עד ועד]]&lt;J1433,מרקובחצי[[#This Row],[עד ועד]],J1433),J1433))</f>
        <v>26</v>
      </c>
      <c r="K1434" s="19">
        <f>IF(SUM(מרקובחצי[[#This Row],[11]:[13]])=1,מרקובחצי[[#This Row],[עד ועד]],IF(SUM(R1433:T1434)=1,IF(מרקובחצי[[#This Row],[עד ועד]]&gt;K1433,מרקובחצי[[#This Row],[עד ועד]],K1433),K1433))</f>
        <v>27</v>
      </c>
      <c r="L1434" s="19">
        <f>IF(AND(SUM(מרקובחצי[[#This Row],[31]:[33]])=1,SUM(U1433:W1433)=0),מרקובחצי[[#This Row],[מקס]]-מרקובחצי[[#This Row],[מינ]],"")</f>
        <v>1</v>
      </c>
      <c r="M143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S31</v>
      </c>
      <c r="N1434" s="19" t="str">
        <f t="shared" si="22"/>
        <v>S21</v>
      </c>
      <c r="O1434" s="19" t="str">
        <f>IF(מרקובחצי[[#This Row],[קבעה הפלגה?]]=1,"",IF(AND(מרקובחצי[[#This Row],[עד ועד]]&lt;29,OR(מרקובחצי[[#This Row],[CycleNumber]]=1,AND(U1433=1,OR(מרקובחצי[[#This Row],[עד ועד]]&lt;J1433,מרקובחצי[[#This Row],[עד ועד]]&gt;K1433)),AND(V1433=1,מרקובחצי[[#This Row],[עד ועד]]&lt;J1433),W1433=1)),1,""))</f>
        <v/>
      </c>
      <c r="P1434" s="19" t="str">
        <f>IF(מרקובחצי[[#This Row],[קבעה הפלגה?]]=1,"",IF(AND(מרקובחצי[[#This Row],[עד ועד]]&gt;28,מרקובחצי[[#This Row],[עד ועד]]&lt;32,OR(מרקובחצי[[#This Row],[CycleNumber]]=1,AND(U1433=1),AND(V1433=1,OR(מרקובחצי[[#This Row],[עד ועד]]&lt;J1433,מרקובחצי[[#This Row],[עד ועד]]&gt;K1433)),W1433=1)),1,""))</f>
        <v/>
      </c>
      <c r="Q1434" s="19" t="str">
        <f>IF(מרקובחצי[[#This Row],[קבעה הפלגה?]]=1,"",IF(AND(מרקובחצי[[#This Row],[עד ועד]]&gt;31,OR(מרקובחצי[[#This Row],[CycleNumber]]=1,AND(U1433=1),AND(V1433=1,מרקובחצי[[#This Row],[עד ועד]]&gt;K1433),AND(W1433=1,OR(מרקובחצי[[#This Row],[עד ועד]]&gt;K1433,מרקובחצי[[#This Row],[עד ועד]]&lt;J1433)))),1,""))</f>
        <v/>
      </c>
      <c r="R1434" s="19" t="str">
        <f>IF(מרקובחצי[[#This Row],[CycleNumber]]&gt;1,IF(AND(O1433=1,מרקובחצי[[#This Row],[עד ועד]]&lt;29),1,""),"")</f>
        <v/>
      </c>
      <c r="S1434" s="19" t="str">
        <f>IF(מרקובחצי[[#This Row],[CycleNumber]]&gt;1,IF(OR(AND(O1433=1,מרקובחצי[[#This Row],[עד ועד]]&gt;28),AND(P1433=1),AND(Q1433=1,מרקובחצי[[#This Row],[עד ועד]]&lt;32)),1,""),"")</f>
        <v/>
      </c>
      <c r="T1434" s="19" t="str">
        <f>IF(מרקובחצי[[#This Row],[CycleNumber]]&gt;1,IF(AND(Q1433=1,מרקובחצי[[#This Row],[עד ועד]]&gt;31),1,""),"")</f>
        <v/>
      </c>
      <c r="U1434" s="19">
        <f>IF(מרקובחצי[[#This Row],[CycleNumber]]&gt;1,IF(AND(R1433=1,מרקובחצי[[#This Row],[עד ועד]]&lt;29),1,IF(AND(U1433=1,NOT(OR(מרקובחצי[[#This Row],[עד ועד]]&lt;J1433,מרקובחצי[[#This Row],[עד ועד]]&gt;K1433))),1,"")),"")</f>
        <v>1</v>
      </c>
      <c r="V1434" s="19" t="str">
        <f>IF(מרקובחצי[[#This Row],[CycleNumber]]&gt;1,IF(AND(SUM(R1433:T1433)=1,מרקובחצי[[#This Row],[עד ועד]]&gt;28,מרקובחצי[[#This Row],[עד ועד]]&lt;32),1,IF(OR(S1433=1,AND(R1433=1,מרקובחצי[[#This Row],[עד ועד]]&gt;28),AND(T1433=1,מרקובחצי[[#This Row],[עד ועד]]&lt;32)),1,IF(AND(V1433=1,NOT(OR(מרקובחצי[[#This Row],[עד ועד]]&lt;J1433,מרקובחצי[[#This Row],[עד ועד]]&gt;K1433))),1,""))),"")</f>
        <v/>
      </c>
      <c r="W1434" s="19" t="str">
        <f>IF(מרקובחצי[[#This Row],[CycleNumber]]&gt;1,IF(AND(T1433=1,מרקובחצי[[#This Row],[עד ועד]]&gt;31),1,IF(AND(W1433=1,NOT(OR(מרקובחצי[[#This Row],[עד ועד]]&lt;J1433,מרקובחצי[[#This Row],[עד ועד]]&gt;K1433))),1,"")),"")</f>
        <v/>
      </c>
      <c r="X1434" s="19" t="str">
        <f>IF(AND(מרקובחצי[[#This Row],[CycleNumber]]&lt;$B1435,SUM(מרקובחצי[[#This Row],[11]],R1435)=2),1,"")</f>
        <v/>
      </c>
      <c r="Y1434" s="19" t="str">
        <f>IF(AND(מרקובחצי[[#This Row],[CycleNumber]]&lt;$B1435,SUM(מרקובחצי[[#This Row],[11]],S1435)=2),1,"")</f>
        <v/>
      </c>
      <c r="Z1434" s="19" t="str">
        <f>IF(AND(מרקובחצי[[#This Row],[CycleNumber]]&lt;$B1435,SUM(מרקובחצי[[#This Row],[13]],S1435)=2),1,"")</f>
        <v/>
      </c>
      <c r="AA1434" s="19" t="str">
        <f>IF(AND(מרקובחצי[[#This Row],[CycleNumber]]&lt;$B1435,SUM(מרקובחצי[[#This Row],[13]],T1435)=2),1,"")</f>
        <v/>
      </c>
      <c r="AB1434" s="19" t="str">
        <f>IF(AND(מרקובחצי[[#This Row],[CycleNumber]]&lt;$B1435,SUM(מרקובחצי[[#This Row],[21]],U1435)=2),1,"")</f>
        <v/>
      </c>
      <c r="AC1434" s="19" t="str">
        <f>IF(AND(מרקובחצי[[#This Row],[CycleNumber]]&lt;$B1435,SUM(מרקובחצי[[#This Row],[21]],V1435)=2),1,"")</f>
        <v/>
      </c>
      <c r="AD1434" s="19" t="str">
        <f>IF(AND(מרקובחצי[[#This Row],[CycleNumber]]&lt;$B1435,SUM(מרקובחצי[[#This Row],[23]],V1435)=2),1,"")</f>
        <v/>
      </c>
      <c r="AE1434" s="19" t="str">
        <f>IF(AND(מרקובחצי[[#This Row],[CycleNumber]]&lt;$B1435,SUM(מרקובחצי[[#This Row],[23]],W1435)=2),1,"")</f>
        <v/>
      </c>
      <c r="AF1434" s="19" t="str">
        <f>IF(AND(מרקובחצי[[#This Row],[CycleNumber]]&lt;$B1435,SUM(מרקובחצי[[#This Row],[31]],O1435)=2),1,"")</f>
        <v/>
      </c>
      <c r="AG1434" s="19">
        <f>IF(AND(מרקובחצי[[#This Row],[CycleNumber]]&lt;$B1435,SUM(מרקובחצי[[#This Row],[31]],P1435)=2),1,"")</f>
        <v>1</v>
      </c>
      <c r="AH1434" s="19" t="str">
        <f>IF(AND(מרקובחצי[[#This Row],[CycleNumber]]&lt;$B1435,SUM(מרקובחצי[[#This Row],[31]],Q1435)=2),1,"")</f>
        <v/>
      </c>
      <c r="AI1434" s="19" t="str">
        <f>IF(AND(מרקובחצי[[#This Row],[CycleNumber]]&lt;$B1435,SUM(U1434:U1435)=2),1,"")</f>
        <v/>
      </c>
      <c r="AJ1434" s="19" t="str">
        <f>IF(AND(מרקובחצי[[#This Row],[CycleNumber]]&lt;$B1435,SUM(מרקובחצי[[#This Row],[32]],O1435)=2),1,"")</f>
        <v/>
      </c>
      <c r="AK1434" s="19" t="str">
        <f>IF(AND(מרקובחצי[[#This Row],[CycleNumber]]&lt;$B1435,SUM(מרקובחצי[[#This Row],[32]],P1435)=2),1,"")</f>
        <v/>
      </c>
      <c r="AL1434" s="19" t="str">
        <f>IF(AND(מרקובחצי[[#This Row],[CycleNumber]]&lt;$B1435,SUM(מרקובחצי[[#This Row],[32]],Q1435)=2),1,"")</f>
        <v/>
      </c>
      <c r="AM1434" s="19" t="str">
        <f>IF(AND(מרקובחצי[[#This Row],[CycleNumber]]&lt;$B1435,SUM(V1434:V1435)=2),1,"")</f>
        <v/>
      </c>
      <c r="AN1434" s="19" t="str">
        <f>IF(AND(מרקובחצי[[#This Row],[CycleNumber]]&lt;$B1435,SUM(מרקובחצי[[#This Row],[33]],O1435)=2),1,"")</f>
        <v/>
      </c>
      <c r="AO1434" s="19" t="str">
        <f>IF(AND(מרקובחצי[[#This Row],[CycleNumber]]&lt;$B1435,SUM(מרקובחצי[[#This Row],[33]],P1435)=2),1,"")</f>
        <v/>
      </c>
      <c r="AP1434" s="19" t="str">
        <f>IF(AND(מרקובחצי[[#This Row],[CycleNumber]]&lt;$B1435,SUM(מרקובחצי[[#This Row],[33]],Q1435)=2),1,"")</f>
        <v/>
      </c>
      <c r="AQ1434" s="19" t="str">
        <f>IF(AND(מרקובחצי[[#This Row],[CycleNumber]]&lt;$B1435,SUM(W1434:W1435)=2),1,"")</f>
        <v/>
      </c>
      <c r="AR1434" s="19" t="str">
        <f>IF(AND(מרקובחצי[[#This Row],[CycleNumber]]&lt;$B1435,SUM(מרקובחצי[[#This Row],[12]],S1435)=2),1,"")</f>
        <v/>
      </c>
      <c r="AS1434" s="19" t="str">
        <f>IF(AND(מרקובחצי[[#This Row],[CycleNumber]]&lt;$B1435,SUM(מרקובחצי[[#This Row],[22]],V1435)=2),1,"")</f>
        <v/>
      </c>
      <c r="AT1434" s="21">
        <f>SUM(מרקובחצי[[#This Row],[11]:[33]])</f>
        <v>1</v>
      </c>
    </row>
    <row r="1435" spans="1:46" ht="15.6" x14ac:dyDescent="0.25">
      <c r="A1435" s="19" t="s">
        <v>153</v>
      </c>
      <c r="B1435" s="19">
        <v>4</v>
      </c>
      <c r="C1435">
        <v>28</v>
      </c>
      <c r="D1435" s="19">
        <f>מרקובחצי[[#This Row],[LengthofCycle]]+1</f>
        <v>29</v>
      </c>
      <c r="E1435" t="str">
        <f>IF(IFERROR(LOOKUP(מרקובחצי[[#This Row],[ClientID]],קביעויות[הפלגה]),FALSE)=מרקובחצי[[#This Row],[ClientID]],1,"")</f>
        <v/>
      </c>
      <c r="F1435">
        <f>IF(IFERROR(LOOKUP(מרקובחצי[[#This Row],[ClientID]],סוגחציקבוע[S31]),FALSE)=מרקובחצי[[#This Row],[ClientID]],1,"")</f>
        <v>1</v>
      </c>
      <c r="G1435" t="str">
        <f>IF(IFERROR(LOOKUP(מרקובחצי[[#This Row],[ClientID]],סוגחציקבוע[S32]),FALSE)=מרקובחצי[[#This Row],[ClientID]],1,"")</f>
        <v/>
      </c>
      <c r="H1435" t="str">
        <f>IF(IFERROR(LOOKUP(מרקובחצי[[#This Row],[ClientID]],סוגחציקבוע[S33]),FALSE)=מרקובחצי[[#This Row],[ClientID]],1,"")</f>
        <v/>
      </c>
      <c r="I1435" t="str">
        <f>IF(IFERROR(LOOKUP(מרקובחצי[[#This Row],[ClientID]],סוגחציקבוע[S32&amp;33]),FALSE)=מרקובחצי[[#This Row],[ClientID]],1,"")</f>
        <v/>
      </c>
      <c r="J1435" s="19">
        <f>IF(SUM(מרקובחצי[[#This Row],[11]:[13]])=1,מרקובחצי[[#This Row],[עד ועד]],IF(SUM(R1434:T1435)=1,IF(מרקובחצי[[#This Row],[עד ועד]]&lt;J1434,מרקובחצי[[#This Row],[עד ועד]],J1434),J1434))</f>
        <v>29</v>
      </c>
      <c r="K1435" s="19">
        <f>IF(SUM(מרקובחצי[[#This Row],[11]:[13]])=1,מרקובחצי[[#This Row],[עד ועד]],IF(SUM(R1434:T1435)=1,IF(מרקובחצי[[#This Row],[עד ועד]]&gt;K1434,מרקובחצי[[#This Row],[עד ועד]],K1434),K1434))</f>
        <v>29</v>
      </c>
      <c r="L1435" s="19" t="str">
        <f>IF(AND(SUM(מרקובחצי[[#This Row],[31]:[33]])=1,SUM(U1434:W1434)=0),מרקובחצי[[#This Row],[מקס]]-מרקובחצי[[#This Row],[מינ]],"")</f>
        <v/>
      </c>
      <c r="M143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435" s="19" t="str">
        <f t="shared" si="22"/>
        <v>S31</v>
      </c>
      <c r="O1435" s="19" t="str">
        <f>IF(מרקובחצי[[#This Row],[קבעה הפלגה?]]=1,"",IF(AND(מרקובחצי[[#This Row],[עד ועד]]&lt;29,OR(מרקובחצי[[#This Row],[CycleNumber]]=1,AND(U1434=1,OR(מרקובחצי[[#This Row],[עד ועד]]&lt;J1434,מרקובחצי[[#This Row],[עד ועד]]&gt;K1434)),AND(V1434=1,מרקובחצי[[#This Row],[עד ועד]]&lt;J1434),W1434=1)),1,""))</f>
        <v/>
      </c>
      <c r="P1435" s="19">
        <f>IF(מרקובחצי[[#This Row],[קבעה הפלגה?]]=1,"",IF(AND(מרקובחצי[[#This Row],[עד ועד]]&gt;28,מרקובחצי[[#This Row],[עד ועד]]&lt;32,OR(מרקובחצי[[#This Row],[CycleNumber]]=1,AND(U1434=1),AND(V1434=1,OR(מרקובחצי[[#This Row],[עד ועד]]&lt;J1434,מרקובחצי[[#This Row],[עד ועד]]&gt;K1434)),W1434=1)),1,""))</f>
        <v>1</v>
      </c>
      <c r="Q1435" s="19" t="str">
        <f>IF(מרקובחצי[[#This Row],[קבעה הפלגה?]]=1,"",IF(AND(מרקובחצי[[#This Row],[עד ועד]]&gt;31,OR(מרקובחצי[[#This Row],[CycleNumber]]=1,AND(U1434=1),AND(V1434=1,מרקובחצי[[#This Row],[עד ועד]]&gt;K1434),AND(W1434=1,OR(מרקובחצי[[#This Row],[עד ועד]]&gt;K1434,מרקובחצי[[#This Row],[עד ועד]]&lt;J1434)))),1,""))</f>
        <v/>
      </c>
      <c r="R1435" s="19" t="str">
        <f>IF(מרקובחצי[[#This Row],[CycleNumber]]&gt;1,IF(AND(O1434=1,מרקובחצי[[#This Row],[עד ועד]]&lt;29),1,""),"")</f>
        <v/>
      </c>
      <c r="S1435" s="19" t="str">
        <f>IF(מרקובחצי[[#This Row],[CycleNumber]]&gt;1,IF(OR(AND(O1434=1,מרקובחצי[[#This Row],[עד ועד]]&gt;28),AND(P1434=1),AND(Q1434=1,מרקובחצי[[#This Row],[עד ועד]]&lt;32)),1,""),"")</f>
        <v/>
      </c>
      <c r="T1435" s="19" t="str">
        <f>IF(מרקובחצי[[#This Row],[CycleNumber]]&gt;1,IF(AND(Q1434=1,מרקובחצי[[#This Row],[עד ועד]]&gt;31),1,""),"")</f>
        <v/>
      </c>
      <c r="U1435" s="19" t="str">
        <f>IF(מרקובחצי[[#This Row],[CycleNumber]]&gt;1,IF(AND(R1434=1,מרקובחצי[[#This Row],[עד ועד]]&lt;29),1,IF(AND(U1434=1,NOT(OR(מרקובחצי[[#This Row],[עד ועד]]&lt;J1434,מרקובחצי[[#This Row],[עד ועד]]&gt;K1434))),1,"")),"")</f>
        <v/>
      </c>
      <c r="V1435" s="19" t="str">
        <f>IF(מרקובחצי[[#This Row],[CycleNumber]]&gt;1,IF(AND(SUM(R1434:T1434)=1,מרקובחצי[[#This Row],[עד ועד]]&gt;28,מרקובחצי[[#This Row],[עד ועד]]&lt;32),1,IF(OR(S1434=1,AND(R1434=1,מרקובחצי[[#This Row],[עד ועד]]&gt;28),AND(T1434=1,מרקובחצי[[#This Row],[עד ועד]]&lt;32)),1,IF(AND(V1434=1,NOT(OR(מרקובחצי[[#This Row],[עד ועד]]&lt;J1434,מרקובחצי[[#This Row],[עד ועד]]&gt;K1434))),1,""))),"")</f>
        <v/>
      </c>
      <c r="W1435" s="19" t="str">
        <f>IF(מרקובחצי[[#This Row],[CycleNumber]]&gt;1,IF(AND(T1434=1,מרקובחצי[[#This Row],[עד ועד]]&gt;31),1,IF(AND(W1434=1,NOT(OR(מרקובחצי[[#This Row],[עד ועד]]&lt;J1434,מרקובחצי[[#This Row],[עד ועד]]&gt;K1434))),1,"")),"")</f>
        <v/>
      </c>
      <c r="X1435" s="19" t="str">
        <f>IF(AND(מרקובחצי[[#This Row],[CycleNumber]]&lt;$B1436,SUM(מרקובחצי[[#This Row],[11]],R1436)=2),1,"")</f>
        <v/>
      </c>
      <c r="Y1435" s="19" t="str">
        <f>IF(AND(מרקובחצי[[#This Row],[CycleNumber]]&lt;$B1436,SUM(מרקובחצי[[#This Row],[11]],S1436)=2),1,"")</f>
        <v/>
      </c>
      <c r="Z1435" s="19" t="str">
        <f>IF(AND(מרקובחצי[[#This Row],[CycleNumber]]&lt;$B1436,SUM(מרקובחצי[[#This Row],[13]],S1436)=2),1,"")</f>
        <v/>
      </c>
      <c r="AA1435" s="19" t="str">
        <f>IF(AND(מרקובחצי[[#This Row],[CycleNumber]]&lt;$B1436,SUM(מרקובחצי[[#This Row],[13]],T1436)=2),1,"")</f>
        <v/>
      </c>
      <c r="AB1435" s="19" t="str">
        <f>IF(AND(מרקובחצי[[#This Row],[CycleNumber]]&lt;$B1436,SUM(מרקובחצי[[#This Row],[21]],U1436)=2),1,"")</f>
        <v/>
      </c>
      <c r="AC1435" s="19" t="str">
        <f>IF(AND(מרקובחצי[[#This Row],[CycleNumber]]&lt;$B1436,SUM(מרקובחצי[[#This Row],[21]],V1436)=2),1,"")</f>
        <v/>
      </c>
      <c r="AD1435" s="19" t="str">
        <f>IF(AND(מרקובחצי[[#This Row],[CycleNumber]]&lt;$B1436,SUM(מרקובחצי[[#This Row],[23]],V1436)=2),1,"")</f>
        <v/>
      </c>
      <c r="AE1435" s="19" t="str">
        <f>IF(AND(מרקובחצי[[#This Row],[CycleNumber]]&lt;$B1436,SUM(מרקובחצי[[#This Row],[23]],W1436)=2),1,"")</f>
        <v/>
      </c>
      <c r="AF1435" s="19" t="str">
        <f>IF(AND(מרקובחצי[[#This Row],[CycleNumber]]&lt;$B1436,SUM(מרקובחצי[[#This Row],[31]],O1436)=2),1,"")</f>
        <v/>
      </c>
      <c r="AG1435" s="19" t="str">
        <f>IF(AND(מרקובחצי[[#This Row],[CycleNumber]]&lt;$B1436,SUM(מרקובחצי[[#This Row],[31]],P1436)=2),1,"")</f>
        <v/>
      </c>
      <c r="AH1435" s="19" t="str">
        <f>IF(AND(מרקובחצי[[#This Row],[CycleNumber]]&lt;$B1436,SUM(מרקובחצי[[#This Row],[31]],Q1436)=2),1,"")</f>
        <v/>
      </c>
      <c r="AI1435" s="19" t="str">
        <f>IF(AND(מרקובחצי[[#This Row],[CycleNumber]]&lt;$B1436,SUM(U1435:U1436)=2),1,"")</f>
        <v/>
      </c>
      <c r="AJ1435" s="19" t="str">
        <f>IF(AND(מרקובחצי[[#This Row],[CycleNumber]]&lt;$B1436,SUM(מרקובחצי[[#This Row],[32]],O1436)=2),1,"")</f>
        <v/>
      </c>
      <c r="AK1435" s="19" t="str">
        <f>IF(AND(מרקובחצי[[#This Row],[CycleNumber]]&lt;$B1436,SUM(מרקובחצי[[#This Row],[32]],P1436)=2),1,"")</f>
        <v/>
      </c>
      <c r="AL1435" s="19" t="str">
        <f>IF(AND(מרקובחצי[[#This Row],[CycleNumber]]&lt;$B1436,SUM(מרקובחצי[[#This Row],[32]],Q1436)=2),1,"")</f>
        <v/>
      </c>
      <c r="AM1435" s="19" t="str">
        <f>IF(AND(מרקובחצי[[#This Row],[CycleNumber]]&lt;$B1436,SUM(V1435:V1436)=2),1,"")</f>
        <v/>
      </c>
      <c r="AN1435" s="19" t="str">
        <f>IF(AND(מרקובחצי[[#This Row],[CycleNumber]]&lt;$B1436,SUM(מרקובחצי[[#This Row],[33]],O1436)=2),1,"")</f>
        <v/>
      </c>
      <c r="AO1435" s="19" t="str">
        <f>IF(AND(מרקובחצי[[#This Row],[CycleNumber]]&lt;$B1436,SUM(מרקובחצי[[#This Row],[33]],P1436)=2),1,"")</f>
        <v/>
      </c>
      <c r="AP1435" s="19" t="str">
        <f>IF(AND(מרקובחצי[[#This Row],[CycleNumber]]&lt;$B1436,SUM(מרקובחצי[[#This Row],[33]],Q1436)=2),1,"")</f>
        <v/>
      </c>
      <c r="AQ1435" s="19" t="str">
        <f>IF(AND(מרקובחצי[[#This Row],[CycleNumber]]&lt;$B1436,SUM(W1435:W1436)=2),1,"")</f>
        <v/>
      </c>
      <c r="AR1435" s="19">
        <f>IF(AND(מרקובחצי[[#This Row],[CycleNumber]]&lt;$B1436,SUM(מרקובחצי[[#This Row],[12]],S1436)=2),1,"")</f>
        <v>1</v>
      </c>
      <c r="AS1435" s="19" t="str">
        <f>IF(AND(מרקובחצי[[#This Row],[CycleNumber]]&lt;$B1436,SUM(מרקובחצי[[#This Row],[22]],V1436)=2),1,"")</f>
        <v/>
      </c>
      <c r="AT1435" s="21">
        <f>SUM(מרקובחצי[[#This Row],[11]:[33]])</f>
        <v>1</v>
      </c>
    </row>
    <row r="1436" spans="1:46" ht="15.6" x14ac:dyDescent="0.25">
      <c r="A1436" s="19" t="s">
        <v>153</v>
      </c>
      <c r="B1436" s="19">
        <v>5</v>
      </c>
      <c r="C1436">
        <v>29</v>
      </c>
      <c r="D1436" s="19">
        <f>מרקובחצי[[#This Row],[LengthofCycle]]+1</f>
        <v>30</v>
      </c>
      <c r="E1436" t="str">
        <f>IF(IFERROR(LOOKUP(מרקובחצי[[#This Row],[ClientID]],קביעויות[הפלגה]),FALSE)=מרקובחצי[[#This Row],[ClientID]],1,"")</f>
        <v/>
      </c>
      <c r="F1436">
        <f>IF(IFERROR(LOOKUP(מרקובחצי[[#This Row],[ClientID]],סוגחציקבוע[S31]),FALSE)=מרקובחצי[[#This Row],[ClientID]],1,"")</f>
        <v>1</v>
      </c>
      <c r="G1436" t="str">
        <f>IF(IFERROR(LOOKUP(מרקובחצי[[#This Row],[ClientID]],סוגחציקבוע[S32]),FALSE)=מרקובחצי[[#This Row],[ClientID]],1,"")</f>
        <v/>
      </c>
      <c r="H1436" t="str">
        <f>IF(IFERROR(LOOKUP(מרקובחצי[[#This Row],[ClientID]],סוגחציקבוע[S33]),FALSE)=מרקובחצי[[#This Row],[ClientID]],1,"")</f>
        <v/>
      </c>
      <c r="I1436" t="str">
        <f>IF(IFERROR(LOOKUP(מרקובחצי[[#This Row],[ClientID]],סוגחציקבוע[S32&amp;33]),FALSE)=מרקובחצי[[#This Row],[ClientID]],1,"")</f>
        <v/>
      </c>
      <c r="J1436" s="19">
        <f>IF(SUM(מרקובחצי[[#This Row],[11]:[13]])=1,מרקובחצי[[#This Row],[עד ועד]],IF(SUM(R1435:T1436)=1,IF(מרקובחצי[[#This Row],[עד ועד]]&lt;J1435,מרקובחצי[[#This Row],[עד ועד]],J1435),J1435))</f>
        <v>29</v>
      </c>
      <c r="K1436" s="19">
        <f>IF(SUM(מרקובחצי[[#This Row],[11]:[13]])=1,מרקובחצי[[#This Row],[עד ועד]],IF(SUM(R1435:T1436)=1,IF(מרקובחצי[[#This Row],[עד ועד]]&gt;K1435,מרקובחצי[[#This Row],[עד ועד]],K1435),K1435))</f>
        <v>30</v>
      </c>
      <c r="L1436" s="19" t="str">
        <f>IF(AND(SUM(מרקובחצי[[#This Row],[31]:[33]])=1,SUM(U1435:W1435)=0),מרקובחצי[[#This Row],[מקס]]-מרקובחצי[[#This Row],[מינ]],"")</f>
        <v/>
      </c>
      <c r="M143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436" s="19" t="str">
        <f t="shared" si="22"/>
        <v>S12</v>
      </c>
      <c r="O1436" s="19" t="str">
        <f>IF(מרקובחצי[[#This Row],[קבעה הפלגה?]]=1,"",IF(AND(מרקובחצי[[#This Row],[עד ועד]]&lt;29,OR(מרקובחצי[[#This Row],[CycleNumber]]=1,AND(U1435=1,OR(מרקובחצי[[#This Row],[עד ועד]]&lt;J1435,מרקובחצי[[#This Row],[עד ועד]]&gt;K1435)),AND(V1435=1,מרקובחצי[[#This Row],[עד ועד]]&lt;J1435),W1435=1)),1,""))</f>
        <v/>
      </c>
      <c r="P1436" s="19" t="str">
        <f>IF(מרקובחצי[[#This Row],[קבעה הפלגה?]]=1,"",IF(AND(מרקובחצי[[#This Row],[עד ועד]]&gt;28,מרקובחצי[[#This Row],[עד ועד]]&lt;32,OR(מרקובחצי[[#This Row],[CycleNumber]]=1,AND(U1435=1),AND(V1435=1,OR(מרקובחצי[[#This Row],[עד ועד]]&lt;J1435,מרקובחצי[[#This Row],[עד ועד]]&gt;K1435)),W1435=1)),1,""))</f>
        <v/>
      </c>
      <c r="Q1436" s="19" t="str">
        <f>IF(מרקובחצי[[#This Row],[קבעה הפלגה?]]=1,"",IF(AND(מרקובחצי[[#This Row],[עד ועד]]&gt;31,OR(מרקובחצי[[#This Row],[CycleNumber]]=1,AND(U1435=1),AND(V1435=1,מרקובחצי[[#This Row],[עד ועד]]&gt;K1435),AND(W1435=1,OR(מרקובחצי[[#This Row],[עד ועד]]&gt;K1435,מרקובחצי[[#This Row],[עד ועד]]&lt;J1435)))),1,""))</f>
        <v/>
      </c>
      <c r="R1436" s="19" t="str">
        <f>IF(מרקובחצי[[#This Row],[CycleNumber]]&gt;1,IF(AND(O1435=1,מרקובחצי[[#This Row],[עד ועד]]&lt;29),1,""),"")</f>
        <v/>
      </c>
      <c r="S1436" s="19">
        <f>IF(מרקובחצי[[#This Row],[CycleNumber]]&gt;1,IF(OR(AND(O1435=1,מרקובחצי[[#This Row],[עד ועד]]&gt;28),AND(P1435=1),AND(Q1435=1,מרקובחצי[[#This Row],[עד ועד]]&lt;32)),1,""),"")</f>
        <v>1</v>
      </c>
      <c r="T1436" s="19" t="str">
        <f>IF(מרקובחצי[[#This Row],[CycleNumber]]&gt;1,IF(AND(Q1435=1,מרקובחצי[[#This Row],[עד ועד]]&gt;31),1,""),"")</f>
        <v/>
      </c>
      <c r="U1436" s="19" t="str">
        <f>IF(מרקובחצי[[#This Row],[CycleNumber]]&gt;1,IF(AND(R1435=1,מרקובחצי[[#This Row],[עד ועד]]&lt;29),1,IF(AND(U1435=1,NOT(OR(מרקובחצי[[#This Row],[עד ועד]]&lt;J1435,מרקובחצי[[#This Row],[עד ועד]]&gt;K1435))),1,"")),"")</f>
        <v/>
      </c>
      <c r="V1436" s="19" t="str">
        <f>IF(מרקובחצי[[#This Row],[CycleNumber]]&gt;1,IF(AND(SUM(R1435:T1435)=1,מרקובחצי[[#This Row],[עד ועד]]&gt;28,מרקובחצי[[#This Row],[עד ועד]]&lt;32),1,IF(OR(S1435=1,AND(R1435=1,מרקובחצי[[#This Row],[עד ועד]]&gt;28),AND(T1435=1,מרקובחצי[[#This Row],[עד ועד]]&lt;32)),1,IF(AND(V1435=1,NOT(OR(מרקובחצי[[#This Row],[עד ועד]]&lt;J1435,מרקובחצי[[#This Row],[עד ועד]]&gt;K1435))),1,""))),"")</f>
        <v/>
      </c>
      <c r="W1436" s="19" t="str">
        <f>IF(מרקובחצי[[#This Row],[CycleNumber]]&gt;1,IF(AND(T1435=1,מרקובחצי[[#This Row],[עד ועד]]&gt;31),1,IF(AND(W1435=1,NOT(OR(מרקובחצי[[#This Row],[עד ועד]]&lt;J1435,מרקובחצי[[#This Row],[עד ועד]]&gt;K1435))),1,"")),"")</f>
        <v/>
      </c>
      <c r="X1436" s="19" t="str">
        <f>IF(AND(מרקובחצי[[#This Row],[CycleNumber]]&lt;$B1437,SUM(מרקובחצי[[#This Row],[11]],R1437)=2),1,"")</f>
        <v/>
      </c>
      <c r="Y1436" s="19" t="str">
        <f>IF(AND(מרקובחצי[[#This Row],[CycleNumber]]&lt;$B1437,SUM(מרקובחצי[[#This Row],[11]],S1437)=2),1,"")</f>
        <v/>
      </c>
      <c r="Z1436" s="19" t="str">
        <f>IF(AND(מרקובחצי[[#This Row],[CycleNumber]]&lt;$B1437,SUM(מרקובחצי[[#This Row],[13]],S1437)=2),1,"")</f>
        <v/>
      </c>
      <c r="AA1436" s="19" t="str">
        <f>IF(AND(מרקובחצי[[#This Row],[CycleNumber]]&lt;$B1437,SUM(מרקובחצי[[#This Row],[13]],T1437)=2),1,"")</f>
        <v/>
      </c>
      <c r="AB1436" s="19" t="str">
        <f>IF(AND(מרקובחצי[[#This Row],[CycleNumber]]&lt;$B1437,SUM(מרקובחצי[[#This Row],[21]],U1437)=2),1,"")</f>
        <v/>
      </c>
      <c r="AC1436" s="19" t="str">
        <f>IF(AND(מרקובחצי[[#This Row],[CycleNumber]]&lt;$B1437,SUM(מרקובחצי[[#This Row],[21]],V1437)=2),1,"")</f>
        <v/>
      </c>
      <c r="AD1436" s="19" t="str">
        <f>IF(AND(מרקובחצי[[#This Row],[CycleNumber]]&lt;$B1437,SUM(מרקובחצי[[#This Row],[23]],V1437)=2),1,"")</f>
        <v/>
      </c>
      <c r="AE1436" s="19" t="str">
        <f>IF(AND(מרקובחצי[[#This Row],[CycleNumber]]&lt;$B1437,SUM(מרקובחצי[[#This Row],[23]],W1437)=2),1,"")</f>
        <v/>
      </c>
      <c r="AF1436" s="19" t="str">
        <f>IF(AND(מרקובחצי[[#This Row],[CycleNumber]]&lt;$B1437,SUM(מרקובחצי[[#This Row],[31]],O1437)=2),1,"")</f>
        <v/>
      </c>
      <c r="AG1436" s="19" t="str">
        <f>IF(AND(מרקובחצי[[#This Row],[CycleNumber]]&lt;$B1437,SUM(מרקובחצי[[#This Row],[31]],P1437)=2),1,"")</f>
        <v/>
      </c>
      <c r="AH1436" s="19" t="str">
        <f>IF(AND(מרקובחצי[[#This Row],[CycleNumber]]&lt;$B1437,SUM(מרקובחצי[[#This Row],[31]],Q1437)=2),1,"")</f>
        <v/>
      </c>
      <c r="AI1436" s="19" t="str">
        <f>IF(AND(מרקובחצי[[#This Row],[CycleNumber]]&lt;$B1437,SUM(U1436:U1437)=2),1,"")</f>
        <v/>
      </c>
      <c r="AJ1436" s="19" t="str">
        <f>IF(AND(מרקובחצי[[#This Row],[CycleNumber]]&lt;$B1437,SUM(מרקובחצי[[#This Row],[32]],O1437)=2),1,"")</f>
        <v/>
      </c>
      <c r="AK1436" s="19" t="str">
        <f>IF(AND(מרקובחצי[[#This Row],[CycleNumber]]&lt;$B1437,SUM(מרקובחצי[[#This Row],[32]],P1437)=2),1,"")</f>
        <v/>
      </c>
      <c r="AL1436" s="19" t="str">
        <f>IF(AND(מרקובחצי[[#This Row],[CycleNumber]]&lt;$B1437,SUM(מרקובחצי[[#This Row],[32]],Q1437)=2),1,"")</f>
        <v/>
      </c>
      <c r="AM1436" s="19" t="str">
        <f>IF(AND(מרקובחצי[[#This Row],[CycleNumber]]&lt;$B1437,SUM(V1436:V1437)=2),1,"")</f>
        <v/>
      </c>
      <c r="AN1436" s="19" t="str">
        <f>IF(AND(מרקובחצי[[#This Row],[CycleNumber]]&lt;$B1437,SUM(מרקובחצי[[#This Row],[33]],O1437)=2),1,"")</f>
        <v/>
      </c>
      <c r="AO1436" s="19" t="str">
        <f>IF(AND(מרקובחצי[[#This Row],[CycleNumber]]&lt;$B1437,SUM(מרקובחצי[[#This Row],[33]],P1437)=2),1,"")</f>
        <v/>
      </c>
      <c r="AP1436" s="19" t="str">
        <f>IF(AND(מרקובחצי[[#This Row],[CycleNumber]]&lt;$B1437,SUM(מרקובחצי[[#This Row],[33]],Q1437)=2),1,"")</f>
        <v/>
      </c>
      <c r="AQ1436" s="19" t="str">
        <f>IF(AND(מרקובחצי[[#This Row],[CycleNumber]]&lt;$B1437,SUM(W1436:W1437)=2),1,"")</f>
        <v/>
      </c>
      <c r="AR1436" s="19" t="str">
        <f>IF(AND(מרקובחצי[[#This Row],[CycleNumber]]&lt;$B1437,SUM(מרקובחצי[[#This Row],[12]],S1437)=2),1,"")</f>
        <v/>
      </c>
      <c r="AS1436" s="19">
        <f>IF(AND(מרקובחצי[[#This Row],[CycleNumber]]&lt;$B1437,SUM(מרקובחצי[[#This Row],[22]],V1437)=2),1,"")</f>
        <v>1</v>
      </c>
      <c r="AT1436" s="21">
        <f>SUM(מרקובחצי[[#This Row],[11]:[33]])</f>
        <v>1</v>
      </c>
    </row>
    <row r="1437" spans="1:46" ht="15.6" x14ac:dyDescent="0.25">
      <c r="A1437" s="19" t="s">
        <v>153</v>
      </c>
      <c r="B1437" s="19">
        <v>6</v>
      </c>
      <c r="C1437">
        <v>28</v>
      </c>
      <c r="D1437" s="19">
        <f>מרקובחצי[[#This Row],[LengthofCycle]]+1</f>
        <v>29</v>
      </c>
      <c r="E1437" t="str">
        <f>IF(IFERROR(LOOKUP(מרקובחצי[[#This Row],[ClientID]],קביעויות[הפלגה]),FALSE)=מרקובחצי[[#This Row],[ClientID]],1,"")</f>
        <v/>
      </c>
      <c r="F1437">
        <f>IF(IFERROR(LOOKUP(מרקובחצי[[#This Row],[ClientID]],סוגחציקבוע[S31]),FALSE)=מרקובחצי[[#This Row],[ClientID]],1,"")</f>
        <v>1</v>
      </c>
      <c r="G1437" t="str">
        <f>IF(IFERROR(LOOKUP(מרקובחצי[[#This Row],[ClientID]],סוגחציקבוע[S32]),FALSE)=מרקובחצי[[#This Row],[ClientID]],1,"")</f>
        <v/>
      </c>
      <c r="H1437" t="str">
        <f>IF(IFERROR(LOOKUP(מרקובחצי[[#This Row],[ClientID]],סוגחציקבוע[S33]),FALSE)=מרקובחצי[[#This Row],[ClientID]],1,"")</f>
        <v/>
      </c>
      <c r="I1437" t="str">
        <f>IF(IFERROR(LOOKUP(מרקובחצי[[#This Row],[ClientID]],סוגחציקבוע[S32&amp;33]),FALSE)=מרקובחצי[[#This Row],[ClientID]],1,"")</f>
        <v/>
      </c>
      <c r="J1437" s="19">
        <f>IF(SUM(מרקובחצי[[#This Row],[11]:[13]])=1,מרקובחצי[[#This Row],[עד ועד]],IF(SUM(R1436:T1437)=1,IF(מרקובחצי[[#This Row],[עד ועד]]&lt;J1436,מרקובחצי[[#This Row],[עד ועד]],J1436),J1436))</f>
        <v>29</v>
      </c>
      <c r="K1437" s="19">
        <f>IF(SUM(מרקובחצי[[#This Row],[11]:[13]])=1,מרקובחצי[[#This Row],[עד ועד]],IF(SUM(R1436:T1437)=1,IF(מרקובחצי[[#This Row],[עד ועד]]&gt;K1436,מרקובחצי[[#This Row],[עד ועד]],K1436),K1436))</f>
        <v>30</v>
      </c>
      <c r="L1437" s="19">
        <f>IF(AND(SUM(מרקובחצי[[#This Row],[31]:[33]])=1,SUM(U1436:W1436)=0),מרקובחצי[[#This Row],[מקס]]-מרקובחצי[[#This Row],[מינ]],"")</f>
        <v>1</v>
      </c>
      <c r="M143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37" s="19" t="str">
        <f t="shared" si="22"/>
        <v>S22</v>
      </c>
      <c r="O1437" s="19" t="str">
        <f>IF(מרקובחצי[[#This Row],[קבעה הפלגה?]]=1,"",IF(AND(מרקובחצי[[#This Row],[עד ועד]]&lt;29,OR(מרקובחצי[[#This Row],[CycleNumber]]=1,AND(U1436=1,OR(מרקובחצי[[#This Row],[עד ועד]]&lt;J1436,מרקובחצי[[#This Row],[עד ועד]]&gt;K1436)),AND(V1436=1,מרקובחצי[[#This Row],[עד ועד]]&lt;J1436),W1436=1)),1,""))</f>
        <v/>
      </c>
      <c r="P1437" s="19" t="str">
        <f>IF(מרקובחצי[[#This Row],[קבעה הפלגה?]]=1,"",IF(AND(מרקובחצי[[#This Row],[עד ועד]]&gt;28,מרקובחצי[[#This Row],[עד ועד]]&lt;32,OR(מרקובחצי[[#This Row],[CycleNumber]]=1,AND(U1436=1),AND(V1436=1,OR(מרקובחצי[[#This Row],[עד ועד]]&lt;J1436,מרקובחצי[[#This Row],[עד ועד]]&gt;K1436)),W1436=1)),1,""))</f>
        <v/>
      </c>
      <c r="Q1437" s="19" t="str">
        <f>IF(מרקובחצי[[#This Row],[קבעה הפלגה?]]=1,"",IF(AND(מרקובחצי[[#This Row],[עד ועד]]&gt;31,OR(מרקובחצי[[#This Row],[CycleNumber]]=1,AND(U1436=1),AND(V1436=1,מרקובחצי[[#This Row],[עד ועד]]&gt;K1436),AND(W1436=1,OR(מרקובחצי[[#This Row],[עד ועד]]&gt;K1436,מרקובחצי[[#This Row],[עד ועד]]&lt;J1436)))),1,""))</f>
        <v/>
      </c>
      <c r="R1437" s="19" t="str">
        <f>IF(מרקובחצי[[#This Row],[CycleNumber]]&gt;1,IF(AND(O1436=1,מרקובחצי[[#This Row],[עד ועד]]&lt;29),1,""),"")</f>
        <v/>
      </c>
      <c r="S1437" s="19" t="str">
        <f>IF(מרקובחצי[[#This Row],[CycleNumber]]&gt;1,IF(OR(AND(O1436=1,מרקובחצי[[#This Row],[עד ועד]]&gt;28),AND(P1436=1),AND(Q1436=1,מרקובחצי[[#This Row],[עד ועד]]&lt;32)),1,""),"")</f>
        <v/>
      </c>
      <c r="T1437" s="19" t="str">
        <f>IF(מרקובחצי[[#This Row],[CycleNumber]]&gt;1,IF(AND(Q1436=1,מרקובחצי[[#This Row],[עד ועד]]&gt;31),1,""),"")</f>
        <v/>
      </c>
      <c r="U1437" s="19" t="str">
        <f>IF(מרקובחצי[[#This Row],[CycleNumber]]&gt;1,IF(AND(R1436=1,מרקובחצי[[#This Row],[עד ועד]]&lt;29),1,IF(AND(U1436=1,NOT(OR(מרקובחצי[[#This Row],[עד ועד]]&lt;J1436,מרקובחצי[[#This Row],[עד ועד]]&gt;K1436))),1,"")),"")</f>
        <v/>
      </c>
      <c r="V1437" s="19">
        <f>IF(מרקובחצי[[#This Row],[CycleNumber]]&gt;1,IF(AND(SUM(R1436:T1436)=1,מרקובחצי[[#This Row],[עד ועד]]&gt;28,מרקובחצי[[#This Row],[עד ועד]]&lt;32),1,IF(OR(S1436=1,AND(R1436=1,מרקובחצי[[#This Row],[עד ועד]]&gt;28),AND(T1436=1,מרקובחצי[[#This Row],[עד ועד]]&lt;32)),1,IF(AND(V1436=1,NOT(OR(מרקובחצי[[#This Row],[עד ועד]]&lt;J1436,מרקובחצי[[#This Row],[עד ועד]]&gt;K1436))),1,""))),"")</f>
        <v>1</v>
      </c>
      <c r="W1437" s="19" t="str">
        <f>IF(מרקובחצי[[#This Row],[CycleNumber]]&gt;1,IF(AND(T1436=1,מרקובחצי[[#This Row],[עד ועד]]&gt;31),1,IF(AND(W1436=1,NOT(OR(מרקובחצי[[#This Row],[עד ועד]]&lt;J1436,מרקובחצי[[#This Row],[עד ועד]]&gt;K1436))),1,"")),"")</f>
        <v/>
      </c>
      <c r="X1437" s="19" t="str">
        <f>IF(AND(מרקובחצי[[#This Row],[CycleNumber]]&lt;$B1438,SUM(מרקובחצי[[#This Row],[11]],R1438)=2),1,"")</f>
        <v/>
      </c>
      <c r="Y1437" s="19" t="str">
        <f>IF(AND(מרקובחצי[[#This Row],[CycleNumber]]&lt;$B1438,SUM(מרקובחצי[[#This Row],[11]],S1438)=2),1,"")</f>
        <v/>
      </c>
      <c r="Z1437" s="19" t="str">
        <f>IF(AND(מרקובחצי[[#This Row],[CycleNumber]]&lt;$B1438,SUM(מרקובחצי[[#This Row],[13]],S1438)=2),1,"")</f>
        <v/>
      </c>
      <c r="AA1437" s="19" t="str">
        <f>IF(AND(מרקובחצי[[#This Row],[CycleNumber]]&lt;$B1438,SUM(מרקובחצי[[#This Row],[13]],T1438)=2),1,"")</f>
        <v/>
      </c>
      <c r="AB1437" s="19" t="str">
        <f>IF(AND(מרקובחצי[[#This Row],[CycleNumber]]&lt;$B1438,SUM(מרקובחצי[[#This Row],[21]],U1438)=2),1,"")</f>
        <v/>
      </c>
      <c r="AC1437" s="19" t="str">
        <f>IF(AND(מרקובחצי[[#This Row],[CycleNumber]]&lt;$B1438,SUM(מרקובחצי[[#This Row],[21]],V1438)=2),1,"")</f>
        <v/>
      </c>
      <c r="AD1437" s="19" t="str">
        <f>IF(AND(מרקובחצי[[#This Row],[CycleNumber]]&lt;$B1438,SUM(מרקובחצי[[#This Row],[23]],V1438)=2),1,"")</f>
        <v/>
      </c>
      <c r="AE1437" s="19" t="str">
        <f>IF(AND(מרקובחצי[[#This Row],[CycleNumber]]&lt;$B1438,SUM(מרקובחצי[[#This Row],[23]],W1438)=2),1,"")</f>
        <v/>
      </c>
      <c r="AF1437" s="19" t="str">
        <f>IF(AND(מרקובחצי[[#This Row],[CycleNumber]]&lt;$B1438,SUM(מרקובחצי[[#This Row],[31]],O1438)=2),1,"")</f>
        <v/>
      </c>
      <c r="AG1437" s="19" t="str">
        <f>IF(AND(מרקובחצי[[#This Row],[CycleNumber]]&lt;$B1438,SUM(מרקובחצי[[#This Row],[31]],P1438)=2),1,"")</f>
        <v/>
      </c>
      <c r="AH1437" s="19" t="str">
        <f>IF(AND(מרקובחצי[[#This Row],[CycleNumber]]&lt;$B1438,SUM(מרקובחצי[[#This Row],[31]],Q1438)=2),1,"")</f>
        <v/>
      </c>
      <c r="AI1437" s="19" t="str">
        <f>IF(AND(מרקובחצי[[#This Row],[CycleNumber]]&lt;$B1438,SUM(U1437:U1438)=2),1,"")</f>
        <v/>
      </c>
      <c r="AJ1437" s="19">
        <f>IF(AND(מרקובחצי[[#This Row],[CycleNumber]]&lt;$B1438,SUM(מרקובחצי[[#This Row],[32]],O1438)=2),1,"")</f>
        <v>1</v>
      </c>
      <c r="AK1437" s="19" t="str">
        <f>IF(AND(מרקובחצי[[#This Row],[CycleNumber]]&lt;$B1438,SUM(מרקובחצי[[#This Row],[32]],P1438)=2),1,"")</f>
        <v/>
      </c>
      <c r="AL1437" s="19" t="str">
        <f>IF(AND(מרקובחצי[[#This Row],[CycleNumber]]&lt;$B1438,SUM(מרקובחצי[[#This Row],[32]],Q1438)=2),1,"")</f>
        <v/>
      </c>
      <c r="AM1437" s="19" t="str">
        <f>IF(AND(מרקובחצי[[#This Row],[CycleNumber]]&lt;$B1438,SUM(V1437:V1438)=2),1,"")</f>
        <v/>
      </c>
      <c r="AN1437" s="19" t="str">
        <f>IF(AND(מרקובחצי[[#This Row],[CycleNumber]]&lt;$B1438,SUM(מרקובחצי[[#This Row],[33]],O1438)=2),1,"")</f>
        <v/>
      </c>
      <c r="AO1437" s="19" t="str">
        <f>IF(AND(מרקובחצי[[#This Row],[CycleNumber]]&lt;$B1438,SUM(מרקובחצי[[#This Row],[33]],P1438)=2),1,"")</f>
        <v/>
      </c>
      <c r="AP1437" s="19" t="str">
        <f>IF(AND(מרקובחצי[[#This Row],[CycleNumber]]&lt;$B1438,SUM(מרקובחצי[[#This Row],[33]],Q1438)=2),1,"")</f>
        <v/>
      </c>
      <c r="AQ1437" s="19" t="str">
        <f>IF(AND(מרקובחצי[[#This Row],[CycleNumber]]&lt;$B1438,SUM(W1437:W1438)=2),1,"")</f>
        <v/>
      </c>
      <c r="AR1437" s="19" t="str">
        <f>IF(AND(מרקובחצי[[#This Row],[CycleNumber]]&lt;$B1438,SUM(מרקובחצי[[#This Row],[12]],S1438)=2),1,"")</f>
        <v/>
      </c>
      <c r="AS1437" s="19" t="str">
        <f>IF(AND(מרקובחצי[[#This Row],[CycleNumber]]&lt;$B1438,SUM(מרקובחצי[[#This Row],[22]],V1438)=2),1,"")</f>
        <v/>
      </c>
      <c r="AT1437" s="21">
        <f>SUM(מרקובחצי[[#This Row],[11]:[33]])</f>
        <v>1</v>
      </c>
    </row>
    <row r="1438" spans="1:46" ht="15.6" x14ac:dyDescent="0.25">
      <c r="A1438" s="19" t="s">
        <v>153</v>
      </c>
      <c r="B1438" s="19">
        <v>7</v>
      </c>
      <c r="C1438">
        <v>27</v>
      </c>
      <c r="D1438" s="19">
        <f>מרקובחצי[[#This Row],[LengthofCycle]]+1</f>
        <v>28</v>
      </c>
      <c r="E1438" t="str">
        <f>IF(IFERROR(LOOKUP(מרקובחצי[[#This Row],[ClientID]],קביעויות[הפלגה]),FALSE)=מרקובחצי[[#This Row],[ClientID]],1,"")</f>
        <v/>
      </c>
      <c r="F1438">
        <f>IF(IFERROR(LOOKUP(מרקובחצי[[#This Row],[ClientID]],סוגחציקבוע[S31]),FALSE)=מרקובחצי[[#This Row],[ClientID]],1,"")</f>
        <v>1</v>
      </c>
      <c r="G1438" t="str">
        <f>IF(IFERROR(LOOKUP(מרקובחצי[[#This Row],[ClientID]],סוגחציקבוע[S32]),FALSE)=מרקובחצי[[#This Row],[ClientID]],1,"")</f>
        <v/>
      </c>
      <c r="H1438" t="str">
        <f>IF(IFERROR(LOOKUP(מרקובחצי[[#This Row],[ClientID]],סוגחציקבוע[S33]),FALSE)=מרקובחצי[[#This Row],[ClientID]],1,"")</f>
        <v/>
      </c>
      <c r="I1438" t="str">
        <f>IF(IFERROR(LOOKUP(מרקובחצי[[#This Row],[ClientID]],סוגחציקבוע[S32&amp;33]),FALSE)=מרקובחצי[[#This Row],[ClientID]],1,"")</f>
        <v/>
      </c>
      <c r="J1438" s="19">
        <f>IF(SUM(מרקובחצי[[#This Row],[11]:[13]])=1,מרקובחצי[[#This Row],[עד ועד]],IF(SUM(R1437:T1438)=1,IF(מרקובחצי[[#This Row],[עד ועד]]&lt;J1437,מרקובחצי[[#This Row],[עד ועד]],J1437),J1437))</f>
        <v>28</v>
      </c>
      <c r="K1438" s="19">
        <f>IF(SUM(מרקובחצי[[#This Row],[11]:[13]])=1,מרקובחצי[[#This Row],[עד ועד]],IF(SUM(R1437:T1438)=1,IF(מרקובחצי[[#This Row],[עד ועד]]&gt;K1437,מרקובחצי[[#This Row],[עד ועד]],K1437),K1437))</f>
        <v>28</v>
      </c>
      <c r="L1438" s="19" t="str">
        <f>IF(AND(SUM(מרקובחצי[[#This Row],[31]:[33]])=1,SUM(U1437:W1437)=0),מרקובחצי[[#This Row],[מקס]]-מרקובחצי[[#This Row],[מינ]],"")</f>
        <v/>
      </c>
      <c r="M143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438" s="19" t="str">
        <f t="shared" si="22"/>
        <v>S32</v>
      </c>
      <c r="O1438" s="19">
        <f>IF(מרקובחצי[[#This Row],[קבעה הפלגה?]]=1,"",IF(AND(מרקובחצי[[#This Row],[עד ועד]]&lt;29,OR(מרקובחצי[[#This Row],[CycleNumber]]=1,AND(U1437=1,OR(מרקובחצי[[#This Row],[עד ועד]]&lt;J1437,מרקובחצי[[#This Row],[עד ועד]]&gt;K1437)),AND(V1437=1,מרקובחצי[[#This Row],[עד ועד]]&lt;J1437),W1437=1)),1,""))</f>
        <v>1</v>
      </c>
      <c r="P1438" s="19" t="str">
        <f>IF(מרקובחצי[[#This Row],[קבעה הפלגה?]]=1,"",IF(AND(מרקובחצי[[#This Row],[עד ועד]]&gt;28,מרקובחצי[[#This Row],[עד ועד]]&lt;32,OR(מרקובחצי[[#This Row],[CycleNumber]]=1,AND(U1437=1),AND(V1437=1,OR(מרקובחצי[[#This Row],[עד ועד]]&lt;J1437,מרקובחצי[[#This Row],[עד ועד]]&gt;K1437)),W1437=1)),1,""))</f>
        <v/>
      </c>
      <c r="Q1438" s="19" t="str">
        <f>IF(מרקובחצי[[#This Row],[קבעה הפלגה?]]=1,"",IF(AND(מרקובחצי[[#This Row],[עד ועד]]&gt;31,OR(מרקובחצי[[#This Row],[CycleNumber]]=1,AND(U1437=1),AND(V1437=1,מרקובחצי[[#This Row],[עד ועד]]&gt;K1437),AND(W1437=1,OR(מרקובחצי[[#This Row],[עד ועד]]&gt;K1437,מרקובחצי[[#This Row],[עד ועד]]&lt;J1437)))),1,""))</f>
        <v/>
      </c>
      <c r="R1438" s="19" t="str">
        <f>IF(מרקובחצי[[#This Row],[CycleNumber]]&gt;1,IF(AND(O1437=1,מרקובחצי[[#This Row],[עד ועד]]&lt;29),1,""),"")</f>
        <v/>
      </c>
      <c r="S1438" s="19" t="str">
        <f>IF(מרקובחצי[[#This Row],[CycleNumber]]&gt;1,IF(OR(AND(O1437=1,מרקובחצי[[#This Row],[עד ועד]]&gt;28),AND(P1437=1),AND(Q1437=1,מרקובחצי[[#This Row],[עד ועד]]&lt;32)),1,""),"")</f>
        <v/>
      </c>
      <c r="T1438" s="19" t="str">
        <f>IF(מרקובחצי[[#This Row],[CycleNumber]]&gt;1,IF(AND(Q1437=1,מרקובחצי[[#This Row],[עד ועד]]&gt;31),1,""),"")</f>
        <v/>
      </c>
      <c r="U1438" s="19" t="str">
        <f>IF(מרקובחצי[[#This Row],[CycleNumber]]&gt;1,IF(AND(R1437=1,מרקובחצי[[#This Row],[עד ועד]]&lt;29),1,IF(AND(U1437=1,NOT(OR(מרקובחצי[[#This Row],[עד ועד]]&lt;J1437,מרקובחצי[[#This Row],[עד ועד]]&gt;K1437))),1,"")),"")</f>
        <v/>
      </c>
      <c r="V1438" s="19" t="str">
        <f>IF(מרקובחצי[[#This Row],[CycleNumber]]&gt;1,IF(AND(SUM(R1437:T1437)=1,מרקובחצי[[#This Row],[עד ועד]]&gt;28,מרקובחצי[[#This Row],[עד ועד]]&lt;32),1,IF(OR(S1437=1,AND(R1437=1,מרקובחצי[[#This Row],[עד ועד]]&gt;28),AND(T1437=1,מרקובחצי[[#This Row],[עד ועד]]&lt;32)),1,IF(AND(V1437=1,NOT(OR(מרקובחצי[[#This Row],[עד ועד]]&lt;J1437,מרקובחצי[[#This Row],[עד ועד]]&gt;K1437))),1,""))),"")</f>
        <v/>
      </c>
      <c r="W1438" s="19" t="str">
        <f>IF(מרקובחצי[[#This Row],[CycleNumber]]&gt;1,IF(AND(T1437=1,מרקובחצי[[#This Row],[עד ועד]]&gt;31),1,IF(AND(W1437=1,NOT(OR(מרקובחצי[[#This Row],[עד ועד]]&lt;J1437,מרקובחצי[[#This Row],[עד ועד]]&gt;K1437))),1,"")),"")</f>
        <v/>
      </c>
      <c r="X1438" s="19" t="str">
        <f>IF(AND(מרקובחצי[[#This Row],[CycleNumber]]&lt;$B1439,SUM(מרקובחצי[[#This Row],[11]],R1439)=2),1,"")</f>
        <v/>
      </c>
      <c r="Y1438" s="19">
        <f>IF(AND(מרקובחצי[[#This Row],[CycleNumber]]&lt;$B1439,SUM(מרקובחצי[[#This Row],[11]],S1439)=2),1,"")</f>
        <v>1</v>
      </c>
      <c r="Z1438" s="19" t="str">
        <f>IF(AND(מרקובחצי[[#This Row],[CycleNumber]]&lt;$B1439,SUM(מרקובחצי[[#This Row],[13]],S1439)=2),1,"")</f>
        <v/>
      </c>
      <c r="AA1438" s="19" t="str">
        <f>IF(AND(מרקובחצי[[#This Row],[CycleNumber]]&lt;$B1439,SUM(מרקובחצי[[#This Row],[13]],T1439)=2),1,"")</f>
        <v/>
      </c>
      <c r="AB1438" s="19" t="str">
        <f>IF(AND(מרקובחצי[[#This Row],[CycleNumber]]&lt;$B1439,SUM(מרקובחצי[[#This Row],[21]],U1439)=2),1,"")</f>
        <v/>
      </c>
      <c r="AC1438" s="19" t="str">
        <f>IF(AND(מרקובחצי[[#This Row],[CycleNumber]]&lt;$B1439,SUM(מרקובחצי[[#This Row],[21]],V1439)=2),1,"")</f>
        <v/>
      </c>
      <c r="AD1438" s="19" t="str">
        <f>IF(AND(מרקובחצי[[#This Row],[CycleNumber]]&lt;$B1439,SUM(מרקובחצי[[#This Row],[23]],V1439)=2),1,"")</f>
        <v/>
      </c>
      <c r="AE1438" s="19" t="str">
        <f>IF(AND(מרקובחצי[[#This Row],[CycleNumber]]&lt;$B1439,SUM(מרקובחצי[[#This Row],[23]],W1439)=2),1,"")</f>
        <v/>
      </c>
      <c r="AF1438" s="19" t="str">
        <f>IF(AND(מרקובחצי[[#This Row],[CycleNumber]]&lt;$B1439,SUM(מרקובחצי[[#This Row],[31]],O1439)=2),1,"")</f>
        <v/>
      </c>
      <c r="AG1438" s="19" t="str">
        <f>IF(AND(מרקובחצי[[#This Row],[CycleNumber]]&lt;$B1439,SUM(מרקובחצי[[#This Row],[31]],P1439)=2),1,"")</f>
        <v/>
      </c>
      <c r="AH1438" s="19" t="str">
        <f>IF(AND(מרקובחצי[[#This Row],[CycleNumber]]&lt;$B1439,SUM(מרקובחצי[[#This Row],[31]],Q1439)=2),1,"")</f>
        <v/>
      </c>
      <c r="AI1438" s="19" t="str">
        <f>IF(AND(מרקובחצי[[#This Row],[CycleNumber]]&lt;$B1439,SUM(U1438:U1439)=2),1,"")</f>
        <v/>
      </c>
      <c r="AJ1438" s="19" t="str">
        <f>IF(AND(מרקובחצי[[#This Row],[CycleNumber]]&lt;$B1439,SUM(מרקובחצי[[#This Row],[32]],O1439)=2),1,"")</f>
        <v/>
      </c>
      <c r="AK1438" s="19" t="str">
        <f>IF(AND(מרקובחצי[[#This Row],[CycleNumber]]&lt;$B1439,SUM(מרקובחצי[[#This Row],[32]],P1439)=2),1,"")</f>
        <v/>
      </c>
      <c r="AL1438" s="19" t="str">
        <f>IF(AND(מרקובחצי[[#This Row],[CycleNumber]]&lt;$B1439,SUM(מרקובחצי[[#This Row],[32]],Q1439)=2),1,"")</f>
        <v/>
      </c>
      <c r="AM1438" s="19" t="str">
        <f>IF(AND(מרקובחצי[[#This Row],[CycleNumber]]&lt;$B1439,SUM(V1438:V1439)=2),1,"")</f>
        <v/>
      </c>
      <c r="AN1438" s="19" t="str">
        <f>IF(AND(מרקובחצי[[#This Row],[CycleNumber]]&lt;$B1439,SUM(מרקובחצי[[#This Row],[33]],O1439)=2),1,"")</f>
        <v/>
      </c>
      <c r="AO1438" s="19" t="str">
        <f>IF(AND(מרקובחצי[[#This Row],[CycleNumber]]&lt;$B1439,SUM(מרקובחצי[[#This Row],[33]],P1439)=2),1,"")</f>
        <v/>
      </c>
      <c r="AP1438" s="19" t="str">
        <f>IF(AND(מרקובחצי[[#This Row],[CycleNumber]]&lt;$B1439,SUM(מרקובחצי[[#This Row],[33]],Q1439)=2),1,"")</f>
        <v/>
      </c>
      <c r="AQ1438" s="19" t="str">
        <f>IF(AND(מרקובחצי[[#This Row],[CycleNumber]]&lt;$B1439,SUM(W1438:W1439)=2),1,"")</f>
        <v/>
      </c>
      <c r="AR1438" s="19" t="str">
        <f>IF(AND(מרקובחצי[[#This Row],[CycleNumber]]&lt;$B1439,SUM(מרקובחצי[[#This Row],[12]],S1439)=2),1,"")</f>
        <v/>
      </c>
      <c r="AS1438" s="19" t="str">
        <f>IF(AND(מרקובחצי[[#This Row],[CycleNumber]]&lt;$B1439,SUM(מרקובחצי[[#This Row],[22]],V1439)=2),1,"")</f>
        <v/>
      </c>
      <c r="AT1438" s="21">
        <f>SUM(מרקובחצי[[#This Row],[11]:[33]])</f>
        <v>1</v>
      </c>
    </row>
    <row r="1439" spans="1:46" ht="15.6" x14ac:dyDescent="0.25">
      <c r="A1439" s="19" t="s">
        <v>153</v>
      </c>
      <c r="B1439" s="19">
        <v>8</v>
      </c>
      <c r="C1439">
        <v>28</v>
      </c>
      <c r="D1439" s="19">
        <f>מרקובחצי[[#This Row],[LengthofCycle]]+1</f>
        <v>29</v>
      </c>
      <c r="E1439" t="str">
        <f>IF(IFERROR(LOOKUP(מרקובחצי[[#This Row],[ClientID]],קביעויות[הפלגה]),FALSE)=מרקובחצי[[#This Row],[ClientID]],1,"")</f>
        <v/>
      </c>
      <c r="F1439">
        <f>IF(IFERROR(LOOKUP(מרקובחצי[[#This Row],[ClientID]],סוגחציקבוע[S31]),FALSE)=מרקובחצי[[#This Row],[ClientID]],1,"")</f>
        <v>1</v>
      </c>
      <c r="G1439" t="str">
        <f>IF(IFERROR(LOOKUP(מרקובחצי[[#This Row],[ClientID]],סוגחציקבוע[S32]),FALSE)=מרקובחצי[[#This Row],[ClientID]],1,"")</f>
        <v/>
      </c>
      <c r="H1439" t="str">
        <f>IF(IFERROR(LOOKUP(מרקובחצי[[#This Row],[ClientID]],סוגחציקבוע[S33]),FALSE)=מרקובחצי[[#This Row],[ClientID]],1,"")</f>
        <v/>
      </c>
      <c r="I1439" t="str">
        <f>IF(IFERROR(LOOKUP(מרקובחצי[[#This Row],[ClientID]],סוגחציקבוע[S32&amp;33]),FALSE)=מרקובחצי[[#This Row],[ClientID]],1,"")</f>
        <v/>
      </c>
      <c r="J1439" s="19">
        <f>IF(SUM(מרקובחצי[[#This Row],[11]:[13]])=1,מרקובחצי[[#This Row],[עד ועד]],IF(SUM(R1438:T1439)=1,IF(מרקובחצי[[#This Row],[עד ועד]]&lt;J1438,מרקובחצי[[#This Row],[עד ועד]],J1438),J1438))</f>
        <v>28</v>
      </c>
      <c r="K1439" s="19">
        <f>IF(SUM(מרקובחצי[[#This Row],[11]:[13]])=1,מרקובחצי[[#This Row],[עד ועד]],IF(SUM(R1438:T1439)=1,IF(מרקובחצי[[#This Row],[עד ועד]]&gt;K1438,מרקובחצי[[#This Row],[עד ועד]],K1438),K1438))</f>
        <v>29</v>
      </c>
      <c r="L1439" s="19" t="str">
        <f>IF(AND(SUM(מרקובחצי[[#This Row],[31]:[33]])=1,SUM(U1438:W1438)=0),מרקובחצי[[#This Row],[מקס]]-מרקובחצי[[#This Row],[מינ]],"")</f>
        <v/>
      </c>
      <c r="M143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439" s="19" t="str">
        <f t="shared" si="22"/>
        <v>S11</v>
      </c>
      <c r="O1439" s="19" t="str">
        <f>IF(מרקובחצי[[#This Row],[קבעה הפלגה?]]=1,"",IF(AND(מרקובחצי[[#This Row],[עד ועד]]&lt;29,OR(מרקובחצי[[#This Row],[CycleNumber]]=1,AND(U1438=1,OR(מרקובחצי[[#This Row],[עד ועד]]&lt;J1438,מרקובחצי[[#This Row],[עד ועד]]&gt;K1438)),AND(V1438=1,מרקובחצי[[#This Row],[עד ועד]]&lt;J1438),W1438=1)),1,""))</f>
        <v/>
      </c>
      <c r="P1439" s="19" t="str">
        <f>IF(מרקובחצי[[#This Row],[קבעה הפלגה?]]=1,"",IF(AND(מרקובחצי[[#This Row],[עד ועד]]&gt;28,מרקובחצי[[#This Row],[עד ועד]]&lt;32,OR(מרקובחצי[[#This Row],[CycleNumber]]=1,AND(U1438=1),AND(V1438=1,OR(מרקובחצי[[#This Row],[עד ועד]]&lt;J1438,מרקובחצי[[#This Row],[עד ועד]]&gt;K1438)),W1438=1)),1,""))</f>
        <v/>
      </c>
      <c r="Q1439" s="19" t="str">
        <f>IF(מרקובחצי[[#This Row],[קבעה הפלגה?]]=1,"",IF(AND(מרקובחצי[[#This Row],[עד ועד]]&gt;31,OR(מרקובחצי[[#This Row],[CycleNumber]]=1,AND(U1438=1),AND(V1438=1,מרקובחצי[[#This Row],[עד ועד]]&gt;K1438),AND(W1438=1,OR(מרקובחצי[[#This Row],[עד ועד]]&gt;K1438,מרקובחצי[[#This Row],[עד ועד]]&lt;J1438)))),1,""))</f>
        <v/>
      </c>
      <c r="R1439" s="19" t="str">
        <f>IF(מרקובחצי[[#This Row],[CycleNumber]]&gt;1,IF(AND(O1438=1,מרקובחצי[[#This Row],[עד ועד]]&lt;29),1,""),"")</f>
        <v/>
      </c>
      <c r="S1439" s="19">
        <f>IF(מרקובחצי[[#This Row],[CycleNumber]]&gt;1,IF(OR(AND(O1438=1,מרקובחצי[[#This Row],[עד ועד]]&gt;28),AND(P1438=1),AND(Q1438=1,מרקובחצי[[#This Row],[עד ועד]]&lt;32)),1,""),"")</f>
        <v>1</v>
      </c>
      <c r="T1439" s="19" t="str">
        <f>IF(מרקובחצי[[#This Row],[CycleNumber]]&gt;1,IF(AND(Q1438=1,מרקובחצי[[#This Row],[עד ועד]]&gt;31),1,""),"")</f>
        <v/>
      </c>
      <c r="U1439" s="19" t="str">
        <f>IF(מרקובחצי[[#This Row],[CycleNumber]]&gt;1,IF(AND(R1438=1,מרקובחצי[[#This Row],[עד ועד]]&lt;29),1,IF(AND(U1438=1,NOT(OR(מרקובחצי[[#This Row],[עד ועד]]&lt;J1438,מרקובחצי[[#This Row],[עד ועד]]&gt;K1438))),1,"")),"")</f>
        <v/>
      </c>
      <c r="V1439" s="19" t="str">
        <f>IF(מרקובחצי[[#This Row],[CycleNumber]]&gt;1,IF(AND(SUM(R1438:T1438)=1,מרקובחצי[[#This Row],[עד ועד]]&gt;28,מרקובחצי[[#This Row],[עד ועד]]&lt;32),1,IF(OR(S1438=1,AND(R1438=1,מרקובחצי[[#This Row],[עד ועד]]&gt;28),AND(T1438=1,מרקובחצי[[#This Row],[עד ועד]]&lt;32)),1,IF(AND(V1438=1,NOT(OR(מרקובחצי[[#This Row],[עד ועד]]&lt;J1438,מרקובחצי[[#This Row],[עד ועד]]&gt;K1438))),1,""))),"")</f>
        <v/>
      </c>
      <c r="W1439" s="19" t="str">
        <f>IF(מרקובחצי[[#This Row],[CycleNumber]]&gt;1,IF(AND(T1438=1,מרקובחצי[[#This Row],[עד ועד]]&gt;31),1,IF(AND(W1438=1,NOT(OR(מרקובחצי[[#This Row],[עד ועד]]&lt;J1438,מרקובחצי[[#This Row],[עד ועד]]&gt;K1438))),1,"")),"")</f>
        <v/>
      </c>
      <c r="X1439" s="19" t="str">
        <f>IF(AND(מרקובחצי[[#This Row],[CycleNumber]]&lt;$B1440,SUM(מרקובחצי[[#This Row],[11]],R1440)=2),1,"")</f>
        <v/>
      </c>
      <c r="Y1439" s="19" t="str">
        <f>IF(AND(מרקובחצי[[#This Row],[CycleNumber]]&lt;$B1440,SUM(מרקובחצי[[#This Row],[11]],S1440)=2),1,"")</f>
        <v/>
      </c>
      <c r="Z1439" s="19" t="str">
        <f>IF(AND(מרקובחצי[[#This Row],[CycleNumber]]&lt;$B1440,SUM(מרקובחצי[[#This Row],[13]],S1440)=2),1,"")</f>
        <v/>
      </c>
      <c r="AA1439" s="19" t="str">
        <f>IF(AND(מרקובחצי[[#This Row],[CycleNumber]]&lt;$B1440,SUM(מרקובחצי[[#This Row],[13]],T1440)=2),1,"")</f>
        <v/>
      </c>
      <c r="AB1439" s="19" t="str">
        <f>IF(AND(מרקובחצי[[#This Row],[CycleNumber]]&lt;$B1440,SUM(מרקובחצי[[#This Row],[21]],U1440)=2),1,"")</f>
        <v/>
      </c>
      <c r="AC1439" s="19" t="str">
        <f>IF(AND(מרקובחצי[[#This Row],[CycleNumber]]&lt;$B1440,SUM(מרקובחצי[[#This Row],[21]],V1440)=2),1,"")</f>
        <v/>
      </c>
      <c r="AD1439" s="19" t="str">
        <f>IF(AND(מרקובחצי[[#This Row],[CycleNumber]]&lt;$B1440,SUM(מרקובחצי[[#This Row],[23]],V1440)=2),1,"")</f>
        <v/>
      </c>
      <c r="AE1439" s="19" t="str">
        <f>IF(AND(מרקובחצי[[#This Row],[CycleNumber]]&lt;$B1440,SUM(מרקובחצי[[#This Row],[23]],W1440)=2),1,"")</f>
        <v/>
      </c>
      <c r="AF1439" s="19" t="str">
        <f>IF(AND(מרקובחצי[[#This Row],[CycleNumber]]&lt;$B1440,SUM(מרקובחצי[[#This Row],[31]],O1440)=2),1,"")</f>
        <v/>
      </c>
      <c r="AG1439" s="19" t="str">
        <f>IF(AND(מרקובחצי[[#This Row],[CycleNumber]]&lt;$B1440,SUM(מרקובחצי[[#This Row],[31]],P1440)=2),1,"")</f>
        <v/>
      </c>
      <c r="AH1439" s="19" t="str">
        <f>IF(AND(מרקובחצי[[#This Row],[CycleNumber]]&lt;$B1440,SUM(מרקובחצי[[#This Row],[31]],Q1440)=2),1,"")</f>
        <v/>
      </c>
      <c r="AI1439" s="19" t="str">
        <f>IF(AND(מרקובחצי[[#This Row],[CycleNumber]]&lt;$B1440,SUM(U1439:U1440)=2),1,"")</f>
        <v/>
      </c>
      <c r="AJ1439" s="19" t="str">
        <f>IF(AND(מרקובחצי[[#This Row],[CycleNumber]]&lt;$B1440,SUM(מרקובחצי[[#This Row],[32]],O1440)=2),1,"")</f>
        <v/>
      </c>
      <c r="AK1439" s="19" t="str">
        <f>IF(AND(מרקובחצי[[#This Row],[CycleNumber]]&lt;$B1440,SUM(מרקובחצי[[#This Row],[32]],P1440)=2),1,"")</f>
        <v/>
      </c>
      <c r="AL1439" s="19" t="str">
        <f>IF(AND(מרקובחצי[[#This Row],[CycleNumber]]&lt;$B1440,SUM(מרקובחצי[[#This Row],[32]],Q1440)=2),1,"")</f>
        <v/>
      </c>
      <c r="AM1439" s="19" t="str">
        <f>IF(AND(מרקובחצי[[#This Row],[CycleNumber]]&lt;$B1440,SUM(V1439:V1440)=2),1,"")</f>
        <v/>
      </c>
      <c r="AN1439" s="19" t="str">
        <f>IF(AND(מרקובחצי[[#This Row],[CycleNumber]]&lt;$B1440,SUM(מרקובחצי[[#This Row],[33]],O1440)=2),1,"")</f>
        <v/>
      </c>
      <c r="AO1439" s="19" t="str">
        <f>IF(AND(מרקובחצי[[#This Row],[CycleNumber]]&lt;$B1440,SUM(מרקובחצי[[#This Row],[33]],P1440)=2),1,"")</f>
        <v/>
      </c>
      <c r="AP1439" s="19" t="str">
        <f>IF(AND(מרקובחצי[[#This Row],[CycleNumber]]&lt;$B1440,SUM(מרקובחצי[[#This Row],[33]],Q1440)=2),1,"")</f>
        <v/>
      </c>
      <c r="AQ1439" s="19" t="str">
        <f>IF(AND(מרקובחצי[[#This Row],[CycleNumber]]&lt;$B1440,SUM(W1439:W1440)=2),1,"")</f>
        <v/>
      </c>
      <c r="AR1439" s="19" t="str">
        <f>IF(AND(מרקובחצי[[#This Row],[CycleNumber]]&lt;$B1440,SUM(מרקובחצי[[#This Row],[12]],S1440)=2),1,"")</f>
        <v/>
      </c>
      <c r="AS1439" s="19">
        <f>IF(AND(מרקובחצי[[#This Row],[CycleNumber]]&lt;$B1440,SUM(מרקובחצי[[#This Row],[22]],V1440)=2),1,"")</f>
        <v>1</v>
      </c>
      <c r="AT1439" s="21">
        <f>SUM(מרקובחצי[[#This Row],[11]:[33]])</f>
        <v>1</v>
      </c>
    </row>
    <row r="1440" spans="1:46" ht="15.6" x14ac:dyDescent="0.25">
      <c r="A1440" s="19" t="s">
        <v>153</v>
      </c>
      <c r="B1440" s="19">
        <v>9</v>
      </c>
      <c r="C1440">
        <v>27</v>
      </c>
      <c r="D1440" s="19">
        <f>מרקובחצי[[#This Row],[LengthofCycle]]+1</f>
        <v>28</v>
      </c>
      <c r="E1440" t="str">
        <f>IF(IFERROR(LOOKUP(מרקובחצי[[#This Row],[ClientID]],קביעויות[הפלגה]),FALSE)=מרקובחצי[[#This Row],[ClientID]],1,"")</f>
        <v/>
      </c>
      <c r="F1440">
        <f>IF(IFERROR(LOOKUP(מרקובחצי[[#This Row],[ClientID]],סוגחציקבוע[S31]),FALSE)=מרקובחצי[[#This Row],[ClientID]],1,"")</f>
        <v>1</v>
      </c>
      <c r="G1440" t="str">
        <f>IF(IFERROR(LOOKUP(מרקובחצי[[#This Row],[ClientID]],סוגחציקבוע[S32]),FALSE)=מרקובחצי[[#This Row],[ClientID]],1,"")</f>
        <v/>
      </c>
      <c r="H1440" t="str">
        <f>IF(IFERROR(LOOKUP(מרקובחצי[[#This Row],[ClientID]],סוגחציקבוע[S33]),FALSE)=מרקובחצי[[#This Row],[ClientID]],1,"")</f>
        <v/>
      </c>
      <c r="I1440" t="str">
        <f>IF(IFERROR(LOOKUP(מרקובחצי[[#This Row],[ClientID]],סוגחציקבוע[S32&amp;33]),FALSE)=מרקובחצי[[#This Row],[ClientID]],1,"")</f>
        <v/>
      </c>
      <c r="J1440" s="19">
        <f>IF(SUM(מרקובחצי[[#This Row],[11]:[13]])=1,מרקובחצי[[#This Row],[עד ועד]],IF(SUM(R1439:T1440)=1,IF(מרקובחצי[[#This Row],[עד ועד]]&lt;J1439,מרקובחצי[[#This Row],[עד ועד]],J1439),J1439))</f>
        <v>28</v>
      </c>
      <c r="K1440" s="19">
        <f>IF(SUM(מרקובחצי[[#This Row],[11]:[13]])=1,מרקובחצי[[#This Row],[עד ועד]],IF(SUM(R1439:T1440)=1,IF(מרקובחצי[[#This Row],[עד ועד]]&gt;K1439,מרקובחצי[[#This Row],[עד ועד]],K1439),K1439))</f>
        <v>29</v>
      </c>
      <c r="L1440" s="19">
        <f>IF(AND(SUM(מרקובחצי[[#This Row],[31]:[33]])=1,SUM(U1439:W1439)=0),מרקובחצי[[#This Row],[מקס]]-מרקובחצי[[#This Row],[מינ]],"")</f>
        <v>1</v>
      </c>
      <c r="M144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40" s="19" t="str">
        <f t="shared" si="22"/>
        <v>S22</v>
      </c>
      <c r="O1440" s="19" t="str">
        <f>IF(מרקובחצי[[#This Row],[קבעה הפלגה?]]=1,"",IF(AND(מרקובחצי[[#This Row],[עד ועד]]&lt;29,OR(מרקובחצי[[#This Row],[CycleNumber]]=1,AND(U1439=1,OR(מרקובחצי[[#This Row],[עד ועד]]&lt;J1439,מרקובחצי[[#This Row],[עד ועד]]&gt;K1439)),AND(V1439=1,מרקובחצי[[#This Row],[עד ועד]]&lt;J1439),W1439=1)),1,""))</f>
        <v/>
      </c>
      <c r="P1440" s="19" t="str">
        <f>IF(מרקובחצי[[#This Row],[קבעה הפלגה?]]=1,"",IF(AND(מרקובחצי[[#This Row],[עד ועד]]&gt;28,מרקובחצי[[#This Row],[עד ועד]]&lt;32,OR(מרקובחצי[[#This Row],[CycleNumber]]=1,AND(U1439=1),AND(V1439=1,OR(מרקובחצי[[#This Row],[עד ועד]]&lt;J1439,מרקובחצי[[#This Row],[עד ועד]]&gt;K1439)),W1439=1)),1,""))</f>
        <v/>
      </c>
      <c r="Q1440" s="19" t="str">
        <f>IF(מרקובחצי[[#This Row],[קבעה הפלגה?]]=1,"",IF(AND(מרקובחצי[[#This Row],[עד ועד]]&gt;31,OR(מרקובחצי[[#This Row],[CycleNumber]]=1,AND(U1439=1),AND(V1439=1,מרקובחצי[[#This Row],[עד ועד]]&gt;K1439),AND(W1439=1,OR(מרקובחצי[[#This Row],[עד ועד]]&gt;K1439,מרקובחצי[[#This Row],[עד ועד]]&lt;J1439)))),1,""))</f>
        <v/>
      </c>
      <c r="R1440" s="19" t="str">
        <f>IF(מרקובחצי[[#This Row],[CycleNumber]]&gt;1,IF(AND(O1439=1,מרקובחצי[[#This Row],[עד ועד]]&lt;29),1,""),"")</f>
        <v/>
      </c>
      <c r="S1440" s="19" t="str">
        <f>IF(מרקובחצי[[#This Row],[CycleNumber]]&gt;1,IF(OR(AND(O1439=1,מרקובחצי[[#This Row],[עד ועד]]&gt;28),AND(P1439=1),AND(Q1439=1,מרקובחצי[[#This Row],[עד ועד]]&lt;32)),1,""),"")</f>
        <v/>
      </c>
      <c r="T1440" s="19" t="str">
        <f>IF(מרקובחצי[[#This Row],[CycleNumber]]&gt;1,IF(AND(Q1439=1,מרקובחצי[[#This Row],[עד ועד]]&gt;31),1,""),"")</f>
        <v/>
      </c>
      <c r="U1440" s="19" t="str">
        <f>IF(מרקובחצי[[#This Row],[CycleNumber]]&gt;1,IF(AND(R1439=1,מרקובחצי[[#This Row],[עד ועד]]&lt;29),1,IF(AND(U1439=1,NOT(OR(מרקובחצי[[#This Row],[עד ועד]]&lt;J1439,מרקובחצי[[#This Row],[עד ועד]]&gt;K1439))),1,"")),"")</f>
        <v/>
      </c>
      <c r="V1440" s="19">
        <f>IF(מרקובחצי[[#This Row],[CycleNumber]]&gt;1,IF(AND(SUM(R1439:T1439)=1,מרקובחצי[[#This Row],[עד ועד]]&gt;28,מרקובחצי[[#This Row],[עד ועד]]&lt;32),1,IF(OR(S1439=1,AND(R1439=1,מרקובחצי[[#This Row],[עד ועד]]&gt;28),AND(T1439=1,מרקובחצי[[#This Row],[עד ועד]]&lt;32)),1,IF(AND(V1439=1,NOT(OR(מרקובחצי[[#This Row],[עד ועד]]&lt;J1439,מרקובחצי[[#This Row],[עד ועד]]&gt;K1439))),1,""))),"")</f>
        <v>1</v>
      </c>
      <c r="W1440" s="19" t="str">
        <f>IF(מרקובחצי[[#This Row],[CycleNumber]]&gt;1,IF(AND(T1439=1,מרקובחצי[[#This Row],[עד ועד]]&gt;31),1,IF(AND(W1439=1,NOT(OR(מרקובחצי[[#This Row],[עד ועד]]&lt;J1439,מרקובחצי[[#This Row],[עד ועד]]&gt;K1439))),1,"")),"")</f>
        <v/>
      </c>
      <c r="X1440" s="19" t="str">
        <f>IF(AND(מרקובחצי[[#This Row],[CycleNumber]]&lt;$B1441,SUM(מרקובחצי[[#This Row],[11]],R1441)=2),1,"")</f>
        <v/>
      </c>
      <c r="Y1440" s="19" t="str">
        <f>IF(AND(מרקובחצי[[#This Row],[CycleNumber]]&lt;$B1441,SUM(מרקובחצי[[#This Row],[11]],S1441)=2),1,"")</f>
        <v/>
      </c>
      <c r="Z1440" s="19" t="str">
        <f>IF(AND(מרקובחצי[[#This Row],[CycleNumber]]&lt;$B1441,SUM(מרקובחצי[[#This Row],[13]],S1441)=2),1,"")</f>
        <v/>
      </c>
      <c r="AA1440" s="19" t="str">
        <f>IF(AND(מרקובחצי[[#This Row],[CycleNumber]]&lt;$B1441,SUM(מרקובחצי[[#This Row],[13]],T1441)=2),1,"")</f>
        <v/>
      </c>
      <c r="AB1440" s="19" t="str">
        <f>IF(AND(מרקובחצי[[#This Row],[CycleNumber]]&lt;$B1441,SUM(מרקובחצי[[#This Row],[21]],U1441)=2),1,"")</f>
        <v/>
      </c>
      <c r="AC1440" s="19" t="str">
        <f>IF(AND(מרקובחצי[[#This Row],[CycleNumber]]&lt;$B1441,SUM(מרקובחצי[[#This Row],[21]],V1441)=2),1,"")</f>
        <v/>
      </c>
      <c r="AD1440" s="19" t="str">
        <f>IF(AND(מרקובחצי[[#This Row],[CycleNumber]]&lt;$B1441,SUM(מרקובחצי[[#This Row],[23]],V1441)=2),1,"")</f>
        <v/>
      </c>
      <c r="AE1440" s="19" t="str">
        <f>IF(AND(מרקובחצי[[#This Row],[CycleNumber]]&lt;$B1441,SUM(מרקובחצי[[#This Row],[23]],W1441)=2),1,"")</f>
        <v/>
      </c>
      <c r="AF1440" s="19" t="str">
        <f>IF(AND(מרקובחצי[[#This Row],[CycleNumber]]&lt;$B1441,SUM(מרקובחצי[[#This Row],[31]],O1441)=2),1,"")</f>
        <v/>
      </c>
      <c r="AG1440" s="19" t="str">
        <f>IF(AND(מרקובחצי[[#This Row],[CycleNumber]]&lt;$B1441,SUM(מרקובחצי[[#This Row],[31]],P1441)=2),1,"")</f>
        <v/>
      </c>
      <c r="AH1440" s="19" t="str">
        <f>IF(AND(מרקובחצי[[#This Row],[CycleNumber]]&lt;$B1441,SUM(מרקובחצי[[#This Row],[31]],Q1441)=2),1,"")</f>
        <v/>
      </c>
      <c r="AI1440" s="19" t="str">
        <f>IF(AND(מרקובחצי[[#This Row],[CycleNumber]]&lt;$B1441,SUM(U1440:U1441)=2),1,"")</f>
        <v/>
      </c>
      <c r="AJ1440" s="19" t="str">
        <f>IF(AND(מרקובחצי[[#This Row],[CycleNumber]]&lt;$B1441,SUM(מרקובחצי[[#This Row],[32]],O1441)=2),1,"")</f>
        <v/>
      </c>
      <c r="AK1440" s="19">
        <f>IF(AND(מרקובחצי[[#This Row],[CycleNumber]]&lt;$B1441,SUM(מרקובחצי[[#This Row],[32]],P1441)=2),1,"")</f>
        <v>1</v>
      </c>
      <c r="AL1440" s="19" t="str">
        <f>IF(AND(מרקובחצי[[#This Row],[CycleNumber]]&lt;$B1441,SUM(מרקובחצי[[#This Row],[32]],Q1441)=2),1,"")</f>
        <v/>
      </c>
      <c r="AM1440" s="19" t="str">
        <f>IF(AND(מרקובחצי[[#This Row],[CycleNumber]]&lt;$B1441,SUM(V1440:V1441)=2),1,"")</f>
        <v/>
      </c>
      <c r="AN1440" s="19" t="str">
        <f>IF(AND(מרקובחצי[[#This Row],[CycleNumber]]&lt;$B1441,SUM(מרקובחצי[[#This Row],[33]],O1441)=2),1,"")</f>
        <v/>
      </c>
      <c r="AO1440" s="19" t="str">
        <f>IF(AND(מרקובחצי[[#This Row],[CycleNumber]]&lt;$B1441,SUM(מרקובחצי[[#This Row],[33]],P1441)=2),1,"")</f>
        <v/>
      </c>
      <c r="AP1440" s="19" t="str">
        <f>IF(AND(מרקובחצי[[#This Row],[CycleNumber]]&lt;$B1441,SUM(מרקובחצי[[#This Row],[33]],Q1441)=2),1,"")</f>
        <v/>
      </c>
      <c r="AQ1440" s="19" t="str">
        <f>IF(AND(מרקובחצי[[#This Row],[CycleNumber]]&lt;$B1441,SUM(W1440:W1441)=2),1,"")</f>
        <v/>
      </c>
      <c r="AR1440" s="19" t="str">
        <f>IF(AND(מרקובחצי[[#This Row],[CycleNumber]]&lt;$B1441,SUM(מרקובחצי[[#This Row],[12]],S1441)=2),1,"")</f>
        <v/>
      </c>
      <c r="AS1440" s="19" t="str">
        <f>IF(AND(מרקובחצי[[#This Row],[CycleNumber]]&lt;$B1441,SUM(מרקובחצי[[#This Row],[22]],V1441)=2),1,"")</f>
        <v/>
      </c>
      <c r="AT1440" s="21">
        <f>SUM(מרקובחצי[[#This Row],[11]:[33]])</f>
        <v>1</v>
      </c>
    </row>
    <row r="1441" spans="1:46" ht="15.6" x14ac:dyDescent="0.25">
      <c r="A1441" s="19" t="s">
        <v>153</v>
      </c>
      <c r="B1441" s="19">
        <v>10</v>
      </c>
      <c r="C1441">
        <v>30</v>
      </c>
      <c r="D1441" s="19">
        <f>מרקובחצי[[#This Row],[LengthofCycle]]+1</f>
        <v>31</v>
      </c>
      <c r="E1441" t="str">
        <f>IF(IFERROR(LOOKUP(מרקובחצי[[#This Row],[ClientID]],קביעויות[הפלגה]),FALSE)=מרקובחצי[[#This Row],[ClientID]],1,"")</f>
        <v/>
      </c>
      <c r="F1441">
        <f>IF(IFERROR(LOOKUP(מרקובחצי[[#This Row],[ClientID]],סוגחציקבוע[S31]),FALSE)=מרקובחצי[[#This Row],[ClientID]],1,"")</f>
        <v>1</v>
      </c>
      <c r="G1441" t="str">
        <f>IF(IFERROR(LOOKUP(מרקובחצי[[#This Row],[ClientID]],סוגחציקבוע[S32]),FALSE)=מרקובחצי[[#This Row],[ClientID]],1,"")</f>
        <v/>
      </c>
      <c r="H1441" t="str">
        <f>IF(IFERROR(LOOKUP(מרקובחצי[[#This Row],[ClientID]],סוגחציקבוע[S33]),FALSE)=מרקובחצי[[#This Row],[ClientID]],1,"")</f>
        <v/>
      </c>
      <c r="I1441" t="str">
        <f>IF(IFERROR(LOOKUP(מרקובחצי[[#This Row],[ClientID]],סוגחציקבוע[S32&amp;33]),FALSE)=מרקובחצי[[#This Row],[ClientID]],1,"")</f>
        <v/>
      </c>
      <c r="J1441" s="19">
        <f>IF(SUM(מרקובחצי[[#This Row],[11]:[13]])=1,מרקובחצי[[#This Row],[עד ועד]],IF(SUM(R1440:T1441)=1,IF(מרקובחצי[[#This Row],[עד ועד]]&lt;J1440,מרקובחצי[[#This Row],[עד ועד]],J1440),J1440))</f>
        <v>31</v>
      </c>
      <c r="K1441" s="19">
        <f>IF(SUM(מרקובחצי[[#This Row],[11]:[13]])=1,מרקובחצי[[#This Row],[עד ועד]],IF(SUM(R1440:T1441)=1,IF(מרקובחצי[[#This Row],[עד ועד]]&gt;K1440,מרקובחצי[[#This Row],[עד ועד]],K1440),K1440))</f>
        <v>31</v>
      </c>
      <c r="L1441" s="19" t="str">
        <f>IF(AND(SUM(מרקובחצי[[#This Row],[31]:[33]])=1,SUM(U1440:W1440)=0),מרקובחצי[[#This Row],[מקס]]-מרקובחצי[[#This Row],[מינ]],"")</f>
        <v/>
      </c>
      <c r="M144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441" s="19" t="str">
        <f t="shared" si="22"/>
        <v>S32</v>
      </c>
      <c r="O1441" s="19" t="str">
        <f>IF(מרקובחצי[[#This Row],[קבעה הפלגה?]]=1,"",IF(AND(מרקובחצי[[#This Row],[עד ועד]]&lt;29,OR(מרקובחצי[[#This Row],[CycleNumber]]=1,AND(U1440=1,OR(מרקובחצי[[#This Row],[עד ועד]]&lt;J1440,מרקובחצי[[#This Row],[עד ועד]]&gt;K1440)),AND(V1440=1,מרקובחצי[[#This Row],[עד ועד]]&lt;J1440),W1440=1)),1,""))</f>
        <v/>
      </c>
      <c r="P1441" s="19">
        <f>IF(מרקובחצי[[#This Row],[קבעה הפלגה?]]=1,"",IF(AND(מרקובחצי[[#This Row],[עד ועד]]&gt;28,מרקובחצי[[#This Row],[עד ועד]]&lt;32,OR(מרקובחצי[[#This Row],[CycleNumber]]=1,AND(U1440=1),AND(V1440=1,OR(מרקובחצי[[#This Row],[עד ועד]]&lt;J1440,מרקובחצי[[#This Row],[עד ועד]]&gt;K1440)),W1440=1)),1,""))</f>
        <v>1</v>
      </c>
      <c r="Q1441" s="19" t="str">
        <f>IF(מרקובחצי[[#This Row],[קבעה הפלגה?]]=1,"",IF(AND(מרקובחצי[[#This Row],[עד ועד]]&gt;31,OR(מרקובחצי[[#This Row],[CycleNumber]]=1,AND(U1440=1),AND(V1440=1,מרקובחצי[[#This Row],[עד ועד]]&gt;K1440),AND(W1440=1,OR(מרקובחצי[[#This Row],[עד ועד]]&gt;K1440,מרקובחצי[[#This Row],[עד ועד]]&lt;J1440)))),1,""))</f>
        <v/>
      </c>
      <c r="R1441" s="19" t="str">
        <f>IF(מרקובחצי[[#This Row],[CycleNumber]]&gt;1,IF(AND(O1440=1,מרקובחצי[[#This Row],[עד ועד]]&lt;29),1,""),"")</f>
        <v/>
      </c>
      <c r="S1441" s="19" t="str">
        <f>IF(מרקובחצי[[#This Row],[CycleNumber]]&gt;1,IF(OR(AND(O1440=1,מרקובחצי[[#This Row],[עד ועד]]&gt;28),AND(P1440=1),AND(Q1440=1,מרקובחצי[[#This Row],[עד ועד]]&lt;32)),1,""),"")</f>
        <v/>
      </c>
      <c r="T1441" s="19" t="str">
        <f>IF(מרקובחצי[[#This Row],[CycleNumber]]&gt;1,IF(AND(Q1440=1,מרקובחצי[[#This Row],[עד ועד]]&gt;31),1,""),"")</f>
        <v/>
      </c>
      <c r="U1441" s="19" t="str">
        <f>IF(מרקובחצי[[#This Row],[CycleNumber]]&gt;1,IF(AND(R1440=1,מרקובחצי[[#This Row],[עד ועד]]&lt;29),1,IF(AND(U1440=1,NOT(OR(מרקובחצי[[#This Row],[עד ועד]]&lt;J1440,מרקובחצי[[#This Row],[עד ועד]]&gt;K1440))),1,"")),"")</f>
        <v/>
      </c>
      <c r="V1441" s="19" t="str">
        <f>IF(מרקובחצי[[#This Row],[CycleNumber]]&gt;1,IF(AND(SUM(R1440:T1440)=1,מרקובחצי[[#This Row],[עד ועד]]&gt;28,מרקובחצי[[#This Row],[עד ועד]]&lt;32),1,IF(OR(S1440=1,AND(R1440=1,מרקובחצי[[#This Row],[עד ועד]]&gt;28),AND(T1440=1,מרקובחצי[[#This Row],[עד ועד]]&lt;32)),1,IF(AND(V1440=1,NOT(OR(מרקובחצי[[#This Row],[עד ועד]]&lt;J1440,מרקובחצי[[#This Row],[עד ועד]]&gt;K1440))),1,""))),"")</f>
        <v/>
      </c>
      <c r="W1441" s="19" t="str">
        <f>IF(מרקובחצי[[#This Row],[CycleNumber]]&gt;1,IF(AND(T1440=1,מרקובחצי[[#This Row],[עד ועד]]&gt;31),1,IF(AND(W1440=1,NOT(OR(מרקובחצי[[#This Row],[עד ועד]]&lt;J1440,מרקובחצי[[#This Row],[עד ועד]]&gt;K1440))),1,"")),"")</f>
        <v/>
      </c>
      <c r="X1441" s="19" t="str">
        <f>IF(AND(מרקובחצי[[#This Row],[CycleNumber]]&lt;$B1442,SUM(מרקובחצי[[#This Row],[11]],R1442)=2),1,"")</f>
        <v/>
      </c>
      <c r="Y1441" s="19" t="str">
        <f>IF(AND(מרקובחצי[[#This Row],[CycleNumber]]&lt;$B1442,SUM(מרקובחצי[[#This Row],[11]],S1442)=2),1,"")</f>
        <v/>
      </c>
      <c r="Z1441" s="19" t="str">
        <f>IF(AND(מרקובחצי[[#This Row],[CycleNumber]]&lt;$B1442,SUM(מרקובחצי[[#This Row],[13]],S1442)=2),1,"")</f>
        <v/>
      </c>
      <c r="AA1441" s="19" t="str">
        <f>IF(AND(מרקובחצי[[#This Row],[CycleNumber]]&lt;$B1442,SUM(מרקובחצי[[#This Row],[13]],T1442)=2),1,"")</f>
        <v/>
      </c>
      <c r="AB1441" s="19" t="str">
        <f>IF(AND(מרקובחצי[[#This Row],[CycleNumber]]&lt;$B1442,SUM(מרקובחצי[[#This Row],[21]],U1442)=2),1,"")</f>
        <v/>
      </c>
      <c r="AC1441" s="19" t="str">
        <f>IF(AND(מרקובחצי[[#This Row],[CycleNumber]]&lt;$B1442,SUM(מרקובחצי[[#This Row],[21]],V1442)=2),1,"")</f>
        <v/>
      </c>
      <c r="AD1441" s="19" t="str">
        <f>IF(AND(מרקובחצי[[#This Row],[CycleNumber]]&lt;$B1442,SUM(מרקובחצי[[#This Row],[23]],V1442)=2),1,"")</f>
        <v/>
      </c>
      <c r="AE1441" s="19" t="str">
        <f>IF(AND(מרקובחצי[[#This Row],[CycleNumber]]&lt;$B1442,SUM(מרקובחצי[[#This Row],[23]],W1442)=2),1,"")</f>
        <v/>
      </c>
      <c r="AF1441" s="19" t="str">
        <f>IF(AND(מרקובחצי[[#This Row],[CycleNumber]]&lt;$B1442,SUM(מרקובחצי[[#This Row],[31]],O1442)=2),1,"")</f>
        <v/>
      </c>
      <c r="AG1441" s="19" t="str">
        <f>IF(AND(מרקובחצי[[#This Row],[CycleNumber]]&lt;$B1442,SUM(מרקובחצי[[#This Row],[31]],P1442)=2),1,"")</f>
        <v/>
      </c>
      <c r="AH1441" s="19" t="str">
        <f>IF(AND(מרקובחצי[[#This Row],[CycleNumber]]&lt;$B1442,SUM(מרקובחצי[[#This Row],[31]],Q1442)=2),1,"")</f>
        <v/>
      </c>
      <c r="AI1441" s="19" t="str">
        <f>IF(AND(מרקובחצי[[#This Row],[CycleNumber]]&lt;$B1442,SUM(U1441:U1442)=2),1,"")</f>
        <v/>
      </c>
      <c r="AJ1441" s="19" t="str">
        <f>IF(AND(מרקובחצי[[#This Row],[CycleNumber]]&lt;$B1442,SUM(מרקובחצי[[#This Row],[32]],O1442)=2),1,"")</f>
        <v/>
      </c>
      <c r="AK1441" s="19" t="str">
        <f>IF(AND(מרקובחצי[[#This Row],[CycleNumber]]&lt;$B1442,SUM(מרקובחצי[[#This Row],[32]],P1442)=2),1,"")</f>
        <v/>
      </c>
      <c r="AL1441" s="19" t="str">
        <f>IF(AND(מרקובחצי[[#This Row],[CycleNumber]]&lt;$B1442,SUM(מרקובחצי[[#This Row],[32]],Q1442)=2),1,"")</f>
        <v/>
      </c>
      <c r="AM1441" s="19" t="str">
        <f>IF(AND(מרקובחצי[[#This Row],[CycleNumber]]&lt;$B1442,SUM(V1441:V1442)=2),1,"")</f>
        <v/>
      </c>
      <c r="AN1441" s="19" t="str">
        <f>IF(AND(מרקובחצי[[#This Row],[CycleNumber]]&lt;$B1442,SUM(מרקובחצי[[#This Row],[33]],O1442)=2),1,"")</f>
        <v/>
      </c>
      <c r="AO1441" s="19" t="str">
        <f>IF(AND(מרקובחצי[[#This Row],[CycleNumber]]&lt;$B1442,SUM(מרקובחצי[[#This Row],[33]],P1442)=2),1,"")</f>
        <v/>
      </c>
      <c r="AP1441" s="19" t="str">
        <f>IF(AND(מרקובחצי[[#This Row],[CycleNumber]]&lt;$B1442,SUM(מרקובחצי[[#This Row],[33]],Q1442)=2),1,"")</f>
        <v/>
      </c>
      <c r="AQ1441" s="19" t="str">
        <f>IF(AND(מרקובחצי[[#This Row],[CycleNumber]]&lt;$B1442,SUM(W1441:W1442)=2),1,"")</f>
        <v/>
      </c>
      <c r="AR1441" s="19">
        <f>IF(AND(מרקובחצי[[#This Row],[CycleNumber]]&lt;$B1442,SUM(מרקובחצי[[#This Row],[12]],S1442)=2),1,"")</f>
        <v>1</v>
      </c>
      <c r="AS1441" s="19" t="str">
        <f>IF(AND(מרקובחצי[[#This Row],[CycleNumber]]&lt;$B1442,SUM(מרקובחצי[[#This Row],[22]],V1442)=2),1,"")</f>
        <v/>
      </c>
      <c r="AT1441" s="21">
        <f>SUM(מרקובחצי[[#This Row],[11]:[33]])</f>
        <v>1</v>
      </c>
    </row>
    <row r="1442" spans="1:46" ht="15.6" x14ac:dyDescent="0.25">
      <c r="A1442" s="19" t="s">
        <v>153</v>
      </c>
      <c r="B1442" s="19">
        <v>11</v>
      </c>
      <c r="C1442">
        <v>27</v>
      </c>
      <c r="D1442" s="19">
        <f>מרקובחצי[[#This Row],[LengthofCycle]]+1</f>
        <v>28</v>
      </c>
      <c r="E1442" t="str">
        <f>IF(IFERROR(LOOKUP(מרקובחצי[[#This Row],[ClientID]],קביעויות[הפלגה]),FALSE)=מרקובחצי[[#This Row],[ClientID]],1,"")</f>
        <v/>
      </c>
      <c r="F1442">
        <f>IF(IFERROR(LOOKUP(מרקובחצי[[#This Row],[ClientID]],סוגחציקבוע[S31]),FALSE)=מרקובחצי[[#This Row],[ClientID]],1,"")</f>
        <v>1</v>
      </c>
      <c r="G1442" t="str">
        <f>IF(IFERROR(LOOKUP(מרקובחצי[[#This Row],[ClientID]],סוגחציקבוע[S32]),FALSE)=מרקובחצי[[#This Row],[ClientID]],1,"")</f>
        <v/>
      </c>
      <c r="H1442" t="str">
        <f>IF(IFERROR(LOOKUP(מרקובחצי[[#This Row],[ClientID]],סוגחציקבוע[S33]),FALSE)=מרקובחצי[[#This Row],[ClientID]],1,"")</f>
        <v/>
      </c>
      <c r="I1442" t="str">
        <f>IF(IFERROR(LOOKUP(מרקובחצי[[#This Row],[ClientID]],סוגחציקבוע[S32&amp;33]),FALSE)=מרקובחצי[[#This Row],[ClientID]],1,"")</f>
        <v/>
      </c>
      <c r="J1442" s="19">
        <f>IF(SUM(מרקובחצי[[#This Row],[11]:[13]])=1,מרקובחצי[[#This Row],[עד ועד]],IF(SUM(R1441:T1442)=1,IF(מרקובחצי[[#This Row],[עד ועד]]&lt;J1441,מרקובחצי[[#This Row],[עד ועד]],J1441),J1441))</f>
        <v>28</v>
      </c>
      <c r="K1442" s="19">
        <f>IF(SUM(מרקובחצי[[#This Row],[11]:[13]])=1,מרקובחצי[[#This Row],[עד ועד]],IF(SUM(R1441:T1442)=1,IF(מרקובחצי[[#This Row],[עד ועד]]&gt;K1441,מרקובחצי[[#This Row],[עד ועד]],K1441),K1441))</f>
        <v>31</v>
      </c>
      <c r="L1442" s="19" t="str">
        <f>IF(AND(SUM(מרקובחצי[[#This Row],[31]:[33]])=1,SUM(U1441:W1441)=0),מרקובחצי[[#This Row],[מקס]]-מרקובחצי[[#This Row],[מינ]],"")</f>
        <v/>
      </c>
      <c r="M144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442" s="19" t="str">
        <f t="shared" si="22"/>
        <v>S12</v>
      </c>
      <c r="O1442" s="19" t="str">
        <f>IF(מרקובחצי[[#This Row],[קבעה הפלגה?]]=1,"",IF(AND(מרקובחצי[[#This Row],[עד ועד]]&lt;29,OR(מרקובחצי[[#This Row],[CycleNumber]]=1,AND(U1441=1,OR(מרקובחצי[[#This Row],[עד ועד]]&lt;J1441,מרקובחצי[[#This Row],[עד ועד]]&gt;K1441)),AND(V1441=1,מרקובחצי[[#This Row],[עד ועד]]&lt;J1441),W1441=1)),1,""))</f>
        <v/>
      </c>
      <c r="P1442" s="19" t="str">
        <f>IF(מרקובחצי[[#This Row],[קבעה הפלגה?]]=1,"",IF(AND(מרקובחצי[[#This Row],[עד ועד]]&gt;28,מרקובחצי[[#This Row],[עד ועד]]&lt;32,OR(מרקובחצי[[#This Row],[CycleNumber]]=1,AND(U1441=1),AND(V1441=1,OR(מרקובחצי[[#This Row],[עד ועד]]&lt;J1441,מרקובחצי[[#This Row],[עד ועד]]&gt;K1441)),W1441=1)),1,""))</f>
        <v/>
      </c>
      <c r="Q1442" s="19" t="str">
        <f>IF(מרקובחצי[[#This Row],[קבעה הפלגה?]]=1,"",IF(AND(מרקובחצי[[#This Row],[עד ועד]]&gt;31,OR(מרקובחצי[[#This Row],[CycleNumber]]=1,AND(U1441=1),AND(V1441=1,מרקובחצי[[#This Row],[עד ועד]]&gt;K1441),AND(W1441=1,OR(מרקובחצי[[#This Row],[עד ועד]]&gt;K1441,מרקובחצי[[#This Row],[עד ועד]]&lt;J1441)))),1,""))</f>
        <v/>
      </c>
      <c r="R1442" s="19" t="str">
        <f>IF(מרקובחצי[[#This Row],[CycleNumber]]&gt;1,IF(AND(O1441=1,מרקובחצי[[#This Row],[עד ועד]]&lt;29),1,""),"")</f>
        <v/>
      </c>
      <c r="S1442" s="19">
        <f>IF(מרקובחצי[[#This Row],[CycleNumber]]&gt;1,IF(OR(AND(O1441=1,מרקובחצי[[#This Row],[עד ועד]]&gt;28),AND(P1441=1),AND(Q1441=1,מרקובחצי[[#This Row],[עד ועד]]&lt;32)),1,""),"")</f>
        <v>1</v>
      </c>
      <c r="T1442" s="19" t="str">
        <f>IF(מרקובחצי[[#This Row],[CycleNumber]]&gt;1,IF(AND(Q1441=1,מרקובחצי[[#This Row],[עד ועד]]&gt;31),1,""),"")</f>
        <v/>
      </c>
      <c r="U1442" s="19" t="str">
        <f>IF(מרקובחצי[[#This Row],[CycleNumber]]&gt;1,IF(AND(R1441=1,מרקובחצי[[#This Row],[עד ועד]]&lt;29),1,IF(AND(U1441=1,NOT(OR(מרקובחצי[[#This Row],[עד ועד]]&lt;J1441,מרקובחצי[[#This Row],[עד ועד]]&gt;K1441))),1,"")),"")</f>
        <v/>
      </c>
      <c r="V1442" s="19" t="str">
        <f>IF(מרקובחצי[[#This Row],[CycleNumber]]&gt;1,IF(AND(SUM(R1441:T1441)=1,מרקובחצי[[#This Row],[עד ועד]]&gt;28,מרקובחצי[[#This Row],[עד ועד]]&lt;32),1,IF(OR(S1441=1,AND(R1441=1,מרקובחצי[[#This Row],[עד ועד]]&gt;28),AND(T1441=1,מרקובחצי[[#This Row],[עד ועד]]&lt;32)),1,IF(AND(V1441=1,NOT(OR(מרקובחצי[[#This Row],[עד ועד]]&lt;J1441,מרקובחצי[[#This Row],[עד ועד]]&gt;K1441))),1,""))),"")</f>
        <v/>
      </c>
      <c r="W1442" s="19" t="str">
        <f>IF(מרקובחצי[[#This Row],[CycleNumber]]&gt;1,IF(AND(T1441=1,מרקובחצי[[#This Row],[עד ועד]]&gt;31),1,IF(AND(W1441=1,NOT(OR(מרקובחצי[[#This Row],[עד ועד]]&lt;J1441,מרקובחצי[[#This Row],[עד ועד]]&gt;K1441))),1,"")),"")</f>
        <v/>
      </c>
      <c r="X1442" s="19" t="str">
        <f>IF(AND(מרקובחצי[[#This Row],[CycleNumber]]&lt;$B1443,SUM(מרקובחצי[[#This Row],[11]],R1443)=2),1,"")</f>
        <v/>
      </c>
      <c r="Y1442" s="19" t="str">
        <f>IF(AND(מרקובחצי[[#This Row],[CycleNumber]]&lt;$B1443,SUM(מרקובחצי[[#This Row],[11]],S1443)=2),1,"")</f>
        <v/>
      </c>
      <c r="Z1442" s="19" t="str">
        <f>IF(AND(מרקובחצי[[#This Row],[CycleNumber]]&lt;$B1443,SUM(מרקובחצי[[#This Row],[13]],S1443)=2),1,"")</f>
        <v/>
      </c>
      <c r="AA1442" s="19" t="str">
        <f>IF(AND(מרקובחצי[[#This Row],[CycleNumber]]&lt;$B1443,SUM(מרקובחצי[[#This Row],[13]],T1443)=2),1,"")</f>
        <v/>
      </c>
      <c r="AB1442" s="19" t="str">
        <f>IF(AND(מרקובחצי[[#This Row],[CycleNumber]]&lt;$B1443,SUM(מרקובחצי[[#This Row],[21]],U1443)=2),1,"")</f>
        <v/>
      </c>
      <c r="AC1442" s="19" t="str">
        <f>IF(AND(מרקובחצי[[#This Row],[CycleNumber]]&lt;$B1443,SUM(מרקובחצי[[#This Row],[21]],V1443)=2),1,"")</f>
        <v/>
      </c>
      <c r="AD1442" s="19" t="str">
        <f>IF(AND(מרקובחצי[[#This Row],[CycleNumber]]&lt;$B1443,SUM(מרקובחצי[[#This Row],[23]],V1443)=2),1,"")</f>
        <v/>
      </c>
      <c r="AE1442" s="19" t="str">
        <f>IF(AND(מרקובחצי[[#This Row],[CycleNumber]]&lt;$B1443,SUM(מרקובחצי[[#This Row],[23]],W1443)=2),1,"")</f>
        <v/>
      </c>
      <c r="AF1442" s="19" t="str">
        <f>IF(AND(מרקובחצי[[#This Row],[CycleNumber]]&lt;$B1443,SUM(מרקובחצי[[#This Row],[31]],O1443)=2),1,"")</f>
        <v/>
      </c>
      <c r="AG1442" s="19" t="str">
        <f>IF(AND(מרקובחצי[[#This Row],[CycleNumber]]&lt;$B1443,SUM(מרקובחצי[[#This Row],[31]],P1443)=2),1,"")</f>
        <v/>
      </c>
      <c r="AH1442" s="19" t="str">
        <f>IF(AND(מרקובחצי[[#This Row],[CycleNumber]]&lt;$B1443,SUM(מרקובחצי[[#This Row],[31]],Q1443)=2),1,"")</f>
        <v/>
      </c>
      <c r="AI1442" s="19" t="str">
        <f>IF(AND(מרקובחצי[[#This Row],[CycleNumber]]&lt;$B1443,SUM(U1442:U1443)=2),1,"")</f>
        <v/>
      </c>
      <c r="AJ1442" s="19" t="str">
        <f>IF(AND(מרקובחצי[[#This Row],[CycleNumber]]&lt;$B1443,SUM(מרקובחצי[[#This Row],[32]],O1443)=2),1,"")</f>
        <v/>
      </c>
      <c r="AK1442" s="19" t="str">
        <f>IF(AND(מרקובחצי[[#This Row],[CycleNumber]]&lt;$B1443,SUM(מרקובחצי[[#This Row],[32]],P1443)=2),1,"")</f>
        <v/>
      </c>
      <c r="AL1442" s="19" t="str">
        <f>IF(AND(מרקובחצי[[#This Row],[CycleNumber]]&lt;$B1443,SUM(מרקובחצי[[#This Row],[32]],Q1443)=2),1,"")</f>
        <v/>
      </c>
      <c r="AM1442" s="19" t="str">
        <f>IF(AND(מרקובחצי[[#This Row],[CycleNumber]]&lt;$B1443,SUM(V1442:V1443)=2),1,"")</f>
        <v/>
      </c>
      <c r="AN1442" s="19" t="str">
        <f>IF(AND(מרקובחצי[[#This Row],[CycleNumber]]&lt;$B1443,SUM(מרקובחצי[[#This Row],[33]],O1443)=2),1,"")</f>
        <v/>
      </c>
      <c r="AO1442" s="19" t="str">
        <f>IF(AND(מרקובחצי[[#This Row],[CycleNumber]]&lt;$B1443,SUM(מרקובחצי[[#This Row],[33]],P1443)=2),1,"")</f>
        <v/>
      </c>
      <c r="AP1442" s="19" t="str">
        <f>IF(AND(מרקובחצי[[#This Row],[CycleNumber]]&lt;$B1443,SUM(מרקובחצי[[#This Row],[33]],Q1443)=2),1,"")</f>
        <v/>
      </c>
      <c r="AQ1442" s="19" t="str">
        <f>IF(AND(מרקובחצי[[#This Row],[CycleNumber]]&lt;$B1443,SUM(W1442:W1443)=2),1,"")</f>
        <v/>
      </c>
      <c r="AR1442" s="19" t="str">
        <f>IF(AND(מרקובחצי[[#This Row],[CycleNumber]]&lt;$B1443,SUM(מרקובחצי[[#This Row],[12]],S1443)=2),1,"")</f>
        <v/>
      </c>
      <c r="AS1442" s="19">
        <f>IF(AND(מרקובחצי[[#This Row],[CycleNumber]]&lt;$B1443,SUM(מרקובחצי[[#This Row],[22]],V1443)=2),1,"")</f>
        <v>1</v>
      </c>
      <c r="AT1442" s="21">
        <f>SUM(מרקובחצי[[#This Row],[11]:[33]])</f>
        <v>1</v>
      </c>
    </row>
    <row r="1443" spans="1:46" ht="15.6" x14ac:dyDescent="0.25">
      <c r="A1443" s="19" t="s">
        <v>153</v>
      </c>
      <c r="B1443" s="19">
        <v>12</v>
      </c>
      <c r="C1443">
        <v>28</v>
      </c>
      <c r="D1443" s="19">
        <f>מרקובחצי[[#This Row],[LengthofCycle]]+1</f>
        <v>29</v>
      </c>
      <c r="E1443" t="str">
        <f>IF(IFERROR(LOOKUP(מרקובחצי[[#This Row],[ClientID]],קביעויות[הפלגה]),FALSE)=מרקובחצי[[#This Row],[ClientID]],1,"")</f>
        <v/>
      </c>
      <c r="F1443">
        <f>IF(IFERROR(LOOKUP(מרקובחצי[[#This Row],[ClientID]],סוגחציקבוע[S31]),FALSE)=מרקובחצי[[#This Row],[ClientID]],1,"")</f>
        <v>1</v>
      </c>
      <c r="G1443" t="str">
        <f>IF(IFERROR(LOOKUP(מרקובחצי[[#This Row],[ClientID]],סוגחציקבוע[S32]),FALSE)=מרקובחצי[[#This Row],[ClientID]],1,"")</f>
        <v/>
      </c>
      <c r="H1443" t="str">
        <f>IF(IFERROR(LOOKUP(מרקובחצי[[#This Row],[ClientID]],סוגחציקבוע[S33]),FALSE)=מרקובחצי[[#This Row],[ClientID]],1,"")</f>
        <v/>
      </c>
      <c r="I1443" t="str">
        <f>IF(IFERROR(LOOKUP(מרקובחצי[[#This Row],[ClientID]],סוגחציקבוע[S32&amp;33]),FALSE)=מרקובחצי[[#This Row],[ClientID]],1,"")</f>
        <v/>
      </c>
      <c r="J1443" s="19">
        <f>IF(SUM(מרקובחצי[[#This Row],[11]:[13]])=1,מרקובחצי[[#This Row],[עד ועד]],IF(SUM(R1442:T1443)=1,IF(מרקובחצי[[#This Row],[עד ועד]]&lt;J1442,מרקובחצי[[#This Row],[עד ועד]],J1442),J1442))</f>
        <v>28</v>
      </c>
      <c r="K1443" s="19">
        <f>IF(SUM(מרקובחצי[[#This Row],[11]:[13]])=1,מרקובחצי[[#This Row],[עד ועד]],IF(SUM(R1442:T1443)=1,IF(מרקובחצי[[#This Row],[עד ועד]]&gt;K1442,מרקובחצי[[#This Row],[עד ועד]],K1442),K1442))</f>
        <v>31</v>
      </c>
      <c r="L1443" s="19">
        <f>IF(AND(SUM(מרקובחצי[[#This Row],[31]:[33]])=1,SUM(U1442:W1442)=0),מרקובחצי[[#This Row],[מקס]]-מרקובחצי[[#This Row],[מינ]],"")</f>
        <v>3</v>
      </c>
      <c r="M144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43" s="19" t="str">
        <f t="shared" si="22"/>
        <v>S22</v>
      </c>
      <c r="O1443" s="19" t="str">
        <f>IF(מרקובחצי[[#This Row],[קבעה הפלגה?]]=1,"",IF(AND(מרקובחצי[[#This Row],[עד ועד]]&lt;29,OR(מרקובחצי[[#This Row],[CycleNumber]]=1,AND(U1442=1,OR(מרקובחצי[[#This Row],[עד ועד]]&lt;J1442,מרקובחצי[[#This Row],[עד ועד]]&gt;K1442)),AND(V1442=1,מרקובחצי[[#This Row],[עד ועד]]&lt;J1442),W1442=1)),1,""))</f>
        <v/>
      </c>
      <c r="P1443" s="19" t="str">
        <f>IF(מרקובחצי[[#This Row],[קבעה הפלגה?]]=1,"",IF(AND(מרקובחצי[[#This Row],[עד ועד]]&gt;28,מרקובחצי[[#This Row],[עד ועד]]&lt;32,OR(מרקובחצי[[#This Row],[CycleNumber]]=1,AND(U1442=1),AND(V1442=1,OR(מרקובחצי[[#This Row],[עד ועד]]&lt;J1442,מרקובחצי[[#This Row],[עד ועד]]&gt;K1442)),W1442=1)),1,""))</f>
        <v/>
      </c>
      <c r="Q1443" s="19" t="str">
        <f>IF(מרקובחצי[[#This Row],[קבעה הפלגה?]]=1,"",IF(AND(מרקובחצי[[#This Row],[עד ועד]]&gt;31,OR(מרקובחצי[[#This Row],[CycleNumber]]=1,AND(U1442=1),AND(V1442=1,מרקובחצי[[#This Row],[עד ועד]]&gt;K1442),AND(W1442=1,OR(מרקובחצי[[#This Row],[עד ועד]]&gt;K1442,מרקובחצי[[#This Row],[עד ועד]]&lt;J1442)))),1,""))</f>
        <v/>
      </c>
      <c r="R1443" s="19" t="str">
        <f>IF(מרקובחצי[[#This Row],[CycleNumber]]&gt;1,IF(AND(O1442=1,מרקובחצי[[#This Row],[עד ועד]]&lt;29),1,""),"")</f>
        <v/>
      </c>
      <c r="S1443" s="19" t="str">
        <f>IF(מרקובחצי[[#This Row],[CycleNumber]]&gt;1,IF(OR(AND(O1442=1,מרקובחצי[[#This Row],[עד ועד]]&gt;28),AND(P1442=1),AND(Q1442=1,מרקובחצי[[#This Row],[עד ועד]]&lt;32)),1,""),"")</f>
        <v/>
      </c>
      <c r="T1443" s="19" t="str">
        <f>IF(מרקובחצי[[#This Row],[CycleNumber]]&gt;1,IF(AND(Q1442=1,מרקובחצי[[#This Row],[עד ועד]]&gt;31),1,""),"")</f>
        <v/>
      </c>
      <c r="U1443" s="19" t="str">
        <f>IF(מרקובחצי[[#This Row],[CycleNumber]]&gt;1,IF(AND(R1442=1,מרקובחצי[[#This Row],[עד ועד]]&lt;29),1,IF(AND(U1442=1,NOT(OR(מרקובחצי[[#This Row],[עד ועד]]&lt;J1442,מרקובחצי[[#This Row],[עד ועד]]&gt;K1442))),1,"")),"")</f>
        <v/>
      </c>
      <c r="V1443" s="19">
        <f>IF(מרקובחצי[[#This Row],[CycleNumber]]&gt;1,IF(AND(SUM(R1442:T1442)=1,מרקובחצי[[#This Row],[עד ועד]]&gt;28,מרקובחצי[[#This Row],[עד ועד]]&lt;32),1,IF(OR(S1442=1,AND(R1442=1,מרקובחצי[[#This Row],[עד ועד]]&gt;28),AND(T1442=1,מרקובחצי[[#This Row],[עד ועד]]&lt;32)),1,IF(AND(V1442=1,NOT(OR(מרקובחצי[[#This Row],[עד ועד]]&lt;J1442,מרקובחצי[[#This Row],[עד ועד]]&gt;K1442))),1,""))),"")</f>
        <v>1</v>
      </c>
      <c r="W1443" s="19" t="str">
        <f>IF(מרקובחצי[[#This Row],[CycleNumber]]&gt;1,IF(AND(T1442=1,מרקובחצי[[#This Row],[עד ועד]]&gt;31),1,IF(AND(W1442=1,NOT(OR(מרקובחצי[[#This Row],[עד ועד]]&lt;J1442,מרקובחצי[[#This Row],[עד ועד]]&gt;K1442))),1,"")),"")</f>
        <v/>
      </c>
      <c r="X1443" s="19" t="str">
        <f>IF(AND(מרקובחצי[[#This Row],[CycleNumber]]&lt;$B1444,SUM(מרקובחצי[[#This Row],[11]],R1444)=2),1,"")</f>
        <v/>
      </c>
      <c r="Y1443" s="19" t="str">
        <f>IF(AND(מרקובחצי[[#This Row],[CycleNumber]]&lt;$B1444,SUM(מרקובחצי[[#This Row],[11]],S1444)=2),1,"")</f>
        <v/>
      </c>
      <c r="Z1443" s="19" t="str">
        <f>IF(AND(מרקובחצי[[#This Row],[CycleNumber]]&lt;$B1444,SUM(מרקובחצי[[#This Row],[13]],S1444)=2),1,"")</f>
        <v/>
      </c>
      <c r="AA1443" s="19" t="str">
        <f>IF(AND(מרקובחצי[[#This Row],[CycleNumber]]&lt;$B1444,SUM(מרקובחצי[[#This Row],[13]],T1444)=2),1,"")</f>
        <v/>
      </c>
      <c r="AB1443" s="19" t="str">
        <f>IF(AND(מרקובחצי[[#This Row],[CycleNumber]]&lt;$B1444,SUM(מרקובחצי[[#This Row],[21]],U1444)=2),1,"")</f>
        <v/>
      </c>
      <c r="AC1443" s="19" t="str">
        <f>IF(AND(מרקובחצי[[#This Row],[CycleNumber]]&lt;$B1444,SUM(מרקובחצי[[#This Row],[21]],V1444)=2),1,"")</f>
        <v/>
      </c>
      <c r="AD1443" s="19" t="str">
        <f>IF(AND(מרקובחצי[[#This Row],[CycleNumber]]&lt;$B1444,SUM(מרקובחצי[[#This Row],[23]],V1444)=2),1,"")</f>
        <v/>
      </c>
      <c r="AE1443" s="19" t="str">
        <f>IF(AND(מרקובחצי[[#This Row],[CycleNumber]]&lt;$B1444,SUM(מרקובחצי[[#This Row],[23]],W1444)=2),1,"")</f>
        <v/>
      </c>
      <c r="AF1443" s="19" t="str">
        <f>IF(AND(מרקובחצי[[#This Row],[CycleNumber]]&lt;$B1444,SUM(מרקובחצי[[#This Row],[31]],O1444)=2),1,"")</f>
        <v/>
      </c>
      <c r="AG1443" s="19" t="str">
        <f>IF(AND(מרקובחצי[[#This Row],[CycleNumber]]&lt;$B1444,SUM(מרקובחצי[[#This Row],[31]],P1444)=2),1,"")</f>
        <v/>
      </c>
      <c r="AH1443" s="19" t="str">
        <f>IF(AND(מרקובחצי[[#This Row],[CycleNumber]]&lt;$B1444,SUM(מרקובחצי[[#This Row],[31]],Q1444)=2),1,"")</f>
        <v/>
      </c>
      <c r="AI1443" s="19" t="str">
        <f>IF(AND(מרקובחצי[[#This Row],[CycleNumber]]&lt;$B1444,SUM(U1443:U1444)=2),1,"")</f>
        <v/>
      </c>
      <c r="AJ1443" s="19">
        <f>IF(AND(מרקובחצי[[#This Row],[CycleNumber]]&lt;$B1444,SUM(מרקובחצי[[#This Row],[32]],O1444)=2),1,"")</f>
        <v>1</v>
      </c>
      <c r="AK1443" s="19" t="str">
        <f>IF(AND(מרקובחצי[[#This Row],[CycleNumber]]&lt;$B1444,SUM(מרקובחצי[[#This Row],[32]],P1444)=2),1,"")</f>
        <v/>
      </c>
      <c r="AL1443" s="19" t="str">
        <f>IF(AND(מרקובחצי[[#This Row],[CycleNumber]]&lt;$B1444,SUM(מרקובחצי[[#This Row],[32]],Q1444)=2),1,"")</f>
        <v/>
      </c>
      <c r="AM1443" s="19" t="str">
        <f>IF(AND(מרקובחצי[[#This Row],[CycleNumber]]&lt;$B1444,SUM(V1443:V1444)=2),1,"")</f>
        <v/>
      </c>
      <c r="AN1443" s="19" t="str">
        <f>IF(AND(מרקובחצי[[#This Row],[CycleNumber]]&lt;$B1444,SUM(מרקובחצי[[#This Row],[33]],O1444)=2),1,"")</f>
        <v/>
      </c>
      <c r="AO1443" s="19" t="str">
        <f>IF(AND(מרקובחצי[[#This Row],[CycleNumber]]&lt;$B1444,SUM(מרקובחצי[[#This Row],[33]],P1444)=2),1,"")</f>
        <v/>
      </c>
      <c r="AP1443" s="19" t="str">
        <f>IF(AND(מרקובחצי[[#This Row],[CycleNumber]]&lt;$B1444,SUM(מרקובחצי[[#This Row],[33]],Q1444)=2),1,"")</f>
        <v/>
      </c>
      <c r="AQ1443" s="19" t="str">
        <f>IF(AND(מרקובחצי[[#This Row],[CycleNumber]]&lt;$B1444,SUM(W1443:W1444)=2),1,"")</f>
        <v/>
      </c>
      <c r="AR1443" s="19" t="str">
        <f>IF(AND(מרקובחצי[[#This Row],[CycleNumber]]&lt;$B1444,SUM(מרקובחצי[[#This Row],[12]],S1444)=2),1,"")</f>
        <v/>
      </c>
      <c r="AS1443" s="19" t="str">
        <f>IF(AND(מרקובחצי[[#This Row],[CycleNumber]]&lt;$B1444,SUM(מרקובחצי[[#This Row],[22]],V1444)=2),1,"")</f>
        <v/>
      </c>
      <c r="AT1443" s="21">
        <f>SUM(מרקובחצי[[#This Row],[11]:[33]])</f>
        <v>1</v>
      </c>
    </row>
    <row r="1444" spans="1:46" ht="15.6" x14ac:dyDescent="0.25">
      <c r="A1444" s="19" t="s">
        <v>153</v>
      </c>
      <c r="B1444" s="19">
        <v>13</v>
      </c>
      <c r="C1444">
        <v>26</v>
      </c>
      <c r="D1444" s="19">
        <f>מרקובחצי[[#This Row],[LengthofCycle]]+1</f>
        <v>27</v>
      </c>
      <c r="E1444" t="str">
        <f>IF(IFERROR(LOOKUP(מרקובחצי[[#This Row],[ClientID]],קביעויות[הפלגה]),FALSE)=מרקובחצי[[#This Row],[ClientID]],1,"")</f>
        <v/>
      </c>
      <c r="F1444">
        <f>IF(IFERROR(LOOKUP(מרקובחצי[[#This Row],[ClientID]],סוגחציקבוע[S31]),FALSE)=מרקובחצי[[#This Row],[ClientID]],1,"")</f>
        <v>1</v>
      </c>
      <c r="G1444" t="str">
        <f>IF(IFERROR(LOOKUP(מרקובחצי[[#This Row],[ClientID]],סוגחציקבוע[S32]),FALSE)=מרקובחצי[[#This Row],[ClientID]],1,"")</f>
        <v/>
      </c>
      <c r="H1444" t="str">
        <f>IF(IFERROR(LOOKUP(מרקובחצי[[#This Row],[ClientID]],סוגחציקבוע[S33]),FALSE)=מרקובחצי[[#This Row],[ClientID]],1,"")</f>
        <v/>
      </c>
      <c r="I1444" t="str">
        <f>IF(IFERROR(LOOKUP(מרקובחצי[[#This Row],[ClientID]],סוגחציקבוע[S32&amp;33]),FALSE)=מרקובחצי[[#This Row],[ClientID]],1,"")</f>
        <v/>
      </c>
      <c r="J1444" s="19">
        <f>IF(SUM(מרקובחצי[[#This Row],[11]:[13]])=1,מרקובחצי[[#This Row],[עד ועד]],IF(SUM(R1443:T1444)=1,IF(מרקובחצי[[#This Row],[עד ועד]]&lt;J1443,מרקובחצי[[#This Row],[עד ועד]],J1443),J1443))</f>
        <v>27</v>
      </c>
      <c r="K1444" s="19">
        <f>IF(SUM(מרקובחצי[[#This Row],[11]:[13]])=1,מרקובחצי[[#This Row],[עד ועד]],IF(SUM(R1443:T1444)=1,IF(מרקובחצי[[#This Row],[עד ועד]]&gt;K1443,מרקובחצי[[#This Row],[עד ועד]],K1443),K1443))</f>
        <v>27</v>
      </c>
      <c r="L1444" s="19" t="str">
        <f>IF(AND(SUM(מרקובחצי[[#This Row],[31]:[33]])=1,SUM(U1443:W1443)=0),מרקובחצי[[#This Row],[מקס]]-מרקובחצי[[#This Row],[מינ]],"")</f>
        <v/>
      </c>
      <c r="M144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444" s="19" t="str">
        <f t="shared" si="22"/>
        <v>S32</v>
      </c>
      <c r="O1444" s="19">
        <f>IF(מרקובחצי[[#This Row],[קבעה הפלגה?]]=1,"",IF(AND(מרקובחצי[[#This Row],[עד ועד]]&lt;29,OR(מרקובחצי[[#This Row],[CycleNumber]]=1,AND(U1443=1,OR(מרקובחצי[[#This Row],[עד ועד]]&lt;J1443,מרקובחצי[[#This Row],[עד ועד]]&gt;K1443)),AND(V1443=1,מרקובחצי[[#This Row],[עד ועד]]&lt;J1443),W1443=1)),1,""))</f>
        <v>1</v>
      </c>
      <c r="P1444" s="19" t="str">
        <f>IF(מרקובחצי[[#This Row],[קבעה הפלגה?]]=1,"",IF(AND(מרקובחצי[[#This Row],[עד ועד]]&gt;28,מרקובחצי[[#This Row],[עד ועד]]&lt;32,OR(מרקובחצי[[#This Row],[CycleNumber]]=1,AND(U1443=1),AND(V1443=1,OR(מרקובחצי[[#This Row],[עד ועד]]&lt;J1443,מרקובחצי[[#This Row],[עד ועד]]&gt;K1443)),W1443=1)),1,""))</f>
        <v/>
      </c>
      <c r="Q1444" s="19" t="str">
        <f>IF(מרקובחצי[[#This Row],[קבעה הפלגה?]]=1,"",IF(AND(מרקובחצי[[#This Row],[עד ועד]]&gt;31,OR(מרקובחצי[[#This Row],[CycleNumber]]=1,AND(U1443=1),AND(V1443=1,מרקובחצי[[#This Row],[עד ועד]]&gt;K1443),AND(W1443=1,OR(מרקובחצי[[#This Row],[עד ועד]]&gt;K1443,מרקובחצי[[#This Row],[עד ועד]]&lt;J1443)))),1,""))</f>
        <v/>
      </c>
      <c r="R1444" s="19" t="str">
        <f>IF(מרקובחצי[[#This Row],[CycleNumber]]&gt;1,IF(AND(O1443=1,מרקובחצי[[#This Row],[עד ועד]]&lt;29),1,""),"")</f>
        <v/>
      </c>
      <c r="S1444" s="19" t="str">
        <f>IF(מרקובחצי[[#This Row],[CycleNumber]]&gt;1,IF(OR(AND(O1443=1,מרקובחצי[[#This Row],[עד ועד]]&gt;28),AND(P1443=1),AND(Q1443=1,מרקובחצי[[#This Row],[עד ועד]]&lt;32)),1,""),"")</f>
        <v/>
      </c>
      <c r="T1444" s="19" t="str">
        <f>IF(מרקובחצי[[#This Row],[CycleNumber]]&gt;1,IF(AND(Q1443=1,מרקובחצי[[#This Row],[עד ועד]]&gt;31),1,""),"")</f>
        <v/>
      </c>
      <c r="U1444" s="19" t="str">
        <f>IF(מרקובחצי[[#This Row],[CycleNumber]]&gt;1,IF(AND(R1443=1,מרקובחצי[[#This Row],[עד ועד]]&lt;29),1,IF(AND(U1443=1,NOT(OR(מרקובחצי[[#This Row],[עד ועד]]&lt;J1443,מרקובחצי[[#This Row],[עד ועד]]&gt;K1443))),1,"")),"")</f>
        <v/>
      </c>
      <c r="V1444" s="19" t="str">
        <f>IF(מרקובחצי[[#This Row],[CycleNumber]]&gt;1,IF(AND(SUM(R1443:T1443)=1,מרקובחצי[[#This Row],[עד ועד]]&gt;28,מרקובחצי[[#This Row],[עד ועד]]&lt;32),1,IF(OR(S1443=1,AND(R1443=1,מרקובחצי[[#This Row],[עד ועד]]&gt;28),AND(T1443=1,מרקובחצי[[#This Row],[עד ועד]]&lt;32)),1,IF(AND(V1443=1,NOT(OR(מרקובחצי[[#This Row],[עד ועד]]&lt;J1443,מרקובחצי[[#This Row],[עד ועד]]&gt;K1443))),1,""))),"")</f>
        <v/>
      </c>
      <c r="W1444" s="19" t="str">
        <f>IF(מרקובחצי[[#This Row],[CycleNumber]]&gt;1,IF(AND(T1443=1,מרקובחצי[[#This Row],[עד ועד]]&gt;31),1,IF(AND(W1443=1,NOT(OR(מרקובחצי[[#This Row],[עד ועד]]&lt;J1443,מרקובחצי[[#This Row],[עד ועד]]&gt;K1443))),1,"")),"")</f>
        <v/>
      </c>
      <c r="X1444" s="19" t="str">
        <f>IF(AND(מרקובחצי[[#This Row],[CycleNumber]]&lt;$B1445,SUM(מרקובחצי[[#This Row],[11]],R1445)=2),1,"")</f>
        <v/>
      </c>
      <c r="Y1444" s="19">
        <f>IF(AND(מרקובחצי[[#This Row],[CycleNumber]]&lt;$B1445,SUM(מרקובחצי[[#This Row],[11]],S1445)=2),1,"")</f>
        <v>1</v>
      </c>
      <c r="Z1444" s="19" t="str">
        <f>IF(AND(מרקובחצי[[#This Row],[CycleNumber]]&lt;$B1445,SUM(מרקובחצי[[#This Row],[13]],S1445)=2),1,"")</f>
        <v/>
      </c>
      <c r="AA1444" s="19" t="str">
        <f>IF(AND(מרקובחצי[[#This Row],[CycleNumber]]&lt;$B1445,SUM(מרקובחצי[[#This Row],[13]],T1445)=2),1,"")</f>
        <v/>
      </c>
      <c r="AB1444" s="19" t="str">
        <f>IF(AND(מרקובחצי[[#This Row],[CycleNumber]]&lt;$B1445,SUM(מרקובחצי[[#This Row],[21]],U1445)=2),1,"")</f>
        <v/>
      </c>
      <c r="AC1444" s="19" t="str">
        <f>IF(AND(מרקובחצי[[#This Row],[CycleNumber]]&lt;$B1445,SUM(מרקובחצי[[#This Row],[21]],V1445)=2),1,"")</f>
        <v/>
      </c>
      <c r="AD1444" s="19" t="str">
        <f>IF(AND(מרקובחצי[[#This Row],[CycleNumber]]&lt;$B1445,SUM(מרקובחצי[[#This Row],[23]],V1445)=2),1,"")</f>
        <v/>
      </c>
      <c r="AE1444" s="19" t="str">
        <f>IF(AND(מרקובחצי[[#This Row],[CycleNumber]]&lt;$B1445,SUM(מרקובחצי[[#This Row],[23]],W1445)=2),1,"")</f>
        <v/>
      </c>
      <c r="AF1444" s="19" t="str">
        <f>IF(AND(מרקובחצי[[#This Row],[CycleNumber]]&lt;$B1445,SUM(מרקובחצי[[#This Row],[31]],O1445)=2),1,"")</f>
        <v/>
      </c>
      <c r="AG1444" s="19" t="str">
        <f>IF(AND(מרקובחצי[[#This Row],[CycleNumber]]&lt;$B1445,SUM(מרקובחצי[[#This Row],[31]],P1445)=2),1,"")</f>
        <v/>
      </c>
      <c r="AH1444" s="19" t="str">
        <f>IF(AND(מרקובחצי[[#This Row],[CycleNumber]]&lt;$B1445,SUM(מרקובחצי[[#This Row],[31]],Q1445)=2),1,"")</f>
        <v/>
      </c>
      <c r="AI1444" s="19" t="str">
        <f>IF(AND(מרקובחצי[[#This Row],[CycleNumber]]&lt;$B1445,SUM(U1444:U1445)=2),1,"")</f>
        <v/>
      </c>
      <c r="AJ1444" s="19" t="str">
        <f>IF(AND(מרקובחצי[[#This Row],[CycleNumber]]&lt;$B1445,SUM(מרקובחצי[[#This Row],[32]],O1445)=2),1,"")</f>
        <v/>
      </c>
      <c r="AK1444" s="19" t="str">
        <f>IF(AND(מרקובחצי[[#This Row],[CycleNumber]]&lt;$B1445,SUM(מרקובחצי[[#This Row],[32]],P1445)=2),1,"")</f>
        <v/>
      </c>
      <c r="AL1444" s="19" t="str">
        <f>IF(AND(מרקובחצי[[#This Row],[CycleNumber]]&lt;$B1445,SUM(מרקובחצי[[#This Row],[32]],Q1445)=2),1,"")</f>
        <v/>
      </c>
      <c r="AM1444" s="19" t="str">
        <f>IF(AND(מרקובחצי[[#This Row],[CycleNumber]]&lt;$B1445,SUM(V1444:V1445)=2),1,"")</f>
        <v/>
      </c>
      <c r="AN1444" s="19" t="str">
        <f>IF(AND(מרקובחצי[[#This Row],[CycleNumber]]&lt;$B1445,SUM(מרקובחצי[[#This Row],[33]],O1445)=2),1,"")</f>
        <v/>
      </c>
      <c r="AO1444" s="19" t="str">
        <f>IF(AND(מרקובחצי[[#This Row],[CycleNumber]]&lt;$B1445,SUM(מרקובחצי[[#This Row],[33]],P1445)=2),1,"")</f>
        <v/>
      </c>
      <c r="AP1444" s="19" t="str">
        <f>IF(AND(מרקובחצי[[#This Row],[CycleNumber]]&lt;$B1445,SUM(מרקובחצי[[#This Row],[33]],Q1445)=2),1,"")</f>
        <v/>
      </c>
      <c r="AQ1444" s="19" t="str">
        <f>IF(AND(מרקובחצי[[#This Row],[CycleNumber]]&lt;$B1445,SUM(W1444:W1445)=2),1,"")</f>
        <v/>
      </c>
      <c r="AR1444" s="19" t="str">
        <f>IF(AND(מרקובחצי[[#This Row],[CycleNumber]]&lt;$B1445,SUM(מרקובחצי[[#This Row],[12]],S1445)=2),1,"")</f>
        <v/>
      </c>
      <c r="AS1444" s="19" t="str">
        <f>IF(AND(מרקובחצי[[#This Row],[CycleNumber]]&lt;$B1445,SUM(מרקובחצי[[#This Row],[22]],V1445)=2),1,"")</f>
        <v/>
      </c>
      <c r="AT1444" s="21">
        <f>SUM(מרקובחצי[[#This Row],[11]:[33]])</f>
        <v>1</v>
      </c>
    </row>
    <row r="1445" spans="1:46" ht="15.6" x14ac:dyDescent="0.25">
      <c r="A1445" s="19" t="s">
        <v>153</v>
      </c>
      <c r="B1445" s="19">
        <v>14</v>
      </c>
      <c r="C1445">
        <v>28</v>
      </c>
      <c r="D1445" s="19">
        <f>מרקובחצי[[#This Row],[LengthofCycle]]+1</f>
        <v>29</v>
      </c>
      <c r="E1445" t="str">
        <f>IF(IFERROR(LOOKUP(מרקובחצי[[#This Row],[ClientID]],קביעויות[הפלגה]),FALSE)=מרקובחצי[[#This Row],[ClientID]],1,"")</f>
        <v/>
      </c>
      <c r="F1445">
        <f>IF(IFERROR(LOOKUP(מרקובחצי[[#This Row],[ClientID]],סוגחציקבוע[S31]),FALSE)=מרקובחצי[[#This Row],[ClientID]],1,"")</f>
        <v>1</v>
      </c>
      <c r="G1445" t="str">
        <f>IF(IFERROR(LOOKUP(מרקובחצי[[#This Row],[ClientID]],סוגחציקבוע[S32]),FALSE)=מרקובחצי[[#This Row],[ClientID]],1,"")</f>
        <v/>
      </c>
      <c r="H1445" t="str">
        <f>IF(IFERROR(LOOKUP(מרקובחצי[[#This Row],[ClientID]],סוגחציקבוע[S33]),FALSE)=מרקובחצי[[#This Row],[ClientID]],1,"")</f>
        <v/>
      </c>
      <c r="I1445" t="str">
        <f>IF(IFERROR(LOOKUP(מרקובחצי[[#This Row],[ClientID]],סוגחציקבוע[S32&amp;33]),FALSE)=מרקובחצי[[#This Row],[ClientID]],1,"")</f>
        <v/>
      </c>
      <c r="J1445" s="19">
        <f>IF(SUM(מרקובחצי[[#This Row],[11]:[13]])=1,מרקובחצי[[#This Row],[עד ועד]],IF(SUM(R1444:T1445)=1,IF(מרקובחצי[[#This Row],[עד ועד]]&lt;J1444,מרקובחצי[[#This Row],[עד ועד]],J1444),J1444))</f>
        <v>27</v>
      </c>
      <c r="K1445" s="19">
        <f>IF(SUM(מרקובחצי[[#This Row],[11]:[13]])=1,מרקובחצי[[#This Row],[עד ועד]],IF(SUM(R1444:T1445)=1,IF(מרקובחצי[[#This Row],[עד ועד]]&gt;K1444,מרקובחצי[[#This Row],[עד ועד]],K1444),K1444))</f>
        <v>29</v>
      </c>
      <c r="L1445" s="19" t="str">
        <f>IF(AND(SUM(מרקובחצי[[#This Row],[31]:[33]])=1,SUM(U1444:W1444)=0),מרקובחצי[[#This Row],[מקס]]-מרקובחצי[[#This Row],[מינ]],"")</f>
        <v/>
      </c>
      <c r="M144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445" s="19" t="str">
        <f t="shared" si="22"/>
        <v>S11</v>
      </c>
      <c r="O1445" s="19" t="str">
        <f>IF(מרקובחצי[[#This Row],[קבעה הפלגה?]]=1,"",IF(AND(מרקובחצי[[#This Row],[עד ועד]]&lt;29,OR(מרקובחצי[[#This Row],[CycleNumber]]=1,AND(U1444=1,OR(מרקובחצי[[#This Row],[עד ועד]]&lt;J1444,מרקובחצי[[#This Row],[עד ועד]]&gt;K1444)),AND(V1444=1,מרקובחצי[[#This Row],[עד ועד]]&lt;J1444),W1444=1)),1,""))</f>
        <v/>
      </c>
      <c r="P1445" s="19" t="str">
        <f>IF(מרקובחצי[[#This Row],[קבעה הפלגה?]]=1,"",IF(AND(מרקובחצי[[#This Row],[עד ועד]]&gt;28,מרקובחצי[[#This Row],[עד ועד]]&lt;32,OR(מרקובחצי[[#This Row],[CycleNumber]]=1,AND(U1444=1),AND(V1444=1,OR(מרקובחצי[[#This Row],[עד ועד]]&lt;J1444,מרקובחצי[[#This Row],[עד ועד]]&gt;K1444)),W1444=1)),1,""))</f>
        <v/>
      </c>
      <c r="Q1445" s="19" t="str">
        <f>IF(מרקובחצי[[#This Row],[קבעה הפלגה?]]=1,"",IF(AND(מרקובחצי[[#This Row],[עד ועד]]&gt;31,OR(מרקובחצי[[#This Row],[CycleNumber]]=1,AND(U1444=1),AND(V1444=1,מרקובחצי[[#This Row],[עד ועד]]&gt;K1444),AND(W1444=1,OR(מרקובחצי[[#This Row],[עד ועד]]&gt;K1444,מרקובחצי[[#This Row],[עד ועד]]&lt;J1444)))),1,""))</f>
        <v/>
      </c>
      <c r="R1445" s="19" t="str">
        <f>IF(מרקובחצי[[#This Row],[CycleNumber]]&gt;1,IF(AND(O1444=1,מרקובחצי[[#This Row],[עד ועד]]&lt;29),1,""),"")</f>
        <v/>
      </c>
      <c r="S1445" s="19">
        <f>IF(מרקובחצי[[#This Row],[CycleNumber]]&gt;1,IF(OR(AND(O1444=1,מרקובחצי[[#This Row],[עד ועד]]&gt;28),AND(P1444=1),AND(Q1444=1,מרקובחצי[[#This Row],[עד ועד]]&lt;32)),1,""),"")</f>
        <v>1</v>
      </c>
      <c r="T1445" s="19" t="str">
        <f>IF(מרקובחצי[[#This Row],[CycleNumber]]&gt;1,IF(AND(Q1444=1,מרקובחצי[[#This Row],[עד ועד]]&gt;31),1,""),"")</f>
        <v/>
      </c>
      <c r="U1445" s="19" t="str">
        <f>IF(מרקובחצי[[#This Row],[CycleNumber]]&gt;1,IF(AND(R1444=1,מרקובחצי[[#This Row],[עד ועד]]&lt;29),1,IF(AND(U1444=1,NOT(OR(מרקובחצי[[#This Row],[עד ועד]]&lt;J1444,מרקובחצי[[#This Row],[עד ועד]]&gt;K1444))),1,"")),"")</f>
        <v/>
      </c>
      <c r="V1445" s="19" t="str">
        <f>IF(מרקובחצי[[#This Row],[CycleNumber]]&gt;1,IF(AND(SUM(R1444:T1444)=1,מרקובחצי[[#This Row],[עד ועד]]&gt;28,מרקובחצי[[#This Row],[עד ועד]]&lt;32),1,IF(OR(S1444=1,AND(R1444=1,מרקובחצי[[#This Row],[עד ועד]]&gt;28),AND(T1444=1,מרקובחצי[[#This Row],[עד ועד]]&lt;32)),1,IF(AND(V1444=1,NOT(OR(מרקובחצי[[#This Row],[עד ועד]]&lt;J1444,מרקובחצי[[#This Row],[עד ועד]]&gt;K1444))),1,""))),"")</f>
        <v/>
      </c>
      <c r="W1445" s="19" t="str">
        <f>IF(מרקובחצי[[#This Row],[CycleNumber]]&gt;1,IF(AND(T1444=1,מרקובחצי[[#This Row],[עד ועד]]&gt;31),1,IF(AND(W1444=1,NOT(OR(מרקובחצי[[#This Row],[עד ועד]]&lt;J1444,מרקובחצי[[#This Row],[עד ועד]]&gt;K1444))),1,"")),"")</f>
        <v/>
      </c>
      <c r="X1445" s="19" t="str">
        <f>IF(AND(מרקובחצי[[#This Row],[CycleNumber]]&lt;$B1446,SUM(מרקובחצי[[#This Row],[11]],R1446)=2),1,"")</f>
        <v/>
      </c>
      <c r="Y1445" s="19" t="str">
        <f>IF(AND(מרקובחצי[[#This Row],[CycleNumber]]&lt;$B1446,SUM(מרקובחצי[[#This Row],[11]],S1446)=2),1,"")</f>
        <v/>
      </c>
      <c r="Z1445" s="19" t="str">
        <f>IF(AND(מרקובחצי[[#This Row],[CycleNumber]]&lt;$B1446,SUM(מרקובחצי[[#This Row],[13]],S1446)=2),1,"")</f>
        <v/>
      </c>
      <c r="AA1445" s="19" t="str">
        <f>IF(AND(מרקובחצי[[#This Row],[CycleNumber]]&lt;$B1446,SUM(מרקובחצי[[#This Row],[13]],T1446)=2),1,"")</f>
        <v/>
      </c>
      <c r="AB1445" s="19" t="str">
        <f>IF(AND(מרקובחצי[[#This Row],[CycleNumber]]&lt;$B1446,SUM(מרקובחצי[[#This Row],[21]],U1446)=2),1,"")</f>
        <v/>
      </c>
      <c r="AC1445" s="19" t="str">
        <f>IF(AND(מרקובחצי[[#This Row],[CycleNumber]]&lt;$B1446,SUM(מרקובחצי[[#This Row],[21]],V1446)=2),1,"")</f>
        <v/>
      </c>
      <c r="AD1445" s="19" t="str">
        <f>IF(AND(מרקובחצי[[#This Row],[CycleNumber]]&lt;$B1446,SUM(מרקובחצי[[#This Row],[23]],V1446)=2),1,"")</f>
        <v/>
      </c>
      <c r="AE1445" s="19" t="str">
        <f>IF(AND(מרקובחצי[[#This Row],[CycleNumber]]&lt;$B1446,SUM(מרקובחצי[[#This Row],[23]],W1446)=2),1,"")</f>
        <v/>
      </c>
      <c r="AF1445" s="19" t="str">
        <f>IF(AND(מרקובחצי[[#This Row],[CycleNumber]]&lt;$B1446,SUM(מרקובחצי[[#This Row],[31]],O1446)=2),1,"")</f>
        <v/>
      </c>
      <c r="AG1445" s="19" t="str">
        <f>IF(AND(מרקובחצי[[#This Row],[CycleNumber]]&lt;$B1446,SUM(מרקובחצי[[#This Row],[31]],P1446)=2),1,"")</f>
        <v/>
      </c>
      <c r="AH1445" s="19" t="str">
        <f>IF(AND(מרקובחצי[[#This Row],[CycleNumber]]&lt;$B1446,SUM(מרקובחצי[[#This Row],[31]],Q1446)=2),1,"")</f>
        <v/>
      </c>
      <c r="AI1445" s="19" t="str">
        <f>IF(AND(מרקובחצי[[#This Row],[CycleNumber]]&lt;$B1446,SUM(U1445:U1446)=2),1,"")</f>
        <v/>
      </c>
      <c r="AJ1445" s="19" t="str">
        <f>IF(AND(מרקובחצי[[#This Row],[CycleNumber]]&lt;$B1446,SUM(מרקובחצי[[#This Row],[32]],O1446)=2),1,"")</f>
        <v/>
      </c>
      <c r="AK1445" s="19" t="str">
        <f>IF(AND(מרקובחצי[[#This Row],[CycleNumber]]&lt;$B1446,SUM(מרקובחצי[[#This Row],[32]],P1446)=2),1,"")</f>
        <v/>
      </c>
      <c r="AL1445" s="19" t="str">
        <f>IF(AND(מרקובחצי[[#This Row],[CycleNumber]]&lt;$B1446,SUM(מרקובחצי[[#This Row],[32]],Q1446)=2),1,"")</f>
        <v/>
      </c>
      <c r="AM1445" s="19" t="str">
        <f>IF(AND(מרקובחצי[[#This Row],[CycleNumber]]&lt;$B1446,SUM(V1445:V1446)=2),1,"")</f>
        <v/>
      </c>
      <c r="AN1445" s="19" t="str">
        <f>IF(AND(מרקובחצי[[#This Row],[CycleNumber]]&lt;$B1446,SUM(מרקובחצי[[#This Row],[33]],O1446)=2),1,"")</f>
        <v/>
      </c>
      <c r="AO1445" s="19" t="str">
        <f>IF(AND(מרקובחצי[[#This Row],[CycleNumber]]&lt;$B1446,SUM(מרקובחצי[[#This Row],[33]],P1446)=2),1,"")</f>
        <v/>
      </c>
      <c r="AP1445" s="19" t="str">
        <f>IF(AND(מרקובחצי[[#This Row],[CycleNumber]]&lt;$B1446,SUM(מרקובחצי[[#This Row],[33]],Q1446)=2),1,"")</f>
        <v/>
      </c>
      <c r="AQ1445" s="19" t="str">
        <f>IF(AND(מרקובחצי[[#This Row],[CycleNumber]]&lt;$B1446,SUM(W1445:W1446)=2),1,"")</f>
        <v/>
      </c>
      <c r="AR1445" s="19" t="str">
        <f>IF(AND(מרקובחצי[[#This Row],[CycleNumber]]&lt;$B1446,SUM(מרקובחצי[[#This Row],[12]],S1446)=2),1,"")</f>
        <v/>
      </c>
      <c r="AS1445" s="19">
        <f>IF(AND(מרקובחצי[[#This Row],[CycleNumber]]&lt;$B1446,SUM(מרקובחצי[[#This Row],[22]],V1446)=2),1,"")</f>
        <v>1</v>
      </c>
      <c r="AT1445" s="21">
        <f>SUM(מרקובחצי[[#This Row],[11]:[33]])</f>
        <v>1</v>
      </c>
    </row>
    <row r="1446" spans="1:46" ht="15.6" x14ac:dyDescent="0.25">
      <c r="A1446" s="19" t="s">
        <v>153</v>
      </c>
      <c r="B1446" s="19">
        <v>15</v>
      </c>
      <c r="C1446">
        <v>35</v>
      </c>
      <c r="D1446" s="19">
        <f>מרקובחצי[[#This Row],[LengthofCycle]]+1</f>
        <v>36</v>
      </c>
      <c r="E1446" t="str">
        <f>IF(IFERROR(LOOKUP(מרקובחצי[[#This Row],[ClientID]],קביעויות[הפלגה]),FALSE)=מרקובחצי[[#This Row],[ClientID]],1,"")</f>
        <v/>
      </c>
      <c r="F1446">
        <f>IF(IFERROR(LOOKUP(מרקובחצי[[#This Row],[ClientID]],סוגחציקבוע[S31]),FALSE)=מרקובחצי[[#This Row],[ClientID]],1,"")</f>
        <v>1</v>
      </c>
      <c r="G1446" t="str">
        <f>IF(IFERROR(LOOKUP(מרקובחצי[[#This Row],[ClientID]],סוגחציקבוע[S32]),FALSE)=מרקובחצי[[#This Row],[ClientID]],1,"")</f>
        <v/>
      </c>
      <c r="H1446" t="str">
        <f>IF(IFERROR(LOOKUP(מרקובחצי[[#This Row],[ClientID]],סוגחציקבוע[S33]),FALSE)=מרקובחצי[[#This Row],[ClientID]],1,"")</f>
        <v/>
      </c>
      <c r="I1446" t="str">
        <f>IF(IFERROR(LOOKUP(מרקובחצי[[#This Row],[ClientID]],סוגחציקבוע[S32&amp;33]),FALSE)=מרקובחצי[[#This Row],[ClientID]],1,"")</f>
        <v/>
      </c>
      <c r="J1446" s="19">
        <f>IF(SUM(מרקובחצי[[#This Row],[11]:[13]])=1,מרקובחצי[[#This Row],[עד ועד]],IF(SUM(R1445:T1446)=1,IF(מרקובחצי[[#This Row],[עד ועד]]&lt;J1445,מרקובחצי[[#This Row],[עד ועד]],J1445),J1445))</f>
        <v>27</v>
      </c>
      <c r="K1446" s="19">
        <f>IF(SUM(מרקובחצי[[#This Row],[11]:[13]])=1,מרקובחצי[[#This Row],[עד ועד]],IF(SUM(R1445:T1446)=1,IF(מרקובחצי[[#This Row],[עד ועד]]&gt;K1445,מרקובחצי[[#This Row],[עד ועד]],K1445),K1445))</f>
        <v>36</v>
      </c>
      <c r="L1446" s="19">
        <f>IF(AND(SUM(מרקובחצי[[#This Row],[31]:[33]])=1,SUM(U1445:W1445)=0),מרקובחצי[[#This Row],[מקס]]-מרקובחצי[[#This Row],[מינ]],"")</f>
        <v>9</v>
      </c>
      <c r="M144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46" s="19" t="str">
        <f t="shared" si="22"/>
        <v>S22</v>
      </c>
      <c r="O1446" s="19" t="str">
        <f>IF(מרקובחצי[[#This Row],[קבעה הפלגה?]]=1,"",IF(AND(מרקובחצי[[#This Row],[עד ועד]]&lt;29,OR(מרקובחצי[[#This Row],[CycleNumber]]=1,AND(U1445=1,OR(מרקובחצי[[#This Row],[עד ועד]]&lt;J1445,מרקובחצי[[#This Row],[עד ועד]]&gt;K1445)),AND(V1445=1,מרקובחצי[[#This Row],[עד ועד]]&lt;J1445),W1445=1)),1,""))</f>
        <v/>
      </c>
      <c r="P1446" s="19" t="str">
        <f>IF(מרקובחצי[[#This Row],[קבעה הפלגה?]]=1,"",IF(AND(מרקובחצי[[#This Row],[עד ועד]]&gt;28,מרקובחצי[[#This Row],[עד ועד]]&lt;32,OR(מרקובחצי[[#This Row],[CycleNumber]]=1,AND(U1445=1),AND(V1445=1,OR(מרקובחצי[[#This Row],[עד ועד]]&lt;J1445,מרקובחצי[[#This Row],[עד ועד]]&gt;K1445)),W1445=1)),1,""))</f>
        <v/>
      </c>
      <c r="Q1446" s="19" t="str">
        <f>IF(מרקובחצי[[#This Row],[קבעה הפלגה?]]=1,"",IF(AND(מרקובחצי[[#This Row],[עד ועד]]&gt;31,OR(מרקובחצי[[#This Row],[CycleNumber]]=1,AND(U1445=1),AND(V1445=1,מרקובחצי[[#This Row],[עד ועד]]&gt;K1445),AND(W1445=1,OR(מרקובחצי[[#This Row],[עד ועד]]&gt;K1445,מרקובחצי[[#This Row],[עד ועד]]&lt;J1445)))),1,""))</f>
        <v/>
      </c>
      <c r="R1446" s="19" t="str">
        <f>IF(מרקובחצי[[#This Row],[CycleNumber]]&gt;1,IF(AND(O1445=1,מרקובחצי[[#This Row],[עד ועד]]&lt;29),1,""),"")</f>
        <v/>
      </c>
      <c r="S1446" s="19" t="str">
        <f>IF(מרקובחצי[[#This Row],[CycleNumber]]&gt;1,IF(OR(AND(O1445=1,מרקובחצי[[#This Row],[עד ועד]]&gt;28),AND(P1445=1),AND(Q1445=1,מרקובחצי[[#This Row],[עד ועד]]&lt;32)),1,""),"")</f>
        <v/>
      </c>
      <c r="T1446" s="19" t="str">
        <f>IF(מרקובחצי[[#This Row],[CycleNumber]]&gt;1,IF(AND(Q1445=1,מרקובחצי[[#This Row],[עד ועד]]&gt;31),1,""),"")</f>
        <v/>
      </c>
      <c r="U1446" s="19" t="str">
        <f>IF(מרקובחצי[[#This Row],[CycleNumber]]&gt;1,IF(AND(R1445=1,מרקובחצי[[#This Row],[עד ועד]]&lt;29),1,IF(AND(U1445=1,NOT(OR(מרקובחצי[[#This Row],[עד ועד]]&lt;J1445,מרקובחצי[[#This Row],[עד ועד]]&gt;K1445))),1,"")),"")</f>
        <v/>
      </c>
      <c r="V1446" s="19">
        <f>IF(מרקובחצי[[#This Row],[CycleNumber]]&gt;1,IF(AND(SUM(R1445:T1445)=1,מרקובחצי[[#This Row],[עד ועד]]&gt;28,מרקובחצי[[#This Row],[עד ועד]]&lt;32),1,IF(OR(S1445=1,AND(R1445=1,מרקובחצי[[#This Row],[עד ועד]]&gt;28),AND(T1445=1,מרקובחצי[[#This Row],[עד ועד]]&lt;32)),1,IF(AND(V1445=1,NOT(OR(מרקובחצי[[#This Row],[עד ועד]]&lt;J1445,מרקובחצי[[#This Row],[עד ועד]]&gt;K1445))),1,""))),"")</f>
        <v>1</v>
      </c>
      <c r="W1446" s="19" t="str">
        <f>IF(מרקובחצי[[#This Row],[CycleNumber]]&gt;1,IF(AND(T1445=1,מרקובחצי[[#This Row],[עד ועד]]&gt;31),1,IF(AND(W1445=1,NOT(OR(מרקובחצי[[#This Row],[עד ועד]]&lt;J1445,מרקובחצי[[#This Row],[עד ועד]]&gt;K1445))),1,"")),"")</f>
        <v/>
      </c>
      <c r="X1446" s="19" t="str">
        <f>IF(AND(מרקובחצי[[#This Row],[CycleNumber]]&lt;$B1447,SUM(מרקובחצי[[#This Row],[11]],R1447)=2),1,"")</f>
        <v/>
      </c>
      <c r="Y1446" s="19" t="str">
        <f>IF(AND(מרקובחצי[[#This Row],[CycleNumber]]&lt;$B1447,SUM(מרקובחצי[[#This Row],[11]],S1447)=2),1,"")</f>
        <v/>
      </c>
      <c r="Z1446" s="19" t="str">
        <f>IF(AND(מרקובחצי[[#This Row],[CycleNumber]]&lt;$B1447,SUM(מרקובחצי[[#This Row],[13]],S1447)=2),1,"")</f>
        <v/>
      </c>
      <c r="AA1446" s="19" t="str">
        <f>IF(AND(מרקובחצי[[#This Row],[CycleNumber]]&lt;$B1447,SUM(מרקובחצי[[#This Row],[13]],T1447)=2),1,"")</f>
        <v/>
      </c>
      <c r="AB1446" s="19" t="str">
        <f>IF(AND(מרקובחצי[[#This Row],[CycleNumber]]&lt;$B1447,SUM(מרקובחצי[[#This Row],[21]],U1447)=2),1,"")</f>
        <v/>
      </c>
      <c r="AC1446" s="19" t="str">
        <f>IF(AND(מרקובחצי[[#This Row],[CycleNumber]]&lt;$B1447,SUM(מרקובחצי[[#This Row],[21]],V1447)=2),1,"")</f>
        <v/>
      </c>
      <c r="AD1446" s="19" t="str">
        <f>IF(AND(מרקובחצי[[#This Row],[CycleNumber]]&lt;$B1447,SUM(מרקובחצי[[#This Row],[23]],V1447)=2),1,"")</f>
        <v/>
      </c>
      <c r="AE1446" s="19" t="str">
        <f>IF(AND(מרקובחצי[[#This Row],[CycleNumber]]&lt;$B1447,SUM(מרקובחצי[[#This Row],[23]],W1447)=2),1,"")</f>
        <v/>
      </c>
      <c r="AF1446" s="19" t="str">
        <f>IF(AND(מרקובחצי[[#This Row],[CycleNumber]]&lt;$B1447,SUM(מרקובחצי[[#This Row],[31]],O1447)=2),1,"")</f>
        <v/>
      </c>
      <c r="AG1446" s="19" t="str">
        <f>IF(AND(מרקובחצי[[#This Row],[CycleNumber]]&lt;$B1447,SUM(מרקובחצי[[#This Row],[31]],P1447)=2),1,"")</f>
        <v/>
      </c>
      <c r="AH1446" s="19" t="str">
        <f>IF(AND(מרקובחצי[[#This Row],[CycleNumber]]&lt;$B1447,SUM(מרקובחצי[[#This Row],[31]],Q1447)=2),1,"")</f>
        <v/>
      </c>
      <c r="AI1446" s="19" t="str">
        <f>IF(AND(מרקובחצי[[#This Row],[CycleNumber]]&lt;$B1447,SUM(U1446:U1447)=2),1,"")</f>
        <v/>
      </c>
      <c r="AJ1446" s="19" t="str">
        <f>IF(AND(מרקובחצי[[#This Row],[CycleNumber]]&lt;$B1447,SUM(מרקובחצי[[#This Row],[32]],O1447)=2),1,"")</f>
        <v/>
      </c>
      <c r="AK1446" s="19" t="str">
        <f>IF(AND(מרקובחצי[[#This Row],[CycleNumber]]&lt;$B1447,SUM(מרקובחצי[[#This Row],[32]],P1447)=2),1,"")</f>
        <v/>
      </c>
      <c r="AL1446" s="19" t="str">
        <f>IF(AND(מרקובחצי[[#This Row],[CycleNumber]]&lt;$B1447,SUM(מרקובחצי[[#This Row],[32]],Q1447)=2),1,"")</f>
        <v/>
      </c>
      <c r="AM1446" s="19">
        <f>IF(AND(מרקובחצי[[#This Row],[CycleNumber]]&lt;$B1447,SUM(V1446:V1447)=2),1,"")</f>
        <v>1</v>
      </c>
      <c r="AN1446" s="19" t="str">
        <f>IF(AND(מרקובחצי[[#This Row],[CycleNumber]]&lt;$B1447,SUM(מרקובחצי[[#This Row],[33]],O1447)=2),1,"")</f>
        <v/>
      </c>
      <c r="AO1446" s="19" t="str">
        <f>IF(AND(מרקובחצי[[#This Row],[CycleNumber]]&lt;$B1447,SUM(מרקובחצי[[#This Row],[33]],P1447)=2),1,"")</f>
        <v/>
      </c>
      <c r="AP1446" s="19" t="str">
        <f>IF(AND(מרקובחצי[[#This Row],[CycleNumber]]&lt;$B1447,SUM(מרקובחצי[[#This Row],[33]],Q1447)=2),1,"")</f>
        <v/>
      </c>
      <c r="AQ1446" s="19" t="str">
        <f>IF(AND(מרקובחצי[[#This Row],[CycleNumber]]&lt;$B1447,SUM(W1446:W1447)=2),1,"")</f>
        <v/>
      </c>
      <c r="AR1446" s="19" t="str">
        <f>IF(AND(מרקובחצי[[#This Row],[CycleNumber]]&lt;$B1447,SUM(מרקובחצי[[#This Row],[12]],S1447)=2),1,"")</f>
        <v/>
      </c>
      <c r="AS1446" s="19" t="str">
        <f>IF(AND(מרקובחצי[[#This Row],[CycleNumber]]&lt;$B1447,SUM(מרקובחצי[[#This Row],[22]],V1447)=2),1,"")</f>
        <v/>
      </c>
      <c r="AT1446" s="21">
        <f>SUM(מרקובחצי[[#This Row],[11]:[33]])</f>
        <v>1</v>
      </c>
    </row>
    <row r="1447" spans="1:46" ht="15.6" x14ac:dyDescent="0.25">
      <c r="A1447" s="19" t="s">
        <v>153</v>
      </c>
      <c r="B1447" s="19">
        <v>16</v>
      </c>
      <c r="C1447">
        <v>29</v>
      </c>
      <c r="D1447" s="19">
        <f>מרקובחצי[[#This Row],[LengthofCycle]]+1</f>
        <v>30</v>
      </c>
      <c r="E1447" t="str">
        <f>IF(IFERROR(LOOKUP(מרקובחצי[[#This Row],[ClientID]],קביעויות[הפלגה]),FALSE)=מרקובחצי[[#This Row],[ClientID]],1,"")</f>
        <v/>
      </c>
      <c r="F1447">
        <f>IF(IFERROR(LOOKUP(מרקובחצי[[#This Row],[ClientID]],סוגחציקבוע[S31]),FALSE)=מרקובחצי[[#This Row],[ClientID]],1,"")</f>
        <v>1</v>
      </c>
      <c r="G1447" t="str">
        <f>IF(IFERROR(LOOKUP(מרקובחצי[[#This Row],[ClientID]],סוגחציקבוע[S32]),FALSE)=מרקובחצי[[#This Row],[ClientID]],1,"")</f>
        <v/>
      </c>
      <c r="H1447" t="str">
        <f>IF(IFERROR(LOOKUP(מרקובחצי[[#This Row],[ClientID]],סוגחציקבוע[S33]),FALSE)=מרקובחצי[[#This Row],[ClientID]],1,"")</f>
        <v/>
      </c>
      <c r="I1447" t="str">
        <f>IF(IFERROR(LOOKUP(מרקובחצי[[#This Row],[ClientID]],סוגחציקבוע[S32&amp;33]),FALSE)=מרקובחצי[[#This Row],[ClientID]],1,"")</f>
        <v/>
      </c>
      <c r="J1447" s="19">
        <f>IF(SUM(מרקובחצי[[#This Row],[11]:[13]])=1,מרקובחצי[[#This Row],[עד ועד]],IF(SUM(R1446:T1447)=1,IF(מרקובחצי[[#This Row],[עד ועד]]&lt;J1446,מרקובחצי[[#This Row],[עד ועד]],J1446),J1446))</f>
        <v>27</v>
      </c>
      <c r="K1447" s="19">
        <f>IF(SUM(מרקובחצי[[#This Row],[11]:[13]])=1,מרקובחצי[[#This Row],[עד ועד]],IF(SUM(R1446:T1447)=1,IF(מרקובחצי[[#This Row],[עד ועד]]&gt;K1446,מרקובחצי[[#This Row],[עד ועד]],K1446),K1446))</f>
        <v>36</v>
      </c>
      <c r="L1447" s="19" t="str">
        <f>IF(AND(SUM(מרקובחצי[[#This Row],[31]:[33]])=1,SUM(U1446:W1446)=0),מרקובחצי[[#This Row],[מקס]]-מרקובחצי[[#This Row],[מינ]],"")</f>
        <v/>
      </c>
      <c r="M144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47" s="19" t="str">
        <f t="shared" si="22"/>
        <v>S32</v>
      </c>
      <c r="O1447" s="19" t="str">
        <f>IF(מרקובחצי[[#This Row],[קבעה הפלגה?]]=1,"",IF(AND(מרקובחצי[[#This Row],[עד ועד]]&lt;29,OR(מרקובחצי[[#This Row],[CycleNumber]]=1,AND(U1446=1,OR(מרקובחצי[[#This Row],[עד ועד]]&lt;J1446,מרקובחצי[[#This Row],[עד ועד]]&gt;K1446)),AND(V1446=1,מרקובחצי[[#This Row],[עד ועד]]&lt;J1446),W1446=1)),1,""))</f>
        <v/>
      </c>
      <c r="P1447" s="19" t="str">
        <f>IF(מרקובחצי[[#This Row],[קבעה הפלגה?]]=1,"",IF(AND(מרקובחצי[[#This Row],[עד ועד]]&gt;28,מרקובחצי[[#This Row],[עד ועד]]&lt;32,OR(מרקובחצי[[#This Row],[CycleNumber]]=1,AND(U1446=1),AND(V1446=1,OR(מרקובחצי[[#This Row],[עד ועד]]&lt;J1446,מרקובחצי[[#This Row],[עד ועד]]&gt;K1446)),W1446=1)),1,""))</f>
        <v/>
      </c>
      <c r="Q1447" s="19" t="str">
        <f>IF(מרקובחצי[[#This Row],[קבעה הפלגה?]]=1,"",IF(AND(מרקובחצי[[#This Row],[עד ועד]]&gt;31,OR(מרקובחצי[[#This Row],[CycleNumber]]=1,AND(U1446=1),AND(V1446=1,מרקובחצי[[#This Row],[עד ועד]]&gt;K1446),AND(W1446=1,OR(מרקובחצי[[#This Row],[עד ועד]]&gt;K1446,מרקובחצי[[#This Row],[עד ועד]]&lt;J1446)))),1,""))</f>
        <v/>
      </c>
      <c r="R1447" s="19" t="str">
        <f>IF(מרקובחצי[[#This Row],[CycleNumber]]&gt;1,IF(AND(O1446=1,מרקובחצי[[#This Row],[עד ועד]]&lt;29),1,""),"")</f>
        <v/>
      </c>
      <c r="S1447" s="19" t="str">
        <f>IF(מרקובחצי[[#This Row],[CycleNumber]]&gt;1,IF(OR(AND(O1446=1,מרקובחצי[[#This Row],[עד ועד]]&gt;28),AND(P1446=1),AND(Q1446=1,מרקובחצי[[#This Row],[עד ועד]]&lt;32)),1,""),"")</f>
        <v/>
      </c>
      <c r="T1447" s="19" t="str">
        <f>IF(מרקובחצי[[#This Row],[CycleNumber]]&gt;1,IF(AND(Q1446=1,מרקובחצי[[#This Row],[עד ועד]]&gt;31),1,""),"")</f>
        <v/>
      </c>
      <c r="U1447" s="19" t="str">
        <f>IF(מרקובחצי[[#This Row],[CycleNumber]]&gt;1,IF(AND(R1446=1,מרקובחצי[[#This Row],[עד ועד]]&lt;29),1,IF(AND(U1446=1,NOT(OR(מרקובחצי[[#This Row],[עד ועד]]&lt;J1446,מרקובחצי[[#This Row],[עד ועד]]&gt;K1446))),1,"")),"")</f>
        <v/>
      </c>
      <c r="V1447" s="19">
        <f>IF(מרקובחצי[[#This Row],[CycleNumber]]&gt;1,IF(AND(SUM(R1446:T1446)=1,מרקובחצי[[#This Row],[עד ועד]]&gt;28,מרקובחצי[[#This Row],[עד ועד]]&lt;32),1,IF(OR(S1446=1,AND(R1446=1,מרקובחצי[[#This Row],[עד ועד]]&gt;28),AND(T1446=1,מרקובחצי[[#This Row],[עד ועד]]&lt;32)),1,IF(AND(V1446=1,NOT(OR(מרקובחצי[[#This Row],[עד ועד]]&lt;J1446,מרקובחצי[[#This Row],[עד ועד]]&gt;K1446))),1,""))),"")</f>
        <v>1</v>
      </c>
      <c r="W1447" s="19" t="str">
        <f>IF(מרקובחצי[[#This Row],[CycleNumber]]&gt;1,IF(AND(T1446=1,מרקובחצי[[#This Row],[עד ועד]]&gt;31),1,IF(AND(W1446=1,NOT(OR(מרקובחצי[[#This Row],[עד ועד]]&lt;J1446,מרקובחצי[[#This Row],[עד ועד]]&gt;K1446))),1,"")),"")</f>
        <v/>
      </c>
      <c r="X1447" s="19" t="str">
        <f>IF(AND(מרקובחצי[[#This Row],[CycleNumber]]&lt;$B1448,SUM(מרקובחצי[[#This Row],[11]],R1448)=2),1,"")</f>
        <v/>
      </c>
      <c r="Y1447" s="19" t="str">
        <f>IF(AND(מרקובחצי[[#This Row],[CycleNumber]]&lt;$B1448,SUM(מרקובחצי[[#This Row],[11]],S1448)=2),1,"")</f>
        <v/>
      </c>
      <c r="Z1447" s="19" t="str">
        <f>IF(AND(מרקובחצי[[#This Row],[CycleNumber]]&lt;$B1448,SUM(מרקובחצי[[#This Row],[13]],S1448)=2),1,"")</f>
        <v/>
      </c>
      <c r="AA1447" s="19" t="str">
        <f>IF(AND(מרקובחצי[[#This Row],[CycleNumber]]&lt;$B1448,SUM(מרקובחצי[[#This Row],[13]],T1448)=2),1,"")</f>
        <v/>
      </c>
      <c r="AB1447" s="19" t="str">
        <f>IF(AND(מרקובחצי[[#This Row],[CycleNumber]]&lt;$B1448,SUM(מרקובחצי[[#This Row],[21]],U1448)=2),1,"")</f>
        <v/>
      </c>
      <c r="AC1447" s="19" t="str">
        <f>IF(AND(מרקובחצי[[#This Row],[CycleNumber]]&lt;$B1448,SUM(מרקובחצי[[#This Row],[21]],V1448)=2),1,"")</f>
        <v/>
      </c>
      <c r="AD1447" s="19" t="str">
        <f>IF(AND(מרקובחצי[[#This Row],[CycleNumber]]&lt;$B1448,SUM(מרקובחצי[[#This Row],[23]],V1448)=2),1,"")</f>
        <v/>
      </c>
      <c r="AE1447" s="19" t="str">
        <f>IF(AND(מרקובחצי[[#This Row],[CycleNumber]]&lt;$B1448,SUM(מרקובחצי[[#This Row],[23]],W1448)=2),1,"")</f>
        <v/>
      </c>
      <c r="AF1447" s="19" t="str">
        <f>IF(AND(מרקובחצי[[#This Row],[CycleNumber]]&lt;$B1448,SUM(מרקובחצי[[#This Row],[31]],O1448)=2),1,"")</f>
        <v/>
      </c>
      <c r="AG1447" s="19" t="str">
        <f>IF(AND(מרקובחצי[[#This Row],[CycleNumber]]&lt;$B1448,SUM(מרקובחצי[[#This Row],[31]],P1448)=2),1,"")</f>
        <v/>
      </c>
      <c r="AH1447" s="19" t="str">
        <f>IF(AND(מרקובחצי[[#This Row],[CycleNumber]]&lt;$B1448,SUM(מרקובחצי[[#This Row],[31]],Q1448)=2),1,"")</f>
        <v/>
      </c>
      <c r="AI1447" s="19" t="str">
        <f>IF(AND(מרקובחצי[[#This Row],[CycleNumber]]&lt;$B1448,SUM(U1447:U1448)=2),1,"")</f>
        <v/>
      </c>
      <c r="AJ1447" s="19" t="str">
        <f>IF(AND(מרקובחצי[[#This Row],[CycleNumber]]&lt;$B1448,SUM(מרקובחצי[[#This Row],[32]],O1448)=2),1,"")</f>
        <v/>
      </c>
      <c r="AK1447" s="19" t="str">
        <f>IF(AND(מרקובחצי[[#This Row],[CycleNumber]]&lt;$B1448,SUM(מרקובחצי[[#This Row],[32]],P1448)=2),1,"")</f>
        <v/>
      </c>
      <c r="AL1447" s="19" t="str">
        <f>IF(AND(מרקובחצי[[#This Row],[CycleNumber]]&lt;$B1448,SUM(מרקובחצי[[#This Row],[32]],Q1448)=2),1,"")</f>
        <v/>
      </c>
      <c r="AM1447" s="19">
        <f>IF(AND(מרקובחצי[[#This Row],[CycleNumber]]&lt;$B1448,SUM(V1447:V1448)=2),1,"")</f>
        <v>1</v>
      </c>
      <c r="AN1447" s="19" t="str">
        <f>IF(AND(מרקובחצי[[#This Row],[CycleNumber]]&lt;$B1448,SUM(מרקובחצי[[#This Row],[33]],O1448)=2),1,"")</f>
        <v/>
      </c>
      <c r="AO1447" s="19" t="str">
        <f>IF(AND(מרקובחצי[[#This Row],[CycleNumber]]&lt;$B1448,SUM(מרקובחצי[[#This Row],[33]],P1448)=2),1,"")</f>
        <v/>
      </c>
      <c r="AP1447" s="19" t="str">
        <f>IF(AND(מרקובחצי[[#This Row],[CycleNumber]]&lt;$B1448,SUM(מרקובחצי[[#This Row],[33]],Q1448)=2),1,"")</f>
        <v/>
      </c>
      <c r="AQ1447" s="19" t="str">
        <f>IF(AND(מרקובחצי[[#This Row],[CycleNumber]]&lt;$B1448,SUM(W1447:W1448)=2),1,"")</f>
        <v/>
      </c>
      <c r="AR1447" s="19" t="str">
        <f>IF(AND(מרקובחצי[[#This Row],[CycleNumber]]&lt;$B1448,SUM(מרקובחצי[[#This Row],[12]],S1448)=2),1,"")</f>
        <v/>
      </c>
      <c r="AS1447" s="19" t="str">
        <f>IF(AND(מרקובחצי[[#This Row],[CycleNumber]]&lt;$B1448,SUM(מרקובחצי[[#This Row],[22]],V1448)=2),1,"")</f>
        <v/>
      </c>
      <c r="AT1447" s="21">
        <f>SUM(מרקובחצי[[#This Row],[11]:[33]])</f>
        <v>1</v>
      </c>
    </row>
    <row r="1448" spans="1:46" ht="15.6" x14ac:dyDescent="0.25">
      <c r="A1448" s="19" t="s">
        <v>153</v>
      </c>
      <c r="B1448" s="19">
        <v>17</v>
      </c>
      <c r="C1448">
        <v>31</v>
      </c>
      <c r="D1448" s="19">
        <f>מרקובחצי[[#This Row],[LengthofCycle]]+1</f>
        <v>32</v>
      </c>
      <c r="E1448" t="str">
        <f>IF(IFERROR(LOOKUP(מרקובחצי[[#This Row],[ClientID]],קביעויות[הפלגה]),FALSE)=מרקובחצי[[#This Row],[ClientID]],1,"")</f>
        <v/>
      </c>
      <c r="F1448">
        <f>IF(IFERROR(LOOKUP(מרקובחצי[[#This Row],[ClientID]],סוגחציקבוע[S31]),FALSE)=מרקובחצי[[#This Row],[ClientID]],1,"")</f>
        <v>1</v>
      </c>
      <c r="G1448" t="str">
        <f>IF(IFERROR(LOOKUP(מרקובחצי[[#This Row],[ClientID]],סוגחציקבוע[S32]),FALSE)=מרקובחצי[[#This Row],[ClientID]],1,"")</f>
        <v/>
      </c>
      <c r="H1448" t="str">
        <f>IF(IFERROR(LOOKUP(מרקובחצי[[#This Row],[ClientID]],סוגחציקבוע[S33]),FALSE)=מרקובחצי[[#This Row],[ClientID]],1,"")</f>
        <v/>
      </c>
      <c r="I1448" t="str">
        <f>IF(IFERROR(LOOKUP(מרקובחצי[[#This Row],[ClientID]],סוגחציקבוע[S32&amp;33]),FALSE)=מרקובחצי[[#This Row],[ClientID]],1,"")</f>
        <v/>
      </c>
      <c r="J1448" s="19">
        <f>IF(SUM(מרקובחצי[[#This Row],[11]:[13]])=1,מרקובחצי[[#This Row],[עד ועד]],IF(SUM(R1447:T1448)=1,IF(מרקובחצי[[#This Row],[עד ועד]]&lt;J1447,מרקובחצי[[#This Row],[עד ועד]],J1447),J1447))</f>
        <v>27</v>
      </c>
      <c r="K1448" s="19">
        <f>IF(SUM(מרקובחצי[[#This Row],[11]:[13]])=1,מרקובחצי[[#This Row],[עד ועד]],IF(SUM(R1447:T1448)=1,IF(מרקובחצי[[#This Row],[עד ועד]]&gt;K1447,מרקובחצי[[#This Row],[עד ועד]],K1447),K1447))</f>
        <v>36</v>
      </c>
      <c r="L1448" s="19" t="str">
        <f>IF(AND(SUM(מרקובחצי[[#This Row],[31]:[33]])=1,SUM(U1447:W1447)=0),מרקובחצי[[#This Row],[מקס]]-מרקובחצי[[#This Row],[מינ]],"")</f>
        <v/>
      </c>
      <c r="M144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48" s="19" t="str">
        <f t="shared" si="22"/>
        <v>S32</v>
      </c>
      <c r="O1448" s="19" t="str">
        <f>IF(מרקובחצי[[#This Row],[קבעה הפלגה?]]=1,"",IF(AND(מרקובחצי[[#This Row],[עד ועד]]&lt;29,OR(מרקובחצי[[#This Row],[CycleNumber]]=1,AND(U1447=1,OR(מרקובחצי[[#This Row],[עד ועד]]&lt;J1447,מרקובחצי[[#This Row],[עד ועד]]&gt;K1447)),AND(V1447=1,מרקובחצי[[#This Row],[עד ועד]]&lt;J1447),W1447=1)),1,""))</f>
        <v/>
      </c>
      <c r="P1448" s="19" t="str">
        <f>IF(מרקובחצי[[#This Row],[קבעה הפלגה?]]=1,"",IF(AND(מרקובחצי[[#This Row],[עד ועד]]&gt;28,מרקובחצי[[#This Row],[עד ועד]]&lt;32,OR(מרקובחצי[[#This Row],[CycleNumber]]=1,AND(U1447=1),AND(V1447=1,OR(מרקובחצי[[#This Row],[עד ועד]]&lt;J1447,מרקובחצי[[#This Row],[עד ועד]]&gt;K1447)),W1447=1)),1,""))</f>
        <v/>
      </c>
      <c r="Q1448" s="19" t="str">
        <f>IF(מרקובחצי[[#This Row],[קבעה הפלגה?]]=1,"",IF(AND(מרקובחצי[[#This Row],[עד ועד]]&gt;31,OR(מרקובחצי[[#This Row],[CycleNumber]]=1,AND(U1447=1),AND(V1447=1,מרקובחצי[[#This Row],[עד ועד]]&gt;K1447),AND(W1447=1,OR(מרקובחצי[[#This Row],[עד ועד]]&gt;K1447,מרקובחצי[[#This Row],[עד ועד]]&lt;J1447)))),1,""))</f>
        <v/>
      </c>
      <c r="R1448" s="19" t="str">
        <f>IF(מרקובחצי[[#This Row],[CycleNumber]]&gt;1,IF(AND(O1447=1,מרקובחצי[[#This Row],[עד ועד]]&lt;29),1,""),"")</f>
        <v/>
      </c>
      <c r="S1448" s="19" t="str">
        <f>IF(מרקובחצי[[#This Row],[CycleNumber]]&gt;1,IF(OR(AND(O1447=1,מרקובחצי[[#This Row],[עד ועד]]&gt;28),AND(P1447=1),AND(Q1447=1,מרקובחצי[[#This Row],[עד ועד]]&lt;32)),1,""),"")</f>
        <v/>
      </c>
      <c r="T1448" s="19" t="str">
        <f>IF(מרקובחצי[[#This Row],[CycleNumber]]&gt;1,IF(AND(Q1447=1,מרקובחצי[[#This Row],[עד ועד]]&gt;31),1,""),"")</f>
        <v/>
      </c>
      <c r="U1448" s="19" t="str">
        <f>IF(מרקובחצי[[#This Row],[CycleNumber]]&gt;1,IF(AND(R1447=1,מרקובחצי[[#This Row],[עד ועד]]&lt;29),1,IF(AND(U1447=1,NOT(OR(מרקובחצי[[#This Row],[עד ועד]]&lt;J1447,מרקובחצי[[#This Row],[עד ועד]]&gt;K1447))),1,"")),"")</f>
        <v/>
      </c>
      <c r="V1448" s="19">
        <f>IF(מרקובחצי[[#This Row],[CycleNumber]]&gt;1,IF(AND(SUM(R1447:T1447)=1,מרקובחצי[[#This Row],[עד ועד]]&gt;28,מרקובחצי[[#This Row],[עד ועד]]&lt;32),1,IF(OR(S1447=1,AND(R1447=1,מרקובחצי[[#This Row],[עד ועד]]&gt;28),AND(T1447=1,מרקובחצי[[#This Row],[עד ועד]]&lt;32)),1,IF(AND(V1447=1,NOT(OR(מרקובחצי[[#This Row],[עד ועד]]&lt;J1447,מרקובחצי[[#This Row],[עד ועד]]&gt;K1447))),1,""))),"")</f>
        <v>1</v>
      </c>
      <c r="W1448" s="19" t="str">
        <f>IF(מרקובחצי[[#This Row],[CycleNumber]]&gt;1,IF(AND(T1447=1,מרקובחצי[[#This Row],[עד ועד]]&gt;31),1,IF(AND(W1447=1,NOT(OR(מרקובחצי[[#This Row],[עד ועד]]&lt;J1447,מרקובחצי[[#This Row],[עד ועד]]&gt;K1447))),1,"")),"")</f>
        <v/>
      </c>
      <c r="X1448" s="19" t="str">
        <f>IF(AND(מרקובחצי[[#This Row],[CycleNumber]]&lt;$B1449,SUM(מרקובחצי[[#This Row],[11]],R1449)=2),1,"")</f>
        <v/>
      </c>
      <c r="Y1448" s="19" t="str">
        <f>IF(AND(מרקובחצי[[#This Row],[CycleNumber]]&lt;$B1449,SUM(מרקובחצי[[#This Row],[11]],S1449)=2),1,"")</f>
        <v/>
      </c>
      <c r="Z1448" s="19" t="str">
        <f>IF(AND(מרקובחצי[[#This Row],[CycleNumber]]&lt;$B1449,SUM(מרקובחצי[[#This Row],[13]],S1449)=2),1,"")</f>
        <v/>
      </c>
      <c r="AA1448" s="19" t="str">
        <f>IF(AND(מרקובחצי[[#This Row],[CycleNumber]]&lt;$B1449,SUM(מרקובחצי[[#This Row],[13]],T1449)=2),1,"")</f>
        <v/>
      </c>
      <c r="AB1448" s="19" t="str">
        <f>IF(AND(מרקובחצי[[#This Row],[CycleNumber]]&lt;$B1449,SUM(מרקובחצי[[#This Row],[21]],U1449)=2),1,"")</f>
        <v/>
      </c>
      <c r="AC1448" s="19" t="str">
        <f>IF(AND(מרקובחצי[[#This Row],[CycleNumber]]&lt;$B1449,SUM(מרקובחצי[[#This Row],[21]],V1449)=2),1,"")</f>
        <v/>
      </c>
      <c r="AD1448" s="19" t="str">
        <f>IF(AND(מרקובחצי[[#This Row],[CycleNumber]]&lt;$B1449,SUM(מרקובחצי[[#This Row],[23]],V1449)=2),1,"")</f>
        <v/>
      </c>
      <c r="AE1448" s="19" t="str">
        <f>IF(AND(מרקובחצי[[#This Row],[CycleNumber]]&lt;$B1449,SUM(מרקובחצי[[#This Row],[23]],W1449)=2),1,"")</f>
        <v/>
      </c>
      <c r="AF1448" s="19" t="str">
        <f>IF(AND(מרקובחצי[[#This Row],[CycleNumber]]&lt;$B1449,SUM(מרקובחצי[[#This Row],[31]],O1449)=2),1,"")</f>
        <v/>
      </c>
      <c r="AG1448" s="19" t="str">
        <f>IF(AND(מרקובחצי[[#This Row],[CycleNumber]]&lt;$B1449,SUM(מרקובחצי[[#This Row],[31]],P1449)=2),1,"")</f>
        <v/>
      </c>
      <c r="AH1448" s="19" t="str">
        <f>IF(AND(מרקובחצי[[#This Row],[CycleNumber]]&lt;$B1449,SUM(מרקובחצי[[#This Row],[31]],Q1449)=2),1,"")</f>
        <v/>
      </c>
      <c r="AI1448" s="19" t="str">
        <f>IF(AND(מרקובחצי[[#This Row],[CycleNumber]]&lt;$B1449,SUM(U1448:U1449)=2),1,"")</f>
        <v/>
      </c>
      <c r="AJ1448" s="19" t="str">
        <f>IF(AND(מרקובחצי[[#This Row],[CycleNumber]]&lt;$B1449,SUM(מרקובחצי[[#This Row],[32]],O1449)=2),1,"")</f>
        <v/>
      </c>
      <c r="AK1448" s="19" t="str">
        <f>IF(AND(מרקובחצי[[#This Row],[CycleNumber]]&lt;$B1449,SUM(מרקובחצי[[#This Row],[32]],P1449)=2),1,"")</f>
        <v/>
      </c>
      <c r="AL1448" s="19" t="str">
        <f>IF(AND(מרקובחצי[[#This Row],[CycleNumber]]&lt;$B1449,SUM(מרקובחצי[[#This Row],[32]],Q1449)=2),1,"")</f>
        <v/>
      </c>
      <c r="AM1448" s="19">
        <f>IF(AND(מרקובחצי[[#This Row],[CycleNumber]]&lt;$B1449,SUM(V1448:V1449)=2),1,"")</f>
        <v>1</v>
      </c>
      <c r="AN1448" s="19" t="str">
        <f>IF(AND(מרקובחצי[[#This Row],[CycleNumber]]&lt;$B1449,SUM(מרקובחצי[[#This Row],[33]],O1449)=2),1,"")</f>
        <v/>
      </c>
      <c r="AO1448" s="19" t="str">
        <f>IF(AND(מרקובחצי[[#This Row],[CycleNumber]]&lt;$B1449,SUM(מרקובחצי[[#This Row],[33]],P1449)=2),1,"")</f>
        <v/>
      </c>
      <c r="AP1448" s="19" t="str">
        <f>IF(AND(מרקובחצי[[#This Row],[CycleNumber]]&lt;$B1449,SUM(מרקובחצי[[#This Row],[33]],Q1449)=2),1,"")</f>
        <v/>
      </c>
      <c r="AQ1448" s="19" t="str">
        <f>IF(AND(מרקובחצי[[#This Row],[CycleNumber]]&lt;$B1449,SUM(W1448:W1449)=2),1,"")</f>
        <v/>
      </c>
      <c r="AR1448" s="19" t="str">
        <f>IF(AND(מרקובחצי[[#This Row],[CycleNumber]]&lt;$B1449,SUM(מרקובחצי[[#This Row],[12]],S1449)=2),1,"")</f>
        <v/>
      </c>
      <c r="AS1448" s="19" t="str">
        <f>IF(AND(מרקובחצי[[#This Row],[CycleNumber]]&lt;$B1449,SUM(מרקובחצי[[#This Row],[22]],V1449)=2),1,"")</f>
        <v/>
      </c>
      <c r="AT1448" s="21">
        <f>SUM(מרקובחצי[[#This Row],[11]:[33]])</f>
        <v>1</v>
      </c>
    </row>
    <row r="1449" spans="1:46" ht="15.6" x14ac:dyDescent="0.25">
      <c r="A1449" s="19" t="s">
        <v>153</v>
      </c>
      <c r="B1449" s="19">
        <v>18</v>
      </c>
      <c r="C1449">
        <v>30</v>
      </c>
      <c r="D1449" s="19">
        <f>מרקובחצי[[#This Row],[LengthofCycle]]+1</f>
        <v>31</v>
      </c>
      <c r="E1449" t="str">
        <f>IF(IFERROR(LOOKUP(מרקובחצי[[#This Row],[ClientID]],קביעויות[הפלגה]),FALSE)=מרקובחצי[[#This Row],[ClientID]],1,"")</f>
        <v/>
      </c>
      <c r="F1449">
        <f>IF(IFERROR(LOOKUP(מרקובחצי[[#This Row],[ClientID]],סוגחציקבוע[S31]),FALSE)=מרקובחצי[[#This Row],[ClientID]],1,"")</f>
        <v>1</v>
      </c>
      <c r="G1449" t="str">
        <f>IF(IFERROR(LOOKUP(מרקובחצי[[#This Row],[ClientID]],סוגחציקבוע[S32]),FALSE)=מרקובחצי[[#This Row],[ClientID]],1,"")</f>
        <v/>
      </c>
      <c r="H1449" t="str">
        <f>IF(IFERROR(LOOKUP(מרקובחצי[[#This Row],[ClientID]],סוגחציקבוע[S33]),FALSE)=מרקובחצי[[#This Row],[ClientID]],1,"")</f>
        <v/>
      </c>
      <c r="I1449" t="str">
        <f>IF(IFERROR(LOOKUP(מרקובחצי[[#This Row],[ClientID]],סוגחציקבוע[S32&amp;33]),FALSE)=מרקובחצי[[#This Row],[ClientID]],1,"")</f>
        <v/>
      </c>
      <c r="J1449" s="19">
        <f>IF(SUM(מרקובחצי[[#This Row],[11]:[13]])=1,מרקובחצי[[#This Row],[עד ועד]],IF(SUM(R1448:T1449)=1,IF(מרקובחצי[[#This Row],[עד ועד]]&lt;J1448,מרקובחצי[[#This Row],[עד ועד]],J1448),J1448))</f>
        <v>27</v>
      </c>
      <c r="K1449" s="19">
        <f>IF(SUM(מרקובחצי[[#This Row],[11]:[13]])=1,מרקובחצי[[#This Row],[עד ועד]],IF(SUM(R1448:T1449)=1,IF(מרקובחצי[[#This Row],[עד ועד]]&gt;K1448,מרקובחצי[[#This Row],[עד ועד]],K1448),K1448))</f>
        <v>36</v>
      </c>
      <c r="L1449" s="19" t="str">
        <f>IF(AND(SUM(מרקובחצי[[#This Row],[31]:[33]])=1,SUM(U1448:W1448)=0),מרקובחצי[[#This Row],[מקס]]-מרקובחצי[[#This Row],[מינ]],"")</f>
        <v/>
      </c>
      <c r="M144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49" s="19" t="str">
        <f t="shared" si="22"/>
        <v>S32</v>
      </c>
      <c r="O1449" s="19" t="str">
        <f>IF(מרקובחצי[[#This Row],[קבעה הפלגה?]]=1,"",IF(AND(מרקובחצי[[#This Row],[עד ועד]]&lt;29,OR(מרקובחצי[[#This Row],[CycleNumber]]=1,AND(U1448=1,OR(מרקובחצי[[#This Row],[עד ועד]]&lt;J1448,מרקובחצי[[#This Row],[עד ועד]]&gt;K1448)),AND(V1448=1,מרקובחצי[[#This Row],[עד ועד]]&lt;J1448),W1448=1)),1,""))</f>
        <v/>
      </c>
      <c r="P1449" s="19" t="str">
        <f>IF(מרקובחצי[[#This Row],[קבעה הפלגה?]]=1,"",IF(AND(מרקובחצי[[#This Row],[עד ועד]]&gt;28,מרקובחצי[[#This Row],[עד ועד]]&lt;32,OR(מרקובחצי[[#This Row],[CycleNumber]]=1,AND(U1448=1),AND(V1448=1,OR(מרקובחצי[[#This Row],[עד ועד]]&lt;J1448,מרקובחצי[[#This Row],[עד ועד]]&gt;K1448)),W1448=1)),1,""))</f>
        <v/>
      </c>
      <c r="Q1449" s="19" t="str">
        <f>IF(מרקובחצי[[#This Row],[קבעה הפלגה?]]=1,"",IF(AND(מרקובחצי[[#This Row],[עד ועד]]&gt;31,OR(מרקובחצי[[#This Row],[CycleNumber]]=1,AND(U1448=1),AND(V1448=1,מרקובחצי[[#This Row],[עד ועד]]&gt;K1448),AND(W1448=1,OR(מרקובחצי[[#This Row],[עד ועד]]&gt;K1448,מרקובחצי[[#This Row],[עד ועד]]&lt;J1448)))),1,""))</f>
        <v/>
      </c>
      <c r="R1449" s="19" t="str">
        <f>IF(מרקובחצי[[#This Row],[CycleNumber]]&gt;1,IF(AND(O1448=1,מרקובחצי[[#This Row],[עד ועד]]&lt;29),1,""),"")</f>
        <v/>
      </c>
      <c r="S1449" s="19" t="str">
        <f>IF(מרקובחצי[[#This Row],[CycleNumber]]&gt;1,IF(OR(AND(O1448=1,מרקובחצי[[#This Row],[עד ועד]]&gt;28),AND(P1448=1),AND(Q1448=1,מרקובחצי[[#This Row],[עד ועד]]&lt;32)),1,""),"")</f>
        <v/>
      </c>
      <c r="T1449" s="19" t="str">
        <f>IF(מרקובחצי[[#This Row],[CycleNumber]]&gt;1,IF(AND(Q1448=1,מרקובחצי[[#This Row],[עד ועד]]&gt;31),1,""),"")</f>
        <v/>
      </c>
      <c r="U1449" s="19" t="str">
        <f>IF(מרקובחצי[[#This Row],[CycleNumber]]&gt;1,IF(AND(R1448=1,מרקובחצי[[#This Row],[עד ועד]]&lt;29),1,IF(AND(U1448=1,NOT(OR(מרקובחצי[[#This Row],[עד ועד]]&lt;J1448,מרקובחצי[[#This Row],[עד ועד]]&gt;K1448))),1,"")),"")</f>
        <v/>
      </c>
      <c r="V1449" s="19">
        <f>IF(מרקובחצי[[#This Row],[CycleNumber]]&gt;1,IF(AND(SUM(R1448:T1448)=1,מרקובחצי[[#This Row],[עד ועד]]&gt;28,מרקובחצי[[#This Row],[עד ועד]]&lt;32),1,IF(OR(S1448=1,AND(R1448=1,מרקובחצי[[#This Row],[עד ועד]]&gt;28),AND(T1448=1,מרקובחצי[[#This Row],[עד ועד]]&lt;32)),1,IF(AND(V1448=1,NOT(OR(מרקובחצי[[#This Row],[עד ועד]]&lt;J1448,מרקובחצי[[#This Row],[עד ועד]]&gt;K1448))),1,""))),"")</f>
        <v>1</v>
      </c>
      <c r="W1449" s="19" t="str">
        <f>IF(מרקובחצי[[#This Row],[CycleNumber]]&gt;1,IF(AND(T1448=1,מרקובחצי[[#This Row],[עד ועד]]&gt;31),1,IF(AND(W1448=1,NOT(OR(מרקובחצי[[#This Row],[עד ועד]]&lt;J1448,מרקובחצי[[#This Row],[עד ועד]]&gt;K1448))),1,"")),"")</f>
        <v/>
      </c>
      <c r="X1449" s="19" t="str">
        <f>IF(AND(מרקובחצי[[#This Row],[CycleNumber]]&lt;$B1450,SUM(מרקובחצי[[#This Row],[11]],R1450)=2),1,"")</f>
        <v/>
      </c>
      <c r="Y1449" s="19" t="str">
        <f>IF(AND(מרקובחצי[[#This Row],[CycleNumber]]&lt;$B1450,SUM(מרקובחצי[[#This Row],[11]],S1450)=2),1,"")</f>
        <v/>
      </c>
      <c r="Z1449" s="19" t="str">
        <f>IF(AND(מרקובחצי[[#This Row],[CycleNumber]]&lt;$B1450,SUM(מרקובחצי[[#This Row],[13]],S1450)=2),1,"")</f>
        <v/>
      </c>
      <c r="AA1449" s="19" t="str">
        <f>IF(AND(מרקובחצי[[#This Row],[CycleNumber]]&lt;$B1450,SUM(מרקובחצי[[#This Row],[13]],T1450)=2),1,"")</f>
        <v/>
      </c>
      <c r="AB1449" s="19" t="str">
        <f>IF(AND(מרקובחצי[[#This Row],[CycleNumber]]&lt;$B1450,SUM(מרקובחצי[[#This Row],[21]],U1450)=2),1,"")</f>
        <v/>
      </c>
      <c r="AC1449" s="19" t="str">
        <f>IF(AND(מרקובחצי[[#This Row],[CycleNumber]]&lt;$B1450,SUM(מרקובחצי[[#This Row],[21]],V1450)=2),1,"")</f>
        <v/>
      </c>
      <c r="AD1449" s="19" t="str">
        <f>IF(AND(מרקובחצי[[#This Row],[CycleNumber]]&lt;$B1450,SUM(מרקובחצי[[#This Row],[23]],V1450)=2),1,"")</f>
        <v/>
      </c>
      <c r="AE1449" s="19" t="str">
        <f>IF(AND(מרקובחצי[[#This Row],[CycleNumber]]&lt;$B1450,SUM(מרקובחצי[[#This Row],[23]],W1450)=2),1,"")</f>
        <v/>
      </c>
      <c r="AF1449" s="19" t="str">
        <f>IF(AND(מרקובחצי[[#This Row],[CycleNumber]]&lt;$B1450,SUM(מרקובחצי[[#This Row],[31]],O1450)=2),1,"")</f>
        <v/>
      </c>
      <c r="AG1449" s="19" t="str">
        <f>IF(AND(מרקובחצי[[#This Row],[CycleNumber]]&lt;$B1450,SUM(מרקובחצי[[#This Row],[31]],P1450)=2),1,"")</f>
        <v/>
      </c>
      <c r="AH1449" s="19" t="str">
        <f>IF(AND(מרקובחצי[[#This Row],[CycleNumber]]&lt;$B1450,SUM(מרקובחצי[[#This Row],[31]],Q1450)=2),1,"")</f>
        <v/>
      </c>
      <c r="AI1449" s="19" t="str">
        <f>IF(AND(מרקובחצי[[#This Row],[CycleNumber]]&lt;$B1450,SUM(U1449:U1450)=2),1,"")</f>
        <v/>
      </c>
      <c r="AJ1449" s="19" t="str">
        <f>IF(AND(מרקובחצי[[#This Row],[CycleNumber]]&lt;$B1450,SUM(מרקובחצי[[#This Row],[32]],O1450)=2),1,"")</f>
        <v/>
      </c>
      <c r="AK1449" s="19" t="str">
        <f>IF(AND(מרקובחצי[[#This Row],[CycleNumber]]&lt;$B1450,SUM(מרקובחצי[[#This Row],[32]],P1450)=2),1,"")</f>
        <v/>
      </c>
      <c r="AL1449" s="19" t="str">
        <f>IF(AND(מרקובחצי[[#This Row],[CycleNumber]]&lt;$B1450,SUM(מרקובחצי[[#This Row],[32]],Q1450)=2),1,"")</f>
        <v/>
      </c>
      <c r="AM1449" s="19" t="str">
        <f>IF(AND(מרקובחצי[[#This Row],[CycleNumber]]&lt;$B1450,SUM(V1449:V1450)=2),1,"")</f>
        <v/>
      </c>
      <c r="AN1449" s="19" t="str">
        <f>IF(AND(מרקובחצי[[#This Row],[CycleNumber]]&lt;$B1450,SUM(מרקובחצי[[#This Row],[33]],O1450)=2),1,"")</f>
        <v/>
      </c>
      <c r="AO1449" s="19" t="str">
        <f>IF(AND(מרקובחצי[[#This Row],[CycleNumber]]&lt;$B1450,SUM(מרקובחצי[[#This Row],[33]],P1450)=2),1,"")</f>
        <v/>
      </c>
      <c r="AP1449" s="19" t="str">
        <f>IF(AND(מרקובחצי[[#This Row],[CycleNumber]]&lt;$B1450,SUM(מרקובחצי[[#This Row],[33]],Q1450)=2),1,"")</f>
        <v/>
      </c>
      <c r="AQ1449" s="19" t="str">
        <f>IF(AND(מרקובחצי[[#This Row],[CycleNumber]]&lt;$B1450,SUM(W1449:W1450)=2),1,"")</f>
        <v/>
      </c>
      <c r="AR1449" s="19" t="str">
        <f>IF(AND(מרקובחצי[[#This Row],[CycleNumber]]&lt;$B1450,SUM(מרקובחצי[[#This Row],[12]],S1450)=2),1,"")</f>
        <v/>
      </c>
      <c r="AS1449" s="19" t="str">
        <f>IF(AND(מרקובחצי[[#This Row],[CycleNumber]]&lt;$B1450,SUM(מרקובחצי[[#This Row],[22]],V1450)=2),1,"")</f>
        <v/>
      </c>
      <c r="AT1449" s="21">
        <f>SUM(מרקובחצי[[#This Row],[11]:[33]])</f>
        <v>1</v>
      </c>
    </row>
    <row r="1450" spans="1:46" ht="15.6" x14ac:dyDescent="0.25">
      <c r="A1450" s="19" t="s">
        <v>154</v>
      </c>
      <c r="B1450" s="19">
        <v>1</v>
      </c>
      <c r="C1450">
        <v>32</v>
      </c>
      <c r="D1450" s="19">
        <f>מרקובחצי[[#This Row],[LengthofCycle]]+1</f>
        <v>33</v>
      </c>
      <c r="E1450" t="str">
        <f>IF(IFERROR(LOOKUP(מרקובחצי[[#This Row],[ClientID]],קביעויות[הפלגה]),FALSE)=מרקובחצי[[#This Row],[ClientID]],1,"")</f>
        <v/>
      </c>
      <c r="F1450" t="str">
        <f>IF(IFERROR(LOOKUP(מרקובחצי[[#This Row],[ClientID]],סוגחציקבוע[S31]),FALSE)=מרקובחצי[[#This Row],[ClientID]],1,"")</f>
        <v/>
      </c>
      <c r="G1450" t="str">
        <f>IF(IFERROR(LOOKUP(מרקובחצי[[#This Row],[ClientID]],סוגחציקבוע[S32]),FALSE)=מרקובחצי[[#This Row],[ClientID]],1,"")</f>
        <v/>
      </c>
      <c r="H1450">
        <f>IF(IFERROR(LOOKUP(מרקובחצי[[#This Row],[ClientID]],סוגחציקבוע[S33]),FALSE)=מרקובחצי[[#This Row],[ClientID]],1,"")</f>
        <v>1</v>
      </c>
      <c r="I1450" t="str">
        <f>IF(IFERROR(LOOKUP(מרקובחצי[[#This Row],[ClientID]],סוגחציקבוע[S32&amp;33]),FALSE)=מרקובחצי[[#This Row],[ClientID]],1,"")</f>
        <v/>
      </c>
      <c r="J1450" s="19">
        <f>IF(SUM(מרקובחצי[[#This Row],[11]:[13]])=1,מרקובחצי[[#This Row],[עד ועד]],IF(SUM(R1449:T1450)=1,IF(מרקובחצי[[#This Row],[עד ועד]]&lt;J1449,מרקובחצי[[#This Row],[עד ועד]],J1449),J1449))</f>
        <v>33</v>
      </c>
      <c r="K1450" s="19">
        <f>IF(SUM(מרקובחצי[[#This Row],[11]:[13]])=1,מרקובחצי[[#This Row],[עד ועד]],IF(SUM(R1449:T1450)=1,IF(מרקובחצי[[#This Row],[עד ועד]]&gt;K1449,מרקובחצי[[#This Row],[עד ועד]],K1449),K1449))</f>
        <v>33</v>
      </c>
      <c r="L1450" s="19" t="str">
        <f>IF(AND(SUM(מרקובחצי[[#This Row],[31]:[33]])=1,SUM(U1449:W1449)=0),מרקובחצי[[#This Row],[מקס]]-מרקובחצי[[#This Row],[מינ]],"")</f>
        <v/>
      </c>
      <c r="M145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450" s="19" t="str">
        <f t="shared" si="22"/>
        <v>S32</v>
      </c>
      <c r="O1450" s="19" t="str">
        <f>IF(מרקובחצי[[#This Row],[קבעה הפלגה?]]=1,"",IF(AND(מרקובחצי[[#This Row],[עד ועד]]&lt;29,OR(מרקובחצי[[#This Row],[CycleNumber]]=1,AND(U1449=1,OR(מרקובחצי[[#This Row],[עד ועד]]&lt;J1449,מרקובחצי[[#This Row],[עד ועד]]&gt;K1449)),AND(V1449=1,מרקובחצי[[#This Row],[עד ועד]]&lt;J1449),W1449=1)),1,""))</f>
        <v/>
      </c>
      <c r="P1450" s="19" t="str">
        <f>IF(מרקובחצי[[#This Row],[קבעה הפלגה?]]=1,"",IF(AND(מרקובחצי[[#This Row],[עד ועד]]&gt;28,מרקובחצי[[#This Row],[עד ועד]]&lt;32,OR(מרקובחצי[[#This Row],[CycleNumber]]=1,AND(U1449=1),AND(V1449=1,OR(מרקובחצי[[#This Row],[עד ועד]]&lt;J1449,מרקובחצי[[#This Row],[עד ועד]]&gt;K1449)),W1449=1)),1,""))</f>
        <v/>
      </c>
      <c r="Q1450" s="19">
        <f>IF(מרקובחצי[[#This Row],[קבעה הפלגה?]]=1,"",IF(AND(מרקובחצי[[#This Row],[עד ועד]]&gt;31,OR(מרקובחצי[[#This Row],[CycleNumber]]=1,AND(U1449=1),AND(V1449=1,מרקובחצי[[#This Row],[עד ועד]]&gt;K1449),AND(W1449=1,OR(מרקובחצי[[#This Row],[עד ועד]]&gt;K1449,מרקובחצי[[#This Row],[עד ועד]]&lt;J1449)))),1,""))</f>
        <v>1</v>
      </c>
      <c r="R1450" s="19" t="str">
        <f>IF(מרקובחצי[[#This Row],[CycleNumber]]&gt;1,IF(AND(O1449=1,מרקובחצי[[#This Row],[עד ועד]]&lt;29),1,""),"")</f>
        <v/>
      </c>
      <c r="S1450" s="19" t="str">
        <f>IF(מרקובחצי[[#This Row],[CycleNumber]]&gt;1,IF(OR(AND(O1449=1,מרקובחצי[[#This Row],[עד ועד]]&gt;28),AND(P1449=1),AND(Q1449=1,מרקובחצי[[#This Row],[עד ועד]]&lt;32)),1,""),"")</f>
        <v/>
      </c>
      <c r="T1450" s="19" t="str">
        <f>IF(מרקובחצי[[#This Row],[CycleNumber]]&gt;1,IF(AND(Q1449=1,מרקובחצי[[#This Row],[עד ועד]]&gt;31),1,""),"")</f>
        <v/>
      </c>
      <c r="U1450" s="19" t="str">
        <f>IF(מרקובחצי[[#This Row],[CycleNumber]]&gt;1,IF(AND(R1449=1,מרקובחצי[[#This Row],[עד ועד]]&lt;29),1,IF(AND(U1449=1,NOT(OR(מרקובחצי[[#This Row],[עד ועד]]&lt;J1449,מרקובחצי[[#This Row],[עד ועד]]&gt;K1449))),1,"")),"")</f>
        <v/>
      </c>
      <c r="V1450" s="19" t="str">
        <f>IF(מרקובחצי[[#This Row],[CycleNumber]]&gt;1,IF(AND(SUM(R1449:T1449)=1,מרקובחצי[[#This Row],[עד ועד]]&gt;28,מרקובחצי[[#This Row],[עד ועד]]&lt;32),1,IF(OR(S1449=1,AND(R1449=1,מרקובחצי[[#This Row],[עד ועד]]&gt;28),AND(T1449=1,מרקובחצי[[#This Row],[עד ועד]]&lt;32)),1,IF(AND(V1449=1,NOT(OR(מרקובחצי[[#This Row],[עד ועד]]&lt;J1449,מרקובחצי[[#This Row],[עד ועד]]&gt;K1449))),1,""))),"")</f>
        <v/>
      </c>
      <c r="W1450" s="19" t="str">
        <f>IF(מרקובחצי[[#This Row],[CycleNumber]]&gt;1,IF(AND(T1449=1,מרקובחצי[[#This Row],[עד ועד]]&gt;31),1,IF(AND(W1449=1,NOT(OR(מרקובחצי[[#This Row],[עד ועד]]&lt;J1449,מרקובחצי[[#This Row],[עד ועד]]&gt;K1449))),1,"")),"")</f>
        <v/>
      </c>
      <c r="X1450" s="19" t="str">
        <f>IF(AND(מרקובחצי[[#This Row],[CycleNumber]]&lt;$B1451,SUM(מרקובחצי[[#This Row],[11]],R1451)=2),1,"")</f>
        <v/>
      </c>
      <c r="Y1450" s="19" t="str">
        <f>IF(AND(מרקובחצי[[#This Row],[CycleNumber]]&lt;$B1451,SUM(מרקובחצי[[#This Row],[11]],S1451)=2),1,"")</f>
        <v/>
      </c>
      <c r="Z1450" s="19" t="str">
        <f>IF(AND(מרקובחצי[[#This Row],[CycleNumber]]&lt;$B1451,SUM(מרקובחצי[[#This Row],[13]],S1451)=2),1,"")</f>
        <v/>
      </c>
      <c r="AA1450" s="19">
        <f>IF(AND(מרקובחצי[[#This Row],[CycleNumber]]&lt;$B1451,SUM(מרקובחצי[[#This Row],[13]],T1451)=2),1,"")</f>
        <v>1</v>
      </c>
      <c r="AB1450" s="19" t="str">
        <f>IF(AND(מרקובחצי[[#This Row],[CycleNumber]]&lt;$B1451,SUM(מרקובחצי[[#This Row],[21]],U1451)=2),1,"")</f>
        <v/>
      </c>
      <c r="AC1450" s="19" t="str">
        <f>IF(AND(מרקובחצי[[#This Row],[CycleNumber]]&lt;$B1451,SUM(מרקובחצי[[#This Row],[21]],V1451)=2),1,"")</f>
        <v/>
      </c>
      <c r="AD1450" s="19" t="str">
        <f>IF(AND(מרקובחצי[[#This Row],[CycleNumber]]&lt;$B1451,SUM(מרקובחצי[[#This Row],[23]],V1451)=2),1,"")</f>
        <v/>
      </c>
      <c r="AE1450" s="19" t="str">
        <f>IF(AND(מרקובחצי[[#This Row],[CycleNumber]]&lt;$B1451,SUM(מרקובחצי[[#This Row],[23]],W1451)=2),1,"")</f>
        <v/>
      </c>
      <c r="AF1450" s="19" t="str">
        <f>IF(AND(מרקובחצי[[#This Row],[CycleNumber]]&lt;$B1451,SUM(מרקובחצי[[#This Row],[31]],O1451)=2),1,"")</f>
        <v/>
      </c>
      <c r="AG1450" s="19" t="str">
        <f>IF(AND(מרקובחצי[[#This Row],[CycleNumber]]&lt;$B1451,SUM(מרקובחצי[[#This Row],[31]],P1451)=2),1,"")</f>
        <v/>
      </c>
      <c r="AH1450" s="19" t="str">
        <f>IF(AND(מרקובחצי[[#This Row],[CycleNumber]]&lt;$B1451,SUM(מרקובחצי[[#This Row],[31]],Q1451)=2),1,"")</f>
        <v/>
      </c>
      <c r="AI1450" s="19" t="str">
        <f>IF(AND(מרקובחצי[[#This Row],[CycleNumber]]&lt;$B1451,SUM(U1450:U1451)=2),1,"")</f>
        <v/>
      </c>
      <c r="AJ1450" s="19" t="str">
        <f>IF(AND(מרקובחצי[[#This Row],[CycleNumber]]&lt;$B1451,SUM(מרקובחצי[[#This Row],[32]],O1451)=2),1,"")</f>
        <v/>
      </c>
      <c r="AK1450" s="19" t="str">
        <f>IF(AND(מרקובחצי[[#This Row],[CycleNumber]]&lt;$B1451,SUM(מרקובחצי[[#This Row],[32]],P1451)=2),1,"")</f>
        <v/>
      </c>
      <c r="AL1450" s="19" t="str">
        <f>IF(AND(מרקובחצי[[#This Row],[CycleNumber]]&lt;$B1451,SUM(מרקובחצי[[#This Row],[32]],Q1451)=2),1,"")</f>
        <v/>
      </c>
      <c r="AM1450" s="19" t="str">
        <f>IF(AND(מרקובחצי[[#This Row],[CycleNumber]]&lt;$B1451,SUM(V1450:V1451)=2),1,"")</f>
        <v/>
      </c>
      <c r="AN1450" s="19" t="str">
        <f>IF(AND(מרקובחצי[[#This Row],[CycleNumber]]&lt;$B1451,SUM(מרקובחצי[[#This Row],[33]],O1451)=2),1,"")</f>
        <v/>
      </c>
      <c r="AO1450" s="19" t="str">
        <f>IF(AND(מרקובחצי[[#This Row],[CycleNumber]]&lt;$B1451,SUM(מרקובחצי[[#This Row],[33]],P1451)=2),1,"")</f>
        <v/>
      </c>
      <c r="AP1450" s="19" t="str">
        <f>IF(AND(מרקובחצי[[#This Row],[CycleNumber]]&lt;$B1451,SUM(מרקובחצי[[#This Row],[33]],Q1451)=2),1,"")</f>
        <v/>
      </c>
      <c r="AQ1450" s="19" t="str">
        <f>IF(AND(מרקובחצי[[#This Row],[CycleNumber]]&lt;$B1451,SUM(W1450:W1451)=2),1,"")</f>
        <v/>
      </c>
      <c r="AR1450" s="19" t="str">
        <f>IF(AND(מרקובחצי[[#This Row],[CycleNumber]]&lt;$B1451,SUM(מרקובחצי[[#This Row],[12]],S1451)=2),1,"")</f>
        <v/>
      </c>
      <c r="AS1450" s="19" t="str">
        <f>IF(AND(מרקובחצי[[#This Row],[CycleNumber]]&lt;$B1451,SUM(מרקובחצי[[#This Row],[22]],V1451)=2),1,"")</f>
        <v/>
      </c>
      <c r="AT1450" s="21">
        <f>SUM(מרקובחצי[[#This Row],[11]:[33]])</f>
        <v>1</v>
      </c>
    </row>
    <row r="1451" spans="1:46" ht="15.6" x14ac:dyDescent="0.25">
      <c r="A1451" s="19" t="s">
        <v>154</v>
      </c>
      <c r="B1451" s="19">
        <v>2</v>
      </c>
      <c r="C1451">
        <v>31</v>
      </c>
      <c r="D1451" s="19">
        <f>מרקובחצי[[#This Row],[LengthofCycle]]+1</f>
        <v>32</v>
      </c>
      <c r="E1451" t="str">
        <f>IF(IFERROR(LOOKUP(מרקובחצי[[#This Row],[ClientID]],קביעויות[הפלגה]),FALSE)=מרקובחצי[[#This Row],[ClientID]],1,"")</f>
        <v/>
      </c>
      <c r="F1451" t="str">
        <f>IF(IFERROR(LOOKUP(מרקובחצי[[#This Row],[ClientID]],סוגחציקבוע[S31]),FALSE)=מרקובחצי[[#This Row],[ClientID]],1,"")</f>
        <v/>
      </c>
      <c r="G1451" t="str">
        <f>IF(IFERROR(LOOKUP(מרקובחצי[[#This Row],[ClientID]],סוגחציקבוע[S32]),FALSE)=מרקובחצי[[#This Row],[ClientID]],1,"")</f>
        <v/>
      </c>
      <c r="H1451">
        <f>IF(IFERROR(LOOKUP(מרקובחצי[[#This Row],[ClientID]],סוגחציקבוע[S33]),FALSE)=מרקובחצי[[#This Row],[ClientID]],1,"")</f>
        <v>1</v>
      </c>
      <c r="I1451" t="str">
        <f>IF(IFERROR(LOOKUP(מרקובחצי[[#This Row],[ClientID]],סוגחציקבוע[S32&amp;33]),FALSE)=מרקובחצי[[#This Row],[ClientID]],1,"")</f>
        <v/>
      </c>
      <c r="J1451" s="19">
        <f>IF(SUM(מרקובחצי[[#This Row],[11]:[13]])=1,מרקובחצי[[#This Row],[עד ועד]],IF(SUM(R1450:T1451)=1,IF(מרקובחצי[[#This Row],[עד ועד]]&lt;J1450,מרקובחצי[[#This Row],[עד ועד]],J1450),J1450))</f>
        <v>32</v>
      </c>
      <c r="K1451" s="19">
        <f>IF(SUM(מרקובחצי[[#This Row],[11]:[13]])=1,מרקובחצי[[#This Row],[עד ועד]],IF(SUM(R1450:T1451)=1,IF(מרקובחצי[[#This Row],[עד ועד]]&gt;K1450,מרקובחצי[[#This Row],[עד ועד]],K1450),K1450))</f>
        <v>33</v>
      </c>
      <c r="L1451" s="19" t="str">
        <f>IF(AND(SUM(מרקובחצי[[#This Row],[31]:[33]])=1,SUM(U1450:W1450)=0),מרקובחצי[[#This Row],[מקס]]-מרקובחצי[[#This Row],[מינ]],"")</f>
        <v/>
      </c>
      <c r="M145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451" s="19" t="str">
        <f t="shared" si="22"/>
        <v>S13</v>
      </c>
      <c r="O1451" s="19" t="str">
        <f>IF(מרקובחצי[[#This Row],[קבעה הפלגה?]]=1,"",IF(AND(מרקובחצי[[#This Row],[עד ועד]]&lt;29,OR(מרקובחצי[[#This Row],[CycleNumber]]=1,AND(U1450=1,OR(מרקובחצי[[#This Row],[עד ועד]]&lt;J1450,מרקובחצי[[#This Row],[עד ועד]]&gt;K1450)),AND(V1450=1,מרקובחצי[[#This Row],[עד ועד]]&lt;J1450),W1450=1)),1,""))</f>
        <v/>
      </c>
      <c r="P1451" s="19" t="str">
        <f>IF(מרקובחצי[[#This Row],[קבעה הפלגה?]]=1,"",IF(AND(מרקובחצי[[#This Row],[עד ועד]]&gt;28,מרקובחצי[[#This Row],[עד ועד]]&lt;32,OR(מרקובחצי[[#This Row],[CycleNumber]]=1,AND(U1450=1),AND(V1450=1,OR(מרקובחצי[[#This Row],[עד ועד]]&lt;J1450,מרקובחצי[[#This Row],[עד ועד]]&gt;K1450)),W1450=1)),1,""))</f>
        <v/>
      </c>
      <c r="Q1451" s="19" t="str">
        <f>IF(מרקובחצי[[#This Row],[קבעה הפלגה?]]=1,"",IF(AND(מרקובחצי[[#This Row],[עד ועד]]&gt;31,OR(מרקובחצי[[#This Row],[CycleNumber]]=1,AND(U1450=1),AND(V1450=1,מרקובחצי[[#This Row],[עד ועד]]&gt;K1450),AND(W1450=1,OR(מרקובחצי[[#This Row],[עד ועד]]&gt;K1450,מרקובחצי[[#This Row],[עד ועד]]&lt;J1450)))),1,""))</f>
        <v/>
      </c>
      <c r="R1451" s="19" t="str">
        <f>IF(מרקובחצי[[#This Row],[CycleNumber]]&gt;1,IF(AND(O1450=1,מרקובחצי[[#This Row],[עד ועד]]&lt;29),1,""),"")</f>
        <v/>
      </c>
      <c r="S1451" s="19" t="str">
        <f>IF(מרקובחצי[[#This Row],[CycleNumber]]&gt;1,IF(OR(AND(O1450=1,מרקובחצי[[#This Row],[עד ועד]]&gt;28),AND(P1450=1),AND(Q1450=1,מרקובחצי[[#This Row],[עד ועד]]&lt;32)),1,""),"")</f>
        <v/>
      </c>
      <c r="T1451" s="19">
        <f>IF(מרקובחצי[[#This Row],[CycleNumber]]&gt;1,IF(AND(Q1450=1,מרקובחצי[[#This Row],[עד ועד]]&gt;31),1,""),"")</f>
        <v>1</v>
      </c>
      <c r="U1451" s="19" t="str">
        <f>IF(מרקובחצי[[#This Row],[CycleNumber]]&gt;1,IF(AND(R1450=1,מרקובחצי[[#This Row],[עד ועד]]&lt;29),1,IF(AND(U1450=1,NOT(OR(מרקובחצי[[#This Row],[עד ועד]]&lt;J1450,מרקובחצי[[#This Row],[עד ועד]]&gt;K1450))),1,"")),"")</f>
        <v/>
      </c>
      <c r="V1451" s="19" t="str">
        <f>IF(מרקובחצי[[#This Row],[CycleNumber]]&gt;1,IF(AND(SUM(R1450:T1450)=1,מרקובחצי[[#This Row],[עד ועד]]&gt;28,מרקובחצי[[#This Row],[עד ועד]]&lt;32),1,IF(OR(S1450=1,AND(R1450=1,מרקובחצי[[#This Row],[עד ועד]]&gt;28),AND(T1450=1,מרקובחצי[[#This Row],[עד ועד]]&lt;32)),1,IF(AND(V1450=1,NOT(OR(מרקובחצי[[#This Row],[עד ועד]]&lt;J1450,מרקובחצי[[#This Row],[עד ועד]]&gt;K1450))),1,""))),"")</f>
        <v/>
      </c>
      <c r="W1451" s="19" t="str">
        <f>IF(מרקובחצי[[#This Row],[CycleNumber]]&gt;1,IF(AND(T1450=1,מרקובחצי[[#This Row],[עד ועד]]&gt;31),1,IF(AND(W1450=1,NOT(OR(מרקובחצי[[#This Row],[עד ועד]]&lt;J1450,מרקובחצי[[#This Row],[עד ועד]]&gt;K1450))),1,"")),"")</f>
        <v/>
      </c>
      <c r="X1451" s="19" t="str">
        <f>IF(AND(מרקובחצי[[#This Row],[CycleNumber]]&lt;$B1452,SUM(מרקובחצי[[#This Row],[11]],R1452)=2),1,"")</f>
        <v/>
      </c>
      <c r="Y1451" s="19" t="str">
        <f>IF(AND(מרקובחצי[[#This Row],[CycleNumber]]&lt;$B1452,SUM(מרקובחצי[[#This Row],[11]],S1452)=2),1,"")</f>
        <v/>
      </c>
      <c r="Z1451" s="19" t="str">
        <f>IF(AND(מרקובחצי[[#This Row],[CycleNumber]]&lt;$B1452,SUM(מרקובחצי[[#This Row],[13]],S1452)=2),1,"")</f>
        <v/>
      </c>
      <c r="AA1451" s="19" t="str">
        <f>IF(AND(מרקובחצי[[#This Row],[CycleNumber]]&lt;$B1452,SUM(מרקובחצי[[#This Row],[13]],T1452)=2),1,"")</f>
        <v/>
      </c>
      <c r="AB1451" s="19" t="str">
        <f>IF(AND(מרקובחצי[[#This Row],[CycleNumber]]&lt;$B1452,SUM(מרקובחצי[[#This Row],[21]],U1452)=2),1,"")</f>
        <v/>
      </c>
      <c r="AC1451" s="19" t="str">
        <f>IF(AND(מרקובחצי[[#This Row],[CycleNumber]]&lt;$B1452,SUM(מרקובחצי[[#This Row],[21]],V1452)=2),1,"")</f>
        <v/>
      </c>
      <c r="AD1451" s="19" t="str">
        <f>IF(AND(מרקובחצי[[#This Row],[CycleNumber]]&lt;$B1452,SUM(מרקובחצי[[#This Row],[23]],V1452)=2),1,"")</f>
        <v/>
      </c>
      <c r="AE1451" s="19">
        <f>IF(AND(מרקובחצי[[#This Row],[CycleNumber]]&lt;$B1452,SUM(מרקובחצי[[#This Row],[23]],W1452)=2),1,"")</f>
        <v>1</v>
      </c>
      <c r="AF1451" s="19" t="str">
        <f>IF(AND(מרקובחצי[[#This Row],[CycleNumber]]&lt;$B1452,SUM(מרקובחצי[[#This Row],[31]],O1452)=2),1,"")</f>
        <v/>
      </c>
      <c r="AG1451" s="19" t="str">
        <f>IF(AND(מרקובחצי[[#This Row],[CycleNumber]]&lt;$B1452,SUM(מרקובחצי[[#This Row],[31]],P1452)=2),1,"")</f>
        <v/>
      </c>
      <c r="AH1451" s="19" t="str">
        <f>IF(AND(מרקובחצי[[#This Row],[CycleNumber]]&lt;$B1452,SUM(מרקובחצי[[#This Row],[31]],Q1452)=2),1,"")</f>
        <v/>
      </c>
      <c r="AI1451" s="19" t="str">
        <f>IF(AND(מרקובחצי[[#This Row],[CycleNumber]]&lt;$B1452,SUM(U1451:U1452)=2),1,"")</f>
        <v/>
      </c>
      <c r="AJ1451" s="19" t="str">
        <f>IF(AND(מרקובחצי[[#This Row],[CycleNumber]]&lt;$B1452,SUM(מרקובחצי[[#This Row],[32]],O1452)=2),1,"")</f>
        <v/>
      </c>
      <c r="AK1451" s="19" t="str">
        <f>IF(AND(מרקובחצי[[#This Row],[CycleNumber]]&lt;$B1452,SUM(מרקובחצי[[#This Row],[32]],P1452)=2),1,"")</f>
        <v/>
      </c>
      <c r="AL1451" s="19" t="str">
        <f>IF(AND(מרקובחצי[[#This Row],[CycleNumber]]&lt;$B1452,SUM(מרקובחצי[[#This Row],[32]],Q1452)=2),1,"")</f>
        <v/>
      </c>
      <c r="AM1451" s="19" t="str">
        <f>IF(AND(מרקובחצי[[#This Row],[CycleNumber]]&lt;$B1452,SUM(V1451:V1452)=2),1,"")</f>
        <v/>
      </c>
      <c r="AN1451" s="19" t="str">
        <f>IF(AND(מרקובחצי[[#This Row],[CycleNumber]]&lt;$B1452,SUM(מרקובחצי[[#This Row],[33]],O1452)=2),1,"")</f>
        <v/>
      </c>
      <c r="AO1451" s="19" t="str">
        <f>IF(AND(מרקובחצי[[#This Row],[CycleNumber]]&lt;$B1452,SUM(מרקובחצי[[#This Row],[33]],P1452)=2),1,"")</f>
        <v/>
      </c>
      <c r="AP1451" s="19" t="str">
        <f>IF(AND(מרקובחצי[[#This Row],[CycleNumber]]&lt;$B1452,SUM(מרקובחצי[[#This Row],[33]],Q1452)=2),1,"")</f>
        <v/>
      </c>
      <c r="AQ1451" s="19" t="str">
        <f>IF(AND(מרקובחצי[[#This Row],[CycleNumber]]&lt;$B1452,SUM(W1451:W1452)=2),1,"")</f>
        <v/>
      </c>
      <c r="AR1451" s="19" t="str">
        <f>IF(AND(מרקובחצי[[#This Row],[CycleNumber]]&lt;$B1452,SUM(מרקובחצי[[#This Row],[12]],S1452)=2),1,"")</f>
        <v/>
      </c>
      <c r="AS1451" s="19" t="str">
        <f>IF(AND(מרקובחצי[[#This Row],[CycleNumber]]&lt;$B1452,SUM(מרקובחצי[[#This Row],[22]],V1452)=2),1,"")</f>
        <v/>
      </c>
      <c r="AT1451" s="21">
        <f>SUM(מרקובחצי[[#This Row],[11]:[33]])</f>
        <v>1</v>
      </c>
    </row>
    <row r="1452" spans="1:46" ht="15.6" x14ac:dyDescent="0.25">
      <c r="A1452" s="19" t="s">
        <v>154</v>
      </c>
      <c r="B1452" s="19">
        <v>3</v>
      </c>
      <c r="C1452">
        <v>32</v>
      </c>
      <c r="D1452" s="19">
        <f>מרקובחצי[[#This Row],[LengthofCycle]]+1</f>
        <v>33</v>
      </c>
      <c r="E1452" t="str">
        <f>IF(IFERROR(LOOKUP(מרקובחצי[[#This Row],[ClientID]],קביעויות[הפלגה]),FALSE)=מרקובחצי[[#This Row],[ClientID]],1,"")</f>
        <v/>
      </c>
      <c r="F1452" t="str">
        <f>IF(IFERROR(LOOKUP(מרקובחצי[[#This Row],[ClientID]],סוגחציקבוע[S31]),FALSE)=מרקובחצי[[#This Row],[ClientID]],1,"")</f>
        <v/>
      </c>
      <c r="G1452" t="str">
        <f>IF(IFERROR(LOOKUP(מרקובחצי[[#This Row],[ClientID]],סוגחציקבוע[S32]),FALSE)=מרקובחצי[[#This Row],[ClientID]],1,"")</f>
        <v/>
      </c>
      <c r="H1452">
        <f>IF(IFERROR(LOOKUP(מרקובחצי[[#This Row],[ClientID]],סוגחציקבוע[S33]),FALSE)=מרקובחצי[[#This Row],[ClientID]],1,"")</f>
        <v>1</v>
      </c>
      <c r="I1452" t="str">
        <f>IF(IFERROR(LOOKUP(מרקובחצי[[#This Row],[ClientID]],סוגחציקבוע[S32&amp;33]),FALSE)=מרקובחצי[[#This Row],[ClientID]],1,"")</f>
        <v/>
      </c>
      <c r="J1452" s="19">
        <f>IF(SUM(מרקובחצי[[#This Row],[11]:[13]])=1,מרקובחצי[[#This Row],[עד ועד]],IF(SUM(R1451:T1452)=1,IF(מרקובחצי[[#This Row],[עד ועד]]&lt;J1451,מרקובחצי[[#This Row],[עד ועד]],J1451),J1451))</f>
        <v>32</v>
      </c>
      <c r="K1452" s="19">
        <f>IF(SUM(מרקובחצי[[#This Row],[11]:[13]])=1,מרקובחצי[[#This Row],[עד ועד]],IF(SUM(R1451:T1452)=1,IF(מרקובחצי[[#This Row],[עד ועד]]&gt;K1451,מרקובחצי[[#This Row],[עד ועד]],K1451),K1451))</f>
        <v>33</v>
      </c>
      <c r="L1452" s="19">
        <f>IF(AND(SUM(מרקובחצי[[#This Row],[31]:[33]])=1,SUM(U1451:W1451)=0),מרקובחצי[[#This Row],[מקס]]-מרקובחצי[[#This Row],[מינ]],"")</f>
        <v>1</v>
      </c>
      <c r="M145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452" s="19" t="str">
        <f t="shared" si="22"/>
        <v>S23</v>
      </c>
      <c r="O1452" s="19" t="str">
        <f>IF(מרקובחצי[[#This Row],[קבעה הפלגה?]]=1,"",IF(AND(מרקובחצי[[#This Row],[עד ועד]]&lt;29,OR(מרקובחצי[[#This Row],[CycleNumber]]=1,AND(U1451=1,OR(מרקובחצי[[#This Row],[עד ועד]]&lt;J1451,מרקובחצי[[#This Row],[עד ועד]]&gt;K1451)),AND(V1451=1,מרקובחצי[[#This Row],[עד ועד]]&lt;J1451),W1451=1)),1,""))</f>
        <v/>
      </c>
      <c r="P1452" s="19" t="str">
        <f>IF(מרקובחצי[[#This Row],[קבעה הפלגה?]]=1,"",IF(AND(מרקובחצי[[#This Row],[עד ועד]]&gt;28,מרקובחצי[[#This Row],[עד ועד]]&lt;32,OR(מרקובחצי[[#This Row],[CycleNumber]]=1,AND(U1451=1),AND(V1451=1,OR(מרקובחצי[[#This Row],[עד ועד]]&lt;J1451,מרקובחצי[[#This Row],[עד ועד]]&gt;K1451)),W1451=1)),1,""))</f>
        <v/>
      </c>
      <c r="Q1452" s="19" t="str">
        <f>IF(מרקובחצי[[#This Row],[קבעה הפלגה?]]=1,"",IF(AND(מרקובחצי[[#This Row],[עד ועד]]&gt;31,OR(מרקובחצי[[#This Row],[CycleNumber]]=1,AND(U1451=1),AND(V1451=1,מרקובחצי[[#This Row],[עד ועד]]&gt;K1451),AND(W1451=1,OR(מרקובחצי[[#This Row],[עד ועד]]&gt;K1451,מרקובחצי[[#This Row],[עד ועד]]&lt;J1451)))),1,""))</f>
        <v/>
      </c>
      <c r="R1452" s="19" t="str">
        <f>IF(מרקובחצי[[#This Row],[CycleNumber]]&gt;1,IF(AND(O1451=1,מרקובחצי[[#This Row],[עד ועד]]&lt;29),1,""),"")</f>
        <v/>
      </c>
      <c r="S1452" s="19" t="str">
        <f>IF(מרקובחצי[[#This Row],[CycleNumber]]&gt;1,IF(OR(AND(O1451=1,מרקובחצי[[#This Row],[עד ועד]]&gt;28),AND(P1451=1),AND(Q1451=1,מרקובחצי[[#This Row],[עד ועד]]&lt;32)),1,""),"")</f>
        <v/>
      </c>
      <c r="T1452" s="19" t="str">
        <f>IF(מרקובחצי[[#This Row],[CycleNumber]]&gt;1,IF(AND(Q1451=1,מרקובחצי[[#This Row],[עד ועד]]&gt;31),1,""),"")</f>
        <v/>
      </c>
      <c r="U1452" s="19" t="str">
        <f>IF(מרקובחצי[[#This Row],[CycleNumber]]&gt;1,IF(AND(R1451=1,מרקובחצי[[#This Row],[עד ועד]]&lt;29),1,IF(AND(U1451=1,NOT(OR(מרקובחצי[[#This Row],[עד ועד]]&lt;J1451,מרקובחצי[[#This Row],[עד ועד]]&gt;K1451))),1,"")),"")</f>
        <v/>
      </c>
      <c r="V1452" s="19" t="str">
        <f>IF(מרקובחצי[[#This Row],[CycleNumber]]&gt;1,IF(AND(SUM(R1451:T1451)=1,מרקובחצי[[#This Row],[עד ועד]]&gt;28,מרקובחצי[[#This Row],[עד ועד]]&lt;32),1,IF(OR(S1451=1,AND(R1451=1,מרקובחצי[[#This Row],[עד ועד]]&gt;28),AND(T1451=1,מרקובחצי[[#This Row],[עד ועד]]&lt;32)),1,IF(AND(V1451=1,NOT(OR(מרקובחצי[[#This Row],[עד ועד]]&lt;J1451,מרקובחצי[[#This Row],[עד ועד]]&gt;K1451))),1,""))),"")</f>
        <v/>
      </c>
      <c r="W1452" s="19">
        <f>IF(מרקובחצי[[#This Row],[CycleNumber]]&gt;1,IF(AND(T1451=1,מרקובחצי[[#This Row],[עד ועד]]&gt;31),1,IF(AND(W1451=1,NOT(OR(מרקובחצי[[#This Row],[עד ועד]]&lt;J1451,מרקובחצי[[#This Row],[עד ועד]]&gt;K1451))),1,"")),"")</f>
        <v>1</v>
      </c>
      <c r="X1452" s="19" t="str">
        <f>IF(AND(מרקובחצי[[#This Row],[CycleNumber]]&lt;$B1453,SUM(מרקובחצי[[#This Row],[11]],R1453)=2),1,"")</f>
        <v/>
      </c>
      <c r="Y1452" s="19" t="str">
        <f>IF(AND(מרקובחצי[[#This Row],[CycleNumber]]&lt;$B1453,SUM(מרקובחצי[[#This Row],[11]],S1453)=2),1,"")</f>
        <v/>
      </c>
      <c r="Z1452" s="19" t="str">
        <f>IF(AND(מרקובחצי[[#This Row],[CycleNumber]]&lt;$B1453,SUM(מרקובחצי[[#This Row],[13]],S1453)=2),1,"")</f>
        <v/>
      </c>
      <c r="AA1452" s="19" t="str">
        <f>IF(AND(מרקובחצי[[#This Row],[CycleNumber]]&lt;$B1453,SUM(מרקובחצי[[#This Row],[13]],T1453)=2),1,"")</f>
        <v/>
      </c>
      <c r="AB1452" s="19" t="str">
        <f>IF(AND(מרקובחצי[[#This Row],[CycleNumber]]&lt;$B1453,SUM(מרקובחצי[[#This Row],[21]],U1453)=2),1,"")</f>
        <v/>
      </c>
      <c r="AC1452" s="19" t="str">
        <f>IF(AND(מרקובחצי[[#This Row],[CycleNumber]]&lt;$B1453,SUM(מרקובחצי[[#This Row],[21]],V1453)=2),1,"")</f>
        <v/>
      </c>
      <c r="AD1452" s="19" t="str">
        <f>IF(AND(מרקובחצי[[#This Row],[CycleNumber]]&lt;$B1453,SUM(מרקובחצי[[#This Row],[23]],V1453)=2),1,"")</f>
        <v/>
      </c>
      <c r="AE1452" s="19" t="str">
        <f>IF(AND(מרקובחצי[[#This Row],[CycleNumber]]&lt;$B1453,SUM(מרקובחצי[[#This Row],[23]],W1453)=2),1,"")</f>
        <v/>
      </c>
      <c r="AF1452" s="19" t="str">
        <f>IF(AND(מרקובחצי[[#This Row],[CycleNumber]]&lt;$B1453,SUM(מרקובחצי[[#This Row],[31]],O1453)=2),1,"")</f>
        <v/>
      </c>
      <c r="AG1452" s="19" t="str">
        <f>IF(AND(מרקובחצי[[#This Row],[CycleNumber]]&lt;$B1453,SUM(מרקובחצי[[#This Row],[31]],P1453)=2),1,"")</f>
        <v/>
      </c>
      <c r="AH1452" s="19" t="str">
        <f>IF(AND(מרקובחצי[[#This Row],[CycleNumber]]&lt;$B1453,SUM(מרקובחצי[[#This Row],[31]],Q1453)=2),1,"")</f>
        <v/>
      </c>
      <c r="AI1452" s="19" t="str">
        <f>IF(AND(מרקובחצי[[#This Row],[CycleNumber]]&lt;$B1453,SUM(U1452:U1453)=2),1,"")</f>
        <v/>
      </c>
      <c r="AJ1452" s="19" t="str">
        <f>IF(AND(מרקובחצי[[#This Row],[CycleNumber]]&lt;$B1453,SUM(מרקובחצי[[#This Row],[32]],O1453)=2),1,"")</f>
        <v/>
      </c>
      <c r="AK1452" s="19" t="str">
        <f>IF(AND(מרקובחצי[[#This Row],[CycleNumber]]&lt;$B1453,SUM(מרקובחצי[[#This Row],[32]],P1453)=2),1,"")</f>
        <v/>
      </c>
      <c r="AL1452" s="19" t="str">
        <f>IF(AND(מרקובחצי[[#This Row],[CycleNumber]]&lt;$B1453,SUM(מרקובחצי[[#This Row],[32]],Q1453)=2),1,"")</f>
        <v/>
      </c>
      <c r="AM1452" s="19" t="str">
        <f>IF(AND(מרקובחצי[[#This Row],[CycleNumber]]&lt;$B1453,SUM(V1452:V1453)=2),1,"")</f>
        <v/>
      </c>
      <c r="AN1452" s="19" t="str">
        <f>IF(AND(מרקובחצי[[#This Row],[CycleNumber]]&lt;$B1453,SUM(מרקובחצי[[#This Row],[33]],O1453)=2),1,"")</f>
        <v/>
      </c>
      <c r="AO1452" s="19" t="str">
        <f>IF(AND(מרקובחצי[[#This Row],[CycleNumber]]&lt;$B1453,SUM(מרקובחצי[[#This Row],[33]],P1453)=2),1,"")</f>
        <v/>
      </c>
      <c r="AP1452" s="19" t="str">
        <f>IF(AND(מרקובחצי[[#This Row],[CycleNumber]]&lt;$B1453,SUM(מרקובחצי[[#This Row],[33]],Q1453)=2),1,"")</f>
        <v/>
      </c>
      <c r="AQ1452" s="19">
        <f>IF(AND(מרקובחצי[[#This Row],[CycleNumber]]&lt;$B1453,SUM(W1452:W1453)=2),1,"")</f>
        <v>1</v>
      </c>
      <c r="AR1452" s="19" t="str">
        <f>IF(AND(מרקובחצי[[#This Row],[CycleNumber]]&lt;$B1453,SUM(מרקובחצי[[#This Row],[12]],S1453)=2),1,"")</f>
        <v/>
      </c>
      <c r="AS1452" s="19" t="str">
        <f>IF(AND(מרקובחצי[[#This Row],[CycleNumber]]&lt;$B1453,SUM(מרקובחצי[[#This Row],[22]],V1453)=2),1,"")</f>
        <v/>
      </c>
      <c r="AT1452" s="21">
        <f>SUM(מרקובחצי[[#This Row],[11]:[33]])</f>
        <v>1</v>
      </c>
    </row>
    <row r="1453" spans="1:46" ht="15.6" x14ac:dyDescent="0.25">
      <c r="A1453" s="19" t="s">
        <v>154</v>
      </c>
      <c r="B1453" s="19">
        <v>4</v>
      </c>
      <c r="C1453">
        <v>32</v>
      </c>
      <c r="D1453" s="19">
        <f>מרקובחצי[[#This Row],[LengthofCycle]]+1</f>
        <v>33</v>
      </c>
      <c r="E1453" t="str">
        <f>IF(IFERROR(LOOKUP(מרקובחצי[[#This Row],[ClientID]],קביעויות[הפלגה]),FALSE)=מרקובחצי[[#This Row],[ClientID]],1,"")</f>
        <v/>
      </c>
      <c r="F1453" t="str">
        <f>IF(IFERROR(LOOKUP(מרקובחצי[[#This Row],[ClientID]],סוגחציקבוע[S31]),FALSE)=מרקובחצי[[#This Row],[ClientID]],1,"")</f>
        <v/>
      </c>
      <c r="G1453" t="str">
        <f>IF(IFERROR(LOOKUP(מרקובחצי[[#This Row],[ClientID]],סוגחציקבוע[S32]),FALSE)=מרקובחצי[[#This Row],[ClientID]],1,"")</f>
        <v/>
      </c>
      <c r="H1453">
        <f>IF(IFERROR(LOOKUP(מרקובחצי[[#This Row],[ClientID]],סוגחציקבוע[S33]),FALSE)=מרקובחצי[[#This Row],[ClientID]],1,"")</f>
        <v>1</v>
      </c>
      <c r="I1453" t="str">
        <f>IF(IFERROR(LOOKUP(מרקובחצי[[#This Row],[ClientID]],סוגחציקבוע[S32&amp;33]),FALSE)=מרקובחצי[[#This Row],[ClientID]],1,"")</f>
        <v/>
      </c>
      <c r="J1453" s="19">
        <f>IF(SUM(מרקובחצי[[#This Row],[11]:[13]])=1,מרקובחצי[[#This Row],[עד ועד]],IF(SUM(R1452:T1453)=1,IF(מרקובחצי[[#This Row],[עד ועד]]&lt;J1452,מרקובחצי[[#This Row],[עד ועד]],J1452),J1452))</f>
        <v>32</v>
      </c>
      <c r="K1453" s="19">
        <f>IF(SUM(מרקובחצי[[#This Row],[11]:[13]])=1,מרקובחצי[[#This Row],[עד ועד]],IF(SUM(R1452:T1453)=1,IF(מרקובחצי[[#This Row],[עד ועד]]&gt;K1452,מרקובחצי[[#This Row],[עד ועד]],K1452),K1452))</f>
        <v>33</v>
      </c>
      <c r="L1453" s="19" t="str">
        <f>IF(AND(SUM(מרקובחצי[[#This Row],[31]:[33]])=1,SUM(U1452:W1452)=0),מרקובחצי[[#This Row],[מקס]]-מרקובחצי[[#This Row],[מינ]],"")</f>
        <v/>
      </c>
      <c r="M145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453" s="19" t="str">
        <f t="shared" si="22"/>
        <v>S33</v>
      </c>
      <c r="O1453" s="19" t="str">
        <f>IF(מרקובחצי[[#This Row],[קבעה הפלגה?]]=1,"",IF(AND(מרקובחצי[[#This Row],[עד ועד]]&lt;29,OR(מרקובחצי[[#This Row],[CycleNumber]]=1,AND(U1452=1,OR(מרקובחצי[[#This Row],[עד ועד]]&lt;J1452,מרקובחצי[[#This Row],[עד ועד]]&gt;K1452)),AND(V1452=1,מרקובחצי[[#This Row],[עד ועד]]&lt;J1452),W1452=1)),1,""))</f>
        <v/>
      </c>
      <c r="P1453" s="19" t="str">
        <f>IF(מרקובחצי[[#This Row],[קבעה הפלגה?]]=1,"",IF(AND(מרקובחצי[[#This Row],[עד ועד]]&gt;28,מרקובחצי[[#This Row],[עד ועד]]&lt;32,OR(מרקובחצי[[#This Row],[CycleNumber]]=1,AND(U1452=1),AND(V1452=1,OR(מרקובחצי[[#This Row],[עד ועד]]&lt;J1452,מרקובחצי[[#This Row],[עד ועד]]&gt;K1452)),W1452=1)),1,""))</f>
        <v/>
      </c>
      <c r="Q1453" s="19" t="str">
        <f>IF(מרקובחצי[[#This Row],[קבעה הפלגה?]]=1,"",IF(AND(מרקובחצי[[#This Row],[עד ועד]]&gt;31,OR(מרקובחצי[[#This Row],[CycleNumber]]=1,AND(U1452=1),AND(V1452=1,מרקובחצי[[#This Row],[עד ועד]]&gt;K1452),AND(W1452=1,OR(מרקובחצי[[#This Row],[עד ועד]]&gt;K1452,מרקובחצי[[#This Row],[עד ועד]]&lt;J1452)))),1,""))</f>
        <v/>
      </c>
      <c r="R1453" s="19" t="str">
        <f>IF(מרקובחצי[[#This Row],[CycleNumber]]&gt;1,IF(AND(O1452=1,מרקובחצי[[#This Row],[עד ועד]]&lt;29),1,""),"")</f>
        <v/>
      </c>
      <c r="S1453" s="19" t="str">
        <f>IF(מרקובחצי[[#This Row],[CycleNumber]]&gt;1,IF(OR(AND(O1452=1,מרקובחצי[[#This Row],[עד ועד]]&gt;28),AND(P1452=1),AND(Q1452=1,מרקובחצי[[#This Row],[עד ועד]]&lt;32)),1,""),"")</f>
        <v/>
      </c>
      <c r="T1453" s="19" t="str">
        <f>IF(מרקובחצי[[#This Row],[CycleNumber]]&gt;1,IF(AND(Q1452=1,מרקובחצי[[#This Row],[עד ועד]]&gt;31),1,""),"")</f>
        <v/>
      </c>
      <c r="U1453" s="19" t="str">
        <f>IF(מרקובחצי[[#This Row],[CycleNumber]]&gt;1,IF(AND(R1452=1,מרקובחצי[[#This Row],[עד ועד]]&lt;29),1,IF(AND(U1452=1,NOT(OR(מרקובחצי[[#This Row],[עד ועד]]&lt;J1452,מרקובחצי[[#This Row],[עד ועד]]&gt;K1452))),1,"")),"")</f>
        <v/>
      </c>
      <c r="V1453" s="19" t="str">
        <f>IF(מרקובחצי[[#This Row],[CycleNumber]]&gt;1,IF(AND(SUM(R1452:T1452)=1,מרקובחצי[[#This Row],[עד ועד]]&gt;28,מרקובחצי[[#This Row],[עד ועד]]&lt;32),1,IF(OR(S1452=1,AND(R1452=1,מרקובחצי[[#This Row],[עד ועד]]&gt;28),AND(T1452=1,מרקובחצי[[#This Row],[עד ועד]]&lt;32)),1,IF(AND(V1452=1,NOT(OR(מרקובחצי[[#This Row],[עד ועד]]&lt;J1452,מרקובחצי[[#This Row],[עד ועד]]&gt;K1452))),1,""))),"")</f>
        <v/>
      </c>
      <c r="W1453" s="19">
        <f>IF(מרקובחצי[[#This Row],[CycleNumber]]&gt;1,IF(AND(T1452=1,מרקובחצי[[#This Row],[עד ועד]]&gt;31),1,IF(AND(W1452=1,NOT(OR(מרקובחצי[[#This Row],[עד ועד]]&lt;J1452,מרקובחצי[[#This Row],[עד ועד]]&gt;K1452))),1,"")),"")</f>
        <v>1</v>
      </c>
      <c r="X1453" s="19" t="str">
        <f>IF(AND(מרקובחצי[[#This Row],[CycleNumber]]&lt;$B1454,SUM(מרקובחצי[[#This Row],[11]],R1454)=2),1,"")</f>
        <v/>
      </c>
      <c r="Y1453" s="19" t="str">
        <f>IF(AND(מרקובחצי[[#This Row],[CycleNumber]]&lt;$B1454,SUM(מרקובחצי[[#This Row],[11]],S1454)=2),1,"")</f>
        <v/>
      </c>
      <c r="Z1453" s="19" t="str">
        <f>IF(AND(מרקובחצי[[#This Row],[CycleNumber]]&lt;$B1454,SUM(מרקובחצי[[#This Row],[13]],S1454)=2),1,"")</f>
        <v/>
      </c>
      <c r="AA1453" s="19" t="str">
        <f>IF(AND(מרקובחצי[[#This Row],[CycleNumber]]&lt;$B1454,SUM(מרקובחצי[[#This Row],[13]],T1454)=2),1,"")</f>
        <v/>
      </c>
      <c r="AB1453" s="19" t="str">
        <f>IF(AND(מרקובחצי[[#This Row],[CycleNumber]]&lt;$B1454,SUM(מרקובחצי[[#This Row],[21]],U1454)=2),1,"")</f>
        <v/>
      </c>
      <c r="AC1453" s="19" t="str">
        <f>IF(AND(מרקובחצי[[#This Row],[CycleNumber]]&lt;$B1454,SUM(מרקובחצי[[#This Row],[21]],V1454)=2),1,"")</f>
        <v/>
      </c>
      <c r="AD1453" s="19" t="str">
        <f>IF(AND(מרקובחצי[[#This Row],[CycleNumber]]&lt;$B1454,SUM(מרקובחצי[[#This Row],[23]],V1454)=2),1,"")</f>
        <v/>
      </c>
      <c r="AE1453" s="19" t="str">
        <f>IF(AND(מרקובחצי[[#This Row],[CycleNumber]]&lt;$B1454,SUM(מרקובחצי[[#This Row],[23]],W1454)=2),1,"")</f>
        <v/>
      </c>
      <c r="AF1453" s="19" t="str">
        <f>IF(AND(מרקובחצי[[#This Row],[CycleNumber]]&lt;$B1454,SUM(מרקובחצי[[#This Row],[31]],O1454)=2),1,"")</f>
        <v/>
      </c>
      <c r="AG1453" s="19" t="str">
        <f>IF(AND(מרקובחצי[[#This Row],[CycleNumber]]&lt;$B1454,SUM(מרקובחצי[[#This Row],[31]],P1454)=2),1,"")</f>
        <v/>
      </c>
      <c r="AH1453" s="19" t="str">
        <f>IF(AND(מרקובחצי[[#This Row],[CycleNumber]]&lt;$B1454,SUM(מרקובחצי[[#This Row],[31]],Q1454)=2),1,"")</f>
        <v/>
      </c>
      <c r="AI1453" s="19" t="str">
        <f>IF(AND(מרקובחצי[[#This Row],[CycleNumber]]&lt;$B1454,SUM(U1453:U1454)=2),1,"")</f>
        <v/>
      </c>
      <c r="AJ1453" s="19" t="str">
        <f>IF(AND(מרקובחצי[[#This Row],[CycleNumber]]&lt;$B1454,SUM(מרקובחצי[[#This Row],[32]],O1454)=2),1,"")</f>
        <v/>
      </c>
      <c r="AK1453" s="19" t="str">
        <f>IF(AND(מרקובחצי[[#This Row],[CycleNumber]]&lt;$B1454,SUM(מרקובחצי[[#This Row],[32]],P1454)=2),1,"")</f>
        <v/>
      </c>
      <c r="AL1453" s="19" t="str">
        <f>IF(AND(מרקובחצי[[#This Row],[CycleNumber]]&lt;$B1454,SUM(מרקובחצי[[#This Row],[32]],Q1454)=2),1,"")</f>
        <v/>
      </c>
      <c r="AM1453" s="19" t="str">
        <f>IF(AND(מרקובחצי[[#This Row],[CycleNumber]]&lt;$B1454,SUM(V1453:V1454)=2),1,"")</f>
        <v/>
      </c>
      <c r="AN1453" s="19" t="str">
        <f>IF(AND(מרקובחצי[[#This Row],[CycleNumber]]&lt;$B1454,SUM(מרקובחצי[[#This Row],[33]],O1454)=2),1,"")</f>
        <v/>
      </c>
      <c r="AO1453" s="19" t="str">
        <f>IF(AND(מרקובחצי[[#This Row],[CycleNumber]]&lt;$B1454,SUM(מרקובחצי[[#This Row],[33]],P1454)=2),1,"")</f>
        <v/>
      </c>
      <c r="AP1453" s="19">
        <f>IF(AND(מרקובחצי[[#This Row],[CycleNumber]]&lt;$B1454,SUM(מרקובחצי[[#This Row],[33]],Q1454)=2),1,"")</f>
        <v>1</v>
      </c>
      <c r="AQ1453" s="19" t="str">
        <f>IF(AND(מרקובחצי[[#This Row],[CycleNumber]]&lt;$B1454,SUM(W1453:W1454)=2),1,"")</f>
        <v/>
      </c>
      <c r="AR1453" s="19" t="str">
        <f>IF(AND(מרקובחצי[[#This Row],[CycleNumber]]&lt;$B1454,SUM(מרקובחצי[[#This Row],[12]],S1454)=2),1,"")</f>
        <v/>
      </c>
      <c r="AS1453" s="19" t="str">
        <f>IF(AND(מרקובחצי[[#This Row],[CycleNumber]]&lt;$B1454,SUM(מרקובחצי[[#This Row],[22]],V1454)=2),1,"")</f>
        <v/>
      </c>
      <c r="AT1453" s="21">
        <f>SUM(מרקובחצי[[#This Row],[11]:[33]])</f>
        <v>1</v>
      </c>
    </row>
    <row r="1454" spans="1:46" ht="15.6" x14ac:dyDescent="0.25">
      <c r="A1454" s="19" t="s">
        <v>154</v>
      </c>
      <c r="B1454" s="19">
        <v>5</v>
      </c>
      <c r="C1454">
        <v>33</v>
      </c>
      <c r="D1454" s="19">
        <f>מרקובחצי[[#This Row],[LengthofCycle]]+1</f>
        <v>34</v>
      </c>
      <c r="E1454" t="str">
        <f>IF(IFERROR(LOOKUP(מרקובחצי[[#This Row],[ClientID]],קביעויות[הפלגה]),FALSE)=מרקובחצי[[#This Row],[ClientID]],1,"")</f>
        <v/>
      </c>
      <c r="F1454" t="str">
        <f>IF(IFERROR(LOOKUP(מרקובחצי[[#This Row],[ClientID]],סוגחציקבוע[S31]),FALSE)=מרקובחצי[[#This Row],[ClientID]],1,"")</f>
        <v/>
      </c>
      <c r="G1454" t="str">
        <f>IF(IFERROR(LOOKUP(מרקובחצי[[#This Row],[ClientID]],סוגחציקבוע[S32]),FALSE)=מרקובחצי[[#This Row],[ClientID]],1,"")</f>
        <v/>
      </c>
      <c r="H1454">
        <f>IF(IFERROR(LOOKUP(מרקובחצי[[#This Row],[ClientID]],סוגחציקבוע[S33]),FALSE)=מרקובחצי[[#This Row],[ClientID]],1,"")</f>
        <v>1</v>
      </c>
      <c r="I1454" t="str">
        <f>IF(IFERROR(LOOKUP(מרקובחצי[[#This Row],[ClientID]],סוגחציקבוע[S32&amp;33]),FALSE)=מרקובחצי[[#This Row],[ClientID]],1,"")</f>
        <v/>
      </c>
      <c r="J1454" s="19">
        <f>IF(SUM(מרקובחצי[[#This Row],[11]:[13]])=1,מרקובחצי[[#This Row],[עד ועד]],IF(SUM(R1453:T1454)=1,IF(מרקובחצי[[#This Row],[עד ועד]]&lt;J1453,מרקובחצי[[#This Row],[עד ועד]],J1453),J1453))</f>
        <v>34</v>
      </c>
      <c r="K1454" s="19">
        <f>IF(SUM(מרקובחצי[[#This Row],[11]:[13]])=1,מרקובחצי[[#This Row],[עד ועד]],IF(SUM(R1453:T1454)=1,IF(מרקובחצי[[#This Row],[עד ועד]]&gt;K1453,מרקובחצי[[#This Row],[עד ועד]],K1453),K1453))</f>
        <v>34</v>
      </c>
      <c r="L1454" s="19" t="str">
        <f>IF(AND(SUM(מרקובחצי[[#This Row],[31]:[33]])=1,SUM(U1453:W1453)=0),מרקובחצי[[#This Row],[מקס]]-מרקובחצי[[#This Row],[מינ]],"")</f>
        <v/>
      </c>
      <c r="M145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454" s="19" t="str">
        <f t="shared" si="22"/>
        <v>S33</v>
      </c>
      <c r="O1454" s="19" t="str">
        <f>IF(מרקובחצי[[#This Row],[קבעה הפלגה?]]=1,"",IF(AND(מרקובחצי[[#This Row],[עד ועד]]&lt;29,OR(מרקובחצי[[#This Row],[CycleNumber]]=1,AND(U1453=1,OR(מרקובחצי[[#This Row],[עד ועד]]&lt;J1453,מרקובחצי[[#This Row],[עד ועד]]&gt;K1453)),AND(V1453=1,מרקובחצי[[#This Row],[עד ועד]]&lt;J1453),W1453=1)),1,""))</f>
        <v/>
      </c>
      <c r="P1454" s="19" t="str">
        <f>IF(מרקובחצי[[#This Row],[קבעה הפלגה?]]=1,"",IF(AND(מרקובחצי[[#This Row],[עד ועד]]&gt;28,מרקובחצי[[#This Row],[עד ועד]]&lt;32,OR(מרקובחצי[[#This Row],[CycleNumber]]=1,AND(U1453=1),AND(V1453=1,OR(מרקובחצי[[#This Row],[עד ועד]]&lt;J1453,מרקובחצי[[#This Row],[עד ועד]]&gt;K1453)),W1453=1)),1,""))</f>
        <v/>
      </c>
      <c r="Q1454" s="19">
        <f>IF(מרקובחצי[[#This Row],[קבעה הפלגה?]]=1,"",IF(AND(מרקובחצי[[#This Row],[עד ועד]]&gt;31,OR(מרקובחצי[[#This Row],[CycleNumber]]=1,AND(U1453=1),AND(V1453=1,מרקובחצי[[#This Row],[עד ועד]]&gt;K1453),AND(W1453=1,OR(מרקובחצי[[#This Row],[עד ועד]]&gt;K1453,מרקובחצי[[#This Row],[עד ועד]]&lt;J1453)))),1,""))</f>
        <v>1</v>
      </c>
      <c r="R1454" s="19" t="str">
        <f>IF(מרקובחצי[[#This Row],[CycleNumber]]&gt;1,IF(AND(O1453=1,מרקובחצי[[#This Row],[עד ועד]]&lt;29),1,""),"")</f>
        <v/>
      </c>
      <c r="S1454" s="19" t="str">
        <f>IF(מרקובחצי[[#This Row],[CycleNumber]]&gt;1,IF(OR(AND(O1453=1,מרקובחצי[[#This Row],[עד ועד]]&gt;28),AND(P1453=1),AND(Q1453=1,מרקובחצי[[#This Row],[עד ועד]]&lt;32)),1,""),"")</f>
        <v/>
      </c>
      <c r="T1454" s="19" t="str">
        <f>IF(מרקובחצי[[#This Row],[CycleNumber]]&gt;1,IF(AND(Q1453=1,מרקובחצי[[#This Row],[עד ועד]]&gt;31),1,""),"")</f>
        <v/>
      </c>
      <c r="U1454" s="19" t="str">
        <f>IF(מרקובחצי[[#This Row],[CycleNumber]]&gt;1,IF(AND(R1453=1,מרקובחצי[[#This Row],[עד ועד]]&lt;29),1,IF(AND(U1453=1,NOT(OR(מרקובחצי[[#This Row],[עד ועד]]&lt;J1453,מרקובחצי[[#This Row],[עד ועד]]&gt;K1453))),1,"")),"")</f>
        <v/>
      </c>
      <c r="V1454" s="19" t="str">
        <f>IF(מרקובחצי[[#This Row],[CycleNumber]]&gt;1,IF(AND(SUM(R1453:T1453)=1,מרקובחצי[[#This Row],[עד ועד]]&gt;28,מרקובחצי[[#This Row],[עד ועד]]&lt;32),1,IF(OR(S1453=1,AND(R1453=1,מרקובחצי[[#This Row],[עד ועד]]&gt;28),AND(T1453=1,מרקובחצי[[#This Row],[עד ועד]]&lt;32)),1,IF(AND(V1453=1,NOT(OR(מרקובחצי[[#This Row],[עד ועד]]&lt;J1453,מרקובחצי[[#This Row],[עד ועד]]&gt;K1453))),1,""))),"")</f>
        <v/>
      </c>
      <c r="W1454" s="19" t="str">
        <f>IF(מרקובחצי[[#This Row],[CycleNumber]]&gt;1,IF(AND(T1453=1,מרקובחצי[[#This Row],[עד ועד]]&gt;31),1,IF(AND(W1453=1,NOT(OR(מרקובחצי[[#This Row],[עד ועד]]&lt;J1453,מרקובחצי[[#This Row],[עד ועד]]&gt;K1453))),1,"")),"")</f>
        <v/>
      </c>
      <c r="X1454" s="19" t="str">
        <f>IF(AND(מרקובחצי[[#This Row],[CycleNumber]]&lt;$B1455,SUM(מרקובחצי[[#This Row],[11]],R1455)=2),1,"")</f>
        <v/>
      </c>
      <c r="Y1454" s="19" t="str">
        <f>IF(AND(מרקובחצי[[#This Row],[CycleNumber]]&lt;$B1455,SUM(מרקובחצי[[#This Row],[11]],S1455)=2),1,"")</f>
        <v/>
      </c>
      <c r="Z1454" s="19" t="str">
        <f>IF(AND(מרקובחצי[[#This Row],[CycleNumber]]&lt;$B1455,SUM(מרקובחצי[[#This Row],[13]],S1455)=2),1,"")</f>
        <v/>
      </c>
      <c r="AA1454" s="19" t="str">
        <f>IF(AND(מרקובחצי[[#This Row],[CycleNumber]]&lt;$B1455,SUM(מרקובחצי[[#This Row],[13]],T1455)=2),1,"")</f>
        <v/>
      </c>
      <c r="AB1454" s="19" t="str">
        <f>IF(AND(מרקובחצי[[#This Row],[CycleNumber]]&lt;$B1455,SUM(מרקובחצי[[#This Row],[21]],U1455)=2),1,"")</f>
        <v/>
      </c>
      <c r="AC1454" s="19" t="str">
        <f>IF(AND(מרקובחצי[[#This Row],[CycleNumber]]&lt;$B1455,SUM(מרקובחצי[[#This Row],[21]],V1455)=2),1,"")</f>
        <v/>
      </c>
      <c r="AD1454" s="19" t="str">
        <f>IF(AND(מרקובחצי[[#This Row],[CycleNumber]]&lt;$B1455,SUM(מרקובחצי[[#This Row],[23]],V1455)=2),1,"")</f>
        <v/>
      </c>
      <c r="AE1454" s="19" t="str">
        <f>IF(AND(מרקובחצי[[#This Row],[CycleNumber]]&lt;$B1455,SUM(מרקובחצי[[#This Row],[23]],W1455)=2),1,"")</f>
        <v/>
      </c>
      <c r="AF1454" s="19" t="str">
        <f>IF(AND(מרקובחצי[[#This Row],[CycleNumber]]&lt;$B1455,SUM(מרקובחצי[[#This Row],[31]],O1455)=2),1,"")</f>
        <v/>
      </c>
      <c r="AG1454" s="19" t="str">
        <f>IF(AND(מרקובחצי[[#This Row],[CycleNumber]]&lt;$B1455,SUM(מרקובחצי[[#This Row],[31]],P1455)=2),1,"")</f>
        <v/>
      </c>
      <c r="AH1454" s="19" t="str">
        <f>IF(AND(מרקובחצי[[#This Row],[CycleNumber]]&lt;$B1455,SUM(מרקובחצי[[#This Row],[31]],Q1455)=2),1,"")</f>
        <v/>
      </c>
      <c r="AI1454" s="19" t="str">
        <f>IF(AND(מרקובחצי[[#This Row],[CycleNumber]]&lt;$B1455,SUM(U1454:U1455)=2),1,"")</f>
        <v/>
      </c>
      <c r="AJ1454" s="19" t="str">
        <f>IF(AND(מרקובחצי[[#This Row],[CycleNumber]]&lt;$B1455,SUM(מרקובחצי[[#This Row],[32]],O1455)=2),1,"")</f>
        <v/>
      </c>
      <c r="AK1454" s="19" t="str">
        <f>IF(AND(מרקובחצי[[#This Row],[CycleNumber]]&lt;$B1455,SUM(מרקובחצי[[#This Row],[32]],P1455)=2),1,"")</f>
        <v/>
      </c>
      <c r="AL1454" s="19" t="str">
        <f>IF(AND(מרקובחצי[[#This Row],[CycleNumber]]&lt;$B1455,SUM(מרקובחצי[[#This Row],[32]],Q1455)=2),1,"")</f>
        <v/>
      </c>
      <c r="AM1454" s="19" t="str">
        <f>IF(AND(מרקובחצי[[#This Row],[CycleNumber]]&lt;$B1455,SUM(V1454:V1455)=2),1,"")</f>
        <v/>
      </c>
      <c r="AN1454" s="19" t="str">
        <f>IF(AND(מרקובחצי[[#This Row],[CycleNumber]]&lt;$B1455,SUM(מרקובחצי[[#This Row],[33]],O1455)=2),1,"")</f>
        <v/>
      </c>
      <c r="AO1454" s="19" t="str">
        <f>IF(AND(מרקובחצי[[#This Row],[CycleNumber]]&lt;$B1455,SUM(מרקובחצי[[#This Row],[33]],P1455)=2),1,"")</f>
        <v/>
      </c>
      <c r="AP1454" s="19" t="str">
        <f>IF(AND(מרקובחצי[[#This Row],[CycleNumber]]&lt;$B1455,SUM(מרקובחצי[[#This Row],[33]],Q1455)=2),1,"")</f>
        <v/>
      </c>
      <c r="AQ1454" s="19" t="str">
        <f>IF(AND(מרקובחצי[[#This Row],[CycleNumber]]&lt;$B1455,SUM(W1454:W1455)=2),1,"")</f>
        <v/>
      </c>
      <c r="AR1454" s="19" t="str">
        <f>IF(AND(מרקובחצי[[#This Row],[CycleNumber]]&lt;$B1455,SUM(מרקובחצי[[#This Row],[12]],S1455)=2),1,"")</f>
        <v/>
      </c>
      <c r="AS1454" s="19" t="str">
        <f>IF(AND(מרקובחצי[[#This Row],[CycleNumber]]&lt;$B1455,SUM(מרקובחצי[[#This Row],[22]],V1455)=2),1,"")</f>
        <v/>
      </c>
      <c r="AT1454" s="21">
        <f>SUM(מרקובחצי[[#This Row],[11]:[33]])</f>
        <v>1</v>
      </c>
    </row>
    <row r="1455" spans="1:46" ht="15.6" x14ac:dyDescent="0.25">
      <c r="A1455" s="19" t="s">
        <v>156</v>
      </c>
      <c r="B1455" s="19">
        <v>1</v>
      </c>
      <c r="C1455">
        <v>38</v>
      </c>
      <c r="D1455" s="19">
        <f>מרקובחצי[[#This Row],[LengthofCycle]]+1</f>
        <v>39</v>
      </c>
      <c r="E1455" t="str">
        <f>IF(IFERROR(LOOKUP(מרקובחצי[[#This Row],[ClientID]],קביעויות[הפלגה]),FALSE)=מרקובחצי[[#This Row],[ClientID]],1,"")</f>
        <v/>
      </c>
      <c r="F1455" t="str">
        <f>IF(IFERROR(LOOKUP(מרקובחצי[[#This Row],[ClientID]],סוגחציקבוע[S31]),FALSE)=מרקובחצי[[#This Row],[ClientID]],1,"")</f>
        <v/>
      </c>
      <c r="G1455" t="str">
        <f>IF(IFERROR(LOOKUP(מרקובחצי[[#This Row],[ClientID]],סוגחציקבוע[S32]),FALSE)=מרקובחצי[[#This Row],[ClientID]],1,"")</f>
        <v/>
      </c>
      <c r="H1455">
        <f>IF(IFERROR(LOOKUP(מרקובחצי[[#This Row],[ClientID]],סוגחציקבוע[S33]),FALSE)=מרקובחצי[[#This Row],[ClientID]],1,"")</f>
        <v>1</v>
      </c>
      <c r="I1455" t="str">
        <f>IF(IFERROR(LOOKUP(מרקובחצי[[#This Row],[ClientID]],סוגחציקבוע[S32&amp;33]),FALSE)=מרקובחצי[[#This Row],[ClientID]],1,"")</f>
        <v/>
      </c>
      <c r="J1455" s="19">
        <f>IF(SUM(מרקובחצי[[#This Row],[11]:[13]])=1,מרקובחצי[[#This Row],[עד ועד]],IF(SUM(R1454:T1455)=1,IF(מרקובחצי[[#This Row],[עד ועד]]&lt;J1454,מרקובחצי[[#This Row],[עד ועד]],J1454),J1454))</f>
        <v>39</v>
      </c>
      <c r="K1455" s="19">
        <f>IF(SUM(מרקובחצי[[#This Row],[11]:[13]])=1,מרקובחצי[[#This Row],[עד ועד]],IF(SUM(R1454:T1455)=1,IF(מרקובחצי[[#This Row],[עד ועד]]&gt;K1454,מרקובחצי[[#This Row],[עד ועד]],K1454),K1454))</f>
        <v>39</v>
      </c>
      <c r="L1455" s="19" t="str">
        <f>IF(AND(SUM(מרקובחצי[[#This Row],[31]:[33]])=1,SUM(U1454:W1454)=0),מרקובחצי[[#This Row],[מקס]]-מרקובחצי[[#This Row],[מינ]],"")</f>
        <v/>
      </c>
      <c r="M145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455" s="19" t="str">
        <f t="shared" si="22"/>
        <v>S13</v>
      </c>
      <c r="O1455" s="19" t="str">
        <f>IF(מרקובחצי[[#This Row],[קבעה הפלגה?]]=1,"",IF(AND(מרקובחצי[[#This Row],[עד ועד]]&lt;29,OR(מרקובחצי[[#This Row],[CycleNumber]]=1,AND(U1454=1,OR(מרקובחצי[[#This Row],[עד ועד]]&lt;J1454,מרקובחצי[[#This Row],[עד ועד]]&gt;K1454)),AND(V1454=1,מרקובחצי[[#This Row],[עד ועד]]&lt;J1454),W1454=1)),1,""))</f>
        <v/>
      </c>
      <c r="P1455" s="19" t="str">
        <f>IF(מרקובחצי[[#This Row],[קבעה הפלגה?]]=1,"",IF(AND(מרקובחצי[[#This Row],[עד ועד]]&gt;28,מרקובחצי[[#This Row],[עד ועד]]&lt;32,OR(מרקובחצי[[#This Row],[CycleNumber]]=1,AND(U1454=1),AND(V1454=1,OR(מרקובחצי[[#This Row],[עד ועד]]&lt;J1454,מרקובחצי[[#This Row],[עד ועד]]&gt;K1454)),W1454=1)),1,""))</f>
        <v/>
      </c>
      <c r="Q1455" s="19">
        <f>IF(מרקובחצי[[#This Row],[קבעה הפלגה?]]=1,"",IF(AND(מרקובחצי[[#This Row],[עד ועד]]&gt;31,OR(מרקובחצי[[#This Row],[CycleNumber]]=1,AND(U1454=1),AND(V1454=1,מרקובחצי[[#This Row],[עד ועד]]&gt;K1454),AND(W1454=1,OR(מרקובחצי[[#This Row],[עד ועד]]&gt;K1454,מרקובחצי[[#This Row],[עד ועד]]&lt;J1454)))),1,""))</f>
        <v>1</v>
      </c>
      <c r="R1455" s="19" t="str">
        <f>IF(מרקובחצי[[#This Row],[CycleNumber]]&gt;1,IF(AND(O1454=1,מרקובחצי[[#This Row],[עד ועד]]&lt;29),1,""),"")</f>
        <v/>
      </c>
      <c r="S1455" s="19" t="str">
        <f>IF(מרקובחצי[[#This Row],[CycleNumber]]&gt;1,IF(OR(AND(O1454=1,מרקובחצי[[#This Row],[עד ועד]]&gt;28),AND(P1454=1),AND(Q1454=1,מרקובחצי[[#This Row],[עד ועד]]&lt;32)),1,""),"")</f>
        <v/>
      </c>
      <c r="T1455" s="19" t="str">
        <f>IF(מרקובחצי[[#This Row],[CycleNumber]]&gt;1,IF(AND(Q1454=1,מרקובחצי[[#This Row],[עד ועד]]&gt;31),1,""),"")</f>
        <v/>
      </c>
      <c r="U1455" s="19" t="str">
        <f>IF(מרקובחצי[[#This Row],[CycleNumber]]&gt;1,IF(AND(R1454=1,מרקובחצי[[#This Row],[עד ועד]]&lt;29),1,IF(AND(U1454=1,NOT(OR(מרקובחצי[[#This Row],[עד ועד]]&lt;J1454,מרקובחצי[[#This Row],[עד ועד]]&gt;K1454))),1,"")),"")</f>
        <v/>
      </c>
      <c r="V1455" s="19" t="str">
        <f>IF(מרקובחצי[[#This Row],[CycleNumber]]&gt;1,IF(AND(SUM(R1454:T1454)=1,מרקובחצי[[#This Row],[עד ועד]]&gt;28,מרקובחצי[[#This Row],[עד ועד]]&lt;32),1,IF(OR(S1454=1,AND(R1454=1,מרקובחצי[[#This Row],[עד ועד]]&gt;28),AND(T1454=1,מרקובחצי[[#This Row],[עד ועד]]&lt;32)),1,IF(AND(V1454=1,NOT(OR(מרקובחצי[[#This Row],[עד ועד]]&lt;J1454,מרקובחצי[[#This Row],[עד ועד]]&gt;K1454))),1,""))),"")</f>
        <v/>
      </c>
      <c r="W1455" s="19" t="str">
        <f>IF(מרקובחצי[[#This Row],[CycleNumber]]&gt;1,IF(AND(T1454=1,מרקובחצי[[#This Row],[עד ועד]]&gt;31),1,IF(AND(W1454=1,NOT(OR(מרקובחצי[[#This Row],[עד ועד]]&lt;J1454,מרקובחצי[[#This Row],[עד ועד]]&gt;K1454))),1,"")),"")</f>
        <v/>
      </c>
      <c r="X1455" s="19" t="str">
        <f>IF(AND(מרקובחצי[[#This Row],[CycleNumber]]&lt;$B1456,SUM(מרקובחצי[[#This Row],[11]],R1456)=2),1,"")</f>
        <v/>
      </c>
      <c r="Y1455" s="19" t="str">
        <f>IF(AND(מרקובחצי[[#This Row],[CycleNumber]]&lt;$B1456,SUM(מרקובחצי[[#This Row],[11]],S1456)=2),1,"")</f>
        <v/>
      </c>
      <c r="Z1455" s="19" t="str">
        <f>IF(AND(מרקובחצי[[#This Row],[CycleNumber]]&lt;$B1456,SUM(מרקובחצי[[#This Row],[13]],S1456)=2),1,"")</f>
        <v/>
      </c>
      <c r="AA1455" s="19">
        <f>IF(AND(מרקובחצי[[#This Row],[CycleNumber]]&lt;$B1456,SUM(מרקובחצי[[#This Row],[13]],T1456)=2),1,"")</f>
        <v>1</v>
      </c>
      <c r="AB1455" s="19" t="str">
        <f>IF(AND(מרקובחצי[[#This Row],[CycleNumber]]&lt;$B1456,SUM(מרקובחצי[[#This Row],[21]],U1456)=2),1,"")</f>
        <v/>
      </c>
      <c r="AC1455" s="19" t="str">
        <f>IF(AND(מרקובחצי[[#This Row],[CycleNumber]]&lt;$B1456,SUM(מרקובחצי[[#This Row],[21]],V1456)=2),1,"")</f>
        <v/>
      </c>
      <c r="AD1455" s="19" t="str">
        <f>IF(AND(מרקובחצי[[#This Row],[CycleNumber]]&lt;$B1456,SUM(מרקובחצי[[#This Row],[23]],V1456)=2),1,"")</f>
        <v/>
      </c>
      <c r="AE1455" s="19" t="str">
        <f>IF(AND(מרקובחצי[[#This Row],[CycleNumber]]&lt;$B1456,SUM(מרקובחצי[[#This Row],[23]],W1456)=2),1,"")</f>
        <v/>
      </c>
      <c r="AF1455" s="19" t="str">
        <f>IF(AND(מרקובחצי[[#This Row],[CycleNumber]]&lt;$B1456,SUM(מרקובחצי[[#This Row],[31]],O1456)=2),1,"")</f>
        <v/>
      </c>
      <c r="AG1455" s="19" t="str">
        <f>IF(AND(מרקובחצי[[#This Row],[CycleNumber]]&lt;$B1456,SUM(מרקובחצי[[#This Row],[31]],P1456)=2),1,"")</f>
        <v/>
      </c>
      <c r="AH1455" s="19" t="str">
        <f>IF(AND(מרקובחצי[[#This Row],[CycleNumber]]&lt;$B1456,SUM(מרקובחצי[[#This Row],[31]],Q1456)=2),1,"")</f>
        <v/>
      </c>
      <c r="AI1455" s="19" t="str">
        <f>IF(AND(מרקובחצי[[#This Row],[CycleNumber]]&lt;$B1456,SUM(U1455:U1456)=2),1,"")</f>
        <v/>
      </c>
      <c r="AJ1455" s="19" t="str">
        <f>IF(AND(מרקובחצי[[#This Row],[CycleNumber]]&lt;$B1456,SUM(מרקובחצי[[#This Row],[32]],O1456)=2),1,"")</f>
        <v/>
      </c>
      <c r="AK1455" s="19" t="str">
        <f>IF(AND(מרקובחצי[[#This Row],[CycleNumber]]&lt;$B1456,SUM(מרקובחצי[[#This Row],[32]],P1456)=2),1,"")</f>
        <v/>
      </c>
      <c r="AL1455" s="19" t="str">
        <f>IF(AND(מרקובחצי[[#This Row],[CycleNumber]]&lt;$B1456,SUM(מרקובחצי[[#This Row],[32]],Q1456)=2),1,"")</f>
        <v/>
      </c>
      <c r="AM1455" s="19" t="str">
        <f>IF(AND(מרקובחצי[[#This Row],[CycleNumber]]&lt;$B1456,SUM(V1455:V1456)=2),1,"")</f>
        <v/>
      </c>
      <c r="AN1455" s="19" t="str">
        <f>IF(AND(מרקובחצי[[#This Row],[CycleNumber]]&lt;$B1456,SUM(מרקובחצי[[#This Row],[33]],O1456)=2),1,"")</f>
        <v/>
      </c>
      <c r="AO1455" s="19" t="str">
        <f>IF(AND(מרקובחצי[[#This Row],[CycleNumber]]&lt;$B1456,SUM(מרקובחצי[[#This Row],[33]],P1456)=2),1,"")</f>
        <v/>
      </c>
      <c r="AP1455" s="19" t="str">
        <f>IF(AND(מרקובחצי[[#This Row],[CycleNumber]]&lt;$B1456,SUM(מרקובחצי[[#This Row],[33]],Q1456)=2),1,"")</f>
        <v/>
      </c>
      <c r="AQ1455" s="19" t="str">
        <f>IF(AND(מרקובחצי[[#This Row],[CycleNumber]]&lt;$B1456,SUM(W1455:W1456)=2),1,"")</f>
        <v/>
      </c>
      <c r="AR1455" s="19" t="str">
        <f>IF(AND(מרקובחצי[[#This Row],[CycleNumber]]&lt;$B1456,SUM(מרקובחצי[[#This Row],[12]],S1456)=2),1,"")</f>
        <v/>
      </c>
      <c r="AS1455" s="19" t="str">
        <f>IF(AND(מרקובחצי[[#This Row],[CycleNumber]]&lt;$B1456,SUM(מרקובחצי[[#This Row],[22]],V1456)=2),1,"")</f>
        <v/>
      </c>
      <c r="AT1455" s="21">
        <f>SUM(מרקובחצי[[#This Row],[11]:[33]])</f>
        <v>1</v>
      </c>
    </row>
    <row r="1456" spans="1:46" ht="15.6" x14ac:dyDescent="0.25">
      <c r="A1456" s="19" t="s">
        <v>156</v>
      </c>
      <c r="B1456" s="19">
        <v>2</v>
      </c>
      <c r="C1456">
        <v>32</v>
      </c>
      <c r="D1456" s="19">
        <f>מרקובחצי[[#This Row],[LengthofCycle]]+1</f>
        <v>33</v>
      </c>
      <c r="E1456" t="str">
        <f>IF(IFERROR(LOOKUP(מרקובחצי[[#This Row],[ClientID]],קביעויות[הפלגה]),FALSE)=מרקובחצי[[#This Row],[ClientID]],1,"")</f>
        <v/>
      </c>
      <c r="F1456" t="str">
        <f>IF(IFERROR(LOOKUP(מרקובחצי[[#This Row],[ClientID]],סוגחציקבוע[S31]),FALSE)=מרקובחצי[[#This Row],[ClientID]],1,"")</f>
        <v/>
      </c>
      <c r="G1456" t="str">
        <f>IF(IFERROR(LOOKUP(מרקובחצי[[#This Row],[ClientID]],סוגחציקבוע[S32]),FALSE)=מרקובחצי[[#This Row],[ClientID]],1,"")</f>
        <v/>
      </c>
      <c r="H1456">
        <f>IF(IFERROR(LOOKUP(מרקובחצי[[#This Row],[ClientID]],סוגחציקבוע[S33]),FALSE)=מרקובחצי[[#This Row],[ClientID]],1,"")</f>
        <v>1</v>
      </c>
      <c r="I1456" t="str">
        <f>IF(IFERROR(LOOKUP(מרקובחצי[[#This Row],[ClientID]],סוגחציקבוע[S32&amp;33]),FALSE)=מרקובחצי[[#This Row],[ClientID]],1,"")</f>
        <v/>
      </c>
      <c r="J1456" s="19">
        <f>IF(SUM(מרקובחצי[[#This Row],[11]:[13]])=1,מרקובחצי[[#This Row],[עד ועד]],IF(SUM(R1455:T1456)=1,IF(מרקובחצי[[#This Row],[עד ועד]]&lt;J1455,מרקובחצי[[#This Row],[עד ועד]],J1455),J1455))</f>
        <v>33</v>
      </c>
      <c r="K1456" s="19">
        <f>IF(SUM(מרקובחצי[[#This Row],[11]:[13]])=1,מרקובחצי[[#This Row],[עד ועד]],IF(SUM(R1455:T1456)=1,IF(מרקובחצי[[#This Row],[עד ועד]]&gt;K1455,מרקובחצי[[#This Row],[עד ועד]],K1455),K1455))</f>
        <v>39</v>
      </c>
      <c r="L1456" s="19" t="str">
        <f>IF(AND(SUM(מרקובחצי[[#This Row],[31]:[33]])=1,SUM(U1455:W1455)=0),מרקובחצי[[#This Row],[מקס]]-מרקובחצי[[#This Row],[מינ]],"")</f>
        <v/>
      </c>
      <c r="M145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456" s="19" t="str">
        <f t="shared" si="22"/>
        <v>S13</v>
      </c>
      <c r="O1456" s="19" t="str">
        <f>IF(מרקובחצי[[#This Row],[קבעה הפלגה?]]=1,"",IF(AND(מרקובחצי[[#This Row],[עד ועד]]&lt;29,OR(מרקובחצי[[#This Row],[CycleNumber]]=1,AND(U1455=1,OR(מרקובחצי[[#This Row],[עד ועד]]&lt;J1455,מרקובחצי[[#This Row],[עד ועד]]&gt;K1455)),AND(V1455=1,מרקובחצי[[#This Row],[עד ועד]]&lt;J1455),W1455=1)),1,""))</f>
        <v/>
      </c>
      <c r="P1456" s="19" t="str">
        <f>IF(מרקובחצי[[#This Row],[קבעה הפלגה?]]=1,"",IF(AND(מרקובחצי[[#This Row],[עד ועד]]&gt;28,מרקובחצי[[#This Row],[עד ועד]]&lt;32,OR(מרקובחצי[[#This Row],[CycleNumber]]=1,AND(U1455=1),AND(V1455=1,OR(מרקובחצי[[#This Row],[עד ועד]]&lt;J1455,מרקובחצי[[#This Row],[עד ועד]]&gt;K1455)),W1455=1)),1,""))</f>
        <v/>
      </c>
      <c r="Q1456" s="19" t="str">
        <f>IF(מרקובחצי[[#This Row],[קבעה הפלגה?]]=1,"",IF(AND(מרקובחצי[[#This Row],[עד ועד]]&gt;31,OR(מרקובחצי[[#This Row],[CycleNumber]]=1,AND(U1455=1),AND(V1455=1,מרקובחצי[[#This Row],[עד ועד]]&gt;K1455),AND(W1455=1,OR(מרקובחצי[[#This Row],[עד ועד]]&gt;K1455,מרקובחצי[[#This Row],[עד ועד]]&lt;J1455)))),1,""))</f>
        <v/>
      </c>
      <c r="R1456" s="19" t="str">
        <f>IF(מרקובחצי[[#This Row],[CycleNumber]]&gt;1,IF(AND(O1455=1,מרקובחצי[[#This Row],[עד ועד]]&lt;29),1,""),"")</f>
        <v/>
      </c>
      <c r="S1456" s="19" t="str">
        <f>IF(מרקובחצי[[#This Row],[CycleNumber]]&gt;1,IF(OR(AND(O1455=1,מרקובחצי[[#This Row],[עד ועד]]&gt;28),AND(P1455=1),AND(Q1455=1,מרקובחצי[[#This Row],[עד ועד]]&lt;32)),1,""),"")</f>
        <v/>
      </c>
      <c r="T1456" s="19">
        <f>IF(מרקובחצי[[#This Row],[CycleNumber]]&gt;1,IF(AND(Q1455=1,מרקובחצי[[#This Row],[עד ועד]]&gt;31),1,""),"")</f>
        <v>1</v>
      </c>
      <c r="U1456" s="19" t="str">
        <f>IF(מרקובחצי[[#This Row],[CycleNumber]]&gt;1,IF(AND(R1455=1,מרקובחצי[[#This Row],[עד ועד]]&lt;29),1,IF(AND(U1455=1,NOT(OR(מרקובחצי[[#This Row],[עד ועד]]&lt;J1455,מרקובחצי[[#This Row],[עד ועד]]&gt;K1455))),1,"")),"")</f>
        <v/>
      </c>
      <c r="V1456" s="19" t="str">
        <f>IF(מרקובחצי[[#This Row],[CycleNumber]]&gt;1,IF(AND(SUM(R1455:T1455)=1,מרקובחצי[[#This Row],[עד ועד]]&gt;28,מרקובחצי[[#This Row],[עד ועד]]&lt;32),1,IF(OR(S1455=1,AND(R1455=1,מרקובחצי[[#This Row],[עד ועד]]&gt;28),AND(T1455=1,מרקובחצי[[#This Row],[עד ועד]]&lt;32)),1,IF(AND(V1455=1,NOT(OR(מרקובחצי[[#This Row],[עד ועד]]&lt;J1455,מרקובחצי[[#This Row],[עד ועד]]&gt;K1455))),1,""))),"")</f>
        <v/>
      </c>
      <c r="W1456" s="19" t="str">
        <f>IF(מרקובחצי[[#This Row],[CycleNumber]]&gt;1,IF(AND(T1455=1,מרקובחצי[[#This Row],[עד ועד]]&gt;31),1,IF(AND(W1455=1,NOT(OR(מרקובחצי[[#This Row],[עד ועד]]&lt;J1455,מרקובחצי[[#This Row],[עד ועד]]&gt;K1455))),1,"")),"")</f>
        <v/>
      </c>
      <c r="X1456" s="19" t="str">
        <f>IF(AND(מרקובחצי[[#This Row],[CycleNumber]]&lt;$B1457,SUM(מרקובחצי[[#This Row],[11]],R1457)=2),1,"")</f>
        <v/>
      </c>
      <c r="Y1456" s="19" t="str">
        <f>IF(AND(מרקובחצי[[#This Row],[CycleNumber]]&lt;$B1457,SUM(מרקובחצי[[#This Row],[11]],S1457)=2),1,"")</f>
        <v/>
      </c>
      <c r="Z1456" s="19" t="str">
        <f>IF(AND(מרקובחצי[[#This Row],[CycleNumber]]&lt;$B1457,SUM(מרקובחצי[[#This Row],[13]],S1457)=2),1,"")</f>
        <v/>
      </c>
      <c r="AA1456" s="19" t="str">
        <f>IF(AND(מרקובחצי[[#This Row],[CycleNumber]]&lt;$B1457,SUM(מרקובחצי[[#This Row],[13]],T1457)=2),1,"")</f>
        <v/>
      </c>
      <c r="AB1456" s="19" t="str">
        <f>IF(AND(מרקובחצי[[#This Row],[CycleNumber]]&lt;$B1457,SUM(מרקובחצי[[#This Row],[21]],U1457)=2),1,"")</f>
        <v/>
      </c>
      <c r="AC1456" s="19" t="str">
        <f>IF(AND(מרקובחצי[[#This Row],[CycleNumber]]&lt;$B1457,SUM(מרקובחצי[[#This Row],[21]],V1457)=2),1,"")</f>
        <v/>
      </c>
      <c r="AD1456" s="19" t="str">
        <f>IF(AND(מרקובחצי[[#This Row],[CycleNumber]]&lt;$B1457,SUM(מרקובחצי[[#This Row],[23]],V1457)=2),1,"")</f>
        <v/>
      </c>
      <c r="AE1456" s="19">
        <f>IF(AND(מרקובחצי[[#This Row],[CycleNumber]]&lt;$B1457,SUM(מרקובחצי[[#This Row],[23]],W1457)=2),1,"")</f>
        <v>1</v>
      </c>
      <c r="AF1456" s="19" t="str">
        <f>IF(AND(מרקובחצי[[#This Row],[CycleNumber]]&lt;$B1457,SUM(מרקובחצי[[#This Row],[31]],O1457)=2),1,"")</f>
        <v/>
      </c>
      <c r="AG1456" s="19" t="str">
        <f>IF(AND(מרקובחצי[[#This Row],[CycleNumber]]&lt;$B1457,SUM(מרקובחצי[[#This Row],[31]],P1457)=2),1,"")</f>
        <v/>
      </c>
      <c r="AH1456" s="19" t="str">
        <f>IF(AND(מרקובחצי[[#This Row],[CycleNumber]]&lt;$B1457,SUM(מרקובחצי[[#This Row],[31]],Q1457)=2),1,"")</f>
        <v/>
      </c>
      <c r="AI1456" s="19" t="str">
        <f>IF(AND(מרקובחצי[[#This Row],[CycleNumber]]&lt;$B1457,SUM(U1456:U1457)=2),1,"")</f>
        <v/>
      </c>
      <c r="AJ1456" s="19" t="str">
        <f>IF(AND(מרקובחצי[[#This Row],[CycleNumber]]&lt;$B1457,SUM(מרקובחצי[[#This Row],[32]],O1457)=2),1,"")</f>
        <v/>
      </c>
      <c r="AK1456" s="19" t="str">
        <f>IF(AND(מרקובחצי[[#This Row],[CycleNumber]]&lt;$B1457,SUM(מרקובחצי[[#This Row],[32]],P1457)=2),1,"")</f>
        <v/>
      </c>
      <c r="AL1456" s="19" t="str">
        <f>IF(AND(מרקובחצי[[#This Row],[CycleNumber]]&lt;$B1457,SUM(מרקובחצי[[#This Row],[32]],Q1457)=2),1,"")</f>
        <v/>
      </c>
      <c r="AM1456" s="19" t="str">
        <f>IF(AND(מרקובחצי[[#This Row],[CycleNumber]]&lt;$B1457,SUM(V1456:V1457)=2),1,"")</f>
        <v/>
      </c>
      <c r="AN1456" s="19" t="str">
        <f>IF(AND(מרקובחצי[[#This Row],[CycleNumber]]&lt;$B1457,SUM(מרקובחצי[[#This Row],[33]],O1457)=2),1,"")</f>
        <v/>
      </c>
      <c r="AO1456" s="19" t="str">
        <f>IF(AND(מרקובחצי[[#This Row],[CycleNumber]]&lt;$B1457,SUM(מרקובחצי[[#This Row],[33]],P1457)=2),1,"")</f>
        <v/>
      </c>
      <c r="AP1456" s="19" t="str">
        <f>IF(AND(מרקובחצי[[#This Row],[CycleNumber]]&lt;$B1457,SUM(מרקובחצי[[#This Row],[33]],Q1457)=2),1,"")</f>
        <v/>
      </c>
      <c r="AQ1456" s="19" t="str">
        <f>IF(AND(מרקובחצי[[#This Row],[CycleNumber]]&lt;$B1457,SUM(W1456:W1457)=2),1,"")</f>
        <v/>
      </c>
      <c r="AR1456" s="19" t="str">
        <f>IF(AND(מרקובחצי[[#This Row],[CycleNumber]]&lt;$B1457,SUM(מרקובחצי[[#This Row],[12]],S1457)=2),1,"")</f>
        <v/>
      </c>
      <c r="AS1456" s="19" t="str">
        <f>IF(AND(מרקובחצי[[#This Row],[CycleNumber]]&lt;$B1457,SUM(מרקובחצי[[#This Row],[22]],V1457)=2),1,"")</f>
        <v/>
      </c>
      <c r="AT1456" s="21">
        <f>SUM(מרקובחצי[[#This Row],[11]:[33]])</f>
        <v>1</v>
      </c>
    </row>
    <row r="1457" spans="1:46" ht="15.6" x14ac:dyDescent="0.25">
      <c r="A1457" s="19" t="s">
        <v>156</v>
      </c>
      <c r="B1457" s="19">
        <v>3</v>
      </c>
      <c r="C1457">
        <v>31</v>
      </c>
      <c r="D1457" s="19">
        <f>מרקובחצי[[#This Row],[LengthofCycle]]+1</f>
        <v>32</v>
      </c>
      <c r="E1457" t="str">
        <f>IF(IFERROR(LOOKUP(מרקובחצי[[#This Row],[ClientID]],קביעויות[הפלגה]),FALSE)=מרקובחצי[[#This Row],[ClientID]],1,"")</f>
        <v/>
      </c>
      <c r="F1457" t="str">
        <f>IF(IFERROR(LOOKUP(מרקובחצי[[#This Row],[ClientID]],סוגחציקבוע[S31]),FALSE)=מרקובחצי[[#This Row],[ClientID]],1,"")</f>
        <v/>
      </c>
      <c r="G1457" t="str">
        <f>IF(IFERROR(LOOKUP(מרקובחצי[[#This Row],[ClientID]],סוגחציקבוע[S32]),FALSE)=מרקובחצי[[#This Row],[ClientID]],1,"")</f>
        <v/>
      </c>
      <c r="H1457">
        <f>IF(IFERROR(LOOKUP(מרקובחצי[[#This Row],[ClientID]],סוגחציקבוע[S33]),FALSE)=מרקובחצי[[#This Row],[ClientID]],1,"")</f>
        <v>1</v>
      </c>
      <c r="I1457" t="str">
        <f>IF(IFERROR(LOOKUP(מרקובחצי[[#This Row],[ClientID]],סוגחציקבוע[S32&amp;33]),FALSE)=מרקובחצי[[#This Row],[ClientID]],1,"")</f>
        <v/>
      </c>
      <c r="J1457" s="19">
        <f>IF(SUM(מרקובחצי[[#This Row],[11]:[13]])=1,מרקובחצי[[#This Row],[עד ועד]],IF(SUM(R1456:T1457)=1,IF(מרקובחצי[[#This Row],[עד ועד]]&lt;J1456,מרקובחצי[[#This Row],[עד ועד]],J1456),J1456))</f>
        <v>32</v>
      </c>
      <c r="K1457" s="19">
        <f>IF(SUM(מרקובחצי[[#This Row],[11]:[13]])=1,מרקובחצי[[#This Row],[עד ועד]],IF(SUM(R1456:T1457)=1,IF(מרקובחצי[[#This Row],[עד ועד]]&gt;K1456,מרקובחצי[[#This Row],[עד ועד]],K1456),K1456))</f>
        <v>39</v>
      </c>
      <c r="L1457" s="19">
        <f>IF(AND(SUM(מרקובחצי[[#This Row],[31]:[33]])=1,SUM(U1456:W1456)=0),מרקובחצי[[#This Row],[מקס]]-מרקובחצי[[#This Row],[מינ]],"")</f>
        <v>7</v>
      </c>
      <c r="M145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457" s="19" t="str">
        <f t="shared" si="22"/>
        <v>S23</v>
      </c>
      <c r="O1457" s="19" t="str">
        <f>IF(מרקובחצי[[#This Row],[קבעה הפלגה?]]=1,"",IF(AND(מרקובחצי[[#This Row],[עד ועד]]&lt;29,OR(מרקובחצי[[#This Row],[CycleNumber]]=1,AND(U1456=1,OR(מרקובחצי[[#This Row],[עד ועד]]&lt;J1456,מרקובחצי[[#This Row],[עד ועד]]&gt;K1456)),AND(V1456=1,מרקובחצי[[#This Row],[עד ועד]]&lt;J1456),W1456=1)),1,""))</f>
        <v/>
      </c>
      <c r="P1457" s="19" t="str">
        <f>IF(מרקובחצי[[#This Row],[קבעה הפלגה?]]=1,"",IF(AND(מרקובחצי[[#This Row],[עד ועד]]&gt;28,מרקובחצי[[#This Row],[עד ועד]]&lt;32,OR(מרקובחצי[[#This Row],[CycleNumber]]=1,AND(U1456=1),AND(V1456=1,OR(מרקובחצי[[#This Row],[עד ועד]]&lt;J1456,מרקובחצי[[#This Row],[עד ועד]]&gt;K1456)),W1456=1)),1,""))</f>
        <v/>
      </c>
      <c r="Q1457" s="19" t="str">
        <f>IF(מרקובחצי[[#This Row],[קבעה הפלגה?]]=1,"",IF(AND(מרקובחצי[[#This Row],[עד ועד]]&gt;31,OR(מרקובחצי[[#This Row],[CycleNumber]]=1,AND(U1456=1),AND(V1456=1,מרקובחצי[[#This Row],[עד ועד]]&gt;K1456),AND(W1456=1,OR(מרקובחצי[[#This Row],[עד ועד]]&gt;K1456,מרקובחצי[[#This Row],[עד ועד]]&lt;J1456)))),1,""))</f>
        <v/>
      </c>
      <c r="R1457" s="19" t="str">
        <f>IF(מרקובחצי[[#This Row],[CycleNumber]]&gt;1,IF(AND(O1456=1,מרקובחצי[[#This Row],[עד ועד]]&lt;29),1,""),"")</f>
        <v/>
      </c>
      <c r="S1457" s="19" t="str">
        <f>IF(מרקובחצי[[#This Row],[CycleNumber]]&gt;1,IF(OR(AND(O1456=1,מרקובחצי[[#This Row],[עד ועד]]&gt;28),AND(P1456=1),AND(Q1456=1,מרקובחצי[[#This Row],[עד ועד]]&lt;32)),1,""),"")</f>
        <v/>
      </c>
      <c r="T1457" s="19" t="str">
        <f>IF(מרקובחצי[[#This Row],[CycleNumber]]&gt;1,IF(AND(Q1456=1,מרקובחצי[[#This Row],[עד ועד]]&gt;31),1,""),"")</f>
        <v/>
      </c>
      <c r="U1457" s="19" t="str">
        <f>IF(מרקובחצי[[#This Row],[CycleNumber]]&gt;1,IF(AND(R1456=1,מרקובחצי[[#This Row],[עד ועד]]&lt;29),1,IF(AND(U1456=1,NOT(OR(מרקובחצי[[#This Row],[עד ועד]]&lt;J1456,מרקובחצי[[#This Row],[עד ועד]]&gt;K1456))),1,"")),"")</f>
        <v/>
      </c>
      <c r="V1457" s="19" t="str">
        <f>IF(מרקובחצי[[#This Row],[CycleNumber]]&gt;1,IF(AND(SUM(R1456:T1456)=1,מרקובחצי[[#This Row],[עד ועד]]&gt;28,מרקובחצי[[#This Row],[עד ועד]]&lt;32),1,IF(OR(S1456=1,AND(R1456=1,מרקובחצי[[#This Row],[עד ועד]]&gt;28),AND(T1456=1,מרקובחצי[[#This Row],[עד ועד]]&lt;32)),1,IF(AND(V1456=1,NOT(OR(מרקובחצי[[#This Row],[עד ועד]]&lt;J1456,מרקובחצי[[#This Row],[עד ועד]]&gt;K1456))),1,""))),"")</f>
        <v/>
      </c>
      <c r="W1457" s="19">
        <f>IF(מרקובחצי[[#This Row],[CycleNumber]]&gt;1,IF(AND(T1456=1,מרקובחצי[[#This Row],[עד ועד]]&gt;31),1,IF(AND(W1456=1,NOT(OR(מרקובחצי[[#This Row],[עד ועד]]&lt;J1456,מרקובחצי[[#This Row],[עד ועד]]&gt;K1456))),1,"")),"")</f>
        <v>1</v>
      </c>
      <c r="X1457" s="19" t="str">
        <f>IF(AND(מרקובחצי[[#This Row],[CycleNumber]]&lt;$B1458,SUM(מרקובחצי[[#This Row],[11]],R1458)=2),1,"")</f>
        <v/>
      </c>
      <c r="Y1457" s="19" t="str">
        <f>IF(AND(מרקובחצי[[#This Row],[CycleNumber]]&lt;$B1458,SUM(מרקובחצי[[#This Row],[11]],S1458)=2),1,"")</f>
        <v/>
      </c>
      <c r="Z1457" s="19" t="str">
        <f>IF(AND(מרקובחצי[[#This Row],[CycleNumber]]&lt;$B1458,SUM(מרקובחצי[[#This Row],[13]],S1458)=2),1,"")</f>
        <v/>
      </c>
      <c r="AA1457" s="19" t="str">
        <f>IF(AND(מרקובחצי[[#This Row],[CycleNumber]]&lt;$B1458,SUM(מרקובחצי[[#This Row],[13]],T1458)=2),1,"")</f>
        <v/>
      </c>
      <c r="AB1457" s="19" t="str">
        <f>IF(AND(מרקובחצי[[#This Row],[CycleNumber]]&lt;$B1458,SUM(מרקובחצי[[#This Row],[21]],U1458)=2),1,"")</f>
        <v/>
      </c>
      <c r="AC1457" s="19" t="str">
        <f>IF(AND(מרקובחצי[[#This Row],[CycleNumber]]&lt;$B1458,SUM(מרקובחצי[[#This Row],[21]],V1458)=2),1,"")</f>
        <v/>
      </c>
      <c r="AD1457" s="19" t="str">
        <f>IF(AND(מרקובחצי[[#This Row],[CycleNumber]]&lt;$B1458,SUM(מרקובחצי[[#This Row],[23]],V1458)=2),1,"")</f>
        <v/>
      </c>
      <c r="AE1457" s="19" t="str">
        <f>IF(AND(מרקובחצי[[#This Row],[CycleNumber]]&lt;$B1458,SUM(מרקובחצי[[#This Row],[23]],W1458)=2),1,"")</f>
        <v/>
      </c>
      <c r="AF1457" s="19" t="str">
        <f>IF(AND(מרקובחצי[[#This Row],[CycleNumber]]&lt;$B1458,SUM(מרקובחצי[[#This Row],[31]],O1458)=2),1,"")</f>
        <v/>
      </c>
      <c r="AG1457" s="19" t="str">
        <f>IF(AND(מרקובחצי[[#This Row],[CycleNumber]]&lt;$B1458,SUM(מרקובחצי[[#This Row],[31]],P1458)=2),1,"")</f>
        <v/>
      </c>
      <c r="AH1457" s="19" t="str">
        <f>IF(AND(מרקובחצי[[#This Row],[CycleNumber]]&lt;$B1458,SUM(מרקובחצי[[#This Row],[31]],Q1458)=2),1,"")</f>
        <v/>
      </c>
      <c r="AI1457" s="19" t="str">
        <f>IF(AND(מרקובחצי[[#This Row],[CycleNumber]]&lt;$B1458,SUM(U1457:U1458)=2),1,"")</f>
        <v/>
      </c>
      <c r="AJ1457" s="19" t="str">
        <f>IF(AND(מרקובחצי[[#This Row],[CycleNumber]]&lt;$B1458,SUM(מרקובחצי[[#This Row],[32]],O1458)=2),1,"")</f>
        <v/>
      </c>
      <c r="AK1457" s="19" t="str">
        <f>IF(AND(מרקובחצי[[#This Row],[CycleNumber]]&lt;$B1458,SUM(מרקובחצי[[#This Row],[32]],P1458)=2),1,"")</f>
        <v/>
      </c>
      <c r="AL1457" s="19" t="str">
        <f>IF(AND(מרקובחצי[[#This Row],[CycleNumber]]&lt;$B1458,SUM(מרקובחצי[[#This Row],[32]],Q1458)=2),1,"")</f>
        <v/>
      </c>
      <c r="AM1457" s="19" t="str">
        <f>IF(AND(מרקובחצי[[#This Row],[CycleNumber]]&lt;$B1458,SUM(V1457:V1458)=2),1,"")</f>
        <v/>
      </c>
      <c r="AN1457" s="19" t="str">
        <f>IF(AND(מרקובחצי[[#This Row],[CycleNumber]]&lt;$B1458,SUM(מרקובחצי[[#This Row],[33]],O1458)=2),1,"")</f>
        <v/>
      </c>
      <c r="AO1457" s="19" t="str">
        <f>IF(AND(מרקובחצי[[#This Row],[CycleNumber]]&lt;$B1458,SUM(מרקובחצי[[#This Row],[33]],P1458)=2),1,"")</f>
        <v/>
      </c>
      <c r="AP1457" s="19" t="str">
        <f>IF(AND(מרקובחצי[[#This Row],[CycleNumber]]&lt;$B1458,SUM(מרקובחצי[[#This Row],[33]],Q1458)=2),1,"")</f>
        <v/>
      </c>
      <c r="AQ1457" s="19">
        <f>IF(AND(מרקובחצי[[#This Row],[CycleNumber]]&lt;$B1458,SUM(W1457:W1458)=2),1,"")</f>
        <v>1</v>
      </c>
      <c r="AR1457" s="19" t="str">
        <f>IF(AND(מרקובחצי[[#This Row],[CycleNumber]]&lt;$B1458,SUM(מרקובחצי[[#This Row],[12]],S1458)=2),1,"")</f>
        <v/>
      </c>
      <c r="AS1457" s="19" t="str">
        <f>IF(AND(מרקובחצי[[#This Row],[CycleNumber]]&lt;$B1458,SUM(מרקובחצי[[#This Row],[22]],V1458)=2),1,"")</f>
        <v/>
      </c>
      <c r="AT1457" s="21">
        <f>SUM(מרקובחצי[[#This Row],[11]:[33]])</f>
        <v>1</v>
      </c>
    </row>
    <row r="1458" spans="1:46" ht="15.6" x14ac:dyDescent="0.25">
      <c r="A1458" s="19" t="s">
        <v>156</v>
      </c>
      <c r="B1458" s="19">
        <v>4</v>
      </c>
      <c r="C1458">
        <v>38</v>
      </c>
      <c r="D1458" s="19">
        <f>מרקובחצי[[#This Row],[LengthofCycle]]+1</f>
        <v>39</v>
      </c>
      <c r="E1458" t="str">
        <f>IF(IFERROR(LOOKUP(מרקובחצי[[#This Row],[ClientID]],קביעויות[הפלגה]),FALSE)=מרקובחצי[[#This Row],[ClientID]],1,"")</f>
        <v/>
      </c>
      <c r="F1458" t="str">
        <f>IF(IFERROR(LOOKUP(מרקובחצי[[#This Row],[ClientID]],סוגחציקבוע[S31]),FALSE)=מרקובחצי[[#This Row],[ClientID]],1,"")</f>
        <v/>
      </c>
      <c r="G1458" t="str">
        <f>IF(IFERROR(LOOKUP(מרקובחצי[[#This Row],[ClientID]],סוגחציקבוע[S32]),FALSE)=מרקובחצי[[#This Row],[ClientID]],1,"")</f>
        <v/>
      </c>
      <c r="H1458">
        <f>IF(IFERROR(LOOKUP(מרקובחצי[[#This Row],[ClientID]],סוגחציקבוע[S33]),FALSE)=מרקובחצי[[#This Row],[ClientID]],1,"")</f>
        <v>1</v>
      </c>
      <c r="I1458" t="str">
        <f>IF(IFERROR(LOOKUP(מרקובחצי[[#This Row],[ClientID]],סוגחציקבוע[S32&amp;33]),FALSE)=מרקובחצי[[#This Row],[ClientID]],1,"")</f>
        <v/>
      </c>
      <c r="J1458" s="19">
        <f>IF(SUM(מרקובחצי[[#This Row],[11]:[13]])=1,מרקובחצי[[#This Row],[עד ועד]],IF(SUM(R1457:T1458)=1,IF(מרקובחצי[[#This Row],[עד ועד]]&lt;J1457,מרקובחצי[[#This Row],[עד ועד]],J1457),J1457))</f>
        <v>32</v>
      </c>
      <c r="K1458" s="19">
        <f>IF(SUM(מרקובחצי[[#This Row],[11]:[13]])=1,מרקובחצי[[#This Row],[עד ועד]],IF(SUM(R1457:T1458)=1,IF(מרקובחצי[[#This Row],[עד ועד]]&gt;K1457,מרקובחצי[[#This Row],[עד ועד]],K1457),K1457))</f>
        <v>39</v>
      </c>
      <c r="L1458" s="19" t="str">
        <f>IF(AND(SUM(מרקובחצי[[#This Row],[31]:[33]])=1,SUM(U1457:W1457)=0),מרקובחצי[[#This Row],[מקס]]-מרקובחצי[[#This Row],[מינ]],"")</f>
        <v/>
      </c>
      <c r="M145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458" s="19" t="str">
        <f t="shared" si="22"/>
        <v>S33</v>
      </c>
      <c r="O1458" s="19" t="str">
        <f>IF(מרקובחצי[[#This Row],[קבעה הפלגה?]]=1,"",IF(AND(מרקובחצי[[#This Row],[עד ועד]]&lt;29,OR(מרקובחצי[[#This Row],[CycleNumber]]=1,AND(U1457=1,OR(מרקובחצי[[#This Row],[עד ועד]]&lt;J1457,מרקובחצי[[#This Row],[עד ועד]]&gt;K1457)),AND(V1457=1,מרקובחצי[[#This Row],[עד ועד]]&lt;J1457),W1457=1)),1,""))</f>
        <v/>
      </c>
      <c r="P1458" s="19" t="str">
        <f>IF(מרקובחצי[[#This Row],[קבעה הפלגה?]]=1,"",IF(AND(מרקובחצי[[#This Row],[עד ועד]]&gt;28,מרקובחצי[[#This Row],[עד ועד]]&lt;32,OR(מרקובחצי[[#This Row],[CycleNumber]]=1,AND(U1457=1),AND(V1457=1,OR(מרקובחצי[[#This Row],[עד ועד]]&lt;J1457,מרקובחצי[[#This Row],[עד ועד]]&gt;K1457)),W1457=1)),1,""))</f>
        <v/>
      </c>
      <c r="Q1458" s="19" t="str">
        <f>IF(מרקובחצי[[#This Row],[קבעה הפלגה?]]=1,"",IF(AND(מרקובחצי[[#This Row],[עד ועד]]&gt;31,OR(מרקובחצי[[#This Row],[CycleNumber]]=1,AND(U1457=1),AND(V1457=1,מרקובחצי[[#This Row],[עד ועד]]&gt;K1457),AND(W1457=1,OR(מרקובחצי[[#This Row],[עד ועד]]&gt;K1457,מרקובחצי[[#This Row],[עד ועד]]&lt;J1457)))),1,""))</f>
        <v/>
      </c>
      <c r="R1458" s="19" t="str">
        <f>IF(מרקובחצי[[#This Row],[CycleNumber]]&gt;1,IF(AND(O1457=1,מרקובחצי[[#This Row],[עד ועד]]&lt;29),1,""),"")</f>
        <v/>
      </c>
      <c r="S1458" s="19" t="str">
        <f>IF(מרקובחצי[[#This Row],[CycleNumber]]&gt;1,IF(OR(AND(O1457=1,מרקובחצי[[#This Row],[עד ועד]]&gt;28),AND(P1457=1),AND(Q1457=1,מרקובחצי[[#This Row],[עד ועד]]&lt;32)),1,""),"")</f>
        <v/>
      </c>
      <c r="T1458" s="19" t="str">
        <f>IF(מרקובחצי[[#This Row],[CycleNumber]]&gt;1,IF(AND(Q1457=1,מרקובחצי[[#This Row],[עד ועד]]&gt;31),1,""),"")</f>
        <v/>
      </c>
      <c r="U1458" s="19" t="str">
        <f>IF(מרקובחצי[[#This Row],[CycleNumber]]&gt;1,IF(AND(R1457=1,מרקובחצי[[#This Row],[עד ועד]]&lt;29),1,IF(AND(U1457=1,NOT(OR(מרקובחצי[[#This Row],[עד ועד]]&lt;J1457,מרקובחצי[[#This Row],[עד ועד]]&gt;K1457))),1,"")),"")</f>
        <v/>
      </c>
      <c r="V1458" s="19" t="str">
        <f>IF(מרקובחצי[[#This Row],[CycleNumber]]&gt;1,IF(AND(SUM(R1457:T1457)=1,מרקובחצי[[#This Row],[עד ועד]]&gt;28,מרקובחצי[[#This Row],[עד ועד]]&lt;32),1,IF(OR(S1457=1,AND(R1457=1,מרקובחצי[[#This Row],[עד ועד]]&gt;28),AND(T1457=1,מרקובחצי[[#This Row],[עד ועד]]&lt;32)),1,IF(AND(V1457=1,NOT(OR(מרקובחצי[[#This Row],[עד ועד]]&lt;J1457,מרקובחצי[[#This Row],[עד ועד]]&gt;K1457))),1,""))),"")</f>
        <v/>
      </c>
      <c r="W1458" s="19">
        <f>IF(מרקובחצי[[#This Row],[CycleNumber]]&gt;1,IF(AND(T1457=1,מרקובחצי[[#This Row],[עד ועד]]&gt;31),1,IF(AND(W1457=1,NOT(OR(מרקובחצי[[#This Row],[עד ועד]]&lt;J1457,מרקובחצי[[#This Row],[עד ועד]]&gt;K1457))),1,"")),"")</f>
        <v>1</v>
      </c>
      <c r="X1458" s="19" t="str">
        <f>IF(AND(מרקובחצי[[#This Row],[CycleNumber]]&lt;$B1459,SUM(מרקובחצי[[#This Row],[11]],R1459)=2),1,"")</f>
        <v/>
      </c>
      <c r="Y1458" s="19" t="str">
        <f>IF(AND(מרקובחצי[[#This Row],[CycleNumber]]&lt;$B1459,SUM(מרקובחצי[[#This Row],[11]],S1459)=2),1,"")</f>
        <v/>
      </c>
      <c r="Z1458" s="19" t="str">
        <f>IF(AND(מרקובחצי[[#This Row],[CycleNumber]]&lt;$B1459,SUM(מרקובחצי[[#This Row],[13]],S1459)=2),1,"")</f>
        <v/>
      </c>
      <c r="AA1458" s="19" t="str">
        <f>IF(AND(מרקובחצי[[#This Row],[CycleNumber]]&lt;$B1459,SUM(מרקובחצי[[#This Row],[13]],T1459)=2),1,"")</f>
        <v/>
      </c>
      <c r="AB1458" s="19" t="str">
        <f>IF(AND(מרקובחצי[[#This Row],[CycleNumber]]&lt;$B1459,SUM(מרקובחצי[[#This Row],[21]],U1459)=2),1,"")</f>
        <v/>
      </c>
      <c r="AC1458" s="19" t="str">
        <f>IF(AND(מרקובחצי[[#This Row],[CycleNumber]]&lt;$B1459,SUM(מרקובחצי[[#This Row],[21]],V1459)=2),1,"")</f>
        <v/>
      </c>
      <c r="AD1458" s="19" t="str">
        <f>IF(AND(מרקובחצי[[#This Row],[CycleNumber]]&lt;$B1459,SUM(מרקובחצי[[#This Row],[23]],V1459)=2),1,"")</f>
        <v/>
      </c>
      <c r="AE1458" s="19" t="str">
        <f>IF(AND(מרקובחצי[[#This Row],[CycleNumber]]&lt;$B1459,SUM(מרקובחצי[[#This Row],[23]],W1459)=2),1,"")</f>
        <v/>
      </c>
      <c r="AF1458" s="19" t="str">
        <f>IF(AND(מרקובחצי[[#This Row],[CycleNumber]]&lt;$B1459,SUM(מרקובחצי[[#This Row],[31]],O1459)=2),1,"")</f>
        <v/>
      </c>
      <c r="AG1458" s="19" t="str">
        <f>IF(AND(מרקובחצי[[#This Row],[CycleNumber]]&lt;$B1459,SUM(מרקובחצי[[#This Row],[31]],P1459)=2),1,"")</f>
        <v/>
      </c>
      <c r="AH1458" s="19" t="str">
        <f>IF(AND(מרקובחצי[[#This Row],[CycleNumber]]&lt;$B1459,SUM(מרקובחצי[[#This Row],[31]],Q1459)=2),1,"")</f>
        <v/>
      </c>
      <c r="AI1458" s="19" t="str">
        <f>IF(AND(מרקובחצי[[#This Row],[CycleNumber]]&lt;$B1459,SUM(U1458:U1459)=2),1,"")</f>
        <v/>
      </c>
      <c r="AJ1458" s="19" t="str">
        <f>IF(AND(מרקובחצי[[#This Row],[CycleNumber]]&lt;$B1459,SUM(מרקובחצי[[#This Row],[32]],O1459)=2),1,"")</f>
        <v/>
      </c>
      <c r="AK1458" s="19" t="str">
        <f>IF(AND(מרקובחצי[[#This Row],[CycleNumber]]&lt;$B1459,SUM(מרקובחצי[[#This Row],[32]],P1459)=2),1,"")</f>
        <v/>
      </c>
      <c r="AL1458" s="19" t="str">
        <f>IF(AND(מרקובחצי[[#This Row],[CycleNumber]]&lt;$B1459,SUM(מרקובחצי[[#This Row],[32]],Q1459)=2),1,"")</f>
        <v/>
      </c>
      <c r="AM1458" s="19" t="str">
        <f>IF(AND(מרקובחצי[[#This Row],[CycleNumber]]&lt;$B1459,SUM(V1458:V1459)=2),1,"")</f>
        <v/>
      </c>
      <c r="AN1458" s="19" t="str">
        <f>IF(AND(מרקובחצי[[#This Row],[CycleNumber]]&lt;$B1459,SUM(מרקובחצי[[#This Row],[33]],O1459)=2),1,"")</f>
        <v/>
      </c>
      <c r="AO1458" s="19" t="str">
        <f>IF(AND(מרקובחצי[[#This Row],[CycleNumber]]&lt;$B1459,SUM(מרקובחצי[[#This Row],[33]],P1459)=2),1,"")</f>
        <v/>
      </c>
      <c r="AP1458" s="19" t="str">
        <f>IF(AND(מרקובחצי[[#This Row],[CycleNumber]]&lt;$B1459,SUM(מרקובחצי[[#This Row],[33]],Q1459)=2),1,"")</f>
        <v/>
      </c>
      <c r="AQ1458" s="19">
        <f>IF(AND(מרקובחצי[[#This Row],[CycleNumber]]&lt;$B1459,SUM(W1458:W1459)=2),1,"")</f>
        <v>1</v>
      </c>
      <c r="AR1458" s="19" t="str">
        <f>IF(AND(מרקובחצי[[#This Row],[CycleNumber]]&lt;$B1459,SUM(מרקובחצי[[#This Row],[12]],S1459)=2),1,"")</f>
        <v/>
      </c>
      <c r="AS1458" s="19" t="str">
        <f>IF(AND(מרקובחצי[[#This Row],[CycleNumber]]&lt;$B1459,SUM(מרקובחצי[[#This Row],[22]],V1459)=2),1,"")</f>
        <v/>
      </c>
      <c r="AT1458" s="21">
        <f>SUM(מרקובחצי[[#This Row],[11]:[33]])</f>
        <v>1</v>
      </c>
    </row>
    <row r="1459" spans="1:46" ht="15.6" x14ac:dyDescent="0.25">
      <c r="A1459" s="19" t="s">
        <v>156</v>
      </c>
      <c r="B1459" s="19">
        <v>5</v>
      </c>
      <c r="C1459">
        <v>33</v>
      </c>
      <c r="D1459" s="19">
        <f>מרקובחצי[[#This Row],[LengthofCycle]]+1</f>
        <v>34</v>
      </c>
      <c r="E1459" t="str">
        <f>IF(IFERROR(LOOKUP(מרקובחצי[[#This Row],[ClientID]],קביעויות[הפלגה]),FALSE)=מרקובחצי[[#This Row],[ClientID]],1,"")</f>
        <v/>
      </c>
      <c r="F1459" t="str">
        <f>IF(IFERROR(LOOKUP(מרקובחצי[[#This Row],[ClientID]],סוגחציקבוע[S31]),FALSE)=מרקובחצי[[#This Row],[ClientID]],1,"")</f>
        <v/>
      </c>
      <c r="G1459" t="str">
        <f>IF(IFERROR(LOOKUP(מרקובחצי[[#This Row],[ClientID]],סוגחציקבוע[S32]),FALSE)=מרקובחצי[[#This Row],[ClientID]],1,"")</f>
        <v/>
      </c>
      <c r="H1459">
        <f>IF(IFERROR(LOOKUP(מרקובחצי[[#This Row],[ClientID]],סוגחציקבוע[S33]),FALSE)=מרקובחצי[[#This Row],[ClientID]],1,"")</f>
        <v>1</v>
      </c>
      <c r="I1459" t="str">
        <f>IF(IFERROR(LOOKUP(מרקובחצי[[#This Row],[ClientID]],סוגחציקבוע[S32&amp;33]),FALSE)=מרקובחצי[[#This Row],[ClientID]],1,"")</f>
        <v/>
      </c>
      <c r="J1459" s="19">
        <f>IF(SUM(מרקובחצי[[#This Row],[11]:[13]])=1,מרקובחצי[[#This Row],[עד ועד]],IF(SUM(R1458:T1459)=1,IF(מרקובחצי[[#This Row],[עד ועד]]&lt;J1458,מרקובחצי[[#This Row],[עד ועד]],J1458),J1458))</f>
        <v>32</v>
      </c>
      <c r="K1459" s="19">
        <f>IF(SUM(מרקובחצי[[#This Row],[11]:[13]])=1,מרקובחצי[[#This Row],[עד ועד]],IF(SUM(R1458:T1459)=1,IF(מרקובחצי[[#This Row],[עד ועד]]&gt;K1458,מרקובחצי[[#This Row],[עד ועד]],K1458),K1458))</f>
        <v>39</v>
      </c>
      <c r="L1459" s="19" t="str">
        <f>IF(AND(SUM(מרקובחצי[[#This Row],[31]:[33]])=1,SUM(U1458:W1458)=0),מרקובחצי[[#This Row],[מקס]]-מרקובחצי[[#This Row],[מינ]],"")</f>
        <v/>
      </c>
      <c r="M145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459" s="19" t="str">
        <f t="shared" si="22"/>
        <v>S33</v>
      </c>
      <c r="O1459" s="19" t="str">
        <f>IF(מרקובחצי[[#This Row],[קבעה הפלגה?]]=1,"",IF(AND(מרקובחצי[[#This Row],[עד ועד]]&lt;29,OR(מרקובחצי[[#This Row],[CycleNumber]]=1,AND(U1458=1,OR(מרקובחצי[[#This Row],[עד ועד]]&lt;J1458,מרקובחצי[[#This Row],[עד ועד]]&gt;K1458)),AND(V1458=1,מרקובחצי[[#This Row],[עד ועד]]&lt;J1458),W1458=1)),1,""))</f>
        <v/>
      </c>
      <c r="P1459" s="19" t="str">
        <f>IF(מרקובחצי[[#This Row],[קבעה הפלגה?]]=1,"",IF(AND(מרקובחצי[[#This Row],[עד ועד]]&gt;28,מרקובחצי[[#This Row],[עד ועד]]&lt;32,OR(מרקובחצי[[#This Row],[CycleNumber]]=1,AND(U1458=1),AND(V1458=1,OR(מרקובחצי[[#This Row],[עד ועד]]&lt;J1458,מרקובחצי[[#This Row],[עד ועד]]&gt;K1458)),W1458=1)),1,""))</f>
        <v/>
      </c>
      <c r="Q1459" s="19" t="str">
        <f>IF(מרקובחצי[[#This Row],[קבעה הפלגה?]]=1,"",IF(AND(מרקובחצי[[#This Row],[עד ועד]]&gt;31,OR(מרקובחצי[[#This Row],[CycleNumber]]=1,AND(U1458=1),AND(V1458=1,מרקובחצי[[#This Row],[עד ועד]]&gt;K1458),AND(W1458=1,OR(מרקובחצי[[#This Row],[עד ועד]]&gt;K1458,מרקובחצי[[#This Row],[עד ועד]]&lt;J1458)))),1,""))</f>
        <v/>
      </c>
      <c r="R1459" s="19" t="str">
        <f>IF(מרקובחצי[[#This Row],[CycleNumber]]&gt;1,IF(AND(O1458=1,מרקובחצי[[#This Row],[עד ועד]]&lt;29),1,""),"")</f>
        <v/>
      </c>
      <c r="S1459" s="19" t="str">
        <f>IF(מרקובחצי[[#This Row],[CycleNumber]]&gt;1,IF(OR(AND(O1458=1,מרקובחצי[[#This Row],[עד ועד]]&gt;28),AND(P1458=1),AND(Q1458=1,מרקובחצי[[#This Row],[עד ועד]]&lt;32)),1,""),"")</f>
        <v/>
      </c>
      <c r="T1459" s="19" t="str">
        <f>IF(מרקובחצי[[#This Row],[CycleNumber]]&gt;1,IF(AND(Q1458=1,מרקובחצי[[#This Row],[עד ועד]]&gt;31),1,""),"")</f>
        <v/>
      </c>
      <c r="U1459" s="19" t="str">
        <f>IF(מרקובחצי[[#This Row],[CycleNumber]]&gt;1,IF(AND(R1458=1,מרקובחצי[[#This Row],[עד ועד]]&lt;29),1,IF(AND(U1458=1,NOT(OR(מרקובחצי[[#This Row],[עד ועד]]&lt;J1458,מרקובחצי[[#This Row],[עד ועד]]&gt;K1458))),1,"")),"")</f>
        <v/>
      </c>
      <c r="V1459" s="19" t="str">
        <f>IF(מרקובחצי[[#This Row],[CycleNumber]]&gt;1,IF(AND(SUM(R1458:T1458)=1,מרקובחצי[[#This Row],[עד ועד]]&gt;28,מרקובחצי[[#This Row],[עד ועד]]&lt;32),1,IF(OR(S1458=1,AND(R1458=1,מרקובחצי[[#This Row],[עד ועד]]&gt;28),AND(T1458=1,מרקובחצי[[#This Row],[עד ועד]]&lt;32)),1,IF(AND(V1458=1,NOT(OR(מרקובחצי[[#This Row],[עד ועד]]&lt;J1458,מרקובחצי[[#This Row],[עד ועד]]&gt;K1458))),1,""))),"")</f>
        <v/>
      </c>
      <c r="W1459" s="19">
        <f>IF(מרקובחצי[[#This Row],[CycleNumber]]&gt;1,IF(AND(T1458=1,מרקובחצי[[#This Row],[עד ועד]]&gt;31),1,IF(AND(W1458=1,NOT(OR(מרקובחצי[[#This Row],[עד ועד]]&lt;J1458,מרקובחצי[[#This Row],[עד ועד]]&gt;K1458))),1,"")),"")</f>
        <v>1</v>
      </c>
      <c r="X1459" s="19" t="str">
        <f>IF(AND(מרקובחצי[[#This Row],[CycleNumber]]&lt;$B1460,SUM(מרקובחצי[[#This Row],[11]],R1460)=2),1,"")</f>
        <v/>
      </c>
      <c r="Y1459" s="19" t="str">
        <f>IF(AND(מרקובחצי[[#This Row],[CycleNumber]]&lt;$B1460,SUM(מרקובחצי[[#This Row],[11]],S1460)=2),1,"")</f>
        <v/>
      </c>
      <c r="Z1459" s="19" t="str">
        <f>IF(AND(מרקובחצי[[#This Row],[CycleNumber]]&lt;$B1460,SUM(מרקובחצי[[#This Row],[13]],S1460)=2),1,"")</f>
        <v/>
      </c>
      <c r="AA1459" s="19" t="str">
        <f>IF(AND(מרקובחצי[[#This Row],[CycleNumber]]&lt;$B1460,SUM(מרקובחצי[[#This Row],[13]],T1460)=2),1,"")</f>
        <v/>
      </c>
      <c r="AB1459" s="19" t="str">
        <f>IF(AND(מרקובחצי[[#This Row],[CycleNumber]]&lt;$B1460,SUM(מרקובחצי[[#This Row],[21]],U1460)=2),1,"")</f>
        <v/>
      </c>
      <c r="AC1459" s="19" t="str">
        <f>IF(AND(מרקובחצי[[#This Row],[CycleNumber]]&lt;$B1460,SUM(מרקובחצי[[#This Row],[21]],V1460)=2),1,"")</f>
        <v/>
      </c>
      <c r="AD1459" s="19" t="str">
        <f>IF(AND(מרקובחצי[[#This Row],[CycleNumber]]&lt;$B1460,SUM(מרקובחצי[[#This Row],[23]],V1460)=2),1,"")</f>
        <v/>
      </c>
      <c r="AE1459" s="19" t="str">
        <f>IF(AND(מרקובחצי[[#This Row],[CycleNumber]]&lt;$B1460,SUM(מרקובחצי[[#This Row],[23]],W1460)=2),1,"")</f>
        <v/>
      </c>
      <c r="AF1459" s="19" t="str">
        <f>IF(AND(מרקובחצי[[#This Row],[CycleNumber]]&lt;$B1460,SUM(מרקובחצי[[#This Row],[31]],O1460)=2),1,"")</f>
        <v/>
      </c>
      <c r="AG1459" s="19" t="str">
        <f>IF(AND(מרקובחצי[[#This Row],[CycleNumber]]&lt;$B1460,SUM(מרקובחצי[[#This Row],[31]],P1460)=2),1,"")</f>
        <v/>
      </c>
      <c r="AH1459" s="19" t="str">
        <f>IF(AND(מרקובחצי[[#This Row],[CycleNumber]]&lt;$B1460,SUM(מרקובחצי[[#This Row],[31]],Q1460)=2),1,"")</f>
        <v/>
      </c>
      <c r="AI1459" s="19" t="str">
        <f>IF(AND(מרקובחצי[[#This Row],[CycleNumber]]&lt;$B1460,SUM(U1459:U1460)=2),1,"")</f>
        <v/>
      </c>
      <c r="AJ1459" s="19" t="str">
        <f>IF(AND(מרקובחצי[[#This Row],[CycleNumber]]&lt;$B1460,SUM(מרקובחצי[[#This Row],[32]],O1460)=2),1,"")</f>
        <v/>
      </c>
      <c r="AK1459" s="19" t="str">
        <f>IF(AND(מרקובחצי[[#This Row],[CycleNumber]]&lt;$B1460,SUM(מרקובחצי[[#This Row],[32]],P1460)=2),1,"")</f>
        <v/>
      </c>
      <c r="AL1459" s="19" t="str">
        <f>IF(AND(מרקובחצי[[#This Row],[CycleNumber]]&lt;$B1460,SUM(מרקובחצי[[#This Row],[32]],Q1460)=2),1,"")</f>
        <v/>
      </c>
      <c r="AM1459" s="19" t="str">
        <f>IF(AND(מרקובחצי[[#This Row],[CycleNumber]]&lt;$B1460,SUM(V1459:V1460)=2),1,"")</f>
        <v/>
      </c>
      <c r="AN1459" s="19" t="str">
        <f>IF(AND(מרקובחצי[[#This Row],[CycleNumber]]&lt;$B1460,SUM(מרקובחצי[[#This Row],[33]],O1460)=2),1,"")</f>
        <v/>
      </c>
      <c r="AO1459" s="19" t="str">
        <f>IF(AND(מרקובחצי[[#This Row],[CycleNumber]]&lt;$B1460,SUM(מרקובחצי[[#This Row],[33]],P1460)=2),1,"")</f>
        <v/>
      </c>
      <c r="AP1459" s="19" t="str">
        <f>IF(AND(מרקובחצי[[#This Row],[CycleNumber]]&lt;$B1460,SUM(מרקובחצי[[#This Row],[33]],Q1460)=2),1,"")</f>
        <v/>
      </c>
      <c r="AQ1459" s="19">
        <f>IF(AND(מרקובחצי[[#This Row],[CycleNumber]]&lt;$B1460,SUM(W1459:W1460)=2),1,"")</f>
        <v>1</v>
      </c>
      <c r="AR1459" s="19" t="str">
        <f>IF(AND(מרקובחצי[[#This Row],[CycleNumber]]&lt;$B1460,SUM(מרקובחצי[[#This Row],[12]],S1460)=2),1,"")</f>
        <v/>
      </c>
      <c r="AS1459" s="19" t="str">
        <f>IF(AND(מרקובחצי[[#This Row],[CycleNumber]]&lt;$B1460,SUM(מרקובחצי[[#This Row],[22]],V1460)=2),1,"")</f>
        <v/>
      </c>
      <c r="AT1459" s="21">
        <f>SUM(מרקובחצי[[#This Row],[11]:[33]])</f>
        <v>1</v>
      </c>
    </row>
    <row r="1460" spans="1:46" ht="15.6" x14ac:dyDescent="0.25">
      <c r="A1460" s="19" t="s">
        <v>156</v>
      </c>
      <c r="B1460" s="19">
        <v>6</v>
      </c>
      <c r="C1460">
        <v>35</v>
      </c>
      <c r="D1460" s="19">
        <f>מרקובחצי[[#This Row],[LengthofCycle]]+1</f>
        <v>36</v>
      </c>
      <c r="E1460" t="str">
        <f>IF(IFERROR(LOOKUP(מרקובחצי[[#This Row],[ClientID]],קביעויות[הפלגה]),FALSE)=מרקובחצי[[#This Row],[ClientID]],1,"")</f>
        <v/>
      </c>
      <c r="F1460" t="str">
        <f>IF(IFERROR(LOOKUP(מרקובחצי[[#This Row],[ClientID]],סוגחציקבוע[S31]),FALSE)=מרקובחצי[[#This Row],[ClientID]],1,"")</f>
        <v/>
      </c>
      <c r="G1460" t="str">
        <f>IF(IFERROR(LOOKUP(מרקובחצי[[#This Row],[ClientID]],סוגחציקבוע[S32]),FALSE)=מרקובחצי[[#This Row],[ClientID]],1,"")</f>
        <v/>
      </c>
      <c r="H1460">
        <f>IF(IFERROR(LOOKUP(מרקובחצי[[#This Row],[ClientID]],סוגחציקבוע[S33]),FALSE)=מרקובחצי[[#This Row],[ClientID]],1,"")</f>
        <v>1</v>
      </c>
      <c r="I1460" t="str">
        <f>IF(IFERROR(LOOKUP(מרקובחצי[[#This Row],[ClientID]],סוגחציקבוע[S32&amp;33]),FALSE)=מרקובחצי[[#This Row],[ClientID]],1,"")</f>
        <v/>
      </c>
      <c r="J1460" s="19">
        <f>IF(SUM(מרקובחצי[[#This Row],[11]:[13]])=1,מרקובחצי[[#This Row],[עד ועד]],IF(SUM(R1459:T1460)=1,IF(מרקובחצי[[#This Row],[עד ועד]]&lt;J1459,מרקובחצי[[#This Row],[עד ועד]],J1459),J1459))</f>
        <v>32</v>
      </c>
      <c r="K1460" s="19">
        <f>IF(SUM(מרקובחצי[[#This Row],[11]:[13]])=1,מרקובחצי[[#This Row],[עד ועד]],IF(SUM(R1459:T1460)=1,IF(מרקובחצי[[#This Row],[עד ועד]]&gt;K1459,מרקובחצי[[#This Row],[עד ועד]],K1459),K1459))</f>
        <v>39</v>
      </c>
      <c r="L1460" s="19" t="str">
        <f>IF(AND(SUM(מרקובחצי[[#This Row],[31]:[33]])=1,SUM(U1459:W1459)=0),מרקובחצי[[#This Row],[מקס]]-מרקובחצי[[#This Row],[מינ]],"")</f>
        <v/>
      </c>
      <c r="M146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460" s="19" t="str">
        <f t="shared" si="22"/>
        <v>S33</v>
      </c>
      <c r="O1460" s="19" t="str">
        <f>IF(מרקובחצי[[#This Row],[קבעה הפלגה?]]=1,"",IF(AND(מרקובחצי[[#This Row],[עד ועד]]&lt;29,OR(מרקובחצי[[#This Row],[CycleNumber]]=1,AND(U1459=1,OR(מרקובחצי[[#This Row],[עד ועד]]&lt;J1459,מרקובחצי[[#This Row],[עד ועד]]&gt;K1459)),AND(V1459=1,מרקובחצי[[#This Row],[עד ועד]]&lt;J1459),W1459=1)),1,""))</f>
        <v/>
      </c>
      <c r="P1460" s="19" t="str">
        <f>IF(מרקובחצי[[#This Row],[קבעה הפלגה?]]=1,"",IF(AND(מרקובחצי[[#This Row],[עד ועד]]&gt;28,מרקובחצי[[#This Row],[עד ועד]]&lt;32,OR(מרקובחצי[[#This Row],[CycleNumber]]=1,AND(U1459=1),AND(V1459=1,OR(מרקובחצי[[#This Row],[עד ועד]]&lt;J1459,מרקובחצי[[#This Row],[עד ועד]]&gt;K1459)),W1459=1)),1,""))</f>
        <v/>
      </c>
      <c r="Q1460" s="19" t="str">
        <f>IF(מרקובחצי[[#This Row],[קבעה הפלגה?]]=1,"",IF(AND(מרקובחצי[[#This Row],[עד ועד]]&gt;31,OR(מרקובחצי[[#This Row],[CycleNumber]]=1,AND(U1459=1),AND(V1459=1,מרקובחצי[[#This Row],[עד ועד]]&gt;K1459),AND(W1459=1,OR(מרקובחצי[[#This Row],[עד ועד]]&gt;K1459,מרקובחצי[[#This Row],[עד ועד]]&lt;J1459)))),1,""))</f>
        <v/>
      </c>
      <c r="R1460" s="19" t="str">
        <f>IF(מרקובחצי[[#This Row],[CycleNumber]]&gt;1,IF(AND(O1459=1,מרקובחצי[[#This Row],[עד ועד]]&lt;29),1,""),"")</f>
        <v/>
      </c>
      <c r="S1460" s="19" t="str">
        <f>IF(מרקובחצי[[#This Row],[CycleNumber]]&gt;1,IF(OR(AND(O1459=1,מרקובחצי[[#This Row],[עד ועד]]&gt;28),AND(P1459=1),AND(Q1459=1,מרקובחצי[[#This Row],[עד ועד]]&lt;32)),1,""),"")</f>
        <v/>
      </c>
      <c r="T1460" s="19" t="str">
        <f>IF(מרקובחצי[[#This Row],[CycleNumber]]&gt;1,IF(AND(Q1459=1,מרקובחצי[[#This Row],[עד ועד]]&gt;31),1,""),"")</f>
        <v/>
      </c>
      <c r="U1460" s="19" t="str">
        <f>IF(מרקובחצי[[#This Row],[CycleNumber]]&gt;1,IF(AND(R1459=1,מרקובחצי[[#This Row],[עד ועד]]&lt;29),1,IF(AND(U1459=1,NOT(OR(מרקובחצי[[#This Row],[עד ועד]]&lt;J1459,מרקובחצי[[#This Row],[עד ועד]]&gt;K1459))),1,"")),"")</f>
        <v/>
      </c>
      <c r="V1460" s="19" t="str">
        <f>IF(מרקובחצי[[#This Row],[CycleNumber]]&gt;1,IF(AND(SUM(R1459:T1459)=1,מרקובחצי[[#This Row],[עד ועד]]&gt;28,מרקובחצי[[#This Row],[עד ועד]]&lt;32),1,IF(OR(S1459=1,AND(R1459=1,מרקובחצי[[#This Row],[עד ועד]]&gt;28),AND(T1459=1,מרקובחצי[[#This Row],[עד ועד]]&lt;32)),1,IF(AND(V1459=1,NOT(OR(מרקובחצי[[#This Row],[עד ועד]]&lt;J1459,מרקובחצי[[#This Row],[עד ועד]]&gt;K1459))),1,""))),"")</f>
        <v/>
      </c>
      <c r="W1460" s="19">
        <f>IF(מרקובחצי[[#This Row],[CycleNumber]]&gt;1,IF(AND(T1459=1,מרקובחצי[[#This Row],[עד ועד]]&gt;31),1,IF(AND(W1459=1,NOT(OR(מרקובחצי[[#This Row],[עד ועד]]&lt;J1459,מרקובחצי[[#This Row],[עד ועד]]&gt;K1459))),1,"")),"")</f>
        <v>1</v>
      </c>
      <c r="X1460" s="19" t="str">
        <f>IF(AND(מרקובחצי[[#This Row],[CycleNumber]]&lt;$B1461,SUM(מרקובחצי[[#This Row],[11]],R1461)=2),1,"")</f>
        <v/>
      </c>
      <c r="Y1460" s="19" t="str">
        <f>IF(AND(מרקובחצי[[#This Row],[CycleNumber]]&lt;$B1461,SUM(מרקובחצי[[#This Row],[11]],S1461)=2),1,"")</f>
        <v/>
      </c>
      <c r="Z1460" s="19" t="str">
        <f>IF(AND(מרקובחצי[[#This Row],[CycleNumber]]&lt;$B1461,SUM(מרקובחצי[[#This Row],[13]],S1461)=2),1,"")</f>
        <v/>
      </c>
      <c r="AA1460" s="19" t="str">
        <f>IF(AND(מרקובחצי[[#This Row],[CycleNumber]]&lt;$B1461,SUM(מרקובחצי[[#This Row],[13]],T1461)=2),1,"")</f>
        <v/>
      </c>
      <c r="AB1460" s="19" t="str">
        <f>IF(AND(מרקובחצי[[#This Row],[CycleNumber]]&lt;$B1461,SUM(מרקובחצי[[#This Row],[21]],U1461)=2),1,"")</f>
        <v/>
      </c>
      <c r="AC1460" s="19" t="str">
        <f>IF(AND(מרקובחצי[[#This Row],[CycleNumber]]&lt;$B1461,SUM(מרקובחצי[[#This Row],[21]],V1461)=2),1,"")</f>
        <v/>
      </c>
      <c r="AD1460" s="19" t="str">
        <f>IF(AND(מרקובחצי[[#This Row],[CycleNumber]]&lt;$B1461,SUM(מרקובחצי[[#This Row],[23]],V1461)=2),1,"")</f>
        <v/>
      </c>
      <c r="AE1460" s="19" t="str">
        <f>IF(AND(מרקובחצי[[#This Row],[CycleNumber]]&lt;$B1461,SUM(מרקובחצי[[#This Row],[23]],W1461)=2),1,"")</f>
        <v/>
      </c>
      <c r="AF1460" s="19" t="str">
        <f>IF(AND(מרקובחצי[[#This Row],[CycleNumber]]&lt;$B1461,SUM(מרקובחצי[[#This Row],[31]],O1461)=2),1,"")</f>
        <v/>
      </c>
      <c r="AG1460" s="19" t="str">
        <f>IF(AND(מרקובחצי[[#This Row],[CycleNumber]]&lt;$B1461,SUM(מרקובחצי[[#This Row],[31]],P1461)=2),1,"")</f>
        <v/>
      </c>
      <c r="AH1460" s="19" t="str">
        <f>IF(AND(מרקובחצי[[#This Row],[CycleNumber]]&lt;$B1461,SUM(מרקובחצי[[#This Row],[31]],Q1461)=2),1,"")</f>
        <v/>
      </c>
      <c r="AI1460" s="19" t="str">
        <f>IF(AND(מרקובחצי[[#This Row],[CycleNumber]]&lt;$B1461,SUM(U1460:U1461)=2),1,"")</f>
        <v/>
      </c>
      <c r="AJ1460" s="19" t="str">
        <f>IF(AND(מרקובחצי[[#This Row],[CycleNumber]]&lt;$B1461,SUM(מרקובחצי[[#This Row],[32]],O1461)=2),1,"")</f>
        <v/>
      </c>
      <c r="AK1460" s="19" t="str">
        <f>IF(AND(מרקובחצי[[#This Row],[CycleNumber]]&lt;$B1461,SUM(מרקובחצי[[#This Row],[32]],P1461)=2),1,"")</f>
        <v/>
      </c>
      <c r="AL1460" s="19" t="str">
        <f>IF(AND(מרקובחצי[[#This Row],[CycleNumber]]&lt;$B1461,SUM(מרקובחצי[[#This Row],[32]],Q1461)=2),1,"")</f>
        <v/>
      </c>
      <c r="AM1460" s="19" t="str">
        <f>IF(AND(מרקובחצי[[#This Row],[CycleNumber]]&lt;$B1461,SUM(V1460:V1461)=2),1,"")</f>
        <v/>
      </c>
      <c r="AN1460" s="19" t="str">
        <f>IF(AND(מרקובחצי[[#This Row],[CycleNumber]]&lt;$B1461,SUM(מרקובחצי[[#This Row],[33]],O1461)=2),1,"")</f>
        <v/>
      </c>
      <c r="AO1460" s="19" t="str">
        <f>IF(AND(מרקובחצי[[#This Row],[CycleNumber]]&lt;$B1461,SUM(מרקובחצי[[#This Row],[33]],P1461)=2),1,"")</f>
        <v/>
      </c>
      <c r="AP1460" s="19" t="str">
        <f>IF(AND(מרקובחצי[[#This Row],[CycleNumber]]&lt;$B1461,SUM(מרקובחצי[[#This Row],[33]],Q1461)=2),1,"")</f>
        <v/>
      </c>
      <c r="AQ1460" s="19">
        <f>IF(AND(מרקובחצי[[#This Row],[CycleNumber]]&lt;$B1461,SUM(W1460:W1461)=2),1,"")</f>
        <v>1</v>
      </c>
      <c r="AR1460" s="19" t="str">
        <f>IF(AND(מרקובחצי[[#This Row],[CycleNumber]]&lt;$B1461,SUM(מרקובחצי[[#This Row],[12]],S1461)=2),1,"")</f>
        <v/>
      </c>
      <c r="AS1460" s="19" t="str">
        <f>IF(AND(מרקובחצי[[#This Row],[CycleNumber]]&lt;$B1461,SUM(מרקובחצי[[#This Row],[22]],V1461)=2),1,"")</f>
        <v/>
      </c>
      <c r="AT1460" s="21">
        <f>SUM(מרקובחצי[[#This Row],[11]:[33]])</f>
        <v>1</v>
      </c>
    </row>
    <row r="1461" spans="1:46" ht="15.6" x14ac:dyDescent="0.25">
      <c r="A1461" s="19" t="s">
        <v>156</v>
      </c>
      <c r="B1461" s="19">
        <v>7</v>
      </c>
      <c r="C1461">
        <v>32</v>
      </c>
      <c r="D1461" s="19">
        <f>מרקובחצי[[#This Row],[LengthofCycle]]+1</f>
        <v>33</v>
      </c>
      <c r="E1461" t="str">
        <f>IF(IFERROR(LOOKUP(מרקובחצי[[#This Row],[ClientID]],קביעויות[הפלגה]),FALSE)=מרקובחצי[[#This Row],[ClientID]],1,"")</f>
        <v/>
      </c>
      <c r="F1461" t="str">
        <f>IF(IFERROR(LOOKUP(מרקובחצי[[#This Row],[ClientID]],סוגחציקבוע[S31]),FALSE)=מרקובחצי[[#This Row],[ClientID]],1,"")</f>
        <v/>
      </c>
      <c r="G1461" t="str">
        <f>IF(IFERROR(LOOKUP(מרקובחצי[[#This Row],[ClientID]],סוגחציקבוע[S32]),FALSE)=מרקובחצי[[#This Row],[ClientID]],1,"")</f>
        <v/>
      </c>
      <c r="H1461">
        <f>IF(IFERROR(LOOKUP(מרקובחצי[[#This Row],[ClientID]],סוגחציקבוע[S33]),FALSE)=מרקובחצי[[#This Row],[ClientID]],1,"")</f>
        <v>1</v>
      </c>
      <c r="I1461" t="str">
        <f>IF(IFERROR(LOOKUP(מרקובחצי[[#This Row],[ClientID]],סוגחציקבוע[S32&amp;33]),FALSE)=מרקובחצי[[#This Row],[ClientID]],1,"")</f>
        <v/>
      </c>
      <c r="J1461" s="19">
        <f>IF(SUM(מרקובחצי[[#This Row],[11]:[13]])=1,מרקובחצי[[#This Row],[עד ועד]],IF(SUM(R1460:T1461)=1,IF(מרקובחצי[[#This Row],[עד ועד]]&lt;J1460,מרקובחצי[[#This Row],[עד ועד]],J1460),J1460))</f>
        <v>32</v>
      </c>
      <c r="K1461" s="19">
        <f>IF(SUM(מרקובחצי[[#This Row],[11]:[13]])=1,מרקובחצי[[#This Row],[עד ועד]],IF(SUM(R1460:T1461)=1,IF(מרקובחצי[[#This Row],[עד ועד]]&gt;K1460,מרקובחצי[[#This Row],[עד ועד]],K1460),K1460))</f>
        <v>39</v>
      </c>
      <c r="L1461" s="19" t="str">
        <f>IF(AND(SUM(מרקובחצי[[#This Row],[31]:[33]])=1,SUM(U1460:W1460)=0),מרקובחצי[[#This Row],[מקס]]-מרקובחצי[[#This Row],[מינ]],"")</f>
        <v/>
      </c>
      <c r="M146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461" s="19" t="str">
        <f t="shared" si="22"/>
        <v>S33</v>
      </c>
      <c r="O1461" s="19" t="str">
        <f>IF(מרקובחצי[[#This Row],[קבעה הפלגה?]]=1,"",IF(AND(מרקובחצי[[#This Row],[עד ועד]]&lt;29,OR(מרקובחצי[[#This Row],[CycleNumber]]=1,AND(U1460=1,OR(מרקובחצי[[#This Row],[עד ועד]]&lt;J1460,מרקובחצי[[#This Row],[עד ועד]]&gt;K1460)),AND(V1460=1,מרקובחצי[[#This Row],[עד ועד]]&lt;J1460),W1460=1)),1,""))</f>
        <v/>
      </c>
      <c r="P1461" s="19" t="str">
        <f>IF(מרקובחצי[[#This Row],[קבעה הפלגה?]]=1,"",IF(AND(מרקובחצי[[#This Row],[עד ועד]]&gt;28,מרקובחצי[[#This Row],[עד ועד]]&lt;32,OR(מרקובחצי[[#This Row],[CycleNumber]]=1,AND(U1460=1),AND(V1460=1,OR(מרקובחצי[[#This Row],[עד ועד]]&lt;J1460,מרקובחצי[[#This Row],[עד ועד]]&gt;K1460)),W1460=1)),1,""))</f>
        <v/>
      </c>
      <c r="Q1461" s="19" t="str">
        <f>IF(מרקובחצי[[#This Row],[קבעה הפלגה?]]=1,"",IF(AND(מרקובחצי[[#This Row],[עד ועד]]&gt;31,OR(מרקובחצי[[#This Row],[CycleNumber]]=1,AND(U1460=1),AND(V1460=1,מרקובחצי[[#This Row],[עד ועד]]&gt;K1460),AND(W1460=1,OR(מרקובחצי[[#This Row],[עד ועד]]&gt;K1460,מרקובחצי[[#This Row],[עד ועד]]&lt;J1460)))),1,""))</f>
        <v/>
      </c>
      <c r="R1461" s="19" t="str">
        <f>IF(מרקובחצי[[#This Row],[CycleNumber]]&gt;1,IF(AND(O1460=1,מרקובחצי[[#This Row],[עד ועד]]&lt;29),1,""),"")</f>
        <v/>
      </c>
      <c r="S1461" s="19" t="str">
        <f>IF(מרקובחצי[[#This Row],[CycleNumber]]&gt;1,IF(OR(AND(O1460=1,מרקובחצי[[#This Row],[עד ועד]]&gt;28),AND(P1460=1),AND(Q1460=1,מרקובחצי[[#This Row],[עד ועד]]&lt;32)),1,""),"")</f>
        <v/>
      </c>
      <c r="T1461" s="19" t="str">
        <f>IF(מרקובחצי[[#This Row],[CycleNumber]]&gt;1,IF(AND(Q1460=1,מרקובחצי[[#This Row],[עד ועד]]&gt;31),1,""),"")</f>
        <v/>
      </c>
      <c r="U1461" s="19" t="str">
        <f>IF(מרקובחצי[[#This Row],[CycleNumber]]&gt;1,IF(AND(R1460=1,מרקובחצי[[#This Row],[עד ועד]]&lt;29),1,IF(AND(U1460=1,NOT(OR(מרקובחצי[[#This Row],[עד ועד]]&lt;J1460,מרקובחצי[[#This Row],[עד ועד]]&gt;K1460))),1,"")),"")</f>
        <v/>
      </c>
      <c r="V1461" s="19" t="str">
        <f>IF(מרקובחצי[[#This Row],[CycleNumber]]&gt;1,IF(AND(SUM(R1460:T1460)=1,מרקובחצי[[#This Row],[עד ועד]]&gt;28,מרקובחצי[[#This Row],[עד ועד]]&lt;32),1,IF(OR(S1460=1,AND(R1460=1,מרקובחצי[[#This Row],[עד ועד]]&gt;28),AND(T1460=1,מרקובחצי[[#This Row],[עד ועד]]&lt;32)),1,IF(AND(V1460=1,NOT(OR(מרקובחצי[[#This Row],[עד ועד]]&lt;J1460,מרקובחצי[[#This Row],[עד ועד]]&gt;K1460))),1,""))),"")</f>
        <v/>
      </c>
      <c r="W1461" s="19">
        <f>IF(מרקובחצי[[#This Row],[CycleNumber]]&gt;1,IF(AND(T1460=1,מרקובחצי[[#This Row],[עד ועד]]&gt;31),1,IF(AND(W1460=1,NOT(OR(מרקובחצי[[#This Row],[עד ועד]]&lt;J1460,מרקובחצי[[#This Row],[עד ועד]]&gt;K1460))),1,"")),"")</f>
        <v>1</v>
      </c>
      <c r="X1461" s="19" t="str">
        <f>IF(AND(מרקובחצי[[#This Row],[CycleNumber]]&lt;$B1462,SUM(מרקובחצי[[#This Row],[11]],R1462)=2),1,"")</f>
        <v/>
      </c>
      <c r="Y1461" s="19" t="str">
        <f>IF(AND(מרקובחצי[[#This Row],[CycleNumber]]&lt;$B1462,SUM(מרקובחצי[[#This Row],[11]],S1462)=2),1,"")</f>
        <v/>
      </c>
      <c r="Z1461" s="19" t="str">
        <f>IF(AND(מרקובחצי[[#This Row],[CycleNumber]]&lt;$B1462,SUM(מרקובחצי[[#This Row],[13]],S1462)=2),1,"")</f>
        <v/>
      </c>
      <c r="AA1461" s="19" t="str">
        <f>IF(AND(מרקובחצי[[#This Row],[CycleNumber]]&lt;$B1462,SUM(מרקובחצי[[#This Row],[13]],T1462)=2),1,"")</f>
        <v/>
      </c>
      <c r="AB1461" s="19" t="str">
        <f>IF(AND(מרקובחצי[[#This Row],[CycleNumber]]&lt;$B1462,SUM(מרקובחצי[[#This Row],[21]],U1462)=2),1,"")</f>
        <v/>
      </c>
      <c r="AC1461" s="19" t="str">
        <f>IF(AND(מרקובחצי[[#This Row],[CycleNumber]]&lt;$B1462,SUM(מרקובחצי[[#This Row],[21]],V1462)=2),1,"")</f>
        <v/>
      </c>
      <c r="AD1461" s="19" t="str">
        <f>IF(AND(מרקובחצי[[#This Row],[CycleNumber]]&lt;$B1462,SUM(מרקובחצי[[#This Row],[23]],V1462)=2),1,"")</f>
        <v/>
      </c>
      <c r="AE1461" s="19" t="str">
        <f>IF(AND(מרקובחצי[[#This Row],[CycleNumber]]&lt;$B1462,SUM(מרקובחצי[[#This Row],[23]],W1462)=2),1,"")</f>
        <v/>
      </c>
      <c r="AF1461" s="19" t="str">
        <f>IF(AND(מרקובחצי[[#This Row],[CycleNumber]]&lt;$B1462,SUM(מרקובחצי[[#This Row],[31]],O1462)=2),1,"")</f>
        <v/>
      </c>
      <c r="AG1461" s="19" t="str">
        <f>IF(AND(מרקובחצי[[#This Row],[CycleNumber]]&lt;$B1462,SUM(מרקובחצי[[#This Row],[31]],P1462)=2),1,"")</f>
        <v/>
      </c>
      <c r="AH1461" s="19" t="str">
        <f>IF(AND(מרקובחצי[[#This Row],[CycleNumber]]&lt;$B1462,SUM(מרקובחצי[[#This Row],[31]],Q1462)=2),1,"")</f>
        <v/>
      </c>
      <c r="AI1461" s="19" t="str">
        <f>IF(AND(מרקובחצי[[#This Row],[CycleNumber]]&lt;$B1462,SUM(U1461:U1462)=2),1,"")</f>
        <v/>
      </c>
      <c r="AJ1461" s="19" t="str">
        <f>IF(AND(מרקובחצי[[#This Row],[CycleNumber]]&lt;$B1462,SUM(מרקובחצי[[#This Row],[32]],O1462)=2),1,"")</f>
        <v/>
      </c>
      <c r="AK1461" s="19" t="str">
        <f>IF(AND(מרקובחצי[[#This Row],[CycleNumber]]&lt;$B1462,SUM(מרקובחצי[[#This Row],[32]],P1462)=2),1,"")</f>
        <v/>
      </c>
      <c r="AL1461" s="19" t="str">
        <f>IF(AND(מרקובחצי[[#This Row],[CycleNumber]]&lt;$B1462,SUM(מרקובחצי[[#This Row],[32]],Q1462)=2),1,"")</f>
        <v/>
      </c>
      <c r="AM1461" s="19" t="str">
        <f>IF(AND(מרקובחצי[[#This Row],[CycleNumber]]&lt;$B1462,SUM(V1461:V1462)=2),1,"")</f>
        <v/>
      </c>
      <c r="AN1461" s="19" t="str">
        <f>IF(AND(מרקובחצי[[#This Row],[CycleNumber]]&lt;$B1462,SUM(מרקובחצי[[#This Row],[33]],O1462)=2),1,"")</f>
        <v/>
      </c>
      <c r="AO1461" s="19" t="str">
        <f>IF(AND(מרקובחצי[[#This Row],[CycleNumber]]&lt;$B1462,SUM(מרקובחצי[[#This Row],[33]],P1462)=2),1,"")</f>
        <v/>
      </c>
      <c r="AP1461" s="19" t="str">
        <f>IF(AND(מרקובחצי[[#This Row],[CycleNumber]]&lt;$B1462,SUM(מרקובחצי[[#This Row],[33]],Q1462)=2),1,"")</f>
        <v/>
      </c>
      <c r="AQ1461" s="19">
        <f>IF(AND(מרקובחצי[[#This Row],[CycleNumber]]&lt;$B1462,SUM(W1461:W1462)=2),1,"")</f>
        <v>1</v>
      </c>
      <c r="AR1461" s="19" t="str">
        <f>IF(AND(מרקובחצי[[#This Row],[CycleNumber]]&lt;$B1462,SUM(מרקובחצי[[#This Row],[12]],S1462)=2),1,"")</f>
        <v/>
      </c>
      <c r="AS1461" s="19" t="str">
        <f>IF(AND(מרקובחצי[[#This Row],[CycleNumber]]&lt;$B1462,SUM(מרקובחצי[[#This Row],[22]],V1462)=2),1,"")</f>
        <v/>
      </c>
      <c r="AT1461" s="21">
        <f>SUM(מרקובחצי[[#This Row],[11]:[33]])</f>
        <v>1</v>
      </c>
    </row>
    <row r="1462" spans="1:46" ht="15.6" x14ac:dyDescent="0.25">
      <c r="A1462" s="19" t="s">
        <v>156</v>
      </c>
      <c r="B1462" s="19">
        <v>8</v>
      </c>
      <c r="C1462">
        <v>36</v>
      </c>
      <c r="D1462" s="19">
        <f>מרקובחצי[[#This Row],[LengthofCycle]]+1</f>
        <v>37</v>
      </c>
      <c r="E1462" t="str">
        <f>IF(IFERROR(LOOKUP(מרקובחצי[[#This Row],[ClientID]],קביעויות[הפלגה]),FALSE)=מרקובחצי[[#This Row],[ClientID]],1,"")</f>
        <v/>
      </c>
      <c r="F1462" t="str">
        <f>IF(IFERROR(LOOKUP(מרקובחצי[[#This Row],[ClientID]],סוגחציקבוע[S31]),FALSE)=מרקובחצי[[#This Row],[ClientID]],1,"")</f>
        <v/>
      </c>
      <c r="G1462" t="str">
        <f>IF(IFERROR(LOOKUP(מרקובחצי[[#This Row],[ClientID]],סוגחציקבוע[S32]),FALSE)=מרקובחצי[[#This Row],[ClientID]],1,"")</f>
        <v/>
      </c>
      <c r="H1462">
        <f>IF(IFERROR(LOOKUP(מרקובחצי[[#This Row],[ClientID]],סוגחציקבוע[S33]),FALSE)=מרקובחצי[[#This Row],[ClientID]],1,"")</f>
        <v>1</v>
      </c>
      <c r="I1462" t="str">
        <f>IF(IFERROR(LOOKUP(מרקובחצי[[#This Row],[ClientID]],סוגחציקבוע[S32&amp;33]),FALSE)=מרקובחצי[[#This Row],[ClientID]],1,"")</f>
        <v/>
      </c>
      <c r="J1462" s="19">
        <f>IF(SUM(מרקובחצי[[#This Row],[11]:[13]])=1,מרקובחצי[[#This Row],[עד ועד]],IF(SUM(R1461:T1462)=1,IF(מרקובחצי[[#This Row],[עד ועד]]&lt;J1461,מרקובחצי[[#This Row],[עד ועד]],J1461),J1461))</f>
        <v>32</v>
      </c>
      <c r="K1462" s="19">
        <f>IF(SUM(מרקובחצי[[#This Row],[11]:[13]])=1,מרקובחצי[[#This Row],[עד ועד]],IF(SUM(R1461:T1462)=1,IF(מרקובחצי[[#This Row],[עד ועד]]&gt;K1461,מרקובחצי[[#This Row],[עד ועד]],K1461),K1461))</f>
        <v>39</v>
      </c>
      <c r="L1462" s="19" t="str">
        <f>IF(AND(SUM(מרקובחצי[[#This Row],[31]:[33]])=1,SUM(U1461:W1461)=0),מרקובחצי[[#This Row],[מקס]]-מרקובחצי[[#This Row],[מינ]],"")</f>
        <v/>
      </c>
      <c r="M146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462" s="19" t="str">
        <f t="shared" si="22"/>
        <v>S33</v>
      </c>
      <c r="O1462" s="19" t="str">
        <f>IF(מרקובחצי[[#This Row],[קבעה הפלגה?]]=1,"",IF(AND(מרקובחצי[[#This Row],[עד ועד]]&lt;29,OR(מרקובחצי[[#This Row],[CycleNumber]]=1,AND(U1461=1,OR(מרקובחצי[[#This Row],[עד ועד]]&lt;J1461,מרקובחצי[[#This Row],[עד ועד]]&gt;K1461)),AND(V1461=1,מרקובחצי[[#This Row],[עד ועד]]&lt;J1461),W1461=1)),1,""))</f>
        <v/>
      </c>
      <c r="P1462" s="19" t="str">
        <f>IF(מרקובחצי[[#This Row],[קבעה הפלגה?]]=1,"",IF(AND(מרקובחצי[[#This Row],[עד ועד]]&gt;28,מרקובחצי[[#This Row],[עד ועד]]&lt;32,OR(מרקובחצי[[#This Row],[CycleNumber]]=1,AND(U1461=1),AND(V1461=1,OR(מרקובחצי[[#This Row],[עד ועד]]&lt;J1461,מרקובחצי[[#This Row],[עד ועד]]&gt;K1461)),W1461=1)),1,""))</f>
        <v/>
      </c>
      <c r="Q1462" s="19" t="str">
        <f>IF(מרקובחצי[[#This Row],[קבעה הפלגה?]]=1,"",IF(AND(מרקובחצי[[#This Row],[עד ועד]]&gt;31,OR(מרקובחצי[[#This Row],[CycleNumber]]=1,AND(U1461=1),AND(V1461=1,מרקובחצי[[#This Row],[עד ועד]]&gt;K1461),AND(W1461=1,OR(מרקובחצי[[#This Row],[עד ועד]]&gt;K1461,מרקובחצי[[#This Row],[עד ועד]]&lt;J1461)))),1,""))</f>
        <v/>
      </c>
      <c r="R1462" s="19" t="str">
        <f>IF(מרקובחצי[[#This Row],[CycleNumber]]&gt;1,IF(AND(O1461=1,מרקובחצי[[#This Row],[עד ועד]]&lt;29),1,""),"")</f>
        <v/>
      </c>
      <c r="S1462" s="19" t="str">
        <f>IF(מרקובחצי[[#This Row],[CycleNumber]]&gt;1,IF(OR(AND(O1461=1,מרקובחצי[[#This Row],[עד ועד]]&gt;28),AND(P1461=1),AND(Q1461=1,מרקובחצי[[#This Row],[עד ועד]]&lt;32)),1,""),"")</f>
        <v/>
      </c>
      <c r="T1462" s="19" t="str">
        <f>IF(מרקובחצי[[#This Row],[CycleNumber]]&gt;1,IF(AND(Q1461=1,מרקובחצי[[#This Row],[עד ועד]]&gt;31),1,""),"")</f>
        <v/>
      </c>
      <c r="U1462" s="19" t="str">
        <f>IF(מרקובחצי[[#This Row],[CycleNumber]]&gt;1,IF(AND(R1461=1,מרקובחצי[[#This Row],[עד ועד]]&lt;29),1,IF(AND(U1461=1,NOT(OR(מרקובחצי[[#This Row],[עד ועד]]&lt;J1461,מרקובחצי[[#This Row],[עד ועד]]&gt;K1461))),1,"")),"")</f>
        <v/>
      </c>
      <c r="V1462" s="19" t="str">
        <f>IF(מרקובחצי[[#This Row],[CycleNumber]]&gt;1,IF(AND(SUM(R1461:T1461)=1,מרקובחצי[[#This Row],[עד ועד]]&gt;28,מרקובחצי[[#This Row],[עד ועד]]&lt;32),1,IF(OR(S1461=1,AND(R1461=1,מרקובחצי[[#This Row],[עד ועד]]&gt;28),AND(T1461=1,מרקובחצי[[#This Row],[עד ועד]]&lt;32)),1,IF(AND(V1461=1,NOT(OR(מרקובחצי[[#This Row],[עד ועד]]&lt;J1461,מרקובחצי[[#This Row],[עד ועד]]&gt;K1461))),1,""))),"")</f>
        <v/>
      </c>
      <c r="W1462" s="19">
        <f>IF(מרקובחצי[[#This Row],[CycleNumber]]&gt;1,IF(AND(T1461=1,מרקובחצי[[#This Row],[עד ועד]]&gt;31),1,IF(AND(W1461=1,NOT(OR(מרקובחצי[[#This Row],[עד ועד]]&lt;J1461,מרקובחצי[[#This Row],[עד ועד]]&gt;K1461))),1,"")),"")</f>
        <v>1</v>
      </c>
      <c r="X1462" s="19" t="str">
        <f>IF(AND(מרקובחצי[[#This Row],[CycleNumber]]&lt;$B1463,SUM(מרקובחצי[[#This Row],[11]],R1463)=2),1,"")</f>
        <v/>
      </c>
      <c r="Y1462" s="19" t="str">
        <f>IF(AND(מרקובחצי[[#This Row],[CycleNumber]]&lt;$B1463,SUM(מרקובחצי[[#This Row],[11]],S1463)=2),1,"")</f>
        <v/>
      </c>
      <c r="Z1462" s="19" t="str">
        <f>IF(AND(מרקובחצי[[#This Row],[CycleNumber]]&lt;$B1463,SUM(מרקובחצי[[#This Row],[13]],S1463)=2),1,"")</f>
        <v/>
      </c>
      <c r="AA1462" s="19" t="str">
        <f>IF(AND(מרקובחצי[[#This Row],[CycleNumber]]&lt;$B1463,SUM(מרקובחצי[[#This Row],[13]],T1463)=2),1,"")</f>
        <v/>
      </c>
      <c r="AB1462" s="19" t="str">
        <f>IF(AND(מרקובחצי[[#This Row],[CycleNumber]]&lt;$B1463,SUM(מרקובחצי[[#This Row],[21]],U1463)=2),1,"")</f>
        <v/>
      </c>
      <c r="AC1462" s="19" t="str">
        <f>IF(AND(מרקובחצי[[#This Row],[CycleNumber]]&lt;$B1463,SUM(מרקובחצי[[#This Row],[21]],V1463)=2),1,"")</f>
        <v/>
      </c>
      <c r="AD1462" s="19" t="str">
        <f>IF(AND(מרקובחצי[[#This Row],[CycleNumber]]&lt;$B1463,SUM(מרקובחצי[[#This Row],[23]],V1463)=2),1,"")</f>
        <v/>
      </c>
      <c r="AE1462" s="19" t="str">
        <f>IF(AND(מרקובחצי[[#This Row],[CycleNumber]]&lt;$B1463,SUM(מרקובחצי[[#This Row],[23]],W1463)=2),1,"")</f>
        <v/>
      </c>
      <c r="AF1462" s="19" t="str">
        <f>IF(AND(מרקובחצי[[#This Row],[CycleNumber]]&lt;$B1463,SUM(מרקובחצי[[#This Row],[31]],O1463)=2),1,"")</f>
        <v/>
      </c>
      <c r="AG1462" s="19" t="str">
        <f>IF(AND(מרקובחצי[[#This Row],[CycleNumber]]&lt;$B1463,SUM(מרקובחצי[[#This Row],[31]],P1463)=2),1,"")</f>
        <v/>
      </c>
      <c r="AH1462" s="19" t="str">
        <f>IF(AND(מרקובחצי[[#This Row],[CycleNumber]]&lt;$B1463,SUM(מרקובחצי[[#This Row],[31]],Q1463)=2),1,"")</f>
        <v/>
      </c>
      <c r="AI1462" s="19" t="str">
        <f>IF(AND(מרקובחצי[[#This Row],[CycleNumber]]&lt;$B1463,SUM(U1462:U1463)=2),1,"")</f>
        <v/>
      </c>
      <c r="AJ1462" s="19" t="str">
        <f>IF(AND(מרקובחצי[[#This Row],[CycleNumber]]&lt;$B1463,SUM(מרקובחצי[[#This Row],[32]],O1463)=2),1,"")</f>
        <v/>
      </c>
      <c r="AK1462" s="19" t="str">
        <f>IF(AND(מרקובחצי[[#This Row],[CycleNumber]]&lt;$B1463,SUM(מרקובחצי[[#This Row],[32]],P1463)=2),1,"")</f>
        <v/>
      </c>
      <c r="AL1462" s="19" t="str">
        <f>IF(AND(מרקובחצי[[#This Row],[CycleNumber]]&lt;$B1463,SUM(מרקובחצי[[#This Row],[32]],Q1463)=2),1,"")</f>
        <v/>
      </c>
      <c r="AM1462" s="19" t="str">
        <f>IF(AND(מרקובחצי[[#This Row],[CycleNumber]]&lt;$B1463,SUM(V1462:V1463)=2),1,"")</f>
        <v/>
      </c>
      <c r="AN1462" s="19" t="str">
        <f>IF(AND(מרקובחצי[[#This Row],[CycleNumber]]&lt;$B1463,SUM(מרקובחצי[[#This Row],[33]],O1463)=2),1,"")</f>
        <v/>
      </c>
      <c r="AO1462" s="19" t="str">
        <f>IF(AND(מרקובחצי[[#This Row],[CycleNumber]]&lt;$B1463,SUM(מרקובחצי[[#This Row],[33]],P1463)=2),1,"")</f>
        <v/>
      </c>
      <c r="AP1462" s="19">
        <f>IF(AND(מרקובחצי[[#This Row],[CycleNumber]]&lt;$B1463,SUM(מרקובחצי[[#This Row],[33]],Q1463)=2),1,"")</f>
        <v>1</v>
      </c>
      <c r="AQ1462" s="19" t="str">
        <f>IF(AND(מרקובחצי[[#This Row],[CycleNumber]]&lt;$B1463,SUM(W1462:W1463)=2),1,"")</f>
        <v/>
      </c>
      <c r="AR1462" s="19" t="str">
        <f>IF(AND(מרקובחצי[[#This Row],[CycleNumber]]&lt;$B1463,SUM(מרקובחצי[[#This Row],[12]],S1463)=2),1,"")</f>
        <v/>
      </c>
      <c r="AS1462" s="19" t="str">
        <f>IF(AND(מרקובחצי[[#This Row],[CycleNumber]]&lt;$B1463,SUM(מרקובחצי[[#This Row],[22]],V1463)=2),1,"")</f>
        <v/>
      </c>
      <c r="AT1462" s="21">
        <f>SUM(מרקובחצי[[#This Row],[11]:[33]])</f>
        <v>1</v>
      </c>
    </row>
    <row r="1463" spans="1:46" ht="15.6" x14ac:dyDescent="0.25">
      <c r="A1463" s="19" t="s">
        <v>156</v>
      </c>
      <c r="B1463" s="19">
        <v>9</v>
      </c>
      <c r="C1463">
        <v>45</v>
      </c>
      <c r="D1463" s="19">
        <f>מרקובחצי[[#This Row],[LengthofCycle]]+1</f>
        <v>46</v>
      </c>
      <c r="E1463" t="str">
        <f>IF(IFERROR(LOOKUP(מרקובחצי[[#This Row],[ClientID]],קביעויות[הפלגה]),FALSE)=מרקובחצי[[#This Row],[ClientID]],1,"")</f>
        <v/>
      </c>
      <c r="F1463" t="str">
        <f>IF(IFERROR(LOOKUP(מרקובחצי[[#This Row],[ClientID]],סוגחציקבוע[S31]),FALSE)=מרקובחצי[[#This Row],[ClientID]],1,"")</f>
        <v/>
      </c>
      <c r="G1463" t="str">
        <f>IF(IFERROR(LOOKUP(מרקובחצי[[#This Row],[ClientID]],סוגחציקבוע[S32]),FALSE)=מרקובחצי[[#This Row],[ClientID]],1,"")</f>
        <v/>
      </c>
      <c r="H1463">
        <f>IF(IFERROR(LOOKUP(מרקובחצי[[#This Row],[ClientID]],סוגחציקבוע[S33]),FALSE)=מרקובחצי[[#This Row],[ClientID]],1,"")</f>
        <v>1</v>
      </c>
      <c r="I1463" t="str">
        <f>IF(IFERROR(LOOKUP(מרקובחצי[[#This Row],[ClientID]],סוגחציקבוע[S32&amp;33]),FALSE)=מרקובחצי[[#This Row],[ClientID]],1,"")</f>
        <v/>
      </c>
      <c r="J1463" s="19">
        <f>IF(SUM(מרקובחצי[[#This Row],[11]:[13]])=1,מרקובחצי[[#This Row],[עד ועד]],IF(SUM(R1462:T1463)=1,IF(מרקובחצי[[#This Row],[עד ועד]]&lt;J1462,מרקובחצי[[#This Row],[עד ועד]],J1462),J1462))</f>
        <v>46</v>
      </c>
      <c r="K1463" s="19">
        <f>IF(SUM(מרקובחצי[[#This Row],[11]:[13]])=1,מרקובחצי[[#This Row],[עד ועד]],IF(SUM(R1462:T1463)=1,IF(מרקובחצי[[#This Row],[עד ועד]]&gt;K1462,מרקובחצי[[#This Row],[עד ועד]],K1462),K1462))</f>
        <v>46</v>
      </c>
      <c r="L1463" s="19" t="str">
        <f>IF(AND(SUM(מרקובחצי[[#This Row],[31]:[33]])=1,SUM(U1462:W1462)=0),מרקובחצי[[#This Row],[מקס]]-מרקובחצי[[#This Row],[מינ]],"")</f>
        <v/>
      </c>
      <c r="M146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463" s="19" t="str">
        <f t="shared" si="22"/>
        <v>S33</v>
      </c>
      <c r="O1463" s="19" t="str">
        <f>IF(מרקובחצי[[#This Row],[קבעה הפלגה?]]=1,"",IF(AND(מרקובחצי[[#This Row],[עד ועד]]&lt;29,OR(מרקובחצי[[#This Row],[CycleNumber]]=1,AND(U1462=1,OR(מרקובחצי[[#This Row],[עד ועד]]&lt;J1462,מרקובחצי[[#This Row],[עד ועד]]&gt;K1462)),AND(V1462=1,מרקובחצי[[#This Row],[עד ועד]]&lt;J1462),W1462=1)),1,""))</f>
        <v/>
      </c>
      <c r="P1463" s="19" t="str">
        <f>IF(מרקובחצי[[#This Row],[קבעה הפלגה?]]=1,"",IF(AND(מרקובחצי[[#This Row],[עד ועד]]&gt;28,מרקובחצי[[#This Row],[עד ועד]]&lt;32,OR(מרקובחצי[[#This Row],[CycleNumber]]=1,AND(U1462=1),AND(V1462=1,OR(מרקובחצי[[#This Row],[עד ועד]]&lt;J1462,מרקובחצי[[#This Row],[עד ועד]]&gt;K1462)),W1462=1)),1,""))</f>
        <v/>
      </c>
      <c r="Q1463" s="19">
        <f>IF(מרקובחצי[[#This Row],[קבעה הפלגה?]]=1,"",IF(AND(מרקובחצי[[#This Row],[עד ועד]]&gt;31,OR(מרקובחצי[[#This Row],[CycleNumber]]=1,AND(U1462=1),AND(V1462=1,מרקובחצי[[#This Row],[עד ועד]]&gt;K1462),AND(W1462=1,OR(מרקובחצי[[#This Row],[עד ועד]]&gt;K1462,מרקובחצי[[#This Row],[עד ועד]]&lt;J1462)))),1,""))</f>
        <v>1</v>
      </c>
      <c r="R1463" s="19" t="str">
        <f>IF(מרקובחצי[[#This Row],[CycleNumber]]&gt;1,IF(AND(O1462=1,מרקובחצי[[#This Row],[עד ועד]]&lt;29),1,""),"")</f>
        <v/>
      </c>
      <c r="S1463" s="19" t="str">
        <f>IF(מרקובחצי[[#This Row],[CycleNumber]]&gt;1,IF(OR(AND(O1462=1,מרקובחצי[[#This Row],[עד ועד]]&gt;28),AND(P1462=1),AND(Q1462=1,מרקובחצי[[#This Row],[עד ועד]]&lt;32)),1,""),"")</f>
        <v/>
      </c>
      <c r="T1463" s="19" t="str">
        <f>IF(מרקובחצי[[#This Row],[CycleNumber]]&gt;1,IF(AND(Q1462=1,מרקובחצי[[#This Row],[עד ועד]]&gt;31),1,""),"")</f>
        <v/>
      </c>
      <c r="U1463" s="19" t="str">
        <f>IF(מרקובחצי[[#This Row],[CycleNumber]]&gt;1,IF(AND(R1462=1,מרקובחצי[[#This Row],[עד ועד]]&lt;29),1,IF(AND(U1462=1,NOT(OR(מרקובחצי[[#This Row],[עד ועד]]&lt;J1462,מרקובחצי[[#This Row],[עד ועד]]&gt;K1462))),1,"")),"")</f>
        <v/>
      </c>
      <c r="V1463" s="19" t="str">
        <f>IF(מרקובחצי[[#This Row],[CycleNumber]]&gt;1,IF(AND(SUM(R1462:T1462)=1,מרקובחצי[[#This Row],[עד ועד]]&gt;28,מרקובחצי[[#This Row],[עד ועד]]&lt;32),1,IF(OR(S1462=1,AND(R1462=1,מרקובחצי[[#This Row],[עד ועד]]&gt;28),AND(T1462=1,מרקובחצי[[#This Row],[עד ועד]]&lt;32)),1,IF(AND(V1462=1,NOT(OR(מרקובחצי[[#This Row],[עד ועד]]&lt;J1462,מרקובחצי[[#This Row],[עד ועד]]&gt;K1462))),1,""))),"")</f>
        <v/>
      </c>
      <c r="W1463" s="19" t="str">
        <f>IF(מרקובחצי[[#This Row],[CycleNumber]]&gt;1,IF(AND(T1462=1,מרקובחצי[[#This Row],[עד ועד]]&gt;31),1,IF(AND(W1462=1,NOT(OR(מרקובחצי[[#This Row],[עד ועד]]&lt;J1462,מרקובחצי[[#This Row],[עד ועד]]&gt;K1462))),1,"")),"")</f>
        <v/>
      </c>
      <c r="X1463" s="19" t="str">
        <f>IF(AND(מרקובחצי[[#This Row],[CycleNumber]]&lt;$B1464,SUM(מרקובחצי[[#This Row],[11]],R1464)=2),1,"")</f>
        <v/>
      </c>
      <c r="Y1463" s="19" t="str">
        <f>IF(AND(מרקובחצי[[#This Row],[CycleNumber]]&lt;$B1464,SUM(מרקובחצי[[#This Row],[11]],S1464)=2),1,"")</f>
        <v/>
      </c>
      <c r="Z1463" s="19" t="str">
        <f>IF(AND(מרקובחצי[[#This Row],[CycleNumber]]&lt;$B1464,SUM(מרקובחצי[[#This Row],[13]],S1464)=2),1,"")</f>
        <v/>
      </c>
      <c r="AA1463" s="19">
        <f>IF(AND(מרקובחצי[[#This Row],[CycleNumber]]&lt;$B1464,SUM(מרקובחצי[[#This Row],[13]],T1464)=2),1,"")</f>
        <v>1</v>
      </c>
      <c r="AB1463" s="19" t="str">
        <f>IF(AND(מרקובחצי[[#This Row],[CycleNumber]]&lt;$B1464,SUM(מרקובחצי[[#This Row],[21]],U1464)=2),1,"")</f>
        <v/>
      </c>
      <c r="AC1463" s="19" t="str">
        <f>IF(AND(מרקובחצי[[#This Row],[CycleNumber]]&lt;$B1464,SUM(מרקובחצי[[#This Row],[21]],V1464)=2),1,"")</f>
        <v/>
      </c>
      <c r="AD1463" s="19" t="str">
        <f>IF(AND(מרקובחצי[[#This Row],[CycleNumber]]&lt;$B1464,SUM(מרקובחצי[[#This Row],[23]],V1464)=2),1,"")</f>
        <v/>
      </c>
      <c r="AE1463" s="19" t="str">
        <f>IF(AND(מרקובחצי[[#This Row],[CycleNumber]]&lt;$B1464,SUM(מרקובחצי[[#This Row],[23]],W1464)=2),1,"")</f>
        <v/>
      </c>
      <c r="AF1463" s="19" t="str">
        <f>IF(AND(מרקובחצי[[#This Row],[CycleNumber]]&lt;$B1464,SUM(מרקובחצי[[#This Row],[31]],O1464)=2),1,"")</f>
        <v/>
      </c>
      <c r="AG1463" s="19" t="str">
        <f>IF(AND(מרקובחצי[[#This Row],[CycleNumber]]&lt;$B1464,SUM(מרקובחצי[[#This Row],[31]],P1464)=2),1,"")</f>
        <v/>
      </c>
      <c r="AH1463" s="19" t="str">
        <f>IF(AND(מרקובחצי[[#This Row],[CycleNumber]]&lt;$B1464,SUM(מרקובחצי[[#This Row],[31]],Q1464)=2),1,"")</f>
        <v/>
      </c>
      <c r="AI1463" s="19" t="str">
        <f>IF(AND(מרקובחצי[[#This Row],[CycleNumber]]&lt;$B1464,SUM(U1463:U1464)=2),1,"")</f>
        <v/>
      </c>
      <c r="AJ1463" s="19" t="str">
        <f>IF(AND(מרקובחצי[[#This Row],[CycleNumber]]&lt;$B1464,SUM(מרקובחצי[[#This Row],[32]],O1464)=2),1,"")</f>
        <v/>
      </c>
      <c r="AK1463" s="19" t="str">
        <f>IF(AND(מרקובחצי[[#This Row],[CycleNumber]]&lt;$B1464,SUM(מרקובחצי[[#This Row],[32]],P1464)=2),1,"")</f>
        <v/>
      </c>
      <c r="AL1463" s="19" t="str">
        <f>IF(AND(מרקובחצי[[#This Row],[CycleNumber]]&lt;$B1464,SUM(מרקובחצי[[#This Row],[32]],Q1464)=2),1,"")</f>
        <v/>
      </c>
      <c r="AM1463" s="19" t="str">
        <f>IF(AND(מרקובחצי[[#This Row],[CycleNumber]]&lt;$B1464,SUM(V1463:V1464)=2),1,"")</f>
        <v/>
      </c>
      <c r="AN1463" s="19" t="str">
        <f>IF(AND(מרקובחצי[[#This Row],[CycleNumber]]&lt;$B1464,SUM(מרקובחצי[[#This Row],[33]],O1464)=2),1,"")</f>
        <v/>
      </c>
      <c r="AO1463" s="19" t="str">
        <f>IF(AND(מרקובחצי[[#This Row],[CycleNumber]]&lt;$B1464,SUM(מרקובחצי[[#This Row],[33]],P1464)=2),1,"")</f>
        <v/>
      </c>
      <c r="AP1463" s="19" t="str">
        <f>IF(AND(מרקובחצי[[#This Row],[CycleNumber]]&lt;$B1464,SUM(מרקובחצי[[#This Row],[33]],Q1464)=2),1,"")</f>
        <v/>
      </c>
      <c r="AQ1463" s="19" t="str">
        <f>IF(AND(מרקובחצי[[#This Row],[CycleNumber]]&lt;$B1464,SUM(W1463:W1464)=2),1,"")</f>
        <v/>
      </c>
      <c r="AR1463" s="19" t="str">
        <f>IF(AND(מרקובחצי[[#This Row],[CycleNumber]]&lt;$B1464,SUM(מרקובחצי[[#This Row],[12]],S1464)=2),1,"")</f>
        <v/>
      </c>
      <c r="AS1463" s="19" t="str">
        <f>IF(AND(מרקובחצי[[#This Row],[CycleNumber]]&lt;$B1464,SUM(מרקובחצי[[#This Row],[22]],V1464)=2),1,"")</f>
        <v/>
      </c>
      <c r="AT1463" s="21">
        <f>SUM(מרקובחצי[[#This Row],[11]:[33]])</f>
        <v>1</v>
      </c>
    </row>
    <row r="1464" spans="1:46" ht="15.6" x14ac:dyDescent="0.25">
      <c r="A1464" s="19" t="s">
        <v>156</v>
      </c>
      <c r="B1464" s="19">
        <v>10</v>
      </c>
      <c r="C1464">
        <v>42</v>
      </c>
      <c r="D1464" s="19">
        <f>מרקובחצי[[#This Row],[LengthofCycle]]+1</f>
        <v>43</v>
      </c>
      <c r="E1464" t="str">
        <f>IF(IFERROR(LOOKUP(מרקובחצי[[#This Row],[ClientID]],קביעויות[הפלגה]),FALSE)=מרקובחצי[[#This Row],[ClientID]],1,"")</f>
        <v/>
      </c>
      <c r="F1464" t="str">
        <f>IF(IFERROR(LOOKUP(מרקובחצי[[#This Row],[ClientID]],סוגחציקבוע[S31]),FALSE)=מרקובחצי[[#This Row],[ClientID]],1,"")</f>
        <v/>
      </c>
      <c r="G1464" t="str">
        <f>IF(IFERROR(LOOKUP(מרקובחצי[[#This Row],[ClientID]],סוגחציקבוע[S32]),FALSE)=מרקובחצי[[#This Row],[ClientID]],1,"")</f>
        <v/>
      </c>
      <c r="H1464">
        <f>IF(IFERROR(LOOKUP(מרקובחצי[[#This Row],[ClientID]],סוגחציקבוע[S33]),FALSE)=מרקובחצי[[#This Row],[ClientID]],1,"")</f>
        <v>1</v>
      </c>
      <c r="I1464" t="str">
        <f>IF(IFERROR(LOOKUP(מרקובחצי[[#This Row],[ClientID]],סוגחציקבוע[S32&amp;33]),FALSE)=מרקובחצי[[#This Row],[ClientID]],1,"")</f>
        <v/>
      </c>
      <c r="J1464" s="19">
        <f>IF(SUM(מרקובחצי[[#This Row],[11]:[13]])=1,מרקובחצי[[#This Row],[עד ועד]],IF(SUM(R1463:T1464)=1,IF(מרקובחצי[[#This Row],[עד ועד]]&lt;J1463,מרקובחצי[[#This Row],[עד ועד]],J1463),J1463))</f>
        <v>43</v>
      </c>
      <c r="K1464" s="19">
        <f>IF(SUM(מרקובחצי[[#This Row],[11]:[13]])=1,מרקובחצי[[#This Row],[עד ועד]],IF(SUM(R1463:T1464)=1,IF(מרקובחצי[[#This Row],[עד ועד]]&gt;K1463,מרקובחצי[[#This Row],[עד ועד]],K1463),K1463))</f>
        <v>46</v>
      </c>
      <c r="L1464" s="19" t="str">
        <f>IF(AND(SUM(מרקובחצי[[#This Row],[31]:[33]])=1,SUM(U1463:W1463)=0),מרקובחצי[[#This Row],[מקס]]-מרקובחצי[[#This Row],[מינ]],"")</f>
        <v/>
      </c>
      <c r="M146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464" s="19" t="str">
        <f t="shared" si="22"/>
        <v>S13</v>
      </c>
      <c r="O1464" s="19" t="str">
        <f>IF(מרקובחצי[[#This Row],[קבעה הפלגה?]]=1,"",IF(AND(מרקובחצי[[#This Row],[עד ועד]]&lt;29,OR(מרקובחצי[[#This Row],[CycleNumber]]=1,AND(U1463=1,OR(מרקובחצי[[#This Row],[עד ועד]]&lt;J1463,מרקובחצי[[#This Row],[עד ועד]]&gt;K1463)),AND(V1463=1,מרקובחצי[[#This Row],[עד ועד]]&lt;J1463),W1463=1)),1,""))</f>
        <v/>
      </c>
      <c r="P1464" s="19" t="str">
        <f>IF(מרקובחצי[[#This Row],[קבעה הפלגה?]]=1,"",IF(AND(מרקובחצי[[#This Row],[עד ועד]]&gt;28,מרקובחצי[[#This Row],[עד ועד]]&lt;32,OR(מרקובחצי[[#This Row],[CycleNumber]]=1,AND(U1463=1),AND(V1463=1,OR(מרקובחצי[[#This Row],[עד ועד]]&lt;J1463,מרקובחצי[[#This Row],[עד ועד]]&gt;K1463)),W1463=1)),1,""))</f>
        <v/>
      </c>
      <c r="Q1464" s="19" t="str">
        <f>IF(מרקובחצי[[#This Row],[קבעה הפלגה?]]=1,"",IF(AND(מרקובחצי[[#This Row],[עד ועד]]&gt;31,OR(מרקובחצי[[#This Row],[CycleNumber]]=1,AND(U1463=1),AND(V1463=1,מרקובחצי[[#This Row],[עד ועד]]&gt;K1463),AND(W1463=1,OR(מרקובחצי[[#This Row],[עד ועד]]&gt;K1463,מרקובחצי[[#This Row],[עד ועד]]&lt;J1463)))),1,""))</f>
        <v/>
      </c>
      <c r="R1464" s="19" t="str">
        <f>IF(מרקובחצי[[#This Row],[CycleNumber]]&gt;1,IF(AND(O1463=1,מרקובחצי[[#This Row],[עד ועד]]&lt;29),1,""),"")</f>
        <v/>
      </c>
      <c r="S1464" s="19" t="str">
        <f>IF(מרקובחצי[[#This Row],[CycleNumber]]&gt;1,IF(OR(AND(O1463=1,מרקובחצי[[#This Row],[עד ועד]]&gt;28),AND(P1463=1),AND(Q1463=1,מרקובחצי[[#This Row],[עד ועד]]&lt;32)),1,""),"")</f>
        <v/>
      </c>
      <c r="T1464" s="19">
        <f>IF(מרקובחצי[[#This Row],[CycleNumber]]&gt;1,IF(AND(Q1463=1,מרקובחצי[[#This Row],[עד ועד]]&gt;31),1,""),"")</f>
        <v>1</v>
      </c>
      <c r="U1464" s="19" t="str">
        <f>IF(מרקובחצי[[#This Row],[CycleNumber]]&gt;1,IF(AND(R1463=1,מרקובחצי[[#This Row],[עד ועד]]&lt;29),1,IF(AND(U1463=1,NOT(OR(מרקובחצי[[#This Row],[עד ועד]]&lt;J1463,מרקובחצי[[#This Row],[עד ועד]]&gt;K1463))),1,"")),"")</f>
        <v/>
      </c>
      <c r="V1464" s="19" t="str">
        <f>IF(מרקובחצי[[#This Row],[CycleNumber]]&gt;1,IF(AND(SUM(R1463:T1463)=1,מרקובחצי[[#This Row],[עד ועד]]&gt;28,מרקובחצי[[#This Row],[עד ועד]]&lt;32),1,IF(OR(S1463=1,AND(R1463=1,מרקובחצי[[#This Row],[עד ועד]]&gt;28),AND(T1463=1,מרקובחצי[[#This Row],[עד ועד]]&lt;32)),1,IF(AND(V1463=1,NOT(OR(מרקובחצי[[#This Row],[עד ועד]]&lt;J1463,מרקובחצי[[#This Row],[עד ועד]]&gt;K1463))),1,""))),"")</f>
        <v/>
      </c>
      <c r="W1464" s="19" t="str">
        <f>IF(מרקובחצי[[#This Row],[CycleNumber]]&gt;1,IF(AND(T1463=1,מרקובחצי[[#This Row],[עד ועד]]&gt;31),1,IF(AND(W1463=1,NOT(OR(מרקובחצי[[#This Row],[עד ועד]]&lt;J1463,מרקובחצי[[#This Row],[עד ועד]]&gt;K1463))),1,"")),"")</f>
        <v/>
      </c>
      <c r="X1464" s="19" t="str">
        <f>IF(AND(מרקובחצי[[#This Row],[CycleNumber]]&lt;$B1465,SUM(מרקובחצי[[#This Row],[11]],R1465)=2),1,"")</f>
        <v/>
      </c>
      <c r="Y1464" s="19" t="str">
        <f>IF(AND(מרקובחצי[[#This Row],[CycleNumber]]&lt;$B1465,SUM(מרקובחצי[[#This Row],[11]],S1465)=2),1,"")</f>
        <v/>
      </c>
      <c r="Z1464" s="19" t="str">
        <f>IF(AND(מרקובחצי[[#This Row],[CycleNumber]]&lt;$B1465,SUM(מרקובחצי[[#This Row],[13]],S1465)=2),1,"")</f>
        <v/>
      </c>
      <c r="AA1464" s="19" t="str">
        <f>IF(AND(מרקובחצי[[#This Row],[CycleNumber]]&lt;$B1465,SUM(מרקובחצי[[#This Row],[13]],T1465)=2),1,"")</f>
        <v/>
      </c>
      <c r="AB1464" s="19" t="str">
        <f>IF(AND(מרקובחצי[[#This Row],[CycleNumber]]&lt;$B1465,SUM(מרקובחצי[[#This Row],[21]],U1465)=2),1,"")</f>
        <v/>
      </c>
      <c r="AC1464" s="19" t="str">
        <f>IF(AND(מרקובחצי[[#This Row],[CycleNumber]]&lt;$B1465,SUM(מרקובחצי[[#This Row],[21]],V1465)=2),1,"")</f>
        <v/>
      </c>
      <c r="AD1464" s="19" t="str">
        <f>IF(AND(מרקובחצי[[#This Row],[CycleNumber]]&lt;$B1465,SUM(מרקובחצי[[#This Row],[23]],V1465)=2),1,"")</f>
        <v/>
      </c>
      <c r="AE1464" s="19">
        <f>IF(AND(מרקובחצי[[#This Row],[CycleNumber]]&lt;$B1465,SUM(מרקובחצי[[#This Row],[23]],W1465)=2),1,"")</f>
        <v>1</v>
      </c>
      <c r="AF1464" s="19" t="str">
        <f>IF(AND(מרקובחצי[[#This Row],[CycleNumber]]&lt;$B1465,SUM(מרקובחצי[[#This Row],[31]],O1465)=2),1,"")</f>
        <v/>
      </c>
      <c r="AG1464" s="19" t="str">
        <f>IF(AND(מרקובחצי[[#This Row],[CycleNumber]]&lt;$B1465,SUM(מרקובחצי[[#This Row],[31]],P1465)=2),1,"")</f>
        <v/>
      </c>
      <c r="AH1464" s="19" t="str">
        <f>IF(AND(מרקובחצי[[#This Row],[CycleNumber]]&lt;$B1465,SUM(מרקובחצי[[#This Row],[31]],Q1465)=2),1,"")</f>
        <v/>
      </c>
      <c r="AI1464" s="19" t="str">
        <f>IF(AND(מרקובחצי[[#This Row],[CycleNumber]]&lt;$B1465,SUM(U1464:U1465)=2),1,"")</f>
        <v/>
      </c>
      <c r="AJ1464" s="19" t="str">
        <f>IF(AND(מרקובחצי[[#This Row],[CycleNumber]]&lt;$B1465,SUM(מרקובחצי[[#This Row],[32]],O1465)=2),1,"")</f>
        <v/>
      </c>
      <c r="AK1464" s="19" t="str">
        <f>IF(AND(מרקובחצי[[#This Row],[CycleNumber]]&lt;$B1465,SUM(מרקובחצי[[#This Row],[32]],P1465)=2),1,"")</f>
        <v/>
      </c>
      <c r="AL1464" s="19" t="str">
        <f>IF(AND(מרקובחצי[[#This Row],[CycleNumber]]&lt;$B1465,SUM(מרקובחצי[[#This Row],[32]],Q1465)=2),1,"")</f>
        <v/>
      </c>
      <c r="AM1464" s="19" t="str">
        <f>IF(AND(מרקובחצי[[#This Row],[CycleNumber]]&lt;$B1465,SUM(V1464:V1465)=2),1,"")</f>
        <v/>
      </c>
      <c r="AN1464" s="19" t="str">
        <f>IF(AND(מרקובחצי[[#This Row],[CycleNumber]]&lt;$B1465,SUM(מרקובחצי[[#This Row],[33]],O1465)=2),1,"")</f>
        <v/>
      </c>
      <c r="AO1464" s="19" t="str">
        <f>IF(AND(מרקובחצי[[#This Row],[CycleNumber]]&lt;$B1465,SUM(מרקובחצי[[#This Row],[33]],P1465)=2),1,"")</f>
        <v/>
      </c>
      <c r="AP1464" s="19" t="str">
        <f>IF(AND(מרקובחצי[[#This Row],[CycleNumber]]&lt;$B1465,SUM(מרקובחצי[[#This Row],[33]],Q1465)=2),1,"")</f>
        <v/>
      </c>
      <c r="AQ1464" s="19" t="str">
        <f>IF(AND(מרקובחצי[[#This Row],[CycleNumber]]&lt;$B1465,SUM(W1464:W1465)=2),1,"")</f>
        <v/>
      </c>
      <c r="AR1464" s="19" t="str">
        <f>IF(AND(מרקובחצי[[#This Row],[CycleNumber]]&lt;$B1465,SUM(מרקובחצי[[#This Row],[12]],S1465)=2),1,"")</f>
        <v/>
      </c>
      <c r="AS1464" s="19" t="str">
        <f>IF(AND(מרקובחצי[[#This Row],[CycleNumber]]&lt;$B1465,SUM(מרקובחצי[[#This Row],[22]],V1465)=2),1,"")</f>
        <v/>
      </c>
      <c r="AT1464" s="21">
        <f>SUM(מרקובחצי[[#This Row],[11]:[33]])</f>
        <v>1</v>
      </c>
    </row>
    <row r="1465" spans="1:46" ht="15.6" x14ac:dyDescent="0.25">
      <c r="A1465" s="19" t="s">
        <v>156</v>
      </c>
      <c r="B1465" s="19">
        <v>11</v>
      </c>
      <c r="C1465">
        <v>49</v>
      </c>
      <c r="D1465" s="19">
        <f>מרקובחצי[[#This Row],[LengthofCycle]]+1</f>
        <v>50</v>
      </c>
      <c r="E1465" t="str">
        <f>IF(IFERROR(LOOKUP(מרקובחצי[[#This Row],[ClientID]],קביעויות[הפלגה]),FALSE)=מרקובחצי[[#This Row],[ClientID]],1,"")</f>
        <v/>
      </c>
      <c r="F1465" t="str">
        <f>IF(IFERROR(LOOKUP(מרקובחצי[[#This Row],[ClientID]],סוגחציקבוע[S31]),FALSE)=מרקובחצי[[#This Row],[ClientID]],1,"")</f>
        <v/>
      </c>
      <c r="G1465" t="str">
        <f>IF(IFERROR(LOOKUP(מרקובחצי[[#This Row],[ClientID]],סוגחציקבוע[S32]),FALSE)=מרקובחצי[[#This Row],[ClientID]],1,"")</f>
        <v/>
      </c>
      <c r="H1465">
        <f>IF(IFERROR(LOOKUP(מרקובחצי[[#This Row],[ClientID]],סוגחציקבוע[S33]),FALSE)=מרקובחצי[[#This Row],[ClientID]],1,"")</f>
        <v>1</v>
      </c>
      <c r="I1465" t="str">
        <f>IF(IFERROR(LOOKUP(מרקובחצי[[#This Row],[ClientID]],סוגחציקבוע[S32&amp;33]),FALSE)=מרקובחצי[[#This Row],[ClientID]],1,"")</f>
        <v/>
      </c>
      <c r="J1465" s="19">
        <f>IF(SUM(מרקובחצי[[#This Row],[11]:[13]])=1,מרקובחצי[[#This Row],[עד ועד]],IF(SUM(R1464:T1465)=1,IF(מרקובחצי[[#This Row],[עד ועד]]&lt;J1464,מרקובחצי[[#This Row],[עד ועד]],J1464),J1464))</f>
        <v>43</v>
      </c>
      <c r="K1465" s="19">
        <f>IF(SUM(מרקובחצי[[#This Row],[11]:[13]])=1,מרקובחצי[[#This Row],[עד ועד]],IF(SUM(R1464:T1465)=1,IF(מרקובחצי[[#This Row],[עד ועד]]&gt;K1464,מרקובחצי[[#This Row],[עד ועד]],K1464),K1464))</f>
        <v>50</v>
      </c>
      <c r="L1465" s="19">
        <f>IF(AND(SUM(מרקובחצי[[#This Row],[31]:[33]])=1,SUM(U1464:W1464)=0),מרקובחצי[[#This Row],[מקס]]-מרקובחצי[[#This Row],[מינ]],"")</f>
        <v>7</v>
      </c>
      <c r="M146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465" s="19" t="str">
        <f t="shared" si="22"/>
        <v>S23</v>
      </c>
      <c r="O1465" s="19" t="str">
        <f>IF(מרקובחצי[[#This Row],[קבעה הפלגה?]]=1,"",IF(AND(מרקובחצי[[#This Row],[עד ועד]]&lt;29,OR(מרקובחצי[[#This Row],[CycleNumber]]=1,AND(U1464=1,OR(מרקובחצי[[#This Row],[עד ועד]]&lt;J1464,מרקובחצי[[#This Row],[עד ועד]]&gt;K1464)),AND(V1464=1,מרקובחצי[[#This Row],[עד ועד]]&lt;J1464),W1464=1)),1,""))</f>
        <v/>
      </c>
      <c r="P1465" s="19" t="str">
        <f>IF(מרקובחצי[[#This Row],[קבעה הפלגה?]]=1,"",IF(AND(מרקובחצי[[#This Row],[עד ועד]]&gt;28,מרקובחצי[[#This Row],[עד ועד]]&lt;32,OR(מרקובחצי[[#This Row],[CycleNumber]]=1,AND(U1464=1),AND(V1464=1,OR(מרקובחצי[[#This Row],[עד ועד]]&lt;J1464,מרקובחצי[[#This Row],[עד ועד]]&gt;K1464)),W1464=1)),1,""))</f>
        <v/>
      </c>
      <c r="Q1465" s="19" t="str">
        <f>IF(מרקובחצי[[#This Row],[קבעה הפלגה?]]=1,"",IF(AND(מרקובחצי[[#This Row],[עד ועד]]&gt;31,OR(מרקובחצי[[#This Row],[CycleNumber]]=1,AND(U1464=1),AND(V1464=1,מרקובחצי[[#This Row],[עד ועד]]&gt;K1464),AND(W1464=1,OR(מרקובחצי[[#This Row],[עד ועד]]&gt;K1464,מרקובחצי[[#This Row],[עד ועד]]&lt;J1464)))),1,""))</f>
        <v/>
      </c>
      <c r="R1465" s="19" t="str">
        <f>IF(מרקובחצי[[#This Row],[CycleNumber]]&gt;1,IF(AND(O1464=1,מרקובחצי[[#This Row],[עד ועד]]&lt;29),1,""),"")</f>
        <v/>
      </c>
      <c r="S1465" s="19" t="str">
        <f>IF(מרקובחצי[[#This Row],[CycleNumber]]&gt;1,IF(OR(AND(O1464=1,מרקובחצי[[#This Row],[עד ועד]]&gt;28),AND(P1464=1),AND(Q1464=1,מרקובחצי[[#This Row],[עד ועד]]&lt;32)),1,""),"")</f>
        <v/>
      </c>
      <c r="T1465" s="19" t="str">
        <f>IF(מרקובחצי[[#This Row],[CycleNumber]]&gt;1,IF(AND(Q1464=1,מרקובחצי[[#This Row],[עד ועד]]&gt;31),1,""),"")</f>
        <v/>
      </c>
      <c r="U1465" s="19" t="str">
        <f>IF(מרקובחצי[[#This Row],[CycleNumber]]&gt;1,IF(AND(R1464=1,מרקובחצי[[#This Row],[עד ועד]]&lt;29),1,IF(AND(U1464=1,NOT(OR(מרקובחצי[[#This Row],[עד ועד]]&lt;J1464,מרקובחצי[[#This Row],[עד ועד]]&gt;K1464))),1,"")),"")</f>
        <v/>
      </c>
      <c r="V1465" s="19" t="str">
        <f>IF(מרקובחצי[[#This Row],[CycleNumber]]&gt;1,IF(AND(SUM(R1464:T1464)=1,מרקובחצי[[#This Row],[עד ועד]]&gt;28,מרקובחצי[[#This Row],[עד ועד]]&lt;32),1,IF(OR(S1464=1,AND(R1464=1,מרקובחצי[[#This Row],[עד ועד]]&gt;28),AND(T1464=1,מרקובחצי[[#This Row],[עד ועד]]&lt;32)),1,IF(AND(V1464=1,NOT(OR(מרקובחצי[[#This Row],[עד ועד]]&lt;J1464,מרקובחצי[[#This Row],[עד ועד]]&gt;K1464))),1,""))),"")</f>
        <v/>
      </c>
      <c r="W1465" s="19">
        <f>IF(מרקובחצי[[#This Row],[CycleNumber]]&gt;1,IF(AND(T1464=1,מרקובחצי[[#This Row],[עד ועד]]&gt;31),1,IF(AND(W1464=1,NOT(OR(מרקובחצי[[#This Row],[עד ועד]]&lt;J1464,מרקובחצי[[#This Row],[עד ועד]]&gt;K1464))),1,"")),"")</f>
        <v>1</v>
      </c>
      <c r="X1465" s="19" t="str">
        <f>IF(AND(מרקובחצי[[#This Row],[CycleNumber]]&lt;$B1466,SUM(מרקובחצי[[#This Row],[11]],R1466)=2),1,"")</f>
        <v/>
      </c>
      <c r="Y1465" s="19" t="str">
        <f>IF(AND(מרקובחצי[[#This Row],[CycleNumber]]&lt;$B1466,SUM(מרקובחצי[[#This Row],[11]],S1466)=2),1,"")</f>
        <v/>
      </c>
      <c r="Z1465" s="19" t="str">
        <f>IF(AND(מרקובחצי[[#This Row],[CycleNumber]]&lt;$B1466,SUM(מרקובחצי[[#This Row],[13]],S1466)=2),1,"")</f>
        <v/>
      </c>
      <c r="AA1465" s="19" t="str">
        <f>IF(AND(מרקובחצי[[#This Row],[CycleNumber]]&lt;$B1466,SUM(מרקובחצי[[#This Row],[13]],T1466)=2),1,"")</f>
        <v/>
      </c>
      <c r="AB1465" s="19" t="str">
        <f>IF(AND(מרקובחצי[[#This Row],[CycleNumber]]&lt;$B1466,SUM(מרקובחצי[[#This Row],[21]],U1466)=2),1,"")</f>
        <v/>
      </c>
      <c r="AC1465" s="19" t="str">
        <f>IF(AND(מרקובחצי[[#This Row],[CycleNumber]]&lt;$B1466,SUM(מרקובחצי[[#This Row],[21]],V1466)=2),1,"")</f>
        <v/>
      </c>
      <c r="AD1465" s="19" t="str">
        <f>IF(AND(מרקובחצי[[#This Row],[CycleNumber]]&lt;$B1466,SUM(מרקובחצי[[#This Row],[23]],V1466)=2),1,"")</f>
        <v/>
      </c>
      <c r="AE1465" s="19" t="str">
        <f>IF(AND(מרקובחצי[[#This Row],[CycleNumber]]&lt;$B1466,SUM(מרקובחצי[[#This Row],[23]],W1466)=2),1,"")</f>
        <v/>
      </c>
      <c r="AF1465" s="19" t="str">
        <f>IF(AND(מרקובחצי[[#This Row],[CycleNumber]]&lt;$B1466,SUM(מרקובחצי[[#This Row],[31]],O1466)=2),1,"")</f>
        <v/>
      </c>
      <c r="AG1465" s="19" t="str">
        <f>IF(AND(מרקובחצי[[#This Row],[CycleNumber]]&lt;$B1466,SUM(מרקובחצי[[#This Row],[31]],P1466)=2),1,"")</f>
        <v/>
      </c>
      <c r="AH1465" s="19" t="str">
        <f>IF(AND(מרקובחצי[[#This Row],[CycleNumber]]&lt;$B1466,SUM(מרקובחצי[[#This Row],[31]],Q1466)=2),1,"")</f>
        <v/>
      </c>
      <c r="AI1465" s="19" t="str">
        <f>IF(AND(מרקובחצי[[#This Row],[CycleNumber]]&lt;$B1466,SUM(U1465:U1466)=2),1,"")</f>
        <v/>
      </c>
      <c r="AJ1465" s="19" t="str">
        <f>IF(AND(מרקובחצי[[#This Row],[CycleNumber]]&lt;$B1466,SUM(מרקובחצי[[#This Row],[32]],O1466)=2),1,"")</f>
        <v/>
      </c>
      <c r="AK1465" s="19" t="str">
        <f>IF(AND(מרקובחצי[[#This Row],[CycleNumber]]&lt;$B1466,SUM(מרקובחצי[[#This Row],[32]],P1466)=2),1,"")</f>
        <v/>
      </c>
      <c r="AL1465" s="19" t="str">
        <f>IF(AND(מרקובחצי[[#This Row],[CycleNumber]]&lt;$B1466,SUM(מרקובחצי[[#This Row],[32]],Q1466)=2),1,"")</f>
        <v/>
      </c>
      <c r="AM1465" s="19" t="str">
        <f>IF(AND(מרקובחצי[[#This Row],[CycleNumber]]&lt;$B1466,SUM(V1465:V1466)=2),1,"")</f>
        <v/>
      </c>
      <c r="AN1465" s="19" t="str">
        <f>IF(AND(מרקובחצי[[#This Row],[CycleNumber]]&lt;$B1466,SUM(מרקובחצי[[#This Row],[33]],O1466)=2),1,"")</f>
        <v/>
      </c>
      <c r="AO1465" s="19" t="str">
        <f>IF(AND(מרקובחצי[[#This Row],[CycleNumber]]&lt;$B1466,SUM(מרקובחצי[[#This Row],[33]],P1466)=2),1,"")</f>
        <v/>
      </c>
      <c r="AP1465" s="19">
        <f>IF(AND(מרקובחצי[[#This Row],[CycleNumber]]&lt;$B1466,SUM(מרקובחצי[[#This Row],[33]],Q1466)=2),1,"")</f>
        <v>1</v>
      </c>
      <c r="AQ1465" s="19" t="str">
        <f>IF(AND(מרקובחצי[[#This Row],[CycleNumber]]&lt;$B1466,SUM(W1465:W1466)=2),1,"")</f>
        <v/>
      </c>
      <c r="AR1465" s="19" t="str">
        <f>IF(AND(מרקובחצי[[#This Row],[CycleNumber]]&lt;$B1466,SUM(מרקובחצי[[#This Row],[12]],S1466)=2),1,"")</f>
        <v/>
      </c>
      <c r="AS1465" s="19" t="str">
        <f>IF(AND(מרקובחצי[[#This Row],[CycleNumber]]&lt;$B1466,SUM(מרקובחצי[[#This Row],[22]],V1466)=2),1,"")</f>
        <v/>
      </c>
      <c r="AT1465" s="21">
        <f>SUM(מרקובחצי[[#This Row],[11]:[33]])</f>
        <v>1</v>
      </c>
    </row>
    <row r="1466" spans="1:46" ht="15.6" x14ac:dyDescent="0.25">
      <c r="A1466" s="19" t="s">
        <v>156</v>
      </c>
      <c r="B1466" s="19">
        <v>12</v>
      </c>
      <c r="C1466">
        <v>34</v>
      </c>
      <c r="D1466" s="19">
        <f>מרקובחצי[[#This Row],[LengthofCycle]]+1</f>
        <v>35</v>
      </c>
      <c r="E1466" t="str">
        <f>IF(IFERROR(LOOKUP(מרקובחצי[[#This Row],[ClientID]],קביעויות[הפלגה]),FALSE)=מרקובחצי[[#This Row],[ClientID]],1,"")</f>
        <v/>
      </c>
      <c r="F1466" t="str">
        <f>IF(IFERROR(LOOKUP(מרקובחצי[[#This Row],[ClientID]],סוגחציקבוע[S31]),FALSE)=מרקובחצי[[#This Row],[ClientID]],1,"")</f>
        <v/>
      </c>
      <c r="G1466" t="str">
        <f>IF(IFERROR(LOOKUP(מרקובחצי[[#This Row],[ClientID]],סוגחציקבוע[S32]),FALSE)=מרקובחצי[[#This Row],[ClientID]],1,"")</f>
        <v/>
      </c>
      <c r="H1466">
        <f>IF(IFERROR(LOOKUP(מרקובחצי[[#This Row],[ClientID]],סוגחציקבוע[S33]),FALSE)=מרקובחצי[[#This Row],[ClientID]],1,"")</f>
        <v>1</v>
      </c>
      <c r="I1466" t="str">
        <f>IF(IFERROR(LOOKUP(מרקובחצי[[#This Row],[ClientID]],סוגחציקבוע[S32&amp;33]),FALSE)=מרקובחצי[[#This Row],[ClientID]],1,"")</f>
        <v/>
      </c>
      <c r="J1466" s="19">
        <f>IF(SUM(מרקובחצי[[#This Row],[11]:[13]])=1,מרקובחצי[[#This Row],[עד ועד]],IF(SUM(R1465:T1466)=1,IF(מרקובחצי[[#This Row],[עד ועד]]&lt;J1465,מרקובחצי[[#This Row],[עד ועד]],J1465),J1465))</f>
        <v>35</v>
      </c>
      <c r="K1466" s="19">
        <f>IF(SUM(מרקובחצי[[#This Row],[11]:[13]])=1,מרקובחצי[[#This Row],[עד ועד]],IF(SUM(R1465:T1466)=1,IF(מרקובחצי[[#This Row],[עד ועד]]&gt;K1465,מרקובחצי[[#This Row],[עד ועד]],K1465),K1465))</f>
        <v>35</v>
      </c>
      <c r="L1466" s="19" t="str">
        <f>IF(AND(SUM(מרקובחצי[[#This Row],[31]:[33]])=1,SUM(U1465:W1465)=0),מרקובחצי[[#This Row],[מקס]]-מרקובחצי[[#This Row],[מינ]],"")</f>
        <v/>
      </c>
      <c r="M146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466" s="19" t="str">
        <f t="shared" si="22"/>
        <v>S33</v>
      </c>
      <c r="O1466" s="19" t="str">
        <f>IF(מרקובחצי[[#This Row],[קבעה הפלגה?]]=1,"",IF(AND(מרקובחצי[[#This Row],[עד ועד]]&lt;29,OR(מרקובחצי[[#This Row],[CycleNumber]]=1,AND(U1465=1,OR(מרקובחצי[[#This Row],[עד ועד]]&lt;J1465,מרקובחצי[[#This Row],[עד ועד]]&gt;K1465)),AND(V1465=1,מרקובחצי[[#This Row],[עד ועד]]&lt;J1465),W1465=1)),1,""))</f>
        <v/>
      </c>
      <c r="P1466" s="19" t="str">
        <f>IF(מרקובחצי[[#This Row],[קבעה הפלגה?]]=1,"",IF(AND(מרקובחצי[[#This Row],[עד ועד]]&gt;28,מרקובחצי[[#This Row],[עד ועד]]&lt;32,OR(מרקובחצי[[#This Row],[CycleNumber]]=1,AND(U1465=1),AND(V1465=1,OR(מרקובחצי[[#This Row],[עד ועד]]&lt;J1465,מרקובחצי[[#This Row],[עד ועד]]&gt;K1465)),W1465=1)),1,""))</f>
        <v/>
      </c>
      <c r="Q1466" s="19">
        <f>IF(מרקובחצי[[#This Row],[קבעה הפלגה?]]=1,"",IF(AND(מרקובחצי[[#This Row],[עד ועד]]&gt;31,OR(מרקובחצי[[#This Row],[CycleNumber]]=1,AND(U1465=1),AND(V1465=1,מרקובחצי[[#This Row],[עד ועד]]&gt;K1465),AND(W1465=1,OR(מרקובחצי[[#This Row],[עד ועד]]&gt;K1465,מרקובחצי[[#This Row],[עד ועד]]&lt;J1465)))),1,""))</f>
        <v>1</v>
      </c>
      <c r="R1466" s="19" t="str">
        <f>IF(מרקובחצי[[#This Row],[CycleNumber]]&gt;1,IF(AND(O1465=1,מרקובחצי[[#This Row],[עד ועד]]&lt;29),1,""),"")</f>
        <v/>
      </c>
      <c r="S1466" s="19" t="str">
        <f>IF(מרקובחצי[[#This Row],[CycleNumber]]&gt;1,IF(OR(AND(O1465=1,מרקובחצי[[#This Row],[עד ועד]]&gt;28),AND(P1465=1),AND(Q1465=1,מרקובחצי[[#This Row],[עד ועד]]&lt;32)),1,""),"")</f>
        <v/>
      </c>
      <c r="T1466" s="19" t="str">
        <f>IF(מרקובחצי[[#This Row],[CycleNumber]]&gt;1,IF(AND(Q1465=1,מרקובחצי[[#This Row],[עד ועד]]&gt;31),1,""),"")</f>
        <v/>
      </c>
      <c r="U1466" s="19" t="str">
        <f>IF(מרקובחצי[[#This Row],[CycleNumber]]&gt;1,IF(AND(R1465=1,מרקובחצי[[#This Row],[עד ועד]]&lt;29),1,IF(AND(U1465=1,NOT(OR(מרקובחצי[[#This Row],[עד ועד]]&lt;J1465,מרקובחצי[[#This Row],[עד ועד]]&gt;K1465))),1,"")),"")</f>
        <v/>
      </c>
      <c r="V1466" s="19" t="str">
        <f>IF(מרקובחצי[[#This Row],[CycleNumber]]&gt;1,IF(AND(SUM(R1465:T1465)=1,מרקובחצי[[#This Row],[עד ועד]]&gt;28,מרקובחצי[[#This Row],[עד ועד]]&lt;32),1,IF(OR(S1465=1,AND(R1465=1,מרקובחצי[[#This Row],[עד ועד]]&gt;28),AND(T1465=1,מרקובחצי[[#This Row],[עד ועד]]&lt;32)),1,IF(AND(V1465=1,NOT(OR(מרקובחצי[[#This Row],[עד ועד]]&lt;J1465,מרקובחצי[[#This Row],[עד ועד]]&gt;K1465))),1,""))),"")</f>
        <v/>
      </c>
      <c r="W1466" s="19" t="str">
        <f>IF(מרקובחצי[[#This Row],[CycleNumber]]&gt;1,IF(AND(T1465=1,מרקובחצי[[#This Row],[עד ועד]]&gt;31),1,IF(AND(W1465=1,NOT(OR(מרקובחצי[[#This Row],[עד ועד]]&lt;J1465,מרקובחצי[[#This Row],[עד ועד]]&gt;K1465))),1,"")),"")</f>
        <v/>
      </c>
      <c r="X1466" s="19" t="str">
        <f>IF(AND(מרקובחצי[[#This Row],[CycleNumber]]&lt;$B1467,SUM(מרקובחצי[[#This Row],[11]],R1467)=2),1,"")</f>
        <v/>
      </c>
      <c r="Y1466" s="19" t="str">
        <f>IF(AND(מרקובחצי[[#This Row],[CycleNumber]]&lt;$B1467,SUM(מרקובחצי[[#This Row],[11]],S1467)=2),1,"")</f>
        <v/>
      </c>
      <c r="Z1466" s="19" t="str">
        <f>IF(AND(מרקובחצי[[#This Row],[CycleNumber]]&lt;$B1467,SUM(מרקובחצי[[#This Row],[13]],S1467)=2),1,"")</f>
        <v/>
      </c>
      <c r="AA1466" s="19" t="str">
        <f>IF(AND(מרקובחצי[[#This Row],[CycleNumber]]&lt;$B1467,SUM(מרקובחצי[[#This Row],[13]],T1467)=2),1,"")</f>
        <v/>
      </c>
      <c r="AB1466" s="19" t="str">
        <f>IF(AND(מרקובחצי[[#This Row],[CycleNumber]]&lt;$B1467,SUM(מרקובחצי[[#This Row],[21]],U1467)=2),1,"")</f>
        <v/>
      </c>
      <c r="AC1466" s="19" t="str">
        <f>IF(AND(מרקובחצי[[#This Row],[CycleNumber]]&lt;$B1467,SUM(מרקובחצי[[#This Row],[21]],V1467)=2),1,"")</f>
        <v/>
      </c>
      <c r="AD1466" s="19" t="str">
        <f>IF(AND(מרקובחצי[[#This Row],[CycleNumber]]&lt;$B1467,SUM(מרקובחצי[[#This Row],[23]],V1467)=2),1,"")</f>
        <v/>
      </c>
      <c r="AE1466" s="19" t="str">
        <f>IF(AND(מרקובחצי[[#This Row],[CycleNumber]]&lt;$B1467,SUM(מרקובחצי[[#This Row],[23]],W1467)=2),1,"")</f>
        <v/>
      </c>
      <c r="AF1466" s="19" t="str">
        <f>IF(AND(מרקובחצי[[#This Row],[CycleNumber]]&lt;$B1467,SUM(מרקובחצי[[#This Row],[31]],O1467)=2),1,"")</f>
        <v/>
      </c>
      <c r="AG1466" s="19" t="str">
        <f>IF(AND(מרקובחצי[[#This Row],[CycleNumber]]&lt;$B1467,SUM(מרקובחצי[[#This Row],[31]],P1467)=2),1,"")</f>
        <v/>
      </c>
      <c r="AH1466" s="19" t="str">
        <f>IF(AND(מרקובחצי[[#This Row],[CycleNumber]]&lt;$B1467,SUM(מרקובחצי[[#This Row],[31]],Q1467)=2),1,"")</f>
        <v/>
      </c>
      <c r="AI1466" s="19" t="str">
        <f>IF(AND(מרקובחצי[[#This Row],[CycleNumber]]&lt;$B1467,SUM(U1466:U1467)=2),1,"")</f>
        <v/>
      </c>
      <c r="AJ1466" s="19" t="str">
        <f>IF(AND(מרקובחצי[[#This Row],[CycleNumber]]&lt;$B1467,SUM(מרקובחצי[[#This Row],[32]],O1467)=2),1,"")</f>
        <v/>
      </c>
      <c r="AK1466" s="19" t="str">
        <f>IF(AND(מרקובחצי[[#This Row],[CycleNumber]]&lt;$B1467,SUM(מרקובחצי[[#This Row],[32]],P1467)=2),1,"")</f>
        <v/>
      </c>
      <c r="AL1466" s="19" t="str">
        <f>IF(AND(מרקובחצי[[#This Row],[CycleNumber]]&lt;$B1467,SUM(מרקובחצי[[#This Row],[32]],Q1467)=2),1,"")</f>
        <v/>
      </c>
      <c r="AM1466" s="19" t="str">
        <f>IF(AND(מרקובחצי[[#This Row],[CycleNumber]]&lt;$B1467,SUM(V1466:V1467)=2),1,"")</f>
        <v/>
      </c>
      <c r="AN1466" s="19" t="str">
        <f>IF(AND(מרקובחצי[[#This Row],[CycleNumber]]&lt;$B1467,SUM(מרקובחצי[[#This Row],[33]],O1467)=2),1,"")</f>
        <v/>
      </c>
      <c r="AO1466" s="19" t="str">
        <f>IF(AND(מרקובחצי[[#This Row],[CycleNumber]]&lt;$B1467,SUM(מרקובחצי[[#This Row],[33]],P1467)=2),1,"")</f>
        <v/>
      </c>
      <c r="AP1466" s="19" t="str">
        <f>IF(AND(מרקובחצי[[#This Row],[CycleNumber]]&lt;$B1467,SUM(מרקובחצי[[#This Row],[33]],Q1467)=2),1,"")</f>
        <v/>
      </c>
      <c r="AQ1466" s="19" t="str">
        <f>IF(AND(מרקובחצי[[#This Row],[CycleNumber]]&lt;$B1467,SUM(W1466:W1467)=2),1,"")</f>
        <v/>
      </c>
      <c r="AR1466" s="19" t="str">
        <f>IF(AND(מרקובחצי[[#This Row],[CycleNumber]]&lt;$B1467,SUM(מרקובחצי[[#This Row],[12]],S1467)=2),1,"")</f>
        <v/>
      </c>
      <c r="AS1466" s="19" t="str">
        <f>IF(AND(מרקובחצי[[#This Row],[CycleNumber]]&lt;$B1467,SUM(מרקובחצי[[#This Row],[22]],V1467)=2),1,"")</f>
        <v/>
      </c>
      <c r="AT1466" s="21">
        <f>SUM(מרקובחצי[[#This Row],[11]:[33]])</f>
        <v>1</v>
      </c>
    </row>
    <row r="1467" spans="1:46" ht="15.6" x14ac:dyDescent="0.25">
      <c r="A1467" s="19" t="s">
        <v>157</v>
      </c>
      <c r="B1467" s="19">
        <v>1</v>
      </c>
      <c r="C1467">
        <v>34</v>
      </c>
      <c r="D1467" s="19">
        <f>מרקובחצי[[#This Row],[LengthofCycle]]+1</f>
        <v>35</v>
      </c>
      <c r="E1467" t="str">
        <f>IF(IFERROR(LOOKUP(מרקובחצי[[#This Row],[ClientID]],קביעויות[הפלגה]),FALSE)=מרקובחצי[[#This Row],[ClientID]],1,"")</f>
        <v/>
      </c>
      <c r="F1467" t="str">
        <f>IF(IFERROR(LOOKUP(מרקובחצי[[#This Row],[ClientID]],סוגחציקבוע[S31]),FALSE)=מרקובחצי[[#This Row],[ClientID]],1,"")</f>
        <v/>
      </c>
      <c r="G1467" t="str">
        <f>IF(IFERROR(LOOKUP(מרקובחצי[[#This Row],[ClientID]],סוגחציקבוע[S32]),FALSE)=מרקובחצי[[#This Row],[ClientID]],1,"")</f>
        <v/>
      </c>
      <c r="H1467" t="str">
        <f>IF(IFERROR(LOOKUP(מרקובחצי[[#This Row],[ClientID]],סוגחציקבוע[S33]),FALSE)=מרקובחצי[[#This Row],[ClientID]],1,"")</f>
        <v/>
      </c>
      <c r="I1467">
        <f>IF(IFERROR(LOOKUP(מרקובחצי[[#This Row],[ClientID]],סוגחציקבוע[S32&amp;33]),FALSE)=מרקובחצי[[#This Row],[ClientID]],1,"")</f>
        <v>1</v>
      </c>
      <c r="J1467" s="19">
        <f>IF(SUM(מרקובחצי[[#This Row],[11]:[13]])=1,מרקובחצי[[#This Row],[עד ועד]],IF(SUM(R1466:T1467)=1,IF(מרקובחצי[[#This Row],[עד ועד]]&lt;J1466,מרקובחצי[[#This Row],[עד ועד]],J1466),J1466))</f>
        <v>35</v>
      </c>
      <c r="K1467" s="19">
        <f>IF(SUM(מרקובחצי[[#This Row],[11]:[13]])=1,מרקובחצי[[#This Row],[עד ועד]],IF(SUM(R1466:T1467)=1,IF(מרקובחצי[[#This Row],[עד ועד]]&gt;K1466,מרקובחצי[[#This Row],[עד ועד]],K1466),K1466))</f>
        <v>35</v>
      </c>
      <c r="L1467" s="19" t="str">
        <f>IF(AND(SUM(מרקובחצי[[#This Row],[31]:[33]])=1,SUM(U1466:W1466)=0),מרקובחצי[[#This Row],[מקס]]-מרקובחצי[[#This Row],[מינ]],"")</f>
        <v/>
      </c>
      <c r="M146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467" s="19" t="str">
        <f t="shared" si="22"/>
        <v>S13</v>
      </c>
      <c r="O1467" s="19" t="str">
        <f>IF(מרקובחצי[[#This Row],[קבעה הפלגה?]]=1,"",IF(AND(מרקובחצי[[#This Row],[עד ועד]]&lt;29,OR(מרקובחצי[[#This Row],[CycleNumber]]=1,AND(U1466=1,OR(מרקובחצי[[#This Row],[עד ועד]]&lt;J1466,מרקובחצי[[#This Row],[עד ועד]]&gt;K1466)),AND(V1466=1,מרקובחצי[[#This Row],[עד ועד]]&lt;J1466),W1466=1)),1,""))</f>
        <v/>
      </c>
      <c r="P1467" s="19" t="str">
        <f>IF(מרקובחצי[[#This Row],[קבעה הפלגה?]]=1,"",IF(AND(מרקובחצי[[#This Row],[עד ועד]]&gt;28,מרקובחצי[[#This Row],[עד ועד]]&lt;32,OR(מרקובחצי[[#This Row],[CycleNumber]]=1,AND(U1466=1),AND(V1466=1,OR(מרקובחצי[[#This Row],[עד ועד]]&lt;J1466,מרקובחצי[[#This Row],[עד ועד]]&gt;K1466)),W1466=1)),1,""))</f>
        <v/>
      </c>
      <c r="Q1467" s="19">
        <f>IF(מרקובחצי[[#This Row],[קבעה הפלגה?]]=1,"",IF(AND(מרקובחצי[[#This Row],[עד ועד]]&gt;31,OR(מרקובחצי[[#This Row],[CycleNumber]]=1,AND(U1466=1),AND(V1466=1,מרקובחצי[[#This Row],[עד ועד]]&gt;K1466),AND(W1466=1,OR(מרקובחצי[[#This Row],[עד ועד]]&gt;K1466,מרקובחצי[[#This Row],[עד ועד]]&lt;J1466)))),1,""))</f>
        <v>1</v>
      </c>
      <c r="R1467" s="19" t="str">
        <f>IF(מרקובחצי[[#This Row],[CycleNumber]]&gt;1,IF(AND(O1466=1,מרקובחצי[[#This Row],[עד ועד]]&lt;29),1,""),"")</f>
        <v/>
      </c>
      <c r="S1467" s="19" t="str">
        <f>IF(מרקובחצי[[#This Row],[CycleNumber]]&gt;1,IF(OR(AND(O1466=1,מרקובחצי[[#This Row],[עד ועד]]&gt;28),AND(P1466=1),AND(Q1466=1,מרקובחצי[[#This Row],[עד ועד]]&lt;32)),1,""),"")</f>
        <v/>
      </c>
      <c r="T1467" s="19" t="str">
        <f>IF(מרקובחצי[[#This Row],[CycleNumber]]&gt;1,IF(AND(Q1466=1,מרקובחצי[[#This Row],[עד ועד]]&gt;31),1,""),"")</f>
        <v/>
      </c>
      <c r="U1467" s="19" t="str">
        <f>IF(מרקובחצי[[#This Row],[CycleNumber]]&gt;1,IF(AND(R1466=1,מרקובחצי[[#This Row],[עד ועד]]&lt;29),1,IF(AND(U1466=1,NOT(OR(מרקובחצי[[#This Row],[עד ועד]]&lt;J1466,מרקובחצי[[#This Row],[עד ועד]]&gt;K1466))),1,"")),"")</f>
        <v/>
      </c>
      <c r="V1467" s="19" t="str">
        <f>IF(מרקובחצי[[#This Row],[CycleNumber]]&gt;1,IF(AND(SUM(R1466:T1466)=1,מרקובחצי[[#This Row],[עד ועד]]&gt;28,מרקובחצי[[#This Row],[עד ועד]]&lt;32),1,IF(OR(S1466=1,AND(R1466=1,מרקובחצי[[#This Row],[עד ועד]]&gt;28),AND(T1466=1,מרקובחצי[[#This Row],[עד ועד]]&lt;32)),1,IF(AND(V1466=1,NOT(OR(מרקובחצי[[#This Row],[עד ועד]]&lt;J1466,מרקובחצי[[#This Row],[עד ועד]]&gt;K1466))),1,""))),"")</f>
        <v/>
      </c>
      <c r="W1467" s="19" t="str">
        <f>IF(מרקובחצי[[#This Row],[CycleNumber]]&gt;1,IF(AND(T1466=1,מרקובחצי[[#This Row],[עד ועד]]&gt;31),1,IF(AND(W1466=1,NOT(OR(מרקובחצי[[#This Row],[עד ועד]]&lt;J1466,מרקובחצי[[#This Row],[עד ועד]]&gt;K1466))),1,"")),"")</f>
        <v/>
      </c>
      <c r="X1467" s="19" t="str">
        <f>IF(AND(מרקובחצי[[#This Row],[CycleNumber]]&lt;$B1468,SUM(מרקובחצי[[#This Row],[11]],R1468)=2),1,"")</f>
        <v/>
      </c>
      <c r="Y1467" s="19" t="str">
        <f>IF(AND(מרקובחצי[[#This Row],[CycleNumber]]&lt;$B1468,SUM(מרקובחצי[[#This Row],[11]],S1468)=2),1,"")</f>
        <v/>
      </c>
      <c r="Z1467" s="19" t="str">
        <f>IF(AND(מרקובחצי[[#This Row],[CycleNumber]]&lt;$B1468,SUM(מרקובחצי[[#This Row],[13]],S1468)=2),1,"")</f>
        <v/>
      </c>
      <c r="AA1467" s="19">
        <f>IF(AND(מרקובחצי[[#This Row],[CycleNumber]]&lt;$B1468,SUM(מרקובחצי[[#This Row],[13]],T1468)=2),1,"")</f>
        <v>1</v>
      </c>
      <c r="AB1467" s="19" t="str">
        <f>IF(AND(מרקובחצי[[#This Row],[CycleNumber]]&lt;$B1468,SUM(מרקובחצי[[#This Row],[21]],U1468)=2),1,"")</f>
        <v/>
      </c>
      <c r="AC1467" s="19" t="str">
        <f>IF(AND(מרקובחצי[[#This Row],[CycleNumber]]&lt;$B1468,SUM(מרקובחצי[[#This Row],[21]],V1468)=2),1,"")</f>
        <v/>
      </c>
      <c r="AD1467" s="19" t="str">
        <f>IF(AND(מרקובחצי[[#This Row],[CycleNumber]]&lt;$B1468,SUM(מרקובחצי[[#This Row],[23]],V1468)=2),1,"")</f>
        <v/>
      </c>
      <c r="AE1467" s="19" t="str">
        <f>IF(AND(מרקובחצי[[#This Row],[CycleNumber]]&lt;$B1468,SUM(מרקובחצי[[#This Row],[23]],W1468)=2),1,"")</f>
        <v/>
      </c>
      <c r="AF1467" s="19" t="str">
        <f>IF(AND(מרקובחצי[[#This Row],[CycleNumber]]&lt;$B1468,SUM(מרקובחצי[[#This Row],[31]],O1468)=2),1,"")</f>
        <v/>
      </c>
      <c r="AG1467" s="19" t="str">
        <f>IF(AND(מרקובחצי[[#This Row],[CycleNumber]]&lt;$B1468,SUM(מרקובחצי[[#This Row],[31]],P1468)=2),1,"")</f>
        <v/>
      </c>
      <c r="AH1467" s="19" t="str">
        <f>IF(AND(מרקובחצי[[#This Row],[CycleNumber]]&lt;$B1468,SUM(מרקובחצי[[#This Row],[31]],Q1468)=2),1,"")</f>
        <v/>
      </c>
      <c r="AI1467" s="19" t="str">
        <f>IF(AND(מרקובחצי[[#This Row],[CycleNumber]]&lt;$B1468,SUM(U1467:U1468)=2),1,"")</f>
        <v/>
      </c>
      <c r="AJ1467" s="19" t="str">
        <f>IF(AND(מרקובחצי[[#This Row],[CycleNumber]]&lt;$B1468,SUM(מרקובחצי[[#This Row],[32]],O1468)=2),1,"")</f>
        <v/>
      </c>
      <c r="AK1467" s="19" t="str">
        <f>IF(AND(מרקובחצי[[#This Row],[CycleNumber]]&lt;$B1468,SUM(מרקובחצי[[#This Row],[32]],P1468)=2),1,"")</f>
        <v/>
      </c>
      <c r="AL1467" s="19" t="str">
        <f>IF(AND(מרקובחצי[[#This Row],[CycleNumber]]&lt;$B1468,SUM(מרקובחצי[[#This Row],[32]],Q1468)=2),1,"")</f>
        <v/>
      </c>
      <c r="AM1467" s="19" t="str">
        <f>IF(AND(מרקובחצי[[#This Row],[CycleNumber]]&lt;$B1468,SUM(V1467:V1468)=2),1,"")</f>
        <v/>
      </c>
      <c r="AN1467" s="19" t="str">
        <f>IF(AND(מרקובחצי[[#This Row],[CycleNumber]]&lt;$B1468,SUM(מרקובחצי[[#This Row],[33]],O1468)=2),1,"")</f>
        <v/>
      </c>
      <c r="AO1467" s="19" t="str">
        <f>IF(AND(מרקובחצי[[#This Row],[CycleNumber]]&lt;$B1468,SUM(מרקובחצי[[#This Row],[33]],P1468)=2),1,"")</f>
        <v/>
      </c>
      <c r="AP1467" s="19" t="str">
        <f>IF(AND(מרקובחצי[[#This Row],[CycleNumber]]&lt;$B1468,SUM(מרקובחצי[[#This Row],[33]],Q1468)=2),1,"")</f>
        <v/>
      </c>
      <c r="AQ1467" s="19" t="str">
        <f>IF(AND(מרקובחצי[[#This Row],[CycleNumber]]&lt;$B1468,SUM(W1467:W1468)=2),1,"")</f>
        <v/>
      </c>
      <c r="AR1467" s="19" t="str">
        <f>IF(AND(מרקובחצי[[#This Row],[CycleNumber]]&lt;$B1468,SUM(מרקובחצי[[#This Row],[12]],S1468)=2),1,"")</f>
        <v/>
      </c>
      <c r="AS1467" s="19" t="str">
        <f>IF(AND(מרקובחצי[[#This Row],[CycleNumber]]&lt;$B1468,SUM(מרקובחצי[[#This Row],[22]],V1468)=2),1,"")</f>
        <v/>
      </c>
      <c r="AT1467" s="21">
        <f>SUM(מרקובחצי[[#This Row],[11]:[33]])</f>
        <v>1</v>
      </c>
    </row>
    <row r="1468" spans="1:46" ht="15.6" x14ac:dyDescent="0.25">
      <c r="A1468" s="19" t="s">
        <v>157</v>
      </c>
      <c r="B1468" s="19">
        <v>2</v>
      </c>
      <c r="C1468">
        <v>32</v>
      </c>
      <c r="D1468" s="19">
        <f>מרקובחצי[[#This Row],[LengthofCycle]]+1</f>
        <v>33</v>
      </c>
      <c r="E1468" t="str">
        <f>IF(IFERROR(LOOKUP(מרקובחצי[[#This Row],[ClientID]],קביעויות[הפלגה]),FALSE)=מרקובחצי[[#This Row],[ClientID]],1,"")</f>
        <v/>
      </c>
      <c r="F1468" t="str">
        <f>IF(IFERROR(LOOKUP(מרקובחצי[[#This Row],[ClientID]],סוגחציקבוע[S31]),FALSE)=מרקובחצי[[#This Row],[ClientID]],1,"")</f>
        <v/>
      </c>
      <c r="G1468" t="str">
        <f>IF(IFERROR(LOOKUP(מרקובחצי[[#This Row],[ClientID]],סוגחציקבוע[S32]),FALSE)=מרקובחצי[[#This Row],[ClientID]],1,"")</f>
        <v/>
      </c>
      <c r="H1468" t="str">
        <f>IF(IFERROR(LOOKUP(מרקובחצי[[#This Row],[ClientID]],סוגחציקבוע[S33]),FALSE)=מרקובחצי[[#This Row],[ClientID]],1,"")</f>
        <v/>
      </c>
      <c r="I1468">
        <f>IF(IFERROR(LOOKUP(מרקובחצי[[#This Row],[ClientID]],סוגחציקבוע[S32&amp;33]),FALSE)=מרקובחצי[[#This Row],[ClientID]],1,"")</f>
        <v>1</v>
      </c>
      <c r="J1468" s="19">
        <f>IF(SUM(מרקובחצי[[#This Row],[11]:[13]])=1,מרקובחצי[[#This Row],[עד ועד]],IF(SUM(R1467:T1468)=1,IF(מרקובחצי[[#This Row],[עד ועד]]&lt;J1467,מרקובחצי[[#This Row],[עד ועד]],J1467),J1467))</f>
        <v>33</v>
      </c>
      <c r="K1468" s="19">
        <f>IF(SUM(מרקובחצי[[#This Row],[11]:[13]])=1,מרקובחצי[[#This Row],[עד ועד]],IF(SUM(R1467:T1468)=1,IF(מרקובחצי[[#This Row],[עד ועד]]&gt;K1467,מרקובחצי[[#This Row],[עד ועד]],K1467),K1467))</f>
        <v>35</v>
      </c>
      <c r="L1468" s="19" t="str">
        <f>IF(AND(SUM(מרקובחצי[[#This Row],[31]:[33]])=1,SUM(U1467:W1467)=0),מרקובחצי[[#This Row],[מקס]]-מרקובחצי[[#This Row],[מינ]],"")</f>
        <v/>
      </c>
      <c r="M146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468" s="19" t="str">
        <f t="shared" si="22"/>
        <v>S13</v>
      </c>
      <c r="O1468" s="19" t="str">
        <f>IF(מרקובחצי[[#This Row],[קבעה הפלגה?]]=1,"",IF(AND(מרקובחצי[[#This Row],[עד ועד]]&lt;29,OR(מרקובחצי[[#This Row],[CycleNumber]]=1,AND(U1467=1,OR(מרקובחצי[[#This Row],[עד ועד]]&lt;J1467,מרקובחצי[[#This Row],[עד ועד]]&gt;K1467)),AND(V1467=1,מרקובחצי[[#This Row],[עד ועד]]&lt;J1467),W1467=1)),1,""))</f>
        <v/>
      </c>
      <c r="P1468" s="19" t="str">
        <f>IF(מרקובחצי[[#This Row],[קבעה הפלגה?]]=1,"",IF(AND(מרקובחצי[[#This Row],[עד ועד]]&gt;28,מרקובחצי[[#This Row],[עד ועד]]&lt;32,OR(מרקובחצי[[#This Row],[CycleNumber]]=1,AND(U1467=1),AND(V1467=1,OR(מרקובחצי[[#This Row],[עד ועד]]&lt;J1467,מרקובחצי[[#This Row],[עד ועד]]&gt;K1467)),W1467=1)),1,""))</f>
        <v/>
      </c>
      <c r="Q1468" s="19" t="str">
        <f>IF(מרקובחצי[[#This Row],[קבעה הפלגה?]]=1,"",IF(AND(מרקובחצי[[#This Row],[עד ועד]]&gt;31,OR(מרקובחצי[[#This Row],[CycleNumber]]=1,AND(U1467=1),AND(V1467=1,מרקובחצי[[#This Row],[עד ועד]]&gt;K1467),AND(W1467=1,OR(מרקובחצי[[#This Row],[עד ועד]]&gt;K1467,מרקובחצי[[#This Row],[עד ועד]]&lt;J1467)))),1,""))</f>
        <v/>
      </c>
      <c r="R1468" s="19" t="str">
        <f>IF(מרקובחצי[[#This Row],[CycleNumber]]&gt;1,IF(AND(O1467=1,מרקובחצי[[#This Row],[עד ועד]]&lt;29),1,""),"")</f>
        <v/>
      </c>
      <c r="S1468" s="19" t="str">
        <f>IF(מרקובחצי[[#This Row],[CycleNumber]]&gt;1,IF(OR(AND(O1467=1,מרקובחצי[[#This Row],[עד ועד]]&gt;28),AND(P1467=1),AND(Q1467=1,מרקובחצי[[#This Row],[עד ועד]]&lt;32)),1,""),"")</f>
        <v/>
      </c>
      <c r="T1468" s="19">
        <f>IF(מרקובחצי[[#This Row],[CycleNumber]]&gt;1,IF(AND(Q1467=1,מרקובחצי[[#This Row],[עד ועד]]&gt;31),1,""),"")</f>
        <v>1</v>
      </c>
      <c r="U1468" s="19" t="str">
        <f>IF(מרקובחצי[[#This Row],[CycleNumber]]&gt;1,IF(AND(R1467=1,מרקובחצי[[#This Row],[עד ועד]]&lt;29),1,IF(AND(U1467=1,NOT(OR(מרקובחצי[[#This Row],[עד ועד]]&lt;J1467,מרקובחצי[[#This Row],[עד ועד]]&gt;K1467))),1,"")),"")</f>
        <v/>
      </c>
      <c r="V1468" s="19" t="str">
        <f>IF(מרקובחצי[[#This Row],[CycleNumber]]&gt;1,IF(AND(SUM(R1467:T1467)=1,מרקובחצי[[#This Row],[עד ועד]]&gt;28,מרקובחצי[[#This Row],[עד ועד]]&lt;32),1,IF(OR(S1467=1,AND(R1467=1,מרקובחצי[[#This Row],[עד ועד]]&gt;28),AND(T1467=1,מרקובחצי[[#This Row],[עד ועד]]&lt;32)),1,IF(AND(V1467=1,NOT(OR(מרקובחצי[[#This Row],[עד ועד]]&lt;J1467,מרקובחצי[[#This Row],[עד ועד]]&gt;K1467))),1,""))),"")</f>
        <v/>
      </c>
      <c r="W1468" s="19" t="str">
        <f>IF(מרקובחצי[[#This Row],[CycleNumber]]&gt;1,IF(AND(T1467=1,מרקובחצי[[#This Row],[עד ועד]]&gt;31),1,IF(AND(W1467=1,NOT(OR(מרקובחצי[[#This Row],[עד ועד]]&lt;J1467,מרקובחצי[[#This Row],[עד ועד]]&gt;K1467))),1,"")),"")</f>
        <v/>
      </c>
      <c r="X1468" s="19" t="str">
        <f>IF(AND(מרקובחצי[[#This Row],[CycleNumber]]&lt;$B1469,SUM(מרקובחצי[[#This Row],[11]],R1469)=2),1,"")</f>
        <v/>
      </c>
      <c r="Y1468" s="19" t="str">
        <f>IF(AND(מרקובחצי[[#This Row],[CycleNumber]]&lt;$B1469,SUM(מרקובחצי[[#This Row],[11]],S1469)=2),1,"")</f>
        <v/>
      </c>
      <c r="Z1468" s="19" t="str">
        <f>IF(AND(מרקובחצי[[#This Row],[CycleNumber]]&lt;$B1469,SUM(מרקובחצי[[#This Row],[13]],S1469)=2),1,"")</f>
        <v/>
      </c>
      <c r="AA1468" s="19" t="str">
        <f>IF(AND(מרקובחצי[[#This Row],[CycleNumber]]&lt;$B1469,SUM(מרקובחצי[[#This Row],[13]],T1469)=2),1,"")</f>
        <v/>
      </c>
      <c r="AB1468" s="19" t="str">
        <f>IF(AND(מרקובחצי[[#This Row],[CycleNumber]]&lt;$B1469,SUM(מרקובחצי[[#This Row],[21]],U1469)=2),1,"")</f>
        <v/>
      </c>
      <c r="AC1468" s="19" t="str">
        <f>IF(AND(מרקובחצי[[#This Row],[CycleNumber]]&lt;$B1469,SUM(מרקובחצי[[#This Row],[21]],V1469)=2),1,"")</f>
        <v/>
      </c>
      <c r="AD1468" s="19" t="str">
        <f>IF(AND(מרקובחצי[[#This Row],[CycleNumber]]&lt;$B1469,SUM(מרקובחצי[[#This Row],[23]],V1469)=2),1,"")</f>
        <v/>
      </c>
      <c r="AE1468" s="19">
        <f>IF(AND(מרקובחצי[[#This Row],[CycleNumber]]&lt;$B1469,SUM(מרקובחצי[[#This Row],[23]],W1469)=2),1,"")</f>
        <v>1</v>
      </c>
      <c r="AF1468" s="19" t="str">
        <f>IF(AND(מרקובחצי[[#This Row],[CycleNumber]]&lt;$B1469,SUM(מרקובחצי[[#This Row],[31]],O1469)=2),1,"")</f>
        <v/>
      </c>
      <c r="AG1468" s="19" t="str">
        <f>IF(AND(מרקובחצי[[#This Row],[CycleNumber]]&lt;$B1469,SUM(מרקובחצי[[#This Row],[31]],P1469)=2),1,"")</f>
        <v/>
      </c>
      <c r="AH1468" s="19" t="str">
        <f>IF(AND(מרקובחצי[[#This Row],[CycleNumber]]&lt;$B1469,SUM(מרקובחצי[[#This Row],[31]],Q1469)=2),1,"")</f>
        <v/>
      </c>
      <c r="AI1468" s="19" t="str">
        <f>IF(AND(מרקובחצי[[#This Row],[CycleNumber]]&lt;$B1469,SUM(U1468:U1469)=2),1,"")</f>
        <v/>
      </c>
      <c r="AJ1468" s="19" t="str">
        <f>IF(AND(מרקובחצי[[#This Row],[CycleNumber]]&lt;$B1469,SUM(מרקובחצי[[#This Row],[32]],O1469)=2),1,"")</f>
        <v/>
      </c>
      <c r="AK1468" s="19" t="str">
        <f>IF(AND(מרקובחצי[[#This Row],[CycleNumber]]&lt;$B1469,SUM(מרקובחצי[[#This Row],[32]],P1469)=2),1,"")</f>
        <v/>
      </c>
      <c r="AL1468" s="19" t="str">
        <f>IF(AND(מרקובחצי[[#This Row],[CycleNumber]]&lt;$B1469,SUM(מרקובחצי[[#This Row],[32]],Q1469)=2),1,"")</f>
        <v/>
      </c>
      <c r="AM1468" s="19" t="str">
        <f>IF(AND(מרקובחצי[[#This Row],[CycleNumber]]&lt;$B1469,SUM(V1468:V1469)=2),1,"")</f>
        <v/>
      </c>
      <c r="AN1468" s="19" t="str">
        <f>IF(AND(מרקובחצי[[#This Row],[CycleNumber]]&lt;$B1469,SUM(מרקובחצי[[#This Row],[33]],O1469)=2),1,"")</f>
        <v/>
      </c>
      <c r="AO1468" s="19" t="str">
        <f>IF(AND(מרקובחצי[[#This Row],[CycleNumber]]&lt;$B1469,SUM(מרקובחצי[[#This Row],[33]],P1469)=2),1,"")</f>
        <v/>
      </c>
      <c r="AP1468" s="19" t="str">
        <f>IF(AND(מרקובחצי[[#This Row],[CycleNumber]]&lt;$B1469,SUM(מרקובחצי[[#This Row],[33]],Q1469)=2),1,"")</f>
        <v/>
      </c>
      <c r="AQ1468" s="19" t="str">
        <f>IF(AND(מרקובחצי[[#This Row],[CycleNumber]]&lt;$B1469,SUM(W1468:W1469)=2),1,"")</f>
        <v/>
      </c>
      <c r="AR1468" s="19" t="str">
        <f>IF(AND(מרקובחצי[[#This Row],[CycleNumber]]&lt;$B1469,SUM(מרקובחצי[[#This Row],[12]],S1469)=2),1,"")</f>
        <v/>
      </c>
      <c r="AS1468" s="19" t="str">
        <f>IF(AND(מרקובחצי[[#This Row],[CycleNumber]]&lt;$B1469,SUM(מרקובחצי[[#This Row],[22]],V1469)=2),1,"")</f>
        <v/>
      </c>
      <c r="AT1468" s="21">
        <f>SUM(מרקובחצי[[#This Row],[11]:[33]])</f>
        <v>1</v>
      </c>
    </row>
    <row r="1469" spans="1:46" ht="15.6" x14ac:dyDescent="0.25">
      <c r="A1469" s="19" t="s">
        <v>157</v>
      </c>
      <c r="B1469" s="19">
        <v>3</v>
      </c>
      <c r="C1469">
        <v>35</v>
      </c>
      <c r="D1469" s="19">
        <f>מרקובחצי[[#This Row],[LengthofCycle]]+1</f>
        <v>36</v>
      </c>
      <c r="E1469" t="str">
        <f>IF(IFERROR(LOOKUP(מרקובחצי[[#This Row],[ClientID]],קביעויות[הפלגה]),FALSE)=מרקובחצי[[#This Row],[ClientID]],1,"")</f>
        <v/>
      </c>
      <c r="F1469" t="str">
        <f>IF(IFERROR(LOOKUP(מרקובחצי[[#This Row],[ClientID]],סוגחציקבוע[S31]),FALSE)=מרקובחצי[[#This Row],[ClientID]],1,"")</f>
        <v/>
      </c>
      <c r="G1469" t="str">
        <f>IF(IFERROR(LOOKUP(מרקובחצי[[#This Row],[ClientID]],סוגחציקבוע[S32]),FALSE)=מרקובחצי[[#This Row],[ClientID]],1,"")</f>
        <v/>
      </c>
      <c r="H1469" t="str">
        <f>IF(IFERROR(LOOKUP(מרקובחצי[[#This Row],[ClientID]],סוגחציקבוע[S33]),FALSE)=מרקובחצי[[#This Row],[ClientID]],1,"")</f>
        <v/>
      </c>
      <c r="I1469">
        <f>IF(IFERROR(LOOKUP(מרקובחצי[[#This Row],[ClientID]],סוגחציקבוע[S32&amp;33]),FALSE)=מרקובחצי[[#This Row],[ClientID]],1,"")</f>
        <v>1</v>
      </c>
      <c r="J1469" s="19">
        <f>IF(SUM(מרקובחצי[[#This Row],[11]:[13]])=1,מרקובחצי[[#This Row],[עד ועד]],IF(SUM(R1468:T1469)=1,IF(מרקובחצי[[#This Row],[עד ועד]]&lt;J1468,מרקובחצי[[#This Row],[עד ועד]],J1468),J1468))</f>
        <v>33</v>
      </c>
      <c r="K1469" s="19">
        <f>IF(SUM(מרקובחצי[[#This Row],[11]:[13]])=1,מרקובחצי[[#This Row],[עד ועד]],IF(SUM(R1468:T1469)=1,IF(מרקובחצי[[#This Row],[עד ועד]]&gt;K1468,מרקובחצי[[#This Row],[עד ועד]],K1468),K1468))</f>
        <v>36</v>
      </c>
      <c r="L1469" s="19">
        <f>IF(AND(SUM(מרקובחצי[[#This Row],[31]:[33]])=1,SUM(U1468:W1468)=0),מרקובחצי[[#This Row],[מקס]]-מרקובחצי[[#This Row],[מינ]],"")</f>
        <v>3</v>
      </c>
      <c r="M146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469" s="19" t="str">
        <f t="shared" si="22"/>
        <v>S23</v>
      </c>
      <c r="O1469" s="19" t="str">
        <f>IF(מרקובחצי[[#This Row],[קבעה הפלגה?]]=1,"",IF(AND(מרקובחצי[[#This Row],[עד ועד]]&lt;29,OR(מרקובחצי[[#This Row],[CycleNumber]]=1,AND(U1468=1,OR(מרקובחצי[[#This Row],[עד ועד]]&lt;J1468,מרקובחצי[[#This Row],[עד ועד]]&gt;K1468)),AND(V1468=1,מרקובחצי[[#This Row],[עד ועד]]&lt;J1468),W1468=1)),1,""))</f>
        <v/>
      </c>
      <c r="P1469" s="19" t="str">
        <f>IF(מרקובחצי[[#This Row],[קבעה הפלגה?]]=1,"",IF(AND(מרקובחצי[[#This Row],[עד ועד]]&gt;28,מרקובחצי[[#This Row],[עד ועד]]&lt;32,OR(מרקובחצי[[#This Row],[CycleNumber]]=1,AND(U1468=1),AND(V1468=1,OR(מרקובחצי[[#This Row],[עד ועד]]&lt;J1468,מרקובחצי[[#This Row],[עד ועד]]&gt;K1468)),W1468=1)),1,""))</f>
        <v/>
      </c>
      <c r="Q1469" s="19" t="str">
        <f>IF(מרקובחצי[[#This Row],[קבעה הפלגה?]]=1,"",IF(AND(מרקובחצי[[#This Row],[עד ועד]]&gt;31,OR(מרקובחצי[[#This Row],[CycleNumber]]=1,AND(U1468=1),AND(V1468=1,מרקובחצי[[#This Row],[עד ועד]]&gt;K1468),AND(W1468=1,OR(מרקובחצי[[#This Row],[עד ועד]]&gt;K1468,מרקובחצי[[#This Row],[עד ועד]]&lt;J1468)))),1,""))</f>
        <v/>
      </c>
      <c r="R1469" s="19" t="str">
        <f>IF(מרקובחצי[[#This Row],[CycleNumber]]&gt;1,IF(AND(O1468=1,מרקובחצי[[#This Row],[עד ועד]]&lt;29),1,""),"")</f>
        <v/>
      </c>
      <c r="S1469" s="19" t="str">
        <f>IF(מרקובחצי[[#This Row],[CycleNumber]]&gt;1,IF(OR(AND(O1468=1,מרקובחצי[[#This Row],[עד ועד]]&gt;28),AND(P1468=1),AND(Q1468=1,מרקובחצי[[#This Row],[עד ועד]]&lt;32)),1,""),"")</f>
        <v/>
      </c>
      <c r="T1469" s="19" t="str">
        <f>IF(מרקובחצי[[#This Row],[CycleNumber]]&gt;1,IF(AND(Q1468=1,מרקובחצי[[#This Row],[עד ועד]]&gt;31),1,""),"")</f>
        <v/>
      </c>
      <c r="U1469" s="19" t="str">
        <f>IF(מרקובחצי[[#This Row],[CycleNumber]]&gt;1,IF(AND(R1468=1,מרקובחצי[[#This Row],[עד ועד]]&lt;29),1,IF(AND(U1468=1,NOT(OR(מרקובחצי[[#This Row],[עד ועד]]&lt;J1468,מרקובחצי[[#This Row],[עד ועד]]&gt;K1468))),1,"")),"")</f>
        <v/>
      </c>
      <c r="V1469" s="19" t="str">
        <f>IF(מרקובחצי[[#This Row],[CycleNumber]]&gt;1,IF(AND(SUM(R1468:T1468)=1,מרקובחצי[[#This Row],[עד ועד]]&gt;28,מרקובחצי[[#This Row],[עד ועד]]&lt;32),1,IF(OR(S1468=1,AND(R1468=1,מרקובחצי[[#This Row],[עד ועד]]&gt;28),AND(T1468=1,מרקובחצי[[#This Row],[עד ועד]]&lt;32)),1,IF(AND(V1468=1,NOT(OR(מרקובחצי[[#This Row],[עד ועד]]&lt;J1468,מרקובחצי[[#This Row],[עד ועד]]&gt;K1468))),1,""))),"")</f>
        <v/>
      </c>
      <c r="W1469" s="19">
        <f>IF(מרקובחצי[[#This Row],[CycleNumber]]&gt;1,IF(AND(T1468=1,מרקובחצי[[#This Row],[עד ועד]]&gt;31),1,IF(AND(W1468=1,NOT(OR(מרקובחצי[[#This Row],[עד ועד]]&lt;J1468,מרקובחצי[[#This Row],[עד ועד]]&gt;K1468))),1,"")),"")</f>
        <v>1</v>
      </c>
      <c r="X1469" s="19" t="str">
        <f>IF(AND(מרקובחצי[[#This Row],[CycleNumber]]&lt;$B1470,SUM(מרקובחצי[[#This Row],[11]],R1470)=2),1,"")</f>
        <v/>
      </c>
      <c r="Y1469" s="19" t="str">
        <f>IF(AND(מרקובחצי[[#This Row],[CycleNumber]]&lt;$B1470,SUM(מרקובחצי[[#This Row],[11]],S1470)=2),1,"")</f>
        <v/>
      </c>
      <c r="Z1469" s="19" t="str">
        <f>IF(AND(מרקובחצי[[#This Row],[CycleNumber]]&lt;$B1470,SUM(מרקובחצי[[#This Row],[13]],S1470)=2),1,"")</f>
        <v/>
      </c>
      <c r="AA1469" s="19" t="str">
        <f>IF(AND(מרקובחצי[[#This Row],[CycleNumber]]&lt;$B1470,SUM(מרקובחצי[[#This Row],[13]],T1470)=2),1,"")</f>
        <v/>
      </c>
      <c r="AB1469" s="19" t="str">
        <f>IF(AND(מרקובחצי[[#This Row],[CycleNumber]]&lt;$B1470,SUM(מרקובחצי[[#This Row],[21]],U1470)=2),1,"")</f>
        <v/>
      </c>
      <c r="AC1469" s="19" t="str">
        <f>IF(AND(מרקובחצי[[#This Row],[CycleNumber]]&lt;$B1470,SUM(מרקובחצי[[#This Row],[21]],V1470)=2),1,"")</f>
        <v/>
      </c>
      <c r="AD1469" s="19" t="str">
        <f>IF(AND(מרקובחצי[[#This Row],[CycleNumber]]&lt;$B1470,SUM(מרקובחצי[[#This Row],[23]],V1470)=2),1,"")</f>
        <v/>
      </c>
      <c r="AE1469" s="19" t="str">
        <f>IF(AND(מרקובחצי[[#This Row],[CycleNumber]]&lt;$B1470,SUM(מרקובחצי[[#This Row],[23]],W1470)=2),1,"")</f>
        <v/>
      </c>
      <c r="AF1469" s="19" t="str">
        <f>IF(AND(מרקובחצי[[#This Row],[CycleNumber]]&lt;$B1470,SUM(מרקובחצי[[#This Row],[31]],O1470)=2),1,"")</f>
        <v/>
      </c>
      <c r="AG1469" s="19" t="str">
        <f>IF(AND(מרקובחצי[[#This Row],[CycleNumber]]&lt;$B1470,SUM(מרקובחצי[[#This Row],[31]],P1470)=2),1,"")</f>
        <v/>
      </c>
      <c r="AH1469" s="19" t="str">
        <f>IF(AND(מרקובחצי[[#This Row],[CycleNumber]]&lt;$B1470,SUM(מרקובחצי[[#This Row],[31]],Q1470)=2),1,"")</f>
        <v/>
      </c>
      <c r="AI1469" s="19" t="str">
        <f>IF(AND(מרקובחצי[[#This Row],[CycleNumber]]&lt;$B1470,SUM(U1469:U1470)=2),1,"")</f>
        <v/>
      </c>
      <c r="AJ1469" s="19" t="str">
        <f>IF(AND(מרקובחצי[[#This Row],[CycleNumber]]&lt;$B1470,SUM(מרקובחצי[[#This Row],[32]],O1470)=2),1,"")</f>
        <v/>
      </c>
      <c r="AK1469" s="19" t="str">
        <f>IF(AND(מרקובחצי[[#This Row],[CycleNumber]]&lt;$B1470,SUM(מרקובחצי[[#This Row],[32]],P1470)=2),1,"")</f>
        <v/>
      </c>
      <c r="AL1469" s="19" t="str">
        <f>IF(AND(מרקובחצי[[#This Row],[CycleNumber]]&lt;$B1470,SUM(מרקובחצי[[#This Row],[32]],Q1470)=2),1,"")</f>
        <v/>
      </c>
      <c r="AM1469" s="19" t="str">
        <f>IF(AND(מרקובחצי[[#This Row],[CycleNumber]]&lt;$B1470,SUM(V1469:V1470)=2),1,"")</f>
        <v/>
      </c>
      <c r="AN1469" s="19" t="str">
        <f>IF(AND(מרקובחצי[[#This Row],[CycleNumber]]&lt;$B1470,SUM(מרקובחצי[[#This Row],[33]],O1470)=2),1,"")</f>
        <v/>
      </c>
      <c r="AO1469" s="19">
        <f>IF(AND(מרקובחצי[[#This Row],[CycleNumber]]&lt;$B1470,SUM(מרקובחצי[[#This Row],[33]],P1470)=2),1,"")</f>
        <v>1</v>
      </c>
      <c r="AP1469" s="19" t="str">
        <f>IF(AND(מרקובחצי[[#This Row],[CycleNumber]]&lt;$B1470,SUM(מרקובחצי[[#This Row],[33]],Q1470)=2),1,"")</f>
        <v/>
      </c>
      <c r="AQ1469" s="19" t="str">
        <f>IF(AND(מרקובחצי[[#This Row],[CycleNumber]]&lt;$B1470,SUM(W1469:W1470)=2),1,"")</f>
        <v/>
      </c>
      <c r="AR1469" s="19" t="str">
        <f>IF(AND(מרקובחצי[[#This Row],[CycleNumber]]&lt;$B1470,SUM(מרקובחצי[[#This Row],[12]],S1470)=2),1,"")</f>
        <v/>
      </c>
      <c r="AS1469" s="19" t="str">
        <f>IF(AND(מרקובחצי[[#This Row],[CycleNumber]]&lt;$B1470,SUM(מרקובחצי[[#This Row],[22]],V1470)=2),1,"")</f>
        <v/>
      </c>
      <c r="AT1469" s="21">
        <f>SUM(מרקובחצי[[#This Row],[11]:[33]])</f>
        <v>1</v>
      </c>
    </row>
    <row r="1470" spans="1:46" ht="15.6" x14ac:dyDescent="0.25">
      <c r="A1470" s="19" t="s">
        <v>157</v>
      </c>
      <c r="B1470" s="19">
        <v>4</v>
      </c>
      <c r="C1470">
        <v>29</v>
      </c>
      <c r="D1470" s="19">
        <f>מרקובחצי[[#This Row],[LengthofCycle]]+1</f>
        <v>30</v>
      </c>
      <c r="E1470" t="str">
        <f>IF(IFERROR(LOOKUP(מרקובחצי[[#This Row],[ClientID]],קביעויות[הפלגה]),FALSE)=מרקובחצי[[#This Row],[ClientID]],1,"")</f>
        <v/>
      </c>
      <c r="F1470" t="str">
        <f>IF(IFERROR(LOOKUP(מרקובחצי[[#This Row],[ClientID]],סוגחציקבוע[S31]),FALSE)=מרקובחצי[[#This Row],[ClientID]],1,"")</f>
        <v/>
      </c>
      <c r="G1470" t="str">
        <f>IF(IFERROR(LOOKUP(מרקובחצי[[#This Row],[ClientID]],סוגחציקבוע[S32]),FALSE)=מרקובחצי[[#This Row],[ClientID]],1,"")</f>
        <v/>
      </c>
      <c r="H1470" t="str">
        <f>IF(IFERROR(LOOKUP(מרקובחצי[[#This Row],[ClientID]],סוגחציקבוע[S33]),FALSE)=מרקובחצי[[#This Row],[ClientID]],1,"")</f>
        <v/>
      </c>
      <c r="I1470">
        <f>IF(IFERROR(LOOKUP(מרקובחצי[[#This Row],[ClientID]],סוגחציקבוע[S32&amp;33]),FALSE)=מרקובחצי[[#This Row],[ClientID]],1,"")</f>
        <v>1</v>
      </c>
      <c r="J1470" s="19">
        <f>IF(SUM(מרקובחצי[[#This Row],[11]:[13]])=1,מרקובחצי[[#This Row],[עד ועד]],IF(SUM(R1469:T1470)=1,IF(מרקובחצי[[#This Row],[עד ועד]]&lt;J1469,מרקובחצי[[#This Row],[עד ועד]],J1469),J1469))</f>
        <v>30</v>
      </c>
      <c r="K1470" s="19">
        <f>IF(SUM(מרקובחצי[[#This Row],[11]:[13]])=1,מרקובחצי[[#This Row],[עד ועד]],IF(SUM(R1469:T1470)=1,IF(מרקובחצי[[#This Row],[עד ועד]]&gt;K1469,מרקובחצי[[#This Row],[עד ועד]],K1469),K1469))</f>
        <v>30</v>
      </c>
      <c r="L1470" s="19" t="str">
        <f>IF(AND(SUM(מרקובחצי[[#This Row],[31]:[33]])=1,SUM(U1469:W1469)=0),מרקובחצי[[#This Row],[מקס]]-מרקובחצי[[#This Row],[מינ]],"")</f>
        <v/>
      </c>
      <c r="M147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470" s="19" t="str">
        <f t="shared" si="22"/>
        <v>S33</v>
      </c>
      <c r="O1470" s="19" t="str">
        <f>IF(מרקובחצי[[#This Row],[קבעה הפלגה?]]=1,"",IF(AND(מרקובחצי[[#This Row],[עד ועד]]&lt;29,OR(מרקובחצי[[#This Row],[CycleNumber]]=1,AND(U1469=1,OR(מרקובחצי[[#This Row],[עד ועד]]&lt;J1469,מרקובחצי[[#This Row],[עד ועד]]&gt;K1469)),AND(V1469=1,מרקובחצי[[#This Row],[עד ועד]]&lt;J1469),W1469=1)),1,""))</f>
        <v/>
      </c>
      <c r="P1470" s="19">
        <f>IF(מרקובחצי[[#This Row],[קבעה הפלגה?]]=1,"",IF(AND(מרקובחצי[[#This Row],[עד ועד]]&gt;28,מרקובחצי[[#This Row],[עד ועד]]&lt;32,OR(מרקובחצי[[#This Row],[CycleNumber]]=1,AND(U1469=1),AND(V1469=1,OR(מרקובחצי[[#This Row],[עד ועד]]&lt;J1469,מרקובחצי[[#This Row],[עד ועד]]&gt;K1469)),W1469=1)),1,""))</f>
        <v>1</v>
      </c>
      <c r="Q1470" s="19" t="str">
        <f>IF(מרקובחצי[[#This Row],[קבעה הפלגה?]]=1,"",IF(AND(מרקובחצי[[#This Row],[עד ועד]]&gt;31,OR(מרקובחצי[[#This Row],[CycleNumber]]=1,AND(U1469=1),AND(V1469=1,מרקובחצי[[#This Row],[עד ועד]]&gt;K1469),AND(W1469=1,OR(מרקובחצי[[#This Row],[עד ועד]]&gt;K1469,מרקובחצי[[#This Row],[עד ועד]]&lt;J1469)))),1,""))</f>
        <v/>
      </c>
      <c r="R1470" s="19" t="str">
        <f>IF(מרקובחצי[[#This Row],[CycleNumber]]&gt;1,IF(AND(O1469=1,מרקובחצי[[#This Row],[עד ועד]]&lt;29),1,""),"")</f>
        <v/>
      </c>
      <c r="S1470" s="19" t="str">
        <f>IF(מרקובחצי[[#This Row],[CycleNumber]]&gt;1,IF(OR(AND(O1469=1,מרקובחצי[[#This Row],[עד ועד]]&gt;28),AND(P1469=1),AND(Q1469=1,מרקובחצי[[#This Row],[עד ועד]]&lt;32)),1,""),"")</f>
        <v/>
      </c>
      <c r="T1470" s="19" t="str">
        <f>IF(מרקובחצי[[#This Row],[CycleNumber]]&gt;1,IF(AND(Q1469=1,מרקובחצי[[#This Row],[עד ועד]]&gt;31),1,""),"")</f>
        <v/>
      </c>
      <c r="U1470" s="19" t="str">
        <f>IF(מרקובחצי[[#This Row],[CycleNumber]]&gt;1,IF(AND(R1469=1,מרקובחצי[[#This Row],[עד ועד]]&lt;29),1,IF(AND(U1469=1,NOT(OR(מרקובחצי[[#This Row],[עד ועד]]&lt;J1469,מרקובחצי[[#This Row],[עד ועד]]&gt;K1469))),1,"")),"")</f>
        <v/>
      </c>
      <c r="V1470" s="19" t="str">
        <f>IF(מרקובחצי[[#This Row],[CycleNumber]]&gt;1,IF(AND(SUM(R1469:T1469)=1,מרקובחצי[[#This Row],[עד ועד]]&gt;28,מרקובחצי[[#This Row],[עד ועד]]&lt;32),1,IF(OR(S1469=1,AND(R1469=1,מרקובחצי[[#This Row],[עד ועד]]&gt;28),AND(T1469=1,מרקובחצי[[#This Row],[עד ועד]]&lt;32)),1,IF(AND(V1469=1,NOT(OR(מרקובחצי[[#This Row],[עד ועד]]&lt;J1469,מרקובחצי[[#This Row],[עד ועד]]&gt;K1469))),1,""))),"")</f>
        <v/>
      </c>
      <c r="W1470" s="19" t="str">
        <f>IF(מרקובחצי[[#This Row],[CycleNumber]]&gt;1,IF(AND(T1469=1,מרקובחצי[[#This Row],[עד ועד]]&gt;31),1,IF(AND(W1469=1,NOT(OR(מרקובחצי[[#This Row],[עד ועד]]&lt;J1469,מרקובחצי[[#This Row],[עד ועד]]&gt;K1469))),1,"")),"")</f>
        <v/>
      </c>
      <c r="X1470" s="19" t="str">
        <f>IF(AND(מרקובחצי[[#This Row],[CycleNumber]]&lt;$B1471,SUM(מרקובחצי[[#This Row],[11]],R1471)=2),1,"")</f>
        <v/>
      </c>
      <c r="Y1470" s="19" t="str">
        <f>IF(AND(מרקובחצי[[#This Row],[CycleNumber]]&lt;$B1471,SUM(מרקובחצי[[#This Row],[11]],S1471)=2),1,"")</f>
        <v/>
      </c>
      <c r="Z1470" s="19" t="str">
        <f>IF(AND(מרקובחצי[[#This Row],[CycleNumber]]&lt;$B1471,SUM(מרקובחצי[[#This Row],[13]],S1471)=2),1,"")</f>
        <v/>
      </c>
      <c r="AA1470" s="19" t="str">
        <f>IF(AND(מרקובחצי[[#This Row],[CycleNumber]]&lt;$B1471,SUM(מרקובחצי[[#This Row],[13]],T1471)=2),1,"")</f>
        <v/>
      </c>
      <c r="AB1470" s="19" t="str">
        <f>IF(AND(מרקובחצי[[#This Row],[CycleNumber]]&lt;$B1471,SUM(מרקובחצי[[#This Row],[21]],U1471)=2),1,"")</f>
        <v/>
      </c>
      <c r="AC1470" s="19" t="str">
        <f>IF(AND(מרקובחצי[[#This Row],[CycleNumber]]&lt;$B1471,SUM(מרקובחצי[[#This Row],[21]],V1471)=2),1,"")</f>
        <v/>
      </c>
      <c r="AD1470" s="19" t="str">
        <f>IF(AND(מרקובחצי[[#This Row],[CycleNumber]]&lt;$B1471,SUM(מרקובחצי[[#This Row],[23]],V1471)=2),1,"")</f>
        <v/>
      </c>
      <c r="AE1470" s="19" t="str">
        <f>IF(AND(מרקובחצי[[#This Row],[CycleNumber]]&lt;$B1471,SUM(מרקובחצי[[#This Row],[23]],W1471)=2),1,"")</f>
        <v/>
      </c>
      <c r="AF1470" s="19" t="str">
        <f>IF(AND(מרקובחצי[[#This Row],[CycleNumber]]&lt;$B1471,SUM(מרקובחצי[[#This Row],[31]],O1471)=2),1,"")</f>
        <v/>
      </c>
      <c r="AG1470" s="19" t="str">
        <f>IF(AND(מרקובחצי[[#This Row],[CycleNumber]]&lt;$B1471,SUM(מרקובחצי[[#This Row],[31]],P1471)=2),1,"")</f>
        <v/>
      </c>
      <c r="AH1470" s="19" t="str">
        <f>IF(AND(מרקובחצי[[#This Row],[CycleNumber]]&lt;$B1471,SUM(מרקובחצי[[#This Row],[31]],Q1471)=2),1,"")</f>
        <v/>
      </c>
      <c r="AI1470" s="19" t="str">
        <f>IF(AND(מרקובחצי[[#This Row],[CycleNumber]]&lt;$B1471,SUM(U1470:U1471)=2),1,"")</f>
        <v/>
      </c>
      <c r="AJ1470" s="19" t="str">
        <f>IF(AND(מרקובחצי[[#This Row],[CycleNumber]]&lt;$B1471,SUM(מרקובחצי[[#This Row],[32]],O1471)=2),1,"")</f>
        <v/>
      </c>
      <c r="AK1470" s="19" t="str">
        <f>IF(AND(מרקובחצי[[#This Row],[CycleNumber]]&lt;$B1471,SUM(מרקובחצי[[#This Row],[32]],P1471)=2),1,"")</f>
        <v/>
      </c>
      <c r="AL1470" s="19" t="str">
        <f>IF(AND(מרקובחצי[[#This Row],[CycleNumber]]&lt;$B1471,SUM(מרקובחצי[[#This Row],[32]],Q1471)=2),1,"")</f>
        <v/>
      </c>
      <c r="AM1470" s="19" t="str">
        <f>IF(AND(מרקובחצי[[#This Row],[CycleNumber]]&lt;$B1471,SUM(V1470:V1471)=2),1,"")</f>
        <v/>
      </c>
      <c r="AN1470" s="19" t="str">
        <f>IF(AND(מרקובחצי[[#This Row],[CycleNumber]]&lt;$B1471,SUM(מרקובחצי[[#This Row],[33]],O1471)=2),1,"")</f>
        <v/>
      </c>
      <c r="AO1470" s="19" t="str">
        <f>IF(AND(מרקובחצי[[#This Row],[CycleNumber]]&lt;$B1471,SUM(מרקובחצי[[#This Row],[33]],P1471)=2),1,"")</f>
        <v/>
      </c>
      <c r="AP1470" s="19" t="str">
        <f>IF(AND(מרקובחצי[[#This Row],[CycleNumber]]&lt;$B1471,SUM(מרקובחצי[[#This Row],[33]],Q1471)=2),1,"")</f>
        <v/>
      </c>
      <c r="AQ1470" s="19" t="str">
        <f>IF(AND(מרקובחצי[[#This Row],[CycleNumber]]&lt;$B1471,SUM(W1470:W1471)=2),1,"")</f>
        <v/>
      </c>
      <c r="AR1470" s="19">
        <f>IF(AND(מרקובחצי[[#This Row],[CycleNumber]]&lt;$B1471,SUM(מרקובחצי[[#This Row],[12]],S1471)=2),1,"")</f>
        <v>1</v>
      </c>
      <c r="AS1470" s="19" t="str">
        <f>IF(AND(מרקובחצי[[#This Row],[CycleNumber]]&lt;$B1471,SUM(מרקובחצי[[#This Row],[22]],V1471)=2),1,"")</f>
        <v/>
      </c>
      <c r="AT1470" s="21">
        <f>SUM(מרקובחצי[[#This Row],[11]:[33]])</f>
        <v>1</v>
      </c>
    </row>
    <row r="1471" spans="1:46" ht="15.6" x14ac:dyDescent="0.25">
      <c r="A1471" s="19" t="s">
        <v>157</v>
      </c>
      <c r="B1471" s="19">
        <v>5</v>
      </c>
      <c r="C1471">
        <v>36</v>
      </c>
      <c r="D1471" s="19">
        <f>מרקובחצי[[#This Row],[LengthofCycle]]+1</f>
        <v>37</v>
      </c>
      <c r="E1471" t="str">
        <f>IF(IFERROR(LOOKUP(מרקובחצי[[#This Row],[ClientID]],קביעויות[הפלגה]),FALSE)=מרקובחצי[[#This Row],[ClientID]],1,"")</f>
        <v/>
      </c>
      <c r="F1471" t="str">
        <f>IF(IFERROR(LOOKUP(מרקובחצי[[#This Row],[ClientID]],סוגחציקבוע[S31]),FALSE)=מרקובחצי[[#This Row],[ClientID]],1,"")</f>
        <v/>
      </c>
      <c r="G1471" t="str">
        <f>IF(IFERROR(LOOKUP(מרקובחצי[[#This Row],[ClientID]],סוגחציקבוע[S32]),FALSE)=מרקובחצי[[#This Row],[ClientID]],1,"")</f>
        <v/>
      </c>
      <c r="H1471" t="str">
        <f>IF(IFERROR(LOOKUP(מרקובחצי[[#This Row],[ClientID]],סוגחציקבוע[S33]),FALSE)=מרקובחצי[[#This Row],[ClientID]],1,"")</f>
        <v/>
      </c>
      <c r="I1471">
        <f>IF(IFERROR(LOOKUP(מרקובחצי[[#This Row],[ClientID]],סוגחציקבוע[S32&amp;33]),FALSE)=מרקובחצי[[#This Row],[ClientID]],1,"")</f>
        <v>1</v>
      </c>
      <c r="J1471" s="19">
        <f>IF(SUM(מרקובחצי[[#This Row],[11]:[13]])=1,מרקובחצי[[#This Row],[עד ועד]],IF(SUM(R1470:T1471)=1,IF(מרקובחצי[[#This Row],[עד ועד]]&lt;J1470,מרקובחצי[[#This Row],[עד ועד]],J1470),J1470))</f>
        <v>30</v>
      </c>
      <c r="K1471" s="19">
        <f>IF(SUM(מרקובחצי[[#This Row],[11]:[13]])=1,מרקובחצי[[#This Row],[עד ועד]],IF(SUM(R1470:T1471)=1,IF(מרקובחצי[[#This Row],[עד ועד]]&gt;K1470,מרקובחצי[[#This Row],[עד ועד]],K1470),K1470))</f>
        <v>37</v>
      </c>
      <c r="L1471" s="19" t="str">
        <f>IF(AND(SUM(מרקובחצי[[#This Row],[31]:[33]])=1,SUM(U1470:W1470)=0),מרקובחצי[[#This Row],[מקס]]-מרקובחצי[[#This Row],[מינ]],"")</f>
        <v/>
      </c>
      <c r="M147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471" s="19" t="str">
        <f t="shared" si="22"/>
        <v>S12</v>
      </c>
      <c r="O1471" s="19" t="str">
        <f>IF(מרקובחצי[[#This Row],[קבעה הפלגה?]]=1,"",IF(AND(מרקובחצי[[#This Row],[עד ועד]]&lt;29,OR(מרקובחצי[[#This Row],[CycleNumber]]=1,AND(U1470=1,OR(מרקובחצי[[#This Row],[עד ועד]]&lt;J1470,מרקובחצי[[#This Row],[עד ועד]]&gt;K1470)),AND(V1470=1,מרקובחצי[[#This Row],[עד ועד]]&lt;J1470),W1470=1)),1,""))</f>
        <v/>
      </c>
      <c r="P1471" s="19" t="str">
        <f>IF(מרקובחצי[[#This Row],[קבעה הפלגה?]]=1,"",IF(AND(מרקובחצי[[#This Row],[עד ועד]]&gt;28,מרקובחצי[[#This Row],[עד ועד]]&lt;32,OR(מרקובחצי[[#This Row],[CycleNumber]]=1,AND(U1470=1),AND(V1470=1,OR(מרקובחצי[[#This Row],[עד ועד]]&lt;J1470,מרקובחצי[[#This Row],[עד ועד]]&gt;K1470)),W1470=1)),1,""))</f>
        <v/>
      </c>
      <c r="Q1471" s="19" t="str">
        <f>IF(מרקובחצי[[#This Row],[קבעה הפלגה?]]=1,"",IF(AND(מרקובחצי[[#This Row],[עד ועד]]&gt;31,OR(מרקובחצי[[#This Row],[CycleNumber]]=1,AND(U1470=1),AND(V1470=1,מרקובחצי[[#This Row],[עד ועד]]&gt;K1470),AND(W1470=1,OR(מרקובחצי[[#This Row],[עד ועד]]&gt;K1470,מרקובחצי[[#This Row],[עד ועד]]&lt;J1470)))),1,""))</f>
        <v/>
      </c>
      <c r="R1471" s="19" t="str">
        <f>IF(מרקובחצי[[#This Row],[CycleNumber]]&gt;1,IF(AND(O1470=1,מרקובחצי[[#This Row],[עד ועד]]&lt;29),1,""),"")</f>
        <v/>
      </c>
      <c r="S1471" s="19">
        <f>IF(מרקובחצי[[#This Row],[CycleNumber]]&gt;1,IF(OR(AND(O1470=1,מרקובחצי[[#This Row],[עד ועד]]&gt;28),AND(P1470=1),AND(Q1470=1,מרקובחצי[[#This Row],[עד ועד]]&lt;32)),1,""),"")</f>
        <v>1</v>
      </c>
      <c r="T1471" s="19" t="str">
        <f>IF(מרקובחצי[[#This Row],[CycleNumber]]&gt;1,IF(AND(Q1470=1,מרקובחצי[[#This Row],[עד ועד]]&gt;31),1,""),"")</f>
        <v/>
      </c>
      <c r="U1471" s="19" t="str">
        <f>IF(מרקובחצי[[#This Row],[CycleNumber]]&gt;1,IF(AND(R1470=1,מרקובחצי[[#This Row],[עד ועד]]&lt;29),1,IF(AND(U1470=1,NOT(OR(מרקובחצי[[#This Row],[עד ועד]]&lt;J1470,מרקובחצי[[#This Row],[עד ועד]]&gt;K1470))),1,"")),"")</f>
        <v/>
      </c>
      <c r="V1471" s="19" t="str">
        <f>IF(מרקובחצי[[#This Row],[CycleNumber]]&gt;1,IF(AND(SUM(R1470:T1470)=1,מרקובחצי[[#This Row],[עד ועד]]&gt;28,מרקובחצי[[#This Row],[עד ועד]]&lt;32),1,IF(OR(S1470=1,AND(R1470=1,מרקובחצי[[#This Row],[עד ועד]]&gt;28),AND(T1470=1,מרקובחצי[[#This Row],[עד ועד]]&lt;32)),1,IF(AND(V1470=1,NOT(OR(מרקובחצי[[#This Row],[עד ועד]]&lt;J1470,מרקובחצי[[#This Row],[עד ועד]]&gt;K1470))),1,""))),"")</f>
        <v/>
      </c>
      <c r="W1471" s="19" t="str">
        <f>IF(מרקובחצי[[#This Row],[CycleNumber]]&gt;1,IF(AND(T1470=1,מרקובחצי[[#This Row],[עד ועד]]&gt;31),1,IF(AND(W1470=1,NOT(OR(מרקובחצי[[#This Row],[עד ועד]]&lt;J1470,מרקובחצי[[#This Row],[עד ועד]]&gt;K1470))),1,"")),"")</f>
        <v/>
      </c>
      <c r="X1471" s="19" t="str">
        <f>IF(AND(מרקובחצי[[#This Row],[CycleNumber]]&lt;$B1472,SUM(מרקובחצי[[#This Row],[11]],R1472)=2),1,"")</f>
        <v/>
      </c>
      <c r="Y1471" s="19" t="str">
        <f>IF(AND(מרקובחצי[[#This Row],[CycleNumber]]&lt;$B1472,SUM(מרקובחצי[[#This Row],[11]],S1472)=2),1,"")</f>
        <v/>
      </c>
      <c r="Z1471" s="19" t="str">
        <f>IF(AND(מרקובחצי[[#This Row],[CycleNumber]]&lt;$B1472,SUM(מרקובחצי[[#This Row],[13]],S1472)=2),1,"")</f>
        <v/>
      </c>
      <c r="AA1471" s="19" t="str">
        <f>IF(AND(מרקובחצי[[#This Row],[CycleNumber]]&lt;$B1472,SUM(מרקובחצי[[#This Row],[13]],T1472)=2),1,"")</f>
        <v/>
      </c>
      <c r="AB1471" s="19" t="str">
        <f>IF(AND(מרקובחצי[[#This Row],[CycleNumber]]&lt;$B1472,SUM(מרקובחצי[[#This Row],[21]],U1472)=2),1,"")</f>
        <v/>
      </c>
      <c r="AC1471" s="19" t="str">
        <f>IF(AND(מרקובחצי[[#This Row],[CycleNumber]]&lt;$B1472,SUM(מרקובחצי[[#This Row],[21]],V1472)=2),1,"")</f>
        <v/>
      </c>
      <c r="AD1471" s="19" t="str">
        <f>IF(AND(מרקובחצי[[#This Row],[CycleNumber]]&lt;$B1472,SUM(מרקובחצי[[#This Row],[23]],V1472)=2),1,"")</f>
        <v/>
      </c>
      <c r="AE1471" s="19" t="str">
        <f>IF(AND(מרקובחצי[[#This Row],[CycleNumber]]&lt;$B1472,SUM(מרקובחצי[[#This Row],[23]],W1472)=2),1,"")</f>
        <v/>
      </c>
      <c r="AF1471" s="19" t="str">
        <f>IF(AND(מרקובחצי[[#This Row],[CycleNumber]]&lt;$B1472,SUM(מרקובחצי[[#This Row],[31]],O1472)=2),1,"")</f>
        <v/>
      </c>
      <c r="AG1471" s="19" t="str">
        <f>IF(AND(מרקובחצי[[#This Row],[CycleNumber]]&lt;$B1472,SUM(מרקובחצי[[#This Row],[31]],P1472)=2),1,"")</f>
        <v/>
      </c>
      <c r="AH1471" s="19" t="str">
        <f>IF(AND(מרקובחצי[[#This Row],[CycleNumber]]&lt;$B1472,SUM(מרקובחצי[[#This Row],[31]],Q1472)=2),1,"")</f>
        <v/>
      </c>
      <c r="AI1471" s="19" t="str">
        <f>IF(AND(מרקובחצי[[#This Row],[CycleNumber]]&lt;$B1472,SUM(U1471:U1472)=2),1,"")</f>
        <v/>
      </c>
      <c r="AJ1471" s="19" t="str">
        <f>IF(AND(מרקובחצי[[#This Row],[CycleNumber]]&lt;$B1472,SUM(מרקובחצי[[#This Row],[32]],O1472)=2),1,"")</f>
        <v/>
      </c>
      <c r="AK1471" s="19" t="str">
        <f>IF(AND(מרקובחצי[[#This Row],[CycleNumber]]&lt;$B1472,SUM(מרקובחצי[[#This Row],[32]],P1472)=2),1,"")</f>
        <v/>
      </c>
      <c r="AL1471" s="19" t="str">
        <f>IF(AND(מרקובחצי[[#This Row],[CycleNumber]]&lt;$B1472,SUM(מרקובחצי[[#This Row],[32]],Q1472)=2),1,"")</f>
        <v/>
      </c>
      <c r="AM1471" s="19" t="str">
        <f>IF(AND(מרקובחצי[[#This Row],[CycleNumber]]&lt;$B1472,SUM(V1471:V1472)=2),1,"")</f>
        <v/>
      </c>
      <c r="AN1471" s="19" t="str">
        <f>IF(AND(מרקובחצי[[#This Row],[CycleNumber]]&lt;$B1472,SUM(מרקובחצי[[#This Row],[33]],O1472)=2),1,"")</f>
        <v/>
      </c>
      <c r="AO1471" s="19" t="str">
        <f>IF(AND(מרקובחצי[[#This Row],[CycleNumber]]&lt;$B1472,SUM(מרקובחצי[[#This Row],[33]],P1472)=2),1,"")</f>
        <v/>
      </c>
      <c r="AP1471" s="19" t="str">
        <f>IF(AND(מרקובחצי[[#This Row],[CycleNumber]]&lt;$B1472,SUM(מרקובחצי[[#This Row],[33]],Q1472)=2),1,"")</f>
        <v/>
      </c>
      <c r="AQ1471" s="19" t="str">
        <f>IF(AND(מרקובחצי[[#This Row],[CycleNumber]]&lt;$B1472,SUM(W1471:W1472)=2),1,"")</f>
        <v/>
      </c>
      <c r="AR1471" s="19" t="str">
        <f>IF(AND(מרקובחצי[[#This Row],[CycleNumber]]&lt;$B1472,SUM(מרקובחצי[[#This Row],[12]],S1472)=2),1,"")</f>
        <v/>
      </c>
      <c r="AS1471" s="19">
        <f>IF(AND(מרקובחצי[[#This Row],[CycleNumber]]&lt;$B1472,SUM(מרקובחצי[[#This Row],[22]],V1472)=2),1,"")</f>
        <v>1</v>
      </c>
      <c r="AT1471" s="21">
        <f>SUM(מרקובחצי[[#This Row],[11]:[33]])</f>
        <v>1</v>
      </c>
    </row>
    <row r="1472" spans="1:46" ht="15.6" x14ac:dyDescent="0.25">
      <c r="A1472" s="19" t="s">
        <v>157</v>
      </c>
      <c r="B1472" s="19">
        <v>6</v>
      </c>
      <c r="C1472">
        <v>29</v>
      </c>
      <c r="D1472" s="19">
        <f>מרקובחצי[[#This Row],[LengthofCycle]]+1</f>
        <v>30</v>
      </c>
      <c r="E1472" t="str">
        <f>IF(IFERROR(LOOKUP(מרקובחצי[[#This Row],[ClientID]],קביעויות[הפלגה]),FALSE)=מרקובחצי[[#This Row],[ClientID]],1,"")</f>
        <v/>
      </c>
      <c r="F1472" t="str">
        <f>IF(IFERROR(LOOKUP(מרקובחצי[[#This Row],[ClientID]],סוגחציקבוע[S31]),FALSE)=מרקובחצי[[#This Row],[ClientID]],1,"")</f>
        <v/>
      </c>
      <c r="G1472" t="str">
        <f>IF(IFERROR(LOOKUP(מרקובחצי[[#This Row],[ClientID]],סוגחציקבוע[S32]),FALSE)=מרקובחצי[[#This Row],[ClientID]],1,"")</f>
        <v/>
      </c>
      <c r="H1472" t="str">
        <f>IF(IFERROR(LOOKUP(מרקובחצי[[#This Row],[ClientID]],סוגחציקבוע[S33]),FALSE)=מרקובחצי[[#This Row],[ClientID]],1,"")</f>
        <v/>
      </c>
      <c r="I1472">
        <f>IF(IFERROR(LOOKUP(מרקובחצי[[#This Row],[ClientID]],סוגחציקבוע[S32&amp;33]),FALSE)=מרקובחצי[[#This Row],[ClientID]],1,"")</f>
        <v>1</v>
      </c>
      <c r="J1472" s="19">
        <f>IF(SUM(מרקובחצי[[#This Row],[11]:[13]])=1,מרקובחצי[[#This Row],[עד ועד]],IF(SUM(R1471:T1472)=1,IF(מרקובחצי[[#This Row],[עד ועד]]&lt;J1471,מרקובחצי[[#This Row],[עד ועד]],J1471),J1471))</f>
        <v>30</v>
      </c>
      <c r="K1472" s="19">
        <f>IF(SUM(מרקובחצי[[#This Row],[11]:[13]])=1,מרקובחצי[[#This Row],[עד ועד]],IF(SUM(R1471:T1472)=1,IF(מרקובחצי[[#This Row],[עד ועד]]&gt;K1471,מרקובחצי[[#This Row],[עד ועד]],K1471),K1471))</f>
        <v>37</v>
      </c>
      <c r="L1472" s="19">
        <f>IF(AND(SUM(מרקובחצי[[#This Row],[31]:[33]])=1,SUM(U1471:W1471)=0),מרקובחצי[[#This Row],[מקס]]-מרקובחצי[[#This Row],[מינ]],"")</f>
        <v>7</v>
      </c>
      <c r="M147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72" s="19" t="str">
        <f t="shared" si="22"/>
        <v>S22</v>
      </c>
      <c r="O1472" s="19" t="str">
        <f>IF(מרקובחצי[[#This Row],[קבעה הפלגה?]]=1,"",IF(AND(מרקובחצי[[#This Row],[עד ועד]]&lt;29,OR(מרקובחצי[[#This Row],[CycleNumber]]=1,AND(U1471=1,OR(מרקובחצי[[#This Row],[עד ועד]]&lt;J1471,מרקובחצי[[#This Row],[עד ועד]]&gt;K1471)),AND(V1471=1,מרקובחצי[[#This Row],[עד ועד]]&lt;J1471),W1471=1)),1,""))</f>
        <v/>
      </c>
      <c r="P1472" s="19" t="str">
        <f>IF(מרקובחצי[[#This Row],[קבעה הפלגה?]]=1,"",IF(AND(מרקובחצי[[#This Row],[עד ועד]]&gt;28,מרקובחצי[[#This Row],[עד ועד]]&lt;32,OR(מרקובחצי[[#This Row],[CycleNumber]]=1,AND(U1471=1),AND(V1471=1,OR(מרקובחצי[[#This Row],[עד ועד]]&lt;J1471,מרקובחצי[[#This Row],[עד ועד]]&gt;K1471)),W1471=1)),1,""))</f>
        <v/>
      </c>
      <c r="Q1472" s="19" t="str">
        <f>IF(מרקובחצי[[#This Row],[קבעה הפלגה?]]=1,"",IF(AND(מרקובחצי[[#This Row],[עד ועד]]&gt;31,OR(מרקובחצי[[#This Row],[CycleNumber]]=1,AND(U1471=1),AND(V1471=1,מרקובחצי[[#This Row],[עד ועד]]&gt;K1471),AND(W1471=1,OR(מרקובחצי[[#This Row],[עד ועד]]&gt;K1471,מרקובחצי[[#This Row],[עד ועד]]&lt;J1471)))),1,""))</f>
        <v/>
      </c>
      <c r="R1472" s="19" t="str">
        <f>IF(מרקובחצי[[#This Row],[CycleNumber]]&gt;1,IF(AND(O1471=1,מרקובחצי[[#This Row],[עד ועד]]&lt;29),1,""),"")</f>
        <v/>
      </c>
      <c r="S1472" s="19" t="str">
        <f>IF(מרקובחצי[[#This Row],[CycleNumber]]&gt;1,IF(OR(AND(O1471=1,מרקובחצי[[#This Row],[עד ועד]]&gt;28),AND(P1471=1),AND(Q1471=1,מרקובחצי[[#This Row],[עד ועד]]&lt;32)),1,""),"")</f>
        <v/>
      </c>
      <c r="T1472" s="19" t="str">
        <f>IF(מרקובחצי[[#This Row],[CycleNumber]]&gt;1,IF(AND(Q1471=1,מרקובחצי[[#This Row],[עד ועד]]&gt;31),1,""),"")</f>
        <v/>
      </c>
      <c r="U1472" s="19" t="str">
        <f>IF(מרקובחצי[[#This Row],[CycleNumber]]&gt;1,IF(AND(R1471=1,מרקובחצי[[#This Row],[עד ועד]]&lt;29),1,IF(AND(U1471=1,NOT(OR(מרקובחצי[[#This Row],[עד ועד]]&lt;J1471,מרקובחצי[[#This Row],[עד ועד]]&gt;K1471))),1,"")),"")</f>
        <v/>
      </c>
      <c r="V1472" s="19">
        <f>IF(מרקובחצי[[#This Row],[CycleNumber]]&gt;1,IF(AND(SUM(R1471:T1471)=1,מרקובחצי[[#This Row],[עד ועד]]&gt;28,מרקובחצי[[#This Row],[עד ועד]]&lt;32),1,IF(OR(S1471=1,AND(R1471=1,מרקובחצי[[#This Row],[עד ועד]]&gt;28),AND(T1471=1,מרקובחצי[[#This Row],[עד ועד]]&lt;32)),1,IF(AND(V1471=1,NOT(OR(מרקובחצי[[#This Row],[עד ועד]]&lt;J1471,מרקובחצי[[#This Row],[עד ועד]]&gt;K1471))),1,""))),"")</f>
        <v>1</v>
      </c>
      <c r="W1472" s="19" t="str">
        <f>IF(מרקובחצי[[#This Row],[CycleNumber]]&gt;1,IF(AND(T1471=1,מרקובחצי[[#This Row],[עד ועד]]&gt;31),1,IF(AND(W1471=1,NOT(OR(מרקובחצי[[#This Row],[עד ועד]]&lt;J1471,מרקובחצי[[#This Row],[עד ועד]]&gt;K1471))),1,"")),"")</f>
        <v/>
      </c>
      <c r="X1472" s="19" t="str">
        <f>IF(AND(מרקובחצי[[#This Row],[CycleNumber]]&lt;$B1473,SUM(מרקובחצי[[#This Row],[11]],R1473)=2),1,"")</f>
        <v/>
      </c>
      <c r="Y1472" s="19" t="str">
        <f>IF(AND(מרקובחצי[[#This Row],[CycleNumber]]&lt;$B1473,SUM(מרקובחצי[[#This Row],[11]],S1473)=2),1,"")</f>
        <v/>
      </c>
      <c r="Z1472" s="19" t="str">
        <f>IF(AND(מרקובחצי[[#This Row],[CycleNumber]]&lt;$B1473,SUM(מרקובחצי[[#This Row],[13]],S1473)=2),1,"")</f>
        <v/>
      </c>
      <c r="AA1472" s="19" t="str">
        <f>IF(AND(מרקובחצי[[#This Row],[CycleNumber]]&lt;$B1473,SUM(מרקובחצי[[#This Row],[13]],T1473)=2),1,"")</f>
        <v/>
      </c>
      <c r="AB1472" s="19" t="str">
        <f>IF(AND(מרקובחצי[[#This Row],[CycleNumber]]&lt;$B1473,SUM(מרקובחצי[[#This Row],[21]],U1473)=2),1,"")</f>
        <v/>
      </c>
      <c r="AC1472" s="19" t="str">
        <f>IF(AND(מרקובחצי[[#This Row],[CycleNumber]]&lt;$B1473,SUM(מרקובחצי[[#This Row],[21]],V1473)=2),1,"")</f>
        <v/>
      </c>
      <c r="AD1472" s="19" t="str">
        <f>IF(AND(מרקובחצי[[#This Row],[CycleNumber]]&lt;$B1473,SUM(מרקובחצי[[#This Row],[23]],V1473)=2),1,"")</f>
        <v/>
      </c>
      <c r="AE1472" s="19" t="str">
        <f>IF(AND(מרקובחצי[[#This Row],[CycleNumber]]&lt;$B1473,SUM(מרקובחצי[[#This Row],[23]],W1473)=2),1,"")</f>
        <v/>
      </c>
      <c r="AF1472" s="19" t="str">
        <f>IF(AND(מרקובחצי[[#This Row],[CycleNumber]]&lt;$B1473,SUM(מרקובחצי[[#This Row],[31]],O1473)=2),1,"")</f>
        <v/>
      </c>
      <c r="AG1472" s="19" t="str">
        <f>IF(AND(מרקובחצי[[#This Row],[CycleNumber]]&lt;$B1473,SUM(מרקובחצי[[#This Row],[31]],P1473)=2),1,"")</f>
        <v/>
      </c>
      <c r="AH1472" s="19" t="str">
        <f>IF(AND(מרקובחצי[[#This Row],[CycleNumber]]&lt;$B1473,SUM(מרקובחצי[[#This Row],[31]],Q1473)=2),1,"")</f>
        <v/>
      </c>
      <c r="AI1472" s="19" t="str">
        <f>IF(AND(מרקובחצי[[#This Row],[CycleNumber]]&lt;$B1473,SUM(U1472:U1473)=2),1,"")</f>
        <v/>
      </c>
      <c r="AJ1472" s="19" t="str">
        <f>IF(AND(מרקובחצי[[#This Row],[CycleNumber]]&lt;$B1473,SUM(מרקובחצי[[#This Row],[32]],O1473)=2),1,"")</f>
        <v/>
      </c>
      <c r="AK1472" s="19" t="str">
        <f>IF(AND(מרקובחצי[[#This Row],[CycleNumber]]&lt;$B1473,SUM(מרקובחצי[[#This Row],[32]],P1473)=2),1,"")</f>
        <v/>
      </c>
      <c r="AL1472" s="19" t="str">
        <f>IF(AND(מרקובחצי[[#This Row],[CycleNumber]]&lt;$B1473,SUM(מרקובחצי[[#This Row],[32]],Q1473)=2),1,"")</f>
        <v/>
      </c>
      <c r="AM1472" s="19">
        <f>IF(AND(מרקובחצי[[#This Row],[CycleNumber]]&lt;$B1473,SUM(V1472:V1473)=2),1,"")</f>
        <v>1</v>
      </c>
      <c r="AN1472" s="19" t="str">
        <f>IF(AND(מרקובחצי[[#This Row],[CycleNumber]]&lt;$B1473,SUM(מרקובחצי[[#This Row],[33]],O1473)=2),1,"")</f>
        <v/>
      </c>
      <c r="AO1472" s="19" t="str">
        <f>IF(AND(מרקובחצי[[#This Row],[CycleNumber]]&lt;$B1473,SUM(מרקובחצי[[#This Row],[33]],P1473)=2),1,"")</f>
        <v/>
      </c>
      <c r="AP1472" s="19" t="str">
        <f>IF(AND(מרקובחצי[[#This Row],[CycleNumber]]&lt;$B1473,SUM(מרקובחצי[[#This Row],[33]],Q1473)=2),1,"")</f>
        <v/>
      </c>
      <c r="AQ1472" s="19" t="str">
        <f>IF(AND(מרקובחצי[[#This Row],[CycleNumber]]&lt;$B1473,SUM(W1472:W1473)=2),1,"")</f>
        <v/>
      </c>
      <c r="AR1472" s="19" t="str">
        <f>IF(AND(מרקובחצי[[#This Row],[CycleNumber]]&lt;$B1473,SUM(מרקובחצי[[#This Row],[12]],S1473)=2),1,"")</f>
        <v/>
      </c>
      <c r="AS1472" s="19" t="str">
        <f>IF(AND(מרקובחצי[[#This Row],[CycleNumber]]&lt;$B1473,SUM(מרקובחצי[[#This Row],[22]],V1473)=2),1,"")</f>
        <v/>
      </c>
      <c r="AT1472" s="21">
        <f>SUM(מרקובחצי[[#This Row],[11]:[33]])</f>
        <v>1</v>
      </c>
    </row>
    <row r="1473" spans="1:46" ht="15.6" x14ac:dyDescent="0.25">
      <c r="A1473" s="19" t="s">
        <v>157</v>
      </c>
      <c r="B1473" s="19">
        <v>7</v>
      </c>
      <c r="C1473">
        <v>34</v>
      </c>
      <c r="D1473" s="19">
        <f>מרקובחצי[[#This Row],[LengthofCycle]]+1</f>
        <v>35</v>
      </c>
      <c r="E1473" t="str">
        <f>IF(IFERROR(LOOKUP(מרקובחצי[[#This Row],[ClientID]],קביעויות[הפלגה]),FALSE)=מרקובחצי[[#This Row],[ClientID]],1,"")</f>
        <v/>
      </c>
      <c r="F1473" t="str">
        <f>IF(IFERROR(LOOKUP(מרקובחצי[[#This Row],[ClientID]],סוגחציקבוע[S31]),FALSE)=מרקובחצי[[#This Row],[ClientID]],1,"")</f>
        <v/>
      </c>
      <c r="G1473" t="str">
        <f>IF(IFERROR(LOOKUP(מרקובחצי[[#This Row],[ClientID]],סוגחציקבוע[S32]),FALSE)=מרקובחצי[[#This Row],[ClientID]],1,"")</f>
        <v/>
      </c>
      <c r="H1473" t="str">
        <f>IF(IFERROR(LOOKUP(מרקובחצי[[#This Row],[ClientID]],סוגחציקבוע[S33]),FALSE)=מרקובחצי[[#This Row],[ClientID]],1,"")</f>
        <v/>
      </c>
      <c r="I1473">
        <f>IF(IFERROR(LOOKUP(מרקובחצי[[#This Row],[ClientID]],סוגחציקבוע[S32&amp;33]),FALSE)=מרקובחצי[[#This Row],[ClientID]],1,"")</f>
        <v>1</v>
      </c>
      <c r="J1473" s="19">
        <f>IF(SUM(מרקובחצי[[#This Row],[11]:[13]])=1,מרקובחצי[[#This Row],[עד ועד]],IF(SUM(R1472:T1473)=1,IF(מרקובחצי[[#This Row],[עד ועד]]&lt;J1472,מרקובחצי[[#This Row],[עד ועד]],J1472),J1472))</f>
        <v>30</v>
      </c>
      <c r="K1473" s="19">
        <f>IF(SUM(מרקובחצי[[#This Row],[11]:[13]])=1,מרקובחצי[[#This Row],[עד ועד]],IF(SUM(R1472:T1473)=1,IF(מרקובחצי[[#This Row],[עד ועד]]&gt;K1472,מרקובחצי[[#This Row],[עד ועד]],K1472),K1472))</f>
        <v>37</v>
      </c>
      <c r="L1473" s="19" t="str">
        <f>IF(AND(SUM(מרקובחצי[[#This Row],[31]:[33]])=1,SUM(U1472:W1472)=0),מרקובחצי[[#This Row],[מקס]]-מרקובחצי[[#This Row],[מינ]],"")</f>
        <v/>
      </c>
      <c r="M147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73" s="19" t="str">
        <f t="shared" si="22"/>
        <v>S32</v>
      </c>
      <c r="O1473" s="19" t="str">
        <f>IF(מרקובחצי[[#This Row],[קבעה הפלגה?]]=1,"",IF(AND(מרקובחצי[[#This Row],[עד ועד]]&lt;29,OR(מרקובחצי[[#This Row],[CycleNumber]]=1,AND(U1472=1,OR(מרקובחצי[[#This Row],[עד ועד]]&lt;J1472,מרקובחצי[[#This Row],[עד ועד]]&gt;K1472)),AND(V1472=1,מרקובחצי[[#This Row],[עד ועד]]&lt;J1472),W1472=1)),1,""))</f>
        <v/>
      </c>
      <c r="P1473" s="19" t="str">
        <f>IF(מרקובחצי[[#This Row],[קבעה הפלגה?]]=1,"",IF(AND(מרקובחצי[[#This Row],[עד ועד]]&gt;28,מרקובחצי[[#This Row],[עד ועד]]&lt;32,OR(מרקובחצי[[#This Row],[CycleNumber]]=1,AND(U1472=1),AND(V1472=1,OR(מרקובחצי[[#This Row],[עד ועד]]&lt;J1472,מרקובחצי[[#This Row],[עד ועד]]&gt;K1472)),W1472=1)),1,""))</f>
        <v/>
      </c>
      <c r="Q1473" s="19" t="str">
        <f>IF(מרקובחצי[[#This Row],[קבעה הפלגה?]]=1,"",IF(AND(מרקובחצי[[#This Row],[עד ועד]]&gt;31,OR(מרקובחצי[[#This Row],[CycleNumber]]=1,AND(U1472=1),AND(V1472=1,מרקובחצי[[#This Row],[עד ועד]]&gt;K1472),AND(W1472=1,OR(מרקובחצי[[#This Row],[עד ועד]]&gt;K1472,מרקובחצי[[#This Row],[עד ועד]]&lt;J1472)))),1,""))</f>
        <v/>
      </c>
      <c r="R1473" s="19" t="str">
        <f>IF(מרקובחצי[[#This Row],[CycleNumber]]&gt;1,IF(AND(O1472=1,מרקובחצי[[#This Row],[עד ועד]]&lt;29),1,""),"")</f>
        <v/>
      </c>
      <c r="S1473" s="19" t="str">
        <f>IF(מרקובחצי[[#This Row],[CycleNumber]]&gt;1,IF(OR(AND(O1472=1,מרקובחצי[[#This Row],[עד ועד]]&gt;28),AND(P1472=1),AND(Q1472=1,מרקובחצי[[#This Row],[עד ועד]]&lt;32)),1,""),"")</f>
        <v/>
      </c>
      <c r="T1473" s="19" t="str">
        <f>IF(מרקובחצי[[#This Row],[CycleNumber]]&gt;1,IF(AND(Q1472=1,מרקובחצי[[#This Row],[עד ועד]]&gt;31),1,""),"")</f>
        <v/>
      </c>
      <c r="U1473" s="19" t="str">
        <f>IF(מרקובחצי[[#This Row],[CycleNumber]]&gt;1,IF(AND(R1472=1,מרקובחצי[[#This Row],[עד ועד]]&lt;29),1,IF(AND(U1472=1,NOT(OR(מרקובחצי[[#This Row],[עד ועד]]&lt;J1472,מרקובחצי[[#This Row],[עד ועד]]&gt;K1472))),1,"")),"")</f>
        <v/>
      </c>
      <c r="V1473" s="19">
        <f>IF(מרקובחצי[[#This Row],[CycleNumber]]&gt;1,IF(AND(SUM(R1472:T1472)=1,מרקובחצי[[#This Row],[עד ועד]]&gt;28,מרקובחצי[[#This Row],[עד ועד]]&lt;32),1,IF(OR(S1472=1,AND(R1472=1,מרקובחצי[[#This Row],[עד ועד]]&gt;28),AND(T1472=1,מרקובחצי[[#This Row],[עד ועד]]&lt;32)),1,IF(AND(V1472=1,NOT(OR(מרקובחצי[[#This Row],[עד ועד]]&lt;J1472,מרקובחצי[[#This Row],[עד ועד]]&gt;K1472))),1,""))),"")</f>
        <v>1</v>
      </c>
      <c r="W1473" s="19" t="str">
        <f>IF(מרקובחצי[[#This Row],[CycleNumber]]&gt;1,IF(AND(T1472=1,מרקובחצי[[#This Row],[עד ועד]]&gt;31),1,IF(AND(W1472=1,NOT(OR(מרקובחצי[[#This Row],[עד ועד]]&lt;J1472,מרקובחצי[[#This Row],[עד ועד]]&gt;K1472))),1,"")),"")</f>
        <v/>
      </c>
      <c r="X1473" s="19" t="str">
        <f>IF(AND(מרקובחצי[[#This Row],[CycleNumber]]&lt;$B1474,SUM(מרקובחצי[[#This Row],[11]],R1474)=2),1,"")</f>
        <v/>
      </c>
      <c r="Y1473" s="19" t="str">
        <f>IF(AND(מרקובחצי[[#This Row],[CycleNumber]]&lt;$B1474,SUM(מרקובחצי[[#This Row],[11]],S1474)=2),1,"")</f>
        <v/>
      </c>
      <c r="Z1473" s="19" t="str">
        <f>IF(AND(מרקובחצי[[#This Row],[CycleNumber]]&lt;$B1474,SUM(מרקובחצי[[#This Row],[13]],S1474)=2),1,"")</f>
        <v/>
      </c>
      <c r="AA1473" s="19" t="str">
        <f>IF(AND(מרקובחצי[[#This Row],[CycleNumber]]&lt;$B1474,SUM(מרקובחצי[[#This Row],[13]],T1474)=2),1,"")</f>
        <v/>
      </c>
      <c r="AB1473" s="19" t="str">
        <f>IF(AND(מרקובחצי[[#This Row],[CycleNumber]]&lt;$B1474,SUM(מרקובחצי[[#This Row],[21]],U1474)=2),1,"")</f>
        <v/>
      </c>
      <c r="AC1473" s="19" t="str">
        <f>IF(AND(מרקובחצי[[#This Row],[CycleNumber]]&lt;$B1474,SUM(מרקובחצי[[#This Row],[21]],V1474)=2),1,"")</f>
        <v/>
      </c>
      <c r="AD1473" s="19" t="str">
        <f>IF(AND(מרקובחצי[[#This Row],[CycleNumber]]&lt;$B1474,SUM(מרקובחצי[[#This Row],[23]],V1474)=2),1,"")</f>
        <v/>
      </c>
      <c r="AE1473" s="19" t="str">
        <f>IF(AND(מרקובחצי[[#This Row],[CycleNumber]]&lt;$B1474,SUM(מרקובחצי[[#This Row],[23]],W1474)=2),1,"")</f>
        <v/>
      </c>
      <c r="AF1473" s="19" t="str">
        <f>IF(AND(מרקובחצי[[#This Row],[CycleNumber]]&lt;$B1474,SUM(מרקובחצי[[#This Row],[31]],O1474)=2),1,"")</f>
        <v/>
      </c>
      <c r="AG1473" s="19" t="str">
        <f>IF(AND(מרקובחצי[[#This Row],[CycleNumber]]&lt;$B1474,SUM(מרקובחצי[[#This Row],[31]],P1474)=2),1,"")</f>
        <v/>
      </c>
      <c r="AH1473" s="19" t="str">
        <f>IF(AND(מרקובחצי[[#This Row],[CycleNumber]]&lt;$B1474,SUM(מרקובחצי[[#This Row],[31]],Q1474)=2),1,"")</f>
        <v/>
      </c>
      <c r="AI1473" s="19" t="str">
        <f>IF(AND(מרקובחצי[[#This Row],[CycleNumber]]&lt;$B1474,SUM(U1473:U1474)=2),1,"")</f>
        <v/>
      </c>
      <c r="AJ1473" s="19" t="str">
        <f>IF(AND(מרקובחצי[[#This Row],[CycleNumber]]&lt;$B1474,SUM(מרקובחצי[[#This Row],[32]],O1474)=2),1,"")</f>
        <v/>
      </c>
      <c r="AK1473" s="19" t="str">
        <f>IF(AND(מרקובחצי[[#This Row],[CycleNumber]]&lt;$B1474,SUM(מרקובחצי[[#This Row],[32]],P1474)=2),1,"")</f>
        <v/>
      </c>
      <c r="AL1473" s="19" t="str">
        <f>IF(AND(מרקובחצי[[#This Row],[CycleNumber]]&lt;$B1474,SUM(מרקובחצי[[#This Row],[32]],Q1474)=2),1,"")</f>
        <v/>
      </c>
      <c r="AM1473" s="19">
        <f>IF(AND(מרקובחצי[[#This Row],[CycleNumber]]&lt;$B1474,SUM(V1473:V1474)=2),1,"")</f>
        <v>1</v>
      </c>
      <c r="AN1473" s="19" t="str">
        <f>IF(AND(מרקובחצי[[#This Row],[CycleNumber]]&lt;$B1474,SUM(מרקובחצי[[#This Row],[33]],O1474)=2),1,"")</f>
        <v/>
      </c>
      <c r="AO1473" s="19" t="str">
        <f>IF(AND(מרקובחצי[[#This Row],[CycleNumber]]&lt;$B1474,SUM(מרקובחצי[[#This Row],[33]],P1474)=2),1,"")</f>
        <v/>
      </c>
      <c r="AP1473" s="19" t="str">
        <f>IF(AND(מרקובחצי[[#This Row],[CycleNumber]]&lt;$B1474,SUM(מרקובחצי[[#This Row],[33]],Q1474)=2),1,"")</f>
        <v/>
      </c>
      <c r="AQ1473" s="19" t="str">
        <f>IF(AND(מרקובחצי[[#This Row],[CycleNumber]]&lt;$B1474,SUM(W1473:W1474)=2),1,"")</f>
        <v/>
      </c>
      <c r="AR1473" s="19" t="str">
        <f>IF(AND(מרקובחצי[[#This Row],[CycleNumber]]&lt;$B1474,SUM(מרקובחצי[[#This Row],[12]],S1474)=2),1,"")</f>
        <v/>
      </c>
      <c r="AS1473" s="19" t="str">
        <f>IF(AND(מרקובחצי[[#This Row],[CycleNumber]]&lt;$B1474,SUM(מרקובחצי[[#This Row],[22]],V1474)=2),1,"")</f>
        <v/>
      </c>
      <c r="AT1473" s="21">
        <f>SUM(מרקובחצי[[#This Row],[11]:[33]])</f>
        <v>1</v>
      </c>
    </row>
    <row r="1474" spans="1:46" ht="15.6" x14ac:dyDescent="0.25">
      <c r="A1474" s="19" t="s">
        <v>157</v>
      </c>
      <c r="B1474" s="19">
        <v>8</v>
      </c>
      <c r="C1474">
        <v>29</v>
      </c>
      <c r="D1474" s="19">
        <f>מרקובחצי[[#This Row],[LengthofCycle]]+1</f>
        <v>30</v>
      </c>
      <c r="E1474" t="str">
        <f>IF(IFERROR(LOOKUP(מרקובחצי[[#This Row],[ClientID]],קביעויות[הפלגה]),FALSE)=מרקובחצי[[#This Row],[ClientID]],1,"")</f>
        <v/>
      </c>
      <c r="F1474" t="str">
        <f>IF(IFERROR(LOOKUP(מרקובחצי[[#This Row],[ClientID]],סוגחציקבוע[S31]),FALSE)=מרקובחצי[[#This Row],[ClientID]],1,"")</f>
        <v/>
      </c>
      <c r="G1474" t="str">
        <f>IF(IFERROR(LOOKUP(מרקובחצי[[#This Row],[ClientID]],סוגחציקבוע[S32]),FALSE)=מרקובחצי[[#This Row],[ClientID]],1,"")</f>
        <v/>
      </c>
      <c r="H1474" t="str">
        <f>IF(IFERROR(LOOKUP(מרקובחצי[[#This Row],[ClientID]],סוגחציקבוע[S33]),FALSE)=מרקובחצי[[#This Row],[ClientID]],1,"")</f>
        <v/>
      </c>
      <c r="I1474">
        <f>IF(IFERROR(LOOKUP(מרקובחצי[[#This Row],[ClientID]],סוגחציקבוע[S32&amp;33]),FALSE)=מרקובחצי[[#This Row],[ClientID]],1,"")</f>
        <v>1</v>
      </c>
      <c r="J1474" s="19">
        <f>IF(SUM(מרקובחצי[[#This Row],[11]:[13]])=1,מרקובחצי[[#This Row],[עד ועד]],IF(SUM(R1473:T1474)=1,IF(מרקובחצי[[#This Row],[עד ועד]]&lt;J1473,מרקובחצי[[#This Row],[עד ועד]],J1473),J1473))</f>
        <v>30</v>
      </c>
      <c r="K1474" s="19">
        <f>IF(SUM(מרקובחצי[[#This Row],[11]:[13]])=1,מרקובחצי[[#This Row],[עד ועד]],IF(SUM(R1473:T1474)=1,IF(מרקובחצי[[#This Row],[עד ועד]]&gt;K1473,מרקובחצי[[#This Row],[עד ועד]],K1473),K1473))</f>
        <v>37</v>
      </c>
      <c r="L1474" s="19" t="str">
        <f>IF(AND(SUM(מרקובחצי[[#This Row],[31]:[33]])=1,SUM(U1473:W1473)=0),מרקובחצי[[#This Row],[מקס]]-מרקובחצי[[#This Row],[מינ]],"")</f>
        <v/>
      </c>
      <c r="M147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74" s="19" t="str">
        <f t="shared" ref="N1474:N1537" si="23">IF(ROW()&gt;2,M1473,"")</f>
        <v>S32</v>
      </c>
      <c r="O1474" s="19" t="str">
        <f>IF(מרקובחצי[[#This Row],[קבעה הפלגה?]]=1,"",IF(AND(מרקובחצי[[#This Row],[עד ועד]]&lt;29,OR(מרקובחצי[[#This Row],[CycleNumber]]=1,AND(U1473=1,OR(מרקובחצי[[#This Row],[עד ועד]]&lt;J1473,מרקובחצי[[#This Row],[עד ועד]]&gt;K1473)),AND(V1473=1,מרקובחצי[[#This Row],[עד ועד]]&lt;J1473),W1473=1)),1,""))</f>
        <v/>
      </c>
      <c r="P1474" s="19" t="str">
        <f>IF(מרקובחצי[[#This Row],[קבעה הפלגה?]]=1,"",IF(AND(מרקובחצי[[#This Row],[עד ועד]]&gt;28,מרקובחצי[[#This Row],[עד ועד]]&lt;32,OR(מרקובחצי[[#This Row],[CycleNumber]]=1,AND(U1473=1),AND(V1473=1,OR(מרקובחצי[[#This Row],[עד ועד]]&lt;J1473,מרקובחצי[[#This Row],[עד ועד]]&gt;K1473)),W1473=1)),1,""))</f>
        <v/>
      </c>
      <c r="Q1474" s="19" t="str">
        <f>IF(מרקובחצי[[#This Row],[קבעה הפלגה?]]=1,"",IF(AND(מרקובחצי[[#This Row],[עד ועד]]&gt;31,OR(מרקובחצי[[#This Row],[CycleNumber]]=1,AND(U1473=1),AND(V1473=1,מרקובחצי[[#This Row],[עד ועד]]&gt;K1473),AND(W1473=1,OR(מרקובחצי[[#This Row],[עד ועד]]&gt;K1473,מרקובחצי[[#This Row],[עד ועד]]&lt;J1473)))),1,""))</f>
        <v/>
      </c>
      <c r="R1474" s="19" t="str">
        <f>IF(מרקובחצי[[#This Row],[CycleNumber]]&gt;1,IF(AND(O1473=1,מרקובחצי[[#This Row],[עד ועד]]&lt;29),1,""),"")</f>
        <v/>
      </c>
      <c r="S1474" s="19" t="str">
        <f>IF(מרקובחצי[[#This Row],[CycleNumber]]&gt;1,IF(OR(AND(O1473=1,מרקובחצי[[#This Row],[עד ועד]]&gt;28),AND(P1473=1),AND(Q1473=1,מרקובחצי[[#This Row],[עד ועד]]&lt;32)),1,""),"")</f>
        <v/>
      </c>
      <c r="T1474" s="19" t="str">
        <f>IF(מרקובחצי[[#This Row],[CycleNumber]]&gt;1,IF(AND(Q1473=1,מרקובחצי[[#This Row],[עד ועד]]&gt;31),1,""),"")</f>
        <v/>
      </c>
      <c r="U1474" s="19" t="str">
        <f>IF(מרקובחצי[[#This Row],[CycleNumber]]&gt;1,IF(AND(R1473=1,מרקובחצי[[#This Row],[עד ועד]]&lt;29),1,IF(AND(U1473=1,NOT(OR(מרקובחצי[[#This Row],[עד ועד]]&lt;J1473,מרקובחצי[[#This Row],[עד ועד]]&gt;K1473))),1,"")),"")</f>
        <v/>
      </c>
      <c r="V1474" s="19">
        <f>IF(מרקובחצי[[#This Row],[CycleNumber]]&gt;1,IF(AND(SUM(R1473:T1473)=1,מרקובחצי[[#This Row],[עד ועד]]&gt;28,מרקובחצי[[#This Row],[עד ועד]]&lt;32),1,IF(OR(S1473=1,AND(R1473=1,מרקובחצי[[#This Row],[עד ועד]]&gt;28),AND(T1473=1,מרקובחצי[[#This Row],[עד ועד]]&lt;32)),1,IF(AND(V1473=1,NOT(OR(מרקובחצי[[#This Row],[עד ועד]]&lt;J1473,מרקובחצי[[#This Row],[עד ועד]]&gt;K1473))),1,""))),"")</f>
        <v>1</v>
      </c>
      <c r="W1474" s="19" t="str">
        <f>IF(מרקובחצי[[#This Row],[CycleNumber]]&gt;1,IF(AND(T1473=1,מרקובחצי[[#This Row],[עד ועד]]&gt;31),1,IF(AND(W1473=1,NOT(OR(מרקובחצי[[#This Row],[עד ועד]]&lt;J1473,מרקובחצי[[#This Row],[עד ועד]]&gt;K1473))),1,"")),"")</f>
        <v/>
      </c>
      <c r="X1474" s="19" t="str">
        <f>IF(AND(מרקובחצי[[#This Row],[CycleNumber]]&lt;$B1475,SUM(מרקובחצי[[#This Row],[11]],R1475)=2),1,"")</f>
        <v/>
      </c>
      <c r="Y1474" s="19" t="str">
        <f>IF(AND(מרקובחצי[[#This Row],[CycleNumber]]&lt;$B1475,SUM(מרקובחצי[[#This Row],[11]],S1475)=2),1,"")</f>
        <v/>
      </c>
      <c r="Z1474" s="19" t="str">
        <f>IF(AND(מרקובחצי[[#This Row],[CycleNumber]]&lt;$B1475,SUM(מרקובחצי[[#This Row],[13]],S1475)=2),1,"")</f>
        <v/>
      </c>
      <c r="AA1474" s="19" t="str">
        <f>IF(AND(מרקובחצי[[#This Row],[CycleNumber]]&lt;$B1475,SUM(מרקובחצי[[#This Row],[13]],T1475)=2),1,"")</f>
        <v/>
      </c>
      <c r="AB1474" s="19" t="str">
        <f>IF(AND(מרקובחצי[[#This Row],[CycleNumber]]&lt;$B1475,SUM(מרקובחצי[[#This Row],[21]],U1475)=2),1,"")</f>
        <v/>
      </c>
      <c r="AC1474" s="19" t="str">
        <f>IF(AND(מרקובחצי[[#This Row],[CycleNumber]]&lt;$B1475,SUM(מרקובחצי[[#This Row],[21]],V1475)=2),1,"")</f>
        <v/>
      </c>
      <c r="AD1474" s="19" t="str">
        <f>IF(AND(מרקובחצי[[#This Row],[CycleNumber]]&lt;$B1475,SUM(מרקובחצי[[#This Row],[23]],V1475)=2),1,"")</f>
        <v/>
      </c>
      <c r="AE1474" s="19" t="str">
        <f>IF(AND(מרקובחצי[[#This Row],[CycleNumber]]&lt;$B1475,SUM(מרקובחצי[[#This Row],[23]],W1475)=2),1,"")</f>
        <v/>
      </c>
      <c r="AF1474" s="19" t="str">
        <f>IF(AND(מרקובחצי[[#This Row],[CycleNumber]]&lt;$B1475,SUM(מרקובחצי[[#This Row],[31]],O1475)=2),1,"")</f>
        <v/>
      </c>
      <c r="AG1474" s="19" t="str">
        <f>IF(AND(מרקובחצי[[#This Row],[CycleNumber]]&lt;$B1475,SUM(מרקובחצי[[#This Row],[31]],P1475)=2),1,"")</f>
        <v/>
      </c>
      <c r="AH1474" s="19" t="str">
        <f>IF(AND(מרקובחצי[[#This Row],[CycleNumber]]&lt;$B1475,SUM(מרקובחצי[[#This Row],[31]],Q1475)=2),1,"")</f>
        <v/>
      </c>
      <c r="AI1474" s="19" t="str">
        <f>IF(AND(מרקובחצי[[#This Row],[CycleNumber]]&lt;$B1475,SUM(U1474:U1475)=2),1,"")</f>
        <v/>
      </c>
      <c r="AJ1474" s="19">
        <f>IF(AND(מרקובחצי[[#This Row],[CycleNumber]]&lt;$B1475,SUM(מרקובחצי[[#This Row],[32]],O1475)=2),1,"")</f>
        <v>1</v>
      </c>
      <c r="AK1474" s="19" t="str">
        <f>IF(AND(מרקובחצי[[#This Row],[CycleNumber]]&lt;$B1475,SUM(מרקובחצי[[#This Row],[32]],P1475)=2),1,"")</f>
        <v/>
      </c>
      <c r="AL1474" s="19" t="str">
        <f>IF(AND(מרקובחצי[[#This Row],[CycleNumber]]&lt;$B1475,SUM(מרקובחצי[[#This Row],[32]],Q1475)=2),1,"")</f>
        <v/>
      </c>
      <c r="AM1474" s="19" t="str">
        <f>IF(AND(מרקובחצי[[#This Row],[CycleNumber]]&lt;$B1475,SUM(V1474:V1475)=2),1,"")</f>
        <v/>
      </c>
      <c r="AN1474" s="19" t="str">
        <f>IF(AND(מרקובחצי[[#This Row],[CycleNumber]]&lt;$B1475,SUM(מרקובחצי[[#This Row],[33]],O1475)=2),1,"")</f>
        <v/>
      </c>
      <c r="AO1474" s="19" t="str">
        <f>IF(AND(מרקובחצי[[#This Row],[CycleNumber]]&lt;$B1475,SUM(מרקובחצי[[#This Row],[33]],P1475)=2),1,"")</f>
        <v/>
      </c>
      <c r="AP1474" s="19" t="str">
        <f>IF(AND(מרקובחצי[[#This Row],[CycleNumber]]&lt;$B1475,SUM(מרקובחצי[[#This Row],[33]],Q1475)=2),1,"")</f>
        <v/>
      </c>
      <c r="AQ1474" s="19" t="str">
        <f>IF(AND(מרקובחצי[[#This Row],[CycleNumber]]&lt;$B1475,SUM(W1474:W1475)=2),1,"")</f>
        <v/>
      </c>
      <c r="AR1474" s="19" t="str">
        <f>IF(AND(מרקובחצי[[#This Row],[CycleNumber]]&lt;$B1475,SUM(מרקובחצי[[#This Row],[12]],S1475)=2),1,"")</f>
        <v/>
      </c>
      <c r="AS1474" s="19" t="str">
        <f>IF(AND(מרקובחצי[[#This Row],[CycleNumber]]&lt;$B1475,SUM(מרקובחצי[[#This Row],[22]],V1475)=2),1,"")</f>
        <v/>
      </c>
      <c r="AT1474" s="21">
        <f>SUM(מרקובחצי[[#This Row],[11]:[33]])</f>
        <v>1</v>
      </c>
    </row>
    <row r="1475" spans="1:46" ht="15.6" x14ac:dyDescent="0.25">
      <c r="A1475" s="19" t="s">
        <v>157</v>
      </c>
      <c r="B1475" s="19">
        <v>9</v>
      </c>
      <c r="C1475">
        <v>27</v>
      </c>
      <c r="D1475" s="19">
        <f>מרקובחצי[[#This Row],[LengthofCycle]]+1</f>
        <v>28</v>
      </c>
      <c r="E1475" t="str">
        <f>IF(IFERROR(LOOKUP(מרקובחצי[[#This Row],[ClientID]],קביעויות[הפלגה]),FALSE)=מרקובחצי[[#This Row],[ClientID]],1,"")</f>
        <v/>
      </c>
      <c r="F1475" t="str">
        <f>IF(IFERROR(LOOKUP(מרקובחצי[[#This Row],[ClientID]],סוגחציקבוע[S31]),FALSE)=מרקובחצי[[#This Row],[ClientID]],1,"")</f>
        <v/>
      </c>
      <c r="G1475" t="str">
        <f>IF(IFERROR(LOOKUP(מרקובחצי[[#This Row],[ClientID]],סוגחציקבוע[S32]),FALSE)=מרקובחצי[[#This Row],[ClientID]],1,"")</f>
        <v/>
      </c>
      <c r="H1475" t="str">
        <f>IF(IFERROR(LOOKUP(מרקובחצי[[#This Row],[ClientID]],סוגחציקבוע[S33]),FALSE)=מרקובחצי[[#This Row],[ClientID]],1,"")</f>
        <v/>
      </c>
      <c r="I1475">
        <f>IF(IFERROR(LOOKUP(מרקובחצי[[#This Row],[ClientID]],סוגחציקבוע[S32&amp;33]),FALSE)=מרקובחצי[[#This Row],[ClientID]],1,"")</f>
        <v>1</v>
      </c>
      <c r="J1475" s="19">
        <f>IF(SUM(מרקובחצי[[#This Row],[11]:[13]])=1,מרקובחצי[[#This Row],[עד ועד]],IF(SUM(R1474:T1475)=1,IF(מרקובחצי[[#This Row],[עד ועד]]&lt;J1474,מרקובחצי[[#This Row],[עד ועד]],J1474),J1474))</f>
        <v>28</v>
      </c>
      <c r="K1475" s="19">
        <f>IF(SUM(מרקובחצי[[#This Row],[11]:[13]])=1,מרקובחצי[[#This Row],[עד ועד]],IF(SUM(R1474:T1475)=1,IF(מרקובחצי[[#This Row],[עד ועד]]&gt;K1474,מרקובחצי[[#This Row],[עד ועד]],K1474),K1474))</f>
        <v>28</v>
      </c>
      <c r="L1475" s="19" t="str">
        <f>IF(AND(SUM(מרקובחצי[[#This Row],[31]:[33]])=1,SUM(U1474:W1474)=0),מרקובחצי[[#This Row],[מקס]]-מרקובחצי[[#This Row],[מינ]],"")</f>
        <v/>
      </c>
      <c r="M147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475" s="19" t="str">
        <f t="shared" si="23"/>
        <v>S32</v>
      </c>
      <c r="O1475" s="19">
        <f>IF(מרקובחצי[[#This Row],[קבעה הפלגה?]]=1,"",IF(AND(מרקובחצי[[#This Row],[עד ועד]]&lt;29,OR(מרקובחצי[[#This Row],[CycleNumber]]=1,AND(U1474=1,OR(מרקובחצי[[#This Row],[עד ועד]]&lt;J1474,מרקובחצי[[#This Row],[עד ועד]]&gt;K1474)),AND(V1474=1,מרקובחצי[[#This Row],[עד ועד]]&lt;J1474),W1474=1)),1,""))</f>
        <v>1</v>
      </c>
      <c r="P1475" s="19" t="str">
        <f>IF(מרקובחצי[[#This Row],[קבעה הפלגה?]]=1,"",IF(AND(מרקובחצי[[#This Row],[עד ועד]]&gt;28,מרקובחצי[[#This Row],[עד ועד]]&lt;32,OR(מרקובחצי[[#This Row],[CycleNumber]]=1,AND(U1474=1),AND(V1474=1,OR(מרקובחצי[[#This Row],[עד ועד]]&lt;J1474,מרקובחצי[[#This Row],[עד ועד]]&gt;K1474)),W1474=1)),1,""))</f>
        <v/>
      </c>
      <c r="Q1475" s="19" t="str">
        <f>IF(מרקובחצי[[#This Row],[קבעה הפלגה?]]=1,"",IF(AND(מרקובחצי[[#This Row],[עד ועד]]&gt;31,OR(מרקובחצי[[#This Row],[CycleNumber]]=1,AND(U1474=1),AND(V1474=1,מרקובחצי[[#This Row],[עד ועד]]&gt;K1474),AND(W1474=1,OR(מרקובחצי[[#This Row],[עד ועד]]&gt;K1474,מרקובחצי[[#This Row],[עד ועד]]&lt;J1474)))),1,""))</f>
        <v/>
      </c>
      <c r="R1475" s="19" t="str">
        <f>IF(מרקובחצי[[#This Row],[CycleNumber]]&gt;1,IF(AND(O1474=1,מרקובחצי[[#This Row],[עד ועד]]&lt;29),1,""),"")</f>
        <v/>
      </c>
      <c r="S1475" s="19" t="str">
        <f>IF(מרקובחצי[[#This Row],[CycleNumber]]&gt;1,IF(OR(AND(O1474=1,מרקובחצי[[#This Row],[עד ועד]]&gt;28),AND(P1474=1),AND(Q1474=1,מרקובחצי[[#This Row],[עד ועד]]&lt;32)),1,""),"")</f>
        <v/>
      </c>
      <c r="T1475" s="19" t="str">
        <f>IF(מרקובחצי[[#This Row],[CycleNumber]]&gt;1,IF(AND(Q1474=1,מרקובחצי[[#This Row],[עד ועד]]&gt;31),1,""),"")</f>
        <v/>
      </c>
      <c r="U1475" s="19" t="str">
        <f>IF(מרקובחצי[[#This Row],[CycleNumber]]&gt;1,IF(AND(R1474=1,מרקובחצי[[#This Row],[עד ועד]]&lt;29),1,IF(AND(U1474=1,NOT(OR(מרקובחצי[[#This Row],[עד ועד]]&lt;J1474,מרקובחצי[[#This Row],[עד ועד]]&gt;K1474))),1,"")),"")</f>
        <v/>
      </c>
      <c r="V1475" s="19" t="str">
        <f>IF(מרקובחצי[[#This Row],[CycleNumber]]&gt;1,IF(AND(SUM(R1474:T1474)=1,מרקובחצי[[#This Row],[עד ועד]]&gt;28,מרקובחצי[[#This Row],[עד ועד]]&lt;32),1,IF(OR(S1474=1,AND(R1474=1,מרקובחצי[[#This Row],[עד ועד]]&gt;28),AND(T1474=1,מרקובחצי[[#This Row],[עד ועד]]&lt;32)),1,IF(AND(V1474=1,NOT(OR(מרקובחצי[[#This Row],[עד ועד]]&lt;J1474,מרקובחצי[[#This Row],[עד ועד]]&gt;K1474))),1,""))),"")</f>
        <v/>
      </c>
      <c r="W1475" s="19" t="str">
        <f>IF(מרקובחצי[[#This Row],[CycleNumber]]&gt;1,IF(AND(T1474=1,מרקובחצי[[#This Row],[עד ועד]]&gt;31),1,IF(AND(W1474=1,NOT(OR(מרקובחצי[[#This Row],[עד ועד]]&lt;J1474,מרקובחצי[[#This Row],[עד ועד]]&gt;K1474))),1,"")),"")</f>
        <v/>
      </c>
      <c r="X1475" s="19" t="str">
        <f>IF(AND(מרקובחצי[[#This Row],[CycleNumber]]&lt;$B1476,SUM(מרקובחצי[[#This Row],[11]],R1476)=2),1,"")</f>
        <v/>
      </c>
      <c r="Y1475" s="19">
        <f>IF(AND(מרקובחצי[[#This Row],[CycleNumber]]&lt;$B1476,SUM(מרקובחצי[[#This Row],[11]],S1476)=2),1,"")</f>
        <v>1</v>
      </c>
      <c r="Z1475" s="19" t="str">
        <f>IF(AND(מרקובחצי[[#This Row],[CycleNumber]]&lt;$B1476,SUM(מרקובחצי[[#This Row],[13]],S1476)=2),1,"")</f>
        <v/>
      </c>
      <c r="AA1475" s="19" t="str">
        <f>IF(AND(מרקובחצי[[#This Row],[CycleNumber]]&lt;$B1476,SUM(מרקובחצי[[#This Row],[13]],T1476)=2),1,"")</f>
        <v/>
      </c>
      <c r="AB1475" s="19" t="str">
        <f>IF(AND(מרקובחצי[[#This Row],[CycleNumber]]&lt;$B1476,SUM(מרקובחצי[[#This Row],[21]],U1476)=2),1,"")</f>
        <v/>
      </c>
      <c r="AC1475" s="19" t="str">
        <f>IF(AND(מרקובחצי[[#This Row],[CycleNumber]]&lt;$B1476,SUM(מרקובחצי[[#This Row],[21]],V1476)=2),1,"")</f>
        <v/>
      </c>
      <c r="AD1475" s="19" t="str">
        <f>IF(AND(מרקובחצי[[#This Row],[CycleNumber]]&lt;$B1476,SUM(מרקובחצי[[#This Row],[23]],V1476)=2),1,"")</f>
        <v/>
      </c>
      <c r="AE1475" s="19" t="str">
        <f>IF(AND(מרקובחצי[[#This Row],[CycleNumber]]&lt;$B1476,SUM(מרקובחצי[[#This Row],[23]],W1476)=2),1,"")</f>
        <v/>
      </c>
      <c r="AF1475" s="19" t="str">
        <f>IF(AND(מרקובחצי[[#This Row],[CycleNumber]]&lt;$B1476,SUM(מרקובחצי[[#This Row],[31]],O1476)=2),1,"")</f>
        <v/>
      </c>
      <c r="AG1475" s="19" t="str">
        <f>IF(AND(מרקובחצי[[#This Row],[CycleNumber]]&lt;$B1476,SUM(מרקובחצי[[#This Row],[31]],P1476)=2),1,"")</f>
        <v/>
      </c>
      <c r="AH1475" s="19" t="str">
        <f>IF(AND(מרקובחצי[[#This Row],[CycleNumber]]&lt;$B1476,SUM(מרקובחצי[[#This Row],[31]],Q1476)=2),1,"")</f>
        <v/>
      </c>
      <c r="AI1475" s="19" t="str">
        <f>IF(AND(מרקובחצי[[#This Row],[CycleNumber]]&lt;$B1476,SUM(U1475:U1476)=2),1,"")</f>
        <v/>
      </c>
      <c r="AJ1475" s="19" t="str">
        <f>IF(AND(מרקובחצי[[#This Row],[CycleNumber]]&lt;$B1476,SUM(מרקובחצי[[#This Row],[32]],O1476)=2),1,"")</f>
        <v/>
      </c>
      <c r="AK1475" s="19" t="str">
        <f>IF(AND(מרקובחצי[[#This Row],[CycleNumber]]&lt;$B1476,SUM(מרקובחצי[[#This Row],[32]],P1476)=2),1,"")</f>
        <v/>
      </c>
      <c r="AL1475" s="19" t="str">
        <f>IF(AND(מרקובחצי[[#This Row],[CycleNumber]]&lt;$B1476,SUM(מרקובחצי[[#This Row],[32]],Q1476)=2),1,"")</f>
        <v/>
      </c>
      <c r="AM1475" s="19" t="str">
        <f>IF(AND(מרקובחצי[[#This Row],[CycleNumber]]&lt;$B1476,SUM(V1475:V1476)=2),1,"")</f>
        <v/>
      </c>
      <c r="AN1475" s="19" t="str">
        <f>IF(AND(מרקובחצי[[#This Row],[CycleNumber]]&lt;$B1476,SUM(מרקובחצי[[#This Row],[33]],O1476)=2),1,"")</f>
        <v/>
      </c>
      <c r="AO1475" s="19" t="str">
        <f>IF(AND(מרקובחצי[[#This Row],[CycleNumber]]&lt;$B1476,SUM(מרקובחצי[[#This Row],[33]],P1476)=2),1,"")</f>
        <v/>
      </c>
      <c r="AP1475" s="19" t="str">
        <f>IF(AND(מרקובחצי[[#This Row],[CycleNumber]]&lt;$B1476,SUM(מרקובחצי[[#This Row],[33]],Q1476)=2),1,"")</f>
        <v/>
      </c>
      <c r="AQ1475" s="19" t="str">
        <f>IF(AND(מרקובחצי[[#This Row],[CycleNumber]]&lt;$B1476,SUM(W1475:W1476)=2),1,"")</f>
        <v/>
      </c>
      <c r="AR1475" s="19" t="str">
        <f>IF(AND(מרקובחצי[[#This Row],[CycleNumber]]&lt;$B1476,SUM(מרקובחצי[[#This Row],[12]],S1476)=2),1,"")</f>
        <v/>
      </c>
      <c r="AS1475" s="19" t="str">
        <f>IF(AND(מרקובחצי[[#This Row],[CycleNumber]]&lt;$B1476,SUM(מרקובחצי[[#This Row],[22]],V1476)=2),1,"")</f>
        <v/>
      </c>
      <c r="AT1475" s="21">
        <f>SUM(מרקובחצי[[#This Row],[11]:[33]])</f>
        <v>1</v>
      </c>
    </row>
    <row r="1476" spans="1:46" ht="15.6" x14ac:dyDescent="0.25">
      <c r="A1476" s="19" t="s">
        <v>157</v>
      </c>
      <c r="B1476" s="19">
        <v>10</v>
      </c>
      <c r="C1476">
        <v>35</v>
      </c>
      <c r="D1476" s="19">
        <f>מרקובחצי[[#This Row],[LengthofCycle]]+1</f>
        <v>36</v>
      </c>
      <c r="E1476" t="str">
        <f>IF(IFERROR(LOOKUP(מרקובחצי[[#This Row],[ClientID]],קביעויות[הפלגה]),FALSE)=מרקובחצי[[#This Row],[ClientID]],1,"")</f>
        <v/>
      </c>
      <c r="F1476" t="str">
        <f>IF(IFERROR(LOOKUP(מרקובחצי[[#This Row],[ClientID]],סוגחציקבוע[S31]),FALSE)=מרקובחצי[[#This Row],[ClientID]],1,"")</f>
        <v/>
      </c>
      <c r="G1476" t="str">
        <f>IF(IFERROR(LOOKUP(מרקובחצי[[#This Row],[ClientID]],סוגחציקבוע[S32]),FALSE)=מרקובחצי[[#This Row],[ClientID]],1,"")</f>
        <v/>
      </c>
      <c r="H1476" t="str">
        <f>IF(IFERROR(LOOKUP(מרקובחצי[[#This Row],[ClientID]],סוגחציקבוע[S33]),FALSE)=מרקובחצי[[#This Row],[ClientID]],1,"")</f>
        <v/>
      </c>
      <c r="I1476">
        <f>IF(IFERROR(LOOKUP(מרקובחצי[[#This Row],[ClientID]],סוגחציקבוע[S32&amp;33]),FALSE)=מרקובחצי[[#This Row],[ClientID]],1,"")</f>
        <v>1</v>
      </c>
      <c r="J1476" s="19">
        <f>IF(SUM(מרקובחצי[[#This Row],[11]:[13]])=1,מרקובחצי[[#This Row],[עד ועד]],IF(SUM(R1475:T1476)=1,IF(מרקובחצי[[#This Row],[עד ועד]]&lt;J1475,מרקובחצי[[#This Row],[עד ועד]],J1475),J1475))</f>
        <v>28</v>
      </c>
      <c r="K1476" s="19">
        <f>IF(SUM(מרקובחצי[[#This Row],[11]:[13]])=1,מרקובחצי[[#This Row],[עד ועד]],IF(SUM(R1475:T1476)=1,IF(מרקובחצי[[#This Row],[עד ועד]]&gt;K1475,מרקובחצי[[#This Row],[עד ועד]],K1475),K1475))</f>
        <v>36</v>
      </c>
      <c r="L1476" s="19" t="str">
        <f>IF(AND(SUM(מרקובחצי[[#This Row],[31]:[33]])=1,SUM(U1475:W1475)=0),מרקובחצי[[#This Row],[מקס]]-מרקובחצי[[#This Row],[מינ]],"")</f>
        <v/>
      </c>
      <c r="M147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476" s="19" t="str">
        <f t="shared" si="23"/>
        <v>S11</v>
      </c>
      <c r="O1476" s="19" t="str">
        <f>IF(מרקובחצי[[#This Row],[קבעה הפלגה?]]=1,"",IF(AND(מרקובחצי[[#This Row],[עד ועד]]&lt;29,OR(מרקובחצי[[#This Row],[CycleNumber]]=1,AND(U1475=1,OR(מרקובחצי[[#This Row],[עד ועד]]&lt;J1475,מרקובחצי[[#This Row],[עד ועד]]&gt;K1475)),AND(V1475=1,מרקובחצי[[#This Row],[עד ועד]]&lt;J1475),W1475=1)),1,""))</f>
        <v/>
      </c>
      <c r="P1476" s="19" t="str">
        <f>IF(מרקובחצי[[#This Row],[קבעה הפלגה?]]=1,"",IF(AND(מרקובחצי[[#This Row],[עד ועד]]&gt;28,מרקובחצי[[#This Row],[עד ועד]]&lt;32,OR(מרקובחצי[[#This Row],[CycleNumber]]=1,AND(U1475=1),AND(V1475=1,OR(מרקובחצי[[#This Row],[עד ועד]]&lt;J1475,מרקובחצי[[#This Row],[עד ועד]]&gt;K1475)),W1475=1)),1,""))</f>
        <v/>
      </c>
      <c r="Q1476" s="19" t="str">
        <f>IF(מרקובחצי[[#This Row],[קבעה הפלגה?]]=1,"",IF(AND(מרקובחצי[[#This Row],[עד ועד]]&gt;31,OR(מרקובחצי[[#This Row],[CycleNumber]]=1,AND(U1475=1),AND(V1475=1,מרקובחצי[[#This Row],[עד ועד]]&gt;K1475),AND(W1475=1,OR(מרקובחצי[[#This Row],[עד ועד]]&gt;K1475,מרקובחצי[[#This Row],[עד ועד]]&lt;J1475)))),1,""))</f>
        <v/>
      </c>
      <c r="R1476" s="19" t="str">
        <f>IF(מרקובחצי[[#This Row],[CycleNumber]]&gt;1,IF(AND(O1475=1,מרקובחצי[[#This Row],[עד ועד]]&lt;29),1,""),"")</f>
        <v/>
      </c>
      <c r="S1476" s="19">
        <f>IF(מרקובחצי[[#This Row],[CycleNumber]]&gt;1,IF(OR(AND(O1475=1,מרקובחצי[[#This Row],[עד ועד]]&gt;28),AND(P1475=1),AND(Q1475=1,מרקובחצי[[#This Row],[עד ועד]]&lt;32)),1,""),"")</f>
        <v>1</v>
      </c>
      <c r="T1476" s="19" t="str">
        <f>IF(מרקובחצי[[#This Row],[CycleNumber]]&gt;1,IF(AND(Q1475=1,מרקובחצי[[#This Row],[עד ועד]]&gt;31),1,""),"")</f>
        <v/>
      </c>
      <c r="U1476" s="19" t="str">
        <f>IF(מרקובחצי[[#This Row],[CycleNumber]]&gt;1,IF(AND(R1475=1,מרקובחצי[[#This Row],[עד ועד]]&lt;29),1,IF(AND(U1475=1,NOT(OR(מרקובחצי[[#This Row],[עד ועד]]&lt;J1475,מרקובחצי[[#This Row],[עד ועד]]&gt;K1475))),1,"")),"")</f>
        <v/>
      </c>
      <c r="V1476" s="19" t="str">
        <f>IF(מרקובחצי[[#This Row],[CycleNumber]]&gt;1,IF(AND(SUM(R1475:T1475)=1,מרקובחצי[[#This Row],[עד ועד]]&gt;28,מרקובחצי[[#This Row],[עד ועד]]&lt;32),1,IF(OR(S1475=1,AND(R1475=1,מרקובחצי[[#This Row],[עד ועד]]&gt;28),AND(T1475=1,מרקובחצי[[#This Row],[עד ועד]]&lt;32)),1,IF(AND(V1475=1,NOT(OR(מרקובחצי[[#This Row],[עד ועד]]&lt;J1475,מרקובחצי[[#This Row],[עד ועד]]&gt;K1475))),1,""))),"")</f>
        <v/>
      </c>
      <c r="W1476" s="19" t="str">
        <f>IF(מרקובחצי[[#This Row],[CycleNumber]]&gt;1,IF(AND(T1475=1,מרקובחצי[[#This Row],[עד ועד]]&gt;31),1,IF(AND(W1475=1,NOT(OR(מרקובחצי[[#This Row],[עד ועד]]&lt;J1475,מרקובחצי[[#This Row],[עד ועד]]&gt;K1475))),1,"")),"")</f>
        <v/>
      </c>
      <c r="X1476" s="19" t="str">
        <f>IF(AND(מרקובחצי[[#This Row],[CycleNumber]]&lt;$B1477,SUM(מרקובחצי[[#This Row],[11]],R1477)=2),1,"")</f>
        <v/>
      </c>
      <c r="Y1476" s="19" t="str">
        <f>IF(AND(מרקובחצי[[#This Row],[CycleNumber]]&lt;$B1477,SUM(מרקובחצי[[#This Row],[11]],S1477)=2),1,"")</f>
        <v/>
      </c>
      <c r="Z1476" s="19" t="str">
        <f>IF(AND(מרקובחצי[[#This Row],[CycleNumber]]&lt;$B1477,SUM(מרקובחצי[[#This Row],[13]],S1477)=2),1,"")</f>
        <v/>
      </c>
      <c r="AA1476" s="19" t="str">
        <f>IF(AND(מרקובחצי[[#This Row],[CycleNumber]]&lt;$B1477,SUM(מרקובחצי[[#This Row],[13]],T1477)=2),1,"")</f>
        <v/>
      </c>
      <c r="AB1476" s="19" t="str">
        <f>IF(AND(מרקובחצי[[#This Row],[CycleNumber]]&lt;$B1477,SUM(מרקובחצי[[#This Row],[21]],U1477)=2),1,"")</f>
        <v/>
      </c>
      <c r="AC1476" s="19" t="str">
        <f>IF(AND(מרקובחצי[[#This Row],[CycleNumber]]&lt;$B1477,SUM(מרקובחצי[[#This Row],[21]],V1477)=2),1,"")</f>
        <v/>
      </c>
      <c r="AD1476" s="19" t="str">
        <f>IF(AND(מרקובחצי[[#This Row],[CycleNumber]]&lt;$B1477,SUM(מרקובחצי[[#This Row],[23]],V1477)=2),1,"")</f>
        <v/>
      </c>
      <c r="AE1476" s="19" t="str">
        <f>IF(AND(מרקובחצי[[#This Row],[CycleNumber]]&lt;$B1477,SUM(מרקובחצי[[#This Row],[23]],W1477)=2),1,"")</f>
        <v/>
      </c>
      <c r="AF1476" s="19" t="str">
        <f>IF(AND(מרקובחצי[[#This Row],[CycleNumber]]&lt;$B1477,SUM(מרקובחצי[[#This Row],[31]],O1477)=2),1,"")</f>
        <v/>
      </c>
      <c r="AG1476" s="19" t="str">
        <f>IF(AND(מרקובחצי[[#This Row],[CycleNumber]]&lt;$B1477,SUM(מרקובחצי[[#This Row],[31]],P1477)=2),1,"")</f>
        <v/>
      </c>
      <c r="AH1476" s="19" t="str">
        <f>IF(AND(מרקובחצי[[#This Row],[CycleNumber]]&lt;$B1477,SUM(מרקובחצי[[#This Row],[31]],Q1477)=2),1,"")</f>
        <v/>
      </c>
      <c r="AI1476" s="19" t="str">
        <f>IF(AND(מרקובחצי[[#This Row],[CycleNumber]]&lt;$B1477,SUM(U1476:U1477)=2),1,"")</f>
        <v/>
      </c>
      <c r="AJ1476" s="19" t="str">
        <f>IF(AND(מרקובחצי[[#This Row],[CycleNumber]]&lt;$B1477,SUM(מרקובחצי[[#This Row],[32]],O1477)=2),1,"")</f>
        <v/>
      </c>
      <c r="AK1476" s="19" t="str">
        <f>IF(AND(מרקובחצי[[#This Row],[CycleNumber]]&lt;$B1477,SUM(מרקובחצי[[#This Row],[32]],P1477)=2),1,"")</f>
        <v/>
      </c>
      <c r="AL1476" s="19" t="str">
        <f>IF(AND(מרקובחצי[[#This Row],[CycleNumber]]&lt;$B1477,SUM(מרקובחצי[[#This Row],[32]],Q1477)=2),1,"")</f>
        <v/>
      </c>
      <c r="AM1476" s="19" t="str">
        <f>IF(AND(מרקובחצי[[#This Row],[CycleNumber]]&lt;$B1477,SUM(V1476:V1477)=2),1,"")</f>
        <v/>
      </c>
      <c r="AN1476" s="19" t="str">
        <f>IF(AND(מרקובחצי[[#This Row],[CycleNumber]]&lt;$B1477,SUM(מרקובחצי[[#This Row],[33]],O1477)=2),1,"")</f>
        <v/>
      </c>
      <c r="AO1476" s="19" t="str">
        <f>IF(AND(מרקובחצי[[#This Row],[CycleNumber]]&lt;$B1477,SUM(מרקובחצי[[#This Row],[33]],P1477)=2),1,"")</f>
        <v/>
      </c>
      <c r="AP1476" s="19" t="str">
        <f>IF(AND(מרקובחצי[[#This Row],[CycleNumber]]&lt;$B1477,SUM(מרקובחצי[[#This Row],[33]],Q1477)=2),1,"")</f>
        <v/>
      </c>
      <c r="AQ1476" s="19" t="str">
        <f>IF(AND(מרקובחצי[[#This Row],[CycleNumber]]&lt;$B1477,SUM(W1476:W1477)=2),1,"")</f>
        <v/>
      </c>
      <c r="AR1476" s="19" t="str">
        <f>IF(AND(מרקובחצי[[#This Row],[CycleNumber]]&lt;$B1477,SUM(מרקובחצי[[#This Row],[12]],S1477)=2),1,"")</f>
        <v/>
      </c>
      <c r="AS1476" s="19">
        <f>IF(AND(מרקובחצי[[#This Row],[CycleNumber]]&lt;$B1477,SUM(מרקובחצי[[#This Row],[22]],V1477)=2),1,"")</f>
        <v>1</v>
      </c>
      <c r="AT1476" s="21">
        <f>SUM(מרקובחצי[[#This Row],[11]:[33]])</f>
        <v>1</v>
      </c>
    </row>
    <row r="1477" spans="1:46" ht="15.6" x14ac:dyDescent="0.25">
      <c r="A1477" s="19" t="s">
        <v>157</v>
      </c>
      <c r="B1477" s="19">
        <v>11</v>
      </c>
      <c r="C1477">
        <v>38</v>
      </c>
      <c r="D1477" s="19">
        <f>מרקובחצי[[#This Row],[LengthofCycle]]+1</f>
        <v>39</v>
      </c>
      <c r="E1477" t="str">
        <f>IF(IFERROR(LOOKUP(מרקובחצי[[#This Row],[ClientID]],קביעויות[הפלגה]),FALSE)=מרקובחצי[[#This Row],[ClientID]],1,"")</f>
        <v/>
      </c>
      <c r="F1477" t="str">
        <f>IF(IFERROR(LOOKUP(מרקובחצי[[#This Row],[ClientID]],סוגחציקבוע[S31]),FALSE)=מרקובחצי[[#This Row],[ClientID]],1,"")</f>
        <v/>
      </c>
      <c r="G1477" t="str">
        <f>IF(IFERROR(LOOKUP(מרקובחצי[[#This Row],[ClientID]],סוגחציקבוע[S32]),FALSE)=מרקובחצי[[#This Row],[ClientID]],1,"")</f>
        <v/>
      </c>
      <c r="H1477" t="str">
        <f>IF(IFERROR(LOOKUP(מרקובחצי[[#This Row],[ClientID]],סוגחציקבוע[S33]),FALSE)=מרקובחצי[[#This Row],[ClientID]],1,"")</f>
        <v/>
      </c>
      <c r="I1477">
        <f>IF(IFERROR(LOOKUP(מרקובחצי[[#This Row],[ClientID]],סוגחציקבוע[S32&amp;33]),FALSE)=מרקובחצי[[#This Row],[ClientID]],1,"")</f>
        <v>1</v>
      </c>
      <c r="J1477" s="19">
        <f>IF(SUM(מרקובחצי[[#This Row],[11]:[13]])=1,מרקובחצי[[#This Row],[עד ועד]],IF(SUM(R1476:T1477)=1,IF(מרקובחצי[[#This Row],[עד ועד]]&lt;J1476,מרקובחצי[[#This Row],[עד ועד]],J1476),J1476))</f>
        <v>28</v>
      </c>
      <c r="K1477" s="19">
        <f>IF(SUM(מרקובחצי[[#This Row],[11]:[13]])=1,מרקובחצי[[#This Row],[עד ועד]],IF(SUM(R1476:T1477)=1,IF(מרקובחצי[[#This Row],[עד ועד]]&gt;K1476,מרקובחצי[[#This Row],[עד ועד]],K1476),K1476))</f>
        <v>39</v>
      </c>
      <c r="L1477" s="19">
        <f>IF(AND(SUM(מרקובחצי[[#This Row],[31]:[33]])=1,SUM(U1476:W1476)=0),מרקובחצי[[#This Row],[מקס]]-מרקובחצי[[#This Row],[מינ]],"")</f>
        <v>11</v>
      </c>
      <c r="M147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77" s="19" t="str">
        <f t="shared" si="23"/>
        <v>S22</v>
      </c>
      <c r="O1477" s="19" t="str">
        <f>IF(מרקובחצי[[#This Row],[קבעה הפלגה?]]=1,"",IF(AND(מרקובחצי[[#This Row],[עד ועד]]&lt;29,OR(מרקובחצי[[#This Row],[CycleNumber]]=1,AND(U1476=1,OR(מרקובחצי[[#This Row],[עד ועד]]&lt;J1476,מרקובחצי[[#This Row],[עד ועד]]&gt;K1476)),AND(V1476=1,מרקובחצי[[#This Row],[עד ועד]]&lt;J1476),W1476=1)),1,""))</f>
        <v/>
      </c>
      <c r="P1477" s="19" t="str">
        <f>IF(מרקובחצי[[#This Row],[קבעה הפלגה?]]=1,"",IF(AND(מרקובחצי[[#This Row],[עד ועד]]&gt;28,מרקובחצי[[#This Row],[עד ועד]]&lt;32,OR(מרקובחצי[[#This Row],[CycleNumber]]=1,AND(U1476=1),AND(V1476=1,OR(מרקובחצי[[#This Row],[עד ועד]]&lt;J1476,מרקובחצי[[#This Row],[עד ועד]]&gt;K1476)),W1476=1)),1,""))</f>
        <v/>
      </c>
      <c r="Q1477" s="19" t="str">
        <f>IF(מרקובחצי[[#This Row],[קבעה הפלגה?]]=1,"",IF(AND(מרקובחצי[[#This Row],[עד ועד]]&gt;31,OR(מרקובחצי[[#This Row],[CycleNumber]]=1,AND(U1476=1),AND(V1476=1,מרקובחצי[[#This Row],[עד ועד]]&gt;K1476),AND(W1476=1,OR(מרקובחצי[[#This Row],[עד ועד]]&gt;K1476,מרקובחצי[[#This Row],[עד ועד]]&lt;J1476)))),1,""))</f>
        <v/>
      </c>
      <c r="R1477" s="19" t="str">
        <f>IF(מרקובחצי[[#This Row],[CycleNumber]]&gt;1,IF(AND(O1476=1,מרקובחצי[[#This Row],[עד ועד]]&lt;29),1,""),"")</f>
        <v/>
      </c>
      <c r="S1477" s="19" t="str">
        <f>IF(מרקובחצי[[#This Row],[CycleNumber]]&gt;1,IF(OR(AND(O1476=1,מרקובחצי[[#This Row],[עד ועד]]&gt;28),AND(P1476=1),AND(Q1476=1,מרקובחצי[[#This Row],[עד ועד]]&lt;32)),1,""),"")</f>
        <v/>
      </c>
      <c r="T1477" s="19" t="str">
        <f>IF(מרקובחצי[[#This Row],[CycleNumber]]&gt;1,IF(AND(Q1476=1,מרקובחצי[[#This Row],[עד ועד]]&gt;31),1,""),"")</f>
        <v/>
      </c>
      <c r="U1477" s="19" t="str">
        <f>IF(מרקובחצי[[#This Row],[CycleNumber]]&gt;1,IF(AND(R1476=1,מרקובחצי[[#This Row],[עד ועד]]&lt;29),1,IF(AND(U1476=1,NOT(OR(מרקובחצי[[#This Row],[עד ועד]]&lt;J1476,מרקובחצי[[#This Row],[עד ועד]]&gt;K1476))),1,"")),"")</f>
        <v/>
      </c>
      <c r="V1477" s="19">
        <f>IF(מרקובחצי[[#This Row],[CycleNumber]]&gt;1,IF(AND(SUM(R1476:T1476)=1,מרקובחצי[[#This Row],[עד ועד]]&gt;28,מרקובחצי[[#This Row],[עד ועד]]&lt;32),1,IF(OR(S1476=1,AND(R1476=1,מרקובחצי[[#This Row],[עד ועד]]&gt;28),AND(T1476=1,מרקובחצי[[#This Row],[עד ועד]]&lt;32)),1,IF(AND(V1476=1,NOT(OR(מרקובחצי[[#This Row],[עד ועד]]&lt;J1476,מרקובחצי[[#This Row],[עד ועד]]&gt;K1476))),1,""))),"")</f>
        <v>1</v>
      </c>
      <c r="W1477" s="19" t="str">
        <f>IF(מרקובחצי[[#This Row],[CycleNumber]]&gt;1,IF(AND(T1476=1,מרקובחצי[[#This Row],[עד ועד]]&gt;31),1,IF(AND(W1476=1,NOT(OR(מרקובחצי[[#This Row],[עד ועד]]&lt;J1476,מרקובחצי[[#This Row],[עד ועד]]&gt;K1476))),1,"")),"")</f>
        <v/>
      </c>
      <c r="X1477" s="19" t="str">
        <f>IF(AND(מרקובחצי[[#This Row],[CycleNumber]]&lt;$B1478,SUM(מרקובחצי[[#This Row],[11]],R1478)=2),1,"")</f>
        <v/>
      </c>
      <c r="Y1477" s="19" t="str">
        <f>IF(AND(מרקובחצי[[#This Row],[CycleNumber]]&lt;$B1478,SUM(מרקובחצי[[#This Row],[11]],S1478)=2),1,"")</f>
        <v/>
      </c>
      <c r="Z1477" s="19" t="str">
        <f>IF(AND(מרקובחצי[[#This Row],[CycleNumber]]&lt;$B1478,SUM(מרקובחצי[[#This Row],[13]],S1478)=2),1,"")</f>
        <v/>
      </c>
      <c r="AA1477" s="19" t="str">
        <f>IF(AND(מרקובחצי[[#This Row],[CycleNumber]]&lt;$B1478,SUM(מרקובחצי[[#This Row],[13]],T1478)=2),1,"")</f>
        <v/>
      </c>
      <c r="AB1477" s="19" t="str">
        <f>IF(AND(מרקובחצי[[#This Row],[CycleNumber]]&lt;$B1478,SUM(מרקובחצי[[#This Row],[21]],U1478)=2),1,"")</f>
        <v/>
      </c>
      <c r="AC1477" s="19" t="str">
        <f>IF(AND(מרקובחצי[[#This Row],[CycleNumber]]&lt;$B1478,SUM(מרקובחצי[[#This Row],[21]],V1478)=2),1,"")</f>
        <v/>
      </c>
      <c r="AD1477" s="19" t="str">
        <f>IF(AND(מרקובחצי[[#This Row],[CycleNumber]]&lt;$B1478,SUM(מרקובחצי[[#This Row],[23]],V1478)=2),1,"")</f>
        <v/>
      </c>
      <c r="AE1477" s="19" t="str">
        <f>IF(AND(מרקובחצי[[#This Row],[CycleNumber]]&lt;$B1478,SUM(מרקובחצי[[#This Row],[23]],W1478)=2),1,"")</f>
        <v/>
      </c>
      <c r="AF1477" s="19" t="str">
        <f>IF(AND(מרקובחצי[[#This Row],[CycleNumber]]&lt;$B1478,SUM(מרקובחצי[[#This Row],[31]],O1478)=2),1,"")</f>
        <v/>
      </c>
      <c r="AG1477" s="19" t="str">
        <f>IF(AND(מרקובחצי[[#This Row],[CycleNumber]]&lt;$B1478,SUM(מרקובחצי[[#This Row],[31]],P1478)=2),1,"")</f>
        <v/>
      </c>
      <c r="AH1477" s="19" t="str">
        <f>IF(AND(מרקובחצי[[#This Row],[CycleNumber]]&lt;$B1478,SUM(מרקובחצי[[#This Row],[31]],Q1478)=2),1,"")</f>
        <v/>
      </c>
      <c r="AI1477" s="19" t="str">
        <f>IF(AND(מרקובחצי[[#This Row],[CycleNumber]]&lt;$B1478,SUM(U1477:U1478)=2),1,"")</f>
        <v/>
      </c>
      <c r="AJ1477" s="19" t="str">
        <f>IF(AND(מרקובחצי[[#This Row],[CycleNumber]]&lt;$B1478,SUM(מרקובחצי[[#This Row],[32]],O1478)=2),1,"")</f>
        <v/>
      </c>
      <c r="AK1477" s="19" t="str">
        <f>IF(AND(מרקובחצי[[#This Row],[CycleNumber]]&lt;$B1478,SUM(מרקובחצי[[#This Row],[32]],P1478)=2),1,"")</f>
        <v/>
      </c>
      <c r="AL1477" s="19" t="str">
        <f>IF(AND(מרקובחצי[[#This Row],[CycleNumber]]&lt;$B1478,SUM(מרקובחצי[[#This Row],[32]],Q1478)=2),1,"")</f>
        <v/>
      </c>
      <c r="AM1477" s="19">
        <f>IF(AND(מרקובחצי[[#This Row],[CycleNumber]]&lt;$B1478,SUM(V1477:V1478)=2),1,"")</f>
        <v>1</v>
      </c>
      <c r="AN1477" s="19" t="str">
        <f>IF(AND(מרקובחצי[[#This Row],[CycleNumber]]&lt;$B1478,SUM(מרקובחצי[[#This Row],[33]],O1478)=2),1,"")</f>
        <v/>
      </c>
      <c r="AO1477" s="19" t="str">
        <f>IF(AND(מרקובחצי[[#This Row],[CycleNumber]]&lt;$B1478,SUM(מרקובחצי[[#This Row],[33]],P1478)=2),1,"")</f>
        <v/>
      </c>
      <c r="AP1477" s="19" t="str">
        <f>IF(AND(מרקובחצי[[#This Row],[CycleNumber]]&lt;$B1478,SUM(מרקובחצי[[#This Row],[33]],Q1478)=2),1,"")</f>
        <v/>
      </c>
      <c r="AQ1477" s="19" t="str">
        <f>IF(AND(מרקובחצי[[#This Row],[CycleNumber]]&lt;$B1478,SUM(W1477:W1478)=2),1,"")</f>
        <v/>
      </c>
      <c r="AR1477" s="19" t="str">
        <f>IF(AND(מרקובחצי[[#This Row],[CycleNumber]]&lt;$B1478,SUM(מרקובחצי[[#This Row],[12]],S1478)=2),1,"")</f>
        <v/>
      </c>
      <c r="AS1477" s="19" t="str">
        <f>IF(AND(מרקובחצי[[#This Row],[CycleNumber]]&lt;$B1478,SUM(מרקובחצי[[#This Row],[22]],V1478)=2),1,"")</f>
        <v/>
      </c>
      <c r="AT1477" s="21">
        <f>SUM(מרקובחצי[[#This Row],[11]:[33]])</f>
        <v>1</v>
      </c>
    </row>
    <row r="1478" spans="1:46" ht="15.6" x14ac:dyDescent="0.25">
      <c r="A1478" s="19" t="s">
        <v>157</v>
      </c>
      <c r="B1478" s="19">
        <v>12</v>
      </c>
      <c r="C1478">
        <v>28</v>
      </c>
      <c r="D1478" s="19">
        <f>מרקובחצי[[#This Row],[LengthofCycle]]+1</f>
        <v>29</v>
      </c>
      <c r="E1478" t="str">
        <f>IF(IFERROR(LOOKUP(מרקובחצי[[#This Row],[ClientID]],קביעויות[הפלגה]),FALSE)=מרקובחצי[[#This Row],[ClientID]],1,"")</f>
        <v/>
      </c>
      <c r="F1478" t="str">
        <f>IF(IFERROR(LOOKUP(מרקובחצי[[#This Row],[ClientID]],סוגחציקבוע[S31]),FALSE)=מרקובחצי[[#This Row],[ClientID]],1,"")</f>
        <v/>
      </c>
      <c r="G1478" t="str">
        <f>IF(IFERROR(LOOKUP(מרקובחצי[[#This Row],[ClientID]],סוגחציקבוע[S32]),FALSE)=מרקובחצי[[#This Row],[ClientID]],1,"")</f>
        <v/>
      </c>
      <c r="H1478" t="str">
        <f>IF(IFERROR(LOOKUP(מרקובחצי[[#This Row],[ClientID]],סוגחציקבוע[S33]),FALSE)=מרקובחצי[[#This Row],[ClientID]],1,"")</f>
        <v/>
      </c>
      <c r="I1478">
        <f>IF(IFERROR(LOOKUP(מרקובחצי[[#This Row],[ClientID]],סוגחציקבוע[S32&amp;33]),FALSE)=מרקובחצי[[#This Row],[ClientID]],1,"")</f>
        <v>1</v>
      </c>
      <c r="J1478" s="19">
        <f>IF(SUM(מרקובחצי[[#This Row],[11]:[13]])=1,מרקובחצי[[#This Row],[עד ועד]],IF(SUM(R1477:T1478)=1,IF(מרקובחצי[[#This Row],[עד ועד]]&lt;J1477,מרקובחצי[[#This Row],[עד ועד]],J1477),J1477))</f>
        <v>28</v>
      </c>
      <c r="K1478" s="19">
        <f>IF(SUM(מרקובחצי[[#This Row],[11]:[13]])=1,מרקובחצי[[#This Row],[עד ועד]],IF(SUM(R1477:T1478)=1,IF(מרקובחצי[[#This Row],[עד ועד]]&gt;K1477,מרקובחצי[[#This Row],[עד ועד]],K1477),K1477))</f>
        <v>39</v>
      </c>
      <c r="L1478" s="19" t="str">
        <f>IF(AND(SUM(מרקובחצי[[#This Row],[31]:[33]])=1,SUM(U1477:W1477)=0),מרקובחצי[[#This Row],[מקס]]-מרקובחצי[[#This Row],[מינ]],"")</f>
        <v/>
      </c>
      <c r="M147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78" s="19" t="str">
        <f t="shared" si="23"/>
        <v>S32</v>
      </c>
      <c r="O1478" s="19" t="str">
        <f>IF(מרקובחצי[[#This Row],[קבעה הפלגה?]]=1,"",IF(AND(מרקובחצי[[#This Row],[עד ועד]]&lt;29,OR(מרקובחצי[[#This Row],[CycleNumber]]=1,AND(U1477=1,OR(מרקובחצי[[#This Row],[עד ועד]]&lt;J1477,מרקובחצי[[#This Row],[עד ועד]]&gt;K1477)),AND(V1477=1,מרקובחצי[[#This Row],[עד ועד]]&lt;J1477),W1477=1)),1,""))</f>
        <v/>
      </c>
      <c r="P1478" s="19" t="str">
        <f>IF(מרקובחצי[[#This Row],[קבעה הפלגה?]]=1,"",IF(AND(מרקובחצי[[#This Row],[עד ועד]]&gt;28,מרקובחצי[[#This Row],[עד ועד]]&lt;32,OR(מרקובחצי[[#This Row],[CycleNumber]]=1,AND(U1477=1),AND(V1477=1,OR(מרקובחצי[[#This Row],[עד ועד]]&lt;J1477,מרקובחצי[[#This Row],[עד ועד]]&gt;K1477)),W1477=1)),1,""))</f>
        <v/>
      </c>
      <c r="Q1478" s="19" t="str">
        <f>IF(מרקובחצי[[#This Row],[קבעה הפלגה?]]=1,"",IF(AND(מרקובחצי[[#This Row],[עד ועד]]&gt;31,OR(מרקובחצי[[#This Row],[CycleNumber]]=1,AND(U1477=1),AND(V1477=1,מרקובחצי[[#This Row],[עד ועד]]&gt;K1477),AND(W1477=1,OR(מרקובחצי[[#This Row],[עד ועד]]&gt;K1477,מרקובחצי[[#This Row],[עד ועד]]&lt;J1477)))),1,""))</f>
        <v/>
      </c>
      <c r="R1478" s="19" t="str">
        <f>IF(מרקובחצי[[#This Row],[CycleNumber]]&gt;1,IF(AND(O1477=1,מרקובחצי[[#This Row],[עד ועד]]&lt;29),1,""),"")</f>
        <v/>
      </c>
      <c r="S1478" s="19" t="str">
        <f>IF(מרקובחצי[[#This Row],[CycleNumber]]&gt;1,IF(OR(AND(O1477=1,מרקובחצי[[#This Row],[עד ועד]]&gt;28),AND(P1477=1),AND(Q1477=1,מרקובחצי[[#This Row],[עד ועד]]&lt;32)),1,""),"")</f>
        <v/>
      </c>
      <c r="T1478" s="19" t="str">
        <f>IF(מרקובחצי[[#This Row],[CycleNumber]]&gt;1,IF(AND(Q1477=1,מרקובחצי[[#This Row],[עד ועד]]&gt;31),1,""),"")</f>
        <v/>
      </c>
      <c r="U1478" s="19" t="str">
        <f>IF(מרקובחצי[[#This Row],[CycleNumber]]&gt;1,IF(AND(R1477=1,מרקובחצי[[#This Row],[עד ועד]]&lt;29),1,IF(AND(U1477=1,NOT(OR(מרקובחצי[[#This Row],[עד ועד]]&lt;J1477,מרקובחצי[[#This Row],[עד ועד]]&gt;K1477))),1,"")),"")</f>
        <v/>
      </c>
      <c r="V1478" s="19">
        <f>IF(מרקובחצי[[#This Row],[CycleNumber]]&gt;1,IF(AND(SUM(R1477:T1477)=1,מרקובחצי[[#This Row],[עד ועד]]&gt;28,מרקובחצי[[#This Row],[עד ועד]]&lt;32),1,IF(OR(S1477=1,AND(R1477=1,מרקובחצי[[#This Row],[עד ועד]]&gt;28),AND(T1477=1,מרקובחצי[[#This Row],[עד ועד]]&lt;32)),1,IF(AND(V1477=1,NOT(OR(מרקובחצי[[#This Row],[עד ועד]]&lt;J1477,מרקובחצי[[#This Row],[עד ועד]]&gt;K1477))),1,""))),"")</f>
        <v>1</v>
      </c>
      <c r="W1478" s="19" t="str">
        <f>IF(מרקובחצי[[#This Row],[CycleNumber]]&gt;1,IF(AND(T1477=1,מרקובחצי[[#This Row],[עד ועד]]&gt;31),1,IF(AND(W1477=1,NOT(OR(מרקובחצי[[#This Row],[עד ועד]]&lt;J1477,מרקובחצי[[#This Row],[עד ועד]]&gt;K1477))),1,"")),"")</f>
        <v/>
      </c>
      <c r="X1478" s="19" t="str">
        <f>IF(AND(מרקובחצי[[#This Row],[CycleNumber]]&lt;$B1479,SUM(מרקובחצי[[#This Row],[11]],R1479)=2),1,"")</f>
        <v/>
      </c>
      <c r="Y1478" s="19" t="str">
        <f>IF(AND(מרקובחצי[[#This Row],[CycleNumber]]&lt;$B1479,SUM(מרקובחצי[[#This Row],[11]],S1479)=2),1,"")</f>
        <v/>
      </c>
      <c r="Z1478" s="19" t="str">
        <f>IF(AND(מרקובחצי[[#This Row],[CycleNumber]]&lt;$B1479,SUM(מרקובחצי[[#This Row],[13]],S1479)=2),1,"")</f>
        <v/>
      </c>
      <c r="AA1478" s="19" t="str">
        <f>IF(AND(מרקובחצי[[#This Row],[CycleNumber]]&lt;$B1479,SUM(מרקובחצי[[#This Row],[13]],T1479)=2),1,"")</f>
        <v/>
      </c>
      <c r="AB1478" s="19" t="str">
        <f>IF(AND(מרקובחצי[[#This Row],[CycleNumber]]&lt;$B1479,SUM(מרקובחצי[[#This Row],[21]],U1479)=2),1,"")</f>
        <v/>
      </c>
      <c r="AC1478" s="19" t="str">
        <f>IF(AND(מרקובחצי[[#This Row],[CycleNumber]]&lt;$B1479,SUM(מרקובחצי[[#This Row],[21]],V1479)=2),1,"")</f>
        <v/>
      </c>
      <c r="AD1478" s="19" t="str">
        <f>IF(AND(מרקובחצי[[#This Row],[CycleNumber]]&lt;$B1479,SUM(מרקובחצי[[#This Row],[23]],V1479)=2),1,"")</f>
        <v/>
      </c>
      <c r="AE1478" s="19" t="str">
        <f>IF(AND(מרקובחצי[[#This Row],[CycleNumber]]&lt;$B1479,SUM(מרקובחצי[[#This Row],[23]],W1479)=2),1,"")</f>
        <v/>
      </c>
      <c r="AF1478" s="19" t="str">
        <f>IF(AND(מרקובחצי[[#This Row],[CycleNumber]]&lt;$B1479,SUM(מרקובחצי[[#This Row],[31]],O1479)=2),1,"")</f>
        <v/>
      </c>
      <c r="AG1478" s="19" t="str">
        <f>IF(AND(מרקובחצי[[#This Row],[CycleNumber]]&lt;$B1479,SUM(מרקובחצי[[#This Row],[31]],P1479)=2),1,"")</f>
        <v/>
      </c>
      <c r="AH1478" s="19" t="str">
        <f>IF(AND(מרקובחצי[[#This Row],[CycleNumber]]&lt;$B1479,SUM(מרקובחצי[[#This Row],[31]],Q1479)=2),1,"")</f>
        <v/>
      </c>
      <c r="AI1478" s="19" t="str">
        <f>IF(AND(מרקובחצי[[#This Row],[CycleNumber]]&lt;$B1479,SUM(U1478:U1479)=2),1,"")</f>
        <v/>
      </c>
      <c r="AJ1478" s="19" t="str">
        <f>IF(AND(מרקובחצי[[#This Row],[CycleNumber]]&lt;$B1479,SUM(מרקובחצי[[#This Row],[32]],O1479)=2),1,"")</f>
        <v/>
      </c>
      <c r="AK1478" s="19" t="str">
        <f>IF(AND(מרקובחצי[[#This Row],[CycleNumber]]&lt;$B1479,SUM(מרקובחצי[[#This Row],[32]],P1479)=2),1,"")</f>
        <v/>
      </c>
      <c r="AL1478" s="19" t="str">
        <f>IF(AND(מרקובחצי[[#This Row],[CycleNumber]]&lt;$B1479,SUM(מרקובחצי[[#This Row],[32]],Q1479)=2),1,"")</f>
        <v/>
      </c>
      <c r="AM1478" s="19">
        <f>IF(AND(מרקובחצי[[#This Row],[CycleNumber]]&lt;$B1479,SUM(V1478:V1479)=2),1,"")</f>
        <v>1</v>
      </c>
      <c r="AN1478" s="19" t="str">
        <f>IF(AND(מרקובחצי[[#This Row],[CycleNumber]]&lt;$B1479,SUM(מרקובחצי[[#This Row],[33]],O1479)=2),1,"")</f>
        <v/>
      </c>
      <c r="AO1478" s="19" t="str">
        <f>IF(AND(מרקובחצי[[#This Row],[CycleNumber]]&lt;$B1479,SUM(מרקובחצי[[#This Row],[33]],P1479)=2),1,"")</f>
        <v/>
      </c>
      <c r="AP1478" s="19" t="str">
        <f>IF(AND(מרקובחצי[[#This Row],[CycleNumber]]&lt;$B1479,SUM(מרקובחצי[[#This Row],[33]],Q1479)=2),1,"")</f>
        <v/>
      </c>
      <c r="AQ1478" s="19" t="str">
        <f>IF(AND(מרקובחצי[[#This Row],[CycleNumber]]&lt;$B1479,SUM(W1478:W1479)=2),1,"")</f>
        <v/>
      </c>
      <c r="AR1478" s="19" t="str">
        <f>IF(AND(מרקובחצי[[#This Row],[CycleNumber]]&lt;$B1479,SUM(מרקובחצי[[#This Row],[12]],S1479)=2),1,"")</f>
        <v/>
      </c>
      <c r="AS1478" s="19" t="str">
        <f>IF(AND(מרקובחצי[[#This Row],[CycleNumber]]&lt;$B1479,SUM(מרקובחצי[[#This Row],[22]],V1479)=2),1,"")</f>
        <v/>
      </c>
      <c r="AT1478" s="21">
        <f>SUM(מרקובחצי[[#This Row],[11]:[33]])</f>
        <v>1</v>
      </c>
    </row>
    <row r="1479" spans="1:46" ht="15.6" x14ac:dyDescent="0.25">
      <c r="A1479" s="19" t="s">
        <v>157</v>
      </c>
      <c r="B1479" s="19">
        <v>13</v>
      </c>
      <c r="C1479">
        <v>30</v>
      </c>
      <c r="D1479" s="19">
        <f>מרקובחצי[[#This Row],[LengthofCycle]]+1</f>
        <v>31</v>
      </c>
      <c r="E1479" t="str">
        <f>IF(IFERROR(LOOKUP(מרקובחצי[[#This Row],[ClientID]],קביעויות[הפלגה]),FALSE)=מרקובחצי[[#This Row],[ClientID]],1,"")</f>
        <v/>
      </c>
      <c r="F1479" t="str">
        <f>IF(IFERROR(LOOKUP(מרקובחצי[[#This Row],[ClientID]],סוגחציקבוע[S31]),FALSE)=מרקובחצי[[#This Row],[ClientID]],1,"")</f>
        <v/>
      </c>
      <c r="G1479" t="str">
        <f>IF(IFERROR(LOOKUP(מרקובחצי[[#This Row],[ClientID]],סוגחציקבוע[S32]),FALSE)=מרקובחצי[[#This Row],[ClientID]],1,"")</f>
        <v/>
      </c>
      <c r="H1479" t="str">
        <f>IF(IFERROR(LOOKUP(מרקובחצי[[#This Row],[ClientID]],סוגחציקבוע[S33]),FALSE)=מרקובחצי[[#This Row],[ClientID]],1,"")</f>
        <v/>
      </c>
      <c r="I1479">
        <f>IF(IFERROR(LOOKUP(מרקובחצי[[#This Row],[ClientID]],סוגחציקבוע[S32&amp;33]),FALSE)=מרקובחצי[[#This Row],[ClientID]],1,"")</f>
        <v>1</v>
      </c>
      <c r="J1479" s="19">
        <f>IF(SUM(מרקובחצי[[#This Row],[11]:[13]])=1,מרקובחצי[[#This Row],[עד ועד]],IF(SUM(R1478:T1479)=1,IF(מרקובחצי[[#This Row],[עד ועד]]&lt;J1478,מרקובחצי[[#This Row],[עד ועד]],J1478),J1478))</f>
        <v>28</v>
      </c>
      <c r="K1479" s="19">
        <f>IF(SUM(מרקובחצי[[#This Row],[11]:[13]])=1,מרקובחצי[[#This Row],[עד ועד]],IF(SUM(R1478:T1479)=1,IF(מרקובחצי[[#This Row],[עד ועד]]&gt;K1478,מרקובחצי[[#This Row],[עד ועד]],K1478),K1478))</f>
        <v>39</v>
      </c>
      <c r="L1479" s="19" t="str">
        <f>IF(AND(SUM(מרקובחצי[[#This Row],[31]:[33]])=1,SUM(U1478:W1478)=0),מרקובחצי[[#This Row],[מקס]]-מרקובחצי[[#This Row],[מינ]],"")</f>
        <v/>
      </c>
      <c r="M147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79" s="19" t="str">
        <f t="shared" si="23"/>
        <v>S32</v>
      </c>
      <c r="O1479" s="19" t="str">
        <f>IF(מרקובחצי[[#This Row],[קבעה הפלגה?]]=1,"",IF(AND(מרקובחצי[[#This Row],[עד ועד]]&lt;29,OR(מרקובחצי[[#This Row],[CycleNumber]]=1,AND(U1478=1,OR(מרקובחצי[[#This Row],[עד ועד]]&lt;J1478,מרקובחצי[[#This Row],[עד ועד]]&gt;K1478)),AND(V1478=1,מרקובחצי[[#This Row],[עד ועד]]&lt;J1478),W1478=1)),1,""))</f>
        <v/>
      </c>
      <c r="P1479" s="19" t="str">
        <f>IF(מרקובחצי[[#This Row],[קבעה הפלגה?]]=1,"",IF(AND(מרקובחצי[[#This Row],[עד ועד]]&gt;28,מרקובחצי[[#This Row],[עד ועד]]&lt;32,OR(מרקובחצי[[#This Row],[CycleNumber]]=1,AND(U1478=1),AND(V1478=1,OR(מרקובחצי[[#This Row],[עד ועד]]&lt;J1478,מרקובחצי[[#This Row],[עד ועד]]&gt;K1478)),W1478=1)),1,""))</f>
        <v/>
      </c>
      <c r="Q1479" s="19" t="str">
        <f>IF(מרקובחצי[[#This Row],[קבעה הפלגה?]]=1,"",IF(AND(מרקובחצי[[#This Row],[עד ועד]]&gt;31,OR(מרקובחצי[[#This Row],[CycleNumber]]=1,AND(U1478=1),AND(V1478=1,מרקובחצי[[#This Row],[עד ועד]]&gt;K1478),AND(W1478=1,OR(מרקובחצי[[#This Row],[עד ועד]]&gt;K1478,מרקובחצי[[#This Row],[עד ועד]]&lt;J1478)))),1,""))</f>
        <v/>
      </c>
      <c r="R1479" s="19" t="str">
        <f>IF(מרקובחצי[[#This Row],[CycleNumber]]&gt;1,IF(AND(O1478=1,מרקובחצי[[#This Row],[עד ועד]]&lt;29),1,""),"")</f>
        <v/>
      </c>
      <c r="S1479" s="19" t="str">
        <f>IF(מרקובחצי[[#This Row],[CycleNumber]]&gt;1,IF(OR(AND(O1478=1,מרקובחצי[[#This Row],[עד ועד]]&gt;28),AND(P1478=1),AND(Q1478=1,מרקובחצי[[#This Row],[עד ועד]]&lt;32)),1,""),"")</f>
        <v/>
      </c>
      <c r="T1479" s="19" t="str">
        <f>IF(מרקובחצי[[#This Row],[CycleNumber]]&gt;1,IF(AND(Q1478=1,מרקובחצי[[#This Row],[עד ועד]]&gt;31),1,""),"")</f>
        <v/>
      </c>
      <c r="U1479" s="19" t="str">
        <f>IF(מרקובחצי[[#This Row],[CycleNumber]]&gt;1,IF(AND(R1478=1,מרקובחצי[[#This Row],[עד ועד]]&lt;29),1,IF(AND(U1478=1,NOT(OR(מרקובחצי[[#This Row],[עד ועד]]&lt;J1478,מרקובחצי[[#This Row],[עד ועד]]&gt;K1478))),1,"")),"")</f>
        <v/>
      </c>
      <c r="V1479" s="19">
        <f>IF(מרקובחצי[[#This Row],[CycleNumber]]&gt;1,IF(AND(SUM(R1478:T1478)=1,מרקובחצי[[#This Row],[עד ועד]]&gt;28,מרקובחצי[[#This Row],[עד ועד]]&lt;32),1,IF(OR(S1478=1,AND(R1478=1,מרקובחצי[[#This Row],[עד ועד]]&gt;28),AND(T1478=1,מרקובחצי[[#This Row],[עד ועד]]&lt;32)),1,IF(AND(V1478=1,NOT(OR(מרקובחצי[[#This Row],[עד ועד]]&lt;J1478,מרקובחצי[[#This Row],[עד ועד]]&gt;K1478))),1,""))),"")</f>
        <v>1</v>
      </c>
      <c r="W1479" s="19" t="str">
        <f>IF(מרקובחצי[[#This Row],[CycleNumber]]&gt;1,IF(AND(T1478=1,מרקובחצי[[#This Row],[עד ועד]]&gt;31),1,IF(AND(W1478=1,NOT(OR(מרקובחצי[[#This Row],[עד ועד]]&lt;J1478,מרקובחצי[[#This Row],[עד ועד]]&gt;K1478))),1,"")),"")</f>
        <v/>
      </c>
      <c r="X1479" s="19" t="str">
        <f>IF(AND(מרקובחצי[[#This Row],[CycleNumber]]&lt;$B1480,SUM(מרקובחצי[[#This Row],[11]],R1480)=2),1,"")</f>
        <v/>
      </c>
      <c r="Y1479" s="19" t="str">
        <f>IF(AND(מרקובחצי[[#This Row],[CycleNumber]]&lt;$B1480,SUM(מרקובחצי[[#This Row],[11]],S1480)=2),1,"")</f>
        <v/>
      </c>
      <c r="Z1479" s="19" t="str">
        <f>IF(AND(מרקובחצי[[#This Row],[CycleNumber]]&lt;$B1480,SUM(מרקובחצי[[#This Row],[13]],S1480)=2),1,"")</f>
        <v/>
      </c>
      <c r="AA1479" s="19" t="str">
        <f>IF(AND(מרקובחצי[[#This Row],[CycleNumber]]&lt;$B1480,SUM(מרקובחצי[[#This Row],[13]],T1480)=2),1,"")</f>
        <v/>
      </c>
      <c r="AB1479" s="19" t="str">
        <f>IF(AND(מרקובחצי[[#This Row],[CycleNumber]]&lt;$B1480,SUM(מרקובחצי[[#This Row],[21]],U1480)=2),1,"")</f>
        <v/>
      </c>
      <c r="AC1479" s="19" t="str">
        <f>IF(AND(מרקובחצי[[#This Row],[CycleNumber]]&lt;$B1480,SUM(מרקובחצי[[#This Row],[21]],V1480)=2),1,"")</f>
        <v/>
      </c>
      <c r="AD1479" s="19" t="str">
        <f>IF(AND(מרקובחצי[[#This Row],[CycleNumber]]&lt;$B1480,SUM(מרקובחצי[[#This Row],[23]],V1480)=2),1,"")</f>
        <v/>
      </c>
      <c r="AE1479" s="19" t="str">
        <f>IF(AND(מרקובחצי[[#This Row],[CycleNumber]]&lt;$B1480,SUM(מרקובחצי[[#This Row],[23]],W1480)=2),1,"")</f>
        <v/>
      </c>
      <c r="AF1479" s="19" t="str">
        <f>IF(AND(מרקובחצי[[#This Row],[CycleNumber]]&lt;$B1480,SUM(מרקובחצי[[#This Row],[31]],O1480)=2),1,"")</f>
        <v/>
      </c>
      <c r="AG1479" s="19" t="str">
        <f>IF(AND(מרקובחצי[[#This Row],[CycleNumber]]&lt;$B1480,SUM(מרקובחצי[[#This Row],[31]],P1480)=2),1,"")</f>
        <v/>
      </c>
      <c r="AH1479" s="19" t="str">
        <f>IF(AND(מרקובחצי[[#This Row],[CycleNumber]]&lt;$B1480,SUM(מרקובחצי[[#This Row],[31]],Q1480)=2),1,"")</f>
        <v/>
      </c>
      <c r="AI1479" s="19" t="str">
        <f>IF(AND(מרקובחצי[[#This Row],[CycleNumber]]&lt;$B1480,SUM(U1479:U1480)=2),1,"")</f>
        <v/>
      </c>
      <c r="AJ1479" s="19" t="str">
        <f>IF(AND(מרקובחצי[[#This Row],[CycleNumber]]&lt;$B1480,SUM(מרקובחצי[[#This Row],[32]],O1480)=2),1,"")</f>
        <v/>
      </c>
      <c r="AK1479" s="19" t="str">
        <f>IF(AND(מרקובחצי[[#This Row],[CycleNumber]]&lt;$B1480,SUM(מרקובחצי[[#This Row],[32]],P1480)=2),1,"")</f>
        <v/>
      </c>
      <c r="AL1479" s="19" t="str">
        <f>IF(AND(מרקובחצי[[#This Row],[CycleNumber]]&lt;$B1480,SUM(מרקובחצי[[#This Row],[32]],Q1480)=2),1,"")</f>
        <v/>
      </c>
      <c r="AM1479" s="19">
        <f>IF(AND(מרקובחצי[[#This Row],[CycleNumber]]&lt;$B1480,SUM(V1479:V1480)=2),1,"")</f>
        <v>1</v>
      </c>
      <c r="AN1479" s="19" t="str">
        <f>IF(AND(מרקובחצי[[#This Row],[CycleNumber]]&lt;$B1480,SUM(מרקובחצי[[#This Row],[33]],O1480)=2),1,"")</f>
        <v/>
      </c>
      <c r="AO1479" s="19" t="str">
        <f>IF(AND(מרקובחצי[[#This Row],[CycleNumber]]&lt;$B1480,SUM(מרקובחצי[[#This Row],[33]],P1480)=2),1,"")</f>
        <v/>
      </c>
      <c r="AP1479" s="19" t="str">
        <f>IF(AND(מרקובחצי[[#This Row],[CycleNumber]]&lt;$B1480,SUM(מרקובחצי[[#This Row],[33]],Q1480)=2),1,"")</f>
        <v/>
      </c>
      <c r="AQ1479" s="19" t="str">
        <f>IF(AND(מרקובחצי[[#This Row],[CycleNumber]]&lt;$B1480,SUM(W1479:W1480)=2),1,"")</f>
        <v/>
      </c>
      <c r="AR1479" s="19" t="str">
        <f>IF(AND(מרקובחצי[[#This Row],[CycleNumber]]&lt;$B1480,SUM(מרקובחצי[[#This Row],[12]],S1480)=2),1,"")</f>
        <v/>
      </c>
      <c r="AS1479" s="19" t="str">
        <f>IF(AND(מרקובחצי[[#This Row],[CycleNumber]]&lt;$B1480,SUM(מרקובחצי[[#This Row],[22]],V1480)=2),1,"")</f>
        <v/>
      </c>
      <c r="AT1479" s="21">
        <f>SUM(מרקובחצי[[#This Row],[11]:[33]])</f>
        <v>1</v>
      </c>
    </row>
    <row r="1480" spans="1:46" ht="15.6" x14ac:dyDescent="0.25">
      <c r="A1480" s="19" t="s">
        <v>157</v>
      </c>
      <c r="B1480" s="19">
        <v>14</v>
      </c>
      <c r="C1480">
        <v>31</v>
      </c>
      <c r="D1480" s="19">
        <f>מרקובחצי[[#This Row],[LengthofCycle]]+1</f>
        <v>32</v>
      </c>
      <c r="E1480" t="str">
        <f>IF(IFERROR(LOOKUP(מרקובחצי[[#This Row],[ClientID]],קביעויות[הפלגה]),FALSE)=מרקובחצי[[#This Row],[ClientID]],1,"")</f>
        <v/>
      </c>
      <c r="F1480" t="str">
        <f>IF(IFERROR(LOOKUP(מרקובחצי[[#This Row],[ClientID]],סוגחציקבוע[S31]),FALSE)=מרקובחצי[[#This Row],[ClientID]],1,"")</f>
        <v/>
      </c>
      <c r="G1480" t="str">
        <f>IF(IFERROR(LOOKUP(מרקובחצי[[#This Row],[ClientID]],סוגחציקבוע[S32]),FALSE)=מרקובחצי[[#This Row],[ClientID]],1,"")</f>
        <v/>
      </c>
      <c r="H1480" t="str">
        <f>IF(IFERROR(LOOKUP(מרקובחצי[[#This Row],[ClientID]],סוגחציקבוע[S33]),FALSE)=מרקובחצי[[#This Row],[ClientID]],1,"")</f>
        <v/>
      </c>
      <c r="I1480">
        <f>IF(IFERROR(LOOKUP(מרקובחצי[[#This Row],[ClientID]],סוגחציקבוע[S32&amp;33]),FALSE)=מרקובחצי[[#This Row],[ClientID]],1,"")</f>
        <v>1</v>
      </c>
      <c r="J1480" s="19">
        <f>IF(SUM(מרקובחצי[[#This Row],[11]:[13]])=1,מרקובחצי[[#This Row],[עד ועד]],IF(SUM(R1479:T1480)=1,IF(מרקובחצי[[#This Row],[עד ועד]]&lt;J1479,מרקובחצי[[#This Row],[עד ועד]],J1479),J1479))</f>
        <v>28</v>
      </c>
      <c r="K1480" s="19">
        <f>IF(SUM(מרקובחצי[[#This Row],[11]:[13]])=1,מרקובחצי[[#This Row],[עד ועד]],IF(SUM(R1479:T1480)=1,IF(מרקובחצי[[#This Row],[עד ועד]]&gt;K1479,מרקובחצי[[#This Row],[עד ועד]],K1479),K1479))</f>
        <v>39</v>
      </c>
      <c r="L1480" s="19" t="str">
        <f>IF(AND(SUM(מרקובחצי[[#This Row],[31]:[33]])=1,SUM(U1479:W1479)=0),מרקובחצי[[#This Row],[מקס]]-מרקובחצי[[#This Row],[מינ]],"")</f>
        <v/>
      </c>
      <c r="M148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80" s="19" t="str">
        <f t="shared" si="23"/>
        <v>S32</v>
      </c>
      <c r="O1480" s="19" t="str">
        <f>IF(מרקובחצי[[#This Row],[קבעה הפלגה?]]=1,"",IF(AND(מרקובחצי[[#This Row],[עד ועד]]&lt;29,OR(מרקובחצי[[#This Row],[CycleNumber]]=1,AND(U1479=1,OR(מרקובחצי[[#This Row],[עד ועד]]&lt;J1479,מרקובחצי[[#This Row],[עד ועד]]&gt;K1479)),AND(V1479=1,מרקובחצי[[#This Row],[עד ועד]]&lt;J1479),W1479=1)),1,""))</f>
        <v/>
      </c>
      <c r="P1480" s="19" t="str">
        <f>IF(מרקובחצי[[#This Row],[קבעה הפלגה?]]=1,"",IF(AND(מרקובחצי[[#This Row],[עד ועד]]&gt;28,מרקובחצי[[#This Row],[עד ועד]]&lt;32,OR(מרקובחצי[[#This Row],[CycleNumber]]=1,AND(U1479=1),AND(V1479=1,OR(מרקובחצי[[#This Row],[עד ועד]]&lt;J1479,מרקובחצי[[#This Row],[עד ועד]]&gt;K1479)),W1479=1)),1,""))</f>
        <v/>
      </c>
      <c r="Q1480" s="19" t="str">
        <f>IF(מרקובחצי[[#This Row],[קבעה הפלגה?]]=1,"",IF(AND(מרקובחצי[[#This Row],[עד ועד]]&gt;31,OR(מרקובחצי[[#This Row],[CycleNumber]]=1,AND(U1479=1),AND(V1479=1,מרקובחצי[[#This Row],[עד ועד]]&gt;K1479),AND(W1479=1,OR(מרקובחצי[[#This Row],[עד ועד]]&gt;K1479,מרקובחצי[[#This Row],[עד ועד]]&lt;J1479)))),1,""))</f>
        <v/>
      </c>
      <c r="R1480" s="19" t="str">
        <f>IF(מרקובחצי[[#This Row],[CycleNumber]]&gt;1,IF(AND(O1479=1,מרקובחצי[[#This Row],[עד ועד]]&lt;29),1,""),"")</f>
        <v/>
      </c>
      <c r="S1480" s="19" t="str">
        <f>IF(מרקובחצי[[#This Row],[CycleNumber]]&gt;1,IF(OR(AND(O1479=1,מרקובחצי[[#This Row],[עד ועד]]&gt;28),AND(P1479=1),AND(Q1479=1,מרקובחצי[[#This Row],[עד ועד]]&lt;32)),1,""),"")</f>
        <v/>
      </c>
      <c r="T1480" s="19" t="str">
        <f>IF(מרקובחצי[[#This Row],[CycleNumber]]&gt;1,IF(AND(Q1479=1,מרקובחצי[[#This Row],[עד ועד]]&gt;31),1,""),"")</f>
        <v/>
      </c>
      <c r="U1480" s="19" t="str">
        <f>IF(מרקובחצי[[#This Row],[CycleNumber]]&gt;1,IF(AND(R1479=1,מרקובחצי[[#This Row],[עד ועד]]&lt;29),1,IF(AND(U1479=1,NOT(OR(מרקובחצי[[#This Row],[עד ועד]]&lt;J1479,מרקובחצי[[#This Row],[עד ועד]]&gt;K1479))),1,"")),"")</f>
        <v/>
      </c>
      <c r="V1480" s="19">
        <f>IF(מרקובחצי[[#This Row],[CycleNumber]]&gt;1,IF(AND(SUM(R1479:T1479)=1,מרקובחצי[[#This Row],[עד ועד]]&gt;28,מרקובחצי[[#This Row],[עד ועד]]&lt;32),1,IF(OR(S1479=1,AND(R1479=1,מרקובחצי[[#This Row],[עד ועד]]&gt;28),AND(T1479=1,מרקובחצי[[#This Row],[עד ועד]]&lt;32)),1,IF(AND(V1479=1,NOT(OR(מרקובחצי[[#This Row],[עד ועד]]&lt;J1479,מרקובחצי[[#This Row],[עד ועד]]&gt;K1479))),1,""))),"")</f>
        <v>1</v>
      </c>
      <c r="W1480" s="19" t="str">
        <f>IF(מרקובחצי[[#This Row],[CycleNumber]]&gt;1,IF(AND(T1479=1,מרקובחצי[[#This Row],[עד ועד]]&gt;31),1,IF(AND(W1479=1,NOT(OR(מרקובחצי[[#This Row],[עד ועד]]&lt;J1479,מרקובחצי[[#This Row],[עד ועד]]&gt;K1479))),1,"")),"")</f>
        <v/>
      </c>
      <c r="X1480" s="19" t="str">
        <f>IF(AND(מרקובחצי[[#This Row],[CycleNumber]]&lt;$B1481,SUM(מרקובחצי[[#This Row],[11]],R1481)=2),1,"")</f>
        <v/>
      </c>
      <c r="Y1480" s="19" t="str">
        <f>IF(AND(מרקובחצי[[#This Row],[CycleNumber]]&lt;$B1481,SUM(מרקובחצי[[#This Row],[11]],S1481)=2),1,"")</f>
        <v/>
      </c>
      <c r="Z1480" s="19" t="str">
        <f>IF(AND(מרקובחצי[[#This Row],[CycleNumber]]&lt;$B1481,SUM(מרקובחצי[[#This Row],[13]],S1481)=2),1,"")</f>
        <v/>
      </c>
      <c r="AA1480" s="19" t="str">
        <f>IF(AND(מרקובחצי[[#This Row],[CycleNumber]]&lt;$B1481,SUM(מרקובחצי[[#This Row],[13]],T1481)=2),1,"")</f>
        <v/>
      </c>
      <c r="AB1480" s="19" t="str">
        <f>IF(AND(מרקובחצי[[#This Row],[CycleNumber]]&lt;$B1481,SUM(מרקובחצי[[#This Row],[21]],U1481)=2),1,"")</f>
        <v/>
      </c>
      <c r="AC1480" s="19" t="str">
        <f>IF(AND(מרקובחצי[[#This Row],[CycleNumber]]&lt;$B1481,SUM(מרקובחצי[[#This Row],[21]],V1481)=2),1,"")</f>
        <v/>
      </c>
      <c r="AD1480" s="19" t="str">
        <f>IF(AND(מרקובחצי[[#This Row],[CycleNumber]]&lt;$B1481,SUM(מרקובחצי[[#This Row],[23]],V1481)=2),1,"")</f>
        <v/>
      </c>
      <c r="AE1480" s="19" t="str">
        <f>IF(AND(מרקובחצי[[#This Row],[CycleNumber]]&lt;$B1481,SUM(מרקובחצי[[#This Row],[23]],W1481)=2),1,"")</f>
        <v/>
      </c>
      <c r="AF1480" s="19" t="str">
        <f>IF(AND(מרקובחצי[[#This Row],[CycleNumber]]&lt;$B1481,SUM(מרקובחצי[[#This Row],[31]],O1481)=2),1,"")</f>
        <v/>
      </c>
      <c r="AG1480" s="19" t="str">
        <f>IF(AND(מרקובחצי[[#This Row],[CycleNumber]]&lt;$B1481,SUM(מרקובחצי[[#This Row],[31]],P1481)=2),1,"")</f>
        <v/>
      </c>
      <c r="AH1480" s="19" t="str">
        <f>IF(AND(מרקובחצי[[#This Row],[CycleNumber]]&lt;$B1481,SUM(מרקובחצי[[#This Row],[31]],Q1481)=2),1,"")</f>
        <v/>
      </c>
      <c r="AI1480" s="19" t="str">
        <f>IF(AND(מרקובחצי[[#This Row],[CycleNumber]]&lt;$B1481,SUM(U1480:U1481)=2),1,"")</f>
        <v/>
      </c>
      <c r="AJ1480" s="19" t="str">
        <f>IF(AND(מרקובחצי[[#This Row],[CycleNumber]]&lt;$B1481,SUM(מרקובחצי[[#This Row],[32]],O1481)=2),1,"")</f>
        <v/>
      </c>
      <c r="AK1480" s="19" t="str">
        <f>IF(AND(מרקובחצי[[#This Row],[CycleNumber]]&lt;$B1481,SUM(מרקובחצי[[#This Row],[32]],P1481)=2),1,"")</f>
        <v/>
      </c>
      <c r="AL1480" s="19" t="str">
        <f>IF(AND(מרקובחצי[[#This Row],[CycleNumber]]&lt;$B1481,SUM(מרקובחצי[[#This Row],[32]],Q1481)=2),1,"")</f>
        <v/>
      </c>
      <c r="AM1480" s="19">
        <f>IF(AND(מרקובחצי[[#This Row],[CycleNumber]]&lt;$B1481,SUM(V1480:V1481)=2),1,"")</f>
        <v>1</v>
      </c>
      <c r="AN1480" s="19" t="str">
        <f>IF(AND(מרקובחצי[[#This Row],[CycleNumber]]&lt;$B1481,SUM(מרקובחצי[[#This Row],[33]],O1481)=2),1,"")</f>
        <v/>
      </c>
      <c r="AO1480" s="19" t="str">
        <f>IF(AND(מרקובחצי[[#This Row],[CycleNumber]]&lt;$B1481,SUM(מרקובחצי[[#This Row],[33]],P1481)=2),1,"")</f>
        <v/>
      </c>
      <c r="AP1480" s="19" t="str">
        <f>IF(AND(מרקובחצי[[#This Row],[CycleNumber]]&lt;$B1481,SUM(מרקובחצי[[#This Row],[33]],Q1481)=2),1,"")</f>
        <v/>
      </c>
      <c r="AQ1480" s="19" t="str">
        <f>IF(AND(מרקובחצי[[#This Row],[CycleNumber]]&lt;$B1481,SUM(W1480:W1481)=2),1,"")</f>
        <v/>
      </c>
      <c r="AR1480" s="19" t="str">
        <f>IF(AND(מרקובחצי[[#This Row],[CycleNumber]]&lt;$B1481,SUM(מרקובחצי[[#This Row],[12]],S1481)=2),1,"")</f>
        <v/>
      </c>
      <c r="AS1480" s="19" t="str">
        <f>IF(AND(מרקובחצי[[#This Row],[CycleNumber]]&lt;$B1481,SUM(מרקובחצי[[#This Row],[22]],V1481)=2),1,"")</f>
        <v/>
      </c>
      <c r="AT1480" s="21">
        <f>SUM(מרקובחצי[[#This Row],[11]:[33]])</f>
        <v>1</v>
      </c>
    </row>
    <row r="1481" spans="1:46" ht="15.6" x14ac:dyDescent="0.25">
      <c r="A1481" s="19" t="s">
        <v>157</v>
      </c>
      <c r="B1481" s="19">
        <v>15</v>
      </c>
      <c r="C1481">
        <v>27</v>
      </c>
      <c r="D1481" s="19">
        <f>מרקובחצי[[#This Row],[LengthofCycle]]+1</f>
        <v>28</v>
      </c>
      <c r="E1481" t="str">
        <f>IF(IFERROR(LOOKUP(מרקובחצי[[#This Row],[ClientID]],קביעויות[הפלגה]),FALSE)=מרקובחצי[[#This Row],[ClientID]],1,"")</f>
        <v/>
      </c>
      <c r="F1481" t="str">
        <f>IF(IFERROR(LOOKUP(מרקובחצי[[#This Row],[ClientID]],סוגחציקבוע[S31]),FALSE)=מרקובחצי[[#This Row],[ClientID]],1,"")</f>
        <v/>
      </c>
      <c r="G1481" t="str">
        <f>IF(IFERROR(LOOKUP(מרקובחצי[[#This Row],[ClientID]],סוגחציקבוע[S32]),FALSE)=מרקובחצי[[#This Row],[ClientID]],1,"")</f>
        <v/>
      </c>
      <c r="H1481" t="str">
        <f>IF(IFERROR(LOOKUP(מרקובחצי[[#This Row],[ClientID]],סוגחציקבוע[S33]),FALSE)=מרקובחצי[[#This Row],[ClientID]],1,"")</f>
        <v/>
      </c>
      <c r="I1481">
        <f>IF(IFERROR(LOOKUP(מרקובחצי[[#This Row],[ClientID]],סוגחציקבוע[S32&amp;33]),FALSE)=מרקובחצי[[#This Row],[ClientID]],1,"")</f>
        <v>1</v>
      </c>
      <c r="J1481" s="19">
        <f>IF(SUM(מרקובחצי[[#This Row],[11]:[13]])=1,מרקובחצי[[#This Row],[עד ועד]],IF(SUM(R1480:T1481)=1,IF(מרקובחצי[[#This Row],[עד ועד]]&lt;J1480,מרקובחצי[[#This Row],[עד ועד]],J1480),J1480))</f>
        <v>28</v>
      </c>
      <c r="K1481" s="19">
        <f>IF(SUM(מרקובחצי[[#This Row],[11]:[13]])=1,מרקובחצי[[#This Row],[עד ועד]],IF(SUM(R1480:T1481)=1,IF(מרקובחצי[[#This Row],[עד ועד]]&gt;K1480,מרקובחצי[[#This Row],[עד ועד]],K1480),K1480))</f>
        <v>39</v>
      </c>
      <c r="L1481" s="19" t="str">
        <f>IF(AND(SUM(מרקובחצי[[#This Row],[31]:[33]])=1,SUM(U1480:W1480)=0),מרקובחצי[[#This Row],[מקס]]-מרקובחצי[[#This Row],[מינ]],"")</f>
        <v/>
      </c>
      <c r="M148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81" s="19" t="str">
        <f t="shared" si="23"/>
        <v>S32</v>
      </c>
      <c r="O1481" s="19" t="str">
        <f>IF(מרקובחצי[[#This Row],[קבעה הפלגה?]]=1,"",IF(AND(מרקובחצי[[#This Row],[עד ועד]]&lt;29,OR(מרקובחצי[[#This Row],[CycleNumber]]=1,AND(U1480=1,OR(מרקובחצי[[#This Row],[עד ועד]]&lt;J1480,מרקובחצי[[#This Row],[עד ועד]]&gt;K1480)),AND(V1480=1,מרקובחצי[[#This Row],[עד ועד]]&lt;J1480),W1480=1)),1,""))</f>
        <v/>
      </c>
      <c r="P1481" s="19" t="str">
        <f>IF(מרקובחצי[[#This Row],[קבעה הפלגה?]]=1,"",IF(AND(מרקובחצי[[#This Row],[עד ועד]]&gt;28,מרקובחצי[[#This Row],[עד ועד]]&lt;32,OR(מרקובחצי[[#This Row],[CycleNumber]]=1,AND(U1480=1),AND(V1480=1,OR(מרקובחצי[[#This Row],[עד ועד]]&lt;J1480,מרקובחצי[[#This Row],[עד ועד]]&gt;K1480)),W1480=1)),1,""))</f>
        <v/>
      </c>
      <c r="Q1481" s="19" t="str">
        <f>IF(מרקובחצי[[#This Row],[קבעה הפלגה?]]=1,"",IF(AND(מרקובחצי[[#This Row],[עד ועד]]&gt;31,OR(מרקובחצי[[#This Row],[CycleNumber]]=1,AND(U1480=1),AND(V1480=1,מרקובחצי[[#This Row],[עד ועד]]&gt;K1480),AND(W1480=1,OR(מרקובחצי[[#This Row],[עד ועד]]&gt;K1480,מרקובחצי[[#This Row],[עד ועד]]&lt;J1480)))),1,""))</f>
        <v/>
      </c>
      <c r="R1481" s="19" t="str">
        <f>IF(מרקובחצי[[#This Row],[CycleNumber]]&gt;1,IF(AND(O1480=1,מרקובחצי[[#This Row],[עד ועד]]&lt;29),1,""),"")</f>
        <v/>
      </c>
      <c r="S1481" s="19" t="str">
        <f>IF(מרקובחצי[[#This Row],[CycleNumber]]&gt;1,IF(OR(AND(O1480=1,מרקובחצי[[#This Row],[עד ועד]]&gt;28),AND(P1480=1),AND(Q1480=1,מרקובחצי[[#This Row],[עד ועד]]&lt;32)),1,""),"")</f>
        <v/>
      </c>
      <c r="T1481" s="19" t="str">
        <f>IF(מרקובחצי[[#This Row],[CycleNumber]]&gt;1,IF(AND(Q1480=1,מרקובחצי[[#This Row],[עד ועד]]&gt;31),1,""),"")</f>
        <v/>
      </c>
      <c r="U1481" s="19" t="str">
        <f>IF(מרקובחצי[[#This Row],[CycleNumber]]&gt;1,IF(AND(R1480=1,מרקובחצי[[#This Row],[עד ועד]]&lt;29),1,IF(AND(U1480=1,NOT(OR(מרקובחצי[[#This Row],[עד ועד]]&lt;J1480,מרקובחצי[[#This Row],[עד ועד]]&gt;K1480))),1,"")),"")</f>
        <v/>
      </c>
      <c r="V1481" s="19">
        <f>IF(מרקובחצי[[#This Row],[CycleNumber]]&gt;1,IF(AND(SUM(R1480:T1480)=1,מרקובחצי[[#This Row],[עד ועד]]&gt;28,מרקובחצי[[#This Row],[עד ועד]]&lt;32),1,IF(OR(S1480=1,AND(R1480=1,מרקובחצי[[#This Row],[עד ועד]]&gt;28),AND(T1480=1,מרקובחצי[[#This Row],[עד ועד]]&lt;32)),1,IF(AND(V1480=1,NOT(OR(מרקובחצי[[#This Row],[עד ועד]]&lt;J1480,מרקובחצי[[#This Row],[עד ועד]]&gt;K1480))),1,""))),"")</f>
        <v>1</v>
      </c>
      <c r="W1481" s="19" t="str">
        <f>IF(מרקובחצי[[#This Row],[CycleNumber]]&gt;1,IF(AND(T1480=1,מרקובחצי[[#This Row],[עד ועד]]&gt;31),1,IF(AND(W1480=1,NOT(OR(מרקובחצי[[#This Row],[עד ועד]]&lt;J1480,מרקובחצי[[#This Row],[עד ועד]]&gt;K1480))),1,"")),"")</f>
        <v/>
      </c>
      <c r="X1481" s="19" t="str">
        <f>IF(AND(מרקובחצי[[#This Row],[CycleNumber]]&lt;$B1482,SUM(מרקובחצי[[#This Row],[11]],R1482)=2),1,"")</f>
        <v/>
      </c>
      <c r="Y1481" s="19" t="str">
        <f>IF(AND(מרקובחצי[[#This Row],[CycleNumber]]&lt;$B1482,SUM(מרקובחצי[[#This Row],[11]],S1482)=2),1,"")</f>
        <v/>
      </c>
      <c r="Z1481" s="19" t="str">
        <f>IF(AND(מרקובחצי[[#This Row],[CycleNumber]]&lt;$B1482,SUM(מרקובחצי[[#This Row],[13]],S1482)=2),1,"")</f>
        <v/>
      </c>
      <c r="AA1481" s="19" t="str">
        <f>IF(AND(מרקובחצי[[#This Row],[CycleNumber]]&lt;$B1482,SUM(מרקובחצי[[#This Row],[13]],T1482)=2),1,"")</f>
        <v/>
      </c>
      <c r="AB1481" s="19" t="str">
        <f>IF(AND(מרקובחצי[[#This Row],[CycleNumber]]&lt;$B1482,SUM(מרקובחצי[[#This Row],[21]],U1482)=2),1,"")</f>
        <v/>
      </c>
      <c r="AC1481" s="19" t="str">
        <f>IF(AND(מרקובחצי[[#This Row],[CycleNumber]]&lt;$B1482,SUM(מרקובחצי[[#This Row],[21]],V1482)=2),1,"")</f>
        <v/>
      </c>
      <c r="AD1481" s="19" t="str">
        <f>IF(AND(מרקובחצי[[#This Row],[CycleNumber]]&lt;$B1482,SUM(מרקובחצי[[#This Row],[23]],V1482)=2),1,"")</f>
        <v/>
      </c>
      <c r="AE1481" s="19" t="str">
        <f>IF(AND(מרקובחצי[[#This Row],[CycleNumber]]&lt;$B1482,SUM(מרקובחצי[[#This Row],[23]],W1482)=2),1,"")</f>
        <v/>
      </c>
      <c r="AF1481" s="19" t="str">
        <f>IF(AND(מרקובחצי[[#This Row],[CycleNumber]]&lt;$B1482,SUM(מרקובחצי[[#This Row],[31]],O1482)=2),1,"")</f>
        <v/>
      </c>
      <c r="AG1481" s="19" t="str">
        <f>IF(AND(מרקובחצי[[#This Row],[CycleNumber]]&lt;$B1482,SUM(מרקובחצי[[#This Row],[31]],P1482)=2),1,"")</f>
        <v/>
      </c>
      <c r="AH1481" s="19" t="str">
        <f>IF(AND(מרקובחצי[[#This Row],[CycleNumber]]&lt;$B1482,SUM(מרקובחצי[[#This Row],[31]],Q1482)=2),1,"")</f>
        <v/>
      </c>
      <c r="AI1481" s="19" t="str">
        <f>IF(AND(מרקובחצי[[#This Row],[CycleNumber]]&lt;$B1482,SUM(U1481:U1482)=2),1,"")</f>
        <v/>
      </c>
      <c r="AJ1481" s="19" t="str">
        <f>IF(AND(מרקובחצי[[#This Row],[CycleNumber]]&lt;$B1482,SUM(מרקובחצי[[#This Row],[32]],O1482)=2),1,"")</f>
        <v/>
      </c>
      <c r="AK1481" s="19" t="str">
        <f>IF(AND(מרקובחצי[[#This Row],[CycleNumber]]&lt;$B1482,SUM(מרקובחצי[[#This Row],[32]],P1482)=2),1,"")</f>
        <v/>
      </c>
      <c r="AL1481" s="19" t="str">
        <f>IF(AND(מרקובחצי[[#This Row],[CycleNumber]]&lt;$B1482,SUM(מרקובחצי[[#This Row],[32]],Q1482)=2),1,"")</f>
        <v/>
      </c>
      <c r="AM1481" s="19">
        <f>IF(AND(מרקובחצי[[#This Row],[CycleNumber]]&lt;$B1482,SUM(V1481:V1482)=2),1,"")</f>
        <v>1</v>
      </c>
      <c r="AN1481" s="19" t="str">
        <f>IF(AND(מרקובחצי[[#This Row],[CycleNumber]]&lt;$B1482,SUM(מרקובחצי[[#This Row],[33]],O1482)=2),1,"")</f>
        <v/>
      </c>
      <c r="AO1481" s="19" t="str">
        <f>IF(AND(מרקובחצי[[#This Row],[CycleNumber]]&lt;$B1482,SUM(מרקובחצי[[#This Row],[33]],P1482)=2),1,"")</f>
        <v/>
      </c>
      <c r="AP1481" s="19" t="str">
        <f>IF(AND(מרקובחצי[[#This Row],[CycleNumber]]&lt;$B1482,SUM(מרקובחצי[[#This Row],[33]],Q1482)=2),1,"")</f>
        <v/>
      </c>
      <c r="AQ1481" s="19" t="str">
        <f>IF(AND(מרקובחצי[[#This Row],[CycleNumber]]&lt;$B1482,SUM(W1481:W1482)=2),1,"")</f>
        <v/>
      </c>
      <c r="AR1481" s="19" t="str">
        <f>IF(AND(מרקובחצי[[#This Row],[CycleNumber]]&lt;$B1482,SUM(מרקובחצי[[#This Row],[12]],S1482)=2),1,"")</f>
        <v/>
      </c>
      <c r="AS1481" s="19" t="str">
        <f>IF(AND(מרקובחצי[[#This Row],[CycleNumber]]&lt;$B1482,SUM(מרקובחצי[[#This Row],[22]],V1482)=2),1,"")</f>
        <v/>
      </c>
      <c r="AT1481" s="21">
        <f>SUM(מרקובחצי[[#This Row],[11]:[33]])</f>
        <v>1</v>
      </c>
    </row>
    <row r="1482" spans="1:46" ht="15.6" x14ac:dyDescent="0.25">
      <c r="A1482" s="19" t="s">
        <v>157</v>
      </c>
      <c r="B1482" s="19">
        <v>16</v>
      </c>
      <c r="C1482">
        <v>33</v>
      </c>
      <c r="D1482" s="19">
        <f>מרקובחצי[[#This Row],[LengthofCycle]]+1</f>
        <v>34</v>
      </c>
      <c r="E1482" t="str">
        <f>IF(IFERROR(LOOKUP(מרקובחצי[[#This Row],[ClientID]],קביעויות[הפלגה]),FALSE)=מרקובחצי[[#This Row],[ClientID]],1,"")</f>
        <v/>
      </c>
      <c r="F1482" t="str">
        <f>IF(IFERROR(LOOKUP(מרקובחצי[[#This Row],[ClientID]],סוגחציקבוע[S31]),FALSE)=מרקובחצי[[#This Row],[ClientID]],1,"")</f>
        <v/>
      </c>
      <c r="G1482" t="str">
        <f>IF(IFERROR(LOOKUP(מרקובחצי[[#This Row],[ClientID]],סוגחציקבוע[S32]),FALSE)=מרקובחצי[[#This Row],[ClientID]],1,"")</f>
        <v/>
      </c>
      <c r="H1482" t="str">
        <f>IF(IFERROR(LOOKUP(מרקובחצי[[#This Row],[ClientID]],סוגחציקבוע[S33]),FALSE)=מרקובחצי[[#This Row],[ClientID]],1,"")</f>
        <v/>
      </c>
      <c r="I1482">
        <f>IF(IFERROR(LOOKUP(מרקובחצי[[#This Row],[ClientID]],סוגחציקבוע[S32&amp;33]),FALSE)=מרקובחצי[[#This Row],[ClientID]],1,"")</f>
        <v>1</v>
      </c>
      <c r="J1482" s="19">
        <f>IF(SUM(מרקובחצי[[#This Row],[11]:[13]])=1,מרקובחצי[[#This Row],[עד ועד]],IF(SUM(R1481:T1482)=1,IF(מרקובחצי[[#This Row],[עד ועד]]&lt;J1481,מרקובחצי[[#This Row],[עד ועד]],J1481),J1481))</f>
        <v>28</v>
      </c>
      <c r="K1482" s="19">
        <f>IF(SUM(מרקובחצי[[#This Row],[11]:[13]])=1,מרקובחצי[[#This Row],[עד ועד]],IF(SUM(R1481:T1482)=1,IF(מרקובחצי[[#This Row],[עד ועד]]&gt;K1481,מרקובחצי[[#This Row],[עד ועד]],K1481),K1481))</f>
        <v>39</v>
      </c>
      <c r="L1482" s="19" t="str">
        <f>IF(AND(SUM(מרקובחצי[[#This Row],[31]:[33]])=1,SUM(U1481:W1481)=0),מרקובחצי[[#This Row],[מקס]]-מרקובחצי[[#This Row],[מינ]],"")</f>
        <v/>
      </c>
      <c r="M148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82" s="19" t="str">
        <f t="shared" si="23"/>
        <v>S32</v>
      </c>
      <c r="O1482" s="19" t="str">
        <f>IF(מרקובחצי[[#This Row],[קבעה הפלגה?]]=1,"",IF(AND(מרקובחצי[[#This Row],[עד ועד]]&lt;29,OR(מרקובחצי[[#This Row],[CycleNumber]]=1,AND(U1481=1,OR(מרקובחצי[[#This Row],[עד ועד]]&lt;J1481,מרקובחצי[[#This Row],[עד ועד]]&gt;K1481)),AND(V1481=1,מרקובחצי[[#This Row],[עד ועד]]&lt;J1481),W1481=1)),1,""))</f>
        <v/>
      </c>
      <c r="P1482" s="19" t="str">
        <f>IF(מרקובחצי[[#This Row],[קבעה הפלגה?]]=1,"",IF(AND(מרקובחצי[[#This Row],[עד ועד]]&gt;28,מרקובחצי[[#This Row],[עד ועד]]&lt;32,OR(מרקובחצי[[#This Row],[CycleNumber]]=1,AND(U1481=1),AND(V1481=1,OR(מרקובחצי[[#This Row],[עד ועד]]&lt;J1481,מרקובחצי[[#This Row],[עד ועד]]&gt;K1481)),W1481=1)),1,""))</f>
        <v/>
      </c>
      <c r="Q1482" s="19" t="str">
        <f>IF(מרקובחצי[[#This Row],[קבעה הפלגה?]]=1,"",IF(AND(מרקובחצי[[#This Row],[עד ועד]]&gt;31,OR(מרקובחצי[[#This Row],[CycleNumber]]=1,AND(U1481=1),AND(V1481=1,מרקובחצי[[#This Row],[עד ועד]]&gt;K1481),AND(W1481=1,OR(מרקובחצי[[#This Row],[עד ועד]]&gt;K1481,מרקובחצי[[#This Row],[עד ועד]]&lt;J1481)))),1,""))</f>
        <v/>
      </c>
      <c r="R1482" s="19" t="str">
        <f>IF(מרקובחצי[[#This Row],[CycleNumber]]&gt;1,IF(AND(O1481=1,מרקובחצי[[#This Row],[עד ועד]]&lt;29),1,""),"")</f>
        <v/>
      </c>
      <c r="S1482" s="19" t="str">
        <f>IF(מרקובחצי[[#This Row],[CycleNumber]]&gt;1,IF(OR(AND(O1481=1,מרקובחצי[[#This Row],[עד ועד]]&gt;28),AND(P1481=1),AND(Q1481=1,מרקובחצי[[#This Row],[עד ועד]]&lt;32)),1,""),"")</f>
        <v/>
      </c>
      <c r="T1482" s="19" t="str">
        <f>IF(מרקובחצי[[#This Row],[CycleNumber]]&gt;1,IF(AND(Q1481=1,מרקובחצי[[#This Row],[עד ועד]]&gt;31),1,""),"")</f>
        <v/>
      </c>
      <c r="U1482" s="19" t="str">
        <f>IF(מרקובחצי[[#This Row],[CycleNumber]]&gt;1,IF(AND(R1481=1,מרקובחצי[[#This Row],[עד ועד]]&lt;29),1,IF(AND(U1481=1,NOT(OR(מרקובחצי[[#This Row],[עד ועד]]&lt;J1481,מרקובחצי[[#This Row],[עד ועד]]&gt;K1481))),1,"")),"")</f>
        <v/>
      </c>
      <c r="V1482" s="19">
        <f>IF(מרקובחצי[[#This Row],[CycleNumber]]&gt;1,IF(AND(SUM(R1481:T1481)=1,מרקובחצי[[#This Row],[עד ועד]]&gt;28,מרקובחצי[[#This Row],[עד ועד]]&lt;32),1,IF(OR(S1481=1,AND(R1481=1,מרקובחצי[[#This Row],[עד ועד]]&gt;28),AND(T1481=1,מרקובחצי[[#This Row],[עד ועד]]&lt;32)),1,IF(AND(V1481=1,NOT(OR(מרקובחצי[[#This Row],[עד ועד]]&lt;J1481,מרקובחצי[[#This Row],[עד ועד]]&gt;K1481))),1,""))),"")</f>
        <v>1</v>
      </c>
      <c r="W1482" s="19" t="str">
        <f>IF(מרקובחצי[[#This Row],[CycleNumber]]&gt;1,IF(AND(T1481=1,מרקובחצי[[#This Row],[עד ועד]]&gt;31),1,IF(AND(W1481=1,NOT(OR(מרקובחצי[[#This Row],[עד ועד]]&lt;J1481,מרקובחצי[[#This Row],[עד ועד]]&gt;K1481))),1,"")),"")</f>
        <v/>
      </c>
      <c r="X1482" s="19" t="str">
        <f>IF(AND(מרקובחצי[[#This Row],[CycleNumber]]&lt;$B1483,SUM(מרקובחצי[[#This Row],[11]],R1483)=2),1,"")</f>
        <v/>
      </c>
      <c r="Y1482" s="19" t="str">
        <f>IF(AND(מרקובחצי[[#This Row],[CycleNumber]]&lt;$B1483,SUM(מרקובחצי[[#This Row],[11]],S1483)=2),1,"")</f>
        <v/>
      </c>
      <c r="Z1482" s="19" t="str">
        <f>IF(AND(מרקובחצי[[#This Row],[CycleNumber]]&lt;$B1483,SUM(מרקובחצי[[#This Row],[13]],S1483)=2),1,"")</f>
        <v/>
      </c>
      <c r="AA1482" s="19" t="str">
        <f>IF(AND(מרקובחצי[[#This Row],[CycleNumber]]&lt;$B1483,SUM(מרקובחצי[[#This Row],[13]],T1483)=2),1,"")</f>
        <v/>
      </c>
      <c r="AB1482" s="19" t="str">
        <f>IF(AND(מרקובחצי[[#This Row],[CycleNumber]]&lt;$B1483,SUM(מרקובחצי[[#This Row],[21]],U1483)=2),1,"")</f>
        <v/>
      </c>
      <c r="AC1482" s="19" t="str">
        <f>IF(AND(מרקובחצי[[#This Row],[CycleNumber]]&lt;$B1483,SUM(מרקובחצי[[#This Row],[21]],V1483)=2),1,"")</f>
        <v/>
      </c>
      <c r="AD1482" s="19" t="str">
        <f>IF(AND(מרקובחצי[[#This Row],[CycleNumber]]&lt;$B1483,SUM(מרקובחצי[[#This Row],[23]],V1483)=2),1,"")</f>
        <v/>
      </c>
      <c r="AE1482" s="19" t="str">
        <f>IF(AND(מרקובחצי[[#This Row],[CycleNumber]]&lt;$B1483,SUM(מרקובחצי[[#This Row],[23]],W1483)=2),1,"")</f>
        <v/>
      </c>
      <c r="AF1482" s="19" t="str">
        <f>IF(AND(מרקובחצי[[#This Row],[CycleNumber]]&lt;$B1483,SUM(מרקובחצי[[#This Row],[31]],O1483)=2),1,"")</f>
        <v/>
      </c>
      <c r="AG1482" s="19" t="str">
        <f>IF(AND(מרקובחצי[[#This Row],[CycleNumber]]&lt;$B1483,SUM(מרקובחצי[[#This Row],[31]],P1483)=2),1,"")</f>
        <v/>
      </c>
      <c r="AH1482" s="19" t="str">
        <f>IF(AND(מרקובחצי[[#This Row],[CycleNumber]]&lt;$B1483,SUM(מרקובחצי[[#This Row],[31]],Q1483)=2),1,"")</f>
        <v/>
      </c>
      <c r="AI1482" s="19" t="str">
        <f>IF(AND(מרקובחצי[[#This Row],[CycleNumber]]&lt;$B1483,SUM(U1482:U1483)=2),1,"")</f>
        <v/>
      </c>
      <c r="AJ1482" s="19" t="str">
        <f>IF(AND(מרקובחצי[[#This Row],[CycleNumber]]&lt;$B1483,SUM(מרקובחצי[[#This Row],[32]],O1483)=2),1,"")</f>
        <v/>
      </c>
      <c r="AK1482" s="19" t="str">
        <f>IF(AND(מרקובחצי[[#This Row],[CycleNumber]]&lt;$B1483,SUM(מרקובחצי[[#This Row],[32]],P1483)=2),1,"")</f>
        <v/>
      </c>
      <c r="AL1482" s="19" t="str">
        <f>IF(AND(מרקובחצי[[#This Row],[CycleNumber]]&lt;$B1483,SUM(מרקובחצי[[#This Row],[32]],Q1483)=2),1,"")</f>
        <v/>
      </c>
      <c r="AM1482" s="19">
        <f>IF(AND(מרקובחצי[[#This Row],[CycleNumber]]&lt;$B1483,SUM(V1482:V1483)=2),1,"")</f>
        <v>1</v>
      </c>
      <c r="AN1482" s="19" t="str">
        <f>IF(AND(מרקובחצי[[#This Row],[CycleNumber]]&lt;$B1483,SUM(מרקובחצי[[#This Row],[33]],O1483)=2),1,"")</f>
        <v/>
      </c>
      <c r="AO1482" s="19" t="str">
        <f>IF(AND(מרקובחצי[[#This Row],[CycleNumber]]&lt;$B1483,SUM(מרקובחצי[[#This Row],[33]],P1483)=2),1,"")</f>
        <v/>
      </c>
      <c r="AP1482" s="19" t="str">
        <f>IF(AND(מרקובחצי[[#This Row],[CycleNumber]]&lt;$B1483,SUM(מרקובחצי[[#This Row],[33]],Q1483)=2),1,"")</f>
        <v/>
      </c>
      <c r="AQ1482" s="19" t="str">
        <f>IF(AND(מרקובחצי[[#This Row],[CycleNumber]]&lt;$B1483,SUM(W1482:W1483)=2),1,"")</f>
        <v/>
      </c>
      <c r="AR1482" s="19" t="str">
        <f>IF(AND(מרקובחצי[[#This Row],[CycleNumber]]&lt;$B1483,SUM(מרקובחצי[[#This Row],[12]],S1483)=2),1,"")</f>
        <v/>
      </c>
      <c r="AS1482" s="19" t="str">
        <f>IF(AND(מרקובחצי[[#This Row],[CycleNumber]]&lt;$B1483,SUM(מרקובחצי[[#This Row],[22]],V1483)=2),1,"")</f>
        <v/>
      </c>
      <c r="AT1482" s="21">
        <f>SUM(מרקובחצי[[#This Row],[11]:[33]])</f>
        <v>1</v>
      </c>
    </row>
    <row r="1483" spans="1:46" ht="15.6" x14ac:dyDescent="0.25">
      <c r="A1483" s="19" t="s">
        <v>157</v>
      </c>
      <c r="B1483" s="19">
        <v>17</v>
      </c>
      <c r="C1483">
        <v>28</v>
      </c>
      <c r="D1483" s="19">
        <f>מרקובחצי[[#This Row],[LengthofCycle]]+1</f>
        <v>29</v>
      </c>
      <c r="E1483" t="str">
        <f>IF(IFERROR(LOOKUP(מרקובחצי[[#This Row],[ClientID]],קביעויות[הפלגה]),FALSE)=מרקובחצי[[#This Row],[ClientID]],1,"")</f>
        <v/>
      </c>
      <c r="F1483" t="str">
        <f>IF(IFERROR(LOOKUP(מרקובחצי[[#This Row],[ClientID]],סוגחציקבוע[S31]),FALSE)=מרקובחצי[[#This Row],[ClientID]],1,"")</f>
        <v/>
      </c>
      <c r="G1483" t="str">
        <f>IF(IFERROR(LOOKUP(מרקובחצי[[#This Row],[ClientID]],סוגחציקבוע[S32]),FALSE)=מרקובחצי[[#This Row],[ClientID]],1,"")</f>
        <v/>
      </c>
      <c r="H1483" t="str">
        <f>IF(IFERROR(LOOKUP(מרקובחצי[[#This Row],[ClientID]],סוגחציקבוע[S33]),FALSE)=מרקובחצי[[#This Row],[ClientID]],1,"")</f>
        <v/>
      </c>
      <c r="I1483">
        <f>IF(IFERROR(LOOKUP(מרקובחצי[[#This Row],[ClientID]],סוגחציקבוע[S32&amp;33]),FALSE)=מרקובחצי[[#This Row],[ClientID]],1,"")</f>
        <v>1</v>
      </c>
      <c r="J1483" s="19">
        <f>IF(SUM(מרקובחצי[[#This Row],[11]:[13]])=1,מרקובחצי[[#This Row],[עד ועד]],IF(SUM(R1482:T1483)=1,IF(מרקובחצי[[#This Row],[עד ועד]]&lt;J1482,מרקובחצי[[#This Row],[עד ועד]],J1482),J1482))</f>
        <v>28</v>
      </c>
      <c r="K1483" s="19">
        <f>IF(SUM(מרקובחצי[[#This Row],[11]:[13]])=1,מרקובחצי[[#This Row],[עד ועד]],IF(SUM(R1482:T1483)=1,IF(מרקובחצי[[#This Row],[עד ועד]]&gt;K1482,מרקובחצי[[#This Row],[עד ועד]],K1482),K1482))</f>
        <v>39</v>
      </c>
      <c r="L1483" s="19" t="str">
        <f>IF(AND(SUM(מרקובחצי[[#This Row],[31]:[33]])=1,SUM(U1482:W1482)=0),מרקובחצי[[#This Row],[מקס]]-מרקובחצי[[#This Row],[מינ]],"")</f>
        <v/>
      </c>
      <c r="M148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83" s="19" t="str">
        <f t="shared" si="23"/>
        <v>S32</v>
      </c>
      <c r="O1483" s="19" t="str">
        <f>IF(מרקובחצי[[#This Row],[קבעה הפלגה?]]=1,"",IF(AND(מרקובחצי[[#This Row],[עד ועד]]&lt;29,OR(מרקובחצי[[#This Row],[CycleNumber]]=1,AND(U1482=1,OR(מרקובחצי[[#This Row],[עד ועד]]&lt;J1482,מרקובחצי[[#This Row],[עד ועד]]&gt;K1482)),AND(V1482=1,מרקובחצי[[#This Row],[עד ועד]]&lt;J1482),W1482=1)),1,""))</f>
        <v/>
      </c>
      <c r="P1483" s="19" t="str">
        <f>IF(מרקובחצי[[#This Row],[קבעה הפלגה?]]=1,"",IF(AND(מרקובחצי[[#This Row],[עד ועד]]&gt;28,מרקובחצי[[#This Row],[עד ועד]]&lt;32,OR(מרקובחצי[[#This Row],[CycleNumber]]=1,AND(U1482=1),AND(V1482=1,OR(מרקובחצי[[#This Row],[עד ועד]]&lt;J1482,מרקובחצי[[#This Row],[עד ועד]]&gt;K1482)),W1482=1)),1,""))</f>
        <v/>
      </c>
      <c r="Q1483" s="19" t="str">
        <f>IF(מרקובחצי[[#This Row],[קבעה הפלגה?]]=1,"",IF(AND(מרקובחצי[[#This Row],[עד ועד]]&gt;31,OR(מרקובחצי[[#This Row],[CycleNumber]]=1,AND(U1482=1),AND(V1482=1,מרקובחצי[[#This Row],[עד ועד]]&gt;K1482),AND(W1482=1,OR(מרקובחצי[[#This Row],[עד ועד]]&gt;K1482,מרקובחצי[[#This Row],[עד ועד]]&lt;J1482)))),1,""))</f>
        <v/>
      </c>
      <c r="R1483" s="19" t="str">
        <f>IF(מרקובחצי[[#This Row],[CycleNumber]]&gt;1,IF(AND(O1482=1,מרקובחצי[[#This Row],[עד ועד]]&lt;29),1,""),"")</f>
        <v/>
      </c>
      <c r="S1483" s="19" t="str">
        <f>IF(מרקובחצי[[#This Row],[CycleNumber]]&gt;1,IF(OR(AND(O1482=1,מרקובחצי[[#This Row],[עד ועד]]&gt;28),AND(P1482=1),AND(Q1482=1,מרקובחצי[[#This Row],[עד ועד]]&lt;32)),1,""),"")</f>
        <v/>
      </c>
      <c r="T1483" s="19" t="str">
        <f>IF(מרקובחצי[[#This Row],[CycleNumber]]&gt;1,IF(AND(Q1482=1,מרקובחצי[[#This Row],[עד ועד]]&gt;31),1,""),"")</f>
        <v/>
      </c>
      <c r="U1483" s="19" t="str">
        <f>IF(מרקובחצי[[#This Row],[CycleNumber]]&gt;1,IF(AND(R1482=1,מרקובחצי[[#This Row],[עד ועד]]&lt;29),1,IF(AND(U1482=1,NOT(OR(מרקובחצי[[#This Row],[עד ועד]]&lt;J1482,מרקובחצי[[#This Row],[עד ועד]]&gt;K1482))),1,"")),"")</f>
        <v/>
      </c>
      <c r="V1483" s="19">
        <f>IF(מרקובחצי[[#This Row],[CycleNumber]]&gt;1,IF(AND(SUM(R1482:T1482)=1,מרקובחצי[[#This Row],[עד ועד]]&gt;28,מרקובחצי[[#This Row],[עד ועד]]&lt;32),1,IF(OR(S1482=1,AND(R1482=1,מרקובחצי[[#This Row],[עד ועד]]&gt;28),AND(T1482=1,מרקובחצי[[#This Row],[עד ועד]]&lt;32)),1,IF(AND(V1482=1,NOT(OR(מרקובחצי[[#This Row],[עד ועד]]&lt;J1482,מרקובחצי[[#This Row],[עד ועד]]&gt;K1482))),1,""))),"")</f>
        <v>1</v>
      </c>
      <c r="W1483" s="19" t="str">
        <f>IF(מרקובחצי[[#This Row],[CycleNumber]]&gt;1,IF(AND(T1482=1,מרקובחצי[[#This Row],[עד ועד]]&gt;31),1,IF(AND(W1482=1,NOT(OR(מרקובחצי[[#This Row],[עד ועד]]&lt;J1482,מרקובחצי[[#This Row],[עד ועד]]&gt;K1482))),1,"")),"")</f>
        <v/>
      </c>
      <c r="X1483" s="19" t="str">
        <f>IF(AND(מרקובחצי[[#This Row],[CycleNumber]]&lt;$B1484,SUM(מרקובחצי[[#This Row],[11]],R1484)=2),1,"")</f>
        <v/>
      </c>
      <c r="Y1483" s="19" t="str">
        <f>IF(AND(מרקובחצי[[#This Row],[CycleNumber]]&lt;$B1484,SUM(מרקובחצי[[#This Row],[11]],S1484)=2),1,"")</f>
        <v/>
      </c>
      <c r="Z1483" s="19" t="str">
        <f>IF(AND(מרקובחצי[[#This Row],[CycleNumber]]&lt;$B1484,SUM(מרקובחצי[[#This Row],[13]],S1484)=2),1,"")</f>
        <v/>
      </c>
      <c r="AA1483" s="19" t="str">
        <f>IF(AND(מרקובחצי[[#This Row],[CycleNumber]]&lt;$B1484,SUM(מרקובחצי[[#This Row],[13]],T1484)=2),1,"")</f>
        <v/>
      </c>
      <c r="AB1483" s="19" t="str">
        <f>IF(AND(מרקובחצי[[#This Row],[CycleNumber]]&lt;$B1484,SUM(מרקובחצי[[#This Row],[21]],U1484)=2),1,"")</f>
        <v/>
      </c>
      <c r="AC1483" s="19" t="str">
        <f>IF(AND(מרקובחצי[[#This Row],[CycleNumber]]&lt;$B1484,SUM(מרקובחצי[[#This Row],[21]],V1484)=2),1,"")</f>
        <v/>
      </c>
      <c r="AD1483" s="19" t="str">
        <f>IF(AND(מרקובחצי[[#This Row],[CycleNumber]]&lt;$B1484,SUM(מרקובחצי[[#This Row],[23]],V1484)=2),1,"")</f>
        <v/>
      </c>
      <c r="AE1483" s="19" t="str">
        <f>IF(AND(מרקובחצי[[#This Row],[CycleNumber]]&lt;$B1484,SUM(מרקובחצי[[#This Row],[23]],W1484)=2),1,"")</f>
        <v/>
      </c>
      <c r="AF1483" s="19" t="str">
        <f>IF(AND(מרקובחצי[[#This Row],[CycleNumber]]&lt;$B1484,SUM(מרקובחצי[[#This Row],[31]],O1484)=2),1,"")</f>
        <v/>
      </c>
      <c r="AG1483" s="19" t="str">
        <f>IF(AND(מרקובחצי[[#This Row],[CycleNumber]]&lt;$B1484,SUM(מרקובחצי[[#This Row],[31]],P1484)=2),1,"")</f>
        <v/>
      </c>
      <c r="AH1483" s="19" t="str">
        <f>IF(AND(מרקובחצי[[#This Row],[CycleNumber]]&lt;$B1484,SUM(מרקובחצי[[#This Row],[31]],Q1484)=2),1,"")</f>
        <v/>
      </c>
      <c r="AI1483" s="19" t="str">
        <f>IF(AND(מרקובחצי[[#This Row],[CycleNumber]]&lt;$B1484,SUM(U1483:U1484)=2),1,"")</f>
        <v/>
      </c>
      <c r="AJ1483" s="19" t="str">
        <f>IF(AND(מרקובחצי[[#This Row],[CycleNumber]]&lt;$B1484,SUM(מרקובחצי[[#This Row],[32]],O1484)=2),1,"")</f>
        <v/>
      </c>
      <c r="AK1483" s="19" t="str">
        <f>IF(AND(מרקובחצי[[#This Row],[CycleNumber]]&lt;$B1484,SUM(מרקובחצי[[#This Row],[32]],P1484)=2),1,"")</f>
        <v/>
      </c>
      <c r="AL1483" s="19" t="str">
        <f>IF(AND(מרקובחצי[[#This Row],[CycleNumber]]&lt;$B1484,SUM(מרקובחצי[[#This Row],[32]],Q1484)=2),1,"")</f>
        <v/>
      </c>
      <c r="AM1483" s="19">
        <f>IF(AND(מרקובחצי[[#This Row],[CycleNumber]]&lt;$B1484,SUM(V1483:V1484)=2),1,"")</f>
        <v>1</v>
      </c>
      <c r="AN1483" s="19" t="str">
        <f>IF(AND(מרקובחצי[[#This Row],[CycleNumber]]&lt;$B1484,SUM(מרקובחצי[[#This Row],[33]],O1484)=2),1,"")</f>
        <v/>
      </c>
      <c r="AO1483" s="19" t="str">
        <f>IF(AND(מרקובחצי[[#This Row],[CycleNumber]]&lt;$B1484,SUM(מרקובחצי[[#This Row],[33]],P1484)=2),1,"")</f>
        <v/>
      </c>
      <c r="AP1483" s="19" t="str">
        <f>IF(AND(מרקובחצי[[#This Row],[CycleNumber]]&lt;$B1484,SUM(מרקובחצי[[#This Row],[33]],Q1484)=2),1,"")</f>
        <v/>
      </c>
      <c r="AQ1483" s="19" t="str">
        <f>IF(AND(מרקובחצי[[#This Row],[CycleNumber]]&lt;$B1484,SUM(W1483:W1484)=2),1,"")</f>
        <v/>
      </c>
      <c r="AR1483" s="19" t="str">
        <f>IF(AND(מרקובחצי[[#This Row],[CycleNumber]]&lt;$B1484,SUM(מרקובחצי[[#This Row],[12]],S1484)=2),1,"")</f>
        <v/>
      </c>
      <c r="AS1483" s="19" t="str">
        <f>IF(AND(מרקובחצי[[#This Row],[CycleNumber]]&lt;$B1484,SUM(מרקובחצי[[#This Row],[22]],V1484)=2),1,"")</f>
        <v/>
      </c>
      <c r="AT1483" s="21">
        <f>SUM(מרקובחצי[[#This Row],[11]:[33]])</f>
        <v>1</v>
      </c>
    </row>
    <row r="1484" spans="1:46" ht="15.6" x14ac:dyDescent="0.25">
      <c r="A1484" s="19" t="s">
        <v>157</v>
      </c>
      <c r="B1484" s="19">
        <v>18</v>
      </c>
      <c r="C1484">
        <v>29</v>
      </c>
      <c r="D1484" s="19">
        <f>מרקובחצי[[#This Row],[LengthofCycle]]+1</f>
        <v>30</v>
      </c>
      <c r="E1484" t="str">
        <f>IF(IFERROR(LOOKUP(מרקובחצי[[#This Row],[ClientID]],קביעויות[הפלגה]),FALSE)=מרקובחצי[[#This Row],[ClientID]],1,"")</f>
        <v/>
      </c>
      <c r="F1484" t="str">
        <f>IF(IFERROR(LOOKUP(מרקובחצי[[#This Row],[ClientID]],סוגחציקבוע[S31]),FALSE)=מרקובחצי[[#This Row],[ClientID]],1,"")</f>
        <v/>
      </c>
      <c r="G1484" t="str">
        <f>IF(IFERROR(LOOKUP(מרקובחצי[[#This Row],[ClientID]],סוגחציקבוע[S32]),FALSE)=מרקובחצי[[#This Row],[ClientID]],1,"")</f>
        <v/>
      </c>
      <c r="H1484" t="str">
        <f>IF(IFERROR(LOOKUP(מרקובחצי[[#This Row],[ClientID]],סוגחציקבוע[S33]),FALSE)=מרקובחצי[[#This Row],[ClientID]],1,"")</f>
        <v/>
      </c>
      <c r="I1484">
        <f>IF(IFERROR(LOOKUP(מרקובחצי[[#This Row],[ClientID]],סוגחציקבוע[S32&amp;33]),FALSE)=מרקובחצי[[#This Row],[ClientID]],1,"")</f>
        <v>1</v>
      </c>
      <c r="J1484" s="19">
        <f>IF(SUM(מרקובחצי[[#This Row],[11]:[13]])=1,מרקובחצי[[#This Row],[עד ועד]],IF(SUM(R1483:T1484)=1,IF(מרקובחצי[[#This Row],[עד ועד]]&lt;J1483,מרקובחצי[[#This Row],[עד ועד]],J1483),J1483))</f>
        <v>28</v>
      </c>
      <c r="K1484" s="19">
        <f>IF(SUM(מרקובחצי[[#This Row],[11]:[13]])=1,מרקובחצי[[#This Row],[עד ועד]],IF(SUM(R1483:T1484)=1,IF(מרקובחצי[[#This Row],[עד ועד]]&gt;K1483,מרקובחצי[[#This Row],[עד ועד]],K1483),K1483))</f>
        <v>39</v>
      </c>
      <c r="L1484" s="19" t="str">
        <f>IF(AND(SUM(מרקובחצי[[#This Row],[31]:[33]])=1,SUM(U1483:W1483)=0),מרקובחצי[[#This Row],[מקס]]-מרקובחצי[[#This Row],[מינ]],"")</f>
        <v/>
      </c>
      <c r="M148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84" s="19" t="str">
        <f t="shared" si="23"/>
        <v>S32</v>
      </c>
      <c r="O1484" s="19" t="str">
        <f>IF(מרקובחצי[[#This Row],[קבעה הפלגה?]]=1,"",IF(AND(מרקובחצי[[#This Row],[עד ועד]]&lt;29,OR(מרקובחצי[[#This Row],[CycleNumber]]=1,AND(U1483=1,OR(מרקובחצי[[#This Row],[עד ועד]]&lt;J1483,מרקובחצי[[#This Row],[עד ועד]]&gt;K1483)),AND(V1483=1,מרקובחצי[[#This Row],[עד ועד]]&lt;J1483),W1483=1)),1,""))</f>
        <v/>
      </c>
      <c r="P1484" s="19" t="str">
        <f>IF(מרקובחצי[[#This Row],[קבעה הפלגה?]]=1,"",IF(AND(מרקובחצי[[#This Row],[עד ועד]]&gt;28,מרקובחצי[[#This Row],[עד ועד]]&lt;32,OR(מרקובחצי[[#This Row],[CycleNumber]]=1,AND(U1483=1),AND(V1483=1,OR(מרקובחצי[[#This Row],[עד ועד]]&lt;J1483,מרקובחצי[[#This Row],[עד ועד]]&gt;K1483)),W1483=1)),1,""))</f>
        <v/>
      </c>
      <c r="Q1484" s="19" t="str">
        <f>IF(מרקובחצי[[#This Row],[קבעה הפלגה?]]=1,"",IF(AND(מרקובחצי[[#This Row],[עד ועד]]&gt;31,OR(מרקובחצי[[#This Row],[CycleNumber]]=1,AND(U1483=1),AND(V1483=1,מרקובחצי[[#This Row],[עד ועד]]&gt;K1483),AND(W1483=1,OR(מרקובחצי[[#This Row],[עד ועד]]&gt;K1483,מרקובחצי[[#This Row],[עד ועד]]&lt;J1483)))),1,""))</f>
        <v/>
      </c>
      <c r="R1484" s="19" t="str">
        <f>IF(מרקובחצי[[#This Row],[CycleNumber]]&gt;1,IF(AND(O1483=1,מרקובחצי[[#This Row],[עד ועד]]&lt;29),1,""),"")</f>
        <v/>
      </c>
      <c r="S1484" s="19" t="str">
        <f>IF(מרקובחצי[[#This Row],[CycleNumber]]&gt;1,IF(OR(AND(O1483=1,מרקובחצי[[#This Row],[עד ועד]]&gt;28),AND(P1483=1),AND(Q1483=1,מרקובחצי[[#This Row],[עד ועד]]&lt;32)),1,""),"")</f>
        <v/>
      </c>
      <c r="T1484" s="19" t="str">
        <f>IF(מרקובחצי[[#This Row],[CycleNumber]]&gt;1,IF(AND(Q1483=1,מרקובחצי[[#This Row],[עד ועד]]&gt;31),1,""),"")</f>
        <v/>
      </c>
      <c r="U1484" s="19" t="str">
        <f>IF(מרקובחצי[[#This Row],[CycleNumber]]&gt;1,IF(AND(R1483=1,מרקובחצי[[#This Row],[עד ועד]]&lt;29),1,IF(AND(U1483=1,NOT(OR(מרקובחצי[[#This Row],[עד ועד]]&lt;J1483,מרקובחצי[[#This Row],[עד ועד]]&gt;K1483))),1,"")),"")</f>
        <v/>
      </c>
      <c r="V1484" s="19">
        <f>IF(מרקובחצי[[#This Row],[CycleNumber]]&gt;1,IF(AND(SUM(R1483:T1483)=1,מרקובחצי[[#This Row],[עד ועד]]&gt;28,מרקובחצי[[#This Row],[עד ועד]]&lt;32),1,IF(OR(S1483=1,AND(R1483=1,מרקובחצי[[#This Row],[עד ועד]]&gt;28),AND(T1483=1,מרקובחצי[[#This Row],[עד ועד]]&lt;32)),1,IF(AND(V1483=1,NOT(OR(מרקובחצי[[#This Row],[עד ועד]]&lt;J1483,מרקובחצי[[#This Row],[עד ועד]]&gt;K1483))),1,""))),"")</f>
        <v>1</v>
      </c>
      <c r="W1484" s="19" t="str">
        <f>IF(מרקובחצי[[#This Row],[CycleNumber]]&gt;1,IF(AND(T1483=1,מרקובחצי[[#This Row],[עד ועד]]&gt;31),1,IF(AND(W1483=1,NOT(OR(מרקובחצי[[#This Row],[עד ועד]]&lt;J1483,מרקובחצי[[#This Row],[עד ועד]]&gt;K1483))),1,"")),"")</f>
        <v/>
      </c>
      <c r="X1484" s="19" t="str">
        <f>IF(AND(מרקובחצי[[#This Row],[CycleNumber]]&lt;$B1485,SUM(מרקובחצי[[#This Row],[11]],R1485)=2),1,"")</f>
        <v/>
      </c>
      <c r="Y1484" s="19" t="str">
        <f>IF(AND(מרקובחצי[[#This Row],[CycleNumber]]&lt;$B1485,SUM(מרקובחצי[[#This Row],[11]],S1485)=2),1,"")</f>
        <v/>
      </c>
      <c r="Z1484" s="19" t="str">
        <f>IF(AND(מרקובחצי[[#This Row],[CycleNumber]]&lt;$B1485,SUM(מרקובחצי[[#This Row],[13]],S1485)=2),1,"")</f>
        <v/>
      </c>
      <c r="AA1484" s="19" t="str">
        <f>IF(AND(מרקובחצי[[#This Row],[CycleNumber]]&lt;$B1485,SUM(מרקובחצי[[#This Row],[13]],T1485)=2),1,"")</f>
        <v/>
      </c>
      <c r="AB1484" s="19" t="str">
        <f>IF(AND(מרקובחצי[[#This Row],[CycleNumber]]&lt;$B1485,SUM(מרקובחצי[[#This Row],[21]],U1485)=2),1,"")</f>
        <v/>
      </c>
      <c r="AC1484" s="19" t="str">
        <f>IF(AND(מרקובחצי[[#This Row],[CycleNumber]]&lt;$B1485,SUM(מרקובחצי[[#This Row],[21]],V1485)=2),1,"")</f>
        <v/>
      </c>
      <c r="AD1484" s="19" t="str">
        <f>IF(AND(מרקובחצי[[#This Row],[CycleNumber]]&lt;$B1485,SUM(מרקובחצי[[#This Row],[23]],V1485)=2),1,"")</f>
        <v/>
      </c>
      <c r="AE1484" s="19" t="str">
        <f>IF(AND(מרקובחצי[[#This Row],[CycleNumber]]&lt;$B1485,SUM(מרקובחצי[[#This Row],[23]],W1485)=2),1,"")</f>
        <v/>
      </c>
      <c r="AF1484" s="19" t="str">
        <f>IF(AND(מרקובחצי[[#This Row],[CycleNumber]]&lt;$B1485,SUM(מרקובחצי[[#This Row],[31]],O1485)=2),1,"")</f>
        <v/>
      </c>
      <c r="AG1484" s="19" t="str">
        <f>IF(AND(מרקובחצי[[#This Row],[CycleNumber]]&lt;$B1485,SUM(מרקובחצי[[#This Row],[31]],P1485)=2),1,"")</f>
        <v/>
      </c>
      <c r="AH1484" s="19" t="str">
        <f>IF(AND(מרקובחצי[[#This Row],[CycleNumber]]&lt;$B1485,SUM(מרקובחצי[[#This Row],[31]],Q1485)=2),1,"")</f>
        <v/>
      </c>
      <c r="AI1484" s="19" t="str">
        <f>IF(AND(מרקובחצי[[#This Row],[CycleNumber]]&lt;$B1485,SUM(U1484:U1485)=2),1,"")</f>
        <v/>
      </c>
      <c r="AJ1484" s="19" t="str">
        <f>IF(AND(מרקובחצי[[#This Row],[CycleNumber]]&lt;$B1485,SUM(מרקובחצי[[#This Row],[32]],O1485)=2),1,"")</f>
        <v/>
      </c>
      <c r="AK1484" s="19" t="str">
        <f>IF(AND(מרקובחצי[[#This Row],[CycleNumber]]&lt;$B1485,SUM(מרקובחצי[[#This Row],[32]],P1485)=2),1,"")</f>
        <v/>
      </c>
      <c r="AL1484" s="19" t="str">
        <f>IF(AND(מרקובחצי[[#This Row],[CycleNumber]]&lt;$B1485,SUM(מרקובחצי[[#This Row],[32]],Q1485)=2),1,"")</f>
        <v/>
      </c>
      <c r="AM1484" s="19">
        <f>IF(AND(מרקובחצי[[#This Row],[CycleNumber]]&lt;$B1485,SUM(V1484:V1485)=2),1,"")</f>
        <v>1</v>
      </c>
      <c r="AN1484" s="19" t="str">
        <f>IF(AND(מרקובחצי[[#This Row],[CycleNumber]]&lt;$B1485,SUM(מרקובחצי[[#This Row],[33]],O1485)=2),1,"")</f>
        <v/>
      </c>
      <c r="AO1484" s="19" t="str">
        <f>IF(AND(מרקובחצי[[#This Row],[CycleNumber]]&lt;$B1485,SUM(מרקובחצי[[#This Row],[33]],P1485)=2),1,"")</f>
        <v/>
      </c>
      <c r="AP1484" s="19" t="str">
        <f>IF(AND(מרקובחצי[[#This Row],[CycleNumber]]&lt;$B1485,SUM(מרקובחצי[[#This Row],[33]],Q1485)=2),1,"")</f>
        <v/>
      </c>
      <c r="AQ1484" s="19" t="str">
        <f>IF(AND(מרקובחצי[[#This Row],[CycleNumber]]&lt;$B1485,SUM(W1484:W1485)=2),1,"")</f>
        <v/>
      </c>
      <c r="AR1484" s="19" t="str">
        <f>IF(AND(מרקובחצי[[#This Row],[CycleNumber]]&lt;$B1485,SUM(מרקובחצי[[#This Row],[12]],S1485)=2),1,"")</f>
        <v/>
      </c>
      <c r="AS1484" s="19" t="str">
        <f>IF(AND(מרקובחצי[[#This Row],[CycleNumber]]&lt;$B1485,SUM(מרקובחצי[[#This Row],[22]],V1485)=2),1,"")</f>
        <v/>
      </c>
      <c r="AT1484" s="21">
        <f>SUM(מרקובחצי[[#This Row],[11]:[33]])</f>
        <v>1</v>
      </c>
    </row>
    <row r="1485" spans="1:46" ht="15.6" x14ac:dyDescent="0.25">
      <c r="A1485" s="19" t="s">
        <v>157</v>
      </c>
      <c r="B1485" s="19">
        <v>19</v>
      </c>
      <c r="C1485">
        <v>27</v>
      </c>
      <c r="D1485" s="19">
        <f>מרקובחצי[[#This Row],[LengthofCycle]]+1</f>
        <v>28</v>
      </c>
      <c r="E1485" t="str">
        <f>IF(IFERROR(LOOKUP(מרקובחצי[[#This Row],[ClientID]],קביעויות[הפלגה]),FALSE)=מרקובחצי[[#This Row],[ClientID]],1,"")</f>
        <v/>
      </c>
      <c r="F1485" t="str">
        <f>IF(IFERROR(LOOKUP(מרקובחצי[[#This Row],[ClientID]],סוגחציקבוע[S31]),FALSE)=מרקובחצי[[#This Row],[ClientID]],1,"")</f>
        <v/>
      </c>
      <c r="G1485" t="str">
        <f>IF(IFERROR(LOOKUP(מרקובחצי[[#This Row],[ClientID]],סוגחציקבוע[S32]),FALSE)=מרקובחצי[[#This Row],[ClientID]],1,"")</f>
        <v/>
      </c>
      <c r="H1485" t="str">
        <f>IF(IFERROR(LOOKUP(מרקובחצי[[#This Row],[ClientID]],סוגחציקבוע[S33]),FALSE)=מרקובחצי[[#This Row],[ClientID]],1,"")</f>
        <v/>
      </c>
      <c r="I1485">
        <f>IF(IFERROR(LOOKUP(מרקובחצי[[#This Row],[ClientID]],סוגחציקבוע[S32&amp;33]),FALSE)=מרקובחצי[[#This Row],[ClientID]],1,"")</f>
        <v>1</v>
      </c>
      <c r="J1485" s="19">
        <f>IF(SUM(מרקובחצי[[#This Row],[11]:[13]])=1,מרקובחצי[[#This Row],[עד ועד]],IF(SUM(R1484:T1485)=1,IF(מרקובחצי[[#This Row],[עד ועד]]&lt;J1484,מרקובחצי[[#This Row],[עד ועד]],J1484),J1484))</f>
        <v>28</v>
      </c>
      <c r="K1485" s="19">
        <f>IF(SUM(מרקובחצי[[#This Row],[11]:[13]])=1,מרקובחצי[[#This Row],[עד ועד]],IF(SUM(R1484:T1485)=1,IF(מרקובחצי[[#This Row],[עד ועד]]&gt;K1484,מרקובחצי[[#This Row],[עד ועד]],K1484),K1484))</f>
        <v>39</v>
      </c>
      <c r="L1485" s="19" t="str">
        <f>IF(AND(SUM(מרקובחצי[[#This Row],[31]:[33]])=1,SUM(U1484:W1484)=0),מרקובחצי[[#This Row],[מקס]]-מרקובחצי[[#This Row],[מינ]],"")</f>
        <v/>
      </c>
      <c r="M148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85" s="19" t="str">
        <f t="shared" si="23"/>
        <v>S32</v>
      </c>
      <c r="O1485" s="19" t="str">
        <f>IF(מרקובחצי[[#This Row],[קבעה הפלגה?]]=1,"",IF(AND(מרקובחצי[[#This Row],[עד ועד]]&lt;29,OR(מרקובחצי[[#This Row],[CycleNumber]]=1,AND(U1484=1,OR(מרקובחצי[[#This Row],[עד ועד]]&lt;J1484,מרקובחצי[[#This Row],[עד ועד]]&gt;K1484)),AND(V1484=1,מרקובחצי[[#This Row],[עד ועד]]&lt;J1484),W1484=1)),1,""))</f>
        <v/>
      </c>
      <c r="P1485" s="19" t="str">
        <f>IF(מרקובחצי[[#This Row],[קבעה הפלגה?]]=1,"",IF(AND(מרקובחצי[[#This Row],[עד ועד]]&gt;28,מרקובחצי[[#This Row],[עד ועד]]&lt;32,OR(מרקובחצי[[#This Row],[CycleNumber]]=1,AND(U1484=1),AND(V1484=1,OR(מרקובחצי[[#This Row],[עד ועד]]&lt;J1484,מרקובחצי[[#This Row],[עד ועד]]&gt;K1484)),W1484=1)),1,""))</f>
        <v/>
      </c>
      <c r="Q1485" s="19" t="str">
        <f>IF(מרקובחצי[[#This Row],[קבעה הפלגה?]]=1,"",IF(AND(מרקובחצי[[#This Row],[עד ועד]]&gt;31,OR(מרקובחצי[[#This Row],[CycleNumber]]=1,AND(U1484=1),AND(V1484=1,מרקובחצי[[#This Row],[עד ועד]]&gt;K1484),AND(W1484=1,OR(מרקובחצי[[#This Row],[עד ועד]]&gt;K1484,מרקובחצי[[#This Row],[עד ועד]]&lt;J1484)))),1,""))</f>
        <v/>
      </c>
      <c r="R1485" s="19" t="str">
        <f>IF(מרקובחצי[[#This Row],[CycleNumber]]&gt;1,IF(AND(O1484=1,מרקובחצי[[#This Row],[עד ועד]]&lt;29),1,""),"")</f>
        <v/>
      </c>
      <c r="S1485" s="19" t="str">
        <f>IF(מרקובחצי[[#This Row],[CycleNumber]]&gt;1,IF(OR(AND(O1484=1,מרקובחצי[[#This Row],[עד ועד]]&gt;28),AND(P1484=1),AND(Q1484=1,מרקובחצי[[#This Row],[עד ועד]]&lt;32)),1,""),"")</f>
        <v/>
      </c>
      <c r="T1485" s="19" t="str">
        <f>IF(מרקובחצי[[#This Row],[CycleNumber]]&gt;1,IF(AND(Q1484=1,מרקובחצי[[#This Row],[עד ועד]]&gt;31),1,""),"")</f>
        <v/>
      </c>
      <c r="U1485" s="19" t="str">
        <f>IF(מרקובחצי[[#This Row],[CycleNumber]]&gt;1,IF(AND(R1484=1,מרקובחצי[[#This Row],[עד ועד]]&lt;29),1,IF(AND(U1484=1,NOT(OR(מרקובחצי[[#This Row],[עד ועד]]&lt;J1484,מרקובחצי[[#This Row],[עד ועד]]&gt;K1484))),1,"")),"")</f>
        <v/>
      </c>
      <c r="V1485" s="19">
        <f>IF(מרקובחצי[[#This Row],[CycleNumber]]&gt;1,IF(AND(SUM(R1484:T1484)=1,מרקובחצי[[#This Row],[עד ועד]]&gt;28,מרקובחצי[[#This Row],[עד ועד]]&lt;32),1,IF(OR(S1484=1,AND(R1484=1,מרקובחצי[[#This Row],[עד ועד]]&gt;28),AND(T1484=1,מרקובחצי[[#This Row],[עד ועד]]&lt;32)),1,IF(AND(V1484=1,NOT(OR(מרקובחצי[[#This Row],[עד ועד]]&lt;J1484,מרקובחצי[[#This Row],[עד ועד]]&gt;K1484))),1,""))),"")</f>
        <v>1</v>
      </c>
      <c r="W1485" s="19" t="str">
        <f>IF(מרקובחצי[[#This Row],[CycleNumber]]&gt;1,IF(AND(T1484=1,מרקובחצי[[#This Row],[עד ועד]]&gt;31),1,IF(AND(W1484=1,NOT(OR(מרקובחצי[[#This Row],[עד ועד]]&lt;J1484,מרקובחצי[[#This Row],[עד ועד]]&gt;K1484))),1,"")),"")</f>
        <v/>
      </c>
      <c r="X1485" s="19" t="str">
        <f>IF(AND(מרקובחצי[[#This Row],[CycleNumber]]&lt;$B1486,SUM(מרקובחצי[[#This Row],[11]],R1486)=2),1,"")</f>
        <v/>
      </c>
      <c r="Y1485" s="19" t="str">
        <f>IF(AND(מרקובחצי[[#This Row],[CycleNumber]]&lt;$B1486,SUM(מרקובחצי[[#This Row],[11]],S1486)=2),1,"")</f>
        <v/>
      </c>
      <c r="Z1485" s="19" t="str">
        <f>IF(AND(מרקובחצי[[#This Row],[CycleNumber]]&lt;$B1486,SUM(מרקובחצי[[#This Row],[13]],S1486)=2),1,"")</f>
        <v/>
      </c>
      <c r="AA1485" s="19" t="str">
        <f>IF(AND(מרקובחצי[[#This Row],[CycleNumber]]&lt;$B1486,SUM(מרקובחצי[[#This Row],[13]],T1486)=2),1,"")</f>
        <v/>
      </c>
      <c r="AB1485" s="19" t="str">
        <f>IF(AND(מרקובחצי[[#This Row],[CycleNumber]]&lt;$B1486,SUM(מרקובחצי[[#This Row],[21]],U1486)=2),1,"")</f>
        <v/>
      </c>
      <c r="AC1485" s="19" t="str">
        <f>IF(AND(מרקובחצי[[#This Row],[CycleNumber]]&lt;$B1486,SUM(מרקובחצי[[#This Row],[21]],V1486)=2),1,"")</f>
        <v/>
      </c>
      <c r="AD1485" s="19" t="str">
        <f>IF(AND(מרקובחצי[[#This Row],[CycleNumber]]&lt;$B1486,SUM(מרקובחצי[[#This Row],[23]],V1486)=2),1,"")</f>
        <v/>
      </c>
      <c r="AE1485" s="19" t="str">
        <f>IF(AND(מרקובחצי[[#This Row],[CycleNumber]]&lt;$B1486,SUM(מרקובחצי[[#This Row],[23]],W1486)=2),1,"")</f>
        <v/>
      </c>
      <c r="AF1485" s="19" t="str">
        <f>IF(AND(מרקובחצי[[#This Row],[CycleNumber]]&lt;$B1486,SUM(מרקובחצי[[#This Row],[31]],O1486)=2),1,"")</f>
        <v/>
      </c>
      <c r="AG1485" s="19" t="str">
        <f>IF(AND(מרקובחצי[[#This Row],[CycleNumber]]&lt;$B1486,SUM(מרקובחצי[[#This Row],[31]],P1486)=2),1,"")</f>
        <v/>
      </c>
      <c r="AH1485" s="19" t="str">
        <f>IF(AND(מרקובחצי[[#This Row],[CycleNumber]]&lt;$B1486,SUM(מרקובחצי[[#This Row],[31]],Q1486)=2),1,"")</f>
        <v/>
      </c>
      <c r="AI1485" s="19" t="str">
        <f>IF(AND(מרקובחצי[[#This Row],[CycleNumber]]&lt;$B1486,SUM(U1485:U1486)=2),1,"")</f>
        <v/>
      </c>
      <c r="AJ1485" s="19" t="str">
        <f>IF(AND(מרקובחצי[[#This Row],[CycleNumber]]&lt;$B1486,SUM(מרקובחצי[[#This Row],[32]],O1486)=2),1,"")</f>
        <v/>
      </c>
      <c r="AK1485" s="19" t="str">
        <f>IF(AND(מרקובחצי[[#This Row],[CycleNumber]]&lt;$B1486,SUM(מרקובחצי[[#This Row],[32]],P1486)=2),1,"")</f>
        <v/>
      </c>
      <c r="AL1485" s="19" t="str">
        <f>IF(AND(מרקובחצי[[#This Row],[CycleNumber]]&lt;$B1486,SUM(מרקובחצי[[#This Row],[32]],Q1486)=2),1,"")</f>
        <v/>
      </c>
      <c r="AM1485" s="19">
        <f>IF(AND(מרקובחצי[[#This Row],[CycleNumber]]&lt;$B1486,SUM(V1485:V1486)=2),1,"")</f>
        <v>1</v>
      </c>
      <c r="AN1485" s="19" t="str">
        <f>IF(AND(מרקובחצי[[#This Row],[CycleNumber]]&lt;$B1486,SUM(מרקובחצי[[#This Row],[33]],O1486)=2),1,"")</f>
        <v/>
      </c>
      <c r="AO1485" s="19" t="str">
        <f>IF(AND(מרקובחצי[[#This Row],[CycleNumber]]&lt;$B1486,SUM(מרקובחצי[[#This Row],[33]],P1486)=2),1,"")</f>
        <v/>
      </c>
      <c r="AP1485" s="19" t="str">
        <f>IF(AND(מרקובחצי[[#This Row],[CycleNumber]]&lt;$B1486,SUM(מרקובחצי[[#This Row],[33]],Q1486)=2),1,"")</f>
        <v/>
      </c>
      <c r="AQ1485" s="19" t="str">
        <f>IF(AND(מרקובחצי[[#This Row],[CycleNumber]]&lt;$B1486,SUM(W1485:W1486)=2),1,"")</f>
        <v/>
      </c>
      <c r="AR1485" s="19" t="str">
        <f>IF(AND(מרקובחצי[[#This Row],[CycleNumber]]&lt;$B1486,SUM(מרקובחצי[[#This Row],[12]],S1486)=2),1,"")</f>
        <v/>
      </c>
      <c r="AS1485" s="19" t="str">
        <f>IF(AND(מרקובחצי[[#This Row],[CycleNumber]]&lt;$B1486,SUM(מרקובחצי[[#This Row],[22]],V1486)=2),1,"")</f>
        <v/>
      </c>
      <c r="AT1485" s="21">
        <f>SUM(מרקובחצי[[#This Row],[11]:[33]])</f>
        <v>1</v>
      </c>
    </row>
    <row r="1486" spans="1:46" ht="15.6" x14ac:dyDescent="0.25">
      <c r="A1486" s="19" t="s">
        <v>157</v>
      </c>
      <c r="B1486" s="19">
        <v>20</v>
      </c>
      <c r="C1486">
        <v>28</v>
      </c>
      <c r="D1486" s="19">
        <f>מרקובחצי[[#This Row],[LengthofCycle]]+1</f>
        <v>29</v>
      </c>
      <c r="E1486" t="str">
        <f>IF(IFERROR(LOOKUP(מרקובחצי[[#This Row],[ClientID]],קביעויות[הפלגה]),FALSE)=מרקובחצי[[#This Row],[ClientID]],1,"")</f>
        <v/>
      </c>
      <c r="F1486" t="str">
        <f>IF(IFERROR(LOOKUP(מרקובחצי[[#This Row],[ClientID]],סוגחציקבוע[S31]),FALSE)=מרקובחצי[[#This Row],[ClientID]],1,"")</f>
        <v/>
      </c>
      <c r="G1486" t="str">
        <f>IF(IFERROR(LOOKUP(מרקובחצי[[#This Row],[ClientID]],סוגחציקבוע[S32]),FALSE)=מרקובחצי[[#This Row],[ClientID]],1,"")</f>
        <v/>
      </c>
      <c r="H1486" t="str">
        <f>IF(IFERROR(LOOKUP(מרקובחצי[[#This Row],[ClientID]],סוגחציקבוע[S33]),FALSE)=מרקובחצי[[#This Row],[ClientID]],1,"")</f>
        <v/>
      </c>
      <c r="I1486">
        <f>IF(IFERROR(LOOKUP(מרקובחצי[[#This Row],[ClientID]],סוגחציקבוע[S32&amp;33]),FALSE)=מרקובחצי[[#This Row],[ClientID]],1,"")</f>
        <v>1</v>
      </c>
      <c r="J1486" s="19">
        <f>IF(SUM(מרקובחצי[[#This Row],[11]:[13]])=1,מרקובחצי[[#This Row],[עד ועד]],IF(SUM(R1485:T1486)=1,IF(מרקובחצי[[#This Row],[עד ועד]]&lt;J1485,מרקובחצי[[#This Row],[עד ועד]],J1485),J1485))</f>
        <v>28</v>
      </c>
      <c r="K1486" s="19">
        <f>IF(SUM(מרקובחצי[[#This Row],[11]:[13]])=1,מרקובחצי[[#This Row],[עד ועד]],IF(SUM(R1485:T1486)=1,IF(מרקובחצי[[#This Row],[עד ועד]]&gt;K1485,מרקובחצי[[#This Row],[עד ועד]],K1485),K1485))</f>
        <v>39</v>
      </c>
      <c r="L1486" s="19" t="str">
        <f>IF(AND(SUM(מרקובחצי[[#This Row],[31]:[33]])=1,SUM(U1485:W1485)=0),מרקובחצי[[#This Row],[מקס]]-מרקובחצי[[#This Row],[מינ]],"")</f>
        <v/>
      </c>
      <c r="M148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86" s="19" t="str">
        <f t="shared" si="23"/>
        <v>S32</v>
      </c>
      <c r="O1486" s="19" t="str">
        <f>IF(מרקובחצי[[#This Row],[קבעה הפלגה?]]=1,"",IF(AND(מרקובחצי[[#This Row],[עד ועד]]&lt;29,OR(מרקובחצי[[#This Row],[CycleNumber]]=1,AND(U1485=1,OR(מרקובחצי[[#This Row],[עד ועד]]&lt;J1485,מרקובחצי[[#This Row],[עד ועד]]&gt;K1485)),AND(V1485=1,מרקובחצי[[#This Row],[עד ועד]]&lt;J1485),W1485=1)),1,""))</f>
        <v/>
      </c>
      <c r="P1486" s="19" t="str">
        <f>IF(מרקובחצי[[#This Row],[קבעה הפלגה?]]=1,"",IF(AND(מרקובחצי[[#This Row],[עד ועד]]&gt;28,מרקובחצי[[#This Row],[עד ועד]]&lt;32,OR(מרקובחצי[[#This Row],[CycleNumber]]=1,AND(U1485=1),AND(V1485=1,OR(מרקובחצי[[#This Row],[עד ועד]]&lt;J1485,מרקובחצי[[#This Row],[עד ועד]]&gt;K1485)),W1485=1)),1,""))</f>
        <v/>
      </c>
      <c r="Q1486" s="19" t="str">
        <f>IF(מרקובחצי[[#This Row],[קבעה הפלגה?]]=1,"",IF(AND(מרקובחצי[[#This Row],[עד ועד]]&gt;31,OR(מרקובחצי[[#This Row],[CycleNumber]]=1,AND(U1485=1),AND(V1485=1,מרקובחצי[[#This Row],[עד ועד]]&gt;K1485),AND(W1485=1,OR(מרקובחצי[[#This Row],[עד ועד]]&gt;K1485,מרקובחצי[[#This Row],[עד ועד]]&lt;J1485)))),1,""))</f>
        <v/>
      </c>
      <c r="R1486" s="19" t="str">
        <f>IF(מרקובחצי[[#This Row],[CycleNumber]]&gt;1,IF(AND(O1485=1,מרקובחצי[[#This Row],[עד ועד]]&lt;29),1,""),"")</f>
        <v/>
      </c>
      <c r="S1486" s="19" t="str">
        <f>IF(מרקובחצי[[#This Row],[CycleNumber]]&gt;1,IF(OR(AND(O1485=1,מרקובחצי[[#This Row],[עד ועד]]&gt;28),AND(P1485=1),AND(Q1485=1,מרקובחצי[[#This Row],[עד ועד]]&lt;32)),1,""),"")</f>
        <v/>
      </c>
      <c r="T1486" s="19" t="str">
        <f>IF(מרקובחצי[[#This Row],[CycleNumber]]&gt;1,IF(AND(Q1485=1,מרקובחצי[[#This Row],[עד ועד]]&gt;31),1,""),"")</f>
        <v/>
      </c>
      <c r="U1486" s="19" t="str">
        <f>IF(מרקובחצי[[#This Row],[CycleNumber]]&gt;1,IF(AND(R1485=1,מרקובחצי[[#This Row],[עד ועד]]&lt;29),1,IF(AND(U1485=1,NOT(OR(מרקובחצי[[#This Row],[עד ועד]]&lt;J1485,מרקובחצי[[#This Row],[עד ועד]]&gt;K1485))),1,"")),"")</f>
        <v/>
      </c>
      <c r="V1486" s="19">
        <f>IF(מרקובחצי[[#This Row],[CycleNumber]]&gt;1,IF(AND(SUM(R1485:T1485)=1,מרקובחצי[[#This Row],[עד ועד]]&gt;28,מרקובחצי[[#This Row],[עד ועד]]&lt;32),1,IF(OR(S1485=1,AND(R1485=1,מרקובחצי[[#This Row],[עד ועד]]&gt;28),AND(T1485=1,מרקובחצי[[#This Row],[עד ועד]]&lt;32)),1,IF(AND(V1485=1,NOT(OR(מרקובחצי[[#This Row],[עד ועד]]&lt;J1485,מרקובחצי[[#This Row],[עד ועד]]&gt;K1485))),1,""))),"")</f>
        <v>1</v>
      </c>
      <c r="W1486" s="19" t="str">
        <f>IF(מרקובחצי[[#This Row],[CycleNumber]]&gt;1,IF(AND(T1485=1,מרקובחצי[[#This Row],[עד ועד]]&gt;31),1,IF(AND(W1485=1,NOT(OR(מרקובחצי[[#This Row],[עד ועד]]&lt;J1485,מרקובחצי[[#This Row],[עד ועד]]&gt;K1485))),1,"")),"")</f>
        <v/>
      </c>
      <c r="X1486" s="19" t="str">
        <f>IF(AND(מרקובחצי[[#This Row],[CycleNumber]]&lt;$B1487,SUM(מרקובחצי[[#This Row],[11]],R1487)=2),1,"")</f>
        <v/>
      </c>
      <c r="Y1486" s="19" t="str">
        <f>IF(AND(מרקובחצי[[#This Row],[CycleNumber]]&lt;$B1487,SUM(מרקובחצי[[#This Row],[11]],S1487)=2),1,"")</f>
        <v/>
      </c>
      <c r="Z1486" s="19" t="str">
        <f>IF(AND(מרקובחצי[[#This Row],[CycleNumber]]&lt;$B1487,SUM(מרקובחצי[[#This Row],[13]],S1487)=2),1,"")</f>
        <v/>
      </c>
      <c r="AA1486" s="19" t="str">
        <f>IF(AND(מרקובחצי[[#This Row],[CycleNumber]]&lt;$B1487,SUM(מרקובחצי[[#This Row],[13]],T1487)=2),1,"")</f>
        <v/>
      </c>
      <c r="AB1486" s="19" t="str">
        <f>IF(AND(מרקובחצי[[#This Row],[CycleNumber]]&lt;$B1487,SUM(מרקובחצי[[#This Row],[21]],U1487)=2),1,"")</f>
        <v/>
      </c>
      <c r="AC1486" s="19" t="str">
        <f>IF(AND(מרקובחצי[[#This Row],[CycleNumber]]&lt;$B1487,SUM(מרקובחצי[[#This Row],[21]],V1487)=2),1,"")</f>
        <v/>
      </c>
      <c r="AD1486" s="19" t="str">
        <f>IF(AND(מרקובחצי[[#This Row],[CycleNumber]]&lt;$B1487,SUM(מרקובחצי[[#This Row],[23]],V1487)=2),1,"")</f>
        <v/>
      </c>
      <c r="AE1486" s="19" t="str">
        <f>IF(AND(מרקובחצי[[#This Row],[CycleNumber]]&lt;$B1487,SUM(מרקובחצי[[#This Row],[23]],W1487)=2),1,"")</f>
        <v/>
      </c>
      <c r="AF1486" s="19" t="str">
        <f>IF(AND(מרקובחצי[[#This Row],[CycleNumber]]&lt;$B1487,SUM(מרקובחצי[[#This Row],[31]],O1487)=2),1,"")</f>
        <v/>
      </c>
      <c r="AG1486" s="19" t="str">
        <f>IF(AND(מרקובחצי[[#This Row],[CycleNumber]]&lt;$B1487,SUM(מרקובחצי[[#This Row],[31]],P1487)=2),1,"")</f>
        <v/>
      </c>
      <c r="AH1486" s="19" t="str">
        <f>IF(AND(מרקובחצי[[#This Row],[CycleNumber]]&lt;$B1487,SUM(מרקובחצי[[#This Row],[31]],Q1487)=2),1,"")</f>
        <v/>
      </c>
      <c r="AI1486" s="19" t="str">
        <f>IF(AND(מרקובחצי[[#This Row],[CycleNumber]]&lt;$B1487,SUM(U1486:U1487)=2),1,"")</f>
        <v/>
      </c>
      <c r="AJ1486" s="19" t="str">
        <f>IF(AND(מרקובחצי[[#This Row],[CycleNumber]]&lt;$B1487,SUM(מרקובחצי[[#This Row],[32]],O1487)=2),1,"")</f>
        <v/>
      </c>
      <c r="AK1486" s="19" t="str">
        <f>IF(AND(מרקובחצי[[#This Row],[CycleNumber]]&lt;$B1487,SUM(מרקובחצי[[#This Row],[32]],P1487)=2),1,"")</f>
        <v/>
      </c>
      <c r="AL1486" s="19" t="str">
        <f>IF(AND(מרקובחצי[[#This Row],[CycleNumber]]&lt;$B1487,SUM(מרקובחצי[[#This Row],[32]],Q1487)=2),1,"")</f>
        <v/>
      </c>
      <c r="AM1486" s="19">
        <f>IF(AND(מרקובחצי[[#This Row],[CycleNumber]]&lt;$B1487,SUM(V1486:V1487)=2),1,"")</f>
        <v>1</v>
      </c>
      <c r="AN1486" s="19" t="str">
        <f>IF(AND(מרקובחצי[[#This Row],[CycleNumber]]&lt;$B1487,SUM(מרקובחצי[[#This Row],[33]],O1487)=2),1,"")</f>
        <v/>
      </c>
      <c r="AO1486" s="19" t="str">
        <f>IF(AND(מרקובחצי[[#This Row],[CycleNumber]]&lt;$B1487,SUM(מרקובחצי[[#This Row],[33]],P1487)=2),1,"")</f>
        <v/>
      </c>
      <c r="AP1486" s="19" t="str">
        <f>IF(AND(מרקובחצי[[#This Row],[CycleNumber]]&lt;$B1487,SUM(מרקובחצי[[#This Row],[33]],Q1487)=2),1,"")</f>
        <v/>
      </c>
      <c r="AQ1486" s="19" t="str">
        <f>IF(AND(מרקובחצי[[#This Row],[CycleNumber]]&lt;$B1487,SUM(W1486:W1487)=2),1,"")</f>
        <v/>
      </c>
      <c r="AR1486" s="19" t="str">
        <f>IF(AND(מרקובחצי[[#This Row],[CycleNumber]]&lt;$B1487,SUM(מרקובחצי[[#This Row],[12]],S1487)=2),1,"")</f>
        <v/>
      </c>
      <c r="AS1486" s="19" t="str">
        <f>IF(AND(מרקובחצי[[#This Row],[CycleNumber]]&lt;$B1487,SUM(מרקובחצי[[#This Row],[22]],V1487)=2),1,"")</f>
        <v/>
      </c>
      <c r="AT1486" s="21">
        <f>SUM(מרקובחצי[[#This Row],[11]:[33]])</f>
        <v>1</v>
      </c>
    </row>
    <row r="1487" spans="1:46" ht="15.6" x14ac:dyDescent="0.25">
      <c r="A1487" s="19" t="s">
        <v>157</v>
      </c>
      <c r="B1487" s="19">
        <v>21</v>
      </c>
      <c r="C1487">
        <v>29</v>
      </c>
      <c r="D1487" s="19">
        <f>מרקובחצי[[#This Row],[LengthofCycle]]+1</f>
        <v>30</v>
      </c>
      <c r="E1487" t="str">
        <f>IF(IFERROR(LOOKUP(מרקובחצי[[#This Row],[ClientID]],קביעויות[הפלגה]),FALSE)=מרקובחצי[[#This Row],[ClientID]],1,"")</f>
        <v/>
      </c>
      <c r="F1487" t="str">
        <f>IF(IFERROR(LOOKUP(מרקובחצי[[#This Row],[ClientID]],סוגחציקבוע[S31]),FALSE)=מרקובחצי[[#This Row],[ClientID]],1,"")</f>
        <v/>
      </c>
      <c r="G1487" t="str">
        <f>IF(IFERROR(LOOKUP(מרקובחצי[[#This Row],[ClientID]],סוגחציקבוע[S32]),FALSE)=מרקובחצי[[#This Row],[ClientID]],1,"")</f>
        <v/>
      </c>
      <c r="H1487" t="str">
        <f>IF(IFERROR(LOOKUP(מרקובחצי[[#This Row],[ClientID]],סוגחציקבוע[S33]),FALSE)=מרקובחצי[[#This Row],[ClientID]],1,"")</f>
        <v/>
      </c>
      <c r="I1487">
        <f>IF(IFERROR(LOOKUP(מרקובחצי[[#This Row],[ClientID]],סוגחציקבוע[S32&amp;33]),FALSE)=מרקובחצי[[#This Row],[ClientID]],1,"")</f>
        <v>1</v>
      </c>
      <c r="J1487" s="19">
        <f>IF(SUM(מרקובחצי[[#This Row],[11]:[13]])=1,מרקובחצי[[#This Row],[עד ועד]],IF(SUM(R1486:T1487)=1,IF(מרקובחצי[[#This Row],[עד ועד]]&lt;J1486,מרקובחצי[[#This Row],[עד ועד]],J1486),J1486))</f>
        <v>28</v>
      </c>
      <c r="K1487" s="19">
        <f>IF(SUM(מרקובחצי[[#This Row],[11]:[13]])=1,מרקובחצי[[#This Row],[עד ועד]],IF(SUM(R1486:T1487)=1,IF(מרקובחצי[[#This Row],[עד ועד]]&gt;K1486,מרקובחצי[[#This Row],[עד ועד]],K1486),K1486))</f>
        <v>39</v>
      </c>
      <c r="L1487" s="19" t="str">
        <f>IF(AND(SUM(מרקובחצי[[#This Row],[31]:[33]])=1,SUM(U1486:W1486)=0),מרקובחצי[[#This Row],[מקס]]-מרקובחצי[[#This Row],[מינ]],"")</f>
        <v/>
      </c>
      <c r="M148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87" s="19" t="str">
        <f t="shared" si="23"/>
        <v>S32</v>
      </c>
      <c r="O1487" s="19" t="str">
        <f>IF(מרקובחצי[[#This Row],[קבעה הפלגה?]]=1,"",IF(AND(מרקובחצי[[#This Row],[עד ועד]]&lt;29,OR(מרקובחצי[[#This Row],[CycleNumber]]=1,AND(U1486=1,OR(מרקובחצי[[#This Row],[עד ועד]]&lt;J1486,מרקובחצי[[#This Row],[עד ועד]]&gt;K1486)),AND(V1486=1,מרקובחצי[[#This Row],[עד ועד]]&lt;J1486),W1486=1)),1,""))</f>
        <v/>
      </c>
      <c r="P1487" s="19" t="str">
        <f>IF(מרקובחצי[[#This Row],[קבעה הפלגה?]]=1,"",IF(AND(מרקובחצי[[#This Row],[עד ועד]]&gt;28,מרקובחצי[[#This Row],[עד ועד]]&lt;32,OR(מרקובחצי[[#This Row],[CycleNumber]]=1,AND(U1486=1),AND(V1486=1,OR(מרקובחצי[[#This Row],[עד ועד]]&lt;J1486,מרקובחצי[[#This Row],[עד ועד]]&gt;K1486)),W1486=1)),1,""))</f>
        <v/>
      </c>
      <c r="Q1487" s="19" t="str">
        <f>IF(מרקובחצי[[#This Row],[קבעה הפלגה?]]=1,"",IF(AND(מרקובחצי[[#This Row],[עד ועד]]&gt;31,OR(מרקובחצי[[#This Row],[CycleNumber]]=1,AND(U1486=1),AND(V1486=1,מרקובחצי[[#This Row],[עד ועד]]&gt;K1486),AND(W1486=1,OR(מרקובחצי[[#This Row],[עד ועד]]&gt;K1486,מרקובחצי[[#This Row],[עד ועד]]&lt;J1486)))),1,""))</f>
        <v/>
      </c>
      <c r="R1487" s="19" t="str">
        <f>IF(מרקובחצי[[#This Row],[CycleNumber]]&gt;1,IF(AND(O1486=1,מרקובחצי[[#This Row],[עד ועד]]&lt;29),1,""),"")</f>
        <v/>
      </c>
      <c r="S1487" s="19" t="str">
        <f>IF(מרקובחצי[[#This Row],[CycleNumber]]&gt;1,IF(OR(AND(O1486=1,מרקובחצי[[#This Row],[עד ועד]]&gt;28),AND(P1486=1),AND(Q1486=1,מרקובחצי[[#This Row],[עד ועד]]&lt;32)),1,""),"")</f>
        <v/>
      </c>
      <c r="T1487" s="19" t="str">
        <f>IF(מרקובחצי[[#This Row],[CycleNumber]]&gt;1,IF(AND(Q1486=1,מרקובחצי[[#This Row],[עד ועד]]&gt;31),1,""),"")</f>
        <v/>
      </c>
      <c r="U1487" s="19" t="str">
        <f>IF(מרקובחצי[[#This Row],[CycleNumber]]&gt;1,IF(AND(R1486=1,מרקובחצי[[#This Row],[עד ועד]]&lt;29),1,IF(AND(U1486=1,NOT(OR(מרקובחצי[[#This Row],[עד ועד]]&lt;J1486,מרקובחצי[[#This Row],[עד ועד]]&gt;K1486))),1,"")),"")</f>
        <v/>
      </c>
      <c r="V1487" s="19">
        <f>IF(מרקובחצי[[#This Row],[CycleNumber]]&gt;1,IF(AND(SUM(R1486:T1486)=1,מרקובחצי[[#This Row],[עד ועד]]&gt;28,מרקובחצי[[#This Row],[עד ועד]]&lt;32),1,IF(OR(S1486=1,AND(R1486=1,מרקובחצי[[#This Row],[עד ועד]]&gt;28),AND(T1486=1,מרקובחצי[[#This Row],[עד ועד]]&lt;32)),1,IF(AND(V1486=1,NOT(OR(מרקובחצי[[#This Row],[עד ועד]]&lt;J1486,מרקובחצי[[#This Row],[עד ועד]]&gt;K1486))),1,""))),"")</f>
        <v>1</v>
      </c>
      <c r="W1487" s="19" t="str">
        <f>IF(מרקובחצי[[#This Row],[CycleNumber]]&gt;1,IF(AND(T1486=1,מרקובחצי[[#This Row],[עד ועד]]&gt;31),1,IF(AND(W1486=1,NOT(OR(מרקובחצי[[#This Row],[עד ועד]]&lt;J1486,מרקובחצי[[#This Row],[עד ועד]]&gt;K1486))),1,"")),"")</f>
        <v/>
      </c>
      <c r="X1487" s="19" t="str">
        <f>IF(AND(מרקובחצי[[#This Row],[CycleNumber]]&lt;$B1488,SUM(מרקובחצי[[#This Row],[11]],R1488)=2),1,"")</f>
        <v/>
      </c>
      <c r="Y1487" s="19" t="str">
        <f>IF(AND(מרקובחצי[[#This Row],[CycleNumber]]&lt;$B1488,SUM(מרקובחצי[[#This Row],[11]],S1488)=2),1,"")</f>
        <v/>
      </c>
      <c r="Z1487" s="19" t="str">
        <f>IF(AND(מרקובחצי[[#This Row],[CycleNumber]]&lt;$B1488,SUM(מרקובחצי[[#This Row],[13]],S1488)=2),1,"")</f>
        <v/>
      </c>
      <c r="AA1487" s="19" t="str">
        <f>IF(AND(מרקובחצי[[#This Row],[CycleNumber]]&lt;$B1488,SUM(מרקובחצי[[#This Row],[13]],T1488)=2),1,"")</f>
        <v/>
      </c>
      <c r="AB1487" s="19" t="str">
        <f>IF(AND(מרקובחצי[[#This Row],[CycleNumber]]&lt;$B1488,SUM(מרקובחצי[[#This Row],[21]],U1488)=2),1,"")</f>
        <v/>
      </c>
      <c r="AC1487" s="19" t="str">
        <f>IF(AND(מרקובחצי[[#This Row],[CycleNumber]]&lt;$B1488,SUM(מרקובחצי[[#This Row],[21]],V1488)=2),1,"")</f>
        <v/>
      </c>
      <c r="AD1487" s="19" t="str">
        <f>IF(AND(מרקובחצי[[#This Row],[CycleNumber]]&lt;$B1488,SUM(מרקובחצי[[#This Row],[23]],V1488)=2),1,"")</f>
        <v/>
      </c>
      <c r="AE1487" s="19" t="str">
        <f>IF(AND(מרקובחצי[[#This Row],[CycleNumber]]&lt;$B1488,SUM(מרקובחצי[[#This Row],[23]],W1488)=2),1,"")</f>
        <v/>
      </c>
      <c r="AF1487" s="19" t="str">
        <f>IF(AND(מרקובחצי[[#This Row],[CycleNumber]]&lt;$B1488,SUM(מרקובחצי[[#This Row],[31]],O1488)=2),1,"")</f>
        <v/>
      </c>
      <c r="AG1487" s="19" t="str">
        <f>IF(AND(מרקובחצי[[#This Row],[CycleNumber]]&lt;$B1488,SUM(מרקובחצי[[#This Row],[31]],P1488)=2),1,"")</f>
        <v/>
      </c>
      <c r="AH1487" s="19" t="str">
        <f>IF(AND(מרקובחצי[[#This Row],[CycleNumber]]&lt;$B1488,SUM(מרקובחצי[[#This Row],[31]],Q1488)=2),1,"")</f>
        <v/>
      </c>
      <c r="AI1487" s="19" t="str">
        <f>IF(AND(מרקובחצי[[#This Row],[CycleNumber]]&lt;$B1488,SUM(U1487:U1488)=2),1,"")</f>
        <v/>
      </c>
      <c r="AJ1487" s="19" t="str">
        <f>IF(AND(מרקובחצי[[#This Row],[CycleNumber]]&lt;$B1488,SUM(מרקובחצי[[#This Row],[32]],O1488)=2),1,"")</f>
        <v/>
      </c>
      <c r="AK1487" s="19" t="str">
        <f>IF(AND(מרקובחצי[[#This Row],[CycleNumber]]&lt;$B1488,SUM(מרקובחצי[[#This Row],[32]],P1488)=2),1,"")</f>
        <v/>
      </c>
      <c r="AL1487" s="19" t="str">
        <f>IF(AND(מרקובחצי[[#This Row],[CycleNumber]]&lt;$B1488,SUM(מרקובחצי[[#This Row],[32]],Q1488)=2),1,"")</f>
        <v/>
      </c>
      <c r="AM1487" s="19">
        <f>IF(AND(מרקובחצי[[#This Row],[CycleNumber]]&lt;$B1488,SUM(V1487:V1488)=2),1,"")</f>
        <v>1</v>
      </c>
      <c r="AN1487" s="19" t="str">
        <f>IF(AND(מרקובחצי[[#This Row],[CycleNumber]]&lt;$B1488,SUM(מרקובחצי[[#This Row],[33]],O1488)=2),1,"")</f>
        <v/>
      </c>
      <c r="AO1487" s="19" t="str">
        <f>IF(AND(מרקובחצי[[#This Row],[CycleNumber]]&lt;$B1488,SUM(מרקובחצי[[#This Row],[33]],P1488)=2),1,"")</f>
        <v/>
      </c>
      <c r="AP1487" s="19" t="str">
        <f>IF(AND(מרקובחצי[[#This Row],[CycleNumber]]&lt;$B1488,SUM(מרקובחצי[[#This Row],[33]],Q1488)=2),1,"")</f>
        <v/>
      </c>
      <c r="AQ1487" s="19" t="str">
        <f>IF(AND(מרקובחצי[[#This Row],[CycleNumber]]&lt;$B1488,SUM(W1487:W1488)=2),1,"")</f>
        <v/>
      </c>
      <c r="AR1487" s="19" t="str">
        <f>IF(AND(מרקובחצי[[#This Row],[CycleNumber]]&lt;$B1488,SUM(מרקובחצי[[#This Row],[12]],S1488)=2),1,"")</f>
        <v/>
      </c>
      <c r="AS1487" s="19" t="str">
        <f>IF(AND(מרקובחצי[[#This Row],[CycleNumber]]&lt;$B1488,SUM(מרקובחצי[[#This Row],[22]],V1488)=2),1,"")</f>
        <v/>
      </c>
      <c r="AT1487" s="21">
        <f>SUM(מרקובחצי[[#This Row],[11]:[33]])</f>
        <v>1</v>
      </c>
    </row>
    <row r="1488" spans="1:46" ht="15.6" x14ac:dyDescent="0.25">
      <c r="A1488" s="19" t="s">
        <v>157</v>
      </c>
      <c r="B1488" s="19">
        <v>22</v>
      </c>
      <c r="C1488">
        <v>27</v>
      </c>
      <c r="D1488" s="19">
        <f>מרקובחצי[[#This Row],[LengthofCycle]]+1</f>
        <v>28</v>
      </c>
      <c r="E1488" t="str">
        <f>IF(IFERROR(LOOKUP(מרקובחצי[[#This Row],[ClientID]],קביעויות[הפלגה]),FALSE)=מרקובחצי[[#This Row],[ClientID]],1,"")</f>
        <v/>
      </c>
      <c r="F1488" t="str">
        <f>IF(IFERROR(LOOKUP(מרקובחצי[[#This Row],[ClientID]],סוגחציקבוע[S31]),FALSE)=מרקובחצי[[#This Row],[ClientID]],1,"")</f>
        <v/>
      </c>
      <c r="G1488" t="str">
        <f>IF(IFERROR(LOOKUP(מרקובחצי[[#This Row],[ClientID]],סוגחציקבוע[S32]),FALSE)=מרקובחצי[[#This Row],[ClientID]],1,"")</f>
        <v/>
      </c>
      <c r="H1488" t="str">
        <f>IF(IFERROR(LOOKUP(מרקובחצי[[#This Row],[ClientID]],סוגחציקבוע[S33]),FALSE)=מרקובחצי[[#This Row],[ClientID]],1,"")</f>
        <v/>
      </c>
      <c r="I1488">
        <f>IF(IFERROR(LOOKUP(מרקובחצי[[#This Row],[ClientID]],סוגחציקבוע[S32&amp;33]),FALSE)=מרקובחצי[[#This Row],[ClientID]],1,"")</f>
        <v>1</v>
      </c>
      <c r="J1488" s="19">
        <f>IF(SUM(מרקובחצי[[#This Row],[11]:[13]])=1,מרקובחצי[[#This Row],[עד ועד]],IF(SUM(R1487:T1488)=1,IF(מרקובחצי[[#This Row],[עד ועד]]&lt;J1487,מרקובחצי[[#This Row],[עד ועד]],J1487),J1487))</f>
        <v>28</v>
      </c>
      <c r="K1488" s="19">
        <f>IF(SUM(מרקובחצי[[#This Row],[11]:[13]])=1,מרקובחצי[[#This Row],[עד ועד]],IF(SUM(R1487:T1488)=1,IF(מרקובחצי[[#This Row],[עד ועד]]&gt;K1487,מרקובחצי[[#This Row],[עד ועד]],K1487),K1487))</f>
        <v>39</v>
      </c>
      <c r="L1488" s="19" t="str">
        <f>IF(AND(SUM(מרקובחצי[[#This Row],[31]:[33]])=1,SUM(U1487:W1487)=0),מרקובחצי[[#This Row],[מקס]]-מרקובחצי[[#This Row],[מינ]],"")</f>
        <v/>
      </c>
      <c r="M148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88" s="19" t="str">
        <f t="shared" si="23"/>
        <v>S32</v>
      </c>
      <c r="O1488" s="19" t="str">
        <f>IF(מרקובחצי[[#This Row],[קבעה הפלגה?]]=1,"",IF(AND(מרקובחצי[[#This Row],[עד ועד]]&lt;29,OR(מרקובחצי[[#This Row],[CycleNumber]]=1,AND(U1487=1,OR(מרקובחצי[[#This Row],[עד ועד]]&lt;J1487,מרקובחצי[[#This Row],[עד ועד]]&gt;K1487)),AND(V1487=1,מרקובחצי[[#This Row],[עד ועד]]&lt;J1487),W1487=1)),1,""))</f>
        <v/>
      </c>
      <c r="P1488" s="19" t="str">
        <f>IF(מרקובחצי[[#This Row],[קבעה הפלגה?]]=1,"",IF(AND(מרקובחצי[[#This Row],[עד ועד]]&gt;28,מרקובחצי[[#This Row],[עד ועד]]&lt;32,OR(מרקובחצי[[#This Row],[CycleNumber]]=1,AND(U1487=1),AND(V1487=1,OR(מרקובחצי[[#This Row],[עד ועד]]&lt;J1487,מרקובחצי[[#This Row],[עד ועד]]&gt;K1487)),W1487=1)),1,""))</f>
        <v/>
      </c>
      <c r="Q1488" s="19" t="str">
        <f>IF(מרקובחצי[[#This Row],[קבעה הפלגה?]]=1,"",IF(AND(מרקובחצי[[#This Row],[עד ועד]]&gt;31,OR(מרקובחצי[[#This Row],[CycleNumber]]=1,AND(U1487=1),AND(V1487=1,מרקובחצי[[#This Row],[עד ועד]]&gt;K1487),AND(W1487=1,OR(מרקובחצי[[#This Row],[עד ועד]]&gt;K1487,מרקובחצי[[#This Row],[עד ועד]]&lt;J1487)))),1,""))</f>
        <v/>
      </c>
      <c r="R1488" s="19" t="str">
        <f>IF(מרקובחצי[[#This Row],[CycleNumber]]&gt;1,IF(AND(O1487=1,מרקובחצי[[#This Row],[עד ועד]]&lt;29),1,""),"")</f>
        <v/>
      </c>
      <c r="S1488" s="19" t="str">
        <f>IF(מרקובחצי[[#This Row],[CycleNumber]]&gt;1,IF(OR(AND(O1487=1,מרקובחצי[[#This Row],[עד ועד]]&gt;28),AND(P1487=1),AND(Q1487=1,מרקובחצי[[#This Row],[עד ועד]]&lt;32)),1,""),"")</f>
        <v/>
      </c>
      <c r="T1488" s="19" t="str">
        <f>IF(מרקובחצי[[#This Row],[CycleNumber]]&gt;1,IF(AND(Q1487=1,מרקובחצי[[#This Row],[עד ועד]]&gt;31),1,""),"")</f>
        <v/>
      </c>
      <c r="U1488" s="19" t="str">
        <f>IF(מרקובחצי[[#This Row],[CycleNumber]]&gt;1,IF(AND(R1487=1,מרקובחצי[[#This Row],[עד ועד]]&lt;29),1,IF(AND(U1487=1,NOT(OR(מרקובחצי[[#This Row],[עד ועד]]&lt;J1487,מרקובחצי[[#This Row],[עד ועד]]&gt;K1487))),1,"")),"")</f>
        <v/>
      </c>
      <c r="V1488" s="19">
        <f>IF(מרקובחצי[[#This Row],[CycleNumber]]&gt;1,IF(AND(SUM(R1487:T1487)=1,מרקובחצי[[#This Row],[עד ועד]]&gt;28,מרקובחצי[[#This Row],[עד ועד]]&lt;32),1,IF(OR(S1487=1,AND(R1487=1,מרקובחצי[[#This Row],[עד ועד]]&gt;28),AND(T1487=1,מרקובחצי[[#This Row],[עד ועד]]&lt;32)),1,IF(AND(V1487=1,NOT(OR(מרקובחצי[[#This Row],[עד ועד]]&lt;J1487,מרקובחצי[[#This Row],[עד ועד]]&gt;K1487))),1,""))),"")</f>
        <v>1</v>
      </c>
      <c r="W1488" s="19" t="str">
        <f>IF(מרקובחצי[[#This Row],[CycleNumber]]&gt;1,IF(AND(T1487=1,מרקובחצי[[#This Row],[עד ועד]]&gt;31),1,IF(AND(W1487=1,NOT(OR(מרקובחצי[[#This Row],[עד ועד]]&lt;J1487,מרקובחצי[[#This Row],[עד ועד]]&gt;K1487))),1,"")),"")</f>
        <v/>
      </c>
      <c r="X1488" s="19" t="str">
        <f>IF(AND(מרקובחצי[[#This Row],[CycleNumber]]&lt;$B1489,SUM(מרקובחצי[[#This Row],[11]],R1489)=2),1,"")</f>
        <v/>
      </c>
      <c r="Y1488" s="19" t="str">
        <f>IF(AND(מרקובחצי[[#This Row],[CycleNumber]]&lt;$B1489,SUM(מרקובחצי[[#This Row],[11]],S1489)=2),1,"")</f>
        <v/>
      </c>
      <c r="Z1488" s="19" t="str">
        <f>IF(AND(מרקובחצי[[#This Row],[CycleNumber]]&lt;$B1489,SUM(מרקובחצי[[#This Row],[13]],S1489)=2),1,"")</f>
        <v/>
      </c>
      <c r="AA1488" s="19" t="str">
        <f>IF(AND(מרקובחצי[[#This Row],[CycleNumber]]&lt;$B1489,SUM(מרקובחצי[[#This Row],[13]],T1489)=2),1,"")</f>
        <v/>
      </c>
      <c r="AB1488" s="19" t="str">
        <f>IF(AND(מרקובחצי[[#This Row],[CycleNumber]]&lt;$B1489,SUM(מרקובחצי[[#This Row],[21]],U1489)=2),1,"")</f>
        <v/>
      </c>
      <c r="AC1488" s="19" t="str">
        <f>IF(AND(מרקובחצי[[#This Row],[CycleNumber]]&lt;$B1489,SUM(מרקובחצי[[#This Row],[21]],V1489)=2),1,"")</f>
        <v/>
      </c>
      <c r="AD1488" s="19" t="str">
        <f>IF(AND(מרקובחצי[[#This Row],[CycleNumber]]&lt;$B1489,SUM(מרקובחצי[[#This Row],[23]],V1489)=2),1,"")</f>
        <v/>
      </c>
      <c r="AE1488" s="19" t="str">
        <f>IF(AND(מרקובחצי[[#This Row],[CycleNumber]]&lt;$B1489,SUM(מרקובחצי[[#This Row],[23]],W1489)=2),1,"")</f>
        <v/>
      </c>
      <c r="AF1488" s="19" t="str">
        <f>IF(AND(מרקובחצי[[#This Row],[CycleNumber]]&lt;$B1489,SUM(מרקובחצי[[#This Row],[31]],O1489)=2),1,"")</f>
        <v/>
      </c>
      <c r="AG1488" s="19" t="str">
        <f>IF(AND(מרקובחצי[[#This Row],[CycleNumber]]&lt;$B1489,SUM(מרקובחצי[[#This Row],[31]],P1489)=2),1,"")</f>
        <v/>
      </c>
      <c r="AH1488" s="19" t="str">
        <f>IF(AND(מרקובחצי[[#This Row],[CycleNumber]]&lt;$B1489,SUM(מרקובחצי[[#This Row],[31]],Q1489)=2),1,"")</f>
        <v/>
      </c>
      <c r="AI1488" s="19" t="str">
        <f>IF(AND(מרקובחצי[[#This Row],[CycleNumber]]&lt;$B1489,SUM(U1488:U1489)=2),1,"")</f>
        <v/>
      </c>
      <c r="AJ1488" s="19" t="str">
        <f>IF(AND(מרקובחצי[[#This Row],[CycleNumber]]&lt;$B1489,SUM(מרקובחצי[[#This Row],[32]],O1489)=2),1,"")</f>
        <v/>
      </c>
      <c r="AK1488" s="19" t="str">
        <f>IF(AND(מרקובחצי[[#This Row],[CycleNumber]]&lt;$B1489,SUM(מרקובחצי[[#This Row],[32]],P1489)=2),1,"")</f>
        <v/>
      </c>
      <c r="AL1488" s="19" t="str">
        <f>IF(AND(מרקובחצי[[#This Row],[CycleNumber]]&lt;$B1489,SUM(מרקובחצי[[#This Row],[32]],Q1489)=2),1,"")</f>
        <v/>
      </c>
      <c r="AM1488" s="19">
        <f>IF(AND(מרקובחצי[[#This Row],[CycleNumber]]&lt;$B1489,SUM(V1488:V1489)=2),1,"")</f>
        <v>1</v>
      </c>
      <c r="AN1488" s="19" t="str">
        <f>IF(AND(מרקובחצי[[#This Row],[CycleNumber]]&lt;$B1489,SUM(מרקובחצי[[#This Row],[33]],O1489)=2),1,"")</f>
        <v/>
      </c>
      <c r="AO1488" s="19" t="str">
        <f>IF(AND(מרקובחצי[[#This Row],[CycleNumber]]&lt;$B1489,SUM(מרקובחצי[[#This Row],[33]],P1489)=2),1,"")</f>
        <v/>
      </c>
      <c r="AP1488" s="19" t="str">
        <f>IF(AND(מרקובחצי[[#This Row],[CycleNumber]]&lt;$B1489,SUM(מרקובחצי[[#This Row],[33]],Q1489)=2),1,"")</f>
        <v/>
      </c>
      <c r="AQ1488" s="19" t="str">
        <f>IF(AND(מרקובחצי[[#This Row],[CycleNumber]]&lt;$B1489,SUM(W1488:W1489)=2),1,"")</f>
        <v/>
      </c>
      <c r="AR1488" s="19" t="str">
        <f>IF(AND(מרקובחצי[[#This Row],[CycleNumber]]&lt;$B1489,SUM(מרקובחצי[[#This Row],[12]],S1489)=2),1,"")</f>
        <v/>
      </c>
      <c r="AS1488" s="19" t="str">
        <f>IF(AND(מרקובחצי[[#This Row],[CycleNumber]]&lt;$B1489,SUM(מרקובחצי[[#This Row],[22]],V1489)=2),1,"")</f>
        <v/>
      </c>
      <c r="AT1488" s="21">
        <f>SUM(מרקובחצי[[#This Row],[11]:[33]])</f>
        <v>1</v>
      </c>
    </row>
    <row r="1489" spans="1:46" ht="15.6" x14ac:dyDescent="0.25">
      <c r="A1489" s="19" t="s">
        <v>157</v>
      </c>
      <c r="B1489" s="19">
        <v>23</v>
      </c>
      <c r="C1489">
        <v>35</v>
      </c>
      <c r="D1489" s="19">
        <f>מרקובחצי[[#This Row],[LengthofCycle]]+1</f>
        <v>36</v>
      </c>
      <c r="E1489" t="str">
        <f>IF(IFERROR(LOOKUP(מרקובחצי[[#This Row],[ClientID]],קביעויות[הפלגה]),FALSE)=מרקובחצי[[#This Row],[ClientID]],1,"")</f>
        <v/>
      </c>
      <c r="F1489" t="str">
        <f>IF(IFERROR(LOOKUP(מרקובחצי[[#This Row],[ClientID]],סוגחציקבוע[S31]),FALSE)=מרקובחצי[[#This Row],[ClientID]],1,"")</f>
        <v/>
      </c>
      <c r="G1489" t="str">
        <f>IF(IFERROR(LOOKUP(מרקובחצי[[#This Row],[ClientID]],סוגחציקבוע[S32]),FALSE)=מרקובחצי[[#This Row],[ClientID]],1,"")</f>
        <v/>
      </c>
      <c r="H1489" t="str">
        <f>IF(IFERROR(LOOKUP(מרקובחצי[[#This Row],[ClientID]],סוגחציקבוע[S33]),FALSE)=מרקובחצי[[#This Row],[ClientID]],1,"")</f>
        <v/>
      </c>
      <c r="I1489">
        <f>IF(IFERROR(LOOKUP(מרקובחצי[[#This Row],[ClientID]],סוגחציקבוע[S32&amp;33]),FALSE)=מרקובחצי[[#This Row],[ClientID]],1,"")</f>
        <v>1</v>
      </c>
      <c r="J1489" s="19">
        <f>IF(SUM(מרקובחצי[[#This Row],[11]:[13]])=1,מרקובחצי[[#This Row],[עד ועד]],IF(SUM(R1488:T1489)=1,IF(מרקובחצי[[#This Row],[עד ועד]]&lt;J1488,מרקובחצי[[#This Row],[עד ועד]],J1488),J1488))</f>
        <v>28</v>
      </c>
      <c r="K1489" s="19">
        <f>IF(SUM(מרקובחצי[[#This Row],[11]:[13]])=1,מרקובחצי[[#This Row],[עד ועד]],IF(SUM(R1488:T1489)=1,IF(מרקובחצי[[#This Row],[עד ועד]]&gt;K1488,מרקובחצי[[#This Row],[עד ועד]],K1488),K1488))</f>
        <v>39</v>
      </c>
      <c r="L1489" s="19" t="str">
        <f>IF(AND(SUM(מרקובחצי[[#This Row],[31]:[33]])=1,SUM(U1488:W1488)=0),מרקובחצי[[#This Row],[מקס]]-מרקובחצי[[#This Row],[מינ]],"")</f>
        <v/>
      </c>
      <c r="M148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89" s="19" t="str">
        <f t="shared" si="23"/>
        <v>S32</v>
      </c>
      <c r="O1489" s="19" t="str">
        <f>IF(מרקובחצי[[#This Row],[קבעה הפלגה?]]=1,"",IF(AND(מרקובחצי[[#This Row],[עד ועד]]&lt;29,OR(מרקובחצי[[#This Row],[CycleNumber]]=1,AND(U1488=1,OR(מרקובחצי[[#This Row],[עד ועד]]&lt;J1488,מרקובחצי[[#This Row],[עד ועד]]&gt;K1488)),AND(V1488=1,מרקובחצי[[#This Row],[עד ועד]]&lt;J1488),W1488=1)),1,""))</f>
        <v/>
      </c>
      <c r="P1489" s="19" t="str">
        <f>IF(מרקובחצי[[#This Row],[קבעה הפלגה?]]=1,"",IF(AND(מרקובחצי[[#This Row],[עד ועד]]&gt;28,מרקובחצי[[#This Row],[עד ועד]]&lt;32,OR(מרקובחצי[[#This Row],[CycleNumber]]=1,AND(U1488=1),AND(V1488=1,OR(מרקובחצי[[#This Row],[עד ועד]]&lt;J1488,מרקובחצי[[#This Row],[עד ועד]]&gt;K1488)),W1488=1)),1,""))</f>
        <v/>
      </c>
      <c r="Q1489" s="19" t="str">
        <f>IF(מרקובחצי[[#This Row],[קבעה הפלגה?]]=1,"",IF(AND(מרקובחצי[[#This Row],[עד ועד]]&gt;31,OR(מרקובחצי[[#This Row],[CycleNumber]]=1,AND(U1488=1),AND(V1488=1,מרקובחצי[[#This Row],[עד ועד]]&gt;K1488),AND(W1488=1,OR(מרקובחצי[[#This Row],[עד ועד]]&gt;K1488,מרקובחצי[[#This Row],[עד ועד]]&lt;J1488)))),1,""))</f>
        <v/>
      </c>
      <c r="R1489" s="19" t="str">
        <f>IF(מרקובחצי[[#This Row],[CycleNumber]]&gt;1,IF(AND(O1488=1,מרקובחצי[[#This Row],[עד ועד]]&lt;29),1,""),"")</f>
        <v/>
      </c>
      <c r="S1489" s="19" t="str">
        <f>IF(מרקובחצי[[#This Row],[CycleNumber]]&gt;1,IF(OR(AND(O1488=1,מרקובחצי[[#This Row],[עד ועד]]&gt;28),AND(P1488=1),AND(Q1488=1,מרקובחצי[[#This Row],[עד ועד]]&lt;32)),1,""),"")</f>
        <v/>
      </c>
      <c r="T1489" s="19" t="str">
        <f>IF(מרקובחצי[[#This Row],[CycleNumber]]&gt;1,IF(AND(Q1488=1,מרקובחצי[[#This Row],[עד ועד]]&gt;31),1,""),"")</f>
        <v/>
      </c>
      <c r="U1489" s="19" t="str">
        <f>IF(מרקובחצי[[#This Row],[CycleNumber]]&gt;1,IF(AND(R1488=1,מרקובחצי[[#This Row],[עד ועד]]&lt;29),1,IF(AND(U1488=1,NOT(OR(מרקובחצי[[#This Row],[עד ועד]]&lt;J1488,מרקובחצי[[#This Row],[עד ועד]]&gt;K1488))),1,"")),"")</f>
        <v/>
      </c>
      <c r="V1489" s="19">
        <f>IF(מרקובחצי[[#This Row],[CycleNumber]]&gt;1,IF(AND(SUM(R1488:T1488)=1,מרקובחצי[[#This Row],[עד ועד]]&gt;28,מרקובחצי[[#This Row],[עד ועד]]&lt;32),1,IF(OR(S1488=1,AND(R1488=1,מרקובחצי[[#This Row],[עד ועד]]&gt;28),AND(T1488=1,מרקובחצי[[#This Row],[עד ועד]]&lt;32)),1,IF(AND(V1488=1,NOT(OR(מרקובחצי[[#This Row],[עד ועד]]&lt;J1488,מרקובחצי[[#This Row],[עד ועד]]&gt;K1488))),1,""))),"")</f>
        <v>1</v>
      </c>
      <c r="W1489" s="19" t="str">
        <f>IF(מרקובחצי[[#This Row],[CycleNumber]]&gt;1,IF(AND(T1488=1,מרקובחצי[[#This Row],[עד ועד]]&gt;31),1,IF(AND(W1488=1,NOT(OR(מרקובחצי[[#This Row],[עד ועד]]&lt;J1488,מרקובחצי[[#This Row],[עד ועד]]&gt;K1488))),1,"")),"")</f>
        <v/>
      </c>
      <c r="X1489" s="19" t="str">
        <f>IF(AND(מרקובחצי[[#This Row],[CycleNumber]]&lt;$B1490,SUM(מרקובחצי[[#This Row],[11]],R1490)=2),1,"")</f>
        <v/>
      </c>
      <c r="Y1489" s="19" t="str">
        <f>IF(AND(מרקובחצי[[#This Row],[CycleNumber]]&lt;$B1490,SUM(מרקובחצי[[#This Row],[11]],S1490)=2),1,"")</f>
        <v/>
      </c>
      <c r="Z1489" s="19" t="str">
        <f>IF(AND(מרקובחצי[[#This Row],[CycleNumber]]&lt;$B1490,SUM(מרקובחצי[[#This Row],[13]],S1490)=2),1,"")</f>
        <v/>
      </c>
      <c r="AA1489" s="19" t="str">
        <f>IF(AND(מרקובחצי[[#This Row],[CycleNumber]]&lt;$B1490,SUM(מרקובחצי[[#This Row],[13]],T1490)=2),1,"")</f>
        <v/>
      </c>
      <c r="AB1489" s="19" t="str">
        <f>IF(AND(מרקובחצי[[#This Row],[CycleNumber]]&lt;$B1490,SUM(מרקובחצי[[#This Row],[21]],U1490)=2),1,"")</f>
        <v/>
      </c>
      <c r="AC1489" s="19" t="str">
        <f>IF(AND(מרקובחצי[[#This Row],[CycleNumber]]&lt;$B1490,SUM(מרקובחצי[[#This Row],[21]],V1490)=2),1,"")</f>
        <v/>
      </c>
      <c r="AD1489" s="19" t="str">
        <f>IF(AND(מרקובחצי[[#This Row],[CycleNumber]]&lt;$B1490,SUM(מרקובחצי[[#This Row],[23]],V1490)=2),1,"")</f>
        <v/>
      </c>
      <c r="AE1489" s="19" t="str">
        <f>IF(AND(מרקובחצי[[#This Row],[CycleNumber]]&lt;$B1490,SUM(מרקובחצי[[#This Row],[23]],W1490)=2),1,"")</f>
        <v/>
      </c>
      <c r="AF1489" s="19" t="str">
        <f>IF(AND(מרקובחצי[[#This Row],[CycleNumber]]&lt;$B1490,SUM(מרקובחצי[[#This Row],[31]],O1490)=2),1,"")</f>
        <v/>
      </c>
      <c r="AG1489" s="19" t="str">
        <f>IF(AND(מרקובחצי[[#This Row],[CycleNumber]]&lt;$B1490,SUM(מרקובחצי[[#This Row],[31]],P1490)=2),1,"")</f>
        <v/>
      </c>
      <c r="AH1489" s="19" t="str">
        <f>IF(AND(מרקובחצי[[#This Row],[CycleNumber]]&lt;$B1490,SUM(מרקובחצי[[#This Row],[31]],Q1490)=2),1,"")</f>
        <v/>
      </c>
      <c r="AI1489" s="19" t="str">
        <f>IF(AND(מרקובחצי[[#This Row],[CycleNumber]]&lt;$B1490,SUM(U1489:U1490)=2),1,"")</f>
        <v/>
      </c>
      <c r="AJ1489" s="19" t="str">
        <f>IF(AND(מרקובחצי[[#This Row],[CycleNumber]]&lt;$B1490,SUM(מרקובחצי[[#This Row],[32]],O1490)=2),1,"")</f>
        <v/>
      </c>
      <c r="AK1489" s="19" t="str">
        <f>IF(AND(מרקובחצי[[#This Row],[CycleNumber]]&lt;$B1490,SUM(מרקובחצי[[#This Row],[32]],P1490)=2),1,"")</f>
        <v/>
      </c>
      <c r="AL1489" s="19" t="str">
        <f>IF(AND(מרקובחצי[[#This Row],[CycleNumber]]&lt;$B1490,SUM(מרקובחצי[[#This Row],[32]],Q1490)=2),1,"")</f>
        <v/>
      </c>
      <c r="AM1489" s="19">
        <f>IF(AND(מרקובחצי[[#This Row],[CycleNumber]]&lt;$B1490,SUM(V1489:V1490)=2),1,"")</f>
        <v>1</v>
      </c>
      <c r="AN1489" s="19" t="str">
        <f>IF(AND(מרקובחצי[[#This Row],[CycleNumber]]&lt;$B1490,SUM(מרקובחצי[[#This Row],[33]],O1490)=2),1,"")</f>
        <v/>
      </c>
      <c r="AO1489" s="19" t="str">
        <f>IF(AND(מרקובחצי[[#This Row],[CycleNumber]]&lt;$B1490,SUM(מרקובחצי[[#This Row],[33]],P1490)=2),1,"")</f>
        <v/>
      </c>
      <c r="AP1489" s="19" t="str">
        <f>IF(AND(מרקובחצי[[#This Row],[CycleNumber]]&lt;$B1490,SUM(מרקובחצי[[#This Row],[33]],Q1490)=2),1,"")</f>
        <v/>
      </c>
      <c r="AQ1489" s="19" t="str">
        <f>IF(AND(מרקובחצי[[#This Row],[CycleNumber]]&lt;$B1490,SUM(W1489:W1490)=2),1,"")</f>
        <v/>
      </c>
      <c r="AR1489" s="19" t="str">
        <f>IF(AND(מרקובחצי[[#This Row],[CycleNumber]]&lt;$B1490,SUM(מרקובחצי[[#This Row],[12]],S1490)=2),1,"")</f>
        <v/>
      </c>
      <c r="AS1489" s="19" t="str">
        <f>IF(AND(מרקובחצי[[#This Row],[CycleNumber]]&lt;$B1490,SUM(מרקובחצי[[#This Row],[22]],V1490)=2),1,"")</f>
        <v/>
      </c>
      <c r="AT1489" s="21">
        <f>SUM(מרקובחצי[[#This Row],[11]:[33]])</f>
        <v>1</v>
      </c>
    </row>
    <row r="1490" spans="1:46" ht="15.6" x14ac:dyDescent="0.25">
      <c r="A1490" s="19" t="s">
        <v>157</v>
      </c>
      <c r="B1490" s="19">
        <v>24</v>
      </c>
      <c r="C1490">
        <v>28</v>
      </c>
      <c r="D1490" s="19">
        <f>מרקובחצי[[#This Row],[LengthofCycle]]+1</f>
        <v>29</v>
      </c>
      <c r="E1490" t="str">
        <f>IF(IFERROR(LOOKUP(מרקובחצי[[#This Row],[ClientID]],קביעויות[הפלגה]),FALSE)=מרקובחצי[[#This Row],[ClientID]],1,"")</f>
        <v/>
      </c>
      <c r="F1490" t="str">
        <f>IF(IFERROR(LOOKUP(מרקובחצי[[#This Row],[ClientID]],סוגחציקבוע[S31]),FALSE)=מרקובחצי[[#This Row],[ClientID]],1,"")</f>
        <v/>
      </c>
      <c r="G1490" t="str">
        <f>IF(IFERROR(LOOKUP(מרקובחצי[[#This Row],[ClientID]],סוגחציקבוע[S32]),FALSE)=מרקובחצי[[#This Row],[ClientID]],1,"")</f>
        <v/>
      </c>
      <c r="H1490" t="str">
        <f>IF(IFERROR(LOOKUP(מרקובחצי[[#This Row],[ClientID]],סוגחציקבוע[S33]),FALSE)=מרקובחצי[[#This Row],[ClientID]],1,"")</f>
        <v/>
      </c>
      <c r="I1490">
        <f>IF(IFERROR(LOOKUP(מרקובחצי[[#This Row],[ClientID]],סוגחציקבוע[S32&amp;33]),FALSE)=מרקובחצי[[#This Row],[ClientID]],1,"")</f>
        <v>1</v>
      </c>
      <c r="J1490" s="19">
        <f>IF(SUM(מרקובחצי[[#This Row],[11]:[13]])=1,מרקובחצי[[#This Row],[עד ועד]],IF(SUM(R1489:T1490)=1,IF(מרקובחצי[[#This Row],[עד ועד]]&lt;J1489,מרקובחצי[[#This Row],[עד ועד]],J1489),J1489))</f>
        <v>28</v>
      </c>
      <c r="K1490" s="19">
        <f>IF(SUM(מרקובחצי[[#This Row],[11]:[13]])=1,מרקובחצי[[#This Row],[עד ועד]],IF(SUM(R1489:T1490)=1,IF(מרקובחצי[[#This Row],[עד ועד]]&gt;K1489,מרקובחצי[[#This Row],[עד ועד]],K1489),K1489))</f>
        <v>39</v>
      </c>
      <c r="L1490" s="19" t="str">
        <f>IF(AND(SUM(מרקובחצי[[#This Row],[31]:[33]])=1,SUM(U1489:W1489)=0),מרקובחצי[[#This Row],[מקס]]-מרקובחצי[[#This Row],[מינ]],"")</f>
        <v/>
      </c>
      <c r="M149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90" s="19" t="str">
        <f t="shared" si="23"/>
        <v>S32</v>
      </c>
      <c r="O1490" s="19" t="str">
        <f>IF(מרקובחצי[[#This Row],[קבעה הפלגה?]]=1,"",IF(AND(מרקובחצי[[#This Row],[עד ועד]]&lt;29,OR(מרקובחצי[[#This Row],[CycleNumber]]=1,AND(U1489=1,OR(מרקובחצי[[#This Row],[עד ועד]]&lt;J1489,מרקובחצי[[#This Row],[עד ועד]]&gt;K1489)),AND(V1489=1,מרקובחצי[[#This Row],[עד ועד]]&lt;J1489),W1489=1)),1,""))</f>
        <v/>
      </c>
      <c r="P1490" s="19" t="str">
        <f>IF(מרקובחצי[[#This Row],[קבעה הפלגה?]]=1,"",IF(AND(מרקובחצי[[#This Row],[עד ועד]]&gt;28,מרקובחצי[[#This Row],[עד ועד]]&lt;32,OR(מרקובחצי[[#This Row],[CycleNumber]]=1,AND(U1489=1),AND(V1489=1,OR(מרקובחצי[[#This Row],[עד ועד]]&lt;J1489,מרקובחצי[[#This Row],[עד ועד]]&gt;K1489)),W1489=1)),1,""))</f>
        <v/>
      </c>
      <c r="Q1490" s="19" t="str">
        <f>IF(מרקובחצי[[#This Row],[קבעה הפלגה?]]=1,"",IF(AND(מרקובחצי[[#This Row],[עד ועד]]&gt;31,OR(מרקובחצי[[#This Row],[CycleNumber]]=1,AND(U1489=1),AND(V1489=1,מרקובחצי[[#This Row],[עד ועד]]&gt;K1489),AND(W1489=1,OR(מרקובחצי[[#This Row],[עד ועד]]&gt;K1489,מרקובחצי[[#This Row],[עד ועד]]&lt;J1489)))),1,""))</f>
        <v/>
      </c>
      <c r="R1490" s="19" t="str">
        <f>IF(מרקובחצי[[#This Row],[CycleNumber]]&gt;1,IF(AND(O1489=1,מרקובחצי[[#This Row],[עד ועד]]&lt;29),1,""),"")</f>
        <v/>
      </c>
      <c r="S1490" s="19" t="str">
        <f>IF(מרקובחצי[[#This Row],[CycleNumber]]&gt;1,IF(OR(AND(O1489=1,מרקובחצי[[#This Row],[עד ועד]]&gt;28),AND(P1489=1),AND(Q1489=1,מרקובחצי[[#This Row],[עד ועד]]&lt;32)),1,""),"")</f>
        <v/>
      </c>
      <c r="T1490" s="19" t="str">
        <f>IF(מרקובחצי[[#This Row],[CycleNumber]]&gt;1,IF(AND(Q1489=1,מרקובחצי[[#This Row],[עד ועד]]&gt;31),1,""),"")</f>
        <v/>
      </c>
      <c r="U1490" s="19" t="str">
        <f>IF(מרקובחצי[[#This Row],[CycleNumber]]&gt;1,IF(AND(R1489=1,מרקובחצי[[#This Row],[עד ועד]]&lt;29),1,IF(AND(U1489=1,NOT(OR(מרקובחצי[[#This Row],[עד ועד]]&lt;J1489,מרקובחצי[[#This Row],[עד ועד]]&gt;K1489))),1,"")),"")</f>
        <v/>
      </c>
      <c r="V1490" s="19">
        <f>IF(מרקובחצי[[#This Row],[CycleNumber]]&gt;1,IF(AND(SUM(R1489:T1489)=1,מרקובחצי[[#This Row],[עד ועד]]&gt;28,מרקובחצי[[#This Row],[עד ועד]]&lt;32),1,IF(OR(S1489=1,AND(R1489=1,מרקובחצי[[#This Row],[עד ועד]]&gt;28),AND(T1489=1,מרקובחצי[[#This Row],[עד ועד]]&lt;32)),1,IF(AND(V1489=1,NOT(OR(מרקובחצי[[#This Row],[עד ועד]]&lt;J1489,מרקובחצי[[#This Row],[עד ועד]]&gt;K1489))),1,""))),"")</f>
        <v>1</v>
      </c>
      <c r="W1490" s="19" t="str">
        <f>IF(מרקובחצי[[#This Row],[CycleNumber]]&gt;1,IF(AND(T1489=1,מרקובחצי[[#This Row],[עד ועד]]&gt;31),1,IF(AND(W1489=1,NOT(OR(מרקובחצי[[#This Row],[עד ועד]]&lt;J1489,מרקובחצי[[#This Row],[עד ועד]]&gt;K1489))),1,"")),"")</f>
        <v/>
      </c>
      <c r="X1490" s="19" t="str">
        <f>IF(AND(מרקובחצי[[#This Row],[CycleNumber]]&lt;$B1491,SUM(מרקובחצי[[#This Row],[11]],R1491)=2),1,"")</f>
        <v/>
      </c>
      <c r="Y1490" s="19" t="str">
        <f>IF(AND(מרקובחצי[[#This Row],[CycleNumber]]&lt;$B1491,SUM(מרקובחצי[[#This Row],[11]],S1491)=2),1,"")</f>
        <v/>
      </c>
      <c r="Z1490" s="19" t="str">
        <f>IF(AND(מרקובחצי[[#This Row],[CycleNumber]]&lt;$B1491,SUM(מרקובחצי[[#This Row],[13]],S1491)=2),1,"")</f>
        <v/>
      </c>
      <c r="AA1490" s="19" t="str">
        <f>IF(AND(מרקובחצי[[#This Row],[CycleNumber]]&lt;$B1491,SUM(מרקובחצי[[#This Row],[13]],T1491)=2),1,"")</f>
        <v/>
      </c>
      <c r="AB1490" s="19" t="str">
        <f>IF(AND(מרקובחצי[[#This Row],[CycleNumber]]&lt;$B1491,SUM(מרקובחצי[[#This Row],[21]],U1491)=2),1,"")</f>
        <v/>
      </c>
      <c r="AC1490" s="19" t="str">
        <f>IF(AND(מרקובחצי[[#This Row],[CycleNumber]]&lt;$B1491,SUM(מרקובחצי[[#This Row],[21]],V1491)=2),1,"")</f>
        <v/>
      </c>
      <c r="AD1490" s="19" t="str">
        <f>IF(AND(מרקובחצי[[#This Row],[CycleNumber]]&lt;$B1491,SUM(מרקובחצי[[#This Row],[23]],V1491)=2),1,"")</f>
        <v/>
      </c>
      <c r="AE1490" s="19" t="str">
        <f>IF(AND(מרקובחצי[[#This Row],[CycleNumber]]&lt;$B1491,SUM(מרקובחצי[[#This Row],[23]],W1491)=2),1,"")</f>
        <v/>
      </c>
      <c r="AF1490" s="19" t="str">
        <f>IF(AND(מרקובחצי[[#This Row],[CycleNumber]]&lt;$B1491,SUM(מרקובחצי[[#This Row],[31]],O1491)=2),1,"")</f>
        <v/>
      </c>
      <c r="AG1490" s="19" t="str">
        <f>IF(AND(מרקובחצי[[#This Row],[CycleNumber]]&lt;$B1491,SUM(מרקובחצי[[#This Row],[31]],P1491)=2),1,"")</f>
        <v/>
      </c>
      <c r="AH1490" s="19" t="str">
        <f>IF(AND(מרקובחצי[[#This Row],[CycleNumber]]&lt;$B1491,SUM(מרקובחצי[[#This Row],[31]],Q1491)=2),1,"")</f>
        <v/>
      </c>
      <c r="AI1490" s="19" t="str">
        <f>IF(AND(מרקובחצי[[#This Row],[CycleNumber]]&lt;$B1491,SUM(U1490:U1491)=2),1,"")</f>
        <v/>
      </c>
      <c r="AJ1490" s="19" t="str">
        <f>IF(AND(מרקובחצי[[#This Row],[CycleNumber]]&lt;$B1491,SUM(מרקובחצי[[#This Row],[32]],O1491)=2),1,"")</f>
        <v/>
      </c>
      <c r="AK1490" s="19" t="str">
        <f>IF(AND(מרקובחצי[[#This Row],[CycleNumber]]&lt;$B1491,SUM(מרקובחצי[[#This Row],[32]],P1491)=2),1,"")</f>
        <v/>
      </c>
      <c r="AL1490" s="19" t="str">
        <f>IF(AND(מרקובחצי[[#This Row],[CycleNumber]]&lt;$B1491,SUM(מרקובחצי[[#This Row],[32]],Q1491)=2),1,"")</f>
        <v/>
      </c>
      <c r="AM1490" s="19">
        <f>IF(AND(מרקובחצי[[#This Row],[CycleNumber]]&lt;$B1491,SUM(V1490:V1491)=2),1,"")</f>
        <v>1</v>
      </c>
      <c r="AN1490" s="19" t="str">
        <f>IF(AND(מרקובחצי[[#This Row],[CycleNumber]]&lt;$B1491,SUM(מרקובחצי[[#This Row],[33]],O1491)=2),1,"")</f>
        <v/>
      </c>
      <c r="AO1490" s="19" t="str">
        <f>IF(AND(מרקובחצי[[#This Row],[CycleNumber]]&lt;$B1491,SUM(מרקובחצי[[#This Row],[33]],P1491)=2),1,"")</f>
        <v/>
      </c>
      <c r="AP1490" s="19" t="str">
        <f>IF(AND(מרקובחצי[[#This Row],[CycleNumber]]&lt;$B1491,SUM(מרקובחצי[[#This Row],[33]],Q1491)=2),1,"")</f>
        <v/>
      </c>
      <c r="AQ1490" s="19" t="str">
        <f>IF(AND(מרקובחצי[[#This Row],[CycleNumber]]&lt;$B1491,SUM(W1490:W1491)=2),1,"")</f>
        <v/>
      </c>
      <c r="AR1490" s="19" t="str">
        <f>IF(AND(מרקובחצי[[#This Row],[CycleNumber]]&lt;$B1491,SUM(מרקובחצי[[#This Row],[12]],S1491)=2),1,"")</f>
        <v/>
      </c>
      <c r="AS1490" s="19" t="str">
        <f>IF(AND(מרקובחצי[[#This Row],[CycleNumber]]&lt;$B1491,SUM(מרקובחצי[[#This Row],[22]],V1491)=2),1,"")</f>
        <v/>
      </c>
      <c r="AT1490" s="21">
        <f>SUM(מרקובחצי[[#This Row],[11]:[33]])</f>
        <v>1</v>
      </c>
    </row>
    <row r="1491" spans="1:46" ht="15.6" x14ac:dyDescent="0.25">
      <c r="A1491" s="19" t="s">
        <v>157</v>
      </c>
      <c r="B1491" s="19">
        <v>25</v>
      </c>
      <c r="C1491">
        <v>31</v>
      </c>
      <c r="D1491" s="19">
        <f>מרקובחצי[[#This Row],[LengthofCycle]]+1</f>
        <v>32</v>
      </c>
      <c r="E1491" t="str">
        <f>IF(IFERROR(LOOKUP(מרקובחצי[[#This Row],[ClientID]],קביעויות[הפלגה]),FALSE)=מרקובחצי[[#This Row],[ClientID]],1,"")</f>
        <v/>
      </c>
      <c r="F1491" t="str">
        <f>IF(IFERROR(LOOKUP(מרקובחצי[[#This Row],[ClientID]],סוגחציקבוע[S31]),FALSE)=מרקובחצי[[#This Row],[ClientID]],1,"")</f>
        <v/>
      </c>
      <c r="G1491" t="str">
        <f>IF(IFERROR(LOOKUP(מרקובחצי[[#This Row],[ClientID]],סוגחציקבוע[S32]),FALSE)=מרקובחצי[[#This Row],[ClientID]],1,"")</f>
        <v/>
      </c>
      <c r="H1491" t="str">
        <f>IF(IFERROR(LOOKUP(מרקובחצי[[#This Row],[ClientID]],סוגחציקבוע[S33]),FALSE)=מרקובחצי[[#This Row],[ClientID]],1,"")</f>
        <v/>
      </c>
      <c r="I1491">
        <f>IF(IFERROR(LOOKUP(מרקובחצי[[#This Row],[ClientID]],סוגחציקבוע[S32&amp;33]),FALSE)=מרקובחצי[[#This Row],[ClientID]],1,"")</f>
        <v>1</v>
      </c>
      <c r="J1491" s="19">
        <f>IF(SUM(מרקובחצי[[#This Row],[11]:[13]])=1,מרקובחצי[[#This Row],[עד ועד]],IF(SUM(R1490:T1491)=1,IF(מרקובחצי[[#This Row],[עד ועד]]&lt;J1490,מרקובחצי[[#This Row],[עד ועד]],J1490),J1490))</f>
        <v>28</v>
      </c>
      <c r="K1491" s="19">
        <f>IF(SUM(מרקובחצי[[#This Row],[11]:[13]])=1,מרקובחצי[[#This Row],[עד ועד]],IF(SUM(R1490:T1491)=1,IF(מרקובחצי[[#This Row],[עד ועד]]&gt;K1490,מרקובחצי[[#This Row],[עד ועד]],K1490),K1490))</f>
        <v>39</v>
      </c>
      <c r="L1491" s="19" t="str">
        <f>IF(AND(SUM(מרקובחצי[[#This Row],[31]:[33]])=1,SUM(U1490:W1490)=0),מרקובחצי[[#This Row],[מקס]]-מרקובחצי[[#This Row],[מינ]],"")</f>
        <v/>
      </c>
      <c r="M149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91" s="19" t="str">
        <f t="shared" si="23"/>
        <v>S32</v>
      </c>
      <c r="O1491" s="19" t="str">
        <f>IF(מרקובחצי[[#This Row],[קבעה הפלגה?]]=1,"",IF(AND(מרקובחצי[[#This Row],[עד ועד]]&lt;29,OR(מרקובחצי[[#This Row],[CycleNumber]]=1,AND(U1490=1,OR(מרקובחצי[[#This Row],[עד ועד]]&lt;J1490,מרקובחצי[[#This Row],[עד ועד]]&gt;K1490)),AND(V1490=1,מרקובחצי[[#This Row],[עד ועד]]&lt;J1490),W1490=1)),1,""))</f>
        <v/>
      </c>
      <c r="P1491" s="19" t="str">
        <f>IF(מרקובחצי[[#This Row],[קבעה הפלגה?]]=1,"",IF(AND(מרקובחצי[[#This Row],[עד ועד]]&gt;28,מרקובחצי[[#This Row],[עד ועד]]&lt;32,OR(מרקובחצי[[#This Row],[CycleNumber]]=1,AND(U1490=1),AND(V1490=1,OR(מרקובחצי[[#This Row],[עד ועד]]&lt;J1490,מרקובחצי[[#This Row],[עד ועד]]&gt;K1490)),W1490=1)),1,""))</f>
        <v/>
      </c>
      <c r="Q1491" s="19" t="str">
        <f>IF(מרקובחצי[[#This Row],[קבעה הפלגה?]]=1,"",IF(AND(מרקובחצי[[#This Row],[עד ועד]]&gt;31,OR(מרקובחצי[[#This Row],[CycleNumber]]=1,AND(U1490=1),AND(V1490=1,מרקובחצי[[#This Row],[עד ועד]]&gt;K1490),AND(W1490=1,OR(מרקובחצי[[#This Row],[עד ועד]]&gt;K1490,מרקובחצי[[#This Row],[עד ועד]]&lt;J1490)))),1,""))</f>
        <v/>
      </c>
      <c r="R1491" s="19" t="str">
        <f>IF(מרקובחצי[[#This Row],[CycleNumber]]&gt;1,IF(AND(O1490=1,מרקובחצי[[#This Row],[עד ועד]]&lt;29),1,""),"")</f>
        <v/>
      </c>
      <c r="S1491" s="19" t="str">
        <f>IF(מרקובחצי[[#This Row],[CycleNumber]]&gt;1,IF(OR(AND(O1490=1,מרקובחצי[[#This Row],[עד ועד]]&gt;28),AND(P1490=1),AND(Q1490=1,מרקובחצי[[#This Row],[עד ועד]]&lt;32)),1,""),"")</f>
        <v/>
      </c>
      <c r="T1491" s="19" t="str">
        <f>IF(מרקובחצי[[#This Row],[CycleNumber]]&gt;1,IF(AND(Q1490=1,מרקובחצי[[#This Row],[עד ועד]]&gt;31),1,""),"")</f>
        <v/>
      </c>
      <c r="U1491" s="19" t="str">
        <f>IF(מרקובחצי[[#This Row],[CycleNumber]]&gt;1,IF(AND(R1490=1,מרקובחצי[[#This Row],[עד ועד]]&lt;29),1,IF(AND(U1490=1,NOT(OR(מרקובחצי[[#This Row],[עד ועד]]&lt;J1490,מרקובחצי[[#This Row],[עד ועד]]&gt;K1490))),1,"")),"")</f>
        <v/>
      </c>
      <c r="V1491" s="19">
        <f>IF(מרקובחצי[[#This Row],[CycleNumber]]&gt;1,IF(AND(SUM(R1490:T1490)=1,מרקובחצי[[#This Row],[עד ועד]]&gt;28,מרקובחצי[[#This Row],[עד ועד]]&lt;32),1,IF(OR(S1490=1,AND(R1490=1,מרקובחצי[[#This Row],[עד ועד]]&gt;28),AND(T1490=1,מרקובחצי[[#This Row],[עד ועד]]&lt;32)),1,IF(AND(V1490=1,NOT(OR(מרקובחצי[[#This Row],[עד ועד]]&lt;J1490,מרקובחצי[[#This Row],[עד ועד]]&gt;K1490))),1,""))),"")</f>
        <v>1</v>
      </c>
      <c r="W1491" s="19" t="str">
        <f>IF(מרקובחצי[[#This Row],[CycleNumber]]&gt;1,IF(AND(T1490=1,מרקובחצי[[#This Row],[עד ועד]]&gt;31),1,IF(AND(W1490=1,NOT(OR(מרקובחצי[[#This Row],[עד ועד]]&lt;J1490,מרקובחצי[[#This Row],[עד ועד]]&gt;K1490))),1,"")),"")</f>
        <v/>
      </c>
      <c r="X1491" s="19" t="str">
        <f>IF(AND(מרקובחצי[[#This Row],[CycleNumber]]&lt;$B1492,SUM(מרקובחצי[[#This Row],[11]],R1492)=2),1,"")</f>
        <v/>
      </c>
      <c r="Y1491" s="19" t="str">
        <f>IF(AND(מרקובחצי[[#This Row],[CycleNumber]]&lt;$B1492,SUM(מרקובחצי[[#This Row],[11]],S1492)=2),1,"")</f>
        <v/>
      </c>
      <c r="Z1491" s="19" t="str">
        <f>IF(AND(מרקובחצי[[#This Row],[CycleNumber]]&lt;$B1492,SUM(מרקובחצי[[#This Row],[13]],S1492)=2),1,"")</f>
        <v/>
      </c>
      <c r="AA1491" s="19" t="str">
        <f>IF(AND(מרקובחצי[[#This Row],[CycleNumber]]&lt;$B1492,SUM(מרקובחצי[[#This Row],[13]],T1492)=2),1,"")</f>
        <v/>
      </c>
      <c r="AB1491" s="19" t="str">
        <f>IF(AND(מרקובחצי[[#This Row],[CycleNumber]]&lt;$B1492,SUM(מרקובחצי[[#This Row],[21]],U1492)=2),1,"")</f>
        <v/>
      </c>
      <c r="AC1491" s="19" t="str">
        <f>IF(AND(מרקובחצי[[#This Row],[CycleNumber]]&lt;$B1492,SUM(מרקובחצי[[#This Row],[21]],V1492)=2),1,"")</f>
        <v/>
      </c>
      <c r="AD1491" s="19" t="str">
        <f>IF(AND(מרקובחצי[[#This Row],[CycleNumber]]&lt;$B1492,SUM(מרקובחצי[[#This Row],[23]],V1492)=2),1,"")</f>
        <v/>
      </c>
      <c r="AE1491" s="19" t="str">
        <f>IF(AND(מרקובחצי[[#This Row],[CycleNumber]]&lt;$B1492,SUM(מרקובחצי[[#This Row],[23]],W1492)=2),1,"")</f>
        <v/>
      </c>
      <c r="AF1491" s="19" t="str">
        <f>IF(AND(מרקובחצי[[#This Row],[CycleNumber]]&lt;$B1492,SUM(מרקובחצי[[#This Row],[31]],O1492)=2),1,"")</f>
        <v/>
      </c>
      <c r="AG1491" s="19" t="str">
        <f>IF(AND(מרקובחצי[[#This Row],[CycleNumber]]&lt;$B1492,SUM(מרקובחצי[[#This Row],[31]],P1492)=2),1,"")</f>
        <v/>
      </c>
      <c r="AH1491" s="19" t="str">
        <f>IF(AND(מרקובחצי[[#This Row],[CycleNumber]]&lt;$B1492,SUM(מרקובחצי[[#This Row],[31]],Q1492)=2),1,"")</f>
        <v/>
      </c>
      <c r="AI1491" s="19" t="str">
        <f>IF(AND(מרקובחצי[[#This Row],[CycleNumber]]&lt;$B1492,SUM(U1491:U1492)=2),1,"")</f>
        <v/>
      </c>
      <c r="AJ1491" s="19" t="str">
        <f>IF(AND(מרקובחצי[[#This Row],[CycleNumber]]&lt;$B1492,SUM(מרקובחצי[[#This Row],[32]],O1492)=2),1,"")</f>
        <v/>
      </c>
      <c r="AK1491" s="19" t="str">
        <f>IF(AND(מרקובחצי[[#This Row],[CycleNumber]]&lt;$B1492,SUM(מרקובחצי[[#This Row],[32]],P1492)=2),1,"")</f>
        <v/>
      </c>
      <c r="AL1491" s="19" t="str">
        <f>IF(AND(מרקובחצי[[#This Row],[CycleNumber]]&lt;$B1492,SUM(מרקובחצי[[#This Row],[32]],Q1492)=2),1,"")</f>
        <v/>
      </c>
      <c r="AM1491" s="19">
        <f>IF(AND(מרקובחצי[[#This Row],[CycleNumber]]&lt;$B1492,SUM(V1491:V1492)=2),1,"")</f>
        <v>1</v>
      </c>
      <c r="AN1491" s="19" t="str">
        <f>IF(AND(מרקובחצי[[#This Row],[CycleNumber]]&lt;$B1492,SUM(מרקובחצי[[#This Row],[33]],O1492)=2),1,"")</f>
        <v/>
      </c>
      <c r="AO1491" s="19" t="str">
        <f>IF(AND(מרקובחצי[[#This Row],[CycleNumber]]&lt;$B1492,SUM(מרקובחצי[[#This Row],[33]],P1492)=2),1,"")</f>
        <v/>
      </c>
      <c r="AP1491" s="19" t="str">
        <f>IF(AND(מרקובחצי[[#This Row],[CycleNumber]]&lt;$B1492,SUM(מרקובחצי[[#This Row],[33]],Q1492)=2),1,"")</f>
        <v/>
      </c>
      <c r="AQ1491" s="19" t="str">
        <f>IF(AND(מרקובחצי[[#This Row],[CycleNumber]]&lt;$B1492,SUM(W1491:W1492)=2),1,"")</f>
        <v/>
      </c>
      <c r="AR1491" s="19" t="str">
        <f>IF(AND(מרקובחצי[[#This Row],[CycleNumber]]&lt;$B1492,SUM(מרקובחצי[[#This Row],[12]],S1492)=2),1,"")</f>
        <v/>
      </c>
      <c r="AS1491" s="19" t="str">
        <f>IF(AND(מרקובחצי[[#This Row],[CycleNumber]]&lt;$B1492,SUM(מרקובחצי[[#This Row],[22]],V1492)=2),1,"")</f>
        <v/>
      </c>
      <c r="AT1491" s="21">
        <f>SUM(מרקובחצי[[#This Row],[11]:[33]])</f>
        <v>1</v>
      </c>
    </row>
    <row r="1492" spans="1:46" ht="15.6" x14ac:dyDescent="0.25">
      <c r="A1492" s="19" t="s">
        <v>157</v>
      </c>
      <c r="B1492" s="19">
        <v>26</v>
      </c>
      <c r="C1492">
        <v>36</v>
      </c>
      <c r="D1492" s="19">
        <f>מרקובחצי[[#This Row],[LengthofCycle]]+1</f>
        <v>37</v>
      </c>
      <c r="E1492" t="str">
        <f>IF(IFERROR(LOOKUP(מרקובחצי[[#This Row],[ClientID]],קביעויות[הפלגה]),FALSE)=מרקובחצי[[#This Row],[ClientID]],1,"")</f>
        <v/>
      </c>
      <c r="F1492" t="str">
        <f>IF(IFERROR(LOOKUP(מרקובחצי[[#This Row],[ClientID]],סוגחציקבוע[S31]),FALSE)=מרקובחצי[[#This Row],[ClientID]],1,"")</f>
        <v/>
      </c>
      <c r="G1492" t="str">
        <f>IF(IFERROR(LOOKUP(מרקובחצי[[#This Row],[ClientID]],סוגחציקבוע[S32]),FALSE)=מרקובחצי[[#This Row],[ClientID]],1,"")</f>
        <v/>
      </c>
      <c r="H1492" t="str">
        <f>IF(IFERROR(LOOKUP(מרקובחצי[[#This Row],[ClientID]],סוגחציקבוע[S33]),FALSE)=מרקובחצי[[#This Row],[ClientID]],1,"")</f>
        <v/>
      </c>
      <c r="I1492">
        <f>IF(IFERROR(LOOKUP(מרקובחצי[[#This Row],[ClientID]],סוגחציקבוע[S32&amp;33]),FALSE)=מרקובחצי[[#This Row],[ClientID]],1,"")</f>
        <v>1</v>
      </c>
      <c r="J1492" s="19">
        <f>IF(SUM(מרקובחצי[[#This Row],[11]:[13]])=1,מרקובחצי[[#This Row],[עד ועד]],IF(SUM(R1491:T1492)=1,IF(מרקובחצי[[#This Row],[עד ועד]]&lt;J1491,מרקובחצי[[#This Row],[עד ועד]],J1491),J1491))</f>
        <v>28</v>
      </c>
      <c r="K1492" s="19">
        <f>IF(SUM(מרקובחצי[[#This Row],[11]:[13]])=1,מרקובחצי[[#This Row],[עד ועד]],IF(SUM(R1491:T1492)=1,IF(מרקובחצי[[#This Row],[עד ועד]]&gt;K1491,מרקובחצי[[#This Row],[עד ועד]],K1491),K1491))</f>
        <v>39</v>
      </c>
      <c r="L1492" s="19" t="str">
        <f>IF(AND(SUM(מרקובחצי[[#This Row],[31]:[33]])=1,SUM(U1491:W1491)=0),מרקובחצי[[#This Row],[מקס]]-מרקובחצי[[#This Row],[מינ]],"")</f>
        <v/>
      </c>
      <c r="M149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92" s="19" t="str">
        <f t="shared" si="23"/>
        <v>S32</v>
      </c>
      <c r="O1492" s="19" t="str">
        <f>IF(מרקובחצי[[#This Row],[קבעה הפלגה?]]=1,"",IF(AND(מרקובחצי[[#This Row],[עד ועד]]&lt;29,OR(מרקובחצי[[#This Row],[CycleNumber]]=1,AND(U1491=1,OR(מרקובחצי[[#This Row],[עד ועד]]&lt;J1491,מרקובחצי[[#This Row],[עד ועד]]&gt;K1491)),AND(V1491=1,מרקובחצי[[#This Row],[עד ועד]]&lt;J1491),W1491=1)),1,""))</f>
        <v/>
      </c>
      <c r="P1492" s="19" t="str">
        <f>IF(מרקובחצי[[#This Row],[קבעה הפלגה?]]=1,"",IF(AND(מרקובחצי[[#This Row],[עד ועד]]&gt;28,מרקובחצי[[#This Row],[עד ועד]]&lt;32,OR(מרקובחצי[[#This Row],[CycleNumber]]=1,AND(U1491=1),AND(V1491=1,OR(מרקובחצי[[#This Row],[עד ועד]]&lt;J1491,מרקובחצי[[#This Row],[עד ועד]]&gt;K1491)),W1491=1)),1,""))</f>
        <v/>
      </c>
      <c r="Q1492" s="19" t="str">
        <f>IF(מרקובחצי[[#This Row],[קבעה הפלגה?]]=1,"",IF(AND(מרקובחצי[[#This Row],[עד ועד]]&gt;31,OR(מרקובחצי[[#This Row],[CycleNumber]]=1,AND(U1491=1),AND(V1491=1,מרקובחצי[[#This Row],[עד ועד]]&gt;K1491),AND(W1491=1,OR(מרקובחצי[[#This Row],[עד ועד]]&gt;K1491,מרקובחצי[[#This Row],[עד ועד]]&lt;J1491)))),1,""))</f>
        <v/>
      </c>
      <c r="R1492" s="19" t="str">
        <f>IF(מרקובחצי[[#This Row],[CycleNumber]]&gt;1,IF(AND(O1491=1,מרקובחצי[[#This Row],[עד ועד]]&lt;29),1,""),"")</f>
        <v/>
      </c>
      <c r="S1492" s="19" t="str">
        <f>IF(מרקובחצי[[#This Row],[CycleNumber]]&gt;1,IF(OR(AND(O1491=1,מרקובחצי[[#This Row],[עד ועד]]&gt;28),AND(P1491=1),AND(Q1491=1,מרקובחצי[[#This Row],[עד ועד]]&lt;32)),1,""),"")</f>
        <v/>
      </c>
      <c r="T1492" s="19" t="str">
        <f>IF(מרקובחצי[[#This Row],[CycleNumber]]&gt;1,IF(AND(Q1491=1,מרקובחצי[[#This Row],[עד ועד]]&gt;31),1,""),"")</f>
        <v/>
      </c>
      <c r="U1492" s="19" t="str">
        <f>IF(מרקובחצי[[#This Row],[CycleNumber]]&gt;1,IF(AND(R1491=1,מרקובחצי[[#This Row],[עד ועד]]&lt;29),1,IF(AND(U1491=1,NOT(OR(מרקובחצי[[#This Row],[עד ועד]]&lt;J1491,מרקובחצי[[#This Row],[עד ועד]]&gt;K1491))),1,"")),"")</f>
        <v/>
      </c>
      <c r="V1492" s="19">
        <f>IF(מרקובחצי[[#This Row],[CycleNumber]]&gt;1,IF(AND(SUM(R1491:T1491)=1,מרקובחצי[[#This Row],[עד ועד]]&gt;28,מרקובחצי[[#This Row],[עד ועד]]&lt;32),1,IF(OR(S1491=1,AND(R1491=1,מרקובחצי[[#This Row],[עד ועד]]&gt;28),AND(T1491=1,מרקובחצי[[#This Row],[עד ועד]]&lt;32)),1,IF(AND(V1491=1,NOT(OR(מרקובחצי[[#This Row],[עד ועד]]&lt;J1491,מרקובחצי[[#This Row],[עד ועד]]&gt;K1491))),1,""))),"")</f>
        <v>1</v>
      </c>
      <c r="W1492" s="19" t="str">
        <f>IF(מרקובחצי[[#This Row],[CycleNumber]]&gt;1,IF(AND(T1491=1,מרקובחצי[[#This Row],[עד ועד]]&gt;31),1,IF(AND(W1491=1,NOT(OR(מרקובחצי[[#This Row],[עד ועד]]&lt;J1491,מרקובחצי[[#This Row],[עד ועד]]&gt;K1491))),1,"")),"")</f>
        <v/>
      </c>
      <c r="X1492" s="19" t="str">
        <f>IF(AND(מרקובחצי[[#This Row],[CycleNumber]]&lt;$B1493,SUM(מרקובחצי[[#This Row],[11]],R1493)=2),1,"")</f>
        <v/>
      </c>
      <c r="Y1492" s="19" t="str">
        <f>IF(AND(מרקובחצי[[#This Row],[CycleNumber]]&lt;$B1493,SUM(מרקובחצי[[#This Row],[11]],S1493)=2),1,"")</f>
        <v/>
      </c>
      <c r="Z1492" s="19" t="str">
        <f>IF(AND(מרקובחצי[[#This Row],[CycleNumber]]&lt;$B1493,SUM(מרקובחצי[[#This Row],[13]],S1493)=2),1,"")</f>
        <v/>
      </c>
      <c r="AA1492" s="19" t="str">
        <f>IF(AND(מרקובחצי[[#This Row],[CycleNumber]]&lt;$B1493,SUM(מרקובחצי[[#This Row],[13]],T1493)=2),1,"")</f>
        <v/>
      </c>
      <c r="AB1492" s="19" t="str">
        <f>IF(AND(מרקובחצי[[#This Row],[CycleNumber]]&lt;$B1493,SUM(מרקובחצי[[#This Row],[21]],U1493)=2),1,"")</f>
        <v/>
      </c>
      <c r="AC1492" s="19" t="str">
        <f>IF(AND(מרקובחצי[[#This Row],[CycleNumber]]&lt;$B1493,SUM(מרקובחצי[[#This Row],[21]],V1493)=2),1,"")</f>
        <v/>
      </c>
      <c r="AD1492" s="19" t="str">
        <f>IF(AND(מרקובחצי[[#This Row],[CycleNumber]]&lt;$B1493,SUM(מרקובחצי[[#This Row],[23]],V1493)=2),1,"")</f>
        <v/>
      </c>
      <c r="AE1492" s="19" t="str">
        <f>IF(AND(מרקובחצי[[#This Row],[CycleNumber]]&lt;$B1493,SUM(מרקובחצי[[#This Row],[23]],W1493)=2),1,"")</f>
        <v/>
      </c>
      <c r="AF1492" s="19" t="str">
        <f>IF(AND(מרקובחצי[[#This Row],[CycleNumber]]&lt;$B1493,SUM(מרקובחצי[[#This Row],[31]],O1493)=2),1,"")</f>
        <v/>
      </c>
      <c r="AG1492" s="19" t="str">
        <f>IF(AND(מרקובחצי[[#This Row],[CycleNumber]]&lt;$B1493,SUM(מרקובחצי[[#This Row],[31]],P1493)=2),1,"")</f>
        <v/>
      </c>
      <c r="AH1492" s="19" t="str">
        <f>IF(AND(מרקובחצי[[#This Row],[CycleNumber]]&lt;$B1493,SUM(מרקובחצי[[#This Row],[31]],Q1493)=2),1,"")</f>
        <v/>
      </c>
      <c r="AI1492" s="19" t="str">
        <f>IF(AND(מרקובחצי[[#This Row],[CycleNumber]]&lt;$B1493,SUM(U1492:U1493)=2),1,"")</f>
        <v/>
      </c>
      <c r="AJ1492" s="19" t="str">
        <f>IF(AND(מרקובחצי[[#This Row],[CycleNumber]]&lt;$B1493,SUM(מרקובחצי[[#This Row],[32]],O1493)=2),1,"")</f>
        <v/>
      </c>
      <c r="AK1492" s="19" t="str">
        <f>IF(AND(מרקובחצי[[#This Row],[CycleNumber]]&lt;$B1493,SUM(מרקובחצי[[#This Row],[32]],P1493)=2),1,"")</f>
        <v/>
      </c>
      <c r="AL1492" s="19" t="str">
        <f>IF(AND(מרקובחצי[[#This Row],[CycleNumber]]&lt;$B1493,SUM(מרקובחצי[[#This Row],[32]],Q1493)=2),1,"")</f>
        <v/>
      </c>
      <c r="AM1492" s="19">
        <f>IF(AND(מרקובחצי[[#This Row],[CycleNumber]]&lt;$B1493,SUM(V1492:V1493)=2),1,"")</f>
        <v>1</v>
      </c>
      <c r="AN1492" s="19" t="str">
        <f>IF(AND(מרקובחצי[[#This Row],[CycleNumber]]&lt;$B1493,SUM(מרקובחצי[[#This Row],[33]],O1493)=2),1,"")</f>
        <v/>
      </c>
      <c r="AO1492" s="19" t="str">
        <f>IF(AND(מרקובחצי[[#This Row],[CycleNumber]]&lt;$B1493,SUM(מרקובחצי[[#This Row],[33]],P1493)=2),1,"")</f>
        <v/>
      </c>
      <c r="AP1492" s="19" t="str">
        <f>IF(AND(מרקובחצי[[#This Row],[CycleNumber]]&lt;$B1493,SUM(מרקובחצי[[#This Row],[33]],Q1493)=2),1,"")</f>
        <v/>
      </c>
      <c r="AQ1492" s="19" t="str">
        <f>IF(AND(מרקובחצי[[#This Row],[CycleNumber]]&lt;$B1493,SUM(W1492:W1493)=2),1,"")</f>
        <v/>
      </c>
      <c r="AR1492" s="19" t="str">
        <f>IF(AND(מרקובחצי[[#This Row],[CycleNumber]]&lt;$B1493,SUM(מרקובחצי[[#This Row],[12]],S1493)=2),1,"")</f>
        <v/>
      </c>
      <c r="AS1492" s="19" t="str">
        <f>IF(AND(מרקובחצי[[#This Row],[CycleNumber]]&lt;$B1493,SUM(מרקובחצי[[#This Row],[22]],V1493)=2),1,"")</f>
        <v/>
      </c>
      <c r="AT1492" s="21">
        <f>SUM(מרקובחצי[[#This Row],[11]:[33]])</f>
        <v>1</v>
      </c>
    </row>
    <row r="1493" spans="1:46" ht="15.6" x14ac:dyDescent="0.25">
      <c r="A1493" s="19" t="s">
        <v>157</v>
      </c>
      <c r="B1493" s="19">
        <v>27</v>
      </c>
      <c r="C1493">
        <v>29</v>
      </c>
      <c r="D1493" s="19">
        <f>מרקובחצי[[#This Row],[LengthofCycle]]+1</f>
        <v>30</v>
      </c>
      <c r="E1493" t="str">
        <f>IF(IFERROR(LOOKUP(מרקובחצי[[#This Row],[ClientID]],קביעויות[הפלגה]),FALSE)=מרקובחצי[[#This Row],[ClientID]],1,"")</f>
        <v/>
      </c>
      <c r="F1493" t="str">
        <f>IF(IFERROR(LOOKUP(מרקובחצי[[#This Row],[ClientID]],סוגחציקבוע[S31]),FALSE)=מרקובחצי[[#This Row],[ClientID]],1,"")</f>
        <v/>
      </c>
      <c r="G1493" t="str">
        <f>IF(IFERROR(LOOKUP(מרקובחצי[[#This Row],[ClientID]],סוגחציקבוע[S32]),FALSE)=מרקובחצי[[#This Row],[ClientID]],1,"")</f>
        <v/>
      </c>
      <c r="H1493" t="str">
        <f>IF(IFERROR(LOOKUP(מרקובחצי[[#This Row],[ClientID]],סוגחציקבוע[S33]),FALSE)=מרקובחצי[[#This Row],[ClientID]],1,"")</f>
        <v/>
      </c>
      <c r="I1493">
        <f>IF(IFERROR(LOOKUP(מרקובחצי[[#This Row],[ClientID]],סוגחציקבוע[S32&amp;33]),FALSE)=מרקובחצי[[#This Row],[ClientID]],1,"")</f>
        <v>1</v>
      </c>
      <c r="J1493" s="19">
        <f>IF(SUM(מרקובחצי[[#This Row],[11]:[13]])=1,מרקובחצי[[#This Row],[עד ועד]],IF(SUM(R1492:T1493)=1,IF(מרקובחצי[[#This Row],[עד ועד]]&lt;J1492,מרקובחצי[[#This Row],[עד ועד]],J1492),J1492))</f>
        <v>28</v>
      </c>
      <c r="K1493" s="19">
        <f>IF(SUM(מרקובחצי[[#This Row],[11]:[13]])=1,מרקובחצי[[#This Row],[עד ועד]],IF(SUM(R1492:T1493)=1,IF(מרקובחצי[[#This Row],[עד ועד]]&gt;K1492,מרקובחצי[[#This Row],[עד ועד]],K1492),K1492))</f>
        <v>39</v>
      </c>
      <c r="L1493" s="19" t="str">
        <f>IF(AND(SUM(מרקובחצי[[#This Row],[31]:[33]])=1,SUM(U1492:W1492)=0),מרקובחצי[[#This Row],[מקס]]-מרקובחצי[[#This Row],[מינ]],"")</f>
        <v/>
      </c>
      <c r="M149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93" s="19" t="str">
        <f t="shared" si="23"/>
        <v>S32</v>
      </c>
      <c r="O1493" s="19" t="str">
        <f>IF(מרקובחצי[[#This Row],[קבעה הפלגה?]]=1,"",IF(AND(מרקובחצי[[#This Row],[עד ועד]]&lt;29,OR(מרקובחצי[[#This Row],[CycleNumber]]=1,AND(U1492=1,OR(מרקובחצי[[#This Row],[עד ועד]]&lt;J1492,מרקובחצי[[#This Row],[עד ועד]]&gt;K1492)),AND(V1492=1,מרקובחצי[[#This Row],[עד ועד]]&lt;J1492),W1492=1)),1,""))</f>
        <v/>
      </c>
      <c r="P1493" s="19" t="str">
        <f>IF(מרקובחצי[[#This Row],[קבעה הפלגה?]]=1,"",IF(AND(מרקובחצי[[#This Row],[עד ועד]]&gt;28,מרקובחצי[[#This Row],[עד ועד]]&lt;32,OR(מרקובחצי[[#This Row],[CycleNumber]]=1,AND(U1492=1),AND(V1492=1,OR(מרקובחצי[[#This Row],[עד ועד]]&lt;J1492,מרקובחצי[[#This Row],[עד ועד]]&gt;K1492)),W1492=1)),1,""))</f>
        <v/>
      </c>
      <c r="Q1493" s="19" t="str">
        <f>IF(מרקובחצי[[#This Row],[קבעה הפלגה?]]=1,"",IF(AND(מרקובחצי[[#This Row],[עד ועד]]&gt;31,OR(מרקובחצי[[#This Row],[CycleNumber]]=1,AND(U1492=1),AND(V1492=1,מרקובחצי[[#This Row],[עד ועד]]&gt;K1492),AND(W1492=1,OR(מרקובחצי[[#This Row],[עד ועד]]&gt;K1492,מרקובחצי[[#This Row],[עד ועד]]&lt;J1492)))),1,""))</f>
        <v/>
      </c>
      <c r="R1493" s="19" t="str">
        <f>IF(מרקובחצי[[#This Row],[CycleNumber]]&gt;1,IF(AND(O1492=1,מרקובחצי[[#This Row],[עד ועד]]&lt;29),1,""),"")</f>
        <v/>
      </c>
      <c r="S1493" s="19" t="str">
        <f>IF(מרקובחצי[[#This Row],[CycleNumber]]&gt;1,IF(OR(AND(O1492=1,מרקובחצי[[#This Row],[עד ועד]]&gt;28),AND(P1492=1),AND(Q1492=1,מרקובחצי[[#This Row],[עד ועד]]&lt;32)),1,""),"")</f>
        <v/>
      </c>
      <c r="T1493" s="19" t="str">
        <f>IF(מרקובחצי[[#This Row],[CycleNumber]]&gt;1,IF(AND(Q1492=1,מרקובחצי[[#This Row],[עד ועד]]&gt;31),1,""),"")</f>
        <v/>
      </c>
      <c r="U1493" s="19" t="str">
        <f>IF(מרקובחצי[[#This Row],[CycleNumber]]&gt;1,IF(AND(R1492=1,מרקובחצי[[#This Row],[עד ועד]]&lt;29),1,IF(AND(U1492=1,NOT(OR(מרקובחצי[[#This Row],[עד ועד]]&lt;J1492,מרקובחצי[[#This Row],[עד ועד]]&gt;K1492))),1,"")),"")</f>
        <v/>
      </c>
      <c r="V1493" s="19">
        <f>IF(מרקובחצי[[#This Row],[CycleNumber]]&gt;1,IF(AND(SUM(R1492:T1492)=1,מרקובחצי[[#This Row],[עד ועד]]&gt;28,מרקובחצי[[#This Row],[עד ועד]]&lt;32),1,IF(OR(S1492=1,AND(R1492=1,מרקובחצי[[#This Row],[עד ועד]]&gt;28),AND(T1492=1,מרקובחצי[[#This Row],[עד ועד]]&lt;32)),1,IF(AND(V1492=1,NOT(OR(מרקובחצי[[#This Row],[עד ועד]]&lt;J1492,מרקובחצי[[#This Row],[עד ועד]]&gt;K1492))),1,""))),"")</f>
        <v>1</v>
      </c>
      <c r="W1493" s="19" t="str">
        <f>IF(מרקובחצי[[#This Row],[CycleNumber]]&gt;1,IF(AND(T1492=1,מרקובחצי[[#This Row],[עד ועד]]&gt;31),1,IF(AND(W1492=1,NOT(OR(מרקובחצי[[#This Row],[עד ועד]]&lt;J1492,מרקובחצי[[#This Row],[עד ועד]]&gt;K1492))),1,"")),"")</f>
        <v/>
      </c>
      <c r="X1493" s="19" t="str">
        <f>IF(AND(מרקובחצי[[#This Row],[CycleNumber]]&lt;$B1494,SUM(מרקובחצי[[#This Row],[11]],R1494)=2),1,"")</f>
        <v/>
      </c>
      <c r="Y1493" s="19" t="str">
        <f>IF(AND(מרקובחצי[[#This Row],[CycleNumber]]&lt;$B1494,SUM(מרקובחצי[[#This Row],[11]],S1494)=2),1,"")</f>
        <v/>
      </c>
      <c r="Z1493" s="19" t="str">
        <f>IF(AND(מרקובחצי[[#This Row],[CycleNumber]]&lt;$B1494,SUM(מרקובחצי[[#This Row],[13]],S1494)=2),1,"")</f>
        <v/>
      </c>
      <c r="AA1493" s="19" t="str">
        <f>IF(AND(מרקובחצי[[#This Row],[CycleNumber]]&lt;$B1494,SUM(מרקובחצי[[#This Row],[13]],T1494)=2),1,"")</f>
        <v/>
      </c>
      <c r="AB1493" s="19" t="str">
        <f>IF(AND(מרקובחצי[[#This Row],[CycleNumber]]&lt;$B1494,SUM(מרקובחצי[[#This Row],[21]],U1494)=2),1,"")</f>
        <v/>
      </c>
      <c r="AC1493" s="19" t="str">
        <f>IF(AND(מרקובחצי[[#This Row],[CycleNumber]]&lt;$B1494,SUM(מרקובחצי[[#This Row],[21]],V1494)=2),1,"")</f>
        <v/>
      </c>
      <c r="AD1493" s="19" t="str">
        <f>IF(AND(מרקובחצי[[#This Row],[CycleNumber]]&lt;$B1494,SUM(מרקובחצי[[#This Row],[23]],V1494)=2),1,"")</f>
        <v/>
      </c>
      <c r="AE1493" s="19" t="str">
        <f>IF(AND(מרקובחצי[[#This Row],[CycleNumber]]&lt;$B1494,SUM(מרקובחצי[[#This Row],[23]],W1494)=2),1,"")</f>
        <v/>
      </c>
      <c r="AF1493" s="19" t="str">
        <f>IF(AND(מרקובחצי[[#This Row],[CycleNumber]]&lt;$B1494,SUM(מרקובחצי[[#This Row],[31]],O1494)=2),1,"")</f>
        <v/>
      </c>
      <c r="AG1493" s="19" t="str">
        <f>IF(AND(מרקובחצי[[#This Row],[CycleNumber]]&lt;$B1494,SUM(מרקובחצי[[#This Row],[31]],P1494)=2),1,"")</f>
        <v/>
      </c>
      <c r="AH1493" s="19" t="str">
        <f>IF(AND(מרקובחצי[[#This Row],[CycleNumber]]&lt;$B1494,SUM(מרקובחצי[[#This Row],[31]],Q1494)=2),1,"")</f>
        <v/>
      </c>
      <c r="AI1493" s="19" t="str">
        <f>IF(AND(מרקובחצי[[#This Row],[CycleNumber]]&lt;$B1494,SUM(U1493:U1494)=2),1,"")</f>
        <v/>
      </c>
      <c r="AJ1493" s="19" t="str">
        <f>IF(AND(מרקובחצי[[#This Row],[CycleNumber]]&lt;$B1494,SUM(מרקובחצי[[#This Row],[32]],O1494)=2),1,"")</f>
        <v/>
      </c>
      <c r="AK1493" s="19" t="str">
        <f>IF(AND(מרקובחצי[[#This Row],[CycleNumber]]&lt;$B1494,SUM(מרקובחצי[[#This Row],[32]],P1494)=2),1,"")</f>
        <v/>
      </c>
      <c r="AL1493" s="19" t="str">
        <f>IF(AND(מרקובחצי[[#This Row],[CycleNumber]]&lt;$B1494,SUM(מרקובחצי[[#This Row],[32]],Q1494)=2),1,"")</f>
        <v/>
      </c>
      <c r="AM1493" s="19">
        <f>IF(AND(מרקובחצי[[#This Row],[CycleNumber]]&lt;$B1494,SUM(V1493:V1494)=2),1,"")</f>
        <v>1</v>
      </c>
      <c r="AN1493" s="19" t="str">
        <f>IF(AND(מרקובחצי[[#This Row],[CycleNumber]]&lt;$B1494,SUM(מרקובחצי[[#This Row],[33]],O1494)=2),1,"")</f>
        <v/>
      </c>
      <c r="AO1493" s="19" t="str">
        <f>IF(AND(מרקובחצי[[#This Row],[CycleNumber]]&lt;$B1494,SUM(מרקובחצי[[#This Row],[33]],P1494)=2),1,"")</f>
        <v/>
      </c>
      <c r="AP1493" s="19" t="str">
        <f>IF(AND(מרקובחצי[[#This Row],[CycleNumber]]&lt;$B1494,SUM(מרקובחצי[[#This Row],[33]],Q1494)=2),1,"")</f>
        <v/>
      </c>
      <c r="AQ1493" s="19" t="str">
        <f>IF(AND(מרקובחצי[[#This Row],[CycleNumber]]&lt;$B1494,SUM(W1493:W1494)=2),1,"")</f>
        <v/>
      </c>
      <c r="AR1493" s="19" t="str">
        <f>IF(AND(מרקובחצי[[#This Row],[CycleNumber]]&lt;$B1494,SUM(מרקובחצי[[#This Row],[12]],S1494)=2),1,"")</f>
        <v/>
      </c>
      <c r="AS1493" s="19" t="str">
        <f>IF(AND(מרקובחצי[[#This Row],[CycleNumber]]&lt;$B1494,SUM(מרקובחצי[[#This Row],[22]],V1494)=2),1,"")</f>
        <v/>
      </c>
      <c r="AT1493" s="21">
        <f>SUM(מרקובחצי[[#This Row],[11]:[33]])</f>
        <v>1</v>
      </c>
    </row>
    <row r="1494" spans="1:46" ht="15.6" x14ac:dyDescent="0.25">
      <c r="A1494" s="19" t="s">
        <v>157</v>
      </c>
      <c r="B1494" s="19">
        <v>28</v>
      </c>
      <c r="C1494">
        <v>33</v>
      </c>
      <c r="D1494" s="19">
        <f>מרקובחצי[[#This Row],[LengthofCycle]]+1</f>
        <v>34</v>
      </c>
      <c r="E1494" t="str">
        <f>IF(IFERROR(LOOKUP(מרקובחצי[[#This Row],[ClientID]],קביעויות[הפלגה]),FALSE)=מרקובחצי[[#This Row],[ClientID]],1,"")</f>
        <v/>
      </c>
      <c r="F1494" t="str">
        <f>IF(IFERROR(LOOKUP(מרקובחצי[[#This Row],[ClientID]],סוגחציקבוע[S31]),FALSE)=מרקובחצי[[#This Row],[ClientID]],1,"")</f>
        <v/>
      </c>
      <c r="G1494" t="str">
        <f>IF(IFERROR(LOOKUP(מרקובחצי[[#This Row],[ClientID]],סוגחציקבוע[S32]),FALSE)=מרקובחצי[[#This Row],[ClientID]],1,"")</f>
        <v/>
      </c>
      <c r="H1494" t="str">
        <f>IF(IFERROR(LOOKUP(מרקובחצי[[#This Row],[ClientID]],סוגחציקבוע[S33]),FALSE)=מרקובחצי[[#This Row],[ClientID]],1,"")</f>
        <v/>
      </c>
      <c r="I1494">
        <f>IF(IFERROR(LOOKUP(מרקובחצי[[#This Row],[ClientID]],סוגחציקבוע[S32&amp;33]),FALSE)=מרקובחצי[[#This Row],[ClientID]],1,"")</f>
        <v>1</v>
      </c>
      <c r="J1494" s="19">
        <f>IF(SUM(מרקובחצי[[#This Row],[11]:[13]])=1,מרקובחצי[[#This Row],[עד ועד]],IF(SUM(R1493:T1494)=1,IF(מרקובחצי[[#This Row],[עד ועד]]&lt;J1493,מרקובחצי[[#This Row],[עד ועד]],J1493),J1493))</f>
        <v>28</v>
      </c>
      <c r="K1494" s="19">
        <f>IF(SUM(מרקובחצי[[#This Row],[11]:[13]])=1,מרקובחצי[[#This Row],[עד ועד]],IF(SUM(R1493:T1494)=1,IF(מרקובחצי[[#This Row],[עד ועד]]&gt;K1493,מרקובחצי[[#This Row],[עד ועד]],K1493),K1493))</f>
        <v>39</v>
      </c>
      <c r="L1494" s="19" t="str">
        <f>IF(AND(SUM(מרקובחצי[[#This Row],[31]:[33]])=1,SUM(U1493:W1493)=0),מרקובחצי[[#This Row],[מקס]]-מרקובחצי[[#This Row],[מינ]],"")</f>
        <v/>
      </c>
      <c r="M149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94" s="19" t="str">
        <f t="shared" si="23"/>
        <v>S32</v>
      </c>
      <c r="O1494" s="19" t="str">
        <f>IF(מרקובחצי[[#This Row],[קבעה הפלגה?]]=1,"",IF(AND(מרקובחצי[[#This Row],[עד ועד]]&lt;29,OR(מרקובחצי[[#This Row],[CycleNumber]]=1,AND(U1493=1,OR(מרקובחצי[[#This Row],[עד ועד]]&lt;J1493,מרקובחצי[[#This Row],[עד ועד]]&gt;K1493)),AND(V1493=1,מרקובחצי[[#This Row],[עד ועד]]&lt;J1493),W1493=1)),1,""))</f>
        <v/>
      </c>
      <c r="P1494" s="19" t="str">
        <f>IF(מרקובחצי[[#This Row],[קבעה הפלגה?]]=1,"",IF(AND(מרקובחצי[[#This Row],[עד ועד]]&gt;28,מרקובחצי[[#This Row],[עד ועד]]&lt;32,OR(מרקובחצי[[#This Row],[CycleNumber]]=1,AND(U1493=1),AND(V1493=1,OR(מרקובחצי[[#This Row],[עד ועד]]&lt;J1493,מרקובחצי[[#This Row],[עד ועד]]&gt;K1493)),W1493=1)),1,""))</f>
        <v/>
      </c>
      <c r="Q1494" s="19" t="str">
        <f>IF(מרקובחצי[[#This Row],[קבעה הפלגה?]]=1,"",IF(AND(מרקובחצי[[#This Row],[עד ועד]]&gt;31,OR(מרקובחצי[[#This Row],[CycleNumber]]=1,AND(U1493=1),AND(V1493=1,מרקובחצי[[#This Row],[עד ועד]]&gt;K1493),AND(W1493=1,OR(מרקובחצי[[#This Row],[עד ועד]]&gt;K1493,מרקובחצי[[#This Row],[עד ועד]]&lt;J1493)))),1,""))</f>
        <v/>
      </c>
      <c r="R1494" s="19" t="str">
        <f>IF(מרקובחצי[[#This Row],[CycleNumber]]&gt;1,IF(AND(O1493=1,מרקובחצי[[#This Row],[עד ועד]]&lt;29),1,""),"")</f>
        <v/>
      </c>
      <c r="S1494" s="19" t="str">
        <f>IF(מרקובחצי[[#This Row],[CycleNumber]]&gt;1,IF(OR(AND(O1493=1,מרקובחצי[[#This Row],[עד ועד]]&gt;28),AND(P1493=1),AND(Q1493=1,מרקובחצי[[#This Row],[עד ועד]]&lt;32)),1,""),"")</f>
        <v/>
      </c>
      <c r="T1494" s="19" t="str">
        <f>IF(מרקובחצי[[#This Row],[CycleNumber]]&gt;1,IF(AND(Q1493=1,מרקובחצי[[#This Row],[עד ועד]]&gt;31),1,""),"")</f>
        <v/>
      </c>
      <c r="U1494" s="19" t="str">
        <f>IF(מרקובחצי[[#This Row],[CycleNumber]]&gt;1,IF(AND(R1493=1,מרקובחצי[[#This Row],[עד ועד]]&lt;29),1,IF(AND(U1493=1,NOT(OR(מרקובחצי[[#This Row],[עד ועד]]&lt;J1493,מרקובחצי[[#This Row],[עד ועד]]&gt;K1493))),1,"")),"")</f>
        <v/>
      </c>
      <c r="V1494" s="19">
        <f>IF(מרקובחצי[[#This Row],[CycleNumber]]&gt;1,IF(AND(SUM(R1493:T1493)=1,מרקובחצי[[#This Row],[עד ועד]]&gt;28,מרקובחצי[[#This Row],[עד ועד]]&lt;32),1,IF(OR(S1493=1,AND(R1493=1,מרקובחצי[[#This Row],[עד ועד]]&gt;28),AND(T1493=1,מרקובחצי[[#This Row],[עד ועד]]&lt;32)),1,IF(AND(V1493=1,NOT(OR(מרקובחצי[[#This Row],[עד ועד]]&lt;J1493,מרקובחצי[[#This Row],[עד ועד]]&gt;K1493))),1,""))),"")</f>
        <v>1</v>
      </c>
      <c r="W1494" s="19" t="str">
        <f>IF(מרקובחצי[[#This Row],[CycleNumber]]&gt;1,IF(AND(T1493=1,מרקובחצי[[#This Row],[עד ועד]]&gt;31),1,IF(AND(W1493=1,NOT(OR(מרקובחצי[[#This Row],[עד ועד]]&lt;J1493,מרקובחצי[[#This Row],[עד ועד]]&gt;K1493))),1,"")),"")</f>
        <v/>
      </c>
      <c r="X1494" s="19" t="str">
        <f>IF(AND(מרקובחצי[[#This Row],[CycleNumber]]&lt;$B1495,SUM(מרקובחצי[[#This Row],[11]],R1495)=2),1,"")</f>
        <v/>
      </c>
      <c r="Y1494" s="19" t="str">
        <f>IF(AND(מרקובחצי[[#This Row],[CycleNumber]]&lt;$B1495,SUM(מרקובחצי[[#This Row],[11]],S1495)=2),1,"")</f>
        <v/>
      </c>
      <c r="Z1494" s="19" t="str">
        <f>IF(AND(מרקובחצי[[#This Row],[CycleNumber]]&lt;$B1495,SUM(מרקובחצי[[#This Row],[13]],S1495)=2),1,"")</f>
        <v/>
      </c>
      <c r="AA1494" s="19" t="str">
        <f>IF(AND(מרקובחצי[[#This Row],[CycleNumber]]&lt;$B1495,SUM(מרקובחצי[[#This Row],[13]],T1495)=2),1,"")</f>
        <v/>
      </c>
      <c r="AB1494" s="19" t="str">
        <f>IF(AND(מרקובחצי[[#This Row],[CycleNumber]]&lt;$B1495,SUM(מרקובחצי[[#This Row],[21]],U1495)=2),1,"")</f>
        <v/>
      </c>
      <c r="AC1494" s="19" t="str">
        <f>IF(AND(מרקובחצי[[#This Row],[CycleNumber]]&lt;$B1495,SUM(מרקובחצי[[#This Row],[21]],V1495)=2),1,"")</f>
        <v/>
      </c>
      <c r="AD1494" s="19" t="str">
        <f>IF(AND(מרקובחצי[[#This Row],[CycleNumber]]&lt;$B1495,SUM(מרקובחצי[[#This Row],[23]],V1495)=2),1,"")</f>
        <v/>
      </c>
      <c r="AE1494" s="19" t="str">
        <f>IF(AND(מרקובחצי[[#This Row],[CycleNumber]]&lt;$B1495,SUM(מרקובחצי[[#This Row],[23]],W1495)=2),1,"")</f>
        <v/>
      </c>
      <c r="AF1494" s="19" t="str">
        <f>IF(AND(מרקובחצי[[#This Row],[CycleNumber]]&lt;$B1495,SUM(מרקובחצי[[#This Row],[31]],O1495)=2),1,"")</f>
        <v/>
      </c>
      <c r="AG1494" s="19" t="str">
        <f>IF(AND(מרקובחצי[[#This Row],[CycleNumber]]&lt;$B1495,SUM(מרקובחצי[[#This Row],[31]],P1495)=2),1,"")</f>
        <v/>
      </c>
      <c r="AH1494" s="19" t="str">
        <f>IF(AND(מרקובחצי[[#This Row],[CycleNumber]]&lt;$B1495,SUM(מרקובחצי[[#This Row],[31]],Q1495)=2),1,"")</f>
        <v/>
      </c>
      <c r="AI1494" s="19" t="str">
        <f>IF(AND(מרקובחצי[[#This Row],[CycleNumber]]&lt;$B1495,SUM(U1494:U1495)=2),1,"")</f>
        <v/>
      </c>
      <c r="AJ1494" s="19">
        <f>IF(AND(מרקובחצי[[#This Row],[CycleNumber]]&lt;$B1495,SUM(מרקובחצי[[#This Row],[32]],O1495)=2),1,"")</f>
        <v>1</v>
      </c>
      <c r="AK1494" s="19" t="str">
        <f>IF(AND(מרקובחצי[[#This Row],[CycleNumber]]&lt;$B1495,SUM(מרקובחצי[[#This Row],[32]],P1495)=2),1,"")</f>
        <v/>
      </c>
      <c r="AL1494" s="19" t="str">
        <f>IF(AND(מרקובחצי[[#This Row],[CycleNumber]]&lt;$B1495,SUM(מרקובחצי[[#This Row],[32]],Q1495)=2),1,"")</f>
        <v/>
      </c>
      <c r="AM1494" s="19" t="str">
        <f>IF(AND(מרקובחצי[[#This Row],[CycleNumber]]&lt;$B1495,SUM(V1494:V1495)=2),1,"")</f>
        <v/>
      </c>
      <c r="AN1494" s="19" t="str">
        <f>IF(AND(מרקובחצי[[#This Row],[CycleNumber]]&lt;$B1495,SUM(מרקובחצי[[#This Row],[33]],O1495)=2),1,"")</f>
        <v/>
      </c>
      <c r="AO1494" s="19" t="str">
        <f>IF(AND(מרקובחצי[[#This Row],[CycleNumber]]&lt;$B1495,SUM(מרקובחצי[[#This Row],[33]],P1495)=2),1,"")</f>
        <v/>
      </c>
      <c r="AP1494" s="19" t="str">
        <f>IF(AND(מרקובחצי[[#This Row],[CycleNumber]]&lt;$B1495,SUM(מרקובחצי[[#This Row],[33]],Q1495)=2),1,"")</f>
        <v/>
      </c>
      <c r="AQ1494" s="19" t="str">
        <f>IF(AND(מרקובחצי[[#This Row],[CycleNumber]]&lt;$B1495,SUM(W1494:W1495)=2),1,"")</f>
        <v/>
      </c>
      <c r="AR1494" s="19" t="str">
        <f>IF(AND(מרקובחצי[[#This Row],[CycleNumber]]&lt;$B1495,SUM(מרקובחצי[[#This Row],[12]],S1495)=2),1,"")</f>
        <v/>
      </c>
      <c r="AS1494" s="19" t="str">
        <f>IF(AND(מרקובחצי[[#This Row],[CycleNumber]]&lt;$B1495,SUM(מרקובחצי[[#This Row],[22]],V1495)=2),1,"")</f>
        <v/>
      </c>
      <c r="AT1494" s="21">
        <f>SUM(מרקובחצי[[#This Row],[11]:[33]])</f>
        <v>1</v>
      </c>
    </row>
    <row r="1495" spans="1:46" ht="15.6" x14ac:dyDescent="0.25">
      <c r="A1495" s="19" t="s">
        <v>157</v>
      </c>
      <c r="B1495" s="19">
        <v>29</v>
      </c>
      <c r="C1495">
        <v>26</v>
      </c>
      <c r="D1495" s="19">
        <f>מרקובחצי[[#This Row],[LengthofCycle]]+1</f>
        <v>27</v>
      </c>
      <c r="E1495" t="str">
        <f>IF(IFERROR(LOOKUP(מרקובחצי[[#This Row],[ClientID]],קביעויות[הפלגה]),FALSE)=מרקובחצי[[#This Row],[ClientID]],1,"")</f>
        <v/>
      </c>
      <c r="F1495" t="str">
        <f>IF(IFERROR(LOOKUP(מרקובחצי[[#This Row],[ClientID]],סוגחציקבוע[S31]),FALSE)=מרקובחצי[[#This Row],[ClientID]],1,"")</f>
        <v/>
      </c>
      <c r="G1495" t="str">
        <f>IF(IFERROR(LOOKUP(מרקובחצי[[#This Row],[ClientID]],סוגחציקבוע[S32]),FALSE)=מרקובחצי[[#This Row],[ClientID]],1,"")</f>
        <v/>
      </c>
      <c r="H1495" t="str">
        <f>IF(IFERROR(LOOKUP(מרקובחצי[[#This Row],[ClientID]],סוגחציקבוע[S33]),FALSE)=מרקובחצי[[#This Row],[ClientID]],1,"")</f>
        <v/>
      </c>
      <c r="I1495">
        <f>IF(IFERROR(LOOKUP(מרקובחצי[[#This Row],[ClientID]],סוגחציקבוע[S32&amp;33]),FALSE)=מרקובחצי[[#This Row],[ClientID]],1,"")</f>
        <v>1</v>
      </c>
      <c r="J1495" s="19">
        <f>IF(SUM(מרקובחצי[[#This Row],[11]:[13]])=1,מרקובחצי[[#This Row],[עד ועד]],IF(SUM(R1494:T1495)=1,IF(מרקובחצי[[#This Row],[עד ועד]]&lt;J1494,מרקובחצי[[#This Row],[עד ועד]],J1494),J1494))</f>
        <v>27</v>
      </c>
      <c r="K1495" s="19">
        <f>IF(SUM(מרקובחצי[[#This Row],[11]:[13]])=1,מרקובחצי[[#This Row],[עד ועד]],IF(SUM(R1494:T1495)=1,IF(מרקובחצי[[#This Row],[עד ועד]]&gt;K1494,מרקובחצי[[#This Row],[עד ועד]],K1494),K1494))</f>
        <v>27</v>
      </c>
      <c r="L1495" s="19" t="str">
        <f>IF(AND(SUM(מרקובחצי[[#This Row],[31]:[33]])=1,SUM(U1494:W1494)=0),מרקובחצי[[#This Row],[מקס]]-מרקובחצי[[#This Row],[מינ]],"")</f>
        <v/>
      </c>
      <c r="M149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S11</v>
      </c>
      <c r="N1495" s="19" t="str">
        <f t="shared" si="23"/>
        <v>S32</v>
      </c>
      <c r="O1495" s="19">
        <f>IF(מרקובחצי[[#This Row],[קבעה הפלגה?]]=1,"",IF(AND(מרקובחצי[[#This Row],[עד ועד]]&lt;29,OR(מרקובחצי[[#This Row],[CycleNumber]]=1,AND(U1494=1,OR(מרקובחצי[[#This Row],[עד ועד]]&lt;J1494,מרקובחצי[[#This Row],[עד ועד]]&gt;K1494)),AND(V1494=1,מרקובחצי[[#This Row],[עד ועד]]&lt;J1494),W1494=1)),1,""))</f>
        <v>1</v>
      </c>
      <c r="P1495" s="19" t="str">
        <f>IF(מרקובחצי[[#This Row],[קבעה הפלגה?]]=1,"",IF(AND(מרקובחצי[[#This Row],[עד ועד]]&gt;28,מרקובחצי[[#This Row],[עד ועד]]&lt;32,OR(מרקובחצי[[#This Row],[CycleNumber]]=1,AND(U1494=1),AND(V1494=1,OR(מרקובחצי[[#This Row],[עד ועד]]&lt;J1494,מרקובחצי[[#This Row],[עד ועד]]&gt;K1494)),W1494=1)),1,""))</f>
        <v/>
      </c>
      <c r="Q1495" s="19" t="str">
        <f>IF(מרקובחצי[[#This Row],[קבעה הפלגה?]]=1,"",IF(AND(מרקובחצי[[#This Row],[עד ועד]]&gt;31,OR(מרקובחצי[[#This Row],[CycleNumber]]=1,AND(U1494=1),AND(V1494=1,מרקובחצי[[#This Row],[עד ועד]]&gt;K1494),AND(W1494=1,OR(מרקובחצי[[#This Row],[עד ועד]]&gt;K1494,מרקובחצי[[#This Row],[עד ועד]]&lt;J1494)))),1,""))</f>
        <v/>
      </c>
      <c r="R1495" s="19" t="str">
        <f>IF(מרקובחצי[[#This Row],[CycleNumber]]&gt;1,IF(AND(O1494=1,מרקובחצי[[#This Row],[עד ועד]]&lt;29),1,""),"")</f>
        <v/>
      </c>
      <c r="S1495" s="19" t="str">
        <f>IF(מרקובחצי[[#This Row],[CycleNumber]]&gt;1,IF(OR(AND(O1494=1,מרקובחצי[[#This Row],[עד ועד]]&gt;28),AND(P1494=1),AND(Q1494=1,מרקובחצי[[#This Row],[עד ועד]]&lt;32)),1,""),"")</f>
        <v/>
      </c>
      <c r="T1495" s="19" t="str">
        <f>IF(מרקובחצי[[#This Row],[CycleNumber]]&gt;1,IF(AND(Q1494=1,מרקובחצי[[#This Row],[עד ועד]]&gt;31),1,""),"")</f>
        <v/>
      </c>
      <c r="U1495" s="19" t="str">
        <f>IF(מרקובחצי[[#This Row],[CycleNumber]]&gt;1,IF(AND(R1494=1,מרקובחצי[[#This Row],[עד ועד]]&lt;29),1,IF(AND(U1494=1,NOT(OR(מרקובחצי[[#This Row],[עד ועד]]&lt;J1494,מרקובחצי[[#This Row],[עד ועד]]&gt;K1494))),1,"")),"")</f>
        <v/>
      </c>
      <c r="V1495" s="19" t="str">
        <f>IF(מרקובחצי[[#This Row],[CycleNumber]]&gt;1,IF(AND(SUM(R1494:T1494)=1,מרקובחצי[[#This Row],[עד ועד]]&gt;28,מרקובחצי[[#This Row],[עד ועד]]&lt;32),1,IF(OR(S1494=1,AND(R1494=1,מרקובחצי[[#This Row],[עד ועד]]&gt;28),AND(T1494=1,מרקובחצי[[#This Row],[עד ועד]]&lt;32)),1,IF(AND(V1494=1,NOT(OR(מרקובחצי[[#This Row],[עד ועד]]&lt;J1494,מרקובחצי[[#This Row],[עד ועד]]&gt;K1494))),1,""))),"")</f>
        <v/>
      </c>
      <c r="W1495" s="19" t="str">
        <f>IF(מרקובחצי[[#This Row],[CycleNumber]]&gt;1,IF(AND(T1494=1,מרקובחצי[[#This Row],[עד ועד]]&gt;31),1,IF(AND(W1494=1,NOT(OR(מרקובחצי[[#This Row],[עד ועד]]&lt;J1494,מרקובחצי[[#This Row],[עד ועד]]&gt;K1494))),1,"")),"")</f>
        <v/>
      </c>
      <c r="X1495" s="19" t="str">
        <f>IF(AND(מרקובחצי[[#This Row],[CycleNumber]]&lt;$B1496,SUM(מרקובחצי[[#This Row],[11]],R1496)=2),1,"")</f>
        <v/>
      </c>
      <c r="Y1495" s="19">
        <f>IF(AND(מרקובחצי[[#This Row],[CycleNumber]]&lt;$B1496,SUM(מרקובחצי[[#This Row],[11]],S1496)=2),1,"")</f>
        <v>1</v>
      </c>
      <c r="Z1495" s="19" t="str">
        <f>IF(AND(מרקובחצי[[#This Row],[CycleNumber]]&lt;$B1496,SUM(מרקובחצי[[#This Row],[13]],S1496)=2),1,"")</f>
        <v/>
      </c>
      <c r="AA1495" s="19" t="str">
        <f>IF(AND(מרקובחצי[[#This Row],[CycleNumber]]&lt;$B1496,SUM(מרקובחצי[[#This Row],[13]],T1496)=2),1,"")</f>
        <v/>
      </c>
      <c r="AB1495" s="19" t="str">
        <f>IF(AND(מרקובחצי[[#This Row],[CycleNumber]]&lt;$B1496,SUM(מרקובחצי[[#This Row],[21]],U1496)=2),1,"")</f>
        <v/>
      </c>
      <c r="AC1495" s="19" t="str">
        <f>IF(AND(מרקובחצי[[#This Row],[CycleNumber]]&lt;$B1496,SUM(מרקובחצי[[#This Row],[21]],V1496)=2),1,"")</f>
        <v/>
      </c>
      <c r="AD1495" s="19" t="str">
        <f>IF(AND(מרקובחצי[[#This Row],[CycleNumber]]&lt;$B1496,SUM(מרקובחצי[[#This Row],[23]],V1496)=2),1,"")</f>
        <v/>
      </c>
      <c r="AE1495" s="19" t="str">
        <f>IF(AND(מרקובחצי[[#This Row],[CycleNumber]]&lt;$B1496,SUM(מרקובחצי[[#This Row],[23]],W1496)=2),1,"")</f>
        <v/>
      </c>
      <c r="AF1495" s="19" t="str">
        <f>IF(AND(מרקובחצי[[#This Row],[CycleNumber]]&lt;$B1496,SUM(מרקובחצי[[#This Row],[31]],O1496)=2),1,"")</f>
        <v/>
      </c>
      <c r="AG1495" s="19" t="str">
        <f>IF(AND(מרקובחצי[[#This Row],[CycleNumber]]&lt;$B1496,SUM(מרקובחצי[[#This Row],[31]],P1496)=2),1,"")</f>
        <v/>
      </c>
      <c r="AH1495" s="19" t="str">
        <f>IF(AND(מרקובחצי[[#This Row],[CycleNumber]]&lt;$B1496,SUM(מרקובחצי[[#This Row],[31]],Q1496)=2),1,"")</f>
        <v/>
      </c>
      <c r="AI1495" s="19" t="str">
        <f>IF(AND(מרקובחצי[[#This Row],[CycleNumber]]&lt;$B1496,SUM(U1495:U1496)=2),1,"")</f>
        <v/>
      </c>
      <c r="AJ1495" s="19" t="str">
        <f>IF(AND(מרקובחצי[[#This Row],[CycleNumber]]&lt;$B1496,SUM(מרקובחצי[[#This Row],[32]],O1496)=2),1,"")</f>
        <v/>
      </c>
      <c r="AK1495" s="19" t="str">
        <f>IF(AND(מרקובחצי[[#This Row],[CycleNumber]]&lt;$B1496,SUM(מרקובחצי[[#This Row],[32]],P1496)=2),1,"")</f>
        <v/>
      </c>
      <c r="AL1495" s="19" t="str">
        <f>IF(AND(מרקובחצי[[#This Row],[CycleNumber]]&lt;$B1496,SUM(מרקובחצי[[#This Row],[32]],Q1496)=2),1,"")</f>
        <v/>
      </c>
      <c r="AM1495" s="19" t="str">
        <f>IF(AND(מרקובחצי[[#This Row],[CycleNumber]]&lt;$B1496,SUM(V1495:V1496)=2),1,"")</f>
        <v/>
      </c>
      <c r="AN1495" s="19" t="str">
        <f>IF(AND(מרקובחצי[[#This Row],[CycleNumber]]&lt;$B1496,SUM(מרקובחצי[[#This Row],[33]],O1496)=2),1,"")</f>
        <v/>
      </c>
      <c r="AO1495" s="19" t="str">
        <f>IF(AND(מרקובחצי[[#This Row],[CycleNumber]]&lt;$B1496,SUM(מרקובחצי[[#This Row],[33]],P1496)=2),1,"")</f>
        <v/>
      </c>
      <c r="AP1495" s="19" t="str">
        <f>IF(AND(מרקובחצי[[#This Row],[CycleNumber]]&lt;$B1496,SUM(מרקובחצי[[#This Row],[33]],Q1496)=2),1,"")</f>
        <v/>
      </c>
      <c r="AQ1495" s="19" t="str">
        <f>IF(AND(מרקובחצי[[#This Row],[CycleNumber]]&lt;$B1496,SUM(W1495:W1496)=2),1,"")</f>
        <v/>
      </c>
      <c r="AR1495" s="19" t="str">
        <f>IF(AND(מרקובחצי[[#This Row],[CycleNumber]]&lt;$B1496,SUM(מרקובחצי[[#This Row],[12]],S1496)=2),1,"")</f>
        <v/>
      </c>
      <c r="AS1495" s="19" t="str">
        <f>IF(AND(מרקובחצי[[#This Row],[CycleNumber]]&lt;$B1496,SUM(מרקובחצי[[#This Row],[22]],V1496)=2),1,"")</f>
        <v/>
      </c>
      <c r="AT1495" s="21">
        <f>SUM(מרקובחצי[[#This Row],[11]:[33]])</f>
        <v>1</v>
      </c>
    </row>
    <row r="1496" spans="1:46" ht="15.6" x14ac:dyDescent="0.25">
      <c r="A1496" s="19" t="s">
        <v>157</v>
      </c>
      <c r="B1496" s="19">
        <v>30</v>
      </c>
      <c r="C1496">
        <v>28</v>
      </c>
      <c r="D1496" s="19">
        <f>מרקובחצי[[#This Row],[LengthofCycle]]+1</f>
        <v>29</v>
      </c>
      <c r="E1496" t="str">
        <f>IF(IFERROR(LOOKUP(מרקובחצי[[#This Row],[ClientID]],קביעויות[הפלגה]),FALSE)=מרקובחצי[[#This Row],[ClientID]],1,"")</f>
        <v/>
      </c>
      <c r="F1496" t="str">
        <f>IF(IFERROR(LOOKUP(מרקובחצי[[#This Row],[ClientID]],סוגחציקבוע[S31]),FALSE)=מרקובחצי[[#This Row],[ClientID]],1,"")</f>
        <v/>
      </c>
      <c r="G1496" t="str">
        <f>IF(IFERROR(LOOKUP(מרקובחצי[[#This Row],[ClientID]],סוגחציקבוע[S32]),FALSE)=מרקובחצי[[#This Row],[ClientID]],1,"")</f>
        <v/>
      </c>
      <c r="H1496" t="str">
        <f>IF(IFERROR(LOOKUP(מרקובחצי[[#This Row],[ClientID]],סוגחציקבוע[S33]),FALSE)=מרקובחצי[[#This Row],[ClientID]],1,"")</f>
        <v/>
      </c>
      <c r="I1496">
        <f>IF(IFERROR(LOOKUP(מרקובחצי[[#This Row],[ClientID]],סוגחציקבוע[S32&amp;33]),FALSE)=מרקובחצי[[#This Row],[ClientID]],1,"")</f>
        <v>1</v>
      </c>
      <c r="J1496" s="19">
        <f>IF(SUM(מרקובחצי[[#This Row],[11]:[13]])=1,מרקובחצי[[#This Row],[עד ועד]],IF(SUM(R1495:T1496)=1,IF(מרקובחצי[[#This Row],[עד ועד]]&lt;J1495,מרקובחצי[[#This Row],[עד ועד]],J1495),J1495))</f>
        <v>27</v>
      </c>
      <c r="K1496" s="19">
        <f>IF(SUM(מרקובחצי[[#This Row],[11]:[13]])=1,מרקובחצי[[#This Row],[עד ועד]],IF(SUM(R1495:T1496)=1,IF(מרקובחצי[[#This Row],[עד ועד]]&gt;K1495,מרקובחצי[[#This Row],[עד ועד]],K1495),K1495))</f>
        <v>29</v>
      </c>
      <c r="L1496" s="19" t="str">
        <f>IF(AND(SUM(מרקובחצי[[#This Row],[31]:[33]])=1,SUM(U1495:W1495)=0),מרקובחצי[[#This Row],[מקס]]-מרקובחצי[[#This Row],[מינ]],"")</f>
        <v/>
      </c>
      <c r="M149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496" s="19" t="str">
        <f t="shared" si="23"/>
        <v>S11</v>
      </c>
      <c r="O1496" s="19" t="str">
        <f>IF(מרקובחצי[[#This Row],[קבעה הפלגה?]]=1,"",IF(AND(מרקובחצי[[#This Row],[עד ועד]]&lt;29,OR(מרקובחצי[[#This Row],[CycleNumber]]=1,AND(U1495=1,OR(מרקובחצי[[#This Row],[עד ועד]]&lt;J1495,מרקובחצי[[#This Row],[עד ועד]]&gt;K1495)),AND(V1495=1,מרקובחצי[[#This Row],[עד ועד]]&lt;J1495),W1495=1)),1,""))</f>
        <v/>
      </c>
      <c r="P1496" s="19" t="str">
        <f>IF(מרקובחצי[[#This Row],[קבעה הפלגה?]]=1,"",IF(AND(מרקובחצי[[#This Row],[עד ועד]]&gt;28,מרקובחצי[[#This Row],[עד ועד]]&lt;32,OR(מרקובחצי[[#This Row],[CycleNumber]]=1,AND(U1495=1),AND(V1495=1,OR(מרקובחצי[[#This Row],[עד ועד]]&lt;J1495,מרקובחצי[[#This Row],[עד ועד]]&gt;K1495)),W1495=1)),1,""))</f>
        <v/>
      </c>
      <c r="Q1496" s="19" t="str">
        <f>IF(מרקובחצי[[#This Row],[קבעה הפלגה?]]=1,"",IF(AND(מרקובחצי[[#This Row],[עד ועד]]&gt;31,OR(מרקובחצי[[#This Row],[CycleNumber]]=1,AND(U1495=1),AND(V1495=1,מרקובחצי[[#This Row],[עד ועד]]&gt;K1495),AND(W1495=1,OR(מרקובחצי[[#This Row],[עד ועד]]&gt;K1495,מרקובחצי[[#This Row],[עד ועד]]&lt;J1495)))),1,""))</f>
        <v/>
      </c>
      <c r="R1496" s="19" t="str">
        <f>IF(מרקובחצי[[#This Row],[CycleNumber]]&gt;1,IF(AND(O1495=1,מרקובחצי[[#This Row],[עד ועד]]&lt;29),1,""),"")</f>
        <v/>
      </c>
      <c r="S1496" s="19">
        <f>IF(מרקובחצי[[#This Row],[CycleNumber]]&gt;1,IF(OR(AND(O1495=1,מרקובחצי[[#This Row],[עד ועד]]&gt;28),AND(P1495=1),AND(Q1495=1,מרקובחצי[[#This Row],[עד ועד]]&lt;32)),1,""),"")</f>
        <v>1</v>
      </c>
      <c r="T1496" s="19" t="str">
        <f>IF(מרקובחצי[[#This Row],[CycleNumber]]&gt;1,IF(AND(Q1495=1,מרקובחצי[[#This Row],[עד ועד]]&gt;31),1,""),"")</f>
        <v/>
      </c>
      <c r="U1496" s="19" t="str">
        <f>IF(מרקובחצי[[#This Row],[CycleNumber]]&gt;1,IF(AND(R1495=1,מרקובחצי[[#This Row],[עד ועד]]&lt;29),1,IF(AND(U1495=1,NOT(OR(מרקובחצי[[#This Row],[עד ועד]]&lt;J1495,מרקובחצי[[#This Row],[עד ועד]]&gt;K1495))),1,"")),"")</f>
        <v/>
      </c>
      <c r="V1496" s="19" t="str">
        <f>IF(מרקובחצי[[#This Row],[CycleNumber]]&gt;1,IF(AND(SUM(R1495:T1495)=1,מרקובחצי[[#This Row],[עד ועד]]&gt;28,מרקובחצי[[#This Row],[עד ועד]]&lt;32),1,IF(OR(S1495=1,AND(R1495=1,מרקובחצי[[#This Row],[עד ועד]]&gt;28),AND(T1495=1,מרקובחצי[[#This Row],[עד ועד]]&lt;32)),1,IF(AND(V1495=1,NOT(OR(מרקובחצי[[#This Row],[עד ועד]]&lt;J1495,מרקובחצי[[#This Row],[עד ועד]]&gt;K1495))),1,""))),"")</f>
        <v/>
      </c>
      <c r="W1496" s="19" t="str">
        <f>IF(מרקובחצי[[#This Row],[CycleNumber]]&gt;1,IF(AND(T1495=1,מרקובחצי[[#This Row],[עד ועד]]&gt;31),1,IF(AND(W1495=1,NOT(OR(מרקובחצי[[#This Row],[עד ועד]]&lt;J1495,מרקובחצי[[#This Row],[עד ועד]]&gt;K1495))),1,"")),"")</f>
        <v/>
      </c>
      <c r="X1496" s="19" t="str">
        <f>IF(AND(מרקובחצי[[#This Row],[CycleNumber]]&lt;$B1497,SUM(מרקובחצי[[#This Row],[11]],R1497)=2),1,"")</f>
        <v/>
      </c>
      <c r="Y1496" s="19" t="str">
        <f>IF(AND(מרקובחצי[[#This Row],[CycleNumber]]&lt;$B1497,SUM(מרקובחצי[[#This Row],[11]],S1497)=2),1,"")</f>
        <v/>
      </c>
      <c r="Z1496" s="19" t="str">
        <f>IF(AND(מרקובחצי[[#This Row],[CycleNumber]]&lt;$B1497,SUM(מרקובחצי[[#This Row],[13]],S1497)=2),1,"")</f>
        <v/>
      </c>
      <c r="AA1496" s="19" t="str">
        <f>IF(AND(מרקובחצי[[#This Row],[CycleNumber]]&lt;$B1497,SUM(מרקובחצי[[#This Row],[13]],T1497)=2),1,"")</f>
        <v/>
      </c>
      <c r="AB1496" s="19" t="str">
        <f>IF(AND(מרקובחצי[[#This Row],[CycleNumber]]&lt;$B1497,SUM(מרקובחצי[[#This Row],[21]],U1497)=2),1,"")</f>
        <v/>
      </c>
      <c r="AC1496" s="19" t="str">
        <f>IF(AND(מרקובחצי[[#This Row],[CycleNumber]]&lt;$B1497,SUM(מרקובחצי[[#This Row],[21]],V1497)=2),1,"")</f>
        <v/>
      </c>
      <c r="AD1496" s="19" t="str">
        <f>IF(AND(מרקובחצי[[#This Row],[CycleNumber]]&lt;$B1497,SUM(מרקובחצי[[#This Row],[23]],V1497)=2),1,"")</f>
        <v/>
      </c>
      <c r="AE1496" s="19" t="str">
        <f>IF(AND(מרקובחצי[[#This Row],[CycleNumber]]&lt;$B1497,SUM(מרקובחצי[[#This Row],[23]],W1497)=2),1,"")</f>
        <v/>
      </c>
      <c r="AF1496" s="19" t="str">
        <f>IF(AND(מרקובחצי[[#This Row],[CycleNumber]]&lt;$B1497,SUM(מרקובחצי[[#This Row],[31]],O1497)=2),1,"")</f>
        <v/>
      </c>
      <c r="AG1496" s="19" t="str">
        <f>IF(AND(מרקובחצי[[#This Row],[CycleNumber]]&lt;$B1497,SUM(מרקובחצי[[#This Row],[31]],P1497)=2),1,"")</f>
        <v/>
      </c>
      <c r="AH1496" s="19" t="str">
        <f>IF(AND(מרקובחצי[[#This Row],[CycleNumber]]&lt;$B1497,SUM(מרקובחצי[[#This Row],[31]],Q1497)=2),1,"")</f>
        <v/>
      </c>
      <c r="AI1496" s="19" t="str">
        <f>IF(AND(מרקובחצי[[#This Row],[CycleNumber]]&lt;$B1497,SUM(U1496:U1497)=2),1,"")</f>
        <v/>
      </c>
      <c r="AJ1496" s="19" t="str">
        <f>IF(AND(מרקובחצי[[#This Row],[CycleNumber]]&lt;$B1497,SUM(מרקובחצי[[#This Row],[32]],O1497)=2),1,"")</f>
        <v/>
      </c>
      <c r="AK1496" s="19" t="str">
        <f>IF(AND(מרקובחצי[[#This Row],[CycleNumber]]&lt;$B1497,SUM(מרקובחצי[[#This Row],[32]],P1497)=2),1,"")</f>
        <v/>
      </c>
      <c r="AL1496" s="19" t="str">
        <f>IF(AND(מרקובחצי[[#This Row],[CycleNumber]]&lt;$B1497,SUM(מרקובחצי[[#This Row],[32]],Q1497)=2),1,"")</f>
        <v/>
      </c>
      <c r="AM1496" s="19" t="str">
        <f>IF(AND(מרקובחצי[[#This Row],[CycleNumber]]&lt;$B1497,SUM(V1496:V1497)=2),1,"")</f>
        <v/>
      </c>
      <c r="AN1496" s="19" t="str">
        <f>IF(AND(מרקובחצי[[#This Row],[CycleNumber]]&lt;$B1497,SUM(מרקובחצי[[#This Row],[33]],O1497)=2),1,"")</f>
        <v/>
      </c>
      <c r="AO1496" s="19" t="str">
        <f>IF(AND(מרקובחצי[[#This Row],[CycleNumber]]&lt;$B1497,SUM(מרקובחצי[[#This Row],[33]],P1497)=2),1,"")</f>
        <v/>
      </c>
      <c r="AP1496" s="19" t="str">
        <f>IF(AND(מרקובחצי[[#This Row],[CycleNumber]]&lt;$B1497,SUM(מרקובחצי[[#This Row],[33]],Q1497)=2),1,"")</f>
        <v/>
      </c>
      <c r="AQ1496" s="19" t="str">
        <f>IF(AND(מרקובחצי[[#This Row],[CycleNumber]]&lt;$B1497,SUM(W1496:W1497)=2),1,"")</f>
        <v/>
      </c>
      <c r="AR1496" s="19" t="str">
        <f>IF(AND(מרקובחצי[[#This Row],[CycleNumber]]&lt;$B1497,SUM(מרקובחצי[[#This Row],[12]],S1497)=2),1,"")</f>
        <v/>
      </c>
      <c r="AS1496" s="19">
        <f>IF(AND(מרקובחצי[[#This Row],[CycleNumber]]&lt;$B1497,SUM(מרקובחצי[[#This Row],[22]],V1497)=2),1,"")</f>
        <v>1</v>
      </c>
      <c r="AT1496" s="21">
        <f>SUM(מרקובחצי[[#This Row],[11]:[33]])</f>
        <v>1</v>
      </c>
    </row>
    <row r="1497" spans="1:46" ht="15.6" x14ac:dyDescent="0.25">
      <c r="A1497" s="19" t="s">
        <v>157</v>
      </c>
      <c r="B1497" s="19">
        <v>31</v>
      </c>
      <c r="C1497">
        <v>28</v>
      </c>
      <c r="D1497" s="19">
        <f>מרקובחצי[[#This Row],[LengthofCycle]]+1</f>
        <v>29</v>
      </c>
      <c r="E1497" t="str">
        <f>IF(IFERROR(LOOKUP(מרקובחצי[[#This Row],[ClientID]],קביעויות[הפלגה]),FALSE)=מרקובחצי[[#This Row],[ClientID]],1,"")</f>
        <v/>
      </c>
      <c r="F1497" t="str">
        <f>IF(IFERROR(LOOKUP(מרקובחצי[[#This Row],[ClientID]],סוגחציקבוע[S31]),FALSE)=מרקובחצי[[#This Row],[ClientID]],1,"")</f>
        <v/>
      </c>
      <c r="G1497" t="str">
        <f>IF(IFERROR(LOOKUP(מרקובחצי[[#This Row],[ClientID]],סוגחציקבוע[S32]),FALSE)=מרקובחצי[[#This Row],[ClientID]],1,"")</f>
        <v/>
      </c>
      <c r="H1497" t="str">
        <f>IF(IFERROR(LOOKUP(מרקובחצי[[#This Row],[ClientID]],סוגחציקבוע[S33]),FALSE)=מרקובחצי[[#This Row],[ClientID]],1,"")</f>
        <v/>
      </c>
      <c r="I1497">
        <f>IF(IFERROR(LOOKUP(מרקובחצי[[#This Row],[ClientID]],סוגחציקבוע[S32&amp;33]),FALSE)=מרקובחצי[[#This Row],[ClientID]],1,"")</f>
        <v>1</v>
      </c>
      <c r="J1497" s="19">
        <f>IF(SUM(מרקובחצי[[#This Row],[11]:[13]])=1,מרקובחצי[[#This Row],[עד ועד]],IF(SUM(R1496:T1497)=1,IF(מרקובחצי[[#This Row],[עד ועד]]&lt;J1496,מרקובחצי[[#This Row],[עד ועד]],J1496),J1496))</f>
        <v>27</v>
      </c>
      <c r="K1497" s="19">
        <f>IF(SUM(מרקובחצי[[#This Row],[11]:[13]])=1,מרקובחצי[[#This Row],[עד ועד]],IF(SUM(R1496:T1497)=1,IF(מרקובחצי[[#This Row],[עד ועד]]&gt;K1496,מרקובחצי[[#This Row],[עד ועד]],K1496),K1496))</f>
        <v>29</v>
      </c>
      <c r="L1497" s="19">
        <f>IF(AND(SUM(מרקובחצי[[#This Row],[31]:[33]])=1,SUM(U1496:W1496)=0),מרקובחצי[[#This Row],[מקס]]-מרקובחצי[[#This Row],[מינ]],"")</f>
        <v>2</v>
      </c>
      <c r="M149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497" s="19" t="str">
        <f t="shared" si="23"/>
        <v>S22</v>
      </c>
      <c r="O1497" s="19" t="str">
        <f>IF(מרקובחצי[[#This Row],[קבעה הפלגה?]]=1,"",IF(AND(מרקובחצי[[#This Row],[עד ועד]]&lt;29,OR(מרקובחצי[[#This Row],[CycleNumber]]=1,AND(U1496=1,OR(מרקובחצי[[#This Row],[עד ועד]]&lt;J1496,מרקובחצי[[#This Row],[עד ועד]]&gt;K1496)),AND(V1496=1,מרקובחצי[[#This Row],[עד ועד]]&lt;J1496),W1496=1)),1,""))</f>
        <v/>
      </c>
      <c r="P1497" s="19" t="str">
        <f>IF(מרקובחצי[[#This Row],[קבעה הפלגה?]]=1,"",IF(AND(מרקובחצי[[#This Row],[עד ועד]]&gt;28,מרקובחצי[[#This Row],[עד ועד]]&lt;32,OR(מרקובחצי[[#This Row],[CycleNumber]]=1,AND(U1496=1),AND(V1496=1,OR(מרקובחצי[[#This Row],[עד ועד]]&lt;J1496,מרקובחצי[[#This Row],[עד ועד]]&gt;K1496)),W1496=1)),1,""))</f>
        <v/>
      </c>
      <c r="Q1497" s="19" t="str">
        <f>IF(מרקובחצי[[#This Row],[קבעה הפלגה?]]=1,"",IF(AND(מרקובחצי[[#This Row],[עד ועד]]&gt;31,OR(מרקובחצי[[#This Row],[CycleNumber]]=1,AND(U1496=1),AND(V1496=1,מרקובחצי[[#This Row],[עד ועד]]&gt;K1496),AND(W1496=1,OR(מרקובחצי[[#This Row],[עד ועד]]&gt;K1496,מרקובחצי[[#This Row],[עד ועד]]&lt;J1496)))),1,""))</f>
        <v/>
      </c>
      <c r="R1497" s="19" t="str">
        <f>IF(מרקובחצי[[#This Row],[CycleNumber]]&gt;1,IF(AND(O1496=1,מרקובחצי[[#This Row],[עד ועד]]&lt;29),1,""),"")</f>
        <v/>
      </c>
      <c r="S1497" s="19" t="str">
        <f>IF(מרקובחצי[[#This Row],[CycleNumber]]&gt;1,IF(OR(AND(O1496=1,מרקובחצי[[#This Row],[עד ועד]]&gt;28),AND(P1496=1),AND(Q1496=1,מרקובחצי[[#This Row],[עד ועד]]&lt;32)),1,""),"")</f>
        <v/>
      </c>
      <c r="T1497" s="19" t="str">
        <f>IF(מרקובחצי[[#This Row],[CycleNumber]]&gt;1,IF(AND(Q1496=1,מרקובחצי[[#This Row],[עד ועד]]&gt;31),1,""),"")</f>
        <v/>
      </c>
      <c r="U1497" s="19" t="str">
        <f>IF(מרקובחצי[[#This Row],[CycleNumber]]&gt;1,IF(AND(R1496=1,מרקובחצי[[#This Row],[עד ועד]]&lt;29),1,IF(AND(U1496=1,NOT(OR(מרקובחצי[[#This Row],[עד ועד]]&lt;J1496,מרקובחצי[[#This Row],[עד ועד]]&gt;K1496))),1,"")),"")</f>
        <v/>
      </c>
      <c r="V1497" s="19">
        <f>IF(מרקובחצי[[#This Row],[CycleNumber]]&gt;1,IF(AND(SUM(R1496:T1496)=1,מרקובחצי[[#This Row],[עד ועד]]&gt;28,מרקובחצי[[#This Row],[עד ועד]]&lt;32),1,IF(OR(S1496=1,AND(R1496=1,מרקובחצי[[#This Row],[עד ועד]]&gt;28),AND(T1496=1,מרקובחצי[[#This Row],[עד ועד]]&lt;32)),1,IF(AND(V1496=1,NOT(OR(מרקובחצי[[#This Row],[עד ועד]]&lt;J1496,מרקובחצי[[#This Row],[עד ועד]]&gt;K1496))),1,""))),"")</f>
        <v>1</v>
      </c>
      <c r="W1497" s="19" t="str">
        <f>IF(מרקובחצי[[#This Row],[CycleNumber]]&gt;1,IF(AND(T1496=1,מרקובחצי[[#This Row],[עד ועד]]&gt;31),1,IF(AND(W1496=1,NOT(OR(מרקובחצי[[#This Row],[עד ועד]]&lt;J1496,מרקובחצי[[#This Row],[עד ועד]]&gt;K1496))),1,"")),"")</f>
        <v/>
      </c>
      <c r="X1497" s="19" t="str">
        <f>IF(AND(מרקובחצי[[#This Row],[CycleNumber]]&lt;$B1498,SUM(מרקובחצי[[#This Row],[11]],R1498)=2),1,"")</f>
        <v/>
      </c>
      <c r="Y1497" s="19" t="str">
        <f>IF(AND(מרקובחצי[[#This Row],[CycleNumber]]&lt;$B1498,SUM(מרקובחצי[[#This Row],[11]],S1498)=2),1,"")</f>
        <v/>
      </c>
      <c r="Z1497" s="19" t="str">
        <f>IF(AND(מרקובחצי[[#This Row],[CycleNumber]]&lt;$B1498,SUM(מרקובחצי[[#This Row],[13]],S1498)=2),1,"")</f>
        <v/>
      </c>
      <c r="AA1497" s="19" t="str">
        <f>IF(AND(מרקובחצי[[#This Row],[CycleNumber]]&lt;$B1498,SUM(מרקובחצי[[#This Row],[13]],T1498)=2),1,"")</f>
        <v/>
      </c>
      <c r="AB1497" s="19" t="str">
        <f>IF(AND(מרקובחצי[[#This Row],[CycleNumber]]&lt;$B1498,SUM(מרקובחצי[[#This Row],[21]],U1498)=2),1,"")</f>
        <v/>
      </c>
      <c r="AC1497" s="19" t="str">
        <f>IF(AND(מרקובחצי[[#This Row],[CycleNumber]]&lt;$B1498,SUM(מרקובחצי[[#This Row],[21]],V1498)=2),1,"")</f>
        <v/>
      </c>
      <c r="AD1497" s="19" t="str">
        <f>IF(AND(מרקובחצי[[#This Row],[CycleNumber]]&lt;$B1498,SUM(מרקובחצי[[#This Row],[23]],V1498)=2),1,"")</f>
        <v/>
      </c>
      <c r="AE1497" s="19" t="str">
        <f>IF(AND(מרקובחצי[[#This Row],[CycleNumber]]&lt;$B1498,SUM(מרקובחצי[[#This Row],[23]],W1498)=2),1,"")</f>
        <v/>
      </c>
      <c r="AF1497" s="19" t="str">
        <f>IF(AND(מרקובחצי[[#This Row],[CycleNumber]]&lt;$B1498,SUM(מרקובחצי[[#This Row],[31]],O1498)=2),1,"")</f>
        <v/>
      </c>
      <c r="AG1497" s="19" t="str">
        <f>IF(AND(מרקובחצי[[#This Row],[CycleNumber]]&lt;$B1498,SUM(מרקובחצי[[#This Row],[31]],P1498)=2),1,"")</f>
        <v/>
      </c>
      <c r="AH1497" s="19" t="str">
        <f>IF(AND(מרקובחצי[[#This Row],[CycleNumber]]&lt;$B1498,SUM(מרקובחצי[[#This Row],[31]],Q1498)=2),1,"")</f>
        <v/>
      </c>
      <c r="AI1497" s="19" t="str">
        <f>IF(AND(מרקובחצי[[#This Row],[CycleNumber]]&lt;$B1498,SUM(U1497:U1498)=2),1,"")</f>
        <v/>
      </c>
      <c r="AJ1497" s="19" t="str">
        <f>IF(AND(מרקובחצי[[#This Row],[CycleNumber]]&lt;$B1498,SUM(מרקובחצי[[#This Row],[32]],O1498)=2),1,"")</f>
        <v/>
      </c>
      <c r="AK1497" s="19">
        <f>IF(AND(מרקובחצי[[#This Row],[CycleNumber]]&lt;$B1498,SUM(מרקובחצי[[#This Row],[32]],P1498)=2),1,"")</f>
        <v>1</v>
      </c>
      <c r="AL1497" s="19" t="str">
        <f>IF(AND(מרקובחצי[[#This Row],[CycleNumber]]&lt;$B1498,SUM(מרקובחצי[[#This Row],[32]],Q1498)=2),1,"")</f>
        <v/>
      </c>
      <c r="AM1497" s="19" t="str">
        <f>IF(AND(מרקובחצי[[#This Row],[CycleNumber]]&lt;$B1498,SUM(V1497:V1498)=2),1,"")</f>
        <v/>
      </c>
      <c r="AN1497" s="19" t="str">
        <f>IF(AND(מרקובחצי[[#This Row],[CycleNumber]]&lt;$B1498,SUM(מרקובחצי[[#This Row],[33]],O1498)=2),1,"")</f>
        <v/>
      </c>
      <c r="AO1497" s="19" t="str">
        <f>IF(AND(מרקובחצי[[#This Row],[CycleNumber]]&lt;$B1498,SUM(מרקובחצי[[#This Row],[33]],P1498)=2),1,"")</f>
        <v/>
      </c>
      <c r="AP1497" s="19" t="str">
        <f>IF(AND(מרקובחצי[[#This Row],[CycleNumber]]&lt;$B1498,SUM(מרקובחצי[[#This Row],[33]],Q1498)=2),1,"")</f>
        <v/>
      </c>
      <c r="AQ1497" s="19" t="str">
        <f>IF(AND(מרקובחצי[[#This Row],[CycleNumber]]&lt;$B1498,SUM(W1497:W1498)=2),1,"")</f>
        <v/>
      </c>
      <c r="AR1497" s="19" t="str">
        <f>IF(AND(מרקובחצי[[#This Row],[CycleNumber]]&lt;$B1498,SUM(מרקובחצי[[#This Row],[12]],S1498)=2),1,"")</f>
        <v/>
      </c>
      <c r="AS1497" s="19" t="str">
        <f>IF(AND(מרקובחצי[[#This Row],[CycleNumber]]&lt;$B1498,SUM(מרקובחצי[[#This Row],[22]],V1498)=2),1,"")</f>
        <v/>
      </c>
      <c r="AT1497" s="21">
        <f>SUM(מרקובחצי[[#This Row],[11]:[33]])</f>
        <v>1</v>
      </c>
    </row>
    <row r="1498" spans="1:46" ht="15.6" x14ac:dyDescent="0.25">
      <c r="A1498" s="19" t="s">
        <v>157</v>
      </c>
      <c r="B1498" s="19">
        <v>32</v>
      </c>
      <c r="C1498">
        <v>29</v>
      </c>
      <c r="D1498" s="19">
        <f>מרקובחצי[[#This Row],[LengthofCycle]]+1</f>
        <v>30</v>
      </c>
      <c r="E1498" t="str">
        <f>IF(IFERROR(LOOKUP(מרקובחצי[[#This Row],[ClientID]],קביעויות[הפלגה]),FALSE)=מרקובחצי[[#This Row],[ClientID]],1,"")</f>
        <v/>
      </c>
      <c r="F1498" t="str">
        <f>IF(IFERROR(LOOKUP(מרקובחצי[[#This Row],[ClientID]],סוגחציקבוע[S31]),FALSE)=מרקובחצי[[#This Row],[ClientID]],1,"")</f>
        <v/>
      </c>
      <c r="G1498" t="str">
        <f>IF(IFERROR(LOOKUP(מרקובחצי[[#This Row],[ClientID]],סוגחציקבוע[S32]),FALSE)=מרקובחצי[[#This Row],[ClientID]],1,"")</f>
        <v/>
      </c>
      <c r="H1498" t="str">
        <f>IF(IFERROR(LOOKUP(מרקובחצי[[#This Row],[ClientID]],סוגחציקבוע[S33]),FALSE)=מרקובחצי[[#This Row],[ClientID]],1,"")</f>
        <v/>
      </c>
      <c r="I1498">
        <f>IF(IFERROR(LOOKUP(מרקובחצי[[#This Row],[ClientID]],סוגחציקבוע[S32&amp;33]),FALSE)=מרקובחצי[[#This Row],[ClientID]],1,"")</f>
        <v>1</v>
      </c>
      <c r="J1498" s="19">
        <f>IF(SUM(מרקובחצי[[#This Row],[11]:[13]])=1,מרקובחצי[[#This Row],[עד ועד]],IF(SUM(R1497:T1498)=1,IF(מרקובחצי[[#This Row],[עד ועד]]&lt;J1497,מרקובחצי[[#This Row],[עד ועד]],J1497),J1497))</f>
        <v>30</v>
      </c>
      <c r="K1498" s="19">
        <f>IF(SUM(מרקובחצי[[#This Row],[11]:[13]])=1,מרקובחצי[[#This Row],[עד ועד]],IF(SUM(R1497:T1498)=1,IF(מרקובחצי[[#This Row],[עד ועד]]&gt;K1497,מרקובחצי[[#This Row],[עד ועד]],K1497),K1497))</f>
        <v>30</v>
      </c>
      <c r="L1498" s="19" t="str">
        <f>IF(AND(SUM(מרקובחצי[[#This Row],[31]:[33]])=1,SUM(U1497:W1497)=0),מרקובחצי[[#This Row],[מקס]]-מרקובחצי[[#This Row],[מינ]],"")</f>
        <v/>
      </c>
      <c r="M149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498" s="19" t="str">
        <f t="shared" si="23"/>
        <v>S32</v>
      </c>
      <c r="O1498" s="19" t="str">
        <f>IF(מרקובחצי[[#This Row],[קבעה הפלגה?]]=1,"",IF(AND(מרקובחצי[[#This Row],[עד ועד]]&lt;29,OR(מרקובחצי[[#This Row],[CycleNumber]]=1,AND(U1497=1,OR(מרקובחצי[[#This Row],[עד ועד]]&lt;J1497,מרקובחצי[[#This Row],[עד ועד]]&gt;K1497)),AND(V1497=1,מרקובחצי[[#This Row],[עד ועד]]&lt;J1497),W1497=1)),1,""))</f>
        <v/>
      </c>
      <c r="P1498" s="19">
        <f>IF(מרקובחצי[[#This Row],[קבעה הפלגה?]]=1,"",IF(AND(מרקובחצי[[#This Row],[עד ועד]]&gt;28,מרקובחצי[[#This Row],[עד ועד]]&lt;32,OR(מרקובחצי[[#This Row],[CycleNumber]]=1,AND(U1497=1),AND(V1497=1,OR(מרקובחצי[[#This Row],[עד ועד]]&lt;J1497,מרקובחצי[[#This Row],[עד ועד]]&gt;K1497)),W1497=1)),1,""))</f>
        <v>1</v>
      </c>
      <c r="Q1498" s="19" t="str">
        <f>IF(מרקובחצי[[#This Row],[קבעה הפלגה?]]=1,"",IF(AND(מרקובחצי[[#This Row],[עד ועד]]&gt;31,OR(מרקובחצי[[#This Row],[CycleNumber]]=1,AND(U1497=1),AND(V1497=1,מרקובחצי[[#This Row],[עד ועד]]&gt;K1497),AND(W1497=1,OR(מרקובחצי[[#This Row],[עד ועד]]&gt;K1497,מרקובחצי[[#This Row],[עד ועד]]&lt;J1497)))),1,""))</f>
        <v/>
      </c>
      <c r="R1498" s="19" t="str">
        <f>IF(מרקובחצי[[#This Row],[CycleNumber]]&gt;1,IF(AND(O1497=1,מרקובחצי[[#This Row],[עד ועד]]&lt;29),1,""),"")</f>
        <v/>
      </c>
      <c r="S1498" s="19" t="str">
        <f>IF(מרקובחצי[[#This Row],[CycleNumber]]&gt;1,IF(OR(AND(O1497=1,מרקובחצי[[#This Row],[עד ועד]]&gt;28),AND(P1497=1),AND(Q1497=1,מרקובחצי[[#This Row],[עד ועד]]&lt;32)),1,""),"")</f>
        <v/>
      </c>
      <c r="T1498" s="19" t="str">
        <f>IF(מרקובחצי[[#This Row],[CycleNumber]]&gt;1,IF(AND(Q1497=1,מרקובחצי[[#This Row],[עד ועד]]&gt;31),1,""),"")</f>
        <v/>
      </c>
      <c r="U1498" s="19" t="str">
        <f>IF(מרקובחצי[[#This Row],[CycleNumber]]&gt;1,IF(AND(R1497=1,מרקובחצי[[#This Row],[עד ועד]]&lt;29),1,IF(AND(U1497=1,NOT(OR(מרקובחצי[[#This Row],[עד ועד]]&lt;J1497,מרקובחצי[[#This Row],[עד ועד]]&gt;K1497))),1,"")),"")</f>
        <v/>
      </c>
      <c r="V1498" s="19" t="str">
        <f>IF(מרקובחצי[[#This Row],[CycleNumber]]&gt;1,IF(AND(SUM(R1497:T1497)=1,מרקובחצי[[#This Row],[עד ועד]]&gt;28,מרקובחצי[[#This Row],[עד ועד]]&lt;32),1,IF(OR(S1497=1,AND(R1497=1,מרקובחצי[[#This Row],[עד ועד]]&gt;28),AND(T1497=1,מרקובחצי[[#This Row],[עד ועד]]&lt;32)),1,IF(AND(V1497=1,NOT(OR(מרקובחצי[[#This Row],[עד ועד]]&lt;J1497,מרקובחצי[[#This Row],[עד ועד]]&gt;K1497))),1,""))),"")</f>
        <v/>
      </c>
      <c r="W1498" s="19" t="str">
        <f>IF(מרקובחצי[[#This Row],[CycleNumber]]&gt;1,IF(AND(T1497=1,מרקובחצי[[#This Row],[עד ועד]]&gt;31),1,IF(AND(W1497=1,NOT(OR(מרקובחצי[[#This Row],[עד ועד]]&lt;J1497,מרקובחצי[[#This Row],[עד ועד]]&gt;K1497))),1,"")),"")</f>
        <v/>
      </c>
      <c r="X1498" s="19" t="str">
        <f>IF(AND(מרקובחצי[[#This Row],[CycleNumber]]&lt;$B1499,SUM(מרקובחצי[[#This Row],[11]],R1499)=2),1,"")</f>
        <v/>
      </c>
      <c r="Y1498" s="19" t="str">
        <f>IF(AND(מרקובחצי[[#This Row],[CycleNumber]]&lt;$B1499,SUM(מרקובחצי[[#This Row],[11]],S1499)=2),1,"")</f>
        <v/>
      </c>
      <c r="Z1498" s="19" t="str">
        <f>IF(AND(מרקובחצי[[#This Row],[CycleNumber]]&lt;$B1499,SUM(מרקובחצי[[#This Row],[13]],S1499)=2),1,"")</f>
        <v/>
      </c>
      <c r="AA1498" s="19" t="str">
        <f>IF(AND(מרקובחצי[[#This Row],[CycleNumber]]&lt;$B1499,SUM(מרקובחצי[[#This Row],[13]],T1499)=2),1,"")</f>
        <v/>
      </c>
      <c r="AB1498" s="19" t="str">
        <f>IF(AND(מרקובחצי[[#This Row],[CycleNumber]]&lt;$B1499,SUM(מרקובחצי[[#This Row],[21]],U1499)=2),1,"")</f>
        <v/>
      </c>
      <c r="AC1498" s="19" t="str">
        <f>IF(AND(מרקובחצי[[#This Row],[CycleNumber]]&lt;$B1499,SUM(מרקובחצי[[#This Row],[21]],V1499)=2),1,"")</f>
        <v/>
      </c>
      <c r="AD1498" s="19" t="str">
        <f>IF(AND(מרקובחצי[[#This Row],[CycleNumber]]&lt;$B1499,SUM(מרקובחצי[[#This Row],[23]],V1499)=2),1,"")</f>
        <v/>
      </c>
      <c r="AE1498" s="19" t="str">
        <f>IF(AND(מרקובחצי[[#This Row],[CycleNumber]]&lt;$B1499,SUM(מרקובחצי[[#This Row],[23]],W1499)=2),1,"")</f>
        <v/>
      </c>
      <c r="AF1498" s="19" t="str">
        <f>IF(AND(מרקובחצי[[#This Row],[CycleNumber]]&lt;$B1499,SUM(מרקובחצי[[#This Row],[31]],O1499)=2),1,"")</f>
        <v/>
      </c>
      <c r="AG1498" s="19" t="str">
        <f>IF(AND(מרקובחצי[[#This Row],[CycleNumber]]&lt;$B1499,SUM(מרקובחצי[[#This Row],[31]],P1499)=2),1,"")</f>
        <v/>
      </c>
      <c r="AH1498" s="19" t="str">
        <f>IF(AND(מרקובחצי[[#This Row],[CycleNumber]]&lt;$B1499,SUM(מרקובחצי[[#This Row],[31]],Q1499)=2),1,"")</f>
        <v/>
      </c>
      <c r="AI1498" s="19" t="str">
        <f>IF(AND(מרקובחצי[[#This Row],[CycleNumber]]&lt;$B1499,SUM(U1498:U1499)=2),1,"")</f>
        <v/>
      </c>
      <c r="AJ1498" s="19" t="str">
        <f>IF(AND(מרקובחצי[[#This Row],[CycleNumber]]&lt;$B1499,SUM(מרקובחצי[[#This Row],[32]],O1499)=2),1,"")</f>
        <v/>
      </c>
      <c r="AK1498" s="19" t="str">
        <f>IF(AND(מרקובחצי[[#This Row],[CycleNumber]]&lt;$B1499,SUM(מרקובחצי[[#This Row],[32]],P1499)=2),1,"")</f>
        <v/>
      </c>
      <c r="AL1498" s="19" t="str">
        <f>IF(AND(מרקובחצי[[#This Row],[CycleNumber]]&lt;$B1499,SUM(מרקובחצי[[#This Row],[32]],Q1499)=2),1,"")</f>
        <v/>
      </c>
      <c r="AM1498" s="19" t="str">
        <f>IF(AND(מרקובחצי[[#This Row],[CycleNumber]]&lt;$B1499,SUM(V1498:V1499)=2),1,"")</f>
        <v/>
      </c>
      <c r="AN1498" s="19" t="str">
        <f>IF(AND(מרקובחצי[[#This Row],[CycleNumber]]&lt;$B1499,SUM(מרקובחצי[[#This Row],[33]],O1499)=2),1,"")</f>
        <v/>
      </c>
      <c r="AO1498" s="19" t="str">
        <f>IF(AND(מרקובחצי[[#This Row],[CycleNumber]]&lt;$B1499,SUM(מרקובחצי[[#This Row],[33]],P1499)=2),1,"")</f>
        <v/>
      </c>
      <c r="AP1498" s="19" t="str">
        <f>IF(AND(מרקובחצי[[#This Row],[CycleNumber]]&lt;$B1499,SUM(מרקובחצי[[#This Row],[33]],Q1499)=2),1,"")</f>
        <v/>
      </c>
      <c r="AQ1498" s="19" t="str">
        <f>IF(AND(מרקובחצי[[#This Row],[CycleNumber]]&lt;$B1499,SUM(W1498:W1499)=2),1,"")</f>
        <v/>
      </c>
      <c r="AR1498" s="19">
        <f>IF(AND(מרקובחצי[[#This Row],[CycleNumber]]&lt;$B1499,SUM(מרקובחצי[[#This Row],[12]],S1499)=2),1,"")</f>
        <v>1</v>
      </c>
      <c r="AS1498" s="19" t="str">
        <f>IF(AND(מרקובחצי[[#This Row],[CycleNumber]]&lt;$B1499,SUM(מרקובחצי[[#This Row],[22]],V1499)=2),1,"")</f>
        <v/>
      </c>
      <c r="AT1498" s="21">
        <f>SUM(מרקובחצי[[#This Row],[11]:[33]])</f>
        <v>1</v>
      </c>
    </row>
    <row r="1499" spans="1:46" ht="15.6" x14ac:dyDescent="0.25">
      <c r="A1499" s="19" t="s">
        <v>157</v>
      </c>
      <c r="B1499" s="19">
        <v>33</v>
      </c>
      <c r="C1499">
        <v>26</v>
      </c>
      <c r="D1499" s="19">
        <f>מרקובחצי[[#This Row],[LengthofCycle]]+1</f>
        <v>27</v>
      </c>
      <c r="E1499" t="str">
        <f>IF(IFERROR(LOOKUP(מרקובחצי[[#This Row],[ClientID]],קביעויות[הפלגה]),FALSE)=מרקובחצי[[#This Row],[ClientID]],1,"")</f>
        <v/>
      </c>
      <c r="F1499" t="str">
        <f>IF(IFERROR(LOOKUP(מרקובחצי[[#This Row],[ClientID]],סוגחציקבוע[S31]),FALSE)=מרקובחצי[[#This Row],[ClientID]],1,"")</f>
        <v/>
      </c>
      <c r="G1499" t="str">
        <f>IF(IFERROR(LOOKUP(מרקובחצי[[#This Row],[ClientID]],סוגחציקבוע[S32]),FALSE)=מרקובחצי[[#This Row],[ClientID]],1,"")</f>
        <v/>
      </c>
      <c r="H1499" t="str">
        <f>IF(IFERROR(LOOKUP(מרקובחצי[[#This Row],[ClientID]],סוגחציקבוע[S33]),FALSE)=מרקובחצי[[#This Row],[ClientID]],1,"")</f>
        <v/>
      </c>
      <c r="I1499">
        <f>IF(IFERROR(LOOKUP(מרקובחצי[[#This Row],[ClientID]],סוגחציקבוע[S32&amp;33]),FALSE)=מרקובחצי[[#This Row],[ClientID]],1,"")</f>
        <v>1</v>
      </c>
      <c r="J1499" s="19">
        <f>IF(SUM(מרקובחצי[[#This Row],[11]:[13]])=1,מרקובחצי[[#This Row],[עד ועד]],IF(SUM(R1498:T1499)=1,IF(מרקובחצי[[#This Row],[עד ועד]]&lt;J1498,מרקובחצי[[#This Row],[עד ועד]],J1498),J1498))</f>
        <v>27</v>
      </c>
      <c r="K1499" s="19">
        <f>IF(SUM(מרקובחצי[[#This Row],[11]:[13]])=1,מרקובחצי[[#This Row],[עד ועד]],IF(SUM(R1498:T1499)=1,IF(מרקובחצי[[#This Row],[עד ועד]]&gt;K1498,מרקובחצי[[#This Row],[עד ועד]],K1498),K1498))</f>
        <v>30</v>
      </c>
      <c r="L1499" s="19" t="str">
        <f>IF(AND(SUM(מרקובחצי[[#This Row],[31]:[33]])=1,SUM(U1498:W1498)=0),מרקובחצי[[#This Row],[מקס]]-מרקובחצי[[#This Row],[מינ]],"")</f>
        <v/>
      </c>
      <c r="M149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499" s="19" t="str">
        <f t="shared" si="23"/>
        <v>S12</v>
      </c>
      <c r="O1499" s="19" t="str">
        <f>IF(מרקובחצי[[#This Row],[קבעה הפלגה?]]=1,"",IF(AND(מרקובחצי[[#This Row],[עד ועד]]&lt;29,OR(מרקובחצי[[#This Row],[CycleNumber]]=1,AND(U1498=1,OR(מרקובחצי[[#This Row],[עד ועד]]&lt;J1498,מרקובחצי[[#This Row],[עד ועד]]&gt;K1498)),AND(V1498=1,מרקובחצי[[#This Row],[עד ועד]]&lt;J1498),W1498=1)),1,""))</f>
        <v/>
      </c>
      <c r="P1499" s="19" t="str">
        <f>IF(מרקובחצי[[#This Row],[קבעה הפלגה?]]=1,"",IF(AND(מרקובחצי[[#This Row],[עד ועד]]&gt;28,מרקובחצי[[#This Row],[עד ועד]]&lt;32,OR(מרקובחצי[[#This Row],[CycleNumber]]=1,AND(U1498=1),AND(V1498=1,OR(מרקובחצי[[#This Row],[עד ועד]]&lt;J1498,מרקובחצי[[#This Row],[עד ועד]]&gt;K1498)),W1498=1)),1,""))</f>
        <v/>
      </c>
      <c r="Q1499" s="19" t="str">
        <f>IF(מרקובחצי[[#This Row],[קבעה הפלגה?]]=1,"",IF(AND(מרקובחצי[[#This Row],[עד ועד]]&gt;31,OR(מרקובחצי[[#This Row],[CycleNumber]]=1,AND(U1498=1),AND(V1498=1,מרקובחצי[[#This Row],[עד ועד]]&gt;K1498),AND(W1498=1,OR(מרקובחצי[[#This Row],[עד ועד]]&gt;K1498,מרקובחצי[[#This Row],[עד ועד]]&lt;J1498)))),1,""))</f>
        <v/>
      </c>
      <c r="R1499" s="19" t="str">
        <f>IF(מרקובחצי[[#This Row],[CycleNumber]]&gt;1,IF(AND(O1498=1,מרקובחצי[[#This Row],[עד ועד]]&lt;29),1,""),"")</f>
        <v/>
      </c>
      <c r="S1499" s="19">
        <f>IF(מרקובחצי[[#This Row],[CycleNumber]]&gt;1,IF(OR(AND(O1498=1,מרקובחצי[[#This Row],[עד ועד]]&gt;28),AND(P1498=1),AND(Q1498=1,מרקובחצי[[#This Row],[עד ועד]]&lt;32)),1,""),"")</f>
        <v>1</v>
      </c>
      <c r="T1499" s="19" t="str">
        <f>IF(מרקובחצי[[#This Row],[CycleNumber]]&gt;1,IF(AND(Q1498=1,מרקובחצי[[#This Row],[עד ועד]]&gt;31),1,""),"")</f>
        <v/>
      </c>
      <c r="U1499" s="19" t="str">
        <f>IF(מרקובחצי[[#This Row],[CycleNumber]]&gt;1,IF(AND(R1498=1,מרקובחצי[[#This Row],[עד ועד]]&lt;29),1,IF(AND(U1498=1,NOT(OR(מרקובחצי[[#This Row],[עד ועד]]&lt;J1498,מרקובחצי[[#This Row],[עד ועד]]&gt;K1498))),1,"")),"")</f>
        <v/>
      </c>
      <c r="V1499" s="19" t="str">
        <f>IF(מרקובחצי[[#This Row],[CycleNumber]]&gt;1,IF(AND(SUM(R1498:T1498)=1,מרקובחצי[[#This Row],[עד ועד]]&gt;28,מרקובחצי[[#This Row],[עד ועד]]&lt;32),1,IF(OR(S1498=1,AND(R1498=1,מרקובחצי[[#This Row],[עד ועד]]&gt;28),AND(T1498=1,מרקובחצי[[#This Row],[עד ועד]]&lt;32)),1,IF(AND(V1498=1,NOT(OR(מרקובחצי[[#This Row],[עד ועד]]&lt;J1498,מרקובחצי[[#This Row],[עד ועד]]&gt;K1498))),1,""))),"")</f>
        <v/>
      </c>
      <c r="W1499" s="19" t="str">
        <f>IF(מרקובחצי[[#This Row],[CycleNumber]]&gt;1,IF(AND(T1498=1,מרקובחצי[[#This Row],[עד ועד]]&gt;31),1,IF(AND(W1498=1,NOT(OR(מרקובחצי[[#This Row],[עד ועד]]&lt;J1498,מרקובחצי[[#This Row],[עד ועד]]&gt;K1498))),1,"")),"")</f>
        <v/>
      </c>
      <c r="X1499" s="19" t="str">
        <f>IF(AND(מרקובחצי[[#This Row],[CycleNumber]]&lt;$B1500,SUM(מרקובחצי[[#This Row],[11]],R1500)=2),1,"")</f>
        <v/>
      </c>
      <c r="Y1499" s="19" t="str">
        <f>IF(AND(מרקובחצי[[#This Row],[CycleNumber]]&lt;$B1500,SUM(מרקובחצי[[#This Row],[11]],S1500)=2),1,"")</f>
        <v/>
      </c>
      <c r="Z1499" s="19" t="str">
        <f>IF(AND(מרקובחצי[[#This Row],[CycleNumber]]&lt;$B1500,SUM(מרקובחצי[[#This Row],[13]],S1500)=2),1,"")</f>
        <v/>
      </c>
      <c r="AA1499" s="19" t="str">
        <f>IF(AND(מרקובחצי[[#This Row],[CycleNumber]]&lt;$B1500,SUM(מרקובחצי[[#This Row],[13]],T1500)=2),1,"")</f>
        <v/>
      </c>
      <c r="AB1499" s="19" t="str">
        <f>IF(AND(מרקובחצי[[#This Row],[CycleNumber]]&lt;$B1500,SUM(מרקובחצי[[#This Row],[21]],U1500)=2),1,"")</f>
        <v/>
      </c>
      <c r="AC1499" s="19" t="str">
        <f>IF(AND(מרקובחצי[[#This Row],[CycleNumber]]&lt;$B1500,SUM(מרקובחצי[[#This Row],[21]],V1500)=2),1,"")</f>
        <v/>
      </c>
      <c r="AD1499" s="19" t="str">
        <f>IF(AND(מרקובחצי[[#This Row],[CycleNumber]]&lt;$B1500,SUM(מרקובחצי[[#This Row],[23]],V1500)=2),1,"")</f>
        <v/>
      </c>
      <c r="AE1499" s="19" t="str">
        <f>IF(AND(מרקובחצי[[#This Row],[CycleNumber]]&lt;$B1500,SUM(מרקובחצי[[#This Row],[23]],W1500)=2),1,"")</f>
        <v/>
      </c>
      <c r="AF1499" s="19" t="str">
        <f>IF(AND(מרקובחצי[[#This Row],[CycleNumber]]&lt;$B1500,SUM(מרקובחצי[[#This Row],[31]],O1500)=2),1,"")</f>
        <v/>
      </c>
      <c r="AG1499" s="19" t="str">
        <f>IF(AND(מרקובחצי[[#This Row],[CycleNumber]]&lt;$B1500,SUM(מרקובחצי[[#This Row],[31]],P1500)=2),1,"")</f>
        <v/>
      </c>
      <c r="AH1499" s="19" t="str">
        <f>IF(AND(מרקובחצי[[#This Row],[CycleNumber]]&lt;$B1500,SUM(מרקובחצי[[#This Row],[31]],Q1500)=2),1,"")</f>
        <v/>
      </c>
      <c r="AI1499" s="19" t="str">
        <f>IF(AND(מרקובחצי[[#This Row],[CycleNumber]]&lt;$B1500,SUM(U1499:U1500)=2),1,"")</f>
        <v/>
      </c>
      <c r="AJ1499" s="19" t="str">
        <f>IF(AND(מרקובחצי[[#This Row],[CycleNumber]]&lt;$B1500,SUM(מרקובחצי[[#This Row],[32]],O1500)=2),1,"")</f>
        <v/>
      </c>
      <c r="AK1499" s="19" t="str">
        <f>IF(AND(מרקובחצי[[#This Row],[CycleNumber]]&lt;$B1500,SUM(מרקובחצי[[#This Row],[32]],P1500)=2),1,"")</f>
        <v/>
      </c>
      <c r="AL1499" s="19" t="str">
        <f>IF(AND(מרקובחצי[[#This Row],[CycleNumber]]&lt;$B1500,SUM(מרקובחצי[[#This Row],[32]],Q1500)=2),1,"")</f>
        <v/>
      </c>
      <c r="AM1499" s="19" t="str">
        <f>IF(AND(מרקובחצי[[#This Row],[CycleNumber]]&lt;$B1500,SUM(V1499:V1500)=2),1,"")</f>
        <v/>
      </c>
      <c r="AN1499" s="19" t="str">
        <f>IF(AND(מרקובחצי[[#This Row],[CycleNumber]]&lt;$B1500,SUM(מרקובחצי[[#This Row],[33]],O1500)=2),1,"")</f>
        <v/>
      </c>
      <c r="AO1499" s="19" t="str">
        <f>IF(AND(מרקובחצי[[#This Row],[CycleNumber]]&lt;$B1500,SUM(מרקובחצי[[#This Row],[33]],P1500)=2),1,"")</f>
        <v/>
      </c>
      <c r="AP1499" s="19" t="str">
        <f>IF(AND(מרקובחצי[[#This Row],[CycleNumber]]&lt;$B1500,SUM(מרקובחצי[[#This Row],[33]],Q1500)=2),1,"")</f>
        <v/>
      </c>
      <c r="AQ1499" s="19" t="str">
        <f>IF(AND(מרקובחצי[[#This Row],[CycleNumber]]&lt;$B1500,SUM(W1499:W1500)=2),1,"")</f>
        <v/>
      </c>
      <c r="AR1499" s="19" t="str">
        <f>IF(AND(מרקובחצי[[#This Row],[CycleNumber]]&lt;$B1500,SUM(מרקובחצי[[#This Row],[12]],S1500)=2),1,"")</f>
        <v/>
      </c>
      <c r="AS1499" s="19" t="str">
        <f>IF(AND(מרקובחצי[[#This Row],[CycleNumber]]&lt;$B1500,SUM(מרקובחצי[[#This Row],[22]],V1500)=2),1,"")</f>
        <v/>
      </c>
      <c r="AT1499" s="21">
        <f>SUM(מרקובחצי[[#This Row],[11]:[33]])</f>
        <v>1</v>
      </c>
    </row>
    <row r="1500" spans="1:46" ht="15.6" x14ac:dyDescent="0.25">
      <c r="A1500" s="19" t="s">
        <v>158</v>
      </c>
      <c r="B1500" s="19">
        <v>1</v>
      </c>
      <c r="C1500">
        <v>30</v>
      </c>
      <c r="D1500" s="19">
        <f>מרקובחצי[[#This Row],[LengthofCycle]]+1</f>
        <v>31</v>
      </c>
      <c r="E1500" t="str">
        <f>IF(IFERROR(LOOKUP(מרקובחצי[[#This Row],[ClientID]],קביעויות[הפלגה]),FALSE)=מרקובחצי[[#This Row],[ClientID]],1,"")</f>
        <v/>
      </c>
      <c r="F1500" t="str">
        <f>IF(IFERROR(LOOKUP(מרקובחצי[[#This Row],[ClientID]],סוגחציקבוע[S31]),FALSE)=מרקובחצי[[#This Row],[ClientID]],1,"")</f>
        <v/>
      </c>
      <c r="G1500" t="str">
        <f>IF(IFERROR(LOOKUP(מרקובחצי[[#This Row],[ClientID]],סוגחציקבוע[S32]),FALSE)=מרקובחצי[[#This Row],[ClientID]],1,"")</f>
        <v/>
      </c>
      <c r="H1500" t="str">
        <f>IF(IFERROR(LOOKUP(מרקובחצי[[#This Row],[ClientID]],סוגחציקבוע[S33]),FALSE)=מרקובחצי[[#This Row],[ClientID]],1,"")</f>
        <v/>
      </c>
      <c r="I1500">
        <f>IF(IFERROR(LOOKUP(מרקובחצי[[#This Row],[ClientID]],סוגחציקבוע[S32&amp;33]),FALSE)=מרקובחצי[[#This Row],[ClientID]],1,"")</f>
        <v>1</v>
      </c>
      <c r="J1500" s="19">
        <f>IF(SUM(מרקובחצי[[#This Row],[11]:[13]])=1,מרקובחצי[[#This Row],[עד ועד]],IF(SUM(R1499:T1500)=1,IF(מרקובחצי[[#This Row],[עד ועד]]&lt;J1499,מרקובחצי[[#This Row],[עד ועד]],J1499),J1499))</f>
        <v>31</v>
      </c>
      <c r="K1500" s="19">
        <f>IF(SUM(מרקובחצי[[#This Row],[11]:[13]])=1,מרקובחצי[[#This Row],[עד ועד]],IF(SUM(R1499:T1500)=1,IF(מרקובחצי[[#This Row],[עד ועד]]&gt;K1499,מרקובחצי[[#This Row],[עד ועד]],K1499),K1499))</f>
        <v>31</v>
      </c>
      <c r="L1500" s="19" t="str">
        <f>IF(AND(SUM(מרקובחצי[[#This Row],[31]:[33]])=1,SUM(U1499:W1499)=0),מרקובחצי[[#This Row],[מקס]]-מרקובחצי[[#This Row],[מינ]],"")</f>
        <v/>
      </c>
      <c r="M150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500" s="19" t="str">
        <f t="shared" si="23"/>
        <v>S22</v>
      </c>
      <c r="O1500" s="19" t="str">
        <f>IF(מרקובחצי[[#This Row],[קבעה הפלגה?]]=1,"",IF(AND(מרקובחצי[[#This Row],[עד ועד]]&lt;29,OR(מרקובחצי[[#This Row],[CycleNumber]]=1,AND(U1499=1,OR(מרקובחצי[[#This Row],[עד ועד]]&lt;J1499,מרקובחצי[[#This Row],[עד ועד]]&gt;K1499)),AND(V1499=1,מרקובחצי[[#This Row],[עד ועד]]&lt;J1499),W1499=1)),1,""))</f>
        <v/>
      </c>
      <c r="P1500" s="19">
        <f>IF(מרקובחצי[[#This Row],[קבעה הפלגה?]]=1,"",IF(AND(מרקובחצי[[#This Row],[עד ועד]]&gt;28,מרקובחצי[[#This Row],[עד ועד]]&lt;32,OR(מרקובחצי[[#This Row],[CycleNumber]]=1,AND(U1499=1),AND(V1499=1,OR(מרקובחצי[[#This Row],[עד ועד]]&lt;J1499,מרקובחצי[[#This Row],[עד ועד]]&gt;K1499)),W1499=1)),1,""))</f>
        <v>1</v>
      </c>
      <c r="Q1500" s="19" t="str">
        <f>IF(מרקובחצי[[#This Row],[קבעה הפלגה?]]=1,"",IF(AND(מרקובחצי[[#This Row],[עד ועד]]&gt;31,OR(מרקובחצי[[#This Row],[CycleNumber]]=1,AND(U1499=1),AND(V1499=1,מרקובחצי[[#This Row],[עד ועד]]&gt;K1499),AND(W1499=1,OR(מרקובחצי[[#This Row],[עד ועד]]&gt;K1499,מרקובחצי[[#This Row],[עד ועד]]&lt;J1499)))),1,""))</f>
        <v/>
      </c>
      <c r="R1500" s="19" t="str">
        <f>IF(מרקובחצי[[#This Row],[CycleNumber]]&gt;1,IF(AND(O1499=1,מרקובחצי[[#This Row],[עד ועד]]&lt;29),1,""),"")</f>
        <v/>
      </c>
      <c r="S1500" s="19" t="str">
        <f>IF(מרקובחצי[[#This Row],[CycleNumber]]&gt;1,IF(OR(AND(O1499=1,מרקובחצי[[#This Row],[עד ועד]]&gt;28),AND(P1499=1),AND(Q1499=1,מרקובחצי[[#This Row],[עד ועד]]&lt;32)),1,""),"")</f>
        <v/>
      </c>
      <c r="T1500" s="19" t="str">
        <f>IF(מרקובחצי[[#This Row],[CycleNumber]]&gt;1,IF(AND(Q1499=1,מרקובחצי[[#This Row],[עד ועד]]&gt;31),1,""),"")</f>
        <v/>
      </c>
      <c r="U1500" s="19" t="str">
        <f>IF(מרקובחצי[[#This Row],[CycleNumber]]&gt;1,IF(AND(R1499=1,מרקובחצי[[#This Row],[עד ועד]]&lt;29),1,IF(AND(U1499=1,NOT(OR(מרקובחצי[[#This Row],[עד ועד]]&lt;J1499,מרקובחצי[[#This Row],[עד ועד]]&gt;K1499))),1,"")),"")</f>
        <v/>
      </c>
      <c r="V1500" s="19" t="str">
        <f>IF(מרקובחצי[[#This Row],[CycleNumber]]&gt;1,IF(AND(SUM(R1499:T1499)=1,מרקובחצי[[#This Row],[עד ועד]]&gt;28,מרקובחצי[[#This Row],[עד ועד]]&lt;32),1,IF(OR(S1499=1,AND(R1499=1,מרקובחצי[[#This Row],[עד ועד]]&gt;28),AND(T1499=1,מרקובחצי[[#This Row],[עד ועד]]&lt;32)),1,IF(AND(V1499=1,NOT(OR(מרקובחצי[[#This Row],[עד ועד]]&lt;J1499,מרקובחצי[[#This Row],[עד ועד]]&gt;K1499))),1,""))),"")</f>
        <v/>
      </c>
      <c r="W1500" s="19" t="str">
        <f>IF(מרקובחצי[[#This Row],[CycleNumber]]&gt;1,IF(AND(T1499=1,מרקובחצי[[#This Row],[עד ועד]]&gt;31),1,IF(AND(W1499=1,NOT(OR(מרקובחצי[[#This Row],[עד ועד]]&lt;J1499,מרקובחצי[[#This Row],[עד ועד]]&gt;K1499))),1,"")),"")</f>
        <v/>
      </c>
      <c r="X1500" s="19" t="str">
        <f>IF(AND(מרקובחצי[[#This Row],[CycleNumber]]&lt;$B1501,SUM(מרקובחצי[[#This Row],[11]],R1501)=2),1,"")</f>
        <v/>
      </c>
      <c r="Y1500" s="19" t="str">
        <f>IF(AND(מרקובחצי[[#This Row],[CycleNumber]]&lt;$B1501,SUM(מרקובחצי[[#This Row],[11]],S1501)=2),1,"")</f>
        <v/>
      </c>
      <c r="Z1500" s="19" t="str">
        <f>IF(AND(מרקובחצי[[#This Row],[CycleNumber]]&lt;$B1501,SUM(מרקובחצי[[#This Row],[13]],S1501)=2),1,"")</f>
        <v/>
      </c>
      <c r="AA1500" s="19" t="str">
        <f>IF(AND(מרקובחצי[[#This Row],[CycleNumber]]&lt;$B1501,SUM(מרקובחצי[[#This Row],[13]],T1501)=2),1,"")</f>
        <v/>
      </c>
      <c r="AB1500" s="19" t="str">
        <f>IF(AND(מרקובחצי[[#This Row],[CycleNumber]]&lt;$B1501,SUM(מרקובחצי[[#This Row],[21]],U1501)=2),1,"")</f>
        <v/>
      </c>
      <c r="AC1500" s="19" t="str">
        <f>IF(AND(מרקובחצי[[#This Row],[CycleNumber]]&lt;$B1501,SUM(מרקובחצי[[#This Row],[21]],V1501)=2),1,"")</f>
        <v/>
      </c>
      <c r="AD1500" s="19" t="str">
        <f>IF(AND(מרקובחצי[[#This Row],[CycleNumber]]&lt;$B1501,SUM(מרקובחצי[[#This Row],[23]],V1501)=2),1,"")</f>
        <v/>
      </c>
      <c r="AE1500" s="19" t="str">
        <f>IF(AND(מרקובחצי[[#This Row],[CycleNumber]]&lt;$B1501,SUM(מרקובחצי[[#This Row],[23]],W1501)=2),1,"")</f>
        <v/>
      </c>
      <c r="AF1500" s="19" t="str">
        <f>IF(AND(מרקובחצי[[#This Row],[CycleNumber]]&lt;$B1501,SUM(מרקובחצי[[#This Row],[31]],O1501)=2),1,"")</f>
        <v/>
      </c>
      <c r="AG1500" s="19" t="str">
        <f>IF(AND(מרקובחצי[[#This Row],[CycleNumber]]&lt;$B1501,SUM(מרקובחצי[[#This Row],[31]],P1501)=2),1,"")</f>
        <v/>
      </c>
      <c r="AH1500" s="19" t="str">
        <f>IF(AND(מרקובחצי[[#This Row],[CycleNumber]]&lt;$B1501,SUM(מרקובחצי[[#This Row],[31]],Q1501)=2),1,"")</f>
        <v/>
      </c>
      <c r="AI1500" s="19" t="str">
        <f>IF(AND(מרקובחצי[[#This Row],[CycleNumber]]&lt;$B1501,SUM(U1500:U1501)=2),1,"")</f>
        <v/>
      </c>
      <c r="AJ1500" s="19" t="str">
        <f>IF(AND(מרקובחצי[[#This Row],[CycleNumber]]&lt;$B1501,SUM(מרקובחצי[[#This Row],[32]],O1501)=2),1,"")</f>
        <v/>
      </c>
      <c r="AK1500" s="19" t="str">
        <f>IF(AND(מרקובחצי[[#This Row],[CycleNumber]]&lt;$B1501,SUM(מרקובחצי[[#This Row],[32]],P1501)=2),1,"")</f>
        <v/>
      </c>
      <c r="AL1500" s="19" t="str">
        <f>IF(AND(מרקובחצי[[#This Row],[CycleNumber]]&lt;$B1501,SUM(מרקובחצי[[#This Row],[32]],Q1501)=2),1,"")</f>
        <v/>
      </c>
      <c r="AM1500" s="19" t="str">
        <f>IF(AND(מרקובחצי[[#This Row],[CycleNumber]]&lt;$B1501,SUM(V1500:V1501)=2),1,"")</f>
        <v/>
      </c>
      <c r="AN1500" s="19" t="str">
        <f>IF(AND(מרקובחצי[[#This Row],[CycleNumber]]&lt;$B1501,SUM(מרקובחצי[[#This Row],[33]],O1501)=2),1,"")</f>
        <v/>
      </c>
      <c r="AO1500" s="19" t="str">
        <f>IF(AND(מרקובחצי[[#This Row],[CycleNumber]]&lt;$B1501,SUM(מרקובחצי[[#This Row],[33]],P1501)=2),1,"")</f>
        <v/>
      </c>
      <c r="AP1500" s="19" t="str">
        <f>IF(AND(מרקובחצי[[#This Row],[CycleNumber]]&lt;$B1501,SUM(מרקובחצי[[#This Row],[33]],Q1501)=2),1,"")</f>
        <v/>
      </c>
      <c r="AQ1500" s="19" t="str">
        <f>IF(AND(מרקובחצי[[#This Row],[CycleNumber]]&lt;$B1501,SUM(W1500:W1501)=2),1,"")</f>
        <v/>
      </c>
      <c r="AR1500" s="19">
        <f>IF(AND(מרקובחצי[[#This Row],[CycleNumber]]&lt;$B1501,SUM(מרקובחצי[[#This Row],[12]],S1501)=2),1,"")</f>
        <v>1</v>
      </c>
      <c r="AS1500" s="19" t="str">
        <f>IF(AND(מרקובחצי[[#This Row],[CycleNumber]]&lt;$B1501,SUM(מרקובחצי[[#This Row],[22]],V1501)=2),1,"")</f>
        <v/>
      </c>
      <c r="AT1500" s="21">
        <f>SUM(מרקובחצי[[#This Row],[11]:[33]])</f>
        <v>1</v>
      </c>
    </row>
    <row r="1501" spans="1:46" ht="15.6" x14ac:dyDescent="0.25">
      <c r="A1501" s="19" t="s">
        <v>158</v>
      </c>
      <c r="B1501" s="19">
        <v>2</v>
      </c>
      <c r="C1501">
        <v>23</v>
      </c>
      <c r="D1501" s="19">
        <f>מרקובחצי[[#This Row],[LengthofCycle]]+1</f>
        <v>24</v>
      </c>
      <c r="E1501" t="str">
        <f>IF(IFERROR(LOOKUP(מרקובחצי[[#This Row],[ClientID]],קביעויות[הפלגה]),FALSE)=מרקובחצי[[#This Row],[ClientID]],1,"")</f>
        <v/>
      </c>
      <c r="F1501" t="str">
        <f>IF(IFERROR(LOOKUP(מרקובחצי[[#This Row],[ClientID]],סוגחציקבוע[S31]),FALSE)=מרקובחצי[[#This Row],[ClientID]],1,"")</f>
        <v/>
      </c>
      <c r="G1501" t="str">
        <f>IF(IFERROR(LOOKUP(מרקובחצי[[#This Row],[ClientID]],סוגחציקבוע[S32]),FALSE)=מרקובחצי[[#This Row],[ClientID]],1,"")</f>
        <v/>
      </c>
      <c r="H1501" t="str">
        <f>IF(IFERROR(LOOKUP(מרקובחצי[[#This Row],[ClientID]],סוגחציקבוע[S33]),FALSE)=מרקובחצי[[#This Row],[ClientID]],1,"")</f>
        <v/>
      </c>
      <c r="I1501">
        <f>IF(IFERROR(LOOKUP(מרקובחצי[[#This Row],[ClientID]],סוגחציקבוע[S32&amp;33]),FALSE)=מרקובחצי[[#This Row],[ClientID]],1,"")</f>
        <v>1</v>
      </c>
      <c r="J1501" s="19">
        <f>IF(SUM(מרקובחצי[[#This Row],[11]:[13]])=1,מרקובחצי[[#This Row],[עד ועד]],IF(SUM(R1500:T1501)=1,IF(מרקובחצי[[#This Row],[עד ועד]]&lt;J1500,מרקובחצי[[#This Row],[עד ועד]],J1500),J1500))</f>
        <v>24</v>
      </c>
      <c r="K1501" s="19">
        <f>IF(SUM(מרקובחצי[[#This Row],[11]:[13]])=1,מרקובחצי[[#This Row],[עד ועד]],IF(SUM(R1500:T1501)=1,IF(מרקובחצי[[#This Row],[עד ועד]]&gt;K1500,מרקובחצי[[#This Row],[עד ועד]],K1500),K1500))</f>
        <v>31</v>
      </c>
      <c r="L1501" s="19" t="str">
        <f>IF(AND(SUM(מרקובחצי[[#This Row],[31]:[33]])=1,SUM(U1500:W1500)=0),מרקובחצי[[#This Row],[מקס]]-מרקובחצי[[#This Row],[מינ]],"")</f>
        <v/>
      </c>
      <c r="M150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501" s="19" t="str">
        <f t="shared" si="23"/>
        <v>S12</v>
      </c>
      <c r="O1501" s="19" t="str">
        <f>IF(מרקובחצי[[#This Row],[קבעה הפלגה?]]=1,"",IF(AND(מרקובחצי[[#This Row],[עד ועד]]&lt;29,OR(מרקובחצי[[#This Row],[CycleNumber]]=1,AND(U1500=1,OR(מרקובחצי[[#This Row],[עד ועד]]&lt;J1500,מרקובחצי[[#This Row],[עד ועד]]&gt;K1500)),AND(V1500=1,מרקובחצי[[#This Row],[עד ועד]]&lt;J1500),W1500=1)),1,""))</f>
        <v/>
      </c>
      <c r="P1501" s="19" t="str">
        <f>IF(מרקובחצי[[#This Row],[קבעה הפלגה?]]=1,"",IF(AND(מרקובחצי[[#This Row],[עד ועד]]&gt;28,מרקובחצי[[#This Row],[עד ועד]]&lt;32,OR(מרקובחצי[[#This Row],[CycleNumber]]=1,AND(U1500=1),AND(V1500=1,OR(מרקובחצי[[#This Row],[עד ועד]]&lt;J1500,מרקובחצי[[#This Row],[עד ועד]]&gt;K1500)),W1500=1)),1,""))</f>
        <v/>
      </c>
      <c r="Q1501" s="19" t="str">
        <f>IF(מרקובחצי[[#This Row],[קבעה הפלגה?]]=1,"",IF(AND(מרקובחצי[[#This Row],[עד ועד]]&gt;31,OR(מרקובחצי[[#This Row],[CycleNumber]]=1,AND(U1500=1),AND(V1500=1,מרקובחצי[[#This Row],[עד ועד]]&gt;K1500),AND(W1500=1,OR(מרקובחצי[[#This Row],[עד ועד]]&gt;K1500,מרקובחצי[[#This Row],[עד ועד]]&lt;J1500)))),1,""))</f>
        <v/>
      </c>
      <c r="R1501" s="19" t="str">
        <f>IF(מרקובחצי[[#This Row],[CycleNumber]]&gt;1,IF(AND(O1500=1,מרקובחצי[[#This Row],[עד ועד]]&lt;29),1,""),"")</f>
        <v/>
      </c>
      <c r="S1501" s="19">
        <f>IF(מרקובחצי[[#This Row],[CycleNumber]]&gt;1,IF(OR(AND(O1500=1,מרקובחצי[[#This Row],[עד ועד]]&gt;28),AND(P1500=1),AND(Q1500=1,מרקובחצי[[#This Row],[עד ועד]]&lt;32)),1,""),"")</f>
        <v>1</v>
      </c>
      <c r="T1501" s="19" t="str">
        <f>IF(מרקובחצי[[#This Row],[CycleNumber]]&gt;1,IF(AND(Q1500=1,מרקובחצי[[#This Row],[עד ועד]]&gt;31),1,""),"")</f>
        <v/>
      </c>
      <c r="U1501" s="19" t="str">
        <f>IF(מרקובחצי[[#This Row],[CycleNumber]]&gt;1,IF(AND(R1500=1,מרקובחצי[[#This Row],[עד ועד]]&lt;29),1,IF(AND(U1500=1,NOT(OR(מרקובחצי[[#This Row],[עד ועד]]&lt;J1500,מרקובחצי[[#This Row],[עד ועד]]&gt;K1500))),1,"")),"")</f>
        <v/>
      </c>
      <c r="V1501" s="19" t="str">
        <f>IF(מרקובחצי[[#This Row],[CycleNumber]]&gt;1,IF(AND(SUM(R1500:T1500)=1,מרקובחצי[[#This Row],[עד ועד]]&gt;28,מרקובחצי[[#This Row],[עד ועד]]&lt;32),1,IF(OR(S1500=1,AND(R1500=1,מרקובחצי[[#This Row],[עד ועד]]&gt;28),AND(T1500=1,מרקובחצי[[#This Row],[עד ועד]]&lt;32)),1,IF(AND(V1500=1,NOT(OR(מרקובחצי[[#This Row],[עד ועד]]&lt;J1500,מרקובחצי[[#This Row],[עד ועד]]&gt;K1500))),1,""))),"")</f>
        <v/>
      </c>
      <c r="W1501" s="19" t="str">
        <f>IF(מרקובחצי[[#This Row],[CycleNumber]]&gt;1,IF(AND(T1500=1,מרקובחצי[[#This Row],[עד ועד]]&gt;31),1,IF(AND(W1500=1,NOT(OR(מרקובחצי[[#This Row],[עד ועד]]&lt;J1500,מרקובחצי[[#This Row],[עד ועד]]&gt;K1500))),1,"")),"")</f>
        <v/>
      </c>
      <c r="X1501" s="19" t="str">
        <f>IF(AND(מרקובחצי[[#This Row],[CycleNumber]]&lt;$B1502,SUM(מרקובחצי[[#This Row],[11]],R1502)=2),1,"")</f>
        <v/>
      </c>
      <c r="Y1501" s="19" t="str">
        <f>IF(AND(מרקובחצי[[#This Row],[CycleNumber]]&lt;$B1502,SUM(מרקובחצי[[#This Row],[11]],S1502)=2),1,"")</f>
        <v/>
      </c>
      <c r="Z1501" s="19" t="str">
        <f>IF(AND(מרקובחצי[[#This Row],[CycleNumber]]&lt;$B1502,SUM(מרקובחצי[[#This Row],[13]],S1502)=2),1,"")</f>
        <v/>
      </c>
      <c r="AA1501" s="19" t="str">
        <f>IF(AND(מרקובחצי[[#This Row],[CycleNumber]]&lt;$B1502,SUM(מרקובחצי[[#This Row],[13]],T1502)=2),1,"")</f>
        <v/>
      </c>
      <c r="AB1501" s="19" t="str">
        <f>IF(AND(מרקובחצי[[#This Row],[CycleNumber]]&lt;$B1502,SUM(מרקובחצי[[#This Row],[21]],U1502)=2),1,"")</f>
        <v/>
      </c>
      <c r="AC1501" s="19" t="str">
        <f>IF(AND(מרקובחצי[[#This Row],[CycleNumber]]&lt;$B1502,SUM(מרקובחצי[[#This Row],[21]],V1502)=2),1,"")</f>
        <v/>
      </c>
      <c r="AD1501" s="19" t="str">
        <f>IF(AND(מרקובחצי[[#This Row],[CycleNumber]]&lt;$B1502,SUM(מרקובחצי[[#This Row],[23]],V1502)=2),1,"")</f>
        <v/>
      </c>
      <c r="AE1501" s="19" t="str">
        <f>IF(AND(מרקובחצי[[#This Row],[CycleNumber]]&lt;$B1502,SUM(מרקובחצי[[#This Row],[23]],W1502)=2),1,"")</f>
        <v/>
      </c>
      <c r="AF1501" s="19" t="str">
        <f>IF(AND(מרקובחצי[[#This Row],[CycleNumber]]&lt;$B1502,SUM(מרקובחצי[[#This Row],[31]],O1502)=2),1,"")</f>
        <v/>
      </c>
      <c r="AG1501" s="19" t="str">
        <f>IF(AND(מרקובחצי[[#This Row],[CycleNumber]]&lt;$B1502,SUM(מרקובחצי[[#This Row],[31]],P1502)=2),1,"")</f>
        <v/>
      </c>
      <c r="AH1501" s="19" t="str">
        <f>IF(AND(מרקובחצי[[#This Row],[CycleNumber]]&lt;$B1502,SUM(מרקובחצי[[#This Row],[31]],Q1502)=2),1,"")</f>
        <v/>
      </c>
      <c r="AI1501" s="19" t="str">
        <f>IF(AND(מרקובחצי[[#This Row],[CycleNumber]]&lt;$B1502,SUM(U1501:U1502)=2),1,"")</f>
        <v/>
      </c>
      <c r="AJ1501" s="19" t="str">
        <f>IF(AND(מרקובחצי[[#This Row],[CycleNumber]]&lt;$B1502,SUM(מרקובחצי[[#This Row],[32]],O1502)=2),1,"")</f>
        <v/>
      </c>
      <c r="AK1501" s="19" t="str">
        <f>IF(AND(מרקובחצי[[#This Row],[CycleNumber]]&lt;$B1502,SUM(מרקובחצי[[#This Row],[32]],P1502)=2),1,"")</f>
        <v/>
      </c>
      <c r="AL1501" s="19" t="str">
        <f>IF(AND(מרקובחצי[[#This Row],[CycleNumber]]&lt;$B1502,SUM(מרקובחצי[[#This Row],[32]],Q1502)=2),1,"")</f>
        <v/>
      </c>
      <c r="AM1501" s="19" t="str">
        <f>IF(AND(מרקובחצי[[#This Row],[CycleNumber]]&lt;$B1502,SUM(V1501:V1502)=2),1,"")</f>
        <v/>
      </c>
      <c r="AN1501" s="19" t="str">
        <f>IF(AND(מרקובחצי[[#This Row],[CycleNumber]]&lt;$B1502,SUM(מרקובחצי[[#This Row],[33]],O1502)=2),1,"")</f>
        <v/>
      </c>
      <c r="AO1501" s="19" t="str">
        <f>IF(AND(מרקובחצי[[#This Row],[CycleNumber]]&lt;$B1502,SUM(מרקובחצי[[#This Row],[33]],P1502)=2),1,"")</f>
        <v/>
      </c>
      <c r="AP1501" s="19" t="str">
        <f>IF(AND(מרקובחצי[[#This Row],[CycleNumber]]&lt;$B1502,SUM(מרקובחצי[[#This Row],[33]],Q1502)=2),1,"")</f>
        <v/>
      </c>
      <c r="AQ1501" s="19" t="str">
        <f>IF(AND(מרקובחצי[[#This Row],[CycleNumber]]&lt;$B1502,SUM(W1501:W1502)=2),1,"")</f>
        <v/>
      </c>
      <c r="AR1501" s="19" t="str">
        <f>IF(AND(מרקובחצי[[#This Row],[CycleNumber]]&lt;$B1502,SUM(מרקובחצי[[#This Row],[12]],S1502)=2),1,"")</f>
        <v/>
      </c>
      <c r="AS1501" s="19">
        <f>IF(AND(מרקובחצי[[#This Row],[CycleNumber]]&lt;$B1502,SUM(מרקובחצי[[#This Row],[22]],V1502)=2),1,"")</f>
        <v>1</v>
      </c>
      <c r="AT1501" s="21">
        <f>SUM(מרקובחצי[[#This Row],[11]:[33]])</f>
        <v>1</v>
      </c>
    </row>
    <row r="1502" spans="1:46" ht="15.6" x14ac:dyDescent="0.25">
      <c r="A1502" s="19" t="s">
        <v>158</v>
      </c>
      <c r="B1502" s="19">
        <v>3</v>
      </c>
      <c r="C1502">
        <v>19</v>
      </c>
      <c r="D1502" s="19">
        <f>מרקובחצי[[#This Row],[LengthofCycle]]+1</f>
        <v>20</v>
      </c>
      <c r="E1502" t="str">
        <f>IF(IFERROR(LOOKUP(מרקובחצי[[#This Row],[ClientID]],קביעויות[הפלגה]),FALSE)=מרקובחצי[[#This Row],[ClientID]],1,"")</f>
        <v/>
      </c>
      <c r="F1502" t="str">
        <f>IF(IFERROR(LOOKUP(מרקובחצי[[#This Row],[ClientID]],סוגחציקבוע[S31]),FALSE)=מרקובחצי[[#This Row],[ClientID]],1,"")</f>
        <v/>
      </c>
      <c r="G1502" t="str">
        <f>IF(IFERROR(LOOKUP(מרקובחצי[[#This Row],[ClientID]],סוגחציקבוע[S32]),FALSE)=מרקובחצי[[#This Row],[ClientID]],1,"")</f>
        <v/>
      </c>
      <c r="H1502" t="str">
        <f>IF(IFERROR(LOOKUP(מרקובחצי[[#This Row],[ClientID]],סוגחציקבוע[S33]),FALSE)=מרקובחצי[[#This Row],[ClientID]],1,"")</f>
        <v/>
      </c>
      <c r="I1502">
        <f>IF(IFERROR(LOOKUP(מרקובחצי[[#This Row],[ClientID]],סוגחציקבוע[S32&amp;33]),FALSE)=מרקובחצי[[#This Row],[ClientID]],1,"")</f>
        <v>1</v>
      </c>
      <c r="J1502" s="19">
        <f>IF(SUM(מרקובחצי[[#This Row],[11]:[13]])=1,מרקובחצי[[#This Row],[עד ועד]],IF(SUM(R1501:T1502)=1,IF(מרקובחצי[[#This Row],[עד ועד]]&lt;J1501,מרקובחצי[[#This Row],[עד ועד]],J1501),J1501))</f>
        <v>20</v>
      </c>
      <c r="K1502" s="19">
        <f>IF(SUM(מרקובחצי[[#This Row],[11]:[13]])=1,מרקובחצי[[#This Row],[עד ועד]],IF(SUM(R1501:T1502)=1,IF(מרקובחצי[[#This Row],[עד ועד]]&gt;K1501,מרקובחצי[[#This Row],[עד ועד]],K1501),K1501))</f>
        <v>31</v>
      </c>
      <c r="L1502" s="19">
        <f>IF(AND(SUM(מרקובחצי[[#This Row],[31]:[33]])=1,SUM(U1501:W1501)=0),מרקובחצי[[#This Row],[מקס]]-מרקובחצי[[#This Row],[מינ]],"")</f>
        <v>11</v>
      </c>
      <c r="M150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502" s="19" t="str">
        <f t="shared" si="23"/>
        <v>S22</v>
      </c>
      <c r="O1502" s="19" t="str">
        <f>IF(מרקובחצי[[#This Row],[קבעה הפלגה?]]=1,"",IF(AND(מרקובחצי[[#This Row],[עד ועד]]&lt;29,OR(מרקובחצי[[#This Row],[CycleNumber]]=1,AND(U1501=1,OR(מרקובחצי[[#This Row],[עד ועד]]&lt;J1501,מרקובחצי[[#This Row],[עד ועד]]&gt;K1501)),AND(V1501=1,מרקובחצי[[#This Row],[עד ועד]]&lt;J1501),W1501=1)),1,""))</f>
        <v/>
      </c>
      <c r="P1502" s="19" t="str">
        <f>IF(מרקובחצי[[#This Row],[קבעה הפלגה?]]=1,"",IF(AND(מרקובחצי[[#This Row],[עד ועד]]&gt;28,מרקובחצי[[#This Row],[עד ועד]]&lt;32,OR(מרקובחצי[[#This Row],[CycleNumber]]=1,AND(U1501=1),AND(V1501=1,OR(מרקובחצי[[#This Row],[עד ועד]]&lt;J1501,מרקובחצי[[#This Row],[עד ועד]]&gt;K1501)),W1501=1)),1,""))</f>
        <v/>
      </c>
      <c r="Q1502" s="19" t="str">
        <f>IF(מרקובחצי[[#This Row],[קבעה הפלגה?]]=1,"",IF(AND(מרקובחצי[[#This Row],[עד ועד]]&gt;31,OR(מרקובחצי[[#This Row],[CycleNumber]]=1,AND(U1501=1),AND(V1501=1,מרקובחצי[[#This Row],[עד ועד]]&gt;K1501),AND(W1501=1,OR(מרקובחצי[[#This Row],[עד ועד]]&gt;K1501,מרקובחצי[[#This Row],[עד ועד]]&lt;J1501)))),1,""))</f>
        <v/>
      </c>
      <c r="R1502" s="19" t="str">
        <f>IF(מרקובחצי[[#This Row],[CycleNumber]]&gt;1,IF(AND(O1501=1,מרקובחצי[[#This Row],[עד ועד]]&lt;29),1,""),"")</f>
        <v/>
      </c>
      <c r="S1502" s="19" t="str">
        <f>IF(מרקובחצי[[#This Row],[CycleNumber]]&gt;1,IF(OR(AND(O1501=1,מרקובחצי[[#This Row],[עד ועד]]&gt;28),AND(P1501=1),AND(Q1501=1,מרקובחצי[[#This Row],[עד ועד]]&lt;32)),1,""),"")</f>
        <v/>
      </c>
      <c r="T1502" s="19" t="str">
        <f>IF(מרקובחצי[[#This Row],[CycleNumber]]&gt;1,IF(AND(Q1501=1,מרקובחצי[[#This Row],[עד ועד]]&gt;31),1,""),"")</f>
        <v/>
      </c>
      <c r="U1502" s="19" t="str">
        <f>IF(מרקובחצי[[#This Row],[CycleNumber]]&gt;1,IF(AND(R1501=1,מרקובחצי[[#This Row],[עד ועד]]&lt;29),1,IF(AND(U1501=1,NOT(OR(מרקובחצי[[#This Row],[עד ועד]]&lt;J1501,מרקובחצי[[#This Row],[עד ועד]]&gt;K1501))),1,"")),"")</f>
        <v/>
      </c>
      <c r="V1502" s="19">
        <f>IF(מרקובחצי[[#This Row],[CycleNumber]]&gt;1,IF(AND(SUM(R1501:T1501)=1,מרקובחצי[[#This Row],[עד ועד]]&gt;28,מרקובחצי[[#This Row],[עד ועד]]&lt;32),1,IF(OR(S1501=1,AND(R1501=1,מרקובחצי[[#This Row],[עד ועד]]&gt;28),AND(T1501=1,מרקובחצי[[#This Row],[עד ועד]]&lt;32)),1,IF(AND(V1501=1,NOT(OR(מרקובחצי[[#This Row],[עד ועד]]&lt;J1501,מרקובחצי[[#This Row],[עד ועד]]&gt;K1501))),1,""))),"")</f>
        <v>1</v>
      </c>
      <c r="W1502" s="19" t="str">
        <f>IF(מרקובחצי[[#This Row],[CycleNumber]]&gt;1,IF(AND(T1501=1,מרקובחצי[[#This Row],[עד ועד]]&gt;31),1,IF(AND(W1501=1,NOT(OR(מרקובחצי[[#This Row],[עד ועד]]&lt;J1501,מרקובחצי[[#This Row],[עד ועד]]&gt;K1501))),1,"")),"")</f>
        <v/>
      </c>
      <c r="X1502" s="19" t="str">
        <f>IF(AND(מרקובחצי[[#This Row],[CycleNumber]]&lt;$B1503,SUM(מרקובחצי[[#This Row],[11]],R1503)=2),1,"")</f>
        <v/>
      </c>
      <c r="Y1502" s="19" t="str">
        <f>IF(AND(מרקובחצי[[#This Row],[CycleNumber]]&lt;$B1503,SUM(מרקובחצי[[#This Row],[11]],S1503)=2),1,"")</f>
        <v/>
      </c>
      <c r="Z1502" s="19" t="str">
        <f>IF(AND(מרקובחצי[[#This Row],[CycleNumber]]&lt;$B1503,SUM(מרקובחצי[[#This Row],[13]],S1503)=2),1,"")</f>
        <v/>
      </c>
      <c r="AA1502" s="19" t="str">
        <f>IF(AND(מרקובחצי[[#This Row],[CycleNumber]]&lt;$B1503,SUM(מרקובחצי[[#This Row],[13]],T1503)=2),1,"")</f>
        <v/>
      </c>
      <c r="AB1502" s="19" t="str">
        <f>IF(AND(מרקובחצי[[#This Row],[CycleNumber]]&lt;$B1503,SUM(מרקובחצי[[#This Row],[21]],U1503)=2),1,"")</f>
        <v/>
      </c>
      <c r="AC1502" s="19" t="str">
        <f>IF(AND(מרקובחצי[[#This Row],[CycleNumber]]&lt;$B1503,SUM(מרקובחצי[[#This Row],[21]],V1503)=2),1,"")</f>
        <v/>
      </c>
      <c r="AD1502" s="19" t="str">
        <f>IF(AND(מרקובחצי[[#This Row],[CycleNumber]]&lt;$B1503,SUM(מרקובחצי[[#This Row],[23]],V1503)=2),1,"")</f>
        <v/>
      </c>
      <c r="AE1502" s="19" t="str">
        <f>IF(AND(מרקובחצי[[#This Row],[CycleNumber]]&lt;$B1503,SUM(מרקובחצי[[#This Row],[23]],W1503)=2),1,"")</f>
        <v/>
      </c>
      <c r="AF1502" s="19" t="str">
        <f>IF(AND(מרקובחצי[[#This Row],[CycleNumber]]&lt;$B1503,SUM(מרקובחצי[[#This Row],[31]],O1503)=2),1,"")</f>
        <v/>
      </c>
      <c r="AG1502" s="19" t="str">
        <f>IF(AND(מרקובחצי[[#This Row],[CycleNumber]]&lt;$B1503,SUM(מרקובחצי[[#This Row],[31]],P1503)=2),1,"")</f>
        <v/>
      </c>
      <c r="AH1502" s="19" t="str">
        <f>IF(AND(מרקובחצי[[#This Row],[CycleNumber]]&lt;$B1503,SUM(מרקובחצי[[#This Row],[31]],Q1503)=2),1,"")</f>
        <v/>
      </c>
      <c r="AI1502" s="19" t="str">
        <f>IF(AND(מרקובחצי[[#This Row],[CycleNumber]]&lt;$B1503,SUM(U1502:U1503)=2),1,"")</f>
        <v/>
      </c>
      <c r="AJ1502" s="19" t="str">
        <f>IF(AND(מרקובחצי[[#This Row],[CycleNumber]]&lt;$B1503,SUM(מרקובחצי[[#This Row],[32]],O1503)=2),1,"")</f>
        <v/>
      </c>
      <c r="AK1502" s="19" t="str">
        <f>IF(AND(מרקובחצי[[#This Row],[CycleNumber]]&lt;$B1503,SUM(מרקובחצי[[#This Row],[32]],P1503)=2),1,"")</f>
        <v/>
      </c>
      <c r="AL1502" s="19">
        <f>IF(AND(מרקובחצי[[#This Row],[CycleNumber]]&lt;$B1503,SUM(מרקובחצי[[#This Row],[32]],Q1503)=2),1,"")</f>
        <v>1</v>
      </c>
      <c r="AM1502" s="19" t="str">
        <f>IF(AND(מרקובחצי[[#This Row],[CycleNumber]]&lt;$B1503,SUM(V1502:V1503)=2),1,"")</f>
        <v/>
      </c>
      <c r="AN1502" s="19" t="str">
        <f>IF(AND(מרקובחצי[[#This Row],[CycleNumber]]&lt;$B1503,SUM(מרקובחצי[[#This Row],[33]],O1503)=2),1,"")</f>
        <v/>
      </c>
      <c r="AO1502" s="19" t="str">
        <f>IF(AND(מרקובחצי[[#This Row],[CycleNumber]]&lt;$B1503,SUM(מרקובחצי[[#This Row],[33]],P1503)=2),1,"")</f>
        <v/>
      </c>
      <c r="AP1502" s="19" t="str">
        <f>IF(AND(מרקובחצי[[#This Row],[CycleNumber]]&lt;$B1503,SUM(מרקובחצי[[#This Row],[33]],Q1503)=2),1,"")</f>
        <v/>
      </c>
      <c r="AQ1502" s="19" t="str">
        <f>IF(AND(מרקובחצי[[#This Row],[CycleNumber]]&lt;$B1503,SUM(W1502:W1503)=2),1,"")</f>
        <v/>
      </c>
      <c r="AR1502" s="19" t="str">
        <f>IF(AND(מרקובחצי[[#This Row],[CycleNumber]]&lt;$B1503,SUM(מרקובחצי[[#This Row],[12]],S1503)=2),1,"")</f>
        <v/>
      </c>
      <c r="AS1502" s="19" t="str">
        <f>IF(AND(מרקובחצי[[#This Row],[CycleNumber]]&lt;$B1503,SUM(מרקובחצי[[#This Row],[22]],V1503)=2),1,"")</f>
        <v/>
      </c>
      <c r="AT1502" s="21">
        <f>SUM(מרקובחצי[[#This Row],[11]:[33]])</f>
        <v>1</v>
      </c>
    </row>
    <row r="1503" spans="1:46" ht="15.6" x14ac:dyDescent="0.25">
      <c r="A1503" s="19" t="s">
        <v>158</v>
      </c>
      <c r="B1503" s="19">
        <v>4</v>
      </c>
      <c r="C1503">
        <v>32</v>
      </c>
      <c r="D1503" s="19">
        <f>מרקובחצי[[#This Row],[LengthofCycle]]+1</f>
        <v>33</v>
      </c>
      <c r="E1503" t="str">
        <f>IF(IFERROR(LOOKUP(מרקובחצי[[#This Row],[ClientID]],קביעויות[הפלגה]),FALSE)=מרקובחצי[[#This Row],[ClientID]],1,"")</f>
        <v/>
      </c>
      <c r="F1503" t="str">
        <f>IF(IFERROR(LOOKUP(מרקובחצי[[#This Row],[ClientID]],סוגחציקבוע[S31]),FALSE)=מרקובחצי[[#This Row],[ClientID]],1,"")</f>
        <v/>
      </c>
      <c r="G1503" t="str">
        <f>IF(IFERROR(LOOKUP(מרקובחצי[[#This Row],[ClientID]],סוגחציקבוע[S32]),FALSE)=מרקובחצי[[#This Row],[ClientID]],1,"")</f>
        <v/>
      </c>
      <c r="H1503" t="str">
        <f>IF(IFERROR(LOOKUP(מרקובחצי[[#This Row],[ClientID]],סוגחציקבוע[S33]),FALSE)=מרקובחצי[[#This Row],[ClientID]],1,"")</f>
        <v/>
      </c>
      <c r="I1503">
        <f>IF(IFERROR(LOOKUP(מרקובחצי[[#This Row],[ClientID]],סוגחציקבוע[S32&amp;33]),FALSE)=מרקובחצי[[#This Row],[ClientID]],1,"")</f>
        <v>1</v>
      </c>
      <c r="J1503" s="19">
        <f>IF(SUM(מרקובחצי[[#This Row],[11]:[13]])=1,מרקובחצי[[#This Row],[עד ועד]],IF(SUM(R1502:T1503)=1,IF(מרקובחצי[[#This Row],[עד ועד]]&lt;J1502,מרקובחצי[[#This Row],[עד ועד]],J1502),J1502))</f>
        <v>33</v>
      </c>
      <c r="K1503" s="19">
        <f>IF(SUM(מרקובחצי[[#This Row],[11]:[13]])=1,מרקובחצי[[#This Row],[עד ועד]],IF(SUM(R1502:T1503)=1,IF(מרקובחצי[[#This Row],[עד ועד]]&gt;K1502,מרקובחצי[[#This Row],[עד ועד]],K1502),K1502))</f>
        <v>33</v>
      </c>
      <c r="L1503" s="19" t="str">
        <f>IF(AND(SUM(מרקובחצי[[#This Row],[31]:[33]])=1,SUM(U1502:W1502)=0),מרקובחצי[[#This Row],[מקס]]-מרקובחצי[[#This Row],[מינ]],"")</f>
        <v/>
      </c>
      <c r="M150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503" s="19" t="str">
        <f t="shared" si="23"/>
        <v>S32</v>
      </c>
      <c r="O1503" s="19" t="str">
        <f>IF(מרקובחצי[[#This Row],[קבעה הפלגה?]]=1,"",IF(AND(מרקובחצי[[#This Row],[עד ועד]]&lt;29,OR(מרקובחצי[[#This Row],[CycleNumber]]=1,AND(U1502=1,OR(מרקובחצי[[#This Row],[עד ועד]]&lt;J1502,מרקובחצי[[#This Row],[עד ועד]]&gt;K1502)),AND(V1502=1,מרקובחצי[[#This Row],[עד ועד]]&lt;J1502),W1502=1)),1,""))</f>
        <v/>
      </c>
      <c r="P1503" s="19" t="str">
        <f>IF(מרקובחצי[[#This Row],[קבעה הפלגה?]]=1,"",IF(AND(מרקובחצי[[#This Row],[עד ועד]]&gt;28,מרקובחצי[[#This Row],[עד ועד]]&lt;32,OR(מרקובחצי[[#This Row],[CycleNumber]]=1,AND(U1502=1),AND(V1502=1,OR(מרקובחצי[[#This Row],[עד ועד]]&lt;J1502,מרקובחצי[[#This Row],[עד ועד]]&gt;K1502)),W1502=1)),1,""))</f>
        <v/>
      </c>
      <c r="Q1503" s="19">
        <f>IF(מרקובחצי[[#This Row],[קבעה הפלגה?]]=1,"",IF(AND(מרקובחצי[[#This Row],[עד ועד]]&gt;31,OR(מרקובחצי[[#This Row],[CycleNumber]]=1,AND(U1502=1),AND(V1502=1,מרקובחצי[[#This Row],[עד ועד]]&gt;K1502),AND(W1502=1,OR(מרקובחצי[[#This Row],[עד ועד]]&gt;K1502,מרקובחצי[[#This Row],[עד ועד]]&lt;J1502)))),1,""))</f>
        <v>1</v>
      </c>
      <c r="R1503" s="19" t="str">
        <f>IF(מרקובחצי[[#This Row],[CycleNumber]]&gt;1,IF(AND(O1502=1,מרקובחצי[[#This Row],[עד ועד]]&lt;29),1,""),"")</f>
        <v/>
      </c>
      <c r="S1503" s="19" t="str">
        <f>IF(מרקובחצי[[#This Row],[CycleNumber]]&gt;1,IF(OR(AND(O1502=1,מרקובחצי[[#This Row],[עד ועד]]&gt;28),AND(P1502=1),AND(Q1502=1,מרקובחצי[[#This Row],[עד ועד]]&lt;32)),1,""),"")</f>
        <v/>
      </c>
      <c r="T1503" s="19" t="str">
        <f>IF(מרקובחצי[[#This Row],[CycleNumber]]&gt;1,IF(AND(Q1502=1,מרקובחצי[[#This Row],[עד ועד]]&gt;31),1,""),"")</f>
        <v/>
      </c>
      <c r="U1503" s="19" t="str">
        <f>IF(מרקובחצי[[#This Row],[CycleNumber]]&gt;1,IF(AND(R1502=1,מרקובחצי[[#This Row],[עד ועד]]&lt;29),1,IF(AND(U1502=1,NOT(OR(מרקובחצי[[#This Row],[עד ועד]]&lt;J1502,מרקובחצי[[#This Row],[עד ועד]]&gt;K1502))),1,"")),"")</f>
        <v/>
      </c>
      <c r="V1503" s="19" t="str">
        <f>IF(מרקובחצי[[#This Row],[CycleNumber]]&gt;1,IF(AND(SUM(R1502:T1502)=1,מרקובחצי[[#This Row],[עד ועד]]&gt;28,מרקובחצי[[#This Row],[עד ועד]]&lt;32),1,IF(OR(S1502=1,AND(R1502=1,מרקובחצי[[#This Row],[עד ועד]]&gt;28),AND(T1502=1,מרקובחצי[[#This Row],[עד ועד]]&lt;32)),1,IF(AND(V1502=1,NOT(OR(מרקובחצי[[#This Row],[עד ועד]]&lt;J1502,מרקובחצי[[#This Row],[עד ועד]]&gt;K1502))),1,""))),"")</f>
        <v/>
      </c>
      <c r="W1503" s="19" t="str">
        <f>IF(מרקובחצי[[#This Row],[CycleNumber]]&gt;1,IF(AND(T1502=1,מרקובחצי[[#This Row],[עד ועד]]&gt;31),1,IF(AND(W1502=1,NOT(OR(מרקובחצי[[#This Row],[עד ועד]]&lt;J1502,מרקובחצי[[#This Row],[עד ועד]]&gt;K1502))),1,"")),"")</f>
        <v/>
      </c>
      <c r="X1503" s="19" t="str">
        <f>IF(AND(מרקובחצי[[#This Row],[CycleNumber]]&lt;$B1504,SUM(מרקובחצי[[#This Row],[11]],R1504)=2),1,"")</f>
        <v/>
      </c>
      <c r="Y1503" s="19" t="str">
        <f>IF(AND(מרקובחצי[[#This Row],[CycleNumber]]&lt;$B1504,SUM(מרקובחצי[[#This Row],[11]],S1504)=2),1,"")</f>
        <v/>
      </c>
      <c r="Z1503" s="19" t="str">
        <f>IF(AND(מרקובחצי[[#This Row],[CycleNumber]]&lt;$B1504,SUM(מרקובחצי[[#This Row],[13]],S1504)=2),1,"")</f>
        <v/>
      </c>
      <c r="AA1503" s="19">
        <f>IF(AND(מרקובחצי[[#This Row],[CycleNumber]]&lt;$B1504,SUM(מרקובחצי[[#This Row],[13]],T1504)=2),1,"")</f>
        <v>1</v>
      </c>
      <c r="AB1503" s="19" t="str">
        <f>IF(AND(מרקובחצי[[#This Row],[CycleNumber]]&lt;$B1504,SUM(מרקובחצי[[#This Row],[21]],U1504)=2),1,"")</f>
        <v/>
      </c>
      <c r="AC1503" s="19" t="str">
        <f>IF(AND(מרקובחצי[[#This Row],[CycleNumber]]&lt;$B1504,SUM(מרקובחצי[[#This Row],[21]],V1504)=2),1,"")</f>
        <v/>
      </c>
      <c r="AD1503" s="19" t="str">
        <f>IF(AND(מרקובחצי[[#This Row],[CycleNumber]]&lt;$B1504,SUM(מרקובחצי[[#This Row],[23]],V1504)=2),1,"")</f>
        <v/>
      </c>
      <c r="AE1503" s="19" t="str">
        <f>IF(AND(מרקובחצי[[#This Row],[CycleNumber]]&lt;$B1504,SUM(מרקובחצי[[#This Row],[23]],W1504)=2),1,"")</f>
        <v/>
      </c>
      <c r="AF1503" s="19" t="str">
        <f>IF(AND(מרקובחצי[[#This Row],[CycleNumber]]&lt;$B1504,SUM(מרקובחצי[[#This Row],[31]],O1504)=2),1,"")</f>
        <v/>
      </c>
      <c r="AG1503" s="19" t="str">
        <f>IF(AND(מרקובחצי[[#This Row],[CycleNumber]]&lt;$B1504,SUM(מרקובחצי[[#This Row],[31]],P1504)=2),1,"")</f>
        <v/>
      </c>
      <c r="AH1503" s="19" t="str">
        <f>IF(AND(מרקובחצי[[#This Row],[CycleNumber]]&lt;$B1504,SUM(מרקובחצי[[#This Row],[31]],Q1504)=2),1,"")</f>
        <v/>
      </c>
      <c r="AI1503" s="19" t="str">
        <f>IF(AND(מרקובחצי[[#This Row],[CycleNumber]]&lt;$B1504,SUM(U1503:U1504)=2),1,"")</f>
        <v/>
      </c>
      <c r="AJ1503" s="19" t="str">
        <f>IF(AND(מרקובחצי[[#This Row],[CycleNumber]]&lt;$B1504,SUM(מרקובחצי[[#This Row],[32]],O1504)=2),1,"")</f>
        <v/>
      </c>
      <c r="AK1503" s="19" t="str">
        <f>IF(AND(מרקובחצי[[#This Row],[CycleNumber]]&lt;$B1504,SUM(מרקובחצי[[#This Row],[32]],P1504)=2),1,"")</f>
        <v/>
      </c>
      <c r="AL1503" s="19" t="str">
        <f>IF(AND(מרקובחצי[[#This Row],[CycleNumber]]&lt;$B1504,SUM(מרקובחצי[[#This Row],[32]],Q1504)=2),1,"")</f>
        <v/>
      </c>
      <c r="AM1503" s="19" t="str">
        <f>IF(AND(מרקובחצי[[#This Row],[CycleNumber]]&lt;$B1504,SUM(V1503:V1504)=2),1,"")</f>
        <v/>
      </c>
      <c r="AN1503" s="19" t="str">
        <f>IF(AND(מרקובחצי[[#This Row],[CycleNumber]]&lt;$B1504,SUM(מרקובחצי[[#This Row],[33]],O1504)=2),1,"")</f>
        <v/>
      </c>
      <c r="AO1503" s="19" t="str">
        <f>IF(AND(מרקובחצי[[#This Row],[CycleNumber]]&lt;$B1504,SUM(מרקובחצי[[#This Row],[33]],P1504)=2),1,"")</f>
        <v/>
      </c>
      <c r="AP1503" s="19" t="str">
        <f>IF(AND(מרקובחצי[[#This Row],[CycleNumber]]&lt;$B1504,SUM(מרקובחצי[[#This Row],[33]],Q1504)=2),1,"")</f>
        <v/>
      </c>
      <c r="AQ1503" s="19" t="str">
        <f>IF(AND(מרקובחצי[[#This Row],[CycleNumber]]&lt;$B1504,SUM(W1503:W1504)=2),1,"")</f>
        <v/>
      </c>
      <c r="AR1503" s="19" t="str">
        <f>IF(AND(מרקובחצי[[#This Row],[CycleNumber]]&lt;$B1504,SUM(מרקובחצי[[#This Row],[12]],S1504)=2),1,"")</f>
        <v/>
      </c>
      <c r="AS1503" s="19" t="str">
        <f>IF(AND(מרקובחצי[[#This Row],[CycleNumber]]&lt;$B1504,SUM(מרקובחצי[[#This Row],[22]],V1504)=2),1,"")</f>
        <v/>
      </c>
      <c r="AT1503" s="21">
        <f>SUM(מרקובחצי[[#This Row],[11]:[33]])</f>
        <v>1</v>
      </c>
    </row>
    <row r="1504" spans="1:46" ht="15.6" x14ac:dyDescent="0.25">
      <c r="A1504" s="19" t="s">
        <v>158</v>
      </c>
      <c r="B1504" s="19">
        <v>5</v>
      </c>
      <c r="C1504">
        <v>37</v>
      </c>
      <c r="D1504" s="19">
        <f>מרקובחצי[[#This Row],[LengthofCycle]]+1</f>
        <v>38</v>
      </c>
      <c r="E1504" t="str">
        <f>IF(IFERROR(LOOKUP(מרקובחצי[[#This Row],[ClientID]],קביעויות[הפלגה]),FALSE)=מרקובחצי[[#This Row],[ClientID]],1,"")</f>
        <v/>
      </c>
      <c r="F1504" t="str">
        <f>IF(IFERROR(LOOKUP(מרקובחצי[[#This Row],[ClientID]],סוגחציקבוע[S31]),FALSE)=מרקובחצי[[#This Row],[ClientID]],1,"")</f>
        <v/>
      </c>
      <c r="G1504" t="str">
        <f>IF(IFERROR(LOOKUP(מרקובחצי[[#This Row],[ClientID]],סוגחציקבוע[S32]),FALSE)=מרקובחצי[[#This Row],[ClientID]],1,"")</f>
        <v/>
      </c>
      <c r="H1504" t="str">
        <f>IF(IFERROR(LOOKUP(מרקובחצי[[#This Row],[ClientID]],סוגחציקבוע[S33]),FALSE)=מרקובחצי[[#This Row],[ClientID]],1,"")</f>
        <v/>
      </c>
      <c r="I1504">
        <f>IF(IFERROR(LOOKUP(מרקובחצי[[#This Row],[ClientID]],סוגחציקבוע[S32&amp;33]),FALSE)=מרקובחצי[[#This Row],[ClientID]],1,"")</f>
        <v>1</v>
      </c>
      <c r="J1504" s="19">
        <f>IF(SUM(מרקובחצי[[#This Row],[11]:[13]])=1,מרקובחצי[[#This Row],[עד ועד]],IF(SUM(R1503:T1504)=1,IF(מרקובחצי[[#This Row],[עד ועד]]&lt;J1503,מרקובחצי[[#This Row],[עד ועד]],J1503),J1503))</f>
        <v>33</v>
      </c>
      <c r="K1504" s="19">
        <f>IF(SUM(מרקובחצי[[#This Row],[11]:[13]])=1,מרקובחצי[[#This Row],[עד ועד]],IF(SUM(R1503:T1504)=1,IF(מרקובחצי[[#This Row],[עד ועד]]&gt;K1503,מרקובחצי[[#This Row],[עד ועד]],K1503),K1503))</f>
        <v>38</v>
      </c>
      <c r="L1504" s="19" t="str">
        <f>IF(AND(SUM(מרקובחצי[[#This Row],[31]:[33]])=1,SUM(U1503:W1503)=0),מרקובחצי[[#This Row],[מקס]]-מרקובחצי[[#This Row],[מינ]],"")</f>
        <v/>
      </c>
      <c r="M150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S23</v>
      </c>
      <c r="N1504" s="19" t="str">
        <f t="shared" si="23"/>
        <v>S13</v>
      </c>
      <c r="O1504" s="19" t="str">
        <f>IF(מרקובחצי[[#This Row],[קבעה הפלגה?]]=1,"",IF(AND(מרקובחצי[[#This Row],[עד ועד]]&lt;29,OR(מרקובחצי[[#This Row],[CycleNumber]]=1,AND(U1503=1,OR(מרקובחצי[[#This Row],[עד ועד]]&lt;J1503,מרקובחצי[[#This Row],[עד ועד]]&gt;K1503)),AND(V1503=1,מרקובחצי[[#This Row],[עד ועד]]&lt;J1503),W1503=1)),1,""))</f>
        <v/>
      </c>
      <c r="P1504" s="19" t="str">
        <f>IF(מרקובחצי[[#This Row],[קבעה הפלגה?]]=1,"",IF(AND(מרקובחצי[[#This Row],[עד ועד]]&gt;28,מרקובחצי[[#This Row],[עד ועד]]&lt;32,OR(מרקובחצי[[#This Row],[CycleNumber]]=1,AND(U1503=1),AND(V1503=1,OR(מרקובחצי[[#This Row],[עד ועד]]&lt;J1503,מרקובחצי[[#This Row],[עד ועד]]&gt;K1503)),W1503=1)),1,""))</f>
        <v/>
      </c>
      <c r="Q1504" s="19" t="str">
        <f>IF(מרקובחצי[[#This Row],[קבעה הפלגה?]]=1,"",IF(AND(מרקובחצי[[#This Row],[עד ועד]]&gt;31,OR(מרקובחצי[[#This Row],[CycleNumber]]=1,AND(U1503=1),AND(V1503=1,מרקובחצי[[#This Row],[עד ועד]]&gt;K1503),AND(W1503=1,OR(מרקובחצי[[#This Row],[עד ועד]]&gt;K1503,מרקובחצי[[#This Row],[עד ועד]]&lt;J1503)))),1,""))</f>
        <v/>
      </c>
      <c r="R1504" s="19" t="str">
        <f>IF(מרקובחצי[[#This Row],[CycleNumber]]&gt;1,IF(AND(O1503=1,מרקובחצי[[#This Row],[עד ועד]]&lt;29),1,""),"")</f>
        <v/>
      </c>
      <c r="S1504" s="19" t="str">
        <f>IF(מרקובחצי[[#This Row],[CycleNumber]]&gt;1,IF(OR(AND(O1503=1,מרקובחצי[[#This Row],[עד ועד]]&gt;28),AND(P1503=1),AND(Q1503=1,מרקובחצי[[#This Row],[עד ועד]]&lt;32)),1,""),"")</f>
        <v/>
      </c>
      <c r="T1504" s="19">
        <f>IF(מרקובחצי[[#This Row],[CycleNumber]]&gt;1,IF(AND(Q1503=1,מרקובחצי[[#This Row],[עד ועד]]&gt;31),1,""),"")</f>
        <v>1</v>
      </c>
      <c r="U1504" s="19" t="str">
        <f>IF(מרקובחצי[[#This Row],[CycleNumber]]&gt;1,IF(AND(R1503=1,מרקובחצי[[#This Row],[עד ועד]]&lt;29),1,IF(AND(U1503=1,NOT(OR(מרקובחצי[[#This Row],[עד ועד]]&lt;J1503,מרקובחצי[[#This Row],[עד ועד]]&gt;K1503))),1,"")),"")</f>
        <v/>
      </c>
      <c r="V1504" s="19" t="str">
        <f>IF(מרקובחצי[[#This Row],[CycleNumber]]&gt;1,IF(AND(SUM(R1503:T1503)=1,מרקובחצי[[#This Row],[עד ועד]]&gt;28,מרקובחצי[[#This Row],[עד ועד]]&lt;32),1,IF(OR(S1503=1,AND(R1503=1,מרקובחצי[[#This Row],[עד ועד]]&gt;28),AND(T1503=1,מרקובחצי[[#This Row],[עד ועד]]&lt;32)),1,IF(AND(V1503=1,NOT(OR(מרקובחצי[[#This Row],[עד ועד]]&lt;J1503,מרקובחצי[[#This Row],[עד ועד]]&gt;K1503))),1,""))),"")</f>
        <v/>
      </c>
      <c r="W1504" s="19" t="str">
        <f>IF(מרקובחצי[[#This Row],[CycleNumber]]&gt;1,IF(AND(T1503=1,מרקובחצי[[#This Row],[עד ועד]]&gt;31),1,IF(AND(W1503=1,NOT(OR(מרקובחצי[[#This Row],[עד ועד]]&lt;J1503,מרקובחצי[[#This Row],[עד ועד]]&gt;K1503))),1,"")),"")</f>
        <v/>
      </c>
      <c r="X1504" s="19" t="str">
        <f>IF(AND(מרקובחצי[[#This Row],[CycleNumber]]&lt;$B1505,SUM(מרקובחצי[[#This Row],[11]],R1505)=2),1,"")</f>
        <v/>
      </c>
      <c r="Y1504" s="19" t="str">
        <f>IF(AND(מרקובחצי[[#This Row],[CycleNumber]]&lt;$B1505,SUM(מרקובחצי[[#This Row],[11]],S1505)=2),1,"")</f>
        <v/>
      </c>
      <c r="Z1504" s="19" t="str">
        <f>IF(AND(מרקובחצי[[#This Row],[CycleNumber]]&lt;$B1505,SUM(מרקובחצי[[#This Row],[13]],S1505)=2),1,"")</f>
        <v/>
      </c>
      <c r="AA1504" s="19" t="str">
        <f>IF(AND(מרקובחצי[[#This Row],[CycleNumber]]&lt;$B1505,SUM(מרקובחצי[[#This Row],[13]],T1505)=2),1,"")</f>
        <v/>
      </c>
      <c r="AB1504" s="19" t="str">
        <f>IF(AND(מרקובחצי[[#This Row],[CycleNumber]]&lt;$B1505,SUM(מרקובחצי[[#This Row],[21]],U1505)=2),1,"")</f>
        <v/>
      </c>
      <c r="AC1504" s="19" t="str">
        <f>IF(AND(מרקובחצי[[#This Row],[CycleNumber]]&lt;$B1505,SUM(מרקובחצי[[#This Row],[21]],V1505)=2),1,"")</f>
        <v/>
      </c>
      <c r="AD1504" s="19" t="str">
        <f>IF(AND(מרקובחצי[[#This Row],[CycleNumber]]&lt;$B1505,SUM(מרקובחצי[[#This Row],[23]],V1505)=2),1,"")</f>
        <v/>
      </c>
      <c r="AE1504" s="19">
        <f>IF(AND(מרקובחצי[[#This Row],[CycleNumber]]&lt;$B1505,SUM(מרקובחצי[[#This Row],[23]],W1505)=2),1,"")</f>
        <v>1</v>
      </c>
      <c r="AF1504" s="19" t="str">
        <f>IF(AND(מרקובחצי[[#This Row],[CycleNumber]]&lt;$B1505,SUM(מרקובחצי[[#This Row],[31]],O1505)=2),1,"")</f>
        <v/>
      </c>
      <c r="AG1504" s="19" t="str">
        <f>IF(AND(מרקובחצי[[#This Row],[CycleNumber]]&lt;$B1505,SUM(מרקובחצי[[#This Row],[31]],P1505)=2),1,"")</f>
        <v/>
      </c>
      <c r="AH1504" s="19" t="str">
        <f>IF(AND(מרקובחצי[[#This Row],[CycleNumber]]&lt;$B1505,SUM(מרקובחצי[[#This Row],[31]],Q1505)=2),1,"")</f>
        <v/>
      </c>
      <c r="AI1504" s="19" t="str">
        <f>IF(AND(מרקובחצי[[#This Row],[CycleNumber]]&lt;$B1505,SUM(U1504:U1505)=2),1,"")</f>
        <v/>
      </c>
      <c r="AJ1504" s="19" t="str">
        <f>IF(AND(מרקובחצי[[#This Row],[CycleNumber]]&lt;$B1505,SUM(מרקובחצי[[#This Row],[32]],O1505)=2),1,"")</f>
        <v/>
      </c>
      <c r="AK1504" s="19" t="str">
        <f>IF(AND(מרקובחצי[[#This Row],[CycleNumber]]&lt;$B1505,SUM(מרקובחצי[[#This Row],[32]],P1505)=2),1,"")</f>
        <v/>
      </c>
      <c r="AL1504" s="19" t="str">
        <f>IF(AND(מרקובחצי[[#This Row],[CycleNumber]]&lt;$B1505,SUM(מרקובחצי[[#This Row],[32]],Q1505)=2),1,"")</f>
        <v/>
      </c>
      <c r="AM1504" s="19" t="str">
        <f>IF(AND(מרקובחצי[[#This Row],[CycleNumber]]&lt;$B1505,SUM(V1504:V1505)=2),1,"")</f>
        <v/>
      </c>
      <c r="AN1504" s="19" t="str">
        <f>IF(AND(מרקובחצי[[#This Row],[CycleNumber]]&lt;$B1505,SUM(מרקובחצי[[#This Row],[33]],O1505)=2),1,"")</f>
        <v/>
      </c>
      <c r="AO1504" s="19" t="str">
        <f>IF(AND(מרקובחצי[[#This Row],[CycleNumber]]&lt;$B1505,SUM(מרקובחצי[[#This Row],[33]],P1505)=2),1,"")</f>
        <v/>
      </c>
      <c r="AP1504" s="19" t="str">
        <f>IF(AND(מרקובחצי[[#This Row],[CycleNumber]]&lt;$B1505,SUM(מרקובחצי[[#This Row],[33]],Q1505)=2),1,"")</f>
        <v/>
      </c>
      <c r="AQ1504" s="19" t="str">
        <f>IF(AND(מרקובחצי[[#This Row],[CycleNumber]]&lt;$B1505,SUM(W1504:W1505)=2),1,"")</f>
        <v/>
      </c>
      <c r="AR1504" s="19" t="str">
        <f>IF(AND(מרקובחצי[[#This Row],[CycleNumber]]&lt;$B1505,SUM(מרקובחצי[[#This Row],[12]],S1505)=2),1,"")</f>
        <v/>
      </c>
      <c r="AS1504" s="19" t="str">
        <f>IF(AND(מרקובחצי[[#This Row],[CycleNumber]]&lt;$B1505,SUM(מרקובחצי[[#This Row],[22]],V1505)=2),1,"")</f>
        <v/>
      </c>
      <c r="AT1504" s="21">
        <f>SUM(מרקובחצי[[#This Row],[11]:[33]])</f>
        <v>1</v>
      </c>
    </row>
    <row r="1505" spans="1:46" ht="15.6" x14ac:dyDescent="0.25">
      <c r="A1505" s="19" t="s">
        <v>158</v>
      </c>
      <c r="B1505" s="19">
        <v>6</v>
      </c>
      <c r="C1505">
        <v>36</v>
      </c>
      <c r="D1505" s="19">
        <f>מרקובחצי[[#This Row],[LengthofCycle]]+1</f>
        <v>37</v>
      </c>
      <c r="E1505" t="str">
        <f>IF(IFERROR(LOOKUP(מרקובחצי[[#This Row],[ClientID]],קביעויות[הפלגה]),FALSE)=מרקובחצי[[#This Row],[ClientID]],1,"")</f>
        <v/>
      </c>
      <c r="F1505" t="str">
        <f>IF(IFERROR(LOOKUP(מרקובחצי[[#This Row],[ClientID]],סוגחציקבוע[S31]),FALSE)=מרקובחצי[[#This Row],[ClientID]],1,"")</f>
        <v/>
      </c>
      <c r="G1505" t="str">
        <f>IF(IFERROR(LOOKUP(מרקובחצי[[#This Row],[ClientID]],סוגחציקבוע[S32]),FALSE)=מרקובחצי[[#This Row],[ClientID]],1,"")</f>
        <v/>
      </c>
      <c r="H1505" t="str">
        <f>IF(IFERROR(LOOKUP(מרקובחצי[[#This Row],[ClientID]],סוגחציקבוע[S33]),FALSE)=מרקובחצי[[#This Row],[ClientID]],1,"")</f>
        <v/>
      </c>
      <c r="I1505">
        <f>IF(IFERROR(LOOKUP(מרקובחצי[[#This Row],[ClientID]],סוגחציקבוע[S32&amp;33]),FALSE)=מרקובחצי[[#This Row],[ClientID]],1,"")</f>
        <v>1</v>
      </c>
      <c r="J1505" s="19">
        <f>IF(SUM(מרקובחצי[[#This Row],[11]:[13]])=1,מרקובחצי[[#This Row],[עד ועד]],IF(SUM(R1504:T1505)=1,IF(מרקובחצי[[#This Row],[עד ועד]]&lt;J1504,מרקובחצי[[#This Row],[עד ועד]],J1504),J1504))</f>
        <v>33</v>
      </c>
      <c r="K1505" s="19">
        <f>IF(SUM(מרקובחצי[[#This Row],[11]:[13]])=1,מרקובחצי[[#This Row],[עד ועד]],IF(SUM(R1504:T1505)=1,IF(מרקובחצי[[#This Row],[עד ועד]]&gt;K1504,מרקובחצי[[#This Row],[עד ועד]],K1504),K1504))</f>
        <v>38</v>
      </c>
      <c r="L1505" s="19">
        <f>IF(AND(SUM(מרקובחצי[[#This Row],[31]:[33]])=1,SUM(U1504:W1504)=0),מרקובחצי[[#This Row],[מקס]]-מרקובחצי[[#This Row],[מינ]],"")</f>
        <v>5</v>
      </c>
      <c r="M150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S33</v>
      </c>
      <c r="N1505" s="19" t="str">
        <f t="shared" si="23"/>
        <v>S23</v>
      </c>
      <c r="O1505" s="19" t="str">
        <f>IF(מרקובחצי[[#This Row],[קבעה הפלגה?]]=1,"",IF(AND(מרקובחצי[[#This Row],[עד ועד]]&lt;29,OR(מרקובחצי[[#This Row],[CycleNumber]]=1,AND(U1504=1,OR(מרקובחצי[[#This Row],[עד ועד]]&lt;J1504,מרקובחצי[[#This Row],[עד ועד]]&gt;K1504)),AND(V1504=1,מרקובחצי[[#This Row],[עד ועד]]&lt;J1504),W1504=1)),1,""))</f>
        <v/>
      </c>
      <c r="P1505" s="19" t="str">
        <f>IF(מרקובחצי[[#This Row],[קבעה הפלגה?]]=1,"",IF(AND(מרקובחצי[[#This Row],[עד ועד]]&gt;28,מרקובחצי[[#This Row],[עד ועד]]&lt;32,OR(מרקובחצי[[#This Row],[CycleNumber]]=1,AND(U1504=1),AND(V1504=1,OR(מרקובחצי[[#This Row],[עד ועד]]&lt;J1504,מרקובחצי[[#This Row],[עד ועד]]&gt;K1504)),W1504=1)),1,""))</f>
        <v/>
      </c>
      <c r="Q1505" s="19" t="str">
        <f>IF(מרקובחצי[[#This Row],[קבעה הפלגה?]]=1,"",IF(AND(מרקובחצי[[#This Row],[עד ועד]]&gt;31,OR(מרקובחצי[[#This Row],[CycleNumber]]=1,AND(U1504=1),AND(V1504=1,מרקובחצי[[#This Row],[עד ועד]]&gt;K1504),AND(W1504=1,OR(מרקובחצי[[#This Row],[עד ועד]]&gt;K1504,מרקובחצי[[#This Row],[עד ועד]]&lt;J1504)))),1,""))</f>
        <v/>
      </c>
      <c r="R1505" s="19" t="str">
        <f>IF(מרקובחצי[[#This Row],[CycleNumber]]&gt;1,IF(AND(O1504=1,מרקובחצי[[#This Row],[עד ועד]]&lt;29),1,""),"")</f>
        <v/>
      </c>
      <c r="S1505" s="19" t="str">
        <f>IF(מרקובחצי[[#This Row],[CycleNumber]]&gt;1,IF(OR(AND(O1504=1,מרקובחצי[[#This Row],[עד ועד]]&gt;28),AND(P1504=1),AND(Q1504=1,מרקובחצי[[#This Row],[עד ועד]]&lt;32)),1,""),"")</f>
        <v/>
      </c>
      <c r="T1505" s="19" t="str">
        <f>IF(מרקובחצי[[#This Row],[CycleNumber]]&gt;1,IF(AND(Q1504=1,מרקובחצי[[#This Row],[עד ועד]]&gt;31),1,""),"")</f>
        <v/>
      </c>
      <c r="U1505" s="19" t="str">
        <f>IF(מרקובחצי[[#This Row],[CycleNumber]]&gt;1,IF(AND(R1504=1,מרקובחצי[[#This Row],[עד ועד]]&lt;29),1,IF(AND(U1504=1,NOT(OR(מרקובחצי[[#This Row],[עד ועד]]&lt;J1504,מרקובחצי[[#This Row],[עד ועד]]&gt;K1504))),1,"")),"")</f>
        <v/>
      </c>
      <c r="V1505" s="19" t="str">
        <f>IF(מרקובחצי[[#This Row],[CycleNumber]]&gt;1,IF(AND(SUM(R1504:T1504)=1,מרקובחצי[[#This Row],[עד ועד]]&gt;28,מרקובחצי[[#This Row],[עד ועד]]&lt;32),1,IF(OR(S1504=1,AND(R1504=1,מרקובחצי[[#This Row],[עד ועד]]&gt;28),AND(T1504=1,מרקובחצי[[#This Row],[עד ועד]]&lt;32)),1,IF(AND(V1504=1,NOT(OR(מרקובחצי[[#This Row],[עד ועד]]&lt;J1504,מרקובחצי[[#This Row],[עד ועד]]&gt;K1504))),1,""))),"")</f>
        <v/>
      </c>
      <c r="W1505" s="19">
        <f>IF(מרקובחצי[[#This Row],[CycleNumber]]&gt;1,IF(AND(T1504=1,מרקובחצי[[#This Row],[עד ועד]]&gt;31),1,IF(AND(W1504=1,NOT(OR(מרקובחצי[[#This Row],[עד ועד]]&lt;J1504,מרקובחצי[[#This Row],[עד ועד]]&gt;K1504))),1,"")),"")</f>
        <v>1</v>
      </c>
      <c r="X1505" s="19" t="str">
        <f>IF(AND(מרקובחצי[[#This Row],[CycleNumber]]&lt;$B1506,SUM(מרקובחצי[[#This Row],[11]],R1506)=2),1,"")</f>
        <v/>
      </c>
      <c r="Y1505" s="19" t="str">
        <f>IF(AND(מרקובחצי[[#This Row],[CycleNumber]]&lt;$B1506,SUM(מרקובחצי[[#This Row],[11]],S1506)=2),1,"")</f>
        <v/>
      </c>
      <c r="Z1505" s="19" t="str">
        <f>IF(AND(מרקובחצי[[#This Row],[CycleNumber]]&lt;$B1506,SUM(מרקובחצי[[#This Row],[13]],S1506)=2),1,"")</f>
        <v/>
      </c>
      <c r="AA1505" s="19" t="str">
        <f>IF(AND(מרקובחצי[[#This Row],[CycleNumber]]&lt;$B1506,SUM(מרקובחצי[[#This Row],[13]],T1506)=2),1,"")</f>
        <v/>
      </c>
      <c r="AB1505" s="19" t="str">
        <f>IF(AND(מרקובחצי[[#This Row],[CycleNumber]]&lt;$B1506,SUM(מרקובחצי[[#This Row],[21]],U1506)=2),1,"")</f>
        <v/>
      </c>
      <c r="AC1505" s="19" t="str">
        <f>IF(AND(מרקובחצי[[#This Row],[CycleNumber]]&lt;$B1506,SUM(מרקובחצי[[#This Row],[21]],V1506)=2),1,"")</f>
        <v/>
      </c>
      <c r="AD1505" s="19" t="str">
        <f>IF(AND(מרקובחצי[[#This Row],[CycleNumber]]&lt;$B1506,SUM(מרקובחצי[[#This Row],[23]],V1506)=2),1,"")</f>
        <v/>
      </c>
      <c r="AE1505" s="19" t="str">
        <f>IF(AND(מרקובחצי[[#This Row],[CycleNumber]]&lt;$B1506,SUM(מרקובחצי[[#This Row],[23]],W1506)=2),1,"")</f>
        <v/>
      </c>
      <c r="AF1505" s="19" t="str">
        <f>IF(AND(מרקובחצי[[#This Row],[CycleNumber]]&lt;$B1506,SUM(מרקובחצי[[#This Row],[31]],O1506)=2),1,"")</f>
        <v/>
      </c>
      <c r="AG1505" s="19" t="str">
        <f>IF(AND(מרקובחצי[[#This Row],[CycleNumber]]&lt;$B1506,SUM(מרקובחצי[[#This Row],[31]],P1506)=2),1,"")</f>
        <v/>
      </c>
      <c r="AH1505" s="19" t="str">
        <f>IF(AND(מרקובחצי[[#This Row],[CycleNumber]]&lt;$B1506,SUM(מרקובחצי[[#This Row],[31]],Q1506)=2),1,"")</f>
        <v/>
      </c>
      <c r="AI1505" s="19" t="str">
        <f>IF(AND(מרקובחצי[[#This Row],[CycleNumber]]&lt;$B1506,SUM(U1505:U1506)=2),1,"")</f>
        <v/>
      </c>
      <c r="AJ1505" s="19" t="str">
        <f>IF(AND(מרקובחצי[[#This Row],[CycleNumber]]&lt;$B1506,SUM(מרקובחצי[[#This Row],[32]],O1506)=2),1,"")</f>
        <v/>
      </c>
      <c r="AK1505" s="19" t="str">
        <f>IF(AND(מרקובחצי[[#This Row],[CycleNumber]]&lt;$B1506,SUM(מרקובחצי[[#This Row],[32]],P1506)=2),1,"")</f>
        <v/>
      </c>
      <c r="AL1505" s="19" t="str">
        <f>IF(AND(מרקובחצי[[#This Row],[CycleNumber]]&lt;$B1506,SUM(מרקובחצי[[#This Row],[32]],Q1506)=2),1,"")</f>
        <v/>
      </c>
      <c r="AM1505" s="19" t="str">
        <f>IF(AND(מרקובחצי[[#This Row],[CycleNumber]]&lt;$B1506,SUM(V1505:V1506)=2),1,"")</f>
        <v/>
      </c>
      <c r="AN1505" s="19" t="str">
        <f>IF(AND(מרקובחצי[[#This Row],[CycleNumber]]&lt;$B1506,SUM(מרקובחצי[[#This Row],[33]],O1506)=2),1,"")</f>
        <v/>
      </c>
      <c r="AO1505" s="19" t="str">
        <f>IF(AND(מרקובחצי[[#This Row],[CycleNumber]]&lt;$B1506,SUM(מרקובחצי[[#This Row],[33]],P1506)=2),1,"")</f>
        <v/>
      </c>
      <c r="AP1505" s="19">
        <f>IF(AND(מרקובחצי[[#This Row],[CycleNumber]]&lt;$B1506,SUM(מרקובחצי[[#This Row],[33]],Q1506)=2),1,"")</f>
        <v>1</v>
      </c>
      <c r="AQ1505" s="19" t="str">
        <f>IF(AND(מרקובחצי[[#This Row],[CycleNumber]]&lt;$B1506,SUM(W1505:W1506)=2),1,"")</f>
        <v/>
      </c>
      <c r="AR1505" s="19" t="str">
        <f>IF(AND(מרקובחצי[[#This Row],[CycleNumber]]&lt;$B1506,SUM(מרקובחצי[[#This Row],[12]],S1506)=2),1,"")</f>
        <v/>
      </c>
      <c r="AS1505" s="19" t="str">
        <f>IF(AND(מרקובחצי[[#This Row],[CycleNumber]]&lt;$B1506,SUM(מרקובחצי[[#This Row],[22]],V1506)=2),1,"")</f>
        <v/>
      </c>
      <c r="AT1505" s="21">
        <f>SUM(מרקובחצי[[#This Row],[11]:[33]])</f>
        <v>1</v>
      </c>
    </row>
    <row r="1506" spans="1:46" ht="15.6" x14ac:dyDescent="0.25">
      <c r="A1506" s="19" t="s">
        <v>158</v>
      </c>
      <c r="B1506" s="19">
        <v>7</v>
      </c>
      <c r="C1506">
        <v>51</v>
      </c>
      <c r="D1506" s="19">
        <f>מרקובחצי[[#This Row],[LengthofCycle]]+1</f>
        <v>52</v>
      </c>
      <c r="E1506" t="str">
        <f>IF(IFERROR(LOOKUP(מרקובחצי[[#This Row],[ClientID]],קביעויות[הפלגה]),FALSE)=מרקובחצי[[#This Row],[ClientID]],1,"")</f>
        <v/>
      </c>
      <c r="F1506" t="str">
        <f>IF(IFERROR(LOOKUP(מרקובחצי[[#This Row],[ClientID]],סוגחציקבוע[S31]),FALSE)=מרקובחצי[[#This Row],[ClientID]],1,"")</f>
        <v/>
      </c>
      <c r="G1506" t="str">
        <f>IF(IFERROR(LOOKUP(מרקובחצי[[#This Row],[ClientID]],סוגחציקבוע[S32]),FALSE)=מרקובחצי[[#This Row],[ClientID]],1,"")</f>
        <v/>
      </c>
      <c r="H1506" t="str">
        <f>IF(IFERROR(LOOKUP(מרקובחצי[[#This Row],[ClientID]],סוגחציקבוע[S33]),FALSE)=מרקובחצי[[#This Row],[ClientID]],1,"")</f>
        <v/>
      </c>
      <c r="I1506">
        <f>IF(IFERROR(LOOKUP(מרקובחצי[[#This Row],[ClientID]],סוגחציקבוע[S32&amp;33]),FALSE)=מרקובחצי[[#This Row],[ClientID]],1,"")</f>
        <v>1</v>
      </c>
      <c r="J1506" s="19">
        <f>IF(SUM(מרקובחצי[[#This Row],[11]:[13]])=1,מרקובחצי[[#This Row],[עד ועד]],IF(SUM(R1505:T1506)=1,IF(מרקובחצי[[#This Row],[עד ועד]]&lt;J1505,מרקובחצי[[#This Row],[עד ועד]],J1505),J1505))</f>
        <v>52</v>
      </c>
      <c r="K1506" s="19">
        <f>IF(SUM(מרקובחצי[[#This Row],[11]:[13]])=1,מרקובחצי[[#This Row],[עד ועד]],IF(SUM(R1505:T1506)=1,IF(מרקובחצי[[#This Row],[עד ועד]]&gt;K1505,מרקובחצי[[#This Row],[עד ועד]],K1505),K1505))</f>
        <v>52</v>
      </c>
      <c r="L1506" s="19" t="str">
        <f>IF(AND(SUM(מרקובחצי[[#This Row],[31]:[33]])=1,SUM(U1505:W1505)=0),מרקובחצי[[#This Row],[מקס]]-מרקובחצי[[#This Row],[מינ]],"")</f>
        <v/>
      </c>
      <c r="M150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506" s="19" t="str">
        <f t="shared" si="23"/>
        <v>S33</v>
      </c>
      <c r="O1506" s="19" t="str">
        <f>IF(מרקובחצי[[#This Row],[קבעה הפלגה?]]=1,"",IF(AND(מרקובחצי[[#This Row],[עד ועד]]&lt;29,OR(מרקובחצי[[#This Row],[CycleNumber]]=1,AND(U1505=1,OR(מרקובחצי[[#This Row],[עד ועד]]&lt;J1505,מרקובחצי[[#This Row],[עד ועד]]&gt;K1505)),AND(V1505=1,מרקובחצי[[#This Row],[עד ועד]]&lt;J1505),W1505=1)),1,""))</f>
        <v/>
      </c>
      <c r="P1506" s="19" t="str">
        <f>IF(מרקובחצי[[#This Row],[קבעה הפלגה?]]=1,"",IF(AND(מרקובחצי[[#This Row],[עד ועד]]&gt;28,מרקובחצי[[#This Row],[עד ועד]]&lt;32,OR(מרקובחצי[[#This Row],[CycleNumber]]=1,AND(U1505=1),AND(V1505=1,OR(מרקובחצי[[#This Row],[עד ועד]]&lt;J1505,מרקובחצי[[#This Row],[עד ועד]]&gt;K1505)),W1505=1)),1,""))</f>
        <v/>
      </c>
      <c r="Q1506" s="19">
        <f>IF(מרקובחצי[[#This Row],[קבעה הפלגה?]]=1,"",IF(AND(מרקובחצי[[#This Row],[עד ועד]]&gt;31,OR(מרקובחצי[[#This Row],[CycleNumber]]=1,AND(U1505=1),AND(V1505=1,מרקובחצי[[#This Row],[עד ועד]]&gt;K1505),AND(W1505=1,OR(מרקובחצי[[#This Row],[עד ועד]]&gt;K1505,מרקובחצי[[#This Row],[עד ועד]]&lt;J1505)))),1,""))</f>
        <v>1</v>
      </c>
      <c r="R1506" s="19" t="str">
        <f>IF(מרקובחצי[[#This Row],[CycleNumber]]&gt;1,IF(AND(O1505=1,מרקובחצי[[#This Row],[עד ועד]]&lt;29),1,""),"")</f>
        <v/>
      </c>
      <c r="S1506" s="19" t="str">
        <f>IF(מרקובחצי[[#This Row],[CycleNumber]]&gt;1,IF(OR(AND(O1505=1,מרקובחצי[[#This Row],[עד ועד]]&gt;28),AND(P1505=1),AND(Q1505=1,מרקובחצי[[#This Row],[עד ועד]]&lt;32)),1,""),"")</f>
        <v/>
      </c>
      <c r="T1506" s="19" t="str">
        <f>IF(מרקובחצי[[#This Row],[CycleNumber]]&gt;1,IF(AND(Q1505=1,מרקובחצי[[#This Row],[עד ועד]]&gt;31),1,""),"")</f>
        <v/>
      </c>
      <c r="U1506" s="19" t="str">
        <f>IF(מרקובחצי[[#This Row],[CycleNumber]]&gt;1,IF(AND(R1505=1,מרקובחצי[[#This Row],[עד ועד]]&lt;29),1,IF(AND(U1505=1,NOT(OR(מרקובחצי[[#This Row],[עד ועד]]&lt;J1505,מרקובחצי[[#This Row],[עד ועד]]&gt;K1505))),1,"")),"")</f>
        <v/>
      </c>
      <c r="V1506" s="19" t="str">
        <f>IF(מרקובחצי[[#This Row],[CycleNumber]]&gt;1,IF(AND(SUM(R1505:T1505)=1,מרקובחצי[[#This Row],[עד ועד]]&gt;28,מרקובחצי[[#This Row],[עד ועד]]&lt;32),1,IF(OR(S1505=1,AND(R1505=1,מרקובחצי[[#This Row],[עד ועד]]&gt;28),AND(T1505=1,מרקובחצי[[#This Row],[עד ועד]]&lt;32)),1,IF(AND(V1505=1,NOT(OR(מרקובחצי[[#This Row],[עד ועד]]&lt;J1505,מרקובחצי[[#This Row],[עד ועד]]&gt;K1505))),1,""))),"")</f>
        <v/>
      </c>
      <c r="W1506" s="19" t="str">
        <f>IF(מרקובחצי[[#This Row],[CycleNumber]]&gt;1,IF(AND(T1505=1,מרקובחצי[[#This Row],[עד ועד]]&gt;31),1,IF(AND(W1505=1,NOT(OR(מרקובחצי[[#This Row],[עד ועד]]&lt;J1505,מרקובחצי[[#This Row],[עד ועד]]&gt;K1505))),1,"")),"")</f>
        <v/>
      </c>
      <c r="X1506" s="19" t="str">
        <f>IF(AND(מרקובחצי[[#This Row],[CycleNumber]]&lt;$B1507,SUM(מרקובחצי[[#This Row],[11]],R1507)=2),1,"")</f>
        <v/>
      </c>
      <c r="Y1506" s="19" t="str">
        <f>IF(AND(מרקובחצי[[#This Row],[CycleNumber]]&lt;$B1507,SUM(מרקובחצי[[#This Row],[11]],S1507)=2),1,"")</f>
        <v/>
      </c>
      <c r="Z1506" s="19">
        <f>IF(AND(מרקובחצי[[#This Row],[CycleNumber]]&lt;$B1507,SUM(מרקובחצי[[#This Row],[13]],S1507)=2),1,"")</f>
        <v>1</v>
      </c>
      <c r="AA1506" s="19" t="str">
        <f>IF(AND(מרקובחצי[[#This Row],[CycleNumber]]&lt;$B1507,SUM(מרקובחצי[[#This Row],[13]],T1507)=2),1,"")</f>
        <v/>
      </c>
      <c r="AB1506" s="19" t="str">
        <f>IF(AND(מרקובחצי[[#This Row],[CycleNumber]]&lt;$B1507,SUM(מרקובחצי[[#This Row],[21]],U1507)=2),1,"")</f>
        <v/>
      </c>
      <c r="AC1506" s="19" t="str">
        <f>IF(AND(מרקובחצי[[#This Row],[CycleNumber]]&lt;$B1507,SUM(מרקובחצי[[#This Row],[21]],V1507)=2),1,"")</f>
        <v/>
      </c>
      <c r="AD1506" s="19" t="str">
        <f>IF(AND(מרקובחצי[[#This Row],[CycleNumber]]&lt;$B1507,SUM(מרקובחצי[[#This Row],[23]],V1507)=2),1,"")</f>
        <v/>
      </c>
      <c r="AE1506" s="19" t="str">
        <f>IF(AND(מרקובחצי[[#This Row],[CycleNumber]]&lt;$B1507,SUM(מרקובחצי[[#This Row],[23]],W1507)=2),1,"")</f>
        <v/>
      </c>
      <c r="AF1506" s="19" t="str">
        <f>IF(AND(מרקובחצי[[#This Row],[CycleNumber]]&lt;$B1507,SUM(מרקובחצי[[#This Row],[31]],O1507)=2),1,"")</f>
        <v/>
      </c>
      <c r="AG1506" s="19" t="str">
        <f>IF(AND(מרקובחצי[[#This Row],[CycleNumber]]&lt;$B1507,SUM(מרקובחצי[[#This Row],[31]],P1507)=2),1,"")</f>
        <v/>
      </c>
      <c r="AH1506" s="19" t="str">
        <f>IF(AND(מרקובחצי[[#This Row],[CycleNumber]]&lt;$B1507,SUM(מרקובחצי[[#This Row],[31]],Q1507)=2),1,"")</f>
        <v/>
      </c>
      <c r="AI1506" s="19" t="str">
        <f>IF(AND(מרקובחצי[[#This Row],[CycleNumber]]&lt;$B1507,SUM(U1506:U1507)=2),1,"")</f>
        <v/>
      </c>
      <c r="AJ1506" s="19" t="str">
        <f>IF(AND(מרקובחצי[[#This Row],[CycleNumber]]&lt;$B1507,SUM(מרקובחצי[[#This Row],[32]],O1507)=2),1,"")</f>
        <v/>
      </c>
      <c r="AK1506" s="19" t="str">
        <f>IF(AND(מרקובחצי[[#This Row],[CycleNumber]]&lt;$B1507,SUM(מרקובחצי[[#This Row],[32]],P1507)=2),1,"")</f>
        <v/>
      </c>
      <c r="AL1506" s="19" t="str">
        <f>IF(AND(מרקובחצי[[#This Row],[CycleNumber]]&lt;$B1507,SUM(מרקובחצי[[#This Row],[32]],Q1507)=2),1,"")</f>
        <v/>
      </c>
      <c r="AM1506" s="19" t="str">
        <f>IF(AND(מרקובחצי[[#This Row],[CycleNumber]]&lt;$B1507,SUM(V1506:V1507)=2),1,"")</f>
        <v/>
      </c>
      <c r="AN1506" s="19" t="str">
        <f>IF(AND(מרקובחצי[[#This Row],[CycleNumber]]&lt;$B1507,SUM(מרקובחצי[[#This Row],[33]],O1507)=2),1,"")</f>
        <v/>
      </c>
      <c r="AO1506" s="19" t="str">
        <f>IF(AND(מרקובחצי[[#This Row],[CycleNumber]]&lt;$B1507,SUM(מרקובחצי[[#This Row],[33]],P1507)=2),1,"")</f>
        <v/>
      </c>
      <c r="AP1506" s="19" t="str">
        <f>IF(AND(מרקובחצי[[#This Row],[CycleNumber]]&lt;$B1507,SUM(מרקובחצי[[#This Row],[33]],Q1507)=2),1,"")</f>
        <v/>
      </c>
      <c r="AQ1506" s="19" t="str">
        <f>IF(AND(מרקובחצי[[#This Row],[CycleNumber]]&lt;$B1507,SUM(W1506:W1507)=2),1,"")</f>
        <v/>
      </c>
      <c r="AR1506" s="19" t="str">
        <f>IF(AND(מרקובחצי[[#This Row],[CycleNumber]]&lt;$B1507,SUM(מרקובחצי[[#This Row],[12]],S1507)=2),1,"")</f>
        <v/>
      </c>
      <c r="AS1506" s="19" t="str">
        <f>IF(AND(מרקובחצי[[#This Row],[CycleNumber]]&lt;$B1507,SUM(מרקובחצי[[#This Row],[22]],V1507)=2),1,"")</f>
        <v/>
      </c>
      <c r="AT1506" s="21">
        <f>SUM(מרקובחצי[[#This Row],[11]:[33]])</f>
        <v>1</v>
      </c>
    </row>
    <row r="1507" spans="1:46" ht="15.6" x14ac:dyDescent="0.25">
      <c r="A1507" s="19" t="s">
        <v>158</v>
      </c>
      <c r="B1507" s="19">
        <v>8</v>
      </c>
      <c r="C1507">
        <v>30</v>
      </c>
      <c r="D1507" s="19">
        <f>מרקובחצי[[#This Row],[LengthofCycle]]+1</f>
        <v>31</v>
      </c>
      <c r="E1507" t="str">
        <f>IF(IFERROR(LOOKUP(מרקובחצי[[#This Row],[ClientID]],קביעויות[הפלגה]),FALSE)=מרקובחצי[[#This Row],[ClientID]],1,"")</f>
        <v/>
      </c>
      <c r="F1507" t="str">
        <f>IF(IFERROR(LOOKUP(מרקובחצי[[#This Row],[ClientID]],סוגחציקבוע[S31]),FALSE)=מרקובחצי[[#This Row],[ClientID]],1,"")</f>
        <v/>
      </c>
      <c r="G1507" t="str">
        <f>IF(IFERROR(LOOKUP(מרקובחצי[[#This Row],[ClientID]],סוגחציקבוע[S32]),FALSE)=מרקובחצי[[#This Row],[ClientID]],1,"")</f>
        <v/>
      </c>
      <c r="H1507" t="str">
        <f>IF(IFERROR(LOOKUP(מרקובחצי[[#This Row],[ClientID]],סוגחציקבוע[S33]),FALSE)=מרקובחצי[[#This Row],[ClientID]],1,"")</f>
        <v/>
      </c>
      <c r="I1507">
        <f>IF(IFERROR(LOOKUP(מרקובחצי[[#This Row],[ClientID]],סוגחציקבוע[S32&amp;33]),FALSE)=מרקובחצי[[#This Row],[ClientID]],1,"")</f>
        <v>1</v>
      </c>
      <c r="J1507" s="19">
        <f>IF(SUM(מרקובחצי[[#This Row],[11]:[13]])=1,מרקובחצי[[#This Row],[עד ועד]],IF(SUM(R1506:T1507)=1,IF(מרקובחצי[[#This Row],[עד ועד]]&lt;J1506,מרקובחצי[[#This Row],[עד ועד]],J1506),J1506))</f>
        <v>31</v>
      </c>
      <c r="K1507" s="19">
        <f>IF(SUM(מרקובחצי[[#This Row],[11]:[13]])=1,מרקובחצי[[#This Row],[עד ועד]],IF(SUM(R1506:T1507)=1,IF(מרקובחצי[[#This Row],[עד ועד]]&gt;K1506,מרקובחצי[[#This Row],[עד ועד]],K1506),K1506))</f>
        <v>52</v>
      </c>
      <c r="L1507" s="19" t="str">
        <f>IF(AND(SUM(מרקובחצי[[#This Row],[31]:[33]])=1,SUM(U1506:W1506)=0),מרקובחצי[[#This Row],[מקס]]-מרקובחצי[[#This Row],[מינ]],"")</f>
        <v/>
      </c>
      <c r="M150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507" s="19" t="str">
        <f t="shared" si="23"/>
        <v>S13</v>
      </c>
      <c r="O1507" s="19" t="str">
        <f>IF(מרקובחצי[[#This Row],[קבעה הפלגה?]]=1,"",IF(AND(מרקובחצי[[#This Row],[עד ועד]]&lt;29,OR(מרקובחצי[[#This Row],[CycleNumber]]=1,AND(U1506=1,OR(מרקובחצי[[#This Row],[עד ועד]]&lt;J1506,מרקובחצי[[#This Row],[עד ועד]]&gt;K1506)),AND(V1506=1,מרקובחצי[[#This Row],[עד ועד]]&lt;J1506),W1506=1)),1,""))</f>
        <v/>
      </c>
      <c r="P1507" s="19" t="str">
        <f>IF(מרקובחצי[[#This Row],[קבעה הפלגה?]]=1,"",IF(AND(מרקובחצי[[#This Row],[עד ועד]]&gt;28,מרקובחצי[[#This Row],[עד ועד]]&lt;32,OR(מרקובחצי[[#This Row],[CycleNumber]]=1,AND(U1506=1),AND(V1506=1,OR(מרקובחצי[[#This Row],[עד ועד]]&lt;J1506,מרקובחצי[[#This Row],[עד ועד]]&gt;K1506)),W1506=1)),1,""))</f>
        <v/>
      </c>
      <c r="Q1507" s="19" t="str">
        <f>IF(מרקובחצי[[#This Row],[קבעה הפלגה?]]=1,"",IF(AND(מרקובחצי[[#This Row],[עד ועד]]&gt;31,OR(מרקובחצי[[#This Row],[CycleNumber]]=1,AND(U1506=1),AND(V1506=1,מרקובחצי[[#This Row],[עד ועד]]&gt;K1506),AND(W1506=1,OR(מרקובחצי[[#This Row],[עד ועד]]&gt;K1506,מרקובחצי[[#This Row],[עד ועד]]&lt;J1506)))),1,""))</f>
        <v/>
      </c>
      <c r="R1507" s="19" t="str">
        <f>IF(מרקובחצי[[#This Row],[CycleNumber]]&gt;1,IF(AND(O1506=1,מרקובחצי[[#This Row],[עד ועד]]&lt;29),1,""),"")</f>
        <v/>
      </c>
      <c r="S1507" s="19">
        <f>IF(מרקובחצי[[#This Row],[CycleNumber]]&gt;1,IF(OR(AND(O1506=1,מרקובחצי[[#This Row],[עד ועד]]&gt;28),AND(P1506=1),AND(Q1506=1,מרקובחצי[[#This Row],[עד ועד]]&lt;32)),1,""),"")</f>
        <v>1</v>
      </c>
      <c r="T1507" s="19" t="str">
        <f>IF(מרקובחצי[[#This Row],[CycleNumber]]&gt;1,IF(AND(Q1506=1,מרקובחצי[[#This Row],[עד ועד]]&gt;31),1,""),"")</f>
        <v/>
      </c>
      <c r="U1507" s="19" t="str">
        <f>IF(מרקובחצי[[#This Row],[CycleNumber]]&gt;1,IF(AND(R1506=1,מרקובחצי[[#This Row],[עד ועד]]&lt;29),1,IF(AND(U1506=1,NOT(OR(מרקובחצי[[#This Row],[עד ועד]]&lt;J1506,מרקובחצי[[#This Row],[עד ועד]]&gt;K1506))),1,"")),"")</f>
        <v/>
      </c>
      <c r="V1507" s="19" t="str">
        <f>IF(מרקובחצי[[#This Row],[CycleNumber]]&gt;1,IF(AND(SUM(R1506:T1506)=1,מרקובחצי[[#This Row],[עד ועד]]&gt;28,מרקובחצי[[#This Row],[עד ועד]]&lt;32),1,IF(OR(S1506=1,AND(R1506=1,מרקובחצי[[#This Row],[עד ועד]]&gt;28),AND(T1506=1,מרקובחצי[[#This Row],[עד ועד]]&lt;32)),1,IF(AND(V1506=1,NOT(OR(מרקובחצי[[#This Row],[עד ועד]]&lt;J1506,מרקובחצי[[#This Row],[עד ועד]]&gt;K1506))),1,""))),"")</f>
        <v/>
      </c>
      <c r="W1507" s="19" t="str">
        <f>IF(מרקובחצי[[#This Row],[CycleNumber]]&gt;1,IF(AND(T1506=1,מרקובחצי[[#This Row],[עד ועד]]&gt;31),1,IF(AND(W1506=1,NOT(OR(מרקובחצי[[#This Row],[עד ועד]]&lt;J1506,מרקובחצי[[#This Row],[עד ועד]]&gt;K1506))),1,"")),"")</f>
        <v/>
      </c>
      <c r="X1507" s="19" t="str">
        <f>IF(AND(מרקובחצי[[#This Row],[CycleNumber]]&lt;$B1508,SUM(מרקובחצי[[#This Row],[11]],R1508)=2),1,"")</f>
        <v/>
      </c>
      <c r="Y1507" s="19" t="str">
        <f>IF(AND(מרקובחצי[[#This Row],[CycleNumber]]&lt;$B1508,SUM(מרקובחצי[[#This Row],[11]],S1508)=2),1,"")</f>
        <v/>
      </c>
      <c r="Z1507" s="19" t="str">
        <f>IF(AND(מרקובחצי[[#This Row],[CycleNumber]]&lt;$B1508,SUM(מרקובחצי[[#This Row],[13]],S1508)=2),1,"")</f>
        <v/>
      </c>
      <c r="AA1507" s="19" t="str">
        <f>IF(AND(מרקובחצי[[#This Row],[CycleNumber]]&lt;$B1508,SUM(מרקובחצי[[#This Row],[13]],T1508)=2),1,"")</f>
        <v/>
      </c>
      <c r="AB1507" s="19" t="str">
        <f>IF(AND(מרקובחצי[[#This Row],[CycleNumber]]&lt;$B1508,SUM(מרקובחצי[[#This Row],[21]],U1508)=2),1,"")</f>
        <v/>
      </c>
      <c r="AC1507" s="19" t="str">
        <f>IF(AND(מרקובחצי[[#This Row],[CycleNumber]]&lt;$B1508,SUM(מרקובחצי[[#This Row],[21]],V1508)=2),1,"")</f>
        <v/>
      </c>
      <c r="AD1507" s="19" t="str">
        <f>IF(AND(מרקובחצי[[#This Row],[CycleNumber]]&lt;$B1508,SUM(מרקובחצי[[#This Row],[23]],V1508)=2),1,"")</f>
        <v/>
      </c>
      <c r="AE1507" s="19" t="str">
        <f>IF(AND(מרקובחצי[[#This Row],[CycleNumber]]&lt;$B1508,SUM(מרקובחצי[[#This Row],[23]],W1508)=2),1,"")</f>
        <v/>
      </c>
      <c r="AF1507" s="19" t="str">
        <f>IF(AND(מרקובחצי[[#This Row],[CycleNumber]]&lt;$B1508,SUM(מרקובחצי[[#This Row],[31]],O1508)=2),1,"")</f>
        <v/>
      </c>
      <c r="AG1507" s="19" t="str">
        <f>IF(AND(מרקובחצי[[#This Row],[CycleNumber]]&lt;$B1508,SUM(מרקובחצי[[#This Row],[31]],P1508)=2),1,"")</f>
        <v/>
      </c>
      <c r="AH1507" s="19" t="str">
        <f>IF(AND(מרקובחצי[[#This Row],[CycleNumber]]&lt;$B1508,SUM(מרקובחצי[[#This Row],[31]],Q1508)=2),1,"")</f>
        <v/>
      </c>
      <c r="AI1507" s="19" t="str">
        <f>IF(AND(מרקובחצי[[#This Row],[CycleNumber]]&lt;$B1508,SUM(U1507:U1508)=2),1,"")</f>
        <v/>
      </c>
      <c r="AJ1507" s="19" t="str">
        <f>IF(AND(מרקובחצי[[#This Row],[CycleNumber]]&lt;$B1508,SUM(מרקובחצי[[#This Row],[32]],O1508)=2),1,"")</f>
        <v/>
      </c>
      <c r="AK1507" s="19" t="str">
        <f>IF(AND(מרקובחצי[[#This Row],[CycleNumber]]&lt;$B1508,SUM(מרקובחצי[[#This Row],[32]],P1508)=2),1,"")</f>
        <v/>
      </c>
      <c r="AL1507" s="19" t="str">
        <f>IF(AND(מרקובחצי[[#This Row],[CycleNumber]]&lt;$B1508,SUM(מרקובחצי[[#This Row],[32]],Q1508)=2),1,"")</f>
        <v/>
      </c>
      <c r="AM1507" s="19" t="str">
        <f>IF(AND(מרקובחצי[[#This Row],[CycleNumber]]&lt;$B1508,SUM(V1507:V1508)=2),1,"")</f>
        <v/>
      </c>
      <c r="AN1507" s="19" t="str">
        <f>IF(AND(מרקובחצי[[#This Row],[CycleNumber]]&lt;$B1508,SUM(מרקובחצי[[#This Row],[33]],O1508)=2),1,"")</f>
        <v/>
      </c>
      <c r="AO1507" s="19" t="str">
        <f>IF(AND(מרקובחצי[[#This Row],[CycleNumber]]&lt;$B1508,SUM(מרקובחצי[[#This Row],[33]],P1508)=2),1,"")</f>
        <v/>
      </c>
      <c r="AP1507" s="19" t="str">
        <f>IF(AND(מרקובחצי[[#This Row],[CycleNumber]]&lt;$B1508,SUM(מרקובחצי[[#This Row],[33]],Q1508)=2),1,"")</f>
        <v/>
      </c>
      <c r="AQ1507" s="19" t="str">
        <f>IF(AND(מרקובחצי[[#This Row],[CycleNumber]]&lt;$B1508,SUM(W1507:W1508)=2),1,"")</f>
        <v/>
      </c>
      <c r="AR1507" s="19" t="str">
        <f>IF(AND(מרקובחצי[[#This Row],[CycleNumber]]&lt;$B1508,SUM(מרקובחצי[[#This Row],[12]],S1508)=2),1,"")</f>
        <v/>
      </c>
      <c r="AS1507" s="19">
        <f>IF(AND(מרקובחצי[[#This Row],[CycleNumber]]&lt;$B1508,SUM(מרקובחצי[[#This Row],[22]],V1508)=2),1,"")</f>
        <v>1</v>
      </c>
      <c r="AT1507" s="21">
        <f>SUM(מרקובחצי[[#This Row],[11]:[33]])</f>
        <v>1</v>
      </c>
    </row>
    <row r="1508" spans="1:46" ht="15.6" x14ac:dyDescent="0.25">
      <c r="A1508" s="19" t="s">
        <v>158</v>
      </c>
      <c r="B1508" s="19">
        <v>9</v>
      </c>
      <c r="C1508">
        <v>26</v>
      </c>
      <c r="D1508" s="19">
        <f>מרקובחצי[[#This Row],[LengthofCycle]]+1</f>
        <v>27</v>
      </c>
      <c r="E1508" t="str">
        <f>IF(IFERROR(LOOKUP(מרקובחצי[[#This Row],[ClientID]],קביעויות[הפלגה]),FALSE)=מרקובחצי[[#This Row],[ClientID]],1,"")</f>
        <v/>
      </c>
      <c r="F1508" t="str">
        <f>IF(IFERROR(LOOKUP(מרקובחצי[[#This Row],[ClientID]],סוגחציקבוע[S31]),FALSE)=מרקובחצי[[#This Row],[ClientID]],1,"")</f>
        <v/>
      </c>
      <c r="G1508" t="str">
        <f>IF(IFERROR(LOOKUP(מרקובחצי[[#This Row],[ClientID]],סוגחציקבוע[S32]),FALSE)=מרקובחצי[[#This Row],[ClientID]],1,"")</f>
        <v/>
      </c>
      <c r="H1508" t="str">
        <f>IF(IFERROR(LOOKUP(מרקובחצי[[#This Row],[ClientID]],סוגחציקבוע[S33]),FALSE)=מרקובחצי[[#This Row],[ClientID]],1,"")</f>
        <v/>
      </c>
      <c r="I1508">
        <f>IF(IFERROR(LOOKUP(מרקובחצי[[#This Row],[ClientID]],סוגחציקבוע[S32&amp;33]),FALSE)=מרקובחצי[[#This Row],[ClientID]],1,"")</f>
        <v>1</v>
      </c>
      <c r="J1508" s="19">
        <f>IF(SUM(מרקובחצי[[#This Row],[11]:[13]])=1,מרקובחצי[[#This Row],[עד ועד]],IF(SUM(R1507:T1508)=1,IF(מרקובחצי[[#This Row],[עד ועד]]&lt;J1507,מרקובחצי[[#This Row],[עד ועד]],J1507),J1507))</f>
        <v>27</v>
      </c>
      <c r="K1508" s="19">
        <f>IF(SUM(מרקובחצי[[#This Row],[11]:[13]])=1,מרקובחצי[[#This Row],[עד ועד]],IF(SUM(R1507:T1508)=1,IF(מרקובחצי[[#This Row],[עד ועד]]&gt;K1507,מרקובחצי[[#This Row],[עד ועד]],K1507),K1507))</f>
        <v>52</v>
      </c>
      <c r="L1508" s="19">
        <f>IF(AND(SUM(מרקובחצי[[#This Row],[31]:[33]])=1,SUM(U1507:W1507)=0),מרקובחצי[[#This Row],[מקס]]-מרקובחצי[[#This Row],[מינ]],"")</f>
        <v>25</v>
      </c>
      <c r="M150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508" s="19" t="str">
        <f t="shared" si="23"/>
        <v>S22</v>
      </c>
      <c r="O1508" s="19" t="str">
        <f>IF(מרקובחצי[[#This Row],[קבעה הפלגה?]]=1,"",IF(AND(מרקובחצי[[#This Row],[עד ועד]]&lt;29,OR(מרקובחצי[[#This Row],[CycleNumber]]=1,AND(U1507=1,OR(מרקובחצי[[#This Row],[עד ועד]]&lt;J1507,מרקובחצי[[#This Row],[עד ועד]]&gt;K1507)),AND(V1507=1,מרקובחצי[[#This Row],[עד ועד]]&lt;J1507),W1507=1)),1,""))</f>
        <v/>
      </c>
      <c r="P1508" s="19" t="str">
        <f>IF(מרקובחצי[[#This Row],[קבעה הפלגה?]]=1,"",IF(AND(מרקובחצי[[#This Row],[עד ועד]]&gt;28,מרקובחצי[[#This Row],[עד ועד]]&lt;32,OR(מרקובחצי[[#This Row],[CycleNumber]]=1,AND(U1507=1),AND(V1507=1,OR(מרקובחצי[[#This Row],[עד ועד]]&lt;J1507,מרקובחצי[[#This Row],[עד ועד]]&gt;K1507)),W1507=1)),1,""))</f>
        <v/>
      </c>
      <c r="Q1508" s="19" t="str">
        <f>IF(מרקובחצי[[#This Row],[קבעה הפלגה?]]=1,"",IF(AND(מרקובחצי[[#This Row],[עד ועד]]&gt;31,OR(מרקובחצי[[#This Row],[CycleNumber]]=1,AND(U1507=1),AND(V1507=1,מרקובחצי[[#This Row],[עד ועד]]&gt;K1507),AND(W1507=1,OR(מרקובחצי[[#This Row],[עד ועד]]&gt;K1507,מרקובחצי[[#This Row],[עד ועד]]&lt;J1507)))),1,""))</f>
        <v/>
      </c>
      <c r="R1508" s="19" t="str">
        <f>IF(מרקובחצי[[#This Row],[CycleNumber]]&gt;1,IF(AND(O1507=1,מרקובחצי[[#This Row],[עד ועד]]&lt;29),1,""),"")</f>
        <v/>
      </c>
      <c r="S1508" s="19" t="str">
        <f>IF(מרקובחצי[[#This Row],[CycleNumber]]&gt;1,IF(OR(AND(O1507=1,מרקובחצי[[#This Row],[עד ועד]]&gt;28),AND(P1507=1),AND(Q1507=1,מרקובחצי[[#This Row],[עד ועד]]&lt;32)),1,""),"")</f>
        <v/>
      </c>
      <c r="T1508" s="19" t="str">
        <f>IF(מרקובחצי[[#This Row],[CycleNumber]]&gt;1,IF(AND(Q1507=1,מרקובחצי[[#This Row],[עד ועד]]&gt;31),1,""),"")</f>
        <v/>
      </c>
      <c r="U1508" s="19" t="str">
        <f>IF(מרקובחצי[[#This Row],[CycleNumber]]&gt;1,IF(AND(R1507=1,מרקובחצי[[#This Row],[עד ועד]]&lt;29),1,IF(AND(U1507=1,NOT(OR(מרקובחצי[[#This Row],[עד ועד]]&lt;J1507,מרקובחצי[[#This Row],[עד ועד]]&gt;K1507))),1,"")),"")</f>
        <v/>
      </c>
      <c r="V1508" s="19">
        <f>IF(מרקובחצי[[#This Row],[CycleNumber]]&gt;1,IF(AND(SUM(R1507:T1507)=1,מרקובחצי[[#This Row],[עד ועד]]&gt;28,מרקובחצי[[#This Row],[עד ועד]]&lt;32),1,IF(OR(S1507=1,AND(R1507=1,מרקובחצי[[#This Row],[עד ועד]]&gt;28),AND(T1507=1,מרקובחצי[[#This Row],[עד ועד]]&lt;32)),1,IF(AND(V1507=1,NOT(OR(מרקובחצי[[#This Row],[עד ועד]]&lt;J1507,מרקובחצי[[#This Row],[עד ועד]]&gt;K1507))),1,""))),"")</f>
        <v>1</v>
      </c>
      <c r="W1508" s="19" t="str">
        <f>IF(מרקובחצי[[#This Row],[CycleNumber]]&gt;1,IF(AND(T1507=1,מרקובחצי[[#This Row],[עד ועד]]&gt;31),1,IF(AND(W1507=1,NOT(OR(מרקובחצי[[#This Row],[עד ועד]]&lt;J1507,מרקובחצי[[#This Row],[עד ועד]]&gt;K1507))),1,"")),"")</f>
        <v/>
      </c>
      <c r="X1508" s="19" t="str">
        <f>IF(AND(מרקובחצי[[#This Row],[CycleNumber]]&lt;$B1509,SUM(מרקובחצי[[#This Row],[11]],R1509)=2),1,"")</f>
        <v/>
      </c>
      <c r="Y1508" s="19" t="str">
        <f>IF(AND(מרקובחצי[[#This Row],[CycleNumber]]&lt;$B1509,SUM(מרקובחצי[[#This Row],[11]],S1509)=2),1,"")</f>
        <v/>
      </c>
      <c r="Z1508" s="19" t="str">
        <f>IF(AND(מרקובחצי[[#This Row],[CycleNumber]]&lt;$B1509,SUM(מרקובחצי[[#This Row],[13]],S1509)=2),1,"")</f>
        <v/>
      </c>
      <c r="AA1508" s="19" t="str">
        <f>IF(AND(מרקובחצי[[#This Row],[CycleNumber]]&lt;$B1509,SUM(מרקובחצי[[#This Row],[13]],T1509)=2),1,"")</f>
        <v/>
      </c>
      <c r="AB1508" s="19" t="str">
        <f>IF(AND(מרקובחצי[[#This Row],[CycleNumber]]&lt;$B1509,SUM(מרקובחצי[[#This Row],[21]],U1509)=2),1,"")</f>
        <v/>
      </c>
      <c r="AC1508" s="19" t="str">
        <f>IF(AND(מרקובחצי[[#This Row],[CycleNumber]]&lt;$B1509,SUM(מרקובחצי[[#This Row],[21]],V1509)=2),1,"")</f>
        <v/>
      </c>
      <c r="AD1508" s="19" t="str">
        <f>IF(AND(מרקובחצי[[#This Row],[CycleNumber]]&lt;$B1509,SUM(מרקובחצי[[#This Row],[23]],V1509)=2),1,"")</f>
        <v/>
      </c>
      <c r="AE1508" s="19" t="str">
        <f>IF(AND(מרקובחצי[[#This Row],[CycleNumber]]&lt;$B1509,SUM(מרקובחצי[[#This Row],[23]],W1509)=2),1,"")</f>
        <v/>
      </c>
      <c r="AF1508" s="19" t="str">
        <f>IF(AND(מרקובחצי[[#This Row],[CycleNumber]]&lt;$B1509,SUM(מרקובחצי[[#This Row],[31]],O1509)=2),1,"")</f>
        <v/>
      </c>
      <c r="AG1508" s="19" t="str">
        <f>IF(AND(מרקובחצי[[#This Row],[CycleNumber]]&lt;$B1509,SUM(מרקובחצי[[#This Row],[31]],P1509)=2),1,"")</f>
        <v/>
      </c>
      <c r="AH1508" s="19" t="str">
        <f>IF(AND(מרקובחצי[[#This Row],[CycleNumber]]&lt;$B1509,SUM(מרקובחצי[[#This Row],[31]],Q1509)=2),1,"")</f>
        <v/>
      </c>
      <c r="AI1508" s="19" t="str">
        <f>IF(AND(מרקובחצי[[#This Row],[CycleNumber]]&lt;$B1509,SUM(U1508:U1509)=2),1,"")</f>
        <v/>
      </c>
      <c r="AJ1508" s="19" t="str">
        <f>IF(AND(מרקובחצי[[#This Row],[CycleNumber]]&lt;$B1509,SUM(מרקובחצי[[#This Row],[32]],O1509)=2),1,"")</f>
        <v/>
      </c>
      <c r="AK1508" s="19" t="str">
        <f>IF(AND(מרקובחצי[[#This Row],[CycleNumber]]&lt;$B1509,SUM(מרקובחצי[[#This Row],[32]],P1509)=2),1,"")</f>
        <v/>
      </c>
      <c r="AL1508" s="19" t="str">
        <f>IF(AND(מרקובחצי[[#This Row],[CycleNumber]]&lt;$B1509,SUM(מרקובחצי[[#This Row],[32]],Q1509)=2),1,"")</f>
        <v/>
      </c>
      <c r="AM1508" s="19">
        <f>IF(AND(מרקובחצי[[#This Row],[CycleNumber]]&lt;$B1509,SUM(V1508:V1509)=2),1,"")</f>
        <v>1</v>
      </c>
      <c r="AN1508" s="19" t="str">
        <f>IF(AND(מרקובחצי[[#This Row],[CycleNumber]]&lt;$B1509,SUM(מרקובחצי[[#This Row],[33]],O1509)=2),1,"")</f>
        <v/>
      </c>
      <c r="AO1508" s="19" t="str">
        <f>IF(AND(מרקובחצי[[#This Row],[CycleNumber]]&lt;$B1509,SUM(מרקובחצי[[#This Row],[33]],P1509)=2),1,"")</f>
        <v/>
      </c>
      <c r="AP1508" s="19" t="str">
        <f>IF(AND(מרקובחצי[[#This Row],[CycleNumber]]&lt;$B1509,SUM(מרקובחצי[[#This Row],[33]],Q1509)=2),1,"")</f>
        <v/>
      </c>
      <c r="AQ1508" s="19" t="str">
        <f>IF(AND(מרקובחצי[[#This Row],[CycleNumber]]&lt;$B1509,SUM(W1508:W1509)=2),1,"")</f>
        <v/>
      </c>
      <c r="AR1508" s="19" t="str">
        <f>IF(AND(מרקובחצי[[#This Row],[CycleNumber]]&lt;$B1509,SUM(מרקובחצי[[#This Row],[12]],S1509)=2),1,"")</f>
        <v/>
      </c>
      <c r="AS1508" s="19" t="str">
        <f>IF(AND(מרקובחצי[[#This Row],[CycleNumber]]&lt;$B1509,SUM(מרקובחצי[[#This Row],[22]],V1509)=2),1,"")</f>
        <v/>
      </c>
      <c r="AT1508" s="21">
        <f>SUM(מרקובחצי[[#This Row],[11]:[33]])</f>
        <v>1</v>
      </c>
    </row>
    <row r="1509" spans="1:46" ht="15.6" x14ac:dyDescent="0.25">
      <c r="A1509" s="19" t="s">
        <v>158</v>
      </c>
      <c r="B1509" s="19">
        <v>10</v>
      </c>
      <c r="C1509">
        <v>43</v>
      </c>
      <c r="D1509" s="19">
        <f>מרקובחצי[[#This Row],[LengthofCycle]]+1</f>
        <v>44</v>
      </c>
      <c r="E1509" t="str">
        <f>IF(IFERROR(LOOKUP(מרקובחצי[[#This Row],[ClientID]],קביעויות[הפלגה]),FALSE)=מרקובחצי[[#This Row],[ClientID]],1,"")</f>
        <v/>
      </c>
      <c r="F1509" t="str">
        <f>IF(IFERROR(LOOKUP(מרקובחצי[[#This Row],[ClientID]],סוגחציקבוע[S31]),FALSE)=מרקובחצי[[#This Row],[ClientID]],1,"")</f>
        <v/>
      </c>
      <c r="G1509" t="str">
        <f>IF(IFERROR(LOOKUP(מרקובחצי[[#This Row],[ClientID]],סוגחציקבוע[S32]),FALSE)=מרקובחצי[[#This Row],[ClientID]],1,"")</f>
        <v/>
      </c>
      <c r="H1509" t="str">
        <f>IF(IFERROR(LOOKUP(מרקובחצי[[#This Row],[ClientID]],סוגחציקבוע[S33]),FALSE)=מרקובחצי[[#This Row],[ClientID]],1,"")</f>
        <v/>
      </c>
      <c r="I1509">
        <f>IF(IFERROR(LOOKUP(מרקובחצי[[#This Row],[ClientID]],סוגחציקבוע[S32&amp;33]),FALSE)=מרקובחצי[[#This Row],[ClientID]],1,"")</f>
        <v>1</v>
      </c>
      <c r="J1509" s="19">
        <f>IF(SUM(מרקובחצי[[#This Row],[11]:[13]])=1,מרקובחצי[[#This Row],[עד ועד]],IF(SUM(R1508:T1509)=1,IF(מרקובחצי[[#This Row],[עד ועד]]&lt;J1508,מרקובחצי[[#This Row],[עד ועד]],J1508),J1508))</f>
        <v>27</v>
      </c>
      <c r="K1509" s="19">
        <f>IF(SUM(מרקובחצי[[#This Row],[11]:[13]])=1,מרקובחצי[[#This Row],[עד ועד]],IF(SUM(R1508:T1509)=1,IF(מרקובחצי[[#This Row],[עד ועד]]&gt;K1508,מרקובחצי[[#This Row],[עד ועד]],K1508),K1508))</f>
        <v>52</v>
      </c>
      <c r="L1509" s="19" t="str">
        <f>IF(AND(SUM(מרקובחצי[[#This Row],[31]:[33]])=1,SUM(U1508:W1508)=0),מרקובחצי[[#This Row],[מקס]]-מרקובחצי[[#This Row],[מינ]],"")</f>
        <v/>
      </c>
      <c r="M150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509" s="19" t="str">
        <f t="shared" si="23"/>
        <v>S32</v>
      </c>
      <c r="O1509" s="19" t="str">
        <f>IF(מרקובחצי[[#This Row],[קבעה הפלגה?]]=1,"",IF(AND(מרקובחצי[[#This Row],[עד ועד]]&lt;29,OR(מרקובחצי[[#This Row],[CycleNumber]]=1,AND(U1508=1,OR(מרקובחצי[[#This Row],[עד ועד]]&lt;J1508,מרקובחצי[[#This Row],[עד ועד]]&gt;K1508)),AND(V1508=1,מרקובחצי[[#This Row],[עד ועד]]&lt;J1508),W1508=1)),1,""))</f>
        <v/>
      </c>
      <c r="P1509" s="19" t="str">
        <f>IF(מרקובחצי[[#This Row],[קבעה הפלגה?]]=1,"",IF(AND(מרקובחצי[[#This Row],[עד ועד]]&gt;28,מרקובחצי[[#This Row],[עד ועד]]&lt;32,OR(מרקובחצי[[#This Row],[CycleNumber]]=1,AND(U1508=1),AND(V1508=1,OR(מרקובחצי[[#This Row],[עד ועד]]&lt;J1508,מרקובחצי[[#This Row],[עד ועד]]&gt;K1508)),W1508=1)),1,""))</f>
        <v/>
      </c>
      <c r="Q1509" s="19" t="str">
        <f>IF(מרקובחצי[[#This Row],[קבעה הפלגה?]]=1,"",IF(AND(מרקובחצי[[#This Row],[עד ועד]]&gt;31,OR(מרקובחצי[[#This Row],[CycleNumber]]=1,AND(U1508=1),AND(V1508=1,מרקובחצי[[#This Row],[עד ועד]]&gt;K1508),AND(W1508=1,OR(מרקובחצי[[#This Row],[עד ועד]]&gt;K1508,מרקובחצי[[#This Row],[עד ועד]]&lt;J1508)))),1,""))</f>
        <v/>
      </c>
      <c r="R1509" s="19" t="str">
        <f>IF(מרקובחצי[[#This Row],[CycleNumber]]&gt;1,IF(AND(O1508=1,מרקובחצי[[#This Row],[עד ועד]]&lt;29),1,""),"")</f>
        <v/>
      </c>
      <c r="S1509" s="19" t="str">
        <f>IF(מרקובחצי[[#This Row],[CycleNumber]]&gt;1,IF(OR(AND(O1508=1,מרקובחצי[[#This Row],[עד ועד]]&gt;28),AND(P1508=1),AND(Q1508=1,מרקובחצי[[#This Row],[עד ועד]]&lt;32)),1,""),"")</f>
        <v/>
      </c>
      <c r="T1509" s="19" t="str">
        <f>IF(מרקובחצי[[#This Row],[CycleNumber]]&gt;1,IF(AND(Q1508=1,מרקובחצי[[#This Row],[עד ועד]]&gt;31),1,""),"")</f>
        <v/>
      </c>
      <c r="U1509" s="19" t="str">
        <f>IF(מרקובחצי[[#This Row],[CycleNumber]]&gt;1,IF(AND(R1508=1,מרקובחצי[[#This Row],[עד ועד]]&lt;29),1,IF(AND(U1508=1,NOT(OR(מרקובחצי[[#This Row],[עד ועד]]&lt;J1508,מרקובחצי[[#This Row],[עד ועד]]&gt;K1508))),1,"")),"")</f>
        <v/>
      </c>
      <c r="V1509" s="19">
        <f>IF(מרקובחצי[[#This Row],[CycleNumber]]&gt;1,IF(AND(SUM(R1508:T1508)=1,מרקובחצי[[#This Row],[עד ועד]]&gt;28,מרקובחצי[[#This Row],[עד ועד]]&lt;32),1,IF(OR(S1508=1,AND(R1508=1,מרקובחצי[[#This Row],[עד ועד]]&gt;28),AND(T1508=1,מרקובחצי[[#This Row],[עד ועד]]&lt;32)),1,IF(AND(V1508=1,NOT(OR(מרקובחצי[[#This Row],[עד ועד]]&lt;J1508,מרקובחצי[[#This Row],[עד ועד]]&gt;K1508))),1,""))),"")</f>
        <v>1</v>
      </c>
      <c r="W1509" s="19" t="str">
        <f>IF(מרקובחצי[[#This Row],[CycleNumber]]&gt;1,IF(AND(T1508=1,מרקובחצי[[#This Row],[עד ועד]]&gt;31),1,IF(AND(W1508=1,NOT(OR(מרקובחצי[[#This Row],[עד ועד]]&lt;J1508,מרקובחצי[[#This Row],[עד ועד]]&gt;K1508))),1,"")),"")</f>
        <v/>
      </c>
      <c r="X1509" s="19" t="str">
        <f>IF(AND(מרקובחצי[[#This Row],[CycleNumber]]&lt;$B1510,SUM(מרקובחצי[[#This Row],[11]],R1510)=2),1,"")</f>
        <v/>
      </c>
      <c r="Y1509" s="19" t="str">
        <f>IF(AND(מרקובחצי[[#This Row],[CycleNumber]]&lt;$B1510,SUM(מרקובחצי[[#This Row],[11]],S1510)=2),1,"")</f>
        <v/>
      </c>
      <c r="Z1509" s="19" t="str">
        <f>IF(AND(מרקובחצי[[#This Row],[CycleNumber]]&lt;$B1510,SUM(מרקובחצי[[#This Row],[13]],S1510)=2),1,"")</f>
        <v/>
      </c>
      <c r="AA1509" s="19" t="str">
        <f>IF(AND(מרקובחצי[[#This Row],[CycleNumber]]&lt;$B1510,SUM(מרקובחצי[[#This Row],[13]],T1510)=2),1,"")</f>
        <v/>
      </c>
      <c r="AB1509" s="19" t="str">
        <f>IF(AND(מרקובחצי[[#This Row],[CycleNumber]]&lt;$B1510,SUM(מרקובחצי[[#This Row],[21]],U1510)=2),1,"")</f>
        <v/>
      </c>
      <c r="AC1509" s="19" t="str">
        <f>IF(AND(מרקובחצי[[#This Row],[CycleNumber]]&lt;$B1510,SUM(מרקובחצי[[#This Row],[21]],V1510)=2),1,"")</f>
        <v/>
      </c>
      <c r="AD1509" s="19" t="str">
        <f>IF(AND(מרקובחצי[[#This Row],[CycleNumber]]&lt;$B1510,SUM(מרקובחצי[[#This Row],[23]],V1510)=2),1,"")</f>
        <v/>
      </c>
      <c r="AE1509" s="19" t="str">
        <f>IF(AND(מרקובחצי[[#This Row],[CycleNumber]]&lt;$B1510,SUM(מרקובחצי[[#This Row],[23]],W1510)=2),1,"")</f>
        <v/>
      </c>
      <c r="AF1509" s="19" t="str">
        <f>IF(AND(מרקובחצי[[#This Row],[CycleNumber]]&lt;$B1510,SUM(מרקובחצי[[#This Row],[31]],O1510)=2),1,"")</f>
        <v/>
      </c>
      <c r="AG1509" s="19" t="str">
        <f>IF(AND(מרקובחצי[[#This Row],[CycleNumber]]&lt;$B1510,SUM(מרקובחצי[[#This Row],[31]],P1510)=2),1,"")</f>
        <v/>
      </c>
      <c r="AH1509" s="19" t="str">
        <f>IF(AND(מרקובחצי[[#This Row],[CycleNumber]]&lt;$B1510,SUM(מרקובחצי[[#This Row],[31]],Q1510)=2),1,"")</f>
        <v/>
      </c>
      <c r="AI1509" s="19" t="str">
        <f>IF(AND(מרקובחצי[[#This Row],[CycleNumber]]&lt;$B1510,SUM(U1509:U1510)=2),1,"")</f>
        <v/>
      </c>
      <c r="AJ1509" s="19" t="str">
        <f>IF(AND(מרקובחצי[[#This Row],[CycleNumber]]&lt;$B1510,SUM(מרקובחצי[[#This Row],[32]],O1510)=2),1,"")</f>
        <v/>
      </c>
      <c r="AK1509" s="19" t="str">
        <f>IF(AND(מרקובחצי[[#This Row],[CycleNumber]]&lt;$B1510,SUM(מרקובחצי[[#This Row],[32]],P1510)=2),1,"")</f>
        <v/>
      </c>
      <c r="AL1509" s="19" t="str">
        <f>IF(AND(מרקובחצי[[#This Row],[CycleNumber]]&lt;$B1510,SUM(מרקובחצי[[#This Row],[32]],Q1510)=2),1,"")</f>
        <v/>
      </c>
      <c r="AM1509" s="19">
        <f>IF(AND(מרקובחצי[[#This Row],[CycleNumber]]&lt;$B1510,SUM(V1509:V1510)=2),1,"")</f>
        <v>1</v>
      </c>
      <c r="AN1509" s="19" t="str">
        <f>IF(AND(מרקובחצי[[#This Row],[CycleNumber]]&lt;$B1510,SUM(מרקובחצי[[#This Row],[33]],O1510)=2),1,"")</f>
        <v/>
      </c>
      <c r="AO1509" s="19" t="str">
        <f>IF(AND(מרקובחצי[[#This Row],[CycleNumber]]&lt;$B1510,SUM(מרקובחצי[[#This Row],[33]],P1510)=2),1,"")</f>
        <v/>
      </c>
      <c r="AP1509" s="19" t="str">
        <f>IF(AND(מרקובחצי[[#This Row],[CycleNumber]]&lt;$B1510,SUM(מרקובחצי[[#This Row],[33]],Q1510)=2),1,"")</f>
        <v/>
      </c>
      <c r="AQ1509" s="19" t="str">
        <f>IF(AND(מרקובחצי[[#This Row],[CycleNumber]]&lt;$B1510,SUM(W1509:W1510)=2),1,"")</f>
        <v/>
      </c>
      <c r="AR1509" s="19" t="str">
        <f>IF(AND(מרקובחצי[[#This Row],[CycleNumber]]&lt;$B1510,SUM(מרקובחצי[[#This Row],[12]],S1510)=2),1,"")</f>
        <v/>
      </c>
      <c r="AS1509" s="19" t="str">
        <f>IF(AND(מרקובחצי[[#This Row],[CycleNumber]]&lt;$B1510,SUM(מרקובחצי[[#This Row],[22]],V1510)=2),1,"")</f>
        <v/>
      </c>
      <c r="AT1509" s="21">
        <f>SUM(מרקובחצי[[#This Row],[11]:[33]])</f>
        <v>1</v>
      </c>
    </row>
    <row r="1510" spans="1:46" ht="15.6" x14ac:dyDescent="0.25">
      <c r="A1510" s="19" t="s">
        <v>158</v>
      </c>
      <c r="B1510" s="19">
        <v>11</v>
      </c>
      <c r="C1510">
        <v>36</v>
      </c>
      <c r="D1510" s="19">
        <f>מרקובחצי[[#This Row],[LengthofCycle]]+1</f>
        <v>37</v>
      </c>
      <c r="E1510" t="str">
        <f>IF(IFERROR(LOOKUP(מרקובחצי[[#This Row],[ClientID]],קביעויות[הפלגה]),FALSE)=מרקובחצי[[#This Row],[ClientID]],1,"")</f>
        <v/>
      </c>
      <c r="F1510" t="str">
        <f>IF(IFERROR(LOOKUP(מרקובחצי[[#This Row],[ClientID]],סוגחציקבוע[S31]),FALSE)=מרקובחצי[[#This Row],[ClientID]],1,"")</f>
        <v/>
      </c>
      <c r="G1510" t="str">
        <f>IF(IFERROR(LOOKUP(מרקובחצי[[#This Row],[ClientID]],סוגחציקבוע[S32]),FALSE)=מרקובחצי[[#This Row],[ClientID]],1,"")</f>
        <v/>
      </c>
      <c r="H1510" t="str">
        <f>IF(IFERROR(LOOKUP(מרקובחצי[[#This Row],[ClientID]],סוגחציקבוע[S33]),FALSE)=מרקובחצי[[#This Row],[ClientID]],1,"")</f>
        <v/>
      </c>
      <c r="I1510">
        <f>IF(IFERROR(LOOKUP(מרקובחצי[[#This Row],[ClientID]],סוגחציקבוע[S32&amp;33]),FALSE)=מרקובחצי[[#This Row],[ClientID]],1,"")</f>
        <v>1</v>
      </c>
      <c r="J1510" s="19">
        <f>IF(SUM(מרקובחצי[[#This Row],[11]:[13]])=1,מרקובחצי[[#This Row],[עד ועד]],IF(SUM(R1509:T1510)=1,IF(מרקובחצי[[#This Row],[עד ועד]]&lt;J1509,מרקובחצי[[#This Row],[עד ועד]],J1509),J1509))</f>
        <v>27</v>
      </c>
      <c r="K1510" s="19">
        <f>IF(SUM(מרקובחצי[[#This Row],[11]:[13]])=1,מרקובחצי[[#This Row],[עד ועד]],IF(SUM(R1509:T1510)=1,IF(מרקובחצי[[#This Row],[עד ועד]]&gt;K1509,מרקובחצי[[#This Row],[עד ועד]],K1509),K1509))</f>
        <v>52</v>
      </c>
      <c r="L1510" s="19" t="str">
        <f>IF(AND(SUM(מרקובחצי[[#This Row],[31]:[33]])=1,SUM(U1509:W1509)=0),מרקובחצי[[#This Row],[מקס]]-מרקובחצי[[#This Row],[מינ]],"")</f>
        <v/>
      </c>
      <c r="M151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510" s="19" t="str">
        <f t="shared" si="23"/>
        <v>S32</v>
      </c>
      <c r="O1510" s="19" t="str">
        <f>IF(מרקובחצי[[#This Row],[קבעה הפלגה?]]=1,"",IF(AND(מרקובחצי[[#This Row],[עד ועד]]&lt;29,OR(מרקובחצי[[#This Row],[CycleNumber]]=1,AND(U1509=1,OR(מרקובחצי[[#This Row],[עד ועד]]&lt;J1509,מרקובחצי[[#This Row],[עד ועד]]&gt;K1509)),AND(V1509=1,מרקובחצי[[#This Row],[עד ועד]]&lt;J1509),W1509=1)),1,""))</f>
        <v/>
      </c>
      <c r="P1510" s="19" t="str">
        <f>IF(מרקובחצי[[#This Row],[קבעה הפלגה?]]=1,"",IF(AND(מרקובחצי[[#This Row],[עד ועד]]&gt;28,מרקובחצי[[#This Row],[עד ועד]]&lt;32,OR(מרקובחצי[[#This Row],[CycleNumber]]=1,AND(U1509=1),AND(V1509=1,OR(מרקובחצי[[#This Row],[עד ועד]]&lt;J1509,מרקובחצי[[#This Row],[עד ועד]]&gt;K1509)),W1509=1)),1,""))</f>
        <v/>
      </c>
      <c r="Q1510" s="19" t="str">
        <f>IF(מרקובחצי[[#This Row],[קבעה הפלגה?]]=1,"",IF(AND(מרקובחצי[[#This Row],[עד ועד]]&gt;31,OR(מרקובחצי[[#This Row],[CycleNumber]]=1,AND(U1509=1),AND(V1509=1,מרקובחצי[[#This Row],[עד ועד]]&gt;K1509),AND(W1509=1,OR(מרקובחצי[[#This Row],[עד ועד]]&gt;K1509,מרקובחצי[[#This Row],[עד ועד]]&lt;J1509)))),1,""))</f>
        <v/>
      </c>
      <c r="R1510" s="19" t="str">
        <f>IF(מרקובחצי[[#This Row],[CycleNumber]]&gt;1,IF(AND(O1509=1,מרקובחצי[[#This Row],[עד ועד]]&lt;29),1,""),"")</f>
        <v/>
      </c>
      <c r="S1510" s="19" t="str">
        <f>IF(מרקובחצי[[#This Row],[CycleNumber]]&gt;1,IF(OR(AND(O1509=1,מרקובחצי[[#This Row],[עד ועד]]&gt;28),AND(P1509=1),AND(Q1509=1,מרקובחצי[[#This Row],[עד ועד]]&lt;32)),1,""),"")</f>
        <v/>
      </c>
      <c r="T1510" s="19" t="str">
        <f>IF(מרקובחצי[[#This Row],[CycleNumber]]&gt;1,IF(AND(Q1509=1,מרקובחצי[[#This Row],[עד ועד]]&gt;31),1,""),"")</f>
        <v/>
      </c>
      <c r="U1510" s="19" t="str">
        <f>IF(מרקובחצי[[#This Row],[CycleNumber]]&gt;1,IF(AND(R1509=1,מרקובחצי[[#This Row],[עד ועד]]&lt;29),1,IF(AND(U1509=1,NOT(OR(מרקובחצי[[#This Row],[עד ועד]]&lt;J1509,מרקובחצי[[#This Row],[עד ועד]]&gt;K1509))),1,"")),"")</f>
        <v/>
      </c>
      <c r="V1510" s="19">
        <f>IF(מרקובחצי[[#This Row],[CycleNumber]]&gt;1,IF(AND(SUM(R1509:T1509)=1,מרקובחצי[[#This Row],[עד ועד]]&gt;28,מרקובחצי[[#This Row],[עד ועד]]&lt;32),1,IF(OR(S1509=1,AND(R1509=1,מרקובחצי[[#This Row],[עד ועד]]&gt;28),AND(T1509=1,מרקובחצי[[#This Row],[עד ועד]]&lt;32)),1,IF(AND(V1509=1,NOT(OR(מרקובחצי[[#This Row],[עד ועד]]&lt;J1509,מרקובחצי[[#This Row],[עד ועד]]&gt;K1509))),1,""))),"")</f>
        <v>1</v>
      </c>
      <c r="W1510" s="19" t="str">
        <f>IF(מרקובחצי[[#This Row],[CycleNumber]]&gt;1,IF(AND(T1509=1,מרקובחצי[[#This Row],[עד ועד]]&gt;31),1,IF(AND(W1509=1,NOT(OR(מרקובחצי[[#This Row],[עד ועד]]&lt;J1509,מרקובחצי[[#This Row],[עד ועד]]&gt;K1509))),1,"")),"")</f>
        <v/>
      </c>
      <c r="X1510" s="19" t="str">
        <f>IF(AND(מרקובחצי[[#This Row],[CycleNumber]]&lt;$B1511,SUM(מרקובחצי[[#This Row],[11]],R1511)=2),1,"")</f>
        <v/>
      </c>
      <c r="Y1510" s="19" t="str">
        <f>IF(AND(מרקובחצי[[#This Row],[CycleNumber]]&lt;$B1511,SUM(מרקובחצי[[#This Row],[11]],S1511)=2),1,"")</f>
        <v/>
      </c>
      <c r="Z1510" s="19" t="str">
        <f>IF(AND(מרקובחצי[[#This Row],[CycleNumber]]&lt;$B1511,SUM(מרקובחצי[[#This Row],[13]],S1511)=2),1,"")</f>
        <v/>
      </c>
      <c r="AA1510" s="19" t="str">
        <f>IF(AND(מרקובחצי[[#This Row],[CycleNumber]]&lt;$B1511,SUM(מרקובחצי[[#This Row],[13]],T1511)=2),1,"")</f>
        <v/>
      </c>
      <c r="AB1510" s="19" t="str">
        <f>IF(AND(מרקובחצי[[#This Row],[CycleNumber]]&lt;$B1511,SUM(מרקובחצי[[#This Row],[21]],U1511)=2),1,"")</f>
        <v/>
      </c>
      <c r="AC1510" s="19" t="str">
        <f>IF(AND(מרקובחצי[[#This Row],[CycleNumber]]&lt;$B1511,SUM(מרקובחצי[[#This Row],[21]],V1511)=2),1,"")</f>
        <v/>
      </c>
      <c r="AD1510" s="19" t="str">
        <f>IF(AND(מרקובחצי[[#This Row],[CycleNumber]]&lt;$B1511,SUM(מרקובחצי[[#This Row],[23]],V1511)=2),1,"")</f>
        <v/>
      </c>
      <c r="AE1510" s="19" t="str">
        <f>IF(AND(מרקובחצי[[#This Row],[CycleNumber]]&lt;$B1511,SUM(מרקובחצי[[#This Row],[23]],W1511)=2),1,"")</f>
        <v/>
      </c>
      <c r="AF1510" s="19" t="str">
        <f>IF(AND(מרקובחצי[[#This Row],[CycleNumber]]&lt;$B1511,SUM(מרקובחצי[[#This Row],[31]],O1511)=2),1,"")</f>
        <v/>
      </c>
      <c r="AG1510" s="19" t="str">
        <f>IF(AND(מרקובחצי[[#This Row],[CycleNumber]]&lt;$B1511,SUM(מרקובחצי[[#This Row],[31]],P1511)=2),1,"")</f>
        <v/>
      </c>
      <c r="AH1510" s="19" t="str">
        <f>IF(AND(מרקובחצי[[#This Row],[CycleNumber]]&lt;$B1511,SUM(מרקובחצי[[#This Row],[31]],Q1511)=2),1,"")</f>
        <v/>
      </c>
      <c r="AI1510" s="19" t="str">
        <f>IF(AND(מרקובחצי[[#This Row],[CycleNumber]]&lt;$B1511,SUM(U1510:U1511)=2),1,"")</f>
        <v/>
      </c>
      <c r="AJ1510" s="19" t="str">
        <f>IF(AND(מרקובחצי[[#This Row],[CycleNumber]]&lt;$B1511,SUM(מרקובחצי[[#This Row],[32]],O1511)=2),1,"")</f>
        <v/>
      </c>
      <c r="AK1510" s="19" t="str">
        <f>IF(AND(מרקובחצי[[#This Row],[CycleNumber]]&lt;$B1511,SUM(מרקובחצי[[#This Row],[32]],P1511)=2),1,"")</f>
        <v/>
      </c>
      <c r="AL1510" s="19" t="str">
        <f>IF(AND(מרקובחצי[[#This Row],[CycleNumber]]&lt;$B1511,SUM(מרקובחצי[[#This Row],[32]],Q1511)=2),1,"")</f>
        <v/>
      </c>
      <c r="AM1510" s="19">
        <f>IF(AND(מרקובחצי[[#This Row],[CycleNumber]]&lt;$B1511,SUM(V1510:V1511)=2),1,"")</f>
        <v>1</v>
      </c>
      <c r="AN1510" s="19" t="str">
        <f>IF(AND(מרקובחצי[[#This Row],[CycleNumber]]&lt;$B1511,SUM(מרקובחצי[[#This Row],[33]],O1511)=2),1,"")</f>
        <v/>
      </c>
      <c r="AO1510" s="19" t="str">
        <f>IF(AND(מרקובחצי[[#This Row],[CycleNumber]]&lt;$B1511,SUM(מרקובחצי[[#This Row],[33]],P1511)=2),1,"")</f>
        <v/>
      </c>
      <c r="AP1510" s="19" t="str">
        <f>IF(AND(מרקובחצי[[#This Row],[CycleNumber]]&lt;$B1511,SUM(מרקובחצי[[#This Row],[33]],Q1511)=2),1,"")</f>
        <v/>
      </c>
      <c r="AQ1510" s="19" t="str">
        <f>IF(AND(מרקובחצי[[#This Row],[CycleNumber]]&lt;$B1511,SUM(W1510:W1511)=2),1,"")</f>
        <v/>
      </c>
      <c r="AR1510" s="19" t="str">
        <f>IF(AND(מרקובחצי[[#This Row],[CycleNumber]]&lt;$B1511,SUM(מרקובחצי[[#This Row],[12]],S1511)=2),1,"")</f>
        <v/>
      </c>
      <c r="AS1510" s="19" t="str">
        <f>IF(AND(מרקובחצי[[#This Row],[CycleNumber]]&lt;$B1511,SUM(מרקובחצי[[#This Row],[22]],V1511)=2),1,"")</f>
        <v/>
      </c>
      <c r="AT1510" s="21">
        <f>SUM(מרקובחצי[[#This Row],[11]:[33]])</f>
        <v>1</v>
      </c>
    </row>
    <row r="1511" spans="1:46" ht="15.6" x14ac:dyDescent="0.25">
      <c r="A1511" s="19" t="s">
        <v>158</v>
      </c>
      <c r="B1511" s="19">
        <v>12</v>
      </c>
      <c r="C1511">
        <v>35</v>
      </c>
      <c r="D1511" s="19">
        <f>מרקובחצי[[#This Row],[LengthofCycle]]+1</f>
        <v>36</v>
      </c>
      <c r="E1511" t="str">
        <f>IF(IFERROR(LOOKUP(מרקובחצי[[#This Row],[ClientID]],קביעויות[הפלגה]),FALSE)=מרקובחצי[[#This Row],[ClientID]],1,"")</f>
        <v/>
      </c>
      <c r="F1511" t="str">
        <f>IF(IFERROR(LOOKUP(מרקובחצי[[#This Row],[ClientID]],סוגחציקבוע[S31]),FALSE)=מרקובחצי[[#This Row],[ClientID]],1,"")</f>
        <v/>
      </c>
      <c r="G1511" t="str">
        <f>IF(IFERROR(LOOKUP(מרקובחצי[[#This Row],[ClientID]],סוגחציקבוע[S32]),FALSE)=מרקובחצי[[#This Row],[ClientID]],1,"")</f>
        <v/>
      </c>
      <c r="H1511" t="str">
        <f>IF(IFERROR(LOOKUP(מרקובחצי[[#This Row],[ClientID]],סוגחציקבוע[S33]),FALSE)=מרקובחצי[[#This Row],[ClientID]],1,"")</f>
        <v/>
      </c>
      <c r="I1511">
        <f>IF(IFERROR(LOOKUP(מרקובחצי[[#This Row],[ClientID]],סוגחציקבוע[S32&amp;33]),FALSE)=מרקובחצי[[#This Row],[ClientID]],1,"")</f>
        <v>1</v>
      </c>
      <c r="J1511" s="19">
        <f>IF(SUM(מרקובחצי[[#This Row],[11]:[13]])=1,מרקובחצי[[#This Row],[עד ועד]],IF(SUM(R1510:T1511)=1,IF(מרקובחצי[[#This Row],[עד ועד]]&lt;J1510,מרקובחצי[[#This Row],[עד ועד]],J1510),J1510))</f>
        <v>27</v>
      </c>
      <c r="K1511" s="19">
        <f>IF(SUM(מרקובחצי[[#This Row],[11]:[13]])=1,מרקובחצי[[#This Row],[עד ועד]],IF(SUM(R1510:T1511)=1,IF(מרקובחצי[[#This Row],[עד ועד]]&gt;K1510,מרקובחצי[[#This Row],[עד ועד]],K1510),K1510))</f>
        <v>52</v>
      </c>
      <c r="L1511" s="19" t="str">
        <f>IF(AND(SUM(מרקובחצי[[#This Row],[31]:[33]])=1,SUM(U1510:W1510)=0),מרקובחצי[[#This Row],[מקס]]-מרקובחצי[[#This Row],[מינ]],"")</f>
        <v/>
      </c>
      <c r="M151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511" s="19" t="str">
        <f t="shared" si="23"/>
        <v>S32</v>
      </c>
      <c r="O1511" s="19" t="str">
        <f>IF(מרקובחצי[[#This Row],[קבעה הפלגה?]]=1,"",IF(AND(מרקובחצי[[#This Row],[עד ועד]]&lt;29,OR(מרקובחצי[[#This Row],[CycleNumber]]=1,AND(U1510=1,OR(מרקובחצי[[#This Row],[עד ועד]]&lt;J1510,מרקובחצי[[#This Row],[עד ועד]]&gt;K1510)),AND(V1510=1,מרקובחצי[[#This Row],[עד ועד]]&lt;J1510),W1510=1)),1,""))</f>
        <v/>
      </c>
      <c r="P1511" s="19" t="str">
        <f>IF(מרקובחצי[[#This Row],[קבעה הפלגה?]]=1,"",IF(AND(מרקובחצי[[#This Row],[עד ועד]]&gt;28,מרקובחצי[[#This Row],[עד ועד]]&lt;32,OR(מרקובחצי[[#This Row],[CycleNumber]]=1,AND(U1510=1),AND(V1510=1,OR(מרקובחצי[[#This Row],[עד ועד]]&lt;J1510,מרקובחצי[[#This Row],[עד ועד]]&gt;K1510)),W1510=1)),1,""))</f>
        <v/>
      </c>
      <c r="Q1511" s="19" t="str">
        <f>IF(מרקובחצי[[#This Row],[קבעה הפלגה?]]=1,"",IF(AND(מרקובחצי[[#This Row],[עד ועד]]&gt;31,OR(מרקובחצי[[#This Row],[CycleNumber]]=1,AND(U1510=1),AND(V1510=1,מרקובחצי[[#This Row],[עד ועד]]&gt;K1510),AND(W1510=1,OR(מרקובחצי[[#This Row],[עד ועד]]&gt;K1510,מרקובחצי[[#This Row],[עד ועד]]&lt;J1510)))),1,""))</f>
        <v/>
      </c>
      <c r="R1511" s="19" t="str">
        <f>IF(מרקובחצי[[#This Row],[CycleNumber]]&gt;1,IF(AND(O1510=1,מרקובחצי[[#This Row],[עד ועד]]&lt;29),1,""),"")</f>
        <v/>
      </c>
      <c r="S1511" s="19" t="str">
        <f>IF(מרקובחצי[[#This Row],[CycleNumber]]&gt;1,IF(OR(AND(O1510=1,מרקובחצי[[#This Row],[עד ועד]]&gt;28),AND(P1510=1),AND(Q1510=1,מרקובחצי[[#This Row],[עד ועד]]&lt;32)),1,""),"")</f>
        <v/>
      </c>
      <c r="T1511" s="19" t="str">
        <f>IF(מרקובחצי[[#This Row],[CycleNumber]]&gt;1,IF(AND(Q1510=1,מרקובחצי[[#This Row],[עד ועד]]&gt;31),1,""),"")</f>
        <v/>
      </c>
      <c r="U1511" s="19" t="str">
        <f>IF(מרקובחצי[[#This Row],[CycleNumber]]&gt;1,IF(AND(R1510=1,מרקובחצי[[#This Row],[עד ועד]]&lt;29),1,IF(AND(U1510=1,NOT(OR(מרקובחצי[[#This Row],[עד ועד]]&lt;J1510,מרקובחצי[[#This Row],[עד ועד]]&gt;K1510))),1,"")),"")</f>
        <v/>
      </c>
      <c r="V1511" s="19">
        <f>IF(מרקובחצי[[#This Row],[CycleNumber]]&gt;1,IF(AND(SUM(R1510:T1510)=1,מרקובחצי[[#This Row],[עד ועד]]&gt;28,מרקובחצי[[#This Row],[עד ועד]]&lt;32),1,IF(OR(S1510=1,AND(R1510=1,מרקובחצי[[#This Row],[עד ועד]]&gt;28),AND(T1510=1,מרקובחצי[[#This Row],[עד ועד]]&lt;32)),1,IF(AND(V1510=1,NOT(OR(מרקובחצי[[#This Row],[עד ועד]]&lt;J1510,מרקובחצי[[#This Row],[עד ועד]]&gt;K1510))),1,""))),"")</f>
        <v>1</v>
      </c>
      <c r="W1511" s="19" t="str">
        <f>IF(מרקובחצי[[#This Row],[CycleNumber]]&gt;1,IF(AND(T1510=1,מרקובחצי[[#This Row],[עד ועד]]&gt;31),1,IF(AND(W1510=1,NOT(OR(מרקובחצי[[#This Row],[עד ועד]]&lt;J1510,מרקובחצי[[#This Row],[עד ועד]]&gt;K1510))),1,"")),"")</f>
        <v/>
      </c>
      <c r="X1511" s="19" t="str">
        <f>IF(AND(מרקובחצי[[#This Row],[CycleNumber]]&lt;$B1512,SUM(מרקובחצי[[#This Row],[11]],R1512)=2),1,"")</f>
        <v/>
      </c>
      <c r="Y1511" s="19" t="str">
        <f>IF(AND(מרקובחצי[[#This Row],[CycleNumber]]&lt;$B1512,SUM(מרקובחצי[[#This Row],[11]],S1512)=2),1,"")</f>
        <v/>
      </c>
      <c r="Z1511" s="19" t="str">
        <f>IF(AND(מרקובחצי[[#This Row],[CycleNumber]]&lt;$B1512,SUM(מרקובחצי[[#This Row],[13]],S1512)=2),1,"")</f>
        <v/>
      </c>
      <c r="AA1511" s="19" t="str">
        <f>IF(AND(מרקובחצי[[#This Row],[CycleNumber]]&lt;$B1512,SUM(מרקובחצי[[#This Row],[13]],T1512)=2),1,"")</f>
        <v/>
      </c>
      <c r="AB1511" s="19" t="str">
        <f>IF(AND(מרקובחצי[[#This Row],[CycleNumber]]&lt;$B1512,SUM(מרקובחצי[[#This Row],[21]],U1512)=2),1,"")</f>
        <v/>
      </c>
      <c r="AC1511" s="19" t="str">
        <f>IF(AND(מרקובחצי[[#This Row],[CycleNumber]]&lt;$B1512,SUM(מרקובחצי[[#This Row],[21]],V1512)=2),1,"")</f>
        <v/>
      </c>
      <c r="AD1511" s="19" t="str">
        <f>IF(AND(מרקובחצי[[#This Row],[CycleNumber]]&lt;$B1512,SUM(מרקובחצי[[#This Row],[23]],V1512)=2),1,"")</f>
        <v/>
      </c>
      <c r="AE1511" s="19" t="str">
        <f>IF(AND(מרקובחצי[[#This Row],[CycleNumber]]&lt;$B1512,SUM(מרקובחצי[[#This Row],[23]],W1512)=2),1,"")</f>
        <v/>
      </c>
      <c r="AF1511" s="19" t="str">
        <f>IF(AND(מרקובחצי[[#This Row],[CycleNumber]]&lt;$B1512,SUM(מרקובחצי[[#This Row],[31]],O1512)=2),1,"")</f>
        <v/>
      </c>
      <c r="AG1511" s="19" t="str">
        <f>IF(AND(מרקובחצי[[#This Row],[CycleNumber]]&lt;$B1512,SUM(מרקובחצי[[#This Row],[31]],P1512)=2),1,"")</f>
        <v/>
      </c>
      <c r="AH1511" s="19" t="str">
        <f>IF(AND(מרקובחצי[[#This Row],[CycleNumber]]&lt;$B1512,SUM(מרקובחצי[[#This Row],[31]],Q1512)=2),1,"")</f>
        <v/>
      </c>
      <c r="AI1511" s="19" t="str">
        <f>IF(AND(מרקובחצי[[#This Row],[CycleNumber]]&lt;$B1512,SUM(U1511:U1512)=2),1,"")</f>
        <v/>
      </c>
      <c r="AJ1511" s="19" t="str">
        <f>IF(AND(מרקובחצי[[#This Row],[CycleNumber]]&lt;$B1512,SUM(מרקובחצי[[#This Row],[32]],O1512)=2),1,"")</f>
        <v/>
      </c>
      <c r="AK1511" s="19" t="str">
        <f>IF(AND(מרקובחצי[[#This Row],[CycleNumber]]&lt;$B1512,SUM(מרקובחצי[[#This Row],[32]],P1512)=2),1,"")</f>
        <v/>
      </c>
      <c r="AL1511" s="19" t="str">
        <f>IF(AND(מרקובחצי[[#This Row],[CycleNumber]]&lt;$B1512,SUM(מרקובחצי[[#This Row],[32]],Q1512)=2),1,"")</f>
        <v/>
      </c>
      <c r="AM1511" s="19" t="str">
        <f>IF(AND(מרקובחצי[[#This Row],[CycleNumber]]&lt;$B1512,SUM(V1511:V1512)=2),1,"")</f>
        <v/>
      </c>
      <c r="AN1511" s="19" t="str">
        <f>IF(AND(מרקובחצי[[#This Row],[CycleNumber]]&lt;$B1512,SUM(מרקובחצי[[#This Row],[33]],O1512)=2),1,"")</f>
        <v/>
      </c>
      <c r="AO1511" s="19" t="str">
        <f>IF(AND(מרקובחצי[[#This Row],[CycleNumber]]&lt;$B1512,SUM(מרקובחצי[[#This Row],[33]],P1512)=2),1,"")</f>
        <v/>
      </c>
      <c r="AP1511" s="19" t="str">
        <f>IF(AND(מרקובחצי[[#This Row],[CycleNumber]]&lt;$B1512,SUM(מרקובחצי[[#This Row],[33]],Q1512)=2),1,"")</f>
        <v/>
      </c>
      <c r="AQ1511" s="19" t="str">
        <f>IF(AND(מרקובחצי[[#This Row],[CycleNumber]]&lt;$B1512,SUM(W1511:W1512)=2),1,"")</f>
        <v/>
      </c>
      <c r="AR1511" s="19" t="str">
        <f>IF(AND(מרקובחצי[[#This Row],[CycleNumber]]&lt;$B1512,SUM(מרקובחצי[[#This Row],[12]],S1512)=2),1,"")</f>
        <v/>
      </c>
      <c r="AS1511" s="19" t="str">
        <f>IF(AND(מרקובחצי[[#This Row],[CycleNumber]]&lt;$B1512,SUM(מרקובחצי[[#This Row],[22]],V1512)=2),1,"")</f>
        <v/>
      </c>
      <c r="AT1511" s="21">
        <f>SUM(מרקובחצי[[#This Row],[11]:[33]])</f>
        <v>1</v>
      </c>
    </row>
    <row r="1512" spans="1:46" hidden="1" x14ac:dyDescent="0.25">
      <c r="A1512" t="s">
        <v>159</v>
      </c>
      <c r="B1512">
        <v>1</v>
      </c>
      <c r="C1512">
        <v>35</v>
      </c>
      <c r="D1512">
        <f>מרקובחצי[[#This Row],[LengthofCycle]]+1</f>
        <v>36</v>
      </c>
      <c r="E1512">
        <f>IF(IFERROR(LOOKUP(מרקובחצי[[#This Row],[ClientID]],קביעויות[הפלגה]),FALSE)=מרקובחצי[[#This Row],[ClientID]],1,"")</f>
        <v>1</v>
      </c>
      <c r="F1512" t="str">
        <f>IF(IFERROR(LOOKUP(מרקובחצי[[#This Row],[ClientID]],סוגחציקבוע[S31]),FALSE)=מרקובחצי[[#This Row],[ClientID]],1,"")</f>
        <v/>
      </c>
      <c r="G1512" t="str">
        <f>IF(IFERROR(LOOKUP(מרקובחצי[[#This Row],[ClientID]],סוגחציקבוע[S32]),FALSE)=מרקובחצי[[#This Row],[ClientID]],1,"")</f>
        <v/>
      </c>
      <c r="H1512" t="str">
        <f>IF(IFERROR(LOOKUP(מרקובחצי[[#This Row],[ClientID]],סוגחציקבוע[S33]),FALSE)=מרקובחצי[[#This Row],[ClientID]],1,"")</f>
        <v/>
      </c>
      <c r="I1512" t="str">
        <f>IF(IFERROR(LOOKUP(מרקובחצי[[#This Row],[ClientID]],סוגחציקבוע[S32&amp;33]),FALSE)=מרקובחצי[[#This Row],[ClientID]],1,"")</f>
        <v/>
      </c>
      <c r="J1512">
        <f>IF(SUM(מרקובחצי[[#This Row],[11]:[13]])=1,מרקובחצי[[#This Row],[עד ועד]],IF(SUM(R1511:T1512)=1,IF(מרקובחצי[[#This Row],[עד ועד]]&lt;J1511,מרקובחצי[[#This Row],[עד ועד]],J1511),J1511))</f>
        <v>27</v>
      </c>
      <c r="K1512">
        <f>IF(SUM(מרקובחצי[[#This Row],[11]:[13]])=1,מרקובחצי[[#This Row],[עד ועד]],IF(SUM(R1511:T1512)=1,IF(מרקובחצי[[#This Row],[עד ועד]]&gt;K1511,מרקובחצי[[#This Row],[עד ועד]],K1511),K1511))</f>
        <v>52</v>
      </c>
      <c r="L1512" t="str">
        <f>IF(AND(SUM(מרקובחצי[[#This Row],[31]:[33]])=1,SUM(U1511:W1511)=0),מרקובחצי[[#This Row],[מקס]]-מרקובחצי[[#This Row],[מינ]],"")</f>
        <v/>
      </c>
      <c r="M151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12" t="str">
        <f t="shared" si="23"/>
        <v>S32</v>
      </c>
      <c r="O1512" t="str">
        <f>IF(מרקובחצי[[#This Row],[קבעה הפלגה?]]=1,"",IF(AND(מרקובחצי[[#This Row],[עד ועד]]&lt;29,OR(מרקובחצי[[#This Row],[CycleNumber]]=1,AND(U1511=1,OR(מרקובחצי[[#This Row],[עד ועד]]&lt;J1511,מרקובחצי[[#This Row],[עד ועד]]&gt;K1511)),AND(V1511=1,מרקובחצי[[#This Row],[עד ועד]]&lt;J1511),W1511=1)),1,""))</f>
        <v/>
      </c>
      <c r="P1512" t="str">
        <f>IF(מרקובחצי[[#This Row],[קבעה הפלגה?]]=1,"",IF(AND(מרקובחצי[[#This Row],[עד ועד]]&gt;28,מרקובחצי[[#This Row],[עד ועד]]&lt;32,OR(מרקובחצי[[#This Row],[CycleNumber]]=1,AND(U1511=1),AND(V1511=1,OR(מרקובחצי[[#This Row],[עד ועד]]&lt;J1511,מרקובחצי[[#This Row],[עד ועד]]&gt;K1511)),W1511=1)),1,""))</f>
        <v/>
      </c>
      <c r="Q1512" t="str">
        <f>IF(מרקובחצי[[#This Row],[קבעה הפלגה?]]=1,"",IF(AND(מרקובחצי[[#This Row],[עד ועד]]&gt;31,OR(מרקובחצי[[#This Row],[CycleNumber]]=1,AND(U1511=1),AND(V1511=1,מרקובחצי[[#This Row],[עד ועד]]&gt;K1511),AND(W1511=1,OR(מרקובחצי[[#This Row],[עד ועד]]&gt;K1511,מרקובחצי[[#This Row],[עד ועד]]&lt;J1511)))),1,""))</f>
        <v/>
      </c>
      <c r="R1512" t="str">
        <f>IF(מרקובחצי[[#This Row],[CycleNumber]]&gt;1,IF(AND(O1511=1,מרקובחצי[[#This Row],[עד ועד]]&lt;29),1,""),"")</f>
        <v/>
      </c>
      <c r="S1512" t="str">
        <f>IF(מרקובחצי[[#This Row],[CycleNumber]]&gt;1,IF(OR(AND(O1511=1,מרקובחצי[[#This Row],[עד ועד]]&gt;28),AND(P1511=1),AND(Q1511=1,מרקובחצי[[#This Row],[עד ועד]]&lt;32)),1,""),"")</f>
        <v/>
      </c>
      <c r="T1512" t="str">
        <f>IF(מרקובחצי[[#This Row],[CycleNumber]]&gt;1,IF(AND(Q1511=1,מרקובחצי[[#This Row],[עד ועד]]&gt;31),1,""),"")</f>
        <v/>
      </c>
      <c r="U1512" t="str">
        <f>IF(מרקובחצי[[#This Row],[CycleNumber]]&gt;1,IF(AND(R1511=1,מרקובחצי[[#This Row],[עד ועד]]&lt;29),1,IF(AND(U1511=1,NOT(OR(מרקובחצי[[#This Row],[עד ועד]]&lt;J1511,מרקובחצי[[#This Row],[עד ועד]]&gt;K1511))),1,"")),"")</f>
        <v/>
      </c>
      <c r="V1512" t="str">
        <f>IF(מרקובחצי[[#This Row],[CycleNumber]]&gt;1,IF(AND(SUM(R1511:T1511)=1,מרקובחצי[[#This Row],[עד ועד]]&gt;28,מרקובחצי[[#This Row],[עד ועד]]&lt;32),1,IF(OR(S1511=1,AND(R1511=1,מרקובחצי[[#This Row],[עד ועד]]&gt;28),AND(T1511=1,מרקובחצי[[#This Row],[עד ועד]]&lt;32)),1,IF(AND(V1511=1,NOT(OR(מרקובחצי[[#This Row],[עד ועד]]&lt;J1511,מרקובחצי[[#This Row],[עד ועד]]&gt;K1511))),1,""))),"")</f>
        <v/>
      </c>
      <c r="W1512" t="str">
        <f>IF(מרקובחצי[[#This Row],[CycleNumber]]&gt;1,IF(AND(T1511=1,מרקובחצי[[#This Row],[עד ועד]]&gt;31),1,IF(AND(W1511=1,NOT(OR(מרקובחצי[[#This Row],[עד ועד]]&lt;J1511,מרקובחצי[[#This Row],[עד ועד]]&gt;K1511))),1,"")),"")</f>
        <v/>
      </c>
      <c r="X1512" t="str">
        <f>IF(AND(מרקובחצי[[#This Row],[CycleNumber]]&lt;$B1513,SUM(מרקובחצי[[#This Row],[11]],R1513)=2),1,"")</f>
        <v/>
      </c>
      <c r="Y1512" t="str">
        <f>IF(AND(מרקובחצי[[#This Row],[CycleNumber]]&lt;$B1513,SUM(מרקובחצי[[#This Row],[11]],S1513)=2),1,"")</f>
        <v/>
      </c>
      <c r="Z1512" t="str">
        <f>IF(AND(מרקובחצי[[#This Row],[CycleNumber]]&lt;$B1513,SUM(מרקובחצי[[#This Row],[13]],S1513)=2),1,"")</f>
        <v/>
      </c>
      <c r="AA1512" t="str">
        <f>IF(AND(מרקובחצי[[#This Row],[CycleNumber]]&lt;$B1513,SUM(מרקובחצי[[#This Row],[13]],T1513)=2),1,"")</f>
        <v/>
      </c>
      <c r="AB1512" t="str">
        <f>IF(AND(מרקובחצי[[#This Row],[CycleNumber]]&lt;$B1513,SUM(מרקובחצי[[#This Row],[21]],U1513)=2),1,"")</f>
        <v/>
      </c>
      <c r="AC1512" t="str">
        <f>IF(AND(מרקובחצי[[#This Row],[CycleNumber]]&lt;$B1513,SUM(מרקובחצי[[#This Row],[21]],V1513)=2),1,"")</f>
        <v/>
      </c>
      <c r="AD1512" t="str">
        <f>IF(AND(מרקובחצי[[#This Row],[CycleNumber]]&lt;$B1513,SUM(מרקובחצי[[#This Row],[23]],V1513)=2),1,"")</f>
        <v/>
      </c>
      <c r="AE1512" t="str">
        <f>IF(AND(מרקובחצי[[#This Row],[CycleNumber]]&lt;$B1513,SUM(מרקובחצי[[#This Row],[23]],W1513)=2),1,"")</f>
        <v/>
      </c>
      <c r="AF1512" t="str">
        <f>IF(AND(מרקובחצי[[#This Row],[CycleNumber]]&lt;$B1513,SUM(מרקובחצי[[#This Row],[31]],O1513)=2),1,"")</f>
        <v/>
      </c>
      <c r="AG1512" t="str">
        <f>IF(AND(מרקובחצי[[#This Row],[CycleNumber]]&lt;$B1513,SUM(מרקובחצי[[#This Row],[31]],P1513)=2),1,"")</f>
        <v/>
      </c>
      <c r="AH1512" t="str">
        <f>IF(AND(מרקובחצי[[#This Row],[CycleNumber]]&lt;$B1513,SUM(מרקובחצי[[#This Row],[31]],Q1513)=2),1,"")</f>
        <v/>
      </c>
      <c r="AI1512" t="str">
        <f>IF(AND(מרקובחצי[[#This Row],[CycleNumber]]&lt;$B1513,SUM(U1512:U1513)=2),1,"")</f>
        <v/>
      </c>
      <c r="AJ1512" t="str">
        <f>IF(AND(מרקובחצי[[#This Row],[CycleNumber]]&lt;$B1513,SUM(מרקובחצי[[#This Row],[32]],O1513)=2),1,"")</f>
        <v/>
      </c>
      <c r="AK1512" t="str">
        <f>IF(AND(מרקובחצי[[#This Row],[CycleNumber]]&lt;$B1513,SUM(מרקובחצי[[#This Row],[32]],P1513)=2),1,"")</f>
        <v/>
      </c>
      <c r="AL1512" t="str">
        <f>IF(AND(מרקובחצי[[#This Row],[CycleNumber]]&lt;$B1513,SUM(מרקובחצי[[#This Row],[32]],Q1513)=2),1,"")</f>
        <v/>
      </c>
      <c r="AM1512" t="str">
        <f>IF(AND(מרקובחצי[[#This Row],[CycleNumber]]&lt;$B1513,SUM(V1512:V1513)=2),1,"")</f>
        <v/>
      </c>
      <c r="AN1512" t="str">
        <f>IF(AND(מרקובחצי[[#This Row],[CycleNumber]]&lt;$B1513,SUM(מרקובחצי[[#This Row],[33]],O1513)=2),1,"")</f>
        <v/>
      </c>
      <c r="AO1512" t="str">
        <f>IF(AND(מרקובחצי[[#This Row],[CycleNumber]]&lt;$B1513,SUM(מרקובחצי[[#This Row],[33]],P1513)=2),1,"")</f>
        <v/>
      </c>
      <c r="AP1512" t="str">
        <f>IF(AND(מרקובחצי[[#This Row],[CycleNumber]]&lt;$B1513,SUM(מרקובחצי[[#This Row],[33]],Q1513)=2),1,"")</f>
        <v/>
      </c>
      <c r="AQ1512" t="str">
        <f>IF(AND(מרקובחצי[[#This Row],[CycleNumber]]&lt;$B1513,SUM(W1512:W1513)=2),1,"")</f>
        <v/>
      </c>
      <c r="AR1512" t="str">
        <f>IF(AND(מרקובחצי[[#This Row],[CycleNumber]]&lt;$B1513,SUM(מרקובחצי[[#This Row],[12]],S1513)=2),1,"")</f>
        <v/>
      </c>
      <c r="AS1512" t="str">
        <f>IF(AND(מרקובחצי[[#This Row],[CycleNumber]]&lt;$B1513,SUM(מרקובחצי[[#This Row],[22]],V1513)=2),1,"")</f>
        <v/>
      </c>
      <c r="AT1512" s="3">
        <f>SUM(מרקובחצי[[#This Row],[11]:[33]])</f>
        <v>0</v>
      </c>
    </row>
    <row r="1513" spans="1:46" hidden="1" x14ac:dyDescent="0.25">
      <c r="A1513" t="s">
        <v>159</v>
      </c>
      <c r="B1513">
        <v>2</v>
      </c>
      <c r="C1513">
        <v>34</v>
      </c>
      <c r="D1513">
        <f>מרקובחצי[[#This Row],[LengthofCycle]]+1</f>
        <v>35</v>
      </c>
      <c r="E1513">
        <f>IF(IFERROR(LOOKUP(מרקובחצי[[#This Row],[ClientID]],קביעויות[הפלגה]),FALSE)=מרקובחצי[[#This Row],[ClientID]],1,"")</f>
        <v>1</v>
      </c>
      <c r="F1513" t="str">
        <f>IF(IFERROR(LOOKUP(מרקובחצי[[#This Row],[ClientID]],סוגחציקבוע[S31]),FALSE)=מרקובחצי[[#This Row],[ClientID]],1,"")</f>
        <v/>
      </c>
      <c r="G1513" t="str">
        <f>IF(IFERROR(LOOKUP(מרקובחצי[[#This Row],[ClientID]],סוגחציקבוע[S32]),FALSE)=מרקובחצי[[#This Row],[ClientID]],1,"")</f>
        <v/>
      </c>
      <c r="H1513" t="str">
        <f>IF(IFERROR(LOOKUP(מרקובחצי[[#This Row],[ClientID]],סוגחציקבוע[S33]),FALSE)=מרקובחצי[[#This Row],[ClientID]],1,"")</f>
        <v/>
      </c>
      <c r="I1513" t="str">
        <f>IF(IFERROR(LOOKUP(מרקובחצי[[#This Row],[ClientID]],סוגחציקבוע[S32&amp;33]),FALSE)=מרקובחצי[[#This Row],[ClientID]],1,"")</f>
        <v/>
      </c>
      <c r="J1513">
        <f>IF(SUM(מרקובחצי[[#This Row],[11]:[13]])=1,מרקובחצי[[#This Row],[עד ועד]],IF(SUM(R1512:T1513)=1,IF(מרקובחצי[[#This Row],[עד ועד]]&lt;J1512,מרקובחצי[[#This Row],[עד ועד]],J1512),J1512))</f>
        <v>27</v>
      </c>
      <c r="K1513">
        <f>IF(SUM(מרקובחצי[[#This Row],[11]:[13]])=1,מרקובחצי[[#This Row],[עד ועד]],IF(SUM(R1512:T1513)=1,IF(מרקובחצי[[#This Row],[עד ועד]]&gt;K1512,מרקובחצי[[#This Row],[עד ועד]],K1512),K1512))</f>
        <v>52</v>
      </c>
      <c r="L1513" t="str">
        <f>IF(AND(SUM(מרקובחצי[[#This Row],[31]:[33]])=1,SUM(U1512:W1512)=0),מרקובחצי[[#This Row],[מקס]]-מרקובחצי[[#This Row],[מינ]],"")</f>
        <v/>
      </c>
      <c r="M151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13" t="str">
        <f t="shared" si="23"/>
        <v/>
      </c>
      <c r="O1513" t="str">
        <f>IF(מרקובחצי[[#This Row],[קבעה הפלגה?]]=1,"",IF(AND(מרקובחצי[[#This Row],[עד ועד]]&lt;29,OR(מרקובחצי[[#This Row],[CycleNumber]]=1,AND(U1512=1,OR(מרקובחצי[[#This Row],[עד ועד]]&lt;J1512,מרקובחצי[[#This Row],[עד ועד]]&gt;K1512)),AND(V1512=1,מרקובחצי[[#This Row],[עד ועד]]&lt;J1512),W1512=1)),1,""))</f>
        <v/>
      </c>
      <c r="P1513" t="str">
        <f>IF(מרקובחצי[[#This Row],[קבעה הפלגה?]]=1,"",IF(AND(מרקובחצי[[#This Row],[עד ועד]]&gt;28,מרקובחצי[[#This Row],[עד ועד]]&lt;32,OR(מרקובחצי[[#This Row],[CycleNumber]]=1,AND(U1512=1),AND(V1512=1,OR(מרקובחצי[[#This Row],[עד ועד]]&lt;J1512,מרקובחצי[[#This Row],[עד ועד]]&gt;K1512)),W1512=1)),1,""))</f>
        <v/>
      </c>
      <c r="Q1513" t="str">
        <f>IF(מרקובחצי[[#This Row],[קבעה הפלגה?]]=1,"",IF(AND(מרקובחצי[[#This Row],[עד ועד]]&gt;31,OR(מרקובחצי[[#This Row],[CycleNumber]]=1,AND(U1512=1),AND(V1512=1,מרקובחצי[[#This Row],[עד ועד]]&gt;K1512),AND(W1512=1,OR(מרקובחצי[[#This Row],[עד ועד]]&gt;K1512,מרקובחצי[[#This Row],[עד ועד]]&lt;J1512)))),1,""))</f>
        <v/>
      </c>
      <c r="R1513" t="str">
        <f>IF(מרקובחצי[[#This Row],[CycleNumber]]&gt;1,IF(AND(O1512=1,מרקובחצי[[#This Row],[עד ועד]]&lt;29),1,""),"")</f>
        <v/>
      </c>
      <c r="S1513" t="str">
        <f>IF(מרקובחצי[[#This Row],[CycleNumber]]&gt;1,IF(OR(AND(O1512=1,מרקובחצי[[#This Row],[עד ועד]]&gt;28),AND(P1512=1),AND(Q1512=1,מרקובחצי[[#This Row],[עד ועד]]&lt;32)),1,""),"")</f>
        <v/>
      </c>
      <c r="T1513" t="str">
        <f>IF(מרקובחצי[[#This Row],[CycleNumber]]&gt;1,IF(AND(Q1512=1,מרקובחצי[[#This Row],[עד ועד]]&gt;31),1,""),"")</f>
        <v/>
      </c>
      <c r="U1513" t="str">
        <f>IF(מרקובחצי[[#This Row],[CycleNumber]]&gt;1,IF(AND(R1512=1,מרקובחצי[[#This Row],[עד ועד]]&lt;29),1,IF(AND(U1512=1,NOT(OR(מרקובחצי[[#This Row],[עד ועד]]&lt;J1512,מרקובחצי[[#This Row],[עד ועד]]&gt;K1512))),1,"")),"")</f>
        <v/>
      </c>
      <c r="V1513" t="str">
        <f>IF(מרקובחצי[[#This Row],[CycleNumber]]&gt;1,IF(AND(SUM(R1512:T1512)=1,מרקובחצי[[#This Row],[עד ועד]]&gt;28,מרקובחצי[[#This Row],[עד ועד]]&lt;32),1,IF(OR(S1512=1,AND(R1512=1,מרקובחצי[[#This Row],[עד ועד]]&gt;28),AND(T1512=1,מרקובחצי[[#This Row],[עד ועד]]&lt;32)),1,IF(AND(V1512=1,NOT(OR(מרקובחצי[[#This Row],[עד ועד]]&lt;J1512,מרקובחצי[[#This Row],[עד ועד]]&gt;K1512))),1,""))),"")</f>
        <v/>
      </c>
      <c r="W1513" t="str">
        <f>IF(מרקובחצי[[#This Row],[CycleNumber]]&gt;1,IF(AND(T1512=1,מרקובחצי[[#This Row],[עד ועד]]&gt;31),1,IF(AND(W1512=1,NOT(OR(מרקובחצי[[#This Row],[עד ועד]]&lt;J1512,מרקובחצי[[#This Row],[עד ועד]]&gt;K1512))),1,"")),"")</f>
        <v/>
      </c>
      <c r="X1513" t="str">
        <f>IF(AND(מרקובחצי[[#This Row],[CycleNumber]]&lt;$B1514,SUM(מרקובחצי[[#This Row],[11]],R1514)=2),1,"")</f>
        <v/>
      </c>
      <c r="Y1513" t="str">
        <f>IF(AND(מרקובחצי[[#This Row],[CycleNumber]]&lt;$B1514,SUM(מרקובחצי[[#This Row],[11]],S1514)=2),1,"")</f>
        <v/>
      </c>
      <c r="Z1513" t="str">
        <f>IF(AND(מרקובחצי[[#This Row],[CycleNumber]]&lt;$B1514,SUM(מרקובחצי[[#This Row],[13]],S1514)=2),1,"")</f>
        <v/>
      </c>
      <c r="AA1513" t="str">
        <f>IF(AND(מרקובחצי[[#This Row],[CycleNumber]]&lt;$B1514,SUM(מרקובחצי[[#This Row],[13]],T1514)=2),1,"")</f>
        <v/>
      </c>
      <c r="AB1513" t="str">
        <f>IF(AND(מרקובחצי[[#This Row],[CycleNumber]]&lt;$B1514,SUM(מרקובחצי[[#This Row],[21]],U1514)=2),1,"")</f>
        <v/>
      </c>
      <c r="AC1513" t="str">
        <f>IF(AND(מרקובחצי[[#This Row],[CycleNumber]]&lt;$B1514,SUM(מרקובחצי[[#This Row],[21]],V1514)=2),1,"")</f>
        <v/>
      </c>
      <c r="AD1513" t="str">
        <f>IF(AND(מרקובחצי[[#This Row],[CycleNumber]]&lt;$B1514,SUM(מרקובחצי[[#This Row],[23]],V1514)=2),1,"")</f>
        <v/>
      </c>
      <c r="AE1513" t="str">
        <f>IF(AND(מרקובחצי[[#This Row],[CycleNumber]]&lt;$B1514,SUM(מרקובחצי[[#This Row],[23]],W1514)=2),1,"")</f>
        <v/>
      </c>
      <c r="AF1513" t="str">
        <f>IF(AND(מרקובחצי[[#This Row],[CycleNumber]]&lt;$B1514,SUM(מרקובחצי[[#This Row],[31]],O1514)=2),1,"")</f>
        <v/>
      </c>
      <c r="AG1513" t="str">
        <f>IF(AND(מרקובחצי[[#This Row],[CycleNumber]]&lt;$B1514,SUM(מרקובחצי[[#This Row],[31]],P1514)=2),1,"")</f>
        <v/>
      </c>
      <c r="AH1513" t="str">
        <f>IF(AND(מרקובחצי[[#This Row],[CycleNumber]]&lt;$B1514,SUM(מרקובחצי[[#This Row],[31]],Q1514)=2),1,"")</f>
        <v/>
      </c>
      <c r="AI1513" t="str">
        <f>IF(AND(מרקובחצי[[#This Row],[CycleNumber]]&lt;$B1514,SUM(U1513:U1514)=2),1,"")</f>
        <v/>
      </c>
      <c r="AJ1513" t="str">
        <f>IF(AND(מרקובחצי[[#This Row],[CycleNumber]]&lt;$B1514,SUM(מרקובחצי[[#This Row],[32]],O1514)=2),1,"")</f>
        <v/>
      </c>
      <c r="AK1513" t="str">
        <f>IF(AND(מרקובחצי[[#This Row],[CycleNumber]]&lt;$B1514,SUM(מרקובחצי[[#This Row],[32]],P1514)=2),1,"")</f>
        <v/>
      </c>
      <c r="AL1513" t="str">
        <f>IF(AND(מרקובחצי[[#This Row],[CycleNumber]]&lt;$B1514,SUM(מרקובחצי[[#This Row],[32]],Q1514)=2),1,"")</f>
        <v/>
      </c>
      <c r="AM1513" t="str">
        <f>IF(AND(מרקובחצי[[#This Row],[CycleNumber]]&lt;$B1514,SUM(V1513:V1514)=2),1,"")</f>
        <v/>
      </c>
      <c r="AN1513" t="str">
        <f>IF(AND(מרקובחצי[[#This Row],[CycleNumber]]&lt;$B1514,SUM(מרקובחצי[[#This Row],[33]],O1514)=2),1,"")</f>
        <v/>
      </c>
      <c r="AO1513" t="str">
        <f>IF(AND(מרקובחצי[[#This Row],[CycleNumber]]&lt;$B1514,SUM(מרקובחצי[[#This Row],[33]],P1514)=2),1,"")</f>
        <v/>
      </c>
      <c r="AP1513" t="str">
        <f>IF(AND(מרקובחצי[[#This Row],[CycleNumber]]&lt;$B1514,SUM(מרקובחצי[[#This Row],[33]],Q1514)=2),1,"")</f>
        <v/>
      </c>
      <c r="AQ1513" t="str">
        <f>IF(AND(מרקובחצי[[#This Row],[CycleNumber]]&lt;$B1514,SUM(W1513:W1514)=2),1,"")</f>
        <v/>
      </c>
      <c r="AR1513" t="str">
        <f>IF(AND(מרקובחצי[[#This Row],[CycleNumber]]&lt;$B1514,SUM(מרקובחצי[[#This Row],[12]],S1514)=2),1,"")</f>
        <v/>
      </c>
      <c r="AS1513" t="str">
        <f>IF(AND(מרקובחצי[[#This Row],[CycleNumber]]&lt;$B1514,SUM(מרקובחצי[[#This Row],[22]],V1514)=2),1,"")</f>
        <v/>
      </c>
      <c r="AT1513" s="3">
        <f>SUM(מרקובחצי[[#This Row],[11]:[33]])</f>
        <v>0</v>
      </c>
    </row>
    <row r="1514" spans="1:46" hidden="1" x14ac:dyDescent="0.25">
      <c r="A1514" t="s">
        <v>159</v>
      </c>
      <c r="B1514">
        <v>3</v>
      </c>
      <c r="C1514">
        <v>32</v>
      </c>
      <c r="D1514">
        <f>מרקובחצי[[#This Row],[LengthofCycle]]+1</f>
        <v>33</v>
      </c>
      <c r="E1514">
        <f>IF(IFERROR(LOOKUP(מרקובחצי[[#This Row],[ClientID]],קביעויות[הפלגה]),FALSE)=מרקובחצי[[#This Row],[ClientID]],1,"")</f>
        <v>1</v>
      </c>
      <c r="F1514" t="str">
        <f>IF(IFERROR(LOOKUP(מרקובחצי[[#This Row],[ClientID]],סוגחציקבוע[S31]),FALSE)=מרקובחצי[[#This Row],[ClientID]],1,"")</f>
        <v/>
      </c>
      <c r="G1514" t="str">
        <f>IF(IFERROR(LOOKUP(מרקובחצי[[#This Row],[ClientID]],סוגחציקבוע[S32]),FALSE)=מרקובחצי[[#This Row],[ClientID]],1,"")</f>
        <v/>
      </c>
      <c r="H1514" t="str">
        <f>IF(IFERROR(LOOKUP(מרקובחצי[[#This Row],[ClientID]],סוגחציקבוע[S33]),FALSE)=מרקובחצי[[#This Row],[ClientID]],1,"")</f>
        <v/>
      </c>
      <c r="I1514" t="str">
        <f>IF(IFERROR(LOOKUP(מרקובחצי[[#This Row],[ClientID]],סוגחציקבוע[S32&amp;33]),FALSE)=מרקובחצי[[#This Row],[ClientID]],1,"")</f>
        <v/>
      </c>
      <c r="J1514">
        <f>IF(SUM(מרקובחצי[[#This Row],[11]:[13]])=1,מרקובחצי[[#This Row],[עד ועד]],IF(SUM(R1513:T1514)=1,IF(מרקובחצי[[#This Row],[עד ועד]]&lt;J1513,מרקובחצי[[#This Row],[עד ועד]],J1513),J1513))</f>
        <v>27</v>
      </c>
      <c r="K1514">
        <f>IF(SUM(מרקובחצי[[#This Row],[11]:[13]])=1,מרקובחצי[[#This Row],[עד ועד]],IF(SUM(R1513:T1514)=1,IF(מרקובחצי[[#This Row],[עד ועד]]&gt;K1513,מרקובחצי[[#This Row],[עד ועד]],K1513),K1513))</f>
        <v>52</v>
      </c>
      <c r="L1514" t="str">
        <f>IF(AND(SUM(מרקובחצי[[#This Row],[31]:[33]])=1,SUM(U1513:W1513)=0),מרקובחצי[[#This Row],[מקס]]-מרקובחצי[[#This Row],[מינ]],"")</f>
        <v/>
      </c>
      <c r="M151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14" t="str">
        <f t="shared" si="23"/>
        <v/>
      </c>
      <c r="O1514" t="str">
        <f>IF(מרקובחצי[[#This Row],[קבעה הפלגה?]]=1,"",IF(AND(מרקובחצי[[#This Row],[עד ועד]]&lt;29,OR(מרקובחצי[[#This Row],[CycleNumber]]=1,AND(U1513=1,OR(מרקובחצי[[#This Row],[עד ועד]]&lt;J1513,מרקובחצי[[#This Row],[עד ועד]]&gt;K1513)),AND(V1513=1,מרקובחצי[[#This Row],[עד ועד]]&lt;J1513),W1513=1)),1,""))</f>
        <v/>
      </c>
      <c r="P1514" t="str">
        <f>IF(מרקובחצי[[#This Row],[קבעה הפלגה?]]=1,"",IF(AND(מרקובחצי[[#This Row],[עד ועד]]&gt;28,מרקובחצי[[#This Row],[עד ועד]]&lt;32,OR(מרקובחצי[[#This Row],[CycleNumber]]=1,AND(U1513=1),AND(V1513=1,OR(מרקובחצי[[#This Row],[עד ועד]]&lt;J1513,מרקובחצי[[#This Row],[עד ועד]]&gt;K1513)),W1513=1)),1,""))</f>
        <v/>
      </c>
      <c r="Q1514" t="str">
        <f>IF(מרקובחצי[[#This Row],[קבעה הפלגה?]]=1,"",IF(AND(מרקובחצי[[#This Row],[עד ועד]]&gt;31,OR(מרקובחצי[[#This Row],[CycleNumber]]=1,AND(U1513=1),AND(V1513=1,מרקובחצי[[#This Row],[עד ועד]]&gt;K1513),AND(W1513=1,OR(מרקובחצי[[#This Row],[עד ועד]]&gt;K1513,מרקובחצי[[#This Row],[עד ועד]]&lt;J1513)))),1,""))</f>
        <v/>
      </c>
      <c r="R1514" t="str">
        <f>IF(מרקובחצי[[#This Row],[CycleNumber]]&gt;1,IF(AND(O1513=1,מרקובחצי[[#This Row],[עד ועד]]&lt;29),1,""),"")</f>
        <v/>
      </c>
      <c r="S1514" t="str">
        <f>IF(מרקובחצי[[#This Row],[CycleNumber]]&gt;1,IF(OR(AND(O1513=1,מרקובחצי[[#This Row],[עד ועד]]&gt;28),AND(P1513=1),AND(Q1513=1,מרקובחצי[[#This Row],[עד ועד]]&lt;32)),1,""),"")</f>
        <v/>
      </c>
      <c r="T1514" t="str">
        <f>IF(מרקובחצי[[#This Row],[CycleNumber]]&gt;1,IF(AND(Q1513=1,מרקובחצי[[#This Row],[עד ועד]]&gt;31),1,""),"")</f>
        <v/>
      </c>
      <c r="U1514" t="str">
        <f>IF(מרקובחצי[[#This Row],[CycleNumber]]&gt;1,IF(AND(R1513=1,מרקובחצי[[#This Row],[עד ועד]]&lt;29),1,IF(AND(U1513=1,NOT(OR(מרקובחצי[[#This Row],[עד ועד]]&lt;J1513,מרקובחצי[[#This Row],[עד ועד]]&gt;K1513))),1,"")),"")</f>
        <v/>
      </c>
      <c r="V1514" t="str">
        <f>IF(מרקובחצי[[#This Row],[CycleNumber]]&gt;1,IF(AND(SUM(R1513:T1513)=1,מרקובחצי[[#This Row],[עד ועד]]&gt;28,מרקובחצי[[#This Row],[עד ועד]]&lt;32),1,IF(OR(S1513=1,AND(R1513=1,מרקובחצי[[#This Row],[עד ועד]]&gt;28),AND(T1513=1,מרקובחצי[[#This Row],[עד ועד]]&lt;32)),1,IF(AND(V1513=1,NOT(OR(מרקובחצי[[#This Row],[עד ועד]]&lt;J1513,מרקובחצי[[#This Row],[עד ועד]]&gt;K1513))),1,""))),"")</f>
        <v/>
      </c>
      <c r="W1514" t="str">
        <f>IF(מרקובחצי[[#This Row],[CycleNumber]]&gt;1,IF(AND(T1513=1,מרקובחצי[[#This Row],[עד ועד]]&gt;31),1,IF(AND(W1513=1,NOT(OR(מרקובחצי[[#This Row],[עד ועד]]&lt;J1513,מרקובחצי[[#This Row],[עד ועד]]&gt;K1513))),1,"")),"")</f>
        <v/>
      </c>
      <c r="X1514" t="str">
        <f>IF(AND(מרקובחצי[[#This Row],[CycleNumber]]&lt;$B1515,SUM(מרקובחצי[[#This Row],[11]],R1515)=2),1,"")</f>
        <v/>
      </c>
      <c r="Y1514" t="str">
        <f>IF(AND(מרקובחצי[[#This Row],[CycleNumber]]&lt;$B1515,SUM(מרקובחצי[[#This Row],[11]],S1515)=2),1,"")</f>
        <v/>
      </c>
      <c r="Z1514" t="str">
        <f>IF(AND(מרקובחצי[[#This Row],[CycleNumber]]&lt;$B1515,SUM(מרקובחצי[[#This Row],[13]],S1515)=2),1,"")</f>
        <v/>
      </c>
      <c r="AA1514" t="str">
        <f>IF(AND(מרקובחצי[[#This Row],[CycleNumber]]&lt;$B1515,SUM(מרקובחצי[[#This Row],[13]],T1515)=2),1,"")</f>
        <v/>
      </c>
      <c r="AB1514" t="str">
        <f>IF(AND(מרקובחצי[[#This Row],[CycleNumber]]&lt;$B1515,SUM(מרקובחצי[[#This Row],[21]],U1515)=2),1,"")</f>
        <v/>
      </c>
      <c r="AC1514" t="str">
        <f>IF(AND(מרקובחצי[[#This Row],[CycleNumber]]&lt;$B1515,SUM(מרקובחצי[[#This Row],[21]],V1515)=2),1,"")</f>
        <v/>
      </c>
      <c r="AD1514" t="str">
        <f>IF(AND(מרקובחצי[[#This Row],[CycleNumber]]&lt;$B1515,SUM(מרקובחצי[[#This Row],[23]],V1515)=2),1,"")</f>
        <v/>
      </c>
      <c r="AE1514" t="str">
        <f>IF(AND(מרקובחצי[[#This Row],[CycleNumber]]&lt;$B1515,SUM(מרקובחצי[[#This Row],[23]],W1515)=2),1,"")</f>
        <v/>
      </c>
      <c r="AF1514" t="str">
        <f>IF(AND(מרקובחצי[[#This Row],[CycleNumber]]&lt;$B1515,SUM(מרקובחצי[[#This Row],[31]],O1515)=2),1,"")</f>
        <v/>
      </c>
      <c r="AG1514" t="str">
        <f>IF(AND(מרקובחצי[[#This Row],[CycleNumber]]&lt;$B1515,SUM(מרקובחצי[[#This Row],[31]],P1515)=2),1,"")</f>
        <v/>
      </c>
      <c r="AH1514" t="str">
        <f>IF(AND(מרקובחצי[[#This Row],[CycleNumber]]&lt;$B1515,SUM(מרקובחצי[[#This Row],[31]],Q1515)=2),1,"")</f>
        <v/>
      </c>
      <c r="AI1514" t="str">
        <f>IF(AND(מרקובחצי[[#This Row],[CycleNumber]]&lt;$B1515,SUM(U1514:U1515)=2),1,"")</f>
        <v/>
      </c>
      <c r="AJ1514" t="str">
        <f>IF(AND(מרקובחצי[[#This Row],[CycleNumber]]&lt;$B1515,SUM(מרקובחצי[[#This Row],[32]],O1515)=2),1,"")</f>
        <v/>
      </c>
      <c r="AK1514" t="str">
        <f>IF(AND(מרקובחצי[[#This Row],[CycleNumber]]&lt;$B1515,SUM(מרקובחצי[[#This Row],[32]],P1515)=2),1,"")</f>
        <v/>
      </c>
      <c r="AL1514" t="str">
        <f>IF(AND(מרקובחצי[[#This Row],[CycleNumber]]&lt;$B1515,SUM(מרקובחצי[[#This Row],[32]],Q1515)=2),1,"")</f>
        <v/>
      </c>
      <c r="AM1514" t="str">
        <f>IF(AND(מרקובחצי[[#This Row],[CycleNumber]]&lt;$B1515,SUM(V1514:V1515)=2),1,"")</f>
        <v/>
      </c>
      <c r="AN1514" t="str">
        <f>IF(AND(מרקובחצי[[#This Row],[CycleNumber]]&lt;$B1515,SUM(מרקובחצי[[#This Row],[33]],O1515)=2),1,"")</f>
        <v/>
      </c>
      <c r="AO1514" t="str">
        <f>IF(AND(מרקובחצי[[#This Row],[CycleNumber]]&lt;$B1515,SUM(מרקובחצי[[#This Row],[33]],P1515)=2),1,"")</f>
        <v/>
      </c>
      <c r="AP1514" t="str">
        <f>IF(AND(מרקובחצי[[#This Row],[CycleNumber]]&lt;$B1515,SUM(מרקובחצי[[#This Row],[33]],Q1515)=2),1,"")</f>
        <v/>
      </c>
      <c r="AQ1514" t="str">
        <f>IF(AND(מרקובחצי[[#This Row],[CycleNumber]]&lt;$B1515,SUM(W1514:W1515)=2),1,"")</f>
        <v/>
      </c>
      <c r="AR1514" t="str">
        <f>IF(AND(מרקובחצי[[#This Row],[CycleNumber]]&lt;$B1515,SUM(מרקובחצי[[#This Row],[12]],S1515)=2),1,"")</f>
        <v/>
      </c>
      <c r="AS1514" t="str">
        <f>IF(AND(מרקובחצי[[#This Row],[CycleNumber]]&lt;$B1515,SUM(מרקובחצי[[#This Row],[22]],V1515)=2),1,"")</f>
        <v/>
      </c>
      <c r="AT1514" s="3">
        <f>SUM(מרקובחצי[[#This Row],[11]:[33]])</f>
        <v>0</v>
      </c>
    </row>
    <row r="1515" spans="1:46" hidden="1" x14ac:dyDescent="0.25">
      <c r="A1515" t="s">
        <v>159</v>
      </c>
      <c r="B1515">
        <v>4</v>
      </c>
      <c r="C1515">
        <v>29</v>
      </c>
      <c r="D1515">
        <f>מרקובחצי[[#This Row],[LengthofCycle]]+1</f>
        <v>30</v>
      </c>
      <c r="E1515">
        <f>IF(IFERROR(LOOKUP(מרקובחצי[[#This Row],[ClientID]],קביעויות[הפלגה]),FALSE)=מרקובחצי[[#This Row],[ClientID]],1,"")</f>
        <v>1</v>
      </c>
      <c r="F1515" t="str">
        <f>IF(IFERROR(LOOKUP(מרקובחצי[[#This Row],[ClientID]],סוגחציקבוע[S31]),FALSE)=מרקובחצי[[#This Row],[ClientID]],1,"")</f>
        <v/>
      </c>
      <c r="G1515" t="str">
        <f>IF(IFERROR(LOOKUP(מרקובחצי[[#This Row],[ClientID]],סוגחציקבוע[S32]),FALSE)=מרקובחצי[[#This Row],[ClientID]],1,"")</f>
        <v/>
      </c>
      <c r="H1515" t="str">
        <f>IF(IFERROR(LOOKUP(מרקובחצי[[#This Row],[ClientID]],סוגחציקבוע[S33]),FALSE)=מרקובחצי[[#This Row],[ClientID]],1,"")</f>
        <v/>
      </c>
      <c r="I1515" t="str">
        <f>IF(IFERROR(LOOKUP(מרקובחצי[[#This Row],[ClientID]],סוגחציקבוע[S32&amp;33]),FALSE)=מרקובחצי[[#This Row],[ClientID]],1,"")</f>
        <v/>
      </c>
      <c r="J1515">
        <f>IF(SUM(מרקובחצי[[#This Row],[11]:[13]])=1,מרקובחצי[[#This Row],[עד ועד]],IF(SUM(R1514:T1515)=1,IF(מרקובחצי[[#This Row],[עד ועד]]&lt;J1514,מרקובחצי[[#This Row],[עד ועד]],J1514),J1514))</f>
        <v>27</v>
      </c>
      <c r="K1515">
        <f>IF(SUM(מרקובחצי[[#This Row],[11]:[13]])=1,מרקובחצי[[#This Row],[עד ועד]],IF(SUM(R1514:T1515)=1,IF(מרקובחצי[[#This Row],[עד ועד]]&gt;K1514,מרקובחצי[[#This Row],[עד ועד]],K1514),K1514))</f>
        <v>52</v>
      </c>
      <c r="L1515" t="str">
        <f>IF(AND(SUM(מרקובחצי[[#This Row],[31]:[33]])=1,SUM(U1514:W1514)=0),מרקובחצי[[#This Row],[מקס]]-מרקובחצי[[#This Row],[מינ]],"")</f>
        <v/>
      </c>
      <c r="M151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15" t="str">
        <f t="shared" si="23"/>
        <v/>
      </c>
      <c r="O1515" t="str">
        <f>IF(מרקובחצי[[#This Row],[קבעה הפלגה?]]=1,"",IF(AND(מרקובחצי[[#This Row],[עד ועד]]&lt;29,OR(מרקובחצי[[#This Row],[CycleNumber]]=1,AND(U1514=1,OR(מרקובחצי[[#This Row],[עד ועד]]&lt;J1514,מרקובחצי[[#This Row],[עד ועד]]&gt;K1514)),AND(V1514=1,מרקובחצי[[#This Row],[עד ועד]]&lt;J1514),W1514=1)),1,""))</f>
        <v/>
      </c>
      <c r="P1515" t="str">
        <f>IF(מרקובחצי[[#This Row],[קבעה הפלגה?]]=1,"",IF(AND(מרקובחצי[[#This Row],[עד ועד]]&gt;28,מרקובחצי[[#This Row],[עד ועד]]&lt;32,OR(מרקובחצי[[#This Row],[CycleNumber]]=1,AND(U1514=1),AND(V1514=1,OR(מרקובחצי[[#This Row],[עד ועד]]&lt;J1514,מרקובחצי[[#This Row],[עד ועד]]&gt;K1514)),W1514=1)),1,""))</f>
        <v/>
      </c>
      <c r="Q1515" t="str">
        <f>IF(מרקובחצי[[#This Row],[קבעה הפלגה?]]=1,"",IF(AND(מרקובחצי[[#This Row],[עד ועד]]&gt;31,OR(מרקובחצי[[#This Row],[CycleNumber]]=1,AND(U1514=1),AND(V1514=1,מרקובחצי[[#This Row],[עד ועד]]&gt;K1514),AND(W1514=1,OR(מרקובחצי[[#This Row],[עד ועד]]&gt;K1514,מרקובחצי[[#This Row],[עד ועד]]&lt;J1514)))),1,""))</f>
        <v/>
      </c>
      <c r="R1515" t="str">
        <f>IF(מרקובחצי[[#This Row],[CycleNumber]]&gt;1,IF(AND(O1514=1,מרקובחצי[[#This Row],[עד ועד]]&lt;29),1,""),"")</f>
        <v/>
      </c>
      <c r="S1515" t="str">
        <f>IF(מרקובחצי[[#This Row],[CycleNumber]]&gt;1,IF(OR(AND(O1514=1,מרקובחצי[[#This Row],[עד ועד]]&gt;28),AND(P1514=1),AND(Q1514=1,מרקובחצי[[#This Row],[עד ועד]]&lt;32)),1,""),"")</f>
        <v/>
      </c>
      <c r="T1515" t="str">
        <f>IF(מרקובחצי[[#This Row],[CycleNumber]]&gt;1,IF(AND(Q1514=1,מרקובחצי[[#This Row],[עד ועד]]&gt;31),1,""),"")</f>
        <v/>
      </c>
      <c r="U1515" t="str">
        <f>IF(מרקובחצי[[#This Row],[CycleNumber]]&gt;1,IF(AND(R1514=1,מרקובחצי[[#This Row],[עד ועד]]&lt;29),1,IF(AND(U1514=1,NOT(OR(מרקובחצי[[#This Row],[עד ועד]]&lt;J1514,מרקובחצי[[#This Row],[עד ועד]]&gt;K1514))),1,"")),"")</f>
        <v/>
      </c>
      <c r="V1515" t="str">
        <f>IF(מרקובחצי[[#This Row],[CycleNumber]]&gt;1,IF(AND(SUM(R1514:T1514)=1,מרקובחצי[[#This Row],[עד ועד]]&gt;28,מרקובחצי[[#This Row],[עד ועד]]&lt;32),1,IF(OR(S1514=1,AND(R1514=1,מרקובחצי[[#This Row],[עד ועד]]&gt;28),AND(T1514=1,מרקובחצי[[#This Row],[עד ועד]]&lt;32)),1,IF(AND(V1514=1,NOT(OR(מרקובחצי[[#This Row],[עד ועד]]&lt;J1514,מרקובחצי[[#This Row],[עד ועד]]&gt;K1514))),1,""))),"")</f>
        <v/>
      </c>
      <c r="W1515" t="str">
        <f>IF(מרקובחצי[[#This Row],[CycleNumber]]&gt;1,IF(AND(T1514=1,מרקובחצי[[#This Row],[עד ועד]]&gt;31),1,IF(AND(W1514=1,NOT(OR(מרקובחצי[[#This Row],[עד ועד]]&lt;J1514,מרקובחצי[[#This Row],[עד ועד]]&gt;K1514))),1,"")),"")</f>
        <v/>
      </c>
      <c r="X1515" t="str">
        <f>IF(AND(מרקובחצי[[#This Row],[CycleNumber]]&lt;$B1516,SUM(מרקובחצי[[#This Row],[11]],R1516)=2),1,"")</f>
        <v/>
      </c>
      <c r="Y1515" t="str">
        <f>IF(AND(מרקובחצי[[#This Row],[CycleNumber]]&lt;$B1516,SUM(מרקובחצי[[#This Row],[11]],S1516)=2),1,"")</f>
        <v/>
      </c>
      <c r="Z1515" t="str">
        <f>IF(AND(מרקובחצי[[#This Row],[CycleNumber]]&lt;$B1516,SUM(מרקובחצי[[#This Row],[13]],S1516)=2),1,"")</f>
        <v/>
      </c>
      <c r="AA1515" t="str">
        <f>IF(AND(מרקובחצי[[#This Row],[CycleNumber]]&lt;$B1516,SUM(מרקובחצי[[#This Row],[13]],T1516)=2),1,"")</f>
        <v/>
      </c>
      <c r="AB1515" t="str">
        <f>IF(AND(מרקובחצי[[#This Row],[CycleNumber]]&lt;$B1516,SUM(מרקובחצי[[#This Row],[21]],U1516)=2),1,"")</f>
        <v/>
      </c>
      <c r="AC1515" t="str">
        <f>IF(AND(מרקובחצי[[#This Row],[CycleNumber]]&lt;$B1516,SUM(מרקובחצי[[#This Row],[21]],V1516)=2),1,"")</f>
        <v/>
      </c>
      <c r="AD1515" t="str">
        <f>IF(AND(מרקובחצי[[#This Row],[CycleNumber]]&lt;$B1516,SUM(מרקובחצי[[#This Row],[23]],V1516)=2),1,"")</f>
        <v/>
      </c>
      <c r="AE1515" t="str">
        <f>IF(AND(מרקובחצי[[#This Row],[CycleNumber]]&lt;$B1516,SUM(מרקובחצי[[#This Row],[23]],W1516)=2),1,"")</f>
        <v/>
      </c>
      <c r="AF1515" t="str">
        <f>IF(AND(מרקובחצי[[#This Row],[CycleNumber]]&lt;$B1516,SUM(מרקובחצי[[#This Row],[31]],O1516)=2),1,"")</f>
        <v/>
      </c>
      <c r="AG1515" t="str">
        <f>IF(AND(מרקובחצי[[#This Row],[CycleNumber]]&lt;$B1516,SUM(מרקובחצי[[#This Row],[31]],P1516)=2),1,"")</f>
        <v/>
      </c>
      <c r="AH1515" t="str">
        <f>IF(AND(מרקובחצי[[#This Row],[CycleNumber]]&lt;$B1516,SUM(מרקובחצי[[#This Row],[31]],Q1516)=2),1,"")</f>
        <v/>
      </c>
      <c r="AI1515" t="str">
        <f>IF(AND(מרקובחצי[[#This Row],[CycleNumber]]&lt;$B1516,SUM(U1515:U1516)=2),1,"")</f>
        <v/>
      </c>
      <c r="AJ1515" t="str">
        <f>IF(AND(מרקובחצי[[#This Row],[CycleNumber]]&lt;$B1516,SUM(מרקובחצי[[#This Row],[32]],O1516)=2),1,"")</f>
        <v/>
      </c>
      <c r="AK1515" t="str">
        <f>IF(AND(מרקובחצי[[#This Row],[CycleNumber]]&lt;$B1516,SUM(מרקובחצי[[#This Row],[32]],P1516)=2),1,"")</f>
        <v/>
      </c>
      <c r="AL1515" t="str">
        <f>IF(AND(מרקובחצי[[#This Row],[CycleNumber]]&lt;$B1516,SUM(מרקובחצי[[#This Row],[32]],Q1516)=2),1,"")</f>
        <v/>
      </c>
      <c r="AM1515" t="str">
        <f>IF(AND(מרקובחצי[[#This Row],[CycleNumber]]&lt;$B1516,SUM(V1515:V1516)=2),1,"")</f>
        <v/>
      </c>
      <c r="AN1515" t="str">
        <f>IF(AND(מרקובחצי[[#This Row],[CycleNumber]]&lt;$B1516,SUM(מרקובחצי[[#This Row],[33]],O1516)=2),1,"")</f>
        <v/>
      </c>
      <c r="AO1515" t="str">
        <f>IF(AND(מרקובחצי[[#This Row],[CycleNumber]]&lt;$B1516,SUM(מרקובחצי[[#This Row],[33]],P1516)=2),1,"")</f>
        <v/>
      </c>
      <c r="AP1515" t="str">
        <f>IF(AND(מרקובחצי[[#This Row],[CycleNumber]]&lt;$B1516,SUM(מרקובחצי[[#This Row],[33]],Q1516)=2),1,"")</f>
        <v/>
      </c>
      <c r="AQ1515" t="str">
        <f>IF(AND(מרקובחצי[[#This Row],[CycleNumber]]&lt;$B1516,SUM(W1515:W1516)=2),1,"")</f>
        <v/>
      </c>
      <c r="AR1515" t="str">
        <f>IF(AND(מרקובחצי[[#This Row],[CycleNumber]]&lt;$B1516,SUM(מרקובחצי[[#This Row],[12]],S1516)=2),1,"")</f>
        <v/>
      </c>
      <c r="AS1515" t="str">
        <f>IF(AND(מרקובחצי[[#This Row],[CycleNumber]]&lt;$B1516,SUM(מרקובחצי[[#This Row],[22]],V1516)=2),1,"")</f>
        <v/>
      </c>
      <c r="AT1515" s="3">
        <f>SUM(מרקובחצי[[#This Row],[11]:[33]])</f>
        <v>0</v>
      </c>
    </row>
    <row r="1516" spans="1:46" hidden="1" x14ac:dyDescent="0.25">
      <c r="A1516" t="s">
        <v>159</v>
      </c>
      <c r="B1516">
        <v>5</v>
      </c>
      <c r="C1516">
        <v>31</v>
      </c>
      <c r="D1516">
        <f>מרקובחצי[[#This Row],[LengthofCycle]]+1</f>
        <v>32</v>
      </c>
      <c r="E1516">
        <f>IF(IFERROR(LOOKUP(מרקובחצי[[#This Row],[ClientID]],קביעויות[הפלגה]),FALSE)=מרקובחצי[[#This Row],[ClientID]],1,"")</f>
        <v>1</v>
      </c>
      <c r="F1516" t="str">
        <f>IF(IFERROR(LOOKUP(מרקובחצי[[#This Row],[ClientID]],סוגחציקבוע[S31]),FALSE)=מרקובחצי[[#This Row],[ClientID]],1,"")</f>
        <v/>
      </c>
      <c r="G1516" t="str">
        <f>IF(IFERROR(LOOKUP(מרקובחצי[[#This Row],[ClientID]],סוגחציקבוע[S32]),FALSE)=מרקובחצי[[#This Row],[ClientID]],1,"")</f>
        <v/>
      </c>
      <c r="H1516" t="str">
        <f>IF(IFERROR(LOOKUP(מרקובחצי[[#This Row],[ClientID]],סוגחציקבוע[S33]),FALSE)=מרקובחצי[[#This Row],[ClientID]],1,"")</f>
        <v/>
      </c>
      <c r="I1516" t="str">
        <f>IF(IFERROR(LOOKUP(מרקובחצי[[#This Row],[ClientID]],סוגחציקבוע[S32&amp;33]),FALSE)=מרקובחצי[[#This Row],[ClientID]],1,"")</f>
        <v/>
      </c>
      <c r="J1516">
        <f>IF(SUM(מרקובחצי[[#This Row],[11]:[13]])=1,מרקובחצי[[#This Row],[עד ועד]],IF(SUM(R1515:T1516)=1,IF(מרקובחצי[[#This Row],[עד ועד]]&lt;J1515,מרקובחצי[[#This Row],[עד ועד]],J1515),J1515))</f>
        <v>27</v>
      </c>
      <c r="K1516">
        <f>IF(SUM(מרקובחצי[[#This Row],[11]:[13]])=1,מרקובחצי[[#This Row],[עד ועד]],IF(SUM(R1515:T1516)=1,IF(מרקובחצי[[#This Row],[עד ועד]]&gt;K1515,מרקובחצי[[#This Row],[עד ועד]],K1515),K1515))</f>
        <v>52</v>
      </c>
      <c r="L1516" t="str">
        <f>IF(AND(SUM(מרקובחצי[[#This Row],[31]:[33]])=1,SUM(U1515:W1515)=0),מרקובחצי[[#This Row],[מקס]]-מרקובחצי[[#This Row],[מינ]],"")</f>
        <v/>
      </c>
      <c r="M151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16" t="str">
        <f t="shared" si="23"/>
        <v/>
      </c>
      <c r="O1516" t="str">
        <f>IF(מרקובחצי[[#This Row],[קבעה הפלגה?]]=1,"",IF(AND(מרקובחצי[[#This Row],[עד ועד]]&lt;29,OR(מרקובחצי[[#This Row],[CycleNumber]]=1,AND(U1515=1,OR(מרקובחצי[[#This Row],[עד ועד]]&lt;J1515,מרקובחצי[[#This Row],[עד ועד]]&gt;K1515)),AND(V1515=1,מרקובחצי[[#This Row],[עד ועד]]&lt;J1515),W1515=1)),1,""))</f>
        <v/>
      </c>
      <c r="P1516" t="str">
        <f>IF(מרקובחצי[[#This Row],[קבעה הפלגה?]]=1,"",IF(AND(מרקובחצי[[#This Row],[עד ועד]]&gt;28,מרקובחצי[[#This Row],[עד ועד]]&lt;32,OR(מרקובחצי[[#This Row],[CycleNumber]]=1,AND(U1515=1),AND(V1515=1,OR(מרקובחצי[[#This Row],[עד ועד]]&lt;J1515,מרקובחצי[[#This Row],[עד ועד]]&gt;K1515)),W1515=1)),1,""))</f>
        <v/>
      </c>
      <c r="Q1516" t="str">
        <f>IF(מרקובחצי[[#This Row],[קבעה הפלגה?]]=1,"",IF(AND(מרקובחצי[[#This Row],[עד ועד]]&gt;31,OR(מרקובחצי[[#This Row],[CycleNumber]]=1,AND(U1515=1),AND(V1515=1,מרקובחצי[[#This Row],[עד ועד]]&gt;K1515),AND(W1515=1,OR(מרקובחצי[[#This Row],[עד ועד]]&gt;K1515,מרקובחצי[[#This Row],[עד ועד]]&lt;J1515)))),1,""))</f>
        <v/>
      </c>
      <c r="R1516" t="str">
        <f>IF(מרקובחצי[[#This Row],[CycleNumber]]&gt;1,IF(AND(O1515=1,מרקובחצי[[#This Row],[עד ועד]]&lt;29),1,""),"")</f>
        <v/>
      </c>
      <c r="S1516" t="str">
        <f>IF(מרקובחצי[[#This Row],[CycleNumber]]&gt;1,IF(OR(AND(O1515=1,מרקובחצי[[#This Row],[עד ועד]]&gt;28),AND(P1515=1),AND(Q1515=1,מרקובחצי[[#This Row],[עד ועד]]&lt;32)),1,""),"")</f>
        <v/>
      </c>
      <c r="T1516" t="str">
        <f>IF(מרקובחצי[[#This Row],[CycleNumber]]&gt;1,IF(AND(Q1515=1,מרקובחצי[[#This Row],[עד ועד]]&gt;31),1,""),"")</f>
        <v/>
      </c>
      <c r="U1516" t="str">
        <f>IF(מרקובחצי[[#This Row],[CycleNumber]]&gt;1,IF(AND(R1515=1,מרקובחצי[[#This Row],[עד ועד]]&lt;29),1,IF(AND(U1515=1,NOT(OR(מרקובחצי[[#This Row],[עד ועד]]&lt;J1515,מרקובחצי[[#This Row],[עד ועד]]&gt;K1515))),1,"")),"")</f>
        <v/>
      </c>
      <c r="V1516" t="str">
        <f>IF(מרקובחצי[[#This Row],[CycleNumber]]&gt;1,IF(AND(SUM(R1515:T1515)=1,מרקובחצי[[#This Row],[עד ועד]]&gt;28,מרקובחצי[[#This Row],[עד ועד]]&lt;32),1,IF(OR(S1515=1,AND(R1515=1,מרקובחצי[[#This Row],[עד ועד]]&gt;28),AND(T1515=1,מרקובחצי[[#This Row],[עד ועד]]&lt;32)),1,IF(AND(V1515=1,NOT(OR(מרקובחצי[[#This Row],[עד ועד]]&lt;J1515,מרקובחצי[[#This Row],[עד ועד]]&gt;K1515))),1,""))),"")</f>
        <v/>
      </c>
      <c r="W1516" t="str">
        <f>IF(מרקובחצי[[#This Row],[CycleNumber]]&gt;1,IF(AND(T1515=1,מרקובחצי[[#This Row],[עד ועד]]&gt;31),1,IF(AND(W1515=1,NOT(OR(מרקובחצי[[#This Row],[עד ועד]]&lt;J1515,מרקובחצי[[#This Row],[עד ועד]]&gt;K1515))),1,"")),"")</f>
        <v/>
      </c>
      <c r="X1516" t="str">
        <f>IF(AND(מרקובחצי[[#This Row],[CycleNumber]]&lt;$B1517,SUM(מרקובחצי[[#This Row],[11]],R1517)=2),1,"")</f>
        <v/>
      </c>
      <c r="Y1516" t="str">
        <f>IF(AND(מרקובחצי[[#This Row],[CycleNumber]]&lt;$B1517,SUM(מרקובחצי[[#This Row],[11]],S1517)=2),1,"")</f>
        <v/>
      </c>
      <c r="Z1516" t="str">
        <f>IF(AND(מרקובחצי[[#This Row],[CycleNumber]]&lt;$B1517,SUM(מרקובחצי[[#This Row],[13]],S1517)=2),1,"")</f>
        <v/>
      </c>
      <c r="AA1516" t="str">
        <f>IF(AND(מרקובחצי[[#This Row],[CycleNumber]]&lt;$B1517,SUM(מרקובחצי[[#This Row],[13]],T1517)=2),1,"")</f>
        <v/>
      </c>
      <c r="AB1516" t="str">
        <f>IF(AND(מרקובחצי[[#This Row],[CycleNumber]]&lt;$B1517,SUM(מרקובחצי[[#This Row],[21]],U1517)=2),1,"")</f>
        <v/>
      </c>
      <c r="AC1516" t="str">
        <f>IF(AND(מרקובחצי[[#This Row],[CycleNumber]]&lt;$B1517,SUM(מרקובחצי[[#This Row],[21]],V1517)=2),1,"")</f>
        <v/>
      </c>
      <c r="AD1516" t="str">
        <f>IF(AND(מרקובחצי[[#This Row],[CycleNumber]]&lt;$B1517,SUM(מרקובחצי[[#This Row],[23]],V1517)=2),1,"")</f>
        <v/>
      </c>
      <c r="AE1516" t="str">
        <f>IF(AND(מרקובחצי[[#This Row],[CycleNumber]]&lt;$B1517,SUM(מרקובחצי[[#This Row],[23]],W1517)=2),1,"")</f>
        <v/>
      </c>
      <c r="AF1516" t="str">
        <f>IF(AND(מרקובחצי[[#This Row],[CycleNumber]]&lt;$B1517,SUM(מרקובחצי[[#This Row],[31]],O1517)=2),1,"")</f>
        <v/>
      </c>
      <c r="AG1516" t="str">
        <f>IF(AND(מרקובחצי[[#This Row],[CycleNumber]]&lt;$B1517,SUM(מרקובחצי[[#This Row],[31]],P1517)=2),1,"")</f>
        <v/>
      </c>
      <c r="AH1516" t="str">
        <f>IF(AND(מרקובחצי[[#This Row],[CycleNumber]]&lt;$B1517,SUM(מרקובחצי[[#This Row],[31]],Q1517)=2),1,"")</f>
        <v/>
      </c>
      <c r="AI1516" t="str">
        <f>IF(AND(מרקובחצי[[#This Row],[CycleNumber]]&lt;$B1517,SUM(U1516:U1517)=2),1,"")</f>
        <v/>
      </c>
      <c r="AJ1516" t="str">
        <f>IF(AND(מרקובחצי[[#This Row],[CycleNumber]]&lt;$B1517,SUM(מרקובחצי[[#This Row],[32]],O1517)=2),1,"")</f>
        <v/>
      </c>
      <c r="AK1516" t="str">
        <f>IF(AND(מרקובחצי[[#This Row],[CycleNumber]]&lt;$B1517,SUM(מרקובחצי[[#This Row],[32]],P1517)=2),1,"")</f>
        <v/>
      </c>
      <c r="AL1516" t="str">
        <f>IF(AND(מרקובחצי[[#This Row],[CycleNumber]]&lt;$B1517,SUM(מרקובחצי[[#This Row],[32]],Q1517)=2),1,"")</f>
        <v/>
      </c>
      <c r="AM1516" t="str">
        <f>IF(AND(מרקובחצי[[#This Row],[CycleNumber]]&lt;$B1517,SUM(V1516:V1517)=2),1,"")</f>
        <v/>
      </c>
      <c r="AN1516" t="str">
        <f>IF(AND(מרקובחצי[[#This Row],[CycleNumber]]&lt;$B1517,SUM(מרקובחצי[[#This Row],[33]],O1517)=2),1,"")</f>
        <v/>
      </c>
      <c r="AO1516" t="str">
        <f>IF(AND(מרקובחצי[[#This Row],[CycleNumber]]&lt;$B1517,SUM(מרקובחצי[[#This Row],[33]],P1517)=2),1,"")</f>
        <v/>
      </c>
      <c r="AP1516" t="str">
        <f>IF(AND(מרקובחצי[[#This Row],[CycleNumber]]&lt;$B1517,SUM(מרקובחצי[[#This Row],[33]],Q1517)=2),1,"")</f>
        <v/>
      </c>
      <c r="AQ1516" t="str">
        <f>IF(AND(מרקובחצי[[#This Row],[CycleNumber]]&lt;$B1517,SUM(W1516:W1517)=2),1,"")</f>
        <v/>
      </c>
      <c r="AR1516" t="str">
        <f>IF(AND(מרקובחצי[[#This Row],[CycleNumber]]&lt;$B1517,SUM(מרקובחצי[[#This Row],[12]],S1517)=2),1,"")</f>
        <v/>
      </c>
      <c r="AS1516" t="str">
        <f>IF(AND(מרקובחצי[[#This Row],[CycleNumber]]&lt;$B1517,SUM(מרקובחצי[[#This Row],[22]],V1517)=2),1,"")</f>
        <v/>
      </c>
      <c r="AT1516" s="3">
        <f>SUM(מרקובחצי[[#This Row],[11]:[33]])</f>
        <v>0</v>
      </c>
    </row>
    <row r="1517" spans="1:46" hidden="1" x14ac:dyDescent="0.25">
      <c r="A1517" t="s">
        <v>159</v>
      </c>
      <c r="B1517">
        <v>6</v>
      </c>
      <c r="C1517">
        <v>32</v>
      </c>
      <c r="D1517">
        <f>מרקובחצי[[#This Row],[LengthofCycle]]+1</f>
        <v>33</v>
      </c>
      <c r="E1517">
        <f>IF(IFERROR(LOOKUP(מרקובחצי[[#This Row],[ClientID]],קביעויות[הפלגה]),FALSE)=מרקובחצי[[#This Row],[ClientID]],1,"")</f>
        <v>1</v>
      </c>
      <c r="F1517" t="str">
        <f>IF(IFERROR(LOOKUP(מרקובחצי[[#This Row],[ClientID]],סוגחציקבוע[S31]),FALSE)=מרקובחצי[[#This Row],[ClientID]],1,"")</f>
        <v/>
      </c>
      <c r="G1517" t="str">
        <f>IF(IFERROR(LOOKUP(מרקובחצי[[#This Row],[ClientID]],סוגחציקבוע[S32]),FALSE)=מרקובחצי[[#This Row],[ClientID]],1,"")</f>
        <v/>
      </c>
      <c r="H1517" t="str">
        <f>IF(IFERROR(LOOKUP(מרקובחצי[[#This Row],[ClientID]],סוגחציקבוע[S33]),FALSE)=מרקובחצי[[#This Row],[ClientID]],1,"")</f>
        <v/>
      </c>
      <c r="I1517" t="str">
        <f>IF(IFERROR(LOOKUP(מרקובחצי[[#This Row],[ClientID]],סוגחציקבוע[S32&amp;33]),FALSE)=מרקובחצי[[#This Row],[ClientID]],1,"")</f>
        <v/>
      </c>
      <c r="J1517">
        <f>IF(SUM(מרקובחצי[[#This Row],[11]:[13]])=1,מרקובחצי[[#This Row],[עד ועד]],IF(SUM(R1516:T1517)=1,IF(מרקובחצי[[#This Row],[עד ועד]]&lt;J1516,מרקובחצי[[#This Row],[עד ועד]],J1516),J1516))</f>
        <v>27</v>
      </c>
      <c r="K1517">
        <f>IF(SUM(מרקובחצי[[#This Row],[11]:[13]])=1,מרקובחצי[[#This Row],[עד ועד]],IF(SUM(R1516:T1517)=1,IF(מרקובחצי[[#This Row],[עד ועד]]&gt;K1516,מרקובחצי[[#This Row],[עד ועד]],K1516),K1516))</f>
        <v>52</v>
      </c>
      <c r="L1517" t="str">
        <f>IF(AND(SUM(מרקובחצי[[#This Row],[31]:[33]])=1,SUM(U1516:W1516)=0),מרקובחצי[[#This Row],[מקס]]-מרקובחצי[[#This Row],[מינ]],"")</f>
        <v/>
      </c>
      <c r="M151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17" t="str">
        <f t="shared" si="23"/>
        <v/>
      </c>
      <c r="O1517" t="str">
        <f>IF(מרקובחצי[[#This Row],[קבעה הפלגה?]]=1,"",IF(AND(מרקובחצי[[#This Row],[עד ועד]]&lt;29,OR(מרקובחצי[[#This Row],[CycleNumber]]=1,AND(U1516=1,OR(מרקובחצי[[#This Row],[עד ועד]]&lt;J1516,מרקובחצי[[#This Row],[עד ועד]]&gt;K1516)),AND(V1516=1,מרקובחצי[[#This Row],[עד ועד]]&lt;J1516),W1516=1)),1,""))</f>
        <v/>
      </c>
      <c r="P1517" t="str">
        <f>IF(מרקובחצי[[#This Row],[קבעה הפלגה?]]=1,"",IF(AND(מרקובחצי[[#This Row],[עד ועד]]&gt;28,מרקובחצי[[#This Row],[עד ועד]]&lt;32,OR(מרקובחצי[[#This Row],[CycleNumber]]=1,AND(U1516=1),AND(V1516=1,OR(מרקובחצי[[#This Row],[עד ועד]]&lt;J1516,מרקובחצי[[#This Row],[עד ועד]]&gt;K1516)),W1516=1)),1,""))</f>
        <v/>
      </c>
      <c r="Q1517" t="str">
        <f>IF(מרקובחצי[[#This Row],[קבעה הפלגה?]]=1,"",IF(AND(מרקובחצי[[#This Row],[עד ועד]]&gt;31,OR(מרקובחצי[[#This Row],[CycleNumber]]=1,AND(U1516=1),AND(V1516=1,מרקובחצי[[#This Row],[עד ועד]]&gt;K1516),AND(W1516=1,OR(מרקובחצי[[#This Row],[עד ועד]]&gt;K1516,מרקובחצי[[#This Row],[עד ועד]]&lt;J1516)))),1,""))</f>
        <v/>
      </c>
      <c r="R1517" t="str">
        <f>IF(מרקובחצי[[#This Row],[CycleNumber]]&gt;1,IF(AND(O1516=1,מרקובחצי[[#This Row],[עד ועד]]&lt;29),1,""),"")</f>
        <v/>
      </c>
      <c r="S1517" t="str">
        <f>IF(מרקובחצי[[#This Row],[CycleNumber]]&gt;1,IF(OR(AND(O1516=1,מרקובחצי[[#This Row],[עד ועד]]&gt;28),AND(P1516=1),AND(Q1516=1,מרקובחצי[[#This Row],[עד ועד]]&lt;32)),1,""),"")</f>
        <v/>
      </c>
      <c r="T1517" t="str">
        <f>IF(מרקובחצי[[#This Row],[CycleNumber]]&gt;1,IF(AND(Q1516=1,מרקובחצי[[#This Row],[עד ועד]]&gt;31),1,""),"")</f>
        <v/>
      </c>
      <c r="U1517" t="str">
        <f>IF(מרקובחצי[[#This Row],[CycleNumber]]&gt;1,IF(AND(R1516=1,מרקובחצי[[#This Row],[עד ועד]]&lt;29),1,IF(AND(U1516=1,NOT(OR(מרקובחצי[[#This Row],[עד ועד]]&lt;J1516,מרקובחצי[[#This Row],[עד ועד]]&gt;K1516))),1,"")),"")</f>
        <v/>
      </c>
      <c r="V1517" t="str">
        <f>IF(מרקובחצי[[#This Row],[CycleNumber]]&gt;1,IF(AND(SUM(R1516:T1516)=1,מרקובחצי[[#This Row],[עד ועד]]&gt;28,מרקובחצי[[#This Row],[עד ועד]]&lt;32),1,IF(OR(S1516=1,AND(R1516=1,מרקובחצי[[#This Row],[עד ועד]]&gt;28),AND(T1516=1,מרקובחצי[[#This Row],[עד ועד]]&lt;32)),1,IF(AND(V1516=1,NOT(OR(מרקובחצי[[#This Row],[עד ועד]]&lt;J1516,מרקובחצי[[#This Row],[עד ועד]]&gt;K1516))),1,""))),"")</f>
        <v/>
      </c>
      <c r="W1517" t="str">
        <f>IF(מרקובחצי[[#This Row],[CycleNumber]]&gt;1,IF(AND(T1516=1,מרקובחצי[[#This Row],[עד ועד]]&gt;31),1,IF(AND(W1516=1,NOT(OR(מרקובחצי[[#This Row],[עד ועד]]&lt;J1516,מרקובחצי[[#This Row],[עד ועד]]&gt;K1516))),1,"")),"")</f>
        <v/>
      </c>
      <c r="X1517" t="str">
        <f>IF(AND(מרקובחצי[[#This Row],[CycleNumber]]&lt;$B1518,SUM(מרקובחצי[[#This Row],[11]],R1518)=2),1,"")</f>
        <v/>
      </c>
      <c r="Y1517" t="str">
        <f>IF(AND(מרקובחצי[[#This Row],[CycleNumber]]&lt;$B1518,SUM(מרקובחצי[[#This Row],[11]],S1518)=2),1,"")</f>
        <v/>
      </c>
      <c r="Z1517" t="str">
        <f>IF(AND(מרקובחצי[[#This Row],[CycleNumber]]&lt;$B1518,SUM(מרקובחצי[[#This Row],[13]],S1518)=2),1,"")</f>
        <v/>
      </c>
      <c r="AA1517" t="str">
        <f>IF(AND(מרקובחצי[[#This Row],[CycleNumber]]&lt;$B1518,SUM(מרקובחצי[[#This Row],[13]],T1518)=2),1,"")</f>
        <v/>
      </c>
      <c r="AB1517" t="str">
        <f>IF(AND(מרקובחצי[[#This Row],[CycleNumber]]&lt;$B1518,SUM(מרקובחצי[[#This Row],[21]],U1518)=2),1,"")</f>
        <v/>
      </c>
      <c r="AC1517" t="str">
        <f>IF(AND(מרקובחצי[[#This Row],[CycleNumber]]&lt;$B1518,SUM(מרקובחצי[[#This Row],[21]],V1518)=2),1,"")</f>
        <v/>
      </c>
      <c r="AD1517" t="str">
        <f>IF(AND(מרקובחצי[[#This Row],[CycleNumber]]&lt;$B1518,SUM(מרקובחצי[[#This Row],[23]],V1518)=2),1,"")</f>
        <v/>
      </c>
      <c r="AE1517" t="str">
        <f>IF(AND(מרקובחצי[[#This Row],[CycleNumber]]&lt;$B1518,SUM(מרקובחצי[[#This Row],[23]],W1518)=2),1,"")</f>
        <v/>
      </c>
      <c r="AF1517" t="str">
        <f>IF(AND(מרקובחצי[[#This Row],[CycleNumber]]&lt;$B1518,SUM(מרקובחצי[[#This Row],[31]],O1518)=2),1,"")</f>
        <v/>
      </c>
      <c r="AG1517" t="str">
        <f>IF(AND(מרקובחצי[[#This Row],[CycleNumber]]&lt;$B1518,SUM(מרקובחצי[[#This Row],[31]],P1518)=2),1,"")</f>
        <v/>
      </c>
      <c r="AH1517" t="str">
        <f>IF(AND(מרקובחצי[[#This Row],[CycleNumber]]&lt;$B1518,SUM(מרקובחצי[[#This Row],[31]],Q1518)=2),1,"")</f>
        <v/>
      </c>
      <c r="AI1517" t="str">
        <f>IF(AND(מרקובחצי[[#This Row],[CycleNumber]]&lt;$B1518,SUM(U1517:U1518)=2),1,"")</f>
        <v/>
      </c>
      <c r="AJ1517" t="str">
        <f>IF(AND(מרקובחצי[[#This Row],[CycleNumber]]&lt;$B1518,SUM(מרקובחצי[[#This Row],[32]],O1518)=2),1,"")</f>
        <v/>
      </c>
      <c r="AK1517" t="str">
        <f>IF(AND(מרקובחצי[[#This Row],[CycleNumber]]&lt;$B1518,SUM(מרקובחצי[[#This Row],[32]],P1518)=2),1,"")</f>
        <v/>
      </c>
      <c r="AL1517" t="str">
        <f>IF(AND(מרקובחצי[[#This Row],[CycleNumber]]&lt;$B1518,SUM(מרקובחצי[[#This Row],[32]],Q1518)=2),1,"")</f>
        <v/>
      </c>
      <c r="AM1517" t="str">
        <f>IF(AND(מרקובחצי[[#This Row],[CycleNumber]]&lt;$B1518,SUM(V1517:V1518)=2),1,"")</f>
        <v/>
      </c>
      <c r="AN1517" t="str">
        <f>IF(AND(מרקובחצי[[#This Row],[CycleNumber]]&lt;$B1518,SUM(מרקובחצי[[#This Row],[33]],O1518)=2),1,"")</f>
        <v/>
      </c>
      <c r="AO1517" t="str">
        <f>IF(AND(מרקובחצי[[#This Row],[CycleNumber]]&lt;$B1518,SUM(מרקובחצי[[#This Row],[33]],P1518)=2),1,"")</f>
        <v/>
      </c>
      <c r="AP1517" t="str">
        <f>IF(AND(מרקובחצי[[#This Row],[CycleNumber]]&lt;$B1518,SUM(מרקובחצי[[#This Row],[33]],Q1518)=2),1,"")</f>
        <v/>
      </c>
      <c r="AQ1517" t="str">
        <f>IF(AND(מרקובחצי[[#This Row],[CycleNumber]]&lt;$B1518,SUM(W1517:W1518)=2),1,"")</f>
        <v/>
      </c>
      <c r="AR1517" t="str">
        <f>IF(AND(מרקובחצי[[#This Row],[CycleNumber]]&lt;$B1518,SUM(מרקובחצי[[#This Row],[12]],S1518)=2),1,"")</f>
        <v/>
      </c>
      <c r="AS1517" t="str">
        <f>IF(AND(מרקובחצי[[#This Row],[CycleNumber]]&lt;$B1518,SUM(מרקובחצי[[#This Row],[22]],V1518)=2),1,"")</f>
        <v/>
      </c>
      <c r="AT1517" s="3">
        <f>SUM(מרקובחצי[[#This Row],[11]:[33]])</f>
        <v>0</v>
      </c>
    </row>
    <row r="1518" spans="1:46" hidden="1" x14ac:dyDescent="0.25">
      <c r="A1518" t="s">
        <v>159</v>
      </c>
      <c r="B1518">
        <v>7</v>
      </c>
      <c r="C1518">
        <v>30</v>
      </c>
      <c r="D1518">
        <f>מרקובחצי[[#This Row],[LengthofCycle]]+1</f>
        <v>31</v>
      </c>
      <c r="E1518">
        <f>IF(IFERROR(LOOKUP(מרקובחצי[[#This Row],[ClientID]],קביעויות[הפלגה]),FALSE)=מרקובחצי[[#This Row],[ClientID]],1,"")</f>
        <v>1</v>
      </c>
      <c r="F1518" t="str">
        <f>IF(IFERROR(LOOKUP(מרקובחצי[[#This Row],[ClientID]],סוגחציקבוע[S31]),FALSE)=מרקובחצי[[#This Row],[ClientID]],1,"")</f>
        <v/>
      </c>
      <c r="G1518" t="str">
        <f>IF(IFERROR(LOOKUP(מרקובחצי[[#This Row],[ClientID]],סוגחציקבוע[S32]),FALSE)=מרקובחצי[[#This Row],[ClientID]],1,"")</f>
        <v/>
      </c>
      <c r="H1518" t="str">
        <f>IF(IFERROR(LOOKUP(מרקובחצי[[#This Row],[ClientID]],סוגחציקבוע[S33]),FALSE)=מרקובחצי[[#This Row],[ClientID]],1,"")</f>
        <v/>
      </c>
      <c r="I1518" t="str">
        <f>IF(IFERROR(LOOKUP(מרקובחצי[[#This Row],[ClientID]],סוגחציקבוע[S32&amp;33]),FALSE)=מרקובחצי[[#This Row],[ClientID]],1,"")</f>
        <v/>
      </c>
      <c r="J1518">
        <f>IF(SUM(מרקובחצי[[#This Row],[11]:[13]])=1,מרקובחצי[[#This Row],[עד ועד]],IF(SUM(R1517:T1518)=1,IF(מרקובחצי[[#This Row],[עד ועד]]&lt;J1517,מרקובחצי[[#This Row],[עד ועד]],J1517),J1517))</f>
        <v>27</v>
      </c>
      <c r="K1518">
        <f>IF(SUM(מרקובחצי[[#This Row],[11]:[13]])=1,מרקובחצי[[#This Row],[עד ועד]],IF(SUM(R1517:T1518)=1,IF(מרקובחצי[[#This Row],[עד ועד]]&gt;K1517,מרקובחצי[[#This Row],[עד ועד]],K1517),K1517))</f>
        <v>52</v>
      </c>
      <c r="L1518" t="str">
        <f>IF(AND(SUM(מרקובחצי[[#This Row],[31]:[33]])=1,SUM(U1517:W1517)=0),מרקובחצי[[#This Row],[מקס]]-מרקובחצי[[#This Row],[מינ]],"")</f>
        <v/>
      </c>
      <c r="M151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18" t="str">
        <f t="shared" si="23"/>
        <v/>
      </c>
      <c r="O1518" t="str">
        <f>IF(מרקובחצי[[#This Row],[קבעה הפלגה?]]=1,"",IF(AND(מרקובחצי[[#This Row],[עד ועד]]&lt;29,OR(מרקובחצי[[#This Row],[CycleNumber]]=1,AND(U1517=1,OR(מרקובחצי[[#This Row],[עד ועד]]&lt;J1517,מרקובחצי[[#This Row],[עד ועד]]&gt;K1517)),AND(V1517=1,מרקובחצי[[#This Row],[עד ועד]]&lt;J1517),W1517=1)),1,""))</f>
        <v/>
      </c>
      <c r="P1518" t="str">
        <f>IF(מרקובחצי[[#This Row],[קבעה הפלגה?]]=1,"",IF(AND(מרקובחצי[[#This Row],[עד ועד]]&gt;28,מרקובחצי[[#This Row],[עד ועד]]&lt;32,OR(מרקובחצי[[#This Row],[CycleNumber]]=1,AND(U1517=1),AND(V1517=1,OR(מרקובחצי[[#This Row],[עד ועד]]&lt;J1517,מרקובחצי[[#This Row],[עד ועד]]&gt;K1517)),W1517=1)),1,""))</f>
        <v/>
      </c>
      <c r="Q1518" t="str">
        <f>IF(מרקובחצי[[#This Row],[קבעה הפלגה?]]=1,"",IF(AND(מרקובחצי[[#This Row],[עד ועד]]&gt;31,OR(מרקובחצי[[#This Row],[CycleNumber]]=1,AND(U1517=1),AND(V1517=1,מרקובחצי[[#This Row],[עד ועד]]&gt;K1517),AND(W1517=1,OR(מרקובחצי[[#This Row],[עד ועד]]&gt;K1517,מרקובחצי[[#This Row],[עד ועד]]&lt;J1517)))),1,""))</f>
        <v/>
      </c>
      <c r="R1518" t="str">
        <f>IF(מרקובחצי[[#This Row],[CycleNumber]]&gt;1,IF(AND(O1517=1,מרקובחצי[[#This Row],[עד ועד]]&lt;29),1,""),"")</f>
        <v/>
      </c>
      <c r="S1518" t="str">
        <f>IF(מרקובחצי[[#This Row],[CycleNumber]]&gt;1,IF(OR(AND(O1517=1,מרקובחצי[[#This Row],[עד ועד]]&gt;28),AND(P1517=1),AND(Q1517=1,מרקובחצי[[#This Row],[עד ועד]]&lt;32)),1,""),"")</f>
        <v/>
      </c>
      <c r="T1518" t="str">
        <f>IF(מרקובחצי[[#This Row],[CycleNumber]]&gt;1,IF(AND(Q1517=1,מרקובחצי[[#This Row],[עד ועד]]&gt;31),1,""),"")</f>
        <v/>
      </c>
      <c r="U1518" t="str">
        <f>IF(מרקובחצי[[#This Row],[CycleNumber]]&gt;1,IF(AND(R1517=1,מרקובחצי[[#This Row],[עד ועד]]&lt;29),1,IF(AND(U1517=1,NOT(OR(מרקובחצי[[#This Row],[עד ועד]]&lt;J1517,מרקובחצי[[#This Row],[עד ועד]]&gt;K1517))),1,"")),"")</f>
        <v/>
      </c>
      <c r="V1518" t="str">
        <f>IF(מרקובחצי[[#This Row],[CycleNumber]]&gt;1,IF(AND(SUM(R1517:T1517)=1,מרקובחצי[[#This Row],[עד ועד]]&gt;28,מרקובחצי[[#This Row],[עד ועד]]&lt;32),1,IF(OR(S1517=1,AND(R1517=1,מרקובחצי[[#This Row],[עד ועד]]&gt;28),AND(T1517=1,מרקובחצי[[#This Row],[עד ועד]]&lt;32)),1,IF(AND(V1517=1,NOT(OR(מרקובחצי[[#This Row],[עד ועד]]&lt;J1517,מרקובחצי[[#This Row],[עד ועד]]&gt;K1517))),1,""))),"")</f>
        <v/>
      </c>
      <c r="W1518" t="str">
        <f>IF(מרקובחצי[[#This Row],[CycleNumber]]&gt;1,IF(AND(T1517=1,מרקובחצי[[#This Row],[עד ועד]]&gt;31),1,IF(AND(W1517=1,NOT(OR(מרקובחצי[[#This Row],[עד ועד]]&lt;J1517,מרקובחצי[[#This Row],[עד ועד]]&gt;K1517))),1,"")),"")</f>
        <v/>
      </c>
      <c r="X1518" t="str">
        <f>IF(AND(מרקובחצי[[#This Row],[CycleNumber]]&lt;$B1519,SUM(מרקובחצי[[#This Row],[11]],R1519)=2),1,"")</f>
        <v/>
      </c>
      <c r="Y1518" t="str">
        <f>IF(AND(מרקובחצי[[#This Row],[CycleNumber]]&lt;$B1519,SUM(מרקובחצי[[#This Row],[11]],S1519)=2),1,"")</f>
        <v/>
      </c>
      <c r="Z1518" t="str">
        <f>IF(AND(מרקובחצי[[#This Row],[CycleNumber]]&lt;$B1519,SUM(מרקובחצי[[#This Row],[13]],S1519)=2),1,"")</f>
        <v/>
      </c>
      <c r="AA1518" t="str">
        <f>IF(AND(מרקובחצי[[#This Row],[CycleNumber]]&lt;$B1519,SUM(מרקובחצי[[#This Row],[13]],T1519)=2),1,"")</f>
        <v/>
      </c>
      <c r="AB1518" t="str">
        <f>IF(AND(מרקובחצי[[#This Row],[CycleNumber]]&lt;$B1519,SUM(מרקובחצי[[#This Row],[21]],U1519)=2),1,"")</f>
        <v/>
      </c>
      <c r="AC1518" t="str">
        <f>IF(AND(מרקובחצי[[#This Row],[CycleNumber]]&lt;$B1519,SUM(מרקובחצי[[#This Row],[21]],V1519)=2),1,"")</f>
        <v/>
      </c>
      <c r="AD1518" t="str">
        <f>IF(AND(מרקובחצי[[#This Row],[CycleNumber]]&lt;$B1519,SUM(מרקובחצי[[#This Row],[23]],V1519)=2),1,"")</f>
        <v/>
      </c>
      <c r="AE1518" t="str">
        <f>IF(AND(מרקובחצי[[#This Row],[CycleNumber]]&lt;$B1519,SUM(מרקובחצי[[#This Row],[23]],W1519)=2),1,"")</f>
        <v/>
      </c>
      <c r="AF1518" t="str">
        <f>IF(AND(מרקובחצי[[#This Row],[CycleNumber]]&lt;$B1519,SUM(מרקובחצי[[#This Row],[31]],O1519)=2),1,"")</f>
        <v/>
      </c>
      <c r="AG1518" t="str">
        <f>IF(AND(מרקובחצי[[#This Row],[CycleNumber]]&lt;$B1519,SUM(מרקובחצי[[#This Row],[31]],P1519)=2),1,"")</f>
        <v/>
      </c>
      <c r="AH1518" t="str">
        <f>IF(AND(מרקובחצי[[#This Row],[CycleNumber]]&lt;$B1519,SUM(מרקובחצי[[#This Row],[31]],Q1519)=2),1,"")</f>
        <v/>
      </c>
      <c r="AI1518" t="str">
        <f>IF(AND(מרקובחצי[[#This Row],[CycleNumber]]&lt;$B1519,SUM(U1518:U1519)=2),1,"")</f>
        <v/>
      </c>
      <c r="AJ1518" t="str">
        <f>IF(AND(מרקובחצי[[#This Row],[CycleNumber]]&lt;$B1519,SUM(מרקובחצי[[#This Row],[32]],O1519)=2),1,"")</f>
        <v/>
      </c>
      <c r="AK1518" t="str">
        <f>IF(AND(מרקובחצי[[#This Row],[CycleNumber]]&lt;$B1519,SUM(מרקובחצי[[#This Row],[32]],P1519)=2),1,"")</f>
        <v/>
      </c>
      <c r="AL1518" t="str">
        <f>IF(AND(מרקובחצי[[#This Row],[CycleNumber]]&lt;$B1519,SUM(מרקובחצי[[#This Row],[32]],Q1519)=2),1,"")</f>
        <v/>
      </c>
      <c r="AM1518" t="str">
        <f>IF(AND(מרקובחצי[[#This Row],[CycleNumber]]&lt;$B1519,SUM(V1518:V1519)=2),1,"")</f>
        <v/>
      </c>
      <c r="AN1518" t="str">
        <f>IF(AND(מרקובחצי[[#This Row],[CycleNumber]]&lt;$B1519,SUM(מרקובחצי[[#This Row],[33]],O1519)=2),1,"")</f>
        <v/>
      </c>
      <c r="AO1518" t="str">
        <f>IF(AND(מרקובחצי[[#This Row],[CycleNumber]]&lt;$B1519,SUM(מרקובחצי[[#This Row],[33]],P1519)=2),1,"")</f>
        <v/>
      </c>
      <c r="AP1518" t="str">
        <f>IF(AND(מרקובחצי[[#This Row],[CycleNumber]]&lt;$B1519,SUM(מרקובחצי[[#This Row],[33]],Q1519)=2),1,"")</f>
        <v/>
      </c>
      <c r="AQ1518" t="str">
        <f>IF(AND(מרקובחצי[[#This Row],[CycleNumber]]&lt;$B1519,SUM(W1518:W1519)=2),1,"")</f>
        <v/>
      </c>
      <c r="AR1518" t="str">
        <f>IF(AND(מרקובחצי[[#This Row],[CycleNumber]]&lt;$B1519,SUM(מרקובחצי[[#This Row],[12]],S1519)=2),1,"")</f>
        <v/>
      </c>
      <c r="AS1518" t="str">
        <f>IF(AND(מרקובחצי[[#This Row],[CycleNumber]]&lt;$B1519,SUM(מרקובחצי[[#This Row],[22]],V1519)=2),1,"")</f>
        <v/>
      </c>
      <c r="AT1518" s="3">
        <f>SUM(מרקובחצי[[#This Row],[11]:[33]])</f>
        <v>0</v>
      </c>
    </row>
    <row r="1519" spans="1:46" hidden="1" x14ac:dyDescent="0.25">
      <c r="A1519" t="s">
        <v>159</v>
      </c>
      <c r="B1519">
        <v>8</v>
      </c>
      <c r="C1519">
        <v>31</v>
      </c>
      <c r="D1519">
        <f>מרקובחצי[[#This Row],[LengthofCycle]]+1</f>
        <v>32</v>
      </c>
      <c r="E1519">
        <f>IF(IFERROR(LOOKUP(מרקובחצי[[#This Row],[ClientID]],קביעויות[הפלגה]),FALSE)=מרקובחצי[[#This Row],[ClientID]],1,"")</f>
        <v>1</v>
      </c>
      <c r="F1519" t="str">
        <f>IF(IFERROR(LOOKUP(מרקובחצי[[#This Row],[ClientID]],סוגחציקבוע[S31]),FALSE)=מרקובחצי[[#This Row],[ClientID]],1,"")</f>
        <v/>
      </c>
      <c r="G1519" t="str">
        <f>IF(IFERROR(LOOKUP(מרקובחצי[[#This Row],[ClientID]],סוגחציקבוע[S32]),FALSE)=מרקובחצי[[#This Row],[ClientID]],1,"")</f>
        <v/>
      </c>
      <c r="H1519" t="str">
        <f>IF(IFERROR(LOOKUP(מרקובחצי[[#This Row],[ClientID]],סוגחציקבוע[S33]),FALSE)=מרקובחצי[[#This Row],[ClientID]],1,"")</f>
        <v/>
      </c>
      <c r="I1519" t="str">
        <f>IF(IFERROR(LOOKUP(מרקובחצי[[#This Row],[ClientID]],סוגחציקבוע[S32&amp;33]),FALSE)=מרקובחצי[[#This Row],[ClientID]],1,"")</f>
        <v/>
      </c>
      <c r="J1519">
        <f>IF(SUM(מרקובחצי[[#This Row],[11]:[13]])=1,מרקובחצי[[#This Row],[עד ועד]],IF(SUM(R1518:T1519)=1,IF(מרקובחצי[[#This Row],[עד ועד]]&lt;J1518,מרקובחצי[[#This Row],[עד ועד]],J1518),J1518))</f>
        <v>27</v>
      </c>
      <c r="K1519">
        <f>IF(SUM(מרקובחצי[[#This Row],[11]:[13]])=1,מרקובחצי[[#This Row],[עד ועד]],IF(SUM(R1518:T1519)=1,IF(מרקובחצי[[#This Row],[עד ועד]]&gt;K1518,מרקובחצי[[#This Row],[עד ועד]],K1518),K1518))</f>
        <v>52</v>
      </c>
      <c r="L1519" t="str">
        <f>IF(AND(SUM(מרקובחצי[[#This Row],[31]:[33]])=1,SUM(U1518:W1518)=0),מרקובחצי[[#This Row],[מקס]]-מרקובחצי[[#This Row],[מינ]],"")</f>
        <v/>
      </c>
      <c r="M15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19" t="str">
        <f t="shared" si="23"/>
        <v/>
      </c>
      <c r="O1519" t="str">
        <f>IF(מרקובחצי[[#This Row],[קבעה הפלגה?]]=1,"",IF(AND(מרקובחצי[[#This Row],[עד ועד]]&lt;29,OR(מרקובחצי[[#This Row],[CycleNumber]]=1,AND(U1518=1,OR(מרקובחצי[[#This Row],[עד ועד]]&lt;J1518,מרקובחצי[[#This Row],[עד ועד]]&gt;K1518)),AND(V1518=1,מרקובחצי[[#This Row],[עד ועד]]&lt;J1518),W1518=1)),1,""))</f>
        <v/>
      </c>
      <c r="P1519" t="str">
        <f>IF(מרקובחצי[[#This Row],[קבעה הפלגה?]]=1,"",IF(AND(מרקובחצי[[#This Row],[עד ועד]]&gt;28,מרקובחצי[[#This Row],[עד ועד]]&lt;32,OR(מרקובחצי[[#This Row],[CycleNumber]]=1,AND(U1518=1),AND(V1518=1,OR(מרקובחצי[[#This Row],[עד ועד]]&lt;J1518,מרקובחצי[[#This Row],[עד ועד]]&gt;K1518)),W1518=1)),1,""))</f>
        <v/>
      </c>
      <c r="Q1519" t="str">
        <f>IF(מרקובחצי[[#This Row],[קבעה הפלגה?]]=1,"",IF(AND(מרקובחצי[[#This Row],[עד ועד]]&gt;31,OR(מרקובחצי[[#This Row],[CycleNumber]]=1,AND(U1518=1),AND(V1518=1,מרקובחצי[[#This Row],[עד ועד]]&gt;K1518),AND(W1518=1,OR(מרקובחצי[[#This Row],[עד ועד]]&gt;K1518,מרקובחצי[[#This Row],[עד ועד]]&lt;J1518)))),1,""))</f>
        <v/>
      </c>
      <c r="R1519" t="str">
        <f>IF(מרקובחצי[[#This Row],[CycleNumber]]&gt;1,IF(AND(O1518=1,מרקובחצי[[#This Row],[עד ועד]]&lt;29),1,""),"")</f>
        <v/>
      </c>
      <c r="S1519" t="str">
        <f>IF(מרקובחצי[[#This Row],[CycleNumber]]&gt;1,IF(OR(AND(O1518=1,מרקובחצי[[#This Row],[עד ועד]]&gt;28),AND(P1518=1),AND(Q1518=1,מרקובחצי[[#This Row],[עד ועד]]&lt;32)),1,""),"")</f>
        <v/>
      </c>
      <c r="T1519" t="str">
        <f>IF(מרקובחצי[[#This Row],[CycleNumber]]&gt;1,IF(AND(Q1518=1,מרקובחצי[[#This Row],[עד ועד]]&gt;31),1,""),"")</f>
        <v/>
      </c>
      <c r="U1519" t="str">
        <f>IF(מרקובחצי[[#This Row],[CycleNumber]]&gt;1,IF(AND(R1518=1,מרקובחצי[[#This Row],[עד ועד]]&lt;29),1,IF(AND(U1518=1,NOT(OR(מרקובחצי[[#This Row],[עד ועד]]&lt;J1518,מרקובחצי[[#This Row],[עד ועד]]&gt;K1518))),1,"")),"")</f>
        <v/>
      </c>
      <c r="V1519" t="str">
        <f>IF(מרקובחצי[[#This Row],[CycleNumber]]&gt;1,IF(AND(SUM(R1518:T1518)=1,מרקובחצי[[#This Row],[עד ועד]]&gt;28,מרקובחצי[[#This Row],[עד ועד]]&lt;32),1,IF(OR(S1518=1,AND(R1518=1,מרקובחצי[[#This Row],[עד ועד]]&gt;28),AND(T1518=1,מרקובחצי[[#This Row],[עד ועד]]&lt;32)),1,IF(AND(V1518=1,NOT(OR(מרקובחצי[[#This Row],[עד ועד]]&lt;J1518,מרקובחצי[[#This Row],[עד ועד]]&gt;K1518))),1,""))),"")</f>
        <v/>
      </c>
      <c r="W1519" t="str">
        <f>IF(מרקובחצי[[#This Row],[CycleNumber]]&gt;1,IF(AND(T1518=1,מרקובחצי[[#This Row],[עד ועד]]&gt;31),1,IF(AND(W1518=1,NOT(OR(מרקובחצי[[#This Row],[עד ועד]]&lt;J1518,מרקובחצי[[#This Row],[עד ועד]]&gt;K1518))),1,"")),"")</f>
        <v/>
      </c>
      <c r="X1519" t="str">
        <f>IF(AND(מרקובחצי[[#This Row],[CycleNumber]]&lt;$B1520,SUM(מרקובחצי[[#This Row],[11]],R1520)=2),1,"")</f>
        <v/>
      </c>
      <c r="Y1519" t="str">
        <f>IF(AND(מרקובחצי[[#This Row],[CycleNumber]]&lt;$B1520,SUM(מרקובחצי[[#This Row],[11]],S1520)=2),1,"")</f>
        <v/>
      </c>
      <c r="Z1519" t="str">
        <f>IF(AND(מרקובחצי[[#This Row],[CycleNumber]]&lt;$B1520,SUM(מרקובחצי[[#This Row],[13]],S1520)=2),1,"")</f>
        <v/>
      </c>
      <c r="AA1519" t="str">
        <f>IF(AND(מרקובחצי[[#This Row],[CycleNumber]]&lt;$B1520,SUM(מרקובחצי[[#This Row],[13]],T1520)=2),1,"")</f>
        <v/>
      </c>
      <c r="AB1519" t="str">
        <f>IF(AND(מרקובחצי[[#This Row],[CycleNumber]]&lt;$B1520,SUM(מרקובחצי[[#This Row],[21]],U1520)=2),1,"")</f>
        <v/>
      </c>
      <c r="AC1519" t="str">
        <f>IF(AND(מרקובחצי[[#This Row],[CycleNumber]]&lt;$B1520,SUM(מרקובחצי[[#This Row],[21]],V1520)=2),1,"")</f>
        <v/>
      </c>
      <c r="AD1519" t="str">
        <f>IF(AND(מרקובחצי[[#This Row],[CycleNumber]]&lt;$B1520,SUM(מרקובחצי[[#This Row],[23]],V1520)=2),1,"")</f>
        <v/>
      </c>
      <c r="AE1519" t="str">
        <f>IF(AND(מרקובחצי[[#This Row],[CycleNumber]]&lt;$B1520,SUM(מרקובחצי[[#This Row],[23]],W1520)=2),1,"")</f>
        <v/>
      </c>
      <c r="AF1519" t="str">
        <f>IF(AND(מרקובחצי[[#This Row],[CycleNumber]]&lt;$B1520,SUM(מרקובחצי[[#This Row],[31]],O1520)=2),1,"")</f>
        <v/>
      </c>
      <c r="AG1519" t="str">
        <f>IF(AND(מרקובחצי[[#This Row],[CycleNumber]]&lt;$B1520,SUM(מרקובחצי[[#This Row],[31]],P1520)=2),1,"")</f>
        <v/>
      </c>
      <c r="AH1519" t="str">
        <f>IF(AND(מרקובחצי[[#This Row],[CycleNumber]]&lt;$B1520,SUM(מרקובחצי[[#This Row],[31]],Q1520)=2),1,"")</f>
        <v/>
      </c>
      <c r="AI1519" t="str">
        <f>IF(AND(מרקובחצי[[#This Row],[CycleNumber]]&lt;$B1520,SUM(U1519:U1520)=2),1,"")</f>
        <v/>
      </c>
      <c r="AJ1519" t="str">
        <f>IF(AND(מרקובחצי[[#This Row],[CycleNumber]]&lt;$B1520,SUM(מרקובחצי[[#This Row],[32]],O1520)=2),1,"")</f>
        <v/>
      </c>
      <c r="AK1519" t="str">
        <f>IF(AND(מרקובחצי[[#This Row],[CycleNumber]]&lt;$B1520,SUM(מרקובחצי[[#This Row],[32]],P1520)=2),1,"")</f>
        <v/>
      </c>
      <c r="AL1519" t="str">
        <f>IF(AND(מרקובחצי[[#This Row],[CycleNumber]]&lt;$B1520,SUM(מרקובחצי[[#This Row],[32]],Q1520)=2),1,"")</f>
        <v/>
      </c>
      <c r="AM1519" t="str">
        <f>IF(AND(מרקובחצי[[#This Row],[CycleNumber]]&lt;$B1520,SUM(V1519:V1520)=2),1,"")</f>
        <v/>
      </c>
      <c r="AN1519" t="str">
        <f>IF(AND(מרקובחצי[[#This Row],[CycleNumber]]&lt;$B1520,SUM(מרקובחצי[[#This Row],[33]],O1520)=2),1,"")</f>
        <v/>
      </c>
      <c r="AO1519" t="str">
        <f>IF(AND(מרקובחצי[[#This Row],[CycleNumber]]&lt;$B1520,SUM(מרקובחצי[[#This Row],[33]],P1520)=2),1,"")</f>
        <v/>
      </c>
      <c r="AP1519" t="str">
        <f>IF(AND(מרקובחצי[[#This Row],[CycleNumber]]&lt;$B1520,SUM(מרקובחצי[[#This Row],[33]],Q1520)=2),1,"")</f>
        <v/>
      </c>
      <c r="AQ1519" t="str">
        <f>IF(AND(מרקובחצי[[#This Row],[CycleNumber]]&lt;$B1520,SUM(W1519:W1520)=2),1,"")</f>
        <v/>
      </c>
      <c r="AR1519" t="str">
        <f>IF(AND(מרקובחצי[[#This Row],[CycleNumber]]&lt;$B1520,SUM(מרקובחצי[[#This Row],[12]],S1520)=2),1,"")</f>
        <v/>
      </c>
      <c r="AS1519" t="str">
        <f>IF(AND(מרקובחצי[[#This Row],[CycleNumber]]&lt;$B1520,SUM(מרקובחצי[[#This Row],[22]],V1520)=2),1,"")</f>
        <v/>
      </c>
      <c r="AT1519" s="3">
        <f>SUM(מרקובחצי[[#This Row],[11]:[33]])</f>
        <v>0</v>
      </c>
    </row>
    <row r="1520" spans="1:46" hidden="1" x14ac:dyDescent="0.25">
      <c r="A1520" t="s">
        <v>159</v>
      </c>
      <c r="B1520">
        <v>9</v>
      </c>
      <c r="C1520">
        <v>28</v>
      </c>
      <c r="D1520">
        <f>מרקובחצי[[#This Row],[LengthofCycle]]+1</f>
        <v>29</v>
      </c>
      <c r="E1520">
        <f>IF(IFERROR(LOOKUP(מרקובחצי[[#This Row],[ClientID]],קביעויות[הפלגה]),FALSE)=מרקובחצי[[#This Row],[ClientID]],1,"")</f>
        <v>1</v>
      </c>
      <c r="F1520" t="str">
        <f>IF(IFERROR(LOOKUP(מרקובחצי[[#This Row],[ClientID]],סוגחציקבוע[S31]),FALSE)=מרקובחצי[[#This Row],[ClientID]],1,"")</f>
        <v/>
      </c>
      <c r="G1520" t="str">
        <f>IF(IFERROR(LOOKUP(מרקובחצי[[#This Row],[ClientID]],סוגחציקבוע[S32]),FALSE)=מרקובחצי[[#This Row],[ClientID]],1,"")</f>
        <v/>
      </c>
      <c r="H1520" t="str">
        <f>IF(IFERROR(LOOKUP(מרקובחצי[[#This Row],[ClientID]],סוגחציקבוע[S33]),FALSE)=מרקובחצי[[#This Row],[ClientID]],1,"")</f>
        <v/>
      </c>
      <c r="I1520" t="str">
        <f>IF(IFERROR(LOOKUP(מרקובחצי[[#This Row],[ClientID]],סוגחציקבוע[S32&amp;33]),FALSE)=מרקובחצי[[#This Row],[ClientID]],1,"")</f>
        <v/>
      </c>
      <c r="J1520">
        <f>IF(SUM(מרקובחצי[[#This Row],[11]:[13]])=1,מרקובחצי[[#This Row],[עד ועד]],IF(SUM(R1519:T1520)=1,IF(מרקובחצי[[#This Row],[עד ועד]]&lt;J1519,מרקובחצי[[#This Row],[עד ועד]],J1519),J1519))</f>
        <v>27</v>
      </c>
      <c r="K1520">
        <f>IF(SUM(מרקובחצי[[#This Row],[11]:[13]])=1,מרקובחצי[[#This Row],[עד ועד]],IF(SUM(R1519:T1520)=1,IF(מרקובחצי[[#This Row],[עד ועד]]&gt;K1519,מרקובחצי[[#This Row],[עד ועד]],K1519),K1519))</f>
        <v>52</v>
      </c>
      <c r="L1520" t="str">
        <f>IF(AND(SUM(מרקובחצי[[#This Row],[31]:[33]])=1,SUM(U1519:W1519)=0),מרקובחצי[[#This Row],[מקס]]-מרקובחצי[[#This Row],[מינ]],"")</f>
        <v/>
      </c>
      <c r="M152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20" t="str">
        <f t="shared" si="23"/>
        <v/>
      </c>
      <c r="O1520" t="str">
        <f>IF(מרקובחצי[[#This Row],[קבעה הפלגה?]]=1,"",IF(AND(מרקובחצי[[#This Row],[עד ועד]]&lt;29,OR(מרקובחצי[[#This Row],[CycleNumber]]=1,AND(U1519=1,OR(מרקובחצי[[#This Row],[עד ועד]]&lt;J1519,מרקובחצי[[#This Row],[עד ועד]]&gt;K1519)),AND(V1519=1,מרקובחצי[[#This Row],[עד ועד]]&lt;J1519),W1519=1)),1,""))</f>
        <v/>
      </c>
      <c r="P1520" t="str">
        <f>IF(מרקובחצי[[#This Row],[קבעה הפלגה?]]=1,"",IF(AND(מרקובחצי[[#This Row],[עד ועד]]&gt;28,מרקובחצי[[#This Row],[עד ועד]]&lt;32,OR(מרקובחצי[[#This Row],[CycleNumber]]=1,AND(U1519=1),AND(V1519=1,OR(מרקובחצי[[#This Row],[עד ועד]]&lt;J1519,מרקובחצי[[#This Row],[עד ועד]]&gt;K1519)),W1519=1)),1,""))</f>
        <v/>
      </c>
      <c r="Q1520" t="str">
        <f>IF(מרקובחצי[[#This Row],[קבעה הפלגה?]]=1,"",IF(AND(מרקובחצי[[#This Row],[עד ועד]]&gt;31,OR(מרקובחצי[[#This Row],[CycleNumber]]=1,AND(U1519=1),AND(V1519=1,מרקובחצי[[#This Row],[עד ועד]]&gt;K1519),AND(W1519=1,OR(מרקובחצי[[#This Row],[עד ועד]]&gt;K1519,מרקובחצי[[#This Row],[עד ועד]]&lt;J1519)))),1,""))</f>
        <v/>
      </c>
      <c r="R1520" t="str">
        <f>IF(מרקובחצי[[#This Row],[CycleNumber]]&gt;1,IF(AND(O1519=1,מרקובחצי[[#This Row],[עד ועד]]&lt;29),1,""),"")</f>
        <v/>
      </c>
      <c r="S1520" t="str">
        <f>IF(מרקובחצי[[#This Row],[CycleNumber]]&gt;1,IF(OR(AND(O1519=1,מרקובחצי[[#This Row],[עד ועד]]&gt;28),AND(P1519=1),AND(Q1519=1,מרקובחצי[[#This Row],[עד ועד]]&lt;32)),1,""),"")</f>
        <v/>
      </c>
      <c r="T1520" t="str">
        <f>IF(מרקובחצי[[#This Row],[CycleNumber]]&gt;1,IF(AND(Q1519=1,מרקובחצי[[#This Row],[עד ועד]]&gt;31),1,""),"")</f>
        <v/>
      </c>
      <c r="U1520" t="str">
        <f>IF(מרקובחצי[[#This Row],[CycleNumber]]&gt;1,IF(AND(R1519=1,מרקובחצי[[#This Row],[עד ועד]]&lt;29),1,IF(AND(U1519=1,NOT(OR(מרקובחצי[[#This Row],[עד ועד]]&lt;J1519,מרקובחצי[[#This Row],[עד ועד]]&gt;K1519))),1,"")),"")</f>
        <v/>
      </c>
      <c r="V1520" t="str">
        <f>IF(מרקובחצי[[#This Row],[CycleNumber]]&gt;1,IF(AND(SUM(R1519:T1519)=1,מרקובחצי[[#This Row],[עד ועד]]&gt;28,מרקובחצי[[#This Row],[עד ועד]]&lt;32),1,IF(OR(S1519=1,AND(R1519=1,מרקובחצי[[#This Row],[עד ועד]]&gt;28),AND(T1519=1,מרקובחצי[[#This Row],[עד ועד]]&lt;32)),1,IF(AND(V1519=1,NOT(OR(מרקובחצי[[#This Row],[עד ועד]]&lt;J1519,מרקובחצי[[#This Row],[עד ועד]]&gt;K1519))),1,""))),"")</f>
        <v/>
      </c>
      <c r="W1520" t="str">
        <f>IF(מרקובחצי[[#This Row],[CycleNumber]]&gt;1,IF(AND(T1519=1,מרקובחצי[[#This Row],[עד ועד]]&gt;31),1,IF(AND(W1519=1,NOT(OR(מרקובחצי[[#This Row],[עד ועד]]&lt;J1519,מרקובחצי[[#This Row],[עד ועד]]&gt;K1519))),1,"")),"")</f>
        <v/>
      </c>
      <c r="X1520" t="str">
        <f>IF(AND(מרקובחצי[[#This Row],[CycleNumber]]&lt;$B1521,SUM(מרקובחצי[[#This Row],[11]],R1521)=2),1,"")</f>
        <v/>
      </c>
      <c r="Y1520" t="str">
        <f>IF(AND(מרקובחצי[[#This Row],[CycleNumber]]&lt;$B1521,SUM(מרקובחצי[[#This Row],[11]],S1521)=2),1,"")</f>
        <v/>
      </c>
      <c r="Z1520" t="str">
        <f>IF(AND(מרקובחצי[[#This Row],[CycleNumber]]&lt;$B1521,SUM(מרקובחצי[[#This Row],[13]],S1521)=2),1,"")</f>
        <v/>
      </c>
      <c r="AA1520" t="str">
        <f>IF(AND(מרקובחצי[[#This Row],[CycleNumber]]&lt;$B1521,SUM(מרקובחצי[[#This Row],[13]],T1521)=2),1,"")</f>
        <v/>
      </c>
      <c r="AB1520" t="str">
        <f>IF(AND(מרקובחצי[[#This Row],[CycleNumber]]&lt;$B1521,SUM(מרקובחצי[[#This Row],[21]],U1521)=2),1,"")</f>
        <v/>
      </c>
      <c r="AC1520" t="str">
        <f>IF(AND(מרקובחצי[[#This Row],[CycleNumber]]&lt;$B1521,SUM(מרקובחצי[[#This Row],[21]],V1521)=2),1,"")</f>
        <v/>
      </c>
      <c r="AD1520" t="str">
        <f>IF(AND(מרקובחצי[[#This Row],[CycleNumber]]&lt;$B1521,SUM(מרקובחצי[[#This Row],[23]],V1521)=2),1,"")</f>
        <v/>
      </c>
      <c r="AE1520" t="str">
        <f>IF(AND(מרקובחצי[[#This Row],[CycleNumber]]&lt;$B1521,SUM(מרקובחצי[[#This Row],[23]],W1521)=2),1,"")</f>
        <v/>
      </c>
      <c r="AF1520" t="str">
        <f>IF(AND(מרקובחצי[[#This Row],[CycleNumber]]&lt;$B1521,SUM(מרקובחצי[[#This Row],[31]],O1521)=2),1,"")</f>
        <v/>
      </c>
      <c r="AG1520" t="str">
        <f>IF(AND(מרקובחצי[[#This Row],[CycleNumber]]&lt;$B1521,SUM(מרקובחצי[[#This Row],[31]],P1521)=2),1,"")</f>
        <v/>
      </c>
      <c r="AH1520" t="str">
        <f>IF(AND(מרקובחצי[[#This Row],[CycleNumber]]&lt;$B1521,SUM(מרקובחצי[[#This Row],[31]],Q1521)=2),1,"")</f>
        <v/>
      </c>
      <c r="AI1520" t="str">
        <f>IF(AND(מרקובחצי[[#This Row],[CycleNumber]]&lt;$B1521,SUM(U1520:U1521)=2),1,"")</f>
        <v/>
      </c>
      <c r="AJ1520" t="str">
        <f>IF(AND(מרקובחצי[[#This Row],[CycleNumber]]&lt;$B1521,SUM(מרקובחצי[[#This Row],[32]],O1521)=2),1,"")</f>
        <v/>
      </c>
      <c r="AK1520" t="str">
        <f>IF(AND(מרקובחצי[[#This Row],[CycleNumber]]&lt;$B1521,SUM(מרקובחצי[[#This Row],[32]],P1521)=2),1,"")</f>
        <v/>
      </c>
      <c r="AL1520" t="str">
        <f>IF(AND(מרקובחצי[[#This Row],[CycleNumber]]&lt;$B1521,SUM(מרקובחצי[[#This Row],[32]],Q1521)=2),1,"")</f>
        <v/>
      </c>
      <c r="AM1520" t="str">
        <f>IF(AND(מרקובחצי[[#This Row],[CycleNumber]]&lt;$B1521,SUM(V1520:V1521)=2),1,"")</f>
        <v/>
      </c>
      <c r="AN1520" t="str">
        <f>IF(AND(מרקובחצי[[#This Row],[CycleNumber]]&lt;$B1521,SUM(מרקובחצי[[#This Row],[33]],O1521)=2),1,"")</f>
        <v/>
      </c>
      <c r="AO1520" t="str">
        <f>IF(AND(מרקובחצי[[#This Row],[CycleNumber]]&lt;$B1521,SUM(מרקובחצי[[#This Row],[33]],P1521)=2),1,"")</f>
        <v/>
      </c>
      <c r="AP1520" t="str">
        <f>IF(AND(מרקובחצי[[#This Row],[CycleNumber]]&lt;$B1521,SUM(מרקובחצי[[#This Row],[33]],Q1521)=2),1,"")</f>
        <v/>
      </c>
      <c r="AQ1520" t="str">
        <f>IF(AND(מרקובחצי[[#This Row],[CycleNumber]]&lt;$B1521,SUM(W1520:W1521)=2),1,"")</f>
        <v/>
      </c>
      <c r="AR1520" t="str">
        <f>IF(AND(מרקובחצי[[#This Row],[CycleNumber]]&lt;$B1521,SUM(מרקובחצי[[#This Row],[12]],S1521)=2),1,"")</f>
        <v/>
      </c>
      <c r="AS1520" t="str">
        <f>IF(AND(מרקובחצי[[#This Row],[CycleNumber]]&lt;$B1521,SUM(מרקובחצי[[#This Row],[22]],V1521)=2),1,"")</f>
        <v/>
      </c>
      <c r="AT1520" s="3">
        <f>SUM(מרקובחצי[[#This Row],[11]:[33]])</f>
        <v>0</v>
      </c>
    </row>
    <row r="1521" spans="1:46" hidden="1" x14ac:dyDescent="0.25">
      <c r="A1521" t="s">
        <v>159</v>
      </c>
      <c r="B1521">
        <v>10</v>
      </c>
      <c r="C1521">
        <v>36</v>
      </c>
      <c r="D1521">
        <f>מרקובחצי[[#This Row],[LengthofCycle]]+1</f>
        <v>37</v>
      </c>
      <c r="E1521">
        <f>IF(IFERROR(LOOKUP(מרקובחצי[[#This Row],[ClientID]],קביעויות[הפלגה]),FALSE)=מרקובחצי[[#This Row],[ClientID]],1,"")</f>
        <v>1</v>
      </c>
      <c r="F1521" t="str">
        <f>IF(IFERROR(LOOKUP(מרקובחצי[[#This Row],[ClientID]],סוגחציקבוע[S31]),FALSE)=מרקובחצי[[#This Row],[ClientID]],1,"")</f>
        <v/>
      </c>
      <c r="G1521" t="str">
        <f>IF(IFERROR(LOOKUP(מרקובחצי[[#This Row],[ClientID]],סוגחציקבוע[S32]),FALSE)=מרקובחצי[[#This Row],[ClientID]],1,"")</f>
        <v/>
      </c>
      <c r="H1521" t="str">
        <f>IF(IFERROR(LOOKUP(מרקובחצי[[#This Row],[ClientID]],סוגחציקבוע[S33]),FALSE)=מרקובחצי[[#This Row],[ClientID]],1,"")</f>
        <v/>
      </c>
      <c r="I1521" t="str">
        <f>IF(IFERROR(LOOKUP(מרקובחצי[[#This Row],[ClientID]],סוגחציקבוע[S32&amp;33]),FALSE)=מרקובחצי[[#This Row],[ClientID]],1,"")</f>
        <v/>
      </c>
      <c r="J1521">
        <f>IF(SUM(מרקובחצי[[#This Row],[11]:[13]])=1,מרקובחצי[[#This Row],[עד ועד]],IF(SUM(R1520:T1521)=1,IF(מרקובחצי[[#This Row],[עד ועד]]&lt;J1520,מרקובחצי[[#This Row],[עד ועד]],J1520),J1520))</f>
        <v>27</v>
      </c>
      <c r="K1521">
        <f>IF(SUM(מרקובחצי[[#This Row],[11]:[13]])=1,מרקובחצי[[#This Row],[עד ועד]],IF(SUM(R1520:T1521)=1,IF(מרקובחצי[[#This Row],[עד ועד]]&gt;K1520,מרקובחצי[[#This Row],[עד ועד]],K1520),K1520))</f>
        <v>52</v>
      </c>
      <c r="L1521" t="str">
        <f>IF(AND(SUM(מרקובחצי[[#This Row],[31]:[33]])=1,SUM(U1520:W1520)=0),מרקובחצי[[#This Row],[מקס]]-מרקובחצי[[#This Row],[מינ]],"")</f>
        <v/>
      </c>
      <c r="M152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21" t="str">
        <f t="shared" si="23"/>
        <v/>
      </c>
      <c r="O1521" t="str">
        <f>IF(מרקובחצי[[#This Row],[קבעה הפלגה?]]=1,"",IF(AND(מרקובחצי[[#This Row],[עד ועד]]&lt;29,OR(מרקובחצי[[#This Row],[CycleNumber]]=1,AND(U1520=1,OR(מרקובחצי[[#This Row],[עד ועד]]&lt;J1520,מרקובחצי[[#This Row],[עד ועד]]&gt;K1520)),AND(V1520=1,מרקובחצי[[#This Row],[עד ועד]]&lt;J1520),W1520=1)),1,""))</f>
        <v/>
      </c>
      <c r="P1521" t="str">
        <f>IF(מרקובחצי[[#This Row],[קבעה הפלגה?]]=1,"",IF(AND(מרקובחצי[[#This Row],[עד ועד]]&gt;28,מרקובחצי[[#This Row],[עד ועד]]&lt;32,OR(מרקובחצי[[#This Row],[CycleNumber]]=1,AND(U1520=1),AND(V1520=1,OR(מרקובחצי[[#This Row],[עד ועד]]&lt;J1520,מרקובחצי[[#This Row],[עד ועד]]&gt;K1520)),W1520=1)),1,""))</f>
        <v/>
      </c>
      <c r="Q1521" t="str">
        <f>IF(מרקובחצי[[#This Row],[קבעה הפלגה?]]=1,"",IF(AND(מרקובחצי[[#This Row],[עד ועד]]&gt;31,OR(מרקובחצי[[#This Row],[CycleNumber]]=1,AND(U1520=1),AND(V1520=1,מרקובחצי[[#This Row],[עד ועד]]&gt;K1520),AND(W1520=1,OR(מרקובחצי[[#This Row],[עד ועד]]&gt;K1520,מרקובחצי[[#This Row],[עד ועד]]&lt;J1520)))),1,""))</f>
        <v/>
      </c>
      <c r="R1521" t="str">
        <f>IF(מרקובחצי[[#This Row],[CycleNumber]]&gt;1,IF(AND(O1520=1,מרקובחצי[[#This Row],[עד ועד]]&lt;29),1,""),"")</f>
        <v/>
      </c>
      <c r="S1521" t="str">
        <f>IF(מרקובחצי[[#This Row],[CycleNumber]]&gt;1,IF(OR(AND(O1520=1,מרקובחצי[[#This Row],[עד ועד]]&gt;28),AND(P1520=1),AND(Q1520=1,מרקובחצי[[#This Row],[עד ועד]]&lt;32)),1,""),"")</f>
        <v/>
      </c>
      <c r="T1521" t="str">
        <f>IF(מרקובחצי[[#This Row],[CycleNumber]]&gt;1,IF(AND(Q1520=1,מרקובחצי[[#This Row],[עד ועד]]&gt;31),1,""),"")</f>
        <v/>
      </c>
      <c r="U1521" t="str">
        <f>IF(מרקובחצי[[#This Row],[CycleNumber]]&gt;1,IF(AND(R1520=1,מרקובחצי[[#This Row],[עד ועד]]&lt;29),1,IF(AND(U1520=1,NOT(OR(מרקובחצי[[#This Row],[עד ועד]]&lt;J1520,מרקובחצי[[#This Row],[עד ועד]]&gt;K1520))),1,"")),"")</f>
        <v/>
      </c>
      <c r="V1521" t="str">
        <f>IF(מרקובחצי[[#This Row],[CycleNumber]]&gt;1,IF(AND(SUM(R1520:T1520)=1,מרקובחצי[[#This Row],[עד ועד]]&gt;28,מרקובחצי[[#This Row],[עד ועד]]&lt;32),1,IF(OR(S1520=1,AND(R1520=1,מרקובחצי[[#This Row],[עד ועד]]&gt;28),AND(T1520=1,מרקובחצי[[#This Row],[עד ועד]]&lt;32)),1,IF(AND(V1520=1,NOT(OR(מרקובחצי[[#This Row],[עד ועד]]&lt;J1520,מרקובחצי[[#This Row],[עד ועד]]&gt;K1520))),1,""))),"")</f>
        <v/>
      </c>
      <c r="W1521" t="str">
        <f>IF(מרקובחצי[[#This Row],[CycleNumber]]&gt;1,IF(AND(T1520=1,מרקובחצי[[#This Row],[עד ועד]]&gt;31),1,IF(AND(W1520=1,NOT(OR(מרקובחצי[[#This Row],[עד ועד]]&lt;J1520,מרקובחצי[[#This Row],[עד ועד]]&gt;K1520))),1,"")),"")</f>
        <v/>
      </c>
      <c r="X1521" t="str">
        <f>IF(AND(מרקובחצי[[#This Row],[CycleNumber]]&lt;$B1522,SUM(מרקובחצי[[#This Row],[11]],R1522)=2),1,"")</f>
        <v/>
      </c>
      <c r="Y1521" t="str">
        <f>IF(AND(מרקובחצי[[#This Row],[CycleNumber]]&lt;$B1522,SUM(מרקובחצי[[#This Row],[11]],S1522)=2),1,"")</f>
        <v/>
      </c>
      <c r="Z1521" t="str">
        <f>IF(AND(מרקובחצי[[#This Row],[CycleNumber]]&lt;$B1522,SUM(מרקובחצי[[#This Row],[13]],S1522)=2),1,"")</f>
        <v/>
      </c>
      <c r="AA1521" t="str">
        <f>IF(AND(מרקובחצי[[#This Row],[CycleNumber]]&lt;$B1522,SUM(מרקובחצי[[#This Row],[13]],T1522)=2),1,"")</f>
        <v/>
      </c>
      <c r="AB1521" t="str">
        <f>IF(AND(מרקובחצי[[#This Row],[CycleNumber]]&lt;$B1522,SUM(מרקובחצי[[#This Row],[21]],U1522)=2),1,"")</f>
        <v/>
      </c>
      <c r="AC1521" t="str">
        <f>IF(AND(מרקובחצי[[#This Row],[CycleNumber]]&lt;$B1522,SUM(מרקובחצי[[#This Row],[21]],V1522)=2),1,"")</f>
        <v/>
      </c>
      <c r="AD1521" t="str">
        <f>IF(AND(מרקובחצי[[#This Row],[CycleNumber]]&lt;$B1522,SUM(מרקובחצי[[#This Row],[23]],V1522)=2),1,"")</f>
        <v/>
      </c>
      <c r="AE1521" t="str">
        <f>IF(AND(מרקובחצי[[#This Row],[CycleNumber]]&lt;$B1522,SUM(מרקובחצי[[#This Row],[23]],W1522)=2),1,"")</f>
        <v/>
      </c>
      <c r="AF1521" t="str">
        <f>IF(AND(מרקובחצי[[#This Row],[CycleNumber]]&lt;$B1522,SUM(מרקובחצי[[#This Row],[31]],O1522)=2),1,"")</f>
        <v/>
      </c>
      <c r="AG1521" t="str">
        <f>IF(AND(מרקובחצי[[#This Row],[CycleNumber]]&lt;$B1522,SUM(מרקובחצי[[#This Row],[31]],P1522)=2),1,"")</f>
        <v/>
      </c>
      <c r="AH1521" t="str">
        <f>IF(AND(מרקובחצי[[#This Row],[CycleNumber]]&lt;$B1522,SUM(מרקובחצי[[#This Row],[31]],Q1522)=2),1,"")</f>
        <v/>
      </c>
      <c r="AI1521" t="str">
        <f>IF(AND(מרקובחצי[[#This Row],[CycleNumber]]&lt;$B1522,SUM(U1521:U1522)=2),1,"")</f>
        <v/>
      </c>
      <c r="AJ1521" t="str">
        <f>IF(AND(מרקובחצי[[#This Row],[CycleNumber]]&lt;$B1522,SUM(מרקובחצי[[#This Row],[32]],O1522)=2),1,"")</f>
        <v/>
      </c>
      <c r="AK1521" t="str">
        <f>IF(AND(מרקובחצי[[#This Row],[CycleNumber]]&lt;$B1522,SUM(מרקובחצי[[#This Row],[32]],P1522)=2),1,"")</f>
        <v/>
      </c>
      <c r="AL1521" t="str">
        <f>IF(AND(מרקובחצי[[#This Row],[CycleNumber]]&lt;$B1522,SUM(מרקובחצי[[#This Row],[32]],Q1522)=2),1,"")</f>
        <v/>
      </c>
      <c r="AM1521" t="str">
        <f>IF(AND(מרקובחצי[[#This Row],[CycleNumber]]&lt;$B1522,SUM(V1521:V1522)=2),1,"")</f>
        <v/>
      </c>
      <c r="AN1521" t="str">
        <f>IF(AND(מרקובחצי[[#This Row],[CycleNumber]]&lt;$B1522,SUM(מרקובחצי[[#This Row],[33]],O1522)=2),1,"")</f>
        <v/>
      </c>
      <c r="AO1521" t="str">
        <f>IF(AND(מרקובחצי[[#This Row],[CycleNumber]]&lt;$B1522,SUM(מרקובחצי[[#This Row],[33]],P1522)=2),1,"")</f>
        <v/>
      </c>
      <c r="AP1521" t="str">
        <f>IF(AND(מרקובחצי[[#This Row],[CycleNumber]]&lt;$B1522,SUM(מרקובחצי[[#This Row],[33]],Q1522)=2),1,"")</f>
        <v/>
      </c>
      <c r="AQ1521" t="str">
        <f>IF(AND(מרקובחצי[[#This Row],[CycleNumber]]&lt;$B1522,SUM(W1521:W1522)=2),1,"")</f>
        <v/>
      </c>
      <c r="AR1521" t="str">
        <f>IF(AND(מרקובחצי[[#This Row],[CycleNumber]]&lt;$B1522,SUM(מרקובחצי[[#This Row],[12]],S1522)=2),1,"")</f>
        <v/>
      </c>
      <c r="AS1521" t="str">
        <f>IF(AND(מרקובחצי[[#This Row],[CycleNumber]]&lt;$B1522,SUM(מרקובחצי[[#This Row],[22]],V1522)=2),1,"")</f>
        <v/>
      </c>
      <c r="AT1521" s="3">
        <f>SUM(מרקובחצי[[#This Row],[11]:[33]])</f>
        <v>0</v>
      </c>
    </row>
    <row r="1522" spans="1:46" hidden="1" x14ac:dyDescent="0.25">
      <c r="A1522" t="s">
        <v>159</v>
      </c>
      <c r="B1522">
        <v>11</v>
      </c>
      <c r="C1522">
        <v>30</v>
      </c>
      <c r="D1522">
        <f>מרקובחצי[[#This Row],[LengthofCycle]]+1</f>
        <v>31</v>
      </c>
      <c r="E1522">
        <f>IF(IFERROR(LOOKUP(מרקובחצי[[#This Row],[ClientID]],קביעויות[הפלגה]),FALSE)=מרקובחצי[[#This Row],[ClientID]],1,"")</f>
        <v>1</v>
      </c>
      <c r="F1522" t="str">
        <f>IF(IFERROR(LOOKUP(מרקובחצי[[#This Row],[ClientID]],סוגחציקבוע[S31]),FALSE)=מרקובחצי[[#This Row],[ClientID]],1,"")</f>
        <v/>
      </c>
      <c r="G1522" t="str">
        <f>IF(IFERROR(LOOKUP(מרקובחצי[[#This Row],[ClientID]],סוגחציקבוע[S32]),FALSE)=מרקובחצי[[#This Row],[ClientID]],1,"")</f>
        <v/>
      </c>
      <c r="H1522" t="str">
        <f>IF(IFERROR(LOOKUP(מרקובחצי[[#This Row],[ClientID]],סוגחציקבוע[S33]),FALSE)=מרקובחצי[[#This Row],[ClientID]],1,"")</f>
        <v/>
      </c>
      <c r="I1522" t="str">
        <f>IF(IFERROR(LOOKUP(מרקובחצי[[#This Row],[ClientID]],סוגחציקבוע[S32&amp;33]),FALSE)=מרקובחצי[[#This Row],[ClientID]],1,"")</f>
        <v/>
      </c>
      <c r="J1522">
        <f>IF(SUM(מרקובחצי[[#This Row],[11]:[13]])=1,מרקובחצי[[#This Row],[עד ועד]],IF(SUM(R1521:T1522)=1,IF(מרקובחצי[[#This Row],[עד ועד]]&lt;J1521,מרקובחצי[[#This Row],[עד ועד]],J1521),J1521))</f>
        <v>27</v>
      </c>
      <c r="K1522">
        <f>IF(SUM(מרקובחצי[[#This Row],[11]:[13]])=1,מרקובחצי[[#This Row],[עד ועד]],IF(SUM(R1521:T1522)=1,IF(מרקובחצי[[#This Row],[עד ועד]]&gt;K1521,מרקובחצי[[#This Row],[עד ועד]],K1521),K1521))</f>
        <v>52</v>
      </c>
      <c r="L1522" t="str">
        <f>IF(AND(SUM(מרקובחצי[[#This Row],[31]:[33]])=1,SUM(U1521:W1521)=0),מרקובחצי[[#This Row],[מקס]]-מרקובחצי[[#This Row],[מינ]],"")</f>
        <v/>
      </c>
      <c r="M152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22" t="str">
        <f t="shared" si="23"/>
        <v/>
      </c>
      <c r="O1522" t="str">
        <f>IF(מרקובחצי[[#This Row],[קבעה הפלגה?]]=1,"",IF(AND(מרקובחצי[[#This Row],[עד ועד]]&lt;29,OR(מרקובחצי[[#This Row],[CycleNumber]]=1,AND(U1521=1,OR(מרקובחצי[[#This Row],[עד ועד]]&lt;J1521,מרקובחצי[[#This Row],[עד ועד]]&gt;K1521)),AND(V1521=1,מרקובחצי[[#This Row],[עד ועד]]&lt;J1521),W1521=1)),1,""))</f>
        <v/>
      </c>
      <c r="P1522" t="str">
        <f>IF(מרקובחצי[[#This Row],[קבעה הפלגה?]]=1,"",IF(AND(מרקובחצי[[#This Row],[עד ועד]]&gt;28,מרקובחצי[[#This Row],[עד ועד]]&lt;32,OR(מרקובחצי[[#This Row],[CycleNumber]]=1,AND(U1521=1),AND(V1521=1,OR(מרקובחצי[[#This Row],[עד ועד]]&lt;J1521,מרקובחצי[[#This Row],[עד ועד]]&gt;K1521)),W1521=1)),1,""))</f>
        <v/>
      </c>
      <c r="Q1522" t="str">
        <f>IF(מרקובחצי[[#This Row],[קבעה הפלגה?]]=1,"",IF(AND(מרקובחצי[[#This Row],[עד ועד]]&gt;31,OR(מרקובחצי[[#This Row],[CycleNumber]]=1,AND(U1521=1),AND(V1521=1,מרקובחצי[[#This Row],[עד ועד]]&gt;K1521),AND(W1521=1,OR(מרקובחצי[[#This Row],[עד ועד]]&gt;K1521,מרקובחצי[[#This Row],[עד ועד]]&lt;J1521)))),1,""))</f>
        <v/>
      </c>
      <c r="R1522" t="str">
        <f>IF(מרקובחצי[[#This Row],[CycleNumber]]&gt;1,IF(AND(O1521=1,מרקובחצי[[#This Row],[עד ועד]]&lt;29),1,""),"")</f>
        <v/>
      </c>
      <c r="S1522" t="str">
        <f>IF(מרקובחצי[[#This Row],[CycleNumber]]&gt;1,IF(OR(AND(O1521=1,מרקובחצי[[#This Row],[עד ועד]]&gt;28),AND(P1521=1),AND(Q1521=1,מרקובחצי[[#This Row],[עד ועד]]&lt;32)),1,""),"")</f>
        <v/>
      </c>
      <c r="T1522" t="str">
        <f>IF(מרקובחצי[[#This Row],[CycleNumber]]&gt;1,IF(AND(Q1521=1,מרקובחצי[[#This Row],[עד ועד]]&gt;31),1,""),"")</f>
        <v/>
      </c>
      <c r="U1522" t="str">
        <f>IF(מרקובחצי[[#This Row],[CycleNumber]]&gt;1,IF(AND(R1521=1,מרקובחצי[[#This Row],[עד ועד]]&lt;29),1,IF(AND(U1521=1,NOT(OR(מרקובחצי[[#This Row],[עד ועד]]&lt;J1521,מרקובחצי[[#This Row],[עד ועד]]&gt;K1521))),1,"")),"")</f>
        <v/>
      </c>
      <c r="V1522" t="str">
        <f>IF(מרקובחצי[[#This Row],[CycleNumber]]&gt;1,IF(AND(SUM(R1521:T1521)=1,מרקובחצי[[#This Row],[עד ועד]]&gt;28,מרקובחצי[[#This Row],[עד ועד]]&lt;32),1,IF(OR(S1521=1,AND(R1521=1,מרקובחצי[[#This Row],[עד ועד]]&gt;28),AND(T1521=1,מרקובחצי[[#This Row],[עד ועד]]&lt;32)),1,IF(AND(V1521=1,NOT(OR(מרקובחצי[[#This Row],[עד ועד]]&lt;J1521,מרקובחצי[[#This Row],[עד ועד]]&gt;K1521))),1,""))),"")</f>
        <v/>
      </c>
      <c r="W1522" t="str">
        <f>IF(מרקובחצי[[#This Row],[CycleNumber]]&gt;1,IF(AND(T1521=1,מרקובחצי[[#This Row],[עד ועד]]&gt;31),1,IF(AND(W1521=1,NOT(OR(מרקובחצי[[#This Row],[עד ועד]]&lt;J1521,מרקובחצי[[#This Row],[עד ועד]]&gt;K1521))),1,"")),"")</f>
        <v/>
      </c>
      <c r="X1522" t="str">
        <f>IF(AND(מרקובחצי[[#This Row],[CycleNumber]]&lt;$B1523,SUM(מרקובחצי[[#This Row],[11]],R1523)=2),1,"")</f>
        <v/>
      </c>
      <c r="Y1522" t="str">
        <f>IF(AND(מרקובחצי[[#This Row],[CycleNumber]]&lt;$B1523,SUM(מרקובחצי[[#This Row],[11]],S1523)=2),1,"")</f>
        <v/>
      </c>
      <c r="Z1522" t="str">
        <f>IF(AND(מרקובחצי[[#This Row],[CycleNumber]]&lt;$B1523,SUM(מרקובחצי[[#This Row],[13]],S1523)=2),1,"")</f>
        <v/>
      </c>
      <c r="AA1522" t="str">
        <f>IF(AND(מרקובחצי[[#This Row],[CycleNumber]]&lt;$B1523,SUM(מרקובחצי[[#This Row],[13]],T1523)=2),1,"")</f>
        <v/>
      </c>
      <c r="AB1522" t="str">
        <f>IF(AND(מרקובחצי[[#This Row],[CycleNumber]]&lt;$B1523,SUM(מרקובחצי[[#This Row],[21]],U1523)=2),1,"")</f>
        <v/>
      </c>
      <c r="AC1522" t="str">
        <f>IF(AND(מרקובחצי[[#This Row],[CycleNumber]]&lt;$B1523,SUM(מרקובחצי[[#This Row],[21]],V1523)=2),1,"")</f>
        <v/>
      </c>
      <c r="AD1522" t="str">
        <f>IF(AND(מרקובחצי[[#This Row],[CycleNumber]]&lt;$B1523,SUM(מרקובחצי[[#This Row],[23]],V1523)=2),1,"")</f>
        <v/>
      </c>
      <c r="AE1522" t="str">
        <f>IF(AND(מרקובחצי[[#This Row],[CycleNumber]]&lt;$B1523,SUM(מרקובחצי[[#This Row],[23]],W1523)=2),1,"")</f>
        <v/>
      </c>
      <c r="AF1522" t="str">
        <f>IF(AND(מרקובחצי[[#This Row],[CycleNumber]]&lt;$B1523,SUM(מרקובחצי[[#This Row],[31]],O1523)=2),1,"")</f>
        <v/>
      </c>
      <c r="AG1522" t="str">
        <f>IF(AND(מרקובחצי[[#This Row],[CycleNumber]]&lt;$B1523,SUM(מרקובחצי[[#This Row],[31]],P1523)=2),1,"")</f>
        <v/>
      </c>
      <c r="AH1522" t="str">
        <f>IF(AND(מרקובחצי[[#This Row],[CycleNumber]]&lt;$B1523,SUM(מרקובחצי[[#This Row],[31]],Q1523)=2),1,"")</f>
        <v/>
      </c>
      <c r="AI1522" t="str">
        <f>IF(AND(מרקובחצי[[#This Row],[CycleNumber]]&lt;$B1523,SUM(U1522:U1523)=2),1,"")</f>
        <v/>
      </c>
      <c r="AJ1522" t="str">
        <f>IF(AND(מרקובחצי[[#This Row],[CycleNumber]]&lt;$B1523,SUM(מרקובחצי[[#This Row],[32]],O1523)=2),1,"")</f>
        <v/>
      </c>
      <c r="AK1522" t="str">
        <f>IF(AND(מרקובחצי[[#This Row],[CycleNumber]]&lt;$B1523,SUM(מרקובחצי[[#This Row],[32]],P1523)=2),1,"")</f>
        <v/>
      </c>
      <c r="AL1522" t="str">
        <f>IF(AND(מרקובחצי[[#This Row],[CycleNumber]]&lt;$B1523,SUM(מרקובחצי[[#This Row],[32]],Q1523)=2),1,"")</f>
        <v/>
      </c>
      <c r="AM1522" t="str">
        <f>IF(AND(מרקובחצי[[#This Row],[CycleNumber]]&lt;$B1523,SUM(V1522:V1523)=2),1,"")</f>
        <v/>
      </c>
      <c r="AN1522" t="str">
        <f>IF(AND(מרקובחצי[[#This Row],[CycleNumber]]&lt;$B1523,SUM(מרקובחצי[[#This Row],[33]],O1523)=2),1,"")</f>
        <v/>
      </c>
      <c r="AO1522" t="str">
        <f>IF(AND(מרקובחצי[[#This Row],[CycleNumber]]&lt;$B1523,SUM(מרקובחצי[[#This Row],[33]],P1523)=2),1,"")</f>
        <v/>
      </c>
      <c r="AP1522" t="str">
        <f>IF(AND(מרקובחצי[[#This Row],[CycleNumber]]&lt;$B1523,SUM(מרקובחצי[[#This Row],[33]],Q1523)=2),1,"")</f>
        <v/>
      </c>
      <c r="AQ1522" t="str">
        <f>IF(AND(מרקובחצי[[#This Row],[CycleNumber]]&lt;$B1523,SUM(W1522:W1523)=2),1,"")</f>
        <v/>
      </c>
      <c r="AR1522" t="str">
        <f>IF(AND(מרקובחצי[[#This Row],[CycleNumber]]&lt;$B1523,SUM(מרקובחצי[[#This Row],[12]],S1523)=2),1,"")</f>
        <v/>
      </c>
      <c r="AS1522" t="str">
        <f>IF(AND(מרקובחצי[[#This Row],[CycleNumber]]&lt;$B1523,SUM(מרקובחצי[[#This Row],[22]],V1523)=2),1,"")</f>
        <v/>
      </c>
      <c r="AT1522" s="3">
        <f>SUM(מרקובחצי[[#This Row],[11]:[33]])</f>
        <v>0</v>
      </c>
    </row>
    <row r="1523" spans="1:46" hidden="1" x14ac:dyDescent="0.25">
      <c r="A1523" t="s">
        <v>159</v>
      </c>
      <c r="B1523">
        <v>12</v>
      </c>
      <c r="C1523">
        <v>32</v>
      </c>
      <c r="D1523">
        <f>מרקובחצי[[#This Row],[LengthofCycle]]+1</f>
        <v>33</v>
      </c>
      <c r="E1523">
        <f>IF(IFERROR(LOOKUP(מרקובחצי[[#This Row],[ClientID]],קביעויות[הפלגה]),FALSE)=מרקובחצי[[#This Row],[ClientID]],1,"")</f>
        <v>1</v>
      </c>
      <c r="F1523" t="str">
        <f>IF(IFERROR(LOOKUP(מרקובחצי[[#This Row],[ClientID]],סוגחציקבוע[S31]),FALSE)=מרקובחצי[[#This Row],[ClientID]],1,"")</f>
        <v/>
      </c>
      <c r="G1523" t="str">
        <f>IF(IFERROR(LOOKUP(מרקובחצי[[#This Row],[ClientID]],סוגחציקבוע[S32]),FALSE)=מרקובחצי[[#This Row],[ClientID]],1,"")</f>
        <v/>
      </c>
      <c r="H1523" t="str">
        <f>IF(IFERROR(LOOKUP(מרקובחצי[[#This Row],[ClientID]],סוגחציקבוע[S33]),FALSE)=מרקובחצי[[#This Row],[ClientID]],1,"")</f>
        <v/>
      </c>
      <c r="I1523" t="str">
        <f>IF(IFERROR(LOOKUP(מרקובחצי[[#This Row],[ClientID]],סוגחציקבוע[S32&amp;33]),FALSE)=מרקובחצי[[#This Row],[ClientID]],1,"")</f>
        <v/>
      </c>
      <c r="J1523">
        <f>IF(SUM(מרקובחצי[[#This Row],[11]:[13]])=1,מרקובחצי[[#This Row],[עד ועד]],IF(SUM(R1522:T1523)=1,IF(מרקובחצי[[#This Row],[עד ועד]]&lt;J1522,מרקובחצי[[#This Row],[עד ועד]],J1522),J1522))</f>
        <v>27</v>
      </c>
      <c r="K1523">
        <f>IF(SUM(מרקובחצי[[#This Row],[11]:[13]])=1,מרקובחצי[[#This Row],[עד ועד]],IF(SUM(R1522:T1523)=1,IF(מרקובחצי[[#This Row],[עד ועד]]&gt;K1522,מרקובחצי[[#This Row],[עד ועד]],K1522),K1522))</f>
        <v>52</v>
      </c>
      <c r="L1523" t="str">
        <f>IF(AND(SUM(מרקובחצי[[#This Row],[31]:[33]])=1,SUM(U1522:W1522)=0),מרקובחצי[[#This Row],[מקס]]-מרקובחצי[[#This Row],[מינ]],"")</f>
        <v/>
      </c>
      <c r="M152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23" t="str">
        <f t="shared" si="23"/>
        <v/>
      </c>
      <c r="O1523" t="str">
        <f>IF(מרקובחצי[[#This Row],[קבעה הפלגה?]]=1,"",IF(AND(מרקובחצי[[#This Row],[עד ועד]]&lt;29,OR(מרקובחצי[[#This Row],[CycleNumber]]=1,AND(U1522=1,OR(מרקובחצי[[#This Row],[עד ועד]]&lt;J1522,מרקובחצי[[#This Row],[עד ועד]]&gt;K1522)),AND(V1522=1,מרקובחצי[[#This Row],[עד ועד]]&lt;J1522),W1522=1)),1,""))</f>
        <v/>
      </c>
      <c r="P1523" t="str">
        <f>IF(מרקובחצי[[#This Row],[קבעה הפלגה?]]=1,"",IF(AND(מרקובחצי[[#This Row],[עד ועד]]&gt;28,מרקובחצי[[#This Row],[עד ועד]]&lt;32,OR(מרקובחצי[[#This Row],[CycleNumber]]=1,AND(U1522=1),AND(V1522=1,OR(מרקובחצי[[#This Row],[עד ועד]]&lt;J1522,מרקובחצי[[#This Row],[עד ועד]]&gt;K1522)),W1522=1)),1,""))</f>
        <v/>
      </c>
      <c r="Q1523" t="str">
        <f>IF(מרקובחצי[[#This Row],[קבעה הפלגה?]]=1,"",IF(AND(מרקובחצי[[#This Row],[עד ועד]]&gt;31,OR(מרקובחצי[[#This Row],[CycleNumber]]=1,AND(U1522=1),AND(V1522=1,מרקובחצי[[#This Row],[עד ועד]]&gt;K1522),AND(W1522=1,OR(מרקובחצי[[#This Row],[עד ועד]]&gt;K1522,מרקובחצי[[#This Row],[עד ועד]]&lt;J1522)))),1,""))</f>
        <v/>
      </c>
      <c r="R1523" t="str">
        <f>IF(מרקובחצי[[#This Row],[CycleNumber]]&gt;1,IF(AND(O1522=1,מרקובחצי[[#This Row],[עד ועד]]&lt;29),1,""),"")</f>
        <v/>
      </c>
      <c r="S1523" t="str">
        <f>IF(מרקובחצי[[#This Row],[CycleNumber]]&gt;1,IF(OR(AND(O1522=1,מרקובחצי[[#This Row],[עד ועד]]&gt;28),AND(P1522=1),AND(Q1522=1,מרקובחצי[[#This Row],[עד ועד]]&lt;32)),1,""),"")</f>
        <v/>
      </c>
      <c r="T1523" t="str">
        <f>IF(מרקובחצי[[#This Row],[CycleNumber]]&gt;1,IF(AND(Q1522=1,מרקובחצי[[#This Row],[עד ועד]]&gt;31),1,""),"")</f>
        <v/>
      </c>
      <c r="U1523" t="str">
        <f>IF(מרקובחצי[[#This Row],[CycleNumber]]&gt;1,IF(AND(R1522=1,מרקובחצי[[#This Row],[עד ועד]]&lt;29),1,IF(AND(U1522=1,NOT(OR(מרקובחצי[[#This Row],[עד ועד]]&lt;J1522,מרקובחצי[[#This Row],[עד ועד]]&gt;K1522))),1,"")),"")</f>
        <v/>
      </c>
      <c r="V1523" t="str">
        <f>IF(מרקובחצי[[#This Row],[CycleNumber]]&gt;1,IF(AND(SUM(R1522:T1522)=1,מרקובחצי[[#This Row],[עד ועד]]&gt;28,מרקובחצי[[#This Row],[עד ועד]]&lt;32),1,IF(OR(S1522=1,AND(R1522=1,מרקובחצי[[#This Row],[עד ועד]]&gt;28),AND(T1522=1,מרקובחצי[[#This Row],[עד ועד]]&lt;32)),1,IF(AND(V1522=1,NOT(OR(מרקובחצי[[#This Row],[עד ועד]]&lt;J1522,מרקובחצי[[#This Row],[עד ועד]]&gt;K1522))),1,""))),"")</f>
        <v/>
      </c>
      <c r="W1523" t="str">
        <f>IF(מרקובחצי[[#This Row],[CycleNumber]]&gt;1,IF(AND(T1522=1,מרקובחצי[[#This Row],[עד ועד]]&gt;31),1,IF(AND(W1522=1,NOT(OR(מרקובחצי[[#This Row],[עד ועד]]&lt;J1522,מרקובחצי[[#This Row],[עד ועד]]&gt;K1522))),1,"")),"")</f>
        <v/>
      </c>
      <c r="X1523" t="str">
        <f>IF(AND(מרקובחצי[[#This Row],[CycleNumber]]&lt;$B1524,SUM(מרקובחצי[[#This Row],[11]],R1524)=2),1,"")</f>
        <v/>
      </c>
      <c r="Y1523" t="str">
        <f>IF(AND(מרקובחצי[[#This Row],[CycleNumber]]&lt;$B1524,SUM(מרקובחצי[[#This Row],[11]],S1524)=2),1,"")</f>
        <v/>
      </c>
      <c r="Z1523" t="str">
        <f>IF(AND(מרקובחצי[[#This Row],[CycleNumber]]&lt;$B1524,SUM(מרקובחצי[[#This Row],[13]],S1524)=2),1,"")</f>
        <v/>
      </c>
      <c r="AA1523" t="str">
        <f>IF(AND(מרקובחצי[[#This Row],[CycleNumber]]&lt;$B1524,SUM(מרקובחצי[[#This Row],[13]],T1524)=2),1,"")</f>
        <v/>
      </c>
      <c r="AB1523" t="str">
        <f>IF(AND(מרקובחצי[[#This Row],[CycleNumber]]&lt;$B1524,SUM(מרקובחצי[[#This Row],[21]],U1524)=2),1,"")</f>
        <v/>
      </c>
      <c r="AC1523" t="str">
        <f>IF(AND(מרקובחצי[[#This Row],[CycleNumber]]&lt;$B1524,SUM(מרקובחצי[[#This Row],[21]],V1524)=2),1,"")</f>
        <v/>
      </c>
      <c r="AD1523" t="str">
        <f>IF(AND(מרקובחצי[[#This Row],[CycleNumber]]&lt;$B1524,SUM(מרקובחצי[[#This Row],[23]],V1524)=2),1,"")</f>
        <v/>
      </c>
      <c r="AE1523" t="str">
        <f>IF(AND(מרקובחצי[[#This Row],[CycleNumber]]&lt;$B1524,SUM(מרקובחצי[[#This Row],[23]],W1524)=2),1,"")</f>
        <v/>
      </c>
      <c r="AF1523" t="str">
        <f>IF(AND(מרקובחצי[[#This Row],[CycleNumber]]&lt;$B1524,SUM(מרקובחצי[[#This Row],[31]],O1524)=2),1,"")</f>
        <v/>
      </c>
      <c r="AG1523" t="str">
        <f>IF(AND(מרקובחצי[[#This Row],[CycleNumber]]&lt;$B1524,SUM(מרקובחצי[[#This Row],[31]],P1524)=2),1,"")</f>
        <v/>
      </c>
      <c r="AH1523" t="str">
        <f>IF(AND(מרקובחצי[[#This Row],[CycleNumber]]&lt;$B1524,SUM(מרקובחצי[[#This Row],[31]],Q1524)=2),1,"")</f>
        <v/>
      </c>
      <c r="AI1523" t="str">
        <f>IF(AND(מרקובחצי[[#This Row],[CycleNumber]]&lt;$B1524,SUM(U1523:U1524)=2),1,"")</f>
        <v/>
      </c>
      <c r="AJ1523" t="str">
        <f>IF(AND(מרקובחצי[[#This Row],[CycleNumber]]&lt;$B1524,SUM(מרקובחצי[[#This Row],[32]],O1524)=2),1,"")</f>
        <v/>
      </c>
      <c r="AK1523" t="str">
        <f>IF(AND(מרקובחצי[[#This Row],[CycleNumber]]&lt;$B1524,SUM(מרקובחצי[[#This Row],[32]],P1524)=2),1,"")</f>
        <v/>
      </c>
      <c r="AL1523" t="str">
        <f>IF(AND(מרקובחצי[[#This Row],[CycleNumber]]&lt;$B1524,SUM(מרקובחצי[[#This Row],[32]],Q1524)=2),1,"")</f>
        <v/>
      </c>
      <c r="AM1523" t="str">
        <f>IF(AND(מרקובחצי[[#This Row],[CycleNumber]]&lt;$B1524,SUM(V1523:V1524)=2),1,"")</f>
        <v/>
      </c>
      <c r="AN1523" t="str">
        <f>IF(AND(מרקובחצי[[#This Row],[CycleNumber]]&lt;$B1524,SUM(מרקובחצי[[#This Row],[33]],O1524)=2),1,"")</f>
        <v/>
      </c>
      <c r="AO1523" t="str">
        <f>IF(AND(מרקובחצי[[#This Row],[CycleNumber]]&lt;$B1524,SUM(מרקובחצי[[#This Row],[33]],P1524)=2),1,"")</f>
        <v/>
      </c>
      <c r="AP1523" t="str">
        <f>IF(AND(מרקובחצי[[#This Row],[CycleNumber]]&lt;$B1524,SUM(מרקובחצי[[#This Row],[33]],Q1524)=2),1,"")</f>
        <v/>
      </c>
      <c r="AQ1523" t="str">
        <f>IF(AND(מרקובחצי[[#This Row],[CycleNumber]]&lt;$B1524,SUM(W1523:W1524)=2),1,"")</f>
        <v/>
      </c>
      <c r="AR1523" t="str">
        <f>IF(AND(מרקובחצי[[#This Row],[CycleNumber]]&lt;$B1524,SUM(מרקובחצי[[#This Row],[12]],S1524)=2),1,"")</f>
        <v/>
      </c>
      <c r="AS1523" t="str">
        <f>IF(AND(מרקובחצי[[#This Row],[CycleNumber]]&lt;$B1524,SUM(מרקובחצי[[#This Row],[22]],V1524)=2),1,"")</f>
        <v/>
      </c>
      <c r="AT1523" s="3">
        <f>SUM(מרקובחצי[[#This Row],[11]:[33]])</f>
        <v>0</v>
      </c>
    </row>
    <row r="1524" spans="1:46" hidden="1" x14ac:dyDescent="0.25">
      <c r="A1524" t="s">
        <v>159</v>
      </c>
      <c r="B1524">
        <v>13</v>
      </c>
      <c r="C1524">
        <v>35</v>
      </c>
      <c r="D1524">
        <f>מרקובחצי[[#This Row],[LengthofCycle]]+1</f>
        <v>36</v>
      </c>
      <c r="E1524">
        <f>IF(IFERROR(LOOKUP(מרקובחצי[[#This Row],[ClientID]],קביעויות[הפלגה]),FALSE)=מרקובחצי[[#This Row],[ClientID]],1,"")</f>
        <v>1</v>
      </c>
      <c r="F1524" t="str">
        <f>IF(IFERROR(LOOKUP(מרקובחצי[[#This Row],[ClientID]],סוגחציקבוע[S31]),FALSE)=מרקובחצי[[#This Row],[ClientID]],1,"")</f>
        <v/>
      </c>
      <c r="G1524" t="str">
        <f>IF(IFERROR(LOOKUP(מרקובחצי[[#This Row],[ClientID]],סוגחציקבוע[S32]),FALSE)=מרקובחצי[[#This Row],[ClientID]],1,"")</f>
        <v/>
      </c>
      <c r="H1524" t="str">
        <f>IF(IFERROR(LOOKUP(מרקובחצי[[#This Row],[ClientID]],סוגחציקבוע[S33]),FALSE)=מרקובחצי[[#This Row],[ClientID]],1,"")</f>
        <v/>
      </c>
      <c r="I1524" t="str">
        <f>IF(IFERROR(LOOKUP(מרקובחצי[[#This Row],[ClientID]],סוגחציקבוע[S32&amp;33]),FALSE)=מרקובחצי[[#This Row],[ClientID]],1,"")</f>
        <v/>
      </c>
      <c r="J1524">
        <f>IF(SUM(מרקובחצי[[#This Row],[11]:[13]])=1,מרקובחצי[[#This Row],[עד ועד]],IF(SUM(R1523:T1524)=1,IF(מרקובחצי[[#This Row],[עד ועד]]&lt;J1523,מרקובחצי[[#This Row],[עד ועד]],J1523),J1523))</f>
        <v>27</v>
      </c>
      <c r="K1524">
        <f>IF(SUM(מרקובחצי[[#This Row],[11]:[13]])=1,מרקובחצי[[#This Row],[עד ועד]],IF(SUM(R1523:T1524)=1,IF(מרקובחצי[[#This Row],[עד ועד]]&gt;K1523,מרקובחצי[[#This Row],[עד ועד]],K1523),K1523))</f>
        <v>52</v>
      </c>
      <c r="L1524" t="str">
        <f>IF(AND(SUM(מרקובחצי[[#This Row],[31]:[33]])=1,SUM(U1523:W1523)=0),מרקובחצי[[#This Row],[מקס]]-מרקובחצי[[#This Row],[מינ]],"")</f>
        <v/>
      </c>
      <c r="M152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24" t="str">
        <f t="shared" si="23"/>
        <v/>
      </c>
      <c r="O1524" t="str">
        <f>IF(מרקובחצי[[#This Row],[קבעה הפלגה?]]=1,"",IF(AND(מרקובחצי[[#This Row],[עד ועד]]&lt;29,OR(מרקובחצי[[#This Row],[CycleNumber]]=1,AND(U1523=1,OR(מרקובחצי[[#This Row],[עד ועד]]&lt;J1523,מרקובחצי[[#This Row],[עד ועד]]&gt;K1523)),AND(V1523=1,מרקובחצי[[#This Row],[עד ועד]]&lt;J1523),W1523=1)),1,""))</f>
        <v/>
      </c>
      <c r="P1524" t="str">
        <f>IF(מרקובחצי[[#This Row],[קבעה הפלגה?]]=1,"",IF(AND(מרקובחצי[[#This Row],[עד ועד]]&gt;28,מרקובחצי[[#This Row],[עד ועד]]&lt;32,OR(מרקובחצי[[#This Row],[CycleNumber]]=1,AND(U1523=1),AND(V1523=1,OR(מרקובחצי[[#This Row],[עד ועד]]&lt;J1523,מרקובחצי[[#This Row],[עד ועד]]&gt;K1523)),W1523=1)),1,""))</f>
        <v/>
      </c>
      <c r="Q1524" t="str">
        <f>IF(מרקובחצי[[#This Row],[קבעה הפלגה?]]=1,"",IF(AND(מרקובחצי[[#This Row],[עד ועד]]&gt;31,OR(מרקובחצי[[#This Row],[CycleNumber]]=1,AND(U1523=1),AND(V1523=1,מרקובחצי[[#This Row],[עד ועד]]&gt;K1523),AND(W1523=1,OR(מרקובחצי[[#This Row],[עד ועד]]&gt;K1523,מרקובחצי[[#This Row],[עד ועד]]&lt;J1523)))),1,""))</f>
        <v/>
      </c>
      <c r="R1524" t="str">
        <f>IF(מרקובחצי[[#This Row],[CycleNumber]]&gt;1,IF(AND(O1523=1,מרקובחצי[[#This Row],[עד ועד]]&lt;29),1,""),"")</f>
        <v/>
      </c>
      <c r="S1524" t="str">
        <f>IF(מרקובחצי[[#This Row],[CycleNumber]]&gt;1,IF(OR(AND(O1523=1,מרקובחצי[[#This Row],[עד ועד]]&gt;28),AND(P1523=1),AND(Q1523=1,מרקובחצי[[#This Row],[עד ועד]]&lt;32)),1,""),"")</f>
        <v/>
      </c>
      <c r="T1524" t="str">
        <f>IF(מרקובחצי[[#This Row],[CycleNumber]]&gt;1,IF(AND(Q1523=1,מרקובחצי[[#This Row],[עד ועד]]&gt;31),1,""),"")</f>
        <v/>
      </c>
      <c r="U1524" t="str">
        <f>IF(מרקובחצי[[#This Row],[CycleNumber]]&gt;1,IF(AND(R1523=1,מרקובחצי[[#This Row],[עד ועד]]&lt;29),1,IF(AND(U1523=1,NOT(OR(מרקובחצי[[#This Row],[עד ועד]]&lt;J1523,מרקובחצי[[#This Row],[עד ועד]]&gt;K1523))),1,"")),"")</f>
        <v/>
      </c>
      <c r="V1524" t="str">
        <f>IF(מרקובחצי[[#This Row],[CycleNumber]]&gt;1,IF(AND(SUM(R1523:T1523)=1,מרקובחצי[[#This Row],[עד ועד]]&gt;28,מרקובחצי[[#This Row],[עד ועד]]&lt;32),1,IF(OR(S1523=1,AND(R1523=1,מרקובחצי[[#This Row],[עד ועד]]&gt;28),AND(T1523=1,מרקובחצי[[#This Row],[עד ועד]]&lt;32)),1,IF(AND(V1523=1,NOT(OR(מרקובחצי[[#This Row],[עד ועד]]&lt;J1523,מרקובחצי[[#This Row],[עד ועד]]&gt;K1523))),1,""))),"")</f>
        <v/>
      </c>
      <c r="W1524" t="str">
        <f>IF(מרקובחצי[[#This Row],[CycleNumber]]&gt;1,IF(AND(T1523=1,מרקובחצי[[#This Row],[עד ועד]]&gt;31),1,IF(AND(W1523=1,NOT(OR(מרקובחצי[[#This Row],[עד ועד]]&lt;J1523,מרקובחצי[[#This Row],[עד ועד]]&gt;K1523))),1,"")),"")</f>
        <v/>
      </c>
      <c r="X1524" t="str">
        <f>IF(AND(מרקובחצי[[#This Row],[CycleNumber]]&lt;$B1525,SUM(מרקובחצי[[#This Row],[11]],R1525)=2),1,"")</f>
        <v/>
      </c>
      <c r="Y1524" t="str">
        <f>IF(AND(מרקובחצי[[#This Row],[CycleNumber]]&lt;$B1525,SUM(מרקובחצי[[#This Row],[11]],S1525)=2),1,"")</f>
        <v/>
      </c>
      <c r="Z1524" t="str">
        <f>IF(AND(מרקובחצי[[#This Row],[CycleNumber]]&lt;$B1525,SUM(מרקובחצי[[#This Row],[13]],S1525)=2),1,"")</f>
        <v/>
      </c>
      <c r="AA1524" t="str">
        <f>IF(AND(מרקובחצי[[#This Row],[CycleNumber]]&lt;$B1525,SUM(מרקובחצי[[#This Row],[13]],T1525)=2),1,"")</f>
        <v/>
      </c>
      <c r="AB1524" t="str">
        <f>IF(AND(מרקובחצי[[#This Row],[CycleNumber]]&lt;$B1525,SUM(מרקובחצי[[#This Row],[21]],U1525)=2),1,"")</f>
        <v/>
      </c>
      <c r="AC1524" t="str">
        <f>IF(AND(מרקובחצי[[#This Row],[CycleNumber]]&lt;$B1525,SUM(מרקובחצי[[#This Row],[21]],V1525)=2),1,"")</f>
        <v/>
      </c>
      <c r="AD1524" t="str">
        <f>IF(AND(מרקובחצי[[#This Row],[CycleNumber]]&lt;$B1525,SUM(מרקובחצי[[#This Row],[23]],V1525)=2),1,"")</f>
        <v/>
      </c>
      <c r="AE1524" t="str">
        <f>IF(AND(מרקובחצי[[#This Row],[CycleNumber]]&lt;$B1525,SUM(מרקובחצי[[#This Row],[23]],W1525)=2),1,"")</f>
        <v/>
      </c>
      <c r="AF1524" t="str">
        <f>IF(AND(מרקובחצי[[#This Row],[CycleNumber]]&lt;$B1525,SUM(מרקובחצי[[#This Row],[31]],O1525)=2),1,"")</f>
        <v/>
      </c>
      <c r="AG1524" t="str">
        <f>IF(AND(מרקובחצי[[#This Row],[CycleNumber]]&lt;$B1525,SUM(מרקובחצי[[#This Row],[31]],P1525)=2),1,"")</f>
        <v/>
      </c>
      <c r="AH1524" t="str">
        <f>IF(AND(מרקובחצי[[#This Row],[CycleNumber]]&lt;$B1525,SUM(מרקובחצי[[#This Row],[31]],Q1525)=2),1,"")</f>
        <v/>
      </c>
      <c r="AI1524" t="str">
        <f>IF(AND(מרקובחצי[[#This Row],[CycleNumber]]&lt;$B1525,SUM(U1524:U1525)=2),1,"")</f>
        <v/>
      </c>
      <c r="AJ1524" t="str">
        <f>IF(AND(מרקובחצי[[#This Row],[CycleNumber]]&lt;$B1525,SUM(מרקובחצי[[#This Row],[32]],O1525)=2),1,"")</f>
        <v/>
      </c>
      <c r="AK1524" t="str">
        <f>IF(AND(מרקובחצי[[#This Row],[CycleNumber]]&lt;$B1525,SUM(מרקובחצי[[#This Row],[32]],P1525)=2),1,"")</f>
        <v/>
      </c>
      <c r="AL1524" t="str">
        <f>IF(AND(מרקובחצי[[#This Row],[CycleNumber]]&lt;$B1525,SUM(מרקובחצי[[#This Row],[32]],Q1525)=2),1,"")</f>
        <v/>
      </c>
      <c r="AM1524" t="str">
        <f>IF(AND(מרקובחצי[[#This Row],[CycleNumber]]&lt;$B1525,SUM(V1524:V1525)=2),1,"")</f>
        <v/>
      </c>
      <c r="AN1524" t="str">
        <f>IF(AND(מרקובחצי[[#This Row],[CycleNumber]]&lt;$B1525,SUM(מרקובחצי[[#This Row],[33]],O1525)=2),1,"")</f>
        <v/>
      </c>
      <c r="AO1524" t="str">
        <f>IF(AND(מרקובחצי[[#This Row],[CycleNumber]]&lt;$B1525,SUM(מרקובחצי[[#This Row],[33]],P1525)=2),1,"")</f>
        <v/>
      </c>
      <c r="AP1524" t="str">
        <f>IF(AND(מרקובחצי[[#This Row],[CycleNumber]]&lt;$B1525,SUM(מרקובחצי[[#This Row],[33]],Q1525)=2),1,"")</f>
        <v/>
      </c>
      <c r="AQ1524" t="str">
        <f>IF(AND(מרקובחצי[[#This Row],[CycleNumber]]&lt;$B1525,SUM(W1524:W1525)=2),1,"")</f>
        <v/>
      </c>
      <c r="AR1524" t="str">
        <f>IF(AND(מרקובחצי[[#This Row],[CycleNumber]]&lt;$B1525,SUM(מרקובחצי[[#This Row],[12]],S1525)=2),1,"")</f>
        <v/>
      </c>
      <c r="AS1524" t="str">
        <f>IF(AND(מרקובחצי[[#This Row],[CycleNumber]]&lt;$B1525,SUM(מרקובחצי[[#This Row],[22]],V1525)=2),1,"")</f>
        <v/>
      </c>
      <c r="AT1524" s="3">
        <f>SUM(מרקובחצי[[#This Row],[11]:[33]])</f>
        <v>0</v>
      </c>
    </row>
    <row r="1525" spans="1:46" hidden="1" x14ac:dyDescent="0.25">
      <c r="A1525" t="s">
        <v>159</v>
      </c>
      <c r="B1525">
        <v>14</v>
      </c>
      <c r="C1525">
        <v>28</v>
      </c>
      <c r="D1525">
        <f>מרקובחצי[[#This Row],[LengthofCycle]]+1</f>
        <v>29</v>
      </c>
      <c r="E1525">
        <f>IF(IFERROR(LOOKUP(מרקובחצי[[#This Row],[ClientID]],קביעויות[הפלגה]),FALSE)=מרקובחצי[[#This Row],[ClientID]],1,"")</f>
        <v>1</v>
      </c>
      <c r="F1525" t="str">
        <f>IF(IFERROR(LOOKUP(מרקובחצי[[#This Row],[ClientID]],סוגחציקבוע[S31]),FALSE)=מרקובחצי[[#This Row],[ClientID]],1,"")</f>
        <v/>
      </c>
      <c r="G1525" t="str">
        <f>IF(IFERROR(LOOKUP(מרקובחצי[[#This Row],[ClientID]],סוגחציקבוע[S32]),FALSE)=מרקובחצי[[#This Row],[ClientID]],1,"")</f>
        <v/>
      </c>
      <c r="H1525" t="str">
        <f>IF(IFERROR(LOOKUP(מרקובחצי[[#This Row],[ClientID]],סוגחציקבוע[S33]),FALSE)=מרקובחצי[[#This Row],[ClientID]],1,"")</f>
        <v/>
      </c>
      <c r="I1525" t="str">
        <f>IF(IFERROR(LOOKUP(מרקובחצי[[#This Row],[ClientID]],סוגחציקבוע[S32&amp;33]),FALSE)=מרקובחצי[[#This Row],[ClientID]],1,"")</f>
        <v/>
      </c>
      <c r="J1525">
        <f>IF(SUM(מרקובחצי[[#This Row],[11]:[13]])=1,מרקובחצי[[#This Row],[עד ועד]],IF(SUM(R1524:T1525)=1,IF(מרקובחצי[[#This Row],[עד ועד]]&lt;J1524,מרקובחצי[[#This Row],[עד ועד]],J1524),J1524))</f>
        <v>27</v>
      </c>
      <c r="K1525">
        <f>IF(SUM(מרקובחצי[[#This Row],[11]:[13]])=1,מרקובחצי[[#This Row],[עד ועד]],IF(SUM(R1524:T1525)=1,IF(מרקובחצי[[#This Row],[עד ועד]]&gt;K1524,מרקובחצי[[#This Row],[עד ועד]],K1524),K1524))</f>
        <v>52</v>
      </c>
      <c r="L1525" t="str">
        <f>IF(AND(SUM(מרקובחצי[[#This Row],[31]:[33]])=1,SUM(U1524:W1524)=0),מרקובחצי[[#This Row],[מקס]]-מרקובחצי[[#This Row],[מינ]],"")</f>
        <v/>
      </c>
      <c r="M152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25" t="str">
        <f t="shared" si="23"/>
        <v/>
      </c>
      <c r="O1525" t="str">
        <f>IF(מרקובחצי[[#This Row],[קבעה הפלגה?]]=1,"",IF(AND(מרקובחצי[[#This Row],[עד ועד]]&lt;29,OR(מרקובחצי[[#This Row],[CycleNumber]]=1,AND(U1524=1,OR(מרקובחצי[[#This Row],[עד ועד]]&lt;J1524,מרקובחצי[[#This Row],[עד ועד]]&gt;K1524)),AND(V1524=1,מרקובחצי[[#This Row],[עד ועד]]&lt;J1524),W1524=1)),1,""))</f>
        <v/>
      </c>
      <c r="P1525" t="str">
        <f>IF(מרקובחצי[[#This Row],[קבעה הפלגה?]]=1,"",IF(AND(מרקובחצי[[#This Row],[עד ועד]]&gt;28,מרקובחצי[[#This Row],[עד ועד]]&lt;32,OR(מרקובחצי[[#This Row],[CycleNumber]]=1,AND(U1524=1),AND(V1524=1,OR(מרקובחצי[[#This Row],[עד ועד]]&lt;J1524,מרקובחצי[[#This Row],[עד ועד]]&gt;K1524)),W1524=1)),1,""))</f>
        <v/>
      </c>
      <c r="Q1525" t="str">
        <f>IF(מרקובחצי[[#This Row],[קבעה הפלגה?]]=1,"",IF(AND(מרקובחצי[[#This Row],[עד ועד]]&gt;31,OR(מרקובחצי[[#This Row],[CycleNumber]]=1,AND(U1524=1),AND(V1524=1,מרקובחצי[[#This Row],[עד ועד]]&gt;K1524),AND(W1524=1,OR(מרקובחצי[[#This Row],[עד ועד]]&gt;K1524,מרקובחצי[[#This Row],[עד ועד]]&lt;J1524)))),1,""))</f>
        <v/>
      </c>
      <c r="R1525" t="str">
        <f>IF(מרקובחצי[[#This Row],[CycleNumber]]&gt;1,IF(AND(O1524=1,מרקובחצי[[#This Row],[עד ועד]]&lt;29),1,""),"")</f>
        <v/>
      </c>
      <c r="S1525" t="str">
        <f>IF(מרקובחצי[[#This Row],[CycleNumber]]&gt;1,IF(OR(AND(O1524=1,מרקובחצי[[#This Row],[עד ועד]]&gt;28),AND(P1524=1),AND(Q1524=1,מרקובחצי[[#This Row],[עד ועד]]&lt;32)),1,""),"")</f>
        <v/>
      </c>
      <c r="T1525" t="str">
        <f>IF(מרקובחצי[[#This Row],[CycleNumber]]&gt;1,IF(AND(Q1524=1,מרקובחצי[[#This Row],[עד ועד]]&gt;31),1,""),"")</f>
        <v/>
      </c>
      <c r="U1525" t="str">
        <f>IF(מרקובחצי[[#This Row],[CycleNumber]]&gt;1,IF(AND(R1524=1,מרקובחצי[[#This Row],[עד ועד]]&lt;29),1,IF(AND(U1524=1,NOT(OR(מרקובחצי[[#This Row],[עד ועד]]&lt;J1524,מרקובחצי[[#This Row],[עד ועד]]&gt;K1524))),1,"")),"")</f>
        <v/>
      </c>
      <c r="V1525" t="str">
        <f>IF(מרקובחצי[[#This Row],[CycleNumber]]&gt;1,IF(AND(SUM(R1524:T1524)=1,מרקובחצי[[#This Row],[עד ועד]]&gt;28,מרקובחצי[[#This Row],[עד ועד]]&lt;32),1,IF(OR(S1524=1,AND(R1524=1,מרקובחצי[[#This Row],[עד ועד]]&gt;28),AND(T1524=1,מרקובחצי[[#This Row],[עד ועד]]&lt;32)),1,IF(AND(V1524=1,NOT(OR(מרקובחצי[[#This Row],[עד ועד]]&lt;J1524,מרקובחצי[[#This Row],[עד ועד]]&gt;K1524))),1,""))),"")</f>
        <v/>
      </c>
      <c r="W1525" t="str">
        <f>IF(מרקובחצי[[#This Row],[CycleNumber]]&gt;1,IF(AND(T1524=1,מרקובחצי[[#This Row],[עד ועד]]&gt;31),1,IF(AND(W1524=1,NOT(OR(מרקובחצי[[#This Row],[עד ועד]]&lt;J1524,מרקובחצי[[#This Row],[עד ועד]]&gt;K1524))),1,"")),"")</f>
        <v/>
      </c>
      <c r="X1525" t="str">
        <f>IF(AND(מרקובחצי[[#This Row],[CycleNumber]]&lt;$B1526,SUM(מרקובחצי[[#This Row],[11]],R1526)=2),1,"")</f>
        <v/>
      </c>
      <c r="Y1525" t="str">
        <f>IF(AND(מרקובחצי[[#This Row],[CycleNumber]]&lt;$B1526,SUM(מרקובחצי[[#This Row],[11]],S1526)=2),1,"")</f>
        <v/>
      </c>
      <c r="Z1525" t="str">
        <f>IF(AND(מרקובחצי[[#This Row],[CycleNumber]]&lt;$B1526,SUM(מרקובחצי[[#This Row],[13]],S1526)=2),1,"")</f>
        <v/>
      </c>
      <c r="AA1525" t="str">
        <f>IF(AND(מרקובחצי[[#This Row],[CycleNumber]]&lt;$B1526,SUM(מרקובחצי[[#This Row],[13]],T1526)=2),1,"")</f>
        <v/>
      </c>
      <c r="AB1525" t="str">
        <f>IF(AND(מרקובחצי[[#This Row],[CycleNumber]]&lt;$B1526,SUM(מרקובחצי[[#This Row],[21]],U1526)=2),1,"")</f>
        <v/>
      </c>
      <c r="AC1525" t="str">
        <f>IF(AND(מרקובחצי[[#This Row],[CycleNumber]]&lt;$B1526,SUM(מרקובחצי[[#This Row],[21]],V1526)=2),1,"")</f>
        <v/>
      </c>
      <c r="AD1525" t="str">
        <f>IF(AND(מרקובחצי[[#This Row],[CycleNumber]]&lt;$B1526,SUM(מרקובחצי[[#This Row],[23]],V1526)=2),1,"")</f>
        <v/>
      </c>
      <c r="AE1525" t="str">
        <f>IF(AND(מרקובחצי[[#This Row],[CycleNumber]]&lt;$B1526,SUM(מרקובחצי[[#This Row],[23]],W1526)=2),1,"")</f>
        <v/>
      </c>
      <c r="AF1525" t="str">
        <f>IF(AND(מרקובחצי[[#This Row],[CycleNumber]]&lt;$B1526,SUM(מרקובחצי[[#This Row],[31]],O1526)=2),1,"")</f>
        <v/>
      </c>
      <c r="AG1525" t="str">
        <f>IF(AND(מרקובחצי[[#This Row],[CycleNumber]]&lt;$B1526,SUM(מרקובחצי[[#This Row],[31]],P1526)=2),1,"")</f>
        <v/>
      </c>
      <c r="AH1525" t="str">
        <f>IF(AND(מרקובחצי[[#This Row],[CycleNumber]]&lt;$B1526,SUM(מרקובחצי[[#This Row],[31]],Q1526)=2),1,"")</f>
        <v/>
      </c>
      <c r="AI1525" t="str">
        <f>IF(AND(מרקובחצי[[#This Row],[CycleNumber]]&lt;$B1526,SUM(U1525:U1526)=2),1,"")</f>
        <v/>
      </c>
      <c r="AJ1525" t="str">
        <f>IF(AND(מרקובחצי[[#This Row],[CycleNumber]]&lt;$B1526,SUM(מרקובחצי[[#This Row],[32]],O1526)=2),1,"")</f>
        <v/>
      </c>
      <c r="AK1525" t="str">
        <f>IF(AND(מרקובחצי[[#This Row],[CycleNumber]]&lt;$B1526,SUM(מרקובחצי[[#This Row],[32]],P1526)=2),1,"")</f>
        <v/>
      </c>
      <c r="AL1525" t="str">
        <f>IF(AND(מרקובחצי[[#This Row],[CycleNumber]]&lt;$B1526,SUM(מרקובחצי[[#This Row],[32]],Q1526)=2),1,"")</f>
        <v/>
      </c>
      <c r="AM1525" t="str">
        <f>IF(AND(מרקובחצי[[#This Row],[CycleNumber]]&lt;$B1526,SUM(V1525:V1526)=2),1,"")</f>
        <v/>
      </c>
      <c r="AN1525" t="str">
        <f>IF(AND(מרקובחצי[[#This Row],[CycleNumber]]&lt;$B1526,SUM(מרקובחצי[[#This Row],[33]],O1526)=2),1,"")</f>
        <v/>
      </c>
      <c r="AO1525" t="str">
        <f>IF(AND(מרקובחצי[[#This Row],[CycleNumber]]&lt;$B1526,SUM(מרקובחצי[[#This Row],[33]],P1526)=2),1,"")</f>
        <v/>
      </c>
      <c r="AP1525" t="str">
        <f>IF(AND(מרקובחצי[[#This Row],[CycleNumber]]&lt;$B1526,SUM(מרקובחצי[[#This Row],[33]],Q1526)=2),1,"")</f>
        <v/>
      </c>
      <c r="AQ1525" t="str">
        <f>IF(AND(מרקובחצי[[#This Row],[CycleNumber]]&lt;$B1526,SUM(W1525:W1526)=2),1,"")</f>
        <v/>
      </c>
      <c r="AR1525" t="str">
        <f>IF(AND(מרקובחצי[[#This Row],[CycleNumber]]&lt;$B1526,SUM(מרקובחצי[[#This Row],[12]],S1526)=2),1,"")</f>
        <v/>
      </c>
      <c r="AS1525" t="str">
        <f>IF(AND(מרקובחצי[[#This Row],[CycleNumber]]&lt;$B1526,SUM(מרקובחצי[[#This Row],[22]],V1526)=2),1,"")</f>
        <v/>
      </c>
      <c r="AT1525" s="3">
        <f>SUM(מרקובחצי[[#This Row],[11]:[33]])</f>
        <v>0</v>
      </c>
    </row>
    <row r="1526" spans="1:46" hidden="1" x14ac:dyDescent="0.25">
      <c r="A1526" t="s">
        <v>159</v>
      </c>
      <c r="B1526">
        <v>15</v>
      </c>
      <c r="C1526">
        <v>31</v>
      </c>
      <c r="D1526">
        <f>מרקובחצי[[#This Row],[LengthofCycle]]+1</f>
        <v>32</v>
      </c>
      <c r="E1526">
        <f>IF(IFERROR(LOOKUP(מרקובחצי[[#This Row],[ClientID]],קביעויות[הפלגה]),FALSE)=מרקובחצי[[#This Row],[ClientID]],1,"")</f>
        <v>1</v>
      </c>
      <c r="F1526" t="str">
        <f>IF(IFERROR(LOOKUP(מרקובחצי[[#This Row],[ClientID]],סוגחציקבוע[S31]),FALSE)=מרקובחצי[[#This Row],[ClientID]],1,"")</f>
        <v/>
      </c>
      <c r="G1526" t="str">
        <f>IF(IFERROR(LOOKUP(מרקובחצי[[#This Row],[ClientID]],סוגחציקבוע[S32]),FALSE)=מרקובחצי[[#This Row],[ClientID]],1,"")</f>
        <v/>
      </c>
      <c r="H1526" t="str">
        <f>IF(IFERROR(LOOKUP(מרקובחצי[[#This Row],[ClientID]],סוגחציקבוע[S33]),FALSE)=מרקובחצי[[#This Row],[ClientID]],1,"")</f>
        <v/>
      </c>
      <c r="I1526" t="str">
        <f>IF(IFERROR(LOOKUP(מרקובחצי[[#This Row],[ClientID]],סוגחציקבוע[S32&amp;33]),FALSE)=מרקובחצי[[#This Row],[ClientID]],1,"")</f>
        <v/>
      </c>
      <c r="J1526">
        <f>IF(SUM(מרקובחצי[[#This Row],[11]:[13]])=1,מרקובחצי[[#This Row],[עד ועד]],IF(SUM(R1525:T1526)=1,IF(מרקובחצי[[#This Row],[עד ועד]]&lt;J1525,מרקובחצי[[#This Row],[עד ועד]],J1525),J1525))</f>
        <v>27</v>
      </c>
      <c r="K1526">
        <f>IF(SUM(מרקובחצי[[#This Row],[11]:[13]])=1,מרקובחצי[[#This Row],[עד ועד]],IF(SUM(R1525:T1526)=1,IF(מרקובחצי[[#This Row],[עד ועד]]&gt;K1525,מרקובחצי[[#This Row],[עד ועד]],K1525),K1525))</f>
        <v>52</v>
      </c>
      <c r="L1526" t="str">
        <f>IF(AND(SUM(מרקובחצי[[#This Row],[31]:[33]])=1,SUM(U1525:W1525)=0),מרקובחצי[[#This Row],[מקס]]-מרקובחצי[[#This Row],[מינ]],"")</f>
        <v/>
      </c>
      <c r="M152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26" t="str">
        <f t="shared" si="23"/>
        <v/>
      </c>
      <c r="O1526" t="str">
        <f>IF(מרקובחצי[[#This Row],[קבעה הפלגה?]]=1,"",IF(AND(מרקובחצי[[#This Row],[עד ועד]]&lt;29,OR(מרקובחצי[[#This Row],[CycleNumber]]=1,AND(U1525=1,OR(מרקובחצי[[#This Row],[עד ועד]]&lt;J1525,מרקובחצי[[#This Row],[עד ועד]]&gt;K1525)),AND(V1525=1,מרקובחצי[[#This Row],[עד ועד]]&lt;J1525),W1525=1)),1,""))</f>
        <v/>
      </c>
      <c r="P1526" t="str">
        <f>IF(מרקובחצי[[#This Row],[קבעה הפלגה?]]=1,"",IF(AND(מרקובחצי[[#This Row],[עד ועד]]&gt;28,מרקובחצי[[#This Row],[עד ועד]]&lt;32,OR(מרקובחצי[[#This Row],[CycleNumber]]=1,AND(U1525=1),AND(V1525=1,OR(מרקובחצי[[#This Row],[עד ועד]]&lt;J1525,מרקובחצי[[#This Row],[עד ועד]]&gt;K1525)),W1525=1)),1,""))</f>
        <v/>
      </c>
      <c r="Q1526" t="str">
        <f>IF(מרקובחצי[[#This Row],[קבעה הפלגה?]]=1,"",IF(AND(מרקובחצי[[#This Row],[עד ועד]]&gt;31,OR(מרקובחצי[[#This Row],[CycleNumber]]=1,AND(U1525=1),AND(V1525=1,מרקובחצי[[#This Row],[עד ועד]]&gt;K1525),AND(W1525=1,OR(מרקובחצי[[#This Row],[עד ועד]]&gt;K1525,מרקובחצי[[#This Row],[עד ועד]]&lt;J1525)))),1,""))</f>
        <v/>
      </c>
      <c r="R1526" t="str">
        <f>IF(מרקובחצי[[#This Row],[CycleNumber]]&gt;1,IF(AND(O1525=1,מרקובחצי[[#This Row],[עד ועד]]&lt;29),1,""),"")</f>
        <v/>
      </c>
      <c r="S1526" t="str">
        <f>IF(מרקובחצי[[#This Row],[CycleNumber]]&gt;1,IF(OR(AND(O1525=1,מרקובחצי[[#This Row],[עד ועד]]&gt;28),AND(P1525=1),AND(Q1525=1,מרקובחצי[[#This Row],[עד ועד]]&lt;32)),1,""),"")</f>
        <v/>
      </c>
      <c r="T1526" t="str">
        <f>IF(מרקובחצי[[#This Row],[CycleNumber]]&gt;1,IF(AND(Q1525=1,מרקובחצי[[#This Row],[עד ועד]]&gt;31),1,""),"")</f>
        <v/>
      </c>
      <c r="U1526" t="str">
        <f>IF(מרקובחצי[[#This Row],[CycleNumber]]&gt;1,IF(AND(R1525=1,מרקובחצי[[#This Row],[עד ועד]]&lt;29),1,IF(AND(U1525=1,NOT(OR(מרקובחצי[[#This Row],[עד ועד]]&lt;J1525,מרקובחצי[[#This Row],[עד ועד]]&gt;K1525))),1,"")),"")</f>
        <v/>
      </c>
      <c r="V1526" t="str">
        <f>IF(מרקובחצי[[#This Row],[CycleNumber]]&gt;1,IF(AND(SUM(R1525:T1525)=1,מרקובחצי[[#This Row],[עד ועד]]&gt;28,מרקובחצי[[#This Row],[עד ועד]]&lt;32),1,IF(OR(S1525=1,AND(R1525=1,מרקובחצי[[#This Row],[עד ועד]]&gt;28),AND(T1525=1,מרקובחצי[[#This Row],[עד ועד]]&lt;32)),1,IF(AND(V1525=1,NOT(OR(מרקובחצי[[#This Row],[עד ועד]]&lt;J1525,מרקובחצי[[#This Row],[עד ועד]]&gt;K1525))),1,""))),"")</f>
        <v/>
      </c>
      <c r="W1526" t="str">
        <f>IF(מרקובחצי[[#This Row],[CycleNumber]]&gt;1,IF(AND(T1525=1,מרקובחצי[[#This Row],[עד ועד]]&gt;31),1,IF(AND(W1525=1,NOT(OR(מרקובחצי[[#This Row],[עד ועד]]&lt;J1525,מרקובחצי[[#This Row],[עד ועד]]&gt;K1525))),1,"")),"")</f>
        <v/>
      </c>
      <c r="X1526" t="str">
        <f>IF(AND(מרקובחצי[[#This Row],[CycleNumber]]&lt;$B1527,SUM(מרקובחצי[[#This Row],[11]],R1527)=2),1,"")</f>
        <v/>
      </c>
      <c r="Y1526" t="str">
        <f>IF(AND(מרקובחצי[[#This Row],[CycleNumber]]&lt;$B1527,SUM(מרקובחצי[[#This Row],[11]],S1527)=2),1,"")</f>
        <v/>
      </c>
      <c r="Z1526" t="str">
        <f>IF(AND(מרקובחצי[[#This Row],[CycleNumber]]&lt;$B1527,SUM(מרקובחצי[[#This Row],[13]],S1527)=2),1,"")</f>
        <v/>
      </c>
      <c r="AA1526" t="str">
        <f>IF(AND(מרקובחצי[[#This Row],[CycleNumber]]&lt;$B1527,SUM(מרקובחצי[[#This Row],[13]],T1527)=2),1,"")</f>
        <v/>
      </c>
      <c r="AB1526" t="str">
        <f>IF(AND(מרקובחצי[[#This Row],[CycleNumber]]&lt;$B1527,SUM(מרקובחצי[[#This Row],[21]],U1527)=2),1,"")</f>
        <v/>
      </c>
      <c r="AC1526" t="str">
        <f>IF(AND(מרקובחצי[[#This Row],[CycleNumber]]&lt;$B1527,SUM(מרקובחצי[[#This Row],[21]],V1527)=2),1,"")</f>
        <v/>
      </c>
      <c r="AD1526" t="str">
        <f>IF(AND(מרקובחצי[[#This Row],[CycleNumber]]&lt;$B1527,SUM(מרקובחצי[[#This Row],[23]],V1527)=2),1,"")</f>
        <v/>
      </c>
      <c r="AE1526" t="str">
        <f>IF(AND(מרקובחצי[[#This Row],[CycleNumber]]&lt;$B1527,SUM(מרקובחצי[[#This Row],[23]],W1527)=2),1,"")</f>
        <v/>
      </c>
      <c r="AF1526" t="str">
        <f>IF(AND(מרקובחצי[[#This Row],[CycleNumber]]&lt;$B1527,SUM(מרקובחצי[[#This Row],[31]],O1527)=2),1,"")</f>
        <v/>
      </c>
      <c r="AG1526" t="str">
        <f>IF(AND(מרקובחצי[[#This Row],[CycleNumber]]&lt;$B1527,SUM(מרקובחצי[[#This Row],[31]],P1527)=2),1,"")</f>
        <v/>
      </c>
      <c r="AH1526" t="str">
        <f>IF(AND(מרקובחצי[[#This Row],[CycleNumber]]&lt;$B1527,SUM(מרקובחצי[[#This Row],[31]],Q1527)=2),1,"")</f>
        <v/>
      </c>
      <c r="AI1526" t="str">
        <f>IF(AND(מרקובחצי[[#This Row],[CycleNumber]]&lt;$B1527,SUM(U1526:U1527)=2),1,"")</f>
        <v/>
      </c>
      <c r="AJ1526" t="str">
        <f>IF(AND(מרקובחצי[[#This Row],[CycleNumber]]&lt;$B1527,SUM(מרקובחצי[[#This Row],[32]],O1527)=2),1,"")</f>
        <v/>
      </c>
      <c r="AK1526" t="str">
        <f>IF(AND(מרקובחצי[[#This Row],[CycleNumber]]&lt;$B1527,SUM(מרקובחצי[[#This Row],[32]],P1527)=2),1,"")</f>
        <v/>
      </c>
      <c r="AL1526" t="str">
        <f>IF(AND(מרקובחצי[[#This Row],[CycleNumber]]&lt;$B1527,SUM(מרקובחצי[[#This Row],[32]],Q1527)=2),1,"")</f>
        <v/>
      </c>
      <c r="AM1526" t="str">
        <f>IF(AND(מרקובחצי[[#This Row],[CycleNumber]]&lt;$B1527,SUM(V1526:V1527)=2),1,"")</f>
        <v/>
      </c>
      <c r="AN1526" t="str">
        <f>IF(AND(מרקובחצי[[#This Row],[CycleNumber]]&lt;$B1527,SUM(מרקובחצי[[#This Row],[33]],O1527)=2),1,"")</f>
        <v/>
      </c>
      <c r="AO1526" t="str">
        <f>IF(AND(מרקובחצי[[#This Row],[CycleNumber]]&lt;$B1527,SUM(מרקובחצי[[#This Row],[33]],P1527)=2),1,"")</f>
        <v/>
      </c>
      <c r="AP1526" t="str">
        <f>IF(AND(מרקובחצי[[#This Row],[CycleNumber]]&lt;$B1527,SUM(מרקובחצי[[#This Row],[33]],Q1527)=2),1,"")</f>
        <v/>
      </c>
      <c r="AQ1526" t="str">
        <f>IF(AND(מרקובחצי[[#This Row],[CycleNumber]]&lt;$B1527,SUM(W1526:W1527)=2),1,"")</f>
        <v/>
      </c>
      <c r="AR1526" t="str">
        <f>IF(AND(מרקובחצי[[#This Row],[CycleNumber]]&lt;$B1527,SUM(מרקובחצי[[#This Row],[12]],S1527)=2),1,"")</f>
        <v/>
      </c>
      <c r="AS1526" t="str">
        <f>IF(AND(מרקובחצי[[#This Row],[CycleNumber]]&lt;$B1527,SUM(מרקובחצי[[#This Row],[22]],V1527)=2),1,"")</f>
        <v/>
      </c>
      <c r="AT1526" s="3">
        <f>SUM(מרקובחצי[[#This Row],[11]:[33]])</f>
        <v>0</v>
      </c>
    </row>
    <row r="1527" spans="1:46" hidden="1" x14ac:dyDescent="0.25">
      <c r="A1527" t="s">
        <v>159</v>
      </c>
      <c r="B1527">
        <v>16</v>
      </c>
      <c r="C1527">
        <v>35</v>
      </c>
      <c r="D1527">
        <f>מרקובחצי[[#This Row],[LengthofCycle]]+1</f>
        <v>36</v>
      </c>
      <c r="E1527">
        <f>IF(IFERROR(LOOKUP(מרקובחצי[[#This Row],[ClientID]],קביעויות[הפלגה]),FALSE)=מרקובחצי[[#This Row],[ClientID]],1,"")</f>
        <v>1</v>
      </c>
      <c r="F1527" t="str">
        <f>IF(IFERROR(LOOKUP(מרקובחצי[[#This Row],[ClientID]],סוגחציקבוע[S31]),FALSE)=מרקובחצי[[#This Row],[ClientID]],1,"")</f>
        <v/>
      </c>
      <c r="G1527" t="str">
        <f>IF(IFERROR(LOOKUP(מרקובחצי[[#This Row],[ClientID]],סוגחציקבוע[S32]),FALSE)=מרקובחצי[[#This Row],[ClientID]],1,"")</f>
        <v/>
      </c>
      <c r="H1527" t="str">
        <f>IF(IFERROR(LOOKUP(מרקובחצי[[#This Row],[ClientID]],סוגחציקבוע[S33]),FALSE)=מרקובחצי[[#This Row],[ClientID]],1,"")</f>
        <v/>
      </c>
      <c r="I1527" t="str">
        <f>IF(IFERROR(LOOKUP(מרקובחצי[[#This Row],[ClientID]],סוגחציקבוע[S32&amp;33]),FALSE)=מרקובחצי[[#This Row],[ClientID]],1,"")</f>
        <v/>
      </c>
      <c r="J1527">
        <f>IF(SUM(מרקובחצי[[#This Row],[11]:[13]])=1,מרקובחצי[[#This Row],[עד ועד]],IF(SUM(R1526:T1527)=1,IF(מרקובחצי[[#This Row],[עד ועד]]&lt;J1526,מרקובחצי[[#This Row],[עד ועד]],J1526),J1526))</f>
        <v>27</v>
      </c>
      <c r="K1527">
        <f>IF(SUM(מרקובחצי[[#This Row],[11]:[13]])=1,מרקובחצי[[#This Row],[עד ועד]],IF(SUM(R1526:T1527)=1,IF(מרקובחצי[[#This Row],[עד ועד]]&gt;K1526,מרקובחצי[[#This Row],[עד ועד]],K1526),K1526))</f>
        <v>52</v>
      </c>
      <c r="L1527" t="str">
        <f>IF(AND(SUM(מרקובחצי[[#This Row],[31]:[33]])=1,SUM(U1526:W1526)=0),מרקובחצי[[#This Row],[מקס]]-מרקובחצי[[#This Row],[מינ]],"")</f>
        <v/>
      </c>
      <c r="M152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27" t="str">
        <f t="shared" si="23"/>
        <v/>
      </c>
      <c r="O1527" t="str">
        <f>IF(מרקובחצי[[#This Row],[קבעה הפלגה?]]=1,"",IF(AND(מרקובחצי[[#This Row],[עד ועד]]&lt;29,OR(מרקובחצי[[#This Row],[CycleNumber]]=1,AND(U1526=1,OR(מרקובחצי[[#This Row],[עד ועד]]&lt;J1526,מרקובחצי[[#This Row],[עד ועד]]&gt;K1526)),AND(V1526=1,מרקובחצי[[#This Row],[עד ועד]]&lt;J1526),W1526=1)),1,""))</f>
        <v/>
      </c>
      <c r="P1527" t="str">
        <f>IF(מרקובחצי[[#This Row],[קבעה הפלגה?]]=1,"",IF(AND(מרקובחצי[[#This Row],[עד ועד]]&gt;28,מרקובחצי[[#This Row],[עד ועד]]&lt;32,OR(מרקובחצי[[#This Row],[CycleNumber]]=1,AND(U1526=1),AND(V1526=1,OR(מרקובחצי[[#This Row],[עד ועד]]&lt;J1526,מרקובחצי[[#This Row],[עד ועד]]&gt;K1526)),W1526=1)),1,""))</f>
        <v/>
      </c>
      <c r="Q1527" t="str">
        <f>IF(מרקובחצי[[#This Row],[קבעה הפלגה?]]=1,"",IF(AND(מרקובחצי[[#This Row],[עד ועד]]&gt;31,OR(מרקובחצי[[#This Row],[CycleNumber]]=1,AND(U1526=1),AND(V1526=1,מרקובחצי[[#This Row],[עד ועד]]&gt;K1526),AND(W1526=1,OR(מרקובחצי[[#This Row],[עד ועד]]&gt;K1526,מרקובחצי[[#This Row],[עד ועד]]&lt;J1526)))),1,""))</f>
        <v/>
      </c>
      <c r="R1527" t="str">
        <f>IF(מרקובחצי[[#This Row],[CycleNumber]]&gt;1,IF(AND(O1526=1,מרקובחצי[[#This Row],[עד ועד]]&lt;29),1,""),"")</f>
        <v/>
      </c>
      <c r="S1527" t="str">
        <f>IF(מרקובחצי[[#This Row],[CycleNumber]]&gt;1,IF(OR(AND(O1526=1,מרקובחצי[[#This Row],[עד ועד]]&gt;28),AND(P1526=1),AND(Q1526=1,מרקובחצי[[#This Row],[עד ועד]]&lt;32)),1,""),"")</f>
        <v/>
      </c>
      <c r="T1527" t="str">
        <f>IF(מרקובחצי[[#This Row],[CycleNumber]]&gt;1,IF(AND(Q1526=1,מרקובחצי[[#This Row],[עד ועד]]&gt;31),1,""),"")</f>
        <v/>
      </c>
      <c r="U1527" t="str">
        <f>IF(מרקובחצי[[#This Row],[CycleNumber]]&gt;1,IF(AND(R1526=1,מרקובחצי[[#This Row],[עד ועד]]&lt;29),1,IF(AND(U1526=1,NOT(OR(מרקובחצי[[#This Row],[עד ועד]]&lt;J1526,מרקובחצי[[#This Row],[עד ועד]]&gt;K1526))),1,"")),"")</f>
        <v/>
      </c>
      <c r="V1527" t="str">
        <f>IF(מרקובחצי[[#This Row],[CycleNumber]]&gt;1,IF(AND(SUM(R1526:T1526)=1,מרקובחצי[[#This Row],[עד ועד]]&gt;28,מרקובחצי[[#This Row],[עד ועד]]&lt;32),1,IF(OR(S1526=1,AND(R1526=1,מרקובחצי[[#This Row],[עד ועד]]&gt;28),AND(T1526=1,מרקובחצי[[#This Row],[עד ועד]]&lt;32)),1,IF(AND(V1526=1,NOT(OR(מרקובחצי[[#This Row],[עד ועד]]&lt;J1526,מרקובחצי[[#This Row],[עד ועד]]&gt;K1526))),1,""))),"")</f>
        <v/>
      </c>
      <c r="W1527" t="str">
        <f>IF(מרקובחצי[[#This Row],[CycleNumber]]&gt;1,IF(AND(T1526=1,מרקובחצי[[#This Row],[עד ועד]]&gt;31),1,IF(AND(W1526=1,NOT(OR(מרקובחצי[[#This Row],[עד ועד]]&lt;J1526,מרקובחצי[[#This Row],[עד ועד]]&gt;K1526))),1,"")),"")</f>
        <v/>
      </c>
      <c r="X1527" t="str">
        <f>IF(AND(מרקובחצי[[#This Row],[CycleNumber]]&lt;$B1528,SUM(מרקובחצי[[#This Row],[11]],R1528)=2),1,"")</f>
        <v/>
      </c>
      <c r="Y1527" t="str">
        <f>IF(AND(מרקובחצי[[#This Row],[CycleNumber]]&lt;$B1528,SUM(מרקובחצי[[#This Row],[11]],S1528)=2),1,"")</f>
        <v/>
      </c>
      <c r="Z1527" t="str">
        <f>IF(AND(מרקובחצי[[#This Row],[CycleNumber]]&lt;$B1528,SUM(מרקובחצי[[#This Row],[13]],S1528)=2),1,"")</f>
        <v/>
      </c>
      <c r="AA1527" t="str">
        <f>IF(AND(מרקובחצי[[#This Row],[CycleNumber]]&lt;$B1528,SUM(מרקובחצי[[#This Row],[13]],T1528)=2),1,"")</f>
        <v/>
      </c>
      <c r="AB1527" t="str">
        <f>IF(AND(מרקובחצי[[#This Row],[CycleNumber]]&lt;$B1528,SUM(מרקובחצי[[#This Row],[21]],U1528)=2),1,"")</f>
        <v/>
      </c>
      <c r="AC1527" t="str">
        <f>IF(AND(מרקובחצי[[#This Row],[CycleNumber]]&lt;$B1528,SUM(מרקובחצי[[#This Row],[21]],V1528)=2),1,"")</f>
        <v/>
      </c>
      <c r="AD1527" t="str">
        <f>IF(AND(מרקובחצי[[#This Row],[CycleNumber]]&lt;$B1528,SUM(מרקובחצי[[#This Row],[23]],V1528)=2),1,"")</f>
        <v/>
      </c>
      <c r="AE1527" t="str">
        <f>IF(AND(מרקובחצי[[#This Row],[CycleNumber]]&lt;$B1528,SUM(מרקובחצי[[#This Row],[23]],W1528)=2),1,"")</f>
        <v/>
      </c>
      <c r="AF1527" t="str">
        <f>IF(AND(מרקובחצי[[#This Row],[CycleNumber]]&lt;$B1528,SUM(מרקובחצי[[#This Row],[31]],O1528)=2),1,"")</f>
        <v/>
      </c>
      <c r="AG1527" t="str">
        <f>IF(AND(מרקובחצי[[#This Row],[CycleNumber]]&lt;$B1528,SUM(מרקובחצי[[#This Row],[31]],P1528)=2),1,"")</f>
        <v/>
      </c>
      <c r="AH1527" t="str">
        <f>IF(AND(מרקובחצי[[#This Row],[CycleNumber]]&lt;$B1528,SUM(מרקובחצי[[#This Row],[31]],Q1528)=2),1,"")</f>
        <v/>
      </c>
      <c r="AI1527" t="str">
        <f>IF(AND(מרקובחצי[[#This Row],[CycleNumber]]&lt;$B1528,SUM(U1527:U1528)=2),1,"")</f>
        <v/>
      </c>
      <c r="AJ1527" t="str">
        <f>IF(AND(מרקובחצי[[#This Row],[CycleNumber]]&lt;$B1528,SUM(מרקובחצי[[#This Row],[32]],O1528)=2),1,"")</f>
        <v/>
      </c>
      <c r="AK1527" t="str">
        <f>IF(AND(מרקובחצי[[#This Row],[CycleNumber]]&lt;$B1528,SUM(מרקובחצי[[#This Row],[32]],P1528)=2),1,"")</f>
        <v/>
      </c>
      <c r="AL1527" t="str">
        <f>IF(AND(מרקובחצי[[#This Row],[CycleNumber]]&lt;$B1528,SUM(מרקובחצי[[#This Row],[32]],Q1528)=2),1,"")</f>
        <v/>
      </c>
      <c r="AM1527" t="str">
        <f>IF(AND(מרקובחצי[[#This Row],[CycleNumber]]&lt;$B1528,SUM(V1527:V1528)=2),1,"")</f>
        <v/>
      </c>
      <c r="AN1527" t="str">
        <f>IF(AND(מרקובחצי[[#This Row],[CycleNumber]]&lt;$B1528,SUM(מרקובחצי[[#This Row],[33]],O1528)=2),1,"")</f>
        <v/>
      </c>
      <c r="AO1527" t="str">
        <f>IF(AND(מרקובחצי[[#This Row],[CycleNumber]]&lt;$B1528,SUM(מרקובחצי[[#This Row],[33]],P1528)=2),1,"")</f>
        <v/>
      </c>
      <c r="AP1527" t="str">
        <f>IF(AND(מרקובחצי[[#This Row],[CycleNumber]]&lt;$B1528,SUM(מרקובחצי[[#This Row],[33]],Q1528)=2),1,"")</f>
        <v/>
      </c>
      <c r="AQ1527" t="str">
        <f>IF(AND(מרקובחצי[[#This Row],[CycleNumber]]&lt;$B1528,SUM(W1527:W1528)=2),1,"")</f>
        <v/>
      </c>
      <c r="AR1527" t="str">
        <f>IF(AND(מרקובחצי[[#This Row],[CycleNumber]]&lt;$B1528,SUM(מרקובחצי[[#This Row],[12]],S1528)=2),1,"")</f>
        <v/>
      </c>
      <c r="AS1527" t="str">
        <f>IF(AND(מרקובחצי[[#This Row],[CycleNumber]]&lt;$B1528,SUM(מרקובחצי[[#This Row],[22]],V1528)=2),1,"")</f>
        <v/>
      </c>
      <c r="AT1527" s="3">
        <f>SUM(מרקובחצי[[#This Row],[11]:[33]])</f>
        <v>0</v>
      </c>
    </row>
    <row r="1528" spans="1:46" hidden="1" x14ac:dyDescent="0.25">
      <c r="A1528" t="s">
        <v>159</v>
      </c>
      <c r="B1528">
        <v>17</v>
      </c>
      <c r="C1528">
        <v>28</v>
      </c>
      <c r="D1528">
        <f>מרקובחצי[[#This Row],[LengthofCycle]]+1</f>
        <v>29</v>
      </c>
      <c r="E1528">
        <f>IF(IFERROR(LOOKUP(מרקובחצי[[#This Row],[ClientID]],קביעויות[הפלגה]),FALSE)=מרקובחצי[[#This Row],[ClientID]],1,"")</f>
        <v>1</v>
      </c>
      <c r="F1528" t="str">
        <f>IF(IFERROR(LOOKUP(מרקובחצי[[#This Row],[ClientID]],סוגחציקבוע[S31]),FALSE)=מרקובחצי[[#This Row],[ClientID]],1,"")</f>
        <v/>
      </c>
      <c r="G1528" t="str">
        <f>IF(IFERROR(LOOKUP(מרקובחצי[[#This Row],[ClientID]],סוגחציקבוע[S32]),FALSE)=מרקובחצי[[#This Row],[ClientID]],1,"")</f>
        <v/>
      </c>
      <c r="H1528" t="str">
        <f>IF(IFERROR(LOOKUP(מרקובחצי[[#This Row],[ClientID]],סוגחציקבוע[S33]),FALSE)=מרקובחצי[[#This Row],[ClientID]],1,"")</f>
        <v/>
      </c>
      <c r="I1528" t="str">
        <f>IF(IFERROR(LOOKUP(מרקובחצי[[#This Row],[ClientID]],סוגחציקבוע[S32&amp;33]),FALSE)=מרקובחצי[[#This Row],[ClientID]],1,"")</f>
        <v/>
      </c>
      <c r="J1528">
        <f>IF(SUM(מרקובחצי[[#This Row],[11]:[13]])=1,מרקובחצי[[#This Row],[עד ועד]],IF(SUM(R1527:T1528)=1,IF(מרקובחצי[[#This Row],[עד ועד]]&lt;J1527,מרקובחצי[[#This Row],[עד ועד]],J1527),J1527))</f>
        <v>27</v>
      </c>
      <c r="K1528">
        <f>IF(SUM(מרקובחצי[[#This Row],[11]:[13]])=1,מרקובחצי[[#This Row],[עד ועד]],IF(SUM(R1527:T1528)=1,IF(מרקובחצי[[#This Row],[עד ועד]]&gt;K1527,מרקובחצי[[#This Row],[עד ועד]],K1527),K1527))</f>
        <v>52</v>
      </c>
      <c r="L1528" t="str">
        <f>IF(AND(SUM(מרקובחצי[[#This Row],[31]:[33]])=1,SUM(U1527:W1527)=0),מרקובחצי[[#This Row],[מקס]]-מרקובחצי[[#This Row],[מינ]],"")</f>
        <v/>
      </c>
      <c r="M152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28" t="str">
        <f t="shared" si="23"/>
        <v/>
      </c>
      <c r="O1528" t="str">
        <f>IF(מרקובחצי[[#This Row],[קבעה הפלגה?]]=1,"",IF(AND(מרקובחצי[[#This Row],[עד ועד]]&lt;29,OR(מרקובחצי[[#This Row],[CycleNumber]]=1,AND(U1527=1,OR(מרקובחצי[[#This Row],[עד ועד]]&lt;J1527,מרקובחצי[[#This Row],[עד ועד]]&gt;K1527)),AND(V1527=1,מרקובחצי[[#This Row],[עד ועד]]&lt;J1527),W1527=1)),1,""))</f>
        <v/>
      </c>
      <c r="P1528" t="str">
        <f>IF(מרקובחצי[[#This Row],[קבעה הפלגה?]]=1,"",IF(AND(מרקובחצי[[#This Row],[עד ועד]]&gt;28,מרקובחצי[[#This Row],[עד ועד]]&lt;32,OR(מרקובחצי[[#This Row],[CycleNumber]]=1,AND(U1527=1),AND(V1527=1,OR(מרקובחצי[[#This Row],[עד ועד]]&lt;J1527,מרקובחצי[[#This Row],[עד ועד]]&gt;K1527)),W1527=1)),1,""))</f>
        <v/>
      </c>
      <c r="Q1528" t="str">
        <f>IF(מרקובחצי[[#This Row],[קבעה הפלגה?]]=1,"",IF(AND(מרקובחצי[[#This Row],[עד ועד]]&gt;31,OR(מרקובחצי[[#This Row],[CycleNumber]]=1,AND(U1527=1),AND(V1527=1,מרקובחצי[[#This Row],[עד ועד]]&gt;K1527),AND(W1527=1,OR(מרקובחצי[[#This Row],[עד ועד]]&gt;K1527,מרקובחצי[[#This Row],[עד ועד]]&lt;J1527)))),1,""))</f>
        <v/>
      </c>
      <c r="R1528" t="str">
        <f>IF(מרקובחצי[[#This Row],[CycleNumber]]&gt;1,IF(AND(O1527=1,מרקובחצי[[#This Row],[עד ועד]]&lt;29),1,""),"")</f>
        <v/>
      </c>
      <c r="S1528" t="str">
        <f>IF(מרקובחצי[[#This Row],[CycleNumber]]&gt;1,IF(OR(AND(O1527=1,מרקובחצי[[#This Row],[עד ועד]]&gt;28),AND(P1527=1),AND(Q1527=1,מרקובחצי[[#This Row],[עד ועד]]&lt;32)),1,""),"")</f>
        <v/>
      </c>
      <c r="T1528" t="str">
        <f>IF(מרקובחצי[[#This Row],[CycleNumber]]&gt;1,IF(AND(Q1527=1,מרקובחצי[[#This Row],[עד ועד]]&gt;31),1,""),"")</f>
        <v/>
      </c>
      <c r="U1528" t="str">
        <f>IF(מרקובחצי[[#This Row],[CycleNumber]]&gt;1,IF(AND(R1527=1,מרקובחצי[[#This Row],[עד ועד]]&lt;29),1,IF(AND(U1527=1,NOT(OR(מרקובחצי[[#This Row],[עד ועד]]&lt;J1527,מרקובחצי[[#This Row],[עד ועד]]&gt;K1527))),1,"")),"")</f>
        <v/>
      </c>
      <c r="V1528" t="str">
        <f>IF(מרקובחצי[[#This Row],[CycleNumber]]&gt;1,IF(AND(SUM(R1527:T1527)=1,מרקובחצי[[#This Row],[עד ועד]]&gt;28,מרקובחצי[[#This Row],[עד ועד]]&lt;32),1,IF(OR(S1527=1,AND(R1527=1,מרקובחצי[[#This Row],[עד ועד]]&gt;28),AND(T1527=1,מרקובחצי[[#This Row],[עד ועד]]&lt;32)),1,IF(AND(V1527=1,NOT(OR(מרקובחצי[[#This Row],[עד ועד]]&lt;J1527,מרקובחצי[[#This Row],[עד ועד]]&gt;K1527))),1,""))),"")</f>
        <v/>
      </c>
      <c r="W1528" t="str">
        <f>IF(מרקובחצי[[#This Row],[CycleNumber]]&gt;1,IF(AND(T1527=1,מרקובחצי[[#This Row],[עד ועד]]&gt;31),1,IF(AND(W1527=1,NOT(OR(מרקובחצי[[#This Row],[עד ועד]]&lt;J1527,מרקובחצי[[#This Row],[עד ועד]]&gt;K1527))),1,"")),"")</f>
        <v/>
      </c>
      <c r="X1528" t="str">
        <f>IF(AND(מרקובחצי[[#This Row],[CycleNumber]]&lt;$B1529,SUM(מרקובחצי[[#This Row],[11]],R1529)=2),1,"")</f>
        <v/>
      </c>
      <c r="Y1528" t="str">
        <f>IF(AND(מרקובחצי[[#This Row],[CycleNumber]]&lt;$B1529,SUM(מרקובחצי[[#This Row],[11]],S1529)=2),1,"")</f>
        <v/>
      </c>
      <c r="Z1528" t="str">
        <f>IF(AND(מרקובחצי[[#This Row],[CycleNumber]]&lt;$B1529,SUM(מרקובחצי[[#This Row],[13]],S1529)=2),1,"")</f>
        <v/>
      </c>
      <c r="AA1528" t="str">
        <f>IF(AND(מרקובחצי[[#This Row],[CycleNumber]]&lt;$B1529,SUM(מרקובחצי[[#This Row],[13]],T1529)=2),1,"")</f>
        <v/>
      </c>
      <c r="AB1528" t="str">
        <f>IF(AND(מרקובחצי[[#This Row],[CycleNumber]]&lt;$B1529,SUM(מרקובחצי[[#This Row],[21]],U1529)=2),1,"")</f>
        <v/>
      </c>
      <c r="AC1528" t="str">
        <f>IF(AND(מרקובחצי[[#This Row],[CycleNumber]]&lt;$B1529,SUM(מרקובחצי[[#This Row],[21]],V1529)=2),1,"")</f>
        <v/>
      </c>
      <c r="AD1528" t="str">
        <f>IF(AND(מרקובחצי[[#This Row],[CycleNumber]]&lt;$B1529,SUM(מרקובחצי[[#This Row],[23]],V1529)=2),1,"")</f>
        <v/>
      </c>
      <c r="AE1528" t="str">
        <f>IF(AND(מרקובחצי[[#This Row],[CycleNumber]]&lt;$B1529,SUM(מרקובחצי[[#This Row],[23]],W1529)=2),1,"")</f>
        <v/>
      </c>
      <c r="AF1528" t="str">
        <f>IF(AND(מרקובחצי[[#This Row],[CycleNumber]]&lt;$B1529,SUM(מרקובחצי[[#This Row],[31]],O1529)=2),1,"")</f>
        <v/>
      </c>
      <c r="AG1528" t="str">
        <f>IF(AND(מרקובחצי[[#This Row],[CycleNumber]]&lt;$B1529,SUM(מרקובחצי[[#This Row],[31]],P1529)=2),1,"")</f>
        <v/>
      </c>
      <c r="AH1528" t="str">
        <f>IF(AND(מרקובחצי[[#This Row],[CycleNumber]]&lt;$B1529,SUM(מרקובחצי[[#This Row],[31]],Q1529)=2),1,"")</f>
        <v/>
      </c>
      <c r="AI1528" t="str">
        <f>IF(AND(מרקובחצי[[#This Row],[CycleNumber]]&lt;$B1529,SUM(U1528:U1529)=2),1,"")</f>
        <v/>
      </c>
      <c r="AJ1528" t="str">
        <f>IF(AND(מרקובחצי[[#This Row],[CycleNumber]]&lt;$B1529,SUM(מרקובחצי[[#This Row],[32]],O1529)=2),1,"")</f>
        <v/>
      </c>
      <c r="AK1528" t="str">
        <f>IF(AND(מרקובחצי[[#This Row],[CycleNumber]]&lt;$B1529,SUM(מרקובחצי[[#This Row],[32]],P1529)=2),1,"")</f>
        <v/>
      </c>
      <c r="AL1528" t="str">
        <f>IF(AND(מרקובחצי[[#This Row],[CycleNumber]]&lt;$B1529,SUM(מרקובחצי[[#This Row],[32]],Q1529)=2),1,"")</f>
        <v/>
      </c>
      <c r="AM1528" t="str">
        <f>IF(AND(מרקובחצי[[#This Row],[CycleNumber]]&lt;$B1529,SUM(V1528:V1529)=2),1,"")</f>
        <v/>
      </c>
      <c r="AN1528" t="str">
        <f>IF(AND(מרקובחצי[[#This Row],[CycleNumber]]&lt;$B1529,SUM(מרקובחצי[[#This Row],[33]],O1529)=2),1,"")</f>
        <v/>
      </c>
      <c r="AO1528" t="str">
        <f>IF(AND(מרקובחצי[[#This Row],[CycleNumber]]&lt;$B1529,SUM(מרקובחצי[[#This Row],[33]],P1529)=2),1,"")</f>
        <v/>
      </c>
      <c r="AP1528" t="str">
        <f>IF(AND(מרקובחצי[[#This Row],[CycleNumber]]&lt;$B1529,SUM(מרקובחצי[[#This Row],[33]],Q1529)=2),1,"")</f>
        <v/>
      </c>
      <c r="AQ1528" t="str">
        <f>IF(AND(מרקובחצי[[#This Row],[CycleNumber]]&lt;$B1529,SUM(W1528:W1529)=2),1,"")</f>
        <v/>
      </c>
      <c r="AR1528" t="str">
        <f>IF(AND(מרקובחצי[[#This Row],[CycleNumber]]&lt;$B1529,SUM(מרקובחצי[[#This Row],[12]],S1529)=2),1,"")</f>
        <v/>
      </c>
      <c r="AS1528" t="str">
        <f>IF(AND(מרקובחצי[[#This Row],[CycleNumber]]&lt;$B1529,SUM(מרקובחצי[[#This Row],[22]],V1529)=2),1,"")</f>
        <v/>
      </c>
      <c r="AT1528" s="3">
        <f>SUM(מרקובחצי[[#This Row],[11]:[33]])</f>
        <v>0</v>
      </c>
    </row>
    <row r="1529" spans="1:46" hidden="1" x14ac:dyDescent="0.25">
      <c r="A1529" t="s">
        <v>159</v>
      </c>
      <c r="B1529">
        <v>18</v>
      </c>
      <c r="C1529">
        <v>32</v>
      </c>
      <c r="D1529">
        <f>מרקובחצי[[#This Row],[LengthofCycle]]+1</f>
        <v>33</v>
      </c>
      <c r="E1529">
        <f>IF(IFERROR(LOOKUP(מרקובחצי[[#This Row],[ClientID]],קביעויות[הפלגה]),FALSE)=מרקובחצי[[#This Row],[ClientID]],1,"")</f>
        <v>1</v>
      </c>
      <c r="F1529" t="str">
        <f>IF(IFERROR(LOOKUP(מרקובחצי[[#This Row],[ClientID]],סוגחציקבוע[S31]),FALSE)=מרקובחצי[[#This Row],[ClientID]],1,"")</f>
        <v/>
      </c>
      <c r="G1529" t="str">
        <f>IF(IFERROR(LOOKUP(מרקובחצי[[#This Row],[ClientID]],סוגחציקבוע[S32]),FALSE)=מרקובחצי[[#This Row],[ClientID]],1,"")</f>
        <v/>
      </c>
      <c r="H1529" t="str">
        <f>IF(IFERROR(LOOKUP(מרקובחצי[[#This Row],[ClientID]],סוגחציקבוע[S33]),FALSE)=מרקובחצי[[#This Row],[ClientID]],1,"")</f>
        <v/>
      </c>
      <c r="I1529" t="str">
        <f>IF(IFERROR(LOOKUP(מרקובחצי[[#This Row],[ClientID]],סוגחציקבוע[S32&amp;33]),FALSE)=מרקובחצי[[#This Row],[ClientID]],1,"")</f>
        <v/>
      </c>
      <c r="J1529">
        <f>IF(SUM(מרקובחצי[[#This Row],[11]:[13]])=1,מרקובחצי[[#This Row],[עד ועד]],IF(SUM(R1528:T1529)=1,IF(מרקובחצי[[#This Row],[עד ועד]]&lt;J1528,מרקובחצי[[#This Row],[עד ועד]],J1528),J1528))</f>
        <v>27</v>
      </c>
      <c r="K1529">
        <f>IF(SUM(מרקובחצי[[#This Row],[11]:[13]])=1,מרקובחצי[[#This Row],[עד ועד]],IF(SUM(R1528:T1529)=1,IF(מרקובחצי[[#This Row],[עד ועד]]&gt;K1528,מרקובחצי[[#This Row],[עד ועד]],K1528),K1528))</f>
        <v>52</v>
      </c>
      <c r="L1529" t="str">
        <f>IF(AND(SUM(מרקובחצי[[#This Row],[31]:[33]])=1,SUM(U1528:W1528)=0),מרקובחצי[[#This Row],[מקס]]-מרקובחצי[[#This Row],[מינ]],"")</f>
        <v/>
      </c>
      <c r="M152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29" t="str">
        <f t="shared" si="23"/>
        <v/>
      </c>
      <c r="O1529" t="str">
        <f>IF(מרקובחצי[[#This Row],[קבעה הפלגה?]]=1,"",IF(AND(מרקובחצי[[#This Row],[עד ועד]]&lt;29,OR(מרקובחצי[[#This Row],[CycleNumber]]=1,AND(U1528=1,OR(מרקובחצי[[#This Row],[עד ועד]]&lt;J1528,מרקובחצי[[#This Row],[עד ועד]]&gt;K1528)),AND(V1528=1,מרקובחצי[[#This Row],[עד ועד]]&lt;J1528),W1528=1)),1,""))</f>
        <v/>
      </c>
      <c r="P1529" t="str">
        <f>IF(מרקובחצי[[#This Row],[קבעה הפלגה?]]=1,"",IF(AND(מרקובחצי[[#This Row],[עד ועד]]&gt;28,מרקובחצי[[#This Row],[עד ועד]]&lt;32,OR(מרקובחצי[[#This Row],[CycleNumber]]=1,AND(U1528=1),AND(V1528=1,OR(מרקובחצי[[#This Row],[עד ועד]]&lt;J1528,מרקובחצי[[#This Row],[עד ועד]]&gt;K1528)),W1528=1)),1,""))</f>
        <v/>
      </c>
      <c r="Q1529" t="str">
        <f>IF(מרקובחצי[[#This Row],[קבעה הפלגה?]]=1,"",IF(AND(מרקובחצי[[#This Row],[עד ועד]]&gt;31,OR(מרקובחצי[[#This Row],[CycleNumber]]=1,AND(U1528=1),AND(V1528=1,מרקובחצי[[#This Row],[עד ועד]]&gt;K1528),AND(W1528=1,OR(מרקובחצי[[#This Row],[עד ועד]]&gt;K1528,מרקובחצי[[#This Row],[עד ועד]]&lt;J1528)))),1,""))</f>
        <v/>
      </c>
      <c r="R1529" t="str">
        <f>IF(מרקובחצי[[#This Row],[CycleNumber]]&gt;1,IF(AND(O1528=1,מרקובחצי[[#This Row],[עד ועד]]&lt;29),1,""),"")</f>
        <v/>
      </c>
      <c r="S1529" t="str">
        <f>IF(מרקובחצי[[#This Row],[CycleNumber]]&gt;1,IF(OR(AND(O1528=1,מרקובחצי[[#This Row],[עד ועד]]&gt;28),AND(P1528=1),AND(Q1528=1,מרקובחצי[[#This Row],[עד ועד]]&lt;32)),1,""),"")</f>
        <v/>
      </c>
      <c r="T1529" t="str">
        <f>IF(מרקובחצי[[#This Row],[CycleNumber]]&gt;1,IF(AND(Q1528=1,מרקובחצי[[#This Row],[עד ועד]]&gt;31),1,""),"")</f>
        <v/>
      </c>
      <c r="U1529" t="str">
        <f>IF(מרקובחצי[[#This Row],[CycleNumber]]&gt;1,IF(AND(R1528=1,מרקובחצי[[#This Row],[עד ועד]]&lt;29),1,IF(AND(U1528=1,NOT(OR(מרקובחצי[[#This Row],[עד ועד]]&lt;J1528,מרקובחצי[[#This Row],[עד ועד]]&gt;K1528))),1,"")),"")</f>
        <v/>
      </c>
      <c r="V1529" t="str">
        <f>IF(מרקובחצי[[#This Row],[CycleNumber]]&gt;1,IF(AND(SUM(R1528:T1528)=1,מרקובחצי[[#This Row],[עד ועד]]&gt;28,מרקובחצי[[#This Row],[עד ועד]]&lt;32),1,IF(OR(S1528=1,AND(R1528=1,מרקובחצי[[#This Row],[עד ועד]]&gt;28),AND(T1528=1,מרקובחצי[[#This Row],[עד ועד]]&lt;32)),1,IF(AND(V1528=1,NOT(OR(מרקובחצי[[#This Row],[עד ועד]]&lt;J1528,מרקובחצי[[#This Row],[עד ועד]]&gt;K1528))),1,""))),"")</f>
        <v/>
      </c>
      <c r="W1529" t="str">
        <f>IF(מרקובחצי[[#This Row],[CycleNumber]]&gt;1,IF(AND(T1528=1,מרקובחצי[[#This Row],[עד ועד]]&gt;31),1,IF(AND(W1528=1,NOT(OR(מרקובחצי[[#This Row],[עד ועד]]&lt;J1528,מרקובחצי[[#This Row],[עד ועד]]&gt;K1528))),1,"")),"")</f>
        <v/>
      </c>
      <c r="X1529" t="str">
        <f>IF(AND(מרקובחצי[[#This Row],[CycleNumber]]&lt;$B1530,SUM(מרקובחצי[[#This Row],[11]],R1530)=2),1,"")</f>
        <v/>
      </c>
      <c r="Y1529" t="str">
        <f>IF(AND(מרקובחצי[[#This Row],[CycleNumber]]&lt;$B1530,SUM(מרקובחצי[[#This Row],[11]],S1530)=2),1,"")</f>
        <v/>
      </c>
      <c r="Z1529" t="str">
        <f>IF(AND(מרקובחצי[[#This Row],[CycleNumber]]&lt;$B1530,SUM(מרקובחצי[[#This Row],[13]],S1530)=2),1,"")</f>
        <v/>
      </c>
      <c r="AA1529" t="str">
        <f>IF(AND(מרקובחצי[[#This Row],[CycleNumber]]&lt;$B1530,SUM(מרקובחצי[[#This Row],[13]],T1530)=2),1,"")</f>
        <v/>
      </c>
      <c r="AB1529" t="str">
        <f>IF(AND(מרקובחצי[[#This Row],[CycleNumber]]&lt;$B1530,SUM(מרקובחצי[[#This Row],[21]],U1530)=2),1,"")</f>
        <v/>
      </c>
      <c r="AC1529" t="str">
        <f>IF(AND(מרקובחצי[[#This Row],[CycleNumber]]&lt;$B1530,SUM(מרקובחצי[[#This Row],[21]],V1530)=2),1,"")</f>
        <v/>
      </c>
      <c r="AD1529" t="str">
        <f>IF(AND(מרקובחצי[[#This Row],[CycleNumber]]&lt;$B1530,SUM(מרקובחצי[[#This Row],[23]],V1530)=2),1,"")</f>
        <v/>
      </c>
      <c r="AE1529" t="str">
        <f>IF(AND(מרקובחצי[[#This Row],[CycleNumber]]&lt;$B1530,SUM(מרקובחצי[[#This Row],[23]],W1530)=2),1,"")</f>
        <v/>
      </c>
      <c r="AF1529" t="str">
        <f>IF(AND(מרקובחצי[[#This Row],[CycleNumber]]&lt;$B1530,SUM(מרקובחצי[[#This Row],[31]],O1530)=2),1,"")</f>
        <v/>
      </c>
      <c r="AG1529" t="str">
        <f>IF(AND(מרקובחצי[[#This Row],[CycleNumber]]&lt;$B1530,SUM(מרקובחצי[[#This Row],[31]],P1530)=2),1,"")</f>
        <v/>
      </c>
      <c r="AH1529" t="str">
        <f>IF(AND(מרקובחצי[[#This Row],[CycleNumber]]&lt;$B1530,SUM(מרקובחצי[[#This Row],[31]],Q1530)=2),1,"")</f>
        <v/>
      </c>
      <c r="AI1529" t="str">
        <f>IF(AND(מרקובחצי[[#This Row],[CycleNumber]]&lt;$B1530,SUM(U1529:U1530)=2),1,"")</f>
        <v/>
      </c>
      <c r="AJ1529" t="str">
        <f>IF(AND(מרקובחצי[[#This Row],[CycleNumber]]&lt;$B1530,SUM(מרקובחצי[[#This Row],[32]],O1530)=2),1,"")</f>
        <v/>
      </c>
      <c r="AK1529" t="str">
        <f>IF(AND(מרקובחצי[[#This Row],[CycleNumber]]&lt;$B1530,SUM(מרקובחצי[[#This Row],[32]],P1530)=2),1,"")</f>
        <v/>
      </c>
      <c r="AL1529" t="str">
        <f>IF(AND(מרקובחצי[[#This Row],[CycleNumber]]&lt;$B1530,SUM(מרקובחצי[[#This Row],[32]],Q1530)=2),1,"")</f>
        <v/>
      </c>
      <c r="AM1529" t="str">
        <f>IF(AND(מרקובחצי[[#This Row],[CycleNumber]]&lt;$B1530,SUM(V1529:V1530)=2),1,"")</f>
        <v/>
      </c>
      <c r="AN1529" t="str">
        <f>IF(AND(מרקובחצי[[#This Row],[CycleNumber]]&lt;$B1530,SUM(מרקובחצי[[#This Row],[33]],O1530)=2),1,"")</f>
        <v/>
      </c>
      <c r="AO1529" t="str">
        <f>IF(AND(מרקובחצי[[#This Row],[CycleNumber]]&lt;$B1530,SUM(מרקובחצי[[#This Row],[33]],P1530)=2),1,"")</f>
        <v/>
      </c>
      <c r="AP1529" t="str">
        <f>IF(AND(מרקובחצי[[#This Row],[CycleNumber]]&lt;$B1530,SUM(מרקובחצי[[#This Row],[33]],Q1530)=2),1,"")</f>
        <v/>
      </c>
      <c r="AQ1529" t="str">
        <f>IF(AND(מרקובחצי[[#This Row],[CycleNumber]]&lt;$B1530,SUM(W1529:W1530)=2),1,"")</f>
        <v/>
      </c>
      <c r="AR1529" t="str">
        <f>IF(AND(מרקובחצי[[#This Row],[CycleNumber]]&lt;$B1530,SUM(מרקובחצי[[#This Row],[12]],S1530)=2),1,"")</f>
        <v/>
      </c>
      <c r="AS1529" t="str">
        <f>IF(AND(מרקובחצי[[#This Row],[CycleNumber]]&lt;$B1530,SUM(מרקובחצי[[#This Row],[22]],V1530)=2),1,"")</f>
        <v/>
      </c>
      <c r="AT1529" s="3">
        <f>SUM(מרקובחצי[[#This Row],[11]:[33]])</f>
        <v>0</v>
      </c>
    </row>
    <row r="1530" spans="1:46" hidden="1" x14ac:dyDescent="0.25">
      <c r="A1530" t="s">
        <v>159</v>
      </c>
      <c r="B1530">
        <v>19</v>
      </c>
      <c r="C1530">
        <v>29</v>
      </c>
      <c r="D1530">
        <f>מרקובחצי[[#This Row],[LengthofCycle]]+1</f>
        <v>30</v>
      </c>
      <c r="E1530">
        <f>IF(IFERROR(LOOKUP(מרקובחצי[[#This Row],[ClientID]],קביעויות[הפלגה]),FALSE)=מרקובחצי[[#This Row],[ClientID]],1,"")</f>
        <v>1</v>
      </c>
      <c r="F1530" t="str">
        <f>IF(IFERROR(LOOKUP(מרקובחצי[[#This Row],[ClientID]],סוגחציקבוע[S31]),FALSE)=מרקובחצי[[#This Row],[ClientID]],1,"")</f>
        <v/>
      </c>
      <c r="G1530" t="str">
        <f>IF(IFERROR(LOOKUP(מרקובחצי[[#This Row],[ClientID]],סוגחציקבוע[S32]),FALSE)=מרקובחצי[[#This Row],[ClientID]],1,"")</f>
        <v/>
      </c>
      <c r="H1530" t="str">
        <f>IF(IFERROR(LOOKUP(מרקובחצי[[#This Row],[ClientID]],סוגחציקבוע[S33]),FALSE)=מרקובחצי[[#This Row],[ClientID]],1,"")</f>
        <v/>
      </c>
      <c r="I1530" t="str">
        <f>IF(IFERROR(LOOKUP(מרקובחצי[[#This Row],[ClientID]],סוגחציקבוע[S32&amp;33]),FALSE)=מרקובחצי[[#This Row],[ClientID]],1,"")</f>
        <v/>
      </c>
      <c r="J1530">
        <f>IF(SUM(מרקובחצי[[#This Row],[11]:[13]])=1,מרקובחצי[[#This Row],[עד ועד]],IF(SUM(R1529:T1530)=1,IF(מרקובחצי[[#This Row],[עד ועד]]&lt;J1529,מרקובחצי[[#This Row],[עד ועד]],J1529),J1529))</f>
        <v>27</v>
      </c>
      <c r="K1530">
        <f>IF(SUM(מרקובחצי[[#This Row],[11]:[13]])=1,מרקובחצי[[#This Row],[עד ועד]],IF(SUM(R1529:T1530)=1,IF(מרקובחצי[[#This Row],[עד ועד]]&gt;K1529,מרקובחצי[[#This Row],[עד ועד]],K1529),K1529))</f>
        <v>52</v>
      </c>
      <c r="L1530" t="str">
        <f>IF(AND(SUM(מרקובחצי[[#This Row],[31]:[33]])=1,SUM(U1529:W1529)=0),מרקובחצי[[#This Row],[מקס]]-מרקובחצי[[#This Row],[מינ]],"")</f>
        <v/>
      </c>
      <c r="M153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30" t="str">
        <f t="shared" si="23"/>
        <v/>
      </c>
      <c r="O1530" t="str">
        <f>IF(מרקובחצי[[#This Row],[קבעה הפלגה?]]=1,"",IF(AND(מרקובחצי[[#This Row],[עד ועד]]&lt;29,OR(מרקובחצי[[#This Row],[CycleNumber]]=1,AND(U1529=1,OR(מרקובחצי[[#This Row],[עד ועד]]&lt;J1529,מרקובחצי[[#This Row],[עד ועד]]&gt;K1529)),AND(V1529=1,מרקובחצי[[#This Row],[עד ועד]]&lt;J1529),W1529=1)),1,""))</f>
        <v/>
      </c>
      <c r="P1530" t="str">
        <f>IF(מרקובחצי[[#This Row],[קבעה הפלגה?]]=1,"",IF(AND(מרקובחצי[[#This Row],[עד ועד]]&gt;28,מרקובחצי[[#This Row],[עד ועד]]&lt;32,OR(מרקובחצי[[#This Row],[CycleNumber]]=1,AND(U1529=1),AND(V1529=1,OR(מרקובחצי[[#This Row],[עד ועד]]&lt;J1529,מרקובחצי[[#This Row],[עד ועד]]&gt;K1529)),W1529=1)),1,""))</f>
        <v/>
      </c>
      <c r="Q1530" t="str">
        <f>IF(מרקובחצי[[#This Row],[קבעה הפלגה?]]=1,"",IF(AND(מרקובחצי[[#This Row],[עד ועד]]&gt;31,OR(מרקובחצי[[#This Row],[CycleNumber]]=1,AND(U1529=1),AND(V1529=1,מרקובחצי[[#This Row],[עד ועד]]&gt;K1529),AND(W1529=1,OR(מרקובחצי[[#This Row],[עד ועד]]&gt;K1529,מרקובחצי[[#This Row],[עד ועד]]&lt;J1529)))),1,""))</f>
        <v/>
      </c>
      <c r="R1530" t="str">
        <f>IF(מרקובחצי[[#This Row],[CycleNumber]]&gt;1,IF(AND(O1529=1,מרקובחצי[[#This Row],[עד ועד]]&lt;29),1,""),"")</f>
        <v/>
      </c>
      <c r="S1530" t="str">
        <f>IF(מרקובחצי[[#This Row],[CycleNumber]]&gt;1,IF(OR(AND(O1529=1,מרקובחצי[[#This Row],[עד ועד]]&gt;28),AND(P1529=1),AND(Q1529=1,מרקובחצי[[#This Row],[עד ועד]]&lt;32)),1,""),"")</f>
        <v/>
      </c>
      <c r="T1530" t="str">
        <f>IF(מרקובחצי[[#This Row],[CycleNumber]]&gt;1,IF(AND(Q1529=1,מרקובחצי[[#This Row],[עד ועד]]&gt;31),1,""),"")</f>
        <v/>
      </c>
      <c r="U1530" t="str">
        <f>IF(מרקובחצי[[#This Row],[CycleNumber]]&gt;1,IF(AND(R1529=1,מרקובחצי[[#This Row],[עד ועד]]&lt;29),1,IF(AND(U1529=1,NOT(OR(מרקובחצי[[#This Row],[עד ועד]]&lt;J1529,מרקובחצי[[#This Row],[עד ועד]]&gt;K1529))),1,"")),"")</f>
        <v/>
      </c>
      <c r="V1530" t="str">
        <f>IF(מרקובחצי[[#This Row],[CycleNumber]]&gt;1,IF(AND(SUM(R1529:T1529)=1,מרקובחצי[[#This Row],[עד ועד]]&gt;28,מרקובחצי[[#This Row],[עד ועד]]&lt;32),1,IF(OR(S1529=1,AND(R1529=1,מרקובחצי[[#This Row],[עד ועד]]&gt;28),AND(T1529=1,מרקובחצי[[#This Row],[עד ועד]]&lt;32)),1,IF(AND(V1529=1,NOT(OR(מרקובחצי[[#This Row],[עד ועד]]&lt;J1529,מרקובחצי[[#This Row],[עד ועד]]&gt;K1529))),1,""))),"")</f>
        <v/>
      </c>
      <c r="W1530" t="str">
        <f>IF(מרקובחצי[[#This Row],[CycleNumber]]&gt;1,IF(AND(T1529=1,מרקובחצי[[#This Row],[עד ועד]]&gt;31),1,IF(AND(W1529=1,NOT(OR(מרקובחצי[[#This Row],[עד ועד]]&lt;J1529,מרקובחצי[[#This Row],[עד ועד]]&gt;K1529))),1,"")),"")</f>
        <v/>
      </c>
      <c r="X1530" t="str">
        <f>IF(AND(מרקובחצי[[#This Row],[CycleNumber]]&lt;$B1531,SUM(מרקובחצי[[#This Row],[11]],R1531)=2),1,"")</f>
        <v/>
      </c>
      <c r="Y1530" t="str">
        <f>IF(AND(מרקובחצי[[#This Row],[CycleNumber]]&lt;$B1531,SUM(מרקובחצי[[#This Row],[11]],S1531)=2),1,"")</f>
        <v/>
      </c>
      <c r="Z1530" t="str">
        <f>IF(AND(מרקובחצי[[#This Row],[CycleNumber]]&lt;$B1531,SUM(מרקובחצי[[#This Row],[13]],S1531)=2),1,"")</f>
        <v/>
      </c>
      <c r="AA1530" t="str">
        <f>IF(AND(מרקובחצי[[#This Row],[CycleNumber]]&lt;$B1531,SUM(מרקובחצי[[#This Row],[13]],T1531)=2),1,"")</f>
        <v/>
      </c>
      <c r="AB1530" t="str">
        <f>IF(AND(מרקובחצי[[#This Row],[CycleNumber]]&lt;$B1531,SUM(מרקובחצי[[#This Row],[21]],U1531)=2),1,"")</f>
        <v/>
      </c>
      <c r="AC1530" t="str">
        <f>IF(AND(מרקובחצי[[#This Row],[CycleNumber]]&lt;$B1531,SUM(מרקובחצי[[#This Row],[21]],V1531)=2),1,"")</f>
        <v/>
      </c>
      <c r="AD1530" t="str">
        <f>IF(AND(מרקובחצי[[#This Row],[CycleNumber]]&lt;$B1531,SUM(מרקובחצי[[#This Row],[23]],V1531)=2),1,"")</f>
        <v/>
      </c>
      <c r="AE1530" t="str">
        <f>IF(AND(מרקובחצי[[#This Row],[CycleNumber]]&lt;$B1531,SUM(מרקובחצי[[#This Row],[23]],W1531)=2),1,"")</f>
        <v/>
      </c>
      <c r="AF1530" t="str">
        <f>IF(AND(מרקובחצי[[#This Row],[CycleNumber]]&lt;$B1531,SUM(מרקובחצי[[#This Row],[31]],O1531)=2),1,"")</f>
        <v/>
      </c>
      <c r="AG1530" t="str">
        <f>IF(AND(מרקובחצי[[#This Row],[CycleNumber]]&lt;$B1531,SUM(מרקובחצי[[#This Row],[31]],P1531)=2),1,"")</f>
        <v/>
      </c>
      <c r="AH1530" t="str">
        <f>IF(AND(מרקובחצי[[#This Row],[CycleNumber]]&lt;$B1531,SUM(מרקובחצי[[#This Row],[31]],Q1531)=2),1,"")</f>
        <v/>
      </c>
      <c r="AI1530" t="str">
        <f>IF(AND(מרקובחצי[[#This Row],[CycleNumber]]&lt;$B1531,SUM(U1530:U1531)=2),1,"")</f>
        <v/>
      </c>
      <c r="AJ1530" t="str">
        <f>IF(AND(מרקובחצי[[#This Row],[CycleNumber]]&lt;$B1531,SUM(מרקובחצי[[#This Row],[32]],O1531)=2),1,"")</f>
        <v/>
      </c>
      <c r="AK1530" t="str">
        <f>IF(AND(מרקובחצי[[#This Row],[CycleNumber]]&lt;$B1531,SUM(מרקובחצי[[#This Row],[32]],P1531)=2),1,"")</f>
        <v/>
      </c>
      <c r="AL1530" t="str">
        <f>IF(AND(מרקובחצי[[#This Row],[CycleNumber]]&lt;$B1531,SUM(מרקובחצי[[#This Row],[32]],Q1531)=2),1,"")</f>
        <v/>
      </c>
      <c r="AM1530" t="str">
        <f>IF(AND(מרקובחצי[[#This Row],[CycleNumber]]&lt;$B1531,SUM(V1530:V1531)=2),1,"")</f>
        <v/>
      </c>
      <c r="AN1530" t="str">
        <f>IF(AND(מרקובחצי[[#This Row],[CycleNumber]]&lt;$B1531,SUM(מרקובחצי[[#This Row],[33]],O1531)=2),1,"")</f>
        <v/>
      </c>
      <c r="AO1530" t="str">
        <f>IF(AND(מרקובחצי[[#This Row],[CycleNumber]]&lt;$B1531,SUM(מרקובחצי[[#This Row],[33]],P1531)=2),1,"")</f>
        <v/>
      </c>
      <c r="AP1530" t="str">
        <f>IF(AND(מרקובחצי[[#This Row],[CycleNumber]]&lt;$B1531,SUM(מרקובחצי[[#This Row],[33]],Q1531)=2),1,"")</f>
        <v/>
      </c>
      <c r="AQ1530" t="str">
        <f>IF(AND(מרקובחצי[[#This Row],[CycleNumber]]&lt;$B1531,SUM(W1530:W1531)=2),1,"")</f>
        <v/>
      </c>
      <c r="AR1530" t="str">
        <f>IF(AND(מרקובחצי[[#This Row],[CycleNumber]]&lt;$B1531,SUM(מרקובחצי[[#This Row],[12]],S1531)=2),1,"")</f>
        <v/>
      </c>
      <c r="AS1530" t="str">
        <f>IF(AND(מרקובחצי[[#This Row],[CycleNumber]]&lt;$B1531,SUM(מרקובחצי[[#This Row],[22]],V1531)=2),1,"")</f>
        <v/>
      </c>
      <c r="AT1530" s="3">
        <f>SUM(מרקובחצי[[#This Row],[11]:[33]])</f>
        <v>0</v>
      </c>
    </row>
    <row r="1531" spans="1:46" hidden="1" x14ac:dyDescent="0.25">
      <c r="A1531" t="s">
        <v>159</v>
      </c>
      <c r="B1531">
        <v>20</v>
      </c>
      <c r="C1531">
        <v>30</v>
      </c>
      <c r="D1531">
        <f>מרקובחצי[[#This Row],[LengthofCycle]]+1</f>
        <v>31</v>
      </c>
      <c r="E1531">
        <f>IF(IFERROR(LOOKUP(מרקובחצי[[#This Row],[ClientID]],קביעויות[הפלגה]),FALSE)=מרקובחצי[[#This Row],[ClientID]],1,"")</f>
        <v>1</v>
      </c>
      <c r="F1531" t="str">
        <f>IF(IFERROR(LOOKUP(מרקובחצי[[#This Row],[ClientID]],סוגחציקבוע[S31]),FALSE)=מרקובחצי[[#This Row],[ClientID]],1,"")</f>
        <v/>
      </c>
      <c r="G1531" t="str">
        <f>IF(IFERROR(LOOKUP(מרקובחצי[[#This Row],[ClientID]],סוגחציקבוע[S32]),FALSE)=מרקובחצי[[#This Row],[ClientID]],1,"")</f>
        <v/>
      </c>
      <c r="H1531" t="str">
        <f>IF(IFERROR(LOOKUP(מרקובחצי[[#This Row],[ClientID]],סוגחציקבוע[S33]),FALSE)=מרקובחצי[[#This Row],[ClientID]],1,"")</f>
        <v/>
      </c>
      <c r="I1531" t="str">
        <f>IF(IFERROR(LOOKUP(מרקובחצי[[#This Row],[ClientID]],סוגחציקבוע[S32&amp;33]),FALSE)=מרקובחצי[[#This Row],[ClientID]],1,"")</f>
        <v/>
      </c>
      <c r="J1531">
        <f>IF(SUM(מרקובחצי[[#This Row],[11]:[13]])=1,מרקובחצי[[#This Row],[עד ועד]],IF(SUM(R1530:T1531)=1,IF(מרקובחצי[[#This Row],[עד ועד]]&lt;J1530,מרקובחצי[[#This Row],[עד ועד]],J1530),J1530))</f>
        <v>27</v>
      </c>
      <c r="K1531">
        <f>IF(SUM(מרקובחצי[[#This Row],[11]:[13]])=1,מרקובחצי[[#This Row],[עד ועד]],IF(SUM(R1530:T1531)=1,IF(מרקובחצי[[#This Row],[עד ועד]]&gt;K1530,מרקובחצי[[#This Row],[עד ועד]],K1530),K1530))</f>
        <v>52</v>
      </c>
      <c r="L1531" t="str">
        <f>IF(AND(SUM(מרקובחצי[[#This Row],[31]:[33]])=1,SUM(U1530:W1530)=0),מרקובחצי[[#This Row],[מקס]]-מרקובחצי[[#This Row],[מינ]],"")</f>
        <v/>
      </c>
      <c r="M153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31" t="str">
        <f t="shared" si="23"/>
        <v/>
      </c>
      <c r="O1531" t="str">
        <f>IF(מרקובחצי[[#This Row],[קבעה הפלגה?]]=1,"",IF(AND(מרקובחצי[[#This Row],[עד ועד]]&lt;29,OR(מרקובחצי[[#This Row],[CycleNumber]]=1,AND(U1530=1,OR(מרקובחצי[[#This Row],[עד ועד]]&lt;J1530,מרקובחצי[[#This Row],[עד ועד]]&gt;K1530)),AND(V1530=1,מרקובחצי[[#This Row],[עד ועד]]&lt;J1530),W1530=1)),1,""))</f>
        <v/>
      </c>
      <c r="P1531" t="str">
        <f>IF(מרקובחצי[[#This Row],[קבעה הפלגה?]]=1,"",IF(AND(מרקובחצי[[#This Row],[עד ועד]]&gt;28,מרקובחצי[[#This Row],[עד ועד]]&lt;32,OR(מרקובחצי[[#This Row],[CycleNumber]]=1,AND(U1530=1),AND(V1530=1,OR(מרקובחצי[[#This Row],[עד ועד]]&lt;J1530,מרקובחצי[[#This Row],[עד ועד]]&gt;K1530)),W1530=1)),1,""))</f>
        <v/>
      </c>
      <c r="Q1531" t="str">
        <f>IF(מרקובחצי[[#This Row],[קבעה הפלגה?]]=1,"",IF(AND(מרקובחצי[[#This Row],[עד ועד]]&gt;31,OR(מרקובחצי[[#This Row],[CycleNumber]]=1,AND(U1530=1),AND(V1530=1,מרקובחצי[[#This Row],[עד ועד]]&gt;K1530),AND(W1530=1,OR(מרקובחצי[[#This Row],[עד ועד]]&gt;K1530,מרקובחצי[[#This Row],[עד ועד]]&lt;J1530)))),1,""))</f>
        <v/>
      </c>
      <c r="R1531" t="str">
        <f>IF(מרקובחצי[[#This Row],[CycleNumber]]&gt;1,IF(AND(O1530=1,מרקובחצי[[#This Row],[עד ועד]]&lt;29),1,""),"")</f>
        <v/>
      </c>
      <c r="S1531" t="str">
        <f>IF(מרקובחצי[[#This Row],[CycleNumber]]&gt;1,IF(OR(AND(O1530=1,מרקובחצי[[#This Row],[עד ועד]]&gt;28),AND(P1530=1),AND(Q1530=1,מרקובחצי[[#This Row],[עד ועד]]&lt;32)),1,""),"")</f>
        <v/>
      </c>
      <c r="T1531" t="str">
        <f>IF(מרקובחצי[[#This Row],[CycleNumber]]&gt;1,IF(AND(Q1530=1,מרקובחצי[[#This Row],[עד ועד]]&gt;31),1,""),"")</f>
        <v/>
      </c>
      <c r="U1531" t="str">
        <f>IF(מרקובחצי[[#This Row],[CycleNumber]]&gt;1,IF(AND(R1530=1,מרקובחצי[[#This Row],[עד ועד]]&lt;29),1,IF(AND(U1530=1,NOT(OR(מרקובחצי[[#This Row],[עד ועד]]&lt;J1530,מרקובחצי[[#This Row],[עד ועד]]&gt;K1530))),1,"")),"")</f>
        <v/>
      </c>
      <c r="V1531" t="str">
        <f>IF(מרקובחצי[[#This Row],[CycleNumber]]&gt;1,IF(AND(SUM(R1530:T1530)=1,מרקובחצי[[#This Row],[עד ועד]]&gt;28,מרקובחצי[[#This Row],[עד ועד]]&lt;32),1,IF(OR(S1530=1,AND(R1530=1,מרקובחצי[[#This Row],[עד ועד]]&gt;28),AND(T1530=1,מרקובחצי[[#This Row],[עד ועד]]&lt;32)),1,IF(AND(V1530=1,NOT(OR(מרקובחצי[[#This Row],[עד ועד]]&lt;J1530,מרקובחצי[[#This Row],[עד ועד]]&gt;K1530))),1,""))),"")</f>
        <v/>
      </c>
      <c r="W1531" t="str">
        <f>IF(מרקובחצי[[#This Row],[CycleNumber]]&gt;1,IF(AND(T1530=1,מרקובחצי[[#This Row],[עד ועד]]&gt;31),1,IF(AND(W1530=1,NOT(OR(מרקובחצי[[#This Row],[עד ועד]]&lt;J1530,מרקובחצי[[#This Row],[עד ועד]]&gt;K1530))),1,"")),"")</f>
        <v/>
      </c>
      <c r="X1531" t="str">
        <f>IF(AND(מרקובחצי[[#This Row],[CycleNumber]]&lt;$B1532,SUM(מרקובחצי[[#This Row],[11]],R1532)=2),1,"")</f>
        <v/>
      </c>
      <c r="Y1531" t="str">
        <f>IF(AND(מרקובחצי[[#This Row],[CycleNumber]]&lt;$B1532,SUM(מרקובחצי[[#This Row],[11]],S1532)=2),1,"")</f>
        <v/>
      </c>
      <c r="Z1531" t="str">
        <f>IF(AND(מרקובחצי[[#This Row],[CycleNumber]]&lt;$B1532,SUM(מרקובחצי[[#This Row],[13]],S1532)=2),1,"")</f>
        <v/>
      </c>
      <c r="AA1531" t="str">
        <f>IF(AND(מרקובחצי[[#This Row],[CycleNumber]]&lt;$B1532,SUM(מרקובחצי[[#This Row],[13]],T1532)=2),1,"")</f>
        <v/>
      </c>
      <c r="AB1531" t="str">
        <f>IF(AND(מרקובחצי[[#This Row],[CycleNumber]]&lt;$B1532,SUM(מרקובחצי[[#This Row],[21]],U1532)=2),1,"")</f>
        <v/>
      </c>
      <c r="AC1531" t="str">
        <f>IF(AND(מרקובחצי[[#This Row],[CycleNumber]]&lt;$B1532,SUM(מרקובחצי[[#This Row],[21]],V1532)=2),1,"")</f>
        <v/>
      </c>
      <c r="AD1531" t="str">
        <f>IF(AND(מרקובחצי[[#This Row],[CycleNumber]]&lt;$B1532,SUM(מרקובחצי[[#This Row],[23]],V1532)=2),1,"")</f>
        <v/>
      </c>
      <c r="AE1531" t="str">
        <f>IF(AND(מרקובחצי[[#This Row],[CycleNumber]]&lt;$B1532,SUM(מרקובחצי[[#This Row],[23]],W1532)=2),1,"")</f>
        <v/>
      </c>
      <c r="AF1531" t="str">
        <f>IF(AND(מרקובחצי[[#This Row],[CycleNumber]]&lt;$B1532,SUM(מרקובחצי[[#This Row],[31]],O1532)=2),1,"")</f>
        <v/>
      </c>
      <c r="AG1531" t="str">
        <f>IF(AND(מרקובחצי[[#This Row],[CycleNumber]]&lt;$B1532,SUM(מרקובחצי[[#This Row],[31]],P1532)=2),1,"")</f>
        <v/>
      </c>
      <c r="AH1531" t="str">
        <f>IF(AND(מרקובחצי[[#This Row],[CycleNumber]]&lt;$B1532,SUM(מרקובחצי[[#This Row],[31]],Q1532)=2),1,"")</f>
        <v/>
      </c>
      <c r="AI1531" t="str">
        <f>IF(AND(מרקובחצי[[#This Row],[CycleNumber]]&lt;$B1532,SUM(U1531:U1532)=2),1,"")</f>
        <v/>
      </c>
      <c r="AJ1531" t="str">
        <f>IF(AND(מרקובחצי[[#This Row],[CycleNumber]]&lt;$B1532,SUM(מרקובחצי[[#This Row],[32]],O1532)=2),1,"")</f>
        <v/>
      </c>
      <c r="AK1531" t="str">
        <f>IF(AND(מרקובחצי[[#This Row],[CycleNumber]]&lt;$B1532,SUM(מרקובחצי[[#This Row],[32]],P1532)=2),1,"")</f>
        <v/>
      </c>
      <c r="AL1531" t="str">
        <f>IF(AND(מרקובחצי[[#This Row],[CycleNumber]]&lt;$B1532,SUM(מרקובחצי[[#This Row],[32]],Q1532)=2),1,"")</f>
        <v/>
      </c>
      <c r="AM1531" t="str">
        <f>IF(AND(מרקובחצי[[#This Row],[CycleNumber]]&lt;$B1532,SUM(V1531:V1532)=2),1,"")</f>
        <v/>
      </c>
      <c r="AN1531" t="str">
        <f>IF(AND(מרקובחצי[[#This Row],[CycleNumber]]&lt;$B1532,SUM(מרקובחצי[[#This Row],[33]],O1532)=2),1,"")</f>
        <v/>
      </c>
      <c r="AO1531" t="str">
        <f>IF(AND(מרקובחצי[[#This Row],[CycleNumber]]&lt;$B1532,SUM(מרקובחצי[[#This Row],[33]],P1532)=2),1,"")</f>
        <v/>
      </c>
      <c r="AP1531" t="str">
        <f>IF(AND(מרקובחצי[[#This Row],[CycleNumber]]&lt;$B1532,SUM(מרקובחצי[[#This Row],[33]],Q1532)=2),1,"")</f>
        <v/>
      </c>
      <c r="AQ1531" t="str">
        <f>IF(AND(מרקובחצי[[#This Row],[CycleNumber]]&lt;$B1532,SUM(W1531:W1532)=2),1,"")</f>
        <v/>
      </c>
      <c r="AR1531" t="str">
        <f>IF(AND(מרקובחצי[[#This Row],[CycleNumber]]&lt;$B1532,SUM(מרקובחצי[[#This Row],[12]],S1532)=2),1,"")</f>
        <v/>
      </c>
      <c r="AS1531" t="str">
        <f>IF(AND(מרקובחצי[[#This Row],[CycleNumber]]&lt;$B1532,SUM(מרקובחצי[[#This Row],[22]],V1532)=2),1,"")</f>
        <v/>
      </c>
      <c r="AT1531" s="3">
        <f>SUM(מרקובחצי[[#This Row],[11]:[33]])</f>
        <v>0</v>
      </c>
    </row>
    <row r="1532" spans="1:46" hidden="1" x14ac:dyDescent="0.25">
      <c r="A1532" t="s">
        <v>159</v>
      </c>
      <c r="B1532">
        <v>21</v>
      </c>
      <c r="C1532">
        <v>30</v>
      </c>
      <c r="D1532">
        <f>מרקובחצי[[#This Row],[LengthofCycle]]+1</f>
        <v>31</v>
      </c>
      <c r="E1532">
        <f>IF(IFERROR(LOOKUP(מרקובחצי[[#This Row],[ClientID]],קביעויות[הפלגה]),FALSE)=מרקובחצי[[#This Row],[ClientID]],1,"")</f>
        <v>1</v>
      </c>
      <c r="F1532" t="str">
        <f>IF(IFERROR(LOOKUP(מרקובחצי[[#This Row],[ClientID]],סוגחציקבוע[S31]),FALSE)=מרקובחצי[[#This Row],[ClientID]],1,"")</f>
        <v/>
      </c>
      <c r="G1532" t="str">
        <f>IF(IFERROR(LOOKUP(מרקובחצי[[#This Row],[ClientID]],סוגחציקבוע[S32]),FALSE)=מרקובחצי[[#This Row],[ClientID]],1,"")</f>
        <v/>
      </c>
      <c r="H1532" t="str">
        <f>IF(IFERROR(LOOKUP(מרקובחצי[[#This Row],[ClientID]],סוגחציקבוע[S33]),FALSE)=מרקובחצי[[#This Row],[ClientID]],1,"")</f>
        <v/>
      </c>
      <c r="I1532" t="str">
        <f>IF(IFERROR(LOOKUP(מרקובחצי[[#This Row],[ClientID]],סוגחציקבוע[S32&amp;33]),FALSE)=מרקובחצי[[#This Row],[ClientID]],1,"")</f>
        <v/>
      </c>
      <c r="J1532">
        <f>IF(SUM(מרקובחצי[[#This Row],[11]:[13]])=1,מרקובחצי[[#This Row],[עד ועד]],IF(SUM(R1531:T1532)=1,IF(מרקובחצי[[#This Row],[עד ועד]]&lt;J1531,מרקובחצי[[#This Row],[עד ועד]],J1531),J1531))</f>
        <v>27</v>
      </c>
      <c r="K1532">
        <f>IF(SUM(מרקובחצי[[#This Row],[11]:[13]])=1,מרקובחצי[[#This Row],[עד ועד]],IF(SUM(R1531:T1532)=1,IF(מרקובחצי[[#This Row],[עד ועד]]&gt;K1531,מרקובחצי[[#This Row],[עד ועד]],K1531),K1531))</f>
        <v>52</v>
      </c>
      <c r="L1532" t="str">
        <f>IF(AND(SUM(מרקובחצי[[#This Row],[31]:[33]])=1,SUM(U1531:W1531)=0),מרקובחצי[[#This Row],[מקס]]-מרקובחצי[[#This Row],[מינ]],"")</f>
        <v/>
      </c>
      <c r="M153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32" t="str">
        <f t="shared" si="23"/>
        <v/>
      </c>
      <c r="O1532" t="str">
        <f>IF(מרקובחצי[[#This Row],[קבעה הפלגה?]]=1,"",IF(AND(מרקובחצי[[#This Row],[עד ועד]]&lt;29,OR(מרקובחצי[[#This Row],[CycleNumber]]=1,AND(U1531=1,OR(מרקובחצי[[#This Row],[עד ועד]]&lt;J1531,מרקובחצי[[#This Row],[עד ועד]]&gt;K1531)),AND(V1531=1,מרקובחצי[[#This Row],[עד ועד]]&lt;J1531),W1531=1)),1,""))</f>
        <v/>
      </c>
      <c r="P1532" t="str">
        <f>IF(מרקובחצי[[#This Row],[קבעה הפלגה?]]=1,"",IF(AND(מרקובחצי[[#This Row],[עד ועד]]&gt;28,מרקובחצי[[#This Row],[עד ועד]]&lt;32,OR(מרקובחצי[[#This Row],[CycleNumber]]=1,AND(U1531=1),AND(V1531=1,OR(מרקובחצי[[#This Row],[עד ועד]]&lt;J1531,מרקובחצי[[#This Row],[עד ועד]]&gt;K1531)),W1531=1)),1,""))</f>
        <v/>
      </c>
      <c r="Q1532" t="str">
        <f>IF(מרקובחצי[[#This Row],[קבעה הפלגה?]]=1,"",IF(AND(מרקובחצי[[#This Row],[עד ועד]]&gt;31,OR(מרקובחצי[[#This Row],[CycleNumber]]=1,AND(U1531=1),AND(V1531=1,מרקובחצי[[#This Row],[עד ועד]]&gt;K1531),AND(W1531=1,OR(מרקובחצי[[#This Row],[עד ועד]]&gt;K1531,מרקובחצי[[#This Row],[עד ועד]]&lt;J1531)))),1,""))</f>
        <v/>
      </c>
      <c r="R1532" t="str">
        <f>IF(מרקובחצי[[#This Row],[CycleNumber]]&gt;1,IF(AND(O1531=1,מרקובחצי[[#This Row],[עד ועד]]&lt;29),1,""),"")</f>
        <v/>
      </c>
      <c r="S1532" t="str">
        <f>IF(מרקובחצי[[#This Row],[CycleNumber]]&gt;1,IF(OR(AND(O1531=1,מרקובחצי[[#This Row],[עד ועד]]&gt;28),AND(P1531=1),AND(Q1531=1,מרקובחצי[[#This Row],[עד ועד]]&lt;32)),1,""),"")</f>
        <v/>
      </c>
      <c r="T1532" t="str">
        <f>IF(מרקובחצי[[#This Row],[CycleNumber]]&gt;1,IF(AND(Q1531=1,מרקובחצי[[#This Row],[עד ועד]]&gt;31),1,""),"")</f>
        <v/>
      </c>
      <c r="U1532" t="str">
        <f>IF(מרקובחצי[[#This Row],[CycleNumber]]&gt;1,IF(AND(R1531=1,מרקובחצי[[#This Row],[עד ועד]]&lt;29),1,IF(AND(U1531=1,NOT(OR(מרקובחצי[[#This Row],[עד ועד]]&lt;J1531,מרקובחצי[[#This Row],[עד ועד]]&gt;K1531))),1,"")),"")</f>
        <v/>
      </c>
      <c r="V1532" t="str">
        <f>IF(מרקובחצי[[#This Row],[CycleNumber]]&gt;1,IF(AND(SUM(R1531:T1531)=1,מרקובחצי[[#This Row],[עד ועד]]&gt;28,מרקובחצי[[#This Row],[עד ועד]]&lt;32),1,IF(OR(S1531=1,AND(R1531=1,מרקובחצי[[#This Row],[עד ועד]]&gt;28),AND(T1531=1,מרקובחצי[[#This Row],[עד ועד]]&lt;32)),1,IF(AND(V1531=1,NOT(OR(מרקובחצי[[#This Row],[עד ועד]]&lt;J1531,מרקובחצי[[#This Row],[עד ועד]]&gt;K1531))),1,""))),"")</f>
        <v/>
      </c>
      <c r="W1532" t="str">
        <f>IF(מרקובחצי[[#This Row],[CycleNumber]]&gt;1,IF(AND(T1531=1,מרקובחצי[[#This Row],[עד ועד]]&gt;31),1,IF(AND(W1531=1,NOT(OR(מרקובחצי[[#This Row],[עד ועד]]&lt;J1531,מרקובחצי[[#This Row],[עד ועד]]&gt;K1531))),1,"")),"")</f>
        <v/>
      </c>
      <c r="X1532" t="str">
        <f>IF(AND(מרקובחצי[[#This Row],[CycleNumber]]&lt;$B1533,SUM(מרקובחצי[[#This Row],[11]],R1533)=2),1,"")</f>
        <v/>
      </c>
      <c r="Y1532" t="str">
        <f>IF(AND(מרקובחצי[[#This Row],[CycleNumber]]&lt;$B1533,SUM(מרקובחצי[[#This Row],[11]],S1533)=2),1,"")</f>
        <v/>
      </c>
      <c r="Z1532" t="str">
        <f>IF(AND(מרקובחצי[[#This Row],[CycleNumber]]&lt;$B1533,SUM(מרקובחצי[[#This Row],[13]],S1533)=2),1,"")</f>
        <v/>
      </c>
      <c r="AA1532" t="str">
        <f>IF(AND(מרקובחצי[[#This Row],[CycleNumber]]&lt;$B1533,SUM(מרקובחצי[[#This Row],[13]],T1533)=2),1,"")</f>
        <v/>
      </c>
      <c r="AB1532" t="str">
        <f>IF(AND(מרקובחצי[[#This Row],[CycleNumber]]&lt;$B1533,SUM(מרקובחצי[[#This Row],[21]],U1533)=2),1,"")</f>
        <v/>
      </c>
      <c r="AC1532" t="str">
        <f>IF(AND(מרקובחצי[[#This Row],[CycleNumber]]&lt;$B1533,SUM(מרקובחצי[[#This Row],[21]],V1533)=2),1,"")</f>
        <v/>
      </c>
      <c r="AD1532" t="str">
        <f>IF(AND(מרקובחצי[[#This Row],[CycleNumber]]&lt;$B1533,SUM(מרקובחצי[[#This Row],[23]],V1533)=2),1,"")</f>
        <v/>
      </c>
      <c r="AE1532" t="str">
        <f>IF(AND(מרקובחצי[[#This Row],[CycleNumber]]&lt;$B1533,SUM(מרקובחצי[[#This Row],[23]],W1533)=2),1,"")</f>
        <v/>
      </c>
      <c r="AF1532" t="str">
        <f>IF(AND(מרקובחצי[[#This Row],[CycleNumber]]&lt;$B1533,SUM(מרקובחצי[[#This Row],[31]],O1533)=2),1,"")</f>
        <v/>
      </c>
      <c r="AG1532" t="str">
        <f>IF(AND(מרקובחצי[[#This Row],[CycleNumber]]&lt;$B1533,SUM(מרקובחצי[[#This Row],[31]],P1533)=2),1,"")</f>
        <v/>
      </c>
      <c r="AH1532" t="str">
        <f>IF(AND(מרקובחצי[[#This Row],[CycleNumber]]&lt;$B1533,SUM(מרקובחצי[[#This Row],[31]],Q1533)=2),1,"")</f>
        <v/>
      </c>
      <c r="AI1532" t="str">
        <f>IF(AND(מרקובחצי[[#This Row],[CycleNumber]]&lt;$B1533,SUM(U1532:U1533)=2),1,"")</f>
        <v/>
      </c>
      <c r="AJ1532" t="str">
        <f>IF(AND(מרקובחצי[[#This Row],[CycleNumber]]&lt;$B1533,SUM(מרקובחצי[[#This Row],[32]],O1533)=2),1,"")</f>
        <v/>
      </c>
      <c r="AK1532" t="str">
        <f>IF(AND(מרקובחצי[[#This Row],[CycleNumber]]&lt;$B1533,SUM(מרקובחצי[[#This Row],[32]],P1533)=2),1,"")</f>
        <v/>
      </c>
      <c r="AL1532" t="str">
        <f>IF(AND(מרקובחצי[[#This Row],[CycleNumber]]&lt;$B1533,SUM(מרקובחצי[[#This Row],[32]],Q1533)=2),1,"")</f>
        <v/>
      </c>
      <c r="AM1532" t="str">
        <f>IF(AND(מרקובחצי[[#This Row],[CycleNumber]]&lt;$B1533,SUM(V1532:V1533)=2),1,"")</f>
        <v/>
      </c>
      <c r="AN1532" t="str">
        <f>IF(AND(מרקובחצי[[#This Row],[CycleNumber]]&lt;$B1533,SUM(מרקובחצי[[#This Row],[33]],O1533)=2),1,"")</f>
        <v/>
      </c>
      <c r="AO1532" t="str">
        <f>IF(AND(מרקובחצי[[#This Row],[CycleNumber]]&lt;$B1533,SUM(מרקובחצי[[#This Row],[33]],P1533)=2),1,"")</f>
        <v/>
      </c>
      <c r="AP1532" t="str">
        <f>IF(AND(מרקובחצי[[#This Row],[CycleNumber]]&lt;$B1533,SUM(מרקובחצי[[#This Row],[33]],Q1533)=2),1,"")</f>
        <v/>
      </c>
      <c r="AQ1532" t="str">
        <f>IF(AND(מרקובחצי[[#This Row],[CycleNumber]]&lt;$B1533,SUM(W1532:W1533)=2),1,"")</f>
        <v/>
      </c>
      <c r="AR1532" t="str">
        <f>IF(AND(מרקובחצי[[#This Row],[CycleNumber]]&lt;$B1533,SUM(מרקובחצי[[#This Row],[12]],S1533)=2),1,"")</f>
        <v/>
      </c>
      <c r="AS1532" t="str">
        <f>IF(AND(מרקובחצי[[#This Row],[CycleNumber]]&lt;$B1533,SUM(מרקובחצי[[#This Row],[22]],V1533)=2),1,"")</f>
        <v/>
      </c>
      <c r="AT1532" s="3">
        <f>SUM(מרקובחצי[[#This Row],[11]:[33]])</f>
        <v>0</v>
      </c>
    </row>
    <row r="1533" spans="1:46" hidden="1" x14ac:dyDescent="0.25">
      <c r="A1533" t="s">
        <v>159</v>
      </c>
      <c r="B1533">
        <v>22</v>
      </c>
      <c r="C1533">
        <v>30</v>
      </c>
      <c r="D1533">
        <f>מרקובחצי[[#This Row],[LengthofCycle]]+1</f>
        <v>31</v>
      </c>
      <c r="E1533">
        <f>IF(IFERROR(LOOKUP(מרקובחצי[[#This Row],[ClientID]],קביעויות[הפלגה]),FALSE)=מרקובחצי[[#This Row],[ClientID]],1,"")</f>
        <v>1</v>
      </c>
      <c r="F1533" t="str">
        <f>IF(IFERROR(LOOKUP(מרקובחצי[[#This Row],[ClientID]],סוגחציקבוע[S31]),FALSE)=מרקובחצי[[#This Row],[ClientID]],1,"")</f>
        <v/>
      </c>
      <c r="G1533" t="str">
        <f>IF(IFERROR(LOOKUP(מרקובחצי[[#This Row],[ClientID]],סוגחציקבוע[S32]),FALSE)=מרקובחצי[[#This Row],[ClientID]],1,"")</f>
        <v/>
      </c>
      <c r="H1533" t="str">
        <f>IF(IFERROR(LOOKUP(מרקובחצי[[#This Row],[ClientID]],סוגחציקבוע[S33]),FALSE)=מרקובחצי[[#This Row],[ClientID]],1,"")</f>
        <v/>
      </c>
      <c r="I1533" t="str">
        <f>IF(IFERROR(LOOKUP(מרקובחצי[[#This Row],[ClientID]],סוגחציקבוע[S32&amp;33]),FALSE)=מרקובחצי[[#This Row],[ClientID]],1,"")</f>
        <v/>
      </c>
      <c r="J1533">
        <f>IF(SUM(מרקובחצי[[#This Row],[11]:[13]])=1,מרקובחצי[[#This Row],[עד ועד]],IF(SUM(R1532:T1533)=1,IF(מרקובחצי[[#This Row],[עד ועד]]&lt;J1532,מרקובחצי[[#This Row],[עד ועד]],J1532),J1532))</f>
        <v>27</v>
      </c>
      <c r="K1533">
        <f>IF(SUM(מרקובחצי[[#This Row],[11]:[13]])=1,מרקובחצי[[#This Row],[עד ועד]],IF(SUM(R1532:T1533)=1,IF(מרקובחצי[[#This Row],[עד ועד]]&gt;K1532,מרקובחצי[[#This Row],[עד ועד]],K1532),K1532))</f>
        <v>52</v>
      </c>
      <c r="L1533" t="str">
        <f>IF(AND(SUM(מרקובחצי[[#This Row],[31]:[33]])=1,SUM(U1532:W1532)=0),מרקובחצי[[#This Row],[מקס]]-מרקובחצי[[#This Row],[מינ]],"")</f>
        <v/>
      </c>
      <c r="M153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33" t="str">
        <f t="shared" si="23"/>
        <v/>
      </c>
      <c r="O1533" t="str">
        <f>IF(מרקובחצי[[#This Row],[קבעה הפלגה?]]=1,"",IF(AND(מרקובחצי[[#This Row],[עד ועד]]&lt;29,OR(מרקובחצי[[#This Row],[CycleNumber]]=1,AND(U1532=1,OR(מרקובחצי[[#This Row],[עד ועד]]&lt;J1532,מרקובחצי[[#This Row],[עד ועד]]&gt;K1532)),AND(V1532=1,מרקובחצי[[#This Row],[עד ועד]]&lt;J1532),W1532=1)),1,""))</f>
        <v/>
      </c>
      <c r="P1533" t="str">
        <f>IF(מרקובחצי[[#This Row],[קבעה הפלגה?]]=1,"",IF(AND(מרקובחצי[[#This Row],[עד ועד]]&gt;28,מרקובחצי[[#This Row],[עד ועד]]&lt;32,OR(מרקובחצי[[#This Row],[CycleNumber]]=1,AND(U1532=1),AND(V1532=1,OR(מרקובחצי[[#This Row],[עד ועד]]&lt;J1532,מרקובחצי[[#This Row],[עד ועד]]&gt;K1532)),W1532=1)),1,""))</f>
        <v/>
      </c>
      <c r="Q1533" t="str">
        <f>IF(מרקובחצי[[#This Row],[קבעה הפלגה?]]=1,"",IF(AND(מרקובחצי[[#This Row],[עד ועד]]&gt;31,OR(מרקובחצי[[#This Row],[CycleNumber]]=1,AND(U1532=1),AND(V1532=1,מרקובחצי[[#This Row],[עד ועד]]&gt;K1532),AND(W1532=1,OR(מרקובחצי[[#This Row],[עד ועד]]&gt;K1532,מרקובחצי[[#This Row],[עד ועד]]&lt;J1532)))),1,""))</f>
        <v/>
      </c>
      <c r="R1533" t="str">
        <f>IF(מרקובחצי[[#This Row],[CycleNumber]]&gt;1,IF(AND(O1532=1,מרקובחצי[[#This Row],[עד ועד]]&lt;29),1,""),"")</f>
        <v/>
      </c>
      <c r="S1533" t="str">
        <f>IF(מרקובחצי[[#This Row],[CycleNumber]]&gt;1,IF(OR(AND(O1532=1,מרקובחצי[[#This Row],[עד ועד]]&gt;28),AND(P1532=1),AND(Q1532=1,מרקובחצי[[#This Row],[עד ועד]]&lt;32)),1,""),"")</f>
        <v/>
      </c>
      <c r="T1533" t="str">
        <f>IF(מרקובחצי[[#This Row],[CycleNumber]]&gt;1,IF(AND(Q1532=1,מרקובחצי[[#This Row],[עד ועד]]&gt;31),1,""),"")</f>
        <v/>
      </c>
      <c r="U1533" t="str">
        <f>IF(מרקובחצי[[#This Row],[CycleNumber]]&gt;1,IF(AND(R1532=1,מרקובחצי[[#This Row],[עד ועד]]&lt;29),1,IF(AND(U1532=1,NOT(OR(מרקובחצי[[#This Row],[עד ועד]]&lt;J1532,מרקובחצי[[#This Row],[עד ועד]]&gt;K1532))),1,"")),"")</f>
        <v/>
      </c>
      <c r="V1533" t="str">
        <f>IF(מרקובחצי[[#This Row],[CycleNumber]]&gt;1,IF(AND(SUM(R1532:T1532)=1,מרקובחצי[[#This Row],[עד ועד]]&gt;28,מרקובחצי[[#This Row],[עד ועד]]&lt;32),1,IF(OR(S1532=1,AND(R1532=1,מרקובחצי[[#This Row],[עד ועד]]&gt;28),AND(T1532=1,מרקובחצי[[#This Row],[עד ועד]]&lt;32)),1,IF(AND(V1532=1,NOT(OR(מרקובחצי[[#This Row],[עד ועד]]&lt;J1532,מרקובחצי[[#This Row],[עד ועד]]&gt;K1532))),1,""))),"")</f>
        <v/>
      </c>
      <c r="W1533" t="str">
        <f>IF(מרקובחצי[[#This Row],[CycleNumber]]&gt;1,IF(AND(T1532=1,מרקובחצי[[#This Row],[עד ועד]]&gt;31),1,IF(AND(W1532=1,NOT(OR(מרקובחצי[[#This Row],[עד ועד]]&lt;J1532,מרקובחצי[[#This Row],[עד ועד]]&gt;K1532))),1,"")),"")</f>
        <v/>
      </c>
      <c r="X1533" t="str">
        <f>IF(AND(מרקובחצי[[#This Row],[CycleNumber]]&lt;$B1534,SUM(מרקובחצי[[#This Row],[11]],R1534)=2),1,"")</f>
        <v/>
      </c>
      <c r="Y1533" t="str">
        <f>IF(AND(מרקובחצי[[#This Row],[CycleNumber]]&lt;$B1534,SUM(מרקובחצי[[#This Row],[11]],S1534)=2),1,"")</f>
        <v/>
      </c>
      <c r="Z1533" t="str">
        <f>IF(AND(מרקובחצי[[#This Row],[CycleNumber]]&lt;$B1534,SUM(מרקובחצי[[#This Row],[13]],S1534)=2),1,"")</f>
        <v/>
      </c>
      <c r="AA1533" t="str">
        <f>IF(AND(מרקובחצי[[#This Row],[CycleNumber]]&lt;$B1534,SUM(מרקובחצי[[#This Row],[13]],T1534)=2),1,"")</f>
        <v/>
      </c>
      <c r="AB1533" t="str">
        <f>IF(AND(מרקובחצי[[#This Row],[CycleNumber]]&lt;$B1534,SUM(מרקובחצי[[#This Row],[21]],U1534)=2),1,"")</f>
        <v/>
      </c>
      <c r="AC1533" t="str">
        <f>IF(AND(מרקובחצי[[#This Row],[CycleNumber]]&lt;$B1534,SUM(מרקובחצי[[#This Row],[21]],V1534)=2),1,"")</f>
        <v/>
      </c>
      <c r="AD1533" t="str">
        <f>IF(AND(מרקובחצי[[#This Row],[CycleNumber]]&lt;$B1534,SUM(מרקובחצי[[#This Row],[23]],V1534)=2),1,"")</f>
        <v/>
      </c>
      <c r="AE1533" t="str">
        <f>IF(AND(מרקובחצי[[#This Row],[CycleNumber]]&lt;$B1534,SUM(מרקובחצי[[#This Row],[23]],W1534)=2),1,"")</f>
        <v/>
      </c>
      <c r="AF1533" t="str">
        <f>IF(AND(מרקובחצי[[#This Row],[CycleNumber]]&lt;$B1534,SUM(מרקובחצי[[#This Row],[31]],O1534)=2),1,"")</f>
        <v/>
      </c>
      <c r="AG1533" t="str">
        <f>IF(AND(מרקובחצי[[#This Row],[CycleNumber]]&lt;$B1534,SUM(מרקובחצי[[#This Row],[31]],P1534)=2),1,"")</f>
        <v/>
      </c>
      <c r="AH1533" t="str">
        <f>IF(AND(מרקובחצי[[#This Row],[CycleNumber]]&lt;$B1534,SUM(מרקובחצי[[#This Row],[31]],Q1534)=2),1,"")</f>
        <v/>
      </c>
      <c r="AI1533" t="str">
        <f>IF(AND(מרקובחצי[[#This Row],[CycleNumber]]&lt;$B1534,SUM(U1533:U1534)=2),1,"")</f>
        <v/>
      </c>
      <c r="AJ1533" t="str">
        <f>IF(AND(מרקובחצי[[#This Row],[CycleNumber]]&lt;$B1534,SUM(מרקובחצי[[#This Row],[32]],O1534)=2),1,"")</f>
        <v/>
      </c>
      <c r="AK1533" t="str">
        <f>IF(AND(מרקובחצי[[#This Row],[CycleNumber]]&lt;$B1534,SUM(מרקובחצי[[#This Row],[32]],P1534)=2),1,"")</f>
        <v/>
      </c>
      <c r="AL1533" t="str">
        <f>IF(AND(מרקובחצי[[#This Row],[CycleNumber]]&lt;$B1534,SUM(מרקובחצי[[#This Row],[32]],Q1534)=2),1,"")</f>
        <v/>
      </c>
      <c r="AM1533" t="str">
        <f>IF(AND(מרקובחצי[[#This Row],[CycleNumber]]&lt;$B1534,SUM(V1533:V1534)=2),1,"")</f>
        <v/>
      </c>
      <c r="AN1533" t="str">
        <f>IF(AND(מרקובחצי[[#This Row],[CycleNumber]]&lt;$B1534,SUM(מרקובחצי[[#This Row],[33]],O1534)=2),1,"")</f>
        <v/>
      </c>
      <c r="AO1533" t="str">
        <f>IF(AND(מרקובחצי[[#This Row],[CycleNumber]]&lt;$B1534,SUM(מרקובחצי[[#This Row],[33]],P1534)=2),1,"")</f>
        <v/>
      </c>
      <c r="AP1533" t="str">
        <f>IF(AND(מרקובחצי[[#This Row],[CycleNumber]]&lt;$B1534,SUM(מרקובחצי[[#This Row],[33]],Q1534)=2),1,"")</f>
        <v/>
      </c>
      <c r="AQ1533" t="str">
        <f>IF(AND(מרקובחצי[[#This Row],[CycleNumber]]&lt;$B1534,SUM(W1533:W1534)=2),1,"")</f>
        <v/>
      </c>
      <c r="AR1533" t="str">
        <f>IF(AND(מרקובחצי[[#This Row],[CycleNumber]]&lt;$B1534,SUM(מרקובחצי[[#This Row],[12]],S1534)=2),1,"")</f>
        <v/>
      </c>
      <c r="AS1533" t="str">
        <f>IF(AND(מרקובחצי[[#This Row],[CycleNumber]]&lt;$B1534,SUM(מרקובחצי[[#This Row],[22]],V1534)=2),1,"")</f>
        <v/>
      </c>
      <c r="AT1533" s="3">
        <f>SUM(מרקובחצי[[#This Row],[11]:[33]])</f>
        <v>0</v>
      </c>
    </row>
    <row r="1534" spans="1:46" hidden="1" x14ac:dyDescent="0.25">
      <c r="A1534" t="s">
        <v>159</v>
      </c>
      <c r="B1534">
        <v>23</v>
      </c>
      <c r="C1534">
        <v>23</v>
      </c>
      <c r="D1534">
        <f>מרקובחצי[[#This Row],[LengthofCycle]]+1</f>
        <v>24</v>
      </c>
      <c r="E1534">
        <f>IF(IFERROR(LOOKUP(מרקובחצי[[#This Row],[ClientID]],קביעויות[הפלגה]),FALSE)=מרקובחצי[[#This Row],[ClientID]],1,"")</f>
        <v>1</v>
      </c>
      <c r="F1534" t="str">
        <f>IF(IFERROR(LOOKUP(מרקובחצי[[#This Row],[ClientID]],סוגחציקבוע[S31]),FALSE)=מרקובחצי[[#This Row],[ClientID]],1,"")</f>
        <v/>
      </c>
      <c r="G1534" t="str">
        <f>IF(IFERROR(LOOKUP(מרקובחצי[[#This Row],[ClientID]],סוגחציקבוע[S32]),FALSE)=מרקובחצי[[#This Row],[ClientID]],1,"")</f>
        <v/>
      </c>
      <c r="H1534" t="str">
        <f>IF(IFERROR(LOOKUP(מרקובחצי[[#This Row],[ClientID]],סוגחציקבוע[S33]),FALSE)=מרקובחצי[[#This Row],[ClientID]],1,"")</f>
        <v/>
      </c>
      <c r="I1534" t="str">
        <f>IF(IFERROR(LOOKUP(מרקובחצי[[#This Row],[ClientID]],סוגחציקבוע[S32&amp;33]),FALSE)=מרקובחצי[[#This Row],[ClientID]],1,"")</f>
        <v/>
      </c>
      <c r="J1534">
        <f>IF(SUM(מרקובחצי[[#This Row],[11]:[13]])=1,מרקובחצי[[#This Row],[עד ועד]],IF(SUM(R1533:T1534)=1,IF(מרקובחצי[[#This Row],[עד ועד]]&lt;J1533,מרקובחצי[[#This Row],[עד ועד]],J1533),J1533))</f>
        <v>27</v>
      </c>
      <c r="K1534">
        <f>IF(SUM(מרקובחצי[[#This Row],[11]:[13]])=1,מרקובחצי[[#This Row],[עד ועד]],IF(SUM(R1533:T1534)=1,IF(מרקובחצי[[#This Row],[עד ועד]]&gt;K1533,מרקובחצי[[#This Row],[עד ועד]],K1533),K1533))</f>
        <v>52</v>
      </c>
      <c r="L1534" t="str">
        <f>IF(AND(SUM(מרקובחצי[[#This Row],[31]:[33]])=1,SUM(U1533:W1533)=0),מרקובחצי[[#This Row],[מקס]]-מרקובחצי[[#This Row],[מינ]],"")</f>
        <v/>
      </c>
      <c r="M153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34" t="str">
        <f t="shared" si="23"/>
        <v/>
      </c>
      <c r="O1534" t="str">
        <f>IF(מרקובחצי[[#This Row],[קבעה הפלגה?]]=1,"",IF(AND(מרקובחצי[[#This Row],[עד ועד]]&lt;29,OR(מרקובחצי[[#This Row],[CycleNumber]]=1,AND(U1533=1,OR(מרקובחצי[[#This Row],[עד ועד]]&lt;J1533,מרקובחצי[[#This Row],[עד ועד]]&gt;K1533)),AND(V1533=1,מרקובחצי[[#This Row],[עד ועד]]&lt;J1533),W1533=1)),1,""))</f>
        <v/>
      </c>
      <c r="P1534" t="str">
        <f>IF(מרקובחצי[[#This Row],[קבעה הפלגה?]]=1,"",IF(AND(מרקובחצי[[#This Row],[עד ועד]]&gt;28,מרקובחצי[[#This Row],[עד ועד]]&lt;32,OR(מרקובחצי[[#This Row],[CycleNumber]]=1,AND(U1533=1),AND(V1533=1,OR(מרקובחצי[[#This Row],[עד ועד]]&lt;J1533,מרקובחצי[[#This Row],[עד ועד]]&gt;K1533)),W1533=1)),1,""))</f>
        <v/>
      </c>
      <c r="Q1534" t="str">
        <f>IF(מרקובחצי[[#This Row],[קבעה הפלגה?]]=1,"",IF(AND(מרקובחצי[[#This Row],[עד ועד]]&gt;31,OR(מרקובחצי[[#This Row],[CycleNumber]]=1,AND(U1533=1),AND(V1533=1,מרקובחצי[[#This Row],[עד ועד]]&gt;K1533),AND(W1533=1,OR(מרקובחצי[[#This Row],[עד ועד]]&gt;K1533,מרקובחצי[[#This Row],[עד ועד]]&lt;J1533)))),1,""))</f>
        <v/>
      </c>
      <c r="R1534" t="str">
        <f>IF(מרקובחצי[[#This Row],[CycleNumber]]&gt;1,IF(AND(O1533=1,מרקובחצי[[#This Row],[עד ועד]]&lt;29),1,""),"")</f>
        <v/>
      </c>
      <c r="S1534" t="str">
        <f>IF(מרקובחצי[[#This Row],[CycleNumber]]&gt;1,IF(OR(AND(O1533=1,מרקובחצי[[#This Row],[עד ועד]]&gt;28),AND(P1533=1),AND(Q1533=1,מרקובחצי[[#This Row],[עד ועד]]&lt;32)),1,""),"")</f>
        <v/>
      </c>
      <c r="T1534" t="str">
        <f>IF(מרקובחצי[[#This Row],[CycleNumber]]&gt;1,IF(AND(Q1533=1,מרקובחצי[[#This Row],[עד ועד]]&gt;31),1,""),"")</f>
        <v/>
      </c>
      <c r="U1534" t="str">
        <f>IF(מרקובחצי[[#This Row],[CycleNumber]]&gt;1,IF(AND(R1533=1,מרקובחצי[[#This Row],[עד ועד]]&lt;29),1,IF(AND(U1533=1,NOT(OR(מרקובחצי[[#This Row],[עד ועד]]&lt;J1533,מרקובחצי[[#This Row],[עד ועד]]&gt;K1533))),1,"")),"")</f>
        <v/>
      </c>
      <c r="V1534" t="str">
        <f>IF(מרקובחצי[[#This Row],[CycleNumber]]&gt;1,IF(AND(SUM(R1533:T1533)=1,מרקובחצי[[#This Row],[עד ועד]]&gt;28,מרקובחצי[[#This Row],[עד ועד]]&lt;32),1,IF(OR(S1533=1,AND(R1533=1,מרקובחצי[[#This Row],[עד ועד]]&gt;28),AND(T1533=1,מרקובחצי[[#This Row],[עד ועד]]&lt;32)),1,IF(AND(V1533=1,NOT(OR(מרקובחצי[[#This Row],[עד ועד]]&lt;J1533,מרקובחצי[[#This Row],[עד ועד]]&gt;K1533))),1,""))),"")</f>
        <v/>
      </c>
      <c r="W1534" t="str">
        <f>IF(מרקובחצי[[#This Row],[CycleNumber]]&gt;1,IF(AND(T1533=1,מרקובחצי[[#This Row],[עד ועד]]&gt;31),1,IF(AND(W1533=1,NOT(OR(מרקובחצי[[#This Row],[עד ועד]]&lt;J1533,מרקובחצי[[#This Row],[עד ועד]]&gt;K1533))),1,"")),"")</f>
        <v/>
      </c>
      <c r="X1534" t="str">
        <f>IF(AND(מרקובחצי[[#This Row],[CycleNumber]]&lt;$B1535,SUM(מרקובחצי[[#This Row],[11]],R1535)=2),1,"")</f>
        <v/>
      </c>
      <c r="Y1534" t="str">
        <f>IF(AND(מרקובחצי[[#This Row],[CycleNumber]]&lt;$B1535,SUM(מרקובחצי[[#This Row],[11]],S1535)=2),1,"")</f>
        <v/>
      </c>
      <c r="Z1534" t="str">
        <f>IF(AND(מרקובחצי[[#This Row],[CycleNumber]]&lt;$B1535,SUM(מרקובחצי[[#This Row],[13]],S1535)=2),1,"")</f>
        <v/>
      </c>
      <c r="AA1534" t="str">
        <f>IF(AND(מרקובחצי[[#This Row],[CycleNumber]]&lt;$B1535,SUM(מרקובחצי[[#This Row],[13]],T1535)=2),1,"")</f>
        <v/>
      </c>
      <c r="AB1534" t="str">
        <f>IF(AND(מרקובחצי[[#This Row],[CycleNumber]]&lt;$B1535,SUM(מרקובחצי[[#This Row],[21]],U1535)=2),1,"")</f>
        <v/>
      </c>
      <c r="AC1534" t="str">
        <f>IF(AND(מרקובחצי[[#This Row],[CycleNumber]]&lt;$B1535,SUM(מרקובחצי[[#This Row],[21]],V1535)=2),1,"")</f>
        <v/>
      </c>
      <c r="AD1534" t="str">
        <f>IF(AND(מרקובחצי[[#This Row],[CycleNumber]]&lt;$B1535,SUM(מרקובחצי[[#This Row],[23]],V1535)=2),1,"")</f>
        <v/>
      </c>
      <c r="AE1534" t="str">
        <f>IF(AND(מרקובחצי[[#This Row],[CycleNumber]]&lt;$B1535,SUM(מרקובחצי[[#This Row],[23]],W1535)=2),1,"")</f>
        <v/>
      </c>
      <c r="AF1534" t="str">
        <f>IF(AND(מרקובחצי[[#This Row],[CycleNumber]]&lt;$B1535,SUM(מרקובחצי[[#This Row],[31]],O1535)=2),1,"")</f>
        <v/>
      </c>
      <c r="AG1534" t="str">
        <f>IF(AND(מרקובחצי[[#This Row],[CycleNumber]]&lt;$B1535,SUM(מרקובחצי[[#This Row],[31]],P1535)=2),1,"")</f>
        <v/>
      </c>
      <c r="AH1534" t="str">
        <f>IF(AND(מרקובחצי[[#This Row],[CycleNumber]]&lt;$B1535,SUM(מרקובחצי[[#This Row],[31]],Q1535)=2),1,"")</f>
        <v/>
      </c>
      <c r="AI1534" t="str">
        <f>IF(AND(מרקובחצי[[#This Row],[CycleNumber]]&lt;$B1535,SUM(U1534:U1535)=2),1,"")</f>
        <v/>
      </c>
      <c r="AJ1534" t="str">
        <f>IF(AND(מרקובחצי[[#This Row],[CycleNumber]]&lt;$B1535,SUM(מרקובחצי[[#This Row],[32]],O1535)=2),1,"")</f>
        <v/>
      </c>
      <c r="AK1534" t="str">
        <f>IF(AND(מרקובחצי[[#This Row],[CycleNumber]]&lt;$B1535,SUM(מרקובחצי[[#This Row],[32]],P1535)=2),1,"")</f>
        <v/>
      </c>
      <c r="AL1534" t="str">
        <f>IF(AND(מרקובחצי[[#This Row],[CycleNumber]]&lt;$B1535,SUM(מרקובחצי[[#This Row],[32]],Q1535)=2),1,"")</f>
        <v/>
      </c>
      <c r="AM1534" t="str">
        <f>IF(AND(מרקובחצי[[#This Row],[CycleNumber]]&lt;$B1535,SUM(V1534:V1535)=2),1,"")</f>
        <v/>
      </c>
      <c r="AN1534" t="str">
        <f>IF(AND(מרקובחצי[[#This Row],[CycleNumber]]&lt;$B1535,SUM(מרקובחצי[[#This Row],[33]],O1535)=2),1,"")</f>
        <v/>
      </c>
      <c r="AO1534" t="str">
        <f>IF(AND(מרקובחצי[[#This Row],[CycleNumber]]&lt;$B1535,SUM(מרקובחצי[[#This Row],[33]],P1535)=2),1,"")</f>
        <v/>
      </c>
      <c r="AP1534" t="str">
        <f>IF(AND(מרקובחצי[[#This Row],[CycleNumber]]&lt;$B1535,SUM(מרקובחצי[[#This Row],[33]],Q1535)=2),1,"")</f>
        <v/>
      </c>
      <c r="AQ1534" t="str">
        <f>IF(AND(מרקובחצי[[#This Row],[CycleNumber]]&lt;$B1535,SUM(W1534:W1535)=2),1,"")</f>
        <v/>
      </c>
      <c r="AR1534" t="str">
        <f>IF(AND(מרקובחצי[[#This Row],[CycleNumber]]&lt;$B1535,SUM(מרקובחצי[[#This Row],[12]],S1535)=2),1,"")</f>
        <v/>
      </c>
      <c r="AS1534" t="str">
        <f>IF(AND(מרקובחצי[[#This Row],[CycleNumber]]&lt;$B1535,SUM(מרקובחצי[[#This Row],[22]],V1535)=2),1,"")</f>
        <v/>
      </c>
      <c r="AT1534" s="3">
        <f>SUM(מרקובחצי[[#This Row],[11]:[33]])</f>
        <v>0</v>
      </c>
    </row>
    <row r="1535" spans="1:46" hidden="1" x14ac:dyDescent="0.25">
      <c r="A1535" t="s">
        <v>159</v>
      </c>
      <c r="B1535">
        <v>24</v>
      </c>
      <c r="C1535">
        <v>28</v>
      </c>
      <c r="D1535">
        <f>מרקובחצי[[#This Row],[LengthofCycle]]+1</f>
        <v>29</v>
      </c>
      <c r="E1535">
        <f>IF(IFERROR(LOOKUP(מרקובחצי[[#This Row],[ClientID]],קביעויות[הפלגה]),FALSE)=מרקובחצי[[#This Row],[ClientID]],1,"")</f>
        <v>1</v>
      </c>
      <c r="F1535" t="str">
        <f>IF(IFERROR(LOOKUP(מרקובחצי[[#This Row],[ClientID]],סוגחציקבוע[S31]),FALSE)=מרקובחצי[[#This Row],[ClientID]],1,"")</f>
        <v/>
      </c>
      <c r="G1535" t="str">
        <f>IF(IFERROR(LOOKUP(מרקובחצי[[#This Row],[ClientID]],סוגחציקבוע[S32]),FALSE)=מרקובחצי[[#This Row],[ClientID]],1,"")</f>
        <v/>
      </c>
      <c r="H1535" t="str">
        <f>IF(IFERROR(LOOKUP(מרקובחצי[[#This Row],[ClientID]],סוגחציקבוע[S33]),FALSE)=מרקובחצי[[#This Row],[ClientID]],1,"")</f>
        <v/>
      </c>
      <c r="I1535" t="str">
        <f>IF(IFERROR(LOOKUP(מרקובחצי[[#This Row],[ClientID]],סוגחציקבוע[S32&amp;33]),FALSE)=מרקובחצי[[#This Row],[ClientID]],1,"")</f>
        <v/>
      </c>
      <c r="J1535">
        <f>IF(SUM(מרקובחצי[[#This Row],[11]:[13]])=1,מרקובחצי[[#This Row],[עד ועד]],IF(SUM(R1534:T1535)=1,IF(מרקובחצי[[#This Row],[עד ועד]]&lt;J1534,מרקובחצי[[#This Row],[עד ועד]],J1534),J1534))</f>
        <v>27</v>
      </c>
      <c r="K1535">
        <f>IF(SUM(מרקובחצי[[#This Row],[11]:[13]])=1,מרקובחצי[[#This Row],[עד ועד]],IF(SUM(R1534:T1535)=1,IF(מרקובחצי[[#This Row],[עד ועד]]&gt;K1534,מרקובחצי[[#This Row],[עד ועד]],K1534),K1534))</f>
        <v>52</v>
      </c>
      <c r="L1535" t="str">
        <f>IF(AND(SUM(מרקובחצי[[#This Row],[31]:[33]])=1,SUM(U1534:W1534)=0),מרקובחצי[[#This Row],[מקס]]-מרקובחצי[[#This Row],[מינ]],"")</f>
        <v/>
      </c>
      <c r="M1535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35" t="str">
        <f t="shared" si="23"/>
        <v/>
      </c>
      <c r="O1535" t="str">
        <f>IF(מרקובחצי[[#This Row],[קבעה הפלגה?]]=1,"",IF(AND(מרקובחצי[[#This Row],[עד ועד]]&lt;29,OR(מרקובחצי[[#This Row],[CycleNumber]]=1,AND(U1534=1,OR(מרקובחצי[[#This Row],[עד ועד]]&lt;J1534,מרקובחצי[[#This Row],[עד ועד]]&gt;K1534)),AND(V1534=1,מרקובחצי[[#This Row],[עד ועד]]&lt;J1534),W1534=1)),1,""))</f>
        <v/>
      </c>
      <c r="P1535" t="str">
        <f>IF(מרקובחצי[[#This Row],[קבעה הפלגה?]]=1,"",IF(AND(מרקובחצי[[#This Row],[עד ועד]]&gt;28,מרקובחצי[[#This Row],[עד ועד]]&lt;32,OR(מרקובחצי[[#This Row],[CycleNumber]]=1,AND(U1534=1),AND(V1534=1,OR(מרקובחצי[[#This Row],[עד ועד]]&lt;J1534,מרקובחצי[[#This Row],[עד ועד]]&gt;K1534)),W1534=1)),1,""))</f>
        <v/>
      </c>
      <c r="Q1535" t="str">
        <f>IF(מרקובחצי[[#This Row],[קבעה הפלגה?]]=1,"",IF(AND(מרקובחצי[[#This Row],[עד ועד]]&gt;31,OR(מרקובחצי[[#This Row],[CycleNumber]]=1,AND(U1534=1),AND(V1534=1,מרקובחצי[[#This Row],[עד ועד]]&gt;K1534),AND(W1534=1,OR(מרקובחצי[[#This Row],[עד ועד]]&gt;K1534,מרקובחצי[[#This Row],[עד ועד]]&lt;J1534)))),1,""))</f>
        <v/>
      </c>
      <c r="R1535" t="str">
        <f>IF(מרקובחצי[[#This Row],[CycleNumber]]&gt;1,IF(AND(O1534=1,מרקובחצי[[#This Row],[עד ועד]]&lt;29),1,""),"")</f>
        <v/>
      </c>
      <c r="S1535" t="str">
        <f>IF(מרקובחצי[[#This Row],[CycleNumber]]&gt;1,IF(OR(AND(O1534=1,מרקובחצי[[#This Row],[עד ועד]]&gt;28),AND(P1534=1),AND(Q1534=1,מרקובחצי[[#This Row],[עד ועד]]&lt;32)),1,""),"")</f>
        <v/>
      </c>
      <c r="T1535" t="str">
        <f>IF(מרקובחצי[[#This Row],[CycleNumber]]&gt;1,IF(AND(Q1534=1,מרקובחצי[[#This Row],[עד ועד]]&gt;31),1,""),"")</f>
        <v/>
      </c>
      <c r="U1535" t="str">
        <f>IF(מרקובחצי[[#This Row],[CycleNumber]]&gt;1,IF(AND(R1534=1,מרקובחצי[[#This Row],[עד ועד]]&lt;29),1,IF(AND(U1534=1,NOT(OR(מרקובחצי[[#This Row],[עד ועד]]&lt;J1534,מרקובחצי[[#This Row],[עד ועד]]&gt;K1534))),1,"")),"")</f>
        <v/>
      </c>
      <c r="V1535" t="str">
        <f>IF(מרקובחצי[[#This Row],[CycleNumber]]&gt;1,IF(AND(SUM(R1534:T1534)=1,מרקובחצי[[#This Row],[עד ועד]]&gt;28,מרקובחצי[[#This Row],[עד ועד]]&lt;32),1,IF(OR(S1534=1,AND(R1534=1,מרקובחצי[[#This Row],[עד ועד]]&gt;28),AND(T1534=1,מרקובחצי[[#This Row],[עד ועד]]&lt;32)),1,IF(AND(V1534=1,NOT(OR(מרקובחצי[[#This Row],[עד ועד]]&lt;J1534,מרקובחצי[[#This Row],[עד ועד]]&gt;K1534))),1,""))),"")</f>
        <v/>
      </c>
      <c r="W1535" t="str">
        <f>IF(מרקובחצי[[#This Row],[CycleNumber]]&gt;1,IF(AND(T1534=1,מרקובחצי[[#This Row],[עד ועד]]&gt;31),1,IF(AND(W1534=1,NOT(OR(מרקובחצי[[#This Row],[עד ועד]]&lt;J1534,מרקובחצי[[#This Row],[עד ועד]]&gt;K1534))),1,"")),"")</f>
        <v/>
      </c>
      <c r="X1535" t="str">
        <f>IF(AND(מרקובחצי[[#This Row],[CycleNumber]]&lt;$B1536,SUM(מרקובחצי[[#This Row],[11]],R1536)=2),1,"")</f>
        <v/>
      </c>
      <c r="Y1535" t="str">
        <f>IF(AND(מרקובחצי[[#This Row],[CycleNumber]]&lt;$B1536,SUM(מרקובחצי[[#This Row],[11]],S1536)=2),1,"")</f>
        <v/>
      </c>
      <c r="Z1535" t="str">
        <f>IF(AND(מרקובחצי[[#This Row],[CycleNumber]]&lt;$B1536,SUM(מרקובחצי[[#This Row],[13]],S1536)=2),1,"")</f>
        <v/>
      </c>
      <c r="AA1535" t="str">
        <f>IF(AND(מרקובחצי[[#This Row],[CycleNumber]]&lt;$B1536,SUM(מרקובחצי[[#This Row],[13]],T1536)=2),1,"")</f>
        <v/>
      </c>
      <c r="AB1535" t="str">
        <f>IF(AND(מרקובחצי[[#This Row],[CycleNumber]]&lt;$B1536,SUM(מרקובחצי[[#This Row],[21]],U1536)=2),1,"")</f>
        <v/>
      </c>
      <c r="AC1535" t="str">
        <f>IF(AND(מרקובחצי[[#This Row],[CycleNumber]]&lt;$B1536,SUM(מרקובחצי[[#This Row],[21]],V1536)=2),1,"")</f>
        <v/>
      </c>
      <c r="AD1535" t="str">
        <f>IF(AND(מרקובחצי[[#This Row],[CycleNumber]]&lt;$B1536,SUM(מרקובחצי[[#This Row],[23]],V1536)=2),1,"")</f>
        <v/>
      </c>
      <c r="AE1535" t="str">
        <f>IF(AND(מרקובחצי[[#This Row],[CycleNumber]]&lt;$B1536,SUM(מרקובחצי[[#This Row],[23]],W1536)=2),1,"")</f>
        <v/>
      </c>
      <c r="AF1535" t="str">
        <f>IF(AND(מרקובחצי[[#This Row],[CycleNumber]]&lt;$B1536,SUM(מרקובחצי[[#This Row],[31]],O1536)=2),1,"")</f>
        <v/>
      </c>
      <c r="AG1535" t="str">
        <f>IF(AND(מרקובחצי[[#This Row],[CycleNumber]]&lt;$B1536,SUM(מרקובחצי[[#This Row],[31]],P1536)=2),1,"")</f>
        <v/>
      </c>
      <c r="AH1535" t="str">
        <f>IF(AND(מרקובחצי[[#This Row],[CycleNumber]]&lt;$B1536,SUM(מרקובחצי[[#This Row],[31]],Q1536)=2),1,"")</f>
        <v/>
      </c>
      <c r="AI1535" t="str">
        <f>IF(AND(מרקובחצי[[#This Row],[CycleNumber]]&lt;$B1536,SUM(U1535:U1536)=2),1,"")</f>
        <v/>
      </c>
      <c r="AJ1535" t="str">
        <f>IF(AND(מרקובחצי[[#This Row],[CycleNumber]]&lt;$B1536,SUM(מרקובחצי[[#This Row],[32]],O1536)=2),1,"")</f>
        <v/>
      </c>
      <c r="AK1535" t="str">
        <f>IF(AND(מרקובחצי[[#This Row],[CycleNumber]]&lt;$B1536,SUM(מרקובחצי[[#This Row],[32]],P1536)=2),1,"")</f>
        <v/>
      </c>
      <c r="AL1535" t="str">
        <f>IF(AND(מרקובחצי[[#This Row],[CycleNumber]]&lt;$B1536,SUM(מרקובחצי[[#This Row],[32]],Q1536)=2),1,"")</f>
        <v/>
      </c>
      <c r="AM1535" t="str">
        <f>IF(AND(מרקובחצי[[#This Row],[CycleNumber]]&lt;$B1536,SUM(V1535:V1536)=2),1,"")</f>
        <v/>
      </c>
      <c r="AN1535" t="str">
        <f>IF(AND(מרקובחצי[[#This Row],[CycleNumber]]&lt;$B1536,SUM(מרקובחצי[[#This Row],[33]],O1536)=2),1,"")</f>
        <v/>
      </c>
      <c r="AO1535" t="str">
        <f>IF(AND(מרקובחצי[[#This Row],[CycleNumber]]&lt;$B1536,SUM(מרקובחצי[[#This Row],[33]],P1536)=2),1,"")</f>
        <v/>
      </c>
      <c r="AP1535" t="str">
        <f>IF(AND(מרקובחצי[[#This Row],[CycleNumber]]&lt;$B1536,SUM(מרקובחצי[[#This Row],[33]],Q1536)=2),1,"")</f>
        <v/>
      </c>
      <c r="AQ1535" t="str">
        <f>IF(AND(מרקובחצי[[#This Row],[CycleNumber]]&lt;$B1536,SUM(W1535:W1536)=2),1,"")</f>
        <v/>
      </c>
      <c r="AR1535" t="str">
        <f>IF(AND(מרקובחצי[[#This Row],[CycleNumber]]&lt;$B1536,SUM(מרקובחצי[[#This Row],[12]],S1536)=2),1,"")</f>
        <v/>
      </c>
      <c r="AS1535" t="str">
        <f>IF(AND(מרקובחצי[[#This Row],[CycleNumber]]&lt;$B1536,SUM(מרקובחצי[[#This Row],[22]],V1536)=2),1,"")</f>
        <v/>
      </c>
      <c r="AT1535" s="3">
        <f>SUM(מרקובחצי[[#This Row],[11]:[33]])</f>
        <v>0</v>
      </c>
    </row>
    <row r="1536" spans="1:46" hidden="1" x14ac:dyDescent="0.25">
      <c r="A1536" t="s">
        <v>159</v>
      </c>
      <c r="B1536">
        <v>25</v>
      </c>
      <c r="C1536">
        <v>29</v>
      </c>
      <c r="D1536">
        <f>מרקובחצי[[#This Row],[LengthofCycle]]+1</f>
        <v>30</v>
      </c>
      <c r="E1536">
        <f>IF(IFERROR(LOOKUP(מרקובחצי[[#This Row],[ClientID]],קביעויות[הפלגה]),FALSE)=מרקובחצי[[#This Row],[ClientID]],1,"")</f>
        <v>1</v>
      </c>
      <c r="F1536" t="str">
        <f>IF(IFERROR(LOOKUP(מרקובחצי[[#This Row],[ClientID]],סוגחציקבוע[S31]),FALSE)=מרקובחצי[[#This Row],[ClientID]],1,"")</f>
        <v/>
      </c>
      <c r="G1536" t="str">
        <f>IF(IFERROR(LOOKUP(מרקובחצי[[#This Row],[ClientID]],סוגחציקבוע[S32]),FALSE)=מרקובחצי[[#This Row],[ClientID]],1,"")</f>
        <v/>
      </c>
      <c r="H1536" t="str">
        <f>IF(IFERROR(LOOKUP(מרקובחצי[[#This Row],[ClientID]],סוגחציקבוע[S33]),FALSE)=מרקובחצי[[#This Row],[ClientID]],1,"")</f>
        <v/>
      </c>
      <c r="I1536" t="str">
        <f>IF(IFERROR(LOOKUP(מרקובחצי[[#This Row],[ClientID]],סוגחציקבוע[S32&amp;33]),FALSE)=מרקובחצי[[#This Row],[ClientID]],1,"")</f>
        <v/>
      </c>
      <c r="J1536">
        <f>IF(SUM(מרקובחצי[[#This Row],[11]:[13]])=1,מרקובחצי[[#This Row],[עד ועד]],IF(SUM(R1535:T1536)=1,IF(מרקובחצי[[#This Row],[עד ועד]]&lt;J1535,מרקובחצי[[#This Row],[עד ועד]],J1535),J1535))</f>
        <v>27</v>
      </c>
      <c r="K1536">
        <f>IF(SUM(מרקובחצי[[#This Row],[11]:[13]])=1,מרקובחצי[[#This Row],[עד ועד]],IF(SUM(R1535:T1536)=1,IF(מרקובחצי[[#This Row],[עד ועד]]&gt;K1535,מרקובחצי[[#This Row],[עד ועד]],K1535),K1535))</f>
        <v>52</v>
      </c>
      <c r="L1536" t="str">
        <f>IF(AND(SUM(מרקובחצי[[#This Row],[31]:[33]])=1,SUM(U1535:W1535)=0),מרקובחצי[[#This Row],[מקס]]-מרקובחצי[[#This Row],[מינ]],"")</f>
        <v/>
      </c>
      <c r="M1536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36" t="str">
        <f t="shared" si="23"/>
        <v/>
      </c>
      <c r="O1536" t="str">
        <f>IF(מרקובחצי[[#This Row],[קבעה הפלגה?]]=1,"",IF(AND(מרקובחצי[[#This Row],[עד ועד]]&lt;29,OR(מרקובחצי[[#This Row],[CycleNumber]]=1,AND(U1535=1,OR(מרקובחצי[[#This Row],[עד ועד]]&lt;J1535,מרקובחצי[[#This Row],[עד ועד]]&gt;K1535)),AND(V1535=1,מרקובחצי[[#This Row],[עד ועד]]&lt;J1535),W1535=1)),1,""))</f>
        <v/>
      </c>
      <c r="P1536" t="str">
        <f>IF(מרקובחצי[[#This Row],[קבעה הפלגה?]]=1,"",IF(AND(מרקובחצי[[#This Row],[עד ועד]]&gt;28,מרקובחצי[[#This Row],[עד ועד]]&lt;32,OR(מרקובחצי[[#This Row],[CycleNumber]]=1,AND(U1535=1),AND(V1535=1,OR(מרקובחצי[[#This Row],[עד ועד]]&lt;J1535,מרקובחצי[[#This Row],[עד ועד]]&gt;K1535)),W1535=1)),1,""))</f>
        <v/>
      </c>
      <c r="Q1536" t="str">
        <f>IF(מרקובחצי[[#This Row],[קבעה הפלגה?]]=1,"",IF(AND(מרקובחצי[[#This Row],[עד ועד]]&gt;31,OR(מרקובחצי[[#This Row],[CycleNumber]]=1,AND(U1535=1),AND(V1535=1,מרקובחצי[[#This Row],[עד ועד]]&gt;K1535),AND(W1535=1,OR(מרקובחצי[[#This Row],[עד ועד]]&gt;K1535,מרקובחצי[[#This Row],[עד ועד]]&lt;J1535)))),1,""))</f>
        <v/>
      </c>
      <c r="R1536" t="str">
        <f>IF(מרקובחצי[[#This Row],[CycleNumber]]&gt;1,IF(AND(O1535=1,מרקובחצי[[#This Row],[עד ועד]]&lt;29),1,""),"")</f>
        <v/>
      </c>
      <c r="S1536" t="str">
        <f>IF(מרקובחצי[[#This Row],[CycleNumber]]&gt;1,IF(OR(AND(O1535=1,מרקובחצי[[#This Row],[עד ועד]]&gt;28),AND(P1535=1),AND(Q1535=1,מרקובחצי[[#This Row],[עד ועד]]&lt;32)),1,""),"")</f>
        <v/>
      </c>
      <c r="T1536" t="str">
        <f>IF(מרקובחצי[[#This Row],[CycleNumber]]&gt;1,IF(AND(Q1535=1,מרקובחצי[[#This Row],[עד ועד]]&gt;31),1,""),"")</f>
        <v/>
      </c>
      <c r="U1536" t="str">
        <f>IF(מרקובחצי[[#This Row],[CycleNumber]]&gt;1,IF(AND(R1535=1,מרקובחצי[[#This Row],[עד ועד]]&lt;29),1,IF(AND(U1535=1,NOT(OR(מרקובחצי[[#This Row],[עד ועד]]&lt;J1535,מרקובחצי[[#This Row],[עד ועד]]&gt;K1535))),1,"")),"")</f>
        <v/>
      </c>
      <c r="V1536" t="str">
        <f>IF(מרקובחצי[[#This Row],[CycleNumber]]&gt;1,IF(AND(SUM(R1535:T1535)=1,מרקובחצי[[#This Row],[עד ועד]]&gt;28,מרקובחצי[[#This Row],[עד ועד]]&lt;32),1,IF(OR(S1535=1,AND(R1535=1,מרקובחצי[[#This Row],[עד ועד]]&gt;28),AND(T1535=1,מרקובחצי[[#This Row],[עד ועד]]&lt;32)),1,IF(AND(V1535=1,NOT(OR(מרקובחצי[[#This Row],[עד ועד]]&lt;J1535,מרקובחצי[[#This Row],[עד ועד]]&gt;K1535))),1,""))),"")</f>
        <v/>
      </c>
      <c r="W1536" t="str">
        <f>IF(מרקובחצי[[#This Row],[CycleNumber]]&gt;1,IF(AND(T1535=1,מרקובחצי[[#This Row],[עד ועד]]&gt;31),1,IF(AND(W1535=1,NOT(OR(מרקובחצי[[#This Row],[עד ועד]]&lt;J1535,מרקובחצי[[#This Row],[עד ועד]]&gt;K1535))),1,"")),"")</f>
        <v/>
      </c>
      <c r="X1536" t="str">
        <f>IF(AND(מרקובחצי[[#This Row],[CycleNumber]]&lt;$B1537,SUM(מרקובחצי[[#This Row],[11]],R1537)=2),1,"")</f>
        <v/>
      </c>
      <c r="Y1536" t="str">
        <f>IF(AND(מרקובחצי[[#This Row],[CycleNumber]]&lt;$B1537,SUM(מרקובחצי[[#This Row],[11]],S1537)=2),1,"")</f>
        <v/>
      </c>
      <c r="Z1536" t="str">
        <f>IF(AND(מרקובחצי[[#This Row],[CycleNumber]]&lt;$B1537,SUM(מרקובחצי[[#This Row],[13]],S1537)=2),1,"")</f>
        <v/>
      </c>
      <c r="AA1536" t="str">
        <f>IF(AND(מרקובחצי[[#This Row],[CycleNumber]]&lt;$B1537,SUM(מרקובחצי[[#This Row],[13]],T1537)=2),1,"")</f>
        <v/>
      </c>
      <c r="AB1536" t="str">
        <f>IF(AND(מרקובחצי[[#This Row],[CycleNumber]]&lt;$B1537,SUM(מרקובחצי[[#This Row],[21]],U1537)=2),1,"")</f>
        <v/>
      </c>
      <c r="AC1536" t="str">
        <f>IF(AND(מרקובחצי[[#This Row],[CycleNumber]]&lt;$B1537,SUM(מרקובחצי[[#This Row],[21]],V1537)=2),1,"")</f>
        <v/>
      </c>
      <c r="AD1536" t="str">
        <f>IF(AND(מרקובחצי[[#This Row],[CycleNumber]]&lt;$B1537,SUM(מרקובחצי[[#This Row],[23]],V1537)=2),1,"")</f>
        <v/>
      </c>
      <c r="AE1536" t="str">
        <f>IF(AND(מרקובחצי[[#This Row],[CycleNumber]]&lt;$B1537,SUM(מרקובחצי[[#This Row],[23]],W1537)=2),1,"")</f>
        <v/>
      </c>
      <c r="AF1536" t="str">
        <f>IF(AND(מרקובחצי[[#This Row],[CycleNumber]]&lt;$B1537,SUM(מרקובחצי[[#This Row],[31]],O1537)=2),1,"")</f>
        <v/>
      </c>
      <c r="AG1536" t="str">
        <f>IF(AND(מרקובחצי[[#This Row],[CycleNumber]]&lt;$B1537,SUM(מרקובחצי[[#This Row],[31]],P1537)=2),1,"")</f>
        <v/>
      </c>
      <c r="AH1536" t="str">
        <f>IF(AND(מרקובחצי[[#This Row],[CycleNumber]]&lt;$B1537,SUM(מרקובחצי[[#This Row],[31]],Q1537)=2),1,"")</f>
        <v/>
      </c>
      <c r="AI1536" t="str">
        <f>IF(AND(מרקובחצי[[#This Row],[CycleNumber]]&lt;$B1537,SUM(U1536:U1537)=2),1,"")</f>
        <v/>
      </c>
      <c r="AJ1536" t="str">
        <f>IF(AND(מרקובחצי[[#This Row],[CycleNumber]]&lt;$B1537,SUM(מרקובחצי[[#This Row],[32]],O1537)=2),1,"")</f>
        <v/>
      </c>
      <c r="AK1536" t="str">
        <f>IF(AND(מרקובחצי[[#This Row],[CycleNumber]]&lt;$B1537,SUM(מרקובחצי[[#This Row],[32]],P1537)=2),1,"")</f>
        <v/>
      </c>
      <c r="AL1536" t="str">
        <f>IF(AND(מרקובחצי[[#This Row],[CycleNumber]]&lt;$B1537,SUM(מרקובחצי[[#This Row],[32]],Q1537)=2),1,"")</f>
        <v/>
      </c>
      <c r="AM1536" t="str">
        <f>IF(AND(מרקובחצי[[#This Row],[CycleNumber]]&lt;$B1537,SUM(V1536:V1537)=2),1,"")</f>
        <v/>
      </c>
      <c r="AN1536" t="str">
        <f>IF(AND(מרקובחצי[[#This Row],[CycleNumber]]&lt;$B1537,SUM(מרקובחצי[[#This Row],[33]],O1537)=2),1,"")</f>
        <v/>
      </c>
      <c r="AO1536" t="str">
        <f>IF(AND(מרקובחצי[[#This Row],[CycleNumber]]&lt;$B1537,SUM(מרקובחצי[[#This Row],[33]],P1537)=2),1,"")</f>
        <v/>
      </c>
      <c r="AP1536" t="str">
        <f>IF(AND(מרקובחצי[[#This Row],[CycleNumber]]&lt;$B1537,SUM(מרקובחצי[[#This Row],[33]],Q1537)=2),1,"")</f>
        <v/>
      </c>
      <c r="AQ1536" t="str">
        <f>IF(AND(מרקובחצי[[#This Row],[CycleNumber]]&lt;$B1537,SUM(W1536:W1537)=2),1,"")</f>
        <v/>
      </c>
      <c r="AR1536" t="str">
        <f>IF(AND(מרקובחצי[[#This Row],[CycleNumber]]&lt;$B1537,SUM(מרקובחצי[[#This Row],[12]],S1537)=2),1,"")</f>
        <v/>
      </c>
      <c r="AS1536" t="str">
        <f>IF(AND(מרקובחצי[[#This Row],[CycleNumber]]&lt;$B1537,SUM(מרקובחצי[[#This Row],[22]],V1537)=2),1,"")</f>
        <v/>
      </c>
      <c r="AT1536" s="3">
        <f>SUM(מרקובחצי[[#This Row],[11]:[33]])</f>
        <v>0</v>
      </c>
    </row>
    <row r="1537" spans="1:46" hidden="1" x14ac:dyDescent="0.25">
      <c r="A1537" t="s">
        <v>159</v>
      </c>
      <c r="B1537">
        <v>26</v>
      </c>
      <c r="C1537">
        <v>32</v>
      </c>
      <c r="D1537">
        <f>מרקובחצי[[#This Row],[LengthofCycle]]+1</f>
        <v>33</v>
      </c>
      <c r="E1537">
        <f>IF(IFERROR(LOOKUP(מרקובחצי[[#This Row],[ClientID]],קביעויות[הפלגה]),FALSE)=מרקובחצי[[#This Row],[ClientID]],1,"")</f>
        <v>1</v>
      </c>
      <c r="F1537" t="str">
        <f>IF(IFERROR(LOOKUP(מרקובחצי[[#This Row],[ClientID]],סוגחציקבוע[S31]),FALSE)=מרקובחצי[[#This Row],[ClientID]],1,"")</f>
        <v/>
      </c>
      <c r="G1537" t="str">
        <f>IF(IFERROR(LOOKUP(מרקובחצי[[#This Row],[ClientID]],סוגחציקבוע[S32]),FALSE)=מרקובחצי[[#This Row],[ClientID]],1,"")</f>
        <v/>
      </c>
      <c r="H1537" t="str">
        <f>IF(IFERROR(LOOKUP(מרקובחצי[[#This Row],[ClientID]],סוגחציקבוע[S33]),FALSE)=מרקובחצי[[#This Row],[ClientID]],1,"")</f>
        <v/>
      </c>
      <c r="I1537" t="str">
        <f>IF(IFERROR(LOOKUP(מרקובחצי[[#This Row],[ClientID]],סוגחציקבוע[S32&amp;33]),FALSE)=מרקובחצי[[#This Row],[ClientID]],1,"")</f>
        <v/>
      </c>
      <c r="J1537">
        <f>IF(SUM(מרקובחצי[[#This Row],[11]:[13]])=1,מרקובחצי[[#This Row],[עד ועד]],IF(SUM(R1536:T1537)=1,IF(מרקובחצי[[#This Row],[עד ועד]]&lt;J1536,מרקובחצי[[#This Row],[עד ועד]],J1536),J1536))</f>
        <v>27</v>
      </c>
      <c r="K1537">
        <f>IF(SUM(מרקובחצי[[#This Row],[11]:[13]])=1,מרקובחצי[[#This Row],[עד ועד]],IF(SUM(R1536:T1537)=1,IF(מרקובחצי[[#This Row],[עד ועד]]&gt;K1536,מרקובחצי[[#This Row],[עד ועד]],K1536),K1536))</f>
        <v>52</v>
      </c>
      <c r="L1537" t="str">
        <f>IF(AND(SUM(מרקובחצי[[#This Row],[31]:[33]])=1,SUM(U1536:W1536)=0),מרקובחצי[[#This Row],[מקס]]-מרקובחצי[[#This Row],[מינ]],"")</f>
        <v/>
      </c>
      <c r="M1537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37" t="str">
        <f t="shared" si="23"/>
        <v/>
      </c>
      <c r="O1537" t="str">
        <f>IF(מרקובחצי[[#This Row],[קבעה הפלגה?]]=1,"",IF(AND(מרקובחצי[[#This Row],[עד ועד]]&lt;29,OR(מרקובחצי[[#This Row],[CycleNumber]]=1,AND(U1536=1,OR(מרקובחצי[[#This Row],[עד ועד]]&lt;J1536,מרקובחצי[[#This Row],[עד ועד]]&gt;K1536)),AND(V1536=1,מרקובחצי[[#This Row],[עד ועד]]&lt;J1536),W1536=1)),1,""))</f>
        <v/>
      </c>
      <c r="P1537" t="str">
        <f>IF(מרקובחצי[[#This Row],[קבעה הפלגה?]]=1,"",IF(AND(מרקובחצי[[#This Row],[עד ועד]]&gt;28,מרקובחצי[[#This Row],[עד ועד]]&lt;32,OR(מרקובחצי[[#This Row],[CycleNumber]]=1,AND(U1536=1),AND(V1536=1,OR(מרקובחצי[[#This Row],[עד ועד]]&lt;J1536,מרקובחצי[[#This Row],[עד ועד]]&gt;K1536)),W1536=1)),1,""))</f>
        <v/>
      </c>
      <c r="Q1537" t="str">
        <f>IF(מרקובחצי[[#This Row],[קבעה הפלגה?]]=1,"",IF(AND(מרקובחצי[[#This Row],[עד ועד]]&gt;31,OR(מרקובחצי[[#This Row],[CycleNumber]]=1,AND(U1536=1),AND(V1536=1,מרקובחצי[[#This Row],[עד ועד]]&gt;K1536),AND(W1536=1,OR(מרקובחצי[[#This Row],[עד ועד]]&gt;K1536,מרקובחצי[[#This Row],[עד ועד]]&lt;J1536)))),1,""))</f>
        <v/>
      </c>
      <c r="R1537" t="str">
        <f>IF(מרקובחצי[[#This Row],[CycleNumber]]&gt;1,IF(AND(O1536=1,מרקובחצי[[#This Row],[עד ועד]]&lt;29),1,""),"")</f>
        <v/>
      </c>
      <c r="S1537" t="str">
        <f>IF(מרקובחצי[[#This Row],[CycleNumber]]&gt;1,IF(OR(AND(O1536=1,מרקובחצי[[#This Row],[עד ועד]]&gt;28),AND(P1536=1),AND(Q1536=1,מרקובחצי[[#This Row],[עד ועד]]&lt;32)),1,""),"")</f>
        <v/>
      </c>
      <c r="T1537" t="str">
        <f>IF(מרקובחצי[[#This Row],[CycleNumber]]&gt;1,IF(AND(Q1536=1,מרקובחצי[[#This Row],[עד ועד]]&gt;31),1,""),"")</f>
        <v/>
      </c>
      <c r="U1537" t="str">
        <f>IF(מרקובחצי[[#This Row],[CycleNumber]]&gt;1,IF(AND(R1536=1,מרקובחצי[[#This Row],[עד ועד]]&lt;29),1,IF(AND(U1536=1,NOT(OR(מרקובחצי[[#This Row],[עד ועד]]&lt;J1536,מרקובחצי[[#This Row],[עד ועד]]&gt;K1536))),1,"")),"")</f>
        <v/>
      </c>
      <c r="V1537" t="str">
        <f>IF(מרקובחצי[[#This Row],[CycleNumber]]&gt;1,IF(AND(SUM(R1536:T1536)=1,מרקובחצי[[#This Row],[עד ועד]]&gt;28,מרקובחצי[[#This Row],[עד ועד]]&lt;32),1,IF(OR(S1536=1,AND(R1536=1,מרקובחצי[[#This Row],[עד ועד]]&gt;28),AND(T1536=1,מרקובחצי[[#This Row],[עד ועד]]&lt;32)),1,IF(AND(V1536=1,NOT(OR(מרקובחצי[[#This Row],[עד ועד]]&lt;J1536,מרקובחצי[[#This Row],[עד ועד]]&gt;K1536))),1,""))),"")</f>
        <v/>
      </c>
      <c r="W1537" t="str">
        <f>IF(מרקובחצי[[#This Row],[CycleNumber]]&gt;1,IF(AND(T1536=1,מרקובחצי[[#This Row],[עד ועד]]&gt;31),1,IF(AND(W1536=1,NOT(OR(מרקובחצי[[#This Row],[עד ועד]]&lt;J1536,מרקובחצי[[#This Row],[עד ועד]]&gt;K1536))),1,"")),"")</f>
        <v/>
      </c>
      <c r="X1537" t="str">
        <f>IF(AND(מרקובחצי[[#This Row],[CycleNumber]]&lt;$B1538,SUM(מרקובחצי[[#This Row],[11]],R1538)=2),1,"")</f>
        <v/>
      </c>
      <c r="Y1537" t="str">
        <f>IF(AND(מרקובחצי[[#This Row],[CycleNumber]]&lt;$B1538,SUM(מרקובחצי[[#This Row],[11]],S1538)=2),1,"")</f>
        <v/>
      </c>
      <c r="Z1537" t="str">
        <f>IF(AND(מרקובחצי[[#This Row],[CycleNumber]]&lt;$B1538,SUM(מרקובחצי[[#This Row],[13]],S1538)=2),1,"")</f>
        <v/>
      </c>
      <c r="AA1537" t="str">
        <f>IF(AND(מרקובחצי[[#This Row],[CycleNumber]]&lt;$B1538,SUM(מרקובחצי[[#This Row],[13]],T1538)=2),1,"")</f>
        <v/>
      </c>
      <c r="AB1537" t="str">
        <f>IF(AND(מרקובחצי[[#This Row],[CycleNumber]]&lt;$B1538,SUM(מרקובחצי[[#This Row],[21]],U1538)=2),1,"")</f>
        <v/>
      </c>
      <c r="AC1537" t="str">
        <f>IF(AND(מרקובחצי[[#This Row],[CycleNumber]]&lt;$B1538,SUM(מרקובחצי[[#This Row],[21]],V1538)=2),1,"")</f>
        <v/>
      </c>
      <c r="AD1537" t="str">
        <f>IF(AND(מרקובחצי[[#This Row],[CycleNumber]]&lt;$B1538,SUM(מרקובחצי[[#This Row],[23]],V1538)=2),1,"")</f>
        <v/>
      </c>
      <c r="AE1537" t="str">
        <f>IF(AND(מרקובחצי[[#This Row],[CycleNumber]]&lt;$B1538,SUM(מרקובחצי[[#This Row],[23]],W1538)=2),1,"")</f>
        <v/>
      </c>
      <c r="AF1537" t="str">
        <f>IF(AND(מרקובחצי[[#This Row],[CycleNumber]]&lt;$B1538,SUM(מרקובחצי[[#This Row],[31]],O1538)=2),1,"")</f>
        <v/>
      </c>
      <c r="AG1537" t="str">
        <f>IF(AND(מרקובחצי[[#This Row],[CycleNumber]]&lt;$B1538,SUM(מרקובחצי[[#This Row],[31]],P1538)=2),1,"")</f>
        <v/>
      </c>
      <c r="AH1537" t="str">
        <f>IF(AND(מרקובחצי[[#This Row],[CycleNumber]]&lt;$B1538,SUM(מרקובחצי[[#This Row],[31]],Q1538)=2),1,"")</f>
        <v/>
      </c>
      <c r="AI1537" t="str">
        <f>IF(AND(מרקובחצי[[#This Row],[CycleNumber]]&lt;$B1538,SUM(U1537:U1538)=2),1,"")</f>
        <v/>
      </c>
      <c r="AJ1537" t="str">
        <f>IF(AND(מרקובחצי[[#This Row],[CycleNumber]]&lt;$B1538,SUM(מרקובחצי[[#This Row],[32]],O1538)=2),1,"")</f>
        <v/>
      </c>
      <c r="AK1537" t="str">
        <f>IF(AND(מרקובחצי[[#This Row],[CycleNumber]]&lt;$B1538,SUM(מרקובחצי[[#This Row],[32]],P1538)=2),1,"")</f>
        <v/>
      </c>
      <c r="AL1537" t="str">
        <f>IF(AND(מרקובחצי[[#This Row],[CycleNumber]]&lt;$B1538,SUM(מרקובחצי[[#This Row],[32]],Q1538)=2),1,"")</f>
        <v/>
      </c>
      <c r="AM1537" t="str">
        <f>IF(AND(מרקובחצי[[#This Row],[CycleNumber]]&lt;$B1538,SUM(V1537:V1538)=2),1,"")</f>
        <v/>
      </c>
      <c r="AN1537" t="str">
        <f>IF(AND(מרקובחצי[[#This Row],[CycleNumber]]&lt;$B1538,SUM(מרקובחצי[[#This Row],[33]],O1538)=2),1,"")</f>
        <v/>
      </c>
      <c r="AO1537" t="str">
        <f>IF(AND(מרקובחצי[[#This Row],[CycleNumber]]&lt;$B1538,SUM(מרקובחצי[[#This Row],[33]],P1538)=2),1,"")</f>
        <v/>
      </c>
      <c r="AP1537" t="str">
        <f>IF(AND(מרקובחצי[[#This Row],[CycleNumber]]&lt;$B1538,SUM(מרקובחצי[[#This Row],[33]],Q1538)=2),1,"")</f>
        <v/>
      </c>
      <c r="AQ1537" t="str">
        <f>IF(AND(מרקובחצי[[#This Row],[CycleNumber]]&lt;$B1538,SUM(W1537:W1538)=2),1,"")</f>
        <v/>
      </c>
      <c r="AR1537" t="str">
        <f>IF(AND(מרקובחצי[[#This Row],[CycleNumber]]&lt;$B1538,SUM(מרקובחצי[[#This Row],[12]],S1538)=2),1,"")</f>
        <v/>
      </c>
      <c r="AS1537" t="str">
        <f>IF(AND(מרקובחצי[[#This Row],[CycleNumber]]&lt;$B1538,SUM(מרקובחצי[[#This Row],[22]],V1538)=2),1,"")</f>
        <v/>
      </c>
      <c r="AT1537" s="3">
        <f>SUM(מרקובחצי[[#This Row],[11]:[33]])</f>
        <v>0</v>
      </c>
    </row>
    <row r="1538" spans="1:46" hidden="1" x14ac:dyDescent="0.25">
      <c r="A1538" t="s">
        <v>159</v>
      </c>
      <c r="B1538">
        <v>27</v>
      </c>
      <c r="C1538">
        <v>29</v>
      </c>
      <c r="D1538">
        <f>מרקובחצי[[#This Row],[LengthofCycle]]+1</f>
        <v>30</v>
      </c>
      <c r="E1538">
        <f>IF(IFERROR(LOOKUP(מרקובחצי[[#This Row],[ClientID]],קביעויות[הפלגה]),FALSE)=מרקובחצי[[#This Row],[ClientID]],1,"")</f>
        <v>1</v>
      </c>
      <c r="F1538" t="str">
        <f>IF(IFERROR(LOOKUP(מרקובחצי[[#This Row],[ClientID]],סוגחציקבוע[S31]),FALSE)=מרקובחצי[[#This Row],[ClientID]],1,"")</f>
        <v/>
      </c>
      <c r="G1538" t="str">
        <f>IF(IFERROR(LOOKUP(מרקובחצי[[#This Row],[ClientID]],סוגחציקבוע[S32]),FALSE)=מרקובחצי[[#This Row],[ClientID]],1,"")</f>
        <v/>
      </c>
      <c r="H1538" t="str">
        <f>IF(IFERROR(LOOKUP(מרקובחצי[[#This Row],[ClientID]],סוגחציקבוע[S33]),FALSE)=מרקובחצי[[#This Row],[ClientID]],1,"")</f>
        <v/>
      </c>
      <c r="I1538" t="str">
        <f>IF(IFERROR(LOOKUP(מרקובחצי[[#This Row],[ClientID]],סוגחציקבוע[S32&amp;33]),FALSE)=מרקובחצי[[#This Row],[ClientID]],1,"")</f>
        <v/>
      </c>
      <c r="J1538">
        <f>IF(SUM(מרקובחצי[[#This Row],[11]:[13]])=1,מרקובחצי[[#This Row],[עד ועד]],IF(SUM(R1537:T1538)=1,IF(מרקובחצי[[#This Row],[עד ועד]]&lt;J1537,מרקובחצי[[#This Row],[עד ועד]],J1537),J1537))</f>
        <v>27</v>
      </c>
      <c r="K1538">
        <f>IF(SUM(מרקובחצי[[#This Row],[11]:[13]])=1,מרקובחצי[[#This Row],[עד ועד]],IF(SUM(R1537:T1538)=1,IF(מרקובחצי[[#This Row],[עד ועד]]&gt;K1537,מרקובחצי[[#This Row],[עד ועד]],K1537),K1537))</f>
        <v>52</v>
      </c>
      <c r="L1538" t="str">
        <f>IF(AND(SUM(מרקובחצי[[#This Row],[31]:[33]])=1,SUM(U1537:W1537)=0),מרקובחצי[[#This Row],[מקס]]-מרקובחצי[[#This Row],[מינ]],"")</f>
        <v/>
      </c>
      <c r="M1538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38" t="str">
        <f t="shared" ref="N1538:N1555" si="24">IF(ROW()&gt;2,M1537,"")</f>
        <v/>
      </c>
      <c r="O1538" t="str">
        <f>IF(מרקובחצי[[#This Row],[קבעה הפלגה?]]=1,"",IF(AND(מרקובחצי[[#This Row],[עד ועד]]&lt;29,OR(מרקובחצי[[#This Row],[CycleNumber]]=1,AND(U1537=1,OR(מרקובחצי[[#This Row],[עד ועד]]&lt;J1537,מרקובחצי[[#This Row],[עד ועד]]&gt;K1537)),AND(V1537=1,מרקובחצי[[#This Row],[עד ועד]]&lt;J1537),W1537=1)),1,""))</f>
        <v/>
      </c>
      <c r="P1538" t="str">
        <f>IF(מרקובחצי[[#This Row],[קבעה הפלגה?]]=1,"",IF(AND(מרקובחצי[[#This Row],[עד ועד]]&gt;28,מרקובחצי[[#This Row],[עד ועד]]&lt;32,OR(מרקובחצי[[#This Row],[CycleNumber]]=1,AND(U1537=1),AND(V1537=1,OR(מרקובחצי[[#This Row],[עד ועד]]&lt;J1537,מרקובחצי[[#This Row],[עד ועד]]&gt;K1537)),W1537=1)),1,""))</f>
        <v/>
      </c>
      <c r="Q1538" t="str">
        <f>IF(מרקובחצי[[#This Row],[קבעה הפלגה?]]=1,"",IF(AND(מרקובחצי[[#This Row],[עד ועד]]&gt;31,OR(מרקובחצי[[#This Row],[CycleNumber]]=1,AND(U1537=1),AND(V1537=1,מרקובחצי[[#This Row],[עד ועד]]&gt;K1537),AND(W1537=1,OR(מרקובחצי[[#This Row],[עד ועד]]&gt;K1537,מרקובחצי[[#This Row],[עד ועד]]&lt;J1537)))),1,""))</f>
        <v/>
      </c>
      <c r="R1538" t="str">
        <f>IF(מרקובחצי[[#This Row],[CycleNumber]]&gt;1,IF(AND(O1537=1,מרקובחצי[[#This Row],[עד ועד]]&lt;29),1,""),"")</f>
        <v/>
      </c>
      <c r="S1538" t="str">
        <f>IF(מרקובחצי[[#This Row],[CycleNumber]]&gt;1,IF(OR(AND(O1537=1,מרקובחצי[[#This Row],[עד ועד]]&gt;28),AND(P1537=1),AND(Q1537=1,מרקובחצי[[#This Row],[עד ועד]]&lt;32)),1,""),"")</f>
        <v/>
      </c>
      <c r="T1538" t="str">
        <f>IF(מרקובחצי[[#This Row],[CycleNumber]]&gt;1,IF(AND(Q1537=1,מרקובחצי[[#This Row],[עד ועד]]&gt;31),1,""),"")</f>
        <v/>
      </c>
      <c r="U1538" t="str">
        <f>IF(מרקובחצי[[#This Row],[CycleNumber]]&gt;1,IF(AND(R1537=1,מרקובחצי[[#This Row],[עד ועד]]&lt;29),1,IF(AND(U1537=1,NOT(OR(מרקובחצי[[#This Row],[עד ועד]]&lt;J1537,מרקובחצי[[#This Row],[עד ועד]]&gt;K1537))),1,"")),"")</f>
        <v/>
      </c>
      <c r="V1538" t="str">
        <f>IF(מרקובחצי[[#This Row],[CycleNumber]]&gt;1,IF(AND(SUM(R1537:T1537)=1,מרקובחצי[[#This Row],[עד ועד]]&gt;28,מרקובחצי[[#This Row],[עד ועד]]&lt;32),1,IF(OR(S1537=1,AND(R1537=1,מרקובחצי[[#This Row],[עד ועד]]&gt;28),AND(T1537=1,מרקובחצי[[#This Row],[עד ועד]]&lt;32)),1,IF(AND(V1537=1,NOT(OR(מרקובחצי[[#This Row],[עד ועד]]&lt;J1537,מרקובחצי[[#This Row],[עד ועד]]&gt;K1537))),1,""))),"")</f>
        <v/>
      </c>
      <c r="W1538" t="str">
        <f>IF(מרקובחצי[[#This Row],[CycleNumber]]&gt;1,IF(AND(T1537=1,מרקובחצי[[#This Row],[עד ועד]]&gt;31),1,IF(AND(W1537=1,NOT(OR(מרקובחצי[[#This Row],[עד ועד]]&lt;J1537,מרקובחצי[[#This Row],[עד ועד]]&gt;K1537))),1,"")),"")</f>
        <v/>
      </c>
      <c r="X1538" t="str">
        <f>IF(AND(מרקובחצי[[#This Row],[CycleNumber]]&lt;$B1539,SUM(מרקובחצי[[#This Row],[11]],R1539)=2),1,"")</f>
        <v/>
      </c>
      <c r="Y1538" t="str">
        <f>IF(AND(מרקובחצי[[#This Row],[CycleNumber]]&lt;$B1539,SUM(מרקובחצי[[#This Row],[11]],S1539)=2),1,"")</f>
        <v/>
      </c>
      <c r="Z1538" t="str">
        <f>IF(AND(מרקובחצי[[#This Row],[CycleNumber]]&lt;$B1539,SUM(מרקובחצי[[#This Row],[13]],S1539)=2),1,"")</f>
        <v/>
      </c>
      <c r="AA1538" t="str">
        <f>IF(AND(מרקובחצי[[#This Row],[CycleNumber]]&lt;$B1539,SUM(מרקובחצי[[#This Row],[13]],T1539)=2),1,"")</f>
        <v/>
      </c>
      <c r="AB1538" t="str">
        <f>IF(AND(מרקובחצי[[#This Row],[CycleNumber]]&lt;$B1539,SUM(מרקובחצי[[#This Row],[21]],U1539)=2),1,"")</f>
        <v/>
      </c>
      <c r="AC1538" t="str">
        <f>IF(AND(מרקובחצי[[#This Row],[CycleNumber]]&lt;$B1539,SUM(מרקובחצי[[#This Row],[21]],V1539)=2),1,"")</f>
        <v/>
      </c>
      <c r="AD1538" t="str">
        <f>IF(AND(מרקובחצי[[#This Row],[CycleNumber]]&lt;$B1539,SUM(מרקובחצי[[#This Row],[23]],V1539)=2),1,"")</f>
        <v/>
      </c>
      <c r="AE1538" t="str">
        <f>IF(AND(מרקובחצי[[#This Row],[CycleNumber]]&lt;$B1539,SUM(מרקובחצי[[#This Row],[23]],W1539)=2),1,"")</f>
        <v/>
      </c>
      <c r="AF1538" t="str">
        <f>IF(AND(מרקובחצי[[#This Row],[CycleNumber]]&lt;$B1539,SUM(מרקובחצי[[#This Row],[31]],O1539)=2),1,"")</f>
        <v/>
      </c>
      <c r="AG1538" t="str">
        <f>IF(AND(מרקובחצי[[#This Row],[CycleNumber]]&lt;$B1539,SUM(מרקובחצי[[#This Row],[31]],P1539)=2),1,"")</f>
        <v/>
      </c>
      <c r="AH1538" t="str">
        <f>IF(AND(מרקובחצי[[#This Row],[CycleNumber]]&lt;$B1539,SUM(מרקובחצי[[#This Row],[31]],Q1539)=2),1,"")</f>
        <v/>
      </c>
      <c r="AI1538" t="str">
        <f>IF(AND(מרקובחצי[[#This Row],[CycleNumber]]&lt;$B1539,SUM(U1538:U1539)=2),1,"")</f>
        <v/>
      </c>
      <c r="AJ1538" t="str">
        <f>IF(AND(מרקובחצי[[#This Row],[CycleNumber]]&lt;$B1539,SUM(מרקובחצי[[#This Row],[32]],O1539)=2),1,"")</f>
        <v/>
      </c>
      <c r="AK1538" t="str">
        <f>IF(AND(מרקובחצי[[#This Row],[CycleNumber]]&lt;$B1539,SUM(מרקובחצי[[#This Row],[32]],P1539)=2),1,"")</f>
        <v/>
      </c>
      <c r="AL1538" t="str">
        <f>IF(AND(מרקובחצי[[#This Row],[CycleNumber]]&lt;$B1539,SUM(מרקובחצי[[#This Row],[32]],Q1539)=2),1,"")</f>
        <v/>
      </c>
      <c r="AM1538" t="str">
        <f>IF(AND(מרקובחצי[[#This Row],[CycleNumber]]&lt;$B1539,SUM(V1538:V1539)=2),1,"")</f>
        <v/>
      </c>
      <c r="AN1538" t="str">
        <f>IF(AND(מרקובחצי[[#This Row],[CycleNumber]]&lt;$B1539,SUM(מרקובחצי[[#This Row],[33]],O1539)=2),1,"")</f>
        <v/>
      </c>
      <c r="AO1538" t="str">
        <f>IF(AND(מרקובחצי[[#This Row],[CycleNumber]]&lt;$B1539,SUM(מרקובחצי[[#This Row],[33]],P1539)=2),1,"")</f>
        <v/>
      </c>
      <c r="AP1538" t="str">
        <f>IF(AND(מרקובחצי[[#This Row],[CycleNumber]]&lt;$B1539,SUM(מרקובחצי[[#This Row],[33]],Q1539)=2),1,"")</f>
        <v/>
      </c>
      <c r="AQ1538" t="str">
        <f>IF(AND(מרקובחצי[[#This Row],[CycleNumber]]&lt;$B1539,SUM(W1538:W1539)=2),1,"")</f>
        <v/>
      </c>
      <c r="AR1538" t="str">
        <f>IF(AND(מרקובחצי[[#This Row],[CycleNumber]]&lt;$B1539,SUM(מרקובחצי[[#This Row],[12]],S1539)=2),1,"")</f>
        <v/>
      </c>
      <c r="AS1538" t="str">
        <f>IF(AND(מרקובחצי[[#This Row],[CycleNumber]]&lt;$B1539,SUM(מרקובחצי[[#This Row],[22]],V1539)=2),1,"")</f>
        <v/>
      </c>
      <c r="AT1538" s="3">
        <f>SUM(מרקובחצי[[#This Row],[11]:[33]])</f>
        <v>0</v>
      </c>
    </row>
    <row r="1539" spans="1:46" hidden="1" x14ac:dyDescent="0.25">
      <c r="A1539" t="s">
        <v>159</v>
      </c>
      <c r="B1539">
        <v>28</v>
      </c>
      <c r="C1539">
        <v>29</v>
      </c>
      <c r="D1539">
        <f>מרקובחצי[[#This Row],[LengthofCycle]]+1</f>
        <v>30</v>
      </c>
      <c r="E1539">
        <f>IF(IFERROR(LOOKUP(מרקובחצי[[#This Row],[ClientID]],קביעויות[הפלגה]),FALSE)=מרקובחצי[[#This Row],[ClientID]],1,"")</f>
        <v>1</v>
      </c>
      <c r="F1539" t="str">
        <f>IF(IFERROR(LOOKUP(מרקובחצי[[#This Row],[ClientID]],סוגחציקבוע[S31]),FALSE)=מרקובחצי[[#This Row],[ClientID]],1,"")</f>
        <v/>
      </c>
      <c r="G1539" t="str">
        <f>IF(IFERROR(LOOKUP(מרקובחצי[[#This Row],[ClientID]],סוגחציקבוע[S32]),FALSE)=מרקובחצי[[#This Row],[ClientID]],1,"")</f>
        <v/>
      </c>
      <c r="H1539" t="str">
        <f>IF(IFERROR(LOOKUP(מרקובחצי[[#This Row],[ClientID]],סוגחציקבוע[S33]),FALSE)=מרקובחצי[[#This Row],[ClientID]],1,"")</f>
        <v/>
      </c>
      <c r="I1539" t="str">
        <f>IF(IFERROR(LOOKUP(מרקובחצי[[#This Row],[ClientID]],סוגחציקבוע[S32&amp;33]),FALSE)=מרקובחצי[[#This Row],[ClientID]],1,"")</f>
        <v/>
      </c>
      <c r="J1539">
        <f>IF(SUM(מרקובחצי[[#This Row],[11]:[13]])=1,מרקובחצי[[#This Row],[עד ועד]],IF(SUM(R1538:T1539)=1,IF(מרקובחצי[[#This Row],[עד ועד]]&lt;J1538,מרקובחצי[[#This Row],[עד ועד]],J1538),J1538))</f>
        <v>27</v>
      </c>
      <c r="K1539">
        <f>IF(SUM(מרקובחצי[[#This Row],[11]:[13]])=1,מרקובחצי[[#This Row],[עד ועד]],IF(SUM(R1538:T1539)=1,IF(מרקובחצי[[#This Row],[עד ועד]]&gt;K1538,מרקובחצי[[#This Row],[עד ועד]],K1538),K1538))</f>
        <v>52</v>
      </c>
      <c r="L1539" t="str">
        <f>IF(AND(SUM(מרקובחצי[[#This Row],[31]:[33]])=1,SUM(U1538:W1538)=0),מרקובחצי[[#This Row],[מקס]]-מרקובחצי[[#This Row],[מינ]],"")</f>
        <v/>
      </c>
      <c r="M153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39" t="str">
        <f t="shared" si="24"/>
        <v/>
      </c>
      <c r="O1539" t="str">
        <f>IF(מרקובחצי[[#This Row],[קבעה הפלגה?]]=1,"",IF(AND(מרקובחצי[[#This Row],[עד ועד]]&lt;29,OR(מרקובחצי[[#This Row],[CycleNumber]]=1,AND(U1538=1,OR(מרקובחצי[[#This Row],[עד ועד]]&lt;J1538,מרקובחצי[[#This Row],[עד ועד]]&gt;K1538)),AND(V1538=1,מרקובחצי[[#This Row],[עד ועד]]&lt;J1538),W1538=1)),1,""))</f>
        <v/>
      </c>
      <c r="P1539" t="str">
        <f>IF(מרקובחצי[[#This Row],[קבעה הפלגה?]]=1,"",IF(AND(מרקובחצי[[#This Row],[עד ועד]]&gt;28,מרקובחצי[[#This Row],[עד ועד]]&lt;32,OR(מרקובחצי[[#This Row],[CycleNumber]]=1,AND(U1538=1),AND(V1538=1,OR(מרקובחצי[[#This Row],[עד ועד]]&lt;J1538,מרקובחצי[[#This Row],[עד ועד]]&gt;K1538)),W1538=1)),1,""))</f>
        <v/>
      </c>
      <c r="Q1539" t="str">
        <f>IF(מרקובחצי[[#This Row],[קבעה הפלגה?]]=1,"",IF(AND(מרקובחצי[[#This Row],[עד ועד]]&gt;31,OR(מרקובחצי[[#This Row],[CycleNumber]]=1,AND(U1538=1),AND(V1538=1,מרקובחצי[[#This Row],[עד ועד]]&gt;K1538),AND(W1538=1,OR(מרקובחצי[[#This Row],[עד ועד]]&gt;K1538,מרקובחצי[[#This Row],[עד ועד]]&lt;J1538)))),1,""))</f>
        <v/>
      </c>
      <c r="R1539" t="str">
        <f>IF(מרקובחצי[[#This Row],[CycleNumber]]&gt;1,IF(AND(O1538=1,מרקובחצי[[#This Row],[עד ועד]]&lt;29),1,""),"")</f>
        <v/>
      </c>
      <c r="S1539" t="str">
        <f>IF(מרקובחצי[[#This Row],[CycleNumber]]&gt;1,IF(OR(AND(O1538=1,מרקובחצי[[#This Row],[עד ועד]]&gt;28),AND(P1538=1),AND(Q1538=1,מרקובחצי[[#This Row],[עד ועד]]&lt;32)),1,""),"")</f>
        <v/>
      </c>
      <c r="T1539" t="str">
        <f>IF(מרקובחצי[[#This Row],[CycleNumber]]&gt;1,IF(AND(Q1538=1,מרקובחצי[[#This Row],[עד ועד]]&gt;31),1,""),"")</f>
        <v/>
      </c>
      <c r="U1539" t="str">
        <f>IF(מרקובחצי[[#This Row],[CycleNumber]]&gt;1,IF(AND(R1538=1,מרקובחצי[[#This Row],[עד ועד]]&lt;29),1,IF(AND(U1538=1,NOT(OR(מרקובחצי[[#This Row],[עד ועד]]&lt;J1538,מרקובחצי[[#This Row],[עד ועד]]&gt;K1538))),1,"")),"")</f>
        <v/>
      </c>
      <c r="V1539" t="str">
        <f>IF(מרקובחצי[[#This Row],[CycleNumber]]&gt;1,IF(AND(SUM(R1538:T1538)=1,מרקובחצי[[#This Row],[עד ועד]]&gt;28,מרקובחצי[[#This Row],[עד ועד]]&lt;32),1,IF(OR(S1538=1,AND(R1538=1,מרקובחצי[[#This Row],[עד ועד]]&gt;28),AND(T1538=1,מרקובחצי[[#This Row],[עד ועד]]&lt;32)),1,IF(AND(V1538=1,NOT(OR(מרקובחצי[[#This Row],[עד ועד]]&lt;J1538,מרקובחצי[[#This Row],[עד ועד]]&gt;K1538))),1,""))),"")</f>
        <v/>
      </c>
      <c r="W1539" t="str">
        <f>IF(מרקובחצי[[#This Row],[CycleNumber]]&gt;1,IF(AND(T1538=1,מרקובחצי[[#This Row],[עד ועד]]&gt;31),1,IF(AND(W1538=1,NOT(OR(מרקובחצי[[#This Row],[עד ועד]]&lt;J1538,מרקובחצי[[#This Row],[עד ועד]]&gt;K1538))),1,"")),"")</f>
        <v/>
      </c>
      <c r="X1539" t="str">
        <f>IF(AND(מרקובחצי[[#This Row],[CycleNumber]]&lt;$B1540,SUM(מרקובחצי[[#This Row],[11]],R1540)=2),1,"")</f>
        <v/>
      </c>
      <c r="Y1539" t="str">
        <f>IF(AND(מרקובחצי[[#This Row],[CycleNumber]]&lt;$B1540,SUM(מרקובחצי[[#This Row],[11]],S1540)=2),1,"")</f>
        <v/>
      </c>
      <c r="Z1539" t="str">
        <f>IF(AND(מרקובחצי[[#This Row],[CycleNumber]]&lt;$B1540,SUM(מרקובחצי[[#This Row],[13]],S1540)=2),1,"")</f>
        <v/>
      </c>
      <c r="AA1539" t="str">
        <f>IF(AND(מרקובחצי[[#This Row],[CycleNumber]]&lt;$B1540,SUM(מרקובחצי[[#This Row],[13]],T1540)=2),1,"")</f>
        <v/>
      </c>
      <c r="AB1539" t="str">
        <f>IF(AND(מרקובחצי[[#This Row],[CycleNumber]]&lt;$B1540,SUM(מרקובחצי[[#This Row],[21]],U1540)=2),1,"")</f>
        <v/>
      </c>
      <c r="AC1539" t="str">
        <f>IF(AND(מרקובחצי[[#This Row],[CycleNumber]]&lt;$B1540,SUM(מרקובחצי[[#This Row],[21]],V1540)=2),1,"")</f>
        <v/>
      </c>
      <c r="AD1539" t="str">
        <f>IF(AND(מרקובחצי[[#This Row],[CycleNumber]]&lt;$B1540,SUM(מרקובחצי[[#This Row],[23]],V1540)=2),1,"")</f>
        <v/>
      </c>
      <c r="AE1539" t="str">
        <f>IF(AND(מרקובחצי[[#This Row],[CycleNumber]]&lt;$B1540,SUM(מרקובחצי[[#This Row],[23]],W1540)=2),1,"")</f>
        <v/>
      </c>
      <c r="AF1539" t="str">
        <f>IF(AND(מרקובחצי[[#This Row],[CycleNumber]]&lt;$B1540,SUM(מרקובחצי[[#This Row],[31]],O1540)=2),1,"")</f>
        <v/>
      </c>
      <c r="AG1539" t="str">
        <f>IF(AND(מרקובחצי[[#This Row],[CycleNumber]]&lt;$B1540,SUM(מרקובחצי[[#This Row],[31]],P1540)=2),1,"")</f>
        <v/>
      </c>
      <c r="AH1539" t="str">
        <f>IF(AND(מרקובחצי[[#This Row],[CycleNumber]]&lt;$B1540,SUM(מרקובחצי[[#This Row],[31]],Q1540)=2),1,"")</f>
        <v/>
      </c>
      <c r="AI1539" t="str">
        <f>IF(AND(מרקובחצי[[#This Row],[CycleNumber]]&lt;$B1540,SUM(U1539:U1540)=2),1,"")</f>
        <v/>
      </c>
      <c r="AJ1539" t="str">
        <f>IF(AND(מרקובחצי[[#This Row],[CycleNumber]]&lt;$B1540,SUM(מרקובחצי[[#This Row],[32]],O1540)=2),1,"")</f>
        <v/>
      </c>
      <c r="AK1539" t="str">
        <f>IF(AND(מרקובחצי[[#This Row],[CycleNumber]]&lt;$B1540,SUM(מרקובחצי[[#This Row],[32]],P1540)=2),1,"")</f>
        <v/>
      </c>
      <c r="AL1539" t="str">
        <f>IF(AND(מרקובחצי[[#This Row],[CycleNumber]]&lt;$B1540,SUM(מרקובחצי[[#This Row],[32]],Q1540)=2),1,"")</f>
        <v/>
      </c>
      <c r="AM1539" t="str">
        <f>IF(AND(מרקובחצי[[#This Row],[CycleNumber]]&lt;$B1540,SUM(V1539:V1540)=2),1,"")</f>
        <v/>
      </c>
      <c r="AN1539" t="str">
        <f>IF(AND(מרקובחצי[[#This Row],[CycleNumber]]&lt;$B1540,SUM(מרקובחצי[[#This Row],[33]],O1540)=2),1,"")</f>
        <v/>
      </c>
      <c r="AO1539" t="str">
        <f>IF(AND(מרקובחצי[[#This Row],[CycleNumber]]&lt;$B1540,SUM(מרקובחצי[[#This Row],[33]],P1540)=2),1,"")</f>
        <v/>
      </c>
      <c r="AP1539" t="str">
        <f>IF(AND(מרקובחצי[[#This Row],[CycleNumber]]&lt;$B1540,SUM(מרקובחצי[[#This Row],[33]],Q1540)=2),1,"")</f>
        <v/>
      </c>
      <c r="AQ1539" t="str">
        <f>IF(AND(מרקובחצי[[#This Row],[CycleNumber]]&lt;$B1540,SUM(W1539:W1540)=2),1,"")</f>
        <v/>
      </c>
      <c r="AR1539" t="str">
        <f>IF(AND(מרקובחצי[[#This Row],[CycleNumber]]&lt;$B1540,SUM(מרקובחצי[[#This Row],[12]],S1540)=2),1,"")</f>
        <v/>
      </c>
      <c r="AS1539" t="str">
        <f>IF(AND(מרקובחצי[[#This Row],[CycleNumber]]&lt;$B1540,SUM(מרקובחצי[[#This Row],[22]],V1540)=2),1,"")</f>
        <v/>
      </c>
      <c r="AT1539" s="3">
        <f>SUM(מרקובחצי[[#This Row],[11]:[33]])</f>
        <v>0</v>
      </c>
    </row>
    <row r="1540" spans="1:46" hidden="1" x14ac:dyDescent="0.25">
      <c r="A1540" t="s">
        <v>159</v>
      </c>
      <c r="B1540">
        <v>29</v>
      </c>
      <c r="C1540">
        <v>30</v>
      </c>
      <c r="D1540">
        <f>מרקובחצי[[#This Row],[LengthofCycle]]+1</f>
        <v>31</v>
      </c>
      <c r="E1540">
        <f>IF(IFERROR(LOOKUP(מרקובחצי[[#This Row],[ClientID]],קביעויות[הפלגה]),FALSE)=מרקובחצי[[#This Row],[ClientID]],1,"")</f>
        <v>1</v>
      </c>
      <c r="F1540" t="str">
        <f>IF(IFERROR(LOOKUP(מרקובחצי[[#This Row],[ClientID]],סוגחציקבוע[S31]),FALSE)=מרקובחצי[[#This Row],[ClientID]],1,"")</f>
        <v/>
      </c>
      <c r="G1540" t="str">
        <f>IF(IFERROR(LOOKUP(מרקובחצי[[#This Row],[ClientID]],סוגחציקבוע[S32]),FALSE)=מרקובחצי[[#This Row],[ClientID]],1,"")</f>
        <v/>
      </c>
      <c r="H1540" t="str">
        <f>IF(IFERROR(LOOKUP(מרקובחצי[[#This Row],[ClientID]],סוגחציקבוע[S33]),FALSE)=מרקובחצי[[#This Row],[ClientID]],1,"")</f>
        <v/>
      </c>
      <c r="I1540" t="str">
        <f>IF(IFERROR(LOOKUP(מרקובחצי[[#This Row],[ClientID]],סוגחציקבוע[S32&amp;33]),FALSE)=מרקובחצי[[#This Row],[ClientID]],1,"")</f>
        <v/>
      </c>
      <c r="J1540">
        <f>IF(SUM(מרקובחצי[[#This Row],[11]:[13]])=1,מרקובחצי[[#This Row],[עד ועד]],IF(SUM(R1539:T1540)=1,IF(מרקובחצי[[#This Row],[עד ועד]]&lt;J1539,מרקובחצי[[#This Row],[עד ועד]],J1539),J1539))</f>
        <v>27</v>
      </c>
      <c r="K1540">
        <f>IF(SUM(מרקובחצי[[#This Row],[11]:[13]])=1,מרקובחצי[[#This Row],[עד ועד]],IF(SUM(R1539:T1540)=1,IF(מרקובחצי[[#This Row],[עד ועד]]&gt;K1539,מרקובחצי[[#This Row],[עד ועד]],K1539),K1539))</f>
        <v>52</v>
      </c>
      <c r="L1540" t="str">
        <f>IF(AND(SUM(מרקובחצי[[#This Row],[31]:[33]])=1,SUM(U1539:W1539)=0),מרקובחצי[[#This Row],[מקס]]-מרקובחצי[[#This Row],[מינ]],"")</f>
        <v/>
      </c>
      <c r="M1540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40" t="str">
        <f t="shared" si="24"/>
        <v/>
      </c>
      <c r="O1540" t="str">
        <f>IF(מרקובחצי[[#This Row],[קבעה הפלגה?]]=1,"",IF(AND(מרקובחצי[[#This Row],[עד ועד]]&lt;29,OR(מרקובחצי[[#This Row],[CycleNumber]]=1,AND(U1539=1,OR(מרקובחצי[[#This Row],[עד ועד]]&lt;J1539,מרקובחצי[[#This Row],[עד ועד]]&gt;K1539)),AND(V1539=1,מרקובחצי[[#This Row],[עד ועד]]&lt;J1539),W1539=1)),1,""))</f>
        <v/>
      </c>
      <c r="P1540" t="str">
        <f>IF(מרקובחצי[[#This Row],[קבעה הפלגה?]]=1,"",IF(AND(מרקובחצי[[#This Row],[עד ועד]]&gt;28,מרקובחצי[[#This Row],[עד ועד]]&lt;32,OR(מרקובחצי[[#This Row],[CycleNumber]]=1,AND(U1539=1),AND(V1539=1,OR(מרקובחצי[[#This Row],[עד ועד]]&lt;J1539,מרקובחצי[[#This Row],[עד ועד]]&gt;K1539)),W1539=1)),1,""))</f>
        <v/>
      </c>
      <c r="Q1540" t="str">
        <f>IF(מרקובחצי[[#This Row],[קבעה הפלגה?]]=1,"",IF(AND(מרקובחצי[[#This Row],[עד ועד]]&gt;31,OR(מרקובחצי[[#This Row],[CycleNumber]]=1,AND(U1539=1),AND(V1539=1,מרקובחצי[[#This Row],[עד ועד]]&gt;K1539),AND(W1539=1,OR(מרקובחצי[[#This Row],[עד ועד]]&gt;K1539,מרקובחצי[[#This Row],[עד ועד]]&lt;J1539)))),1,""))</f>
        <v/>
      </c>
      <c r="R1540" t="str">
        <f>IF(מרקובחצי[[#This Row],[CycleNumber]]&gt;1,IF(AND(O1539=1,מרקובחצי[[#This Row],[עד ועד]]&lt;29),1,""),"")</f>
        <v/>
      </c>
      <c r="S1540" t="str">
        <f>IF(מרקובחצי[[#This Row],[CycleNumber]]&gt;1,IF(OR(AND(O1539=1,מרקובחצי[[#This Row],[עד ועד]]&gt;28),AND(P1539=1),AND(Q1539=1,מרקובחצי[[#This Row],[עד ועד]]&lt;32)),1,""),"")</f>
        <v/>
      </c>
      <c r="T1540" t="str">
        <f>IF(מרקובחצי[[#This Row],[CycleNumber]]&gt;1,IF(AND(Q1539=1,מרקובחצי[[#This Row],[עד ועד]]&gt;31),1,""),"")</f>
        <v/>
      </c>
      <c r="U1540" t="str">
        <f>IF(מרקובחצי[[#This Row],[CycleNumber]]&gt;1,IF(AND(R1539=1,מרקובחצי[[#This Row],[עד ועד]]&lt;29),1,IF(AND(U1539=1,NOT(OR(מרקובחצי[[#This Row],[עד ועד]]&lt;J1539,מרקובחצי[[#This Row],[עד ועד]]&gt;K1539))),1,"")),"")</f>
        <v/>
      </c>
      <c r="V1540" t="str">
        <f>IF(מרקובחצי[[#This Row],[CycleNumber]]&gt;1,IF(AND(SUM(R1539:T1539)=1,מרקובחצי[[#This Row],[עד ועד]]&gt;28,מרקובחצי[[#This Row],[עד ועד]]&lt;32),1,IF(OR(S1539=1,AND(R1539=1,מרקובחצי[[#This Row],[עד ועד]]&gt;28),AND(T1539=1,מרקובחצי[[#This Row],[עד ועד]]&lt;32)),1,IF(AND(V1539=1,NOT(OR(מרקובחצי[[#This Row],[עד ועד]]&lt;J1539,מרקובחצי[[#This Row],[עד ועד]]&gt;K1539))),1,""))),"")</f>
        <v/>
      </c>
      <c r="W1540" t="str">
        <f>IF(מרקובחצי[[#This Row],[CycleNumber]]&gt;1,IF(AND(T1539=1,מרקובחצי[[#This Row],[עד ועד]]&gt;31),1,IF(AND(W1539=1,NOT(OR(מרקובחצי[[#This Row],[עד ועד]]&lt;J1539,מרקובחצי[[#This Row],[עד ועד]]&gt;K1539))),1,"")),"")</f>
        <v/>
      </c>
      <c r="X1540" t="str">
        <f>IF(AND(מרקובחצי[[#This Row],[CycleNumber]]&lt;$B1541,SUM(מרקובחצי[[#This Row],[11]],R1541)=2),1,"")</f>
        <v/>
      </c>
      <c r="Y1540" t="str">
        <f>IF(AND(מרקובחצי[[#This Row],[CycleNumber]]&lt;$B1541,SUM(מרקובחצי[[#This Row],[11]],S1541)=2),1,"")</f>
        <v/>
      </c>
      <c r="Z1540" t="str">
        <f>IF(AND(מרקובחצי[[#This Row],[CycleNumber]]&lt;$B1541,SUM(מרקובחצי[[#This Row],[13]],S1541)=2),1,"")</f>
        <v/>
      </c>
      <c r="AA1540" t="str">
        <f>IF(AND(מרקובחצי[[#This Row],[CycleNumber]]&lt;$B1541,SUM(מרקובחצי[[#This Row],[13]],T1541)=2),1,"")</f>
        <v/>
      </c>
      <c r="AB1540" t="str">
        <f>IF(AND(מרקובחצי[[#This Row],[CycleNumber]]&lt;$B1541,SUM(מרקובחצי[[#This Row],[21]],U1541)=2),1,"")</f>
        <v/>
      </c>
      <c r="AC1540" t="str">
        <f>IF(AND(מרקובחצי[[#This Row],[CycleNumber]]&lt;$B1541,SUM(מרקובחצי[[#This Row],[21]],V1541)=2),1,"")</f>
        <v/>
      </c>
      <c r="AD1540" t="str">
        <f>IF(AND(מרקובחצי[[#This Row],[CycleNumber]]&lt;$B1541,SUM(מרקובחצי[[#This Row],[23]],V1541)=2),1,"")</f>
        <v/>
      </c>
      <c r="AE1540" t="str">
        <f>IF(AND(מרקובחצי[[#This Row],[CycleNumber]]&lt;$B1541,SUM(מרקובחצי[[#This Row],[23]],W1541)=2),1,"")</f>
        <v/>
      </c>
      <c r="AF1540" t="str">
        <f>IF(AND(מרקובחצי[[#This Row],[CycleNumber]]&lt;$B1541,SUM(מרקובחצי[[#This Row],[31]],O1541)=2),1,"")</f>
        <v/>
      </c>
      <c r="AG1540" t="str">
        <f>IF(AND(מרקובחצי[[#This Row],[CycleNumber]]&lt;$B1541,SUM(מרקובחצי[[#This Row],[31]],P1541)=2),1,"")</f>
        <v/>
      </c>
      <c r="AH1540" t="str">
        <f>IF(AND(מרקובחצי[[#This Row],[CycleNumber]]&lt;$B1541,SUM(מרקובחצי[[#This Row],[31]],Q1541)=2),1,"")</f>
        <v/>
      </c>
      <c r="AI1540" t="str">
        <f>IF(AND(מרקובחצי[[#This Row],[CycleNumber]]&lt;$B1541,SUM(U1540:U1541)=2),1,"")</f>
        <v/>
      </c>
      <c r="AJ1540" t="str">
        <f>IF(AND(מרקובחצי[[#This Row],[CycleNumber]]&lt;$B1541,SUM(מרקובחצי[[#This Row],[32]],O1541)=2),1,"")</f>
        <v/>
      </c>
      <c r="AK1540" t="str">
        <f>IF(AND(מרקובחצי[[#This Row],[CycleNumber]]&lt;$B1541,SUM(מרקובחצי[[#This Row],[32]],P1541)=2),1,"")</f>
        <v/>
      </c>
      <c r="AL1540" t="str">
        <f>IF(AND(מרקובחצי[[#This Row],[CycleNumber]]&lt;$B1541,SUM(מרקובחצי[[#This Row],[32]],Q1541)=2),1,"")</f>
        <v/>
      </c>
      <c r="AM1540" t="str">
        <f>IF(AND(מרקובחצי[[#This Row],[CycleNumber]]&lt;$B1541,SUM(V1540:V1541)=2),1,"")</f>
        <v/>
      </c>
      <c r="AN1540" t="str">
        <f>IF(AND(מרקובחצי[[#This Row],[CycleNumber]]&lt;$B1541,SUM(מרקובחצי[[#This Row],[33]],O1541)=2),1,"")</f>
        <v/>
      </c>
      <c r="AO1540" t="str">
        <f>IF(AND(מרקובחצי[[#This Row],[CycleNumber]]&lt;$B1541,SUM(מרקובחצי[[#This Row],[33]],P1541)=2),1,"")</f>
        <v/>
      </c>
      <c r="AP1540" t="str">
        <f>IF(AND(מרקובחצי[[#This Row],[CycleNumber]]&lt;$B1541,SUM(מרקובחצי[[#This Row],[33]],Q1541)=2),1,"")</f>
        <v/>
      </c>
      <c r="AQ1540" t="str">
        <f>IF(AND(מרקובחצי[[#This Row],[CycleNumber]]&lt;$B1541,SUM(W1540:W1541)=2),1,"")</f>
        <v/>
      </c>
      <c r="AR1540" t="str">
        <f>IF(AND(מרקובחצי[[#This Row],[CycleNumber]]&lt;$B1541,SUM(מרקובחצי[[#This Row],[12]],S1541)=2),1,"")</f>
        <v/>
      </c>
      <c r="AS1540" t="str">
        <f>IF(AND(מרקובחצי[[#This Row],[CycleNumber]]&lt;$B1541,SUM(מרקובחצי[[#This Row],[22]],V1541)=2),1,"")</f>
        <v/>
      </c>
      <c r="AT1540" s="3">
        <f>SUM(מרקובחצי[[#This Row],[11]:[33]])</f>
        <v>0</v>
      </c>
    </row>
    <row r="1541" spans="1:46" hidden="1" x14ac:dyDescent="0.25">
      <c r="A1541" t="s">
        <v>159</v>
      </c>
      <c r="B1541">
        <v>30</v>
      </c>
      <c r="C1541">
        <v>28</v>
      </c>
      <c r="D1541">
        <f>מרקובחצי[[#This Row],[LengthofCycle]]+1</f>
        <v>29</v>
      </c>
      <c r="E1541">
        <f>IF(IFERROR(LOOKUP(מרקובחצי[[#This Row],[ClientID]],קביעויות[הפלגה]),FALSE)=מרקובחצי[[#This Row],[ClientID]],1,"")</f>
        <v>1</v>
      </c>
      <c r="F1541" t="str">
        <f>IF(IFERROR(LOOKUP(מרקובחצי[[#This Row],[ClientID]],סוגחציקבוע[S31]),FALSE)=מרקובחצי[[#This Row],[ClientID]],1,"")</f>
        <v/>
      </c>
      <c r="G1541" t="str">
        <f>IF(IFERROR(LOOKUP(מרקובחצי[[#This Row],[ClientID]],סוגחציקבוע[S32]),FALSE)=מרקובחצי[[#This Row],[ClientID]],1,"")</f>
        <v/>
      </c>
      <c r="H1541" t="str">
        <f>IF(IFERROR(LOOKUP(מרקובחצי[[#This Row],[ClientID]],סוגחציקבוע[S33]),FALSE)=מרקובחצי[[#This Row],[ClientID]],1,"")</f>
        <v/>
      </c>
      <c r="I1541" t="str">
        <f>IF(IFERROR(LOOKUP(מרקובחצי[[#This Row],[ClientID]],סוגחציקבוע[S32&amp;33]),FALSE)=מרקובחצי[[#This Row],[ClientID]],1,"")</f>
        <v/>
      </c>
      <c r="J1541">
        <f>IF(SUM(מרקובחצי[[#This Row],[11]:[13]])=1,מרקובחצי[[#This Row],[עד ועד]],IF(SUM(R1540:T1541)=1,IF(מרקובחצי[[#This Row],[עד ועד]]&lt;J1540,מרקובחצי[[#This Row],[עד ועד]],J1540),J1540))</f>
        <v>27</v>
      </c>
      <c r="K1541">
        <f>IF(SUM(מרקובחצי[[#This Row],[11]:[13]])=1,מרקובחצי[[#This Row],[עד ועד]],IF(SUM(R1540:T1541)=1,IF(מרקובחצי[[#This Row],[עד ועד]]&gt;K1540,מרקובחצי[[#This Row],[עד ועד]],K1540),K1540))</f>
        <v>52</v>
      </c>
      <c r="L1541" t="str">
        <f>IF(AND(SUM(מרקובחצי[[#This Row],[31]:[33]])=1,SUM(U1540:W1540)=0),מרקובחצי[[#This Row],[מקס]]-מרקובחצי[[#This Row],[מינ]],"")</f>
        <v/>
      </c>
      <c r="M1541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41" t="str">
        <f t="shared" si="24"/>
        <v/>
      </c>
      <c r="O1541" t="str">
        <f>IF(מרקובחצי[[#This Row],[קבעה הפלגה?]]=1,"",IF(AND(מרקובחצי[[#This Row],[עד ועד]]&lt;29,OR(מרקובחצי[[#This Row],[CycleNumber]]=1,AND(U1540=1,OR(מרקובחצי[[#This Row],[עד ועד]]&lt;J1540,מרקובחצי[[#This Row],[עד ועד]]&gt;K1540)),AND(V1540=1,מרקובחצי[[#This Row],[עד ועד]]&lt;J1540),W1540=1)),1,""))</f>
        <v/>
      </c>
      <c r="P1541" t="str">
        <f>IF(מרקובחצי[[#This Row],[קבעה הפלגה?]]=1,"",IF(AND(מרקובחצי[[#This Row],[עד ועד]]&gt;28,מרקובחצי[[#This Row],[עד ועד]]&lt;32,OR(מרקובחצי[[#This Row],[CycleNumber]]=1,AND(U1540=1),AND(V1540=1,OR(מרקובחצי[[#This Row],[עד ועד]]&lt;J1540,מרקובחצי[[#This Row],[עד ועד]]&gt;K1540)),W1540=1)),1,""))</f>
        <v/>
      </c>
      <c r="Q1541" t="str">
        <f>IF(מרקובחצי[[#This Row],[קבעה הפלגה?]]=1,"",IF(AND(מרקובחצי[[#This Row],[עד ועד]]&gt;31,OR(מרקובחצי[[#This Row],[CycleNumber]]=1,AND(U1540=1),AND(V1540=1,מרקובחצי[[#This Row],[עד ועד]]&gt;K1540),AND(W1540=1,OR(מרקובחצי[[#This Row],[עד ועד]]&gt;K1540,מרקובחצי[[#This Row],[עד ועד]]&lt;J1540)))),1,""))</f>
        <v/>
      </c>
      <c r="R1541" t="str">
        <f>IF(מרקובחצי[[#This Row],[CycleNumber]]&gt;1,IF(AND(O1540=1,מרקובחצי[[#This Row],[עד ועד]]&lt;29),1,""),"")</f>
        <v/>
      </c>
      <c r="S1541" t="str">
        <f>IF(מרקובחצי[[#This Row],[CycleNumber]]&gt;1,IF(OR(AND(O1540=1,מרקובחצי[[#This Row],[עד ועד]]&gt;28),AND(P1540=1),AND(Q1540=1,מרקובחצי[[#This Row],[עד ועד]]&lt;32)),1,""),"")</f>
        <v/>
      </c>
      <c r="T1541" t="str">
        <f>IF(מרקובחצי[[#This Row],[CycleNumber]]&gt;1,IF(AND(Q1540=1,מרקובחצי[[#This Row],[עד ועד]]&gt;31),1,""),"")</f>
        <v/>
      </c>
      <c r="U1541" t="str">
        <f>IF(מרקובחצי[[#This Row],[CycleNumber]]&gt;1,IF(AND(R1540=1,מרקובחצי[[#This Row],[עד ועד]]&lt;29),1,IF(AND(U1540=1,NOT(OR(מרקובחצי[[#This Row],[עד ועד]]&lt;J1540,מרקובחצי[[#This Row],[עד ועד]]&gt;K1540))),1,"")),"")</f>
        <v/>
      </c>
      <c r="V1541" t="str">
        <f>IF(מרקובחצי[[#This Row],[CycleNumber]]&gt;1,IF(AND(SUM(R1540:T1540)=1,מרקובחצי[[#This Row],[עד ועד]]&gt;28,מרקובחצי[[#This Row],[עד ועד]]&lt;32),1,IF(OR(S1540=1,AND(R1540=1,מרקובחצי[[#This Row],[עד ועד]]&gt;28),AND(T1540=1,מרקובחצי[[#This Row],[עד ועד]]&lt;32)),1,IF(AND(V1540=1,NOT(OR(מרקובחצי[[#This Row],[עד ועד]]&lt;J1540,מרקובחצי[[#This Row],[עד ועד]]&gt;K1540))),1,""))),"")</f>
        <v/>
      </c>
      <c r="W1541" t="str">
        <f>IF(מרקובחצי[[#This Row],[CycleNumber]]&gt;1,IF(AND(T1540=1,מרקובחצי[[#This Row],[עד ועד]]&gt;31),1,IF(AND(W1540=1,NOT(OR(מרקובחצי[[#This Row],[עד ועד]]&lt;J1540,מרקובחצי[[#This Row],[עד ועד]]&gt;K1540))),1,"")),"")</f>
        <v/>
      </c>
      <c r="X1541" t="str">
        <f>IF(AND(מרקובחצי[[#This Row],[CycleNumber]]&lt;$B1542,SUM(מרקובחצי[[#This Row],[11]],R1542)=2),1,"")</f>
        <v/>
      </c>
      <c r="Y1541" t="str">
        <f>IF(AND(מרקובחצי[[#This Row],[CycleNumber]]&lt;$B1542,SUM(מרקובחצי[[#This Row],[11]],S1542)=2),1,"")</f>
        <v/>
      </c>
      <c r="Z1541" t="str">
        <f>IF(AND(מרקובחצי[[#This Row],[CycleNumber]]&lt;$B1542,SUM(מרקובחצי[[#This Row],[13]],S1542)=2),1,"")</f>
        <v/>
      </c>
      <c r="AA1541" t="str">
        <f>IF(AND(מרקובחצי[[#This Row],[CycleNumber]]&lt;$B1542,SUM(מרקובחצי[[#This Row],[13]],T1542)=2),1,"")</f>
        <v/>
      </c>
      <c r="AB1541" t="str">
        <f>IF(AND(מרקובחצי[[#This Row],[CycleNumber]]&lt;$B1542,SUM(מרקובחצי[[#This Row],[21]],U1542)=2),1,"")</f>
        <v/>
      </c>
      <c r="AC1541" t="str">
        <f>IF(AND(מרקובחצי[[#This Row],[CycleNumber]]&lt;$B1542,SUM(מרקובחצי[[#This Row],[21]],V1542)=2),1,"")</f>
        <v/>
      </c>
      <c r="AD1541" t="str">
        <f>IF(AND(מרקובחצי[[#This Row],[CycleNumber]]&lt;$B1542,SUM(מרקובחצי[[#This Row],[23]],V1542)=2),1,"")</f>
        <v/>
      </c>
      <c r="AE1541" t="str">
        <f>IF(AND(מרקובחצי[[#This Row],[CycleNumber]]&lt;$B1542,SUM(מרקובחצי[[#This Row],[23]],W1542)=2),1,"")</f>
        <v/>
      </c>
      <c r="AF1541" t="str">
        <f>IF(AND(מרקובחצי[[#This Row],[CycleNumber]]&lt;$B1542,SUM(מרקובחצי[[#This Row],[31]],O1542)=2),1,"")</f>
        <v/>
      </c>
      <c r="AG1541" t="str">
        <f>IF(AND(מרקובחצי[[#This Row],[CycleNumber]]&lt;$B1542,SUM(מרקובחצי[[#This Row],[31]],P1542)=2),1,"")</f>
        <v/>
      </c>
      <c r="AH1541" t="str">
        <f>IF(AND(מרקובחצי[[#This Row],[CycleNumber]]&lt;$B1542,SUM(מרקובחצי[[#This Row],[31]],Q1542)=2),1,"")</f>
        <v/>
      </c>
      <c r="AI1541" t="str">
        <f>IF(AND(מרקובחצי[[#This Row],[CycleNumber]]&lt;$B1542,SUM(U1541:U1542)=2),1,"")</f>
        <v/>
      </c>
      <c r="AJ1541" t="str">
        <f>IF(AND(מרקובחצי[[#This Row],[CycleNumber]]&lt;$B1542,SUM(מרקובחצי[[#This Row],[32]],O1542)=2),1,"")</f>
        <v/>
      </c>
      <c r="AK1541" t="str">
        <f>IF(AND(מרקובחצי[[#This Row],[CycleNumber]]&lt;$B1542,SUM(מרקובחצי[[#This Row],[32]],P1542)=2),1,"")</f>
        <v/>
      </c>
      <c r="AL1541" t="str">
        <f>IF(AND(מרקובחצי[[#This Row],[CycleNumber]]&lt;$B1542,SUM(מרקובחצי[[#This Row],[32]],Q1542)=2),1,"")</f>
        <v/>
      </c>
      <c r="AM1541" t="str">
        <f>IF(AND(מרקובחצי[[#This Row],[CycleNumber]]&lt;$B1542,SUM(V1541:V1542)=2),1,"")</f>
        <v/>
      </c>
      <c r="AN1541" t="str">
        <f>IF(AND(מרקובחצי[[#This Row],[CycleNumber]]&lt;$B1542,SUM(מרקובחצי[[#This Row],[33]],O1542)=2),1,"")</f>
        <v/>
      </c>
      <c r="AO1541" t="str">
        <f>IF(AND(מרקובחצי[[#This Row],[CycleNumber]]&lt;$B1542,SUM(מרקובחצי[[#This Row],[33]],P1542)=2),1,"")</f>
        <v/>
      </c>
      <c r="AP1541" t="str">
        <f>IF(AND(מרקובחצי[[#This Row],[CycleNumber]]&lt;$B1542,SUM(מרקובחצי[[#This Row],[33]],Q1542)=2),1,"")</f>
        <v/>
      </c>
      <c r="AQ1541" t="str">
        <f>IF(AND(מרקובחצי[[#This Row],[CycleNumber]]&lt;$B1542,SUM(W1541:W1542)=2),1,"")</f>
        <v/>
      </c>
      <c r="AR1541" t="str">
        <f>IF(AND(מרקובחצי[[#This Row],[CycleNumber]]&lt;$B1542,SUM(מרקובחצי[[#This Row],[12]],S1542)=2),1,"")</f>
        <v/>
      </c>
      <c r="AS1541" t="str">
        <f>IF(AND(מרקובחצי[[#This Row],[CycleNumber]]&lt;$B1542,SUM(מרקובחצי[[#This Row],[22]],V1542)=2),1,"")</f>
        <v/>
      </c>
      <c r="AT1541" s="3">
        <f>SUM(מרקובחצי[[#This Row],[11]:[33]])</f>
        <v>0</v>
      </c>
    </row>
    <row r="1542" spans="1:46" hidden="1" x14ac:dyDescent="0.25">
      <c r="A1542" t="s">
        <v>159</v>
      </c>
      <c r="B1542">
        <v>31</v>
      </c>
      <c r="C1542">
        <v>29</v>
      </c>
      <c r="D1542">
        <f>מרקובחצי[[#This Row],[LengthofCycle]]+1</f>
        <v>30</v>
      </c>
      <c r="E1542">
        <f>IF(IFERROR(LOOKUP(מרקובחצי[[#This Row],[ClientID]],קביעויות[הפלגה]),FALSE)=מרקובחצי[[#This Row],[ClientID]],1,"")</f>
        <v>1</v>
      </c>
      <c r="F1542" t="str">
        <f>IF(IFERROR(LOOKUP(מרקובחצי[[#This Row],[ClientID]],סוגחציקבוע[S31]),FALSE)=מרקובחצי[[#This Row],[ClientID]],1,"")</f>
        <v/>
      </c>
      <c r="G1542" t="str">
        <f>IF(IFERROR(LOOKUP(מרקובחצי[[#This Row],[ClientID]],סוגחציקבוע[S32]),FALSE)=מרקובחצי[[#This Row],[ClientID]],1,"")</f>
        <v/>
      </c>
      <c r="H1542" t="str">
        <f>IF(IFERROR(LOOKUP(מרקובחצי[[#This Row],[ClientID]],סוגחציקבוע[S33]),FALSE)=מרקובחצי[[#This Row],[ClientID]],1,"")</f>
        <v/>
      </c>
      <c r="I1542" t="str">
        <f>IF(IFERROR(LOOKUP(מרקובחצי[[#This Row],[ClientID]],סוגחציקבוע[S32&amp;33]),FALSE)=מרקובחצי[[#This Row],[ClientID]],1,"")</f>
        <v/>
      </c>
      <c r="J1542">
        <f>IF(SUM(מרקובחצי[[#This Row],[11]:[13]])=1,מרקובחצי[[#This Row],[עד ועד]],IF(SUM(R1541:T1542)=1,IF(מרקובחצי[[#This Row],[עד ועד]]&lt;J1541,מרקובחצי[[#This Row],[עד ועד]],J1541),J1541))</f>
        <v>27</v>
      </c>
      <c r="K1542">
        <f>IF(SUM(מרקובחצי[[#This Row],[11]:[13]])=1,מרקובחצי[[#This Row],[עד ועד]],IF(SUM(R1541:T1542)=1,IF(מרקובחצי[[#This Row],[עד ועד]]&gt;K1541,מרקובחצי[[#This Row],[עד ועד]],K1541),K1541))</f>
        <v>52</v>
      </c>
      <c r="L1542" t="str">
        <f>IF(AND(SUM(מרקובחצי[[#This Row],[31]:[33]])=1,SUM(U1541:W1541)=0),מרקובחצי[[#This Row],[מקס]]-מרקובחצי[[#This Row],[מינ]],"")</f>
        <v/>
      </c>
      <c r="M1542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42" t="str">
        <f t="shared" si="24"/>
        <v/>
      </c>
      <c r="O1542" t="str">
        <f>IF(מרקובחצי[[#This Row],[קבעה הפלגה?]]=1,"",IF(AND(מרקובחצי[[#This Row],[עד ועד]]&lt;29,OR(מרקובחצי[[#This Row],[CycleNumber]]=1,AND(U1541=1,OR(מרקובחצי[[#This Row],[עד ועד]]&lt;J1541,מרקובחצי[[#This Row],[עד ועד]]&gt;K1541)),AND(V1541=1,מרקובחצי[[#This Row],[עד ועד]]&lt;J1541),W1541=1)),1,""))</f>
        <v/>
      </c>
      <c r="P1542" t="str">
        <f>IF(מרקובחצי[[#This Row],[קבעה הפלגה?]]=1,"",IF(AND(מרקובחצי[[#This Row],[עד ועד]]&gt;28,מרקובחצי[[#This Row],[עד ועד]]&lt;32,OR(מרקובחצי[[#This Row],[CycleNumber]]=1,AND(U1541=1),AND(V1541=1,OR(מרקובחצי[[#This Row],[עד ועד]]&lt;J1541,מרקובחצי[[#This Row],[עד ועד]]&gt;K1541)),W1541=1)),1,""))</f>
        <v/>
      </c>
      <c r="Q1542" t="str">
        <f>IF(מרקובחצי[[#This Row],[קבעה הפלגה?]]=1,"",IF(AND(מרקובחצי[[#This Row],[עד ועד]]&gt;31,OR(מרקובחצי[[#This Row],[CycleNumber]]=1,AND(U1541=1),AND(V1541=1,מרקובחצי[[#This Row],[עד ועד]]&gt;K1541),AND(W1541=1,OR(מרקובחצי[[#This Row],[עד ועד]]&gt;K1541,מרקובחצי[[#This Row],[עד ועד]]&lt;J1541)))),1,""))</f>
        <v/>
      </c>
      <c r="R1542" t="str">
        <f>IF(מרקובחצי[[#This Row],[CycleNumber]]&gt;1,IF(AND(O1541=1,מרקובחצי[[#This Row],[עד ועד]]&lt;29),1,""),"")</f>
        <v/>
      </c>
      <c r="S1542" t="str">
        <f>IF(מרקובחצי[[#This Row],[CycleNumber]]&gt;1,IF(OR(AND(O1541=1,מרקובחצי[[#This Row],[עד ועד]]&gt;28),AND(P1541=1),AND(Q1541=1,מרקובחצי[[#This Row],[עד ועד]]&lt;32)),1,""),"")</f>
        <v/>
      </c>
      <c r="T1542" t="str">
        <f>IF(מרקובחצי[[#This Row],[CycleNumber]]&gt;1,IF(AND(Q1541=1,מרקובחצי[[#This Row],[עד ועד]]&gt;31),1,""),"")</f>
        <v/>
      </c>
      <c r="U1542" t="str">
        <f>IF(מרקובחצי[[#This Row],[CycleNumber]]&gt;1,IF(AND(R1541=1,מרקובחצי[[#This Row],[עד ועד]]&lt;29),1,IF(AND(U1541=1,NOT(OR(מרקובחצי[[#This Row],[עד ועד]]&lt;J1541,מרקובחצי[[#This Row],[עד ועד]]&gt;K1541))),1,"")),"")</f>
        <v/>
      </c>
      <c r="V1542" t="str">
        <f>IF(מרקובחצי[[#This Row],[CycleNumber]]&gt;1,IF(AND(SUM(R1541:T1541)=1,מרקובחצי[[#This Row],[עד ועד]]&gt;28,מרקובחצי[[#This Row],[עד ועד]]&lt;32),1,IF(OR(S1541=1,AND(R1541=1,מרקובחצי[[#This Row],[עד ועד]]&gt;28),AND(T1541=1,מרקובחצי[[#This Row],[עד ועד]]&lt;32)),1,IF(AND(V1541=1,NOT(OR(מרקובחצי[[#This Row],[עד ועד]]&lt;J1541,מרקובחצי[[#This Row],[עד ועד]]&gt;K1541))),1,""))),"")</f>
        <v/>
      </c>
      <c r="W1542" t="str">
        <f>IF(מרקובחצי[[#This Row],[CycleNumber]]&gt;1,IF(AND(T1541=1,מרקובחצי[[#This Row],[עד ועד]]&gt;31),1,IF(AND(W1541=1,NOT(OR(מרקובחצי[[#This Row],[עד ועד]]&lt;J1541,מרקובחצי[[#This Row],[עד ועד]]&gt;K1541))),1,"")),"")</f>
        <v/>
      </c>
      <c r="X1542" t="str">
        <f>IF(AND(מרקובחצי[[#This Row],[CycleNumber]]&lt;$B1543,SUM(מרקובחצי[[#This Row],[11]],R1543)=2),1,"")</f>
        <v/>
      </c>
      <c r="Y1542" t="str">
        <f>IF(AND(מרקובחצי[[#This Row],[CycleNumber]]&lt;$B1543,SUM(מרקובחצי[[#This Row],[11]],S1543)=2),1,"")</f>
        <v/>
      </c>
      <c r="Z1542" t="str">
        <f>IF(AND(מרקובחצי[[#This Row],[CycleNumber]]&lt;$B1543,SUM(מרקובחצי[[#This Row],[13]],S1543)=2),1,"")</f>
        <v/>
      </c>
      <c r="AA1542" t="str">
        <f>IF(AND(מרקובחצי[[#This Row],[CycleNumber]]&lt;$B1543,SUM(מרקובחצי[[#This Row],[13]],T1543)=2),1,"")</f>
        <v/>
      </c>
      <c r="AB1542" t="str">
        <f>IF(AND(מרקובחצי[[#This Row],[CycleNumber]]&lt;$B1543,SUM(מרקובחצי[[#This Row],[21]],U1543)=2),1,"")</f>
        <v/>
      </c>
      <c r="AC1542" t="str">
        <f>IF(AND(מרקובחצי[[#This Row],[CycleNumber]]&lt;$B1543,SUM(מרקובחצי[[#This Row],[21]],V1543)=2),1,"")</f>
        <v/>
      </c>
      <c r="AD1542" t="str">
        <f>IF(AND(מרקובחצי[[#This Row],[CycleNumber]]&lt;$B1543,SUM(מרקובחצי[[#This Row],[23]],V1543)=2),1,"")</f>
        <v/>
      </c>
      <c r="AE1542" t="str">
        <f>IF(AND(מרקובחצי[[#This Row],[CycleNumber]]&lt;$B1543,SUM(מרקובחצי[[#This Row],[23]],W1543)=2),1,"")</f>
        <v/>
      </c>
      <c r="AF1542" t="str">
        <f>IF(AND(מרקובחצי[[#This Row],[CycleNumber]]&lt;$B1543,SUM(מרקובחצי[[#This Row],[31]],O1543)=2),1,"")</f>
        <v/>
      </c>
      <c r="AG1542" t="str">
        <f>IF(AND(מרקובחצי[[#This Row],[CycleNumber]]&lt;$B1543,SUM(מרקובחצי[[#This Row],[31]],P1543)=2),1,"")</f>
        <v/>
      </c>
      <c r="AH1542" t="str">
        <f>IF(AND(מרקובחצי[[#This Row],[CycleNumber]]&lt;$B1543,SUM(מרקובחצי[[#This Row],[31]],Q1543)=2),1,"")</f>
        <v/>
      </c>
      <c r="AI1542" t="str">
        <f>IF(AND(מרקובחצי[[#This Row],[CycleNumber]]&lt;$B1543,SUM(U1542:U1543)=2),1,"")</f>
        <v/>
      </c>
      <c r="AJ1542" t="str">
        <f>IF(AND(מרקובחצי[[#This Row],[CycleNumber]]&lt;$B1543,SUM(מרקובחצי[[#This Row],[32]],O1543)=2),1,"")</f>
        <v/>
      </c>
      <c r="AK1542" t="str">
        <f>IF(AND(מרקובחצי[[#This Row],[CycleNumber]]&lt;$B1543,SUM(מרקובחצי[[#This Row],[32]],P1543)=2),1,"")</f>
        <v/>
      </c>
      <c r="AL1542" t="str">
        <f>IF(AND(מרקובחצי[[#This Row],[CycleNumber]]&lt;$B1543,SUM(מרקובחצי[[#This Row],[32]],Q1543)=2),1,"")</f>
        <v/>
      </c>
      <c r="AM1542" t="str">
        <f>IF(AND(מרקובחצי[[#This Row],[CycleNumber]]&lt;$B1543,SUM(V1542:V1543)=2),1,"")</f>
        <v/>
      </c>
      <c r="AN1542" t="str">
        <f>IF(AND(מרקובחצי[[#This Row],[CycleNumber]]&lt;$B1543,SUM(מרקובחצי[[#This Row],[33]],O1543)=2),1,"")</f>
        <v/>
      </c>
      <c r="AO1542" t="str">
        <f>IF(AND(מרקובחצי[[#This Row],[CycleNumber]]&lt;$B1543,SUM(מרקובחצי[[#This Row],[33]],P1543)=2),1,"")</f>
        <v/>
      </c>
      <c r="AP1542" t="str">
        <f>IF(AND(מרקובחצי[[#This Row],[CycleNumber]]&lt;$B1543,SUM(מרקובחצי[[#This Row],[33]],Q1543)=2),1,"")</f>
        <v/>
      </c>
      <c r="AQ1542" t="str">
        <f>IF(AND(מרקובחצי[[#This Row],[CycleNumber]]&lt;$B1543,SUM(W1542:W1543)=2),1,"")</f>
        <v/>
      </c>
      <c r="AR1542" t="str">
        <f>IF(AND(מרקובחצי[[#This Row],[CycleNumber]]&lt;$B1543,SUM(מרקובחצי[[#This Row],[12]],S1543)=2),1,"")</f>
        <v/>
      </c>
      <c r="AS1542" t="str">
        <f>IF(AND(מרקובחצי[[#This Row],[CycleNumber]]&lt;$B1543,SUM(מרקובחצי[[#This Row],[22]],V1543)=2),1,"")</f>
        <v/>
      </c>
      <c r="AT1542" s="3">
        <f>SUM(מרקובחצי[[#This Row],[11]:[33]])</f>
        <v>0</v>
      </c>
    </row>
    <row r="1543" spans="1:46" hidden="1" x14ac:dyDescent="0.25">
      <c r="A1543" t="s">
        <v>159</v>
      </c>
      <c r="B1543">
        <v>32</v>
      </c>
      <c r="C1543">
        <v>31</v>
      </c>
      <c r="D1543">
        <f>מרקובחצי[[#This Row],[LengthofCycle]]+1</f>
        <v>32</v>
      </c>
      <c r="E1543">
        <f>IF(IFERROR(LOOKUP(מרקובחצי[[#This Row],[ClientID]],קביעויות[הפלגה]),FALSE)=מרקובחצי[[#This Row],[ClientID]],1,"")</f>
        <v>1</v>
      </c>
      <c r="F1543" t="str">
        <f>IF(IFERROR(LOOKUP(מרקובחצי[[#This Row],[ClientID]],סוגחציקבוע[S31]),FALSE)=מרקובחצי[[#This Row],[ClientID]],1,"")</f>
        <v/>
      </c>
      <c r="G1543" t="str">
        <f>IF(IFERROR(LOOKUP(מרקובחצי[[#This Row],[ClientID]],סוגחציקבוע[S32]),FALSE)=מרקובחצי[[#This Row],[ClientID]],1,"")</f>
        <v/>
      </c>
      <c r="H1543" t="str">
        <f>IF(IFERROR(LOOKUP(מרקובחצי[[#This Row],[ClientID]],סוגחציקבוע[S33]),FALSE)=מרקובחצי[[#This Row],[ClientID]],1,"")</f>
        <v/>
      </c>
      <c r="I1543" t="str">
        <f>IF(IFERROR(LOOKUP(מרקובחצי[[#This Row],[ClientID]],סוגחציקבוע[S32&amp;33]),FALSE)=מרקובחצי[[#This Row],[ClientID]],1,"")</f>
        <v/>
      </c>
      <c r="J1543">
        <f>IF(SUM(מרקובחצי[[#This Row],[11]:[13]])=1,מרקובחצי[[#This Row],[עד ועד]],IF(SUM(R1542:T1543)=1,IF(מרקובחצי[[#This Row],[עד ועד]]&lt;J1542,מרקובחצי[[#This Row],[עד ועד]],J1542),J1542))</f>
        <v>27</v>
      </c>
      <c r="K1543">
        <f>IF(SUM(מרקובחצי[[#This Row],[11]:[13]])=1,מרקובחצי[[#This Row],[עד ועד]],IF(SUM(R1542:T1543)=1,IF(מרקובחצי[[#This Row],[עד ועד]]&gt;K1542,מרקובחצי[[#This Row],[עד ועד]],K1542),K1542))</f>
        <v>52</v>
      </c>
      <c r="L1543" t="str">
        <f>IF(AND(SUM(מרקובחצי[[#This Row],[31]:[33]])=1,SUM(U1542:W1542)=0),מרקובחצי[[#This Row],[מקס]]-מרקובחצי[[#This Row],[מינ]],"")</f>
        <v/>
      </c>
      <c r="M1543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43" t="str">
        <f t="shared" si="24"/>
        <v/>
      </c>
      <c r="O1543" t="str">
        <f>IF(מרקובחצי[[#This Row],[קבעה הפלגה?]]=1,"",IF(AND(מרקובחצי[[#This Row],[עד ועד]]&lt;29,OR(מרקובחצי[[#This Row],[CycleNumber]]=1,AND(U1542=1,OR(מרקובחצי[[#This Row],[עד ועד]]&lt;J1542,מרקובחצי[[#This Row],[עד ועד]]&gt;K1542)),AND(V1542=1,מרקובחצי[[#This Row],[עד ועד]]&lt;J1542),W1542=1)),1,""))</f>
        <v/>
      </c>
      <c r="P1543" t="str">
        <f>IF(מרקובחצי[[#This Row],[קבעה הפלגה?]]=1,"",IF(AND(מרקובחצי[[#This Row],[עד ועד]]&gt;28,מרקובחצי[[#This Row],[עד ועד]]&lt;32,OR(מרקובחצי[[#This Row],[CycleNumber]]=1,AND(U1542=1),AND(V1542=1,OR(מרקובחצי[[#This Row],[עד ועד]]&lt;J1542,מרקובחצי[[#This Row],[עד ועד]]&gt;K1542)),W1542=1)),1,""))</f>
        <v/>
      </c>
      <c r="Q1543" t="str">
        <f>IF(מרקובחצי[[#This Row],[קבעה הפלגה?]]=1,"",IF(AND(מרקובחצי[[#This Row],[עד ועד]]&gt;31,OR(מרקובחצי[[#This Row],[CycleNumber]]=1,AND(U1542=1),AND(V1542=1,מרקובחצי[[#This Row],[עד ועד]]&gt;K1542),AND(W1542=1,OR(מרקובחצי[[#This Row],[עד ועד]]&gt;K1542,מרקובחצי[[#This Row],[עד ועד]]&lt;J1542)))),1,""))</f>
        <v/>
      </c>
      <c r="R1543" t="str">
        <f>IF(מרקובחצי[[#This Row],[CycleNumber]]&gt;1,IF(AND(O1542=1,מרקובחצי[[#This Row],[עד ועד]]&lt;29),1,""),"")</f>
        <v/>
      </c>
      <c r="S1543" t="str">
        <f>IF(מרקובחצי[[#This Row],[CycleNumber]]&gt;1,IF(OR(AND(O1542=1,מרקובחצי[[#This Row],[עד ועד]]&gt;28),AND(P1542=1),AND(Q1542=1,מרקובחצי[[#This Row],[עד ועד]]&lt;32)),1,""),"")</f>
        <v/>
      </c>
      <c r="T1543" t="str">
        <f>IF(מרקובחצי[[#This Row],[CycleNumber]]&gt;1,IF(AND(Q1542=1,מרקובחצי[[#This Row],[עד ועד]]&gt;31),1,""),"")</f>
        <v/>
      </c>
      <c r="U1543" t="str">
        <f>IF(מרקובחצי[[#This Row],[CycleNumber]]&gt;1,IF(AND(R1542=1,מרקובחצי[[#This Row],[עד ועד]]&lt;29),1,IF(AND(U1542=1,NOT(OR(מרקובחצי[[#This Row],[עד ועד]]&lt;J1542,מרקובחצי[[#This Row],[עד ועד]]&gt;K1542))),1,"")),"")</f>
        <v/>
      </c>
      <c r="V1543" t="str">
        <f>IF(מרקובחצי[[#This Row],[CycleNumber]]&gt;1,IF(AND(SUM(R1542:T1542)=1,מרקובחצי[[#This Row],[עד ועד]]&gt;28,מרקובחצי[[#This Row],[עד ועד]]&lt;32),1,IF(OR(S1542=1,AND(R1542=1,מרקובחצי[[#This Row],[עד ועד]]&gt;28),AND(T1542=1,מרקובחצי[[#This Row],[עד ועד]]&lt;32)),1,IF(AND(V1542=1,NOT(OR(מרקובחצי[[#This Row],[עד ועד]]&lt;J1542,מרקובחצי[[#This Row],[עד ועד]]&gt;K1542))),1,""))),"")</f>
        <v/>
      </c>
      <c r="W1543" t="str">
        <f>IF(מרקובחצי[[#This Row],[CycleNumber]]&gt;1,IF(AND(T1542=1,מרקובחצי[[#This Row],[עד ועד]]&gt;31),1,IF(AND(W1542=1,NOT(OR(מרקובחצי[[#This Row],[עד ועד]]&lt;J1542,מרקובחצי[[#This Row],[עד ועד]]&gt;K1542))),1,"")),"")</f>
        <v/>
      </c>
      <c r="X1543" t="str">
        <f>IF(AND(מרקובחצי[[#This Row],[CycleNumber]]&lt;$B1544,SUM(מרקובחצי[[#This Row],[11]],R1544)=2),1,"")</f>
        <v/>
      </c>
      <c r="Y1543" t="str">
        <f>IF(AND(מרקובחצי[[#This Row],[CycleNumber]]&lt;$B1544,SUM(מרקובחצי[[#This Row],[11]],S1544)=2),1,"")</f>
        <v/>
      </c>
      <c r="Z1543" t="str">
        <f>IF(AND(מרקובחצי[[#This Row],[CycleNumber]]&lt;$B1544,SUM(מרקובחצי[[#This Row],[13]],S1544)=2),1,"")</f>
        <v/>
      </c>
      <c r="AA1543" t="str">
        <f>IF(AND(מרקובחצי[[#This Row],[CycleNumber]]&lt;$B1544,SUM(מרקובחצי[[#This Row],[13]],T1544)=2),1,"")</f>
        <v/>
      </c>
      <c r="AB1543" t="str">
        <f>IF(AND(מרקובחצי[[#This Row],[CycleNumber]]&lt;$B1544,SUM(מרקובחצי[[#This Row],[21]],U1544)=2),1,"")</f>
        <v/>
      </c>
      <c r="AC1543" t="str">
        <f>IF(AND(מרקובחצי[[#This Row],[CycleNumber]]&lt;$B1544,SUM(מרקובחצי[[#This Row],[21]],V1544)=2),1,"")</f>
        <v/>
      </c>
      <c r="AD1543" t="str">
        <f>IF(AND(מרקובחצי[[#This Row],[CycleNumber]]&lt;$B1544,SUM(מרקובחצי[[#This Row],[23]],V1544)=2),1,"")</f>
        <v/>
      </c>
      <c r="AE1543" t="str">
        <f>IF(AND(מרקובחצי[[#This Row],[CycleNumber]]&lt;$B1544,SUM(מרקובחצי[[#This Row],[23]],W1544)=2),1,"")</f>
        <v/>
      </c>
      <c r="AF1543" t="str">
        <f>IF(AND(מרקובחצי[[#This Row],[CycleNumber]]&lt;$B1544,SUM(מרקובחצי[[#This Row],[31]],O1544)=2),1,"")</f>
        <v/>
      </c>
      <c r="AG1543" t="str">
        <f>IF(AND(מרקובחצי[[#This Row],[CycleNumber]]&lt;$B1544,SUM(מרקובחצי[[#This Row],[31]],P1544)=2),1,"")</f>
        <v/>
      </c>
      <c r="AH1543" t="str">
        <f>IF(AND(מרקובחצי[[#This Row],[CycleNumber]]&lt;$B1544,SUM(מרקובחצי[[#This Row],[31]],Q1544)=2),1,"")</f>
        <v/>
      </c>
      <c r="AI1543" t="str">
        <f>IF(AND(מרקובחצי[[#This Row],[CycleNumber]]&lt;$B1544,SUM(U1543:U1544)=2),1,"")</f>
        <v/>
      </c>
      <c r="AJ1543" t="str">
        <f>IF(AND(מרקובחצי[[#This Row],[CycleNumber]]&lt;$B1544,SUM(מרקובחצי[[#This Row],[32]],O1544)=2),1,"")</f>
        <v/>
      </c>
      <c r="AK1543" t="str">
        <f>IF(AND(מרקובחצי[[#This Row],[CycleNumber]]&lt;$B1544,SUM(מרקובחצי[[#This Row],[32]],P1544)=2),1,"")</f>
        <v/>
      </c>
      <c r="AL1543" t="str">
        <f>IF(AND(מרקובחצי[[#This Row],[CycleNumber]]&lt;$B1544,SUM(מרקובחצי[[#This Row],[32]],Q1544)=2),1,"")</f>
        <v/>
      </c>
      <c r="AM1543" t="str">
        <f>IF(AND(מרקובחצי[[#This Row],[CycleNumber]]&lt;$B1544,SUM(V1543:V1544)=2),1,"")</f>
        <v/>
      </c>
      <c r="AN1543" t="str">
        <f>IF(AND(מרקובחצי[[#This Row],[CycleNumber]]&lt;$B1544,SUM(מרקובחצי[[#This Row],[33]],O1544)=2),1,"")</f>
        <v/>
      </c>
      <c r="AO1543" t="str">
        <f>IF(AND(מרקובחצי[[#This Row],[CycleNumber]]&lt;$B1544,SUM(מרקובחצי[[#This Row],[33]],P1544)=2),1,"")</f>
        <v/>
      </c>
      <c r="AP1543" t="str">
        <f>IF(AND(מרקובחצי[[#This Row],[CycleNumber]]&lt;$B1544,SUM(מרקובחצי[[#This Row],[33]],Q1544)=2),1,"")</f>
        <v/>
      </c>
      <c r="AQ1543" t="str">
        <f>IF(AND(מרקובחצי[[#This Row],[CycleNumber]]&lt;$B1544,SUM(W1543:W1544)=2),1,"")</f>
        <v/>
      </c>
      <c r="AR1543" t="str">
        <f>IF(AND(מרקובחצי[[#This Row],[CycleNumber]]&lt;$B1544,SUM(מרקובחצי[[#This Row],[12]],S1544)=2),1,"")</f>
        <v/>
      </c>
      <c r="AS1543" t="str">
        <f>IF(AND(מרקובחצי[[#This Row],[CycleNumber]]&lt;$B1544,SUM(מרקובחצי[[#This Row],[22]],V1544)=2),1,"")</f>
        <v/>
      </c>
      <c r="AT1543" s="3">
        <f>SUM(מרקובחצי[[#This Row],[11]:[33]])</f>
        <v>0</v>
      </c>
    </row>
    <row r="1544" spans="1:46" hidden="1" x14ac:dyDescent="0.25">
      <c r="A1544" t="s">
        <v>159</v>
      </c>
      <c r="B1544">
        <v>33</v>
      </c>
      <c r="C1544">
        <v>30</v>
      </c>
      <c r="D1544">
        <f>מרקובחצי[[#This Row],[LengthofCycle]]+1</f>
        <v>31</v>
      </c>
      <c r="E1544">
        <f>IF(IFERROR(LOOKUP(מרקובחצי[[#This Row],[ClientID]],קביעויות[הפלגה]),FALSE)=מרקובחצי[[#This Row],[ClientID]],1,"")</f>
        <v>1</v>
      </c>
      <c r="F1544" t="str">
        <f>IF(IFERROR(LOOKUP(מרקובחצי[[#This Row],[ClientID]],סוגחציקבוע[S31]),FALSE)=מרקובחצי[[#This Row],[ClientID]],1,"")</f>
        <v/>
      </c>
      <c r="G1544" t="str">
        <f>IF(IFERROR(LOOKUP(מרקובחצי[[#This Row],[ClientID]],סוגחציקבוע[S32]),FALSE)=מרקובחצי[[#This Row],[ClientID]],1,"")</f>
        <v/>
      </c>
      <c r="H1544" t="str">
        <f>IF(IFERROR(LOOKUP(מרקובחצי[[#This Row],[ClientID]],סוגחציקבוע[S33]),FALSE)=מרקובחצי[[#This Row],[ClientID]],1,"")</f>
        <v/>
      </c>
      <c r="I1544" t="str">
        <f>IF(IFERROR(LOOKUP(מרקובחצי[[#This Row],[ClientID]],סוגחציקבוע[S32&amp;33]),FALSE)=מרקובחצי[[#This Row],[ClientID]],1,"")</f>
        <v/>
      </c>
      <c r="J1544">
        <f>IF(SUM(מרקובחצי[[#This Row],[11]:[13]])=1,מרקובחצי[[#This Row],[עד ועד]],IF(SUM(R1543:T1544)=1,IF(מרקובחצי[[#This Row],[עד ועד]]&lt;J1543,מרקובחצי[[#This Row],[עד ועד]],J1543),J1543))</f>
        <v>27</v>
      </c>
      <c r="K1544">
        <f>IF(SUM(מרקובחצי[[#This Row],[11]:[13]])=1,מרקובחצי[[#This Row],[עד ועד]],IF(SUM(R1543:T1544)=1,IF(מרקובחצי[[#This Row],[עד ועד]]&gt;K1543,מרקובחצי[[#This Row],[עד ועד]],K1543),K1543))</f>
        <v>52</v>
      </c>
      <c r="L1544" t="str">
        <f>IF(AND(SUM(מרקובחצי[[#This Row],[31]:[33]])=1,SUM(U1543:W1543)=0),מרקובחצי[[#This Row],[מקס]]-מרקובחצי[[#This Row],[מינ]],"")</f>
        <v/>
      </c>
      <c r="M1544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/>
      </c>
      <c r="N1544" t="str">
        <f t="shared" si="24"/>
        <v/>
      </c>
      <c r="O1544" t="str">
        <f>IF(מרקובחצי[[#This Row],[קבעה הפלגה?]]=1,"",IF(AND(מרקובחצי[[#This Row],[עד ועד]]&lt;29,OR(מרקובחצי[[#This Row],[CycleNumber]]=1,AND(U1543=1,OR(מרקובחצי[[#This Row],[עד ועד]]&lt;J1543,מרקובחצי[[#This Row],[עד ועד]]&gt;K1543)),AND(V1543=1,מרקובחצי[[#This Row],[עד ועד]]&lt;J1543),W1543=1)),1,""))</f>
        <v/>
      </c>
      <c r="P1544" t="str">
        <f>IF(מרקובחצי[[#This Row],[קבעה הפלגה?]]=1,"",IF(AND(מרקובחצי[[#This Row],[עד ועד]]&gt;28,מרקובחצי[[#This Row],[עד ועד]]&lt;32,OR(מרקובחצי[[#This Row],[CycleNumber]]=1,AND(U1543=1),AND(V1543=1,OR(מרקובחצי[[#This Row],[עד ועד]]&lt;J1543,מרקובחצי[[#This Row],[עד ועד]]&gt;K1543)),W1543=1)),1,""))</f>
        <v/>
      </c>
      <c r="Q1544" t="str">
        <f>IF(מרקובחצי[[#This Row],[קבעה הפלגה?]]=1,"",IF(AND(מרקובחצי[[#This Row],[עד ועד]]&gt;31,OR(מרקובחצי[[#This Row],[CycleNumber]]=1,AND(U1543=1),AND(V1543=1,מרקובחצי[[#This Row],[עד ועד]]&gt;K1543),AND(W1543=1,OR(מרקובחצי[[#This Row],[עד ועד]]&gt;K1543,מרקובחצי[[#This Row],[עד ועד]]&lt;J1543)))),1,""))</f>
        <v/>
      </c>
      <c r="R1544" t="str">
        <f>IF(מרקובחצי[[#This Row],[CycleNumber]]&gt;1,IF(AND(O1543=1,מרקובחצי[[#This Row],[עד ועד]]&lt;29),1,""),"")</f>
        <v/>
      </c>
      <c r="S1544" t="str">
        <f>IF(מרקובחצי[[#This Row],[CycleNumber]]&gt;1,IF(OR(AND(O1543=1,מרקובחצי[[#This Row],[עד ועד]]&gt;28),AND(P1543=1),AND(Q1543=1,מרקובחצי[[#This Row],[עד ועד]]&lt;32)),1,""),"")</f>
        <v/>
      </c>
      <c r="T1544" t="str">
        <f>IF(מרקובחצי[[#This Row],[CycleNumber]]&gt;1,IF(AND(Q1543=1,מרקובחצי[[#This Row],[עד ועד]]&gt;31),1,""),"")</f>
        <v/>
      </c>
      <c r="U1544" t="str">
        <f>IF(מרקובחצי[[#This Row],[CycleNumber]]&gt;1,IF(AND(R1543=1,מרקובחצי[[#This Row],[עד ועד]]&lt;29),1,IF(AND(U1543=1,NOT(OR(מרקובחצי[[#This Row],[עד ועד]]&lt;J1543,מרקובחצי[[#This Row],[עד ועד]]&gt;K1543))),1,"")),"")</f>
        <v/>
      </c>
      <c r="V1544" t="str">
        <f>IF(מרקובחצי[[#This Row],[CycleNumber]]&gt;1,IF(AND(SUM(R1543:T1543)=1,מרקובחצי[[#This Row],[עד ועד]]&gt;28,מרקובחצי[[#This Row],[עד ועד]]&lt;32),1,IF(OR(S1543=1,AND(R1543=1,מרקובחצי[[#This Row],[עד ועד]]&gt;28),AND(T1543=1,מרקובחצי[[#This Row],[עד ועד]]&lt;32)),1,IF(AND(V1543=1,NOT(OR(מרקובחצי[[#This Row],[עד ועד]]&lt;J1543,מרקובחצי[[#This Row],[עד ועד]]&gt;K1543))),1,""))),"")</f>
        <v/>
      </c>
      <c r="W1544" t="str">
        <f>IF(מרקובחצי[[#This Row],[CycleNumber]]&gt;1,IF(AND(T1543=1,מרקובחצי[[#This Row],[עד ועד]]&gt;31),1,IF(AND(W1543=1,NOT(OR(מרקובחצי[[#This Row],[עד ועד]]&lt;J1543,מרקובחצי[[#This Row],[עד ועד]]&gt;K1543))),1,"")),"")</f>
        <v/>
      </c>
      <c r="X1544" t="str">
        <f>IF(AND(מרקובחצי[[#This Row],[CycleNumber]]&lt;$B1545,SUM(מרקובחצי[[#This Row],[11]],R1545)=2),1,"")</f>
        <v/>
      </c>
      <c r="Y1544" t="str">
        <f>IF(AND(מרקובחצי[[#This Row],[CycleNumber]]&lt;$B1545,SUM(מרקובחצי[[#This Row],[11]],S1545)=2),1,"")</f>
        <v/>
      </c>
      <c r="Z1544" t="str">
        <f>IF(AND(מרקובחצי[[#This Row],[CycleNumber]]&lt;$B1545,SUM(מרקובחצי[[#This Row],[13]],S1545)=2),1,"")</f>
        <v/>
      </c>
      <c r="AA1544" t="str">
        <f>IF(AND(מרקובחצי[[#This Row],[CycleNumber]]&lt;$B1545,SUM(מרקובחצי[[#This Row],[13]],T1545)=2),1,"")</f>
        <v/>
      </c>
      <c r="AB1544" t="str">
        <f>IF(AND(מרקובחצי[[#This Row],[CycleNumber]]&lt;$B1545,SUM(מרקובחצי[[#This Row],[21]],U1545)=2),1,"")</f>
        <v/>
      </c>
      <c r="AC1544" t="str">
        <f>IF(AND(מרקובחצי[[#This Row],[CycleNumber]]&lt;$B1545,SUM(מרקובחצי[[#This Row],[21]],V1545)=2),1,"")</f>
        <v/>
      </c>
      <c r="AD1544" t="str">
        <f>IF(AND(מרקובחצי[[#This Row],[CycleNumber]]&lt;$B1545,SUM(מרקובחצי[[#This Row],[23]],V1545)=2),1,"")</f>
        <v/>
      </c>
      <c r="AE1544" t="str">
        <f>IF(AND(מרקובחצי[[#This Row],[CycleNumber]]&lt;$B1545,SUM(מרקובחצי[[#This Row],[23]],W1545)=2),1,"")</f>
        <v/>
      </c>
      <c r="AF1544" t="str">
        <f>IF(AND(מרקובחצי[[#This Row],[CycleNumber]]&lt;$B1545,SUM(מרקובחצי[[#This Row],[31]],O1545)=2),1,"")</f>
        <v/>
      </c>
      <c r="AG1544" t="str">
        <f>IF(AND(מרקובחצי[[#This Row],[CycleNumber]]&lt;$B1545,SUM(מרקובחצי[[#This Row],[31]],P1545)=2),1,"")</f>
        <v/>
      </c>
      <c r="AH1544" t="str">
        <f>IF(AND(מרקובחצי[[#This Row],[CycleNumber]]&lt;$B1545,SUM(מרקובחצי[[#This Row],[31]],Q1545)=2),1,"")</f>
        <v/>
      </c>
      <c r="AI1544" t="str">
        <f>IF(AND(מרקובחצי[[#This Row],[CycleNumber]]&lt;$B1545,SUM(U1544:U1545)=2),1,"")</f>
        <v/>
      </c>
      <c r="AJ1544" t="str">
        <f>IF(AND(מרקובחצי[[#This Row],[CycleNumber]]&lt;$B1545,SUM(מרקובחצי[[#This Row],[32]],O1545)=2),1,"")</f>
        <v/>
      </c>
      <c r="AK1544" t="str">
        <f>IF(AND(מרקובחצי[[#This Row],[CycleNumber]]&lt;$B1545,SUM(מרקובחצי[[#This Row],[32]],P1545)=2),1,"")</f>
        <v/>
      </c>
      <c r="AL1544" t="str">
        <f>IF(AND(מרקובחצי[[#This Row],[CycleNumber]]&lt;$B1545,SUM(מרקובחצי[[#This Row],[32]],Q1545)=2),1,"")</f>
        <v/>
      </c>
      <c r="AM1544" t="str">
        <f>IF(AND(מרקובחצי[[#This Row],[CycleNumber]]&lt;$B1545,SUM(V1544:V1545)=2),1,"")</f>
        <v/>
      </c>
      <c r="AN1544" t="str">
        <f>IF(AND(מרקובחצי[[#This Row],[CycleNumber]]&lt;$B1545,SUM(מרקובחצי[[#This Row],[33]],O1545)=2),1,"")</f>
        <v/>
      </c>
      <c r="AO1544" t="str">
        <f>IF(AND(מרקובחצי[[#This Row],[CycleNumber]]&lt;$B1545,SUM(מרקובחצי[[#This Row],[33]],P1545)=2),1,"")</f>
        <v/>
      </c>
      <c r="AP1544" t="str">
        <f>IF(AND(מרקובחצי[[#This Row],[CycleNumber]]&lt;$B1545,SUM(מרקובחצי[[#This Row],[33]],Q1545)=2),1,"")</f>
        <v/>
      </c>
      <c r="AQ1544" t="str">
        <f>IF(AND(מרקובחצי[[#This Row],[CycleNumber]]&lt;$B1545,SUM(W1544:W1545)=2),1,"")</f>
        <v/>
      </c>
      <c r="AR1544" t="str">
        <f>IF(AND(מרקובחצי[[#This Row],[CycleNumber]]&lt;$B1545,SUM(מרקובחצי[[#This Row],[12]],S1545)=2),1,"")</f>
        <v/>
      </c>
      <c r="AS1544" t="str">
        <f>IF(AND(מרקובחצי[[#This Row],[CycleNumber]]&lt;$B1545,SUM(מרקובחצי[[#This Row],[22]],V1545)=2),1,"")</f>
        <v/>
      </c>
      <c r="AT1544" s="3">
        <f>SUM(מרקובחצי[[#This Row],[11]:[33]])</f>
        <v>0</v>
      </c>
    </row>
    <row r="1545" spans="1:46" ht="15.6" x14ac:dyDescent="0.25">
      <c r="A1545" s="19" t="s">
        <v>160</v>
      </c>
      <c r="B1545" s="19">
        <v>1</v>
      </c>
      <c r="C1545">
        <v>28</v>
      </c>
      <c r="D1545" s="19">
        <f>מרקובחצי[[#This Row],[LengthofCycle]]+1</f>
        <v>29</v>
      </c>
      <c r="E1545" t="str">
        <f>IF(IFERROR(LOOKUP(מרקובחצי[[#This Row],[ClientID]],קביעויות[הפלגה]),FALSE)=מרקובחצי[[#This Row],[ClientID]],1,"")</f>
        <v/>
      </c>
      <c r="F1545" t="str">
        <f>IF(IFERROR(LOOKUP(מרקובחצי[[#This Row],[ClientID]],סוגחציקבוע[S31]),FALSE)=מרקובחצי[[#This Row],[ClientID]],1,"")</f>
        <v/>
      </c>
      <c r="G1545">
        <f>IF(IFERROR(LOOKUP(מרקובחצי[[#This Row],[ClientID]],סוגחציקבוע[S32]),FALSE)=מרקובחצי[[#This Row],[ClientID]],1,"")</f>
        <v>1</v>
      </c>
      <c r="H1545" t="str">
        <f>IF(IFERROR(LOOKUP(מרקובחצי[[#This Row],[ClientID]],סוגחציקבוע[S33]),FALSE)=מרקובחצי[[#This Row],[ClientID]],1,"")</f>
        <v/>
      </c>
      <c r="I1545" t="str">
        <f>IF(IFERROR(LOOKUP(מרקובחצי[[#This Row],[ClientID]],סוגחציקבוע[S32&amp;33]),FALSE)=מרקובחצי[[#This Row],[ClientID]],1,"")</f>
        <v/>
      </c>
      <c r="J1545" s="19">
        <f>IF(SUM(מרקובחצי[[#This Row],[11]:[13]])=1,מרקובחצי[[#This Row],[עד ועד]],IF(SUM(R1544:T1545)=1,IF(מרקובחצי[[#This Row],[עד ועד]]&lt;J1544,מרקובחצי[[#This Row],[עד ועד]],J1544),J1544))</f>
        <v>29</v>
      </c>
      <c r="K1545" s="19">
        <f>IF(SUM(מרקובחצי[[#This Row],[11]:[13]])=1,מרקובחצי[[#This Row],[עד ועד]],IF(SUM(R1544:T1545)=1,IF(מרקובחצי[[#This Row],[עד ועד]]&gt;K1544,מרקובחצי[[#This Row],[עד ועד]],K1544),K1544))</f>
        <v>29</v>
      </c>
      <c r="L1545" s="19" t="str">
        <f>IF(AND(SUM(מרקובחצי[[#This Row],[31]:[33]])=1,SUM(U1544:W1544)=0),מרקובחצי[[#This Row],[מקס]]-מרקובחצי[[#This Row],[מינ]],"")</f>
        <v/>
      </c>
      <c r="M154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545" s="19" t="str">
        <f t="shared" si="24"/>
        <v/>
      </c>
      <c r="O1545" s="19" t="str">
        <f>IF(מרקובחצי[[#This Row],[קבעה הפלגה?]]=1,"",IF(AND(מרקובחצי[[#This Row],[עד ועד]]&lt;29,OR(מרקובחצי[[#This Row],[CycleNumber]]=1,AND(U1544=1,OR(מרקובחצי[[#This Row],[עד ועד]]&lt;J1544,מרקובחצי[[#This Row],[עד ועד]]&gt;K1544)),AND(V1544=1,מרקובחצי[[#This Row],[עד ועד]]&lt;J1544),W1544=1)),1,""))</f>
        <v/>
      </c>
      <c r="P1545" s="19">
        <f>IF(מרקובחצי[[#This Row],[קבעה הפלגה?]]=1,"",IF(AND(מרקובחצי[[#This Row],[עד ועד]]&gt;28,מרקובחצי[[#This Row],[עד ועד]]&lt;32,OR(מרקובחצי[[#This Row],[CycleNumber]]=1,AND(U1544=1),AND(V1544=1,OR(מרקובחצי[[#This Row],[עד ועד]]&lt;J1544,מרקובחצי[[#This Row],[עד ועד]]&gt;K1544)),W1544=1)),1,""))</f>
        <v>1</v>
      </c>
      <c r="Q1545" s="19" t="str">
        <f>IF(מרקובחצי[[#This Row],[קבעה הפלגה?]]=1,"",IF(AND(מרקובחצי[[#This Row],[עד ועד]]&gt;31,OR(מרקובחצי[[#This Row],[CycleNumber]]=1,AND(U1544=1),AND(V1544=1,מרקובחצי[[#This Row],[עד ועד]]&gt;K1544),AND(W1544=1,OR(מרקובחצי[[#This Row],[עד ועד]]&gt;K1544,מרקובחצי[[#This Row],[עד ועד]]&lt;J1544)))),1,""))</f>
        <v/>
      </c>
      <c r="R1545" s="19" t="str">
        <f>IF(מרקובחצי[[#This Row],[CycleNumber]]&gt;1,IF(AND(O1544=1,מרקובחצי[[#This Row],[עד ועד]]&lt;29),1,""),"")</f>
        <v/>
      </c>
      <c r="S1545" s="19" t="str">
        <f>IF(מרקובחצי[[#This Row],[CycleNumber]]&gt;1,IF(OR(AND(O1544=1,מרקובחצי[[#This Row],[עד ועד]]&gt;28),AND(P1544=1),AND(Q1544=1,מרקובחצי[[#This Row],[עד ועד]]&lt;32)),1,""),"")</f>
        <v/>
      </c>
      <c r="T1545" s="19" t="str">
        <f>IF(מרקובחצי[[#This Row],[CycleNumber]]&gt;1,IF(AND(Q1544=1,מרקובחצי[[#This Row],[עד ועד]]&gt;31),1,""),"")</f>
        <v/>
      </c>
      <c r="U1545" s="19" t="str">
        <f>IF(מרקובחצי[[#This Row],[CycleNumber]]&gt;1,IF(AND(R1544=1,מרקובחצי[[#This Row],[עד ועד]]&lt;29),1,IF(AND(U1544=1,NOT(OR(מרקובחצי[[#This Row],[עד ועד]]&lt;J1544,מרקובחצי[[#This Row],[עד ועד]]&gt;K1544))),1,"")),"")</f>
        <v/>
      </c>
      <c r="V1545" s="19" t="str">
        <f>IF(מרקובחצי[[#This Row],[CycleNumber]]&gt;1,IF(AND(SUM(R1544:T1544)=1,מרקובחצי[[#This Row],[עד ועד]]&gt;28,מרקובחצי[[#This Row],[עד ועד]]&lt;32),1,IF(OR(S1544=1,AND(R1544=1,מרקובחצי[[#This Row],[עד ועד]]&gt;28),AND(T1544=1,מרקובחצי[[#This Row],[עד ועד]]&lt;32)),1,IF(AND(V1544=1,NOT(OR(מרקובחצי[[#This Row],[עד ועד]]&lt;J1544,מרקובחצי[[#This Row],[עד ועד]]&gt;K1544))),1,""))),"")</f>
        <v/>
      </c>
      <c r="W1545" s="19" t="str">
        <f>IF(מרקובחצי[[#This Row],[CycleNumber]]&gt;1,IF(AND(T1544=1,מרקובחצי[[#This Row],[עד ועד]]&gt;31),1,IF(AND(W1544=1,NOT(OR(מרקובחצי[[#This Row],[עד ועד]]&lt;J1544,מרקובחצי[[#This Row],[עד ועד]]&gt;K1544))),1,"")),"")</f>
        <v/>
      </c>
      <c r="X1545" s="19" t="str">
        <f>IF(AND(מרקובחצי[[#This Row],[CycleNumber]]&lt;$B1546,SUM(מרקובחצי[[#This Row],[11]],R1546)=2),1,"")</f>
        <v/>
      </c>
      <c r="Y1545" s="19" t="str">
        <f>IF(AND(מרקובחצי[[#This Row],[CycleNumber]]&lt;$B1546,SUM(מרקובחצי[[#This Row],[11]],S1546)=2),1,"")</f>
        <v/>
      </c>
      <c r="Z1545" s="19" t="str">
        <f>IF(AND(מרקובחצי[[#This Row],[CycleNumber]]&lt;$B1546,SUM(מרקובחצי[[#This Row],[13]],S1546)=2),1,"")</f>
        <v/>
      </c>
      <c r="AA1545" s="19" t="str">
        <f>IF(AND(מרקובחצי[[#This Row],[CycleNumber]]&lt;$B1546,SUM(מרקובחצי[[#This Row],[13]],T1546)=2),1,"")</f>
        <v/>
      </c>
      <c r="AB1545" s="19" t="str">
        <f>IF(AND(מרקובחצי[[#This Row],[CycleNumber]]&lt;$B1546,SUM(מרקובחצי[[#This Row],[21]],U1546)=2),1,"")</f>
        <v/>
      </c>
      <c r="AC1545" s="19" t="str">
        <f>IF(AND(מרקובחצי[[#This Row],[CycleNumber]]&lt;$B1546,SUM(מרקובחצי[[#This Row],[21]],V1546)=2),1,"")</f>
        <v/>
      </c>
      <c r="AD1545" s="19" t="str">
        <f>IF(AND(מרקובחצי[[#This Row],[CycleNumber]]&lt;$B1546,SUM(מרקובחצי[[#This Row],[23]],V1546)=2),1,"")</f>
        <v/>
      </c>
      <c r="AE1545" s="19" t="str">
        <f>IF(AND(מרקובחצי[[#This Row],[CycleNumber]]&lt;$B1546,SUM(מרקובחצי[[#This Row],[23]],W1546)=2),1,"")</f>
        <v/>
      </c>
      <c r="AF1545" s="19" t="str">
        <f>IF(AND(מרקובחצי[[#This Row],[CycleNumber]]&lt;$B1546,SUM(מרקובחצי[[#This Row],[31]],O1546)=2),1,"")</f>
        <v/>
      </c>
      <c r="AG1545" s="19" t="str">
        <f>IF(AND(מרקובחצי[[#This Row],[CycleNumber]]&lt;$B1546,SUM(מרקובחצי[[#This Row],[31]],P1546)=2),1,"")</f>
        <v/>
      </c>
      <c r="AH1545" s="19" t="str">
        <f>IF(AND(מרקובחצי[[#This Row],[CycleNumber]]&lt;$B1546,SUM(מרקובחצי[[#This Row],[31]],Q1546)=2),1,"")</f>
        <v/>
      </c>
      <c r="AI1545" s="19" t="str">
        <f>IF(AND(מרקובחצי[[#This Row],[CycleNumber]]&lt;$B1546,SUM(U1545:U1546)=2),1,"")</f>
        <v/>
      </c>
      <c r="AJ1545" s="19" t="str">
        <f>IF(AND(מרקובחצי[[#This Row],[CycleNumber]]&lt;$B1546,SUM(מרקובחצי[[#This Row],[32]],O1546)=2),1,"")</f>
        <v/>
      </c>
      <c r="AK1545" s="19" t="str">
        <f>IF(AND(מרקובחצי[[#This Row],[CycleNumber]]&lt;$B1546,SUM(מרקובחצי[[#This Row],[32]],P1546)=2),1,"")</f>
        <v/>
      </c>
      <c r="AL1545" s="19" t="str">
        <f>IF(AND(מרקובחצי[[#This Row],[CycleNumber]]&lt;$B1546,SUM(מרקובחצי[[#This Row],[32]],Q1546)=2),1,"")</f>
        <v/>
      </c>
      <c r="AM1545" s="19" t="str">
        <f>IF(AND(מרקובחצי[[#This Row],[CycleNumber]]&lt;$B1546,SUM(V1545:V1546)=2),1,"")</f>
        <v/>
      </c>
      <c r="AN1545" s="19" t="str">
        <f>IF(AND(מרקובחצי[[#This Row],[CycleNumber]]&lt;$B1546,SUM(מרקובחצי[[#This Row],[33]],O1546)=2),1,"")</f>
        <v/>
      </c>
      <c r="AO1545" s="19" t="str">
        <f>IF(AND(מרקובחצי[[#This Row],[CycleNumber]]&lt;$B1546,SUM(מרקובחצי[[#This Row],[33]],P1546)=2),1,"")</f>
        <v/>
      </c>
      <c r="AP1545" s="19" t="str">
        <f>IF(AND(מרקובחצי[[#This Row],[CycleNumber]]&lt;$B1546,SUM(מרקובחצי[[#This Row],[33]],Q1546)=2),1,"")</f>
        <v/>
      </c>
      <c r="AQ1545" s="19" t="str">
        <f>IF(AND(מרקובחצי[[#This Row],[CycleNumber]]&lt;$B1546,SUM(W1545:W1546)=2),1,"")</f>
        <v/>
      </c>
      <c r="AR1545" s="19">
        <f>IF(AND(מרקובחצי[[#This Row],[CycleNumber]]&lt;$B1546,SUM(מרקובחצי[[#This Row],[12]],S1546)=2),1,"")</f>
        <v>1</v>
      </c>
      <c r="AS1545" s="19" t="str">
        <f>IF(AND(מרקובחצי[[#This Row],[CycleNumber]]&lt;$B1546,SUM(מרקובחצי[[#This Row],[22]],V1546)=2),1,"")</f>
        <v/>
      </c>
      <c r="AT1545" s="21">
        <f>SUM(מרקובחצי[[#This Row],[11]:[33]])</f>
        <v>1</v>
      </c>
    </row>
    <row r="1546" spans="1:46" ht="15.6" x14ac:dyDescent="0.25">
      <c r="A1546" s="19" t="s">
        <v>160</v>
      </c>
      <c r="B1546" s="19">
        <v>2</v>
      </c>
      <c r="C1546">
        <v>28</v>
      </c>
      <c r="D1546" s="19">
        <f>מרקובחצי[[#This Row],[LengthofCycle]]+1</f>
        <v>29</v>
      </c>
      <c r="E1546" t="str">
        <f>IF(IFERROR(LOOKUP(מרקובחצי[[#This Row],[ClientID]],קביעויות[הפלגה]),FALSE)=מרקובחצי[[#This Row],[ClientID]],1,"")</f>
        <v/>
      </c>
      <c r="F1546" t="str">
        <f>IF(IFERROR(LOOKUP(מרקובחצי[[#This Row],[ClientID]],סוגחציקבוע[S31]),FALSE)=מרקובחצי[[#This Row],[ClientID]],1,"")</f>
        <v/>
      </c>
      <c r="G1546">
        <f>IF(IFERROR(LOOKUP(מרקובחצי[[#This Row],[ClientID]],סוגחציקבוע[S32]),FALSE)=מרקובחצי[[#This Row],[ClientID]],1,"")</f>
        <v>1</v>
      </c>
      <c r="H1546" t="str">
        <f>IF(IFERROR(LOOKUP(מרקובחצי[[#This Row],[ClientID]],סוגחציקבוע[S33]),FALSE)=מרקובחצי[[#This Row],[ClientID]],1,"")</f>
        <v/>
      </c>
      <c r="I1546" t="str">
        <f>IF(IFERROR(LOOKUP(מרקובחצי[[#This Row],[ClientID]],סוגחציקבוע[S32&amp;33]),FALSE)=מרקובחצי[[#This Row],[ClientID]],1,"")</f>
        <v/>
      </c>
      <c r="J1546" s="19">
        <f>IF(SUM(מרקובחצי[[#This Row],[11]:[13]])=1,מרקובחצי[[#This Row],[עד ועד]],IF(SUM(R1545:T1546)=1,IF(מרקובחצי[[#This Row],[עד ועד]]&lt;J1545,מרקובחצי[[#This Row],[עד ועד]],J1545),J1545))</f>
        <v>29</v>
      </c>
      <c r="K1546" s="19">
        <f>IF(SUM(מרקובחצי[[#This Row],[11]:[13]])=1,מרקובחצי[[#This Row],[עד ועד]],IF(SUM(R1545:T1546)=1,IF(מרקובחצי[[#This Row],[עד ועד]]&gt;K1545,מרקובחצי[[#This Row],[עד ועד]],K1545),K1545))</f>
        <v>29</v>
      </c>
      <c r="L1546" s="19" t="str">
        <f>IF(AND(SUM(מרקובחצי[[#This Row],[31]:[33]])=1,SUM(U1545:W1545)=0),מרקובחצי[[#This Row],[מקס]]-מרקובחצי[[#This Row],[מינ]],"")</f>
        <v/>
      </c>
      <c r="M1546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546" s="19" t="str">
        <f t="shared" si="24"/>
        <v>S12</v>
      </c>
      <c r="O1546" s="19" t="str">
        <f>IF(מרקובחצי[[#This Row],[קבעה הפלגה?]]=1,"",IF(AND(מרקובחצי[[#This Row],[עד ועד]]&lt;29,OR(מרקובחצי[[#This Row],[CycleNumber]]=1,AND(U1545=1,OR(מרקובחצי[[#This Row],[עד ועד]]&lt;J1545,מרקובחצי[[#This Row],[עד ועד]]&gt;K1545)),AND(V1545=1,מרקובחצי[[#This Row],[עד ועד]]&lt;J1545),W1545=1)),1,""))</f>
        <v/>
      </c>
      <c r="P1546" s="19" t="str">
        <f>IF(מרקובחצי[[#This Row],[קבעה הפלגה?]]=1,"",IF(AND(מרקובחצי[[#This Row],[עד ועד]]&gt;28,מרקובחצי[[#This Row],[עד ועד]]&lt;32,OR(מרקובחצי[[#This Row],[CycleNumber]]=1,AND(U1545=1),AND(V1545=1,OR(מרקובחצי[[#This Row],[עד ועד]]&lt;J1545,מרקובחצי[[#This Row],[עד ועד]]&gt;K1545)),W1545=1)),1,""))</f>
        <v/>
      </c>
      <c r="Q1546" s="19" t="str">
        <f>IF(מרקובחצי[[#This Row],[קבעה הפלגה?]]=1,"",IF(AND(מרקובחצי[[#This Row],[עד ועד]]&gt;31,OR(מרקובחצי[[#This Row],[CycleNumber]]=1,AND(U1545=1),AND(V1545=1,מרקובחצי[[#This Row],[עד ועד]]&gt;K1545),AND(W1545=1,OR(מרקובחצי[[#This Row],[עד ועד]]&gt;K1545,מרקובחצי[[#This Row],[עד ועד]]&lt;J1545)))),1,""))</f>
        <v/>
      </c>
      <c r="R1546" s="19" t="str">
        <f>IF(מרקובחצי[[#This Row],[CycleNumber]]&gt;1,IF(AND(O1545=1,מרקובחצי[[#This Row],[עד ועד]]&lt;29),1,""),"")</f>
        <v/>
      </c>
      <c r="S1546" s="19">
        <f>IF(מרקובחצי[[#This Row],[CycleNumber]]&gt;1,IF(OR(AND(O1545=1,מרקובחצי[[#This Row],[עד ועד]]&gt;28),AND(P1545=1),AND(Q1545=1,מרקובחצי[[#This Row],[עד ועד]]&lt;32)),1,""),"")</f>
        <v>1</v>
      </c>
      <c r="T1546" s="19" t="str">
        <f>IF(מרקובחצי[[#This Row],[CycleNumber]]&gt;1,IF(AND(Q1545=1,מרקובחצי[[#This Row],[עד ועד]]&gt;31),1,""),"")</f>
        <v/>
      </c>
      <c r="U1546" s="19" t="str">
        <f>IF(מרקובחצי[[#This Row],[CycleNumber]]&gt;1,IF(AND(R1545=1,מרקובחצי[[#This Row],[עד ועד]]&lt;29),1,IF(AND(U1545=1,NOT(OR(מרקובחצי[[#This Row],[עד ועד]]&lt;J1545,מרקובחצי[[#This Row],[עד ועד]]&gt;K1545))),1,"")),"")</f>
        <v/>
      </c>
      <c r="V1546" s="19" t="str">
        <f>IF(מרקובחצי[[#This Row],[CycleNumber]]&gt;1,IF(AND(SUM(R1545:T1545)=1,מרקובחצי[[#This Row],[עד ועד]]&gt;28,מרקובחצי[[#This Row],[עד ועד]]&lt;32),1,IF(OR(S1545=1,AND(R1545=1,מרקובחצי[[#This Row],[עד ועד]]&gt;28),AND(T1545=1,מרקובחצי[[#This Row],[עד ועד]]&lt;32)),1,IF(AND(V1545=1,NOT(OR(מרקובחצי[[#This Row],[עד ועד]]&lt;J1545,מרקובחצי[[#This Row],[עד ועד]]&gt;K1545))),1,""))),"")</f>
        <v/>
      </c>
      <c r="W1546" s="19" t="str">
        <f>IF(מרקובחצי[[#This Row],[CycleNumber]]&gt;1,IF(AND(T1545=1,מרקובחצי[[#This Row],[עד ועד]]&gt;31),1,IF(AND(W1545=1,NOT(OR(מרקובחצי[[#This Row],[עד ועד]]&lt;J1545,מרקובחצי[[#This Row],[עד ועד]]&gt;K1545))),1,"")),"")</f>
        <v/>
      </c>
      <c r="X1546" s="19" t="str">
        <f>IF(AND(מרקובחצי[[#This Row],[CycleNumber]]&lt;$B1547,SUM(מרקובחצי[[#This Row],[11]],R1547)=2),1,"")</f>
        <v/>
      </c>
      <c r="Y1546" s="19" t="str">
        <f>IF(AND(מרקובחצי[[#This Row],[CycleNumber]]&lt;$B1547,SUM(מרקובחצי[[#This Row],[11]],S1547)=2),1,"")</f>
        <v/>
      </c>
      <c r="Z1546" s="19" t="str">
        <f>IF(AND(מרקובחצי[[#This Row],[CycleNumber]]&lt;$B1547,SUM(מרקובחצי[[#This Row],[13]],S1547)=2),1,"")</f>
        <v/>
      </c>
      <c r="AA1546" s="19" t="str">
        <f>IF(AND(מרקובחצי[[#This Row],[CycleNumber]]&lt;$B1547,SUM(מרקובחצי[[#This Row],[13]],T1547)=2),1,"")</f>
        <v/>
      </c>
      <c r="AB1546" s="19" t="str">
        <f>IF(AND(מרקובחצי[[#This Row],[CycleNumber]]&lt;$B1547,SUM(מרקובחצי[[#This Row],[21]],U1547)=2),1,"")</f>
        <v/>
      </c>
      <c r="AC1546" s="19" t="str">
        <f>IF(AND(מרקובחצי[[#This Row],[CycleNumber]]&lt;$B1547,SUM(מרקובחצי[[#This Row],[21]],V1547)=2),1,"")</f>
        <v/>
      </c>
      <c r="AD1546" s="19" t="str">
        <f>IF(AND(מרקובחצי[[#This Row],[CycleNumber]]&lt;$B1547,SUM(מרקובחצי[[#This Row],[23]],V1547)=2),1,"")</f>
        <v/>
      </c>
      <c r="AE1546" s="19" t="str">
        <f>IF(AND(מרקובחצי[[#This Row],[CycleNumber]]&lt;$B1547,SUM(מרקובחצי[[#This Row],[23]],W1547)=2),1,"")</f>
        <v/>
      </c>
      <c r="AF1546" s="19" t="str">
        <f>IF(AND(מרקובחצי[[#This Row],[CycleNumber]]&lt;$B1547,SUM(מרקובחצי[[#This Row],[31]],O1547)=2),1,"")</f>
        <v/>
      </c>
      <c r="AG1546" s="19" t="str">
        <f>IF(AND(מרקובחצי[[#This Row],[CycleNumber]]&lt;$B1547,SUM(מרקובחצי[[#This Row],[31]],P1547)=2),1,"")</f>
        <v/>
      </c>
      <c r="AH1546" s="19" t="str">
        <f>IF(AND(מרקובחצי[[#This Row],[CycleNumber]]&lt;$B1547,SUM(מרקובחצי[[#This Row],[31]],Q1547)=2),1,"")</f>
        <v/>
      </c>
      <c r="AI1546" s="19" t="str">
        <f>IF(AND(מרקובחצי[[#This Row],[CycleNumber]]&lt;$B1547,SUM(U1546:U1547)=2),1,"")</f>
        <v/>
      </c>
      <c r="AJ1546" s="19" t="str">
        <f>IF(AND(מרקובחצי[[#This Row],[CycleNumber]]&lt;$B1547,SUM(מרקובחצי[[#This Row],[32]],O1547)=2),1,"")</f>
        <v/>
      </c>
      <c r="AK1546" s="19" t="str">
        <f>IF(AND(מרקובחצי[[#This Row],[CycleNumber]]&lt;$B1547,SUM(מרקובחצי[[#This Row],[32]],P1547)=2),1,"")</f>
        <v/>
      </c>
      <c r="AL1546" s="19" t="str">
        <f>IF(AND(מרקובחצי[[#This Row],[CycleNumber]]&lt;$B1547,SUM(מרקובחצי[[#This Row],[32]],Q1547)=2),1,"")</f>
        <v/>
      </c>
      <c r="AM1546" s="19" t="str">
        <f>IF(AND(מרקובחצי[[#This Row],[CycleNumber]]&lt;$B1547,SUM(V1546:V1547)=2),1,"")</f>
        <v/>
      </c>
      <c r="AN1546" s="19" t="str">
        <f>IF(AND(מרקובחצי[[#This Row],[CycleNumber]]&lt;$B1547,SUM(מרקובחצי[[#This Row],[33]],O1547)=2),1,"")</f>
        <v/>
      </c>
      <c r="AO1546" s="19" t="str">
        <f>IF(AND(מרקובחצי[[#This Row],[CycleNumber]]&lt;$B1547,SUM(מרקובחצי[[#This Row],[33]],P1547)=2),1,"")</f>
        <v/>
      </c>
      <c r="AP1546" s="19" t="str">
        <f>IF(AND(מרקובחצי[[#This Row],[CycleNumber]]&lt;$B1547,SUM(מרקובחצי[[#This Row],[33]],Q1547)=2),1,"")</f>
        <v/>
      </c>
      <c r="AQ1546" s="19" t="str">
        <f>IF(AND(מרקובחצי[[#This Row],[CycleNumber]]&lt;$B1547,SUM(W1546:W1547)=2),1,"")</f>
        <v/>
      </c>
      <c r="AR1546" s="19" t="str">
        <f>IF(AND(מרקובחצי[[#This Row],[CycleNumber]]&lt;$B1547,SUM(מרקובחצי[[#This Row],[12]],S1547)=2),1,"")</f>
        <v/>
      </c>
      <c r="AS1546" s="19">
        <f>IF(AND(מרקובחצי[[#This Row],[CycleNumber]]&lt;$B1547,SUM(מרקובחצי[[#This Row],[22]],V1547)=2),1,"")</f>
        <v>1</v>
      </c>
      <c r="AT1546" s="21">
        <f>SUM(מרקובחצי[[#This Row],[11]:[33]])</f>
        <v>1</v>
      </c>
    </row>
    <row r="1547" spans="1:46" ht="15.6" x14ac:dyDescent="0.25">
      <c r="A1547" s="19" t="s">
        <v>160</v>
      </c>
      <c r="B1547" s="19">
        <v>3</v>
      </c>
      <c r="C1547">
        <v>29</v>
      </c>
      <c r="D1547" s="19">
        <f>מרקובחצי[[#This Row],[LengthofCycle]]+1</f>
        <v>30</v>
      </c>
      <c r="E1547" t="str">
        <f>IF(IFERROR(LOOKUP(מרקובחצי[[#This Row],[ClientID]],קביעויות[הפלגה]),FALSE)=מרקובחצי[[#This Row],[ClientID]],1,"")</f>
        <v/>
      </c>
      <c r="F1547" t="str">
        <f>IF(IFERROR(LOOKUP(מרקובחצי[[#This Row],[ClientID]],סוגחציקבוע[S31]),FALSE)=מרקובחצי[[#This Row],[ClientID]],1,"")</f>
        <v/>
      </c>
      <c r="G1547">
        <f>IF(IFERROR(LOOKUP(מרקובחצי[[#This Row],[ClientID]],סוגחציקבוע[S32]),FALSE)=מרקובחצי[[#This Row],[ClientID]],1,"")</f>
        <v>1</v>
      </c>
      <c r="H1547" t="str">
        <f>IF(IFERROR(LOOKUP(מרקובחצי[[#This Row],[ClientID]],סוגחציקבוע[S33]),FALSE)=מרקובחצי[[#This Row],[ClientID]],1,"")</f>
        <v/>
      </c>
      <c r="I1547" t="str">
        <f>IF(IFERROR(LOOKUP(מרקובחצי[[#This Row],[ClientID]],סוגחציקבוע[S32&amp;33]),FALSE)=מרקובחצי[[#This Row],[ClientID]],1,"")</f>
        <v/>
      </c>
      <c r="J1547" s="19">
        <f>IF(SUM(מרקובחצי[[#This Row],[11]:[13]])=1,מרקובחצי[[#This Row],[עד ועד]],IF(SUM(R1546:T1547)=1,IF(מרקובחצי[[#This Row],[עד ועד]]&lt;J1546,מרקובחצי[[#This Row],[עד ועד]],J1546),J1546))</f>
        <v>29</v>
      </c>
      <c r="K1547" s="19">
        <f>IF(SUM(מרקובחצי[[#This Row],[11]:[13]])=1,מרקובחצי[[#This Row],[עד ועד]],IF(SUM(R1546:T1547)=1,IF(מרקובחצי[[#This Row],[עד ועד]]&gt;K1546,מרקובחצי[[#This Row],[עד ועד]],K1546),K1546))</f>
        <v>30</v>
      </c>
      <c r="L1547" s="19">
        <f>IF(AND(SUM(מרקובחצי[[#This Row],[31]:[33]])=1,SUM(U1546:W1546)=0),מרקובחצי[[#This Row],[מקס]]-מרקובחצי[[#This Row],[מינ]],"")</f>
        <v>1</v>
      </c>
      <c r="M1547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547" s="19" t="str">
        <f t="shared" si="24"/>
        <v>S22</v>
      </c>
      <c r="O1547" s="19" t="str">
        <f>IF(מרקובחצי[[#This Row],[קבעה הפלגה?]]=1,"",IF(AND(מרקובחצי[[#This Row],[עד ועד]]&lt;29,OR(מרקובחצי[[#This Row],[CycleNumber]]=1,AND(U1546=1,OR(מרקובחצי[[#This Row],[עד ועד]]&lt;J1546,מרקובחצי[[#This Row],[עד ועד]]&gt;K1546)),AND(V1546=1,מרקובחצי[[#This Row],[עד ועד]]&lt;J1546),W1546=1)),1,""))</f>
        <v/>
      </c>
      <c r="P1547" s="19" t="str">
        <f>IF(מרקובחצי[[#This Row],[קבעה הפלגה?]]=1,"",IF(AND(מרקובחצי[[#This Row],[עד ועד]]&gt;28,מרקובחצי[[#This Row],[עד ועד]]&lt;32,OR(מרקובחצי[[#This Row],[CycleNumber]]=1,AND(U1546=1),AND(V1546=1,OR(מרקובחצי[[#This Row],[עד ועד]]&lt;J1546,מרקובחצי[[#This Row],[עד ועד]]&gt;K1546)),W1546=1)),1,""))</f>
        <v/>
      </c>
      <c r="Q1547" s="19" t="str">
        <f>IF(מרקובחצי[[#This Row],[קבעה הפלגה?]]=1,"",IF(AND(מרקובחצי[[#This Row],[עד ועד]]&gt;31,OR(מרקובחצי[[#This Row],[CycleNumber]]=1,AND(U1546=1),AND(V1546=1,מרקובחצי[[#This Row],[עד ועד]]&gt;K1546),AND(W1546=1,OR(מרקובחצי[[#This Row],[עד ועד]]&gt;K1546,מרקובחצי[[#This Row],[עד ועד]]&lt;J1546)))),1,""))</f>
        <v/>
      </c>
      <c r="R1547" s="19" t="str">
        <f>IF(מרקובחצי[[#This Row],[CycleNumber]]&gt;1,IF(AND(O1546=1,מרקובחצי[[#This Row],[עד ועד]]&lt;29),1,""),"")</f>
        <v/>
      </c>
      <c r="S1547" s="19" t="str">
        <f>IF(מרקובחצי[[#This Row],[CycleNumber]]&gt;1,IF(OR(AND(O1546=1,מרקובחצי[[#This Row],[עד ועד]]&gt;28),AND(P1546=1),AND(Q1546=1,מרקובחצי[[#This Row],[עד ועד]]&lt;32)),1,""),"")</f>
        <v/>
      </c>
      <c r="T1547" s="19" t="str">
        <f>IF(מרקובחצי[[#This Row],[CycleNumber]]&gt;1,IF(AND(Q1546=1,מרקובחצי[[#This Row],[עד ועד]]&gt;31),1,""),"")</f>
        <v/>
      </c>
      <c r="U1547" s="19" t="str">
        <f>IF(מרקובחצי[[#This Row],[CycleNumber]]&gt;1,IF(AND(R1546=1,מרקובחצי[[#This Row],[עד ועד]]&lt;29),1,IF(AND(U1546=1,NOT(OR(מרקובחצי[[#This Row],[עד ועד]]&lt;J1546,מרקובחצי[[#This Row],[עד ועד]]&gt;K1546))),1,"")),"")</f>
        <v/>
      </c>
      <c r="V1547" s="19">
        <f>IF(מרקובחצי[[#This Row],[CycleNumber]]&gt;1,IF(AND(SUM(R1546:T1546)=1,מרקובחצי[[#This Row],[עד ועד]]&gt;28,מרקובחצי[[#This Row],[עד ועד]]&lt;32),1,IF(OR(S1546=1,AND(R1546=1,מרקובחצי[[#This Row],[עד ועד]]&gt;28),AND(T1546=1,מרקובחצי[[#This Row],[עד ועד]]&lt;32)),1,IF(AND(V1546=1,NOT(OR(מרקובחצי[[#This Row],[עד ועד]]&lt;J1546,מרקובחצי[[#This Row],[עד ועד]]&gt;K1546))),1,""))),"")</f>
        <v>1</v>
      </c>
      <c r="W1547" s="19" t="str">
        <f>IF(מרקובחצי[[#This Row],[CycleNumber]]&gt;1,IF(AND(T1546=1,מרקובחצי[[#This Row],[עד ועד]]&gt;31),1,IF(AND(W1546=1,NOT(OR(מרקובחצי[[#This Row],[עד ועד]]&lt;J1546,מרקובחצי[[#This Row],[עד ועד]]&gt;K1546))),1,"")),"")</f>
        <v/>
      </c>
      <c r="X1547" s="19" t="str">
        <f>IF(AND(מרקובחצי[[#This Row],[CycleNumber]]&lt;$B1548,SUM(מרקובחצי[[#This Row],[11]],R1548)=2),1,"")</f>
        <v/>
      </c>
      <c r="Y1547" s="19" t="str">
        <f>IF(AND(מרקובחצי[[#This Row],[CycleNumber]]&lt;$B1548,SUM(מרקובחצי[[#This Row],[11]],S1548)=2),1,"")</f>
        <v/>
      </c>
      <c r="Z1547" s="19" t="str">
        <f>IF(AND(מרקובחצי[[#This Row],[CycleNumber]]&lt;$B1548,SUM(מרקובחצי[[#This Row],[13]],S1548)=2),1,"")</f>
        <v/>
      </c>
      <c r="AA1547" s="19" t="str">
        <f>IF(AND(מרקובחצי[[#This Row],[CycleNumber]]&lt;$B1548,SUM(מרקובחצי[[#This Row],[13]],T1548)=2),1,"")</f>
        <v/>
      </c>
      <c r="AB1547" s="19" t="str">
        <f>IF(AND(מרקובחצי[[#This Row],[CycleNumber]]&lt;$B1548,SUM(מרקובחצי[[#This Row],[21]],U1548)=2),1,"")</f>
        <v/>
      </c>
      <c r="AC1547" s="19" t="str">
        <f>IF(AND(מרקובחצי[[#This Row],[CycleNumber]]&lt;$B1548,SUM(מרקובחצי[[#This Row],[21]],V1548)=2),1,"")</f>
        <v/>
      </c>
      <c r="AD1547" s="19" t="str">
        <f>IF(AND(מרקובחצי[[#This Row],[CycleNumber]]&lt;$B1548,SUM(מרקובחצי[[#This Row],[23]],V1548)=2),1,"")</f>
        <v/>
      </c>
      <c r="AE1547" s="19" t="str">
        <f>IF(AND(מרקובחצי[[#This Row],[CycleNumber]]&lt;$B1548,SUM(מרקובחצי[[#This Row],[23]],W1548)=2),1,"")</f>
        <v/>
      </c>
      <c r="AF1547" s="19" t="str">
        <f>IF(AND(מרקובחצי[[#This Row],[CycleNumber]]&lt;$B1548,SUM(מרקובחצי[[#This Row],[31]],O1548)=2),1,"")</f>
        <v/>
      </c>
      <c r="AG1547" s="19" t="str">
        <f>IF(AND(מרקובחצי[[#This Row],[CycleNumber]]&lt;$B1548,SUM(מרקובחצי[[#This Row],[31]],P1548)=2),1,"")</f>
        <v/>
      </c>
      <c r="AH1547" s="19" t="str">
        <f>IF(AND(מרקובחצי[[#This Row],[CycleNumber]]&lt;$B1548,SUM(מרקובחצי[[#This Row],[31]],Q1548)=2),1,"")</f>
        <v/>
      </c>
      <c r="AI1547" s="19" t="str">
        <f>IF(AND(מרקובחצי[[#This Row],[CycleNumber]]&lt;$B1548,SUM(U1547:U1548)=2),1,"")</f>
        <v/>
      </c>
      <c r="AJ1547" s="19" t="str">
        <f>IF(AND(מרקובחצי[[#This Row],[CycleNumber]]&lt;$B1548,SUM(מרקובחצי[[#This Row],[32]],O1548)=2),1,"")</f>
        <v/>
      </c>
      <c r="AK1547" s="19">
        <f>IF(AND(מרקובחצי[[#This Row],[CycleNumber]]&lt;$B1548,SUM(מרקובחצי[[#This Row],[32]],P1548)=2),1,"")</f>
        <v>1</v>
      </c>
      <c r="AL1547" s="19" t="str">
        <f>IF(AND(מרקובחצי[[#This Row],[CycleNumber]]&lt;$B1548,SUM(מרקובחצי[[#This Row],[32]],Q1548)=2),1,"")</f>
        <v/>
      </c>
      <c r="AM1547" s="19" t="str">
        <f>IF(AND(מרקובחצי[[#This Row],[CycleNumber]]&lt;$B1548,SUM(V1547:V1548)=2),1,"")</f>
        <v/>
      </c>
      <c r="AN1547" s="19" t="str">
        <f>IF(AND(מרקובחצי[[#This Row],[CycleNumber]]&lt;$B1548,SUM(מרקובחצי[[#This Row],[33]],O1548)=2),1,"")</f>
        <v/>
      </c>
      <c r="AO1547" s="19" t="str">
        <f>IF(AND(מרקובחצי[[#This Row],[CycleNumber]]&lt;$B1548,SUM(מרקובחצי[[#This Row],[33]],P1548)=2),1,"")</f>
        <v/>
      </c>
      <c r="AP1547" s="19" t="str">
        <f>IF(AND(מרקובחצי[[#This Row],[CycleNumber]]&lt;$B1548,SUM(מרקובחצי[[#This Row],[33]],Q1548)=2),1,"")</f>
        <v/>
      </c>
      <c r="AQ1547" s="19" t="str">
        <f>IF(AND(מרקובחצי[[#This Row],[CycleNumber]]&lt;$B1548,SUM(W1547:W1548)=2),1,"")</f>
        <v/>
      </c>
      <c r="AR1547" s="19" t="str">
        <f>IF(AND(מרקובחצי[[#This Row],[CycleNumber]]&lt;$B1548,SUM(מרקובחצי[[#This Row],[12]],S1548)=2),1,"")</f>
        <v/>
      </c>
      <c r="AS1547" s="19" t="str">
        <f>IF(AND(מרקובחצי[[#This Row],[CycleNumber]]&lt;$B1548,SUM(מרקובחצי[[#This Row],[22]],V1548)=2),1,"")</f>
        <v/>
      </c>
      <c r="AT1547" s="21">
        <f>SUM(מרקובחצי[[#This Row],[11]:[33]])</f>
        <v>1</v>
      </c>
    </row>
    <row r="1548" spans="1:46" ht="15.6" x14ac:dyDescent="0.25">
      <c r="A1548" s="19" t="s">
        <v>160</v>
      </c>
      <c r="B1548" s="19">
        <v>4</v>
      </c>
      <c r="C1548">
        <v>30</v>
      </c>
      <c r="D1548" s="19">
        <f>מרקובחצי[[#This Row],[LengthofCycle]]+1</f>
        <v>31</v>
      </c>
      <c r="E1548" t="str">
        <f>IF(IFERROR(LOOKUP(מרקובחצי[[#This Row],[ClientID]],קביעויות[הפלגה]),FALSE)=מרקובחצי[[#This Row],[ClientID]],1,"")</f>
        <v/>
      </c>
      <c r="F1548" t="str">
        <f>IF(IFERROR(LOOKUP(מרקובחצי[[#This Row],[ClientID]],סוגחציקבוע[S31]),FALSE)=מרקובחצי[[#This Row],[ClientID]],1,"")</f>
        <v/>
      </c>
      <c r="G1548">
        <f>IF(IFERROR(LOOKUP(מרקובחצי[[#This Row],[ClientID]],סוגחציקבוע[S32]),FALSE)=מרקובחצי[[#This Row],[ClientID]],1,"")</f>
        <v>1</v>
      </c>
      <c r="H1548" t="str">
        <f>IF(IFERROR(LOOKUP(מרקובחצי[[#This Row],[ClientID]],סוגחציקבוע[S33]),FALSE)=מרקובחצי[[#This Row],[ClientID]],1,"")</f>
        <v/>
      </c>
      <c r="I1548" t="str">
        <f>IF(IFERROR(LOOKUP(מרקובחצי[[#This Row],[ClientID]],סוגחציקבוע[S32&amp;33]),FALSE)=מרקובחצי[[#This Row],[ClientID]],1,"")</f>
        <v/>
      </c>
      <c r="J1548" s="19">
        <f>IF(SUM(מרקובחצי[[#This Row],[11]:[13]])=1,מרקובחצי[[#This Row],[עד ועד]],IF(SUM(R1547:T1548)=1,IF(מרקובחצי[[#This Row],[עד ועד]]&lt;J1547,מרקובחצי[[#This Row],[עד ועד]],J1547),J1547))</f>
        <v>31</v>
      </c>
      <c r="K1548" s="19">
        <f>IF(SUM(מרקובחצי[[#This Row],[11]:[13]])=1,מרקובחצי[[#This Row],[עד ועד]],IF(SUM(R1547:T1548)=1,IF(מרקובחצי[[#This Row],[עד ועד]]&gt;K1547,מרקובחצי[[#This Row],[עד ועד]],K1547),K1547))</f>
        <v>31</v>
      </c>
      <c r="L1548" s="19" t="str">
        <f>IF(AND(SUM(מרקובחצי[[#This Row],[31]:[33]])=1,SUM(U1547:W1547)=0),מרקובחצי[[#This Row],[מקס]]-מרקובחצי[[#This Row],[מינ]],"")</f>
        <v/>
      </c>
      <c r="M1548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548" s="19" t="str">
        <f t="shared" si="24"/>
        <v>S32</v>
      </c>
      <c r="O1548" s="19" t="str">
        <f>IF(מרקובחצי[[#This Row],[קבעה הפלגה?]]=1,"",IF(AND(מרקובחצי[[#This Row],[עד ועד]]&lt;29,OR(מרקובחצי[[#This Row],[CycleNumber]]=1,AND(U1547=1,OR(מרקובחצי[[#This Row],[עד ועד]]&lt;J1547,מרקובחצי[[#This Row],[עד ועד]]&gt;K1547)),AND(V1547=1,מרקובחצי[[#This Row],[עד ועד]]&lt;J1547),W1547=1)),1,""))</f>
        <v/>
      </c>
      <c r="P1548" s="19">
        <f>IF(מרקובחצי[[#This Row],[קבעה הפלגה?]]=1,"",IF(AND(מרקובחצי[[#This Row],[עד ועד]]&gt;28,מרקובחצי[[#This Row],[עד ועד]]&lt;32,OR(מרקובחצי[[#This Row],[CycleNumber]]=1,AND(U1547=1),AND(V1547=1,OR(מרקובחצי[[#This Row],[עד ועד]]&lt;J1547,מרקובחצי[[#This Row],[עד ועד]]&gt;K1547)),W1547=1)),1,""))</f>
        <v>1</v>
      </c>
      <c r="Q1548" s="19" t="str">
        <f>IF(מרקובחצי[[#This Row],[קבעה הפלגה?]]=1,"",IF(AND(מרקובחצי[[#This Row],[עד ועד]]&gt;31,OR(מרקובחצי[[#This Row],[CycleNumber]]=1,AND(U1547=1),AND(V1547=1,מרקובחצי[[#This Row],[עד ועד]]&gt;K1547),AND(W1547=1,OR(מרקובחצי[[#This Row],[עד ועד]]&gt;K1547,מרקובחצי[[#This Row],[עד ועד]]&lt;J1547)))),1,""))</f>
        <v/>
      </c>
      <c r="R1548" s="19" t="str">
        <f>IF(מרקובחצי[[#This Row],[CycleNumber]]&gt;1,IF(AND(O1547=1,מרקובחצי[[#This Row],[עד ועד]]&lt;29),1,""),"")</f>
        <v/>
      </c>
      <c r="S1548" s="19" t="str">
        <f>IF(מרקובחצי[[#This Row],[CycleNumber]]&gt;1,IF(OR(AND(O1547=1,מרקובחצי[[#This Row],[עד ועד]]&gt;28),AND(P1547=1),AND(Q1547=1,מרקובחצי[[#This Row],[עד ועד]]&lt;32)),1,""),"")</f>
        <v/>
      </c>
      <c r="T1548" s="19" t="str">
        <f>IF(מרקובחצי[[#This Row],[CycleNumber]]&gt;1,IF(AND(Q1547=1,מרקובחצי[[#This Row],[עד ועד]]&gt;31),1,""),"")</f>
        <v/>
      </c>
      <c r="U1548" s="19" t="str">
        <f>IF(מרקובחצי[[#This Row],[CycleNumber]]&gt;1,IF(AND(R1547=1,מרקובחצי[[#This Row],[עד ועד]]&lt;29),1,IF(AND(U1547=1,NOT(OR(מרקובחצי[[#This Row],[עד ועד]]&lt;J1547,מרקובחצי[[#This Row],[עד ועד]]&gt;K1547))),1,"")),"")</f>
        <v/>
      </c>
      <c r="V1548" s="19" t="str">
        <f>IF(מרקובחצי[[#This Row],[CycleNumber]]&gt;1,IF(AND(SUM(R1547:T1547)=1,מרקובחצי[[#This Row],[עד ועד]]&gt;28,מרקובחצי[[#This Row],[עד ועד]]&lt;32),1,IF(OR(S1547=1,AND(R1547=1,מרקובחצי[[#This Row],[עד ועד]]&gt;28),AND(T1547=1,מרקובחצי[[#This Row],[עד ועד]]&lt;32)),1,IF(AND(V1547=1,NOT(OR(מרקובחצי[[#This Row],[עד ועד]]&lt;J1547,מרקובחצי[[#This Row],[עד ועד]]&gt;K1547))),1,""))),"")</f>
        <v/>
      </c>
      <c r="W1548" s="19" t="str">
        <f>IF(מרקובחצי[[#This Row],[CycleNumber]]&gt;1,IF(AND(T1547=1,מרקובחצי[[#This Row],[עד ועד]]&gt;31),1,IF(AND(W1547=1,NOT(OR(מרקובחצי[[#This Row],[עד ועד]]&lt;J1547,מרקובחצי[[#This Row],[עד ועד]]&gt;K1547))),1,"")),"")</f>
        <v/>
      </c>
      <c r="X1548" s="19" t="str">
        <f>IF(AND(מרקובחצי[[#This Row],[CycleNumber]]&lt;$B1549,SUM(מרקובחצי[[#This Row],[11]],R1549)=2),1,"")</f>
        <v/>
      </c>
      <c r="Y1548" s="19" t="str">
        <f>IF(AND(מרקובחצי[[#This Row],[CycleNumber]]&lt;$B1549,SUM(מרקובחצי[[#This Row],[11]],S1549)=2),1,"")</f>
        <v/>
      </c>
      <c r="Z1548" s="19" t="str">
        <f>IF(AND(מרקובחצי[[#This Row],[CycleNumber]]&lt;$B1549,SUM(מרקובחצי[[#This Row],[13]],S1549)=2),1,"")</f>
        <v/>
      </c>
      <c r="AA1548" s="19" t="str">
        <f>IF(AND(מרקובחצי[[#This Row],[CycleNumber]]&lt;$B1549,SUM(מרקובחצי[[#This Row],[13]],T1549)=2),1,"")</f>
        <v/>
      </c>
      <c r="AB1548" s="19" t="str">
        <f>IF(AND(מרקובחצי[[#This Row],[CycleNumber]]&lt;$B1549,SUM(מרקובחצי[[#This Row],[21]],U1549)=2),1,"")</f>
        <v/>
      </c>
      <c r="AC1548" s="19" t="str">
        <f>IF(AND(מרקובחצי[[#This Row],[CycleNumber]]&lt;$B1549,SUM(מרקובחצי[[#This Row],[21]],V1549)=2),1,"")</f>
        <v/>
      </c>
      <c r="AD1548" s="19" t="str">
        <f>IF(AND(מרקובחצי[[#This Row],[CycleNumber]]&lt;$B1549,SUM(מרקובחצי[[#This Row],[23]],V1549)=2),1,"")</f>
        <v/>
      </c>
      <c r="AE1548" s="19" t="str">
        <f>IF(AND(מרקובחצי[[#This Row],[CycleNumber]]&lt;$B1549,SUM(מרקובחצי[[#This Row],[23]],W1549)=2),1,"")</f>
        <v/>
      </c>
      <c r="AF1548" s="19" t="str">
        <f>IF(AND(מרקובחצי[[#This Row],[CycleNumber]]&lt;$B1549,SUM(מרקובחצי[[#This Row],[31]],O1549)=2),1,"")</f>
        <v/>
      </c>
      <c r="AG1548" s="19" t="str">
        <f>IF(AND(מרקובחצי[[#This Row],[CycleNumber]]&lt;$B1549,SUM(מרקובחצי[[#This Row],[31]],P1549)=2),1,"")</f>
        <v/>
      </c>
      <c r="AH1548" s="19" t="str">
        <f>IF(AND(מרקובחצי[[#This Row],[CycleNumber]]&lt;$B1549,SUM(מרקובחצי[[#This Row],[31]],Q1549)=2),1,"")</f>
        <v/>
      </c>
      <c r="AI1548" s="19" t="str">
        <f>IF(AND(מרקובחצי[[#This Row],[CycleNumber]]&lt;$B1549,SUM(U1548:U1549)=2),1,"")</f>
        <v/>
      </c>
      <c r="AJ1548" s="19" t="str">
        <f>IF(AND(מרקובחצי[[#This Row],[CycleNumber]]&lt;$B1549,SUM(מרקובחצי[[#This Row],[32]],O1549)=2),1,"")</f>
        <v/>
      </c>
      <c r="AK1548" s="19" t="str">
        <f>IF(AND(מרקובחצי[[#This Row],[CycleNumber]]&lt;$B1549,SUM(מרקובחצי[[#This Row],[32]],P1549)=2),1,"")</f>
        <v/>
      </c>
      <c r="AL1548" s="19" t="str">
        <f>IF(AND(מרקובחצי[[#This Row],[CycleNumber]]&lt;$B1549,SUM(מרקובחצי[[#This Row],[32]],Q1549)=2),1,"")</f>
        <v/>
      </c>
      <c r="AM1548" s="19" t="str">
        <f>IF(AND(מרקובחצי[[#This Row],[CycleNumber]]&lt;$B1549,SUM(V1548:V1549)=2),1,"")</f>
        <v/>
      </c>
      <c r="AN1548" s="19" t="str">
        <f>IF(AND(מרקובחצי[[#This Row],[CycleNumber]]&lt;$B1549,SUM(מרקובחצי[[#This Row],[33]],O1549)=2),1,"")</f>
        <v/>
      </c>
      <c r="AO1548" s="19" t="str">
        <f>IF(AND(מרקובחצי[[#This Row],[CycleNumber]]&lt;$B1549,SUM(מרקובחצי[[#This Row],[33]],P1549)=2),1,"")</f>
        <v/>
      </c>
      <c r="AP1548" s="19" t="str">
        <f>IF(AND(מרקובחצי[[#This Row],[CycleNumber]]&lt;$B1549,SUM(מרקובחצי[[#This Row],[33]],Q1549)=2),1,"")</f>
        <v/>
      </c>
      <c r="AQ1548" s="19" t="str">
        <f>IF(AND(מרקובחצי[[#This Row],[CycleNumber]]&lt;$B1549,SUM(W1548:W1549)=2),1,"")</f>
        <v/>
      </c>
      <c r="AR1548" s="19">
        <f>IF(AND(מרקובחצי[[#This Row],[CycleNumber]]&lt;$B1549,SUM(מרקובחצי[[#This Row],[12]],S1549)=2),1,"")</f>
        <v>1</v>
      </c>
      <c r="AS1548" s="19" t="str">
        <f>IF(AND(מרקובחצי[[#This Row],[CycleNumber]]&lt;$B1549,SUM(מרקובחצי[[#This Row],[22]],V1549)=2),1,"")</f>
        <v/>
      </c>
      <c r="AT1548" s="21">
        <f>SUM(מרקובחצי[[#This Row],[11]:[33]])</f>
        <v>1</v>
      </c>
    </row>
    <row r="1549" spans="1:46" ht="15.6" x14ac:dyDescent="0.25">
      <c r="A1549" s="19" t="s">
        <v>160</v>
      </c>
      <c r="B1549" s="19">
        <v>5</v>
      </c>
      <c r="C1549">
        <v>30</v>
      </c>
      <c r="D1549" s="19">
        <f>מרקובחצי[[#This Row],[LengthofCycle]]+1</f>
        <v>31</v>
      </c>
      <c r="E1549" t="str">
        <f>IF(IFERROR(LOOKUP(מרקובחצי[[#This Row],[ClientID]],קביעויות[הפלגה]),FALSE)=מרקובחצי[[#This Row],[ClientID]],1,"")</f>
        <v/>
      </c>
      <c r="F1549" t="str">
        <f>IF(IFERROR(LOOKUP(מרקובחצי[[#This Row],[ClientID]],סוגחציקבוע[S31]),FALSE)=מרקובחצי[[#This Row],[ClientID]],1,"")</f>
        <v/>
      </c>
      <c r="G1549">
        <f>IF(IFERROR(LOOKUP(מרקובחצי[[#This Row],[ClientID]],סוגחציקבוע[S32]),FALSE)=מרקובחצי[[#This Row],[ClientID]],1,"")</f>
        <v>1</v>
      </c>
      <c r="H1549" t="str">
        <f>IF(IFERROR(LOOKUP(מרקובחצי[[#This Row],[ClientID]],סוגחציקבוע[S33]),FALSE)=מרקובחצי[[#This Row],[ClientID]],1,"")</f>
        <v/>
      </c>
      <c r="I1549" t="str">
        <f>IF(IFERROR(LOOKUP(מרקובחצי[[#This Row],[ClientID]],סוגחציקבוע[S32&amp;33]),FALSE)=מרקובחצי[[#This Row],[ClientID]],1,"")</f>
        <v/>
      </c>
      <c r="J1549" s="19">
        <f>IF(SUM(מרקובחצי[[#This Row],[11]:[13]])=1,מרקובחצי[[#This Row],[עד ועד]],IF(SUM(R1548:T1549)=1,IF(מרקובחצי[[#This Row],[עד ועד]]&lt;J1548,מרקובחצי[[#This Row],[עד ועד]],J1548),J1548))</f>
        <v>31</v>
      </c>
      <c r="K1549" s="19">
        <f>IF(SUM(מרקובחצי[[#This Row],[11]:[13]])=1,מרקובחצי[[#This Row],[עד ועד]],IF(SUM(R1548:T1549)=1,IF(מרקובחצי[[#This Row],[עד ועד]]&gt;K1548,מרקובחצי[[#This Row],[עד ועד]],K1548),K1548))</f>
        <v>31</v>
      </c>
      <c r="L1549" s="19" t="str">
        <f>IF(AND(SUM(מרקובחצי[[#This Row],[31]:[33]])=1,SUM(U1548:W1548)=0),מרקובחצי[[#This Row],[מקס]]-מרקובחצי[[#This Row],[מינ]],"")</f>
        <v/>
      </c>
      <c r="M1549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549" s="19" t="str">
        <f t="shared" si="24"/>
        <v>S12</v>
      </c>
      <c r="O1549" s="19" t="str">
        <f>IF(מרקובחצי[[#This Row],[קבעה הפלגה?]]=1,"",IF(AND(מרקובחצי[[#This Row],[עד ועד]]&lt;29,OR(מרקובחצי[[#This Row],[CycleNumber]]=1,AND(U1548=1,OR(מרקובחצי[[#This Row],[עד ועד]]&lt;J1548,מרקובחצי[[#This Row],[עד ועד]]&gt;K1548)),AND(V1548=1,מרקובחצי[[#This Row],[עד ועד]]&lt;J1548),W1548=1)),1,""))</f>
        <v/>
      </c>
      <c r="P1549" s="19" t="str">
        <f>IF(מרקובחצי[[#This Row],[קבעה הפלגה?]]=1,"",IF(AND(מרקובחצי[[#This Row],[עד ועד]]&gt;28,מרקובחצי[[#This Row],[עד ועד]]&lt;32,OR(מרקובחצי[[#This Row],[CycleNumber]]=1,AND(U1548=1),AND(V1548=1,OR(מרקובחצי[[#This Row],[עד ועד]]&lt;J1548,מרקובחצי[[#This Row],[עד ועד]]&gt;K1548)),W1548=1)),1,""))</f>
        <v/>
      </c>
      <c r="Q1549" s="19" t="str">
        <f>IF(מרקובחצי[[#This Row],[קבעה הפלגה?]]=1,"",IF(AND(מרקובחצי[[#This Row],[עד ועד]]&gt;31,OR(מרקובחצי[[#This Row],[CycleNumber]]=1,AND(U1548=1),AND(V1548=1,מרקובחצי[[#This Row],[עד ועד]]&gt;K1548),AND(W1548=1,OR(מרקובחצי[[#This Row],[עד ועד]]&gt;K1548,מרקובחצי[[#This Row],[עד ועד]]&lt;J1548)))),1,""))</f>
        <v/>
      </c>
      <c r="R1549" s="19" t="str">
        <f>IF(מרקובחצי[[#This Row],[CycleNumber]]&gt;1,IF(AND(O1548=1,מרקובחצי[[#This Row],[עד ועד]]&lt;29),1,""),"")</f>
        <v/>
      </c>
      <c r="S1549" s="19">
        <f>IF(מרקובחצי[[#This Row],[CycleNumber]]&gt;1,IF(OR(AND(O1548=1,מרקובחצי[[#This Row],[עד ועד]]&gt;28),AND(P1548=1),AND(Q1548=1,מרקובחצי[[#This Row],[עד ועד]]&lt;32)),1,""),"")</f>
        <v>1</v>
      </c>
      <c r="T1549" s="19" t="str">
        <f>IF(מרקובחצי[[#This Row],[CycleNumber]]&gt;1,IF(AND(Q1548=1,מרקובחצי[[#This Row],[עד ועד]]&gt;31),1,""),"")</f>
        <v/>
      </c>
      <c r="U1549" s="19" t="str">
        <f>IF(מרקובחצי[[#This Row],[CycleNumber]]&gt;1,IF(AND(R1548=1,מרקובחצי[[#This Row],[עד ועד]]&lt;29),1,IF(AND(U1548=1,NOT(OR(מרקובחצי[[#This Row],[עד ועד]]&lt;J1548,מרקובחצי[[#This Row],[עד ועד]]&gt;K1548))),1,"")),"")</f>
        <v/>
      </c>
      <c r="V1549" s="19" t="str">
        <f>IF(מרקובחצי[[#This Row],[CycleNumber]]&gt;1,IF(AND(SUM(R1548:T1548)=1,מרקובחצי[[#This Row],[עד ועד]]&gt;28,מרקובחצי[[#This Row],[עד ועד]]&lt;32),1,IF(OR(S1548=1,AND(R1548=1,מרקובחצי[[#This Row],[עד ועד]]&gt;28),AND(T1548=1,מרקובחצי[[#This Row],[עד ועד]]&lt;32)),1,IF(AND(V1548=1,NOT(OR(מרקובחצי[[#This Row],[עד ועד]]&lt;J1548,מרקובחצי[[#This Row],[עד ועד]]&gt;K1548))),1,""))),"")</f>
        <v/>
      </c>
      <c r="W1549" s="19" t="str">
        <f>IF(מרקובחצי[[#This Row],[CycleNumber]]&gt;1,IF(AND(T1548=1,מרקובחצי[[#This Row],[עד ועד]]&gt;31),1,IF(AND(W1548=1,NOT(OR(מרקובחצי[[#This Row],[עד ועד]]&lt;J1548,מרקובחצי[[#This Row],[עד ועד]]&gt;K1548))),1,"")),"")</f>
        <v/>
      </c>
      <c r="X1549" s="19" t="str">
        <f>IF(AND(מרקובחצי[[#This Row],[CycleNumber]]&lt;$B1550,SUM(מרקובחצי[[#This Row],[11]],R1550)=2),1,"")</f>
        <v/>
      </c>
      <c r="Y1549" s="19" t="str">
        <f>IF(AND(מרקובחצי[[#This Row],[CycleNumber]]&lt;$B1550,SUM(מרקובחצי[[#This Row],[11]],S1550)=2),1,"")</f>
        <v/>
      </c>
      <c r="Z1549" s="19" t="str">
        <f>IF(AND(מרקובחצי[[#This Row],[CycleNumber]]&lt;$B1550,SUM(מרקובחצי[[#This Row],[13]],S1550)=2),1,"")</f>
        <v/>
      </c>
      <c r="AA1549" s="19" t="str">
        <f>IF(AND(מרקובחצי[[#This Row],[CycleNumber]]&lt;$B1550,SUM(מרקובחצי[[#This Row],[13]],T1550)=2),1,"")</f>
        <v/>
      </c>
      <c r="AB1549" s="19" t="str">
        <f>IF(AND(מרקובחצי[[#This Row],[CycleNumber]]&lt;$B1550,SUM(מרקובחצי[[#This Row],[21]],U1550)=2),1,"")</f>
        <v/>
      </c>
      <c r="AC1549" s="19" t="str">
        <f>IF(AND(מרקובחצי[[#This Row],[CycleNumber]]&lt;$B1550,SUM(מרקובחצי[[#This Row],[21]],V1550)=2),1,"")</f>
        <v/>
      </c>
      <c r="AD1549" s="19" t="str">
        <f>IF(AND(מרקובחצי[[#This Row],[CycleNumber]]&lt;$B1550,SUM(מרקובחצי[[#This Row],[23]],V1550)=2),1,"")</f>
        <v/>
      </c>
      <c r="AE1549" s="19" t="str">
        <f>IF(AND(מרקובחצי[[#This Row],[CycleNumber]]&lt;$B1550,SUM(מרקובחצי[[#This Row],[23]],W1550)=2),1,"")</f>
        <v/>
      </c>
      <c r="AF1549" s="19" t="str">
        <f>IF(AND(מרקובחצי[[#This Row],[CycleNumber]]&lt;$B1550,SUM(מרקובחצי[[#This Row],[31]],O1550)=2),1,"")</f>
        <v/>
      </c>
      <c r="AG1549" s="19" t="str">
        <f>IF(AND(מרקובחצי[[#This Row],[CycleNumber]]&lt;$B1550,SUM(מרקובחצי[[#This Row],[31]],P1550)=2),1,"")</f>
        <v/>
      </c>
      <c r="AH1549" s="19" t="str">
        <f>IF(AND(מרקובחצי[[#This Row],[CycleNumber]]&lt;$B1550,SUM(מרקובחצי[[#This Row],[31]],Q1550)=2),1,"")</f>
        <v/>
      </c>
      <c r="AI1549" s="19" t="str">
        <f>IF(AND(מרקובחצי[[#This Row],[CycleNumber]]&lt;$B1550,SUM(U1549:U1550)=2),1,"")</f>
        <v/>
      </c>
      <c r="AJ1549" s="19" t="str">
        <f>IF(AND(מרקובחצי[[#This Row],[CycleNumber]]&lt;$B1550,SUM(מרקובחצי[[#This Row],[32]],O1550)=2),1,"")</f>
        <v/>
      </c>
      <c r="AK1549" s="19" t="str">
        <f>IF(AND(מרקובחצי[[#This Row],[CycleNumber]]&lt;$B1550,SUM(מרקובחצי[[#This Row],[32]],P1550)=2),1,"")</f>
        <v/>
      </c>
      <c r="AL1549" s="19" t="str">
        <f>IF(AND(מרקובחצי[[#This Row],[CycleNumber]]&lt;$B1550,SUM(מרקובחצי[[#This Row],[32]],Q1550)=2),1,"")</f>
        <v/>
      </c>
      <c r="AM1549" s="19" t="str">
        <f>IF(AND(מרקובחצי[[#This Row],[CycleNumber]]&lt;$B1550,SUM(V1549:V1550)=2),1,"")</f>
        <v/>
      </c>
      <c r="AN1549" s="19" t="str">
        <f>IF(AND(מרקובחצי[[#This Row],[CycleNumber]]&lt;$B1550,SUM(מרקובחצי[[#This Row],[33]],O1550)=2),1,"")</f>
        <v/>
      </c>
      <c r="AO1549" s="19" t="str">
        <f>IF(AND(מרקובחצי[[#This Row],[CycleNumber]]&lt;$B1550,SUM(מרקובחצי[[#This Row],[33]],P1550)=2),1,"")</f>
        <v/>
      </c>
      <c r="AP1549" s="19" t="str">
        <f>IF(AND(מרקובחצי[[#This Row],[CycleNumber]]&lt;$B1550,SUM(מרקובחצי[[#This Row],[33]],Q1550)=2),1,"")</f>
        <v/>
      </c>
      <c r="AQ1549" s="19" t="str">
        <f>IF(AND(מרקובחצי[[#This Row],[CycleNumber]]&lt;$B1550,SUM(W1549:W1550)=2),1,"")</f>
        <v/>
      </c>
      <c r="AR1549" s="19" t="str">
        <f>IF(AND(מרקובחצי[[#This Row],[CycleNumber]]&lt;$B1550,SUM(מרקובחצי[[#This Row],[12]],S1550)=2),1,"")</f>
        <v/>
      </c>
      <c r="AS1549" s="19">
        <f>IF(AND(מרקובחצי[[#This Row],[CycleNumber]]&lt;$B1550,SUM(מרקובחצי[[#This Row],[22]],V1550)=2),1,"")</f>
        <v>1</v>
      </c>
      <c r="AT1549" s="21">
        <f>SUM(מרקובחצי[[#This Row],[11]:[33]])</f>
        <v>1</v>
      </c>
    </row>
    <row r="1550" spans="1:46" ht="15.6" x14ac:dyDescent="0.25">
      <c r="A1550" s="19" t="s">
        <v>160</v>
      </c>
      <c r="B1550" s="19">
        <v>6</v>
      </c>
      <c r="C1550">
        <v>32</v>
      </c>
      <c r="D1550" s="19">
        <f>מרקובחצי[[#This Row],[LengthofCycle]]+1</f>
        <v>33</v>
      </c>
      <c r="E1550" t="str">
        <f>IF(IFERROR(LOOKUP(מרקובחצי[[#This Row],[ClientID]],קביעויות[הפלגה]),FALSE)=מרקובחצי[[#This Row],[ClientID]],1,"")</f>
        <v/>
      </c>
      <c r="F1550" t="str">
        <f>IF(IFERROR(LOOKUP(מרקובחצי[[#This Row],[ClientID]],סוגחציקבוע[S31]),FALSE)=מרקובחצי[[#This Row],[ClientID]],1,"")</f>
        <v/>
      </c>
      <c r="G1550">
        <f>IF(IFERROR(LOOKUP(מרקובחצי[[#This Row],[ClientID]],סוגחציקבוע[S32]),FALSE)=מרקובחצי[[#This Row],[ClientID]],1,"")</f>
        <v>1</v>
      </c>
      <c r="H1550" t="str">
        <f>IF(IFERROR(LOOKUP(מרקובחצי[[#This Row],[ClientID]],סוגחציקבוע[S33]),FALSE)=מרקובחצי[[#This Row],[ClientID]],1,"")</f>
        <v/>
      </c>
      <c r="I1550" t="str">
        <f>IF(IFERROR(LOOKUP(מרקובחצי[[#This Row],[ClientID]],סוגחציקבוע[S32&amp;33]),FALSE)=מרקובחצי[[#This Row],[ClientID]],1,"")</f>
        <v/>
      </c>
      <c r="J1550" s="19">
        <f>IF(SUM(מרקובחצי[[#This Row],[11]:[13]])=1,מרקובחצי[[#This Row],[עד ועד]],IF(SUM(R1549:T1550)=1,IF(מרקובחצי[[#This Row],[עד ועד]]&lt;J1549,מרקובחצי[[#This Row],[עד ועד]],J1549),J1549))</f>
        <v>31</v>
      </c>
      <c r="K1550" s="19">
        <f>IF(SUM(מרקובחצי[[#This Row],[11]:[13]])=1,מרקובחצי[[#This Row],[עד ועד]],IF(SUM(R1549:T1550)=1,IF(מרקובחצי[[#This Row],[עד ועד]]&gt;K1549,מרקובחצי[[#This Row],[עד ועד]],K1549),K1549))</f>
        <v>33</v>
      </c>
      <c r="L1550" s="19">
        <f>IF(AND(SUM(מרקובחצי[[#This Row],[31]:[33]])=1,SUM(U1549:W1549)=0),מרקובחצי[[#This Row],[מקס]]-מרקובחצי[[#This Row],[מינ]],"")</f>
        <v>2</v>
      </c>
      <c r="M1550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550" s="19" t="str">
        <f t="shared" si="24"/>
        <v>S22</v>
      </c>
      <c r="O1550" s="19" t="str">
        <f>IF(מרקובחצי[[#This Row],[קבעה הפלגה?]]=1,"",IF(AND(מרקובחצי[[#This Row],[עד ועד]]&lt;29,OR(מרקובחצי[[#This Row],[CycleNumber]]=1,AND(U1549=1,OR(מרקובחצי[[#This Row],[עד ועד]]&lt;J1549,מרקובחצי[[#This Row],[עד ועד]]&gt;K1549)),AND(V1549=1,מרקובחצי[[#This Row],[עד ועד]]&lt;J1549),W1549=1)),1,""))</f>
        <v/>
      </c>
      <c r="P1550" s="19" t="str">
        <f>IF(מרקובחצי[[#This Row],[קבעה הפלגה?]]=1,"",IF(AND(מרקובחצי[[#This Row],[עד ועד]]&gt;28,מרקובחצי[[#This Row],[עד ועד]]&lt;32,OR(מרקובחצי[[#This Row],[CycleNumber]]=1,AND(U1549=1),AND(V1549=1,OR(מרקובחצי[[#This Row],[עד ועד]]&lt;J1549,מרקובחצי[[#This Row],[עד ועד]]&gt;K1549)),W1549=1)),1,""))</f>
        <v/>
      </c>
      <c r="Q1550" s="19" t="str">
        <f>IF(מרקובחצי[[#This Row],[קבעה הפלגה?]]=1,"",IF(AND(מרקובחצי[[#This Row],[עד ועד]]&gt;31,OR(מרקובחצי[[#This Row],[CycleNumber]]=1,AND(U1549=1),AND(V1549=1,מרקובחצי[[#This Row],[עד ועד]]&gt;K1549),AND(W1549=1,OR(מרקובחצי[[#This Row],[עד ועד]]&gt;K1549,מרקובחצי[[#This Row],[עד ועד]]&lt;J1549)))),1,""))</f>
        <v/>
      </c>
      <c r="R1550" s="19" t="str">
        <f>IF(מרקובחצי[[#This Row],[CycleNumber]]&gt;1,IF(AND(O1549=1,מרקובחצי[[#This Row],[עד ועד]]&lt;29),1,""),"")</f>
        <v/>
      </c>
      <c r="S1550" s="19" t="str">
        <f>IF(מרקובחצי[[#This Row],[CycleNumber]]&gt;1,IF(OR(AND(O1549=1,מרקובחצי[[#This Row],[עד ועד]]&gt;28),AND(P1549=1),AND(Q1549=1,מרקובחצי[[#This Row],[עד ועד]]&lt;32)),1,""),"")</f>
        <v/>
      </c>
      <c r="T1550" s="19" t="str">
        <f>IF(מרקובחצי[[#This Row],[CycleNumber]]&gt;1,IF(AND(Q1549=1,מרקובחצי[[#This Row],[עד ועד]]&gt;31),1,""),"")</f>
        <v/>
      </c>
      <c r="U1550" s="19" t="str">
        <f>IF(מרקובחצי[[#This Row],[CycleNumber]]&gt;1,IF(AND(R1549=1,מרקובחצי[[#This Row],[עד ועד]]&lt;29),1,IF(AND(U1549=1,NOT(OR(מרקובחצי[[#This Row],[עד ועד]]&lt;J1549,מרקובחצי[[#This Row],[עד ועד]]&gt;K1549))),1,"")),"")</f>
        <v/>
      </c>
      <c r="V1550" s="19">
        <f>IF(מרקובחצי[[#This Row],[CycleNumber]]&gt;1,IF(AND(SUM(R1549:T1549)=1,מרקובחצי[[#This Row],[עד ועד]]&gt;28,מרקובחצי[[#This Row],[עד ועד]]&lt;32),1,IF(OR(S1549=1,AND(R1549=1,מרקובחצי[[#This Row],[עד ועד]]&gt;28),AND(T1549=1,מרקובחצי[[#This Row],[עד ועד]]&lt;32)),1,IF(AND(V1549=1,NOT(OR(מרקובחצי[[#This Row],[עד ועד]]&lt;J1549,מרקובחצי[[#This Row],[עד ועד]]&gt;K1549))),1,""))),"")</f>
        <v>1</v>
      </c>
      <c r="W1550" s="19" t="str">
        <f>IF(מרקובחצי[[#This Row],[CycleNumber]]&gt;1,IF(AND(T1549=1,מרקובחצי[[#This Row],[עד ועד]]&gt;31),1,IF(AND(W1549=1,NOT(OR(מרקובחצי[[#This Row],[עד ועד]]&lt;J1549,מרקובחצי[[#This Row],[עד ועד]]&gt;K1549))),1,"")),"")</f>
        <v/>
      </c>
      <c r="X1550" s="19" t="str">
        <f>IF(AND(מרקובחצי[[#This Row],[CycleNumber]]&lt;$B1551,SUM(מרקובחצי[[#This Row],[11]],R1551)=2),1,"")</f>
        <v/>
      </c>
      <c r="Y1550" s="19" t="str">
        <f>IF(AND(מרקובחצי[[#This Row],[CycleNumber]]&lt;$B1551,SUM(מרקובחצי[[#This Row],[11]],S1551)=2),1,"")</f>
        <v/>
      </c>
      <c r="Z1550" s="19" t="str">
        <f>IF(AND(מרקובחצי[[#This Row],[CycleNumber]]&lt;$B1551,SUM(מרקובחצי[[#This Row],[13]],S1551)=2),1,"")</f>
        <v/>
      </c>
      <c r="AA1550" s="19" t="str">
        <f>IF(AND(מרקובחצי[[#This Row],[CycleNumber]]&lt;$B1551,SUM(מרקובחצי[[#This Row],[13]],T1551)=2),1,"")</f>
        <v/>
      </c>
      <c r="AB1550" s="19" t="str">
        <f>IF(AND(מרקובחצי[[#This Row],[CycleNumber]]&lt;$B1551,SUM(מרקובחצי[[#This Row],[21]],U1551)=2),1,"")</f>
        <v/>
      </c>
      <c r="AC1550" s="19" t="str">
        <f>IF(AND(מרקובחצי[[#This Row],[CycleNumber]]&lt;$B1551,SUM(מרקובחצי[[#This Row],[21]],V1551)=2),1,"")</f>
        <v/>
      </c>
      <c r="AD1550" s="19" t="str">
        <f>IF(AND(מרקובחצי[[#This Row],[CycleNumber]]&lt;$B1551,SUM(מרקובחצי[[#This Row],[23]],V1551)=2),1,"")</f>
        <v/>
      </c>
      <c r="AE1550" s="19" t="str">
        <f>IF(AND(מרקובחצי[[#This Row],[CycleNumber]]&lt;$B1551,SUM(מרקובחצי[[#This Row],[23]],W1551)=2),1,"")</f>
        <v/>
      </c>
      <c r="AF1550" s="19" t="str">
        <f>IF(AND(מרקובחצי[[#This Row],[CycleNumber]]&lt;$B1551,SUM(מרקובחצי[[#This Row],[31]],O1551)=2),1,"")</f>
        <v/>
      </c>
      <c r="AG1550" s="19" t="str">
        <f>IF(AND(מרקובחצי[[#This Row],[CycleNumber]]&lt;$B1551,SUM(מרקובחצי[[#This Row],[31]],P1551)=2),1,"")</f>
        <v/>
      </c>
      <c r="AH1550" s="19" t="str">
        <f>IF(AND(מרקובחצי[[#This Row],[CycleNumber]]&lt;$B1551,SUM(מרקובחצי[[#This Row],[31]],Q1551)=2),1,"")</f>
        <v/>
      </c>
      <c r="AI1550" s="19" t="str">
        <f>IF(AND(מרקובחצי[[#This Row],[CycleNumber]]&lt;$B1551,SUM(U1550:U1551)=2),1,"")</f>
        <v/>
      </c>
      <c r="AJ1550" s="19" t="str">
        <f>IF(AND(מרקובחצי[[#This Row],[CycleNumber]]&lt;$B1551,SUM(מרקובחצי[[#This Row],[32]],O1551)=2),1,"")</f>
        <v/>
      </c>
      <c r="AK1550" s="19">
        <f>IF(AND(מרקובחצי[[#This Row],[CycleNumber]]&lt;$B1551,SUM(מרקובחצי[[#This Row],[32]],P1551)=2),1,"")</f>
        <v>1</v>
      </c>
      <c r="AL1550" s="19" t="str">
        <f>IF(AND(מרקובחצי[[#This Row],[CycleNumber]]&lt;$B1551,SUM(מרקובחצי[[#This Row],[32]],Q1551)=2),1,"")</f>
        <v/>
      </c>
      <c r="AM1550" s="19" t="str">
        <f>IF(AND(מרקובחצי[[#This Row],[CycleNumber]]&lt;$B1551,SUM(V1550:V1551)=2),1,"")</f>
        <v/>
      </c>
      <c r="AN1550" s="19" t="str">
        <f>IF(AND(מרקובחצי[[#This Row],[CycleNumber]]&lt;$B1551,SUM(מרקובחצי[[#This Row],[33]],O1551)=2),1,"")</f>
        <v/>
      </c>
      <c r="AO1550" s="19" t="str">
        <f>IF(AND(מרקובחצי[[#This Row],[CycleNumber]]&lt;$B1551,SUM(מרקובחצי[[#This Row],[33]],P1551)=2),1,"")</f>
        <v/>
      </c>
      <c r="AP1550" s="19" t="str">
        <f>IF(AND(מרקובחצי[[#This Row],[CycleNumber]]&lt;$B1551,SUM(מרקובחצי[[#This Row],[33]],Q1551)=2),1,"")</f>
        <v/>
      </c>
      <c r="AQ1550" s="19" t="str">
        <f>IF(AND(מרקובחצי[[#This Row],[CycleNumber]]&lt;$B1551,SUM(W1550:W1551)=2),1,"")</f>
        <v/>
      </c>
      <c r="AR1550" s="19" t="str">
        <f>IF(AND(מרקובחצי[[#This Row],[CycleNumber]]&lt;$B1551,SUM(מרקובחצי[[#This Row],[12]],S1551)=2),1,"")</f>
        <v/>
      </c>
      <c r="AS1550" s="19" t="str">
        <f>IF(AND(מרקובחצי[[#This Row],[CycleNumber]]&lt;$B1551,SUM(מרקובחצי[[#This Row],[22]],V1551)=2),1,"")</f>
        <v/>
      </c>
      <c r="AT1550" s="21">
        <f>SUM(מרקובחצי[[#This Row],[11]:[33]])</f>
        <v>1</v>
      </c>
    </row>
    <row r="1551" spans="1:46" ht="15.6" x14ac:dyDescent="0.25">
      <c r="A1551" s="19" t="s">
        <v>160</v>
      </c>
      <c r="B1551" s="19">
        <v>7</v>
      </c>
      <c r="C1551">
        <v>29</v>
      </c>
      <c r="D1551" s="19">
        <f>מרקובחצי[[#This Row],[LengthofCycle]]+1</f>
        <v>30</v>
      </c>
      <c r="E1551" t="str">
        <f>IF(IFERROR(LOOKUP(מרקובחצי[[#This Row],[ClientID]],קביעויות[הפלגה]),FALSE)=מרקובחצי[[#This Row],[ClientID]],1,"")</f>
        <v/>
      </c>
      <c r="F1551" t="str">
        <f>IF(IFERROR(LOOKUP(מרקובחצי[[#This Row],[ClientID]],סוגחציקבוע[S31]),FALSE)=מרקובחצי[[#This Row],[ClientID]],1,"")</f>
        <v/>
      </c>
      <c r="G1551">
        <f>IF(IFERROR(LOOKUP(מרקובחצי[[#This Row],[ClientID]],סוגחציקבוע[S32]),FALSE)=מרקובחצי[[#This Row],[ClientID]],1,"")</f>
        <v>1</v>
      </c>
      <c r="H1551" t="str">
        <f>IF(IFERROR(LOOKUP(מרקובחצי[[#This Row],[ClientID]],סוגחציקבוע[S33]),FALSE)=מרקובחצי[[#This Row],[ClientID]],1,"")</f>
        <v/>
      </c>
      <c r="I1551" t="str">
        <f>IF(IFERROR(LOOKUP(מרקובחצי[[#This Row],[ClientID]],סוגחציקבוע[S32&amp;33]),FALSE)=מרקובחצי[[#This Row],[ClientID]],1,"")</f>
        <v/>
      </c>
      <c r="J1551" s="19">
        <f>IF(SUM(מרקובחצי[[#This Row],[11]:[13]])=1,מרקובחצי[[#This Row],[עד ועד]],IF(SUM(R1550:T1551)=1,IF(מרקובחצי[[#This Row],[עד ועד]]&lt;J1550,מרקובחצי[[#This Row],[עד ועד]],J1550),J1550))</f>
        <v>30</v>
      </c>
      <c r="K1551" s="19">
        <f>IF(SUM(מרקובחצי[[#This Row],[11]:[13]])=1,מרקובחצי[[#This Row],[עד ועד]],IF(SUM(R1550:T1551)=1,IF(מרקובחצי[[#This Row],[עד ועד]]&gt;K1550,מרקובחצי[[#This Row],[עד ועד]],K1550),K1550))</f>
        <v>30</v>
      </c>
      <c r="L1551" s="19" t="str">
        <f>IF(AND(SUM(מרקובחצי[[#This Row],[31]:[33]])=1,SUM(U1550:W1550)=0),מרקובחצי[[#This Row],[מקס]]-מרקובחצי[[#This Row],[מינ]],"")</f>
        <v/>
      </c>
      <c r="M1551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S12</v>
      </c>
      <c r="N1551" s="19" t="str">
        <f t="shared" si="24"/>
        <v>S32</v>
      </c>
      <c r="O1551" s="19" t="str">
        <f>IF(מרקובחצי[[#This Row],[קבעה הפלגה?]]=1,"",IF(AND(מרקובחצי[[#This Row],[עד ועד]]&lt;29,OR(מרקובחצי[[#This Row],[CycleNumber]]=1,AND(U1550=1,OR(מרקובחצי[[#This Row],[עד ועד]]&lt;J1550,מרקובחצי[[#This Row],[עד ועד]]&gt;K1550)),AND(V1550=1,מרקובחצי[[#This Row],[עד ועד]]&lt;J1550),W1550=1)),1,""))</f>
        <v/>
      </c>
      <c r="P1551" s="19">
        <f>IF(מרקובחצי[[#This Row],[קבעה הפלגה?]]=1,"",IF(AND(מרקובחצי[[#This Row],[עד ועד]]&gt;28,מרקובחצי[[#This Row],[עד ועד]]&lt;32,OR(מרקובחצי[[#This Row],[CycleNumber]]=1,AND(U1550=1),AND(V1550=1,OR(מרקובחצי[[#This Row],[עד ועד]]&lt;J1550,מרקובחצי[[#This Row],[עד ועד]]&gt;K1550)),W1550=1)),1,""))</f>
        <v>1</v>
      </c>
      <c r="Q1551" s="19" t="str">
        <f>IF(מרקובחצי[[#This Row],[קבעה הפלגה?]]=1,"",IF(AND(מרקובחצי[[#This Row],[עד ועד]]&gt;31,OR(מרקובחצי[[#This Row],[CycleNumber]]=1,AND(U1550=1),AND(V1550=1,מרקובחצי[[#This Row],[עד ועד]]&gt;K1550),AND(W1550=1,OR(מרקובחצי[[#This Row],[עד ועד]]&gt;K1550,מרקובחצי[[#This Row],[עד ועד]]&lt;J1550)))),1,""))</f>
        <v/>
      </c>
      <c r="R1551" s="19" t="str">
        <f>IF(מרקובחצי[[#This Row],[CycleNumber]]&gt;1,IF(AND(O1550=1,מרקובחצי[[#This Row],[עד ועד]]&lt;29),1,""),"")</f>
        <v/>
      </c>
      <c r="S1551" s="19" t="str">
        <f>IF(מרקובחצי[[#This Row],[CycleNumber]]&gt;1,IF(OR(AND(O1550=1,מרקובחצי[[#This Row],[עד ועד]]&gt;28),AND(P1550=1),AND(Q1550=1,מרקובחצי[[#This Row],[עד ועד]]&lt;32)),1,""),"")</f>
        <v/>
      </c>
      <c r="T1551" s="19" t="str">
        <f>IF(מרקובחצי[[#This Row],[CycleNumber]]&gt;1,IF(AND(Q1550=1,מרקובחצי[[#This Row],[עד ועד]]&gt;31),1,""),"")</f>
        <v/>
      </c>
      <c r="U1551" s="19" t="str">
        <f>IF(מרקובחצי[[#This Row],[CycleNumber]]&gt;1,IF(AND(R1550=1,מרקובחצי[[#This Row],[עד ועד]]&lt;29),1,IF(AND(U1550=1,NOT(OR(מרקובחצי[[#This Row],[עד ועד]]&lt;J1550,מרקובחצי[[#This Row],[עד ועד]]&gt;K1550))),1,"")),"")</f>
        <v/>
      </c>
      <c r="V1551" s="19" t="str">
        <f>IF(מרקובחצי[[#This Row],[CycleNumber]]&gt;1,IF(AND(SUM(R1550:T1550)=1,מרקובחצי[[#This Row],[עד ועד]]&gt;28,מרקובחצי[[#This Row],[עד ועד]]&lt;32),1,IF(OR(S1550=1,AND(R1550=1,מרקובחצי[[#This Row],[עד ועד]]&gt;28),AND(T1550=1,מרקובחצי[[#This Row],[עד ועד]]&lt;32)),1,IF(AND(V1550=1,NOT(OR(מרקובחצי[[#This Row],[עד ועד]]&lt;J1550,מרקובחצי[[#This Row],[עד ועד]]&gt;K1550))),1,""))),"")</f>
        <v/>
      </c>
      <c r="W1551" s="19" t="str">
        <f>IF(מרקובחצי[[#This Row],[CycleNumber]]&gt;1,IF(AND(T1550=1,מרקובחצי[[#This Row],[עד ועד]]&gt;31),1,IF(AND(W1550=1,NOT(OR(מרקובחצי[[#This Row],[עד ועד]]&lt;J1550,מרקובחצי[[#This Row],[עד ועד]]&gt;K1550))),1,"")),"")</f>
        <v/>
      </c>
      <c r="X1551" s="19" t="str">
        <f>IF(AND(מרקובחצי[[#This Row],[CycleNumber]]&lt;$B1552,SUM(מרקובחצי[[#This Row],[11]],R1552)=2),1,"")</f>
        <v/>
      </c>
      <c r="Y1551" s="19" t="str">
        <f>IF(AND(מרקובחצי[[#This Row],[CycleNumber]]&lt;$B1552,SUM(מרקובחצי[[#This Row],[11]],S1552)=2),1,"")</f>
        <v/>
      </c>
      <c r="Z1551" s="19" t="str">
        <f>IF(AND(מרקובחצי[[#This Row],[CycleNumber]]&lt;$B1552,SUM(מרקובחצי[[#This Row],[13]],S1552)=2),1,"")</f>
        <v/>
      </c>
      <c r="AA1551" s="19" t="str">
        <f>IF(AND(מרקובחצי[[#This Row],[CycleNumber]]&lt;$B1552,SUM(מרקובחצי[[#This Row],[13]],T1552)=2),1,"")</f>
        <v/>
      </c>
      <c r="AB1551" s="19" t="str">
        <f>IF(AND(מרקובחצי[[#This Row],[CycleNumber]]&lt;$B1552,SUM(מרקובחצי[[#This Row],[21]],U1552)=2),1,"")</f>
        <v/>
      </c>
      <c r="AC1551" s="19" t="str">
        <f>IF(AND(מרקובחצי[[#This Row],[CycleNumber]]&lt;$B1552,SUM(מרקובחצי[[#This Row],[21]],V1552)=2),1,"")</f>
        <v/>
      </c>
      <c r="AD1551" s="19" t="str">
        <f>IF(AND(מרקובחצי[[#This Row],[CycleNumber]]&lt;$B1552,SUM(מרקובחצי[[#This Row],[23]],V1552)=2),1,"")</f>
        <v/>
      </c>
      <c r="AE1551" s="19" t="str">
        <f>IF(AND(מרקובחצי[[#This Row],[CycleNumber]]&lt;$B1552,SUM(מרקובחצי[[#This Row],[23]],W1552)=2),1,"")</f>
        <v/>
      </c>
      <c r="AF1551" s="19" t="str">
        <f>IF(AND(מרקובחצי[[#This Row],[CycleNumber]]&lt;$B1552,SUM(מרקובחצי[[#This Row],[31]],O1552)=2),1,"")</f>
        <v/>
      </c>
      <c r="AG1551" s="19" t="str">
        <f>IF(AND(מרקובחצי[[#This Row],[CycleNumber]]&lt;$B1552,SUM(מרקובחצי[[#This Row],[31]],P1552)=2),1,"")</f>
        <v/>
      </c>
      <c r="AH1551" s="19" t="str">
        <f>IF(AND(מרקובחצי[[#This Row],[CycleNumber]]&lt;$B1552,SUM(מרקובחצי[[#This Row],[31]],Q1552)=2),1,"")</f>
        <v/>
      </c>
      <c r="AI1551" s="19" t="str">
        <f>IF(AND(מרקובחצי[[#This Row],[CycleNumber]]&lt;$B1552,SUM(U1551:U1552)=2),1,"")</f>
        <v/>
      </c>
      <c r="AJ1551" s="19" t="str">
        <f>IF(AND(מרקובחצי[[#This Row],[CycleNumber]]&lt;$B1552,SUM(מרקובחצי[[#This Row],[32]],O1552)=2),1,"")</f>
        <v/>
      </c>
      <c r="AK1551" s="19" t="str">
        <f>IF(AND(מרקובחצי[[#This Row],[CycleNumber]]&lt;$B1552,SUM(מרקובחצי[[#This Row],[32]],P1552)=2),1,"")</f>
        <v/>
      </c>
      <c r="AL1551" s="19" t="str">
        <f>IF(AND(מרקובחצי[[#This Row],[CycleNumber]]&lt;$B1552,SUM(מרקובחצי[[#This Row],[32]],Q1552)=2),1,"")</f>
        <v/>
      </c>
      <c r="AM1551" s="19" t="str">
        <f>IF(AND(מרקובחצי[[#This Row],[CycleNumber]]&lt;$B1552,SUM(V1551:V1552)=2),1,"")</f>
        <v/>
      </c>
      <c r="AN1551" s="19" t="str">
        <f>IF(AND(מרקובחצי[[#This Row],[CycleNumber]]&lt;$B1552,SUM(מרקובחצי[[#This Row],[33]],O1552)=2),1,"")</f>
        <v/>
      </c>
      <c r="AO1551" s="19" t="str">
        <f>IF(AND(מרקובחצי[[#This Row],[CycleNumber]]&lt;$B1552,SUM(מרקובחצי[[#This Row],[33]],P1552)=2),1,"")</f>
        <v/>
      </c>
      <c r="AP1551" s="19" t="str">
        <f>IF(AND(מרקובחצי[[#This Row],[CycleNumber]]&lt;$B1552,SUM(מרקובחצי[[#This Row],[33]],Q1552)=2),1,"")</f>
        <v/>
      </c>
      <c r="AQ1551" s="19" t="str">
        <f>IF(AND(מרקובחצי[[#This Row],[CycleNumber]]&lt;$B1552,SUM(W1551:W1552)=2),1,"")</f>
        <v/>
      </c>
      <c r="AR1551" s="19">
        <f>IF(AND(מרקובחצי[[#This Row],[CycleNumber]]&lt;$B1552,SUM(מרקובחצי[[#This Row],[12]],S1552)=2),1,"")</f>
        <v>1</v>
      </c>
      <c r="AS1551" s="19" t="str">
        <f>IF(AND(מרקובחצי[[#This Row],[CycleNumber]]&lt;$B1552,SUM(מרקובחצי[[#This Row],[22]],V1552)=2),1,"")</f>
        <v/>
      </c>
      <c r="AT1551" s="21">
        <f>SUM(מרקובחצי[[#This Row],[11]:[33]])</f>
        <v>1</v>
      </c>
    </row>
    <row r="1552" spans="1:46" ht="15.6" x14ac:dyDescent="0.25">
      <c r="A1552" s="19" t="s">
        <v>160</v>
      </c>
      <c r="B1552" s="19">
        <v>8</v>
      </c>
      <c r="C1552">
        <v>28</v>
      </c>
      <c r="D1552" s="19">
        <f>מרקובחצי[[#This Row],[LengthofCycle]]+1</f>
        <v>29</v>
      </c>
      <c r="E1552" t="str">
        <f>IF(IFERROR(LOOKUP(מרקובחצי[[#This Row],[ClientID]],קביעויות[הפלגה]),FALSE)=מרקובחצי[[#This Row],[ClientID]],1,"")</f>
        <v/>
      </c>
      <c r="F1552" t="str">
        <f>IF(IFERROR(LOOKUP(מרקובחצי[[#This Row],[ClientID]],סוגחציקבוע[S31]),FALSE)=מרקובחצי[[#This Row],[ClientID]],1,"")</f>
        <v/>
      </c>
      <c r="G1552">
        <f>IF(IFERROR(LOOKUP(מרקובחצי[[#This Row],[ClientID]],סוגחציקבוע[S32]),FALSE)=מרקובחצי[[#This Row],[ClientID]],1,"")</f>
        <v>1</v>
      </c>
      <c r="H1552" t="str">
        <f>IF(IFERROR(LOOKUP(מרקובחצי[[#This Row],[ClientID]],סוגחציקבוע[S33]),FALSE)=מרקובחצי[[#This Row],[ClientID]],1,"")</f>
        <v/>
      </c>
      <c r="I1552" t="str">
        <f>IF(IFERROR(LOOKUP(מרקובחצי[[#This Row],[ClientID]],סוגחציקבוע[S32&amp;33]),FALSE)=מרקובחצי[[#This Row],[ClientID]],1,"")</f>
        <v/>
      </c>
      <c r="J1552" s="19">
        <f>IF(SUM(מרקובחצי[[#This Row],[11]:[13]])=1,מרקובחצי[[#This Row],[עד ועד]],IF(SUM(R1551:T1552)=1,IF(מרקובחצי[[#This Row],[עד ועד]]&lt;J1551,מרקובחצי[[#This Row],[עד ועד]],J1551),J1551))</f>
        <v>29</v>
      </c>
      <c r="K1552" s="19">
        <f>IF(SUM(מרקובחצי[[#This Row],[11]:[13]])=1,מרקובחצי[[#This Row],[עד ועד]],IF(SUM(R1551:T1552)=1,IF(מרקובחצי[[#This Row],[עד ועד]]&gt;K1551,מרקובחצי[[#This Row],[עד ועד]],K1551),K1551))</f>
        <v>30</v>
      </c>
      <c r="L1552" s="19" t="str">
        <f>IF(AND(SUM(מרקובחצי[[#This Row],[31]:[33]])=1,SUM(U1551:W1551)=0),מרקובחצי[[#This Row],[מקס]]-מרקובחצי[[#This Row],[מינ]],"")</f>
        <v/>
      </c>
      <c r="M1552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552" s="19" t="str">
        <f t="shared" si="24"/>
        <v>S12</v>
      </c>
      <c r="O1552" s="19" t="str">
        <f>IF(מרקובחצי[[#This Row],[קבעה הפלגה?]]=1,"",IF(AND(מרקובחצי[[#This Row],[עד ועד]]&lt;29,OR(מרקובחצי[[#This Row],[CycleNumber]]=1,AND(U1551=1,OR(מרקובחצי[[#This Row],[עד ועד]]&lt;J1551,מרקובחצי[[#This Row],[עד ועד]]&gt;K1551)),AND(V1551=1,מרקובחצי[[#This Row],[עד ועד]]&lt;J1551),W1551=1)),1,""))</f>
        <v/>
      </c>
      <c r="P1552" s="19" t="str">
        <f>IF(מרקובחצי[[#This Row],[קבעה הפלגה?]]=1,"",IF(AND(מרקובחצי[[#This Row],[עד ועד]]&gt;28,מרקובחצי[[#This Row],[עד ועד]]&lt;32,OR(מרקובחצי[[#This Row],[CycleNumber]]=1,AND(U1551=1),AND(V1551=1,OR(מרקובחצי[[#This Row],[עד ועד]]&lt;J1551,מרקובחצי[[#This Row],[עד ועד]]&gt;K1551)),W1551=1)),1,""))</f>
        <v/>
      </c>
      <c r="Q1552" s="19" t="str">
        <f>IF(מרקובחצי[[#This Row],[קבעה הפלגה?]]=1,"",IF(AND(מרקובחצי[[#This Row],[עד ועד]]&gt;31,OR(מרקובחצי[[#This Row],[CycleNumber]]=1,AND(U1551=1),AND(V1551=1,מרקובחצי[[#This Row],[עד ועד]]&gt;K1551),AND(W1551=1,OR(מרקובחצי[[#This Row],[עד ועד]]&gt;K1551,מרקובחצי[[#This Row],[עד ועד]]&lt;J1551)))),1,""))</f>
        <v/>
      </c>
      <c r="R1552" s="19" t="str">
        <f>IF(מרקובחצי[[#This Row],[CycleNumber]]&gt;1,IF(AND(O1551=1,מרקובחצי[[#This Row],[עד ועד]]&lt;29),1,""),"")</f>
        <v/>
      </c>
      <c r="S1552" s="19">
        <f>IF(מרקובחצי[[#This Row],[CycleNumber]]&gt;1,IF(OR(AND(O1551=1,מרקובחצי[[#This Row],[עד ועד]]&gt;28),AND(P1551=1),AND(Q1551=1,מרקובחצי[[#This Row],[עד ועד]]&lt;32)),1,""),"")</f>
        <v>1</v>
      </c>
      <c r="T1552" s="19" t="str">
        <f>IF(מרקובחצי[[#This Row],[CycleNumber]]&gt;1,IF(AND(Q1551=1,מרקובחצי[[#This Row],[עד ועד]]&gt;31),1,""),"")</f>
        <v/>
      </c>
      <c r="U1552" s="19" t="str">
        <f>IF(מרקובחצי[[#This Row],[CycleNumber]]&gt;1,IF(AND(R1551=1,מרקובחצי[[#This Row],[עד ועד]]&lt;29),1,IF(AND(U1551=1,NOT(OR(מרקובחצי[[#This Row],[עד ועד]]&lt;J1551,מרקובחצי[[#This Row],[עד ועד]]&gt;K1551))),1,"")),"")</f>
        <v/>
      </c>
      <c r="V1552" s="19" t="str">
        <f>IF(מרקובחצי[[#This Row],[CycleNumber]]&gt;1,IF(AND(SUM(R1551:T1551)=1,מרקובחצי[[#This Row],[עד ועד]]&gt;28,מרקובחצי[[#This Row],[עד ועד]]&lt;32),1,IF(OR(S1551=1,AND(R1551=1,מרקובחצי[[#This Row],[עד ועד]]&gt;28),AND(T1551=1,מרקובחצי[[#This Row],[עד ועד]]&lt;32)),1,IF(AND(V1551=1,NOT(OR(מרקובחצי[[#This Row],[עד ועד]]&lt;J1551,מרקובחצי[[#This Row],[עד ועד]]&gt;K1551))),1,""))),"")</f>
        <v/>
      </c>
      <c r="W1552" s="19" t="str">
        <f>IF(מרקובחצי[[#This Row],[CycleNumber]]&gt;1,IF(AND(T1551=1,מרקובחצי[[#This Row],[עד ועד]]&gt;31),1,IF(AND(W1551=1,NOT(OR(מרקובחצי[[#This Row],[עד ועד]]&lt;J1551,מרקובחצי[[#This Row],[עד ועד]]&gt;K1551))),1,"")),"")</f>
        <v/>
      </c>
      <c r="X1552" s="19" t="str">
        <f>IF(AND(מרקובחצי[[#This Row],[CycleNumber]]&lt;$B1553,SUM(מרקובחצי[[#This Row],[11]],R1553)=2),1,"")</f>
        <v/>
      </c>
      <c r="Y1552" s="19" t="str">
        <f>IF(AND(מרקובחצי[[#This Row],[CycleNumber]]&lt;$B1553,SUM(מרקובחצי[[#This Row],[11]],S1553)=2),1,"")</f>
        <v/>
      </c>
      <c r="Z1552" s="19" t="str">
        <f>IF(AND(מרקובחצי[[#This Row],[CycleNumber]]&lt;$B1553,SUM(מרקובחצי[[#This Row],[13]],S1553)=2),1,"")</f>
        <v/>
      </c>
      <c r="AA1552" s="19" t="str">
        <f>IF(AND(מרקובחצי[[#This Row],[CycleNumber]]&lt;$B1553,SUM(מרקובחצי[[#This Row],[13]],T1553)=2),1,"")</f>
        <v/>
      </c>
      <c r="AB1552" s="19" t="str">
        <f>IF(AND(מרקובחצי[[#This Row],[CycleNumber]]&lt;$B1553,SUM(מרקובחצי[[#This Row],[21]],U1553)=2),1,"")</f>
        <v/>
      </c>
      <c r="AC1552" s="19" t="str">
        <f>IF(AND(מרקובחצי[[#This Row],[CycleNumber]]&lt;$B1553,SUM(מרקובחצי[[#This Row],[21]],V1553)=2),1,"")</f>
        <v/>
      </c>
      <c r="AD1552" s="19" t="str">
        <f>IF(AND(מרקובחצי[[#This Row],[CycleNumber]]&lt;$B1553,SUM(מרקובחצי[[#This Row],[23]],V1553)=2),1,"")</f>
        <v/>
      </c>
      <c r="AE1552" s="19" t="str">
        <f>IF(AND(מרקובחצי[[#This Row],[CycleNumber]]&lt;$B1553,SUM(מרקובחצי[[#This Row],[23]],W1553)=2),1,"")</f>
        <v/>
      </c>
      <c r="AF1552" s="19" t="str">
        <f>IF(AND(מרקובחצי[[#This Row],[CycleNumber]]&lt;$B1553,SUM(מרקובחצי[[#This Row],[31]],O1553)=2),1,"")</f>
        <v/>
      </c>
      <c r="AG1552" s="19" t="str">
        <f>IF(AND(מרקובחצי[[#This Row],[CycleNumber]]&lt;$B1553,SUM(מרקובחצי[[#This Row],[31]],P1553)=2),1,"")</f>
        <v/>
      </c>
      <c r="AH1552" s="19" t="str">
        <f>IF(AND(מרקובחצי[[#This Row],[CycleNumber]]&lt;$B1553,SUM(מרקובחצי[[#This Row],[31]],Q1553)=2),1,"")</f>
        <v/>
      </c>
      <c r="AI1552" s="19" t="str">
        <f>IF(AND(מרקובחצי[[#This Row],[CycleNumber]]&lt;$B1553,SUM(U1552:U1553)=2),1,"")</f>
        <v/>
      </c>
      <c r="AJ1552" s="19" t="str">
        <f>IF(AND(מרקובחצי[[#This Row],[CycleNumber]]&lt;$B1553,SUM(מרקובחצי[[#This Row],[32]],O1553)=2),1,"")</f>
        <v/>
      </c>
      <c r="AK1552" s="19" t="str">
        <f>IF(AND(מרקובחצי[[#This Row],[CycleNumber]]&lt;$B1553,SUM(מרקובחצי[[#This Row],[32]],P1553)=2),1,"")</f>
        <v/>
      </c>
      <c r="AL1552" s="19" t="str">
        <f>IF(AND(מרקובחצי[[#This Row],[CycleNumber]]&lt;$B1553,SUM(מרקובחצי[[#This Row],[32]],Q1553)=2),1,"")</f>
        <v/>
      </c>
      <c r="AM1552" s="19" t="str">
        <f>IF(AND(מרקובחצי[[#This Row],[CycleNumber]]&lt;$B1553,SUM(V1552:V1553)=2),1,"")</f>
        <v/>
      </c>
      <c r="AN1552" s="19" t="str">
        <f>IF(AND(מרקובחצי[[#This Row],[CycleNumber]]&lt;$B1553,SUM(מרקובחצי[[#This Row],[33]],O1553)=2),1,"")</f>
        <v/>
      </c>
      <c r="AO1552" s="19" t="str">
        <f>IF(AND(מרקובחצי[[#This Row],[CycleNumber]]&lt;$B1553,SUM(מרקובחצי[[#This Row],[33]],P1553)=2),1,"")</f>
        <v/>
      </c>
      <c r="AP1552" s="19" t="str">
        <f>IF(AND(מרקובחצי[[#This Row],[CycleNumber]]&lt;$B1553,SUM(מרקובחצי[[#This Row],[33]],Q1553)=2),1,"")</f>
        <v/>
      </c>
      <c r="AQ1552" s="19" t="str">
        <f>IF(AND(מרקובחצי[[#This Row],[CycleNumber]]&lt;$B1553,SUM(W1552:W1553)=2),1,"")</f>
        <v/>
      </c>
      <c r="AR1552" s="19" t="str">
        <f>IF(AND(מרקובחצי[[#This Row],[CycleNumber]]&lt;$B1553,SUM(מרקובחצי[[#This Row],[12]],S1553)=2),1,"")</f>
        <v/>
      </c>
      <c r="AS1552" s="19">
        <f>IF(AND(מרקובחצי[[#This Row],[CycleNumber]]&lt;$B1553,SUM(מרקובחצי[[#This Row],[22]],V1553)=2),1,"")</f>
        <v>1</v>
      </c>
      <c r="AT1552" s="21">
        <f>SUM(מרקובחצי[[#This Row],[11]:[33]])</f>
        <v>1</v>
      </c>
    </row>
    <row r="1553" spans="1:46" ht="15.6" x14ac:dyDescent="0.25">
      <c r="A1553" s="19" t="s">
        <v>160</v>
      </c>
      <c r="B1553" s="19">
        <v>9</v>
      </c>
      <c r="C1553">
        <v>28</v>
      </c>
      <c r="D1553" s="19">
        <f>מרקובחצי[[#This Row],[LengthofCycle]]+1</f>
        <v>29</v>
      </c>
      <c r="E1553" t="str">
        <f>IF(IFERROR(LOOKUP(מרקובחצי[[#This Row],[ClientID]],קביעויות[הפלגה]),FALSE)=מרקובחצי[[#This Row],[ClientID]],1,"")</f>
        <v/>
      </c>
      <c r="F1553" t="str">
        <f>IF(IFERROR(LOOKUP(מרקובחצי[[#This Row],[ClientID]],סוגחציקבוע[S31]),FALSE)=מרקובחצי[[#This Row],[ClientID]],1,"")</f>
        <v/>
      </c>
      <c r="G1553">
        <f>IF(IFERROR(LOOKUP(מרקובחצי[[#This Row],[ClientID]],סוגחציקבוע[S32]),FALSE)=מרקובחצי[[#This Row],[ClientID]],1,"")</f>
        <v>1</v>
      </c>
      <c r="H1553" t="str">
        <f>IF(IFERROR(LOOKUP(מרקובחצי[[#This Row],[ClientID]],סוגחציקבוע[S33]),FALSE)=מרקובחצי[[#This Row],[ClientID]],1,"")</f>
        <v/>
      </c>
      <c r="I1553" t="str">
        <f>IF(IFERROR(LOOKUP(מרקובחצי[[#This Row],[ClientID]],סוגחציקבוע[S32&amp;33]),FALSE)=מרקובחצי[[#This Row],[ClientID]],1,"")</f>
        <v/>
      </c>
      <c r="J1553" s="19">
        <f>IF(SUM(מרקובחצי[[#This Row],[11]:[13]])=1,מרקובחצי[[#This Row],[עד ועד]],IF(SUM(R1552:T1553)=1,IF(מרקובחצי[[#This Row],[עד ועד]]&lt;J1552,מרקובחצי[[#This Row],[עד ועד]],J1552),J1552))</f>
        <v>29</v>
      </c>
      <c r="K1553" s="19">
        <f>IF(SUM(מרקובחצי[[#This Row],[11]:[13]])=1,מרקובחצי[[#This Row],[עד ועד]],IF(SUM(R1552:T1553)=1,IF(מרקובחצי[[#This Row],[עד ועד]]&gt;K1552,מרקובחצי[[#This Row],[עד ועד]],K1552),K1552))</f>
        <v>30</v>
      </c>
      <c r="L1553" s="19">
        <f>IF(AND(SUM(מרקובחצי[[#This Row],[31]:[33]])=1,SUM(U1552:W1552)=0),מרקובחצי[[#This Row],[מקס]]-מרקובחצי[[#This Row],[מינ]],"")</f>
        <v>1</v>
      </c>
      <c r="M1553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S32</v>
      </c>
      <c r="N1553" s="19" t="str">
        <f t="shared" si="24"/>
        <v>S22</v>
      </c>
      <c r="O1553" s="19" t="str">
        <f>IF(מרקובחצי[[#This Row],[קבעה הפלגה?]]=1,"",IF(AND(מרקובחצי[[#This Row],[עד ועד]]&lt;29,OR(מרקובחצי[[#This Row],[CycleNumber]]=1,AND(U1552=1,OR(מרקובחצי[[#This Row],[עד ועד]]&lt;J1552,מרקובחצי[[#This Row],[עד ועד]]&gt;K1552)),AND(V1552=1,מרקובחצי[[#This Row],[עד ועד]]&lt;J1552),W1552=1)),1,""))</f>
        <v/>
      </c>
      <c r="P1553" s="19" t="str">
        <f>IF(מרקובחצי[[#This Row],[קבעה הפלגה?]]=1,"",IF(AND(מרקובחצי[[#This Row],[עד ועד]]&gt;28,מרקובחצי[[#This Row],[עד ועד]]&lt;32,OR(מרקובחצי[[#This Row],[CycleNumber]]=1,AND(U1552=1),AND(V1552=1,OR(מרקובחצי[[#This Row],[עד ועד]]&lt;J1552,מרקובחצי[[#This Row],[עד ועד]]&gt;K1552)),W1552=1)),1,""))</f>
        <v/>
      </c>
      <c r="Q1553" s="19" t="str">
        <f>IF(מרקובחצי[[#This Row],[קבעה הפלגה?]]=1,"",IF(AND(מרקובחצי[[#This Row],[עד ועד]]&gt;31,OR(מרקובחצי[[#This Row],[CycleNumber]]=1,AND(U1552=1),AND(V1552=1,מרקובחצי[[#This Row],[עד ועד]]&gt;K1552),AND(W1552=1,OR(מרקובחצי[[#This Row],[עד ועד]]&gt;K1552,מרקובחצי[[#This Row],[עד ועד]]&lt;J1552)))),1,""))</f>
        <v/>
      </c>
      <c r="R1553" s="19" t="str">
        <f>IF(מרקובחצי[[#This Row],[CycleNumber]]&gt;1,IF(AND(O1552=1,מרקובחצי[[#This Row],[עד ועד]]&lt;29),1,""),"")</f>
        <v/>
      </c>
      <c r="S1553" s="19" t="str">
        <f>IF(מרקובחצי[[#This Row],[CycleNumber]]&gt;1,IF(OR(AND(O1552=1,מרקובחצי[[#This Row],[עד ועד]]&gt;28),AND(P1552=1),AND(Q1552=1,מרקובחצי[[#This Row],[עד ועד]]&lt;32)),1,""),"")</f>
        <v/>
      </c>
      <c r="T1553" s="19" t="str">
        <f>IF(מרקובחצי[[#This Row],[CycleNumber]]&gt;1,IF(AND(Q1552=1,מרקובחצי[[#This Row],[עד ועד]]&gt;31),1,""),"")</f>
        <v/>
      </c>
      <c r="U1553" s="19" t="str">
        <f>IF(מרקובחצי[[#This Row],[CycleNumber]]&gt;1,IF(AND(R1552=1,מרקובחצי[[#This Row],[עד ועד]]&lt;29),1,IF(AND(U1552=1,NOT(OR(מרקובחצי[[#This Row],[עד ועד]]&lt;J1552,מרקובחצי[[#This Row],[עד ועד]]&gt;K1552))),1,"")),"")</f>
        <v/>
      </c>
      <c r="V1553" s="19">
        <f>IF(מרקובחצי[[#This Row],[CycleNumber]]&gt;1,IF(AND(SUM(R1552:T1552)=1,מרקובחצי[[#This Row],[עד ועד]]&gt;28,מרקובחצי[[#This Row],[עד ועד]]&lt;32),1,IF(OR(S1552=1,AND(R1552=1,מרקובחצי[[#This Row],[עד ועד]]&gt;28),AND(T1552=1,מרקובחצי[[#This Row],[עד ועד]]&lt;32)),1,IF(AND(V1552=1,NOT(OR(מרקובחצי[[#This Row],[עד ועד]]&lt;J1552,מרקובחצי[[#This Row],[עד ועד]]&gt;K1552))),1,""))),"")</f>
        <v>1</v>
      </c>
      <c r="W1553" s="19" t="str">
        <f>IF(מרקובחצי[[#This Row],[CycleNumber]]&gt;1,IF(AND(T1552=1,מרקובחצי[[#This Row],[עד ועד]]&gt;31),1,IF(AND(W1552=1,NOT(OR(מרקובחצי[[#This Row],[עד ועד]]&lt;J1552,מרקובחצי[[#This Row],[עד ועד]]&gt;K1552))),1,"")),"")</f>
        <v/>
      </c>
      <c r="X1553" s="19" t="str">
        <f>IF(AND(מרקובחצי[[#This Row],[CycleNumber]]&lt;$B1554,SUM(מרקובחצי[[#This Row],[11]],R1554)=2),1,"")</f>
        <v/>
      </c>
      <c r="Y1553" s="19" t="str">
        <f>IF(AND(מרקובחצי[[#This Row],[CycleNumber]]&lt;$B1554,SUM(מרקובחצי[[#This Row],[11]],S1554)=2),1,"")</f>
        <v/>
      </c>
      <c r="Z1553" s="19" t="str">
        <f>IF(AND(מרקובחצי[[#This Row],[CycleNumber]]&lt;$B1554,SUM(מרקובחצי[[#This Row],[13]],S1554)=2),1,"")</f>
        <v/>
      </c>
      <c r="AA1553" s="19" t="str">
        <f>IF(AND(מרקובחצי[[#This Row],[CycleNumber]]&lt;$B1554,SUM(מרקובחצי[[#This Row],[13]],T1554)=2),1,"")</f>
        <v/>
      </c>
      <c r="AB1553" s="19" t="str">
        <f>IF(AND(מרקובחצי[[#This Row],[CycleNumber]]&lt;$B1554,SUM(מרקובחצי[[#This Row],[21]],U1554)=2),1,"")</f>
        <v/>
      </c>
      <c r="AC1553" s="19" t="str">
        <f>IF(AND(מרקובחצי[[#This Row],[CycleNumber]]&lt;$B1554,SUM(מרקובחצי[[#This Row],[21]],V1554)=2),1,"")</f>
        <v/>
      </c>
      <c r="AD1553" s="19" t="str">
        <f>IF(AND(מרקובחצי[[#This Row],[CycleNumber]]&lt;$B1554,SUM(מרקובחצי[[#This Row],[23]],V1554)=2),1,"")</f>
        <v/>
      </c>
      <c r="AE1553" s="19" t="str">
        <f>IF(AND(מרקובחצי[[#This Row],[CycleNumber]]&lt;$B1554,SUM(מרקובחצי[[#This Row],[23]],W1554)=2),1,"")</f>
        <v/>
      </c>
      <c r="AF1553" s="19" t="str">
        <f>IF(AND(מרקובחצי[[#This Row],[CycleNumber]]&lt;$B1554,SUM(מרקובחצי[[#This Row],[31]],O1554)=2),1,"")</f>
        <v/>
      </c>
      <c r="AG1553" s="19" t="str">
        <f>IF(AND(מרקובחצי[[#This Row],[CycleNumber]]&lt;$B1554,SUM(מרקובחצי[[#This Row],[31]],P1554)=2),1,"")</f>
        <v/>
      </c>
      <c r="AH1553" s="19" t="str">
        <f>IF(AND(מרקובחצי[[#This Row],[CycleNumber]]&lt;$B1554,SUM(מרקובחצי[[#This Row],[31]],Q1554)=2),1,"")</f>
        <v/>
      </c>
      <c r="AI1553" s="19" t="str">
        <f>IF(AND(מרקובחצי[[#This Row],[CycleNumber]]&lt;$B1554,SUM(U1553:U1554)=2),1,"")</f>
        <v/>
      </c>
      <c r="AJ1553" s="19" t="str">
        <f>IF(AND(מרקובחצי[[#This Row],[CycleNumber]]&lt;$B1554,SUM(מרקובחצי[[#This Row],[32]],O1554)=2),1,"")</f>
        <v/>
      </c>
      <c r="AK1553" s="19" t="str">
        <f>IF(AND(מרקובחצי[[#This Row],[CycleNumber]]&lt;$B1554,SUM(מרקובחצי[[#This Row],[32]],P1554)=2),1,"")</f>
        <v/>
      </c>
      <c r="AL1553" s="19">
        <f>IF(AND(מרקובחצי[[#This Row],[CycleNumber]]&lt;$B1554,SUM(מרקובחצי[[#This Row],[32]],Q1554)=2),1,"")</f>
        <v>1</v>
      </c>
      <c r="AM1553" s="19" t="str">
        <f>IF(AND(מרקובחצי[[#This Row],[CycleNumber]]&lt;$B1554,SUM(V1553:V1554)=2),1,"")</f>
        <v/>
      </c>
      <c r="AN1553" s="19" t="str">
        <f>IF(AND(מרקובחצי[[#This Row],[CycleNumber]]&lt;$B1554,SUM(מרקובחצי[[#This Row],[33]],O1554)=2),1,"")</f>
        <v/>
      </c>
      <c r="AO1553" s="19" t="str">
        <f>IF(AND(מרקובחצי[[#This Row],[CycleNumber]]&lt;$B1554,SUM(מרקובחצי[[#This Row],[33]],P1554)=2),1,"")</f>
        <v/>
      </c>
      <c r="AP1553" s="19" t="str">
        <f>IF(AND(מרקובחצי[[#This Row],[CycleNumber]]&lt;$B1554,SUM(מרקובחצי[[#This Row],[33]],Q1554)=2),1,"")</f>
        <v/>
      </c>
      <c r="AQ1553" s="19" t="str">
        <f>IF(AND(מרקובחצי[[#This Row],[CycleNumber]]&lt;$B1554,SUM(W1553:W1554)=2),1,"")</f>
        <v/>
      </c>
      <c r="AR1553" s="19" t="str">
        <f>IF(AND(מרקובחצי[[#This Row],[CycleNumber]]&lt;$B1554,SUM(מרקובחצי[[#This Row],[12]],S1554)=2),1,"")</f>
        <v/>
      </c>
      <c r="AS1553" s="19" t="str">
        <f>IF(AND(מרקובחצי[[#This Row],[CycleNumber]]&lt;$B1554,SUM(מרקובחצי[[#This Row],[22]],V1554)=2),1,"")</f>
        <v/>
      </c>
      <c r="AT1553" s="21">
        <f>SUM(מרקובחצי[[#This Row],[11]:[33]])</f>
        <v>1</v>
      </c>
    </row>
    <row r="1554" spans="1:46" ht="15.6" x14ac:dyDescent="0.25">
      <c r="A1554" s="19" t="s">
        <v>160</v>
      </c>
      <c r="B1554" s="19">
        <v>10</v>
      </c>
      <c r="C1554">
        <v>40</v>
      </c>
      <c r="D1554" s="19">
        <f>מרקובחצי[[#This Row],[LengthofCycle]]+1</f>
        <v>41</v>
      </c>
      <c r="E1554" t="str">
        <f>IF(IFERROR(LOOKUP(מרקובחצי[[#This Row],[ClientID]],קביעויות[הפלגה]),FALSE)=מרקובחצי[[#This Row],[ClientID]],1,"")</f>
        <v/>
      </c>
      <c r="F1554" t="str">
        <f>IF(IFERROR(LOOKUP(מרקובחצי[[#This Row],[ClientID]],סוגחציקבוע[S31]),FALSE)=מרקובחצי[[#This Row],[ClientID]],1,"")</f>
        <v/>
      </c>
      <c r="G1554">
        <f>IF(IFERROR(LOOKUP(מרקובחצי[[#This Row],[ClientID]],סוגחציקבוע[S32]),FALSE)=מרקובחצי[[#This Row],[ClientID]],1,"")</f>
        <v>1</v>
      </c>
      <c r="H1554" t="str">
        <f>IF(IFERROR(LOOKUP(מרקובחצי[[#This Row],[ClientID]],סוגחציקבוע[S33]),FALSE)=מרקובחצי[[#This Row],[ClientID]],1,"")</f>
        <v/>
      </c>
      <c r="I1554" t="str">
        <f>IF(IFERROR(LOOKUP(מרקובחצי[[#This Row],[ClientID]],סוגחציקבוע[S32&amp;33]),FALSE)=מרקובחצי[[#This Row],[ClientID]],1,"")</f>
        <v/>
      </c>
      <c r="J1554" s="19">
        <f>IF(SUM(מרקובחצי[[#This Row],[11]:[13]])=1,מרקובחצי[[#This Row],[עד ועד]],IF(SUM(R1553:T1554)=1,IF(מרקובחצי[[#This Row],[עד ועד]]&lt;J1553,מרקובחצי[[#This Row],[עד ועד]],J1553),J1553))</f>
        <v>41</v>
      </c>
      <c r="K1554" s="19">
        <f>IF(SUM(מרקובחצי[[#This Row],[11]:[13]])=1,מרקובחצי[[#This Row],[עד ועד]],IF(SUM(R1553:T1554)=1,IF(מרקובחצי[[#This Row],[עד ועד]]&gt;K1553,מרקובחצי[[#This Row],[עד ועד]],K1553),K1553))</f>
        <v>41</v>
      </c>
      <c r="L1554" s="19" t="str">
        <f>IF(AND(SUM(מרקובחצי[[#This Row],[31]:[33]])=1,SUM(U1553:W1553)=0),מרקובחצי[[#This Row],[מקס]]-מרקובחצי[[#This Row],[מינ]],"")</f>
        <v/>
      </c>
      <c r="M1554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S13</v>
      </c>
      <c r="N1554" s="19" t="str">
        <f t="shared" si="24"/>
        <v>S32</v>
      </c>
      <c r="O1554" s="19" t="str">
        <f>IF(מרקובחצי[[#This Row],[קבעה הפלגה?]]=1,"",IF(AND(מרקובחצי[[#This Row],[עד ועד]]&lt;29,OR(מרקובחצי[[#This Row],[CycleNumber]]=1,AND(U1553=1,OR(מרקובחצי[[#This Row],[עד ועד]]&lt;J1553,מרקובחצי[[#This Row],[עד ועד]]&gt;K1553)),AND(V1553=1,מרקובחצי[[#This Row],[עד ועד]]&lt;J1553),W1553=1)),1,""))</f>
        <v/>
      </c>
      <c r="P1554" s="19" t="str">
        <f>IF(מרקובחצי[[#This Row],[קבעה הפלגה?]]=1,"",IF(AND(מרקובחצי[[#This Row],[עד ועד]]&gt;28,מרקובחצי[[#This Row],[עד ועד]]&lt;32,OR(מרקובחצי[[#This Row],[CycleNumber]]=1,AND(U1553=1),AND(V1553=1,OR(מרקובחצי[[#This Row],[עד ועד]]&lt;J1553,מרקובחצי[[#This Row],[עד ועד]]&gt;K1553)),W1553=1)),1,""))</f>
        <v/>
      </c>
      <c r="Q1554" s="19">
        <f>IF(מרקובחצי[[#This Row],[קבעה הפלגה?]]=1,"",IF(AND(מרקובחצי[[#This Row],[עד ועד]]&gt;31,OR(מרקובחצי[[#This Row],[CycleNumber]]=1,AND(U1553=1),AND(V1553=1,מרקובחצי[[#This Row],[עד ועד]]&gt;K1553),AND(W1553=1,OR(מרקובחצי[[#This Row],[עד ועד]]&gt;K1553,מרקובחצי[[#This Row],[עד ועד]]&lt;J1553)))),1,""))</f>
        <v>1</v>
      </c>
      <c r="R1554" s="19" t="str">
        <f>IF(מרקובחצי[[#This Row],[CycleNumber]]&gt;1,IF(AND(O1553=1,מרקובחצי[[#This Row],[עד ועד]]&lt;29),1,""),"")</f>
        <v/>
      </c>
      <c r="S1554" s="19" t="str">
        <f>IF(מרקובחצי[[#This Row],[CycleNumber]]&gt;1,IF(OR(AND(O1553=1,מרקובחצי[[#This Row],[עד ועד]]&gt;28),AND(P1553=1),AND(Q1553=1,מרקובחצי[[#This Row],[עד ועד]]&lt;32)),1,""),"")</f>
        <v/>
      </c>
      <c r="T1554" s="19" t="str">
        <f>IF(מרקובחצי[[#This Row],[CycleNumber]]&gt;1,IF(AND(Q1553=1,מרקובחצי[[#This Row],[עד ועד]]&gt;31),1,""),"")</f>
        <v/>
      </c>
      <c r="U1554" s="19" t="str">
        <f>IF(מרקובחצי[[#This Row],[CycleNumber]]&gt;1,IF(AND(R1553=1,מרקובחצי[[#This Row],[עד ועד]]&lt;29),1,IF(AND(U1553=1,NOT(OR(מרקובחצי[[#This Row],[עד ועד]]&lt;J1553,מרקובחצי[[#This Row],[עד ועד]]&gt;K1553))),1,"")),"")</f>
        <v/>
      </c>
      <c r="V1554" s="19" t="str">
        <f>IF(מרקובחצי[[#This Row],[CycleNumber]]&gt;1,IF(AND(SUM(R1553:T1553)=1,מרקובחצי[[#This Row],[עד ועד]]&gt;28,מרקובחצי[[#This Row],[עד ועד]]&lt;32),1,IF(OR(S1553=1,AND(R1553=1,מרקובחצי[[#This Row],[עד ועד]]&gt;28),AND(T1553=1,מרקובחצי[[#This Row],[עד ועד]]&lt;32)),1,IF(AND(V1553=1,NOT(OR(מרקובחצי[[#This Row],[עד ועד]]&lt;J1553,מרקובחצי[[#This Row],[עד ועד]]&gt;K1553))),1,""))),"")</f>
        <v/>
      </c>
      <c r="W1554" s="19" t="str">
        <f>IF(מרקובחצי[[#This Row],[CycleNumber]]&gt;1,IF(AND(T1553=1,מרקובחצי[[#This Row],[עד ועד]]&gt;31),1,IF(AND(W1553=1,NOT(OR(מרקובחצי[[#This Row],[עד ועד]]&lt;J1553,מרקובחצי[[#This Row],[עד ועד]]&gt;K1553))),1,"")),"")</f>
        <v/>
      </c>
      <c r="X1554" s="19" t="str">
        <f>IF(AND(מרקובחצי[[#This Row],[CycleNumber]]&lt;$B1555,SUM(מרקובחצי[[#This Row],[11]],R1555)=2),1,"")</f>
        <v/>
      </c>
      <c r="Y1554" s="19" t="str">
        <f>IF(AND(מרקובחצי[[#This Row],[CycleNumber]]&lt;$B1555,SUM(מרקובחצי[[#This Row],[11]],S1555)=2),1,"")</f>
        <v/>
      </c>
      <c r="Z1554" s="19">
        <f>IF(AND(מרקובחצי[[#This Row],[CycleNumber]]&lt;$B1555,SUM(מרקובחצי[[#This Row],[13]],S1555)=2),1,"")</f>
        <v>1</v>
      </c>
      <c r="AA1554" s="19" t="str">
        <f>IF(AND(מרקובחצי[[#This Row],[CycleNumber]]&lt;$B1555,SUM(מרקובחצי[[#This Row],[13]],T1555)=2),1,"")</f>
        <v/>
      </c>
      <c r="AB1554" s="19" t="str">
        <f>IF(AND(מרקובחצי[[#This Row],[CycleNumber]]&lt;$B1555,SUM(מרקובחצי[[#This Row],[21]],U1555)=2),1,"")</f>
        <v/>
      </c>
      <c r="AC1554" s="19" t="str">
        <f>IF(AND(מרקובחצי[[#This Row],[CycleNumber]]&lt;$B1555,SUM(מרקובחצי[[#This Row],[21]],V1555)=2),1,"")</f>
        <v/>
      </c>
      <c r="AD1554" s="19" t="str">
        <f>IF(AND(מרקובחצי[[#This Row],[CycleNumber]]&lt;$B1555,SUM(מרקובחצי[[#This Row],[23]],V1555)=2),1,"")</f>
        <v/>
      </c>
      <c r="AE1554" s="19" t="str">
        <f>IF(AND(מרקובחצי[[#This Row],[CycleNumber]]&lt;$B1555,SUM(מרקובחצי[[#This Row],[23]],W1555)=2),1,"")</f>
        <v/>
      </c>
      <c r="AF1554" s="19" t="str">
        <f>IF(AND(מרקובחצי[[#This Row],[CycleNumber]]&lt;$B1555,SUM(מרקובחצי[[#This Row],[31]],O1555)=2),1,"")</f>
        <v/>
      </c>
      <c r="AG1554" s="19" t="str">
        <f>IF(AND(מרקובחצי[[#This Row],[CycleNumber]]&lt;$B1555,SUM(מרקובחצי[[#This Row],[31]],P1555)=2),1,"")</f>
        <v/>
      </c>
      <c r="AH1554" s="19" t="str">
        <f>IF(AND(מרקובחצי[[#This Row],[CycleNumber]]&lt;$B1555,SUM(מרקובחצי[[#This Row],[31]],Q1555)=2),1,"")</f>
        <v/>
      </c>
      <c r="AI1554" s="19" t="str">
        <f>IF(AND(מרקובחצי[[#This Row],[CycleNumber]]&lt;$B1555,SUM(U1554:U1555)=2),1,"")</f>
        <v/>
      </c>
      <c r="AJ1554" s="19" t="str">
        <f>IF(AND(מרקובחצי[[#This Row],[CycleNumber]]&lt;$B1555,SUM(מרקובחצי[[#This Row],[32]],O1555)=2),1,"")</f>
        <v/>
      </c>
      <c r="AK1554" s="19" t="str">
        <f>IF(AND(מרקובחצי[[#This Row],[CycleNumber]]&lt;$B1555,SUM(מרקובחצי[[#This Row],[32]],P1555)=2),1,"")</f>
        <v/>
      </c>
      <c r="AL1554" s="19" t="str">
        <f>IF(AND(מרקובחצי[[#This Row],[CycleNumber]]&lt;$B1555,SUM(מרקובחצי[[#This Row],[32]],Q1555)=2),1,"")</f>
        <v/>
      </c>
      <c r="AM1554" s="19" t="str">
        <f>IF(AND(מרקובחצי[[#This Row],[CycleNumber]]&lt;$B1555,SUM(V1554:V1555)=2),1,"")</f>
        <v/>
      </c>
      <c r="AN1554" s="19" t="str">
        <f>IF(AND(מרקובחצי[[#This Row],[CycleNumber]]&lt;$B1555,SUM(מרקובחצי[[#This Row],[33]],O1555)=2),1,"")</f>
        <v/>
      </c>
      <c r="AO1554" s="19" t="str">
        <f>IF(AND(מרקובחצי[[#This Row],[CycleNumber]]&lt;$B1555,SUM(מרקובחצי[[#This Row],[33]],P1555)=2),1,"")</f>
        <v/>
      </c>
      <c r="AP1554" s="19" t="str">
        <f>IF(AND(מרקובחצי[[#This Row],[CycleNumber]]&lt;$B1555,SUM(מרקובחצי[[#This Row],[33]],Q1555)=2),1,"")</f>
        <v/>
      </c>
      <c r="AQ1554" s="19" t="str">
        <f>IF(AND(מרקובחצי[[#This Row],[CycleNumber]]&lt;$B1555,SUM(W1554:W1555)=2),1,"")</f>
        <v/>
      </c>
      <c r="AR1554" s="19" t="str">
        <f>IF(AND(מרקובחצי[[#This Row],[CycleNumber]]&lt;$B1555,SUM(מרקובחצי[[#This Row],[12]],S1555)=2),1,"")</f>
        <v/>
      </c>
      <c r="AS1554" s="19" t="str">
        <f>IF(AND(מרקובחצי[[#This Row],[CycleNumber]]&lt;$B1555,SUM(מרקובחצי[[#This Row],[22]],V1555)=2),1,"")</f>
        <v/>
      </c>
      <c r="AT1554" s="21">
        <f>SUM(מרקובחצי[[#This Row],[11]:[33]])</f>
        <v>1</v>
      </c>
    </row>
    <row r="1555" spans="1:46" ht="15.6" x14ac:dyDescent="0.25">
      <c r="A1555" s="19" t="s">
        <v>160</v>
      </c>
      <c r="B1555" s="19">
        <v>11</v>
      </c>
      <c r="C1555">
        <v>24</v>
      </c>
      <c r="D1555" s="19">
        <f>מרקובחצי[[#This Row],[LengthofCycle]]+1</f>
        <v>25</v>
      </c>
      <c r="E1555" t="str">
        <f>IF(IFERROR(LOOKUP(מרקובחצי[[#This Row],[ClientID]],קביעויות[הפלגה]),FALSE)=מרקובחצי[[#This Row],[ClientID]],1,"")</f>
        <v/>
      </c>
      <c r="F1555" t="str">
        <f>IF(IFERROR(LOOKUP(מרקובחצי[[#This Row],[ClientID]],סוגחציקבוע[S31]),FALSE)=מרקובחצי[[#This Row],[ClientID]],1,"")</f>
        <v/>
      </c>
      <c r="G1555">
        <f>IF(IFERROR(LOOKUP(מרקובחצי[[#This Row],[ClientID]],סוגחציקבוע[S32]),FALSE)=מרקובחצי[[#This Row],[ClientID]],1,"")</f>
        <v>1</v>
      </c>
      <c r="H1555" t="str">
        <f>IF(IFERROR(LOOKUP(מרקובחצי[[#This Row],[ClientID]],סוגחציקבוע[S33]),FALSE)=מרקובחצי[[#This Row],[ClientID]],1,"")</f>
        <v/>
      </c>
      <c r="I1555" t="str">
        <f>IF(IFERROR(LOOKUP(מרקובחצי[[#This Row],[ClientID]],סוגחציקבוע[S32&amp;33]),FALSE)=מרקובחצי[[#This Row],[ClientID]],1,"")</f>
        <v/>
      </c>
      <c r="J1555" s="19">
        <f>IF(SUM(מרקובחצי[[#This Row],[11]:[13]])=1,מרקובחצי[[#This Row],[עד ועד]],IF(SUM(R1554:T1555)=1,IF(מרקובחצי[[#This Row],[עד ועד]]&lt;J1554,מרקובחצי[[#This Row],[עד ועד]],J1554),J1554))</f>
        <v>25</v>
      </c>
      <c r="K1555" s="19">
        <f>IF(SUM(מרקובחצי[[#This Row],[11]:[13]])=1,מרקובחצי[[#This Row],[עד ועד]],IF(SUM(R1554:T1555)=1,IF(מרקובחצי[[#This Row],[עד ועד]]&gt;K1554,מרקובחצי[[#This Row],[עד ועד]],K1554),K1554))</f>
        <v>41</v>
      </c>
      <c r="L1555" s="19" t="str">
        <f>IF(AND(SUM(מרקובחצי[[#This Row],[31]:[33]])=1,SUM(U1554:W1554)=0),מרקובחצי[[#This Row],[מקס]]-מרקובחצי[[#This Row],[מינ]],"")</f>
        <v/>
      </c>
      <c r="M1555" s="19" t="str">
        <f>IF(מרקובחצי[[#This Row],[11]]=1,"S11",IF(מרקובחצי[[#This Row],[12]]=1,"S12",IF(מרקובחצי[[#This Row],[13]]=1,"S13",IF(מרקובחצי[[#This Row],[21]]=1,"S21",IF(מרקובחצי[[#This Row],[22]]=1,"S22",IF(מרקובחצי[[#This Row],[23]]=1,"S23",IF(מרקובחצי[[#This Row],[31]]=1,"S31",IF(מרקובחצי[[#This Row],[32]]=1,"S32",IF(מרקובחצי[[#This Row],[קבעה הפלגה?]]=1,"","S33")))))))))</f>
        <v>S22</v>
      </c>
      <c r="N1555" s="19" t="str">
        <f t="shared" si="24"/>
        <v>S13</v>
      </c>
      <c r="O1555" s="19" t="str">
        <f>IF(מרקובחצי[[#This Row],[קבעה הפלגה?]]=1,"",IF(AND(מרקובחצי[[#This Row],[עד ועד]]&lt;29,OR(מרקובחצי[[#This Row],[CycleNumber]]=1,AND(U1554=1,OR(מרקובחצי[[#This Row],[עד ועד]]&lt;J1554,מרקובחצי[[#This Row],[עד ועד]]&gt;K1554)),AND(V1554=1,מרקובחצי[[#This Row],[עד ועד]]&lt;J1554),W1554=1)),1,""))</f>
        <v/>
      </c>
      <c r="P1555" s="19" t="str">
        <f>IF(מרקובחצי[[#This Row],[קבעה הפלגה?]]=1,"",IF(AND(מרקובחצי[[#This Row],[עד ועד]]&gt;28,מרקובחצי[[#This Row],[עד ועד]]&lt;32,OR(מרקובחצי[[#This Row],[CycleNumber]]=1,AND(U1554=1),AND(V1554=1,OR(מרקובחצי[[#This Row],[עד ועד]]&lt;J1554,מרקובחצי[[#This Row],[עד ועד]]&gt;K1554)),W1554=1)),1,""))</f>
        <v/>
      </c>
      <c r="Q1555" s="19" t="str">
        <f>IF(מרקובחצי[[#This Row],[קבעה הפלגה?]]=1,"",IF(AND(מרקובחצי[[#This Row],[עד ועד]]&gt;31,OR(מרקובחצי[[#This Row],[CycleNumber]]=1,AND(U1554=1),AND(V1554=1,מרקובחצי[[#This Row],[עד ועד]]&gt;K1554),AND(W1554=1,OR(מרקובחצי[[#This Row],[עד ועד]]&gt;K1554,מרקובחצי[[#This Row],[עד ועד]]&lt;J1554)))),1,""))</f>
        <v/>
      </c>
      <c r="R1555" s="19" t="str">
        <f>IF(מרקובחצי[[#This Row],[CycleNumber]]&gt;1,IF(AND(O1554=1,מרקובחצי[[#This Row],[עד ועד]]&lt;29),1,""),"")</f>
        <v/>
      </c>
      <c r="S1555" s="19">
        <f>IF(מרקובחצי[[#This Row],[CycleNumber]]&gt;1,IF(OR(AND(O1554=1,מרקובחצי[[#This Row],[עד ועד]]&gt;28),AND(P1554=1),AND(Q1554=1,מרקובחצי[[#This Row],[עד ועד]]&lt;32)),1,""),"")</f>
        <v>1</v>
      </c>
      <c r="T1555" s="19" t="str">
        <f>IF(מרקובחצי[[#This Row],[CycleNumber]]&gt;1,IF(AND(Q1554=1,מרקובחצי[[#This Row],[עד ועד]]&gt;31),1,""),"")</f>
        <v/>
      </c>
      <c r="U1555" s="19" t="str">
        <f>IF(מרקובחצי[[#This Row],[CycleNumber]]&gt;1,IF(AND(R1554=1,מרקובחצי[[#This Row],[עד ועד]]&lt;29),1,IF(AND(U1554=1,NOT(OR(מרקובחצי[[#This Row],[עד ועד]]&lt;J1554,מרקובחצי[[#This Row],[עד ועד]]&gt;K1554))),1,"")),"")</f>
        <v/>
      </c>
      <c r="V1555" s="19" t="str">
        <f>IF(מרקובחצי[[#This Row],[CycleNumber]]&gt;1,IF(AND(SUM(R1554:T1554)=1,מרקובחצי[[#This Row],[עד ועד]]&gt;28,מרקובחצי[[#This Row],[עד ועד]]&lt;32),1,IF(OR(S1554=1,AND(R1554=1,מרקובחצי[[#This Row],[עד ועד]]&gt;28),AND(T1554=1,מרקובחצי[[#This Row],[עד ועד]]&lt;32)),1,IF(AND(V1554=1,NOT(OR(מרקובחצי[[#This Row],[עד ועד]]&lt;J1554,מרקובחצי[[#This Row],[עד ועד]]&gt;K1554))),1,""))),"")</f>
        <v/>
      </c>
      <c r="W1555" s="19" t="str">
        <f>IF(מרקובחצי[[#This Row],[CycleNumber]]&gt;1,IF(AND(T1554=1,מרקובחצי[[#This Row],[עד ועד]]&gt;31),1,IF(AND(W1554=1,NOT(OR(מרקובחצי[[#This Row],[עד ועד]]&lt;J1554,מרקובחצי[[#This Row],[עד ועד]]&gt;K1554))),1,"")),"")</f>
        <v/>
      </c>
      <c r="X1555" s="19" t="str">
        <f>IF(AND(מרקובחצי[[#This Row],[CycleNumber]]&lt;$B1556,SUM(מרקובחצי[[#This Row],[11]],L1556)=2),1,"")</f>
        <v/>
      </c>
      <c r="Y1555" s="19" t="str">
        <f>IF(AND(מרקובחצי[[#This Row],[CycleNumber]]&lt;$B1556,SUM(מרקובחצי[[#This Row],[11]],M1556)=2),1,"")</f>
        <v/>
      </c>
      <c r="Z1555" s="19" t="str">
        <f>IF(AND(מרקובחצי[[#This Row],[CycleNumber]]&lt;$B1556,SUM(מרקובחצי[[#This Row],[13]],M1556)=2),1,"")</f>
        <v/>
      </c>
      <c r="AA1555" s="19" t="str">
        <f>IF(AND(מרקובחצי[[#This Row],[CycleNumber]]&lt;$B1556,SUM(מרקובחצי[[#This Row],[13]],N1556)=2),1,"")</f>
        <v/>
      </c>
      <c r="AB1555" s="19" t="str">
        <f>IF(AND(מרקובחצי[[#This Row],[CycleNumber]]&lt;$B1556,SUM(מרקובחצי[[#This Row],[21]],O1556)=2),1,"")</f>
        <v/>
      </c>
      <c r="AC1555" s="19" t="str">
        <f>IF(AND(מרקובחצי[[#This Row],[CycleNumber]]&lt;$B1556,SUM(מרקובחצי[[#This Row],[21]],P1556)=2),1,"")</f>
        <v/>
      </c>
      <c r="AD1555" s="19" t="str">
        <f>IF(AND(מרקובחצי[[#This Row],[CycleNumber]]&lt;$B1556,SUM(מרקובחצי[[#This Row],[23]],P1556)=2),1,"")</f>
        <v/>
      </c>
      <c r="AE1555" s="19" t="str">
        <f>IF(AND(מרקובחצי[[#This Row],[CycleNumber]]&lt;$B1556,SUM(מרקובחצי[[#This Row],[23]],Q1556)=2),1,"")</f>
        <v/>
      </c>
      <c r="AF1555" s="19" t="str">
        <f>IF(AND(מרקובחצי[[#This Row],[CycleNumber]]&lt;$B1556,SUM(מרקובחצי[[#This Row],[31]],I1556)=2),1,"")</f>
        <v/>
      </c>
      <c r="AG1555" s="19" t="str">
        <f>IF(AND(מרקובחצי[[#This Row],[CycleNumber]]&lt;$B1556,SUM(מרקובחצי[[#This Row],[31]],J1556)=2),1,"")</f>
        <v/>
      </c>
      <c r="AH1555" s="19" t="str">
        <f>IF(AND(מרקובחצי[[#This Row],[CycleNumber]]&lt;$B1556,SUM(מרקובחצי[[#This Row],[31]],K1556)=2),1,"")</f>
        <v/>
      </c>
      <c r="AI1555" s="19" t="str">
        <f>IF(AND(מרקובחצי[[#This Row],[CycleNumber]]&lt;$B1556,SUM(O1555:O1556)=2),1,"")</f>
        <v/>
      </c>
      <c r="AJ1555" s="19" t="str">
        <f>IF(AND(מרקובחצי[[#This Row],[CycleNumber]]&lt;$B1556,SUM(מרקובחצי[[#This Row],[32]],I1556)=2),1,"")</f>
        <v/>
      </c>
      <c r="AK1555" s="19" t="str">
        <f>IF(AND(מרקובחצי[[#This Row],[CycleNumber]]&lt;$B1556,SUM(מרקובחצי[[#This Row],[32]],J1556)=2),1,"")</f>
        <v/>
      </c>
      <c r="AL1555" s="19" t="str">
        <f>IF(AND(מרקובחצי[[#This Row],[CycleNumber]]&lt;$B1556,SUM(מרקובחצי[[#This Row],[32]],K1556)=2),1,"")</f>
        <v/>
      </c>
      <c r="AM1555" s="19" t="str">
        <f>IF(AND(מרקובחצי[[#This Row],[CycleNumber]]&lt;$B1556,SUM(P1555:P1556)=2),1,"")</f>
        <v/>
      </c>
      <c r="AN1555" s="19" t="str">
        <f>IF(AND(מרקובחצי[[#This Row],[CycleNumber]]&lt;$B1556,SUM(מרקובחצי[[#This Row],[33]],I1556)=2),1,"")</f>
        <v/>
      </c>
      <c r="AO1555" s="19" t="str">
        <f>IF(AND(מרקובחצי[[#This Row],[CycleNumber]]&lt;$B1556,SUM(מרקובחצי[[#This Row],[33]],J1556)=2),1,"")</f>
        <v/>
      </c>
      <c r="AP1555" s="19" t="str">
        <f>IF(AND(מרקובחצי[[#This Row],[CycleNumber]]&lt;$B1556,SUM(מרקובחצי[[#This Row],[33]],K1556)=2),1,"")</f>
        <v/>
      </c>
      <c r="AQ1555" s="19" t="str">
        <f>IF(AND(מרקובחצי[[#This Row],[CycleNumber]]&lt;$B1556,SUM(Q1555:Q1556)=2),1,"")</f>
        <v/>
      </c>
      <c r="AR1555" s="19" t="str">
        <f>IF(AND(מרקובחצי[[#This Row],[CycleNumber]]&lt;$B1556,SUM(מרקובחצי[[#This Row],[12]],M1556)=2),1,"")</f>
        <v/>
      </c>
      <c r="AS1555" s="19" t="str">
        <f>IF(AND(מרקובחצי[[#This Row],[CycleNumber]]&lt;$B1556,SUM(מרקובחצי[[#This Row],[22]],P1556)=2),1,"")</f>
        <v/>
      </c>
      <c r="AT1555" s="21">
        <f>SUM(מרקובחצי[[#This Row],[11]:[33]])</f>
        <v>1</v>
      </c>
    </row>
    <row r="1557" spans="1:46" x14ac:dyDescent="0.25">
      <c r="A1557" t="s">
        <v>161</v>
      </c>
      <c r="B1557" t="s">
        <v>161</v>
      </c>
      <c r="C1557" t="s">
        <v>161</v>
      </c>
    </row>
    <row r="1558" spans="1:46" x14ac:dyDescent="0.25">
      <c r="A1558" t="s">
        <v>161</v>
      </c>
      <c r="B1558" t="s">
        <v>161</v>
      </c>
    </row>
    <row r="1559" spans="1:46" x14ac:dyDescent="0.25">
      <c r="A1559" t="s">
        <v>161</v>
      </c>
      <c r="B1559" t="s">
        <v>161</v>
      </c>
      <c r="C1559" t="s">
        <v>161</v>
      </c>
    </row>
    <row r="1560" spans="1:46" x14ac:dyDescent="0.25">
      <c r="A1560" t="s">
        <v>161</v>
      </c>
      <c r="B1560" t="s">
        <v>161</v>
      </c>
      <c r="C1560" t="s">
        <v>161</v>
      </c>
    </row>
    <row r="1561" spans="1:46" x14ac:dyDescent="0.25">
      <c r="A1561" t="s">
        <v>161</v>
      </c>
      <c r="B1561" t="s">
        <v>161</v>
      </c>
      <c r="C1561" t="s">
        <v>161</v>
      </c>
    </row>
    <row r="1562" spans="1:46" x14ac:dyDescent="0.25">
      <c r="A1562" t="s">
        <v>161</v>
      </c>
      <c r="B1562" t="s">
        <v>161</v>
      </c>
      <c r="C1562" t="s">
        <v>161</v>
      </c>
    </row>
    <row r="1563" spans="1:46" x14ac:dyDescent="0.25">
      <c r="A1563" t="s">
        <v>161</v>
      </c>
      <c r="B1563" t="s">
        <v>161</v>
      </c>
      <c r="C1563" t="s">
        <v>161</v>
      </c>
    </row>
    <row r="1564" spans="1:46" x14ac:dyDescent="0.25">
      <c r="A1564" t="s">
        <v>161</v>
      </c>
      <c r="B1564" t="s">
        <v>161</v>
      </c>
      <c r="C1564" t="s">
        <v>161</v>
      </c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F2D07-B418-4C06-BA58-462A2340C35B}">
  <dimension ref="A1:CK74"/>
  <sheetViews>
    <sheetView rightToLeft="1" workbookViewId="0">
      <selection activeCell="A67" sqref="A67:C72"/>
    </sheetView>
  </sheetViews>
  <sheetFormatPr defaultRowHeight="13.8" x14ac:dyDescent="0.25"/>
  <cols>
    <col min="1" max="1" width="17.59765625" customWidth="1"/>
    <col min="3" max="3" width="13" customWidth="1"/>
    <col min="4" max="4" width="9.59765625" customWidth="1"/>
    <col min="7" max="7" width="13" customWidth="1"/>
    <col min="11" max="11" width="15.19921875" bestFit="1" customWidth="1"/>
    <col min="12" max="12" width="14.09765625" customWidth="1"/>
  </cols>
  <sheetData>
    <row r="1" spans="1:89" x14ac:dyDescent="0.25">
      <c r="B1" s="16" t="s">
        <v>197</v>
      </c>
      <c r="C1" s="16" t="s">
        <v>198</v>
      </c>
      <c r="D1" s="16" t="s">
        <v>199</v>
      </c>
      <c r="E1" s="16" t="s">
        <v>200</v>
      </c>
      <c r="F1" s="16" t="s">
        <v>201</v>
      </c>
      <c r="G1" s="16" t="s">
        <v>202</v>
      </c>
      <c r="H1" s="16" t="s">
        <v>203</v>
      </c>
      <c r="I1" s="16" t="s">
        <v>204</v>
      </c>
      <c r="J1" s="16" t="s">
        <v>205</v>
      </c>
      <c r="L1" s="16" t="s">
        <v>210</v>
      </c>
      <c r="M1" s="16" t="s">
        <v>211</v>
      </c>
      <c r="N1" s="16" t="s">
        <v>212</v>
      </c>
      <c r="O1" s="16" t="s">
        <v>213</v>
      </c>
      <c r="P1" s="16" t="s">
        <v>214</v>
      </c>
      <c r="Q1" s="16" t="s">
        <v>215</v>
      </c>
      <c r="R1" s="16" t="s">
        <v>216</v>
      </c>
      <c r="S1" s="16" t="s">
        <v>217</v>
      </c>
      <c r="T1" s="16" t="s">
        <v>218</v>
      </c>
      <c r="U1" s="16" t="s">
        <v>219</v>
      </c>
      <c r="V1" s="16" t="s">
        <v>220</v>
      </c>
      <c r="W1" s="16" t="s">
        <v>229</v>
      </c>
      <c r="X1" s="16" t="s">
        <v>221</v>
      </c>
      <c r="Y1" s="16" t="s">
        <v>222</v>
      </c>
      <c r="Z1" s="16" t="s">
        <v>223</v>
      </c>
      <c r="AA1" s="16" t="s">
        <v>224</v>
      </c>
      <c r="AB1" s="16" t="s">
        <v>225</v>
      </c>
      <c r="AC1" s="16" t="s">
        <v>226</v>
      </c>
      <c r="AD1" s="16" t="s">
        <v>227</v>
      </c>
      <c r="AE1" s="16" t="s">
        <v>228</v>
      </c>
      <c r="AF1" s="16" t="s">
        <v>232</v>
      </c>
      <c r="AG1" s="16" t="s">
        <v>233</v>
      </c>
      <c r="AH1" s="18" t="s">
        <v>175</v>
      </c>
      <c r="AK1" s="18" t="s">
        <v>244</v>
      </c>
      <c r="AL1" s="16" t="s">
        <v>210</v>
      </c>
      <c r="AM1" s="16" t="s">
        <v>211</v>
      </c>
      <c r="AN1" s="16" t="s">
        <v>212</v>
      </c>
      <c r="AO1" s="16" t="s">
        <v>213</v>
      </c>
      <c r="AP1" s="16" t="s">
        <v>214</v>
      </c>
      <c r="AQ1" s="16" t="s">
        <v>215</v>
      </c>
      <c r="AR1" s="16" t="s">
        <v>216</v>
      </c>
      <c r="AS1" s="16" t="s">
        <v>217</v>
      </c>
      <c r="AT1" s="16" t="s">
        <v>218</v>
      </c>
      <c r="AU1" s="16" t="s">
        <v>219</v>
      </c>
      <c r="AV1" s="16" t="s">
        <v>220</v>
      </c>
      <c r="AW1" s="16" t="s">
        <v>229</v>
      </c>
      <c r="AX1" s="16" t="s">
        <v>221</v>
      </c>
      <c r="AY1" s="16" t="s">
        <v>222</v>
      </c>
      <c r="AZ1" s="16" t="s">
        <v>223</v>
      </c>
      <c r="BA1" s="16" t="s">
        <v>224</v>
      </c>
      <c r="BB1" s="16" t="s">
        <v>225</v>
      </c>
      <c r="BC1" s="16" t="s">
        <v>226</v>
      </c>
      <c r="BD1" s="16" t="s">
        <v>227</v>
      </c>
      <c r="BE1" s="16" t="s">
        <v>228</v>
      </c>
      <c r="BF1" s="16" t="s">
        <v>232</v>
      </c>
      <c r="BG1" s="16" t="s">
        <v>233</v>
      </c>
      <c r="BH1" s="18" t="s">
        <v>175</v>
      </c>
      <c r="BN1" t="s">
        <v>253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229</v>
      </c>
      <c r="CA1" t="s">
        <v>221</v>
      </c>
      <c r="CB1" t="s">
        <v>222</v>
      </c>
      <c r="CC1" t="s">
        <v>223</v>
      </c>
      <c r="CD1" t="s">
        <v>224</v>
      </c>
      <c r="CE1" t="s">
        <v>225</v>
      </c>
      <c r="CF1" t="s">
        <v>226</v>
      </c>
      <c r="CG1" t="s">
        <v>227</v>
      </c>
      <c r="CH1" t="s">
        <v>228</v>
      </c>
      <c r="CI1" t="s">
        <v>232</v>
      </c>
      <c r="CJ1" t="s">
        <v>233</v>
      </c>
      <c r="CK1" t="s">
        <v>175</v>
      </c>
    </row>
    <row r="2" spans="1:89" x14ac:dyDescent="0.25">
      <c r="A2" t="s">
        <v>209</v>
      </c>
      <c r="B2">
        <f>SUM(מרקובחצי[11])</f>
        <v>98</v>
      </c>
      <c r="C2">
        <f>SUM(מרקובחצי[12])</f>
        <v>81</v>
      </c>
      <c r="D2">
        <f>SUM(מרקובחצי[13])</f>
        <v>102</v>
      </c>
      <c r="E2">
        <f>SUM(מרקובחצי[21])</f>
        <v>48</v>
      </c>
      <c r="F2">
        <f>SUM(מרקובחצי[22])</f>
        <v>172</v>
      </c>
      <c r="G2">
        <f>SUM(מרקובחצי[23])</f>
        <v>42</v>
      </c>
      <c r="H2">
        <f>SUM(מרקובחצי[31])</f>
        <v>46</v>
      </c>
      <c r="I2">
        <f>SUM(מרקובחצי[32])</f>
        <v>563</v>
      </c>
      <c r="J2">
        <f>SUM(מרקובחצי[33])</f>
        <v>69</v>
      </c>
      <c r="L2">
        <f>SUM('מרקוב לחצי קבוע בלבד'!$X$2:$X$1555)</f>
        <v>48</v>
      </c>
      <c r="M2">
        <f>SUM('מרקוב לחצי קבוע בלבד'!$Y$2:$Y$1555)</f>
        <v>42</v>
      </c>
      <c r="N2">
        <f>SUM('מרקוב לחצי קבוע בלבד'!$Z$2:$Z$1555)</f>
        <v>54</v>
      </c>
      <c r="O2">
        <f>SUM('מרקוב לחצי קבוע בלבד'!$AA$2:$AA$1555)</f>
        <v>42</v>
      </c>
      <c r="P2">
        <f>SUM('מרקוב לחצי קבוע בלבד'!$AB$2:$AB$1555)</f>
        <v>27</v>
      </c>
      <c r="Q2">
        <f>SUM('מרקוב לחצי קבוע בלבד'!$AC$2:$AC$1555)</f>
        <v>20</v>
      </c>
      <c r="R2">
        <f>SUM('מרקוב לחצי קבוע בלבד'!$AD$2:$AD$1555)</f>
        <v>9</v>
      </c>
      <c r="S2">
        <f>SUM('מרקוב לחצי קבוע בלבד'!$AE$2:$AE$1555)</f>
        <v>31</v>
      </c>
      <c r="T2">
        <f>SUM('מרקוב לחצי קבוע בלבד'!$AF$2:$AF$1555)</f>
        <v>13</v>
      </c>
      <c r="U2">
        <f>SUM('מרקוב לחצי קבוע בלבד'!$AG$2:$AG$1555)</f>
        <v>12</v>
      </c>
      <c r="V2">
        <f>SUM('מרקוב לחצי קבוע בלבד'!$AH$2:$AH$1555)</f>
        <v>0</v>
      </c>
      <c r="W2">
        <f>SUM('מרקוב לחצי קבוע בלבד'!$AI$2:$AI$1555)</f>
        <v>19</v>
      </c>
      <c r="X2">
        <f>SUM('מרקוב לחצי קבוע בלבד'!$AJ$2:$AJ$1555)</f>
        <v>59</v>
      </c>
      <c r="Y2">
        <f>SUM('מרקוב לחצי קבוע בלבד'!$AK$2:$AK$1555)</f>
        <v>26</v>
      </c>
      <c r="Z2">
        <f>SUM('מרקוב לחצי קבוע בלבד'!$AL$2:$AL$1555)</f>
        <v>45</v>
      </c>
      <c r="AA2">
        <f>SUM('מרקוב לחצי קבוע בלבד'!$AM$2:$AM$1555)</f>
        <v>373</v>
      </c>
      <c r="AB2">
        <f>SUM('מרקוב לחצי קבוע בלבד'!$AN$2:$AN$1555)</f>
        <v>1</v>
      </c>
      <c r="AC2">
        <f>SUM('מרקוב לחצי קבוע בלבד'!$AO$2:$AO$1555)</f>
        <v>11</v>
      </c>
      <c r="AD2">
        <f>SUM('מרקוב לחצי קבוע בלבד'!$AP$2:$AP$1555)</f>
        <v>16</v>
      </c>
      <c r="AE2">
        <f>SUM('מרקוב לחצי קבוע בלבד'!$AQ$2:$AQ$1555)</f>
        <v>38</v>
      </c>
      <c r="AF2">
        <f>SUM('מרקוב לחצי קבוע בלבד'!$AR$2:$AR$1555)</f>
        <v>76</v>
      </c>
      <c r="AG2">
        <f>SUM('מרקוב לחצי קבוע בלבד'!$AS$2:$AS$1555)</f>
        <v>161</v>
      </c>
      <c r="AH2">
        <f>SUM(L2:AG2)</f>
        <v>1123</v>
      </c>
      <c r="AL2">
        <f>COUNTIFS('מרקוב לחצי קבוע בלבד'!$X$2:$X$1555,1,מרקובחצי[S31],1)</f>
        <v>33</v>
      </c>
      <c r="AM2">
        <f>COUNTIFS('מרקוב לחצי קבוע בלבד'!Y2:Y1555,1,מרקובחצי[S31],1)</f>
        <v>7</v>
      </c>
      <c r="AN2">
        <f>COUNTIFS('מרקוב לחצי קבוע בלבד'!Z2:Z1555,1,מרקובחצי[S31],1)</f>
        <v>4</v>
      </c>
      <c r="AO2">
        <f>COUNTIFS('מרקוב לחצי קבוע בלבד'!AA2:AA1555,1,מרקובחצי[S31],1)</f>
        <v>0</v>
      </c>
      <c r="AP2">
        <f>COUNTIFS('מרקוב לחצי קבוע בלבד'!AB2:AB1555,1,מרקובחצי[S31],1)</f>
        <v>27</v>
      </c>
      <c r="AQ2">
        <f>COUNTIFS('מרקוב לחצי קבוע בלבד'!AC2:AC1555,1,מרקובחצי[S31],1)</f>
        <v>5</v>
      </c>
      <c r="AR2">
        <f>COUNTIFS('מרקוב לחצי קבוע בלבד'!AD2:AD1555,1,מרקובחצי[S31],1)</f>
        <v>0</v>
      </c>
      <c r="AS2">
        <f>COUNTIFS('מרקוב לחצי קבוע בלבד'!AE2:AE1555,1,מרקובחצי[S31],1)</f>
        <v>0</v>
      </c>
      <c r="AT2">
        <f>COUNTIFS('מרקוב לחצי קבוע בלבד'!AF2:AF1555,1,מרקובחצי[S31],1)</f>
        <v>13</v>
      </c>
      <c r="AU2">
        <f>COUNTIFS('מרקוב לחצי קבוע בלבד'!AG2:AG1555,1,מרקובחצי[S31],1)</f>
        <v>12</v>
      </c>
      <c r="AV2">
        <f>COUNTIFS('מרקוב לחצי קבוע בלבד'!AH2:AH1555,1,מרקובחצי[S31],1)</f>
        <v>0</v>
      </c>
      <c r="AW2">
        <f>COUNTIFS('מרקוב לחצי קבוע בלבד'!AI2:AI1555,1,מרקובחצי[S31],1)</f>
        <v>19</v>
      </c>
      <c r="AX2">
        <f>COUNTIFS('מרקוב לחצי קבוע בלבד'!AJ2:AJ1555,1,מרקובחצי[S31],1)</f>
        <v>18</v>
      </c>
      <c r="AY2">
        <f>COUNTIFS('מרקוב לחצי קבוע בלבד'!AK2:AK1555,1,מרקובחצי[S31],1)</f>
        <v>2</v>
      </c>
      <c r="AZ2">
        <f>COUNTIFS('מרקוב לחצי קבוע בלבד'!AL2:AL1555,1,מרקובחצי[S31],1)</f>
        <v>2</v>
      </c>
      <c r="BA2">
        <f>COUNTIFS('מרקוב לחצי קבוע בלבד'!AM2:AM1555,1,מרקובחצי[S31],1)</f>
        <v>46</v>
      </c>
      <c r="BB2">
        <f>COUNTIFS('מרקוב לחצי קבוע בלבד'!AN2:AN1555,1,מרקובחצי[S31],1)</f>
        <v>0</v>
      </c>
      <c r="BC2">
        <f>COUNTIFS('מרקוב לחצי קבוע בלבד'!AO2:AO1555,1,מרקובחצי[S31],1)</f>
        <v>0</v>
      </c>
      <c r="BD2">
        <f>COUNTIFS('מרקוב לחצי קבוע בלבד'!AP2:AP1555,1,מרקובחצי[S31],1)</f>
        <v>0</v>
      </c>
      <c r="BE2">
        <f>COUNTIFS('מרקוב לחצי קבוע בלבד'!AQ2:AQ1555,1,מרקובחצי[S31],1)</f>
        <v>0</v>
      </c>
      <c r="BF2">
        <f>COUNTIFS('מרקוב לחצי קבוע בלבד'!AR2:AR1555,1,מרקובחצי[S31],1)</f>
        <v>15</v>
      </c>
      <c r="BG2">
        <f>COUNTIFS('מרקוב לחצי קבוע בלבד'!AS2:AS1555,1,מרקובחצי[S31],1)</f>
        <v>24</v>
      </c>
      <c r="BH2">
        <f>SUM(AL2:BG2)</f>
        <v>227</v>
      </c>
      <c r="BO2">
        <v>0</v>
      </c>
      <c r="BP2">
        <v>8</v>
      </c>
      <c r="BQ2">
        <v>9</v>
      </c>
      <c r="BR2">
        <v>24</v>
      </c>
      <c r="BS2">
        <v>0</v>
      </c>
      <c r="BT2">
        <v>0</v>
      </c>
      <c r="BU2">
        <v>1</v>
      </c>
      <c r="BV2">
        <v>23</v>
      </c>
      <c r="BW2">
        <v>0</v>
      </c>
      <c r="BX2">
        <v>0</v>
      </c>
      <c r="BY2">
        <v>0</v>
      </c>
      <c r="BZ2">
        <v>0</v>
      </c>
      <c r="CA2">
        <v>8</v>
      </c>
      <c r="CB2">
        <v>4</v>
      </c>
      <c r="CC2">
        <v>10</v>
      </c>
      <c r="CD2">
        <v>61</v>
      </c>
      <c r="CE2">
        <v>1</v>
      </c>
      <c r="CF2">
        <v>11</v>
      </c>
      <c r="CG2">
        <v>8</v>
      </c>
      <c r="CH2">
        <v>22</v>
      </c>
      <c r="CI2">
        <v>17</v>
      </c>
      <c r="CJ2">
        <v>32</v>
      </c>
      <c r="CK2">
        <v>239</v>
      </c>
    </row>
    <row r="3" spans="1:89" x14ac:dyDescent="0.25">
      <c r="B3" s="26">
        <f>B2/B4</f>
        <v>8.026208026208026E-2</v>
      </c>
      <c r="C3" s="26">
        <f t="shared" ref="C3:J3" si="0">C2/$B$4</f>
        <v>6.6339066339066333E-2</v>
      </c>
      <c r="D3" s="26">
        <f t="shared" si="0"/>
        <v>8.3538083538083535E-2</v>
      </c>
      <c r="E3" s="26">
        <f t="shared" si="0"/>
        <v>3.9312039312039311E-2</v>
      </c>
      <c r="F3" s="26">
        <f t="shared" si="0"/>
        <v>0.14086814086814087</v>
      </c>
      <c r="G3" s="26">
        <f t="shared" si="0"/>
        <v>3.4398034398034398E-2</v>
      </c>
      <c r="H3" s="26">
        <f t="shared" si="0"/>
        <v>3.7674037674037673E-2</v>
      </c>
      <c r="I3" s="26">
        <f t="shared" si="0"/>
        <v>0.46109746109746108</v>
      </c>
      <c r="J3" s="26">
        <f t="shared" si="0"/>
        <v>5.6511056511056514E-2</v>
      </c>
      <c r="K3" t="s">
        <v>230</v>
      </c>
      <c r="L3" s="4">
        <f>L2/L4</f>
        <v>0.53333333333333333</v>
      </c>
      <c r="M3" s="4">
        <f>M2/L4</f>
        <v>0.46666666666666667</v>
      </c>
      <c r="N3" s="4">
        <f>N2/N4</f>
        <v>0.5625</v>
      </c>
      <c r="O3" s="4">
        <f t="shared" ref="O3:AE3" si="1">O2/O4</f>
        <v>0.4375</v>
      </c>
      <c r="P3" s="4">
        <f t="shared" si="1"/>
        <v>0.57446808510638303</v>
      </c>
      <c r="Q3" s="4">
        <f t="shared" si="1"/>
        <v>0.42553191489361702</v>
      </c>
      <c r="R3" s="4">
        <f t="shared" si="1"/>
        <v>0.22500000000000001</v>
      </c>
      <c r="S3" s="4">
        <f t="shared" si="1"/>
        <v>0.77500000000000002</v>
      </c>
      <c r="T3" s="4">
        <f t="shared" si="1"/>
        <v>0.29545454545454547</v>
      </c>
      <c r="U3" s="4">
        <f t="shared" si="1"/>
        <v>0.27272727272727271</v>
      </c>
      <c r="V3" s="4">
        <f t="shared" si="1"/>
        <v>0</v>
      </c>
      <c r="W3" s="4">
        <f t="shared" si="1"/>
        <v>0.43181818181818182</v>
      </c>
      <c r="X3" s="4">
        <f t="shared" si="1"/>
        <v>0.1172962226640159</v>
      </c>
      <c r="Y3" s="4">
        <f t="shared" si="1"/>
        <v>5.168986083499006E-2</v>
      </c>
      <c r="Z3" s="4">
        <f t="shared" si="1"/>
        <v>8.9463220675944338E-2</v>
      </c>
      <c r="AA3" s="4">
        <f t="shared" si="1"/>
        <v>0.74155069582504973</v>
      </c>
      <c r="AB3" s="4">
        <f t="shared" si="1"/>
        <v>1.5151515151515152E-2</v>
      </c>
      <c r="AC3" s="4">
        <f t="shared" si="1"/>
        <v>0.16666666666666666</v>
      </c>
      <c r="AD3" s="4">
        <f t="shared" si="1"/>
        <v>0.24242424242424243</v>
      </c>
      <c r="AE3" s="4">
        <f t="shared" si="1"/>
        <v>0.5757575757575758</v>
      </c>
      <c r="AF3" s="4"/>
      <c r="AG3" s="4"/>
      <c r="AK3" t="s">
        <v>230</v>
      </c>
      <c r="AL3" s="36">
        <f>AL2/AL4</f>
        <v>0.82499999999999996</v>
      </c>
      <c r="AM3" s="36">
        <f>AM2/AL4</f>
        <v>0.17499999999999999</v>
      </c>
      <c r="AN3" s="4">
        <f>AN2/AN4</f>
        <v>1</v>
      </c>
      <c r="AO3" s="4">
        <f t="shared" ref="AO3:BE3" si="2">AO2/AO4</f>
        <v>0</v>
      </c>
      <c r="AP3" s="4">
        <f t="shared" si="2"/>
        <v>0.84375</v>
      </c>
      <c r="AQ3" s="4">
        <f t="shared" si="2"/>
        <v>0.15625</v>
      </c>
      <c r="AR3" s="4" t="e">
        <f t="shared" si="2"/>
        <v>#DIV/0!</v>
      </c>
      <c r="AS3" s="4" t="e">
        <f t="shared" si="2"/>
        <v>#DIV/0!</v>
      </c>
      <c r="AT3" s="4">
        <f t="shared" si="2"/>
        <v>0.29545454545454547</v>
      </c>
      <c r="AU3" s="4">
        <f t="shared" si="2"/>
        <v>0.27272727272727271</v>
      </c>
      <c r="AV3" s="4">
        <f t="shared" si="2"/>
        <v>0</v>
      </c>
      <c r="AW3" s="4">
        <f t="shared" si="2"/>
        <v>0.43181818181818182</v>
      </c>
      <c r="AX3" s="4">
        <f t="shared" si="2"/>
        <v>0.26470588235294118</v>
      </c>
      <c r="AY3" s="4">
        <f t="shared" si="2"/>
        <v>2.9411764705882353E-2</v>
      </c>
      <c r="AZ3" s="4">
        <f t="shared" si="2"/>
        <v>2.9411764705882353E-2</v>
      </c>
      <c r="BA3" s="4">
        <f t="shared" si="2"/>
        <v>0.67647058823529416</v>
      </c>
      <c r="BB3" s="4" t="e">
        <f t="shared" si="2"/>
        <v>#DIV/0!</v>
      </c>
      <c r="BC3" s="4" t="e">
        <f t="shared" si="2"/>
        <v>#DIV/0!</v>
      </c>
      <c r="BD3" s="4" t="e">
        <f t="shared" si="2"/>
        <v>#DIV/0!</v>
      </c>
      <c r="BE3" s="4" t="e">
        <f t="shared" si="2"/>
        <v>#DIV/0!</v>
      </c>
      <c r="BF3" s="4"/>
      <c r="BG3" s="4"/>
      <c r="BN3" t="s">
        <v>230</v>
      </c>
      <c r="BO3">
        <v>0</v>
      </c>
      <c r="BP3">
        <v>1</v>
      </c>
      <c r="BQ3">
        <v>0.27272727272727271</v>
      </c>
      <c r="BR3">
        <v>0.72727272727272729</v>
      </c>
      <c r="BS3" t="e">
        <v>#DIV/0!</v>
      </c>
      <c r="BT3" t="e">
        <v>#DIV/0!</v>
      </c>
      <c r="BU3">
        <v>4.1666666666666664E-2</v>
      </c>
      <c r="BV3">
        <v>0.95833333333333337</v>
      </c>
      <c r="BW3" t="e">
        <v>#DIV/0!</v>
      </c>
      <c r="BX3" t="e">
        <v>#DIV/0!</v>
      </c>
      <c r="BY3" t="e">
        <v>#DIV/0!</v>
      </c>
      <c r="BZ3" t="e">
        <v>#DIV/0!</v>
      </c>
      <c r="CA3">
        <v>9.6385542168674704E-2</v>
      </c>
      <c r="CB3">
        <v>4.8192771084337352E-2</v>
      </c>
      <c r="CC3">
        <v>0.12048192771084337</v>
      </c>
      <c r="CD3">
        <v>0.73493975903614461</v>
      </c>
      <c r="CE3">
        <v>2.3809523809523808E-2</v>
      </c>
      <c r="CF3">
        <v>0.26190476190476192</v>
      </c>
      <c r="CG3">
        <v>0.19047619047619047</v>
      </c>
      <c r="CH3">
        <v>0.52380952380952384</v>
      </c>
    </row>
    <row r="4" spans="1:89" x14ac:dyDescent="0.25">
      <c r="A4" t="s">
        <v>175</v>
      </c>
      <c r="B4">
        <f>SUM(B2:J2)</f>
        <v>1221</v>
      </c>
      <c r="K4" t="s">
        <v>175</v>
      </c>
      <c r="L4">
        <f>SUM(L2:M2)</f>
        <v>90</v>
      </c>
      <c r="M4">
        <f>L4</f>
        <v>90</v>
      </c>
      <c r="N4">
        <f>SUM(N2:O2)</f>
        <v>96</v>
      </c>
      <c r="O4">
        <f>N4</f>
        <v>96</v>
      </c>
      <c r="P4">
        <f>SUM(P2:Q2)</f>
        <v>47</v>
      </c>
      <c r="Q4">
        <f>P4</f>
        <v>47</v>
      </c>
      <c r="R4">
        <f>SUM(R2:S2)</f>
        <v>40</v>
      </c>
      <c r="S4">
        <f>R4</f>
        <v>40</v>
      </c>
      <c r="T4">
        <f>SUM(T2:W2)</f>
        <v>44</v>
      </c>
      <c r="U4">
        <f>T4</f>
        <v>44</v>
      </c>
      <c r="V4">
        <f>U4</f>
        <v>44</v>
      </c>
      <c r="W4">
        <f>V4</f>
        <v>44</v>
      </c>
      <c r="X4">
        <f>SUM(X2:AA2)</f>
        <v>503</v>
      </c>
      <c r="Y4">
        <f>X4</f>
        <v>503</v>
      </c>
      <c r="Z4">
        <f>Y4</f>
        <v>503</v>
      </c>
      <c r="AA4">
        <f>Z4</f>
        <v>503</v>
      </c>
      <c r="AB4">
        <f>SUM(AB2:AE2)</f>
        <v>66</v>
      </c>
      <c r="AC4">
        <f>AB4</f>
        <v>66</v>
      </c>
      <c r="AD4">
        <f>AC4</f>
        <v>66</v>
      </c>
      <c r="AE4">
        <f>AD4</f>
        <v>66</v>
      </c>
      <c r="AK4" t="s">
        <v>175</v>
      </c>
      <c r="AL4">
        <f>SUM(AL2:AM2)</f>
        <v>40</v>
      </c>
      <c r="AM4">
        <f>AL4</f>
        <v>40</v>
      </c>
      <c r="AN4">
        <f>SUM(AN2:AO2)</f>
        <v>4</v>
      </c>
      <c r="AO4">
        <f>AN4</f>
        <v>4</v>
      </c>
      <c r="AP4">
        <f>SUM(AP2:AQ2)</f>
        <v>32</v>
      </c>
      <c r="AQ4">
        <f>AP4</f>
        <v>32</v>
      </c>
      <c r="AR4">
        <f>SUM(AR2:AS2)</f>
        <v>0</v>
      </c>
      <c r="AS4">
        <f>AR4</f>
        <v>0</v>
      </c>
      <c r="AT4">
        <f>SUM(AT2:AW2)</f>
        <v>44</v>
      </c>
      <c r="AU4">
        <f>AT4</f>
        <v>44</v>
      </c>
      <c r="AV4">
        <f>AU4</f>
        <v>44</v>
      </c>
      <c r="AW4">
        <f>AV4</f>
        <v>44</v>
      </c>
      <c r="AX4">
        <f>SUM(AX2:BA2)</f>
        <v>68</v>
      </c>
      <c r="AY4">
        <f>AX4</f>
        <v>68</v>
      </c>
      <c r="AZ4">
        <f>AY4</f>
        <v>68</v>
      </c>
      <c r="BA4">
        <f>AZ4</f>
        <v>68</v>
      </c>
      <c r="BB4">
        <f>SUM(BB2:BE2)</f>
        <v>0</v>
      </c>
      <c r="BC4">
        <f>BB4</f>
        <v>0</v>
      </c>
      <c r="BD4">
        <f>BC4</f>
        <v>0</v>
      </c>
      <c r="BE4">
        <f>BD4</f>
        <v>0</v>
      </c>
      <c r="BN4" t="s">
        <v>175</v>
      </c>
      <c r="BO4">
        <v>8</v>
      </c>
      <c r="BP4">
        <v>8</v>
      </c>
      <c r="BQ4">
        <v>33</v>
      </c>
      <c r="BR4">
        <v>33</v>
      </c>
      <c r="BS4">
        <v>0</v>
      </c>
      <c r="BT4">
        <v>0</v>
      </c>
      <c r="BU4">
        <v>24</v>
      </c>
      <c r="BV4">
        <v>24</v>
      </c>
      <c r="BW4">
        <v>0</v>
      </c>
      <c r="BX4">
        <v>0</v>
      </c>
      <c r="BY4">
        <v>0</v>
      </c>
      <c r="BZ4">
        <v>0</v>
      </c>
      <c r="CA4">
        <v>83</v>
      </c>
      <c r="CB4">
        <v>83</v>
      </c>
      <c r="CC4">
        <v>83</v>
      </c>
      <c r="CD4">
        <v>83</v>
      </c>
      <c r="CE4">
        <v>42</v>
      </c>
      <c r="CF4">
        <v>42</v>
      </c>
      <c r="CG4">
        <v>42</v>
      </c>
      <c r="CH4">
        <v>42</v>
      </c>
    </row>
    <row r="6" spans="1:89" x14ac:dyDescent="0.25">
      <c r="K6" t="s">
        <v>231</v>
      </c>
      <c r="L6" s="17">
        <f>AVERAGE(L3,O3)</f>
        <v>0.48541666666666666</v>
      </c>
    </row>
    <row r="8" spans="1:89" x14ac:dyDescent="0.25">
      <c r="AK8" t="s">
        <v>253</v>
      </c>
      <c r="AL8" s="16" t="s">
        <v>210</v>
      </c>
      <c r="AM8" s="16" t="s">
        <v>211</v>
      </c>
      <c r="AN8" s="16" t="s">
        <v>212</v>
      </c>
      <c r="AO8" s="16" t="s">
        <v>213</v>
      </c>
      <c r="AP8" s="16" t="s">
        <v>214</v>
      </c>
      <c r="AQ8" s="16" t="s">
        <v>215</v>
      </c>
      <c r="AR8" s="16" t="s">
        <v>216</v>
      </c>
      <c r="AS8" s="16" t="s">
        <v>217</v>
      </c>
      <c r="AT8" s="16" t="s">
        <v>218</v>
      </c>
      <c r="AU8" s="16" t="s">
        <v>219</v>
      </c>
      <c r="AV8" s="16" t="s">
        <v>220</v>
      </c>
      <c r="AW8" s="16" t="s">
        <v>229</v>
      </c>
      <c r="AX8" s="16" t="s">
        <v>221</v>
      </c>
      <c r="AY8" s="16" t="s">
        <v>222</v>
      </c>
      <c r="AZ8" s="16" t="s">
        <v>223</v>
      </c>
      <c r="BA8" s="16" t="s">
        <v>224</v>
      </c>
      <c r="BB8" s="16" t="s">
        <v>225</v>
      </c>
      <c r="BC8" s="16" t="s">
        <v>226</v>
      </c>
      <c r="BD8" s="16" t="s">
        <v>227</v>
      </c>
      <c r="BE8" s="16" t="s">
        <v>228</v>
      </c>
      <c r="BF8" s="16" t="s">
        <v>232</v>
      </c>
      <c r="BG8" s="16" t="s">
        <v>233</v>
      </c>
      <c r="BH8" s="18" t="s">
        <v>175</v>
      </c>
    </row>
    <row r="9" spans="1:89" x14ac:dyDescent="0.25">
      <c r="AL9">
        <f>COUNTIFS('מרקוב לחצי קבוע בלבד'!X2:X1555,1,מרקובחצי[S33&amp;32],1)</f>
        <v>0</v>
      </c>
      <c r="AM9">
        <f>COUNTIFS('מרקוב לחצי קבוע בלבד'!Y2:Y1555,1,מרקובחצי[S33&amp;32],1)</f>
        <v>8</v>
      </c>
      <c r="AN9">
        <f>COUNTIFS('מרקוב לחצי קבוע בלבד'!Z2:Z1555,1,מרקובחצי[S33&amp;32],1)</f>
        <v>9</v>
      </c>
      <c r="AO9">
        <f>COUNTIFS('מרקוב לחצי קבוע בלבד'!AA2:AA1555,1,מרקובחצי[S33&amp;32],1)</f>
        <v>24</v>
      </c>
      <c r="AP9">
        <f>COUNTIFS('מרקוב לחצי קבוע בלבד'!AB2:AB1555,1,מרקובחצי[S33&amp;32],1)</f>
        <v>0</v>
      </c>
      <c r="AQ9">
        <f>COUNTIFS('מרקוב לחצי קבוע בלבד'!AC2:AC1555,1,מרקובחצי[S33&amp;32],1)</f>
        <v>0</v>
      </c>
      <c r="AR9">
        <f>COUNTIFS('מרקוב לחצי קבוע בלבד'!AD2:AD1555,1,מרקובחצי[S33&amp;32],1)</f>
        <v>1</v>
      </c>
      <c r="AS9">
        <f>COUNTIFS('מרקוב לחצי קבוע בלבד'!AE2:AE1555,1,מרקובחצי[S33&amp;32],1)</f>
        <v>23</v>
      </c>
      <c r="AT9">
        <f>COUNTIFS('מרקוב לחצי קבוע בלבד'!AF2:AF1555,1,מרקובחצי[S33&amp;32],1)</f>
        <v>0</v>
      </c>
      <c r="AU9">
        <f>COUNTIFS('מרקוב לחצי קבוע בלבד'!AG2:AG1555,1,מרקובחצי[S33&amp;32],1)</f>
        <v>0</v>
      </c>
      <c r="AV9">
        <f>COUNTIFS('מרקוב לחצי קבוע בלבד'!AH2:AH1555,1,מרקובחצי[S33&amp;32],1)</f>
        <v>0</v>
      </c>
      <c r="AW9">
        <f>COUNTIFS('מרקוב לחצי קבוע בלבד'!AI2:AI1555,1,מרקובחצי[S33&amp;32],1)</f>
        <v>0</v>
      </c>
      <c r="AX9">
        <f>COUNTIFS('מרקוב לחצי קבוע בלבד'!AJ2:AJ1555,1,מרקובחצי[S33&amp;32],1)</f>
        <v>8</v>
      </c>
      <c r="AY9">
        <f>COUNTIFS('מרקוב לחצי קבוע בלבד'!AK2:AK1555,1,מרקובחצי[S33&amp;32],1)</f>
        <v>4</v>
      </c>
      <c r="AZ9">
        <f>COUNTIFS('מרקוב לחצי קבוע בלבד'!AL2:AL1555,1,מרקובחצי[S33&amp;32],1)</f>
        <v>10</v>
      </c>
      <c r="BA9">
        <f>COUNTIFS('מרקוב לחצי קבוע בלבד'!AM2:AM1555,1,מרקובחצי[S33&amp;32],1)</f>
        <v>61</v>
      </c>
      <c r="BB9">
        <f>COUNTIFS('מרקוב לחצי קבוע בלבד'!AN2:AN1555,1,מרקובחצי[S33&amp;32],1)</f>
        <v>1</v>
      </c>
      <c r="BC9">
        <f>COUNTIFS('מרקוב לחצי קבוע בלבד'!AO2:AO1555,1,מרקובחצי[S33&amp;32],1)</f>
        <v>11</v>
      </c>
      <c r="BD9">
        <f>COUNTIFS('מרקוב לחצי קבוע בלבד'!AP2:AP1555,1,מרקובחצי[S33&amp;32],1)</f>
        <v>8</v>
      </c>
      <c r="BE9">
        <f>COUNTIFS('מרקוב לחצי קבוע בלבד'!AQ2:AQ1555,1,מרקובחצי[S33&amp;32],1)</f>
        <v>22</v>
      </c>
      <c r="BF9">
        <f>COUNTIFS('מרקוב לחצי קבוע בלבד'!AR2:AR1555,1,מרקובחצי[S33&amp;32],1)</f>
        <v>17</v>
      </c>
      <c r="BG9">
        <f>COUNTIFS('מרקוב לחצי קבוע בלבד'!AS2:AS1555,1,מרקובחצי[S33&amp;32],1)</f>
        <v>32</v>
      </c>
      <c r="BH9">
        <f>SUM(AL9:BG9)</f>
        <v>239</v>
      </c>
    </row>
    <row r="10" spans="1:89" ht="15.6" x14ac:dyDescent="0.25">
      <c r="K10" s="19" t="s">
        <v>235</v>
      </c>
      <c r="L10" s="19" t="s">
        <v>246</v>
      </c>
      <c r="M10" s="19" t="s">
        <v>245</v>
      </c>
      <c r="N10" s="19" t="s">
        <v>244</v>
      </c>
      <c r="O10" s="19" t="s">
        <v>243</v>
      </c>
      <c r="P10" s="19" t="s">
        <v>242</v>
      </c>
      <c r="Q10" s="19" t="s">
        <v>241</v>
      </c>
      <c r="R10" s="19" t="s">
        <v>240</v>
      </c>
      <c r="S10" s="19" t="s">
        <v>239</v>
      </c>
      <c r="T10" s="19" t="s">
        <v>238</v>
      </c>
      <c r="U10" s="19" t="s">
        <v>175</v>
      </c>
      <c r="AK10" t="s">
        <v>230</v>
      </c>
      <c r="AL10" s="4">
        <f>AL9/AL11</f>
        <v>0</v>
      </c>
      <c r="AM10" s="4">
        <f>AM9/AL11</f>
        <v>1</v>
      </c>
      <c r="AN10" s="4">
        <f>AN9/AN11</f>
        <v>0.27272727272727271</v>
      </c>
      <c r="AO10" s="4">
        <f t="shared" ref="AO10:BE10" si="3">AO9/AO11</f>
        <v>0.72727272727272729</v>
      </c>
      <c r="AP10" s="4" t="e">
        <f t="shared" si="3"/>
        <v>#DIV/0!</v>
      </c>
      <c r="AQ10" s="4" t="e">
        <f t="shared" si="3"/>
        <v>#DIV/0!</v>
      </c>
      <c r="AR10" s="4">
        <f t="shared" si="3"/>
        <v>4.1666666666666664E-2</v>
      </c>
      <c r="AS10" s="4">
        <f t="shared" si="3"/>
        <v>0.95833333333333337</v>
      </c>
      <c r="AT10" s="4" t="e">
        <f t="shared" si="3"/>
        <v>#DIV/0!</v>
      </c>
      <c r="AU10" s="4" t="e">
        <f t="shared" si="3"/>
        <v>#DIV/0!</v>
      </c>
      <c r="AV10" s="4" t="e">
        <f t="shared" si="3"/>
        <v>#DIV/0!</v>
      </c>
      <c r="AW10" s="4" t="e">
        <f t="shared" si="3"/>
        <v>#DIV/0!</v>
      </c>
      <c r="AX10" s="4">
        <f t="shared" si="3"/>
        <v>9.6385542168674704E-2</v>
      </c>
      <c r="AY10" s="4">
        <f t="shared" si="3"/>
        <v>4.8192771084337352E-2</v>
      </c>
      <c r="AZ10" s="4">
        <f t="shared" si="3"/>
        <v>0.12048192771084337</v>
      </c>
      <c r="BA10" s="4">
        <f t="shared" si="3"/>
        <v>0.73493975903614461</v>
      </c>
      <c r="BB10" s="36">
        <f t="shared" si="3"/>
        <v>2.3809523809523808E-2</v>
      </c>
      <c r="BC10" s="36">
        <f t="shared" si="3"/>
        <v>0.26190476190476192</v>
      </c>
      <c r="BD10" s="36">
        <f t="shared" si="3"/>
        <v>0.19047619047619047</v>
      </c>
      <c r="BE10" s="36">
        <f t="shared" si="3"/>
        <v>0.52380952380952384</v>
      </c>
      <c r="BF10" s="4"/>
      <c r="BG10" s="4"/>
    </row>
    <row r="11" spans="1:89" ht="15.6" x14ac:dyDescent="0.25">
      <c r="D11" s="19" t="s">
        <v>236</v>
      </c>
      <c r="E11" s="19" t="s">
        <v>237</v>
      </c>
      <c r="F11" s="19" t="s">
        <v>174</v>
      </c>
      <c r="G11" s="19" t="s">
        <v>177</v>
      </c>
      <c r="K11" s="27" t="s">
        <v>174</v>
      </c>
      <c r="L11" s="19">
        <f>J2</f>
        <v>69</v>
      </c>
      <c r="M11" s="19">
        <f>I2</f>
        <v>563</v>
      </c>
      <c r="N11" s="19">
        <f>H2</f>
        <v>46</v>
      </c>
      <c r="O11" s="19">
        <f>G2</f>
        <v>42</v>
      </c>
      <c r="P11" s="19">
        <f>F2</f>
        <v>172</v>
      </c>
      <c r="Q11" s="19">
        <f>E2</f>
        <v>48</v>
      </c>
      <c r="R11" s="19">
        <f>D2</f>
        <v>102</v>
      </c>
      <c r="S11" s="19">
        <f>C2</f>
        <v>81</v>
      </c>
      <c r="T11" s="19">
        <f>B2</f>
        <v>98</v>
      </c>
      <c r="U11" s="19">
        <f>SUM(טבלה10[[#This Row],[S33]:[S11]])</f>
        <v>1221</v>
      </c>
      <c r="AD11" s="19" t="s">
        <v>236</v>
      </c>
      <c r="AE11" s="19" t="s">
        <v>237</v>
      </c>
      <c r="AF11" s="19" t="s">
        <v>174</v>
      </c>
      <c r="AG11" s="19" t="s">
        <v>177</v>
      </c>
      <c r="AK11" t="s">
        <v>175</v>
      </c>
      <c r="AL11">
        <f>SUM(AL9:AM9)</f>
        <v>8</v>
      </c>
      <c r="AM11">
        <f>AL11</f>
        <v>8</v>
      </c>
      <c r="AN11">
        <f>SUM(AN9:AO9)</f>
        <v>33</v>
      </c>
      <c r="AO11">
        <f>AN11</f>
        <v>33</v>
      </c>
      <c r="AP11">
        <f>SUM(AP9:AQ9)</f>
        <v>0</v>
      </c>
      <c r="AQ11">
        <f>AP11</f>
        <v>0</v>
      </c>
      <c r="AR11">
        <f>SUM(AR9:AS9)</f>
        <v>24</v>
      </c>
      <c r="AS11">
        <f>AR11</f>
        <v>24</v>
      </c>
      <c r="AT11">
        <f>SUM(AT9:AW9)</f>
        <v>0</v>
      </c>
      <c r="AU11">
        <f>AT11</f>
        <v>0</v>
      </c>
      <c r="AV11">
        <f>AU11</f>
        <v>0</v>
      </c>
      <c r="AW11">
        <f>AV11</f>
        <v>0</v>
      </c>
      <c r="AX11">
        <f>SUM(AX9:BA9)</f>
        <v>83</v>
      </c>
      <c r="AY11">
        <f>AX11</f>
        <v>83</v>
      </c>
      <c r="AZ11">
        <f>AY11</f>
        <v>83</v>
      </c>
      <c r="BA11">
        <f>AZ11</f>
        <v>83</v>
      </c>
      <c r="BB11">
        <f>SUM(BB9:BE9)</f>
        <v>42</v>
      </c>
      <c r="BC11">
        <f>BB11</f>
        <v>42</v>
      </c>
      <c r="BD11">
        <f>BC11</f>
        <v>42</v>
      </c>
      <c r="BE11">
        <f>BD11</f>
        <v>42</v>
      </c>
      <c r="BG11" s="19" t="s">
        <v>236</v>
      </c>
      <c r="BH11" s="19" t="s">
        <v>237</v>
      </c>
      <c r="BI11" s="19" t="s">
        <v>174</v>
      </c>
      <c r="BJ11" s="19" t="s">
        <v>177</v>
      </c>
    </row>
    <row r="12" spans="1:89" ht="15.6" x14ac:dyDescent="0.25">
      <c r="B12">
        <v>21</v>
      </c>
      <c r="C12">
        <v>11</v>
      </c>
      <c r="D12" s="19" t="s">
        <v>238</v>
      </c>
      <c r="E12" s="19" t="s">
        <v>241</v>
      </c>
      <c r="F12" s="19">
        <f>L2</f>
        <v>48</v>
      </c>
      <c r="G12" s="22">
        <f>L3</f>
        <v>0.53333333333333333</v>
      </c>
      <c r="K12" s="27" t="s">
        <v>177</v>
      </c>
      <c r="L12" s="28">
        <f>J3</f>
        <v>5.6511056511056514E-2</v>
      </c>
      <c r="M12" s="28">
        <f>I3</f>
        <v>0.46109746109746108</v>
      </c>
      <c r="N12" s="28">
        <f>H3</f>
        <v>3.7674037674037673E-2</v>
      </c>
      <c r="O12" s="28">
        <f>G3</f>
        <v>3.4398034398034398E-2</v>
      </c>
      <c r="P12" s="28">
        <f>F3</f>
        <v>0.14086814086814087</v>
      </c>
      <c r="Q12" s="28">
        <f>E3</f>
        <v>3.9312039312039311E-2</v>
      </c>
      <c r="R12" s="28">
        <f>D3</f>
        <v>8.3538083538083535E-2</v>
      </c>
      <c r="S12" s="28">
        <f>C3</f>
        <v>6.6339066339066333E-2</v>
      </c>
      <c r="T12" s="28">
        <f>B3</f>
        <v>8.026208026208026E-2</v>
      </c>
      <c r="U12" s="23">
        <f>SUM(טבלה10[[#This Row],[S33]:[S11]])</f>
        <v>0.99999999999999989</v>
      </c>
      <c r="AD12" s="19" t="s">
        <v>238</v>
      </c>
      <c r="AE12" s="19" t="s">
        <v>241</v>
      </c>
      <c r="AF12" s="19">
        <f>AL2</f>
        <v>33</v>
      </c>
      <c r="AG12" s="24">
        <f>AL3</f>
        <v>0.82499999999999996</v>
      </c>
      <c r="BG12" s="19" t="s">
        <v>238</v>
      </c>
      <c r="BH12" s="19" t="s">
        <v>241</v>
      </c>
      <c r="BI12" s="19">
        <f>BO2</f>
        <v>0</v>
      </c>
      <c r="BJ12" s="22">
        <f>BO3</f>
        <v>0</v>
      </c>
    </row>
    <row r="13" spans="1:89" ht="15.6" x14ac:dyDescent="0.25">
      <c r="B13">
        <v>22</v>
      </c>
      <c r="C13">
        <v>11</v>
      </c>
      <c r="D13" s="19" t="s">
        <v>238</v>
      </c>
      <c r="E13" s="19" t="s">
        <v>242</v>
      </c>
      <c r="F13" s="19">
        <f>M2</f>
        <v>42</v>
      </c>
      <c r="G13" s="22">
        <f>M3</f>
        <v>0.46666666666666667</v>
      </c>
      <c r="K13" s="27" t="s">
        <v>247</v>
      </c>
      <c r="L13" s="28">
        <v>4.9000000000000002E-2</v>
      </c>
      <c r="M13" s="28">
        <v>0.54100000000000004</v>
      </c>
      <c r="N13" s="28">
        <v>4.1000000000000002E-2</v>
      </c>
      <c r="O13" s="28">
        <v>2.7E-2</v>
      </c>
      <c r="P13" s="28">
        <v>0.11700000000000001</v>
      </c>
      <c r="Q13" s="28">
        <v>4.1000000000000002E-2</v>
      </c>
      <c r="R13" s="28">
        <v>0.06</v>
      </c>
      <c r="S13" s="28">
        <v>4.5999999999999999E-2</v>
      </c>
      <c r="T13" s="28">
        <v>7.8E-2</v>
      </c>
      <c r="U13" s="23">
        <f>SUM(טבלה10[[#This Row],[S33]:[S11]])</f>
        <v>1.0000000000000002</v>
      </c>
      <c r="AD13" s="19" t="s">
        <v>238</v>
      </c>
      <c r="AE13" s="19" t="s">
        <v>242</v>
      </c>
      <c r="AF13" s="19">
        <f>AM2</f>
        <v>7</v>
      </c>
      <c r="AG13" s="24">
        <f>AM3</f>
        <v>0.17499999999999999</v>
      </c>
      <c r="AK13" t="s">
        <v>244</v>
      </c>
      <c r="AL13" s="16" t="s">
        <v>197</v>
      </c>
      <c r="AM13" s="16" t="s">
        <v>198</v>
      </c>
      <c r="AN13" s="16" t="s">
        <v>199</v>
      </c>
      <c r="AO13" s="16" t="s">
        <v>200</v>
      </c>
      <c r="AP13" s="16" t="s">
        <v>201</v>
      </c>
      <c r="AQ13" s="16" t="s">
        <v>202</v>
      </c>
      <c r="AR13" s="16" t="s">
        <v>203</v>
      </c>
      <c r="AS13" s="16" t="s">
        <v>204</v>
      </c>
      <c r="AT13" s="16" t="s">
        <v>205</v>
      </c>
      <c r="BG13" s="19" t="s">
        <v>238</v>
      </c>
      <c r="BH13" s="19" t="s">
        <v>242</v>
      </c>
      <c r="BI13" s="19">
        <f>BP2</f>
        <v>8</v>
      </c>
      <c r="BJ13" s="22">
        <f>BP3</f>
        <v>1</v>
      </c>
    </row>
    <row r="14" spans="1:89" ht="15.6" x14ac:dyDescent="0.25">
      <c r="B14">
        <v>22</v>
      </c>
      <c r="C14">
        <v>12</v>
      </c>
      <c r="D14" s="19" t="s">
        <v>239</v>
      </c>
      <c r="E14" s="19" t="s">
        <v>242</v>
      </c>
      <c r="F14" s="19">
        <f>AF2</f>
        <v>76</v>
      </c>
      <c r="G14" s="22">
        <f>1</f>
        <v>1</v>
      </c>
      <c r="AD14" s="19" t="s">
        <v>239</v>
      </c>
      <c r="AE14" s="19" t="s">
        <v>242</v>
      </c>
      <c r="AF14" s="19">
        <f>BF2</f>
        <v>15</v>
      </c>
      <c r="AG14" s="22">
        <f>1</f>
        <v>1</v>
      </c>
      <c r="AK14" t="s">
        <v>209</v>
      </c>
      <c r="AL14">
        <f>COUNTIFS(מרקובחצי[11],1,מרקובחצי[S31],1)</f>
        <v>43</v>
      </c>
      <c r="AM14">
        <f>COUNTIFS(מרקובחצי[12],1,מרקובחצי[S31],1)</f>
        <v>16</v>
      </c>
      <c r="AN14">
        <f>COUNTIFS(מרקובחצי[13],1,מרקובחצי[S31],1)</f>
        <v>4</v>
      </c>
      <c r="AO14">
        <f>COUNTIFS(מרקובחצי[21],1,מרקובחצי[S31],1)</f>
        <v>33</v>
      </c>
      <c r="AP14">
        <f>COUNTIFS(מרקובחצי[22],1,מרקובחצי[S31],1)</f>
        <v>26</v>
      </c>
      <c r="AQ14">
        <f>COUNTIFS(מרקובחצי[23],1,מרקובחצי[S31],1)</f>
        <v>0</v>
      </c>
      <c r="AR14">
        <f>COUNTIFS(מרקובחצי[31],1,מרקובחצי[S31],1)</f>
        <v>46</v>
      </c>
      <c r="AS14">
        <f>COUNTIFS(מרקובחצי[32],1,מרקובחצי[S31],1)</f>
        <v>75</v>
      </c>
      <c r="AT14">
        <f>COUNTIFS(מרקובחצי[33],1,מרקובחצי[S31],1)</f>
        <v>0</v>
      </c>
      <c r="BG14" s="19" t="s">
        <v>239</v>
      </c>
      <c r="BH14" s="19" t="s">
        <v>242</v>
      </c>
      <c r="BI14" s="19">
        <f>CI2</f>
        <v>17</v>
      </c>
      <c r="BJ14" s="22">
        <f>1</f>
        <v>1</v>
      </c>
    </row>
    <row r="15" spans="1:89" ht="15.6" x14ac:dyDescent="0.25">
      <c r="B15">
        <v>22</v>
      </c>
      <c r="C15">
        <v>13</v>
      </c>
      <c r="D15" s="19" t="s">
        <v>240</v>
      </c>
      <c r="E15" s="19" t="s">
        <v>242</v>
      </c>
      <c r="F15" s="19">
        <f>N2</f>
        <v>54</v>
      </c>
      <c r="G15" s="22">
        <f>N3</f>
        <v>0.5625</v>
      </c>
      <c r="AD15" s="19" t="s">
        <v>240</v>
      </c>
      <c r="AE15" s="19" t="s">
        <v>242</v>
      </c>
      <c r="AF15" s="19">
        <f>AN2</f>
        <v>4</v>
      </c>
      <c r="AG15" s="22">
        <f>AN3</f>
        <v>1</v>
      </c>
      <c r="AL15" s="26">
        <f>AL14/AL16</f>
        <v>0.17695473251028807</v>
      </c>
      <c r="AM15" s="26">
        <f t="shared" ref="AM15:AT15" si="4">AM14/$AL$16</f>
        <v>6.584362139917696E-2</v>
      </c>
      <c r="AN15" s="26">
        <f t="shared" si="4"/>
        <v>1.646090534979424E-2</v>
      </c>
      <c r="AO15" s="26">
        <f t="shared" si="4"/>
        <v>0.13580246913580246</v>
      </c>
      <c r="AP15" s="26">
        <f t="shared" si="4"/>
        <v>0.10699588477366255</v>
      </c>
      <c r="AQ15" s="26">
        <f t="shared" si="4"/>
        <v>0</v>
      </c>
      <c r="AR15" s="26">
        <f t="shared" si="4"/>
        <v>0.18930041152263374</v>
      </c>
      <c r="AS15" s="26">
        <f t="shared" si="4"/>
        <v>0.30864197530864196</v>
      </c>
      <c r="AT15" s="26">
        <f t="shared" si="4"/>
        <v>0</v>
      </c>
      <c r="BG15" s="19" t="s">
        <v>240</v>
      </c>
      <c r="BH15" s="19" t="s">
        <v>242</v>
      </c>
      <c r="BI15" s="19">
        <f>BQ2</f>
        <v>9</v>
      </c>
      <c r="BJ15" s="22">
        <f>BQ3</f>
        <v>0.27272727272727271</v>
      </c>
    </row>
    <row r="16" spans="1:89" ht="15.6" x14ac:dyDescent="0.25">
      <c r="B16">
        <v>23</v>
      </c>
      <c r="C16">
        <v>13</v>
      </c>
      <c r="D16" s="19" t="s">
        <v>240</v>
      </c>
      <c r="E16" s="19" t="s">
        <v>243</v>
      </c>
      <c r="F16" s="19">
        <f>O2</f>
        <v>42</v>
      </c>
      <c r="G16" s="22">
        <f>O3</f>
        <v>0.4375</v>
      </c>
      <c r="AD16" s="19" t="s">
        <v>241</v>
      </c>
      <c r="AE16" s="19" t="s">
        <v>244</v>
      </c>
      <c r="AF16" s="19">
        <f>AP2</f>
        <v>27</v>
      </c>
      <c r="AG16" s="22">
        <f>AP3</f>
        <v>0.84375</v>
      </c>
      <c r="AK16" t="s">
        <v>175</v>
      </c>
      <c r="AL16">
        <f>SUM(AL14:AT14)</f>
        <v>243</v>
      </c>
      <c r="BG16" s="19" t="s">
        <v>240</v>
      </c>
      <c r="BH16" s="19" t="s">
        <v>243</v>
      </c>
      <c r="BI16" s="19">
        <f>BR2</f>
        <v>24</v>
      </c>
      <c r="BJ16" s="22">
        <f>BR3</f>
        <v>0.72727272727272729</v>
      </c>
    </row>
    <row r="17" spans="2:62" ht="15.6" x14ac:dyDescent="0.25">
      <c r="B17">
        <v>31</v>
      </c>
      <c r="C17">
        <v>21</v>
      </c>
      <c r="D17" s="19" t="s">
        <v>241</v>
      </c>
      <c r="E17" s="19" t="s">
        <v>244</v>
      </c>
      <c r="F17" s="19">
        <f>P2</f>
        <v>27</v>
      </c>
      <c r="G17" s="22">
        <f>P3</f>
        <v>0.57446808510638303</v>
      </c>
      <c r="K17" s="19" t="s">
        <v>236</v>
      </c>
      <c r="L17" s="19" t="s">
        <v>248</v>
      </c>
      <c r="M17" s="19" t="s">
        <v>237</v>
      </c>
      <c r="AD17" s="19" t="s">
        <v>241</v>
      </c>
      <c r="AE17" s="19" t="s">
        <v>245</v>
      </c>
      <c r="AF17" s="19">
        <f>AQ2</f>
        <v>5</v>
      </c>
      <c r="AG17" s="22">
        <f>AQ3</f>
        <v>0.15625</v>
      </c>
      <c r="BG17" s="19" t="s">
        <v>242</v>
      </c>
      <c r="BH17" s="19" t="s">
        <v>245</v>
      </c>
      <c r="BI17" s="19">
        <f>CJ2</f>
        <v>32</v>
      </c>
      <c r="BJ17" s="25">
        <f>1</f>
        <v>1</v>
      </c>
    </row>
    <row r="18" spans="2:62" ht="15.6" x14ac:dyDescent="0.25">
      <c r="B18">
        <v>32</v>
      </c>
      <c r="C18">
        <v>21</v>
      </c>
      <c r="D18" s="19" t="s">
        <v>241</v>
      </c>
      <c r="E18" s="19" t="s">
        <v>245</v>
      </c>
      <c r="F18" s="19">
        <f>Q2</f>
        <v>20</v>
      </c>
      <c r="G18" s="22">
        <f>Q3</f>
        <v>0.42553191489361702</v>
      </c>
      <c r="K18" s="19" t="s">
        <v>238</v>
      </c>
      <c r="L18" s="19">
        <v>0.53</v>
      </c>
      <c r="M18" s="19" t="s">
        <v>249</v>
      </c>
      <c r="AD18" s="19" t="s">
        <v>242</v>
      </c>
      <c r="AE18" s="19" t="s">
        <v>245</v>
      </c>
      <c r="AF18" s="19">
        <f>BG2</f>
        <v>24</v>
      </c>
      <c r="AG18" s="25">
        <f>1</f>
        <v>1</v>
      </c>
      <c r="AK18" s="19" t="s">
        <v>235</v>
      </c>
      <c r="AL18" s="19" t="s">
        <v>246</v>
      </c>
      <c r="AM18" s="19" t="s">
        <v>245</v>
      </c>
      <c r="AN18" s="19" t="s">
        <v>244</v>
      </c>
      <c r="AO18" s="19" t="s">
        <v>243</v>
      </c>
      <c r="AP18" s="19" t="s">
        <v>242</v>
      </c>
      <c r="AQ18" s="19" t="s">
        <v>241</v>
      </c>
      <c r="AR18" s="19" t="s">
        <v>240</v>
      </c>
      <c r="AS18" s="19" t="s">
        <v>239</v>
      </c>
      <c r="AT18" s="19" t="s">
        <v>238</v>
      </c>
      <c r="AU18" s="19" t="s">
        <v>175</v>
      </c>
      <c r="BG18" s="19" t="s">
        <v>243</v>
      </c>
      <c r="BH18" s="19" t="s">
        <v>245</v>
      </c>
      <c r="BI18" s="19">
        <f>BU2</f>
        <v>1</v>
      </c>
      <c r="BJ18" s="22">
        <f>BU3</f>
        <v>4.1666666666666664E-2</v>
      </c>
    </row>
    <row r="19" spans="2:62" ht="15.6" x14ac:dyDescent="0.25">
      <c r="B19">
        <v>32</v>
      </c>
      <c r="C19">
        <v>22</v>
      </c>
      <c r="D19" s="19" t="s">
        <v>242</v>
      </c>
      <c r="E19" s="19" t="s">
        <v>245</v>
      </c>
      <c r="F19" s="19">
        <f>AG2</f>
        <v>161</v>
      </c>
      <c r="G19" s="25">
        <f>1</f>
        <v>1</v>
      </c>
      <c r="K19" s="19" t="s">
        <v>240</v>
      </c>
      <c r="L19" s="19">
        <v>0.44</v>
      </c>
      <c r="M19" s="19" t="s">
        <v>249</v>
      </c>
      <c r="AD19" s="19" t="s">
        <v>244</v>
      </c>
      <c r="AE19" s="19" t="s">
        <v>238</v>
      </c>
      <c r="AF19" s="19">
        <f>AT2</f>
        <v>13</v>
      </c>
      <c r="AG19" s="22">
        <f>AT3</f>
        <v>0.29545454545454547</v>
      </c>
      <c r="AK19" s="27" t="s">
        <v>174</v>
      </c>
      <c r="AL19" s="19">
        <f>AT14</f>
        <v>0</v>
      </c>
      <c r="AM19" s="19">
        <f>AS14</f>
        <v>75</v>
      </c>
      <c r="AN19" s="19">
        <f>AR14</f>
        <v>46</v>
      </c>
      <c r="AO19" s="19">
        <f>AQ14</f>
        <v>0</v>
      </c>
      <c r="AP19" s="19">
        <f>AP14</f>
        <v>26</v>
      </c>
      <c r="AQ19" s="19">
        <f>AO14</f>
        <v>33</v>
      </c>
      <c r="AR19" s="19">
        <f>AN14</f>
        <v>4</v>
      </c>
      <c r="AS19" s="19">
        <f>AM14</f>
        <v>16</v>
      </c>
      <c r="AT19" s="19">
        <f>AL14</f>
        <v>43</v>
      </c>
      <c r="AU19" s="19">
        <f>SUM(טבלה1018[[#This Row],[S33]:[S11]])</f>
        <v>243</v>
      </c>
      <c r="BG19" s="19" t="s">
        <v>243</v>
      </c>
      <c r="BH19" s="19" t="s">
        <v>246</v>
      </c>
      <c r="BI19" s="19">
        <f>BV2</f>
        <v>23</v>
      </c>
      <c r="BJ19" s="22">
        <f>BV3</f>
        <v>0.95833333333333337</v>
      </c>
    </row>
    <row r="20" spans="2:62" ht="15.6" x14ac:dyDescent="0.25">
      <c r="B20">
        <v>32</v>
      </c>
      <c r="C20">
        <v>23</v>
      </c>
      <c r="D20" s="19" t="s">
        <v>243</v>
      </c>
      <c r="E20" s="19" t="s">
        <v>245</v>
      </c>
      <c r="F20" s="19">
        <f>R2</f>
        <v>9</v>
      </c>
      <c r="G20" s="24">
        <f>R3</f>
        <v>0.22500000000000001</v>
      </c>
      <c r="K20" s="19" t="s">
        <v>241</v>
      </c>
      <c r="L20" s="19">
        <v>0.56999999999999995</v>
      </c>
      <c r="M20" s="19" t="s">
        <v>250</v>
      </c>
      <c r="AD20" s="19" t="s">
        <v>244</v>
      </c>
      <c r="AE20" s="19" t="s">
        <v>239</v>
      </c>
      <c r="AF20" s="19">
        <f>AU2</f>
        <v>12</v>
      </c>
      <c r="AG20" s="22">
        <f>AU3</f>
        <v>0.27272727272727271</v>
      </c>
      <c r="AK20" s="27" t="s">
        <v>177</v>
      </c>
      <c r="AL20" s="28">
        <f t="shared" ref="AL20:AS20" si="5">AL19/$AU$19</f>
        <v>0</v>
      </c>
      <c r="AM20" s="28">
        <f t="shared" si="5"/>
        <v>0.30864197530864196</v>
      </c>
      <c r="AN20" s="28">
        <f t="shared" si="5"/>
        <v>0.18930041152263374</v>
      </c>
      <c r="AO20" s="28">
        <f t="shared" si="5"/>
        <v>0</v>
      </c>
      <c r="AP20" s="28">
        <f t="shared" si="5"/>
        <v>0.10699588477366255</v>
      </c>
      <c r="AQ20" s="28">
        <f t="shared" si="5"/>
        <v>0.13580246913580246</v>
      </c>
      <c r="AR20" s="28">
        <f t="shared" si="5"/>
        <v>1.646090534979424E-2</v>
      </c>
      <c r="AS20" s="28">
        <f t="shared" si="5"/>
        <v>6.584362139917696E-2</v>
      </c>
      <c r="AT20" s="28">
        <f>AT19/AU19</f>
        <v>0.17695473251028807</v>
      </c>
      <c r="AU20" s="23">
        <f>SUM(טבלה1018[[#This Row],[S33]:[S11]])</f>
        <v>1</v>
      </c>
      <c r="BG20" s="19" t="s">
        <v>245</v>
      </c>
      <c r="BH20" s="19" t="s">
        <v>238</v>
      </c>
      <c r="BI20" s="19">
        <f>CA2</f>
        <v>8</v>
      </c>
      <c r="BJ20" s="22">
        <f>CA3</f>
        <v>9.6385542168674704E-2</v>
      </c>
    </row>
    <row r="21" spans="2:62" ht="15.6" x14ac:dyDescent="0.25">
      <c r="B21">
        <v>33</v>
      </c>
      <c r="C21">
        <v>23</v>
      </c>
      <c r="D21" s="19" t="s">
        <v>243</v>
      </c>
      <c r="E21" s="19" t="s">
        <v>246</v>
      </c>
      <c r="F21" s="19">
        <f>S2</f>
        <v>31</v>
      </c>
      <c r="G21" s="24">
        <f>S3</f>
        <v>0.77500000000000002</v>
      </c>
      <c r="K21" s="19" t="s">
        <v>243</v>
      </c>
      <c r="L21" s="19">
        <v>0.77500000000000002</v>
      </c>
      <c r="M21" s="19" t="s">
        <v>250</v>
      </c>
      <c r="AD21" s="19" t="s">
        <v>244</v>
      </c>
      <c r="AE21" s="19" t="s">
        <v>240</v>
      </c>
      <c r="AF21" s="19">
        <f>AV2</f>
        <v>0</v>
      </c>
      <c r="AG21" s="25">
        <f>0</f>
        <v>0</v>
      </c>
      <c r="AK21" s="27" t="s">
        <v>247</v>
      </c>
      <c r="AL21" s="28">
        <v>0</v>
      </c>
      <c r="AM21" s="28">
        <v>0.47</v>
      </c>
      <c r="AN21" s="28">
        <v>0.107</v>
      </c>
      <c r="AO21" s="28">
        <v>0</v>
      </c>
      <c r="AP21" s="28">
        <v>8.4000000000000005E-2</v>
      </c>
      <c r="AQ21" s="28">
        <v>0.127</v>
      </c>
      <c r="AR21" s="28">
        <v>1.4E-2</v>
      </c>
      <c r="AS21" s="28">
        <v>4.2999999999999997E-2</v>
      </c>
      <c r="AT21" s="28">
        <v>0.154</v>
      </c>
      <c r="AU21" s="23">
        <f>SUM(טבלה1018[[#This Row],[S33]:[S11]])</f>
        <v>0.999</v>
      </c>
      <c r="BG21" s="19" t="s">
        <v>245</v>
      </c>
      <c r="BH21" s="19" t="s">
        <v>239</v>
      </c>
      <c r="BI21" s="19">
        <f>CB2</f>
        <v>4</v>
      </c>
      <c r="BJ21" s="22">
        <f>CB3</f>
        <v>4.8192771084337352E-2</v>
      </c>
    </row>
    <row r="22" spans="2:62" ht="15.6" x14ac:dyDescent="0.25">
      <c r="B22">
        <v>11</v>
      </c>
      <c r="C22">
        <v>31</v>
      </c>
      <c r="D22" s="19" t="s">
        <v>244</v>
      </c>
      <c r="E22" s="19" t="s">
        <v>238</v>
      </c>
      <c r="F22" s="19">
        <f>T2</f>
        <v>13</v>
      </c>
      <c r="G22" s="22">
        <f>T3</f>
        <v>0.29545454545454547</v>
      </c>
      <c r="K22" s="19" t="s">
        <v>244</v>
      </c>
      <c r="L22" s="19">
        <v>0.43</v>
      </c>
      <c r="M22" s="19" t="s">
        <v>251</v>
      </c>
      <c r="AD22" s="19" t="s">
        <v>244</v>
      </c>
      <c r="AE22" s="19" t="s">
        <v>244</v>
      </c>
      <c r="AF22" s="19">
        <f>AW2</f>
        <v>19</v>
      </c>
      <c r="AG22" s="22">
        <f>AW3</f>
        <v>0.43181818181818182</v>
      </c>
      <c r="BG22" s="19" t="s">
        <v>245</v>
      </c>
      <c r="BH22" s="19" t="s">
        <v>240</v>
      </c>
      <c r="BI22" s="19">
        <f>CC2</f>
        <v>10</v>
      </c>
      <c r="BJ22" s="22">
        <f>CC3</f>
        <v>0.12048192771084337</v>
      </c>
    </row>
    <row r="23" spans="2:62" ht="15.6" x14ac:dyDescent="0.25">
      <c r="B23">
        <v>12</v>
      </c>
      <c r="C23">
        <v>31</v>
      </c>
      <c r="D23" s="19" t="s">
        <v>244</v>
      </c>
      <c r="E23" s="19" t="s">
        <v>239</v>
      </c>
      <c r="F23" s="19">
        <f>U2</f>
        <v>12</v>
      </c>
      <c r="G23" s="22">
        <f>U3</f>
        <v>0.27272727272727271</v>
      </c>
      <c r="K23" s="19" t="s">
        <v>246</v>
      </c>
      <c r="L23" s="19">
        <v>0.57599999999999996</v>
      </c>
      <c r="M23" s="19" t="s">
        <v>251</v>
      </c>
      <c r="AD23" s="19" t="s">
        <v>245</v>
      </c>
      <c r="AE23" s="19" t="s">
        <v>238</v>
      </c>
      <c r="AF23" s="19">
        <f>AX2</f>
        <v>18</v>
      </c>
      <c r="AG23" s="22">
        <f>AX3</f>
        <v>0.26470588235294118</v>
      </c>
      <c r="AK23" t="s">
        <v>253</v>
      </c>
      <c r="AL23" s="16" t="s">
        <v>197</v>
      </c>
      <c r="AM23" s="16" t="s">
        <v>198</v>
      </c>
      <c r="AN23" s="16" t="s">
        <v>199</v>
      </c>
      <c r="AO23" s="16" t="s">
        <v>200</v>
      </c>
      <c r="AP23" s="16" t="s">
        <v>201</v>
      </c>
      <c r="AQ23" s="16" t="s">
        <v>202</v>
      </c>
      <c r="AR23" s="16" t="s">
        <v>203</v>
      </c>
      <c r="AS23" s="16" t="s">
        <v>204</v>
      </c>
      <c r="AT23" s="16" t="s">
        <v>205</v>
      </c>
      <c r="BG23" s="19" t="s">
        <v>245</v>
      </c>
      <c r="BH23" s="19" t="s">
        <v>245</v>
      </c>
      <c r="BI23" s="19">
        <f>CD2</f>
        <v>61</v>
      </c>
      <c r="BJ23" s="22">
        <f>CD3</f>
        <v>0.73493975903614461</v>
      </c>
    </row>
    <row r="24" spans="2:62" ht="15.6" x14ac:dyDescent="0.25">
      <c r="B24">
        <v>13</v>
      </c>
      <c r="C24">
        <v>31</v>
      </c>
      <c r="D24" s="19" t="s">
        <v>244</v>
      </c>
      <c r="E24" s="19" t="s">
        <v>240</v>
      </c>
      <c r="F24" s="19">
        <f>V2</f>
        <v>0</v>
      </c>
      <c r="G24" s="25">
        <f>0</f>
        <v>0</v>
      </c>
      <c r="AD24" s="19" t="s">
        <v>245</v>
      </c>
      <c r="AE24" s="19" t="s">
        <v>239</v>
      </c>
      <c r="AF24" s="19">
        <f>AY2</f>
        <v>2</v>
      </c>
      <c r="AG24" s="22">
        <f>AY3</f>
        <v>2.9411764705882353E-2</v>
      </c>
      <c r="AK24" t="s">
        <v>209</v>
      </c>
      <c r="AL24">
        <f>COUNTIFS(מרקובחצי[11],1,מרקובחצי[S33&amp;32],1)</f>
        <v>9</v>
      </c>
      <c r="AM24">
        <f>COUNTIFS(מרקובחצי[12],1,מרקובחצי[S33&amp;32],1)</f>
        <v>18</v>
      </c>
      <c r="AN24">
        <f>COUNTIFS(מרקובחצי[13],1,מרקובחצי[S33&amp;32],1)</f>
        <v>34</v>
      </c>
      <c r="AO24">
        <f>COUNTIFS(מרקובחצי[21],1,מרקובחצי[S33&amp;32],1)</f>
        <v>0</v>
      </c>
      <c r="AP24">
        <f>COUNTIFS(מרקובחצי[22],1,מרקובחצי[S33&amp;32],1)</f>
        <v>34</v>
      </c>
      <c r="AQ24">
        <f>COUNTIFS(מרקובחצי[23],1,מרקובחצי[S33&amp;32],1)</f>
        <v>24</v>
      </c>
      <c r="AR24">
        <f>COUNTIFS(מרקובחצי[31],1,מרקובחצי[S33&amp;32],1)</f>
        <v>0</v>
      </c>
      <c r="AS24">
        <f>COUNTIFS(מרקובחצי[32],1,מרקובחצי[S33&amp;32],1)</f>
        <v>94</v>
      </c>
      <c r="AT24">
        <f>COUNTIFS(מרקובחצי[33],1,מרקובחצי[S33&amp;32],1)</f>
        <v>45</v>
      </c>
      <c r="BG24" s="19" t="s">
        <v>246</v>
      </c>
      <c r="BH24" s="19" t="s">
        <v>238</v>
      </c>
      <c r="BI24" s="19">
        <f>CE2</f>
        <v>1</v>
      </c>
      <c r="BJ24" s="24">
        <f>CE3</f>
        <v>2.3809523809523808E-2</v>
      </c>
    </row>
    <row r="25" spans="2:62" ht="15.6" x14ac:dyDescent="0.25">
      <c r="B25">
        <v>31</v>
      </c>
      <c r="C25">
        <v>31</v>
      </c>
      <c r="D25" s="19" t="s">
        <v>244</v>
      </c>
      <c r="E25" s="19" t="s">
        <v>244</v>
      </c>
      <c r="F25" s="19">
        <f>W2</f>
        <v>19</v>
      </c>
      <c r="G25" s="22">
        <f>W3</f>
        <v>0.43181818181818182</v>
      </c>
      <c r="AD25" s="19" t="s">
        <v>245</v>
      </c>
      <c r="AE25" s="19" t="s">
        <v>240</v>
      </c>
      <c r="AF25" s="19">
        <f>AZ2</f>
        <v>2</v>
      </c>
      <c r="AG25" s="22">
        <f>AZ3</f>
        <v>2.9411764705882353E-2</v>
      </c>
      <c r="AL25" s="26">
        <f>AL24/AL26</f>
        <v>3.4883720930232558E-2</v>
      </c>
      <c r="AM25" s="26">
        <f t="shared" ref="AM25:AT25" si="6">AM24/$AL$16</f>
        <v>7.407407407407407E-2</v>
      </c>
      <c r="AN25" s="26">
        <f t="shared" si="6"/>
        <v>0.13991769547325103</v>
      </c>
      <c r="AO25" s="26">
        <f t="shared" si="6"/>
        <v>0</v>
      </c>
      <c r="AP25" s="26">
        <f t="shared" si="6"/>
        <v>0.13991769547325103</v>
      </c>
      <c r="AQ25" s="26">
        <f t="shared" si="6"/>
        <v>9.8765432098765427E-2</v>
      </c>
      <c r="AR25" s="26">
        <f t="shared" si="6"/>
        <v>0</v>
      </c>
      <c r="AS25" s="26">
        <f t="shared" si="6"/>
        <v>0.38683127572016462</v>
      </c>
      <c r="AT25" s="26">
        <f t="shared" si="6"/>
        <v>0.18518518518518517</v>
      </c>
      <c r="BG25" s="19" t="s">
        <v>246</v>
      </c>
      <c r="BH25" s="19" t="s">
        <v>239</v>
      </c>
      <c r="BI25" s="19">
        <f>CF2</f>
        <v>11</v>
      </c>
      <c r="BJ25" s="24">
        <f>CF3</f>
        <v>0.26190476190476192</v>
      </c>
    </row>
    <row r="26" spans="2:62" ht="15.6" x14ac:dyDescent="0.25">
      <c r="B26">
        <v>11</v>
      </c>
      <c r="C26">
        <v>32</v>
      </c>
      <c r="D26" s="19" t="s">
        <v>245</v>
      </c>
      <c r="E26" s="19" t="s">
        <v>238</v>
      </c>
      <c r="F26" s="19">
        <f>X2</f>
        <v>59</v>
      </c>
      <c r="G26" s="22">
        <f>X3</f>
        <v>0.1172962226640159</v>
      </c>
      <c r="AD26" s="19" t="s">
        <v>245</v>
      </c>
      <c r="AE26" s="19" t="s">
        <v>245</v>
      </c>
      <c r="AF26" s="19">
        <f>BA2</f>
        <v>46</v>
      </c>
      <c r="AG26" s="22">
        <f>BA3</f>
        <v>0.67647058823529416</v>
      </c>
      <c r="AK26" t="s">
        <v>175</v>
      </c>
      <c r="AL26">
        <f>SUM(AL24:AT24)</f>
        <v>258</v>
      </c>
      <c r="BG26" s="19" t="s">
        <v>246</v>
      </c>
      <c r="BH26" s="19" t="s">
        <v>240</v>
      </c>
      <c r="BI26" s="19">
        <f>CG2</f>
        <v>8</v>
      </c>
      <c r="BJ26" s="24">
        <f>CG3</f>
        <v>0.19047619047619047</v>
      </c>
    </row>
    <row r="27" spans="2:62" ht="15.6" x14ac:dyDescent="0.25">
      <c r="B27">
        <v>12</v>
      </c>
      <c r="C27">
        <v>32</v>
      </c>
      <c r="D27" s="19" t="s">
        <v>245</v>
      </c>
      <c r="E27" s="19" t="s">
        <v>239</v>
      </c>
      <c r="F27" s="19">
        <f>Y2</f>
        <v>26</v>
      </c>
      <c r="G27" s="22">
        <f>Y3</f>
        <v>5.168986083499006E-2</v>
      </c>
      <c r="BG27" s="19" t="s">
        <v>246</v>
      </c>
      <c r="BH27" s="19" t="s">
        <v>246</v>
      </c>
      <c r="BI27" s="19">
        <f>CH2</f>
        <v>22</v>
      </c>
      <c r="BJ27" s="24">
        <f>CH3</f>
        <v>0.52380952380952384</v>
      </c>
    </row>
    <row r="28" spans="2:62" ht="15.6" x14ac:dyDescent="0.25">
      <c r="B28">
        <v>13</v>
      </c>
      <c r="C28">
        <v>32</v>
      </c>
      <c r="D28" s="19" t="s">
        <v>245</v>
      </c>
      <c r="E28" s="19" t="s">
        <v>240</v>
      </c>
      <c r="F28" s="19">
        <f>Z2</f>
        <v>45</v>
      </c>
      <c r="G28" s="22">
        <f>Z3</f>
        <v>8.9463220675944338E-2</v>
      </c>
      <c r="AK28" s="19" t="s">
        <v>235</v>
      </c>
      <c r="AL28" s="19" t="s">
        <v>246</v>
      </c>
      <c r="AM28" s="19" t="s">
        <v>245</v>
      </c>
      <c r="AN28" s="19" t="s">
        <v>244</v>
      </c>
      <c r="AO28" s="19" t="s">
        <v>243</v>
      </c>
      <c r="AP28" s="19" t="s">
        <v>242</v>
      </c>
      <c r="AQ28" s="19" t="s">
        <v>241</v>
      </c>
      <c r="AR28" s="19" t="s">
        <v>240</v>
      </c>
      <c r="AS28" s="19" t="s">
        <v>239</v>
      </c>
      <c r="AT28" s="19" t="s">
        <v>238</v>
      </c>
      <c r="AU28" s="19" t="s">
        <v>175</v>
      </c>
    </row>
    <row r="29" spans="2:62" ht="15.6" x14ac:dyDescent="0.25">
      <c r="B29">
        <v>32</v>
      </c>
      <c r="C29">
        <v>32</v>
      </c>
      <c r="D29" s="19" t="s">
        <v>245</v>
      </c>
      <c r="E29" s="19" t="s">
        <v>245</v>
      </c>
      <c r="F29" s="19">
        <f>AA2</f>
        <v>373</v>
      </c>
      <c r="G29" s="22">
        <f>AA3</f>
        <v>0.74155069582504973</v>
      </c>
      <c r="AK29" s="27" t="s">
        <v>174</v>
      </c>
      <c r="AL29" s="19">
        <f>AT24</f>
        <v>45</v>
      </c>
      <c r="AM29" s="19">
        <f>AS24</f>
        <v>94</v>
      </c>
      <c r="AN29" s="19">
        <f>AR24</f>
        <v>0</v>
      </c>
      <c r="AO29" s="19">
        <f>AQ24</f>
        <v>24</v>
      </c>
      <c r="AP29" s="19">
        <f>AP24</f>
        <v>34</v>
      </c>
      <c r="AQ29" s="19">
        <f>AO24</f>
        <v>0</v>
      </c>
      <c r="AR29" s="19">
        <f>AN24</f>
        <v>34</v>
      </c>
      <c r="AS29" s="19">
        <f>AM24</f>
        <v>18</v>
      </c>
      <c r="AT29" s="19">
        <f>AL24</f>
        <v>9</v>
      </c>
      <c r="AU29" s="19">
        <f>SUM(טבלה101819[[#This Row],[S33]:[S11]])</f>
        <v>258</v>
      </c>
    </row>
    <row r="30" spans="2:62" ht="15.6" x14ac:dyDescent="0.25">
      <c r="B30">
        <v>11</v>
      </c>
      <c r="C30">
        <v>33</v>
      </c>
      <c r="D30" s="19" t="s">
        <v>246</v>
      </c>
      <c r="E30" s="19" t="s">
        <v>238</v>
      </c>
      <c r="F30" s="19">
        <f>AB2</f>
        <v>1</v>
      </c>
      <c r="G30" s="24">
        <f>AB3</f>
        <v>1.5151515151515152E-2</v>
      </c>
      <c r="AK30" s="27" t="s">
        <v>177</v>
      </c>
      <c r="AL30" s="28">
        <f t="shared" ref="AL30:AS30" si="7">AL29/$AU$29</f>
        <v>0.1744186046511628</v>
      </c>
      <c r="AM30" s="28">
        <f t="shared" si="7"/>
        <v>0.36434108527131781</v>
      </c>
      <c r="AN30" s="28">
        <f t="shared" si="7"/>
        <v>0</v>
      </c>
      <c r="AO30" s="28">
        <f t="shared" si="7"/>
        <v>9.3023255813953487E-2</v>
      </c>
      <c r="AP30" s="28">
        <f t="shared" si="7"/>
        <v>0.13178294573643412</v>
      </c>
      <c r="AQ30" s="28">
        <f t="shared" si="7"/>
        <v>0</v>
      </c>
      <c r="AR30" s="28">
        <f t="shared" si="7"/>
        <v>0.13178294573643412</v>
      </c>
      <c r="AS30" s="28">
        <f t="shared" si="7"/>
        <v>6.9767441860465115E-2</v>
      </c>
      <c r="AT30" s="28">
        <f>AT29/$AU$29</f>
        <v>3.4883720930232558E-2</v>
      </c>
      <c r="AU30" s="23">
        <f>SUM(טבלה101819[[#This Row],[S33]:[S11]])</f>
        <v>1</v>
      </c>
    </row>
    <row r="31" spans="2:62" ht="15.6" x14ac:dyDescent="0.25">
      <c r="B31">
        <v>12</v>
      </c>
      <c r="C31">
        <v>33</v>
      </c>
      <c r="D31" s="19" t="s">
        <v>246</v>
      </c>
      <c r="E31" s="19" t="s">
        <v>239</v>
      </c>
      <c r="F31" s="19">
        <f>AC2</f>
        <v>11</v>
      </c>
      <c r="G31" s="24">
        <f>AC3</f>
        <v>0.16666666666666666</v>
      </c>
      <c r="AK31" s="27" t="s">
        <v>259</v>
      </c>
      <c r="AL31" s="28">
        <v>0.122</v>
      </c>
      <c r="AM31" s="28">
        <v>0.495</v>
      </c>
      <c r="AN31" s="28">
        <v>0</v>
      </c>
      <c r="AO31" s="28">
        <v>0.06</v>
      </c>
      <c r="AP31" s="28">
        <v>0.13100000000000001</v>
      </c>
      <c r="AQ31" s="28">
        <v>0</v>
      </c>
      <c r="AR31" s="28">
        <v>8.3000000000000004E-2</v>
      </c>
      <c r="AS31" s="28">
        <v>5.7000000000000002E-2</v>
      </c>
      <c r="AT31" s="28">
        <v>5.1999999999999998E-2</v>
      </c>
      <c r="AU31" s="23">
        <f>SUM(טבלה101819[[#This Row],[S33]:[S11]])</f>
        <v>1</v>
      </c>
    </row>
    <row r="32" spans="2:62" ht="15.6" x14ac:dyDescent="0.25">
      <c r="B32">
        <v>13</v>
      </c>
      <c r="C32">
        <v>33</v>
      </c>
      <c r="D32" s="19" t="s">
        <v>246</v>
      </c>
      <c r="E32" s="19" t="s">
        <v>240</v>
      </c>
      <c r="F32" s="19">
        <f>AD2</f>
        <v>16</v>
      </c>
      <c r="G32" s="24">
        <f>AD3</f>
        <v>0.24242424242424243</v>
      </c>
    </row>
    <row r="33" spans="1:21" ht="15.6" x14ac:dyDescent="0.25">
      <c r="B33">
        <v>33</v>
      </c>
      <c r="C33">
        <v>33</v>
      </c>
      <c r="D33" s="19" t="s">
        <v>246</v>
      </c>
      <c r="E33" s="19" t="s">
        <v>246</v>
      </c>
      <c r="F33" s="19">
        <f>AE2</f>
        <v>38</v>
      </c>
      <c r="G33" s="24">
        <f>AE3</f>
        <v>0.5757575757575758</v>
      </c>
    </row>
    <row r="37" spans="1:21" ht="15.6" x14ac:dyDescent="0.25">
      <c r="A37" s="19" t="s">
        <v>234</v>
      </c>
      <c r="B37" s="19" t="s">
        <v>174</v>
      </c>
      <c r="C37" s="19" t="s">
        <v>177</v>
      </c>
      <c r="G37" s="19" t="s">
        <v>234</v>
      </c>
      <c r="H37" s="19" t="s">
        <v>174</v>
      </c>
      <c r="I37" s="19" t="s">
        <v>177</v>
      </c>
      <c r="K37" s="19" t="s">
        <v>234</v>
      </c>
      <c r="L37" s="19" t="s">
        <v>174</v>
      </c>
      <c r="M37" s="19" t="s">
        <v>177</v>
      </c>
      <c r="O37" s="19" t="s">
        <v>234</v>
      </c>
      <c r="P37" s="19" t="s">
        <v>174</v>
      </c>
      <c r="Q37" s="19" t="s">
        <v>177</v>
      </c>
      <c r="S37" s="19" t="s">
        <v>234</v>
      </c>
      <c r="T37" s="19" t="s">
        <v>174</v>
      </c>
      <c r="U37" s="19" t="s">
        <v>177</v>
      </c>
    </row>
    <row r="38" spans="1:21" ht="15.6" x14ac:dyDescent="0.25">
      <c r="A38" s="19">
        <v>2</v>
      </c>
      <c r="B38" s="19">
        <f>COUNTIF(מרקובחצי[גודל טווח],טבלה25[[#This Row],[גודל טווח]]-1)</f>
        <v>26</v>
      </c>
      <c r="C38" s="28">
        <f>טבלה25[[#This Row],[שכיחות]]/$B$57</f>
        <v>0.10483870967741936</v>
      </c>
      <c r="G38" s="19">
        <v>2</v>
      </c>
      <c r="H38" s="19">
        <f>COUNTIFS(מרקובחצי[גודל טווח],טבלה2527[[#This Row],[גודל טווח]]-1,מרקובחצי[S31],1)</f>
        <v>12</v>
      </c>
      <c r="I38" s="28">
        <f>טבלה2527[[#This Row],[שכיחות]]/H$46</f>
        <v>0.21428571428571427</v>
      </c>
      <c r="K38" s="19">
        <v>2</v>
      </c>
      <c r="L38" s="19">
        <f>COUNTIFS(מרקובחצי[גודל טווח],טבלה252728[[#This Row],[גודל טווח]]-1,מרקובחצי[S32],1)</f>
        <v>8</v>
      </c>
      <c r="M38" s="28">
        <f>טבלה252728[[#This Row],[שכיחות]]/L$55</f>
        <v>6.25E-2</v>
      </c>
      <c r="O38" s="19">
        <v>2</v>
      </c>
      <c r="P38" s="19">
        <f>COUNTIFS(מרקובחצי[גודל טווח],טבלה25272829[[#This Row],[גודל טווח]]-1,מרקובחצי[S33],1)</f>
        <v>1</v>
      </c>
      <c r="Q38" s="28">
        <f>טבלה25272829[[#This Row],[שכיחות]]/P$45</f>
        <v>0.125</v>
      </c>
      <c r="S38" s="19">
        <v>2</v>
      </c>
      <c r="T38" s="19">
        <f>COUNTIFS(מרקובחצי[גודל טווח],טבלה25272830[[#This Row],[גודל טווח]]-1,מרקובחצי[S33&amp;32],1)</f>
        <v>5</v>
      </c>
      <c r="U38" s="28">
        <f>טבלה25272830[[#This Row],[שכיחות]]/T$52</f>
        <v>8.9285714285714288E-2</v>
      </c>
    </row>
    <row r="39" spans="1:21" ht="15.6" x14ac:dyDescent="0.25">
      <c r="A39" s="19">
        <v>3</v>
      </c>
      <c r="B39" s="19">
        <f>COUNTIF(מרקובחצי[גודל טווח],טבלה25[[#This Row],[גודל טווח]]-1)</f>
        <v>36</v>
      </c>
      <c r="C39" s="28">
        <f>טבלה25[[#This Row],[שכיחות]]/$B$57</f>
        <v>0.14516129032258066</v>
      </c>
      <c r="G39" s="19">
        <v>3</v>
      </c>
      <c r="H39" s="19">
        <f>COUNTIFS(מרקובחצי[גודל טווח],טבלה2527[[#This Row],[גודל טווח]]-1,מרקובחצי[S31],1)</f>
        <v>14</v>
      </c>
      <c r="I39" s="28">
        <f>טבלה2527[[#This Row],[שכיחות]]/H$46</f>
        <v>0.25</v>
      </c>
      <c r="K39" s="19">
        <v>3</v>
      </c>
      <c r="L39" s="19">
        <f>COUNTIFS(מרקובחצי[גודל טווח],טבלה252728[[#This Row],[גודל טווח]]-1,מרקובחצי[S32],1)</f>
        <v>16</v>
      </c>
      <c r="M39" s="28">
        <f>טבלה252728[[#This Row],[שכיחות]]/L$55</f>
        <v>0.125</v>
      </c>
      <c r="O39" s="19">
        <v>5</v>
      </c>
      <c r="P39" s="19">
        <f>COUNTIFS(מרקובחצי[גודל טווח],טבלה25272829[[#This Row],[גודל טווח]]-1,מרקובחצי[S33],1)</f>
        <v>1</v>
      </c>
      <c r="Q39" s="28">
        <f>טבלה25272829[[#This Row],[שכיחות]]/P$45</f>
        <v>0.125</v>
      </c>
      <c r="S39" s="19">
        <v>3</v>
      </c>
      <c r="T39" s="19">
        <f>COUNTIFS(מרקובחצי[גודל טווח],טבלה25272830[[#This Row],[גודל טווח]]-1,מרקובחצי[S33&amp;32],1)</f>
        <v>6</v>
      </c>
      <c r="U39" s="28">
        <f>טבלה25272830[[#This Row],[שכיחות]]/T$52</f>
        <v>0.10714285714285714</v>
      </c>
    </row>
    <row r="40" spans="1:21" ht="15.6" x14ac:dyDescent="0.25">
      <c r="A40" s="19">
        <v>4</v>
      </c>
      <c r="B40" s="19">
        <f>COUNTIF(מרקובחצי[גודל טווח],טבלה25[[#This Row],[גודל טווח]]-1)</f>
        <v>40</v>
      </c>
      <c r="C40" s="28">
        <f>טבלה25[[#This Row],[שכיחות]]/$B$57</f>
        <v>0.16129032258064516</v>
      </c>
      <c r="G40" s="19">
        <v>4</v>
      </c>
      <c r="H40" s="19">
        <f>COUNTIFS(מרקובחצי[גודל טווח],טבלה2527[[#This Row],[גודל טווח]]-1,מרקובחצי[S31],1)</f>
        <v>13</v>
      </c>
      <c r="I40" s="28">
        <f>טבלה2527[[#This Row],[שכיחות]]/H$46</f>
        <v>0.23214285714285715</v>
      </c>
      <c r="K40" s="19">
        <v>4</v>
      </c>
      <c r="L40" s="19">
        <f>COUNTIFS(מרקובחצי[גודל טווח],טבלה252728[[#This Row],[גודל טווח]]-1,מרקובחצי[S32],1)</f>
        <v>18</v>
      </c>
      <c r="M40" s="28">
        <f>טבלה252728[[#This Row],[שכיחות]]/L$55</f>
        <v>0.140625</v>
      </c>
      <c r="O40" s="19">
        <v>7</v>
      </c>
      <c r="P40" s="19">
        <f>COUNTIFS(מרקובחצי[גודל טווח],טבלה25272829[[#This Row],[גודל טווח]]-1,מרקובחצי[S33],1)</f>
        <v>1</v>
      </c>
      <c r="Q40" s="28">
        <f>טבלה25272829[[#This Row],[שכיחות]]/P$45</f>
        <v>0.125</v>
      </c>
      <c r="S40" s="19">
        <v>4</v>
      </c>
      <c r="T40" s="19">
        <f>COUNTIFS(מרקובחצי[גודל טווח],טבלה25272830[[#This Row],[גודל טווח]]-1,מרקובחצי[S33&amp;32],1)</f>
        <v>9</v>
      </c>
      <c r="U40" s="28">
        <f>טבלה25272830[[#This Row],[שכיחות]]/T$52</f>
        <v>0.16071428571428573</v>
      </c>
    </row>
    <row r="41" spans="1:21" ht="15.6" x14ac:dyDescent="0.25">
      <c r="A41" s="19">
        <v>5</v>
      </c>
      <c r="B41" s="19">
        <f>COUNTIF(מרקובחצי[גודל טווח],טבלה25[[#This Row],[גודל טווח]]-1)</f>
        <v>34</v>
      </c>
      <c r="C41" s="28">
        <f>טבלה25[[#This Row],[שכיחות]]/$B$57</f>
        <v>0.13709677419354838</v>
      </c>
      <c r="G41" s="19">
        <v>5</v>
      </c>
      <c r="H41" s="19">
        <f>COUNTIFS(מרקובחצי[גודל טווח],טבלה2527[[#This Row],[גודל טווח]]-1,מרקובחצי[S31],1)</f>
        <v>11</v>
      </c>
      <c r="I41" s="28">
        <f>טבלה2527[[#This Row],[שכיחות]]/H$46</f>
        <v>0.19642857142857142</v>
      </c>
      <c r="K41" s="19">
        <v>5</v>
      </c>
      <c r="L41" s="19">
        <f>COUNTIFS(מרקובחצי[גודל טווח],טבלה252728[[#This Row],[גודל טווח]]-1,מרקובחצי[S32],1)</f>
        <v>13</v>
      </c>
      <c r="M41" s="28">
        <f>טבלה252728[[#This Row],[שכיחות]]/L$55</f>
        <v>0.1015625</v>
      </c>
      <c r="O41" s="19">
        <v>8</v>
      </c>
      <c r="P41" s="19">
        <f>COUNTIFS(מרקובחצי[גודל טווח],טבלה25272829[[#This Row],[גודל טווח]]-1,מרקובחצי[S33],1)</f>
        <v>2</v>
      </c>
      <c r="Q41" s="28">
        <f>טבלה25272829[[#This Row],[שכיחות]]/P$45</f>
        <v>0.25</v>
      </c>
      <c r="S41" s="19">
        <v>5</v>
      </c>
      <c r="T41" s="19">
        <f>COUNTIFS(מרקובחצי[גודל טווח],טבלה25272830[[#This Row],[גודל טווח]]-1,מרקובחצי[S33&amp;32],1)</f>
        <v>9</v>
      </c>
      <c r="U41" s="28">
        <f>טבלה25272830[[#This Row],[שכיחות]]/T$52</f>
        <v>0.16071428571428573</v>
      </c>
    </row>
    <row r="42" spans="1:21" ht="15.6" x14ac:dyDescent="0.25">
      <c r="A42" s="19">
        <v>6</v>
      </c>
      <c r="B42" s="19">
        <f>COUNTIF(מרקובחצי[גודל טווח],טבלה25[[#This Row],[גודל טווח]]-1)</f>
        <v>23</v>
      </c>
      <c r="C42" s="28">
        <f>טבלה25[[#This Row],[שכיחות]]/$B$57</f>
        <v>9.2741935483870969E-2</v>
      </c>
      <c r="G42" s="19">
        <v>6</v>
      </c>
      <c r="H42" s="19">
        <f>COUNTIFS(מרקובחצי[גודל טווח],טבלה2527[[#This Row],[גודל טווח]]-1,מרקובחצי[S31],1)</f>
        <v>3</v>
      </c>
      <c r="I42" s="28">
        <f>טבלה2527[[#This Row],[שכיחות]]/H$46</f>
        <v>5.3571428571428568E-2</v>
      </c>
      <c r="K42" s="19">
        <v>6</v>
      </c>
      <c r="L42" s="19">
        <f>COUNTIFS(מרקובחצי[גודל טווח],טבלה252728[[#This Row],[גודל טווח]]-1,מרקובחצי[S32],1)</f>
        <v>16</v>
      </c>
      <c r="M42" s="28">
        <f>טבלה252728[[#This Row],[שכיחות]]/L$55</f>
        <v>0.125</v>
      </c>
      <c r="O42" s="19">
        <v>9</v>
      </c>
      <c r="P42" s="19">
        <f>COUNTIFS(מרקובחצי[גודל טווח],טבלה25272829[[#This Row],[גודל טווח]]-1,מרקובחצי[S33],1)</f>
        <v>1</v>
      </c>
      <c r="Q42" s="28">
        <f>טבלה25272829[[#This Row],[שכיחות]]/P$45</f>
        <v>0.125</v>
      </c>
      <c r="S42" s="19">
        <v>6</v>
      </c>
      <c r="T42" s="19">
        <f>COUNTIFS(מרקובחצי[גודל טווח],טבלה25272830[[#This Row],[גודל טווח]]-1,מרקובחצי[S33&amp;32],1)</f>
        <v>4</v>
      </c>
      <c r="U42" s="28">
        <f>טבלה25272830[[#This Row],[שכיחות]]/T$52</f>
        <v>7.1428571428571425E-2</v>
      </c>
    </row>
    <row r="43" spans="1:21" ht="15.6" x14ac:dyDescent="0.25">
      <c r="A43" s="19">
        <v>7</v>
      </c>
      <c r="B43" s="19">
        <f>COUNTIF(מרקובחצי[גודל טווח],טבלה25[[#This Row],[גודל טווח]]-1)</f>
        <v>22</v>
      </c>
      <c r="C43" s="28">
        <f>טבלה25[[#This Row],[שכיחות]]/$B$57</f>
        <v>8.8709677419354843E-2</v>
      </c>
      <c r="G43" s="19">
        <v>7</v>
      </c>
      <c r="H43" s="19">
        <f>COUNTIFS(מרקובחצי[גודל טווח],טבלה2527[[#This Row],[גודל טווח]]-1,מרקובחצי[S31],1)</f>
        <v>1</v>
      </c>
      <c r="I43" s="28">
        <f>טבלה2527[[#This Row],[שכיחות]]/H$46</f>
        <v>1.7857142857142856E-2</v>
      </c>
      <c r="K43" s="19">
        <v>7</v>
      </c>
      <c r="L43" s="19">
        <f>COUNTIFS(מרקובחצי[גודל טווח],טבלה252728[[#This Row],[גודל טווח]]-1,מרקובחצי[S32],1)</f>
        <v>17</v>
      </c>
      <c r="M43" s="28">
        <f>טבלה252728[[#This Row],[שכיחות]]/L$55</f>
        <v>0.1328125</v>
      </c>
      <c r="O43" s="19">
        <v>11</v>
      </c>
      <c r="P43" s="19">
        <f>COUNTIFS(מרקובחצי[גודל טווח],טבלה25272829[[#This Row],[גודל טווח]]-1,מרקובחצי[S33],1)</f>
        <v>1</v>
      </c>
      <c r="Q43" s="28">
        <f>טבלה25272829[[#This Row],[שכיחות]]/P$45</f>
        <v>0.125</v>
      </c>
      <c r="S43" s="19">
        <v>7</v>
      </c>
      <c r="T43" s="19">
        <f>COUNTIFS(מרקובחצי[גודל טווח],טבלה25272830[[#This Row],[גודל טווח]]-1,מרקובחצי[S33&amp;32],1)</f>
        <v>3</v>
      </c>
      <c r="U43" s="28">
        <f>טבלה25272830[[#This Row],[שכיחות]]/T$52</f>
        <v>5.3571428571428568E-2</v>
      </c>
    </row>
    <row r="44" spans="1:21" ht="15.6" x14ac:dyDescent="0.25">
      <c r="A44" s="19">
        <v>8</v>
      </c>
      <c r="B44" s="19">
        <f>COUNTIF(מרקובחצי[גודל טווח],טבלה25[[#This Row],[גודל טווח]]-1)</f>
        <v>14</v>
      </c>
      <c r="C44" s="28">
        <f>טבלה25[[#This Row],[שכיחות]]/$B$57</f>
        <v>5.6451612903225805E-2</v>
      </c>
      <c r="G44" s="19">
        <v>9</v>
      </c>
      <c r="H44" s="19">
        <f>COUNTIFS(מרקובחצי[גודל טווח],טבלה2527[[#This Row],[גודל טווח]]-1,מרקובחצי[S31],1)</f>
        <v>1</v>
      </c>
      <c r="I44" s="28">
        <f>טבלה2527[[#This Row],[שכיחות]]/H$46</f>
        <v>1.7857142857142856E-2</v>
      </c>
      <c r="K44" s="19">
        <v>8</v>
      </c>
      <c r="L44" s="19">
        <f>COUNTIFS(מרקובחצי[גודל טווח],טבלה252728[[#This Row],[גודל טווח]]-1,מרקובחצי[S32],1)</f>
        <v>9</v>
      </c>
      <c r="M44" s="28">
        <f>טבלה252728[[#This Row],[שכיחות]]/L$55</f>
        <v>7.03125E-2</v>
      </c>
      <c r="O44" s="19">
        <v>15</v>
      </c>
      <c r="P44" s="19">
        <f>COUNTIFS(מרקובחצי[גודל טווח],טבלה25272829[[#This Row],[גודל טווח]]-1,מרקובחצי[S33],1)</f>
        <v>1</v>
      </c>
      <c r="Q44" s="28">
        <f>טבלה25272829[[#This Row],[שכיחות]]/P$45</f>
        <v>0.125</v>
      </c>
      <c r="S44" s="19">
        <v>8</v>
      </c>
      <c r="T44" s="19">
        <f>COUNTIFS(מרקובחצי[גודל טווח],טבלה25272830[[#This Row],[גודל טווח]]-1,מרקובחצי[S33&amp;32],1)</f>
        <v>3</v>
      </c>
      <c r="U44" s="28">
        <f>טבלה25272830[[#This Row],[שכיחות]]/T$52</f>
        <v>5.3571428571428568E-2</v>
      </c>
    </row>
    <row r="45" spans="1:21" ht="15.6" x14ac:dyDescent="0.25">
      <c r="A45" s="19">
        <v>9</v>
      </c>
      <c r="B45" s="19">
        <f>COUNTIF(מרקובחצי[גודל טווח],טבלה25[[#This Row],[גודל טווח]]-1)</f>
        <v>15</v>
      </c>
      <c r="C45" s="28">
        <f>טבלה25[[#This Row],[שכיחות]]/$B$57</f>
        <v>6.0483870967741937E-2</v>
      </c>
      <c r="G45" s="19">
        <v>10</v>
      </c>
      <c r="H45" s="19">
        <f>COUNTIFS(מרקובחצי[גודל טווח],טבלה2527[[#This Row],[גודל טווח]]-1,מרקובחצי[S31],1)</f>
        <v>1</v>
      </c>
      <c r="I45" s="28">
        <f>טבלה2527[[#This Row],[שכיחות]]/H$46</f>
        <v>1.7857142857142856E-2</v>
      </c>
      <c r="K45" s="19">
        <v>9</v>
      </c>
      <c r="L45" s="19">
        <f>COUNTIFS(מרקובחצי[גודל טווח],טבלה252728[[#This Row],[גודל טווח]]-1,מרקובחצי[S32],1)</f>
        <v>9</v>
      </c>
      <c r="M45" s="28">
        <f>טבלה252728[[#This Row],[שכיחות]]/L$55</f>
        <v>7.03125E-2</v>
      </c>
      <c r="O45" s="19" t="s">
        <v>175</v>
      </c>
      <c r="P45" s="19">
        <f>SUBTOTAL(109,P38:P44)</f>
        <v>8</v>
      </c>
      <c r="Q45" s="23">
        <f>טבלה25272829[[#This Row],[שכיחות]]/P$45</f>
        <v>1</v>
      </c>
      <c r="S45" s="19">
        <v>9</v>
      </c>
      <c r="T45" s="19">
        <f>COUNTIFS(מרקובחצי[גודל טווח],טבלה25272830[[#This Row],[גודל טווח]]-1,מרקובחצי[S33&amp;32],1)</f>
        <v>4</v>
      </c>
      <c r="U45" s="28">
        <f>טבלה25272830[[#This Row],[שכיחות]]/T$52</f>
        <v>7.1428571428571425E-2</v>
      </c>
    </row>
    <row r="46" spans="1:21" ht="15.6" x14ac:dyDescent="0.25">
      <c r="A46" s="19">
        <v>10</v>
      </c>
      <c r="B46" s="19">
        <f>COUNTIF(מרקובחצי[גודל טווח],טבלה25[[#This Row],[גודל טווח]]-1)</f>
        <v>9</v>
      </c>
      <c r="C46" s="28">
        <f>טבלה25[[#This Row],[שכיחות]]/$B$57</f>
        <v>3.6290322580645164E-2</v>
      </c>
      <c r="G46" s="19" t="s">
        <v>175</v>
      </c>
      <c r="H46" s="19">
        <f>SUBTOTAL(109,H38:H45)</f>
        <v>56</v>
      </c>
      <c r="I46" s="23">
        <f>טבלה2527[[#This Row],[שכיחות]]/H$46</f>
        <v>1</v>
      </c>
      <c r="K46" s="19">
        <v>10</v>
      </c>
      <c r="L46" s="19">
        <f>COUNTIFS(מרקובחצי[גודל טווח],טבלה252728[[#This Row],[גודל טווח]]-1,מרקובחצי[S32],1)</f>
        <v>6</v>
      </c>
      <c r="M46" s="28">
        <f>טבלה252728[[#This Row],[שכיחות]]/L$55</f>
        <v>4.6875E-2</v>
      </c>
      <c r="S46" s="19">
        <v>10</v>
      </c>
      <c r="T46" s="19">
        <f>COUNTIFS(מרקובחצי[גודל טווח],טבלה25272830[[#This Row],[גודל טווח]]-1,מרקובחצי[S33&amp;32],1)</f>
        <v>2</v>
      </c>
      <c r="U46" s="28">
        <f>טבלה25272830[[#This Row],[שכיחות]]/T$52</f>
        <v>3.5714285714285712E-2</v>
      </c>
    </row>
    <row r="47" spans="1:21" ht="15.6" x14ac:dyDescent="0.25">
      <c r="A47" s="19">
        <v>11</v>
      </c>
      <c r="B47" s="19">
        <f>COUNTIF(מרקובחצי[גודל טווח],טבלה25[[#This Row],[גודל טווח]]-1)</f>
        <v>7</v>
      </c>
      <c r="C47" s="28">
        <f>טבלה25[[#This Row],[שכיחות]]/$B$57</f>
        <v>2.8225806451612902E-2</v>
      </c>
      <c r="K47" s="19">
        <v>11</v>
      </c>
      <c r="L47" s="19">
        <f>COUNTIFS(מרקובחצי[גודל טווח],טבלה252728[[#This Row],[גודל טווח]]-1,מרקובחצי[S32],1)</f>
        <v>4</v>
      </c>
      <c r="M47" s="28">
        <f>טבלה252728[[#This Row],[שכיחות]]/L$55</f>
        <v>3.125E-2</v>
      </c>
      <c r="S47" s="19">
        <v>11</v>
      </c>
      <c r="T47" s="19">
        <f>COUNTIFS(מרקובחצי[גודל טווח],טבלה25272830[[#This Row],[גודל טווח]]-1,מרקובחצי[S33&amp;32],1)</f>
        <v>2</v>
      </c>
      <c r="U47" s="28">
        <f>טבלה25272830[[#This Row],[שכיחות]]/T$52</f>
        <v>3.5714285714285712E-2</v>
      </c>
    </row>
    <row r="48" spans="1:21" ht="15.6" x14ac:dyDescent="0.25">
      <c r="A48" s="19">
        <v>12</v>
      </c>
      <c r="B48" s="19">
        <f>COUNTIF(מרקובחצי[גודל טווח],טבלה25[[#This Row],[גודל טווח]]-1)</f>
        <v>7</v>
      </c>
      <c r="C48" s="28">
        <f>טבלה25[[#This Row],[שכיחות]]/$B$57</f>
        <v>2.8225806451612902E-2</v>
      </c>
      <c r="K48" s="19">
        <v>12</v>
      </c>
      <c r="L48" s="19">
        <f>COUNTIFS(מרקובחצי[גודל טווח],טבלה252728[[#This Row],[גודל טווח]]-1,מרקובחצי[S32],1)</f>
        <v>2</v>
      </c>
      <c r="M48" s="28">
        <f>טבלה252728[[#This Row],[שכיחות]]/L$55</f>
        <v>1.5625E-2</v>
      </c>
      <c r="S48" s="19">
        <v>12</v>
      </c>
      <c r="T48" s="19">
        <f>COUNTIFS(מרקובחצי[גודל טווח],טבלה25272830[[#This Row],[גודל טווח]]-1,מרקובחצי[S33&amp;32],1)</f>
        <v>5</v>
      </c>
      <c r="U48" s="28">
        <f>טבלה25272830[[#This Row],[שכיחות]]/T$52</f>
        <v>8.9285714285714288E-2</v>
      </c>
    </row>
    <row r="49" spans="1:21" ht="15.6" x14ac:dyDescent="0.25">
      <c r="A49" s="19">
        <v>13</v>
      </c>
      <c r="B49" s="19">
        <f>COUNTIF(מרקובחצי[גודל טווח],טבלה25[[#This Row],[גודל טווח]]-1)</f>
        <v>4</v>
      </c>
      <c r="C49" s="28">
        <f>טבלה25[[#This Row],[שכיחות]]/$B$57</f>
        <v>1.6129032258064516E-2</v>
      </c>
      <c r="K49" s="19">
        <v>13</v>
      </c>
      <c r="L49" s="19">
        <f>COUNTIFS(מרקובחצי[גודל טווח],טבלה252728[[#This Row],[גודל טווח]]-1,מרקובחצי[S32],1)</f>
        <v>2</v>
      </c>
      <c r="M49" s="28">
        <f>טבלה252728[[#This Row],[שכיחות]]/L$55</f>
        <v>1.5625E-2</v>
      </c>
      <c r="S49" s="19">
        <v>13</v>
      </c>
      <c r="T49" s="19">
        <f>COUNTIFS(מרקובחצי[גודל טווח],טבלה25272830[[#This Row],[גודל טווח]]-1,מרקובחצי[S33&amp;32],1)</f>
        <v>2</v>
      </c>
      <c r="U49" s="28">
        <f>טבלה25272830[[#This Row],[שכיחות]]/T$52</f>
        <v>3.5714285714285712E-2</v>
      </c>
    </row>
    <row r="50" spans="1:21" ht="15.6" x14ac:dyDescent="0.25">
      <c r="A50" s="19">
        <v>14</v>
      </c>
      <c r="B50" s="19">
        <f>COUNTIF(מרקובחצי[גודל טווח],טבלה25[[#This Row],[גודל טווח]]-1)</f>
        <v>2</v>
      </c>
      <c r="C50" s="28">
        <f>טבלה25[[#This Row],[שכיחות]]/$B$57</f>
        <v>8.0645161290322578E-3</v>
      </c>
      <c r="K50" s="19">
        <v>14</v>
      </c>
      <c r="L50" s="19">
        <f>COUNTIFS(מרקובחצי[גודל טווח],טבלה252728[[#This Row],[גודל טווח]]-1,מרקובחצי[S32],1)</f>
        <v>2</v>
      </c>
      <c r="M50" s="28">
        <f>טבלה252728[[#This Row],[שכיחות]]/L$55</f>
        <v>1.5625E-2</v>
      </c>
      <c r="S50" s="19">
        <v>17</v>
      </c>
      <c r="T50" s="19">
        <f>COUNTIFS(מרקובחצי[גודל טווח],טבלה25272830[[#This Row],[גודל טווח]]-1,מרקובחצי[S33&amp;32],1)</f>
        <v>1</v>
      </c>
      <c r="U50" s="28">
        <f>טבלה25272830[[#This Row],[שכיחות]]/T$52</f>
        <v>1.7857142857142856E-2</v>
      </c>
    </row>
    <row r="51" spans="1:21" ht="15.6" x14ac:dyDescent="0.25">
      <c r="A51" s="19">
        <v>15</v>
      </c>
      <c r="B51" s="19">
        <f>COUNTIF(מרקובחצי[גודל טווח],טבלה25[[#This Row],[גודל טווח]]-1)</f>
        <v>1</v>
      </c>
      <c r="C51" s="28">
        <f>טבלה25[[#This Row],[שכיחות]]/$B$57</f>
        <v>4.0322580645161289E-3</v>
      </c>
      <c r="K51" s="19">
        <v>16</v>
      </c>
      <c r="L51" s="19">
        <f>COUNTIFS(מרקובחצי[גודל טווח],טבלה252728[[#This Row],[גודל טווח]]-1,מרקובחצי[S32],1)</f>
        <v>2</v>
      </c>
      <c r="M51" s="28">
        <f>טבלה252728[[#This Row],[שכיחות]]/L$55</f>
        <v>1.5625E-2</v>
      </c>
      <c r="S51" s="19">
        <v>26</v>
      </c>
      <c r="T51" s="19">
        <f>COUNTIFS(מרקובחצי[גודל טווח],טבלה25272830[[#This Row],[גודל טווח]]-1,מרקובחצי[S33&amp;32],1)</f>
        <v>1</v>
      </c>
      <c r="U51" s="28">
        <f>טבלה25272830[[#This Row],[שכיחות]]/T$52</f>
        <v>1.7857142857142856E-2</v>
      </c>
    </row>
    <row r="52" spans="1:21" ht="15.6" x14ac:dyDescent="0.25">
      <c r="A52" s="19">
        <v>16</v>
      </c>
      <c r="B52" s="19">
        <f>COUNTIF(מרקובחצי[גודל טווח],טבלה25[[#This Row],[גודל טווח]]-1)</f>
        <v>2</v>
      </c>
      <c r="C52" s="28">
        <f>טבלה25[[#This Row],[שכיחות]]/$B$57</f>
        <v>8.0645161290322578E-3</v>
      </c>
      <c r="K52" s="19">
        <v>17</v>
      </c>
      <c r="L52" s="19">
        <f>COUNTIFS(מרקובחצי[גודל טווח],טבלה252728[[#This Row],[גודל טווח]]-1,מרקובחצי[S32],1)</f>
        <v>2</v>
      </c>
      <c r="M52" s="28">
        <f>טבלה252728[[#This Row],[שכיחות]]/L$55</f>
        <v>1.5625E-2</v>
      </c>
      <c r="S52" s="19" t="s">
        <v>175</v>
      </c>
      <c r="T52" s="19">
        <f>SUBTOTAL(109,T38:T51)</f>
        <v>56</v>
      </c>
      <c r="U52" s="23">
        <f>טבלה25272830[[#This Row],[שכיחות]]/T$52</f>
        <v>1</v>
      </c>
    </row>
    <row r="53" spans="1:21" ht="15.6" x14ac:dyDescent="0.25">
      <c r="A53" s="19">
        <v>17</v>
      </c>
      <c r="B53" s="19">
        <f>COUNTIF(מרקובחצי[גודל טווח],טבלה25[[#This Row],[גודל טווח]]-1)</f>
        <v>3</v>
      </c>
      <c r="C53" s="28">
        <f>טבלה25[[#This Row],[שכיחות]]/$B$57</f>
        <v>1.2096774193548387E-2</v>
      </c>
      <c r="K53" s="19">
        <v>19</v>
      </c>
      <c r="L53" s="19">
        <f>COUNTIFS(מרקובחצי[גודל טווח],טבלה252728[[#This Row],[גודל טווח]]-1,מרקובחצי[S32],1)</f>
        <v>1</v>
      </c>
      <c r="M53" s="28">
        <f>טבלה252728[[#This Row],[שכיחות]]/L$55</f>
        <v>7.8125E-3</v>
      </c>
    </row>
    <row r="54" spans="1:21" ht="15.6" x14ac:dyDescent="0.25">
      <c r="A54" s="19">
        <v>19</v>
      </c>
      <c r="B54" s="19">
        <f>COUNTIF(מרקובחצי[גודל טווח],טבלה25[[#This Row],[גודל טווח]]-1)</f>
        <v>1</v>
      </c>
      <c r="C54" s="28">
        <f>טבלה25[[#This Row],[שכיחות]]/$B$57</f>
        <v>4.0322580645161289E-3</v>
      </c>
      <c r="K54" s="19">
        <v>23</v>
      </c>
      <c r="L54" s="19">
        <f>COUNTIFS(מרקובחצי[גודל טווח],טבלה252728[[#This Row],[גודל טווח]]-1,מרקובחצי[S32],1)</f>
        <v>1</v>
      </c>
      <c r="M54" s="28">
        <f>טבלה252728[[#This Row],[שכיחות]]/L$55</f>
        <v>7.8125E-3</v>
      </c>
    </row>
    <row r="55" spans="1:21" ht="15.6" x14ac:dyDescent="0.25">
      <c r="A55" s="19">
        <v>23</v>
      </c>
      <c r="B55" s="19">
        <f>COUNTIF(מרקובחצי[גודל טווח],טבלה25[[#This Row],[גודל טווח]]-1)</f>
        <v>1</v>
      </c>
      <c r="C55" s="28">
        <f>טבלה25[[#This Row],[שכיחות]]/$B$57</f>
        <v>4.0322580645161289E-3</v>
      </c>
      <c r="K55" s="19" t="s">
        <v>175</v>
      </c>
      <c r="L55" s="19">
        <f>SUBTOTAL(109,L38:L54)</f>
        <v>128</v>
      </c>
      <c r="M55" s="23">
        <f>טבלה252728[[#This Row],[שכיחות]]/L$55</f>
        <v>1</v>
      </c>
    </row>
    <row r="56" spans="1:21" ht="15.6" x14ac:dyDescent="0.25">
      <c r="A56" s="19">
        <v>26</v>
      </c>
      <c r="B56" s="19">
        <f>COUNTIF(מרקובחצי[גודל טווח],טבלה25[[#This Row],[גודל טווח]]-1)</f>
        <v>1</v>
      </c>
      <c r="C56" s="28">
        <f>טבלה25[[#This Row],[שכיחות]]/$B$57</f>
        <v>4.0322580645161289E-3</v>
      </c>
    </row>
    <row r="57" spans="1:21" ht="15.6" x14ac:dyDescent="0.25">
      <c r="A57" s="19" t="s">
        <v>175</v>
      </c>
      <c r="B57" s="19">
        <f>SUBTOTAL(109,B38:B56)</f>
        <v>248</v>
      </c>
      <c r="C57" s="23">
        <f>טבלה25[[#This Row],[שכיחות]]/$B$57</f>
        <v>1</v>
      </c>
    </row>
    <row r="67" spans="1:5" ht="15.6" x14ac:dyDescent="0.25">
      <c r="A67" s="19" t="s">
        <v>278</v>
      </c>
      <c r="B67" s="19" t="s">
        <v>244</v>
      </c>
      <c r="C67" s="19" t="s">
        <v>246</v>
      </c>
    </row>
    <row r="68" spans="1:5" ht="15.6" x14ac:dyDescent="0.25">
      <c r="A68" s="19">
        <v>29</v>
      </c>
      <c r="B68" s="19">
        <f>SUMPRODUCT((מרקובחצי[הסטת מצב]="S31")*(מרקובחצי[עד ועד]=29))</f>
        <v>6</v>
      </c>
      <c r="C68" s="19">
        <f>SUMPRODUCT((מרקובחצי[הסטת מצב]=$C$67)*(מרקובחצי[עד ועד]=29))</f>
        <v>4</v>
      </c>
      <c r="D68" t="s">
        <v>273</v>
      </c>
    </row>
    <row r="69" spans="1:5" ht="15.6" x14ac:dyDescent="0.25">
      <c r="A69" s="19">
        <v>30</v>
      </c>
      <c r="B69" s="19">
        <f>SUMPRODUCT((מרקובחצי[הסטת מצב]="S31")*(מרקובחצי[עד ועד]=30))</f>
        <v>6</v>
      </c>
      <c r="C69" s="19">
        <f>SUMPRODUCT((מרקובחצי[הסטת מצב]="S33")*(מרקובחצי[עד ועד]=30))</f>
        <v>3</v>
      </c>
      <c r="D69" t="s">
        <v>273</v>
      </c>
    </row>
    <row r="70" spans="1:5" ht="15.6" x14ac:dyDescent="0.25">
      <c r="A70" s="19" t="s">
        <v>270</v>
      </c>
      <c r="B70" s="19">
        <f>SUMPRODUCT((מרקובחצי[הסטת מצב]="S31")*(מרקובחצי[עד ועד]&lt;29))</f>
        <v>33</v>
      </c>
      <c r="C70" s="19">
        <f>SUMPRODUCT((מרקובחצי[הסטת מצב]="S33")*(מרקובחצי[עד ועד]&lt;29))</f>
        <v>1</v>
      </c>
      <c r="D70" t="s">
        <v>274</v>
      </c>
      <c r="E70" t="s">
        <v>277</v>
      </c>
    </row>
    <row r="71" spans="1:5" ht="15.6" x14ac:dyDescent="0.25">
      <c r="A71" s="19" t="s">
        <v>271</v>
      </c>
      <c r="B71" s="19">
        <f>SUMPRODUCT((מרקובחצי[הסטת מצב]="S31")*(מרקובחצי[עד ועד]&gt;30))</f>
        <v>1</v>
      </c>
      <c r="C71" s="19">
        <f>SUMPRODUCT((מרקובחצי[הסטת מצב]="S33")*(מרקובחצי[עד ועד]&gt;30))</f>
        <v>61</v>
      </c>
      <c r="D71" t="s">
        <v>275</v>
      </c>
      <c r="E71" t="s">
        <v>276</v>
      </c>
    </row>
    <row r="72" spans="1:5" ht="15.6" x14ac:dyDescent="0.25">
      <c r="A72" s="19" t="s">
        <v>175</v>
      </c>
      <c r="B72" s="19">
        <f>SUM(B68:B71)</f>
        <v>46</v>
      </c>
      <c r="C72" s="19">
        <f>SUM(C68:C71)</f>
        <v>69</v>
      </c>
    </row>
    <row r="74" spans="1:5" x14ac:dyDescent="0.25">
      <c r="A74" t="s">
        <v>175</v>
      </c>
      <c r="B74" t="e">
        <f>SUM(B68:B72)-B72-#REF!</f>
        <v>#REF!</v>
      </c>
      <c r="C74">
        <f>SUM(C68:C72)</f>
        <v>138</v>
      </c>
    </row>
  </sheetData>
  <pageMargins left="0.7" right="0.7" top="0.75" bottom="0.75" header="0.3" footer="0.3"/>
  <pageSetup paperSize="9" orientation="portrait" horizontalDpi="4294967293" verticalDpi="0"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2D0F0-B443-45FA-BD95-D9FD95787F2A}">
  <dimension ref="A1:O1572"/>
  <sheetViews>
    <sheetView rightToLeft="1" zoomScaleNormal="100" workbookViewId="0">
      <selection activeCell="Q1" sqref="Q1"/>
    </sheetView>
  </sheetViews>
  <sheetFormatPr defaultRowHeight="13.8" x14ac:dyDescent="0.25"/>
  <cols>
    <col min="1" max="1" width="9.5" customWidth="1"/>
    <col min="2" max="2" width="14.59765625" customWidth="1"/>
    <col min="3" max="3" width="15.3984375" customWidth="1"/>
    <col min="5" max="6" width="0" hidden="1" customWidth="1"/>
    <col min="10" max="10" width="8.796875" customWidth="1"/>
    <col min="11" max="11" width="8.796875" hidden="1" customWidth="1"/>
    <col min="12" max="13" width="0" hidden="1" customWidth="1"/>
  </cols>
  <sheetData>
    <row r="1" spans="1:15" x14ac:dyDescent="0.25">
      <c r="A1" t="s">
        <v>0</v>
      </c>
      <c r="B1" t="s">
        <v>1</v>
      </c>
      <c r="C1" t="s">
        <v>162</v>
      </c>
      <c r="D1" t="s">
        <v>168</v>
      </c>
      <c r="E1" t="s">
        <v>170</v>
      </c>
      <c r="F1" t="s">
        <v>169</v>
      </c>
      <c r="G1" t="s">
        <v>178</v>
      </c>
      <c r="H1" t="s">
        <v>179</v>
      </c>
      <c r="I1" t="s">
        <v>171</v>
      </c>
      <c r="J1" t="s">
        <v>172</v>
      </c>
      <c r="K1" t="s">
        <v>173</v>
      </c>
      <c r="L1" t="s">
        <v>166</v>
      </c>
      <c r="M1" t="s">
        <v>167</v>
      </c>
      <c r="N1" t="s">
        <v>176</v>
      </c>
      <c r="O1" t="s">
        <v>180</v>
      </c>
    </row>
    <row r="2" spans="1:15" x14ac:dyDescent="0.25">
      <c r="A2" t="s">
        <v>2</v>
      </c>
      <c r="B2">
        <v>1</v>
      </c>
      <c r="C2">
        <v>29</v>
      </c>
      <c r="D2">
        <f>טבלה13[[#This Row],[LengthofCycle]]+1</f>
        <v>30</v>
      </c>
      <c r="E2" t="str">
        <f>IF(טבלה13[[#This Row],[CycleNumber]]&lt;3,"",IF(טבלה13[[#This Row],[CycleNumber]]=3,MIN(#REF!),IF(I1=3,MIN(#REF!),E1)))</f>
        <v/>
      </c>
      <c r="F2" t="str">
        <f>IF(טבלה13[[#This Row],[CycleNumber]]&lt;3,"",IF(טבלה13[[#This Row],[CycleNumber]]=3,MAX(#REF!),IF(I1=3,MAX(#REF!),F1)))</f>
        <v/>
      </c>
      <c r="G2" t="str">
        <f>IF(OR(טבלה13[[#This Row],[CycleNumber]]&gt;B3,B3=""),IF(טבלה13[[#This Row],[מספר סטייה]]=3,MIN(#REF!),טבלה13[[#This Row],[מינ קבוע]]),טבלה13[[#This Row],[מינ קבוע]])</f>
        <v/>
      </c>
      <c r="H2" t="str">
        <f>IF(OR(טבלה13[[#This Row],[CycleNumber]]&gt;B3,B3=""),IF(טבלה13[[#This Row],[מספר סטייה]]=3,MAX(#REF!),טבלה13[[#This Row],[מקס קבוע]]),טבלה13[[#This Row],[מקס קבוע]])</f>
        <v/>
      </c>
      <c r="I2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קבוע]]&lt;&gt;E1,1,I1+1),0))</f>
        <v/>
      </c>
      <c r="J2" t="str">
        <f>IF(AND(טבלה13[[#This Row],[CycleNumber]]&lt;B3,טבלה13[[#This Row],[מקס קבוע]]&lt;&gt;""),IF(OR(טבלה13[[#This Row],[מספר סטייה]]&lt;I3,AND(טבלה13[[#This Row],[מספר סטייה]]=3,I3=1)),0,1),"")</f>
        <v/>
      </c>
      <c r="K2" t="str">
        <f>IF(טבלה13[[#This Row],[מקס קבוע]]&lt;&gt;"",טבלה13[[#This Row],[מקסימום]]-טבלה13[[#This Row],[מינימום]],"")</f>
        <v/>
      </c>
      <c r="L2">
        <f>IF(IFERROR(LOOKUP(טבלה13[[#This Row],[ClientID]],פיבוט!$A$4:$A$121),FALSE)=טבלה13[[#This Row],[ClientID]],1,0)</f>
        <v>1</v>
      </c>
      <c r="M2" t="str">
        <f>IF(OR(טבלה13[[#This Row],[ClientID]]=A3),"",1)</f>
        <v/>
      </c>
      <c r="N2" s="3" t="str">
        <f>IF(טבלה13[[#This Row],[טווח]]&lt;&gt;K1,טבלה13[[#This Row],[טווח]],"")</f>
        <v/>
      </c>
      <c r="O2" s="3" t="str">
        <f>IF(טבלה13[[#This Row],[מניית טווחים]]&lt;&gt;"",IF(OR(30&gt;טבלה13[[#This Row],[מקסימום]],30&lt;טבלה13[[#This Row],[מינימום]]),0,1),"")</f>
        <v/>
      </c>
    </row>
    <row r="3" spans="1:15" x14ac:dyDescent="0.25">
      <c r="A3" t="s">
        <v>2</v>
      </c>
      <c r="B3">
        <v>2</v>
      </c>
      <c r="C3">
        <v>27</v>
      </c>
      <c r="D3">
        <f>טבלה13[[#This Row],[LengthofCycle]]+1</f>
        <v>28</v>
      </c>
      <c r="E3" t="str">
        <f>IF(טבלה13[[#This Row],[CycleNumber]]&lt;3,"",IF(טבלה13[[#This Row],[CycleNumber]]=3,MIN(D1:D3),IF(I2=3,MIN(#REF!),E2)))</f>
        <v/>
      </c>
      <c r="F3" t="str">
        <f>IF(טבלה13[[#This Row],[CycleNumber]]&lt;3,"",IF(טבלה13[[#This Row],[CycleNumber]]=3,MAX(D1:D3),IF(I2=3,MAX(#REF!),F2)))</f>
        <v/>
      </c>
      <c r="G3" t="str">
        <f>IF(OR(טבלה13[[#This Row],[CycleNumber]]&gt;B4,B4=""),IF(טבלה13[[#This Row],[מספר סטייה]]=3,MIN(D1:D3),טבלה13[[#This Row],[מינ קבוע]]),טבלה13[[#This Row],[מינ קבוע]])</f>
        <v/>
      </c>
      <c r="H3" t="str">
        <f>IF(OR(טבלה13[[#This Row],[CycleNumber]]&gt;B4,B4=""),IF(טבלה13[[#This Row],[מספר סטייה]]=3,MAX(D1:D3),טבלה13[[#This Row],[מקס קבוע]]),טבלה13[[#This Row],[מקס קבוע]])</f>
        <v/>
      </c>
      <c r="I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קבוע]]&lt;&gt;E2,1,I2+1),0))</f>
        <v/>
      </c>
      <c r="J3" t="str">
        <f>IF(AND(טבלה13[[#This Row],[CycleNumber]]&lt;B4,טבלה13[[#This Row],[מקס קבוע]]&lt;&gt;""),IF(OR(טבלה13[[#This Row],[מספר סטייה]]&lt;I4,AND(טבלה13[[#This Row],[מספר סטייה]]=3,I4=1)),0,1),"")</f>
        <v/>
      </c>
      <c r="K3" t="str">
        <f>IF(טבלה13[[#This Row],[מקס קבוע]]&lt;&gt;"",טבלה13[[#This Row],[מקסימום]]-טבלה13[[#This Row],[מינימום]],"")</f>
        <v/>
      </c>
      <c r="L3">
        <f>IF(IFERROR(LOOKUP(טבלה13[[#This Row],[ClientID]],פיבוט!$A$4:$A$121),FALSE)=טבלה13[[#This Row],[ClientID]],1,0)</f>
        <v>1</v>
      </c>
      <c r="M3" t="str">
        <f>IF(OR(טבלה13[[#This Row],[ClientID]]=A4),"",1)</f>
        <v/>
      </c>
      <c r="N3" s="3" t="str">
        <f>IF(טבלה13[[#This Row],[טווח]]&lt;&gt;K2,טבלה13[[#This Row],[טווח]],"")</f>
        <v/>
      </c>
      <c r="O3" s="3" t="str">
        <f>IF(טבלה13[[#This Row],[מניית טווחים]]&lt;&gt;"",IF(OR(30&gt;טבלה13[[#This Row],[מקסימום]],30&lt;טבלה13[[#This Row],[מינימום]]),0,1),"")</f>
        <v/>
      </c>
    </row>
    <row r="4" spans="1:15" x14ac:dyDescent="0.25">
      <c r="A4" t="s">
        <v>2</v>
      </c>
      <c r="B4">
        <v>3</v>
      </c>
      <c r="C4">
        <v>29</v>
      </c>
      <c r="D4">
        <f>טבלה13[[#This Row],[LengthofCycle]]+1</f>
        <v>30</v>
      </c>
      <c r="E4">
        <f>IF(טבלה13[[#This Row],[CycleNumber]]&lt;3,"",IF(טבלה13[[#This Row],[CycleNumber]]=3,MIN(D2:D4),IF(I3=3,MIN(D1:D3),E3)))</f>
        <v>28</v>
      </c>
      <c r="F4">
        <f>IF(טבלה13[[#This Row],[CycleNumber]]&lt;3,"",IF(טבלה13[[#This Row],[CycleNumber]]=3,MAX(D2:D4),IF(I3=3,MAX(D1:D3),F3)))</f>
        <v>30</v>
      </c>
      <c r="G4">
        <f>IF(OR(טבלה13[[#This Row],[CycleNumber]]&gt;B5,B5=""),IF(טבלה13[[#This Row],[מספר סטייה]]=3,MIN(D2:D4),טבלה13[[#This Row],[מינ קבוע]]),טבלה13[[#This Row],[מינ קבוע]])</f>
        <v>28</v>
      </c>
      <c r="H4">
        <f>IF(OR(טבלה13[[#This Row],[CycleNumber]]&gt;B5,B5=""),IF(טבלה13[[#This Row],[מספר סטייה]]=3,MAX(D2:D4),טבלה13[[#This Row],[מקס קבוע]]),טבלה13[[#This Row],[מקס קבוע]])</f>
        <v>30</v>
      </c>
      <c r="I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קבוע]]&lt;&gt;E3,1,I3+1),0))</f>
        <v>0</v>
      </c>
      <c r="J4">
        <f>IF(AND(טבלה13[[#This Row],[CycleNumber]]&lt;B5,טבלה13[[#This Row],[מקס קבוע]]&lt;&gt;""),IF(OR(טבלה13[[#This Row],[מספר סטייה]]&lt;I5,AND(טבלה13[[#This Row],[מספר סטייה]]=3,I5=1)),0,1),"")</f>
        <v>1</v>
      </c>
      <c r="K4">
        <f>IF(טבלה13[[#This Row],[מקס קבוע]]&lt;&gt;"",טבלה13[[#This Row],[מקסימום]]-טבלה13[[#This Row],[מינימום]],"")</f>
        <v>2</v>
      </c>
      <c r="L4">
        <f>IF(IFERROR(LOOKUP(טבלה13[[#This Row],[ClientID]],פיבוט!$A$4:$A$121),FALSE)=טבלה13[[#This Row],[ClientID]],1,0)</f>
        <v>1</v>
      </c>
      <c r="M4" t="str">
        <f>IF(OR(טבלה13[[#This Row],[ClientID]]=A5),"",1)</f>
        <v/>
      </c>
      <c r="N4" s="3">
        <f>IF(טבלה13[[#This Row],[טווח]]&lt;&gt;K3,טבלה13[[#This Row],[טווח]],"")</f>
        <v>2</v>
      </c>
      <c r="O4" s="3">
        <f>IF(טבלה13[[#This Row],[מניית טווחים]]&lt;&gt;"",IF(OR(30&gt;טבלה13[[#This Row],[מקסימום]],30&lt;טבלה13[[#This Row],[מינימום]]),0,1),"")</f>
        <v>1</v>
      </c>
    </row>
    <row r="5" spans="1:15" x14ac:dyDescent="0.25">
      <c r="A5" t="s">
        <v>2</v>
      </c>
      <c r="B5">
        <v>4</v>
      </c>
      <c r="C5">
        <v>27</v>
      </c>
      <c r="D5">
        <f>טבלה13[[#This Row],[LengthofCycle]]+1</f>
        <v>28</v>
      </c>
      <c r="E5">
        <f>IF(טבלה13[[#This Row],[CycleNumber]]&lt;3,"",IF(טבלה13[[#This Row],[CycleNumber]]=3,MIN(D3:D5),IF(I4=3,MIN(D2:D4),E4)))</f>
        <v>28</v>
      </c>
      <c r="F5">
        <f>IF(טבלה13[[#This Row],[CycleNumber]]&lt;3,"",IF(טבלה13[[#This Row],[CycleNumber]]=3,MAX(D3:D5),IF(I4=3,MAX(D2:D4),F4)))</f>
        <v>30</v>
      </c>
      <c r="G5">
        <f>IF(OR(טבלה13[[#This Row],[CycleNumber]]&gt;B6,B6=""),IF(טבלה13[[#This Row],[מספר סטייה]]=3,MIN(D3:D5),טבלה13[[#This Row],[מינ קבוע]]),טבלה13[[#This Row],[מינ קבוע]])</f>
        <v>28</v>
      </c>
      <c r="H5">
        <f>IF(OR(טבלה13[[#This Row],[CycleNumber]]&gt;B6,B6=""),IF(טבלה13[[#This Row],[מספר סטייה]]=3,MAX(D3:D5),טבלה13[[#This Row],[מקס קבוע]]),טבלה13[[#This Row],[מקס קבוע]])</f>
        <v>30</v>
      </c>
      <c r="I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קבוע]]&lt;&gt;E4,1,I4+1),0))</f>
        <v>0</v>
      </c>
      <c r="J5">
        <f>IF(AND(טבלה13[[#This Row],[CycleNumber]]&lt;B6,טבלה13[[#This Row],[מקס קבוע]]&lt;&gt;""),IF(OR(טבלה13[[#This Row],[מספר סטייה]]&lt;I6,AND(טבלה13[[#This Row],[מספר סטייה]]=3,I6=1)),0,1),"")</f>
        <v>1</v>
      </c>
      <c r="K5">
        <f>IF(טבלה13[[#This Row],[מקס קבוע]]&lt;&gt;"",טבלה13[[#This Row],[מקסימום]]-טבלה13[[#This Row],[מינימום]],"")</f>
        <v>2</v>
      </c>
      <c r="L5">
        <f>IF(IFERROR(LOOKUP(טבלה13[[#This Row],[ClientID]],פיבוט!$A$4:$A$121),FALSE)=טבלה13[[#This Row],[ClientID]],1,0)</f>
        <v>1</v>
      </c>
      <c r="M5" t="str">
        <f>IF(OR(טבלה13[[#This Row],[ClientID]]=A6),"",1)</f>
        <v/>
      </c>
      <c r="N5" s="3" t="str">
        <f>IF(טבלה13[[#This Row],[טווח]]&lt;&gt;K4,טבלה13[[#This Row],[טווח]],"")</f>
        <v/>
      </c>
      <c r="O5" s="3" t="str">
        <f>IF(טבלה13[[#This Row],[מניית טווחים]]&lt;&gt;"",IF(OR(30&gt;טבלה13[[#This Row],[מקסימום]],30&lt;טבלה13[[#This Row],[מינימום]]),0,1),"")</f>
        <v/>
      </c>
    </row>
    <row r="6" spans="1:15" x14ac:dyDescent="0.25">
      <c r="A6" t="s">
        <v>2</v>
      </c>
      <c r="B6">
        <v>5</v>
      </c>
      <c r="C6">
        <v>28</v>
      </c>
      <c r="D6">
        <f>טבלה13[[#This Row],[LengthofCycle]]+1</f>
        <v>29</v>
      </c>
      <c r="E6">
        <f>IF(טבלה13[[#This Row],[CycleNumber]]&lt;3,"",IF(טבלה13[[#This Row],[CycleNumber]]=3,MIN(D4:D6),IF(I5=3,MIN(D3:D5),E5)))</f>
        <v>28</v>
      </c>
      <c r="F6">
        <f>IF(טבלה13[[#This Row],[CycleNumber]]&lt;3,"",IF(טבלה13[[#This Row],[CycleNumber]]=3,MAX(D4:D6),IF(I5=3,MAX(D3:D5),F5)))</f>
        <v>30</v>
      </c>
      <c r="G6">
        <f>IF(OR(טבלה13[[#This Row],[CycleNumber]]&gt;B7,B7=""),IF(טבלה13[[#This Row],[מספר סטייה]]=3,MIN(D4:D6),טבלה13[[#This Row],[מינ קבוע]]),טבלה13[[#This Row],[מינ קבוע]])</f>
        <v>28</v>
      </c>
      <c r="H6">
        <f>IF(OR(טבלה13[[#This Row],[CycleNumber]]&gt;B7,B7=""),IF(טבלה13[[#This Row],[מספר סטייה]]=3,MAX(D4:D6),טבלה13[[#This Row],[מקס קבוע]]),טבלה13[[#This Row],[מקס קבוע]])</f>
        <v>30</v>
      </c>
      <c r="I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קבוע]]&lt;&gt;E5,1,I5+1),0))</f>
        <v>0</v>
      </c>
      <c r="J6">
        <f>IF(AND(טבלה13[[#This Row],[CycleNumber]]&lt;B7,טבלה13[[#This Row],[מקס קבוע]]&lt;&gt;""),IF(OR(טבלה13[[#This Row],[מספר סטייה]]&lt;I7,AND(טבלה13[[#This Row],[מספר סטייה]]=3,I7=1)),0,1),"")</f>
        <v>0</v>
      </c>
      <c r="K6">
        <f>IF(טבלה13[[#This Row],[מקס קבוע]]&lt;&gt;"",טבלה13[[#This Row],[מקסימום]]-טבלה13[[#This Row],[מינימום]],"")</f>
        <v>2</v>
      </c>
      <c r="L6">
        <f>IF(IFERROR(LOOKUP(טבלה13[[#This Row],[ClientID]],פיבוט!$A$4:$A$121),FALSE)=טבלה13[[#This Row],[ClientID]],1,0)</f>
        <v>1</v>
      </c>
      <c r="M6" t="str">
        <f>IF(OR(טבלה13[[#This Row],[ClientID]]=A7),"",1)</f>
        <v/>
      </c>
      <c r="N6" s="3" t="str">
        <f>IF(טבלה13[[#This Row],[טווח]]&lt;&gt;K5,טבלה13[[#This Row],[טווח]],"")</f>
        <v/>
      </c>
      <c r="O6" s="3" t="str">
        <f>IF(טבלה13[[#This Row],[מניית טווחים]]&lt;&gt;"",IF(OR(30&gt;טבלה13[[#This Row],[מקסימום]],30&lt;טבלה13[[#This Row],[מינימום]]),0,1),"")</f>
        <v/>
      </c>
    </row>
    <row r="7" spans="1:15" x14ac:dyDescent="0.25">
      <c r="A7" t="s">
        <v>2</v>
      </c>
      <c r="B7">
        <v>6</v>
      </c>
      <c r="C7">
        <v>26</v>
      </c>
      <c r="D7">
        <f>טבלה13[[#This Row],[LengthofCycle]]+1</f>
        <v>27</v>
      </c>
      <c r="E7">
        <f>IF(טבלה13[[#This Row],[CycleNumber]]&lt;3,"",IF(טבלה13[[#This Row],[CycleNumber]]=3,MIN(D5:D7),IF(I6=3,MIN(D4:D6),E6)))</f>
        <v>28</v>
      </c>
      <c r="F7">
        <f>IF(טבלה13[[#This Row],[CycleNumber]]&lt;3,"",IF(טבלה13[[#This Row],[CycleNumber]]=3,MAX(D5:D7),IF(I6=3,MAX(D4:D6),F6)))</f>
        <v>30</v>
      </c>
      <c r="G7">
        <f>IF(OR(טבלה13[[#This Row],[CycleNumber]]&gt;B8,B8=""),IF(טבלה13[[#This Row],[מספר סטייה]]=3,MIN(D5:D7),טבלה13[[#This Row],[מינ קבוע]]),טבלה13[[#This Row],[מינ קבוע]])</f>
        <v>28</v>
      </c>
      <c r="H7">
        <f>IF(OR(טבלה13[[#This Row],[CycleNumber]]&gt;B8,B8=""),IF(טבלה13[[#This Row],[מספר סטייה]]=3,MAX(D5:D7),טבלה13[[#This Row],[מקס קבוע]]),טבלה13[[#This Row],[מקס קבוע]])</f>
        <v>30</v>
      </c>
      <c r="I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קבוע]]&lt;&gt;E6,1,I6+1),0))</f>
        <v>1</v>
      </c>
      <c r="J7">
        <f>IF(AND(טבלה13[[#This Row],[CycleNumber]]&lt;B8,טבלה13[[#This Row],[מקס קבוע]]&lt;&gt;""),IF(OR(טבלה13[[#This Row],[מספר סטייה]]&lt;I8,AND(טבלה13[[#This Row],[מספר סטייה]]=3,I8=1)),0,1),"")</f>
        <v>1</v>
      </c>
      <c r="K7">
        <f>IF(טבלה13[[#This Row],[מקס קבוע]]&lt;&gt;"",טבלה13[[#This Row],[מקסימום]]-טבלה13[[#This Row],[מינימום]],"")</f>
        <v>2</v>
      </c>
      <c r="L7">
        <f>IF(IFERROR(LOOKUP(טבלה13[[#This Row],[ClientID]],פיבוט!$A$4:$A$121),FALSE)=טבלה13[[#This Row],[ClientID]],1,0)</f>
        <v>1</v>
      </c>
      <c r="M7" t="str">
        <f>IF(OR(טבלה13[[#This Row],[ClientID]]=A8),"",1)</f>
        <v/>
      </c>
      <c r="N7" s="3" t="str">
        <f>IF(טבלה13[[#This Row],[טווח]]&lt;&gt;K6,טבלה13[[#This Row],[טווח]],"")</f>
        <v/>
      </c>
      <c r="O7" s="3" t="str">
        <f>IF(טבלה13[[#This Row],[מניית טווחים]]&lt;&gt;"",IF(OR(30&gt;טבלה13[[#This Row],[מקסימום]],30&lt;טבלה13[[#This Row],[מינימום]]),0,1),"")</f>
        <v/>
      </c>
    </row>
    <row r="8" spans="1:15" x14ac:dyDescent="0.25">
      <c r="A8" t="s">
        <v>2</v>
      </c>
      <c r="B8">
        <v>7</v>
      </c>
      <c r="C8">
        <v>29</v>
      </c>
      <c r="D8">
        <f>טבלה13[[#This Row],[LengthofCycle]]+1</f>
        <v>30</v>
      </c>
      <c r="E8">
        <f>IF(טבלה13[[#This Row],[CycleNumber]]&lt;3,"",IF(טבלה13[[#This Row],[CycleNumber]]=3,MIN(D6:D8),IF(I7=3,MIN(D5:D7),E7)))</f>
        <v>28</v>
      </c>
      <c r="F8">
        <f>IF(טבלה13[[#This Row],[CycleNumber]]&lt;3,"",IF(טבלה13[[#This Row],[CycleNumber]]=3,MAX(D6:D8),IF(I7=3,MAX(D5:D7),F7)))</f>
        <v>30</v>
      </c>
      <c r="G8">
        <f>IF(OR(טבלה13[[#This Row],[CycleNumber]]&gt;B9,B9=""),IF(טבלה13[[#This Row],[מספר סטייה]]=3,MIN(D6:D8),טבלה13[[#This Row],[מינ קבוע]]),טבלה13[[#This Row],[מינ קבוע]])</f>
        <v>28</v>
      </c>
      <c r="H8">
        <f>IF(OR(טבלה13[[#This Row],[CycleNumber]]&gt;B9,B9=""),IF(טבלה13[[#This Row],[מספר סטייה]]=3,MAX(D6:D8),טבלה13[[#This Row],[מקס קבוע]]),טבלה13[[#This Row],[מקס קבוע]])</f>
        <v>30</v>
      </c>
      <c r="I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קבוע]]&lt;&gt;E7,1,I7+1),0))</f>
        <v>0</v>
      </c>
      <c r="J8">
        <f>IF(AND(טבלה13[[#This Row],[CycleNumber]]&lt;B9,טבלה13[[#This Row],[מקס קבוע]]&lt;&gt;""),IF(OR(טבלה13[[#This Row],[מספר סטייה]]&lt;I9,AND(טבלה13[[#This Row],[מספר סטייה]]=3,I9=1)),0,1),"")</f>
        <v>0</v>
      </c>
      <c r="K8">
        <f>IF(טבלה13[[#This Row],[מקס קבוע]]&lt;&gt;"",טבלה13[[#This Row],[מקסימום]]-טבלה13[[#This Row],[מינימום]],"")</f>
        <v>2</v>
      </c>
      <c r="L8">
        <f>IF(IFERROR(LOOKUP(טבלה13[[#This Row],[ClientID]],פיבוט!$A$4:$A$121),FALSE)=טבלה13[[#This Row],[ClientID]],1,0)</f>
        <v>1</v>
      </c>
      <c r="M8" t="str">
        <f>IF(OR(טבלה13[[#This Row],[ClientID]]=A9),"",1)</f>
        <v/>
      </c>
      <c r="N8" s="3" t="str">
        <f>IF(טבלה13[[#This Row],[טווח]]&lt;&gt;K7,טבלה13[[#This Row],[טווח]],"")</f>
        <v/>
      </c>
      <c r="O8" s="3" t="str">
        <f>IF(טבלה13[[#This Row],[מניית טווחים]]&lt;&gt;"",IF(OR(30&gt;טבלה13[[#This Row],[מקסימום]],30&lt;טבלה13[[#This Row],[מינימום]]),0,1),"")</f>
        <v/>
      </c>
    </row>
    <row r="9" spans="1:15" x14ac:dyDescent="0.25">
      <c r="A9" t="s">
        <v>2</v>
      </c>
      <c r="B9">
        <v>8</v>
      </c>
      <c r="C9">
        <v>24</v>
      </c>
      <c r="D9">
        <f>טבלה13[[#This Row],[LengthofCycle]]+1</f>
        <v>25</v>
      </c>
      <c r="E9">
        <f>IF(טבלה13[[#This Row],[CycleNumber]]&lt;3,"",IF(טבלה13[[#This Row],[CycleNumber]]=3,MIN(D7:D9),IF(I8=3,MIN(D6:D8),E8)))</f>
        <v>28</v>
      </c>
      <c r="F9">
        <f>IF(טבלה13[[#This Row],[CycleNumber]]&lt;3,"",IF(טבלה13[[#This Row],[CycleNumber]]=3,MAX(D7:D9),IF(I8=3,MAX(D6:D8),F8)))</f>
        <v>30</v>
      </c>
      <c r="G9">
        <f>IF(OR(טבלה13[[#This Row],[CycleNumber]]&gt;B10,B10=""),IF(טבלה13[[#This Row],[מספר סטייה]]=3,MIN(D7:D9),טבלה13[[#This Row],[מינ קבוע]]),טבלה13[[#This Row],[מינ קבוע]])</f>
        <v>28</v>
      </c>
      <c r="H9">
        <f>IF(OR(טבלה13[[#This Row],[CycleNumber]]&gt;B10,B10=""),IF(טבלה13[[#This Row],[מספר סטייה]]=3,MAX(D7:D9),טבלה13[[#This Row],[מקס קבוע]]),טבלה13[[#This Row],[מקס קבוע]])</f>
        <v>30</v>
      </c>
      <c r="I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קבוע]]&lt;&gt;E8,1,I8+1),0))</f>
        <v>1</v>
      </c>
      <c r="J9">
        <f>IF(AND(טבלה13[[#This Row],[CycleNumber]]&lt;B10,טבלה13[[#This Row],[מקס קבוע]]&lt;&gt;""),IF(OR(טבלה13[[#This Row],[מספר סטייה]]&lt;I10,AND(טבלה13[[#This Row],[מספר סטייה]]=3,I10=1)),0,1),"")</f>
        <v>1</v>
      </c>
      <c r="K9">
        <f>IF(טבלה13[[#This Row],[מקס קבוע]]&lt;&gt;"",טבלה13[[#This Row],[מקסימום]]-טבלה13[[#This Row],[מינימום]],"")</f>
        <v>2</v>
      </c>
      <c r="L9">
        <f>IF(IFERROR(LOOKUP(טבלה13[[#This Row],[ClientID]],פיבוט!$A$4:$A$121),FALSE)=טבלה13[[#This Row],[ClientID]],1,0)</f>
        <v>1</v>
      </c>
      <c r="M9" t="str">
        <f>IF(OR(טבלה13[[#This Row],[ClientID]]=A10),"",1)</f>
        <v/>
      </c>
      <c r="N9" s="3" t="str">
        <f>IF(טבלה13[[#This Row],[טווח]]&lt;&gt;K8,טבלה13[[#This Row],[טווח]],"")</f>
        <v/>
      </c>
      <c r="O9" s="3" t="str">
        <f>IF(טבלה13[[#This Row],[מניית טווחים]]&lt;&gt;"",IF(OR(30&gt;טבלה13[[#This Row],[מקסימום]],30&lt;טבלה13[[#This Row],[מינימום]]),0,1),"")</f>
        <v/>
      </c>
    </row>
    <row r="10" spans="1:15" x14ac:dyDescent="0.25">
      <c r="A10" t="s">
        <v>2</v>
      </c>
      <c r="B10">
        <v>9</v>
      </c>
      <c r="C10">
        <v>28</v>
      </c>
      <c r="D10">
        <f>טבלה13[[#This Row],[LengthofCycle]]+1</f>
        <v>29</v>
      </c>
      <c r="E10">
        <f>IF(טבלה13[[#This Row],[CycleNumber]]&lt;3,"",IF(טבלה13[[#This Row],[CycleNumber]]=3,MIN(D8:D10),IF(I9=3,MIN(D7:D9),E9)))</f>
        <v>28</v>
      </c>
      <c r="F10">
        <f>IF(טבלה13[[#This Row],[CycleNumber]]&lt;3,"",IF(טבלה13[[#This Row],[CycleNumber]]=3,MAX(D8:D10),IF(I9=3,MAX(D7:D9),F9)))</f>
        <v>30</v>
      </c>
      <c r="G10">
        <f>IF(OR(טבלה13[[#This Row],[CycleNumber]]&gt;B11,B11=""),IF(טבלה13[[#This Row],[מספר סטייה]]=3,MIN(D8:D10),טבלה13[[#This Row],[מינ קבוע]]),טבלה13[[#This Row],[מינ קבוע]])</f>
        <v>28</v>
      </c>
      <c r="H10">
        <f>IF(OR(טבלה13[[#This Row],[CycleNumber]]&gt;B11,B11=""),IF(טבלה13[[#This Row],[מספר סטייה]]=3,MAX(D8:D10),טבלה13[[#This Row],[מקס קבוע]]),טבלה13[[#This Row],[מקס קבוע]])</f>
        <v>30</v>
      </c>
      <c r="I1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קבוע]]&lt;&gt;E9,1,I9+1),0))</f>
        <v>0</v>
      </c>
      <c r="J10">
        <f>IF(AND(טבלה13[[#This Row],[CycleNumber]]&lt;B11,טבלה13[[#This Row],[מקס קבוע]]&lt;&gt;""),IF(OR(טבלה13[[#This Row],[מספר סטייה]]&lt;I11,AND(טבלה13[[#This Row],[מספר סטייה]]=3,I11=1)),0,1),"")</f>
        <v>1</v>
      </c>
      <c r="K10">
        <f>IF(טבלה13[[#This Row],[מקס קבוע]]&lt;&gt;"",טבלה13[[#This Row],[מקסימום]]-טבלה13[[#This Row],[מינימום]],"")</f>
        <v>2</v>
      </c>
      <c r="L10">
        <f>IF(IFERROR(LOOKUP(טבלה13[[#This Row],[ClientID]],פיבוט!$A$4:$A$121),FALSE)=טבלה13[[#This Row],[ClientID]],1,0)</f>
        <v>1</v>
      </c>
      <c r="M10" t="str">
        <f>IF(OR(טבלה13[[#This Row],[ClientID]]=A11),"",1)</f>
        <v/>
      </c>
      <c r="N10" s="3" t="str">
        <f>IF(טבלה13[[#This Row],[טווח]]&lt;&gt;K9,טבלה13[[#This Row],[טווח]],"")</f>
        <v/>
      </c>
      <c r="O10" s="3" t="str">
        <f>IF(טבלה13[[#This Row],[מניית טווחים]]&lt;&gt;"",IF(OR(30&gt;טבלה13[[#This Row],[מקסימום]],30&lt;טבלה13[[#This Row],[מינימום]]),0,1),"")</f>
        <v/>
      </c>
    </row>
    <row r="11" spans="1:15" x14ac:dyDescent="0.25">
      <c r="A11" t="s">
        <v>2</v>
      </c>
      <c r="B11">
        <v>10</v>
      </c>
      <c r="C11">
        <v>28</v>
      </c>
      <c r="D11">
        <f>טבלה13[[#This Row],[LengthofCycle]]+1</f>
        <v>29</v>
      </c>
      <c r="E11">
        <f>IF(טבלה13[[#This Row],[CycleNumber]]&lt;3,"",IF(טבלה13[[#This Row],[CycleNumber]]=3,MIN(D9:D11),IF(I10=3,MIN(D8:D10),E10)))</f>
        <v>28</v>
      </c>
      <c r="F11">
        <f>IF(טבלה13[[#This Row],[CycleNumber]]&lt;3,"",IF(טבלה13[[#This Row],[CycleNumber]]=3,MAX(D9:D11),IF(I10=3,MAX(D8:D10),F10)))</f>
        <v>30</v>
      </c>
      <c r="G11">
        <f>IF(OR(טבלה13[[#This Row],[CycleNumber]]&gt;B12,B12=""),IF(טבלה13[[#This Row],[מספר סטייה]]=3,MIN(D9:D11),טבלה13[[#This Row],[מינ קבוע]]),טבלה13[[#This Row],[מינ קבוע]])</f>
        <v>28</v>
      </c>
      <c r="H11">
        <f>IF(OR(טבלה13[[#This Row],[CycleNumber]]&gt;B12,B12=""),IF(טבלה13[[#This Row],[מספר סטייה]]=3,MAX(D9:D11),טבלה13[[#This Row],[מקס קבוע]]),טבלה13[[#This Row],[מקס קבוע]])</f>
        <v>30</v>
      </c>
      <c r="I1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קבוע]]&lt;&gt;E10,1,I10+1),0))</f>
        <v>0</v>
      </c>
      <c r="J11">
        <f>IF(AND(טבלה13[[#This Row],[CycleNumber]]&lt;B12,טבלה13[[#This Row],[מקס קבוע]]&lt;&gt;""),IF(OR(טבלה13[[#This Row],[מספר סטייה]]&lt;I12,AND(טבלה13[[#This Row],[מספר סטייה]]=3,I12=1)),0,1),"")</f>
        <v>0</v>
      </c>
      <c r="K11">
        <f>IF(טבלה13[[#This Row],[מקס קבוע]]&lt;&gt;"",טבלה13[[#This Row],[מקסימום]]-טבלה13[[#This Row],[מינימום]],"")</f>
        <v>2</v>
      </c>
      <c r="L11">
        <f>IF(IFERROR(LOOKUP(טבלה13[[#This Row],[ClientID]],פיבוט!$A$4:$A$121),FALSE)=טבלה13[[#This Row],[ClientID]],1,0)</f>
        <v>1</v>
      </c>
      <c r="M11" t="str">
        <f>IF(OR(טבלה13[[#This Row],[ClientID]]=A12),"",1)</f>
        <v/>
      </c>
      <c r="N11" s="3" t="str">
        <f>IF(טבלה13[[#This Row],[טווח]]&lt;&gt;K10,טבלה13[[#This Row],[טווח]],"")</f>
        <v/>
      </c>
      <c r="O11" s="3" t="str">
        <f>IF(טבלה13[[#This Row],[מניית טווחים]]&lt;&gt;"",IF(OR(30&gt;טבלה13[[#This Row],[מקסימום]],30&lt;טבלה13[[#This Row],[מינימום]]),0,1),"")</f>
        <v/>
      </c>
    </row>
    <row r="12" spans="1:15" x14ac:dyDescent="0.25">
      <c r="A12" t="s">
        <v>2</v>
      </c>
      <c r="B12">
        <v>11</v>
      </c>
      <c r="C12">
        <v>26</v>
      </c>
      <c r="D12">
        <f>טבלה13[[#This Row],[LengthofCycle]]+1</f>
        <v>27</v>
      </c>
      <c r="E12">
        <f>IF(טבלה13[[#This Row],[CycleNumber]]&lt;3,"",IF(טבלה13[[#This Row],[CycleNumber]]=3,MIN(D10:D12),IF(I11=3,MIN(D9:D11),E11)))</f>
        <v>28</v>
      </c>
      <c r="F12">
        <f>IF(טבלה13[[#This Row],[CycleNumber]]&lt;3,"",IF(טבלה13[[#This Row],[CycleNumber]]=3,MAX(D10:D12),IF(I11=3,MAX(D9:D11),F11)))</f>
        <v>30</v>
      </c>
      <c r="G12">
        <f>IF(OR(טבלה13[[#This Row],[CycleNumber]]&gt;B13,B13=""),IF(טבלה13[[#This Row],[מספר סטייה]]=3,MIN(D10:D12),טבלה13[[#This Row],[מינ קבוע]]),טבלה13[[#This Row],[מינ קבוע]])</f>
        <v>28</v>
      </c>
      <c r="H12">
        <f>IF(OR(טבלה13[[#This Row],[CycleNumber]]&gt;B13,B13=""),IF(טבלה13[[#This Row],[מספר סטייה]]=3,MAX(D10:D12),טבלה13[[#This Row],[מקס קבוע]]),טבלה13[[#This Row],[מקס קבוע]])</f>
        <v>30</v>
      </c>
      <c r="I1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קבוע]]&lt;&gt;E11,1,I11+1),0))</f>
        <v>1</v>
      </c>
      <c r="J12">
        <f>IF(AND(טבלה13[[#This Row],[CycleNumber]]&lt;B13,טבלה13[[#This Row],[מקס קבוע]]&lt;&gt;""),IF(OR(טבלה13[[#This Row],[מספר סטייה]]&lt;I13,AND(טבלה13[[#This Row],[מספר סטייה]]=3,I13=1)),0,1),"")</f>
        <v>1</v>
      </c>
      <c r="K12">
        <f>IF(טבלה13[[#This Row],[מקס קבוע]]&lt;&gt;"",טבלה13[[#This Row],[מקסימום]]-טבלה13[[#This Row],[מינימום]],"")</f>
        <v>2</v>
      </c>
      <c r="L12">
        <f>IF(IFERROR(LOOKUP(טבלה13[[#This Row],[ClientID]],פיבוט!$A$4:$A$121),FALSE)=טבלה13[[#This Row],[ClientID]],1,0)</f>
        <v>1</v>
      </c>
      <c r="M12" t="str">
        <f>IF(OR(טבלה13[[#This Row],[ClientID]]=A13),"",1)</f>
        <v/>
      </c>
      <c r="N12" s="3" t="str">
        <f>IF(טבלה13[[#This Row],[טווח]]&lt;&gt;K11,טבלה13[[#This Row],[טווח]],"")</f>
        <v/>
      </c>
      <c r="O12" s="3" t="str">
        <f>IF(טבלה13[[#This Row],[מניית טווחים]]&lt;&gt;"",IF(OR(30&gt;טבלה13[[#This Row],[מקסימום]],30&lt;טבלה13[[#This Row],[מינימום]]),0,1),"")</f>
        <v/>
      </c>
    </row>
    <row r="13" spans="1:15" x14ac:dyDescent="0.25">
      <c r="A13" t="s">
        <v>2</v>
      </c>
      <c r="B13">
        <v>12</v>
      </c>
      <c r="C13">
        <v>29</v>
      </c>
      <c r="D13">
        <f>טבלה13[[#This Row],[LengthofCycle]]+1</f>
        <v>30</v>
      </c>
      <c r="E13">
        <f>IF(טבלה13[[#This Row],[CycleNumber]]&lt;3,"",IF(טבלה13[[#This Row],[CycleNumber]]=3,MIN(D11:D13),IF(I12=3,MIN(D10:D12),E12)))</f>
        <v>28</v>
      </c>
      <c r="F13">
        <f>IF(טבלה13[[#This Row],[CycleNumber]]&lt;3,"",IF(טבלה13[[#This Row],[CycleNumber]]=3,MAX(D11:D13),IF(I12=3,MAX(D10:D12),F12)))</f>
        <v>30</v>
      </c>
      <c r="G13">
        <f>IF(OR(טבלה13[[#This Row],[CycleNumber]]&gt;B14,B14=""),IF(טבלה13[[#This Row],[מספר סטייה]]=3,MIN(D11:D13),טבלה13[[#This Row],[מינ קבוע]]),טבלה13[[#This Row],[מינ קבוע]])</f>
        <v>28</v>
      </c>
      <c r="H13">
        <f>IF(OR(טבלה13[[#This Row],[CycleNumber]]&gt;B14,B14=""),IF(טבלה13[[#This Row],[מספר סטייה]]=3,MAX(D11:D13),טבלה13[[#This Row],[מקס קבוע]]),טבלה13[[#This Row],[מקס קבוע]])</f>
        <v>30</v>
      </c>
      <c r="I1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קבוע]]&lt;&gt;E12,1,I12+1),0))</f>
        <v>0</v>
      </c>
      <c r="J13">
        <f>IF(AND(טבלה13[[#This Row],[CycleNumber]]&lt;B14,טבלה13[[#This Row],[מקס קבוע]]&lt;&gt;""),IF(OR(טבלה13[[#This Row],[מספר סטייה]]&lt;I14,AND(טבלה13[[#This Row],[מספר סטייה]]=3,I14=1)),0,1),"")</f>
        <v>1</v>
      </c>
      <c r="K13">
        <f>IF(טבלה13[[#This Row],[מקס קבוע]]&lt;&gt;"",טבלה13[[#This Row],[מקסימום]]-טבלה13[[#This Row],[מינימום]],"")</f>
        <v>2</v>
      </c>
      <c r="L13">
        <f>IF(IFERROR(LOOKUP(טבלה13[[#This Row],[ClientID]],פיבוט!$A$4:$A$121),FALSE)=טבלה13[[#This Row],[ClientID]],1,0)</f>
        <v>1</v>
      </c>
      <c r="M13" t="str">
        <f>IF(OR(טבלה13[[#This Row],[ClientID]]=A14),"",1)</f>
        <v/>
      </c>
      <c r="N13" s="3" t="str">
        <f>IF(טבלה13[[#This Row],[טווח]]&lt;&gt;K12,טבלה13[[#This Row],[טווח]],"")</f>
        <v/>
      </c>
      <c r="O13" s="3" t="str">
        <f>IF(טבלה13[[#This Row],[מניית טווחים]]&lt;&gt;"",IF(OR(30&gt;טבלה13[[#This Row],[מקסימום]],30&lt;טבלה13[[#This Row],[מינימום]]),0,1),"")</f>
        <v/>
      </c>
    </row>
    <row r="14" spans="1:15" x14ac:dyDescent="0.25">
      <c r="A14" t="s">
        <v>2</v>
      </c>
      <c r="B14">
        <v>13</v>
      </c>
      <c r="C14">
        <v>27</v>
      </c>
      <c r="D14">
        <f>טבלה13[[#This Row],[LengthofCycle]]+1</f>
        <v>28</v>
      </c>
      <c r="E14">
        <f>IF(טבלה13[[#This Row],[CycleNumber]]&lt;3,"",IF(טבלה13[[#This Row],[CycleNumber]]=3,MIN(D12:D14),IF(I13=3,MIN(D11:D13),E13)))</f>
        <v>28</v>
      </c>
      <c r="F14">
        <f>IF(טבלה13[[#This Row],[CycleNumber]]&lt;3,"",IF(טבלה13[[#This Row],[CycleNumber]]=3,MAX(D12:D14),IF(I13=3,MAX(D11:D13),F13)))</f>
        <v>30</v>
      </c>
      <c r="G14">
        <f>IF(OR(טבלה13[[#This Row],[CycleNumber]]&gt;B15,B15=""),IF(טבלה13[[#This Row],[מספר סטייה]]=3,MIN(D12:D14),טבלה13[[#This Row],[מינ קבוע]]),טבלה13[[#This Row],[מינ קבוע]])</f>
        <v>28</v>
      </c>
      <c r="H14">
        <f>IF(OR(טבלה13[[#This Row],[CycleNumber]]&gt;B15,B15=""),IF(טבלה13[[#This Row],[מספר סטייה]]=3,MAX(D12:D14),טבלה13[[#This Row],[מקס קבוע]]),טבלה13[[#This Row],[מקס קבוע]])</f>
        <v>30</v>
      </c>
      <c r="I1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קבוע]]&lt;&gt;E13,1,I13+1),0))</f>
        <v>0</v>
      </c>
      <c r="J14">
        <f>IF(AND(טבלה13[[#This Row],[CycleNumber]]&lt;B15,טבלה13[[#This Row],[מקס קבוע]]&lt;&gt;""),IF(OR(טבלה13[[#This Row],[מספר סטייה]]&lt;I15,AND(טבלה13[[#This Row],[מספר סטייה]]=3,I15=1)),0,1),"")</f>
        <v>1</v>
      </c>
      <c r="K14">
        <f>IF(טבלה13[[#This Row],[מקס קבוע]]&lt;&gt;"",טבלה13[[#This Row],[מקסימום]]-טבלה13[[#This Row],[מינימום]],"")</f>
        <v>2</v>
      </c>
      <c r="L14">
        <f>IF(IFERROR(LOOKUP(טבלה13[[#This Row],[ClientID]],פיבוט!$A$4:$A$121),FALSE)=טבלה13[[#This Row],[ClientID]],1,0)</f>
        <v>1</v>
      </c>
      <c r="M14" t="str">
        <f>IF(OR(טבלה13[[#This Row],[ClientID]]=A15),"",1)</f>
        <v/>
      </c>
      <c r="N14" s="3" t="str">
        <f>IF(טבלה13[[#This Row],[טווח]]&lt;&gt;K13,טבלה13[[#This Row],[טווח]],"")</f>
        <v/>
      </c>
      <c r="O14" s="3" t="str">
        <f>IF(טבלה13[[#This Row],[מניית טווחים]]&lt;&gt;"",IF(OR(30&gt;טבלה13[[#This Row],[מקסימום]],30&lt;טבלה13[[#This Row],[מינימום]]),0,1),"")</f>
        <v/>
      </c>
    </row>
    <row r="15" spans="1:15" x14ac:dyDescent="0.25">
      <c r="A15" t="s">
        <v>2</v>
      </c>
      <c r="B15">
        <v>14</v>
      </c>
      <c r="C15">
        <v>28</v>
      </c>
      <c r="D15">
        <f>טבלה13[[#This Row],[LengthofCycle]]+1</f>
        <v>29</v>
      </c>
      <c r="E15">
        <f>IF(טבלה13[[#This Row],[CycleNumber]]&lt;3,"",IF(טבלה13[[#This Row],[CycleNumber]]=3,MIN(D13:D15),IF(I14=3,MIN(D12:D14),E14)))</f>
        <v>28</v>
      </c>
      <c r="F15">
        <f>IF(טבלה13[[#This Row],[CycleNumber]]&lt;3,"",IF(טבלה13[[#This Row],[CycleNumber]]=3,MAX(D13:D15),IF(I14=3,MAX(D12:D14),F14)))</f>
        <v>30</v>
      </c>
      <c r="G15">
        <f>IF(OR(טבלה13[[#This Row],[CycleNumber]]&gt;B16,B16=""),IF(טבלה13[[#This Row],[מספר סטייה]]=3,MIN(D13:D15),טבלה13[[#This Row],[מינ קבוע]]),טבלה13[[#This Row],[מינ קבוע]])</f>
        <v>28</v>
      </c>
      <c r="H15">
        <f>IF(OR(טבלה13[[#This Row],[CycleNumber]]&gt;B16,B16=""),IF(טבלה13[[#This Row],[מספר סטייה]]=3,MAX(D13:D15),טבלה13[[#This Row],[מקס קבוע]]),טבלה13[[#This Row],[מקס קבוע]])</f>
        <v>30</v>
      </c>
      <c r="I1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קבוע]]&lt;&gt;E14,1,I14+1),0))</f>
        <v>0</v>
      </c>
      <c r="J15">
        <f>IF(AND(טבלה13[[#This Row],[CycleNumber]]&lt;B16,טבלה13[[#This Row],[מקס קבוע]]&lt;&gt;""),IF(OR(טבלה13[[#This Row],[מספר סטייה]]&lt;I16,AND(טבלה13[[#This Row],[מספר סטייה]]=3,I16=1)),0,1),"")</f>
        <v>0</v>
      </c>
      <c r="K15">
        <f>IF(טבלה13[[#This Row],[מקס קבוע]]&lt;&gt;"",טבלה13[[#This Row],[מקסימום]]-טבלה13[[#This Row],[מינימום]],"")</f>
        <v>2</v>
      </c>
      <c r="L15">
        <f>IF(IFERROR(LOOKUP(טבלה13[[#This Row],[ClientID]],פיבוט!$A$4:$A$121),FALSE)=טבלה13[[#This Row],[ClientID]],1,0)</f>
        <v>1</v>
      </c>
      <c r="M15" t="str">
        <f>IF(OR(טבלה13[[#This Row],[ClientID]]=A16),"",1)</f>
        <v/>
      </c>
      <c r="N15" s="3" t="str">
        <f>IF(טבלה13[[#This Row],[טווח]]&lt;&gt;K14,טבלה13[[#This Row],[טווח]],"")</f>
        <v/>
      </c>
      <c r="O15" s="3" t="str">
        <f>IF(טבלה13[[#This Row],[מניית טווחים]]&lt;&gt;"",IF(OR(30&gt;טבלה13[[#This Row],[מקסימום]],30&lt;טבלה13[[#This Row],[מינימום]]),0,1),"")</f>
        <v/>
      </c>
    </row>
    <row r="16" spans="1:15" x14ac:dyDescent="0.25">
      <c r="A16" t="s">
        <v>2</v>
      </c>
      <c r="B16">
        <v>15</v>
      </c>
      <c r="C16">
        <v>30</v>
      </c>
      <c r="D16">
        <f>טבלה13[[#This Row],[LengthofCycle]]+1</f>
        <v>31</v>
      </c>
      <c r="E16">
        <f>IF(טבלה13[[#This Row],[CycleNumber]]&lt;3,"",IF(טבלה13[[#This Row],[CycleNumber]]=3,MIN(D14:D16),IF(I15=3,MIN(D13:D15),E15)))</f>
        <v>28</v>
      </c>
      <c r="F16">
        <f>IF(טבלה13[[#This Row],[CycleNumber]]&lt;3,"",IF(טבלה13[[#This Row],[CycleNumber]]=3,MAX(D14:D16),IF(I15=3,MAX(D13:D15),F15)))</f>
        <v>30</v>
      </c>
      <c r="G16">
        <f>IF(OR(טבלה13[[#This Row],[CycleNumber]]&gt;B17,B17=""),IF(טבלה13[[#This Row],[מספר סטייה]]=3,MIN(D14:D16),טבלה13[[#This Row],[מינ קבוע]]),טבלה13[[#This Row],[מינ קבוע]])</f>
        <v>28</v>
      </c>
      <c r="H16">
        <f>IF(OR(טבלה13[[#This Row],[CycleNumber]]&gt;B17,B17=""),IF(טבלה13[[#This Row],[מספר סטייה]]=3,MAX(D14:D16),טבלה13[[#This Row],[מקס קבוע]]),טבלה13[[#This Row],[מקס קבוע]])</f>
        <v>30</v>
      </c>
      <c r="I1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קבוע]]&lt;&gt;E15,1,I15+1),0))</f>
        <v>1</v>
      </c>
      <c r="J16">
        <f>IF(AND(טבלה13[[#This Row],[CycleNumber]]&lt;B17,טבלה13[[#This Row],[מקס קבוע]]&lt;&gt;""),IF(OR(טבלה13[[#This Row],[מספר סטייה]]&lt;I17,AND(טבלה13[[#This Row],[מספר סטייה]]=3,I17=1)),0,1),"")</f>
        <v>1</v>
      </c>
      <c r="K16">
        <f>IF(טבלה13[[#This Row],[מקס קבוע]]&lt;&gt;"",טבלה13[[#This Row],[מקסימום]]-טבלה13[[#This Row],[מינימום]],"")</f>
        <v>2</v>
      </c>
      <c r="L16">
        <f>IF(IFERROR(LOOKUP(טבלה13[[#This Row],[ClientID]],פיבוט!$A$4:$A$121),FALSE)=טבלה13[[#This Row],[ClientID]],1,0)</f>
        <v>1</v>
      </c>
      <c r="M16" t="str">
        <f>IF(OR(טבלה13[[#This Row],[ClientID]]=A17),"",1)</f>
        <v/>
      </c>
      <c r="N16" s="3" t="str">
        <f>IF(טבלה13[[#This Row],[טווח]]&lt;&gt;K15,טבלה13[[#This Row],[טווח]],"")</f>
        <v/>
      </c>
      <c r="O16" s="3" t="str">
        <f>IF(טבלה13[[#This Row],[מניית טווחים]]&lt;&gt;"",IF(OR(30&gt;טבלה13[[#This Row],[מקסימום]],30&lt;טבלה13[[#This Row],[מינימום]]),0,1),"")</f>
        <v/>
      </c>
    </row>
    <row r="17" spans="1:15" x14ac:dyDescent="0.25">
      <c r="A17" t="s">
        <v>2</v>
      </c>
      <c r="B17">
        <v>16</v>
      </c>
      <c r="C17">
        <v>28</v>
      </c>
      <c r="D17">
        <f>טבלה13[[#This Row],[LengthofCycle]]+1</f>
        <v>29</v>
      </c>
      <c r="E17">
        <f>IF(טבלה13[[#This Row],[CycleNumber]]&lt;3,"",IF(טבלה13[[#This Row],[CycleNumber]]=3,MIN(D15:D17),IF(I16=3,MIN(D14:D16),E16)))</f>
        <v>28</v>
      </c>
      <c r="F17">
        <f>IF(טבלה13[[#This Row],[CycleNumber]]&lt;3,"",IF(טבלה13[[#This Row],[CycleNumber]]=3,MAX(D15:D17),IF(I16=3,MAX(D14:D16),F16)))</f>
        <v>30</v>
      </c>
      <c r="G17">
        <f>IF(OR(טבלה13[[#This Row],[CycleNumber]]&gt;B18,B18=""),IF(טבלה13[[#This Row],[מספר סטייה]]=3,MIN(D15:D17),טבלה13[[#This Row],[מינ קבוע]]),טבלה13[[#This Row],[מינ קבוע]])</f>
        <v>28</v>
      </c>
      <c r="H17">
        <f>IF(OR(טבלה13[[#This Row],[CycleNumber]]&gt;B18,B18=""),IF(טבלה13[[#This Row],[מספר סטייה]]=3,MAX(D15:D17),טבלה13[[#This Row],[מקס קבוע]]),טבלה13[[#This Row],[מקס קבוע]])</f>
        <v>30</v>
      </c>
      <c r="I1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קבוע]]&lt;&gt;E16,1,I16+1),0))</f>
        <v>0</v>
      </c>
      <c r="J17">
        <f>IF(AND(טבלה13[[#This Row],[CycleNumber]]&lt;B18,טבלה13[[#This Row],[מקס קבוע]]&lt;&gt;""),IF(OR(טבלה13[[#This Row],[מספר סטייה]]&lt;I18,AND(טבלה13[[#This Row],[מספר סטייה]]=3,I18=1)),0,1),"")</f>
        <v>0</v>
      </c>
      <c r="K17">
        <f>IF(טבלה13[[#This Row],[מקס קבוע]]&lt;&gt;"",טבלה13[[#This Row],[מקסימום]]-טבלה13[[#This Row],[מינימום]],"")</f>
        <v>2</v>
      </c>
      <c r="L17">
        <f>IF(IFERROR(LOOKUP(טבלה13[[#This Row],[ClientID]],פיבוט!$A$4:$A$121),FALSE)=טבלה13[[#This Row],[ClientID]],1,0)</f>
        <v>1</v>
      </c>
      <c r="M17" t="str">
        <f>IF(OR(טבלה13[[#This Row],[ClientID]]=A18),"",1)</f>
        <v/>
      </c>
      <c r="N17" s="3" t="str">
        <f>IF(טבלה13[[#This Row],[טווח]]&lt;&gt;K16,טבלה13[[#This Row],[טווח]],"")</f>
        <v/>
      </c>
      <c r="O17" s="3" t="str">
        <f>IF(טבלה13[[#This Row],[מניית טווחים]]&lt;&gt;"",IF(OR(30&gt;טבלה13[[#This Row],[מקסימום]],30&lt;טבלה13[[#This Row],[מינימום]]),0,1),"")</f>
        <v/>
      </c>
    </row>
    <row r="18" spans="1:15" x14ac:dyDescent="0.25">
      <c r="A18" t="s">
        <v>2</v>
      </c>
      <c r="B18">
        <v>17</v>
      </c>
      <c r="C18">
        <v>26</v>
      </c>
      <c r="D18">
        <f>טבלה13[[#This Row],[LengthofCycle]]+1</f>
        <v>27</v>
      </c>
      <c r="E18">
        <f>IF(טבלה13[[#This Row],[CycleNumber]]&lt;3,"",IF(טבלה13[[#This Row],[CycleNumber]]=3,MIN(D16:D18),IF(I17=3,MIN(D15:D17),E17)))</f>
        <v>28</v>
      </c>
      <c r="F18">
        <f>IF(טבלה13[[#This Row],[CycleNumber]]&lt;3,"",IF(טבלה13[[#This Row],[CycleNumber]]=3,MAX(D16:D18),IF(I17=3,MAX(D15:D17),F17)))</f>
        <v>30</v>
      </c>
      <c r="G18">
        <f>IF(OR(טבלה13[[#This Row],[CycleNumber]]&gt;B19,B19=""),IF(טבלה13[[#This Row],[מספר סטייה]]=3,MIN(D16:D18),טבלה13[[#This Row],[מינ קבוע]]),טבלה13[[#This Row],[מינ קבוע]])</f>
        <v>28</v>
      </c>
      <c r="H18">
        <f>IF(OR(טבלה13[[#This Row],[CycleNumber]]&gt;B19,B19=""),IF(טבלה13[[#This Row],[מספר סטייה]]=3,MAX(D16:D18),טבלה13[[#This Row],[מקס קבוע]]),טבלה13[[#This Row],[מקס קבוע]])</f>
        <v>30</v>
      </c>
      <c r="I1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קבוע]]&lt;&gt;E17,1,I17+1),0))</f>
        <v>1</v>
      </c>
      <c r="J18">
        <f>IF(AND(טבלה13[[#This Row],[CycleNumber]]&lt;B19,טבלה13[[#This Row],[מקס קבוע]]&lt;&gt;""),IF(OR(טבלה13[[#This Row],[מספר סטייה]]&lt;I19,AND(טבלה13[[#This Row],[מספר סטייה]]=3,I19=1)),0,1),"")</f>
        <v>0</v>
      </c>
      <c r="K18">
        <f>IF(טבלה13[[#This Row],[מקס קבוע]]&lt;&gt;"",טבלה13[[#This Row],[מקסימום]]-טבלה13[[#This Row],[מינימום]],"")</f>
        <v>2</v>
      </c>
      <c r="L18">
        <f>IF(IFERROR(LOOKUP(טבלה13[[#This Row],[ClientID]],פיבוט!$A$4:$A$121),FALSE)=טבלה13[[#This Row],[ClientID]],1,0)</f>
        <v>1</v>
      </c>
      <c r="M18" t="str">
        <f>IF(OR(טבלה13[[#This Row],[ClientID]]=A19),"",1)</f>
        <v/>
      </c>
      <c r="N18" s="3" t="str">
        <f>IF(טבלה13[[#This Row],[טווח]]&lt;&gt;K17,טבלה13[[#This Row],[טווח]],"")</f>
        <v/>
      </c>
      <c r="O18" s="3" t="str">
        <f>IF(טבלה13[[#This Row],[מניית טווחים]]&lt;&gt;"",IF(OR(30&gt;טבלה13[[#This Row],[מקסימום]],30&lt;טבלה13[[#This Row],[מינימום]]),0,1),"")</f>
        <v/>
      </c>
    </row>
    <row r="19" spans="1:15" x14ac:dyDescent="0.25">
      <c r="A19" t="s">
        <v>2</v>
      </c>
      <c r="B19">
        <v>18</v>
      </c>
      <c r="C19">
        <v>26</v>
      </c>
      <c r="D19">
        <f>טבלה13[[#This Row],[LengthofCycle]]+1</f>
        <v>27</v>
      </c>
      <c r="E19">
        <f>IF(טבלה13[[#This Row],[CycleNumber]]&lt;3,"",IF(טבלה13[[#This Row],[CycleNumber]]=3,MIN(D17:D19),IF(I18=3,MIN(D16:D18),E18)))</f>
        <v>28</v>
      </c>
      <c r="F19">
        <f>IF(טבלה13[[#This Row],[CycleNumber]]&lt;3,"",IF(טבלה13[[#This Row],[CycleNumber]]=3,MAX(D17:D19),IF(I18=3,MAX(D16:D18),F18)))</f>
        <v>30</v>
      </c>
      <c r="G19">
        <f>IF(OR(טבלה13[[#This Row],[CycleNumber]]&gt;B20,B20=""),IF(טבלה13[[#This Row],[מספר סטייה]]=3,MIN(D17:D19),טבלה13[[#This Row],[מינ קבוע]]),טבלה13[[#This Row],[מינ קבוע]])</f>
        <v>28</v>
      </c>
      <c r="H19">
        <f>IF(OR(טבלה13[[#This Row],[CycleNumber]]&gt;B20,B20=""),IF(טבלה13[[#This Row],[מספר סטייה]]=3,MAX(D17:D19),טבלה13[[#This Row],[מקס קבוע]]),טבלה13[[#This Row],[מקס קבוע]])</f>
        <v>30</v>
      </c>
      <c r="I1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קבוע]]&lt;&gt;E18,1,I18+1),0))</f>
        <v>2</v>
      </c>
      <c r="J19">
        <f>IF(AND(טבלה13[[#This Row],[CycleNumber]]&lt;B20,טבלה13[[#This Row],[מקס קבוע]]&lt;&gt;""),IF(OR(טבלה13[[#This Row],[מספר סטייה]]&lt;I20,AND(טבלה13[[#This Row],[מספר סטייה]]=3,I20=1)),0,1),"")</f>
        <v>0</v>
      </c>
      <c r="K19">
        <f>IF(טבלה13[[#This Row],[מקס קבוע]]&lt;&gt;"",טבלה13[[#This Row],[מקסימום]]-טבלה13[[#This Row],[מינימום]],"")</f>
        <v>2</v>
      </c>
      <c r="L19">
        <f>IF(IFERROR(LOOKUP(טבלה13[[#This Row],[ClientID]],פיבוט!$A$4:$A$121),FALSE)=טבלה13[[#This Row],[ClientID]],1,0)</f>
        <v>1</v>
      </c>
      <c r="M19" t="str">
        <f>IF(OR(טבלה13[[#This Row],[ClientID]]=A20),"",1)</f>
        <v/>
      </c>
      <c r="N19" s="3" t="str">
        <f>IF(טבלה13[[#This Row],[טווח]]&lt;&gt;K18,טבלה13[[#This Row],[טווח]],"")</f>
        <v/>
      </c>
      <c r="O19" s="3" t="str">
        <f>IF(טבלה13[[#This Row],[מניית טווחים]]&lt;&gt;"",IF(OR(30&gt;טבלה13[[#This Row],[מקסימום]],30&lt;טבלה13[[#This Row],[מינימום]]),0,1),"")</f>
        <v/>
      </c>
    </row>
    <row r="20" spans="1:15" x14ac:dyDescent="0.25">
      <c r="A20" t="s">
        <v>2</v>
      </c>
      <c r="B20">
        <v>19</v>
      </c>
      <c r="C20">
        <v>24</v>
      </c>
      <c r="D20">
        <f>טבלה13[[#This Row],[LengthofCycle]]+1</f>
        <v>25</v>
      </c>
      <c r="E20">
        <f>IF(טבלה13[[#This Row],[CycleNumber]]&lt;3,"",IF(טבלה13[[#This Row],[CycleNumber]]=3,MIN(D18:D20),IF(I19=3,MIN(D17:D19),E19)))</f>
        <v>28</v>
      </c>
      <c r="F20">
        <f>IF(טבלה13[[#This Row],[CycleNumber]]&lt;3,"",IF(טבלה13[[#This Row],[CycleNumber]]=3,MAX(D18:D20),IF(I19=3,MAX(D17:D19),F19)))</f>
        <v>30</v>
      </c>
      <c r="G20">
        <f>IF(OR(טבלה13[[#This Row],[CycleNumber]]&gt;B21,B21=""),IF(טבלה13[[#This Row],[מספר סטייה]]=3,MIN(D18:D20),טבלה13[[#This Row],[מינ קבוע]]),טבלה13[[#This Row],[מינ קבוע]])</f>
        <v>28</v>
      </c>
      <c r="H20">
        <f>IF(OR(טבלה13[[#This Row],[CycleNumber]]&gt;B21,B21=""),IF(טבלה13[[#This Row],[מספר סטייה]]=3,MAX(D18:D20),טבלה13[[#This Row],[מקס קבוע]]),טבלה13[[#This Row],[מקס קבוע]])</f>
        <v>30</v>
      </c>
      <c r="I2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קבוע]]&lt;&gt;E19,1,I19+1),0))</f>
        <v>3</v>
      </c>
      <c r="J20">
        <f>IF(AND(טבלה13[[#This Row],[CycleNumber]]&lt;B21,טבלה13[[#This Row],[מקס קבוע]]&lt;&gt;""),IF(OR(טבלה13[[#This Row],[מספר סטייה]]&lt;I21,AND(טבלה13[[#This Row],[מספר סטייה]]=3,I21=1)),0,1),"")</f>
        <v>0</v>
      </c>
      <c r="K20">
        <f>IF(טבלה13[[#This Row],[מקס קבוע]]&lt;&gt;"",טבלה13[[#This Row],[מקסימום]]-טבלה13[[#This Row],[מינימום]],"")</f>
        <v>2</v>
      </c>
      <c r="L20">
        <f>IF(IFERROR(LOOKUP(טבלה13[[#This Row],[ClientID]],פיבוט!$A$4:$A$121),FALSE)=טבלה13[[#This Row],[ClientID]],1,0)</f>
        <v>1</v>
      </c>
      <c r="M20" t="str">
        <f>IF(OR(טבלה13[[#This Row],[ClientID]]=A21),"",1)</f>
        <v/>
      </c>
      <c r="N20" s="3" t="str">
        <f>IF(טבלה13[[#This Row],[טווח]]&lt;&gt;K19,טבלה13[[#This Row],[טווח]],"")</f>
        <v/>
      </c>
      <c r="O20" s="3" t="str">
        <f>IF(טבלה13[[#This Row],[מניית טווחים]]&lt;&gt;"",IF(OR(30&gt;טבלה13[[#This Row],[מקסימום]],30&lt;טבלה13[[#This Row],[מינימום]]),0,1),"")</f>
        <v/>
      </c>
    </row>
    <row r="21" spans="1:15" x14ac:dyDescent="0.25">
      <c r="A21" t="s">
        <v>2</v>
      </c>
      <c r="B21">
        <v>20</v>
      </c>
      <c r="C21">
        <v>27</v>
      </c>
      <c r="D21">
        <f>טבלה13[[#This Row],[LengthofCycle]]+1</f>
        <v>28</v>
      </c>
      <c r="E21">
        <f>IF(טבלה13[[#This Row],[CycleNumber]]&lt;3,"",IF(טבלה13[[#This Row],[CycleNumber]]=3,MIN(D19:D21),IF(I20=3,MIN(D18:D20),E20)))</f>
        <v>25</v>
      </c>
      <c r="F21">
        <f>IF(טבלה13[[#This Row],[CycleNumber]]&lt;3,"",IF(טבלה13[[#This Row],[CycleNumber]]=3,MAX(D19:D21),IF(I20=3,MAX(D18:D20),F20)))</f>
        <v>27</v>
      </c>
      <c r="G21">
        <f>IF(OR(טבלה13[[#This Row],[CycleNumber]]&gt;B22,B22=""),IF(טבלה13[[#This Row],[מספר סטייה]]=3,MIN(D19:D21),טבלה13[[#This Row],[מינ קבוע]]),טבלה13[[#This Row],[מינ קבוע]])</f>
        <v>25</v>
      </c>
      <c r="H21">
        <f>IF(OR(טבלה13[[#This Row],[CycleNumber]]&gt;B22,B22=""),IF(טבלה13[[#This Row],[מספר סטייה]]=3,MAX(D19:D21),טבלה13[[#This Row],[מקס קבוע]]),טבלה13[[#This Row],[מקס קבוע]])</f>
        <v>27</v>
      </c>
      <c r="I2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קבוע]]&lt;&gt;E20,1,I20+1),0))</f>
        <v>1</v>
      </c>
      <c r="J21">
        <f>IF(AND(טבלה13[[#This Row],[CycleNumber]]&lt;B22,טבלה13[[#This Row],[מקס קבוע]]&lt;&gt;""),IF(OR(טבלה13[[#This Row],[מספר סטייה]]&lt;I22,AND(טבלה13[[#This Row],[מספר סטייה]]=3,I22=1)),0,1),"")</f>
        <v>0</v>
      </c>
      <c r="K21">
        <f>IF(טבלה13[[#This Row],[מקס קבוע]]&lt;&gt;"",טבלה13[[#This Row],[מקסימום]]-טבלה13[[#This Row],[מינימום]],"")</f>
        <v>2</v>
      </c>
      <c r="L21">
        <f>IF(IFERROR(LOOKUP(טבלה13[[#This Row],[ClientID]],פיבוט!$A$4:$A$121),FALSE)=טבלה13[[#This Row],[ClientID]],1,0)</f>
        <v>1</v>
      </c>
      <c r="M21" t="str">
        <f>IF(OR(טבלה13[[#This Row],[ClientID]]=A22),"",1)</f>
        <v/>
      </c>
      <c r="N21" s="3" t="str">
        <f>IF(טבלה13[[#This Row],[טווח]]&lt;&gt;K20,טבלה13[[#This Row],[טווח]],"")</f>
        <v/>
      </c>
      <c r="O21" s="3" t="str">
        <f>IF(טבלה13[[#This Row],[מניית טווחים]]&lt;&gt;"",IF(OR(30&gt;טבלה13[[#This Row],[מקסימום]],30&lt;טבלה13[[#This Row],[מינימום]]),0,1),"")</f>
        <v/>
      </c>
    </row>
    <row r="22" spans="1:15" x14ac:dyDescent="0.25">
      <c r="A22" t="s">
        <v>2</v>
      </c>
      <c r="B22">
        <v>21</v>
      </c>
      <c r="C22">
        <v>28</v>
      </c>
      <c r="D22">
        <f>טבלה13[[#This Row],[LengthofCycle]]+1</f>
        <v>29</v>
      </c>
      <c r="E22">
        <f>IF(טבלה13[[#This Row],[CycleNumber]]&lt;3,"",IF(טבלה13[[#This Row],[CycleNumber]]=3,MIN(D20:D22),IF(I21=3,MIN(D19:D21),E21)))</f>
        <v>25</v>
      </c>
      <c r="F22">
        <f>IF(טבלה13[[#This Row],[CycleNumber]]&lt;3,"",IF(טבלה13[[#This Row],[CycleNumber]]=3,MAX(D20:D22),IF(I21=3,MAX(D19:D21),F21)))</f>
        <v>27</v>
      </c>
      <c r="G22">
        <f>IF(OR(טבלה13[[#This Row],[CycleNumber]]&gt;B23,B23=""),IF(טבלה13[[#This Row],[מספר סטייה]]=3,MIN(D20:D22),טבלה13[[#This Row],[מינ קבוע]]),טבלה13[[#This Row],[מינ קבוע]])</f>
        <v>25</v>
      </c>
      <c r="H22">
        <f>IF(OR(טבלה13[[#This Row],[CycleNumber]]&gt;B23,B23=""),IF(טבלה13[[#This Row],[מספר סטייה]]=3,MAX(D20:D22),טבלה13[[#This Row],[מקס קבוע]]),טבלה13[[#This Row],[מקס קבוע]])</f>
        <v>27</v>
      </c>
      <c r="I2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קבוע]]&lt;&gt;E21,1,I21+1),0))</f>
        <v>2</v>
      </c>
      <c r="J22">
        <f>IF(AND(טבלה13[[#This Row],[CycleNumber]]&lt;B23,טבלה13[[#This Row],[מקס קבוע]]&lt;&gt;""),IF(OR(טבלה13[[#This Row],[מספר סטייה]]&lt;I23,AND(טבלה13[[#This Row],[מספר סטייה]]=3,I23=1)),0,1),"")</f>
        <v>1</v>
      </c>
      <c r="K22">
        <f>IF(טבלה13[[#This Row],[מקס קבוע]]&lt;&gt;"",טבלה13[[#This Row],[מקסימום]]-טבלה13[[#This Row],[מינימום]],"")</f>
        <v>2</v>
      </c>
      <c r="L22">
        <f>IF(IFERROR(LOOKUP(טבלה13[[#This Row],[ClientID]],פיבוט!$A$4:$A$121),FALSE)=טבלה13[[#This Row],[ClientID]],1,0)</f>
        <v>1</v>
      </c>
      <c r="M22" t="str">
        <f>IF(OR(טבלה13[[#This Row],[ClientID]]=A23),"",1)</f>
        <v/>
      </c>
      <c r="N22" s="3" t="str">
        <f>IF(טבלה13[[#This Row],[טווח]]&lt;&gt;K21,טבלה13[[#This Row],[טווח]],"")</f>
        <v/>
      </c>
      <c r="O22" s="3" t="str">
        <f>IF(טבלה13[[#This Row],[מניית טווחים]]&lt;&gt;"",IF(OR(30&gt;טבלה13[[#This Row],[מקסימום]],30&lt;טבלה13[[#This Row],[מינימום]]),0,1),"")</f>
        <v/>
      </c>
    </row>
    <row r="23" spans="1:15" x14ac:dyDescent="0.25">
      <c r="A23" t="s">
        <v>2</v>
      </c>
      <c r="B23">
        <v>22</v>
      </c>
      <c r="C23">
        <v>26</v>
      </c>
      <c r="D23">
        <f>טבלה13[[#This Row],[LengthofCycle]]+1</f>
        <v>27</v>
      </c>
      <c r="E23">
        <f>IF(טבלה13[[#This Row],[CycleNumber]]&lt;3,"",IF(טבלה13[[#This Row],[CycleNumber]]=3,MIN(D21:D23),IF(I22=3,MIN(D20:D22),E22)))</f>
        <v>25</v>
      </c>
      <c r="F23">
        <f>IF(טבלה13[[#This Row],[CycleNumber]]&lt;3,"",IF(טבלה13[[#This Row],[CycleNumber]]=3,MAX(D21:D23),IF(I22=3,MAX(D20:D22),F22)))</f>
        <v>27</v>
      </c>
      <c r="G23">
        <f>IF(OR(טבלה13[[#This Row],[CycleNumber]]&gt;B24,B24=""),IF(טבלה13[[#This Row],[מספר סטייה]]=3,MIN(D21:D23),טבלה13[[#This Row],[מינ קבוע]]),טבלה13[[#This Row],[מינ קבוע]])</f>
        <v>25</v>
      </c>
      <c r="H23">
        <f>IF(OR(טבלה13[[#This Row],[CycleNumber]]&gt;B24,B24=""),IF(טבלה13[[#This Row],[מספר סטייה]]=3,MAX(D21:D23),טבלה13[[#This Row],[מקס קבוע]]),טבלה13[[#This Row],[מקס קבוע]])</f>
        <v>27</v>
      </c>
      <c r="I2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קבוע]]&lt;&gt;E22,1,I22+1),0))</f>
        <v>0</v>
      </c>
      <c r="J23">
        <f>IF(AND(טבלה13[[#This Row],[CycleNumber]]&lt;B24,טבלה13[[#This Row],[מקס קבוע]]&lt;&gt;""),IF(OR(טבלה13[[#This Row],[מספר סטייה]]&lt;I24,AND(טבלה13[[#This Row],[מספר סטייה]]=3,I24=1)),0,1),"")</f>
        <v>0</v>
      </c>
      <c r="K23">
        <f>IF(טבלה13[[#This Row],[מקס קבוע]]&lt;&gt;"",טבלה13[[#This Row],[מקסימום]]-טבלה13[[#This Row],[מינימום]],"")</f>
        <v>2</v>
      </c>
      <c r="L23">
        <f>IF(IFERROR(LOOKUP(טבלה13[[#This Row],[ClientID]],פיבוט!$A$4:$A$121),FALSE)=טבלה13[[#This Row],[ClientID]],1,0)</f>
        <v>1</v>
      </c>
      <c r="M23" t="str">
        <f>IF(OR(טבלה13[[#This Row],[ClientID]]=A24),"",1)</f>
        <v/>
      </c>
      <c r="N23" s="3" t="str">
        <f>IF(טבלה13[[#This Row],[טווח]]&lt;&gt;K22,טבלה13[[#This Row],[טווח]],"")</f>
        <v/>
      </c>
      <c r="O23" s="3" t="str">
        <f>IF(טבלה13[[#This Row],[מניית טווחים]]&lt;&gt;"",IF(OR(30&gt;טבלה13[[#This Row],[מקסימום]],30&lt;טבלה13[[#This Row],[מינימום]]),0,1),"")</f>
        <v/>
      </c>
    </row>
    <row r="24" spans="1:15" x14ac:dyDescent="0.25">
      <c r="A24" t="s">
        <v>2</v>
      </c>
      <c r="B24">
        <v>23</v>
      </c>
      <c r="C24">
        <v>27</v>
      </c>
      <c r="D24">
        <f>טבלה13[[#This Row],[LengthofCycle]]+1</f>
        <v>28</v>
      </c>
      <c r="E24">
        <f>IF(טבלה13[[#This Row],[CycleNumber]]&lt;3,"",IF(טבלה13[[#This Row],[CycleNumber]]=3,MIN(D22:D24),IF(I23=3,MIN(D21:D23),E23)))</f>
        <v>25</v>
      </c>
      <c r="F24">
        <f>IF(טבלה13[[#This Row],[CycleNumber]]&lt;3,"",IF(טבלה13[[#This Row],[CycleNumber]]=3,MAX(D22:D24),IF(I23=3,MAX(D21:D23),F23)))</f>
        <v>27</v>
      </c>
      <c r="G24">
        <f>IF(OR(טבלה13[[#This Row],[CycleNumber]]&gt;B25,B25=""),IF(טבלה13[[#This Row],[מספר סטייה]]=3,MIN(D22:D24),טבלה13[[#This Row],[מינ קבוע]]),טבלה13[[#This Row],[מינ קבוע]])</f>
        <v>25</v>
      </c>
      <c r="H24">
        <f>IF(OR(טבלה13[[#This Row],[CycleNumber]]&gt;B25,B25=""),IF(טבלה13[[#This Row],[מספר סטייה]]=3,MAX(D22:D24),טבלה13[[#This Row],[מקס קבוע]]),טבלה13[[#This Row],[מקס קבוע]])</f>
        <v>27</v>
      </c>
      <c r="I2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קבוע]]&lt;&gt;E23,1,I23+1),0))</f>
        <v>1</v>
      </c>
      <c r="J24">
        <f>IF(AND(טבלה13[[#This Row],[CycleNumber]]&lt;B25,טבלה13[[#This Row],[מקס קבוע]]&lt;&gt;""),IF(OR(טבלה13[[#This Row],[מספר סטייה]]&lt;I25,AND(טבלה13[[#This Row],[מספר סטייה]]=3,I25=1)),0,1),"")</f>
        <v>0</v>
      </c>
      <c r="K24">
        <f>IF(טבלה13[[#This Row],[מקס קבוע]]&lt;&gt;"",טבלה13[[#This Row],[מקסימום]]-טבלה13[[#This Row],[מינימום]],"")</f>
        <v>2</v>
      </c>
      <c r="L24">
        <f>IF(IFERROR(LOOKUP(טבלה13[[#This Row],[ClientID]],פיבוט!$A$4:$A$121),FALSE)=טבלה13[[#This Row],[ClientID]],1,0)</f>
        <v>1</v>
      </c>
      <c r="M24" t="str">
        <f>IF(OR(טבלה13[[#This Row],[ClientID]]=A25),"",1)</f>
        <v/>
      </c>
      <c r="N24" s="3" t="str">
        <f>IF(טבלה13[[#This Row],[טווח]]&lt;&gt;K23,טבלה13[[#This Row],[טווח]],"")</f>
        <v/>
      </c>
      <c r="O24" s="3" t="str">
        <f>IF(טבלה13[[#This Row],[מניית טווחים]]&lt;&gt;"",IF(OR(30&gt;טבלה13[[#This Row],[מקסימום]],30&lt;טבלה13[[#This Row],[מינימום]]),0,1),"")</f>
        <v/>
      </c>
    </row>
    <row r="25" spans="1:15" x14ac:dyDescent="0.25">
      <c r="A25" t="s">
        <v>2</v>
      </c>
      <c r="B25">
        <v>24</v>
      </c>
      <c r="C25">
        <v>27</v>
      </c>
      <c r="D25">
        <f>טבלה13[[#This Row],[LengthofCycle]]+1</f>
        <v>28</v>
      </c>
      <c r="E25">
        <f>IF(טבלה13[[#This Row],[CycleNumber]]&lt;3,"",IF(טבלה13[[#This Row],[CycleNumber]]=3,MIN(D23:D25),IF(I24=3,MIN(D22:D24),E24)))</f>
        <v>25</v>
      </c>
      <c r="F25">
        <f>IF(טבלה13[[#This Row],[CycleNumber]]&lt;3,"",IF(טבלה13[[#This Row],[CycleNumber]]=3,MAX(D23:D25),IF(I24=3,MAX(D22:D24),F24)))</f>
        <v>27</v>
      </c>
      <c r="G25">
        <f>IF(OR(טבלה13[[#This Row],[CycleNumber]]&gt;B26,B26=""),IF(טבלה13[[#This Row],[מספר סטייה]]=3,MIN(D23:D25),טבלה13[[#This Row],[מינ קבוע]]),טבלה13[[#This Row],[מינ קבוע]])</f>
        <v>25</v>
      </c>
      <c r="H25">
        <f>IF(OR(טבלה13[[#This Row],[CycleNumber]]&gt;B26,B26=""),IF(טבלה13[[#This Row],[מספר סטייה]]=3,MAX(D23:D25),טבלה13[[#This Row],[מקס קבוע]]),טבלה13[[#This Row],[מקס קבוע]])</f>
        <v>27</v>
      </c>
      <c r="I2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קבוע]]&lt;&gt;E24,1,I24+1),0))</f>
        <v>2</v>
      </c>
      <c r="J25">
        <f>IF(AND(טבלה13[[#This Row],[CycleNumber]]&lt;B26,טבלה13[[#This Row],[מקס קבוע]]&lt;&gt;""),IF(OR(טבלה13[[#This Row],[מספר סטייה]]&lt;I26,AND(טבלה13[[#This Row],[מספר סטייה]]=3,I26=1)),0,1),"")</f>
        <v>1</v>
      </c>
      <c r="K25">
        <f>IF(טבלה13[[#This Row],[מקס קבוע]]&lt;&gt;"",טבלה13[[#This Row],[מקסימום]]-טבלה13[[#This Row],[מינימום]],"")</f>
        <v>2</v>
      </c>
      <c r="L25">
        <f>IF(IFERROR(LOOKUP(טבלה13[[#This Row],[ClientID]],פיבוט!$A$4:$A$121),FALSE)=טבלה13[[#This Row],[ClientID]],1,0)</f>
        <v>1</v>
      </c>
      <c r="M25" t="str">
        <f>IF(OR(טבלה13[[#This Row],[ClientID]]=A26),"",1)</f>
        <v/>
      </c>
      <c r="N25" s="3" t="str">
        <f>IF(טבלה13[[#This Row],[טווח]]&lt;&gt;K24,טבלה13[[#This Row],[טווח]],"")</f>
        <v/>
      </c>
      <c r="O25" s="3" t="str">
        <f>IF(טבלה13[[#This Row],[מניית טווחים]]&lt;&gt;"",IF(OR(30&gt;טבלה13[[#This Row],[מקסימום]],30&lt;טבלה13[[#This Row],[מינימום]]),0,1),"")</f>
        <v/>
      </c>
    </row>
    <row r="26" spans="1:15" x14ac:dyDescent="0.25">
      <c r="A26" t="s">
        <v>2</v>
      </c>
      <c r="B26">
        <v>25</v>
      </c>
      <c r="C26">
        <v>25</v>
      </c>
      <c r="D26">
        <f>טבלה13[[#This Row],[LengthofCycle]]+1</f>
        <v>26</v>
      </c>
      <c r="E26">
        <f>IF(טבלה13[[#This Row],[CycleNumber]]&lt;3,"",IF(טבלה13[[#This Row],[CycleNumber]]=3,MIN(D24:D26),IF(I25=3,MIN(D23:D25),E25)))</f>
        <v>25</v>
      </c>
      <c r="F26">
        <f>IF(טבלה13[[#This Row],[CycleNumber]]&lt;3,"",IF(טבלה13[[#This Row],[CycleNumber]]=3,MAX(D24:D26),IF(I25=3,MAX(D23:D25),F25)))</f>
        <v>27</v>
      </c>
      <c r="G26">
        <f>IF(OR(טבלה13[[#This Row],[CycleNumber]]&gt;B27,B27=""),IF(טבלה13[[#This Row],[מספר סטייה]]=3,MIN(D24:D26),טבלה13[[#This Row],[מינ קבוע]]),טבלה13[[#This Row],[מינ קבוע]])</f>
        <v>25</v>
      </c>
      <c r="H26">
        <f>IF(OR(טבלה13[[#This Row],[CycleNumber]]&gt;B27,B27=""),IF(טבלה13[[#This Row],[מספר סטייה]]=3,MAX(D24:D26),טבלה13[[#This Row],[מקס קבוע]]),טבלה13[[#This Row],[מקס קבוע]])</f>
        <v>27</v>
      </c>
      <c r="I2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קבוע]]&lt;&gt;E25,1,I25+1),0))</f>
        <v>0</v>
      </c>
      <c r="J26">
        <f>IF(AND(טבלה13[[#This Row],[CycleNumber]]&lt;B27,טבלה13[[#This Row],[מקס קבוע]]&lt;&gt;""),IF(OR(טבלה13[[#This Row],[מספר סטייה]]&lt;I27,AND(טבלה13[[#This Row],[מספר סטייה]]=3,I27=1)),0,1),"")</f>
        <v>0</v>
      </c>
      <c r="K26">
        <f>IF(טבלה13[[#This Row],[מקס קבוע]]&lt;&gt;"",טבלה13[[#This Row],[מקסימום]]-טבלה13[[#This Row],[מינימום]],"")</f>
        <v>2</v>
      </c>
      <c r="L26">
        <f>IF(IFERROR(LOOKUP(טבלה13[[#This Row],[ClientID]],פיבוט!$A$4:$A$121),FALSE)=טבלה13[[#This Row],[ClientID]],1,0)</f>
        <v>1</v>
      </c>
      <c r="M26" t="str">
        <f>IF(OR(טבלה13[[#This Row],[ClientID]]=A27),"",1)</f>
        <v/>
      </c>
      <c r="N26" s="3" t="str">
        <f>IF(טבלה13[[#This Row],[טווח]]&lt;&gt;K25,טבלה13[[#This Row],[טווח]],"")</f>
        <v/>
      </c>
      <c r="O26" s="3" t="str">
        <f>IF(טבלה13[[#This Row],[מניית טווחים]]&lt;&gt;"",IF(OR(30&gt;טבלה13[[#This Row],[מקסימום]],30&lt;טבלה13[[#This Row],[מינימום]]),0,1),"")</f>
        <v/>
      </c>
    </row>
    <row r="27" spans="1:15" x14ac:dyDescent="0.25">
      <c r="A27" t="s">
        <v>2</v>
      </c>
      <c r="B27">
        <v>26</v>
      </c>
      <c r="C27">
        <v>32</v>
      </c>
      <c r="D27">
        <f>טבלה13[[#This Row],[LengthofCycle]]+1</f>
        <v>33</v>
      </c>
      <c r="E27">
        <f>IF(טבלה13[[#This Row],[CycleNumber]]&lt;3,"",IF(טבלה13[[#This Row],[CycleNumber]]=3,MIN(D25:D27),IF(I26=3,MIN(D24:D26),E26)))</f>
        <v>25</v>
      </c>
      <c r="F27">
        <f>IF(טבלה13[[#This Row],[CycleNumber]]&lt;3,"",IF(טבלה13[[#This Row],[CycleNumber]]=3,MAX(D25:D27),IF(I26=3,MAX(D24:D26),F26)))</f>
        <v>27</v>
      </c>
      <c r="G27">
        <f>IF(OR(טבלה13[[#This Row],[CycleNumber]]&gt;B28,B28=""),IF(טבלה13[[#This Row],[מספר סטייה]]=3,MIN(D25:D27),טבלה13[[#This Row],[מינ קבוע]]),טבלה13[[#This Row],[מינ קבוע]])</f>
        <v>25</v>
      </c>
      <c r="H27">
        <f>IF(OR(טבלה13[[#This Row],[CycleNumber]]&gt;B28,B28=""),IF(טבלה13[[#This Row],[מספר סטייה]]=3,MAX(D25:D27),טבלה13[[#This Row],[מקס קבוע]]),טבלה13[[#This Row],[מקס קבוע]])</f>
        <v>27</v>
      </c>
      <c r="I2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קבוע]]&lt;&gt;E26,1,I26+1),0))</f>
        <v>1</v>
      </c>
      <c r="J27">
        <f>IF(AND(טבלה13[[#This Row],[CycleNumber]]&lt;B28,טבלה13[[#This Row],[מקס קבוע]]&lt;&gt;""),IF(OR(טבלה13[[#This Row],[מספר סטייה]]&lt;I28,AND(טבלה13[[#This Row],[מספר סטייה]]=3,I28=1)),0,1),"")</f>
        <v>0</v>
      </c>
      <c r="K27">
        <f>IF(טבלה13[[#This Row],[מקס קבוע]]&lt;&gt;"",טבלה13[[#This Row],[מקסימום]]-טבלה13[[#This Row],[מינימום]],"")</f>
        <v>2</v>
      </c>
      <c r="L27">
        <f>IF(IFERROR(LOOKUP(טבלה13[[#This Row],[ClientID]],פיבוט!$A$4:$A$121),FALSE)=טבלה13[[#This Row],[ClientID]],1,0)</f>
        <v>1</v>
      </c>
      <c r="M27" t="str">
        <f>IF(OR(טבלה13[[#This Row],[ClientID]]=A28),"",1)</f>
        <v/>
      </c>
      <c r="N27" s="3" t="str">
        <f>IF(טבלה13[[#This Row],[טווח]]&lt;&gt;K26,טבלה13[[#This Row],[טווח]],"")</f>
        <v/>
      </c>
      <c r="O27" s="3" t="str">
        <f>IF(טבלה13[[#This Row],[מניית טווחים]]&lt;&gt;"",IF(OR(30&gt;טבלה13[[#This Row],[מקסימום]],30&lt;טבלה13[[#This Row],[מינימום]]),0,1),"")</f>
        <v/>
      </c>
    </row>
    <row r="28" spans="1:15" x14ac:dyDescent="0.25">
      <c r="A28" t="s">
        <v>2</v>
      </c>
      <c r="B28">
        <v>27</v>
      </c>
      <c r="C28">
        <v>27</v>
      </c>
      <c r="D28">
        <f>טבלה13[[#This Row],[LengthofCycle]]+1</f>
        <v>28</v>
      </c>
      <c r="E28">
        <f>IF(טבלה13[[#This Row],[CycleNumber]]&lt;3,"",IF(טבלה13[[#This Row],[CycleNumber]]=3,MIN(D26:D28),IF(I27=3,MIN(D25:D27),E27)))</f>
        <v>25</v>
      </c>
      <c r="F28">
        <f>IF(טבלה13[[#This Row],[CycleNumber]]&lt;3,"",IF(טבלה13[[#This Row],[CycleNumber]]=3,MAX(D26:D28),IF(I27=3,MAX(D25:D27),F27)))</f>
        <v>27</v>
      </c>
      <c r="G28">
        <f>IF(OR(טבלה13[[#This Row],[CycleNumber]]&gt;B29,B29=""),IF(טבלה13[[#This Row],[מספר סטייה]]=3,MIN(D26:D28),טבלה13[[#This Row],[מינ קבוע]]),טבלה13[[#This Row],[מינ קבוע]])</f>
        <v>25</v>
      </c>
      <c r="H28">
        <f>IF(OR(טבלה13[[#This Row],[CycleNumber]]&gt;B29,B29=""),IF(טבלה13[[#This Row],[מספר סטייה]]=3,MAX(D26:D28),טבלה13[[#This Row],[מקס קבוע]]),טבלה13[[#This Row],[מקס קבוע]])</f>
        <v>27</v>
      </c>
      <c r="I2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קבוע]]&lt;&gt;E27,1,I27+1),0))</f>
        <v>2</v>
      </c>
      <c r="J28">
        <f>IF(AND(טבלה13[[#This Row],[CycleNumber]]&lt;B29,טבלה13[[#This Row],[מקס קבוע]]&lt;&gt;""),IF(OR(טבלה13[[#This Row],[מספר סטייה]]&lt;I29,AND(טבלה13[[#This Row],[מספר סטייה]]=3,I29=1)),0,1),"")</f>
        <v>0</v>
      </c>
      <c r="K28">
        <f>IF(טבלה13[[#This Row],[מקס קבוע]]&lt;&gt;"",טבלה13[[#This Row],[מקסימום]]-טבלה13[[#This Row],[מינימום]],"")</f>
        <v>2</v>
      </c>
      <c r="L28">
        <f>IF(IFERROR(LOOKUP(טבלה13[[#This Row],[ClientID]],פיבוט!$A$4:$A$121),FALSE)=טבלה13[[#This Row],[ClientID]],1,0)</f>
        <v>1</v>
      </c>
      <c r="M28" t="str">
        <f>IF(OR(טבלה13[[#This Row],[ClientID]]=A29),"",1)</f>
        <v/>
      </c>
      <c r="N28" s="3" t="str">
        <f>IF(טבלה13[[#This Row],[טווח]]&lt;&gt;K27,טבלה13[[#This Row],[טווח]],"")</f>
        <v/>
      </c>
      <c r="O28" s="3" t="str">
        <f>IF(טבלה13[[#This Row],[מניית טווחים]]&lt;&gt;"",IF(OR(30&gt;טבלה13[[#This Row],[מקסימום]],30&lt;טבלה13[[#This Row],[מינימום]]),0,1),"")</f>
        <v/>
      </c>
    </row>
    <row r="29" spans="1:15" x14ac:dyDescent="0.25">
      <c r="A29" t="s">
        <v>2</v>
      </c>
      <c r="B29">
        <v>28</v>
      </c>
      <c r="C29">
        <v>29</v>
      </c>
      <c r="D29">
        <f>טבלה13[[#This Row],[LengthofCycle]]+1</f>
        <v>30</v>
      </c>
      <c r="E29">
        <f>IF(טבלה13[[#This Row],[CycleNumber]]&lt;3,"",IF(טבלה13[[#This Row],[CycleNumber]]=3,MIN(D27:D29),IF(I28=3,MIN(D26:D28),E28)))</f>
        <v>25</v>
      </c>
      <c r="F29">
        <f>IF(טבלה13[[#This Row],[CycleNumber]]&lt;3,"",IF(טבלה13[[#This Row],[CycleNumber]]=3,MAX(D27:D29),IF(I28=3,MAX(D26:D28),F28)))</f>
        <v>27</v>
      </c>
      <c r="G29">
        <f>IF(OR(טבלה13[[#This Row],[CycleNumber]]&gt;B30,B30=""),IF(טבלה13[[#This Row],[מספר סטייה]]=3,MIN(D27:D29),טבלה13[[#This Row],[מינ קבוע]]),טבלה13[[#This Row],[מינ קבוע]])</f>
        <v>25</v>
      </c>
      <c r="H29">
        <f>IF(OR(טבלה13[[#This Row],[CycleNumber]]&gt;B30,B30=""),IF(טבלה13[[#This Row],[מספר סטייה]]=3,MAX(D27:D29),טבלה13[[#This Row],[מקס קבוע]]),טבלה13[[#This Row],[מקס קבוע]])</f>
        <v>27</v>
      </c>
      <c r="I2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קבוע]]&lt;&gt;E28,1,I28+1),0))</f>
        <v>3</v>
      </c>
      <c r="J29">
        <f>IF(AND(טבלה13[[#This Row],[CycleNumber]]&lt;B30,טבלה13[[#This Row],[מקס קבוע]]&lt;&gt;""),IF(OR(טבלה13[[#This Row],[מספר סטייה]]&lt;I30,AND(טבלה13[[#This Row],[מספר סטייה]]=3,I30=1)),0,1),"")</f>
        <v>0</v>
      </c>
      <c r="K29">
        <f>IF(טבלה13[[#This Row],[מקס קבוע]]&lt;&gt;"",טבלה13[[#This Row],[מקסימום]]-טבלה13[[#This Row],[מינימום]],"")</f>
        <v>2</v>
      </c>
      <c r="L29">
        <f>IF(IFERROR(LOOKUP(טבלה13[[#This Row],[ClientID]],פיבוט!$A$4:$A$121),FALSE)=טבלה13[[#This Row],[ClientID]],1,0)</f>
        <v>1</v>
      </c>
      <c r="M29" t="str">
        <f>IF(OR(טבלה13[[#This Row],[ClientID]]=A30),"",1)</f>
        <v/>
      </c>
      <c r="N29" s="3" t="str">
        <f>IF(טבלה13[[#This Row],[טווח]]&lt;&gt;K28,טבלה13[[#This Row],[טווח]],"")</f>
        <v/>
      </c>
      <c r="O29" s="3" t="str">
        <f>IF(טבלה13[[#This Row],[מניית טווחים]]&lt;&gt;"",IF(OR(30&gt;טבלה13[[#This Row],[מקסימום]],30&lt;טבלה13[[#This Row],[מינימום]]),0,1),"")</f>
        <v/>
      </c>
    </row>
    <row r="30" spans="1:15" x14ac:dyDescent="0.25">
      <c r="A30" t="s">
        <v>2</v>
      </c>
      <c r="B30">
        <v>29</v>
      </c>
      <c r="C30">
        <v>26</v>
      </c>
      <c r="D30">
        <f>טבלה13[[#This Row],[LengthofCycle]]+1</f>
        <v>27</v>
      </c>
      <c r="E30">
        <f>IF(טבלה13[[#This Row],[CycleNumber]]&lt;3,"",IF(טבלה13[[#This Row],[CycleNumber]]=3,MIN(D28:D30),IF(I29=3,MIN(D27:D29),E29)))</f>
        <v>28</v>
      </c>
      <c r="F30">
        <f>IF(טבלה13[[#This Row],[CycleNumber]]&lt;3,"",IF(טבלה13[[#This Row],[CycleNumber]]=3,MAX(D28:D30),IF(I29=3,MAX(D27:D29),F29)))</f>
        <v>33</v>
      </c>
      <c r="G30">
        <f>IF(OR(טבלה13[[#This Row],[CycleNumber]]&gt;B31,B31=""),IF(טבלה13[[#This Row],[מספר סטייה]]=3,MIN(D28:D30),טבלה13[[#This Row],[מינ קבוע]]),טבלה13[[#This Row],[מינ קבוע]])</f>
        <v>28</v>
      </c>
      <c r="H30">
        <f>IF(OR(טבלה13[[#This Row],[CycleNumber]]&gt;B31,B31=""),IF(טבלה13[[#This Row],[מספר סטייה]]=3,MAX(D28:D30),טבלה13[[#This Row],[מקס קבוע]]),טבלה13[[#This Row],[מקס קבוע]])</f>
        <v>33</v>
      </c>
      <c r="I3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קבוע]]&lt;&gt;E29,1,I29+1),0))</f>
        <v>1</v>
      </c>
      <c r="J30">
        <f>IF(AND(טבלה13[[#This Row],[CycleNumber]]&lt;B31,טבלה13[[#This Row],[מקס קבוע]]&lt;&gt;""),IF(OR(טבלה13[[#This Row],[מספר סטייה]]&lt;I31,AND(טבלה13[[#This Row],[מספר סטייה]]=3,I31=1)),0,1),"")</f>
        <v>1</v>
      </c>
      <c r="K30">
        <f>IF(טבלה13[[#This Row],[מקס קבוע]]&lt;&gt;"",טבלה13[[#This Row],[מקסימום]]-טבלה13[[#This Row],[מינימום]],"")</f>
        <v>5</v>
      </c>
      <c r="L30">
        <f>IF(IFERROR(LOOKUP(טבלה13[[#This Row],[ClientID]],פיבוט!$A$4:$A$121),FALSE)=טבלה13[[#This Row],[ClientID]],1,0)</f>
        <v>1</v>
      </c>
      <c r="M30" t="str">
        <f>IF(OR(טבלה13[[#This Row],[ClientID]]=A31),"",1)</f>
        <v/>
      </c>
      <c r="N30" s="3">
        <f>IF(טבלה13[[#This Row],[טווח]]&lt;&gt;K29,טבלה13[[#This Row],[טווח]],"")</f>
        <v>5</v>
      </c>
      <c r="O30" s="3">
        <f>IF(טבלה13[[#This Row],[מניית טווחים]]&lt;&gt;"",IF(OR(30&gt;טבלה13[[#This Row],[מקסימום]],30&lt;טבלה13[[#This Row],[מינימום]]),0,1),"")</f>
        <v>1</v>
      </c>
    </row>
    <row r="31" spans="1:15" x14ac:dyDescent="0.25">
      <c r="A31" t="s">
        <v>2</v>
      </c>
      <c r="B31">
        <v>30</v>
      </c>
      <c r="C31">
        <v>27</v>
      </c>
      <c r="D31">
        <f>טבלה13[[#This Row],[LengthofCycle]]+1</f>
        <v>28</v>
      </c>
      <c r="E31">
        <f>IF(טבלה13[[#This Row],[CycleNumber]]&lt;3,"",IF(טבלה13[[#This Row],[CycleNumber]]=3,MIN(D29:D31),IF(I30=3,MIN(D28:D30),E30)))</f>
        <v>28</v>
      </c>
      <c r="F31">
        <f>IF(טבלה13[[#This Row],[CycleNumber]]&lt;3,"",IF(טבלה13[[#This Row],[CycleNumber]]=3,MAX(D29:D31),IF(I30=3,MAX(D28:D30),F30)))</f>
        <v>33</v>
      </c>
      <c r="G31">
        <f>IF(OR(טבלה13[[#This Row],[CycleNumber]]&gt;B32,B32=""),IF(טבלה13[[#This Row],[מספר סטייה]]=3,MIN(D29:D31),טבלה13[[#This Row],[מינ קבוע]]),טבלה13[[#This Row],[מינ קבוע]])</f>
        <v>28</v>
      </c>
      <c r="H31">
        <f>IF(OR(טבלה13[[#This Row],[CycleNumber]]&gt;B32,B32=""),IF(טבלה13[[#This Row],[מספר סטייה]]=3,MAX(D29:D31),טבלה13[[#This Row],[מקס קבוע]]),טבלה13[[#This Row],[מקס קבוע]])</f>
        <v>33</v>
      </c>
      <c r="I3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קבוע]]&lt;&gt;E30,1,I30+1),0))</f>
        <v>0</v>
      </c>
      <c r="J31">
        <f>IF(AND(טבלה13[[#This Row],[CycleNumber]]&lt;B32,טבלה13[[#This Row],[מקס קבוע]]&lt;&gt;""),IF(OR(טבלה13[[#This Row],[מספר סטייה]]&lt;I32,AND(טבלה13[[#This Row],[מספר סטייה]]=3,I32=1)),0,1),"")</f>
        <v>1</v>
      </c>
      <c r="K31">
        <f>IF(טבלה13[[#This Row],[מקס קבוע]]&lt;&gt;"",טבלה13[[#This Row],[מקסימום]]-טבלה13[[#This Row],[מינימום]],"")</f>
        <v>5</v>
      </c>
      <c r="L31">
        <f>IF(IFERROR(LOOKUP(טבלה13[[#This Row],[ClientID]],פיבוט!$A$4:$A$121),FALSE)=טבלה13[[#This Row],[ClientID]],1,0)</f>
        <v>1</v>
      </c>
      <c r="M31" t="str">
        <f>IF(OR(טבלה13[[#This Row],[ClientID]]=A32),"",1)</f>
        <v/>
      </c>
      <c r="N31" s="3" t="str">
        <f>IF(טבלה13[[#This Row],[טווח]]&lt;&gt;K30,טבלה13[[#This Row],[טווח]],"")</f>
        <v/>
      </c>
      <c r="O31" s="3" t="str">
        <f>IF(טבלה13[[#This Row],[מניית טווחים]]&lt;&gt;"",IF(OR(30&gt;טבלה13[[#This Row],[מקסימום]],30&lt;טבלה13[[#This Row],[מינימום]]),0,1),"")</f>
        <v/>
      </c>
    </row>
    <row r="32" spans="1:15" x14ac:dyDescent="0.25">
      <c r="A32" t="s">
        <v>2</v>
      </c>
      <c r="B32">
        <v>31</v>
      </c>
      <c r="C32">
        <v>28</v>
      </c>
      <c r="D32">
        <f>טבלה13[[#This Row],[LengthofCycle]]+1</f>
        <v>29</v>
      </c>
      <c r="E32">
        <f>IF(טבלה13[[#This Row],[CycleNumber]]&lt;3,"",IF(טבלה13[[#This Row],[CycleNumber]]=3,MIN(D30:D32),IF(I31=3,MIN(D29:D31),E31)))</f>
        <v>28</v>
      </c>
      <c r="F32">
        <f>IF(טבלה13[[#This Row],[CycleNumber]]&lt;3,"",IF(טבלה13[[#This Row],[CycleNumber]]=3,MAX(D30:D32),IF(I31=3,MAX(D29:D31),F31)))</f>
        <v>33</v>
      </c>
      <c r="G32">
        <f>IF(OR(טבלה13[[#This Row],[CycleNumber]]&gt;B33,B33=""),IF(טבלה13[[#This Row],[מספר סטייה]]=3,MIN(D30:D32),טבלה13[[#This Row],[מינ קבוע]]),טבלה13[[#This Row],[מינ קבוע]])</f>
        <v>28</v>
      </c>
      <c r="H32">
        <f>IF(OR(טבלה13[[#This Row],[CycleNumber]]&gt;B33,B33=""),IF(טבלה13[[#This Row],[מספר סטייה]]=3,MAX(D30:D32),טבלה13[[#This Row],[מקס קבוע]]),טבלה13[[#This Row],[מקס קבוע]])</f>
        <v>33</v>
      </c>
      <c r="I3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קבוע]]&lt;&gt;E31,1,I31+1),0))</f>
        <v>0</v>
      </c>
      <c r="J32">
        <f>IF(AND(טבלה13[[#This Row],[CycleNumber]]&lt;B33,טבלה13[[#This Row],[מקס קבוע]]&lt;&gt;""),IF(OR(טבלה13[[#This Row],[מספר סטייה]]&lt;I33,AND(טבלה13[[#This Row],[מספר סטייה]]=3,I33=1)),0,1),"")</f>
        <v>1</v>
      </c>
      <c r="K32">
        <f>IF(טבלה13[[#This Row],[מקס קבוע]]&lt;&gt;"",טבלה13[[#This Row],[מקסימום]]-טבלה13[[#This Row],[מינימום]],"")</f>
        <v>5</v>
      </c>
      <c r="L32">
        <f>IF(IFERROR(LOOKUP(טבלה13[[#This Row],[ClientID]],פיבוט!$A$4:$A$121),FALSE)=טבלה13[[#This Row],[ClientID]],1,0)</f>
        <v>1</v>
      </c>
      <c r="M32" t="str">
        <f>IF(OR(טבלה13[[#This Row],[ClientID]]=A33),"",1)</f>
        <v/>
      </c>
      <c r="N32" s="3" t="str">
        <f>IF(טבלה13[[#This Row],[טווח]]&lt;&gt;K31,טבלה13[[#This Row],[טווח]],"")</f>
        <v/>
      </c>
      <c r="O32" s="3" t="str">
        <f>IF(טבלה13[[#This Row],[מניית טווחים]]&lt;&gt;"",IF(OR(30&gt;טבלה13[[#This Row],[מקסימום]],30&lt;טבלה13[[#This Row],[מינימום]]),0,1),"")</f>
        <v/>
      </c>
    </row>
    <row r="33" spans="1:15" x14ac:dyDescent="0.25">
      <c r="A33" t="s">
        <v>2</v>
      </c>
      <c r="B33">
        <v>32</v>
      </c>
      <c r="C33">
        <v>31</v>
      </c>
      <c r="D33">
        <f>טבלה13[[#This Row],[LengthofCycle]]+1</f>
        <v>32</v>
      </c>
      <c r="E33">
        <f>IF(טבלה13[[#This Row],[CycleNumber]]&lt;3,"",IF(טבלה13[[#This Row],[CycleNumber]]=3,MIN(D31:D33),IF(I32=3,MIN(D30:D32),E32)))</f>
        <v>28</v>
      </c>
      <c r="F33">
        <f>IF(טבלה13[[#This Row],[CycleNumber]]&lt;3,"",IF(טבלה13[[#This Row],[CycleNumber]]=3,MAX(D31:D33),IF(I32=3,MAX(D30:D32),F32)))</f>
        <v>33</v>
      </c>
      <c r="G33">
        <f>IF(OR(טבלה13[[#This Row],[CycleNumber]]&gt;B34,B34=""),IF(טבלה13[[#This Row],[מספר סטייה]]=3,MIN(D31:D33),טבלה13[[#This Row],[מינ קבוע]]),טבלה13[[#This Row],[מינ קבוע]])</f>
        <v>28</v>
      </c>
      <c r="H33">
        <f>IF(OR(טבלה13[[#This Row],[CycleNumber]]&gt;B34,B34=""),IF(טבלה13[[#This Row],[מספר סטייה]]=3,MAX(D31:D33),טבלה13[[#This Row],[מקס קבוע]]),טבלה13[[#This Row],[מקס קבוע]])</f>
        <v>33</v>
      </c>
      <c r="I3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קבוע]]&lt;&gt;E32,1,I32+1),0))</f>
        <v>0</v>
      </c>
      <c r="J33">
        <f>IF(AND(טבלה13[[#This Row],[CycleNumber]]&lt;B34,טבלה13[[#This Row],[מקס קבוע]]&lt;&gt;""),IF(OR(טבלה13[[#This Row],[מספר סטייה]]&lt;I34,AND(טבלה13[[#This Row],[מספר סטייה]]=3,I34=1)),0,1),"")</f>
        <v>1</v>
      </c>
      <c r="K33">
        <f>IF(טבלה13[[#This Row],[מקס קבוע]]&lt;&gt;"",טבלה13[[#This Row],[מקסימום]]-טבלה13[[#This Row],[מינימום]],"")</f>
        <v>5</v>
      </c>
      <c r="L33">
        <f>IF(IFERROR(LOOKUP(טבלה13[[#This Row],[ClientID]],פיבוט!$A$4:$A$121),FALSE)=טבלה13[[#This Row],[ClientID]],1,0)</f>
        <v>1</v>
      </c>
      <c r="M33" t="str">
        <f>IF(OR(טבלה13[[#This Row],[ClientID]]=A34),"",1)</f>
        <v/>
      </c>
      <c r="N33" s="3" t="str">
        <f>IF(טבלה13[[#This Row],[טווח]]&lt;&gt;K32,טבלה13[[#This Row],[טווח]],"")</f>
        <v/>
      </c>
      <c r="O33" s="3" t="str">
        <f>IF(טבלה13[[#This Row],[מניית טווחים]]&lt;&gt;"",IF(OR(30&gt;טבלה13[[#This Row],[מקסימום]],30&lt;טבלה13[[#This Row],[מינימום]]),0,1),"")</f>
        <v/>
      </c>
    </row>
    <row r="34" spans="1:15" x14ac:dyDescent="0.25">
      <c r="A34" t="s">
        <v>2</v>
      </c>
      <c r="B34">
        <v>33</v>
      </c>
      <c r="C34">
        <v>27</v>
      </c>
      <c r="D34">
        <f>טבלה13[[#This Row],[LengthofCycle]]+1</f>
        <v>28</v>
      </c>
      <c r="E34">
        <f>IF(טבלה13[[#This Row],[CycleNumber]]&lt;3,"",IF(טבלה13[[#This Row],[CycleNumber]]=3,MIN(D32:D34),IF(I33=3,MIN(D31:D33),E33)))</f>
        <v>28</v>
      </c>
      <c r="F34">
        <f>IF(טבלה13[[#This Row],[CycleNumber]]&lt;3,"",IF(טבלה13[[#This Row],[CycleNumber]]=3,MAX(D32:D34),IF(I33=3,MAX(D31:D33),F33)))</f>
        <v>33</v>
      </c>
      <c r="G34">
        <f>IF(OR(טבלה13[[#This Row],[CycleNumber]]&gt;B35,B35=""),IF(טבלה13[[#This Row],[מספר סטייה]]=3,MIN(D32:D34),טבלה13[[#This Row],[מינ קבוע]]),טבלה13[[#This Row],[מינ קבוע]])</f>
        <v>28</v>
      </c>
      <c r="H34">
        <f>IF(OR(טבלה13[[#This Row],[CycleNumber]]&gt;B35,B35=""),IF(טבלה13[[#This Row],[מספר סטייה]]=3,MAX(D32:D34),טבלה13[[#This Row],[מקס קבוע]]),טבלה13[[#This Row],[מקס קבוע]])</f>
        <v>33</v>
      </c>
      <c r="I3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קבוע]]&lt;&gt;E33,1,I33+1),0))</f>
        <v>0</v>
      </c>
      <c r="J34">
        <f>IF(AND(טבלה13[[#This Row],[CycleNumber]]&lt;B35,טבלה13[[#This Row],[מקס קבוע]]&lt;&gt;""),IF(OR(טבלה13[[#This Row],[מספר סטייה]]&lt;I35,AND(טבלה13[[#This Row],[מספר סטייה]]=3,I35=1)),0,1),"")</f>
        <v>1</v>
      </c>
      <c r="K34">
        <f>IF(טבלה13[[#This Row],[מקס קבוע]]&lt;&gt;"",טבלה13[[#This Row],[מקסימום]]-טבלה13[[#This Row],[מינימום]],"")</f>
        <v>5</v>
      </c>
      <c r="L34">
        <f>IF(IFERROR(LOOKUP(טבלה13[[#This Row],[ClientID]],פיבוט!$A$4:$A$121),FALSE)=טבלה13[[#This Row],[ClientID]],1,0)</f>
        <v>1</v>
      </c>
      <c r="M34" t="str">
        <f>IF(OR(טבלה13[[#This Row],[ClientID]]=A35),"",1)</f>
        <v/>
      </c>
      <c r="N34" s="3" t="str">
        <f>IF(טבלה13[[#This Row],[טווח]]&lt;&gt;K33,טבלה13[[#This Row],[טווח]],"")</f>
        <v/>
      </c>
      <c r="O34" s="3" t="str">
        <f>IF(טבלה13[[#This Row],[מניית טווחים]]&lt;&gt;"",IF(OR(30&gt;טבלה13[[#This Row],[מקסימום]],30&lt;טבלה13[[#This Row],[מינימום]]),0,1),"")</f>
        <v/>
      </c>
    </row>
    <row r="35" spans="1:15" x14ac:dyDescent="0.25">
      <c r="A35" t="s">
        <v>2</v>
      </c>
      <c r="B35">
        <v>34</v>
      </c>
      <c r="C35">
        <v>27</v>
      </c>
      <c r="D35">
        <f>טבלה13[[#This Row],[LengthofCycle]]+1</f>
        <v>28</v>
      </c>
      <c r="E35">
        <f>IF(טבלה13[[#This Row],[CycleNumber]]&lt;3,"",IF(טבלה13[[#This Row],[CycleNumber]]=3,MIN(D33:D35),IF(I34=3,MIN(D32:D34),E34)))</f>
        <v>28</v>
      </c>
      <c r="F35">
        <f>IF(טבלה13[[#This Row],[CycleNumber]]&lt;3,"",IF(טבלה13[[#This Row],[CycleNumber]]=3,MAX(D33:D35),IF(I34=3,MAX(D32:D34),F34)))</f>
        <v>33</v>
      </c>
      <c r="G35">
        <f>IF(OR(טבלה13[[#This Row],[CycleNumber]]&gt;B36,B36=""),IF(טבלה13[[#This Row],[מספר סטייה]]=3,MIN(D33:D35),טבלה13[[#This Row],[מינ קבוע]]),טבלה13[[#This Row],[מינ קבוע]])</f>
        <v>28</v>
      </c>
      <c r="H35">
        <f>IF(OR(טבלה13[[#This Row],[CycleNumber]]&gt;B36,B36=""),IF(טבלה13[[#This Row],[מספר סטייה]]=3,MAX(D33:D35),טבלה13[[#This Row],[מקס קבוע]]),טבלה13[[#This Row],[מקס קבוע]])</f>
        <v>33</v>
      </c>
      <c r="I3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קבוע]]&lt;&gt;E34,1,I34+1),0))</f>
        <v>0</v>
      </c>
      <c r="J35">
        <f>IF(AND(טבלה13[[#This Row],[CycleNumber]]&lt;B36,טבלה13[[#This Row],[מקס קבוע]]&lt;&gt;""),IF(OR(טבלה13[[#This Row],[מספר סטייה]]&lt;I36,AND(טבלה13[[#This Row],[מספר סטייה]]=3,I36=1)),0,1),"")</f>
        <v>1</v>
      </c>
      <c r="K35">
        <f>IF(טבלה13[[#This Row],[מקס קבוע]]&lt;&gt;"",טבלה13[[#This Row],[מקסימום]]-טבלה13[[#This Row],[מינימום]],"")</f>
        <v>5</v>
      </c>
      <c r="L35">
        <f>IF(IFERROR(LOOKUP(טבלה13[[#This Row],[ClientID]],פיבוט!$A$4:$A$121),FALSE)=טבלה13[[#This Row],[ClientID]],1,0)</f>
        <v>1</v>
      </c>
      <c r="M35" t="str">
        <f>IF(OR(טבלה13[[#This Row],[ClientID]]=A36),"",1)</f>
        <v/>
      </c>
      <c r="N35" s="3" t="str">
        <f>IF(טבלה13[[#This Row],[טווח]]&lt;&gt;K34,טבלה13[[#This Row],[טווח]],"")</f>
        <v/>
      </c>
      <c r="O35" s="3" t="str">
        <f>IF(טבלה13[[#This Row],[מניית טווחים]]&lt;&gt;"",IF(OR(30&gt;טבלה13[[#This Row],[מקסימום]],30&lt;טבלה13[[#This Row],[מינימום]]),0,1),"")</f>
        <v/>
      </c>
    </row>
    <row r="36" spans="1:15" x14ac:dyDescent="0.25">
      <c r="A36" t="s">
        <v>2</v>
      </c>
      <c r="B36">
        <v>35</v>
      </c>
      <c r="C36">
        <v>28</v>
      </c>
      <c r="D36">
        <f>טבלה13[[#This Row],[LengthofCycle]]+1</f>
        <v>29</v>
      </c>
      <c r="E36">
        <f>IF(טבלה13[[#This Row],[CycleNumber]]&lt;3,"",IF(טבלה13[[#This Row],[CycleNumber]]=3,MIN(D34:D36),IF(I35=3,MIN(D33:D35),E35)))</f>
        <v>28</v>
      </c>
      <c r="F36">
        <f>IF(טבלה13[[#This Row],[CycleNumber]]&lt;3,"",IF(טבלה13[[#This Row],[CycleNumber]]=3,MAX(D34:D36),IF(I35=3,MAX(D33:D35),F35)))</f>
        <v>33</v>
      </c>
      <c r="G36">
        <f>IF(OR(טבלה13[[#This Row],[CycleNumber]]&gt;B37,B37=""),IF(טבלה13[[#This Row],[מספר סטייה]]=3,MIN(D34:D36),טבלה13[[#This Row],[מינ קבוע]]),טבלה13[[#This Row],[מינ קבוע]])</f>
        <v>28</v>
      </c>
      <c r="H36">
        <f>IF(OR(טבלה13[[#This Row],[CycleNumber]]&gt;B37,B37=""),IF(טבלה13[[#This Row],[מספר סטייה]]=3,MAX(D34:D36),טבלה13[[#This Row],[מקס קבוע]]),טבלה13[[#This Row],[מקס קבוע]])</f>
        <v>33</v>
      </c>
      <c r="I3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קבוע]]&lt;&gt;E35,1,I35+1),0))</f>
        <v>0</v>
      </c>
      <c r="J36">
        <f>IF(AND(טבלה13[[#This Row],[CycleNumber]]&lt;B37,טבלה13[[#This Row],[מקס קבוע]]&lt;&gt;""),IF(OR(טבלה13[[#This Row],[מספר סטייה]]&lt;I37,AND(טבלה13[[#This Row],[מספר סטייה]]=3,I37=1)),0,1),"")</f>
        <v>1</v>
      </c>
      <c r="K36">
        <f>IF(טבלה13[[#This Row],[מקס קבוע]]&lt;&gt;"",טבלה13[[#This Row],[מקסימום]]-טבלה13[[#This Row],[מינימום]],"")</f>
        <v>5</v>
      </c>
      <c r="L36">
        <f>IF(IFERROR(LOOKUP(טבלה13[[#This Row],[ClientID]],פיבוט!$A$4:$A$121),FALSE)=טבלה13[[#This Row],[ClientID]],1,0)</f>
        <v>1</v>
      </c>
      <c r="M36" t="str">
        <f>IF(OR(טבלה13[[#This Row],[ClientID]]=A37),"",1)</f>
        <v/>
      </c>
      <c r="N36" s="3" t="str">
        <f>IF(טבלה13[[#This Row],[טווח]]&lt;&gt;K35,טבלה13[[#This Row],[טווח]],"")</f>
        <v/>
      </c>
      <c r="O36" s="3" t="str">
        <f>IF(טבלה13[[#This Row],[מניית טווחים]]&lt;&gt;"",IF(OR(30&gt;טבלה13[[#This Row],[מקסימום]],30&lt;טבלה13[[#This Row],[מינימום]]),0,1),"")</f>
        <v/>
      </c>
    </row>
    <row r="37" spans="1:15" x14ac:dyDescent="0.25">
      <c r="A37" t="s">
        <v>2</v>
      </c>
      <c r="B37">
        <v>36</v>
      </c>
      <c r="C37">
        <v>27</v>
      </c>
      <c r="D37">
        <f>טבלה13[[#This Row],[LengthofCycle]]+1</f>
        <v>28</v>
      </c>
      <c r="E37">
        <f>IF(טבלה13[[#This Row],[CycleNumber]]&lt;3,"",IF(טבלה13[[#This Row],[CycleNumber]]=3,MIN(D35:D37),IF(I36=3,MIN(D34:D36),E36)))</f>
        <v>28</v>
      </c>
      <c r="F37">
        <f>IF(טבלה13[[#This Row],[CycleNumber]]&lt;3,"",IF(טבלה13[[#This Row],[CycleNumber]]=3,MAX(D35:D37),IF(I36=3,MAX(D34:D36),F36)))</f>
        <v>33</v>
      </c>
      <c r="G37">
        <f>IF(OR(טבלה13[[#This Row],[CycleNumber]]&gt;B38,B38=""),IF(טבלה13[[#This Row],[מספר סטייה]]=3,MIN(D35:D37),טבלה13[[#This Row],[מינ קבוע]]),טבלה13[[#This Row],[מינ קבוע]])</f>
        <v>28</v>
      </c>
      <c r="H37">
        <f>IF(OR(טבלה13[[#This Row],[CycleNumber]]&gt;B38,B38=""),IF(טבלה13[[#This Row],[מספר סטייה]]=3,MAX(D35:D37),טבלה13[[#This Row],[מקס קבוע]]),טבלה13[[#This Row],[מקס קבוע]])</f>
        <v>33</v>
      </c>
      <c r="I3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קבוע]]&lt;&gt;E36,1,I36+1),0))</f>
        <v>0</v>
      </c>
      <c r="J37">
        <f>IF(AND(טבלה13[[#This Row],[CycleNumber]]&lt;B38,טבלה13[[#This Row],[מקס קבוע]]&lt;&gt;""),IF(OR(טבלה13[[#This Row],[מספר סטייה]]&lt;I38,AND(טבלה13[[#This Row],[מספר סטייה]]=3,I38=1)),0,1),"")</f>
        <v>0</v>
      </c>
      <c r="K37">
        <f>IF(טבלה13[[#This Row],[מקס קבוע]]&lt;&gt;"",טבלה13[[#This Row],[מקסימום]]-טבלה13[[#This Row],[מינימום]],"")</f>
        <v>5</v>
      </c>
      <c r="L37">
        <f>IF(IFERROR(LOOKUP(טבלה13[[#This Row],[ClientID]],פיבוט!$A$4:$A$121),FALSE)=טבלה13[[#This Row],[ClientID]],1,0)</f>
        <v>1</v>
      </c>
      <c r="M37" t="str">
        <f>IF(OR(טבלה13[[#This Row],[ClientID]]=A38),"",1)</f>
        <v/>
      </c>
      <c r="N37" s="3" t="str">
        <f>IF(טבלה13[[#This Row],[טווח]]&lt;&gt;K36,טבלה13[[#This Row],[טווח]],"")</f>
        <v/>
      </c>
      <c r="O37" s="3" t="str">
        <f>IF(טבלה13[[#This Row],[מניית טווחים]]&lt;&gt;"",IF(OR(30&gt;טבלה13[[#This Row],[מקסימום]],30&lt;טבלה13[[#This Row],[מינימום]]),0,1),"")</f>
        <v/>
      </c>
    </row>
    <row r="38" spans="1:15" x14ac:dyDescent="0.25">
      <c r="A38" t="s">
        <v>2</v>
      </c>
      <c r="B38">
        <v>37</v>
      </c>
      <c r="C38">
        <v>26</v>
      </c>
      <c r="D38">
        <f>טבלה13[[#This Row],[LengthofCycle]]+1</f>
        <v>27</v>
      </c>
      <c r="E38">
        <f>IF(טבלה13[[#This Row],[CycleNumber]]&lt;3,"",IF(טבלה13[[#This Row],[CycleNumber]]=3,MIN(D36:D38),IF(I37=3,MIN(D35:D37),E37)))</f>
        <v>28</v>
      </c>
      <c r="F38">
        <f>IF(טבלה13[[#This Row],[CycleNumber]]&lt;3,"",IF(טבלה13[[#This Row],[CycleNumber]]=3,MAX(D36:D38),IF(I37=3,MAX(D35:D37),F37)))</f>
        <v>33</v>
      </c>
      <c r="G38">
        <f>IF(OR(טבלה13[[#This Row],[CycleNumber]]&gt;B39,B39=""),IF(טבלה13[[#This Row],[מספר סטייה]]=3,MIN(D36:D38),טבלה13[[#This Row],[מינ קבוע]]),טבלה13[[#This Row],[מינ קבוע]])</f>
        <v>28</v>
      </c>
      <c r="H38">
        <f>IF(OR(טבלה13[[#This Row],[CycleNumber]]&gt;B39,B39=""),IF(טבלה13[[#This Row],[מספר סטייה]]=3,MAX(D36:D38),טבלה13[[#This Row],[מקס קבוע]]),טבלה13[[#This Row],[מקס קבוע]])</f>
        <v>33</v>
      </c>
      <c r="I3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קבוע]]&lt;&gt;E37,1,I37+1),0))</f>
        <v>1</v>
      </c>
      <c r="J38">
        <f>IF(AND(טבלה13[[#This Row],[CycleNumber]]&lt;B39,טבלה13[[#This Row],[מקס קבוע]]&lt;&gt;""),IF(OR(טבלה13[[#This Row],[מספר סטייה]]&lt;I39,AND(טבלה13[[#This Row],[מספר סטייה]]=3,I39=1)),0,1),"")</f>
        <v>1</v>
      </c>
      <c r="K38">
        <f>IF(טבלה13[[#This Row],[מקס קבוע]]&lt;&gt;"",טבלה13[[#This Row],[מקסימום]]-טבלה13[[#This Row],[מינימום]],"")</f>
        <v>5</v>
      </c>
      <c r="L38">
        <f>IF(IFERROR(LOOKUP(טבלה13[[#This Row],[ClientID]],פיבוט!$A$4:$A$121),FALSE)=טבלה13[[#This Row],[ClientID]],1,0)</f>
        <v>1</v>
      </c>
      <c r="M38" t="str">
        <f>IF(OR(טבלה13[[#This Row],[ClientID]]=A39),"",1)</f>
        <v/>
      </c>
      <c r="N38" s="3" t="str">
        <f>IF(טבלה13[[#This Row],[טווח]]&lt;&gt;K37,טבלה13[[#This Row],[טווח]],"")</f>
        <v/>
      </c>
      <c r="O38" s="3" t="str">
        <f>IF(טבלה13[[#This Row],[מניית טווחים]]&lt;&gt;"",IF(OR(30&gt;טבלה13[[#This Row],[מקסימום]],30&lt;טבלה13[[#This Row],[מינימום]]),0,1),"")</f>
        <v/>
      </c>
    </row>
    <row r="39" spans="1:15" x14ac:dyDescent="0.25">
      <c r="A39" t="s">
        <v>2</v>
      </c>
      <c r="B39">
        <v>38</v>
      </c>
      <c r="C39">
        <v>28</v>
      </c>
      <c r="D39">
        <f>טבלה13[[#This Row],[LengthofCycle]]+1</f>
        <v>29</v>
      </c>
      <c r="E39">
        <f>IF(טבלה13[[#This Row],[CycleNumber]]&lt;3,"",IF(טבלה13[[#This Row],[CycleNumber]]=3,MIN(D37:D39),IF(I38=3,MIN(D36:D38),E38)))</f>
        <v>28</v>
      </c>
      <c r="F39">
        <f>IF(טבלה13[[#This Row],[CycleNumber]]&lt;3,"",IF(טבלה13[[#This Row],[CycleNumber]]=3,MAX(D37:D39),IF(I38=3,MAX(D36:D38),F38)))</f>
        <v>33</v>
      </c>
      <c r="G39">
        <f>IF(OR(טבלה13[[#This Row],[CycleNumber]]&gt;B40,B40=""),IF(טבלה13[[#This Row],[מספר סטייה]]=3,MIN(D37:D39),טבלה13[[#This Row],[מינ קבוע]]),טבלה13[[#This Row],[מינ קבוע]])</f>
        <v>28</v>
      </c>
      <c r="H39">
        <f>IF(OR(טבלה13[[#This Row],[CycleNumber]]&gt;B40,B40=""),IF(טבלה13[[#This Row],[מספר סטייה]]=3,MAX(D37:D39),טבלה13[[#This Row],[מקס קבוע]]),טבלה13[[#This Row],[מקס קבוע]])</f>
        <v>33</v>
      </c>
      <c r="I3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קבוע]]&lt;&gt;E38,1,I38+1),0))</f>
        <v>0</v>
      </c>
      <c r="J39">
        <f>IF(AND(טבלה13[[#This Row],[CycleNumber]]&lt;B40,טבלה13[[#This Row],[מקס קבוע]]&lt;&gt;""),IF(OR(טבלה13[[#This Row],[מספר סטייה]]&lt;I40,AND(טבלה13[[#This Row],[מספר סטייה]]=3,I40=1)),0,1),"")</f>
        <v>1</v>
      </c>
      <c r="K39">
        <f>IF(טבלה13[[#This Row],[מקס קבוע]]&lt;&gt;"",טבלה13[[#This Row],[מקסימום]]-טבלה13[[#This Row],[מינימום]],"")</f>
        <v>5</v>
      </c>
      <c r="L39">
        <f>IF(IFERROR(LOOKUP(טבלה13[[#This Row],[ClientID]],פיבוט!$A$4:$A$121),FALSE)=טבלה13[[#This Row],[ClientID]],1,0)</f>
        <v>1</v>
      </c>
      <c r="M39" t="str">
        <f>IF(OR(טבלה13[[#This Row],[ClientID]]=A40),"",1)</f>
        <v/>
      </c>
      <c r="N39" s="3" t="str">
        <f>IF(טבלה13[[#This Row],[טווח]]&lt;&gt;K38,טבלה13[[#This Row],[טווח]],"")</f>
        <v/>
      </c>
      <c r="O39" s="3" t="str">
        <f>IF(טבלה13[[#This Row],[מניית טווחים]]&lt;&gt;"",IF(OR(30&gt;טבלה13[[#This Row],[מקסימום]],30&lt;טבלה13[[#This Row],[מינימום]]),0,1),"")</f>
        <v/>
      </c>
    </row>
    <row r="40" spans="1:15" x14ac:dyDescent="0.25">
      <c r="A40" t="s">
        <v>2</v>
      </c>
      <c r="B40">
        <v>39</v>
      </c>
      <c r="C40">
        <v>28</v>
      </c>
      <c r="D40">
        <f>טבלה13[[#This Row],[LengthofCycle]]+1</f>
        <v>29</v>
      </c>
      <c r="E40">
        <f>IF(טבלה13[[#This Row],[CycleNumber]]&lt;3,"",IF(טבלה13[[#This Row],[CycleNumber]]=3,MIN(D38:D40),IF(I39=3,MIN(D37:D39),E39)))</f>
        <v>28</v>
      </c>
      <c r="F40">
        <f>IF(טבלה13[[#This Row],[CycleNumber]]&lt;3,"",IF(טבלה13[[#This Row],[CycleNumber]]=3,MAX(D38:D40),IF(I39=3,MAX(D37:D39),F39)))</f>
        <v>33</v>
      </c>
      <c r="G40">
        <f>IF(OR(טבלה13[[#This Row],[CycleNumber]]&gt;B41,B41=""),IF(טבלה13[[#This Row],[מספר סטייה]]=3,MIN(D38:D40),טבלה13[[#This Row],[מינ קבוע]]),טבלה13[[#This Row],[מינ קבוע]])</f>
        <v>28</v>
      </c>
      <c r="H40">
        <f>IF(OR(טבלה13[[#This Row],[CycleNumber]]&gt;B41,B41=""),IF(טבלה13[[#This Row],[מספר סטייה]]=3,MAX(D38:D40),טבלה13[[#This Row],[מקס קבוע]]),טבלה13[[#This Row],[מקס קבוע]])</f>
        <v>33</v>
      </c>
      <c r="I4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קבוע]]&lt;&gt;E39,1,I39+1),0))</f>
        <v>0</v>
      </c>
      <c r="J40">
        <f>IF(AND(טבלה13[[#This Row],[CycleNumber]]&lt;B41,טבלה13[[#This Row],[מקס קבוע]]&lt;&gt;""),IF(OR(טבלה13[[#This Row],[מספר סטייה]]&lt;I41,AND(טבלה13[[#This Row],[מספר סטייה]]=3,I41=1)),0,1),"")</f>
        <v>0</v>
      </c>
      <c r="K40">
        <f>IF(טבלה13[[#This Row],[מקס קבוע]]&lt;&gt;"",טבלה13[[#This Row],[מקסימום]]-טבלה13[[#This Row],[מינימום]],"")</f>
        <v>5</v>
      </c>
      <c r="L40">
        <f>IF(IFERROR(LOOKUP(טבלה13[[#This Row],[ClientID]],פיבוט!$A$4:$A$121),FALSE)=טבלה13[[#This Row],[ClientID]],1,0)</f>
        <v>1</v>
      </c>
      <c r="M40" t="str">
        <f>IF(OR(טבלה13[[#This Row],[ClientID]]=A41),"",1)</f>
        <v/>
      </c>
      <c r="N40" s="3" t="str">
        <f>IF(טבלה13[[#This Row],[טווח]]&lt;&gt;K39,טבלה13[[#This Row],[טווח]],"")</f>
        <v/>
      </c>
      <c r="O40" s="3" t="str">
        <f>IF(טבלה13[[#This Row],[מניית טווחים]]&lt;&gt;"",IF(OR(30&gt;טבלה13[[#This Row],[מקסימום]],30&lt;טבלה13[[#This Row],[מינימום]]),0,1),"")</f>
        <v/>
      </c>
    </row>
    <row r="41" spans="1:15" x14ac:dyDescent="0.25">
      <c r="A41" t="s">
        <v>2</v>
      </c>
      <c r="B41">
        <v>40</v>
      </c>
      <c r="C41">
        <v>24</v>
      </c>
      <c r="D41">
        <f>טבלה13[[#This Row],[LengthofCycle]]+1</f>
        <v>25</v>
      </c>
      <c r="E41">
        <f>IF(טבלה13[[#This Row],[CycleNumber]]&lt;3,"",IF(טבלה13[[#This Row],[CycleNumber]]=3,MIN(D39:D41),IF(I40=3,MIN(D38:D40),E40)))</f>
        <v>28</v>
      </c>
      <c r="F41">
        <f>IF(טבלה13[[#This Row],[CycleNumber]]&lt;3,"",IF(טבלה13[[#This Row],[CycleNumber]]=3,MAX(D39:D41),IF(I40=3,MAX(D38:D40),F40)))</f>
        <v>33</v>
      </c>
      <c r="G41">
        <f>IF(OR(טבלה13[[#This Row],[CycleNumber]]&gt;B42,B42=""),IF(טבלה13[[#This Row],[מספר סטייה]]=3,MIN(D39:D41),טבלה13[[#This Row],[מינ קבוע]]),טבלה13[[#This Row],[מינ קבוע]])</f>
        <v>28</v>
      </c>
      <c r="H41">
        <f>IF(OR(טבלה13[[#This Row],[CycleNumber]]&gt;B42,B42=""),IF(טבלה13[[#This Row],[מספר סטייה]]=3,MAX(D39:D41),טבלה13[[#This Row],[מקס קבוע]]),טבלה13[[#This Row],[מקס קבוע]])</f>
        <v>33</v>
      </c>
      <c r="I4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קבוע]]&lt;&gt;E40,1,I40+1),0))</f>
        <v>1</v>
      </c>
      <c r="J41">
        <f>IF(AND(טבלה13[[#This Row],[CycleNumber]]&lt;B42,טבלה13[[#This Row],[מקס קבוע]]&lt;&gt;""),IF(OR(טבלה13[[#This Row],[מספר סטייה]]&lt;I42,AND(טבלה13[[#This Row],[מספר סטייה]]=3,I42=1)),0,1),"")</f>
        <v>0</v>
      </c>
      <c r="K41">
        <f>IF(טבלה13[[#This Row],[מקס קבוע]]&lt;&gt;"",טבלה13[[#This Row],[מקסימום]]-טבלה13[[#This Row],[מינימום]],"")</f>
        <v>5</v>
      </c>
      <c r="L41">
        <f>IF(IFERROR(LOOKUP(טבלה13[[#This Row],[ClientID]],פיבוט!$A$4:$A$121),FALSE)=טבלה13[[#This Row],[ClientID]],1,0)</f>
        <v>1</v>
      </c>
      <c r="M41" t="str">
        <f>IF(OR(טבלה13[[#This Row],[ClientID]]=A42),"",1)</f>
        <v/>
      </c>
      <c r="N41" s="3" t="str">
        <f>IF(טבלה13[[#This Row],[טווח]]&lt;&gt;K40,טבלה13[[#This Row],[טווח]],"")</f>
        <v/>
      </c>
      <c r="O41" s="3" t="str">
        <f>IF(טבלה13[[#This Row],[מניית טווחים]]&lt;&gt;"",IF(OR(30&gt;טבלה13[[#This Row],[מקסימום]],30&lt;טבלה13[[#This Row],[מינימום]]),0,1),"")</f>
        <v/>
      </c>
    </row>
    <row r="42" spans="1:15" x14ac:dyDescent="0.25">
      <c r="A42" t="s">
        <v>2</v>
      </c>
      <c r="B42">
        <v>41</v>
      </c>
      <c r="C42">
        <v>26</v>
      </c>
      <c r="D42">
        <f>טבלה13[[#This Row],[LengthofCycle]]+1</f>
        <v>27</v>
      </c>
      <c r="E42">
        <f>IF(טבלה13[[#This Row],[CycleNumber]]&lt;3,"",IF(טבלה13[[#This Row],[CycleNumber]]=3,MIN(D40:D42),IF(I41=3,MIN(D39:D41),E41)))</f>
        <v>28</v>
      </c>
      <c r="F42">
        <f>IF(טבלה13[[#This Row],[CycleNumber]]&lt;3,"",IF(טבלה13[[#This Row],[CycleNumber]]=3,MAX(D40:D42),IF(I41=3,MAX(D39:D41),F41)))</f>
        <v>33</v>
      </c>
      <c r="G42">
        <f>IF(OR(טבלה13[[#This Row],[CycleNumber]]&gt;B43,B43=""),IF(טבלה13[[#This Row],[מספר סטייה]]=3,MIN(D40:D42),טבלה13[[#This Row],[מינ קבוע]]),טבלה13[[#This Row],[מינ קבוע]])</f>
        <v>28</v>
      </c>
      <c r="H42">
        <f>IF(OR(טבלה13[[#This Row],[CycleNumber]]&gt;B43,B43=""),IF(טבלה13[[#This Row],[מספר סטייה]]=3,MAX(D40:D42),טבלה13[[#This Row],[מקס קבוע]]),טבלה13[[#This Row],[מקס קבוע]])</f>
        <v>33</v>
      </c>
      <c r="I4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קבוע]]&lt;&gt;E41,1,I41+1),0))</f>
        <v>2</v>
      </c>
      <c r="J42">
        <f>IF(AND(טבלה13[[#This Row],[CycleNumber]]&lt;B43,טבלה13[[#This Row],[מקס קבוע]]&lt;&gt;""),IF(OR(טבלה13[[#This Row],[מספר סטייה]]&lt;I43,AND(טבלה13[[#This Row],[מספר סטייה]]=3,I43=1)),0,1),"")</f>
        <v>1</v>
      </c>
      <c r="K42">
        <f>IF(טבלה13[[#This Row],[מקס קבוע]]&lt;&gt;"",טבלה13[[#This Row],[מקסימום]]-טבלה13[[#This Row],[מינימום]],"")</f>
        <v>5</v>
      </c>
      <c r="L42">
        <f>IF(IFERROR(LOOKUP(טבלה13[[#This Row],[ClientID]],פיבוט!$A$4:$A$121),FALSE)=טבלה13[[#This Row],[ClientID]],1,0)</f>
        <v>1</v>
      </c>
      <c r="M42" t="str">
        <f>IF(OR(טבלה13[[#This Row],[ClientID]]=A43),"",1)</f>
        <v/>
      </c>
      <c r="N42" s="3" t="str">
        <f>IF(טבלה13[[#This Row],[טווח]]&lt;&gt;K41,טבלה13[[#This Row],[טווח]],"")</f>
        <v/>
      </c>
      <c r="O42" s="3" t="str">
        <f>IF(טבלה13[[#This Row],[מניית טווחים]]&lt;&gt;"",IF(OR(30&gt;טבלה13[[#This Row],[מקסימום]],30&lt;טבלה13[[#This Row],[מינימום]]),0,1),"")</f>
        <v/>
      </c>
    </row>
    <row r="43" spans="1:15" x14ac:dyDescent="0.25">
      <c r="A43" t="s">
        <v>2</v>
      </c>
      <c r="B43">
        <v>42</v>
      </c>
      <c r="C43">
        <v>27</v>
      </c>
      <c r="D43">
        <f>טבלה13[[#This Row],[LengthofCycle]]+1</f>
        <v>28</v>
      </c>
      <c r="E43">
        <f>IF(טבלה13[[#This Row],[CycleNumber]]&lt;3,"",IF(טבלה13[[#This Row],[CycleNumber]]=3,MIN(D41:D43),IF(I42=3,MIN(D40:D42),E42)))</f>
        <v>28</v>
      </c>
      <c r="F43">
        <f>IF(טבלה13[[#This Row],[CycleNumber]]&lt;3,"",IF(טבלה13[[#This Row],[CycleNumber]]=3,MAX(D41:D43),IF(I42=3,MAX(D40:D42),F42)))</f>
        <v>33</v>
      </c>
      <c r="G43">
        <f>IF(OR(טבלה13[[#This Row],[CycleNumber]]&gt;B44,B44=""),IF(טבלה13[[#This Row],[מספר סטייה]]=3,MIN(D41:D43),טבלה13[[#This Row],[מינ קבוע]]),טבלה13[[#This Row],[מינ קבוע]])</f>
        <v>28</v>
      </c>
      <c r="H43">
        <f>IF(OR(טבלה13[[#This Row],[CycleNumber]]&gt;B44,B44=""),IF(טבלה13[[#This Row],[מספר סטייה]]=3,MAX(D41:D43),טבלה13[[#This Row],[מקס קבוע]]),טבלה13[[#This Row],[מקס קבוע]])</f>
        <v>33</v>
      </c>
      <c r="I4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קבוע]]&lt;&gt;E42,1,I42+1),0))</f>
        <v>0</v>
      </c>
      <c r="J43">
        <f>IF(AND(טבלה13[[#This Row],[CycleNumber]]&lt;B44,טבלה13[[#This Row],[מקס קבוע]]&lt;&gt;""),IF(OR(טבלה13[[#This Row],[מספר סטייה]]&lt;I44,AND(טבלה13[[#This Row],[מספר סטייה]]=3,I44=1)),0,1),"")</f>
        <v>1</v>
      </c>
      <c r="K43">
        <f>IF(טבלה13[[#This Row],[מקס קבוע]]&lt;&gt;"",טבלה13[[#This Row],[מקסימום]]-טבלה13[[#This Row],[מינימום]],"")</f>
        <v>5</v>
      </c>
      <c r="L43">
        <f>IF(IFERROR(LOOKUP(טבלה13[[#This Row],[ClientID]],פיבוט!$A$4:$A$121),FALSE)=טבלה13[[#This Row],[ClientID]],1,0)</f>
        <v>1</v>
      </c>
      <c r="M43" t="str">
        <f>IF(OR(טבלה13[[#This Row],[ClientID]]=A44),"",1)</f>
        <v/>
      </c>
      <c r="N43" s="3" t="str">
        <f>IF(טבלה13[[#This Row],[טווח]]&lt;&gt;K42,טבלה13[[#This Row],[טווח]],"")</f>
        <v/>
      </c>
      <c r="O43" s="3" t="str">
        <f>IF(טבלה13[[#This Row],[מניית טווחים]]&lt;&gt;"",IF(OR(30&gt;טבלה13[[#This Row],[מקסימום]],30&lt;טבלה13[[#This Row],[מינימום]]),0,1),"")</f>
        <v/>
      </c>
    </row>
    <row r="44" spans="1:15" x14ac:dyDescent="0.25">
      <c r="A44" t="s">
        <v>2</v>
      </c>
      <c r="B44">
        <v>43</v>
      </c>
      <c r="C44">
        <v>28</v>
      </c>
      <c r="D44">
        <f>טבלה13[[#This Row],[LengthofCycle]]+1</f>
        <v>29</v>
      </c>
      <c r="E44">
        <f>IF(טבלה13[[#This Row],[CycleNumber]]&lt;3,"",IF(טבלה13[[#This Row],[CycleNumber]]=3,MIN(D42:D44),IF(I43=3,MIN(D41:D43),E43)))</f>
        <v>28</v>
      </c>
      <c r="F44">
        <f>IF(טבלה13[[#This Row],[CycleNumber]]&lt;3,"",IF(טבלה13[[#This Row],[CycleNumber]]=3,MAX(D42:D44),IF(I43=3,MAX(D41:D43),F43)))</f>
        <v>33</v>
      </c>
      <c r="G44">
        <f>IF(OR(טבלה13[[#This Row],[CycleNumber]]&gt;B45,B45=""),IF(טבלה13[[#This Row],[מספר סטייה]]=3,MIN(D42:D44),טבלה13[[#This Row],[מינ קבוע]]),טבלה13[[#This Row],[מינ קבוע]])</f>
        <v>28</v>
      </c>
      <c r="H44">
        <f>IF(OR(טבלה13[[#This Row],[CycleNumber]]&gt;B45,B45=""),IF(טבלה13[[#This Row],[מספר סטייה]]=3,MAX(D42:D44),טבלה13[[#This Row],[מקס קבוע]]),טבלה13[[#This Row],[מקס קבוע]])</f>
        <v>33</v>
      </c>
      <c r="I4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קבוע]]&lt;&gt;E43,1,I43+1),0))</f>
        <v>0</v>
      </c>
      <c r="J44">
        <f>IF(AND(טבלה13[[#This Row],[CycleNumber]]&lt;B45,טבלה13[[#This Row],[מקס קבוע]]&lt;&gt;""),IF(OR(טבלה13[[#This Row],[מספר סטייה]]&lt;I45,AND(טבלה13[[#This Row],[מספר סטייה]]=3,I45=1)),0,1),"")</f>
        <v>1</v>
      </c>
      <c r="K44">
        <f>IF(טבלה13[[#This Row],[מקס קבוע]]&lt;&gt;"",טבלה13[[#This Row],[מקסימום]]-טבלה13[[#This Row],[מינימום]],"")</f>
        <v>5</v>
      </c>
      <c r="L44">
        <f>IF(IFERROR(LOOKUP(טבלה13[[#This Row],[ClientID]],פיבוט!$A$4:$A$121),FALSE)=טבלה13[[#This Row],[ClientID]],1,0)</f>
        <v>1</v>
      </c>
      <c r="M44" t="str">
        <f>IF(OR(טבלה13[[#This Row],[ClientID]]=A45),"",1)</f>
        <v/>
      </c>
      <c r="N44" s="3" t="str">
        <f>IF(טבלה13[[#This Row],[טווח]]&lt;&gt;K43,טבלה13[[#This Row],[טווח]],"")</f>
        <v/>
      </c>
      <c r="O44" s="3" t="str">
        <f>IF(טבלה13[[#This Row],[מניית טווחים]]&lt;&gt;"",IF(OR(30&gt;טבלה13[[#This Row],[מקסימום]],30&lt;טבלה13[[#This Row],[מינימום]]),0,1),"")</f>
        <v/>
      </c>
    </row>
    <row r="45" spans="1:15" x14ac:dyDescent="0.25">
      <c r="A45" t="s">
        <v>2</v>
      </c>
      <c r="B45">
        <v>44</v>
      </c>
      <c r="C45">
        <v>27</v>
      </c>
      <c r="D45">
        <f>טבלה13[[#This Row],[LengthofCycle]]+1</f>
        <v>28</v>
      </c>
      <c r="E45">
        <f>IF(טבלה13[[#This Row],[CycleNumber]]&lt;3,"",IF(טבלה13[[#This Row],[CycleNumber]]=3,MIN(D43:D45),IF(I44=3,MIN(D42:D44),E44)))</f>
        <v>28</v>
      </c>
      <c r="F45">
        <f>IF(טבלה13[[#This Row],[CycleNumber]]&lt;3,"",IF(טבלה13[[#This Row],[CycleNumber]]=3,MAX(D43:D45),IF(I44=3,MAX(D42:D44),F44)))</f>
        <v>33</v>
      </c>
      <c r="G45">
        <f>IF(OR(טבלה13[[#This Row],[CycleNumber]]&gt;B46,B46=""),IF(טבלה13[[#This Row],[מספר סטייה]]=3,MIN(D43:D45),טבלה13[[#This Row],[מינ קבוע]]),טבלה13[[#This Row],[מינ קבוע]])</f>
        <v>28</v>
      </c>
      <c r="H45">
        <f>IF(OR(טבלה13[[#This Row],[CycleNumber]]&gt;B46,B46=""),IF(טבלה13[[#This Row],[מספר סטייה]]=3,MAX(D43:D45),טבלה13[[#This Row],[מקס קבוע]]),טבלה13[[#This Row],[מקס קבוע]])</f>
        <v>33</v>
      </c>
      <c r="I4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קבוע]]&lt;&gt;E44,1,I44+1),0))</f>
        <v>0</v>
      </c>
      <c r="J45">
        <f>IF(AND(טבלה13[[#This Row],[CycleNumber]]&lt;B46,טבלה13[[#This Row],[מקס קבוע]]&lt;&gt;""),IF(OR(טבלה13[[#This Row],[מספר סטייה]]&lt;I46,AND(טבלה13[[#This Row],[מספר סטייה]]=3,I46=1)),0,1),"")</f>
        <v>1</v>
      </c>
      <c r="K45">
        <f>IF(טבלה13[[#This Row],[מקס קבוע]]&lt;&gt;"",טבלה13[[#This Row],[מקסימום]]-טבלה13[[#This Row],[מינימום]],"")</f>
        <v>5</v>
      </c>
      <c r="L45">
        <f>IF(IFERROR(LOOKUP(טבלה13[[#This Row],[ClientID]],פיבוט!$A$4:$A$121),FALSE)=טבלה13[[#This Row],[ClientID]],1,0)</f>
        <v>1</v>
      </c>
      <c r="M45" t="str">
        <f>IF(OR(טבלה13[[#This Row],[ClientID]]=A46),"",1)</f>
        <v/>
      </c>
      <c r="N45" s="3" t="str">
        <f>IF(טבלה13[[#This Row],[טווח]]&lt;&gt;K44,טבלה13[[#This Row],[טווח]],"")</f>
        <v/>
      </c>
      <c r="O45" s="3" t="str">
        <f>IF(טבלה13[[#This Row],[מניית טווחים]]&lt;&gt;"",IF(OR(30&gt;טבלה13[[#This Row],[מקסימום]],30&lt;טבלה13[[#This Row],[מינימום]]),0,1),"")</f>
        <v/>
      </c>
    </row>
    <row r="46" spans="1:15" x14ac:dyDescent="0.25">
      <c r="A46" t="s">
        <v>2</v>
      </c>
      <c r="B46">
        <v>45</v>
      </c>
      <c r="C46">
        <v>28</v>
      </c>
      <c r="D46">
        <f>טבלה13[[#This Row],[LengthofCycle]]+1</f>
        <v>29</v>
      </c>
      <c r="E46">
        <f>IF(טבלה13[[#This Row],[CycleNumber]]&lt;3,"",IF(טבלה13[[#This Row],[CycleNumber]]=3,MIN(D44:D46),IF(I45=3,MIN(D43:D45),E45)))</f>
        <v>28</v>
      </c>
      <c r="F46">
        <f>IF(טבלה13[[#This Row],[CycleNumber]]&lt;3,"",IF(טבלה13[[#This Row],[CycleNumber]]=3,MAX(D44:D46),IF(I45=3,MAX(D43:D45),F45)))</f>
        <v>33</v>
      </c>
      <c r="G46">
        <f>IF(OR(טבלה13[[#This Row],[CycleNumber]]&gt;B47,B47=""),IF(טבלה13[[#This Row],[מספר סטייה]]=3,MIN(D44:D46),טבלה13[[#This Row],[מינ קבוע]]),טבלה13[[#This Row],[מינ קבוע]])</f>
        <v>28</v>
      </c>
      <c r="H46">
        <f>IF(OR(טבלה13[[#This Row],[CycleNumber]]&gt;B47,B47=""),IF(טבלה13[[#This Row],[מספר סטייה]]=3,MAX(D44:D46),טבלה13[[#This Row],[מקס קבוע]]),טבלה13[[#This Row],[מקס קבוע]])</f>
        <v>33</v>
      </c>
      <c r="I4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קבוע]]&lt;&gt;E45,1,I45+1),0))</f>
        <v>0</v>
      </c>
      <c r="J46" t="str">
        <f>IF(AND(טבלה13[[#This Row],[CycleNumber]]&lt;B47,טבלה13[[#This Row],[מקס קבוע]]&lt;&gt;""),IF(OR(טבלה13[[#This Row],[מספר סטייה]]&lt;I47,AND(טבלה13[[#This Row],[מספר סטייה]]=3,I47=1)),0,1),"")</f>
        <v/>
      </c>
      <c r="K46">
        <f>IF(טבלה13[[#This Row],[מקס קבוע]]&lt;&gt;"",טבלה13[[#This Row],[מקסימום]]-טבלה13[[#This Row],[מינימום]],"")</f>
        <v>5</v>
      </c>
      <c r="L46">
        <f>IF(IFERROR(LOOKUP(טבלה13[[#This Row],[ClientID]],פיבוט!$A$4:$A$121),FALSE)=טבלה13[[#This Row],[ClientID]],1,0)</f>
        <v>1</v>
      </c>
      <c r="M46">
        <f>IF(OR(טבלה13[[#This Row],[ClientID]]=A47),"",1)</f>
        <v>1</v>
      </c>
      <c r="N46" s="3" t="str">
        <f>IF(טבלה13[[#This Row],[טווח]]&lt;&gt;K45,טבלה13[[#This Row],[טווח]],"")</f>
        <v/>
      </c>
      <c r="O46" s="3" t="str">
        <f>IF(טבלה13[[#This Row],[מניית טווחים]]&lt;&gt;"",IF(OR(30&gt;טבלה13[[#This Row],[מקסימום]],30&lt;טבלה13[[#This Row],[מינימום]]),0,1),"")</f>
        <v/>
      </c>
    </row>
    <row r="47" spans="1:15" x14ac:dyDescent="0.25">
      <c r="A47" t="s">
        <v>5</v>
      </c>
      <c r="B47">
        <v>1</v>
      </c>
      <c r="C47">
        <v>28</v>
      </c>
      <c r="D47">
        <f>טבלה13[[#This Row],[LengthofCycle]]+1</f>
        <v>29</v>
      </c>
      <c r="E47" t="str">
        <f>IF(טבלה13[[#This Row],[CycleNumber]]&lt;3,"",IF(טבלה13[[#This Row],[CycleNumber]]=3,MIN(D45:D47),IF(I46=3,MIN(D44:D46),E46)))</f>
        <v/>
      </c>
      <c r="F47" t="str">
        <f>IF(טבלה13[[#This Row],[CycleNumber]]&lt;3,"",IF(טבלה13[[#This Row],[CycleNumber]]=3,MAX(D45:D47),IF(I46=3,MAX(D44:D46),F46)))</f>
        <v/>
      </c>
      <c r="G47" t="str">
        <f>IF(OR(טבלה13[[#This Row],[CycleNumber]]&gt;B48,B48=""),IF(טבלה13[[#This Row],[מספר סטייה]]=3,MIN(D45:D47),טבלה13[[#This Row],[מינ קבוע]]),טבלה13[[#This Row],[מינ קבוע]])</f>
        <v/>
      </c>
      <c r="H47" t="str">
        <f>IF(OR(טבלה13[[#This Row],[CycleNumber]]&gt;B48,B48=""),IF(טבלה13[[#This Row],[מספר סטייה]]=3,MAX(D45:D47),טבלה13[[#This Row],[מקס קבוע]]),טבלה13[[#This Row],[מקס קבוע]])</f>
        <v/>
      </c>
      <c r="I4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קבוע]]&lt;&gt;E46,1,I46+1),0))</f>
        <v/>
      </c>
      <c r="J47" t="str">
        <f>IF(AND(טבלה13[[#This Row],[CycleNumber]]&lt;B48,טבלה13[[#This Row],[מקס קבוע]]&lt;&gt;""),IF(OR(טבלה13[[#This Row],[מספר סטייה]]&lt;I48,AND(טבלה13[[#This Row],[מספר סטייה]]=3,I48=1)),0,1),"")</f>
        <v/>
      </c>
      <c r="K47" t="str">
        <f>IF(טבלה13[[#This Row],[מקס קבוע]]&lt;&gt;"",טבלה13[[#This Row],[מקסימום]]-טבלה13[[#This Row],[מינימום]],"")</f>
        <v/>
      </c>
      <c r="L47">
        <f>IF(IFERROR(LOOKUP(טבלה13[[#This Row],[ClientID]],פיבוט!$A$4:$A$121),FALSE)=טבלה13[[#This Row],[ClientID]],1,0)</f>
        <v>1</v>
      </c>
      <c r="M47" t="str">
        <f>IF(OR(טבלה13[[#This Row],[ClientID]]=A48),"",1)</f>
        <v/>
      </c>
      <c r="N47" s="3" t="str">
        <f>IF(טבלה13[[#This Row],[טווח]]&lt;&gt;K46,טבלה13[[#This Row],[טווח]],"")</f>
        <v/>
      </c>
      <c r="O47" s="3" t="str">
        <f>IF(טבלה13[[#This Row],[מניית טווחים]]&lt;&gt;"",IF(OR(30&gt;טבלה13[[#This Row],[מקסימום]],30&lt;טבלה13[[#This Row],[מינימום]]),0,1),"")</f>
        <v/>
      </c>
    </row>
    <row r="48" spans="1:15" x14ac:dyDescent="0.25">
      <c r="A48" t="s">
        <v>5</v>
      </c>
      <c r="B48">
        <v>2</v>
      </c>
      <c r="C48">
        <v>27</v>
      </c>
      <c r="D48">
        <f>טבלה13[[#This Row],[LengthofCycle]]+1</f>
        <v>28</v>
      </c>
      <c r="E48" t="str">
        <f>IF(טבלה13[[#This Row],[CycleNumber]]&lt;3,"",IF(טבלה13[[#This Row],[CycleNumber]]=3,MIN(D46:D48),IF(I47=3,MIN(D45:D47),E47)))</f>
        <v/>
      </c>
      <c r="F48" t="str">
        <f>IF(טבלה13[[#This Row],[CycleNumber]]&lt;3,"",IF(טבלה13[[#This Row],[CycleNumber]]=3,MAX(D46:D48),IF(I47=3,MAX(D45:D47),F47)))</f>
        <v/>
      </c>
      <c r="G48" t="str">
        <f>IF(OR(טבלה13[[#This Row],[CycleNumber]]&gt;B49,B49=""),IF(טבלה13[[#This Row],[מספר סטייה]]=3,MIN(D46:D48),טבלה13[[#This Row],[מינ קבוע]]),טבלה13[[#This Row],[מינ קבוע]])</f>
        <v/>
      </c>
      <c r="H48" t="str">
        <f>IF(OR(טבלה13[[#This Row],[CycleNumber]]&gt;B49,B49=""),IF(טבלה13[[#This Row],[מספר סטייה]]=3,MAX(D46:D48),טבלה13[[#This Row],[מקס קבוע]]),טבלה13[[#This Row],[מקס קבוע]])</f>
        <v/>
      </c>
      <c r="I4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קבוע]]&lt;&gt;E47,1,I47+1),0))</f>
        <v/>
      </c>
      <c r="J48" t="str">
        <f>IF(AND(טבלה13[[#This Row],[CycleNumber]]&lt;B49,טבלה13[[#This Row],[מקס קבוע]]&lt;&gt;""),IF(OR(טבלה13[[#This Row],[מספר סטייה]]&lt;I49,AND(טבלה13[[#This Row],[מספר סטייה]]=3,I49=1)),0,1),"")</f>
        <v/>
      </c>
      <c r="K48" t="str">
        <f>IF(טבלה13[[#This Row],[מקס קבוע]]&lt;&gt;"",טבלה13[[#This Row],[מקסימום]]-טבלה13[[#This Row],[מינימום]],"")</f>
        <v/>
      </c>
      <c r="L48">
        <f>IF(IFERROR(LOOKUP(טבלה13[[#This Row],[ClientID]],פיבוט!$A$4:$A$121),FALSE)=טבלה13[[#This Row],[ClientID]],1,0)</f>
        <v>1</v>
      </c>
      <c r="M48" t="str">
        <f>IF(OR(טבלה13[[#This Row],[ClientID]]=A49),"",1)</f>
        <v/>
      </c>
      <c r="N48" s="3" t="str">
        <f>IF(טבלה13[[#This Row],[טווח]]&lt;&gt;K47,טבלה13[[#This Row],[טווח]],"")</f>
        <v/>
      </c>
      <c r="O48" s="3" t="str">
        <f>IF(טבלה13[[#This Row],[מניית טווחים]]&lt;&gt;"",IF(OR(30&gt;טבלה13[[#This Row],[מקסימום]],30&lt;טבלה13[[#This Row],[מינימום]]),0,1),"")</f>
        <v/>
      </c>
    </row>
    <row r="49" spans="1:15" x14ac:dyDescent="0.25">
      <c r="A49" t="s">
        <v>5</v>
      </c>
      <c r="B49">
        <v>3</v>
      </c>
      <c r="C49">
        <v>25</v>
      </c>
      <c r="D49">
        <f>טבלה13[[#This Row],[LengthofCycle]]+1</f>
        <v>26</v>
      </c>
      <c r="E49">
        <f>IF(טבלה13[[#This Row],[CycleNumber]]&lt;3,"",IF(טבלה13[[#This Row],[CycleNumber]]=3,MIN(D47:D49),IF(I48=3,MIN(D46:D48),E48)))</f>
        <v>26</v>
      </c>
      <c r="F49">
        <f>IF(טבלה13[[#This Row],[CycleNumber]]&lt;3,"",IF(טבלה13[[#This Row],[CycleNumber]]=3,MAX(D47:D49),IF(I48=3,MAX(D46:D48),F48)))</f>
        <v>29</v>
      </c>
      <c r="G49">
        <f>IF(OR(טבלה13[[#This Row],[CycleNumber]]&gt;B50,B50=""),IF(טבלה13[[#This Row],[מספר סטייה]]=3,MIN(D47:D49),טבלה13[[#This Row],[מינ קבוע]]),טבלה13[[#This Row],[מינ קבוע]])</f>
        <v>26</v>
      </c>
      <c r="H49">
        <f>IF(OR(טבלה13[[#This Row],[CycleNumber]]&gt;B50,B50=""),IF(טבלה13[[#This Row],[מספר סטייה]]=3,MAX(D47:D49),טבלה13[[#This Row],[מקס קבוע]]),טבלה13[[#This Row],[מקס קבוע]])</f>
        <v>29</v>
      </c>
      <c r="I4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קבוע]]&lt;&gt;E48,1,I48+1),0))</f>
        <v>0</v>
      </c>
      <c r="J49">
        <f>IF(AND(טבלה13[[#This Row],[CycleNumber]]&lt;B50,טבלה13[[#This Row],[מקס קבוע]]&lt;&gt;""),IF(OR(טבלה13[[#This Row],[מספר סטייה]]&lt;I50,AND(טבלה13[[#This Row],[מספר סטייה]]=3,I50=1)),0,1),"")</f>
        <v>1</v>
      </c>
      <c r="K49">
        <f>IF(טבלה13[[#This Row],[מקס קבוע]]&lt;&gt;"",טבלה13[[#This Row],[מקסימום]]-טבלה13[[#This Row],[מינימום]],"")</f>
        <v>3</v>
      </c>
      <c r="L49">
        <f>IF(IFERROR(LOOKUP(טבלה13[[#This Row],[ClientID]],פיבוט!$A$4:$A$121),FALSE)=טבלה13[[#This Row],[ClientID]],1,0)</f>
        <v>1</v>
      </c>
      <c r="M49" t="str">
        <f>IF(OR(טבלה13[[#This Row],[ClientID]]=A50),"",1)</f>
        <v/>
      </c>
      <c r="N49" s="3">
        <f>IF(טבלה13[[#This Row],[טווח]]&lt;&gt;K48,טבלה13[[#This Row],[טווח]],"")</f>
        <v>3</v>
      </c>
      <c r="O49" s="3">
        <f>IF(טבלה13[[#This Row],[מניית טווחים]]&lt;&gt;"",IF(OR(30&gt;טבלה13[[#This Row],[מקסימום]],30&lt;טבלה13[[#This Row],[מינימום]]),0,1),"")</f>
        <v>0</v>
      </c>
    </row>
    <row r="50" spans="1:15" x14ac:dyDescent="0.25">
      <c r="A50" t="s">
        <v>5</v>
      </c>
      <c r="B50">
        <v>4</v>
      </c>
      <c r="C50">
        <v>25</v>
      </c>
      <c r="D50">
        <f>טבלה13[[#This Row],[LengthofCycle]]+1</f>
        <v>26</v>
      </c>
      <c r="E50">
        <f>IF(טבלה13[[#This Row],[CycleNumber]]&lt;3,"",IF(טבלה13[[#This Row],[CycleNumber]]=3,MIN(D48:D50),IF(I49=3,MIN(D47:D49),E49)))</f>
        <v>26</v>
      </c>
      <c r="F50">
        <f>IF(טבלה13[[#This Row],[CycleNumber]]&lt;3,"",IF(טבלה13[[#This Row],[CycleNumber]]=3,MAX(D48:D50),IF(I49=3,MAX(D47:D49),F49)))</f>
        <v>29</v>
      </c>
      <c r="G50">
        <f>IF(OR(טבלה13[[#This Row],[CycleNumber]]&gt;B51,B51=""),IF(טבלה13[[#This Row],[מספר סטייה]]=3,MIN(D48:D50),טבלה13[[#This Row],[מינ קבוע]]),טבלה13[[#This Row],[מינ קבוע]])</f>
        <v>26</v>
      </c>
      <c r="H50">
        <f>IF(OR(טבלה13[[#This Row],[CycleNumber]]&gt;B51,B51=""),IF(טבלה13[[#This Row],[מספר סטייה]]=3,MAX(D48:D50),טבלה13[[#This Row],[מקס קבוע]]),טבלה13[[#This Row],[מקס קבוע]])</f>
        <v>29</v>
      </c>
      <c r="I5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קבוע]]&lt;&gt;E49,1,I49+1),0))</f>
        <v>0</v>
      </c>
      <c r="J50">
        <f>IF(AND(טבלה13[[#This Row],[CycleNumber]]&lt;B51,טבלה13[[#This Row],[מקס קבוע]]&lt;&gt;""),IF(OR(טבלה13[[#This Row],[מספר סטייה]]&lt;I51,AND(טבלה13[[#This Row],[מספר סטייה]]=3,I51=1)),0,1),"")</f>
        <v>0</v>
      </c>
      <c r="K50">
        <f>IF(טבלה13[[#This Row],[מקס קבוע]]&lt;&gt;"",טבלה13[[#This Row],[מקסימום]]-טבלה13[[#This Row],[מינימום]],"")</f>
        <v>3</v>
      </c>
      <c r="L50">
        <f>IF(IFERROR(LOOKUP(טבלה13[[#This Row],[ClientID]],פיבוט!$A$4:$A$121),FALSE)=טבלה13[[#This Row],[ClientID]],1,0)</f>
        <v>1</v>
      </c>
      <c r="M50" t="str">
        <f>IF(OR(טבלה13[[#This Row],[ClientID]]=A51),"",1)</f>
        <v/>
      </c>
      <c r="N50" s="3" t="str">
        <f>IF(טבלה13[[#This Row],[טווח]]&lt;&gt;K49,טבלה13[[#This Row],[טווח]],"")</f>
        <v/>
      </c>
      <c r="O50" s="3" t="str">
        <f>IF(טבלה13[[#This Row],[מניית טווחים]]&lt;&gt;"",IF(OR(30&gt;טבלה13[[#This Row],[מקסימום]],30&lt;טבלה13[[#This Row],[מינימום]]),0,1),"")</f>
        <v/>
      </c>
    </row>
    <row r="51" spans="1:15" x14ac:dyDescent="0.25">
      <c r="A51" t="s">
        <v>5</v>
      </c>
      <c r="B51">
        <v>5</v>
      </c>
      <c r="C51">
        <v>29</v>
      </c>
      <c r="D51">
        <f>טבלה13[[#This Row],[LengthofCycle]]+1</f>
        <v>30</v>
      </c>
      <c r="E51">
        <f>IF(טבלה13[[#This Row],[CycleNumber]]&lt;3,"",IF(טבלה13[[#This Row],[CycleNumber]]=3,MIN(D49:D51),IF(I50=3,MIN(D48:D50),E50)))</f>
        <v>26</v>
      </c>
      <c r="F51">
        <f>IF(טבלה13[[#This Row],[CycleNumber]]&lt;3,"",IF(טבלה13[[#This Row],[CycleNumber]]=3,MAX(D49:D51),IF(I50=3,MAX(D48:D50),F50)))</f>
        <v>29</v>
      </c>
      <c r="G51">
        <f>IF(OR(טבלה13[[#This Row],[CycleNumber]]&gt;B52,B52=""),IF(טבלה13[[#This Row],[מספר סטייה]]=3,MIN(D49:D51),טבלה13[[#This Row],[מינ קבוע]]),טבלה13[[#This Row],[מינ קבוע]])</f>
        <v>26</v>
      </c>
      <c r="H51">
        <f>IF(OR(טבלה13[[#This Row],[CycleNumber]]&gt;B52,B52=""),IF(טבלה13[[#This Row],[מספר סטייה]]=3,MAX(D49:D51),טבלה13[[#This Row],[מקס קבוע]]),טבלה13[[#This Row],[מקס קבוע]])</f>
        <v>29</v>
      </c>
      <c r="I5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קבוע]]&lt;&gt;E50,1,I50+1),0))</f>
        <v>1</v>
      </c>
      <c r="J51">
        <f>IF(AND(טבלה13[[#This Row],[CycleNumber]]&lt;B52,טבלה13[[#This Row],[מקס קבוע]]&lt;&gt;""),IF(OR(טבלה13[[#This Row],[מספר סטייה]]&lt;I52,AND(טבלה13[[#This Row],[מספר סטייה]]=3,I52=1)),0,1),"")</f>
        <v>0</v>
      </c>
      <c r="K51">
        <f>IF(טבלה13[[#This Row],[מקס קבוע]]&lt;&gt;"",טבלה13[[#This Row],[מקסימום]]-טבלה13[[#This Row],[מינימום]],"")</f>
        <v>3</v>
      </c>
      <c r="L51">
        <f>IF(IFERROR(LOOKUP(טבלה13[[#This Row],[ClientID]],פיבוט!$A$4:$A$121),FALSE)=טבלה13[[#This Row],[ClientID]],1,0)</f>
        <v>1</v>
      </c>
      <c r="M51" t="str">
        <f>IF(OR(טבלה13[[#This Row],[ClientID]]=A52),"",1)</f>
        <v/>
      </c>
      <c r="N51" s="3" t="str">
        <f>IF(טבלה13[[#This Row],[טווח]]&lt;&gt;K50,טבלה13[[#This Row],[טווח]],"")</f>
        <v/>
      </c>
      <c r="O51" s="3" t="str">
        <f>IF(טבלה13[[#This Row],[מניית טווחים]]&lt;&gt;"",IF(OR(30&gt;טבלה13[[#This Row],[מקסימום]],30&lt;טבלה13[[#This Row],[מינימום]]),0,1),"")</f>
        <v/>
      </c>
    </row>
    <row r="52" spans="1:15" x14ac:dyDescent="0.25">
      <c r="A52" t="s">
        <v>5</v>
      </c>
      <c r="B52">
        <v>6</v>
      </c>
      <c r="C52">
        <v>29</v>
      </c>
      <c r="D52">
        <f>טבלה13[[#This Row],[LengthofCycle]]+1</f>
        <v>30</v>
      </c>
      <c r="E52">
        <f>IF(טבלה13[[#This Row],[CycleNumber]]&lt;3,"",IF(טבלה13[[#This Row],[CycleNumber]]=3,MIN(D50:D52),IF(I51=3,MIN(D49:D51),E51)))</f>
        <v>26</v>
      </c>
      <c r="F52">
        <f>IF(טבלה13[[#This Row],[CycleNumber]]&lt;3,"",IF(טבלה13[[#This Row],[CycleNumber]]=3,MAX(D50:D52),IF(I51=3,MAX(D49:D51),F51)))</f>
        <v>29</v>
      </c>
      <c r="G52">
        <f>IF(OR(טבלה13[[#This Row],[CycleNumber]]&gt;B53,B53=""),IF(טבלה13[[#This Row],[מספר סטייה]]=3,MIN(D50:D52),טבלה13[[#This Row],[מינ קבוע]]),טבלה13[[#This Row],[מינ קבוע]])</f>
        <v>26</v>
      </c>
      <c r="H52">
        <f>IF(OR(טבלה13[[#This Row],[CycleNumber]]&gt;B53,B53=""),IF(טבלה13[[#This Row],[מספר סטייה]]=3,MAX(D50:D52),טבלה13[[#This Row],[מקס קבוע]]),טבלה13[[#This Row],[מקס קבוע]])</f>
        <v>29</v>
      </c>
      <c r="I5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קבוע]]&lt;&gt;E51,1,I51+1),0))</f>
        <v>2</v>
      </c>
      <c r="J52">
        <f>IF(AND(טבלה13[[#This Row],[CycleNumber]]&lt;B53,טבלה13[[#This Row],[מקס קבוע]]&lt;&gt;""),IF(OR(טבלה13[[#This Row],[מספר סטייה]]&lt;I53,AND(טבלה13[[#This Row],[מספר סטייה]]=3,I53=1)),0,1),"")</f>
        <v>1</v>
      </c>
      <c r="K52">
        <f>IF(טבלה13[[#This Row],[מקס קבוע]]&lt;&gt;"",טבלה13[[#This Row],[מקסימום]]-טבלה13[[#This Row],[מינימום]],"")</f>
        <v>3</v>
      </c>
      <c r="L52">
        <f>IF(IFERROR(LOOKUP(טבלה13[[#This Row],[ClientID]],פיבוט!$A$4:$A$121),FALSE)=טבלה13[[#This Row],[ClientID]],1,0)</f>
        <v>1</v>
      </c>
      <c r="M52" t="str">
        <f>IF(OR(טבלה13[[#This Row],[ClientID]]=A53),"",1)</f>
        <v/>
      </c>
      <c r="N52" s="3" t="str">
        <f>IF(טבלה13[[#This Row],[טווח]]&lt;&gt;K51,טבלה13[[#This Row],[טווח]],"")</f>
        <v/>
      </c>
      <c r="O52" s="3" t="str">
        <f>IF(טבלה13[[#This Row],[מניית טווחים]]&lt;&gt;"",IF(OR(30&gt;טבלה13[[#This Row],[מקסימום]],30&lt;טבלה13[[#This Row],[מינימום]]),0,1),"")</f>
        <v/>
      </c>
    </row>
    <row r="53" spans="1:15" x14ac:dyDescent="0.25">
      <c r="A53" t="s">
        <v>5</v>
      </c>
      <c r="B53">
        <v>7</v>
      </c>
      <c r="C53">
        <v>28</v>
      </c>
      <c r="D53">
        <f>טבלה13[[#This Row],[LengthofCycle]]+1</f>
        <v>29</v>
      </c>
      <c r="E53">
        <f>IF(טבלה13[[#This Row],[CycleNumber]]&lt;3,"",IF(טבלה13[[#This Row],[CycleNumber]]=3,MIN(D51:D53),IF(I52=3,MIN(D50:D52),E52)))</f>
        <v>26</v>
      </c>
      <c r="F53">
        <f>IF(טבלה13[[#This Row],[CycleNumber]]&lt;3,"",IF(טבלה13[[#This Row],[CycleNumber]]=3,MAX(D51:D53),IF(I52=3,MAX(D50:D52),F52)))</f>
        <v>29</v>
      </c>
      <c r="G53">
        <f>IF(OR(טבלה13[[#This Row],[CycleNumber]]&gt;B54,B54=""),IF(טבלה13[[#This Row],[מספר סטייה]]=3,MIN(D51:D53),טבלה13[[#This Row],[מינ קבוע]]),טבלה13[[#This Row],[מינ קבוע]])</f>
        <v>26</v>
      </c>
      <c r="H53">
        <f>IF(OR(טבלה13[[#This Row],[CycleNumber]]&gt;B54,B54=""),IF(טבלה13[[#This Row],[מספר סטייה]]=3,MAX(D51:D53),טבלה13[[#This Row],[מקס קבוע]]),טבלה13[[#This Row],[מקס קבוע]])</f>
        <v>29</v>
      </c>
      <c r="I5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קבוע]]&lt;&gt;E52,1,I52+1),0))</f>
        <v>0</v>
      </c>
      <c r="J53">
        <f>IF(AND(טבלה13[[#This Row],[CycleNumber]]&lt;B54,טבלה13[[#This Row],[מקס קבוע]]&lt;&gt;""),IF(OR(טבלה13[[#This Row],[מספר סטייה]]&lt;I54,AND(טבלה13[[#This Row],[מספר סטייה]]=3,I54=1)),0,1),"")</f>
        <v>0</v>
      </c>
      <c r="K53">
        <f>IF(טבלה13[[#This Row],[מקס קבוע]]&lt;&gt;"",טבלה13[[#This Row],[מקסימום]]-טבלה13[[#This Row],[מינימום]],"")</f>
        <v>3</v>
      </c>
      <c r="L53">
        <f>IF(IFERROR(LOOKUP(טבלה13[[#This Row],[ClientID]],פיבוט!$A$4:$A$121),FALSE)=טבלה13[[#This Row],[ClientID]],1,0)</f>
        <v>1</v>
      </c>
      <c r="M53" t="str">
        <f>IF(OR(טבלה13[[#This Row],[ClientID]]=A54),"",1)</f>
        <v/>
      </c>
      <c r="N53" s="3" t="str">
        <f>IF(טבלה13[[#This Row],[טווח]]&lt;&gt;K52,טבלה13[[#This Row],[טווח]],"")</f>
        <v/>
      </c>
      <c r="O53" s="3" t="str">
        <f>IF(טבלה13[[#This Row],[מניית טווחים]]&lt;&gt;"",IF(OR(30&gt;טבלה13[[#This Row],[מקסימום]],30&lt;טבלה13[[#This Row],[מינימום]]),0,1),"")</f>
        <v/>
      </c>
    </row>
    <row r="54" spans="1:15" x14ac:dyDescent="0.25">
      <c r="A54" t="s">
        <v>5</v>
      </c>
      <c r="B54">
        <v>8</v>
      </c>
      <c r="C54">
        <v>24</v>
      </c>
      <c r="D54">
        <f>טבלה13[[#This Row],[LengthofCycle]]+1</f>
        <v>25</v>
      </c>
      <c r="E54">
        <f>IF(טבלה13[[#This Row],[CycleNumber]]&lt;3,"",IF(טבלה13[[#This Row],[CycleNumber]]=3,MIN(D52:D54),IF(I53=3,MIN(D51:D53),E53)))</f>
        <v>26</v>
      </c>
      <c r="F54">
        <f>IF(טבלה13[[#This Row],[CycleNumber]]&lt;3,"",IF(טבלה13[[#This Row],[CycleNumber]]=3,MAX(D52:D54),IF(I53=3,MAX(D51:D53),F53)))</f>
        <v>29</v>
      </c>
      <c r="G54">
        <f>IF(OR(טבלה13[[#This Row],[CycleNumber]]&gt;B55,B55=""),IF(טבלה13[[#This Row],[מספר סטייה]]=3,MIN(D52:D54),טבלה13[[#This Row],[מינ קבוע]]),טבלה13[[#This Row],[מינ קבוע]])</f>
        <v>26</v>
      </c>
      <c r="H54">
        <f>IF(OR(טבלה13[[#This Row],[CycleNumber]]&gt;B55,B55=""),IF(טבלה13[[#This Row],[מספר סטייה]]=3,MAX(D52:D54),טבלה13[[#This Row],[מקס קבוע]]),טבלה13[[#This Row],[מקס קבוע]])</f>
        <v>29</v>
      </c>
      <c r="I5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קבוע]]&lt;&gt;E53,1,I53+1),0))</f>
        <v>1</v>
      </c>
      <c r="J54" t="str">
        <f>IF(AND(טבלה13[[#This Row],[CycleNumber]]&lt;B55,טבלה13[[#This Row],[מקס קבוע]]&lt;&gt;""),IF(OR(טבלה13[[#This Row],[מספר סטייה]]&lt;I55,AND(טבלה13[[#This Row],[מספר סטייה]]=3,I55=1)),0,1),"")</f>
        <v/>
      </c>
      <c r="K54">
        <f>IF(טבלה13[[#This Row],[מקס קבוע]]&lt;&gt;"",טבלה13[[#This Row],[מקסימום]]-טבלה13[[#This Row],[מינימום]],"")</f>
        <v>3</v>
      </c>
      <c r="L54">
        <f>IF(IFERROR(LOOKUP(טבלה13[[#This Row],[ClientID]],פיבוט!$A$4:$A$121),FALSE)=טבלה13[[#This Row],[ClientID]],1,0)</f>
        <v>1</v>
      </c>
      <c r="M54">
        <f>IF(OR(טבלה13[[#This Row],[ClientID]]=A55),"",1)</f>
        <v>1</v>
      </c>
      <c r="N54" s="3" t="str">
        <f>IF(טבלה13[[#This Row],[טווח]]&lt;&gt;K53,טבלה13[[#This Row],[טווח]],"")</f>
        <v/>
      </c>
      <c r="O54" s="3" t="str">
        <f>IF(טבלה13[[#This Row],[מניית טווחים]]&lt;&gt;"",IF(OR(30&gt;טבלה13[[#This Row],[מקסימום]],30&lt;טבלה13[[#This Row],[מינימום]]),0,1),"")</f>
        <v/>
      </c>
    </row>
    <row r="55" spans="1:15" x14ac:dyDescent="0.25">
      <c r="A55" t="s">
        <v>7</v>
      </c>
      <c r="B55">
        <v>1</v>
      </c>
      <c r="C55">
        <v>28</v>
      </c>
      <c r="D55">
        <f>טבלה13[[#This Row],[LengthofCycle]]+1</f>
        <v>29</v>
      </c>
      <c r="E55" t="str">
        <f>IF(טבלה13[[#This Row],[CycleNumber]]&lt;3,"",IF(טבלה13[[#This Row],[CycleNumber]]=3,MIN(D53:D55),IF(I54=3,MIN(D52:D54),E54)))</f>
        <v/>
      </c>
      <c r="F55" t="str">
        <f>IF(טבלה13[[#This Row],[CycleNumber]]&lt;3,"",IF(טבלה13[[#This Row],[CycleNumber]]=3,MAX(D53:D55),IF(I54=3,MAX(D52:D54),F54)))</f>
        <v/>
      </c>
      <c r="G55" t="str">
        <f>IF(OR(טבלה13[[#This Row],[CycleNumber]]&gt;B56,B56=""),IF(טבלה13[[#This Row],[מספר סטייה]]=3,MIN(D53:D55),טבלה13[[#This Row],[מינ קבוע]]),טבלה13[[#This Row],[מינ קבוע]])</f>
        <v/>
      </c>
      <c r="H55" t="str">
        <f>IF(OR(טבלה13[[#This Row],[CycleNumber]]&gt;B56,B56=""),IF(טבלה13[[#This Row],[מספר סטייה]]=3,MAX(D53:D55),טבלה13[[#This Row],[מקס קבוע]]),טבלה13[[#This Row],[מקס קבוע]])</f>
        <v/>
      </c>
      <c r="I5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קבוע]]&lt;&gt;E54,1,I54+1),0))</f>
        <v/>
      </c>
      <c r="J55" t="str">
        <f>IF(AND(טבלה13[[#This Row],[CycleNumber]]&lt;B56,טבלה13[[#This Row],[מקס קבוע]]&lt;&gt;""),IF(OR(טבלה13[[#This Row],[מספר סטייה]]&lt;I56,AND(טבלה13[[#This Row],[מספר סטייה]]=3,I56=1)),0,1),"")</f>
        <v/>
      </c>
      <c r="K55" t="str">
        <f>IF(טבלה13[[#This Row],[מקס קבוע]]&lt;&gt;"",טבלה13[[#This Row],[מקסימום]]-טבלה13[[#This Row],[מינימום]],"")</f>
        <v/>
      </c>
      <c r="L55">
        <f>IF(IFERROR(LOOKUP(טבלה13[[#This Row],[ClientID]],פיבוט!$A$4:$A$121),FALSE)=טבלה13[[#This Row],[ClientID]],1,0)</f>
        <v>1</v>
      </c>
      <c r="M55" t="str">
        <f>IF(OR(טבלה13[[#This Row],[ClientID]]=A56),"",1)</f>
        <v/>
      </c>
      <c r="N55" s="3" t="str">
        <f>IF(טבלה13[[#This Row],[טווח]]&lt;&gt;K54,טבלה13[[#This Row],[טווח]],"")</f>
        <v/>
      </c>
      <c r="O55" s="3" t="str">
        <f>IF(טבלה13[[#This Row],[מניית טווחים]]&lt;&gt;"",IF(OR(30&gt;טבלה13[[#This Row],[מקסימום]],30&lt;טבלה13[[#This Row],[מינימום]]),0,1),"")</f>
        <v/>
      </c>
    </row>
    <row r="56" spans="1:15" x14ac:dyDescent="0.25">
      <c r="A56" t="s">
        <v>7</v>
      </c>
      <c r="B56">
        <v>2</v>
      </c>
      <c r="C56">
        <v>30</v>
      </c>
      <c r="D56">
        <f>טבלה13[[#This Row],[LengthofCycle]]+1</f>
        <v>31</v>
      </c>
      <c r="E56" t="str">
        <f>IF(טבלה13[[#This Row],[CycleNumber]]&lt;3,"",IF(טבלה13[[#This Row],[CycleNumber]]=3,MIN(D54:D56),IF(I55=3,MIN(D53:D55),E55)))</f>
        <v/>
      </c>
      <c r="F56" t="str">
        <f>IF(טבלה13[[#This Row],[CycleNumber]]&lt;3,"",IF(טבלה13[[#This Row],[CycleNumber]]=3,MAX(D54:D56),IF(I55=3,MAX(D53:D55),F55)))</f>
        <v/>
      </c>
      <c r="G56" t="str">
        <f>IF(OR(טבלה13[[#This Row],[CycleNumber]]&gt;B57,B57=""),IF(טבלה13[[#This Row],[מספר סטייה]]=3,MIN(D54:D56),טבלה13[[#This Row],[מינ קבוע]]),טבלה13[[#This Row],[מינ קבוע]])</f>
        <v/>
      </c>
      <c r="H56" t="str">
        <f>IF(OR(טבלה13[[#This Row],[CycleNumber]]&gt;B57,B57=""),IF(טבלה13[[#This Row],[מספר סטייה]]=3,MAX(D54:D56),טבלה13[[#This Row],[מקס קבוע]]),טבלה13[[#This Row],[מקס קבוע]])</f>
        <v/>
      </c>
      <c r="I5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קבוע]]&lt;&gt;E55,1,I55+1),0))</f>
        <v/>
      </c>
      <c r="J56" t="str">
        <f>IF(AND(טבלה13[[#This Row],[CycleNumber]]&lt;B57,טבלה13[[#This Row],[מקס קבוע]]&lt;&gt;""),IF(OR(טבלה13[[#This Row],[מספר סטייה]]&lt;I57,AND(טבלה13[[#This Row],[מספר סטייה]]=3,I57=1)),0,1),"")</f>
        <v/>
      </c>
      <c r="K56" t="str">
        <f>IF(טבלה13[[#This Row],[מקס קבוע]]&lt;&gt;"",טבלה13[[#This Row],[מקסימום]]-טבלה13[[#This Row],[מינימום]],"")</f>
        <v/>
      </c>
      <c r="L56">
        <f>IF(IFERROR(LOOKUP(טבלה13[[#This Row],[ClientID]],פיבוט!$A$4:$A$121),FALSE)=טבלה13[[#This Row],[ClientID]],1,0)</f>
        <v>1</v>
      </c>
      <c r="M56" t="str">
        <f>IF(OR(טבלה13[[#This Row],[ClientID]]=A57),"",1)</f>
        <v/>
      </c>
      <c r="N56" s="3" t="str">
        <f>IF(טבלה13[[#This Row],[טווח]]&lt;&gt;K55,טבלה13[[#This Row],[טווח]],"")</f>
        <v/>
      </c>
      <c r="O56" s="3" t="str">
        <f>IF(טבלה13[[#This Row],[מניית טווחים]]&lt;&gt;"",IF(OR(30&gt;טבלה13[[#This Row],[מקסימום]],30&lt;טבלה13[[#This Row],[מינימום]]),0,1),"")</f>
        <v/>
      </c>
    </row>
    <row r="57" spans="1:15" x14ac:dyDescent="0.25">
      <c r="A57" t="s">
        <v>7</v>
      </c>
      <c r="B57">
        <v>3</v>
      </c>
      <c r="C57">
        <v>29</v>
      </c>
      <c r="D57">
        <f>טבלה13[[#This Row],[LengthofCycle]]+1</f>
        <v>30</v>
      </c>
      <c r="E57">
        <f>IF(טבלה13[[#This Row],[CycleNumber]]&lt;3,"",IF(טבלה13[[#This Row],[CycleNumber]]=3,MIN(D55:D57),IF(I56=3,MIN(D54:D56),E56)))</f>
        <v>29</v>
      </c>
      <c r="F57">
        <f>IF(טבלה13[[#This Row],[CycleNumber]]&lt;3,"",IF(טבלה13[[#This Row],[CycleNumber]]=3,MAX(D55:D57),IF(I56=3,MAX(D54:D56),F56)))</f>
        <v>31</v>
      </c>
      <c r="G57">
        <f>IF(OR(טבלה13[[#This Row],[CycleNumber]]&gt;B58,B58=""),IF(טבלה13[[#This Row],[מספר סטייה]]=3,MIN(D55:D57),טבלה13[[#This Row],[מינ קבוע]]),טבלה13[[#This Row],[מינ קבוע]])</f>
        <v>29</v>
      </c>
      <c r="H57">
        <f>IF(OR(טבלה13[[#This Row],[CycleNumber]]&gt;B58,B58=""),IF(טבלה13[[#This Row],[מספר סטייה]]=3,MAX(D55:D57),טבלה13[[#This Row],[מקס קבוע]]),טבלה13[[#This Row],[מקס קבוע]])</f>
        <v>31</v>
      </c>
      <c r="I5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קבוע]]&lt;&gt;E56,1,I56+1),0))</f>
        <v>0</v>
      </c>
      <c r="J57">
        <f>IF(AND(טבלה13[[#This Row],[CycleNumber]]&lt;B58,טבלה13[[#This Row],[מקס קבוע]]&lt;&gt;""),IF(OR(טבלה13[[#This Row],[מספר סטייה]]&lt;I58,AND(טבלה13[[#This Row],[מספר סטייה]]=3,I58=1)),0,1),"")</f>
        <v>0</v>
      </c>
      <c r="K57">
        <f>IF(טבלה13[[#This Row],[מקס קבוע]]&lt;&gt;"",טבלה13[[#This Row],[מקסימום]]-טבלה13[[#This Row],[מינימום]],"")</f>
        <v>2</v>
      </c>
      <c r="L57">
        <f>IF(IFERROR(LOOKUP(טבלה13[[#This Row],[ClientID]],פיבוט!$A$4:$A$121),FALSE)=טבלה13[[#This Row],[ClientID]],1,0)</f>
        <v>1</v>
      </c>
      <c r="M57" t="str">
        <f>IF(OR(טבלה13[[#This Row],[ClientID]]=A58),"",1)</f>
        <v/>
      </c>
      <c r="N57" s="3">
        <f>IF(טבלה13[[#This Row],[טווח]]&lt;&gt;K56,טבלה13[[#This Row],[טווח]],"")</f>
        <v>2</v>
      </c>
      <c r="O57" s="3">
        <f>IF(טבלה13[[#This Row],[מניית טווחים]]&lt;&gt;"",IF(OR(30&gt;טבלה13[[#This Row],[מקסימום]],30&lt;טבלה13[[#This Row],[מינימום]]),0,1),"")</f>
        <v>1</v>
      </c>
    </row>
    <row r="58" spans="1:15" x14ac:dyDescent="0.25">
      <c r="A58" t="s">
        <v>7</v>
      </c>
      <c r="B58">
        <v>4</v>
      </c>
      <c r="C58">
        <v>26</v>
      </c>
      <c r="D58">
        <f>טבלה13[[#This Row],[LengthofCycle]]+1</f>
        <v>27</v>
      </c>
      <c r="E58">
        <f>IF(טבלה13[[#This Row],[CycleNumber]]&lt;3,"",IF(טבלה13[[#This Row],[CycleNumber]]=3,MIN(D56:D58),IF(I57=3,MIN(D55:D57),E57)))</f>
        <v>29</v>
      </c>
      <c r="F58">
        <f>IF(טבלה13[[#This Row],[CycleNumber]]&lt;3,"",IF(טבלה13[[#This Row],[CycleNumber]]=3,MAX(D56:D58),IF(I57=3,MAX(D55:D57),F57)))</f>
        <v>31</v>
      </c>
      <c r="G58">
        <f>IF(OR(טבלה13[[#This Row],[CycleNumber]]&gt;B59,B59=""),IF(טבלה13[[#This Row],[מספר סטייה]]=3,MIN(D56:D58),טבלה13[[#This Row],[מינ קבוע]]),טבלה13[[#This Row],[מינ קבוע]])</f>
        <v>29</v>
      </c>
      <c r="H58">
        <f>IF(OR(טבלה13[[#This Row],[CycleNumber]]&gt;B59,B59=""),IF(טבלה13[[#This Row],[מספר סטייה]]=3,MAX(D56:D58),טבלה13[[#This Row],[מקס קבוע]]),טבלה13[[#This Row],[מקס קבוע]])</f>
        <v>31</v>
      </c>
      <c r="I5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קבוע]]&lt;&gt;E57,1,I57+1),0))</f>
        <v>1</v>
      </c>
      <c r="J58">
        <f>IF(AND(טבלה13[[#This Row],[CycleNumber]]&lt;B59,טבלה13[[#This Row],[מקס קבוע]]&lt;&gt;""),IF(OR(טבלה13[[#This Row],[מספר סטייה]]&lt;I59,AND(טבלה13[[#This Row],[מספר סטייה]]=3,I59=1)),0,1),"")</f>
        <v>0</v>
      </c>
      <c r="K58">
        <f>IF(טבלה13[[#This Row],[מקס קבוע]]&lt;&gt;"",טבלה13[[#This Row],[מקסימום]]-טבלה13[[#This Row],[מינימום]],"")</f>
        <v>2</v>
      </c>
      <c r="L58">
        <f>IF(IFERROR(LOOKUP(טבלה13[[#This Row],[ClientID]],פיבוט!$A$4:$A$121),FALSE)=טבלה13[[#This Row],[ClientID]],1,0)</f>
        <v>1</v>
      </c>
      <c r="M58" t="str">
        <f>IF(OR(טבלה13[[#This Row],[ClientID]]=A59),"",1)</f>
        <v/>
      </c>
      <c r="N58" s="3" t="str">
        <f>IF(טבלה13[[#This Row],[טווח]]&lt;&gt;K57,טבלה13[[#This Row],[טווח]],"")</f>
        <v/>
      </c>
      <c r="O58" s="3" t="str">
        <f>IF(טבלה13[[#This Row],[מניית טווחים]]&lt;&gt;"",IF(OR(30&gt;טבלה13[[#This Row],[מקסימום]],30&lt;טבלה13[[#This Row],[מינימום]]),0,1),"")</f>
        <v/>
      </c>
    </row>
    <row r="59" spans="1:15" x14ac:dyDescent="0.25">
      <c r="A59" t="s">
        <v>7</v>
      </c>
      <c r="B59">
        <v>5</v>
      </c>
      <c r="C59">
        <v>31</v>
      </c>
      <c r="D59">
        <f>טבלה13[[#This Row],[LengthofCycle]]+1</f>
        <v>32</v>
      </c>
      <c r="E59">
        <f>IF(טבלה13[[#This Row],[CycleNumber]]&lt;3,"",IF(טבלה13[[#This Row],[CycleNumber]]=3,MIN(D57:D59),IF(I58=3,MIN(D56:D58),E58)))</f>
        <v>29</v>
      </c>
      <c r="F59">
        <f>IF(טבלה13[[#This Row],[CycleNumber]]&lt;3,"",IF(טבלה13[[#This Row],[CycleNumber]]=3,MAX(D57:D59),IF(I58=3,MAX(D56:D58),F58)))</f>
        <v>31</v>
      </c>
      <c r="G59">
        <f>IF(OR(טבלה13[[#This Row],[CycleNumber]]&gt;B60,B60=""),IF(טבלה13[[#This Row],[מספר סטייה]]=3,MIN(D57:D59),טבלה13[[#This Row],[מינ קבוע]]),טבלה13[[#This Row],[מינ קבוע]])</f>
        <v>29</v>
      </c>
      <c r="H59">
        <f>IF(OR(טבלה13[[#This Row],[CycleNumber]]&gt;B60,B60=""),IF(טבלה13[[#This Row],[מספר סטייה]]=3,MAX(D57:D59),טבלה13[[#This Row],[מקס קבוע]]),טבלה13[[#This Row],[מקס קבוע]])</f>
        <v>31</v>
      </c>
      <c r="I5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קבוע]]&lt;&gt;E58,1,I58+1),0))</f>
        <v>2</v>
      </c>
      <c r="J59">
        <f>IF(AND(טבלה13[[#This Row],[CycleNumber]]&lt;B60,טבלה13[[#This Row],[מקס קבוע]]&lt;&gt;""),IF(OR(טבלה13[[#This Row],[מספר סטייה]]&lt;I60,AND(טבלה13[[#This Row],[מספר סטייה]]=3,I60=1)),0,1),"")</f>
        <v>0</v>
      </c>
      <c r="K59">
        <f>IF(טבלה13[[#This Row],[מקס קבוע]]&lt;&gt;"",טבלה13[[#This Row],[מקסימום]]-טבלה13[[#This Row],[מינימום]],"")</f>
        <v>2</v>
      </c>
      <c r="L59">
        <f>IF(IFERROR(LOOKUP(טבלה13[[#This Row],[ClientID]],פיבוט!$A$4:$A$121),FALSE)=טבלה13[[#This Row],[ClientID]],1,0)</f>
        <v>1</v>
      </c>
      <c r="M59" t="str">
        <f>IF(OR(טבלה13[[#This Row],[ClientID]]=A60),"",1)</f>
        <v/>
      </c>
      <c r="N59" s="3" t="str">
        <f>IF(טבלה13[[#This Row],[טווח]]&lt;&gt;K58,טבלה13[[#This Row],[טווח]],"")</f>
        <v/>
      </c>
      <c r="O59" s="3" t="str">
        <f>IF(טבלה13[[#This Row],[מניית טווחים]]&lt;&gt;"",IF(OR(30&gt;טבלה13[[#This Row],[מקסימום]],30&lt;טבלה13[[#This Row],[מינימום]]),0,1),"")</f>
        <v/>
      </c>
    </row>
    <row r="60" spans="1:15" x14ac:dyDescent="0.25">
      <c r="A60" t="s">
        <v>7</v>
      </c>
      <c r="B60">
        <v>6</v>
      </c>
      <c r="C60">
        <v>27</v>
      </c>
      <c r="D60">
        <f>טבלה13[[#This Row],[LengthofCycle]]+1</f>
        <v>28</v>
      </c>
      <c r="E60">
        <f>IF(טבלה13[[#This Row],[CycleNumber]]&lt;3,"",IF(טבלה13[[#This Row],[CycleNumber]]=3,MIN(D58:D60),IF(I59=3,MIN(D57:D59),E59)))</f>
        <v>29</v>
      </c>
      <c r="F60">
        <f>IF(טבלה13[[#This Row],[CycleNumber]]&lt;3,"",IF(טבלה13[[#This Row],[CycleNumber]]=3,MAX(D58:D60),IF(I59=3,MAX(D57:D59),F59)))</f>
        <v>31</v>
      </c>
      <c r="G60">
        <f>IF(OR(טבלה13[[#This Row],[CycleNumber]]&gt;B61,B61=""),IF(טבלה13[[#This Row],[מספר סטייה]]=3,MIN(D58:D60),טבלה13[[#This Row],[מינ קבוע]]),טבלה13[[#This Row],[מינ קבוע]])</f>
        <v>29</v>
      </c>
      <c r="H60">
        <f>IF(OR(טבלה13[[#This Row],[CycleNumber]]&gt;B61,B61=""),IF(טבלה13[[#This Row],[מספר סטייה]]=3,MAX(D58:D60),טבלה13[[#This Row],[מקס קבוע]]),טבלה13[[#This Row],[מקס קבוע]])</f>
        <v>31</v>
      </c>
      <c r="I6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קבוע]]&lt;&gt;E59,1,I59+1),0))</f>
        <v>3</v>
      </c>
      <c r="J60">
        <f>IF(AND(טבלה13[[#This Row],[CycleNumber]]&lt;B61,טבלה13[[#This Row],[מקס קבוע]]&lt;&gt;""),IF(OR(טבלה13[[#This Row],[מספר סטייה]]&lt;I61,AND(טבלה13[[#This Row],[מספר סטייה]]=3,I61=1)),0,1),"")</f>
        <v>1</v>
      </c>
      <c r="K60">
        <f>IF(טבלה13[[#This Row],[מקס קבוע]]&lt;&gt;"",טבלה13[[#This Row],[מקסימום]]-טבלה13[[#This Row],[מינימום]],"")</f>
        <v>2</v>
      </c>
      <c r="L60">
        <f>IF(IFERROR(LOOKUP(טבלה13[[#This Row],[ClientID]],פיבוט!$A$4:$A$121),FALSE)=טבלה13[[#This Row],[ClientID]],1,0)</f>
        <v>1</v>
      </c>
      <c r="M60" t="str">
        <f>IF(OR(טבלה13[[#This Row],[ClientID]]=A61),"",1)</f>
        <v/>
      </c>
      <c r="N60" s="3" t="str">
        <f>IF(טבלה13[[#This Row],[טווח]]&lt;&gt;K59,טבלה13[[#This Row],[טווח]],"")</f>
        <v/>
      </c>
      <c r="O60" s="3" t="str">
        <f>IF(טבלה13[[#This Row],[מניית טווחים]]&lt;&gt;"",IF(OR(30&gt;טבלה13[[#This Row],[מקסימום]],30&lt;טבלה13[[#This Row],[מינימום]]),0,1),"")</f>
        <v/>
      </c>
    </row>
    <row r="61" spans="1:15" x14ac:dyDescent="0.25">
      <c r="A61" t="s">
        <v>7</v>
      </c>
      <c r="B61">
        <v>7</v>
      </c>
      <c r="C61">
        <v>29</v>
      </c>
      <c r="D61">
        <f>טבלה13[[#This Row],[LengthofCycle]]+1</f>
        <v>30</v>
      </c>
      <c r="E61">
        <f>IF(טבלה13[[#This Row],[CycleNumber]]&lt;3,"",IF(טבלה13[[#This Row],[CycleNumber]]=3,MIN(D59:D61),IF(I60=3,MIN(D58:D60),E60)))</f>
        <v>27</v>
      </c>
      <c r="F61">
        <f>IF(טבלה13[[#This Row],[CycleNumber]]&lt;3,"",IF(טבלה13[[#This Row],[CycleNumber]]=3,MAX(D59:D61),IF(I60=3,MAX(D58:D60),F60)))</f>
        <v>32</v>
      </c>
      <c r="G61">
        <f>IF(OR(טבלה13[[#This Row],[CycleNumber]]&gt;B62,B62=""),IF(טבלה13[[#This Row],[מספר סטייה]]=3,MIN(D59:D61),טבלה13[[#This Row],[מינ קבוע]]),טבלה13[[#This Row],[מינ קבוע]])</f>
        <v>27</v>
      </c>
      <c r="H61">
        <f>IF(OR(טבלה13[[#This Row],[CycleNumber]]&gt;B62,B62=""),IF(טבלה13[[#This Row],[מספר סטייה]]=3,MAX(D59:D61),טבלה13[[#This Row],[מקס קבוע]]),טבלה13[[#This Row],[מקס קבוע]])</f>
        <v>32</v>
      </c>
      <c r="I6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קבוע]]&lt;&gt;E60,1,I60+1),0))</f>
        <v>0</v>
      </c>
      <c r="J61">
        <f>IF(AND(טבלה13[[#This Row],[CycleNumber]]&lt;B62,טבלה13[[#This Row],[מקס קבוע]]&lt;&gt;""),IF(OR(טבלה13[[#This Row],[מספר סטייה]]&lt;I62,AND(טבלה13[[#This Row],[מספר סטייה]]=3,I62=1)),0,1),"")</f>
        <v>0</v>
      </c>
      <c r="K61">
        <f>IF(טבלה13[[#This Row],[מקס קבוע]]&lt;&gt;"",טבלה13[[#This Row],[מקסימום]]-טבלה13[[#This Row],[מינימום]],"")</f>
        <v>5</v>
      </c>
      <c r="L61">
        <f>IF(IFERROR(LOOKUP(טבלה13[[#This Row],[ClientID]],פיבוט!$A$4:$A$121),FALSE)=טבלה13[[#This Row],[ClientID]],1,0)</f>
        <v>1</v>
      </c>
      <c r="M61" t="str">
        <f>IF(OR(טבלה13[[#This Row],[ClientID]]=A62),"",1)</f>
        <v/>
      </c>
      <c r="N61" s="3">
        <f>IF(טבלה13[[#This Row],[טווח]]&lt;&gt;K60,טבלה13[[#This Row],[טווח]],"")</f>
        <v>5</v>
      </c>
      <c r="O61" s="3">
        <f>IF(טבלה13[[#This Row],[מניית טווחים]]&lt;&gt;"",IF(OR(30&gt;טבלה13[[#This Row],[מקסימום]],30&lt;טבלה13[[#This Row],[מינימום]]),0,1),"")</f>
        <v>1</v>
      </c>
    </row>
    <row r="62" spans="1:15" x14ac:dyDescent="0.25">
      <c r="A62" t="s">
        <v>7</v>
      </c>
      <c r="B62">
        <v>8</v>
      </c>
      <c r="C62">
        <v>34</v>
      </c>
      <c r="D62">
        <f>טבלה13[[#This Row],[LengthofCycle]]+1</f>
        <v>35</v>
      </c>
      <c r="E62">
        <f>IF(טבלה13[[#This Row],[CycleNumber]]&lt;3,"",IF(טבלה13[[#This Row],[CycleNumber]]=3,MIN(D60:D62),IF(I61=3,MIN(D59:D61),E61)))</f>
        <v>27</v>
      </c>
      <c r="F62">
        <f>IF(טבלה13[[#This Row],[CycleNumber]]&lt;3,"",IF(טבלה13[[#This Row],[CycleNumber]]=3,MAX(D60:D62),IF(I61=3,MAX(D59:D61),F61)))</f>
        <v>32</v>
      </c>
      <c r="G62">
        <f>IF(OR(טבלה13[[#This Row],[CycleNumber]]&gt;B63,B63=""),IF(טבלה13[[#This Row],[מספר סטייה]]=3,MIN(D60:D62),טבלה13[[#This Row],[מינ קבוע]]),טבלה13[[#This Row],[מינ קבוע]])</f>
        <v>27</v>
      </c>
      <c r="H62">
        <f>IF(OR(טבלה13[[#This Row],[CycleNumber]]&gt;B63,B63=""),IF(טבלה13[[#This Row],[מספר סטייה]]=3,MAX(D60:D62),טבלה13[[#This Row],[מקס קבוע]]),טבלה13[[#This Row],[מקס קבוע]])</f>
        <v>32</v>
      </c>
      <c r="I6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קבוע]]&lt;&gt;E61,1,I61+1),0))</f>
        <v>1</v>
      </c>
      <c r="J62">
        <f>IF(AND(טבלה13[[#This Row],[CycleNumber]]&lt;B63,טבלה13[[#This Row],[מקס קבוע]]&lt;&gt;""),IF(OR(טבלה13[[#This Row],[מספר סטייה]]&lt;I63,AND(טבלה13[[#This Row],[מספר סטייה]]=3,I63=1)),0,1),"")</f>
        <v>1</v>
      </c>
      <c r="K62">
        <f>IF(טבלה13[[#This Row],[מקס קבוע]]&lt;&gt;"",טבלה13[[#This Row],[מקסימום]]-טבלה13[[#This Row],[מינימום]],"")</f>
        <v>5</v>
      </c>
      <c r="L62">
        <f>IF(IFERROR(LOOKUP(טבלה13[[#This Row],[ClientID]],פיבוט!$A$4:$A$121),FALSE)=טבלה13[[#This Row],[ClientID]],1,0)</f>
        <v>1</v>
      </c>
      <c r="M62" t="str">
        <f>IF(OR(טבלה13[[#This Row],[ClientID]]=A63),"",1)</f>
        <v/>
      </c>
      <c r="N62" s="3" t="str">
        <f>IF(טבלה13[[#This Row],[טווח]]&lt;&gt;K61,טבלה13[[#This Row],[טווח]],"")</f>
        <v/>
      </c>
      <c r="O62" s="3" t="str">
        <f>IF(טבלה13[[#This Row],[מניית טווחים]]&lt;&gt;"",IF(OR(30&gt;טבלה13[[#This Row],[מקסימום]],30&lt;טבלה13[[#This Row],[מינימום]]),0,1),"")</f>
        <v/>
      </c>
    </row>
    <row r="63" spans="1:15" x14ac:dyDescent="0.25">
      <c r="A63" t="s">
        <v>7</v>
      </c>
      <c r="B63">
        <v>9</v>
      </c>
      <c r="C63">
        <v>27</v>
      </c>
      <c r="D63">
        <f>טבלה13[[#This Row],[LengthofCycle]]+1</f>
        <v>28</v>
      </c>
      <c r="E63">
        <f>IF(טבלה13[[#This Row],[CycleNumber]]&lt;3,"",IF(טבלה13[[#This Row],[CycleNumber]]=3,MIN(D61:D63),IF(I62=3,MIN(D60:D62),E62)))</f>
        <v>27</v>
      </c>
      <c r="F63">
        <f>IF(טבלה13[[#This Row],[CycleNumber]]&lt;3,"",IF(טבלה13[[#This Row],[CycleNumber]]=3,MAX(D61:D63),IF(I62=3,MAX(D60:D62),F62)))</f>
        <v>32</v>
      </c>
      <c r="G63">
        <f>IF(OR(טבלה13[[#This Row],[CycleNumber]]&gt;B64,B64=""),IF(טבלה13[[#This Row],[מספר סטייה]]=3,MIN(D61:D63),טבלה13[[#This Row],[מינ קבוע]]),טבלה13[[#This Row],[מינ קבוע]])</f>
        <v>27</v>
      </c>
      <c r="H63">
        <f>IF(OR(טבלה13[[#This Row],[CycleNumber]]&gt;B64,B64=""),IF(טבלה13[[#This Row],[מספר סטייה]]=3,MAX(D61:D63),טבלה13[[#This Row],[מקס קבוע]]),טבלה13[[#This Row],[מקס קבוע]])</f>
        <v>32</v>
      </c>
      <c r="I6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קבוע]]&lt;&gt;E62,1,I62+1),0))</f>
        <v>0</v>
      </c>
      <c r="J63">
        <f>IF(AND(טבלה13[[#This Row],[CycleNumber]]&lt;B64,טבלה13[[#This Row],[מקס קבוע]]&lt;&gt;""),IF(OR(טבלה13[[#This Row],[מספר סטייה]]&lt;I64,AND(טבלה13[[#This Row],[מספר סטייה]]=3,I64=1)),0,1),"")</f>
        <v>1</v>
      </c>
      <c r="K63">
        <f>IF(טבלה13[[#This Row],[מקס קבוע]]&lt;&gt;"",טבלה13[[#This Row],[מקסימום]]-טבלה13[[#This Row],[מינימום]],"")</f>
        <v>5</v>
      </c>
      <c r="L63">
        <f>IF(IFERROR(LOOKUP(טבלה13[[#This Row],[ClientID]],פיבוט!$A$4:$A$121),FALSE)=טבלה13[[#This Row],[ClientID]],1,0)</f>
        <v>1</v>
      </c>
      <c r="M63" t="str">
        <f>IF(OR(טבלה13[[#This Row],[ClientID]]=A64),"",1)</f>
        <v/>
      </c>
      <c r="N63" s="3" t="str">
        <f>IF(טבלה13[[#This Row],[טווח]]&lt;&gt;K62,טבלה13[[#This Row],[טווח]],"")</f>
        <v/>
      </c>
      <c r="O63" s="3" t="str">
        <f>IF(טבלה13[[#This Row],[מניית טווחים]]&lt;&gt;"",IF(OR(30&gt;טבלה13[[#This Row],[מקסימום]],30&lt;טבלה13[[#This Row],[מינימום]]),0,1),"")</f>
        <v/>
      </c>
    </row>
    <row r="64" spans="1:15" x14ac:dyDescent="0.25">
      <c r="A64" t="s">
        <v>7</v>
      </c>
      <c r="B64">
        <v>10</v>
      </c>
      <c r="C64">
        <v>28</v>
      </c>
      <c r="D64">
        <f>טבלה13[[#This Row],[LengthofCycle]]+1</f>
        <v>29</v>
      </c>
      <c r="E64">
        <f>IF(טבלה13[[#This Row],[CycleNumber]]&lt;3,"",IF(טבלה13[[#This Row],[CycleNumber]]=3,MIN(D62:D64),IF(I63=3,MIN(D61:D63),E63)))</f>
        <v>27</v>
      </c>
      <c r="F64">
        <f>IF(טבלה13[[#This Row],[CycleNumber]]&lt;3,"",IF(טבלה13[[#This Row],[CycleNumber]]=3,MAX(D62:D64),IF(I63=3,MAX(D61:D63),F63)))</f>
        <v>32</v>
      </c>
      <c r="G64">
        <f>IF(OR(טבלה13[[#This Row],[CycleNumber]]&gt;B65,B65=""),IF(טבלה13[[#This Row],[מספר סטייה]]=3,MIN(D62:D64),טבלה13[[#This Row],[מינ קבוע]]),טבלה13[[#This Row],[מינ קבוע]])</f>
        <v>27</v>
      </c>
      <c r="H64">
        <f>IF(OR(טבלה13[[#This Row],[CycleNumber]]&gt;B65,B65=""),IF(טבלה13[[#This Row],[מספר סטייה]]=3,MAX(D62:D64),טבלה13[[#This Row],[מקס קבוע]]),טבלה13[[#This Row],[מקס קבוע]])</f>
        <v>32</v>
      </c>
      <c r="I6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קבוע]]&lt;&gt;E63,1,I63+1),0))</f>
        <v>0</v>
      </c>
      <c r="J64">
        <f>IF(AND(טבלה13[[#This Row],[CycleNumber]]&lt;B65,טבלה13[[#This Row],[מקס קבוע]]&lt;&gt;""),IF(OR(טבלה13[[#This Row],[מספר סטייה]]&lt;I65,AND(טבלה13[[#This Row],[מספר סטייה]]=3,I65=1)),0,1),"")</f>
        <v>1</v>
      </c>
      <c r="K64">
        <f>IF(טבלה13[[#This Row],[מקס קבוע]]&lt;&gt;"",טבלה13[[#This Row],[מקסימום]]-טבלה13[[#This Row],[מינימום]],"")</f>
        <v>5</v>
      </c>
      <c r="L64">
        <f>IF(IFERROR(LOOKUP(טבלה13[[#This Row],[ClientID]],פיבוט!$A$4:$A$121),FALSE)=טבלה13[[#This Row],[ClientID]],1,0)</f>
        <v>1</v>
      </c>
      <c r="M64" t="str">
        <f>IF(OR(טבלה13[[#This Row],[ClientID]]=A65),"",1)</f>
        <v/>
      </c>
      <c r="N64" s="3" t="str">
        <f>IF(טבלה13[[#This Row],[טווח]]&lt;&gt;K63,טבלה13[[#This Row],[טווח]],"")</f>
        <v/>
      </c>
      <c r="O64" s="3" t="str">
        <f>IF(טבלה13[[#This Row],[מניית טווחים]]&lt;&gt;"",IF(OR(30&gt;טבלה13[[#This Row],[מקסימום]],30&lt;טבלה13[[#This Row],[מינימום]]),0,1),"")</f>
        <v/>
      </c>
    </row>
    <row r="65" spans="1:15" x14ac:dyDescent="0.25">
      <c r="A65" t="s">
        <v>7</v>
      </c>
      <c r="B65">
        <v>11</v>
      </c>
      <c r="C65">
        <v>29</v>
      </c>
      <c r="D65">
        <f>טבלה13[[#This Row],[LengthofCycle]]+1</f>
        <v>30</v>
      </c>
      <c r="E65">
        <f>IF(טבלה13[[#This Row],[CycleNumber]]&lt;3,"",IF(טבלה13[[#This Row],[CycleNumber]]=3,MIN(D63:D65),IF(I64=3,MIN(D62:D64),E64)))</f>
        <v>27</v>
      </c>
      <c r="F65">
        <f>IF(טבלה13[[#This Row],[CycleNumber]]&lt;3,"",IF(טבלה13[[#This Row],[CycleNumber]]=3,MAX(D63:D65),IF(I64=3,MAX(D62:D64),F64)))</f>
        <v>32</v>
      </c>
      <c r="G65">
        <f>IF(OR(טבלה13[[#This Row],[CycleNumber]]&gt;B66,B66=""),IF(טבלה13[[#This Row],[מספר סטייה]]=3,MIN(D63:D65),טבלה13[[#This Row],[מינ קבוע]]),טבלה13[[#This Row],[מינ קבוע]])</f>
        <v>27</v>
      </c>
      <c r="H65">
        <f>IF(OR(טבלה13[[#This Row],[CycleNumber]]&gt;B66,B66=""),IF(טבלה13[[#This Row],[מספר סטייה]]=3,MAX(D63:D65),טבלה13[[#This Row],[מקס קבוע]]),טבלה13[[#This Row],[מקס קבוע]])</f>
        <v>32</v>
      </c>
      <c r="I6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קבוע]]&lt;&gt;E64,1,I64+1),0))</f>
        <v>0</v>
      </c>
      <c r="J65">
        <f>IF(AND(טבלה13[[#This Row],[CycleNumber]]&lt;B66,טבלה13[[#This Row],[מקס קבוע]]&lt;&gt;""),IF(OR(טבלה13[[#This Row],[מספר סטייה]]&lt;I66,AND(טבלה13[[#This Row],[מספר סטייה]]=3,I66=1)),0,1),"")</f>
        <v>1</v>
      </c>
      <c r="K65">
        <f>IF(טבלה13[[#This Row],[מקס קבוע]]&lt;&gt;"",טבלה13[[#This Row],[מקסימום]]-טבלה13[[#This Row],[מינימום]],"")</f>
        <v>5</v>
      </c>
      <c r="L65">
        <f>IF(IFERROR(LOOKUP(טבלה13[[#This Row],[ClientID]],פיבוט!$A$4:$A$121),FALSE)=טבלה13[[#This Row],[ClientID]],1,0)</f>
        <v>1</v>
      </c>
      <c r="M65" t="str">
        <f>IF(OR(טבלה13[[#This Row],[ClientID]]=A66),"",1)</f>
        <v/>
      </c>
      <c r="N65" s="3" t="str">
        <f>IF(טבלה13[[#This Row],[טווח]]&lt;&gt;K64,טבלה13[[#This Row],[טווח]],"")</f>
        <v/>
      </c>
      <c r="O65" s="3" t="str">
        <f>IF(טבלה13[[#This Row],[מניית טווחים]]&lt;&gt;"",IF(OR(30&gt;טבלה13[[#This Row],[מקסימום]],30&lt;טבלה13[[#This Row],[מינימום]]),0,1),"")</f>
        <v/>
      </c>
    </row>
    <row r="66" spans="1:15" x14ac:dyDescent="0.25">
      <c r="A66" t="s">
        <v>7</v>
      </c>
      <c r="B66">
        <v>12</v>
      </c>
      <c r="C66">
        <v>27</v>
      </c>
      <c r="D66">
        <f>טבלה13[[#This Row],[LengthofCycle]]+1</f>
        <v>28</v>
      </c>
      <c r="E66">
        <f>IF(טבלה13[[#This Row],[CycleNumber]]&lt;3,"",IF(טבלה13[[#This Row],[CycleNumber]]=3,MIN(D64:D66),IF(I65=3,MIN(D63:D65),E65)))</f>
        <v>27</v>
      </c>
      <c r="F66">
        <f>IF(טבלה13[[#This Row],[CycleNumber]]&lt;3,"",IF(טבלה13[[#This Row],[CycleNumber]]=3,MAX(D64:D66),IF(I65=3,MAX(D63:D65),F65)))</f>
        <v>32</v>
      </c>
      <c r="G66">
        <f>IF(OR(טבלה13[[#This Row],[CycleNumber]]&gt;B67,B67=""),IF(טבלה13[[#This Row],[מספר סטייה]]=3,MIN(D64:D66),טבלה13[[#This Row],[מינ קבוע]]),טבלה13[[#This Row],[מינ קבוע]])</f>
        <v>27</v>
      </c>
      <c r="H66">
        <f>IF(OR(טבלה13[[#This Row],[CycleNumber]]&gt;B67,B67=""),IF(טבלה13[[#This Row],[מספר סטייה]]=3,MAX(D64:D66),טבלה13[[#This Row],[מקס קבוע]]),טבלה13[[#This Row],[מקס קבוע]])</f>
        <v>32</v>
      </c>
      <c r="I6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קבוע]]&lt;&gt;E65,1,I65+1),0))</f>
        <v>0</v>
      </c>
      <c r="J66" t="str">
        <f>IF(AND(טבלה13[[#This Row],[CycleNumber]]&lt;B67,טבלה13[[#This Row],[מקס קבוע]]&lt;&gt;""),IF(OR(טבלה13[[#This Row],[מספר סטייה]]&lt;I67,AND(טבלה13[[#This Row],[מספר סטייה]]=3,I67=1)),0,1),"")</f>
        <v/>
      </c>
      <c r="K66">
        <f>IF(טבלה13[[#This Row],[מקס קבוע]]&lt;&gt;"",טבלה13[[#This Row],[מקסימום]]-טבלה13[[#This Row],[מינימום]],"")</f>
        <v>5</v>
      </c>
      <c r="L66">
        <f>IF(IFERROR(LOOKUP(טבלה13[[#This Row],[ClientID]],פיבוט!$A$4:$A$121),FALSE)=טבלה13[[#This Row],[ClientID]],1,0)</f>
        <v>1</v>
      </c>
      <c r="M66">
        <f>IF(OR(טבלה13[[#This Row],[ClientID]]=A67),"",1)</f>
        <v>1</v>
      </c>
      <c r="N66" s="3" t="str">
        <f>IF(טבלה13[[#This Row],[טווח]]&lt;&gt;K65,טבלה13[[#This Row],[טווח]],"")</f>
        <v/>
      </c>
      <c r="O66" s="3" t="str">
        <f>IF(טבלה13[[#This Row],[מניית טווחים]]&lt;&gt;"",IF(OR(30&gt;טבלה13[[#This Row],[מקסימום]],30&lt;טבלה13[[#This Row],[מינימום]]),0,1),"")</f>
        <v/>
      </c>
    </row>
    <row r="67" spans="1:15" x14ac:dyDescent="0.25">
      <c r="A67" t="s">
        <v>8</v>
      </c>
      <c r="B67">
        <v>1</v>
      </c>
      <c r="C67">
        <v>27</v>
      </c>
      <c r="D67">
        <f>טבלה13[[#This Row],[LengthofCycle]]+1</f>
        <v>28</v>
      </c>
      <c r="E67" t="str">
        <f>IF(טבלה13[[#This Row],[CycleNumber]]&lt;3,"",IF(טבלה13[[#This Row],[CycleNumber]]=3,MIN(D65:D67),IF(I66=3,MIN(D64:D66),E66)))</f>
        <v/>
      </c>
      <c r="F67" t="str">
        <f>IF(טבלה13[[#This Row],[CycleNumber]]&lt;3,"",IF(טבלה13[[#This Row],[CycleNumber]]=3,MAX(D65:D67),IF(I66=3,MAX(D64:D66),F66)))</f>
        <v/>
      </c>
      <c r="G67" t="str">
        <f>IF(OR(טבלה13[[#This Row],[CycleNumber]]&gt;B68,B68=""),IF(טבלה13[[#This Row],[מספר סטייה]]=3,MIN(D65:D67),טבלה13[[#This Row],[מינ קבוע]]),טבלה13[[#This Row],[מינ קבוע]])</f>
        <v/>
      </c>
      <c r="H67" t="str">
        <f>IF(OR(טבלה13[[#This Row],[CycleNumber]]&gt;B68,B68=""),IF(טבלה13[[#This Row],[מספר סטייה]]=3,MAX(D65:D67),טבלה13[[#This Row],[מקס קבוע]]),טבלה13[[#This Row],[מקס קבוע]])</f>
        <v/>
      </c>
      <c r="I6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קבוע]]&lt;&gt;E66,1,I66+1),0))</f>
        <v/>
      </c>
      <c r="J67" t="str">
        <f>IF(AND(טבלה13[[#This Row],[CycleNumber]]&lt;B68,טבלה13[[#This Row],[מקס קבוע]]&lt;&gt;""),IF(OR(טבלה13[[#This Row],[מספר סטייה]]&lt;I68,AND(טבלה13[[#This Row],[מספר סטייה]]=3,I68=1)),0,1),"")</f>
        <v/>
      </c>
      <c r="K67" t="str">
        <f>IF(טבלה13[[#This Row],[מקס קבוע]]&lt;&gt;"",טבלה13[[#This Row],[מקסימום]]-טבלה13[[#This Row],[מינימום]],"")</f>
        <v/>
      </c>
      <c r="L67">
        <f>IF(IFERROR(LOOKUP(טבלה13[[#This Row],[ClientID]],פיבוט!$A$4:$A$121),FALSE)=טבלה13[[#This Row],[ClientID]],1,0)</f>
        <v>1</v>
      </c>
      <c r="M67" t="str">
        <f>IF(OR(טבלה13[[#This Row],[ClientID]]=A68),"",1)</f>
        <v/>
      </c>
      <c r="N67" s="3" t="str">
        <f>IF(טבלה13[[#This Row],[טווח]]&lt;&gt;K66,טבלה13[[#This Row],[טווח]],"")</f>
        <v/>
      </c>
      <c r="O67" s="3" t="str">
        <f>IF(טבלה13[[#This Row],[מניית טווחים]]&lt;&gt;"",IF(OR(30&gt;טבלה13[[#This Row],[מקסימום]],30&lt;טבלה13[[#This Row],[מינימום]]),0,1),"")</f>
        <v/>
      </c>
    </row>
    <row r="68" spans="1:15" x14ac:dyDescent="0.25">
      <c r="A68" t="s">
        <v>8</v>
      </c>
      <c r="B68">
        <v>2</v>
      </c>
      <c r="C68">
        <v>31</v>
      </c>
      <c r="D68">
        <f>טבלה13[[#This Row],[LengthofCycle]]+1</f>
        <v>32</v>
      </c>
      <c r="E68" t="str">
        <f>IF(טבלה13[[#This Row],[CycleNumber]]&lt;3,"",IF(טבלה13[[#This Row],[CycleNumber]]=3,MIN(D66:D68),IF(I67=3,MIN(D65:D67),E67)))</f>
        <v/>
      </c>
      <c r="F68" t="str">
        <f>IF(טבלה13[[#This Row],[CycleNumber]]&lt;3,"",IF(טבלה13[[#This Row],[CycleNumber]]=3,MAX(D66:D68),IF(I67=3,MAX(D65:D67),F67)))</f>
        <v/>
      </c>
      <c r="G68" t="str">
        <f>IF(OR(טבלה13[[#This Row],[CycleNumber]]&gt;B69,B69=""),IF(טבלה13[[#This Row],[מספר סטייה]]=3,MIN(D66:D68),טבלה13[[#This Row],[מינ קבוע]]),טבלה13[[#This Row],[מינ קבוע]])</f>
        <v/>
      </c>
      <c r="H68" t="str">
        <f>IF(OR(טבלה13[[#This Row],[CycleNumber]]&gt;B69,B69=""),IF(טבלה13[[#This Row],[מספר סטייה]]=3,MAX(D66:D68),טבלה13[[#This Row],[מקס קבוע]]),טבלה13[[#This Row],[מקס קבוע]])</f>
        <v/>
      </c>
      <c r="I6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קבוע]]&lt;&gt;E67,1,I67+1),0))</f>
        <v/>
      </c>
      <c r="J68" t="str">
        <f>IF(AND(טבלה13[[#This Row],[CycleNumber]]&lt;B69,טבלה13[[#This Row],[מקס קבוע]]&lt;&gt;""),IF(OR(טבלה13[[#This Row],[מספר סטייה]]&lt;I69,AND(טבלה13[[#This Row],[מספר סטייה]]=3,I69=1)),0,1),"")</f>
        <v/>
      </c>
      <c r="K68" t="str">
        <f>IF(טבלה13[[#This Row],[מקס קבוע]]&lt;&gt;"",טבלה13[[#This Row],[מקסימום]]-טבלה13[[#This Row],[מינימום]],"")</f>
        <v/>
      </c>
      <c r="L68">
        <f>IF(IFERROR(LOOKUP(טבלה13[[#This Row],[ClientID]],פיבוט!$A$4:$A$121),FALSE)=טבלה13[[#This Row],[ClientID]],1,0)</f>
        <v>1</v>
      </c>
      <c r="M68" t="str">
        <f>IF(OR(טבלה13[[#This Row],[ClientID]]=A69),"",1)</f>
        <v/>
      </c>
      <c r="N68" s="3" t="str">
        <f>IF(טבלה13[[#This Row],[טווח]]&lt;&gt;K67,טבלה13[[#This Row],[טווח]],"")</f>
        <v/>
      </c>
      <c r="O68" s="3" t="str">
        <f>IF(טבלה13[[#This Row],[מניית טווחים]]&lt;&gt;"",IF(OR(30&gt;טבלה13[[#This Row],[מקסימום]],30&lt;טבלה13[[#This Row],[מינימום]]),0,1),"")</f>
        <v/>
      </c>
    </row>
    <row r="69" spans="1:15" x14ac:dyDescent="0.25">
      <c r="A69" t="s">
        <v>8</v>
      </c>
      <c r="B69">
        <v>3</v>
      </c>
      <c r="C69">
        <v>27</v>
      </c>
      <c r="D69">
        <f>טבלה13[[#This Row],[LengthofCycle]]+1</f>
        <v>28</v>
      </c>
      <c r="E69">
        <f>IF(טבלה13[[#This Row],[CycleNumber]]&lt;3,"",IF(טבלה13[[#This Row],[CycleNumber]]=3,MIN(D67:D69),IF(I68=3,MIN(D66:D68),E68)))</f>
        <v>28</v>
      </c>
      <c r="F69">
        <f>IF(טבלה13[[#This Row],[CycleNumber]]&lt;3,"",IF(טבלה13[[#This Row],[CycleNumber]]=3,MAX(D67:D69),IF(I68=3,MAX(D66:D68),F68)))</f>
        <v>32</v>
      </c>
      <c r="G69">
        <f>IF(OR(טבלה13[[#This Row],[CycleNumber]]&gt;B70,B70=""),IF(טבלה13[[#This Row],[מספר סטייה]]=3,MIN(D67:D69),טבלה13[[#This Row],[מינ קבוע]]),טבלה13[[#This Row],[מינ קבוע]])</f>
        <v>28</v>
      </c>
      <c r="H69">
        <f>IF(OR(טבלה13[[#This Row],[CycleNumber]]&gt;B70,B70=""),IF(טבלה13[[#This Row],[מספר סטייה]]=3,MAX(D67:D69),טבלה13[[#This Row],[מקס קבוע]]),טבלה13[[#This Row],[מקס קבוע]])</f>
        <v>32</v>
      </c>
      <c r="I6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קבוע]]&lt;&gt;E68,1,I68+1),0))</f>
        <v>0</v>
      </c>
      <c r="J69">
        <f>IF(AND(טבלה13[[#This Row],[CycleNumber]]&lt;B70,טבלה13[[#This Row],[מקס קבוע]]&lt;&gt;""),IF(OR(טבלה13[[#This Row],[מספר סטייה]]&lt;I70,AND(טבלה13[[#This Row],[מספר סטייה]]=3,I70=1)),0,1),"")</f>
        <v>1</v>
      </c>
      <c r="K69">
        <f>IF(טבלה13[[#This Row],[מקס קבוע]]&lt;&gt;"",טבלה13[[#This Row],[מקסימום]]-טבלה13[[#This Row],[מינימום]],"")</f>
        <v>4</v>
      </c>
      <c r="L69">
        <f>IF(IFERROR(LOOKUP(טבלה13[[#This Row],[ClientID]],פיבוט!$A$4:$A$121),FALSE)=טבלה13[[#This Row],[ClientID]],1,0)</f>
        <v>1</v>
      </c>
      <c r="M69" t="str">
        <f>IF(OR(טבלה13[[#This Row],[ClientID]]=A70),"",1)</f>
        <v/>
      </c>
      <c r="N69" s="3">
        <f>IF(טבלה13[[#This Row],[טווח]]&lt;&gt;K68,טבלה13[[#This Row],[טווח]],"")</f>
        <v>4</v>
      </c>
      <c r="O69" s="3">
        <f>IF(טבלה13[[#This Row],[מניית טווחים]]&lt;&gt;"",IF(OR(30&gt;טבלה13[[#This Row],[מקסימום]],30&lt;טבלה13[[#This Row],[מינימום]]),0,1),"")</f>
        <v>1</v>
      </c>
    </row>
    <row r="70" spans="1:15" x14ac:dyDescent="0.25">
      <c r="A70" t="s">
        <v>8</v>
      </c>
      <c r="B70">
        <v>4</v>
      </c>
      <c r="C70">
        <v>28</v>
      </c>
      <c r="D70">
        <f>טבלה13[[#This Row],[LengthofCycle]]+1</f>
        <v>29</v>
      </c>
      <c r="E70">
        <f>IF(טבלה13[[#This Row],[CycleNumber]]&lt;3,"",IF(טבלה13[[#This Row],[CycleNumber]]=3,MIN(D68:D70),IF(I69=3,MIN(D67:D69),E69)))</f>
        <v>28</v>
      </c>
      <c r="F70">
        <f>IF(טבלה13[[#This Row],[CycleNumber]]&lt;3,"",IF(טבלה13[[#This Row],[CycleNumber]]=3,MAX(D68:D70),IF(I69=3,MAX(D67:D69),F69)))</f>
        <v>32</v>
      </c>
      <c r="G70">
        <f>IF(OR(טבלה13[[#This Row],[CycleNumber]]&gt;B71,B71=""),IF(טבלה13[[#This Row],[מספר סטייה]]=3,MIN(D68:D70),טבלה13[[#This Row],[מינ קבוע]]),טבלה13[[#This Row],[מינ קבוע]])</f>
        <v>28</v>
      </c>
      <c r="H70">
        <f>IF(OR(טבלה13[[#This Row],[CycleNumber]]&gt;B71,B71=""),IF(טבלה13[[#This Row],[מספר סטייה]]=3,MAX(D68:D70),טבלה13[[#This Row],[מקס קבוע]]),טבלה13[[#This Row],[מקס קבוע]])</f>
        <v>32</v>
      </c>
      <c r="I7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קבוע]]&lt;&gt;E69,1,I69+1),0))</f>
        <v>0</v>
      </c>
      <c r="J70">
        <f>IF(AND(טבלה13[[#This Row],[CycleNumber]]&lt;B71,טבלה13[[#This Row],[מקס קבוע]]&lt;&gt;""),IF(OR(טבלה13[[#This Row],[מספר סטייה]]&lt;I71,AND(טבלה13[[#This Row],[מספר סטייה]]=3,I71=1)),0,1),"")</f>
        <v>1</v>
      </c>
      <c r="K70">
        <f>IF(טבלה13[[#This Row],[מקס קבוע]]&lt;&gt;"",טבלה13[[#This Row],[מקסימום]]-טבלה13[[#This Row],[מינימום]],"")</f>
        <v>4</v>
      </c>
      <c r="L70">
        <f>IF(IFERROR(LOOKUP(טבלה13[[#This Row],[ClientID]],פיבוט!$A$4:$A$121),FALSE)=טבלה13[[#This Row],[ClientID]],1,0)</f>
        <v>1</v>
      </c>
      <c r="M70" t="str">
        <f>IF(OR(טבלה13[[#This Row],[ClientID]]=A71),"",1)</f>
        <v/>
      </c>
      <c r="N70" s="3" t="str">
        <f>IF(טבלה13[[#This Row],[טווח]]&lt;&gt;K69,טבלה13[[#This Row],[טווח]],"")</f>
        <v/>
      </c>
      <c r="O70" s="3" t="str">
        <f>IF(טבלה13[[#This Row],[מניית טווחים]]&lt;&gt;"",IF(OR(30&gt;טבלה13[[#This Row],[מקסימום]],30&lt;טבלה13[[#This Row],[מינימום]]),0,1),"")</f>
        <v/>
      </c>
    </row>
    <row r="71" spans="1:15" x14ac:dyDescent="0.25">
      <c r="A71" t="s">
        <v>8</v>
      </c>
      <c r="B71">
        <v>5</v>
      </c>
      <c r="C71">
        <v>27</v>
      </c>
      <c r="D71">
        <f>טבלה13[[#This Row],[LengthofCycle]]+1</f>
        <v>28</v>
      </c>
      <c r="E71">
        <f>IF(טבלה13[[#This Row],[CycleNumber]]&lt;3,"",IF(טבלה13[[#This Row],[CycleNumber]]=3,MIN(D69:D71),IF(I70=3,MIN(D68:D70),E70)))</f>
        <v>28</v>
      </c>
      <c r="F71">
        <f>IF(טבלה13[[#This Row],[CycleNumber]]&lt;3,"",IF(טבלה13[[#This Row],[CycleNumber]]=3,MAX(D69:D71),IF(I70=3,MAX(D68:D70),F70)))</f>
        <v>32</v>
      </c>
      <c r="G71">
        <f>IF(OR(טבלה13[[#This Row],[CycleNumber]]&gt;B72,B72=""),IF(טבלה13[[#This Row],[מספר סטייה]]=3,MIN(D69:D71),טבלה13[[#This Row],[מינ קבוע]]),טבלה13[[#This Row],[מינ קבוע]])</f>
        <v>28</v>
      </c>
      <c r="H71">
        <f>IF(OR(טבלה13[[#This Row],[CycleNumber]]&gt;B72,B72=""),IF(טבלה13[[#This Row],[מספר סטייה]]=3,MAX(D69:D71),טבלה13[[#This Row],[מקס קבוע]]),טבלה13[[#This Row],[מקס קבוע]])</f>
        <v>32</v>
      </c>
      <c r="I7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קבוע]]&lt;&gt;E70,1,I70+1),0))</f>
        <v>0</v>
      </c>
      <c r="J71">
        <f>IF(AND(טבלה13[[#This Row],[CycleNumber]]&lt;B72,טבלה13[[#This Row],[מקס קבוע]]&lt;&gt;""),IF(OR(טבלה13[[#This Row],[מספר סטייה]]&lt;I72,AND(טבלה13[[#This Row],[מספר סטייה]]=3,I72=1)),0,1),"")</f>
        <v>1</v>
      </c>
      <c r="K71">
        <f>IF(טבלה13[[#This Row],[מקס קבוע]]&lt;&gt;"",טבלה13[[#This Row],[מקסימום]]-טבלה13[[#This Row],[מינימום]],"")</f>
        <v>4</v>
      </c>
      <c r="L71">
        <f>IF(IFERROR(LOOKUP(טבלה13[[#This Row],[ClientID]],פיבוט!$A$4:$A$121),FALSE)=טבלה13[[#This Row],[ClientID]],1,0)</f>
        <v>1</v>
      </c>
      <c r="M71" t="str">
        <f>IF(OR(טבלה13[[#This Row],[ClientID]]=A72),"",1)</f>
        <v/>
      </c>
      <c r="N71" s="3" t="str">
        <f>IF(טבלה13[[#This Row],[טווח]]&lt;&gt;K70,טבלה13[[#This Row],[טווח]],"")</f>
        <v/>
      </c>
      <c r="O71" s="3" t="str">
        <f>IF(טבלה13[[#This Row],[מניית טווחים]]&lt;&gt;"",IF(OR(30&gt;טבלה13[[#This Row],[מקסימום]],30&lt;טבלה13[[#This Row],[מינימום]]),0,1),"")</f>
        <v/>
      </c>
    </row>
    <row r="72" spans="1:15" x14ac:dyDescent="0.25">
      <c r="A72" t="s">
        <v>8</v>
      </c>
      <c r="B72">
        <v>6</v>
      </c>
      <c r="C72">
        <v>27</v>
      </c>
      <c r="D72">
        <f>טבלה13[[#This Row],[LengthofCycle]]+1</f>
        <v>28</v>
      </c>
      <c r="E72">
        <f>IF(טבלה13[[#This Row],[CycleNumber]]&lt;3,"",IF(טבלה13[[#This Row],[CycleNumber]]=3,MIN(D70:D72),IF(I71=3,MIN(D69:D71),E71)))</f>
        <v>28</v>
      </c>
      <c r="F72">
        <f>IF(טבלה13[[#This Row],[CycleNumber]]&lt;3,"",IF(טבלה13[[#This Row],[CycleNumber]]=3,MAX(D70:D72),IF(I71=3,MAX(D69:D71),F71)))</f>
        <v>32</v>
      </c>
      <c r="G72">
        <f>IF(OR(טבלה13[[#This Row],[CycleNumber]]&gt;B73,B73=""),IF(טבלה13[[#This Row],[מספר סטייה]]=3,MIN(D70:D72),טבלה13[[#This Row],[מינ קבוע]]),טבלה13[[#This Row],[מינ קבוע]])</f>
        <v>28</v>
      </c>
      <c r="H72">
        <f>IF(OR(טבלה13[[#This Row],[CycleNumber]]&gt;B73,B73=""),IF(טבלה13[[#This Row],[מספר סטייה]]=3,MAX(D70:D72),טבלה13[[#This Row],[מקס קבוע]]),טבלה13[[#This Row],[מקס קבוע]])</f>
        <v>32</v>
      </c>
      <c r="I7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קבוע]]&lt;&gt;E71,1,I71+1),0))</f>
        <v>0</v>
      </c>
      <c r="J72">
        <f>IF(AND(טבלה13[[#This Row],[CycleNumber]]&lt;B73,טבלה13[[#This Row],[מקס קבוע]]&lt;&gt;""),IF(OR(טבלה13[[#This Row],[מספר סטייה]]&lt;I73,AND(טבלה13[[#This Row],[מספר סטייה]]=3,I73=1)),0,1),"")</f>
        <v>1</v>
      </c>
      <c r="K72">
        <f>IF(טבלה13[[#This Row],[מקס קבוע]]&lt;&gt;"",טבלה13[[#This Row],[מקסימום]]-טבלה13[[#This Row],[מינימום]],"")</f>
        <v>4</v>
      </c>
      <c r="L72">
        <f>IF(IFERROR(LOOKUP(טבלה13[[#This Row],[ClientID]],פיבוט!$A$4:$A$121),FALSE)=טבלה13[[#This Row],[ClientID]],1,0)</f>
        <v>1</v>
      </c>
      <c r="M72" t="str">
        <f>IF(OR(טבלה13[[#This Row],[ClientID]]=A73),"",1)</f>
        <v/>
      </c>
      <c r="N72" s="3" t="str">
        <f>IF(טבלה13[[#This Row],[טווח]]&lt;&gt;K71,טבלה13[[#This Row],[טווח]],"")</f>
        <v/>
      </c>
      <c r="O72" s="3" t="str">
        <f>IF(טבלה13[[#This Row],[מניית טווחים]]&lt;&gt;"",IF(OR(30&gt;טבלה13[[#This Row],[מקסימום]],30&lt;טבלה13[[#This Row],[מינימום]]),0,1),"")</f>
        <v/>
      </c>
    </row>
    <row r="73" spans="1:15" x14ac:dyDescent="0.25">
      <c r="A73" t="s">
        <v>8</v>
      </c>
      <c r="B73">
        <v>7</v>
      </c>
      <c r="C73">
        <v>27</v>
      </c>
      <c r="D73">
        <f>טבלה13[[#This Row],[LengthofCycle]]+1</f>
        <v>28</v>
      </c>
      <c r="E73">
        <f>IF(טבלה13[[#This Row],[CycleNumber]]&lt;3,"",IF(טבלה13[[#This Row],[CycleNumber]]=3,MIN(D71:D73),IF(I72=3,MIN(D70:D72),E72)))</f>
        <v>28</v>
      </c>
      <c r="F73">
        <f>IF(טבלה13[[#This Row],[CycleNumber]]&lt;3,"",IF(טבלה13[[#This Row],[CycleNumber]]=3,MAX(D71:D73),IF(I72=3,MAX(D70:D72),F72)))</f>
        <v>32</v>
      </c>
      <c r="G73">
        <f>IF(OR(טבלה13[[#This Row],[CycleNumber]]&gt;B74,B74=""),IF(טבלה13[[#This Row],[מספר סטייה]]=3,MIN(D71:D73),טבלה13[[#This Row],[מינ קבוע]]),טבלה13[[#This Row],[מינ קבוע]])</f>
        <v>28</v>
      </c>
      <c r="H73">
        <f>IF(OR(טבלה13[[#This Row],[CycleNumber]]&gt;B74,B74=""),IF(טבלה13[[#This Row],[מספר סטייה]]=3,MAX(D71:D73),טבלה13[[#This Row],[מקס קבוע]]),טבלה13[[#This Row],[מקס קבוע]])</f>
        <v>32</v>
      </c>
      <c r="I7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קבוע]]&lt;&gt;E72,1,I72+1),0))</f>
        <v>0</v>
      </c>
      <c r="J73">
        <f>IF(AND(טבלה13[[#This Row],[CycleNumber]]&lt;B74,טבלה13[[#This Row],[מקס קבוע]]&lt;&gt;""),IF(OR(טבלה13[[#This Row],[מספר סטייה]]&lt;I74,AND(טבלה13[[#This Row],[מספר סטייה]]=3,I74=1)),0,1),"")</f>
        <v>0</v>
      </c>
      <c r="K73">
        <f>IF(טבלה13[[#This Row],[מקס קבוע]]&lt;&gt;"",טבלה13[[#This Row],[מקסימום]]-טבלה13[[#This Row],[מינימום]],"")</f>
        <v>4</v>
      </c>
      <c r="L73">
        <f>IF(IFERROR(LOOKUP(טבלה13[[#This Row],[ClientID]],פיבוט!$A$4:$A$121),FALSE)=טבלה13[[#This Row],[ClientID]],1,0)</f>
        <v>1</v>
      </c>
      <c r="M73" t="str">
        <f>IF(OR(טבלה13[[#This Row],[ClientID]]=A74),"",1)</f>
        <v/>
      </c>
      <c r="N73" s="3" t="str">
        <f>IF(טבלה13[[#This Row],[טווח]]&lt;&gt;K72,טבלה13[[#This Row],[טווח]],"")</f>
        <v/>
      </c>
      <c r="O73" s="3" t="str">
        <f>IF(טבלה13[[#This Row],[מניית טווחים]]&lt;&gt;"",IF(OR(30&gt;טבלה13[[#This Row],[מקסימום]],30&lt;טבלה13[[#This Row],[מינימום]]),0,1),"")</f>
        <v/>
      </c>
    </row>
    <row r="74" spans="1:15" x14ac:dyDescent="0.25">
      <c r="A74" t="s">
        <v>8</v>
      </c>
      <c r="B74">
        <v>8</v>
      </c>
      <c r="C74">
        <v>25</v>
      </c>
      <c r="D74">
        <f>טבלה13[[#This Row],[LengthofCycle]]+1</f>
        <v>26</v>
      </c>
      <c r="E74">
        <f>IF(טבלה13[[#This Row],[CycleNumber]]&lt;3,"",IF(טבלה13[[#This Row],[CycleNumber]]=3,MIN(D72:D74),IF(I73=3,MIN(D71:D73),E73)))</f>
        <v>28</v>
      </c>
      <c r="F74">
        <f>IF(טבלה13[[#This Row],[CycleNumber]]&lt;3,"",IF(טבלה13[[#This Row],[CycleNumber]]=3,MAX(D72:D74),IF(I73=3,MAX(D71:D73),F73)))</f>
        <v>32</v>
      </c>
      <c r="G74">
        <f>IF(OR(טבלה13[[#This Row],[CycleNumber]]&gt;B75,B75=""),IF(טבלה13[[#This Row],[מספר סטייה]]=3,MIN(D72:D74),טבלה13[[#This Row],[מינ קבוע]]),טבלה13[[#This Row],[מינ קבוע]])</f>
        <v>28</v>
      </c>
      <c r="H74">
        <f>IF(OR(טבלה13[[#This Row],[CycleNumber]]&gt;B75,B75=""),IF(טבלה13[[#This Row],[מספר סטייה]]=3,MAX(D72:D74),טבלה13[[#This Row],[מקס קבוע]]),טבלה13[[#This Row],[מקס קבוע]])</f>
        <v>32</v>
      </c>
      <c r="I7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קבוע]]&lt;&gt;E73,1,I73+1),0))</f>
        <v>1</v>
      </c>
      <c r="J74">
        <f>IF(AND(טבלה13[[#This Row],[CycleNumber]]&lt;B75,טבלה13[[#This Row],[מקס קבוע]]&lt;&gt;""),IF(OR(טבלה13[[#This Row],[מספר סטייה]]&lt;I75,AND(טבלה13[[#This Row],[מספר סטייה]]=3,I75=1)),0,1),"")</f>
        <v>0</v>
      </c>
      <c r="K74">
        <f>IF(טבלה13[[#This Row],[מקס קבוע]]&lt;&gt;"",טבלה13[[#This Row],[מקסימום]]-טבלה13[[#This Row],[מינימום]],"")</f>
        <v>4</v>
      </c>
      <c r="L74">
        <f>IF(IFERROR(LOOKUP(טבלה13[[#This Row],[ClientID]],פיבוט!$A$4:$A$121),FALSE)=טבלה13[[#This Row],[ClientID]],1,0)</f>
        <v>1</v>
      </c>
      <c r="M74" t="str">
        <f>IF(OR(טבלה13[[#This Row],[ClientID]]=A75),"",1)</f>
        <v/>
      </c>
      <c r="N74" s="3" t="str">
        <f>IF(טבלה13[[#This Row],[טווח]]&lt;&gt;K73,טבלה13[[#This Row],[טווח]],"")</f>
        <v/>
      </c>
      <c r="O74" s="3" t="str">
        <f>IF(טבלה13[[#This Row],[מניית טווחים]]&lt;&gt;"",IF(OR(30&gt;טבלה13[[#This Row],[מקסימום]],30&lt;טבלה13[[#This Row],[מינימום]]),0,1),"")</f>
        <v/>
      </c>
    </row>
    <row r="75" spans="1:15" x14ac:dyDescent="0.25">
      <c r="A75" t="s">
        <v>8</v>
      </c>
      <c r="B75">
        <v>9</v>
      </c>
      <c r="C75">
        <v>24</v>
      </c>
      <c r="D75">
        <f>טבלה13[[#This Row],[LengthofCycle]]+1</f>
        <v>25</v>
      </c>
      <c r="E75">
        <f>IF(טבלה13[[#This Row],[CycleNumber]]&lt;3,"",IF(טבלה13[[#This Row],[CycleNumber]]=3,MIN(D73:D75),IF(I74=3,MIN(D72:D74),E74)))</f>
        <v>28</v>
      </c>
      <c r="F75">
        <f>IF(טבלה13[[#This Row],[CycleNumber]]&lt;3,"",IF(טבלה13[[#This Row],[CycleNumber]]=3,MAX(D73:D75),IF(I74=3,MAX(D72:D74),F74)))</f>
        <v>32</v>
      </c>
      <c r="G75">
        <f>IF(OR(טבלה13[[#This Row],[CycleNumber]]&gt;B76,B76=""),IF(טבלה13[[#This Row],[מספר סטייה]]=3,MIN(D73:D75),טבלה13[[#This Row],[מינ קבוע]]),טבלה13[[#This Row],[מינ קבוע]])</f>
        <v>28</v>
      </c>
      <c r="H75">
        <f>IF(OR(טבלה13[[#This Row],[CycleNumber]]&gt;B76,B76=""),IF(טבלה13[[#This Row],[מספר סטייה]]=3,MAX(D73:D75),טבלה13[[#This Row],[מקס קבוע]]),טבלה13[[#This Row],[מקס קבוע]])</f>
        <v>32</v>
      </c>
      <c r="I7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קבוע]]&lt;&gt;E74,1,I74+1),0))</f>
        <v>2</v>
      </c>
      <c r="J75">
        <f>IF(AND(טבלה13[[#This Row],[CycleNumber]]&lt;B76,טבלה13[[#This Row],[מקס קבוע]]&lt;&gt;""),IF(OR(טבלה13[[#This Row],[מספר סטייה]]&lt;I76,AND(טבלה13[[#This Row],[מספר סטייה]]=3,I76=1)),0,1),"")</f>
        <v>0</v>
      </c>
      <c r="K75">
        <f>IF(טבלה13[[#This Row],[מקס קבוע]]&lt;&gt;"",טבלה13[[#This Row],[מקסימום]]-טבלה13[[#This Row],[מינימום]],"")</f>
        <v>4</v>
      </c>
      <c r="L75">
        <f>IF(IFERROR(LOOKUP(טבלה13[[#This Row],[ClientID]],פיבוט!$A$4:$A$121),FALSE)=טבלה13[[#This Row],[ClientID]],1,0)</f>
        <v>1</v>
      </c>
      <c r="M75" t="str">
        <f>IF(OR(טבלה13[[#This Row],[ClientID]]=A76),"",1)</f>
        <v/>
      </c>
      <c r="N75" s="3" t="str">
        <f>IF(טבלה13[[#This Row],[טווח]]&lt;&gt;K74,טבלה13[[#This Row],[טווח]],"")</f>
        <v/>
      </c>
      <c r="O75" s="3" t="str">
        <f>IF(טבלה13[[#This Row],[מניית טווחים]]&lt;&gt;"",IF(OR(30&gt;טבלה13[[#This Row],[מקסימום]],30&lt;טבלה13[[#This Row],[מינימום]]),0,1),"")</f>
        <v/>
      </c>
    </row>
    <row r="76" spans="1:15" x14ac:dyDescent="0.25">
      <c r="A76" t="s">
        <v>8</v>
      </c>
      <c r="B76">
        <v>10</v>
      </c>
      <c r="C76">
        <v>18</v>
      </c>
      <c r="D76">
        <f>טבלה13[[#This Row],[LengthofCycle]]+1</f>
        <v>19</v>
      </c>
      <c r="E76">
        <f>IF(טבלה13[[#This Row],[CycleNumber]]&lt;3,"",IF(טבלה13[[#This Row],[CycleNumber]]=3,MIN(D74:D76),IF(I75=3,MIN(D73:D75),E75)))</f>
        <v>28</v>
      </c>
      <c r="F76">
        <f>IF(טבלה13[[#This Row],[CycleNumber]]&lt;3,"",IF(טבלה13[[#This Row],[CycleNumber]]=3,MAX(D74:D76),IF(I75=3,MAX(D73:D75),F75)))</f>
        <v>32</v>
      </c>
      <c r="G76">
        <f>IF(OR(טבלה13[[#This Row],[CycleNumber]]&gt;B77,B77=""),IF(טבלה13[[#This Row],[מספר סטייה]]=3,MIN(D74:D76),טבלה13[[#This Row],[מינ קבוע]]),טבלה13[[#This Row],[מינ קבוע]])</f>
        <v>28</v>
      </c>
      <c r="H76">
        <f>IF(OR(טבלה13[[#This Row],[CycleNumber]]&gt;B77,B77=""),IF(טבלה13[[#This Row],[מספר סטייה]]=3,MAX(D74:D76),טבלה13[[#This Row],[מקס קבוע]]),טבלה13[[#This Row],[מקס קבוע]])</f>
        <v>32</v>
      </c>
      <c r="I7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קבוע]]&lt;&gt;E75,1,I75+1),0))</f>
        <v>3</v>
      </c>
      <c r="J76">
        <f>IF(AND(טבלה13[[#This Row],[CycleNumber]]&lt;B77,טבלה13[[#This Row],[מקס קבוע]]&lt;&gt;""),IF(OR(טבלה13[[#This Row],[מספר סטייה]]&lt;I77,AND(טבלה13[[#This Row],[מספר סטייה]]=3,I77=1)),0,1),"")</f>
        <v>0</v>
      </c>
      <c r="K76">
        <f>IF(טבלה13[[#This Row],[מקס קבוע]]&lt;&gt;"",טבלה13[[#This Row],[מקסימום]]-טבלה13[[#This Row],[מינימום]],"")</f>
        <v>4</v>
      </c>
      <c r="L76">
        <f>IF(IFERROR(LOOKUP(טבלה13[[#This Row],[ClientID]],פיבוט!$A$4:$A$121),FALSE)=טבלה13[[#This Row],[ClientID]],1,0)</f>
        <v>1</v>
      </c>
      <c r="M76" t="str">
        <f>IF(OR(טבלה13[[#This Row],[ClientID]]=A77),"",1)</f>
        <v/>
      </c>
      <c r="N76" s="3" t="str">
        <f>IF(טבלה13[[#This Row],[טווח]]&lt;&gt;K75,טבלה13[[#This Row],[טווח]],"")</f>
        <v/>
      </c>
      <c r="O76" s="3" t="str">
        <f>IF(טבלה13[[#This Row],[מניית טווחים]]&lt;&gt;"",IF(OR(30&gt;טבלה13[[#This Row],[מקסימום]],30&lt;טבלה13[[#This Row],[מינימום]]),0,1),"")</f>
        <v/>
      </c>
    </row>
    <row r="77" spans="1:15" x14ac:dyDescent="0.25">
      <c r="A77" t="s">
        <v>8</v>
      </c>
      <c r="B77">
        <v>11</v>
      </c>
      <c r="C77">
        <v>26</v>
      </c>
      <c r="D77">
        <f>טבלה13[[#This Row],[LengthofCycle]]+1</f>
        <v>27</v>
      </c>
      <c r="E77">
        <f>IF(טבלה13[[#This Row],[CycleNumber]]&lt;3,"",IF(טבלה13[[#This Row],[CycleNumber]]=3,MIN(D75:D77),IF(I76=3,MIN(D74:D76),E76)))</f>
        <v>19</v>
      </c>
      <c r="F77">
        <f>IF(טבלה13[[#This Row],[CycleNumber]]&lt;3,"",IF(טבלה13[[#This Row],[CycleNumber]]=3,MAX(D75:D77),IF(I76=3,MAX(D74:D76),F76)))</f>
        <v>26</v>
      </c>
      <c r="G77">
        <f>IF(OR(טבלה13[[#This Row],[CycleNumber]]&gt;B78,B78=""),IF(טבלה13[[#This Row],[מספר סטייה]]=3,MIN(D75:D77),טבלה13[[#This Row],[מינ קבוע]]),טבלה13[[#This Row],[מינ קבוע]])</f>
        <v>19</v>
      </c>
      <c r="H77">
        <f>IF(OR(טבלה13[[#This Row],[CycleNumber]]&gt;B78,B78=""),IF(טבלה13[[#This Row],[מספר סטייה]]=3,MAX(D75:D77),טבלה13[[#This Row],[מקס קבוע]]),טבלה13[[#This Row],[מקס קבוע]])</f>
        <v>26</v>
      </c>
      <c r="I7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קבוע]]&lt;&gt;E76,1,I76+1),0))</f>
        <v>1</v>
      </c>
      <c r="J77">
        <f>IF(AND(טבלה13[[#This Row],[CycleNumber]]&lt;B78,טבלה13[[#This Row],[מקס קבוע]]&lt;&gt;""),IF(OR(טבלה13[[#This Row],[מספר סטייה]]&lt;I78,AND(טבלה13[[#This Row],[מספר סטייה]]=3,I78=1)),0,1),"")</f>
        <v>1</v>
      </c>
      <c r="K77">
        <f>IF(טבלה13[[#This Row],[מקס קבוע]]&lt;&gt;"",טבלה13[[#This Row],[מקסימום]]-טבלה13[[#This Row],[מינימום]],"")</f>
        <v>7</v>
      </c>
      <c r="L77">
        <f>IF(IFERROR(LOOKUP(טבלה13[[#This Row],[ClientID]],פיבוט!$A$4:$A$121),FALSE)=טבלה13[[#This Row],[ClientID]],1,0)</f>
        <v>1</v>
      </c>
      <c r="M77" t="str">
        <f>IF(OR(טבלה13[[#This Row],[ClientID]]=A78),"",1)</f>
        <v/>
      </c>
      <c r="N77" s="3">
        <f>IF(טבלה13[[#This Row],[טווח]]&lt;&gt;K76,טבלה13[[#This Row],[טווח]],"")</f>
        <v>7</v>
      </c>
      <c r="O77" s="3">
        <f>IF(טבלה13[[#This Row],[מניית טווחים]]&lt;&gt;"",IF(OR(30&gt;טבלה13[[#This Row],[מקסימום]],30&lt;טבלה13[[#This Row],[מינימום]]),0,1),"")</f>
        <v>0</v>
      </c>
    </row>
    <row r="78" spans="1:15" x14ac:dyDescent="0.25">
      <c r="A78" t="s">
        <v>8</v>
      </c>
      <c r="B78">
        <v>12</v>
      </c>
      <c r="C78">
        <v>24</v>
      </c>
      <c r="D78">
        <f>טבלה13[[#This Row],[LengthofCycle]]+1</f>
        <v>25</v>
      </c>
      <c r="E78">
        <f>IF(טבלה13[[#This Row],[CycleNumber]]&lt;3,"",IF(טבלה13[[#This Row],[CycleNumber]]=3,MIN(D76:D78),IF(I77=3,MIN(D75:D77),E77)))</f>
        <v>19</v>
      </c>
      <c r="F78">
        <f>IF(טבלה13[[#This Row],[CycleNumber]]&lt;3,"",IF(טבלה13[[#This Row],[CycleNumber]]=3,MAX(D76:D78),IF(I77=3,MAX(D75:D77),F77)))</f>
        <v>26</v>
      </c>
      <c r="G78">
        <f>IF(OR(טבלה13[[#This Row],[CycleNumber]]&gt;B79,B79=""),IF(טבלה13[[#This Row],[מספר סטייה]]=3,MIN(D76:D78),טבלה13[[#This Row],[מינ קבוע]]),טבלה13[[#This Row],[מינ קבוע]])</f>
        <v>19</v>
      </c>
      <c r="H78">
        <f>IF(OR(טבלה13[[#This Row],[CycleNumber]]&gt;B79,B79=""),IF(טבלה13[[#This Row],[מספר סטייה]]=3,MAX(D76:D78),טבלה13[[#This Row],[מקס קבוע]]),טבלה13[[#This Row],[מקס קבוע]])</f>
        <v>26</v>
      </c>
      <c r="I7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קבוע]]&lt;&gt;E77,1,I77+1),0))</f>
        <v>0</v>
      </c>
      <c r="J78">
        <f>IF(AND(טבלה13[[#This Row],[CycleNumber]]&lt;B79,טבלה13[[#This Row],[מקס קבוע]]&lt;&gt;""),IF(OR(טבלה13[[#This Row],[מספר סטייה]]&lt;I79,AND(טבלה13[[#This Row],[מספר סטייה]]=3,I79=1)),0,1),"")</f>
        <v>0</v>
      </c>
      <c r="K78">
        <f>IF(טבלה13[[#This Row],[מקס קבוע]]&lt;&gt;"",טבלה13[[#This Row],[מקסימום]]-טבלה13[[#This Row],[מינימום]],"")</f>
        <v>7</v>
      </c>
      <c r="L78">
        <f>IF(IFERROR(LOOKUP(טבלה13[[#This Row],[ClientID]],פיבוט!$A$4:$A$121),FALSE)=טבלה13[[#This Row],[ClientID]],1,0)</f>
        <v>1</v>
      </c>
      <c r="M78" t="str">
        <f>IF(OR(טבלה13[[#This Row],[ClientID]]=A79),"",1)</f>
        <v/>
      </c>
      <c r="N78" s="3" t="str">
        <f>IF(טבלה13[[#This Row],[טווח]]&lt;&gt;K77,טבלה13[[#This Row],[טווח]],"")</f>
        <v/>
      </c>
      <c r="O78" s="3" t="str">
        <f>IF(טבלה13[[#This Row],[מניית טווחים]]&lt;&gt;"",IF(OR(30&gt;טבלה13[[#This Row],[מקסימום]],30&lt;טבלה13[[#This Row],[מינימום]]),0,1),"")</f>
        <v/>
      </c>
    </row>
    <row r="79" spans="1:15" x14ac:dyDescent="0.25">
      <c r="A79" t="s">
        <v>8</v>
      </c>
      <c r="B79">
        <v>13</v>
      </c>
      <c r="C79">
        <v>27</v>
      </c>
      <c r="D79">
        <f>טבלה13[[#This Row],[LengthofCycle]]+1</f>
        <v>28</v>
      </c>
      <c r="E79">
        <f>IF(טבלה13[[#This Row],[CycleNumber]]&lt;3,"",IF(טבלה13[[#This Row],[CycleNumber]]=3,MIN(D77:D79),IF(I78=3,MIN(D76:D78),E78)))</f>
        <v>19</v>
      </c>
      <c r="F79">
        <f>IF(טבלה13[[#This Row],[CycleNumber]]&lt;3,"",IF(טבלה13[[#This Row],[CycleNumber]]=3,MAX(D77:D79),IF(I78=3,MAX(D76:D78),F78)))</f>
        <v>26</v>
      </c>
      <c r="G79">
        <f>IF(OR(טבלה13[[#This Row],[CycleNumber]]&gt;B80,B80=""),IF(טבלה13[[#This Row],[מספר סטייה]]=3,MIN(D77:D79),טבלה13[[#This Row],[מינ קבוע]]),טבלה13[[#This Row],[מינ קבוע]])</f>
        <v>19</v>
      </c>
      <c r="H79">
        <f>IF(OR(טבלה13[[#This Row],[CycleNumber]]&gt;B80,B80=""),IF(טבלה13[[#This Row],[מספר סטייה]]=3,MAX(D77:D79),טבלה13[[#This Row],[מקס קבוע]]),טבלה13[[#This Row],[מקס קבוע]])</f>
        <v>26</v>
      </c>
      <c r="I7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קבוע]]&lt;&gt;E78,1,I78+1),0))</f>
        <v>1</v>
      </c>
      <c r="J79">
        <f>IF(AND(טבלה13[[#This Row],[CycleNumber]]&lt;B80,טבלה13[[#This Row],[מקס קבוע]]&lt;&gt;""),IF(OR(טבלה13[[#This Row],[מספר סטייה]]&lt;I80,AND(טבלה13[[#This Row],[מספר סטייה]]=3,I80=1)),0,1),"")</f>
        <v>0</v>
      </c>
      <c r="K79">
        <f>IF(טבלה13[[#This Row],[מקס קבוע]]&lt;&gt;"",טבלה13[[#This Row],[מקסימום]]-טבלה13[[#This Row],[מינימום]],"")</f>
        <v>7</v>
      </c>
      <c r="L79">
        <f>IF(IFERROR(LOOKUP(טבלה13[[#This Row],[ClientID]],פיבוט!$A$4:$A$121),FALSE)=טבלה13[[#This Row],[ClientID]],1,0)</f>
        <v>1</v>
      </c>
      <c r="M79" t="str">
        <f>IF(OR(טבלה13[[#This Row],[ClientID]]=A80),"",1)</f>
        <v/>
      </c>
      <c r="N79" s="3" t="str">
        <f>IF(טבלה13[[#This Row],[טווח]]&lt;&gt;K78,טבלה13[[#This Row],[טווח]],"")</f>
        <v/>
      </c>
      <c r="O79" s="3" t="str">
        <f>IF(טבלה13[[#This Row],[מניית טווחים]]&lt;&gt;"",IF(OR(30&gt;טבלה13[[#This Row],[מקסימום]],30&lt;טבלה13[[#This Row],[מינימום]]),0,1),"")</f>
        <v/>
      </c>
    </row>
    <row r="80" spans="1:15" x14ac:dyDescent="0.25">
      <c r="A80" t="s">
        <v>8</v>
      </c>
      <c r="B80">
        <v>14</v>
      </c>
      <c r="C80">
        <v>26</v>
      </c>
      <c r="D80">
        <f>טבלה13[[#This Row],[LengthofCycle]]+1</f>
        <v>27</v>
      </c>
      <c r="E80">
        <f>IF(טבלה13[[#This Row],[CycleNumber]]&lt;3,"",IF(טבלה13[[#This Row],[CycleNumber]]=3,MIN(D78:D80),IF(I79=3,MIN(D77:D79),E79)))</f>
        <v>19</v>
      </c>
      <c r="F80">
        <f>IF(טבלה13[[#This Row],[CycleNumber]]&lt;3,"",IF(טבלה13[[#This Row],[CycleNumber]]=3,MAX(D78:D80),IF(I79=3,MAX(D77:D79),F79)))</f>
        <v>26</v>
      </c>
      <c r="G80">
        <f>IF(OR(טבלה13[[#This Row],[CycleNumber]]&gt;B81,B81=""),IF(טבלה13[[#This Row],[מספר סטייה]]=3,MIN(D78:D80),טבלה13[[#This Row],[מינ קבוע]]),טבלה13[[#This Row],[מינ קבוע]])</f>
        <v>19</v>
      </c>
      <c r="H80">
        <f>IF(OR(טבלה13[[#This Row],[CycleNumber]]&gt;B81,B81=""),IF(טבלה13[[#This Row],[מספר סטייה]]=3,MAX(D78:D80),טבלה13[[#This Row],[מקס קבוע]]),טבלה13[[#This Row],[מקס קבוע]])</f>
        <v>26</v>
      </c>
      <c r="I8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קבוע]]&lt;&gt;E79,1,I79+1),0))</f>
        <v>2</v>
      </c>
      <c r="J80">
        <f>IF(AND(טבלה13[[#This Row],[CycleNumber]]&lt;B81,טבלה13[[#This Row],[מקס קבוע]]&lt;&gt;""),IF(OR(טבלה13[[#This Row],[מספר סטייה]]&lt;I81,AND(טבלה13[[#This Row],[מספר סטייה]]=3,I81=1)),0,1),"")</f>
        <v>1</v>
      </c>
      <c r="K80">
        <f>IF(טבלה13[[#This Row],[מקס קבוע]]&lt;&gt;"",טבלה13[[#This Row],[מקסימום]]-טבלה13[[#This Row],[מינימום]],"")</f>
        <v>7</v>
      </c>
      <c r="L80">
        <f>IF(IFERROR(LOOKUP(טבלה13[[#This Row],[ClientID]],פיבוט!$A$4:$A$121),FALSE)=טבלה13[[#This Row],[ClientID]],1,0)</f>
        <v>1</v>
      </c>
      <c r="M80" t="str">
        <f>IF(OR(טבלה13[[#This Row],[ClientID]]=A81),"",1)</f>
        <v/>
      </c>
      <c r="N80" s="3" t="str">
        <f>IF(טבלה13[[#This Row],[טווח]]&lt;&gt;K79,טבלה13[[#This Row],[טווח]],"")</f>
        <v/>
      </c>
      <c r="O80" s="3" t="str">
        <f>IF(טבלה13[[#This Row],[מניית טווחים]]&lt;&gt;"",IF(OR(30&gt;טבלה13[[#This Row],[מקסימום]],30&lt;טבלה13[[#This Row],[מינימום]]),0,1),"")</f>
        <v/>
      </c>
    </row>
    <row r="81" spans="1:15" x14ac:dyDescent="0.25">
      <c r="A81" t="s">
        <v>8</v>
      </c>
      <c r="B81">
        <v>15</v>
      </c>
      <c r="C81">
        <v>24</v>
      </c>
      <c r="D81">
        <f>טבלה13[[#This Row],[LengthofCycle]]+1</f>
        <v>25</v>
      </c>
      <c r="E81">
        <f>IF(טבלה13[[#This Row],[CycleNumber]]&lt;3,"",IF(טבלה13[[#This Row],[CycleNumber]]=3,MIN(D79:D81),IF(I80=3,MIN(D78:D80),E80)))</f>
        <v>19</v>
      </c>
      <c r="F81">
        <f>IF(טבלה13[[#This Row],[CycleNumber]]&lt;3,"",IF(טבלה13[[#This Row],[CycleNumber]]=3,MAX(D79:D81),IF(I80=3,MAX(D78:D80),F80)))</f>
        <v>26</v>
      </c>
      <c r="G81">
        <f>IF(OR(טבלה13[[#This Row],[CycleNumber]]&gt;B82,B82=""),IF(טבלה13[[#This Row],[מספר סטייה]]=3,MIN(D79:D81),טבלה13[[#This Row],[מינ קבוע]]),טבלה13[[#This Row],[מינ קבוע]])</f>
        <v>19</v>
      </c>
      <c r="H81">
        <f>IF(OR(טבלה13[[#This Row],[CycleNumber]]&gt;B82,B82=""),IF(טבלה13[[#This Row],[מספר סטייה]]=3,MAX(D79:D81),טבלה13[[#This Row],[מקס קבוע]]),טבלה13[[#This Row],[מקס קבוע]])</f>
        <v>26</v>
      </c>
      <c r="I8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קבוע]]&lt;&gt;E80,1,I80+1),0))</f>
        <v>0</v>
      </c>
      <c r="J81">
        <f>IF(AND(טבלה13[[#This Row],[CycleNumber]]&lt;B82,טבלה13[[#This Row],[מקס קבוע]]&lt;&gt;""),IF(OR(טבלה13[[#This Row],[מספר סטייה]]&lt;I82,AND(טבלה13[[#This Row],[מספר סטייה]]=3,I82=1)),0,1),"")</f>
        <v>0</v>
      </c>
      <c r="K81">
        <f>IF(טבלה13[[#This Row],[מקס קבוע]]&lt;&gt;"",טבלה13[[#This Row],[מקסימום]]-טבלה13[[#This Row],[מינימום]],"")</f>
        <v>7</v>
      </c>
      <c r="L81">
        <f>IF(IFERROR(LOOKUP(טבלה13[[#This Row],[ClientID]],פיבוט!$A$4:$A$121),FALSE)=טבלה13[[#This Row],[ClientID]],1,0)</f>
        <v>1</v>
      </c>
      <c r="M81" t="str">
        <f>IF(OR(טבלה13[[#This Row],[ClientID]]=A82),"",1)</f>
        <v/>
      </c>
      <c r="N81" s="3" t="str">
        <f>IF(טבלה13[[#This Row],[טווח]]&lt;&gt;K80,טבלה13[[#This Row],[טווח]],"")</f>
        <v/>
      </c>
      <c r="O81" s="3" t="str">
        <f>IF(טבלה13[[#This Row],[מניית טווחים]]&lt;&gt;"",IF(OR(30&gt;טבלה13[[#This Row],[מקסימום]],30&lt;טבלה13[[#This Row],[מינימום]]),0,1),"")</f>
        <v/>
      </c>
    </row>
    <row r="82" spans="1:15" x14ac:dyDescent="0.25">
      <c r="A82" t="s">
        <v>8</v>
      </c>
      <c r="B82">
        <v>16</v>
      </c>
      <c r="C82">
        <v>26</v>
      </c>
      <c r="D82">
        <f>טבלה13[[#This Row],[LengthofCycle]]+1</f>
        <v>27</v>
      </c>
      <c r="E82">
        <f>IF(טבלה13[[#This Row],[CycleNumber]]&lt;3,"",IF(טבלה13[[#This Row],[CycleNumber]]=3,MIN(D80:D82),IF(I81=3,MIN(D79:D81),E81)))</f>
        <v>19</v>
      </c>
      <c r="F82">
        <f>IF(טבלה13[[#This Row],[CycleNumber]]&lt;3,"",IF(טבלה13[[#This Row],[CycleNumber]]=3,MAX(D80:D82),IF(I81=3,MAX(D79:D81),F81)))</f>
        <v>26</v>
      </c>
      <c r="G82">
        <f>IF(OR(טבלה13[[#This Row],[CycleNumber]]&gt;B83,B83=""),IF(טבלה13[[#This Row],[מספר סטייה]]=3,MIN(D80:D82),טבלה13[[#This Row],[מינ קבוע]]),טבלה13[[#This Row],[מינ קבוע]])</f>
        <v>19</v>
      </c>
      <c r="H82">
        <f>IF(OR(טבלה13[[#This Row],[CycleNumber]]&gt;B83,B83=""),IF(טבלה13[[#This Row],[מספר סטייה]]=3,MAX(D80:D82),טבלה13[[#This Row],[מקס קבוע]]),טבלה13[[#This Row],[מקס קבוע]])</f>
        <v>26</v>
      </c>
      <c r="I8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קבוע]]&lt;&gt;E81,1,I81+1),0))</f>
        <v>1</v>
      </c>
      <c r="J82" t="str">
        <f>IF(AND(טבלה13[[#This Row],[CycleNumber]]&lt;B83,טבלה13[[#This Row],[מקס קבוע]]&lt;&gt;""),IF(OR(טבלה13[[#This Row],[מספר סטייה]]&lt;I83,AND(טבלה13[[#This Row],[מספר סטייה]]=3,I83=1)),0,1),"")</f>
        <v/>
      </c>
      <c r="K82">
        <f>IF(טבלה13[[#This Row],[מקס קבוע]]&lt;&gt;"",טבלה13[[#This Row],[מקסימום]]-טבלה13[[#This Row],[מינימום]],"")</f>
        <v>7</v>
      </c>
      <c r="L82">
        <f>IF(IFERROR(LOOKUP(טבלה13[[#This Row],[ClientID]],פיבוט!$A$4:$A$121),FALSE)=טבלה13[[#This Row],[ClientID]],1,0)</f>
        <v>1</v>
      </c>
      <c r="M82">
        <f>IF(OR(טבלה13[[#This Row],[ClientID]]=A83),"",1)</f>
        <v>1</v>
      </c>
      <c r="N82" s="3" t="str">
        <f>IF(טבלה13[[#This Row],[טווח]]&lt;&gt;K81,טבלה13[[#This Row],[טווח]],"")</f>
        <v/>
      </c>
      <c r="O82" s="3" t="str">
        <f>IF(טבלה13[[#This Row],[מניית טווחים]]&lt;&gt;"",IF(OR(30&gt;טבלה13[[#This Row],[מקסימום]],30&lt;טבלה13[[#This Row],[מינימום]]),0,1),"")</f>
        <v/>
      </c>
    </row>
    <row r="83" spans="1:15" x14ac:dyDescent="0.25">
      <c r="A83" t="s">
        <v>9</v>
      </c>
      <c r="B83">
        <v>1</v>
      </c>
      <c r="C83">
        <v>25</v>
      </c>
      <c r="D83">
        <f>טבלה13[[#This Row],[LengthofCycle]]+1</f>
        <v>26</v>
      </c>
      <c r="E83" t="str">
        <f>IF(טבלה13[[#This Row],[CycleNumber]]&lt;3,"",IF(טבלה13[[#This Row],[CycleNumber]]=3,MIN(D81:D83),IF(I82=3,MIN(D80:D82),E82)))</f>
        <v/>
      </c>
      <c r="F83" t="str">
        <f>IF(טבלה13[[#This Row],[CycleNumber]]&lt;3,"",IF(טבלה13[[#This Row],[CycleNumber]]=3,MAX(D81:D83),IF(I82=3,MAX(D80:D82),F82)))</f>
        <v/>
      </c>
      <c r="G83" t="str">
        <f>IF(OR(טבלה13[[#This Row],[CycleNumber]]&gt;B84,B84=""),IF(טבלה13[[#This Row],[מספר סטייה]]=3,MIN(D81:D83),טבלה13[[#This Row],[מינ קבוע]]),טבלה13[[#This Row],[מינ קבוע]])</f>
        <v/>
      </c>
      <c r="H83" t="str">
        <f>IF(OR(טבלה13[[#This Row],[CycleNumber]]&gt;B84,B84=""),IF(טבלה13[[#This Row],[מספר סטייה]]=3,MAX(D81:D83),טבלה13[[#This Row],[מקס קבוע]]),טבלה13[[#This Row],[מקס קבוע]])</f>
        <v/>
      </c>
      <c r="I8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קבוע]]&lt;&gt;E82,1,I82+1),0))</f>
        <v/>
      </c>
      <c r="J83" t="str">
        <f>IF(AND(טבלה13[[#This Row],[CycleNumber]]&lt;B84,טבלה13[[#This Row],[מקס קבוע]]&lt;&gt;""),IF(OR(טבלה13[[#This Row],[מספר סטייה]]&lt;I84,AND(טבלה13[[#This Row],[מספר סטייה]]=3,I84=1)),0,1),"")</f>
        <v/>
      </c>
      <c r="K83" t="str">
        <f>IF(טבלה13[[#This Row],[מקס קבוע]]&lt;&gt;"",טבלה13[[#This Row],[מקסימום]]-טבלה13[[#This Row],[מינימום]],"")</f>
        <v/>
      </c>
      <c r="L83">
        <f>IF(IFERROR(LOOKUP(טבלה13[[#This Row],[ClientID]],פיבוט!$A$4:$A$121),FALSE)=טבלה13[[#This Row],[ClientID]],1,0)</f>
        <v>1</v>
      </c>
      <c r="M83" t="str">
        <f>IF(OR(טבלה13[[#This Row],[ClientID]]=A84),"",1)</f>
        <v/>
      </c>
      <c r="N83" s="3" t="str">
        <f>IF(טבלה13[[#This Row],[טווח]]&lt;&gt;K82,טבלה13[[#This Row],[טווח]],"")</f>
        <v/>
      </c>
      <c r="O83" s="3" t="str">
        <f>IF(טבלה13[[#This Row],[מניית טווחים]]&lt;&gt;"",IF(OR(30&gt;טבלה13[[#This Row],[מקסימום]],30&lt;טבלה13[[#This Row],[מינימום]]),0,1),"")</f>
        <v/>
      </c>
    </row>
    <row r="84" spans="1:15" x14ac:dyDescent="0.25">
      <c r="A84" t="s">
        <v>9</v>
      </c>
      <c r="B84">
        <v>2</v>
      </c>
      <c r="C84">
        <v>30</v>
      </c>
      <c r="D84">
        <f>טבלה13[[#This Row],[LengthofCycle]]+1</f>
        <v>31</v>
      </c>
      <c r="E84" t="str">
        <f>IF(טבלה13[[#This Row],[CycleNumber]]&lt;3,"",IF(טבלה13[[#This Row],[CycleNumber]]=3,MIN(D82:D84),IF(I83=3,MIN(D81:D83),E83)))</f>
        <v/>
      </c>
      <c r="F84" t="str">
        <f>IF(טבלה13[[#This Row],[CycleNumber]]&lt;3,"",IF(טבלה13[[#This Row],[CycleNumber]]=3,MAX(D82:D84),IF(I83=3,MAX(D81:D83),F83)))</f>
        <v/>
      </c>
      <c r="G84" t="str">
        <f>IF(OR(טבלה13[[#This Row],[CycleNumber]]&gt;B85,B85=""),IF(טבלה13[[#This Row],[מספר סטייה]]=3,MIN(D82:D84),טבלה13[[#This Row],[מינ קבוע]]),טבלה13[[#This Row],[מינ קבוע]])</f>
        <v/>
      </c>
      <c r="H84" t="str">
        <f>IF(OR(טבלה13[[#This Row],[CycleNumber]]&gt;B85,B85=""),IF(טבלה13[[#This Row],[מספר סטייה]]=3,MAX(D82:D84),טבלה13[[#This Row],[מקס קבוע]]),טבלה13[[#This Row],[מקס קבוע]])</f>
        <v/>
      </c>
      <c r="I8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קבוע]]&lt;&gt;E83,1,I83+1),0))</f>
        <v/>
      </c>
      <c r="J84" t="str">
        <f>IF(AND(טבלה13[[#This Row],[CycleNumber]]&lt;B85,טבלה13[[#This Row],[מקס קבוע]]&lt;&gt;""),IF(OR(טבלה13[[#This Row],[מספר סטייה]]&lt;I85,AND(טבלה13[[#This Row],[מספר סטייה]]=3,I85=1)),0,1),"")</f>
        <v/>
      </c>
      <c r="K84" t="str">
        <f>IF(טבלה13[[#This Row],[מקס קבוע]]&lt;&gt;"",טבלה13[[#This Row],[מקסימום]]-טבלה13[[#This Row],[מינימום]],"")</f>
        <v/>
      </c>
      <c r="L84">
        <f>IF(IFERROR(LOOKUP(טבלה13[[#This Row],[ClientID]],פיבוט!$A$4:$A$121),FALSE)=טבלה13[[#This Row],[ClientID]],1,0)</f>
        <v>1</v>
      </c>
      <c r="M84" t="str">
        <f>IF(OR(טבלה13[[#This Row],[ClientID]]=A85),"",1)</f>
        <v/>
      </c>
      <c r="N84" s="3" t="str">
        <f>IF(טבלה13[[#This Row],[טווח]]&lt;&gt;K83,טבלה13[[#This Row],[טווח]],"")</f>
        <v/>
      </c>
      <c r="O84" s="3" t="str">
        <f>IF(טבלה13[[#This Row],[מניית טווחים]]&lt;&gt;"",IF(OR(30&gt;טבלה13[[#This Row],[מקסימום]],30&lt;טבלה13[[#This Row],[מינימום]]),0,1),"")</f>
        <v/>
      </c>
    </row>
    <row r="85" spans="1:15" x14ac:dyDescent="0.25">
      <c r="A85" t="s">
        <v>9</v>
      </c>
      <c r="B85">
        <v>3</v>
      </c>
      <c r="C85">
        <v>26</v>
      </c>
      <c r="D85">
        <f>טבלה13[[#This Row],[LengthofCycle]]+1</f>
        <v>27</v>
      </c>
      <c r="E85">
        <f>IF(טבלה13[[#This Row],[CycleNumber]]&lt;3,"",IF(טבלה13[[#This Row],[CycleNumber]]=3,MIN(D83:D85),IF(I84=3,MIN(D82:D84),E84)))</f>
        <v>26</v>
      </c>
      <c r="F85">
        <f>IF(טבלה13[[#This Row],[CycleNumber]]&lt;3,"",IF(טבלה13[[#This Row],[CycleNumber]]=3,MAX(D83:D85),IF(I84=3,MAX(D82:D84),F84)))</f>
        <v>31</v>
      </c>
      <c r="G85">
        <f>IF(OR(טבלה13[[#This Row],[CycleNumber]]&gt;B86,B86=""),IF(טבלה13[[#This Row],[מספר סטייה]]=3,MIN(D83:D85),טבלה13[[#This Row],[מינ קבוע]]),טבלה13[[#This Row],[מינ קבוע]])</f>
        <v>26</v>
      </c>
      <c r="H85">
        <f>IF(OR(טבלה13[[#This Row],[CycleNumber]]&gt;B86,B86=""),IF(טבלה13[[#This Row],[מספר סטייה]]=3,MAX(D83:D85),טבלה13[[#This Row],[מקס קבוע]]),טבלה13[[#This Row],[מקס קבוע]])</f>
        <v>31</v>
      </c>
      <c r="I8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קבוע]]&lt;&gt;E84,1,I84+1),0))</f>
        <v>0</v>
      </c>
      <c r="J85">
        <f>IF(AND(טבלה13[[#This Row],[CycleNumber]]&lt;B86,טבלה13[[#This Row],[מקס קבוע]]&lt;&gt;""),IF(OR(טבלה13[[#This Row],[מספר סטייה]]&lt;I86,AND(טבלה13[[#This Row],[מספר סטייה]]=3,I86=1)),0,1),"")</f>
        <v>1</v>
      </c>
      <c r="K85">
        <f>IF(טבלה13[[#This Row],[מקס קבוע]]&lt;&gt;"",טבלה13[[#This Row],[מקסימום]]-טבלה13[[#This Row],[מינימום]],"")</f>
        <v>5</v>
      </c>
      <c r="L85">
        <f>IF(IFERROR(LOOKUP(טבלה13[[#This Row],[ClientID]],פיבוט!$A$4:$A$121),FALSE)=טבלה13[[#This Row],[ClientID]],1,0)</f>
        <v>1</v>
      </c>
      <c r="M85" t="str">
        <f>IF(OR(טבלה13[[#This Row],[ClientID]]=A86),"",1)</f>
        <v/>
      </c>
      <c r="N85" s="3">
        <f>IF(טבלה13[[#This Row],[טווח]]&lt;&gt;K84,טבלה13[[#This Row],[טווח]],"")</f>
        <v>5</v>
      </c>
      <c r="O85" s="3">
        <f>IF(טבלה13[[#This Row],[מניית טווחים]]&lt;&gt;"",IF(OR(30&gt;טבלה13[[#This Row],[מקסימום]],30&lt;טבלה13[[#This Row],[מינימום]]),0,1),"")</f>
        <v>1</v>
      </c>
    </row>
    <row r="86" spans="1:15" x14ac:dyDescent="0.25">
      <c r="A86" t="s">
        <v>9</v>
      </c>
      <c r="B86">
        <v>4</v>
      </c>
      <c r="C86">
        <v>27</v>
      </c>
      <c r="D86">
        <f>טבלה13[[#This Row],[LengthofCycle]]+1</f>
        <v>28</v>
      </c>
      <c r="E86">
        <f>IF(טבלה13[[#This Row],[CycleNumber]]&lt;3,"",IF(טבלה13[[#This Row],[CycleNumber]]=3,MIN(D84:D86),IF(I85=3,MIN(D83:D85),E85)))</f>
        <v>26</v>
      </c>
      <c r="F86">
        <f>IF(טבלה13[[#This Row],[CycleNumber]]&lt;3,"",IF(טבלה13[[#This Row],[CycleNumber]]=3,MAX(D84:D86),IF(I85=3,MAX(D83:D85),F85)))</f>
        <v>31</v>
      </c>
      <c r="G86">
        <f>IF(OR(טבלה13[[#This Row],[CycleNumber]]&gt;B87,B87=""),IF(טבלה13[[#This Row],[מספר סטייה]]=3,MIN(D84:D86),טבלה13[[#This Row],[מינ קבוע]]),טבלה13[[#This Row],[מינ קבוע]])</f>
        <v>26</v>
      </c>
      <c r="H86">
        <f>IF(OR(טבלה13[[#This Row],[CycleNumber]]&gt;B87,B87=""),IF(טבלה13[[#This Row],[מספר סטייה]]=3,MAX(D84:D86),טבלה13[[#This Row],[מקס קבוע]]),טבלה13[[#This Row],[מקס קבוע]])</f>
        <v>31</v>
      </c>
      <c r="I8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קבוע]]&lt;&gt;E85,1,I85+1),0))</f>
        <v>0</v>
      </c>
      <c r="J86">
        <f>IF(AND(טבלה13[[#This Row],[CycleNumber]]&lt;B87,טבלה13[[#This Row],[מקס קבוע]]&lt;&gt;""),IF(OR(טבלה13[[#This Row],[מספר סטייה]]&lt;I87,AND(טבלה13[[#This Row],[מספר סטייה]]=3,I87=1)),0,1),"")</f>
        <v>1</v>
      </c>
      <c r="K86">
        <f>IF(טבלה13[[#This Row],[מקס קבוע]]&lt;&gt;"",טבלה13[[#This Row],[מקסימום]]-טבלה13[[#This Row],[מינימום]],"")</f>
        <v>5</v>
      </c>
      <c r="L86">
        <f>IF(IFERROR(LOOKUP(טבלה13[[#This Row],[ClientID]],פיבוט!$A$4:$A$121),FALSE)=טבלה13[[#This Row],[ClientID]],1,0)</f>
        <v>1</v>
      </c>
      <c r="M86" t="str">
        <f>IF(OR(טבלה13[[#This Row],[ClientID]]=A87),"",1)</f>
        <v/>
      </c>
      <c r="N86" s="3" t="str">
        <f>IF(טבלה13[[#This Row],[טווח]]&lt;&gt;K85,טבלה13[[#This Row],[טווח]],"")</f>
        <v/>
      </c>
      <c r="O86" s="3" t="str">
        <f>IF(טבלה13[[#This Row],[מניית טווחים]]&lt;&gt;"",IF(OR(30&gt;טבלה13[[#This Row],[מקסימום]],30&lt;טבלה13[[#This Row],[מינימום]]),0,1),"")</f>
        <v/>
      </c>
    </row>
    <row r="87" spans="1:15" x14ac:dyDescent="0.25">
      <c r="A87" t="s">
        <v>9</v>
      </c>
      <c r="B87">
        <v>5</v>
      </c>
      <c r="C87">
        <v>28</v>
      </c>
      <c r="D87">
        <f>טבלה13[[#This Row],[LengthofCycle]]+1</f>
        <v>29</v>
      </c>
      <c r="E87">
        <f>IF(טבלה13[[#This Row],[CycleNumber]]&lt;3,"",IF(טבלה13[[#This Row],[CycleNumber]]=3,MIN(D85:D87),IF(I86=3,MIN(D84:D86),E86)))</f>
        <v>26</v>
      </c>
      <c r="F87">
        <f>IF(טבלה13[[#This Row],[CycleNumber]]&lt;3,"",IF(טבלה13[[#This Row],[CycleNumber]]=3,MAX(D85:D87),IF(I86=3,MAX(D84:D86),F86)))</f>
        <v>31</v>
      </c>
      <c r="G87">
        <f>IF(OR(טבלה13[[#This Row],[CycleNumber]]&gt;B88,B88=""),IF(טבלה13[[#This Row],[מספר סטייה]]=3,MIN(D85:D87),טבלה13[[#This Row],[מינ קבוע]]),טבלה13[[#This Row],[מינ קבוע]])</f>
        <v>26</v>
      </c>
      <c r="H87">
        <f>IF(OR(טבלה13[[#This Row],[CycleNumber]]&gt;B88,B88=""),IF(טבלה13[[#This Row],[מספר סטייה]]=3,MAX(D85:D87),טבלה13[[#This Row],[מקס קבוע]]),טבלה13[[#This Row],[מקס קבוע]])</f>
        <v>31</v>
      </c>
      <c r="I8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קבוע]]&lt;&gt;E86,1,I86+1),0))</f>
        <v>0</v>
      </c>
      <c r="J87">
        <f>IF(AND(טבלה13[[#This Row],[CycleNumber]]&lt;B88,טבלה13[[#This Row],[מקס קבוע]]&lt;&gt;""),IF(OR(טבלה13[[#This Row],[מספר סטייה]]&lt;I88,AND(טבלה13[[#This Row],[מספר סטייה]]=3,I88=1)),0,1),"")</f>
        <v>1</v>
      </c>
      <c r="K87">
        <f>IF(טבלה13[[#This Row],[מקס קבוע]]&lt;&gt;"",טבלה13[[#This Row],[מקסימום]]-טבלה13[[#This Row],[מינימום]],"")</f>
        <v>5</v>
      </c>
      <c r="L87">
        <f>IF(IFERROR(LOOKUP(טבלה13[[#This Row],[ClientID]],פיבוט!$A$4:$A$121),FALSE)=טבלה13[[#This Row],[ClientID]],1,0)</f>
        <v>1</v>
      </c>
      <c r="M87" t="str">
        <f>IF(OR(טבלה13[[#This Row],[ClientID]]=A88),"",1)</f>
        <v/>
      </c>
      <c r="N87" s="3" t="str">
        <f>IF(טבלה13[[#This Row],[טווח]]&lt;&gt;K86,טבלה13[[#This Row],[טווח]],"")</f>
        <v/>
      </c>
      <c r="O87" s="3" t="str">
        <f>IF(טבלה13[[#This Row],[מניית טווחים]]&lt;&gt;"",IF(OR(30&gt;טבלה13[[#This Row],[מקסימום]],30&lt;טבלה13[[#This Row],[מינימום]]),0,1),"")</f>
        <v/>
      </c>
    </row>
    <row r="88" spans="1:15" x14ac:dyDescent="0.25">
      <c r="A88" t="s">
        <v>9</v>
      </c>
      <c r="B88">
        <v>6</v>
      </c>
      <c r="C88">
        <v>30</v>
      </c>
      <c r="D88">
        <f>טבלה13[[#This Row],[LengthofCycle]]+1</f>
        <v>31</v>
      </c>
      <c r="E88">
        <f>IF(טבלה13[[#This Row],[CycleNumber]]&lt;3,"",IF(טבלה13[[#This Row],[CycleNumber]]=3,MIN(D86:D88),IF(I87=3,MIN(D85:D87),E87)))</f>
        <v>26</v>
      </c>
      <c r="F88">
        <f>IF(טבלה13[[#This Row],[CycleNumber]]&lt;3,"",IF(טבלה13[[#This Row],[CycleNumber]]=3,MAX(D86:D88),IF(I87=3,MAX(D85:D87),F87)))</f>
        <v>31</v>
      </c>
      <c r="G88">
        <f>IF(OR(טבלה13[[#This Row],[CycleNumber]]&gt;B89,B89=""),IF(טבלה13[[#This Row],[מספר סטייה]]=3,MIN(D86:D88),טבלה13[[#This Row],[מינ קבוע]]),טבלה13[[#This Row],[מינ קבוע]])</f>
        <v>26</v>
      </c>
      <c r="H88">
        <f>IF(OR(טבלה13[[#This Row],[CycleNumber]]&gt;B89,B89=""),IF(טבלה13[[#This Row],[מספר סטייה]]=3,MAX(D86:D88),טבלה13[[#This Row],[מקס קבוע]]),טבלה13[[#This Row],[מקס קבוע]])</f>
        <v>31</v>
      </c>
      <c r="I8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קבוע]]&lt;&gt;E87,1,I87+1),0))</f>
        <v>0</v>
      </c>
      <c r="J88" t="str">
        <f>IF(AND(טבלה13[[#This Row],[CycleNumber]]&lt;B89,טבלה13[[#This Row],[מקס קבוע]]&lt;&gt;""),IF(OR(טבלה13[[#This Row],[מספר סטייה]]&lt;I89,AND(טבלה13[[#This Row],[מספר סטייה]]=3,I89=1)),0,1),"")</f>
        <v/>
      </c>
      <c r="K88">
        <f>IF(טבלה13[[#This Row],[מקס קבוע]]&lt;&gt;"",טבלה13[[#This Row],[מקסימום]]-טבלה13[[#This Row],[מינימום]],"")</f>
        <v>5</v>
      </c>
      <c r="L88">
        <f>IF(IFERROR(LOOKUP(טבלה13[[#This Row],[ClientID]],פיבוט!$A$4:$A$121),FALSE)=טבלה13[[#This Row],[ClientID]],1,0)</f>
        <v>1</v>
      </c>
      <c r="M88">
        <f>IF(OR(טבלה13[[#This Row],[ClientID]]=A89),"",1)</f>
        <v>1</v>
      </c>
      <c r="N88" s="3" t="str">
        <f>IF(טבלה13[[#This Row],[טווח]]&lt;&gt;K87,טבלה13[[#This Row],[טווח]],"")</f>
        <v/>
      </c>
      <c r="O88" s="3" t="str">
        <f>IF(טבלה13[[#This Row],[מניית טווחים]]&lt;&gt;"",IF(OR(30&gt;טבלה13[[#This Row],[מקסימום]],30&lt;טבלה13[[#This Row],[מינימום]]),0,1),"")</f>
        <v/>
      </c>
    </row>
    <row r="89" spans="1:15" x14ac:dyDescent="0.25">
      <c r="A89" t="s">
        <v>10</v>
      </c>
      <c r="B89">
        <v>1</v>
      </c>
      <c r="C89">
        <v>29</v>
      </c>
      <c r="D89">
        <f>טבלה13[[#This Row],[LengthofCycle]]+1</f>
        <v>30</v>
      </c>
      <c r="E89" t="str">
        <f>IF(טבלה13[[#This Row],[CycleNumber]]&lt;3,"",IF(טבלה13[[#This Row],[CycleNumber]]=3,MIN(D87:D89),IF(I88=3,MIN(D86:D88),E88)))</f>
        <v/>
      </c>
      <c r="F89" t="str">
        <f>IF(טבלה13[[#This Row],[CycleNumber]]&lt;3,"",IF(טבלה13[[#This Row],[CycleNumber]]=3,MAX(D87:D89),IF(I88=3,MAX(D86:D88),F88)))</f>
        <v/>
      </c>
      <c r="G89" t="str">
        <f>IF(OR(טבלה13[[#This Row],[CycleNumber]]&gt;B90,B90=""),IF(טבלה13[[#This Row],[מספר סטייה]]=3,MIN(D87:D89),טבלה13[[#This Row],[מינ קבוע]]),טבלה13[[#This Row],[מינ קבוע]])</f>
        <v/>
      </c>
      <c r="H89" t="str">
        <f>IF(OR(טבלה13[[#This Row],[CycleNumber]]&gt;B90,B90=""),IF(טבלה13[[#This Row],[מספר סטייה]]=3,MAX(D87:D89),טבלה13[[#This Row],[מקס קבוע]]),טבלה13[[#This Row],[מקס קבוע]])</f>
        <v/>
      </c>
      <c r="I8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קבוע]]&lt;&gt;E88,1,I88+1),0))</f>
        <v/>
      </c>
      <c r="J89" t="str">
        <f>IF(AND(טבלה13[[#This Row],[CycleNumber]]&lt;B90,טבלה13[[#This Row],[מקס קבוע]]&lt;&gt;""),IF(OR(טבלה13[[#This Row],[מספר סטייה]]&lt;I90,AND(טבלה13[[#This Row],[מספר סטייה]]=3,I90=1)),0,1),"")</f>
        <v/>
      </c>
      <c r="K89" t="str">
        <f>IF(טבלה13[[#This Row],[מקס קבוע]]&lt;&gt;"",טבלה13[[#This Row],[מקסימום]]-טבלה13[[#This Row],[מינימום]],"")</f>
        <v/>
      </c>
      <c r="L89">
        <f>IF(IFERROR(LOOKUP(טבלה13[[#This Row],[ClientID]],פיבוט!$A$4:$A$121),FALSE)=טבלה13[[#This Row],[ClientID]],1,0)</f>
        <v>1</v>
      </c>
      <c r="M89" t="str">
        <f>IF(OR(טבלה13[[#This Row],[ClientID]]=A90),"",1)</f>
        <v/>
      </c>
      <c r="N89" s="3" t="str">
        <f>IF(טבלה13[[#This Row],[טווח]]&lt;&gt;K88,טבלה13[[#This Row],[טווח]],"")</f>
        <v/>
      </c>
      <c r="O89" s="3" t="str">
        <f>IF(טבלה13[[#This Row],[מניית טווחים]]&lt;&gt;"",IF(OR(30&gt;טבלה13[[#This Row],[מקסימום]],30&lt;טבלה13[[#This Row],[מינימום]]),0,1),"")</f>
        <v/>
      </c>
    </row>
    <row r="90" spans="1:15" x14ac:dyDescent="0.25">
      <c r="A90" t="s">
        <v>10</v>
      </c>
      <c r="B90">
        <v>2</v>
      </c>
      <c r="C90">
        <v>29</v>
      </c>
      <c r="D90">
        <f>טבלה13[[#This Row],[LengthofCycle]]+1</f>
        <v>30</v>
      </c>
      <c r="E90" t="str">
        <f>IF(טבלה13[[#This Row],[CycleNumber]]&lt;3,"",IF(טבלה13[[#This Row],[CycleNumber]]=3,MIN(D88:D90),IF(I89=3,MIN(D87:D89),E89)))</f>
        <v/>
      </c>
      <c r="F90" t="str">
        <f>IF(טבלה13[[#This Row],[CycleNumber]]&lt;3,"",IF(טבלה13[[#This Row],[CycleNumber]]=3,MAX(D88:D90),IF(I89=3,MAX(D87:D89),F89)))</f>
        <v/>
      </c>
      <c r="G90" t="str">
        <f>IF(OR(טבלה13[[#This Row],[CycleNumber]]&gt;B91,B91=""),IF(טבלה13[[#This Row],[מספר סטייה]]=3,MIN(D88:D90),טבלה13[[#This Row],[מינ קבוע]]),טבלה13[[#This Row],[מינ קבוע]])</f>
        <v/>
      </c>
      <c r="H90" t="str">
        <f>IF(OR(טבלה13[[#This Row],[CycleNumber]]&gt;B91,B91=""),IF(טבלה13[[#This Row],[מספר סטייה]]=3,MAX(D88:D90),טבלה13[[#This Row],[מקס קבוע]]),טבלה13[[#This Row],[מקס קבוע]])</f>
        <v/>
      </c>
      <c r="I9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קבוע]]&lt;&gt;E89,1,I89+1),0))</f>
        <v/>
      </c>
      <c r="J90" t="str">
        <f>IF(AND(טבלה13[[#This Row],[CycleNumber]]&lt;B91,טבלה13[[#This Row],[מקס קבוע]]&lt;&gt;""),IF(OR(טבלה13[[#This Row],[מספר סטייה]]&lt;I91,AND(טבלה13[[#This Row],[מספר סטייה]]=3,I91=1)),0,1),"")</f>
        <v/>
      </c>
      <c r="K90" t="str">
        <f>IF(טבלה13[[#This Row],[מקס קבוע]]&lt;&gt;"",טבלה13[[#This Row],[מקסימום]]-טבלה13[[#This Row],[מינימום]],"")</f>
        <v/>
      </c>
      <c r="L90">
        <f>IF(IFERROR(LOOKUP(טבלה13[[#This Row],[ClientID]],פיבוט!$A$4:$A$121),FALSE)=טבלה13[[#This Row],[ClientID]],1,0)</f>
        <v>1</v>
      </c>
      <c r="M90" t="str">
        <f>IF(OR(טבלה13[[#This Row],[ClientID]]=A91),"",1)</f>
        <v/>
      </c>
      <c r="N90" s="3" t="str">
        <f>IF(טבלה13[[#This Row],[טווח]]&lt;&gt;K89,טבלה13[[#This Row],[טווח]],"")</f>
        <v/>
      </c>
      <c r="O90" s="3" t="str">
        <f>IF(טבלה13[[#This Row],[מניית טווחים]]&lt;&gt;"",IF(OR(30&gt;טבלה13[[#This Row],[מקסימום]],30&lt;טבלה13[[#This Row],[מינימום]]),0,1),"")</f>
        <v/>
      </c>
    </row>
    <row r="91" spans="1:15" x14ac:dyDescent="0.25">
      <c r="A91" t="s">
        <v>10</v>
      </c>
      <c r="B91">
        <v>3</v>
      </c>
      <c r="C91">
        <v>26</v>
      </c>
      <c r="D91">
        <f>טבלה13[[#This Row],[LengthofCycle]]+1</f>
        <v>27</v>
      </c>
      <c r="E91">
        <f>IF(טבלה13[[#This Row],[CycleNumber]]&lt;3,"",IF(טבלה13[[#This Row],[CycleNumber]]=3,MIN(D89:D91),IF(I90=3,MIN(D88:D90),E90)))</f>
        <v>27</v>
      </c>
      <c r="F91">
        <f>IF(טבלה13[[#This Row],[CycleNumber]]&lt;3,"",IF(טבלה13[[#This Row],[CycleNumber]]=3,MAX(D89:D91),IF(I90=3,MAX(D88:D90),F90)))</f>
        <v>30</v>
      </c>
      <c r="G91">
        <f>IF(OR(טבלה13[[#This Row],[CycleNumber]]&gt;B92,B92=""),IF(טבלה13[[#This Row],[מספר סטייה]]=3,MIN(D89:D91),טבלה13[[#This Row],[מינ קבוע]]),טבלה13[[#This Row],[מינ קבוע]])</f>
        <v>27</v>
      </c>
      <c r="H91">
        <f>IF(OR(טבלה13[[#This Row],[CycleNumber]]&gt;B92,B92=""),IF(טבלה13[[#This Row],[מספר סטייה]]=3,MAX(D89:D91),טבלה13[[#This Row],[מקס קבוע]]),טבלה13[[#This Row],[מקס קבוע]])</f>
        <v>30</v>
      </c>
      <c r="I9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קבוע]]&lt;&gt;E90,1,I90+1),0))</f>
        <v>0</v>
      </c>
      <c r="J91">
        <f>IF(AND(טבלה13[[#This Row],[CycleNumber]]&lt;B92,טבלה13[[#This Row],[מקס קבוע]]&lt;&gt;""),IF(OR(טבלה13[[#This Row],[מספר סטייה]]&lt;I92,AND(טבלה13[[#This Row],[מספר סטייה]]=3,I92=1)),0,1),"")</f>
        <v>0</v>
      </c>
      <c r="K91">
        <f>IF(טבלה13[[#This Row],[מקס קבוע]]&lt;&gt;"",טבלה13[[#This Row],[מקסימום]]-טבלה13[[#This Row],[מינימום]],"")</f>
        <v>3</v>
      </c>
      <c r="L91">
        <f>IF(IFERROR(LOOKUP(טבלה13[[#This Row],[ClientID]],פיבוט!$A$4:$A$121),FALSE)=טבלה13[[#This Row],[ClientID]],1,0)</f>
        <v>1</v>
      </c>
      <c r="M91" t="str">
        <f>IF(OR(טבלה13[[#This Row],[ClientID]]=A92),"",1)</f>
        <v/>
      </c>
      <c r="N91" s="3">
        <f>IF(טבלה13[[#This Row],[טווח]]&lt;&gt;K90,טבלה13[[#This Row],[טווח]],"")</f>
        <v>3</v>
      </c>
      <c r="O91" s="3">
        <f>IF(טבלה13[[#This Row],[מניית טווחים]]&lt;&gt;"",IF(OR(30&gt;טבלה13[[#This Row],[מקסימום]],30&lt;טבלה13[[#This Row],[מינימום]]),0,1),"")</f>
        <v>1</v>
      </c>
    </row>
    <row r="92" spans="1:15" x14ac:dyDescent="0.25">
      <c r="A92" t="s">
        <v>10</v>
      </c>
      <c r="B92">
        <v>4</v>
      </c>
      <c r="C92">
        <v>25</v>
      </c>
      <c r="D92">
        <f>טבלה13[[#This Row],[LengthofCycle]]+1</f>
        <v>26</v>
      </c>
      <c r="E92">
        <f>IF(טבלה13[[#This Row],[CycleNumber]]&lt;3,"",IF(טבלה13[[#This Row],[CycleNumber]]=3,MIN(D90:D92),IF(I91=3,MIN(D89:D91),E91)))</f>
        <v>27</v>
      </c>
      <c r="F92">
        <f>IF(טבלה13[[#This Row],[CycleNumber]]&lt;3,"",IF(טבלה13[[#This Row],[CycleNumber]]=3,MAX(D90:D92),IF(I91=3,MAX(D89:D91),F91)))</f>
        <v>30</v>
      </c>
      <c r="G92">
        <f>IF(OR(טבלה13[[#This Row],[CycleNumber]]&gt;B93,B93=""),IF(טבלה13[[#This Row],[מספר סטייה]]=3,MIN(D90:D92),טבלה13[[#This Row],[מינ קבוע]]),טבלה13[[#This Row],[מינ קבוע]])</f>
        <v>27</v>
      </c>
      <c r="H92">
        <f>IF(OR(טבלה13[[#This Row],[CycleNumber]]&gt;B93,B93=""),IF(טבלה13[[#This Row],[מספר סטייה]]=3,MAX(D90:D92),טבלה13[[#This Row],[מקס קבוע]]),טבלה13[[#This Row],[מקס קבוע]])</f>
        <v>30</v>
      </c>
      <c r="I9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קבוע]]&lt;&gt;E91,1,I91+1),0))</f>
        <v>1</v>
      </c>
      <c r="J92">
        <f>IF(AND(טבלה13[[#This Row],[CycleNumber]]&lt;B93,טבלה13[[#This Row],[מקס קבוע]]&lt;&gt;""),IF(OR(טבלה13[[#This Row],[מספר סטייה]]&lt;I93,AND(טבלה13[[#This Row],[מספר סטייה]]=3,I93=1)),0,1),"")</f>
        <v>1</v>
      </c>
      <c r="K92">
        <f>IF(טבלה13[[#This Row],[מקס קבוע]]&lt;&gt;"",טבלה13[[#This Row],[מקסימום]]-טבלה13[[#This Row],[מינימום]],"")</f>
        <v>3</v>
      </c>
      <c r="L92">
        <f>IF(IFERROR(LOOKUP(טבלה13[[#This Row],[ClientID]],פיבוט!$A$4:$A$121),FALSE)=טבלה13[[#This Row],[ClientID]],1,0)</f>
        <v>1</v>
      </c>
      <c r="M92" t="str">
        <f>IF(OR(טבלה13[[#This Row],[ClientID]]=A93),"",1)</f>
        <v/>
      </c>
      <c r="N92" s="3" t="str">
        <f>IF(טבלה13[[#This Row],[טווח]]&lt;&gt;K91,טבלה13[[#This Row],[טווח]],"")</f>
        <v/>
      </c>
      <c r="O92" s="3" t="str">
        <f>IF(טבלה13[[#This Row],[מניית טווחים]]&lt;&gt;"",IF(OR(30&gt;טבלה13[[#This Row],[מקסימום]],30&lt;טבלה13[[#This Row],[מינימום]]),0,1),"")</f>
        <v/>
      </c>
    </row>
    <row r="93" spans="1:15" x14ac:dyDescent="0.25">
      <c r="A93" t="s">
        <v>10</v>
      </c>
      <c r="B93">
        <v>5</v>
      </c>
      <c r="C93">
        <v>29</v>
      </c>
      <c r="D93">
        <f>טבלה13[[#This Row],[LengthofCycle]]+1</f>
        <v>30</v>
      </c>
      <c r="E93">
        <f>IF(טבלה13[[#This Row],[CycleNumber]]&lt;3,"",IF(טבלה13[[#This Row],[CycleNumber]]=3,MIN(D91:D93),IF(I92=3,MIN(D90:D92),E92)))</f>
        <v>27</v>
      </c>
      <c r="F93">
        <f>IF(טבלה13[[#This Row],[CycleNumber]]&lt;3,"",IF(טבלה13[[#This Row],[CycleNumber]]=3,MAX(D91:D93),IF(I92=3,MAX(D90:D92),F92)))</f>
        <v>30</v>
      </c>
      <c r="G93">
        <f>IF(OR(טבלה13[[#This Row],[CycleNumber]]&gt;B94,B94=""),IF(טבלה13[[#This Row],[מספר סטייה]]=3,MIN(D91:D93),טבלה13[[#This Row],[מינ קבוע]]),טבלה13[[#This Row],[מינ קבוע]])</f>
        <v>27</v>
      </c>
      <c r="H93">
        <f>IF(OR(טבלה13[[#This Row],[CycleNumber]]&gt;B94,B94=""),IF(טבלה13[[#This Row],[מספר סטייה]]=3,MAX(D91:D93),טבלה13[[#This Row],[מקס קבוע]]),טבלה13[[#This Row],[מקס קבוע]])</f>
        <v>30</v>
      </c>
      <c r="I9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קבוע]]&lt;&gt;E92,1,I92+1),0))</f>
        <v>0</v>
      </c>
      <c r="J93">
        <f>IF(AND(טבלה13[[#This Row],[CycleNumber]]&lt;B94,טבלה13[[#This Row],[מקס קבוע]]&lt;&gt;""),IF(OR(טבלה13[[#This Row],[מספר סטייה]]&lt;I94,AND(טבלה13[[#This Row],[מספר סטייה]]=3,I94=1)),0,1),"")</f>
        <v>0</v>
      </c>
      <c r="K93">
        <f>IF(טבלה13[[#This Row],[מקס קבוע]]&lt;&gt;"",טבלה13[[#This Row],[מקסימום]]-טבלה13[[#This Row],[מינימום]],"")</f>
        <v>3</v>
      </c>
      <c r="L93">
        <f>IF(IFERROR(LOOKUP(טבלה13[[#This Row],[ClientID]],פיבוט!$A$4:$A$121),FALSE)=טבלה13[[#This Row],[ClientID]],1,0)</f>
        <v>1</v>
      </c>
      <c r="M93" t="str">
        <f>IF(OR(טבלה13[[#This Row],[ClientID]]=A94),"",1)</f>
        <v/>
      </c>
      <c r="N93" s="3" t="str">
        <f>IF(טבלה13[[#This Row],[טווח]]&lt;&gt;K92,טבלה13[[#This Row],[טווח]],"")</f>
        <v/>
      </c>
      <c r="O93" s="3" t="str">
        <f>IF(טבלה13[[#This Row],[מניית טווחים]]&lt;&gt;"",IF(OR(30&gt;טבלה13[[#This Row],[מקסימום]],30&lt;טבלה13[[#This Row],[מינימום]]),0,1),"")</f>
        <v/>
      </c>
    </row>
    <row r="94" spans="1:15" x14ac:dyDescent="0.25">
      <c r="A94" t="s">
        <v>10</v>
      </c>
      <c r="B94">
        <v>6</v>
      </c>
      <c r="C94">
        <v>23</v>
      </c>
      <c r="D94">
        <f>טבלה13[[#This Row],[LengthofCycle]]+1</f>
        <v>24</v>
      </c>
      <c r="E94">
        <f>IF(טבלה13[[#This Row],[CycleNumber]]&lt;3,"",IF(טבלה13[[#This Row],[CycleNumber]]=3,MIN(D92:D94),IF(I93=3,MIN(D91:D93),E93)))</f>
        <v>27</v>
      </c>
      <c r="F94">
        <f>IF(טבלה13[[#This Row],[CycleNumber]]&lt;3,"",IF(טבלה13[[#This Row],[CycleNumber]]=3,MAX(D92:D94),IF(I93=3,MAX(D91:D93),F93)))</f>
        <v>30</v>
      </c>
      <c r="G94">
        <f>IF(OR(טבלה13[[#This Row],[CycleNumber]]&gt;B95,B95=""),IF(טבלה13[[#This Row],[מספר סטייה]]=3,MIN(D92:D94),טבלה13[[#This Row],[מינ קבוע]]),טבלה13[[#This Row],[מינ קבוע]])</f>
        <v>27</v>
      </c>
      <c r="H94">
        <f>IF(OR(טבלה13[[#This Row],[CycleNumber]]&gt;B95,B95=""),IF(טבלה13[[#This Row],[מספר סטייה]]=3,MAX(D92:D94),טבלה13[[#This Row],[מקס קבוע]]),טבלה13[[#This Row],[מקס קבוע]])</f>
        <v>30</v>
      </c>
      <c r="I9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קבוע]]&lt;&gt;E93,1,I93+1),0))</f>
        <v>1</v>
      </c>
      <c r="J94">
        <f>IF(AND(טבלה13[[#This Row],[CycleNumber]]&lt;B95,טבלה13[[#This Row],[מקס קבוע]]&lt;&gt;""),IF(OR(טבלה13[[#This Row],[מספר סטייה]]&lt;I95,AND(טבלה13[[#This Row],[מספר סטייה]]=3,I95=1)),0,1),"")</f>
        <v>1</v>
      </c>
      <c r="K94">
        <f>IF(טבלה13[[#This Row],[מקס קבוע]]&lt;&gt;"",טבלה13[[#This Row],[מקסימום]]-טבלה13[[#This Row],[מינימום]],"")</f>
        <v>3</v>
      </c>
      <c r="L94">
        <f>IF(IFERROR(LOOKUP(טבלה13[[#This Row],[ClientID]],פיבוט!$A$4:$A$121),FALSE)=טבלה13[[#This Row],[ClientID]],1,0)</f>
        <v>1</v>
      </c>
      <c r="M94" t="str">
        <f>IF(OR(טבלה13[[#This Row],[ClientID]]=A95),"",1)</f>
        <v/>
      </c>
      <c r="N94" s="3" t="str">
        <f>IF(טבלה13[[#This Row],[טווח]]&lt;&gt;K93,טבלה13[[#This Row],[טווח]],"")</f>
        <v/>
      </c>
      <c r="O94" s="3" t="str">
        <f>IF(טבלה13[[#This Row],[מניית טווחים]]&lt;&gt;"",IF(OR(30&gt;טבלה13[[#This Row],[מקסימום]],30&lt;טבלה13[[#This Row],[מינימום]]),0,1),"")</f>
        <v/>
      </c>
    </row>
    <row r="95" spans="1:15" x14ac:dyDescent="0.25">
      <c r="A95" t="s">
        <v>10</v>
      </c>
      <c r="B95">
        <v>7</v>
      </c>
      <c r="C95">
        <v>26</v>
      </c>
      <c r="D95">
        <f>טבלה13[[#This Row],[LengthofCycle]]+1</f>
        <v>27</v>
      </c>
      <c r="E95">
        <f>IF(טבלה13[[#This Row],[CycleNumber]]&lt;3,"",IF(טבלה13[[#This Row],[CycleNumber]]=3,MIN(D93:D95),IF(I94=3,MIN(D92:D94),E94)))</f>
        <v>27</v>
      </c>
      <c r="F95">
        <f>IF(טבלה13[[#This Row],[CycleNumber]]&lt;3,"",IF(טבלה13[[#This Row],[CycleNumber]]=3,MAX(D93:D95),IF(I94=3,MAX(D92:D94),F94)))</f>
        <v>30</v>
      </c>
      <c r="G95">
        <f>IF(OR(טבלה13[[#This Row],[CycleNumber]]&gt;B96,B96=""),IF(טבלה13[[#This Row],[מספר סטייה]]=3,MIN(D93:D95),טבלה13[[#This Row],[מינ קבוע]]),טבלה13[[#This Row],[מינ קבוע]])</f>
        <v>27</v>
      </c>
      <c r="H95">
        <f>IF(OR(טבלה13[[#This Row],[CycleNumber]]&gt;B96,B96=""),IF(טבלה13[[#This Row],[מספר סטייה]]=3,MAX(D93:D95),טבלה13[[#This Row],[מקס קבוע]]),טבלה13[[#This Row],[מקס קבוע]])</f>
        <v>30</v>
      </c>
      <c r="I9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קבוע]]&lt;&gt;E94,1,I94+1),0))</f>
        <v>0</v>
      </c>
      <c r="J95">
        <f>IF(AND(טבלה13[[#This Row],[CycleNumber]]&lt;B96,טבלה13[[#This Row],[מקס קבוע]]&lt;&gt;""),IF(OR(טבלה13[[#This Row],[מספר סטייה]]&lt;I96,AND(טבלה13[[#This Row],[מספר סטייה]]=3,I96=1)),0,1),"")</f>
        <v>0</v>
      </c>
      <c r="K95">
        <f>IF(טבלה13[[#This Row],[מקס קבוע]]&lt;&gt;"",טבלה13[[#This Row],[מקסימום]]-טבלה13[[#This Row],[מינימום]],"")</f>
        <v>3</v>
      </c>
      <c r="L95">
        <f>IF(IFERROR(LOOKUP(טבלה13[[#This Row],[ClientID]],פיבוט!$A$4:$A$121),FALSE)=טבלה13[[#This Row],[ClientID]],1,0)</f>
        <v>1</v>
      </c>
      <c r="M95" t="str">
        <f>IF(OR(טבלה13[[#This Row],[ClientID]]=A96),"",1)</f>
        <v/>
      </c>
      <c r="N95" s="3" t="str">
        <f>IF(טבלה13[[#This Row],[טווח]]&lt;&gt;K94,טבלה13[[#This Row],[טווח]],"")</f>
        <v/>
      </c>
      <c r="O95" s="3" t="str">
        <f>IF(טבלה13[[#This Row],[מניית טווחים]]&lt;&gt;"",IF(OR(30&gt;טבלה13[[#This Row],[מקסימום]],30&lt;טבלה13[[#This Row],[מינימום]]),0,1),"")</f>
        <v/>
      </c>
    </row>
    <row r="96" spans="1:15" x14ac:dyDescent="0.25">
      <c r="A96" t="s">
        <v>10</v>
      </c>
      <c r="B96">
        <v>8</v>
      </c>
      <c r="C96">
        <v>25</v>
      </c>
      <c r="D96">
        <f>טבלה13[[#This Row],[LengthofCycle]]+1</f>
        <v>26</v>
      </c>
      <c r="E96">
        <f>IF(טבלה13[[#This Row],[CycleNumber]]&lt;3,"",IF(טבלה13[[#This Row],[CycleNumber]]=3,MIN(D94:D96),IF(I95=3,MIN(D93:D95),E95)))</f>
        <v>27</v>
      </c>
      <c r="F96">
        <f>IF(טבלה13[[#This Row],[CycleNumber]]&lt;3,"",IF(טבלה13[[#This Row],[CycleNumber]]=3,MAX(D94:D96),IF(I95=3,MAX(D93:D95),F95)))</f>
        <v>30</v>
      </c>
      <c r="G96">
        <f>IF(OR(טבלה13[[#This Row],[CycleNumber]]&gt;B97,B97=""),IF(טבלה13[[#This Row],[מספר סטייה]]=3,MIN(D94:D96),טבלה13[[#This Row],[מינ קבוע]]),טבלה13[[#This Row],[מינ קבוע]])</f>
        <v>27</v>
      </c>
      <c r="H96">
        <f>IF(OR(טבלה13[[#This Row],[CycleNumber]]&gt;B97,B97=""),IF(טבלה13[[#This Row],[מספר סטייה]]=3,MAX(D94:D96),טבלה13[[#This Row],[מקס קבוע]]),טבלה13[[#This Row],[מקס קבוע]])</f>
        <v>30</v>
      </c>
      <c r="I9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קבוע]]&lt;&gt;E95,1,I95+1),0))</f>
        <v>1</v>
      </c>
      <c r="J96">
        <f>IF(AND(טבלה13[[#This Row],[CycleNumber]]&lt;B97,טבלה13[[#This Row],[מקס קבוע]]&lt;&gt;""),IF(OR(טבלה13[[#This Row],[מספר סטייה]]&lt;I97,AND(טבלה13[[#This Row],[מספר סטייה]]=3,I97=1)),0,1),"")</f>
        <v>0</v>
      </c>
      <c r="K96">
        <f>IF(טבלה13[[#This Row],[מקס קבוע]]&lt;&gt;"",טבלה13[[#This Row],[מקסימום]]-טבלה13[[#This Row],[מינימום]],"")</f>
        <v>3</v>
      </c>
      <c r="L96">
        <f>IF(IFERROR(LOOKUP(טבלה13[[#This Row],[ClientID]],פיבוט!$A$4:$A$121),FALSE)=טבלה13[[#This Row],[ClientID]],1,0)</f>
        <v>1</v>
      </c>
      <c r="M96" t="str">
        <f>IF(OR(טבלה13[[#This Row],[ClientID]]=A97),"",1)</f>
        <v/>
      </c>
      <c r="N96" s="3" t="str">
        <f>IF(טבלה13[[#This Row],[טווח]]&lt;&gt;K95,טבלה13[[#This Row],[טווח]],"")</f>
        <v/>
      </c>
      <c r="O96" s="3" t="str">
        <f>IF(טבלה13[[#This Row],[מניית טווחים]]&lt;&gt;"",IF(OR(30&gt;טבלה13[[#This Row],[מקסימום]],30&lt;טבלה13[[#This Row],[מינימום]]),0,1),"")</f>
        <v/>
      </c>
    </row>
    <row r="97" spans="1:15" x14ac:dyDescent="0.25">
      <c r="A97" t="s">
        <v>10</v>
      </c>
      <c r="B97">
        <v>9</v>
      </c>
      <c r="C97">
        <v>30</v>
      </c>
      <c r="D97">
        <f>טבלה13[[#This Row],[LengthofCycle]]+1</f>
        <v>31</v>
      </c>
      <c r="E97">
        <f>IF(טבלה13[[#This Row],[CycleNumber]]&lt;3,"",IF(טבלה13[[#This Row],[CycleNumber]]=3,MIN(D95:D97),IF(I96=3,MIN(D94:D96),E96)))</f>
        <v>27</v>
      </c>
      <c r="F97">
        <f>IF(טבלה13[[#This Row],[CycleNumber]]&lt;3,"",IF(טבלה13[[#This Row],[CycleNumber]]=3,MAX(D95:D97),IF(I96=3,MAX(D94:D96),F96)))</f>
        <v>30</v>
      </c>
      <c r="G97">
        <f>IF(OR(טבלה13[[#This Row],[CycleNumber]]&gt;B98,B98=""),IF(טבלה13[[#This Row],[מספר סטייה]]=3,MIN(D95:D97),טבלה13[[#This Row],[מינ קבוע]]),טבלה13[[#This Row],[מינ קבוע]])</f>
        <v>27</v>
      </c>
      <c r="H97">
        <f>IF(OR(טבלה13[[#This Row],[CycleNumber]]&gt;B98,B98=""),IF(טבלה13[[#This Row],[מספר סטייה]]=3,MAX(D95:D97),טבלה13[[#This Row],[מקס קבוע]]),טבלה13[[#This Row],[מקס קבוע]])</f>
        <v>30</v>
      </c>
      <c r="I9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קבוע]]&lt;&gt;E96,1,I96+1),0))</f>
        <v>2</v>
      </c>
      <c r="J97">
        <f>IF(AND(טבלה13[[#This Row],[CycleNumber]]&lt;B98,טבלה13[[#This Row],[מקס קבוע]]&lt;&gt;""),IF(OR(טבלה13[[#This Row],[מספר סטייה]]&lt;I98,AND(טבלה13[[#This Row],[מספר סטייה]]=3,I98=1)),0,1),"")</f>
        <v>1</v>
      </c>
      <c r="K97">
        <f>IF(טבלה13[[#This Row],[מקס קבוע]]&lt;&gt;"",טבלה13[[#This Row],[מקסימום]]-טבלה13[[#This Row],[מינימום]],"")</f>
        <v>3</v>
      </c>
      <c r="L97">
        <f>IF(IFERROR(LOOKUP(טבלה13[[#This Row],[ClientID]],פיבוט!$A$4:$A$121),FALSE)=טבלה13[[#This Row],[ClientID]],1,0)</f>
        <v>1</v>
      </c>
      <c r="M97" t="str">
        <f>IF(OR(טבלה13[[#This Row],[ClientID]]=A98),"",1)</f>
        <v/>
      </c>
      <c r="N97" s="3" t="str">
        <f>IF(טבלה13[[#This Row],[טווח]]&lt;&gt;K96,טבלה13[[#This Row],[טווח]],"")</f>
        <v/>
      </c>
      <c r="O97" s="3" t="str">
        <f>IF(טבלה13[[#This Row],[מניית טווחים]]&lt;&gt;"",IF(OR(30&gt;טבלה13[[#This Row],[מקסימום]],30&lt;טבלה13[[#This Row],[מינימום]]),0,1),"")</f>
        <v/>
      </c>
    </row>
    <row r="98" spans="1:15" x14ac:dyDescent="0.25">
      <c r="A98" t="s">
        <v>10</v>
      </c>
      <c r="B98">
        <v>10</v>
      </c>
      <c r="C98">
        <v>27</v>
      </c>
      <c r="D98">
        <f>טבלה13[[#This Row],[LengthofCycle]]+1</f>
        <v>28</v>
      </c>
      <c r="E98">
        <f>IF(טבלה13[[#This Row],[CycleNumber]]&lt;3,"",IF(טבלה13[[#This Row],[CycleNumber]]=3,MIN(D96:D98),IF(I97=3,MIN(D95:D97),E97)))</f>
        <v>27</v>
      </c>
      <c r="F98">
        <f>IF(טבלה13[[#This Row],[CycleNumber]]&lt;3,"",IF(טבלה13[[#This Row],[CycleNumber]]=3,MAX(D96:D98),IF(I97=3,MAX(D95:D97),F97)))</f>
        <v>30</v>
      </c>
      <c r="G98">
        <f>IF(OR(טבלה13[[#This Row],[CycleNumber]]&gt;B99,B99=""),IF(טבלה13[[#This Row],[מספר סטייה]]=3,MIN(D96:D98),טבלה13[[#This Row],[מינ קבוע]]),טבלה13[[#This Row],[מינ קבוע]])</f>
        <v>27</v>
      </c>
      <c r="H98">
        <f>IF(OR(טבלה13[[#This Row],[CycleNumber]]&gt;B99,B99=""),IF(טבלה13[[#This Row],[מספר סטייה]]=3,MAX(D96:D98),טבלה13[[#This Row],[מקס קבוע]]),טבלה13[[#This Row],[מקס קבוע]])</f>
        <v>30</v>
      </c>
      <c r="I9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קבוע]]&lt;&gt;E97,1,I97+1),0))</f>
        <v>0</v>
      </c>
      <c r="J98">
        <f>IF(AND(טבלה13[[#This Row],[CycleNumber]]&lt;B99,טבלה13[[#This Row],[מקס קבוע]]&lt;&gt;""),IF(OR(טבלה13[[#This Row],[מספר סטייה]]&lt;I99,AND(טבלה13[[#This Row],[מספר סטייה]]=3,I99=1)),0,1),"")</f>
        <v>1</v>
      </c>
      <c r="K98">
        <f>IF(טבלה13[[#This Row],[מקס קבוע]]&lt;&gt;"",טבלה13[[#This Row],[מקסימום]]-טבלה13[[#This Row],[מינימום]],"")</f>
        <v>3</v>
      </c>
      <c r="L98">
        <f>IF(IFERROR(LOOKUP(טבלה13[[#This Row],[ClientID]],פיבוט!$A$4:$A$121),FALSE)=טבלה13[[#This Row],[ClientID]],1,0)</f>
        <v>1</v>
      </c>
      <c r="M98" t="str">
        <f>IF(OR(טבלה13[[#This Row],[ClientID]]=A99),"",1)</f>
        <v/>
      </c>
      <c r="N98" s="3" t="str">
        <f>IF(טבלה13[[#This Row],[טווח]]&lt;&gt;K97,טבלה13[[#This Row],[טווח]],"")</f>
        <v/>
      </c>
      <c r="O98" s="3" t="str">
        <f>IF(טבלה13[[#This Row],[מניית טווחים]]&lt;&gt;"",IF(OR(30&gt;טבלה13[[#This Row],[מקסימום]],30&lt;טבלה13[[#This Row],[מינימום]]),0,1),"")</f>
        <v/>
      </c>
    </row>
    <row r="99" spans="1:15" x14ac:dyDescent="0.25">
      <c r="A99" t="s">
        <v>10</v>
      </c>
      <c r="B99">
        <v>11</v>
      </c>
      <c r="C99">
        <v>26</v>
      </c>
      <c r="D99">
        <f>טבלה13[[#This Row],[LengthofCycle]]+1</f>
        <v>27</v>
      </c>
      <c r="E99">
        <f>IF(טבלה13[[#This Row],[CycleNumber]]&lt;3,"",IF(טבלה13[[#This Row],[CycleNumber]]=3,MIN(D97:D99),IF(I98=3,MIN(D96:D98),E98)))</f>
        <v>27</v>
      </c>
      <c r="F99">
        <f>IF(טבלה13[[#This Row],[CycleNumber]]&lt;3,"",IF(טבלה13[[#This Row],[CycleNumber]]=3,MAX(D97:D99),IF(I98=3,MAX(D96:D98),F98)))</f>
        <v>30</v>
      </c>
      <c r="G99">
        <f>IF(OR(טבלה13[[#This Row],[CycleNumber]]&gt;B100,B100=""),IF(טבלה13[[#This Row],[מספר סטייה]]=3,MIN(D97:D99),טבלה13[[#This Row],[מינ קבוע]]),טבלה13[[#This Row],[מינ קבוע]])</f>
        <v>27</v>
      </c>
      <c r="H99">
        <f>IF(OR(טבלה13[[#This Row],[CycleNumber]]&gt;B100,B100=""),IF(טבלה13[[#This Row],[מספר סטייה]]=3,MAX(D97:D99),טבלה13[[#This Row],[מקס קבוע]]),טבלה13[[#This Row],[מקס קבוע]])</f>
        <v>30</v>
      </c>
      <c r="I9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קבוע]]&lt;&gt;E98,1,I98+1),0))</f>
        <v>0</v>
      </c>
      <c r="J99">
        <f>IF(AND(טבלה13[[#This Row],[CycleNumber]]&lt;B100,טבלה13[[#This Row],[מקס קבוע]]&lt;&gt;""),IF(OR(טבלה13[[#This Row],[מספר סטייה]]&lt;I100,AND(טבלה13[[#This Row],[מספר סטייה]]=3,I100=1)),0,1),"")</f>
        <v>0</v>
      </c>
      <c r="K99">
        <f>IF(טבלה13[[#This Row],[מקס קבוע]]&lt;&gt;"",טבלה13[[#This Row],[מקסימום]]-טבלה13[[#This Row],[מינימום]],"")</f>
        <v>3</v>
      </c>
      <c r="L99">
        <f>IF(IFERROR(LOOKUP(טבלה13[[#This Row],[ClientID]],פיבוט!$A$4:$A$121),FALSE)=טבלה13[[#This Row],[ClientID]],1,0)</f>
        <v>1</v>
      </c>
      <c r="M99" t="str">
        <f>IF(OR(טבלה13[[#This Row],[ClientID]]=A100),"",1)</f>
        <v/>
      </c>
      <c r="N99" s="3" t="str">
        <f>IF(טבלה13[[#This Row],[טווח]]&lt;&gt;K98,טבלה13[[#This Row],[טווח]],"")</f>
        <v/>
      </c>
      <c r="O99" s="3" t="str">
        <f>IF(טבלה13[[#This Row],[מניית טווחים]]&lt;&gt;"",IF(OR(30&gt;טבלה13[[#This Row],[מקסימום]],30&lt;טבלה13[[#This Row],[מינימום]]),0,1),"")</f>
        <v/>
      </c>
    </row>
    <row r="100" spans="1:15" x14ac:dyDescent="0.25">
      <c r="A100" t="s">
        <v>10</v>
      </c>
      <c r="B100">
        <v>12</v>
      </c>
      <c r="C100">
        <v>30</v>
      </c>
      <c r="D100">
        <f>טבלה13[[#This Row],[LengthofCycle]]+1</f>
        <v>31</v>
      </c>
      <c r="E100">
        <f>IF(טבלה13[[#This Row],[CycleNumber]]&lt;3,"",IF(טבלה13[[#This Row],[CycleNumber]]=3,MIN(D98:D100),IF(I99=3,MIN(D97:D99),E99)))</f>
        <v>27</v>
      </c>
      <c r="F100">
        <f>IF(טבלה13[[#This Row],[CycleNumber]]&lt;3,"",IF(טבלה13[[#This Row],[CycleNumber]]=3,MAX(D98:D100),IF(I99=3,MAX(D97:D99),F99)))</f>
        <v>30</v>
      </c>
      <c r="G100">
        <f>IF(OR(טבלה13[[#This Row],[CycleNumber]]&gt;B101,B101=""),IF(טבלה13[[#This Row],[מספר סטייה]]=3,MIN(D98:D100),טבלה13[[#This Row],[מינ קבוע]]),טבלה13[[#This Row],[מינ קבוע]])</f>
        <v>27</v>
      </c>
      <c r="H100">
        <f>IF(OR(טבלה13[[#This Row],[CycleNumber]]&gt;B101,B101=""),IF(טבלה13[[#This Row],[מספר סטייה]]=3,MAX(D98:D100),טבלה13[[#This Row],[מקס קבוע]]),טבלה13[[#This Row],[מקס קבוע]])</f>
        <v>30</v>
      </c>
      <c r="I10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קבוע]]&lt;&gt;E99,1,I99+1),0))</f>
        <v>1</v>
      </c>
      <c r="J100">
        <f>IF(AND(טבלה13[[#This Row],[CycleNumber]]&lt;B101,טבלה13[[#This Row],[מקס קבוע]]&lt;&gt;""),IF(OR(טבלה13[[#This Row],[מספר סטייה]]&lt;I101,AND(טבלה13[[#This Row],[מספר סטייה]]=3,I101=1)),0,1),"")</f>
        <v>0</v>
      </c>
      <c r="K100">
        <f>IF(טבלה13[[#This Row],[מקס קבוע]]&lt;&gt;"",טבלה13[[#This Row],[מקסימום]]-טבלה13[[#This Row],[מינימום]],"")</f>
        <v>3</v>
      </c>
      <c r="L100">
        <f>IF(IFERROR(LOOKUP(טבלה13[[#This Row],[ClientID]],פיבוט!$A$4:$A$121),FALSE)=טבלה13[[#This Row],[ClientID]],1,0)</f>
        <v>1</v>
      </c>
      <c r="M100" t="str">
        <f>IF(OR(טבלה13[[#This Row],[ClientID]]=A101),"",1)</f>
        <v/>
      </c>
      <c r="N100" s="3" t="str">
        <f>IF(טבלה13[[#This Row],[טווח]]&lt;&gt;K99,טבלה13[[#This Row],[טווח]],"")</f>
        <v/>
      </c>
      <c r="O100" s="3" t="str">
        <f>IF(טבלה13[[#This Row],[מניית טווחים]]&lt;&gt;"",IF(OR(30&gt;טבלה13[[#This Row],[מקסימום]],30&lt;טבלה13[[#This Row],[מינימום]]),0,1),"")</f>
        <v/>
      </c>
    </row>
    <row r="101" spans="1:15" x14ac:dyDescent="0.25">
      <c r="A101" t="s">
        <v>10</v>
      </c>
      <c r="B101">
        <v>13</v>
      </c>
      <c r="C101">
        <v>23</v>
      </c>
      <c r="D101">
        <f>טבלה13[[#This Row],[LengthofCycle]]+1</f>
        <v>24</v>
      </c>
      <c r="E101">
        <f>IF(טבלה13[[#This Row],[CycleNumber]]&lt;3,"",IF(טבלה13[[#This Row],[CycleNumber]]=3,MIN(D99:D101),IF(I100=3,MIN(D98:D100),E100)))</f>
        <v>27</v>
      </c>
      <c r="F101">
        <f>IF(טבלה13[[#This Row],[CycleNumber]]&lt;3,"",IF(טבלה13[[#This Row],[CycleNumber]]=3,MAX(D99:D101),IF(I100=3,MAX(D98:D100),F100)))</f>
        <v>30</v>
      </c>
      <c r="G101">
        <f>IF(OR(טבלה13[[#This Row],[CycleNumber]]&gt;B102,B102=""),IF(טבלה13[[#This Row],[מספר סטייה]]=3,MIN(D99:D101),טבלה13[[#This Row],[מינ קבוע]]),טבלה13[[#This Row],[מינ קבוע]])</f>
        <v>27</v>
      </c>
      <c r="H101">
        <f>IF(OR(טבלה13[[#This Row],[CycleNumber]]&gt;B102,B102=""),IF(טבלה13[[#This Row],[מספר סטייה]]=3,MAX(D99:D101),טבלה13[[#This Row],[מקס קבוע]]),טבלה13[[#This Row],[מקס קבוע]])</f>
        <v>30</v>
      </c>
      <c r="I10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קבוע]]&lt;&gt;E100,1,I100+1),0))</f>
        <v>2</v>
      </c>
      <c r="J101">
        <f>IF(AND(טבלה13[[#This Row],[CycleNumber]]&lt;B102,טבלה13[[#This Row],[מקס קבוע]]&lt;&gt;""),IF(OR(טבלה13[[#This Row],[מספר סטייה]]&lt;I102,AND(טבלה13[[#This Row],[מספר סטייה]]=3,I102=1)),0,1),"")</f>
        <v>0</v>
      </c>
      <c r="K101">
        <f>IF(טבלה13[[#This Row],[מקס קבוע]]&lt;&gt;"",טבלה13[[#This Row],[מקסימום]]-טבלה13[[#This Row],[מינימום]],"")</f>
        <v>3</v>
      </c>
      <c r="L101">
        <f>IF(IFERROR(LOOKUP(טבלה13[[#This Row],[ClientID]],פיבוט!$A$4:$A$121),FALSE)=טבלה13[[#This Row],[ClientID]],1,0)</f>
        <v>1</v>
      </c>
      <c r="M101" t="str">
        <f>IF(OR(טבלה13[[#This Row],[ClientID]]=A102),"",1)</f>
        <v/>
      </c>
      <c r="N101" s="3" t="str">
        <f>IF(טבלה13[[#This Row],[טווח]]&lt;&gt;K100,טבלה13[[#This Row],[טווח]],"")</f>
        <v/>
      </c>
      <c r="O101" s="3" t="str">
        <f>IF(טבלה13[[#This Row],[מניית טווחים]]&lt;&gt;"",IF(OR(30&gt;טבלה13[[#This Row],[מקסימום]],30&lt;טבלה13[[#This Row],[מינימום]]),0,1),"")</f>
        <v/>
      </c>
    </row>
    <row r="102" spans="1:15" x14ac:dyDescent="0.25">
      <c r="A102" t="s">
        <v>10</v>
      </c>
      <c r="B102">
        <v>14</v>
      </c>
      <c r="C102">
        <v>23</v>
      </c>
      <c r="D102">
        <f>טבלה13[[#This Row],[LengthofCycle]]+1</f>
        <v>24</v>
      </c>
      <c r="E102">
        <f>IF(טבלה13[[#This Row],[CycleNumber]]&lt;3,"",IF(טבלה13[[#This Row],[CycleNumber]]=3,MIN(D100:D102),IF(I101=3,MIN(D99:D101),E101)))</f>
        <v>27</v>
      </c>
      <c r="F102">
        <f>IF(טבלה13[[#This Row],[CycleNumber]]&lt;3,"",IF(טבלה13[[#This Row],[CycleNumber]]=3,MAX(D100:D102),IF(I101=3,MAX(D99:D101),F101)))</f>
        <v>30</v>
      </c>
      <c r="G102">
        <f>IF(OR(טבלה13[[#This Row],[CycleNumber]]&gt;B103,B103=""),IF(טבלה13[[#This Row],[מספר סטייה]]=3,MIN(D100:D102),טבלה13[[#This Row],[מינ קבוע]]),טבלה13[[#This Row],[מינ קבוע]])</f>
        <v>27</v>
      </c>
      <c r="H102">
        <f>IF(OR(טבלה13[[#This Row],[CycleNumber]]&gt;B103,B103=""),IF(טבלה13[[#This Row],[מספר סטייה]]=3,MAX(D100:D102),טבלה13[[#This Row],[מקס קבוע]]),טבלה13[[#This Row],[מקס קבוע]])</f>
        <v>30</v>
      </c>
      <c r="I10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קבוע]]&lt;&gt;E101,1,I101+1),0))</f>
        <v>3</v>
      </c>
      <c r="J102">
        <f>IF(AND(טבלה13[[#This Row],[CycleNumber]]&lt;B103,טבלה13[[#This Row],[מקס קבוע]]&lt;&gt;""),IF(OR(טבלה13[[#This Row],[מספר סטייה]]&lt;I103,AND(טבלה13[[#This Row],[מספר סטייה]]=3,I103=1)),0,1),"")</f>
        <v>1</v>
      </c>
      <c r="K102">
        <f>IF(טבלה13[[#This Row],[מקס קבוע]]&lt;&gt;"",טבלה13[[#This Row],[מקסימום]]-טבלה13[[#This Row],[מינימום]],"")</f>
        <v>3</v>
      </c>
      <c r="L102">
        <f>IF(IFERROR(LOOKUP(טבלה13[[#This Row],[ClientID]],פיבוט!$A$4:$A$121),FALSE)=טבלה13[[#This Row],[ClientID]],1,0)</f>
        <v>1</v>
      </c>
      <c r="M102" t="str">
        <f>IF(OR(טבלה13[[#This Row],[ClientID]]=A103),"",1)</f>
        <v/>
      </c>
      <c r="N102" s="3" t="str">
        <f>IF(טבלה13[[#This Row],[טווח]]&lt;&gt;K101,טבלה13[[#This Row],[טווח]],"")</f>
        <v/>
      </c>
      <c r="O102" s="3" t="str">
        <f>IF(טבלה13[[#This Row],[מניית טווחים]]&lt;&gt;"",IF(OR(30&gt;טבלה13[[#This Row],[מקסימום]],30&lt;טבלה13[[#This Row],[מינימום]]),0,1),"")</f>
        <v/>
      </c>
    </row>
    <row r="103" spans="1:15" x14ac:dyDescent="0.25">
      <c r="A103" t="s">
        <v>10</v>
      </c>
      <c r="B103">
        <v>15</v>
      </c>
      <c r="C103">
        <v>29</v>
      </c>
      <c r="D103">
        <f>טבלה13[[#This Row],[LengthofCycle]]+1</f>
        <v>30</v>
      </c>
      <c r="E103">
        <f>IF(טבלה13[[#This Row],[CycleNumber]]&lt;3,"",IF(טבלה13[[#This Row],[CycleNumber]]=3,MIN(D101:D103),IF(I102=3,MIN(D100:D102),E102)))</f>
        <v>24</v>
      </c>
      <c r="F103">
        <f>IF(טבלה13[[#This Row],[CycleNumber]]&lt;3,"",IF(טבלה13[[#This Row],[CycleNumber]]=3,MAX(D101:D103),IF(I102=3,MAX(D100:D102),F102)))</f>
        <v>31</v>
      </c>
      <c r="G103">
        <f>IF(OR(טבלה13[[#This Row],[CycleNumber]]&gt;B104,B104=""),IF(טבלה13[[#This Row],[מספר סטייה]]=3,MIN(D101:D103),טבלה13[[#This Row],[מינ קבוע]]),טבלה13[[#This Row],[מינ קבוע]])</f>
        <v>24</v>
      </c>
      <c r="H103">
        <f>IF(OR(טבלה13[[#This Row],[CycleNumber]]&gt;B104,B104=""),IF(טבלה13[[#This Row],[מספר סטייה]]=3,MAX(D101:D103),טבלה13[[#This Row],[מקס קבוע]]),טבלה13[[#This Row],[מקס קבוע]])</f>
        <v>31</v>
      </c>
      <c r="I10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קבוע]]&lt;&gt;E102,1,I102+1),0))</f>
        <v>0</v>
      </c>
      <c r="J103">
        <f>IF(AND(טבלה13[[#This Row],[CycleNumber]]&lt;B104,טבלה13[[#This Row],[מקס קבוע]]&lt;&gt;""),IF(OR(טבלה13[[#This Row],[מספר סטייה]]&lt;I104,AND(טבלה13[[#This Row],[מספר סטייה]]=3,I104=1)),0,1),"")</f>
        <v>1</v>
      </c>
      <c r="K103">
        <f>IF(טבלה13[[#This Row],[מקס קבוע]]&lt;&gt;"",טבלה13[[#This Row],[מקסימום]]-טבלה13[[#This Row],[מינימום]],"")</f>
        <v>7</v>
      </c>
      <c r="L103">
        <f>IF(IFERROR(LOOKUP(טבלה13[[#This Row],[ClientID]],פיבוט!$A$4:$A$121),FALSE)=טבלה13[[#This Row],[ClientID]],1,0)</f>
        <v>1</v>
      </c>
      <c r="M103" t="str">
        <f>IF(OR(טבלה13[[#This Row],[ClientID]]=A104),"",1)</f>
        <v/>
      </c>
      <c r="N103" s="3">
        <f>IF(טבלה13[[#This Row],[טווח]]&lt;&gt;K102,טבלה13[[#This Row],[טווח]],"")</f>
        <v>7</v>
      </c>
      <c r="O103" s="3">
        <f>IF(טבלה13[[#This Row],[מניית טווחים]]&lt;&gt;"",IF(OR(30&gt;טבלה13[[#This Row],[מקסימום]],30&lt;טבלה13[[#This Row],[מינימום]]),0,1),"")</f>
        <v>1</v>
      </c>
    </row>
    <row r="104" spans="1:15" x14ac:dyDescent="0.25">
      <c r="A104" t="s">
        <v>10</v>
      </c>
      <c r="B104">
        <v>16</v>
      </c>
      <c r="C104">
        <v>28</v>
      </c>
      <c r="D104">
        <f>טבלה13[[#This Row],[LengthofCycle]]+1</f>
        <v>29</v>
      </c>
      <c r="E104">
        <f>IF(טבלה13[[#This Row],[CycleNumber]]&lt;3,"",IF(טבלה13[[#This Row],[CycleNumber]]=3,MIN(D102:D104),IF(I103=3,MIN(D101:D103),E103)))</f>
        <v>24</v>
      </c>
      <c r="F104">
        <f>IF(טבלה13[[#This Row],[CycleNumber]]&lt;3,"",IF(טבלה13[[#This Row],[CycleNumber]]=3,MAX(D102:D104),IF(I103=3,MAX(D101:D103),F103)))</f>
        <v>31</v>
      </c>
      <c r="G104">
        <f>IF(OR(טבלה13[[#This Row],[CycleNumber]]&gt;B105,B105=""),IF(טבלה13[[#This Row],[מספר סטייה]]=3,MIN(D102:D104),טבלה13[[#This Row],[מינ קבוע]]),טבלה13[[#This Row],[מינ קבוע]])</f>
        <v>24</v>
      </c>
      <c r="H104">
        <f>IF(OR(טבלה13[[#This Row],[CycleNumber]]&gt;B105,B105=""),IF(טבלה13[[#This Row],[מספר סטייה]]=3,MAX(D102:D104),טבלה13[[#This Row],[מקס קבוע]]),טבלה13[[#This Row],[מקס קבוע]])</f>
        <v>31</v>
      </c>
      <c r="I10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קבוע]]&lt;&gt;E103,1,I103+1),0))</f>
        <v>0</v>
      </c>
      <c r="J104" t="str">
        <f>IF(AND(טבלה13[[#This Row],[CycleNumber]]&lt;B105,טבלה13[[#This Row],[מקס קבוע]]&lt;&gt;""),IF(OR(טבלה13[[#This Row],[מספר סטייה]]&lt;I105,AND(טבלה13[[#This Row],[מספר סטייה]]=3,I105=1)),0,1),"")</f>
        <v/>
      </c>
      <c r="K104">
        <f>IF(טבלה13[[#This Row],[מקס קבוע]]&lt;&gt;"",טבלה13[[#This Row],[מקסימום]]-טבלה13[[#This Row],[מינימום]],"")</f>
        <v>7</v>
      </c>
      <c r="L104">
        <f>IF(IFERROR(LOOKUP(טבלה13[[#This Row],[ClientID]],פיבוט!$A$4:$A$121),FALSE)=טבלה13[[#This Row],[ClientID]],1,0)</f>
        <v>1</v>
      </c>
      <c r="M104">
        <f>IF(OR(טבלה13[[#This Row],[ClientID]]=A105),"",1)</f>
        <v>1</v>
      </c>
      <c r="N104" s="3" t="str">
        <f>IF(טבלה13[[#This Row],[טווח]]&lt;&gt;K103,טבלה13[[#This Row],[טווח]],"")</f>
        <v/>
      </c>
      <c r="O104" s="3" t="str">
        <f>IF(טבלה13[[#This Row],[מניית טווחים]]&lt;&gt;"",IF(OR(30&gt;טבלה13[[#This Row],[מקסימום]],30&lt;טבלה13[[#This Row],[מינימום]]),0,1),"")</f>
        <v/>
      </c>
    </row>
    <row r="105" spans="1:15" x14ac:dyDescent="0.25">
      <c r="A105" t="s">
        <v>11</v>
      </c>
      <c r="B105">
        <v>1</v>
      </c>
      <c r="C105">
        <v>27</v>
      </c>
      <c r="D105">
        <f>טבלה13[[#This Row],[LengthofCycle]]+1</f>
        <v>28</v>
      </c>
      <c r="E105" t="str">
        <f>IF(טבלה13[[#This Row],[CycleNumber]]&lt;3,"",IF(טבלה13[[#This Row],[CycleNumber]]=3,MIN(D103:D105),IF(I104=3,MIN(D102:D104),E104)))</f>
        <v/>
      </c>
      <c r="F105" t="str">
        <f>IF(טבלה13[[#This Row],[CycleNumber]]&lt;3,"",IF(טבלה13[[#This Row],[CycleNumber]]=3,MAX(D103:D105),IF(I104=3,MAX(D102:D104),F104)))</f>
        <v/>
      </c>
      <c r="G105" t="str">
        <f>IF(OR(טבלה13[[#This Row],[CycleNumber]]&gt;B106,B106=""),IF(טבלה13[[#This Row],[מספר סטייה]]=3,MIN(D103:D105),טבלה13[[#This Row],[מינ קבוע]]),טבלה13[[#This Row],[מינ קבוע]])</f>
        <v/>
      </c>
      <c r="H105" t="str">
        <f>IF(OR(טבלה13[[#This Row],[CycleNumber]]&gt;B106,B106=""),IF(טבלה13[[#This Row],[מספר סטייה]]=3,MAX(D103:D105),טבלה13[[#This Row],[מקס קבוע]]),טבלה13[[#This Row],[מקס קבוע]])</f>
        <v/>
      </c>
      <c r="I10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קבוע]]&lt;&gt;E104,1,I104+1),0))</f>
        <v/>
      </c>
      <c r="J105" t="str">
        <f>IF(AND(טבלה13[[#This Row],[CycleNumber]]&lt;B106,טבלה13[[#This Row],[מקס קבוע]]&lt;&gt;""),IF(OR(טבלה13[[#This Row],[מספר סטייה]]&lt;I106,AND(טבלה13[[#This Row],[מספר סטייה]]=3,I106=1)),0,1),"")</f>
        <v/>
      </c>
      <c r="K105" t="str">
        <f>IF(טבלה13[[#This Row],[מקס קבוע]]&lt;&gt;"",טבלה13[[#This Row],[מקסימום]]-טבלה13[[#This Row],[מינימום]],"")</f>
        <v/>
      </c>
      <c r="L105">
        <f>IF(IFERROR(LOOKUP(טבלה13[[#This Row],[ClientID]],פיבוט!$A$4:$A$121),FALSE)=טבלה13[[#This Row],[ClientID]],1,0)</f>
        <v>1</v>
      </c>
      <c r="M105" t="str">
        <f>IF(OR(טבלה13[[#This Row],[ClientID]]=A106),"",1)</f>
        <v/>
      </c>
      <c r="N105" s="3" t="str">
        <f>IF(טבלה13[[#This Row],[טווח]]&lt;&gt;K104,טבלה13[[#This Row],[טווח]],"")</f>
        <v/>
      </c>
      <c r="O105" s="3" t="str">
        <f>IF(טבלה13[[#This Row],[מניית טווחים]]&lt;&gt;"",IF(OR(30&gt;טבלה13[[#This Row],[מקסימום]],30&lt;טבלה13[[#This Row],[מינימום]]),0,1),"")</f>
        <v/>
      </c>
    </row>
    <row r="106" spans="1:15" x14ac:dyDescent="0.25">
      <c r="A106" t="s">
        <v>11</v>
      </c>
      <c r="B106">
        <v>2</v>
      </c>
      <c r="C106">
        <v>27</v>
      </c>
      <c r="D106">
        <f>טבלה13[[#This Row],[LengthofCycle]]+1</f>
        <v>28</v>
      </c>
      <c r="E106" t="str">
        <f>IF(טבלה13[[#This Row],[CycleNumber]]&lt;3,"",IF(טבלה13[[#This Row],[CycleNumber]]=3,MIN(D104:D106),IF(I105=3,MIN(D103:D105),E105)))</f>
        <v/>
      </c>
      <c r="F106" t="str">
        <f>IF(טבלה13[[#This Row],[CycleNumber]]&lt;3,"",IF(טבלה13[[#This Row],[CycleNumber]]=3,MAX(D104:D106),IF(I105=3,MAX(D103:D105),F105)))</f>
        <v/>
      </c>
      <c r="G106" t="str">
        <f>IF(OR(טבלה13[[#This Row],[CycleNumber]]&gt;B107,B107=""),IF(טבלה13[[#This Row],[מספר סטייה]]=3,MIN(D104:D106),טבלה13[[#This Row],[מינ קבוע]]),טבלה13[[#This Row],[מינ קבוע]])</f>
        <v/>
      </c>
      <c r="H106" t="str">
        <f>IF(OR(טבלה13[[#This Row],[CycleNumber]]&gt;B107,B107=""),IF(טבלה13[[#This Row],[מספר סטייה]]=3,MAX(D104:D106),טבלה13[[#This Row],[מקס קבוע]]),טבלה13[[#This Row],[מקס קבוע]])</f>
        <v/>
      </c>
      <c r="I10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קבוע]]&lt;&gt;E105,1,I105+1),0))</f>
        <v/>
      </c>
      <c r="J106" t="str">
        <f>IF(AND(טבלה13[[#This Row],[CycleNumber]]&lt;B107,טבלה13[[#This Row],[מקס קבוע]]&lt;&gt;""),IF(OR(טבלה13[[#This Row],[מספר סטייה]]&lt;I107,AND(טבלה13[[#This Row],[מספר סטייה]]=3,I107=1)),0,1),"")</f>
        <v/>
      </c>
      <c r="K106" t="str">
        <f>IF(טבלה13[[#This Row],[מקס קבוע]]&lt;&gt;"",טבלה13[[#This Row],[מקסימום]]-טבלה13[[#This Row],[מינימום]],"")</f>
        <v/>
      </c>
      <c r="L106">
        <f>IF(IFERROR(LOOKUP(טבלה13[[#This Row],[ClientID]],פיבוט!$A$4:$A$121),FALSE)=טבלה13[[#This Row],[ClientID]],1,0)</f>
        <v>1</v>
      </c>
      <c r="M106" t="str">
        <f>IF(OR(טבלה13[[#This Row],[ClientID]]=A107),"",1)</f>
        <v/>
      </c>
      <c r="N106" s="3" t="str">
        <f>IF(טבלה13[[#This Row],[טווח]]&lt;&gt;K105,טבלה13[[#This Row],[טווח]],"")</f>
        <v/>
      </c>
      <c r="O106" s="3" t="str">
        <f>IF(טבלה13[[#This Row],[מניית טווחים]]&lt;&gt;"",IF(OR(30&gt;טבלה13[[#This Row],[מקסימום]],30&lt;טבלה13[[#This Row],[מינימום]]),0,1),"")</f>
        <v/>
      </c>
    </row>
    <row r="107" spans="1:15" x14ac:dyDescent="0.25">
      <c r="A107" t="s">
        <v>11</v>
      </c>
      <c r="B107">
        <v>3</v>
      </c>
      <c r="C107">
        <v>28</v>
      </c>
      <c r="D107">
        <f>טבלה13[[#This Row],[LengthofCycle]]+1</f>
        <v>29</v>
      </c>
      <c r="E107">
        <f>IF(טבלה13[[#This Row],[CycleNumber]]&lt;3,"",IF(טבלה13[[#This Row],[CycleNumber]]=3,MIN(D105:D107),IF(I106=3,MIN(D104:D106),E106)))</f>
        <v>28</v>
      </c>
      <c r="F107">
        <f>IF(טבלה13[[#This Row],[CycleNumber]]&lt;3,"",IF(טבלה13[[#This Row],[CycleNumber]]=3,MAX(D105:D107),IF(I106=3,MAX(D104:D106),F106)))</f>
        <v>29</v>
      </c>
      <c r="G107">
        <f>IF(OR(טבלה13[[#This Row],[CycleNumber]]&gt;B108,B108=""),IF(טבלה13[[#This Row],[מספר סטייה]]=3,MIN(D105:D107),טבלה13[[#This Row],[מינ קבוע]]),טבלה13[[#This Row],[מינ קבוע]])</f>
        <v>28</v>
      </c>
      <c r="H107">
        <f>IF(OR(טבלה13[[#This Row],[CycleNumber]]&gt;B108,B108=""),IF(טבלה13[[#This Row],[מספר סטייה]]=3,MAX(D105:D107),טבלה13[[#This Row],[מקס קבוע]]),טבלה13[[#This Row],[מקס קבוע]])</f>
        <v>29</v>
      </c>
      <c r="I10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קבוע]]&lt;&gt;E106,1,I106+1),0))</f>
        <v>0</v>
      </c>
      <c r="J107">
        <f>IF(AND(טבלה13[[#This Row],[CycleNumber]]&lt;B108,טבלה13[[#This Row],[מקס קבוע]]&lt;&gt;""),IF(OR(טבלה13[[#This Row],[מספר סטייה]]&lt;I108,AND(טבלה13[[#This Row],[מספר סטייה]]=3,I108=1)),0,1),"")</f>
        <v>1</v>
      </c>
      <c r="K107">
        <f>IF(טבלה13[[#This Row],[מקס קבוע]]&lt;&gt;"",טבלה13[[#This Row],[מקסימום]]-טבלה13[[#This Row],[מינימום]],"")</f>
        <v>1</v>
      </c>
      <c r="L107">
        <f>IF(IFERROR(LOOKUP(טבלה13[[#This Row],[ClientID]],פיבוט!$A$4:$A$121),FALSE)=טבלה13[[#This Row],[ClientID]],1,0)</f>
        <v>1</v>
      </c>
      <c r="M107" t="str">
        <f>IF(OR(טבלה13[[#This Row],[ClientID]]=A108),"",1)</f>
        <v/>
      </c>
      <c r="N107" s="3">
        <f>IF(טבלה13[[#This Row],[טווח]]&lt;&gt;K106,טבלה13[[#This Row],[טווח]],"")</f>
        <v>1</v>
      </c>
      <c r="O107" s="3">
        <f>IF(טבלה13[[#This Row],[מניית טווחים]]&lt;&gt;"",IF(OR(30&gt;טבלה13[[#This Row],[מקסימום]],30&lt;טבלה13[[#This Row],[מינימום]]),0,1),"")</f>
        <v>0</v>
      </c>
    </row>
    <row r="108" spans="1:15" x14ac:dyDescent="0.25">
      <c r="A108" t="s">
        <v>11</v>
      </c>
      <c r="B108">
        <v>4</v>
      </c>
      <c r="C108">
        <v>27</v>
      </c>
      <c r="D108">
        <f>טבלה13[[#This Row],[LengthofCycle]]+1</f>
        <v>28</v>
      </c>
      <c r="E108">
        <f>IF(טבלה13[[#This Row],[CycleNumber]]&lt;3,"",IF(טבלה13[[#This Row],[CycleNumber]]=3,MIN(D106:D108),IF(I107=3,MIN(D105:D107),E107)))</f>
        <v>28</v>
      </c>
      <c r="F108">
        <f>IF(טבלה13[[#This Row],[CycleNumber]]&lt;3,"",IF(טבלה13[[#This Row],[CycleNumber]]=3,MAX(D106:D108),IF(I107=3,MAX(D105:D107),F107)))</f>
        <v>29</v>
      </c>
      <c r="G108">
        <f>IF(OR(טבלה13[[#This Row],[CycleNumber]]&gt;B109,B109=""),IF(טבלה13[[#This Row],[מספר סטייה]]=3,MIN(D106:D108),טבלה13[[#This Row],[מינ קבוע]]),טבלה13[[#This Row],[מינ קבוע]])</f>
        <v>28</v>
      </c>
      <c r="H108">
        <f>IF(OR(טבלה13[[#This Row],[CycleNumber]]&gt;B109,B109=""),IF(טבלה13[[#This Row],[מספר סטייה]]=3,MAX(D106:D108),טבלה13[[#This Row],[מקס קבוע]]),טבלה13[[#This Row],[מקס קבוע]])</f>
        <v>29</v>
      </c>
      <c r="I10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קבוע]]&lt;&gt;E107,1,I107+1),0))</f>
        <v>0</v>
      </c>
      <c r="J108">
        <f>IF(AND(טבלה13[[#This Row],[CycleNumber]]&lt;B109,טבלה13[[#This Row],[מקס קבוע]]&lt;&gt;""),IF(OR(טבלה13[[#This Row],[מספר סטייה]]&lt;I109,AND(טבלה13[[#This Row],[מספר סטייה]]=3,I109=1)),0,1),"")</f>
        <v>1</v>
      </c>
      <c r="K108">
        <f>IF(טבלה13[[#This Row],[מקס קבוע]]&lt;&gt;"",טבלה13[[#This Row],[מקסימום]]-טבלה13[[#This Row],[מינימום]],"")</f>
        <v>1</v>
      </c>
      <c r="L108">
        <f>IF(IFERROR(LOOKUP(טבלה13[[#This Row],[ClientID]],פיבוט!$A$4:$A$121),FALSE)=טבלה13[[#This Row],[ClientID]],1,0)</f>
        <v>1</v>
      </c>
      <c r="M108" t="str">
        <f>IF(OR(טבלה13[[#This Row],[ClientID]]=A109),"",1)</f>
        <v/>
      </c>
      <c r="N108" s="3" t="str">
        <f>IF(טבלה13[[#This Row],[טווח]]&lt;&gt;K107,טבלה13[[#This Row],[טווח]],"")</f>
        <v/>
      </c>
      <c r="O108" s="3" t="str">
        <f>IF(טבלה13[[#This Row],[מניית טווחים]]&lt;&gt;"",IF(OR(30&gt;טבלה13[[#This Row],[מקסימום]],30&lt;טבלה13[[#This Row],[מינימום]]),0,1),"")</f>
        <v/>
      </c>
    </row>
    <row r="109" spans="1:15" x14ac:dyDescent="0.25">
      <c r="A109" t="s">
        <v>11</v>
      </c>
      <c r="B109">
        <v>5</v>
      </c>
      <c r="C109">
        <v>27</v>
      </c>
      <c r="D109">
        <f>טבלה13[[#This Row],[LengthofCycle]]+1</f>
        <v>28</v>
      </c>
      <c r="E109">
        <f>IF(טבלה13[[#This Row],[CycleNumber]]&lt;3,"",IF(טבלה13[[#This Row],[CycleNumber]]=3,MIN(D107:D109),IF(I108=3,MIN(D106:D108),E108)))</f>
        <v>28</v>
      </c>
      <c r="F109">
        <f>IF(טבלה13[[#This Row],[CycleNumber]]&lt;3,"",IF(טבלה13[[#This Row],[CycleNumber]]=3,MAX(D107:D109),IF(I108=3,MAX(D106:D108),F108)))</f>
        <v>29</v>
      </c>
      <c r="G109">
        <f>IF(OR(טבלה13[[#This Row],[CycleNumber]]&gt;B110,B110=""),IF(טבלה13[[#This Row],[מספר סטייה]]=3,MIN(D107:D109),טבלה13[[#This Row],[מינ קבוע]]),טבלה13[[#This Row],[מינ קבוע]])</f>
        <v>28</v>
      </c>
      <c r="H109">
        <f>IF(OR(טבלה13[[#This Row],[CycleNumber]]&gt;B110,B110=""),IF(טבלה13[[#This Row],[מספר סטייה]]=3,MAX(D107:D109),טבלה13[[#This Row],[מקס קבוע]]),טבלה13[[#This Row],[מקס קבוע]])</f>
        <v>29</v>
      </c>
      <c r="I10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קבוע]]&lt;&gt;E108,1,I108+1),0))</f>
        <v>0</v>
      </c>
      <c r="J109">
        <f>IF(AND(טבלה13[[#This Row],[CycleNumber]]&lt;B110,טבלה13[[#This Row],[מקס קבוע]]&lt;&gt;""),IF(OR(טבלה13[[#This Row],[מספר סטייה]]&lt;I110,AND(טבלה13[[#This Row],[מספר סטייה]]=3,I110=1)),0,1),"")</f>
        <v>0</v>
      </c>
      <c r="K109">
        <f>IF(טבלה13[[#This Row],[מקס קבוע]]&lt;&gt;"",טבלה13[[#This Row],[מקסימום]]-טבלה13[[#This Row],[מינימום]],"")</f>
        <v>1</v>
      </c>
      <c r="L109">
        <f>IF(IFERROR(LOOKUP(טבלה13[[#This Row],[ClientID]],פיבוט!$A$4:$A$121),FALSE)=טבלה13[[#This Row],[ClientID]],1,0)</f>
        <v>1</v>
      </c>
      <c r="M109" t="str">
        <f>IF(OR(טבלה13[[#This Row],[ClientID]]=A110),"",1)</f>
        <v/>
      </c>
      <c r="N109" s="3" t="str">
        <f>IF(טבלה13[[#This Row],[טווח]]&lt;&gt;K108,טבלה13[[#This Row],[טווח]],"")</f>
        <v/>
      </c>
      <c r="O109" s="3" t="str">
        <f>IF(טבלה13[[#This Row],[מניית טווחים]]&lt;&gt;"",IF(OR(30&gt;טבלה13[[#This Row],[מקסימום]],30&lt;טבלה13[[#This Row],[מינימום]]),0,1),"")</f>
        <v/>
      </c>
    </row>
    <row r="110" spans="1:15" x14ac:dyDescent="0.25">
      <c r="A110" t="s">
        <v>11</v>
      </c>
      <c r="B110">
        <v>6</v>
      </c>
      <c r="C110">
        <v>29</v>
      </c>
      <c r="D110">
        <f>טבלה13[[#This Row],[LengthofCycle]]+1</f>
        <v>30</v>
      </c>
      <c r="E110">
        <f>IF(טבלה13[[#This Row],[CycleNumber]]&lt;3,"",IF(טבלה13[[#This Row],[CycleNumber]]=3,MIN(D108:D110),IF(I109=3,MIN(D107:D109),E109)))</f>
        <v>28</v>
      </c>
      <c r="F110">
        <f>IF(טבלה13[[#This Row],[CycleNumber]]&lt;3,"",IF(טבלה13[[#This Row],[CycleNumber]]=3,MAX(D108:D110),IF(I109=3,MAX(D107:D109),F109)))</f>
        <v>29</v>
      </c>
      <c r="G110">
        <f>IF(OR(טבלה13[[#This Row],[CycleNumber]]&gt;B111,B111=""),IF(טבלה13[[#This Row],[מספר סטייה]]=3,MIN(D108:D110),טבלה13[[#This Row],[מינ קבוע]]),טבלה13[[#This Row],[מינ קבוע]])</f>
        <v>28</v>
      </c>
      <c r="H110">
        <f>IF(OR(טבלה13[[#This Row],[CycleNumber]]&gt;B111,B111=""),IF(טבלה13[[#This Row],[מספר סטייה]]=3,MAX(D108:D110),טבלה13[[#This Row],[מקס קבוע]]),טבלה13[[#This Row],[מקס קבוע]])</f>
        <v>29</v>
      </c>
      <c r="I11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קבוע]]&lt;&gt;E109,1,I109+1),0))</f>
        <v>1</v>
      </c>
      <c r="J110">
        <f>IF(AND(טבלה13[[#This Row],[CycleNumber]]&lt;B111,טבלה13[[#This Row],[מקס קבוע]]&lt;&gt;""),IF(OR(טבלה13[[#This Row],[מספר סטייה]]&lt;I111,AND(טבלה13[[#This Row],[מספר סטייה]]=3,I111=1)),0,1),"")</f>
        <v>1</v>
      </c>
      <c r="K110">
        <f>IF(טבלה13[[#This Row],[מקס קבוע]]&lt;&gt;"",טבלה13[[#This Row],[מקסימום]]-טבלה13[[#This Row],[מינימום]],"")</f>
        <v>1</v>
      </c>
      <c r="L110">
        <f>IF(IFERROR(LOOKUP(טבלה13[[#This Row],[ClientID]],פיבוט!$A$4:$A$121),FALSE)=טבלה13[[#This Row],[ClientID]],1,0)</f>
        <v>1</v>
      </c>
      <c r="M110" t="str">
        <f>IF(OR(טבלה13[[#This Row],[ClientID]]=A111),"",1)</f>
        <v/>
      </c>
      <c r="N110" s="3" t="str">
        <f>IF(טבלה13[[#This Row],[טווח]]&lt;&gt;K109,טבלה13[[#This Row],[טווח]],"")</f>
        <v/>
      </c>
      <c r="O110" s="3" t="str">
        <f>IF(טבלה13[[#This Row],[מניית טווחים]]&lt;&gt;"",IF(OR(30&gt;טבלה13[[#This Row],[מקסימום]],30&lt;טבלה13[[#This Row],[מינימום]]),0,1),"")</f>
        <v/>
      </c>
    </row>
    <row r="111" spans="1:15" x14ac:dyDescent="0.25">
      <c r="A111" t="s">
        <v>11</v>
      </c>
      <c r="B111">
        <v>7</v>
      </c>
      <c r="C111">
        <v>28</v>
      </c>
      <c r="D111">
        <f>טבלה13[[#This Row],[LengthofCycle]]+1</f>
        <v>29</v>
      </c>
      <c r="E111">
        <f>IF(טבלה13[[#This Row],[CycleNumber]]&lt;3,"",IF(טבלה13[[#This Row],[CycleNumber]]=3,MIN(D109:D111),IF(I110=3,MIN(D108:D110),E110)))</f>
        <v>28</v>
      </c>
      <c r="F111">
        <f>IF(טבלה13[[#This Row],[CycleNumber]]&lt;3,"",IF(טבלה13[[#This Row],[CycleNumber]]=3,MAX(D109:D111),IF(I110=3,MAX(D108:D110),F110)))</f>
        <v>29</v>
      </c>
      <c r="G111">
        <f>IF(OR(טבלה13[[#This Row],[CycleNumber]]&gt;B112,B112=""),IF(טבלה13[[#This Row],[מספר סטייה]]=3,MIN(D109:D111),טבלה13[[#This Row],[מינ קבוע]]),טבלה13[[#This Row],[מינ קבוע]])</f>
        <v>28</v>
      </c>
      <c r="H111">
        <f>IF(OR(טבלה13[[#This Row],[CycleNumber]]&gt;B112,B112=""),IF(טבלה13[[#This Row],[מספר סטייה]]=3,MAX(D109:D111),טבלה13[[#This Row],[מקס קבוע]]),טבלה13[[#This Row],[מקס קבוע]])</f>
        <v>29</v>
      </c>
      <c r="I11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קבוע]]&lt;&gt;E110,1,I110+1),0))</f>
        <v>0</v>
      </c>
      <c r="J111">
        <f>IF(AND(טבלה13[[#This Row],[CycleNumber]]&lt;B112,טבלה13[[#This Row],[מקס קבוע]]&lt;&gt;""),IF(OR(טבלה13[[#This Row],[מספר סטייה]]&lt;I112,AND(טבלה13[[#This Row],[מספר סטייה]]=3,I112=1)),0,1),"")</f>
        <v>1</v>
      </c>
      <c r="K111">
        <f>IF(טבלה13[[#This Row],[מקס קבוע]]&lt;&gt;"",טבלה13[[#This Row],[מקסימום]]-טבלה13[[#This Row],[מינימום]],"")</f>
        <v>1</v>
      </c>
      <c r="L111">
        <f>IF(IFERROR(LOOKUP(טבלה13[[#This Row],[ClientID]],פיבוט!$A$4:$A$121),FALSE)=טבלה13[[#This Row],[ClientID]],1,0)</f>
        <v>1</v>
      </c>
      <c r="M111" t="str">
        <f>IF(OR(טבלה13[[#This Row],[ClientID]]=A112),"",1)</f>
        <v/>
      </c>
      <c r="N111" s="3" t="str">
        <f>IF(טבלה13[[#This Row],[טווח]]&lt;&gt;K110,טבלה13[[#This Row],[טווח]],"")</f>
        <v/>
      </c>
      <c r="O111" s="3" t="str">
        <f>IF(טבלה13[[#This Row],[מניית טווחים]]&lt;&gt;"",IF(OR(30&gt;טבלה13[[#This Row],[מקסימום]],30&lt;טבלה13[[#This Row],[מינימום]]),0,1),"")</f>
        <v/>
      </c>
    </row>
    <row r="112" spans="1:15" x14ac:dyDescent="0.25">
      <c r="A112" t="s">
        <v>11</v>
      </c>
      <c r="B112">
        <v>8</v>
      </c>
      <c r="C112">
        <v>27</v>
      </c>
      <c r="D112">
        <f>טבלה13[[#This Row],[LengthofCycle]]+1</f>
        <v>28</v>
      </c>
      <c r="E112">
        <f>IF(טבלה13[[#This Row],[CycleNumber]]&lt;3,"",IF(טבלה13[[#This Row],[CycleNumber]]=3,MIN(D110:D112),IF(I111=3,MIN(D109:D111),E111)))</f>
        <v>28</v>
      </c>
      <c r="F112">
        <f>IF(טבלה13[[#This Row],[CycleNumber]]&lt;3,"",IF(טבלה13[[#This Row],[CycleNumber]]=3,MAX(D110:D112),IF(I111=3,MAX(D109:D111),F111)))</f>
        <v>29</v>
      </c>
      <c r="G112">
        <f>IF(OR(טבלה13[[#This Row],[CycleNumber]]&gt;B113,B113=""),IF(טבלה13[[#This Row],[מספר סטייה]]=3,MIN(D110:D112),טבלה13[[#This Row],[מינ קבוע]]),טבלה13[[#This Row],[מינ קבוע]])</f>
        <v>28</v>
      </c>
      <c r="H112">
        <f>IF(OR(טבלה13[[#This Row],[CycleNumber]]&gt;B113,B113=""),IF(טבלה13[[#This Row],[מספר סטייה]]=3,MAX(D110:D112),טבלה13[[#This Row],[מקס קבוע]]),טבלה13[[#This Row],[מקס קבוע]])</f>
        <v>29</v>
      </c>
      <c r="I11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קבוע]]&lt;&gt;E111,1,I111+1),0))</f>
        <v>0</v>
      </c>
      <c r="J112">
        <f>IF(AND(טבלה13[[#This Row],[CycleNumber]]&lt;B113,טבלה13[[#This Row],[מקס קבוע]]&lt;&gt;""),IF(OR(טבלה13[[#This Row],[מספר סטייה]]&lt;I113,AND(טבלה13[[#This Row],[מספר סטייה]]=3,I113=1)),0,1),"")</f>
        <v>0</v>
      </c>
      <c r="K112">
        <f>IF(טבלה13[[#This Row],[מקס קבוע]]&lt;&gt;"",טבלה13[[#This Row],[מקסימום]]-טבלה13[[#This Row],[מינימום]],"")</f>
        <v>1</v>
      </c>
      <c r="L112">
        <f>IF(IFERROR(LOOKUP(טבלה13[[#This Row],[ClientID]],פיבוט!$A$4:$A$121),FALSE)=טבלה13[[#This Row],[ClientID]],1,0)</f>
        <v>1</v>
      </c>
      <c r="M112" t="str">
        <f>IF(OR(טבלה13[[#This Row],[ClientID]]=A113),"",1)</f>
        <v/>
      </c>
      <c r="N112" s="3" t="str">
        <f>IF(טבלה13[[#This Row],[טווח]]&lt;&gt;K111,טבלה13[[#This Row],[טווח]],"")</f>
        <v/>
      </c>
      <c r="O112" s="3" t="str">
        <f>IF(טבלה13[[#This Row],[מניית טווחים]]&lt;&gt;"",IF(OR(30&gt;טבלה13[[#This Row],[מקסימום]],30&lt;טבלה13[[#This Row],[מינימום]]),0,1),"")</f>
        <v/>
      </c>
    </row>
    <row r="113" spans="1:15" x14ac:dyDescent="0.25">
      <c r="A113" t="s">
        <v>11</v>
      </c>
      <c r="B113">
        <v>9</v>
      </c>
      <c r="C113">
        <v>26</v>
      </c>
      <c r="D113">
        <f>טבלה13[[#This Row],[LengthofCycle]]+1</f>
        <v>27</v>
      </c>
      <c r="E113">
        <f>IF(טבלה13[[#This Row],[CycleNumber]]&lt;3,"",IF(טבלה13[[#This Row],[CycleNumber]]=3,MIN(D111:D113),IF(I112=3,MIN(D110:D112),E112)))</f>
        <v>28</v>
      </c>
      <c r="F113">
        <f>IF(טבלה13[[#This Row],[CycleNumber]]&lt;3,"",IF(טבלה13[[#This Row],[CycleNumber]]=3,MAX(D111:D113),IF(I112=3,MAX(D110:D112),F112)))</f>
        <v>29</v>
      </c>
      <c r="G113">
        <f>IF(OR(טבלה13[[#This Row],[CycleNumber]]&gt;B114,B114=""),IF(טבלה13[[#This Row],[מספר סטייה]]=3,MIN(D111:D113),טבלה13[[#This Row],[מינ קבוע]]),טבלה13[[#This Row],[מינ קבוע]])</f>
        <v>28</v>
      </c>
      <c r="H113">
        <f>IF(OR(טבלה13[[#This Row],[CycleNumber]]&gt;B114,B114=""),IF(טבלה13[[#This Row],[מספר סטייה]]=3,MAX(D111:D113),טבלה13[[#This Row],[מקס קבוע]]),טבלה13[[#This Row],[מקס קבוע]])</f>
        <v>29</v>
      </c>
      <c r="I11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קבוע]]&lt;&gt;E112,1,I112+1),0))</f>
        <v>1</v>
      </c>
      <c r="J113">
        <f>IF(AND(טבלה13[[#This Row],[CycleNumber]]&lt;B114,טבלה13[[#This Row],[מקס קבוע]]&lt;&gt;""),IF(OR(טבלה13[[#This Row],[מספר סטייה]]&lt;I114,AND(טבלה13[[#This Row],[מספר סטייה]]=3,I114=1)),0,1),"")</f>
        <v>1</v>
      </c>
      <c r="K113">
        <f>IF(טבלה13[[#This Row],[מקס קבוע]]&lt;&gt;"",טבלה13[[#This Row],[מקסימום]]-טבלה13[[#This Row],[מינימום]],"")</f>
        <v>1</v>
      </c>
      <c r="L113">
        <f>IF(IFERROR(LOOKUP(טבלה13[[#This Row],[ClientID]],פיבוט!$A$4:$A$121),FALSE)=טבלה13[[#This Row],[ClientID]],1,0)</f>
        <v>1</v>
      </c>
      <c r="M113" t="str">
        <f>IF(OR(טבלה13[[#This Row],[ClientID]]=A114),"",1)</f>
        <v/>
      </c>
      <c r="N113" s="3" t="str">
        <f>IF(טבלה13[[#This Row],[טווח]]&lt;&gt;K112,טבלה13[[#This Row],[טווח]],"")</f>
        <v/>
      </c>
      <c r="O113" s="3" t="str">
        <f>IF(טבלה13[[#This Row],[מניית טווחים]]&lt;&gt;"",IF(OR(30&gt;טבלה13[[#This Row],[מקסימום]],30&lt;טבלה13[[#This Row],[מינימום]]),0,1),"")</f>
        <v/>
      </c>
    </row>
    <row r="114" spans="1:15" x14ac:dyDescent="0.25">
      <c r="A114" t="s">
        <v>11</v>
      </c>
      <c r="B114">
        <v>10</v>
      </c>
      <c r="C114">
        <v>28</v>
      </c>
      <c r="D114">
        <f>טבלה13[[#This Row],[LengthofCycle]]+1</f>
        <v>29</v>
      </c>
      <c r="E114">
        <f>IF(טבלה13[[#This Row],[CycleNumber]]&lt;3,"",IF(טבלה13[[#This Row],[CycleNumber]]=3,MIN(D112:D114),IF(I113=3,MIN(D111:D113),E113)))</f>
        <v>28</v>
      </c>
      <c r="F114">
        <f>IF(טבלה13[[#This Row],[CycleNumber]]&lt;3,"",IF(טבלה13[[#This Row],[CycleNumber]]=3,MAX(D112:D114),IF(I113=3,MAX(D111:D113),F113)))</f>
        <v>29</v>
      </c>
      <c r="G114">
        <f>IF(OR(טבלה13[[#This Row],[CycleNumber]]&gt;B115,B115=""),IF(טבלה13[[#This Row],[מספר סטייה]]=3,MIN(D112:D114),טבלה13[[#This Row],[מינ קבוע]]),טבלה13[[#This Row],[מינ קבוע]])</f>
        <v>28</v>
      </c>
      <c r="H114">
        <f>IF(OR(טבלה13[[#This Row],[CycleNumber]]&gt;B115,B115=""),IF(טבלה13[[#This Row],[מספר סטייה]]=3,MAX(D112:D114),טבלה13[[#This Row],[מקס קבוע]]),טבלה13[[#This Row],[מקס קבוע]])</f>
        <v>29</v>
      </c>
      <c r="I11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קבוע]]&lt;&gt;E113,1,I113+1),0))</f>
        <v>0</v>
      </c>
      <c r="J114">
        <f>IF(AND(טבלה13[[#This Row],[CycleNumber]]&lt;B115,טבלה13[[#This Row],[מקס קבוע]]&lt;&gt;""),IF(OR(טבלה13[[#This Row],[מספר סטייה]]&lt;I115,AND(טבלה13[[#This Row],[מספר סטייה]]=3,I115=1)),0,1),"")</f>
        <v>0</v>
      </c>
      <c r="K114">
        <f>IF(טבלה13[[#This Row],[מקס קבוע]]&lt;&gt;"",טבלה13[[#This Row],[מקסימום]]-טבלה13[[#This Row],[מינימום]],"")</f>
        <v>1</v>
      </c>
      <c r="L114">
        <f>IF(IFERROR(LOOKUP(טבלה13[[#This Row],[ClientID]],פיבוט!$A$4:$A$121),FALSE)=טבלה13[[#This Row],[ClientID]],1,0)</f>
        <v>1</v>
      </c>
      <c r="M114" t="str">
        <f>IF(OR(טבלה13[[#This Row],[ClientID]]=A115),"",1)</f>
        <v/>
      </c>
      <c r="N114" s="3" t="str">
        <f>IF(טבלה13[[#This Row],[טווח]]&lt;&gt;K113,טבלה13[[#This Row],[טווח]],"")</f>
        <v/>
      </c>
      <c r="O114" s="3" t="str">
        <f>IF(טבלה13[[#This Row],[מניית טווחים]]&lt;&gt;"",IF(OR(30&gt;טבלה13[[#This Row],[מקסימום]],30&lt;טבלה13[[#This Row],[מינימום]]),0,1),"")</f>
        <v/>
      </c>
    </row>
    <row r="115" spans="1:15" x14ac:dyDescent="0.25">
      <c r="A115" t="s">
        <v>11</v>
      </c>
      <c r="B115">
        <v>11</v>
      </c>
      <c r="C115">
        <v>25</v>
      </c>
      <c r="D115">
        <f>טבלה13[[#This Row],[LengthofCycle]]+1</f>
        <v>26</v>
      </c>
      <c r="E115">
        <f>IF(טבלה13[[#This Row],[CycleNumber]]&lt;3,"",IF(טבלה13[[#This Row],[CycleNumber]]=3,MIN(D113:D115),IF(I114=3,MIN(D112:D114),E114)))</f>
        <v>28</v>
      </c>
      <c r="F115">
        <f>IF(טבלה13[[#This Row],[CycleNumber]]&lt;3,"",IF(טבלה13[[#This Row],[CycleNumber]]=3,MAX(D113:D115),IF(I114=3,MAX(D112:D114),F114)))</f>
        <v>29</v>
      </c>
      <c r="G115">
        <f>IF(OR(טבלה13[[#This Row],[CycleNumber]]&gt;B116,B116=""),IF(טבלה13[[#This Row],[מספר סטייה]]=3,MIN(D113:D115),טבלה13[[#This Row],[מינ קבוע]]),טבלה13[[#This Row],[מינ קבוע]])</f>
        <v>28</v>
      </c>
      <c r="H115">
        <f>IF(OR(טבלה13[[#This Row],[CycleNumber]]&gt;B116,B116=""),IF(טבלה13[[#This Row],[מספר סטייה]]=3,MAX(D113:D115),טבלה13[[#This Row],[מקס קבוע]]),טבלה13[[#This Row],[מקס קבוע]])</f>
        <v>29</v>
      </c>
      <c r="I11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קבוע]]&lt;&gt;E114,1,I114+1),0))</f>
        <v>1</v>
      </c>
      <c r="J115">
        <f>IF(AND(טבלה13[[#This Row],[CycleNumber]]&lt;B116,טבלה13[[#This Row],[מקס קבוע]]&lt;&gt;""),IF(OR(טבלה13[[#This Row],[מספר סטייה]]&lt;I116,AND(טבלה13[[#This Row],[מספר סטייה]]=3,I116=1)),0,1),"")</f>
        <v>1</v>
      </c>
      <c r="K115">
        <f>IF(טבלה13[[#This Row],[מקס קבוע]]&lt;&gt;"",טבלה13[[#This Row],[מקסימום]]-טבלה13[[#This Row],[מינימום]],"")</f>
        <v>1</v>
      </c>
      <c r="L115">
        <f>IF(IFERROR(LOOKUP(טבלה13[[#This Row],[ClientID]],פיבוט!$A$4:$A$121),FALSE)=טבלה13[[#This Row],[ClientID]],1,0)</f>
        <v>1</v>
      </c>
      <c r="M115" t="str">
        <f>IF(OR(טבלה13[[#This Row],[ClientID]]=A116),"",1)</f>
        <v/>
      </c>
      <c r="N115" s="3" t="str">
        <f>IF(טבלה13[[#This Row],[טווח]]&lt;&gt;K114,טבלה13[[#This Row],[טווח]],"")</f>
        <v/>
      </c>
      <c r="O115" s="3" t="str">
        <f>IF(טבלה13[[#This Row],[מניית טווחים]]&lt;&gt;"",IF(OR(30&gt;טבלה13[[#This Row],[מקסימום]],30&lt;טבלה13[[#This Row],[מינימום]]),0,1),"")</f>
        <v/>
      </c>
    </row>
    <row r="116" spans="1:15" x14ac:dyDescent="0.25">
      <c r="A116" t="s">
        <v>11</v>
      </c>
      <c r="B116">
        <v>12</v>
      </c>
      <c r="C116">
        <v>27</v>
      </c>
      <c r="D116">
        <f>טבלה13[[#This Row],[LengthofCycle]]+1</f>
        <v>28</v>
      </c>
      <c r="E116">
        <f>IF(טבלה13[[#This Row],[CycleNumber]]&lt;3,"",IF(טבלה13[[#This Row],[CycleNumber]]=3,MIN(D114:D116),IF(I115=3,MIN(D113:D115),E115)))</f>
        <v>28</v>
      </c>
      <c r="F116">
        <f>IF(טבלה13[[#This Row],[CycleNumber]]&lt;3,"",IF(טבלה13[[#This Row],[CycleNumber]]=3,MAX(D114:D116),IF(I115=3,MAX(D113:D115),F115)))</f>
        <v>29</v>
      </c>
      <c r="G116">
        <f>IF(OR(טבלה13[[#This Row],[CycleNumber]]&gt;B117,B117=""),IF(טבלה13[[#This Row],[מספר סטייה]]=3,MIN(D114:D116),טבלה13[[#This Row],[מינ קבוע]]),טבלה13[[#This Row],[מינ קבוע]])</f>
        <v>28</v>
      </c>
      <c r="H116">
        <f>IF(OR(טבלה13[[#This Row],[CycleNumber]]&gt;B117,B117=""),IF(טבלה13[[#This Row],[מספר סטייה]]=3,MAX(D114:D116),טבלה13[[#This Row],[מקס קבוע]]),טבלה13[[#This Row],[מקס קבוע]])</f>
        <v>29</v>
      </c>
      <c r="I11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קבוע]]&lt;&gt;E115,1,I115+1),0))</f>
        <v>0</v>
      </c>
      <c r="J116" t="str">
        <f>IF(AND(טבלה13[[#This Row],[CycleNumber]]&lt;B117,טבלה13[[#This Row],[מקס קבוע]]&lt;&gt;""),IF(OR(טבלה13[[#This Row],[מספר סטייה]]&lt;I117,AND(טבלה13[[#This Row],[מספר סטייה]]=3,I117=1)),0,1),"")</f>
        <v/>
      </c>
      <c r="K116">
        <f>IF(טבלה13[[#This Row],[מקס קבוע]]&lt;&gt;"",טבלה13[[#This Row],[מקסימום]]-טבלה13[[#This Row],[מינימום]],"")</f>
        <v>1</v>
      </c>
      <c r="L116">
        <f>IF(IFERROR(LOOKUP(טבלה13[[#This Row],[ClientID]],פיבוט!$A$4:$A$121),FALSE)=טבלה13[[#This Row],[ClientID]],1,0)</f>
        <v>1</v>
      </c>
      <c r="M116">
        <f>IF(OR(טבלה13[[#This Row],[ClientID]]=A117),"",1)</f>
        <v>1</v>
      </c>
      <c r="N116" s="3" t="str">
        <f>IF(טבלה13[[#This Row],[טווח]]&lt;&gt;K115,טבלה13[[#This Row],[טווח]],"")</f>
        <v/>
      </c>
      <c r="O116" s="3" t="str">
        <f>IF(טבלה13[[#This Row],[מניית טווחים]]&lt;&gt;"",IF(OR(30&gt;טבלה13[[#This Row],[מקסימום]],30&lt;טבלה13[[#This Row],[מינימום]]),0,1),"")</f>
        <v/>
      </c>
    </row>
    <row r="117" spans="1:15" x14ac:dyDescent="0.25">
      <c r="A117" t="s">
        <v>12</v>
      </c>
      <c r="B117">
        <v>1</v>
      </c>
      <c r="C117">
        <v>33</v>
      </c>
      <c r="D117">
        <f>טבלה13[[#This Row],[LengthofCycle]]+1</f>
        <v>34</v>
      </c>
      <c r="E117" t="str">
        <f>IF(טבלה13[[#This Row],[CycleNumber]]&lt;3,"",IF(טבלה13[[#This Row],[CycleNumber]]=3,MIN(D115:D117),IF(I116=3,MIN(D114:D116),E116)))</f>
        <v/>
      </c>
      <c r="F117" t="str">
        <f>IF(טבלה13[[#This Row],[CycleNumber]]&lt;3,"",IF(טבלה13[[#This Row],[CycleNumber]]=3,MAX(D115:D117),IF(I116=3,MAX(D114:D116),F116)))</f>
        <v/>
      </c>
      <c r="G117" t="str">
        <f>IF(OR(טבלה13[[#This Row],[CycleNumber]]&gt;B118,B118=""),IF(טבלה13[[#This Row],[מספר סטייה]]=3,MIN(D115:D117),טבלה13[[#This Row],[מינ קבוע]]),טבלה13[[#This Row],[מינ קבוע]])</f>
        <v/>
      </c>
      <c r="H117" t="str">
        <f>IF(OR(טבלה13[[#This Row],[CycleNumber]]&gt;B118,B118=""),IF(טבלה13[[#This Row],[מספר סטייה]]=3,MAX(D115:D117),טבלה13[[#This Row],[מקס קבוע]]),טבלה13[[#This Row],[מקס קבוע]])</f>
        <v/>
      </c>
      <c r="I11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קבוע]]&lt;&gt;E116,1,I116+1),0))</f>
        <v/>
      </c>
      <c r="J117" t="str">
        <f>IF(AND(טבלה13[[#This Row],[CycleNumber]]&lt;B118,טבלה13[[#This Row],[מקס קבוע]]&lt;&gt;""),IF(OR(טבלה13[[#This Row],[מספר סטייה]]&lt;I118,AND(טבלה13[[#This Row],[מספר סטייה]]=3,I118=1)),0,1),"")</f>
        <v/>
      </c>
      <c r="K117" t="str">
        <f>IF(טבלה13[[#This Row],[מקס קבוע]]&lt;&gt;"",טבלה13[[#This Row],[מקסימום]]-טבלה13[[#This Row],[מינימום]],"")</f>
        <v/>
      </c>
      <c r="L117">
        <f>IF(IFERROR(LOOKUP(טבלה13[[#This Row],[ClientID]],פיבוט!$A$4:$A$121),FALSE)=טבלה13[[#This Row],[ClientID]],1,0)</f>
        <v>1</v>
      </c>
      <c r="M117" t="str">
        <f>IF(OR(טבלה13[[#This Row],[ClientID]]=A118),"",1)</f>
        <v/>
      </c>
      <c r="N117" s="3" t="str">
        <f>IF(טבלה13[[#This Row],[טווח]]&lt;&gt;K116,טבלה13[[#This Row],[טווח]],"")</f>
        <v/>
      </c>
      <c r="O117" s="3" t="str">
        <f>IF(טבלה13[[#This Row],[מניית טווחים]]&lt;&gt;"",IF(OR(30&gt;טבלה13[[#This Row],[מקסימום]],30&lt;טבלה13[[#This Row],[מינימום]]),0,1),"")</f>
        <v/>
      </c>
    </row>
    <row r="118" spans="1:15" x14ac:dyDescent="0.25">
      <c r="A118" t="s">
        <v>12</v>
      </c>
      <c r="B118">
        <v>2</v>
      </c>
      <c r="C118">
        <v>33</v>
      </c>
      <c r="D118">
        <f>טבלה13[[#This Row],[LengthofCycle]]+1</f>
        <v>34</v>
      </c>
      <c r="E118" t="str">
        <f>IF(טבלה13[[#This Row],[CycleNumber]]&lt;3,"",IF(טבלה13[[#This Row],[CycleNumber]]=3,MIN(D116:D118),IF(I117=3,MIN(D115:D117),E117)))</f>
        <v/>
      </c>
      <c r="F118" t="str">
        <f>IF(טבלה13[[#This Row],[CycleNumber]]&lt;3,"",IF(טבלה13[[#This Row],[CycleNumber]]=3,MAX(D116:D118),IF(I117=3,MAX(D115:D117),F117)))</f>
        <v/>
      </c>
      <c r="G118" t="str">
        <f>IF(OR(טבלה13[[#This Row],[CycleNumber]]&gt;B119,B119=""),IF(טבלה13[[#This Row],[מספר סטייה]]=3,MIN(D116:D118),טבלה13[[#This Row],[מינ קבוע]]),טבלה13[[#This Row],[מינ קבוע]])</f>
        <v/>
      </c>
      <c r="H118" t="str">
        <f>IF(OR(טבלה13[[#This Row],[CycleNumber]]&gt;B119,B119=""),IF(טבלה13[[#This Row],[מספר סטייה]]=3,MAX(D116:D118),טבלה13[[#This Row],[מקס קבוע]]),טבלה13[[#This Row],[מקס קבוע]])</f>
        <v/>
      </c>
      <c r="I11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קבוע]]&lt;&gt;E117,1,I117+1),0))</f>
        <v/>
      </c>
      <c r="J118" t="str">
        <f>IF(AND(טבלה13[[#This Row],[CycleNumber]]&lt;B119,טבלה13[[#This Row],[מקס קבוע]]&lt;&gt;""),IF(OR(טבלה13[[#This Row],[מספר סטייה]]&lt;I119,AND(טבלה13[[#This Row],[מספר סטייה]]=3,I119=1)),0,1),"")</f>
        <v/>
      </c>
      <c r="K118" t="str">
        <f>IF(טבלה13[[#This Row],[מקס קבוע]]&lt;&gt;"",טבלה13[[#This Row],[מקסימום]]-טבלה13[[#This Row],[מינימום]],"")</f>
        <v/>
      </c>
      <c r="L118">
        <f>IF(IFERROR(LOOKUP(טבלה13[[#This Row],[ClientID]],פיבוט!$A$4:$A$121),FALSE)=טבלה13[[#This Row],[ClientID]],1,0)</f>
        <v>1</v>
      </c>
      <c r="M118" t="str">
        <f>IF(OR(טבלה13[[#This Row],[ClientID]]=A119),"",1)</f>
        <v/>
      </c>
      <c r="N118" s="3" t="str">
        <f>IF(טבלה13[[#This Row],[טווח]]&lt;&gt;K117,טבלה13[[#This Row],[טווח]],"")</f>
        <v/>
      </c>
      <c r="O118" s="3" t="str">
        <f>IF(טבלה13[[#This Row],[מניית טווחים]]&lt;&gt;"",IF(OR(30&gt;טבלה13[[#This Row],[מקסימום]],30&lt;טבלה13[[#This Row],[מינימום]]),0,1),"")</f>
        <v/>
      </c>
    </row>
    <row r="119" spans="1:15" x14ac:dyDescent="0.25">
      <c r="A119" t="s">
        <v>12</v>
      </c>
      <c r="B119">
        <v>3</v>
      </c>
      <c r="C119">
        <v>30</v>
      </c>
      <c r="D119">
        <f>טבלה13[[#This Row],[LengthofCycle]]+1</f>
        <v>31</v>
      </c>
      <c r="E119">
        <f>IF(טבלה13[[#This Row],[CycleNumber]]&lt;3,"",IF(טבלה13[[#This Row],[CycleNumber]]=3,MIN(D117:D119),IF(I118=3,MIN(D116:D118),E118)))</f>
        <v>31</v>
      </c>
      <c r="F119">
        <f>IF(טבלה13[[#This Row],[CycleNumber]]&lt;3,"",IF(טבלה13[[#This Row],[CycleNumber]]=3,MAX(D117:D119),IF(I118=3,MAX(D116:D118),F118)))</f>
        <v>34</v>
      </c>
      <c r="G119">
        <f>IF(OR(טבלה13[[#This Row],[CycleNumber]]&gt;B120,B120=""),IF(טבלה13[[#This Row],[מספר סטייה]]=3,MIN(D117:D119),טבלה13[[#This Row],[מינ קבוע]]),טבלה13[[#This Row],[מינ קבוע]])</f>
        <v>31</v>
      </c>
      <c r="H119">
        <f>IF(OR(טבלה13[[#This Row],[CycleNumber]]&gt;B120,B120=""),IF(טבלה13[[#This Row],[מספר סטייה]]=3,MAX(D117:D119),טבלה13[[#This Row],[מקס קבוע]]),טבלה13[[#This Row],[מקס קבוע]])</f>
        <v>34</v>
      </c>
      <c r="I11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קבוע]]&lt;&gt;E118,1,I118+1),0))</f>
        <v>0</v>
      </c>
      <c r="J119">
        <f>IF(AND(טבלה13[[#This Row],[CycleNumber]]&lt;B120,טבלה13[[#This Row],[מקס קבוע]]&lt;&gt;""),IF(OR(טבלה13[[#This Row],[מספר סטייה]]&lt;I120,AND(טבלה13[[#This Row],[מספר סטייה]]=3,I120=1)),0,1),"")</f>
        <v>0</v>
      </c>
      <c r="K119">
        <f>IF(טבלה13[[#This Row],[מקס קבוע]]&lt;&gt;"",טבלה13[[#This Row],[מקסימום]]-טבלה13[[#This Row],[מינימום]],"")</f>
        <v>3</v>
      </c>
      <c r="L119">
        <f>IF(IFERROR(LOOKUP(טבלה13[[#This Row],[ClientID]],פיבוט!$A$4:$A$121),FALSE)=טבלה13[[#This Row],[ClientID]],1,0)</f>
        <v>1</v>
      </c>
      <c r="M119" t="str">
        <f>IF(OR(טבלה13[[#This Row],[ClientID]]=A120),"",1)</f>
        <v/>
      </c>
      <c r="N119" s="3">
        <f>IF(טבלה13[[#This Row],[טווח]]&lt;&gt;K118,טבלה13[[#This Row],[טווח]],"")</f>
        <v>3</v>
      </c>
      <c r="O119" s="3">
        <f>IF(טבלה13[[#This Row],[מניית טווחים]]&lt;&gt;"",IF(OR(30&gt;טבלה13[[#This Row],[מקסימום]],30&lt;טבלה13[[#This Row],[מינימום]]),0,1),"")</f>
        <v>0</v>
      </c>
    </row>
    <row r="120" spans="1:15" x14ac:dyDescent="0.25">
      <c r="A120" t="s">
        <v>12</v>
      </c>
      <c r="B120">
        <v>4</v>
      </c>
      <c r="C120">
        <v>28</v>
      </c>
      <c r="D120">
        <f>טבלה13[[#This Row],[LengthofCycle]]+1</f>
        <v>29</v>
      </c>
      <c r="E120">
        <f>IF(טבלה13[[#This Row],[CycleNumber]]&lt;3,"",IF(טבלה13[[#This Row],[CycleNumber]]=3,MIN(D118:D120),IF(I119=3,MIN(D117:D119),E119)))</f>
        <v>31</v>
      </c>
      <c r="F120">
        <f>IF(טבלה13[[#This Row],[CycleNumber]]&lt;3,"",IF(טבלה13[[#This Row],[CycleNumber]]=3,MAX(D118:D120),IF(I119=3,MAX(D117:D119),F119)))</f>
        <v>34</v>
      </c>
      <c r="G120">
        <f>IF(OR(טבלה13[[#This Row],[CycleNumber]]&gt;B121,B121=""),IF(טבלה13[[#This Row],[מספר סטייה]]=3,MIN(D118:D120),טבלה13[[#This Row],[מינ קבוע]]),טבלה13[[#This Row],[מינ קבוע]])</f>
        <v>31</v>
      </c>
      <c r="H120">
        <f>IF(OR(טבלה13[[#This Row],[CycleNumber]]&gt;B121,B121=""),IF(טבלה13[[#This Row],[מספר סטייה]]=3,MAX(D118:D120),טבלה13[[#This Row],[מקס קבוע]]),טבלה13[[#This Row],[מקס קבוע]])</f>
        <v>34</v>
      </c>
      <c r="I12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קבוע]]&lt;&gt;E119,1,I119+1),0))</f>
        <v>1</v>
      </c>
      <c r="J120">
        <f>IF(AND(טבלה13[[#This Row],[CycleNumber]]&lt;B121,טבלה13[[#This Row],[מקס קבוע]]&lt;&gt;""),IF(OR(טבלה13[[#This Row],[מספר סטייה]]&lt;I121,AND(טבלה13[[#This Row],[מספר סטייה]]=3,I121=1)),0,1),"")</f>
        <v>1</v>
      </c>
      <c r="K120">
        <f>IF(טבלה13[[#This Row],[מקס קבוע]]&lt;&gt;"",טבלה13[[#This Row],[מקסימום]]-טבלה13[[#This Row],[מינימום]],"")</f>
        <v>3</v>
      </c>
      <c r="L120">
        <f>IF(IFERROR(LOOKUP(טבלה13[[#This Row],[ClientID]],פיבוט!$A$4:$A$121),FALSE)=טבלה13[[#This Row],[ClientID]],1,0)</f>
        <v>1</v>
      </c>
      <c r="M120" t="str">
        <f>IF(OR(טבלה13[[#This Row],[ClientID]]=A121),"",1)</f>
        <v/>
      </c>
      <c r="N120" s="3" t="str">
        <f>IF(טבלה13[[#This Row],[טווח]]&lt;&gt;K119,טבלה13[[#This Row],[טווח]],"")</f>
        <v/>
      </c>
      <c r="O120" s="3" t="str">
        <f>IF(טבלה13[[#This Row],[מניית טווחים]]&lt;&gt;"",IF(OR(30&gt;טבלה13[[#This Row],[מקסימום]],30&lt;טבלה13[[#This Row],[מינימום]]),0,1),"")</f>
        <v/>
      </c>
    </row>
    <row r="121" spans="1:15" x14ac:dyDescent="0.25">
      <c r="A121" t="s">
        <v>12</v>
      </c>
      <c r="B121">
        <v>5</v>
      </c>
      <c r="C121">
        <v>31</v>
      </c>
      <c r="D121">
        <f>טבלה13[[#This Row],[LengthofCycle]]+1</f>
        <v>32</v>
      </c>
      <c r="E121">
        <f>IF(טבלה13[[#This Row],[CycleNumber]]&lt;3,"",IF(טבלה13[[#This Row],[CycleNumber]]=3,MIN(D119:D121),IF(I120=3,MIN(D118:D120),E120)))</f>
        <v>31</v>
      </c>
      <c r="F121">
        <f>IF(טבלה13[[#This Row],[CycleNumber]]&lt;3,"",IF(טבלה13[[#This Row],[CycleNumber]]=3,MAX(D119:D121),IF(I120=3,MAX(D118:D120),F120)))</f>
        <v>34</v>
      </c>
      <c r="G121">
        <f>IF(OR(טבלה13[[#This Row],[CycleNumber]]&gt;B122,B122=""),IF(טבלה13[[#This Row],[מספר סטייה]]=3,MIN(D119:D121),טבלה13[[#This Row],[מינ קבוע]]),טבלה13[[#This Row],[מינ קבוע]])</f>
        <v>31</v>
      </c>
      <c r="H121">
        <f>IF(OR(טבלה13[[#This Row],[CycleNumber]]&gt;B122,B122=""),IF(טבלה13[[#This Row],[מספר סטייה]]=3,MAX(D119:D121),טבלה13[[#This Row],[מקס קבוע]]),טבלה13[[#This Row],[מקס קבוע]])</f>
        <v>34</v>
      </c>
      <c r="I12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קבוע]]&lt;&gt;E120,1,I120+1),0))</f>
        <v>0</v>
      </c>
      <c r="J121">
        <f>IF(AND(טבלה13[[#This Row],[CycleNumber]]&lt;B122,טבלה13[[#This Row],[מקס קבוע]]&lt;&gt;""),IF(OR(טבלה13[[#This Row],[מספר סטייה]]&lt;I122,AND(טבלה13[[#This Row],[מספר סטייה]]=3,I122=1)),0,1),"")</f>
        <v>0</v>
      </c>
      <c r="K121">
        <f>IF(טבלה13[[#This Row],[מקס קבוע]]&lt;&gt;"",טבלה13[[#This Row],[מקסימום]]-טבלה13[[#This Row],[מינימום]],"")</f>
        <v>3</v>
      </c>
      <c r="L121">
        <f>IF(IFERROR(LOOKUP(טבלה13[[#This Row],[ClientID]],פיבוט!$A$4:$A$121),FALSE)=טבלה13[[#This Row],[ClientID]],1,0)</f>
        <v>1</v>
      </c>
      <c r="M121" t="str">
        <f>IF(OR(טבלה13[[#This Row],[ClientID]]=A122),"",1)</f>
        <v/>
      </c>
      <c r="N121" s="3" t="str">
        <f>IF(טבלה13[[#This Row],[טווח]]&lt;&gt;K120,טבלה13[[#This Row],[טווח]],"")</f>
        <v/>
      </c>
      <c r="O121" s="3" t="str">
        <f>IF(טבלה13[[#This Row],[מניית טווחים]]&lt;&gt;"",IF(OR(30&gt;טבלה13[[#This Row],[מקסימום]],30&lt;טבלה13[[#This Row],[מינימום]]),0,1),"")</f>
        <v/>
      </c>
    </row>
    <row r="122" spans="1:15" x14ac:dyDescent="0.25">
      <c r="A122" t="s">
        <v>12</v>
      </c>
      <c r="B122">
        <v>6</v>
      </c>
      <c r="C122">
        <v>35</v>
      </c>
      <c r="D122">
        <f>טבלה13[[#This Row],[LengthofCycle]]+1</f>
        <v>36</v>
      </c>
      <c r="E122">
        <f>IF(טבלה13[[#This Row],[CycleNumber]]&lt;3,"",IF(טבלה13[[#This Row],[CycleNumber]]=3,MIN(D120:D122),IF(I121=3,MIN(D119:D121),E121)))</f>
        <v>31</v>
      </c>
      <c r="F122">
        <f>IF(טבלה13[[#This Row],[CycleNumber]]&lt;3,"",IF(טבלה13[[#This Row],[CycleNumber]]=3,MAX(D120:D122),IF(I121=3,MAX(D119:D121),F121)))</f>
        <v>34</v>
      </c>
      <c r="G122">
        <f>IF(OR(טבלה13[[#This Row],[CycleNumber]]&gt;B123,B123=""),IF(טבלה13[[#This Row],[מספר סטייה]]=3,MIN(D120:D122),טבלה13[[#This Row],[מינ קבוע]]),טבלה13[[#This Row],[מינ קבוע]])</f>
        <v>31</v>
      </c>
      <c r="H122">
        <f>IF(OR(טבלה13[[#This Row],[CycleNumber]]&gt;B123,B123=""),IF(טבלה13[[#This Row],[מספר סטייה]]=3,MAX(D120:D122),טבלה13[[#This Row],[מקס קבוע]]),טבלה13[[#This Row],[מקס קבוע]])</f>
        <v>34</v>
      </c>
      <c r="I12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קבוע]]&lt;&gt;E121,1,I121+1),0))</f>
        <v>1</v>
      </c>
      <c r="J122">
        <f>IF(AND(טבלה13[[#This Row],[CycleNumber]]&lt;B123,טבלה13[[#This Row],[מקס קבוע]]&lt;&gt;""),IF(OR(טבלה13[[#This Row],[מספר סטייה]]&lt;I123,AND(טבלה13[[#This Row],[מספר סטייה]]=3,I123=1)),0,1),"")</f>
        <v>1</v>
      </c>
      <c r="K122">
        <f>IF(טבלה13[[#This Row],[מקס קבוע]]&lt;&gt;"",טבלה13[[#This Row],[מקסימום]]-טבלה13[[#This Row],[מינימום]],"")</f>
        <v>3</v>
      </c>
      <c r="L122">
        <f>IF(IFERROR(LOOKUP(טבלה13[[#This Row],[ClientID]],פיבוט!$A$4:$A$121),FALSE)=טבלה13[[#This Row],[ClientID]],1,0)</f>
        <v>1</v>
      </c>
      <c r="M122" t="str">
        <f>IF(OR(טבלה13[[#This Row],[ClientID]]=A123),"",1)</f>
        <v/>
      </c>
      <c r="N122" s="3" t="str">
        <f>IF(טבלה13[[#This Row],[טווח]]&lt;&gt;K121,טבלה13[[#This Row],[טווח]],"")</f>
        <v/>
      </c>
      <c r="O122" s="3" t="str">
        <f>IF(טבלה13[[#This Row],[מניית טווחים]]&lt;&gt;"",IF(OR(30&gt;טבלה13[[#This Row],[מקסימום]],30&lt;טבלה13[[#This Row],[מינימום]]),0,1),"")</f>
        <v/>
      </c>
    </row>
    <row r="123" spans="1:15" x14ac:dyDescent="0.25">
      <c r="A123" t="s">
        <v>12</v>
      </c>
      <c r="B123">
        <v>7</v>
      </c>
      <c r="C123">
        <v>33</v>
      </c>
      <c r="D123">
        <f>טבלה13[[#This Row],[LengthofCycle]]+1</f>
        <v>34</v>
      </c>
      <c r="E123">
        <f>IF(טבלה13[[#This Row],[CycleNumber]]&lt;3,"",IF(טבלה13[[#This Row],[CycleNumber]]=3,MIN(D121:D123),IF(I122=3,MIN(D120:D122),E122)))</f>
        <v>31</v>
      </c>
      <c r="F123">
        <f>IF(טבלה13[[#This Row],[CycleNumber]]&lt;3,"",IF(טבלה13[[#This Row],[CycleNumber]]=3,MAX(D121:D123),IF(I122=3,MAX(D120:D122),F122)))</f>
        <v>34</v>
      </c>
      <c r="G123">
        <f>IF(OR(טבלה13[[#This Row],[CycleNumber]]&gt;B124,B124=""),IF(טבלה13[[#This Row],[מספר סטייה]]=3,MIN(D121:D123),טבלה13[[#This Row],[מינ קבוע]]),טבלה13[[#This Row],[מינ קבוע]])</f>
        <v>31</v>
      </c>
      <c r="H123">
        <f>IF(OR(טבלה13[[#This Row],[CycleNumber]]&gt;B124,B124=""),IF(טבלה13[[#This Row],[מספר סטייה]]=3,MAX(D121:D123),טבלה13[[#This Row],[מקס קבוע]]),טבלה13[[#This Row],[מקס קבוע]])</f>
        <v>34</v>
      </c>
      <c r="I12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קבוע]]&lt;&gt;E122,1,I122+1),0))</f>
        <v>0</v>
      </c>
      <c r="J123">
        <f>IF(AND(טבלה13[[#This Row],[CycleNumber]]&lt;B124,טבלה13[[#This Row],[מקס קבוע]]&lt;&gt;""),IF(OR(טבלה13[[#This Row],[מספר סטייה]]&lt;I124,AND(טבלה13[[#This Row],[מספר סטייה]]=3,I124=1)),0,1),"")</f>
        <v>1</v>
      </c>
      <c r="K123">
        <f>IF(טבלה13[[#This Row],[מקס קבוע]]&lt;&gt;"",טבלה13[[#This Row],[מקסימום]]-טבלה13[[#This Row],[מינימום]],"")</f>
        <v>3</v>
      </c>
      <c r="L123">
        <f>IF(IFERROR(LOOKUP(טבלה13[[#This Row],[ClientID]],פיבוט!$A$4:$A$121),FALSE)=טבלה13[[#This Row],[ClientID]],1,0)</f>
        <v>1</v>
      </c>
      <c r="M123" t="str">
        <f>IF(OR(טבלה13[[#This Row],[ClientID]]=A124),"",1)</f>
        <v/>
      </c>
      <c r="N123" s="3" t="str">
        <f>IF(טבלה13[[#This Row],[טווח]]&lt;&gt;K122,טבלה13[[#This Row],[טווח]],"")</f>
        <v/>
      </c>
      <c r="O123" s="3" t="str">
        <f>IF(טבלה13[[#This Row],[מניית טווחים]]&lt;&gt;"",IF(OR(30&gt;טבלה13[[#This Row],[מקסימום]],30&lt;טבלה13[[#This Row],[מינימום]]),0,1),"")</f>
        <v/>
      </c>
    </row>
    <row r="124" spans="1:15" x14ac:dyDescent="0.25">
      <c r="A124" t="s">
        <v>12</v>
      </c>
      <c r="B124">
        <v>8</v>
      </c>
      <c r="C124">
        <v>31</v>
      </c>
      <c r="D124">
        <f>טבלה13[[#This Row],[LengthofCycle]]+1</f>
        <v>32</v>
      </c>
      <c r="E124">
        <f>IF(טבלה13[[#This Row],[CycleNumber]]&lt;3,"",IF(טבלה13[[#This Row],[CycleNumber]]=3,MIN(D122:D124),IF(I123=3,MIN(D121:D123),E123)))</f>
        <v>31</v>
      </c>
      <c r="F124">
        <f>IF(טבלה13[[#This Row],[CycleNumber]]&lt;3,"",IF(טבלה13[[#This Row],[CycleNumber]]=3,MAX(D122:D124),IF(I123=3,MAX(D121:D123),F123)))</f>
        <v>34</v>
      </c>
      <c r="G124">
        <f>IF(OR(טבלה13[[#This Row],[CycleNumber]]&gt;B125,B125=""),IF(טבלה13[[#This Row],[מספר סטייה]]=3,MIN(D122:D124),טבלה13[[#This Row],[מינ קבוע]]),טבלה13[[#This Row],[מינ קבוע]])</f>
        <v>31</v>
      </c>
      <c r="H124">
        <f>IF(OR(טבלה13[[#This Row],[CycleNumber]]&gt;B125,B125=""),IF(טבלה13[[#This Row],[מספר סטייה]]=3,MAX(D122:D124),טבלה13[[#This Row],[מקס קבוע]]),טבלה13[[#This Row],[מקס קבוע]])</f>
        <v>34</v>
      </c>
      <c r="I12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קבוע]]&lt;&gt;E123,1,I123+1),0))</f>
        <v>0</v>
      </c>
      <c r="J124">
        <f>IF(AND(טבלה13[[#This Row],[CycleNumber]]&lt;B125,טבלה13[[#This Row],[מקס קבוע]]&lt;&gt;""),IF(OR(טבלה13[[#This Row],[מספר סטייה]]&lt;I125,AND(טבלה13[[#This Row],[מספר סטייה]]=3,I125=1)),0,1),"")</f>
        <v>1</v>
      </c>
      <c r="K124">
        <f>IF(טבלה13[[#This Row],[מקס קבוע]]&lt;&gt;"",טבלה13[[#This Row],[מקסימום]]-טבלה13[[#This Row],[מינימום]],"")</f>
        <v>3</v>
      </c>
      <c r="L124">
        <f>IF(IFERROR(LOOKUP(טבלה13[[#This Row],[ClientID]],פיבוט!$A$4:$A$121),FALSE)=טבלה13[[#This Row],[ClientID]],1,0)</f>
        <v>1</v>
      </c>
      <c r="M124" t="str">
        <f>IF(OR(טבלה13[[#This Row],[ClientID]]=A125),"",1)</f>
        <v/>
      </c>
      <c r="N124" s="3" t="str">
        <f>IF(טבלה13[[#This Row],[טווח]]&lt;&gt;K123,טבלה13[[#This Row],[טווח]],"")</f>
        <v/>
      </c>
      <c r="O124" s="3" t="str">
        <f>IF(טבלה13[[#This Row],[מניית טווחים]]&lt;&gt;"",IF(OR(30&gt;טבלה13[[#This Row],[מקסימום]],30&lt;טבלה13[[#This Row],[מינימום]]),0,1),"")</f>
        <v/>
      </c>
    </row>
    <row r="125" spans="1:15" x14ac:dyDescent="0.25">
      <c r="A125" t="s">
        <v>12</v>
      </c>
      <c r="B125">
        <v>9</v>
      </c>
      <c r="C125">
        <v>32</v>
      </c>
      <c r="D125">
        <f>טבלה13[[#This Row],[LengthofCycle]]+1</f>
        <v>33</v>
      </c>
      <c r="E125">
        <f>IF(טבלה13[[#This Row],[CycleNumber]]&lt;3,"",IF(טבלה13[[#This Row],[CycleNumber]]=3,MIN(D123:D125),IF(I124=3,MIN(D122:D124),E124)))</f>
        <v>31</v>
      </c>
      <c r="F125">
        <f>IF(טבלה13[[#This Row],[CycleNumber]]&lt;3,"",IF(טבלה13[[#This Row],[CycleNumber]]=3,MAX(D123:D125),IF(I124=3,MAX(D122:D124),F124)))</f>
        <v>34</v>
      </c>
      <c r="G125">
        <f>IF(OR(טבלה13[[#This Row],[CycleNumber]]&gt;B126,B126=""),IF(טבלה13[[#This Row],[מספר סטייה]]=3,MIN(D123:D125),טבלה13[[#This Row],[מינ קבוע]]),טבלה13[[#This Row],[מינ קבוע]])</f>
        <v>31</v>
      </c>
      <c r="H125">
        <f>IF(OR(טבלה13[[#This Row],[CycleNumber]]&gt;B126,B126=""),IF(טבלה13[[#This Row],[מספר סטייה]]=3,MAX(D123:D125),טבלה13[[#This Row],[מקס קבוע]]),טבלה13[[#This Row],[מקס קבוע]])</f>
        <v>34</v>
      </c>
      <c r="I12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קבוע]]&lt;&gt;E124,1,I124+1),0))</f>
        <v>0</v>
      </c>
      <c r="J125">
        <f>IF(AND(טבלה13[[#This Row],[CycleNumber]]&lt;B126,טבלה13[[#This Row],[מקס קבוע]]&lt;&gt;""),IF(OR(טבלה13[[#This Row],[מספר סטייה]]&lt;I126,AND(טבלה13[[#This Row],[מספר סטייה]]=3,I126=1)),0,1),"")</f>
        <v>0</v>
      </c>
      <c r="K125">
        <f>IF(טבלה13[[#This Row],[מקס קבוע]]&lt;&gt;"",טבלה13[[#This Row],[מקסימום]]-טבלה13[[#This Row],[מינימום]],"")</f>
        <v>3</v>
      </c>
      <c r="L125">
        <f>IF(IFERROR(LOOKUP(טבלה13[[#This Row],[ClientID]],פיבוט!$A$4:$A$121),FALSE)=טבלה13[[#This Row],[ClientID]],1,0)</f>
        <v>1</v>
      </c>
      <c r="M125" t="str">
        <f>IF(OR(טבלה13[[#This Row],[ClientID]]=A126),"",1)</f>
        <v/>
      </c>
      <c r="N125" s="3" t="str">
        <f>IF(טבלה13[[#This Row],[טווח]]&lt;&gt;K124,טבלה13[[#This Row],[טווח]],"")</f>
        <v/>
      </c>
      <c r="O125" s="3" t="str">
        <f>IF(טבלה13[[#This Row],[מניית טווחים]]&lt;&gt;"",IF(OR(30&gt;טבלה13[[#This Row],[מקסימום]],30&lt;טבלה13[[#This Row],[מינימום]]),0,1),"")</f>
        <v/>
      </c>
    </row>
    <row r="126" spans="1:15" x14ac:dyDescent="0.25">
      <c r="A126" t="s">
        <v>12</v>
      </c>
      <c r="B126">
        <v>10</v>
      </c>
      <c r="C126">
        <v>41</v>
      </c>
      <c r="D126">
        <f>טבלה13[[#This Row],[LengthofCycle]]+1</f>
        <v>42</v>
      </c>
      <c r="E126">
        <f>IF(טבלה13[[#This Row],[CycleNumber]]&lt;3,"",IF(טבלה13[[#This Row],[CycleNumber]]=3,MIN(D124:D126),IF(I125=3,MIN(D123:D125),E125)))</f>
        <v>31</v>
      </c>
      <c r="F126">
        <f>IF(טבלה13[[#This Row],[CycleNumber]]&lt;3,"",IF(טבלה13[[#This Row],[CycleNumber]]=3,MAX(D124:D126),IF(I125=3,MAX(D123:D125),F125)))</f>
        <v>34</v>
      </c>
      <c r="G126">
        <f>IF(OR(טבלה13[[#This Row],[CycleNumber]]&gt;B127,B127=""),IF(טבלה13[[#This Row],[מספר סטייה]]=3,MIN(D124:D126),טבלה13[[#This Row],[מינ קבוע]]),טבלה13[[#This Row],[מינ קבוע]])</f>
        <v>31</v>
      </c>
      <c r="H126">
        <f>IF(OR(טבלה13[[#This Row],[CycleNumber]]&gt;B127,B127=""),IF(טבלה13[[#This Row],[מספר סטייה]]=3,MAX(D124:D126),טבלה13[[#This Row],[מקס קבוע]]),טבלה13[[#This Row],[מקס קבוע]])</f>
        <v>34</v>
      </c>
      <c r="I12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קבוע]]&lt;&gt;E125,1,I125+1),0))</f>
        <v>1</v>
      </c>
      <c r="J126">
        <f>IF(AND(טבלה13[[#This Row],[CycleNumber]]&lt;B127,טבלה13[[#This Row],[מקס קבוע]]&lt;&gt;""),IF(OR(טבלה13[[#This Row],[מספר סטייה]]&lt;I127,AND(טבלה13[[#This Row],[מספר סטייה]]=3,I127=1)),0,1),"")</f>
        <v>0</v>
      </c>
      <c r="K126">
        <f>IF(טבלה13[[#This Row],[מקס קבוע]]&lt;&gt;"",טבלה13[[#This Row],[מקסימום]]-טבלה13[[#This Row],[מינימום]],"")</f>
        <v>3</v>
      </c>
      <c r="L126">
        <f>IF(IFERROR(LOOKUP(טבלה13[[#This Row],[ClientID]],פיבוט!$A$4:$A$121),FALSE)=טבלה13[[#This Row],[ClientID]],1,0)</f>
        <v>1</v>
      </c>
      <c r="M126" t="str">
        <f>IF(OR(טבלה13[[#This Row],[ClientID]]=A127),"",1)</f>
        <v/>
      </c>
      <c r="N126" s="3" t="str">
        <f>IF(טבלה13[[#This Row],[טווח]]&lt;&gt;K125,טבלה13[[#This Row],[טווח]],"")</f>
        <v/>
      </c>
      <c r="O126" s="3" t="str">
        <f>IF(טבלה13[[#This Row],[מניית טווחים]]&lt;&gt;"",IF(OR(30&gt;טבלה13[[#This Row],[מקסימום]],30&lt;טבלה13[[#This Row],[מינימום]]),0,1),"")</f>
        <v/>
      </c>
    </row>
    <row r="127" spans="1:15" x14ac:dyDescent="0.25">
      <c r="A127" t="s">
        <v>12</v>
      </c>
      <c r="B127">
        <v>11</v>
      </c>
      <c r="C127">
        <v>38</v>
      </c>
      <c r="D127">
        <f>טבלה13[[#This Row],[LengthofCycle]]+1</f>
        <v>39</v>
      </c>
      <c r="E127">
        <f>IF(טבלה13[[#This Row],[CycleNumber]]&lt;3,"",IF(טבלה13[[#This Row],[CycleNumber]]=3,MIN(D125:D127),IF(I126=3,MIN(D124:D126),E126)))</f>
        <v>31</v>
      </c>
      <c r="F127">
        <f>IF(טבלה13[[#This Row],[CycleNumber]]&lt;3,"",IF(טבלה13[[#This Row],[CycleNumber]]=3,MAX(D125:D127),IF(I126=3,MAX(D124:D126),F126)))</f>
        <v>34</v>
      </c>
      <c r="G127">
        <f>IF(OR(טבלה13[[#This Row],[CycleNumber]]&gt;B128,B128=""),IF(טבלה13[[#This Row],[מספר סטייה]]=3,MIN(D125:D127),טבלה13[[#This Row],[מינ קבוע]]),טבלה13[[#This Row],[מינ קבוע]])</f>
        <v>31</v>
      </c>
      <c r="H127">
        <f>IF(OR(טבלה13[[#This Row],[CycleNumber]]&gt;B128,B128=""),IF(טבלה13[[#This Row],[מספר סטייה]]=3,MAX(D125:D127),טבלה13[[#This Row],[מקס קבוע]]),טבלה13[[#This Row],[מקס קבוע]])</f>
        <v>34</v>
      </c>
      <c r="I12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קבוע]]&lt;&gt;E126,1,I126+1),0))</f>
        <v>2</v>
      </c>
      <c r="J127">
        <f>IF(AND(טבלה13[[#This Row],[CycleNumber]]&lt;B128,טבלה13[[#This Row],[מקס קבוע]]&lt;&gt;""),IF(OR(טבלה13[[#This Row],[מספר סטייה]]&lt;I128,AND(טבלה13[[#This Row],[מספר סטייה]]=3,I128=1)),0,1),"")</f>
        <v>0</v>
      </c>
      <c r="K127">
        <f>IF(טבלה13[[#This Row],[מקס קבוע]]&lt;&gt;"",טבלה13[[#This Row],[מקסימום]]-טבלה13[[#This Row],[מינימום]],"")</f>
        <v>3</v>
      </c>
      <c r="L127">
        <f>IF(IFERROR(LOOKUP(טבלה13[[#This Row],[ClientID]],פיבוט!$A$4:$A$121),FALSE)=טבלה13[[#This Row],[ClientID]],1,0)</f>
        <v>1</v>
      </c>
      <c r="M127" t="str">
        <f>IF(OR(טבלה13[[#This Row],[ClientID]]=A128),"",1)</f>
        <v/>
      </c>
      <c r="N127" s="3" t="str">
        <f>IF(טבלה13[[#This Row],[טווח]]&lt;&gt;K126,טבלה13[[#This Row],[טווח]],"")</f>
        <v/>
      </c>
      <c r="O127" s="3" t="str">
        <f>IF(טבלה13[[#This Row],[מניית טווחים]]&lt;&gt;"",IF(OR(30&gt;טבלה13[[#This Row],[מקסימום]],30&lt;טבלה13[[#This Row],[מינימום]]),0,1),"")</f>
        <v/>
      </c>
    </row>
    <row r="128" spans="1:15" x14ac:dyDescent="0.25">
      <c r="A128" t="s">
        <v>12</v>
      </c>
      <c r="B128">
        <v>12</v>
      </c>
      <c r="C128">
        <v>29</v>
      </c>
      <c r="D128">
        <f>טבלה13[[#This Row],[LengthofCycle]]+1</f>
        <v>30</v>
      </c>
      <c r="E128">
        <f>IF(טבלה13[[#This Row],[CycleNumber]]&lt;3,"",IF(טבלה13[[#This Row],[CycleNumber]]=3,MIN(D126:D128),IF(I127=3,MIN(D125:D127),E127)))</f>
        <v>31</v>
      </c>
      <c r="F128">
        <f>IF(טבלה13[[#This Row],[CycleNumber]]&lt;3,"",IF(טבלה13[[#This Row],[CycleNumber]]=3,MAX(D126:D128),IF(I127=3,MAX(D125:D127),F127)))</f>
        <v>34</v>
      </c>
      <c r="G128">
        <f>IF(OR(טבלה13[[#This Row],[CycleNumber]]&gt;B129,B129=""),IF(טבלה13[[#This Row],[מספר סטייה]]=3,MIN(D126:D128),טבלה13[[#This Row],[מינ קבוע]]),טבלה13[[#This Row],[מינ קבוע]])</f>
        <v>30</v>
      </c>
      <c r="H128">
        <f>IF(OR(טבלה13[[#This Row],[CycleNumber]]&gt;B129,B129=""),IF(טבלה13[[#This Row],[מספר סטייה]]=3,MAX(D126:D128),טבלה13[[#This Row],[מקס קבוע]]),טבלה13[[#This Row],[מקס קבוע]])</f>
        <v>42</v>
      </c>
      <c r="I12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קבוע]]&lt;&gt;E127,1,I127+1),0))</f>
        <v>3</v>
      </c>
      <c r="J128" t="str">
        <f>IF(AND(טבלה13[[#This Row],[CycleNumber]]&lt;B129,טבלה13[[#This Row],[מקס קבוע]]&lt;&gt;""),IF(OR(טבלה13[[#This Row],[מספר סטייה]]&lt;I129,AND(טבלה13[[#This Row],[מספר סטייה]]=3,I129=1)),0,1),"")</f>
        <v/>
      </c>
      <c r="K128">
        <f>IF(טבלה13[[#This Row],[מקס קבוע]]&lt;&gt;"",טבלה13[[#This Row],[מקסימום]]-טבלה13[[#This Row],[מינימום]],"")</f>
        <v>12</v>
      </c>
      <c r="L128">
        <f>IF(IFERROR(LOOKUP(טבלה13[[#This Row],[ClientID]],פיבוט!$A$4:$A$121),FALSE)=טבלה13[[#This Row],[ClientID]],1,0)</f>
        <v>1</v>
      </c>
      <c r="M128">
        <f>IF(OR(טבלה13[[#This Row],[ClientID]]=A129),"",1)</f>
        <v>1</v>
      </c>
      <c r="N128" s="3">
        <f>IF(טבלה13[[#This Row],[טווח]]&lt;&gt;K127,טבלה13[[#This Row],[טווח]],"")</f>
        <v>12</v>
      </c>
      <c r="O128" s="3">
        <f>IF(טבלה13[[#This Row],[מניית טווחים]]&lt;&gt;"",IF(OR(30&gt;טבלה13[[#This Row],[מקסימום]],30&lt;טבלה13[[#This Row],[מינימום]]),0,1),"")</f>
        <v>1</v>
      </c>
    </row>
    <row r="129" spans="1:15" x14ac:dyDescent="0.25">
      <c r="A129" t="s">
        <v>14</v>
      </c>
      <c r="B129">
        <v>1</v>
      </c>
      <c r="C129">
        <v>33</v>
      </c>
      <c r="D129">
        <f>טבלה13[[#This Row],[LengthofCycle]]+1</f>
        <v>34</v>
      </c>
      <c r="E129" t="str">
        <f>IF(טבלה13[[#This Row],[CycleNumber]]&lt;3,"",IF(טבלה13[[#This Row],[CycleNumber]]=3,MIN(D127:D129),IF(I128=3,MIN(D126:D128),E128)))</f>
        <v/>
      </c>
      <c r="F129" t="str">
        <f>IF(טבלה13[[#This Row],[CycleNumber]]&lt;3,"",IF(טבלה13[[#This Row],[CycleNumber]]=3,MAX(D127:D129),IF(I128=3,MAX(D126:D128),F128)))</f>
        <v/>
      </c>
      <c r="G129" t="str">
        <f>IF(OR(טבלה13[[#This Row],[CycleNumber]]&gt;B130,B130=""),IF(טבלה13[[#This Row],[מספר סטייה]]=3,MIN(D127:D129),טבלה13[[#This Row],[מינ קבוע]]),טבלה13[[#This Row],[מינ קבוע]])</f>
        <v/>
      </c>
      <c r="H129" t="str">
        <f>IF(OR(טבלה13[[#This Row],[CycleNumber]]&gt;B130,B130=""),IF(טבלה13[[#This Row],[מספר סטייה]]=3,MAX(D127:D129),טבלה13[[#This Row],[מקס קבוע]]),טבלה13[[#This Row],[מקס קבוע]])</f>
        <v/>
      </c>
      <c r="I12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קבוע]]&lt;&gt;E128,1,I128+1),0))</f>
        <v/>
      </c>
      <c r="J129" t="str">
        <f>IF(AND(טבלה13[[#This Row],[CycleNumber]]&lt;B130,טבלה13[[#This Row],[מקס קבוע]]&lt;&gt;""),IF(OR(טבלה13[[#This Row],[מספר סטייה]]&lt;I130,AND(טבלה13[[#This Row],[מספר סטייה]]=3,I130=1)),0,1),"")</f>
        <v/>
      </c>
      <c r="K129" t="str">
        <f>IF(טבלה13[[#This Row],[מקס קבוע]]&lt;&gt;"",טבלה13[[#This Row],[מקסימום]]-טבלה13[[#This Row],[מינימום]],"")</f>
        <v/>
      </c>
      <c r="L129">
        <f>IF(IFERROR(LOOKUP(טבלה13[[#This Row],[ClientID]],פיבוט!$A$4:$A$121),FALSE)=טבלה13[[#This Row],[ClientID]],1,0)</f>
        <v>1</v>
      </c>
      <c r="M129" t="str">
        <f>IF(OR(טבלה13[[#This Row],[ClientID]]=A130),"",1)</f>
        <v/>
      </c>
      <c r="N129" s="3" t="str">
        <f>IF(טבלה13[[#This Row],[טווח]]&lt;&gt;K128,טבלה13[[#This Row],[טווח]],"")</f>
        <v/>
      </c>
      <c r="O129" s="3" t="str">
        <f>IF(טבלה13[[#This Row],[מניית טווחים]]&lt;&gt;"",IF(OR(30&gt;טבלה13[[#This Row],[מקסימום]],30&lt;טבלה13[[#This Row],[מינימום]]),0,1),"")</f>
        <v/>
      </c>
    </row>
    <row r="130" spans="1:15" x14ac:dyDescent="0.25">
      <c r="A130" t="s">
        <v>14</v>
      </c>
      <c r="B130">
        <v>2</v>
      </c>
      <c r="C130">
        <v>33</v>
      </c>
      <c r="D130">
        <f>טבלה13[[#This Row],[LengthofCycle]]+1</f>
        <v>34</v>
      </c>
      <c r="E130" t="str">
        <f>IF(טבלה13[[#This Row],[CycleNumber]]&lt;3,"",IF(טבלה13[[#This Row],[CycleNumber]]=3,MIN(D128:D130),IF(I129=3,MIN(D127:D129),E129)))</f>
        <v/>
      </c>
      <c r="F130" t="str">
        <f>IF(טבלה13[[#This Row],[CycleNumber]]&lt;3,"",IF(טבלה13[[#This Row],[CycleNumber]]=3,MAX(D128:D130),IF(I129=3,MAX(D127:D129),F129)))</f>
        <v/>
      </c>
      <c r="G130" t="str">
        <f>IF(OR(טבלה13[[#This Row],[CycleNumber]]&gt;B131,B131=""),IF(טבלה13[[#This Row],[מספר סטייה]]=3,MIN(D128:D130),טבלה13[[#This Row],[מינ קבוע]]),טבלה13[[#This Row],[מינ קבוע]])</f>
        <v/>
      </c>
      <c r="H130" t="str">
        <f>IF(OR(טבלה13[[#This Row],[CycleNumber]]&gt;B131,B131=""),IF(טבלה13[[#This Row],[מספר סטייה]]=3,MAX(D128:D130),טבלה13[[#This Row],[מקס קבוע]]),טבלה13[[#This Row],[מקס קבוע]])</f>
        <v/>
      </c>
      <c r="I13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קבוע]]&lt;&gt;E129,1,I129+1),0))</f>
        <v/>
      </c>
      <c r="J130" t="str">
        <f>IF(AND(טבלה13[[#This Row],[CycleNumber]]&lt;B131,טבלה13[[#This Row],[מקס קבוע]]&lt;&gt;""),IF(OR(טבלה13[[#This Row],[מספר סטייה]]&lt;I131,AND(טבלה13[[#This Row],[מספר סטייה]]=3,I131=1)),0,1),"")</f>
        <v/>
      </c>
      <c r="K130" t="str">
        <f>IF(טבלה13[[#This Row],[מקס קבוע]]&lt;&gt;"",טבלה13[[#This Row],[מקסימום]]-טבלה13[[#This Row],[מינימום]],"")</f>
        <v/>
      </c>
      <c r="L130">
        <f>IF(IFERROR(LOOKUP(טבלה13[[#This Row],[ClientID]],פיבוט!$A$4:$A$121),FALSE)=טבלה13[[#This Row],[ClientID]],1,0)</f>
        <v>1</v>
      </c>
      <c r="M130" t="str">
        <f>IF(OR(טבלה13[[#This Row],[ClientID]]=A131),"",1)</f>
        <v/>
      </c>
      <c r="N130" s="3" t="str">
        <f>IF(טבלה13[[#This Row],[טווח]]&lt;&gt;K129,טבלה13[[#This Row],[טווח]],"")</f>
        <v/>
      </c>
      <c r="O130" s="3" t="str">
        <f>IF(טבלה13[[#This Row],[מניית טווחים]]&lt;&gt;"",IF(OR(30&gt;טבלה13[[#This Row],[מקסימום]],30&lt;טבלה13[[#This Row],[מינימום]]),0,1),"")</f>
        <v/>
      </c>
    </row>
    <row r="131" spans="1:15" x14ac:dyDescent="0.25">
      <c r="A131" t="s">
        <v>14</v>
      </c>
      <c r="B131">
        <v>3</v>
      </c>
      <c r="C131">
        <v>34</v>
      </c>
      <c r="D131">
        <f>טבלה13[[#This Row],[LengthofCycle]]+1</f>
        <v>35</v>
      </c>
      <c r="E131">
        <f>IF(טבלה13[[#This Row],[CycleNumber]]&lt;3,"",IF(טבלה13[[#This Row],[CycleNumber]]=3,MIN(D129:D131),IF(I130=3,MIN(D128:D130),E130)))</f>
        <v>34</v>
      </c>
      <c r="F131">
        <f>IF(טבלה13[[#This Row],[CycleNumber]]&lt;3,"",IF(טבלה13[[#This Row],[CycleNumber]]=3,MAX(D129:D131),IF(I130=3,MAX(D128:D130),F130)))</f>
        <v>35</v>
      </c>
      <c r="G131">
        <f>IF(OR(טבלה13[[#This Row],[CycleNumber]]&gt;B132,B132=""),IF(טבלה13[[#This Row],[מספר סטייה]]=3,MIN(D129:D131),טבלה13[[#This Row],[מינ קבוע]]),טבלה13[[#This Row],[מינ קבוע]])</f>
        <v>34</v>
      </c>
      <c r="H131">
        <f>IF(OR(טבלה13[[#This Row],[CycleNumber]]&gt;B132,B132=""),IF(טבלה13[[#This Row],[מספר סטייה]]=3,MAX(D129:D131),טבלה13[[#This Row],[מקס קבוע]]),טבלה13[[#This Row],[מקס קבוע]])</f>
        <v>35</v>
      </c>
      <c r="I13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קבוע]]&lt;&gt;E130,1,I130+1),0))</f>
        <v>0</v>
      </c>
      <c r="J131">
        <f>IF(AND(טבלה13[[#This Row],[CycleNumber]]&lt;B132,טבלה13[[#This Row],[מקס קבוע]]&lt;&gt;""),IF(OR(טבלה13[[#This Row],[מספר סטייה]]&lt;I132,AND(טבלה13[[#This Row],[מספר סטייה]]=3,I132=1)),0,1),"")</f>
        <v>1</v>
      </c>
      <c r="K131">
        <f>IF(טבלה13[[#This Row],[מקס קבוע]]&lt;&gt;"",טבלה13[[#This Row],[מקסימום]]-טבלה13[[#This Row],[מינימום]],"")</f>
        <v>1</v>
      </c>
      <c r="L131">
        <f>IF(IFERROR(LOOKUP(טבלה13[[#This Row],[ClientID]],פיבוט!$A$4:$A$121),FALSE)=טבלה13[[#This Row],[ClientID]],1,0)</f>
        <v>1</v>
      </c>
      <c r="M131" t="str">
        <f>IF(OR(טבלה13[[#This Row],[ClientID]]=A132),"",1)</f>
        <v/>
      </c>
      <c r="N131" s="3">
        <f>IF(טבלה13[[#This Row],[טווח]]&lt;&gt;K130,טבלה13[[#This Row],[טווח]],"")</f>
        <v>1</v>
      </c>
      <c r="O131" s="3">
        <f>IF(טבלה13[[#This Row],[מניית טווחים]]&lt;&gt;"",IF(OR(30&gt;טבלה13[[#This Row],[מקסימום]],30&lt;טבלה13[[#This Row],[מינימום]]),0,1),"")</f>
        <v>0</v>
      </c>
    </row>
    <row r="132" spans="1:15" x14ac:dyDescent="0.25">
      <c r="A132" t="s">
        <v>14</v>
      </c>
      <c r="B132">
        <v>4</v>
      </c>
      <c r="C132">
        <v>33</v>
      </c>
      <c r="D132">
        <f>טבלה13[[#This Row],[LengthofCycle]]+1</f>
        <v>34</v>
      </c>
      <c r="E132">
        <f>IF(טבלה13[[#This Row],[CycleNumber]]&lt;3,"",IF(טבלה13[[#This Row],[CycleNumber]]=3,MIN(D130:D132),IF(I131=3,MIN(D129:D131),E131)))</f>
        <v>34</v>
      </c>
      <c r="F132">
        <f>IF(טבלה13[[#This Row],[CycleNumber]]&lt;3,"",IF(טבלה13[[#This Row],[CycleNumber]]=3,MAX(D130:D132),IF(I131=3,MAX(D129:D131),F131)))</f>
        <v>35</v>
      </c>
      <c r="G132">
        <f>IF(OR(טבלה13[[#This Row],[CycleNumber]]&gt;B133,B133=""),IF(טבלה13[[#This Row],[מספר סטייה]]=3,MIN(D130:D132),טבלה13[[#This Row],[מינ קבוע]]),טבלה13[[#This Row],[מינ קבוע]])</f>
        <v>34</v>
      </c>
      <c r="H132">
        <f>IF(OR(טבלה13[[#This Row],[CycleNumber]]&gt;B133,B133=""),IF(טבלה13[[#This Row],[מספר סטייה]]=3,MAX(D130:D132),טבלה13[[#This Row],[מקס קבוע]]),טבלה13[[#This Row],[מקס קבוע]])</f>
        <v>35</v>
      </c>
      <c r="I13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קבוע]]&lt;&gt;E131,1,I131+1),0))</f>
        <v>0</v>
      </c>
      <c r="J132">
        <f>IF(AND(טבלה13[[#This Row],[CycleNumber]]&lt;B133,טבלה13[[#This Row],[מקס קבוע]]&lt;&gt;""),IF(OR(טבלה13[[#This Row],[מספר סטייה]]&lt;I133,AND(טבלה13[[#This Row],[מספר סטייה]]=3,I133=1)),0,1),"")</f>
        <v>0</v>
      </c>
      <c r="K132">
        <f>IF(טבלה13[[#This Row],[מקס קבוע]]&lt;&gt;"",טבלה13[[#This Row],[מקסימום]]-טבלה13[[#This Row],[מינימום]],"")</f>
        <v>1</v>
      </c>
      <c r="L132">
        <f>IF(IFERROR(LOOKUP(טבלה13[[#This Row],[ClientID]],פיבוט!$A$4:$A$121),FALSE)=טבלה13[[#This Row],[ClientID]],1,0)</f>
        <v>1</v>
      </c>
      <c r="M132" t="str">
        <f>IF(OR(טבלה13[[#This Row],[ClientID]]=A133),"",1)</f>
        <v/>
      </c>
      <c r="N132" s="3" t="str">
        <f>IF(טבלה13[[#This Row],[טווח]]&lt;&gt;K131,טבלה13[[#This Row],[טווח]],"")</f>
        <v/>
      </c>
      <c r="O132" s="3" t="str">
        <f>IF(טבלה13[[#This Row],[מניית טווחים]]&lt;&gt;"",IF(OR(30&gt;טבלה13[[#This Row],[מקסימום]],30&lt;טבלה13[[#This Row],[מינימום]]),0,1),"")</f>
        <v/>
      </c>
    </row>
    <row r="133" spans="1:15" x14ac:dyDescent="0.25">
      <c r="A133" t="s">
        <v>14</v>
      </c>
      <c r="B133">
        <v>5</v>
      </c>
      <c r="C133">
        <v>30</v>
      </c>
      <c r="D133">
        <f>טבלה13[[#This Row],[LengthofCycle]]+1</f>
        <v>31</v>
      </c>
      <c r="E133">
        <f>IF(טבלה13[[#This Row],[CycleNumber]]&lt;3,"",IF(טבלה13[[#This Row],[CycleNumber]]=3,MIN(D131:D133),IF(I132=3,MIN(D130:D132),E132)))</f>
        <v>34</v>
      </c>
      <c r="F133">
        <f>IF(טבלה13[[#This Row],[CycleNumber]]&lt;3,"",IF(טבלה13[[#This Row],[CycleNumber]]=3,MAX(D131:D133),IF(I132=3,MAX(D130:D132),F132)))</f>
        <v>35</v>
      </c>
      <c r="G133">
        <f>IF(OR(טבלה13[[#This Row],[CycleNumber]]&gt;B134,B134=""),IF(טבלה13[[#This Row],[מספר סטייה]]=3,MIN(D131:D133),טבלה13[[#This Row],[מינ קבוע]]),טבלה13[[#This Row],[מינ קבוע]])</f>
        <v>34</v>
      </c>
      <c r="H133">
        <f>IF(OR(טבלה13[[#This Row],[CycleNumber]]&gt;B134,B134=""),IF(טבלה13[[#This Row],[מספר סטייה]]=3,MAX(D131:D133),טבלה13[[#This Row],[מקס קבוע]]),טבלה13[[#This Row],[מקס קבוע]])</f>
        <v>35</v>
      </c>
      <c r="I13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קבוע]]&lt;&gt;E132,1,I132+1),0))</f>
        <v>1</v>
      </c>
      <c r="J133" t="str">
        <f>IF(AND(טבלה13[[#This Row],[CycleNumber]]&lt;B134,טבלה13[[#This Row],[מקס קבוע]]&lt;&gt;""),IF(OR(טבלה13[[#This Row],[מספר סטייה]]&lt;I134,AND(טבלה13[[#This Row],[מספר סטייה]]=3,I134=1)),0,1),"")</f>
        <v/>
      </c>
      <c r="K133">
        <f>IF(טבלה13[[#This Row],[מקס קבוע]]&lt;&gt;"",טבלה13[[#This Row],[מקסימום]]-טבלה13[[#This Row],[מינימום]],"")</f>
        <v>1</v>
      </c>
      <c r="L133">
        <f>IF(IFERROR(LOOKUP(טבלה13[[#This Row],[ClientID]],פיבוט!$A$4:$A$121),FALSE)=טבלה13[[#This Row],[ClientID]],1,0)</f>
        <v>1</v>
      </c>
      <c r="M133">
        <f>IF(OR(טבלה13[[#This Row],[ClientID]]=A134),"",1)</f>
        <v>1</v>
      </c>
      <c r="N133" s="3" t="str">
        <f>IF(טבלה13[[#This Row],[טווח]]&lt;&gt;K132,טבלה13[[#This Row],[טווח]],"")</f>
        <v/>
      </c>
      <c r="O133" s="3" t="str">
        <f>IF(טבלה13[[#This Row],[מניית טווחים]]&lt;&gt;"",IF(OR(30&gt;טבלה13[[#This Row],[מקסימום]],30&lt;טבלה13[[#This Row],[מינימום]]),0,1),"")</f>
        <v/>
      </c>
    </row>
    <row r="134" spans="1:15" x14ac:dyDescent="0.25">
      <c r="A134" t="s">
        <v>15</v>
      </c>
      <c r="B134">
        <v>1</v>
      </c>
      <c r="C134">
        <v>29</v>
      </c>
      <c r="D134">
        <f>טבלה13[[#This Row],[LengthofCycle]]+1</f>
        <v>30</v>
      </c>
      <c r="E134" t="str">
        <f>IF(טבלה13[[#This Row],[CycleNumber]]&lt;3,"",IF(טבלה13[[#This Row],[CycleNumber]]=3,MIN(D132:D134),IF(I133=3,MIN(D131:D133),E133)))</f>
        <v/>
      </c>
      <c r="F134" t="str">
        <f>IF(טבלה13[[#This Row],[CycleNumber]]&lt;3,"",IF(טבלה13[[#This Row],[CycleNumber]]=3,MAX(D132:D134),IF(I133=3,MAX(D131:D133),F133)))</f>
        <v/>
      </c>
      <c r="G134" t="str">
        <f>IF(OR(טבלה13[[#This Row],[CycleNumber]]&gt;B135,B135=""),IF(טבלה13[[#This Row],[מספר סטייה]]=3,MIN(D132:D134),טבלה13[[#This Row],[מינ קבוע]]),טבלה13[[#This Row],[מינ קבוע]])</f>
        <v/>
      </c>
      <c r="H134" t="str">
        <f>IF(OR(טבלה13[[#This Row],[CycleNumber]]&gt;B135,B135=""),IF(טבלה13[[#This Row],[מספר סטייה]]=3,MAX(D132:D134),טבלה13[[#This Row],[מקס קבוע]]),טבלה13[[#This Row],[מקס קבוע]])</f>
        <v/>
      </c>
      <c r="I13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קבוע]]&lt;&gt;E133,1,I133+1),0))</f>
        <v/>
      </c>
      <c r="J134" t="str">
        <f>IF(AND(טבלה13[[#This Row],[CycleNumber]]&lt;B135,טבלה13[[#This Row],[מקס קבוע]]&lt;&gt;""),IF(OR(טבלה13[[#This Row],[מספר סטייה]]&lt;I135,AND(טבלה13[[#This Row],[מספר סטייה]]=3,I135=1)),0,1),"")</f>
        <v/>
      </c>
      <c r="K134" t="str">
        <f>IF(טבלה13[[#This Row],[מקס קבוע]]&lt;&gt;"",טבלה13[[#This Row],[מקסימום]]-טבלה13[[#This Row],[מינימום]],"")</f>
        <v/>
      </c>
      <c r="L134">
        <f>IF(IFERROR(LOOKUP(טבלה13[[#This Row],[ClientID]],פיבוט!$A$4:$A$121),FALSE)=טבלה13[[#This Row],[ClientID]],1,0)</f>
        <v>1</v>
      </c>
      <c r="M134" t="str">
        <f>IF(OR(טבלה13[[#This Row],[ClientID]]=A135),"",1)</f>
        <v/>
      </c>
      <c r="N134" s="3" t="str">
        <f>IF(טבלה13[[#This Row],[טווח]]&lt;&gt;K133,טבלה13[[#This Row],[טווח]],"")</f>
        <v/>
      </c>
      <c r="O134" s="3" t="str">
        <f>IF(טבלה13[[#This Row],[מניית טווחים]]&lt;&gt;"",IF(OR(30&gt;טבלה13[[#This Row],[מקסימום]],30&lt;טבלה13[[#This Row],[מינימום]]),0,1),"")</f>
        <v/>
      </c>
    </row>
    <row r="135" spans="1:15" x14ac:dyDescent="0.25">
      <c r="A135" t="s">
        <v>15</v>
      </c>
      <c r="B135">
        <v>2</v>
      </c>
      <c r="C135">
        <v>28</v>
      </c>
      <c r="D135">
        <f>טבלה13[[#This Row],[LengthofCycle]]+1</f>
        <v>29</v>
      </c>
      <c r="E135" t="str">
        <f>IF(טבלה13[[#This Row],[CycleNumber]]&lt;3,"",IF(טבלה13[[#This Row],[CycleNumber]]=3,MIN(D133:D135),IF(I134=3,MIN(D132:D134),E134)))</f>
        <v/>
      </c>
      <c r="F135" t="str">
        <f>IF(טבלה13[[#This Row],[CycleNumber]]&lt;3,"",IF(טבלה13[[#This Row],[CycleNumber]]=3,MAX(D133:D135),IF(I134=3,MAX(D132:D134),F134)))</f>
        <v/>
      </c>
      <c r="G135" t="str">
        <f>IF(OR(טבלה13[[#This Row],[CycleNumber]]&gt;B136,B136=""),IF(טבלה13[[#This Row],[מספר סטייה]]=3,MIN(D133:D135),טבלה13[[#This Row],[מינ קבוע]]),טבלה13[[#This Row],[מינ קבוע]])</f>
        <v/>
      </c>
      <c r="H135" t="str">
        <f>IF(OR(טבלה13[[#This Row],[CycleNumber]]&gt;B136,B136=""),IF(טבלה13[[#This Row],[מספר סטייה]]=3,MAX(D133:D135),טבלה13[[#This Row],[מקס קבוע]]),טבלה13[[#This Row],[מקס קבוע]])</f>
        <v/>
      </c>
      <c r="I13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קבוע]]&lt;&gt;E134,1,I134+1),0))</f>
        <v/>
      </c>
      <c r="J135" t="str">
        <f>IF(AND(טבלה13[[#This Row],[CycleNumber]]&lt;B136,טבלה13[[#This Row],[מקס קבוע]]&lt;&gt;""),IF(OR(טבלה13[[#This Row],[מספר סטייה]]&lt;I136,AND(טבלה13[[#This Row],[מספר סטייה]]=3,I136=1)),0,1),"")</f>
        <v/>
      </c>
      <c r="K135" t="str">
        <f>IF(טבלה13[[#This Row],[מקס קבוע]]&lt;&gt;"",טבלה13[[#This Row],[מקסימום]]-טבלה13[[#This Row],[מינימום]],"")</f>
        <v/>
      </c>
      <c r="L135">
        <f>IF(IFERROR(LOOKUP(טבלה13[[#This Row],[ClientID]],פיבוט!$A$4:$A$121),FALSE)=טבלה13[[#This Row],[ClientID]],1,0)</f>
        <v>1</v>
      </c>
      <c r="M135" t="str">
        <f>IF(OR(טבלה13[[#This Row],[ClientID]]=A136),"",1)</f>
        <v/>
      </c>
      <c r="N135" s="3" t="str">
        <f>IF(טבלה13[[#This Row],[טווח]]&lt;&gt;K134,טבלה13[[#This Row],[טווח]],"")</f>
        <v/>
      </c>
      <c r="O135" s="3" t="str">
        <f>IF(טבלה13[[#This Row],[מניית טווחים]]&lt;&gt;"",IF(OR(30&gt;טבלה13[[#This Row],[מקסימום]],30&lt;טבלה13[[#This Row],[מינימום]]),0,1),"")</f>
        <v/>
      </c>
    </row>
    <row r="136" spans="1:15" x14ac:dyDescent="0.25">
      <c r="A136" t="s">
        <v>15</v>
      </c>
      <c r="B136">
        <v>3</v>
      </c>
      <c r="C136">
        <v>29</v>
      </c>
      <c r="D136">
        <f>טבלה13[[#This Row],[LengthofCycle]]+1</f>
        <v>30</v>
      </c>
      <c r="E136">
        <f>IF(טבלה13[[#This Row],[CycleNumber]]&lt;3,"",IF(טבלה13[[#This Row],[CycleNumber]]=3,MIN(D134:D136),IF(I135=3,MIN(D133:D135),E135)))</f>
        <v>29</v>
      </c>
      <c r="F136">
        <f>IF(טבלה13[[#This Row],[CycleNumber]]&lt;3,"",IF(טבלה13[[#This Row],[CycleNumber]]=3,MAX(D134:D136),IF(I135=3,MAX(D133:D135),F135)))</f>
        <v>30</v>
      </c>
      <c r="G136">
        <f>IF(OR(טבלה13[[#This Row],[CycleNumber]]&gt;B137,B137=""),IF(טבלה13[[#This Row],[מספר סטייה]]=3,MIN(D134:D136),טבלה13[[#This Row],[מינ קבוע]]),טבלה13[[#This Row],[מינ קבוע]])</f>
        <v>29</v>
      </c>
      <c r="H136">
        <f>IF(OR(טבלה13[[#This Row],[CycleNumber]]&gt;B137,B137=""),IF(טבלה13[[#This Row],[מספר סטייה]]=3,MAX(D134:D136),טבלה13[[#This Row],[מקס קבוע]]),טבלה13[[#This Row],[מקס קבוע]])</f>
        <v>30</v>
      </c>
      <c r="I13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קבוע]]&lt;&gt;E135,1,I135+1),0))</f>
        <v>0</v>
      </c>
      <c r="J136">
        <f>IF(AND(טבלה13[[#This Row],[CycleNumber]]&lt;B137,טבלה13[[#This Row],[מקס קבוע]]&lt;&gt;""),IF(OR(טבלה13[[#This Row],[מספר סטייה]]&lt;I137,AND(טבלה13[[#This Row],[מספר סטייה]]=3,I137=1)),0,1),"")</f>
        <v>0</v>
      </c>
      <c r="K136">
        <f>IF(טבלה13[[#This Row],[מקס קבוע]]&lt;&gt;"",טבלה13[[#This Row],[מקסימום]]-טבלה13[[#This Row],[מינימום]],"")</f>
        <v>1</v>
      </c>
      <c r="L136">
        <f>IF(IFERROR(LOOKUP(טבלה13[[#This Row],[ClientID]],פיבוט!$A$4:$A$121),FALSE)=טבלה13[[#This Row],[ClientID]],1,0)</f>
        <v>1</v>
      </c>
      <c r="M136" t="str">
        <f>IF(OR(טבלה13[[#This Row],[ClientID]]=A137),"",1)</f>
        <v/>
      </c>
      <c r="N136" s="3">
        <f>IF(טבלה13[[#This Row],[טווח]]&lt;&gt;K135,טבלה13[[#This Row],[טווח]],"")</f>
        <v>1</v>
      </c>
      <c r="O136" s="3">
        <f>IF(טבלה13[[#This Row],[מניית טווחים]]&lt;&gt;"",IF(OR(30&gt;טבלה13[[#This Row],[מקסימום]],30&lt;טבלה13[[#This Row],[מינימום]]),0,1),"")</f>
        <v>1</v>
      </c>
    </row>
    <row r="137" spans="1:15" x14ac:dyDescent="0.25">
      <c r="A137" t="s">
        <v>15</v>
      </c>
      <c r="B137">
        <v>4</v>
      </c>
      <c r="C137">
        <v>30</v>
      </c>
      <c r="D137">
        <f>טבלה13[[#This Row],[LengthofCycle]]+1</f>
        <v>31</v>
      </c>
      <c r="E137">
        <f>IF(טבלה13[[#This Row],[CycleNumber]]&lt;3,"",IF(טבלה13[[#This Row],[CycleNumber]]=3,MIN(D135:D137),IF(I136=3,MIN(D134:D136),E136)))</f>
        <v>29</v>
      </c>
      <c r="F137">
        <f>IF(טבלה13[[#This Row],[CycleNumber]]&lt;3,"",IF(טבלה13[[#This Row],[CycleNumber]]=3,MAX(D135:D137),IF(I136=3,MAX(D134:D136),F136)))</f>
        <v>30</v>
      </c>
      <c r="G137">
        <f>IF(OR(טבלה13[[#This Row],[CycleNumber]]&gt;B138,B138=""),IF(טבלה13[[#This Row],[מספר סטייה]]=3,MIN(D135:D137),טבלה13[[#This Row],[מינ קבוע]]),טבלה13[[#This Row],[מינ קבוע]])</f>
        <v>29</v>
      </c>
      <c r="H137">
        <f>IF(OR(טבלה13[[#This Row],[CycleNumber]]&gt;B138,B138=""),IF(טבלה13[[#This Row],[מספר סטייה]]=3,MAX(D135:D137),טבלה13[[#This Row],[מקס קבוע]]),טבלה13[[#This Row],[מקס קבוע]])</f>
        <v>30</v>
      </c>
      <c r="I13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קבוע]]&lt;&gt;E136,1,I136+1),0))</f>
        <v>1</v>
      </c>
      <c r="J137">
        <f>IF(AND(טבלה13[[#This Row],[CycleNumber]]&lt;B138,טבלה13[[#This Row],[מקס קבוע]]&lt;&gt;""),IF(OR(טבלה13[[#This Row],[מספר סטייה]]&lt;I138,AND(טבלה13[[#This Row],[מספר סטייה]]=3,I138=1)),0,1),"")</f>
        <v>1</v>
      </c>
      <c r="K137">
        <f>IF(טבלה13[[#This Row],[מקס קבוע]]&lt;&gt;"",טבלה13[[#This Row],[מקסימום]]-טבלה13[[#This Row],[מינימום]],"")</f>
        <v>1</v>
      </c>
      <c r="L137">
        <f>IF(IFERROR(LOOKUP(טבלה13[[#This Row],[ClientID]],פיבוט!$A$4:$A$121),FALSE)=טבלה13[[#This Row],[ClientID]],1,0)</f>
        <v>1</v>
      </c>
      <c r="M137" t="str">
        <f>IF(OR(טבלה13[[#This Row],[ClientID]]=A138),"",1)</f>
        <v/>
      </c>
      <c r="N137" s="3" t="str">
        <f>IF(טבלה13[[#This Row],[טווח]]&lt;&gt;K136,טבלה13[[#This Row],[טווח]],"")</f>
        <v/>
      </c>
      <c r="O137" s="3" t="str">
        <f>IF(טבלה13[[#This Row],[מניית טווחים]]&lt;&gt;"",IF(OR(30&gt;טבלה13[[#This Row],[מקסימום]],30&lt;טבלה13[[#This Row],[מינימום]]),0,1),"")</f>
        <v/>
      </c>
    </row>
    <row r="138" spans="1:15" x14ac:dyDescent="0.25">
      <c r="A138" t="s">
        <v>15</v>
      </c>
      <c r="B138">
        <v>5</v>
      </c>
      <c r="C138">
        <v>28</v>
      </c>
      <c r="D138">
        <f>טבלה13[[#This Row],[LengthofCycle]]+1</f>
        <v>29</v>
      </c>
      <c r="E138">
        <f>IF(טבלה13[[#This Row],[CycleNumber]]&lt;3,"",IF(טבלה13[[#This Row],[CycleNumber]]=3,MIN(D136:D138),IF(I137=3,MIN(D135:D137),E137)))</f>
        <v>29</v>
      </c>
      <c r="F138">
        <f>IF(טבלה13[[#This Row],[CycleNumber]]&lt;3,"",IF(טבלה13[[#This Row],[CycleNumber]]=3,MAX(D136:D138),IF(I137=3,MAX(D135:D137),F137)))</f>
        <v>30</v>
      </c>
      <c r="G138">
        <f>IF(OR(טבלה13[[#This Row],[CycleNumber]]&gt;B139,B139=""),IF(טבלה13[[#This Row],[מספר סטייה]]=3,MIN(D136:D138),טבלה13[[#This Row],[מינ קבוע]]),טבלה13[[#This Row],[מינ קבוע]])</f>
        <v>29</v>
      </c>
      <c r="H138">
        <f>IF(OR(טבלה13[[#This Row],[CycleNumber]]&gt;B139,B139=""),IF(טבלה13[[#This Row],[מספר סטייה]]=3,MAX(D136:D138),טבלה13[[#This Row],[מקס קבוע]]),טבלה13[[#This Row],[מקס קבוע]])</f>
        <v>30</v>
      </c>
      <c r="I13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קבוע]]&lt;&gt;E137,1,I137+1),0))</f>
        <v>0</v>
      </c>
      <c r="J138">
        <f>IF(AND(טבלה13[[#This Row],[CycleNumber]]&lt;B139,טבלה13[[#This Row],[מקס קבוע]]&lt;&gt;""),IF(OR(טבלה13[[#This Row],[מספר סטייה]]&lt;I139,AND(טבלה13[[#This Row],[מספר סטייה]]=3,I139=1)),0,1),"")</f>
        <v>1</v>
      </c>
      <c r="K138">
        <f>IF(טבלה13[[#This Row],[מקס קבוע]]&lt;&gt;"",טבלה13[[#This Row],[מקסימום]]-טבלה13[[#This Row],[מינימום]],"")</f>
        <v>1</v>
      </c>
      <c r="L138">
        <f>IF(IFERROR(LOOKUP(טבלה13[[#This Row],[ClientID]],פיבוט!$A$4:$A$121),FALSE)=טבלה13[[#This Row],[ClientID]],1,0)</f>
        <v>1</v>
      </c>
      <c r="M138" t="str">
        <f>IF(OR(טבלה13[[#This Row],[ClientID]]=A139),"",1)</f>
        <v/>
      </c>
      <c r="N138" s="3" t="str">
        <f>IF(טבלה13[[#This Row],[טווח]]&lt;&gt;K137,טבלה13[[#This Row],[טווח]],"")</f>
        <v/>
      </c>
      <c r="O138" s="3" t="str">
        <f>IF(טבלה13[[#This Row],[מניית טווחים]]&lt;&gt;"",IF(OR(30&gt;טבלה13[[#This Row],[מקסימום]],30&lt;טבלה13[[#This Row],[מינימום]]),0,1),"")</f>
        <v/>
      </c>
    </row>
    <row r="139" spans="1:15" x14ac:dyDescent="0.25">
      <c r="A139" t="s">
        <v>15</v>
      </c>
      <c r="B139">
        <v>6</v>
      </c>
      <c r="C139">
        <v>29</v>
      </c>
      <c r="D139">
        <f>טבלה13[[#This Row],[LengthofCycle]]+1</f>
        <v>30</v>
      </c>
      <c r="E139">
        <f>IF(טבלה13[[#This Row],[CycleNumber]]&lt;3,"",IF(טבלה13[[#This Row],[CycleNumber]]=3,MIN(D137:D139),IF(I138=3,MIN(D136:D138),E138)))</f>
        <v>29</v>
      </c>
      <c r="F139">
        <f>IF(טבלה13[[#This Row],[CycleNumber]]&lt;3,"",IF(טבלה13[[#This Row],[CycleNumber]]=3,MAX(D137:D139),IF(I138=3,MAX(D136:D138),F138)))</f>
        <v>30</v>
      </c>
      <c r="G139">
        <f>IF(OR(טבלה13[[#This Row],[CycleNumber]]&gt;B140,B140=""),IF(טבלה13[[#This Row],[מספר סטייה]]=3,MIN(D137:D139),טבלה13[[#This Row],[מינ קבוע]]),טבלה13[[#This Row],[מינ קבוע]])</f>
        <v>29</v>
      </c>
      <c r="H139">
        <f>IF(OR(טבלה13[[#This Row],[CycleNumber]]&gt;B140,B140=""),IF(טבלה13[[#This Row],[מספר סטייה]]=3,MAX(D137:D139),טבלה13[[#This Row],[מקס קבוע]]),טבלה13[[#This Row],[מקס קבוע]])</f>
        <v>30</v>
      </c>
      <c r="I13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קבוע]]&lt;&gt;E138,1,I138+1),0))</f>
        <v>0</v>
      </c>
      <c r="J139">
        <f>IF(AND(טבלה13[[#This Row],[CycleNumber]]&lt;B140,טבלה13[[#This Row],[מקס קבוע]]&lt;&gt;""),IF(OR(טבלה13[[#This Row],[מספר סטייה]]&lt;I140,AND(טבלה13[[#This Row],[מספר סטייה]]=3,I140=1)),0,1),"")</f>
        <v>0</v>
      </c>
      <c r="K139">
        <f>IF(טבלה13[[#This Row],[מקס קבוע]]&lt;&gt;"",טבלה13[[#This Row],[מקסימום]]-טבלה13[[#This Row],[מינימום]],"")</f>
        <v>1</v>
      </c>
      <c r="L139">
        <f>IF(IFERROR(LOOKUP(טבלה13[[#This Row],[ClientID]],פיבוט!$A$4:$A$121),FALSE)=טבלה13[[#This Row],[ClientID]],1,0)</f>
        <v>1</v>
      </c>
      <c r="M139" t="str">
        <f>IF(OR(טבלה13[[#This Row],[ClientID]]=A140),"",1)</f>
        <v/>
      </c>
      <c r="N139" s="3" t="str">
        <f>IF(טבלה13[[#This Row],[טווח]]&lt;&gt;K138,טבלה13[[#This Row],[טווח]],"")</f>
        <v/>
      </c>
      <c r="O139" s="3" t="str">
        <f>IF(טבלה13[[#This Row],[מניית טווחים]]&lt;&gt;"",IF(OR(30&gt;טבלה13[[#This Row],[מקסימום]],30&lt;טבלה13[[#This Row],[מינימום]]),0,1),"")</f>
        <v/>
      </c>
    </row>
    <row r="140" spans="1:15" x14ac:dyDescent="0.25">
      <c r="A140" t="s">
        <v>15</v>
      </c>
      <c r="B140">
        <v>7</v>
      </c>
      <c r="C140">
        <v>30</v>
      </c>
      <c r="D140">
        <f>טבלה13[[#This Row],[LengthofCycle]]+1</f>
        <v>31</v>
      </c>
      <c r="E140">
        <f>IF(טבלה13[[#This Row],[CycleNumber]]&lt;3,"",IF(טבלה13[[#This Row],[CycleNumber]]=3,MIN(D138:D140),IF(I139=3,MIN(D137:D139),E139)))</f>
        <v>29</v>
      </c>
      <c r="F140">
        <f>IF(טבלה13[[#This Row],[CycleNumber]]&lt;3,"",IF(טבלה13[[#This Row],[CycleNumber]]=3,MAX(D138:D140),IF(I139=3,MAX(D137:D139),F139)))</f>
        <v>30</v>
      </c>
      <c r="G140">
        <f>IF(OR(טבלה13[[#This Row],[CycleNumber]]&gt;B141,B141=""),IF(טבלה13[[#This Row],[מספר סטייה]]=3,MIN(D138:D140),טבלה13[[#This Row],[מינ קבוע]]),טבלה13[[#This Row],[מינ קבוע]])</f>
        <v>29</v>
      </c>
      <c r="H140">
        <f>IF(OR(טבלה13[[#This Row],[CycleNumber]]&gt;B141,B141=""),IF(טבלה13[[#This Row],[מספר סטייה]]=3,MAX(D138:D140),טבלה13[[#This Row],[מקס קבוע]]),טבלה13[[#This Row],[מקס קבוע]])</f>
        <v>30</v>
      </c>
      <c r="I14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קבוע]]&lt;&gt;E139,1,I139+1),0))</f>
        <v>1</v>
      </c>
      <c r="J140">
        <f>IF(AND(טבלה13[[#This Row],[CycleNumber]]&lt;B141,טבלה13[[#This Row],[מקס קבוע]]&lt;&gt;""),IF(OR(טבלה13[[#This Row],[מספר סטייה]]&lt;I141,AND(טבלה13[[#This Row],[מספר סטייה]]=3,I141=1)),0,1),"")</f>
        <v>1</v>
      </c>
      <c r="K140">
        <f>IF(טבלה13[[#This Row],[מקס קבוע]]&lt;&gt;"",טבלה13[[#This Row],[מקסימום]]-טבלה13[[#This Row],[מינימום]],"")</f>
        <v>1</v>
      </c>
      <c r="L140">
        <f>IF(IFERROR(LOOKUP(טבלה13[[#This Row],[ClientID]],פיבוט!$A$4:$A$121),FALSE)=טבלה13[[#This Row],[ClientID]],1,0)</f>
        <v>1</v>
      </c>
      <c r="M140" t="str">
        <f>IF(OR(טבלה13[[#This Row],[ClientID]]=A141),"",1)</f>
        <v/>
      </c>
      <c r="N140" s="3" t="str">
        <f>IF(טבלה13[[#This Row],[טווח]]&lt;&gt;K139,טבלה13[[#This Row],[טווח]],"")</f>
        <v/>
      </c>
      <c r="O140" s="3" t="str">
        <f>IF(טבלה13[[#This Row],[מניית טווחים]]&lt;&gt;"",IF(OR(30&gt;טבלה13[[#This Row],[מקסימום]],30&lt;טבלה13[[#This Row],[מינימום]]),0,1),"")</f>
        <v/>
      </c>
    </row>
    <row r="141" spans="1:15" x14ac:dyDescent="0.25">
      <c r="A141" t="s">
        <v>15</v>
      </c>
      <c r="B141">
        <v>8</v>
      </c>
      <c r="C141">
        <v>29</v>
      </c>
      <c r="D141">
        <f>טבלה13[[#This Row],[LengthofCycle]]+1</f>
        <v>30</v>
      </c>
      <c r="E141">
        <f>IF(טבלה13[[#This Row],[CycleNumber]]&lt;3,"",IF(טבלה13[[#This Row],[CycleNumber]]=3,MIN(D139:D141),IF(I140=3,MIN(D138:D140),E140)))</f>
        <v>29</v>
      </c>
      <c r="F141">
        <f>IF(טבלה13[[#This Row],[CycleNumber]]&lt;3,"",IF(טבלה13[[#This Row],[CycleNumber]]=3,MAX(D139:D141),IF(I140=3,MAX(D138:D140),F140)))</f>
        <v>30</v>
      </c>
      <c r="G141">
        <f>IF(OR(טבלה13[[#This Row],[CycleNumber]]&gt;B142,B142=""),IF(טבלה13[[#This Row],[מספר סטייה]]=3,MIN(D139:D141),טבלה13[[#This Row],[מינ קבוע]]),טבלה13[[#This Row],[מינ קבוע]])</f>
        <v>29</v>
      </c>
      <c r="H141">
        <f>IF(OR(טבלה13[[#This Row],[CycleNumber]]&gt;B142,B142=""),IF(טבלה13[[#This Row],[מספר סטייה]]=3,MAX(D139:D141),טבלה13[[#This Row],[מקס קבוע]]),טבלה13[[#This Row],[מקס קבוע]])</f>
        <v>30</v>
      </c>
      <c r="I14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קבוע]]&lt;&gt;E140,1,I140+1),0))</f>
        <v>0</v>
      </c>
      <c r="J141" t="str">
        <f>IF(AND(טבלה13[[#This Row],[CycleNumber]]&lt;B142,טבלה13[[#This Row],[מקס קבוע]]&lt;&gt;""),IF(OR(טבלה13[[#This Row],[מספר סטייה]]&lt;I142,AND(טבלה13[[#This Row],[מספר סטייה]]=3,I142=1)),0,1),"")</f>
        <v/>
      </c>
      <c r="K141">
        <f>IF(טבלה13[[#This Row],[מקס קבוע]]&lt;&gt;"",טבלה13[[#This Row],[מקסימום]]-טבלה13[[#This Row],[מינימום]],"")</f>
        <v>1</v>
      </c>
      <c r="L141">
        <f>IF(IFERROR(LOOKUP(טבלה13[[#This Row],[ClientID]],פיבוט!$A$4:$A$121),FALSE)=טבלה13[[#This Row],[ClientID]],1,0)</f>
        <v>1</v>
      </c>
      <c r="M141">
        <f>IF(OR(טבלה13[[#This Row],[ClientID]]=A142),"",1)</f>
        <v>1</v>
      </c>
      <c r="N141" s="3" t="str">
        <f>IF(טבלה13[[#This Row],[טווח]]&lt;&gt;K140,טבלה13[[#This Row],[טווח]],"")</f>
        <v/>
      </c>
      <c r="O141" s="3" t="str">
        <f>IF(טבלה13[[#This Row],[מניית טווחים]]&lt;&gt;"",IF(OR(30&gt;טבלה13[[#This Row],[מקסימום]],30&lt;טבלה13[[#This Row],[מינימום]]),0,1),"")</f>
        <v/>
      </c>
    </row>
    <row r="142" spans="1:15" x14ac:dyDescent="0.25">
      <c r="A142" t="s">
        <v>16</v>
      </c>
      <c r="B142">
        <v>1</v>
      </c>
      <c r="C142">
        <v>30</v>
      </c>
      <c r="D142">
        <f>טבלה13[[#This Row],[LengthofCycle]]+1</f>
        <v>31</v>
      </c>
      <c r="E142" t="str">
        <f>IF(טבלה13[[#This Row],[CycleNumber]]&lt;3,"",IF(טבלה13[[#This Row],[CycleNumber]]=3,MIN(D140:D142),IF(I141=3,MIN(D139:D141),E141)))</f>
        <v/>
      </c>
      <c r="F142" t="str">
        <f>IF(טבלה13[[#This Row],[CycleNumber]]&lt;3,"",IF(טבלה13[[#This Row],[CycleNumber]]=3,MAX(D140:D142),IF(I141=3,MAX(D139:D141),F141)))</f>
        <v/>
      </c>
      <c r="G142" t="str">
        <f>IF(OR(טבלה13[[#This Row],[CycleNumber]]&gt;B143,B143=""),IF(טבלה13[[#This Row],[מספר סטייה]]=3,MIN(D140:D142),טבלה13[[#This Row],[מינ קבוע]]),טבלה13[[#This Row],[מינ קבוע]])</f>
        <v/>
      </c>
      <c r="H142" t="str">
        <f>IF(OR(טבלה13[[#This Row],[CycleNumber]]&gt;B143,B143=""),IF(טבלה13[[#This Row],[מספר סטייה]]=3,MAX(D140:D142),טבלה13[[#This Row],[מקס קבוע]]),טבלה13[[#This Row],[מקס קבוע]])</f>
        <v/>
      </c>
      <c r="I142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קבוע]]&lt;&gt;E141,1,I141+1),0))</f>
        <v/>
      </c>
      <c r="J142" t="str">
        <f>IF(AND(טבלה13[[#This Row],[CycleNumber]]&lt;B143,טבלה13[[#This Row],[מקס קבוע]]&lt;&gt;""),IF(OR(טבלה13[[#This Row],[מספר סטייה]]&lt;I143,AND(טבלה13[[#This Row],[מספר סטייה]]=3,I143=1)),0,1),"")</f>
        <v/>
      </c>
      <c r="K142" t="str">
        <f>IF(טבלה13[[#This Row],[מקס קבוע]]&lt;&gt;"",טבלה13[[#This Row],[מקסימום]]-טבלה13[[#This Row],[מינימום]],"")</f>
        <v/>
      </c>
      <c r="L142">
        <f>IF(IFERROR(LOOKUP(טבלה13[[#This Row],[ClientID]],פיבוט!$A$4:$A$121),FALSE)=טבלה13[[#This Row],[ClientID]],1,0)</f>
        <v>1</v>
      </c>
      <c r="M142" t="str">
        <f>IF(OR(טבלה13[[#This Row],[ClientID]]=A143),"",1)</f>
        <v/>
      </c>
      <c r="N142" s="3" t="str">
        <f>IF(טבלה13[[#This Row],[טווח]]&lt;&gt;K141,טבלה13[[#This Row],[טווח]],"")</f>
        <v/>
      </c>
      <c r="O142" s="3" t="str">
        <f>IF(טבלה13[[#This Row],[מניית טווחים]]&lt;&gt;"",IF(OR(30&gt;טבלה13[[#This Row],[מקסימום]],30&lt;טבלה13[[#This Row],[מינימום]]),0,1),"")</f>
        <v/>
      </c>
    </row>
    <row r="143" spans="1:15" x14ac:dyDescent="0.25">
      <c r="A143" t="s">
        <v>16</v>
      </c>
      <c r="B143">
        <v>2</v>
      </c>
      <c r="C143">
        <v>32</v>
      </c>
      <c r="D143">
        <f>טבלה13[[#This Row],[LengthofCycle]]+1</f>
        <v>33</v>
      </c>
      <c r="E143" t="str">
        <f>IF(טבלה13[[#This Row],[CycleNumber]]&lt;3,"",IF(טבלה13[[#This Row],[CycleNumber]]=3,MIN(D141:D143),IF(I142=3,MIN(D140:D142),E142)))</f>
        <v/>
      </c>
      <c r="F143" t="str">
        <f>IF(טבלה13[[#This Row],[CycleNumber]]&lt;3,"",IF(טבלה13[[#This Row],[CycleNumber]]=3,MAX(D141:D143),IF(I142=3,MAX(D140:D142),F142)))</f>
        <v/>
      </c>
      <c r="G143" t="str">
        <f>IF(OR(טבלה13[[#This Row],[CycleNumber]]&gt;B144,B144=""),IF(טבלה13[[#This Row],[מספר סטייה]]=3,MIN(D141:D143),טבלה13[[#This Row],[מינ קבוע]]),טבלה13[[#This Row],[מינ קבוע]])</f>
        <v/>
      </c>
      <c r="H143" t="str">
        <f>IF(OR(טבלה13[[#This Row],[CycleNumber]]&gt;B144,B144=""),IF(טבלה13[[#This Row],[מספר סטייה]]=3,MAX(D141:D143),טבלה13[[#This Row],[מקס קבוע]]),טבלה13[[#This Row],[מקס קבוע]])</f>
        <v/>
      </c>
      <c r="I14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קבוע]]&lt;&gt;E142,1,I142+1),0))</f>
        <v/>
      </c>
      <c r="J143" t="str">
        <f>IF(AND(טבלה13[[#This Row],[CycleNumber]]&lt;B144,טבלה13[[#This Row],[מקס קבוע]]&lt;&gt;""),IF(OR(טבלה13[[#This Row],[מספר סטייה]]&lt;I144,AND(טבלה13[[#This Row],[מספר סטייה]]=3,I144=1)),0,1),"")</f>
        <v/>
      </c>
      <c r="K143" t="str">
        <f>IF(טבלה13[[#This Row],[מקס קבוע]]&lt;&gt;"",טבלה13[[#This Row],[מקסימום]]-טבלה13[[#This Row],[מינימום]],"")</f>
        <v/>
      </c>
      <c r="L143">
        <f>IF(IFERROR(LOOKUP(טבלה13[[#This Row],[ClientID]],פיבוט!$A$4:$A$121),FALSE)=טבלה13[[#This Row],[ClientID]],1,0)</f>
        <v>1</v>
      </c>
      <c r="M143" t="str">
        <f>IF(OR(טבלה13[[#This Row],[ClientID]]=A144),"",1)</f>
        <v/>
      </c>
      <c r="N143" s="3" t="str">
        <f>IF(טבלה13[[#This Row],[טווח]]&lt;&gt;K142,טבלה13[[#This Row],[טווח]],"")</f>
        <v/>
      </c>
      <c r="O143" s="3" t="str">
        <f>IF(טבלה13[[#This Row],[מניית טווחים]]&lt;&gt;"",IF(OR(30&gt;טבלה13[[#This Row],[מקסימום]],30&lt;טבלה13[[#This Row],[מינימום]]),0,1),"")</f>
        <v/>
      </c>
    </row>
    <row r="144" spans="1:15" x14ac:dyDescent="0.25">
      <c r="A144" t="s">
        <v>16</v>
      </c>
      <c r="B144">
        <v>3</v>
      </c>
      <c r="C144">
        <v>31</v>
      </c>
      <c r="D144">
        <f>טבלה13[[#This Row],[LengthofCycle]]+1</f>
        <v>32</v>
      </c>
      <c r="E144">
        <f>IF(טבלה13[[#This Row],[CycleNumber]]&lt;3,"",IF(טבלה13[[#This Row],[CycleNumber]]=3,MIN(D142:D144),IF(I143=3,MIN(D141:D143),E143)))</f>
        <v>31</v>
      </c>
      <c r="F144">
        <f>IF(טבלה13[[#This Row],[CycleNumber]]&lt;3,"",IF(טבלה13[[#This Row],[CycleNumber]]=3,MAX(D142:D144),IF(I143=3,MAX(D141:D143),F143)))</f>
        <v>33</v>
      </c>
      <c r="G144">
        <f>IF(OR(טבלה13[[#This Row],[CycleNumber]]&gt;B145,B145=""),IF(טבלה13[[#This Row],[מספר סטייה]]=3,MIN(D142:D144),טבלה13[[#This Row],[מינ קבוע]]),טבלה13[[#This Row],[מינ קבוע]])</f>
        <v>31</v>
      </c>
      <c r="H144">
        <f>IF(OR(טבלה13[[#This Row],[CycleNumber]]&gt;B145,B145=""),IF(טבלה13[[#This Row],[מספר סטייה]]=3,MAX(D142:D144),טבלה13[[#This Row],[מקס קבוע]]),טבלה13[[#This Row],[מקס קבוע]])</f>
        <v>33</v>
      </c>
      <c r="I14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קבוע]]&lt;&gt;E143,1,I143+1),0))</f>
        <v>0</v>
      </c>
      <c r="J144">
        <f>IF(AND(טבלה13[[#This Row],[CycleNumber]]&lt;B145,טבלה13[[#This Row],[מקס קבוע]]&lt;&gt;""),IF(OR(טבלה13[[#This Row],[מספר סטייה]]&lt;I145,AND(טבלה13[[#This Row],[מספר סטייה]]=3,I145=1)),0,1),"")</f>
        <v>1</v>
      </c>
      <c r="K144">
        <f>IF(טבלה13[[#This Row],[מקס קבוע]]&lt;&gt;"",טבלה13[[#This Row],[מקסימום]]-טבלה13[[#This Row],[מינימום]],"")</f>
        <v>2</v>
      </c>
      <c r="L144">
        <f>IF(IFERROR(LOOKUP(טבלה13[[#This Row],[ClientID]],פיבוט!$A$4:$A$121),FALSE)=טבלה13[[#This Row],[ClientID]],1,0)</f>
        <v>1</v>
      </c>
      <c r="M144" t="str">
        <f>IF(OR(טבלה13[[#This Row],[ClientID]]=A145),"",1)</f>
        <v/>
      </c>
      <c r="N144" s="3">
        <f>IF(טבלה13[[#This Row],[טווח]]&lt;&gt;K143,טבלה13[[#This Row],[טווח]],"")</f>
        <v>2</v>
      </c>
      <c r="O144" s="3">
        <f>IF(טבלה13[[#This Row],[מניית טווחים]]&lt;&gt;"",IF(OR(30&gt;טבלה13[[#This Row],[מקסימום]],30&lt;טבלה13[[#This Row],[מינימום]]),0,1),"")</f>
        <v>0</v>
      </c>
    </row>
    <row r="145" spans="1:15" x14ac:dyDescent="0.25">
      <c r="A145" t="s">
        <v>16</v>
      </c>
      <c r="B145">
        <v>4</v>
      </c>
      <c r="C145">
        <v>30</v>
      </c>
      <c r="D145">
        <f>טבלה13[[#This Row],[LengthofCycle]]+1</f>
        <v>31</v>
      </c>
      <c r="E145">
        <f>IF(טבלה13[[#This Row],[CycleNumber]]&lt;3,"",IF(טבלה13[[#This Row],[CycleNumber]]=3,MIN(D143:D145),IF(I144=3,MIN(D142:D144),E144)))</f>
        <v>31</v>
      </c>
      <c r="F145">
        <f>IF(טבלה13[[#This Row],[CycleNumber]]&lt;3,"",IF(טבלה13[[#This Row],[CycleNumber]]=3,MAX(D143:D145),IF(I144=3,MAX(D142:D144),F144)))</f>
        <v>33</v>
      </c>
      <c r="G145">
        <f>IF(OR(טבלה13[[#This Row],[CycleNumber]]&gt;B146,B146=""),IF(טבלה13[[#This Row],[מספר סטייה]]=3,MIN(D143:D145),טבלה13[[#This Row],[מינ קבוע]]),טבלה13[[#This Row],[מינ קבוע]])</f>
        <v>31</v>
      </c>
      <c r="H145">
        <f>IF(OR(טבלה13[[#This Row],[CycleNumber]]&gt;B146,B146=""),IF(טבלה13[[#This Row],[מספר סטייה]]=3,MAX(D143:D145),טבלה13[[#This Row],[מקס קבוע]]),טבלה13[[#This Row],[מקס קבוע]])</f>
        <v>33</v>
      </c>
      <c r="I14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קבוע]]&lt;&gt;E144,1,I144+1),0))</f>
        <v>0</v>
      </c>
      <c r="J145">
        <f>IF(AND(טבלה13[[#This Row],[CycleNumber]]&lt;B146,טבלה13[[#This Row],[מקס קבוע]]&lt;&gt;""),IF(OR(טבלה13[[#This Row],[מספר סטייה]]&lt;I146,AND(טבלה13[[#This Row],[מספר סטייה]]=3,I146=1)),0,1),"")</f>
        <v>1</v>
      </c>
      <c r="K145">
        <f>IF(טבלה13[[#This Row],[מקס קבוע]]&lt;&gt;"",טבלה13[[#This Row],[מקסימום]]-טבלה13[[#This Row],[מינימום]],"")</f>
        <v>2</v>
      </c>
      <c r="L145">
        <f>IF(IFERROR(LOOKUP(טבלה13[[#This Row],[ClientID]],פיבוט!$A$4:$A$121),FALSE)=טבלה13[[#This Row],[ClientID]],1,0)</f>
        <v>1</v>
      </c>
      <c r="M145" t="str">
        <f>IF(OR(טבלה13[[#This Row],[ClientID]]=A146),"",1)</f>
        <v/>
      </c>
      <c r="N145" s="3" t="str">
        <f>IF(טבלה13[[#This Row],[טווח]]&lt;&gt;K144,טבלה13[[#This Row],[טווח]],"")</f>
        <v/>
      </c>
      <c r="O145" s="3" t="str">
        <f>IF(טבלה13[[#This Row],[מניית טווחים]]&lt;&gt;"",IF(OR(30&gt;טבלה13[[#This Row],[מקסימום]],30&lt;טבלה13[[#This Row],[מינימום]]),0,1),"")</f>
        <v/>
      </c>
    </row>
    <row r="146" spans="1:15" x14ac:dyDescent="0.25">
      <c r="A146" t="s">
        <v>16</v>
      </c>
      <c r="B146">
        <v>5</v>
      </c>
      <c r="C146">
        <v>32</v>
      </c>
      <c r="D146">
        <f>טבלה13[[#This Row],[LengthofCycle]]+1</f>
        <v>33</v>
      </c>
      <c r="E146">
        <f>IF(טבלה13[[#This Row],[CycleNumber]]&lt;3,"",IF(טבלה13[[#This Row],[CycleNumber]]=3,MIN(D144:D146),IF(I145=3,MIN(D143:D145),E145)))</f>
        <v>31</v>
      </c>
      <c r="F146">
        <f>IF(טבלה13[[#This Row],[CycleNumber]]&lt;3,"",IF(טבלה13[[#This Row],[CycleNumber]]=3,MAX(D144:D146),IF(I145=3,MAX(D143:D145),F145)))</f>
        <v>33</v>
      </c>
      <c r="G146">
        <f>IF(OR(טבלה13[[#This Row],[CycleNumber]]&gt;B147,B147=""),IF(טבלה13[[#This Row],[מספר סטייה]]=3,MIN(D144:D146),טבלה13[[#This Row],[מינ קבוע]]),טבלה13[[#This Row],[מינ קבוע]])</f>
        <v>31</v>
      </c>
      <c r="H146">
        <f>IF(OR(טבלה13[[#This Row],[CycleNumber]]&gt;B147,B147=""),IF(טבלה13[[#This Row],[מספר סטייה]]=3,MAX(D144:D146),טבלה13[[#This Row],[מקס קבוע]]),טבלה13[[#This Row],[מקס קבוע]])</f>
        <v>33</v>
      </c>
      <c r="I14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קבוע]]&lt;&gt;E145,1,I145+1),0))</f>
        <v>0</v>
      </c>
      <c r="J146">
        <f>IF(AND(טבלה13[[#This Row],[CycleNumber]]&lt;B147,טבלה13[[#This Row],[מקס קבוע]]&lt;&gt;""),IF(OR(טבלה13[[#This Row],[מספר סטייה]]&lt;I147,AND(טבלה13[[#This Row],[מספר סטייה]]=3,I147=1)),0,1),"")</f>
        <v>1</v>
      </c>
      <c r="K146">
        <f>IF(טבלה13[[#This Row],[מקס קבוע]]&lt;&gt;"",טבלה13[[#This Row],[מקסימום]]-טבלה13[[#This Row],[מינימום]],"")</f>
        <v>2</v>
      </c>
      <c r="L146">
        <f>IF(IFERROR(LOOKUP(טבלה13[[#This Row],[ClientID]],פיבוט!$A$4:$A$121),FALSE)=טבלה13[[#This Row],[ClientID]],1,0)</f>
        <v>1</v>
      </c>
      <c r="M146" t="str">
        <f>IF(OR(טבלה13[[#This Row],[ClientID]]=A147),"",1)</f>
        <v/>
      </c>
      <c r="N146" s="3" t="str">
        <f>IF(טבלה13[[#This Row],[טווח]]&lt;&gt;K145,טבלה13[[#This Row],[טווח]],"")</f>
        <v/>
      </c>
      <c r="O146" s="3" t="str">
        <f>IF(טבלה13[[#This Row],[מניית טווחים]]&lt;&gt;"",IF(OR(30&gt;טבלה13[[#This Row],[מקסימום]],30&lt;טבלה13[[#This Row],[מינימום]]),0,1),"")</f>
        <v/>
      </c>
    </row>
    <row r="147" spans="1:15" x14ac:dyDescent="0.25">
      <c r="A147" t="s">
        <v>16</v>
      </c>
      <c r="B147">
        <v>6</v>
      </c>
      <c r="C147">
        <v>31</v>
      </c>
      <c r="D147">
        <f>טבלה13[[#This Row],[LengthofCycle]]+1</f>
        <v>32</v>
      </c>
      <c r="E147">
        <f>IF(טבלה13[[#This Row],[CycleNumber]]&lt;3,"",IF(טבלה13[[#This Row],[CycleNumber]]=3,MIN(D145:D147),IF(I146=3,MIN(D144:D146),E146)))</f>
        <v>31</v>
      </c>
      <c r="F147">
        <f>IF(טבלה13[[#This Row],[CycleNumber]]&lt;3,"",IF(טבלה13[[#This Row],[CycleNumber]]=3,MAX(D145:D147),IF(I146=3,MAX(D144:D146),F146)))</f>
        <v>33</v>
      </c>
      <c r="G147">
        <f>IF(OR(טבלה13[[#This Row],[CycleNumber]]&gt;B148,B148=""),IF(טבלה13[[#This Row],[מספר סטייה]]=3,MIN(D145:D147),טבלה13[[#This Row],[מינ קבוע]]),טבלה13[[#This Row],[מינ קבוע]])</f>
        <v>31</v>
      </c>
      <c r="H147">
        <f>IF(OR(טבלה13[[#This Row],[CycleNumber]]&gt;B148,B148=""),IF(טבלה13[[#This Row],[מספר סטייה]]=3,MAX(D145:D147),טבלה13[[#This Row],[מקס קבוע]]),טבלה13[[#This Row],[מקס קבוע]])</f>
        <v>33</v>
      </c>
      <c r="I14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קבוע]]&lt;&gt;E146,1,I146+1),0))</f>
        <v>0</v>
      </c>
      <c r="J147">
        <f>IF(AND(טבלה13[[#This Row],[CycleNumber]]&lt;B148,טבלה13[[#This Row],[מקס קבוע]]&lt;&gt;""),IF(OR(טבלה13[[#This Row],[מספר סטייה]]&lt;I148,AND(טבלה13[[#This Row],[מספר סטייה]]=3,I148=1)),0,1),"")</f>
        <v>1</v>
      </c>
      <c r="K147">
        <f>IF(טבלה13[[#This Row],[מקס קבוע]]&lt;&gt;"",טבלה13[[#This Row],[מקסימום]]-טבלה13[[#This Row],[מינימום]],"")</f>
        <v>2</v>
      </c>
      <c r="L147">
        <f>IF(IFERROR(LOOKUP(טבלה13[[#This Row],[ClientID]],פיבוט!$A$4:$A$121),FALSE)=טבלה13[[#This Row],[ClientID]],1,0)</f>
        <v>1</v>
      </c>
      <c r="M147" t="str">
        <f>IF(OR(טבלה13[[#This Row],[ClientID]]=A148),"",1)</f>
        <v/>
      </c>
      <c r="N147" s="3" t="str">
        <f>IF(טבלה13[[#This Row],[טווח]]&lt;&gt;K146,טבלה13[[#This Row],[טווח]],"")</f>
        <v/>
      </c>
      <c r="O147" s="3" t="str">
        <f>IF(טבלה13[[#This Row],[מניית טווחים]]&lt;&gt;"",IF(OR(30&gt;טבלה13[[#This Row],[מקסימום]],30&lt;טבלה13[[#This Row],[מינימום]]),0,1),"")</f>
        <v/>
      </c>
    </row>
    <row r="148" spans="1:15" x14ac:dyDescent="0.25">
      <c r="A148" t="s">
        <v>16</v>
      </c>
      <c r="B148">
        <v>7</v>
      </c>
      <c r="C148">
        <v>30</v>
      </c>
      <c r="D148">
        <f>טבלה13[[#This Row],[LengthofCycle]]+1</f>
        <v>31</v>
      </c>
      <c r="E148">
        <f>IF(טבלה13[[#This Row],[CycleNumber]]&lt;3,"",IF(טבלה13[[#This Row],[CycleNumber]]=3,MIN(D146:D148),IF(I147=3,MIN(D145:D147),E147)))</f>
        <v>31</v>
      </c>
      <c r="F148">
        <f>IF(טבלה13[[#This Row],[CycleNumber]]&lt;3,"",IF(טבלה13[[#This Row],[CycleNumber]]=3,MAX(D146:D148),IF(I147=3,MAX(D145:D147),F147)))</f>
        <v>33</v>
      </c>
      <c r="G148">
        <f>IF(OR(טבלה13[[#This Row],[CycleNumber]]&gt;B149,B149=""),IF(טבלה13[[#This Row],[מספר סטייה]]=3,MIN(D146:D148),טבלה13[[#This Row],[מינ קבוע]]),טבלה13[[#This Row],[מינ קבוע]])</f>
        <v>31</v>
      </c>
      <c r="H148">
        <f>IF(OR(טבלה13[[#This Row],[CycleNumber]]&gt;B149,B149=""),IF(טבלה13[[#This Row],[מספר סטייה]]=3,MAX(D146:D148),טבלה13[[#This Row],[מקס קבוע]]),טבלה13[[#This Row],[מקס קבוע]])</f>
        <v>33</v>
      </c>
      <c r="I14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קבוע]]&lt;&gt;E147,1,I147+1),0))</f>
        <v>0</v>
      </c>
      <c r="J148">
        <f>IF(AND(טבלה13[[#This Row],[CycleNumber]]&lt;B149,טבלה13[[#This Row],[מקס קבוע]]&lt;&gt;""),IF(OR(טבלה13[[#This Row],[מספר סטייה]]&lt;I149,AND(טבלה13[[#This Row],[מספר סטייה]]=3,I149=1)),0,1),"")</f>
        <v>0</v>
      </c>
      <c r="K148">
        <f>IF(טבלה13[[#This Row],[מקס קבוע]]&lt;&gt;"",טבלה13[[#This Row],[מקסימום]]-טבלה13[[#This Row],[מינימום]],"")</f>
        <v>2</v>
      </c>
      <c r="L148">
        <f>IF(IFERROR(LOOKUP(טבלה13[[#This Row],[ClientID]],פיבוט!$A$4:$A$121),FALSE)=טבלה13[[#This Row],[ClientID]],1,0)</f>
        <v>1</v>
      </c>
      <c r="M148" t="str">
        <f>IF(OR(טבלה13[[#This Row],[ClientID]]=A149),"",1)</f>
        <v/>
      </c>
      <c r="N148" s="3" t="str">
        <f>IF(טבלה13[[#This Row],[טווח]]&lt;&gt;K147,טבלה13[[#This Row],[טווח]],"")</f>
        <v/>
      </c>
      <c r="O148" s="3" t="str">
        <f>IF(טבלה13[[#This Row],[מניית טווחים]]&lt;&gt;"",IF(OR(30&gt;טבלה13[[#This Row],[מקסימום]],30&lt;טבלה13[[#This Row],[מינימום]]),0,1),"")</f>
        <v/>
      </c>
    </row>
    <row r="149" spans="1:15" x14ac:dyDescent="0.25">
      <c r="A149" t="s">
        <v>16</v>
      </c>
      <c r="B149">
        <v>8</v>
      </c>
      <c r="C149">
        <v>33</v>
      </c>
      <c r="D149">
        <f>טבלה13[[#This Row],[LengthofCycle]]+1</f>
        <v>34</v>
      </c>
      <c r="E149">
        <f>IF(טבלה13[[#This Row],[CycleNumber]]&lt;3,"",IF(טבלה13[[#This Row],[CycleNumber]]=3,MIN(D147:D149),IF(I148=3,MIN(D146:D148),E148)))</f>
        <v>31</v>
      </c>
      <c r="F149">
        <f>IF(טבלה13[[#This Row],[CycleNumber]]&lt;3,"",IF(טבלה13[[#This Row],[CycleNumber]]=3,MAX(D147:D149),IF(I148=3,MAX(D146:D148),F148)))</f>
        <v>33</v>
      </c>
      <c r="G149">
        <f>IF(OR(טבלה13[[#This Row],[CycleNumber]]&gt;B150,B150=""),IF(טבלה13[[#This Row],[מספר סטייה]]=3,MIN(D147:D149),טבלה13[[#This Row],[מינ קבוע]]),טבלה13[[#This Row],[מינ קבוע]])</f>
        <v>31</v>
      </c>
      <c r="H149">
        <f>IF(OR(טבלה13[[#This Row],[CycleNumber]]&gt;B150,B150=""),IF(טבלה13[[#This Row],[מספר סטייה]]=3,MAX(D147:D149),טבלה13[[#This Row],[מקס קבוע]]),טבלה13[[#This Row],[מקס קבוע]])</f>
        <v>33</v>
      </c>
      <c r="I14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קבוע]]&lt;&gt;E148,1,I148+1),0))</f>
        <v>1</v>
      </c>
      <c r="J149">
        <f>IF(AND(טבלה13[[#This Row],[CycleNumber]]&lt;B150,טבלה13[[#This Row],[מקס קבוע]]&lt;&gt;""),IF(OR(טבלה13[[#This Row],[מספר סטייה]]&lt;I150,AND(טבלה13[[#This Row],[מספר סטייה]]=3,I150=1)),0,1),"")</f>
        <v>1</v>
      </c>
      <c r="K149">
        <f>IF(טבלה13[[#This Row],[מקס קבוע]]&lt;&gt;"",טבלה13[[#This Row],[מקסימום]]-טבלה13[[#This Row],[מינימום]],"")</f>
        <v>2</v>
      </c>
      <c r="L149">
        <f>IF(IFERROR(LOOKUP(טבלה13[[#This Row],[ClientID]],פיבוט!$A$4:$A$121),FALSE)=טבלה13[[#This Row],[ClientID]],1,0)</f>
        <v>1</v>
      </c>
      <c r="M149" t="str">
        <f>IF(OR(טבלה13[[#This Row],[ClientID]]=A150),"",1)</f>
        <v/>
      </c>
      <c r="N149" s="3" t="str">
        <f>IF(טבלה13[[#This Row],[טווח]]&lt;&gt;K148,טבלה13[[#This Row],[טווח]],"")</f>
        <v/>
      </c>
      <c r="O149" s="3" t="str">
        <f>IF(טבלה13[[#This Row],[מניית טווחים]]&lt;&gt;"",IF(OR(30&gt;טבלה13[[#This Row],[מקסימום]],30&lt;טבלה13[[#This Row],[מינימום]]),0,1),"")</f>
        <v/>
      </c>
    </row>
    <row r="150" spans="1:15" x14ac:dyDescent="0.25">
      <c r="A150" t="s">
        <v>16</v>
      </c>
      <c r="B150">
        <v>9</v>
      </c>
      <c r="C150">
        <v>30</v>
      </c>
      <c r="D150">
        <f>טבלה13[[#This Row],[LengthofCycle]]+1</f>
        <v>31</v>
      </c>
      <c r="E150">
        <f>IF(טבלה13[[#This Row],[CycleNumber]]&lt;3,"",IF(טבלה13[[#This Row],[CycleNumber]]=3,MIN(D148:D150),IF(I149=3,MIN(D147:D149),E149)))</f>
        <v>31</v>
      </c>
      <c r="F150">
        <f>IF(טבלה13[[#This Row],[CycleNumber]]&lt;3,"",IF(טבלה13[[#This Row],[CycleNumber]]=3,MAX(D148:D150),IF(I149=3,MAX(D147:D149),F149)))</f>
        <v>33</v>
      </c>
      <c r="G150">
        <f>IF(OR(טבלה13[[#This Row],[CycleNumber]]&gt;B151,B151=""),IF(טבלה13[[#This Row],[מספר סטייה]]=3,MIN(D148:D150),טבלה13[[#This Row],[מינ קבוע]]),טבלה13[[#This Row],[מינ קבוע]])</f>
        <v>31</v>
      </c>
      <c r="H150">
        <f>IF(OR(טבלה13[[#This Row],[CycleNumber]]&gt;B151,B151=""),IF(טבלה13[[#This Row],[מספר סטייה]]=3,MAX(D148:D150),טבלה13[[#This Row],[מקס קבוע]]),טבלה13[[#This Row],[מקס קבוע]])</f>
        <v>33</v>
      </c>
      <c r="I15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קבוע]]&lt;&gt;E149,1,I149+1),0))</f>
        <v>0</v>
      </c>
      <c r="J150">
        <f>IF(AND(טבלה13[[#This Row],[CycleNumber]]&lt;B151,טבלה13[[#This Row],[מקס קבוע]]&lt;&gt;""),IF(OR(טבלה13[[#This Row],[מספר סטייה]]&lt;I151,AND(טבלה13[[#This Row],[מספר סטייה]]=3,I151=1)),0,1),"")</f>
        <v>0</v>
      </c>
      <c r="K150">
        <f>IF(טבלה13[[#This Row],[מקס קבוע]]&lt;&gt;"",טבלה13[[#This Row],[מקסימום]]-טבלה13[[#This Row],[מינימום]],"")</f>
        <v>2</v>
      </c>
      <c r="L150">
        <f>IF(IFERROR(LOOKUP(טבלה13[[#This Row],[ClientID]],פיבוט!$A$4:$A$121),FALSE)=טבלה13[[#This Row],[ClientID]],1,0)</f>
        <v>1</v>
      </c>
      <c r="M150" t="str">
        <f>IF(OR(טבלה13[[#This Row],[ClientID]]=A151),"",1)</f>
        <v/>
      </c>
      <c r="N150" s="3" t="str">
        <f>IF(טבלה13[[#This Row],[טווח]]&lt;&gt;K149,טבלה13[[#This Row],[טווח]],"")</f>
        <v/>
      </c>
      <c r="O150" s="3" t="str">
        <f>IF(טבלה13[[#This Row],[מניית טווחים]]&lt;&gt;"",IF(OR(30&gt;טבלה13[[#This Row],[מקסימום]],30&lt;טבלה13[[#This Row],[מינימום]]),0,1),"")</f>
        <v/>
      </c>
    </row>
    <row r="151" spans="1:15" x14ac:dyDescent="0.25">
      <c r="A151" t="s">
        <v>16</v>
      </c>
      <c r="B151">
        <v>10</v>
      </c>
      <c r="C151">
        <v>26</v>
      </c>
      <c r="D151">
        <f>טבלה13[[#This Row],[LengthofCycle]]+1</f>
        <v>27</v>
      </c>
      <c r="E151">
        <f>IF(טבלה13[[#This Row],[CycleNumber]]&lt;3,"",IF(טבלה13[[#This Row],[CycleNumber]]=3,MIN(D149:D151),IF(I150=3,MIN(D148:D150),E150)))</f>
        <v>31</v>
      </c>
      <c r="F151">
        <f>IF(טבלה13[[#This Row],[CycleNumber]]&lt;3,"",IF(טבלה13[[#This Row],[CycleNumber]]=3,MAX(D149:D151),IF(I150=3,MAX(D148:D150),F150)))</f>
        <v>33</v>
      </c>
      <c r="G151">
        <f>IF(OR(טבלה13[[#This Row],[CycleNumber]]&gt;B152,B152=""),IF(טבלה13[[#This Row],[מספר סטייה]]=3,MIN(D149:D151),טבלה13[[#This Row],[מינ קבוע]]),טבלה13[[#This Row],[מינ קבוע]])</f>
        <v>31</v>
      </c>
      <c r="H151">
        <f>IF(OR(טבלה13[[#This Row],[CycleNumber]]&gt;B152,B152=""),IF(טבלה13[[#This Row],[מספר סטייה]]=3,MAX(D149:D151),טבלה13[[#This Row],[מקס קבוע]]),טבלה13[[#This Row],[מקס קבוע]])</f>
        <v>33</v>
      </c>
      <c r="I15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קבוע]]&lt;&gt;E150,1,I150+1),0))</f>
        <v>1</v>
      </c>
      <c r="J151">
        <f>IF(AND(טבלה13[[#This Row],[CycleNumber]]&lt;B152,טבלה13[[#This Row],[מקס קבוע]]&lt;&gt;""),IF(OR(טבלה13[[#This Row],[מספר סטייה]]&lt;I152,AND(טבלה13[[#This Row],[מספר סטייה]]=3,I152=1)),0,1),"")</f>
        <v>0</v>
      </c>
      <c r="K151">
        <f>IF(טבלה13[[#This Row],[מקס קבוע]]&lt;&gt;"",טבלה13[[#This Row],[מקסימום]]-טבלה13[[#This Row],[מינימום]],"")</f>
        <v>2</v>
      </c>
      <c r="L151">
        <f>IF(IFERROR(LOOKUP(טבלה13[[#This Row],[ClientID]],פיבוט!$A$4:$A$121),FALSE)=טבלה13[[#This Row],[ClientID]],1,0)</f>
        <v>1</v>
      </c>
      <c r="M151" t="str">
        <f>IF(OR(טבלה13[[#This Row],[ClientID]]=A152),"",1)</f>
        <v/>
      </c>
      <c r="N151" s="3" t="str">
        <f>IF(טבלה13[[#This Row],[טווח]]&lt;&gt;K150,טבלה13[[#This Row],[טווח]],"")</f>
        <v/>
      </c>
      <c r="O151" s="3" t="str">
        <f>IF(טבלה13[[#This Row],[מניית טווחים]]&lt;&gt;"",IF(OR(30&gt;טבלה13[[#This Row],[מקסימום]],30&lt;טבלה13[[#This Row],[מינימום]]),0,1),"")</f>
        <v/>
      </c>
    </row>
    <row r="152" spans="1:15" x14ac:dyDescent="0.25">
      <c r="A152" t="s">
        <v>16</v>
      </c>
      <c r="B152">
        <v>11</v>
      </c>
      <c r="C152">
        <v>29</v>
      </c>
      <c r="D152">
        <f>טבלה13[[#This Row],[LengthofCycle]]+1</f>
        <v>30</v>
      </c>
      <c r="E152">
        <f>IF(טבלה13[[#This Row],[CycleNumber]]&lt;3,"",IF(טבלה13[[#This Row],[CycleNumber]]=3,MIN(D150:D152),IF(I151=3,MIN(D149:D151),E151)))</f>
        <v>31</v>
      </c>
      <c r="F152">
        <f>IF(טבלה13[[#This Row],[CycleNumber]]&lt;3,"",IF(טבלה13[[#This Row],[CycleNumber]]=3,MAX(D150:D152),IF(I151=3,MAX(D149:D151),F151)))</f>
        <v>33</v>
      </c>
      <c r="G152">
        <f>IF(OR(טבלה13[[#This Row],[CycleNumber]]&gt;B153,B153=""),IF(טבלה13[[#This Row],[מספר סטייה]]=3,MIN(D150:D152),טבלה13[[#This Row],[מינ קבוע]]),טבלה13[[#This Row],[מינ קבוע]])</f>
        <v>31</v>
      </c>
      <c r="H152">
        <f>IF(OR(טבלה13[[#This Row],[CycleNumber]]&gt;B153,B153=""),IF(טבלה13[[#This Row],[מספר סטייה]]=3,MAX(D150:D152),טבלה13[[#This Row],[מקס קבוע]]),טבלה13[[#This Row],[מקס קבוע]])</f>
        <v>33</v>
      </c>
      <c r="I15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קבוע]]&lt;&gt;E151,1,I151+1),0))</f>
        <v>2</v>
      </c>
      <c r="J152" t="str">
        <f>IF(AND(טבלה13[[#This Row],[CycleNumber]]&lt;B153,טבלה13[[#This Row],[מקס קבוע]]&lt;&gt;""),IF(OR(טבלה13[[#This Row],[מספר סטייה]]&lt;I153,AND(טבלה13[[#This Row],[מספר סטייה]]=3,I153=1)),0,1),"")</f>
        <v/>
      </c>
      <c r="K152">
        <f>IF(טבלה13[[#This Row],[מקס קבוע]]&lt;&gt;"",טבלה13[[#This Row],[מקסימום]]-טבלה13[[#This Row],[מינימום]],"")</f>
        <v>2</v>
      </c>
      <c r="L152">
        <f>IF(IFERROR(LOOKUP(טבלה13[[#This Row],[ClientID]],פיבוט!$A$4:$A$121),FALSE)=טבלה13[[#This Row],[ClientID]],1,0)</f>
        <v>1</v>
      </c>
      <c r="M152">
        <f>IF(OR(טבלה13[[#This Row],[ClientID]]=A153),"",1)</f>
        <v>1</v>
      </c>
      <c r="N152" s="3" t="str">
        <f>IF(טבלה13[[#This Row],[טווח]]&lt;&gt;K151,טבלה13[[#This Row],[טווח]],"")</f>
        <v/>
      </c>
      <c r="O152" s="3" t="str">
        <f>IF(טבלה13[[#This Row],[מניית טווחים]]&lt;&gt;"",IF(OR(30&gt;טבלה13[[#This Row],[מקסימום]],30&lt;טבלה13[[#This Row],[מינימום]]),0,1),"")</f>
        <v/>
      </c>
    </row>
    <row r="153" spans="1:15" x14ac:dyDescent="0.25">
      <c r="A153" t="s">
        <v>17</v>
      </c>
      <c r="B153">
        <v>1</v>
      </c>
      <c r="C153">
        <v>28</v>
      </c>
      <c r="D153">
        <f>טבלה13[[#This Row],[LengthofCycle]]+1</f>
        <v>29</v>
      </c>
      <c r="E153" t="str">
        <f>IF(טבלה13[[#This Row],[CycleNumber]]&lt;3,"",IF(טבלה13[[#This Row],[CycleNumber]]=3,MIN(D151:D153),IF(I152=3,MIN(D150:D152),E152)))</f>
        <v/>
      </c>
      <c r="F153" t="str">
        <f>IF(טבלה13[[#This Row],[CycleNumber]]&lt;3,"",IF(טבלה13[[#This Row],[CycleNumber]]=3,MAX(D151:D153),IF(I152=3,MAX(D150:D152),F152)))</f>
        <v/>
      </c>
      <c r="G153" t="str">
        <f>IF(OR(טבלה13[[#This Row],[CycleNumber]]&gt;B154,B154=""),IF(טבלה13[[#This Row],[מספר סטייה]]=3,MIN(D151:D153),טבלה13[[#This Row],[מינ קבוע]]),טבלה13[[#This Row],[מינ קבוע]])</f>
        <v/>
      </c>
      <c r="H153" t="str">
        <f>IF(OR(טבלה13[[#This Row],[CycleNumber]]&gt;B154,B154=""),IF(טבלה13[[#This Row],[מספר סטייה]]=3,MAX(D151:D153),טבלה13[[#This Row],[מקס קבוע]]),טבלה13[[#This Row],[מקס קבוע]])</f>
        <v/>
      </c>
      <c r="I15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קבוע]]&lt;&gt;E152,1,I152+1),0))</f>
        <v/>
      </c>
      <c r="J153" t="str">
        <f>IF(AND(טבלה13[[#This Row],[CycleNumber]]&lt;B154,טבלה13[[#This Row],[מקס קבוע]]&lt;&gt;""),IF(OR(טבלה13[[#This Row],[מספר סטייה]]&lt;I154,AND(טבלה13[[#This Row],[מספר סטייה]]=3,I154=1)),0,1),"")</f>
        <v/>
      </c>
      <c r="K153" t="str">
        <f>IF(טבלה13[[#This Row],[מקס קבוע]]&lt;&gt;"",טבלה13[[#This Row],[מקסימום]]-טבלה13[[#This Row],[מינימום]],"")</f>
        <v/>
      </c>
      <c r="L153">
        <f>IF(IFERROR(LOOKUP(טבלה13[[#This Row],[ClientID]],פיבוט!$A$4:$A$121),FALSE)=טבלה13[[#This Row],[ClientID]],1,0)</f>
        <v>1</v>
      </c>
      <c r="M153" t="str">
        <f>IF(OR(טבלה13[[#This Row],[ClientID]]=A154),"",1)</f>
        <v/>
      </c>
      <c r="N153" s="3" t="str">
        <f>IF(טבלה13[[#This Row],[טווח]]&lt;&gt;K152,טבלה13[[#This Row],[טווח]],"")</f>
        <v/>
      </c>
      <c r="O153" s="3" t="str">
        <f>IF(טבלה13[[#This Row],[מניית טווחים]]&lt;&gt;"",IF(OR(30&gt;טבלה13[[#This Row],[מקסימום]],30&lt;טבלה13[[#This Row],[מינימום]]),0,1),"")</f>
        <v/>
      </c>
    </row>
    <row r="154" spans="1:15" x14ac:dyDescent="0.25">
      <c r="A154" t="s">
        <v>17</v>
      </c>
      <c r="B154">
        <v>2</v>
      </c>
      <c r="C154">
        <v>27</v>
      </c>
      <c r="D154">
        <f>טבלה13[[#This Row],[LengthofCycle]]+1</f>
        <v>28</v>
      </c>
      <c r="E154" t="str">
        <f>IF(טבלה13[[#This Row],[CycleNumber]]&lt;3,"",IF(טבלה13[[#This Row],[CycleNumber]]=3,MIN(D152:D154),IF(I153=3,MIN(D151:D153),E153)))</f>
        <v/>
      </c>
      <c r="F154" t="str">
        <f>IF(טבלה13[[#This Row],[CycleNumber]]&lt;3,"",IF(טבלה13[[#This Row],[CycleNumber]]=3,MAX(D152:D154),IF(I153=3,MAX(D151:D153),F153)))</f>
        <v/>
      </c>
      <c r="G154" t="str">
        <f>IF(OR(טבלה13[[#This Row],[CycleNumber]]&gt;B155,B155=""),IF(טבלה13[[#This Row],[מספר סטייה]]=3,MIN(D152:D154),טבלה13[[#This Row],[מינ קבוע]]),טבלה13[[#This Row],[מינ קבוע]])</f>
        <v/>
      </c>
      <c r="H154" t="str">
        <f>IF(OR(טבלה13[[#This Row],[CycleNumber]]&gt;B155,B155=""),IF(טבלה13[[#This Row],[מספר סטייה]]=3,MAX(D152:D154),טבלה13[[#This Row],[מקס קבוע]]),טבלה13[[#This Row],[מקס קבוע]])</f>
        <v/>
      </c>
      <c r="I15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קבוע]]&lt;&gt;E153,1,I153+1),0))</f>
        <v/>
      </c>
      <c r="J154" t="str">
        <f>IF(AND(טבלה13[[#This Row],[CycleNumber]]&lt;B155,טבלה13[[#This Row],[מקס קבוע]]&lt;&gt;""),IF(OR(טבלה13[[#This Row],[מספר סטייה]]&lt;I155,AND(טבלה13[[#This Row],[מספר סטייה]]=3,I155=1)),0,1),"")</f>
        <v/>
      </c>
      <c r="K154" t="str">
        <f>IF(טבלה13[[#This Row],[מקס קבוע]]&lt;&gt;"",טבלה13[[#This Row],[מקסימום]]-טבלה13[[#This Row],[מינימום]],"")</f>
        <v/>
      </c>
      <c r="L154">
        <f>IF(IFERROR(LOOKUP(טבלה13[[#This Row],[ClientID]],פיבוט!$A$4:$A$121),FALSE)=טבלה13[[#This Row],[ClientID]],1,0)</f>
        <v>1</v>
      </c>
      <c r="M154" t="str">
        <f>IF(OR(טבלה13[[#This Row],[ClientID]]=A155),"",1)</f>
        <v/>
      </c>
      <c r="N154" s="3" t="str">
        <f>IF(טבלה13[[#This Row],[טווח]]&lt;&gt;K153,טבלה13[[#This Row],[טווח]],"")</f>
        <v/>
      </c>
      <c r="O154" s="3" t="str">
        <f>IF(טבלה13[[#This Row],[מניית טווחים]]&lt;&gt;"",IF(OR(30&gt;טבלה13[[#This Row],[מקסימום]],30&lt;טבלה13[[#This Row],[מינימום]]),0,1),"")</f>
        <v/>
      </c>
    </row>
    <row r="155" spans="1:15" x14ac:dyDescent="0.25">
      <c r="A155" t="s">
        <v>17</v>
      </c>
      <c r="B155">
        <v>3</v>
      </c>
      <c r="C155">
        <v>36</v>
      </c>
      <c r="D155">
        <f>טבלה13[[#This Row],[LengthofCycle]]+1</f>
        <v>37</v>
      </c>
      <c r="E155">
        <f>IF(טבלה13[[#This Row],[CycleNumber]]&lt;3,"",IF(טבלה13[[#This Row],[CycleNumber]]=3,MIN(D153:D155),IF(I154=3,MIN(D152:D154),E154)))</f>
        <v>28</v>
      </c>
      <c r="F155">
        <f>IF(טבלה13[[#This Row],[CycleNumber]]&lt;3,"",IF(טבלה13[[#This Row],[CycleNumber]]=3,MAX(D153:D155),IF(I154=3,MAX(D152:D154),F154)))</f>
        <v>37</v>
      </c>
      <c r="G155">
        <f>IF(OR(טבלה13[[#This Row],[CycleNumber]]&gt;B156,B156=""),IF(טבלה13[[#This Row],[מספר סטייה]]=3,MIN(D153:D155),טבלה13[[#This Row],[מינ קבוע]]),טבלה13[[#This Row],[מינ קבוע]])</f>
        <v>28</v>
      </c>
      <c r="H155">
        <f>IF(OR(טבלה13[[#This Row],[CycleNumber]]&gt;B156,B156=""),IF(טבלה13[[#This Row],[מספר סטייה]]=3,MAX(D153:D155),טבלה13[[#This Row],[מקס קבוע]]),טבלה13[[#This Row],[מקס קבוע]])</f>
        <v>37</v>
      </c>
      <c r="I15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קבוע]]&lt;&gt;E154,1,I154+1),0))</f>
        <v>0</v>
      </c>
      <c r="J155">
        <f>IF(AND(טבלה13[[#This Row],[CycleNumber]]&lt;B156,טבלה13[[#This Row],[מקס קבוע]]&lt;&gt;""),IF(OR(טבלה13[[#This Row],[מספר סטייה]]&lt;I156,AND(טבלה13[[#This Row],[מספר סטייה]]=3,I156=1)),0,1),"")</f>
        <v>0</v>
      </c>
      <c r="K155">
        <f>IF(טבלה13[[#This Row],[מקס קבוע]]&lt;&gt;"",טבלה13[[#This Row],[מקסימום]]-טבלה13[[#This Row],[מינימום]],"")</f>
        <v>9</v>
      </c>
      <c r="L155">
        <f>IF(IFERROR(LOOKUP(טבלה13[[#This Row],[ClientID]],פיבוט!$A$4:$A$121),FALSE)=טבלה13[[#This Row],[ClientID]],1,0)</f>
        <v>1</v>
      </c>
      <c r="M155" t="str">
        <f>IF(OR(טבלה13[[#This Row],[ClientID]]=A156),"",1)</f>
        <v/>
      </c>
      <c r="N155" s="3">
        <f>IF(טבלה13[[#This Row],[טווח]]&lt;&gt;K154,טבלה13[[#This Row],[טווח]],"")</f>
        <v>9</v>
      </c>
      <c r="O155" s="3">
        <f>IF(טבלה13[[#This Row],[מניית טווחים]]&lt;&gt;"",IF(OR(30&gt;טבלה13[[#This Row],[מקסימום]],30&lt;טבלה13[[#This Row],[מינימום]]),0,1),"")</f>
        <v>1</v>
      </c>
    </row>
    <row r="156" spans="1:15" x14ac:dyDescent="0.25">
      <c r="A156" t="s">
        <v>17</v>
      </c>
      <c r="B156">
        <v>4</v>
      </c>
      <c r="C156">
        <v>38</v>
      </c>
      <c r="D156">
        <f>טבלה13[[#This Row],[LengthofCycle]]+1</f>
        <v>39</v>
      </c>
      <c r="E156">
        <f>IF(טבלה13[[#This Row],[CycleNumber]]&lt;3,"",IF(טבלה13[[#This Row],[CycleNumber]]=3,MIN(D154:D156),IF(I155=3,MIN(D153:D155),E155)))</f>
        <v>28</v>
      </c>
      <c r="F156">
        <f>IF(טבלה13[[#This Row],[CycleNumber]]&lt;3,"",IF(טבלה13[[#This Row],[CycleNumber]]=3,MAX(D154:D156),IF(I155=3,MAX(D153:D155),F155)))</f>
        <v>37</v>
      </c>
      <c r="G156">
        <f>IF(OR(טבלה13[[#This Row],[CycleNumber]]&gt;B157,B157=""),IF(טבלה13[[#This Row],[מספר סטייה]]=3,MIN(D154:D156),טבלה13[[#This Row],[מינ קבוע]]),טבלה13[[#This Row],[מינ קבוע]])</f>
        <v>28</v>
      </c>
      <c r="H156">
        <f>IF(OR(טבלה13[[#This Row],[CycleNumber]]&gt;B157,B157=""),IF(טבלה13[[#This Row],[מספר סטייה]]=3,MAX(D154:D156),טבלה13[[#This Row],[מקס קבוע]]),טבלה13[[#This Row],[מקס קבוע]])</f>
        <v>37</v>
      </c>
      <c r="I15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קבוע]]&lt;&gt;E155,1,I155+1),0))</f>
        <v>1</v>
      </c>
      <c r="J156">
        <f>IF(AND(טבלה13[[#This Row],[CycleNumber]]&lt;B157,טבלה13[[#This Row],[מקס קבוע]]&lt;&gt;""),IF(OR(טבלה13[[#This Row],[מספר סטייה]]&lt;I157,AND(טבלה13[[#This Row],[מספר סטייה]]=3,I157=1)),0,1),"")</f>
        <v>1</v>
      </c>
      <c r="K156">
        <f>IF(טבלה13[[#This Row],[מקס קבוע]]&lt;&gt;"",טבלה13[[#This Row],[מקסימום]]-טבלה13[[#This Row],[מינימום]],"")</f>
        <v>9</v>
      </c>
      <c r="L156">
        <f>IF(IFERROR(LOOKUP(טבלה13[[#This Row],[ClientID]],פיבוט!$A$4:$A$121),FALSE)=טבלה13[[#This Row],[ClientID]],1,0)</f>
        <v>1</v>
      </c>
      <c r="M156" t="str">
        <f>IF(OR(טבלה13[[#This Row],[ClientID]]=A157),"",1)</f>
        <v/>
      </c>
      <c r="N156" s="3" t="str">
        <f>IF(טבלה13[[#This Row],[טווח]]&lt;&gt;K155,טבלה13[[#This Row],[טווח]],"")</f>
        <v/>
      </c>
      <c r="O156" s="3" t="str">
        <f>IF(טבלה13[[#This Row],[מניית טווחים]]&lt;&gt;"",IF(OR(30&gt;טבלה13[[#This Row],[מקסימום]],30&lt;טבלה13[[#This Row],[מינימום]]),0,1),"")</f>
        <v/>
      </c>
    </row>
    <row r="157" spans="1:15" x14ac:dyDescent="0.25">
      <c r="A157" t="s">
        <v>17</v>
      </c>
      <c r="B157">
        <v>5</v>
      </c>
      <c r="C157">
        <v>35</v>
      </c>
      <c r="D157">
        <f>טבלה13[[#This Row],[LengthofCycle]]+1</f>
        <v>36</v>
      </c>
      <c r="E157">
        <f>IF(טבלה13[[#This Row],[CycleNumber]]&lt;3,"",IF(טבלה13[[#This Row],[CycleNumber]]=3,MIN(D155:D157),IF(I156=3,MIN(D154:D156),E156)))</f>
        <v>28</v>
      </c>
      <c r="F157">
        <f>IF(טבלה13[[#This Row],[CycleNumber]]&lt;3,"",IF(טבלה13[[#This Row],[CycleNumber]]=3,MAX(D155:D157),IF(I156=3,MAX(D154:D156),F156)))</f>
        <v>37</v>
      </c>
      <c r="G157">
        <f>IF(OR(טבלה13[[#This Row],[CycleNumber]]&gt;B158,B158=""),IF(טבלה13[[#This Row],[מספר סטייה]]=3,MIN(D155:D157),טבלה13[[#This Row],[מינ קבוע]]),טבלה13[[#This Row],[מינ קבוע]])</f>
        <v>28</v>
      </c>
      <c r="H157">
        <f>IF(OR(טבלה13[[#This Row],[CycleNumber]]&gt;B158,B158=""),IF(טבלה13[[#This Row],[מספר סטייה]]=3,MAX(D155:D157),טבלה13[[#This Row],[מקס קבוע]]),טבלה13[[#This Row],[מקס קבוע]])</f>
        <v>37</v>
      </c>
      <c r="I15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קבוע]]&lt;&gt;E156,1,I156+1),0))</f>
        <v>0</v>
      </c>
      <c r="J157">
        <f>IF(AND(טבלה13[[#This Row],[CycleNumber]]&lt;B158,טבלה13[[#This Row],[מקס קבוע]]&lt;&gt;""),IF(OR(טבלה13[[#This Row],[מספר סטייה]]&lt;I158,AND(טבלה13[[#This Row],[מספר סטייה]]=3,I158=1)),0,1),"")</f>
        <v>1</v>
      </c>
      <c r="K157">
        <f>IF(טבלה13[[#This Row],[מקס קבוע]]&lt;&gt;"",טבלה13[[#This Row],[מקסימום]]-טבלה13[[#This Row],[מינימום]],"")</f>
        <v>9</v>
      </c>
      <c r="L157">
        <f>IF(IFERROR(LOOKUP(טבלה13[[#This Row],[ClientID]],פיבוט!$A$4:$A$121),FALSE)=טבלה13[[#This Row],[ClientID]],1,0)</f>
        <v>1</v>
      </c>
      <c r="M157" t="str">
        <f>IF(OR(טבלה13[[#This Row],[ClientID]]=A158),"",1)</f>
        <v/>
      </c>
      <c r="N157" s="3" t="str">
        <f>IF(טבלה13[[#This Row],[טווח]]&lt;&gt;K156,טבלה13[[#This Row],[טווח]],"")</f>
        <v/>
      </c>
      <c r="O157" s="3" t="str">
        <f>IF(טבלה13[[#This Row],[מניית טווחים]]&lt;&gt;"",IF(OR(30&gt;טבלה13[[#This Row],[מקסימום]],30&lt;טבלה13[[#This Row],[מינימום]]),0,1),"")</f>
        <v/>
      </c>
    </row>
    <row r="158" spans="1:15" x14ac:dyDescent="0.25">
      <c r="A158" t="s">
        <v>17</v>
      </c>
      <c r="B158">
        <v>6</v>
      </c>
      <c r="C158">
        <v>28</v>
      </c>
      <c r="D158">
        <f>טבלה13[[#This Row],[LengthofCycle]]+1</f>
        <v>29</v>
      </c>
      <c r="E158">
        <f>IF(טבלה13[[#This Row],[CycleNumber]]&lt;3,"",IF(טבלה13[[#This Row],[CycleNumber]]=3,MIN(D156:D158),IF(I157=3,MIN(D155:D157),E157)))</f>
        <v>28</v>
      </c>
      <c r="F158">
        <f>IF(טבלה13[[#This Row],[CycleNumber]]&lt;3,"",IF(טבלה13[[#This Row],[CycleNumber]]=3,MAX(D156:D158),IF(I157=3,MAX(D155:D157),F157)))</f>
        <v>37</v>
      </c>
      <c r="G158">
        <f>IF(OR(טבלה13[[#This Row],[CycleNumber]]&gt;B159,B159=""),IF(טבלה13[[#This Row],[מספר סטייה]]=3,MIN(D156:D158),טבלה13[[#This Row],[מינ קבוע]]),טבלה13[[#This Row],[מינ קבוע]])</f>
        <v>28</v>
      </c>
      <c r="H158">
        <f>IF(OR(טבלה13[[#This Row],[CycleNumber]]&gt;B159,B159=""),IF(טבלה13[[#This Row],[מספר סטייה]]=3,MAX(D156:D158),טבלה13[[#This Row],[מקס קבוע]]),טבלה13[[#This Row],[מקס קבוע]])</f>
        <v>37</v>
      </c>
      <c r="I15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קבוע]]&lt;&gt;E157,1,I157+1),0))</f>
        <v>0</v>
      </c>
      <c r="J158">
        <f>IF(AND(טבלה13[[#This Row],[CycleNumber]]&lt;B159,טבלה13[[#This Row],[מקס קבוע]]&lt;&gt;""),IF(OR(טבלה13[[#This Row],[מספר סטייה]]&lt;I159,AND(טבלה13[[#This Row],[מספר סטייה]]=3,I159=1)),0,1),"")</f>
        <v>1</v>
      </c>
      <c r="K158">
        <f>IF(טבלה13[[#This Row],[מקס קבוע]]&lt;&gt;"",טבלה13[[#This Row],[מקסימום]]-טבלה13[[#This Row],[מינימום]],"")</f>
        <v>9</v>
      </c>
      <c r="L158">
        <f>IF(IFERROR(LOOKUP(טבלה13[[#This Row],[ClientID]],פיבוט!$A$4:$A$121),FALSE)=טבלה13[[#This Row],[ClientID]],1,0)</f>
        <v>1</v>
      </c>
      <c r="M158" t="str">
        <f>IF(OR(טבלה13[[#This Row],[ClientID]]=A159),"",1)</f>
        <v/>
      </c>
      <c r="N158" s="3" t="str">
        <f>IF(טבלה13[[#This Row],[טווח]]&lt;&gt;K157,טבלה13[[#This Row],[טווח]],"")</f>
        <v/>
      </c>
      <c r="O158" s="3" t="str">
        <f>IF(טבלה13[[#This Row],[מניית טווחים]]&lt;&gt;"",IF(OR(30&gt;טבלה13[[#This Row],[מקסימום]],30&lt;טבלה13[[#This Row],[מינימום]]),0,1),"")</f>
        <v/>
      </c>
    </row>
    <row r="159" spans="1:15" x14ac:dyDescent="0.25">
      <c r="A159" t="s">
        <v>17</v>
      </c>
      <c r="B159">
        <v>7</v>
      </c>
      <c r="C159">
        <v>31</v>
      </c>
      <c r="D159">
        <f>טבלה13[[#This Row],[LengthofCycle]]+1</f>
        <v>32</v>
      </c>
      <c r="E159">
        <f>IF(טבלה13[[#This Row],[CycleNumber]]&lt;3,"",IF(טבלה13[[#This Row],[CycleNumber]]=3,MIN(D157:D159),IF(I158=3,MIN(D156:D158),E158)))</f>
        <v>28</v>
      </c>
      <c r="F159">
        <f>IF(טבלה13[[#This Row],[CycleNumber]]&lt;3,"",IF(טבלה13[[#This Row],[CycleNumber]]=3,MAX(D157:D159),IF(I158=3,MAX(D156:D158),F158)))</f>
        <v>37</v>
      </c>
      <c r="G159">
        <f>IF(OR(טבלה13[[#This Row],[CycleNumber]]&gt;B160,B160=""),IF(טבלה13[[#This Row],[מספר סטייה]]=3,MIN(D157:D159),טבלה13[[#This Row],[מינ קבוע]]),טבלה13[[#This Row],[מינ קבוע]])</f>
        <v>28</v>
      </c>
      <c r="H159">
        <f>IF(OR(טבלה13[[#This Row],[CycleNumber]]&gt;B160,B160=""),IF(טבלה13[[#This Row],[מספר סטייה]]=3,MAX(D157:D159),טבלה13[[#This Row],[מקס קבוע]]),טבלה13[[#This Row],[מקס קבוע]])</f>
        <v>37</v>
      </c>
      <c r="I15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קבוע]]&lt;&gt;E158,1,I158+1),0))</f>
        <v>0</v>
      </c>
      <c r="J159">
        <f>IF(AND(טבלה13[[#This Row],[CycleNumber]]&lt;B160,טבלה13[[#This Row],[מקס קבוע]]&lt;&gt;""),IF(OR(טבלה13[[#This Row],[מספר סטייה]]&lt;I160,AND(טבלה13[[#This Row],[מספר סטייה]]=3,I160=1)),0,1),"")</f>
        <v>1</v>
      </c>
      <c r="K159">
        <f>IF(טבלה13[[#This Row],[מקס קבוע]]&lt;&gt;"",טבלה13[[#This Row],[מקסימום]]-טבלה13[[#This Row],[מינימום]],"")</f>
        <v>9</v>
      </c>
      <c r="L159">
        <f>IF(IFERROR(LOOKUP(טבלה13[[#This Row],[ClientID]],פיבוט!$A$4:$A$121),FALSE)=טבלה13[[#This Row],[ClientID]],1,0)</f>
        <v>1</v>
      </c>
      <c r="M159" t="str">
        <f>IF(OR(טבלה13[[#This Row],[ClientID]]=A160),"",1)</f>
        <v/>
      </c>
      <c r="N159" s="3" t="str">
        <f>IF(טבלה13[[#This Row],[טווח]]&lt;&gt;K158,טבלה13[[#This Row],[טווח]],"")</f>
        <v/>
      </c>
      <c r="O159" s="3" t="str">
        <f>IF(טבלה13[[#This Row],[מניית טווחים]]&lt;&gt;"",IF(OR(30&gt;טבלה13[[#This Row],[מקסימום]],30&lt;טבלה13[[#This Row],[מינימום]]),0,1),"")</f>
        <v/>
      </c>
    </row>
    <row r="160" spans="1:15" x14ac:dyDescent="0.25">
      <c r="A160" t="s">
        <v>17</v>
      </c>
      <c r="B160">
        <v>8</v>
      </c>
      <c r="C160">
        <v>33</v>
      </c>
      <c r="D160">
        <f>טבלה13[[#This Row],[LengthofCycle]]+1</f>
        <v>34</v>
      </c>
      <c r="E160">
        <f>IF(טבלה13[[#This Row],[CycleNumber]]&lt;3,"",IF(טבלה13[[#This Row],[CycleNumber]]=3,MIN(D158:D160),IF(I159=3,MIN(D157:D159),E159)))</f>
        <v>28</v>
      </c>
      <c r="F160">
        <f>IF(טבלה13[[#This Row],[CycleNumber]]&lt;3,"",IF(טבלה13[[#This Row],[CycleNumber]]=3,MAX(D158:D160),IF(I159=3,MAX(D157:D159),F159)))</f>
        <v>37</v>
      </c>
      <c r="G160">
        <f>IF(OR(טבלה13[[#This Row],[CycleNumber]]&gt;B161,B161=""),IF(טבלה13[[#This Row],[מספר סטייה]]=3,MIN(D158:D160),טבלה13[[#This Row],[מינ קבוע]]),טבלה13[[#This Row],[מינ קבוע]])</f>
        <v>28</v>
      </c>
      <c r="H160">
        <f>IF(OR(טבלה13[[#This Row],[CycleNumber]]&gt;B161,B161=""),IF(טבלה13[[#This Row],[מספר סטייה]]=3,MAX(D158:D160),טבלה13[[#This Row],[מקס קבוע]]),טבלה13[[#This Row],[מקס קבוע]])</f>
        <v>37</v>
      </c>
      <c r="I16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קבוע]]&lt;&gt;E159,1,I159+1),0))</f>
        <v>0</v>
      </c>
      <c r="J160">
        <f>IF(AND(טבלה13[[#This Row],[CycleNumber]]&lt;B161,טבלה13[[#This Row],[מקס קבוע]]&lt;&gt;""),IF(OR(טבלה13[[#This Row],[מספר סטייה]]&lt;I161,AND(טבלה13[[#This Row],[מספר סטייה]]=3,I161=1)),0,1),"")</f>
        <v>1</v>
      </c>
      <c r="K160">
        <f>IF(טבלה13[[#This Row],[מקס קבוע]]&lt;&gt;"",טבלה13[[#This Row],[מקסימום]]-טבלה13[[#This Row],[מינימום]],"")</f>
        <v>9</v>
      </c>
      <c r="L160">
        <f>IF(IFERROR(LOOKUP(טבלה13[[#This Row],[ClientID]],פיבוט!$A$4:$A$121),FALSE)=טבלה13[[#This Row],[ClientID]],1,0)</f>
        <v>1</v>
      </c>
      <c r="M160" t="str">
        <f>IF(OR(טבלה13[[#This Row],[ClientID]]=A161),"",1)</f>
        <v/>
      </c>
      <c r="N160" s="3" t="str">
        <f>IF(טבלה13[[#This Row],[טווח]]&lt;&gt;K159,טבלה13[[#This Row],[טווח]],"")</f>
        <v/>
      </c>
      <c r="O160" s="3" t="str">
        <f>IF(טבלה13[[#This Row],[מניית טווחים]]&lt;&gt;"",IF(OR(30&gt;טבלה13[[#This Row],[מקסימום]],30&lt;טבלה13[[#This Row],[מינימום]]),0,1),"")</f>
        <v/>
      </c>
    </row>
    <row r="161" spans="1:15" x14ac:dyDescent="0.25">
      <c r="A161" t="s">
        <v>17</v>
      </c>
      <c r="B161">
        <v>9</v>
      </c>
      <c r="C161">
        <v>29</v>
      </c>
      <c r="D161">
        <f>טבלה13[[#This Row],[LengthofCycle]]+1</f>
        <v>30</v>
      </c>
      <c r="E161">
        <f>IF(טבלה13[[#This Row],[CycleNumber]]&lt;3,"",IF(טבלה13[[#This Row],[CycleNumber]]=3,MIN(D159:D161),IF(I160=3,MIN(D158:D160),E160)))</f>
        <v>28</v>
      </c>
      <c r="F161">
        <f>IF(טבלה13[[#This Row],[CycleNumber]]&lt;3,"",IF(טבלה13[[#This Row],[CycleNumber]]=3,MAX(D159:D161),IF(I160=3,MAX(D158:D160),F160)))</f>
        <v>37</v>
      </c>
      <c r="G161">
        <f>IF(OR(טבלה13[[#This Row],[CycleNumber]]&gt;B162,B162=""),IF(טבלה13[[#This Row],[מספר סטייה]]=3,MIN(D159:D161),טבלה13[[#This Row],[מינ קבוע]]),טבלה13[[#This Row],[מינ קבוע]])</f>
        <v>28</v>
      </c>
      <c r="H161">
        <f>IF(OR(טבלה13[[#This Row],[CycleNumber]]&gt;B162,B162=""),IF(טבלה13[[#This Row],[מספר סטייה]]=3,MAX(D159:D161),טבלה13[[#This Row],[מקס קבוע]]),טבלה13[[#This Row],[מקס קבוע]])</f>
        <v>37</v>
      </c>
      <c r="I16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קבוע]]&lt;&gt;E160,1,I160+1),0))</f>
        <v>0</v>
      </c>
      <c r="J161">
        <f>IF(AND(טבלה13[[#This Row],[CycleNumber]]&lt;B162,טבלה13[[#This Row],[מקס קבוע]]&lt;&gt;""),IF(OR(טבלה13[[#This Row],[מספר סטייה]]&lt;I162,AND(טבלה13[[#This Row],[מספר סטייה]]=3,I162=1)),0,1),"")</f>
        <v>1</v>
      </c>
      <c r="K161">
        <f>IF(טבלה13[[#This Row],[מקס קבוע]]&lt;&gt;"",טבלה13[[#This Row],[מקסימום]]-טבלה13[[#This Row],[מינימום]],"")</f>
        <v>9</v>
      </c>
      <c r="L161">
        <f>IF(IFERROR(LOOKUP(טבלה13[[#This Row],[ClientID]],פיבוט!$A$4:$A$121),FALSE)=טבלה13[[#This Row],[ClientID]],1,0)</f>
        <v>1</v>
      </c>
      <c r="M161" t="str">
        <f>IF(OR(טבלה13[[#This Row],[ClientID]]=A162),"",1)</f>
        <v/>
      </c>
      <c r="N161" s="3" t="str">
        <f>IF(טבלה13[[#This Row],[טווח]]&lt;&gt;K160,טבלה13[[#This Row],[טווח]],"")</f>
        <v/>
      </c>
      <c r="O161" s="3" t="str">
        <f>IF(טבלה13[[#This Row],[מניית טווחים]]&lt;&gt;"",IF(OR(30&gt;טבלה13[[#This Row],[מקסימום]],30&lt;טבלה13[[#This Row],[מינימום]]),0,1),"")</f>
        <v/>
      </c>
    </row>
    <row r="162" spans="1:15" x14ac:dyDescent="0.25">
      <c r="A162" t="s">
        <v>17</v>
      </c>
      <c r="B162">
        <v>10</v>
      </c>
      <c r="C162">
        <v>30</v>
      </c>
      <c r="D162">
        <f>טבלה13[[#This Row],[LengthofCycle]]+1</f>
        <v>31</v>
      </c>
      <c r="E162">
        <f>IF(טבלה13[[#This Row],[CycleNumber]]&lt;3,"",IF(טבלה13[[#This Row],[CycleNumber]]=3,MIN(D160:D162),IF(I161=3,MIN(D159:D161),E161)))</f>
        <v>28</v>
      </c>
      <c r="F162">
        <f>IF(טבלה13[[#This Row],[CycleNumber]]&lt;3,"",IF(טבלה13[[#This Row],[CycleNumber]]=3,MAX(D160:D162),IF(I161=3,MAX(D159:D161),F161)))</f>
        <v>37</v>
      </c>
      <c r="G162">
        <f>IF(OR(טבלה13[[#This Row],[CycleNumber]]&gt;B163,B163=""),IF(טבלה13[[#This Row],[מספר סטייה]]=3,MIN(D160:D162),טבלה13[[#This Row],[מינ קבוע]]),טבלה13[[#This Row],[מינ קבוע]])</f>
        <v>28</v>
      </c>
      <c r="H162">
        <f>IF(OR(טבלה13[[#This Row],[CycleNumber]]&gt;B163,B163=""),IF(טבלה13[[#This Row],[מספר סטייה]]=3,MAX(D160:D162),טבלה13[[#This Row],[מקס קבוע]]),טבלה13[[#This Row],[מקס קבוע]])</f>
        <v>37</v>
      </c>
      <c r="I16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קבוע]]&lt;&gt;E161,1,I161+1),0))</f>
        <v>0</v>
      </c>
      <c r="J162">
        <f>IF(AND(טבלה13[[#This Row],[CycleNumber]]&lt;B163,טבלה13[[#This Row],[מקס קבוע]]&lt;&gt;""),IF(OR(טבלה13[[#This Row],[מספר סטייה]]&lt;I163,AND(טבלה13[[#This Row],[מספר סטייה]]=3,I163=1)),0,1),"")</f>
        <v>1</v>
      </c>
      <c r="K162">
        <f>IF(טבלה13[[#This Row],[מקס קבוע]]&lt;&gt;"",טבלה13[[#This Row],[מקסימום]]-טבלה13[[#This Row],[מינימום]],"")</f>
        <v>9</v>
      </c>
      <c r="L162">
        <f>IF(IFERROR(LOOKUP(טבלה13[[#This Row],[ClientID]],פיבוט!$A$4:$A$121),FALSE)=טבלה13[[#This Row],[ClientID]],1,0)</f>
        <v>1</v>
      </c>
      <c r="M162" t="str">
        <f>IF(OR(טבלה13[[#This Row],[ClientID]]=A163),"",1)</f>
        <v/>
      </c>
      <c r="N162" s="3" t="str">
        <f>IF(טבלה13[[#This Row],[טווח]]&lt;&gt;K161,טבלה13[[#This Row],[טווח]],"")</f>
        <v/>
      </c>
      <c r="O162" s="3" t="str">
        <f>IF(טבלה13[[#This Row],[מניית טווחים]]&lt;&gt;"",IF(OR(30&gt;טבלה13[[#This Row],[מקסימום]],30&lt;טבלה13[[#This Row],[מינימום]]),0,1),"")</f>
        <v/>
      </c>
    </row>
    <row r="163" spans="1:15" x14ac:dyDescent="0.25">
      <c r="A163" t="s">
        <v>17</v>
      </c>
      <c r="B163">
        <v>11</v>
      </c>
      <c r="C163">
        <v>31</v>
      </c>
      <c r="D163">
        <f>טבלה13[[#This Row],[LengthofCycle]]+1</f>
        <v>32</v>
      </c>
      <c r="E163">
        <f>IF(טבלה13[[#This Row],[CycleNumber]]&lt;3,"",IF(טבלה13[[#This Row],[CycleNumber]]=3,MIN(D161:D163),IF(I162=3,MIN(D160:D162),E162)))</f>
        <v>28</v>
      </c>
      <c r="F163">
        <f>IF(טבלה13[[#This Row],[CycleNumber]]&lt;3,"",IF(טבלה13[[#This Row],[CycleNumber]]=3,MAX(D161:D163),IF(I162=3,MAX(D160:D162),F162)))</f>
        <v>37</v>
      </c>
      <c r="G163">
        <f>IF(OR(טבלה13[[#This Row],[CycleNumber]]&gt;B164,B164=""),IF(טבלה13[[#This Row],[מספר סטייה]]=3,MIN(D161:D163),טבלה13[[#This Row],[מינ קבוע]]),טבלה13[[#This Row],[מינ קבוע]])</f>
        <v>28</v>
      </c>
      <c r="H163">
        <f>IF(OR(טבלה13[[#This Row],[CycleNumber]]&gt;B164,B164=""),IF(טבלה13[[#This Row],[מספר סטייה]]=3,MAX(D161:D163),טבלה13[[#This Row],[מקס קבוע]]),טבלה13[[#This Row],[מקס קבוע]])</f>
        <v>37</v>
      </c>
      <c r="I16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קבוע]]&lt;&gt;E162,1,I162+1),0))</f>
        <v>0</v>
      </c>
      <c r="J163">
        <f>IF(AND(טבלה13[[#This Row],[CycleNumber]]&lt;B164,טבלה13[[#This Row],[מקס קבוע]]&lt;&gt;""),IF(OR(טבלה13[[#This Row],[מספר סטייה]]&lt;I164,AND(טבלה13[[#This Row],[מספר סטייה]]=3,I164=1)),0,1),"")</f>
        <v>1</v>
      </c>
      <c r="K163">
        <f>IF(טבלה13[[#This Row],[מקס קבוע]]&lt;&gt;"",טבלה13[[#This Row],[מקסימום]]-טבלה13[[#This Row],[מינימום]],"")</f>
        <v>9</v>
      </c>
      <c r="L163">
        <f>IF(IFERROR(LOOKUP(טבלה13[[#This Row],[ClientID]],פיבוט!$A$4:$A$121),FALSE)=טבלה13[[#This Row],[ClientID]],1,0)</f>
        <v>1</v>
      </c>
      <c r="M163" t="str">
        <f>IF(OR(טבלה13[[#This Row],[ClientID]]=A164),"",1)</f>
        <v/>
      </c>
      <c r="N163" s="3" t="str">
        <f>IF(טבלה13[[#This Row],[טווח]]&lt;&gt;K162,טבלה13[[#This Row],[טווח]],"")</f>
        <v/>
      </c>
      <c r="O163" s="3" t="str">
        <f>IF(טבלה13[[#This Row],[מניית טווחים]]&lt;&gt;"",IF(OR(30&gt;טבלה13[[#This Row],[מקסימום]],30&lt;טבלה13[[#This Row],[מינימום]]),0,1),"")</f>
        <v/>
      </c>
    </row>
    <row r="164" spans="1:15" x14ac:dyDescent="0.25">
      <c r="A164" t="s">
        <v>17</v>
      </c>
      <c r="B164">
        <v>12</v>
      </c>
      <c r="C164">
        <v>30</v>
      </c>
      <c r="D164">
        <f>טבלה13[[#This Row],[LengthofCycle]]+1</f>
        <v>31</v>
      </c>
      <c r="E164">
        <f>IF(טבלה13[[#This Row],[CycleNumber]]&lt;3,"",IF(טבלה13[[#This Row],[CycleNumber]]=3,MIN(D162:D164),IF(I163=3,MIN(D161:D163),E163)))</f>
        <v>28</v>
      </c>
      <c r="F164">
        <f>IF(טבלה13[[#This Row],[CycleNumber]]&lt;3,"",IF(טבלה13[[#This Row],[CycleNumber]]=3,MAX(D162:D164),IF(I163=3,MAX(D161:D163),F163)))</f>
        <v>37</v>
      </c>
      <c r="G164">
        <f>IF(OR(טבלה13[[#This Row],[CycleNumber]]&gt;B165,B165=""),IF(טבלה13[[#This Row],[מספר סטייה]]=3,MIN(D162:D164),טבלה13[[#This Row],[מינ קבוע]]),טבלה13[[#This Row],[מינ קבוע]])</f>
        <v>28</v>
      </c>
      <c r="H164">
        <f>IF(OR(טבלה13[[#This Row],[CycleNumber]]&gt;B165,B165=""),IF(טבלה13[[#This Row],[מספר סטייה]]=3,MAX(D162:D164),טבלה13[[#This Row],[מקס קבוע]]),טבלה13[[#This Row],[מקס קבוע]])</f>
        <v>37</v>
      </c>
      <c r="I16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קבוע]]&lt;&gt;E163,1,I163+1),0))</f>
        <v>0</v>
      </c>
      <c r="J164" t="str">
        <f>IF(AND(טבלה13[[#This Row],[CycleNumber]]&lt;B165,טבלה13[[#This Row],[מקס קבוע]]&lt;&gt;""),IF(OR(טבלה13[[#This Row],[מספר סטייה]]&lt;I165,AND(טבלה13[[#This Row],[מספר סטייה]]=3,I165=1)),0,1),"")</f>
        <v/>
      </c>
      <c r="K164">
        <f>IF(טבלה13[[#This Row],[מקס קבוע]]&lt;&gt;"",טבלה13[[#This Row],[מקסימום]]-טבלה13[[#This Row],[מינימום]],"")</f>
        <v>9</v>
      </c>
      <c r="L164">
        <f>IF(IFERROR(LOOKUP(טבלה13[[#This Row],[ClientID]],פיבוט!$A$4:$A$121),FALSE)=טבלה13[[#This Row],[ClientID]],1,0)</f>
        <v>1</v>
      </c>
      <c r="M164">
        <f>IF(OR(טבלה13[[#This Row],[ClientID]]=A165),"",1)</f>
        <v>1</v>
      </c>
      <c r="N164" s="3" t="str">
        <f>IF(טבלה13[[#This Row],[טווח]]&lt;&gt;K163,טבלה13[[#This Row],[טווח]],"")</f>
        <v/>
      </c>
      <c r="O164" s="3" t="str">
        <f>IF(טבלה13[[#This Row],[מניית טווחים]]&lt;&gt;"",IF(OR(30&gt;טבלה13[[#This Row],[מקסימום]],30&lt;טבלה13[[#This Row],[מינימום]]),0,1),"")</f>
        <v/>
      </c>
    </row>
    <row r="165" spans="1:15" x14ac:dyDescent="0.25">
      <c r="A165" t="s">
        <v>18</v>
      </c>
      <c r="B165">
        <v>1</v>
      </c>
      <c r="C165">
        <v>31</v>
      </c>
      <c r="D165">
        <f>טבלה13[[#This Row],[LengthofCycle]]+1</f>
        <v>32</v>
      </c>
      <c r="E165" t="str">
        <f>IF(טבלה13[[#This Row],[CycleNumber]]&lt;3,"",IF(טבלה13[[#This Row],[CycleNumber]]=3,MIN(D163:D165),IF(I164=3,MIN(D162:D164),E164)))</f>
        <v/>
      </c>
      <c r="F165" t="str">
        <f>IF(טבלה13[[#This Row],[CycleNumber]]&lt;3,"",IF(טבלה13[[#This Row],[CycleNumber]]=3,MAX(D163:D165),IF(I164=3,MAX(D162:D164),F164)))</f>
        <v/>
      </c>
      <c r="G165" t="str">
        <f>IF(OR(טבלה13[[#This Row],[CycleNumber]]&gt;B166,B166=""),IF(טבלה13[[#This Row],[מספר סטייה]]=3,MIN(D163:D165),טבלה13[[#This Row],[מינ קבוע]]),טבלה13[[#This Row],[מינ קבוע]])</f>
        <v/>
      </c>
      <c r="H165" t="str">
        <f>IF(OR(טבלה13[[#This Row],[CycleNumber]]&gt;B166,B166=""),IF(טבלה13[[#This Row],[מספר סטייה]]=3,MAX(D163:D165),טבלה13[[#This Row],[מקס קבוע]]),טבלה13[[#This Row],[מקס קבוע]])</f>
        <v/>
      </c>
      <c r="I16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קבוע]]&lt;&gt;E164,1,I164+1),0))</f>
        <v/>
      </c>
      <c r="J165" t="str">
        <f>IF(AND(טבלה13[[#This Row],[CycleNumber]]&lt;B166,טבלה13[[#This Row],[מקס קבוע]]&lt;&gt;""),IF(OR(טבלה13[[#This Row],[מספר סטייה]]&lt;I166,AND(טבלה13[[#This Row],[מספר סטייה]]=3,I166=1)),0,1),"")</f>
        <v/>
      </c>
      <c r="K165" t="str">
        <f>IF(טבלה13[[#This Row],[מקס קבוע]]&lt;&gt;"",טבלה13[[#This Row],[מקסימום]]-טבלה13[[#This Row],[מינימום]],"")</f>
        <v/>
      </c>
      <c r="L165">
        <f>IF(IFERROR(LOOKUP(טבלה13[[#This Row],[ClientID]],פיבוט!$A$4:$A$121),FALSE)=טבלה13[[#This Row],[ClientID]],1,0)</f>
        <v>1</v>
      </c>
      <c r="M165" t="str">
        <f>IF(OR(טבלה13[[#This Row],[ClientID]]=A166),"",1)</f>
        <v/>
      </c>
      <c r="N165" s="3" t="str">
        <f>IF(טבלה13[[#This Row],[טווח]]&lt;&gt;K164,טבלה13[[#This Row],[טווח]],"")</f>
        <v/>
      </c>
      <c r="O165" s="3" t="str">
        <f>IF(טבלה13[[#This Row],[מניית טווחים]]&lt;&gt;"",IF(OR(30&gt;טבלה13[[#This Row],[מקסימום]],30&lt;טבלה13[[#This Row],[מינימום]]),0,1),"")</f>
        <v/>
      </c>
    </row>
    <row r="166" spans="1:15" x14ac:dyDescent="0.25">
      <c r="A166" t="s">
        <v>18</v>
      </c>
      <c r="B166">
        <v>2</v>
      </c>
      <c r="C166">
        <v>27</v>
      </c>
      <c r="D166">
        <f>טבלה13[[#This Row],[LengthofCycle]]+1</f>
        <v>28</v>
      </c>
      <c r="E166" t="str">
        <f>IF(טבלה13[[#This Row],[CycleNumber]]&lt;3,"",IF(טבלה13[[#This Row],[CycleNumber]]=3,MIN(D164:D166),IF(I165=3,MIN(D163:D165),E165)))</f>
        <v/>
      </c>
      <c r="F166" t="str">
        <f>IF(טבלה13[[#This Row],[CycleNumber]]&lt;3,"",IF(טבלה13[[#This Row],[CycleNumber]]=3,MAX(D164:D166),IF(I165=3,MAX(D163:D165),F165)))</f>
        <v/>
      </c>
      <c r="G166" t="str">
        <f>IF(OR(טבלה13[[#This Row],[CycleNumber]]&gt;B167,B167=""),IF(טבלה13[[#This Row],[מספר סטייה]]=3,MIN(D164:D166),טבלה13[[#This Row],[מינ קבוע]]),טבלה13[[#This Row],[מינ קבוע]])</f>
        <v/>
      </c>
      <c r="H166" t="str">
        <f>IF(OR(טבלה13[[#This Row],[CycleNumber]]&gt;B167,B167=""),IF(טבלה13[[#This Row],[מספר סטייה]]=3,MAX(D164:D166),טבלה13[[#This Row],[מקס קבוע]]),טבלה13[[#This Row],[מקס קבוע]])</f>
        <v/>
      </c>
      <c r="I16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קבוע]]&lt;&gt;E165,1,I165+1),0))</f>
        <v/>
      </c>
      <c r="J166" t="str">
        <f>IF(AND(טבלה13[[#This Row],[CycleNumber]]&lt;B167,טבלה13[[#This Row],[מקס קבוע]]&lt;&gt;""),IF(OR(טבלה13[[#This Row],[מספר סטייה]]&lt;I167,AND(טבלה13[[#This Row],[מספר סטייה]]=3,I167=1)),0,1),"")</f>
        <v/>
      </c>
      <c r="K166" t="str">
        <f>IF(טבלה13[[#This Row],[מקס קבוע]]&lt;&gt;"",טבלה13[[#This Row],[מקסימום]]-טבלה13[[#This Row],[מינימום]],"")</f>
        <v/>
      </c>
      <c r="L166">
        <f>IF(IFERROR(LOOKUP(טבלה13[[#This Row],[ClientID]],פיבוט!$A$4:$A$121),FALSE)=טבלה13[[#This Row],[ClientID]],1,0)</f>
        <v>1</v>
      </c>
      <c r="M166" t="str">
        <f>IF(OR(טבלה13[[#This Row],[ClientID]]=A167),"",1)</f>
        <v/>
      </c>
      <c r="N166" s="3" t="str">
        <f>IF(טבלה13[[#This Row],[טווח]]&lt;&gt;K165,טבלה13[[#This Row],[טווח]],"")</f>
        <v/>
      </c>
      <c r="O166" s="3" t="str">
        <f>IF(טבלה13[[#This Row],[מניית טווחים]]&lt;&gt;"",IF(OR(30&gt;טבלה13[[#This Row],[מקסימום]],30&lt;טבלה13[[#This Row],[מינימום]]),0,1),"")</f>
        <v/>
      </c>
    </row>
    <row r="167" spans="1:15" x14ac:dyDescent="0.25">
      <c r="A167" t="s">
        <v>18</v>
      </c>
      <c r="B167">
        <v>3</v>
      </c>
      <c r="C167">
        <v>29</v>
      </c>
      <c r="D167">
        <f>טבלה13[[#This Row],[LengthofCycle]]+1</f>
        <v>30</v>
      </c>
      <c r="E167">
        <f>IF(טבלה13[[#This Row],[CycleNumber]]&lt;3,"",IF(טבלה13[[#This Row],[CycleNumber]]=3,MIN(D165:D167),IF(I166=3,MIN(D164:D166),E166)))</f>
        <v>28</v>
      </c>
      <c r="F167">
        <f>IF(טבלה13[[#This Row],[CycleNumber]]&lt;3,"",IF(טבלה13[[#This Row],[CycleNumber]]=3,MAX(D165:D167),IF(I166=3,MAX(D164:D166),F166)))</f>
        <v>32</v>
      </c>
      <c r="G167">
        <f>IF(OR(טבלה13[[#This Row],[CycleNumber]]&gt;B168,B168=""),IF(טבלה13[[#This Row],[מספר סטייה]]=3,MIN(D165:D167),טבלה13[[#This Row],[מינ קבוע]]),טבלה13[[#This Row],[מינ קבוע]])</f>
        <v>28</v>
      </c>
      <c r="H167">
        <f>IF(OR(טבלה13[[#This Row],[CycleNumber]]&gt;B168,B168=""),IF(טבלה13[[#This Row],[מספר סטייה]]=3,MAX(D165:D167),טבלה13[[#This Row],[מקס קבוע]]),טבלה13[[#This Row],[מקס קבוע]])</f>
        <v>32</v>
      </c>
      <c r="I16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קבוע]]&lt;&gt;E166,1,I166+1),0))</f>
        <v>0</v>
      </c>
      <c r="J167">
        <f>IF(AND(טבלה13[[#This Row],[CycleNumber]]&lt;B168,טבלה13[[#This Row],[מקס קבוע]]&lt;&gt;""),IF(OR(טבלה13[[#This Row],[מספר סטייה]]&lt;I168,AND(טבלה13[[#This Row],[מספר סטייה]]=3,I168=1)),0,1),"")</f>
        <v>0</v>
      </c>
      <c r="K167">
        <f>IF(טבלה13[[#This Row],[מקס קבוע]]&lt;&gt;"",טבלה13[[#This Row],[מקסימום]]-טבלה13[[#This Row],[מינימום]],"")</f>
        <v>4</v>
      </c>
      <c r="L167">
        <f>IF(IFERROR(LOOKUP(טבלה13[[#This Row],[ClientID]],פיבוט!$A$4:$A$121),FALSE)=טבלה13[[#This Row],[ClientID]],1,0)</f>
        <v>1</v>
      </c>
      <c r="M167" t="str">
        <f>IF(OR(טבלה13[[#This Row],[ClientID]]=A168),"",1)</f>
        <v/>
      </c>
      <c r="N167" s="3">
        <f>IF(טבלה13[[#This Row],[טווח]]&lt;&gt;K166,טבלה13[[#This Row],[טווח]],"")</f>
        <v>4</v>
      </c>
      <c r="O167" s="3">
        <f>IF(טבלה13[[#This Row],[מניית טווחים]]&lt;&gt;"",IF(OR(30&gt;טבלה13[[#This Row],[מקסימום]],30&lt;טבלה13[[#This Row],[מינימום]]),0,1),"")</f>
        <v>1</v>
      </c>
    </row>
    <row r="168" spans="1:15" x14ac:dyDescent="0.25">
      <c r="A168" t="s">
        <v>18</v>
      </c>
      <c r="B168">
        <v>4</v>
      </c>
      <c r="C168">
        <v>25</v>
      </c>
      <c r="D168">
        <f>טבלה13[[#This Row],[LengthofCycle]]+1</f>
        <v>26</v>
      </c>
      <c r="E168">
        <f>IF(טבלה13[[#This Row],[CycleNumber]]&lt;3,"",IF(טבלה13[[#This Row],[CycleNumber]]=3,MIN(D166:D168),IF(I167=3,MIN(D165:D167),E167)))</f>
        <v>28</v>
      </c>
      <c r="F168">
        <f>IF(טבלה13[[#This Row],[CycleNumber]]&lt;3,"",IF(טבלה13[[#This Row],[CycleNumber]]=3,MAX(D166:D168),IF(I167=3,MAX(D165:D167),F167)))</f>
        <v>32</v>
      </c>
      <c r="G168">
        <f>IF(OR(טבלה13[[#This Row],[CycleNumber]]&gt;B169,B169=""),IF(טבלה13[[#This Row],[מספר סטייה]]=3,MIN(D166:D168),טבלה13[[#This Row],[מינ קבוע]]),טבלה13[[#This Row],[מינ קבוע]])</f>
        <v>28</v>
      </c>
      <c r="H168">
        <f>IF(OR(טבלה13[[#This Row],[CycleNumber]]&gt;B169,B169=""),IF(טבלה13[[#This Row],[מספר סטייה]]=3,MAX(D166:D168),טבלה13[[#This Row],[מקס קבוע]]),טבלה13[[#This Row],[מקס קבוע]])</f>
        <v>32</v>
      </c>
      <c r="I16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קבוע]]&lt;&gt;E167,1,I167+1),0))</f>
        <v>1</v>
      </c>
      <c r="J168">
        <f>IF(AND(טבלה13[[#This Row],[CycleNumber]]&lt;B169,טבלה13[[#This Row],[מקס קבוע]]&lt;&gt;""),IF(OR(טבלה13[[#This Row],[מספר סטייה]]&lt;I169,AND(טבלה13[[#This Row],[מספר סטייה]]=3,I169=1)),0,1),"")</f>
        <v>1</v>
      </c>
      <c r="K168">
        <f>IF(טבלה13[[#This Row],[מקס קבוע]]&lt;&gt;"",טבלה13[[#This Row],[מקסימום]]-טבלה13[[#This Row],[מינימום]],"")</f>
        <v>4</v>
      </c>
      <c r="L168">
        <f>IF(IFERROR(LOOKUP(טבלה13[[#This Row],[ClientID]],פיבוט!$A$4:$A$121),FALSE)=טבלה13[[#This Row],[ClientID]],1,0)</f>
        <v>1</v>
      </c>
      <c r="M168" t="str">
        <f>IF(OR(טבלה13[[#This Row],[ClientID]]=A169),"",1)</f>
        <v/>
      </c>
      <c r="N168" s="3" t="str">
        <f>IF(טבלה13[[#This Row],[טווח]]&lt;&gt;K167,טבלה13[[#This Row],[טווח]],"")</f>
        <v/>
      </c>
      <c r="O168" s="3" t="str">
        <f>IF(טבלה13[[#This Row],[מניית טווחים]]&lt;&gt;"",IF(OR(30&gt;טבלה13[[#This Row],[מקסימום]],30&lt;טבלה13[[#This Row],[מינימום]]),0,1),"")</f>
        <v/>
      </c>
    </row>
    <row r="169" spans="1:15" x14ac:dyDescent="0.25">
      <c r="A169" t="s">
        <v>18</v>
      </c>
      <c r="B169">
        <v>5</v>
      </c>
      <c r="C169">
        <v>28</v>
      </c>
      <c r="D169">
        <f>טבלה13[[#This Row],[LengthofCycle]]+1</f>
        <v>29</v>
      </c>
      <c r="E169">
        <f>IF(טבלה13[[#This Row],[CycleNumber]]&lt;3,"",IF(טבלה13[[#This Row],[CycleNumber]]=3,MIN(D167:D169),IF(I168=3,MIN(D166:D168),E168)))</f>
        <v>28</v>
      </c>
      <c r="F169">
        <f>IF(טבלה13[[#This Row],[CycleNumber]]&lt;3,"",IF(טבלה13[[#This Row],[CycleNumber]]=3,MAX(D167:D169),IF(I168=3,MAX(D166:D168),F168)))</f>
        <v>32</v>
      </c>
      <c r="G169">
        <f>IF(OR(טבלה13[[#This Row],[CycleNumber]]&gt;B170,B170=""),IF(טבלה13[[#This Row],[מספר סטייה]]=3,MIN(D167:D169),טבלה13[[#This Row],[מינ קבוע]]),טבלה13[[#This Row],[מינ קבוע]])</f>
        <v>28</v>
      </c>
      <c r="H169">
        <f>IF(OR(טבלה13[[#This Row],[CycleNumber]]&gt;B170,B170=""),IF(טבלה13[[#This Row],[מספר סטייה]]=3,MAX(D167:D169),טבלה13[[#This Row],[מקס קבוע]]),טבלה13[[#This Row],[מקס קבוע]])</f>
        <v>32</v>
      </c>
      <c r="I16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קבוע]]&lt;&gt;E168,1,I168+1),0))</f>
        <v>0</v>
      </c>
      <c r="J169">
        <f>IF(AND(טבלה13[[#This Row],[CycleNumber]]&lt;B170,טבלה13[[#This Row],[מקס קבוע]]&lt;&gt;""),IF(OR(טבלה13[[#This Row],[מספר סטייה]]&lt;I170,AND(טבלה13[[#This Row],[מספר סטייה]]=3,I170=1)),0,1),"")</f>
        <v>0</v>
      </c>
      <c r="K169">
        <f>IF(טבלה13[[#This Row],[מקס קבוע]]&lt;&gt;"",טבלה13[[#This Row],[מקסימום]]-טבלה13[[#This Row],[מינימום]],"")</f>
        <v>4</v>
      </c>
      <c r="L169">
        <f>IF(IFERROR(LOOKUP(טבלה13[[#This Row],[ClientID]],פיבוט!$A$4:$A$121),FALSE)=טבלה13[[#This Row],[ClientID]],1,0)</f>
        <v>1</v>
      </c>
      <c r="M169" t="str">
        <f>IF(OR(טבלה13[[#This Row],[ClientID]]=A170),"",1)</f>
        <v/>
      </c>
      <c r="N169" s="3" t="str">
        <f>IF(טבלה13[[#This Row],[טווח]]&lt;&gt;K168,טבלה13[[#This Row],[טווח]],"")</f>
        <v/>
      </c>
      <c r="O169" s="3" t="str">
        <f>IF(טבלה13[[#This Row],[מניית טווחים]]&lt;&gt;"",IF(OR(30&gt;טבלה13[[#This Row],[מקסימום]],30&lt;טבלה13[[#This Row],[מינימום]]),0,1),"")</f>
        <v/>
      </c>
    </row>
    <row r="170" spans="1:15" x14ac:dyDescent="0.25">
      <c r="A170" t="s">
        <v>18</v>
      </c>
      <c r="B170">
        <v>6</v>
      </c>
      <c r="C170">
        <v>33</v>
      </c>
      <c r="D170">
        <f>טבלה13[[#This Row],[LengthofCycle]]+1</f>
        <v>34</v>
      </c>
      <c r="E170">
        <f>IF(טבלה13[[#This Row],[CycleNumber]]&lt;3,"",IF(טבלה13[[#This Row],[CycleNumber]]=3,MIN(D168:D170),IF(I169=3,MIN(D167:D169),E169)))</f>
        <v>28</v>
      </c>
      <c r="F170">
        <f>IF(טבלה13[[#This Row],[CycleNumber]]&lt;3,"",IF(טבלה13[[#This Row],[CycleNumber]]=3,MAX(D168:D170),IF(I169=3,MAX(D167:D169),F169)))</f>
        <v>32</v>
      </c>
      <c r="G170">
        <f>IF(OR(טבלה13[[#This Row],[CycleNumber]]&gt;B171,B171=""),IF(טבלה13[[#This Row],[מספר סטייה]]=3,MIN(D168:D170),טבלה13[[#This Row],[מינ קבוע]]),טבלה13[[#This Row],[מינ קבוע]])</f>
        <v>28</v>
      </c>
      <c r="H170">
        <f>IF(OR(טבלה13[[#This Row],[CycleNumber]]&gt;B171,B171=""),IF(טבלה13[[#This Row],[מספר סטייה]]=3,MAX(D168:D170),טבלה13[[#This Row],[מקס קבוע]]),טבלה13[[#This Row],[מקס קבוע]])</f>
        <v>32</v>
      </c>
      <c r="I17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קבוע]]&lt;&gt;E169,1,I169+1),0))</f>
        <v>1</v>
      </c>
      <c r="J170">
        <f>IF(AND(טבלה13[[#This Row],[CycleNumber]]&lt;B171,טבלה13[[#This Row],[מקס קבוע]]&lt;&gt;""),IF(OR(טבלה13[[#This Row],[מספר סטייה]]&lt;I171,AND(טבלה13[[#This Row],[מספר סטייה]]=3,I171=1)),0,1),"")</f>
        <v>1</v>
      </c>
      <c r="K170">
        <f>IF(טבלה13[[#This Row],[מקס קבוע]]&lt;&gt;"",טבלה13[[#This Row],[מקסימום]]-טבלה13[[#This Row],[מינימום]],"")</f>
        <v>4</v>
      </c>
      <c r="L170">
        <f>IF(IFERROR(LOOKUP(טבלה13[[#This Row],[ClientID]],פיבוט!$A$4:$A$121),FALSE)=טבלה13[[#This Row],[ClientID]],1,0)</f>
        <v>1</v>
      </c>
      <c r="M170" t="str">
        <f>IF(OR(טבלה13[[#This Row],[ClientID]]=A171),"",1)</f>
        <v/>
      </c>
      <c r="N170" s="3" t="str">
        <f>IF(טבלה13[[#This Row],[טווח]]&lt;&gt;K169,טבלה13[[#This Row],[טווח]],"")</f>
        <v/>
      </c>
      <c r="O170" s="3" t="str">
        <f>IF(טבלה13[[#This Row],[מניית טווחים]]&lt;&gt;"",IF(OR(30&gt;טבלה13[[#This Row],[מקסימום]],30&lt;טבלה13[[#This Row],[מינימום]]),0,1),"")</f>
        <v/>
      </c>
    </row>
    <row r="171" spans="1:15" x14ac:dyDescent="0.25">
      <c r="A171" t="s">
        <v>18</v>
      </c>
      <c r="B171">
        <v>7</v>
      </c>
      <c r="C171">
        <v>29</v>
      </c>
      <c r="D171">
        <f>טבלה13[[#This Row],[LengthofCycle]]+1</f>
        <v>30</v>
      </c>
      <c r="E171">
        <f>IF(טבלה13[[#This Row],[CycleNumber]]&lt;3,"",IF(טבלה13[[#This Row],[CycleNumber]]=3,MIN(D169:D171),IF(I170=3,MIN(D168:D170),E170)))</f>
        <v>28</v>
      </c>
      <c r="F171">
        <f>IF(טבלה13[[#This Row],[CycleNumber]]&lt;3,"",IF(טבלה13[[#This Row],[CycleNumber]]=3,MAX(D169:D171),IF(I170=3,MAX(D168:D170),F170)))</f>
        <v>32</v>
      </c>
      <c r="G171">
        <f>IF(OR(טבלה13[[#This Row],[CycleNumber]]&gt;B172,B172=""),IF(טבלה13[[#This Row],[מספר סטייה]]=3,MIN(D169:D171),טבלה13[[#This Row],[מינ קבוע]]),טבלה13[[#This Row],[מינ קבוע]])</f>
        <v>28</v>
      </c>
      <c r="H171">
        <f>IF(OR(טבלה13[[#This Row],[CycleNumber]]&gt;B172,B172=""),IF(טבלה13[[#This Row],[מספר סטייה]]=3,MAX(D169:D171),טבלה13[[#This Row],[מקס קבוע]]),טבלה13[[#This Row],[מקס קבוע]])</f>
        <v>32</v>
      </c>
      <c r="I17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קבוע]]&lt;&gt;E170,1,I170+1),0))</f>
        <v>0</v>
      </c>
      <c r="J171">
        <f>IF(AND(טבלה13[[#This Row],[CycleNumber]]&lt;B172,טבלה13[[#This Row],[מקס קבוע]]&lt;&gt;""),IF(OR(טבלה13[[#This Row],[מספר סטייה]]&lt;I172,AND(טבלה13[[#This Row],[מספר סטייה]]=3,I172=1)),0,1),"")</f>
        <v>0</v>
      </c>
      <c r="K171">
        <f>IF(טבלה13[[#This Row],[מקס קבוע]]&lt;&gt;"",טבלה13[[#This Row],[מקסימום]]-טבלה13[[#This Row],[מינימום]],"")</f>
        <v>4</v>
      </c>
      <c r="L171">
        <f>IF(IFERROR(LOOKUP(טבלה13[[#This Row],[ClientID]],פיבוט!$A$4:$A$121),FALSE)=טבלה13[[#This Row],[ClientID]],1,0)</f>
        <v>1</v>
      </c>
      <c r="M171" t="str">
        <f>IF(OR(טבלה13[[#This Row],[ClientID]]=A172),"",1)</f>
        <v/>
      </c>
      <c r="N171" s="3" t="str">
        <f>IF(טבלה13[[#This Row],[טווח]]&lt;&gt;K170,טבלה13[[#This Row],[טווח]],"")</f>
        <v/>
      </c>
      <c r="O171" s="3" t="str">
        <f>IF(טבלה13[[#This Row],[מניית טווחים]]&lt;&gt;"",IF(OR(30&gt;טבלה13[[#This Row],[מקסימום]],30&lt;טבלה13[[#This Row],[מינימום]]),0,1),"")</f>
        <v/>
      </c>
    </row>
    <row r="172" spans="1:15" x14ac:dyDescent="0.25">
      <c r="A172" t="s">
        <v>18</v>
      </c>
      <c r="B172">
        <v>8</v>
      </c>
      <c r="C172">
        <v>24</v>
      </c>
      <c r="D172">
        <f>טבלה13[[#This Row],[LengthofCycle]]+1</f>
        <v>25</v>
      </c>
      <c r="E172">
        <f>IF(טבלה13[[#This Row],[CycleNumber]]&lt;3,"",IF(טבלה13[[#This Row],[CycleNumber]]=3,MIN(D170:D172),IF(I171=3,MIN(D169:D171),E171)))</f>
        <v>28</v>
      </c>
      <c r="F172">
        <f>IF(טבלה13[[#This Row],[CycleNumber]]&lt;3,"",IF(טבלה13[[#This Row],[CycleNumber]]=3,MAX(D170:D172),IF(I171=3,MAX(D169:D171),F171)))</f>
        <v>32</v>
      </c>
      <c r="G172">
        <f>IF(OR(טבלה13[[#This Row],[CycleNumber]]&gt;B173,B173=""),IF(טבלה13[[#This Row],[מספר סטייה]]=3,MIN(D170:D172),טבלה13[[#This Row],[מינ קבוע]]),טבלה13[[#This Row],[מינ קבוע]])</f>
        <v>28</v>
      </c>
      <c r="H172">
        <f>IF(OR(טבלה13[[#This Row],[CycleNumber]]&gt;B173,B173=""),IF(טבלה13[[#This Row],[מספר סטייה]]=3,MAX(D170:D172),טבלה13[[#This Row],[מקס קבוע]]),טבלה13[[#This Row],[מקס קבוע]])</f>
        <v>32</v>
      </c>
      <c r="I17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קבוע]]&lt;&gt;E171,1,I171+1),0))</f>
        <v>1</v>
      </c>
      <c r="J172">
        <f>IF(AND(טבלה13[[#This Row],[CycleNumber]]&lt;B173,טבלה13[[#This Row],[מקס קבוע]]&lt;&gt;""),IF(OR(טבלה13[[#This Row],[מספר סטייה]]&lt;I173,AND(טבלה13[[#This Row],[מספר סטייה]]=3,I173=1)),0,1),"")</f>
        <v>1</v>
      </c>
      <c r="K172">
        <f>IF(טבלה13[[#This Row],[מקס קבוע]]&lt;&gt;"",טבלה13[[#This Row],[מקסימום]]-טבלה13[[#This Row],[מינימום]],"")</f>
        <v>4</v>
      </c>
      <c r="L172">
        <f>IF(IFERROR(LOOKUP(טבלה13[[#This Row],[ClientID]],פיבוט!$A$4:$A$121),FALSE)=טבלה13[[#This Row],[ClientID]],1,0)</f>
        <v>1</v>
      </c>
      <c r="M172" t="str">
        <f>IF(OR(טבלה13[[#This Row],[ClientID]]=A173),"",1)</f>
        <v/>
      </c>
      <c r="N172" s="3" t="str">
        <f>IF(טבלה13[[#This Row],[טווח]]&lt;&gt;K171,טבלה13[[#This Row],[טווח]],"")</f>
        <v/>
      </c>
      <c r="O172" s="3" t="str">
        <f>IF(טבלה13[[#This Row],[מניית טווחים]]&lt;&gt;"",IF(OR(30&gt;טבלה13[[#This Row],[מקסימום]],30&lt;טבלה13[[#This Row],[מינימום]]),0,1),"")</f>
        <v/>
      </c>
    </row>
    <row r="173" spans="1:15" x14ac:dyDescent="0.25">
      <c r="A173" t="s">
        <v>18</v>
      </c>
      <c r="B173">
        <v>9</v>
      </c>
      <c r="C173">
        <v>27</v>
      </c>
      <c r="D173">
        <f>טבלה13[[#This Row],[LengthofCycle]]+1</f>
        <v>28</v>
      </c>
      <c r="E173">
        <f>IF(טבלה13[[#This Row],[CycleNumber]]&lt;3,"",IF(טבלה13[[#This Row],[CycleNumber]]=3,MIN(D171:D173),IF(I172=3,MIN(D170:D172),E172)))</f>
        <v>28</v>
      </c>
      <c r="F173">
        <f>IF(טבלה13[[#This Row],[CycleNumber]]&lt;3,"",IF(טבלה13[[#This Row],[CycleNumber]]=3,MAX(D171:D173),IF(I172=3,MAX(D170:D172),F172)))</f>
        <v>32</v>
      </c>
      <c r="G173">
        <f>IF(OR(טבלה13[[#This Row],[CycleNumber]]&gt;B174,B174=""),IF(טבלה13[[#This Row],[מספר סטייה]]=3,MIN(D171:D173),טבלה13[[#This Row],[מינ קבוע]]),טבלה13[[#This Row],[מינ קבוע]])</f>
        <v>28</v>
      </c>
      <c r="H173">
        <f>IF(OR(טבלה13[[#This Row],[CycleNumber]]&gt;B174,B174=""),IF(טבלה13[[#This Row],[מספר סטייה]]=3,MAX(D171:D173),טבלה13[[#This Row],[מקס קבוע]]),טבלה13[[#This Row],[מקס קבוע]])</f>
        <v>32</v>
      </c>
      <c r="I17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קבוע]]&lt;&gt;E172,1,I172+1),0))</f>
        <v>0</v>
      </c>
      <c r="J173">
        <f>IF(AND(טבלה13[[#This Row],[CycleNumber]]&lt;B174,טבלה13[[#This Row],[מקס קבוע]]&lt;&gt;""),IF(OR(טבלה13[[#This Row],[מספר סטייה]]&lt;I174,AND(טבלה13[[#This Row],[מספר סטייה]]=3,I174=1)),0,1),"")</f>
        <v>0</v>
      </c>
      <c r="K173">
        <f>IF(טבלה13[[#This Row],[מקס קבוע]]&lt;&gt;"",טבלה13[[#This Row],[מקסימום]]-טבלה13[[#This Row],[מינימום]],"")</f>
        <v>4</v>
      </c>
      <c r="L173">
        <f>IF(IFERROR(LOOKUP(טבלה13[[#This Row],[ClientID]],פיבוט!$A$4:$A$121),FALSE)=טבלה13[[#This Row],[ClientID]],1,0)</f>
        <v>1</v>
      </c>
      <c r="M173" t="str">
        <f>IF(OR(טבלה13[[#This Row],[ClientID]]=A174),"",1)</f>
        <v/>
      </c>
      <c r="N173" s="3" t="str">
        <f>IF(טבלה13[[#This Row],[טווח]]&lt;&gt;K172,טבלה13[[#This Row],[טווח]],"")</f>
        <v/>
      </c>
      <c r="O173" s="3" t="str">
        <f>IF(טבלה13[[#This Row],[מניית טווחים]]&lt;&gt;"",IF(OR(30&gt;טבלה13[[#This Row],[מקסימום]],30&lt;טבלה13[[#This Row],[מינימום]]),0,1),"")</f>
        <v/>
      </c>
    </row>
    <row r="174" spans="1:15" x14ac:dyDescent="0.25">
      <c r="A174" t="s">
        <v>18</v>
      </c>
      <c r="B174">
        <v>10</v>
      </c>
      <c r="C174">
        <v>25</v>
      </c>
      <c r="D174">
        <f>טבלה13[[#This Row],[LengthofCycle]]+1</f>
        <v>26</v>
      </c>
      <c r="E174">
        <f>IF(טבלה13[[#This Row],[CycleNumber]]&lt;3,"",IF(טבלה13[[#This Row],[CycleNumber]]=3,MIN(D172:D174),IF(I173=3,MIN(D171:D173),E173)))</f>
        <v>28</v>
      </c>
      <c r="F174">
        <f>IF(טבלה13[[#This Row],[CycleNumber]]&lt;3,"",IF(טבלה13[[#This Row],[CycleNumber]]=3,MAX(D172:D174),IF(I173=3,MAX(D171:D173),F173)))</f>
        <v>32</v>
      </c>
      <c r="G174">
        <f>IF(OR(טבלה13[[#This Row],[CycleNumber]]&gt;B175,B175=""),IF(טבלה13[[#This Row],[מספר סטייה]]=3,MIN(D172:D174),טבלה13[[#This Row],[מינ קבוע]]),טבלה13[[#This Row],[מינ קבוע]])</f>
        <v>28</v>
      </c>
      <c r="H174">
        <f>IF(OR(טבלה13[[#This Row],[CycleNumber]]&gt;B175,B175=""),IF(טבלה13[[#This Row],[מספר סטייה]]=3,MAX(D172:D174),טבלה13[[#This Row],[מקס קבוע]]),טבלה13[[#This Row],[מקס קבוע]])</f>
        <v>32</v>
      </c>
      <c r="I17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קבוע]]&lt;&gt;E173,1,I173+1),0))</f>
        <v>1</v>
      </c>
      <c r="J174">
        <f>IF(AND(טבלה13[[#This Row],[CycleNumber]]&lt;B175,טבלה13[[#This Row],[מקס קבוע]]&lt;&gt;""),IF(OR(טבלה13[[#This Row],[מספר סטייה]]&lt;I175,AND(טבלה13[[#This Row],[מספר סטייה]]=3,I175=1)),0,1),"")</f>
        <v>1</v>
      </c>
      <c r="K174">
        <f>IF(טבלה13[[#This Row],[מקס קבוע]]&lt;&gt;"",טבלה13[[#This Row],[מקסימום]]-טבלה13[[#This Row],[מינימום]],"")</f>
        <v>4</v>
      </c>
      <c r="L174">
        <f>IF(IFERROR(LOOKUP(טבלה13[[#This Row],[ClientID]],פיבוט!$A$4:$A$121),FALSE)=טבלה13[[#This Row],[ClientID]],1,0)</f>
        <v>1</v>
      </c>
      <c r="M174" t="str">
        <f>IF(OR(טבלה13[[#This Row],[ClientID]]=A175),"",1)</f>
        <v/>
      </c>
      <c r="N174" s="3" t="str">
        <f>IF(טבלה13[[#This Row],[טווח]]&lt;&gt;K173,טבלה13[[#This Row],[טווח]],"")</f>
        <v/>
      </c>
      <c r="O174" s="3" t="str">
        <f>IF(טבלה13[[#This Row],[מניית טווחים]]&lt;&gt;"",IF(OR(30&gt;טבלה13[[#This Row],[מקסימום]],30&lt;טבלה13[[#This Row],[מינימום]]),0,1),"")</f>
        <v/>
      </c>
    </row>
    <row r="175" spans="1:15" x14ac:dyDescent="0.25">
      <c r="A175" t="s">
        <v>18</v>
      </c>
      <c r="B175">
        <v>11</v>
      </c>
      <c r="C175">
        <v>27</v>
      </c>
      <c r="D175">
        <f>טבלה13[[#This Row],[LengthofCycle]]+1</f>
        <v>28</v>
      </c>
      <c r="E175">
        <f>IF(טבלה13[[#This Row],[CycleNumber]]&lt;3,"",IF(טבלה13[[#This Row],[CycleNumber]]=3,MIN(D173:D175),IF(I174=3,MIN(D172:D174),E174)))</f>
        <v>28</v>
      </c>
      <c r="F175">
        <f>IF(טבלה13[[#This Row],[CycleNumber]]&lt;3,"",IF(טבלה13[[#This Row],[CycleNumber]]=3,MAX(D173:D175),IF(I174=3,MAX(D172:D174),F174)))</f>
        <v>32</v>
      </c>
      <c r="G175">
        <f>IF(OR(טבלה13[[#This Row],[CycleNumber]]&gt;B176,B176=""),IF(טבלה13[[#This Row],[מספר סטייה]]=3,MIN(D173:D175),טבלה13[[#This Row],[מינ קבוע]]),טבלה13[[#This Row],[מינ קבוע]])</f>
        <v>28</v>
      </c>
      <c r="H175">
        <f>IF(OR(טבלה13[[#This Row],[CycleNumber]]&gt;B176,B176=""),IF(טבלה13[[#This Row],[מספר סטייה]]=3,MAX(D173:D175),טבלה13[[#This Row],[מקס קבוע]]),טבלה13[[#This Row],[מקס קבוע]])</f>
        <v>32</v>
      </c>
      <c r="I17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קבוע]]&lt;&gt;E174,1,I174+1),0))</f>
        <v>0</v>
      </c>
      <c r="J175">
        <f>IF(AND(טבלה13[[#This Row],[CycleNumber]]&lt;B176,טבלה13[[#This Row],[מקס קבוע]]&lt;&gt;""),IF(OR(טבלה13[[#This Row],[מספר סטייה]]&lt;I176,AND(טבלה13[[#This Row],[מספר סטייה]]=3,I176=1)),0,1),"")</f>
        <v>0</v>
      </c>
      <c r="K175">
        <f>IF(טבלה13[[#This Row],[מקס קבוע]]&lt;&gt;"",טבלה13[[#This Row],[מקסימום]]-טבלה13[[#This Row],[מינימום]],"")</f>
        <v>4</v>
      </c>
      <c r="L175">
        <f>IF(IFERROR(LOOKUP(טבלה13[[#This Row],[ClientID]],פיבוט!$A$4:$A$121),FALSE)=טבלה13[[#This Row],[ClientID]],1,0)</f>
        <v>1</v>
      </c>
      <c r="M175" t="str">
        <f>IF(OR(טבלה13[[#This Row],[ClientID]]=A176),"",1)</f>
        <v/>
      </c>
      <c r="N175" s="3" t="str">
        <f>IF(טבלה13[[#This Row],[טווח]]&lt;&gt;K174,טבלה13[[#This Row],[טווח]],"")</f>
        <v/>
      </c>
      <c r="O175" s="3" t="str">
        <f>IF(טבלה13[[#This Row],[מניית טווחים]]&lt;&gt;"",IF(OR(30&gt;טבלה13[[#This Row],[מקסימום]],30&lt;טבלה13[[#This Row],[מינימום]]),0,1),"")</f>
        <v/>
      </c>
    </row>
    <row r="176" spans="1:15" x14ac:dyDescent="0.25">
      <c r="A176" t="s">
        <v>18</v>
      </c>
      <c r="B176">
        <v>12</v>
      </c>
      <c r="C176">
        <v>26</v>
      </c>
      <c r="D176">
        <f>טבלה13[[#This Row],[LengthofCycle]]+1</f>
        <v>27</v>
      </c>
      <c r="E176">
        <f>IF(טבלה13[[#This Row],[CycleNumber]]&lt;3,"",IF(טבלה13[[#This Row],[CycleNumber]]=3,MIN(D174:D176),IF(I175=3,MIN(D173:D175),E175)))</f>
        <v>28</v>
      </c>
      <c r="F176">
        <f>IF(טבלה13[[#This Row],[CycleNumber]]&lt;3,"",IF(טבלה13[[#This Row],[CycleNumber]]=3,MAX(D174:D176),IF(I175=3,MAX(D173:D175),F175)))</f>
        <v>32</v>
      </c>
      <c r="G176">
        <f>IF(OR(טבלה13[[#This Row],[CycleNumber]]&gt;B177,B177=""),IF(טבלה13[[#This Row],[מספר סטייה]]=3,MIN(D174:D176),טבלה13[[#This Row],[מינ קבוע]]),טבלה13[[#This Row],[מינ קבוע]])</f>
        <v>28</v>
      </c>
      <c r="H176">
        <f>IF(OR(טבלה13[[#This Row],[CycleNumber]]&gt;B177,B177=""),IF(טבלה13[[#This Row],[מספר סטייה]]=3,MAX(D174:D176),טבלה13[[#This Row],[מקס קבוע]]),טבלה13[[#This Row],[מקס קבוע]])</f>
        <v>32</v>
      </c>
      <c r="I17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קבוע]]&lt;&gt;E175,1,I175+1),0))</f>
        <v>1</v>
      </c>
      <c r="J176" t="str">
        <f>IF(AND(טבלה13[[#This Row],[CycleNumber]]&lt;B177,טבלה13[[#This Row],[מקס קבוע]]&lt;&gt;""),IF(OR(טבלה13[[#This Row],[מספר סטייה]]&lt;I177,AND(טבלה13[[#This Row],[מספר סטייה]]=3,I177=1)),0,1),"")</f>
        <v/>
      </c>
      <c r="K176">
        <f>IF(טבלה13[[#This Row],[מקס קבוע]]&lt;&gt;"",טבלה13[[#This Row],[מקסימום]]-טבלה13[[#This Row],[מינימום]],"")</f>
        <v>4</v>
      </c>
      <c r="L176">
        <f>IF(IFERROR(LOOKUP(טבלה13[[#This Row],[ClientID]],פיבוט!$A$4:$A$121),FALSE)=טבלה13[[#This Row],[ClientID]],1,0)</f>
        <v>1</v>
      </c>
      <c r="M176">
        <f>IF(OR(טבלה13[[#This Row],[ClientID]]=A177),"",1)</f>
        <v>1</v>
      </c>
      <c r="N176" s="3" t="str">
        <f>IF(טבלה13[[#This Row],[טווח]]&lt;&gt;K175,טבלה13[[#This Row],[טווח]],"")</f>
        <v/>
      </c>
      <c r="O176" s="3" t="str">
        <f>IF(טבלה13[[#This Row],[מניית טווחים]]&lt;&gt;"",IF(OR(30&gt;טבלה13[[#This Row],[מקסימום]],30&lt;טבלה13[[#This Row],[מינימום]]),0,1),"")</f>
        <v/>
      </c>
    </row>
    <row r="177" spans="1:15" x14ac:dyDescent="0.25">
      <c r="A177" t="s">
        <v>19</v>
      </c>
      <c r="B177">
        <v>1</v>
      </c>
      <c r="C177">
        <v>30</v>
      </c>
      <c r="D177">
        <f>טבלה13[[#This Row],[LengthofCycle]]+1</f>
        <v>31</v>
      </c>
      <c r="E177" t="str">
        <f>IF(טבלה13[[#This Row],[CycleNumber]]&lt;3,"",IF(טבלה13[[#This Row],[CycleNumber]]=3,MIN(D175:D177),IF(I176=3,MIN(D174:D176),E176)))</f>
        <v/>
      </c>
      <c r="F177" t="str">
        <f>IF(טבלה13[[#This Row],[CycleNumber]]&lt;3,"",IF(טבלה13[[#This Row],[CycleNumber]]=3,MAX(D175:D177),IF(I176=3,MAX(D174:D176),F176)))</f>
        <v/>
      </c>
      <c r="G177" t="str">
        <f>IF(OR(טבלה13[[#This Row],[CycleNumber]]&gt;B178,B178=""),IF(טבלה13[[#This Row],[מספר סטייה]]=3,MIN(D175:D177),טבלה13[[#This Row],[מינ קבוע]]),טבלה13[[#This Row],[מינ קבוע]])</f>
        <v/>
      </c>
      <c r="H177" t="str">
        <f>IF(OR(טבלה13[[#This Row],[CycleNumber]]&gt;B178,B178=""),IF(טבלה13[[#This Row],[מספר סטייה]]=3,MAX(D175:D177),טבלה13[[#This Row],[מקס קבוע]]),טבלה13[[#This Row],[מקס קבוע]])</f>
        <v/>
      </c>
      <c r="I17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קבוע]]&lt;&gt;E176,1,I176+1),0))</f>
        <v/>
      </c>
      <c r="J177" t="str">
        <f>IF(AND(טבלה13[[#This Row],[CycleNumber]]&lt;B178,טבלה13[[#This Row],[מקס קבוע]]&lt;&gt;""),IF(OR(טבלה13[[#This Row],[מספר סטייה]]&lt;I178,AND(טבלה13[[#This Row],[מספר סטייה]]=3,I178=1)),0,1),"")</f>
        <v/>
      </c>
      <c r="K177" t="str">
        <f>IF(טבלה13[[#This Row],[מקס קבוע]]&lt;&gt;"",טבלה13[[#This Row],[מקסימום]]-טבלה13[[#This Row],[מינימום]],"")</f>
        <v/>
      </c>
      <c r="L177">
        <f>IF(IFERROR(LOOKUP(טבלה13[[#This Row],[ClientID]],פיבוט!$A$4:$A$121),FALSE)=טבלה13[[#This Row],[ClientID]],1,0)</f>
        <v>1</v>
      </c>
      <c r="M177" t="str">
        <f>IF(OR(טבלה13[[#This Row],[ClientID]]=A178),"",1)</f>
        <v/>
      </c>
      <c r="N177" s="3" t="str">
        <f>IF(טבלה13[[#This Row],[טווח]]&lt;&gt;K176,טבלה13[[#This Row],[טווח]],"")</f>
        <v/>
      </c>
      <c r="O177" s="3" t="str">
        <f>IF(טבלה13[[#This Row],[מניית טווחים]]&lt;&gt;"",IF(OR(30&gt;טבלה13[[#This Row],[מקסימום]],30&lt;טבלה13[[#This Row],[מינימום]]),0,1),"")</f>
        <v/>
      </c>
    </row>
    <row r="178" spans="1:15" x14ac:dyDescent="0.25">
      <c r="A178" t="s">
        <v>19</v>
      </c>
      <c r="B178">
        <v>2</v>
      </c>
      <c r="C178">
        <v>27</v>
      </c>
      <c r="D178">
        <f>טבלה13[[#This Row],[LengthofCycle]]+1</f>
        <v>28</v>
      </c>
      <c r="E178" t="str">
        <f>IF(טבלה13[[#This Row],[CycleNumber]]&lt;3,"",IF(טבלה13[[#This Row],[CycleNumber]]=3,MIN(D176:D178),IF(I177=3,MIN(D175:D177),E177)))</f>
        <v/>
      </c>
      <c r="F178" t="str">
        <f>IF(טבלה13[[#This Row],[CycleNumber]]&lt;3,"",IF(טבלה13[[#This Row],[CycleNumber]]=3,MAX(D176:D178),IF(I177=3,MAX(D175:D177),F177)))</f>
        <v/>
      </c>
      <c r="G178" t="str">
        <f>IF(OR(טבלה13[[#This Row],[CycleNumber]]&gt;B179,B179=""),IF(טבלה13[[#This Row],[מספר סטייה]]=3,MIN(D176:D178),טבלה13[[#This Row],[מינ קבוע]]),טבלה13[[#This Row],[מינ קבוע]])</f>
        <v/>
      </c>
      <c r="H178" t="str">
        <f>IF(OR(טבלה13[[#This Row],[CycleNumber]]&gt;B179,B179=""),IF(טבלה13[[#This Row],[מספר סטייה]]=3,MAX(D176:D178),טבלה13[[#This Row],[מקס קבוע]]),טבלה13[[#This Row],[מקס קבוע]])</f>
        <v/>
      </c>
      <c r="I17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קבוע]]&lt;&gt;E177,1,I177+1),0))</f>
        <v/>
      </c>
      <c r="J178" t="str">
        <f>IF(AND(טבלה13[[#This Row],[CycleNumber]]&lt;B179,טבלה13[[#This Row],[מקס קבוע]]&lt;&gt;""),IF(OR(טבלה13[[#This Row],[מספר סטייה]]&lt;I179,AND(טבלה13[[#This Row],[מספר סטייה]]=3,I179=1)),0,1),"")</f>
        <v/>
      </c>
      <c r="K178" t="str">
        <f>IF(טבלה13[[#This Row],[מקס קבוע]]&lt;&gt;"",טבלה13[[#This Row],[מקסימום]]-טבלה13[[#This Row],[מינימום]],"")</f>
        <v/>
      </c>
      <c r="L178">
        <f>IF(IFERROR(LOOKUP(טבלה13[[#This Row],[ClientID]],פיבוט!$A$4:$A$121),FALSE)=טבלה13[[#This Row],[ClientID]],1,0)</f>
        <v>1</v>
      </c>
      <c r="M178" t="str">
        <f>IF(OR(טבלה13[[#This Row],[ClientID]]=A179),"",1)</f>
        <v/>
      </c>
      <c r="N178" s="3" t="str">
        <f>IF(טבלה13[[#This Row],[טווח]]&lt;&gt;K177,טבלה13[[#This Row],[טווח]],"")</f>
        <v/>
      </c>
      <c r="O178" s="3" t="str">
        <f>IF(טבלה13[[#This Row],[מניית טווחים]]&lt;&gt;"",IF(OR(30&gt;טבלה13[[#This Row],[מקסימום]],30&lt;טבלה13[[#This Row],[מינימום]]),0,1),"")</f>
        <v/>
      </c>
    </row>
    <row r="179" spans="1:15" x14ac:dyDescent="0.25">
      <c r="A179" t="s">
        <v>19</v>
      </c>
      <c r="B179">
        <v>3</v>
      </c>
      <c r="C179">
        <v>31</v>
      </c>
      <c r="D179">
        <f>טבלה13[[#This Row],[LengthofCycle]]+1</f>
        <v>32</v>
      </c>
      <c r="E179">
        <f>IF(טבלה13[[#This Row],[CycleNumber]]&lt;3,"",IF(טבלה13[[#This Row],[CycleNumber]]=3,MIN(D177:D179),IF(I178=3,MIN(D176:D178),E178)))</f>
        <v>28</v>
      </c>
      <c r="F179">
        <f>IF(טבלה13[[#This Row],[CycleNumber]]&lt;3,"",IF(טבלה13[[#This Row],[CycleNumber]]=3,MAX(D177:D179),IF(I178=3,MAX(D176:D178),F178)))</f>
        <v>32</v>
      </c>
      <c r="G179">
        <f>IF(OR(טבלה13[[#This Row],[CycleNumber]]&gt;B180,B180=""),IF(טבלה13[[#This Row],[מספר סטייה]]=3,MIN(D177:D179),טבלה13[[#This Row],[מינ קבוע]]),טבלה13[[#This Row],[מינ קבוע]])</f>
        <v>28</v>
      </c>
      <c r="H179">
        <f>IF(OR(טבלה13[[#This Row],[CycleNumber]]&gt;B180,B180=""),IF(טבלה13[[#This Row],[מספר סטייה]]=3,MAX(D177:D179),טבלה13[[#This Row],[מקס קבוע]]),טבלה13[[#This Row],[מקס קבוע]])</f>
        <v>32</v>
      </c>
      <c r="I17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קבוע]]&lt;&gt;E178,1,I178+1),0))</f>
        <v>0</v>
      </c>
      <c r="J179">
        <f>IF(AND(טבלה13[[#This Row],[CycleNumber]]&lt;B180,טבלה13[[#This Row],[מקס קבוע]]&lt;&gt;""),IF(OR(טבלה13[[#This Row],[מספר סטייה]]&lt;I180,AND(טבלה13[[#This Row],[מספר סטייה]]=3,I180=1)),0,1),"")</f>
        <v>1</v>
      </c>
      <c r="K179">
        <f>IF(טבלה13[[#This Row],[מקס קבוע]]&lt;&gt;"",טבלה13[[#This Row],[מקסימום]]-טבלה13[[#This Row],[מינימום]],"")</f>
        <v>4</v>
      </c>
      <c r="L179">
        <f>IF(IFERROR(LOOKUP(טבלה13[[#This Row],[ClientID]],פיבוט!$A$4:$A$121),FALSE)=טבלה13[[#This Row],[ClientID]],1,0)</f>
        <v>1</v>
      </c>
      <c r="M179" t="str">
        <f>IF(OR(טבלה13[[#This Row],[ClientID]]=A180),"",1)</f>
        <v/>
      </c>
      <c r="N179" s="3">
        <f>IF(טבלה13[[#This Row],[טווח]]&lt;&gt;K178,טבלה13[[#This Row],[טווח]],"")</f>
        <v>4</v>
      </c>
      <c r="O179" s="3">
        <f>IF(טבלה13[[#This Row],[מניית טווחים]]&lt;&gt;"",IF(OR(30&gt;טבלה13[[#This Row],[מקסימום]],30&lt;טבלה13[[#This Row],[מינימום]]),0,1),"")</f>
        <v>1</v>
      </c>
    </row>
    <row r="180" spans="1:15" x14ac:dyDescent="0.25">
      <c r="A180" t="s">
        <v>19</v>
      </c>
      <c r="B180">
        <v>4</v>
      </c>
      <c r="C180">
        <v>29</v>
      </c>
      <c r="D180">
        <f>טבלה13[[#This Row],[LengthofCycle]]+1</f>
        <v>30</v>
      </c>
      <c r="E180">
        <f>IF(טבלה13[[#This Row],[CycleNumber]]&lt;3,"",IF(טבלה13[[#This Row],[CycleNumber]]=3,MIN(D178:D180),IF(I179=3,MIN(D177:D179),E179)))</f>
        <v>28</v>
      </c>
      <c r="F180">
        <f>IF(טבלה13[[#This Row],[CycleNumber]]&lt;3,"",IF(טבלה13[[#This Row],[CycleNumber]]=3,MAX(D178:D180),IF(I179=3,MAX(D177:D179),F179)))</f>
        <v>32</v>
      </c>
      <c r="G180">
        <f>IF(OR(טבלה13[[#This Row],[CycleNumber]]&gt;B181,B181=""),IF(טבלה13[[#This Row],[מספר סטייה]]=3,MIN(D178:D180),טבלה13[[#This Row],[מינ קבוע]]),טבלה13[[#This Row],[מינ קבוע]])</f>
        <v>28</v>
      </c>
      <c r="H180">
        <f>IF(OR(טבלה13[[#This Row],[CycleNumber]]&gt;B181,B181=""),IF(טבלה13[[#This Row],[מספר סטייה]]=3,MAX(D178:D180),טבלה13[[#This Row],[מקס קבוע]]),טבלה13[[#This Row],[מקס קבוע]])</f>
        <v>32</v>
      </c>
      <c r="I18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קבוע]]&lt;&gt;E179,1,I179+1),0))</f>
        <v>0</v>
      </c>
      <c r="J180">
        <f>IF(AND(טבלה13[[#This Row],[CycleNumber]]&lt;B181,טבלה13[[#This Row],[מקס קבוע]]&lt;&gt;""),IF(OR(טבלה13[[#This Row],[מספר סטייה]]&lt;I181,AND(טבלה13[[#This Row],[מספר סטייה]]=3,I181=1)),0,1),"")</f>
        <v>1</v>
      </c>
      <c r="K180">
        <f>IF(טבלה13[[#This Row],[מקס קבוע]]&lt;&gt;"",טבלה13[[#This Row],[מקסימום]]-טבלה13[[#This Row],[מינימום]],"")</f>
        <v>4</v>
      </c>
      <c r="L180">
        <f>IF(IFERROR(LOOKUP(טבלה13[[#This Row],[ClientID]],פיבוט!$A$4:$A$121),FALSE)=טבלה13[[#This Row],[ClientID]],1,0)</f>
        <v>1</v>
      </c>
      <c r="M180" t="str">
        <f>IF(OR(טבלה13[[#This Row],[ClientID]]=A181),"",1)</f>
        <v/>
      </c>
      <c r="N180" s="3" t="str">
        <f>IF(טבלה13[[#This Row],[טווח]]&lt;&gt;K179,טבלה13[[#This Row],[טווח]],"")</f>
        <v/>
      </c>
      <c r="O180" s="3" t="str">
        <f>IF(טבלה13[[#This Row],[מניית טווחים]]&lt;&gt;"",IF(OR(30&gt;טבלה13[[#This Row],[מקסימום]],30&lt;טבלה13[[#This Row],[מינימום]]),0,1),"")</f>
        <v/>
      </c>
    </row>
    <row r="181" spans="1:15" x14ac:dyDescent="0.25">
      <c r="A181" t="s">
        <v>19</v>
      </c>
      <c r="B181">
        <v>5</v>
      </c>
      <c r="C181">
        <v>29</v>
      </c>
      <c r="D181">
        <f>טבלה13[[#This Row],[LengthofCycle]]+1</f>
        <v>30</v>
      </c>
      <c r="E181">
        <f>IF(טבלה13[[#This Row],[CycleNumber]]&lt;3,"",IF(טבלה13[[#This Row],[CycleNumber]]=3,MIN(D179:D181),IF(I180=3,MIN(D178:D180),E180)))</f>
        <v>28</v>
      </c>
      <c r="F181">
        <f>IF(טבלה13[[#This Row],[CycleNumber]]&lt;3,"",IF(טבלה13[[#This Row],[CycleNumber]]=3,MAX(D179:D181),IF(I180=3,MAX(D178:D180),F180)))</f>
        <v>32</v>
      </c>
      <c r="G181">
        <f>IF(OR(טבלה13[[#This Row],[CycleNumber]]&gt;B182,B182=""),IF(טבלה13[[#This Row],[מספר סטייה]]=3,MIN(D179:D181),טבלה13[[#This Row],[מינ קבוע]]),טבלה13[[#This Row],[מינ קבוע]])</f>
        <v>28</v>
      </c>
      <c r="H181">
        <f>IF(OR(טבלה13[[#This Row],[CycleNumber]]&gt;B182,B182=""),IF(טבלה13[[#This Row],[מספר סטייה]]=3,MAX(D179:D181),טבלה13[[#This Row],[מקס קבוע]]),טבלה13[[#This Row],[מקס קבוע]])</f>
        <v>32</v>
      </c>
      <c r="I18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קבוע]]&lt;&gt;E180,1,I180+1),0))</f>
        <v>0</v>
      </c>
      <c r="J181">
        <f>IF(AND(טבלה13[[#This Row],[CycleNumber]]&lt;B182,טבלה13[[#This Row],[מקס קבוע]]&lt;&gt;""),IF(OR(טבלה13[[#This Row],[מספר סטייה]]&lt;I182,AND(טבלה13[[#This Row],[מספר סטייה]]=3,I182=1)),0,1),"")</f>
        <v>1</v>
      </c>
      <c r="K181">
        <f>IF(טבלה13[[#This Row],[מקס קבוע]]&lt;&gt;"",טבלה13[[#This Row],[מקסימום]]-טבלה13[[#This Row],[מינימום]],"")</f>
        <v>4</v>
      </c>
      <c r="L181">
        <f>IF(IFERROR(LOOKUP(טבלה13[[#This Row],[ClientID]],פיבוט!$A$4:$A$121),FALSE)=טבלה13[[#This Row],[ClientID]],1,0)</f>
        <v>1</v>
      </c>
      <c r="M181" t="str">
        <f>IF(OR(טבלה13[[#This Row],[ClientID]]=A182),"",1)</f>
        <v/>
      </c>
      <c r="N181" s="3" t="str">
        <f>IF(טבלה13[[#This Row],[טווח]]&lt;&gt;K180,טבלה13[[#This Row],[טווח]],"")</f>
        <v/>
      </c>
      <c r="O181" s="3" t="str">
        <f>IF(טבלה13[[#This Row],[מניית טווחים]]&lt;&gt;"",IF(OR(30&gt;טבלה13[[#This Row],[מקסימום]],30&lt;טבלה13[[#This Row],[מינימום]]),0,1),"")</f>
        <v/>
      </c>
    </row>
    <row r="182" spans="1:15" x14ac:dyDescent="0.25">
      <c r="A182" t="s">
        <v>19</v>
      </c>
      <c r="B182">
        <v>6</v>
      </c>
      <c r="C182">
        <v>29</v>
      </c>
      <c r="D182">
        <f>טבלה13[[#This Row],[LengthofCycle]]+1</f>
        <v>30</v>
      </c>
      <c r="E182">
        <f>IF(טבלה13[[#This Row],[CycleNumber]]&lt;3,"",IF(טבלה13[[#This Row],[CycleNumber]]=3,MIN(D180:D182),IF(I181=3,MIN(D179:D181),E181)))</f>
        <v>28</v>
      </c>
      <c r="F182">
        <f>IF(טבלה13[[#This Row],[CycleNumber]]&lt;3,"",IF(טבלה13[[#This Row],[CycleNumber]]=3,MAX(D180:D182),IF(I181=3,MAX(D179:D181),F181)))</f>
        <v>32</v>
      </c>
      <c r="G182">
        <f>IF(OR(טבלה13[[#This Row],[CycleNumber]]&gt;B183,B183=""),IF(טבלה13[[#This Row],[מספר סטייה]]=3,MIN(D180:D182),טבלה13[[#This Row],[מינ קבוע]]),טבלה13[[#This Row],[מינ קבוע]])</f>
        <v>28</v>
      </c>
      <c r="H182">
        <f>IF(OR(טבלה13[[#This Row],[CycleNumber]]&gt;B183,B183=""),IF(טבלה13[[#This Row],[מספר סטייה]]=3,MAX(D180:D182),טבלה13[[#This Row],[מקס קבוע]]),טבלה13[[#This Row],[מקס קבוע]])</f>
        <v>32</v>
      </c>
      <c r="I18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קבוע]]&lt;&gt;E181,1,I181+1),0))</f>
        <v>0</v>
      </c>
      <c r="J182">
        <f>IF(AND(טבלה13[[#This Row],[CycleNumber]]&lt;B183,טבלה13[[#This Row],[מקס קבוע]]&lt;&gt;""),IF(OR(טבלה13[[#This Row],[מספר סטייה]]&lt;I183,AND(טבלה13[[#This Row],[מספר סטייה]]=3,I183=1)),0,1),"")</f>
        <v>1</v>
      </c>
      <c r="K182">
        <f>IF(טבלה13[[#This Row],[מקס קבוע]]&lt;&gt;"",טבלה13[[#This Row],[מקסימום]]-טבלה13[[#This Row],[מינימום]],"")</f>
        <v>4</v>
      </c>
      <c r="L182">
        <f>IF(IFERROR(LOOKUP(טבלה13[[#This Row],[ClientID]],פיבוט!$A$4:$A$121),FALSE)=טבלה13[[#This Row],[ClientID]],1,0)</f>
        <v>1</v>
      </c>
      <c r="M182" t="str">
        <f>IF(OR(טבלה13[[#This Row],[ClientID]]=A183),"",1)</f>
        <v/>
      </c>
      <c r="N182" s="3" t="str">
        <f>IF(טבלה13[[#This Row],[טווח]]&lt;&gt;K181,טבלה13[[#This Row],[טווח]],"")</f>
        <v/>
      </c>
      <c r="O182" s="3" t="str">
        <f>IF(טבלה13[[#This Row],[מניית טווחים]]&lt;&gt;"",IF(OR(30&gt;טבלה13[[#This Row],[מקסימום]],30&lt;טבלה13[[#This Row],[מינימום]]),0,1),"")</f>
        <v/>
      </c>
    </row>
    <row r="183" spans="1:15" x14ac:dyDescent="0.25">
      <c r="A183" t="s">
        <v>19</v>
      </c>
      <c r="B183">
        <v>7</v>
      </c>
      <c r="C183">
        <v>29</v>
      </c>
      <c r="D183">
        <f>טבלה13[[#This Row],[LengthofCycle]]+1</f>
        <v>30</v>
      </c>
      <c r="E183">
        <f>IF(טבלה13[[#This Row],[CycleNumber]]&lt;3,"",IF(טבלה13[[#This Row],[CycleNumber]]=3,MIN(D181:D183),IF(I182=3,MIN(D180:D182),E182)))</f>
        <v>28</v>
      </c>
      <c r="F183">
        <f>IF(טבלה13[[#This Row],[CycleNumber]]&lt;3,"",IF(טבלה13[[#This Row],[CycleNumber]]=3,MAX(D181:D183),IF(I182=3,MAX(D180:D182),F182)))</f>
        <v>32</v>
      </c>
      <c r="G183">
        <f>IF(OR(טבלה13[[#This Row],[CycleNumber]]&gt;B184,B184=""),IF(טבלה13[[#This Row],[מספר סטייה]]=3,MIN(D181:D183),טבלה13[[#This Row],[מינ קבוע]]),טבלה13[[#This Row],[מינ קבוע]])</f>
        <v>28</v>
      </c>
      <c r="H183">
        <f>IF(OR(טבלה13[[#This Row],[CycleNumber]]&gt;B184,B184=""),IF(טבלה13[[#This Row],[מספר סטייה]]=3,MAX(D181:D183),טבלה13[[#This Row],[מקס קבוע]]),טבלה13[[#This Row],[מקס קבוע]])</f>
        <v>32</v>
      </c>
      <c r="I18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קבוע]]&lt;&gt;E182,1,I182+1),0))</f>
        <v>0</v>
      </c>
      <c r="J183">
        <f>IF(AND(טבלה13[[#This Row],[CycleNumber]]&lt;B184,טבלה13[[#This Row],[מקס קבוע]]&lt;&gt;""),IF(OR(טבלה13[[#This Row],[מספר סטייה]]&lt;I184,AND(טבלה13[[#This Row],[מספר סטייה]]=3,I184=1)),0,1),"")</f>
        <v>1</v>
      </c>
      <c r="K183">
        <f>IF(טבלה13[[#This Row],[מקס קבוע]]&lt;&gt;"",טבלה13[[#This Row],[מקסימום]]-טבלה13[[#This Row],[מינימום]],"")</f>
        <v>4</v>
      </c>
      <c r="L183">
        <f>IF(IFERROR(LOOKUP(טבלה13[[#This Row],[ClientID]],פיבוט!$A$4:$A$121),FALSE)=טבלה13[[#This Row],[ClientID]],1,0)</f>
        <v>1</v>
      </c>
      <c r="M183" t="str">
        <f>IF(OR(טבלה13[[#This Row],[ClientID]]=A184),"",1)</f>
        <v/>
      </c>
      <c r="N183" s="3" t="str">
        <f>IF(טבלה13[[#This Row],[טווח]]&lt;&gt;K182,טבלה13[[#This Row],[טווח]],"")</f>
        <v/>
      </c>
      <c r="O183" s="3" t="str">
        <f>IF(טבלה13[[#This Row],[מניית טווחים]]&lt;&gt;"",IF(OR(30&gt;טבלה13[[#This Row],[מקסימום]],30&lt;טבלה13[[#This Row],[מינימום]]),0,1),"")</f>
        <v/>
      </c>
    </row>
    <row r="184" spans="1:15" x14ac:dyDescent="0.25">
      <c r="A184" t="s">
        <v>19</v>
      </c>
      <c r="B184">
        <v>8</v>
      </c>
      <c r="C184">
        <v>31</v>
      </c>
      <c r="D184">
        <f>טבלה13[[#This Row],[LengthofCycle]]+1</f>
        <v>32</v>
      </c>
      <c r="E184">
        <f>IF(טבלה13[[#This Row],[CycleNumber]]&lt;3,"",IF(טבלה13[[#This Row],[CycleNumber]]=3,MIN(D182:D184),IF(I183=3,MIN(D181:D183),E183)))</f>
        <v>28</v>
      </c>
      <c r="F184">
        <f>IF(טבלה13[[#This Row],[CycleNumber]]&lt;3,"",IF(טבלה13[[#This Row],[CycleNumber]]=3,MAX(D182:D184),IF(I183=3,MAX(D181:D183),F183)))</f>
        <v>32</v>
      </c>
      <c r="G184">
        <f>IF(OR(טבלה13[[#This Row],[CycleNumber]]&gt;B185,B185=""),IF(טבלה13[[#This Row],[מספר סטייה]]=3,MIN(D182:D184),טבלה13[[#This Row],[מינ קבוע]]),טבלה13[[#This Row],[מינ קבוע]])</f>
        <v>28</v>
      </c>
      <c r="H184">
        <f>IF(OR(טבלה13[[#This Row],[CycleNumber]]&gt;B185,B185=""),IF(טבלה13[[#This Row],[מספר סטייה]]=3,MAX(D182:D184),טבלה13[[#This Row],[מקס קבוע]]),טבלה13[[#This Row],[מקס קבוע]])</f>
        <v>32</v>
      </c>
      <c r="I18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קבוע]]&lt;&gt;E183,1,I183+1),0))</f>
        <v>0</v>
      </c>
      <c r="J184">
        <f>IF(AND(טבלה13[[#This Row],[CycleNumber]]&lt;B185,טבלה13[[#This Row],[מקס קבוע]]&lt;&gt;""),IF(OR(טבלה13[[#This Row],[מספר סטייה]]&lt;I185,AND(טבלה13[[#This Row],[מספר סטייה]]=3,I185=1)),0,1),"")</f>
        <v>0</v>
      </c>
      <c r="K184">
        <f>IF(טבלה13[[#This Row],[מקס קבוע]]&lt;&gt;"",טבלה13[[#This Row],[מקסימום]]-טבלה13[[#This Row],[מינימום]],"")</f>
        <v>4</v>
      </c>
      <c r="L184">
        <f>IF(IFERROR(LOOKUP(טבלה13[[#This Row],[ClientID]],פיבוט!$A$4:$A$121),FALSE)=טבלה13[[#This Row],[ClientID]],1,0)</f>
        <v>1</v>
      </c>
      <c r="M184" t="str">
        <f>IF(OR(טבלה13[[#This Row],[ClientID]]=A185),"",1)</f>
        <v/>
      </c>
      <c r="N184" s="3" t="str">
        <f>IF(טבלה13[[#This Row],[טווח]]&lt;&gt;K183,טבלה13[[#This Row],[טווח]],"")</f>
        <v/>
      </c>
      <c r="O184" s="3" t="str">
        <f>IF(טבלה13[[#This Row],[מניית טווחים]]&lt;&gt;"",IF(OR(30&gt;טבלה13[[#This Row],[מקסימום]],30&lt;טבלה13[[#This Row],[מינימום]]),0,1),"")</f>
        <v/>
      </c>
    </row>
    <row r="185" spans="1:15" x14ac:dyDescent="0.25">
      <c r="A185" t="s">
        <v>19</v>
      </c>
      <c r="B185">
        <v>9</v>
      </c>
      <c r="C185">
        <v>33</v>
      </c>
      <c r="D185">
        <f>טבלה13[[#This Row],[LengthofCycle]]+1</f>
        <v>34</v>
      </c>
      <c r="E185">
        <f>IF(טבלה13[[#This Row],[CycleNumber]]&lt;3,"",IF(טבלה13[[#This Row],[CycleNumber]]=3,MIN(D183:D185),IF(I184=3,MIN(D182:D184),E184)))</f>
        <v>28</v>
      </c>
      <c r="F185">
        <f>IF(טבלה13[[#This Row],[CycleNumber]]&lt;3,"",IF(טבלה13[[#This Row],[CycleNumber]]=3,MAX(D183:D185),IF(I184=3,MAX(D182:D184),F184)))</f>
        <v>32</v>
      </c>
      <c r="G185">
        <f>IF(OR(טבלה13[[#This Row],[CycleNumber]]&gt;B186,B186=""),IF(טבלה13[[#This Row],[מספר סטייה]]=3,MIN(D183:D185),טבלה13[[#This Row],[מינ קבוע]]),טבלה13[[#This Row],[מינ קבוע]])</f>
        <v>28</v>
      </c>
      <c r="H185">
        <f>IF(OR(טבלה13[[#This Row],[CycleNumber]]&gt;B186,B186=""),IF(טבלה13[[#This Row],[מספר סטייה]]=3,MAX(D183:D185),טבלה13[[#This Row],[מקס קבוע]]),טבלה13[[#This Row],[מקס קבוע]])</f>
        <v>32</v>
      </c>
      <c r="I18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קבוע]]&lt;&gt;E184,1,I184+1),0))</f>
        <v>1</v>
      </c>
      <c r="J185">
        <f>IF(AND(טבלה13[[#This Row],[CycleNumber]]&lt;B186,טבלה13[[#This Row],[מקס קבוע]]&lt;&gt;""),IF(OR(טבלה13[[#This Row],[מספר סטייה]]&lt;I186,AND(טבלה13[[#This Row],[מספר סטייה]]=3,I186=1)),0,1),"")</f>
        <v>1</v>
      </c>
      <c r="K185">
        <f>IF(טבלה13[[#This Row],[מקס קבוע]]&lt;&gt;"",טבלה13[[#This Row],[מקסימום]]-טבלה13[[#This Row],[מינימום]],"")</f>
        <v>4</v>
      </c>
      <c r="L185">
        <f>IF(IFERROR(LOOKUP(טבלה13[[#This Row],[ClientID]],פיבוט!$A$4:$A$121),FALSE)=טבלה13[[#This Row],[ClientID]],1,0)</f>
        <v>1</v>
      </c>
      <c r="M185" t="str">
        <f>IF(OR(טבלה13[[#This Row],[ClientID]]=A186),"",1)</f>
        <v/>
      </c>
      <c r="N185" s="3" t="str">
        <f>IF(טבלה13[[#This Row],[טווח]]&lt;&gt;K184,טבלה13[[#This Row],[טווח]],"")</f>
        <v/>
      </c>
      <c r="O185" s="3" t="str">
        <f>IF(טבלה13[[#This Row],[מניית טווחים]]&lt;&gt;"",IF(OR(30&gt;טבלה13[[#This Row],[מקסימום]],30&lt;טבלה13[[#This Row],[מינימום]]),0,1),"")</f>
        <v/>
      </c>
    </row>
    <row r="186" spans="1:15" x14ac:dyDescent="0.25">
      <c r="A186" t="s">
        <v>19</v>
      </c>
      <c r="B186">
        <v>10</v>
      </c>
      <c r="C186">
        <v>31</v>
      </c>
      <c r="D186">
        <f>טבלה13[[#This Row],[LengthofCycle]]+1</f>
        <v>32</v>
      </c>
      <c r="E186">
        <f>IF(טבלה13[[#This Row],[CycleNumber]]&lt;3,"",IF(טבלה13[[#This Row],[CycleNumber]]=3,MIN(D184:D186),IF(I185=3,MIN(D183:D185),E185)))</f>
        <v>28</v>
      </c>
      <c r="F186">
        <f>IF(טבלה13[[#This Row],[CycleNumber]]&lt;3,"",IF(טבלה13[[#This Row],[CycleNumber]]=3,MAX(D184:D186),IF(I185=3,MAX(D183:D185),F185)))</f>
        <v>32</v>
      </c>
      <c r="G186">
        <f>IF(OR(טבלה13[[#This Row],[CycleNumber]]&gt;B187,B187=""),IF(טבלה13[[#This Row],[מספר סטייה]]=3,MIN(D184:D186),טבלה13[[#This Row],[מינ קבוע]]),טבלה13[[#This Row],[מינ קבוע]])</f>
        <v>28</v>
      </c>
      <c r="H186">
        <f>IF(OR(טבלה13[[#This Row],[CycleNumber]]&gt;B187,B187=""),IF(טבלה13[[#This Row],[מספר סטייה]]=3,MAX(D184:D186),טבלה13[[#This Row],[מקס קבוע]]),טבלה13[[#This Row],[מקס קבוע]])</f>
        <v>32</v>
      </c>
      <c r="I18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קבוע]]&lt;&gt;E185,1,I185+1),0))</f>
        <v>0</v>
      </c>
      <c r="J186" t="str">
        <f>IF(AND(טבלה13[[#This Row],[CycleNumber]]&lt;B187,טבלה13[[#This Row],[מקס קבוע]]&lt;&gt;""),IF(OR(טבלה13[[#This Row],[מספר סטייה]]&lt;I187,AND(טבלה13[[#This Row],[מספר סטייה]]=3,I187=1)),0,1),"")</f>
        <v/>
      </c>
      <c r="K186">
        <f>IF(טבלה13[[#This Row],[מקס קבוע]]&lt;&gt;"",טבלה13[[#This Row],[מקסימום]]-טבלה13[[#This Row],[מינימום]],"")</f>
        <v>4</v>
      </c>
      <c r="L186">
        <f>IF(IFERROR(LOOKUP(טבלה13[[#This Row],[ClientID]],פיבוט!$A$4:$A$121),FALSE)=טבלה13[[#This Row],[ClientID]],1,0)</f>
        <v>1</v>
      </c>
      <c r="M186">
        <f>IF(OR(טבלה13[[#This Row],[ClientID]]=A187),"",1)</f>
        <v>1</v>
      </c>
      <c r="N186" s="3" t="str">
        <f>IF(טבלה13[[#This Row],[טווח]]&lt;&gt;K185,טבלה13[[#This Row],[טווח]],"")</f>
        <v/>
      </c>
      <c r="O186" s="3" t="str">
        <f>IF(טבלה13[[#This Row],[מניית טווחים]]&lt;&gt;"",IF(OR(30&gt;טבלה13[[#This Row],[מקסימום]],30&lt;טבלה13[[#This Row],[מינימום]]),0,1),"")</f>
        <v/>
      </c>
    </row>
    <row r="187" spans="1:15" x14ac:dyDescent="0.25">
      <c r="A187" t="s">
        <v>20</v>
      </c>
      <c r="B187">
        <v>1</v>
      </c>
      <c r="C187">
        <v>25</v>
      </c>
      <c r="D187">
        <f>טבלה13[[#This Row],[LengthofCycle]]+1</f>
        <v>26</v>
      </c>
      <c r="E187" t="str">
        <f>IF(טבלה13[[#This Row],[CycleNumber]]&lt;3,"",IF(טבלה13[[#This Row],[CycleNumber]]=3,MIN(D185:D187),IF(I186=3,MIN(D184:D186),E186)))</f>
        <v/>
      </c>
      <c r="F187" t="str">
        <f>IF(טבלה13[[#This Row],[CycleNumber]]&lt;3,"",IF(טבלה13[[#This Row],[CycleNumber]]=3,MAX(D185:D187),IF(I186=3,MAX(D184:D186),F186)))</f>
        <v/>
      </c>
      <c r="G187" t="str">
        <f>IF(OR(טבלה13[[#This Row],[CycleNumber]]&gt;B188,B188=""),IF(טבלה13[[#This Row],[מספר סטייה]]=3,MIN(D185:D187),טבלה13[[#This Row],[מינ קבוע]]),טבלה13[[#This Row],[מינ קבוע]])</f>
        <v/>
      </c>
      <c r="H187" t="str">
        <f>IF(OR(טבלה13[[#This Row],[CycleNumber]]&gt;B188,B188=""),IF(טבלה13[[#This Row],[מספר סטייה]]=3,MAX(D185:D187),טבלה13[[#This Row],[מקס קבוע]]),טבלה13[[#This Row],[מקס קבוע]])</f>
        <v/>
      </c>
      <c r="I18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קבוע]]&lt;&gt;E186,1,I186+1),0))</f>
        <v/>
      </c>
      <c r="J187" t="str">
        <f>IF(AND(טבלה13[[#This Row],[CycleNumber]]&lt;B188,טבלה13[[#This Row],[מקס קבוע]]&lt;&gt;""),IF(OR(טבלה13[[#This Row],[מספר סטייה]]&lt;I188,AND(טבלה13[[#This Row],[מספר סטייה]]=3,I188=1)),0,1),"")</f>
        <v/>
      </c>
      <c r="K187" t="str">
        <f>IF(טבלה13[[#This Row],[מקס קבוע]]&lt;&gt;"",טבלה13[[#This Row],[מקסימום]]-טבלה13[[#This Row],[מינימום]],"")</f>
        <v/>
      </c>
      <c r="L187">
        <f>IF(IFERROR(LOOKUP(טבלה13[[#This Row],[ClientID]],פיבוט!$A$4:$A$121),FALSE)=טבלה13[[#This Row],[ClientID]],1,0)</f>
        <v>1</v>
      </c>
      <c r="M187" t="str">
        <f>IF(OR(טבלה13[[#This Row],[ClientID]]=A188),"",1)</f>
        <v/>
      </c>
      <c r="N187" s="3" t="str">
        <f>IF(טבלה13[[#This Row],[טווח]]&lt;&gt;K186,טבלה13[[#This Row],[טווח]],"")</f>
        <v/>
      </c>
      <c r="O187" s="3" t="str">
        <f>IF(טבלה13[[#This Row],[מניית טווחים]]&lt;&gt;"",IF(OR(30&gt;טבלה13[[#This Row],[מקסימום]],30&lt;טבלה13[[#This Row],[מינימום]]),0,1),"")</f>
        <v/>
      </c>
    </row>
    <row r="188" spans="1:15" x14ac:dyDescent="0.25">
      <c r="A188" t="s">
        <v>20</v>
      </c>
      <c r="B188">
        <v>2</v>
      </c>
      <c r="C188">
        <v>24</v>
      </c>
      <c r="D188">
        <f>טבלה13[[#This Row],[LengthofCycle]]+1</f>
        <v>25</v>
      </c>
      <c r="E188" t="str">
        <f>IF(טבלה13[[#This Row],[CycleNumber]]&lt;3,"",IF(טבלה13[[#This Row],[CycleNumber]]=3,MIN(D186:D188),IF(I187=3,MIN(D185:D187),E187)))</f>
        <v/>
      </c>
      <c r="F188" t="str">
        <f>IF(טבלה13[[#This Row],[CycleNumber]]&lt;3,"",IF(טבלה13[[#This Row],[CycleNumber]]=3,MAX(D186:D188),IF(I187=3,MAX(D185:D187),F187)))</f>
        <v/>
      </c>
      <c r="G188" t="str">
        <f>IF(OR(טבלה13[[#This Row],[CycleNumber]]&gt;B189,B189=""),IF(טבלה13[[#This Row],[מספר סטייה]]=3,MIN(D186:D188),טבלה13[[#This Row],[מינ קבוע]]),טבלה13[[#This Row],[מינ קבוע]])</f>
        <v/>
      </c>
      <c r="H188" t="str">
        <f>IF(OR(טבלה13[[#This Row],[CycleNumber]]&gt;B189,B189=""),IF(טבלה13[[#This Row],[מספר סטייה]]=3,MAX(D186:D188),טבלה13[[#This Row],[מקס קבוע]]),טבלה13[[#This Row],[מקס קבוע]])</f>
        <v/>
      </c>
      <c r="I18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קבוע]]&lt;&gt;E187,1,I187+1),0))</f>
        <v/>
      </c>
      <c r="J188" t="str">
        <f>IF(AND(טבלה13[[#This Row],[CycleNumber]]&lt;B189,טבלה13[[#This Row],[מקס קבוע]]&lt;&gt;""),IF(OR(טבלה13[[#This Row],[מספר סטייה]]&lt;I189,AND(טבלה13[[#This Row],[מספר סטייה]]=3,I189=1)),0,1),"")</f>
        <v/>
      </c>
      <c r="K188" t="str">
        <f>IF(טבלה13[[#This Row],[מקס קבוע]]&lt;&gt;"",טבלה13[[#This Row],[מקסימום]]-טבלה13[[#This Row],[מינימום]],"")</f>
        <v/>
      </c>
      <c r="L188">
        <f>IF(IFERROR(LOOKUP(טבלה13[[#This Row],[ClientID]],פיבוט!$A$4:$A$121),FALSE)=טבלה13[[#This Row],[ClientID]],1,0)</f>
        <v>1</v>
      </c>
      <c r="M188" t="str">
        <f>IF(OR(טבלה13[[#This Row],[ClientID]]=A189),"",1)</f>
        <v/>
      </c>
      <c r="N188" s="3" t="str">
        <f>IF(טבלה13[[#This Row],[טווח]]&lt;&gt;K187,טבלה13[[#This Row],[טווח]],"")</f>
        <v/>
      </c>
      <c r="O188" s="3" t="str">
        <f>IF(טבלה13[[#This Row],[מניית טווחים]]&lt;&gt;"",IF(OR(30&gt;טבלה13[[#This Row],[מקסימום]],30&lt;טבלה13[[#This Row],[מינימום]]),0,1),"")</f>
        <v/>
      </c>
    </row>
    <row r="189" spans="1:15" x14ac:dyDescent="0.25">
      <c r="A189" t="s">
        <v>20</v>
      </c>
      <c r="B189">
        <v>3</v>
      </c>
      <c r="C189">
        <v>24</v>
      </c>
      <c r="D189">
        <f>טבלה13[[#This Row],[LengthofCycle]]+1</f>
        <v>25</v>
      </c>
      <c r="E189">
        <f>IF(טבלה13[[#This Row],[CycleNumber]]&lt;3,"",IF(טבלה13[[#This Row],[CycleNumber]]=3,MIN(D187:D189),IF(I188=3,MIN(D186:D188),E188)))</f>
        <v>25</v>
      </c>
      <c r="F189">
        <f>IF(טבלה13[[#This Row],[CycleNumber]]&lt;3,"",IF(טבלה13[[#This Row],[CycleNumber]]=3,MAX(D187:D189),IF(I188=3,MAX(D186:D188),F188)))</f>
        <v>26</v>
      </c>
      <c r="G189">
        <f>IF(OR(טבלה13[[#This Row],[CycleNumber]]&gt;B190,B190=""),IF(טבלה13[[#This Row],[מספר סטייה]]=3,MIN(D187:D189),טבלה13[[#This Row],[מינ קבוע]]),טבלה13[[#This Row],[מינ קבוע]])</f>
        <v>25</v>
      </c>
      <c r="H189">
        <f>IF(OR(טבלה13[[#This Row],[CycleNumber]]&gt;B190,B190=""),IF(טבלה13[[#This Row],[מספר סטייה]]=3,MAX(D187:D189),טבלה13[[#This Row],[מקס קבוע]]),טבלה13[[#This Row],[מקס קבוע]])</f>
        <v>26</v>
      </c>
      <c r="I18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קבוע]]&lt;&gt;E188,1,I188+1),0))</f>
        <v>0</v>
      </c>
      <c r="J189">
        <f>IF(AND(טבלה13[[#This Row],[CycleNumber]]&lt;B190,טבלה13[[#This Row],[מקס קבוע]]&lt;&gt;""),IF(OR(טבלה13[[#This Row],[מספר סטייה]]&lt;I190,AND(טבלה13[[#This Row],[מספר סטייה]]=3,I190=1)),0,1),"")</f>
        <v>0</v>
      </c>
      <c r="K189">
        <f>IF(טבלה13[[#This Row],[מקס קבוע]]&lt;&gt;"",טבלה13[[#This Row],[מקסימום]]-טבלה13[[#This Row],[מינימום]],"")</f>
        <v>1</v>
      </c>
      <c r="L189">
        <f>IF(IFERROR(LOOKUP(טבלה13[[#This Row],[ClientID]],פיבוט!$A$4:$A$121),FALSE)=טבלה13[[#This Row],[ClientID]],1,0)</f>
        <v>1</v>
      </c>
      <c r="M189" t="str">
        <f>IF(OR(טבלה13[[#This Row],[ClientID]]=A190),"",1)</f>
        <v/>
      </c>
      <c r="N189" s="3">
        <f>IF(טבלה13[[#This Row],[טווח]]&lt;&gt;K188,טבלה13[[#This Row],[טווח]],"")</f>
        <v>1</v>
      </c>
      <c r="O189" s="3">
        <f>IF(טבלה13[[#This Row],[מניית טווחים]]&lt;&gt;"",IF(OR(30&gt;טבלה13[[#This Row],[מקסימום]],30&lt;טבלה13[[#This Row],[מינימום]]),0,1),"")</f>
        <v>0</v>
      </c>
    </row>
    <row r="190" spans="1:15" x14ac:dyDescent="0.25">
      <c r="A190" t="s">
        <v>20</v>
      </c>
      <c r="B190">
        <v>4</v>
      </c>
      <c r="C190">
        <v>27</v>
      </c>
      <c r="D190">
        <f>טבלה13[[#This Row],[LengthofCycle]]+1</f>
        <v>28</v>
      </c>
      <c r="E190">
        <f>IF(טבלה13[[#This Row],[CycleNumber]]&lt;3,"",IF(טבלה13[[#This Row],[CycleNumber]]=3,MIN(D188:D190),IF(I189=3,MIN(D187:D189),E189)))</f>
        <v>25</v>
      </c>
      <c r="F190">
        <f>IF(טבלה13[[#This Row],[CycleNumber]]&lt;3,"",IF(טבלה13[[#This Row],[CycleNumber]]=3,MAX(D188:D190),IF(I189=3,MAX(D187:D189),F189)))</f>
        <v>26</v>
      </c>
      <c r="G190">
        <f>IF(OR(טבלה13[[#This Row],[CycleNumber]]&gt;B191,B191=""),IF(טבלה13[[#This Row],[מספר סטייה]]=3,MIN(D188:D190),טבלה13[[#This Row],[מינ קבוע]]),טבלה13[[#This Row],[מינ קבוע]])</f>
        <v>25</v>
      </c>
      <c r="H190">
        <f>IF(OR(טבלה13[[#This Row],[CycleNumber]]&gt;B191,B191=""),IF(טבלה13[[#This Row],[מספר סטייה]]=3,MAX(D188:D190),טבלה13[[#This Row],[מקס קבוע]]),טבלה13[[#This Row],[מקס קבוע]])</f>
        <v>26</v>
      </c>
      <c r="I19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קבוע]]&lt;&gt;E189,1,I189+1),0))</f>
        <v>1</v>
      </c>
      <c r="J190">
        <f>IF(AND(טבלה13[[#This Row],[CycleNumber]]&lt;B191,טבלה13[[#This Row],[מקס קבוע]]&lt;&gt;""),IF(OR(טבלה13[[#This Row],[מספר סטייה]]&lt;I191,AND(טבלה13[[#This Row],[מספר סטייה]]=3,I191=1)),0,1),"")</f>
        <v>0</v>
      </c>
      <c r="K190">
        <f>IF(טבלה13[[#This Row],[מקס קבוע]]&lt;&gt;"",טבלה13[[#This Row],[מקסימום]]-טבלה13[[#This Row],[מינימום]],"")</f>
        <v>1</v>
      </c>
      <c r="L190">
        <f>IF(IFERROR(LOOKUP(טבלה13[[#This Row],[ClientID]],פיבוט!$A$4:$A$121),FALSE)=טבלה13[[#This Row],[ClientID]],1,0)</f>
        <v>1</v>
      </c>
      <c r="M190" t="str">
        <f>IF(OR(טבלה13[[#This Row],[ClientID]]=A191),"",1)</f>
        <v/>
      </c>
      <c r="N190" s="3" t="str">
        <f>IF(טבלה13[[#This Row],[טווח]]&lt;&gt;K189,טבלה13[[#This Row],[טווח]],"")</f>
        <v/>
      </c>
      <c r="O190" s="3" t="str">
        <f>IF(טבלה13[[#This Row],[מניית טווחים]]&lt;&gt;"",IF(OR(30&gt;טבלה13[[#This Row],[מקסימום]],30&lt;טבלה13[[#This Row],[מינימום]]),0,1),"")</f>
        <v/>
      </c>
    </row>
    <row r="191" spans="1:15" x14ac:dyDescent="0.25">
      <c r="A191" t="s">
        <v>20</v>
      </c>
      <c r="B191">
        <v>5</v>
      </c>
      <c r="C191">
        <v>26</v>
      </c>
      <c r="D191">
        <f>טבלה13[[#This Row],[LengthofCycle]]+1</f>
        <v>27</v>
      </c>
      <c r="E191">
        <f>IF(טבלה13[[#This Row],[CycleNumber]]&lt;3,"",IF(טבלה13[[#This Row],[CycleNumber]]=3,MIN(D189:D191),IF(I190=3,MIN(D188:D190),E190)))</f>
        <v>25</v>
      </c>
      <c r="F191">
        <f>IF(טבלה13[[#This Row],[CycleNumber]]&lt;3,"",IF(טבלה13[[#This Row],[CycleNumber]]=3,MAX(D189:D191),IF(I190=3,MAX(D188:D190),F190)))</f>
        <v>26</v>
      </c>
      <c r="G191">
        <f>IF(OR(טבלה13[[#This Row],[CycleNumber]]&gt;B192,B192=""),IF(טבלה13[[#This Row],[מספר סטייה]]=3,MIN(D189:D191),טבלה13[[#This Row],[מינ קבוע]]),טבלה13[[#This Row],[מינ קבוע]])</f>
        <v>25</v>
      </c>
      <c r="H191">
        <f>IF(OR(טבלה13[[#This Row],[CycleNumber]]&gt;B192,B192=""),IF(טבלה13[[#This Row],[מספר סטייה]]=3,MAX(D189:D191),טבלה13[[#This Row],[מקס קבוע]]),טבלה13[[#This Row],[מקס קבוע]])</f>
        <v>26</v>
      </c>
      <c r="I19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קבוע]]&lt;&gt;E190,1,I190+1),0))</f>
        <v>2</v>
      </c>
      <c r="J191">
        <f>IF(AND(טבלה13[[#This Row],[CycleNumber]]&lt;B192,טבלה13[[#This Row],[מקס קבוע]]&lt;&gt;""),IF(OR(טבלה13[[#This Row],[מספר סטייה]]&lt;I192,AND(טבלה13[[#This Row],[מספר סטייה]]=3,I192=1)),0,1),"")</f>
        <v>0</v>
      </c>
      <c r="K191">
        <f>IF(טבלה13[[#This Row],[מקס קבוע]]&lt;&gt;"",טבלה13[[#This Row],[מקסימום]]-טבלה13[[#This Row],[מינימום]],"")</f>
        <v>1</v>
      </c>
      <c r="L191">
        <f>IF(IFERROR(LOOKUP(טבלה13[[#This Row],[ClientID]],פיבוט!$A$4:$A$121),FALSE)=טבלה13[[#This Row],[ClientID]],1,0)</f>
        <v>1</v>
      </c>
      <c r="M191" t="str">
        <f>IF(OR(טבלה13[[#This Row],[ClientID]]=A192),"",1)</f>
        <v/>
      </c>
      <c r="N191" s="3" t="str">
        <f>IF(טבלה13[[#This Row],[טווח]]&lt;&gt;K190,טבלה13[[#This Row],[טווח]],"")</f>
        <v/>
      </c>
      <c r="O191" s="3" t="str">
        <f>IF(טבלה13[[#This Row],[מניית טווחים]]&lt;&gt;"",IF(OR(30&gt;טבלה13[[#This Row],[מקסימום]],30&lt;טבלה13[[#This Row],[מינימום]]),0,1),"")</f>
        <v/>
      </c>
    </row>
    <row r="192" spans="1:15" x14ac:dyDescent="0.25">
      <c r="A192" t="s">
        <v>20</v>
      </c>
      <c r="B192">
        <v>6</v>
      </c>
      <c r="C192">
        <v>28</v>
      </c>
      <c r="D192">
        <f>טבלה13[[#This Row],[LengthofCycle]]+1</f>
        <v>29</v>
      </c>
      <c r="E192">
        <f>IF(טבלה13[[#This Row],[CycleNumber]]&lt;3,"",IF(טבלה13[[#This Row],[CycleNumber]]=3,MIN(D190:D192),IF(I191=3,MIN(D189:D191),E191)))</f>
        <v>25</v>
      </c>
      <c r="F192">
        <f>IF(טבלה13[[#This Row],[CycleNumber]]&lt;3,"",IF(טבלה13[[#This Row],[CycleNumber]]=3,MAX(D190:D192),IF(I191=3,MAX(D189:D191),F191)))</f>
        <v>26</v>
      </c>
      <c r="G192">
        <f>IF(OR(טבלה13[[#This Row],[CycleNumber]]&gt;B193,B193=""),IF(טבלה13[[#This Row],[מספר סטייה]]=3,MIN(D190:D192),טבלה13[[#This Row],[מינ קבוע]]),טבלה13[[#This Row],[מינ קבוע]])</f>
        <v>25</v>
      </c>
      <c r="H192">
        <f>IF(OR(טבלה13[[#This Row],[CycleNumber]]&gt;B193,B193=""),IF(טבלה13[[#This Row],[מספר סטייה]]=3,MAX(D190:D192),טבלה13[[#This Row],[מקס קבוע]]),טבלה13[[#This Row],[מקס קבוע]])</f>
        <v>26</v>
      </c>
      <c r="I19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קבוע]]&lt;&gt;E191,1,I191+1),0))</f>
        <v>3</v>
      </c>
      <c r="J192">
        <f>IF(AND(טבלה13[[#This Row],[CycleNumber]]&lt;B193,טבלה13[[#This Row],[מקס קבוע]]&lt;&gt;""),IF(OR(טבלה13[[#This Row],[מספר סטייה]]&lt;I193,AND(טבלה13[[#This Row],[מספר סטייה]]=3,I193=1)),0,1),"")</f>
        <v>0</v>
      </c>
      <c r="K192">
        <f>IF(טבלה13[[#This Row],[מקס קבוע]]&lt;&gt;"",טבלה13[[#This Row],[מקסימום]]-טבלה13[[#This Row],[מינימום]],"")</f>
        <v>1</v>
      </c>
      <c r="L192">
        <f>IF(IFERROR(LOOKUP(טבלה13[[#This Row],[ClientID]],פיבוט!$A$4:$A$121),FALSE)=טבלה13[[#This Row],[ClientID]],1,0)</f>
        <v>1</v>
      </c>
      <c r="M192" t="str">
        <f>IF(OR(טבלה13[[#This Row],[ClientID]]=A193),"",1)</f>
        <v/>
      </c>
      <c r="N192" s="3" t="str">
        <f>IF(טבלה13[[#This Row],[טווח]]&lt;&gt;K191,טבלה13[[#This Row],[טווח]],"")</f>
        <v/>
      </c>
      <c r="O192" s="3" t="str">
        <f>IF(טבלה13[[#This Row],[מניית טווחים]]&lt;&gt;"",IF(OR(30&gt;טבלה13[[#This Row],[מקסימום]],30&lt;טבלה13[[#This Row],[מינימום]]),0,1),"")</f>
        <v/>
      </c>
    </row>
    <row r="193" spans="1:15" x14ac:dyDescent="0.25">
      <c r="A193" t="s">
        <v>20</v>
      </c>
      <c r="B193">
        <v>7</v>
      </c>
      <c r="C193">
        <v>24</v>
      </c>
      <c r="D193">
        <f>טבלה13[[#This Row],[LengthofCycle]]+1</f>
        <v>25</v>
      </c>
      <c r="E193">
        <f>IF(טבלה13[[#This Row],[CycleNumber]]&lt;3,"",IF(טבלה13[[#This Row],[CycleNumber]]=3,MIN(D191:D193),IF(I192=3,MIN(D190:D192),E192)))</f>
        <v>27</v>
      </c>
      <c r="F193">
        <f>IF(טבלה13[[#This Row],[CycleNumber]]&lt;3,"",IF(טבלה13[[#This Row],[CycleNumber]]=3,MAX(D191:D193),IF(I192=3,MAX(D190:D192),F192)))</f>
        <v>29</v>
      </c>
      <c r="G193">
        <f>IF(OR(טבלה13[[#This Row],[CycleNumber]]&gt;B194,B194=""),IF(טבלה13[[#This Row],[מספר סטייה]]=3,MIN(D191:D193),טבלה13[[#This Row],[מינ קבוע]]),טבלה13[[#This Row],[מינ קבוע]])</f>
        <v>27</v>
      </c>
      <c r="H193">
        <f>IF(OR(טבלה13[[#This Row],[CycleNumber]]&gt;B194,B194=""),IF(טבלה13[[#This Row],[מספר סטייה]]=3,MAX(D191:D193),טבלה13[[#This Row],[מקס קבוע]]),טבלה13[[#This Row],[מקס קבוע]])</f>
        <v>29</v>
      </c>
      <c r="I19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קבוע]]&lt;&gt;E192,1,I192+1),0))</f>
        <v>1</v>
      </c>
      <c r="J193">
        <f>IF(AND(טבלה13[[#This Row],[CycleNumber]]&lt;B194,טבלה13[[#This Row],[מקס קבוע]]&lt;&gt;""),IF(OR(טבלה13[[#This Row],[מספר סטייה]]&lt;I194,AND(טבלה13[[#This Row],[מספר סטייה]]=3,I194=1)),0,1),"")</f>
        <v>1</v>
      </c>
      <c r="K193">
        <f>IF(טבלה13[[#This Row],[מקס קבוע]]&lt;&gt;"",טבלה13[[#This Row],[מקסימום]]-טבלה13[[#This Row],[מינימום]],"")</f>
        <v>2</v>
      </c>
      <c r="L193">
        <f>IF(IFERROR(LOOKUP(טבלה13[[#This Row],[ClientID]],פיבוט!$A$4:$A$121),FALSE)=טבלה13[[#This Row],[ClientID]],1,0)</f>
        <v>1</v>
      </c>
      <c r="M193" t="str">
        <f>IF(OR(טבלה13[[#This Row],[ClientID]]=A194),"",1)</f>
        <v/>
      </c>
      <c r="N193" s="3">
        <f>IF(טבלה13[[#This Row],[טווח]]&lt;&gt;K192,טבלה13[[#This Row],[טווח]],"")</f>
        <v>2</v>
      </c>
      <c r="O193" s="3">
        <f>IF(טבלה13[[#This Row],[מניית טווחים]]&lt;&gt;"",IF(OR(30&gt;טבלה13[[#This Row],[מקסימום]],30&lt;טבלה13[[#This Row],[מינימום]]),0,1),"")</f>
        <v>0</v>
      </c>
    </row>
    <row r="194" spans="1:15" x14ac:dyDescent="0.25">
      <c r="A194" t="s">
        <v>20</v>
      </c>
      <c r="B194">
        <v>8</v>
      </c>
      <c r="C194">
        <v>27</v>
      </c>
      <c r="D194">
        <f>טבלה13[[#This Row],[LengthofCycle]]+1</f>
        <v>28</v>
      </c>
      <c r="E194">
        <f>IF(טבלה13[[#This Row],[CycleNumber]]&lt;3,"",IF(טבלה13[[#This Row],[CycleNumber]]=3,MIN(D192:D194),IF(I193=3,MIN(D191:D193),E193)))</f>
        <v>27</v>
      </c>
      <c r="F194">
        <f>IF(טבלה13[[#This Row],[CycleNumber]]&lt;3,"",IF(טבלה13[[#This Row],[CycleNumber]]=3,MAX(D192:D194),IF(I193=3,MAX(D191:D193),F193)))</f>
        <v>29</v>
      </c>
      <c r="G194">
        <f>IF(OR(טבלה13[[#This Row],[CycleNumber]]&gt;B195,B195=""),IF(טבלה13[[#This Row],[מספר סטייה]]=3,MIN(D192:D194),טבלה13[[#This Row],[מינ קבוע]]),טבלה13[[#This Row],[מינ קבוע]])</f>
        <v>27</v>
      </c>
      <c r="H194">
        <f>IF(OR(טבלה13[[#This Row],[CycleNumber]]&gt;B195,B195=""),IF(טבלה13[[#This Row],[מספר סטייה]]=3,MAX(D192:D194),טבלה13[[#This Row],[מקס קבוע]]),טבלה13[[#This Row],[מקס קבוע]])</f>
        <v>29</v>
      </c>
      <c r="I19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קבוע]]&lt;&gt;E193,1,I193+1),0))</f>
        <v>0</v>
      </c>
      <c r="J194">
        <f>IF(AND(טבלה13[[#This Row],[CycleNumber]]&lt;B195,טבלה13[[#This Row],[מקס קבוע]]&lt;&gt;""),IF(OR(טבלה13[[#This Row],[מספר סטייה]]&lt;I195,AND(טבלה13[[#This Row],[מספר סטייה]]=3,I195=1)),0,1),"")</f>
        <v>0</v>
      </c>
      <c r="K194">
        <f>IF(טבלה13[[#This Row],[מקס קבוע]]&lt;&gt;"",טבלה13[[#This Row],[מקסימום]]-טבלה13[[#This Row],[מינימום]],"")</f>
        <v>2</v>
      </c>
      <c r="L194">
        <f>IF(IFERROR(LOOKUP(טבלה13[[#This Row],[ClientID]],פיבוט!$A$4:$A$121),FALSE)=טבלה13[[#This Row],[ClientID]],1,0)</f>
        <v>1</v>
      </c>
      <c r="M194" t="str">
        <f>IF(OR(טבלה13[[#This Row],[ClientID]]=A195),"",1)</f>
        <v/>
      </c>
      <c r="N194" s="3" t="str">
        <f>IF(טבלה13[[#This Row],[טווח]]&lt;&gt;K193,טבלה13[[#This Row],[טווח]],"")</f>
        <v/>
      </c>
      <c r="O194" s="3" t="str">
        <f>IF(טבלה13[[#This Row],[מניית טווחים]]&lt;&gt;"",IF(OR(30&gt;טבלה13[[#This Row],[מקסימום]],30&lt;טבלה13[[#This Row],[מינימום]]),0,1),"")</f>
        <v/>
      </c>
    </row>
    <row r="195" spans="1:15" x14ac:dyDescent="0.25">
      <c r="A195" t="s">
        <v>20</v>
      </c>
      <c r="B195">
        <v>9</v>
      </c>
      <c r="C195">
        <v>25</v>
      </c>
      <c r="D195">
        <f>טבלה13[[#This Row],[LengthofCycle]]+1</f>
        <v>26</v>
      </c>
      <c r="E195">
        <f>IF(טבלה13[[#This Row],[CycleNumber]]&lt;3,"",IF(טבלה13[[#This Row],[CycleNumber]]=3,MIN(D193:D195),IF(I194=3,MIN(D192:D194),E194)))</f>
        <v>27</v>
      </c>
      <c r="F195">
        <f>IF(טבלה13[[#This Row],[CycleNumber]]&lt;3,"",IF(טבלה13[[#This Row],[CycleNumber]]=3,MAX(D193:D195),IF(I194=3,MAX(D192:D194),F194)))</f>
        <v>29</v>
      </c>
      <c r="G195">
        <f>IF(OR(טבלה13[[#This Row],[CycleNumber]]&gt;B196,B196=""),IF(טבלה13[[#This Row],[מספר סטייה]]=3,MIN(D193:D195),טבלה13[[#This Row],[מינ קבוע]]),טבלה13[[#This Row],[מינ קבוע]])</f>
        <v>27</v>
      </c>
      <c r="H195">
        <f>IF(OR(טבלה13[[#This Row],[CycleNumber]]&gt;B196,B196=""),IF(טבלה13[[#This Row],[מספר סטייה]]=3,MAX(D193:D195),טבלה13[[#This Row],[מקס קבוע]]),טבלה13[[#This Row],[מקס קבוע]])</f>
        <v>29</v>
      </c>
      <c r="I19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קבוע]]&lt;&gt;E194,1,I194+1),0))</f>
        <v>1</v>
      </c>
      <c r="J195">
        <f>IF(AND(טבלה13[[#This Row],[CycleNumber]]&lt;B196,טבלה13[[#This Row],[מקס קבוע]]&lt;&gt;""),IF(OR(טבלה13[[#This Row],[מספר סטייה]]&lt;I196,AND(טבלה13[[#This Row],[מספר סטייה]]=3,I196=1)),0,1),"")</f>
        <v>0</v>
      </c>
      <c r="K195">
        <f>IF(טבלה13[[#This Row],[מקס קבוע]]&lt;&gt;"",טבלה13[[#This Row],[מקסימום]]-טבלה13[[#This Row],[מינימום]],"")</f>
        <v>2</v>
      </c>
      <c r="L195">
        <f>IF(IFERROR(LOOKUP(טבלה13[[#This Row],[ClientID]],פיבוט!$A$4:$A$121),FALSE)=טבלה13[[#This Row],[ClientID]],1,0)</f>
        <v>1</v>
      </c>
      <c r="M195" t="str">
        <f>IF(OR(טבלה13[[#This Row],[ClientID]]=A196),"",1)</f>
        <v/>
      </c>
      <c r="N195" s="3" t="str">
        <f>IF(טבלה13[[#This Row],[טווח]]&lt;&gt;K194,טבלה13[[#This Row],[טווח]],"")</f>
        <v/>
      </c>
      <c r="O195" s="3" t="str">
        <f>IF(טבלה13[[#This Row],[מניית טווחים]]&lt;&gt;"",IF(OR(30&gt;טבלה13[[#This Row],[מקסימום]],30&lt;טבלה13[[#This Row],[מינימום]]),0,1),"")</f>
        <v/>
      </c>
    </row>
    <row r="196" spans="1:15" x14ac:dyDescent="0.25">
      <c r="A196" t="s">
        <v>20</v>
      </c>
      <c r="B196">
        <v>10</v>
      </c>
      <c r="C196">
        <v>23</v>
      </c>
      <c r="D196">
        <f>טבלה13[[#This Row],[LengthofCycle]]+1</f>
        <v>24</v>
      </c>
      <c r="E196">
        <f>IF(טבלה13[[#This Row],[CycleNumber]]&lt;3,"",IF(טבלה13[[#This Row],[CycleNumber]]=3,MIN(D194:D196),IF(I195=3,MIN(D193:D195),E195)))</f>
        <v>27</v>
      </c>
      <c r="F196">
        <f>IF(טבלה13[[#This Row],[CycleNumber]]&lt;3,"",IF(טבלה13[[#This Row],[CycleNumber]]=3,MAX(D194:D196),IF(I195=3,MAX(D193:D195),F195)))</f>
        <v>29</v>
      </c>
      <c r="G196">
        <f>IF(OR(טבלה13[[#This Row],[CycleNumber]]&gt;B197,B197=""),IF(טבלה13[[#This Row],[מספר סטייה]]=3,MIN(D194:D196),טבלה13[[#This Row],[מינ קבוע]]),טבלה13[[#This Row],[מינ קבוע]])</f>
        <v>27</v>
      </c>
      <c r="H196">
        <f>IF(OR(טבלה13[[#This Row],[CycleNumber]]&gt;B197,B197=""),IF(טבלה13[[#This Row],[מספר סטייה]]=3,MAX(D194:D196),טבלה13[[#This Row],[מקס קבוע]]),טבלה13[[#This Row],[מקס קבוע]])</f>
        <v>29</v>
      </c>
      <c r="I19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קבוע]]&lt;&gt;E195,1,I195+1),0))</f>
        <v>2</v>
      </c>
      <c r="J196">
        <f>IF(AND(טבלה13[[#This Row],[CycleNumber]]&lt;B197,טבלה13[[#This Row],[מקס קבוע]]&lt;&gt;""),IF(OR(טבלה13[[#This Row],[מספר סטייה]]&lt;I197,AND(טבלה13[[#This Row],[מספר סטייה]]=3,I197=1)),0,1),"")</f>
        <v>0</v>
      </c>
      <c r="K196">
        <f>IF(טבלה13[[#This Row],[מקס קבוע]]&lt;&gt;"",טבלה13[[#This Row],[מקסימום]]-טבלה13[[#This Row],[מינימום]],"")</f>
        <v>2</v>
      </c>
      <c r="L196">
        <f>IF(IFERROR(LOOKUP(טבלה13[[#This Row],[ClientID]],פיבוט!$A$4:$A$121),FALSE)=טבלה13[[#This Row],[ClientID]],1,0)</f>
        <v>1</v>
      </c>
      <c r="M196" t="str">
        <f>IF(OR(טבלה13[[#This Row],[ClientID]]=A197),"",1)</f>
        <v/>
      </c>
      <c r="N196" s="3" t="str">
        <f>IF(טבלה13[[#This Row],[טווח]]&lt;&gt;K195,טבלה13[[#This Row],[טווח]],"")</f>
        <v/>
      </c>
      <c r="O196" s="3" t="str">
        <f>IF(טבלה13[[#This Row],[מניית טווחים]]&lt;&gt;"",IF(OR(30&gt;טבלה13[[#This Row],[מקסימום]],30&lt;טבלה13[[#This Row],[מינימום]]),0,1),"")</f>
        <v/>
      </c>
    </row>
    <row r="197" spans="1:15" x14ac:dyDescent="0.25">
      <c r="A197" t="s">
        <v>20</v>
      </c>
      <c r="B197">
        <v>11</v>
      </c>
      <c r="C197">
        <v>25</v>
      </c>
      <c r="D197">
        <f>טבלה13[[#This Row],[LengthofCycle]]+1</f>
        <v>26</v>
      </c>
      <c r="E197">
        <f>IF(טבלה13[[#This Row],[CycleNumber]]&lt;3,"",IF(טבלה13[[#This Row],[CycleNumber]]=3,MIN(D195:D197),IF(I196=3,MIN(D194:D196),E196)))</f>
        <v>27</v>
      </c>
      <c r="F197">
        <f>IF(טבלה13[[#This Row],[CycleNumber]]&lt;3,"",IF(טבלה13[[#This Row],[CycleNumber]]=3,MAX(D195:D197),IF(I196=3,MAX(D194:D196),F196)))</f>
        <v>29</v>
      </c>
      <c r="G197">
        <f>IF(OR(טבלה13[[#This Row],[CycleNumber]]&gt;B198,B198=""),IF(טבלה13[[#This Row],[מספר סטייה]]=3,MIN(D195:D197),טבלה13[[#This Row],[מינ קבוע]]),טבלה13[[#This Row],[מינ קבוע]])</f>
        <v>27</v>
      </c>
      <c r="H197">
        <f>IF(OR(טבלה13[[#This Row],[CycleNumber]]&gt;B198,B198=""),IF(טבלה13[[#This Row],[מספר סטייה]]=3,MAX(D195:D197),טבלה13[[#This Row],[מקס קבוע]]),טבלה13[[#This Row],[מקס קבוע]])</f>
        <v>29</v>
      </c>
      <c r="I19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קבוע]]&lt;&gt;E196,1,I196+1),0))</f>
        <v>3</v>
      </c>
      <c r="J197">
        <f>IF(AND(טבלה13[[#This Row],[CycleNumber]]&lt;B198,טבלה13[[#This Row],[מקס קבוע]]&lt;&gt;""),IF(OR(טבלה13[[#This Row],[מספר סטייה]]&lt;I198,AND(טבלה13[[#This Row],[מספר סטייה]]=3,I198=1)),0,1),"")</f>
        <v>1</v>
      </c>
      <c r="K197">
        <f>IF(טבלה13[[#This Row],[מקס קבוע]]&lt;&gt;"",טבלה13[[#This Row],[מקסימום]]-טבלה13[[#This Row],[מינימום]],"")</f>
        <v>2</v>
      </c>
      <c r="L197">
        <f>IF(IFERROR(LOOKUP(טבלה13[[#This Row],[ClientID]],פיבוט!$A$4:$A$121),FALSE)=טבלה13[[#This Row],[ClientID]],1,0)</f>
        <v>1</v>
      </c>
      <c r="M197" t="str">
        <f>IF(OR(טבלה13[[#This Row],[ClientID]]=A198),"",1)</f>
        <v/>
      </c>
      <c r="N197" s="3" t="str">
        <f>IF(טבלה13[[#This Row],[טווח]]&lt;&gt;K196,טבלה13[[#This Row],[טווח]],"")</f>
        <v/>
      </c>
      <c r="O197" s="3" t="str">
        <f>IF(טבלה13[[#This Row],[מניית טווחים]]&lt;&gt;"",IF(OR(30&gt;טבלה13[[#This Row],[מקסימום]],30&lt;טבלה13[[#This Row],[מינימום]]),0,1),"")</f>
        <v/>
      </c>
    </row>
    <row r="198" spans="1:15" x14ac:dyDescent="0.25">
      <c r="A198" t="s">
        <v>20</v>
      </c>
      <c r="B198">
        <v>12</v>
      </c>
      <c r="C198">
        <v>23</v>
      </c>
      <c r="D198">
        <f>טבלה13[[#This Row],[LengthofCycle]]+1</f>
        <v>24</v>
      </c>
      <c r="E198">
        <f>IF(טבלה13[[#This Row],[CycleNumber]]&lt;3,"",IF(טבלה13[[#This Row],[CycleNumber]]=3,MIN(D196:D198),IF(I197=3,MIN(D195:D197),E197)))</f>
        <v>24</v>
      </c>
      <c r="F198">
        <f>IF(טבלה13[[#This Row],[CycleNumber]]&lt;3,"",IF(טבלה13[[#This Row],[CycleNumber]]=3,MAX(D196:D198),IF(I197=3,MAX(D195:D197),F197)))</f>
        <v>26</v>
      </c>
      <c r="G198">
        <f>IF(OR(טבלה13[[#This Row],[CycleNumber]]&gt;B199,B199=""),IF(טבלה13[[#This Row],[מספר סטייה]]=3,MIN(D196:D198),טבלה13[[#This Row],[מינ קבוע]]),טבלה13[[#This Row],[מינ קבוע]])</f>
        <v>24</v>
      </c>
      <c r="H198">
        <f>IF(OR(טבלה13[[#This Row],[CycleNumber]]&gt;B199,B199=""),IF(טבלה13[[#This Row],[מספר סטייה]]=3,MAX(D196:D198),טבלה13[[#This Row],[מקס קבוע]]),טבלה13[[#This Row],[מקס קבוע]])</f>
        <v>26</v>
      </c>
      <c r="I19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קבוע]]&lt;&gt;E197,1,I197+1),0))</f>
        <v>0</v>
      </c>
      <c r="J198">
        <f>IF(AND(טבלה13[[#This Row],[CycleNumber]]&lt;B199,טבלה13[[#This Row],[מקס קבוע]]&lt;&gt;""),IF(OR(טבלה13[[#This Row],[מספר סטייה]]&lt;I199,AND(טבלה13[[#This Row],[מספר סטייה]]=3,I199=1)),0,1),"")</f>
        <v>0</v>
      </c>
      <c r="K198">
        <f>IF(טבלה13[[#This Row],[מקס קבוע]]&lt;&gt;"",טבלה13[[#This Row],[מקסימום]]-טבלה13[[#This Row],[מינימום]],"")</f>
        <v>2</v>
      </c>
      <c r="L198">
        <f>IF(IFERROR(LOOKUP(טבלה13[[#This Row],[ClientID]],פיבוט!$A$4:$A$121),FALSE)=טבלה13[[#This Row],[ClientID]],1,0)</f>
        <v>1</v>
      </c>
      <c r="M198" t="str">
        <f>IF(OR(טבלה13[[#This Row],[ClientID]]=A199),"",1)</f>
        <v/>
      </c>
      <c r="N198" s="3" t="str">
        <f>IF(טבלה13[[#This Row],[טווח]]&lt;&gt;K197,טבלה13[[#This Row],[טווח]],"")</f>
        <v/>
      </c>
      <c r="O198" s="3" t="str">
        <f>IF(טבלה13[[#This Row],[מניית טווחים]]&lt;&gt;"",IF(OR(30&gt;טבלה13[[#This Row],[מקסימום]],30&lt;טבלה13[[#This Row],[מינימום]]),0,1),"")</f>
        <v/>
      </c>
    </row>
    <row r="199" spans="1:15" x14ac:dyDescent="0.25">
      <c r="A199" t="s">
        <v>20</v>
      </c>
      <c r="B199">
        <v>13</v>
      </c>
      <c r="C199">
        <v>26</v>
      </c>
      <c r="D199">
        <f>טבלה13[[#This Row],[LengthofCycle]]+1</f>
        <v>27</v>
      </c>
      <c r="E199">
        <f>IF(טבלה13[[#This Row],[CycleNumber]]&lt;3,"",IF(טבלה13[[#This Row],[CycleNumber]]=3,MIN(D197:D199),IF(I198=3,MIN(D196:D198),E198)))</f>
        <v>24</v>
      </c>
      <c r="F199">
        <f>IF(טבלה13[[#This Row],[CycleNumber]]&lt;3,"",IF(טבלה13[[#This Row],[CycleNumber]]=3,MAX(D197:D199),IF(I198=3,MAX(D196:D198),F198)))</f>
        <v>26</v>
      </c>
      <c r="G199">
        <f>IF(OR(טבלה13[[#This Row],[CycleNumber]]&gt;B200,B200=""),IF(טבלה13[[#This Row],[מספר סטייה]]=3,MIN(D197:D199),טבלה13[[#This Row],[מינ קבוע]]),טבלה13[[#This Row],[מינ קבוע]])</f>
        <v>24</v>
      </c>
      <c r="H199">
        <f>IF(OR(טבלה13[[#This Row],[CycleNumber]]&gt;B200,B200=""),IF(טבלה13[[#This Row],[מספר סטייה]]=3,MAX(D197:D199),טבלה13[[#This Row],[מקס קבוע]]),טבלה13[[#This Row],[מקס קבוע]])</f>
        <v>26</v>
      </c>
      <c r="I19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קבוע]]&lt;&gt;E198,1,I198+1),0))</f>
        <v>1</v>
      </c>
      <c r="J199" t="str">
        <f>IF(AND(טבלה13[[#This Row],[CycleNumber]]&lt;B200,טבלה13[[#This Row],[מקס קבוע]]&lt;&gt;""),IF(OR(טבלה13[[#This Row],[מספר סטייה]]&lt;I200,AND(טבלה13[[#This Row],[מספר סטייה]]=3,I200=1)),0,1),"")</f>
        <v/>
      </c>
      <c r="K199">
        <f>IF(טבלה13[[#This Row],[מקס קבוע]]&lt;&gt;"",טבלה13[[#This Row],[מקסימום]]-טבלה13[[#This Row],[מינימום]],"")</f>
        <v>2</v>
      </c>
      <c r="L199">
        <f>IF(IFERROR(LOOKUP(טבלה13[[#This Row],[ClientID]],פיבוט!$A$4:$A$121),FALSE)=טבלה13[[#This Row],[ClientID]],1,0)</f>
        <v>1</v>
      </c>
      <c r="M199">
        <f>IF(OR(טבלה13[[#This Row],[ClientID]]=A200),"",1)</f>
        <v>1</v>
      </c>
      <c r="N199" s="3" t="str">
        <f>IF(טבלה13[[#This Row],[טווח]]&lt;&gt;K198,טבלה13[[#This Row],[טווח]],"")</f>
        <v/>
      </c>
      <c r="O199" s="3" t="str">
        <f>IF(טבלה13[[#This Row],[מניית טווחים]]&lt;&gt;"",IF(OR(30&gt;טבלה13[[#This Row],[מקסימום]],30&lt;טבלה13[[#This Row],[מינימום]]),0,1),"")</f>
        <v/>
      </c>
    </row>
    <row r="200" spans="1:15" x14ac:dyDescent="0.25">
      <c r="A200" t="s">
        <v>24</v>
      </c>
      <c r="B200">
        <v>1</v>
      </c>
      <c r="C200">
        <v>27</v>
      </c>
      <c r="D200">
        <f>טבלה13[[#This Row],[LengthofCycle]]+1</f>
        <v>28</v>
      </c>
      <c r="E200" t="str">
        <f>IF(טבלה13[[#This Row],[CycleNumber]]&lt;3,"",IF(טבלה13[[#This Row],[CycleNumber]]=3,MIN(D198:D200),IF(I199=3,MIN(D197:D199),E199)))</f>
        <v/>
      </c>
      <c r="F200" t="str">
        <f>IF(טבלה13[[#This Row],[CycleNumber]]&lt;3,"",IF(טבלה13[[#This Row],[CycleNumber]]=3,MAX(D198:D200),IF(I199=3,MAX(D197:D199),F199)))</f>
        <v/>
      </c>
      <c r="G200" t="str">
        <f>IF(OR(טבלה13[[#This Row],[CycleNumber]]&gt;B201,B201=""),IF(טבלה13[[#This Row],[מספר סטייה]]=3,MIN(D198:D200),טבלה13[[#This Row],[מינ קבוע]]),טבלה13[[#This Row],[מינ קבוע]])</f>
        <v/>
      </c>
      <c r="H200" t="str">
        <f>IF(OR(טבלה13[[#This Row],[CycleNumber]]&gt;B201,B201=""),IF(טבלה13[[#This Row],[מספר סטייה]]=3,MAX(D198:D200),טבלה13[[#This Row],[מקס קבוע]]),טבלה13[[#This Row],[מקס קבוע]])</f>
        <v/>
      </c>
      <c r="I20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קבוע]]&lt;&gt;E199,1,I199+1),0))</f>
        <v/>
      </c>
      <c r="J200" t="str">
        <f>IF(AND(טבלה13[[#This Row],[CycleNumber]]&lt;B201,טבלה13[[#This Row],[מקס קבוע]]&lt;&gt;""),IF(OR(טבלה13[[#This Row],[מספר סטייה]]&lt;I201,AND(טבלה13[[#This Row],[מספר סטייה]]=3,I201=1)),0,1),"")</f>
        <v/>
      </c>
      <c r="K200" t="str">
        <f>IF(טבלה13[[#This Row],[מקס קבוע]]&lt;&gt;"",טבלה13[[#This Row],[מקסימום]]-טבלה13[[#This Row],[מינימום]],"")</f>
        <v/>
      </c>
      <c r="L200">
        <f>IF(IFERROR(LOOKUP(טבלה13[[#This Row],[ClientID]],פיבוט!$A$4:$A$121),FALSE)=טבלה13[[#This Row],[ClientID]],1,0)</f>
        <v>1</v>
      </c>
      <c r="M200" t="str">
        <f>IF(OR(טבלה13[[#This Row],[ClientID]]=A201),"",1)</f>
        <v/>
      </c>
      <c r="N200" s="3" t="str">
        <f>IF(טבלה13[[#This Row],[טווח]]&lt;&gt;K199,טבלה13[[#This Row],[טווח]],"")</f>
        <v/>
      </c>
      <c r="O200" s="3" t="str">
        <f>IF(טבלה13[[#This Row],[מניית טווחים]]&lt;&gt;"",IF(OR(30&gt;טבלה13[[#This Row],[מקסימום]],30&lt;טבלה13[[#This Row],[מינימום]]),0,1),"")</f>
        <v/>
      </c>
    </row>
    <row r="201" spans="1:15" x14ac:dyDescent="0.25">
      <c r="A201" t="s">
        <v>24</v>
      </c>
      <c r="B201">
        <v>2</v>
      </c>
      <c r="C201">
        <v>30</v>
      </c>
      <c r="D201">
        <f>טבלה13[[#This Row],[LengthofCycle]]+1</f>
        <v>31</v>
      </c>
      <c r="E201" t="str">
        <f>IF(טבלה13[[#This Row],[CycleNumber]]&lt;3,"",IF(טבלה13[[#This Row],[CycleNumber]]=3,MIN(D199:D201),IF(I200=3,MIN(D198:D200),E200)))</f>
        <v/>
      </c>
      <c r="F201" t="str">
        <f>IF(טבלה13[[#This Row],[CycleNumber]]&lt;3,"",IF(טבלה13[[#This Row],[CycleNumber]]=3,MAX(D199:D201),IF(I200=3,MAX(D198:D200),F200)))</f>
        <v/>
      </c>
      <c r="G201" t="str">
        <f>IF(OR(טבלה13[[#This Row],[CycleNumber]]&gt;B202,B202=""),IF(טבלה13[[#This Row],[מספר סטייה]]=3,MIN(D199:D201),טבלה13[[#This Row],[מינ קבוע]]),טבלה13[[#This Row],[מינ קבוע]])</f>
        <v/>
      </c>
      <c r="H201" t="str">
        <f>IF(OR(טבלה13[[#This Row],[CycleNumber]]&gt;B202,B202=""),IF(טבלה13[[#This Row],[מספר סטייה]]=3,MAX(D199:D201),טבלה13[[#This Row],[מקס קבוע]]),טבלה13[[#This Row],[מקס קבוע]])</f>
        <v/>
      </c>
      <c r="I20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קבוע]]&lt;&gt;E200,1,I200+1),0))</f>
        <v/>
      </c>
      <c r="J201" t="str">
        <f>IF(AND(טבלה13[[#This Row],[CycleNumber]]&lt;B202,טבלה13[[#This Row],[מקס קבוע]]&lt;&gt;""),IF(OR(טבלה13[[#This Row],[מספר סטייה]]&lt;I202,AND(טבלה13[[#This Row],[מספר סטייה]]=3,I202=1)),0,1),"")</f>
        <v/>
      </c>
      <c r="K201" t="str">
        <f>IF(טבלה13[[#This Row],[מקס קבוע]]&lt;&gt;"",טבלה13[[#This Row],[מקסימום]]-טבלה13[[#This Row],[מינימום]],"")</f>
        <v/>
      </c>
      <c r="L201">
        <f>IF(IFERROR(LOOKUP(טבלה13[[#This Row],[ClientID]],פיבוט!$A$4:$A$121),FALSE)=טבלה13[[#This Row],[ClientID]],1,0)</f>
        <v>1</v>
      </c>
      <c r="M201" t="str">
        <f>IF(OR(טבלה13[[#This Row],[ClientID]]=A202),"",1)</f>
        <v/>
      </c>
      <c r="N201" s="3" t="str">
        <f>IF(טבלה13[[#This Row],[טווח]]&lt;&gt;K200,טבלה13[[#This Row],[טווח]],"")</f>
        <v/>
      </c>
      <c r="O201" s="3" t="str">
        <f>IF(טבלה13[[#This Row],[מניית טווחים]]&lt;&gt;"",IF(OR(30&gt;טבלה13[[#This Row],[מקסימום]],30&lt;טבלה13[[#This Row],[מינימום]]),0,1),"")</f>
        <v/>
      </c>
    </row>
    <row r="202" spans="1:15" x14ac:dyDescent="0.25">
      <c r="A202" t="s">
        <v>24</v>
      </c>
      <c r="B202">
        <v>3</v>
      </c>
      <c r="C202">
        <v>32</v>
      </c>
      <c r="D202">
        <f>טבלה13[[#This Row],[LengthofCycle]]+1</f>
        <v>33</v>
      </c>
      <c r="E202">
        <f>IF(טבלה13[[#This Row],[CycleNumber]]&lt;3,"",IF(טבלה13[[#This Row],[CycleNumber]]=3,MIN(D200:D202),IF(I201=3,MIN(D199:D201),E201)))</f>
        <v>28</v>
      </c>
      <c r="F202">
        <f>IF(טבלה13[[#This Row],[CycleNumber]]&lt;3,"",IF(טבלה13[[#This Row],[CycleNumber]]=3,MAX(D200:D202),IF(I201=3,MAX(D199:D201),F201)))</f>
        <v>33</v>
      </c>
      <c r="G202">
        <f>IF(OR(טבלה13[[#This Row],[CycleNumber]]&gt;B203,B203=""),IF(טבלה13[[#This Row],[מספר סטייה]]=3,MIN(D200:D202),טבלה13[[#This Row],[מינ קבוע]]),טבלה13[[#This Row],[מינ קבוע]])</f>
        <v>28</v>
      </c>
      <c r="H202">
        <f>IF(OR(טבלה13[[#This Row],[CycleNumber]]&gt;B203,B203=""),IF(טבלה13[[#This Row],[מספר סטייה]]=3,MAX(D200:D202),טבלה13[[#This Row],[מקס קבוע]]),טבלה13[[#This Row],[מקס קבוע]])</f>
        <v>33</v>
      </c>
      <c r="I20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קבוע]]&lt;&gt;E201,1,I201+1),0))</f>
        <v>0</v>
      </c>
      <c r="J202">
        <f>IF(AND(טבלה13[[#This Row],[CycleNumber]]&lt;B203,טבלה13[[#This Row],[מקס קבוע]]&lt;&gt;""),IF(OR(טבלה13[[#This Row],[מספר סטייה]]&lt;I203,AND(טבלה13[[#This Row],[מספר סטייה]]=3,I203=1)),0,1),"")</f>
        <v>1</v>
      </c>
      <c r="K202">
        <f>IF(טבלה13[[#This Row],[מקס קבוע]]&lt;&gt;"",טבלה13[[#This Row],[מקסימום]]-טבלה13[[#This Row],[מינימום]],"")</f>
        <v>5</v>
      </c>
      <c r="L202">
        <f>IF(IFERROR(LOOKUP(טבלה13[[#This Row],[ClientID]],פיבוט!$A$4:$A$121),FALSE)=טבלה13[[#This Row],[ClientID]],1,0)</f>
        <v>1</v>
      </c>
      <c r="M202" t="str">
        <f>IF(OR(טבלה13[[#This Row],[ClientID]]=A203),"",1)</f>
        <v/>
      </c>
      <c r="N202" s="3">
        <f>IF(טבלה13[[#This Row],[טווח]]&lt;&gt;K201,טבלה13[[#This Row],[טווח]],"")</f>
        <v>5</v>
      </c>
      <c r="O202" s="3">
        <f>IF(טבלה13[[#This Row],[מניית טווחים]]&lt;&gt;"",IF(OR(30&gt;טבלה13[[#This Row],[מקסימום]],30&lt;טבלה13[[#This Row],[מינימום]]),0,1),"")</f>
        <v>1</v>
      </c>
    </row>
    <row r="203" spans="1:15" x14ac:dyDescent="0.25">
      <c r="A203" t="s">
        <v>24</v>
      </c>
      <c r="B203">
        <v>4</v>
      </c>
      <c r="C203">
        <v>28</v>
      </c>
      <c r="D203">
        <f>טבלה13[[#This Row],[LengthofCycle]]+1</f>
        <v>29</v>
      </c>
      <c r="E203">
        <f>IF(טבלה13[[#This Row],[CycleNumber]]&lt;3,"",IF(טבלה13[[#This Row],[CycleNumber]]=3,MIN(D201:D203),IF(I202=3,MIN(D200:D202),E202)))</f>
        <v>28</v>
      </c>
      <c r="F203">
        <f>IF(טבלה13[[#This Row],[CycleNumber]]&lt;3,"",IF(טבלה13[[#This Row],[CycleNumber]]=3,MAX(D201:D203),IF(I202=3,MAX(D200:D202),F202)))</f>
        <v>33</v>
      </c>
      <c r="G203">
        <f>IF(OR(טבלה13[[#This Row],[CycleNumber]]&gt;B204,B204=""),IF(טבלה13[[#This Row],[מספר סטייה]]=3,MIN(D201:D203),טבלה13[[#This Row],[מינ קבוע]]),טבלה13[[#This Row],[מינ קבוע]])</f>
        <v>28</v>
      </c>
      <c r="H203">
        <f>IF(OR(טבלה13[[#This Row],[CycleNumber]]&gt;B204,B204=""),IF(טבלה13[[#This Row],[מספר סטייה]]=3,MAX(D201:D203),טבלה13[[#This Row],[מקס קבוע]]),טבלה13[[#This Row],[מקס קבוע]])</f>
        <v>33</v>
      </c>
      <c r="I20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קבוע]]&lt;&gt;E202,1,I202+1),0))</f>
        <v>0</v>
      </c>
      <c r="J203">
        <f>IF(AND(טבלה13[[#This Row],[CycleNumber]]&lt;B204,טבלה13[[#This Row],[מקס קבוע]]&lt;&gt;""),IF(OR(טבלה13[[#This Row],[מספר סטייה]]&lt;I204,AND(טבלה13[[#This Row],[מספר סטייה]]=3,I204=1)),0,1),"")</f>
        <v>1</v>
      </c>
      <c r="K203">
        <f>IF(טבלה13[[#This Row],[מקס קבוע]]&lt;&gt;"",טבלה13[[#This Row],[מקסימום]]-טבלה13[[#This Row],[מינימום]],"")</f>
        <v>5</v>
      </c>
      <c r="L203">
        <f>IF(IFERROR(LOOKUP(טבלה13[[#This Row],[ClientID]],פיבוט!$A$4:$A$121),FALSE)=טבלה13[[#This Row],[ClientID]],1,0)</f>
        <v>1</v>
      </c>
      <c r="M203" t="str">
        <f>IF(OR(טבלה13[[#This Row],[ClientID]]=A204),"",1)</f>
        <v/>
      </c>
      <c r="N203" s="3" t="str">
        <f>IF(טבלה13[[#This Row],[טווח]]&lt;&gt;K202,טבלה13[[#This Row],[טווח]],"")</f>
        <v/>
      </c>
      <c r="O203" s="3" t="str">
        <f>IF(טבלה13[[#This Row],[מניית טווחים]]&lt;&gt;"",IF(OR(30&gt;טבלה13[[#This Row],[מקסימום]],30&lt;טבלה13[[#This Row],[מינימום]]),0,1),"")</f>
        <v/>
      </c>
    </row>
    <row r="204" spans="1:15" x14ac:dyDescent="0.25">
      <c r="A204" t="s">
        <v>24</v>
      </c>
      <c r="B204">
        <v>5</v>
      </c>
      <c r="C204">
        <v>29</v>
      </c>
      <c r="D204">
        <f>טבלה13[[#This Row],[LengthofCycle]]+1</f>
        <v>30</v>
      </c>
      <c r="E204">
        <f>IF(טבלה13[[#This Row],[CycleNumber]]&lt;3,"",IF(טבלה13[[#This Row],[CycleNumber]]=3,MIN(D202:D204),IF(I203=3,MIN(D201:D203),E203)))</f>
        <v>28</v>
      </c>
      <c r="F204">
        <f>IF(טבלה13[[#This Row],[CycleNumber]]&lt;3,"",IF(טבלה13[[#This Row],[CycleNumber]]=3,MAX(D202:D204),IF(I203=3,MAX(D201:D203),F203)))</f>
        <v>33</v>
      </c>
      <c r="G204">
        <f>IF(OR(טבלה13[[#This Row],[CycleNumber]]&gt;B205,B205=""),IF(טבלה13[[#This Row],[מספר סטייה]]=3,MIN(D202:D204),טבלה13[[#This Row],[מינ קבוע]]),טבלה13[[#This Row],[מינ קבוע]])</f>
        <v>28</v>
      </c>
      <c r="H204">
        <f>IF(OR(טבלה13[[#This Row],[CycleNumber]]&gt;B205,B205=""),IF(טבלה13[[#This Row],[מספר סטייה]]=3,MAX(D202:D204),טבלה13[[#This Row],[מקס קבוע]]),טבלה13[[#This Row],[מקס קבוע]])</f>
        <v>33</v>
      </c>
      <c r="I20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קבוע]]&lt;&gt;E203,1,I203+1),0))</f>
        <v>0</v>
      </c>
      <c r="J204">
        <f>IF(AND(טבלה13[[#This Row],[CycleNumber]]&lt;B205,טבלה13[[#This Row],[מקס קבוע]]&lt;&gt;""),IF(OR(טבלה13[[#This Row],[מספר סטייה]]&lt;I205,AND(טבלה13[[#This Row],[מספר סטייה]]=3,I205=1)),0,1),"")</f>
        <v>1</v>
      </c>
      <c r="K204">
        <f>IF(טבלה13[[#This Row],[מקס קבוע]]&lt;&gt;"",טבלה13[[#This Row],[מקסימום]]-טבלה13[[#This Row],[מינימום]],"")</f>
        <v>5</v>
      </c>
      <c r="L204">
        <f>IF(IFERROR(LOOKUP(טבלה13[[#This Row],[ClientID]],פיבוט!$A$4:$A$121),FALSE)=טבלה13[[#This Row],[ClientID]],1,0)</f>
        <v>1</v>
      </c>
      <c r="M204" t="str">
        <f>IF(OR(טבלה13[[#This Row],[ClientID]]=A205),"",1)</f>
        <v/>
      </c>
      <c r="N204" s="3" t="str">
        <f>IF(טבלה13[[#This Row],[טווח]]&lt;&gt;K203,טבלה13[[#This Row],[טווח]],"")</f>
        <v/>
      </c>
      <c r="O204" s="3" t="str">
        <f>IF(טבלה13[[#This Row],[מניית טווחים]]&lt;&gt;"",IF(OR(30&gt;טבלה13[[#This Row],[מקסימום]],30&lt;טבלה13[[#This Row],[מינימום]]),0,1),"")</f>
        <v/>
      </c>
    </row>
    <row r="205" spans="1:15" x14ac:dyDescent="0.25">
      <c r="A205" t="s">
        <v>24</v>
      </c>
      <c r="B205">
        <v>6</v>
      </c>
      <c r="C205">
        <v>30</v>
      </c>
      <c r="D205">
        <f>טבלה13[[#This Row],[LengthofCycle]]+1</f>
        <v>31</v>
      </c>
      <c r="E205">
        <f>IF(טבלה13[[#This Row],[CycleNumber]]&lt;3,"",IF(טבלה13[[#This Row],[CycleNumber]]=3,MIN(D203:D205),IF(I204=3,MIN(D202:D204),E204)))</f>
        <v>28</v>
      </c>
      <c r="F205">
        <f>IF(טבלה13[[#This Row],[CycleNumber]]&lt;3,"",IF(טבלה13[[#This Row],[CycleNumber]]=3,MAX(D203:D205),IF(I204=3,MAX(D202:D204),F204)))</f>
        <v>33</v>
      </c>
      <c r="G205">
        <f>IF(OR(טבלה13[[#This Row],[CycleNumber]]&gt;B206,B206=""),IF(טבלה13[[#This Row],[מספר סטייה]]=3,MIN(D203:D205),טבלה13[[#This Row],[מינ קבוע]]),טבלה13[[#This Row],[מינ קבוע]])</f>
        <v>28</v>
      </c>
      <c r="H205">
        <f>IF(OR(טבלה13[[#This Row],[CycleNumber]]&gt;B206,B206=""),IF(טבלה13[[#This Row],[מספר סטייה]]=3,MAX(D203:D205),טבלה13[[#This Row],[מקס קבוע]]),טבלה13[[#This Row],[מקס קבוע]])</f>
        <v>33</v>
      </c>
      <c r="I20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קבוע]]&lt;&gt;E204,1,I204+1),0))</f>
        <v>0</v>
      </c>
      <c r="J205">
        <f>IF(AND(טבלה13[[#This Row],[CycleNumber]]&lt;B206,טבלה13[[#This Row],[מקס קבוע]]&lt;&gt;""),IF(OR(טבלה13[[#This Row],[מספר סטייה]]&lt;I206,AND(טבלה13[[#This Row],[מספר סטייה]]=3,I206=1)),0,1),"")</f>
        <v>1</v>
      </c>
      <c r="K205">
        <f>IF(טבלה13[[#This Row],[מקס קבוע]]&lt;&gt;"",טבלה13[[#This Row],[מקסימום]]-טבלה13[[#This Row],[מינימום]],"")</f>
        <v>5</v>
      </c>
      <c r="L205">
        <f>IF(IFERROR(LOOKUP(טבלה13[[#This Row],[ClientID]],פיבוט!$A$4:$A$121),FALSE)=טבלה13[[#This Row],[ClientID]],1,0)</f>
        <v>1</v>
      </c>
      <c r="M205" t="str">
        <f>IF(OR(טבלה13[[#This Row],[ClientID]]=A206),"",1)</f>
        <v/>
      </c>
      <c r="N205" s="3" t="str">
        <f>IF(טבלה13[[#This Row],[טווח]]&lt;&gt;K204,טבלה13[[#This Row],[טווח]],"")</f>
        <v/>
      </c>
      <c r="O205" s="3" t="str">
        <f>IF(טבלה13[[#This Row],[מניית טווחים]]&lt;&gt;"",IF(OR(30&gt;טבלה13[[#This Row],[מקסימום]],30&lt;טבלה13[[#This Row],[מינימום]]),0,1),"")</f>
        <v/>
      </c>
    </row>
    <row r="206" spans="1:15" x14ac:dyDescent="0.25">
      <c r="A206" t="s">
        <v>24</v>
      </c>
      <c r="B206">
        <v>7</v>
      </c>
      <c r="C206">
        <v>32</v>
      </c>
      <c r="D206">
        <f>טבלה13[[#This Row],[LengthofCycle]]+1</f>
        <v>33</v>
      </c>
      <c r="E206">
        <f>IF(טבלה13[[#This Row],[CycleNumber]]&lt;3,"",IF(טבלה13[[#This Row],[CycleNumber]]=3,MIN(D204:D206),IF(I205=3,MIN(D203:D205),E205)))</f>
        <v>28</v>
      </c>
      <c r="F206">
        <f>IF(טבלה13[[#This Row],[CycleNumber]]&lt;3,"",IF(טבלה13[[#This Row],[CycleNumber]]=3,MAX(D204:D206),IF(I205=3,MAX(D203:D205),F205)))</f>
        <v>33</v>
      </c>
      <c r="G206">
        <f>IF(OR(טבלה13[[#This Row],[CycleNumber]]&gt;B207,B207=""),IF(טבלה13[[#This Row],[מספר סטייה]]=3,MIN(D204:D206),טבלה13[[#This Row],[מינ קבוע]]),טבלה13[[#This Row],[מינ קבוע]])</f>
        <v>28</v>
      </c>
      <c r="H206">
        <f>IF(OR(טבלה13[[#This Row],[CycleNumber]]&gt;B207,B207=""),IF(טבלה13[[#This Row],[מספר סטייה]]=3,MAX(D204:D206),טבלה13[[#This Row],[מקס קבוע]]),טבלה13[[#This Row],[מקס קבוע]])</f>
        <v>33</v>
      </c>
      <c r="I20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קבוע]]&lt;&gt;E205,1,I205+1),0))</f>
        <v>0</v>
      </c>
      <c r="J206">
        <f>IF(AND(טבלה13[[#This Row],[CycleNumber]]&lt;B207,טבלה13[[#This Row],[מקס קבוע]]&lt;&gt;""),IF(OR(טבלה13[[#This Row],[מספר סטייה]]&lt;I207,AND(טבלה13[[#This Row],[מספר סטייה]]=3,I207=1)),0,1),"")</f>
        <v>1</v>
      </c>
      <c r="K206">
        <f>IF(טבלה13[[#This Row],[מקס קבוע]]&lt;&gt;"",טבלה13[[#This Row],[מקסימום]]-טבלה13[[#This Row],[מינימום]],"")</f>
        <v>5</v>
      </c>
      <c r="L206">
        <f>IF(IFERROR(LOOKUP(טבלה13[[#This Row],[ClientID]],פיבוט!$A$4:$A$121),FALSE)=טבלה13[[#This Row],[ClientID]],1,0)</f>
        <v>1</v>
      </c>
      <c r="M206" t="str">
        <f>IF(OR(טבלה13[[#This Row],[ClientID]]=A207),"",1)</f>
        <v/>
      </c>
      <c r="N206" s="3" t="str">
        <f>IF(טבלה13[[#This Row],[טווח]]&lt;&gt;K205,טבלה13[[#This Row],[טווח]],"")</f>
        <v/>
      </c>
      <c r="O206" s="3" t="str">
        <f>IF(טבלה13[[#This Row],[מניית טווחים]]&lt;&gt;"",IF(OR(30&gt;טבלה13[[#This Row],[מקסימום]],30&lt;טבלה13[[#This Row],[מינימום]]),0,1),"")</f>
        <v/>
      </c>
    </row>
    <row r="207" spans="1:15" x14ac:dyDescent="0.25">
      <c r="A207" t="s">
        <v>24</v>
      </c>
      <c r="B207">
        <v>8</v>
      </c>
      <c r="C207">
        <v>29</v>
      </c>
      <c r="D207">
        <f>טבלה13[[#This Row],[LengthofCycle]]+1</f>
        <v>30</v>
      </c>
      <c r="E207">
        <f>IF(טבלה13[[#This Row],[CycleNumber]]&lt;3,"",IF(טבלה13[[#This Row],[CycleNumber]]=3,MIN(D205:D207),IF(I206=3,MIN(D204:D206),E206)))</f>
        <v>28</v>
      </c>
      <c r="F207">
        <f>IF(טבלה13[[#This Row],[CycleNumber]]&lt;3,"",IF(טבלה13[[#This Row],[CycleNumber]]=3,MAX(D205:D207),IF(I206=3,MAX(D204:D206),F206)))</f>
        <v>33</v>
      </c>
      <c r="G207">
        <f>IF(OR(טבלה13[[#This Row],[CycleNumber]]&gt;B208,B208=""),IF(טבלה13[[#This Row],[מספר סטייה]]=3,MIN(D205:D207),טבלה13[[#This Row],[מינ קבוע]]),טבלה13[[#This Row],[מינ קבוע]])</f>
        <v>28</v>
      </c>
      <c r="H207">
        <f>IF(OR(טבלה13[[#This Row],[CycleNumber]]&gt;B208,B208=""),IF(טבלה13[[#This Row],[מספר סטייה]]=3,MAX(D205:D207),טבלה13[[#This Row],[מקס קבוע]]),טבלה13[[#This Row],[מקס קבוע]])</f>
        <v>33</v>
      </c>
      <c r="I20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קבוע]]&lt;&gt;E206,1,I206+1),0))</f>
        <v>0</v>
      </c>
      <c r="J207">
        <f>IF(AND(טבלה13[[#This Row],[CycleNumber]]&lt;B208,טבלה13[[#This Row],[מקס קבוע]]&lt;&gt;""),IF(OR(טבלה13[[#This Row],[מספר סטייה]]&lt;I208,AND(טבלה13[[#This Row],[מספר סטייה]]=3,I208=1)),0,1),"")</f>
        <v>0</v>
      </c>
      <c r="K207">
        <f>IF(טבלה13[[#This Row],[מקס קבוע]]&lt;&gt;"",טבלה13[[#This Row],[מקסימום]]-טבלה13[[#This Row],[מינימום]],"")</f>
        <v>5</v>
      </c>
      <c r="L207">
        <f>IF(IFERROR(LOOKUP(טבלה13[[#This Row],[ClientID]],פיבוט!$A$4:$A$121),FALSE)=טבלה13[[#This Row],[ClientID]],1,0)</f>
        <v>1</v>
      </c>
      <c r="M207" t="str">
        <f>IF(OR(טבלה13[[#This Row],[ClientID]]=A208),"",1)</f>
        <v/>
      </c>
      <c r="N207" s="3" t="str">
        <f>IF(טבלה13[[#This Row],[טווח]]&lt;&gt;K206,טבלה13[[#This Row],[טווח]],"")</f>
        <v/>
      </c>
      <c r="O207" s="3" t="str">
        <f>IF(טבלה13[[#This Row],[מניית טווחים]]&lt;&gt;"",IF(OR(30&gt;טבלה13[[#This Row],[מקסימום]],30&lt;טבלה13[[#This Row],[מינימום]]),0,1),"")</f>
        <v/>
      </c>
    </row>
    <row r="208" spans="1:15" x14ac:dyDescent="0.25">
      <c r="A208" t="s">
        <v>24</v>
      </c>
      <c r="B208">
        <v>9</v>
      </c>
      <c r="C208">
        <v>26</v>
      </c>
      <c r="D208">
        <f>טבלה13[[#This Row],[LengthofCycle]]+1</f>
        <v>27</v>
      </c>
      <c r="E208">
        <f>IF(טבלה13[[#This Row],[CycleNumber]]&lt;3,"",IF(טבלה13[[#This Row],[CycleNumber]]=3,MIN(D206:D208),IF(I207=3,MIN(D205:D207),E207)))</f>
        <v>28</v>
      </c>
      <c r="F208">
        <f>IF(טבלה13[[#This Row],[CycleNumber]]&lt;3,"",IF(טבלה13[[#This Row],[CycleNumber]]=3,MAX(D206:D208),IF(I207=3,MAX(D205:D207),F207)))</f>
        <v>33</v>
      </c>
      <c r="G208">
        <f>IF(OR(טבלה13[[#This Row],[CycleNumber]]&gt;B209,B209=""),IF(טבלה13[[#This Row],[מספר סטייה]]=3,MIN(D206:D208),טבלה13[[#This Row],[מינ קבוע]]),טבלה13[[#This Row],[מינ קבוע]])</f>
        <v>28</v>
      </c>
      <c r="H208">
        <f>IF(OR(טבלה13[[#This Row],[CycleNumber]]&gt;B209,B209=""),IF(טבלה13[[#This Row],[מספר סטייה]]=3,MAX(D206:D208),טבלה13[[#This Row],[מקס קבוע]]),טבלה13[[#This Row],[מקס קבוע]])</f>
        <v>33</v>
      </c>
      <c r="I20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קבוע]]&lt;&gt;E207,1,I207+1),0))</f>
        <v>1</v>
      </c>
      <c r="J208">
        <f>IF(AND(טבלה13[[#This Row],[CycleNumber]]&lt;B209,טבלה13[[#This Row],[מקס קבוע]]&lt;&gt;""),IF(OR(טבלה13[[#This Row],[מספר סטייה]]&lt;I209,AND(טבלה13[[#This Row],[מספר סטייה]]=3,I209=1)),0,1),"")</f>
        <v>1</v>
      </c>
      <c r="K208">
        <f>IF(טבלה13[[#This Row],[מקס קבוע]]&lt;&gt;"",טבלה13[[#This Row],[מקסימום]]-טבלה13[[#This Row],[מינימום]],"")</f>
        <v>5</v>
      </c>
      <c r="L208">
        <f>IF(IFERROR(LOOKUP(טבלה13[[#This Row],[ClientID]],פיבוט!$A$4:$A$121),FALSE)=טבלה13[[#This Row],[ClientID]],1,0)</f>
        <v>1</v>
      </c>
      <c r="M208" t="str">
        <f>IF(OR(טבלה13[[#This Row],[ClientID]]=A209),"",1)</f>
        <v/>
      </c>
      <c r="N208" s="3" t="str">
        <f>IF(טבלה13[[#This Row],[טווח]]&lt;&gt;K207,טבלה13[[#This Row],[טווח]],"")</f>
        <v/>
      </c>
      <c r="O208" s="3" t="str">
        <f>IF(טבלה13[[#This Row],[מניית טווחים]]&lt;&gt;"",IF(OR(30&gt;טבלה13[[#This Row],[מקסימום]],30&lt;טבלה13[[#This Row],[מינימום]]),0,1),"")</f>
        <v/>
      </c>
    </row>
    <row r="209" spans="1:15" x14ac:dyDescent="0.25">
      <c r="A209" t="s">
        <v>24</v>
      </c>
      <c r="B209">
        <v>10</v>
      </c>
      <c r="C209">
        <v>31</v>
      </c>
      <c r="D209">
        <f>טבלה13[[#This Row],[LengthofCycle]]+1</f>
        <v>32</v>
      </c>
      <c r="E209">
        <f>IF(טבלה13[[#This Row],[CycleNumber]]&lt;3,"",IF(טבלה13[[#This Row],[CycleNumber]]=3,MIN(D207:D209),IF(I208=3,MIN(D206:D208),E208)))</f>
        <v>28</v>
      </c>
      <c r="F209">
        <f>IF(טבלה13[[#This Row],[CycleNumber]]&lt;3,"",IF(טבלה13[[#This Row],[CycleNumber]]=3,MAX(D207:D209),IF(I208=3,MAX(D206:D208),F208)))</f>
        <v>33</v>
      </c>
      <c r="G209">
        <f>IF(OR(טבלה13[[#This Row],[CycleNumber]]&gt;B210,B210=""),IF(טבלה13[[#This Row],[מספר סטייה]]=3,MIN(D207:D209),טבלה13[[#This Row],[מינ קבוע]]),טבלה13[[#This Row],[מינ קבוע]])</f>
        <v>28</v>
      </c>
      <c r="H209">
        <f>IF(OR(טבלה13[[#This Row],[CycleNumber]]&gt;B210,B210=""),IF(טבלה13[[#This Row],[מספר סטייה]]=3,MAX(D207:D209),טבלה13[[#This Row],[מקס קבוע]]),טבלה13[[#This Row],[מקס קבוע]])</f>
        <v>33</v>
      </c>
      <c r="I20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קבוע]]&lt;&gt;E208,1,I208+1),0))</f>
        <v>0</v>
      </c>
      <c r="J209" t="str">
        <f>IF(AND(טבלה13[[#This Row],[CycleNumber]]&lt;B210,טבלה13[[#This Row],[מקס קבוע]]&lt;&gt;""),IF(OR(טבלה13[[#This Row],[מספר סטייה]]&lt;I210,AND(טבלה13[[#This Row],[מספר סטייה]]=3,I210=1)),0,1),"")</f>
        <v/>
      </c>
      <c r="K209">
        <f>IF(טבלה13[[#This Row],[מקס קבוע]]&lt;&gt;"",טבלה13[[#This Row],[מקסימום]]-טבלה13[[#This Row],[מינימום]],"")</f>
        <v>5</v>
      </c>
      <c r="L209">
        <f>IF(IFERROR(LOOKUP(טבלה13[[#This Row],[ClientID]],פיבוט!$A$4:$A$121),FALSE)=טבלה13[[#This Row],[ClientID]],1,0)</f>
        <v>1</v>
      </c>
      <c r="M209">
        <f>IF(OR(טבלה13[[#This Row],[ClientID]]=A210),"",1)</f>
        <v>1</v>
      </c>
      <c r="N209" s="3" t="str">
        <f>IF(טבלה13[[#This Row],[טווח]]&lt;&gt;K208,טבלה13[[#This Row],[טווח]],"")</f>
        <v/>
      </c>
      <c r="O209" s="3" t="str">
        <f>IF(טבלה13[[#This Row],[מניית טווחים]]&lt;&gt;"",IF(OR(30&gt;טבלה13[[#This Row],[מקסימום]],30&lt;טבלה13[[#This Row],[מינימום]]),0,1),"")</f>
        <v/>
      </c>
    </row>
    <row r="210" spans="1:15" x14ac:dyDescent="0.25">
      <c r="A210" t="s">
        <v>25</v>
      </c>
      <c r="B210">
        <v>1</v>
      </c>
      <c r="C210">
        <v>24</v>
      </c>
      <c r="D210">
        <f>טבלה13[[#This Row],[LengthofCycle]]+1</f>
        <v>25</v>
      </c>
      <c r="E210" t="str">
        <f>IF(טבלה13[[#This Row],[CycleNumber]]&lt;3,"",IF(טבלה13[[#This Row],[CycleNumber]]=3,MIN(D208:D210),IF(I209=3,MIN(D207:D209),E209)))</f>
        <v/>
      </c>
      <c r="F210" t="str">
        <f>IF(טבלה13[[#This Row],[CycleNumber]]&lt;3,"",IF(טבלה13[[#This Row],[CycleNumber]]=3,MAX(D208:D210),IF(I209=3,MAX(D207:D209),F209)))</f>
        <v/>
      </c>
      <c r="G210" t="str">
        <f>IF(OR(טבלה13[[#This Row],[CycleNumber]]&gt;B211,B211=""),IF(טבלה13[[#This Row],[מספר סטייה]]=3,MIN(D208:D210),טבלה13[[#This Row],[מינ קבוע]]),טבלה13[[#This Row],[מינ קבוע]])</f>
        <v/>
      </c>
      <c r="H210" t="str">
        <f>IF(OR(טבלה13[[#This Row],[CycleNumber]]&gt;B211,B211=""),IF(טבלה13[[#This Row],[מספר סטייה]]=3,MAX(D208:D210),טבלה13[[#This Row],[מקס קבוע]]),טבלה13[[#This Row],[מקס קבוע]])</f>
        <v/>
      </c>
      <c r="I21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קבוע]]&lt;&gt;E209,1,I209+1),0))</f>
        <v/>
      </c>
      <c r="J210" t="str">
        <f>IF(AND(טבלה13[[#This Row],[CycleNumber]]&lt;B211,טבלה13[[#This Row],[מקס קבוע]]&lt;&gt;""),IF(OR(טבלה13[[#This Row],[מספר סטייה]]&lt;I211,AND(טבלה13[[#This Row],[מספר סטייה]]=3,I211=1)),0,1),"")</f>
        <v/>
      </c>
      <c r="K210" t="str">
        <f>IF(טבלה13[[#This Row],[מקס קבוע]]&lt;&gt;"",טבלה13[[#This Row],[מקסימום]]-טבלה13[[#This Row],[מינימום]],"")</f>
        <v/>
      </c>
      <c r="L210">
        <f>IF(IFERROR(LOOKUP(טבלה13[[#This Row],[ClientID]],פיבוט!$A$4:$A$121),FALSE)=טבלה13[[#This Row],[ClientID]],1,0)</f>
        <v>1</v>
      </c>
      <c r="M210" t="str">
        <f>IF(OR(טבלה13[[#This Row],[ClientID]]=A211),"",1)</f>
        <v/>
      </c>
      <c r="N210" s="3" t="str">
        <f>IF(טבלה13[[#This Row],[טווח]]&lt;&gt;K209,טבלה13[[#This Row],[טווח]],"")</f>
        <v/>
      </c>
      <c r="O210" s="3" t="str">
        <f>IF(טבלה13[[#This Row],[מניית טווחים]]&lt;&gt;"",IF(OR(30&gt;טבלה13[[#This Row],[מקסימום]],30&lt;טבלה13[[#This Row],[מינימום]]),0,1),"")</f>
        <v/>
      </c>
    </row>
    <row r="211" spans="1:15" x14ac:dyDescent="0.25">
      <c r="A211" t="s">
        <v>25</v>
      </c>
      <c r="B211">
        <v>2</v>
      </c>
      <c r="C211">
        <v>26</v>
      </c>
      <c r="D211">
        <f>טבלה13[[#This Row],[LengthofCycle]]+1</f>
        <v>27</v>
      </c>
      <c r="E211" t="str">
        <f>IF(טבלה13[[#This Row],[CycleNumber]]&lt;3,"",IF(טבלה13[[#This Row],[CycleNumber]]=3,MIN(D209:D211),IF(I210=3,MIN(D208:D210),E210)))</f>
        <v/>
      </c>
      <c r="F211" t="str">
        <f>IF(טבלה13[[#This Row],[CycleNumber]]&lt;3,"",IF(טבלה13[[#This Row],[CycleNumber]]=3,MAX(D209:D211),IF(I210=3,MAX(D208:D210),F210)))</f>
        <v/>
      </c>
      <c r="G211" t="str">
        <f>IF(OR(טבלה13[[#This Row],[CycleNumber]]&gt;B212,B212=""),IF(טבלה13[[#This Row],[מספר סטייה]]=3,MIN(D209:D211),טבלה13[[#This Row],[מינ קבוע]]),טבלה13[[#This Row],[מינ קבוע]])</f>
        <v/>
      </c>
      <c r="H211" t="str">
        <f>IF(OR(טבלה13[[#This Row],[CycleNumber]]&gt;B212,B212=""),IF(טבלה13[[#This Row],[מספר סטייה]]=3,MAX(D209:D211),טבלה13[[#This Row],[מקס קבוע]]),טבלה13[[#This Row],[מקס קבוע]])</f>
        <v/>
      </c>
      <c r="I21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קבוע]]&lt;&gt;E210,1,I210+1),0))</f>
        <v/>
      </c>
      <c r="J211" t="str">
        <f>IF(AND(טבלה13[[#This Row],[CycleNumber]]&lt;B212,טבלה13[[#This Row],[מקס קבוע]]&lt;&gt;""),IF(OR(טבלה13[[#This Row],[מספר סטייה]]&lt;I212,AND(טבלה13[[#This Row],[מספר סטייה]]=3,I212=1)),0,1),"")</f>
        <v/>
      </c>
      <c r="K211" t="str">
        <f>IF(טבלה13[[#This Row],[מקס קבוע]]&lt;&gt;"",טבלה13[[#This Row],[מקסימום]]-טבלה13[[#This Row],[מינימום]],"")</f>
        <v/>
      </c>
      <c r="L211">
        <f>IF(IFERROR(LOOKUP(טבלה13[[#This Row],[ClientID]],פיבוט!$A$4:$A$121),FALSE)=טבלה13[[#This Row],[ClientID]],1,0)</f>
        <v>1</v>
      </c>
      <c r="M211" t="str">
        <f>IF(OR(טבלה13[[#This Row],[ClientID]]=A212),"",1)</f>
        <v/>
      </c>
      <c r="N211" s="3" t="str">
        <f>IF(טבלה13[[#This Row],[טווח]]&lt;&gt;K210,טבלה13[[#This Row],[טווח]],"")</f>
        <v/>
      </c>
      <c r="O211" s="3" t="str">
        <f>IF(טבלה13[[#This Row],[מניית טווחים]]&lt;&gt;"",IF(OR(30&gt;טבלה13[[#This Row],[מקסימום]],30&lt;טבלה13[[#This Row],[מינימום]]),0,1),"")</f>
        <v/>
      </c>
    </row>
    <row r="212" spans="1:15" x14ac:dyDescent="0.25">
      <c r="A212" t="s">
        <v>25</v>
      </c>
      <c r="B212">
        <v>3</v>
      </c>
      <c r="C212">
        <v>30</v>
      </c>
      <c r="D212">
        <f>טבלה13[[#This Row],[LengthofCycle]]+1</f>
        <v>31</v>
      </c>
      <c r="E212">
        <f>IF(טבלה13[[#This Row],[CycleNumber]]&lt;3,"",IF(טבלה13[[#This Row],[CycleNumber]]=3,MIN(D210:D212),IF(I211=3,MIN(D209:D211),E211)))</f>
        <v>25</v>
      </c>
      <c r="F212">
        <f>IF(טבלה13[[#This Row],[CycleNumber]]&lt;3,"",IF(טבלה13[[#This Row],[CycleNumber]]=3,MAX(D210:D212),IF(I211=3,MAX(D209:D211),F211)))</f>
        <v>31</v>
      </c>
      <c r="G212">
        <f>IF(OR(טבלה13[[#This Row],[CycleNumber]]&gt;B213,B213=""),IF(טבלה13[[#This Row],[מספר סטייה]]=3,MIN(D210:D212),טבלה13[[#This Row],[מינ קבוע]]),טבלה13[[#This Row],[מינ קבוע]])</f>
        <v>25</v>
      </c>
      <c r="H212">
        <f>IF(OR(טבלה13[[#This Row],[CycleNumber]]&gt;B213,B213=""),IF(טבלה13[[#This Row],[מספר סטייה]]=3,MAX(D210:D212),טבלה13[[#This Row],[מקס קבוע]]),טבלה13[[#This Row],[מקס קבוע]])</f>
        <v>31</v>
      </c>
      <c r="I21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קבוע]]&lt;&gt;E211,1,I211+1),0))</f>
        <v>0</v>
      </c>
      <c r="J212">
        <f>IF(AND(טבלה13[[#This Row],[CycleNumber]]&lt;B213,טבלה13[[#This Row],[מקס קבוע]]&lt;&gt;""),IF(OR(טבלה13[[#This Row],[מספר סטייה]]&lt;I213,AND(טבלה13[[#This Row],[מספר סטייה]]=3,I213=1)),0,1),"")</f>
        <v>1</v>
      </c>
      <c r="K212">
        <f>IF(טבלה13[[#This Row],[מקס קבוע]]&lt;&gt;"",טבלה13[[#This Row],[מקסימום]]-טבלה13[[#This Row],[מינימום]],"")</f>
        <v>6</v>
      </c>
      <c r="L212">
        <f>IF(IFERROR(LOOKUP(טבלה13[[#This Row],[ClientID]],פיבוט!$A$4:$A$121),FALSE)=טבלה13[[#This Row],[ClientID]],1,0)</f>
        <v>1</v>
      </c>
      <c r="M212" t="str">
        <f>IF(OR(טבלה13[[#This Row],[ClientID]]=A213),"",1)</f>
        <v/>
      </c>
      <c r="N212" s="3">
        <f>IF(טבלה13[[#This Row],[טווח]]&lt;&gt;K211,טבלה13[[#This Row],[טווח]],"")</f>
        <v>6</v>
      </c>
      <c r="O212" s="3">
        <f>IF(טבלה13[[#This Row],[מניית טווחים]]&lt;&gt;"",IF(OR(30&gt;טבלה13[[#This Row],[מקסימום]],30&lt;טבלה13[[#This Row],[מינימום]]),0,1),"")</f>
        <v>1</v>
      </c>
    </row>
    <row r="213" spans="1:15" x14ac:dyDescent="0.25">
      <c r="A213" t="s">
        <v>25</v>
      </c>
      <c r="B213">
        <v>4</v>
      </c>
      <c r="C213">
        <v>25</v>
      </c>
      <c r="D213">
        <f>טבלה13[[#This Row],[LengthofCycle]]+1</f>
        <v>26</v>
      </c>
      <c r="E213">
        <f>IF(טבלה13[[#This Row],[CycleNumber]]&lt;3,"",IF(טבלה13[[#This Row],[CycleNumber]]=3,MIN(D211:D213),IF(I212=3,MIN(D210:D212),E212)))</f>
        <v>25</v>
      </c>
      <c r="F213">
        <f>IF(טבלה13[[#This Row],[CycleNumber]]&lt;3,"",IF(טבלה13[[#This Row],[CycleNumber]]=3,MAX(D211:D213),IF(I212=3,MAX(D210:D212),F212)))</f>
        <v>31</v>
      </c>
      <c r="G213">
        <f>IF(OR(טבלה13[[#This Row],[CycleNumber]]&gt;B214,B214=""),IF(טבלה13[[#This Row],[מספר סטייה]]=3,MIN(D211:D213),טבלה13[[#This Row],[מינ קבוע]]),טבלה13[[#This Row],[מינ קבוע]])</f>
        <v>25</v>
      </c>
      <c r="H213">
        <f>IF(OR(טבלה13[[#This Row],[CycleNumber]]&gt;B214,B214=""),IF(טבלה13[[#This Row],[מספר סטייה]]=3,MAX(D211:D213),טבלה13[[#This Row],[מקס קבוע]]),טבלה13[[#This Row],[מקס קבוע]])</f>
        <v>31</v>
      </c>
      <c r="I21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קבוע]]&lt;&gt;E212,1,I212+1),0))</f>
        <v>0</v>
      </c>
      <c r="J213">
        <f>IF(AND(טבלה13[[#This Row],[CycleNumber]]&lt;B214,טבלה13[[#This Row],[מקס קבוע]]&lt;&gt;""),IF(OR(טבלה13[[#This Row],[מספר סטייה]]&lt;I214,AND(טבלה13[[#This Row],[מספר סטייה]]=3,I214=1)),0,1),"")</f>
        <v>1</v>
      </c>
      <c r="K213">
        <f>IF(טבלה13[[#This Row],[מקס קבוע]]&lt;&gt;"",טבלה13[[#This Row],[מקסימום]]-טבלה13[[#This Row],[מינימום]],"")</f>
        <v>6</v>
      </c>
      <c r="L213">
        <f>IF(IFERROR(LOOKUP(טבלה13[[#This Row],[ClientID]],פיבוט!$A$4:$A$121),FALSE)=טבלה13[[#This Row],[ClientID]],1,0)</f>
        <v>1</v>
      </c>
      <c r="M213" t="str">
        <f>IF(OR(טבלה13[[#This Row],[ClientID]]=A214),"",1)</f>
        <v/>
      </c>
      <c r="N213" s="3" t="str">
        <f>IF(טבלה13[[#This Row],[טווח]]&lt;&gt;K212,טבלה13[[#This Row],[טווח]],"")</f>
        <v/>
      </c>
      <c r="O213" s="3" t="str">
        <f>IF(טבלה13[[#This Row],[מניית טווחים]]&lt;&gt;"",IF(OR(30&gt;טבלה13[[#This Row],[מקסימום]],30&lt;טבלה13[[#This Row],[מינימום]]),0,1),"")</f>
        <v/>
      </c>
    </row>
    <row r="214" spans="1:15" x14ac:dyDescent="0.25">
      <c r="A214" t="s">
        <v>25</v>
      </c>
      <c r="B214">
        <v>5</v>
      </c>
      <c r="C214">
        <v>26</v>
      </c>
      <c r="D214">
        <f>טבלה13[[#This Row],[LengthofCycle]]+1</f>
        <v>27</v>
      </c>
      <c r="E214">
        <f>IF(טבלה13[[#This Row],[CycleNumber]]&lt;3,"",IF(טבלה13[[#This Row],[CycleNumber]]=3,MIN(D212:D214),IF(I213=3,MIN(D211:D213),E213)))</f>
        <v>25</v>
      </c>
      <c r="F214">
        <f>IF(טבלה13[[#This Row],[CycleNumber]]&lt;3,"",IF(טבלה13[[#This Row],[CycleNumber]]=3,MAX(D212:D214),IF(I213=3,MAX(D211:D213),F213)))</f>
        <v>31</v>
      </c>
      <c r="G214">
        <f>IF(OR(טבלה13[[#This Row],[CycleNumber]]&gt;B215,B215=""),IF(טבלה13[[#This Row],[מספר סטייה]]=3,MIN(D212:D214),טבלה13[[#This Row],[מינ קבוע]]),טבלה13[[#This Row],[מינ קבוע]])</f>
        <v>25</v>
      </c>
      <c r="H214">
        <f>IF(OR(טבלה13[[#This Row],[CycleNumber]]&gt;B215,B215=""),IF(טבלה13[[#This Row],[מספר סטייה]]=3,MAX(D212:D214),טבלה13[[#This Row],[מקס קבוע]]),טבלה13[[#This Row],[מקס קבוע]])</f>
        <v>31</v>
      </c>
      <c r="I21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קבוע]]&lt;&gt;E213,1,I213+1),0))</f>
        <v>0</v>
      </c>
      <c r="J214">
        <f>IF(AND(טבלה13[[#This Row],[CycleNumber]]&lt;B215,טבלה13[[#This Row],[מקס קבוע]]&lt;&gt;""),IF(OR(טבלה13[[#This Row],[מספר סטייה]]&lt;I215,AND(טבלה13[[#This Row],[מספר סטייה]]=3,I215=1)),0,1),"")</f>
        <v>1</v>
      </c>
      <c r="K214">
        <f>IF(טבלה13[[#This Row],[מקס קבוע]]&lt;&gt;"",טבלה13[[#This Row],[מקסימום]]-טבלה13[[#This Row],[מינימום]],"")</f>
        <v>6</v>
      </c>
      <c r="L214">
        <f>IF(IFERROR(LOOKUP(טבלה13[[#This Row],[ClientID]],פיבוט!$A$4:$A$121),FALSE)=טבלה13[[#This Row],[ClientID]],1,0)</f>
        <v>1</v>
      </c>
      <c r="M214" t="str">
        <f>IF(OR(טבלה13[[#This Row],[ClientID]]=A215),"",1)</f>
        <v/>
      </c>
      <c r="N214" s="3" t="str">
        <f>IF(טבלה13[[#This Row],[טווח]]&lt;&gt;K213,טבלה13[[#This Row],[טווח]],"")</f>
        <v/>
      </c>
      <c r="O214" s="3" t="str">
        <f>IF(טבלה13[[#This Row],[מניית טווחים]]&lt;&gt;"",IF(OR(30&gt;טבלה13[[#This Row],[מקסימום]],30&lt;טבלה13[[#This Row],[מינימום]]),0,1),"")</f>
        <v/>
      </c>
    </row>
    <row r="215" spans="1:15" x14ac:dyDescent="0.25">
      <c r="A215" t="s">
        <v>25</v>
      </c>
      <c r="B215">
        <v>6</v>
      </c>
      <c r="C215">
        <v>28</v>
      </c>
      <c r="D215">
        <f>טבלה13[[#This Row],[LengthofCycle]]+1</f>
        <v>29</v>
      </c>
      <c r="E215">
        <f>IF(טבלה13[[#This Row],[CycleNumber]]&lt;3,"",IF(טבלה13[[#This Row],[CycleNumber]]=3,MIN(D213:D215),IF(I214=3,MIN(D212:D214),E214)))</f>
        <v>25</v>
      </c>
      <c r="F215">
        <f>IF(טבלה13[[#This Row],[CycleNumber]]&lt;3,"",IF(טבלה13[[#This Row],[CycleNumber]]=3,MAX(D213:D215),IF(I214=3,MAX(D212:D214),F214)))</f>
        <v>31</v>
      </c>
      <c r="G215">
        <f>IF(OR(טבלה13[[#This Row],[CycleNumber]]&gt;B216,B216=""),IF(טבלה13[[#This Row],[מספר סטייה]]=3,MIN(D213:D215),טבלה13[[#This Row],[מינ קבוע]]),טבלה13[[#This Row],[מינ קבוע]])</f>
        <v>25</v>
      </c>
      <c r="H215">
        <f>IF(OR(טבלה13[[#This Row],[CycleNumber]]&gt;B216,B216=""),IF(טבלה13[[#This Row],[מספר סטייה]]=3,MAX(D213:D215),טבלה13[[#This Row],[מקס קבוע]]),טבלה13[[#This Row],[מקס קבוע]])</f>
        <v>31</v>
      </c>
      <c r="I21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קבוע]]&lt;&gt;E214,1,I214+1),0))</f>
        <v>0</v>
      </c>
      <c r="J215">
        <f>IF(AND(טבלה13[[#This Row],[CycleNumber]]&lt;B216,טבלה13[[#This Row],[מקס קבוע]]&lt;&gt;""),IF(OR(טבלה13[[#This Row],[מספר סטייה]]&lt;I216,AND(טבלה13[[#This Row],[מספר סטייה]]=3,I216=1)),0,1),"")</f>
        <v>0</v>
      </c>
      <c r="K215">
        <f>IF(טבלה13[[#This Row],[מקס קבוע]]&lt;&gt;"",טבלה13[[#This Row],[מקסימום]]-טבלה13[[#This Row],[מינימום]],"")</f>
        <v>6</v>
      </c>
      <c r="L215">
        <f>IF(IFERROR(LOOKUP(טבלה13[[#This Row],[ClientID]],פיבוט!$A$4:$A$121),FALSE)=טבלה13[[#This Row],[ClientID]],1,0)</f>
        <v>1</v>
      </c>
      <c r="M215" t="str">
        <f>IF(OR(טבלה13[[#This Row],[ClientID]]=A216),"",1)</f>
        <v/>
      </c>
      <c r="N215" s="3" t="str">
        <f>IF(טבלה13[[#This Row],[טווח]]&lt;&gt;K214,טבלה13[[#This Row],[טווח]],"")</f>
        <v/>
      </c>
      <c r="O215" s="3" t="str">
        <f>IF(טבלה13[[#This Row],[מניית טווחים]]&lt;&gt;"",IF(OR(30&gt;טבלה13[[#This Row],[מקסימום]],30&lt;טבלה13[[#This Row],[מינימום]]),0,1),"")</f>
        <v/>
      </c>
    </row>
    <row r="216" spans="1:15" x14ac:dyDescent="0.25">
      <c r="A216" t="s">
        <v>25</v>
      </c>
      <c r="B216">
        <v>7</v>
      </c>
      <c r="C216">
        <v>33</v>
      </c>
      <c r="D216">
        <f>טבלה13[[#This Row],[LengthofCycle]]+1</f>
        <v>34</v>
      </c>
      <c r="E216">
        <f>IF(טבלה13[[#This Row],[CycleNumber]]&lt;3,"",IF(טבלה13[[#This Row],[CycleNumber]]=3,MIN(D214:D216),IF(I215=3,MIN(D213:D215),E215)))</f>
        <v>25</v>
      </c>
      <c r="F216">
        <f>IF(טבלה13[[#This Row],[CycleNumber]]&lt;3,"",IF(טבלה13[[#This Row],[CycleNumber]]=3,MAX(D214:D216),IF(I215=3,MAX(D213:D215),F215)))</f>
        <v>31</v>
      </c>
      <c r="G216">
        <f>IF(OR(טבלה13[[#This Row],[CycleNumber]]&gt;B217,B217=""),IF(טבלה13[[#This Row],[מספר סטייה]]=3,MIN(D214:D216),טבלה13[[#This Row],[מינ קבוע]]),טבלה13[[#This Row],[מינ קבוע]])</f>
        <v>25</v>
      </c>
      <c r="H216">
        <f>IF(OR(טבלה13[[#This Row],[CycleNumber]]&gt;B217,B217=""),IF(טבלה13[[#This Row],[מספר סטייה]]=3,MAX(D214:D216),טבלה13[[#This Row],[מקס קבוע]]),טבלה13[[#This Row],[מקס קבוע]])</f>
        <v>31</v>
      </c>
      <c r="I21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קבוע]]&lt;&gt;E215,1,I215+1),0))</f>
        <v>1</v>
      </c>
      <c r="J216" t="str">
        <f>IF(AND(טבלה13[[#This Row],[CycleNumber]]&lt;B217,טבלה13[[#This Row],[מקס קבוע]]&lt;&gt;""),IF(OR(טבלה13[[#This Row],[מספר סטייה]]&lt;I217,AND(טבלה13[[#This Row],[מספר סטייה]]=3,I217=1)),0,1),"")</f>
        <v/>
      </c>
      <c r="K216">
        <f>IF(טבלה13[[#This Row],[מקס קבוע]]&lt;&gt;"",טבלה13[[#This Row],[מקסימום]]-טבלה13[[#This Row],[מינימום]],"")</f>
        <v>6</v>
      </c>
      <c r="L216">
        <f>IF(IFERROR(LOOKUP(טבלה13[[#This Row],[ClientID]],פיבוט!$A$4:$A$121),FALSE)=טבלה13[[#This Row],[ClientID]],1,0)</f>
        <v>1</v>
      </c>
      <c r="M216">
        <f>IF(OR(טבלה13[[#This Row],[ClientID]]=A217),"",1)</f>
        <v>1</v>
      </c>
      <c r="N216" s="3" t="str">
        <f>IF(טבלה13[[#This Row],[טווח]]&lt;&gt;K215,טבלה13[[#This Row],[טווח]],"")</f>
        <v/>
      </c>
      <c r="O216" s="3" t="str">
        <f>IF(טבלה13[[#This Row],[מניית טווחים]]&lt;&gt;"",IF(OR(30&gt;טבלה13[[#This Row],[מקסימום]],30&lt;טבלה13[[#This Row],[מינימום]]),0,1),"")</f>
        <v/>
      </c>
    </row>
    <row r="217" spans="1:15" x14ac:dyDescent="0.25">
      <c r="A217" t="s">
        <v>26</v>
      </c>
      <c r="B217">
        <v>1</v>
      </c>
      <c r="C217">
        <v>29</v>
      </c>
      <c r="D217">
        <f>טבלה13[[#This Row],[LengthofCycle]]+1</f>
        <v>30</v>
      </c>
      <c r="E217" t="str">
        <f>IF(טבלה13[[#This Row],[CycleNumber]]&lt;3,"",IF(טבלה13[[#This Row],[CycleNumber]]=3,MIN(D215:D217),IF(I216=3,MIN(D214:D216),E216)))</f>
        <v/>
      </c>
      <c r="F217" t="str">
        <f>IF(טבלה13[[#This Row],[CycleNumber]]&lt;3,"",IF(טבלה13[[#This Row],[CycleNumber]]=3,MAX(D215:D217),IF(I216=3,MAX(D214:D216),F216)))</f>
        <v/>
      </c>
      <c r="G217" t="str">
        <f>IF(OR(טבלה13[[#This Row],[CycleNumber]]&gt;B218,B218=""),IF(טבלה13[[#This Row],[מספר סטייה]]=3,MIN(D215:D217),טבלה13[[#This Row],[מינ קבוע]]),טבלה13[[#This Row],[מינ קבוע]])</f>
        <v/>
      </c>
      <c r="H217" t="str">
        <f>IF(OR(טבלה13[[#This Row],[CycleNumber]]&gt;B218,B218=""),IF(טבלה13[[#This Row],[מספר סטייה]]=3,MAX(D215:D217),טבלה13[[#This Row],[מקס קבוע]]),טבלה13[[#This Row],[מקס קבוע]])</f>
        <v/>
      </c>
      <c r="I21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קבוע]]&lt;&gt;E216,1,I216+1),0))</f>
        <v/>
      </c>
      <c r="J217" t="str">
        <f>IF(AND(טבלה13[[#This Row],[CycleNumber]]&lt;B218,טבלה13[[#This Row],[מקס קבוע]]&lt;&gt;""),IF(OR(טבלה13[[#This Row],[מספר סטייה]]&lt;I218,AND(טבלה13[[#This Row],[מספר סטייה]]=3,I218=1)),0,1),"")</f>
        <v/>
      </c>
      <c r="K217" t="str">
        <f>IF(טבלה13[[#This Row],[מקס קבוע]]&lt;&gt;"",טבלה13[[#This Row],[מקסימום]]-טבלה13[[#This Row],[מינימום]],"")</f>
        <v/>
      </c>
      <c r="L217">
        <f>IF(IFERROR(LOOKUP(טבלה13[[#This Row],[ClientID]],פיבוט!$A$4:$A$121),FALSE)=טבלה13[[#This Row],[ClientID]],1,0)</f>
        <v>1</v>
      </c>
      <c r="M217" t="str">
        <f>IF(OR(טבלה13[[#This Row],[ClientID]]=A218),"",1)</f>
        <v/>
      </c>
      <c r="N217" s="3" t="str">
        <f>IF(טבלה13[[#This Row],[טווח]]&lt;&gt;K216,טבלה13[[#This Row],[טווח]],"")</f>
        <v/>
      </c>
      <c r="O217" s="3" t="str">
        <f>IF(טבלה13[[#This Row],[מניית טווחים]]&lt;&gt;"",IF(OR(30&gt;טבלה13[[#This Row],[מקסימום]],30&lt;טבלה13[[#This Row],[מינימום]]),0,1),"")</f>
        <v/>
      </c>
    </row>
    <row r="218" spans="1:15" x14ac:dyDescent="0.25">
      <c r="A218" t="s">
        <v>26</v>
      </c>
      <c r="B218">
        <v>2</v>
      </c>
      <c r="C218">
        <v>30</v>
      </c>
      <c r="D218">
        <f>טבלה13[[#This Row],[LengthofCycle]]+1</f>
        <v>31</v>
      </c>
      <c r="E218" t="str">
        <f>IF(טבלה13[[#This Row],[CycleNumber]]&lt;3,"",IF(טבלה13[[#This Row],[CycleNumber]]=3,MIN(D216:D218),IF(I217=3,MIN(D215:D217),E217)))</f>
        <v/>
      </c>
      <c r="F218" t="str">
        <f>IF(טבלה13[[#This Row],[CycleNumber]]&lt;3,"",IF(טבלה13[[#This Row],[CycleNumber]]=3,MAX(D216:D218),IF(I217=3,MAX(D215:D217),F217)))</f>
        <v/>
      </c>
      <c r="G218" t="str">
        <f>IF(OR(טבלה13[[#This Row],[CycleNumber]]&gt;B219,B219=""),IF(טבלה13[[#This Row],[מספר סטייה]]=3,MIN(D216:D218),טבלה13[[#This Row],[מינ קבוע]]),טבלה13[[#This Row],[מינ קבוע]])</f>
        <v/>
      </c>
      <c r="H218" t="str">
        <f>IF(OR(טבלה13[[#This Row],[CycleNumber]]&gt;B219,B219=""),IF(טבלה13[[#This Row],[מספר סטייה]]=3,MAX(D216:D218),טבלה13[[#This Row],[מקס קבוע]]),טבלה13[[#This Row],[מקס קבוע]])</f>
        <v/>
      </c>
      <c r="I21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קבוע]]&lt;&gt;E217,1,I217+1),0))</f>
        <v/>
      </c>
      <c r="J218" t="str">
        <f>IF(AND(טבלה13[[#This Row],[CycleNumber]]&lt;B219,טבלה13[[#This Row],[מקס קבוע]]&lt;&gt;""),IF(OR(טבלה13[[#This Row],[מספר סטייה]]&lt;I219,AND(טבלה13[[#This Row],[מספר סטייה]]=3,I219=1)),0,1),"")</f>
        <v/>
      </c>
      <c r="K218" t="str">
        <f>IF(טבלה13[[#This Row],[מקס קבוע]]&lt;&gt;"",טבלה13[[#This Row],[מקסימום]]-טבלה13[[#This Row],[מינימום]],"")</f>
        <v/>
      </c>
      <c r="L218">
        <f>IF(IFERROR(LOOKUP(טבלה13[[#This Row],[ClientID]],פיבוט!$A$4:$A$121),FALSE)=טבלה13[[#This Row],[ClientID]],1,0)</f>
        <v>1</v>
      </c>
      <c r="M218" t="str">
        <f>IF(OR(טבלה13[[#This Row],[ClientID]]=A219),"",1)</f>
        <v/>
      </c>
      <c r="N218" s="3" t="str">
        <f>IF(טבלה13[[#This Row],[טווח]]&lt;&gt;K217,טבלה13[[#This Row],[טווח]],"")</f>
        <v/>
      </c>
      <c r="O218" s="3" t="str">
        <f>IF(טבלה13[[#This Row],[מניית טווחים]]&lt;&gt;"",IF(OR(30&gt;טבלה13[[#This Row],[מקסימום]],30&lt;טבלה13[[#This Row],[מינימום]]),0,1),"")</f>
        <v/>
      </c>
    </row>
    <row r="219" spans="1:15" x14ac:dyDescent="0.25">
      <c r="A219" t="s">
        <v>26</v>
      </c>
      <c r="B219">
        <v>3</v>
      </c>
      <c r="C219">
        <v>29</v>
      </c>
      <c r="D219">
        <f>טבלה13[[#This Row],[LengthofCycle]]+1</f>
        <v>30</v>
      </c>
      <c r="E219">
        <f>IF(טבלה13[[#This Row],[CycleNumber]]&lt;3,"",IF(טבלה13[[#This Row],[CycleNumber]]=3,MIN(D217:D219),IF(I218=3,MIN(D216:D218),E218)))</f>
        <v>30</v>
      </c>
      <c r="F219">
        <f>IF(טבלה13[[#This Row],[CycleNumber]]&lt;3,"",IF(טבלה13[[#This Row],[CycleNumber]]=3,MAX(D217:D219),IF(I218=3,MAX(D216:D218),F218)))</f>
        <v>31</v>
      </c>
      <c r="G219">
        <f>IF(OR(טבלה13[[#This Row],[CycleNumber]]&gt;B220,B220=""),IF(טבלה13[[#This Row],[מספר סטייה]]=3,MIN(D217:D219),טבלה13[[#This Row],[מינ קבוע]]),טבלה13[[#This Row],[מינ קבוע]])</f>
        <v>30</v>
      </c>
      <c r="H219">
        <f>IF(OR(טבלה13[[#This Row],[CycleNumber]]&gt;B220,B220=""),IF(טבלה13[[#This Row],[מספר סטייה]]=3,MAX(D217:D219),טבלה13[[#This Row],[מקס קבוע]]),טבלה13[[#This Row],[מקס קבוע]])</f>
        <v>31</v>
      </c>
      <c r="I21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קבוע]]&lt;&gt;E218,1,I218+1),0))</f>
        <v>0</v>
      </c>
      <c r="J219">
        <f>IF(AND(טבלה13[[#This Row],[CycleNumber]]&lt;B220,טבלה13[[#This Row],[מקס קבוע]]&lt;&gt;""),IF(OR(טבלה13[[#This Row],[מספר סטייה]]&lt;I220,AND(טבלה13[[#This Row],[מספר סטייה]]=3,I220=1)),0,1),"")</f>
        <v>1</v>
      </c>
      <c r="K219">
        <f>IF(טבלה13[[#This Row],[מקס קבוע]]&lt;&gt;"",טבלה13[[#This Row],[מקסימום]]-טבלה13[[#This Row],[מינימום]],"")</f>
        <v>1</v>
      </c>
      <c r="L219">
        <f>IF(IFERROR(LOOKUP(טבלה13[[#This Row],[ClientID]],פיבוט!$A$4:$A$121),FALSE)=טבלה13[[#This Row],[ClientID]],1,0)</f>
        <v>1</v>
      </c>
      <c r="M219" t="str">
        <f>IF(OR(טבלה13[[#This Row],[ClientID]]=A220),"",1)</f>
        <v/>
      </c>
      <c r="N219" s="3">
        <f>IF(טבלה13[[#This Row],[טווח]]&lt;&gt;K218,טבלה13[[#This Row],[טווח]],"")</f>
        <v>1</v>
      </c>
      <c r="O219" s="3">
        <f>IF(טבלה13[[#This Row],[מניית טווחים]]&lt;&gt;"",IF(OR(30&gt;טבלה13[[#This Row],[מקסימום]],30&lt;טבלה13[[#This Row],[מינימום]]),0,1),"")</f>
        <v>1</v>
      </c>
    </row>
    <row r="220" spans="1:15" x14ac:dyDescent="0.25">
      <c r="A220" t="s">
        <v>26</v>
      </c>
      <c r="B220">
        <v>4</v>
      </c>
      <c r="C220">
        <v>29</v>
      </c>
      <c r="D220">
        <f>טבלה13[[#This Row],[LengthofCycle]]+1</f>
        <v>30</v>
      </c>
      <c r="E220">
        <f>IF(טבלה13[[#This Row],[CycleNumber]]&lt;3,"",IF(טבלה13[[#This Row],[CycleNumber]]=3,MIN(D218:D220),IF(I219=3,MIN(D217:D219),E219)))</f>
        <v>30</v>
      </c>
      <c r="F220">
        <f>IF(טבלה13[[#This Row],[CycleNumber]]&lt;3,"",IF(טבלה13[[#This Row],[CycleNumber]]=3,MAX(D218:D220),IF(I219=3,MAX(D217:D219),F219)))</f>
        <v>31</v>
      </c>
      <c r="G220">
        <f>IF(OR(טבלה13[[#This Row],[CycleNumber]]&gt;B221,B221=""),IF(טבלה13[[#This Row],[מספר סטייה]]=3,MIN(D218:D220),טבלה13[[#This Row],[מינ קבוע]]),טבלה13[[#This Row],[מינ קבוע]])</f>
        <v>30</v>
      </c>
      <c r="H220">
        <f>IF(OR(טבלה13[[#This Row],[CycleNumber]]&gt;B221,B221=""),IF(טבלה13[[#This Row],[מספר סטייה]]=3,MAX(D218:D220),טבלה13[[#This Row],[מקס קבוע]]),טבלה13[[#This Row],[מקס קבוע]])</f>
        <v>31</v>
      </c>
      <c r="I22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קבוע]]&lt;&gt;E219,1,I219+1),0))</f>
        <v>0</v>
      </c>
      <c r="J220">
        <f>IF(AND(טבלה13[[#This Row],[CycleNumber]]&lt;B221,טבלה13[[#This Row],[מקס קבוע]]&lt;&gt;""),IF(OR(טבלה13[[#This Row],[מספר סטייה]]&lt;I221,AND(טבלה13[[#This Row],[מספר סטייה]]=3,I221=1)),0,1),"")</f>
        <v>0</v>
      </c>
      <c r="K220">
        <f>IF(טבלה13[[#This Row],[מקס קבוע]]&lt;&gt;"",טבלה13[[#This Row],[מקסימום]]-טבלה13[[#This Row],[מינימום]],"")</f>
        <v>1</v>
      </c>
      <c r="L220">
        <f>IF(IFERROR(LOOKUP(טבלה13[[#This Row],[ClientID]],פיבוט!$A$4:$A$121),FALSE)=טבלה13[[#This Row],[ClientID]],1,0)</f>
        <v>1</v>
      </c>
      <c r="M220" t="str">
        <f>IF(OR(טבלה13[[#This Row],[ClientID]]=A221),"",1)</f>
        <v/>
      </c>
      <c r="N220" s="3" t="str">
        <f>IF(טבלה13[[#This Row],[טווח]]&lt;&gt;K219,טבלה13[[#This Row],[טווח]],"")</f>
        <v/>
      </c>
      <c r="O220" s="3" t="str">
        <f>IF(טבלה13[[#This Row],[מניית טווחים]]&lt;&gt;"",IF(OR(30&gt;טבלה13[[#This Row],[מקסימום]],30&lt;טבלה13[[#This Row],[מינימום]]),0,1),"")</f>
        <v/>
      </c>
    </row>
    <row r="221" spans="1:15" x14ac:dyDescent="0.25">
      <c r="A221" t="s">
        <v>26</v>
      </c>
      <c r="B221">
        <v>5</v>
      </c>
      <c r="C221">
        <v>28</v>
      </c>
      <c r="D221">
        <f>טבלה13[[#This Row],[LengthofCycle]]+1</f>
        <v>29</v>
      </c>
      <c r="E221">
        <f>IF(טבלה13[[#This Row],[CycleNumber]]&lt;3,"",IF(טבלה13[[#This Row],[CycleNumber]]=3,MIN(D219:D221),IF(I220=3,MIN(D218:D220),E220)))</f>
        <v>30</v>
      </c>
      <c r="F221">
        <f>IF(טבלה13[[#This Row],[CycleNumber]]&lt;3,"",IF(טבלה13[[#This Row],[CycleNumber]]=3,MAX(D219:D221),IF(I220=3,MAX(D218:D220),F220)))</f>
        <v>31</v>
      </c>
      <c r="G221">
        <f>IF(OR(טבלה13[[#This Row],[CycleNumber]]&gt;B222,B222=""),IF(טבלה13[[#This Row],[מספר סטייה]]=3,MIN(D219:D221),טבלה13[[#This Row],[מינ קבוע]]),טבלה13[[#This Row],[מינ קבוע]])</f>
        <v>30</v>
      </c>
      <c r="H221">
        <f>IF(OR(טבלה13[[#This Row],[CycleNumber]]&gt;B222,B222=""),IF(טבלה13[[#This Row],[מספר סטייה]]=3,MAX(D219:D221),טבלה13[[#This Row],[מקס קבוע]]),טבלה13[[#This Row],[מקס קבוע]])</f>
        <v>31</v>
      </c>
      <c r="I22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קבוע]]&lt;&gt;E220,1,I220+1),0))</f>
        <v>1</v>
      </c>
      <c r="J221">
        <f>IF(AND(טבלה13[[#This Row],[CycleNumber]]&lt;B222,טבלה13[[#This Row],[מקס קבוע]]&lt;&gt;""),IF(OR(טבלה13[[#This Row],[מספר סטייה]]&lt;I222,AND(טבלה13[[#This Row],[מספר סטייה]]=3,I222=1)),0,1),"")</f>
        <v>1</v>
      </c>
      <c r="K221">
        <f>IF(טבלה13[[#This Row],[מקס קבוע]]&lt;&gt;"",טבלה13[[#This Row],[מקסימום]]-טבלה13[[#This Row],[מינימום]],"")</f>
        <v>1</v>
      </c>
      <c r="L221">
        <f>IF(IFERROR(LOOKUP(טבלה13[[#This Row],[ClientID]],פיבוט!$A$4:$A$121),FALSE)=טבלה13[[#This Row],[ClientID]],1,0)</f>
        <v>1</v>
      </c>
      <c r="M221" t="str">
        <f>IF(OR(טבלה13[[#This Row],[ClientID]]=A222),"",1)</f>
        <v/>
      </c>
      <c r="N221" s="3" t="str">
        <f>IF(טבלה13[[#This Row],[טווח]]&lt;&gt;K220,טבלה13[[#This Row],[טווח]],"")</f>
        <v/>
      </c>
      <c r="O221" s="3" t="str">
        <f>IF(טבלה13[[#This Row],[מניית טווחים]]&lt;&gt;"",IF(OR(30&gt;טבלה13[[#This Row],[מקסימום]],30&lt;טבלה13[[#This Row],[מינימום]]),0,1),"")</f>
        <v/>
      </c>
    </row>
    <row r="222" spans="1:15" x14ac:dyDescent="0.25">
      <c r="A222" t="s">
        <v>26</v>
      </c>
      <c r="B222">
        <v>6</v>
      </c>
      <c r="C222">
        <v>29</v>
      </c>
      <c r="D222">
        <f>טבלה13[[#This Row],[LengthofCycle]]+1</f>
        <v>30</v>
      </c>
      <c r="E222">
        <f>IF(טבלה13[[#This Row],[CycleNumber]]&lt;3,"",IF(טבלה13[[#This Row],[CycleNumber]]=3,MIN(D220:D222),IF(I221=3,MIN(D219:D221),E221)))</f>
        <v>30</v>
      </c>
      <c r="F222">
        <f>IF(טבלה13[[#This Row],[CycleNumber]]&lt;3,"",IF(טבלה13[[#This Row],[CycleNumber]]=3,MAX(D220:D222),IF(I221=3,MAX(D219:D221),F221)))</f>
        <v>31</v>
      </c>
      <c r="G222">
        <f>IF(OR(טבלה13[[#This Row],[CycleNumber]]&gt;B223,B223=""),IF(טבלה13[[#This Row],[מספר סטייה]]=3,MIN(D220:D222),טבלה13[[#This Row],[מינ קבוע]]),טבלה13[[#This Row],[מינ קבוע]])</f>
        <v>30</v>
      </c>
      <c r="H222">
        <f>IF(OR(טבלה13[[#This Row],[CycleNumber]]&gt;B223,B223=""),IF(טבלה13[[#This Row],[מספר סטייה]]=3,MAX(D220:D222),טבלה13[[#This Row],[מקס קבוע]]),טבלה13[[#This Row],[מקס קבוע]])</f>
        <v>31</v>
      </c>
      <c r="I22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קבוע]]&lt;&gt;E221,1,I221+1),0))</f>
        <v>0</v>
      </c>
      <c r="J222">
        <f>IF(AND(טבלה13[[#This Row],[CycleNumber]]&lt;B223,טבלה13[[#This Row],[מקס קבוע]]&lt;&gt;""),IF(OR(טבלה13[[#This Row],[מספר סטייה]]&lt;I223,AND(טבלה13[[#This Row],[מספר סטייה]]=3,I223=1)),0,1),"")</f>
        <v>0</v>
      </c>
      <c r="K222">
        <f>IF(טבלה13[[#This Row],[מקס קבוע]]&lt;&gt;"",טבלה13[[#This Row],[מקסימום]]-טבלה13[[#This Row],[מינימום]],"")</f>
        <v>1</v>
      </c>
      <c r="L222">
        <f>IF(IFERROR(LOOKUP(טבלה13[[#This Row],[ClientID]],פיבוט!$A$4:$A$121),FALSE)=טבלה13[[#This Row],[ClientID]],1,0)</f>
        <v>1</v>
      </c>
      <c r="M222" t="str">
        <f>IF(OR(טבלה13[[#This Row],[ClientID]]=A223),"",1)</f>
        <v/>
      </c>
      <c r="N222" s="3" t="str">
        <f>IF(טבלה13[[#This Row],[טווח]]&lt;&gt;K221,טבלה13[[#This Row],[טווח]],"")</f>
        <v/>
      </c>
      <c r="O222" s="3" t="str">
        <f>IF(טבלה13[[#This Row],[מניית טווחים]]&lt;&gt;"",IF(OR(30&gt;טבלה13[[#This Row],[מקסימום]],30&lt;טבלה13[[#This Row],[מינימום]]),0,1),"")</f>
        <v/>
      </c>
    </row>
    <row r="223" spans="1:15" x14ac:dyDescent="0.25">
      <c r="A223" t="s">
        <v>26</v>
      </c>
      <c r="B223">
        <v>7</v>
      </c>
      <c r="C223">
        <v>27</v>
      </c>
      <c r="D223">
        <f>טבלה13[[#This Row],[LengthofCycle]]+1</f>
        <v>28</v>
      </c>
      <c r="E223">
        <f>IF(טבלה13[[#This Row],[CycleNumber]]&lt;3,"",IF(טבלה13[[#This Row],[CycleNumber]]=3,MIN(D221:D223),IF(I222=3,MIN(D220:D222),E222)))</f>
        <v>30</v>
      </c>
      <c r="F223">
        <f>IF(טבלה13[[#This Row],[CycleNumber]]&lt;3,"",IF(טבלה13[[#This Row],[CycleNumber]]=3,MAX(D221:D223),IF(I222=3,MAX(D220:D222),F222)))</f>
        <v>31</v>
      </c>
      <c r="G223">
        <f>IF(OR(טבלה13[[#This Row],[CycleNumber]]&gt;B224,B224=""),IF(טבלה13[[#This Row],[מספר סטייה]]=3,MIN(D221:D223),טבלה13[[#This Row],[מינ קבוע]]),טבלה13[[#This Row],[מינ קבוע]])</f>
        <v>30</v>
      </c>
      <c r="H223">
        <f>IF(OR(טבלה13[[#This Row],[CycleNumber]]&gt;B224,B224=""),IF(טבלה13[[#This Row],[מספר סטייה]]=3,MAX(D221:D223),טבלה13[[#This Row],[מקס קבוע]]),טבלה13[[#This Row],[מקס קבוע]])</f>
        <v>31</v>
      </c>
      <c r="I22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קבוע]]&lt;&gt;E222,1,I222+1),0))</f>
        <v>1</v>
      </c>
      <c r="J223">
        <f>IF(AND(טבלה13[[#This Row],[CycleNumber]]&lt;B224,טבלה13[[#This Row],[מקס קבוע]]&lt;&gt;""),IF(OR(טבלה13[[#This Row],[מספר סטייה]]&lt;I224,AND(טבלה13[[#This Row],[מספר סטייה]]=3,I224=1)),0,1),"")</f>
        <v>1</v>
      </c>
      <c r="K223">
        <f>IF(טבלה13[[#This Row],[מקס קבוע]]&lt;&gt;"",טבלה13[[#This Row],[מקסימום]]-טבלה13[[#This Row],[מינימום]],"")</f>
        <v>1</v>
      </c>
      <c r="L223">
        <f>IF(IFERROR(LOOKUP(טבלה13[[#This Row],[ClientID]],פיבוט!$A$4:$A$121),FALSE)=טבלה13[[#This Row],[ClientID]],1,0)</f>
        <v>1</v>
      </c>
      <c r="M223" t="str">
        <f>IF(OR(טבלה13[[#This Row],[ClientID]]=A224),"",1)</f>
        <v/>
      </c>
      <c r="N223" s="3" t="str">
        <f>IF(טבלה13[[#This Row],[טווח]]&lt;&gt;K222,טבלה13[[#This Row],[טווח]],"")</f>
        <v/>
      </c>
      <c r="O223" s="3" t="str">
        <f>IF(טבלה13[[#This Row],[מניית טווחים]]&lt;&gt;"",IF(OR(30&gt;טבלה13[[#This Row],[מקסימום]],30&lt;טבלה13[[#This Row],[מינימום]]),0,1),"")</f>
        <v/>
      </c>
    </row>
    <row r="224" spans="1:15" x14ac:dyDescent="0.25">
      <c r="A224" t="s">
        <v>26</v>
      </c>
      <c r="B224">
        <v>8</v>
      </c>
      <c r="C224">
        <v>29</v>
      </c>
      <c r="D224">
        <f>טבלה13[[#This Row],[LengthofCycle]]+1</f>
        <v>30</v>
      </c>
      <c r="E224">
        <f>IF(טבלה13[[#This Row],[CycleNumber]]&lt;3,"",IF(טבלה13[[#This Row],[CycleNumber]]=3,MIN(D222:D224),IF(I223=3,MIN(D221:D223),E223)))</f>
        <v>30</v>
      </c>
      <c r="F224">
        <f>IF(טבלה13[[#This Row],[CycleNumber]]&lt;3,"",IF(טבלה13[[#This Row],[CycleNumber]]=3,MAX(D222:D224),IF(I223=3,MAX(D221:D223),F223)))</f>
        <v>31</v>
      </c>
      <c r="G224">
        <f>IF(OR(טבלה13[[#This Row],[CycleNumber]]&gt;B225,B225=""),IF(טבלה13[[#This Row],[מספר סטייה]]=3,MIN(D222:D224),טבלה13[[#This Row],[מינ קבוע]]),טבלה13[[#This Row],[מינ קבוע]])</f>
        <v>30</v>
      </c>
      <c r="H224">
        <f>IF(OR(טבלה13[[#This Row],[CycleNumber]]&gt;B225,B225=""),IF(טבלה13[[#This Row],[מספר סטייה]]=3,MAX(D222:D224),טבלה13[[#This Row],[מקס קבוע]]),טבלה13[[#This Row],[מקס קבוע]])</f>
        <v>31</v>
      </c>
      <c r="I22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קבוע]]&lt;&gt;E223,1,I223+1),0))</f>
        <v>0</v>
      </c>
      <c r="J224">
        <f>IF(AND(טבלה13[[#This Row],[CycleNumber]]&lt;B225,טבלה13[[#This Row],[מקס קבוע]]&lt;&gt;""),IF(OR(טבלה13[[#This Row],[מספר סטייה]]&lt;I225,AND(טבלה13[[#This Row],[מספר סטייה]]=3,I225=1)),0,1),"")</f>
        <v>0</v>
      </c>
      <c r="K224">
        <f>IF(טבלה13[[#This Row],[מקס קבוע]]&lt;&gt;"",טבלה13[[#This Row],[מקסימום]]-טבלה13[[#This Row],[מינימום]],"")</f>
        <v>1</v>
      </c>
      <c r="L224">
        <f>IF(IFERROR(LOOKUP(טבלה13[[#This Row],[ClientID]],פיבוט!$A$4:$A$121),FALSE)=טבלה13[[#This Row],[ClientID]],1,0)</f>
        <v>1</v>
      </c>
      <c r="M224" t="str">
        <f>IF(OR(טבלה13[[#This Row],[ClientID]]=A225),"",1)</f>
        <v/>
      </c>
      <c r="N224" s="3" t="str">
        <f>IF(טבלה13[[#This Row],[טווח]]&lt;&gt;K223,טבלה13[[#This Row],[טווח]],"")</f>
        <v/>
      </c>
      <c r="O224" s="3" t="str">
        <f>IF(טבלה13[[#This Row],[מניית טווחים]]&lt;&gt;"",IF(OR(30&gt;טבלה13[[#This Row],[מקסימום]],30&lt;טבלה13[[#This Row],[מינימום]]),0,1),"")</f>
        <v/>
      </c>
    </row>
    <row r="225" spans="1:15" x14ac:dyDescent="0.25">
      <c r="A225" t="s">
        <v>26</v>
      </c>
      <c r="B225">
        <v>9</v>
      </c>
      <c r="C225">
        <v>27</v>
      </c>
      <c r="D225">
        <f>טבלה13[[#This Row],[LengthofCycle]]+1</f>
        <v>28</v>
      </c>
      <c r="E225">
        <f>IF(טבלה13[[#This Row],[CycleNumber]]&lt;3,"",IF(טבלה13[[#This Row],[CycleNumber]]=3,MIN(D223:D225),IF(I224=3,MIN(D222:D224),E224)))</f>
        <v>30</v>
      </c>
      <c r="F225">
        <f>IF(טבלה13[[#This Row],[CycleNumber]]&lt;3,"",IF(טבלה13[[#This Row],[CycleNumber]]=3,MAX(D223:D225),IF(I224=3,MAX(D222:D224),F224)))</f>
        <v>31</v>
      </c>
      <c r="G225">
        <f>IF(OR(טבלה13[[#This Row],[CycleNumber]]&gt;B226,B226=""),IF(טבלה13[[#This Row],[מספר סטייה]]=3,MIN(D223:D225),טבלה13[[#This Row],[מינ קבוע]]),טבלה13[[#This Row],[מינ קבוע]])</f>
        <v>30</v>
      </c>
      <c r="H225">
        <f>IF(OR(טבלה13[[#This Row],[CycleNumber]]&gt;B226,B226=""),IF(טבלה13[[#This Row],[מספר סטייה]]=3,MAX(D223:D225),טבלה13[[#This Row],[מקס קבוע]]),טבלה13[[#This Row],[מקס קבוע]])</f>
        <v>31</v>
      </c>
      <c r="I22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קבוע]]&lt;&gt;E224,1,I224+1),0))</f>
        <v>1</v>
      </c>
      <c r="J225">
        <f>IF(AND(טבלה13[[#This Row],[CycleNumber]]&lt;B226,טבלה13[[#This Row],[מקס קבוע]]&lt;&gt;""),IF(OR(טבלה13[[#This Row],[מספר סטייה]]&lt;I226,AND(טבלה13[[#This Row],[מספר סטייה]]=3,I226=1)),0,1),"")</f>
        <v>1</v>
      </c>
      <c r="K225">
        <f>IF(טבלה13[[#This Row],[מקס קבוע]]&lt;&gt;"",טבלה13[[#This Row],[מקסימום]]-טבלה13[[#This Row],[מינימום]],"")</f>
        <v>1</v>
      </c>
      <c r="L225">
        <f>IF(IFERROR(LOOKUP(טבלה13[[#This Row],[ClientID]],פיבוט!$A$4:$A$121),FALSE)=טבלה13[[#This Row],[ClientID]],1,0)</f>
        <v>1</v>
      </c>
      <c r="M225" t="str">
        <f>IF(OR(טבלה13[[#This Row],[ClientID]]=A226),"",1)</f>
        <v/>
      </c>
      <c r="N225" s="3" t="str">
        <f>IF(טבלה13[[#This Row],[טווח]]&lt;&gt;K224,טבלה13[[#This Row],[טווח]],"")</f>
        <v/>
      </c>
      <c r="O225" s="3" t="str">
        <f>IF(טבלה13[[#This Row],[מניית טווחים]]&lt;&gt;"",IF(OR(30&gt;טבלה13[[#This Row],[מקסימום]],30&lt;טבלה13[[#This Row],[מינימום]]),0,1),"")</f>
        <v/>
      </c>
    </row>
    <row r="226" spans="1:15" x14ac:dyDescent="0.25">
      <c r="A226" t="s">
        <v>26</v>
      </c>
      <c r="B226">
        <v>10</v>
      </c>
      <c r="C226">
        <v>30</v>
      </c>
      <c r="D226">
        <f>טבלה13[[#This Row],[LengthofCycle]]+1</f>
        <v>31</v>
      </c>
      <c r="E226">
        <f>IF(טבלה13[[#This Row],[CycleNumber]]&lt;3,"",IF(טבלה13[[#This Row],[CycleNumber]]=3,MIN(D224:D226),IF(I225=3,MIN(D223:D225),E225)))</f>
        <v>30</v>
      </c>
      <c r="F226">
        <f>IF(טבלה13[[#This Row],[CycleNumber]]&lt;3,"",IF(טבלה13[[#This Row],[CycleNumber]]=3,MAX(D224:D226),IF(I225=3,MAX(D223:D225),F225)))</f>
        <v>31</v>
      </c>
      <c r="G226">
        <f>IF(OR(טבלה13[[#This Row],[CycleNumber]]&gt;B227,B227=""),IF(טבלה13[[#This Row],[מספר סטייה]]=3,MIN(D224:D226),טבלה13[[#This Row],[מינ קבוע]]),טבלה13[[#This Row],[מינ קבוע]])</f>
        <v>30</v>
      </c>
      <c r="H226">
        <f>IF(OR(טבלה13[[#This Row],[CycleNumber]]&gt;B227,B227=""),IF(טבלה13[[#This Row],[מספר סטייה]]=3,MAX(D224:D226),טבלה13[[#This Row],[מקס קבוע]]),טבלה13[[#This Row],[מקס קבוע]])</f>
        <v>31</v>
      </c>
      <c r="I22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קבוע]]&lt;&gt;E225,1,I225+1),0))</f>
        <v>0</v>
      </c>
      <c r="J226">
        <f>IF(AND(טבלה13[[#This Row],[CycleNumber]]&lt;B227,טבלה13[[#This Row],[מקס קבוע]]&lt;&gt;""),IF(OR(טבלה13[[#This Row],[מספר סטייה]]&lt;I227,AND(טבלה13[[#This Row],[מספר סטייה]]=3,I227=1)),0,1),"")</f>
        <v>0</v>
      </c>
      <c r="K226">
        <f>IF(טבלה13[[#This Row],[מקס קבוע]]&lt;&gt;"",טבלה13[[#This Row],[מקסימום]]-טבלה13[[#This Row],[מינימום]],"")</f>
        <v>1</v>
      </c>
      <c r="L226">
        <f>IF(IFERROR(LOOKUP(טבלה13[[#This Row],[ClientID]],פיבוט!$A$4:$A$121),FALSE)=טבלה13[[#This Row],[ClientID]],1,0)</f>
        <v>1</v>
      </c>
      <c r="M226" t="str">
        <f>IF(OR(טבלה13[[#This Row],[ClientID]]=A227),"",1)</f>
        <v/>
      </c>
      <c r="N226" s="3" t="str">
        <f>IF(טבלה13[[#This Row],[טווח]]&lt;&gt;K225,טבלה13[[#This Row],[טווח]],"")</f>
        <v/>
      </c>
      <c r="O226" s="3" t="str">
        <f>IF(טבלה13[[#This Row],[מניית טווחים]]&lt;&gt;"",IF(OR(30&gt;טבלה13[[#This Row],[מקסימום]],30&lt;טבלה13[[#This Row],[מינימום]]),0,1),"")</f>
        <v/>
      </c>
    </row>
    <row r="227" spans="1:15" x14ac:dyDescent="0.25">
      <c r="A227" t="s">
        <v>26</v>
      </c>
      <c r="B227">
        <v>11</v>
      </c>
      <c r="C227">
        <v>28</v>
      </c>
      <c r="D227">
        <f>טבלה13[[#This Row],[LengthofCycle]]+1</f>
        <v>29</v>
      </c>
      <c r="E227">
        <f>IF(טבלה13[[#This Row],[CycleNumber]]&lt;3,"",IF(טבלה13[[#This Row],[CycleNumber]]=3,MIN(D225:D227),IF(I226=3,MIN(D224:D226),E226)))</f>
        <v>30</v>
      </c>
      <c r="F227">
        <f>IF(טבלה13[[#This Row],[CycleNumber]]&lt;3,"",IF(טבלה13[[#This Row],[CycleNumber]]=3,MAX(D225:D227),IF(I226=3,MAX(D224:D226),F226)))</f>
        <v>31</v>
      </c>
      <c r="G227">
        <f>IF(OR(טבלה13[[#This Row],[CycleNumber]]&gt;B228,B228=""),IF(טבלה13[[#This Row],[מספר סטייה]]=3,MIN(D225:D227),טבלה13[[#This Row],[מינ קבוע]]),טבלה13[[#This Row],[מינ קבוע]])</f>
        <v>30</v>
      </c>
      <c r="H227">
        <f>IF(OR(טבלה13[[#This Row],[CycleNumber]]&gt;B228,B228=""),IF(טבלה13[[#This Row],[מספר סטייה]]=3,MAX(D225:D227),טבלה13[[#This Row],[מקס קבוע]]),טבלה13[[#This Row],[מקס קבוע]])</f>
        <v>31</v>
      </c>
      <c r="I22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קבוע]]&lt;&gt;E226,1,I226+1),0))</f>
        <v>1</v>
      </c>
      <c r="J227">
        <f>IF(AND(טבלה13[[#This Row],[CycleNumber]]&lt;B228,טבלה13[[#This Row],[מקס קבוע]]&lt;&gt;""),IF(OR(טבלה13[[#This Row],[מספר סטייה]]&lt;I228,AND(טבלה13[[#This Row],[מספר סטייה]]=3,I228=1)),0,1),"")</f>
        <v>1</v>
      </c>
      <c r="K227">
        <f>IF(טבלה13[[#This Row],[מקס קבוע]]&lt;&gt;"",טבלה13[[#This Row],[מקסימום]]-טבלה13[[#This Row],[מינימום]],"")</f>
        <v>1</v>
      </c>
      <c r="L227">
        <f>IF(IFERROR(LOOKUP(טבלה13[[#This Row],[ClientID]],פיבוט!$A$4:$A$121),FALSE)=טבלה13[[#This Row],[ClientID]],1,0)</f>
        <v>1</v>
      </c>
      <c r="M227" t="str">
        <f>IF(OR(טבלה13[[#This Row],[ClientID]]=A228),"",1)</f>
        <v/>
      </c>
      <c r="N227" s="3" t="str">
        <f>IF(טבלה13[[#This Row],[טווח]]&lt;&gt;K226,טבלה13[[#This Row],[טווח]],"")</f>
        <v/>
      </c>
      <c r="O227" s="3" t="str">
        <f>IF(טבלה13[[#This Row],[מניית טווחים]]&lt;&gt;"",IF(OR(30&gt;טבלה13[[#This Row],[מקסימום]],30&lt;טבלה13[[#This Row],[מינימום]]),0,1),"")</f>
        <v/>
      </c>
    </row>
    <row r="228" spans="1:15" x14ac:dyDescent="0.25">
      <c r="A228" t="s">
        <v>26</v>
      </c>
      <c r="B228">
        <v>12</v>
      </c>
      <c r="C228">
        <v>30</v>
      </c>
      <c r="D228">
        <f>טבלה13[[#This Row],[LengthofCycle]]+1</f>
        <v>31</v>
      </c>
      <c r="E228">
        <f>IF(טבלה13[[#This Row],[CycleNumber]]&lt;3,"",IF(טבלה13[[#This Row],[CycleNumber]]=3,MIN(D226:D228),IF(I227=3,MIN(D225:D227),E227)))</f>
        <v>30</v>
      </c>
      <c r="F228">
        <f>IF(טבלה13[[#This Row],[CycleNumber]]&lt;3,"",IF(טבלה13[[#This Row],[CycleNumber]]=3,MAX(D226:D228),IF(I227=3,MAX(D225:D227),F227)))</f>
        <v>31</v>
      </c>
      <c r="G228">
        <f>IF(OR(טבלה13[[#This Row],[CycleNumber]]&gt;B229,B229=""),IF(טבלה13[[#This Row],[מספר סטייה]]=3,MIN(D226:D228),טבלה13[[#This Row],[מינ קבוע]]),טבלה13[[#This Row],[מינ קבוע]])</f>
        <v>30</v>
      </c>
      <c r="H228">
        <f>IF(OR(טבלה13[[#This Row],[CycleNumber]]&gt;B229,B229=""),IF(טבלה13[[#This Row],[מספר סטייה]]=3,MAX(D226:D228),טבלה13[[#This Row],[מקס קבוע]]),טבלה13[[#This Row],[מקס קבוע]])</f>
        <v>31</v>
      </c>
      <c r="I22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קבוע]]&lt;&gt;E227,1,I227+1),0))</f>
        <v>0</v>
      </c>
      <c r="J228">
        <f>IF(AND(טבלה13[[#This Row],[CycleNumber]]&lt;B229,טבלה13[[#This Row],[מקס קבוע]]&lt;&gt;""),IF(OR(טבלה13[[#This Row],[מספר סטייה]]&lt;I229,AND(טבלה13[[#This Row],[מספר סטייה]]=3,I229=1)),0,1),"")</f>
        <v>1</v>
      </c>
      <c r="K228">
        <f>IF(טבלה13[[#This Row],[מקס קבוע]]&lt;&gt;"",טבלה13[[#This Row],[מקסימום]]-טבלה13[[#This Row],[מינימום]],"")</f>
        <v>1</v>
      </c>
      <c r="L228">
        <f>IF(IFERROR(LOOKUP(טבלה13[[#This Row],[ClientID]],פיבוט!$A$4:$A$121),FALSE)=טבלה13[[#This Row],[ClientID]],1,0)</f>
        <v>1</v>
      </c>
      <c r="M228" t="str">
        <f>IF(OR(טבלה13[[#This Row],[ClientID]]=A229),"",1)</f>
        <v/>
      </c>
      <c r="N228" s="3" t="str">
        <f>IF(טבלה13[[#This Row],[טווח]]&lt;&gt;K227,טבלה13[[#This Row],[טווח]],"")</f>
        <v/>
      </c>
      <c r="O228" s="3" t="str">
        <f>IF(טבלה13[[#This Row],[מניית טווחים]]&lt;&gt;"",IF(OR(30&gt;טבלה13[[#This Row],[מקסימום]],30&lt;טבלה13[[#This Row],[מינימום]]),0,1),"")</f>
        <v/>
      </c>
    </row>
    <row r="229" spans="1:15" x14ac:dyDescent="0.25">
      <c r="A229" t="s">
        <v>26</v>
      </c>
      <c r="B229">
        <v>13</v>
      </c>
      <c r="C229">
        <v>29</v>
      </c>
      <c r="D229">
        <f>טבלה13[[#This Row],[LengthofCycle]]+1</f>
        <v>30</v>
      </c>
      <c r="E229">
        <f>IF(טבלה13[[#This Row],[CycleNumber]]&lt;3,"",IF(טבלה13[[#This Row],[CycleNumber]]=3,MIN(D227:D229),IF(I228=3,MIN(D226:D228),E228)))</f>
        <v>30</v>
      </c>
      <c r="F229">
        <f>IF(טבלה13[[#This Row],[CycleNumber]]&lt;3,"",IF(טבלה13[[#This Row],[CycleNumber]]=3,MAX(D227:D229),IF(I228=3,MAX(D226:D228),F228)))</f>
        <v>31</v>
      </c>
      <c r="G229">
        <f>IF(OR(טבלה13[[#This Row],[CycleNumber]]&gt;B230,B230=""),IF(טבלה13[[#This Row],[מספר סטייה]]=3,MIN(D227:D229),טבלה13[[#This Row],[מינ קבוע]]),טבלה13[[#This Row],[מינ קבוע]])</f>
        <v>30</v>
      </c>
      <c r="H229">
        <f>IF(OR(טבלה13[[#This Row],[CycleNumber]]&gt;B230,B230=""),IF(טבלה13[[#This Row],[מספר סטייה]]=3,MAX(D227:D229),טבלה13[[#This Row],[מקס קבוע]]),טבלה13[[#This Row],[מקס קבוע]])</f>
        <v>31</v>
      </c>
      <c r="I22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קבוע]]&lt;&gt;E228,1,I228+1),0))</f>
        <v>0</v>
      </c>
      <c r="J229" t="str">
        <f>IF(AND(טבלה13[[#This Row],[CycleNumber]]&lt;B230,טבלה13[[#This Row],[מקס קבוע]]&lt;&gt;""),IF(OR(טבלה13[[#This Row],[מספר סטייה]]&lt;I230,AND(טבלה13[[#This Row],[מספר סטייה]]=3,I230=1)),0,1),"")</f>
        <v/>
      </c>
      <c r="K229">
        <f>IF(טבלה13[[#This Row],[מקס קבוע]]&lt;&gt;"",טבלה13[[#This Row],[מקסימום]]-טבלה13[[#This Row],[מינימום]],"")</f>
        <v>1</v>
      </c>
      <c r="L229">
        <f>IF(IFERROR(LOOKUP(טבלה13[[#This Row],[ClientID]],פיבוט!$A$4:$A$121),FALSE)=טבלה13[[#This Row],[ClientID]],1,0)</f>
        <v>1</v>
      </c>
      <c r="M229">
        <f>IF(OR(טבלה13[[#This Row],[ClientID]]=A230),"",1)</f>
        <v>1</v>
      </c>
      <c r="N229" s="3" t="str">
        <f>IF(טבלה13[[#This Row],[טווח]]&lt;&gt;K228,טבלה13[[#This Row],[טווח]],"")</f>
        <v/>
      </c>
      <c r="O229" s="3" t="str">
        <f>IF(טבלה13[[#This Row],[מניית טווחים]]&lt;&gt;"",IF(OR(30&gt;טבלה13[[#This Row],[מקסימום]],30&lt;טבלה13[[#This Row],[מינימום]]),0,1),"")</f>
        <v/>
      </c>
    </row>
    <row r="230" spans="1:15" x14ac:dyDescent="0.25">
      <c r="A230" t="s">
        <v>27</v>
      </c>
      <c r="B230">
        <v>1</v>
      </c>
      <c r="C230">
        <v>32</v>
      </c>
      <c r="D230">
        <f>טבלה13[[#This Row],[LengthofCycle]]+1</f>
        <v>33</v>
      </c>
      <c r="E230" t="str">
        <f>IF(טבלה13[[#This Row],[CycleNumber]]&lt;3,"",IF(טבלה13[[#This Row],[CycleNumber]]=3,MIN(D228:D230),IF(I229=3,MIN(D227:D229),E229)))</f>
        <v/>
      </c>
      <c r="F230" t="str">
        <f>IF(טבלה13[[#This Row],[CycleNumber]]&lt;3,"",IF(טבלה13[[#This Row],[CycleNumber]]=3,MAX(D228:D230),IF(I229=3,MAX(D227:D229),F229)))</f>
        <v/>
      </c>
      <c r="G230" t="str">
        <f>IF(OR(טבלה13[[#This Row],[CycleNumber]]&gt;B231,B231=""),IF(טבלה13[[#This Row],[מספר סטייה]]=3,MIN(D228:D230),טבלה13[[#This Row],[מינ קבוע]]),טבלה13[[#This Row],[מינ קבוע]])</f>
        <v/>
      </c>
      <c r="H230" t="str">
        <f>IF(OR(טבלה13[[#This Row],[CycleNumber]]&gt;B231,B231=""),IF(טבלה13[[#This Row],[מספר סטייה]]=3,MAX(D228:D230),טבלה13[[#This Row],[מקס קבוע]]),טבלה13[[#This Row],[מקס קבוע]])</f>
        <v/>
      </c>
      <c r="I23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קבוע]]&lt;&gt;E229,1,I229+1),0))</f>
        <v/>
      </c>
      <c r="J230" t="str">
        <f>IF(AND(טבלה13[[#This Row],[CycleNumber]]&lt;B231,טבלה13[[#This Row],[מקס קבוע]]&lt;&gt;""),IF(OR(טבלה13[[#This Row],[מספר סטייה]]&lt;I231,AND(טבלה13[[#This Row],[מספר סטייה]]=3,I231=1)),0,1),"")</f>
        <v/>
      </c>
      <c r="K230" t="str">
        <f>IF(טבלה13[[#This Row],[מקס קבוע]]&lt;&gt;"",טבלה13[[#This Row],[מקסימום]]-טבלה13[[#This Row],[מינימום]],"")</f>
        <v/>
      </c>
      <c r="L230">
        <f>IF(IFERROR(LOOKUP(טבלה13[[#This Row],[ClientID]],פיבוט!$A$4:$A$121),FALSE)=טבלה13[[#This Row],[ClientID]],1,0)</f>
        <v>1</v>
      </c>
      <c r="M230" t="str">
        <f>IF(OR(טבלה13[[#This Row],[ClientID]]=A231),"",1)</f>
        <v/>
      </c>
      <c r="N230" s="3" t="str">
        <f>IF(טבלה13[[#This Row],[טווח]]&lt;&gt;K229,טבלה13[[#This Row],[טווח]],"")</f>
        <v/>
      </c>
      <c r="O230" s="3" t="str">
        <f>IF(טבלה13[[#This Row],[מניית טווחים]]&lt;&gt;"",IF(OR(30&gt;טבלה13[[#This Row],[מקסימום]],30&lt;טבלה13[[#This Row],[מינימום]]),0,1),"")</f>
        <v/>
      </c>
    </row>
    <row r="231" spans="1:15" x14ac:dyDescent="0.25">
      <c r="A231" t="s">
        <v>27</v>
      </c>
      <c r="B231">
        <v>2</v>
      </c>
      <c r="C231">
        <v>27</v>
      </c>
      <c r="D231">
        <f>טבלה13[[#This Row],[LengthofCycle]]+1</f>
        <v>28</v>
      </c>
      <c r="E231" t="str">
        <f>IF(טבלה13[[#This Row],[CycleNumber]]&lt;3,"",IF(טבלה13[[#This Row],[CycleNumber]]=3,MIN(D229:D231),IF(I230=3,MIN(D228:D230),E230)))</f>
        <v/>
      </c>
      <c r="F231" t="str">
        <f>IF(טבלה13[[#This Row],[CycleNumber]]&lt;3,"",IF(טבלה13[[#This Row],[CycleNumber]]=3,MAX(D229:D231),IF(I230=3,MAX(D228:D230),F230)))</f>
        <v/>
      </c>
      <c r="G231" t="str">
        <f>IF(OR(טבלה13[[#This Row],[CycleNumber]]&gt;B232,B232=""),IF(טבלה13[[#This Row],[מספר סטייה]]=3,MIN(D229:D231),טבלה13[[#This Row],[מינ קבוע]]),טבלה13[[#This Row],[מינ קבוע]])</f>
        <v/>
      </c>
      <c r="H231" t="str">
        <f>IF(OR(טבלה13[[#This Row],[CycleNumber]]&gt;B232,B232=""),IF(טבלה13[[#This Row],[מספר סטייה]]=3,MAX(D229:D231),טבלה13[[#This Row],[מקס קבוע]]),טבלה13[[#This Row],[מקס קבוע]])</f>
        <v/>
      </c>
      <c r="I23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קבוע]]&lt;&gt;E230,1,I230+1),0))</f>
        <v/>
      </c>
      <c r="J231" t="str">
        <f>IF(AND(טבלה13[[#This Row],[CycleNumber]]&lt;B232,טבלה13[[#This Row],[מקס קבוע]]&lt;&gt;""),IF(OR(טבלה13[[#This Row],[מספר סטייה]]&lt;I232,AND(טבלה13[[#This Row],[מספר סטייה]]=3,I232=1)),0,1),"")</f>
        <v/>
      </c>
      <c r="K231" t="str">
        <f>IF(טבלה13[[#This Row],[מקס קבוע]]&lt;&gt;"",טבלה13[[#This Row],[מקסימום]]-טבלה13[[#This Row],[מינימום]],"")</f>
        <v/>
      </c>
      <c r="L231">
        <f>IF(IFERROR(LOOKUP(טבלה13[[#This Row],[ClientID]],פיבוט!$A$4:$A$121),FALSE)=טבלה13[[#This Row],[ClientID]],1,0)</f>
        <v>1</v>
      </c>
      <c r="M231" t="str">
        <f>IF(OR(טבלה13[[#This Row],[ClientID]]=A232),"",1)</f>
        <v/>
      </c>
      <c r="N231" s="3" t="str">
        <f>IF(טבלה13[[#This Row],[טווח]]&lt;&gt;K230,טבלה13[[#This Row],[טווח]],"")</f>
        <v/>
      </c>
      <c r="O231" s="3" t="str">
        <f>IF(טבלה13[[#This Row],[מניית טווחים]]&lt;&gt;"",IF(OR(30&gt;טבלה13[[#This Row],[מקסימום]],30&lt;טבלה13[[#This Row],[מינימום]]),0,1),"")</f>
        <v/>
      </c>
    </row>
    <row r="232" spans="1:15" x14ac:dyDescent="0.25">
      <c r="A232" t="s">
        <v>27</v>
      </c>
      <c r="B232">
        <v>3</v>
      </c>
      <c r="C232">
        <v>28</v>
      </c>
      <c r="D232">
        <f>טבלה13[[#This Row],[LengthofCycle]]+1</f>
        <v>29</v>
      </c>
      <c r="E232">
        <f>IF(טבלה13[[#This Row],[CycleNumber]]&lt;3,"",IF(טבלה13[[#This Row],[CycleNumber]]=3,MIN(D230:D232),IF(I231=3,MIN(D229:D231),E231)))</f>
        <v>28</v>
      </c>
      <c r="F232">
        <f>IF(טבלה13[[#This Row],[CycleNumber]]&lt;3,"",IF(טבלה13[[#This Row],[CycleNumber]]=3,MAX(D230:D232),IF(I231=3,MAX(D229:D231),F231)))</f>
        <v>33</v>
      </c>
      <c r="G232">
        <f>IF(OR(טבלה13[[#This Row],[CycleNumber]]&gt;B233,B233=""),IF(טבלה13[[#This Row],[מספר סטייה]]=3,MIN(D230:D232),טבלה13[[#This Row],[מינ קבוע]]),טבלה13[[#This Row],[מינ קבוע]])</f>
        <v>28</v>
      </c>
      <c r="H232">
        <f>IF(OR(טבלה13[[#This Row],[CycleNumber]]&gt;B233,B233=""),IF(טבלה13[[#This Row],[מספר סטייה]]=3,MAX(D230:D232),טבלה13[[#This Row],[מקס קבוע]]),טבלה13[[#This Row],[מקס קבוע]])</f>
        <v>33</v>
      </c>
      <c r="I23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קבוע]]&lt;&gt;E231,1,I231+1),0))</f>
        <v>0</v>
      </c>
      <c r="J232">
        <f>IF(AND(טבלה13[[#This Row],[CycleNumber]]&lt;B233,טבלה13[[#This Row],[מקס קבוע]]&lt;&gt;""),IF(OR(טבלה13[[#This Row],[מספר סטייה]]&lt;I233,AND(טבלה13[[#This Row],[מספר סטייה]]=3,I233=1)),0,1),"")</f>
        <v>1</v>
      </c>
      <c r="K232">
        <f>IF(טבלה13[[#This Row],[מקס קבוע]]&lt;&gt;"",טבלה13[[#This Row],[מקסימום]]-טבלה13[[#This Row],[מינימום]],"")</f>
        <v>5</v>
      </c>
      <c r="L232">
        <f>IF(IFERROR(LOOKUP(טבלה13[[#This Row],[ClientID]],פיבוט!$A$4:$A$121),FALSE)=טבלה13[[#This Row],[ClientID]],1,0)</f>
        <v>1</v>
      </c>
      <c r="M232" t="str">
        <f>IF(OR(טבלה13[[#This Row],[ClientID]]=A233),"",1)</f>
        <v/>
      </c>
      <c r="N232" s="3">
        <f>IF(טבלה13[[#This Row],[טווח]]&lt;&gt;K231,טבלה13[[#This Row],[טווח]],"")</f>
        <v>5</v>
      </c>
      <c r="O232" s="3">
        <f>IF(טבלה13[[#This Row],[מניית טווחים]]&lt;&gt;"",IF(OR(30&gt;טבלה13[[#This Row],[מקסימום]],30&lt;טבלה13[[#This Row],[מינימום]]),0,1),"")</f>
        <v>1</v>
      </c>
    </row>
    <row r="233" spans="1:15" x14ac:dyDescent="0.25">
      <c r="A233" t="s">
        <v>27</v>
      </c>
      <c r="B233">
        <v>4</v>
      </c>
      <c r="C233">
        <v>27</v>
      </c>
      <c r="D233">
        <f>טבלה13[[#This Row],[LengthofCycle]]+1</f>
        <v>28</v>
      </c>
      <c r="E233">
        <f>IF(טבלה13[[#This Row],[CycleNumber]]&lt;3,"",IF(טבלה13[[#This Row],[CycleNumber]]=3,MIN(D231:D233),IF(I232=3,MIN(D230:D232),E232)))</f>
        <v>28</v>
      </c>
      <c r="F233">
        <f>IF(טבלה13[[#This Row],[CycleNumber]]&lt;3,"",IF(טבלה13[[#This Row],[CycleNumber]]=3,MAX(D231:D233),IF(I232=3,MAX(D230:D232),F232)))</f>
        <v>33</v>
      </c>
      <c r="G233">
        <f>IF(OR(טבלה13[[#This Row],[CycleNumber]]&gt;B234,B234=""),IF(טבלה13[[#This Row],[מספר סטייה]]=3,MIN(D231:D233),טבלה13[[#This Row],[מינ קבוע]]),טבלה13[[#This Row],[מינ קבוע]])</f>
        <v>28</v>
      </c>
      <c r="H233">
        <f>IF(OR(טבלה13[[#This Row],[CycleNumber]]&gt;B234,B234=""),IF(טבלה13[[#This Row],[מספר סטייה]]=3,MAX(D231:D233),טבלה13[[#This Row],[מקס קבוע]]),טבלה13[[#This Row],[מקס קבוע]])</f>
        <v>33</v>
      </c>
      <c r="I23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קבוע]]&lt;&gt;E232,1,I232+1),0))</f>
        <v>0</v>
      </c>
      <c r="J233">
        <f>IF(AND(טבלה13[[#This Row],[CycleNumber]]&lt;B234,טבלה13[[#This Row],[מקס קבוע]]&lt;&gt;""),IF(OR(טבלה13[[#This Row],[מספר סטייה]]&lt;I234,AND(טבלה13[[#This Row],[מספר סטייה]]=3,I234=1)),0,1),"")</f>
        <v>0</v>
      </c>
      <c r="K233">
        <f>IF(טבלה13[[#This Row],[מקס קבוע]]&lt;&gt;"",טבלה13[[#This Row],[מקסימום]]-טבלה13[[#This Row],[מינימום]],"")</f>
        <v>5</v>
      </c>
      <c r="L233">
        <f>IF(IFERROR(LOOKUP(טבלה13[[#This Row],[ClientID]],פיבוט!$A$4:$A$121),FALSE)=טבלה13[[#This Row],[ClientID]],1,0)</f>
        <v>1</v>
      </c>
      <c r="M233" t="str">
        <f>IF(OR(טבלה13[[#This Row],[ClientID]]=A234),"",1)</f>
        <v/>
      </c>
      <c r="N233" s="3" t="str">
        <f>IF(טבלה13[[#This Row],[טווח]]&lt;&gt;K232,טבלה13[[#This Row],[טווח]],"")</f>
        <v/>
      </c>
      <c r="O233" s="3" t="str">
        <f>IF(טבלה13[[#This Row],[מניית טווחים]]&lt;&gt;"",IF(OR(30&gt;טבלה13[[#This Row],[מקסימום]],30&lt;טבלה13[[#This Row],[מינימום]]),0,1),"")</f>
        <v/>
      </c>
    </row>
    <row r="234" spans="1:15" x14ac:dyDescent="0.25">
      <c r="A234" t="s">
        <v>27</v>
      </c>
      <c r="B234">
        <v>5</v>
      </c>
      <c r="C234">
        <v>26</v>
      </c>
      <c r="D234">
        <f>טבלה13[[#This Row],[LengthofCycle]]+1</f>
        <v>27</v>
      </c>
      <c r="E234">
        <f>IF(טבלה13[[#This Row],[CycleNumber]]&lt;3,"",IF(טבלה13[[#This Row],[CycleNumber]]=3,MIN(D232:D234),IF(I233=3,MIN(D231:D233),E233)))</f>
        <v>28</v>
      </c>
      <c r="F234">
        <f>IF(טבלה13[[#This Row],[CycleNumber]]&lt;3,"",IF(טבלה13[[#This Row],[CycleNumber]]=3,MAX(D232:D234),IF(I233=3,MAX(D231:D233),F233)))</f>
        <v>33</v>
      </c>
      <c r="G234">
        <f>IF(OR(טבלה13[[#This Row],[CycleNumber]]&gt;B235,B235=""),IF(טבלה13[[#This Row],[מספר סטייה]]=3,MIN(D232:D234),טבלה13[[#This Row],[מינ קבוע]]),טבלה13[[#This Row],[מינ קבוע]])</f>
        <v>28</v>
      </c>
      <c r="H234">
        <f>IF(OR(טבלה13[[#This Row],[CycleNumber]]&gt;B235,B235=""),IF(טבלה13[[#This Row],[מספר סטייה]]=3,MAX(D232:D234),טבלה13[[#This Row],[מקס קבוע]]),טבלה13[[#This Row],[מקס קבוע]])</f>
        <v>33</v>
      </c>
      <c r="I23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קבוע]]&lt;&gt;E233,1,I233+1),0))</f>
        <v>1</v>
      </c>
      <c r="J234">
        <f>IF(AND(טבלה13[[#This Row],[CycleNumber]]&lt;B235,טבלה13[[#This Row],[מקס קבוע]]&lt;&gt;""),IF(OR(טבלה13[[#This Row],[מספר סטייה]]&lt;I235,AND(טבלה13[[#This Row],[מספר סטייה]]=3,I235=1)),0,1),"")</f>
        <v>1</v>
      </c>
      <c r="K234">
        <f>IF(טבלה13[[#This Row],[מקס קבוע]]&lt;&gt;"",טבלה13[[#This Row],[מקסימום]]-טבלה13[[#This Row],[מינימום]],"")</f>
        <v>5</v>
      </c>
      <c r="L234">
        <f>IF(IFERROR(LOOKUP(טבלה13[[#This Row],[ClientID]],פיבוט!$A$4:$A$121),FALSE)=טבלה13[[#This Row],[ClientID]],1,0)</f>
        <v>1</v>
      </c>
      <c r="M234" t="str">
        <f>IF(OR(טבלה13[[#This Row],[ClientID]]=A235),"",1)</f>
        <v/>
      </c>
      <c r="N234" s="3" t="str">
        <f>IF(טבלה13[[#This Row],[טווח]]&lt;&gt;K233,טבלה13[[#This Row],[טווח]],"")</f>
        <v/>
      </c>
      <c r="O234" s="3" t="str">
        <f>IF(טבלה13[[#This Row],[מניית טווחים]]&lt;&gt;"",IF(OR(30&gt;טבלה13[[#This Row],[מקסימום]],30&lt;טבלה13[[#This Row],[מינימום]]),0,1),"")</f>
        <v/>
      </c>
    </row>
    <row r="235" spans="1:15" x14ac:dyDescent="0.25">
      <c r="A235" t="s">
        <v>27</v>
      </c>
      <c r="B235">
        <v>6</v>
      </c>
      <c r="C235">
        <v>27</v>
      </c>
      <c r="D235">
        <f>טבלה13[[#This Row],[LengthofCycle]]+1</f>
        <v>28</v>
      </c>
      <c r="E235">
        <f>IF(טבלה13[[#This Row],[CycleNumber]]&lt;3,"",IF(טבלה13[[#This Row],[CycleNumber]]=3,MIN(D233:D235),IF(I234=3,MIN(D232:D234),E234)))</f>
        <v>28</v>
      </c>
      <c r="F235">
        <f>IF(טבלה13[[#This Row],[CycleNumber]]&lt;3,"",IF(טבלה13[[#This Row],[CycleNumber]]=3,MAX(D233:D235),IF(I234=3,MAX(D232:D234),F234)))</f>
        <v>33</v>
      </c>
      <c r="G235">
        <f>IF(OR(טבלה13[[#This Row],[CycleNumber]]&gt;B236,B236=""),IF(טבלה13[[#This Row],[מספר סטייה]]=3,MIN(D233:D235),טבלה13[[#This Row],[מינ קבוע]]),טבלה13[[#This Row],[מינ קבוע]])</f>
        <v>28</v>
      </c>
      <c r="H235">
        <f>IF(OR(טבלה13[[#This Row],[CycleNumber]]&gt;B236,B236=""),IF(טבלה13[[#This Row],[מספר סטייה]]=3,MAX(D233:D235),טבלה13[[#This Row],[מקס קבוע]]),טבלה13[[#This Row],[מקס קבוע]])</f>
        <v>33</v>
      </c>
      <c r="I23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קבוע]]&lt;&gt;E234,1,I234+1),0))</f>
        <v>0</v>
      </c>
      <c r="J235">
        <f>IF(AND(טבלה13[[#This Row],[CycleNumber]]&lt;B236,טבלה13[[#This Row],[מקס קבוע]]&lt;&gt;""),IF(OR(טבלה13[[#This Row],[מספר סטייה]]&lt;I236,AND(טבלה13[[#This Row],[מספר סטייה]]=3,I236=1)),0,1),"")</f>
        <v>1</v>
      </c>
      <c r="K235">
        <f>IF(טבלה13[[#This Row],[מקס קבוע]]&lt;&gt;"",טבלה13[[#This Row],[מקסימום]]-טבלה13[[#This Row],[מינימום]],"")</f>
        <v>5</v>
      </c>
      <c r="L235">
        <f>IF(IFERROR(LOOKUP(טבלה13[[#This Row],[ClientID]],פיבוט!$A$4:$A$121),FALSE)=טבלה13[[#This Row],[ClientID]],1,0)</f>
        <v>1</v>
      </c>
      <c r="M235" t="str">
        <f>IF(OR(טבלה13[[#This Row],[ClientID]]=A236),"",1)</f>
        <v/>
      </c>
      <c r="N235" s="3" t="str">
        <f>IF(טבלה13[[#This Row],[טווח]]&lt;&gt;K234,טבלה13[[#This Row],[טווח]],"")</f>
        <v/>
      </c>
      <c r="O235" s="3" t="str">
        <f>IF(טבלה13[[#This Row],[מניית טווחים]]&lt;&gt;"",IF(OR(30&gt;טבלה13[[#This Row],[מקסימום]],30&lt;טבלה13[[#This Row],[מינימום]]),0,1),"")</f>
        <v/>
      </c>
    </row>
    <row r="236" spans="1:15" x14ac:dyDescent="0.25">
      <c r="A236" t="s">
        <v>27</v>
      </c>
      <c r="B236">
        <v>7</v>
      </c>
      <c r="C236">
        <v>29</v>
      </c>
      <c r="D236">
        <f>טבלה13[[#This Row],[LengthofCycle]]+1</f>
        <v>30</v>
      </c>
      <c r="E236">
        <f>IF(טבלה13[[#This Row],[CycleNumber]]&lt;3,"",IF(טבלה13[[#This Row],[CycleNumber]]=3,MIN(D234:D236),IF(I235=3,MIN(D233:D235),E235)))</f>
        <v>28</v>
      </c>
      <c r="F236">
        <f>IF(טבלה13[[#This Row],[CycleNumber]]&lt;3,"",IF(טבלה13[[#This Row],[CycleNumber]]=3,MAX(D234:D236),IF(I235=3,MAX(D233:D235),F235)))</f>
        <v>33</v>
      </c>
      <c r="G236">
        <f>IF(OR(טבלה13[[#This Row],[CycleNumber]]&gt;B237,B237=""),IF(טבלה13[[#This Row],[מספר סטייה]]=3,MIN(D234:D236),טבלה13[[#This Row],[מינ קבוע]]),טבלה13[[#This Row],[מינ קבוע]])</f>
        <v>28</v>
      </c>
      <c r="H236">
        <f>IF(OR(טבלה13[[#This Row],[CycleNumber]]&gt;B237,B237=""),IF(טבלה13[[#This Row],[מספר סטייה]]=3,MAX(D234:D236),טבלה13[[#This Row],[מקס קבוע]]),טבלה13[[#This Row],[מקס קבוע]])</f>
        <v>33</v>
      </c>
      <c r="I23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קבוע]]&lt;&gt;E235,1,I235+1),0))</f>
        <v>0</v>
      </c>
      <c r="J236">
        <f>IF(AND(טבלה13[[#This Row],[CycleNumber]]&lt;B237,טבלה13[[#This Row],[מקס קבוע]]&lt;&gt;""),IF(OR(טבלה13[[#This Row],[מספר סטייה]]&lt;I237,AND(טבלה13[[#This Row],[מספר סטייה]]=3,I237=1)),0,1),"")</f>
        <v>0</v>
      </c>
      <c r="K236">
        <f>IF(טבלה13[[#This Row],[מקס קבוע]]&lt;&gt;"",טבלה13[[#This Row],[מקסימום]]-טבלה13[[#This Row],[מינימום]],"")</f>
        <v>5</v>
      </c>
      <c r="L236">
        <f>IF(IFERROR(LOOKUP(טבלה13[[#This Row],[ClientID]],פיבוט!$A$4:$A$121),FALSE)=טבלה13[[#This Row],[ClientID]],1,0)</f>
        <v>1</v>
      </c>
      <c r="M236" t="str">
        <f>IF(OR(טבלה13[[#This Row],[ClientID]]=A237),"",1)</f>
        <v/>
      </c>
      <c r="N236" s="3" t="str">
        <f>IF(טבלה13[[#This Row],[טווח]]&lt;&gt;K235,טבלה13[[#This Row],[טווח]],"")</f>
        <v/>
      </c>
      <c r="O236" s="3" t="str">
        <f>IF(טבלה13[[#This Row],[מניית טווחים]]&lt;&gt;"",IF(OR(30&gt;טבלה13[[#This Row],[מקסימום]],30&lt;טבלה13[[#This Row],[מינימום]]),0,1),"")</f>
        <v/>
      </c>
    </row>
    <row r="237" spans="1:15" x14ac:dyDescent="0.25">
      <c r="A237" t="s">
        <v>27</v>
      </c>
      <c r="B237">
        <v>8</v>
      </c>
      <c r="C237">
        <v>25</v>
      </c>
      <c r="D237">
        <f>טבלה13[[#This Row],[LengthofCycle]]+1</f>
        <v>26</v>
      </c>
      <c r="E237">
        <f>IF(טבלה13[[#This Row],[CycleNumber]]&lt;3,"",IF(טבלה13[[#This Row],[CycleNumber]]=3,MIN(D235:D237),IF(I236=3,MIN(D234:D236),E236)))</f>
        <v>28</v>
      </c>
      <c r="F237">
        <f>IF(טבלה13[[#This Row],[CycleNumber]]&lt;3,"",IF(טבלה13[[#This Row],[CycleNumber]]=3,MAX(D235:D237),IF(I236=3,MAX(D234:D236),F236)))</f>
        <v>33</v>
      </c>
      <c r="G237">
        <f>IF(OR(טבלה13[[#This Row],[CycleNumber]]&gt;B238,B238=""),IF(טבלה13[[#This Row],[מספר סטייה]]=3,MIN(D235:D237),טבלה13[[#This Row],[מינ קבוע]]),טבלה13[[#This Row],[מינ קבוע]])</f>
        <v>28</v>
      </c>
      <c r="H237">
        <f>IF(OR(טבלה13[[#This Row],[CycleNumber]]&gt;B238,B238=""),IF(טבלה13[[#This Row],[מספר סטייה]]=3,MAX(D235:D237),טבלה13[[#This Row],[מקס קבוע]]),טבלה13[[#This Row],[מקס קבוע]])</f>
        <v>33</v>
      </c>
      <c r="I23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קבוע]]&lt;&gt;E236,1,I236+1),0))</f>
        <v>1</v>
      </c>
      <c r="J237">
        <f>IF(AND(טבלה13[[#This Row],[CycleNumber]]&lt;B238,טבלה13[[#This Row],[מקס קבוע]]&lt;&gt;""),IF(OR(טבלה13[[#This Row],[מספר סטייה]]&lt;I238,AND(טבלה13[[#This Row],[מספר סטייה]]=3,I238=1)),0,1),"")</f>
        <v>0</v>
      </c>
      <c r="K237">
        <f>IF(טבלה13[[#This Row],[מקס קבוע]]&lt;&gt;"",טבלה13[[#This Row],[מקסימום]]-טבלה13[[#This Row],[מינימום]],"")</f>
        <v>5</v>
      </c>
      <c r="L237">
        <f>IF(IFERROR(LOOKUP(טבלה13[[#This Row],[ClientID]],פיבוט!$A$4:$A$121),FALSE)=טבלה13[[#This Row],[ClientID]],1,0)</f>
        <v>1</v>
      </c>
      <c r="M237" t="str">
        <f>IF(OR(טבלה13[[#This Row],[ClientID]]=A238),"",1)</f>
        <v/>
      </c>
      <c r="N237" s="3" t="str">
        <f>IF(טבלה13[[#This Row],[טווח]]&lt;&gt;K236,טבלה13[[#This Row],[טווח]],"")</f>
        <v/>
      </c>
      <c r="O237" s="3" t="str">
        <f>IF(טבלה13[[#This Row],[מניית טווחים]]&lt;&gt;"",IF(OR(30&gt;טבלה13[[#This Row],[מקסימום]],30&lt;טבלה13[[#This Row],[מינימום]]),0,1),"")</f>
        <v/>
      </c>
    </row>
    <row r="238" spans="1:15" x14ac:dyDescent="0.25">
      <c r="A238" t="s">
        <v>27</v>
      </c>
      <c r="B238">
        <v>9</v>
      </c>
      <c r="C238">
        <v>25</v>
      </c>
      <c r="D238">
        <f>טבלה13[[#This Row],[LengthofCycle]]+1</f>
        <v>26</v>
      </c>
      <c r="E238">
        <f>IF(טבלה13[[#This Row],[CycleNumber]]&lt;3,"",IF(טבלה13[[#This Row],[CycleNumber]]=3,MIN(D236:D238),IF(I237=3,MIN(D235:D237),E237)))</f>
        <v>28</v>
      </c>
      <c r="F238">
        <f>IF(טבלה13[[#This Row],[CycleNumber]]&lt;3,"",IF(טבלה13[[#This Row],[CycleNumber]]=3,MAX(D236:D238),IF(I237=3,MAX(D235:D237),F237)))</f>
        <v>33</v>
      </c>
      <c r="G238">
        <f>IF(OR(טבלה13[[#This Row],[CycleNumber]]&gt;B239,B239=""),IF(טבלה13[[#This Row],[מספר סטייה]]=3,MIN(D236:D238),טבלה13[[#This Row],[מינ קבוע]]),טבלה13[[#This Row],[מינ קבוע]])</f>
        <v>28</v>
      </c>
      <c r="H238">
        <f>IF(OR(טבלה13[[#This Row],[CycleNumber]]&gt;B239,B239=""),IF(טבלה13[[#This Row],[מספר סטייה]]=3,MAX(D236:D238),טבלה13[[#This Row],[מקס קבוע]]),טבלה13[[#This Row],[מקס קבוע]])</f>
        <v>33</v>
      </c>
      <c r="I23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קבוע]]&lt;&gt;E237,1,I237+1),0))</f>
        <v>2</v>
      </c>
      <c r="J238">
        <f>IF(AND(טבלה13[[#This Row],[CycleNumber]]&lt;B239,טבלה13[[#This Row],[מקס קבוע]]&lt;&gt;""),IF(OR(טבלה13[[#This Row],[מספר סטייה]]&lt;I239,AND(טבלה13[[#This Row],[מספר סטייה]]=3,I239=1)),0,1),"")</f>
        <v>1</v>
      </c>
      <c r="K238">
        <f>IF(טבלה13[[#This Row],[מקס קבוע]]&lt;&gt;"",טבלה13[[#This Row],[מקסימום]]-טבלה13[[#This Row],[מינימום]],"")</f>
        <v>5</v>
      </c>
      <c r="L238">
        <f>IF(IFERROR(LOOKUP(טבלה13[[#This Row],[ClientID]],פיבוט!$A$4:$A$121),FALSE)=טבלה13[[#This Row],[ClientID]],1,0)</f>
        <v>1</v>
      </c>
      <c r="M238" t="str">
        <f>IF(OR(טבלה13[[#This Row],[ClientID]]=A239),"",1)</f>
        <v/>
      </c>
      <c r="N238" s="3" t="str">
        <f>IF(טבלה13[[#This Row],[טווח]]&lt;&gt;K237,טבלה13[[#This Row],[טווח]],"")</f>
        <v/>
      </c>
      <c r="O238" s="3" t="str">
        <f>IF(טבלה13[[#This Row],[מניית טווחים]]&lt;&gt;"",IF(OR(30&gt;טבלה13[[#This Row],[מקסימום]],30&lt;טבלה13[[#This Row],[מינימום]]),0,1),"")</f>
        <v/>
      </c>
    </row>
    <row r="239" spans="1:15" x14ac:dyDescent="0.25">
      <c r="A239" t="s">
        <v>27</v>
      </c>
      <c r="B239">
        <v>10</v>
      </c>
      <c r="C239">
        <v>29</v>
      </c>
      <c r="D239">
        <f>טבלה13[[#This Row],[LengthofCycle]]+1</f>
        <v>30</v>
      </c>
      <c r="E239">
        <f>IF(טבלה13[[#This Row],[CycleNumber]]&lt;3,"",IF(טבלה13[[#This Row],[CycleNumber]]=3,MIN(D237:D239),IF(I238=3,MIN(D236:D238),E238)))</f>
        <v>28</v>
      </c>
      <c r="F239">
        <f>IF(טבלה13[[#This Row],[CycleNumber]]&lt;3,"",IF(טבלה13[[#This Row],[CycleNumber]]=3,MAX(D237:D239),IF(I238=3,MAX(D236:D238),F238)))</f>
        <v>33</v>
      </c>
      <c r="G239">
        <f>IF(OR(טבלה13[[#This Row],[CycleNumber]]&gt;B240,B240=""),IF(טבלה13[[#This Row],[מספר סטייה]]=3,MIN(D237:D239),טבלה13[[#This Row],[מינ קבוע]]),טבלה13[[#This Row],[מינ קבוע]])</f>
        <v>28</v>
      </c>
      <c r="H239">
        <f>IF(OR(טבלה13[[#This Row],[CycleNumber]]&gt;B240,B240=""),IF(טבלה13[[#This Row],[מספר סטייה]]=3,MAX(D237:D239),טבלה13[[#This Row],[מקס קבוע]]),טבלה13[[#This Row],[מקס קבוע]])</f>
        <v>33</v>
      </c>
      <c r="I23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קבוע]]&lt;&gt;E238,1,I238+1),0))</f>
        <v>0</v>
      </c>
      <c r="J239">
        <f>IF(AND(טבלה13[[#This Row],[CycleNumber]]&lt;B240,טבלה13[[#This Row],[מקס קבוע]]&lt;&gt;""),IF(OR(טבלה13[[#This Row],[מספר סטייה]]&lt;I240,AND(טבלה13[[#This Row],[מספר סטייה]]=3,I240=1)),0,1),"")</f>
        <v>1</v>
      </c>
      <c r="K239">
        <f>IF(טבלה13[[#This Row],[מקס קבוע]]&lt;&gt;"",טבלה13[[#This Row],[מקסימום]]-טבלה13[[#This Row],[מינימום]],"")</f>
        <v>5</v>
      </c>
      <c r="L239">
        <f>IF(IFERROR(LOOKUP(טבלה13[[#This Row],[ClientID]],פיבוט!$A$4:$A$121),FALSE)=טבלה13[[#This Row],[ClientID]],1,0)</f>
        <v>1</v>
      </c>
      <c r="M239" t="str">
        <f>IF(OR(טבלה13[[#This Row],[ClientID]]=A240),"",1)</f>
        <v/>
      </c>
      <c r="N239" s="3" t="str">
        <f>IF(טבלה13[[#This Row],[טווח]]&lt;&gt;K238,טבלה13[[#This Row],[טווח]],"")</f>
        <v/>
      </c>
      <c r="O239" s="3" t="str">
        <f>IF(טבלה13[[#This Row],[מניית טווחים]]&lt;&gt;"",IF(OR(30&gt;טבלה13[[#This Row],[מקסימום]],30&lt;טבלה13[[#This Row],[מינימום]]),0,1),"")</f>
        <v/>
      </c>
    </row>
    <row r="240" spans="1:15" x14ac:dyDescent="0.25">
      <c r="A240" t="s">
        <v>27</v>
      </c>
      <c r="B240">
        <v>11</v>
      </c>
      <c r="C240">
        <v>31</v>
      </c>
      <c r="D240">
        <f>טבלה13[[#This Row],[LengthofCycle]]+1</f>
        <v>32</v>
      </c>
      <c r="E240">
        <f>IF(טבלה13[[#This Row],[CycleNumber]]&lt;3,"",IF(טבלה13[[#This Row],[CycleNumber]]=3,MIN(D238:D240),IF(I239=3,MIN(D237:D239),E239)))</f>
        <v>28</v>
      </c>
      <c r="F240">
        <f>IF(טבלה13[[#This Row],[CycleNumber]]&lt;3,"",IF(טבלה13[[#This Row],[CycleNumber]]=3,MAX(D238:D240),IF(I239=3,MAX(D237:D239),F239)))</f>
        <v>33</v>
      </c>
      <c r="G240">
        <f>IF(OR(טבלה13[[#This Row],[CycleNumber]]&gt;B241,B241=""),IF(טבלה13[[#This Row],[מספר סטייה]]=3,MIN(D238:D240),טבלה13[[#This Row],[מינ קבוע]]),טבלה13[[#This Row],[מינ קבוע]])</f>
        <v>28</v>
      </c>
      <c r="H240">
        <f>IF(OR(טבלה13[[#This Row],[CycleNumber]]&gt;B241,B241=""),IF(טבלה13[[#This Row],[מספר סטייה]]=3,MAX(D238:D240),טבלה13[[#This Row],[מקס קבוע]]),טבלה13[[#This Row],[מקס קבוע]])</f>
        <v>33</v>
      </c>
      <c r="I24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קבוע]]&lt;&gt;E239,1,I239+1),0))</f>
        <v>0</v>
      </c>
      <c r="J240">
        <f>IF(AND(טבלה13[[#This Row],[CycleNumber]]&lt;B241,טבלה13[[#This Row],[מקס קבוע]]&lt;&gt;""),IF(OR(טבלה13[[#This Row],[מספר סטייה]]&lt;I241,AND(טבלה13[[#This Row],[מספר סטייה]]=3,I241=1)),0,1),"")</f>
        <v>0</v>
      </c>
      <c r="K240">
        <f>IF(טבלה13[[#This Row],[מקס קבוע]]&lt;&gt;"",טבלה13[[#This Row],[מקסימום]]-טבלה13[[#This Row],[מינימום]],"")</f>
        <v>5</v>
      </c>
      <c r="L240">
        <f>IF(IFERROR(LOOKUP(טבלה13[[#This Row],[ClientID]],פיבוט!$A$4:$A$121),FALSE)=טבלה13[[#This Row],[ClientID]],1,0)</f>
        <v>1</v>
      </c>
      <c r="M240" t="str">
        <f>IF(OR(טבלה13[[#This Row],[ClientID]]=A241),"",1)</f>
        <v/>
      </c>
      <c r="N240" s="3" t="str">
        <f>IF(טבלה13[[#This Row],[טווח]]&lt;&gt;K239,טבלה13[[#This Row],[טווח]],"")</f>
        <v/>
      </c>
      <c r="O240" s="3" t="str">
        <f>IF(טבלה13[[#This Row],[מניית טווחים]]&lt;&gt;"",IF(OR(30&gt;טבלה13[[#This Row],[מקסימום]],30&lt;טבלה13[[#This Row],[מינימום]]),0,1),"")</f>
        <v/>
      </c>
    </row>
    <row r="241" spans="1:15" x14ac:dyDescent="0.25">
      <c r="A241" t="s">
        <v>27</v>
      </c>
      <c r="B241">
        <v>12</v>
      </c>
      <c r="C241">
        <v>26</v>
      </c>
      <c r="D241">
        <f>טבלה13[[#This Row],[LengthofCycle]]+1</f>
        <v>27</v>
      </c>
      <c r="E241">
        <f>IF(טבלה13[[#This Row],[CycleNumber]]&lt;3,"",IF(טבלה13[[#This Row],[CycleNumber]]=3,MIN(D239:D241),IF(I240=3,MIN(D238:D240),E240)))</f>
        <v>28</v>
      </c>
      <c r="F241">
        <f>IF(טבלה13[[#This Row],[CycleNumber]]&lt;3,"",IF(טבלה13[[#This Row],[CycleNumber]]=3,MAX(D239:D241),IF(I240=3,MAX(D238:D240),F240)))</f>
        <v>33</v>
      </c>
      <c r="G241">
        <f>IF(OR(טבלה13[[#This Row],[CycleNumber]]&gt;B242,B242=""),IF(טבלה13[[#This Row],[מספר סטייה]]=3,MIN(D239:D241),טבלה13[[#This Row],[מינ קבוע]]),טבלה13[[#This Row],[מינ קבוע]])</f>
        <v>28</v>
      </c>
      <c r="H241">
        <f>IF(OR(טבלה13[[#This Row],[CycleNumber]]&gt;B242,B242=""),IF(טבלה13[[#This Row],[מספר סטייה]]=3,MAX(D239:D241),טבלה13[[#This Row],[מקס קבוע]]),טבלה13[[#This Row],[מקס קבוע]])</f>
        <v>33</v>
      </c>
      <c r="I24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קבוע]]&lt;&gt;E240,1,I240+1),0))</f>
        <v>1</v>
      </c>
      <c r="J241">
        <f>IF(AND(טבלה13[[#This Row],[CycleNumber]]&lt;B242,טבלה13[[#This Row],[מקס קבוע]]&lt;&gt;""),IF(OR(טבלה13[[#This Row],[מספר סטייה]]&lt;I242,AND(טבלה13[[#This Row],[מספר סטייה]]=3,I242=1)),0,1),"")</f>
        <v>1</v>
      </c>
      <c r="K241">
        <f>IF(טבלה13[[#This Row],[מקס קבוע]]&lt;&gt;"",טבלה13[[#This Row],[מקסימום]]-טבלה13[[#This Row],[מינימום]],"")</f>
        <v>5</v>
      </c>
      <c r="L241">
        <f>IF(IFERROR(LOOKUP(טבלה13[[#This Row],[ClientID]],פיבוט!$A$4:$A$121),FALSE)=טבלה13[[#This Row],[ClientID]],1,0)</f>
        <v>1</v>
      </c>
      <c r="M241" t="str">
        <f>IF(OR(טבלה13[[#This Row],[ClientID]]=A242),"",1)</f>
        <v/>
      </c>
      <c r="N241" s="3" t="str">
        <f>IF(טבלה13[[#This Row],[טווח]]&lt;&gt;K240,טבלה13[[#This Row],[טווח]],"")</f>
        <v/>
      </c>
      <c r="O241" s="3" t="str">
        <f>IF(טבלה13[[#This Row],[מניית טווחים]]&lt;&gt;"",IF(OR(30&gt;טבלה13[[#This Row],[מקסימום]],30&lt;טבלה13[[#This Row],[מינימום]]),0,1),"")</f>
        <v/>
      </c>
    </row>
    <row r="242" spans="1:15" x14ac:dyDescent="0.25">
      <c r="A242" t="s">
        <v>27</v>
      </c>
      <c r="B242">
        <v>13</v>
      </c>
      <c r="C242">
        <v>27</v>
      </c>
      <c r="D242">
        <f>טבלה13[[#This Row],[LengthofCycle]]+1</f>
        <v>28</v>
      </c>
      <c r="E242">
        <f>IF(טבלה13[[#This Row],[CycleNumber]]&lt;3,"",IF(טבלה13[[#This Row],[CycleNumber]]=3,MIN(D240:D242),IF(I241=3,MIN(D239:D241),E241)))</f>
        <v>28</v>
      </c>
      <c r="F242">
        <f>IF(טבלה13[[#This Row],[CycleNumber]]&lt;3,"",IF(טבלה13[[#This Row],[CycleNumber]]=3,MAX(D240:D242),IF(I241=3,MAX(D239:D241),F241)))</f>
        <v>33</v>
      </c>
      <c r="G242">
        <f>IF(OR(טבלה13[[#This Row],[CycleNumber]]&gt;B243,B243=""),IF(טבלה13[[#This Row],[מספר סטייה]]=3,MIN(D240:D242),טבלה13[[#This Row],[מינ קבוע]]),טבלה13[[#This Row],[מינ קבוע]])</f>
        <v>28</v>
      </c>
      <c r="H242">
        <f>IF(OR(טבלה13[[#This Row],[CycleNumber]]&gt;B243,B243=""),IF(טבלה13[[#This Row],[מספר סטייה]]=3,MAX(D240:D242),טבלה13[[#This Row],[מקס קבוע]]),טבלה13[[#This Row],[מקס קבוע]])</f>
        <v>33</v>
      </c>
      <c r="I24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קבוע]]&lt;&gt;E241,1,I241+1),0))</f>
        <v>0</v>
      </c>
      <c r="J242" t="str">
        <f>IF(AND(טבלה13[[#This Row],[CycleNumber]]&lt;B243,טבלה13[[#This Row],[מקס קבוע]]&lt;&gt;""),IF(OR(טבלה13[[#This Row],[מספר סטייה]]&lt;I243,AND(טבלה13[[#This Row],[מספר סטייה]]=3,I243=1)),0,1),"")</f>
        <v/>
      </c>
      <c r="K242">
        <f>IF(טבלה13[[#This Row],[מקס קבוע]]&lt;&gt;"",טבלה13[[#This Row],[מקסימום]]-טבלה13[[#This Row],[מינימום]],"")</f>
        <v>5</v>
      </c>
      <c r="L242">
        <f>IF(IFERROR(LOOKUP(טבלה13[[#This Row],[ClientID]],פיבוט!$A$4:$A$121),FALSE)=טבלה13[[#This Row],[ClientID]],1,0)</f>
        <v>1</v>
      </c>
      <c r="M242">
        <f>IF(OR(טבלה13[[#This Row],[ClientID]]=A243),"",1)</f>
        <v>1</v>
      </c>
      <c r="N242" s="3" t="str">
        <f>IF(טבלה13[[#This Row],[טווח]]&lt;&gt;K241,טבלה13[[#This Row],[טווח]],"")</f>
        <v/>
      </c>
      <c r="O242" s="3" t="str">
        <f>IF(טבלה13[[#This Row],[מניית טווחים]]&lt;&gt;"",IF(OR(30&gt;טבלה13[[#This Row],[מקסימום]],30&lt;טבלה13[[#This Row],[מינימום]]),0,1),"")</f>
        <v/>
      </c>
    </row>
    <row r="243" spans="1:15" x14ac:dyDescent="0.25">
      <c r="A243" t="s">
        <v>28</v>
      </c>
      <c r="B243">
        <v>1</v>
      </c>
      <c r="C243">
        <v>35</v>
      </c>
      <c r="D243">
        <f>טבלה13[[#This Row],[LengthofCycle]]+1</f>
        <v>36</v>
      </c>
      <c r="E243" t="str">
        <f>IF(טבלה13[[#This Row],[CycleNumber]]&lt;3,"",IF(טבלה13[[#This Row],[CycleNumber]]=3,MIN(D241:D243),IF(I242=3,MIN(D240:D242),E242)))</f>
        <v/>
      </c>
      <c r="F243" t="str">
        <f>IF(טבלה13[[#This Row],[CycleNumber]]&lt;3,"",IF(טבלה13[[#This Row],[CycleNumber]]=3,MAX(D241:D243),IF(I242=3,MAX(D240:D242),F242)))</f>
        <v/>
      </c>
      <c r="G243" t="str">
        <f>IF(OR(טבלה13[[#This Row],[CycleNumber]]&gt;B244,B244=""),IF(טבלה13[[#This Row],[מספר סטייה]]=3,MIN(D241:D243),טבלה13[[#This Row],[מינ קבוע]]),טבלה13[[#This Row],[מינ קבוע]])</f>
        <v/>
      </c>
      <c r="H243" t="str">
        <f>IF(OR(טבלה13[[#This Row],[CycleNumber]]&gt;B244,B244=""),IF(טבלה13[[#This Row],[מספר סטייה]]=3,MAX(D241:D243),טבלה13[[#This Row],[מקס קבוע]]),טבלה13[[#This Row],[מקס קבוע]])</f>
        <v/>
      </c>
      <c r="I24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קבוע]]&lt;&gt;E242,1,I242+1),0))</f>
        <v/>
      </c>
      <c r="J243" t="str">
        <f>IF(AND(טבלה13[[#This Row],[CycleNumber]]&lt;B244,טבלה13[[#This Row],[מקס קבוע]]&lt;&gt;""),IF(OR(טבלה13[[#This Row],[מספר סטייה]]&lt;I244,AND(טבלה13[[#This Row],[מספר סטייה]]=3,I244=1)),0,1),"")</f>
        <v/>
      </c>
      <c r="K243" t="str">
        <f>IF(טבלה13[[#This Row],[מקס קבוע]]&lt;&gt;"",טבלה13[[#This Row],[מקסימום]]-טבלה13[[#This Row],[מינימום]],"")</f>
        <v/>
      </c>
      <c r="L243">
        <f>IF(IFERROR(LOOKUP(טבלה13[[#This Row],[ClientID]],פיבוט!$A$4:$A$121),FALSE)=טבלה13[[#This Row],[ClientID]],1,0)</f>
        <v>1</v>
      </c>
      <c r="M243" t="str">
        <f>IF(OR(טבלה13[[#This Row],[ClientID]]=A244),"",1)</f>
        <v/>
      </c>
      <c r="N243" s="3" t="str">
        <f>IF(טבלה13[[#This Row],[טווח]]&lt;&gt;K242,טבלה13[[#This Row],[טווח]],"")</f>
        <v/>
      </c>
      <c r="O243" s="3" t="str">
        <f>IF(טבלה13[[#This Row],[מניית טווחים]]&lt;&gt;"",IF(OR(30&gt;טבלה13[[#This Row],[מקסימום]],30&lt;טבלה13[[#This Row],[מינימום]]),0,1),"")</f>
        <v/>
      </c>
    </row>
    <row r="244" spans="1:15" x14ac:dyDescent="0.25">
      <c r="A244" t="s">
        <v>28</v>
      </c>
      <c r="B244">
        <v>2</v>
      </c>
      <c r="C244">
        <v>27</v>
      </c>
      <c r="D244">
        <f>טבלה13[[#This Row],[LengthofCycle]]+1</f>
        <v>28</v>
      </c>
      <c r="E244" t="str">
        <f>IF(טבלה13[[#This Row],[CycleNumber]]&lt;3,"",IF(טבלה13[[#This Row],[CycleNumber]]=3,MIN(D242:D244),IF(I243=3,MIN(D241:D243),E243)))</f>
        <v/>
      </c>
      <c r="F244" t="str">
        <f>IF(טבלה13[[#This Row],[CycleNumber]]&lt;3,"",IF(טבלה13[[#This Row],[CycleNumber]]=3,MAX(D242:D244),IF(I243=3,MAX(D241:D243),F243)))</f>
        <v/>
      </c>
      <c r="G244" t="str">
        <f>IF(OR(טבלה13[[#This Row],[CycleNumber]]&gt;B245,B245=""),IF(טבלה13[[#This Row],[מספר סטייה]]=3,MIN(D242:D244),טבלה13[[#This Row],[מינ קבוע]]),טבלה13[[#This Row],[מינ קבוע]])</f>
        <v/>
      </c>
      <c r="H244" t="str">
        <f>IF(OR(טבלה13[[#This Row],[CycleNumber]]&gt;B245,B245=""),IF(טבלה13[[#This Row],[מספר סטייה]]=3,MAX(D242:D244),טבלה13[[#This Row],[מקס קבוע]]),טבלה13[[#This Row],[מקס קבוע]])</f>
        <v/>
      </c>
      <c r="I24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קבוע]]&lt;&gt;E243,1,I243+1),0))</f>
        <v/>
      </c>
      <c r="J244" t="str">
        <f>IF(AND(טבלה13[[#This Row],[CycleNumber]]&lt;B245,טבלה13[[#This Row],[מקס קבוע]]&lt;&gt;""),IF(OR(טבלה13[[#This Row],[מספר סטייה]]&lt;I245,AND(טבלה13[[#This Row],[מספר סטייה]]=3,I245=1)),0,1),"")</f>
        <v/>
      </c>
      <c r="K244" t="str">
        <f>IF(טבלה13[[#This Row],[מקס קבוע]]&lt;&gt;"",טבלה13[[#This Row],[מקסימום]]-טבלה13[[#This Row],[מינימום]],"")</f>
        <v/>
      </c>
      <c r="L244">
        <f>IF(IFERROR(LOOKUP(טבלה13[[#This Row],[ClientID]],פיבוט!$A$4:$A$121),FALSE)=טבלה13[[#This Row],[ClientID]],1,0)</f>
        <v>1</v>
      </c>
      <c r="M244" t="str">
        <f>IF(OR(טבלה13[[#This Row],[ClientID]]=A245),"",1)</f>
        <v/>
      </c>
      <c r="N244" s="3" t="str">
        <f>IF(טבלה13[[#This Row],[טווח]]&lt;&gt;K243,טבלה13[[#This Row],[טווח]],"")</f>
        <v/>
      </c>
      <c r="O244" s="3" t="str">
        <f>IF(טבלה13[[#This Row],[מניית טווחים]]&lt;&gt;"",IF(OR(30&gt;טבלה13[[#This Row],[מקסימום]],30&lt;טבלה13[[#This Row],[מינימום]]),0,1),"")</f>
        <v/>
      </c>
    </row>
    <row r="245" spans="1:15" x14ac:dyDescent="0.25">
      <c r="A245" t="s">
        <v>28</v>
      </c>
      <c r="B245">
        <v>3</v>
      </c>
      <c r="C245">
        <v>29</v>
      </c>
      <c r="D245">
        <f>טבלה13[[#This Row],[LengthofCycle]]+1</f>
        <v>30</v>
      </c>
      <c r="E245">
        <f>IF(טבלה13[[#This Row],[CycleNumber]]&lt;3,"",IF(טבלה13[[#This Row],[CycleNumber]]=3,MIN(D243:D245),IF(I244=3,MIN(D242:D244),E244)))</f>
        <v>28</v>
      </c>
      <c r="F245">
        <f>IF(טבלה13[[#This Row],[CycleNumber]]&lt;3,"",IF(טבלה13[[#This Row],[CycleNumber]]=3,MAX(D243:D245),IF(I244=3,MAX(D242:D244),F244)))</f>
        <v>36</v>
      </c>
      <c r="G245">
        <f>IF(OR(טבלה13[[#This Row],[CycleNumber]]&gt;B246,B246=""),IF(טבלה13[[#This Row],[מספר סטייה]]=3,MIN(D243:D245),טבלה13[[#This Row],[מינ קבוע]]),טבלה13[[#This Row],[מינ קבוע]])</f>
        <v>28</v>
      </c>
      <c r="H245">
        <f>IF(OR(טבלה13[[#This Row],[CycleNumber]]&gt;B246,B246=""),IF(טבלה13[[#This Row],[מספר סטייה]]=3,MAX(D243:D245),טבלה13[[#This Row],[מקס קבוע]]),טבלה13[[#This Row],[מקס קבוע]])</f>
        <v>36</v>
      </c>
      <c r="I24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קבוע]]&lt;&gt;E244,1,I244+1),0))</f>
        <v>0</v>
      </c>
      <c r="J245">
        <f>IF(AND(טבלה13[[#This Row],[CycleNumber]]&lt;B246,טבלה13[[#This Row],[מקס קבוע]]&lt;&gt;""),IF(OR(טבלה13[[#This Row],[מספר סטייה]]&lt;I246,AND(טבלה13[[#This Row],[מספר סטייה]]=3,I246=1)),0,1),"")</f>
        <v>1</v>
      </c>
      <c r="K245">
        <f>IF(טבלה13[[#This Row],[מקס קבוע]]&lt;&gt;"",טבלה13[[#This Row],[מקסימום]]-טבלה13[[#This Row],[מינימום]],"")</f>
        <v>8</v>
      </c>
      <c r="L245">
        <f>IF(IFERROR(LOOKUP(טבלה13[[#This Row],[ClientID]],פיבוט!$A$4:$A$121),FALSE)=טבלה13[[#This Row],[ClientID]],1,0)</f>
        <v>1</v>
      </c>
      <c r="M245" t="str">
        <f>IF(OR(טבלה13[[#This Row],[ClientID]]=A246),"",1)</f>
        <v/>
      </c>
      <c r="N245" s="3">
        <f>IF(טבלה13[[#This Row],[טווח]]&lt;&gt;K244,טבלה13[[#This Row],[טווח]],"")</f>
        <v>8</v>
      </c>
      <c r="O245" s="3">
        <f>IF(טבלה13[[#This Row],[מניית טווחים]]&lt;&gt;"",IF(OR(30&gt;טבלה13[[#This Row],[מקסימום]],30&lt;טבלה13[[#This Row],[מינימום]]),0,1),"")</f>
        <v>1</v>
      </c>
    </row>
    <row r="246" spans="1:15" x14ac:dyDescent="0.25">
      <c r="A246" t="s">
        <v>28</v>
      </c>
      <c r="B246">
        <v>4</v>
      </c>
      <c r="C246">
        <v>31</v>
      </c>
      <c r="D246">
        <f>טבלה13[[#This Row],[LengthofCycle]]+1</f>
        <v>32</v>
      </c>
      <c r="E246">
        <f>IF(טבלה13[[#This Row],[CycleNumber]]&lt;3,"",IF(טבלה13[[#This Row],[CycleNumber]]=3,MIN(D244:D246),IF(I245=3,MIN(D243:D245),E245)))</f>
        <v>28</v>
      </c>
      <c r="F246">
        <f>IF(טבלה13[[#This Row],[CycleNumber]]&lt;3,"",IF(טבלה13[[#This Row],[CycleNumber]]=3,MAX(D244:D246),IF(I245=3,MAX(D243:D245),F245)))</f>
        <v>36</v>
      </c>
      <c r="G246">
        <f>IF(OR(טבלה13[[#This Row],[CycleNumber]]&gt;B247,B247=""),IF(טבלה13[[#This Row],[מספר סטייה]]=3,MIN(D244:D246),טבלה13[[#This Row],[מינ קבוע]]),טבלה13[[#This Row],[מינ קבוע]])</f>
        <v>28</v>
      </c>
      <c r="H246">
        <f>IF(OR(טבלה13[[#This Row],[CycleNumber]]&gt;B247,B247=""),IF(טבלה13[[#This Row],[מספר סטייה]]=3,MAX(D244:D246),טבלה13[[#This Row],[מקס קבוע]]),טבלה13[[#This Row],[מקס קבוע]])</f>
        <v>36</v>
      </c>
      <c r="I24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קבוע]]&lt;&gt;E245,1,I245+1),0))</f>
        <v>0</v>
      </c>
      <c r="J246">
        <f>IF(AND(טבלה13[[#This Row],[CycleNumber]]&lt;B247,טבלה13[[#This Row],[מקס קבוע]]&lt;&gt;""),IF(OR(טבלה13[[#This Row],[מספר סטייה]]&lt;I247,AND(טבלה13[[#This Row],[מספר סטייה]]=3,I247=1)),0,1),"")</f>
        <v>1</v>
      </c>
      <c r="K246">
        <f>IF(טבלה13[[#This Row],[מקס קבוע]]&lt;&gt;"",טבלה13[[#This Row],[מקסימום]]-טבלה13[[#This Row],[מינימום]],"")</f>
        <v>8</v>
      </c>
      <c r="L246">
        <f>IF(IFERROR(LOOKUP(טבלה13[[#This Row],[ClientID]],פיבוט!$A$4:$A$121),FALSE)=טבלה13[[#This Row],[ClientID]],1,0)</f>
        <v>1</v>
      </c>
      <c r="M246" t="str">
        <f>IF(OR(טבלה13[[#This Row],[ClientID]]=A247),"",1)</f>
        <v/>
      </c>
      <c r="N246" s="3" t="str">
        <f>IF(טבלה13[[#This Row],[טווח]]&lt;&gt;K245,טבלה13[[#This Row],[טווח]],"")</f>
        <v/>
      </c>
      <c r="O246" s="3" t="str">
        <f>IF(טבלה13[[#This Row],[מניית טווחים]]&lt;&gt;"",IF(OR(30&gt;טבלה13[[#This Row],[מקסימום]],30&lt;טבלה13[[#This Row],[מינימום]]),0,1),"")</f>
        <v/>
      </c>
    </row>
    <row r="247" spans="1:15" x14ac:dyDescent="0.25">
      <c r="A247" t="s">
        <v>28</v>
      </c>
      <c r="B247">
        <v>5</v>
      </c>
      <c r="C247">
        <v>31</v>
      </c>
      <c r="D247">
        <f>טבלה13[[#This Row],[LengthofCycle]]+1</f>
        <v>32</v>
      </c>
      <c r="E247">
        <f>IF(טבלה13[[#This Row],[CycleNumber]]&lt;3,"",IF(טבלה13[[#This Row],[CycleNumber]]=3,MIN(D245:D247),IF(I246=3,MIN(D244:D246),E246)))</f>
        <v>28</v>
      </c>
      <c r="F247">
        <f>IF(טבלה13[[#This Row],[CycleNumber]]&lt;3,"",IF(טבלה13[[#This Row],[CycleNumber]]=3,MAX(D245:D247),IF(I246=3,MAX(D244:D246),F246)))</f>
        <v>36</v>
      </c>
      <c r="G247">
        <f>IF(OR(טבלה13[[#This Row],[CycleNumber]]&gt;B248,B248=""),IF(טבלה13[[#This Row],[מספר סטייה]]=3,MIN(D245:D247),טבלה13[[#This Row],[מינ קבוע]]),טבלה13[[#This Row],[מינ קבוע]])</f>
        <v>28</v>
      </c>
      <c r="H247">
        <f>IF(OR(טבלה13[[#This Row],[CycleNumber]]&gt;B248,B248=""),IF(טבלה13[[#This Row],[מספר סטייה]]=3,MAX(D245:D247),טבלה13[[#This Row],[מקס קבוע]]),טבלה13[[#This Row],[מקס קבוע]])</f>
        <v>36</v>
      </c>
      <c r="I24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קבוע]]&lt;&gt;E246,1,I246+1),0))</f>
        <v>0</v>
      </c>
      <c r="J247">
        <f>IF(AND(טבלה13[[#This Row],[CycleNumber]]&lt;B248,טבלה13[[#This Row],[מקס קבוע]]&lt;&gt;""),IF(OR(טבלה13[[#This Row],[מספר סטייה]]&lt;I248,AND(טבלה13[[#This Row],[מספר סטייה]]=3,I248=1)),0,1),"")</f>
        <v>1</v>
      </c>
      <c r="K247">
        <f>IF(טבלה13[[#This Row],[מקס קבוע]]&lt;&gt;"",טבלה13[[#This Row],[מקסימום]]-טבלה13[[#This Row],[מינימום]],"")</f>
        <v>8</v>
      </c>
      <c r="L247">
        <f>IF(IFERROR(LOOKUP(טבלה13[[#This Row],[ClientID]],פיבוט!$A$4:$A$121),FALSE)=טבלה13[[#This Row],[ClientID]],1,0)</f>
        <v>1</v>
      </c>
      <c r="M247" t="str">
        <f>IF(OR(טבלה13[[#This Row],[ClientID]]=A248),"",1)</f>
        <v/>
      </c>
      <c r="N247" s="3" t="str">
        <f>IF(טבלה13[[#This Row],[טווח]]&lt;&gt;K246,טבלה13[[#This Row],[טווח]],"")</f>
        <v/>
      </c>
      <c r="O247" s="3" t="str">
        <f>IF(טבלה13[[#This Row],[מניית טווחים]]&lt;&gt;"",IF(OR(30&gt;טבלה13[[#This Row],[מקסימום]],30&lt;טבלה13[[#This Row],[מינימום]]),0,1),"")</f>
        <v/>
      </c>
    </row>
    <row r="248" spans="1:15" x14ac:dyDescent="0.25">
      <c r="A248" t="s">
        <v>28</v>
      </c>
      <c r="B248">
        <v>6</v>
      </c>
      <c r="C248">
        <v>31</v>
      </c>
      <c r="D248">
        <f>טבלה13[[#This Row],[LengthofCycle]]+1</f>
        <v>32</v>
      </c>
      <c r="E248">
        <f>IF(טבלה13[[#This Row],[CycleNumber]]&lt;3,"",IF(טבלה13[[#This Row],[CycleNumber]]=3,MIN(D246:D248),IF(I247=3,MIN(D245:D247),E247)))</f>
        <v>28</v>
      </c>
      <c r="F248">
        <f>IF(טבלה13[[#This Row],[CycleNumber]]&lt;3,"",IF(טבלה13[[#This Row],[CycleNumber]]=3,MAX(D246:D248),IF(I247=3,MAX(D245:D247),F247)))</f>
        <v>36</v>
      </c>
      <c r="G248">
        <f>IF(OR(טבלה13[[#This Row],[CycleNumber]]&gt;B249,B249=""),IF(טבלה13[[#This Row],[מספר סטייה]]=3,MIN(D246:D248),טבלה13[[#This Row],[מינ קבוע]]),טבלה13[[#This Row],[מינ קבוע]])</f>
        <v>28</v>
      </c>
      <c r="H248">
        <f>IF(OR(טבלה13[[#This Row],[CycleNumber]]&gt;B249,B249=""),IF(טבלה13[[#This Row],[מספר סטייה]]=3,MAX(D246:D248),טבלה13[[#This Row],[מקס קבוע]]),טבלה13[[#This Row],[מקס קבוע]])</f>
        <v>36</v>
      </c>
      <c r="I24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קבוע]]&lt;&gt;E247,1,I247+1),0))</f>
        <v>0</v>
      </c>
      <c r="J248">
        <f>IF(AND(טבלה13[[#This Row],[CycleNumber]]&lt;B249,טבלה13[[#This Row],[מקס קבוע]]&lt;&gt;""),IF(OR(טבלה13[[#This Row],[מספר סטייה]]&lt;I249,AND(טבלה13[[#This Row],[מספר סטייה]]=3,I249=1)),0,1),"")</f>
        <v>1</v>
      </c>
      <c r="K248">
        <f>IF(טבלה13[[#This Row],[מקס קבוע]]&lt;&gt;"",טבלה13[[#This Row],[מקסימום]]-טבלה13[[#This Row],[מינימום]],"")</f>
        <v>8</v>
      </c>
      <c r="L248">
        <f>IF(IFERROR(LOOKUP(טבלה13[[#This Row],[ClientID]],פיבוט!$A$4:$A$121),FALSE)=טבלה13[[#This Row],[ClientID]],1,0)</f>
        <v>1</v>
      </c>
      <c r="M248" t="str">
        <f>IF(OR(טבלה13[[#This Row],[ClientID]]=A249),"",1)</f>
        <v/>
      </c>
      <c r="N248" s="3" t="str">
        <f>IF(טבלה13[[#This Row],[טווח]]&lt;&gt;K247,טבלה13[[#This Row],[טווח]],"")</f>
        <v/>
      </c>
      <c r="O248" s="3" t="str">
        <f>IF(טבלה13[[#This Row],[מניית טווחים]]&lt;&gt;"",IF(OR(30&gt;טבלה13[[#This Row],[מקסימום]],30&lt;טבלה13[[#This Row],[מינימום]]),0,1),"")</f>
        <v/>
      </c>
    </row>
    <row r="249" spans="1:15" x14ac:dyDescent="0.25">
      <c r="A249" t="s">
        <v>28</v>
      </c>
      <c r="B249">
        <v>7</v>
      </c>
      <c r="C249">
        <v>31</v>
      </c>
      <c r="D249">
        <f>טבלה13[[#This Row],[LengthofCycle]]+1</f>
        <v>32</v>
      </c>
      <c r="E249">
        <f>IF(טבלה13[[#This Row],[CycleNumber]]&lt;3,"",IF(טבלה13[[#This Row],[CycleNumber]]=3,MIN(D247:D249),IF(I248=3,MIN(D246:D248),E248)))</f>
        <v>28</v>
      </c>
      <c r="F249">
        <f>IF(טבלה13[[#This Row],[CycleNumber]]&lt;3,"",IF(טבלה13[[#This Row],[CycleNumber]]=3,MAX(D247:D249),IF(I248=3,MAX(D246:D248),F248)))</f>
        <v>36</v>
      </c>
      <c r="G249">
        <f>IF(OR(טבלה13[[#This Row],[CycleNumber]]&gt;B250,B250=""),IF(טבלה13[[#This Row],[מספר סטייה]]=3,MIN(D247:D249),טבלה13[[#This Row],[מינ קבוע]]),טבלה13[[#This Row],[מינ קבוע]])</f>
        <v>28</v>
      </c>
      <c r="H249">
        <f>IF(OR(טבלה13[[#This Row],[CycleNumber]]&gt;B250,B250=""),IF(טבלה13[[#This Row],[מספר סטייה]]=3,MAX(D247:D249),טבלה13[[#This Row],[מקס קבוע]]),טבלה13[[#This Row],[מקס קבוע]])</f>
        <v>36</v>
      </c>
      <c r="I24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קבוע]]&lt;&gt;E248,1,I248+1),0))</f>
        <v>0</v>
      </c>
      <c r="J249">
        <f>IF(AND(טבלה13[[#This Row],[CycleNumber]]&lt;B250,טבלה13[[#This Row],[מקס קבוע]]&lt;&gt;""),IF(OR(טבלה13[[#This Row],[מספר סטייה]]&lt;I250,AND(טבלה13[[#This Row],[מספר סטייה]]=3,I250=1)),0,1),"")</f>
        <v>1</v>
      </c>
      <c r="K249">
        <f>IF(טבלה13[[#This Row],[מקס קבוע]]&lt;&gt;"",טבלה13[[#This Row],[מקסימום]]-טבלה13[[#This Row],[מינימום]],"")</f>
        <v>8</v>
      </c>
      <c r="L249">
        <f>IF(IFERROR(LOOKUP(טבלה13[[#This Row],[ClientID]],פיבוט!$A$4:$A$121),FALSE)=טבלה13[[#This Row],[ClientID]],1,0)</f>
        <v>1</v>
      </c>
      <c r="M249" t="str">
        <f>IF(OR(טבלה13[[#This Row],[ClientID]]=A250),"",1)</f>
        <v/>
      </c>
      <c r="N249" s="3" t="str">
        <f>IF(טבלה13[[#This Row],[טווח]]&lt;&gt;K248,טבלה13[[#This Row],[טווח]],"")</f>
        <v/>
      </c>
      <c r="O249" s="3" t="str">
        <f>IF(טבלה13[[#This Row],[מניית טווחים]]&lt;&gt;"",IF(OR(30&gt;טבלה13[[#This Row],[מקסימום]],30&lt;טבלה13[[#This Row],[מינימום]]),0,1),"")</f>
        <v/>
      </c>
    </row>
    <row r="250" spans="1:15" x14ac:dyDescent="0.25">
      <c r="A250" t="s">
        <v>28</v>
      </c>
      <c r="B250">
        <v>8</v>
      </c>
      <c r="C250">
        <v>30</v>
      </c>
      <c r="D250">
        <f>טבלה13[[#This Row],[LengthofCycle]]+1</f>
        <v>31</v>
      </c>
      <c r="E250">
        <f>IF(טבלה13[[#This Row],[CycleNumber]]&lt;3,"",IF(טבלה13[[#This Row],[CycleNumber]]=3,MIN(D248:D250),IF(I249=3,MIN(D247:D249),E249)))</f>
        <v>28</v>
      </c>
      <c r="F250">
        <f>IF(טבלה13[[#This Row],[CycleNumber]]&lt;3,"",IF(טבלה13[[#This Row],[CycleNumber]]=3,MAX(D248:D250),IF(I249=3,MAX(D247:D249),F249)))</f>
        <v>36</v>
      </c>
      <c r="G250">
        <f>IF(OR(טבלה13[[#This Row],[CycleNumber]]&gt;B251,B251=""),IF(טבלה13[[#This Row],[מספר סטייה]]=3,MIN(D248:D250),טבלה13[[#This Row],[מינ קבוע]]),טבלה13[[#This Row],[מינ קבוע]])</f>
        <v>28</v>
      </c>
      <c r="H250">
        <f>IF(OR(טבלה13[[#This Row],[CycleNumber]]&gt;B251,B251=""),IF(טבלה13[[#This Row],[מספר סטייה]]=3,MAX(D248:D250),טבלה13[[#This Row],[מקס קבוע]]),טבלה13[[#This Row],[מקס קבוע]])</f>
        <v>36</v>
      </c>
      <c r="I25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קבוע]]&lt;&gt;E249,1,I249+1),0))</f>
        <v>0</v>
      </c>
      <c r="J250">
        <f>IF(AND(טבלה13[[#This Row],[CycleNumber]]&lt;B251,טבלה13[[#This Row],[מקס קבוע]]&lt;&gt;""),IF(OR(טבלה13[[#This Row],[מספר סטייה]]&lt;I251,AND(טבלה13[[#This Row],[מספר סטייה]]=3,I251=1)),0,1),"")</f>
        <v>1</v>
      </c>
      <c r="K250">
        <f>IF(טבלה13[[#This Row],[מקס קבוע]]&lt;&gt;"",טבלה13[[#This Row],[מקסימום]]-טבלה13[[#This Row],[מינימום]],"")</f>
        <v>8</v>
      </c>
      <c r="L250">
        <f>IF(IFERROR(LOOKUP(טבלה13[[#This Row],[ClientID]],פיבוט!$A$4:$A$121),FALSE)=טבלה13[[#This Row],[ClientID]],1,0)</f>
        <v>1</v>
      </c>
      <c r="M250" t="str">
        <f>IF(OR(טבלה13[[#This Row],[ClientID]]=A251),"",1)</f>
        <v/>
      </c>
      <c r="N250" s="3" t="str">
        <f>IF(טבלה13[[#This Row],[טווח]]&lt;&gt;K249,טבלה13[[#This Row],[טווח]],"")</f>
        <v/>
      </c>
      <c r="O250" s="3" t="str">
        <f>IF(טבלה13[[#This Row],[מניית טווחים]]&lt;&gt;"",IF(OR(30&gt;טבלה13[[#This Row],[מקסימום]],30&lt;טבלה13[[#This Row],[מינימום]]),0,1),"")</f>
        <v/>
      </c>
    </row>
    <row r="251" spans="1:15" x14ac:dyDescent="0.25">
      <c r="A251" t="s">
        <v>28</v>
      </c>
      <c r="B251">
        <v>9</v>
      </c>
      <c r="C251">
        <v>30</v>
      </c>
      <c r="D251">
        <f>טבלה13[[#This Row],[LengthofCycle]]+1</f>
        <v>31</v>
      </c>
      <c r="E251">
        <f>IF(טבלה13[[#This Row],[CycleNumber]]&lt;3,"",IF(טבלה13[[#This Row],[CycleNumber]]=3,MIN(D249:D251),IF(I250=3,MIN(D248:D250),E250)))</f>
        <v>28</v>
      </c>
      <c r="F251">
        <f>IF(טבלה13[[#This Row],[CycleNumber]]&lt;3,"",IF(טבלה13[[#This Row],[CycleNumber]]=3,MAX(D249:D251),IF(I250=3,MAX(D248:D250),F250)))</f>
        <v>36</v>
      </c>
      <c r="G251">
        <f>IF(OR(טבלה13[[#This Row],[CycleNumber]]&gt;B252,B252=""),IF(טבלה13[[#This Row],[מספר סטייה]]=3,MIN(D249:D251),טבלה13[[#This Row],[מינ קבוע]]),טבלה13[[#This Row],[מינ קבוע]])</f>
        <v>28</v>
      </c>
      <c r="H251">
        <f>IF(OR(טבלה13[[#This Row],[CycleNumber]]&gt;B252,B252=""),IF(טבלה13[[#This Row],[מספר סטייה]]=3,MAX(D249:D251),טבלה13[[#This Row],[מקס קבוע]]),טבלה13[[#This Row],[מקס קבוע]])</f>
        <v>36</v>
      </c>
      <c r="I25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קבוע]]&lt;&gt;E250,1,I250+1),0))</f>
        <v>0</v>
      </c>
      <c r="J251">
        <f>IF(AND(טבלה13[[#This Row],[CycleNumber]]&lt;B252,טבלה13[[#This Row],[מקס קבוע]]&lt;&gt;""),IF(OR(טבלה13[[#This Row],[מספר סטייה]]&lt;I252,AND(טבלה13[[#This Row],[מספר סטייה]]=3,I252=1)),0,1),"")</f>
        <v>1</v>
      </c>
      <c r="K251">
        <f>IF(טבלה13[[#This Row],[מקס קבוע]]&lt;&gt;"",טבלה13[[#This Row],[מקסימום]]-טבלה13[[#This Row],[מינימום]],"")</f>
        <v>8</v>
      </c>
      <c r="L251">
        <f>IF(IFERROR(LOOKUP(טבלה13[[#This Row],[ClientID]],פיבוט!$A$4:$A$121),FALSE)=טבלה13[[#This Row],[ClientID]],1,0)</f>
        <v>1</v>
      </c>
      <c r="M251" t="str">
        <f>IF(OR(טבלה13[[#This Row],[ClientID]]=A252),"",1)</f>
        <v/>
      </c>
      <c r="N251" s="3" t="str">
        <f>IF(טבלה13[[#This Row],[טווח]]&lt;&gt;K250,טבלה13[[#This Row],[טווח]],"")</f>
        <v/>
      </c>
      <c r="O251" s="3" t="str">
        <f>IF(טבלה13[[#This Row],[מניית טווחים]]&lt;&gt;"",IF(OR(30&gt;טבלה13[[#This Row],[מקסימום]],30&lt;טבלה13[[#This Row],[מינימום]]),0,1),"")</f>
        <v/>
      </c>
    </row>
    <row r="252" spans="1:15" x14ac:dyDescent="0.25">
      <c r="A252" t="s">
        <v>28</v>
      </c>
      <c r="B252">
        <v>10</v>
      </c>
      <c r="C252">
        <v>31</v>
      </c>
      <c r="D252">
        <f>טבלה13[[#This Row],[LengthofCycle]]+1</f>
        <v>32</v>
      </c>
      <c r="E252">
        <f>IF(טבלה13[[#This Row],[CycleNumber]]&lt;3,"",IF(טבלה13[[#This Row],[CycleNumber]]=3,MIN(D250:D252),IF(I251=3,MIN(D249:D251),E251)))</f>
        <v>28</v>
      </c>
      <c r="F252">
        <f>IF(טבלה13[[#This Row],[CycleNumber]]&lt;3,"",IF(טבלה13[[#This Row],[CycleNumber]]=3,MAX(D250:D252),IF(I251=3,MAX(D249:D251),F251)))</f>
        <v>36</v>
      </c>
      <c r="G252">
        <f>IF(OR(טבלה13[[#This Row],[CycleNumber]]&gt;B253,B253=""),IF(טבלה13[[#This Row],[מספר סטייה]]=3,MIN(D250:D252),טבלה13[[#This Row],[מינ קבוע]]),טבלה13[[#This Row],[מינ קבוע]])</f>
        <v>28</v>
      </c>
      <c r="H252">
        <f>IF(OR(טבלה13[[#This Row],[CycleNumber]]&gt;B253,B253=""),IF(טבלה13[[#This Row],[מספר סטייה]]=3,MAX(D250:D252),טבלה13[[#This Row],[מקס קבוע]]),טבלה13[[#This Row],[מקס קבוע]])</f>
        <v>36</v>
      </c>
      <c r="I25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קבוע]]&lt;&gt;E251,1,I251+1),0))</f>
        <v>0</v>
      </c>
      <c r="J252">
        <f>IF(AND(טבלה13[[#This Row],[CycleNumber]]&lt;B253,טבלה13[[#This Row],[מקס קבוע]]&lt;&gt;""),IF(OR(טבלה13[[#This Row],[מספר סטייה]]&lt;I253,AND(טבלה13[[#This Row],[מספר סטייה]]=3,I253=1)),0,1),"")</f>
        <v>1</v>
      </c>
      <c r="K252">
        <f>IF(טבלה13[[#This Row],[מקס קבוע]]&lt;&gt;"",טבלה13[[#This Row],[מקסימום]]-טבלה13[[#This Row],[מינימום]],"")</f>
        <v>8</v>
      </c>
      <c r="L252">
        <f>IF(IFERROR(LOOKUP(טבלה13[[#This Row],[ClientID]],פיבוט!$A$4:$A$121),FALSE)=טבלה13[[#This Row],[ClientID]],1,0)</f>
        <v>1</v>
      </c>
      <c r="M252" t="str">
        <f>IF(OR(טבלה13[[#This Row],[ClientID]]=A253),"",1)</f>
        <v/>
      </c>
      <c r="N252" s="3" t="str">
        <f>IF(טבלה13[[#This Row],[טווח]]&lt;&gt;K251,טבלה13[[#This Row],[טווח]],"")</f>
        <v/>
      </c>
      <c r="O252" s="3" t="str">
        <f>IF(טבלה13[[#This Row],[מניית טווחים]]&lt;&gt;"",IF(OR(30&gt;טבלה13[[#This Row],[מקסימום]],30&lt;טבלה13[[#This Row],[מינימום]]),0,1),"")</f>
        <v/>
      </c>
    </row>
    <row r="253" spans="1:15" x14ac:dyDescent="0.25">
      <c r="A253" t="s">
        <v>28</v>
      </c>
      <c r="B253">
        <v>11</v>
      </c>
      <c r="C253">
        <v>31</v>
      </c>
      <c r="D253">
        <f>טבלה13[[#This Row],[LengthofCycle]]+1</f>
        <v>32</v>
      </c>
      <c r="E253">
        <f>IF(טבלה13[[#This Row],[CycleNumber]]&lt;3,"",IF(טבלה13[[#This Row],[CycleNumber]]=3,MIN(D251:D253),IF(I252=3,MIN(D250:D252),E252)))</f>
        <v>28</v>
      </c>
      <c r="F253">
        <f>IF(טבלה13[[#This Row],[CycleNumber]]&lt;3,"",IF(טבלה13[[#This Row],[CycleNumber]]=3,MAX(D251:D253),IF(I252=3,MAX(D250:D252),F252)))</f>
        <v>36</v>
      </c>
      <c r="G253">
        <f>IF(OR(טבלה13[[#This Row],[CycleNumber]]&gt;B254,B254=""),IF(טבלה13[[#This Row],[מספר סטייה]]=3,MIN(D251:D253),טבלה13[[#This Row],[מינ קבוע]]),טבלה13[[#This Row],[מינ קבוע]])</f>
        <v>28</v>
      </c>
      <c r="H253">
        <f>IF(OR(טבלה13[[#This Row],[CycleNumber]]&gt;B254,B254=""),IF(טבלה13[[#This Row],[מספר סטייה]]=3,MAX(D251:D253),טבלה13[[#This Row],[מקס קבוע]]),טבלה13[[#This Row],[מקס קבוע]])</f>
        <v>36</v>
      </c>
      <c r="I25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קבוע]]&lt;&gt;E252,1,I252+1),0))</f>
        <v>0</v>
      </c>
      <c r="J253" t="str">
        <f>IF(AND(טבלה13[[#This Row],[CycleNumber]]&lt;B254,טבלה13[[#This Row],[מקס קבוע]]&lt;&gt;""),IF(OR(טבלה13[[#This Row],[מספר סטייה]]&lt;I254,AND(טבלה13[[#This Row],[מספר סטייה]]=3,I254=1)),0,1),"")</f>
        <v/>
      </c>
      <c r="K253">
        <f>IF(טבלה13[[#This Row],[מקס קבוע]]&lt;&gt;"",טבלה13[[#This Row],[מקסימום]]-טבלה13[[#This Row],[מינימום]],"")</f>
        <v>8</v>
      </c>
      <c r="L253">
        <f>IF(IFERROR(LOOKUP(טבלה13[[#This Row],[ClientID]],פיבוט!$A$4:$A$121),FALSE)=טבלה13[[#This Row],[ClientID]],1,0)</f>
        <v>1</v>
      </c>
      <c r="M253">
        <f>IF(OR(טבלה13[[#This Row],[ClientID]]=A254),"",1)</f>
        <v>1</v>
      </c>
      <c r="N253" s="3" t="str">
        <f>IF(טבלה13[[#This Row],[טווח]]&lt;&gt;K252,טבלה13[[#This Row],[טווח]],"")</f>
        <v/>
      </c>
      <c r="O253" s="3" t="str">
        <f>IF(טבלה13[[#This Row],[מניית טווחים]]&lt;&gt;"",IF(OR(30&gt;טבלה13[[#This Row],[מקסימום]],30&lt;טבלה13[[#This Row],[מינימום]]),0,1),"")</f>
        <v/>
      </c>
    </row>
    <row r="254" spans="1:15" x14ac:dyDescent="0.25">
      <c r="A254" t="s">
        <v>30</v>
      </c>
      <c r="B254">
        <v>1</v>
      </c>
      <c r="C254">
        <v>25</v>
      </c>
      <c r="D254">
        <f>טבלה13[[#This Row],[LengthofCycle]]+1</f>
        <v>26</v>
      </c>
      <c r="E254" t="str">
        <f>IF(טבלה13[[#This Row],[CycleNumber]]&lt;3,"",IF(טבלה13[[#This Row],[CycleNumber]]=3,MIN(D252:D254),IF(I253=3,MIN(D251:D253),E253)))</f>
        <v/>
      </c>
      <c r="F254" t="str">
        <f>IF(טבלה13[[#This Row],[CycleNumber]]&lt;3,"",IF(טבלה13[[#This Row],[CycleNumber]]=3,MAX(D252:D254),IF(I253=3,MAX(D251:D253),F253)))</f>
        <v/>
      </c>
      <c r="G254" t="str">
        <f>IF(OR(טבלה13[[#This Row],[CycleNumber]]&gt;B255,B255=""),IF(טבלה13[[#This Row],[מספר סטייה]]=3,MIN(D252:D254),טבלה13[[#This Row],[מינ קבוע]]),טבלה13[[#This Row],[מינ קבוע]])</f>
        <v/>
      </c>
      <c r="H254" t="str">
        <f>IF(OR(טבלה13[[#This Row],[CycleNumber]]&gt;B255,B255=""),IF(טבלה13[[#This Row],[מספר סטייה]]=3,MAX(D252:D254),טבלה13[[#This Row],[מקס קבוע]]),טבלה13[[#This Row],[מקס קבוע]])</f>
        <v/>
      </c>
      <c r="I25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קבוע]]&lt;&gt;E253,1,I253+1),0))</f>
        <v/>
      </c>
      <c r="J254" t="str">
        <f>IF(AND(טבלה13[[#This Row],[CycleNumber]]&lt;B255,טבלה13[[#This Row],[מקס קבוע]]&lt;&gt;""),IF(OR(טבלה13[[#This Row],[מספר סטייה]]&lt;I255,AND(טבלה13[[#This Row],[מספר סטייה]]=3,I255=1)),0,1),"")</f>
        <v/>
      </c>
      <c r="K254" t="str">
        <f>IF(טבלה13[[#This Row],[מקס קבוע]]&lt;&gt;"",טבלה13[[#This Row],[מקסימום]]-טבלה13[[#This Row],[מינימום]],"")</f>
        <v/>
      </c>
      <c r="L254">
        <f>IF(IFERROR(LOOKUP(טבלה13[[#This Row],[ClientID]],פיבוט!$A$4:$A$121),FALSE)=טבלה13[[#This Row],[ClientID]],1,0)</f>
        <v>1</v>
      </c>
      <c r="M254" t="str">
        <f>IF(OR(טבלה13[[#This Row],[ClientID]]=A255),"",1)</f>
        <v/>
      </c>
      <c r="N254" s="3" t="str">
        <f>IF(טבלה13[[#This Row],[טווח]]&lt;&gt;K253,טבלה13[[#This Row],[טווח]],"")</f>
        <v/>
      </c>
      <c r="O254" s="3" t="str">
        <f>IF(טבלה13[[#This Row],[מניית טווחים]]&lt;&gt;"",IF(OR(30&gt;טבלה13[[#This Row],[מקסימום]],30&lt;טבלה13[[#This Row],[מינימום]]),0,1),"")</f>
        <v/>
      </c>
    </row>
    <row r="255" spans="1:15" x14ac:dyDescent="0.25">
      <c r="A255" t="s">
        <v>30</v>
      </c>
      <c r="B255">
        <v>2</v>
      </c>
      <c r="C255">
        <v>27</v>
      </c>
      <c r="D255">
        <f>טבלה13[[#This Row],[LengthofCycle]]+1</f>
        <v>28</v>
      </c>
      <c r="E255" t="str">
        <f>IF(טבלה13[[#This Row],[CycleNumber]]&lt;3,"",IF(טבלה13[[#This Row],[CycleNumber]]=3,MIN(D253:D255),IF(I254=3,MIN(D252:D254),E254)))</f>
        <v/>
      </c>
      <c r="F255" t="str">
        <f>IF(טבלה13[[#This Row],[CycleNumber]]&lt;3,"",IF(טבלה13[[#This Row],[CycleNumber]]=3,MAX(D253:D255),IF(I254=3,MAX(D252:D254),F254)))</f>
        <v/>
      </c>
      <c r="G255" t="str">
        <f>IF(OR(טבלה13[[#This Row],[CycleNumber]]&gt;B256,B256=""),IF(טבלה13[[#This Row],[מספר סטייה]]=3,MIN(D253:D255),טבלה13[[#This Row],[מינ קבוע]]),טבלה13[[#This Row],[מינ קבוע]])</f>
        <v/>
      </c>
      <c r="H255" t="str">
        <f>IF(OR(טבלה13[[#This Row],[CycleNumber]]&gt;B256,B256=""),IF(טבלה13[[#This Row],[מספר סטייה]]=3,MAX(D253:D255),טבלה13[[#This Row],[מקס קבוע]]),טבלה13[[#This Row],[מקס קבוע]])</f>
        <v/>
      </c>
      <c r="I25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קבוע]]&lt;&gt;E254,1,I254+1),0))</f>
        <v/>
      </c>
      <c r="J255" t="str">
        <f>IF(AND(טבלה13[[#This Row],[CycleNumber]]&lt;B256,טבלה13[[#This Row],[מקס קבוע]]&lt;&gt;""),IF(OR(טבלה13[[#This Row],[מספר סטייה]]&lt;I256,AND(טבלה13[[#This Row],[מספר סטייה]]=3,I256=1)),0,1),"")</f>
        <v/>
      </c>
      <c r="K255" t="str">
        <f>IF(טבלה13[[#This Row],[מקס קבוע]]&lt;&gt;"",טבלה13[[#This Row],[מקסימום]]-טבלה13[[#This Row],[מינימום]],"")</f>
        <v/>
      </c>
      <c r="L255">
        <f>IF(IFERROR(LOOKUP(טבלה13[[#This Row],[ClientID]],פיבוט!$A$4:$A$121),FALSE)=טבלה13[[#This Row],[ClientID]],1,0)</f>
        <v>1</v>
      </c>
      <c r="M255" t="str">
        <f>IF(OR(טבלה13[[#This Row],[ClientID]]=A256),"",1)</f>
        <v/>
      </c>
      <c r="N255" s="3" t="str">
        <f>IF(טבלה13[[#This Row],[טווח]]&lt;&gt;K254,טבלה13[[#This Row],[טווח]],"")</f>
        <v/>
      </c>
      <c r="O255" s="3" t="str">
        <f>IF(טבלה13[[#This Row],[מניית טווחים]]&lt;&gt;"",IF(OR(30&gt;טבלה13[[#This Row],[מקסימום]],30&lt;טבלה13[[#This Row],[מינימום]]),0,1),"")</f>
        <v/>
      </c>
    </row>
    <row r="256" spans="1:15" x14ac:dyDescent="0.25">
      <c r="A256" t="s">
        <v>30</v>
      </c>
      <c r="B256">
        <v>3</v>
      </c>
      <c r="C256">
        <v>25</v>
      </c>
      <c r="D256">
        <f>טבלה13[[#This Row],[LengthofCycle]]+1</f>
        <v>26</v>
      </c>
      <c r="E256">
        <f>IF(טבלה13[[#This Row],[CycleNumber]]&lt;3,"",IF(טבלה13[[#This Row],[CycleNumber]]=3,MIN(D254:D256),IF(I255=3,MIN(D253:D255),E255)))</f>
        <v>26</v>
      </c>
      <c r="F256">
        <f>IF(טבלה13[[#This Row],[CycleNumber]]&lt;3,"",IF(טבלה13[[#This Row],[CycleNumber]]=3,MAX(D254:D256),IF(I255=3,MAX(D253:D255),F255)))</f>
        <v>28</v>
      </c>
      <c r="G256">
        <f>IF(OR(טבלה13[[#This Row],[CycleNumber]]&gt;B257,B257=""),IF(טבלה13[[#This Row],[מספר סטייה]]=3,MIN(D254:D256),טבלה13[[#This Row],[מינ קבוע]]),טבלה13[[#This Row],[מינ קבוע]])</f>
        <v>26</v>
      </c>
      <c r="H256">
        <f>IF(OR(טבלה13[[#This Row],[CycleNumber]]&gt;B257,B257=""),IF(טבלה13[[#This Row],[מספר סטייה]]=3,MAX(D254:D256),טבלה13[[#This Row],[מקס קבוע]]),טבלה13[[#This Row],[מקס קבוע]])</f>
        <v>28</v>
      </c>
      <c r="I25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קבוע]]&lt;&gt;E255,1,I255+1),0))</f>
        <v>0</v>
      </c>
      <c r="J256">
        <f>IF(AND(טבלה13[[#This Row],[CycleNumber]]&lt;B257,טבלה13[[#This Row],[מקס קבוע]]&lt;&gt;""),IF(OR(טבלה13[[#This Row],[מספר סטייה]]&lt;I257,AND(טבלה13[[#This Row],[מספר סטייה]]=3,I257=1)),0,1),"")</f>
        <v>0</v>
      </c>
      <c r="K256">
        <f>IF(טבלה13[[#This Row],[מקס קבוע]]&lt;&gt;"",טבלה13[[#This Row],[מקסימום]]-טבלה13[[#This Row],[מינימום]],"")</f>
        <v>2</v>
      </c>
      <c r="L256">
        <f>IF(IFERROR(LOOKUP(טבלה13[[#This Row],[ClientID]],פיבוט!$A$4:$A$121),FALSE)=טבלה13[[#This Row],[ClientID]],1,0)</f>
        <v>1</v>
      </c>
      <c r="M256" t="str">
        <f>IF(OR(טבלה13[[#This Row],[ClientID]]=A257),"",1)</f>
        <v/>
      </c>
      <c r="N256" s="3">
        <f>IF(טבלה13[[#This Row],[טווח]]&lt;&gt;K255,טבלה13[[#This Row],[טווח]],"")</f>
        <v>2</v>
      </c>
      <c r="O256" s="3">
        <f>IF(טבלה13[[#This Row],[מניית טווחים]]&lt;&gt;"",IF(OR(30&gt;טבלה13[[#This Row],[מקסימום]],30&lt;טבלה13[[#This Row],[מינימום]]),0,1),"")</f>
        <v>0</v>
      </c>
    </row>
    <row r="257" spans="1:15" x14ac:dyDescent="0.25">
      <c r="A257" t="s">
        <v>30</v>
      </c>
      <c r="B257">
        <v>4</v>
      </c>
      <c r="C257">
        <v>24</v>
      </c>
      <c r="D257">
        <f>טבלה13[[#This Row],[LengthofCycle]]+1</f>
        <v>25</v>
      </c>
      <c r="E257">
        <f>IF(טבלה13[[#This Row],[CycleNumber]]&lt;3,"",IF(טבלה13[[#This Row],[CycleNumber]]=3,MIN(D255:D257),IF(I256=3,MIN(D254:D256),E256)))</f>
        <v>26</v>
      </c>
      <c r="F257">
        <f>IF(טבלה13[[#This Row],[CycleNumber]]&lt;3,"",IF(טבלה13[[#This Row],[CycleNumber]]=3,MAX(D255:D257),IF(I256=3,MAX(D254:D256),F256)))</f>
        <v>28</v>
      </c>
      <c r="G257">
        <f>IF(OR(טבלה13[[#This Row],[CycleNumber]]&gt;B258,B258=""),IF(טבלה13[[#This Row],[מספר סטייה]]=3,MIN(D255:D257),טבלה13[[#This Row],[מינ קבוע]]),טבלה13[[#This Row],[מינ קבוע]])</f>
        <v>26</v>
      </c>
      <c r="H257">
        <f>IF(OR(טבלה13[[#This Row],[CycleNumber]]&gt;B258,B258=""),IF(טבלה13[[#This Row],[מספר סטייה]]=3,MAX(D255:D257),טבלה13[[#This Row],[מקס קבוע]]),טבלה13[[#This Row],[מקס קבוע]])</f>
        <v>28</v>
      </c>
      <c r="I25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קבוע]]&lt;&gt;E256,1,I256+1),0))</f>
        <v>1</v>
      </c>
      <c r="J257">
        <f>IF(AND(טבלה13[[#This Row],[CycleNumber]]&lt;B258,טבלה13[[#This Row],[מקס קבוע]]&lt;&gt;""),IF(OR(טבלה13[[#This Row],[מספר סטייה]]&lt;I258,AND(טבלה13[[#This Row],[מספר סטייה]]=3,I258=1)),0,1),"")</f>
        <v>0</v>
      </c>
      <c r="K257">
        <f>IF(טבלה13[[#This Row],[מקס קבוע]]&lt;&gt;"",טבלה13[[#This Row],[מקסימום]]-טבלה13[[#This Row],[מינימום]],"")</f>
        <v>2</v>
      </c>
      <c r="L257">
        <f>IF(IFERROR(LOOKUP(טבלה13[[#This Row],[ClientID]],פיבוט!$A$4:$A$121),FALSE)=טבלה13[[#This Row],[ClientID]],1,0)</f>
        <v>1</v>
      </c>
      <c r="M257" t="str">
        <f>IF(OR(טבלה13[[#This Row],[ClientID]]=A258),"",1)</f>
        <v/>
      </c>
      <c r="N257" s="3" t="str">
        <f>IF(טבלה13[[#This Row],[טווח]]&lt;&gt;K256,טבלה13[[#This Row],[טווח]],"")</f>
        <v/>
      </c>
      <c r="O257" s="3" t="str">
        <f>IF(טבלה13[[#This Row],[מניית טווחים]]&lt;&gt;"",IF(OR(30&gt;טבלה13[[#This Row],[מקסימום]],30&lt;טבלה13[[#This Row],[מינימום]]),0,1),"")</f>
        <v/>
      </c>
    </row>
    <row r="258" spans="1:15" x14ac:dyDescent="0.25">
      <c r="A258" t="s">
        <v>30</v>
      </c>
      <c r="B258">
        <v>5</v>
      </c>
      <c r="C258">
        <v>28</v>
      </c>
      <c r="D258">
        <f>טבלה13[[#This Row],[LengthofCycle]]+1</f>
        <v>29</v>
      </c>
      <c r="E258">
        <f>IF(טבלה13[[#This Row],[CycleNumber]]&lt;3,"",IF(טבלה13[[#This Row],[CycleNumber]]=3,MIN(D256:D258),IF(I257=3,MIN(D255:D257),E257)))</f>
        <v>26</v>
      </c>
      <c r="F258">
        <f>IF(טבלה13[[#This Row],[CycleNumber]]&lt;3,"",IF(טבלה13[[#This Row],[CycleNumber]]=3,MAX(D256:D258),IF(I257=3,MAX(D255:D257),F257)))</f>
        <v>28</v>
      </c>
      <c r="G258">
        <f>IF(OR(טבלה13[[#This Row],[CycleNumber]]&gt;B259,B259=""),IF(טבלה13[[#This Row],[מספר סטייה]]=3,MIN(D256:D258),טבלה13[[#This Row],[מינ קבוע]]),טבלה13[[#This Row],[מינ קבוע]])</f>
        <v>26</v>
      </c>
      <c r="H258">
        <f>IF(OR(טבלה13[[#This Row],[CycleNumber]]&gt;B259,B259=""),IF(טבלה13[[#This Row],[מספר סטייה]]=3,MAX(D256:D258),טבלה13[[#This Row],[מקס קבוע]]),טבלה13[[#This Row],[מקס קבוע]])</f>
        <v>28</v>
      </c>
      <c r="I25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קבוע]]&lt;&gt;E257,1,I257+1),0))</f>
        <v>2</v>
      </c>
      <c r="J258" t="str">
        <f>IF(AND(טבלה13[[#This Row],[CycleNumber]]&lt;B259,טבלה13[[#This Row],[מקס קבוע]]&lt;&gt;""),IF(OR(טבלה13[[#This Row],[מספר סטייה]]&lt;I259,AND(טבלה13[[#This Row],[מספר סטייה]]=3,I259=1)),0,1),"")</f>
        <v/>
      </c>
      <c r="K258">
        <f>IF(טבלה13[[#This Row],[מקס קבוע]]&lt;&gt;"",טבלה13[[#This Row],[מקסימום]]-טבלה13[[#This Row],[מינימום]],"")</f>
        <v>2</v>
      </c>
      <c r="L258">
        <f>IF(IFERROR(LOOKUP(טבלה13[[#This Row],[ClientID]],פיבוט!$A$4:$A$121),FALSE)=טבלה13[[#This Row],[ClientID]],1,0)</f>
        <v>1</v>
      </c>
      <c r="M258">
        <f>IF(OR(טבלה13[[#This Row],[ClientID]]=A259),"",1)</f>
        <v>1</v>
      </c>
      <c r="N258" s="3" t="str">
        <f>IF(טבלה13[[#This Row],[טווח]]&lt;&gt;K257,טבלה13[[#This Row],[טווח]],"")</f>
        <v/>
      </c>
      <c r="O258" s="3" t="str">
        <f>IF(טבלה13[[#This Row],[מניית טווחים]]&lt;&gt;"",IF(OR(30&gt;טבלה13[[#This Row],[מקסימום]],30&lt;טבלה13[[#This Row],[מינימום]]),0,1),"")</f>
        <v/>
      </c>
    </row>
    <row r="259" spans="1:15" x14ac:dyDescent="0.25">
      <c r="A259" t="s">
        <v>31</v>
      </c>
      <c r="B259">
        <v>1</v>
      </c>
      <c r="C259">
        <v>26</v>
      </c>
      <c r="D259">
        <f>טבלה13[[#This Row],[LengthofCycle]]+1</f>
        <v>27</v>
      </c>
      <c r="E259" t="str">
        <f>IF(טבלה13[[#This Row],[CycleNumber]]&lt;3,"",IF(טבלה13[[#This Row],[CycleNumber]]=3,MIN(D257:D259),IF(I258=3,MIN(D256:D258),E258)))</f>
        <v/>
      </c>
      <c r="F259" t="str">
        <f>IF(טבלה13[[#This Row],[CycleNumber]]&lt;3,"",IF(טבלה13[[#This Row],[CycleNumber]]=3,MAX(D257:D259),IF(I258=3,MAX(D256:D258),F258)))</f>
        <v/>
      </c>
      <c r="G259" t="str">
        <f>IF(OR(טבלה13[[#This Row],[CycleNumber]]&gt;B260,B260=""),IF(טבלה13[[#This Row],[מספר סטייה]]=3,MIN(D257:D259),טבלה13[[#This Row],[מינ קבוע]]),טבלה13[[#This Row],[מינ קבוע]])</f>
        <v/>
      </c>
      <c r="H259" t="str">
        <f>IF(OR(טבלה13[[#This Row],[CycleNumber]]&gt;B260,B260=""),IF(טבלה13[[#This Row],[מספר סטייה]]=3,MAX(D257:D259),טבלה13[[#This Row],[מקס קבוע]]),טבלה13[[#This Row],[מקס קבוע]])</f>
        <v/>
      </c>
      <c r="I25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קבוע]]&lt;&gt;E258,1,I258+1),0))</f>
        <v/>
      </c>
      <c r="J259" t="str">
        <f>IF(AND(טבלה13[[#This Row],[CycleNumber]]&lt;B260,טבלה13[[#This Row],[מקס קבוע]]&lt;&gt;""),IF(OR(טבלה13[[#This Row],[מספר סטייה]]&lt;I260,AND(טבלה13[[#This Row],[מספר סטייה]]=3,I260=1)),0,1),"")</f>
        <v/>
      </c>
      <c r="K259" t="str">
        <f>IF(טבלה13[[#This Row],[מקס קבוע]]&lt;&gt;"",טבלה13[[#This Row],[מקסימום]]-טבלה13[[#This Row],[מינימום]],"")</f>
        <v/>
      </c>
      <c r="L259">
        <f>IF(IFERROR(LOOKUP(טבלה13[[#This Row],[ClientID]],פיבוט!$A$4:$A$121),FALSE)=טבלה13[[#This Row],[ClientID]],1,0)</f>
        <v>1</v>
      </c>
      <c r="M259" t="str">
        <f>IF(OR(טבלה13[[#This Row],[ClientID]]=A260),"",1)</f>
        <v/>
      </c>
      <c r="N259" s="3" t="str">
        <f>IF(טבלה13[[#This Row],[טווח]]&lt;&gt;K258,טבלה13[[#This Row],[טווח]],"")</f>
        <v/>
      </c>
      <c r="O259" s="3" t="str">
        <f>IF(טבלה13[[#This Row],[מניית טווחים]]&lt;&gt;"",IF(OR(30&gt;טבלה13[[#This Row],[מקסימום]],30&lt;טבלה13[[#This Row],[מינימום]]),0,1),"")</f>
        <v/>
      </c>
    </row>
    <row r="260" spans="1:15" x14ac:dyDescent="0.25">
      <c r="A260" t="s">
        <v>31</v>
      </c>
      <c r="B260">
        <v>2</v>
      </c>
      <c r="C260">
        <v>26</v>
      </c>
      <c r="D260">
        <f>טבלה13[[#This Row],[LengthofCycle]]+1</f>
        <v>27</v>
      </c>
      <c r="E260" t="str">
        <f>IF(טבלה13[[#This Row],[CycleNumber]]&lt;3,"",IF(טבלה13[[#This Row],[CycleNumber]]=3,MIN(D258:D260),IF(I259=3,MIN(D257:D259),E259)))</f>
        <v/>
      </c>
      <c r="F260" t="str">
        <f>IF(טבלה13[[#This Row],[CycleNumber]]&lt;3,"",IF(טבלה13[[#This Row],[CycleNumber]]=3,MAX(D258:D260),IF(I259=3,MAX(D257:D259),F259)))</f>
        <v/>
      </c>
      <c r="G260" t="str">
        <f>IF(OR(טבלה13[[#This Row],[CycleNumber]]&gt;B261,B261=""),IF(טבלה13[[#This Row],[מספר סטייה]]=3,MIN(D258:D260),טבלה13[[#This Row],[מינ קבוע]]),טבלה13[[#This Row],[מינ קבוע]])</f>
        <v/>
      </c>
      <c r="H260" t="str">
        <f>IF(OR(טבלה13[[#This Row],[CycleNumber]]&gt;B261,B261=""),IF(טבלה13[[#This Row],[מספר סטייה]]=3,MAX(D258:D260),טבלה13[[#This Row],[מקס קבוע]]),טבלה13[[#This Row],[מקס קבוע]])</f>
        <v/>
      </c>
      <c r="I26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קבוע]]&lt;&gt;E259,1,I259+1),0))</f>
        <v/>
      </c>
      <c r="J260" t="str">
        <f>IF(AND(טבלה13[[#This Row],[CycleNumber]]&lt;B261,טבלה13[[#This Row],[מקס קבוע]]&lt;&gt;""),IF(OR(טבלה13[[#This Row],[מספר סטייה]]&lt;I261,AND(טבלה13[[#This Row],[מספר סטייה]]=3,I261=1)),0,1),"")</f>
        <v/>
      </c>
      <c r="K260" t="str">
        <f>IF(טבלה13[[#This Row],[מקס קבוע]]&lt;&gt;"",טבלה13[[#This Row],[מקסימום]]-טבלה13[[#This Row],[מינימום]],"")</f>
        <v/>
      </c>
      <c r="L260">
        <f>IF(IFERROR(LOOKUP(טבלה13[[#This Row],[ClientID]],פיבוט!$A$4:$A$121),FALSE)=טבלה13[[#This Row],[ClientID]],1,0)</f>
        <v>1</v>
      </c>
      <c r="M260" t="str">
        <f>IF(OR(טבלה13[[#This Row],[ClientID]]=A261),"",1)</f>
        <v/>
      </c>
      <c r="N260" s="3" t="str">
        <f>IF(טבלה13[[#This Row],[טווח]]&lt;&gt;K259,טבלה13[[#This Row],[טווח]],"")</f>
        <v/>
      </c>
      <c r="O260" s="3" t="str">
        <f>IF(טבלה13[[#This Row],[מניית טווחים]]&lt;&gt;"",IF(OR(30&gt;טבלה13[[#This Row],[מקסימום]],30&lt;טבלה13[[#This Row],[מינימום]]),0,1),"")</f>
        <v/>
      </c>
    </row>
    <row r="261" spans="1:15" x14ac:dyDescent="0.25">
      <c r="A261" t="s">
        <v>31</v>
      </c>
      <c r="B261">
        <v>3</v>
      </c>
      <c r="C261">
        <v>26</v>
      </c>
      <c r="D261">
        <f>טבלה13[[#This Row],[LengthofCycle]]+1</f>
        <v>27</v>
      </c>
      <c r="E261">
        <f>IF(טבלה13[[#This Row],[CycleNumber]]&lt;3,"",IF(טבלה13[[#This Row],[CycleNumber]]=3,MIN(D259:D261),IF(I260=3,MIN(D258:D260),E260)))</f>
        <v>27</v>
      </c>
      <c r="F261">
        <f>IF(טבלה13[[#This Row],[CycleNumber]]&lt;3,"",IF(טבלה13[[#This Row],[CycleNumber]]=3,MAX(D259:D261),IF(I260=3,MAX(D258:D260),F260)))</f>
        <v>27</v>
      </c>
      <c r="G261">
        <f>IF(OR(טבלה13[[#This Row],[CycleNumber]]&gt;B262,B262=""),IF(טבלה13[[#This Row],[מספר סטייה]]=3,MIN(D259:D261),טבלה13[[#This Row],[מינ קבוע]]),טבלה13[[#This Row],[מינ קבוע]])</f>
        <v>27</v>
      </c>
      <c r="H261">
        <f>IF(OR(טבלה13[[#This Row],[CycleNumber]]&gt;B262,B262=""),IF(טבלה13[[#This Row],[מספר סטייה]]=3,MAX(D259:D261),טבלה13[[#This Row],[מקס קבוע]]),טבלה13[[#This Row],[מקס קבוע]])</f>
        <v>27</v>
      </c>
      <c r="I26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קבוע]]&lt;&gt;E260,1,I260+1),0))</f>
        <v>0</v>
      </c>
      <c r="J261">
        <f>IF(AND(טבלה13[[#This Row],[CycleNumber]]&lt;B262,טבלה13[[#This Row],[מקס קבוע]]&lt;&gt;""),IF(OR(טבלה13[[#This Row],[מספר סטייה]]&lt;I262,AND(טבלה13[[#This Row],[מספר סטייה]]=3,I262=1)),0,1),"")</f>
        <v>0</v>
      </c>
      <c r="K261">
        <f>IF(טבלה13[[#This Row],[מקס קבוע]]&lt;&gt;"",טבלה13[[#This Row],[מקסימום]]-טבלה13[[#This Row],[מינימום]],"")</f>
        <v>0</v>
      </c>
      <c r="L261">
        <f>IF(IFERROR(LOOKUP(טבלה13[[#This Row],[ClientID]],פיבוט!$A$4:$A$121),FALSE)=טבלה13[[#This Row],[ClientID]],1,0)</f>
        <v>1</v>
      </c>
      <c r="M261" t="str">
        <f>IF(OR(טבלה13[[#This Row],[ClientID]]=A262),"",1)</f>
        <v/>
      </c>
      <c r="N261" s="3">
        <f>IF(טבלה13[[#This Row],[טווח]]&lt;&gt;K260,טבלה13[[#This Row],[טווח]],"")</f>
        <v>0</v>
      </c>
      <c r="O261" s="3">
        <f>IF(טבלה13[[#This Row],[מניית טווחים]]&lt;&gt;"",IF(OR(30&gt;טבלה13[[#This Row],[מקסימום]],30&lt;טבלה13[[#This Row],[מינימום]]),0,1),"")</f>
        <v>0</v>
      </c>
    </row>
    <row r="262" spans="1:15" x14ac:dyDescent="0.25">
      <c r="A262" t="s">
        <v>31</v>
      </c>
      <c r="B262">
        <v>4</v>
      </c>
      <c r="C262">
        <v>29</v>
      </c>
      <c r="D262">
        <f>טבלה13[[#This Row],[LengthofCycle]]+1</f>
        <v>30</v>
      </c>
      <c r="E262">
        <f>IF(טבלה13[[#This Row],[CycleNumber]]&lt;3,"",IF(טבלה13[[#This Row],[CycleNumber]]=3,MIN(D260:D262),IF(I261=3,MIN(D259:D261),E261)))</f>
        <v>27</v>
      </c>
      <c r="F262">
        <f>IF(טבלה13[[#This Row],[CycleNumber]]&lt;3,"",IF(טבלה13[[#This Row],[CycleNumber]]=3,MAX(D260:D262),IF(I261=3,MAX(D259:D261),F261)))</f>
        <v>27</v>
      </c>
      <c r="G262">
        <f>IF(OR(טבלה13[[#This Row],[CycleNumber]]&gt;B263,B263=""),IF(טבלה13[[#This Row],[מספר סטייה]]=3,MIN(D260:D262),טבלה13[[#This Row],[מינ קבוע]]),טבלה13[[#This Row],[מינ קבוע]])</f>
        <v>27</v>
      </c>
      <c r="H262">
        <f>IF(OR(טבלה13[[#This Row],[CycleNumber]]&gt;B263,B263=""),IF(טבלה13[[#This Row],[מספר סטייה]]=3,MAX(D260:D262),טבלה13[[#This Row],[מקס קבוע]]),טבלה13[[#This Row],[מקס קבוע]])</f>
        <v>27</v>
      </c>
      <c r="I26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קבוע]]&lt;&gt;E261,1,I261+1),0))</f>
        <v>1</v>
      </c>
      <c r="J262">
        <f>IF(AND(טבלה13[[#This Row],[CycleNumber]]&lt;B263,טבלה13[[#This Row],[מקס קבוע]]&lt;&gt;""),IF(OR(טבלה13[[#This Row],[מספר סטייה]]&lt;I263,AND(טבלה13[[#This Row],[מספר סטייה]]=3,I263=1)),0,1),"")</f>
        <v>0</v>
      </c>
      <c r="K262">
        <f>IF(טבלה13[[#This Row],[מקס קבוע]]&lt;&gt;"",טבלה13[[#This Row],[מקסימום]]-טבלה13[[#This Row],[מינימום]],"")</f>
        <v>0</v>
      </c>
      <c r="L262">
        <f>IF(IFERROR(LOOKUP(טבלה13[[#This Row],[ClientID]],פיבוט!$A$4:$A$121),FALSE)=טבלה13[[#This Row],[ClientID]],1,0)</f>
        <v>1</v>
      </c>
      <c r="M262" t="str">
        <f>IF(OR(טבלה13[[#This Row],[ClientID]]=A263),"",1)</f>
        <v/>
      </c>
      <c r="N262" s="3" t="str">
        <f>IF(טבלה13[[#This Row],[טווח]]&lt;&gt;K261,טבלה13[[#This Row],[טווח]],"")</f>
        <v/>
      </c>
      <c r="O262" s="3" t="str">
        <f>IF(טבלה13[[#This Row],[מניית טווחים]]&lt;&gt;"",IF(OR(30&gt;טבלה13[[#This Row],[מקסימום]],30&lt;טבלה13[[#This Row],[מינימום]]),0,1),"")</f>
        <v/>
      </c>
    </row>
    <row r="263" spans="1:15" x14ac:dyDescent="0.25">
      <c r="A263" t="s">
        <v>31</v>
      </c>
      <c r="B263">
        <v>5</v>
      </c>
      <c r="C263">
        <v>28</v>
      </c>
      <c r="D263">
        <f>טבלה13[[#This Row],[LengthofCycle]]+1</f>
        <v>29</v>
      </c>
      <c r="E263">
        <f>IF(טבלה13[[#This Row],[CycleNumber]]&lt;3,"",IF(טבלה13[[#This Row],[CycleNumber]]=3,MIN(D261:D263),IF(I262=3,MIN(D260:D262),E262)))</f>
        <v>27</v>
      </c>
      <c r="F263">
        <f>IF(טבלה13[[#This Row],[CycleNumber]]&lt;3,"",IF(טבלה13[[#This Row],[CycleNumber]]=3,MAX(D261:D263),IF(I262=3,MAX(D260:D262),F262)))</f>
        <v>27</v>
      </c>
      <c r="G263">
        <f>IF(OR(טבלה13[[#This Row],[CycleNumber]]&gt;B264,B264=""),IF(טבלה13[[#This Row],[מספר סטייה]]=3,MIN(D261:D263),טבלה13[[#This Row],[מינ קבוע]]),טבלה13[[#This Row],[מינ קבוע]])</f>
        <v>27</v>
      </c>
      <c r="H263">
        <f>IF(OR(טבלה13[[#This Row],[CycleNumber]]&gt;B264,B264=""),IF(טבלה13[[#This Row],[מספר סטייה]]=3,MAX(D261:D263),טבלה13[[#This Row],[מקס קבוע]]),טבלה13[[#This Row],[מקס קבוע]])</f>
        <v>27</v>
      </c>
      <c r="I26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קבוע]]&lt;&gt;E262,1,I262+1),0))</f>
        <v>2</v>
      </c>
      <c r="J263">
        <f>IF(AND(טבלה13[[#This Row],[CycleNumber]]&lt;B264,טבלה13[[#This Row],[מקס קבוע]]&lt;&gt;""),IF(OR(טבלה13[[#This Row],[מספר סטייה]]&lt;I264,AND(טבלה13[[#This Row],[מספר סטייה]]=3,I264=1)),0,1),"")</f>
        <v>0</v>
      </c>
      <c r="K263">
        <f>IF(טבלה13[[#This Row],[מקס קבוע]]&lt;&gt;"",טבלה13[[#This Row],[מקסימום]]-טבלה13[[#This Row],[מינימום]],"")</f>
        <v>0</v>
      </c>
      <c r="L263">
        <f>IF(IFERROR(LOOKUP(טבלה13[[#This Row],[ClientID]],פיבוט!$A$4:$A$121),FALSE)=טבלה13[[#This Row],[ClientID]],1,0)</f>
        <v>1</v>
      </c>
      <c r="M263" t="str">
        <f>IF(OR(טבלה13[[#This Row],[ClientID]]=A264),"",1)</f>
        <v/>
      </c>
      <c r="N263" s="3" t="str">
        <f>IF(טבלה13[[#This Row],[טווח]]&lt;&gt;K262,טבלה13[[#This Row],[טווח]],"")</f>
        <v/>
      </c>
      <c r="O263" s="3" t="str">
        <f>IF(טבלה13[[#This Row],[מניית טווחים]]&lt;&gt;"",IF(OR(30&gt;טבלה13[[#This Row],[מקסימום]],30&lt;טבלה13[[#This Row],[מינימום]]),0,1),"")</f>
        <v/>
      </c>
    </row>
    <row r="264" spans="1:15" x14ac:dyDescent="0.25">
      <c r="A264" t="s">
        <v>31</v>
      </c>
      <c r="B264">
        <v>6</v>
      </c>
      <c r="C264">
        <v>28</v>
      </c>
      <c r="D264">
        <f>טבלה13[[#This Row],[LengthofCycle]]+1</f>
        <v>29</v>
      </c>
      <c r="E264">
        <f>IF(טבלה13[[#This Row],[CycleNumber]]&lt;3,"",IF(טבלה13[[#This Row],[CycleNumber]]=3,MIN(D262:D264),IF(I263=3,MIN(D261:D263),E263)))</f>
        <v>27</v>
      </c>
      <c r="F264">
        <f>IF(טבלה13[[#This Row],[CycleNumber]]&lt;3,"",IF(טבלה13[[#This Row],[CycleNumber]]=3,MAX(D262:D264),IF(I263=3,MAX(D261:D263),F263)))</f>
        <v>27</v>
      </c>
      <c r="G264">
        <f>IF(OR(טבלה13[[#This Row],[CycleNumber]]&gt;B265,B265=""),IF(טבלה13[[#This Row],[מספר סטייה]]=3,MIN(D262:D264),טבלה13[[#This Row],[מינ קבוע]]),טבלה13[[#This Row],[מינ קבוע]])</f>
        <v>27</v>
      </c>
      <c r="H264">
        <f>IF(OR(טבלה13[[#This Row],[CycleNumber]]&gt;B265,B265=""),IF(טבלה13[[#This Row],[מספר סטייה]]=3,MAX(D262:D264),טבלה13[[#This Row],[מקס קבוע]]),טבלה13[[#This Row],[מקס קבוע]])</f>
        <v>27</v>
      </c>
      <c r="I26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קבוע]]&lt;&gt;E263,1,I263+1),0))</f>
        <v>3</v>
      </c>
      <c r="J264">
        <f>IF(AND(טבלה13[[#This Row],[CycleNumber]]&lt;B265,טבלה13[[#This Row],[מקס קבוע]]&lt;&gt;""),IF(OR(טבלה13[[#This Row],[מספר סטייה]]&lt;I265,AND(טבלה13[[#This Row],[מספר סטייה]]=3,I265=1)),0,1),"")</f>
        <v>1</v>
      </c>
      <c r="K264">
        <f>IF(טבלה13[[#This Row],[מקס קבוע]]&lt;&gt;"",טבלה13[[#This Row],[מקסימום]]-טבלה13[[#This Row],[מינימום]],"")</f>
        <v>0</v>
      </c>
      <c r="L264">
        <f>IF(IFERROR(LOOKUP(טבלה13[[#This Row],[ClientID]],פיבוט!$A$4:$A$121),FALSE)=טבלה13[[#This Row],[ClientID]],1,0)</f>
        <v>1</v>
      </c>
      <c r="M264" t="str">
        <f>IF(OR(טבלה13[[#This Row],[ClientID]]=A265),"",1)</f>
        <v/>
      </c>
      <c r="N264" s="3" t="str">
        <f>IF(טבלה13[[#This Row],[טווח]]&lt;&gt;K263,טבלה13[[#This Row],[טווח]],"")</f>
        <v/>
      </c>
      <c r="O264" s="3" t="str">
        <f>IF(טבלה13[[#This Row],[מניית טווחים]]&lt;&gt;"",IF(OR(30&gt;טבלה13[[#This Row],[מקסימום]],30&lt;טבלה13[[#This Row],[מינימום]]),0,1),"")</f>
        <v/>
      </c>
    </row>
    <row r="265" spans="1:15" x14ac:dyDescent="0.25">
      <c r="A265" t="s">
        <v>31</v>
      </c>
      <c r="B265">
        <v>7</v>
      </c>
      <c r="C265">
        <v>28</v>
      </c>
      <c r="D265">
        <f>טבלה13[[#This Row],[LengthofCycle]]+1</f>
        <v>29</v>
      </c>
      <c r="E265">
        <f>IF(טבלה13[[#This Row],[CycleNumber]]&lt;3,"",IF(טבלה13[[#This Row],[CycleNumber]]=3,MIN(D263:D265),IF(I264=3,MIN(D262:D264),E264)))</f>
        <v>29</v>
      </c>
      <c r="F265">
        <f>IF(טבלה13[[#This Row],[CycleNumber]]&lt;3,"",IF(טבלה13[[#This Row],[CycleNumber]]=3,MAX(D263:D265),IF(I264=3,MAX(D262:D264),F264)))</f>
        <v>30</v>
      </c>
      <c r="G265">
        <f>IF(OR(טבלה13[[#This Row],[CycleNumber]]&gt;B266,B266=""),IF(טבלה13[[#This Row],[מספר סטייה]]=3,MIN(D263:D265),טבלה13[[#This Row],[מינ קבוע]]),טבלה13[[#This Row],[מינ קבוע]])</f>
        <v>29</v>
      </c>
      <c r="H265">
        <f>IF(OR(טבלה13[[#This Row],[CycleNumber]]&gt;B266,B266=""),IF(טבלה13[[#This Row],[מספר סטייה]]=3,MAX(D263:D265),טבלה13[[#This Row],[מקס קבוע]]),טבלה13[[#This Row],[מקס קבוע]])</f>
        <v>30</v>
      </c>
      <c r="I26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קבוע]]&lt;&gt;E264,1,I264+1),0))</f>
        <v>0</v>
      </c>
      <c r="J265">
        <f>IF(AND(טבלה13[[#This Row],[CycleNumber]]&lt;B266,טבלה13[[#This Row],[מקס קבוע]]&lt;&gt;""),IF(OR(טבלה13[[#This Row],[מספר סטייה]]&lt;I266,AND(טבלה13[[#This Row],[מספר סטייה]]=3,I266=1)),0,1),"")</f>
        <v>0</v>
      </c>
      <c r="K265">
        <f>IF(טבלה13[[#This Row],[מקס קבוע]]&lt;&gt;"",טבלה13[[#This Row],[מקסימום]]-טבלה13[[#This Row],[מינימום]],"")</f>
        <v>1</v>
      </c>
      <c r="L265">
        <f>IF(IFERROR(LOOKUP(טבלה13[[#This Row],[ClientID]],פיבוט!$A$4:$A$121),FALSE)=טבלה13[[#This Row],[ClientID]],1,0)</f>
        <v>1</v>
      </c>
      <c r="M265" t="str">
        <f>IF(OR(טבלה13[[#This Row],[ClientID]]=A266),"",1)</f>
        <v/>
      </c>
      <c r="N265" s="3">
        <f>IF(טבלה13[[#This Row],[טווח]]&lt;&gt;K264,טבלה13[[#This Row],[טווח]],"")</f>
        <v>1</v>
      </c>
      <c r="O265" s="3">
        <f>IF(טבלה13[[#This Row],[מניית טווחים]]&lt;&gt;"",IF(OR(30&gt;טבלה13[[#This Row],[מקסימום]],30&lt;טבלה13[[#This Row],[מינימום]]),0,1),"")</f>
        <v>1</v>
      </c>
    </row>
    <row r="266" spans="1:15" x14ac:dyDescent="0.25">
      <c r="A266" t="s">
        <v>31</v>
      </c>
      <c r="B266">
        <v>8</v>
      </c>
      <c r="C266">
        <v>27</v>
      </c>
      <c r="D266">
        <f>טבלה13[[#This Row],[LengthofCycle]]+1</f>
        <v>28</v>
      </c>
      <c r="E266">
        <f>IF(טבלה13[[#This Row],[CycleNumber]]&lt;3,"",IF(טבלה13[[#This Row],[CycleNumber]]=3,MIN(D264:D266),IF(I265=3,MIN(D263:D265),E265)))</f>
        <v>29</v>
      </c>
      <c r="F266">
        <f>IF(טבלה13[[#This Row],[CycleNumber]]&lt;3,"",IF(טבלה13[[#This Row],[CycleNumber]]=3,MAX(D264:D266),IF(I265=3,MAX(D263:D265),F265)))</f>
        <v>30</v>
      </c>
      <c r="G266">
        <f>IF(OR(טבלה13[[#This Row],[CycleNumber]]&gt;B267,B267=""),IF(טבלה13[[#This Row],[מספר סטייה]]=3,MIN(D264:D266),טבלה13[[#This Row],[מינ קבוע]]),טבלה13[[#This Row],[מינ קבוע]])</f>
        <v>29</v>
      </c>
      <c r="H266">
        <f>IF(OR(טבלה13[[#This Row],[CycleNumber]]&gt;B267,B267=""),IF(טבלה13[[#This Row],[מספר סטייה]]=3,MAX(D264:D266),טבלה13[[#This Row],[מקס קבוע]]),טבלה13[[#This Row],[מקס קבוע]])</f>
        <v>30</v>
      </c>
      <c r="I26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קבוע]]&lt;&gt;E265,1,I265+1),0))</f>
        <v>1</v>
      </c>
      <c r="J266">
        <f>IF(AND(טבלה13[[#This Row],[CycleNumber]]&lt;B267,טבלה13[[#This Row],[מקס קבוע]]&lt;&gt;""),IF(OR(טבלה13[[#This Row],[מספר סטייה]]&lt;I267,AND(טבלה13[[#This Row],[מספר סטייה]]=3,I267=1)),0,1),"")</f>
        <v>0</v>
      </c>
      <c r="K266">
        <f>IF(טבלה13[[#This Row],[מקס קבוע]]&lt;&gt;"",טבלה13[[#This Row],[מקסימום]]-טבלה13[[#This Row],[מינימום]],"")</f>
        <v>1</v>
      </c>
      <c r="L266">
        <f>IF(IFERROR(LOOKUP(טבלה13[[#This Row],[ClientID]],פיבוט!$A$4:$A$121),FALSE)=טבלה13[[#This Row],[ClientID]],1,0)</f>
        <v>1</v>
      </c>
      <c r="M266" t="str">
        <f>IF(OR(טבלה13[[#This Row],[ClientID]]=A267),"",1)</f>
        <v/>
      </c>
      <c r="N266" s="3" t="str">
        <f>IF(טבלה13[[#This Row],[טווח]]&lt;&gt;K265,טבלה13[[#This Row],[טווח]],"")</f>
        <v/>
      </c>
      <c r="O266" s="3" t="str">
        <f>IF(טבלה13[[#This Row],[מניית טווחים]]&lt;&gt;"",IF(OR(30&gt;טבלה13[[#This Row],[מקסימום]],30&lt;טבלה13[[#This Row],[מינימום]]),0,1),"")</f>
        <v/>
      </c>
    </row>
    <row r="267" spans="1:15" x14ac:dyDescent="0.25">
      <c r="A267" t="s">
        <v>31</v>
      </c>
      <c r="B267">
        <v>9</v>
      </c>
      <c r="C267">
        <v>26</v>
      </c>
      <c r="D267">
        <f>טבלה13[[#This Row],[LengthofCycle]]+1</f>
        <v>27</v>
      </c>
      <c r="E267">
        <f>IF(טבלה13[[#This Row],[CycleNumber]]&lt;3,"",IF(טבלה13[[#This Row],[CycleNumber]]=3,MIN(D265:D267),IF(I266=3,MIN(D264:D266),E266)))</f>
        <v>29</v>
      </c>
      <c r="F267">
        <f>IF(טבלה13[[#This Row],[CycleNumber]]&lt;3,"",IF(טבלה13[[#This Row],[CycleNumber]]=3,MAX(D265:D267),IF(I266=3,MAX(D264:D266),F266)))</f>
        <v>30</v>
      </c>
      <c r="G267">
        <f>IF(OR(טבלה13[[#This Row],[CycleNumber]]&gt;B268,B268=""),IF(טבלה13[[#This Row],[מספר סטייה]]=3,MIN(D265:D267),טבלה13[[#This Row],[מינ קבוע]]),טבלה13[[#This Row],[מינ קבוע]])</f>
        <v>29</v>
      </c>
      <c r="H267">
        <f>IF(OR(טבלה13[[#This Row],[CycleNumber]]&gt;B268,B268=""),IF(טבלה13[[#This Row],[מספר סטייה]]=3,MAX(D265:D267),טבלה13[[#This Row],[מקס קבוע]]),טבלה13[[#This Row],[מקס קבוע]])</f>
        <v>30</v>
      </c>
      <c r="I26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קבוע]]&lt;&gt;E266,1,I266+1),0))</f>
        <v>2</v>
      </c>
      <c r="J267">
        <f>IF(AND(טבלה13[[#This Row],[CycleNumber]]&lt;B268,טבלה13[[#This Row],[מקס קבוע]]&lt;&gt;""),IF(OR(טבלה13[[#This Row],[מספר סטייה]]&lt;I268,AND(טבלה13[[#This Row],[מספר סטייה]]=3,I268=1)),0,1),"")</f>
        <v>0</v>
      </c>
      <c r="K267">
        <f>IF(טבלה13[[#This Row],[מקס קבוע]]&lt;&gt;"",טבלה13[[#This Row],[מקסימום]]-טבלה13[[#This Row],[מינימום]],"")</f>
        <v>1</v>
      </c>
      <c r="L267">
        <f>IF(IFERROR(LOOKUP(טבלה13[[#This Row],[ClientID]],פיבוט!$A$4:$A$121),FALSE)=טבלה13[[#This Row],[ClientID]],1,0)</f>
        <v>1</v>
      </c>
      <c r="M267" t="str">
        <f>IF(OR(טבלה13[[#This Row],[ClientID]]=A268),"",1)</f>
        <v/>
      </c>
      <c r="N267" s="3" t="str">
        <f>IF(טבלה13[[#This Row],[טווח]]&lt;&gt;K266,טבלה13[[#This Row],[טווח]],"")</f>
        <v/>
      </c>
      <c r="O267" s="3" t="str">
        <f>IF(טבלה13[[#This Row],[מניית טווחים]]&lt;&gt;"",IF(OR(30&gt;טבלה13[[#This Row],[מקסימום]],30&lt;טבלה13[[#This Row],[מינימום]]),0,1),"")</f>
        <v/>
      </c>
    </row>
    <row r="268" spans="1:15" x14ac:dyDescent="0.25">
      <c r="A268" t="s">
        <v>31</v>
      </c>
      <c r="B268">
        <v>10</v>
      </c>
      <c r="C268">
        <v>27</v>
      </c>
      <c r="D268">
        <f>טבלה13[[#This Row],[LengthofCycle]]+1</f>
        <v>28</v>
      </c>
      <c r="E268">
        <f>IF(טבלה13[[#This Row],[CycleNumber]]&lt;3,"",IF(טבלה13[[#This Row],[CycleNumber]]=3,MIN(D266:D268),IF(I267=3,MIN(D265:D267),E267)))</f>
        <v>29</v>
      </c>
      <c r="F268">
        <f>IF(טבלה13[[#This Row],[CycleNumber]]&lt;3,"",IF(טבלה13[[#This Row],[CycleNumber]]=3,MAX(D266:D268),IF(I267=3,MAX(D265:D267),F267)))</f>
        <v>30</v>
      </c>
      <c r="G268">
        <f>IF(OR(טבלה13[[#This Row],[CycleNumber]]&gt;B269,B269=""),IF(טבלה13[[#This Row],[מספר סטייה]]=3,MIN(D266:D268),טבלה13[[#This Row],[מינ קבוע]]),טבלה13[[#This Row],[מינ קבוע]])</f>
        <v>29</v>
      </c>
      <c r="H268">
        <f>IF(OR(טבלה13[[#This Row],[CycleNumber]]&gt;B269,B269=""),IF(טבלה13[[#This Row],[מספר סטייה]]=3,MAX(D266:D268),טבלה13[[#This Row],[מקס קבוע]]),טבלה13[[#This Row],[מקס קבוע]])</f>
        <v>30</v>
      </c>
      <c r="I26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קבוע]]&lt;&gt;E267,1,I267+1),0))</f>
        <v>3</v>
      </c>
      <c r="J268">
        <f>IF(AND(טבלה13[[#This Row],[CycleNumber]]&lt;B269,טבלה13[[#This Row],[מקס קבוע]]&lt;&gt;""),IF(OR(טבלה13[[#This Row],[מספר סטייה]]&lt;I269,AND(טבלה13[[#This Row],[מספר סטייה]]=3,I269=1)),0,1),"")</f>
        <v>1</v>
      </c>
      <c r="K268">
        <f>IF(טבלה13[[#This Row],[מקס קבוע]]&lt;&gt;"",טבלה13[[#This Row],[מקסימום]]-טבלה13[[#This Row],[מינימום]],"")</f>
        <v>1</v>
      </c>
      <c r="L268">
        <f>IF(IFERROR(LOOKUP(טבלה13[[#This Row],[ClientID]],פיבוט!$A$4:$A$121),FALSE)=טבלה13[[#This Row],[ClientID]],1,0)</f>
        <v>1</v>
      </c>
      <c r="M268" t="str">
        <f>IF(OR(טבלה13[[#This Row],[ClientID]]=A269),"",1)</f>
        <v/>
      </c>
      <c r="N268" s="3" t="str">
        <f>IF(טבלה13[[#This Row],[טווח]]&lt;&gt;K267,טבלה13[[#This Row],[טווח]],"")</f>
        <v/>
      </c>
      <c r="O268" s="3" t="str">
        <f>IF(טבלה13[[#This Row],[מניית טווחים]]&lt;&gt;"",IF(OR(30&gt;טבלה13[[#This Row],[מקסימום]],30&lt;טבלה13[[#This Row],[מינימום]]),0,1),"")</f>
        <v/>
      </c>
    </row>
    <row r="269" spans="1:15" x14ac:dyDescent="0.25">
      <c r="A269" t="s">
        <v>31</v>
      </c>
      <c r="B269">
        <v>11</v>
      </c>
      <c r="C269">
        <v>27</v>
      </c>
      <c r="D269">
        <f>טבלה13[[#This Row],[LengthofCycle]]+1</f>
        <v>28</v>
      </c>
      <c r="E269">
        <f>IF(טבלה13[[#This Row],[CycleNumber]]&lt;3,"",IF(טבלה13[[#This Row],[CycleNumber]]=3,MIN(D267:D269),IF(I268=3,MIN(D266:D268),E268)))</f>
        <v>27</v>
      </c>
      <c r="F269">
        <f>IF(טבלה13[[#This Row],[CycleNumber]]&lt;3,"",IF(טבלה13[[#This Row],[CycleNumber]]=3,MAX(D267:D269),IF(I268=3,MAX(D266:D268),F268)))</f>
        <v>28</v>
      </c>
      <c r="G269">
        <f>IF(OR(טבלה13[[#This Row],[CycleNumber]]&gt;B270,B270=""),IF(טבלה13[[#This Row],[מספר סטייה]]=3,MIN(D267:D269),טבלה13[[#This Row],[מינ קבוע]]),טבלה13[[#This Row],[מינ קבוע]])</f>
        <v>27</v>
      </c>
      <c r="H269">
        <f>IF(OR(טבלה13[[#This Row],[CycleNumber]]&gt;B270,B270=""),IF(טבלה13[[#This Row],[מספר סטייה]]=3,MAX(D267:D269),טבלה13[[#This Row],[מקס קבוע]]),טבלה13[[#This Row],[מקס קבוע]])</f>
        <v>28</v>
      </c>
      <c r="I26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קבוע]]&lt;&gt;E268,1,I268+1),0))</f>
        <v>0</v>
      </c>
      <c r="J269">
        <f>IF(AND(טבלה13[[#This Row],[CycleNumber]]&lt;B270,טבלה13[[#This Row],[מקס קבוע]]&lt;&gt;""),IF(OR(טבלה13[[#This Row],[מספר סטייה]]&lt;I270,AND(טבלה13[[#This Row],[מספר סטייה]]=3,I270=1)),0,1),"")</f>
        <v>1</v>
      </c>
      <c r="K269">
        <f>IF(טבלה13[[#This Row],[מקס קבוע]]&lt;&gt;"",טבלה13[[#This Row],[מקסימום]]-טבלה13[[#This Row],[מינימום]],"")</f>
        <v>1</v>
      </c>
      <c r="L269">
        <f>IF(IFERROR(LOOKUP(טבלה13[[#This Row],[ClientID]],פיבוט!$A$4:$A$121),FALSE)=טבלה13[[#This Row],[ClientID]],1,0)</f>
        <v>1</v>
      </c>
      <c r="M269" t="str">
        <f>IF(OR(טבלה13[[#This Row],[ClientID]]=A270),"",1)</f>
        <v/>
      </c>
      <c r="N269" s="3" t="str">
        <f>IF(טבלה13[[#This Row],[טווח]]&lt;&gt;K268,טבלה13[[#This Row],[טווח]],"")</f>
        <v/>
      </c>
      <c r="O269" s="3" t="str">
        <f>IF(טבלה13[[#This Row],[מניית טווחים]]&lt;&gt;"",IF(OR(30&gt;טבלה13[[#This Row],[מקסימום]],30&lt;טבלה13[[#This Row],[מינימום]]),0,1),"")</f>
        <v/>
      </c>
    </row>
    <row r="270" spans="1:15" x14ac:dyDescent="0.25">
      <c r="A270" t="s">
        <v>31</v>
      </c>
      <c r="B270">
        <v>12</v>
      </c>
      <c r="C270">
        <v>27</v>
      </c>
      <c r="D270">
        <f>טבלה13[[#This Row],[LengthofCycle]]+1</f>
        <v>28</v>
      </c>
      <c r="E270">
        <f>IF(טבלה13[[#This Row],[CycleNumber]]&lt;3,"",IF(טבלה13[[#This Row],[CycleNumber]]=3,MIN(D268:D270),IF(I269=3,MIN(D267:D269),E269)))</f>
        <v>27</v>
      </c>
      <c r="F270">
        <f>IF(טבלה13[[#This Row],[CycleNumber]]&lt;3,"",IF(טבלה13[[#This Row],[CycleNumber]]=3,MAX(D268:D270),IF(I269=3,MAX(D267:D269),F269)))</f>
        <v>28</v>
      </c>
      <c r="G270">
        <f>IF(OR(טבלה13[[#This Row],[CycleNumber]]&gt;B271,B271=""),IF(טבלה13[[#This Row],[מספר סטייה]]=3,MIN(D268:D270),טבלה13[[#This Row],[מינ קבוע]]),טבלה13[[#This Row],[מינ קבוע]])</f>
        <v>27</v>
      </c>
      <c r="H270">
        <f>IF(OR(טבלה13[[#This Row],[CycleNumber]]&gt;B271,B271=""),IF(טבלה13[[#This Row],[מספר סטייה]]=3,MAX(D268:D270),טבלה13[[#This Row],[מקס קבוע]]),טבלה13[[#This Row],[מקס קבוע]])</f>
        <v>28</v>
      </c>
      <c r="I27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קבוע]]&lt;&gt;E269,1,I269+1),0))</f>
        <v>0</v>
      </c>
      <c r="J270">
        <f>IF(AND(טבלה13[[#This Row],[CycleNumber]]&lt;B271,טבלה13[[#This Row],[מקס קבוע]]&lt;&gt;""),IF(OR(טבלה13[[#This Row],[מספר סטייה]]&lt;I271,AND(טבלה13[[#This Row],[מספר סטייה]]=3,I271=1)),0,1),"")</f>
        <v>0</v>
      </c>
      <c r="K270">
        <f>IF(טבלה13[[#This Row],[מקס קבוע]]&lt;&gt;"",טבלה13[[#This Row],[מקסימום]]-טבלה13[[#This Row],[מינימום]],"")</f>
        <v>1</v>
      </c>
      <c r="L270">
        <f>IF(IFERROR(LOOKUP(טבלה13[[#This Row],[ClientID]],פיבוט!$A$4:$A$121),FALSE)=טבלה13[[#This Row],[ClientID]],1,0)</f>
        <v>1</v>
      </c>
      <c r="M270" t="str">
        <f>IF(OR(טבלה13[[#This Row],[ClientID]]=A271),"",1)</f>
        <v/>
      </c>
      <c r="N270" s="3" t="str">
        <f>IF(טבלה13[[#This Row],[טווח]]&lt;&gt;K269,טבלה13[[#This Row],[טווח]],"")</f>
        <v/>
      </c>
      <c r="O270" s="3" t="str">
        <f>IF(טבלה13[[#This Row],[מניית טווחים]]&lt;&gt;"",IF(OR(30&gt;טבלה13[[#This Row],[מקסימום]],30&lt;טבלה13[[#This Row],[מינימום]]),0,1),"")</f>
        <v/>
      </c>
    </row>
    <row r="271" spans="1:15" x14ac:dyDescent="0.25">
      <c r="A271" t="s">
        <v>31</v>
      </c>
      <c r="B271">
        <v>13</v>
      </c>
      <c r="C271">
        <v>28</v>
      </c>
      <c r="D271">
        <f>טבלה13[[#This Row],[LengthofCycle]]+1</f>
        <v>29</v>
      </c>
      <c r="E271">
        <f>IF(טבלה13[[#This Row],[CycleNumber]]&lt;3,"",IF(טבלה13[[#This Row],[CycleNumber]]=3,MIN(D269:D271),IF(I270=3,MIN(D268:D270),E270)))</f>
        <v>27</v>
      </c>
      <c r="F271">
        <f>IF(טבלה13[[#This Row],[CycleNumber]]&lt;3,"",IF(טבלה13[[#This Row],[CycleNumber]]=3,MAX(D269:D271),IF(I270=3,MAX(D268:D270),F270)))</f>
        <v>28</v>
      </c>
      <c r="G271">
        <f>IF(OR(טבלה13[[#This Row],[CycleNumber]]&gt;B272,B272=""),IF(טבלה13[[#This Row],[מספר סטייה]]=3,MIN(D269:D271),טבלה13[[#This Row],[מינ קבוע]]),טבלה13[[#This Row],[מינ קבוע]])</f>
        <v>27</v>
      </c>
      <c r="H271">
        <f>IF(OR(טבלה13[[#This Row],[CycleNumber]]&gt;B272,B272=""),IF(טבלה13[[#This Row],[מספר סטייה]]=3,MAX(D269:D271),טבלה13[[#This Row],[מקס קבוע]]),טבלה13[[#This Row],[מקס קבוע]])</f>
        <v>28</v>
      </c>
      <c r="I27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קבוע]]&lt;&gt;E270,1,I270+1),0))</f>
        <v>1</v>
      </c>
      <c r="J271">
        <f>IF(AND(טבלה13[[#This Row],[CycleNumber]]&lt;B272,טבלה13[[#This Row],[מקס קבוע]]&lt;&gt;""),IF(OR(טבלה13[[#This Row],[מספר סטייה]]&lt;I272,AND(טבלה13[[#This Row],[מספר סטייה]]=3,I272=1)),0,1),"")</f>
        <v>1</v>
      </c>
      <c r="K271">
        <f>IF(טבלה13[[#This Row],[מקס קבוע]]&lt;&gt;"",טבלה13[[#This Row],[מקסימום]]-טבלה13[[#This Row],[מינימום]],"")</f>
        <v>1</v>
      </c>
      <c r="L271">
        <f>IF(IFERROR(LOOKUP(טבלה13[[#This Row],[ClientID]],פיבוט!$A$4:$A$121),FALSE)=טבלה13[[#This Row],[ClientID]],1,0)</f>
        <v>1</v>
      </c>
      <c r="M271" t="str">
        <f>IF(OR(טבלה13[[#This Row],[ClientID]]=A272),"",1)</f>
        <v/>
      </c>
      <c r="N271" s="3" t="str">
        <f>IF(טבלה13[[#This Row],[טווח]]&lt;&gt;K270,טבלה13[[#This Row],[טווח]],"")</f>
        <v/>
      </c>
      <c r="O271" s="3" t="str">
        <f>IF(טבלה13[[#This Row],[מניית טווחים]]&lt;&gt;"",IF(OR(30&gt;טבלה13[[#This Row],[מקסימום]],30&lt;טבלה13[[#This Row],[מינימום]]),0,1),"")</f>
        <v/>
      </c>
    </row>
    <row r="272" spans="1:15" x14ac:dyDescent="0.25">
      <c r="A272" t="s">
        <v>31</v>
      </c>
      <c r="B272">
        <v>14</v>
      </c>
      <c r="C272">
        <v>27</v>
      </c>
      <c r="D272">
        <f>טבלה13[[#This Row],[LengthofCycle]]+1</f>
        <v>28</v>
      </c>
      <c r="E272">
        <f>IF(טבלה13[[#This Row],[CycleNumber]]&lt;3,"",IF(טבלה13[[#This Row],[CycleNumber]]=3,MIN(D270:D272),IF(I271=3,MIN(D269:D271),E271)))</f>
        <v>27</v>
      </c>
      <c r="F272">
        <f>IF(טבלה13[[#This Row],[CycleNumber]]&lt;3,"",IF(טבלה13[[#This Row],[CycleNumber]]=3,MAX(D270:D272),IF(I271=3,MAX(D269:D271),F271)))</f>
        <v>28</v>
      </c>
      <c r="G272">
        <f>IF(OR(טבלה13[[#This Row],[CycleNumber]]&gt;B273,B273=""),IF(טבלה13[[#This Row],[מספר סטייה]]=3,MIN(D270:D272),טבלה13[[#This Row],[מינ קבוע]]),טבלה13[[#This Row],[מינ קבוע]])</f>
        <v>27</v>
      </c>
      <c r="H272">
        <f>IF(OR(טבלה13[[#This Row],[CycleNumber]]&gt;B273,B273=""),IF(טבלה13[[#This Row],[מספר סטייה]]=3,MAX(D270:D272),טבלה13[[#This Row],[מקס קבוע]]),טבלה13[[#This Row],[מקס קבוע]])</f>
        <v>28</v>
      </c>
      <c r="I27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קבוע]]&lt;&gt;E271,1,I271+1),0))</f>
        <v>0</v>
      </c>
      <c r="J272">
        <f>IF(AND(טבלה13[[#This Row],[CycleNumber]]&lt;B273,טבלה13[[#This Row],[מקס קבוע]]&lt;&gt;""),IF(OR(טבלה13[[#This Row],[מספר סטייה]]&lt;I273,AND(טבלה13[[#This Row],[מספר סטייה]]=3,I273=1)),0,1),"")</f>
        <v>0</v>
      </c>
      <c r="K272">
        <f>IF(טבלה13[[#This Row],[מקס קבוע]]&lt;&gt;"",טבלה13[[#This Row],[מקסימום]]-טבלה13[[#This Row],[מינימום]],"")</f>
        <v>1</v>
      </c>
      <c r="L272">
        <f>IF(IFERROR(LOOKUP(טבלה13[[#This Row],[ClientID]],פיבוט!$A$4:$A$121),FALSE)=טבלה13[[#This Row],[ClientID]],1,0)</f>
        <v>1</v>
      </c>
      <c r="M272" t="str">
        <f>IF(OR(טבלה13[[#This Row],[ClientID]]=A273),"",1)</f>
        <v/>
      </c>
      <c r="N272" s="3" t="str">
        <f>IF(טבלה13[[#This Row],[טווח]]&lt;&gt;K271,טבלה13[[#This Row],[טווח]],"")</f>
        <v/>
      </c>
      <c r="O272" s="3" t="str">
        <f>IF(טבלה13[[#This Row],[מניית טווחים]]&lt;&gt;"",IF(OR(30&gt;טבלה13[[#This Row],[מקסימום]],30&lt;טבלה13[[#This Row],[מינימום]]),0,1),"")</f>
        <v/>
      </c>
    </row>
    <row r="273" spans="1:15" x14ac:dyDescent="0.25">
      <c r="A273" t="s">
        <v>31</v>
      </c>
      <c r="B273">
        <v>15</v>
      </c>
      <c r="C273">
        <v>28</v>
      </c>
      <c r="D273">
        <f>טבלה13[[#This Row],[LengthofCycle]]+1</f>
        <v>29</v>
      </c>
      <c r="E273">
        <f>IF(טבלה13[[#This Row],[CycleNumber]]&lt;3,"",IF(טבלה13[[#This Row],[CycleNumber]]=3,MIN(D271:D273),IF(I272=3,MIN(D270:D272),E272)))</f>
        <v>27</v>
      </c>
      <c r="F273">
        <f>IF(טבלה13[[#This Row],[CycleNumber]]&lt;3,"",IF(טבלה13[[#This Row],[CycleNumber]]=3,MAX(D271:D273),IF(I272=3,MAX(D270:D272),F272)))</f>
        <v>28</v>
      </c>
      <c r="G273">
        <f>IF(OR(טבלה13[[#This Row],[CycleNumber]]&gt;B274,B274=""),IF(טבלה13[[#This Row],[מספר סטייה]]=3,MIN(D271:D273),טבלה13[[#This Row],[מינ קבוע]]),טבלה13[[#This Row],[מינ קבוע]])</f>
        <v>27</v>
      </c>
      <c r="H273">
        <f>IF(OR(טבלה13[[#This Row],[CycleNumber]]&gt;B274,B274=""),IF(טבלה13[[#This Row],[מספר סטייה]]=3,MAX(D271:D273),טבלה13[[#This Row],[מקס קבוע]]),טבלה13[[#This Row],[מקס קבוע]])</f>
        <v>28</v>
      </c>
      <c r="I27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קבוע]]&lt;&gt;E272,1,I272+1),0))</f>
        <v>1</v>
      </c>
      <c r="J273">
        <f>IF(AND(טבלה13[[#This Row],[CycleNumber]]&lt;B274,טבלה13[[#This Row],[מקס קבוע]]&lt;&gt;""),IF(OR(טבלה13[[#This Row],[מספר סטייה]]&lt;I274,AND(טבלה13[[#This Row],[מספר סטייה]]=3,I274=1)),0,1),"")</f>
        <v>1</v>
      </c>
      <c r="K273">
        <f>IF(טבלה13[[#This Row],[מקס קבוע]]&lt;&gt;"",טבלה13[[#This Row],[מקסימום]]-טבלה13[[#This Row],[מינימום]],"")</f>
        <v>1</v>
      </c>
      <c r="L273">
        <f>IF(IFERROR(LOOKUP(טבלה13[[#This Row],[ClientID]],פיבוט!$A$4:$A$121),FALSE)=טבלה13[[#This Row],[ClientID]],1,0)</f>
        <v>1</v>
      </c>
      <c r="M273" t="str">
        <f>IF(OR(טבלה13[[#This Row],[ClientID]]=A274),"",1)</f>
        <v/>
      </c>
      <c r="N273" s="3" t="str">
        <f>IF(טבלה13[[#This Row],[טווח]]&lt;&gt;K272,טבלה13[[#This Row],[טווח]],"")</f>
        <v/>
      </c>
      <c r="O273" s="3" t="str">
        <f>IF(טבלה13[[#This Row],[מניית טווחים]]&lt;&gt;"",IF(OR(30&gt;טבלה13[[#This Row],[מקסימום]],30&lt;טבלה13[[#This Row],[מינימום]]),0,1),"")</f>
        <v/>
      </c>
    </row>
    <row r="274" spans="1:15" x14ac:dyDescent="0.25">
      <c r="A274" t="s">
        <v>31</v>
      </c>
      <c r="B274">
        <v>16</v>
      </c>
      <c r="C274">
        <v>27</v>
      </c>
      <c r="D274">
        <f>טבלה13[[#This Row],[LengthofCycle]]+1</f>
        <v>28</v>
      </c>
      <c r="E274">
        <f>IF(טבלה13[[#This Row],[CycleNumber]]&lt;3,"",IF(טבלה13[[#This Row],[CycleNumber]]=3,MIN(D272:D274),IF(I273=3,MIN(D271:D273),E273)))</f>
        <v>27</v>
      </c>
      <c r="F274">
        <f>IF(טבלה13[[#This Row],[CycleNumber]]&lt;3,"",IF(טבלה13[[#This Row],[CycleNumber]]=3,MAX(D272:D274),IF(I273=3,MAX(D271:D273),F273)))</f>
        <v>28</v>
      </c>
      <c r="G274">
        <f>IF(OR(טבלה13[[#This Row],[CycleNumber]]&gt;B275,B275=""),IF(טבלה13[[#This Row],[מספר סטייה]]=3,MIN(D272:D274),טבלה13[[#This Row],[מינ קבוע]]),טבלה13[[#This Row],[מינ קבוע]])</f>
        <v>27</v>
      </c>
      <c r="H274">
        <f>IF(OR(טבלה13[[#This Row],[CycleNumber]]&gt;B275,B275=""),IF(טבלה13[[#This Row],[מספר סטייה]]=3,MAX(D272:D274),טבלה13[[#This Row],[מקס קבוע]]),טבלה13[[#This Row],[מקס קבוע]])</f>
        <v>28</v>
      </c>
      <c r="I27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קבוע]]&lt;&gt;E273,1,I273+1),0))</f>
        <v>0</v>
      </c>
      <c r="J274">
        <f>IF(AND(טבלה13[[#This Row],[CycleNumber]]&lt;B275,טבלה13[[#This Row],[מקס קבוע]]&lt;&gt;""),IF(OR(טבלה13[[#This Row],[מספר סטייה]]&lt;I275,AND(טבלה13[[#This Row],[מספר סטייה]]=3,I275=1)),0,1),"")</f>
        <v>1</v>
      </c>
      <c r="K274">
        <f>IF(טבלה13[[#This Row],[מקס קבוע]]&lt;&gt;"",טבלה13[[#This Row],[מקסימום]]-טבלה13[[#This Row],[מינימום]],"")</f>
        <v>1</v>
      </c>
      <c r="L274">
        <f>IF(IFERROR(LOOKUP(טבלה13[[#This Row],[ClientID]],פיבוט!$A$4:$A$121),FALSE)=טבלה13[[#This Row],[ClientID]],1,0)</f>
        <v>1</v>
      </c>
      <c r="M274" t="str">
        <f>IF(OR(טבלה13[[#This Row],[ClientID]]=A275),"",1)</f>
        <v/>
      </c>
      <c r="N274" s="3" t="str">
        <f>IF(טבלה13[[#This Row],[טווח]]&lt;&gt;K273,טבלה13[[#This Row],[טווח]],"")</f>
        <v/>
      </c>
      <c r="O274" s="3" t="str">
        <f>IF(טבלה13[[#This Row],[מניית טווחים]]&lt;&gt;"",IF(OR(30&gt;טבלה13[[#This Row],[מקסימום]],30&lt;טבלה13[[#This Row],[מינימום]]),0,1),"")</f>
        <v/>
      </c>
    </row>
    <row r="275" spans="1:15" x14ac:dyDescent="0.25">
      <c r="A275" t="s">
        <v>31</v>
      </c>
      <c r="B275">
        <v>17</v>
      </c>
      <c r="C275">
        <v>26</v>
      </c>
      <c r="D275">
        <f>טבלה13[[#This Row],[LengthofCycle]]+1</f>
        <v>27</v>
      </c>
      <c r="E275">
        <f>IF(טבלה13[[#This Row],[CycleNumber]]&lt;3,"",IF(טבלה13[[#This Row],[CycleNumber]]=3,MIN(D273:D275),IF(I274=3,MIN(D272:D274),E274)))</f>
        <v>27</v>
      </c>
      <c r="F275">
        <f>IF(טבלה13[[#This Row],[CycleNumber]]&lt;3,"",IF(טבלה13[[#This Row],[CycleNumber]]=3,MAX(D273:D275),IF(I274=3,MAX(D272:D274),F274)))</f>
        <v>28</v>
      </c>
      <c r="G275">
        <f>IF(OR(טבלה13[[#This Row],[CycleNumber]]&gt;B276,B276=""),IF(טבלה13[[#This Row],[מספר סטייה]]=3,MIN(D273:D275),טבלה13[[#This Row],[מינ קבוע]]),טבלה13[[#This Row],[מינ קבוע]])</f>
        <v>27</v>
      </c>
      <c r="H275">
        <f>IF(OR(טבלה13[[#This Row],[CycleNumber]]&gt;B276,B276=""),IF(טבלה13[[#This Row],[מספר סטייה]]=3,MAX(D273:D275),טבלה13[[#This Row],[מקס קבוע]]),טבלה13[[#This Row],[מקס קבוע]])</f>
        <v>28</v>
      </c>
      <c r="I27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קבוע]]&lt;&gt;E274,1,I274+1),0))</f>
        <v>0</v>
      </c>
      <c r="J275">
        <f>IF(AND(טבלה13[[#This Row],[CycleNumber]]&lt;B276,טבלה13[[#This Row],[מקס קבוע]]&lt;&gt;""),IF(OR(טבלה13[[#This Row],[מספר סטייה]]&lt;I276,AND(טבלה13[[#This Row],[מספר סטייה]]=3,I276=1)),0,1),"")</f>
        <v>0</v>
      </c>
      <c r="K275">
        <f>IF(טבלה13[[#This Row],[מקס קבוע]]&lt;&gt;"",טבלה13[[#This Row],[מקסימום]]-טבלה13[[#This Row],[מינימום]],"")</f>
        <v>1</v>
      </c>
      <c r="L275">
        <f>IF(IFERROR(LOOKUP(טבלה13[[#This Row],[ClientID]],פיבוט!$A$4:$A$121),FALSE)=טבלה13[[#This Row],[ClientID]],1,0)</f>
        <v>1</v>
      </c>
      <c r="M275" t="str">
        <f>IF(OR(טבלה13[[#This Row],[ClientID]]=A276),"",1)</f>
        <v/>
      </c>
      <c r="N275" s="3" t="str">
        <f>IF(טבלה13[[#This Row],[טווח]]&lt;&gt;K274,טבלה13[[#This Row],[טווח]],"")</f>
        <v/>
      </c>
      <c r="O275" s="3" t="str">
        <f>IF(טבלה13[[#This Row],[מניית טווחים]]&lt;&gt;"",IF(OR(30&gt;טבלה13[[#This Row],[מקסימום]],30&lt;טבלה13[[#This Row],[מינימום]]),0,1),"")</f>
        <v/>
      </c>
    </row>
    <row r="276" spans="1:15" x14ac:dyDescent="0.25">
      <c r="A276" t="s">
        <v>31</v>
      </c>
      <c r="B276">
        <v>18</v>
      </c>
      <c r="C276">
        <v>28</v>
      </c>
      <c r="D276">
        <f>טבלה13[[#This Row],[LengthofCycle]]+1</f>
        <v>29</v>
      </c>
      <c r="E276">
        <f>IF(טבלה13[[#This Row],[CycleNumber]]&lt;3,"",IF(טבלה13[[#This Row],[CycleNumber]]=3,MIN(D274:D276),IF(I275=3,MIN(D273:D275),E275)))</f>
        <v>27</v>
      </c>
      <c r="F276">
        <f>IF(טבלה13[[#This Row],[CycleNumber]]&lt;3,"",IF(טבלה13[[#This Row],[CycleNumber]]=3,MAX(D274:D276),IF(I275=3,MAX(D273:D275),F275)))</f>
        <v>28</v>
      </c>
      <c r="G276">
        <f>IF(OR(טבלה13[[#This Row],[CycleNumber]]&gt;B277,B277=""),IF(טבלה13[[#This Row],[מספר סטייה]]=3,MIN(D274:D276),טבלה13[[#This Row],[מינ קבוע]]),טבלה13[[#This Row],[מינ קבוע]])</f>
        <v>27</v>
      </c>
      <c r="H276">
        <f>IF(OR(טבלה13[[#This Row],[CycleNumber]]&gt;B277,B277=""),IF(טבלה13[[#This Row],[מספר סטייה]]=3,MAX(D274:D276),טבלה13[[#This Row],[מקס קבוע]]),טבלה13[[#This Row],[מקס קבוע]])</f>
        <v>28</v>
      </c>
      <c r="I27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קבוע]]&lt;&gt;E275,1,I275+1),0))</f>
        <v>1</v>
      </c>
      <c r="J276">
        <f>IF(AND(טבלה13[[#This Row],[CycleNumber]]&lt;B277,טבלה13[[#This Row],[מקס קבוע]]&lt;&gt;""),IF(OR(טבלה13[[#This Row],[מספר סטייה]]&lt;I277,AND(טבלה13[[#This Row],[מספר סטייה]]=3,I277=1)),0,1),"")</f>
        <v>0</v>
      </c>
      <c r="K276">
        <f>IF(טבלה13[[#This Row],[מקס קבוע]]&lt;&gt;"",טבלה13[[#This Row],[מקסימום]]-טבלה13[[#This Row],[מינימום]],"")</f>
        <v>1</v>
      </c>
      <c r="L276">
        <f>IF(IFERROR(LOOKUP(טבלה13[[#This Row],[ClientID]],פיבוט!$A$4:$A$121),FALSE)=טבלה13[[#This Row],[ClientID]],1,0)</f>
        <v>1</v>
      </c>
      <c r="M276" t="str">
        <f>IF(OR(טבלה13[[#This Row],[ClientID]]=A277),"",1)</f>
        <v/>
      </c>
      <c r="N276" s="3" t="str">
        <f>IF(טבלה13[[#This Row],[טווח]]&lt;&gt;K275,טבלה13[[#This Row],[טווח]],"")</f>
        <v/>
      </c>
      <c r="O276" s="3" t="str">
        <f>IF(טבלה13[[#This Row],[מניית טווחים]]&lt;&gt;"",IF(OR(30&gt;טבלה13[[#This Row],[מקסימום]],30&lt;טבלה13[[#This Row],[מינימום]]),0,1),"")</f>
        <v/>
      </c>
    </row>
    <row r="277" spans="1:15" x14ac:dyDescent="0.25">
      <c r="A277" t="s">
        <v>31</v>
      </c>
      <c r="B277">
        <v>19</v>
      </c>
      <c r="C277">
        <v>28</v>
      </c>
      <c r="D277">
        <f>טבלה13[[#This Row],[LengthofCycle]]+1</f>
        <v>29</v>
      </c>
      <c r="E277">
        <f>IF(טבלה13[[#This Row],[CycleNumber]]&lt;3,"",IF(טבלה13[[#This Row],[CycleNumber]]=3,MIN(D275:D277),IF(I276=3,MIN(D274:D276),E276)))</f>
        <v>27</v>
      </c>
      <c r="F277">
        <f>IF(טבלה13[[#This Row],[CycleNumber]]&lt;3,"",IF(טבלה13[[#This Row],[CycleNumber]]=3,MAX(D275:D277),IF(I276=3,MAX(D274:D276),F276)))</f>
        <v>28</v>
      </c>
      <c r="G277">
        <f>IF(OR(טבלה13[[#This Row],[CycleNumber]]&gt;B278,B278=""),IF(טבלה13[[#This Row],[מספר סטייה]]=3,MIN(D275:D277),טבלה13[[#This Row],[מינ קבוע]]),טבלה13[[#This Row],[מינ קבוע]])</f>
        <v>27</v>
      </c>
      <c r="H277">
        <f>IF(OR(טבלה13[[#This Row],[CycleNumber]]&gt;B278,B278=""),IF(טבלה13[[#This Row],[מספר סטייה]]=3,MAX(D275:D277),טבלה13[[#This Row],[מקס קבוע]]),טבלה13[[#This Row],[מקס קבוע]])</f>
        <v>28</v>
      </c>
      <c r="I27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קבוע]]&lt;&gt;E276,1,I276+1),0))</f>
        <v>2</v>
      </c>
      <c r="J277">
        <f>IF(AND(טבלה13[[#This Row],[CycleNumber]]&lt;B278,טבלה13[[#This Row],[מקס קבוע]]&lt;&gt;""),IF(OR(טבלה13[[#This Row],[מספר סטייה]]&lt;I278,AND(טבלה13[[#This Row],[מספר סטייה]]=3,I278=1)),0,1),"")</f>
        <v>0</v>
      </c>
      <c r="K277">
        <f>IF(טבלה13[[#This Row],[מקס קבוע]]&lt;&gt;"",טבלה13[[#This Row],[מקסימום]]-טבלה13[[#This Row],[מינימום]],"")</f>
        <v>1</v>
      </c>
      <c r="L277">
        <f>IF(IFERROR(LOOKUP(טבלה13[[#This Row],[ClientID]],פיבוט!$A$4:$A$121),FALSE)=טבלה13[[#This Row],[ClientID]],1,0)</f>
        <v>1</v>
      </c>
      <c r="M277" t="str">
        <f>IF(OR(טבלה13[[#This Row],[ClientID]]=A278),"",1)</f>
        <v/>
      </c>
      <c r="N277" s="3" t="str">
        <f>IF(טבלה13[[#This Row],[טווח]]&lt;&gt;K276,טבלה13[[#This Row],[טווח]],"")</f>
        <v/>
      </c>
      <c r="O277" s="3" t="str">
        <f>IF(טבלה13[[#This Row],[מניית טווחים]]&lt;&gt;"",IF(OR(30&gt;טבלה13[[#This Row],[מקסימום]],30&lt;טבלה13[[#This Row],[מינימום]]),0,1),"")</f>
        <v/>
      </c>
    </row>
    <row r="278" spans="1:15" x14ac:dyDescent="0.25">
      <c r="A278" t="s">
        <v>31</v>
      </c>
      <c r="B278">
        <v>20</v>
      </c>
      <c r="C278">
        <v>30</v>
      </c>
      <c r="D278">
        <f>טבלה13[[#This Row],[LengthofCycle]]+1</f>
        <v>31</v>
      </c>
      <c r="E278">
        <f>IF(טבלה13[[#This Row],[CycleNumber]]&lt;3,"",IF(טבלה13[[#This Row],[CycleNumber]]=3,MIN(D276:D278),IF(I277=3,MIN(D275:D277),E277)))</f>
        <v>27</v>
      </c>
      <c r="F278">
        <f>IF(טבלה13[[#This Row],[CycleNumber]]&lt;3,"",IF(טבלה13[[#This Row],[CycleNumber]]=3,MAX(D276:D278),IF(I277=3,MAX(D275:D277),F277)))</f>
        <v>28</v>
      </c>
      <c r="G278">
        <f>IF(OR(טבלה13[[#This Row],[CycleNumber]]&gt;B279,B279=""),IF(טבלה13[[#This Row],[מספר סטייה]]=3,MIN(D276:D278),טבלה13[[#This Row],[מינ קבוע]]),טבלה13[[#This Row],[מינ קבוע]])</f>
        <v>27</v>
      </c>
      <c r="H278">
        <f>IF(OR(טבלה13[[#This Row],[CycleNumber]]&gt;B279,B279=""),IF(טבלה13[[#This Row],[מספר סטייה]]=3,MAX(D276:D278),טבלה13[[#This Row],[מקס קבוע]]),טבלה13[[#This Row],[מקס קבוע]])</f>
        <v>28</v>
      </c>
      <c r="I27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קבוע]]&lt;&gt;E277,1,I277+1),0))</f>
        <v>3</v>
      </c>
      <c r="J278">
        <f>IF(AND(טבלה13[[#This Row],[CycleNumber]]&lt;B279,טבלה13[[#This Row],[מקס קבוע]]&lt;&gt;""),IF(OR(טבלה13[[#This Row],[מספר סטייה]]&lt;I279,AND(טבלה13[[#This Row],[מספר סטייה]]=3,I279=1)),0,1),"")</f>
        <v>0</v>
      </c>
      <c r="K278">
        <f>IF(טבלה13[[#This Row],[מקס קבוע]]&lt;&gt;"",טבלה13[[#This Row],[מקסימום]]-טבלה13[[#This Row],[מינימום]],"")</f>
        <v>1</v>
      </c>
      <c r="L278">
        <f>IF(IFERROR(LOOKUP(טבלה13[[#This Row],[ClientID]],פיבוט!$A$4:$A$121),FALSE)=טבלה13[[#This Row],[ClientID]],1,0)</f>
        <v>1</v>
      </c>
      <c r="M278" t="str">
        <f>IF(OR(טבלה13[[#This Row],[ClientID]]=A279),"",1)</f>
        <v/>
      </c>
      <c r="N278" s="3" t="str">
        <f>IF(טבלה13[[#This Row],[טווח]]&lt;&gt;K277,טבלה13[[#This Row],[טווח]],"")</f>
        <v/>
      </c>
      <c r="O278" s="3" t="str">
        <f>IF(טבלה13[[#This Row],[מניית טווחים]]&lt;&gt;"",IF(OR(30&gt;טבלה13[[#This Row],[מקסימום]],30&lt;טבלה13[[#This Row],[מינימום]]),0,1),"")</f>
        <v/>
      </c>
    </row>
    <row r="279" spans="1:15" x14ac:dyDescent="0.25">
      <c r="A279" t="s">
        <v>31</v>
      </c>
      <c r="B279">
        <v>21</v>
      </c>
      <c r="C279">
        <v>31</v>
      </c>
      <c r="D279">
        <f>טבלה13[[#This Row],[LengthofCycle]]+1</f>
        <v>32</v>
      </c>
      <c r="E279">
        <f>IF(טבלה13[[#This Row],[CycleNumber]]&lt;3,"",IF(טבלה13[[#This Row],[CycleNumber]]=3,MIN(D277:D279),IF(I278=3,MIN(D276:D278),E278)))</f>
        <v>29</v>
      </c>
      <c r="F279">
        <f>IF(טבלה13[[#This Row],[CycleNumber]]&lt;3,"",IF(טבלה13[[#This Row],[CycleNumber]]=3,MAX(D277:D279),IF(I278=3,MAX(D276:D278),F278)))</f>
        <v>31</v>
      </c>
      <c r="G279">
        <f>IF(OR(טבלה13[[#This Row],[CycleNumber]]&gt;B280,B280=""),IF(טבלה13[[#This Row],[מספר סטייה]]=3,MIN(D277:D279),טבלה13[[#This Row],[מינ קבוע]]),טבלה13[[#This Row],[מינ קבוע]])</f>
        <v>29</v>
      </c>
      <c r="H279">
        <f>IF(OR(טבלה13[[#This Row],[CycleNumber]]&gt;B280,B280=""),IF(טבלה13[[#This Row],[מספר סטייה]]=3,MAX(D277:D279),טבלה13[[#This Row],[מקס קבוע]]),טבלה13[[#This Row],[מקס קבוע]])</f>
        <v>31</v>
      </c>
      <c r="I27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קבוע]]&lt;&gt;E278,1,I278+1),0))</f>
        <v>1</v>
      </c>
      <c r="J279">
        <f>IF(AND(טבלה13[[#This Row],[CycleNumber]]&lt;B280,טבלה13[[#This Row],[מקס קבוע]]&lt;&gt;""),IF(OR(טבלה13[[#This Row],[מספר סטייה]]&lt;I280,AND(טבלה13[[#This Row],[מספר סטייה]]=3,I280=1)),0,1),"")</f>
        <v>1</v>
      </c>
      <c r="K279">
        <f>IF(טבלה13[[#This Row],[מקס קבוע]]&lt;&gt;"",טבלה13[[#This Row],[מקסימום]]-טבלה13[[#This Row],[מינימום]],"")</f>
        <v>2</v>
      </c>
      <c r="L279">
        <f>IF(IFERROR(LOOKUP(טבלה13[[#This Row],[ClientID]],פיבוט!$A$4:$A$121),FALSE)=טבלה13[[#This Row],[ClientID]],1,0)</f>
        <v>1</v>
      </c>
      <c r="M279" t="str">
        <f>IF(OR(טבלה13[[#This Row],[ClientID]]=A280),"",1)</f>
        <v/>
      </c>
      <c r="N279" s="3">
        <f>IF(טבלה13[[#This Row],[טווח]]&lt;&gt;K278,טבלה13[[#This Row],[טווח]],"")</f>
        <v>2</v>
      </c>
      <c r="O279" s="3">
        <f>IF(טבלה13[[#This Row],[מניית טווחים]]&lt;&gt;"",IF(OR(30&gt;טבלה13[[#This Row],[מקסימום]],30&lt;טבלה13[[#This Row],[מינימום]]),0,1),"")</f>
        <v>1</v>
      </c>
    </row>
    <row r="280" spans="1:15" x14ac:dyDescent="0.25">
      <c r="A280" t="s">
        <v>31</v>
      </c>
      <c r="B280">
        <v>22</v>
      </c>
      <c r="C280">
        <v>28</v>
      </c>
      <c r="D280">
        <f>טבלה13[[#This Row],[LengthofCycle]]+1</f>
        <v>29</v>
      </c>
      <c r="E280">
        <f>IF(טבלה13[[#This Row],[CycleNumber]]&lt;3,"",IF(טבלה13[[#This Row],[CycleNumber]]=3,MIN(D278:D280),IF(I279=3,MIN(D277:D279),E279)))</f>
        <v>29</v>
      </c>
      <c r="F280">
        <f>IF(טבלה13[[#This Row],[CycleNumber]]&lt;3,"",IF(טבלה13[[#This Row],[CycleNumber]]=3,MAX(D278:D280),IF(I279=3,MAX(D277:D279),F279)))</f>
        <v>31</v>
      </c>
      <c r="G280">
        <f>IF(OR(טבלה13[[#This Row],[CycleNumber]]&gt;B281,B281=""),IF(טבלה13[[#This Row],[מספר סטייה]]=3,MIN(D278:D280),טבלה13[[#This Row],[מינ קבוע]]),טבלה13[[#This Row],[מינ קבוע]])</f>
        <v>29</v>
      </c>
      <c r="H280">
        <f>IF(OR(טבלה13[[#This Row],[CycleNumber]]&gt;B281,B281=""),IF(טבלה13[[#This Row],[מספר סטייה]]=3,MAX(D278:D280),טבלה13[[#This Row],[מקס קבוע]]),טבלה13[[#This Row],[מקס קבוע]])</f>
        <v>31</v>
      </c>
      <c r="I28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קבוע]]&lt;&gt;E279,1,I279+1),0))</f>
        <v>0</v>
      </c>
      <c r="J280">
        <f>IF(AND(טבלה13[[#This Row],[CycleNumber]]&lt;B281,טבלה13[[#This Row],[מקס קבוע]]&lt;&gt;""),IF(OR(טבלה13[[#This Row],[מספר סטייה]]&lt;I281,AND(טבלה13[[#This Row],[מספר סטייה]]=3,I281=1)),0,1),"")</f>
        <v>0</v>
      </c>
      <c r="K280">
        <f>IF(טבלה13[[#This Row],[מקס קבוע]]&lt;&gt;"",טבלה13[[#This Row],[מקסימום]]-טבלה13[[#This Row],[מינימום]],"")</f>
        <v>2</v>
      </c>
      <c r="L280">
        <f>IF(IFERROR(LOOKUP(טבלה13[[#This Row],[ClientID]],פיבוט!$A$4:$A$121),FALSE)=טבלה13[[#This Row],[ClientID]],1,0)</f>
        <v>1</v>
      </c>
      <c r="M280" t="str">
        <f>IF(OR(טבלה13[[#This Row],[ClientID]]=A281),"",1)</f>
        <v/>
      </c>
      <c r="N280" s="3" t="str">
        <f>IF(טבלה13[[#This Row],[טווח]]&lt;&gt;K279,טבלה13[[#This Row],[טווח]],"")</f>
        <v/>
      </c>
      <c r="O280" s="3" t="str">
        <f>IF(טבלה13[[#This Row],[מניית טווחים]]&lt;&gt;"",IF(OR(30&gt;טבלה13[[#This Row],[מקסימום]],30&lt;טבלה13[[#This Row],[מינימום]]),0,1),"")</f>
        <v/>
      </c>
    </row>
    <row r="281" spans="1:15" x14ac:dyDescent="0.25">
      <c r="A281" t="s">
        <v>31</v>
      </c>
      <c r="B281">
        <v>23</v>
      </c>
      <c r="C281">
        <v>27</v>
      </c>
      <c r="D281">
        <f>טבלה13[[#This Row],[LengthofCycle]]+1</f>
        <v>28</v>
      </c>
      <c r="E281">
        <f>IF(טבלה13[[#This Row],[CycleNumber]]&lt;3,"",IF(טבלה13[[#This Row],[CycleNumber]]=3,MIN(D279:D281),IF(I280=3,MIN(D278:D280),E280)))</f>
        <v>29</v>
      </c>
      <c r="F281">
        <f>IF(טבלה13[[#This Row],[CycleNumber]]&lt;3,"",IF(טבלה13[[#This Row],[CycleNumber]]=3,MAX(D279:D281),IF(I280=3,MAX(D278:D280),F280)))</f>
        <v>31</v>
      </c>
      <c r="G281">
        <f>IF(OR(טבלה13[[#This Row],[CycleNumber]]&gt;B282,B282=""),IF(טבלה13[[#This Row],[מספר סטייה]]=3,MIN(D279:D281),טבלה13[[#This Row],[מינ קבוע]]),טבלה13[[#This Row],[מינ קבוע]])</f>
        <v>29</v>
      </c>
      <c r="H281">
        <f>IF(OR(טבלה13[[#This Row],[CycleNumber]]&gt;B282,B282=""),IF(טבלה13[[#This Row],[מספר סטייה]]=3,MAX(D279:D281),טבלה13[[#This Row],[מקס קבוע]]),טבלה13[[#This Row],[מקס קבוע]])</f>
        <v>31</v>
      </c>
      <c r="I28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קבוע]]&lt;&gt;E280,1,I280+1),0))</f>
        <v>1</v>
      </c>
      <c r="J281">
        <f>IF(AND(טבלה13[[#This Row],[CycleNumber]]&lt;B282,טבלה13[[#This Row],[מקס קבוע]]&lt;&gt;""),IF(OR(טבלה13[[#This Row],[מספר סטייה]]&lt;I282,AND(טבלה13[[#This Row],[מספר סטייה]]=3,I282=1)),0,1),"")</f>
        <v>0</v>
      </c>
      <c r="K281">
        <f>IF(טבלה13[[#This Row],[מקס קבוע]]&lt;&gt;"",טבלה13[[#This Row],[מקסימום]]-טבלה13[[#This Row],[מינימום]],"")</f>
        <v>2</v>
      </c>
      <c r="L281">
        <f>IF(IFERROR(LOOKUP(טבלה13[[#This Row],[ClientID]],פיבוט!$A$4:$A$121),FALSE)=טבלה13[[#This Row],[ClientID]],1,0)</f>
        <v>1</v>
      </c>
      <c r="M281" t="str">
        <f>IF(OR(טבלה13[[#This Row],[ClientID]]=A282),"",1)</f>
        <v/>
      </c>
      <c r="N281" s="3" t="str">
        <f>IF(טבלה13[[#This Row],[טווח]]&lt;&gt;K280,טבלה13[[#This Row],[טווח]],"")</f>
        <v/>
      </c>
      <c r="O281" s="3" t="str">
        <f>IF(טבלה13[[#This Row],[מניית טווחים]]&lt;&gt;"",IF(OR(30&gt;טבלה13[[#This Row],[מקסימום]],30&lt;טבלה13[[#This Row],[מינימום]]),0,1),"")</f>
        <v/>
      </c>
    </row>
    <row r="282" spans="1:15" x14ac:dyDescent="0.25">
      <c r="A282" t="s">
        <v>31</v>
      </c>
      <c r="B282">
        <v>24</v>
      </c>
      <c r="C282">
        <v>27</v>
      </c>
      <c r="D282">
        <f>טבלה13[[#This Row],[LengthofCycle]]+1</f>
        <v>28</v>
      </c>
      <c r="E282">
        <f>IF(טבלה13[[#This Row],[CycleNumber]]&lt;3,"",IF(טבלה13[[#This Row],[CycleNumber]]=3,MIN(D280:D282),IF(I281=3,MIN(D279:D281),E281)))</f>
        <v>29</v>
      </c>
      <c r="F282">
        <f>IF(טבלה13[[#This Row],[CycleNumber]]&lt;3,"",IF(טבלה13[[#This Row],[CycleNumber]]=3,MAX(D280:D282),IF(I281=3,MAX(D279:D281),F281)))</f>
        <v>31</v>
      </c>
      <c r="G282">
        <f>IF(OR(טבלה13[[#This Row],[CycleNumber]]&gt;B283,B283=""),IF(טבלה13[[#This Row],[מספר סטייה]]=3,MIN(D280:D282),טבלה13[[#This Row],[מינ קבוע]]),טבלה13[[#This Row],[מינ קבוע]])</f>
        <v>29</v>
      </c>
      <c r="H282">
        <f>IF(OR(טבלה13[[#This Row],[CycleNumber]]&gt;B283,B283=""),IF(טבלה13[[#This Row],[מספר סטייה]]=3,MAX(D280:D282),טבלה13[[#This Row],[מקס קבוע]]),טבלה13[[#This Row],[מקס קבוע]])</f>
        <v>31</v>
      </c>
      <c r="I28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קבוע]]&lt;&gt;E281,1,I281+1),0))</f>
        <v>2</v>
      </c>
      <c r="J282">
        <f>IF(AND(טבלה13[[#This Row],[CycleNumber]]&lt;B283,טבלה13[[#This Row],[מקס קבוע]]&lt;&gt;""),IF(OR(טבלה13[[#This Row],[מספר סטייה]]&lt;I283,AND(טבלה13[[#This Row],[מספר סטייה]]=3,I283=1)),0,1),"")</f>
        <v>1</v>
      </c>
      <c r="K282">
        <f>IF(טבלה13[[#This Row],[מקס קבוע]]&lt;&gt;"",טבלה13[[#This Row],[מקסימום]]-טבלה13[[#This Row],[מינימום]],"")</f>
        <v>2</v>
      </c>
      <c r="L282">
        <f>IF(IFERROR(LOOKUP(טבלה13[[#This Row],[ClientID]],פיבוט!$A$4:$A$121),FALSE)=טבלה13[[#This Row],[ClientID]],1,0)</f>
        <v>1</v>
      </c>
      <c r="M282" t="str">
        <f>IF(OR(טבלה13[[#This Row],[ClientID]]=A283),"",1)</f>
        <v/>
      </c>
      <c r="N282" s="3" t="str">
        <f>IF(טבלה13[[#This Row],[טווח]]&lt;&gt;K281,טבלה13[[#This Row],[טווח]],"")</f>
        <v/>
      </c>
      <c r="O282" s="3" t="str">
        <f>IF(טבלה13[[#This Row],[מניית טווחים]]&lt;&gt;"",IF(OR(30&gt;טבלה13[[#This Row],[מקסימום]],30&lt;טבלה13[[#This Row],[מינימום]]),0,1),"")</f>
        <v/>
      </c>
    </row>
    <row r="283" spans="1:15" x14ac:dyDescent="0.25">
      <c r="A283" t="s">
        <v>31</v>
      </c>
      <c r="B283">
        <v>25</v>
      </c>
      <c r="C283">
        <v>29</v>
      </c>
      <c r="D283">
        <f>טבלה13[[#This Row],[LengthofCycle]]+1</f>
        <v>30</v>
      </c>
      <c r="E283">
        <f>IF(טבלה13[[#This Row],[CycleNumber]]&lt;3,"",IF(טבלה13[[#This Row],[CycleNumber]]=3,MIN(D281:D283),IF(I282=3,MIN(D280:D282),E282)))</f>
        <v>29</v>
      </c>
      <c r="F283">
        <f>IF(טבלה13[[#This Row],[CycleNumber]]&lt;3,"",IF(טבלה13[[#This Row],[CycleNumber]]=3,MAX(D281:D283),IF(I282=3,MAX(D280:D282),F282)))</f>
        <v>31</v>
      </c>
      <c r="G283">
        <f>IF(OR(טבלה13[[#This Row],[CycleNumber]]&gt;B284,B284=""),IF(טבלה13[[#This Row],[מספר סטייה]]=3,MIN(D281:D283),טבלה13[[#This Row],[מינ קבוע]]),טבלה13[[#This Row],[מינ קבוע]])</f>
        <v>29</v>
      </c>
      <c r="H283">
        <f>IF(OR(טבלה13[[#This Row],[CycleNumber]]&gt;B284,B284=""),IF(טבלה13[[#This Row],[מספר סטייה]]=3,MAX(D281:D283),טבלה13[[#This Row],[מקס קבוע]]),טבלה13[[#This Row],[מקס קבוע]])</f>
        <v>31</v>
      </c>
      <c r="I28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קבוע]]&lt;&gt;E282,1,I282+1),0))</f>
        <v>0</v>
      </c>
      <c r="J283">
        <f>IF(AND(טבלה13[[#This Row],[CycleNumber]]&lt;B284,טבלה13[[#This Row],[מקס קבוע]]&lt;&gt;""),IF(OR(טבלה13[[#This Row],[מספר סטייה]]&lt;I284,AND(טבלה13[[#This Row],[מספר סטייה]]=3,I284=1)),0,1),"")</f>
        <v>1</v>
      </c>
      <c r="K283">
        <f>IF(טבלה13[[#This Row],[מקס קבוע]]&lt;&gt;"",טבלה13[[#This Row],[מקסימום]]-טבלה13[[#This Row],[מינימום]],"")</f>
        <v>2</v>
      </c>
      <c r="L283">
        <f>IF(IFERROR(LOOKUP(טבלה13[[#This Row],[ClientID]],פיבוט!$A$4:$A$121),FALSE)=טבלה13[[#This Row],[ClientID]],1,0)</f>
        <v>1</v>
      </c>
      <c r="M283" t="str">
        <f>IF(OR(טבלה13[[#This Row],[ClientID]]=A284),"",1)</f>
        <v/>
      </c>
      <c r="N283" s="3" t="str">
        <f>IF(טבלה13[[#This Row],[טווח]]&lt;&gt;K282,טבלה13[[#This Row],[טווח]],"")</f>
        <v/>
      </c>
      <c r="O283" s="3" t="str">
        <f>IF(טבלה13[[#This Row],[מניית טווחים]]&lt;&gt;"",IF(OR(30&gt;טבלה13[[#This Row],[מקסימום]],30&lt;טבלה13[[#This Row],[מינימום]]),0,1),"")</f>
        <v/>
      </c>
    </row>
    <row r="284" spans="1:15" x14ac:dyDescent="0.25">
      <c r="A284" t="s">
        <v>31</v>
      </c>
      <c r="B284">
        <v>26</v>
      </c>
      <c r="C284">
        <v>28</v>
      </c>
      <c r="D284">
        <f>טבלה13[[#This Row],[LengthofCycle]]+1</f>
        <v>29</v>
      </c>
      <c r="E284">
        <f>IF(טבלה13[[#This Row],[CycleNumber]]&lt;3,"",IF(טבלה13[[#This Row],[CycleNumber]]=3,MIN(D282:D284),IF(I283=3,MIN(D281:D283),E283)))</f>
        <v>29</v>
      </c>
      <c r="F284">
        <f>IF(טבלה13[[#This Row],[CycleNumber]]&lt;3,"",IF(טבלה13[[#This Row],[CycleNumber]]=3,MAX(D282:D284),IF(I283=3,MAX(D281:D283),F283)))</f>
        <v>31</v>
      </c>
      <c r="G284">
        <f>IF(OR(טבלה13[[#This Row],[CycleNumber]]&gt;B285,B285=""),IF(טבלה13[[#This Row],[מספר סטייה]]=3,MIN(D282:D284),טבלה13[[#This Row],[מינ קבוע]]),טבלה13[[#This Row],[מינ קבוע]])</f>
        <v>29</v>
      </c>
      <c r="H284">
        <f>IF(OR(טבלה13[[#This Row],[CycleNumber]]&gt;B285,B285=""),IF(טבלה13[[#This Row],[מספר סטייה]]=3,MAX(D282:D284),טבלה13[[#This Row],[מקס קבוע]]),טבלה13[[#This Row],[מקס קבוע]])</f>
        <v>31</v>
      </c>
      <c r="I28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קבוע]]&lt;&gt;E283,1,I283+1),0))</f>
        <v>0</v>
      </c>
      <c r="J284">
        <f>IF(AND(טבלה13[[#This Row],[CycleNumber]]&lt;B285,טבלה13[[#This Row],[מקס קבוע]]&lt;&gt;""),IF(OR(טבלה13[[#This Row],[מספר סטייה]]&lt;I285,AND(טבלה13[[#This Row],[מספר סטייה]]=3,I285=1)),0,1),"")</f>
        <v>1</v>
      </c>
      <c r="K284">
        <f>IF(טבלה13[[#This Row],[מקס קבוע]]&lt;&gt;"",טבלה13[[#This Row],[מקסימום]]-טבלה13[[#This Row],[מינימום]],"")</f>
        <v>2</v>
      </c>
      <c r="L284">
        <f>IF(IFERROR(LOOKUP(טבלה13[[#This Row],[ClientID]],פיבוט!$A$4:$A$121),FALSE)=טבלה13[[#This Row],[ClientID]],1,0)</f>
        <v>1</v>
      </c>
      <c r="M284" t="str">
        <f>IF(OR(טבלה13[[#This Row],[ClientID]]=A285),"",1)</f>
        <v/>
      </c>
      <c r="N284" s="3" t="str">
        <f>IF(טבלה13[[#This Row],[טווח]]&lt;&gt;K283,טבלה13[[#This Row],[טווח]],"")</f>
        <v/>
      </c>
      <c r="O284" s="3" t="str">
        <f>IF(טבלה13[[#This Row],[מניית טווחים]]&lt;&gt;"",IF(OR(30&gt;טבלה13[[#This Row],[מקסימום]],30&lt;טבלה13[[#This Row],[מינימום]]),0,1),"")</f>
        <v/>
      </c>
    </row>
    <row r="285" spans="1:15" x14ac:dyDescent="0.25">
      <c r="A285" t="s">
        <v>31</v>
      </c>
      <c r="B285">
        <v>27</v>
      </c>
      <c r="C285">
        <v>29</v>
      </c>
      <c r="D285">
        <f>טבלה13[[#This Row],[LengthofCycle]]+1</f>
        <v>30</v>
      </c>
      <c r="E285">
        <f>IF(טבלה13[[#This Row],[CycleNumber]]&lt;3,"",IF(טבלה13[[#This Row],[CycleNumber]]=3,MIN(D283:D285),IF(I284=3,MIN(D282:D284),E284)))</f>
        <v>29</v>
      </c>
      <c r="F285">
        <f>IF(טבלה13[[#This Row],[CycleNumber]]&lt;3,"",IF(טבלה13[[#This Row],[CycleNumber]]=3,MAX(D283:D285),IF(I284=3,MAX(D282:D284),F284)))</f>
        <v>31</v>
      </c>
      <c r="G285">
        <f>IF(OR(טבלה13[[#This Row],[CycleNumber]]&gt;B286,B286=""),IF(טבלה13[[#This Row],[מספר סטייה]]=3,MIN(D283:D285),טבלה13[[#This Row],[מינ קבוע]]),טבלה13[[#This Row],[מינ קבוע]])</f>
        <v>29</v>
      </c>
      <c r="H285">
        <f>IF(OR(טבלה13[[#This Row],[CycleNumber]]&gt;B286,B286=""),IF(טבלה13[[#This Row],[מספר סטייה]]=3,MAX(D283:D285),טבלה13[[#This Row],[מקס קבוע]]),טבלה13[[#This Row],[מקס קבוע]])</f>
        <v>31</v>
      </c>
      <c r="I28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קבוע]]&lt;&gt;E284,1,I284+1),0))</f>
        <v>0</v>
      </c>
      <c r="J285">
        <f>IF(AND(טבלה13[[#This Row],[CycleNumber]]&lt;B286,טבלה13[[#This Row],[מקס קבוע]]&lt;&gt;""),IF(OR(טבלה13[[#This Row],[מספר סטייה]]&lt;I286,AND(טבלה13[[#This Row],[מספר סטייה]]=3,I286=1)),0,1),"")</f>
        <v>1</v>
      </c>
      <c r="K285">
        <f>IF(טבלה13[[#This Row],[מקס קבוע]]&lt;&gt;"",טבלה13[[#This Row],[מקסימום]]-טבלה13[[#This Row],[מינימום]],"")</f>
        <v>2</v>
      </c>
      <c r="L285">
        <f>IF(IFERROR(LOOKUP(טבלה13[[#This Row],[ClientID]],פיבוט!$A$4:$A$121),FALSE)=טבלה13[[#This Row],[ClientID]],1,0)</f>
        <v>1</v>
      </c>
      <c r="M285" t="str">
        <f>IF(OR(טבלה13[[#This Row],[ClientID]]=A286),"",1)</f>
        <v/>
      </c>
      <c r="N285" s="3" t="str">
        <f>IF(טבלה13[[#This Row],[טווח]]&lt;&gt;K284,טבלה13[[#This Row],[טווח]],"")</f>
        <v/>
      </c>
      <c r="O285" s="3" t="str">
        <f>IF(טבלה13[[#This Row],[מניית טווחים]]&lt;&gt;"",IF(OR(30&gt;טבלה13[[#This Row],[מקסימום]],30&lt;טבלה13[[#This Row],[מינימום]]),0,1),"")</f>
        <v/>
      </c>
    </row>
    <row r="286" spans="1:15" x14ac:dyDescent="0.25">
      <c r="A286" t="s">
        <v>31</v>
      </c>
      <c r="B286">
        <v>28</v>
      </c>
      <c r="C286">
        <v>28</v>
      </c>
      <c r="D286">
        <f>טבלה13[[#This Row],[LengthofCycle]]+1</f>
        <v>29</v>
      </c>
      <c r="E286">
        <f>IF(טבלה13[[#This Row],[CycleNumber]]&lt;3,"",IF(טבלה13[[#This Row],[CycleNumber]]=3,MIN(D284:D286),IF(I285=3,MIN(D283:D285),E285)))</f>
        <v>29</v>
      </c>
      <c r="F286">
        <f>IF(טבלה13[[#This Row],[CycleNumber]]&lt;3,"",IF(טבלה13[[#This Row],[CycleNumber]]=3,MAX(D284:D286),IF(I285=3,MAX(D283:D285),F285)))</f>
        <v>31</v>
      </c>
      <c r="G286">
        <f>IF(OR(טבלה13[[#This Row],[CycleNumber]]&gt;B287,B287=""),IF(טבלה13[[#This Row],[מספר סטייה]]=3,MIN(D284:D286),טבלה13[[#This Row],[מינ קבוע]]),טבלה13[[#This Row],[מינ קבוע]])</f>
        <v>29</v>
      </c>
      <c r="H286">
        <f>IF(OR(טבלה13[[#This Row],[CycleNumber]]&gt;B287,B287=""),IF(טבלה13[[#This Row],[מספר סטייה]]=3,MAX(D284:D286),טבלה13[[#This Row],[מקס קבוע]]),טבלה13[[#This Row],[מקס קבוע]])</f>
        <v>31</v>
      </c>
      <c r="I28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קבוע]]&lt;&gt;E285,1,I285+1),0))</f>
        <v>0</v>
      </c>
      <c r="J286">
        <f>IF(AND(טבלה13[[#This Row],[CycleNumber]]&lt;B287,טבלה13[[#This Row],[מקס קבוע]]&lt;&gt;""),IF(OR(טבלה13[[#This Row],[מספר סטייה]]&lt;I287,AND(טבלה13[[#This Row],[מספר סטייה]]=3,I287=1)),0,1),"")</f>
        <v>0</v>
      </c>
      <c r="K286">
        <f>IF(טבלה13[[#This Row],[מקס קבוע]]&lt;&gt;"",טבלה13[[#This Row],[מקסימום]]-טבלה13[[#This Row],[מינימום]],"")</f>
        <v>2</v>
      </c>
      <c r="L286">
        <f>IF(IFERROR(LOOKUP(טבלה13[[#This Row],[ClientID]],פיבוט!$A$4:$A$121),FALSE)=טבלה13[[#This Row],[ClientID]],1,0)</f>
        <v>1</v>
      </c>
      <c r="M286" t="str">
        <f>IF(OR(טבלה13[[#This Row],[ClientID]]=A287),"",1)</f>
        <v/>
      </c>
      <c r="N286" s="3" t="str">
        <f>IF(טבלה13[[#This Row],[טווח]]&lt;&gt;K285,טבלה13[[#This Row],[טווח]],"")</f>
        <v/>
      </c>
      <c r="O286" s="3" t="str">
        <f>IF(טבלה13[[#This Row],[מניית טווחים]]&lt;&gt;"",IF(OR(30&gt;טבלה13[[#This Row],[מקסימום]],30&lt;טבלה13[[#This Row],[מינימום]]),0,1),"")</f>
        <v/>
      </c>
    </row>
    <row r="287" spans="1:15" x14ac:dyDescent="0.25">
      <c r="A287" t="s">
        <v>31</v>
      </c>
      <c r="B287">
        <v>29</v>
      </c>
      <c r="C287">
        <v>25</v>
      </c>
      <c r="D287">
        <f>טבלה13[[#This Row],[LengthofCycle]]+1</f>
        <v>26</v>
      </c>
      <c r="E287">
        <f>IF(טבלה13[[#This Row],[CycleNumber]]&lt;3,"",IF(טבלה13[[#This Row],[CycleNumber]]=3,MIN(D285:D287),IF(I286=3,MIN(D284:D286),E286)))</f>
        <v>29</v>
      </c>
      <c r="F287">
        <f>IF(טבלה13[[#This Row],[CycleNumber]]&lt;3,"",IF(טבלה13[[#This Row],[CycleNumber]]=3,MAX(D285:D287),IF(I286=3,MAX(D284:D286),F286)))</f>
        <v>31</v>
      </c>
      <c r="G287">
        <f>IF(OR(טבלה13[[#This Row],[CycleNumber]]&gt;B288,B288=""),IF(טבלה13[[#This Row],[מספר סטייה]]=3,MIN(D285:D287),טבלה13[[#This Row],[מינ קבוע]]),טבלה13[[#This Row],[מינ קבוע]])</f>
        <v>29</v>
      </c>
      <c r="H287">
        <f>IF(OR(טבלה13[[#This Row],[CycleNumber]]&gt;B288,B288=""),IF(טבלה13[[#This Row],[מספר סטייה]]=3,MAX(D285:D287),טבלה13[[#This Row],[מקס קבוע]]),טבלה13[[#This Row],[מקס קבוע]])</f>
        <v>31</v>
      </c>
      <c r="I28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קבוע]]&lt;&gt;E286,1,I286+1),0))</f>
        <v>1</v>
      </c>
      <c r="J287">
        <f>IF(AND(טבלה13[[#This Row],[CycleNumber]]&lt;B288,טבלה13[[#This Row],[מקס קבוע]]&lt;&gt;""),IF(OR(טבלה13[[#This Row],[מספר סטייה]]&lt;I288,AND(טבלה13[[#This Row],[מספר סטייה]]=3,I288=1)),0,1),"")</f>
        <v>1</v>
      </c>
      <c r="K287">
        <f>IF(טבלה13[[#This Row],[מקס קבוע]]&lt;&gt;"",טבלה13[[#This Row],[מקסימום]]-טבלה13[[#This Row],[מינימום]],"")</f>
        <v>2</v>
      </c>
      <c r="L287">
        <f>IF(IFERROR(LOOKUP(טבלה13[[#This Row],[ClientID]],פיבוט!$A$4:$A$121),FALSE)=טבלה13[[#This Row],[ClientID]],1,0)</f>
        <v>1</v>
      </c>
      <c r="M287" t="str">
        <f>IF(OR(טבלה13[[#This Row],[ClientID]]=A288),"",1)</f>
        <v/>
      </c>
      <c r="N287" s="3" t="str">
        <f>IF(טבלה13[[#This Row],[טווח]]&lt;&gt;K286,טבלה13[[#This Row],[טווח]],"")</f>
        <v/>
      </c>
      <c r="O287" s="3" t="str">
        <f>IF(טבלה13[[#This Row],[מניית טווחים]]&lt;&gt;"",IF(OR(30&gt;טבלה13[[#This Row],[מקסימום]],30&lt;טבלה13[[#This Row],[מינימום]]),0,1),"")</f>
        <v/>
      </c>
    </row>
    <row r="288" spans="1:15" x14ac:dyDescent="0.25">
      <c r="A288" t="s">
        <v>31</v>
      </c>
      <c r="B288">
        <v>30</v>
      </c>
      <c r="C288">
        <v>28</v>
      </c>
      <c r="D288">
        <f>טבלה13[[#This Row],[LengthofCycle]]+1</f>
        <v>29</v>
      </c>
      <c r="E288">
        <f>IF(טבלה13[[#This Row],[CycleNumber]]&lt;3,"",IF(טבלה13[[#This Row],[CycleNumber]]=3,MIN(D286:D288),IF(I287=3,MIN(D285:D287),E287)))</f>
        <v>29</v>
      </c>
      <c r="F288">
        <f>IF(טבלה13[[#This Row],[CycleNumber]]&lt;3,"",IF(טבלה13[[#This Row],[CycleNumber]]=3,MAX(D286:D288),IF(I287=3,MAX(D285:D287),F287)))</f>
        <v>31</v>
      </c>
      <c r="G288">
        <f>IF(OR(טבלה13[[#This Row],[CycleNumber]]&gt;B289,B289=""),IF(טבלה13[[#This Row],[מספר סטייה]]=3,MIN(D286:D288),טבלה13[[#This Row],[מינ קבוע]]),טבלה13[[#This Row],[מינ קבוע]])</f>
        <v>29</v>
      </c>
      <c r="H288">
        <f>IF(OR(טבלה13[[#This Row],[CycleNumber]]&gt;B289,B289=""),IF(טבלה13[[#This Row],[מספר סטייה]]=3,MAX(D286:D288),טבלה13[[#This Row],[מקס קבוע]]),טבלה13[[#This Row],[מקס קבוע]])</f>
        <v>31</v>
      </c>
      <c r="I28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קבוע]]&lt;&gt;E287,1,I287+1),0))</f>
        <v>0</v>
      </c>
      <c r="J288">
        <f>IF(AND(טבלה13[[#This Row],[CycleNumber]]&lt;B289,טבלה13[[#This Row],[מקס קבוע]]&lt;&gt;""),IF(OR(טבלה13[[#This Row],[מספר סטייה]]&lt;I289,AND(טבלה13[[#This Row],[מספר סטייה]]=3,I289=1)),0,1),"")</f>
        <v>1</v>
      </c>
      <c r="K288">
        <f>IF(טבלה13[[#This Row],[מקס קבוע]]&lt;&gt;"",טבלה13[[#This Row],[מקסימום]]-טבלה13[[#This Row],[מינימום]],"")</f>
        <v>2</v>
      </c>
      <c r="L288">
        <f>IF(IFERROR(LOOKUP(טבלה13[[#This Row],[ClientID]],פיבוט!$A$4:$A$121),FALSE)=טבלה13[[#This Row],[ClientID]],1,0)</f>
        <v>1</v>
      </c>
      <c r="M288" t="str">
        <f>IF(OR(טבלה13[[#This Row],[ClientID]]=A289),"",1)</f>
        <v/>
      </c>
      <c r="N288" s="3" t="str">
        <f>IF(טבלה13[[#This Row],[טווח]]&lt;&gt;K287,טבלה13[[#This Row],[טווח]],"")</f>
        <v/>
      </c>
      <c r="O288" s="3" t="str">
        <f>IF(טבלה13[[#This Row],[מניית טווחים]]&lt;&gt;"",IF(OR(30&gt;טבלה13[[#This Row],[מקסימום]],30&lt;טבלה13[[#This Row],[מינימום]]),0,1),"")</f>
        <v/>
      </c>
    </row>
    <row r="289" spans="1:15" x14ac:dyDescent="0.25">
      <c r="A289" t="s">
        <v>31</v>
      </c>
      <c r="B289">
        <v>31</v>
      </c>
      <c r="C289">
        <v>28</v>
      </c>
      <c r="D289">
        <f>טבלה13[[#This Row],[LengthofCycle]]+1</f>
        <v>29</v>
      </c>
      <c r="E289">
        <f>IF(טבלה13[[#This Row],[CycleNumber]]&lt;3,"",IF(טבלה13[[#This Row],[CycleNumber]]=3,MIN(D287:D289),IF(I288=3,MIN(D286:D288),E288)))</f>
        <v>29</v>
      </c>
      <c r="F289">
        <f>IF(טבלה13[[#This Row],[CycleNumber]]&lt;3,"",IF(טבלה13[[#This Row],[CycleNumber]]=3,MAX(D287:D289),IF(I288=3,MAX(D286:D288),F288)))</f>
        <v>31</v>
      </c>
      <c r="G289">
        <f>IF(OR(טבלה13[[#This Row],[CycleNumber]]&gt;B290,B290=""),IF(טבלה13[[#This Row],[מספר סטייה]]=3,MIN(D287:D289),טבלה13[[#This Row],[מינ קבוע]]),טבלה13[[#This Row],[מינ קבוע]])</f>
        <v>29</v>
      </c>
      <c r="H289">
        <f>IF(OR(טבלה13[[#This Row],[CycleNumber]]&gt;B290,B290=""),IF(טבלה13[[#This Row],[מספר סטייה]]=3,MAX(D287:D289),טבלה13[[#This Row],[מקס קבוע]]),טבלה13[[#This Row],[מקס קבוע]])</f>
        <v>31</v>
      </c>
      <c r="I28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קבוע]]&lt;&gt;E288,1,I288+1),0))</f>
        <v>0</v>
      </c>
      <c r="J289" t="str">
        <f>IF(AND(טבלה13[[#This Row],[CycleNumber]]&lt;B290,טבלה13[[#This Row],[מקס קבוע]]&lt;&gt;""),IF(OR(טבלה13[[#This Row],[מספר סטייה]]&lt;I290,AND(טבלה13[[#This Row],[מספר סטייה]]=3,I290=1)),0,1),"")</f>
        <v/>
      </c>
      <c r="K289">
        <f>IF(טבלה13[[#This Row],[מקס קבוע]]&lt;&gt;"",טבלה13[[#This Row],[מקסימום]]-טבלה13[[#This Row],[מינימום]],"")</f>
        <v>2</v>
      </c>
      <c r="L289">
        <f>IF(IFERROR(LOOKUP(טבלה13[[#This Row],[ClientID]],פיבוט!$A$4:$A$121),FALSE)=טבלה13[[#This Row],[ClientID]],1,0)</f>
        <v>1</v>
      </c>
      <c r="M289">
        <f>IF(OR(טבלה13[[#This Row],[ClientID]]=A290),"",1)</f>
        <v>1</v>
      </c>
      <c r="N289" s="3" t="str">
        <f>IF(טבלה13[[#This Row],[טווח]]&lt;&gt;K288,טבלה13[[#This Row],[טווח]],"")</f>
        <v/>
      </c>
      <c r="O289" s="3" t="str">
        <f>IF(טבלה13[[#This Row],[מניית טווחים]]&lt;&gt;"",IF(OR(30&gt;טבלה13[[#This Row],[מקסימום]],30&lt;טבלה13[[#This Row],[מינימום]]),0,1),"")</f>
        <v/>
      </c>
    </row>
    <row r="290" spans="1:15" x14ac:dyDescent="0.25">
      <c r="A290" t="s">
        <v>32</v>
      </c>
      <c r="B290">
        <v>1</v>
      </c>
      <c r="C290">
        <v>25</v>
      </c>
      <c r="D290">
        <f>טבלה13[[#This Row],[LengthofCycle]]+1</f>
        <v>26</v>
      </c>
      <c r="E290" t="str">
        <f>IF(טבלה13[[#This Row],[CycleNumber]]&lt;3,"",IF(טבלה13[[#This Row],[CycleNumber]]=3,MIN(D288:D290),IF(I289=3,MIN(D287:D289),E289)))</f>
        <v/>
      </c>
      <c r="F290" t="str">
        <f>IF(טבלה13[[#This Row],[CycleNumber]]&lt;3,"",IF(טבלה13[[#This Row],[CycleNumber]]=3,MAX(D288:D290),IF(I289=3,MAX(D287:D289),F289)))</f>
        <v/>
      </c>
      <c r="G290" t="str">
        <f>IF(OR(טבלה13[[#This Row],[CycleNumber]]&gt;B291,B291=""),IF(טבלה13[[#This Row],[מספר סטייה]]=3,MIN(D288:D290),טבלה13[[#This Row],[מינ קבוע]]),טבלה13[[#This Row],[מינ קבוע]])</f>
        <v/>
      </c>
      <c r="H290" t="str">
        <f>IF(OR(טבלה13[[#This Row],[CycleNumber]]&gt;B291,B291=""),IF(טבלה13[[#This Row],[מספר סטייה]]=3,MAX(D288:D290),טבלה13[[#This Row],[מקס קבוע]]),טבלה13[[#This Row],[מקס קבוע]])</f>
        <v/>
      </c>
      <c r="I29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קבוע]]&lt;&gt;E289,1,I289+1),0))</f>
        <v/>
      </c>
      <c r="J290" t="str">
        <f>IF(AND(טבלה13[[#This Row],[CycleNumber]]&lt;B291,טבלה13[[#This Row],[מקס קבוע]]&lt;&gt;""),IF(OR(טבלה13[[#This Row],[מספר סטייה]]&lt;I291,AND(טבלה13[[#This Row],[מספר סטייה]]=3,I291=1)),0,1),"")</f>
        <v/>
      </c>
      <c r="K290" t="str">
        <f>IF(טבלה13[[#This Row],[מקס קבוע]]&lt;&gt;"",טבלה13[[#This Row],[מקסימום]]-טבלה13[[#This Row],[מינימום]],"")</f>
        <v/>
      </c>
      <c r="L290">
        <f>IF(IFERROR(LOOKUP(טבלה13[[#This Row],[ClientID]],פיבוט!$A$4:$A$121),FALSE)=טבלה13[[#This Row],[ClientID]],1,0)</f>
        <v>1</v>
      </c>
      <c r="M290" t="str">
        <f>IF(OR(טבלה13[[#This Row],[ClientID]]=A291),"",1)</f>
        <v/>
      </c>
      <c r="N290" s="3" t="str">
        <f>IF(טבלה13[[#This Row],[טווח]]&lt;&gt;K289,טבלה13[[#This Row],[טווח]],"")</f>
        <v/>
      </c>
      <c r="O290" s="3" t="str">
        <f>IF(טבלה13[[#This Row],[מניית טווחים]]&lt;&gt;"",IF(OR(30&gt;טבלה13[[#This Row],[מקסימום]],30&lt;טבלה13[[#This Row],[מינימום]]),0,1),"")</f>
        <v/>
      </c>
    </row>
    <row r="291" spans="1:15" x14ac:dyDescent="0.25">
      <c r="A291" t="s">
        <v>32</v>
      </c>
      <c r="B291">
        <v>2</v>
      </c>
      <c r="C291">
        <v>26</v>
      </c>
      <c r="D291">
        <f>טבלה13[[#This Row],[LengthofCycle]]+1</f>
        <v>27</v>
      </c>
      <c r="E291" t="str">
        <f>IF(טבלה13[[#This Row],[CycleNumber]]&lt;3,"",IF(טבלה13[[#This Row],[CycleNumber]]=3,MIN(D289:D291),IF(I290=3,MIN(D288:D290),E290)))</f>
        <v/>
      </c>
      <c r="F291" t="str">
        <f>IF(טבלה13[[#This Row],[CycleNumber]]&lt;3,"",IF(טבלה13[[#This Row],[CycleNumber]]=3,MAX(D289:D291),IF(I290=3,MAX(D288:D290),F290)))</f>
        <v/>
      </c>
      <c r="G291" t="str">
        <f>IF(OR(טבלה13[[#This Row],[CycleNumber]]&gt;B292,B292=""),IF(טבלה13[[#This Row],[מספר סטייה]]=3,MIN(D289:D291),טבלה13[[#This Row],[מינ קבוע]]),טבלה13[[#This Row],[מינ קבוע]])</f>
        <v/>
      </c>
      <c r="H291" t="str">
        <f>IF(OR(טבלה13[[#This Row],[CycleNumber]]&gt;B292,B292=""),IF(טבלה13[[#This Row],[מספר סטייה]]=3,MAX(D289:D291),טבלה13[[#This Row],[מקס קבוע]]),טבלה13[[#This Row],[מקס קבוע]])</f>
        <v/>
      </c>
      <c r="I29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קבוע]]&lt;&gt;E290,1,I290+1),0))</f>
        <v/>
      </c>
      <c r="J291" t="str">
        <f>IF(AND(טבלה13[[#This Row],[CycleNumber]]&lt;B292,טבלה13[[#This Row],[מקס קבוע]]&lt;&gt;""),IF(OR(טבלה13[[#This Row],[מספר סטייה]]&lt;I292,AND(טבלה13[[#This Row],[מספר סטייה]]=3,I292=1)),0,1),"")</f>
        <v/>
      </c>
      <c r="K291" t="str">
        <f>IF(טבלה13[[#This Row],[מקס קבוע]]&lt;&gt;"",טבלה13[[#This Row],[מקסימום]]-טבלה13[[#This Row],[מינימום]],"")</f>
        <v/>
      </c>
      <c r="L291">
        <f>IF(IFERROR(LOOKUP(טבלה13[[#This Row],[ClientID]],פיבוט!$A$4:$A$121),FALSE)=טבלה13[[#This Row],[ClientID]],1,0)</f>
        <v>1</v>
      </c>
      <c r="M291" t="str">
        <f>IF(OR(טבלה13[[#This Row],[ClientID]]=A292),"",1)</f>
        <v/>
      </c>
      <c r="N291" s="3" t="str">
        <f>IF(טבלה13[[#This Row],[טווח]]&lt;&gt;K290,טבלה13[[#This Row],[טווח]],"")</f>
        <v/>
      </c>
      <c r="O291" s="3" t="str">
        <f>IF(טבלה13[[#This Row],[מניית טווחים]]&lt;&gt;"",IF(OR(30&gt;טבלה13[[#This Row],[מקסימום]],30&lt;טבלה13[[#This Row],[מינימום]]),0,1),"")</f>
        <v/>
      </c>
    </row>
    <row r="292" spans="1:15" x14ac:dyDescent="0.25">
      <c r="A292" t="s">
        <v>32</v>
      </c>
      <c r="B292">
        <v>3</v>
      </c>
      <c r="C292">
        <v>26</v>
      </c>
      <c r="D292">
        <f>טבלה13[[#This Row],[LengthofCycle]]+1</f>
        <v>27</v>
      </c>
      <c r="E292">
        <f>IF(טבלה13[[#This Row],[CycleNumber]]&lt;3,"",IF(טבלה13[[#This Row],[CycleNumber]]=3,MIN(D290:D292),IF(I291=3,MIN(D289:D291),E291)))</f>
        <v>26</v>
      </c>
      <c r="F292">
        <f>IF(טבלה13[[#This Row],[CycleNumber]]&lt;3,"",IF(טבלה13[[#This Row],[CycleNumber]]=3,MAX(D290:D292),IF(I291=3,MAX(D289:D291),F291)))</f>
        <v>27</v>
      </c>
      <c r="G292">
        <f>IF(OR(טבלה13[[#This Row],[CycleNumber]]&gt;B293,B293=""),IF(טבלה13[[#This Row],[מספר סטייה]]=3,MIN(D290:D292),טבלה13[[#This Row],[מינ קבוע]]),טבלה13[[#This Row],[מינ קבוע]])</f>
        <v>26</v>
      </c>
      <c r="H292">
        <f>IF(OR(טבלה13[[#This Row],[CycleNumber]]&gt;B293,B293=""),IF(טבלה13[[#This Row],[מספר סטייה]]=3,MAX(D290:D292),טבלה13[[#This Row],[מקס קבוע]]),טבלה13[[#This Row],[מקס קבוע]])</f>
        <v>27</v>
      </c>
      <c r="I29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קבוע]]&lt;&gt;E291,1,I291+1),0))</f>
        <v>0</v>
      </c>
      <c r="J292">
        <f>IF(AND(טבלה13[[#This Row],[CycleNumber]]&lt;B293,טבלה13[[#This Row],[מקס קבוע]]&lt;&gt;""),IF(OR(טבלה13[[#This Row],[מספר סטייה]]&lt;I293,AND(טבלה13[[#This Row],[מספר סטייה]]=3,I293=1)),0,1),"")</f>
        <v>1</v>
      </c>
      <c r="K292">
        <f>IF(טבלה13[[#This Row],[מקס קבוע]]&lt;&gt;"",טבלה13[[#This Row],[מקסימום]]-טבלה13[[#This Row],[מינימום]],"")</f>
        <v>1</v>
      </c>
      <c r="L292">
        <f>IF(IFERROR(LOOKUP(טבלה13[[#This Row],[ClientID]],פיבוט!$A$4:$A$121),FALSE)=טבלה13[[#This Row],[ClientID]],1,0)</f>
        <v>1</v>
      </c>
      <c r="M292" t="str">
        <f>IF(OR(טבלה13[[#This Row],[ClientID]]=A293),"",1)</f>
        <v/>
      </c>
      <c r="N292" s="3">
        <f>IF(טבלה13[[#This Row],[טווח]]&lt;&gt;K291,טבלה13[[#This Row],[טווח]],"")</f>
        <v>1</v>
      </c>
      <c r="O292" s="3">
        <f>IF(טבלה13[[#This Row],[מניית טווחים]]&lt;&gt;"",IF(OR(30&gt;טבלה13[[#This Row],[מקסימום]],30&lt;טבלה13[[#This Row],[מינימום]]),0,1),"")</f>
        <v>0</v>
      </c>
    </row>
    <row r="293" spans="1:15" x14ac:dyDescent="0.25">
      <c r="A293" t="s">
        <v>32</v>
      </c>
      <c r="B293">
        <v>4</v>
      </c>
      <c r="C293">
        <v>26</v>
      </c>
      <c r="D293">
        <f>טבלה13[[#This Row],[LengthofCycle]]+1</f>
        <v>27</v>
      </c>
      <c r="E293">
        <f>IF(טבלה13[[#This Row],[CycleNumber]]&lt;3,"",IF(טבלה13[[#This Row],[CycleNumber]]=3,MIN(D291:D293),IF(I292=3,MIN(D290:D292),E292)))</f>
        <v>26</v>
      </c>
      <c r="F293">
        <f>IF(טבלה13[[#This Row],[CycleNumber]]&lt;3,"",IF(טבלה13[[#This Row],[CycleNumber]]=3,MAX(D291:D293),IF(I292=3,MAX(D290:D292),F292)))</f>
        <v>27</v>
      </c>
      <c r="G293">
        <f>IF(OR(טבלה13[[#This Row],[CycleNumber]]&gt;B294,B294=""),IF(טבלה13[[#This Row],[מספר סטייה]]=3,MIN(D291:D293),טבלה13[[#This Row],[מינ קבוע]]),טבלה13[[#This Row],[מינ קבוע]])</f>
        <v>26</v>
      </c>
      <c r="H293">
        <f>IF(OR(טבלה13[[#This Row],[CycleNumber]]&gt;B294,B294=""),IF(טבלה13[[#This Row],[מספר סטייה]]=3,MAX(D291:D293),טבלה13[[#This Row],[מקס קבוע]]),טבלה13[[#This Row],[מקס קבוע]])</f>
        <v>27</v>
      </c>
      <c r="I29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קבוע]]&lt;&gt;E292,1,I292+1),0))</f>
        <v>0</v>
      </c>
      <c r="J293">
        <f>IF(AND(טבלה13[[#This Row],[CycleNumber]]&lt;B294,טבלה13[[#This Row],[מקס קבוע]]&lt;&gt;""),IF(OR(טבלה13[[#This Row],[מספר סטייה]]&lt;I294,AND(טבלה13[[#This Row],[מספר סטייה]]=3,I294=1)),0,1),"")</f>
        <v>0</v>
      </c>
      <c r="K293">
        <f>IF(טבלה13[[#This Row],[מקס קבוע]]&lt;&gt;"",טבלה13[[#This Row],[מקסימום]]-טבלה13[[#This Row],[מינימום]],"")</f>
        <v>1</v>
      </c>
      <c r="L293">
        <f>IF(IFERROR(LOOKUP(טבלה13[[#This Row],[ClientID]],פיבוט!$A$4:$A$121),FALSE)=טבלה13[[#This Row],[ClientID]],1,0)</f>
        <v>1</v>
      </c>
      <c r="M293" t="str">
        <f>IF(OR(טבלה13[[#This Row],[ClientID]]=A294),"",1)</f>
        <v/>
      </c>
      <c r="N293" s="3" t="str">
        <f>IF(טבלה13[[#This Row],[טווח]]&lt;&gt;K292,טבלה13[[#This Row],[טווח]],"")</f>
        <v/>
      </c>
      <c r="O293" s="3" t="str">
        <f>IF(טבלה13[[#This Row],[מניית טווחים]]&lt;&gt;"",IF(OR(30&gt;טבלה13[[#This Row],[מקסימום]],30&lt;טבלה13[[#This Row],[מינימום]]),0,1),"")</f>
        <v/>
      </c>
    </row>
    <row r="294" spans="1:15" x14ac:dyDescent="0.25">
      <c r="A294" t="s">
        <v>32</v>
      </c>
      <c r="B294">
        <v>5</v>
      </c>
      <c r="C294">
        <v>24</v>
      </c>
      <c r="D294">
        <f>טבלה13[[#This Row],[LengthofCycle]]+1</f>
        <v>25</v>
      </c>
      <c r="E294">
        <f>IF(טבלה13[[#This Row],[CycleNumber]]&lt;3,"",IF(טבלה13[[#This Row],[CycleNumber]]=3,MIN(D292:D294),IF(I293=3,MIN(D291:D293),E293)))</f>
        <v>26</v>
      </c>
      <c r="F294">
        <f>IF(טבלה13[[#This Row],[CycleNumber]]&lt;3,"",IF(טבלה13[[#This Row],[CycleNumber]]=3,MAX(D292:D294),IF(I293=3,MAX(D291:D293),F293)))</f>
        <v>27</v>
      </c>
      <c r="G294">
        <f>IF(OR(טבלה13[[#This Row],[CycleNumber]]&gt;B295,B295=""),IF(טבלה13[[#This Row],[מספר סטייה]]=3,MIN(D292:D294),טבלה13[[#This Row],[מינ קבוע]]),טבלה13[[#This Row],[מינ קבוע]])</f>
        <v>26</v>
      </c>
      <c r="H294">
        <f>IF(OR(טבלה13[[#This Row],[CycleNumber]]&gt;B295,B295=""),IF(טבלה13[[#This Row],[מספר סטייה]]=3,MAX(D292:D294),טבלה13[[#This Row],[מקס קבוע]]),טבלה13[[#This Row],[מקס קבוע]])</f>
        <v>27</v>
      </c>
      <c r="I29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קבוע]]&lt;&gt;E293,1,I293+1),0))</f>
        <v>1</v>
      </c>
      <c r="J294">
        <f>IF(AND(טבלה13[[#This Row],[CycleNumber]]&lt;B295,טבלה13[[#This Row],[מקס קבוע]]&lt;&gt;""),IF(OR(טבלה13[[#This Row],[מספר סטייה]]&lt;I295,AND(טבלה13[[#This Row],[מספר סטייה]]=3,I295=1)),0,1),"")</f>
        <v>1</v>
      </c>
      <c r="K294">
        <f>IF(טבלה13[[#This Row],[מקס קבוע]]&lt;&gt;"",טבלה13[[#This Row],[מקסימום]]-טבלה13[[#This Row],[מינימום]],"")</f>
        <v>1</v>
      </c>
      <c r="L294">
        <f>IF(IFERROR(LOOKUP(טבלה13[[#This Row],[ClientID]],פיבוט!$A$4:$A$121),FALSE)=טבלה13[[#This Row],[ClientID]],1,0)</f>
        <v>1</v>
      </c>
      <c r="M294" t="str">
        <f>IF(OR(טבלה13[[#This Row],[ClientID]]=A295),"",1)</f>
        <v/>
      </c>
      <c r="N294" s="3" t="str">
        <f>IF(טבלה13[[#This Row],[טווח]]&lt;&gt;K293,טבלה13[[#This Row],[טווח]],"")</f>
        <v/>
      </c>
      <c r="O294" s="3" t="str">
        <f>IF(טבלה13[[#This Row],[מניית טווחים]]&lt;&gt;"",IF(OR(30&gt;טבלה13[[#This Row],[מקסימום]],30&lt;טבלה13[[#This Row],[מינימום]]),0,1),"")</f>
        <v/>
      </c>
    </row>
    <row r="295" spans="1:15" x14ac:dyDescent="0.25">
      <c r="A295" t="s">
        <v>32</v>
      </c>
      <c r="B295">
        <v>6</v>
      </c>
      <c r="C295">
        <v>25</v>
      </c>
      <c r="D295">
        <f>טבלה13[[#This Row],[LengthofCycle]]+1</f>
        <v>26</v>
      </c>
      <c r="E295">
        <f>IF(טבלה13[[#This Row],[CycleNumber]]&lt;3,"",IF(טבלה13[[#This Row],[CycleNumber]]=3,MIN(D293:D295),IF(I294=3,MIN(D292:D294),E294)))</f>
        <v>26</v>
      </c>
      <c r="F295">
        <f>IF(טבלה13[[#This Row],[CycleNumber]]&lt;3,"",IF(טבלה13[[#This Row],[CycleNumber]]=3,MAX(D293:D295),IF(I294=3,MAX(D292:D294),F294)))</f>
        <v>27</v>
      </c>
      <c r="G295">
        <f>IF(OR(טבלה13[[#This Row],[CycleNumber]]&gt;B296,B296=""),IF(טבלה13[[#This Row],[מספר סטייה]]=3,MIN(D293:D295),טבלה13[[#This Row],[מינ קבוע]]),טבלה13[[#This Row],[מינ קבוע]])</f>
        <v>26</v>
      </c>
      <c r="H295">
        <f>IF(OR(טבלה13[[#This Row],[CycleNumber]]&gt;B296,B296=""),IF(טבלה13[[#This Row],[מספר סטייה]]=3,MAX(D293:D295),טבלה13[[#This Row],[מקס קבוע]]),טבלה13[[#This Row],[מקס קבוע]])</f>
        <v>27</v>
      </c>
      <c r="I29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קבוע]]&lt;&gt;E294,1,I294+1),0))</f>
        <v>0</v>
      </c>
      <c r="J295">
        <f>IF(AND(טבלה13[[#This Row],[CycleNumber]]&lt;B296,טבלה13[[#This Row],[מקס קבוע]]&lt;&gt;""),IF(OR(טבלה13[[#This Row],[מספר סטייה]]&lt;I296,AND(טבלה13[[#This Row],[מספר סטייה]]=3,I296=1)),0,1),"")</f>
        <v>1</v>
      </c>
      <c r="K295">
        <f>IF(טבלה13[[#This Row],[מקס קבוע]]&lt;&gt;"",טבלה13[[#This Row],[מקסימום]]-טבלה13[[#This Row],[מינימום]],"")</f>
        <v>1</v>
      </c>
      <c r="L295">
        <f>IF(IFERROR(LOOKUP(טבלה13[[#This Row],[ClientID]],פיבוט!$A$4:$A$121),FALSE)=טבלה13[[#This Row],[ClientID]],1,0)</f>
        <v>1</v>
      </c>
      <c r="M295" t="str">
        <f>IF(OR(טבלה13[[#This Row],[ClientID]]=A296),"",1)</f>
        <v/>
      </c>
      <c r="N295" s="3" t="str">
        <f>IF(טבלה13[[#This Row],[טווח]]&lt;&gt;K294,טבלה13[[#This Row],[טווח]],"")</f>
        <v/>
      </c>
      <c r="O295" s="3" t="str">
        <f>IF(טבלה13[[#This Row],[מניית טווחים]]&lt;&gt;"",IF(OR(30&gt;טבלה13[[#This Row],[מקסימום]],30&lt;טבלה13[[#This Row],[מינימום]]),0,1),"")</f>
        <v/>
      </c>
    </row>
    <row r="296" spans="1:15" x14ac:dyDescent="0.25">
      <c r="A296" t="s">
        <v>32</v>
      </c>
      <c r="B296">
        <v>7</v>
      </c>
      <c r="C296">
        <v>25</v>
      </c>
      <c r="D296">
        <f>טבלה13[[#This Row],[LengthofCycle]]+1</f>
        <v>26</v>
      </c>
      <c r="E296">
        <f>IF(טבלה13[[#This Row],[CycleNumber]]&lt;3,"",IF(טבלה13[[#This Row],[CycleNumber]]=3,MIN(D294:D296),IF(I295=3,MIN(D293:D295),E295)))</f>
        <v>26</v>
      </c>
      <c r="F296">
        <f>IF(טבלה13[[#This Row],[CycleNumber]]&lt;3,"",IF(טבלה13[[#This Row],[CycleNumber]]=3,MAX(D294:D296),IF(I295=3,MAX(D293:D295),F295)))</f>
        <v>27</v>
      </c>
      <c r="G296">
        <f>IF(OR(טבלה13[[#This Row],[CycleNumber]]&gt;B297,B297=""),IF(טבלה13[[#This Row],[מספר סטייה]]=3,MIN(D294:D296),טבלה13[[#This Row],[מינ קבוע]]),טבלה13[[#This Row],[מינ קבוע]])</f>
        <v>26</v>
      </c>
      <c r="H296">
        <f>IF(OR(טבלה13[[#This Row],[CycleNumber]]&gt;B297,B297=""),IF(טבלה13[[#This Row],[מספר סטייה]]=3,MAX(D294:D296),טבלה13[[#This Row],[מקס קבוע]]),טבלה13[[#This Row],[מקס קבוע]])</f>
        <v>27</v>
      </c>
      <c r="I29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קבוע]]&lt;&gt;E295,1,I295+1),0))</f>
        <v>0</v>
      </c>
      <c r="J296">
        <f>IF(AND(טבלה13[[#This Row],[CycleNumber]]&lt;B297,טבלה13[[#This Row],[מקס קבוע]]&lt;&gt;""),IF(OR(טבלה13[[#This Row],[מספר סטייה]]&lt;I297,AND(טבלה13[[#This Row],[מספר סטייה]]=3,I297=1)),0,1),"")</f>
        <v>1</v>
      </c>
      <c r="K296">
        <f>IF(טבלה13[[#This Row],[מקס קבוע]]&lt;&gt;"",טבלה13[[#This Row],[מקסימום]]-טבלה13[[#This Row],[מינימום]],"")</f>
        <v>1</v>
      </c>
      <c r="L296">
        <f>IF(IFERROR(LOOKUP(טבלה13[[#This Row],[ClientID]],פיבוט!$A$4:$A$121),FALSE)=טבלה13[[#This Row],[ClientID]],1,0)</f>
        <v>1</v>
      </c>
      <c r="M296" t="str">
        <f>IF(OR(טבלה13[[#This Row],[ClientID]]=A297),"",1)</f>
        <v/>
      </c>
      <c r="N296" s="3" t="str">
        <f>IF(טבלה13[[#This Row],[טווח]]&lt;&gt;K295,טבלה13[[#This Row],[טווח]],"")</f>
        <v/>
      </c>
      <c r="O296" s="3" t="str">
        <f>IF(טבלה13[[#This Row],[מניית טווחים]]&lt;&gt;"",IF(OR(30&gt;טבלה13[[#This Row],[מקסימום]],30&lt;טבלה13[[#This Row],[מינימום]]),0,1),"")</f>
        <v/>
      </c>
    </row>
    <row r="297" spans="1:15" x14ac:dyDescent="0.25">
      <c r="A297" t="s">
        <v>32</v>
      </c>
      <c r="B297">
        <v>8</v>
      </c>
      <c r="C297">
        <v>25</v>
      </c>
      <c r="D297">
        <f>טבלה13[[#This Row],[LengthofCycle]]+1</f>
        <v>26</v>
      </c>
      <c r="E297">
        <f>IF(טבלה13[[#This Row],[CycleNumber]]&lt;3,"",IF(טבלה13[[#This Row],[CycleNumber]]=3,MIN(D295:D297),IF(I296=3,MIN(D294:D296),E296)))</f>
        <v>26</v>
      </c>
      <c r="F297">
        <f>IF(טבלה13[[#This Row],[CycleNumber]]&lt;3,"",IF(טבלה13[[#This Row],[CycleNumber]]=3,MAX(D295:D297),IF(I296=3,MAX(D294:D296),F296)))</f>
        <v>27</v>
      </c>
      <c r="G297">
        <f>IF(OR(טבלה13[[#This Row],[CycleNumber]]&gt;B298,B298=""),IF(טבלה13[[#This Row],[מספר סטייה]]=3,MIN(D295:D297),טבלה13[[#This Row],[מינ קבוע]]),טבלה13[[#This Row],[מינ קבוע]])</f>
        <v>26</v>
      </c>
      <c r="H297">
        <f>IF(OR(טבלה13[[#This Row],[CycleNumber]]&gt;B298,B298=""),IF(טבלה13[[#This Row],[מספר סטייה]]=3,MAX(D295:D297),טבלה13[[#This Row],[מקס קבוע]]),טבלה13[[#This Row],[מקס קבוע]])</f>
        <v>27</v>
      </c>
      <c r="I29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קבוע]]&lt;&gt;E296,1,I296+1),0))</f>
        <v>0</v>
      </c>
      <c r="J297">
        <f>IF(AND(טבלה13[[#This Row],[CycleNumber]]&lt;B298,טבלה13[[#This Row],[מקס קבוע]]&lt;&gt;""),IF(OR(טבלה13[[#This Row],[מספר סטייה]]&lt;I298,AND(טבלה13[[#This Row],[מספר סטייה]]=3,I298=1)),0,1),"")</f>
        <v>1</v>
      </c>
      <c r="K297">
        <f>IF(טבלה13[[#This Row],[מקס קבוע]]&lt;&gt;"",טבלה13[[#This Row],[מקסימום]]-טבלה13[[#This Row],[מינימום]],"")</f>
        <v>1</v>
      </c>
      <c r="L297">
        <f>IF(IFERROR(LOOKUP(טבלה13[[#This Row],[ClientID]],פיבוט!$A$4:$A$121),FALSE)=טבלה13[[#This Row],[ClientID]],1,0)</f>
        <v>1</v>
      </c>
      <c r="M297" t="str">
        <f>IF(OR(טבלה13[[#This Row],[ClientID]]=A298),"",1)</f>
        <v/>
      </c>
      <c r="N297" s="3" t="str">
        <f>IF(טבלה13[[#This Row],[טווח]]&lt;&gt;K296,טבלה13[[#This Row],[טווח]],"")</f>
        <v/>
      </c>
      <c r="O297" s="3" t="str">
        <f>IF(טבלה13[[#This Row],[מניית טווחים]]&lt;&gt;"",IF(OR(30&gt;טבלה13[[#This Row],[מקסימום]],30&lt;טבלה13[[#This Row],[מינימום]]),0,1),"")</f>
        <v/>
      </c>
    </row>
    <row r="298" spans="1:15" x14ac:dyDescent="0.25">
      <c r="A298" t="s">
        <v>32</v>
      </c>
      <c r="B298">
        <v>9</v>
      </c>
      <c r="C298">
        <v>25</v>
      </c>
      <c r="D298">
        <f>טבלה13[[#This Row],[LengthofCycle]]+1</f>
        <v>26</v>
      </c>
      <c r="E298">
        <f>IF(טבלה13[[#This Row],[CycleNumber]]&lt;3,"",IF(טבלה13[[#This Row],[CycleNumber]]=3,MIN(D296:D298),IF(I297=3,MIN(D295:D297),E297)))</f>
        <v>26</v>
      </c>
      <c r="F298">
        <f>IF(טבלה13[[#This Row],[CycleNumber]]&lt;3,"",IF(טבלה13[[#This Row],[CycleNumber]]=3,MAX(D296:D298),IF(I297=3,MAX(D295:D297),F297)))</f>
        <v>27</v>
      </c>
      <c r="G298">
        <f>IF(OR(טבלה13[[#This Row],[CycleNumber]]&gt;B299,B299=""),IF(טבלה13[[#This Row],[מספר סטייה]]=3,MIN(D296:D298),טבלה13[[#This Row],[מינ קבוע]]),טבלה13[[#This Row],[מינ קבוע]])</f>
        <v>26</v>
      </c>
      <c r="H298">
        <f>IF(OR(טבלה13[[#This Row],[CycleNumber]]&gt;B299,B299=""),IF(טבלה13[[#This Row],[מספר סטייה]]=3,MAX(D296:D298),טבלה13[[#This Row],[מקס קבוע]]),טבלה13[[#This Row],[מקס קבוע]])</f>
        <v>27</v>
      </c>
      <c r="I29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קבוע]]&lt;&gt;E297,1,I297+1),0))</f>
        <v>0</v>
      </c>
      <c r="J298">
        <f>IF(AND(טבלה13[[#This Row],[CycleNumber]]&lt;B299,טבלה13[[#This Row],[מקס קבוע]]&lt;&gt;""),IF(OR(טבלה13[[#This Row],[מספר סטייה]]&lt;I299,AND(טבלה13[[#This Row],[מספר סטייה]]=3,I299=1)),0,1),"")</f>
        <v>1</v>
      </c>
      <c r="K298">
        <f>IF(טבלה13[[#This Row],[מקס קבוע]]&lt;&gt;"",טבלה13[[#This Row],[מקסימום]]-טבלה13[[#This Row],[מינימום]],"")</f>
        <v>1</v>
      </c>
      <c r="L298">
        <f>IF(IFERROR(LOOKUP(טבלה13[[#This Row],[ClientID]],פיבוט!$A$4:$A$121),FALSE)=טבלה13[[#This Row],[ClientID]],1,0)</f>
        <v>1</v>
      </c>
      <c r="M298" t="str">
        <f>IF(OR(טבלה13[[#This Row],[ClientID]]=A299),"",1)</f>
        <v/>
      </c>
      <c r="N298" s="3" t="str">
        <f>IF(טבלה13[[#This Row],[טווח]]&lt;&gt;K297,טבלה13[[#This Row],[טווח]],"")</f>
        <v/>
      </c>
      <c r="O298" s="3" t="str">
        <f>IF(טבלה13[[#This Row],[מניית טווחים]]&lt;&gt;"",IF(OR(30&gt;טבלה13[[#This Row],[מקסימום]],30&lt;טבלה13[[#This Row],[מינימום]]),0,1),"")</f>
        <v/>
      </c>
    </row>
    <row r="299" spans="1:15" x14ac:dyDescent="0.25">
      <c r="A299" t="s">
        <v>32</v>
      </c>
      <c r="B299">
        <v>10</v>
      </c>
      <c r="C299">
        <v>25</v>
      </c>
      <c r="D299">
        <f>טבלה13[[#This Row],[LengthofCycle]]+1</f>
        <v>26</v>
      </c>
      <c r="E299">
        <f>IF(טבלה13[[#This Row],[CycleNumber]]&lt;3,"",IF(טבלה13[[#This Row],[CycleNumber]]=3,MIN(D297:D299),IF(I298=3,MIN(D296:D298),E298)))</f>
        <v>26</v>
      </c>
      <c r="F299">
        <f>IF(טבלה13[[#This Row],[CycleNumber]]&lt;3,"",IF(טבלה13[[#This Row],[CycleNumber]]=3,MAX(D297:D299),IF(I298=3,MAX(D296:D298),F298)))</f>
        <v>27</v>
      </c>
      <c r="G299">
        <f>IF(OR(טבלה13[[#This Row],[CycleNumber]]&gt;B300,B300=""),IF(טבלה13[[#This Row],[מספר סטייה]]=3,MIN(D297:D299),טבלה13[[#This Row],[מינ קבוע]]),טבלה13[[#This Row],[מינ קבוע]])</f>
        <v>26</v>
      </c>
      <c r="H299">
        <f>IF(OR(טבלה13[[#This Row],[CycleNumber]]&gt;B300,B300=""),IF(טבלה13[[#This Row],[מספר סטייה]]=3,MAX(D297:D299),טבלה13[[#This Row],[מקס קבוע]]),טבלה13[[#This Row],[מקס קבוע]])</f>
        <v>27</v>
      </c>
      <c r="I29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קבוע]]&lt;&gt;E298,1,I298+1),0))</f>
        <v>0</v>
      </c>
      <c r="J299">
        <f>IF(AND(טבלה13[[#This Row],[CycleNumber]]&lt;B300,טבלה13[[#This Row],[מקס קבוע]]&lt;&gt;""),IF(OR(טבלה13[[#This Row],[מספר סטייה]]&lt;I300,AND(טבלה13[[#This Row],[מספר סטייה]]=3,I300=1)),0,1),"")</f>
        <v>0</v>
      </c>
      <c r="K299">
        <f>IF(טבלה13[[#This Row],[מקס קבוע]]&lt;&gt;"",טבלה13[[#This Row],[מקסימום]]-טבלה13[[#This Row],[מינימום]],"")</f>
        <v>1</v>
      </c>
      <c r="L299">
        <f>IF(IFERROR(LOOKUP(טבלה13[[#This Row],[ClientID]],פיבוט!$A$4:$A$121),FALSE)=טבלה13[[#This Row],[ClientID]],1,0)</f>
        <v>1</v>
      </c>
      <c r="M299" t="str">
        <f>IF(OR(טבלה13[[#This Row],[ClientID]]=A300),"",1)</f>
        <v/>
      </c>
      <c r="N299" s="3" t="str">
        <f>IF(טבלה13[[#This Row],[טווח]]&lt;&gt;K298,טבלה13[[#This Row],[טווח]],"")</f>
        <v/>
      </c>
      <c r="O299" s="3" t="str">
        <f>IF(טבלה13[[#This Row],[מניית טווחים]]&lt;&gt;"",IF(OR(30&gt;טבלה13[[#This Row],[מקסימום]],30&lt;טבלה13[[#This Row],[מינימום]]),0,1),"")</f>
        <v/>
      </c>
    </row>
    <row r="300" spans="1:15" x14ac:dyDescent="0.25">
      <c r="A300" t="s">
        <v>32</v>
      </c>
      <c r="B300">
        <v>11</v>
      </c>
      <c r="C300">
        <v>27</v>
      </c>
      <c r="D300">
        <f>טבלה13[[#This Row],[LengthofCycle]]+1</f>
        <v>28</v>
      </c>
      <c r="E300">
        <f>IF(טבלה13[[#This Row],[CycleNumber]]&lt;3,"",IF(טבלה13[[#This Row],[CycleNumber]]=3,MIN(D298:D300),IF(I299=3,MIN(D297:D299),E299)))</f>
        <v>26</v>
      </c>
      <c r="F300">
        <f>IF(טבלה13[[#This Row],[CycleNumber]]&lt;3,"",IF(טבלה13[[#This Row],[CycleNumber]]=3,MAX(D298:D300),IF(I299=3,MAX(D297:D299),F299)))</f>
        <v>27</v>
      </c>
      <c r="G300">
        <f>IF(OR(טבלה13[[#This Row],[CycleNumber]]&gt;B301,B301=""),IF(טבלה13[[#This Row],[מספר סטייה]]=3,MIN(D298:D300),טבלה13[[#This Row],[מינ קבוע]]),טבלה13[[#This Row],[מינ קבוע]])</f>
        <v>26</v>
      </c>
      <c r="H300">
        <f>IF(OR(טבלה13[[#This Row],[CycleNumber]]&gt;B301,B301=""),IF(טבלה13[[#This Row],[מספר סטייה]]=3,MAX(D298:D300),טבלה13[[#This Row],[מקס קבוע]]),טבלה13[[#This Row],[מקס קבוע]])</f>
        <v>27</v>
      </c>
      <c r="I30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קבוע]]&lt;&gt;E299,1,I299+1),0))</f>
        <v>1</v>
      </c>
      <c r="J300">
        <f>IF(AND(טבלה13[[#This Row],[CycleNumber]]&lt;B301,טבלה13[[#This Row],[מקס קבוע]]&lt;&gt;""),IF(OR(טבלה13[[#This Row],[מספר סטייה]]&lt;I301,AND(טבלה13[[#This Row],[מספר סטייה]]=3,I301=1)),0,1),"")</f>
        <v>0</v>
      </c>
      <c r="K300">
        <f>IF(טבלה13[[#This Row],[מקס קבוע]]&lt;&gt;"",טבלה13[[#This Row],[מקסימום]]-טבלה13[[#This Row],[מינימום]],"")</f>
        <v>1</v>
      </c>
      <c r="L300">
        <f>IF(IFERROR(LOOKUP(טבלה13[[#This Row],[ClientID]],פיבוט!$A$4:$A$121),FALSE)=טבלה13[[#This Row],[ClientID]],1,0)</f>
        <v>1</v>
      </c>
      <c r="M300" t="str">
        <f>IF(OR(טבלה13[[#This Row],[ClientID]]=A301),"",1)</f>
        <v/>
      </c>
      <c r="N300" s="3" t="str">
        <f>IF(טבלה13[[#This Row],[טווח]]&lt;&gt;K299,טבלה13[[#This Row],[טווח]],"")</f>
        <v/>
      </c>
      <c r="O300" s="3" t="str">
        <f>IF(טבלה13[[#This Row],[מניית טווחים]]&lt;&gt;"",IF(OR(30&gt;טבלה13[[#This Row],[מקסימום]],30&lt;טבלה13[[#This Row],[מינימום]]),0,1),"")</f>
        <v/>
      </c>
    </row>
    <row r="301" spans="1:15" x14ac:dyDescent="0.25">
      <c r="A301" t="s">
        <v>32</v>
      </c>
      <c r="B301">
        <v>12</v>
      </c>
      <c r="C301">
        <v>24</v>
      </c>
      <c r="D301">
        <f>טבלה13[[#This Row],[LengthofCycle]]+1</f>
        <v>25</v>
      </c>
      <c r="E301">
        <f>IF(טבלה13[[#This Row],[CycleNumber]]&lt;3,"",IF(טבלה13[[#This Row],[CycleNumber]]=3,MIN(D299:D301),IF(I300=3,MIN(D298:D300),E300)))</f>
        <v>26</v>
      </c>
      <c r="F301">
        <f>IF(טבלה13[[#This Row],[CycleNumber]]&lt;3,"",IF(טבלה13[[#This Row],[CycleNumber]]=3,MAX(D299:D301),IF(I300=3,MAX(D298:D300),F300)))</f>
        <v>27</v>
      </c>
      <c r="G301">
        <f>IF(OR(טבלה13[[#This Row],[CycleNumber]]&gt;B302,B302=""),IF(טבלה13[[#This Row],[מספר סטייה]]=3,MIN(D299:D301),טבלה13[[#This Row],[מינ קבוע]]),טבלה13[[#This Row],[מינ קבוע]])</f>
        <v>26</v>
      </c>
      <c r="H301">
        <f>IF(OR(טבלה13[[#This Row],[CycleNumber]]&gt;B302,B302=""),IF(טבלה13[[#This Row],[מספר סטייה]]=3,MAX(D299:D301),טבלה13[[#This Row],[מקס קבוע]]),טבלה13[[#This Row],[מקס קבוע]])</f>
        <v>27</v>
      </c>
      <c r="I30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קבוע]]&lt;&gt;E300,1,I300+1),0))</f>
        <v>2</v>
      </c>
      <c r="J301">
        <f>IF(AND(טבלה13[[#This Row],[CycleNumber]]&lt;B302,טבלה13[[#This Row],[מקס קבוע]]&lt;&gt;""),IF(OR(טבלה13[[#This Row],[מספר סטייה]]&lt;I302,AND(טבלה13[[#This Row],[מספר סטייה]]=3,I302=1)),0,1),"")</f>
        <v>1</v>
      </c>
      <c r="K301">
        <f>IF(טבלה13[[#This Row],[מקס קבוע]]&lt;&gt;"",טבלה13[[#This Row],[מקסימום]]-טבלה13[[#This Row],[מינימום]],"")</f>
        <v>1</v>
      </c>
      <c r="L301">
        <f>IF(IFERROR(LOOKUP(טבלה13[[#This Row],[ClientID]],פיבוט!$A$4:$A$121),FALSE)=טבלה13[[#This Row],[ClientID]],1,0)</f>
        <v>1</v>
      </c>
      <c r="M301" t="str">
        <f>IF(OR(טבלה13[[#This Row],[ClientID]]=A302),"",1)</f>
        <v/>
      </c>
      <c r="N301" s="3" t="str">
        <f>IF(טבלה13[[#This Row],[טווח]]&lt;&gt;K300,טבלה13[[#This Row],[טווח]],"")</f>
        <v/>
      </c>
      <c r="O301" s="3" t="str">
        <f>IF(טבלה13[[#This Row],[מניית טווחים]]&lt;&gt;"",IF(OR(30&gt;טבלה13[[#This Row],[מקסימום]],30&lt;טבלה13[[#This Row],[מינימום]]),0,1),"")</f>
        <v/>
      </c>
    </row>
    <row r="302" spans="1:15" x14ac:dyDescent="0.25">
      <c r="A302" t="s">
        <v>32</v>
      </c>
      <c r="B302">
        <v>13</v>
      </c>
      <c r="C302">
        <v>25</v>
      </c>
      <c r="D302">
        <f>טבלה13[[#This Row],[LengthofCycle]]+1</f>
        <v>26</v>
      </c>
      <c r="E302">
        <f>IF(טבלה13[[#This Row],[CycleNumber]]&lt;3,"",IF(טבלה13[[#This Row],[CycleNumber]]=3,MIN(D300:D302),IF(I301=3,MIN(D299:D301),E301)))</f>
        <v>26</v>
      </c>
      <c r="F302">
        <f>IF(טבלה13[[#This Row],[CycleNumber]]&lt;3,"",IF(טבלה13[[#This Row],[CycleNumber]]=3,MAX(D300:D302),IF(I301=3,MAX(D299:D301),F301)))</f>
        <v>27</v>
      </c>
      <c r="G302">
        <f>IF(OR(טבלה13[[#This Row],[CycleNumber]]&gt;B303,B303=""),IF(טבלה13[[#This Row],[מספר סטייה]]=3,MIN(D300:D302),טבלה13[[#This Row],[מינ קבוע]]),טבלה13[[#This Row],[מינ קבוע]])</f>
        <v>26</v>
      </c>
      <c r="H302">
        <f>IF(OR(טבלה13[[#This Row],[CycleNumber]]&gt;B303,B303=""),IF(טבלה13[[#This Row],[מספר סטייה]]=3,MAX(D300:D302),טבלה13[[#This Row],[מקס קבוע]]),טבלה13[[#This Row],[מקס קבוע]])</f>
        <v>27</v>
      </c>
      <c r="I30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קבוע]]&lt;&gt;E301,1,I301+1),0))</f>
        <v>0</v>
      </c>
      <c r="J302" t="str">
        <f>IF(AND(טבלה13[[#This Row],[CycleNumber]]&lt;B303,טבלה13[[#This Row],[מקס קבוע]]&lt;&gt;""),IF(OR(טבלה13[[#This Row],[מספר סטייה]]&lt;I303,AND(טבלה13[[#This Row],[מספר סטייה]]=3,I303=1)),0,1),"")</f>
        <v/>
      </c>
      <c r="K302">
        <f>IF(טבלה13[[#This Row],[מקס קבוע]]&lt;&gt;"",טבלה13[[#This Row],[מקסימום]]-טבלה13[[#This Row],[מינימום]],"")</f>
        <v>1</v>
      </c>
      <c r="L302">
        <f>IF(IFERROR(LOOKUP(טבלה13[[#This Row],[ClientID]],פיבוט!$A$4:$A$121),FALSE)=טבלה13[[#This Row],[ClientID]],1,0)</f>
        <v>1</v>
      </c>
      <c r="M302">
        <f>IF(OR(טבלה13[[#This Row],[ClientID]]=A303),"",1)</f>
        <v>1</v>
      </c>
      <c r="N302" s="3" t="str">
        <f>IF(טבלה13[[#This Row],[טווח]]&lt;&gt;K301,טבלה13[[#This Row],[טווח]],"")</f>
        <v/>
      </c>
      <c r="O302" s="3" t="str">
        <f>IF(טבלה13[[#This Row],[מניית טווחים]]&lt;&gt;"",IF(OR(30&gt;טבלה13[[#This Row],[מקסימום]],30&lt;טבלה13[[#This Row],[מינימום]]),0,1),"")</f>
        <v/>
      </c>
    </row>
    <row r="303" spans="1:15" x14ac:dyDescent="0.25">
      <c r="A303" t="s">
        <v>34</v>
      </c>
      <c r="B303">
        <v>1</v>
      </c>
      <c r="C303">
        <v>31</v>
      </c>
      <c r="D303">
        <f>טבלה13[[#This Row],[LengthofCycle]]+1</f>
        <v>32</v>
      </c>
      <c r="E303" t="str">
        <f>IF(טבלה13[[#This Row],[CycleNumber]]&lt;3,"",IF(טבלה13[[#This Row],[CycleNumber]]=3,MIN(D301:D303),IF(I302=3,MIN(D300:D302),E302)))</f>
        <v/>
      </c>
      <c r="F303" t="str">
        <f>IF(טבלה13[[#This Row],[CycleNumber]]&lt;3,"",IF(טבלה13[[#This Row],[CycleNumber]]=3,MAX(D301:D303),IF(I302=3,MAX(D300:D302),F302)))</f>
        <v/>
      </c>
      <c r="G303" t="str">
        <f>IF(OR(טבלה13[[#This Row],[CycleNumber]]&gt;B304,B304=""),IF(טבלה13[[#This Row],[מספר סטייה]]=3,MIN(D301:D303),טבלה13[[#This Row],[מינ קבוע]]),טבלה13[[#This Row],[מינ קבוע]])</f>
        <v/>
      </c>
      <c r="H303" t="str">
        <f>IF(OR(טבלה13[[#This Row],[CycleNumber]]&gt;B304,B304=""),IF(טבלה13[[#This Row],[מספר סטייה]]=3,MAX(D301:D303),טבלה13[[#This Row],[מקס קבוע]]),טבלה13[[#This Row],[מקס קבוע]])</f>
        <v/>
      </c>
      <c r="I30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קבוע]]&lt;&gt;E302,1,I302+1),0))</f>
        <v/>
      </c>
      <c r="J303" t="str">
        <f>IF(AND(טבלה13[[#This Row],[CycleNumber]]&lt;B304,טבלה13[[#This Row],[מקס קבוע]]&lt;&gt;""),IF(OR(טבלה13[[#This Row],[מספר סטייה]]&lt;I304,AND(טבלה13[[#This Row],[מספר סטייה]]=3,I304=1)),0,1),"")</f>
        <v/>
      </c>
      <c r="K303" t="str">
        <f>IF(טבלה13[[#This Row],[מקס קבוע]]&lt;&gt;"",טבלה13[[#This Row],[מקסימום]]-טבלה13[[#This Row],[מינימום]],"")</f>
        <v/>
      </c>
      <c r="L303">
        <f>IF(IFERROR(LOOKUP(טבלה13[[#This Row],[ClientID]],פיבוט!$A$4:$A$121),FALSE)=טבלה13[[#This Row],[ClientID]],1,0)</f>
        <v>1</v>
      </c>
      <c r="M303" t="str">
        <f>IF(OR(טבלה13[[#This Row],[ClientID]]=A304),"",1)</f>
        <v/>
      </c>
      <c r="N303" s="3" t="str">
        <f>IF(טבלה13[[#This Row],[טווח]]&lt;&gt;K302,טבלה13[[#This Row],[טווח]],"")</f>
        <v/>
      </c>
      <c r="O303" s="3" t="str">
        <f>IF(טבלה13[[#This Row],[מניית טווחים]]&lt;&gt;"",IF(OR(30&gt;טבלה13[[#This Row],[מקסימום]],30&lt;טבלה13[[#This Row],[מינימום]]),0,1),"")</f>
        <v/>
      </c>
    </row>
    <row r="304" spans="1:15" x14ac:dyDescent="0.25">
      <c r="A304" t="s">
        <v>34</v>
      </c>
      <c r="B304">
        <v>2</v>
      </c>
      <c r="C304">
        <v>37</v>
      </c>
      <c r="D304">
        <f>טבלה13[[#This Row],[LengthofCycle]]+1</f>
        <v>38</v>
      </c>
      <c r="E304" t="str">
        <f>IF(טבלה13[[#This Row],[CycleNumber]]&lt;3,"",IF(טבלה13[[#This Row],[CycleNumber]]=3,MIN(D302:D304),IF(I303=3,MIN(D301:D303),E303)))</f>
        <v/>
      </c>
      <c r="F304" t="str">
        <f>IF(טבלה13[[#This Row],[CycleNumber]]&lt;3,"",IF(טבלה13[[#This Row],[CycleNumber]]=3,MAX(D302:D304),IF(I303=3,MAX(D301:D303),F303)))</f>
        <v/>
      </c>
      <c r="G304" t="str">
        <f>IF(OR(טבלה13[[#This Row],[CycleNumber]]&gt;B305,B305=""),IF(טבלה13[[#This Row],[מספר סטייה]]=3,MIN(D302:D304),טבלה13[[#This Row],[מינ קבוע]]),טבלה13[[#This Row],[מינ קבוע]])</f>
        <v/>
      </c>
      <c r="H304" t="str">
        <f>IF(OR(טבלה13[[#This Row],[CycleNumber]]&gt;B305,B305=""),IF(טבלה13[[#This Row],[מספר סטייה]]=3,MAX(D302:D304),טבלה13[[#This Row],[מקס קבוע]]),טבלה13[[#This Row],[מקס קבוע]])</f>
        <v/>
      </c>
      <c r="I30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קבוע]]&lt;&gt;E303,1,I303+1),0))</f>
        <v/>
      </c>
      <c r="J304" t="str">
        <f>IF(AND(טבלה13[[#This Row],[CycleNumber]]&lt;B305,טבלה13[[#This Row],[מקס קבוע]]&lt;&gt;""),IF(OR(טבלה13[[#This Row],[מספר סטייה]]&lt;I305,AND(טבלה13[[#This Row],[מספר סטייה]]=3,I305=1)),0,1),"")</f>
        <v/>
      </c>
      <c r="K304" t="str">
        <f>IF(טבלה13[[#This Row],[מקס קבוע]]&lt;&gt;"",טבלה13[[#This Row],[מקסימום]]-טבלה13[[#This Row],[מינימום]],"")</f>
        <v/>
      </c>
      <c r="L304">
        <f>IF(IFERROR(LOOKUP(טבלה13[[#This Row],[ClientID]],פיבוט!$A$4:$A$121),FALSE)=טבלה13[[#This Row],[ClientID]],1,0)</f>
        <v>1</v>
      </c>
      <c r="M304" t="str">
        <f>IF(OR(טבלה13[[#This Row],[ClientID]]=A305),"",1)</f>
        <v/>
      </c>
      <c r="N304" s="3" t="str">
        <f>IF(טבלה13[[#This Row],[טווח]]&lt;&gt;K303,טבלה13[[#This Row],[טווח]],"")</f>
        <v/>
      </c>
      <c r="O304" s="3" t="str">
        <f>IF(טבלה13[[#This Row],[מניית טווחים]]&lt;&gt;"",IF(OR(30&gt;טבלה13[[#This Row],[מקסימום]],30&lt;טבלה13[[#This Row],[מינימום]]),0,1),"")</f>
        <v/>
      </c>
    </row>
    <row r="305" spans="1:15" x14ac:dyDescent="0.25">
      <c r="A305" t="s">
        <v>34</v>
      </c>
      <c r="B305">
        <v>3</v>
      </c>
      <c r="C305">
        <v>33</v>
      </c>
      <c r="D305">
        <f>טבלה13[[#This Row],[LengthofCycle]]+1</f>
        <v>34</v>
      </c>
      <c r="E305">
        <f>IF(טבלה13[[#This Row],[CycleNumber]]&lt;3,"",IF(טבלה13[[#This Row],[CycleNumber]]=3,MIN(D303:D305),IF(I304=3,MIN(D302:D304),E304)))</f>
        <v>32</v>
      </c>
      <c r="F305">
        <f>IF(טבלה13[[#This Row],[CycleNumber]]&lt;3,"",IF(טבלה13[[#This Row],[CycleNumber]]=3,MAX(D303:D305),IF(I304=3,MAX(D302:D304),F304)))</f>
        <v>38</v>
      </c>
      <c r="G305">
        <f>IF(OR(טבלה13[[#This Row],[CycleNumber]]&gt;B306,B306=""),IF(טבלה13[[#This Row],[מספר סטייה]]=3,MIN(D303:D305),טבלה13[[#This Row],[מינ קבוע]]),טבלה13[[#This Row],[מינ קבוע]])</f>
        <v>32</v>
      </c>
      <c r="H305">
        <f>IF(OR(טבלה13[[#This Row],[CycleNumber]]&gt;B306,B306=""),IF(טבלה13[[#This Row],[מספר סטייה]]=3,MAX(D303:D305),טבלה13[[#This Row],[מקס קבוע]]),טבלה13[[#This Row],[מקס קבוע]])</f>
        <v>38</v>
      </c>
      <c r="I30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קבוע]]&lt;&gt;E304,1,I304+1),0))</f>
        <v>0</v>
      </c>
      <c r="J305">
        <f>IF(AND(טבלה13[[#This Row],[CycleNumber]]&lt;B306,טבלה13[[#This Row],[מקס קבוע]]&lt;&gt;""),IF(OR(טבלה13[[#This Row],[מספר סטייה]]&lt;I306,AND(טבלה13[[#This Row],[מספר סטייה]]=3,I306=1)),0,1),"")</f>
        <v>1</v>
      </c>
      <c r="K305">
        <f>IF(טבלה13[[#This Row],[מקס קבוע]]&lt;&gt;"",טבלה13[[#This Row],[מקסימום]]-טבלה13[[#This Row],[מינימום]],"")</f>
        <v>6</v>
      </c>
      <c r="L305">
        <f>IF(IFERROR(LOOKUP(טבלה13[[#This Row],[ClientID]],פיבוט!$A$4:$A$121),FALSE)=טבלה13[[#This Row],[ClientID]],1,0)</f>
        <v>1</v>
      </c>
      <c r="M305" t="str">
        <f>IF(OR(טבלה13[[#This Row],[ClientID]]=A306),"",1)</f>
        <v/>
      </c>
      <c r="N305" s="3">
        <f>IF(טבלה13[[#This Row],[טווח]]&lt;&gt;K304,טבלה13[[#This Row],[טווח]],"")</f>
        <v>6</v>
      </c>
      <c r="O305" s="3">
        <f>IF(טבלה13[[#This Row],[מניית טווחים]]&lt;&gt;"",IF(OR(30&gt;טבלה13[[#This Row],[מקסימום]],30&lt;טבלה13[[#This Row],[מינימום]]),0,1),"")</f>
        <v>0</v>
      </c>
    </row>
    <row r="306" spans="1:15" x14ac:dyDescent="0.25">
      <c r="A306" t="s">
        <v>34</v>
      </c>
      <c r="B306">
        <v>4</v>
      </c>
      <c r="C306">
        <v>36</v>
      </c>
      <c r="D306">
        <f>טבלה13[[#This Row],[LengthofCycle]]+1</f>
        <v>37</v>
      </c>
      <c r="E306">
        <f>IF(טבלה13[[#This Row],[CycleNumber]]&lt;3,"",IF(טבלה13[[#This Row],[CycleNumber]]=3,MIN(D304:D306),IF(I305=3,MIN(D303:D305),E305)))</f>
        <v>32</v>
      </c>
      <c r="F306">
        <f>IF(טבלה13[[#This Row],[CycleNumber]]&lt;3,"",IF(טבלה13[[#This Row],[CycleNumber]]=3,MAX(D304:D306),IF(I305=3,MAX(D303:D305),F305)))</f>
        <v>38</v>
      </c>
      <c r="G306">
        <f>IF(OR(טבלה13[[#This Row],[CycleNumber]]&gt;B307,B307=""),IF(טבלה13[[#This Row],[מספר סטייה]]=3,MIN(D304:D306),טבלה13[[#This Row],[מינ קבוע]]),טבלה13[[#This Row],[מינ קבוע]])</f>
        <v>32</v>
      </c>
      <c r="H306">
        <f>IF(OR(טבלה13[[#This Row],[CycleNumber]]&gt;B307,B307=""),IF(טבלה13[[#This Row],[מספר סטייה]]=3,MAX(D304:D306),טבלה13[[#This Row],[מקס קבוע]]),טבלה13[[#This Row],[מקס קבוע]])</f>
        <v>38</v>
      </c>
      <c r="I30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קבוע]]&lt;&gt;E305,1,I305+1),0))</f>
        <v>0</v>
      </c>
      <c r="J306">
        <f>IF(AND(טבלה13[[#This Row],[CycleNumber]]&lt;B307,טבלה13[[#This Row],[מקס קבוע]]&lt;&gt;""),IF(OR(טבלה13[[#This Row],[מספר סטייה]]&lt;I307,AND(טבלה13[[#This Row],[מספר סטייה]]=3,I307=1)),0,1),"")</f>
        <v>1</v>
      </c>
      <c r="K306">
        <f>IF(טבלה13[[#This Row],[מקס קבוע]]&lt;&gt;"",טבלה13[[#This Row],[מקסימום]]-טבלה13[[#This Row],[מינימום]],"")</f>
        <v>6</v>
      </c>
      <c r="L306">
        <f>IF(IFERROR(LOOKUP(טבלה13[[#This Row],[ClientID]],פיבוט!$A$4:$A$121),FALSE)=טבלה13[[#This Row],[ClientID]],1,0)</f>
        <v>1</v>
      </c>
      <c r="M306" t="str">
        <f>IF(OR(טבלה13[[#This Row],[ClientID]]=A307),"",1)</f>
        <v/>
      </c>
      <c r="N306" s="3" t="str">
        <f>IF(טבלה13[[#This Row],[טווח]]&lt;&gt;K305,טבלה13[[#This Row],[טווח]],"")</f>
        <v/>
      </c>
      <c r="O306" s="3" t="str">
        <f>IF(טבלה13[[#This Row],[מניית טווחים]]&lt;&gt;"",IF(OR(30&gt;טבלה13[[#This Row],[מקסימום]],30&lt;טבלה13[[#This Row],[מינימום]]),0,1),"")</f>
        <v/>
      </c>
    </row>
    <row r="307" spans="1:15" x14ac:dyDescent="0.25">
      <c r="A307" t="s">
        <v>34</v>
      </c>
      <c r="B307">
        <v>5</v>
      </c>
      <c r="C307">
        <v>37</v>
      </c>
      <c r="D307">
        <f>טבלה13[[#This Row],[LengthofCycle]]+1</f>
        <v>38</v>
      </c>
      <c r="E307">
        <f>IF(טבלה13[[#This Row],[CycleNumber]]&lt;3,"",IF(טבלה13[[#This Row],[CycleNumber]]=3,MIN(D305:D307),IF(I306=3,MIN(D304:D306),E306)))</f>
        <v>32</v>
      </c>
      <c r="F307">
        <f>IF(טבלה13[[#This Row],[CycleNumber]]&lt;3,"",IF(טבלה13[[#This Row],[CycleNumber]]=3,MAX(D305:D307),IF(I306=3,MAX(D304:D306),F306)))</f>
        <v>38</v>
      </c>
      <c r="G307">
        <f>IF(OR(טבלה13[[#This Row],[CycleNumber]]&gt;B308,B308=""),IF(טבלה13[[#This Row],[מספר סטייה]]=3,MIN(D305:D307),טבלה13[[#This Row],[מינ קבוע]]),טבלה13[[#This Row],[מינ קבוע]])</f>
        <v>32</v>
      </c>
      <c r="H307">
        <f>IF(OR(טבלה13[[#This Row],[CycleNumber]]&gt;B308,B308=""),IF(טבלה13[[#This Row],[מספר סטייה]]=3,MAX(D305:D307),טבלה13[[#This Row],[מקס קבוע]]),טבלה13[[#This Row],[מקס קבוע]])</f>
        <v>38</v>
      </c>
      <c r="I30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קבוע]]&lt;&gt;E306,1,I306+1),0))</f>
        <v>0</v>
      </c>
      <c r="J307">
        <f>IF(AND(טבלה13[[#This Row],[CycleNumber]]&lt;B308,טבלה13[[#This Row],[מקס קבוע]]&lt;&gt;""),IF(OR(טבלה13[[#This Row],[מספר סטייה]]&lt;I308,AND(טבלה13[[#This Row],[מספר סטייה]]=3,I308=1)),0,1),"")</f>
        <v>1</v>
      </c>
      <c r="K307">
        <f>IF(טבלה13[[#This Row],[מקס קבוע]]&lt;&gt;"",טבלה13[[#This Row],[מקסימום]]-טבלה13[[#This Row],[מינימום]],"")</f>
        <v>6</v>
      </c>
      <c r="L307">
        <f>IF(IFERROR(LOOKUP(טבלה13[[#This Row],[ClientID]],פיבוט!$A$4:$A$121),FALSE)=טבלה13[[#This Row],[ClientID]],1,0)</f>
        <v>1</v>
      </c>
      <c r="M307" t="str">
        <f>IF(OR(טבלה13[[#This Row],[ClientID]]=A308),"",1)</f>
        <v/>
      </c>
      <c r="N307" s="3" t="str">
        <f>IF(טבלה13[[#This Row],[טווח]]&lt;&gt;K306,טבלה13[[#This Row],[טווח]],"")</f>
        <v/>
      </c>
      <c r="O307" s="3" t="str">
        <f>IF(טבלה13[[#This Row],[מניית טווחים]]&lt;&gt;"",IF(OR(30&gt;טבלה13[[#This Row],[מקסימום]],30&lt;טבלה13[[#This Row],[מינימום]]),0,1),"")</f>
        <v/>
      </c>
    </row>
    <row r="308" spans="1:15" x14ac:dyDescent="0.25">
      <c r="A308" t="s">
        <v>34</v>
      </c>
      <c r="B308">
        <v>6</v>
      </c>
      <c r="C308">
        <v>32</v>
      </c>
      <c r="D308">
        <f>טבלה13[[#This Row],[LengthofCycle]]+1</f>
        <v>33</v>
      </c>
      <c r="E308">
        <f>IF(טבלה13[[#This Row],[CycleNumber]]&lt;3,"",IF(טבלה13[[#This Row],[CycleNumber]]=3,MIN(D306:D308),IF(I307=3,MIN(D305:D307),E307)))</f>
        <v>32</v>
      </c>
      <c r="F308">
        <f>IF(טבלה13[[#This Row],[CycleNumber]]&lt;3,"",IF(טבלה13[[#This Row],[CycleNumber]]=3,MAX(D306:D308),IF(I307=3,MAX(D305:D307),F307)))</f>
        <v>38</v>
      </c>
      <c r="G308">
        <f>IF(OR(טבלה13[[#This Row],[CycleNumber]]&gt;B309,B309=""),IF(טבלה13[[#This Row],[מספר סטייה]]=3,MIN(D306:D308),טבלה13[[#This Row],[מינ קבוע]]),טבלה13[[#This Row],[מינ קבוע]])</f>
        <v>32</v>
      </c>
      <c r="H308">
        <f>IF(OR(טבלה13[[#This Row],[CycleNumber]]&gt;B309,B309=""),IF(טבלה13[[#This Row],[מספר סטייה]]=3,MAX(D306:D308),טבלה13[[#This Row],[מקס קבוע]]),טבלה13[[#This Row],[מקס קבוע]])</f>
        <v>38</v>
      </c>
      <c r="I30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קבוע]]&lt;&gt;E307,1,I307+1),0))</f>
        <v>0</v>
      </c>
      <c r="J308">
        <f>IF(AND(טבלה13[[#This Row],[CycleNumber]]&lt;B309,טבלה13[[#This Row],[מקס קבוע]]&lt;&gt;""),IF(OR(טבלה13[[#This Row],[מספר סטייה]]&lt;I309,AND(טבלה13[[#This Row],[מספר סטייה]]=3,I309=1)),0,1),"")</f>
        <v>1</v>
      </c>
      <c r="K308">
        <f>IF(טבלה13[[#This Row],[מקס קבוע]]&lt;&gt;"",טבלה13[[#This Row],[מקסימום]]-טבלה13[[#This Row],[מינימום]],"")</f>
        <v>6</v>
      </c>
      <c r="L308">
        <f>IF(IFERROR(LOOKUP(טבלה13[[#This Row],[ClientID]],פיבוט!$A$4:$A$121),FALSE)=טבלה13[[#This Row],[ClientID]],1,0)</f>
        <v>1</v>
      </c>
      <c r="M308" t="str">
        <f>IF(OR(טבלה13[[#This Row],[ClientID]]=A309),"",1)</f>
        <v/>
      </c>
      <c r="N308" s="3" t="str">
        <f>IF(טבלה13[[#This Row],[טווח]]&lt;&gt;K307,טבלה13[[#This Row],[טווח]],"")</f>
        <v/>
      </c>
      <c r="O308" s="3" t="str">
        <f>IF(טבלה13[[#This Row],[מניית טווחים]]&lt;&gt;"",IF(OR(30&gt;טבלה13[[#This Row],[מקסימום]],30&lt;טבלה13[[#This Row],[מינימום]]),0,1),"")</f>
        <v/>
      </c>
    </row>
    <row r="309" spans="1:15" x14ac:dyDescent="0.25">
      <c r="A309" t="s">
        <v>34</v>
      </c>
      <c r="B309">
        <v>7</v>
      </c>
      <c r="C309">
        <v>35</v>
      </c>
      <c r="D309">
        <f>טבלה13[[#This Row],[LengthofCycle]]+1</f>
        <v>36</v>
      </c>
      <c r="E309">
        <f>IF(טבלה13[[#This Row],[CycleNumber]]&lt;3,"",IF(טבלה13[[#This Row],[CycleNumber]]=3,MIN(D307:D309),IF(I308=3,MIN(D306:D308),E308)))</f>
        <v>32</v>
      </c>
      <c r="F309">
        <f>IF(טבלה13[[#This Row],[CycleNumber]]&lt;3,"",IF(טבלה13[[#This Row],[CycleNumber]]=3,MAX(D307:D309),IF(I308=3,MAX(D306:D308),F308)))</f>
        <v>38</v>
      </c>
      <c r="G309">
        <f>IF(OR(טבלה13[[#This Row],[CycleNumber]]&gt;B310,B310=""),IF(טבלה13[[#This Row],[מספר סטייה]]=3,MIN(D307:D309),טבלה13[[#This Row],[מינ קבוע]]),טבלה13[[#This Row],[מינ קבוע]])</f>
        <v>32</v>
      </c>
      <c r="H309">
        <f>IF(OR(טבלה13[[#This Row],[CycleNumber]]&gt;B310,B310=""),IF(טבלה13[[#This Row],[מספר סטייה]]=3,MAX(D307:D309),טבלה13[[#This Row],[מקס קבוע]]),טבלה13[[#This Row],[מקס קבוע]])</f>
        <v>38</v>
      </c>
      <c r="I30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קבוע]]&lt;&gt;E308,1,I308+1),0))</f>
        <v>0</v>
      </c>
      <c r="J309">
        <f>IF(AND(טבלה13[[#This Row],[CycleNumber]]&lt;B310,טבלה13[[#This Row],[מקס קבוע]]&lt;&gt;""),IF(OR(טבלה13[[#This Row],[מספר סטייה]]&lt;I310,AND(טבלה13[[#This Row],[מספר סטייה]]=3,I310=1)),0,1),"")</f>
        <v>0</v>
      </c>
      <c r="K309">
        <f>IF(טבלה13[[#This Row],[מקס קבוע]]&lt;&gt;"",טבלה13[[#This Row],[מקסימום]]-טבלה13[[#This Row],[מינימום]],"")</f>
        <v>6</v>
      </c>
      <c r="L309">
        <f>IF(IFERROR(LOOKUP(טבלה13[[#This Row],[ClientID]],פיבוט!$A$4:$A$121),FALSE)=טבלה13[[#This Row],[ClientID]],1,0)</f>
        <v>1</v>
      </c>
      <c r="M309" t="str">
        <f>IF(OR(טבלה13[[#This Row],[ClientID]]=A310),"",1)</f>
        <v/>
      </c>
      <c r="N309" s="3" t="str">
        <f>IF(טבלה13[[#This Row],[טווח]]&lt;&gt;K308,טבלה13[[#This Row],[טווח]],"")</f>
        <v/>
      </c>
      <c r="O309" s="3" t="str">
        <f>IF(טבלה13[[#This Row],[מניית טווחים]]&lt;&gt;"",IF(OR(30&gt;טבלה13[[#This Row],[מקסימום]],30&lt;טבלה13[[#This Row],[מינימום]]),0,1),"")</f>
        <v/>
      </c>
    </row>
    <row r="310" spans="1:15" x14ac:dyDescent="0.25">
      <c r="A310" t="s">
        <v>34</v>
      </c>
      <c r="B310">
        <v>8</v>
      </c>
      <c r="C310">
        <v>28</v>
      </c>
      <c r="D310">
        <f>טבלה13[[#This Row],[LengthofCycle]]+1</f>
        <v>29</v>
      </c>
      <c r="E310">
        <f>IF(טבלה13[[#This Row],[CycleNumber]]&lt;3,"",IF(טבלה13[[#This Row],[CycleNumber]]=3,MIN(D308:D310),IF(I309=3,MIN(D307:D309),E309)))</f>
        <v>32</v>
      </c>
      <c r="F310">
        <f>IF(טבלה13[[#This Row],[CycleNumber]]&lt;3,"",IF(טבלה13[[#This Row],[CycleNumber]]=3,MAX(D308:D310),IF(I309=3,MAX(D307:D309),F309)))</f>
        <v>38</v>
      </c>
      <c r="G310">
        <f>IF(OR(טבלה13[[#This Row],[CycleNumber]]&gt;B311,B311=""),IF(טבלה13[[#This Row],[מספר סטייה]]=3,MIN(D308:D310),טבלה13[[#This Row],[מינ קבוע]]),טבלה13[[#This Row],[מינ קבוע]])</f>
        <v>32</v>
      </c>
      <c r="H310">
        <f>IF(OR(טבלה13[[#This Row],[CycleNumber]]&gt;B311,B311=""),IF(טבלה13[[#This Row],[מספר סטייה]]=3,MAX(D308:D310),טבלה13[[#This Row],[מקס קבוע]]),טבלה13[[#This Row],[מקס קבוע]])</f>
        <v>38</v>
      </c>
      <c r="I31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קבוע]]&lt;&gt;E309,1,I309+1),0))</f>
        <v>1</v>
      </c>
      <c r="J310">
        <f>IF(AND(טבלה13[[#This Row],[CycleNumber]]&lt;B311,טבלה13[[#This Row],[מקס קבוע]]&lt;&gt;""),IF(OR(טבלה13[[#This Row],[מספר סטייה]]&lt;I311,AND(טבלה13[[#This Row],[מספר סטייה]]=3,I311=1)),0,1),"")</f>
        <v>1</v>
      </c>
      <c r="K310">
        <f>IF(טבלה13[[#This Row],[מקס קבוע]]&lt;&gt;"",טבלה13[[#This Row],[מקסימום]]-טבלה13[[#This Row],[מינימום]],"")</f>
        <v>6</v>
      </c>
      <c r="L310">
        <f>IF(IFERROR(LOOKUP(טבלה13[[#This Row],[ClientID]],פיבוט!$A$4:$A$121),FALSE)=טבלה13[[#This Row],[ClientID]],1,0)</f>
        <v>1</v>
      </c>
      <c r="M310" t="str">
        <f>IF(OR(טבלה13[[#This Row],[ClientID]]=A311),"",1)</f>
        <v/>
      </c>
      <c r="N310" s="3" t="str">
        <f>IF(טבלה13[[#This Row],[טווח]]&lt;&gt;K309,טבלה13[[#This Row],[טווח]],"")</f>
        <v/>
      </c>
      <c r="O310" s="3" t="str">
        <f>IF(טבלה13[[#This Row],[מניית טווחים]]&lt;&gt;"",IF(OR(30&gt;טבלה13[[#This Row],[מקסימום]],30&lt;טבלה13[[#This Row],[מינימום]]),0,1),"")</f>
        <v/>
      </c>
    </row>
    <row r="311" spans="1:15" x14ac:dyDescent="0.25">
      <c r="A311" t="s">
        <v>34</v>
      </c>
      <c r="B311">
        <v>9</v>
      </c>
      <c r="C311">
        <v>37</v>
      </c>
      <c r="D311">
        <f>טבלה13[[#This Row],[LengthofCycle]]+1</f>
        <v>38</v>
      </c>
      <c r="E311">
        <f>IF(טבלה13[[#This Row],[CycleNumber]]&lt;3,"",IF(טבלה13[[#This Row],[CycleNumber]]=3,MIN(D309:D311),IF(I310=3,MIN(D308:D310),E310)))</f>
        <v>32</v>
      </c>
      <c r="F311">
        <f>IF(טבלה13[[#This Row],[CycleNumber]]&lt;3,"",IF(טבלה13[[#This Row],[CycleNumber]]=3,MAX(D309:D311),IF(I310=3,MAX(D308:D310),F310)))</f>
        <v>38</v>
      </c>
      <c r="G311">
        <f>IF(OR(טבלה13[[#This Row],[CycleNumber]]&gt;B312,B312=""),IF(טבלה13[[#This Row],[מספר סטייה]]=3,MIN(D309:D311),טבלה13[[#This Row],[מינ קבוע]]),טבלה13[[#This Row],[מינ קבוע]])</f>
        <v>32</v>
      </c>
      <c r="H311">
        <f>IF(OR(טבלה13[[#This Row],[CycleNumber]]&gt;B312,B312=""),IF(טבלה13[[#This Row],[מספר סטייה]]=3,MAX(D309:D311),טבלה13[[#This Row],[מקס קבוע]]),טבלה13[[#This Row],[מקס קבוע]])</f>
        <v>38</v>
      </c>
      <c r="I31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קבוע]]&lt;&gt;E310,1,I310+1),0))</f>
        <v>0</v>
      </c>
      <c r="J311">
        <f>IF(AND(טבלה13[[#This Row],[CycleNumber]]&lt;B312,טבלה13[[#This Row],[מקס קבוע]]&lt;&gt;""),IF(OR(טבלה13[[#This Row],[מספר סטייה]]&lt;I312,AND(טבלה13[[#This Row],[מספר סטייה]]=3,I312=1)),0,1),"")</f>
        <v>0</v>
      </c>
      <c r="K311">
        <f>IF(טבלה13[[#This Row],[מקס קבוע]]&lt;&gt;"",טבלה13[[#This Row],[מקסימום]]-טבלה13[[#This Row],[מינימום]],"")</f>
        <v>6</v>
      </c>
      <c r="L311">
        <f>IF(IFERROR(LOOKUP(טבלה13[[#This Row],[ClientID]],פיבוט!$A$4:$A$121),FALSE)=טבלה13[[#This Row],[ClientID]],1,0)</f>
        <v>1</v>
      </c>
      <c r="M311" t="str">
        <f>IF(OR(טבלה13[[#This Row],[ClientID]]=A312),"",1)</f>
        <v/>
      </c>
      <c r="N311" s="3" t="str">
        <f>IF(טבלה13[[#This Row],[טווח]]&lt;&gt;K310,טבלה13[[#This Row],[טווח]],"")</f>
        <v/>
      </c>
      <c r="O311" s="3" t="str">
        <f>IF(טבלה13[[#This Row],[מניית טווחים]]&lt;&gt;"",IF(OR(30&gt;טבלה13[[#This Row],[מקסימום]],30&lt;טבלה13[[#This Row],[מינימום]]),0,1),"")</f>
        <v/>
      </c>
    </row>
    <row r="312" spans="1:15" x14ac:dyDescent="0.25">
      <c r="A312" t="s">
        <v>34</v>
      </c>
      <c r="B312">
        <v>10</v>
      </c>
      <c r="C312">
        <v>40</v>
      </c>
      <c r="D312">
        <f>טבלה13[[#This Row],[LengthofCycle]]+1</f>
        <v>41</v>
      </c>
      <c r="E312">
        <f>IF(טבלה13[[#This Row],[CycleNumber]]&lt;3,"",IF(טבלה13[[#This Row],[CycleNumber]]=3,MIN(D310:D312),IF(I311=3,MIN(D309:D311),E311)))</f>
        <v>32</v>
      </c>
      <c r="F312">
        <f>IF(טבלה13[[#This Row],[CycleNumber]]&lt;3,"",IF(טבלה13[[#This Row],[CycleNumber]]=3,MAX(D310:D312),IF(I311=3,MAX(D309:D311),F311)))</f>
        <v>38</v>
      </c>
      <c r="G312">
        <f>IF(OR(טבלה13[[#This Row],[CycleNumber]]&gt;B313,B313=""),IF(טבלה13[[#This Row],[מספר סטייה]]=3,MIN(D310:D312),טבלה13[[#This Row],[מינ קבוע]]),טבלה13[[#This Row],[מינ קבוע]])</f>
        <v>32</v>
      </c>
      <c r="H312">
        <f>IF(OR(טבלה13[[#This Row],[CycleNumber]]&gt;B313,B313=""),IF(טבלה13[[#This Row],[מספר סטייה]]=3,MAX(D310:D312),טבלה13[[#This Row],[מקס קבוע]]),טבלה13[[#This Row],[מקס קבוע]])</f>
        <v>38</v>
      </c>
      <c r="I31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קבוע]]&lt;&gt;E311,1,I311+1),0))</f>
        <v>1</v>
      </c>
      <c r="J312">
        <f>IF(AND(טבלה13[[#This Row],[CycleNumber]]&lt;B313,טבלה13[[#This Row],[מקס קבוע]]&lt;&gt;""),IF(OR(טבלה13[[#This Row],[מספר סטייה]]&lt;I313,AND(טבלה13[[#This Row],[מספר סטייה]]=3,I313=1)),0,1),"")</f>
        <v>1</v>
      </c>
      <c r="K312">
        <f>IF(טבלה13[[#This Row],[מקס קבוע]]&lt;&gt;"",טבלה13[[#This Row],[מקסימום]]-טבלה13[[#This Row],[מינימום]],"")</f>
        <v>6</v>
      </c>
      <c r="L312">
        <f>IF(IFERROR(LOOKUP(טבלה13[[#This Row],[ClientID]],פיבוט!$A$4:$A$121),FALSE)=טבלה13[[#This Row],[ClientID]],1,0)</f>
        <v>1</v>
      </c>
      <c r="M312" t="str">
        <f>IF(OR(טבלה13[[#This Row],[ClientID]]=A313),"",1)</f>
        <v/>
      </c>
      <c r="N312" s="3" t="str">
        <f>IF(טבלה13[[#This Row],[טווח]]&lt;&gt;K311,טבלה13[[#This Row],[טווח]],"")</f>
        <v/>
      </c>
      <c r="O312" s="3" t="str">
        <f>IF(טבלה13[[#This Row],[מניית טווחים]]&lt;&gt;"",IF(OR(30&gt;טבלה13[[#This Row],[מקסימום]],30&lt;טבלה13[[#This Row],[מינימום]]),0,1),"")</f>
        <v/>
      </c>
    </row>
    <row r="313" spans="1:15" x14ac:dyDescent="0.25">
      <c r="A313" t="s">
        <v>34</v>
      </c>
      <c r="B313">
        <v>11</v>
      </c>
      <c r="C313">
        <v>37</v>
      </c>
      <c r="D313">
        <f>טבלה13[[#This Row],[LengthofCycle]]+1</f>
        <v>38</v>
      </c>
      <c r="E313">
        <f>IF(טבלה13[[#This Row],[CycleNumber]]&lt;3,"",IF(טבלה13[[#This Row],[CycleNumber]]=3,MIN(D311:D313),IF(I312=3,MIN(D310:D312),E312)))</f>
        <v>32</v>
      </c>
      <c r="F313">
        <f>IF(טבלה13[[#This Row],[CycleNumber]]&lt;3,"",IF(טבלה13[[#This Row],[CycleNumber]]=3,MAX(D311:D313),IF(I312=3,MAX(D310:D312),F312)))</f>
        <v>38</v>
      </c>
      <c r="G313">
        <f>IF(OR(טבלה13[[#This Row],[CycleNumber]]&gt;B314,B314=""),IF(טבלה13[[#This Row],[מספר סטייה]]=3,MIN(D311:D313),טבלה13[[#This Row],[מינ קבוע]]),טבלה13[[#This Row],[מינ קבוע]])</f>
        <v>32</v>
      </c>
      <c r="H313">
        <f>IF(OR(טבלה13[[#This Row],[CycleNumber]]&gt;B314,B314=""),IF(טבלה13[[#This Row],[מספר סטייה]]=3,MAX(D311:D313),טבלה13[[#This Row],[מקס קבוע]]),טבלה13[[#This Row],[מקס קבוע]])</f>
        <v>38</v>
      </c>
      <c r="I31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קבוע]]&lt;&gt;E312,1,I312+1),0))</f>
        <v>0</v>
      </c>
      <c r="J313">
        <f>IF(AND(טבלה13[[#This Row],[CycleNumber]]&lt;B314,טבלה13[[#This Row],[מקס קבוע]]&lt;&gt;""),IF(OR(טבלה13[[#This Row],[מספר סטייה]]&lt;I314,AND(טבלה13[[#This Row],[מספר סטייה]]=3,I314=1)),0,1),"")</f>
        <v>1</v>
      </c>
      <c r="K313">
        <f>IF(טבלה13[[#This Row],[מקס קבוע]]&lt;&gt;"",טבלה13[[#This Row],[מקסימום]]-טבלה13[[#This Row],[מינימום]],"")</f>
        <v>6</v>
      </c>
      <c r="L313">
        <f>IF(IFERROR(LOOKUP(טבלה13[[#This Row],[ClientID]],פיבוט!$A$4:$A$121),FALSE)=טבלה13[[#This Row],[ClientID]],1,0)</f>
        <v>1</v>
      </c>
      <c r="M313" t="str">
        <f>IF(OR(טבלה13[[#This Row],[ClientID]]=A314),"",1)</f>
        <v/>
      </c>
      <c r="N313" s="3" t="str">
        <f>IF(טבלה13[[#This Row],[טווח]]&lt;&gt;K312,טבלה13[[#This Row],[טווח]],"")</f>
        <v/>
      </c>
      <c r="O313" s="3" t="str">
        <f>IF(טבלה13[[#This Row],[מניית טווחים]]&lt;&gt;"",IF(OR(30&gt;טבלה13[[#This Row],[מקסימום]],30&lt;טבלה13[[#This Row],[מינימום]]),0,1),"")</f>
        <v/>
      </c>
    </row>
    <row r="314" spans="1:15" x14ac:dyDescent="0.25">
      <c r="A314" t="s">
        <v>34</v>
      </c>
      <c r="B314">
        <v>12</v>
      </c>
      <c r="C314">
        <v>31</v>
      </c>
      <c r="D314">
        <f>טבלה13[[#This Row],[LengthofCycle]]+1</f>
        <v>32</v>
      </c>
      <c r="E314">
        <f>IF(טבלה13[[#This Row],[CycleNumber]]&lt;3,"",IF(טבלה13[[#This Row],[CycleNumber]]=3,MIN(D312:D314),IF(I313=3,MIN(D311:D313),E313)))</f>
        <v>32</v>
      </c>
      <c r="F314">
        <f>IF(טבלה13[[#This Row],[CycleNumber]]&lt;3,"",IF(טבלה13[[#This Row],[CycleNumber]]=3,MAX(D312:D314),IF(I313=3,MAX(D311:D313),F313)))</f>
        <v>38</v>
      </c>
      <c r="G314">
        <f>IF(OR(טבלה13[[#This Row],[CycleNumber]]&gt;B315,B315=""),IF(טבלה13[[#This Row],[מספר סטייה]]=3,MIN(D312:D314),טבלה13[[#This Row],[מינ קבוע]]),טבלה13[[#This Row],[מינ קבוע]])</f>
        <v>32</v>
      </c>
      <c r="H314">
        <f>IF(OR(טבלה13[[#This Row],[CycleNumber]]&gt;B315,B315=""),IF(טבלה13[[#This Row],[מספר סטייה]]=3,MAX(D312:D314),טבלה13[[#This Row],[מקס קבוע]]),טבלה13[[#This Row],[מקס קבוע]])</f>
        <v>38</v>
      </c>
      <c r="I31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קבוע]]&lt;&gt;E313,1,I313+1),0))</f>
        <v>0</v>
      </c>
      <c r="J314">
        <f>IF(AND(טבלה13[[#This Row],[CycleNumber]]&lt;B315,טבלה13[[#This Row],[מקס קבוע]]&lt;&gt;""),IF(OR(טבלה13[[#This Row],[מספר סטייה]]&lt;I315,AND(טבלה13[[#This Row],[מספר סטייה]]=3,I315=1)),0,1),"")</f>
        <v>0</v>
      </c>
      <c r="K314">
        <f>IF(טבלה13[[#This Row],[מקס קבוע]]&lt;&gt;"",טבלה13[[#This Row],[מקסימום]]-טבלה13[[#This Row],[מינימום]],"")</f>
        <v>6</v>
      </c>
      <c r="L314">
        <f>IF(IFERROR(LOOKUP(טבלה13[[#This Row],[ClientID]],פיבוט!$A$4:$A$121),FALSE)=טבלה13[[#This Row],[ClientID]],1,0)</f>
        <v>1</v>
      </c>
      <c r="M314" t="str">
        <f>IF(OR(טבלה13[[#This Row],[ClientID]]=A315),"",1)</f>
        <v/>
      </c>
      <c r="N314" s="3" t="str">
        <f>IF(טבלה13[[#This Row],[טווח]]&lt;&gt;K313,טבלה13[[#This Row],[טווח]],"")</f>
        <v/>
      </c>
      <c r="O314" s="3" t="str">
        <f>IF(טבלה13[[#This Row],[מניית טווחים]]&lt;&gt;"",IF(OR(30&gt;טבלה13[[#This Row],[מקסימום]],30&lt;טבלה13[[#This Row],[מינימום]]),0,1),"")</f>
        <v/>
      </c>
    </row>
    <row r="315" spans="1:15" x14ac:dyDescent="0.25">
      <c r="A315" t="s">
        <v>34</v>
      </c>
      <c r="B315">
        <v>13</v>
      </c>
      <c r="C315">
        <v>30</v>
      </c>
      <c r="D315">
        <f>טבלה13[[#This Row],[LengthofCycle]]+1</f>
        <v>31</v>
      </c>
      <c r="E315">
        <f>IF(טבלה13[[#This Row],[CycleNumber]]&lt;3,"",IF(טבלה13[[#This Row],[CycleNumber]]=3,MIN(D313:D315),IF(I314=3,MIN(D312:D314),E314)))</f>
        <v>32</v>
      </c>
      <c r="F315">
        <f>IF(טבלה13[[#This Row],[CycleNumber]]&lt;3,"",IF(טבלה13[[#This Row],[CycleNumber]]=3,MAX(D313:D315),IF(I314=3,MAX(D312:D314),F314)))</f>
        <v>38</v>
      </c>
      <c r="G315">
        <f>IF(OR(טבלה13[[#This Row],[CycleNumber]]&gt;B316,B316=""),IF(טבלה13[[#This Row],[מספר סטייה]]=3,MIN(D313:D315),טבלה13[[#This Row],[מינ קבוע]]),טבלה13[[#This Row],[מינ קבוע]])</f>
        <v>32</v>
      </c>
      <c r="H315">
        <f>IF(OR(טבלה13[[#This Row],[CycleNumber]]&gt;B316,B316=""),IF(טבלה13[[#This Row],[מספר סטייה]]=3,MAX(D313:D315),טבלה13[[#This Row],[מקס קבוע]]),טבלה13[[#This Row],[מקס קבוע]])</f>
        <v>38</v>
      </c>
      <c r="I31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קבוע]]&lt;&gt;E314,1,I314+1),0))</f>
        <v>1</v>
      </c>
      <c r="J315">
        <f>IF(AND(טבלה13[[#This Row],[CycleNumber]]&lt;B316,טבלה13[[#This Row],[מקס קבוע]]&lt;&gt;""),IF(OR(טבלה13[[#This Row],[מספר סטייה]]&lt;I316,AND(טבלה13[[#This Row],[מספר סטייה]]=3,I316=1)),0,1),"")</f>
        <v>1</v>
      </c>
      <c r="K315">
        <f>IF(טבלה13[[#This Row],[מקס קבוע]]&lt;&gt;"",טבלה13[[#This Row],[מקסימום]]-טבלה13[[#This Row],[מינימום]],"")</f>
        <v>6</v>
      </c>
      <c r="L315">
        <f>IF(IFERROR(LOOKUP(טבלה13[[#This Row],[ClientID]],פיבוט!$A$4:$A$121),FALSE)=טבלה13[[#This Row],[ClientID]],1,0)</f>
        <v>1</v>
      </c>
      <c r="M315" t="str">
        <f>IF(OR(טבלה13[[#This Row],[ClientID]]=A316),"",1)</f>
        <v/>
      </c>
      <c r="N315" s="3" t="str">
        <f>IF(טבלה13[[#This Row],[טווח]]&lt;&gt;K314,טבלה13[[#This Row],[טווח]],"")</f>
        <v/>
      </c>
      <c r="O315" s="3" t="str">
        <f>IF(טבלה13[[#This Row],[מניית טווחים]]&lt;&gt;"",IF(OR(30&gt;טבלה13[[#This Row],[מקסימום]],30&lt;טבלה13[[#This Row],[מינימום]]),0,1),"")</f>
        <v/>
      </c>
    </row>
    <row r="316" spans="1:15" x14ac:dyDescent="0.25">
      <c r="A316" t="s">
        <v>34</v>
      </c>
      <c r="B316">
        <v>14</v>
      </c>
      <c r="C316">
        <v>33</v>
      </c>
      <c r="D316">
        <f>טבלה13[[#This Row],[LengthofCycle]]+1</f>
        <v>34</v>
      </c>
      <c r="E316">
        <f>IF(טבלה13[[#This Row],[CycleNumber]]&lt;3,"",IF(טבלה13[[#This Row],[CycleNumber]]=3,MIN(D314:D316),IF(I315=3,MIN(D313:D315),E315)))</f>
        <v>32</v>
      </c>
      <c r="F316">
        <f>IF(טבלה13[[#This Row],[CycleNumber]]&lt;3,"",IF(טבלה13[[#This Row],[CycleNumber]]=3,MAX(D314:D316),IF(I315=3,MAX(D313:D315),F315)))</f>
        <v>38</v>
      </c>
      <c r="G316">
        <f>IF(OR(טבלה13[[#This Row],[CycleNumber]]&gt;B317,B317=""),IF(טבלה13[[#This Row],[מספר סטייה]]=3,MIN(D314:D316),טבלה13[[#This Row],[מינ קבוע]]),טבלה13[[#This Row],[מינ קבוע]])</f>
        <v>32</v>
      </c>
      <c r="H316">
        <f>IF(OR(טבלה13[[#This Row],[CycleNumber]]&gt;B317,B317=""),IF(טבלה13[[#This Row],[מספר סטייה]]=3,MAX(D314:D316),טבלה13[[#This Row],[מקס קבוע]]),טבלה13[[#This Row],[מקס קבוע]])</f>
        <v>38</v>
      </c>
      <c r="I31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קבוע]]&lt;&gt;E315,1,I315+1),0))</f>
        <v>0</v>
      </c>
      <c r="J316" t="str">
        <f>IF(AND(טבלה13[[#This Row],[CycleNumber]]&lt;B317,טבלה13[[#This Row],[מקס קבוע]]&lt;&gt;""),IF(OR(טבלה13[[#This Row],[מספר סטייה]]&lt;I317,AND(טבלה13[[#This Row],[מספר סטייה]]=3,I317=1)),0,1),"")</f>
        <v/>
      </c>
      <c r="K316">
        <f>IF(טבלה13[[#This Row],[מקס קבוע]]&lt;&gt;"",טבלה13[[#This Row],[מקסימום]]-טבלה13[[#This Row],[מינימום]],"")</f>
        <v>6</v>
      </c>
      <c r="L316">
        <f>IF(IFERROR(LOOKUP(טבלה13[[#This Row],[ClientID]],פיבוט!$A$4:$A$121),FALSE)=טבלה13[[#This Row],[ClientID]],1,0)</f>
        <v>1</v>
      </c>
      <c r="M316">
        <f>IF(OR(טבלה13[[#This Row],[ClientID]]=A317),"",1)</f>
        <v>1</v>
      </c>
      <c r="N316" s="3" t="str">
        <f>IF(טבלה13[[#This Row],[טווח]]&lt;&gt;K315,טבלה13[[#This Row],[טווח]],"")</f>
        <v/>
      </c>
      <c r="O316" s="3" t="str">
        <f>IF(טבלה13[[#This Row],[מניית טווחים]]&lt;&gt;"",IF(OR(30&gt;טבלה13[[#This Row],[מקסימום]],30&lt;טבלה13[[#This Row],[מינימום]]),0,1),"")</f>
        <v/>
      </c>
    </row>
    <row r="317" spans="1:15" x14ac:dyDescent="0.25">
      <c r="A317" t="s">
        <v>35</v>
      </c>
      <c r="B317">
        <v>1</v>
      </c>
      <c r="C317">
        <v>35</v>
      </c>
      <c r="D317">
        <f>טבלה13[[#This Row],[LengthofCycle]]+1</f>
        <v>36</v>
      </c>
      <c r="E317" t="str">
        <f>IF(טבלה13[[#This Row],[CycleNumber]]&lt;3,"",IF(טבלה13[[#This Row],[CycleNumber]]=3,MIN(D315:D317),IF(I316=3,MIN(D314:D316),E316)))</f>
        <v/>
      </c>
      <c r="F317" t="str">
        <f>IF(טבלה13[[#This Row],[CycleNumber]]&lt;3,"",IF(טבלה13[[#This Row],[CycleNumber]]=3,MAX(D315:D317),IF(I316=3,MAX(D314:D316),F316)))</f>
        <v/>
      </c>
      <c r="G317" t="str">
        <f>IF(OR(טבלה13[[#This Row],[CycleNumber]]&gt;B318,B318=""),IF(טבלה13[[#This Row],[מספר סטייה]]=3,MIN(D315:D317),טבלה13[[#This Row],[מינ קבוע]]),טבלה13[[#This Row],[מינ קבוע]])</f>
        <v/>
      </c>
      <c r="H317" t="str">
        <f>IF(OR(טבלה13[[#This Row],[CycleNumber]]&gt;B318,B318=""),IF(טבלה13[[#This Row],[מספר סטייה]]=3,MAX(D315:D317),טבלה13[[#This Row],[מקס קבוע]]),טבלה13[[#This Row],[מקס קבוע]])</f>
        <v/>
      </c>
      <c r="I31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קבוע]]&lt;&gt;E316,1,I316+1),0))</f>
        <v/>
      </c>
      <c r="J317" t="str">
        <f>IF(AND(טבלה13[[#This Row],[CycleNumber]]&lt;B318,טבלה13[[#This Row],[מקס קבוע]]&lt;&gt;""),IF(OR(טבלה13[[#This Row],[מספר סטייה]]&lt;I318,AND(טבלה13[[#This Row],[מספר סטייה]]=3,I318=1)),0,1),"")</f>
        <v/>
      </c>
      <c r="K317" t="str">
        <f>IF(טבלה13[[#This Row],[מקס קבוע]]&lt;&gt;"",טבלה13[[#This Row],[מקסימום]]-טבלה13[[#This Row],[מינימום]],"")</f>
        <v/>
      </c>
      <c r="L317">
        <f>IF(IFERROR(LOOKUP(טבלה13[[#This Row],[ClientID]],פיבוט!$A$4:$A$121),FALSE)=טבלה13[[#This Row],[ClientID]],1,0)</f>
        <v>1</v>
      </c>
      <c r="M317" t="str">
        <f>IF(OR(טבלה13[[#This Row],[ClientID]]=A318),"",1)</f>
        <v/>
      </c>
      <c r="N317" s="3" t="str">
        <f>IF(טבלה13[[#This Row],[טווח]]&lt;&gt;K316,טבלה13[[#This Row],[טווח]],"")</f>
        <v/>
      </c>
      <c r="O317" s="3" t="str">
        <f>IF(טבלה13[[#This Row],[מניית טווחים]]&lt;&gt;"",IF(OR(30&gt;טבלה13[[#This Row],[מקסימום]],30&lt;טבלה13[[#This Row],[מינימום]]),0,1),"")</f>
        <v/>
      </c>
    </row>
    <row r="318" spans="1:15" x14ac:dyDescent="0.25">
      <c r="A318" t="s">
        <v>35</v>
      </c>
      <c r="B318">
        <v>2</v>
      </c>
      <c r="C318">
        <v>30</v>
      </c>
      <c r="D318">
        <f>טבלה13[[#This Row],[LengthofCycle]]+1</f>
        <v>31</v>
      </c>
      <c r="E318" t="str">
        <f>IF(טבלה13[[#This Row],[CycleNumber]]&lt;3,"",IF(טבלה13[[#This Row],[CycleNumber]]=3,MIN(D316:D318),IF(I317=3,MIN(D315:D317),E317)))</f>
        <v/>
      </c>
      <c r="F318" t="str">
        <f>IF(טבלה13[[#This Row],[CycleNumber]]&lt;3,"",IF(טבלה13[[#This Row],[CycleNumber]]=3,MAX(D316:D318),IF(I317=3,MAX(D315:D317),F317)))</f>
        <v/>
      </c>
      <c r="G318" t="str">
        <f>IF(OR(טבלה13[[#This Row],[CycleNumber]]&gt;B319,B319=""),IF(טבלה13[[#This Row],[מספר סטייה]]=3,MIN(D316:D318),טבלה13[[#This Row],[מינ קבוע]]),טבלה13[[#This Row],[מינ קבוע]])</f>
        <v/>
      </c>
      <c r="H318" t="str">
        <f>IF(OR(טבלה13[[#This Row],[CycleNumber]]&gt;B319,B319=""),IF(טבלה13[[#This Row],[מספר סטייה]]=3,MAX(D316:D318),טבלה13[[#This Row],[מקס קבוע]]),טבלה13[[#This Row],[מקס קבוע]])</f>
        <v/>
      </c>
      <c r="I31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קבוע]]&lt;&gt;E317,1,I317+1),0))</f>
        <v/>
      </c>
      <c r="J318" t="str">
        <f>IF(AND(טבלה13[[#This Row],[CycleNumber]]&lt;B319,טבלה13[[#This Row],[מקס קבוע]]&lt;&gt;""),IF(OR(טבלה13[[#This Row],[מספר סטייה]]&lt;I319,AND(טבלה13[[#This Row],[מספר סטייה]]=3,I319=1)),0,1),"")</f>
        <v/>
      </c>
      <c r="K318" t="str">
        <f>IF(טבלה13[[#This Row],[מקס קבוע]]&lt;&gt;"",טבלה13[[#This Row],[מקסימום]]-טבלה13[[#This Row],[מינימום]],"")</f>
        <v/>
      </c>
      <c r="L318">
        <f>IF(IFERROR(LOOKUP(טבלה13[[#This Row],[ClientID]],פיבוט!$A$4:$A$121),FALSE)=טבלה13[[#This Row],[ClientID]],1,0)</f>
        <v>1</v>
      </c>
      <c r="M318" t="str">
        <f>IF(OR(טבלה13[[#This Row],[ClientID]]=A319),"",1)</f>
        <v/>
      </c>
      <c r="N318" s="3" t="str">
        <f>IF(טבלה13[[#This Row],[טווח]]&lt;&gt;K317,טבלה13[[#This Row],[טווח]],"")</f>
        <v/>
      </c>
      <c r="O318" s="3" t="str">
        <f>IF(טבלה13[[#This Row],[מניית טווחים]]&lt;&gt;"",IF(OR(30&gt;טבלה13[[#This Row],[מקסימום]],30&lt;טבלה13[[#This Row],[מינימום]]),0,1),"")</f>
        <v/>
      </c>
    </row>
    <row r="319" spans="1:15" x14ac:dyDescent="0.25">
      <c r="A319" t="s">
        <v>35</v>
      </c>
      <c r="B319">
        <v>3</v>
      </c>
      <c r="C319">
        <v>27</v>
      </c>
      <c r="D319">
        <f>טבלה13[[#This Row],[LengthofCycle]]+1</f>
        <v>28</v>
      </c>
      <c r="E319">
        <f>IF(טבלה13[[#This Row],[CycleNumber]]&lt;3,"",IF(טבלה13[[#This Row],[CycleNumber]]=3,MIN(D317:D319),IF(I318=3,MIN(D316:D318),E318)))</f>
        <v>28</v>
      </c>
      <c r="F319">
        <f>IF(טבלה13[[#This Row],[CycleNumber]]&lt;3,"",IF(טבלה13[[#This Row],[CycleNumber]]=3,MAX(D317:D319),IF(I318=3,MAX(D316:D318),F318)))</f>
        <v>36</v>
      </c>
      <c r="G319">
        <f>IF(OR(טבלה13[[#This Row],[CycleNumber]]&gt;B320,B320=""),IF(טבלה13[[#This Row],[מספר סטייה]]=3,MIN(D317:D319),טבלה13[[#This Row],[מינ קבוע]]),טבלה13[[#This Row],[מינ קבוע]])</f>
        <v>28</v>
      </c>
      <c r="H319">
        <f>IF(OR(טבלה13[[#This Row],[CycleNumber]]&gt;B320,B320=""),IF(טבלה13[[#This Row],[מספר סטייה]]=3,MAX(D317:D319),טבלה13[[#This Row],[מקס קבוע]]),טבלה13[[#This Row],[מקס קבוע]])</f>
        <v>36</v>
      </c>
      <c r="I31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קבוע]]&lt;&gt;E318,1,I318+1),0))</f>
        <v>0</v>
      </c>
      <c r="J319">
        <f>IF(AND(טבלה13[[#This Row],[CycleNumber]]&lt;B320,טבלה13[[#This Row],[מקס קבוע]]&lt;&gt;""),IF(OR(טבלה13[[#This Row],[מספר סטייה]]&lt;I320,AND(טבלה13[[#This Row],[מספר סטייה]]=3,I320=1)),0,1),"")</f>
        <v>1</v>
      </c>
      <c r="K319">
        <f>IF(טבלה13[[#This Row],[מקס קבוע]]&lt;&gt;"",טבלה13[[#This Row],[מקסימום]]-טבלה13[[#This Row],[מינימום]],"")</f>
        <v>8</v>
      </c>
      <c r="L319">
        <f>IF(IFERROR(LOOKUP(טבלה13[[#This Row],[ClientID]],פיבוט!$A$4:$A$121),FALSE)=טבלה13[[#This Row],[ClientID]],1,0)</f>
        <v>1</v>
      </c>
      <c r="M319" t="str">
        <f>IF(OR(טבלה13[[#This Row],[ClientID]]=A320),"",1)</f>
        <v/>
      </c>
      <c r="N319" s="3">
        <f>IF(טבלה13[[#This Row],[טווח]]&lt;&gt;K318,טבלה13[[#This Row],[טווח]],"")</f>
        <v>8</v>
      </c>
      <c r="O319" s="3">
        <f>IF(טבלה13[[#This Row],[מניית טווחים]]&lt;&gt;"",IF(OR(30&gt;טבלה13[[#This Row],[מקסימום]],30&lt;טבלה13[[#This Row],[מינימום]]),0,1),"")</f>
        <v>1</v>
      </c>
    </row>
    <row r="320" spans="1:15" x14ac:dyDescent="0.25">
      <c r="A320" t="s">
        <v>35</v>
      </c>
      <c r="B320">
        <v>4</v>
      </c>
      <c r="C320">
        <v>29</v>
      </c>
      <c r="D320">
        <f>טבלה13[[#This Row],[LengthofCycle]]+1</f>
        <v>30</v>
      </c>
      <c r="E320">
        <f>IF(טבלה13[[#This Row],[CycleNumber]]&lt;3,"",IF(טבלה13[[#This Row],[CycleNumber]]=3,MIN(D318:D320),IF(I319=3,MIN(D317:D319),E319)))</f>
        <v>28</v>
      </c>
      <c r="F320">
        <f>IF(טבלה13[[#This Row],[CycleNumber]]&lt;3,"",IF(טבלה13[[#This Row],[CycleNumber]]=3,MAX(D318:D320),IF(I319=3,MAX(D317:D319),F319)))</f>
        <v>36</v>
      </c>
      <c r="G320">
        <f>IF(OR(טבלה13[[#This Row],[CycleNumber]]&gt;B321,B321=""),IF(טבלה13[[#This Row],[מספר סטייה]]=3,MIN(D318:D320),טבלה13[[#This Row],[מינ קבוע]]),טבלה13[[#This Row],[מינ קבוע]])</f>
        <v>28</v>
      </c>
      <c r="H320">
        <f>IF(OR(טבלה13[[#This Row],[CycleNumber]]&gt;B321,B321=""),IF(טבלה13[[#This Row],[מספר סטייה]]=3,MAX(D318:D320),טבלה13[[#This Row],[מקס קבוע]]),טבלה13[[#This Row],[מקס קבוע]])</f>
        <v>36</v>
      </c>
      <c r="I32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קבוע]]&lt;&gt;E319,1,I319+1),0))</f>
        <v>0</v>
      </c>
      <c r="J320">
        <f>IF(AND(טבלה13[[#This Row],[CycleNumber]]&lt;B321,טבלה13[[#This Row],[מקס קבוע]]&lt;&gt;""),IF(OR(טבלה13[[#This Row],[מספר סטייה]]&lt;I321,AND(טבלה13[[#This Row],[מספר סטייה]]=3,I321=1)),0,1),"")</f>
        <v>1</v>
      </c>
      <c r="K320">
        <f>IF(טבלה13[[#This Row],[מקס קבוע]]&lt;&gt;"",טבלה13[[#This Row],[מקסימום]]-טבלה13[[#This Row],[מינימום]],"")</f>
        <v>8</v>
      </c>
      <c r="L320">
        <f>IF(IFERROR(LOOKUP(טבלה13[[#This Row],[ClientID]],פיבוט!$A$4:$A$121),FALSE)=טבלה13[[#This Row],[ClientID]],1,0)</f>
        <v>1</v>
      </c>
      <c r="M320" t="str">
        <f>IF(OR(טבלה13[[#This Row],[ClientID]]=A321),"",1)</f>
        <v/>
      </c>
      <c r="N320" s="3" t="str">
        <f>IF(טבלה13[[#This Row],[טווח]]&lt;&gt;K319,טבלה13[[#This Row],[טווח]],"")</f>
        <v/>
      </c>
      <c r="O320" s="3" t="str">
        <f>IF(טבלה13[[#This Row],[מניית טווחים]]&lt;&gt;"",IF(OR(30&gt;טבלה13[[#This Row],[מקסימום]],30&lt;טבלה13[[#This Row],[מינימום]]),0,1),"")</f>
        <v/>
      </c>
    </row>
    <row r="321" spans="1:15" x14ac:dyDescent="0.25">
      <c r="A321" t="s">
        <v>35</v>
      </c>
      <c r="B321">
        <v>5</v>
      </c>
      <c r="C321">
        <v>30</v>
      </c>
      <c r="D321">
        <f>טבלה13[[#This Row],[LengthofCycle]]+1</f>
        <v>31</v>
      </c>
      <c r="E321">
        <f>IF(טבלה13[[#This Row],[CycleNumber]]&lt;3,"",IF(טבלה13[[#This Row],[CycleNumber]]=3,MIN(D319:D321),IF(I320=3,MIN(D318:D320),E320)))</f>
        <v>28</v>
      </c>
      <c r="F321">
        <f>IF(טבלה13[[#This Row],[CycleNumber]]&lt;3,"",IF(טבלה13[[#This Row],[CycleNumber]]=3,MAX(D319:D321),IF(I320=3,MAX(D318:D320),F320)))</f>
        <v>36</v>
      </c>
      <c r="G321">
        <f>IF(OR(טבלה13[[#This Row],[CycleNumber]]&gt;B322,B322=""),IF(טבלה13[[#This Row],[מספר סטייה]]=3,MIN(D319:D321),טבלה13[[#This Row],[מינ קבוע]]),טבלה13[[#This Row],[מינ קבוע]])</f>
        <v>28</v>
      </c>
      <c r="H321">
        <f>IF(OR(טבלה13[[#This Row],[CycleNumber]]&gt;B322,B322=""),IF(טבלה13[[#This Row],[מספר סטייה]]=3,MAX(D319:D321),טבלה13[[#This Row],[מקס קבוע]]),טבלה13[[#This Row],[מקס קבוע]])</f>
        <v>36</v>
      </c>
      <c r="I32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קבוע]]&lt;&gt;E320,1,I320+1),0))</f>
        <v>0</v>
      </c>
      <c r="J321">
        <f>IF(AND(טבלה13[[#This Row],[CycleNumber]]&lt;B322,טבלה13[[#This Row],[מקס קבוע]]&lt;&gt;""),IF(OR(טבלה13[[#This Row],[מספר סטייה]]&lt;I322,AND(טבלה13[[#This Row],[מספר סטייה]]=3,I322=1)),0,1),"")</f>
        <v>0</v>
      </c>
      <c r="K321">
        <f>IF(טבלה13[[#This Row],[מקס קבוע]]&lt;&gt;"",טבלה13[[#This Row],[מקסימום]]-טבלה13[[#This Row],[מינימום]],"")</f>
        <v>8</v>
      </c>
      <c r="L321">
        <f>IF(IFERROR(LOOKUP(טבלה13[[#This Row],[ClientID]],פיבוט!$A$4:$A$121),FALSE)=טבלה13[[#This Row],[ClientID]],1,0)</f>
        <v>1</v>
      </c>
      <c r="M321" t="str">
        <f>IF(OR(טבלה13[[#This Row],[ClientID]]=A322),"",1)</f>
        <v/>
      </c>
      <c r="N321" s="3" t="str">
        <f>IF(טבלה13[[#This Row],[טווח]]&lt;&gt;K320,טבלה13[[#This Row],[טווח]],"")</f>
        <v/>
      </c>
      <c r="O321" s="3" t="str">
        <f>IF(טבלה13[[#This Row],[מניית טווחים]]&lt;&gt;"",IF(OR(30&gt;טבלה13[[#This Row],[מקסימום]],30&lt;טבלה13[[#This Row],[מינימום]]),0,1),"")</f>
        <v/>
      </c>
    </row>
    <row r="322" spans="1:15" x14ac:dyDescent="0.25">
      <c r="A322" t="s">
        <v>35</v>
      </c>
      <c r="B322">
        <v>6</v>
      </c>
      <c r="C322">
        <v>26</v>
      </c>
      <c r="D322">
        <f>טבלה13[[#This Row],[LengthofCycle]]+1</f>
        <v>27</v>
      </c>
      <c r="E322">
        <f>IF(טבלה13[[#This Row],[CycleNumber]]&lt;3,"",IF(טבלה13[[#This Row],[CycleNumber]]=3,MIN(D320:D322),IF(I321=3,MIN(D319:D321),E321)))</f>
        <v>28</v>
      </c>
      <c r="F322">
        <f>IF(טבלה13[[#This Row],[CycleNumber]]&lt;3,"",IF(טבלה13[[#This Row],[CycleNumber]]=3,MAX(D320:D322),IF(I321=3,MAX(D319:D321),F321)))</f>
        <v>36</v>
      </c>
      <c r="G322">
        <f>IF(OR(טבלה13[[#This Row],[CycleNumber]]&gt;B323,B323=""),IF(טבלה13[[#This Row],[מספר סטייה]]=3,MIN(D320:D322),טבלה13[[#This Row],[מינ קבוע]]),טבלה13[[#This Row],[מינ קבוע]])</f>
        <v>28</v>
      </c>
      <c r="H322">
        <f>IF(OR(טבלה13[[#This Row],[CycleNumber]]&gt;B323,B323=""),IF(טבלה13[[#This Row],[מספר סטייה]]=3,MAX(D320:D322),טבלה13[[#This Row],[מקס קבוע]]),טבלה13[[#This Row],[מקס קבוע]])</f>
        <v>36</v>
      </c>
      <c r="I32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קבוע]]&lt;&gt;E321,1,I321+1),0))</f>
        <v>1</v>
      </c>
      <c r="J322">
        <f>IF(AND(טבלה13[[#This Row],[CycleNumber]]&lt;B323,טבלה13[[#This Row],[מקס קבוע]]&lt;&gt;""),IF(OR(טבלה13[[#This Row],[מספר סטייה]]&lt;I323,AND(טבלה13[[#This Row],[מספר סטייה]]=3,I323=1)),0,1),"")</f>
        <v>1</v>
      </c>
      <c r="K322">
        <f>IF(טבלה13[[#This Row],[מקס קבוע]]&lt;&gt;"",טבלה13[[#This Row],[מקסימום]]-טבלה13[[#This Row],[מינימום]],"")</f>
        <v>8</v>
      </c>
      <c r="L322">
        <f>IF(IFERROR(LOOKUP(טבלה13[[#This Row],[ClientID]],פיבוט!$A$4:$A$121),FALSE)=טבלה13[[#This Row],[ClientID]],1,0)</f>
        <v>1</v>
      </c>
      <c r="M322" t="str">
        <f>IF(OR(טבלה13[[#This Row],[ClientID]]=A323),"",1)</f>
        <v/>
      </c>
      <c r="N322" s="3" t="str">
        <f>IF(טבלה13[[#This Row],[טווח]]&lt;&gt;K321,טבלה13[[#This Row],[טווח]],"")</f>
        <v/>
      </c>
      <c r="O322" s="3" t="str">
        <f>IF(טבלה13[[#This Row],[מניית טווחים]]&lt;&gt;"",IF(OR(30&gt;טבלה13[[#This Row],[מקסימום]],30&lt;טבלה13[[#This Row],[מינימום]]),0,1),"")</f>
        <v/>
      </c>
    </row>
    <row r="323" spans="1:15" x14ac:dyDescent="0.25">
      <c r="A323" t="s">
        <v>35</v>
      </c>
      <c r="B323">
        <v>7</v>
      </c>
      <c r="C323">
        <v>35</v>
      </c>
      <c r="D323">
        <f>טבלה13[[#This Row],[LengthofCycle]]+1</f>
        <v>36</v>
      </c>
      <c r="E323">
        <f>IF(טבלה13[[#This Row],[CycleNumber]]&lt;3,"",IF(טבלה13[[#This Row],[CycleNumber]]=3,MIN(D321:D323),IF(I322=3,MIN(D320:D322),E322)))</f>
        <v>28</v>
      </c>
      <c r="F323">
        <f>IF(טבלה13[[#This Row],[CycleNumber]]&lt;3,"",IF(טבלה13[[#This Row],[CycleNumber]]=3,MAX(D321:D323),IF(I322=3,MAX(D320:D322),F322)))</f>
        <v>36</v>
      </c>
      <c r="G323">
        <f>IF(OR(טבלה13[[#This Row],[CycleNumber]]&gt;B324,B324=""),IF(טבלה13[[#This Row],[מספר סטייה]]=3,MIN(D321:D323),טבלה13[[#This Row],[מינ קבוע]]),טבלה13[[#This Row],[מינ קבוע]])</f>
        <v>28</v>
      </c>
      <c r="H323">
        <f>IF(OR(טבלה13[[#This Row],[CycleNumber]]&gt;B324,B324=""),IF(טבלה13[[#This Row],[מספר סטייה]]=3,MAX(D321:D323),טבלה13[[#This Row],[מקס קבוע]]),טבלה13[[#This Row],[מקס קבוע]])</f>
        <v>36</v>
      </c>
      <c r="I32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קבוע]]&lt;&gt;E322,1,I322+1),0))</f>
        <v>0</v>
      </c>
      <c r="J323">
        <f>IF(AND(טבלה13[[#This Row],[CycleNumber]]&lt;B324,טבלה13[[#This Row],[מקס קבוע]]&lt;&gt;""),IF(OR(טבלה13[[#This Row],[מספר סטייה]]&lt;I324,AND(טבלה13[[#This Row],[מספר סטייה]]=3,I324=1)),0,1),"")</f>
        <v>1</v>
      </c>
      <c r="K323">
        <f>IF(טבלה13[[#This Row],[מקס קבוע]]&lt;&gt;"",טבלה13[[#This Row],[מקסימום]]-טבלה13[[#This Row],[מינימום]],"")</f>
        <v>8</v>
      </c>
      <c r="L323">
        <f>IF(IFERROR(LOOKUP(טבלה13[[#This Row],[ClientID]],פיבוט!$A$4:$A$121),FALSE)=טבלה13[[#This Row],[ClientID]],1,0)</f>
        <v>1</v>
      </c>
      <c r="M323" t="str">
        <f>IF(OR(טבלה13[[#This Row],[ClientID]]=A324),"",1)</f>
        <v/>
      </c>
      <c r="N323" s="3" t="str">
        <f>IF(טבלה13[[#This Row],[טווח]]&lt;&gt;K322,טבלה13[[#This Row],[טווח]],"")</f>
        <v/>
      </c>
      <c r="O323" s="3" t="str">
        <f>IF(טבלה13[[#This Row],[מניית טווחים]]&lt;&gt;"",IF(OR(30&gt;טבלה13[[#This Row],[מקסימום]],30&lt;טבלה13[[#This Row],[מינימום]]),0,1),"")</f>
        <v/>
      </c>
    </row>
    <row r="324" spans="1:15" x14ac:dyDescent="0.25">
      <c r="A324" t="s">
        <v>35</v>
      </c>
      <c r="B324">
        <v>8</v>
      </c>
      <c r="C324">
        <v>28</v>
      </c>
      <c r="D324">
        <f>טבלה13[[#This Row],[LengthofCycle]]+1</f>
        <v>29</v>
      </c>
      <c r="E324">
        <f>IF(טבלה13[[#This Row],[CycleNumber]]&lt;3,"",IF(טבלה13[[#This Row],[CycleNumber]]=3,MIN(D322:D324),IF(I323=3,MIN(D321:D323),E323)))</f>
        <v>28</v>
      </c>
      <c r="F324">
        <f>IF(טבלה13[[#This Row],[CycleNumber]]&lt;3,"",IF(טבלה13[[#This Row],[CycleNumber]]=3,MAX(D322:D324),IF(I323=3,MAX(D321:D323),F323)))</f>
        <v>36</v>
      </c>
      <c r="G324">
        <f>IF(OR(טבלה13[[#This Row],[CycleNumber]]&gt;B325,B325=""),IF(טבלה13[[#This Row],[מספר סטייה]]=3,MIN(D322:D324),טבלה13[[#This Row],[מינ קבוע]]),טבלה13[[#This Row],[מינ קבוע]])</f>
        <v>28</v>
      </c>
      <c r="H324">
        <f>IF(OR(טבלה13[[#This Row],[CycleNumber]]&gt;B325,B325=""),IF(טבלה13[[#This Row],[מספר סטייה]]=3,MAX(D322:D324),טבלה13[[#This Row],[מקס קבוע]]),טבלה13[[#This Row],[מקס קבוע]])</f>
        <v>36</v>
      </c>
      <c r="I32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קבוע]]&lt;&gt;E323,1,I323+1),0))</f>
        <v>0</v>
      </c>
      <c r="J324">
        <f>IF(AND(טבלה13[[#This Row],[CycleNumber]]&lt;B325,טבלה13[[#This Row],[מקס קבוע]]&lt;&gt;""),IF(OR(טבלה13[[#This Row],[מספר סטייה]]&lt;I325,AND(טבלה13[[#This Row],[מספר סטייה]]=3,I325=1)),0,1),"")</f>
        <v>0</v>
      </c>
      <c r="K324">
        <f>IF(טבלה13[[#This Row],[מקס קבוע]]&lt;&gt;"",טבלה13[[#This Row],[מקסימום]]-טבלה13[[#This Row],[מינימום]],"")</f>
        <v>8</v>
      </c>
      <c r="L324">
        <f>IF(IFERROR(LOOKUP(טבלה13[[#This Row],[ClientID]],פיבוט!$A$4:$A$121),FALSE)=טבלה13[[#This Row],[ClientID]],1,0)</f>
        <v>1</v>
      </c>
      <c r="M324" t="str">
        <f>IF(OR(טבלה13[[#This Row],[ClientID]]=A325),"",1)</f>
        <v/>
      </c>
      <c r="N324" s="3" t="str">
        <f>IF(טבלה13[[#This Row],[טווח]]&lt;&gt;K323,טבלה13[[#This Row],[טווח]],"")</f>
        <v/>
      </c>
      <c r="O324" s="3" t="str">
        <f>IF(טבלה13[[#This Row],[מניית טווחים]]&lt;&gt;"",IF(OR(30&gt;טבלה13[[#This Row],[מקסימום]],30&lt;טבלה13[[#This Row],[מינימום]]),0,1),"")</f>
        <v/>
      </c>
    </row>
    <row r="325" spans="1:15" x14ac:dyDescent="0.25">
      <c r="A325" t="s">
        <v>35</v>
      </c>
      <c r="B325">
        <v>9</v>
      </c>
      <c r="C325">
        <v>36</v>
      </c>
      <c r="D325">
        <f>טבלה13[[#This Row],[LengthofCycle]]+1</f>
        <v>37</v>
      </c>
      <c r="E325">
        <f>IF(טבלה13[[#This Row],[CycleNumber]]&lt;3,"",IF(טבלה13[[#This Row],[CycleNumber]]=3,MIN(D323:D325),IF(I324=3,MIN(D322:D324),E324)))</f>
        <v>28</v>
      </c>
      <c r="F325">
        <f>IF(טבלה13[[#This Row],[CycleNumber]]&lt;3,"",IF(טבלה13[[#This Row],[CycleNumber]]=3,MAX(D323:D325),IF(I324=3,MAX(D322:D324),F324)))</f>
        <v>36</v>
      </c>
      <c r="G325">
        <f>IF(OR(טבלה13[[#This Row],[CycleNumber]]&gt;B326,B326=""),IF(טבלה13[[#This Row],[מספר סטייה]]=3,MIN(D323:D325),טבלה13[[#This Row],[מינ קבוע]]),טבלה13[[#This Row],[מינ קבוע]])</f>
        <v>28</v>
      </c>
      <c r="H325">
        <f>IF(OR(טבלה13[[#This Row],[CycleNumber]]&gt;B326,B326=""),IF(טבלה13[[#This Row],[מספר סטייה]]=3,MAX(D323:D325),טבלה13[[#This Row],[מקס קבוע]]),טבלה13[[#This Row],[מקס קבוע]])</f>
        <v>36</v>
      </c>
      <c r="I32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קבוע]]&lt;&gt;E324,1,I324+1),0))</f>
        <v>1</v>
      </c>
      <c r="J325">
        <f>IF(AND(טבלה13[[#This Row],[CycleNumber]]&lt;B326,טבלה13[[#This Row],[מקס קבוע]]&lt;&gt;""),IF(OR(טבלה13[[#This Row],[מספר סטייה]]&lt;I326,AND(טבלה13[[#This Row],[מספר סטייה]]=3,I326=1)),0,1),"")</f>
        <v>1</v>
      </c>
      <c r="K325">
        <f>IF(טבלה13[[#This Row],[מקס קבוע]]&lt;&gt;"",טבלה13[[#This Row],[מקסימום]]-טבלה13[[#This Row],[מינימום]],"")</f>
        <v>8</v>
      </c>
      <c r="L325">
        <f>IF(IFERROR(LOOKUP(טבלה13[[#This Row],[ClientID]],פיבוט!$A$4:$A$121),FALSE)=טבלה13[[#This Row],[ClientID]],1,0)</f>
        <v>1</v>
      </c>
      <c r="M325" t="str">
        <f>IF(OR(טבלה13[[#This Row],[ClientID]]=A326),"",1)</f>
        <v/>
      </c>
      <c r="N325" s="3" t="str">
        <f>IF(טבלה13[[#This Row],[טווח]]&lt;&gt;K324,טבלה13[[#This Row],[טווח]],"")</f>
        <v/>
      </c>
      <c r="O325" s="3" t="str">
        <f>IF(טבלה13[[#This Row],[מניית טווחים]]&lt;&gt;"",IF(OR(30&gt;טבלה13[[#This Row],[מקסימום]],30&lt;טבלה13[[#This Row],[מינימום]]),0,1),"")</f>
        <v/>
      </c>
    </row>
    <row r="326" spans="1:15" x14ac:dyDescent="0.25">
      <c r="A326" t="s">
        <v>35</v>
      </c>
      <c r="B326">
        <v>10</v>
      </c>
      <c r="C326">
        <v>29</v>
      </c>
      <c r="D326">
        <f>טבלה13[[#This Row],[LengthofCycle]]+1</f>
        <v>30</v>
      </c>
      <c r="E326">
        <f>IF(טבלה13[[#This Row],[CycleNumber]]&lt;3,"",IF(טבלה13[[#This Row],[CycleNumber]]=3,MIN(D324:D326),IF(I325=3,MIN(D323:D325),E325)))</f>
        <v>28</v>
      </c>
      <c r="F326">
        <f>IF(טבלה13[[#This Row],[CycleNumber]]&lt;3,"",IF(טבלה13[[#This Row],[CycleNumber]]=3,MAX(D324:D326),IF(I325=3,MAX(D323:D325),F325)))</f>
        <v>36</v>
      </c>
      <c r="G326">
        <f>IF(OR(טבלה13[[#This Row],[CycleNumber]]&gt;B327,B327=""),IF(טבלה13[[#This Row],[מספר סטייה]]=3,MIN(D324:D326),טבלה13[[#This Row],[מינ קבוע]]),טבלה13[[#This Row],[מינ קבוע]])</f>
        <v>28</v>
      </c>
      <c r="H326">
        <f>IF(OR(טבלה13[[#This Row],[CycleNumber]]&gt;B327,B327=""),IF(טבלה13[[#This Row],[מספר סטייה]]=3,MAX(D324:D326),טבלה13[[#This Row],[מקס קבוע]]),טבלה13[[#This Row],[מקס קבוע]])</f>
        <v>36</v>
      </c>
      <c r="I32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קבוע]]&lt;&gt;E325,1,I325+1),0))</f>
        <v>0</v>
      </c>
      <c r="J326">
        <f>IF(AND(טבלה13[[#This Row],[CycleNumber]]&lt;B327,טבלה13[[#This Row],[מקס קבוע]]&lt;&gt;""),IF(OR(טבלה13[[#This Row],[מספר סטייה]]&lt;I327,AND(טבלה13[[#This Row],[מספר סטייה]]=3,I327=1)),0,1),"")</f>
        <v>0</v>
      </c>
      <c r="K326">
        <f>IF(טבלה13[[#This Row],[מקס קבוע]]&lt;&gt;"",טבלה13[[#This Row],[מקסימום]]-טבלה13[[#This Row],[מינימום]],"")</f>
        <v>8</v>
      </c>
      <c r="L326">
        <f>IF(IFERROR(LOOKUP(טבלה13[[#This Row],[ClientID]],פיבוט!$A$4:$A$121),FALSE)=טבלה13[[#This Row],[ClientID]],1,0)</f>
        <v>1</v>
      </c>
      <c r="M326" t="str">
        <f>IF(OR(טבלה13[[#This Row],[ClientID]]=A327),"",1)</f>
        <v/>
      </c>
      <c r="N326" s="3" t="str">
        <f>IF(טבלה13[[#This Row],[טווח]]&lt;&gt;K325,טבלה13[[#This Row],[טווח]],"")</f>
        <v/>
      </c>
      <c r="O326" s="3" t="str">
        <f>IF(טבלה13[[#This Row],[מניית טווחים]]&lt;&gt;"",IF(OR(30&gt;טבלה13[[#This Row],[מקסימום]],30&lt;טבלה13[[#This Row],[מינימום]]),0,1),"")</f>
        <v/>
      </c>
    </row>
    <row r="327" spans="1:15" x14ac:dyDescent="0.25">
      <c r="A327" t="s">
        <v>35</v>
      </c>
      <c r="B327">
        <v>11</v>
      </c>
      <c r="C327">
        <v>36</v>
      </c>
      <c r="D327">
        <f>טבלה13[[#This Row],[LengthofCycle]]+1</f>
        <v>37</v>
      </c>
      <c r="E327">
        <f>IF(טבלה13[[#This Row],[CycleNumber]]&lt;3,"",IF(טבלה13[[#This Row],[CycleNumber]]=3,MIN(D325:D327),IF(I326=3,MIN(D324:D326),E326)))</f>
        <v>28</v>
      </c>
      <c r="F327">
        <f>IF(טבלה13[[#This Row],[CycleNumber]]&lt;3,"",IF(טבלה13[[#This Row],[CycleNumber]]=3,MAX(D325:D327),IF(I326=3,MAX(D324:D326),F326)))</f>
        <v>36</v>
      </c>
      <c r="G327">
        <f>IF(OR(טבלה13[[#This Row],[CycleNumber]]&gt;B328,B328=""),IF(טבלה13[[#This Row],[מספר סטייה]]=3,MIN(D325:D327),טבלה13[[#This Row],[מינ קבוע]]),טבלה13[[#This Row],[מינ קבוע]])</f>
        <v>28</v>
      </c>
      <c r="H327">
        <f>IF(OR(טבלה13[[#This Row],[CycleNumber]]&gt;B328,B328=""),IF(טבלה13[[#This Row],[מספר סטייה]]=3,MAX(D325:D327),טבלה13[[#This Row],[מקס קבוע]]),טבלה13[[#This Row],[מקס קבוע]])</f>
        <v>36</v>
      </c>
      <c r="I32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קבוע]]&lt;&gt;E326,1,I326+1),0))</f>
        <v>1</v>
      </c>
      <c r="J327">
        <f>IF(AND(טבלה13[[#This Row],[CycleNumber]]&lt;B328,טבלה13[[#This Row],[מקס קבוע]]&lt;&gt;""),IF(OR(טבלה13[[#This Row],[מספר סטייה]]&lt;I328,AND(טבלה13[[#This Row],[מספר סטייה]]=3,I328=1)),0,1),"")</f>
        <v>1</v>
      </c>
      <c r="K327">
        <f>IF(טבלה13[[#This Row],[מקס קבוע]]&lt;&gt;"",טבלה13[[#This Row],[מקסימום]]-טבלה13[[#This Row],[מינימום]],"")</f>
        <v>8</v>
      </c>
      <c r="L327">
        <f>IF(IFERROR(LOOKUP(טבלה13[[#This Row],[ClientID]],פיבוט!$A$4:$A$121),FALSE)=טבלה13[[#This Row],[ClientID]],1,0)</f>
        <v>1</v>
      </c>
      <c r="M327" t="str">
        <f>IF(OR(טבלה13[[#This Row],[ClientID]]=A328),"",1)</f>
        <v/>
      </c>
      <c r="N327" s="3" t="str">
        <f>IF(טבלה13[[#This Row],[טווח]]&lt;&gt;K326,טבלה13[[#This Row],[טווח]],"")</f>
        <v/>
      </c>
      <c r="O327" s="3" t="str">
        <f>IF(טבלה13[[#This Row],[מניית טווחים]]&lt;&gt;"",IF(OR(30&gt;טבלה13[[#This Row],[מקסימום]],30&lt;טבלה13[[#This Row],[מינימום]]),0,1),"")</f>
        <v/>
      </c>
    </row>
    <row r="328" spans="1:15" x14ac:dyDescent="0.25">
      <c r="A328" t="s">
        <v>35</v>
      </c>
      <c r="B328">
        <v>12</v>
      </c>
      <c r="C328">
        <v>33</v>
      </c>
      <c r="D328">
        <f>טבלה13[[#This Row],[LengthofCycle]]+1</f>
        <v>34</v>
      </c>
      <c r="E328">
        <f>IF(טבלה13[[#This Row],[CycleNumber]]&lt;3,"",IF(טבלה13[[#This Row],[CycleNumber]]=3,MIN(D326:D328),IF(I327=3,MIN(D325:D327),E327)))</f>
        <v>28</v>
      </c>
      <c r="F328">
        <f>IF(טבלה13[[#This Row],[CycleNumber]]&lt;3,"",IF(טבלה13[[#This Row],[CycleNumber]]=3,MAX(D326:D328),IF(I327=3,MAX(D325:D327),F327)))</f>
        <v>36</v>
      </c>
      <c r="G328">
        <f>IF(OR(טבלה13[[#This Row],[CycleNumber]]&gt;B329,B329=""),IF(טבלה13[[#This Row],[מספר סטייה]]=3,MIN(D326:D328),טבלה13[[#This Row],[מינ קבוע]]),טבלה13[[#This Row],[מינ קבוע]])</f>
        <v>28</v>
      </c>
      <c r="H328">
        <f>IF(OR(טבלה13[[#This Row],[CycleNumber]]&gt;B329,B329=""),IF(טבלה13[[#This Row],[מספר סטייה]]=3,MAX(D326:D328),טבלה13[[#This Row],[מקס קבוע]]),טבלה13[[#This Row],[מקס קבוע]])</f>
        <v>36</v>
      </c>
      <c r="I32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קבוע]]&lt;&gt;E327,1,I327+1),0))</f>
        <v>0</v>
      </c>
      <c r="J328">
        <f>IF(AND(טבלה13[[#This Row],[CycleNumber]]&lt;B329,טבלה13[[#This Row],[מקס קבוע]]&lt;&gt;""),IF(OR(טבלה13[[#This Row],[מספר סטייה]]&lt;I329,AND(טבלה13[[#This Row],[מספר סטייה]]=3,I329=1)),0,1),"")</f>
        <v>1</v>
      </c>
      <c r="K328">
        <f>IF(טבלה13[[#This Row],[מקס קבוע]]&lt;&gt;"",טבלה13[[#This Row],[מקסימום]]-טבלה13[[#This Row],[מינימום]],"")</f>
        <v>8</v>
      </c>
      <c r="L328">
        <f>IF(IFERROR(LOOKUP(טבלה13[[#This Row],[ClientID]],פיבוט!$A$4:$A$121),FALSE)=טבלה13[[#This Row],[ClientID]],1,0)</f>
        <v>1</v>
      </c>
      <c r="M328" t="str">
        <f>IF(OR(טבלה13[[#This Row],[ClientID]]=A329),"",1)</f>
        <v/>
      </c>
      <c r="N328" s="3" t="str">
        <f>IF(טבלה13[[#This Row],[טווח]]&lt;&gt;K327,טבלה13[[#This Row],[טווח]],"")</f>
        <v/>
      </c>
      <c r="O328" s="3" t="str">
        <f>IF(טבלה13[[#This Row],[מניית טווחים]]&lt;&gt;"",IF(OR(30&gt;טבלה13[[#This Row],[מקסימום]],30&lt;טבלה13[[#This Row],[מינימום]]),0,1),"")</f>
        <v/>
      </c>
    </row>
    <row r="329" spans="1:15" x14ac:dyDescent="0.25">
      <c r="A329" t="s">
        <v>35</v>
      </c>
      <c r="B329">
        <v>13</v>
      </c>
      <c r="C329">
        <v>28</v>
      </c>
      <c r="D329">
        <f>טבלה13[[#This Row],[LengthofCycle]]+1</f>
        <v>29</v>
      </c>
      <c r="E329">
        <f>IF(טבלה13[[#This Row],[CycleNumber]]&lt;3,"",IF(טבלה13[[#This Row],[CycleNumber]]=3,MIN(D327:D329),IF(I328=3,MIN(D326:D328),E328)))</f>
        <v>28</v>
      </c>
      <c r="F329">
        <f>IF(טבלה13[[#This Row],[CycleNumber]]&lt;3,"",IF(טבלה13[[#This Row],[CycleNumber]]=3,MAX(D327:D329),IF(I328=3,MAX(D326:D328),F328)))</f>
        <v>36</v>
      </c>
      <c r="G329">
        <f>IF(OR(טבלה13[[#This Row],[CycleNumber]]&gt;B330,B330=""),IF(טבלה13[[#This Row],[מספר סטייה]]=3,MIN(D327:D329),טבלה13[[#This Row],[מינ קבוע]]),טבלה13[[#This Row],[מינ קבוע]])</f>
        <v>28</v>
      </c>
      <c r="H329">
        <f>IF(OR(טבלה13[[#This Row],[CycleNumber]]&gt;B330,B330=""),IF(טבלה13[[#This Row],[מספר סטייה]]=3,MAX(D327:D329),טבלה13[[#This Row],[מקס קבוע]]),טבלה13[[#This Row],[מקס קבוע]])</f>
        <v>36</v>
      </c>
      <c r="I32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קבוע]]&lt;&gt;E328,1,I328+1),0))</f>
        <v>0</v>
      </c>
      <c r="J329" t="str">
        <f>IF(AND(טבלה13[[#This Row],[CycleNumber]]&lt;B330,טבלה13[[#This Row],[מקס קבוע]]&lt;&gt;""),IF(OR(טבלה13[[#This Row],[מספר סטייה]]&lt;I330,AND(טבלה13[[#This Row],[מספר סטייה]]=3,I330=1)),0,1),"")</f>
        <v/>
      </c>
      <c r="K329">
        <f>IF(טבלה13[[#This Row],[מקס קבוע]]&lt;&gt;"",טבלה13[[#This Row],[מקסימום]]-טבלה13[[#This Row],[מינימום]],"")</f>
        <v>8</v>
      </c>
      <c r="L329">
        <f>IF(IFERROR(LOOKUP(טבלה13[[#This Row],[ClientID]],פיבוט!$A$4:$A$121),FALSE)=טבלה13[[#This Row],[ClientID]],1,0)</f>
        <v>1</v>
      </c>
      <c r="M329">
        <f>IF(OR(טבלה13[[#This Row],[ClientID]]=A330),"",1)</f>
        <v>1</v>
      </c>
      <c r="N329" s="3" t="str">
        <f>IF(טבלה13[[#This Row],[טווח]]&lt;&gt;K328,טבלה13[[#This Row],[טווח]],"")</f>
        <v/>
      </c>
      <c r="O329" s="3" t="str">
        <f>IF(טבלה13[[#This Row],[מניית טווחים]]&lt;&gt;"",IF(OR(30&gt;טבלה13[[#This Row],[מקסימום]],30&lt;טבלה13[[#This Row],[מינימום]]),0,1),"")</f>
        <v/>
      </c>
    </row>
    <row r="330" spans="1:15" x14ac:dyDescent="0.25">
      <c r="A330" t="s">
        <v>37</v>
      </c>
      <c r="B330">
        <v>1</v>
      </c>
      <c r="C330">
        <v>30</v>
      </c>
      <c r="D330">
        <f>טבלה13[[#This Row],[LengthofCycle]]+1</f>
        <v>31</v>
      </c>
      <c r="E330" t="str">
        <f>IF(טבלה13[[#This Row],[CycleNumber]]&lt;3,"",IF(טבלה13[[#This Row],[CycleNumber]]=3,MIN(D328:D330),IF(I329=3,MIN(D327:D329),E329)))</f>
        <v/>
      </c>
      <c r="F330" t="str">
        <f>IF(טבלה13[[#This Row],[CycleNumber]]&lt;3,"",IF(טבלה13[[#This Row],[CycleNumber]]=3,MAX(D328:D330),IF(I329=3,MAX(D327:D329),F329)))</f>
        <v/>
      </c>
      <c r="G330" t="str">
        <f>IF(OR(טבלה13[[#This Row],[CycleNumber]]&gt;B331,B331=""),IF(טבלה13[[#This Row],[מספר סטייה]]=3,MIN(D328:D330),טבלה13[[#This Row],[מינ קבוע]]),טבלה13[[#This Row],[מינ קבוע]])</f>
        <v/>
      </c>
      <c r="H330" t="str">
        <f>IF(OR(טבלה13[[#This Row],[CycleNumber]]&gt;B331,B331=""),IF(טבלה13[[#This Row],[מספר סטייה]]=3,MAX(D328:D330),טבלה13[[#This Row],[מקס קבוע]]),טבלה13[[#This Row],[מקס קבוע]])</f>
        <v/>
      </c>
      <c r="I33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קבוע]]&lt;&gt;E329,1,I329+1),0))</f>
        <v/>
      </c>
      <c r="J330" t="str">
        <f>IF(AND(טבלה13[[#This Row],[CycleNumber]]&lt;B331,טבלה13[[#This Row],[מקס קבוע]]&lt;&gt;""),IF(OR(טבלה13[[#This Row],[מספר סטייה]]&lt;I331,AND(טבלה13[[#This Row],[מספר סטייה]]=3,I331=1)),0,1),"")</f>
        <v/>
      </c>
      <c r="K330" t="str">
        <f>IF(טבלה13[[#This Row],[מקס קבוע]]&lt;&gt;"",טבלה13[[#This Row],[מקסימום]]-טבלה13[[#This Row],[מינימום]],"")</f>
        <v/>
      </c>
      <c r="L330">
        <f>IF(IFERROR(LOOKUP(טבלה13[[#This Row],[ClientID]],פיבוט!$A$4:$A$121),FALSE)=טבלה13[[#This Row],[ClientID]],1,0)</f>
        <v>1</v>
      </c>
      <c r="M330" t="str">
        <f>IF(OR(טבלה13[[#This Row],[ClientID]]=A331),"",1)</f>
        <v/>
      </c>
      <c r="N330" s="3" t="str">
        <f>IF(טבלה13[[#This Row],[טווח]]&lt;&gt;K329,טבלה13[[#This Row],[טווח]],"")</f>
        <v/>
      </c>
      <c r="O330" s="3" t="str">
        <f>IF(טבלה13[[#This Row],[מניית טווחים]]&lt;&gt;"",IF(OR(30&gt;טבלה13[[#This Row],[מקסימום]],30&lt;טבלה13[[#This Row],[מינימום]]),0,1),"")</f>
        <v/>
      </c>
    </row>
    <row r="331" spans="1:15" x14ac:dyDescent="0.25">
      <c r="A331" t="s">
        <v>37</v>
      </c>
      <c r="B331">
        <v>2</v>
      </c>
      <c r="C331">
        <v>30</v>
      </c>
      <c r="D331">
        <f>טבלה13[[#This Row],[LengthofCycle]]+1</f>
        <v>31</v>
      </c>
      <c r="E331" t="str">
        <f>IF(טבלה13[[#This Row],[CycleNumber]]&lt;3,"",IF(טבלה13[[#This Row],[CycleNumber]]=3,MIN(D329:D331),IF(I330=3,MIN(D328:D330),E330)))</f>
        <v/>
      </c>
      <c r="F331" t="str">
        <f>IF(טבלה13[[#This Row],[CycleNumber]]&lt;3,"",IF(טבלה13[[#This Row],[CycleNumber]]=3,MAX(D329:D331),IF(I330=3,MAX(D328:D330),F330)))</f>
        <v/>
      </c>
      <c r="G331" t="str">
        <f>IF(OR(טבלה13[[#This Row],[CycleNumber]]&gt;B332,B332=""),IF(טבלה13[[#This Row],[מספר סטייה]]=3,MIN(D329:D331),טבלה13[[#This Row],[מינ קבוע]]),טבלה13[[#This Row],[מינ קבוע]])</f>
        <v/>
      </c>
      <c r="H331" t="str">
        <f>IF(OR(טבלה13[[#This Row],[CycleNumber]]&gt;B332,B332=""),IF(טבלה13[[#This Row],[מספר סטייה]]=3,MAX(D329:D331),טבלה13[[#This Row],[מקס קבוע]]),טבלה13[[#This Row],[מקס קבוע]])</f>
        <v/>
      </c>
      <c r="I33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קבוע]]&lt;&gt;E330,1,I330+1),0))</f>
        <v/>
      </c>
      <c r="J331" t="str">
        <f>IF(AND(טבלה13[[#This Row],[CycleNumber]]&lt;B332,טבלה13[[#This Row],[מקס קבוע]]&lt;&gt;""),IF(OR(טבלה13[[#This Row],[מספר סטייה]]&lt;I332,AND(טבלה13[[#This Row],[מספר סטייה]]=3,I332=1)),0,1),"")</f>
        <v/>
      </c>
      <c r="K331" t="str">
        <f>IF(טבלה13[[#This Row],[מקס קבוע]]&lt;&gt;"",טבלה13[[#This Row],[מקסימום]]-טבלה13[[#This Row],[מינימום]],"")</f>
        <v/>
      </c>
      <c r="L331">
        <f>IF(IFERROR(LOOKUP(טבלה13[[#This Row],[ClientID]],פיבוט!$A$4:$A$121),FALSE)=טבלה13[[#This Row],[ClientID]],1,0)</f>
        <v>1</v>
      </c>
      <c r="M331" t="str">
        <f>IF(OR(טבלה13[[#This Row],[ClientID]]=A332),"",1)</f>
        <v/>
      </c>
      <c r="N331" s="3" t="str">
        <f>IF(טבלה13[[#This Row],[טווח]]&lt;&gt;K330,טבלה13[[#This Row],[טווח]],"")</f>
        <v/>
      </c>
      <c r="O331" s="3" t="str">
        <f>IF(טבלה13[[#This Row],[מניית טווחים]]&lt;&gt;"",IF(OR(30&gt;טבלה13[[#This Row],[מקסימום]],30&lt;טבלה13[[#This Row],[מינימום]]),0,1),"")</f>
        <v/>
      </c>
    </row>
    <row r="332" spans="1:15" x14ac:dyDescent="0.25">
      <c r="A332" t="s">
        <v>37</v>
      </c>
      <c r="B332">
        <v>3</v>
      </c>
      <c r="C332">
        <v>32</v>
      </c>
      <c r="D332">
        <f>טבלה13[[#This Row],[LengthofCycle]]+1</f>
        <v>33</v>
      </c>
      <c r="E332">
        <f>IF(טבלה13[[#This Row],[CycleNumber]]&lt;3,"",IF(טבלה13[[#This Row],[CycleNumber]]=3,MIN(D330:D332),IF(I331=3,MIN(D329:D331),E331)))</f>
        <v>31</v>
      </c>
      <c r="F332">
        <f>IF(טבלה13[[#This Row],[CycleNumber]]&lt;3,"",IF(טבלה13[[#This Row],[CycleNumber]]=3,MAX(D330:D332),IF(I331=3,MAX(D329:D331),F331)))</f>
        <v>33</v>
      </c>
      <c r="G332">
        <f>IF(OR(טבלה13[[#This Row],[CycleNumber]]&gt;B333,B333=""),IF(טבלה13[[#This Row],[מספר סטייה]]=3,MIN(D330:D332),טבלה13[[#This Row],[מינ קבוע]]),טבלה13[[#This Row],[מינ קבוע]])</f>
        <v>31</v>
      </c>
      <c r="H332">
        <f>IF(OR(טבלה13[[#This Row],[CycleNumber]]&gt;B333,B333=""),IF(טבלה13[[#This Row],[מספר סטייה]]=3,MAX(D330:D332),טבלה13[[#This Row],[מקס קבוע]]),טבלה13[[#This Row],[מקס קבוע]])</f>
        <v>33</v>
      </c>
      <c r="I33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קבוע]]&lt;&gt;E331,1,I331+1),0))</f>
        <v>0</v>
      </c>
      <c r="J332">
        <f>IF(AND(טבלה13[[#This Row],[CycleNumber]]&lt;B333,טבלה13[[#This Row],[מקס קבוע]]&lt;&gt;""),IF(OR(טבלה13[[#This Row],[מספר סטייה]]&lt;I333,AND(טבלה13[[#This Row],[מספר סטייה]]=3,I333=1)),0,1),"")</f>
        <v>0</v>
      </c>
      <c r="K332">
        <f>IF(טבלה13[[#This Row],[מקס קבוע]]&lt;&gt;"",טבלה13[[#This Row],[מקסימום]]-טבלה13[[#This Row],[מינימום]],"")</f>
        <v>2</v>
      </c>
      <c r="L332">
        <f>IF(IFERROR(LOOKUP(טבלה13[[#This Row],[ClientID]],פיבוט!$A$4:$A$121),FALSE)=טבלה13[[#This Row],[ClientID]],1,0)</f>
        <v>1</v>
      </c>
      <c r="M332" t="str">
        <f>IF(OR(טבלה13[[#This Row],[ClientID]]=A333),"",1)</f>
        <v/>
      </c>
      <c r="N332" s="3">
        <f>IF(טבלה13[[#This Row],[טווח]]&lt;&gt;K331,טבלה13[[#This Row],[טווח]],"")</f>
        <v>2</v>
      </c>
      <c r="O332" s="3">
        <f>IF(טבלה13[[#This Row],[מניית טווחים]]&lt;&gt;"",IF(OR(30&gt;טבלה13[[#This Row],[מקסימום]],30&lt;טבלה13[[#This Row],[מינימום]]),0,1),"")</f>
        <v>0</v>
      </c>
    </row>
    <row r="333" spans="1:15" x14ac:dyDescent="0.25">
      <c r="A333" t="s">
        <v>37</v>
      </c>
      <c r="B333">
        <v>4</v>
      </c>
      <c r="C333">
        <v>40</v>
      </c>
      <c r="D333">
        <f>טבלה13[[#This Row],[LengthofCycle]]+1</f>
        <v>41</v>
      </c>
      <c r="E333">
        <f>IF(טבלה13[[#This Row],[CycleNumber]]&lt;3,"",IF(טבלה13[[#This Row],[CycleNumber]]=3,MIN(D331:D333),IF(I332=3,MIN(D330:D332),E332)))</f>
        <v>31</v>
      </c>
      <c r="F333">
        <f>IF(טבלה13[[#This Row],[CycleNumber]]&lt;3,"",IF(טבלה13[[#This Row],[CycleNumber]]=3,MAX(D331:D333),IF(I332=3,MAX(D330:D332),F332)))</f>
        <v>33</v>
      </c>
      <c r="G333">
        <f>IF(OR(טבלה13[[#This Row],[CycleNumber]]&gt;B334,B334=""),IF(טבלה13[[#This Row],[מספר סטייה]]=3,MIN(D331:D333),טבלה13[[#This Row],[מינ קבוע]]),טבלה13[[#This Row],[מינ קבוע]])</f>
        <v>31</v>
      </c>
      <c r="H333">
        <f>IF(OR(טבלה13[[#This Row],[CycleNumber]]&gt;B334,B334=""),IF(טבלה13[[#This Row],[מספר סטייה]]=3,MAX(D331:D333),טבלה13[[#This Row],[מקס קבוע]]),טבלה13[[#This Row],[מקס קבוע]])</f>
        <v>33</v>
      </c>
      <c r="I33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קבוע]]&lt;&gt;E332,1,I332+1),0))</f>
        <v>1</v>
      </c>
      <c r="J333">
        <f>IF(AND(טבלה13[[#This Row],[CycleNumber]]&lt;B334,טבלה13[[#This Row],[מקס קבוע]]&lt;&gt;""),IF(OR(טבלה13[[#This Row],[מספר סטייה]]&lt;I334,AND(טבלה13[[#This Row],[מספר סטייה]]=3,I334=1)),0,1),"")</f>
        <v>0</v>
      </c>
      <c r="K333">
        <f>IF(טבלה13[[#This Row],[מקס קבוע]]&lt;&gt;"",טבלה13[[#This Row],[מקסימום]]-טבלה13[[#This Row],[מינימום]],"")</f>
        <v>2</v>
      </c>
      <c r="L333">
        <f>IF(IFERROR(LOOKUP(טבלה13[[#This Row],[ClientID]],פיבוט!$A$4:$A$121),FALSE)=טבלה13[[#This Row],[ClientID]],1,0)</f>
        <v>1</v>
      </c>
      <c r="M333" t="str">
        <f>IF(OR(טבלה13[[#This Row],[ClientID]]=A334),"",1)</f>
        <v/>
      </c>
      <c r="N333" s="3" t="str">
        <f>IF(טבלה13[[#This Row],[טווח]]&lt;&gt;K332,טבלה13[[#This Row],[טווח]],"")</f>
        <v/>
      </c>
      <c r="O333" s="3" t="str">
        <f>IF(טבלה13[[#This Row],[מניית טווחים]]&lt;&gt;"",IF(OR(30&gt;טבלה13[[#This Row],[מקסימום]],30&lt;טבלה13[[#This Row],[מינימום]]),0,1),"")</f>
        <v/>
      </c>
    </row>
    <row r="334" spans="1:15" x14ac:dyDescent="0.25">
      <c r="A334" t="s">
        <v>37</v>
      </c>
      <c r="B334">
        <v>5</v>
      </c>
      <c r="C334">
        <v>27</v>
      </c>
      <c r="D334">
        <f>טבלה13[[#This Row],[LengthofCycle]]+1</f>
        <v>28</v>
      </c>
      <c r="E334">
        <f>IF(טבלה13[[#This Row],[CycleNumber]]&lt;3,"",IF(טבלה13[[#This Row],[CycleNumber]]=3,MIN(D332:D334),IF(I333=3,MIN(D331:D333),E333)))</f>
        <v>31</v>
      </c>
      <c r="F334">
        <f>IF(טבלה13[[#This Row],[CycleNumber]]&lt;3,"",IF(טבלה13[[#This Row],[CycleNumber]]=3,MAX(D332:D334),IF(I333=3,MAX(D331:D333),F333)))</f>
        <v>33</v>
      </c>
      <c r="G334">
        <f>IF(OR(טבלה13[[#This Row],[CycleNumber]]&gt;B335,B335=""),IF(טבלה13[[#This Row],[מספר סטייה]]=3,MIN(D332:D334),טבלה13[[#This Row],[מינ קבוע]]),טבלה13[[#This Row],[מינ קבוע]])</f>
        <v>31</v>
      </c>
      <c r="H334">
        <f>IF(OR(טבלה13[[#This Row],[CycleNumber]]&gt;B335,B335=""),IF(טבלה13[[#This Row],[מספר סטייה]]=3,MAX(D332:D334),טבלה13[[#This Row],[מקס קבוע]]),טבלה13[[#This Row],[מקס קבוע]])</f>
        <v>33</v>
      </c>
      <c r="I33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קבוע]]&lt;&gt;E333,1,I333+1),0))</f>
        <v>2</v>
      </c>
      <c r="J334">
        <f>IF(AND(טבלה13[[#This Row],[CycleNumber]]&lt;B335,טבלה13[[#This Row],[מקס קבוע]]&lt;&gt;""),IF(OR(טבלה13[[#This Row],[מספר סטייה]]&lt;I335,AND(טבלה13[[#This Row],[מספר סטייה]]=3,I335=1)),0,1),"")</f>
        <v>0</v>
      </c>
      <c r="K334">
        <f>IF(טבלה13[[#This Row],[מקס קבוע]]&lt;&gt;"",טבלה13[[#This Row],[מקסימום]]-טבלה13[[#This Row],[מינימום]],"")</f>
        <v>2</v>
      </c>
      <c r="L334">
        <f>IF(IFERROR(LOOKUP(טבלה13[[#This Row],[ClientID]],פיבוט!$A$4:$A$121),FALSE)=טבלה13[[#This Row],[ClientID]],1,0)</f>
        <v>1</v>
      </c>
      <c r="M334" t="str">
        <f>IF(OR(טבלה13[[#This Row],[ClientID]]=A335),"",1)</f>
        <v/>
      </c>
      <c r="N334" s="3" t="str">
        <f>IF(טבלה13[[#This Row],[טווח]]&lt;&gt;K333,טבלה13[[#This Row],[טווח]],"")</f>
        <v/>
      </c>
      <c r="O334" s="3" t="str">
        <f>IF(טבלה13[[#This Row],[מניית טווחים]]&lt;&gt;"",IF(OR(30&gt;טבלה13[[#This Row],[מקסימום]],30&lt;טבלה13[[#This Row],[מינימום]]),0,1),"")</f>
        <v/>
      </c>
    </row>
    <row r="335" spans="1:15" x14ac:dyDescent="0.25">
      <c r="A335" t="s">
        <v>37</v>
      </c>
      <c r="B335">
        <v>6</v>
      </c>
      <c r="C335">
        <v>29</v>
      </c>
      <c r="D335">
        <f>טבלה13[[#This Row],[LengthofCycle]]+1</f>
        <v>30</v>
      </c>
      <c r="E335">
        <f>IF(טבלה13[[#This Row],[CycleNumber]]&lt;3,"",IF(טבלה13[[#This Row],[CycleNumber]]=3,MIN(D333:D335),IF(I334=3,MIN(D332:D334),E334)))</f>
        <v>31</v>
      </c>
      <c r="F335">
        <f>IF(טבלה13[[#This Row],[CycleNumber]]&lt;3,"",IF(טבלה13[[#This Row],[CycleNumber]]=3,MAX(D333:D335),IF(I334=3,MAX(D332:D334),F334)))</f>
        <v>33</v>
      </c>
      <c r="G335">
        <f>IF(OR(טבלה13[[#This Row],[CycleNumber]]&gt;B336,B336=""),IF(טבלה13[[#This Row],[מספר סטייה]]=3,MIN(D333:D335),טבלה13[[#This Row],[מינ קבוע]]),טבלה13[[#This Row],[מינ קבוע]])</f>
        <v>31</v>
      </c>
      <c r="H335">
        <f>IF(OR(טבלה13[[#This Row],[CycleNumber]]&gt;B336,B336=""),IF(טבלה13[[#This Row],[מספר סטייה]]=3,MAX(D333:D335),טבלה13[[#This Row],[מקס קבוע]]),טבלה13[[#This Row],[מקס קבוע]])</f>
        <v>33</v>
      </c>
      <c r="I33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קבוע]]&lt;&gt;E334,1,I334+1),0))</f>
        <v>3</v>
      </c>
      <c r="J335">
        <f>IF(AND(טבלה13[[#This Row],[CycleNumber]]&lt;B336,טבלה13[[#This Row],[מקס קבוע]]&lt;&gt;""),IF(OR(טבלה13[[#This Row],[מספר סטייה]]&lt;I336,AND(טבלה13[[#This Row],[מספר סטייה]]=3,I336=1)),0,1),"")</f>
        <v>1</v>
      </c>
      <c r="K335">
        <f>IF(טבלה13[[#This Row],[מקס קבוע]]&lt;&gt;"",טבלה13[[#This Row],[מקסימום]]-טבלה13[[#This Row],[מינימום]],"")</f>
        <v>2</v>
      </c>
      <c r="L335">
        <f>IF(IFERROR(LOOKUP(טבלה13[[#This Row],[ClientID]],פיבוט!$A$4:$A$121),FALSE)=טבלה13[[#This Row],[ClientID]],1,0)</f>
        <v>1</v>
      </c>
      <c r="M335" t="str">
        <f>IF(OR(טבלה13[[#This Row],[ClientID]]=A336),"",1)</f>
        <v/>
      </c>
      <c r="N335" s="3" t="str">
        <f>IF(טבלה13[[#This Row],[טווח]]&lt;&gt;K334,טבלה13[[#This Row],[טווח]],"")</f>
        <v/>
      </c>
      <c r="O335" s="3" t="str">
        <f>IF(טבלה13[[#This Row],[מניית טווחים]]&lt;&gt;"",IF(OR(30&gt;טבלה13[[#This Row],[מקסימום]],30&lt;טבלה13[[#This Row],[מינימום]]),0,1),"")</f>
        <v/>
      </c>
    </row>
    <row r="336" spans="1:15" x14ac:dyDescent="0.25">
      <c r="A336" t="s">
        <v>37</v>
      </c>
      <c r="B336">
        <v>7</v>
      </c>
      <c r="C336">
        <v>28</v>
      </c>
      <c r="D336">
        <f>טבלה13[[#This Row],[LengthofCycle]]+1</f>
        <v>29</v>
      </c>
      <c r="E336">
        <f>IF(טבלה13[[#This Row],[CycleNumber]]&lt;3,"",IF(טבלה13[[#This Row],[CycleNumber]]=3,MIN(D334:D336),IF(I335=3,MIN(D333:D335),E335)))</f>
        <v>28</v>
      </c>
      <c r="F336">
        <f>IF(טבלה13[[#This Row],[CycleNumber]]&lt;3,"",IF(טבלה13[[#This Row],[CycleNumber]]=3,MAX(D334:D336),IF(I335=3,MAX(D333:D335),F335)))</f>
        <v>41</v>
      </c>
      <c r="G336">
        <f>IF(OR(טבלה13[[#This Row],[CycleNumber]]&gt;B337,B337=""),IF(טבלה13[[#This Row],[מספר סטייה]]=3,MIN(D334:D336),טבלה13[[#This Row],[מינ קבוע]]),טבלה13[[#This Row],[מינ קבוע]])</f>
        <v>28</v>
      </c>
      <c r="H336">
        <f>IF(OR(טבלה13[[#This Row],[CycleNumber]]&gt;B337,B337=""),IF(טבלה13[[#This Row],[מספר סטייה]]=3,MAX(D334:D336),טבלה13[[#This Row],[מקס קבוע]]),טבלה13[[#This Row],[מקס קבוע]])</f>
        <v>41</v>
      </c>
      <c r="I33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קבוע]]&lt;&gt;E335,1,I335+1),0))</f>
        <v>0</v>
      </c>
      <c r="J336">
        <f>IF(AND(טבלה13[[#This Row],[CycleNumber]]&lt;B337,טבלה13[[#This Row],[מקס קבוע]]&lt;&gt;""),IF(OR(טבלה13[[#This Row],[מספר סטייה]]&lt;I337,AND(טבלה13[[#This Row],[מספר סטייה]]=3,I337=1)),0,1),"")</f>
        <v>1</v>
      </c>
      <c r="K336">
        <f>IF(טבלה13[[#This Row],[מקס קבוע]]&lt;&gt;"",טבלה13[[#This Row],[מקסימום]]-טבלה13[[#This Row],[מינימום]],"")</f>
        <v>13</v>
      </c>
      <c r="L336">
        <f>IF(IFERROR(LOOKUP(טבלה13[[#This Row],[ClientID]],פיבוט!$A$4:$A$121),FALSE)=טבלה13[[#This Row],[ClientID]],1,0)</f>
        <v>1</v>
      </c>
      <c r="M336" t="str">
        <f>IF(OR(טבלה13[[#This Row],[ClientID]]=A337),"",1)</f>
        <v/>
      </c>
      <c r="N336" s="3">
        <f>IF(טבלה13[[#This Row],[טווח]]&lt;&gt;K335,טבלה13[[#This Row],[טווח]],"")</f>
        <v>13</v>
      </c>
      <c r="O336" s="3">
        <f>IF(טבלה13[[#This Row],[מניית טווחים]]&lt;&gt;"",IF(OR(30&gt;טבלה13[[#This Row],[מקסימום]],30&lt;טבלה13[[#This Row],[מינימום]]),0,1),"")</f>
        <v>1</v>
      </c>
    </row>
    <row r="337" spans="1:15" x14ac:dyDescent="0.25">
      <c r="A337" t="s">
        <v>37</v>
      </c>
      <c r="B337">
        <v>8</v>
      </c>
      <c r="C337">
        <v>29</v>
      </c>
      <c r="D337">
        <f>טבלה13[[#This Row],[LengthofCycle]]+1</f>
        <v>30</v>
      </c>
      <c r="E337">
        <f>IF(טבלה13[[#This Row],[CycleNumber]]&lt;3,"",IF(טבלה13[[#This Row],[CycleNumber]]=3,MIN(D335:D337),IF(I336=3,MIN(D334:D336),E336)))</f>
        <v>28</v>
      </c>
      <c r="F337">
        <f>IF(טבלה13[[#This Row],[CycleNumber]]&lt;3,"",IF(טבלה13[[#This Row],[CycleNumber]]=3,MAX(D335:D337),IF(I336=3,MAX(D334:D336),F336)))</f>
        <v>41</v>
      </c>
      <c r="G337">
        <f>IF(OR(טבלה13[[#This Row],[CycleNumber]]&gt;B338,B338=""),IF(טבלה13[[#This Row],[מספר סטייה]]=3,MIN(D335:D337),טבלה13[[#This Row],[מינ קבוע]]),טבלה13[[#This Row],[מינ קבוע]])</f>
        <v>28</v>
      </c>
      <c r="H337">
        <f>IF(OR(טבלה13[[#This Row],[CycleNumber]]&gt;B338,B338=""),IF(טבלה13[[#This Row],[מספר סטייה]]=3,MAX(D335:D337),טבלה13[[#This Row],[מקס קבוע]]),טבלה13[[#This Row],[מקס קבוע]])</f>
        <v>41</v>
      </c>
      <c r="I33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קבוע]]&lt;&gt;E336,1,I336+1),0))</f>
        <v>0</v>
      </c>
      <c r="J337">
        <f>IF(AND(טבלה13[[#This Row],[CycleNumber]]&lt;B338,טבלה13[[#This Row],[מקס קבוע]]&lt;&gt;""),IF(OR(טבלה13[[#This Row],[מספר סטייה]]&lt;I338,AND(טבלה13[[#This Row],[מספר סטייה]]=3,I338=1)),0,1),"")</f>
        <v>1</v>
      </c>
      <c r="K337">
        <f>IF(טבלה13[[#This Row],[מקס קבוע]]&lt;&gt;"",טבלה13[[#This Row],[מקסימום]]-טבלה13[[#This Row],[מינימום]],"")</f>
        <v>13</v>
      </c>
      <c r="L337">
        <f>IF(IFERROR(LOOKUP(טבלה13[[#This Row],[ClientID]],פיבוט!$A$4:$A$121),FALSE)=טבלה13[[#This Row],[ClientID]],1,0)</f>
        <v>1</v>
      </c>
      <c r="M337" t="str">
        <f>IF(OR(טבלה13[[#This Row],[ClientID]]=A338),"",1)</f>
        <v/>
      </c>
      <c r="N337" s="3" t="str">
        <f>IF(טבלה13[[#This Row],[טווח]]&lt;&gt;K336,טבלה13[[#This Row],[טווח]],"")</f>
        <v/>
      </c>
      <c r="O337" s="3" t="str">
        <f>IF(טבלה13[[#This Row],[מניית טווחים]]&lt;&gt;"",IF(OR(30&gt;טבלה13[[#This Row],[מקסימום]],30&lt;טבלה13[[#This Row],[מינימום]]),0,1),"")</f>
        <v/>
      </c>
    </row>
    <row r="338" spans="1:15" x14ac:dyDescent="0.25">
      <c r="A338" t="s">
        <v>37</v>
      </c>
      <c r="B338">
        <v>9</v>
      </c>
      <c r="C338">
        <v>36</v>
      </c>
      <c r="D338">
        <f>טבלה13[[#This Row],[LengthofCycle]]+1</f>
        <v>37</v>
      </c>
      <c r="E338">
        <f>IF(טבלה13[[#This Row],[CycleNumber]]&lt;3,"",IF(טבלה13[[#This Row],[CycleNumber]]=3,MIN(D336:D338),IF(I337=3,MIN(D335:D337),E337)))</f>
        <v>28</v>
      </c>
      <c r="F338">
        <f>IF(טבלה13[[#This Row],[CycleNumber]]&lt;3,"",IF(טבלה13[[#This Row],[CycleNumber]]=3,MAX(D336:D338),IF(I337=3,MAX(D335:D337),F337)))</f>
        <v>41</v>
      </c>
      <c r="G338">
        <f>IF(OR(טבלה13[[#This Row],[CycleNumber]]&gt;B339,B339=""),IF(טבלה13[[#This Row],[מספר סטייה]]=3,MIN(D336:D338),טבלה13[[#This Row],[מינ קבוע]]),טבלה13[[#This Row],[מינ קבוע]])</f>
        <v>28</v>
      </c>
      <c r="H338">
        <f>IF(OR(טבלה13[[#This Row],[CycleNumber]]&gt;B339,B339=""),IF(טבלה13[[#This Row],[מספר סטייה]]=3,MAX(D336:D338),טבלה13[[#This Row],[מקס קבוע]]),טבלה13[[#This Row],[מקס קבוע]])</f>
        <v>41</v>
      </c>
      <c r="I33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קבוע]]&lt;&gt;E337,1,I337+1),0))</f>
        <v>0</v>
      </c>
      <c r="J338">
        <f>IF(AND(טבלה13[[#This Row],[CycleNumber]]&lt;B339,טבלה13[[#This Row],[מקס קבוע]]&lt;&gt;""),IF(OR(טבלה13[[#This Row],[מספר סטייה]]&lt;I339,AND(טבלה13[[#This Row],[מספר סטייה]]=3,I339=1)),0,1),"")</f>
        <v>1</v>
      </c>
      <c r="K338">
        <f>IF(טבלה13[[#This Row],[מקס קבוע]]&lt;&gt;"",טבלה13[[#This Row],[מקסימום]]-טבלה13[[#This Row],[מינימום]],"")</f>
        <v>13</v>
      </c>
      <c r="L338">
        <f>IF(IFERROR(LOOKUP(טבלה13[[#This Row],[ClientID]],פיבוט!$A$4:$A$121),FALSE)=טבלה13[[#This Row],[ClientID]],1,0)</f>
        <v>1</v>
      </c>
      <c r="M338" t="str">
        <f>IF(OR(טבלה13[[#This Row],[ClientID]]=A339),"",1)</f>
        <v/>
      </c>
      <c r="N338" s="3" t="str">
        <f>IF(טבלה13[[#This Row],[טווח]]&lt;&gt;K337,טבלה13[[#This Row],[טווח]],"")</f>
        <v/>
      </c>
      <c r="O338" s="3" t="str">
        <f>IF(טבלה13[[#This Row],[מניית טווחים]]&lt;&gt;"",IF(OR(30&gt;טבלה13[[#This Row],[מקסימום]],30&lt;טבלה13[[#This Row],[מינימום]]),0,1),"")</f>
        <v/>
      </c>
    </row>
    <row r="339" spans="1:15" x14ac:dyDescent="0.25">
      <c r="A339" t="s">
        <v>37</v>
      </c>
      <c r="B339">
        <v>10</v>
      </c>
      <c r="C339">
        <v>27</v>
      </c>
      <c r="D339">
        <f>טבלה13[[#This Row],[LengthofCycle]]+1</f>
        <v>28</v>
      </c>
      <c r="E339">
        <f>IF(טבלה13[[#This Row],[CycleNumber]]&lt;3,"",IF(טבלה13[[#This Row],[CycleNumber]]=3,MIN(D337:D339),IF(I338=3,MIN(D336:D338),E338)))</f>
        <v>28</v>
      </c>
      <c r="F339">
        <f>IF(טבלה13[[#This Row],[CycleNumber]]&lt;3,"",IF(טבלה13[[#This Row],[CycleNumber]]=3,MAX(D337:D339),IF(I338=3,MAX(D336:D338),F338)))</f>
        <v>41</v>
      </c>
      <c r="G339">
        <f>IF(OR(טבלה13[[#This Row],[CycleNumber]]&gt;B340,B340=""),IF(טבלה13[[#This Row],[מספר סטייה]]=3,MIN(D337:D339),טבלה13[[#This Row],[מינ קבוע]]),טבלה13[[#This Row],[מינ קבוע]])</f>
        <v>28</v>
      </c>
      <c r="H339">
        <f>IF(OR(טבלה13[[#This Row],[CycleNumber]]&gt;B340,B340=""),IF(טבלה13[[#This Row],[מספר סטייה]]=3,MAX(D337:D339),טבלה13[[#This Row],[מקס קבוע]]),טבלה13[[#This Row],[מקס קבוע]])</f>
        <v>41</v>
      </c>
      <c r="I33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קבוע]]&lt;&gt;E338,1,I338+1),0))</f>
        <v>0</v>
      </c>
      <c r="J339">
        <f>IF(AND(טבלה13[[#This Row],[CycleNumber]]&lt;B340,טבלה13[[#This Row],[מקס קבוע]]&lt;&gt;""),IF(OR(טבלה13[[#This Row],[מספר סטייה]]&lt;I340,AND(טבלה13[[#This Row],[מספר סטייה]]=3,I340=1)),0,1),"")</f>
        <v>1</v>
      </c>
      <c r="K339">
        <f>IF(טבלה13[[#This Row],[מקס קבוע]]&lt;&gt;"",טבלה13[[#This Row],[מקסימום]]-טבלה13[[#This Row],[מינימום]],"")</f>
        <v>13</v>
      </c>
      <c r="L339">
        <f>IF(IFERROR(LOOKUP(טבלה13[[#This Row],[ClientID]],פיבוט!$A$4:$A$121),FALSE)=טבלה13[[#This Row],[ClientID]],1,0)</f>
        <v>1</v>
      </c>
      <c r="M339" t="str">
        <f>IF(OR(טבלה13[[#This Row],[ClientID]]=A340),"",1)</f>
        <v/>
      </c>
      <c r="N339" s="3" t="str">
        <f>IF(טבלה13[[#This Row],[טווח]]&lt;&gt;K338,טבלה13[[#This Row],[טווח]],"")</f>
        <v/>
      </c>
      <c r="O339" s="3" t="str">
        <f>IF(טבלה13[[#This Row],[מניית טווחים]]&lt;&gt;"",IF(OR(30&gt;טבלה13[[#This Row],[מקסימום]],30&lt;טבלה13[[#This Row],[מינימום]]),0,1),"")</f>
        <v/>
      </c>
    </row>
    <row r="340" spans="1:15" x14ac:dyDescent="0.25">
      <c r="A340" t="s">
        <v>37</v>
      </c>
      <c r="B340">
        <v>11</v>
      </c>
      <c r="C340">
        <v>28</v>
      </c>
      <c r="D340">
        <f>טבלה13[[#This Row],[LengthofCycle]]+1</f>
        <v>29</v>
      </c>
      <c r="E340">
        <f>IF(טבלה13[[#This Row],[CycleNumber]]&lt;3,"",IF(טבלה13[[#This Row],[CycleNumber]]=3,MIN(D338:D340),IF(I339=3,MIN(D337:D339),E339)))</f>
        <v>28</v>
      </c>
      <c r="F340">
        <f>IF(טבלה13[[#This Row],[CycleNumber]]&lt;3,"",IF(טבלה13[[#This Row],[CycleNumber]]=3,MAX(D338:D340),IF(I339=3,MAX(D337:D339),F339)))</f>
        <v>41</v>
      </c>
      <c r="G340">
        <f>IF(OR(טבלה13[[#This Row],[CycleNumber]]&gt;B341,B341=""),IF(טבלה13[[#This Row],[מספר סטייה]]=3,MIN(D338:D340),טבלה13[[#This Row],[מינ קבוע]]),טבלה13[[#This Row],[מינ קבוע]])</f>
        <v>28</v>
      </c>
      <c r="H340">
        <f>IF(OR(טבלה13[[#This Row],[CycleNumber]]&gt;B341,B341=""),IF(טבלה13[[#This Row],[מספר סטייה]]=3,MAX(D338:D340),טבלה13[[#This Row],[מקס קבוע]]),טבלה13[[#This Row],[מקס קבוע]])</f>
        <v>41</v>
      </c>
      <c r="I34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קבוע]]&lt;&gt;E339,1,I339+1),0))</f>
        <v>0</v>
      </c>
      <c r="J340">
        <f>IF(AND(טבלה13[[#This Row],[CycleNumber]]&lt;B341,טבלה13[[#This Row],[מקס קבוע]]&lt;&gt;""),IF(OR(טבלה13[[#This Row],[מספר סטייה]]&lt;I341,AND(טבלה13[[#This Row],[מספר סטייה]]=3,I341=1)),0,1),"")</f>
        <v>1</v>
      </c>
      <c r="K340">
        <f>IF(טבלה13[[#This Row],[מקס קבוע]]&lt;&gt;"",טבלה13[[#This Row],[מקסימום]]-טבלה13[[#This Row],[מינימום]],"")</f>
        <v>13</v>
      </c>
      <c r="L340">
        <f>IF(IFERROR(LOOKUP(טבלה13[[#This Row],[ClientID]],פיבוט!$A$4:$A$121),FALSE)=טבלה13[[#This Row],[ClientID]],1,0)</f>
        <v>1</v>
      </c>
      <c r="M340" t="str">
        <f>IF(OR(טבלה13[[#This Row],[ClientID]]=A341),"",1)</f>
        <v/>
      </c>
      <c r="N340" s="3" t="str">
        <f>IF(טבלה13[[#This Row],[טווח]]&lt;&gt;K339,טבלה13[[#This Row],[טווח]],"")</f>
        <v/>
      </c>
      <c r="O340" s="3" t="str">
        <f>IF(טבלה13[[#This Row],[מניית טווחים]]&lt;&gt;"",IF(OR(30&gt;טבלה13[[#This Row],[מקסימום]],30&lt;טבלה13[[#This Row],[מינימום]]),0,1),"")</f>
        <v/>
      </c>
    </row>
    <row r="341" spans="1:15" x14ac:dyDescent="0.25">
      <c r="A341" t="s">
        <v>37</v>
      </c>
      <c r="B341">
        <v>12</v>
      </c>
      <c r="C341">
        <v>27</v>
      </c>
      <c r="D341">
        <f>טבלה13[[#This Row],[LengthofCycle]]+1</f>
        <v>28</v>
      </c>
      <c r="E341">
        <f>IF(טבלה13[[#This Row],[CycleNumber]]&lt;3,"",IF(טבלה13[[#This Row],[CycleNumber]]=3,MIN(D339:D341),IF(I340=3,MIN(D338:D340),E340)))</f>
        <v>28</v>
      </c>
      <c r="F341">
        <f>IF(טבלה13[[#This Row],[CycleNumber]]&lt;3,"",IF(טבלה13[[#This Row],[CycleNumber]]=3,MAX(D339:D341),IF(I340=3,MAX(D338:D340),F340)))</f>
        <v>41</v>
      </c>
      <c r="G341">
        <f>IF(OR(טבלה13[[#This Row],[CycleNumber]]&gt;B342,B342=""),IF(טבלה13[[#This Row],[מספר סטייה]]=3,MIN(D339:D341),טבלה13[[#This Row],[מינ קבוע]]),טבלה13[[#This Row],[מינ קבוע]])</f>
        <v>28</v>
      </c>
      <c r="H341">
        <f>IF(OR(טבלה13[[#This Row],[CycleNumber]]&gt;B342,B342=""),IF(טבלה13[[#This Row],[מספר סטייה]]=3,MAX(D339:D341),טבלה13[[#This Row],[מקס קבוע]]),טבלה13[[#This Row],[מקס קבוע]])</f>
        <v>41</v>
      </c>
      <c r="I34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קבוע]]&lt;&gt;E340,1,I340+1),0))</f>
        <v>0</v>
      </c>
      <c r="J341" t="str">
        <f>IF(AND(טבלה13[[#This Row],[CycleNumber]]&lt;B342,טבלה13[[#This Row],[מקס קבוע]]&lt;&gt;""),IF(OR(טבלה13[[#This Row],[מספר סטייה]]&lt;I342,AND(טבלה13[[#This Row],[מספר סטייה]]=3,I342=1)),0,1),"")</f>
        <v/>
      </c>
      <c r="K341">
        <f>IF(טבלה13[[#This Row],[מקס קבוע]]&lt;&gt;"",טבלה13[[#This Row],[מקסימום]]-טבלה13[[#This Row],[מינימום]],"")</f>
        <v>13</v>
      </c>
      <c r="L341">
        <f>IF(IFERROR(LOOKUP(טבלה13[[#This Row],[ClientID]],פיבוט!$A$4:$A$121),FALSE)=טבלה13[[#This Row],[ClientID]],1,0)</f>
        <v>1</v>
      </c>
      <c r="M341">
        <f>IF(OR(טבלה13[[#This Row],[ClientID]]=A342),"",1)</f>
        <v>1</v>
      </c>
      <c r="N341" s="3" t="str">
        <f>IF(טבלה13[[#This Row],[טווח]]&lt;&gt;K340,טבלה13[[#This Row],[טווח]],"")</f>
        <v/>
      </c>
      <c r="O341" s="3" t="str">
        <f>IF(טבלה13[[#This Row],[מניית טווחים]]&lt;&gt;"",IF(OR(30&gt;טבלה13[[#This Row],[מקסימום]],30&lt;טבלה13[[#This Row],[מינימום]]),0,1),"")</f>
        <v/>
      </c>
    </row>
    <row r="342" spans="1:15" x14ac:dyDescent="0.25">
      <c r="A342" t="s">
        <v>38</v>
      </c>
      <c r="B342">
        <v>1</v>
      </c>
      <c r="C342">
        <v>26</v>
      </c>
      <c r="D342">
        <f>טבלה13[[#This Row],[LengthofCycle]]+1</f>
        <v>27</v>
      </c>
      <c r="E342" t="str">
        <f>IF(טבלה13[[#This Row],[CycleNumber]]&lt;3,"",IF(טבלה13[[#This Row],[CycleNumber]]=3,MIN(D340:D342),IF(I341=3,MIN(D339:D341),E341)))</f>
        <v/>
      </c>
      <c r="F342" t="str">
        <f>IF(טבלה13[[#This Row],[CycleNumber]]&lt;3,"",IF(טבלה13[[#This Row],[CycleNumber]]=3,MAX(D340:D342),IF(I341=3,MAX(D339:D341),F341)))</f>
        <v/>
      </c>
      <c r="G342" t="str">
        <f>IF(OR(טבלה13[[#This Row],[CycleNumber]]&gt;B343,B343=""),IF(טבלה13[[#This Row],[מספר סטייה]]=3,MIN(D340:D342),טבלה13[[#This Row],[מינ קבוע]]),טבלה13[[#This Row],[מינ קבוע]])</f>
        <v/>
      </c>
      <c r="H342" t="str">
        <f>IF(OR(טבלה13[[#This Row],[CycleNumber]]&gt;B343,B343=""),IF(טבלה13[[#This Row],[מספר סטייה]]=3,MAX(D340:D342),טבלה13[[#This Row],[מקס קבוע]]),טבלה13[[#This Row],[מקס קבוע]])</f>
        <v/>
      </c>
      <c r="I342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קבוע]]&lt;&gt;E341,1,I341+1),0))</f>
        <v/>
      </c>
      <c r="J342" t="str">
        <f>IF(AND(טבלה13[[#This Row],[CycleNumber]]&lt;B343,טבלה13[[#This Row],[מקס קבוע]]&lt;&gt;""),IF(OR(טבלה13[[#This Row],[מספר סטייה]]&lt;I343,AND(טבלה13[[#This Row],[מספר סטייה]]=3,I343=1)),0,1),"")</f>
        <v/>
      </c>
      <c r="K342" t="str">
        <f>IF(טבלה13[[#This Row],[מקס קבוע]]&lt;&gt;"",טבלה13[[#This Row],[מקסימום]]-טבלה13[[#This Row],[מינימום]],"")</f>
        <v/>
      </c>
      <c r="L342">
        <f>IF(IFERROR(LOOKUP(טבלה13[[#This Row],[ClientID]],פיבוט!$A$4:$A$121),FALSE)=טבלה13[[#This Row],[ClientID]],1,0)</f>
        <v>1</v>
      </c>
      <c r="M342" t="str">
        <f>IF(OR(טבלה13[[#This Row],[ClientID]]=A343),"",1)</f>
        <v/>
      </c>
      <c r="N342" s="3" t="str">
        <f>IF(טבלה13[[#This Row],[טווח]]&lt;&gt;K341,טבלה13[[#This Row],[טווח]],"")</f>
        <v/>
      </c>
      <c r="O342" s="3" t="str">
        <f>IF(טבלה13[[#This Row],[מניית טווחים]]&lt;&gt;"",IF(OR(30&gt;טבלה13[[#This Row],[מקסימום]],30&lt;טבלה13[[#This Row],[מינימום]]),0,1),"")</f>
        <v/>
      </c>
    </row>
    <row r="343" spans="1:15" x14ac:dyDescent="0.25">
      <c r="A343" t="s">
        <v>38</v>
      </c>
      <c r="B343">
        <v>2</v>
      </c>
      <c r="C343">
        <v>28</v>
      </c>
      <c r="D343">
        <f>טבלה13[[#This Row],[LengthofCycle]]+1</f>
        <v>29</v>
      </c>
      <c r="E343" t="str">
        <f>IF(טבלה13[[#This Row],[CycleNumber]]&lt;3,"",IF(טבלה13[[#This Row],[CycleNumber]]=3,MIN(D341:D343),IF(I342=3,MIN(D340:D342),E342)))</f>
        <v/>
      </c>
      <c r="F343" t="str">
        <f>IF(טבלה13[[#This Row],[CycleNumber]]&lt;3,"",IF(טבלה13[[#This Row],[CycleNumber]]=3,MAX(D341:D343),IF(I342=3,MAX(D340:D342),F342)))</f>
        <v/>
      </c>
      <c r="G343" t="str">
        <f>IF(OR(טבלה13[[#This Row],[CycleNumber]]&gt;B344,B344=""),IF(טבלה13[[#This Row],[מספר סטייה]]=3,MIN(D341:D343),טבלה13[[#This Row],[מינ קבוע]]),טבלה13[[#This Row],[מינ קבוע]])</f>
        <v/>
      </c>
      <c r="H343" t="str">
        <f>IF(OR(טבלה13[[#This Row],[CycleNumber]]&gt;B344,B344=""),IF(טבלה13[[#This Row],[מספר סטייה]]=3,MAX(D341:D343),טבלה13[[#This Row],[מקס קבוע]]),טבלה13[[#This Row],[מקס קבוע]])</f>
        <v/>
      </c>
      <c r="I34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קבוע]]&lt;&gt;E342,1,I342+1),0))</f>
        <v/>
      </c>
      <c r="J343" t="str">
        <f>IF(AND(טבלה13[[#This Row],[CycleNumber]]&lt;B344,טבלה13[[#This Row],[מקס קבוע]]&lt;&gt;""),IF(OR(טבלה13[[#This Row],[מספר סטייה]]&lt;I344,AND(טבלה13[[#This Row],[מספר סטייה]]=3,I344=1)),0,1),"")</f>
        <v/>
      </c>
      <c r="K343" t="str">
        <f>IF(טבלה13[[#This Row],[מקס קבוע]]&lt;&gt;"",טבלה13[[#This Row],[מקסימום]]-טבלה13[[#This Row],[מינימום]],"")</f>
        <v/>
      </c>
      <c r="L343">
        <f>IF(IFERROR(LOOKUP(טבלה13[[#This Row],[ClientID]],פיבוט!$A$4:$A$121),FALSE)=טבלה13[[#This Row],[ClientID]],1,0)</f>
        <v>1</v>
      </c>
      <c r="M343" t="str">
        <f>IF(OR(טבלה13[[#This Row],[ClientID]]=A344),"",1)</f>
        <v/>
      </c>
      <c r="N343" s="3" t="str">
        <f>IF(טבלה13[[#This Row],[טווח]]&lt;&gt;K342,טבלה13[[#This Row],[טווח]],"")</f>
        <v/>
      </c>
      <c r="O343" s="3" t="str">
        <f>IF(טבלה13[[#This Row],[מניית טווחים]]&lt;&gt;"",IF(OR(30&gt;טבלה13[[#This Row],[מקסימום]],30&lt;טבלה13[[#This Row],[מינימום]]),0,1),"")</f>
        <v/>
      </c>
    </row>
    <row r="344" spans="1:15" x14ac:dyDescent="0.25">
      <c r="A344" t="s">
        <v>38</v>
      </c>
      <c r="B344">
        <v>3</v>
      </c>
      <c r="C344">
        <v>27</v>
      </c>
      <c r="D344">
        <f>טבלה13[[#This Row],[LengthofCycle]]+1</f>
        <v>28</v>
      </c>
      <c r="E344">
        <f>IF(טבלה13[[#This Row],[CycleNumber]]&lt;3,"",IF(טבלה13[[#This Row],[CycleNumber]]=3,MIN(D342:D344),IF(I343=3,MIN(D341:D343),E343)))</f>
        <v>27</v>
      </c>
      <c r="F344">
        <f>IF(טבלה13[[#This Row],[CycleNumber]]&lt;3,"",IF(טבלה13[[#This Row],[CycleNumber]]=3,MAX(D342:D344),IF(I343=3,MAX(D341:D343),F343)))</f>
        <v>29</v>
      </c>
      <c r="G344">
        <f>IF(OR(טבלה13[[#This Row],[CycleNumber]]&gt;B345,B345=""),IF(טבלה13[[#This Row],[מספר סטייה]]=3,MIN(D342:D344),טבלה13[[#This Row],[מינ קבוע]]),טבלה13[[#This Row],[מינ קבוע]])</f>
        <v>27</v>
      </c>
      <c r="H344">
        <f>IF(OR(טבלה13[[#This Row],[CycleNumber]]&gt;B345,B345=""),IF(טבלה13[[#This Row],[מספר סטייה]]=3,MAX(D342:D344),טבלה13[[#This Row],[מקס קבוע]]),טבלה13[[#This Row],[מקס קבוע]])</f>
        <v>29</v>
      </c>
      <c r="I34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קבוע]]&lt;&gt;E343,1,I343+1),0))</f>
        <v>0</v>
      </c>
      <c r="J344">
        <f>IF(AND(טבלה13[[#This Row],[CycleNumber]]&lt;B345,טבלה13[[#This Row],[מקס קבוע]]&lt;&gt;""),IF(OR(טבלה13[[#This Row],[מספר סטייה]]&lt;I345,AND(טבלה13[[#This Row],[מספר סטייה]]=3,I345=1)),0,1),"")</f>
        <v>0</v>
      </c>
      <c r="K344">
        <f>IF(טבלה13[[#This Row],[מקס קבוע]]&lt;&gt;"",טבלה13[[#This Row],[מקסימום]]-טבלה13[[#This Row],[מינימום]],"")</f>
        <v>2</v>
      </c>
      <c r="L344">
        <f>IF(IFERROR(LOOKUP(טבלה13[[#This Row],[ClientID]],פיבוט!$A$4:$A$121),FALSE)=טבלה13[[#This Row],[ClientID]],1,0)</f>
        <v>1</v>
      </c>
      <c r="M344" t="str">
        <f>IF(OR(טבלה13[[#This Row],[ClientID]]=A345),"",1)</f>
        <v/>
      </c>
      <c r="N344" s="3">
        <f>IF(טבלה13[[#This Row],[טווח]]&lt;&gt;K343,טבלה13[[#This Row],[טווח]],"")</f>
        <v>2</v>
      </c>
      <c r="O344" s="3">
        <f>IF(טבלה13[[#This Row],[מניית טווחים]]&lt;&gt;"",IF(OR(30&gt;טבלה13[[#This Row],[מקסימום]],30&lt;טבלה13[[#This Row],[מינימום]]),0,1),"")</f>
        <v>0</v>
      </c>
    </row>
    <row r="345" spans="1:15" x14ac:dyDescent="0.25">
      <c r="A345" t="s">
        <v>38</v>
      </c>
      <c r="B345">
        <v>4</v>
      </c>
      <c r="C345">
        <v>25</v>
      </c>
      <c r="D345">
        <f>טבלה13[[#This Row],[LengthofCycle]]+1</f>
        <v>26</v>
      </c>
      <c r="E345">
        <f>IF(טבלה13[[#This Row],[CycleNumber]]&lt;3,"",IF(טבלה13[[#This Row],[CycleNumber]]=3,MIN(D343:D345),IF(I344=3,MIN(D342:D344),E344)))</f>
        <v>27</v>
      </c>
      <c r="F345">
        <f>IF(טבלה13[[#This Row],[CycleNumber]]&lt;3,"",IF(טבלה13[[#This Row],[CycleNumber]]=3,MAX(D343:D345),IF(I344=3,MAX(D342:D344),F344)))</f>
        <v>29</v>
      </c>
      <c r="G345">
        <f>IF(OR(טבלה13[[#This Row],[CycleNumber]]&gt;B346,B346=""),IF(טבלה13[[#This Row],[מספר סטייה]]=3,MIN(D343:D345),טבלה13[[#This Row],[מינ קבוע]]),טבלה13[[#This Row],[מינ קבוע]])</f>
        <v>27</v>
      </c>
      <c r="H345">
        <f>IF(OR(טבלה13[[#This Row],[CycleNumber]]&gt;B346,B346=""),IF(טבלה13[[#This Row],[מספר סטייה]]=3,MAX(D343:D345),טבלה13[[#This Row],[מקס קבוע]]),טבלה13[[#This Row],[מקס קבוע]])</f>
        <v>29</v>
      </c>
      <c r="I34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קבוע]]&lt;&gt;E344,1,I344+1),0))</f>
        <v>1</v>
      </c>
      <c r="J345">
        <f>IF(AND(טבלה13[[#This Row],[CycleNumber]]&lt;B346,טבלה13[[#This Row],[מקס קבוע]]&lt;&gt;""),IF(OR(טבלה13[[#This Row],[מספר סטייה]]&lt;I346,AND(טבלה13[[#This Row],[מספר סטייה]]=3,I346=1)),0,1),"")</f>
        <v>0</v>
      </c>
      <c r="K345">
        <f>IF(טבלה13[[#This Row],[מקס קבוע]]&lt;&gt;"",טבלה13[[#This Row],[מקסימום]]-טבלה13[[#This Row],[מינימום]],"")</f>
        <v>2</v>
      </c>
      <c r="L345">
        <f>IF(IFERROR(LOOKUP(טבלה13[[#This Row],[ClientID]],פיבוט!$A$4:$A$121),FALSE)=טבלה13[[#This Row],[ClientID]],1,0)</f>
        <v>1</v>
      </c>
      <c r="M345" t="str">
        <f>IF(OR(טבלה13[[#This Row],[ClientID]]=A346),"",1)</f>
        <v/>
      </c>
      <c r="N345" s="3" t="str">
        <f>IF(טבלה13[[#This Row],[טווח]]&lt;&gt;K344,טבלה13[[#This Row],[טווח]],"")</f>
        <v/>
      </c>
      <c r="O345" s="3" t="str">
        <f>IF(טבלה13[[#This Row],[מניית טווחים]]&lt;&gt;"",IF(OR(30&gt;טבלה13[[#This Row],[מקסימום]],30&lt;טבלה13[[#This Row],[מינימום]]),0,1),"")</f>
        <v/>
      </c>
    </row>
    <row r="346" spans="1:15" x14ac:dyDescent="0.25">
      <c r="A346" t="s">
        <v>38</v>
      </c>
      <c r="B346">
        <v>5</v>
      </c>
      <c r="C346">
        <v>25</v>
      </c>
      <c r="D346">
        <f>טבלה13[[#This Row],[LengthofCycle]]+1</f>
        <v>26</v>
      </c>
      <c r="E346">
        <f>IF(טבלה13[[#This Row],[CycleNumber]]&lt;3,"",IF(טבלה13[[#This Row],[CycleNumber]]=3,MIN(D344:D346),IF(I345=3,MIN(D343:D345),E345)))</f>
        <v>27</v>
      </c>
      <c r="F346">
        <f>IF(טבלה13[[#This Row],[CycleNumber]]&lt;3,"",IF(טבלה13[[#This Row],[CycleNumber]]=3,MAX(D344:D346),IF(I345=3,MAX(D343:D345),F345)))</f>
        <v>29</v>
      </c>
      <c r="G346">
        <f>IF(OR(טבלה13[[#This Row],[CycleNumber]]&gt;B347,B347=""),IF(טבלה13[[#This Row],[מספר סטייה]]=3,MIN(D344:D346),טבלה13[[#This Row],[מינ קבוע]]),טבלה13[[#This Row],[מינ קבוע]])</f>
        <v>27</v>
      </c>
      <c r="H346">
        <f>IF(OR(טבלה13[[#This Row],[CycleNumber]]&gt;B347,B347=""),IF(טבלה13[[#This Row],[מספר סטייה]]=3,MAX(D344:D346),טבלה13[[#This Row],[מקס קבוע]]),טבלה13[[#This Row],[מקס קבוע]])</f>
        <v>29</v>
      </c>
      <c r="I34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קבוע]]&lt;&gt;E345,1,I345+1),0))</f>
        <v>2</v>
      </c>
      <c r="J346">
        <f>IF(AND(טבלה13[[#This Row],[CycleNumber]]&lt;B347,טבלה13[[#This Row],[מקס קבוע]]&lt;&gt;""),IF(OR(טבלה13[[#This Row],[מספר סטייה]]&lt;I347,AND(טבלה13[[#This Row],[מספר סטייה]]=3,I347=1)),0,1),"")</f>
        <v>0</v>
      </c>
      <c r="K346">
        <f>IF(טבלה13[[#This Row],[מקס קבוע]]&lt;&gt;"",טבלה13[[#This Row],[מקסימום]]-טבלה13[[#This Row],[מינימום]],"")</f>
        <v>2</v>
      </c>
      <c r="L346">
        <f>IF(IFERROR(LOOKUP(טבלה13[[#This Row],[ClientID]],פיבוט!$A$4:$A$121),FALSE)=טבלה13[[#This Row],[ClientID]],1,0)</f>
        <v>1</v>
      </c>
      <c r="M346" t="str">
        <f>IF(OR(טבלה13[[#This Row],[ClientID]]=A347),"",1)</f>
        <v/>
      </c>
      <c r="N346" s="3" t="str">
        <f>IF(טבלה13[[#This Row],[טווח]]&lt;&gt;K345,טבלה13[[#This Row],[טווח]],"")</f>
        <v/>
      </c>
      <c r="O346" s="3" t="str">
        <f>IF(טבלה13[[#This Row],[מניית טווחים]]&lt;&gt;"",IF(OR(30&gt;טבלה13[[#This Row],[מקסימום]],30&lt;טבלה13[[#This Row],[מינימום]]),0,1),"")</f>
        <v/>
      </c>
    </row>
    <row r="347" spans="1:15" x14ac:dyDescent="0.25">
      <c r="A347" t="s">
        <v>38</v>
      </c>
      <c r="B347">
        <v>6</v>
      </c>
      <c r="C347">
        <v>25</v>
      </c>
      <c r="D347">
        <f>טבלה13[[#This Row],[LengthofCycle]]+1</f>
        <v>26</v>
      </c>
      <c r="E347">
        <f>IF(טבלה13[[#This Row],[CycleNumber]]&lt;3,"",IF(טבלה13[[#This Row],[CycleNumber]]=3,MIN(D345:D347),IF(I346=3,MIN(D344:D346),E346)))</f>
        <v>27</v>
      </c>
      <c r="F347">
        <f>IF(טבלה13[[#This Row],[CycleNumber]]&lt;3,"",IF(טבלה13[[#This Row],[CycleNumber]]=3,MAX(D345:D347),IF(I346=3,MAX(D344:D346),F346)))</f>
        <v>29</v>
      </c>
      <c r="G347">
        <f>IF(OR(טבלה13[[#This Row],[CycleNumber]]&gt;B348,B348=""),IF(טבלה13[[#This Row],[מספר סטייה]]=3,MIN(D345:D347),טבלה13[[#This Row],[מינ קבוע]]),טבלה13[[#This Row],[מינ קבוע]])</f>
        <v>27</v>
      </c>
      <c r="H347">
        <f>IF(OR(טבלה13[[#This Row],[CycleNumber]]&gt;B348,B348=""),IF(טבלה13[[#This Row],[מספר סטייה]]=3,MAX(D345:D347),טבלה13[[#This Row],[מקס קבוע]]),טבלה13[[#This Row],[מקס קבוע]])</f>
        <v>29</v>
      </c>
      <c r="I34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קבוע]]&lt;&gt;E346,1,I346+1),0))</f>
        <v>3</v>
      </c>
      <c r="J347">
        <f>IF(AND(טבלה13[[#This Row],[CycleNumber]]&lt;B348,טבלה13[[#This Row],[מקס קבוע]]&lt;&gt;""),IF(OR(טבלה13[[#This Row],[מספר סטייה]]&lt;I348,AND(טבלה13[[#This Row],[מספר סטייה]]=3,I348=1)),0,1),"")</f>
        <v>1</v>
      </c>
      <c r="K347">
        <f>IF(טבלה13[[#This Row],[מקס קבוע]]&lt;&gt;"",טבלה13[[#This Row],[מקסימום]]-טבלה13[[#This Row],[מינימום]],"")</f>
        <v>2</v>
      </c>
      <c r="L347">
        <f>IF(IFERROR(LOOKUP(טבלה13[[#This Row],[ClientID]],פיבוט!$A$4:$A$121),FALSE)=טבלה13[[#This Row],[ClientID]],1,0)</f>
        <v>1</v>
      </c>
      <c r="M347" t="str">
        <f>IF(OR(טבלה13[[#This Row],[ClientID]]=A348),"",1)</f>
        <v/>
      </c>
      <c r="N347" s="3" t="str">
        <f>IF(טבלה13[[#This Row],[טווח]]&lt;&gt;K346,טבלה13[[#This Row],[טווח]],"")</f>
        <v/>
      </c>
      <c r="O347" s="3" t="str">
        <f>IF(טבלה13[[#This Row],[מניית טווחים]]&lt;&gt;"",IF(OR(30&gt;טבלה13[[#This Row],[מקסימום]],30&lt;טבלה13[[#This Row],[מינימום]]),0,1),"")</f>
        <v/>
      </c>
    </row>
    <row r="348" spans="1:15" x14ac:dyDescent="0.25">
      <c r="A348" t="s">
        <v>38</v>
      </c>
      <c r="B348">
        <v>7</v>
      </c>
      <c r="C348">
        <v>25</v>
      </c>
      <c r="D348">
        <f>טבלה13[[#This Row],[LengthofCycle]]+1</f>
        <v>26</v>
      </c>
      <c r="E348">
        <f>IF(טבלה13[[#This Row],[CycleNumber]]&lt;3,"",IF(טבלה13[[#This Row],[CycleNumber]]=3,MIN(D346:D348),IF(I347=3,MIN(D345:D347),E347)))</f>
        <v>26</v>
      </c>
      <c r="F348">
        <f>IF(טבלה13[[#This Row],[CycleNumber]]&lt;3,"",IF(טבלה13[[#This Row],[CycleNumber]]=3,MAX(D346:D348),IF(I347=3,MAX(D345:D347),F347)))</f>
        <v>26</v>
      </c>
      <c r="G348">
        <f>IF(OR(טבלה13[[#This Row],[CycleNumber]]&gt;B349,B349=""),IF(טבלה13[[#This Row],[מספר סטייה]]=3,MIN(D346:D348),טבלה13[[#This Row],[מינ קבוע]]),טבלה13[[#This Row],[מינ קבוע]])</f>
        <v>26</v>
      </c>
      <c r="H348">
        <f>IF(OR(טבלה13[[#This Row],[CycleNumber]]&gt;B349,B349=""),IF(טבלה13[[#This Row],[מספר סטייה]]=3,MAX(D346:D348),טבלה13[[#This Row],[מקס קבוע]]),טבלה13[[#This Row],[מקס קבוע]])</f>
        <v>26</v>
      </c>
      <c r="I34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קבוע]]&lt;&gt;E347,1,I347+1),0))</f>
        <v>0</v>
      </c>
      <c r="J348">
        <f>IF(AND(טבלה13[[#This Row],[CycleNumber]]&lt;B349,טבלה13[[#This Row],[מקס קבוע]]&lt;&gt;""),IF(OR(טבלה13[[#This Row],[מספר סטייה]]&lt;I349,AND(טבלה13[[#This Row],[מספר סטייה]]=3,I349=1)),0,1),"")</f>
        <v>0</v>
      </c>
      <c r="K348">
        <f>IF(טבלה13[[#This Row],[מקס קבוע]]&lt;&gt;"",טבלה13[[#This Row],[מקסימום]]-טבלה13[[#This Row],[מינימום]],"")</f>
        <v>0</v>
      </c>
      <c r="L348">
        <f>IF(IFERROR(LOOKUP(טבלה13[[#This Row],[ClientID]],פיבוט!$A$4:$A$121),FALSE)=טבלה13[[#This Row],[ClientID]],1,0)</f>
        <v>1</v>
      </c>
      <c r="M348" t="str">
        <f>IF(OR(טבלה13[[#This Row],[ClientID]]=A349),"",1)</f>
        <v/>
      </c>
      <c r="N348" s="3">
        <f>IF(טבלה13[[#This Row],[טווח]]&lt;&gt;K347,טבלה13[[#This Row],[טווח]],"")</f>
        <v>0</v>
      </c>
      <c r="O348" s="3">
        <f>IF(טבלה13[[#This Row],[מניית טווחים]]&lt;&gt;"",IF(OR(30&gt;טבלה13[[#This Row],[מקסימום]],30&lt;טבלה13[[#This Row],[מינימום]]),0,1),"")</f>
        <v>0</v>
      </c>
    </row>
    <row r="349" spans="1:15" x14ac:dyDescent="0.25">
      <c r="A349" t="s">
        <v>38</v>
      </c>
      <c r="B349">
        <v>8</v>
      </c>
      <c r="C349">
        <v>21</v>
      </c>
      <c r="D349">
        <f>טבלה13[[#This Row],[LengthofCycle]]+1</f>
        <v>22</v>
      </c>
      <c r="E349">
        <f>IF(טבלה13[[#This Row],[CycleNumber]]&lt;3,"",IF(טבלה13[[#This Row],[CycleNumber]]=3,MIN(D347:D349),IF(I348=3,MIN(D346:D348),E348)))</f>
        <v>26</v>
      </c>
      <c r="F349">
        <f>IF(טבלה13[[#This Row],[CycleNumber]]&lt;3,"",IF(טבלה13[[#This Row],[CycleNumber]]=3,MAX(D347:D349),IF(I348=3,MAX(D346:D348),F348)))</f>
        <v>26</v>
      </c>
      <c r="G349">
        <f>IF(OR(טבלה13[[#This Row],[CycleNumber]]&gt;B350,B350=""),IF(טבלה13[[#This Row],[מספר סטייה]]=3,MIN(D347:D349),טבלה13[[#This Row],[מינ קבוע]]),טבלה13[[#This Row],[מינ קבוע]])</f>
        <v>26</v>
      </c>
      <c r="H349">
        <f>IF(OR(טבלה13[[#This Row],[CycleNumber]]&gt;B350,B350=""),IF(טבלה13[[#This Row],[מספר סטייה]]=3,MAX(D347:D349),טבלה13[[#This Row],[מקס קבוע]]),טבלה13[[#This Row],[מקס קבוע]])</f>
        <v>26</v>
      </c>
      <c r="I34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קבוע]]&lt;&gt;E348,1,I348+1),0))</f>
        <v>1</v>
      </c>
      <c r="J349">
        <f>IF(AND(טבלה13[[#This Row],[CycleNumber]]&lt;B350,טבלה13[[#This Row],[מקס קבוע]]&lt;&gt;""),IF(OR(טבלה13[[#This Row],[מספר סטייה]]&lt;I350,AND(טבלה13[[#This Row],[מספר סטייה]]=3,I350=1)),0,1),"")</f>
        <v>0</v>
      </c>
      <c r="K349">
        <f>IF(טבלה13[[#This Row],[מקס קבוע]]&lt;&gt;"",טבלה13[[#This Row],[מקסימום]]-טבלה13[[#This Row],[מינימום]],"")</f>
        <v>0</v>
      </c>
      <c r="L349">
        <f>IF(IFERROR(LOOKUP(טבלה13[[#This Row],[ClientID]],פיבוט!$A$4:$A$121),FALSE)=טבלה13[[#This Row],[ClientID]],1,0)</f>
        <v>1</v>
      </c>
      <c r="M349" t="str">
        <f>IF(OR(טבלה13[[#This Row],[ClientID]]=A350),"",1)</f>
        <v/>
      </c>
      <c r="N349" s="3" t="str">
        <f>IF(טבלה13[[#This Row],[טווח]]&lt;&gt;K348,טבלה13[[#This Row],[טווח]],"")</f>
        <v/>
      </c>
      <c r="O349" s="3" t="str">
        <f>IF(טבלה13[[#This Row],[מניית טווחים]]&lt;&gt;"",IF(OR(30&gt;טבלה13[[#This Row],[מקסימום]],30&lt;טבלה13[[#This Row],[מינימום]]),0,1),"")</f>
        <v/>
      </c>
    </row>
    <row r="350" spans="1:15" x14ac:dyDescent="0.25">
      <c r="A350" t="s">
        <v>38</v>
      </c>
      <c r="B350">
        <v>9</v>
      </c>
      <c r="C350">
        <v>26</v>
      </c>
      <c r="D350">
        <f>טבלה13[[#This Row],[LengthofCycle]]+1</f>
        <v>27</v>
      </c>
      <c r="E350">
        <f>IF(טבלה13[[#This Row],[CycleNumber]]&lt;3,"",IF(טבלה13[[#This Row],[CycleNumber]]=3,MIN(D348:D350),IF(I349=3,MIN(D347:D349),E349)))</f>
        <v>26</v>
      </c>
      <c r="F350">
        <f>IF(טבלה13[[#This Row],[CycleNumber]]&lt;3,"",IF(טבלה13[[#This Row],[CycleNumber]]=3,MAX(D348:D350),IF(I349=3,MAX(D347:D349),F349)))</f>
        <v>26</v>
      </c>
      <c r="G350">
        <f>IF(OR(טבלה13[[#This Row],[CycleNumber]]&gt;B351,B351=""),IF(טבלה13[[#This Row],[מספר סטייה]]=3,MIN(D348:D350),טבלה13[[#This Row],[מינ קבוע]]),טבלה13[[#This Row],[מינ קבוע]])</f>
        <v>26</v>
      </c>
      <c r="H350">
        <f>IF(OR(טבלה13[[#This Row],[CycleNumber]]&gt;B351,B351=""),IF(טבלה13[[#This Row],[מספר סטייה]]=3,MAX(D348:D350),טבלה13[[#This Row],[מקס קבוע]]),טבלה13[[#This Row],[מקס קבוע]])</f>
        <v>26</v>
      </c>
      <c r="I35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קבוע]]&lt;&gt;E349,1,I349+1),0))</f>
        <v>2</v>
      </c>
      <c r="J350">
        <f>IF(AND(טבלה13[[#This Row],[CycleNumber]]&lt;B351,טבלה13[[#This Row],[מקס קבוע]]&lt;&gt;""),IF(OR(טבלה13[[#This Row],[מספר סטייה]]&lt;I351,AND(טבלה13[[#This Row],[מספר סטייה]]=3,I351=1)),0,1),"")</f>
        <v>0</v>
      </c>
      <c r="K350">
        <f>IF(טבלה13[[#This Row],[מקס קבוע]]&lt;&gt;"",טבלה13[[#This Row],[מקסימום]]-טבלה13[[#This Row],[מינימום]],"")</f>
        <v>0</v>
      </c>
      <c r="L350">
        <f>IF(IFERROR(LOOKUP(טבלה13[[#This Row],[ClientID]],פיבוט!$A$4:$A$121),FALSE)=טבלה13[[#This Row],[ClientID]],1,0)</f>
        <v>1</v>
      </c>
      <c r="M350" t="str">
        <f>IF(OR(טבלה13[[#This Row],[ClientID]]=A351),"",1)</f>
        <v/>
      </c>
      <c r="N350" s="3" t="str">
        <f>IF(טבלה13[[#This Row],[טווח]]&lt;&gt;K349,טבלה13[[#This Row],[טווח]],"")</f>
        <v/>
      </c>
      <c r="O350" s="3" t="str">
        <f>IF(טבלה13[[#This Row],[מניית טווחים]]&lt;&gt;"",IF(OR(30&gt;טבלה13[[#This Row],[מקסימום]],30&lt;טבלה13[[#This Row],[מינימום]]),0,1),"")</f>
        <v/>
      </c>
    </row>
    <row r="351" spans="1:15" x14ac:dyDescent="0.25">
      <c r="A351" t="s">
        <v>38</v>
      </c>
      <c r="B351">
        <v>10</v>
      </c>
      <c r="C351">
        <v>23</v>
      </c>
      <c r="D351">
        <f>טבלה13[[#This Row],[LengthofCycle]]+1</f>
        <v>24</v>
      </c>
      <c r="E351">
        <f>IF(טבלה13[[#This Row],[CycleNumber]]&lt;3,"",IF(טבלה13[[#This Row],[CycleNumber]]=3,MIN(D349:D351),IF(I350=3,MIN(D348:D350),E350)))</f>
        <v>26</v>
      </c>
      <c r="F351">
        <f>IF(טבלה13[[#This Row],[CycleNumber]]&lt;3,"",IF(טבלה13[[#This Row],[CycleNumber]]=3,MAX(D349:D351),IF(I350=3,MAX(D348:D350),F350)))</f>
        <v>26</v>
      </c>
      <c r="G351">
        <f>IF(OR(טבלה13[[#This Row],[CycleNumber]]&gt;B352,B352=""),IF(טבלה13[[#This Row],[מספר סטייה]]=3,MIN(D349:D351),טבלה13[[#This Row],[מינ קבוע]]),טבלה13[[#This Row],[מינ קבוע]])</f>
        <v>26</v>
      </c>
      <c r="H351">
        <f>IF(OR(טבלה13[[#This Row],[CycleNumber]]&gt;B352,B352=""),IF(טבלה13[[#This Row],[מספר סטייה]]=3,MAX(D349:D351),טבלה13[[#This Row],[מקס קבוע]]),טבלה13[[#This Row],[מקס קבוע]])</f>
        <v>26</v>
      </c>
      <c r="I35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קבוע]]&lt;&gt;E350,1,I350+1),0))</f>
        <v>3</v>
      </c>
      <c r="J351">
        <f>IF(AND(טבלה13[[#This Row],[CycleNumber]]&lt;B352,טבלה13[[#This Row],[מקס קבוע]]&lt;&gt;""),IF(OR(טבלה13[[#This Row],[מספר סטייה]]&lt;I352,AND(טבלה13[[#This Row],[מספר סטייה]]=3,I352=1)),0,1),"")</f>
        <v>1</v>
      </c>
      <c r="K351">
        <f>IF(טבלה13[[#This Row],[מקס קבוע]]&lt;&gt;"",טבלה13[[#This Row],[מקסימום]]-טבלה13[[#This Row],[מינימום]],"")</f>
        <v>0</v>
      </c>
      <c r="L351">
        <f>IF(IFERROR(LOOKUP(טבלה13[[#This Row],[ClientID]],פיבוט!$A$4:$A$121),FALSE)=טבלה13[[#This Row],[ClientID]],1,0)</f>
        <v>1</v>
      </c>
      <c r="M351" t="str">
        <f>IF(OR(טבלה13[[#This Row],[ClientID]]=A352),"",1)</f>
        <v/>
      </c>
      <c r="N351" s="3" t="str">
        <f>IF(טבלה13[[#This Row],[טווח]]&lt;&gt;K350,טבלה13[[#This Row],[טווח]],"")</f>
        <v/>
      </c>
      <c r="O351" s="3" t="str">
        <f>IF(טבלה13[[#This Row],[מניית טווחים]]&lt;&gt;"",IF(OR(30&gt;טבלה13[[#This Row],[מקסימום]],30&lt;טבלה13[[#This Row],[מינימום]]),0,1),"")</f>
        <v/>
      </c>
    </row>
    <row r="352" spans="1:15" x14ac:dyDescent="0.25">
      <c r="A352" t="s">
        <v>38</v>
      </c>
      <c r="B352">
        <v>11</v>
      </c>
      <c r="C352">
        <v>25</v>
      </c>
      <c r="D352">
        <f>טבלה13[[#This Row],[LengthofCycle]]+1</f>
        <v>26</v>
      </c>
      <c r="E352">
        <f>IF(טבלה13[[#This Row],[CycleNumber]]&lt;3,"",IF(טבלה13[[#This Row],[CycleNumber]]=3,MIN(D350:D352),IF(I351=3,MIN(D349:D351),E351)))</f>
        <v>22</v>
      </c>
      <c r="F352">
        <f>IF(טבלה13[[#This Row],[CycleNumber]]&lt;3,"",IF(טבלה13[[#This Row],[CycleNumber]]=3,MAX(D350:D352),IF(I351=3,MAX(D349:D351),F351)))</f>
        <v>27</v>
      </c>
      <c r="G352">
        <f>IF(OR(טבלה13[[#This Row],[CycleNumber]]&gt;B353,B353=""),IF(טבלה13[[#This Row],[מספר סטייה]]=3,MIN(D350:D352),טבלה13[[#This Row],[מינ קבוע]]),טבלה13[[#This Row],[מינ קבוע]])</f>
        <v>22</v>
      </c>
      <c r="H352">
        <f>IF(OR(טבלה13[[#This Row],[CycleNumber]]&gt;B353,B353=""),IF(טבלה13[[#This Row],[מספר סטייה]]=3,MAX(D350:D352),טבלה13[[#This Row],[מקס קבוע]]),טבלה13[[#This Row],[מקס קבוע]])</f>
        <v>27</v>
      </c>
      <c r="I35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קבוע]]&lt;&gt;E351,1,I351+1),0))</f>
        <v>0</v>
      </c>
      <c r="J352">
        <f>IF(AND(טבלה13[[#This Row],[CycleNumber]]&lt;B353,טבלה13[[#This Row],[מקס קבוע]]&lt;&gt;""),IF(OR(טבלה13[[#This Row],[מספר סטייה]]&lt;I353,AND(טבלה13[[#This Row],[מספר סטייה]]=3,I353=1)),0,1),"")</f>
        <v>1</v>
      </c>
      <c r="K352">
        <f>IF(טבלה13[[#This Row],[מקס קבוע]]&lt;&gt;"",טבלה13[[#This Row],[מקסימום]]-טבלה13[[#This Row],[מינימום]],"")</f>
        <v>5</v>
      </c>
      <c r="L352">
        <f>IF(IFERROR(LOOKUP(טבלה13[[#This Row],[ClientID]],פיבוט!$A$4:$A$121),FALSE)=טבלה13[[#This Row],[ClientID]],1,0)</f>
        <v>1</v>
      </c>
      <c r="M352" t="str">
        <f>IF(OR(טבלה13[[#This Row],[ClientID]]=A353),"",1)</f>
        <v/>
      </c>
      <c r="N352" s="3">
        <f>IF(טבלה13[[#This Row],[טווח]]&lt;&gt;K351,טבלה13[[#This Row],[טווח]],"")</f>
        <v>5</v>
      </c>
      <c r="O352" s="3">
        <f>IF(טבלה13[[#This Row],[מניית טווחים]]&lt;&gt;"",IF(OR(30&gt;טבלה13[[#This Row],[מקסימום]],30&lt;טבלה13[[#This Row],[מינימום]]),0,1),"")</f>
        <v>0</v>
      </c>
    </row>
    <row r="353" spans="1:15" x14ac:dyDescent="0.25">
      <c r="A353" t="s">
        <v>38</v>
      </c>
      <c r="B353">
        <v>12</v>
      </c>
      <c r="C353">
        <v>25</v>
      </c>
      <c r="D353">
        <f>טבלה13[[#This Row],[LengthofCycle]]+1</f>
        <v>26</v>
      </c>
      <c r="E353">
        <f>IF(טבלה13[[#This Row],[CycleNumber]]&lt;3,"",IF(טבלה13[[#This Row],[CycleNumber]]=3,MIN(D351:D353),IF(I352=3,MIN(D350:D352),E352)))</f>
        <v>22</v>
      </c>
      <c r="F353">
        <f>IF(טבלה13[[#This Row],[CycleNumber]]&lt;3,"",IF(טבלה13[[#This Row],[CycleNumber]]=3,MAX(D351:D353),IF(I352=3,MAX(D350:D352),F352)))</f>
        <v>27</v>
      </c>
      <c r="G353">
        <f>IF(OR(טבלה13[[#This Row],[CycleNumber]]&gt;B354,B354=""),IF(טבלה13[[#This Row],[מספר סטייה]]=3,MIN(D351:D353),טבלה13[[#This Row],[מינ קבוע]]),טבלה13[[#This Row],[מינ קבוע]])</f>
        <v>22</v>
      </c>
      <c r="H353">
        <f>IF(OR(טבלה13[[#This Row],[CycleNumber]]&gt;B354,B354=""),IF(טבלה13[[#This Row],[מספר סטייה]]=3,MAX(D351:D353),טבלה13[[#This Row],[מקס קבוע]]),טבלה13[[#This Row],[מקס קבוע]])</f>
        <v>27</v>
      </c>
      <c r="I35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קבוע]]&lt;&gt;E352,1,I352+1),0))</f>
        <v>0</v>
      </c>
      <c r="J353">
        <f>IF(AND(טבלה13[[#This Row],[CycleNumber]]&lt;B354,טבלה13[[#This Row],[מקס קבוע]]&lt;&gt;""),IF(OR(טבלה13[[#This Row],[מספר סטייה]]&lt;I354,AND(טבלה13[[#This Row],[מספר סטייה]]=3,I354=1)),0,1),"")</f>
        <v>1</v>
      </c>
      <c r="K353">
        <f>IF(טבלה13[[#This Row],[מקס קבוע]]&lt;&gt;"",טבלה13[[#This Row],[מקסימום]]-טבלה13[[#This Row],[מינימום]],"")</f>
        <v>5</v>
      </c>
      <c r="L353">
        <f>IF(IFERROR(LOOKUP(טבלה13[[#This Row],[ClientID]],פיבוט!$A$4:$A$121),FALSE)=טבלה13[[#This Row],[ClientID]],1,0)</f>
        <v>1</v>
      </c>
      <c r="M353" t="str">
        <f>IF(OR(טבלה13[[#This Row],[ClientID]]=A354),"",1)</f>
        <v/>
      </c>
      <c r="N353" s="3" t="str">
        <f>IF(טבלה13[[#This Row],[טווח]]&lt;&gt;K352,טבלה13[[#This Row],[טווח]],"")</f>
        <v/>
      </c>
      <c r="O353" s="3" t="str">
        <f>IF(טבלה13[[#This Row],[מניית טווחים]]&lt;&gt;"",IF(OR(30&gt;טבלה13[[#This Row],[מקסימום]],30&lt;טבלה13[[#This Row],[מינימום]]),0,1),"")</f>
        <v/>
      </c>
    </row>
    <row r="354" spans="1:15" x14ac:dyDescent="0.25">
      <c r="A354" t="s">
        <v>38</v>
      </c>
      <c r="B354">
        <v>13</v>
      </c>
      <c r="C354">
        <v>26</v>
      </c>
      <c r="D354">
        <f>טבלה13[[#This Row],[LengthofCycle]]+1</f>
        <v>27</v>
      </c>
      <c r="E354">
        <f>IF(טבלה13[[#This Row],[CycleNumber]]&lt;3,"",IF(טבלה13[[#This Row],[CycleNumber]]=3,MIN(D352:D354),IF(I353=3,MIN(D351:D353),E353)))</f>
        <v>22</v>
      </c>
      <c r="F354">
        <f>IF(טבלה13[[#This Row],[CycleNumber]]&lt;3,"",IF(טבלה13[[#This Row],[CycleNumber]]=3,MAX(D352:D354),IF(I353=3,MAX(D351:D353),F353)))</f>
        <v>27</v>
      </c>
      <c r="G354">
        <f>IF(OR(טבלה13[[#This Row],[CycleNumber]]&gt;B355,B355=""),IF(טבלה13[[#This Row],[מספר סטייה]]=3,MIN(D352:D354),טבלה13[[#This Row],[מינ קבוע]]),טבלה13[[#This Row],[מינ קבוע]])</f>
        <v>22</v>
      </c>
      <c r="H354">
        <f>IF(OR(טבלה13[[#This Row],[CycleNumber]]&gt;B355,B355=""),IF(טבלה13[[#This Row],[מספר סטייה]]=3,MAX(D352:D354),טבלה13[[#This Row],[מקס קבוע]]),טבלה13[[#This Row],[מקס קבוע]])</f>
        <v>27</v>
      </c>
      <c r="I35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קבוע]]&lt;&gt;E353,1,I353+1),0))</f>
        <v>0</v>
      </c>
      <c r="J354" t="str">
        <f>IF(AND(טבלה13[[#This Row],[CycleNumber]]&lt;B355,טבלה13[[#This Row],[מקס קבוע]]&lt;&gt;""),IF(OR(טבלה13[[#This Row],[מספר סטייה]]&lt;I355,AND(טבלה13[[#This Row],[מספר סטייה]]=3,I355=1)),0,1),"")</f>
        <v/>
      </c>
      <c r="K354">
        <f>IF(טבלה13[[#This Row],[מקס קבוע]]&lt;&gt;"",טבלה13[[#This Row],[מקסימום]]-טבלה13[[#This Row],[מינימום]],"")</f>
        <v>5</v>
      </c>
      <c r="L354">
        <f>IF(IFERROR(LOOKUP(טבלה13[[#This Row],[ClientID]],פיבוט!$A$4:$A$121),FALSE)=טבלה13[[#This Row],[ClientID]],1,0)</f>
        <v>1</v>
      </c>
      <c r="M354">
        <f>IF(OR(טבלה13[[#This Row],[ClientID]]=A355),"",1)</f>
        <v>1</v>
      </c>
      <c r="N354" s="3" t="str">
        <f>IF(טבלה13[[#This Row],[טווח]]&lt;&gt;K353,טבלה13[[#This Row],[טווח]],"")</f>
        <v/>
      </c>
      <c r="O354" s="3" t="str">
        <f>IF(טבלה13[[#This Row],[מניית טווחים]]&lt;&gt;"",IF(OR(30&gt;טבלה13[[#This Row],[מקסימום]],30&lt;טבלה13[[#This Row],[מינימום]]),0,1),"")</f>
        <v/>
      </c>
    </row>
    <row r="355" spans="1:15" x14ac:dyDescent="0.25">
      <c r="A355" t="s">
        <v>39</v>
      </c>
      <c r="B355">
        <v>1</v>
      </c>
      <c r="C355">
        <v>31</v>
      </c>
      <c r="D355">
        <f>טבלה13[[#This Row],[LengthofCycle]]+1</f>
        <v>32</v>
      </c>
      <c r="E355" t="str">
        <f>IF(טבלה13[[#This Row],[CycleNumber]]&lt;3,"",IF(טבלה13[[#This Row],[CycleNumber]]=3,MIN(D353:D355),IF(I354=3,MIN(D352:D354),E354)))</f>
        <v/>
      </c>
      <c r="F355" t="str">
        <f>IF(טבלה13[[#This Row],[CycleNumber]]&lt;3,"",IF(טבלה13[[#This Row],[CycleNumber]]=3,MAX(D353:D355),IF(I354=3,MAX(D352:D354),F354)))</f>
        <v/>
      </c>
      <c r="G355" t="str">
        <f>IF(OR(טבלה13[[#This Row],[CycleNumber]]&gt;B356,B356=""),IF(טבלה13[[#This Row],[מספר סטייה]]=3,MIN(D353:D355),טבלה13[[#This Row],[מינ קבוע]]),טבלה13[[#This Row],[מינ קבוע]])</f>
        <v/>
      </c>
      <c r="H355" t="str">
        <f>IF(OR(טבלה13[[#This Row],[CycleNumber]]&gt;B356,B356=""),IF(טבלה13[[#This Row],[מספר סטייה]]=3,MAX(D353:D355),טבלה13[[#This Row],[מקס קבוע]]),טבלה13[[#This Row],[מקס קבוע]])</f>
        <v/>
      </c>
      <c r="I35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קבוע]]&lt;&gt;E354,1,I354+1),0))</f>
        <v/>
      </c>
      <c r="J355" t="str">
        <f>IF(AND(טבלה13[[#This Row],[CycleNumber]]&lt;B356,טבלה13[[#This Row],[מקס קבוע]]&lt;&gt;""),IF(OR(טבלה13[[#This Row],[מספר סטייה]]&lt;I356,AND(טבלה13[[#This Row],[מספר סטייה]]=3,I356=1)),0,1),"")</f>
        <v/>
      </c>
      <c r="K355" t="str">
        <f>IF(טבלה13[[#This Row],[מקס קבוע]]&lt;&gt;"",טבלה13[[#This Row],[מקסימום]]-טבלה13[[#This Row],[מינימום]],"")</f>
        <v/>
      </c>
      <c r="L355">
        <f>IF(IFERROR(LOOKUP(טבלה13[[#This Row],[ClientID]],פיבוט!$A$4:$A$121),FALSE)=טבלה13[[#This Row],[ClientID]],1,0)</f>
        <v>1</v>
      </c>
      <c r="M355" t="str">
        <f>IF(OR(טבלה13[[#This Row],[ClientID]]=A356),"",1)</f>
        <v/>
      </c>
      <c r="N355" s="3" t="str">
        <f>IF(טבלה13[[#This Row],[טווח]]&lt;&gt;K354,טבלה13[[#This Row],[טווח]],"")</f>
        <v/>
      </c>
      <c r="O355" s="3" t="str">
        <f>IF(טבלה13[[#This Row],[מניית טווחים]]&lt;&gt;"",IF(OR(30&gt;טבלה13[[#This Row],[מקסימום]],30&lt;טבלה13[[#This Row],[מינימום]]),0,1),"")</f>
        <v/>
      </c>
    </row>
    <row r="356" spans="1:15" x14ac:dyDescent="0.25">
      <c r="A356" t="s">
        <v>39</v>
      </c>
      <c r="B356">
        <v>2</v>
      </c>
      <c r="C356">
        <v>29</v>
      </c>
      <c r="D356">
        <f>טבלה13[[#This Row],[LengthofCycle]]+1</f>
        <v>30</v>
      </c>
      <c r="E356" t="str">
        <f>IF(טבלה13[[#This Row],[CycleNumber]]&lt;3,"",IF(טבלה13[[#This Row],[CycleNumber]]=3,MIN(D354:D356),IF(I355=3,MIN(D353:D355),E355)))</f>
        <v/>
      </c>
      <c r="F356" t="str">
        <f>IF(טבלה13[[#This Row],[CycleNumber]]&lt;3,"",IF(טבלה13[[#This Row],[CycleNumber]]=3,MAX(D354:D356),IF(I355=3,MAX(D353:D355),F355)))</f>
        <v/>
      </c>
      <c r="G356" t="str">
        <f>IF(OR(טבלה13[[#This Row],[CycleNumber]]&gt;B357,B357=""),IF(טבלה13[[#This Row],[מספר סטייה]]=3,MIN(D354:D356),טבלה13[[#This Row],[מינ קבוע]]),טבלה13[[#This Row],[מינ קבוע]])</f>
        <v/>
      </c>
      <c r="H356" t="str">
        <f>IF(OR(טבלה13[[#This Row],[CycleNumber]]&gt;B357,B357=""),IF(טבלה13[[#This Row],[מספר סטייה]]=3,MAX(D354:D356),טבלה13[[#This Row],[מקס קבוע]]),טבלה13[[#This Row],[מקס קבוע]])</f>
        <v/>
      </c>
      <c r="I35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קבוע]]&lt;&gt;E355,1,I355+1),0))</f>
        <v/>
      </c>
      <c r="J356" t="str">
        <f>IF(AND(טבלה13[[#This Row],[CycleNumber]]&lt;B357,טבלה13[[#This Row],[מקס קבוע]]&lt;&gt;""),IF(OR(טבלה13[[#This Row],[מספר סטייה]]&lt;I357,AND(טבלה13[[#This Row],[מספר סטייה]]=3,I357=1)),0,1),"")</f>
        <v/>
      </c>
      <c r="K356" t="str">
        <f>IF(טבלה13[[#This Row],[מקס קבוע]]&lt;&gt;"",טבלה13[[#This Row],[מקסימום]]-טבלה13[[#This Row],[מינימום]],"")</f>
        <v/>
      </c>
      <c r="L356">
        <f>IF(IFERROR(LOOKUP(טבלה13[[#This Row],[ClientID]],פיבוט!$A$4:$A$121),FALSE)=טבלה13[[#This Row],[ClientID]],1,0)</f>
        <v>1</v>
      </c>
      <c r="M356" t="str">
        <f>IF(OR(טבלה13[[#This Row],[ClientID]]=A357),"",1)</f>
        <v/>
      </c>
      <c r="N356" s="3" t="str">
        <f>IF(טבלה13[[#This Row],[טווח]]&lt;&gt;K355,טבלה13[[#This Row],[טווח]],"")</f>
        <v/>
      </c>
      <c r="O356" s="3" t="str">
        <f>IF(טבלה13[[#This Row],[מניית טווחים]]&lt;&gt;"",IF(OR(30&gt;טבלה13[[#This Row],[מקסימום]],30&lt;טבלה13[[#This Row],[מינימום]]),0,1),"")</f>
        <v/>
      </c>
    </row>
    <row r="357" spans="1:15" x14ac:dyDescent="0.25">
      <c r="A357" t="s">
        <v>39</v>
      </c>
      <c r="B357">
        <v>3</v>
      </c>
      <c r="C357">
        <v>28</v>
      </c>
      <c r="D357">
        <f>טבלה13[[#This Row],[LengthofCycle]]+1</f>
        <v>29</v>
      </c>
      <c r="E357">
        <f>IF(טבלה13[[#This Row],[CycleNumber]]&lt;3,"",IF(טבלה13[[#This Row],[CycleNumber]]=3,MIN(D355:D357),IF(I356=3,MIN(D354:D356),E356)))</f>
        <v>29</v>
      </c>
      <c r="F357">
        <f>IF(טבלה13[[#This Row],[CycleNumber]]&lt;3,"",IF(טבלה13[[#This Row],[CycleNumber]]=3,MAX(D355:D357),IF(I356=3,MAX(D354:D356),F356)))</f>
        <v>32</v>
      </c>
      <c r="G357">
        <f>IF(OR(טבלה13[[#This Row],[CycleNumber]]&gt;B358,B358=""),IF(טבלה13[[#This Row],[מספר סטייה]]=3,MIN(D355:D357),טבלה13[[#This Row],[מינ קבוע]]),טבלה13[[#This Row],[מינ קבוע]])</f>
        <v>29</v>
      </c>
      <c r="H357">
        <f>IF(OR(טבלה13[[#This Row],[CycleNumber]]&gt;B358,B358=""),IF(טבלה13[[#This Row],[מספר סטייה]]=3,MAX(D355:D357),טבלה13[[#This Row],[מקס קבוע]]),טבלה13[[#This Row],[מקס קבוע]])</f>
        <v>32</v>
      </c>
      <c r="I35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קבוע]]&lt;&gt;E356,1,I356+1),0))</f>
        <v>0</v>
      </c>
      <c r="J357">
        <f>IF(AND(טבלה13[[#This Row],[CycleNumber]]&lt;B358,טבלה13[[#This Row],[מקס קבוע]]&lt;&gt;""),IF(OR(טבלה13[[#This Row],[מספר סטייה]]&lt;I358,AND(טבלה13[[#This Row],[מספר סטייה]]=3,I358=1)),0,1),"")</f>
        <v>0</v>
      </c>
      <c r="K357">
        <f>IF(טבלה13[[#This Row],[מקס קבוע]]&lt;&gt;"",טבלה13[[#This Row],[מקסימום]]-טבלה13[[#This Row],[מינימום]],"")</f>
        <v>3</v>
      </c>
      <c r="L357">
        <f>IF(IFERROR(LOOKUP(טבלה13[[#This Row],[ClientID]],פיבוט!$A$4:$A$121),FALSE)=טבלה13[[#This Row],[ClientID]],1,0)</f>
        <v>1</v>
      </c>
      <c r="M357" t="str">
        <f>IF(OR(טבלה13[[#This Row],[ClientID]]=A358),"",1)</f>
        <v/>
      </c>
      <c r="N357" s="3">
        <f>IF(טבלה13[[#This Row],[טווח]]&lt;&gt;K356,טבלה13[[#This Row],[טווח]],"")</f>
        <v>3</v>
      </c>
      <c r="O357" s="3">
        <f>IF(טבלה13[[#This Row],[מניית טווחים]]&lt;&gt;"",IF(OR(30&gt;טבלה13[[#This Row],[מקסימום]],30&lt;טבלה13[[#This Row],[מינימום]]),0,1),"")</f>
        <v>1</v>
      </c>
    </row>
    <row r="358" spans="1:15" x14ac:dyDescent="0.25">
      <c r="A358" t="s">
        <v>39</v>
      </c>
      <c r="B358">
        <v>4</v>
      </c>
      <c r="C358">
        <v>27</v>
      </c>
      <c r="D358">
        <f>טבלה13[[#This Row],[LengthofCycle]]+1</f>
        <v>28</v>
      </c>
      <c r="E358">
        <f>IF(טבלה13[[#This Row],[CycleNumber]]&lt;3,"",IF(טבלה13[[#This Row],[CycleNumber]]=3,MIN(D356:D358),IF(I357=3,MIN(D355:D357),E357)))</f>
        <v>29</v>
      </c>
      <c r="F358">
        <f>IF(טבלה13[[#This Row],[CycleNumber]]&lt;3,"",IF(טבלה13[[#This Row],[CycleNumber]]=3,MAX(D356:D358),IF(I357=3,MAX(D355:D357),F357)))</f>
        <v>32</v>
      </c>
      <c r="G358">
        <f>IF(OR(טבלה13[[#This Row],[CycleNumber]]&gt;B359,B359=""),IF(טבלה13[[#This Row],[מספר סטייה]]=3,MIN(D356:D358),טבלה13[[#This Row],[מינ קבוע]]),טבלה13[[#This Row],[מינ קבוע]])</f>
        <v>29</v>
      </c>
      <c r="H358">
        <f>IF(OR(טבלה13[[#This Row],[CycleNumber]]&gt;B359,B359=""),IF(טבלה13[[#This Row],[מספר סטייה]]=3,MAX(D356:D358),טבלה13[[#This Row],[מקס קבוע]]),טבלה13[[#This Row],[מקס קבוע]])</f>
        <v>32</v>
      </c>
      <c r="I35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קבוע]]&lt;&gt;E357,1,I357+1),0))</f>
        <v>1</v>
      </c>
      <c r="J358">
        <f>IF(AND(טבלה13[[#This Row],[CycleNumber]]&lt;B359,טבלה13[[#This Row],[מקס קבוע]]&lt;&gt;""),IF(OR(טבלה13[[#This Row],[מספר סטייה]]&lt;I359,AND(טבלה13[[#This Row],[מספר סטייה]]=3,I359=1)),0,1),"")</f>
        <v>1</v>
      </c>
      <c r="K358">
        <f>IF(טבלה13[[#This Row],[מקס קבוע]]&lt;&gt;"",טבלה13[[#This Row],[מקסימום]]-טבלה13[[#This Row],[מינימום]],"")</f>
        <v>3</v>
      </c>
      <c r="L358">
        <f>IF(IFERROR(LOOKUP(טבלה13[[#This Row],[ClientID]],פיבוט!$A$4:$A$121),FALSE)=טבלה13[[#This Row],[ClientID]],1,0)</f>
        <v>1</v>
      </c>
      <c r="M358" t="str">
        <f>IF(OR(טבלה13[[#This Row],[ClientID]]=A359),"",1)</f>
        <v/>
      </c>
      <c r="N358" s="3" t="str">
        <f>IF(טבלה13[[#This Row],[טווח]]&lt;&gt;K357,טבלה13[[#This Row],[טווח]],"")</f>
        <v/>
      </c>
      <c r="O358" s="3" t="str">
        <f>IF(טבלה13[[#This Row],[מניית טווחים]]&lt;&gt;"",IF(OR(30&gt;טבלה13[[#This Row],[מקסימום]],30&lt;טבלה13[[#This Row],[מינימום]]),0,1),"")</f>
        <v/>
      </c>
    </row>
    <row r="359" spans="1:15" x14ac:dyDescent="0.25">
      <c r="A359" t="s">
        <v>39</v>
      </c>
      <c r="B359">
        <v>5</v>
      </c>
      <c r="C359">
        <v>31</v>
      </c>
      <c r="D359">
        <f>טבלה13[[#This Row],[LengthofCycle]]+1</f>
        <v>32</v>
      </c>
      <c r="E359">
        <f>IF(טבלה13[[#This Row],[CycleNumber]]&lt;3,"",IF(טבלה13[[#This Row],[CycleNumber]]=3,MIN(D357:D359),IF(I358=3,MIN(D356:D358),E358)))</f>
        <v>29</v>
      </c>
      <c r="F359">
        <f>IF(טבלה13[[#This Row],[CycleNumber]]&lt;3,"",IF(טבלה13[[#This Row],[CycleNumber]]=3,MAX(D357:D359),IF(I358=3,MAX(D356:D358),F358)))</f>
        <v>32</v>
      </c>
      <c r="G359">
        <f>IF(OR(טבלה13[[#This Row],[CycleNumber]]&gt;B360,B360=""),IF(טבלה13[[#This Row],[מספר סטייה]]=3,MIN(D357:D359),טבלה13[[#This Row],[מינ קבוע]]),טבלה13[[#This Row],[מינ קבוע]])</f>
        <v>29</v>
      </c>
      <c r="H359">
        <f>IF(OR(טבלה13[[#This Row],[CycleNumber]]&gt;B360,B360=""),IF(טבלה13[[#This Row],[מספר סטייה]]=3,MAX(D357:D359),טבלה13[[#This Row],[מקס קבוע]]),טבלה13[[#This Row],[מקס קבוע]])</f>
        <v>32</v>
      </c>
      <c r="I35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קבוע]]&lt;&gt;E358,1,I358+1),0))</f>
        <v>0</v>
      </c>
      <c r="J359">
        <f>IF(AND(טבלה13[[#This Row],[CycleNumber]]&lt;B360,טבלה13[[#This Row],[מקס קבוע]]&lt;&gt;""),IF(OR(טבלה13[[#This Row],[מספר סטייה]]&lt;I360,AND(טבלה13[[#This Row],[מספר סטייה]]=3,I360=1)),0,1),"")</f>
        <v>1</v>
      </c>
      <c r="K359">
        <f>IF(טבלה13[[#This Row],[מקס קבוע]]&lt;&gt;"",טבלה13[[#This Row],[מקסימום]]-טבלה13[[#This Row],[מינימום]],"")</f>
        <v>3</v>
      </c>
      <c r="L359">
        <f>IF(IFERROR(LOOKUP(טבלה13[[#This Row],[ClientID]],פיבוט!$A$4:$A$121),FALSE)=טבלה13[[#This Row],[ClientID]],1,0)</f>
        <v>1</v>
      </c>
      <c r="M359" t="str">
        <f>IF(OR(טבלה13[[#This Row],[ClientID]]=A360),"",1)</f>
        <v/>
      </c>
      <c r="N359" s="3" t="str">
        <f>IF(טבלה13[[#This Row],[טווח]]&lt;&gt;K358,טבלה13[[#This Row],[טווח]],"")</f>
        <v/>
      </c>
      <c r="O359" s="3" t="str">
        <f>IF(טבלה13[[#This Row],[מניית טווחים]]&lt;&gt;"",IF(OR(30&gt;טבלה13[[#This Row],[מקסימום]],30&lt;טבלה13[[#This Row],[מינימום]]),0,1),"")</f>
        <v/>
      </c>
    </row>
    <row r="360" spans="1:15" x14ac:dyDescent="0.25">
      <c r="A360" t="s">
        <v>39</v>
      </c>
      <c r="B360">
        <v>6</v>
      </c>
      <c r="C360">
        <v>30</v>
      </c>
      <c r="D360">
        <f>טבלה13[[#This Row],[LengthofCycle]]+1</f>
        <v>31</v>
      </c>
      <c r="E360">
        <f>IF(טבלה13[[#This Row],[CycleNumber]]&lt;3,"",IF(טבלה13[[#This Row],[CycleNumber]]=3,MIN(D358:D360),IF(I359=3,MIN(D357:D359),E359)))</f>
        <v>29</v>
      </c>
      <c r="F360">
        <f>IF(טבלה13[[#This Row],[CycleNumber]]&lt;3,"",IF(טבלה13[[#This Row],[CycleNumber]]=3,MAX(D358:D360),IF(I359=3,MAX(D357:D359),F359)))</f>
        <v>32</v>
      </c>
      <c r="G360">
        <f>IF(OR(טבלה13[[#This Row],[CycleNumber]]&gt;B361,B361=""),IF(טבלה13[[#This Row],[מספר סטייה]]=3,MIN(D358:D360),טבלה13[[#This Row],[מינ קבוע]]),טבלה13[[#This Row],[מינ קבוע]])</f>
        <v>29</v>
      </c>
      <c r="H360">
        <f>IF(OR(טבלה13[[#This Row],[CycleNumber]]&gt;B361,B361=""),IF(טבלה13[[#This Row],[מספר סטייה]]=3,MAX(D358:D360),טבלה13[[#This Row],[מקס קבוע]]),טבלה13[[#This Row],[מקס קבוע]])</f>
        <v>32</v>
      </c>
      <c r="I36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קבוע]]&lt;&gt;E359,1,I359+1),0))</f>
        <v>0</v>
      </c>
      <c r="J360">
        <f>IF(AND(טבלה13[[#This Row],[CycleNumber]]&lt;B361,טבלה13[[#This Row],[מקס קבוע]]&lt;&gt;""),IF(OR(טבלה13[[#This Row],[מספר סטייה]]&lt;I361,AND(טבלה13[[#This Row],[מספר סטייה]]=3,I361=1)),0,1),"")</f>
        <v>0</v>
      </c>
      <c r="K360">
        <f>IF(טבלה13[[#This Row],[מקס קבוע]]&lt;&gt;"",טבלה13[[#This Row],[מקסימום]]-טבלה13[[#This Row],[מינימום]],"")</f>
        <v>3</v>
      </c>
      <c r="L360">
        <f>IF(IFERROR(LOOKUP(טבלה13[[#This Row],[ClientID]],פיבוט!$A$4:$A$121),FALSE)=טבלה13[[#This Row],[ClientID]],1,0)</f>
        <v>1</v>
      </c>
      <c r="M360" t="str">
        <f>IF(OR(טבלה13[[#This Row],[ClientID]]=A361),"",1)</f>
        <v/>
      </c>
      <c r="N360" s="3" t="str">
        <f>IF(טבלה13[[#This Row],[טווח]]&lt;&gt;K359,טבלה13[[#This Row],[טווח]],"")</f>
        <v/>
      </c>
      <c r="O360" s="3" t="str">
        <f>IF(טבלה13[[#This Row],[מניית טווחים]]&lt;&gt;"",IF(OR(30&gt;טבלה13[[#This Row],[מקסימום]],30&lt;טבלה13[[#This Row],[מינימום]]),0,1),"")</f>
        <v/>
      </c>
    </row>
    <row r="361" spans="1:15" x14ac:dyDescent="0.25">
      <c r="A361" t="s">
        <v>39</v>
      </c>
      <c r="B361">
        <v>7</v>
      </c>
      <c r="C361">
        <v>25</v>
      </c>
      <c r="D361">
        <f>טבלה13[[#This Row],[LengthofCycle]]+1</f>
        <v>26</v>
      </c>
      <c r="E361">
        <f>IF(טבלה13[[#This Row],[CycleNumber]]&lt;3,"",IF(טבלה13[[#This Row],[CycleNumber]]=3,MIN(D359:D361),IF(I360=3,MIN(D358:D360),E360)))</f>
        <v>29</v>
      </c>
      <c r="F361">
        <f>IF(טבלה13[[#This Row],[CycleNumber]]&lt;3,"",IF(טבלה13[[#This Row],[CycleNumber]]=3,MAX(D359:D361),IF(I360=3,MAX(D358:D360),F360)))</f>
        <v>32</v>
      </c>
      <c r="G361">
        <f>IF(OR(טבלה13[[#This Row],[CycleNumber]]&gt;B362,B362=""),IF(טבלה13[[#This Row],[מספר סטייה]]=3,MIN(D359:D361),טבלה13[[#This Row],[מינ קבוע]]),טבלה13[[#This Row],[מינ קבוע]])</f>
        <v>29</v>
      </c>
      <c r="H361">
        <f>IF(OR(טבלה13[[#This Row],[CycleNumber]]&gt;B362,B362=""),IF(טבלה13[[#This Row],[מספר סטייה]]=3,MAX(D359:D361),טבלה13[[#This Row],[מקס קבוע]]),טבלה13[[#This Row],[מקס קבוע]])</f>
        <v>32</v>
      </c>
      <c r="I36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קבוע]]&lt;&gt;E360,1,I360+1),0))</f>
        <v>1</v>
      </c>
      <c r="J361">
        <f>IF(AND(טבלה13[[#This Row],[CycleNumber]]&lt;B362,טבלה13[[#This Row],[מקס קבוע]]&lt;&gt;""),IF(OR(טבלה13[[#This Row],[מספר סטייה]]&lt;I362,AND(טבלה13[[#This Row],[מספר סטייה]]=3,I362=1)),0,1),"")</f>
        <v>1</v>
      </c>
      <c r="K361">
        <f>IF(טבלה13[[#This Row],[מקס קבוע]]&lt;&gt;"",טבלה13[[#This Row],[מקסימום]]-טבלה13[[#This Row],[מינימום]],"")</f>
        <v>3</v>
      </c>
      <c r="L361">
        <f>IF(IFERROR(LOOKUP(טבלה13[[#This Row],[ClientID]],פיבוט!$A$4:$A$121),FALSE)=טבלה13[[#This Row],[ClientID]],1,0)</f>
        <v>1</v>
      </c>
      <c r="M361" t="str">
        <f>IF(OR(טבלה13[[#This Row],[ClientID]]=A362),"",1)</f>
        <v/>
      </c>
      <c r="N361" s="3" t="str">
        <f>IF(טבלה13[[#This Row],[טווח]]&lt;&gt;K360,טבלה13[[#This Row],[טווח]],"")</f>
        <v/>
      </c>
      <c r="O361" s="3" t="str">
        <f>IF(טבלה13[[#This Row],[מניית טווחים]]&lt;&gt;"",IF(OR(30&gt;טבלה13[[#This Row],[מקסימום]],30&lt;טבלה13[[#This Row],[מינימום]]),0,1),"")</f>
        <v/>
      </c>
    </row>
    <row r="362" spans="1:15" x14ac:dyDescent="0.25">
      <c r="A362" t="s">
        <v>39</v>
      </c>
      <c r="B362">
        <v>8</v>
      </c>
      <c r="C362">
        <v>28</v>
      </c>
      <c r="D362">
        <f>טבלה13[[#This Row],[LengthofCycle]]+1</f>
        <v>29</v>
      </c>
      <c r="E362">
        <f>IF(טבלה13[[#This Row],[CycleNumber]]&lt;3,"",IF(טבלה13[[#This Row],[CycleNumber]]=3,MIN(D360:D362),IF(I361=3,MIN(D359:D361),E361)))</f>
        <v>29</v>
      </c>
      <c r="F362">
        <f>IF(טבלה13[[#This Row],[CycleNumber]]&lt;3,"",IF(טבלה13[[#This Row],[CycleNumber]]=3,MAX(D360:D362),IF(I361=3,MAX(D359:D361),F361)))</f>
        <v>32</v>
      </c>
      <c r="G362">
        <f>IF(OR(טבלה13[[#This Row],[CycleNumber]]&gt;B363,B363=""),IF(טבלה13[[#This Row],[מספר סטייה]]=3,MIN(D360:D362),טבלה13[[#This Row],[מינ קבוע]]),טבלה13[[#This Row],[מינ קבוע]])</f>
        <v>29</v>
      </c>
      <c r="H362">
        <f>IF(OR(טבלה13[[#This Row],[CycleNumber]]&gt;B363,B363=""),IF(טבלה13[[#This Row],[מספר סטייה]]=3,MAX(D360:D362),טבלה13[[#This Row],[מקס קבוע]]),טבלה13[[#This Row],[מקס קבוע]])</f>
        <v>32</v>
      </c>
      <c r="I36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קבוע]]&lt;&gt;E361,1,I361+1),0))</f>
        <v>0</v>
      </c>
      <c r="J362">
        <f>IF(AND(טבלה13[[#This Row],[CycleNumber]]&lt;B363,טבלה13[[#This Row],[מקס קבוע]]&lt;&gt;""),IF(OR(טבלה13[[#This Row],[מספר סטייה]]&lt;I363,AND(טבלה13[[#This Row],[מספר סטייה]]=3,I363=1)),0,1),"")</f>
        <v>1</v>
      </c>
      <c r="K362">
        <f>IF(טבלה13[[#This Row],[מקס קבוע]]&lt;&gt;"",טבלה13[[#This Row],[מקסימום]]-טבלה13[[#This Row],[מינימום]],"")</f>
        <v>3</v>
      </c>
      <c r="L362">
        <f>IF(IFERROR(LOOKUP(טבלה13[[#This Row],[ClientID]],פיבוט!$A$4:$A$121),FALSE)=טבלה13[[#This Row],[ClientID]],1,0)</f>
        <v>1</v>
      </c>
      <c r="M362" t="str">
        <f>IF(OR(טבלה13[[#This Row],[ClientID]]=A363),"",1)</f>
        <v/>
      </c>
      <c r="N362" s="3" t="str">
        <f>IF(טבלה13[[#This Row],[טווח]]&lt;&gt;K361,טבלה13[[#This Row],[טווח]],"")</f>
        <v/>
      </c>
      <c r="O362" s="3" t="str">
        <f>IF(טבלה13[[#This Row],[מניית טווחים]]&lt;&gt;"",IF(OR(30&gt;טבלה13[[#This Row],[מקסימום]],30&lt;טבלה13[[#This Row],[מינימום]]),0,1),"")</f>
        <v/>
      </c>
    </row>
    <row r="363" spans="1:15" x14ac:dyDescent="0.25">
      <c r="A363" t="s">
        <v>39</v>
      </c>
      <c r="B363">
        <v>9</v>
      </c>
      <c r="C363">
        <v>30</v>
      </c>
      <c r="D363">
        <f>טבלה13[[#This Row],[LengthofCycle]]+1</f>
        <v>31</v>
      </c>
      <c r="E363">
        <f>IF(טבלה13[[#This Row],[CycleNumber]]&lt;3,"",IF(טבלה13[[#This Row],[CycleNumber]]=3,MIN(D361:D363),IF(I362=3,MIN(D360:D362),E362)))</f>
        <v>29</v>
      </c>
      <c r="F363">
        <f>IF(טבלה13[[#This Row],[CycleNumber]]&lt;3,"",IF(טבלה13[[#This Row],[CycleNumber]]=3,MAX(D361:D363),IF(I362=3,MAX(D360:D362),F362)))</f>
        <v>32</v>
      </c>
      <c r="G363">
        <f>IF(OR(טבלה13[[#This Row],[CycleNumber]]&gt;B364,B364=""),IF(טבלה13[[#This Row],[מספר סטייה]]=3,MIN(D361:D363),טבלה13[[#This Row],[מינ קבוע]]),טבלה13[[#This Row],[מינ קבוע]])</f>
        <v>29</v>
      </c>
      <c r="H363">
        <f>IF(OR(טבלה13[[#This Row],[CycleNumber]]&gt;B364,B364=""),IF(טבלה13[[#This Row],[מספר סטייה]]=3,MAX(D361:D363),טבלה13[[#This Row],[מקס קבוע]]),טבלה13[[#This Row],[מקס קבוע]])</f>
        <v>32</v>
      </c>
      <c r="I36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קבוע]]&lt;&gt;E362,1,I362+1),0))</f>
        <v>0</v>
      </c>
      <c r="J363">
        <f>IF(AND(טבלה13[[#This Row],[CycleNumber]]&lt;B364,טבלה13[[#This Row],[מקס קבוע]]&lt;&gt;""),IF(OR(טבלה13[[#This Row],[מספר סטייה]]&lt;I364,AND(טבלה13[[#This Row],[מספר סטייה]]=3,I364=1)),0,1),"")</f>
        <v>1</v>
      </c>
      <c r="K363">
        <f>IF(טבלה13[[#This Row],[מקס קבוע]]&lt;&gt;"",טבלה13[[#This Row],[מקסימום]]-טבלה13[[#This Row],[מינימום]],"")</f>
        <v>3</v>
      </c>
      <c r="L363">
        <f>IF(IFERROR(LOOKUP(טבלה13[[#This Row],[ClientID]],פיבוט!$A$4:$A$121),FALSE)=טבלה13[[#This Row],[ClientID]],1,0)</f>
        <v>1</v>
      </c>
      <c r="M363" t="str">
        <f>IF(OR(טבלה13[[#This Row],[ClientID]]=A364),"",1)</f>
        <v/>
      </c>
      <c r="N363" s="3" t="str">
        <f>IF(טבלה13[[#This Row],[טווח]]&lt;&gt;K362,טבלה13[[#This Row],[טווח]],"")</f>
        <v/>
      </c>
      <c r="O363" s="3" t="str">
        <f>IF(טבלה13[[#This Row],[מניית טווחים]]&lt;&gt;"",IF(OR(30&gt;טבלה13[[#This Row],[מקסימום]],30&lt;טבלה13[[#This Row],[מינימום]]),0,1),"")</f>
        <v/>
      </c>
    </row>
    <row r="364" spans="1:15" x14ac:dyDescent="0.25">
      <c r="A364" t="s">
        <v>39</v>
      </c>
      <c r="B364">
        <v>10</v>
      </c>
      <c r="C364">
        <v>28</v>
      </c>
      <c r="D364">
        <f>טבלה13[[#This Row],[LengthofCycle]]+1</f>
        <v>29</v>
      </c>
      <c r="E364">
        <f>IF(טבלה13[[#This Row],[CycleNumber]]&lt;3,"",IF(טבלה13[[#This Row],[CycleNumber]]=3,MIN(D362:D364),IF(I363=3,MIN(D361:D363),E363)))</f>
        <v>29</v>
      </c>
      <c r="F364">
        <f>IF(טבלה13[[#This Row],[CycleNumber]]&lt;3,"",IF(טבלה13[[#This Row],[CycleNumber]]=3,MAX(D362:D364),IF(I363=3,MAX(D361:D363),F363)))</f>
        <v>32</v>
      </c>
      <c r="G364">
        <f>IF(OR(טבלה13[[#This Row],[CycleNumber]]&gt;B365,B365=""),IF(טבלה13[[#This Row],[מספר סטייה]]=3,MIN(D362:D364),טבלה13[[#This Row],[מינ קבוע]]),טבלה13[[#This Row],[מינ קבוע]])</f>
        <v>29</v>
      </c>
      <c r="H364">
        <f>IF(OR(טבלה13[[#This Row],[CycleNumber]]&gt;B365,B365=""),IF(טבלה13[[#This Row],[מספר סטייה]]=3,MAX(D362:D364),טבלה13[[#This Row],[מקס קבוע]]),טבלה13[[#This Row],[מקס קבוע]])</f>
        <v>32</v>
      </c>
      <c r="I36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קבוע]]&lt;&gt;E363,1,I363+1),0))</f>
        <v>0</v>
      </c>
      <c r="J364">
        <f>IF(AND(טבלה13[[#This Row],[CycleNumber]]&lt;B365,טבלה13[[#This Row],[מקס קבוע]]&lt;&gt;""),IF(OR(טבלה13[[#This Row],[מספר סטייה]]&lt;I365,AND(טבלה13[[#This Row],[מספר סטייה]]=3,I365=1)),0,1),"")</f>
        <v>0</v>
      </c>
      <c r="K364">
        <f>IF(טבלה13[[#This Row],[מקס קבוע]]&lt;&gt;"",טבלה13[[#This Row],[מקסימום]]-טבלה13[[#This Row],[מינימום]],"")</f>
        <v>3</v>
      </c>
      <c r="L364">
        <f>IF(IFERROR(LOOKUP(טבלה13[[#This Row],[ClientID]],פיבוט!$A$4:$A$121),FALSE)=טבלה13[[#This Row],[ClientID]],1,0)</f>
        <v>1</v>
      </c>
      <c r="M364" t="str">
        <f>IF(OR(טבלה13[[#This Row],[ClientID]]=A365),"",1)</f>
        <v/>
      </c>
      <c r="N364" s="3" t="str">
        <f>IF(טבלה13[[#This Row],[טווח]]&lt;&gt;K363,טבלה13[[#This Row],[טווח]],"")</f>
        <v/>
      </c>
      <c r="O364" s="3" t="str">
        <f>IF(טבלה13[[#This Row],[מניית טווחים]]&lt;&gt;"",IF(OR(30&gt;טבלה13[[#This Row],[מקסימום]],30&lt;טבלה13[[#This Row],[מינימום]]),0,1),"")</f>
        <v/>
      </c>
    </row>
    <row r="365" spans="1:15" x14ac:dyDescent="0.25">
      <c r="A365" t="s">
        <v>39</v>
      </c>
      <c r="B365">
        <v>11</v>
      </c>
      <c r="C365">
        <v>26</v>
      </c>
      <c r="D365">
        <f>טבלה13[[#This Row],[LengthofCycle]]+1</f>
        <v>27</v>
      </c>
      <c r="E365">
        <f>IF(טבלה13[[#This Row],[CycleNumber]]&lt;3,"",IF(טבלה13[[#This Row],[CycleNumber]]=3,MIN(D363:D365),IF(I364=3,MIN(D362:D364),E364)))</f>
        <v>29</v>
      </c>
      <c r="F365">
        <f>IF(טבלה13[[#This Row],[CycleNumber]]&lt;3,"",IF(טבלה13[[#This Row],[CycleNumber]]=3,MAX(D363:D365),IF(I364=3,MAX(D362:D364),F364)))</f>
        <v>32</v>
      </c>
      <c r="G365">
        <f>IF(OR(טבלה13[[#This Row],[CycleNumber]]&gt;B366,B366=""),IF(טבלה13[[#This Row],[מספר סטייה]]=3,MIN(D363:D365),טבלה13[[#This Row],[מינ קבוע]]),טבלה13[[#This Row],[מינ קבוע]])</f>
        <v>29</v>
      </c>
      <c r="H365">
        <f>IF(OR(טבלה13[[#This Row],[CycleNumber]]&gt;B366,B366=""),IF(טבלה13[[#This Row],[מספר סטייה]]=3,MAX(D363:D365),טבלה13[[#This Row],[מקס קבוע]]),טבלה13[[#This Row],[מקס קבוע]])</f>
        <v>32</v>
      </c>
      <c r="I36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קבוע]]&lt;&gt;E364,1,I364+1),0))</f>
        <v>1</v>
      </c>
      <c r="J365">
        <f>IF(AND(טבלה13[[#This Row],[CycleNumber]]&lt;B366,טבלה13[[#This Row],[מקס קבוע]]&lt;&gt;""),IF(OR(טבלה13[[#This Row],[מספר סטייה]]&lt;I366,AND(טבלה13[[#This Row],[מספר סטייה]]=3,I366=1)),0,1),"")</f>
        <v>1</v>
      </c>
      <c r="K365">
        <f>IF(טבלה13[[#This Row],[מקס קבוע]]&lt;&gt;"",טבלה13[[#This Row],[מקסימום]]-טבלה13[[#This Row],[מינימום]],"")</f>
        <v>3</v>
      </c>
      <c r="L365">
        <f>IF(IFERROR(LOOKUP(טבלה13[[#This Row],[ClientID]],פיבוט!$A$4:$A$121),FALSE)=טבלה13[[#This Row],[ClientID]],1,0)</f>
        <v>1</v>
      </c>
      <c r="M365" t="str">
        <f>IF(OR(טבלה13[[#This Row],[ClientID]]=A366),"",1)</f>
        <v/>
      </c>
      <c r="N365" s="3" t="str">
        <f>IF(טבלה13[[#This Row],[טווח]]&lt;&gt;K364,טבלה13[[#This Row],[טווח]],"")</f>
        <v/>
      </c>
      <c r="O365" s="3" t="str">
        <f>IF(טבלה13[[#This Row],[מניית טווחים]]&lt;&gt;"",IF(OR(30&gt;טבלה13[[#This Row],[מקסימום]],30&lt;טבלה13[[#This Row],[מינימום]]),0,1),"")</f>
        <v/>
      </c>
    </row>
    <row r="366" spans="1:15" x14ac:dyDescent="0.25">
      <c r="A366" t="s">
        <v>39</v>
      </c>
      <c r="B366">
        <v>12</v>
      </c>
      <c r="C366">
        <v>30</v>
      </c>
      <c r="D366">
        <f>טבלה13[[#This Row],[LengthofCycle]]+1</f>
        <v>31</v>
      </c>
      <c r="E366">
        <f>IF(טבלה13[[#This Row],[CycleNumber]]&lt;3,"",IF(טבלה13[[#This Row],[CycleNumber]]=3,MIN(D364:D366),IF(I365=3,MIN(D363:D365),E365)))</f>
        <v>29</v>
      </c>
      <c r="F366">
        <f>IF(טבלה13[[#This Row],[CycleNumber]]&lt;3,"",IF(טבלה13[[#This Row],[CycleNumber]]=3,MAX(D364:D366),IF(I365=3,MAX(D363:D365),F365)))</f>
        <v>32</v>
      </c>
      <c r="G366">
        <f>IF(OR(טבלה13[[#This Row],[CycleNumber]]&gt;B367,B367=""),IF(טבלה13[[#This Row],[מספר סטייה]]=3,MIN(D364:D366),טבלה13[[#This Row],[מינ קבוע]]),טבלה13[[#This Row],[מינ קבוע]])</f>
        <v>29</v>
      </c>
      <c r="H366">
        <f>IF(OR(טבלה13[[#This Row],[CycleNumber]]&gt;B367,B367=""),IF(טבלה13[[#This Row],[מספר סטייה]]=3,MAX(D364:D366),טבלה13[[#This Row],[מקס קבוע]]),טבלה13[[#This Row],[מקס קבוע]])</f>
        <v>32</v>
      </c>
      <c r="I36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קבוע]]&lt;&gt;E365,1,I365+1),0))</f>
        <v>0</v>
      </c>
      <c r="J366">
        <f>IF(AND(טבלה13[[#This Row],[CycleNumber]]&lt;B367,טבלה13[[#This Row],[מקס קבוע]]&lt;&gt;""),IF(OR(טבלה13[[#This Row],[מספר סטייה]]&lt;I367,AND(טבלה13[[#This Row],[מספר סטייה]]=3,I367=1)),0,1),"")</f>
        <v>0</v>
      </c>
      <c r="K366">
        <f>IF(טבלה13[[#This Row],[מקס קבוע]]&lt;&gt;"",טבלה13[[#This Row],[מקסימום]]-טבלה13[[#This Row],[מינימום]],"")</f>
        <v>3</v>
      </c>
      <c r="L366">
        <f>IF(IFERROR(LOOKUP(טבלה13[[#This Row],[ClientID]],פיבוט!$A$4:$A$121),FALSE)=טבלה13[[#This Row],[ClientID]],1,0)</f>
        <v>1</v>
      </c>
      <c r="M366" t="str">
        <f>IF(OR(טבלה13[[#This Row],[ClientID]]=A367),"",1)</f>
        <v/>
      </c>
      <c r="N366" s="3" t="str">
        <f>IF(טבלה13[[#This Row],[טווח]]&lt;&gt;K365,טבלה13[[#This Row],[טווח]],"")</f>
        <v/>
      </c>
      <c r="O366" s="3" t="str">
        <f>IF(טבלה13[[#This Row],[מניית טווחים]]&lt;&gt;"",IF(OR(30&gt;טבלה13[[#This Row],[מקסימום]],30&lt;טבלה13[[#This Row],[מינימום]]),0,1),"")</f>
        <v/>
      </c>
    </row>
    <row r="367" spans="1:15" x14ac:dyDescent="0.25">
      <c r="A367" t="s">
        <v>39</v>
      </c>
      <c r="B367">
        <v>13</v>
      </c>
      <c r="C367">
        <v>27</v>
      </c>
      <c r="D367">
        <f>טבלה13[[#This Row],[LengthofCycle]]+1</f>
        <v>28</v>
      </c>
      <c r="E367">
        <f>IF(טבלה13[[#This Row],[CycleNumber]]&lt;3,"",IF(טבלה13[[#This Row],[CycleNumber]]=3,MIN(D365:D367),IF(I366=3,MIN(D364:D366),E366)))</f>
        <v>29</v>
      </c>
      <c r="F367">
        <f>IF(טבלה13[[#This Row],[CycleNumber]]&lt;3,"",IF(טבלה13[[#This Row],[CycleNumber]]=3,MAX(D365:D367),IF(I366=3,MAX(D364:D366),F366)))</f>
        <v>32</v>
      </c>
      <c r="G367">
        <f>IF(OR(טבלה13[[#This Row],[CycleNumber]]&gt;B368,B368=""),IF(טבלה13[[#This Row],[מספר סטייה]]=3,MIN(D365:D367),טבלה13[[#This Row],[מינ קבוע]]),טבלה13[[#This Row],[מינ קבוע]])</f>
        <v>29</v>
      </c>
      <c r="H367">
        <f>IF(OR(טבלה13[[#This Row],[CycleNumber]]&gt;B368,B368=""),IF(טבלה13[[#This Row],[מספר סטייה]]=3,MAX(D365:D367),טבלה13[[#This Row],[מקס קבוע]]),טבלה13[[#This Row],[מקס קבוע]])</f>
        <v>32</v>
      </c>
      <c r="I36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קבוע]]&lt;&gt;E366,1,I366+1),0))</f>
        <v>1</v>
      </c>
      <c r="J367" t="str">
        <f>IF(AND(טבלה13[[#This Row],[CycleNumber]]&lt;B368,טבלה13[[#This Row],[מקס קבוע]]&lt;&gt;""),IF(OR(טבלה13[[#This Row],[מספר סטייה]]&lt;I368,AND(טבלה13[[#This Row],[מספר סטייה]]=3,I368=1)),0,1),"")</f>
        <v/>
      </c>
      <c r="K367">
        <f>IF(טבלה13[[#This Row],[מקס קבוע]]&lt;&gt;"",טבלה13[[#This Row],[מקסימום]]-טבלה13[[#This Row],[מינימום]],"")</f>
        <v>3</v>
      </c>
      <c r="L367">
        <f>IF(IFERROR(LOOKUP(טבלה13[[#This Row],[ClientID]],פיבוט!$A$4:$A$121),FALSE)=טבלה13[[#This Row],[ClientID]],1,0)</f>
        <v>1</v>
      </c>
      <c r="M367">
        <f>IF(OR(טבלה13[[#This Row],[ClientID]]=A368),"",1)</f>
        <v>1</v>
      </c>
      <c r="N367" s="3" t="str">
        <f>IF(טבלה13[[#This Row],[טווח]]&lt;&gt;K366,טבלה13[[#This Row],[טווח]],"")</f>
        <v/>
      </c>
      <c r="O367" s="3" t="str">
        <f>IF(טבלה13[[#This Row],[מניית טווחים]]&lt;&gt;"",IF(OR(30&gt;טבלה13[[#This Row],[מקסימום]],30&lt;טבלה13[[#This Row],[מינימום]]),0,1),"")</f>
        <v/>
      </c>
    </row>
    <row r="368" spans="1:15" x14ac:dyDescent="0.25">
      <c r="A368" t="s">
        <v>40</v>
      </c>
      <c r="B368">
        <v>1</v>
      </c>
      <c r="C368">
        <v>32</v>
      </c>
      <c r="D368">
        <f>טבלה13[[#This Row],[LengthofCycle]]+1</f>
        <v>33</v>
      </c>
      <c r="E368" t="str">
        <f>IF(טבלה13[[#This Row],[CycleNumber]]&lt;3,"",IF(טבלה13[[#This Row],[CycleNumber]]=3,MIN(D366:D368),IF(I367=3,MIN(D365:D367),E367)))</f>
        <v/>
      </c>
      <c r="F368" t="str">
        <f>IF(טבלה13[[#This Row],[CycleNumber]]&lt;3,"",IF(טבלה13[[#This Row],[CycleNumber]]=3,MAX(D366:D368),IF(I367=3,MAX(D365:D367),F367)))</f>
        <v/>
      </c>
      <c r="G368" t="str">
        <f>IF(OR(טבלה13[[#This Row],[CycleNumber]]&gt;B369,B369=""),IF(טבלה13[[#This Row],[מספר סטייה]]=3,MIN(D366:D368),טבלה13[[#This Row],[מינ קבוע]]),טבלה13[[#This Row],[מינ קבוע]])</f>
        <v/>
      </c>
      <c r="H368" t="str">
        <f>IF(OR(טבלה13[[#This Row],[CycleNumber]]&gt;B369,B369=""),IF(טבלה13[[#This Row],[מספר סטייה]]=3,MAX(D366:D368),טבלה13[[#This Row],[מקס קבוע]]),טבלה13[[#This Row],[מקס קבוע]])</f>
        <v/>
      </c>
      <c r="I36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קבוע]]&lt;&gt;E367,1,I367+1),0))</f>
        <v/>
      </c>
      <c r="J368" t="str">
        <f>IF(AND(טבלה13[[#This Row],[CycleNumber]]&lt;B369,טבלה13[[#This Row],[מקס קבוע]]&lt;&gt;""),IF(OR(טבלה13[[#This Row],[מספר סטייה]]&lt;I369,AND(טבלה13[[#This Row],[מספר סטייה]]=3,I369=1)),0,1),"")</f>
        <v/>
      </c>
      <c r="K368" t="str">
        <f>IF(טבלה13[[#This Row],[מקס קבוע]]&lt;&gt;"",טבלה13[[#This Row],[מקסימום]]-טבלה13[[#This Row],[מינימום]],"")</f>
        <v/>
      </c>
      <c r="L368">
        <f>IF(IFERROR(LOOKUP(טבלה13[[#This Row],[ClientID]],פיבוט!$A$4:$A$121),FALSE)=טבלה13[[#This Row],[ClientID]],1,0)</f>
        <v>1</v>
      </c>
      <c r="M368" t="str">
        <f>IF(OR(טבלה13[[#This Row],[ClientID]]=A369),"",1)</f>
        <v/>
      </c>
      <c r="N368" s="3" t="str">
        <f>IF(טבלה13[[#This Row],[טווח]]&lt;&gt;K367,טבלה13[[#This Row],[טווח]],"")</f>
        <v/>
      </c>
      <c r="O368" s="3" t="str">
        <f>IF(טבלה13[[#This Row],[מניית טווחים]]&lt;&gt;"",IF(OR(30&gt;טבלה13[[#This Row],[מקסימום]],30&lt;טבלה13[[#This Row],[מינימום]]),0,1),"")</f>
        <v/>
      </c>
    </row>
    <row r="369" spans="1:15" x14ac:dyDescent="0.25">
      <c r="A369" t="s">
        <v>40</v>
      </c>
      <c r="B369">
        <v>2</v>
      </c>
      <c r="C369">
        <v>30</v>
      </c>
      <c r="D369">
        <f>טבלה13[[#This Row],[LengthofCycle]]+1</f>
        <v>31</v>
      </c>
      <c r="E369" t="str">
        <f>IF(טבלה13[[#This Row],[CycleNumber]]&lt;3,"",IF(טבלה13[[#This Row],[CycleNumber]]=3,MIN(D367:D369),IF(I368=3,MIN(D366:D368),E368)))</f>
        <v/>
      </c>
      <c r="F369" t="str">
        <f>IF(טבלה13[[#This Row],[CycleNumber]]&lt;3,"",IF(טבלה13[[#This Row],[CycleNumber]]=3,MAX(D367:D369),IF(I368=3,MAX(D366:D368),F368)))</f>
        <v/>
      </c>
      <c r="G369" t="str">
        <f>IF(OR(טבלה13[[#This Row],[CycleNumber]]&gt;B370,B370=""),IF(טבלה13[[#This Row],[מספר סטייה]]=3,MIN(D367:D369),טבלה13[[#This Row],[מינ קבוע]]),טבלה13[[#This Row],[מינ קבוע]])</f>
        <v/>
      </c>
      <c r="H369" t="str">
        <f>IF(OR(טבלה13[[#This Row],[CycleNumber]]&gt;B370,B370=""),IF(טבלה13[[#This Row],[מספר סטייה]]=3,MAX(D367:D369),טבלה13[[#This Row],[מקס קבוע]]),טבלה13[[#This Row],[מקס קבוע]])</f>
        <v/>
      </c>
      <c r="I36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קבוע]]&lt;&gt;E368,1,I368+1),0))</f>
        <v/>
      </c>
      <c r="J369" t="str">
        <f>IF(AND(טבלה13[[#This Row],[CycleNumber]]&lt;B370,טבלה13[[#This Row],[מקס קבוע]]&lt;&gt;""),IF(OR(טבלה13[[#This Row],[מספר סטייה]]&lt;I370,AND(טבלה13[[#This Row],[מספר סטייה]]=3,I370=1)),0,1),"")</f>
        <v/>
      </c>
      <c r="K369" t="str">
        <f>IF(טבלה13[[#This Row],[מקס קבוע]]&lt;&gt;"",טבלה13[[#This Row],[מקסימום]]-טבלה13[[#This Row],[מינימום]],"")</f>
        <v/>
      </c>
      <c r="L369">
        <f>IF(IFERROR(LOOKUP(טבלה13[[#This Row],[ClientID]],פיבוט!$A$4:$A$121),FALSE)=טבלה13[[#This Row],[ClientID]],1,0)</f>
        <v>1</v>
      </c>
      <c r="M369" t="str">
        <f>IF(OR(טבלה13[[#This Row],[ClientID]]=A370),"",1)</f>
        <v/>
      </c>
      <c r="N369" s="3" t="str">
        <f>IF(טבלה13[[#This Row],[טווח]]&lt;&gt;K368,טבלה13[[#This Row],[טווח]],"")</f>
        <v/>
      </c>
      <c r="O369" s="3" t="str">
        <f>IF(טבלה13[[#This Row],[מניית טווחים]]&lt;&gt;"",IF(OR(30&gt;טבלה13[[#This Row],[מקסימום]],30&lt;טבלה13[[#This Row],[מינימום]]),0,1),"")</f>
        <v/>
      </c>
    </row>
    <row r="370" spans="1:15" x14ac:dyDescent="0.25">
      <c r="A370" t="s">
        <v>40</v>
      </c>
      <c r="B370">
        <v>3</v>
      </c>
      <c r="C370">
        <v>27</v>
      </c>
      <c r="D370">
        <f>טבלה13[[#This Row],[LengthofCycle]]+1</f>
        <v>28</v>
      </c>
      <c r="E370">
        <f>IF(טבלה13[[#This Row],[CycleNumber]]&lt;3,"",IF(טבלה13[[#This Row],[CycleNumber]]=3,MIN(D368:D370),IF(I369=3,MIN(D367:D369),E369)))</f>
        <v>28</v>
      </c>
      <c r="F370">
        <f>IF(טבלה13[[#This Row],[CycleNumber]]&lt;3,"",IF(טבלה13[[#This Row],[CycleNumber]]=3,MAX(D368:D370),IF(I369=3,MAX(D367:D369),F369)))</f>
        <v>33</v>
      </c>
      <c r="G370">
        <f>IF(OR(טבלה13[[#This Row],[CycleNumber]]&gt;B371,B371=""),IF(טבלה13[[#This Row],[מספר סטייה]]=3,MIN(D368:D370),טבלה13[[#This Row],[מינ קבוע]]),טבלה13[[#This Row],[מינ קבוע]])</f>
        <v>28</v>
      </c>
      <c r="H370">
        <f>IF(OR(טבלה13[[#This Row],[CycleNumber]]&gt;B371,B371=""),IF(טבלה13[[#This Row],[מספר סטייה]]=3,MAX(D368:D370),טבלה13[[#This Row],[מקס קבוע]]),טבלה13[[#This Row],[מקס קבוע]])</f>
        <v>33</v>
      </c>
      <c r="I37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קבוע]]&lt;&gt;E369,1,I369+1),0))</f>
        <v>0</v>
      </c>
      <c r="J370">
        <f>IF(AND(טבלה13[[#This Row],[CycleNumber]]&lt;B371,טבלה13[[#This Row],[מקס קבוע]]&lt;&gt;""),IF(OR(טבלה13[[#This Row],[מספר סטייה]]&lt;I371,AND(טבלה13[[#This Row],[מספר סטייה]]=3,I371=1)),0,1),"")</f>
        <v>1</v>
      </c>
      <c r="K370">
        <f>IF(טבלה13[[#This Row],[מקס קבוע]]&lt;&gt;"",טבלה13[[#This Row],[מקסימום]]-טבלה13[[#This Row],[מינימום]],"")</f>
        <v>5</v>
      </c>
      <c r="L370">
        <f>IF(IFERROR(LOOKUP(טבלה13[[#This Row],[ClientID]],פיבוט!$A$4:$A$121),FALSE)=טבלה13[[#This Row],[ClientID]],1,0)</f>
        <v>1</v>
      </c>
      <c r="M370" t="str">
        <f>IF(OR(טבלה13[[#This Row],[ClientID]]=A371),"",1)</f>
        <v/>
      </c>
      <c r="N370" s="3">
        <f>IF(טבלה13[[#This Row],[טווח]]&lt;&gt;K369,טבלה13[[#This Row],[טווח]],"")</f>
        <v>5</v>
      </c>
      <c r="O370" s="3">
        <f>IF(טבלה13[[#This Row],[מניית טווחים]]&lt;&gt;"",IF(OR(30&gt;טבלה13[[#This Row],[מקסימום]],30&lt;טבלה13[[#This Row],[מינימום]]),0,1),"")</f>
        <v>1</v>
      </c>
    </row>
    <row r="371" spans="1:15" x14ac:dyDescent="0.25">
      <c r="A371" t="s">
        <v>40</v>
      </c>
      <c r="B371">
        <v>4</v>
      </c>
      <c r="C371">
        <v>29</v>
      </c>
      <c r="D371">
        <f>טבלה13[[#This Row],[LengthofCycle]]+1</f>
        <v>30</v>
      </c>
      <c r="E371">
        <f>IF(טבלה13[[#This Row],[CycleNumber]]&lt;3,"",IF(טבלה13[[#This Row],[CycleNumber]]=3,MIN(D369:D371),IF(I370=3,MIN(D368:D370),E370)))</f>
        <v>28</v>
      </c>
      <c r="F371">
        <f>IF(טבלה13[[#This Row],[CycleNumber]]&lt;3,"",IF(טבלה13[[#This Row],[CycleNumber]]=3,MAX(D369:D371),IF(I370=3,MAX(D368:D370),F370)))</f>
        <v>33</v>
      </c>
      <c r="G371">
        <f>IF(OR(טבלה13[[#This Row],[CycleNumber]]&gt;B372,B372=""),IF(טבלה13[[#This Row],[מספר סטייה]]=3,MIN(D369:D371),טבלה13[[#This Row],[מינ קבוע]]),טבלה13[[#This Row],[מינ קבוע]])</f>
        <v>28</v>
      </c>
      <c r="H371">
        <f>IF(OR(טבלה13[[#This Row],[CycleNumber]]&gt;B372,B372=""),IF(טבלה13[[#This Row],[מספר סטייה]]=3,MAX(D369:D371),טבלה13[[#This Row],[מקס קבוע]]),טבלה13[[#This Row],[מקס קבוע]])</f>
        <v>33</v>
      </c>
      <c r="I37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קבוע]]&lt;&gt;E370,1,I370+1),0))</f>
        <v>0</v>
      </c>
      <c r="J371">
        <f>IF(AND(טבלה13[[#This Row],[CycleNumber]]&lt;B372,טבלה13[[#This Row],[מקס קבוע]]&lt;&gt;""),IF(OR(טבלה13[[#This Row],[מספר סטייה]]&lt;I372,AND(טבלה13[[#This Row],[מספר סטייה]]=3,I372=1)),0,1),"")</f>
        <v>1</v>
      </c>
      <c r="K371">
        <f>IF(טבלה13[[#This Row],[מקס קבוע]]&lt;&gt;"",טבלה13[[#This Row],[מקסימום]]-טבלה13[[#This Row],[מינימום]],"")</f>
        <v>5</v>
      </c>
      <c r="L371">
        <f>IF(IFERROR(LOOKUP(טבלה13[[#This Row],[ClientID]],פיבוט!$A$4:$A$121),FALSE)=טבלה13[[#This Row],[ClientID]],1,0)</f>
        <v>1</v>
      </c>
      <c r="M371" t="str">
        <f>IF(OR(טבלה13[[#This Row],[ClientID]]=A372),"",1)</f>
        <v/>
      </c>
      <c r="N371" s="3" t="str">
        <f>IF(טבלה13[[#This Row],[טווח]]&lt;&gt;K370,טבלה13[[#This Row],[טווח]],"")</f>
        <v/>
      </c>
      <c r="O371" s="3" t="str">
        <f>IF(טבלה13[[#This Row],[מניית טווחים]]&lt;&gt;"",IF(OR(30&gt;טבלה13[[#This Row],[מקסימום]],30&lt;טבלה13[[#This Row],[מינימום]]),0,1),"")</f>
        <v/>
      </c>
    </row>
    <row r="372" spans="1:15" x14ac:dyDescent="0.25">
      <c r="A372" t="s">
        <v>40</v>
      </c>
      <c r="B372">
        <v>5</v>
      </c>
      <c r="C372">
        <v>27</v>
      </c>
      <c r="D372">
        <f>טבלה13[[#This Row],[LengthofCycle]]+1</f>
        <v>28</v>
      </c>
      <c r="E372">
        <f>IF(טבלה13[[#This Row],[CycleNumber]]&lt;3,"",IF(טבלה13[[#This Row],[CycleNumber]]=3,MIN(D370:D372),IF(I371=3,MIN(D369:D371),E371)))</f>
        <v>28</v>
      </c>
      <c r="F372">
        <f>IF(טבלה13[[#This Row],[CycleNumber]]&lt;3,"",IF(טבלה13[[#This Row],[CycleNumber]]=3,MAX(D370:D372),IF(I371=3,MAX(D369:D371),F371)))</f>
        <v>33</v>
      </c>
      <c r="G372">
        <f>IF(OR(טבלה13[[#This Row],[CycleNumber]]&gt;B373,B373=""),IF(טבלה13[[#This Row],[מספר סטייה]]=3,MIN(D370:D372),טבלה13[[#This Row],[מינ קבוע]]),טבלה13[[#This Row],[מינ קבוע]])</f>
        <v>28</v>
      </c>
      <c r="H372">
        <f>IF(OR(טבלה13[[#This Row],[CycleNumber]]&gt;B373,B373=""),IF(טבלה13[[#This Row],[מספר סטייה]]=3,MAX(D370:D372),טבלה13[[#This Row],[מקס קבוע]]),טבלה13[[#This Row],[מקס קבוע]])</f>
        <v>33</v>
      </c>
      <c r="I37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קבוע]]&lt;&gt;E371,1,I371+1),0))</f>
        <v>0</v>
      </c>
      <c r="J372">
        <f>IF(AND(טבלה13[[#This Row],[CycleNumber]]&lt;B373,טבלה13[[#This Row],[מקס קבוע]]&lt;&gt;""),IF(OR(טבלה13[[#This Row],[מספר סטייה]]&lt;I373,AND(טבלה13[[#This Row],[מספר סטייה]]=3,I373=1)),0,1),"")</f>
        <v>1</v>
      </c>
      <c r="K372">
        <f>IF(טבלה13[[#This Row],[מקס קבוע]]&lt;&gt;"",טבלה13[[#This Row],[מקסימום]]-טבלה13[[#This Row],[מינימום]],"")</f>
        <v>5</v>
      </c>
      <c r="L372">
        <f>IF(IFERROR(LOOKUP(טבלה13[[#This Row],[ClientID]],פיבוט!$A$4:$A$121),FALSE)=טבלה13[[#This Row],[ClientID]],1,0)</f>
        <v>1</v>
      </c>
      <c r="M372" t="str">
        <f>IF(OR(טבלה13[[#This Row],[ClientID]]=A373),"",1)</f>
        <v/>
      </c>
      <c r="N372" s="3" t="str">
        <f>IF(טבלה13[[#This Row],[טווח]]&lt;&gt;K371,טבלה13[[#This Row],[טווח]],"")</f>
        <v/>
      </c>
      <c r="O372" s="3" t="str">
        <f>IF(טבלה13[[#This Row],[מניית טווחים]]&lt;&gt;"",IF(OR(30&gt;טבלה13[[#This Row],[מקסימום]],30&lt;טבלה13[[#This Row],[מינימום]]),0,1),"")</f>
        <v/>
      </c>
    </row>
    <row r="373" spans="1:15" x14ac:dyDescent="0.25">
      <c r="A373" t="s">
        <v>40</v>
      </c>
      <c r="B373">
        <v>6</v>
      </c>
      <c r="C373">
        <v>27</v>
      </c>
      <c r="D373">
        <f>טבלה13[[#This Row],[LengthofCycle]]+1</f>
        <v>28</v>
      </c>
      <c r="E373">
        <f>IF(טבלה13[[#This Row],[CycleNumber]]&lt;3,"",IF(טבלה13[[#This Row],[CycleNumber]]=3,MIN(D371:D373),IF(I372=3,MIN(D370:D372),E372)))</f>
        <v>28</v>
      </c>
      <c r="F373">
        <f>IF(טבלה13[[#This Row],[CycleNumber]]&lt;3,"",IF(טבלה13[[#This Row],[CycleNumber]]=3,MAX(D371:D373),IF(I372=3,MAX(D370:D372),F372)))</f>
        <v>33</v>
      </c>
      <c r="G373">
        <f>IF(OR(טבלה13[[#This Row],[CycleNumber]]&gt;B374,B374=""),IF(טבלה13[[#This Row],[מספר סטייה]]=3,MIN(D371:D373),טבלה13[[#This Row],[מינ קבוע]]),טבלה13[[#This Row],[מינ קבוע]])</f>
        <v>28</v>
      </c>
      <c r="H373">
        <f>IF(OR(טבלה13[[#This Row],[CycleNumber]]&gt;B374,B374=""),IF(טבלה13[[#This Row],[מספר סטייה]]=3,MAX(D371:D373),טבלה13[[#This Row],[מקס קבוע]]),טבלה13[[#This Row],[מקס קבוע]])</f>
        <v>33</v>
      </c>
      <c r="I37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קבוע]]&lt;&gt;E372,1,I372+1),0))</f>
        <v>0</v>
      </c>
      <c r="J373">
        <f>IF(AND(טבלה13[[#This Row],[CycleNumber]]&lt;B374,טבלה13[[#This Row],[מקס קבוע]]&lt;&gt;""),IF(OR(טבלה13[[#This Row],[מספר סטייה]]&lt;I374,AND(טבלה13[[#This Row],[מספר סטייה]]=3,I374=1)),0,1),"")</f>
        <v>1</v>
      </c>
      <c r="K373">
        <f>IF(טבלה13[[#This Row],[מקס קבוע]]&lt;&gt;"",טבלה13[[#This Row],[מקסימום]]-טבלה13[[#This Row],[מינימום]],"")</f>
        <v>5</v>
      </c>
      <c r="L373">
        <f>IF(IFERROR(LOOKUP(טבלה13[[#This Row],[ClientID]],פיבוט!$A$4:$A$121),FALSE)=טבלה13[[#This Row],[ClientID]],1,0)</f>
        <v>1</v>
      </c>
      <c r="M373" t="str">
        <f>IF(OR(טבלה13[[#This Row],[ClientID]]=A374),"",1)</f>
        <v/>
      </c>
      <c r="N373" s="3" t="str">
        <f>IF(טבלה13[[#This Row],[טווח]]&lt;&gt;K372,טבלה13[[#This Row],[טווח]],"")</f>
        <v/>
      </c>
      <c r="O373" s="3" t="str">
        <f>IF(טבלה13[[#This Row],[מניית טווחים]]&lt;&gt;"",IF(OR(30&gt;טבלה13[[#This Row],[מקסימום]],30&lt;טבלה13[[#This Row],[מינימום]]),0,1),"")</f>
        <v/>
      </c>
    </row>
    <row r="374" spans="1:15" x14ac:dyDescent="0.25">
      <c r="A374" t="s">
        <v>40</v>
      </c>
      <c r="B374">
        <v>7</v>
      </c>
      <c r="C374">
        <v>28</v>
      </c>
      <c r="D374">
        <f>טבלה13[[#This Row],[LengthofCycle]]+1</f>
        <v>29</v>
      </c>
      <c r="E374">
        <f>IF(טבלה13[[#This Row],[CycleNumber]]&lt;3,"",IF(טבלה13[[#This Row],[CycleNumber]]=3,MIN(D372:D374),IF(I373=3,MIN(D371:D373),E373)))</f>
        <v>28</v>
      </c>
      <c r="F374">
        <f>IF(טבלה13[[#This Row],[CycleNumber]]&lt;3,"",IF(טבלה13[[#This Row],[CycleNumber]]=3,MAX(D372:D374),IF(I373=3,MAX(D371:D373),F373)))</f>
        <v>33</v>
      </c>
      <c r="G374">
        <f>IF(OR(טבלה13[[#This Row],[CycleNumber]]&gt;B375,B375=""),IF(טבלה13[[#This Row],[מספר סטייה]]=3,MIN(D372:D374),טבלה13[[#This Row],[מינ קבוע]]),טבלה13[[#This Row],[מינ קבוע]])</f>
        <v>28</v>
      </c>
      <c r="H374">
        <f>IF(OR(טבלה13[[#This Row],[CycleNumber]]&gt;B375,B375=""),IF(טבלה13[[#This Row],[מספר סטייה]]=3,MAX(D372:D374),טבלה13[[#This Row],[מקס קבוע]]),טבלה13[[#This Row],[מקס קבוע]])</f>
        <v>33</v>
      </c>
      <c r="I37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קבוע]]&lt;&gt;E373,1,I373+1),0))</f>
        <v>0</v>
      </c>
      <c r="J374">
        <f>IF(AND(טבלה13[[#This Row],[CycleNumber]]&lt;B375,טבלה13[[#This Row],[מקס קבוע]]&lt;&gt;""),IF(OR(טבלה13[[#This Row],[מספר סטייה]]&lt;I375,AND(טבלה13[[#This Row],[מספר סטייה]]=3,I375=1)),0,1),"")</f>
        <v>1</v>
      </c>
      <c r="K374">
        <f>IF(טבלה13[[#This Row],[מקס קבוע]]&lt;&gt;"",טבלה13[[#This Row],[מקסימום]]-טבלה13[[#This Row],[מינימום]],"")</f>
        <v>5</v>
      </c>
      <c r="L374">
        <f>IF(IFERROR(LOOKUP(טבלה13[[#This Row],[ClientID]],פיבוט!$A$4:$A$121),FALSE)=טבלה13[[#This Row],[ClientID]],1,0)</f>
        <v>1</v>
      </c>
      <c r="M374" t="str">
        <f>IF(OR(טבלה13[[#This Row],[ClientID]]=A375),"",1)</f>
        <v/>
      </c>
      <c r="N374" s="3" t="str">
        <f>IF(טבלה13[[#This Row],[טווח]]&lt;&gt;K373,טבלה13[[#This Row],[טווח]],"")</f>
        <v/>
      </c>
      <c r="O374" s="3" t="str">
        <f>IF(טבלה13[[#This Row],[מניית טווחים]]&lt;&gt;"",IF(OR(30&gt;טבלה13[[#This Row],[מקסימום]],30&lt;טבלה13[[#This Row],[מינימום]]),0,1),"")</f>
        <v/>
      </c>
    </row>
    <row r="375" spans="1:15" x14ac:dyDescent="0.25">
      <c r="A375" t="s">
        <v>40</v>
      </c>
      <c r="B375">
        <v>8</v>
      </c>
      <c r="C375">
        <v>27</v>
      </c>
      <c r="D375">
        <f>טבלה13[[#This Row],[LengthofCycle]]+1</f>
        <v>28</v>
      </c>
      <c r="E375">
        <f>IF(טבלה13[[#This Row],[CycleNumber]]&lt;3,"",IF(טבלה13[[#This Row],[CycleNumber]]=3,MIN(D373:D375),IF(I374=3,MIN(D372:D374),E374)))</f>
        <v>28</v>
      </c>
      <c r="F375">
        <f>IF(טבלה13[[#This Row],[CycleNumber]]&lt;3,"",IF(טבלה13[[#This Row],[CycleNumber]]=3,MAX(D373:D375),IF(I374=3,MAX(D372:D374),F374)))</f>
        <v>33</v>
      </c>
      <c r="G375">
        <f>IF(OR(טבלה13[[#This Row],[CycleNumber]]&gt;B376,B376=""),IF(טבלה13[[#This Row],[מספר סטייה]]=3,MIN(D373:D375),טבלה13[[#This Row],[מינ קבוע]]),טבלה13[[#This Row],[מינ קבוע]])</f>
        <v>28</v>
      </c>
      <c r="H375">
        <f>IF(OR(טבלה13[[#This Row],[CycleNumber]]&gt;B376,B376=""),IF(טבלה13[[#This Row],[מספר סטייה]]=3,MAX(D373:D375),טבלה13[[#This Row],[מקס קבוע]]),טבלה13[[#This Row],[מקס קבוע]])</f>
        <v>33</v>
      </c>
      <c r="I37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קבוע]]&lt;&gt;E374,1,I374+1),0))</f>
        <v>0</v>
      </c>
      <c r="J375">
        <f>IF(AND(טבלה13[[#This Row],[CycleNumber]]&lt;B376,טבלה13[[#This Row],[מקס קבוע]]&lt;&gt;""),IF(OR(טבלה13[[#This Row],[מספר סטייה]]&lt;I376,AND(טבלה13[[#This Row],[מספר סטייה]]=3,I376=1)),0,1),"")</f>
        <v>1</v>
      </c>
      <c r="K375">
        <f>IF(טבלה13[[#This Row],[מקס קבוע]]&lt;&gt;"",טבלה13[[#This Row],[מקסימום]]-טבלה13[[#This Row],[מינימום]],"")</f>
        <v>5</v>
      </c>
      <c r="L375">
        <f>IF(IFERROR(LOOKUP(טבלה13[[#This Row],[ClientID]],פיבוט!$A$4:$A$121),FALSE)=טבלה13[[#This Row],[ClientID]],1,0)</f>
        <v>1</v>
      </c>
      <c r="M375" t="str">
        <f>IF(OR(טבלה13[[#This Row],[ClientID]]=A376),"",1)</f>
        <v/>
      </c>
      <c r="N375" s="3" t="str">
        <f>IF(טבלה13[[#This Row],[טווח]]&lt;&gt;K374,טבלה13[[#This Row],[טווח]],"")</f>
        <v/>
      </c>
      <c r="O375" s="3" t="str">
        <f>IF(טבלה13[[#This Row],[מניית טווחים]]&lt;&gt;"",IF(OR(30&gt;טבלה13[[#This Row],[מקסימום]],30&lt;טבלה13[[#This Row],[מינימום]]),0,1),"")</f>
        <v/>
      </c>
    </row>
    <row r="376" spans="1:15" x14ac:dyDescent="0.25">
      <c r="A376" t="s">
        <v>40</v>
      </c>
      <c r="B376">
        <v>9</v>
      </c>
      <c r="C376">
        <v>28</v>
      </c>
      <c r="D376">
        <f>טבלה13[[#This Row],[LengthofCycle]]+1</f>
        <v>29</v>
      </c>
      <c r="E376">
        <f>IF(טבלה13[[#This Row],[CycleNumber]]&lt;3,"",IF(טבלה13[[#This Row],[CycleNumber]]=3,MIN(D374:D376),IF(I375=3,MIN(D373:D375),E375)))</f>
        <v>28</v>
      </c>
      <c r="F376">
        <f>IF(טבלה13[[#This Row],[CycleNumber]]&lt;3,"",IF(טבלה13[[#This Row],[CycleNumber]]=3,MAX(D374:D376),IF(I375=3,MAX(D373:D375),F375)))</f>
        <v>33</v>
      </c>
      <c r="G376">
        <f>IF(OR(טבלה13[[#This Row],[CycleNumber]]&gt;B377,B377=""),IF(טבלה13[[#This Row],[מספר סטייה]]=3,MIN(D374:D376),טבלה13[[#This Row],[מינ קבוע]]),טבלה13[[#This Row],[מינ קבוע]])</f>
        <v>28</v>
      </c>
      <c r="H376">
        <f>IF(OR(טבלה13[[#This Row],[CycleNumber]]&gt;B377,B377=""),IF(טבלה13[[#This Row],[מספר סטייה]]=3,MAX(D374:D376),טבלה13[[#This Row],[מקס קבוע]]),טבלה13[[#This Row],[מקס קבוע]])</f>
        <v>33</v>
      </c>
      <c r="I37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קבוע]]&lt;&gt;E375,1,I375+1),0))</f>
        <v>0</v>
      </c>
      <c r="J376">
        <f>IF(AND(טבלה13[[#This Row],[CycleNumber]]&lt;B377,טבלה13[[#This Row],[מקס קבוע]]&lt;&gt;""),IF(OR(טבלה13[[#This Row],[מספר סטייה]]&lt;I377,AND(טבלה13[[#This Row],[מספר סטייה]]=3,I377=1)),0,1),"")</f>
        <v>1</v>
      </c>
      <c r="K376">
        <f>IF(טבלה13[[#This Row],[מקס קבוע]]&lt;&gt;"",טבלה13[[#This Row],[מקסימום]]-טבלה13[[#This Row],[מינימום]],"")</f>
        <v>5</v>
      </c>
      <c r="L376">
        <f>IF(IFERROR(LOOKUP(טבלה13[[#This Row],[ClientID]],פיבוט!$A$4:$A$121),FALSE)=טבלה13[[#This Row],[ClientID]],1,0)</f>
        <v>1</v>
      </c>
      <c r="M376" t="str">
        <f>IF(OR(טבלה13[[#This Row],[ClientID]]=A377),"",1)</f>
        <v/>
      </c>
      <c r="N376" s="3" t="str">
        <f>IF(טבלה13[[#This Row],[טווח]]&lt;&gt;K375,טבלה13[[#This Row],[טווח]],"")</f>
        <v/>
      </c>
      <c r="O376" s="3" t="str">
        <f>IF(טבלה13[[#This Row],[מניית טווחים]]&lt;&gt;"",IF(OR(30&gt;טבלה13[[#This Row],[מקסימום]],30&lt;טבלה13[[#This Row],[מינימום]]),0,1),"")</f>
        <v/>
      </c>
    </row>
    <row r="377" spans="1:15" x14ac:dyDescent="0.25">
      <c r="A377" t="s">
        <v>40</v>
      </c>
      <c r="B377">
        <v>10</v>
      </c>
      <c r="C377">
        <v>28</v>
      </c>
      <c r="D377">
        <f>טבלה13[[#This Row],[LengthofCycle]]+1</f>
        <v>29</v>
      </c>
      <c r="E377">
        <f>IF(טבלה13[[#This Row],[CycleNumber]]&lt;3,"",IF(טבלה13[[#This Row],[CycleNumber]]=3,MIN(D375:D377),IF(I376=3,MIN(D374:D376),E376)))</f>
        <v>28</v>
      </c>
      <c r="F377">
        <f>IF(טבלה13[[#This Row],[CycleNumber]]&lt;3,"",IF(טבלה13[[#This Row],[CycleNumber]]=3,MAX(D375:D377),IF(I376=3,MAX(D374:D376),F376)))</f>
        <v>33</v>
      </c>
      <c r="G377">
        <f>IF(OR(טבלה13[[#This Row],[CycleNumber]]&gt;B378,B378=""),IF(טבלה13[[#This Row],[מספר סטייה]]=3,MIN(D375:D377),טבלה13[[#This Row],[מינ קבוע]]),טבלה13[[#This Row],[מינ קבוע]])</f>
        <v>28</v>
      </c>
      <c r="H377">
        <f>IF(OR(טבלה13[[#This Row],[CycleNumber]]&gt;B378,B378=""),IF(טבלה13[[#This Row],[מספר סטייה]]=3,MAX(D375:D377),טבלה13[[#This Row],[מקס קבוע]]),טבלה13[[#This Row],[מקס קבוע]])</f>
        <v>33</v>
      </c>
      <c r="I37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קבוע]]&lt;&gt;E376,1,I376+1),0))</f>
        <v>0</v>
      </c>
      <c r="J377">
        <f>IF(AND(טבלה13[[#This Row],[CycleNumber]]&lt;B378,טבלה13[[#This Row],[מקס קבוע]]&lt;&gt;""),IF(OR(טבלה13[[#This Row],[מספר סטייה]]&lt;I378,AND(טבלה13[[#This Row],[מספר סטייה]]=3,I378=1)),0,1),"")</f>
        <v>1</v>
      </c>
      <c r="K377">
        <f>IF(טבלה13[[#This Row],[מקס קבוע]]&lt;&gt;"",טבלה13[[#This Row],[מקסימום]]-טבלה13[[#This Row],[מינימום]],"")</f>
        <v>5</v>
      </c>
      <c r="L377">
        <f>IF(IFERROR(LOOKUP(טבלה13[[#This Row],[ClientID]],פיבוט!$A$4:$A$121),FALSE)=טבלה13[[#This Row],[ClientID]],1,0)</f>
        <v>1</v>
      </c>
      <c r="M377" t="str">
        <f>IF(OR(טבלה13[[#This Row],[ClientID]]=A378),"",1)</f>
        <v/>
      </c>
      <c r="N377" s="3" t="str">
        <f>IF(טבלה13[[#This Row],[טווח]]&lt;&gt;K376,טבלה13[[#This Row],[טווח]],"")</f>
        <v/>
      </c>
      <c r="O377" s="3" t="str">
        <f>IF(טבלה13[[#This Row],[מניית טווחים]]&lt;&gt;"",IF(OR(30&gt;טבלה13[[#This Row],[מקסימום]],30&lt;טבלה13[[#This Row],[מינימום]]),0,1),"")</f>
        <v/>
      </c>
    </row>
    <row r="378" spans="1:15" x14ac:dyDescent="0.25">
      <c r="A378" t="s">
        <v>40</v>
      </c>
      <c r="B378">
        <v>11</v>
      </c>
      <c r="C378">
        <v>29</v>
      </c>
      <c r="D378">
        <f>טבלה13[[#This Row],[LengthofCycle]]+1</f>
        <v>30</v>
      </c>
      <c r="E378">
        <f>IF(טבלה13[[#This Row],[CycleNumber]]&lt;3,"",IF(טבלה13[[#This Row],[CycleNumber]]=3,MIN(D376:D378),IF(I377=3,MIN(D375:D377),E377)))</f>
        <v>28</v>
      </c>
      <c r="F378">
        <f>IF(טבלה13[[#This Row],[CycleNumber]]&lt;3,"",IF(טבלה13[[#This Row],[CycleNumber]]=3,MAX(D376:D378),IF(I377=3,MAX(D375:D377),F377)))</f>
        <v>33</v>
      </c>
      <c r="G378">
        <f>IF(OR(טבלה13[[#This Row],[CycleNumber]]&gt;B379,B379=""),IF(טבלה13[[#This Row],[מספר סטייה]]=3,MIN(D376:D378),טבלה13[[#This Row],[מינ קבוע]]),טבלה13[[#This Row],[מינ קבוע]])</f>
        <v>28</v>
      </c>
      <c r="H378">
        <f>IF(OR(טבלה13[[#This Row],[CycleNumber]]&gt;B379,B379=""),IF(טבלה13[[#This Row],[מספר סטייה]]=3,MAX(D376:D378),טבלה13[[#This Row],[מקס קבוע]]),טבלה13[[#This Row],[מקס קבוע]])</f>
        <v>33</v>
      </c>
      <c r="I37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קבוע]]&lt;&gt;E377,1,I377+1),0))</f>
        <v>0</v>
      </c>
      <c r="J378">
        <f>IF(AND(טבלה13[[#This Row],[CycleNumber]]&lt;B379,טבלה13[[#This Row],[מקס קבוע]]&lt;&gt;""),IF(OR(טבלה13[[#This Row],[מספר סטייה]]&lt;I379,AND(טבלה13[[#This Row],[מספר סטייה]]=3,I379=1)),0,1),"")</f>
        <v>1</v>
      </c>
      <c r="K378">
        <f>IF(טבלה13[[#This Row],[מקס קבוע]]&lt;&gt;"",טבלה13[[#This Row],[מקסימום]]-טבלה13[[#This Row],[מינימום]],"")</f>
        <v>5</v>
      </c>
      <c r="L378">
        <f>IF(IFERROR(LOOKUP(טבלה13[[#This Row],[ClientID]],פיבוט!$A$4:$A$121),FALSE)=טבלה13[[#This Row],[ClientID]],1,0)</f>
        <v>1</v>
      </c>
      <c r="M378" t="str">
        <f>IF(OR(טבלה13[[#This Row],[ClientID]]=A379),"",1)</f>
        <v/>
      </c>
      <c r="N378" s="3" t="str">
        <f>IF(טבלה13[[#This Row],[טווח]]&lt;&gt;K377,טבלה13[[#This Row],[טווח]],"")</f>
        <v/>
      </c>
      <c r="O378" s="3" t="str">
        <f>IF(טבלה13[[#This Row],[מניית טווחים]]&lt;&gt;"",IF(OR(30&gt;טבלה13[[#This Row],[מקסימום]],30&lt;טבלה13[[#This Row],[מינימום]]),0,1),"")</f>
        <v/>
      </c>
    </row>
    <row r="379" spans="1:15" x14ac:dyDescent="0.25">
      <c r="A379" t="s">
        <v>40</v>
      </c>
      <c r="B379">
        <v>12</v>
      </c>
      <c r="C379">
        <v>30</v>
      </c>
      <c r="D379">
        <f>טבלה13[[#This Row],[LengthofCycle]]+1</f>
        <v>31</v>
      </c>
      <c r="E379">
        <f>IF(טבלה13[[#This Row],[CycleNumber]]&lt;3,"",IF(טבלה13[[#This Row],[CycleNumber]]=3,MIN(D377:D379),IF(I378=3,MIN(D376:D378),E378)))</f>
        <v>28</v>
      </c>
      <c r="F379">
        <f>IF(טבלה13[[#This Row],[CycleNumber]]&lt;3,"",IF(טבלה13[[#This Row],[CycleNumber]]=3,MAX(D377:D379),IF(I378=3,MAX(D376:D378),F378)))</f>
        <v>33</v>
      </c>
      <c r="G379">
        <f>IF(OR(טבלה13[[#This Row],[CycleNumber]]&gt;B380,B380=""),IF(טבלה13[[#This Row],[מספר סטייה]]=3,MIN(D377:D379),טבלה13[[#This Row],[מינ קבוע]]),טבלה13[[#This Row],[מינ קבוע]])</f>
        <v>28</v>
      </c>
      <c r="H379">
        <f>IF(OR(טבלה13[[#This Row],[CycleNumber]]&gt;B380,B380=""),IF(טבלה13[[#This Row],[מספר סטייה]]=3,MAX(D377:D379),טבלה13[[#This Row],[מקס קבוע]]),טבלה13[[#This Row],[מקס קבוע]])</f>
        <v>33</v>
      </c>
      <c r="I37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קבוע]]&lt;&gt;E378,1,I378+1),0))</f>
        <v>0</v>
      </c>
      <c r="J379">
        <f>IF(AND(טבלה13[[#This Row],[CycleNumber]]&lt;B380,טבלה13[[#This Row],[מקס קבוע]]&lt;&gt;""),IF(OR(טבלה13[[#This Row],[מספר סטייה]]&lt;I380,AND(טבלה13[[#This Row],[מספר סטייה]]=3,I380=1)),0,1),"")</f>
        <v>0</v>
      </c>
      <c r="K379">
        <f>IF(טבלה13[[#This Row],[מקס קבוע]]&lt;&gt;"",טבלה13[[#This Row],[מקסימום]]-טבלה13[[#This Row],[מינימום]],"")</f>
        <v>5</v>
      </c>
      <c r="L379">
        <f>IF(IFERROR(LOOKUP(טבלה13[[#This Row],[ClientID]],פיבוט!$A$4:$A$121),FALSE)=טבלה13[[#This Row],[ClientID]],1,0)</f>
        <v>1</v>
      </c>
      <c r="M379" t="str">
        <f>IF(OR(טבלה13[[#This Row],[ClientID]]=A380),"",1)</f>
        <v/>
      </c>
      <c r="N379" s="3" t="str">
        <f>IF(טבלה13[[#This Row],[טווח]]&lt;&gt;K378,טבלה13[[#This Row],[טווח]],"")</f>
        <v/>
      </c>
      <c r="O379" s="3" t="str">
        <f>IF(טבלה13[[#This Row],[מניית טווחים]]&lt;&gt;"",IF(OR(30&gt;טבלה13[[#This Row],[מקסימום]],30&lt;טבלה13[[#This Row],[מינימום]]),0,1),"")</f>
        <v/>
      </c>
    </row>
    <row r="380" spans="1:15" x14ac:dyDescent="0.25">
      <c r="A380" t="s">
        <v>40</v>
      </c>
      <c r="B380">
        <v>13</v>
      </c>
      <c r="C380">
        <v>24</v>
      </c>
      <c r="D380">
        <f>טבלה13[[#This Row],[LengthofCycle]]+1</f>
        <v>25</v>
      </c>
      <c r="E380">
        <f>IF(טבלה13[[#This Row],[CycleNumber]]&lt;3,"",IF(טבלה13[[#This Row],[CycleNumber]]=3,MIN(D378:D380),IF(I379=3,MIN(D377:D379),E379)))</f>
        <v>28</v>
      </c>
      <c r="F380">
        <f>IF(טבלה13[[#This Row],[CycleNumber]]&lt;3,"",IF(טבלה13[[#This Row],[CycleNumber]]=3,MAX(D378:D380),IF(I379=3,MAX(D377:D379),F379)))</f>
        <v>33</v>
      </c>
      <c r="G380">
        <f>IF(OR(טבלה13[[#This Row],[CycleNumber]]&gt;B381,B381=""),IF(טבלה13[[#This Row],[מספר סטייה]]=3,MIN(D378:D380),טבלה13[[#This Row],[מינ קבוע]]),טבלה13[[#This Row],[מינ קבוע]])</f>
        <v>28</v>
      </c>
      <c r="H380">
        <f>IF(OR(טבלה13[[#This Row],[CycleNumber]]&gt;B381,B381=""),IF(טבלה13[[#This Row],[מספר סטייה]]=3,MAX(D378:D380),טבלה13[[#This Row],[מקס קבוע]]),טבלה13[[#This Row],[מקס קבוע]])</f>
        <v>33</v>
      </c>
      <c r="I38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קבוע]]&lt;&gt;E379,1,I379+1),0))</f>
        <v>1</v>
      </c>
      <c r="J380">
        <f>IF(AND(טבלה13[[#This Row],[CycleNumber]]&lt;B381,טבלה13[[#This Row],[מקס קבוע]]&lt;&gt;""),IF(OR(טבלה13[[#This Row],[מספר סטייה]]&lt;I381,AND(טבלה13[[#This Row],[מספר סטייה]]=3,I381=1)),0,1),"")</f>
        <v>1</v>
      </c>
      <c r="K380">
        <f>IF(טבלה13[[#This Row],[מקס קבוע]]&lt;&gt;"",טבלה13[[#This Row],[מקסימום]]-טבלה13[[#This Row],[מינימום]],"")</f>
        <v>5</v>
      </c>
      <c r="L380">
        <f>IF(IFERROR(LOOKUP(טבלה13[[#This Row],[ClientID]],פיבוט!$A$4:$A$121),FALSE)=טבלה13[[#This Row],[ClientID]],1,0)</f>
        <v>1</v>
      </c>
      <c r="M380" t="str">
        <f>IF(OR(טבלה13[[#This Row],[ClientID]]=A381),"",1)</f>
        <v/>
      </c>
      <c r="N380" s="3" t="str">
        <f>IF(טבלה13[[#This Row],[טווח]]&lt;&gt;K379,טבלה13[[#This Row],[טווח]],"")</f>
        <v/>
      </c>
      <c r="O380" s="3" t="str">
        <f>IF(טבלה13[[#This Row],[מניית טווחים]]&lt;&gt;"",IF(OR(30&gt;טבלה13[[#This Row],[מקסימום]],30&lt;טבלה13[[#This Row],[מינימום]]),0,1),"")</f>
        <v/>
      </c>
    </row>
    <row r="381" spans="1:15" x14ac:dyDescent="0.25">
      <c r="A381" t="s">
        <v>40</v>
      </c>
      <c r="B381">
        <v>14</v>
      </c>
      <c r="C381">
        <v>30</v>
      </c>
      <c r="D381">
        <f>טבלה13[[#This Row],[LengthofCycle]]+1</f>
        <v>31</v>
      </c>
      <c r="E381">
        <f>IF(טבלה13[[#This Row],[CycleNumber]]&lt;3,"",IF(טבלה13[[#This Row],[CycleNumber]]=3,MIN(D379:D381),IF(I380=3,MIN(D378:D380),E380)))</f>
        <v>28</v>
      </c>
      <c r="F381">
        <f>IF(טבלה13[[#This Row],[CycleNumber]]&lt;3,"",IF(טבלה13[[#This Row],[CycleNumber]]=3,MAX(D379:D381),IF(I380=3,MAX(D378:D380),F380)))</f>
        <v>33</v>
      </c>
      <c r="G381">
        <f>IF(OR(טבלה13[[#This Row],[CycleNumber]]&gt;B382,B382=""),IF(טבלה13[[#This Row],[מספר סטייה]]=3,MIN(D379:D381),טבלה13[[#This Row],[מינ קבוע]]),טבלה13[[#This Row],[מינ קבוע]])</f>
        <v>28</v>
      </c>
      <c r="H381">
        <f>IF(OR(טבלה13[[#This Row],[CycleNumber]]&gt;B382,B382=""),IF(טבלה13[[#This Row],[מספר סטייה]]=3,MAX(D379:D381),טבלה13[[#This Row],[מקס קבוע]]),טבלה13[[#This Row],[מקס קבוע]])</f>
        <v>33</v>
      </c>
      <c r="I38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קבוע]]&lt;&gt;E380,1,I380+1),0))</f>
        <v>0</v>
      </c>
      <c r="J381">
        <f>IF(AND(טבלה13[[#This Row],[CycleNumber]]&lt;B382,טבלה13[[#This Row],[מקס קבוע]]&lt;&gt;""),IF(OR(טבלה13[[#This Row],[מספר סטייה]]&lt;I382,AND(טבלה13[[#This Row],[מספר סטייה]]=3,I382=1)),0,1),"")</f>
        <v>0</v>
      </c>
      <c r="K381">
        <f>IF(טבלה13[[#This Row],[מקס קבוע]]&lt;&gt;"",טבלה13[[#This Row],[מקסימום]]-טבלה13[[#This Row],[מינימום]],"")</f>
        <v>5</v>
      </c>
      <c r="L381">
        <f>IF(IFERROR(LOOKUP(טבלה13[[#This Row],[ClientID]],פיבוט!$A$4:$A$121),FALSE)=טבלה13[[#This Row],[ClientID]],1,0)</f>
        <v>1</v>
      </c>
      <c r="M381" t="str">
        <f>IF(OR(טבלה13[[#This Row],[ClientID]]=A382),"",1)</f>
        <v/>
      </c>
      <c r="N381" s="3" t="str">
        <f>IF(טבלה13[[#This Row],[טווח]]&lt;&gt;K380,טבלה13[[#This Row],[טווח]],"")</f>
        <v/>
      </c>
      <c r="O381" s="3" t="str">
        <f>IF(טבלה13[[#This Row],[מניית טווחים]]&lt;&gt;"",IF(OR(30&gt;טבלה13[[#This Row],[מקסימום]],30&lt;טבלה13[[#This Row],[מינימום]]),0,1),"")</f>
        <v/>
      </c>
    </row>
    <row r="382" spans="1:15" x14ac:dyDescent="0.25">
      <c r="A382" t="s">
        <v>40</v>
      </c>
      <c r="B382">
        <v>15</v>
      </c>
      <c r="C382">
        <v>25</v>
      </c>
      <c r="D382">
        <f>טבלה13[[#This Row],[LengthofCycle]]+1</f>
        <v>26</v>
      </c>
      <c r="E382">
        <f>IF(טבלה13[[#This Row],[CycleNumber]]&lt;3,"",IF(טבלה13[[#This Row],[CycleNumber]]=3,MIN(D380:D382),IF(I381=3,MIN(D379:D381),E381)))</f>
        <v>28</v>
      </c>
      <c r="F382">
        <f>IF(טבלה13[[#This Row],[CycleNumber]]&lt;3,"",IF(טבלה13[[#This Row],[CycleNumber]]=3,MAX(D380:D382),IF(I381=3,MAX(D379:D381),F381)))</f>
        <v>33</v>
      </c>
      <c r="G382">
        <f>IF(OR(טבלה13[[#This Row],[CycleNumber]]&gt;B383,B383=""),IF(טבלה13[[#This Row],[מספר סטייה]]=3,MIN(D380:D382),טבלה13[[#This Row],[מינ קבוע]]),טבלה13[[#This Row],[מינ קבוע]])</f>
        <v>28</v>
      </c>
      <c r="H382">
        <f>IF(OR(טבלה13[[#This Row],[CycleNumber]]&gt;B383,B383=""),IF(טבלה13[[#This Row],[מספר סטייה]]=3,MAX(D380:D382),טבלה13[[#This Row],[מקס קבוע]]),טבלה13[[#This Row],[מקס קבוע]])</f>
        <v>33</v>
      </c>
      <c r="I38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קבוע]]&lt;&gt;E381,1,I381+1),0))</f>
        <v>1</v>
      </c>
      <c r="J382" t="str">
        <f>IF(AND(טבלה13[[#This Row],[CycleNumber]]&lt;B383,טבלה13[[#This Row],[מקס קבוע]]&lt;&gt;""),IF(OR(טבלה13[[#This Row],[מספר סטייה]]&lt;I383,AND(טבלה13[[#This Row],[מספר סטייה]]=3,I383=1)),0,1),"")</f>
        <v/>
      </c>
      <c r="K382">
        <f>IF(טבלה13[[#This Row],[מקס קבוע]]&lt;&gt;"",טבלה13[[#This Row],[מקסימום]]-טבלה13[[#This Row],[מינימום]],"")</f>
        <v>5</v>
      </c>
      <c r="L382">
        <f>IF(IFERROR(LOOKUP(טבלה13[[#This Row],[ClientID]],פיבוט!$A$4:$A$121),FALSE)=טבלה13[[#This Row],[ClientID]],1,0)</f>
        <v>1</v>
      </c>
      <c r="M382">
        <f>IF(OR(טבלה13[[#This Row],[ClientID]]=A383),"",1)</f>
        <v>1</v>
      </c>
      <c r="N382" s="3" t="str">
        <f>IF(טבלה13[[#This Row],[טווח]]&lt;&gt;K381,טבלה13[[#This Row],[טווח]],"")</f>
        <v/>
      </c>
      <c r="O382" s="3" t="str">
        <f>IF(טבלה13[[#This Row],[מניית טווחים]]&lt;&gt;"",IF(OR(30&gt;טבלה13[[#This Row],[מקסימום]],30&lt;טבלה13[[#This Row],[מינימום]]),0,1),"")</f>
        <v/>
      </c>
    </row>
    <row r="383" spans="1:15" x14ac:dyDescent="0.25">
      <c r="A383" t="s">
        <v>42</v>
      </c>
      <c r="B383">
        <v>1</v>
      </c>
      <c r="C383">
        <v>31</v>
      </c>
      <c r="D383">
        <f>טבלה13[[#This Row],[LengthofCycle]]+1</f>
        <v>32</v>
      </c>
      <c r="E383" t="str">
        <f>IF(טבלה13[[#This Row],[CycleNumber]]&lt;3,"",IF(טבלה13[[#This Row],[CycleNumber]]=3,MIN(D381:D383),IF(I382=3,MIN(D380:D382),E382)))</f>
        <v/>
      </c>
      <c r="F383" t="str">
        <f>IF(טבלה13[[#This Row],[CycleNumber]]&lt;3,"",IF(טבלה13[[#This Row],[CycleNumber]]=3,MAX(D381:D383),IF(I382=3,MAX(D380:D382),F382)))</f>
        <v/>
      </c>
      <c r="G383" t="str">
        <f>IF(OR(טבלה13[[#This Row],[CycleNumber]]&gt;B384,B384=""),IF(טבלה13[[#This Row],[מספר סטייה]]=3,MIN(D381:D383),טבלה13[[#This Row],[מינ קבוע]]),טבלה13[[#This Row],[מינ קבוע]])</f>
        <v/>
      </c>
      <c r="H383" t="str">
        <f>IF(OR(טבלה13[[#This Row],[CycleNumber]]&gt;B384,B384=""),IF(טבלה13[[#This Row],[מספר סטייה]]=3,MAX(D381:D383),טבלה13[[#This Row],[מקס קבוע]]),טבלה13[[#This Row],[מקס קבוע]])</f>
        <v/>
      </c>
      <c r="I38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קבוע]]&lt;&gt;E382,1,I382+1),0))</f>
        <v/>
      </c>
      <c r="J383" t="str">
        <f>IF(AND(טבלה13[[#This Row],[CycleNumber]]&lt;B384,טבלה13[[#This Row],[מקס קבוע]]&lt;&gt;""),IF(OR(טבלה13[[#This Row],[מספר סטייה]]&lt;I384,AND(טבלה13[[#This Row],[מספר סטייה]]=3,I384=1)),0,1),"")</f>
        <v/>
      </c>
      <c r="K383" t="str">
        <f>IF(טבלה13[[#This Row],[מקס קבוע]]&lt;&gt;"",טבלה13[[#This Row],[מקסימום]]-טבלה13[[#This Row],[מינימום]],"")</f>
        <v/>
      </c>
      <c r="L383">
        <f>IF(IFERROR(LOOKUP(טבלה13[[#This Row],[ClientID]],פיבוט!$A$4:$A$121),FALSE)=טבלה13[[#This Row],[ClientID]],1,0)</f>
        <v>1</v>
      </c>
      <c r="M383" t="str">
        <f>IF(OR(טבלה13[[#This Row],[ClientID]]=A384),"",1)</f>
        <v/>
      </c>
      <c r="N383" s="3" t="str">
        <f>IF(טבלה13[[#This Row],[טווח]]&lt;&gt;K382,טבלה13[[#This Row],[טווח]],"")</f>
        <v/>
      </c>
      <c r="O383" s="3" t="str">
        <f>IF(טבלה13[[#This Row],[מניית טווחים]]&lt;&gt;"",IF(OR(30&gt;טבלה13[[#This Row],[מקסימום]],30&lt;טבלה13[[#This Row],[מינימום]]),0,1),"")</f>
        <v/>
      </c>
    </row>
    <row r="384" spans="1:15" x14ac:dyDescent="0.25">
      <c r="A384" t="s">
        <v>42</v>
      </c>
      <c r="B384">
        <v>2</v>
      </c>
      <c r="C384">
        <v>31</v>
      </c>
      <c r="D384">
        <f>טבלה13[[#This Row],[LengthofCycle]]+1</f>
        <v>32</v>
      </c>
      <c r="E384" t="str">
        <f>IF(טבלה13[[#This Row],[CycleNumber]]&lt;3,"",IF(טבלה13[[#This Row],[CycleNumber]]=3,MIN(D382:D384),IF(I383=3,MIN(D381:D383),E383)))</f>
        <v/>
      </c>
      <c r="F384" t="str">
        <f>IF(טבלה13[[#This Row],[CycleNumber]]&lt;3,"",IF(טבלה13[[#This Row],[CycleNumber]]=3,MAX(D382:D384),IF(I383=3,MAX(D381:D383),F383)))</f>
        <v/>
      </c>
      <c r="G384" t="str">
        <f>IF(OR(טבלה13[[#This Row],[CycleNumber]]&gt;B385,B385=""),IF(טבלה13[[#This Row],[מספר סטייה]]=3,MIN(D382:D384),טבלה13[[#This Row],[מינ קבוע]]),טבלה13[[#This Row],[מינ קבוע]])</f>
        <v/>
      </c>
      <c r="H384" t="str">
        <f>IF(OR(טבלה13[[#This Row],[CycleNumber]]&gt;B385,B385=""),IF(טבלה13[[#This Row],[מספר סטייה]]=3,MAX(D382:D384),טבלה13[[#This Row],[מקס קבוע]]),טבלה13[[#This Row],[מקס קבוע]])</f>
        <v/>
      </c>
      <c r="I38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קבוע]]&lt;&gt;E383,1,I383+1),0))</f>
        <v/>
      </c>
      <c r="J384" t="str">
        <f>IF(AND(טבלה13[[#This Row],[CycleNumber]]&lt;B385,טבלה13[[#This Row],[מקס קבוע]]&lt;&gt;""),IF(OR(טבלה13[[#This Row],[מספר סטייה]]&lt;I385,AND(טבלה13[[#This Row],[מספר סטייה]]=3,I385=1)),0,1),"")</f>
        <v/>
      </c>
      <c r="K384" t="str">
        <f>IF(טבלה13[[#This Row],[מקס קבוע]]&lt;&gt;"",טבלה13[[#This Row],[מקסימום]]-טבלה13[[#This Row],[מינימום]],"")</f>
        <v/>
      </c>
      <c r="L384">
        <f>IF(IFERROR(LOOKUP(טבלה13[[#This Row],[ClientID]],פיבוט!$A$4:$A$121),FALSE)=טבלה13[[#This Row],[ClientID]],1,0)</f>
        <v>1</v>
      </c>
      <c r="M384" t="str">
        <f>IF(OR(טבלה13[[#This Row],[ClientID]]=A385),"",1)</f>
        <v/>
      </c>
      <c r="N384" s="3" t="str">
        <f>IF(טבלה13[[#This Row],[טווח]]&lt;&gt;K383,טבלה13[[#This Row],[טווח]],"")</f>
        <v/>
      </c>
      <c r="O384" s="3" t="str">
        <f>IF(טבלה13[[#This Row],[מניית טווחים]]&lt;&gt;"",IF(OR(30&gt;טבלה13[[#This Row],[מקסימום]],30&lt;טבלה13[[#This Row],[מינימום]]),0,1),"")</f>
        <v/>
      </c>
    </row>
    <row r="385" spans="1:15" x14ac:dyDescent="0.25">
      <c r="A385" t="s">
        <v>42</v>
      </c>
      <c r="B385">
        <v>3</v>
      </c>
      <c r="C385">
        <v>34</v>
      </c>
      <c r="D385">
        <f>טבלה13[[#This Row],[LengthofCycle]]+1</f>
        <v>35</v>
      </c>
      <c r="E385">
        <f>IF(טבלה13[[#This Row],[CycleNumber]]&lt;3,"",IF(טבלה13[[#This Row],[CycleNumber]]=3,MIN(D383:D385),IF(I384=3,MIN(D382:D384),E384)))</f>
        <v>32</v>
      </c>
      <c r="F385">
        <f>IF(טבלה13[[#This Row],[CycleNumber]]&lt;3,"",IF(טבלה13[[#This Row],[CycleNumber]]=3,MAX(D383:D385),IF(I384=3,MAX(D382:D384),F384)))</f>
        <v>35</v>
      </c>
      <c r="G385">
        <f>IF(OR(טבלה13[[#This Row],[CycleNumber]]&gt;B386,B386=""),IF(טבלה13[[#This Row],[מספר סטייה]]=3,MIN(D383:D385),טבלה13[[#This Row],[מינ קבוע]]),טבלה13[[#This Row],[מינ קבוע]])</f>
        <v>32</v>
      </c>
      <c r="H385">
        <f>IF(OR(טבלה13[[#This Row],[CycleNumber]]&gt;B386,B386=""),IF(טבלה13[[#This Row],[מספר סטייה]]=3,MAX(D383:D385),טבלה13[[#This Row],[מקס קבוע]]),טבלה13[[#This Row],[מקס קבוע]])</f>
        <v>35</v>
      </c>
      <c r="I38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קבוע]]&lt;&gt;E384,1,I384+1),0))</f>
        <v>0</v>
      </c>
      <c r="J385">
        <f>IF(AND(טבלה13[[#This Row],[CycleNumber]]&lt;B386,טבלה13[[#This Row],[מקס קבוע]]&lt;&gt;""),IF(OR(טבלה13[[#This Row],[מספר סטייה]]&lt;I386,AND(טבלה13[[#This Row],[מספר סטייה]]=3,I386=1)),0,1),"")</f>
        <v>1</v>
      </c>
      <c r="K385">
        <f>IF(טבלה13[[#This Row],[מקס קבוע]]&lt;&gt;"",טבלה13[[#This Row],[מקסימום]]-טבלה13[[#This Row],[מינימום]],"")</f>
        <v>3</v>
      </c>
      <c r="L385">
        <f>IF(IFERROR(LOOKUP(טבלה13[[#This Row],[ClientID]],פיבוט!$A$4:$A$121),FALSE)=טבלה13[[#This Row],[ClientID]],1,0)</f>
        <v>1</v>
      </c>
      <c r="M385" t="str">
        <f>IF(OR(טבלה13[[#This Row],[ClientID]]=A386),"",1)</f>
        <v/>
      </c>
      <c r="N385" s="3">
        <f>IF(טבלה13[[#This Row],[טווח]]&lt;&gt;K384,טבלה13[[#This Row],[טווח]],"")</f>
        <v>3</v>
      </c>
      <c r="O385" s="3">
        <f>IF(טבלה13[[#This Row],[מניית טווחים]]&lt;&gt;"",IF(OR(30&gt;טבלה13[[#This Row],[מקסימום]],30&lt;טבלה13[[#This Row],[מינימום]]),0,1),"")</f>
        <v>0</v>
      </c>
    </row>
    <row r="386" spans="1:15" x14ac:dyDescent="0.25">
      <c r="A386" t="s">
        <v>42</v>
      </c>
      <c r="B386">
        <v>4</v>
      </c>
      <c r="C386">
        <v>34</v>
      </c>
      <c r="D386">
        <f>טבלה13[[#This Row],[LengthofCycle]]+1</f>
        <v>35</v>
      </c>
      <c r="E386">
        <f>IF(טבלה13[[#This Row],[CycleNumber]]&lt;3,"",IF(טבלה13[[#This Row],[CycleNumber]]=3,MIN(D384:D386),IF(I385=3,MIN(D383:D385),E385)))</f>
        <v>32</v>
      </c>
      <c r="F386">
        <f>IF(טבלה13[[#This Row],[CycleNumber]]&lt;3,"",IF(טבלה13[[#This Row],[CycleNumber]]=3,MAX(D384:D386),IF(I385=3,MAX(D383:D385),F385)))</f>
        <v>35</v>
      </c>
      <c r="G386">
        <f>IF(OR(טבלה13[[#This Row],[CycleNumber]]&gt;B387,B387=""),IF(טבלה13[[#This Row],[מספר סטייה]]=3,MIN(D384:D386),טבלה13[[#This Row],[מינ קבוע]]),טבלה13[[#This Row],[מינ קבוע]])</f>
        <v>32</v>
      </c>
      <c r="H386">
        <f>IF(OR(טבלה13[[#This Row],[CycleNumber]]&gt;B387,B387=""),IF(טבלה13[[#This Row],[מספר סטייה]]=3,MAX(D384:D386),טבלה13[[#This Row],[מקס קבוע]]),טבלה13[[#This Row],[מקס קבוע]])</f>
        <v>35</v>
      </c>
      <c r="I38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קבוע]]&lt;&gt;E385,1,I385+1),0))</f>
        <v>0</v>
      </c>
      <c r="J386">
        <f>IF(AND(טבלה13[[#This Row],[CycleNumber]]&lt;B387,טבלה13[[#This Row],[מקס קבוע]]&lt;&gt;""),IF(OR(טבלה13[[#This Row],[מספר סטייה]]&lt;I387,AND(טבלה13[[#This Row],[מספר סטייה]]=3,I387=1)),0,1),"")</f>
        <v>0</v>
      </c>
      <c r="K386">
        <f>IF(טבלה13[[#This Row],[מקס קבוע]]&lt;&gt;"",טבלה13[[#This Row],[מקסימום]]-טבלה13[[#This Row],[מינימום]],"")</f>
        <v>3</v>
      </c>
      <c r="L386">
        <f>IF(IFERROR(LOOKUP(טבלה13[[#This Row],[ClientID]],פיבוט!$A$4:$A$121),FALSE)=טבלה13[[#This Row],[ClientID]],1,0)</f>
        <v>1</v>
      </c>
      <c r="M386" t="str">
        <f>IF(OR(טבלה13[[#This Row],[ClientID]]=A387),"",1)</f>
        <v/>
      </c>
      <c r="N386" s="3" t="str">
        <f>IF(טבלה13[[#This Row],[טווח]]&lt;&gt;K385,טבלה13[[#This Row],[טווח]],"")</f>
        <v/>
      </c>
      <c r="O386" s="3" t="str">
        <f>IF(טבלה13[[#This Row],[מניית טווחים]]&lt;&gt;"",IF(OR(30&gt;טבלה13[[#This Row],[מקסימום]],30&lt;טבלה13[[#This Row],[מינימום]]),0,1),"")</f>
        <v/>
      </c>
    </row>
    <row r="387" spans="1:15" x14ac:dyDescent="0.25">
      <c r="A387" t="s">
        <v>42</v>
      </c>
      <c r="B387">
        <v>5</v>
      </c>
      <c r="C387">
        <v>38</v>
      </c>
      <c r="D387">
        <f>טבלה13[[#This Row],[LengthofCycle]]+1</f>
        <v>39</v>
      </c>
      <c r="E387">
        <f>IF(טבלה13[[#This Row],[CycleNumber]]&lt;3,"",IF(טבלה13[[#This Row],[CycleNumber]]=3,MIN(D385:D387),IF(I386=3,MIN(D384:D386),E386)))</f>
        <v>32</v>
      </c>
      <c r="F387">
        <f>IF(טבלה13[[#This Row],[CycleNumber]]&lt;3,"",IF(טבלה13[[#This Row],[CycleNumber]]=3,MAX(D385:D387),IF(I386=3,MAX(D384:D386),F386)))</f>
        <v>35</v>
      </c>
      <c r="G387">
        <f>IF(OR(טבלה13[[#This Row],[CycleNumber]]&gt;B388,B388=""),IF(טבלה13[[#This Row],[מספר סטייה]]=3,MIN(D385:D387),טבלה13[[#This Row],[מינ קבוע]]),טבלה13[[#This Row],[מינ קבוע]])</f>
        <v>32</v>
      </c>
      <c r="H387">
        <f>IF(OR(טבלה13[[#This Row],[CycleNumber]]&gt;B388,B388=""),IF(טבלה13[[#This Row],[מספר סטייה]]=3,MAX(D385:D387),טבלה13[[#This Row],[מקס קבוע]]),טבלה13[[#This Row],[מקס קבוע]])</f>
        <v>35</v>
      </c>
      <c r="I38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קבוע]]&lt;&gt;E386,1,I386+1),0))</f>
        <v>1</v>
      </c>
      <c r="J387">
        <f>IF(AND(טבלה13[[#This Row],[CycleNumber]]&lt;B388,טבלה13[[#This Row],[מקס קבוע]]&lt;&gt;""),IF(OR(טבלה13[[#This Row],[מספר סטייה]]&lt;I388,AND(טבלה13[[#This Row],[מספר סטייה]]=3,I388=1)),0,1),"")</f>
        <v>0</v>
      </c>
      <c r="K387">
        <f>IF(טבלה13[[#This Row],[מקס קבוע]]&lt;&gt;"",טבלה13[[#This Row],[מקסימום]]-טבלה13[[#This Row],[מינימום]],"")</f>
        <v>3</v>
      </c>
      <c r="L387">
        <f>IF(IFERROR(LOOKUP(טבלה13[[#This Row],[ClientID]],פיבוט!$A$4:$A$121),FALSE)=טבלה13[[#This Row],[ClientID]],1,0)</f>
        <v>1</v>
      </c>
      <c r="M387" t="str">
        <f>IF(OR(טבלה13[[#This Row],[ClientID]]=A388),"",1)</f>
        <v/>
      </c>
      <c r="N387" s="3" t="str">
        <f>IF(טבלה13[[#This Row],[טווח]]&lt;&gt;K386,טבלה13[[#This Row],[טווח]],"")</f>
        <v/>
      </c>
      <c r="O387" s="3" t="str">
        <f>IF(טבלה13[[#This Row],[מניית טווחים]]&lt;&gt;"",IF(OR(30&gt;טבלה13[[#This Row],[מקסימום]],30&lt;טבלה13[[#This Row],[מינימום]]),0,1),"")</f>
        <v/>
      </c>
    </row>
    <row r="388" spans="1:15" x14ac:dyDescent="0.25">
      <c r="A388" t="s">
        <v>42</v>
      </c>
      <c r="B388">
        <v>6</v>
      </c>
      <c r="C388">
        <v>28</v>
      </c>
      <c r="D388">
        <f>טבלה13[[#This Row],[LengthofCycle]]+1</f>
        <v>29</v>
      </c>
      <c r="E388">
        <f>IF(טבלה13[[#This Row],[CycleNumber]]&lt;3,"",IF(טבלה13[[#This Row],[CycleNumber]]=3,MIN(D386:D388),IF(I387=3,MIN(D385:D387),E387)))</f>
        <v>32</v>
      </c>
      <c r="F388">
        <f>IF(טבלה13[[#This Row],[CycleNumber]]&lt;3,"",IF(טבלה13[[#This Row],[CycleNumber]]=3,MAX(D386:D388),IF(I387=3,MAX(D385:D387),F387)))</f>
        <v>35</v>
      </c>
      <c r="G388">
        <f>IF(OR(טבלה13[[#This Row],[CycleNumber]]&gt;B389,B389=""),IF(טבלה13[[#This Row],[מספר סטייה]]=3,MIN(D386:D388),טבלה13[[#This Row],[מינ קבוע]]),טבלה13[[#This Row],[מינ קבוע]])</f>
        <v>32</v>
      </c>
      <c r="H388">
        <f>IF(OR(טבלה13[[#This Row],[CycleNumber]]&gt;B389,B389=""),IF(טבלה13[[#This Row],[מספר סטייה]]=3,MAX(D386:D388),טבלה13[[#This Row],[מקס קבוע]]),טבלה13[[#This Row],[מקס קבוע]])</f>
        <v>35</v>
      </c>
      <c r="I38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קבוע]]&lt;&gt;E387,1,I387+1),0))</f>
        <v>2</v>
      </c>
      <c r="J388">
        <f>IF(AND(טבלה13[[#This Row],[CycleNumber]]&lt;B389,טבלה13[[#This Row],[מקס קבוע]]&lt;&gt;""),IF(OR(טבלה13[[#This Row],[מספר סטייה]]&lt;I389,AND(טבלה13[[#This Row],[מספר סטייה]]=3,I389=1)),0,1),"")</f>
        <v>0</v>
      </c>
      <c r="K388">
        <f>IF(טבלה13[[#This Row],[מקס קבוע]]&lt;&gt;"",טבלה13[[#This Row],[מקסימום]]-טבלה13[[#This Row],[מינימום]],"")</f>
        <v>3</v>
      </c>
      <c r="L388">
        <f>IF(IFERROR(LOOKUP(טבלה13[[#This Row],[ClientID]],פיבוט!$A$4:$A$121),FALSE)=טבלה13[[#This Row],[ClientID]],1,0)</f>
        <v>1</v>
      </c>
      <c r="M388" t="str">
        <f>IF(OR(טבלה13[[#This Row],[ClientID]]=A389),"",1)</f>
        <v/>
      </c>
      <c r="N388" s="3" t="str">
        <f>IF(טבלה13[[#This Row],[טווח]]&lt;&gt;K387,טבלה13[[#This Row],[טווח]],"")</f>
        <v/>
      </c>
      <c r="O388" s="3" t="str">
        <f>IF(טבלה13[[#This Row],[מניית טווחים]]&lt;&gt;"",IF(OR(30&gt;טבלה13[[#This Row],[מקסימום]],30&lt;טבלה13[[#This Row],[מינימום]]),0,1),"")</f>
        <v/>
      </c>
    </row>
    <row r="389" spans="1:15" x14ac:dyDescent="0.25">
      <c r="A389" t="s">
        <v>42</v>
      </c>
      <c r="B389">
        <v>7</v>
      </c>
      <c r="C389">
        <v>36</v>
      </c>
      <c r="D389">
        <f>טבלה13[[#This Row],[LengthofCycle]]+1</f>
        <v>37</v>
      </c>
      <c r="E389">
        <f>IF(טבלה13[[#This Row],[CycleNumber]]&lt;3,"",IF(טבלה13[[#This Row],[CycleNumber]]=3,MIN(D387:D389),IF(I388=3,MIN(D386:D388),E388)))</f>
        <v>32</v>
      </c>
      <c r="F389">
        <f>IF(טבלה13[[#This Row],[CycleNumber]]&lt;3,"",IF(טבלה13[[#This Row],[CycleNumber]]=3,MAX(D387:D389),IF(I388=3,MAX(D386:D388),F388)))</f>
        <v>35</v>
      </c>
      <c r="G389">
        <f>IF(OR(טבלה13[[#This Row],[CycleNumber]]&gt;B390,B390=""),IF(טבלה13[[#This Row],[מספר סטייה]]=3,MIN(D387:D389),טבלה13[[#This Row],[מינ קבוע]]),טבלה13[[#This Row],[מינ קבוע]])</f>
        <v>32</v>
      </c>
      <c r="H389">
        <f>IF(OR(טבלה13[[#This Row],[CycleNumber]]&gt;B390,B390=""),IF(טבלה13[[#This Row],[מספר סטייה]]=3,MAX(D387:D389),טבלה13[[#This Row],[מקס קבוע]]),טבלה13[[#This Row],[מקס קבוע]])</f>
        <v>35</v>
      </c>
      <c r="I38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קבוע]]&lt;&gt;E388,1,I388+1),0))</f>
        <v>3</v>
      </c>
      <c r="J389">
        <f>IF(AND(טבלה13[[#This Row],[CycleNumber]]&lt;B390,טבלה13[[#This Row],[מקס קבוע]]&lt;&gt;""),IF(OR(טבלה13[[#This Row],[מספר סטייה]]&lt;I390,AND(טבלה13[[#This Row],[מספר סטייה]]=3,I390=1)),0,1),"")</f>
        <v>1</v>
      </c>
      <c r="K389">
        <f>IF(טבלה13[[#This Row],[מקס קבוע]]&lt;&gt;"",טבלה13[[#This Row],[מקסימום]]-טבלה13[[#This Row],[מינימום]],"")</f>
        <v>3</v>
      </c>
      <c r="L389">
        <f>IF(IFERROR(LOOKUP(טבלה13[[#This Row],[ClientID]],פיבוט!$A$4:$A$121),FALSE)=טבלה13[[#This Row],[ClientID]],1,0)</f>
        <v>1</v>
      </c>
      <c r="M389" t="str">
        <f>IF(OR(טבלה13[[#This Row],[ClientID]]=A390),"",1)</f>
        <v/>
      </c>
      <c r="N389" s="3" t="str">
        <f>IF(טבלה13[[#This Row],[טווח]]&lt;&gt;K388,טבלה13[[#This Row],[טווח]],"")</f>
        <v/>
      </c>
      <c r="O389" s="3" t="str">
        <f>IF(טבלה13[[#This Row],[מניית טווחים]]&lt;&gt;"",IF(OR(30&gt;טבלה13[[#This Row],[מקסימום]],30&lt;טבלה13[[#This Row],[מינימום]]),0,1),"")</f>
        <v/>
      </c>
    </row>
    <row r="390" spans="1:15" x14ac:dyDescent="0.25">
      <c r="A390" t="s">
        <v>42</v>
      </c>
      <c r="B390">
        <v>8</v>
      </c>
      <c r="C390">
        <v>35</v>
      </c>
      <c r="D390">
        <f>טבלה13[[#This Row],[LengthofCycle]]+1</f>
        <v>36</v>
      </c>
      <c r="E390">
        <f>IF(טבלה13[[#This Row],[CycleNumber]]&lt;3,"",IF(טבלה13[[#This Row],[CycleNumber]]=3,MIN(D388:D390),IF(I389=3,MIN(D387:D389),E389)))</f>
        <v>29</v>
      </c>
      <c r="F390">
        <f>IF(טבלה13[[#This Row],[CycleNumber]]&lt;3,"",IF(טבלה13[[#This Row],[CycleNumber]]=3,MAX(D388:D390),IF(I389=3,MAX(D387:D389),F389)))</f>
        <v>39</v>
      </c>
      <c r="G390">
        <f>IF(OR(טבלה13[[#This Row],[CycleNumber]]&gt;B391,B391=""),IF(טבלה13[[#This Row],[מספר סטייה]]=3,MIN(D388:D390),טבלה13[[#This Row],[מינ קבוע]]),טבלה13[[#This Row],[מינ קבוע]])</f>
        <v>29</v>
      </c>
      <c r="H390">
        <f>IF(OR(טבלה13[[#This Row],[CycleNumber]]&gt;B391,B391=""),IF(טבלה13[[#This Row],[מספר סטייה]]=3,MAX(D388:D390),טבלה13[[#This Row],[מקס קבוע]]),טבלה13[[#This Row],[מקס קבוע]])</f>
        <v>39</v>
      </c>
      <c r="I39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קבוע]]&lt;&gt;E389,1,I389+1),0))</f>
        <v>0</v>
      </c>
      <c r="J390">
        <f>IF(AND(טבלה13[[#This Row],[CycleNumber]]&lt;B391,טבלה13[[#This Row],[מקס קבוע]]&lt;&gt;""),IF(OR(טבלה13[[#This Row],[מספר סטייה]]&lt;I391,AND(טבלה13[[#This Row],[מספר סטייה]]=3,I391=1)),0,1),"")</f>
        <v>0</v>
      </c>
      <c r="K390">
        <f>IF(טבלה13[[#This Row],[מקס קבוע]]&lt;&gt;"",טבלה13[[#This Row],[מקסימום]]-טבלה13[[#This Row],[מינימום]],"")</f>
        <v>10</v>
      </c>
      <c r="L390">
        <f>IF(IFERROR(LOOKUP(טבלה13[[#This Row],[ClientID]],פיבוט!$A$4:$A$121),FALSE)=טבלה13[[#This Row],[ClientID]],1,0)</f>
        <v>1</v>
      </c>
      <c r="M390" t="str">
        <f>IF(OR(טבלה13[[#This Row],[ClientID]]=A391),"",1)</f>
        <v/>
      </c>
      <c r="N390" s="3">
        <f>IF(טבלה13[[#This Row],[טווח]]&lt;&gt;K389,טבלה13[[#This Row],[טווח]],"")</f>
        <v>10</v>
      </c>
      <c r="O390" s="3">
        <f>IF(טבלה13[[#This Row],[מניית טווחים]]&lt;&gt;"",IF(OR(30&gt;טבלה13[[#This Row],[מקסימום]],30&lt;טבלה13[[#This Row],[מינימום]]),0,1),"")</f>
        <v>1</v>
      </c>
    </row>
    <row r="391" spans="1:15" x14ac:dyDescent="0.25">
      <c r="A391" t="s">
        <v>42</v>
      </c>
      <c r="B391">
        <v>9</v>
      </c>
      <c r="C391">
        <v>39</v>
      </c>
      <c r="D391">
        <f>טבלה13[[#This Row],[LengthofCycle]]+1</f>
        <v>40</v>
      </c>
      <c r="E391">
        <f>IF(טבלה13[[#This Row],[CycleNumber]]&lt;3,"",IF(טבלה13[[#This Row],[CycleNumber]]=3,MIN(D389:D391),IF(I390=3,MIN(D388:D390),E390)))</f>
        <v>29</v>
      </c>
      <c r="F391">
        <f>IF(טבלה13[[#This Row],[CycleNumber]]&lt;3,"",IF(טבלה13[[#This Row],[CycleNumber]]=3,MAX(D389:D391),IF(I390=3,MAX(D388:D390),F390)))</f>
        <v>39</v>
      </c>
      <c r="G391">
        <f>IF(OR(טבלה13[[#This Row],[CycleNumber]]&gt;B392,B392=""),IF(טבלה13[[#This Row],[מספר סטייה]]=3,MIN(D389:D391),טבלה13[[#This Row],[מינ קבוע]]),טבלה13[[#This Row],[מינ קבוע]])</f>
        <v>29</v>
      </c>
      <c r="H391">
        <f>IF(OR(טבלה13[[#This Row],[CycleNumber]]&gt;B392,B392=""),IF(טבלה13[[#This Row],[מספר סטייה]]=3,MAX(D389:D391),טבלה13[[#This Row],[מקס קבוע]]),טבלה13[[#This Row],[מקס קבוע]])</f>
        <v>39</v>
      </c>
      <c r="I39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קבוע]]&lt;&gt;E390,1,I390+1),0))</f>
        <v>1</v>
      </c>
      <c r="J391">
        <f>IF(AND(טבלה13[[#This Row],[CycleNumber]]&lt;B392,טבלה13[[#This Row],[מקס קבוע]]&lt;&gt;""),IF(OR(טבלה13[[#This Row],[מספר סטייה]]&lt;I392,AND(טבלה13[[#This Row],[מספר סטייה]]=3,I392=1)),0,1),"")</f>
        <v>0</v>
      </c>
      <c r="K391">
        <f>IF(טבלה13[[#This Row],[מקס קבוע]]&lt;&gt;"",טבלה13[[#This Row],[מקסימום]]-טבלה13[[#This Row],[מינימום]],"")</f>
        <v>10</v>
      </c>
      <c r="L391">
        <f>IF(IFERROR(LOOKUP(טבלה13[[#This Row],[ClientID]],פיבוט!$A$4:$A$121),FALSE)=טבלה13[[#This Row],[ClientID]],1,0)</f>
        <v>1</v>
      </c>
      <c r="M391" t="str">
        <f>IF(OR(טבלה13[[#This Row],[ClientID]]=A392),"",1)</f>
        <v/>
      </c>
      <c r="N391" s="3" t="str">
        <f>IF(טבלה13[[#This Row],[טווח]]&lt;&gt;K390,טבלה13[[#This Row],[טווח]],"")</f>
        <v/>
      </c>
      <c r="O391" s="3" t="str">
        <f>IF(טבלה13[[#This Row],[מניית טווחים]]&lt;&gt;"",IF(OR(30&gt;טבלה13[[#This Row],[מקסימום]],30&lt;טבלה13[[#This Row],[מינימום]]),0,1),"")</f>
        <v/>
      </c>
    </row>
    <row r="392" spans="1:15" x14ac:dyDescent="0.25">
      <c r="A392" t="s">
        <v>42</v>
      </c>
      <c r="B392">
        <v>10</v>
      </c>
      <c r="C392">
        <v>41</v>
      </c>
      <c r="D392">
        <f>טבלה13[[#This Row],[LengthofCycle]]+1</f>
        <v>42</v>
      </c>
      <c r="E392">
        <f>IF(טבלה13[[#This Row],[CycleNumber]]&lt;3,"",IF(טבלה13[[#This Row],[CycleNumber]]=3,MIN(D390:D392),IF(I391=3,MIN(D389:D391),E391)))</f>
        <v>29</v>
      </c>
      <c r="F392">
        <f>IF(טבלה13[[#This Row],[CycleNumber]]&lt;3,"",IF(טבלה13[[#This Row],[CycleNumber]]=3,MAX(D390:D392),IF(I391=3,MAX(D389:D391),F391)))</f>
        <v>39</v>
      </c>
      <c r="G392">
        <f>IF(OR(טבלה13[[#This Row],[CycleNumber]]&gt;B393,B393=""),IF(טבלה13[[#This Row],[מספר סטייה]]=3,MIN(D390:D392),טבלה13[[#This Row],[מינ קבוע]]),טבלה13[[#This Row],[מינ קבוע]])</f>
        <v>29</v>
      </c>
      <c r="H392">
        <f>IF(OR(טבלה13[[#This Row],[CycleNumber]]&gt;B393,B393=""),IF(טבלה13[[#This Row],[מספר סטייה]]=3,MAX(D390:D392),טבלה13[[#This Row],[מקס קבוע]]),טבלה13[[#This Row],[מקס קבוע]])</f>
        <v>39</v>
      </c>
      <c r="I39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קבוע]]&lt;&gt;E391,1,I391+1),0))</f>
        <v>2</v>
      </c>
      <c r="J392">
        <f>IF(AND(טבלה13[[#This Row],[CycleNumber]]&lt;B393,טבלה13[[#This Row],[מקס קבוע]]&lt;&gt;""),IF(OR(טבלה13[[#This Row],[מספר סטייה]]&lt;I393,AND(טבלה13[[#This Row],[מספר סטייה]]=3,I393=1)),0,1),"")</f>
        <v>1</v>
      </c>
      <c r="K392">
        <f>IF(טבלה13[[#This Row],[מקס קבוע]]&lt;&gt;"",טבלה13[[#This Row],[מקסימום]]-טבלה13[[#This Row],[מינימום]],"")</f>
        <v>10</v>
      </c>
      <c r="L392">
        <f>IF(IFERROR(LOOKUP(טבלה13[[#This Row],[ClientID]],פיבוט!$A$4:$A$121),FALSE)=טבלה13[[#This Row],[ClientID]],1,0)</f>
        <v>1</v>
      </c>
      <c r="M392" t="str">
        <f>IF(OR(טבלה13[[#This Row],[ClientID]]=A393),"",1)</f>
        <v/>
      </c>
      <c r="N392" s="3" t="str">
        <f>IF(טבלה13[[#This Row],[טווח]]&lt;&gt;K391,טבלה13[[#This Row],[טווח]],"")</f>
        <v/>
      </c>
      <c r="O392" s="3" t="str">
        <f>IF(טבלה13[[#This Row],[מניית טווחים]]&lt;&gt;"",IF(OR(30&gt;טבלה13[[#This Row],[מקסימום]],30&lt;טבלה13[[#This Row],[מינימום]]),0,1),"")</f>
        <v/>
      </c>
    </row>
    <row r="393" spans="1:15" x14ac:dyDescent="0.25">
      <c r="A393" t="s">
        <v>42</v>
      </c>
      <c r="B393">
        <v>11</v>
      </c>
      <c r="C393">
        <v>31</v>
      </c>
      <c r="D393">
        <f>טבלה13[[#This Row],[LengthofCycle]]+1</f>
        <v>32</v>
      </c>
      <c r="E393">
        <f>IF(טבלה13[[#This Row],[CycleNumber]]&lt;3,"",IF(טבלה13[[#This Row],[CycleNumber]]=3,MIN(D391:D393),IF(I392=3,MIN(D390:D392),E392)))</f>
        <v>29</v>
      </c>
      <c r="F393">
        <f>IF(טבלה13[[#This Row],[CycleNumber]]&lt;3,"",IF(טבלה13[[#This Row],[CycleNumber]]=3,MAX(D391:D393),IF(I392=3,MAX(D390:D392),F392)))</f>
        <v>39</v>
      </c>
      <c r="G393">
        <f>IF(OR(טבלה13[[#This Row],[CycleNumber]]&gt;B394,B394=""),IF(טבלה13[[#This Row],[מספר סטייה]]=3,MIN(D391:D393),טבלה13[[#This Row],[מינ קבוע]]),טבלה13[[#This Row],[מינ קבוע]])</f>
        <v>29</v>
      </c>
      <c r="H393">
        <f>IF(OR(טבלה13[[#This Row],[CycleNumber]]&gt;B394,B394=""),IF(טבלה13[[#This Row],[מספר סטייה]]=3,MAX(D391:D393),טבלה13[[#This Row],[מקס קבוע]]),טבלה13[[#This Row],[מקס קבוע]])</f>
        <v>39</v>
      </c>
      <c r="I39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קבוע]]&lt;&gt;E392,1,I392+1),0))</f>
        <v>0</v>
      </c>
      <c r="J393">
        <f>IF(AND(טבלה13[[#This Row],[CycleNumber]]&lt;B394,טבלה13[[#This Row],[מקס קבוע]]&lt;&gt;""),IF(OR(טבלה13[[#This Row],[מספר סטייה]]&lt;I394,AND(טבלה13[[#This Row],[מספר סטייה]]=3,I394=1)),0,1),"")</f>
        <v>1</v>
      </c>
      <c r="K393">
        <f>IF(טבלה13[[#This Row],[מקס קבוע]]&lt;&gt;"",טבלה13[[#This Row],[מקסימום]]-טבלה13[[#This Row],[מינימום]],"")</f>
        <v>10</v>
      </c>
      <c r="L393">
        <f>IF(IFERROR(LOOKUP(טבלה13[[#This Row],[ClientID]],פיבוט!$A$4:$A$121),FALSE)=טבלה13[[#This Row],[ClientID]],1,0)</f>
        <v>1</v>
      </c>
      <c r="M393" t="str">
        <f>IF(OR(טבלה13[[#This Row],[ClientID]]=A394),"",1)</f>
        <v/>
      </c>
      <c r="N393" s="3" t="str">
        <f>IF(טבלה13[[#This Row],[טווח]]&lt;&gt;K392,טבלה13[[#This Row],[טווח]],"")</f>
        <v/>
      </c>
      <c r="O393" s="3" t="str">
        <f>IF(טבלה13[[#This Row],[מניית טווחים]]&lt;&gt;"",IF(OR(30&gt;טבלה13[[#This Row],[מקסימום]],30&lt;טבלה13[[#This Row],[מינימום]]),0,1),"")</f>
        <v/>
      </c>
    </row>
    <row r="394" spans="1:15" x14ac:dyDescent="0.25">
      <c r="A394" t="s">
        <v>42</v>
      </c>
      <c r="B394">
        <v>12</v>
      </c>
      <c r="C394">
        <v>31</v>
      </c>
      <c r="D394">
        <f>טבלה13[[#This Row],[LengthofCycle]]+1</f>
        <v>32</v>
      </c>
      <c r="E394">
        <f>IF(טבלה13[[#This Row],[CycleNumber]]&lt;3,"",IF(טבלה13[[#This Row],[CycleNumber]]=3,MIN(D392:D394),IF(I393=3,MIN(D391:D393),E393)))</f>
        <v>29</v>
      </c>
      <c r="F394">
        <f>IF(טבלה13[[#This Row],[CycleNumber]]&lt;3,"",IF(טבלה13[[#This Row],[CycleNumber]]=3,MAX(D392:D394),IF(I393=3,MAX(D391:D393),F393)))</f>
        <v>39</v>
      </c>
      <c r="G394">
        <f>IF(OR(טבלה13[[#This Row],[CycleNumber]]&gt;B395,B395=""),IF(טבלה13[[#This Row],[מספר סטייה]]=3,MIN(D392:D394),טבלה13[[#This Row],[מינ קבוע]]),טבלה13[[#This Row],[מינ קבוע]])</f>
        <v>29</v>
      </c>
      <c r="H394">
        <f>IF(OR(טבלה13[[#This Row],[CycleNumber]]&gt;B395,B395=""),IF(טבלה13[[#This Row],[מספר סטייה]]=3,MAX(D392:D394),טבלה13[[#This Row],[מקס קבוע]]),טבלה13[[#This Row],[מקס קבוע]])</f>
        <v>39</v>
      </c>
      <c r="I39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קבוע]]&lt;&gt;E393,1,I393+1),0))</f>
        <v>0</v>
      </c>
      <c r="J394">
        <f>IF(AND(טבלה13[[#This Row],[CycleNumber]]&lt;B395,טבלה13[[#This Row],[מקס קבוע]]&lt;&gt;""),IF(OR(טבלה13[[#This Row],[מספר סטייה]]&lt;I395,AND(טבלה13[[#This Row],[מספר סטייה]]=3,I395=1)),0,1),"")</f>
        <v>1</v>
      </c>
      <c r="K394">
        <f>IF(טבלה13[[#This Row],[מקס קבוע]]&lt;&gt;"",טבלה13[[#This Row],[מקסימום]]-טבלה13[[#This Row],[מינימום]],"")</f>
        <v>10</v>
      </c>
      <c r="L394">
        <f>IF(IFERROR(LOOKUP(טבלה13[[#This Row],[ClientID]],פיבוט!$A$4:$A$121),FALSE)=טבלה13[[#This Row],[ClientID]],1,0)</f>
        <v>1</v>
      </c>
      <c r="M394" t="str">
        <f>IF(OR(טבלה13[[#This Row],[ClientID]]=A395),"",1)</f>
        <v/>
      </c>
      <c r="N394" s="3" t="str">
        <f>IF(טבלה13[[#This Row],[טווח]]&lt;&gt;K393,טבלה13[[#This Row],[טווח]],"")</f>
        <v/>
      </c>
      <c r="O394" s="3" t="str">
        <f>IF(טבלה13[[#This Row],[מניית טווחים]]&lt;&gt;"",IF(OR(30&gt;טבלה13[[#This Row],[מקסימום]],30&lt;טבלה13[[#This Row],[מינימום]]),0,1),"")</f>
        <v/>
      </c>
    </row>
    <row r="395" spans="1:15" x14ac:dyDescent="0.25">
      <c r="A395" t="s">
        <v>42</v>
      </c>
      <c r="B395">
        <v>13</v>
      </c>
      <c r="C395">
        <v>32</v>
      </c>
      <c r="D395">
        <f>טבלה13[[#This Row],[LengthofCycle]]+1</f>
        <v>33</v>
      </c>
      <c r="E395">
        <f>IF(טבלה13[[#This Row],[CycleNumber]]&lt;3,"",IF(טבלה13[[#This Row],[CycleNumber]]=3,MIN(D393:D395),IF(I394=3,MIN(D392:D394),E394)))</f>
        <v>29</v>
      </c>
      <c r="F395">
        <f>IF(טבלה13[[#This Row],[CycleNumber]]&lt;3,"",IF(טבלה13[[#This Row],[CycleNumber]]=3,MAX(D393:D395),IF(I394=3,MAX(D392:D394),F394)))</f>
        <v>39</v>
      </c>
      <c r="G395">
        <f>IF(OR(טבלה13[[#This Row],[CycleNumber]]&gt;B396,B396=""),IF(טבלה13[[#This Row],[מספר סטייה]]=3,MIN(D393:D395),טבלה13[[#This Row],[מינ קבוע]]),טבלה13[[#This Row],[מינ קבוע]])</f>
        <v>29</v>
      </c>
      <c r="H395">
        <f>IF(OR(טבלה13[[#This Row],[CycleNumber]]&gt;B396,B396=""),IF(טבלה13[[#This Row],[מספר סטייה]]=3,MAX(D393:D395),טבלה13[[#This Row],[מקס קבוע]]),טבלה13[[#This Row],[מקס קבוע]])</f>
        <v>39</v>
      </c>
      <c r="I39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קבוע]]&lt;&gt;E394,1,I394+1),0))</f>
        <v>0</v>
      </c>
      <c r="J395" t="str">
        <f>IF(AND(טבלה13[[#This Row],[CycleNumber]]&lt;B396,טבלה13[[#This Row],[מקס קבוע]]&lt;&gt;""),IF(OR(טבלה13[[#This Row],[מספר סטייה]]&lt;I396,AND(טבלה13[[#This Row],[מספר סטייה]]=3,I396=1)),0,1),"")</f>
        <v/>
      </c>
      <c r="K395">
        <f>IF(טבלה13[[#This Row],[מקס קבוע]]&lt;&gt;"",טבלה13[[#This Row],[מקסימום]]-טבלה13[[#This Row],[מינימום]],"")</f>
        <v>10</v>
      </c>
      <c r="L395">
        <f>IF(IFERROR(LOOKUP(טבלה13[[#This Row],[ClientID]],פיבוט!$A$4:$A$121),FALSE)=טבלה13[[#This Row],[ClientID]],1,0)</f>
        <v>1</v>
      </c>
      <c r="M395">
        <f>IF(OR(טבלה13[[#This Row],[ClientID]]=A396),"",1)</f>
        <v>1</v>
      </c>
      <c r="N395" s="3" t="str">
        <f>IF(טבלה13[[#This Row],[טווח]]&lt;&gt;K394,טבלה13[[#This Row],[טווח]],"")</f>
        <v/>
      </c>
      <c r="O395" s="3" t="str">
        <f>IF(טבלה13[[#This Row],[מניית טווחים]]&lt;&gt;"",IF(OR(30&gt;טבלה13[[#This Row],[מקסימום]],30&lt;טבלה13[[#This Row],[מינימום]]),0,1),"")</f>
        <v/>
      </c>
    </row>
    <row r="396" spans="1:15" x14ac:dyDescent="0.25">
      <c r="A396" t="s">
        <v>43</v>
      </c>
      <c r="B396">
        <v>1</v>
      </c>
      <c r="C396">
        <v>29</v>
      </c>
      <c r="D396">
        <f>טבלה13[[#This Row],[LengthofCycle]]+1</f>
        <v>30</v>
      </c>
      <c r="E396" t="str">
        <f>IF(טבלה13[[#This Row],[CycleNumber]]&lt;3,"",IF(טבלה13[[#This Row],[CycleNumber]]=3,MIN(D394:D396),IF(I395=3,MIN(D393:D395),E395)))</f>
        <v/>
      </c>
      <c r="F396" t="str">
        <f>IF(טבלה13[[#This Row],[CycleNumber]]&lt;3,"",IF(טבלה13[[#This Row],[CycleNumber]]=3,MAX(D394:D396),IF(I395=3,MAX(D393:D395),F395)))</f>
        <v/>
      </c>
      <c r="G396" t="str">
        <f>IF(OR(טבלה13[[#This Row],[CycleNumber]]&gt;B397,B397=""),IF(טבלה13[[#This Row],[מספר סטייה]]=3,MIN(D394:D396),טבלה13[[#This Row],[מינ קבוע]]),טבלה13[[#This Row],[מינ קבוע]])</f>
        <v/>
      </c>
      <c r="H396" t="str">
        <f>IF(OR(טבלה13[[#This Row],[CycleNumber]]&gt;B397,B397=""),IF(טבלה13[[#This Row],[מספר סטייה]]=3,MAX(D394:D396),טבלה13[[#This Row],[מקס קבוע]]),טבלה13[[#This Row],[מקס קבוע]])</f>
        <v/>
      </c>
      <c r="I39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קבוע]]&lt;&gt;E395,1,I395+1),0))</f>
        <v/>
      </c>
      <c r="J396" t="str">
        <f>IF(AND(טבלה13[[#This Row],[CycleNumber]]&lt;B397,טבלה13[[#This Row],[מקס קבוע]]&lt;&gt;""),IF(OR(טבלה13[[#This Row],[מספר סטייה]]&lt;I397,AND(טבלה13[[#This Row],[מספר סטייה]]=3,I397=1)),0,1),"")</f>
        <v/>
      </c>
      <c r="K396" t="str">
        <f>IF(טבלה13[[#This Row],[מקס קבוע]]&lt;&gt;"",טבלה13[[#This Row],[מקסימום]]-טבלה13[[#This Row],[מינימום]],"")</f>
        <v/>
      </c>
      <c r="L396">
        <f>IF(IFERROR(LOOKUP(טבלה13[[#This Row],[ClientID]],פיבוט!$A$4:$A$121),FALSE)=טבלה13[[#This Row],[ClientID]],1,0)</f>
        <v>1</v>
      </c>
      <c r="M396" t="str">
        <f>IF(OR(טבלה13[[#This Row],[ClientID]]=A397),"",1)</f>
        <v/>
      </c>
      <c r="N396" s="3" t="str">
        <f>IF(טבלה13[[#This Row],[טווח]]&lt;&gt;K395,טבלה13[[#This Row],[טווח]],"")</f>
        <v/>
      </c>
      <c r="O396" s="3" t="str">
        <f>IF(טבלה13[[#This Row],[מניית טווחים]]&lt;&gt;"",IF(OR(30&gt;טבלה13[[#This Row],[מקסימום]],30&lt;טבלה13[[#This Row],[מינימום]]),0,1),"")</f>
        <v/>
      </c>
    </row>
    <row r="397" spans="1:15" x14ac:dyDescent="0.25">
      <c r="A397" t="s">
        <v>43</v>
      </c>
      <c r="B397">
        <v>2</v>
      </c>
      <c r="C397">
        <v>25</v>
      </c>
      <c r="D397">
        <f>טבלה13[[#This Row],[LengthofCycle]]+1</f>
        <v>26</v>
      </c>
      <c r="E397" t="str">
        <f>IF(טבלה13[[#This Row],[CycleNumber]]&lt;3,"",IF(טבלה13[[#This Row],[CycleNumber]]=3,MIN(D395:D397),IF(I396=3,MIN(D394:D396),E396)))</f>
        <v/>
      </c>
      <c r="F397" t="str">
        <f>IF(טבלה13[[#This Row],[CycleNumber]]&lt;3,"",IF(טבלה13[[#This Row],[CycleNumber]]=3,MAX(D395:D397),IF(I396=3,MAX(D394:D396),F396)))</f>
        <v/>
      </c>
      <c r="G397" t="str">
        <f>IF(OR(טבלה13[[#This Row],[CycleNumber]]&gt;B398,B398=""),IF(טבלה13[[#This Row],[מספר סטייה]]=3,MIN(D395:D397),טבלה13[[#This Row],[מינ קבוע]]),טבלה13[[#This Row],[מינ קבוע]])</f>
        <v/>
      </c>
      <c r="H397" t="str">
        <f>IF(OR(טבלה13[[#This Row],[CycleNumber]]&gt;B398,B398=""),IF(טבלה13[[#This Row],[מספר סטייה]]=3,MAX(D395:D397),טבלה13[[#This Row],[מקס קבוע]]),טבלה13[[#This Row],[מקס קבוע]])</f>
        <v/>
      </c>
      <c r="I39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קבוע]]&lt;&gt;E396,1,I396+1),0))</f>
        <v/>
      </c>
      <c r="J397" t="str">
        <f>IF(AND(טבלה13[[#This Row],[CycleNumber]]&lt;B398,טבלה13[[#This Row],[מקס קבוע]]&lt;&gt;""),IF(OR(טבלה13[[#This Row],[מספר סטייה]]&lt;I398,AND(טבלה13[[#This Row],[מספר סטייה]]=3,I398=1)),0,1),"")</f>
        <v/>
      </c>
      <c r="K397" t="str">
        <f>IF(טבלה13[[#This Row],[מקס קבוע]]&lt;&gt;"",טבלה13[[#This Row],[מקסימום]]-טבלה13[[#This Row],[מינימום]],"")</f>
        <v/>
      </c>
      <c r="L397">
        <f>IF(IFERROR(LOOKUP(טבלה13[[#This Row],[ClientID]],פיבוט!$A$4:$A$121),FALSE)=טבלה13[[#This Row],[ClientID]],1,0)</f>
        <v>1</v>
      </c>
      <c r="M397" t="str">
        <f>IF(OR(טבלה13[[#This Row],[ClientID]]=A398),"",1)</f>
        <v/>
      </c>
      <c r="N397" s="3" t="str">
        <f>IF(טבלה13[[#This Row],[טווח]]&lt;&gt;K396,טבלה13[[#This Row],[טווח]],"")</f>
        <v/>
      </c>
      <c r="O397" s="3" t="str">
        <f>IF(טבלה13[[#This Row],[מניית טווחים]]&lt;&gt;"",IF(OR(30&gt;טבלה13[[#This Row],[מקסימום]],30&lt;טבלה13[[#This Row],[מינימום]]),0,1),"")</f>
        <v/>
      </c>
    </row>
    <row r="398" spans="1:15" x14ac:dyDescent="0.25">
      <c r="A398" t="s">
        <v>43</v>
      </c>
      <c r="B398">
        <v>3</v>
      </c>
      <c r="C398">
        <v>26</v>
      </c>
      <c r="D398">
        <f>טבלה13[[#This Row],[LengthofCycle]]+1</f>
        <v>27</v>
      </c>
      <c r="E398">
        <f>IF(טבלה13[[#This Row],[CycleNumber]]&lt;3,"",IF(טבלה13[[#This Row],[CycleNumber]]=3,MIN(D396:D398),IF(I397=3,MIN(D395:D397),E397)))</f>
        <v>26</v>
      </c>
      <c r="F398">
        <f>IF(טבלה13[[#This Row],[CycleNumber]]&lt;3,"",IF(טבלה13[[#This Row],[CycleNumber]]=3,MAX(D396:D398),IF(I397=3,MAX(D395:D397),F397)))</f>
        <v>30</v>
      </c>
      <c r="G398">
        <f>IF(OR(טבלה13[[#This Row],[CycleNumber]]&gt;B399,B399=""),IF(טבלה13[[#This Row],[מספר סטייה]]=3,MIN(D396:D398),טבלה13[[#This Row],[מינ קבוע]]),טבלה13[[#This Row],[מינ קבוע]])</f>
        <v>26</v>
      </c>
      <c r="H398">
        <f>IF(OR(טבלה13[[#This Row],[CycleNumber]]&gt;B399,B399=""),IF(טבלה13[[#This Row],[מספר סטייה]]=3,MAX(D396:D398),טבלה13[[#This Row],[מקס קבוע]]),טבלה13[[#This Row],[מקס קבוע]])</f>
        <v>30</v>
      </c>
      <c r="I39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קבוע]]&lt;&gt;E397,1,I397+1),0))</f>
        <v>0</v>
      </c>
      <c r="J398">
        <f>IF(AND(טבלה13[[#This Row],[CycleNumber]]&lt;B399,טבלה13[[#This Row],[מקס קבוע]]&lt;&gt;""),IF(OR(טבלה13[[#This Row],[מספר סטייה]]&lt;I399,AND(טבלה13[[#This Row],[מספר סטייה]]=3,I399=1)),0,1),"")</f>
        <v>1</v>
      </c>
      <c r="K398">
        <f>IF(טבלה13[[#This Row],[מקס קבוע]]&lt;&gt;"",טבלה13[[#This Row],[מקסימום]]-טבלה13[[#This Row],[מינימום]],"")</f>
        <v>4</v>
      </c>
      <c r="L398">
        <f>IF(IFERROR(LOOKUP(טבלה13[[#This Row],[ClientID]],פיבוט!$A$4:$A$121),FALSE)=טבלה13[[#This Row],[ClientID]],1,0)</f>
        <v>1</v>
      </c>
      <c r="M398" t="str">
        <f>IF(OR(טבלה13[[#This Row],[ClientID]]=A399),"",1)</f>
        <v/>
      </c>
      <c r="N398" s="3">
        <f>IF(טבלה13[[#This Row],[טווח]]&lt;&gt;K397,טבלה13[[#This Row],[טווח]],"")</f>
        <v>4</v>
      </c>
      <c r="O398" s="3">
        <f>IF(טבלה13[[#This Row],[מניית טווחים]]&lt;&gt;"",IF(OR(30&gt;טבלה13[[#This Row],[מקסימום]],30&lt;טבלה13[[#This Row],[מינימום]]),0,1),"")</f>
        <v>1</v>
      </c>
    </row>
    <row r="399" spans="1:15" x14ac:dyDescent="0.25">
      <c r="A399" t="s">
        <v>43</v>
      </c>
      <c r="B399">
        <v>4</v>
      </c>
      <c r="C399">
        <v>26</v>
      </c>
      <c r="D399">
        <f>טבלה13[[#This Row],[LengthofCycle]]+1</f>
        <v>27</v>
      </c>
      <c r="E399">
        <f>IF(טבלה13[[#This Row],[CycleNumber]]&lt;3,"",IF(טבלה13[[#This Row],[CycleNumber]]=3,MIN(D397:D399),IF(I398=3,MIN(D396:D398),E398)))</f>
        <v>26</v>
      </c>
      <c r="F399">
        <f>IF(טבלה13[[#This Row],[CycleNumber]]&lt;3,"",IF(טבלה13[[#This Row],[CycleNumber]]=3,MAX(D397:D399),IF(I398=3,MAX(D396:D398),F398)))</f>
        <v>30</v>
      </c>
      <c r="G399">
        <f>IF(OR(טבלה13[[#This Row],[CycleNumber]]&gt;B400,B400=""),IF(טבלה13[[#This Row],[מספר סטייה]]=3,MIN(D397:D399),טבלה13[[#This Row],[מינ קבוע]]),טבלה13[[#This Row],[מינ קבוע]])</f>
        <v>26</v>
      </c>
      <c r="H399">
        <f>IF(OR(טבלה13[[#This Row],[CycleNumber]]&gt;B400,B400=""),IF(טבלה13[[#This Row],[מספר סטייה]]=3,MAX(D397:D399),טבלה13[[#This Row],[מקס קבוע]]),טבלה13[[#This Row],[מקס קבוע]])</f>
        <v>30</v>
      </c>
      <c r="I39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קבוע]]&lt;&gt;E398,1,I398+1),0))</f>
        <v>0</v>
      </c>
      <c r="J399">
        <f>IF(AND(טבלה13[[#This Row],[CycleNumber]]&lt;B400,טבלה13[[#This Row],[מקס קבוע]]&lt;&gt;""),IF(OR(טבלה13[[#This Row],[מספר סטייה]]&lt;I400,AND(טבלה13[[#This Row],[מספר סטייה]]=3,I400=1)),0,1),"")</f>
        <v>1</v>
      </c>
      <c r="K399">
        <f>IF(טבלה13[[#This Row],[מקס קבוע]]&lt;&gt;"",טבלה13[[#This Row],[מקסימום]]-טבלה13[[#This Row],[מינימום]],"")</f>
        <v>4</v>
      </c>
      <c r="L399">
        <f>IF(IFERROR(LOOKUP(טבלה13[[#This Row],[ClientID]],פיבוט!$A$4:$A$121),FALSE)=טבלה13[[#This Row],[ClientID]],1,0)</f>
        <v>1</v>
      </c>
      <c r="M399" t="str">
        <f>IF(OR(טבלה13[[#This Row],[ClientID]]=A400),"",1)</f>
        <v/>
      </c>
      <c r="N399" s="3" t="str">
        <f>IF(טבלה13[[#This Row],[טווח]]&lt;&gt;K398,טבלה13[[#This Row],[טווח]],"")</f>
        <v/>
      </c>
      <c r="O399" s="3" t="str">
        <f>IF(טבלה13[[#This Row],[מניית טווחים]]&lt;&gt;"",IF(OR(30&gt;טבלה13[[#This Row],[מקסימום]],30&lt;טבלה13[[#This Row],[מינימום]]),0,1),"")</f>
        <v/>
      </c>
    </row>
    <row r="400" spans="1:15" x14ac:dyDescent="0.25">
      <c r="A400" t="s">
        <v>43</v>
      </c>
      <c r="B400">
        <v>5</v>
      </c>
      <c r="C400">
        <v>28</v>
      </c>
      <c r="D400">
        <f>טבלה13[[#This Row],[LengthofCycle]]+1</f>
        <v>29</v>
      </c>
      <c r="E400">
        <f>IF(טבלה13[[#This Row],[CycleNumber]]&lt;3,"",IF(טבלה13[[#This Row],[CycleNumber]]=3,MIN(D398:D400),IF(I399=3,MIN(D397:D399),E399)))</f>
        <v>26</v>
      </c>
      <c r="F400">
        <f>IF(טבלה13[[#This Row],[CycleNumber]]&lt;3,"",IF(טבלה13[[#This Row],[CycleNumber]]=3,MAX(D398:D400),IF(I399=3,MAX(D397:D399),F399)))</f>
        <v>30</v>
      </c>
      <c r="G400">
        <f>IF(OR(טבלה13[[#This Row],[CycleNumber]]&gt;B401,B401=""),IF(טבלה13[[#This Row],[מספר סטייה]]=3,MIN(D398:D400),טבלה13[[#This Row],[מינ קבוע]]),טבלה13[[#This Row],[מינ קבוע]])</f>
        <v>26</v>
      </c>
      <c r="H400">
        <f>IF(OR(טבלה13[[#This Row],[CycleNumber]]&gt;B401,B401=""),IF(טבלה13[[#This Row],[מספר סטייה]]=3,MAX(D398:D400),טבלה13[[#This Row],[מקס קבוע]]),טבלה13[[#This Row],[מקס קבוע]])</f>
        <v>30</v>
      </c>
      <c r="I40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קבוע]]&lt;&gt;E399,1,I399+1),0))</f>
        <v>0</v>
      </c>
      <c r="J400">
        <f>IF(AND(טבלה13[[#This Row],[CycleNumber]]&lt;B401,טבלה13[[#This Row],[מקס קבוע]]&lt;&gt;""),IF(OR(טבלה13[[#This Row],[מספר סטייה]]&lt;I401,AND(טבלה13[[#This Row],[מספר סטייה]]=3,I401=1)),0,1),"")</f>
        <v>1</v>
      </c>
      <c r="K400">
        <f>IF(טבלה13[[#This Row],[מקס קבוע]]&lt;&gt;"",טבלה13[[#This Row],[מקסימום]]-טבלה13[[#This Row],[מינימום]],"")</f>
        <v>4</v>
      </c>
      <c r="L400">
        <f>IF(IFERROR(LOOKUP(טבלה13[[#This Row],[ClientID]],פיבוט!$A$4:$A$121),FALSE)=טבלה13[[#This Row],[ClientID]],1,0)</f>
        <v>1</v>
      </c>
      <c r="M400" t="str">
        <f>IF(OR(טבלה13[[#This Row],[ClientID]]=A401),"",1)</f>
        <v/>
      </c>
      <c r="N400" s="3" t="str">
        <f>IF(טבלה13[[#This Row],[טווח]]&lt;&gt;K399,טבלה13[[#This Row],[טווח]],"")</f>
        <v/>
      </c>
      <c r="O400" s="3" t="str">
        <f>IF(טבלה13[[#This Row],[מניית טווחים]]&lt;&gt;"",IF(OR(30&gt;טבלה13[[#This Row],[מקסימום]],30&lt;טבלה13[[#This Row],[מינימום]]),0,1),"")</f>
        <v/>
      </c>
    </row>
    <row r="401" spans="1:15" x14ac:dyDescent="0.25">
      <c r="A401" t="s">
        <v>43</v>
      </c>
      <c r="B401">
        <v>6</v>
      </c>
      <c r="C401">
        <v>26</v>
      </c>
      <c r="D401">
        <f>טבלה13[[#This Row],[LengthofCycle]]+1</f>
        <v>27</v>
      </c>
      <c r="E401">
        <f>IF(טבלה13[[#This Row],[CycleNumber]]&lt;3,"",IF(טבלה13[[#This Row],[CycleNumber]]=3,MIN(D399:D401),IF(I400=3,MIN(D398:D400),E400)))</f>
        <v>26</v>
      </c>
      <c r="F401">
        <f>IF(טבלה13[[#This Row],[CycleNumber]]&lt;3,"",IF(טבלה13[[#This Row],[CycleNumber]]=3,MAX(D399:D401),IF(I400=3,MAX(D398:D400),F400)))</f>
        <v>30</v>
      </c>
      <c r="G401">
        <f>IF(OR(טבלה13[[#This Row],[CycleNumber]]&gt;B402,B402=""),IF(טבלה13[[#This Row],[מספר סטייה]]=3,MIN(D399:D401),טבלה13[[#This Row],[מינ קבוע]]),טבלה13[[#This Row],[מינ קבוע]])</f>
        <v>26</v>
      </c>
      <c r="H401">
        <f>IF(OR(טבלה13[[#This Row],[CycleNumber]]&gt;B402,B402=""),IF(טבלה13[[#This Row],[מספר סטייה]]=3,MAX(D399:D401),טבלה13[[#This Row],[מקס קבוע]]),טבלה13[[#This Row],[מקס קבוע]])</f>
        <v>30</v>
      </c>
      <c r="I40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קבוע]]&lt;&gt;E400,1,I400+1),0))</f>
        <v>0</v>
      </c>
      <c r="J401">
        <f>IF(AND(טבלה13[[#This Row],[CycleNumber]]&lt;B402,טבלה13[[#This Row],[מקס קבוע]]&lt;&gt;""),IF(OR(טבלה13[[#This Row],[מספר סטייה]]&lt;I402,AND(טבלה13[[#This Row],[מספר סטייה]]=3,I402=1)),0,1),"")</f>
        <v>1</v>
      </c>
      <c r="K401">
        <f>IF(טבלה13[[#This Row],[מקס קבוע]]&lt;&gt;"",טבלה13[[#This Row],[מקסימום]]-טבלה13[[#This Row],[מינימום]],"")</f>
        <v>4</v>
      </c>
      <c r="L401">
        <f>IF(IFERROR(LOOKUP(טבלה13[[#This Row],[ClientID]],פיבוט!$A$4:$A$121),FALSE)=טבלה13[[#This Row],[ClientID]],1,0)</f>
        <v>1</v>
      </c>
      <c r="M401" t="str">
        <f>IF(OR(טבלה13[[#This Row],[ClientID]]=A402),"",1)</f>
        <v/>
      </c>
      <c r="N401" s="3" t="str">
        <f>IF(טבלה13[[#This Row],[טווח]]&lt;&gt;K400,טבלה13[[#This Row],[טווח]],"")</f>
        <v/>
      </c>
      <c r="O401" s="3" t="str">
        <f>IF(טבלה13[[#This Row],[מניית טווחים]]&lt;&gt;"",IF(OR(30&gt;טבלה13[[#This Row],[מקסימום]],30&lt;טבלה13[[#This Row],[מינימום]]),0,1),"")</f>
        <v/>
      </c>
    </row>
    <row r="402" spans="1:15" x14ac:dyDescent="0.25">
      <c r="A402" t="s">
        <v>43</v>
      </c>
      <c r="B402">
        <v>7</v>
      </c>
      <c r="C402">
        <v>26</v>
      </c>
      <c r="D402">
        <f>טבלה13[[#This Row],[LengthofCycle]]+1</f>
        <v>27</v>
      </c>
      <c r="E402">
        <f>IF(טבלה13[[#This Row],[CycleNumber]]&lt;3,"",IF(טבלה13[[#This Row],[CycleNumber]]=3,MIN(D400:D402),IF(I401=3,MIN(D399:D401),E401)))</f>
        <v>26</v>
      </c>
      <c r="F402">
        <f>IF(טבלה13[[#This Row],[CycleNumber]]&lt;3,"",IF(טבלה13[[#This Row],[CycleNumber]]=3,MAX(D400:D402),IF(I401=3,MAX(D399:D401),F401)))</f>
        <v>30</v>
      </c>
      <c r="G402">
        <f>IF(OR(טבלה13[[#This Row],[CycleNumber]]&gt;B403,B403=""),IF(טבלה13[[#This Row],[מספר סטייה]]=3,MIN(D400:D402),טבלה13[[#This Row],[מינ קבוע]]),טבלה13[[#This Row],[מינ קבוע]])</f>
        <v>26</v>
      </c>
      <c r="H402">
        <f>IF(OR(טבלה13[[#This Row],[CycleNumber]]&gt;B403,B403=""),IF(טבלה13[[#This Row],[מספר סטייה]]=3,MAX(D400:D402),טבלה13[[#This Row],[מקס קבוע]]),טבלה13[[#This Row],[מקס קבוע]])</f>
        <v>30</v>
      </c>
      <c r="I40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קבוע]]&lt;&gt;E401,1,I401+1),0))</f>
        <v>0</v>
      </c>
      <c r="J402">
        <f>IF(AND(טבלה13[[#This Row],[CycleNumber]]&lt;B403,טבלה13[[#This Row],[מקס קבוע]]&lt;&gt;""),IF(OR(טבלה13[[#This Row],[מספר סטייה]]&lt;I403,AND(טבלה13[[#This Row],[מספר סטייה]]=3,I403=1)),0,1),"")</f>
        <v>1</v>
      </c>
      <c r="K402">
        <f>IF(טבלה13[[#This Row],[מקס קבוע]]&lt;&gt;"",טבלה13[[#This Row],[מקסימום]]-טבלה13[[#This Row],[מינימום]],"")</f>
        <v>4</v>
      </c>
      <c r="L402">
        <f>IF(IFERROR(LOOKUP(טבלה13[[#This Row],[ClientID]],פיבוט!$A$4:$A$121),FALSE)=טבלה13[[#This Row],[ClientID]],1,0)</f>
        <v>1</v>
      </c>
      <c r="M402" t="str">
        <f>IF(OR(טבלה13[[#This Row],[ClientID]]=A403),"",1)</f>
        <v/>
      </c>
      <c r="N402" s="3" t="str">
        <f>IF(טבלה13[[#This Row],[טווח]]&lt;&gt;K401,טבלה13[[#This Row],[טווח]],"")</f>
        <v/>
      </c>
      <c r="O402" s="3" t="str">
        <f>IF(טבלה13[[#This Row],[מניית טווחים]]&lt;&gt;"",IF(OR(30&gt;טבלה13[[#This Row],[מקסימום]],30&lt;טבלה13[[#This Row],[מינימום]]),0,1),"")</f>
        <v/>
      </c>
    </row>
    <row r="403" spans="1:15" x14ac:dyDescent="0.25">
      <c r="A403" t="s">
        <v>43</v>
      </c>
      <c r="B403">
        <v>8</v>
      </c>
      <c r="C403">
        <v>29</v>
      </c>
      <c r="D403">
        <f>טבלה13[[#This Row],[LengthofCycle]]+1</f>
        <v>30</v>
      </c>
      <c r="E403">
        <f>IF(טבלה13[[#This Row],[CycleNumber]]&lt;3,"",IF(טבלה13[[#This Row],[CycleNumber]]=3,MIN(D401:D403),IF(I402=3,MIN(D400:D402),E402)))</f>
        <v>26</v>
      </c>
      <c r="F403">
        <f>IF(טבלה13[[#This Row],[CycleNumber]]&lt;3,"",IF(טבלה13[[#This Row],[CycleNumber]]=3,MAX(D401:D403),IF(I402=3,MAX(D400:D402),F402)))</f>
        <v>30</v>
      </c>
      <c r="G403">
        <f>IF(OR(טבלה13[[#This Row],[CycleNumber]]&gt;B404,B404=""),IF(טבלה13[[#This Row],[מספר סטייה]]=3,MIN(D401:D403),טבלה13[[#This Row],[מינ קבוע]]),טבלה13[[#This Row],[מינ קבוע]])</f>
        <v>26</v>
      </c>
      <c r="H403">
        <f>IF(OR(טבלה13[[#This Row],[CycleNumber]]&gt;B404,B404=""),IF(טבלה13[[#This Row],[מספר סטייה]]=3,MAX(D401:D403),טבלה13[[#This Row],[מקס קבוע]]),טבלה13[[#This Row],[מקס קבוע]])</f>
        <v>30</v>
      </c>
      <c r="I40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קבוע]]&lt;&gt;E402,1,I402+1),0))</f>
        <v>0</v>
      </c>
      <c r="J403">
        <f>IF(AND(טבלה13[[#This Row],[CycleNumber]]&lt;B404,טבלה13[[#This Row],[מקס קבוע]]&lt;&gt;""),IF(OR(טבלה13[[#This Row],[מספר סטייה]]&lt;I404,AND(טבלה13[[#This Row],[מספר סטייה]]=3,I404=1)),0,1),"")</f>
        <v>1</v>
      </c>
      <c r="K403">
        <f>IF(טבלה13[[#This Row],[מקס קבוע]]&lt;&gt;"",טבלה13[[#This Row],[מקסימום]]-טבלה13[[#This Row],[מינימום]],"")</f>
        <v>4</v>
      </c>
      <c r="L403">
        <f>IF(IFERROR(LOOKUP(טבלה13[[#This Row],[ClientID]],פיבוט!$A$4:$A$121),FALSE)=טבלה13[[#This Row],[ClientID]],1,0)</f>
        <v>1</v>
      </c>
      <c r="M403" t="str">
        <f>IF(OR(טבלה13[[#This Row],[ClientID]]=A404),"",1)</f>
        <v/>
      </c>
      <c r="N403" s="3" t="str">
        <f>IF(טבלה13[[#This Row],[טווח]]&lt;&gt;K402,טבלה13[[#This Row],[טווח]],"")</f>
        <v/>
      </c>
      <c r="O403" s="3" t="str">
        <f>IF(טבלה13[[#This Row],[מניית טווחים]]&lt;&gt;"",IF(OR(30&gt;טבלה13[[#This Row],[מקסימום]],30&lt;טבלה13[[#This Row],[מינימום]]),0,1),"")</f>
        <v/>
      </c>
    </row>
    <row r="404" spans="1:15" x14ac:dyDescent="0.25">
      <c r="A404" t="s">
        <v>43</v>
      </c>
      <c r="B404">
        <v>9</v>
      </c>
      <c r="C404">
        <v>29</v>
      </c>
      <c r="D404">
        <f>טבלה13[[#This Row],[LengthofCycle]]+1</f>
        <v>30</v>
      </c>
      <c r="E404">
        <f>IF(טבלה13[[#This Row],[CycleNumber]]&lt;3,"",IF(טבלה13[[#This Row],[CycleNumber]]=3,MIN(D402:D404),IF(I403=3,MIN(D401:D403),E403)))</f>
        <v>26</v>
      </c>
      <c r="F404">
        <f>IF(טבלה13[[#This Row],[CycleNumber]]&lt;3,"",IF(טבלה13[[#This Row],[CycleNumber]]=3,MAX(D402:D404),IF(I403=3,MAX(D401:D403),F403)))</f>
        <v>30</v>
      </c>
      <c r="G404">
        <f>IF(OR(טבלה13[[#This Row],[CycleNumber]]&gt;B405,B405=""),IF(טבלה13[[#This Row],[מספר סטייה]]=3,MIN(D402:D404),טבלה13[[#This Row],[מינ קבוע]]),טבלה13[[#This Row],[מינ קבוע]])</f>
        <v>26</v>
      </c>
      <c r="H404">
        <f>IF(OR(טבלה13[[#This Row],[CycleNumber]]&gt;B405,B405=""),IF(טבלה13[[#This Row],[מספר סטייה]]=3,MAX(D402:D404),טבלה13[[#This Row],[מקס קבוע]]),טבלה13[[#This Row],[מקס קבוע]])</f>
        <v>30</v>
      </c>
      <c r="I40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קבוע]]&lt;&gt;E403,1,I403+1),0))</f>
        <v>0</v>
      </c>
      <c r="J404">
        <f>IF(AND(טבלה13[[#This Row],[CycleNumber]]&lt;B405,טבלה13[[#This Row],[מקס קבוע]]&lt;&gt;""),IF(OR(טבלה13[[#This Row],[מספר סטייה]]&lt;I405,AND(טבלה13[[#This Row],[מספר סטייה]]=3,I405=1)),0,1),"")</f>
        <v>0</v>
      </c>
      <c r="K404">
        <f>IF(טבלה13[[#This Row],[מקס קבוע]]&lt;&gt;"",טבלה13[[#This Row],[מקסימום]]-טבלה13[[#This Row],[מינימום]],"")</f>
        <v>4</v>
      </c>
      <c r="L404">
        <f>IF(IFERROR(LOOKUP(טבלה13[[#This Row],[ClientID]],פיבוט!$A$4:$A$121),FALSE)=טבלה13[[#This Row],[ClientID]],1,0)</f>
        <v>1</v>
      </c>
      <c r="M404" t="str">
        <f>IF(OR(טבלה13[[#This Row],[ClientID]]=A405),"",1)</f>
        <v/>
      </c>
      <c r="N404" s="3" t="str">
        <f>IF(טבלה13[[#This Row],[טווח]]&lt;&gt;K403,טבלה13[[#This Row],[טווח]],"")</f>
        <v/>
      </c>
      <c r="O404" s="3" t="str">
        <f>IF(טבלה13[[#This Row],[מניית טווחים]]&lt;&gt;"",IF(OR(30&gt;טבלה13[[#This Row],[מקסימום]],30&lt;טבלה13[[#This Row],[מינימום]]),0,1),"")</f>
        <v/>
      </c>
    </row>
    <row r="405" spans="1:15" x14ac:dyDescent="0.25">
      <c r="A405" t="s">
        <v>43</v>
      </c>
      <c r="B405">
        <v>10</v>
      </c>
      <c r="C405">
        <v>30</v>
      </c>
      <c r="D405">
        <f>טבלה13[[#This Row],[LengthofCycle]]+1</f>
        <v>31</v>
      </c>
      <c r="E405">
        <f>IF(טבלה13[[#This Row],[CycleNumber]]&lt;3,"",IF(טבלה13[[#This Row],[CycleNumber]]=3,MIN(D403:D405),IF(I404=3,MIN(D402:D404),E404)))</f>
        <v>26</v>
      </c>
      <c r="F405">
        <f>IF(טבלה13[[#This Row],[CycleNumber]]&lt;3,"",IF(טבלה13[[#This Row],[CycleNumber]]=3,MAX(D403:D405),IF(I404=3,MAX(D402:D404),F404)))</f>
        <v>30</v>
      </c>
      <c r="G405">
        <f>IF(OR(טבלה13[[#This Row],[CycleNumber]]&gt;B406,B406=""),IF(טבלה13[[#This Row],[מספר סטייה]]=3,MIN(D403:D405),טבלה13[[#This Row],[מינ קבוע]]),טבלה13[[#This Row],[מינ קבוע]])</f>
        <v>26</v>
      </c>
      <c r="H405">
        <f>IF(OR(טבלה13[[#This Row],[CycleNumber]]&gt;B406,B406=""),IF(טבלה13[[#This Row],[מספר סטייה]]=3,MAX(D403:D405),טבלה13[[#This Row],[מקס קבוע]]),טבלה13[[#This Row],[מקס קבוע]])</f>
        <v>30</v>
      </c>
      <c r="I40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קבוע]]&lt;&gt;E404,1,I404+1),0))</f>
        <v>1</v>
      </c>
      <c r="J405">
        <f>IF(AND(טבלה13[[#This Row],[CycleNumber]]&lt;B406,טבלה13[[#This Row],[מקס קבוע]]&lt;&gt;""),IF(OR(טבלה13[[#This Row],[מספר סטייה]]&lt;I406,AND(טבלה13[[#This Row],[מספר סטייה]]=3,I406=1)),0,1),"")</f>
        <v>0</v>
      </c>
      <c r="K405">
        <f>IF(טבלה13[[#This Row],[מקס קבוע]]&lt;&gt;"",טבלה13[[#This Row],[מקסימום]]-טבלה13[[#This Row],[מינימום]],"")</f>
        <v>4</v>
      </c>
      <c r="L405">
        <f>IF(IFERROR(LOOKUP(טבלה13[[#This Row],[ClientID]],פיבוט!$A$4:$A$121),FALSE)=טבלה13[[#This Row],[ClientID]],1,0)</f>
        <v>1</v>
      </c>
      <c r="M405" t="str">
        <f>IF(OR(טבלה13[[#This Row],[ClientID]]=A406),"",1)</f>
        <v/>
      </c>
      <c r="N405" s="3" t="str">
        <f>IF(טבלה13[[#This Row],[טווח]]&lt;&gt;K404,טבלה13[[#This Row],[טווח]],"")</f>
        <v/>
      </c>
      <c r="O405" s="3" t="str">
        <f>IF(טבלה13[[#This Row],[מניית טווחים]]&lt;&gt;"",IF(OR(30&gt;טבלה13[[#This Row],[מקסימום]],30&lt;טבלה13[[#This Row],[מינימום]]),0,1),"")</f>
        <v/>
      </c>
    </row>
    <row r="406" spans="1:15" x14ac:dyDescent="0.25">
      <c r="A406" t="s">
        <v>43</v>
      </c>
      <c r="B406">
        <v>11</v>
      </c>
      <c r="C406">
        <v>31</v>
      </c>
      <c r="D406">
        <f>טבלה13[[#This Row],[LengthofCycle]]+1</f>
        <v>32</v>
      </c>
      <c r="E406">
        <f>IF(טבלה13[[#This Row],[CycleNumber]]&lt;3,"",IF(טבלה13[[#This Row],[CycleNumber]]=3,MIN(D404:D406),IF(I405=3,MIN(D403:D405),E405)))</f>
        <v>26</v>
      </c>
      <c r="F406">
        <f>IF(טבלה13[[#This Row],[CycleNumber]]&lt;3,"",IF(טבלה13[[#This Row],[CycleNumber]]=3,MAX(D404:D406),IF(I405=3,MAX(D403:D405),F405)))</f>
        <v>30</v>
      </c>
      <c r="G406">
        <f>IF(OR(טבלה13[[#This Row],[CycleNumber]]&gt;B407,B407=""),IF(טבלה13[[#This Row],[מספר סטייה]]=3,MIN(D404:D406),טבלה13[[#This Row],[מינ קבוע]]),טבלה13[[#This Row],[מינ קבוע]])</f>
        <v>26</v>
      </c>
      <c r="H406">
        <f>IF(OR(טבלה13[[#This Row],[CycleNumber]]&gt;B407,B407=""),IF(טבלה13[[#This Row],[מספר סטייה]]=3,MAX(D404:D406),טבלה13[[#This Row],[מקס קבוע]]),טבלה13[[#This Row],[מקס קבוע]])</f>
        <v>30</v>
      </c>
      <c r="I40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קבוע]]&lt;&gt;E405,1,I405+1),0))</f>
        <v>2</v>
      </c>
      <c r="J406">
        <f>IF(AND(טבלה13[[#This Row],[CycleNumber]]&lt;B407,טבלה13[[#This Row],[מקס קבוע]]&lt;&gt;""),IF(OR(טבלה13[[#This Row],[מספר סטייה]]&lt;I407,AND(טבלה13[[#This Row],[מספר סטייה]]=3,I407=1)),0,1),"")</f>
        <v>1</v>
      </c>
      <c r="K406">
        <f>IF(טבלה13[[#This Row],[מקס קבוע]]&lt;&gt;"",טבלה13[[#This Row],[מקסימום]]-טבלה13[[#This Row],[מינימום]],"")</f>
        <v>4</v>
      </c>
      <c r="L406">
        <f>IF(IFERROR(LOOKUP(טבלה13[[#This Row],[ClientID]],פיבוט!$A$4:$A$121),FALSE)=טבלה13[[#This Row],[ClientID]],1,0)</f>
        <v>1</v>
      </c>
      <c r="M406" t="str">
        <f>IF(OR(טבלה13[[#This Row],[ClientID]]=A407),"",1)</f>
        <v/>
      </c>
      <c r="N406" s="3" t="str">
        <f>IF(טבלה13[[#This Row],[טווח]]&lt;&gt;K405,טבלה13[[#This Row],[טווח]],"")</f>
        <v/>
      </c>
      <c r="O406" s="3" t="str">
        <f>IF(טבלה13[[#This Row],[מניית טווחים]]&lt;&gt;"",IF(OR(30&gt;טבלה13[[#This Row],[מקסימום]],30&lt;טבלה13[[#This Row],[מינימום]]),0,1),"")</f>
        <v/>
      </c>
    </row>
    <row r="407" spans="1:15" x14ac:dyDescent="0.25">
      <c r="A407" t="s">
        <v>43</v>
      </c>
      <c r="B407">
        <v>12</v>
      </c>
      <c r="C407">
        <v>26</v>
      </c>
      <c r="D407">
        <f>טבלה13[[#This Row],[LengthofCycle]]+1</f>
        <v>27</v>
      </c>
      <c r="E407">
        <f>IF(טבלה13[[#This Row],[CycleNumber]]&lt;3,"",IF(טבלה13[[#This Row],[CycleNumber]]=3,MIN(D405:D407),IF(I406=3,MIN(D404:D406),E406)))</f>
        <v>26</v>
      </c>
      <c r="F407">
        <f>IF(טבלה13[[#This Row],[CycleNumber]]&lt;3,"",IF(טבלה13[[#This Row],[CycleNumber]]=3,MAX(D405:D407),IF(I406=3,MAX(D404:D406),F406)))</f>
        <v>30</v>
      </c>
      <c r="G407">
        <f>IF(OR(טבלה13[[#This Row],[CycleNumber]]&gt;B408,B408=""),IF(טבלה13[[#This Row],[מספר סטייה]]=3,MIN(D405:D407),טבלה13[[#This Row],[מינ קבוע]]),טבלה13[[#This Row],[מינ קבוע]])</f>
        <v>26</v>
      </c>
      <c r="H407">
        <f>IF(OR(טבלה13[[#This Row],[CycleNumber]]&gt;B408,B408=""),IF(טבלה13[[#This Row],[מספר סטייה]]=3,MAX(D405:D407),טבלה13[[#This Row],[מקס קבוע]]),טבלה13[[#This Row],[מקס קבוע]])</f>
        <v>30</v>
      </c>
      <c r="I40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קבוע]]&lt;&gt;E406,1,I406+1),0))</f>
        <v>0</v>
      </c>
      <c r="J407">
        <f>IF(AND(טבלה13[[#This Row],[CycleNumber]]&lt;B408,טבלה13[[#This Row],[מקס קבוע]]&lt;&gt;""),IF(OR(טבלה13[[#This Row],[מספר סטייה]]&lt;I408,AND(טבלה13[[#This Row],[מספר סטייה]]=3,I408=1)),0,1),"")</f>
        <v>1</v>
      </c>
      <c r="K407">
        <f>IF(טבלה13[[#This Row],[מקס קבוע]]&lt;&gt;"",טבלה13[[#This Row],[מקסימום]]-טבלה13[[#This Row],[מינימום]],"")</f>
        <v>4</v>
      </c>
      <c r="L407">
        <f>IF(IFERROR(LOOKUP(טבלה13[[#This Row],[ClientID]],פיבוט!$A$4:$A$121),FALSE)=טבלה13[[#This Row],[ClientID]],1,0)</f>
        <v>1</v>
      </c>
      <c r="M407" t="str">
        <f>IF(OR(טבלה13[[#This Row],[ClientID]]=A408),"",1)</f>
        <v/>
      </c>
      <c r="N407" s="3" t="str">
        <f>IF(טבלה13[[#This Row],[טווח]]&lt;&gt;K406,טבלה13[[#This Row],[טווח]],"")</f>
        <v/>
      </c>
      <c r="O407" s="3" t="str">
        <f>IF(טבלה13[[#This Row],[מניית טווחים]]&lt;&gt;"",IF(OR(30&gt;טבלה13[[#This Row],[מקסימום]],30&lt;טבלה13[[#This Row],[מינימום]]),0,1),"")</f>
        <v/>
      </c>
    </row>
    <row r="408" spans="1:15" x14ac:dyDescent="0.25">
      <c r="A408" t="s">
        <v>43</v>
      </c>
      <c r="B408">
        <v>13</v>
      </c>
      <c r="C408">
        <v>26</v>
      </c>
      <c r="D408">
        <f>טבלה13[[#This Row],[LengthofCycle]]+1</f>
        <v>27</v>
      </c>
      <c r="E408">
        <f>IF(טבלה13[[#This Row],[CycleNumber]]&lt;3,"",IF(טבלה13[[#This Row],[CycleNumber]]=3,MIN(D406:D408),IF(I407=3,MIN(D405:D407),E407)))</f>
        <v>26</v>
      </c>
      <c r="F408">
        <f>IF(טבלה13[[#This Row],[CycleNumber]]&lt;3,"",IF(טבלה13[[#This Row],[CycleNumber]]=3,MAX(D406:D408),IF(I407=3,MAX(D405:D407),F407)))</f>
        <v>30</v>
      </c>
      <c r="G408">
        <f>IF(OR(טבלה13[[#This Row],[CycleNumber]]&gt;B409,B409=""),IF(טבלה13[[#This Row],[מספר סטייה]]=3,MIN(D406:D408),טבלה13[[#This Row],[מינ קבוע]]),טבלה13[[#This Row],[מינ קבוע]])</f>
        <v>26</v>
      </c>
      <c r="H408">
        <f>IF(OR(טבלה13[[#This Row],[CycleNumber]]&gt;B409,B409=""),IF(טבלה13[[#This Row],[מספר סטייה]]=3,MAX(D406:D408),טבלה13[[#This Row],[מקס קבוע]]),טבלה13[[#This Row],[מקס קבוע]])</f>
        <v>30</v>
      </c>
      <c r="I40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קבוע]]&lt;&gt;E407,1,I407+1),0))</f>
        <v>0</v>
      </c>
      <c r="J408" t="str">
        <f>IF(AND(טבלה13[[#This Row],[CycleNumber]]&lt;B409,טבלה13[[#This Row],[מקס קבוע]]&lt;&gt;""),IF(OR(טבלה13[[#This Row],[מספר סטייה]]&lt;I409,AND(טבלה13[[#This Row],[מספר סטייה]]=3,I409=1)),0,1),"")</f>
        <v/>
      </c>
      <c r="K408">
        <f>IF(טבלה13[[#This Row],[מקס קבוע]]&lt;&gt;"",טבלה13[[#This Row],[מקסימום]]-טבלה13[[#This Row],[מינימום]],"")</f>
        <v>4</v>
      </c>
      <c r="L408">
        <f>IF(IFERROR(LOOKUP(טבלה13[[#This Row],[ClientID]],פיבוט!$A$4:$A$121),FALSE)=טבלה13[[#This Row],[ClientID]],1,0)</f>
        <v>1</v>
      </c>
      <c r="M408">
        <f>IF(OR(טבלה13[[#This Row],[ClientID]]=A409),"",1)</f>
        <v>1</v>
      </c>
      <c r="N408" s="3" t="str">
        <f>IF(טבלה13[[#This Row],[טווח]]&lt;&gt;K407,טבלה13[[#This Row],[טווח]],"")</f>
        <v/>
      </c>
      <c r="O408" s="3" t="str">
        <f>IF(טבלה13[[#This Row],[מניית טווחים]]&lt;&gt;"",IF(OR(30&gt;טבלה13[[#This Row],[מקסימום]],30&lt;טבלה13[[#This Row],[מינימום]]),0,1),"")</f>
        <v/>
      </c>
    </row>
    <row r="409" spans="1:15" x14ac:dyDescent="0.25">
      <c r="A409" t="s">
        <v>44</v>
      </c>
      <c r="B409">
        <v>1</v>
      </c>
      <c r="C409">
        <v>28</v>
      </c>
      <c r="D409">
        <f>טבלה13[[#This Row],[LengthofCycle]]+1</f>
        <v>29</v>
      </c>
      <c r="E409" t="str">
        <f>IF(טבלה13[[#This Row],[CycleNumber]]&lt;3,"",IF(טבלה13[[#This Row],[CycleNumber]]=3,MIN(D407:D409),IF(I408=3,MIN(D406:D408),E408)))</f>
        <v/>
      </c>
      <c r="F409" t="str">
        <f>IF(טבלה13[[#This Row],[CycleNumber]]&lt;3,"",IF(טבלה13[[#This Row],[CycleNumber]]=3,MAX(D407:D409),IF(I408=3,MAX(D406:D408),F408)))</f>
        <v/>
      </c>
      <c r="G409" t="str">
        <f>IF(OR(טבלה13[[#This Row],[CycleNumber]]&gt;B410,B410=""),IF(טבלה13[[#This Row],[מספר סטייה]]=3,MIN(D407:D409),טבלה13[[#This Row],[מינ קבוע]]),טבלה13[[#This Row],[מינ קבוע]])</f>
        <v/>
      </c>
      <c r="H409" t="str">
        <f>IF(OR(טבלה13[[#This Row],[CycleNumber]]&gt;B410,B410=""),IF(טבלה13[[#This Row],[מספר סטייה]]=3,MAX(D407:D409),טבלה13[[#This Row],[מקס קבוע]]),טבלה13[[#This Row],[מקס קבוע]])</f>
        <v/>
      </c>
      <c r="I40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קבוע]]&lt;&gt;E408,1,I408+1),0))</f>
        <v/>
      </c>
      <c r="J409" t="str">
        <f>IF(AND(טבלה13[[#This Row],[CycleNumber]]&lt;B410,טבלה13[[#This Row],[מקס קבוע]]&lt;&gt;""),IF(OR(טבלה13[[#This Row],[מספר סטייה]]&lt;I410,AND(טבלה13[[#This Row],[מספר סטייה]]=3,I410=1)),0,1),"")</f>
        <v/>
      </c>
      <c r="K409" t="str">
        <f>IF(טבלה13[[#This Row],[מקס קבוע]]&lt;&gt;"",טבלה13[[#This Row],[מקסימום]]-טבלה13[[#This Row],[מינימום]],"")</f>
        <v/>
      </c>
      <c r="L409">
        <f>IF(IFERROR(LOOKUP(טבלה13[[#This Row],[ClientID]],פיבוט!$A$4:$A$121),FALSE)=טבלה13[[#This Row],[ClientID]],1,0)</f>
        <v>1</v>
      </c>
      <c r="M409" t="str">
        <f>IF(OR(טבלה13[[#This Row],[ClientID]]=A410),"",1)</f>
        <v/>
      </c>
      <c r="N409" s="3" t="str">
        <f>IF(טבלה13[[#This Row],[טווח]]&lt;&gt;K408,טבלה13[[#This Row],[טווח]],"")</f>
        <v/>
      </c>
      <c r="O409" s="3" t="str">
        <f>IF(טבלה13[[#This Row],[מניית טווחים]]&lt;&gt;"",IF(OR(30&gt;טבלה13[[#This Row],[מקסימום]],30&lt;טבלה13[[#This Row],[מינימום]]),0,1),"")</f>
        <v/>
      </c>
    </row>
    <row r="410" spans="1:15" x14ac:dyDescent="0.25">
      <c r="A410" t="s">
        <v>44</v>
      </c>
      <c r="B410">
        <v>2</v>
      </c>
      <c r="C410">
        <v>26</v>
      </c>
      <c r="D410">
        <f>טבלה13[[#This Row],[LengthofCycle]]+1</f>
        <v>27</v>
      </c>
      <c r="E410" t="str">
        <f>IF(טבלה13[[#This Row],[CycleNumber]]&lt;3,"",IF(טבלה13[[#This Row],[CycleNumber]]=3,MIN(D408:D410),IF(I409=3,MIN(D407:D409),E409)))</f>
        <v/>
      </c>
      <c r="F410" t="str">
        <f>IF(טבלה13[[#This Row],[CycleNumber]]&lt;3,"",IF(טבלה13[[#This Row],[CycleNumber]]=3,MAX(D408:D410),IF(I409=3,MAX(D407:D409),F409)))</f>
        <v/>
      </c>
      <c r="G410" t="str">
        <f>IF(OR(טבלה13[[#This Row],[CycleNumber]]&gt;B411,B411=""),IF(טבלה13[[#This Row],[מספר סטייה]]=3,MIN(D408:D410),טבלה13[[#This Row],[מינ קבוע]]),טבלה13[[#This Row],[מינ קבוע]])</f>
        <v/>
      </c>
      <c r="H410" t="str">
        <f>IF(OR(טבלה13[[#This Row],[CycleNumber]]&gt;B411,B411=""),IF(טבלה13[[#This Row],[מספר סטייה]]=3,MAX(D408:D410),טבלה13[[#This Row],[מקס קבוע]]),טבלה13[[#This Row],[מקס קבוע]])</f>
        <v/>
      </c>
      <c r="I41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קבוע]]&lt;&gt;E409,1,I409+1),0))</f>
        <v/>
      </c>
      <c r="J410" t="str">
        <f>IF(AND(טבלה13[[#This Row],[CycleNumber]]&lt;B411,טבלה13[[#This Row],[מקס קבוע]]&lt;&gt;""),IF(OR(טבלה13[[#This Row],[מספר סטייה]]&lt;I411,AND(טבלה13[[#This Row],[מספר סטייה]]=3,I411=1)),0,1),"")</f>
        <v/>
      </c>
      <c r="K410" t="str">
        <f>IF(טבלה13[[#This Row],[מקס קבוע]]&lt;&gt;"",טבלה13[[#This Row],[מקסימום]]-טבלה13[[#This Row],[מינימום]],"")</f>
        <v/>
      </c>
      <c r="L410">
        <f>IF(IFERROR(LOOKUP(טבלה13[[#This Row],[ClientID]],פיבוט!$A$4:$A$121),FALSE)=טבלה13[[#This Row],[ClientID]],1,0)</f>
        <v>1</v>
      </c>
      <c r="M410" t="str">
        <f>IF(OR(טבלה13[[#This Row],[ClientID]]=A411),"",1)</f>
        <v/>
      </c>
      <c r="N410" s="3" t="str">
        <f>IF(טבלה13[[#This Row],[טווח]]&lt;&gt;K409,טבלה13[[#This Row],[טווח]],"")</f>
        <v/>
      </c>
      <c r="O410" s="3" t="str">
        <f>IF(טבלה13[[#This Row],[מניית טווחים]]&lt;&gt;"",IF(OR(30&gt;טבלה13[[#This Row],[מקסימום]],30&lt;טבלה13[[#This Row],[מינימום]]),0,1),"")</f>
        <v/>
      </c>
    </row>
    <row r="411" spans="1:15" x14ac:dyDescent="0.25">
      <c r="A411" t="s">
        <v>44</v>
      </c>
      <c r="B411">
        <v>3</v>
      </c>
      <c r="C411">
        <v>28</v>
      </c>
      <c r="D411">
        <f>טבלה13[[#This Row],[LengthofCycle]]+1</f>
        <v>29</v>
      </c>
      <c r="E411">
        <f>IF(טבלה13[[#This Row],[CycleNumber]]&lt;3,"",IF(טבלה13[[#This Row],[CycleNumber]]=3,MIN(D409:D411),IF(I410=3,MIN(D408:D410),E410)))</f>
        <v>27</v>
      </c>
      <c r="F411">
        <f>IF(טבלה13[[#This Row],[CycleNumber]]&lt;3,"",IF(טבלה13[[#This Row],[CycleNumber]]=3,MAX(D409:D411),IF(I410=3,MAX(D408:D410),F410)))</f>
        <v>29</v>
      </c>
      <c r="G411">
        <f>IF(OR(טבלה13[[#This Row],[CycleNumber]]&gt;B412,B412=""),IF(טבלה13[[#This Row],[מספר סטייה]]=3,MIN(D409:D411),טבלה13[[#This Row],[מינ קבוע]]),טבלה13[[#This Row],[מינ קבוע]])</f>
        <v>27</v>
      </c>
      <c r="H411">
        <f>IF(OR(טבלה13[[#This Row],[CycleNumber]]&gt;B412,B412=""),IF(טבלה13[[#This Row],[מספר סטייה]]=3,MAX(D409:D411),טבלה13[[#This Row],[מקס קבוע]]),טבלה13[[#This Row],[מקס קבוע]])</f>
        <v>29</v>
      </c>
      <c r="I41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קבוע]]&lt;&gt;E410,1,I410+1),0))</f>
        <v>0</v>
      </c>
      <c r="J411">
        <f>IF(AND(טבלה13[[#This Row],[CycleNumber]]&lt;B412,טבלה13[[#This Row],[מקס קבוע]]&lt;&gt;""),IF(OR(טבלה13[[#This Row],[מספר סטייה]]&lt;I412,AND(טבלה13[[#This Row],[מספר סטייה]]=3,I412=1)),0,1),"")</f>
        <v>1</v>
      </c>
      <c r="K411">
        <f>IF(טבלה13[[#This Row],[מקס קבוע]]&lt;&gt;"",טבלה13[[#This Row],[מקסימום]]-טבלה13[[#This Row],[מינימום]],"")</f>
        <v>2</v>
      </c>
      <c r="L411">
        <f>IF(IFERROR(LOOKUP(טבלה13[[#This Row],[ClientID]],פיבוט!$A$4:$A$121),FALSE)=טבלה13[[#This Row],[ClientID]],1,0)</f>
        <v>1</v>
      </c>
      <c r="M411" t="str">
        <f>IF(OR(טבלה13[[#This Row],[ClientID]]=A412),"",1)</f>
        <v/>
      </c>
      <c r="N411" s="3">
        <f>IF(טבלה13[[#This Row],[טווח]]&lt;&gt;K410,טבלה13[[#This Row],[טווח]],"")</f>
        <v>2</v>
      </c>
      <c r="O411" s="3">
        <f>IF(טבלה13[[#This Row],[מניית טווחים]]&lt;&gt;"",IF(OR(30&gt;טבלה13[[#This Row],[מקסימום]],30&lt;טבלה13[[#This Row],[מינימום]]),0,1),"")</f>
        <v>0</v>
      </c>
    </row>
    <row r="412" spans="1:15" x14ac:dyDescent="0.25">
      <c r="A412" t="s">
        <v>44</v>
      </c>
      <c r="B412">
        <v>4</v>
      </c>
      <c r="C412">
        <v>26</v>
      </c>
      <c r="D412">
        <f>טבלה13[[#This Row],[LengthofCycle]]+1</f>
        <v>27</v>
      </c>
      <c r="E412">
        <f>IF(טבלה13[[#This Row],[CycleNumber]]&lt;3,"",IF(טבלה13[[#This Row],[CycleNumber]]=3,MIN(D410:D412),IF(I411=3,MIN(D409:D411),E411)))</f>
        <v>27</v>
      </c>
      <c r="F412">
        <f>IF(טבלה13[[#This Row],[CycleNumber]]&lt;3,"",IF(טבלה13[[#This Row],[CycleNumber]]=3,MAX(D410:D412),IF(I411=3,MAX(D409:D411),F411)))</f>
        <v>29</v>
      </c>
      <c r="G412">
        <f>IF(OR(טבלה13[[#This Row],[CycleNumber]]&gt;B413,B413=""),IF(טבלה13[[#This Row],[מספר סטייה]]=3,MIN(D410:D412),טבלה13[[#This Row],[מינ קבוע]]),טבלה13[[#This Row],[מינ קבוע]])</f>
        <v>27</v>
      </c>
      <c r="H412">
        <f>IF(OR(טבלה13[[#This Row],[CycleNumber]]&gt;B413,B413=""),IF(טבלה13[[#This Row],[מספר סטייה]]=3,MAX(D410:D412),טבלה13[[#This Row],[מקס קבוע]]),טבלה13[[#This Row],[מקס קבוע]])</f>
        <v>29</v>
      </c>
      <c r="I41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קבוע]]&lt;&gt;E411,1,I411+1),0))</f>
        <v>0</v>
      </c>
      <c r="J412">
        <f>IF(AND(טבלה13[[#This Row],[CycleNumber]]&lt;B413,טבלה13[[#This Row],[מקס קבוע]]&lt;&gt;""),IF(OR(טבלה13[[#This Row],[מספר סטייה]]&lt;I413,AND(טבלה13[[#This Row],[מספר סטייה]]=3,I413=1)),0,1),"")</f>
        <v>1</v>
      </c>
      <c r="K412">
        <f>IF(טבלה13[[#This Row],[מקס קבוע]]&lt;&gt;"",טבלה13[[#This Row],[מקסימום]]-טבלה13[[#This Row],[מינימום]],"")</f>
        <v>2</v>
      </c>
      <c r="L412">
        <f>IF(IFERROR(LOOKUP(טבלה13[[#This Row],[ClientID]],פיבוט!$A$4:$A$121),FALSE)=טבלה13[[#This Row],[ClientID]],1,0)</f>
        <v>1</v>
      </c>
      <c r="M412" t="str">
        <f>IF(OR(טבלה13[[#This Row],[ClientID]]=A413),"",1)</f>
        <v/>
      </c>
      <c r="N412" s="3" t="str">
        <f>IF(טבלה13[[#This Row],[טווח]]&lt;&gt;K411,טבלה13[[#This Row],[טווח]],"")</f>
        <v/>
      </c>
      <c r="O412" s="3" t="str">
        <f>IF(טבלה13[[#This Row],[מניית טווחים]]&lt;&gt;"",IF(OR(30&gt;טבלה13[[#This Row],[מקסימום]],30&lt;טבלה13[[#This Row],[מינימום]]),0,1),"")</f>
        <v/>
      </c>
    </row>
    <row r="413" spans="1:15" x14ac:dyDescent="0.25">
      <c r="A413" t="s">
        <v>44</v>
      </c>
      <c r="B413">
        <v>5</v>
      </c>
      <c r="C413">
        <v>28</v>
      </c>
      <c r="D413">
        <f>טבלה13[[#This Row],[LengthofCycle]]+1</f>
        <v>29</v>
      </c>
      <c r="E413">
        <f>IF(טבלה13[[#This Row],[CycleNumber]]&lt;3,"",IF(טבלה13[[#This Row],[CycleNumber]]=3,MIN(D411:D413),IF(I412=3,MIN(D410:D412),E412)))</f>
        <v>27</v>
      </c>
      <c r="F413">
        <f>IF(טבלה13[[#This Row],[CycleNumber]]&lt;3,"",IF(טבלה13[[#This Row],[CycleNumber]]=3,MAX(D411:D413),IF(I412=3,MAX(D410:D412),F412)))</f>
        <v>29</v>
      </c>
      <c r="G413">
        <f>IF(OR(טבלה13[[#This Row],[CycleNumber]]&gt;B414,B414=""),IF(טבלה13[[#This Row],[מספר סטייה]]=3,MIN(D411:D413),טבלה13[[#This Row],[מינ קבוע]]),טבלה13[[#This Row],[מינ קבוע]])</f>
        <v>27</v>
      </c>
      <c r="H413">
        <f>IF(OR(טבלה13[[#This Row],[CycleNumber]]&gt;B414,B414=""),IF(טבלה13[[#This Row],[מספר סטייה]]=3,MAX(D411:D413),טבלה13[[#This Row],[מקס קבוע]]),טבלה13[[#This Row],[מקס קבוע]])</f>
        <v>29</v>
      </c>
      <c r="I41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קבוע]]&lt;&gt;E412,1,I412+1),0))</f>
        <v>0</v>
      </c>
      <c r="J413">
        <f>IF(AND(טבלה13[[#This Row],[CycleNumber]]&lt;B414,טבלה13[[#This Row],[מקס קבוע]]&lt;&gt;""),IF(OR(טבלה13[[#This Row],[מספר סטייה]]&lt;I414,AND(טבלה13[[#This Row],[מספר סטייה]]=3,I414=1)),0,1),"")</f>
        <v>0</v>
      </c>
      <c r="K413">
        <f>IF(טבלה13[[#This Row],[מקס קבוע]]&lt;&gt;"",טבלה13[[#This Row],[מקסימום]]-טבלה13[[#This Row],[מינימום]],"")</f>
        <v>2</v>
      </c>
      <c r="L413">
        <f>IF(IFERROR(LOOKUP(טבלה13[[#This Row],[ClientID]],פיבוט!$A$4:$A$121),FALSE)=טבלה13[[#This Row],[ClientID]],1,0)</f>
        <v>1</v>
      </c>
      <c r="M413" t="str">
        <f>IF(OR(טבלה13[[#This Row],[ClientID]]=A414),"",1)</f>
        <v/>
      </c>
      <c r="N413" s="3" t="str">
        <f>IF(טבלה13[[#This Row],[טווח]]&lt;&gt;K412,טבלה13[[#This Row],[טווח]],"")</f>
        <v/>
      </c>
      <c r="O413" s="3" t="str">
        <f>IF(טבלה13[[#This Row],[מניית טווחים]]&lt;&gt;"",IF(OR(30&gt;טבלה13[[#This Row],[מקסימום]],30&lt;טבלה13[[#This Row],[מינימום]]),0,1),"")</f>
        <v/>
      </c>
    </row>
    <row r="414" spans="1:15" x14ac:dyDescent="0.25">
      <c r="A414" t="s">
        <v>44</v>
      </c>
      <c r="B414">
        <v>6</v>
      </c>
      <c r="C414">
        <v>29</v>
      </c>
      <c r="D414">
        <f>טבלה13[[#This Row],[LengthofCycle]]+1</f>
        <v>30</v>
      </c>
      <c r="E414">
        <f>IF(טבלה13[[#This Row],[CycleNumber]]&lt;3,"",IF(טבלה13[[#This Row],[CycleNumber]]=3,MIN(D412:D414),IF(I413=3,MIN(D411:D413),E413)))</f>
        <v>27</v>
      </c>
      <c r="F414">
        <f>IF(טבלה13[[#This Row],[CycleNumber]]&lt;3,"",IF(טבלה13[[#This Row],[CycleNumber]]=3,MAX(D412:D414),IF(I413=3,MAX(D411:D413),F413)))</f>
        <v>29</v>
      </c>
      <c r="G414">
        <f>IF(OR(טבלה13[[#This Row],[CycleNumber]]&gt;B415,B415=""),IF(טבלה13[[#This Row],[מספר סטייה]]=3,MIN(D412:D414),טבלה13[[#This Row],[מינ קבוע]]),טבלה13[[#This Row],[מינ קבוע]])</f>
        <v>27</v>
      </c>
      <c r="H414">
        <f>IF(OR(טבלה13[[#This Row],[CycleNumber]]&gt;B415,B415=""),IF(טבלה13[[#This Row],[מספר סטייה]]=3,MAX(D412:D414),טבלה13[[#This Row],[מקס קבוע]]),טבלה13[[#This Row],[מקס קבוע]])</f>
        <v>29</v>
      </c>
      <c r="I41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קבוע]]&lt;&gt;E413,1,I413+1),0))</f>
        <v>1</v>
      </c>
      <c r="J414">
        <f>IF(AND(טבלה13[[#This Row],[CycleNumber]]&lt;B415,טבלה13[[#This Row],[מקס קבוע]]&lt;&gt;""),IF(OR(טבלה13[[#This Row],[מספר סטייה]]&lt;I415,AND(טבלה13[[#This Row],[מספר סטייה]]=3,I415=1)),0,1),"")</f>
        <v>1</v>
      </c>
      <c r="K414">
        <f>IF(טבלה13[[#This Row],[מקס קבוע]]&lt;&gt;"",טבלה13[[#This Row],[מקסימום]]-טבלה13[[#This Row],[מינימום]],"")</f>
        <v>2</v>
      </c>
      <c r="L414">
        <f>IF(IFERROR(LOOKUP(טבלה13[[#This Row],[ClientID]],פיבוט!$A$4:$A$121),FALSE)=טבלה13[[#This Row],[ClientID]],1,0)</f>
        <v>1</v>
      </c>
      <c r="M414" t="str">
        <f>IF(OR(טבלה13[[#This Row],[ClientID]]=A415),"",1)</f>
        <v/>
      </c>
      <c r="N414" s="3" t="str">
        <f>IF(טבלה13[[#This Row],[טווח]]&lt;&gt;K413,טבלה13[[#This Row],[טווח]],"")</f>
        <v/>
      </c>
      <c r="O414" s="3" t="str">
        <f>IF(טבלה13[[#This Row],[מניית טווחים]]&lt;&gt;"",IF(OR(30&gt;טבלה13[[#This Row],[מקסימום]],30&lt;טבלה13[[#This Row],[מינימום]]),0,1),"")</f>
        <v/>
      </c>
    </row>
    <row r="415" spans="1:15" x14ac:dyDescent="0.25">
      <c r="A415" t="s">
        <v>44</v>
      </c>
      <c r="B415">
        <v>7</v>
      </c>
      <c r="C415">
        <v>26</v>
      </c>
      <c r="D415">
        <f>טבלה13[[#This Row],[LengthofCycle]]+1</f>
        <v>27</v>
      </c>
      <c r="E415">
        <f>IF(טבלה13[[#This Row],[CycleNumber]]&lt;3,"",IF(טבלה13[[#This Row],[CycleNumber]]=3,MIN(D413:D415),IF(I414=3,MIN(D412:D414),E414)))</f>
        <v>27</v>
      </c>
      <c r="F415">
        <f>IF(טבלה13[[#This Row],[CycleNumber]]&lt;3,"",IF(טבלה13[[#This Row],[CycleNumber]]=3,MAX(D413:D415),IF(I414=3,MAX(D412:D414),F414)))</f>
        <v>29</v>
      </c>
      <c r="G415">
        <f>IF(OR(טבלה13[[#This Row],[CycleNumber]]&gt;B416,B416=""),IF(טבלה13[[#This Row],[מספר סטייה]]=3,MIN(D413:D415),טבלה13[[#This Row],[מינ קבוע]]),טבלה13[[#This Row],[מינ קבוע]])</f>
        <v>27</v>
      </c>
      <c r="H415">
        <f>IF(OR(טבלה13[[#This Row],[CycleNumber]]&gt;B416,B416=""),IF(טבלה13[[#This Row],[מספר סטייה]]=3,MAX(D413:D415),טבלה13[[#This Row],[מקס קבוע]]),טבלה13[[#This Row],[מקס קבוע]])</f>
        <v>29</v>
      </c>
      <c r="I41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קבוע]]&lt;&gt;E414,1,I414+1),0))</f>
        <v>0</v>
      </c>
      <c r="J415">
        <f>IF(AND(טבלה13[[#This Row],[CycleNumber]]&lt;B416,טבלה13[[#This Row],[מקס קבוע]]&lt;&gt;""),IF(OR(טבלה13[[#This Row],[מספר סטייה]]&lt;I416,AND(טבלה13[[#This Row],[מספר סטייה]]=3,I416=1)),0,1),"")</f>
        <v>1</v>
      </c>
      <c r="K415">
        <f>IF(טבלה13[[#This Row],[מקס קבוע]]&lt;&gt;"",טבלה13[[#This Row],[מקסימום]]-טבלה13[[#This Row],[מינימום]],"")</f>
        <v>2</v>
      </c>
      <c r="L415">
        <f>IF(IFERROR(LOOKUP(טבלה13[[#This Row],[ClientID]],פיבוט!$A$4:$A$121),FALSE)=טבלה13[[#This Row],[ClientID]],1,0)</f>
        <v>1</v>
      </c>
      <c r="M415" t="str">
        <f>IF(OR(טבלה13[[#This Row],[ClientID]]=A416),"",1)</f>
        <v/>
      </c>
      <c r="N415" s="3" t="str">
        <f>IF(טבלה13[[#This Row],[טווח]]&lt;&gt;K414,טבלה13[[#This Row],[טווח]],"")</f>
        <v/>
      </c>
      <c r="O415" s="3" t="str">
        <f>IF(טבלה13[[#This Row],[מניית טווחים]]&lt;&gt;"",IF(OR(30&gt;טבלה13[[#This Row],[מקסימום]],30&lt;טבלה13[[#This Row],[מינימום]]),0,1),"")</f>
        <v/>
      </c>
    </row>
    <row r="416" spans="1:15" x14ac:dyDescent="0.25">
      <c r="A416" t="s">
        <v>44</v>
      </c>
      <c r="B416">
        <v>8</v>
      </c>
      <c r="C416">
        <v>26</v>
      </c>
      <c r="D416">
        <f>טבלה13[[#This Row],[LengthofCycle]]+1</f>
        <v>27</v>
      </c>
      <c r="E416">
        <f>IF(טבלה13[[#This Row],[CycleNumber]]&lt;3,"",IF(טבלה13[[#This Row],[CycleNumber]]=3,MIN(D414:D416),IF(I415=3,MIN(D413:D415),E415)))</f>
        <v>27</v>
      </c>
      <c r="F416">
        <f>IF(טבלה13[[#This Row],[CycleNumber]]&lt;3,"",IF(טבלה13[[#This Row],[CycleNumber]]=3,MAX(D414:D416),IF(I415=3,MAX(D413:D415),F415)))</f>
        <v>29</v>
      </c>
      <c r="G416">
        <f>IF(OR(טבלה13[[#This Row],[CycleNumber]]&gt;B417,B417=""),IF(טבלה13[[#This Row],[מספר סטייה]]=3,MIN(D414:D416),טבלה13[[#This Row],[מינ קבוע]]),טבלה13[[#This Row],[מינ קבוע]])</f>
        <v>27</v>
      </c>
      <c r="H416">
        <f>IF(OR(טבלה13[[#This Row],[CycleNumber]]&gt;B417,B417=""),IF(טבלה13[[#This Row],[מספר סטייה]]=3,MAX(D414:D416),טבלה13[[#This Row],[מקס קבוע]]),טבלה13[[#This Row],[מקס קבוע]])</f>
        <v>29</v>
      </c>
      <c r="I41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קבוע]]&lt;&gt;E415,1,I415+1),0))</f>
        <v>0</v>
      </c>
      <c r="J416">
        <f>IF(AND(טבלה13[[#This Row],[CycleNumber]]&lt;B417,טבלה13[[#This Row],[מקס קבוע]]&lt;&gt;""),IF(OR(טבלה13[[#This Row],[מספר סטייה]]&lt;I417,AND(טבלה13[[#This Row],[מספר סטייה]]=3,I417=1)),0,1),"")</f>
        <v>0</v>
      </c>
      <c r="K416">
        <f>IF(טבלה13[[#This Row],[מקס קבוע]]&lt;&gt;"",טבלה13[[#This Row],[מקסימום]]-טבלה13[[#This Row],[מינימום]],"")</f>
        <v>2</v>
      </c>
      <c r="L416">
        <f>IF(IFERROR(LOOKUP(טבלה13[[#This Row],[ClientID]],פיבוט!$A$4:$A$121),FALSE)=טבלה13[[#This Row],[ClientID]],1,0)</f>
        <v>1</v>
      </c>
      <c r="M416" t="str">
        <f>IF(OR(טבלה13[[#This Row],[ClientID]]=A417),"",1)</f>
        <v/>
      </c>
      <c r="N416" s="3" t="str">
        <f>IF(טבלה13[[#This Row],[טווח]]&lt;&gt;K415,טבלה13[[#This Row],[טווח]],"")</f>
        <v/>
      </c>
      <c r="O416" s="3" t="str">
        <f>IF(טבלה13[[#This Row],[מניית טווחים]]&lt;&gt;"",IF(OR(30&gt;טבלה13[[#This Row],[מקסימום]],30&lt;טבלה13[[#This Row],[מינימום]]),0,1),"")</f>
        <v/>
      </c>
    </row>
    <row r="417" spans="1:15" x14ac:dyDescent="0.25">
      <c r="A417" t="s">
        <v>44</v>
      </c>
      <c r="B417">
        <v>9</v>
      </c>
      <c r="C417">
        <v>35</v>
      </c>
      <c r="D417">
        <f>טבלה13[[#This Row],[LengthofCycle]]+1</f>
        <v>36</v>
      </c>
      <c r="E417">
        <f>IF(טבלה13[[#This Row],[CycleNumber]]&lt;3,"",IF(טבלה13[[#This Row],[CycleNumber]]=3,MIN(D415:D417),IF(I416=3,MIN(D414:D416),E416)))</f>
        <v>27</v>
      </c>
      <c r="F417">
        <f>IF(טבלה13[[#This Row],[CycleNumber]]&lt;3,"",IF(טבלה13[[#This Row],[CycleNumber]]=3,MAX(D415:D417),IF(I416=3,MAX(D414:D416),F416)))</f>
        <v>29</v>
      </c>
      <c r="G417">
        <f>IF(OR(טבלה13[[#This Row],[CycleNumber]]&gt;B418,B418=""),IF(טבלה13[[#This Row],[מספר סטייה]]=3,MIN(D415:D417),טבלה13[[#This Row],[מינ קבוע]]),טבלה13[[#This Row],[מינ קבוע]])</f>
        <v>27</v>
      </c>
      <c r="H417">
        <f>IF(OR(טבלה13[[#This Row],[CycleNumber]]&gt;B418,B418=""),IF(טבלה13[[#This Row],[מספר סטייה]]=3,MAX(D415:D417),טבלה13[[#This Row],[מקס קבוע]]),טבלה13[[#This Row],[מקס קבוע]])</f>
        <v>29</v>
      </c>
      <c r="I41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קבוע]]&lt;&gt;E416,1,I416+1),0))</f>
        <v>1</v>
      </c>
      <c r="J417">
        <f>IF(AND(טבלה13[[#This Row],[CycleNumber]]&lt;B418,טבלה13[[#This Row],[מקס קבוע]]&lt;&gt;""),IF(OR(טבלה13[[#This Row],[מספר סטייה]]&lt;I418,AND(טבלה13[[#This Row],[מספר סטייה]]=3,I418=1)),0,1),"")</f>
        <v>1</v>
      </c>
      <c r="K417">
        <f>IF(טבלה13[[#This Row],[מקס קבוע]]&lt;&gt;"",טבלה13[[#This Row],[מקסימום]]-טבלה13[[#This Row],[מינימום]],"")</f>
        <v>2</v>
      </c>
      <c r="L417">
        <f>IF(IFERROR(LOOKUP(טבלה13[[#This Row],[ClientID]],פיבוט!$A$4:$A$121),FALSE)=טבלה13[[#This Row],[ClientID]],1,0)</f>
        <v>1</v>
      </c>
      <c r="M417" t="str">
        <f>IF(OR(טבלה13[[#This Row],[ClientID]]=A418),"",1)</f>
        <v/>
      </c>
      <c r="N417" s="3" t="str">
        <f>IF(טבלה13[[#This Row],[טווח]]&lt;&gt;K416,טבלה13[[#This Row],[טווח]],"")</f>
        <v/>
      </c>
      <c r="O417" s="3" t="str">
        <f>IF(טבלה13[[#This Row],[מניית טווחים]]&lt;&gt;"",IF(OR(30&gt;טבלה13[[#This Row],[מקסימום]],30&lt;טבלה13[[#This Row],[מינימום]]),0,1),"")</f>
        <v/>
      </c>
    </row>
    <row r="418" spans="1:15" x14ac:dyDescent="0.25">
      <c r="A418" t="s">
        <v>44</v>
      </c>
      <c r="B418">
        <v>10</v>
      </c>
      <c r="C418">
        <v>26</v>
      </c>
      <c r="D418">
        <f>טבלה13[[#This Row],[LengthofCycle]]+1</f>
        <v>27</v>
      </c>
      <c r="E418">
        <f>IF(טבלה13[[#This Row],[CycleNumber]]&lt;3,"",IF(טבלה13[[#This Row],[CycleNumber]]=3,MIN(D416:D418),IF(I417=3,MIN(D415:D417),E417)))</f>
        <v>27</v>
      </c>
      <c r="F418">
        <f>IF(טבלה13[[#This Row],[CycleNumber]]&lt;3,"",IF(טבלה13[[#This Row],[CycleNumber]]=3,MAX(D416:D418),IF(I417=3,MAX(D415:D417),F417)))</f>
        <v>29</v>
      </c>
      <c r="G418">
        <f>IF(OR(טבלה13[[#This Row],[CycleNumber]]&gt;B419,B419=""),IF(טבלה13[[#This Row],[מספר סטייה]]=3,MIN(D416:D418),טבלה13[[#This Row],[מינ קבוע]]),טבלה13[[#This Row],[מינ קבוע]])</f>
        <v>27</v>
      </c>
      <c r="H418">
        <f>IF(OR(טבלה13[[#This Row],[CycleNumber]]&gt;B419,B419=""),IF(טבלה13[[#This Row],[מספר סטייה]]=3,MAX(D416:D418),טבלה13[[#This Row],[מקס קבוע]]),טבלה13[[#This Row],[מקס קבוע]])</f>
        <v>29</v>
      </c>
      <c r="I41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קבוע]]&lt;&gt;E417,1,I417+1),0))</f>
        <v>0</v>
      </c>
      <c r="J418">
        <f>IF(AND(טבלה13[[#This Row],[CycleNumber]]&lt;B419,טבלה13[[#This Row],[מקס קבוע]]&lt;&gt;""),IF(OR(טבלה13[[#This Row],[מספר סטייה]]&lt;I419,AND(טבלה13[[#This Row],[מספר סטייה]]=3,I419=1)),0,1),"")</f>
        <v>1</v>
      </c>
      <c r="K418">
        <f>IF(טבלה13[[#This Row],[מקס קבוע]]&lt;&gt;"",טבלה13[[#This Row],[מקסימום]]-טבלה13[[#This Row],[מינימום]],"")</f>
        <v>2</v>
      </c>
      <c r="L418">
        <f>IF(IFERROR(LOOKUP(טבלה13[[#This Row],[ClientID]],פיבוט!$A$4:$A$121),FALSE)=טבלה13[[#This Row],[ClientID]],1,0)</f>
        <v>1</v>
      </c>
      <c r="M418" t="str">
        <f>IF(OR(טבלה13[[#This Row],[ClientID]]=A419),"",1)</f>
        <v/>
      </c>
      <c r="N418" s="3" t="str">
        <f>IF(טבלה13[[#This Row],[טווח]]&lt;&gt;K417,טבלה13[[#This Row],[טווח]],"")</f>
        <v/>
      </c>
      <c r="O418" s="3" t="str">
        <f>IF(טבלה13[[#This Row],[מניית טווחים]]&lt;&gt;"",IF(OR(30&gt;טבלה13[[#This Row],[מקסימום]],30&lt;טבלה13[[#This Row],[מינימום]]),0,1),"")</f>
        <v/>
      </c>
    </row>
    <row r="419" spans="1:15" x14ac:dyDescent="0.25">
      <c r="A419" t="s">
        <v>44</v>
      </c>
      <c r="B419">
        <v>11</v>
      </c>
      <c r="C419">
        <v>28</v>
      </c>
      <c r="D419">
        <f>טבלה13[[#This Row],[LengthofCycle]]+1</f>
        <v>29</v>
      </c>
      <c r="E419">
        <f>IF(טבלה13[[#This Row],[CycleNumber]]&lt;3,"",IF(טבלה13[[#This Row],[CycleNumber]]=3,MIN(D417:D419),IF(I418=3,MIN(D416:D418),E418)))</f>
        <v>27</v>
      </c>
      <c r="F419">
        <f>IF(טבלה13[[#This Row],[CycleNumber]]&lt;3,"",IF(טבלה13[[#This Row],[CycleNumber]]=3,MAX(D417:D419),IF(I418=3,MAX(D416:D418),F418)))</f>
        <v>29</v>
      </c>
      <c r="G419">
        <f>IF(OR(טבלה13[[#This Row],[CycleNumber]]&gt;B420,B420=""),IF(טבלה13[[#This Row],[מספר סטייה]]=3,MIN(D417:D419),טבלה13[[#This Row],[מינ קבוע]]),טבלה13[[#This Row],[מינ קבוע]])</f>
        <v>27</v>
      </c>
      <c r="H419">
        <f>IF(OR(טבלה13[[#This Row],[CycleNumber]]&gt;B420,B420=""),IF(טבלה13[[#This Row],[מספר סטייה]]=3,MAX(D417:D419),טבלה13[[#This Row],[מקס קבוע]]),טבלה13[[#This Row],[מקס קבוע]])</f>
        <v>29</v>
      </c>
      <c r="I41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קבוע]]&lt;&gt;E418,1,I418+1),0))</f>
        <v>0</v>
      </c>
      <c r="J419">
        <f>IF(AND(טבלה13[[#This Row],[CycleNumber]]&lt;B420,טבלה13[[#This Row],[מקס קבוע]]&lt;&gt;""),IF(OR(טבלה13[[#This Row],[מספר סטייה]]&lt;I420,AND(טבלה13[[#This Row],[מספר סטייה]]=3,I420=1)),0,1),"")</f>
        <v>1</v>
      </c>
      <c r="K419">
        <f>IF(טבלה13[[#This Row],[מקס קבוע]]&lt;&gt;"",טבלה13[[#This Row],[מקסימום]]-טבלה13[[#This Row],[מינימום]],"")</f>
        <v>2</v>
      </c>
      <c r="L419">
        <f>IF(IFERROR(LOOKUP(טבלה13[[#This Row],[ClientID]],פיבוט!$A$4:$A$121),FALSE)=טבלה13[[#This Row],[ClientID]],1,0)</f>
        <v>1</v>
      </c>
      <c r="M419" t="str">
        <f>IF(OR(טבלה13[[#This Row],[ClientID]]=A420),"",1)</f>
        <v/>
      </c>
      <c r="N419" s="3" t="str">
        <f>IF(טבלה13[[#This Row],[טווח]]&lt;&gt;K418,טבלה13[[#This Row],[טווח]],"")</f>
        <v/>
      </c>
      <c r="O419" s="3" t="str">
        <f>IF(טבלה13[[#This Row],[מניית טווחים]]&lt;&gt;"",IF(OR(30&gt;טבלה13[[#This Row],[מקסימום]],30&lt;טבלה13[[#This Row],[מינימום]]),0,1),"")</f>
        <v/>
      </c>
    </row>
    <row r="420" spans="1:15" x14ac:dyDescent="0.25">
      <c r="A420" t="s">
        <v>44</v>
      </c>
      <c r="B420">
        <v>12</v>
      </c>
      <c r="C420">
        <v>26</v>
      </c>
      <c r="D420">
        <f>טבלה13[[#This Row],[LengthofCycle]]+1</f>
        <v>27</v>
      </c>
      <c r="E420">
        <f>IF(טבלה13[[#This Row],[CycleNumber]]&lt;3,"",IF(טבלה13[[#This Row],[CycleNumber]]=3,MIN(D418:D420),IF(I419=3,MIN(D417:D419),E419)))</f>
        <v>27</v>
      </c>
      <c r="F420">
        <f>IF(טבלה13[[#This Row],[CycleNumber]]&lt;3,"",IF(טבלה13[[#This Row],[CycleNumber]]=3,MAX(D418:D420),IF(I419=3,MAX(D417:D419),F419)))</f>
        <v>29</v>
      </c>
      <c r="G420">
        <f>IF(OR(טבלה13[[#This Row],[CycleNumber]]&gt;B421,B421=""),IF(טבלה13[[#This Row],[מספר סטייה]]=3,MIN(D418:D420),טבלה13[[#This Row],[מינ קבוע]]),טבלה13[[#This Row],[מינ קבוע]])</f>
        <v>27</v>
      </c>
      <c r="H420">
        <f>IF(OR(טבלה13[[#This Row],[CycleNumber]]&gt;B421,B421=""),IF(טבלה13[[#This Row],[מספר סטייה]]=3,MAX(D418:D420),טבלה13[[#This Row],[מקס קבוע]]),טבלה13[[#This Row],[מקס קבוע]])</f>
        <v>29</v>
      </c>
      <c r="I42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קבוע]]&lt;&gt;E419,1,I419+1),0))</f>
        <v>0</v>
      </c>
      <c r="J420">
        <f>IF(AND(טבלה13[[#This Row],[CycleNumber]]&lt;B421,טבלה13[[#This Row],[מקס קבוע]]&lt;&gt;""),IF(OR(טבלה13[[#This Row],[מספר סטייה]]&lt;I421,AND(טבלה13[[#This Row],[מספר סטייה]]=3,I421=1)),0,1),"")</f>
        <v>0</v>
      </c>
      <c r="K420">
        <f>IF(טבלה13[[#This Row],[מקס קבוע]]&lt;&gt;"",טבלה13[[#This Row],[מקסימום]]-טבלה13[[#This Row],[מינימום]],"")</f>
        <v>2</v>
      </c>
      <c r="L420">
        <f>IF(IFERROR(LOOKUP(טבלה13[[#This Row],[ClientID]],פיבוט!$A$4:$A$121),FALSE)=טבלה13[[#This Row],[ClientID]],1,0)</f>
        <v>1</v>
      </c>
      <c r="M420" t="str">
        <f>IF(OR(טבלה13[[#This Row],[ClientID]]=A421),"",1)</f>
        <v/>
      </c>
      <c r="N420" s="3" t="str">
        <f>IF(טבלה13[[#This Row],[טווח]]&lt;&gt;K419,טבלה13[[#This Row],[טווח]],"")</f>
        <v/>
      </c>
      <c r="O420" s="3" t="str">
        <f>IF(טבלה13[[#This Row],[מניית טווחים]]&lt;&gt;"",IF(OR(30&gt;טבלה13[[#This Row],[מקסימום]],30&lt;טבלה13[[#This Row],[מינימום]]),0,1),"")</f>
        <v/>
      </c>
    </row>
    <row r="421" spans="1:15" x14ac:dyDescent="0.25">
      <c r="A421" t="s">
        <v>44</v>
      </c>
      <c r="B421">
        <v>13</v>
      </c>
      <c r="C421">
        <v>25</v>
      </c>
      <c r="D421">
        <f>טבלה13[[#This Row],[LengthofCycle]]+1</f>
        <v>26</v>
      </c>
      <c r="E421">
        <f>IF(טבלה13[[#This Row],[CycleNumber]]&lt;3,"",IF(טבלה13[[#This Row],[CycleNumber]]=3,MIN(D419:D421),IF(I420=3,MIN(D418:D420),E420)))</f>
        <v>27</v>
      </c>
      <c r="F421">
        <f>IF(טבלה13[[#This Row],[CycleNumber]]&lt;3,"",IF(טבלה13[[#This Row],[CycleNumber]]=3,MAX(D419:D421),IF(I420=3,MAX(D418:D420),F420)))</f>
        <v>29</v>
      </c>
      <c r="G421">
        <f>IF(OR(טבלה13[[#This Row],[CycleNumber]]&gt;B422,B422=""),IF(טבלה13[[#This Row],[מספר סטייה]]=3,MIN(D419:D421),טבלה13[[#This Row],[מינ קבוע]]),טבלה13[[#This Row],[מינ קבוע]])</f>
        <v>27</v>
      </c>
      <c r="H421">
        <f>IF(OR(טבלה13[[#This Row],[CycleNumber]]&gt;B422,B422=""),IF(טבלה13[[#This Row],[מספר סטייה]]=3,MAX(D419:D421),טבלה13[[#This Row],[מקס קבוע]]),טבלה13[[#This Row],[מקס קבוע]])</f>
        <v>29</v>
      </c>
      <c r="I42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קבוע]]&lt;&gt;E420,1,I420+1),0))</f>
        <v>1</v>
      </c>
      <c r="J421" t="str">
        <f>IF(AND(טבלה13[[#This Row],[CycleNumber]]&lt;B422,טבלה13[[#This Row],[מקס קבוע]]&lt;&gt;""),IF(OR(טבלה13[[#This Row],[מספר סטייה]]&lt;I422,AND(טבלה13[[#This Row],[מספר סטייה]]=3,I422=1)),0,1),"")</f>
        <v/>
      </c>
      <c r="K421">
        <f>IF(טבלה13[[#This Row],[מקס קבוע]]&lt;&gt;"",טבלה13[[#This Row],[מקסימום]]-טבלה13[[#This Row],[מינימום]],"")</f>
        <v>2</v>
      </c>
      <c r="L421">
        <f>IF(IFERROR(LOOKUP(טבלה13[[#This Row],[ClientID]],פיבוט!$A$4:$A$121),FALSE)=טבלה13[[#This Row],[ClientID]],1,0)</f>
        <v>1</v>
      </c>
      <c r="M421">
        <f>IF(OR(טבלה13[[#This Row],[ClientID]]=A422),"",1)</f>
        <v>1</v>
      </c>
      <c r="N421" s="3" t="str">
        <f>IF(טבלה13[[#This Row],[טווח]]&lt;&gt;K420,טבלה13[[#This Row],[טווח]],"")</f>
        <v/>
      </c>
      <c r="O421" s="3" t="str">
        <f>IF(טבלה13[[#This Row],[מניית טווחים]]&lt;&gt;"",IF(OR(30&gt;טבלה13[[#This Row],[מקסימום]],30&lt;טבלה13[[#This Row],[מינימום]]),0,1),"")</f>
        <v/>
      </c>
    </row>
    <row r="422" spans="1:15" x14ac:dyDescent="0.25">
      <c r="A422" t="s">
        <v>45</v>
      </c>
      <c r="B422">
        <v>1</v>
      </c>
      <c r="C422">
        <v>26</v>
      </c>
      <c r="D422">
        <f>טבלה13[[#This Row],[LengthofCycle]]+1</f>
        <v>27</v>
      </c>
      <c r="E422" t="str">
        <f>IF(טבלה13[[#This Row],[CycleNumber]]&lt;3,"",IF(טבלה13[[#This Row],[CycleNumber]]=3,MIN(D420:D422),IF(I421=3,MIN(D419:D421),E421)))</f>
        <v/>
      </c>
      <c r="F422" t="str">
        <f>IF(טבלה13[[#This Row],[CycleNumber]]&lt;3,"",IF(טבלה13[[#This Row],[CycleNumber]]=3,MAX(D420:D422),IF(I421=3,MAX(D419:D421),F421)))</f>
        <v/>
      </c>
      <c r="G422" t="str">
        <f>IF(OR(טבלה13[[#This Row],[CycleNumber]]&gt;B423,B423=""),IF(טבלה13[[#This Row],[מספר סטייה]]=3,MIN(D420:D422),טבלה13[[#This Row],[מינ קבוע]]),טבלה13[[#This Row],[מינ קבוע]])</f>
        <v/>
      </c>
      <c r="H422" t="str">
        <f>IF(OR(טבלה13[[#This Row],[CycleNumber]]&gt;B423,B423=""),IF(טבלה13[[#This Row],[מספר סטייה]]=3,MAX(D420:D422),טבלה13[[#This Row],[מקס קבוע]]),טבלה13[[#This Row],[מקס קבוע]])</f>
        <v/>
      </c>
      <c r="I422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קבוע]]&lt;&gt;E421,1,I421+1),0))</f>
        <v/>
      </c>
      <c r="J422" t="str">
        <f>IF(AND(טבלה13[[#This Row],[CycleNumber]]&lt;B423,טבלה13[[#This Row],[מקס קבוע]]&lt;&gt;""),IF(OR(טבלה13[[#This Row],[מספר סטייה]]&lt;I423,AND(טבלה13[[#This Row],[מספר סטייה]]=3,I423=1)),0,1),"")</f>
        <v/>
      </c>
      <c r="K422" t="str">
        <f>IF(טבלה13[[#This Row],[מקס קבוע]]&lt;&gt;"",טבלה13[[#This Row],[מקסימום]]-טבלה13[[#This Row],[מינימום]],"")</f>
        <v/>
      </c>
      <c r="L422">
        <f>IF(IFERROR(LOOKUP(טבלה13[[#This Row],[ClientID]],פיבוט!$A$4:$A$121),FALSE)=טבלה13[[#This Row],[ClientID]],1,0)</f>
        <v>1</v>
      </c>
      <c r="M422" t="str">
        <f>IF(OR(טבלה13[[#This Row],[ClientID]]=A423),"",1)</f>
        <v/>
      </c>
      <c r="N422" s="3" t="str">
        <f>IF(טבלה13[[#This Row],[טווח]]&lt;&gt;K421,טבלה13[[#This Row],[טווח]],"")</f>
        <v/>
      </c>
      <c r="O422" s="3" t="str">
        <f>IF(טבלה13[[#This Row],[מניית טווחים]]&lt;&gt;"",IF(OR(30&gt;טבלה13[[#This Row],[מקסימום]],30&lt;טבלה13[[#This Row],[מינימום]]),0,1),"")</f>
        <v/>
      </c>
    </row>
    <row r="423" spans="1:15" x14ac:dyDescent="0.25">
      <c r="A423" t="s">
        <v>45</v>
      </c>
      <c r="B423">
        <v>2</v>
      </c>
      <c r="C423">
        <v>25</v>
      </c>
      <c r="D423">
        <f>טבלה13[[#This Row],[LengthofCycle]]+1</f>
        <v>26</v>
      </c>
      <c r="E423" t="str">
        <f>IF(טבלה13[[#This Row],[CycleNumber]]&lt;3,"",IF(טבלה13[[#This Row],[CycleNumber]]=3,MIN(D421:D423),IF(I422=3,MIN(D420:D422),E422)))</f>
        <v/>
      </c>
      <c r="F423" t="str">
        <f>IF(טבלה13[[#This Row],[CycleNumber]]&lt;3,"",IF(טבלה13[[#This Row],[CycleNumber]]=3,MAX(D421:D423),IF(I422=3,MAX(D420:D422),F422)))</f>
        <v/>
      </c>
      <c r="G423" t="str">
        <f>IF(OR(טבלה13[[#This Row],[CycleNumber]]&gt;B424,B424=""),IF(טבלה13[[#This Row],[מספר סטייה]]=3,MIN(D421:D423),טבלה13[[#This Row],[מינ קבוע]]),טבלה13[[#This Row],[מינ קבוע]])</f>
        <v/>
      </c>
      <c r="H423" t="str">
        <f>IF(OR(טבלה13[[#This Row],[CycleNumber]]&gt;B424,B424=""),IF(טבלה13[[#This Row],[מספר סטייה]]=3,MAX(D421:D423),טבלה13[[#This Row],[מקס קבוע]]),טבלה13[[#This Row],[מקס קבוע]])</f>
        <v/>
      </c>
      <c r="I42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קבוע]]&lt;&gt;E422,1,I422+1),0))</f>
        <v/>
      </c>
      <c r="J423" t="str">
        <f>IF(AND(טבלה13[[#This Row],[CycleNumber]]&lt;B424,טבלה13[[#This Row],[מקס קבוע]]&lt;&gt;""),IF(OR(טבלה13[[#This Row],[מספר סטייה]]&lt;I424,AND(טבלה13[[#This Row],[מספר סטייה]]=3,I424=1)),0,1),"")</f>
        <v/>
      </c>
      <c r="K423" t="str">
        <f>IF(טבלה13[[#This Row],[מקס קבוע]]&lt;&gt;"",טבלה13[[#This Row],[מקסימום]]-טבלה13[[#This Row],[מינימום]],"")</f>
        <v/>
      </c>
      <c r="L423">
        <f>IF(IFERROR(LOOKUP(טבלה13[[#This Row],[ClientID]],פיבוט!$A$4:$A$121),FALSE)=טבלה13[[#This Row],[ClientID]],1,0)</f>
        <v>1</v>
      </c>
      <c r="M423" t="str">
        <f>IF(OR(טבלה13[[#This Row],[ClientID]]=A424),"",1)</f>
        <v/>
      </c>
      <c r="N423" s="3" t="str">
        <f>IF(טבלה13[[#This Row],[טווח]]&lt;&gt;K422,טבלה13[[#This Row],[טווח]],"")</f>
        <v/>
      </c>
      <c r="O423" s="3" t="str">
        <f>IF(טבלה13[[#This Row],[מניית טווחים]]&lt;&gt;"",IF(OR(30&gt;טבלה13[[#This Row],[מקסימום]],30&lt;טבלה13[[#This Row],[מינימום]]),0,1),"")</f>
        <v/>
      </c>
    </row>
    <row r="424" spans="1:15" x14ac:dyDescent="0.25">
      <c r="A424" t="s">
        <v>45</v>
      </c>
      <c r="B424">
        <v>3</v>
      </c>
      <c r="C424">
        <v>27</v>
      </c>
      <c r="D424">
        <f>טבלה13[[#This Row],[LengthofCycle]]+1</f>
        <v>28</v>
      </c>
      <c r="E424">
        <f>IF(טבלה13[[#This Row],[CycleNumber]]&lt;3,"",IF(טבלה13[[#This Row],[CycleNumber]]=3,MIN(D422:D424),IF(I423=3,MIN(D421:D423),E423)))</f>
        <v>26</v>
      </c>
      <c r="F424">
        <f>IF(טבלה13[[#This Row],[CycleNumber]]&lt;3,"",IF(טבלה13[[#This Row],[CycleNumber]]=3,MAX(D422:D424),IF(I423=3,MAX(D421:D423),F423)))</f>
        <v>28</v>
      </c>
      <c r="G424">
        <f>IF(OR(טבלה13[[#This Row],[CycleNumber]]&gt;B425,B425=""),IF(טבלה13[[#This Row],[מספר סטייה]]=3,MIN(D422:D424),טבלה13[[#This Row],[מינ קבוע]]),טבלה13[[#This Row],[מינ קבוע]])</f>
        <v>26</v>
      </c>
      <c r="H424">
        <f>IF(OR(טבלה13[[#This Row],[CycleNumber]]&gt;B425,B425=""),IF(טבלה13[[#This Row],[מספר סטייה]]=3,MAX(D422:D424),טבלה13[[#This Row],[מקס קבוע]]),טבלה13[[#This Row],[מקס קבוע]])</f>
        <v>28</v>
      </c>
      <c r="I42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קבוע]]&lt;&gt;E423,1,I423+1),0))</f>
        <v>0</v>
      </c>
      <c r="J424">
        <f>IF(AND(טבלה13[[#This Row],[CycleNumber]]&lt;B425,טבלה13[[#This Row],[מקס קבוע]]&lt;&gt;""),IF(OR(טבלה13[[#This Row],[מספר סטייה]]&lt;I425,AND(טבלה13[[#This Row],[מספר סטייה]]=3,I425=1)),0,1),"")</f>
        <v>0</v>
      </c>
      <c r="K424">
        <f>IF(טבלה13[[#This Row],[מקס קבוע]]&lt;&gt;"",טבלה13[[#This Row],[מקסימום]]-טבלה13[[#This Row],[מינימום]],"")</f>
        <v>2</v>
      </c>
      <c r="L424">
        <f>IF(IFERROR(LOOKUP(טבלה13[[#This Row],[ClientID]],פיבוט!$A$4:$A$121),FALSE)=טבלה13[[#This Row],[ClientID]],1,0)</f>
        <v>1</v>
      </c>
      <c r="M424" t="str">
        <f>IF(OR(טבלה13[[#This Row],[ClientID]]=A425),"",1)</f>
        <v/>
      </c>
      <c r="N424" s="3">
        <f>IF(טבלה13[[#This Row],[טווח]]&lt;&gt;K423,טבלה13[[#This Row],[טווח]],"")</f>
        <v>2</v>
      </c>
      <c r="O424" s="3">
        <f>IF(טבלה13[[#This Row],[מניית טווחים]]&lt;&gt;"",IF(OR(30&gt;טבלה13[[#This Row],[מקסימום]],30&lt;טבלה13[[#This Row],[מינימום]]),0,1),"")</f>
        <v>0</v>
      </c>
    </row>
    <row r="425" spans="1:15" x14ac:dyDescent="0.25">
      <c r="A425" t="s">
        <v>45</v>
      </c>
      <c r="B425">
        <v>4</v>
      </c>
      <c r="C425">
        <v>24</v>
      </c>
      <c r="D425">
        <f>טבלה13[[#This Row],[LengthofCycle]]+1</f>
        <v>25</v>
      </c>
      <c r="E425">
        <f>IF(טבלה13[[#This Row],[CycleNumber]]&lt;3,"",IF(טבלה13[[#This Row],[CycleNumber]]=3,MIN(D423:D425),IF(I424=3,MIN(D422:D424),E424)))</f>
        <v>26</v>
      </c>
      <c r="F425">
        <f>IF(טבלה13[[#This Row],[CycleNumber]]&lt;3,"",IF(טבלה13[[#This Row],[CycleNumber]]=3,MAX(D423:D425),IF(I424=3,MAX(D422:D424),F424)))</f>
        <v>28</v>
      </c>
      <c r="G425">
        <f>IF(OR(טבלה13[[#This Row],[CycleNumber]]&gt;B426,B426=""),IF(טבלה13[[#This Row],[מספר סטייה]]=3,MIN(D423:D425),טבלה13[[#This Row],[מינ קבוע]]),טבלה13[[#This Row],[מינ קבוע]])</f>
        <v>26</v>
      </c>
      <c r="H425">
        <f>IF(OR(טבלה13[[#This Row],[CycleNumber]]&gt;B426,B426=""),IF(טבלה13[[#This Row],[מספר סטייה]]=3,MAX(D423:D425),טבלה13[[#This Row],[מקס קבוע]]),טבלה13[[#This Row],[מקס קבוע]])</f>
        <v>28</v>
      </c>
      <c r="I42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קבוע]]&lt;&gt;E424,1,I424+1),0))</f>
        <v>1</v>
      </c>
      <c r="J425">
        <f>IF(AND(טבלה13[[#This Row],[CycleNumber]]&lt;B426,טבלה13[[#This Row],[מקס קבוע]]&lt;&gt;""),IF(OR(טבלה13[[#This Row],[מספר סטייה]]&lt;I426,AND(טבלה13[[#This Row],[מספר סטייה]]=3,I426=1)),0,1),"")</f>
        <v>1</v>
      </c>
      <c r="K425">
        <f>IF(טבלה13[[#This Row],[מקס קבוע]]&lt;&gt;"",טבלה13[[#This Row],[מקסימום]]-טבלה13[[#This Row],[מינימום]],"")</f>
        <v>2</v>
      </c>
      <c r="L425">
        <f>IF(IFERROR(LOOKUP(טבלה13[[#This Row],[ClientID]],פיבוט!$A$4:$A$121),FALSE)=טבלה13[[#This Row],[ClientID]],1,0)</f>
        <v>1</v>
      </c>
      <c r="M425" t="str">
        <f>IF(OR(טבלה13[[#This Row],[ClientID]]=A426),"",1)</f>
        <v/>
      </c>
      <c r="N425" s="3" t="str">
        <f>IF(טבלה13[[#This Row],[טווח]]&lt;&gt;K424,טבלה13[[#This Row],[טווח]],"")</f>
        <v/>
      </c>
      <c r="O425" s="3" t="str">
        <f>IF(טבלה13[[#This Row],[מניית טווחים]]&lt;&gt;"",IF(OR(30&gt;טבלה13[[#This Row],[מקסימום]],30&lt;טבלה13[[#This Row],[מינימום]]),0,1),"")</f>
        <v/>
      </c>
    </row>
    <row r="426" spans="1:15" x14ac:dyDescent="0.25">
      <c r="A426" t="s">
        <v>45</v>
      </c>
      <c r="B426">
        <v>5</v>
      </c>
      <c r="C426">
        <v>26</v>
      </c>
      <c r="D426">
        <f>טבלה13[[#This Row],[LengthofCycle]]+1</f>
        <v>27</v>
      </c>
      <c r="E426">
        <f>IF(טבלה13[[#This Row],[CycleNumber]]&lt;3,"",IF(טבלה13[[#This Row],[CycleNumber]]=3,MIN(D424:D426),IF(I425=3,MIN(D423:D425),E425)))</f>
        <v>26</v>
      </c>
      <c r="F426">
        <f>IF(טבלה13[[#This Row],[CycleNumber]]&lt;3,"",IF(טבלה13[[#This Row],[CycleNumber]]=3,MAX(D424:D426),IF(I425=3,MAX(D423:D425),F425)))</f>
        <v>28</v>
      </c>
      <c r="G426">
        <f>IF(OR(טבלה13[[#This Row],[CycleNumber]]&gt;B427,B427=""),IF(טבלה13[[#This Row],[מספר סטייה]]=3,MIN(D424:D426),טבלה13[[#This Row],[מינ קבוע]]),טבלה13[[#This Row],[מינ קבוע]])</f>
        <v>26</v>
      </c>
      <c r="H426">
        <f>IF(OR(טבלה13[[#This Row],[CycleNumber]]&gt;B427,B427=""),IF(טבלה13[[#This Row],[מספר סטייה]]=3,MAX(D424:D426),טבלה13[[#This Row],[מקס קבוע]]),טבלה13[[#This Row],[מקס קבוע]])</f>
        <v>28</v>
      </c>
      <c r="I42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קבוע]]&lt;&gt;E425,1,I425+1),0))</f>
        <v>0</v>
      </c>
      <c r="J426">
        <f>IF(AND(טבלה13[[#This Row],[CycleNumber]]&lt;B427,טבלה13[[#This Row],[מקס קבוע]]&lt;&gt;""),IF(OR(טבלה13[[#This Row],[מספר סטייה]]&lt;I427,AND(טבלה13[[#This Row],[מספר סטייה]]=3,I427=1)),0,1),"")</f>
        <v>1</v>
      </c>
      <c r="K426">
        <f>IF(טבלה13[[#This Row],[מקס קבוע]]&lt;&gt;"",טבלה13[[#This Row],[מקסימום]]-טבלה13[[#This Row],[מינימום]],"")</f>
        <v>2</v>
      </c>
      <c r="L426">
        <f>IF(IFERROR(LOOKUP(טבלה13[[#This Row],[ClientID]],פיבוט!$A$4:$A$121),FALSE)=טבלה13[[#This Row],[ClientID]],1,0)</f>
        <v>1</v>
      </c>
      <c r="M426" t="str">
        <f>IF(OR(טבלה13[[#This Row],[ClientID]]=A427),"",1)</f>
        <v/>
      </c>
      <c r="N426" s="3" t="str">
        <f>IF(טבלה13[[#This Row],[טווח]]&lt;&gt;K425,טבלה13[[#This Row],[טווח]],"")</f>
        <v/>
      </c>
      <c r="O426" s="3" t="str">
        <f>IF(טבלה13[[#This Row],[מניית טווחים]]&lt;&gt;"",IF(OR(30&gt;טבלה13[[#This Row],[מקסימום]],30&lt;טבלה13[[#This Row],[מינימום]]),0,1),"")</f>
        <v/>
      </c>
    </row>
    <row r="427" spans="1:15" x14ac:dyDescent="0.25">
      <c r="A427" t="s">
        <v>45</v>
      </c>
      <c r="B427">
        <v>6</v>
      </c>
      <c r="C427">
        <v>27</v>
      </c>
      <c r="D427">
        <f>טבלה13[[#This Row],[LengthofCycle]]+1</f>
        <v>28</v>
      </c>
      <c r="E427">
        <f>IF(טבלה13[[#This Row],[CycleNumber]]&lt;3,"",IF(טבלה13[[#This Row],[CycleNumber]]=3,MIN(D425:D427),IF(I426=3,MIN(D424:D426),E426)))</f>
        <v>26</v>
      </c>
      <c r="F427">
        <f>IF(טבלה13[[#This Row],[CycleNumber]]&lt;3,"",IF(טבלה13[[#This Row],[CycleNumber]]=3,MAX(D425:D427),IF(I426=3,MAX(D424:D426),F426)))</f>
        <v>28</v>
      </c>
      <c r="G427">
        <f>IF(OR(טבלה13[[#This Row],[CycleNumber]]&gt;B428,B428=""),IF(טבלה13[[#This Row],[מספר סטייה]]=3,MIN(D425:D427),טבלה13[[#This Row],[מינ קבוע]]),טבלה13[[#This Row],[מינ קבוע]])</f>
        <v>26</v>
      </c>
      <c r="H427">
        <f>IF(OR(טבלה13[[#This Row],[CycleNumber]]&gt;B428,B428=""),IF(טבלה13[[#This Row],[מספר סטייה]]=3,MAX(D425:D427),טבלה13[[#This Row],[מקס קבוע]]),טבלה13[[#This Row],[מקס קבוע]])</f>
        <v>28</v>
      </c>
      <c r="I42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קבוע]]&lt;&gt;E426,1,I426+1),0))</f>
        <v>0</v>
      </c>
      <c r="J427">
        <f>IF(AND(טבלה13[[#This Row],[CycleNumber]]&lt;B428,טבלה13[[#This Row],[מקס קבוע]]&lt;&gt;""),IF(OR(טבלה13[[#This Row],[מספר סטייה]]&lt;I428,AND(טבלה13[[#This Row],[מספר סטייה]]=3,I428=1)),0,1),"")</f>
        <v>0</v>
      </c>
      <c r="K427">
        <f>IF(טבלה13[[#This Row],[מקס קבוע]]&lt;&gt;"",טבלה13[[#This Row],[מקסימום]]-טבלה13[[#This Row],[מינימום]],"")</f>
        <v>2</v>
      </c>
      <c r="L427">
        <f>IF(IFERROR(LOOKUP(טבלה13[[#This Row],[ClientID]],פיבוט!$A$4:$A$121),FALSE)=טבלה13[[#This Row],[ClientID]],1,0)</f>
        <v>1</v>
      </c>
      <c r="M427" t="str">
        <f>IF(OR(טבלה13[[#This Row],[ClientID]]=A428),"",1)</f>
        <v/>
      </c>
      <c r="N427" s="3" t="str">
        <f>IF(טבלה13[[#This Row],[טווח]]&lt;&gt;K426,טבלה13[[#This Row],[טווח]],"")</f>
        <v/>
      </c>
      <c r="O427" s="3" t="str">
        <f>IF(טבלה13[[#This Row],[מניית טווחים]]&lt;&gt;"",IF(OR(30&gt;טבלה13[[#This Row],[מקסימום]],30&lt;טבלה13[[#This Row],[מינימום]]),0,1),"")</f>
        <v/>
      </c>
    </row>
    <row r="428" spans="1:15" x14ac:dyDescent="0.25">
      <c r="A428" t="s">
        <v>45</v>
      </c>
      <c r="B428">
        <v>7</v>
      </c>
      <c r="C428">
        <v>28</v>
      </c>
      <c r="D428">
        <f>טבלה13[[#This Row],[LengthofCycle]]+1</f>
        <v>29</v>
      </c>
      <c r="E428">
        <f>IF(טבלה13[[#This Row],[CycleNumber]]&lt;3,"",IF(טבלה13[[#This Row],[CycleNumber]]=3,MIN(D426:D428),IF(I427=3,MIN(D425:D427),E427)))</f>
        <v>26</v>
      </c>
      <c r="F428">
        <f>IF(טבלה13[[#This Row],[CycleNumber]]&lt;3,"",IF(טבלה13[[#This Row],[CycleNumber]]=3,MAX(D426:D428),IF(I427=3,MAX(D425:D427),F427)))</f>
        <v>28</v>
      </c>
      <c r="G428">
        <f>IF(OR(טבלה13[[#This Row],[CycleNumber]]&gt;B429,B429=""),IF(טבלה13[[#This Row],[מספר סטייה]]=3,MIN(D426:D428),טבלה13[[#This Row],[מינ קבוע]]),טבלה13[[#This Row],[מינ קבוע]])</f>
        <v>26</v>
      </c>
      <c r="H428">
        <f>IF(OR(טבלה13[[#This Row],[CycleNumber]]&gt;B429,B429=""),IF(טבלה13[[#This Row],[מספר סטייה]]=3,MAX(D426:D428),טבלה13[[#This Row],[מקס קבוע]]),טבלה13[[#This Row],[מקס קבוע]])</f>
        <v>28</v>
      </c>
      <c r="I42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קבוע]]&lt;&gt;E427,1,I427+1),0))</f>
        <v>1</v>
      </c>
      <c r="J428">
        <f>IF(AND(טבלה13[[#This Row],[CycleNumber]]&lt;B429,טבלה13[[#This Row],[מקס קבוע]]&lt;&gt;""),IF(OR(טבלה13[[#This Row],[מספר סטייה]]&lt;I429,AND(טבלה13[[#This Row],[מספר סטייה]]=3,I429=1)),0,1),"")</f>
        <v>0</v>
      </c>
      <c r="K428">
        <f>IF(טבלה13[[#This Row],[מקס קבוע]]&lt;&gt;"",טבלה13[[#This Row],[מקסימום]]-טבלה13[[#This Row],[מינימום]],"")</f>
        <v>2</v>
      </c>
      <c r="L428">
        <f>IF(IFERROR(LOOKUP(טבלה13[[#This Row],[ClientID]],פיבוט!$A$4:$A$121),FALSE)=טבלה13[[#This Row],[ClientID]],1,0)</f>
        <v>1</v>
      </c>
      <c r="M428" t="str">
        <f>IF(OR(טבלה13[[#This Row],[ClientID]]=A429),"",1)</f>
        <v/>
      </c>
      <c r="N428" s="3" t="str">
        <f>IF(טבלה13[[#This Row],[טווח]]&lt;&gt;K427,טבלה13[[#This Row],[טווח]],"")</f>
        <v/>
      </c>
      <c r="O428" s="3" t="str">
        <f>IF(טבלה13[[#This Row],[מניית טווחים]]&lt;&gt;"",IF(OR(30&gt;טבלה13[[#This Row],[מקסימום]],30&lt;טבלה13[[#This Row],[מינימום]]),0,1),"")</f>
        <v/>
      </c>
    </row>
    <row r="429" spans="1:15" x14ac:dyDescent="0.25">
      <c r="A429" t="s">
        <v>45</v>
      </c>
      <c r="B429">
        <v>8</v>
      </c>
      <c r="C429">
        <v>28</v>
      </c>
      <c r="D429">
        <f>טבלה13[[#This Row],[LengthofCycle]]+1</f>
        <v>29</v>
      </c>
      <c r="E429">
        <f>IF(טבלה13[[#This Row],[CycleNumber]]&lt;3,"",IF(טבלה13[[#This Row],[CycleNumber]]=3,MIN(D427:D429),IF(I428=3,MIN(D426:D428),E428)))</f>
        <v>26</v>
      </c>
      <c r="F429">
        <f>IF(טבלה13[[#This Row],[CycleNumber]]&lt;3,"",IF(טבלה13[[#This Row],[CycleNumber]]=3,MAX(D427:D429),IF(I428=3,MAX(D426:D428),F428)))</f>
        <v>28</v>
      </c>
      <c r="G429">
        <f>IF(OR(טבלה13[[#This Row],[CycleNumber]]&gt;B430,B430=""),IF(טבלה13[[#This Row],[מספר סטייה]]=3,MIN(D427:D429),טבלה13[[#This Row],[מינ קבוע]]),טבלה13[[#This Row],[מינ קבוע]])</f>
        <v>26</v>
      </c>
      <c r="H429">
        <f>IF(OR(טבלה13[[#This Row],[CycleNumber]]&gt;B430,B430=""),IF(טבלה13[[#This Row],[מספר סטייה]]=3,MAX(D427:D429),טבלה13[[#This Row],[מקס קבוע]]),טבלה13[[#This Row],[מקס קבוע]])</f>
        <v>28</v>
      </c>
      <c r="I42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קבוע]]&lt;&gt;E428,1,I428+1),0))</f>
        <v>2</v>
      </c>
      <c r="J429">
        <f>IF(AND(טבלה13[[#This Row],[CycleNumber]]&lt;B430,טבלה13[[#This Row],[מקס קבוע]]&lt;&gt;""),IF(OR(טבלה13[[#This Row],[מספר סטייה]]&lt;I430,AND(טבלה13[[#This Row],[מספר סטייה]]=3,I430=1)),0,1),"")</f>
        <v>0</v>
      </c>
      <c r="K429">
        <f>IF(טבלה13[[#This Row],[מקס קבוע]]&lt;&gt;"",טבלה13[[#This Row],[מקסימום]]-טבלה13[[#This Row],[מינימום]],"")</f>
        <v>2</v>
      </c>
      <c r="L429">
        <f>IF(IFERROR(LOOKUP(טבלה13[[#This Row],[ClientID]],פיבוט!$A$4:$A$121),FALSE)=טבלה13[[#This Row],[ClientID]],1,0)</f>
        <v>1</v>
      </c>
      <c r="M429" t="str">
        <f>IF(OR(טבלה13[[#This Row],[ClientID]]=A430),"",1)</f>
        <v/>
      </c>
      <c r="N429" s="3" t="str">
        <f>IF(טבלה13[[#This Row],[טווח]]&lt;&gt;K428,טבלה13[[#This Row],[טווח]],"")</f>
        <v/>
      </c>
      <c r="O429" s="3" t="str">
        <f>IF(טבלה13[[#This Row],[מניית טווחים]]&lt;&gt;"",IF(OR(30&gt;טבלה13[[#This Row],[מקסימום]],30&lt;טבלה13[[#This Row],[מינימום]]),0,1),"")</f>
        <v/>
      </c>
    </row>
    <row r="430" spans="1:15" x14ac:dyDescent="0.25">
      <c r="A430" t="s">
        <v>45</v>
      </c>
      <c r="B430">
        <v>9</v>
      </c>
      <c r="C430">
        <v>24</v>
      </c>
      <c r="D430">
        <f>טבלה13[[#This Row],[LengthofCycle]]+1</f>
        <v>25</v>
      </c>
      <c r="E430">
        <f>IF(טבלה13[[#This Row],[CycleNumber]]&lt;3,"",IF(טבלה13[[#This Row],[CycleNumber]]=3,MIN(D428:D430),IF(I429=3,MIN(D427:D429),E429)))</f>
        <v>26</v>
      </c>
      <c r="F430">
        <f>IF(טבלה13[[#This Row],[CycleNumber]]&lt;3,"",IF(טבלה13[[#This Row],[CycleNumber]]=3,MAX(D428:D430),IF(I429=3,MAX(D427:D429),F429)))</f>
        <v>28</v>
      </c>
      <c r="G430">
        <f>IF(OR(טבלה13[[#This Row],[CycleNumber]]&gt;B431,B431=""),IF(טבלה13[[#This Row],[מספר סטייה]]=3,MIN(D428:D430),טבלה13[[#This Row],[מינ קבוע]]),טבלה13[[#This Row],[מינ קבוע]])</f>
        <v>26</v>
      </c>
      <c r="H430">
        <f>IF(OR(טבלה13[[#This Row],[CycleNumber]]&gt;B431,B431=""),IF(טבלה13[[#This Row],[מספר סטייה]]=3,MAX(D428:D430),טבלה13[[#This Row],[מקס קבוע]]),טבלה13[[#This Row],[מקס קבוע]])</f>
        <v>28</v>
      </c>
      <c r="I43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קבוע]]&lt;&gt;E429,1,I429+1),0))</f>
        <v>3</v>
      </c>
      <c r="J430">
        <f>IF(AND(טבלה13[[#This Row],[CycleNumber]]&lt;B431,טבלה13[[#This Row],[מקס קבוע]]&lt;&gt;""),IF(OR(טבלה13[[#This Row],[מספר סטייה]]&lt;I431,AND(טבלה13[[#This Row],[מספר סטייה]]=3,I431=1)),0,1),"")</f>
        <v>1</v>
      </c>
      <c r="K430">
        <f>IF(טבלה13[[#This Row],[מקס קבוע]]&lt;&gt;"",טבלה13[[#This Row],[מקסימום]]-טבלה13[[#This Row],[מינימום]],"")</f>
        <v>2</v>
      </c>
      <c r="L430">
        <f>IF(IFERROR(LOOKUP(טבלה13[[#This Row],[ClientID]],פיבוט!$A$4:$A$121),FALSE)=טבלה13[[#This Row],[ClientID]],1,0)</f>
        <v>1</v>
      </c>
      <c r="M430" t="str">
        <f>IF(OR(טבלה13[[#This Row],[ClientID]]=A431),"",1)</f>
        <v/>
      </c>
      <c r="N430" s="3" t="str">
        <f>IF(טבלה13[[#This Row],[טווח]]&lt;&gt;K429,טבלה13[[#This Row],[טווח]],"")</f>
        <v/>
      </c>
      <c r="O430" s="3" t="str">
        <f>IF(טבלה13[[#This Row],[מניית טווחים]]&lt;&gt;"",IF(OR(30&gt;טבלה13[[#This Row],[מקסימום]],30&lt;טבלה13[[#This Row],[מינימום]]),0,1),"")</f>
        <v/>
      </c>
    </row>
    <row r="431" spans="1:15" x14ac:dyDescent="0.25">
      <c r="A431" t="s">
        <v>45</v>
      </c>
      <c r="B431">
        <v>10</v>
      </c>
      <c r="C431">
        <v>28</v>
      </c>
      <c r="D431">
        <f>טבלה13[[#This Row],[LengthofCycle]]+1</f>
        <v>29</v>
      </c>
      <c r="E431">
        <f>IF(טבלה13[[#This Row],[CycleNumber]]&lt;3,"",IF(טבלה13[[#This Row],[CycleNumber]]=3,MIN(D429:D431),IF(I430=3,MIN(D428:D430),E430)))</f>
        <v>25</v>
      </c>
      <c r="F431">
        <f>IF(טבלה13[[#This Row],[CycleNumber]]&lt;3,"",IF(טבלה13[[#This Row],[CycleNumber]]=3,MAX(D429:D431),IF(I430=3,MAX(D428:D430),F430)))</f>
        <v>29</v>
      </c>
      <c r="G431">
        <f>IF(OR(טבלה13[[#This Row],[CycleNumber]]&gt;B432,B432=""),IF(טבלה13[[#This Row],[מספר סטייה]]=3,MIN(D429:D431),טבלה13[[#This Row],[מינ קבוע]]),טבלה13[[#This Row],[מינ קבוע]])</f>
        <v>25</v>
      </c>
      <c r="H431">
        <f>IF(OR(טבלה13[[#This Row],[CycleNumber]]&gt;B432,B432=""),IF(טבלה13[[#This Row],[מספר סטייה]]=3,MAX(D429:D431),טבלה13[[#This Row],[מקס קבוע]]),טבלה13[[#This Row],[מקס קבוע]])</f>
        <v>29</v>
      </c>
      <c r="I43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קבוע]]&lt;&gt;E430,1,I430+1),0))</f>
        <v>0</v>
      </c>
      <c r="J431">
        <f>IF(AND(טבלה13[[#This Row],[CycleNumber]]&lt;B432,טבלה13[[#This Row],[מקס קבוע]]&lt;&gt;""),IF(OR(טבלה13[[#This Row],[מספר סטייה]]&lt;I432,AND(טבלה13[[#This Row],[מספר סטייה]]=3,I432=1)),0,1),"")</f>
        <v>1</v>
      </c>
      <c r="K431">
        <f>IF(טבלה13[[#This Row],[מקס קבוע]]&lt;&gt;"",טבלה13[[#This Row],[מקסימום]]-טבלה13[[#This Row],[מינימום]],"")</f>
        <v>4</v>
      </c>
      <c r="L431">
        <f>IF(IFERROR(LOOKUP(טבלה13[[#This Row],[ClientID]],פיבוט!$A$4:$A$121),FALSE)=טבלה13[[#This Row],[ClientID]],1,0)</f>
        <v>1</v>
      </c>
      <c r="M431" t="str">
        <f>IF(OR(טבלה13[[#This Row],[ClientID]]=A432),"",1)</f>
        <v/>
      </c>
      <c r="N431" s="3">
        <f>IF(טבלה13[[#This Row],[טווח]]&lt;&gt;K430,טבלה13[[#This Row],[טווח]],"")</f>
        <v>4</v>
      </c>
      <c r="O431" s="3">
        <f>IF(טבלה13[[#This Row],[מניית טווחים]]&lt;&gt;"",IF(OR(30&gt;טבלה13[[#This Row],[מקסימום]],30&lt;טבלה13[[#This Row],[מינימום]]),0,1),"")</f>
        <v>0</v>
      </c>
    </row>
    <row r="432" spans="1:15" x14ac:dyDescent="0.25">
      <c r="A432" t="s">
        <v>45</v>
      </c>
      <c r="B432">
        <v>11</v>
      </c>
      <c r="C432">
        <v>26</v>
      </c>
      <c r="D432">
        <f>טבלה13[[#This Row],[LengthofCycle]]+1</f>
        <v>27</v>
      </c>
      <c r="E432">
        <f>IF(טבלה13[[#This Row],[CycleNumber]]&lt;3,"",IF(טבלה13[[#This Row],[CycleNumber]]=3,MIN(D430:D432),IF(I431=3,MIN(D429:D431),E431)))</f>
        <v>25</v>
      </c>
      <c r="F432">
        <f>IF(טבלה13[[#This Row],[CycleNumber]]&lt;3,"",IF(טבלה13[[#This Row],[CycleNumber]]=3,MAX(D430:D432),IF(I431=3,MAX(D429:D431),F431)))</f>
        <v>29</v>
      </c>
      <c r="G432">
        <f>IF(OR(טבלה13[[#This Row],[CycleNumber]]&gt;B433,B433=""),IF(טבלה13[[#This Row],[מספר סטייה]]=3,MIN(D430:D432),טבלה13[[#This Row],[מינ קבוע]]),טבלה13[[#This Row],[מינ קבוע]])</f>
        <v>25</v>
      </c>
      <c r="H432">
        <f>IF(OR(טבלה13[[#This Row],[CycleNumber]]&gt;B433,B433=""),IF(טבלה13[[#This Row],[מספר סטייה]]=3,MAX(D430:D432),טבלה13[[#This Row],[מקס קבוע]]),טבלה13[[#This Row],[מקס קבוע]])</f>
        <v>29</v>
      </c>
      <c r="I43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קבוע]]&lt;&gt;E431,1,I431+1),0))</f>
        <v>0</v>
      </c>
      <c r="J432">
        <f>IF(AND(טבלה13[[#This Row],[CycleNumber]]&lt;B433,טבלה13[[#This Row],[מקס קבוע]]&lt;&gt;""),IF(OR(טבלה13[[#This Row],[מספר סטייה]]&lt;I433,AND(טבלה13[[#This Row],[מספר סטייה]]=3,I433=1)),0,1),"")</f>
        <v>1</v>
      </c>
      <c r="K432">
        <f>IF(טבלה13[[#This Row],[מקס קבוע]]&lt;&gt;"",טבלה13[[#This Row],[מקסימום]]-טבלה13[[#This Row],[מינימום]],"")</f>
        <v>4</v>
      </c>
      <c r="L432">
        <f>IF(IFERROR(LOOKUP(טבלה13[[#This Row],[ClientID]],פיבוט!$A$4:$A$121),FALSE)=טבלה13[[#This Row],[ClientID]],1,0)</f>
        <v>1</v>
      </c>
      <c r="M432" t="str">
        <f>IF(OR(טבלה13[[#This Row],[ClientID]]=A433),"",1)</f>
        <v/>
      </c>
      <c r="N432" s="3" t="str">
        <f>IF(טבלה13[[#This Row],[טווח]]&lt;&gt;K431,טבלה13[[#This Row],[טווח]],"")</f>
        <v/>
      </c>
      <c r="O432" s="3" t="str">
        <f>IF(טבלה13[[#This Row],[מניית טווחים]]&lt;&gt;"",IF(OR(30&gt;טבלה13[[#This Row],[מקסימום]],30&lt;טבלה13[[#This Row],[מינימום]]),0,1),"")</f>
        <v/>
      </c>
    </row>
    <row r="433" spans="1:15" x14ac:dyDescent="0.25">
      <c r="A433" t="s">
        <v>45</v>
      </c>
      <c r="B433">
        <v>12</v>
      </c>
      <c r="C433">
        <v>26</v>
      </c>
      <c r="D433">
        <f>טבלה13[[#This Row],[LengthofCycle]]+1</f>
        <v>27</v>
      </c>
      <c r="E433">
        <f>IF(טבלה13[[#This Row],[CycleNumber]]&lt;3,"",IF(טבלה13[[#This Row],[CycleNumber]]=3,MIN(D431:D433),IF(I432=3,MIN(D430:D432),E432)))</f>
        <v>25</v>
      </c>
      <c r="F433">
        <f>IF(טבלה13[[#This Row],[CycleNumber]]&lt;3,"",IF(טבלה13[[#This Row],[CycleNumber]]=3,MAX(D431:D433),IF(I432=3,MAX(D430:D432),F432)))</f>
        <v>29</v>
      </c>
      <c r="G433">
        <f>IF(OR(טבלה13[[#This Row],[CycleNumber]]&gt;B434,B434=""),IF(טבלה13[[#This Row],[מספר סטייה]]=3,MIN(D431:D433),טבלה13[[#This Row],[מינ קבוע]]),טבלה13[[#This Row],[מינ קבוע]])</f>
        <v>25</v>
      </c>
      <c r="H433">
        <f>IF(OR(טבלה13[[#This Row],[CycleNumber]]&gt;B434,B434=""),IF(טבלה13[[#This Row],[מספר סטייה]]=3,MAX(D431:D433),טבלה13[[#This Row],[מקס קבוע]]),טבלה13[[#This Row],[מקס קבוע]])</f>
        <v>29</v>
      </c>
      <c r="I43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קבוע]]&lt;&gt;E432,1,I432+1),0))</f>
        <v>0</v>
      </c>
      <c r="J433">
        <f>IF(AND(טבלה13[[#This Row],[CycleNumber]]&lt;B434,טבלה13[[#This Row],[מקס קבוע]]&lt;&gt;""),IF(OR(טבלה13[[#This Row],[מספר סטייה]]&lt;I434,AND(טבלה13[[#This Row],[מספר סטייה]]=3,I434=1)),0,1),"")</f>
        <v>1</v>
      </c>
      <c r="K433">
        <f>IF(טבלה13[[#This Row],[מקס קבוע]]&lt;&gt;"",טבלה13[[#This Row],[מקסימום]]-טבלה13[[#This Row],[מינימום]],"")</f>
        <v>4</v>
      </c>
      <c r="L433">
        <f>IF(IFERROR(LOOKUP(טבלה13[[#This Row],[ClientID]],פיבוט!$A$4:$A$121),FALSE)=טבלה13[[#This Row],[ClientID]],1,0)</f>
        <v>1</v>
      </c>
      <c r="M433" t="str">
        <f>IF(OR(טבלה13[[#This Row],[ClientID]]=A434),"",1)</f>
        <v/>
      </c>
      <c r="N433" s="3" t="str">
        <f>IF(טבלה13[[#This Row],[טווח]]&lt;&gt;K432,טבלה13[[#This Row],[טווח]],"")</f>
        <v/>
      </c>
      <c r="O433" s="3" t="str">
        <f>IF(טבלה13[[#This Row],[מניית טווחים]]&lt;&gt;"",IF(OR(30&gt;טבלה13[[#This Row],[מקסימום]],30&lt;טבלה13[[#This Row],[מינימום]]),0,1),"")</f>
        <v/>
      </c>
    </row>
    <row r="434" spans="1:15" x14ac:dyDescent="0.25">
      <c r="A434" t="s">
        <v>45</v>
      </c>
      <c r="B434">
        <v>13</v>
      </c>
      <c r="C434">
        <v>28</v>
      </c>
      <c r="D434">
        <f>טבלה13[[#This Row],[LengthofCycle]]+1</f>
        <v>29</v>
      </c>
      <c r="E434">
        <f>IF(טבלה13[[#This Row],[CycleNumber]]&lt;3,"",IF(טבלה13[[#This Row],[CycleNumber]]=3,MIN(D432:D434),IF(I433=3,MIN(D431:D433),E433)))</f>
        <v>25</v>
      </c>
      <c r="F434">
        <f>IF(טבלה13[[#This Row],[CycleNumber]]&lt;3,"",IF(טבלה13[[#This Row],[CycleNumber]]=3,MAX(D432:D434),IF(I433=3,MAX(D431:D433),F433)))</f>
        <v>29</v>
      </c>
      <c r="G434">
        <f>IF(OR(טבלה13[[#This Row],[CycleNumber]]&gt;B435,B435=""),IF(טבלה13[[#This Row],[מספר סטייה]]=3,MIN(D432:D434),טבלה13[[#This Row],[מינ קבוע]]),טבלה13[[#This Row],[מינ קבוע]])</f>
        <v>25</v>
      </c>
      <c r="H434">
        <f>IF(OR(טבלה13[[#This Row],[CycleNumber]]&gt;B435,B435=""),IF(טבלה13[[#This Row],[מספר סטייה]]=3,MAX(D432:D434),טבלה13[[#This Row],[מקס קבוע]]),טבלה13[[#This Row],[מקס קבוע]])</f>
        <v>29</v>
      </c>
      <c r="I43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קבוע]]&lt;&gt;E433,1,I433+1),0))</f>
        <v>0</v>
      </c>
      <c r="J434" t="str">
        <f>IF(AND(טבלה13[[#This Row],[CycleNumber]]&lt;B435,טבלה13[[#This Row],[מקס קבוע]]&lt;&gt;""),IF(OR(טבלה13[[#This Row],[מספר סטייה]]&lt;I435,AND(טבלה13[[#This Row],[מספר סטייה]]=3,I435=1)),0,1),"")</f>
        <v/>
      </c>
      <c r="K434">
        <f>IF(טבלה13[[#This Row],[מקס קבוע]]&lt;&gt;"",טבלה13[[#This Row],[מקסימום]]-טבלה13[[#This Row],[מינימום]],"")</f>
        <v>4</v>
      </c>
      <c r="L434">
        <f>IF(IFERROR(LOOKUP(טבלה13[[#This Row],[ClientID]],פיבוט!$A$4:$A$121),FALSE)=טבלה13[[#This Row],[ClientID]],1,0)</f>
        <v>1</v>
      </c>
      <c r="M434">
        <f>IF(OR(טבלה13[[#This Row],[ClientID]]=A435),"",1)</f>
        <v>1</v>
      </c>
      <c r="N434" s="3" t="str">
        <f>IF(טבלה13[[#This Row],[טווח]]&lt;&gt;K433,טבלה13[[#This Row],[טווח]],"")</f>
        <v/>
      </c>
      <c r="O434" s="3" t="str">
        <f>IF(טבלה13[[#This Row],[מניית טווחים]]&lt;&gt;"",IF(OR(30&gt;טבלה13[[#This Row],[מקסימום]],30&lt;טבלה13[[#This Row],[מינימום]]),0,1),"")</f>
        <v/>
      </c>
    </row>
    <row r="435" spans="1:15" x14ac:dyDescent="0.25">
      <c r="A435" t="s">
        <v>46</v>
      </c>
      <c r="B435">
        <v>1</v>
      </c>
      <c r="C435">
        <v>29</v>
      </c>
      <c r="D435">
        <f>טבלה13[[#This Row],[LengthofCycle]]+1</f>
        <v>30</v>
      </c>
      <c r="E435" t="str">
        <f>IF(טבלה13[[#This Row],[CycleNumber]]&lt;3,"",IF(טבלה13[[#This Row],[CycleNumber]]=3,MIN(D433:D435),IF(I434=3,MIN(D432:D434),E434)))</f>
        <v/>
      </c>
      <c r="F435" t="str">
        <f>IF(טבלה13[[#This Row],[CycleNumber]]&lt;3,"",IF(טבלה13[[#This Row],[CycleNumber]]=3,MAX(D433:D435),IF(I434=3,MAX(D432:D434),F434)))</f>
        <v/>
      </c>
      <c r="G435" t="str">
        <f>IF(OR(טבלה13[[#This Row],[CycleNumber]]&gt;B436,B436=""),IF(טבלה13[[#This Row],[מספר סטייה]]=3,MIN(D433:D435),טבלה13[[#This Row],[מינ קבוע]]),טבלה13[[#This Row],[מינ קבוע]])</f>
        <v/>
      </c>
      <c r="H435" t="str">
        <f>IF(OR(טבלה13[[#This Row],[CycleNumber]]&gt;B436,B436=""),IF(טבלה13[[#This Row],[מספר סטייה]]=3,MAX(D433:D435),טבלה13[[#This Row],[מקס קבוע]]),טבלה13[[#This Row],[מקס קבוע]])</f>
        <v/>
      </c>
      <c r="I43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קבוע]]&lt;&gt;E434,1,I434+1),0))</f>
        <v/>
      </c>
      <c r="J435" t="str">
        <f>IF(AND(טבלה13[[#This Row],[CycleNumber]]&lt;B436,טבלה13[[#This Row],[מקס קבוע]]&lt;&gt;""),IF(OR(טבלה13[[#This Row],[מספר סטייה]]&lt;I436,AND(טבלה13[[#This Row],[מספר סטייה]]=3,I436=1)),0,1),"")</f>
        <v/>
      </c>
      <c r="K435" t="str">
        <f>IF(טבלה13[[#This Row],[מקס קבוע]]&lt;&gt;"",טבלה13[[#This Row],[מקסימום]]-טבלה13[[#This Row],[מינימום]],"")</f>
        <v/>
      </c>
      <c r="L435">
        <f>IF(IFERROR(LOOKUP(טבלה13[[#This Row],[ClientID]],פיבוט!$A$4:$A$121),FALSE)=טבלה13[[#This Row],[ClientID]],1,0)</f>
        <v>1</v>
      </c>
      <c r="M435" t="str">
        <f>IF(OR(טבלה13[[#This Row],[ClientID]]=A436),"",1)</f>
        <v/>
      </c>
      <c r="N435" s="3" t="str">
        <f>IF(טבלה13[[#This Row],[טווח]]&lt;&gt;K434,טבלה13[[#This Row],[טווח]],"")</f>
        <v/>
      </c>
      <c r="O435" s="3" t="str">
        <f>IF(טבלה13[[#This Row],[מניית טווחים]]&lt;&gt;"",IF(OR(30&gt;טבלה13[[#This Row],[מקסימום]],30&lt;טבלה13[[#This Row],[מינימום]]),0,1),"")</f>
        <v/>
      </c>
    </row>
    <row r="436" spans="1:15" x14ac:dyDescent="0.25">
      <c r="A436" t="s">
        <v>46</v>
      </c>
      <c r="B436">
        <v>2</v>
      </c>
      <c r="C436">
        <v>31</v>
      </c>
      <c r="D436">
        <f>טבלה13[[#This Row],[LengthofCycle]]+1</f>
        <v>32</v>
      </c>
      <c r="E436" t="str">
        <f>IF(טבלה13[[#This Row],[CycleNumber]]&lt;3,"",IF(טבלה13[[#This Row],[CycleNumber]]=3,MIN(D434:D436),IF(I435=3,MIN(D433:D435),E435)))</f>
        <v/>
      </c>
      <c r="F436" t="str">
        <f>IF(טבלה13[[#This Row],[CycleNumber]]&lt;3,"",IF(טבלה13[[#This Row],[CycleNumber]]=3,MAX(D434:D436),IF(I435=3,MAX(D433:D435),F435)))</f>
        <v/>
      </c>
      <c r="G436" t="str">
        <f>IF(OR(טבלה13[[#This Row],[CycleNumber]]&gt;B437,B437=""),IF(טבלה13[[#This Row],[מספר סטייה]]=3,MIN(D434:D436),טבלה13[[#This Row],[מינ קבוע]]),טבלה13[[#This Row],[מינ קבוע]])</f>
        <v/>
      </c>
      <c r="H436" t="str">
        <f>IF(OR(טבלה13[[#This Row],[CycleNumber]]&gt;B437,B437=""),IF(טבלה13[[#This Row],[מספר סטייה]]=3,MAX(D434:D436),טבלה13[[#This Row],[מקס קבוע]]),טבלה13[[#This Row],[מקס קבוע]])</f>
        <v/>
      </c>
      <c r="I43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קבוע]]&lt;&gt;E435,1,I435+1),0))</f>
        <v/>
      </c>
      <c r="J436" t="str">
        <f>IF(AND(טבלה13[[#This Row],[CycleNumber]]&lt;B437,טבלה13[[#This Row],[מקס קבוע]]&lt;&gt;""),IF(OR(טבלה13[[#This Row],[מספר סטייה]]&lt;I437,AND(טבלה13[[#This Row],[מספר סטייה]]=3,I437=1)),0,1),"")</f>
        <v/>
      </c>
      <c r="K436" t="str">
        <f>IF(טבלה13[[#This Row],[מקס קבוע]]&lt;&gt;"",טבלה13[[#This Row],[מקסימום]]-טבלה13[[#This Row],[מינימום]],"")</f>
        <v/>
      </c>
      <c r="L436">
        <f>IF(IFERROR(LOOKUP(טבלה13[[#This Row],[ClientID]],פיבוט!$A$4:$A$121),FALSE)=טבלה13[[#This Row],[ClientID]],1,0)</f>
        <v>1</v>
      </c>
      <c r="M436" t="str">
        <f>IF(OR(טבלה13[[#This Row],[ClientID]]=A437),"",1)</f>
        <v/>
      </c>
      <c r="N436" s="3" t="str">
        <f>IF(טבלה13[[#This Row],[טווח]]&lt;&gt;K435,טבלה13[[#This Row],[טווח]],"")</f>
        <v/>
      </c>
      <c r="O436" s="3" t="str">
        <f>IF(טבלה13[[#This Row],[מניית טווחים]]&lt;&gt;"",IF(OR(30&gt;טבלה13[[#This Row],[מקסימום]],30&lt;טבלה13[[#This Row],[מינימום]]),0,1),"")</f>
        <v/>
      </c>
    </row>
    <row r="437" spans="1:15" x14ac:dyDescent="0.25">
      <c r="A437" t="s">
        <v>46</v>
      </c>
      <c r="B437">
        <v>3</v>
      </c>
      <c r="C437">
        <v>27</v>
      </c>
      <c r="D437">
        <f>טבלה13[[#This Row],[LengthofCycle]]+1</f>
        <v>28</v>
      </c>
      <c r="E437">
        <f>IF(טבלה13[[#This Row],[CycleNumber]]&lt;3,"",IF(טבלה13[[#This Row],[CycleNumber]]=3,MIN(D435:D437),IF(I436=3,MIN(D434:D436),E436)))</f>
        <v>28</v>
      </c>
      <c r="F437">
        <f>IF(טבלה13[[#This Row],[CycleNumber]]&lt;3,"",IF(טבלה13[[#This Row],[CycleNumber]]=3,MAX(D435:D437),IF(I436=3,MAX(D434:D436),F436)))</f>
        <v>32</v>
      </c>
      <c r="G437">
        <f>IF(OR(טבלה13[[#This Row],[CycleNumber]]&gt;B438,B438=""),IF(טבלה13[[#This Row],[מספר סטייה]]=3,MIN(D435:D437),טבלה13[[#This Row],[מינ קבוע]]),טבלה13[[#This Row],[מינ קבוע]])</f>
        <v>28</v>
      </c>
      <c r="H437">
        <f>IF(OR(טבלה13[[#This Row],[CycleNumber]]&gt;B438,B438=""),IF(טבלה13[[#This Row],[מספר סטייה]]=3,MAX(D435:D437),טבלה13[[#This Row],[מקס קבוע]]),טבלה13[[#This Row],[מקס קבוע]])</f>
        <v>32</v>
      </c>
      <c r="I43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קבוע]]&lt;&gt;E436,1,I436+1),0))</f>
        <v>0</v>
      </c>
      <c r="J437">
        <f>IF(AND(טבלה13[[#This Row],[CycleNumber]]&lt;B438,טבלה13[[#This Row],[מקס קבוע]]&lt;&gt;""),IF(OR(טבלה13[[#This Row],[מספר סטייה]]&lt;I438,AND(טבלה13[[#This Row],[מספר סטייה]]=3,I438=1)),0,1),"")</f>
        <v>1</v>
      </c>
      <c r="K437">
        <f>IF(טבלה13[[#This Row],[מקס קבוע]]&lt;&gt;"",טבלה13[[#This Row],[מקסימום]]-טבלה13[[#This Row],[מינימום]],"")</f>
        <v>4</v>
      </c>
      <c r="L437">
        <f>IF(IFERROR(LOOKUP(טבלה13[[#This Row],[ClientID]],פיבוט!$A$4:$A$121),FALSE)=טבלה13[[#This Row],[ClientID]],1,0)</f>
        <v>1</v>
      </c>
      <c r="M437" t="str">
        <f>IF(OR(טבלה13[[#This Row],[ClientID]]=A438),"",1)</f>
        <v/>
      </c>
      <c r="N437" s="3">
        <f>IF(טבלה13[[#This Row],[טווח]]&lt;&gt;K436,טבלה13[[#This Row],[טווח]],"")</f>
        <v>4</v>
      </c>
      <c r="O437" s="3">
        <f>IF(טבלה13[[#This Row],[מניית טווחים]]&lt;&gt;"",IF(OR(30&gt;טבלה13[[#This Row],[מקסימום]],30&lt;טבלה13[[#This Row],[מינימום]]),0,1),"")</f>
        <v>1</v>
      </c>
    </row>
    <row r="438" spans="1:15" x14ac:dyDescent="0.25">
      <c r="A438" t="s">
        <v>46</v>
      </c>
      <c r="B438">
        <v>4</v>
      </c>
      <c r="C438">
        <v>30</v>
      </c>
      <c r="D438">
        <f>טבלה13[[#This Row],[LengthofCycle]]+1</f>
        <v>31</v>
      </c>
      <c r="E438">
        <f>IF(טבלה13[[#This Row],[CycleNumber]]&lt;3,"",IF(טבלה13[[#This Row],[CycleNumber]]=3,MIN(D436:D438),IF(I437=3,MIN(D435:D437),E437)))</f>
        <v>28</v>
      </c>
      <c r="F438">
        <f>IF(טבלה13[[#This Row],[CycleNumber]]&lt;3,"",IF(טבלה13[[#This Row],[CycleNumber]]=3,MAX(D436:D438),IF(I437=3,MAX(D435:D437),F437)))</f>
        <v>32</v>
      </c>
      <c r="G438">
        <f>IF(OR(טבלה13[[#This Row],[CycleNumber]]&gt;B439,B439=""),IF(טבלה13[[#This Row],[מספר סטייה]]=3,MIN(D436:D438),טבלה13[[#This Row],[מינ קבוע]]),טבלה13[[#This Row],[מינ קבוע]])</f>
        <v>28</v>
      </c>
      <c r="H438">
        <f>IF(OR(טבלה13[[#This Row],[CycleNumber]]&gt;B439,B439=""),IF(טבלה13[[#This Row],[מספר סטייה]]=3,MAX(D436:D438),טבלה13[[#This Row],[מקס קבוע]]),טבלה13[[#This Row],[מקס קבוע]])</f>
        <v>32</v>
      </c>
      <c r="I43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קבוע]]&lt;&gt;E437,1,I437+1),0))</f>
        <v>0</v>
      </c>
      <c r="J438">
        <f>IF(AND(טבלה13[[#This Row],[CycleNumber]]&lt;B439,טבלה13[[#This Row],[מקס קבוע]]&lt;&gt;""),IF(OR(טבלה13[[#This Row],[מספר סטייה]]&lt;I439,AND(טבלה13[[#This Row],[מספר סטייה]]=3,I439=1)),0,1),"")</f>
        <v>0</v>
      </c>
      <c r="K438">
        <f>IF(טבלה13[[#This Row],[מקס קבוע]]&lt;&gt;"",טבלה13[[#This Row],[מקסימום]]-טבלה13[[#This Row],[מינימום]],"")</f>
        <v>4</v>
      </c>
      <c r="L438">
        <f>IF(IFERROR(LOOKUP(טבלה13[[#This Row],[ClientID]],פיבוט!$A$4:$A$121),FALSE)=טבלה13[[#This Row],[ClientID]],1,0)</f>
        <v>1</v>
      </c>
      <c r="M438" t="str">
        <f>IF(OR(טבלה13[[#This Row],[ClientID]]=A439),"",1)</f>
        <v/>
      </c>
      <c r="N438" s="3" t="str">
        <f>IF(טבלה13[[#This Row],[טווח]]&lt;&gt;K437,טבלה13[[#This Row],[טווח]],"")</f>
        <v/>
      </c>
      <c r="O438" s="3" t="str">
        <f>IF(טבלה13[[#This Row],[מניית טווחים]]&lt;&gt;"",IF(OR(30&gt;טבלה13[[#This Row],[מקסימום]],30&lt;טבלה13[[#This Row],[מינימום]]),0,1),"")</f>
        <v/>
      </c>
    </row>
    <row r="439" spans="1:15" x14ac:dyDescent="0.25">
      <c r="A439" t="s">
        <v>46</v>
      </c>
      <c r="B439">
        <v>5</v>
      </c>
      <c r="C439">
        <v>26</v>
      </c>
      <c r="D439">
        <f>טבלה13[[#This Row],[LengthofCycle]]+1</f>
        <v>27</v>
      </c>
      <c r="E439">
        <f>IF(טבלה13[[#This Row],[CycleNumber]]&lt;3,"",IF(טבלה13[[#This Row],[CycleNumber]]=3,MIN(D437:D439),IF(I438=3,MIN(D436:D438),E438)))</f>
        <v>28</v>
      </c>
      <c r="F439">
        <f>IF(טבלה13[[#This Row],[CycleNumber]]&lt;3,"",IF(טבלה13[[#This Row],[CycleNumber]]=3,MAX(D437:D439),IF(I438=3,MAX(D436:D438),F438)))</f>
        <v>32</v>
      </c>
      <c r="G439">
        <f>IF(OR(טבלה13[[#This Row],[CycleNumber]]&gt;B440,B440=""),IF(טבלה13[[#This Row],[מספר סטייה]]=3,MIN(D437:D439),טבלה13[[#This Row],[מינ קבוע]]),טבלה13[[#This Row],[מינ קבוע]])</f>
        <v>28</v>
      </c>
      <c r="H439">
        <f>IF(OR(טבלה13[[#This Row],[CycleNumber]]&gt;B440,B440=""),IF(טבלה13[[#This Row],[מספר סטייה]]=3,MAX(D437:D439),טבלה13[[#This Row],[מקס קבוע]]),טבלה13[[#This Row],[מקס קבוע]])</f>
        <v>32</v>
      </c>
      <c r="I43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קבוע]]&lt;&gt;E438,1,I438+1),0))</f>
        <v>1</v>
      </c>
      <c r="J439">
        <f>IF(AND(טבלה13[[#This Row],[CycleNumber]]&lt;B440,טבלה13[[#This Row],[מקס קבוע]]&lt;&gt;""),IF(OR(טבלה13[[#This Row],[מספר סטייה]]&lt;I440,AND(טבלה13[[#This Row],[מספר סטייה]]=3,I440=1)),0,1),"")</f>
        <v>1</v>
      </c>
      <c r="K439">
        <f>IF(טבלה13[[#This Row],[מקס קבוע]]&lt;&gt;"",טבלה13[[#This Row],[מקסימום]]-טבלה13[[#This Row],[מינימום]],"")</f>
        <v>4</v>
      </c>
      <c r="L439">
        <f>IF(IFERROR(LOOKUP(טבלה13[[#This Row],[ClientID]],פיבוט!$A$4:$A$121),FALSE)=טבלה13[[#This Row],[ClientID]],1,0)</f>
        <v>1</v>
      </c>
      <c r="M439" t="str">
        <f>IF(OR(טבלה13[[#This Row],[ClientID]]=A440),"",1)</f>
        <v/>
      </c>
      <c r="N439" s="3" t="str">
        <f>IF(טבלה13[[#This Row],[טווח]]&lt;&gt;K438,טבלה13[[#This Row],[טווח]],"")</f>
        <v/>
      </c>
      <c r="O439" s="3" t="str">
        <f>IF(טבלה13[[#This Row],[מניית טווחים]]&lt;&gt;"",IF(OR(30&gt;טבלה13[[#This Row],[מקסימום]],30&lt;טבלה13[[#This Row],[מינימום]]),0,1),"")</f>
        <v/>
      </c>
    </row>
    <row r="440" spans="1:15" x14ac:dyDescent="0.25">
      <c r="A440" t="s">
        <v>46</v>
      </c>
      <c r="B440">
        <v>6</v>
      </c>
      <c r="C440">
        <v>29</v>
      </c>
      <c r="D440">
        <f>טבלה13[[#This Row],[LengthofCycle]]+1</f>
        <v>30</v>
      </c>
      <c r="E440">
        <f>IF(טבלה13[[#This Row],[CycleNumber]]&lt;3,"",IF(טבלה13[[#This Row],[CycleNumber]]=3,MIN(D438:D440),IF(I439=3,MIN(D437:D439),E439)))</f>
        <v>28</v>
      </c>
      <c r="F440">
        <f>IF(טבלה13[[#This Row],[CycleNumber]]&lt;3,"",IF(טבלה13[[#This Row],[CycleNumber]]=3,MAX(D438:D440),IF(I439=3,MAX(D437:D439),F439)))</f>
        <v>32</v>
      </c>
      <c r="G440">
        <f>IF(OR(טבלה13[[#This Row],[CycleNumber]]&gt;B441,B441=""),IF(טבלה13[[#This Row],[מספר סטייה]]=3,MIN(D438:D440),טבלה13[[#This Row],[מינ קבוע]]),טבלה13[[#This Row],[מינ קבוע]])</f>
        <v>28</v>
      </c>
      <c r="H440">
        <f>IF(OR(טבלה13[[#This Row],[CycleNumber]]&gt;B441,B441=""),IF(טבלה13[[#This Row],[מספר סטייה]]=3,MAX(D438:D440),טבלה13[[#This Row],[מקס קבוע]]),טבלה13[[#This Row],[מקס קבוע]])</f>
        <v>32</v>
      </c>
      <c r="I44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קבוע]]&lt;&gt;E439,1,I439+1),0))</f>
        <v>0</v>
      </c>
      <c r="J440">
        <f>IF(AND(טבלה13[[#This Row],[CycleNumber]]&lt;B441,טבלה13[[#This Row],[מקס קבוע]]&lt;&gt;""),IF(OR(טבלה13[[#This Row],[מספר סטייה]]&lt;I441,AND(טבלה13[[#This Row],[מספר סטייה]]=3,I441=1)),0,1),"")</f>
        <v>1</v>
      </c>
      <c r="K440">
        <f>IF(טבלה13[[#This Row],[מקס קבוע]]&lt;&gt;"",טבלה13[[#This Row],[מקסימום]]-טבלה13[[#This Row],[מינימום]],"")</f>
        <v>4</v>
      </c>
      <c r="L440">
        <f>IF(IFERROR(LOOKUP(טבלה13[[#This Row],[ClientID]],פיבוט!$A$4:$A$121),FALSE)=טבלה13[[#This Row],[ClientID]],1,0)</f>
        <v>1</v>
      </c>
      <c r="M440" t="str">
        <f>IF(OR(טבלה13[[#This Row],[ClientID]]=A441),"",1)</f>
        <v/>
      </c>
      <c r="N440" s="3" t="str">
        <f>IF(טבלה13[[#This Row],[טווח]]&lt;&gt;K439,טבלה13[[#This Row],[טווח]],"")</f>
        <v/>
      </c>
      <c r="O440" s="3" t="str">
        <f>IF(טבלה13[[#This Row],[מניית טווחים]]&lt;&gt;"",IF(OR(30&gt;טבלה13[[#This Row],[מקסימום]],30&lt;טבלה13[[#This Row],[מינימום]]),0,1),"")</f>
        <v/>
      </c>
    </row>
    <row r="441" spans="1:15" x14ac:dyDescent="0.25">
      <c r="A441" t="s">
        <v>46</v>
      </c>
      <c r="B441">
        <v>7</v>
      </c>
      <c r="C441">
        <v>29</v>
      </c>
      <c r="D441">
        <f>טבלה13[[#This Row],[LengthofCycle]]+1</f>
        <v>30</v>
      </c>
      <c r="E441">
        <f>IF(טבלה13[[#This Row],[CycleNumber]]&lt;3,"",IF(טבלה13[[#This Row],[CycleNumber]]=3,MIN(D439:D441),IF(I440=3,MIN(D438:D440),E440)))</f>
        <v>28</v>
      </c>
      <c r="F441">
        <f>IF(טבלה13[[#This Row],[CycleNumber]]&lt;3,"",IF(טבלה13[[#This Row],[CycleNumber]]=3,MAX(D439:D441),IF(I440=3,MAX(D438:D440),F440)))</f>
        <v>32</v>
      </c>
      <c r="G441">
        <f>IF(OR(טבלה13[[#This Row],[CycleNumber]]&gt;B442,B442=""),IF(טבלה13[[#This Row],[מספר סטייה]]=3,MIN(D439:D441),טבלה13[[#This Row],[מינ קבוע]]),טבלה13[[#This Row],[מינ קבוע]])</f>
        <v>28</v>
      </c>
      <c r="H441">
        <f>IF(OR(טבלה13[[#This Row],[CycleNumber]]&gt;B442,B442=""),IF(טבלה13[[#This Row],[מספר סטייה]]=3,MAX(D439:D441),טבלה13[[#This Row],[מקס קבוע]]),טבלה13[[#This Row],[מקס קבוע]])</f>
        <v>32</v>
      </c>
      <c r="I44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קבוע]]&lt;&gt;E440,1,I440+1),0))</f>
        <v>0</v>
      </c>
      <c r="J441">
        <f>IF(AND(טבלה13[[#This Row],[CycleNumber]]&lt;B442,טבלה13[[#This Row],[מקס קבוע]]&lt;&gt;""),IF(OR(טבלה13[[#This Row],[מספר סטייה]]&lt;I442,AND(טבלה13[[#This Row],[מספר סטייה]]=3,I442=1)),0,1),"")</f>
        <v>1</v>
      </c>
      <c r="K441">
        <f>IF(טבלה13[[#This Row],[מקס קבוע]]&lt;&gt;"",טבלה13[[#This Row],[מקסימום]]-טבלה13[[#This Row],[מינימום]],"")</f>
        <v>4</v>
      </c>
      <c r="L441">
        <f>IF(IFERROR(LOOKUP(טבלה13[[#This Row],[ClientID]],פיבוט!$A$4:$A$121),FALSE)=טבלה13[[#This Row],[ClientID]],1,0)</f>
        <v>1</v>
      </c>
      <c r="M441" t="str">
        <f>IF(OR(טבלה13[[#This Row],[ClientID]]=A442),"",1)</f>
        <v/>
      </c>
      <c r="N441" s="3" t="str">
        <f>IF(טבלה13[[#This Row],[טווח]]&lt;&gt;K440,טבלה13[[#This Row],[טווח]],"")</f>
        <v/>
      </c>
      <c r="O441" s="3" t="str">
        <f>IF(טבלה13[[#This Row],[מניית טווחים]]&lt;&gt;"",IF(OR(30&gt;טבלה13[[#This Row],[מקסימום]],30&lt;טבלה13[[#This Row],[מינימום]]),0,1),"")</f>
        <v/>
      </c>
    </row>
    <row r="442" spans="1:15" x14ac:dyDescent="0.25">
      <c r="A442" t="s">
        <v>46</v>
      </c>
      <c r="B442">
        <v>8</v>
      </c>
      <c r="C442">
        <v>29</v>
      </c>
      <c r="D442">
        <f>טבלה13[[#This Row],[LengthofCycle]]+1</f>
        <v>30</v>
      </c>
      <c r="E442">
        <f>IF(טבלה13[[#This Row],[CycleNumber]]&lt;3,"",IF(טבלה13[[#This Row],[CycleNumber]]=3,MIN(D440:D442),IF(I441=3,MIN(D439:D441),E441)))</f>
        <v>28</v>
      </c>
      <c r="F442">
        <f>IF(טבלה13[[#This Row],[CycleNumber]]&lt;3,"",IF(טבלה13[[#This Row],[CycleNumber]]=3,MAX(D440:D442),IF(I441=3,MAX(D439:D441),F441)))</f>
        <v>32</v>
      </c>
      <c r="G442">
        <f>IF(OR(טבלה13[[#This Row],[CycleNumber]]&gt;B443,B443=""),IF(טבלה13[[#This Row],[מספר סטייה]]=3,MIN(D440:D442),טבלה13[[#This Row],[מינ קבוע]]),טבלה13[[#This Row],[מינ קבוע]])</f>
        <v>28</v>
      </c>
      <c r="H442">
        <f>IF(OR(טבלה13[[#This Row],[CycleNumber]]&gt;B443,B443=""),IF(טבלה13[[#This Row],[מספר סטייה]]=3,MAX(D440:D442),טבלה13[[#This Row],[מקס קבוע]]),טבלה13[[#This Row],[מקס קבוע]])</f>
        <v>32</v>
      </c>
      <c r="I44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קבוע]]&lt;&gt;E441,1,I441+1),0))</f>
        <v>0</v>
      </c>
      <c r="J442">
        <f>IF(AND(טבלה13[[#This Row],[CycleNumber]]&lt;B443,טבלה13[[#This Row],[מקס קבוע]]&lt;&gt;""),IF(OR(טבלה13[[#This Row],[מספר סטייה]]&lt;I443,AND(טבלה13[[#This Row],[מספר סטייה]]=3,I443=1)),0,1),"")</f>
        <v>0</v>
      </c>
      <c r="K442">
        <f>IF(טבלה13[[#This Row],[מקס קבוע]]&lt;&gt;"",טבלה13[[#This Row],[מקסימום]]-טבלה13[[#This Row],[מינימום]],"")</f>
        <v>4</v>
      </c>
      <c r="L442">
        <f>IF(IFERROR(LOOKUP(טבלה13[[#This Row],[ClientID]],פיבוט!$A$4:$A$121),FALSE)=טבלה13[[#This Row],[ClientID]],1,0)</f>
        <v>1</v>
      </c>
      <c r="M442" t="str">
        <f>IF(OR(טבלה13[[#This Row],[ClientID]]=A443),"",1)</f>
        <v/>
      </c>
      <c r="N442" s="3" t="str">
        <f>IF(טבלה13[[#This Row],[טווח]]&lt;&gt;K441,טבלה13[[#This Row],[טווח]],"")</f>
        <v/>
      </c>
      <c r="O442" s="3" t="str">
        <f>IF(טבלה13[[#This Row],[מניית טווחים]]&lt;&gt;"",IF(OR(30&gt;טבלה13[[#This Row],[מקסימום]],30&lt;טבלה13[[#This Row],[מינימום]]),0,1),"")</f>
        <v/>
      </c>
    </row>
    <row r="443" spans="1:15" x14ac:dyDescent="0.25">
      <c r="A443" t="s">
        <v>46</v>
      </c>
      <c r="B443">
        <v>9</v>
      </c>
      <c r="C443">
        <v>36</v>
      </c>
      <c r="D443">
        <f>טבלה13[[#This Row],[LengthofCycle]]+1</f>
        <v>37</v>
      </c>
      <c r="E443">
        <f>IF(טבלה13[[#This Row],[CycleNumber]]&lt;3,"",IF(טבלה13[[#This Row],[CycleNumber]]=3,MIN(D441:D443),IF(I442=3,MIN(D440:D442),E442)))</f>
        <v>28</v>
      </c>
      <c r="F443">
        <f>IF(טבלה13[[#This Row],[CycleNumber]]&lt;3,"",IF(טבלה13[[#This Row],[CycleNumber]]=3,MAX(D441:D443),IF(I442=3,MAX(D440:D442),F442)))</f>
        <v>32</v>
      </c>
      <c r="G443">
        <f>IF(OR(טבלה13[[#This Row],[CycleNumber]]&gt;B444,B444=""),IF(טבלה13[[#This Row],[מספר סטייה]]=3,MIN(D441:D443),טבלה13[[#This Row],[מינ קבוע]]),טבלה13[[#This Row],[מינ קבוע]])</f>
        <v>28</v>
      </c>
      <c r="H443">
        <f>IF(OR(טבלה13[[#This Row],[CycleNumber]]&gt;B444,B444=""),IF(טבלה13[[#This Row],[מספר סטייה]]=3,MAX(D441:D443),טבלה13[[#This Row],[מקס קבוע]]),טבלה13[[#This Row],[מקס קבוע]])</f>
        <v>32</v>
      </c>
      <c r="I44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קבוע]]&lt;&gt;E442,1,I442+1),0))</f>
        <v>1</v>
      </c>
      <c r="J443">
        <f>IF(AND(טבלה13[[#This Row],[CycleNumber]]&lt;B444,טבלה13[[#This Row],[מקס קבוע]]&lt;&gt;""),IF(OR(טבלה13[[#This Row],[מספר סטייה]]&lt;I444,AND(טבלה13[[#This Row],[מספר סטייה]]=3,I444=1)),0,1),"")</f>
        <v>1</v>
      </c>
      <c r="K443">
        <f>IF(טבלה13[[#This Row],[מקס קבוע]]&lt;&gt;"",טבלה13[[#This Row],[מקסימום]]-טבלה13[[#This Row],[מינימום]],"")</f>
        <v>4</v>
      </c>
      <c r="L443">
        <f>IF(IFERROR(LOOKUP(טבלה13[[#This Row],[ClientID]],פיבוט!$A$4:$A$121),FALSE)=טבלה13[[#This Row],[ClientID]],1,0)</f>
        <v>1</v>
      </c>
      <c r="M443" t="str">
        <f>IF(OR(טבלה13[[#This Row],[ClientID]]=A444),"",1)</f>
        <v/>
      </c>
      <c r="N443" s="3" t="str">
        <f>IF(טבלה13[[#This Row],[טווח]]&lt;&gt;K442,טבלה13[[#This Row],[טווח]],"")</f>
        <v/>
      </c>
      <c r="O443" s="3" t="str">
        <f>IF(טבלה13[[#This Row],[מניית טווחים]]&lt;&gt;"",IF(OR(30&gt;טבלה13[[#This Row],[מקסימום]],30&lt;טבלה13[[#This Row],[מינימום]]),0,1),"")</f>
        <v/>
      </c>
    </row>
    <row r="444" spans="1:15" x14ac:dyDescent="0.25">
      <c r="A444" t="s">
        <v>46</v>
      </c>
      <c r="B444">
        <v>10</v>
      </c>
      <c r="C444">
        <v>30</v>
      </c>
      <c r="D444">
        <f>טבלה13[[#This Row],[LengthofCycle]]+1</f>
        <v>31</v>
      </c>
      <c r="E444">
        <f>IF(טבלה13[[#This Row],[CycleNumber]]&lt;3,"",IF(טבלה13[[#This Row],[CycleNumber]]=3,MIN(D442:D444),IF(I443=3,MIN(D441:D443),E443)))</f>
        <v>28</v>
      </c>
      <c r="F444">
        <f>IF(טבלה13[[#This Row],[CycleNumber]]&lt;3,"",IF(טבלה13[[#This Row],[CycleNumber]]=3,MAX(D442:D444),IF(I443=3,MAX(D441:D443),F443)))</f>
        <v>32</v>
      </c>
      <c r="G444">
        <f>IF(OR(טבלה13[[#This Row],[CycleNumber]]&gt;B445,B445=""),IF(טבלה13[[#This Row],[מספר סטייה]]=3,MIN(D442:D444),טבלה13[[#This Row],[מינ קבוע]]),טבלה13[[#This Row],[מינ קבוע]])</f>
        <v>28</v>
      </c>
      <c r="H444">
        <f>IF(OR(טבלה13[[#This Row],[CycleNumber]]&gt;B445,B445=""),IF(טבלה13[[#This Row],[מספר סטייה]]=3,MAX(D442:D444),טבלה13[[#This Row],[מקס קבוע]]),טבלה13[[#This Row],[מקס קבוע]])</f>
        <v>32</v>
      </c>
      <c r="I44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קבוע]]&lt;&gt;E443,1,I443+1),0))</f>
        <v>0</v>
      </c>
      <c r="J444">
        <f>IF(AND(טבלה13[[#This Row],[CycleNumber]]&lt;B445,טבלה13[[#This Row],[מקס קבוע]]&lt;&gt;""),IF(OR(טבלה13[[#This Row],[מספר סטייה]]&lt;I445,AND(טבלה13[[#This Row],[מספר סטייה]]=3,I445=1)),0,1),"")</f>
        <v>1</v>
      </c>
      <c r="K444">
        <f>IF(טבלה13[[#This Row],[מקס קבוע]]&lt;&gt;"",טבלה13[[#This Row],[מקסימום]]-טבלה13[[#This Row],[מינימום]],"")</f>
        <v>4</v>
      </c>
      <c r="L444">
        <f>IF(IFERROR(LOOKUP(טבלה13[[#This Row],[ClientID]],פיבוט!$A$4:$A$121),FALSE)=טבלה13[[#This Row],[ClientID]],1,0)</f>
        <v>1</v>
      </c>
      <c r="M444" t="str">
        <f>IF(OR(טבלה13[[#This Row],[ClientID]]=A445),"",1)</f>
        <v/>
      </c>
      <c r="N444" s="3" t="str">
        <f>IF(טבלה13[[#This Row],[טווח]]&lt;&gt;K443,טבלה13[[#This Row],[טווח]],"")</f>
        <v/>
      </c>
      <c r="O444" s="3" t="str">
        <f>IF(טבלה13[[#This Row],[מניית טווחים]]&lt;&gt;"",IF(OR(30&gt;טבלה13[[#This Row],[מקסימום]],30&lt;טבלה13[[#This Row],[מינימום]]),0,1),"")</f>
        <v/>
      </c>
    </row>
    <row r="445" spans="1:15" x14ac:dyDescent="0.25">
      <c r="A445" t="s">
        <v>46</v>
      </c>
      <c r="B445">
        <v>11</v>
      </c>
      <c r="C445">
        <v>28</v>
      </c>
      <c r="D445">
        <f>טבלה13[[#This Row],[LengthofCycle]]+1</f>
        <v>29</v>
      </c>
      <c r="E445">
        <f>IF(טבלה13[[#This Row],[CycleNumber]]&lt;3,"",IF(טבלה13[[#This Row],[CycleNumber]]=3,MIN(D443:D445),IF(I444=3,MIN(D442:D444),E444)))</f>
        <v>28</v>
      </c>
      <c r="F445">
        <f>IF(טבלה13[[#This Row],[CycleNumber]]&lt;3,"",IF(טבלה13[[#This Row],[CycleNumber]]=3,MAX(D443:D445),IF(I444=3,MAX(D442:D444),F444)))</f>
        <v>32</v>
      </c>
      <c r="G445">
        <f>IF(OR(טבלה13[[#This Row],[CycleNumber]]&gt;B446,B446=""),IF(טבלה13[[#This Row],[מספר סטייה]]=3,MIN(D443:D445),טבלה13[[#This Row],[מינ קבוע]]),טבלה13[[#This Row],[מינ קבוע]])</f>
        <v>28</v>
      </c>
      <c r="H445">
        <f>IF(OR(טבלה13[[#This Row],[CycleNumber]]&gt;B446,B446=""),IF(טבלה13[[#This Row],[מספר סטייה]]=3,MAX(D443:D445),טבלה13[[#This Row],[מקס קבוע]]),טבלה13[[#This Row],[מקס קבוע]])</f>
        <v>32</v>
      </c>
      <c r="I44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קבוע]]&lt;&gt;E444,1,I444+1),0))</f>
        <v>0</v>
      </c>
      <c r="J445">
        <f>IF(AND(טבלה13[[#This Row],[CycleNumber]]&lt;B446,טבלה13[[#This Row],[מקס קבוע]]&lt;&gt;""),IF(OR(טבלה13[[#This Row],[מספר סטייה]]&lt;I446,AND(טבלה13[[#This Row],[מספר סטייה]]=3,I446=1)),0,1),"")</f>
        <v>1</v>
      </c>
      <c r="K445">
        <f>IF(טבלה13[[#This Row],[מקס קבוע]]&lt;&gt;"",טבלה13[[#This Row],[מקסימום]]-טבלה13[[#This Row],[מינימום]],"")</f>
        <v>4</v>
      </c>
      <c r="L445">
        <f>IF(IFERROR(LOOKUP(טבלה13[[#This Row],[ClientID]],פיבוט!$A$4:$A$121),FALSE)=טבלה13[[#This Row],[ClientID]],1,0)</f>
        <v>1</v>
      </c>
      <c r="M445" t="str">
        <f>IF(OR(טבלה13[[#This Row],[ClientID]]=A446),"",1)</f>
        <v/>
      </c>
      <c r="N445" s="3" t="str">
        <f>IF(טבלה13[[#This Row],[טווח]]&lt;&gt;K444,טבלה13[[#This Row],[טווח]],"")</f>
        <v/>
      </c>
      <c r="O445" s="3" t="str">
        <f>IF(טבלה13[[#This Row],[מניית טווחים]]&lt;&gt;"",IF(OR(30&gt;טבלה13[[#This Row],[מקסימום]],30&lt;טבלה13[[#This Row],[מינימום]]),0,1),"")</f>
        <v/>
      </c>
    </row>
    <row r="446" spans="1:15" x14ac:dyDescent="0.25">
      <c r="A446" t="s">
        <v>46</v>
      </c>
      <c r="B446">
        <v>12</v>
      </c>
      <c r="C446">
        <v>30</v>
      </c>
      <c r="D446">
        <f>טבלה13[[#This Row],[LengthofCycle]]+1</f>
        <v>31</v>
      </c>
      <c r="E446">
        <f>IF(טבלה13[[#This Row],[CycleNumber]]&lt;3,"",IF(טבלה13[[#This Row],[CycleNumber]]=3,MIN(D444:D446),IF(I445=3,MIN(D443:D445),E445)))</f>
        <v>28</v>
      </c>
      <c r="F446">
        <f>IF(טבלה13[[#This Row],[CycleNumber]]&lt;3,"",IF(טבלה13[[#This Row],[CycleNumber]]=3,MAX(D444:D446),IF(I445=3,MAX(D443:D445),F445)))</f>
        <v>32</v>
      </c>
      <c r="G446">
        <f>IF(OR(טבלה13[[#This Row],[CycleNumber]]&gt;B447,B447=""),IF(טבלה13[[#This Row],[מספר סטייה]]=3,MIN(D444:D446),טבלה13[[#This Row],[מינ קבוע]]),טבלה13[[#This Row],[מינ קבוע]])</f>
        <v>28</v>
      </c>
      <c r="H446">
        <f>IF(OR(טבלה13[[#This Row],[CycleNumber]]&gt;B447,B447=""),IF(טבלה13[[#This Row],[מספר סטייה]]=3,MAX(D444:D446),טבלה13[[#This Row],[מקס קבוע]]),טבלה13[[#This Row],[מקס קבוע]])</f>
        <v>32</v>
      </c>
      <c r="I44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קבוע]]&lt;&gt;E445,1,I445+1),0))</f>
        <v>0</v>
      </c>
      <c r="J446" t="str">
        <f>IF(AND(טבלה13[[#This Row],[CycleNumber]]&lt;B447,טבלה13[[#This Row],[מקס קבוע]]&lt;&gt;""),IF(OR(טבלה13[[#This Row],[מספר סטייה]]&lt;I447,AND(טבלה13[[#This Row],[מספר סטייה]]=3,I447=1)),0,1),"")</f>
        <v/>
      </c>
      <c r="K446">
        <f>IF(טבלה13[[#This Row],[מקס קבוע]]&lt;&gt;"",טבלה13[[#This Row],[מקסימום]]-טבלה13[[#This Row],[מינימום]],"")</f>
        <v>4</v>
      </c>
      <c r="L446">
        <f>IF(IFERROR(LOOKUP(טבלה13[[#This Row],[ClientID]],פיבוט!$A$4:$A$121),FALSE)=טבלה13[[#This Row],[ClientID]],1,0)</f>
        <v>1</v>
      </c>
      <c r="M446">
        <f>IF(OR(טבלה13[[#This Row],[ClientID]]=A447),"",1)</f>
        <v>1</v>
      </c>
      <c r="N446" s="3" t="str">
        <f>IF(טבלה13[[#This Row],[טווח]]&lt;&gt;K445,טבלה13[[#This Row],[טווח]],"")</f>
        <v/>
      </c>
      <c r="O446" s="3" t="str">
        <f>IF(טבלה13[[#This Row],[מניית טווחים]]&lt;&gt;"",IF(OR(30&gt;טבלה13[[#This Row],[מקסימום]],30&lt;טבלה13[[#This Row],[מינימום]]),0,1),"")</f>
        <v/>
      </c>
    </row>
    <row r="447" spans="1:15" x14ac:dyDescent="0.25">
      <c r="A447" t="s">
        <v>47</v>
      </c>
      <c r="B447">
        <v>1</v>
      </c>
      <c r="C447">
        <v>25</v>
      </c>
      <c r="D447">
        <f>טבלה13[[#This Row],[LengthofCycle]]+1</f>
        <v>26</v>
      </c>
      <c r="E447" t="str">
        <f>IF(טבלה13[[#This Row],[CycleNumber]]&lt;3,"",IF(טבלה13[[#This Row],[CycleNumber]]=3,MIN(D445:D447),IF(I446=3,MIN(D444:D446),E446)))</f>
        <v/>
      </c>
      <c r="F447" t="str">
        <f>IF(טבלה13[[#This Row],[CycleNumber]]&lt;3,"",IF(טבלה13[[#This Row],[CycleNumber]]=3,MAX(D445:D447),IF(I446=3,MAX(D444:D446),F446)))</f>
        <v/>
      </c>
      <c r="G447" t="str">
        <f>IF(OR(טבלה13[[#This Row],[CycleNumber]]&gt;B448,B448=""),IF(טבלה13[[#This Row],[מספר סטייה]]=3,MIN(D445:D447),טבלה13[[#This Row],[מינ קבוע]]),טבלה13[[#This Row],[מינ קבוע]])</f>
        <v/>
      </c>
      <c r="H447" t="str">
        <f>IF(OR(טבלה13[[#This Row],[CycleNumber]]&gt;B448,B448=""),IF(טבלה13[[#This Row],[מספר סטייה]]=3,MAX(D445:D447),טבלה13[[#This Row],[מקס קבוע]]),טבלה13[[#This Row],[מקס קבוע]])</f>
        <v/>
      </c>
      <c r="I44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קבוע]]&lt;&gt;E446,1,I446+1),0))</f>
        <v/>
      </c>
      <c r="J447" t="str">
        <f>IF(AND(טבלה13[[#This Row],[CycleNumber]]&lt;B448,טבלה13[[#This Row],[מקס קבוע]]&lt;&gt;""),IF(OR(טבלה13[[#This Row],[מספר סטייה]]&lt;I448,AND(טבלה13[[#This Row],[מספר סטייה]]=3,I448=1)),0,1),"")</f>
        <v/>
      </c>
      <c r="K447" t="str">
        <f>IF(טבלה13[[#This Row],[מקס קבוע]]&lt;&gt;"",טבלה13[[#This Row],[מקסימום]]-טבלה13[[#This Row],[מינימום]],"")</f>
        <v/>
      </c>
      <c r="L447">
        <f>IF(IFERROR(LOOKUP(טבלה13[[#This Row],[ClientID]],פיבוט!$A$4:$A$121),FALSE)=טבלה13[[#This Row],[ClientID]],1,0)</f>
        <v>1</v>
      </c>
      <c r="M447" t="str">
        <f>IF(OR(טבלה13[[#This Row],[ClientID]]=A448),"",1)</f>
        <v/>
      </c>
      <c r="N447" s="3" t="str">
        <f>IF(טבלה13[[#This Row],[טווח]]&lt;&gt;K446,טבלה13[[#This Row],[טווח]],"")</f>
        <v/>
      </c>
      <c r="O447" s="3" t="str">
        <f>IF(טבלה13[[#This Row],[מניית טווחים]]&lt;&gt;"",IF(OR(30&gt;טבלה13[[#This Row],[מקסימום]],30&lt;טבלה13[[#This Row],[מינימום]]),0,1),"")</f>
        <v/>
      </c>
    </row>
    <row r="448" spans="1:15" x14ac:dyDescent="0.25">
      <c r="A448" t="s">
        <v>47</v>
      </c>
      <c r="B448">
        <v>2</v>
      </c>
      <c r="C448">
        <v>27</v>
      </c>
      <c r="D448">
        <f>טבלה13[[#This Row],[LengthofCycle]]+1</f>
        <v>28</v>
      </c>
      <c r="E448" t="str">
        <f>IF(טבלה13[[#This Row],[CycleNumber]]&lt;3,"",IF(טבלה13[[#This Row],[CycleNumber]]=3,MIN(D446:D448),IF(I447=3,MIN(D445:D447),E447)))</f>
        <v/>
      </c>
      <c r="F448" t="str">
        <f>IF(טבלה13[[#This Row],[CycleNumber]]&lt;3,"",IF(טבלה13[[#This Row],[CycleNumber]]=3,MAX(D446:D448),IF(I447=3,MAX(D445:D447),F447)))</f>
        <v/>
      </c>
      <c r="G448" t="str">
        <f>IF(OR(טבלה13[[#This Row],[CycleNumber]]&gt;B449,B449=""),IF(טבלה13[[#This Row],[מספר סטייה]]=3,MIN(D446:D448),טבלה13[[#This Row],[מינ קבוע]]),טבלה13[[#This Row],[מינ קבוע]])</f>
        <v/>
      </c>
      <c r="H448" t="str">
        <f>IF(OR(טבלה13[[#This Row],[CycleNumber]]&gt;B449,B449=""),IF(טבלה13[[#This Row],[מספר סטייה]]=3,MAX(D446:D448),טבלה13[[#This Row],[מקס קבוע]]),טבלה13[[#This Row],[מקס קבוע]])</f>
        <v/>
      </c>
      <c r="I44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קבוע]]&lt;&gt;E447,1,I447+1),0))</f>
        <v/>
      </c>
      <c r="J448" t="str">
        <f>IF(AND(טבלה13[[#This Row],[CycleNumber]]&lt;B449,טבלה13[[#This Row],[מקס קבוע]]&lt;&gt;""),IF(OR(טבלה13[[#This Row],[מספר סטייה]]&lt;I449,AND(טבלה13[[#This Row],[מספר סטייה]]=3,I449=1)),0,1),"")</f>
        <v/>
      </c>
      <c r="K448" t="str">
        <f>IF(טבלה13[[#This Row],[מקס קבוע]]&lt;&gt;"",טבלה13[[#This Row],[מקסימום]]-טבלה13[[#This Row],[מינימום]],"")</f>
        <v/>
      </c>
      <c r="L448">
        <f>IF(IFERROR(LOOKUP(טבלה13[[#This Row],[ClientID]],פיבוט!$A$4:$A$121),FALSE)=טבלה13[[#This Row],[ClientID]],1,0)</f>
        <v>1</v>
      </c>
      <c r="M448" t="str">
        <f>IF(OR(טבלה13[[#This Row],[ClientID]]=A449),"",1)</f>
        <v/>
      </c>
      <c r="N448" s="3" t="str">
        <f>IF(טבלה13[[#This Row],[טווח]]&lt;&gt;K447,טבלה13[[#This Row],[טווח]],"")</f>
        <v/>
      </c>
      <c r="O448" s="3" t="str">
        <f>IF(טבלה13[[#This Row],[מניית טווחים]]&lt;&gt;"",IF(OR(30&gt;טבלה13[[#This Row],[מקסימום]],30&lt;טבלה13[[#This Row],[מינימום]]),0,1),"")</f>
        <v/>
      </c>
    </row>
    <row r="449" spans="1:15" x14ac:dyDescent="0.25">
      <c r="A449" t="s">
        <v>47</v>
      </c>
      <c r="B449">
        <v>3</v>
      </c>
      <c r="C449">
        <v>26</v>
      </c>
      <c r="D449">
        <f>טבלה13[[#This Row],[LengthofCycle]]+1</f>
        <v>27</v>
      </c>
      <c r="E449">
        <f>IF(טבלה13[[#This Row],[CycleNumber]]&lt;3,"",IF(טבלה13[[#This Row],[CycleNumber]]=3,MIN(D447:D449),IF(I448=3,MIN(D446:D448),E448)))</f>
        <v>26</v>
      </c>
      <c r="F449">
        <f>IF(טבלה13[[#This Row],[CycleNumber]]&lt;3,"",IF(טבלה13[[#This Row],[CycleNumber]]=3,MAX(D447:D449),IF(I448=3,MAX(D446:D448),F448)))</f>
        <v>28</v>
      </c>
      <c r="G449">
        <f>IF(OR(טבלה13[[#This Row],[CycleNumber]]&gt;B450,B450=""),IF(טבלה13[[#This Row],[מספר סטייה]]=3,MIN(D447:D449),טבלה13[[#This Row],[מינ קבוע]]),טבלה13[[#This Row],[מינ קבוע]])</f>
        <v>26</v>
      </c>
      <c r="H449">
        <f>IF(OR(טבלה13[[#This Row],[CycleNumber]]&gt;B450,B450=""),IF(טבלה13[[#This Row],[מספר סטייה]]=3,MAX(D447:D449),טבלה13[[#This Row],[מקס קבוע]]),טבלה13[[#This Row],[מקס קבוע]])</f>
        <v>28</v>
      </c>
      <c r="I44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קבוע]]&lt;&gt;E448,1,I448+1),0))</f>
        <v>0</v>
      </c>
      <c r="J449">
        <f>IF(AND(טבלה13[[#This Row],[CycleNumber]]&lt;B450,טבלה13[[#This Row],[מקס קבוע]]&lt;&gt;""),IF(OR(טבלה13[[#This Row],[מספר סטייה]]&lt;I450,AND(טבלה13[[#This Row],[מספר סטייה]]=3,I450=1)),0,1),"")</f>
        <v>1</v>
      </c>
      <c r="K449">
        <f>IF(טבלה13[[#This Row],[מקס קבוע]]&lt;&gt;"",טבלה13[[#This Row],[מקסימום]]-טבלה13[[#This Row],[מינימום]],"")</f>
        <v>2</v>
      </c>
      <c r="L449">
        <f>IF(IFERROR(LOOKUP(טבלה13[[#This Row],[ClientID]],פיבוט!$A$4:$A$121),FALSE)=טבלה13[[#This Row],[ClientID]],1,0)</f>
        <v>1</v>
      </c>
      <c r="M449" t="str">
        <f>IF(OR(טבלה13[[#This Row],[ClientID]]=A450),"",1)</f>
        <v/>
      </c>
      <c r="N449" s="3">
        <f>IF(טבלה13[[#This Row],[טווח]]&lt;&gt;K448,טבלה13[[#This Row],[טווח]],"")</f>
        <v>2</v>
      </c>
      <c r="O449" s="3">
        <f>IF(טבלה13[[#This Row],[מניית טווחים]]&lt;&gt;"",IF(OR(30&gt;טבלה13[[#This Row],[מקסימום]],30&lt;טבלה13[[#This Row],[מינימום]]),0,1),"")</f>
        <v>0</v>
      </c>
    </row>
    <row r="450" spans="1:15" x14ac:dyDescent="0.25">
      <c r="A450" t="s">
        <v>47</v>
      </c>
      <c r="B450">
        <v>4</v>
      </c>
      <c r="C450">
        <v>27</v>
      </c>
      <c r="D450">
        <f>טבלה13[[#This Row],[LengthofCycle]]+1</f>
        <v>28</v>
      </c>
      <c r="E450">
        <f>IF(טבלה13[[#This Row],[CycleNumber]]&lt;3,"",IF(טבלה13[[#This Row],[CycleNumber]]=3,MIN(D448:D450),IF(I449=3,MIN(D447:D449),E449)))</f>
        <v>26</v>
      </c>
      <c r="F450">
        <f>IF(טבלה13[[#This Row],[CycleNumber]]&lt;3,"",IF(טבלה13[[#This Row],[CycleNumber]]=3,MAX(D448:D450),IF(I449=3,MAX(D447:D449),F449)))</f>
        <v>28</v>
      </c>
      <c r="G450">
        <f>IF(OR(טבלה13[[#This Row],[CycleNumber]]&gt;B451,B451=""),IF(טבלה13[[#This Row],[מספר סטייה]]=3,MIN(D448:D450),טבלה13[[#This Row],[מינ קבוע]]),טבלה13[[#This Row],[מינ קבוע]])</f>
        <v>26</v>
      </c>
      <c r="H450">
        <f>IF(OR(טבלה13[[#This Row],[CycleNumber]]&gt;B451,B451=""),IF(טבלה13[[#This Row],[מספר סטייה]]=3,MAX(D448:D450),טבלה13[[#This Row],[מקס קבוע]]),טבלה13[[#This Row],[מקס קבוע]])</f>
        <v>28</v>
      </c>
      <c r="I45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קבוע]]&lt;&gt;E449,1,I449+1),0))</f>
        <v>0</v>
      </c>
      <c r="J450">
        <f>IF(AND(טבלה13[[#This Row],[CycleNumber]]&lt;B451,טבלה13[[#This Row],[מקס קבוע]]&lt;&gt;""),IF(OR(טבלה13[[#This Row],[מספר סטייה]]&lt;I451,AND(טבלה13[[#This Row],[מספר סטייה]]=3,I451=1)),0,1),"")</f>
        <v>0</v>
      </c>
      <c r="K450">
        <f>IF(טבלה13[[#This Row],[מקס קבוע]]&lt;&gt;"",טבלה13[[#This Row],[מקסימום]]-טבלה13[[#This Row],[מינימום]],"")</f>
        <v>2</v>
      </c>
      <c r="L450">
        <f>IF(IFERROR(LOOKUP(טבלה13[[#This Row],[ClientID]],פיבוט!$A$4:$A$121),FALSE)=טבלה13[[#This Row],[ClientID]],1,0)</f>
        <v>1</v>
      </c>
      <c r="M450" t="str">
        <f>IF(OR(טבלה13[[#This Row],[ClientID]]=A451),"",1)</f>
        <v/>
      </c>
      <c r="N450" s="3" t="str">
        <f>IF(טבלה13[[#This Row],[טווח]]&lt;&gt;K449,טבלה13[[#This Row],[טווח]],"")</f>
        <v/>
      </c>
      <c r="O450" s="3" t="str">
        <f>IF(טבלה13[[#This Row],[מניית טווחים]]&lt;&gt;"",IF(OR(30&gt;טבלה13[[#This Row],[מקסימום]],30&lt;טבלה13[[#This Row],[מינימום]]),0,1),"")</f>
        <v/>
      </c>
    </row>
    <row r="451" spans="1:15" x14ac:dyDescent="0.25">
      <c r="A451" t="s">
        <v>47</v>
      </c>
      <c r="B451">
        <v>5</v>
      </c>
      <c r="C451">
        <v>24</v>
      </c>
      <c r="D451">
        <f>טבלה13[[#This Row],[LengthofCycle]]+1</f>
        <v>25</v>
      </c>
      <c r="E451">
        <f>IF(טבלה13[[#This Row],[CycleNumber]]&lt;3,"",IF(טבלה13[[#This Row],[CycleNumber]]=3,MIN(D449:D451),IF(I450=3,MIN(D448:D450),E450)))</f>
        <v>26</v>
      </c>
      <c r="F451">
        <f>IF(טבלה13[[#This Row],[CycleNumber]]&lt;3,"",IF(טבלה13[[#This Row],[CycleNumber]]=3,MAX(D449:D451),IF(I450=3,MAX(D448:D450),F450)))</f>
        <v>28</v>
      </c>
      <c r="G451">
        <f>IF(OR(טבלה13[[#This Row],[CycleNumber]]&gt;B452,B452=""),IF(טבלה13[[#This Row],[מספר סטייה]]=3,MIN(D449:D451),טבלה13[[#This Row],[מינ קבוע]]),טבלה13[[#This Row],[מינ קבוע]])</f>
        <v>26</v>
      </c>
      <c r="H451">
        <f>IF(OR(טבלה13[[#This Row],[CycleNumber]]&gt;B452,B452=""),IF(טבלה13[[#This Row],[מספר סטייה]]=3,MAX(D449:D451),טבלה13[[#This Row],[מקס קבוע]]),טבלה13[[#This Row],[מקס קבוע]])</f>
        <v>28</v>
      </c>
      <c r="I45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קבוע]]&lt;&gt;E450,1,I450+1),0))</f>
        <v>1</v>
      </c>
      <c r="J451">
        <f>IF(AND(טבלה13[[#This Row],[CycleNumber]]&lt;B452,טבלה13[[#This Row],[מקס קבוע]]&lt;&gt;""),IF(OR(טבלה13[[#This Row],[מספר סטייה]]&lt;I452,AND(טבלה13[[#This Row],[מספר סטייה]]=3,I452=1)),0,1),"")</f>
        <v>1</v>
      </c>
      <c r="K451">
        <f>IF(טבלה13[[#This Row],[מקס קבוע]]&lt;&gt;"",טבלה13[[#This Row],[מקסימום]]-טבלה13[[#This Row],[מינימום]],"")</f>
        <v>2</v>
      </c>
      <c r="L451">
        <f>IF(IFERROR(LOOKUP(טבלה13[[#This Row],[ClientID]],פיבוט!$A$4:$A$121),FALSE)=טבלה13[[#This Row],[ClientID]],1,0)</f>
        <v>1</v>
      </c>
      <c r="M451" t="str">
        <f>IF(OR(טבלה13[[#This Row],[ClientID]]=A452),"",1)</f>
        <v/>
      </c>
      <c r="N451" s="3" t="str">
        <f>IF(טבלה13[[#This Row],[טווח]]&lt;&gt;K450,טבלה13[[#This Row],[טווח]],"")</f>
        <v/>
      </c>
      <c r="O451" s="3" t="str">
        <f>IF(טבלה13[[#This Row],[מניית טווחים]]&lt;&gt;"",IF(OR(30&gt;טבלה13[[#This Row],[מקסימום]],30&lt;טבלה13[[#This Row],[מינימום]]),0,1),"")</f>
        <v/>
      </c>
    </row>
    <row r="452" spans="1:15" x14ac:dyDescent="0.25">
      <c r="A452" t="s">
        <v>47</v>
      </c>
      <c r="B452">
        <v>6</v>
      </c>
      <c r="C452">
        <v>27</v>
      </c>
      <c r="D452">
        <f>טבלה13[[#This Row],[LengthofCycle]]+1</f>
        <v>28</v>
      </c>
      <c r="E452">
        <f>IF(טבלה13[[#This Row],[CycleNumber]]&lt;3,"",IF(טבלה13[[#This Row],[CycleNumber]]=3,MIN(D450:D452),IF(I451=3,MIN(D449:D451),E451)))</f>
        <v>26</v>
      </c>
      <c r="F452">
        <f>IF(טבלה13[[#This Row],[CycleNumber]]&lt;3,"",IF(טבלה13[[#This Row],[CycleNumber]]=3,MAX(D450:D452),IF(I451=3,MAX(D449:D451),F451)))</f>
        <v>28</v>
      </c>
      <c r="G452">
        <f>IF(OR(טבלה13[[#This Row],[CycleNumber]]&gt;B453,B453=""),IF(טבלה13[[#This Row],[מספר סטייה]]=3,MIN(D450:D452),טבלה13[[#This Row],[מינ קבוע]]),טבלה13[[#This Row],[מינ קבוע]])</f>
        <v>26</v>
      </c>
      <c r="H452">
        <f>IF(OR(טבלה13[[#This Row],[CycleNumber]]&gt;B453,B453=""),IF(טבלה13[[#This Row],[מספר סטייה]]=3,MAX(D450:D452),טבלה13[[#This Row],[מקס קבוע]]),טבלה13[[#This Row],[מקס קבוע]])</f>
        <v>28</v>
      </c>
      <c r="I45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קבוע]]&lt;&gt;E451,1,I451+1),0))</f>
        <v>0</v>
      </c>
      <c r="J452">
        <f>IF(AND(טבלה13[[#This Row],[CycleNumber]]&lt;B453,טבלה13[[#This Row],[מקס קבוע]]&lt;&gt;""),IF(OR(טבלה13[[#This Row],[מספר סטייה]]&lt;I453,AND(טבלה13[[#This Row],[מספר סטייה]]=3,I453=1)),0,1),"")</f>
        <v>1</v>
      </c>
      <c r="K452">
        <f>IF(טבלה13[[#This Row],[מקס קבוע]]&lt;&gt;"",טבלה13[[#This Row],[מקסימום]]-טבלה13[[#This Row],[מינימום]],"")</f>
        <v>2</v>
      </c>
      <c r="L452">
        <f>IF(IFERROR(LOOKUP(טבלה13[[#This Row],[ClientID]],פיבוט!$A$4:$A$121),FALSE)=טבלה13[[#This Row],[ClientID]],1,0)</f>
        <v>1</v>
      </c>
      <c r="M452" t="str">
        <f>IF(OR(טבלה13[[#This Row],[ClientID]]=A453),"",1)</f>
        <v/>
      </c>
      <c r="N452" s="3" t="str">
        <f>IF(טבלה13[[#This Row],[טווח]]&lt;&gt;K451,טבלה13[[#This Row],[טווח]],"")</f>
        <v/>
      </c>
      <c r="O452" s="3" t="str">
        <f>IF(טבלה13[[#This Row],[מניית טווחים]]&lt;&gt;"",IF(OR(30&gt;טבלה13[[#This Row],[מקסימום]],30&lt;טבלה13[[#This Row],[מינימום]]),0,1),"")</f>
        <v/>
      </c>
    </row>
    <row r="453" spans="1:15" x14ac:dyDescent="0.25">
      <c r="A453" t="s">
        <v>47</v>
      </c>
      <c r="B453">
        <v>7</v>
      </c>
      <c r="C453">
        <v>26</v>
      </c>
      <c r="D453">
        <f>טבלה13[[#This Row],[LengthofCycle]]+1</f>
        <v>27</v>
      </c>
      <c r="E453">
        <f>IF(טבלה13[[#This Row],[CycleNumber]]&lt;3,"",IF(טבלה13[[#This Row],[CycleNumber]]=3,MIN(D451:D453),IF(I452=3,MIN(D450:D452),E452)))</f>
        <v>26</v>
      </c>
      <c r="F453">
        <f>IF(טבלה13[[#This Row],[CycleNumber]]&lt;3,"",IF(טבלה13[[#This Row],[CycleNumber]]=3,MAX(D451:D453),IF(I452=3,MAX(D450:D452),F452)))</f>
        <v>28</v>
      </c>
      <c r="G453">
        <f>IF(OR(טבלה13[[#This Row],[CycleNumber]]&gt;B454,B454=""),IF(טבלה13[[#This Row],[מספר סטייה]]=3,MIN(D451:D453),טבלה13[[#This Row],[מינ קבוע]]),טבלה13[[#This Row],[מינ קבוע]])</f>
        <v>26</v>
      </c>
      <c r="H453">
        <f>IF(OR(טבלה13[[#This Row],[CycleNumber]]&gt;B454,B454=""),IF(טבלה13[[#This Row],[מספר סטייה]]=3,MAX(D451:D453),טבלה13[[#This Row],[מקס קבוע]]),טבלה13[[#This Row],[מקס קבוע]])</f>
        <v>28</v>
      </c>
      <c r="I45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קבוע]]&lt;&gt;E452,1,I452+1),0))</f>
        <v>0</v>
      </c>
      <c r="J453">
        <f>IF(AND(טבלה13[[#This Row],[CycleNumber]]&lt;B454,טבלה13[[#This Row],[מקס קבוע]]&lt;&gt;""),IF(OR(טבלה13[[#This Row],[מספר סטייה]]&lt;I454,AND(טבלה13[[#This Row],[מספר סטייה]]=3,I454=1)),0,1),"")</f>
        <v>1</v>
      </c>
      <c r="K453">
        <f>IF(טבלה13[[#This Row],[מקס קבוע]]&lt;&gt;"",טבלה13[[#This Row],[מקסימום]]-טבלה13[[#This Row],[מינימום]],"")</f>
        <v>2</v>
      </c>
      <c r="L453">
        <f>IF(IFERROR(LOOKUP(טבלה13[[#This Row],[ClientID]],פיבוט!$A$4:$A$121),FALSE)=טבלה13[[#This Row],[ClientID]],1,0)</f>
        <v>1</v>
      </c>
      <c r="M453" t="str">
        <f>IF(OR(טבלה13[[#This Row],[ClientID]]=A454),"",1)</f>
        <v/>
      </c>
      <c r="N453" s="3" t="str">
        <f>IF(טבלה13[[#This Row],[טווח]]&lt;&gt;K452,טבלה13[[#This Row],[טווח]],"")</f>
        <v/>
      </c>
      <c r="O453" s="3" t="str">
        <f>IF(טבלה13[[#This Row],[מניית טווחים]]&lt;&gt;"",IF(OR(30&gt;טבלה13[[#This Row],[מקסימום]],30&lt;טבלה13[[#This Row],[מינימום]]),0,1),"")</f>
        <v/>
      </c>
    </row>
    <row r="454" spans="1:15" x14ac:dyDescent="0.25">
      <c r="A454" t="s">
        <v>47</v>
      </c>
      <c r="B454">
        <v>8</v>
      </c>
      <c r="C454">
        <v>26</v>
      </c>
      <c r="D454">
        <f>טבלה13[[#This Row],[LengthofCycle]]+1</f>
        <v>27</v>
      </c>
      <c r="E454">
        <f>IF(טבלה13[[#This Row],[CycleNumber]]&lt;3,"",IF(טבלה13[[#This Row],[CycleNumber]]=3,MIN(D452:D454),IF(I453=3,MIN(D451:D453),E453)))</f>
        <v>26</v>
      </c>
      <c r="F454">
        <f>IF(טבלה13[[#This Row],[CycleNumber]]&lt;3,"",IF(טבלה13[[#This Row],[CycleNumber]]=3,MAX(D452:D454),IF(I453=3,MAX(D451:D453),F453)))</f>
        <v>28</v>
      </c>
      <c r="G454">
        <f>IF(OR(טבלה13[[#This Row],[CycleNumber]]&gt;B455,B455=""),IF(טבלה13[[#This Row],[מספר סטייה]]=3,MIN(D452:D454),טבלה13[[#This Row],[מינ קבוע]]),טבלה13[[#This Row],[מינ קבוע]])</f>
        <v>26</v>
      </c>
      <c r="H454">
        <f>IF(OR(טבלה13[[#This Row],[CycleNumber]]&gt;B455,B455=""),IF(טבלה13[[#This Row],[מספר סטייה]]=3,MAX(D452:D454),טבלה13[[#This Row],[מקס קבוע]]),טבלה13[[#This Row],[מקס קבוע]])</f>
        <v>28</v>
      </c>
      <c r="I45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קבוע]]&lt;&gt;E453,1,I453+1),0))</f>
        <v>0</v>
      </c>
      <c r="J454">
        <f>IF(AND(טבלה13[[#This Row],[CycleNumber]]&lt;B455,טבלה13[[#This Row],[מקס קבוע]]&lt;&gt;""),IF(OR(טבלה13[[#This Row],[מספר סטייה]]&lt;I455,AND(טבלה13[[#This Row],[מספר סטייה]]=3,I455=1)),0,1),"")</f>
        <v>0</v>
      </c>
      <c r="K454">
        <f>IF(טבלה13[[#This Row],[מקס קבוע]]&lt;&gt;"",טבלה13[[#This Row],[מקסימום]]-טבלה13[[#This Row],[מינימום]],"")</f>
        <v>2</v>
      </c>
      <c r="L454">
        <f>IF(IFERROR(LOOKUP(טבלה13[[#This Row],[ClientID]],פיבוט!$A$4:$A$121),FALSE)=טבלה13[[#This Row],[ClientID]],1,0)</f>
        <v>1</v>
      </c>
      <c r="M454" t="str">
        <f>IF(OR(טבלה13[[#This Row],[ClientID]]=A455),"",1)</f>
        <v/>
      </c>
      <c r="N454" s="3" t="str">
        <f>IF(טבלה13[[#This Row],[טווח]]&lt;&gt;K453,טבלה13[[#This Row],[טווח]],"")</f>
        <v/>
      </c>
      <c r="O454" s="3" t="str">
        <f>IF(טבלה13[[#This Row],[מניית טווחים]]&lt;&gt;"",IF(OR(30&gt;טבלה13[[#This Row],[מקסימום]],30&lt;טבלה13[[#This Row],[מינימום]]),0,1),"")</f>
        <v/>
      </c>
    </row>
    <row r="455" spans="1:15" x14ac:dyDescent="0.25">
      <c r="A455" t="s">
        <v>47</v>
      </c>
      <c r="B455">
        <v>9</v>
      </c>
      <c r="C455">
        <v>29</v>
      </c>
      <c r="D455">
        <f>טבלה13[[#This Row],[LengthofCycle]]+1</f>
        <v>30</v>
      </c>
      <c r="E455">
        <f>IF(טבלה13[[#This Row],[CycleNumber]]&lt;3,"",IF(טבלה13[[#This Row],[CycleNumber]]=3,MIN(D453:D455),IF(I454=3,MIN(D452:D454),E454)))</f>
        <v>26</v>
      </c>
      <c r="F455">
        <f>IF(טבלה13[[#This Row],[CycleNumber]]&lt;3,"",IF(טבלה13[[#This Row],[CycleNumber]]=3,MAX(D453:D455),IF(I454=3,MAX(D452:D454),F454)))</f>
        <v>28</v>
      </c>
      <c r="G455">
        <f>IF(OR(טבלה13[[#This Row],[CycleNumber]]&gt;B456,B456=""),IF(טבלה13[[#This Row],[מספר סטייה]]=3,MIN(D453:D455),טבלה13[[#This Row],[מינ קבוע]]),טבלה13[[#This Row],[מינ קבוע]])</f>
        <v>26</v>
      </c>
      <c r="H455">
        <f>IF(OR(טבלה13[[#This Row],[CycleNumber]]&gt;B456,B456=""),IF(טבלה13[[#This Row],[מספר סטייה]]=3,MAX(D453:D455),טבלה13[[#This Row],[מקס קבוע]]),טבלה13[[#This Row],[מקס קבוע]])</f>
        <v>28</v>
      </c>
      <c r="I45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קבוע]]&lt;&gt;E454,1,I454+1),0))</f>
        <v>1</v>
      </c>
      <c r="J455">
        <f>IF(AND(טבלה13[[#This Row],[CycleNumber]]&lt;B456,טבלה13[[#This Row],[מקס קבוע]]&lt;&gt;""),IF(OR(טבלה13[[#This Row],[מספר סטייה]]&lt;I456,AND(טבלה13[[#This Row],[מספר סטייה]]=3,I456=1)),0,1),"")</f>
        <v>1</v>
      </c>
      <c r="K455">
        <f>IF(טבלה13[[#This Row],[מקס קבוע]]&lt;&gt;"",טבלה13[[#This Row],[מקסימום]]-טבלה13[[#This Row],[מינימום]],"")</f>
        <v>2</v>
      </c>
      <c r="L455">
        <f>IF(IFERROR(LOOKUP(טבלה13[[#This Row],[ClientID]],פיבוט!$A$4:$A$121),FALSE)=טבלה13[[#This Row],[ClientID]],1,0)</f>
        <v>1</v>
      </c>
      <c r="M455" t="str">
        <f>IF(OR(טבלה13[[#This Row],[ClientID]]=A456),"",1)</f>
        <v/>
      </c>
      <c r="N455" s="3" t="str">
        <f>IF(טבלה13[[#This Row],[טווח]]&lt;&gt;K454,טבלה13[[#This Row],[טווח]],"")</f>
        <v/>
      </c>
      <c r="O455" s="3" t="str">
        <f>IF(טבלה13[[#This Row],[מניית טווחים]]&lt;&gt;"",IF(OR(30&gt;טבלה13[[#This Row],[מקסימום]],30&lt;טבלה13[[#This Row],[מינימום]]),0,1),"")</f>
        <v/>
      </c>
    </row>
    <row r="456" spans="1:15" x14ac:dyDescent="0.25">
      <c r="A456" t="s">
        <v>47</v>
      </c>
      <c r="B456">
        <v>10</v>
      </c>
      <c r="C456">
        <v>27</v>
      </c>
      <c r="D456">
        <f>טבלה13[[#This Row],[LengthofCycle]]+1</f>
        <v>28</v>
      </c>
      <c r="E456">
        <f>IF(טבלה13[[#This Row],[CycleNumber]]&lt;3,"",IF(טבלה13[[#This Row],[CycleNumber]]=3,MIN(D454:D456),IF(I455=3,MIN(D453:D455),E455)))</f>
        <v>26</v>
      </c>
      <c r="F456">
        <f>IF(טבלה13[[#This Row],[CycleNumber]]&lt;3,"",IF(טבלה13[[#This Row],[CycleNumber]]=3,MAX(D454:D456),IF(I455=3,MAX(D453:D455),F455)))</f>
        <v>28</v>
      </c>
      <c r="G456">
        <f>IF(OR(טבלה13[[#This Row],[CycleNumber]]&gt;B457,B457=""),IF(טבלה13[[#This Row],[מספר סטייה]]=3,MIN(D454:D456),טבלה13[[#This Row],[מינ קבוע]]),טבלה13[[#This Row],[מינ קבוע]])</f>
        <v>26</v>
      </c>
      <c r="H456">
        <f>IF(OR(טבלה13[[#This Row],[CycleNumber]]&gt;B457,B457=""),IF(טבלה13[[#This Row],[מספר סטייה]]=3,MAX(D454:D456),טבלה13[[#This Row],[מקס קבוע]]),טבלה13[[#This Row],[מקס קבוע]])</f>
        <v>28</v>
      </c>
      <c r="I45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קבוע]]&lt;&gt;E455,1,I455+1),0))</f>
        <v>0</v>
      </c>
      <c r="J456">
        <f>IF(AND(טבלה13[[#This Row],[CycleNumber]]&lt;B457,טבלה13[[#This Row],[מקס קבוע]]&lt;&gt;""),IF(OR(טבלה13[[#This Row],[מספר סטייה]]&lt;I457,AND(טבלה13[[#This Row],[מספר סטייה]]=3,I457=1)),0,1),"")</f>
        <v>1</v>
      </c>
      <c r="K456">
        <f>IF(טבלה13[[#This Row],[מקס קבוע]]&lt;&gt;"",טבלה13[[#This Row],[מקסימום]]-טבלה13[[#This Row],[מינימום]],"")</f>
        <v>2</v>
      </c>
      <c r="L456">
        <f>IF(IFERROR(LOOKUP(טבלה13[[#This Row],[ClientID]],פיבוט!$A$4:$A$121),FALSE)=טבלה13[[#This Row],[ClientID]],1,0)</f>
        <v>1</v>
      </c>
      <c r="M456" t="str">
        <f>IF(OR(טבלה13[[#This Row],[ClientID]]=A457),"",1)</f>
        <v/>
      </c>
      <c r="N456" s="3" t="str">
        <f>IF(טבלה13[[#This Row],[טווח]]&lt;&gt;K455,טבלה13[[#This Row],[טווח]],"")</f>
        <v/>
      </c>
      <c r="O456" s="3" t="str">
        <f>IF(טבלה13[[#This Row],[מניית טווחים]]&lt;&gt;"",IF(OR(30&gt;טבלה13[[#This Row],[מקסימום]],30&lt;טבלה13[[#This Row],[מינימום]]),0,1),"")</f>
        <v/>
      </c>
    </row>
    <row r="457" spans="1:15" x14ac:dyDescent="0.25">
      <c r="A457" t="s">
        <v>47</v>
      </c>
      <c r="B457">
        <v>11</v>
      </c>
      <c r="C457">
        <v>27</v>
      </c>
      <c r="D457">
        <f>טבלה13[[#This Row],[LengthofCycle]]+1</f>
        <v>28</v>
      </c>
      <c r="E457">
        <f>IF(טבלה13[[#This Row],[CycleNumber]]&lt;3,"",IF(טבלה13[[#This Row],[CycleNumber]]=3,MIN(D455:D457),IF(I456=3,MIN(D454:D456),E456)))</f>
        <v>26</v>
      </c>
      <c r="F457">
        <f>IF(טבלה13[[#This Row],[CycleNumber]]&lt;3,"",IF(טבלה13[[#This Row],[CycleNumber]]=3,MAX(D455:D457),IF(I456=3,MAX(D454:D456),F456)))</f>
        <v>28</v>
      </c>
      <c r="G457">
        <f>IF(OR(טבלה13[[#This Row],[CycleNumber]]&gt;B458,B458=""),IF(טבלה13[[#This Row],[מספר סטייה]]=3,MIN(D455:D457),טבלה13[[#This Row],[מינ קבוע]]),טבלה13[[#This Row],[מינ קבוע]])</f>
        <v>26</v>
      </c>
      <c r="H457">
        <f>IF(OR(טבלה13[[#This Row],[CycleNumber]]&gt;B458,B458=""),IF(טבלה13[[#This Row],[מספר סטייה]]=3,MAX(D455:D457),טבלה13[[#This Row],[מקס קבוע]]),טבלה13[[#This Row],[מקס קבוע]])</f>
        <v>28</v>
      </c>
      <c r="I45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קבוע]]&lt;&gt;E456,1,I456+1),0))</f>
        <v>0</v>
      </c>
      <c r="J457">
        <f>IF(AND(טבלה13[[#This Row],[CycleNumber]]&lt;B458,טבלה13[[#This Row],[מקס קבוע]]&lt;&gt;""),IF(OR(טבלה13[[#This Row],[מספר סטייה]]&lt;I458,AND(טבלה13[[#This Row],[מספר סטייה]]=3,I458=1)),0,1),"")</f>
        <v>1</v>
      </c>
      <c r="K457">
        <f>IF(טבלה13[[#This Row],[מקס קבוע]]&lt;&gt;"",טבלה13[[#This Row],[מקסימום]]-טבלה13[[#This Row],[מינימום]],"")</f>
        <v>2</v>
      </c>
      <c r="L457">
        <f>IF(IFERROR(LOOKUP(טבלה13[[#This Row],[ClientID]],פיבוט!$A$4:$A$121),FALSE)=טבלה13[[#This Row],[ClientID]],1,0)</f>
        <v>1</v>
      </c>
      <c r="M457" t="str">
        <f>IF(OR(טבלה13[[#This Row],[ClientID]]=A458),"",1)</f>
        <v/>
      </c>
      <c r="N457" s="3" t="str">
        <f>IF(טבלה13[[#This Row],[טווח]]&lt;&gt;K456,טבלה13[[#This Row],[טווח]],"")</f>
        <v/>
      </c>
      <c r="O457" s="3" t="str">
        <f>IF(טבלה13[[#This Row],[מניית טווחים]]&lt;&gt;"",IF(OR(30&gt;טבלה13[[#This Row],[מקסימום]],30&lt;טבלה13[[#This Row],[מינימום]]),0,1),"")</f>
        <v/>
      </c>
    </row>
    <row r="458" spans="1:15" x14ac:dyDescent="0.25">
      <c r="A458" t="s">
        <v>47</v>
      </c>
      <c r="B458">
        <v>12</v>
      </c>
      <c r="C458">
        <v>26</v>
      </c>
      <c r="D458">
        <f>טבלה13[[#This Row],[LengthofCycle]]+1</f>
        <v>27</v>
      </c>
      <c r="E458">
        <f>IF(טבלה13[[#This Row],[CycleNumber]]&lt;3,"",IF(טבלה13[[#This Row],[CycleNumber]]=3,MIN(D456:D458),IF(I457=3,MIN(D455:D457),E457)))</f>
        <v>26</v>
      </c>
      <c r="F458">
        <f>IF(טבלה13[[#This Row],[CycleNumber]]&lt;3,"",IF(טבלה13[[#This Row],[CycleNumber]]=3,MAX(D456:D458),IF(I457=3,MAX(D455:D457),F457)))</f>
        <v>28</v>
      </c>
      <c r="G458">
        <f>IF(OR(טבלה13[[#This Row],[CycleNumber]]&gt;B459,B459=""),IF(טבלה13[[#This Row],[מספר סטייה]]=3,MIN(D456:D458),טבלה13[[#This Row],[מינ קבוע]]),טבלה13[[#This Row],[מינ קבוע]])</f>
        <v>26</v>
      </c>
      <c r="H458">
        <f>IF(OR(טבלה13[[#This Row],[CycleNumber]]&gt;B459,B459=""),IF(טבלה13[[#This Row],[מספר סטייה]]=3,MAX(D456:D458),טבלה13[[#This Row],[מקס קבוע]]),טבלה13[[#This Row],[מקס קבוע]])</f>
        <v>28</v>
      </c>
      <c r="I45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קבוע]]&lt;&gt;E457,1,I457+1),0))</f>
        <v>0</v>
      </c>
      <c r="J458" t="str">
        <f>IF(AND(טבלה13[[#This Row],[CycleNumber]]&lt;B459,טבלה13[[#This Row],[מקס קבוע]]&lt;&gt;""),IF(OR(טבלה13[[#This Row],[מספר סטייה]]&lt;I459,AND(טבלה13[[#This Row],[מספר סטייה]]=3,I459=1)),0,1),"")</f>
        <v/>
      </c>
      <c r="K458">
        <f>IF(טבלה13[[#This Row],[מקס קבוע]]&lt;&gt;"",טבלה13[[#This Row],[מקסימום]]-טבלה13[[#This Row],[מינימום]],"")</f>
        <v>2</v>
      </c>
      <c r="L458">
        <f>IF(IFERROR(LOOKUP(טבלה13[[#This Row],[ClientID]],פיבוט!$A$4:$A$121),FALSE)=טבלה13[[#This Row],[ClientID]],1,0)</f>
        <v>1</v>
      </c>
      <c r="M458">
        <f>IF(OR(טבלה13[[#This Row],[ClientID]]=A459),"",1)</f>
        <v>1</v>
      </c>
      <c r="N458" s="3" t="str">
        <f>IF(טבלה13[[#This Row],[טווח]]&lt;&gt;K457,טבלה13[[#This Row],[טווח]],"")</f>
        <v/>
      </c>
      <c r="O458" s="3" t="str">
        <f>IF(טבלה13[[#This Row],[מניית טווחים]]&lt;&gt;"",IF(OR(30&gt;טבלה13[[#This Row],[מקסימום]],30&lt;טבלה13[[#This Row],[מינימום]]),0,1),"")</f>
        <v/>
      </c>
    </row>
    <row r="459" spans="1:15" x14ac:dyDescent="0.25">
      <c r="A459" t="s">
        <v>48</v>
      </c>
      <c r="B459">
        <v>1</v>
      </c>
      <c r="C459">
        <v>28</v>
      </c>
      <c r="D459">
        <f>טבלה13[[#This Row],[LengthofCycle]]+1</f>
        <v>29</v>
      </c>
      <c r="E459" t="str">
        <f>IF(טבלה13[[#This Row],[CycleNumber]]&lt;3,"",IF(טבלה13[[#This Row],[CycleNumber]]=3,MIN(D457:D459),IF(I458=3,MIN(D456:D458),E458)))</f>
        <v/>
      </c>
      <c r="F459" t="str">
        <f>IF(טבלה13[[#This Row],[CycleNumber]]&lt;3,"",IF(טבלה13[[#This Row],[CycleNumber]]=3,MAX(D457:D459),IF(I458=3,MAX(D456:D458),F458)))</f>
        <v/>
      </c>
      <c r="G459" t="str">
        <f>IF(OR(טבלה13[[#This Row],[CycleNumber]]&gt;B460,B460=""),IF(טבלה13[[#This Row],[מספר סטייה]]=3,MIN(D457:D459),טבלה13[[#This Row],[מינ קבוע]]),טבלה13[[#This Row],[מינ קבוע]])</f>
        <v/>
      </c>
      <c r="H459" t="str">
        <f>IF(OR(טבלה13[[#This Row],[CycleNumber]]&gt;B460,B460=""),IF(טבלה13[[#This Row],[מספר סטייה]]=3,MAX(D457:D459),טבלה13[[#This Row],[מקס קבוע]]),טבלה13[[#This Row],[מקס קבוע]])</f>
        <v/>
      </c>
      <c r="I45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קבוע]]&lt;&gt;E458,1,I458+1),0))</f>
        <v/>
      </c>
      <c r="J459" t="str">
        <f>IF(AND(טבלה13[[#This Row],[CycleNumber]]&lt;B460,טבלה13[[#This Row],[מקס קבוע]]&lt;&gt;""),IF(OR(טבלה13[[#This Row],[מספר סטייה]]&lt;I460,AND(טבלה13[[#This Row],[מספר סטייה]]=3,I460=1)),0,1),"")</f>
        <v/>
      </c>
      <c r="K459" t="str">
        <f>IF(טבלה13[[#This Row],[מקס קבוע]]&lt;&gt;"",טבלה13[[#This Row],[מקסימום]]-טבלה13[[#This Row],[מינימום]],"")</f>
        <v/>
      </c>
      <c r="L459">
        <f>IF(IFERROR(LOOKUP(טבלה13[[#This Row],[ClientID]],פיבוט!$A$4:$A$121),FALSE)=טבלה13[[#This Row],[ClientID]],1,0)</f>
        <v>1</v>
      </c>
      <c r="M459" t="str">
        <f>IF(OR(טבלה13[[#This Row],[ClientID]]=A460),"",1)</f>
        <v/>
      </c>
      <c r="N459" s="3" t="str">
        <f>IF(טבלה13[[#This Row],[טווח]]&lt;&gt;K458,טבלה13[[#This Row],[טווח]],"")</f>
        <v/>
      </c>
      <c r="O459" s="3" t="str">
        <f>IF(טבלה13[[#This Row],[מניית טווחים]]&lt;&gt;"",IF(OR(30&gt;טבלה13[[#This Row],[מקסימום]],30&lt;טבלה13[[#This Row],[מינימום]]),0,1),"")</f>
        <v/>
      </c>
    </row>
    <row r="460" spans="1:15" x14ac:dyDescent="0.25">
      <c r="A460" t="s">
        <v>48</v>
      </c>
      <c r="B460">
        <v>2</v>
      </c>
      <c r="C460">
        <v>26</v>
      </c>
      <c r="D460">
        <f>טבלה13[[#This Row],[LengthofCycle]]+1</f>
        <v>27</v>
      </c>
      <c r="E460" t="str">
        <f>IF(טבלה13[[#This Row],[CycleNumber]]&lt;3,"",IF(טבלה13[[#This Row],[CycleNumber]]=3,MIN(D458:D460),IF(I459=3,MIN(D457:D459),E459)))</f>
        <v/>
      </c>
      <c r="F460" t="str">
        <f>IF(טבלה13[[#This Row],[CycleNumber]]&lt;3,"",IF(טבלה13[[#This Row],[CycleNumber]]=3,MAX(D458:D460),IF(I459=3,MAX(D457:D459),F459)))</f>
        <v/>
      </c>
      <c r="G460" t="str">
        <f>IF(OR(טבלה13[[#This Row],[CycleNumber]]&gt;B461,B461=""),IF(טבלה13[[#This Row],[מספר סטייה]]=3,MIN(D458:D460),טבלה13[[#This Row],[מינ קבוע]]),טבלה13[[#This Row],[מינ קבוע]])</f>
        <v/>
      </c>
      <c r="H460" t="str">
        <f>IF(OR(טבלה13[[#This Row],[CycleNumber]]&gt;B461,B461=""),IF(טבלה13[[#This Row],[מספר סטייה]]=3,MAX(D458:D460),טבלה13[[#This Row],[מקס קבוע]]),טבלה13[[#This Row],[מקס קבוע]])</f>
        <v/>
      </c>
      <c r="I46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קבוע]]&lt;&gt;E459,1,I459+1),0))</f>
        <v/>
      </c>
      <c r="J460" t="str">
        <f>IF(AND(טבלה13[[#This Row],[CycleNumber]]&lt;B461,טבלה13[[#This Row],[מקס קבוע]]&lt;&gt;""),IF(OR(טבלה13[[#This Row],[מספר סטייה]]&lt;I461,AND(טבלה13[[#This Row],[מספר סטייה]]=3,I461=1)),0,1),"")</f>
        <v/>
      </c>
      <c r="K460" t="str">
        <f>IF(טבלה13[[#This Row],[מקס קבוע]]&lt;&gt;"",טבלה13[[#This Row],[מקסימום]]-טבלה13[[#This Row],[מינימום]],"")</f>
        <v/>
      </c>
      <c r="L460">
        <f>IF(IFERROR(LOOKUP(טבלה13[[#This Row],[ClientID]],פיבוט!$A$4:$A$121),FALSE)=טבלה13[[#This Row],[ClientID]],1,0)</f>
        <v>1</v>
      </c>
      <c r="M460" t="str">
        <f>IF(OR(טבלה13[[#This Row],[ClientID]]=A461),"",1)</f>
        <v/>
      </c>
      <c r="N460" s="3" t="str">
        <f>IF(טבלה13[[#This Row],[טווח]]&lt;&gt;K459,טבלה13[[#This Row],[טווח]],"")</f>
        <v/>
      </c>
      <c r="O460" s="3" t="str">
        <f>IF(טבלה13[[#This Row],[מניית טווחים]]&lt;&gt;"",IF(OR(30&gt;טבלה13[[#This Row],[מקסימום]],30&lt;טבלה13[[#This Row],[מינימום]]),0,1),"")</f>
        <v/>
      </c>
    </row>
    <row r="461" spans="1:15" x14ac:dyDescent="0.25">
      <c r="A461" t="s">
        <v>48</v>
      </c>
      <c r="B461">
        <v>3</v>
      </c>
      <c r="C461">
        <v>29</v>
      </c>
      <c r="D461">
        <f>טבלה13[[#This Row],[LengthofCycle]]+1</f>
        <v>30</v>
      </c>
      <c r="E461">
        <f>IF(טבלה13[[#This Row],[CycleNumber]]&lt;3,"",IF(טבלה13[[#This Row],[CycleNumber]]=3,MIN(D459:D461),IF(I460=3,MIN(D458:D460),E460)))</f>
        <v>27</v>
      </c>
      <c r="F461">
        <f>IF(טבלה13[[#This Row],[CycleNumber]]&lt;3,"",IF(טבלה13[[#This Row],[CycleNumber]]=3,MAX(D459:D461),IF(I460=3,MAX(D458:D460),F460)))</f>
        <v>30</v>
      </c>
      <c r="G461">
        <f>IF(OR(טבלה13[[#This Row],[CycleNumber]]&gt;B462,B462=""),IF(טבלה13[[#This Row],[מספר סטייה]]=3,MIN(D459:D461),טבלה13[[#This Row],[מינ קבוע]]),טבלה13[[#This Row],[מינ קבוע]])</f>
        <v>27</v>
      </c>
      <c r="H461">
        <f>IF(OR(טבלה13[[#This Row],[CycleNumber]]&gt;B462,B462=""),IF(טבלה13[[#This Row],[מספר סטייה]]=3,MAX(D459:D461),טבלה13[[#This Row],[מקס קבוע]]),טבלה13[[#This Row],[מקס קבוע]])</f>
        <v>30</v>
      </c>
      <c r="I46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קבוע]]&lt;&gt;E460,1,I460+1),0))</f>
        <v>0</v>
      </c>
      <c r="J461">
        <f>IF(AND(טבלה13[[#This Row],[CycleNumber]]&lt;B462,טבלה13[[#This Row],[מקס קבוע]]&lt;&gt;""),IF(OR(טבלה13[[#This Row],[מספר סטייה]]&lt;I462,AND(טבלה13[[#This Row],[מספר סטייה]]=3,I462=1)),0,1),"")</f>
        <v>1</v>
      </c>
      <c r="K461">
        <f>IF(טבלה13[[#This Row],[מקס קבוע]]&lt;&gt;"",טבלה13[[#This Row],[מקסימום]]-טבלה13[[#This Row],[מינימום]],"")</f>
        <v>3</v>
      </c>
      <c r="L461">
        <f>IF(IFERROR(LOOKUP(טבלה13[[#This Row],[ClientID]],פיבוט!$A$4:$A$121),FALSE)=טבלה13[[#This Row],[ClientID]],1,0)</f>
        <v>1</v>
      </c>
      <c r="M461" t="str">
        <f>IF(OR(טבלה13[[#This Row],[ClientID]]=A462),"",1)</f>
        <v/>
      </c>
      <c r="N461" s="3">
        <f>IF(טבלה13[[#This Row],[טווח]]&lt;&gt;K460,טבלה13[[#This Row],[טווח]],"")</f>
        <v>3</v>
      </c>
      <c r="O461" s="3">
        <f>IF(טבלה13[[#This Row],[מניית טווחים]]&lt;&gt;"",IF(OR(30&gt;טבלה13[[#This Row],[מקסימום]],30&lt;טבלה13[[#This Row],[מינימום]]),0,1),"")</f>
        <v>1</v>
      </c>
    </row>
    <row r="462" spans="1:15" x14ac:dyDescent="0.25">
      <c r="A462" t="s">
        <v>48</v>
      </c>
      <c r="B462">
        <v>4</v>
      </c>
      <c r="C462">
        <v>26</v>
      </c>
      <c r="D462">
        <f>טבלה13[[#This Row],[LengthofCycle]]+1</f>
        <v>27</v>
      </c>
      <c r="E462">
        <f>IF(טבלה13[[#This Row],[CycleNumber]]&lt;3,"",IF(טבלה13[[#This Row],[CycleNumber]]=3,MIN(D460:D462),IF(I461=3,MIN(D459:D461),E461)))</f>
        <v>27</v>
      </c>
      <c r="F462">
        <f>IF(טבלה13[[#This Row],[CycleNumber]]&lt;3,"",IF(טבלה13[[#This Row],[CycleNumber]]=3,MAX(D460:D462),IF(I461=3,MAX(D459:D461),F461)))</f>
        <v>30</v>
      </c>
      <c r="G462">
        <f>IF(OR(טבלה13[[#This Row],[CycleNumber]]&gt;B463,B463=""),IF(טבלה13[[#This Row],[מספר סטייה]]=3,MIN(D460:D462),טבלה13[[#This Row],[מינ קבוע]]),טבלה13[[#This Row],[מינ קבוע]])</f>
        <v>27</v>
      </c>
      <c r="H462">
        <f>IF(OR(טבלה13[[#This Row],[CycleNumber]]&gt;B463,B463=""),IF(טבלה13[[#This Row],[מספר סטייה]]=3,MAX(D460:D462),טבלה13[[#This Row],[מקס קבוע]]),טבלה13[[#This Row],[מקס קבוע]])</f>
        <v>30</v>
      </c>
      <c r="I46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קבוע]]&lt;&gt;E461,1,I461+1),0))</f>
        <v>0</v>
      </c>
      <c r="J462">
        <f>IF(AND(טבלה13[[#This Row],[CycleNumber]]&lt;B463,טבלה13[[#This Row],[מקס קבוע]]&lt;&gt;""),IF(OR(טבלה13[[#This Row],[מספר סטייה]]&lt;I463,AND(טבלה13[[#This Row],[מספר סטייה]]=3,I463=1)),0,1),"")</f>
        <v>1</v>
      </c>
      <c r="K462">
        <f>IF(טבלה13[[#This Row],[מקס קבוע]]&lt;&gt;"",טבלה13[[#This Row],[מקסימום]]-טבלה13[[#This Row],[מינימום]],"")</f>
        <v>3</v>
      </c>
      <c r="L462">
        <f>IF(IFERROR(LOOKUP(טבלה13[[#This Row],[ClientID]],פיבוט!$A$4:$A$121),FALSE)=טבלה13[[#This Row],[ClientID]],1,0)</f>
        <v>1</v>
      </c>
      <c r="M462" t="str">
        <f>IF(OR(טבלה13[[#This Row],[ClientID]]=A463),"",1)</f>
        <v/>
      </c>
      <c r="N462" s="3" t="str">
        <f>IF(טבלה13[[#This Row],[טווח]]&lt;&gt;K461,טבלה13[[#This Row],[טווח]],"")</f>
        <v/>
      </c>
      <c r="O462" s="3" t="str">
        <f>IF(טבלה13[[#This Row],[מניית טווחים]]&lt;&gt;"",IF(OR(30&gt;טבלה13[[#This Row],[מקסימום]],30&lt;טבלה13[[#This Row],[מינימום]]),0,1),"")</f>
        <v/>
      </c>
    </row>
    <row r="463" spans="1:15" x14ac:dyDescent="0.25">
      <c r="A463" t="s">
        <v>48</v>
      </c>
      <c r="B463">
        <v>5</v>
      </c>
      <c r="C463">
        <v>27</v>
      </c>
      <c r="D463">
        <f>טבלה13[[#This Row],[LengthofCycle]]+1</f>
        <v>28</v>
      </c>
      <c r="E463">
        <f>IF(טבלה13[[#This Row],[CycleNumber]]&lt;3,"",IF(טבלה13[[#This Row],[CycleNumber]]=3,MIN(D461:D463),IF(I462=3,MIN(D460:D462),E462)))</f>
        <v>27</v>
      </c>
      <c r="F463">
        <f>IF(טבלה13[[#This Row],[CycleNumber]]&lt;3,"",IF(טבלה13[[#This Row],[CycleNumber]]=3,MAX(D461:D463),IF(I462=3,MAX(D460:D462),F462)))</f>
        <v>30</v>
      </c>
      <c r="G463">
        <f>IF(OR(טבלה13[[#This Row],[CycleNumber]]&gt;B464,B464=""),IF(טבלה13[[#This Row],[מספר סטייה]]=3,MIN(D461:D463),טבלה13[[#This Row],[מינ קבוע]]),טבלה13[[#This Row],[מינ קבוע]])</f>
        <v>27</v>
      </c>
      <c r="H463">
        <f>IF(OR(טבלה13[[#This Row],[CycleNumber]]&gt;B464,B464=""),IF(טבלה13[[#This Row],[מספר סטייה]]=3,MAX(D461:D463),טבלה13[[#This Row],[מקס קבוע]]),טבלה13[[#This Row],[מקס קבוע]])</f>
        <v>30</v>
      </c>
      <c r="I46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קבוע]]&lt;&gt;E462,1,I462+1),0))</f>
        <v>0</v>
      </c>
      <c r="J463">
        <f>IF(AND(טבלה13[[#This Row],[CycleNumber]]&lt;B464,טבלה13[[#This Row],[מקס קבוע]]&lt;&gt;""),IF(OR(טבלה13[[#This Row],[מספר סטייה]]&lt;I464,AND(טבלה13[[#This Row],[מספר סטייה]]=3,I464=1)),0,1),"")</f>
        <v>1</v>
      </c>
      <c r="K463">
        <f>IF(טבלה13[[#This Row],[מקס קבוע]]&lt;&gt;"",טבלה13[[#This Row],[מקסימום]]-טבלה13[[#This Row],[מינימום]],"")</f>
        <v>3</v>
      </c>
      <c r="L463">
        <f>IF(IFERROR(LOOKUP(טבלה13[[#This Row],[ClientID]],פיבוט!$A$4:$A$121),FALSE)=טבלה13[[#This Row],[ClientID]],1,0)</f>
        <v>1</v>
      </c>
      <c r="M463" t="str">
        <f>IF(OR(טבלה13[[#This Row],[ClientID]]=A464),"",1)</f>
        <v/>
      </c>
      <c r="N463" s="3" t="str">
        <f>IF(טבלה13[[#This Row],[טווח]]&lt;&gt;K462,טבלה13[[#This Row],[טווח]],"")</f>
        <v/>
      </c>
      <c r="O463" s="3" t="str">
        <f>IF(טבלה13[[#This Row],[מניית טווחים]]&lt;&gt;"",IF(OR(30&gt;טבלה13[[#This Row],[מקסימום]],30&lt;טבלה13[[#This Row],[מינימום]]),0,1),"")</f>
        <v/>
      </c>
    </row>
    <row r="464" spans="1:15" x14ac:dyDescent="0.25">
      <c r="A464" t="s">
        <v>48</v>
      </c>
      <c r="B464">
        <v>6</v>
      </c>
      <c r="C464">
        <v>27</v>
      </c>
      <c r="D464">
        <f>טבלה13[[#This Row],[LengthofCycle]]+1</f>
        <v>28</v>
      </c>
      <c r="E464">
        <f>IF(טבלה13[[#This Row],[CycleNumber]]&lt;3,"",IF(טבלה13[[#This Row],[CycleNumber]]=3,MIN(D462:D464),IF(I463=3,MIN(D461:D463),E463)))</f>
        <v>27</v>
      </c>
      <c r="F464">
        <f>IF(טבלה13[[#This Row],[CycleNumber]]&lt;3,"",IF(טבלה13[[#This Row],[CycleNumber]]=3,MAX(D462:D464),IF(I463=3,MAX(D461:D463),F463)))</f>
        <v>30</v>
      </c>
      <c r="G464">
        <f>IF(OR(טבלה13[[#This Row],[CycleNumber]]&gt;B465,B465=""),IF(טבלה13[[#This Row],[מספר סטייה]]=3,MIN(D462:D464),טבלה13[[#This Row],[מינ קבוע]]),טבלה13[[#This Row],[מינ קבוע]])</f>
        <v>27</v>
      </c>
      <c r="H464">
        <f>IF(OR(טבלה13[[#This Row],[CycleNumber]]&gt;B465,B465=""),IF(טבלה13[[#This Row],[מספר סטייה]]=3,MAX(D462:D464),טבלה13[[#This Row],[מקס קבוע]]),טבלה13[[#This Row],[מקס קבוע]])</f>
        <v>30</v>
      </c>
      <c r="I46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קבוע]]&lt;&gt;E463,1,I463+1),0))</f>
        <v>0</v>
      </c>
      <c r="J464">
        <f>IF(AND(טבלה13[[#This Row],[CycleNumber]]&lt;B465,טבלה13[[#This Row],[מקס קבוע]]&lt;&gt;""),IF(OR(טבלה13[[#This Row],[מספר סטייה]]&lt;I465,AND(טבלה13[[#This Row],[מספר סטייה]]=3,I465=1)),0,1),"")</f>
        <v>0</v>
      </c>
      <c r="K464">
        <f>IF(טבלה13[[#This Row],[מקס קבוע]]&lt;&gt;"",טבלה13[[#This Row],[מקסימום]]-טבלה13[[#This Row],[מינימום]],"")</f>
        <v>3</v>
      </c>
      <c r="L464">
        <f>IF(IFERROR(LOOKUP(טבלה13[[#This Row],[ClientID]],פיבוט!$A$4:$A$121),FALSE)=טבלה13[[#This Row],[ClientID]],1,0)</f>
        <v>1</v>
      </c>
      <c r="M464" t="str">
        <f>IF(OR(טבלה13[[#This Row],[ClientID]]=A465),"",1)</f>
        <v/>
      </c>
      <c r="N464" s="3" t="str">
        <f>IF(טבלה13[[#This Row],[טווח]]&lt;&gt;K463,טבלה13[[#This Row],[טווח]],"")</f>
        <v/>
      </c>
      <c r="O464" s="3" t="str">
        <f>IF(טבלה13[[#This Row],[מניית טווחים]]&lt;&gt;"",IF(OR(30&gt;טבלה13[[#This Row],[מקסימום]],30&lt;טבלה13[[#This Row],[מינימום]]),0,1),"")</f>
        <v/>
      </c>
    </row>
    <row r="465" spans="1:15" x14ac:dyDescent="0.25">
      <c r="A465" t="s">
        <v>48</v>
      </c>
      <c r="B465">
        <v>7</v>
      </c>
      <c r="C465">
        <v>25</v>
      </c>
      <c r="D465">
        <f>טבלה13[[#This Row],[LengthofCycle]]+1</f>
        <v>26</v>
      </c>
      <c r="E465">
        <f>IF(טבלה13[[#This Row],[CycleNumber]]&lt;3,"",IF(טבלה13[[#This Row],[CycleNumber]]=3,MIN(D463:D465),IF(I464=3,MIN(D462:D464),E464)))</f>
        <v>27</v>
      </c>
      <c r="F465">
        <f>IF(טבלה13[[#This Row],[CycleNumber]]&lt;3,"",IF(טבלה13[[#This Row],[CycleNumber]]=3,MAX(D463:D465),IF(I464=3,MAX(D462:D464),F464)))</f>
        <v>30</v>
      </c>
      <c r="G465">
        <f>IF(OR(טבלה13[[#This Row],[CycleNumber]]&gt;B466,B466=""),IF(טבלה13[[#This Row],[מספר סטייה]]=3,MIN(D463:D465),טבלה13[[#This Row],[מינ קבוע]]),טבלה13[[#This Row],[מינ קבוע]])</f>
        <v>27</v>
      </c>
      <c r="H465">
        <f>IF(OR(טבלה13[[#This Row],[CycleNumber]]&gt;B466,B466=""),IF(טבלה13[[#This Row],[מספר סטייה]]=3,MAX(D463:D465),טבלה13[[#This Row],[מקס קבוע]]),טבלה13[[#This Row],[מקס קבוע]])</f>
        <v>30</v>
      </c>
      <c r="I46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קבוע]]&lt;&gt;E464,1,I464+1),0))</f>
        <v>1</v>
      </c>
      <c r="J465">
        <f>IF(AND(טבלה13[[#This Row],[CycleNumber]]&lt;B466,טבלה13[[#This Row],[מקס קבוע]]&lt;&gt;""),IF(OR(טבלה13[[#This Row],[מספר סטייה]]&lt;I466,AND(טבלה13[[#This Row],[מספר סטייה]]=3,I466=1)),0,1),"")</f>
        <v>1</v>
      </c>
      <c r="K465">
        <f>IF(טבלה13[[#This Row],[מקס קבוע]]&lt;&gt;"",טבלה13[[#This Row],[מקסימום]]-טבלה13[[#This Row],[מינימום]],"")</f>
        <v>3</v>
      </c>
      <c r="L465">
        <f>IF(IFERROR(LOOKUP(טבלה13[[#This Row],[ClientID]],פיבוט!$A$4:$A$121),FALSE)=טבלה13[[#This Row],[ClientID]],1,0)</f>
        <v>1</v>
      </c>
      <c r="M465" t="str">
        <f>IF(OR(טבלה13[[#This Row],[ClientID]]=A466),"",1)</f>
        <v/>
      </c>
      <c r="N465" s="3" t="str">
        <f>IF(טבלה13[[#This Row],[טווח]]&lt;&gt;K464,טבלה13[[#This Row],[טווח]],"")</f>
        <v/>
      </c>
      <c r="O465" s="3" t="str">
        <f>IF(טבלה13[[#This Row],[מניית טווחים]]&lt;&gt;"",IF(OR(30&gt;טבלה13[[#This Row],[מקסימום]],30&lt;טבלה13[[#This Row],[מינימום]]),0,1),"")</f>
        <v/>
      </c>
    </row>
    <row r="466" spans="1:15" x14ac:dyDescent="0.25">
      <c r="A466" t="s">
        <v>48</v>
      </c>
      <c r="B466">
        <v>8</v>
      </c>
      <c r="C466">
        <v>28</v>
      </c>
      <c r="D466">
        <f>טבלה13[[#This Row],[LengthofCycle]]+1</f>
        <v>29</v>
      </c>
      <c r="E466">
        <f>IF(טבלה13[[#This Row],[CycleNumber]]&lt;3,"",IF(טבלה13[[#This Row],[CycleNumber]]=3,MIN(D464:D466),IF(I465=3,MIN(D463:D465),E465)))</f>
        <v>27</v>
      </c>
      <c r="F466">
        <f>IF(טבלה13[[#This Row],[CycleNumber]]&lt;3,"",IF(טבלה13[[#This Row],[CycleNumber]]=3,MAX(D464:D466),IF(I465=3,MAX(D463:D465),F465)))</f>
        <v>30</v>
      </c>
      <c r="G466">
        <f>IF(OR(טבלה13[[#This Row],[CycleNumber]]&gt;B467,B467=""),IF(טבלה13[[#This Row],[מספר סטייה]]=3,MIN(D464:D466),טבלה13[[#This Row],[מינ קבוע]]),טבלה13[[#This Row],[מינ קבוע]])</f>
        <v>27</v>
      </c>
      <c r="H466">
        <f>IF(OR(טבלה13[[#This Row],[CycleNumber]]&gt;B467,B467=""),IF(טבלה13[[#This Row],[מספר סטייה]]=3,MAX(D464:D466),טבלה13[[#This Row],[מקס קבוע]]),טבלה13[[#This Row],[מקס קבוע]])</f>
        <v>30</v>
      </c>
      <c r="I46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קבוע]]&lt;&gt;E465,1,I465+1),0))</f>
        <v>0</v>
      </c>
      <c r="J466">
        <f>IF(AND(טבלה13[[#This Row],[CycleNumber]]&lt;B467,טבלה13[[#This Row],[מקס קבוע]]&lt;&gt;""),IF(OR(טבלה13[[#This Row],[מספר סטייה]]&lt;I467,AND(טבלה13[[#This Row],[מספר סטייה]]=3,I467=1)),0,1),"")</f>
        <v>1</v>
      </c>
      <c r="K466">
        <f>IF(טבלה13[[#This Row],[מקס קבוע]]&lt;&gt;"",טבלה13[[#This Row],[מקסימום]]-טבלה13[[#This Row],[מינימום]],"")</f>
        <v>3</v>
      </c>
      <c r="L466">
        <f>IF(IFERROR(LOOKUP(טבלה13[[#This Row],[ClientID]],פיבוט!$A$4:$A$121),FALSE)=טבלה13[[#This Row],[ClientID]],1,0)</f>
        <v>1</v>
      </c>
      <c r="M466" t="str">
        <f>IF(OR(טבלה13[[#This Row],[ClientID]]=A467),"",1)</f>
        <v/>
      </c>
      <c r="N466" s="3" t="str">
        <f>IF(טבלה13[[#This Row],[טווח]]&lt;&gt;K465,טבלה13[[#This Row],[טווח]],"")</f>
        <v/>
      </c>
      <c r="O466" s="3" t="str">
        <f>IF(טבלה13[[#This Row],[מניית טווחים]]&lt;&gt;"",IF(OR(30&gt;טבלה13[[#This Row],[מקסימום]],30&lt;טבלה13[[#This Row],[מינימום]]),0,1),"")</f>
        <v/>
      </c>
    </row>
    <row r="467" spans="1:15" x14ac:dyDescent="0.25">
      <c r="A467" t="s">
        <v>48</v>
      </c>
      <c r="B467">
        <v>9</v>
      </c>
      <c r="C467">
        <v>26</v>
      </c>
      <c r="D467">
        <f>טבלה13[[#This Row],[LengthofCycle]]+1</f>
        <v>27</v>
      </c>
      <c r="E467">
        <f>IF(טבלה13[[#This Row],[CycleNumber]]&lt;3,"",IF(טבלה13[[#This Row],[CycleNumber]]=3,MIN(D465:D467),IF(I466=3,MIN(D464:D466),E466)))</f>
        <v>27</v>
      </c>
      <c r="F467">
        <f>IF(טבלה13[[#This Row],[CycleNumber]]&lt;3,"",IF(טבלה13[[#This Row],[CycleNumber]]=3,MAX(D465:D467),IF(I466=3,MAX(D464:D466),F466)))</f>
        <v>30</v>
      </c>
      <c r="G467">
        <f>IF(OR(טבלה13[[#This Row],[CycleNumber]]&gt;B468,B468=""),IF(טבלה13[[#This Row],[מספר סטייה]]=3,MIN(D465:D467),טבלה13[[#This Row],[מינ קבוע]]),טבלה13[[#This Row],[מינ קבוע]])</f>
        <v>27</v>
      </c>
      <c r="H467">
        <f>IF(OR(טבלה13[[#This Row],[CycleNumber]]&gt;B468,B468=""),IF(טבלה13[[#This Row],[מספר סטייה]]=3,MAX(D465:D467),טבלה13[[#This Row],[מקס קבוע]]),טבלה13[[#This Row],[מקס קבוע]])</f>
        <v>30</v>
      </c>
      <c r="I46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קבוע]]&lt;&gt;E466,1,I466+1),0))</f>
        <v>0</v>
      </c>
      <c r="J467">
        <f>IF(AND(טבלה13[[#This Row],[CycleNumber]]&lt;B468,טבלה13[[#This Row],[מקס קבוע]]&lt;&gt;""),IF(OR(טבלה13[[#This Row],[מספר סטייה]]&lt;I468,AND(טבלה13[[#This Row],[מספר סטייה]]=3,I468=1)),0,1),"")</f>
        <v>1</v>
      </c>
      <c r="K467">
        <f>IF(טבלה13[[#This Row],[מקס קבוע]]&lt;&gt;"",טבלה13[[#This Row],[מקסימום]]-טבלה13[[#This Row],[מינימום]],"")</f>
        <v>3</v>
      </c>
      <c r="L467">
        <f>IF(IFERROR(LOOKUP(טבלה13[[#This Row],[ClientID]],פיבוט!$A$4:$A$121),FALSE)=טבלה13[[#This Row],[ClientID]],1,0)</f>
        <v>1</v>
      </c>
      <c r="M467" t="str">
        <f>IF(OR(טבלה13[[#This Row],[ClientID]]=A468),"",1)</f>
        <v/>
      </c>
      <c r="N467" s="3" t="str">
        <f>IF(טבלה13[[#This Row],[טווח]]&lt;&gt;K466,טבלה13[[#This Row],[טווח]],"")</f>
        <v/>
      </c>
      <c r="O467" s="3" t="str">
        <f>IF(טבלה13[[#This Row],[מניית טווחים]]&lt;&gt;"",IF(OR(30&gt;טבלה13[[#This Row],[מקסימום]],30&lt;טבלה13[[#This Row],[מינימום]]),0,1),"")</f>
        <v/>
      </c>
    </row>
    <row r="468" spans="1:15" x14ac:dyDescent="0.25">
      <c r="A468" t="s">
        <v>48</v>
      </c>
      <c r="B468">
        <v>10</v>
      </c>
      <c r="C468">
        <v>26</v>
      </c>
      <c r="D468">
        <f>טבלה13[[#This Row],[LengthofCycle]]+1</f>
        <v>27</v>
      </c>
      <c r="E468">
        <f>IF(טבלה13[[#This Row],[CycleNumber]]&lt;3,"",IF(טבלה13[[#This Row],[CycleNumber]]=3,MIN(D466:D468),IF(I467=3,MIN(D465:D467),E467)))</f>
        <v>27</v>
      </c>
      <c r="F468">
        <f>IF(טבלה13[[#This Row],[CycleNumber]]&lt;3,"",IF(טבלה13[[#This Row],[CycleNumber]]=3,MAX(D466:D468),IF(I467=3,MAX(D465:D467),F467)))</f>
        <v>30</v>
      </c>
      <c r="G468">
        <f>IF(OR(טבלה13[[#This Row],[CycleNumber]]&gt;B469,B469=""),IF(טבלה13[[#This Row],[מספר סטייה]]=3,MIN(D466:D468),טבלה13[[#This Row],[מינ קבוע]]),טבלה13[[#This Row],[מינ קבוע]])</f>
        <v>27</v>
      </c>
      <c r="H468">
        <f>IF(OR(טבלה13[[#This Row],[CycleNumber]]&gt;B469,B469=""),IF(טבלה13[[#This Row],[מספר סטייה]]=3,MAX(D466:D468),טבלה13[[#This Row],[מקס קבוע]]),טבלה13[[#This Row],[מקס קבוע]])</f>
        <v>30</v>
      </c>
      <c r="I46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קבוע]]&lt;&gt;E467,1,I467+1),0))</f>
        <v>0</v>
      </c>
      <c r="J468">
        <f>IF(AND(טבלה13[[#This Row],[CycleNumber]]&lt;B469,טבלה13[[#This Row],[מקס קבוע]]&lt;&gt;""),IF(OR(טבלה13[[#This Row],[מספר סטייה]]&lt;I469,AND(טבלה13[[#This Row],[מספר סטייה]]=3,I469=1)),0,1),"")</f>
        <v>1</v>
      </c>
      <c r="K468">
        <f>IF(טבלה13[[#This Row],[מקס קבוע]]&lt;&gt;"",טבלה13[[#This Row],[מקסימום]]-טבלה13[[#This Row],[מינימום]],"")</f>
        <v>3</v>
      </c>
      <c r="L468">
        <f>IF(IFERROR(LOOKUP(טבלה13[[#This Row],[ClientID]],פיבוט!$A$4:$A$121),FALSE)=טבלה13[[#This Row],[ClientID]],1,0)</f>
        <v>1</v>
      </c>
      <c r="M468" t="str">
        <f>IF(OR(טבלה13[[#This Row],[ClientID]]=A469),"",1)</f>
        <v/>
      </c>
      <c r="N468" s="3" t="str">
        <f>IF(טבלה13[[#This Row],[טווח]]&lt;&gt;K467,טבלה13[[#This Row],[טווח]],"")</f>
        <v/>
      </c>
      <c r="O468" s="3" t="str">
        <f>IF(טבלה13[[#This Row],[מניית טווחים]]&lt;&gt;"",IF(OR(30&gt;טבלה13[[#This Row],[מקסימום]],30&lt;טבלה13[[#This Row],[מינימום]]),0,1),"")</f>
        <v/>
      </c>
    </row>
    <row r="469" spans="1:15" x14ac:dyDescent="0.25">
      <c r="A469" t="s">
        <v>48</v>
      </c>
      <c r="B469">
        <v>11</v>
      </c>
      <c r="C469">
        <v>26</v>
      </c>
      <c r="D469">
        <f>טבלה13[[#This Row],[LengthofCycle]]+1</f>
        <v>27</v>
      </c>
      <c r="E469">
        <f>IF(טבלה13[[#This Row],[CycleNumber]]&lt;3,"",IF(טבלה13[[#This Row],[CycleNumber]]=3,MIN(D467:D469),IF(I468=3,MIN(D466:D468),E468)))</f>
        <v>27</v>
      </c>
      <c r="F469">
        <f>IF(טבלה13[[#This Row],[CycleNumber]]&lt;3,"",IF(טבלה13[[#This Row],[CycleNumber]]=3,MAX(D467:D469),IF(I468=3,MAX(D466:D468),F468)))</f>
        <v>30</v>
      </c>
      <c r="G469">
        <f>IF(OR(טבלה13[[#This Row],[CycleNumber]]&gt;B470,B470=""),IF(טבלה13[[#This Row],[מספר סטייה]]=3,MIN(D467:D469),טבלה13[[#This Row],[מינ קבוע]]),טבלה13[[#This Row],[מינ קבוע]])</f>
        <v>27</v>
      </c>
      <c r="H469">
        <f>IF(OR(טבלה13[[#This Row],[CycleNumber]]&gt;B470,B470=""),IF(טבלה13[[#This Row],[מספר סטייה]]=3,MAX(D467:D469),טבלה13[[#This Row],[מקס קבוע]]),טבלה13[[#This Row],[מקס קבוע]])</f>
        <v>30</v>
      </c>
      <c r="I46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קבוע]]&lt;&gt;E468,1,I468+1),0))</f>
        <v>0</v>
      </c>
      <c r="J469">
        <f>IF(AND(טבלה13[[#This Row],[CycleNumber]]&lt;B470,טבלה13[[#This Row],[מקס קבוע]]&lt;&gt;""),IF(OR(טבלה13[[#This Row],[מספר סטייה]]&lt;I470,AND(טבלה13[[#This Row],[מספר סטייה]]=3,I470=1)),0,1),"")</f>
        <v>1</v>
      </c>
      <c r="K469">
        <f>IF(טבלה13[[#This Row],[מקס קבוע]]&lt;&gt;"",טבלה13[[#This Row],[מקסימום]]-טבלה13[[#This Row],[מינימום]],"")</f>
        <v>3</v>
      </c>
      <c r="L469">
        <f>IF(IFERROR(LOOKUP(טבלה13[[#This Row],[ClientID]],פיבוט!$A$4:$A$121),FALSE)=טבלה13[[#This Row],[ClientID]],1,0)</f>
        <v>1</v>
      </c>
      <c r="M469" t="str">
        <f>IF(OR(טבלה13[[#This Row],[ClientID]]=A470),"",1)</f>
        <v/>
      </c>
      <c r="N469" s="3" t="str">
        <f>IF(טבלה13[[#This Row],[טווח]]&lt;&gt;K468,טבלה13[[#This Row],[טווח]],"")</f>
        <v/>
      </c>
      <c r="O469" s="3" t="str">
        <f>IF(טבלה13[[#This Row],[מניית טווחים]]&lt;&gt;"",IF(OR(30&gt;טבלה13[[#This Row],[מקסימום]],30&lt;טבלה13[[#This Row],[מינימום]]),0,1),"")</f>
        <v/>
      </c>
    </row>
    <row r="470" spans="1:15" x14ac:dyDescent="0.25">
      <c r="A470" t="s">
        <v>48</v>
      </c>
      <c r="B470">
        <v>12</v>
      </c>
      <c r="C470">
        <v>29</v>
      </c>
      <c r="D470">
        <f>טבלה13[[#This Row],[LengthofCycle]]+1</f>
        <v>30</v>
      </c>
      <c r="E470">
        <f>IF(טבלה13[[#This Row],[CycleNumber]]&lt;3,"",IF(טבלה13[[#This Row],[CycleNumber]]=3,MIN(D468:D470),IF(I469=3,MIN(D467:D469),E469)))</f>
        <v>27</v>
      </c>
      <c r="F470">
        <f>IF(טבלה13[[#This Row],[CycleNumber]]&lt;3,"",IF(טבלה13[[#This Row],[CycleNumber]]=3,MAX(D468:D470),IF(I469=3,MAX(D467:D469),F469)))</f>
        <v>30</v>
      </c>
      <c r="G470">
        <f>IF(OR(טבלה13[[#This Row],[CycleNumber]]&gt;B471,B471=""),IF(טבלה13[[#This Row],[מספר סטייה]]=3,MIN(D468:D470),טבלה13[[#This Row],[מינ קבוע]]),טבלה13[[#This Row],[מינ קבוע]])</f>
        <v>27</v>
      </c>
      <c r="H470">
        <f>IF(OR(טבלה13[[#This Row],[CycleNumber]]&gt;B471,B471=""),IF(טבלה13[[#This Row],[מספר סטייה]]=3,MAX(D468:D470),טבלה13[[#This Row],[מקס קבוע]]),טבלה13[[#This Row],[מקס קבוע]])</f>
        <v>30</v>
      </c>
      <c r="I47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קבוע]]&lt;&gt;E469,1,I469+1),0))</f>
        <v>0</v>
      </c>
      <c r="J470">
        <f>IF(AND(טבלה13[[#This Row],[CycleNumber]]&lt;B471,טבלה13[[#This Row],[מקס קבוע]]&lt;&gt;""),IF(OR(טבלה13[[#This Row],[מספר סטייה]]&lt;I471,AND(טבלה13[[#This Row],[מספר סטייה]]=3,I471=1)),0,1),"")</f>
        <v>1</v>
      </c>
      <c r="K470">
        <f>IF(טבלה13[[#This Row],[מקס קבוע]]&lt;&gt;"",טבלה13[[#This Row],[מקסימום]]-טבלה13[[#This Row],[מינימום]],"")</f>
        <v>3</v>
      </c>
      <c r="L470">
        <f>IF(IFERROR(LOOKUP(טבלה13[[#This Row],[ClientID]],פיבוט!$A$4:$A$121),FALSE)=טבלה13[[#This Row],[ClientID]],1,0)</f>
        <v>1</v>
      </c>
      <c r="M470" t="str">
        <f>IF(OR(טבלה13[[#This Row],[ClientID]]=A471),"",1)</f>
        <v/>
      </c>
      <c r="N470" s="3" t="str">
        <f>IF(טבלה13[[#This Row],[טווח]]&lt;&gt;K469,טבלה13[[#This Row],[טווח]],"")</f>
        <v/>
      </c>
      <c r="O470" s="3" t="str">
        <f>IF(טבלה13[[#This Row],[מניית טווחים]]&lt;&gt;"",IF(OR(30&gt;טבלה13[[#This Row],[מקסימום]],30&lt;טבלה13[[#This Row],[מינימום]]),0,1),"")</f>
        <v/>
      </c>
    </row>
    <row r="471" spans="1:15" x14ac:dyDescent="0.25">
      <c r="A471" t="s">
        <v>48</v>
      </c>
      <c r="B471">
        <v>13</v>
      </c>
      <c r="C471">
        <v>29</v>
      </c>
      <c r="D471">
        <f>טבלה13[[#This Row],[LengthofCycle]]+1</f>
        <v>30</v>
      </c>
      <c r="E471">
        <f>IF(טבלה13[[#This Row],[CycleNumber]]&lt;3,"",IF(טבלה13[[#This Row],[CycleNumber]]=3,MIN(D469:D471),IF(I470=3,MIN(D468:D470),E470)))</f>
        <v>27</v>
      </c>
      <c r="F471">
        <f>IF(טבלה13[[#This Row],[CycleNumber]]&lt;3,"",IF(טבלה13[[#This Row],[CycleNumber]]=3,MAX(D469:D471),IF(I470=3,MAX(D468:D470),F470)))</f>
        <v>30</v>
      </c>
      <c r="G471">
        <f>IF(OR(טבלה13[[#This Row],[CycleNumber]]&gt;B472,B472=""),IF(טבלה13[[#This Row],[מספר סטייה]]=3,MIN(D469:D471),טבלה13[[#This Row],[מינ קבוע]]),טבלה13[[#This Row],[מינ קבוע]])</f>
        <v>27</v>
      </c>
      <c r="H471">
        <f>IF(OR(טבלה13[[#This Row],[CycleNumber]]&gt;B472,B472=""),IF(טבלה13[[#This Row],[מספר סטייה]]=3,MAX(D469:D471),טבלה13[[#This Row],[מקס קבוע]]),טבלה13[[#This Row],[מקס קבוע]])</f>
        <v>30</v>
      </c>
      <c r="I47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קבוע]]&lt;&gt;E470,1,I470+1),0))</f>
        <v>0</v>
      </c>
      <c r="J471" t="str">
        <f>IF(AND(טבלה13[[#This Row],[CycleNumber]]&lt;B472,טבלה13[[#This Row],[מקס קבוע]]&lt;&gt;""),IF(OR(טבלה13[[#This Row],[מספר סטייה]]&lt;I472,AND(טבלה13[[#This Row],[מספר סטייה]]=3,I472=1)),0,1),"")</f>
        <v/>
      </c>
      <c r="K471">
        <f>IF(טבלה13[[#This Row],[מקס קבוע]]&lt;&gt;"",טבלה13[[#This Row],[מקסימום]]-טבלה13[[#This Row],[מינימום]],"")</f>
        <v>3</v>
      </c>
      <c r="L471">
        <f>IF(IFERROR(LOOKUP(טבלה13[[#This Row],[ClientID]],פיבוט!$A$4:$A$121),FALSE)=טבלה13[[#This Row],[ClientID]],1,0)</f>
        <v>1</v>
      </c>
      <c r="M471">
        <f>IF(OR(טבלה13[[#This Row],[ClientID]]=A472),"",1)</f>
        <v>1</v>
      </c>
      <c r="N471" s="3" t="str">
        <f>IF(טבלה13[[#This Row],[טווח]]&lt;&gt;K470,טבלה13[[#This Row],[טווח]],"")</f>
        <v/>
      </c>
      <c r="O471" s="3" t="str">
        <f>IF(טבלה13[[#This Row],[מניית טווחים]]&lt;&gt;"",IF(OR(30&gt;טבלה13[[#This Row],[מקסימום]],30&lt;טבלה13[[#This Row],[מינימום]]),0,1),"")</f>
        <v/>
      </c>
    </row>
    <row r="472" spans="1:15" x14ac:dyDescent="0.25">
      <c r="A472" t="s">
        <v>5</v>
      </c>
      <c r="B472">
        <v>1</v>
      </c>
      <c r="C472">
        <v>28</v>
      </c>
      <c r="D472">
        <f>טבלה13[[#This Row],[LengthofCycle]]+1</f>
        <v>29</v>
      </c>
      <c r="E472" t="str">
        <f>IF(טבלה13[[#This Row],[CycleNumber]]&lt;3,"",IF(טבלה13[[#This Row],[CycleNumber]]=3,MIN(D470:D472),IF(I471=3,MIN(D469:D471),E471)))</f>
        <v/>
      </c>
      <c r="F472" t="str">
        <f>IF(טבלה13[[#This Row],[CycleNumber]]&lt;3,"",IF(טבלה13[[#This Row],[CycleNumber]]=3,MAX(D470:D472),IF(I471=3,MAX(D469:D471),F471)))</f>
        <v/>
      </c>
      <c r="G472" t="str">
        <f>IF(OR(טבלה13[[#This Row],[CycleNumber]]&gt;B473,B473=""),IF(טבלה13[[#This Row],[מספר סטייה]]=3,MIN(D470:D472),טבלה13[[#This Row],[מינ קבוע]]),טבלה13[[#This Row],[מינ קבוע]])</f>
        <v/>
      </c>
      <c r="H472" t="str">
        <f>IF(OR(טבלה13[[#This Row],[CycleNumber]]&gt;B473,B473=""),IF(טבלה13[[#This Row],[מספר סטייה]]=3,MAX(D470:D472),טבלה13[[#This Row],[מקס קבוע]]),טבלה13[[#This Row],[מקס קבוע]])</f>
        <v/>
      </c>
      <c r="I472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קבוע]]&lt;&gt;E471,1,I471+1),0))</f>
        <v/>
      </c>
      <c r="J472" t="str">
        <f>IF(AND(טבלה13[[#This Row],[CycleNumber]]&lt;B473,טבלה13[[#This Row],[מקס קבוע]]&lt;&gt;""),IF(OR(טבלה13[[#This Row],[מספר סטייה]]&lt;I473,AND(טבלה13[[#This Row],[מספר סטייה]]=3,I473=1)),0,1),"")</f>
        <v/>
      </c>
      <c r="K472" t="str">
        <f>IF(טבלה13[[#This Row],[מקס קבוע]]&lt;&gt;"",טבלה13[[#This Row],[מקסימום]]-טבלה13[[#This Row],[מינימום]],"")</f>
        <v/>
      </c>
      <c r="L472">
        <f>IF(IFERROR(LOOKUP(טבלה13[[#This Row],[ClientID]],פיבוט!$A$4:$A$121),FALSE)=טבלה13[[#This Row],[ClientID]],1,0)</f>
        <v>1</v>
      </c>
      <c r="M472" t="str">
        <f>IF(OR(טבלה13[[#This Row],[ClientID]]=A473),"",1)</f>
        <v/>
      </c>
      <c r="N472" s="3" t="str">
        <f>IF(טבלה13[[#This Row],[טווח]]&lt;&gt;K471,טבלה13[[#This Row],[טווח]],"")</f>
        <v/>
      </c>
      <c r="O472" s="3" t="str">
        <f>IF(טבלה13[[#This Row],[מניית טווחים]]&lt;&gt;"",IF(OR(30&gt;טבלה13[[#This Row],[מקסימום]],30&lt;טבלה13[[#This Row],[מינימום]]),0,1),"")</f>
        <v/>
      </c>
    </row>
    <row r="473" spans="1:15" x14ac:dyDescent="0.25">
      <c r="A473" t="s">
        <v>5</v>
      </c>
      <c r="B473">
        <v>2</v>
      </c>
      <c r="C473">
        <v>26</v>
      </c>
      <c r="D473">
        <f>טבלה13[[#This Row],[LengthofCycle]]+1</f>
        <v>27</v>
      </c>
      <c r="E473" t="str">
        <f>IF(טבלה13[[#This Row],[CycleNumber]]&lt;3,"",IF(טבלה13[[#This Row],[CycleNumber]]=3,MIN(D471:D473),IF(I472=3,MIN(D470:D472),E472)))</f>
        <v/>
      </c>
      <c r="F473" t="str">
        <f>IF(טבלה13[[#This Row],[CycleNumber]]&lt;3,"",IF(טבלה13[[#This Row],[CycleNumber]]=3,MAX(D471:D473),IF(I472=3,MAX(D470:D472),F472)))</f>
        <v/>
      </c>
      <c r="G473" t="str">
        <f>IF(OR(טבלה13[[#This Row],[CycleNumber]]&gt;B474,B474=""),IF(טבלה13[[#This Row],[מספר סטייה]]=3,MIN(D471:D473),טבלה13[[#This Row],[מינ קבוע]]),טבלה13[[#This Row],[מינ קבוע]])</f>
        <v/>
      </c>
      <c r="H473" t="str">
        <f>IF(OR(טבלה13[[#This Row],[CycleNumber]]&gt;B474,B474=""),IF(טבלה13[[#This Row],[מספר סטייה]]=3,MAX(D471:D473),טבלה13[[#This Row],[מקס קבוע]]),טבלה13[[#This Row],[מקס קבוע]])</f>
        <v/>
      </c>
      <c r="I47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קבוע]]&lt;&gt;E472,1,I472+1),0))</f>
        <v/>
      </c>
      <c r="J473" t="str">
        <f>IF(AND(טבלה13[[#This Row],[CycleNumber]]&lt;B474,טבלה13[[#This Row],[מקס קבוע]]&lt;&gt;""),IF(OR(טבלה13[[#This Row],[מספר סטייה]]&lt;I474,AND(טבלה13[[#This Row],[מספר סטייה]]=3,I474=1)),0,1),"")</f>
        <v/>
      </c>
      <c r="K473" t="str">
        <f>IF(טבלה13[[#This Row],[מקס קבוע]]&lt;&gt;"",טבלה13[[#This Row],[מקסימום]]-טבלה13[[#This Row],[מינימום]],"")</f>
        <v/>
      </c>
      <c r="L473">
        <f>IF(IFERROR(LOOKUP(טבלה13[[#This Row],[ClientID]],פיבוט!$A$4:$A$121),FALSE)=טבלה13[[#This Row],[ClientID]],1,0)</f>
        <v>1</v>
      </c>
      <c r="M473" t="str">
        <f>IF(OR(טבלה13[[#This Row],[ClientID]]=A474),"",1)</f>
        <v/>
      </c>
      <c r="N473" s="3" t="str">
        <f>IF(טבלה13[[#This Row],[טווח]]&lt;&gt;K472,טבלה13[[#This Row],[טווח]],"")</f>
        <v/>
      </c>
      <c r="O473" s="3" t="str">
        <f>IF(טבלה13[[#This Row],[מניית טווחים]]&lt;&gt;"",IF(OR(30&gt;טבלה13[[#This Row],[מקסימום]],30&lt;טבלה13[[#This Row],[מינימום]]),0,1),"")</f>
        <v/>
      </c>
    </row>
    <row r="474" spans="1:15" x14ac:dyDescent="0.25">
      <c r="A474" t="s">
        <v>5</v>
      </c>
      <c r="B474">
        <v>3</v>
      </c>
      <c r="C474">
        <v>25</v>
      </c>
      <c r="D474">
        <f>טבלה13[[#This Row],[LengthofCycle]]+1</f>
        <v>26</v>
      </c>
      <c r="E474">
        <f>IF(טבלה13[[#This Row],[CycleNumber]]&lt;3,"",IF(טבלה13[[#This Row],[CycleNumber]]=3,MIN(D472:D474),IF(I473=3,MIN(D471:D473),E473)))</f>
        <v>26</v>
      </c>
      <c r="F474">
        <f>IF(טבלה13[[#This Row],[CycleNumber]]&lt;3,"",IF(טבלה13[[#This Row],[CycleNumber]]=3,MAX(D472:D474),IF(I473=3,MAX(D471:D473),F473)))</f>
        <v>29</v>
      </c>
      <c r="G474">
        <f>IF(OR(טבלה13[[#This Row],[CycleNumber]]&gt;B475,B475=""),IF(טבלה13[[#This Row],[מספר סטייה]]=3,MIN(D472:D474),טבלה13[[#This Row],[מינ קבוע]]),טבלה13[[#This Row],[מינ קבוע]])</f>
        <v>26</v>
      </c>
      <c r="H474">
        <f>IF(OR(טבלה13[[#This Row],[CycleNumber]]&gt;B475,B475=""),IF(טבלה13[[#This Row],[מספר סטייה]]=3,MAX(D472:D474),טבלה13[[#This Row],[מקס קבוע]]),טבלה13[[#This Row],[מקס קבוע]])</f>
        <v>29</v>
      </c>
      <c r="I47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קבוע]]&lt;&gt;E473,1,I473+1),0))</f>
        <v>0</v>
      </c>
      <c r="J474">
        <f>IF(AND(טבלה13[[#This Row],[CycleNumber]]&lt;B475,טבלה13[[#This Row],[מקס קבוע]]&lt;&gt;""),IF(OR(טבלה13[[#This Row],[מספר סטייה]]&lt;I475,AND(טבלה13[[#This Row],[מספר סטייה]]=3,I475=1)),0,1),"")</f>
        <v>1</v>
      </c>
      <c r="K474">
        <f>IF(טבלה13[[#This Row],[מקס קבוע]]&lt;&gt;"",טבלה13[[#This Row],[מקסימום]]-טבלה13[[#This Row],[מינימום]],"")</f>
        <v>3</v>
      </c>
      <c r="L474">
        <f>IF(IFERROR(LOOKUP(טבלה13[[#This Row],[ClientID]],פיבוט!$A$4:$A$121),FALSE)=טבלה13[[#This Row],[ClientID]],1,0)</f>
        <v>1</v>
      </c>
      <c r="M474" t="str">
        <f>IF(OR(טבלה13[[#This Row],[ClientID]]=A475),"",1)</f>
        <v/>
      </c>
      <c r="N474" s="3">
        <f>IF(טבלה13[[#This Row],[טווח]]&lt;&gt;K473,טבלה13[[#This Row],[טווח]],"")</f>
        <v>3</v>
      </c>
      <c r="O474" s="3">
        <f>IF(טבלה13[[#This Row],[מניית טווחים]]&lt;&gt;"",IF(OR(30&gt;טבלה13[[#This Row],[מקסימום]],30&lt;טבלה13[[#This Row],[מינימום]]),0,1),"")</f>
        <v>0</v>
      </c>
    </row>
    <row r="475" spans="1:15" x14ac:dyDescent="0.25">
      <c r="A475" t="s">
        <v>5</v>
      </c>
      <c r="B475">
        <v>4</v>
      </c>
      <c r="C475">
        <v>25</v>
      </c>
      <c r="D475">
        <f>טבלה13[[#This Row],[LengthofCycle]]+1</f>
        <v>26</v>
      </c>
      <c r="E475">
        <f>IF(טבלה13[[#This Row],[CycleNumber]]&lt;3,"",IF(טבלה13[[#This Row],[CycleNumber]]=3,MIN(D473:D475),IF(I474=3,MIN(D472:D474),E474)))</f>
        <v>26</v>
      </c>
      <c r="F475">
        <f>IF(טבלה13[[#This Row],[CycleNumber]]&lt;3,"",IF(טבלה13[[#This Row],[CycleNumber]]=3,MAX(D473:D475),IF(I474=3,MAX(D472:D474),F474)))</f>
        <v>29</v>
      </c>
      <c r="G475">
        <f>IF(OR(טבלה13[[#This Row],[CycleNumber]]&gt;B476,B476=""),IF(טבלה13[[#This Row],[מספר סטייה]]=3,MIN(D473:D475),טבלה13[[#This Row],[מינ קבוע]]),טבלה13[[#This Row],[מינ קבוע]])</f>
        <v>26</v>
      </c>
      <c r="H475">
        <f>IF(OR(טבלה13[[#This Row],[CycleNumber]]&gt;B476,B476=""),IF(טבלה13[[#This Row],[מספר סטייה]]=3,MAX(D473:D475),טבלה13[[#This Row],[מקס קבוע]]),טבלה13[[#This Row],[מקס קבוע]])</f>
        <v>29</v>
      </c>
      <c r="I47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קבוע]]&lt;&gt;E474,1,I474+1),0))</f>
        <v>0</v>
      </c>
      <c r="J475">
        <f>IF(AND(טבלה13[[#This Row],[CycleNumber]]&lt;B476,טבלה13[[#This Row],[מקס קבוע]]&lt;&gt;""),IF(OR(טבלה13[[#This Row],[מספר סטייה]]&lt;I476,AND(טבלה13[[#This Row],[מספר סטייה]]=3,I476=1)),0,1),"")</f>
        <v>0</v>
      </c>
      <c r="K475">
        <f>IF(טבלה13[[#This Row],[מקס קבוע]]&lt;&gt;"",טבלה13[[#This Row],[מקסימום]]-טבלה13[[#This Row],[מינימום]],"")</f>
        <v>3</v>
      </c>
      <c r="L475">
        <f>IF(IFERROR(LOOKUP(טבלה13[[#This Row],[ClientID]],פיבוט!$A$4:$A$121),FALSE)=טבלה13[[#This Row],[ClientID]],1,0)</f>
        <v>1</v>
      </c>
      <c r="M475" t="str">
        <f>IF(OR(טבלה13[[#This Row],[ClientID]]=A476),"",1)</f>
        <v/>
      </c>
      <c r="N475" s="3" t="str">
        <f>IF(טבלה13[[#This Row],[טווח]]&lt;&gt;K474,טבלה13[[#This Row],[טווח]],"")</f>
        <v/>
      </c>
      <c r="O475" s="3" t="str">
        <f>IF(טבלה13[[#This Row],[מניית טווחים]]&lt;&gt;"",IF(OR(30&gt;טבלה13[[#This Row],[מקסימום]],30&lt;טבלה13[[#This Row],[מינימום]]),0,1),"")</f>
        <v/>
      </c>
    </row>
    <row r="476" spans="1:15" x14ac:dyDescent="0.25">
      <c r="A476" t="s">
        <v>5</v>
      </c>
      <c r="B476">
        <v>5</v>
      </c>
      <c r="C476">
        <v>29</v>
      </c>
      <c r="D476">
        <f>טבלה13[[#This Row],[LengthofCycle]]+1</f>
        <v>30</v>
      </c>
      <c r="E476">
        <f>IF(טבלה13[[#This Row],[CycleNumber]]&lt;3,"",IF(טבלה13[[#This Row],[CycleNumber]]=3,MIN(D474:D476),IF(I475=3,MIN(D473:D475),E475)))</f>
        <v>26</v>
      </c>
      <c r="F476">
        <f>IF(טבלה13[[#This Row],[CycleNumber]]&lt;3,"",IF(טבלה13[[#This Row],[CycleNumber]]=3,MAX(D474:D476),IF(I475=3,MAX(D473:D475),F475)))</f>
        <v>29</v>
      </c>
      <c r="G476">
        <f>IF(OR(טבלה13[[#This Row],[CycleNumber]]&gt;B477,B477=""),IF(טבלה13[[#This Row],[מספר סטייה]]=3,MIN(D474:D476),טבלה13[[#This Row],[מינ קבוע]]),טבלה13[[#This Row],[מינ קבוע]])</f>
        <v>26</v>
      </c>
      <c r="H476">
        <f>IF(OR(טבלה13[[#This Row],[CycleNumber]]&gt;B477,B477=""),IF(טבלה13[[#This Row],[מספר סטייה]]=3,MAX(D474:D476),טבלה13[[#This Row],[מקס קבוע]]),טבלה13[[#This Row],[מקס קבוע]])</f>
        <v>29</v>
      </c>
      <c r="I47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קבוע]]&lt;&gt;E475,1,I475+1),0))</f>
        <v>1</v>
      </c>
      <c r="J476">
        <f>IF(AND(טבלה13[[#This Row],[CycleNumber]]&lt;B477,טבלה13[[#This Row],[מקס קבוע]]&lt;&gt;""),IF(OR(טבלה13[[#This Row],[מספר סטייה]]&lt;I477,AND(טבלה13[[#This Row],[מספר סטייה]]=3,I477=1)),0,1),"")</f>
        <v>0</v>
      </c>
      <c r="K476">
        <f>IF(טבלה13[[#This Row],[מקס קבוע]]&lt;&gt;"",טבלה13[[#This Row],[מקסימום]]-טבלה13[[#This Row],[מינימום]],"")</f>
        <v>3</v>
      </c>
      <c r="L476">
        <f>IF(IFERROR(LOOKUP(טבלה13[[#This Row],[ClientID]],פיבוט!$A$4:$A$121),FALSE)=טבלה13[[#This Row],[ClientID]],1,0)</f>
        <v>1</v>
      </c>
      <c r="M476" t="str">
        <f>IF(OR(טבלה13[[#This Row],[ClientID]]=A477),"",1)</f>
        <v/>
      </c>
      <c r="N476" s="3" t="str">
        <f>IF(טבלה13[[#This Row],[טווח]]&lt;&gt;K475,טבלה13[[#This Row],[טווח]],"")</f>
        <v/>
      </c>
      <c r="O476" s="3" t="str">
        <f>IF(טבלה13[[#This Row],[מניית טווחים]]&lt;&gt;"",IF(OR(30&gt;טבלה13[[#This Row],[מקסימום]],30&lt;טבלה13[[#This Row],[מינימום]]),0,1),"")</f>
        <v/>
      </c>
    </row>
    <row r="477" spans="1:15" x14ac:dyDescent="0.25">
      <c r="A477" t="s">
        <v>5</v>
      </c>
      <c r="B477">
        <v>6</v>
      </c>
      <c r="C477">
        <v>29</v>
      </c>
      <c r="D477">
        <f>טבלה13[[#This Row],[LengthofCycle]]+1</f>
        <v>30</v>
      </c>
      <c r="E477">
        <f>IF(טבלה13[[#This Row],[CycleNumber]]&lt;3,"",IF(טבלה13[[#This Row],[CycleNumber]]=3,MIN(D475:D477),IF(I476=3,MIN(D474:D476),E476)))</f>
        <v>26</v>
      </c>
      <c r="F477">
        <f>IF(טבלה13[[#This Row],[CycleNumber]]&lt;3,"",IF(טבלה13[[#This Row],[CycleNumber]]=3,MAX(D475:D477),IF(I476=3,MAX(D474:D476),F476)))</f>
        <v>29</v>
      </c>
      <c r="G477">
        <f>IF(OR(טבלה13[[#This Row],[CycleNumber]]&gt;B478,B478=""),IF(טבלה13[[#This Row],[מספר סטייה]]=3,MIN(D475:D477),טבלה13[[#This Row],[מינ קבוע]]),טבלה13[[#This Row],[מינ קבוע]])</f>
        <v>26</v>
      </c>
      <c r="H477">
        <f>IF(OR(טבלה13[[#This Row],[CycleNumber]]&gt;B478,B478=""),IF(טבלה13[[#This Row],[מספר סטייה]]=3,MAX(D475:D477),טבלה13[[#This Row],[מקס קבוע]]),טבלה13[[#This Row],[מקס קבוע]])</f>
        <v>29</v>
      </c>
      <c r="I47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קבוע]]&lt;&gt;E476,1,I476+1),0))</f>
        <v>2</v>
      </c>
      <c r="J477">
        <f>IF(AND(טבלה13[[#This Row],[CycleNumber]]&lt;B478,טבלה13[[#This Row],[מקס קבוע]]&lt;&gt;""),IF(OR(טבלה13[[#This Row],[מספר סטייה]]&lt;I478,AND(טבלה13[[#This Row],[מספר סטייה]]=3,I478=1)),0,1),"")</f>
        <v>1</v>
      </c>
      <c r="K477">
        <f>IF(טבלה13[[#This Row],[מקס קבוע]]&lt;&gt;"",טבלה13[[#This Row],[מקסימום]]-טבלה13[[#This Row],[מינימום]],"")</f>
        <v>3</v>
      </c>
      <c r="L477">
        <f>IF(IFERROR(LOOKUP(טבלה13[[#This Row],[ClientID]],פיבוט!$A$4:$A$121),FALSE)=טבלה13[[#This Row],[ClientID]],1,0)</f>
        <v>1</v>
      </c>
      <c r="M477" t="str">
        <f>IF(OR(טבלה13[[#This Row],[ClientID]]=A478),"",1)</f>
        <v/>
      </c>
      <c r="N477" s="3" t="str">
        <f>IF(טבלה13[[#This Row],[טווח]]&lt;&gt;K476,טבלה13[[#This Row],[טווח]],"")</f>
        <v/>
      </c>
      <c r="O477" s="3" t="str">
        <f>IF(טבלה13[[#This Row],[מניית טווחים]]&lt;&gt;"",IF(OR(30&gt;טבלה13[[#This Row],[מקסימום]],30&lt;טבלה13[[#This Row],[מינימום]]),0,1),"")</f>
        <v/>
      </c>
    </row>
    <row r="478" spans="1:15" x14ac:dyDescent="0.25">
      <c r="A478" t="s">
        <v>5</v>
      </c>
      <c r="B478">
        <v>7</v>
      </c>
      <c r="C478">
        <v>28</v>
      </c>
      <c r="D478">
        <f>טבלה13[[#This Row],[LengthofCycle]]+1</f>
        <v>29</v>
      </c>
      <c r="E478">
        <f>IF(טבלה13[[#This Row],[CycleNumber]]&lt;3,"",IF(טבלה13[[#This Row],[CycleNumber]]=3,MIN(D476:D478),IF(I477=3,MIN(D475:D477),E477)))</f>
        <v>26</v>
      </c>
      <c r="F478">
        <f>IF(טבלה13[[#This Row],[CycleNumber]]&lt;3,"",IF(טבלה13[[#This Row],[CycleNumber]]=3,MAX(D476:D478),IF(I477=3,MAX(D475:D477),F477)))</f>
        <v>29</v>
      </c>
      <c r="G478">
        <f>IF(OR(טבלה13[[#This Row],[CycleNumber]]&gt;B479,B479=""),IF(טבלה13[[#This Row],[מספר סטייה]]=3,MIN(D476:D478),טבלה13[[#This Row],[מינ קבוע]]),טבלה13[[#This Row],[מינ קבוע]])</f>
        <v>26</v>
      </c>
      <c r="H478">
        <f>IF(OR(טבלה13[[#This Row],[CycleNumber]]&gt;B479,B479=""),IF(טבלה13[[#This Row],[מספר סטייה]]=3,MAX(D476:D478),טבלה13[[#This Row],[מקס קבוע]]),טבלה13[[#This Row],[מקס קבוע]])</f>
        <v>29</v>
      </c>
      <c r="I47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קבוע]]&lt;&gt;E477,1,I477+1),0))</f>
        <v>0</v>
      </c>
      <c r="J478">
        <f>IF(AND(טבלה13[[#This Row],[CycleNumber]]&lt;B479,טבלה13[[#This Row],[מקס קבוע]]&lt;&gt;""),IF(OR(טבלה13[[#This Row],[מספר סטייה]]&lt;I479,AND(טבלה13[[#This Row],[מספר סטייה]]=3,I479=1)),0,1),"")</f>
        <v>0</v>
      </c>
      <c r="K478">
        <f>IF(טבלה13[[#This Row],[מקס קבוע]]&lt;&gt;"",טבלה13[[#This Row],[מקסימום]]-טבלה13[[#This Row],[מינימום]],"")</f>
        <v>3</v>
      </c>
      <c r="L478">
        <f>IF(IFERROR(LOOKUP(טבלה13[[#This Row],[ClientID]],פיבוט!$A$4:$A$121),FALSE)=טבלה13[[#This Row],[ClientID]],1,0)</f>
        <v>1</v>
      </c>
      <c r="M478" t="str">
        <f>IF(OR(טבלה13[[#This Row],[ClientID]]=A479),"",1)</f>
        <v/>
      </c>
      <c r="N478" s="3" t="str">
        <f>IF(טבלה13[[#This Row],[טווח]]&lt;&gt;K477,טבלה13[[#This Row],[טווח]],"")</f>
        <v/>
      </c>
      <c r="O478" s="3" t="str">
        <f>IF(טבלה13[[#This Row],[מניית טווחים]]&lt;&gt;"",IF(OR(30&gt;טבלה13[[#This Row],[מקסימום]],30&lt;טבלה13[[#This Row],[מינימום]]),0,1),"")</f>
        <v/>
      </c>
    </row>
    <row r="479" spans="1:15" x14ac:dyDescent="0.25">
      <c r="A479" t="s">
        <v>5</v>
      </c>
      <c r="B479">
        <v>8</v>
      </c>
      <c r="C479">
        <v>24</v>
      </c>
      <c r="D479">
        <f>טבלה13[[#This Row],[LengthofCycle]]+1</f>
        <v>25</v>
      </c>
      <c r="E479">
        <f>IF(טבלה13[[#This Row],[CycleNumber]]&lt;3,"",IF(טבלה13[[#This Row],[CycleNumber]]=3,MIN(D477:D479),IF(I478=3,MIN(D476:D478),E478)))</f>
        <v>26</v>
      </c>
      <c r="F479">
        <f>IF(טבלה13[[#This Row],[CycleNumber]]&lt;3,"",IF(טבלה13[[#This Row],[CycleNumber]]=3,MAX(D477:D479),IF(I478=3,MAX(D476:D478),F478)))</f>
        <v>29</v>
      </c>
      <c r="G479">
        <f>IF(OR(טבלה13[[#This Row],[CycleNumber]]&gt;B480,B480=""),IF(טבלה13[[#This Row],[מספר סטייה]]=3,MIN(D477:D479),טבלה13[[#This Row],[מינ קבוע]]),טבלה13[[#This Row],[מינ קבוע]])</f>
        <v>26</v>
      </c>
      <c r="H479">
        <f>IF(OR(טבלה13[[#This Row],[CycleNumber]]&gt;B480,B480=""),IF(טבלה13[[#This Row],[מספר סטייה]]=3,MAX(D477:D479),טבלה13[[#This Row],[מקס קבוע]]),טבלה13[[#This Row],[מקס קבוע]])</f>
        <v>29</v>
      </c>
      <c r="I47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קבוע]]&lt;&gt;E478,1,I478+1),0))</f>
        <v>1</v>
      </c>
      <c r="J479" t="str">
        <f>IF(AND(טבלה13[[#This Row],[CycleNumber]]&lt;B480,טבלה13[[#This Row],[מקס קבוע]]&lt;&gt;""),IF(OR(טבלה13[[#This Row],[מספר סטייה]]&lt;I480,AND(טבלה13[[#This Row],[מספר סטייה]]=3,I480=1)),0,1),"")</f>
        <v/>
      </c>
      <c r="K479">
        <f>IF(טבלה13[[#This Row],[מקס קבוע]]&lt;&gt;"",טבלה13[[#This Row],[מקסימום]]-טבלה13[[#This Row],[מינימום]],"")</f>
        <v>3</v>
      </c>
      <c r="L479">
        <f>IF(IFERROR(LOOKUP(טבלה13[[#This Row],[ClientID]],פיבוט!$A$4:$A$121),FALSE)=טבלה13[[#This Row],[ClientID]],1,0)</f>
        <v>1</v>
      </c>
      <c r="M479">
        <f>IF(OR(טבלה13[[#This Row],[ClientID]]=A480),"",1)</f>
        <v>1</v>
      </c>
      <c r="N479" s="3" t="str">
        <f>IF(טבלה13[[#This Row],[טווח]]&lt;&gt;K478,טבלה13[[#This Row],[טווח]],"")</f>
        <v/>
      </c>
      <c r="O479" s="3" t="str">
        <f>IF(טבלה13[[#This Row],[מניית טווחים]]&lt;&gt;"",IF(OR(30&gt;טבלה13[[#This Row],[מקסימום]],30&lt;טבלה13[[#This Row],[מינימום]]),0,1),"")</f>
        <v/>
      </c>
    </row>
    <row r="480" spans="1:15" x14ac:dyDescent="0.25">
      <c r="A480" t="s">
        <v>50</v>
      </c>
      <c r="B480">
        <v>1</v>
      </c>
      <c r="C480">
        <v>24</v>
      </c>
      <c r="D480">
        <f>טבלה13[[#This Row],[LengthofCycle]]+1</f>
        <v>25</v>
      </c>
      <c r="E480" t="str">
        <f>IF(טבלה13[[#This Row],[CycleNumber]]&lt;3,"",IF(טבלה13[[#This Row],[CycleNumber]]=3,MIN(D478:D480),IF(I479=3,MIN(D477:D479),E479)))</f>
        <v/>
      </c>
      <c r="F480" t="str">
        <f>IF(טבלה13[[#This Row],[CycleNumber]]&lt;3,"",IF(טבלה13[[#This Row],[CycleNumber]]=3,MAX(D478:D480),IF(I479=3,MAX(D477:D479),F479)))</f>
        <v/>
      </c>
      <c r="G480" t="str">
        <f>IF(OR(טבלה13[[#This Row],[CycleNumber]]&gt;B481,B481=""),IF(טבלה13[[#This Row],[מספר סטייה]]=3,MIN(D478:D480),טבלה13[[#This Row],[מינ קבוע]]),טבלה13[[#This Row],[מינ קבוע]])</f>
        <v/>
      </c>
      <c r="H480" t="str">
        <f>IF(OR(טבלה13[[#This Row],[CycleNumber]]&gt;B481,B481=""),IF(טבלה13[[#This Row],[מספר סטייה]]=3,MAX(D478:D480),טבלה13[[#This Row],[מקס קבוע]]),טבלה13[[#This Row],[מקס קבוע]])</f>
        <v/>
      </c>
      <c r="I48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קבוע]]&lt;&gt;E479,1,I479+1),0))</f>
        <v/>
      </c>
      <c r="J480" t="str">
        <f>IF(AND(טבלה13[[#This Row],[CycleNumber]]&lt;B481,טבלה13[[#This Row],[מקס קבוע]]&lt;&gt;""),IF(OR(טבלה13[[#This Row],[מספר סטייה]]&lt;I481,AND(טבלה13[[#This Row],[מספר סטייה]]=3,I481=1)),0,1),"")</f>
        <v/>
      </c>
      <c r="K480" t="str">
        <f>IF(טבלה13[[#This Row],[מקס קבוע]]&lt;&gt;"",טבלה13[[#This Row],[מקסימום]]-טבלה13[[#This Row],[מינימום]],"")</f>
        <v/>
      </c>
      <c r="L480">
        <f>IF(IFERROR(LOOKUP(טבלה13[[#This Row],[ClientID]],פיבוט!$A$4:$A$121),FALSE)=טבלה13[[#This Row],[ClientID]],1,0)</f>
        <v>1</v>
      </c>
      <c r="M480" t="str">
        <f>IF(OR(טבלה13[[#This Row],[ClientID]]=A481),"",1)</f>
        <v/>
      </c>
      <c r="N480" s="3" t="str">
        <f>IF(טבלה13[[#This Row],[טווח]]&lt;&gt;K479,טבלה13[[#This Row],[טווח]],"")</f>
        <v/>
      </c>
      <c r="O480" s="3" t="str">
        <f>IF(טבלה13[[#This Row],[מניית טווחים]]&lt;&gt;"",IF(OR(30&gt;טבלה13[[#This Row],[מקסימום]],30&lt;טבלה13[[#This Row],[מינימום]]),0,1),"")</f>
        <v/>
      </c>
    </row>
    <row r="481" spans="1:15" x14ac:dyDescent="0.25">
      <c r="A481" t="s">
        <v>50</v>
      </c>
      <c r="B481">
        <v>2</v>
      </c>
      <c r="C481">
        <v>36</v>
      </c>
      <c r="D481">
        <f>טבלה13[[#This Row],[LengthofCycle]]+1</f>
        <v>37</v>
      </c>
      <c r="E481" t="str">
        <f>IF(טבלה13[[#This Row],[CycleNumber]]&lt;3,"",IF(טבלה13[[#This Row],[CycleNumber]]=3,MIN(D479:D481),IF(I480=3,MIN(D478:D480),E480)))</f>
        <v/>
      </c>
      <c r="F481" t="str">
        <f>IF(טבלה13[[#This Row],[CycleNumber]]&lt;3,"",IF(טבלה13[[#This Row],[CycleNumber]]=3,MAX(D479:D481),IF(I480=3,MAX(D478:D480),F480)))</f>
        <v/>
      </c>
      <c r="G481" t="str">
        <f>IF(OR(טבלה13[[#This Row],[CycleNumber]]&gt;B482,B482=""),IF(טבלה13[[#This Row],[מספר סטייה]]=3,MIN(D479:D481),טבלה13[[#This Row],[מינ קבוע]]),טבלה13[[#This Row],[מינ קבוע]])</f>
        <v/>
      </c>
      <c r="H481" t="str">
        <f>IF(OR(טבלה13[[#This Row],[CycleNumber]]&gt;B482,B482=""),IF(טבלה13[[#This Row],[מספר סטייה]]=3,MAX(D479:D481),טבלה13[[#This Row],[מקס קבוע]]),טבלה13[[#This Row],[מקס קבוע]])</f>
        <v/>
      </c>
      <c r="I48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קבוע]]&lt;&gt;E480,1,I480+1),0))</f>
        <v/>
      </c>
      <c r="J481" t="str">
        <f>IF(AND(טבלה13[[#This Row],[CycleNumber]]&lt;B482,טבלה13[[#This Row],[מקס קבוע]]&lt;&gt;""),IF(OR(טבלה13[[#This Row],[מספר סטייה]]&lt;I482,AND(טבלה13[[#This Row],[מספר סטייה]]=3,I482=1)),0,1),"")</f>
        <v/>
      </c>
      <c r="K481" t="str">
        <f>IF(טבלה13[[#This Row],[מקס קבוע]]&lt;&gt;"",טבלה13[[#This Row],[מקסימום]]-טבלה13[[#This Row],[מינימום]],"")</f>
        <v/>
      </c>
      <c r="L481">
        <f>IF(IFERROR(LOOKUP(טבלה13[[#This Row],[ClientID]],פיבוט!$A$4:$A$121),FALSE)=טבלה13[[#This Row],[ClientID]],1,0)</f>
        <v>1</v>
      </c>
      <c r="M481" t="str">
        <f>IF(OR(טבלה13[[#This Row],[ClientID]]=A482),"",1)</f>
        <v/>
      </c>
      <c r="N481" s="3" t="str">
        <f>IF(טבלה13[[#This Row],[טווח]]&lt;&gt;K480,טבלה13[[#This Row],[טווח]],"")</f>
        <v/>
      </c>
      <c r="O481" s="3" t="str">
        <f>IF(טבלה13[[#This Row],[מניית טווחים]]&lt;&gt;"",IF(OR(30&gt;טבלה13[[#This Row],[מקסימום]],30&lt;טבלה13[[#This Row],[מינימום]]),0,1),"")</f>
        <v/>
      </c>
    </row>
    <row r="482" spans="1:15" x14ac:dyDescent="0.25">
      <c r="A482" t="s">
        <v>50</v>
      </c>
      <c r="B482">
        <v>3</v>
      </c>
      <c r="C482">
        <v>37</v>
      </c>
      <c r="D482">
        <f>טבלה13[[#This Row],[LengthofCycle]]+1</f>
        <v>38</v>
      </c>
      <c r="E482">
        <f>IF(טבלה13[[#This Row],[CycleNumber]]&lt;3,"",IF(טבלה13[[#This Row],[CycleNumber]]=3,MIN(D480:D482),IF(I481=3,MIN(D479:D481),E481)))</f>
        <v>25</v>
      </c>
      <c r="F482">
        <f>IF(טבלה13[[#This Row],[CycleNumber]]&lt;3,"",IF(טבלה13[[#This Row],[CycleNumber]]=3,MAX(D480:D482),IF(I481=3,MAX(D479:D481),F481)))</f>
        <v>38</v>
      </c>
      <c r="G482">
        <f>IF(OR(טבלה13[[#This Row],[CycleNumber]]&gt;B483,B483=""),IF(טבלה13[[#This Row],[מספר סטייה]]=3,MIN(D480:D482),טבלה13[[#This Row],[מינ קבוע]]),טבלה13[[#This Row],[מינ קבוע]])</f>
        <v>25</v>
      </c>
      <c r="H482">
        <f>IF(OR(טבלה13[[#This Row],[CycleNumber]]&gt;B483,B483=""),IF(טבלה13[[#This Row],[מספר סטייה]]=3,MAX(D480:D482),טבלה13[[#This Row],[מקס קבוע]]),טבלה13[[#This Row],[מקס קבוע]])</f>
        <v>38</v>
      </c>
      <c r="I48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קבוע]]&lt;&gt;E481,1,I481+1),0))</f>
        <v>0</v>
      </c>
      <c r="J482">
        <f>IF(AND(טבלה13[[#This Row],[CycleNumber]]&lt;B483,טבלה13[[#This Row],[מקס קבוע]]&lt;&gt;""),IF(OR(טבלה13[[#This Row],[מספר סטייה]]&lt;I483,AND(טבלה13[[#This Row],[מספר סטייה]]=3,I483=1)),0,1),"")</f>
        <v>1</v>
      </c>
      <c r="K482">
        <f>IF(טבלה13[[#This Row],[מקס קבוע]]&lt;&gt;"",טבלה13[[#This Row],[מקסימום]]-טבלה13[[#This Row],[מינימום]],"")</f>
        <v>13</v>
      </c>
      <c r="L482">
        <f>IF(IFERROR(LOOKUP(טבלה13[[#This Row],[ClientID]],פיבוט!$A$4:$A$121),FALSE)=טבלה13[[#This Row],[ClientID]],1,0)</f>
        <v>1</v>
      </c>
      <c r="M482" t="str">
        <f>IF(OR(טבלה13[[#This Row],[ClientID]]=A483),"",1)</f>
        <v/>
      </c>
      <c r="N482" s="3">
        <f>IF(טבלה13[[#This Row],[טווח]]&lt;&gt;K481,טבלה13[[#This Row],[טווח]],"")</f>
        <v>13</v>
      </c>
      <c r="O482" s="3">
        <f>IF(טבלה13[[#This Row],[מניית טווחים]]&lt;&gt;"",IF(OR(30&gt;טבלה13[[#This Row],[מקסימום]],30&lt;טבלה13[[#This Row],[מינימום]]),0,1),"")</f>
        <v>1</v>
      </c>
    </row>
    <row r="483" spans="1:15" x14ac:dyDescent="0.25">
      <c r="A483" t="s">
        <v>50</v>
      </c>
      <c r="B483">
        <v>4</v>
      </c>
      <c r="C483">
        <v>34</v>
      </c>
      <c r="D483">
        <f>טבלה13[[#This Row],[LengthofCycle]]+1</f>
        <v>35</v>
      </c>
      <c r="E483">
        <f>IF(טבלה13[[#This Row],[CycleNumber]]&lt;3,"",IF(טבלה13[[#This Row],[CycleNumber]]=3,MIN(D481:D483),IF(I482=3,MIN(D480:D482),E482)))</f>
        <v>25</v>
      </c>
      <c r="F483">
        <f>IF(טבלה13[[#This Row],[CycleNumber]]&lt;3,"",IF(טבלה13[[#This Row],[CycleNumber]]=3,MAX(D481:D483),IF(I482=3,MAX(D480:D482),F482)))</f>
        <v>38</v>
      </c>
      <c r="G483">
        <f>IF(OR(טבלה13[[#This Row],[CycleNumber]]&gt;B484,B484=""),IF(טבלה13[[#This Row],[מספר סטייה]]=3,MIN(D481:D483),טבלה13[[#This Row],[מינ קבוע]]),טבלה13[[#This Row],[מינ קבוע]])</f>
        <v>25</v>
      </c>
      <c r="H483">
        <f>IF(OR(טבלה13[[#This Row],[CycleNumber]]&gt;B484,B484=""),IF(טבלה13[[#This Row],[מספר סטייה]]=3,MAX(D481:D483),טבלה13[[#This Row],[מקס קבוע]]),טבלה13[[#This Row],[מקס קבוע]])</f>
        <v>38</v>
      </c>
      <c r="I48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קבוע]]&lt;&gt;E482,1,I482+1),0))</f>
        <v>0</v>
      </c>
      <c r="J483">
        <f>IF(AND(טבלה13[[#This Row],[CycleNumber]]&lt;B484,טבלה13[[#This Row],[מקס קבוע]]&lt;&gt;""),IF(OR(טבלה13[[#This Row],[מספר סטייה]]&lt;I484,AND(טבלה13[[#This Row],[מספר סטייה]]=3,I484=1)),0,1),"")</f>
        <v>1</v>
      </c>
      <c r="K483">
        <f>IF(טבלה13[[#This Row],[מקס קבוע]]&lt;&gt;"",טבלה13[[#This Row],[מקסימום]]-טבלה13[[#This Row],[מינימום]],"")</f>
        <v>13</v>
      </c>
      <c r="L483">
        <f>IF(IFERROR(LOOKUP(טבלה13[[#This Row],[ClientID]],פיבוט!$A$4:$A$121),FALSE)=טבלה13[[#This Row],[ClientID]],1,0)</f>
        <v>1</v>
      </c>
      <c r="M483" t="str">
        <f>IF(OR(טבלה13[[#This Row],[ClientID]]=A484),"",1)</f>
        <v/>
      </c>
      <c r="N483" s="3" t="str">
        <f>IF(טבלה13[[#This Row],[טווח]]&lt;&gt;K482,טבלה13[[#This Row],[טווח]],"")</f>
        <v/>
      </c>
      <c r="O483" s="3" t="str">
        <f>IF(טבלה13[[#This Row],[מניית טווחים]]&lt;&gt;"",IF(OR(30&gt;טבלה13[[#This Row],[מקסימום]],30&lt;טבלה13[[#This Row],[מינימום]]),0,1),"")</f>
        <v/>
      </c>
    </row>
    <row r="484" spans="1:15" x14ac:dyDescent="0.25">
      <c r="A484" t="s">
        <v>50</v>
      </c>
      <c r="B484">
        <v>5</v>
      </c>
      <c r="C484">
        <v>30</v>
      </c>
      <c r="D484">
        <f>טבלה13[[#This Row],[LengthofCycle]]+1</f>
        <v>31</v>
      </c>
      <c r="E484">
        <f>IF(טבלה13[[#This Row],[CycleNumber]]&lt;3,"",IF(טבלה13[[#This Row],[CycleNumber]]=3,MIN(D482:D484),IF(I483=3,MIN(D481:D483),E483)))</f>
        <v>25</v>
      </c>
      <c r="F484">
        <f>IF(טבלה13[[#This Row],[CycleNumber]]&lt;3,"",IF(טבלה13[[#This Row],[CycleNumber]]=3,MAX(D482:D484),IF(I483=3,MAX(D481:D483),F483)))</f>
        <v>38</v>
      </c>
      <c r="G484">
        <f>IF(OR(טבלה13[[#This Row],[CycleNumber]]&gt;B485,B485=""),IF(טבלה13[[#This Row],[מספר סטייה]]=3,MIN(D482:D484),טבלה13[[#This Row],[מינ קבוע]]),טבלה13[[#This Row],[מינ קבוע]])</f>
        <v>25</v>
      </c>
      <c r="H484">
        <f>IF(OR(טבלה13[[#This Row],[CycleNumber]]&gt;B485,B485=""),IF(טבלה13[[#This Row],[מספר סטייה]]=3,MAX(D482:D484),טבלה13[[#This Row],[מקס קבוע]]),טבלה13[[#This Row],[מקס קבוע]])</f>
        <v>38</v>
      </c>
      <c r="I48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קבוע]]&lt;&gt;E483,1,I483+1),0))</f>
        <v>0</v>
      </c>
      <c r="J484">
        <f>IF(AND(טבלה13[[#This Row],[CycleNumber]]&lt;B485,טבלה13[[#This Row],[מקס קבוע]]&lt;&gt;""),IF(OR(טבלה13[[#This Row],[מספר סטייה]]&lt;I485,AND(טבלה13[[#This Row],[מספר סטייה]]=3,I485=1)),0,1),"")</f>
        <v>1</v>
      </c>
      <c r="K484">
        <f>IF(טבלה13[[#This Row],[מקס קבוע]]&lt;&gt;"",טבלה13[[#This Row],[מקסימום]]-טבלה13[[#This Row],[מינימום]],"")</f>
        <v>13</v>
      </c>
      <c r="L484">
        <f>IF(IFERROR(LOOKUP(טבלה13[[#This Row],[ClientID]],פיבוט!$A$4:$A$121),FALSE)=טבלה13[[#This Row],[ClientID]],1,0)</f>
        <v>1</v>
      </c>
      <c r="M484" t="str">
        <f>IF(OR(טבלה13[[#This Row],[ClientID]]=A485),"",1)</f>
        <v/>
      </c>
      <c r="N484" s="3" t="str">
        <f>IF(טבלה13[[#This Row],[טווח]]&lt;&gt;K483,טבלה13[[#This Row],[טווח]],"")</f>
        <v/>
      </c>
      <c r="O484" s="3" t="str">
        <f>IF(טבלה13[[#This Row],[מניית טווחים]]&lt;&gt;"",IF(OR(30&gt;טבלה13[[#This Row],[מקסימום]],30&lt;טבלה13[[#This Row],[מינימום]]),0,1),"")</f>
        <v/>
      </c>
    </row>
    <row r="485" spans="1:15" x14ac:dyDescent="0.25">
      <c r="A485" t="s">
        <v>50</v>
      </c>
      <c r="B485">
        <v>6</v>
      </c>
      <c r="C485">
        <v>29</v>
      </c>
      <c r="D485">
        <f>טבלה13[[#This Row],[LengthofCycle]]+1</f>
        <v>30</v>
      </c>
      <c r="E485">
        <f>IF(טבלה13[[#This Row],[CycleNumber]]&lt;3,"",IF(טבלה13[[#This Row],[CycleNumber]]=3,MIN(D483:D485),IF(I484=3,MIN(D482:D484),E484)))</f>
        <v>25</v>
      </c>
      <c r="F485">
        <f>IF(טבלה13[[#This Row],[CycleNumber]]&lt;3,"",IF(טבלה13[[#This Row],[CycleNumber]]=3,MAX(D483:D485),IF(I484=3,MAX(D482:D484),F484)))</f>
        <v>38</v>
      </c>
      <c r="G485">
        <f>IF(OR(טבלה13[[#This Row],[CycleNumber]]&gt;B486,B486=""),IF(טבלה13[[#This Row],[מספר סטייה]]=3,MIN(D483:D485),טבלה13[[#This Row],[מינ קבוע]]),טבלה13[[#This Row],[מינ קבוע]])</f>
        <v>25</v>
      </c>
      <c r="H485">
        <f>IF(OR(טבלה13[[#This Row],[CycleNumber]]&gt;B486,B486=""),IF(טבלה13[[#This Row],[מספר סטייה]]=3,MAX(D483:D485),טבלה13[[#This Row],[מקס קבוע]]),טבלה13[[#This Row],[מקס קבוע]])</f>
        <v>38</v>
      </c>
      <c r="I48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קבוע]]&lt;&gt;E484,1,I484+1),0))</f>
        <v>0</v>
      </c>
      <c r="J485">
        <f>IF(AND(טבלה13[[#This Row],[CycleNumber]]&lt;B486,טבלה13[[#This Row],[מקס קבוע]]&lt;&gt;""),IF(OR(טבלה13[[#This Row],[מספר סטייה]]&lt;I486,AND(טבלה13[[#This Row],[מספר סטייה]]=3,I486=1)),0,1),"")</f>
        <v>1</v>
      </c>
      <c r="K485">
        <f>IF(טבלה13[[#This Row],[מקס קבוע]]&lt;&gt;"",טבלה13[[#This Row],[מקסימום]]-טבלה13[[#This Row],[מינימום]],"")</f>
        <v>13</v>
      </c>
      <c r="L485">
        <f>IF(IFERROR(LOOKUP(טבלה13[[#This Row],[ClientID]],פיבוט!$A$4:$A$121),FALSE)=טבלה13[[#This Row],[ClientID]],1,0)</f>
        <v>1</v>
      </c>
      <c r="M485" t="str">
        <f>IF(OR(טבלה13[[#This Row],[ClientID]]=A486),"",1)</f>
        <v/>
      </c>
      <c r="N485" s="3" t="str">
        <f>IF(טבלה13[[#This Row],[טווח]]&lt;&gt;K484,טבלה13[[#This Row],[טווח]],"")</f>
        <v/>
      </c>
      <c r="O485" s="3" t="str">
        <f>IF(טבלה13[[#This Row],[מניית טווחים]]&lt;&gt;"",IF(OR(30&gt;טבלה13[[#This Row],[מקסימום]],30&lt;טבלה13[[#This Row],[מינימום]]),0,1),"")</f>
        <v/>
      </c>
    </row>
    <row r="486" spans="1:15" x14ac:dyDescent="0.25">
      <c r="A486" t="s">
        <v>50</v>
      </c>
      <c r="B486">
        <v>7</v>
      </c>
      <c r="C486">
        <v>33</v>
      </c>
      <c r="D486">
        <f>טבלה13[[#This Row],[LengthofCycle]]+1</f>
        <v>34</v>
      </c>
      <c r="E486">
        <f>IF(טבלה13[[#This Row],[CycleNumber]]&lt;3,"",IF(טבלה13[[#This Row],[CycleNumber]]=3,MIN(D484:D486),IF(I485=3,MIN(D483:D485),E485)))</f>
        <v>25</v>
      </c>
      <c r="F486">
        <f>IF(טבלה13[[#This Row],[CycleNumber]]&lt;3,"",IF(טבלה13[[#This Row],[CycleNumber]]=3,MAX(D484:D486),IF(I485=3,MAX(D483:D485),F485)))</f>
        <v>38</v>
      </c>
      <c r="G486">
        <f>IF(OR(טבלה13[[#This Row],[CycleNumber]]&gt;B487,B487=""),IF(טבלה13[[#This Row],[מספר סטייה]]=3,MIN(D484:D486),טבלה13[[#This Row],[מינ קבוע]]),טבלה13[[#This Row],[מינ קבוע]])</f>
        <v>25</v>
      </c>
      <c r="H486">
        <f>IF(OR(טבלה13[[#This Row],[CycleNumber]]&gt;B487,B487=""),IF(טבלה13[[#This Row],[מספר סטייה]]=3,MAX(D484:D486),טבלה13[[#This Row],[מקס קבוע]]),טבלה13[[#This Row],[מקס קבוע]])</f>
        <v>38</v>
      </c>
      <c r="I48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קבוע]]&lt;&gt;E485,1,I485+1),0))</f>
        <v>0</v>
      </c>
      <c r="J486">
        <f>IF(AND(טבלה13[[#This Row],[CycleNumber]]&lt;B487,טבלה13[[#This Row],[מקס קבוע]]&lt;&gt;""),IF(OR(טבלה13[[#This Row],[מספר סטייה]]&lt;I487,AND(טבלה13[[#This Row],[מספר סטייה]]=3,I487=1)),0,1),"")</f>
        <v>1</v>
      </c>
      <c r="K486">
        <f>IF(טבלה13[[#This Row],[מקס קבוע]]&lt;&gt;"",טבלה13[[#This Row],[מקסימום]]-טבלה13[[#This Row],[מינימום]],"")</f>
        <v>13</v>
      </c>
      <c r="L486">
        <f>IF(IFERROR(LOOKUP(טבלה13[[#This Row],[ClientID]],פיבוט!$A$4:$A$121),FALSE)=טבלה13[[#This Row],[ClientID]],1,0)</f>
        <v>1</v>
      </c>
      <c r="M486" t="str">
        <f>IF(OR(טבלה13[[#This Row],[ClientID]]=A487),"",1)</f>
        <v/>
      </c>
      <c r="N486" s="3" t="str">
        <f>IF(טבלה13[[#This Row],[טווח]]&lt;&gt;K485,טבלה13[[#This Row],[טווח]],"")</f>
        <v/>
      </c>
      <c r="O486" s="3" t="str">
        <f>IF(טבלה13[[#This Row],[מניית טווחים]]&lt;&gt;"",IF(OR(30&gt;טבלה13[[#This Row],[מקסימום]],30&lt;טבלה13[[#This Row],[מינימום]]),0,1),"")</f>
        <v/>
      </c>
    </row>
    <row r="487" spans="1:15" x14ac:dyDescent="0.25">
      <c r="A487" t="s">
        <v>50</v>
      </c>
      <c r="B487">
        <v>8</v>
      </c>
      <c r="C487">
        <v>28</v>
      </c>
      <c r="D487">
        <f>טבלה13[[#This Row],[LengthofCycle]]+1</f>
        <v>29</v>
      </c>
      <c r="E487">
        <f>IF(טבלה13[[#This Row],[CycleNumber]]&lt;3,"",IF(טבלה13[[#This Row],[CycleNumber]]=3,MIN(D485:D487),IF(I486=3,MIN(D484:D486),E486)))</f>
        <v>25</v>
      </c>
      <c r="F487">
        <f>IF(טבלה13[[#This Row],[CycleNumber]]&lt;3,"",IF(טבלה13[[#This Row],[CycleNumber]]=3,MAX(D485:D487),IF(I486=3,MAX(D484:D486),F486)))</f>
        <v>38</v>
      </c>
      <c r="G487">
        <f>IF(OR(טבלה13[[#This Row],[CycleNumber]]&gt;B488,B488=""),IF(טבלה13[[#This Row],[מספר סטייה]]=3,MIN(D485:D487),טבלה13[[#This Row],[מינ קבוע]]),טבלה13[[#This Row],[מינ קבוע]])</f>
        <v>25</v>
      </c>
      <c r="H487">
        <f>IF(OR(טבלה13[[#This Row],[CycleNumber]]&gt;B488,B488=""),IF(טבלה13[[#This Row],[מספר סטייה]]=3,MAX(D485:D487),טבלה13[[#This Row],[מקס קבוע]]),טבלה13[[#This Row],[מקס קבוע]])</f>
        <v>38</v>
      </c>
      <c r="I48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קבוע]]&lt;&gt;E486,1,I486+1),0))</f>
        <v>0</v>
      </c>
      <c r="J487">
        <f>IF(AND(טבלה13[[#This Row],[CycleNumber]]&lt;B488,טבלה13[[#This Row],[מקס קבוע]]&lt;&gt;""),IF(OR(טבלה13[[#This Row],[מספר סטייה]]&lt;I488,AND(טבלה13[[#This Row],[מספר סטייה]]=3,I488=1)),0,1),"")</f>
        <v>1</v>
      </c>
      <c r="K487">
        <f>IF(טבלה13[[#This Row],[מקס קבוע]]&lt;&gt;"",טבלה13[[#This Row],[מקסימום]]-טבלה13[[#This Row],[מינימום]],"")</f>
        <v>13</v>
      </c>
      <c r="L487">
        <f>IF(IFERROR(LOOKUP(טבלה13[[#This Row],[ClientID]],פיבוט!$A$4:$A$121),FALSE)=טבלה13[[#This Row],[ClientID]],1,0)</f>
        <v>1</v>
      </c>
      <c r="M487" t="str">
        <f>IF(OR(טבלה13[[#This Row],[ClientID]]=A488),"",1)</f>
        <v/>
      </c>
      <c r="N487" s="3" t="str">
        <f>IF(טבלה13[[#This Row],[טווח]]&lt;&gt;K486,טבלה13[[#This Row],[טווח]],"")</f>
        <v/>
      </c>
      <c r="O487" s="3" t="str">
        <f>IF(טבלה13[[#This Row],[מניית טווחים]]&lt;&gt;"",IF(OR(30&gt;טבלה13[[#This Row],[מקסימום]],30&lt;טבלה13[[#This Row],[מינימום]]),0,1),"")</f>
        <v/>
      </c>
    </row>
    <row r="488" spans="1:15" x14ac:dyDescent="0.25">
      <c r="A488" t="s">
        <v>50</v>
      </c>
      <c r="B488">
        <v>9</v>
      </c>
      <c r="C488">
        <v>30</v>
      </c>
      <c r="D488">
        <f>טבלה13[[#This Row],[LengthofCycle]]+1</f>
        <v>31</v>
      </c>
      <c r="E488">
        <f>IF(טבלה13[[#This Row],[CycleNumber]]&lt;3,"",IF(טבלה13[[#This Row],[CycleNumber]]=3,MIN(D486:D488),IF(I487=3,MIN(D485:D487),E487)))</f>
        <v>25</v>
      </c>
      <c r="F488">
        <f>IF(טבלה13[[#This Row],[CycleNumber]]&lt;3,"",IF(טבלה13[[#This Row],[CycleNumber]]=3,MAX(D486:D488),IF(I487=3,MAX(D485:D487),F487)))</f>
        <v>38</v>
      </c>
      <c r="G488">
        <f>IF(OR(טבלה13[[#This Row],[CycleNumber]]&gt;B489,B489=""),IF(טבלה13[[#This Row],[מספר סטייה]]=3,MIN(D486:D488),טבלה13[[#This Row],[מינ קבוע]]),טבלה13[[#This Row],[מינ קבוע]])</f>
        <v>25</v>
      </c>
      <c r="H488">
        <f>IF(OR(טבלה13[[#This Row],[CycleNumber]]&gt;B489,B489=""),IF(טבלה13[[#This Row],[מספר סטייה]]=3,MAX(D486:D488),טבלה13[[#This Row],[מקס קבוע]]),טבלה13[[#This Row],[מקס קבוע]])</f>
        <v>38</v>
      </c>
      <c r="I48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קבוע]]&lt;&gt;E487,1,I487+1),0))</f>
        <v>0</v>
      </c>
      <c r="J488">
        <f>IF(AND(טבלה13[[#This Row],[CycleNumber]]&lt;B489,טבלה13[[#This Row],[מקס קבוע]]&lt;&gt;""),IF(OR(טבלה13[[#This Row],[מספר סטייה]]&lt;I489,AND(טבלה13[[#This Row],[מספר סטייה]]=3,I489=1)),0,1),"")</f>
        <v>1</v>
      </c>
      <c r="K488">
        <f>IF(טבלה13[[#This Row],[מקס קבוע]]&lt;&gt;"",טבלה13[[#This Row],[מקסימום]]-טבלה13[[#This Row],[מינימום]],"")</f>
        <v>13</v>
      </c>
      <c r="L488">
        <f>IF(IFERROR(LOOKUP(טבלה13[[#This Row],[ClientID]],פיבוט!$A$4:$A$121),FALSE)=טבלה13[[#This Row],[ClientID]],1,0)</f>
        <v>1</v>
      </c>
      <c r="M488" t="str">
        <f>IF(OR(טבלה13[[#This Row],[ClientID]]=A489),"",1)</f>
        <v/>
      </c>
      <c r="N488" s="3" t="str">
        <f>IF(טבלה13[[#This Row],[טווח]]&lt;&gt;K487,טבלה13[[#This Row],[טווח]],"")</f>
        <v/>
      </c>
      <c r="O488" s="3" t="str">
        <f>IF(טבלה13[[#This Row],[מניית טווחים]]&lt;&gt;"",IF(OR(30&gt;טבלה13[[#This Row],[מקסימום]],30&lt;טבלה13[[#This Row],[מינימום]]),0,1),"")</f>
        <v/>
      </c>
    </row>
    <row r="489" spans="1:15" x14ac:dyDescent="0.25">
      <c r="A489" t="s">
        <v>50</v>
      </c>
      <c r="B489">
        <v>10</v>
      </c>
      <c r="C489">
        <v>34</v>
      </c>
      <c r="D489">
        <f>טבלה13[[#This Row],[LengthofCycle]]+1</f>
        <v>35</v>
      </c>
      <c r="E489">
        <f>IF(טבלה13[[#This Row],[CycleNumber]]&lt;3,"",IF(טבלה13[[#This Row],[CycleNumber]]=3,MIN(D487:D489),IF(I488=3,MIN(D486:D488),E488)))</f>
        <v>25</v>
      </c>
      <c r="F489">
        <f>IF(טבלה13[[#This Row],[CycleNumber]]&lt;3,"",IF(טבלה13[[#This Row],[CycleNumber]]=3,MAX(D487:D489),IF(I488=3,MAX(D486:D488),F488)))</f>
        <v>38</v>
      </c>
      <c r="G489">
        <f>IF(OR(טבלה13[[#This Row],[CycleNumber]]&gt;B490,B490=""),IF(טבלה13[[#This Row],[מספר סטייה]]=3,MIN(D487:D489),טבלה13[[#This Row],[מינ קבוע]]),טבלה13[[#This Row],[מינ קבוע]])</f>
        <v>25</v>
      </c>
      <c r="H489">
        <f>IF(OR(טבלה13[[#This Row],[CycleNumber]]&gt;B490,B490=""),IF(טבלה13[[#This Row],[מספר סטייה]]=3,MAX(D487:D489),טבלה13[[#This Row],[מקס קבוע]]),טבלה13[[#This Row],[מקס קבוע]])</f>
        <v>38</v>
      </c>
      <c r="I48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קבוע]]&lt;&gt;E488,1,I488+1),0))</f>
        <v>0</v>
      </c>
      <c r="J489">
        <f>IF(AND(טבלה13[[#This Row],[CycleNumber]]&lt;B490,טבלה13[[#This Row],[מקס קבוע]]&lt;&gt;""),IF(OR(טבלה13[[#This Row],[מספר סטייה]]&lt;I490,AND(טבלה13[[#This Row],[מספר סטייה]]=3,I490=1)),0,1),"")</f>
        <v>0</v>
      </c>
      <c r="K489">
        <f>IF(טבלה13[[#This Row],[מקס קבוע]]&lt;&gt;"",טבלה13[[#This Row],[מקסימום]]-טבלה13[[#This Row],[מינימום]],"")</f>
        <v>13</v>
      </c>
      <c r="L489">
        <f>IF(IFERROR(LOOKUP(טבלה13[[#This Row],[ClientID]],פיבוט!$A$4:$A$121),FALSE)=טבלה13[[#This Row],[ClientID]],1,0)</f>
        <v>1</v>
      </c>
      <c r="M489" t="str">
        <f>IF(OR(טבלה13[[#This Row],[ClientID]]=A490),"",1)</f>
        <v/>
      </c>
      <c r="N489" s="3" t="str">
        <f>IF(טבלה13[[#This Row],[טווח]]&lt;&gt;K488,טבלה13[[#This Row],[טווח]],"")</f>
        <v/>
      </c>
      <c r="O489" s="3" t="str">
        <f>IF(טבלה13[[#This Row],[מניית טווחים]]&lt;&gt;"",IF(OR(30&gt;טבלה13[[#This Row],[מקסימום]],30&lt;טבלה13[[#This Row],[מינימום]]),0,1),"")</f>
        <v/>
      </c>
    </row>
    <row r="490" spans="1:15" x14ac:dyDescent="0.25">
      <c r="A490" t="s">
        <v>50</v>
      </c>
      <c r="B490">
        <v>11</v>
      </c>
      <c r="C490">
        <v>39</v>
      </c>
      <c r="D490">
        <f>טבלה13[[#This Row],[LengthofCycle]]+1</f>
        <v>40</v>
      </c>
      <c r="E490">
        <f>IF(טבלה13[[#This Row],[CycleNumber]]&lt;3,"",IF(טבלה13[[#This Row],[CycleNumber]]=3,MIN(D488:D490),IF(I489=3,MIN(D487:D489),E489)))</f>
        <v>25</v>
      </c>
      <c r="F490">
        <f>IF(טבלה13[[#This Row],[CycleNumber]]&lt;3,"",IF(טבלה13[[#This Row],[CycleNumber]]=3,MAX(D488:D490),IF(I489=3,MAX(D487:D489),F489)))</f>
        <v>38</v>
      </c>
      <c r="G490">
        <f>IF(OR(טבלה13[[#This Row],[CycleNumber]]&gt;B491,B491=""),IF(טבלה13[[#This Row],[מספר סטייה]]=3,MIN(D488:D490),טבלה13[[#This Row],[מינ קבוע]]),טבלה13[[#This Row],[מינ קבוע]])</f>
        <v>25</v>
      </c>
      <c r="H490">
        <f>IF(OR(טבלה13[[#This Row],[CycleNumber]]&gt;B491,B491=""),IF(טבלה13[[#This Row],[מספר סטייה]]=3,MAX(D488:D490),טבלה13[[#This Row],[מקס קבוע]]),טבלה13[[#This Row],[מקס קבוע]])</f>
        <v>38</v>
      </c>
      <c r="I49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קבוע]]&lt;&gt;E489,1,I489+1),0))</f>
        <v>1</v>
      </c>
      <c r="J490">
        <f>IF(AND(טבלה13[[#This Row],[CycleNumber]]&lt;B491,טבלה13[[#This Row],[מקס קבוע]]&lt;&gt;""),IF(OR(טבלה13[[#This Row],[מספר סטייה]]&lt;I491,AND(טבלה13[[#This Row],[מספר סטייה]]=3,I491=1)),0,1),"")</f>
        <v>1</v>
      </c>
      <c r="K490">
        <f>IF(טבלה13[[#This Row],[מקס קבוע]]&lt;&gt;"",טבלה13[[#This Row],[מקסימום]]-טבלה13[[#This Row],[מינימום]],"")</f>
        <v>13</v>
      </c>
      <c r="L490">
        <f>IF(IFERROR(LOOKUP(טבלה13[[#This Row],[ClientID]],פיבוט!$A$4:$A$121),FALSE)=טבלה13[[#This Row],[ClientID]],1,0)</f>
        <v>1</v>
      </c>
      <c r="M490" t="str">
        <f>IF(OR(טבלה13[[#This Row],[ClientID]]=A491),"",1)</f>
        <v/>
      </c>
      <c r="N490" s="3" t="str">
        <f>IF(טבלה13[[#This Row],[טווח]]&lt;&gt;K489,טבלה13[[#This Row],[טווח]],"")</f>
        <v/>
      </c>
      <c r="O490" s="3" t="str">
        <f>IF(טבלה13[[#This Row],[מניית טווחים]]&lt;&gt;"",IF(OR(30&gt;טבלה13[[#This Row],[מקסימום]],30&lt;טבלה13[[#This Row],[מינימום]]),0,1),"")</f>
        <v/>
      </c>
    </row>
    <row r="491" spans="1:15" x14ac:dyDescent="0.25">
      <c r="A491" t="s">
        <v>50</v>
      </c>
      <c r="B491">
        <v>12</v>
      </c>
      <c r="C491">
        <v>27</v>
      </c>
      <c r="D491">
        <f>טבלה13[[#This Row],[LengthofCycle]]+1</f>
        <v>28</v>
      </c>
      <c r="E491">
        <f>IF(טבלה13[[#This Row],[CycleNumber]]&lt;3,"",IF(טבלה13[[#This Row],[CycleNumber]]=3,MIN(D489:D491),IF(I490=3,MIN(D488:D490),E490)))</f>
        <v>25</v>
      </c>
      <c r="F491">
        <f>IF(טבלה13[[#This Row],[CycleNumber]]&lt;3,"",IF(טבלה13[[#This Row],[CycleNumber]]=3,MAX(D489:D491),IF(I490=3,MAX(D488:D490),F490)))</f>
        <v>38</v>
      </c>
      <c r="G491">
        <f>IF(OR(טבלה13[[#This Row],[CycleNumber]]&gt;B492,B492=""),IF(טבלה13[[#This Row],[מספר סטייה]]=3,MIN(D489:D491),טבלה13[[#This Row],[מינ קבוע]]),טבלה13[[#This Row],[מינ קבוע]])</f>
        <v>25</v>
      </c>
      <c r="H491">
        <f>IF(OR(טבלה13[[#This Row],[CycleNumber]]&gt;B492,B492=""),IF(טבלה13[[#This Row],[מספר סטייה]]=3,MAX(D489:D491),טבלה13[[#This Row],[מקס קבוע]]),טבלה13[[#This Row],[מקס קבוע]])</f>
        <v>38</v>
      </c>
      <c r="I49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קבוע]]&lt;&gt;E490,1,I490+1),0))</f>
        <v>0</v>
      </c>
      <c r="J491" t="str">
        <f>IF(AND(טבלה13[[#This Row],[CycleNumber]]&lt;B492,טבלה13[[#This Row],[מקס קבוע]]&lt;&gt;""),IF(OR(טבלה13[[#This Row],[מספר סטייה]]&lt;I492,AND(טבלה13[[#This Row],[מספר סטייה]]=3,I492=1)),0,1),"")</f>
        <v/>
      </c>
      <c r="K491">
        <f>IF(טבלה13[[#This Row],[מקס קבוע]]&lt;&gt;"",טבלה13[[#This Row],[מקסימום]]-טבלה13[[#This Row],[מינימום]],"")</f>
        <v>13</v>
      </c>
      <c r="L491">
        <f>IF(IFERROR(LOOKUP(טבלה13[[#This Row],[ClientID]],פיבוט!$A$4:$A$121),FALSE)=טבלה13[[#This Row],[ClientID]],1,0)</f>
        <v>1</v>
      </c>
      <c r="M491">
        <f>IF(OR(טבלה13[[#This Row],[ClientID]]=A492),"",1)</f>
        <v>1</v>
      </c>
      <c r="N491" s="3" t="str">
        <f>IF(טבלה13[[#This Row],[טווח]]&lt;&gt;K490,טבלה13[[#This Row],[טווח]],"")</f>
        <v/>
      </c>
      <c r="O491" s="3" t="str">
        <f>IF(טבלה13[[#This Row],[מניית טווחים]]&lt;&gt;"",IF(OR(30&gt;טבלה13[[#This Row],[מקסימום]],30&lt;טבלה13[[#This Row],[מינימום]]),0,1),"")</f>
        <v/>
      </c>
    </row>
    <row r="492" spans="1:15" x14ac:dyDescent="0.25">
      <c r="A492" t="s">
        <v>51</v>
      </c>
      <c r="B492">
        <v>1</v>
      </c>
      <c r="C492">
        <v>31</v>
      </c>
      <c r="D492">
        <f>טבלה13[[#This Row],[LengthofCycle]]+1</f>
        <v>32</v>
      </c>
      <c r="E492" t="str">
        <f>IF(טבלה13[[#This Row],[CycleNumber]]&lt;3,"",IF(טבלה13[[#This Row],[CycleNumber]]=3,MIN(D490:D492),IF(I491=3,MIN(D489:D491),E491)))</f>
        <v/>
      </c>
      <c r="F492" t="str">
        <f>IF(טבלה13[[#This Row],[CycleNumber]]&lt;3,"",IF(טבלה13[[#This Row],[CycleNumber]]=3,MAX(D490:D492),IF(I491=3,MAX(D489:D491),F491)))</f>
        <v/>
      </c>
      <c r="G492" t="str">
        <f>IF(OR(טבלה13[[#This Row],[CycleNumber]]&gt;B493,B493=""),IF(טבלה13[[#This Row],[מספר סטייה]]=3,MIN(D490:D492),טבלה13[[#This Row],[מינ קבוע]]),טבלה13[[#This Row],[מינ קבוע]])</f>
        <v/>
      </c>
      <c r="H492" t="str">
        <f>IF(OR(טבלה13[[#This Row],[CycleNumber]]&gt;B493,B493=""),IF(טבלה13[[#This Row],[מספר סטייה]]=3,MAX(D490:D492),טבלה13[[#This Row],[מקס קבוע]]),טבלה13[[#This Row],[מקס קבוע]])</f>
        <v/>
      </c>
      <c r="I492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קבוע]]&lt;&gt;E491,1,I491+1),0))</f>
        <v/>
      </c>
      <c r="J492" t="str">
        <f>IF(AND(טבלה13[[#This Row],[CycleNumber]]&lt;B493,טבלה13[[#This Row],[מקס קבוע]]&lt;&gt;""),IF(OR(טבלה13[[#This Row],[מספר סטייה]]&lt;I493,AND(טבלה13[[#This Row],[מספר סטייה]]=3,I493=1)),0,1),"")</f>
        <v/>
      </c>
      <c r="K492" t="str">
        <f>IF(טבלה13[[#This Row],[מקס קבוע]]&lt;&gt;"",טבלה13[[#This Row],[מקסימום]]-טבלה13[[#This Row],[מינימום]],"")</f>
        <v/>
      </c>
      <c r="L492">
        <f>IF(IFERROR(LOOKUP(טבלה13[[#This Row],[ClientID]],פיבוט!$A$4:$A$121),FALSE)=טבלה13[[#This Row],[ClientID]],1,0)</f>
        <v>1</v>
      </c>
      <c r="M492" t="str">
        <f>IF(OR(טבלה13[[#This Row],[ClientID]]=A493),"",1)</f>
        <v/>
      </c>
      <c r="N492" s="3" t="str">
        <f>IF(טבלה13[[#This Row],[טווח]]&lt;&gt;K491,טבלה13[[#This Row],[טווח]],"")</f>
        <v/>
      </c>
      <c r="O492" s="3" t="str">
        <f>IF(טבלה13[[#This Row],[מניית טווחים]]&lt;&gt;"",IF(OR(30&gt;טבלה13[[#This Row],[מקסימום]],30&lt;טבלה13[[#This Row],[מינימום]]),0,1),"")</f>
        <v/>
      </c>
    </row>
    <row r="493" spans="1:15" x14ac:dyDescent="0.25">
      <c r="A493" t="s">
        <v>51</v>
      </c>
      <c r="B493">
        <v>2</v>
      </c>
      <c r="C493">
        <v>27</v>
      </c>
      <c r="D493">
        <f>טבלה13[[#This Row],[LengthofCycle]]+1</f>
        <v>28</v>
      </c>
      <c r="E493" t="str">
        <f>IF(טבלה13[[#This Row],[CycleNumber]]&lt;3,"",IF(טבלה13[[#This Row],[CycleNumber]]=3,MIN(D491:D493),IF(I492=3,MIN(D490:D492),E492)))</f>
        <v/>
      </c>
      <c r="F493" t="str">
        <f>IF(טבלה13[[#This Row],[CycleNumber]]&lt;3,"",IF(טבלה13[[#This Row],[CycleNumber]]=3,MAX(D491:D493),IF(I492=3,MAX(D490:D492),F492)))</f>
        <v/>
      </c>
      <c r="G493" t="str">
        <f>IF(OR(טבלה13[[#This Row],[CycleNumber]]&gt;B494,B494=""),IF(טבלה13[[#This Row],[מספר סטייה]]=3,MIN(D491:D493),טבלה13[[#This Row],[מינ קבוע]]),טבלה13[[#This Row],[מינ קבוע]])</f>
        <v/>
      </c>
      <c r="H493" t="str">
        <f>IF(OR(טבלה13[[#This Row],[CycleNumber]]&gt;B494,B494=""),IF(טבלה13[[#This Row],[מספר סטייה]]=3,MAX(D491:D493),טבלה13[[#This Row],[מקס קבוע]]),טבלה13[[#This Row],[מקס קבוע]])</f>
        <v/>
      </c>
      <c r="I49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קבוע]]&lt;&gt;E492,1,I492+1),0))</f>
        <v/>
      </c>
      <c r="J493" t="str">
        <f>IF(AND(טבלה13[[#This Row],[CycleNumber]]&lt;B494,טבלה13[[#This Row],[מקס קבוע]]&lt;&gt;""),IF(OR(טבלה13[[#This Row],[מספר סטייה]]&lt;I494,AND(טבלה13[[#This Row],[מספר סטייה]]=3,I494=1)),0,1),"")</f>
        <v/>
      </c>
      <c r="K493" t="str">
        <f>IF(טבלה13[[#This Row],[מקס קבוע]]&lt;&gt;"",טבלה13[[#This Row],[מקסימום]]-טבלה13[[#This Row],[מינימום]],"")</f>
        <v/>
      </c>
      <c r="L493">
        <f>IF(IFERROR(LOOKUP(טבלה13[[#This Row],[ClientID]],פיבוט!$A$4:$A$121),FALSE)=טבלה13[[#This Row],[ClientID]],1,0)</f>
        <v>1</v>
      </c>
      <c r="M493" t="str">
        <f>IF(OR(טבלה13[[#This Row],[ClientID]]=A494),"",1)</f>
        <v/>
      </c>
      <c r="N493" s="3" t="str">
        <f>IF(טבלה13[[#This Row],[טווח]]&lt;&gt;K492,טבלה13[[#This Row],[טווח]],"")</f>
        <v/>
      </c>
      <c r="O493" s="3" t="str">
        <f>IF(טבלה13[[#This Row],[מניית טווחים]]&lt;&gt;"",IF(OR(30&gt;טבלה13[[#This Row],[מקסימום]],30&lt;טבלה13[[#This Row],[מינימום]]),0,1),"")</f>
        <v/>
      </c>
    </row>
    <row r="494" spans="1:15" x14ac:dyDescent="0.25">
      <c r="A494" t="s">
        <v>51</v>
      </c>
      <c r="B494">
        <v>3</v>
      </c>
      <c r="C494">
        <v>28</v>
      </c>
      <c r="D494">
        <f>טבלה13[[#This Row],[LengthofCycle]]+1</f>
        <v>29</v>
      </c>
      <c r="E494">
        <f>IF(טבלה13[[#This Row],[CycleNumber]]&lt;3,"",IF(טבלה13[[#This Row],[CycleNumber]]=3,MIN(D492:D494),IF(I493=3,MIN(D491:D493),E493)))</f>
        <v>28</v>
      </c>
      <c r="F494">
        <f>IF(טבלה13[[#This Row],[CycleNumber]]&lt;3,"",IF(טבלה13[[#This Row],[CycleNumber]]=3,MAX(D492:D494),IF(I493=3,MAX(D491:D493),F493)))</f>
        <v>32</v>
      </c>
      <c r="G494">
        <f>IF(OR(טבלה13[[#This Row],[CycleNumber]]&gt;B495,B495=""),IF(טבלה13[[#This Row],[מספר סטייה]]=3,MIN(D492:D494),טבלה13[[#This Row],[מינ קבוע]]),טבלה13[[#This Row],[מינ קבוע]])</f>
        <v>28</v>
      </c>
      <c r="H494">
        <f>IF(OR(טבלה13[[#This Row],[CycleNumber]]&gt;B495,B495=""),IF(טבלה13[[#This Row],[מספר סטייה]]=3,MAX(D492:D494),טבלה13[[#This Row],[מקס קבוע]]),טבלה13[[#This Row],[מקס קבוע]])</f>
        <v>32</v>
      </c>
      <c r="I49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קבוע]]&lt;&gt;E493,1,I493+1),0))</f>
        <v>0</v>
      </c>
      <c r="J494">
        <f>IF(AND(טבלה13[[#This Row],[CycleNumber]]&lt;B495,טבלה13[[#This Row],[מקס קבוע]]&lt;&gt;""),IF(OR(טבלה13[[#This Row],[מספר סטייה]]&lt;I495,AND(טבלה13[[#This Row],[מספר סטייה]]=3,I495=1)),0,1),"")</f>
        <v>1</v>
      </c>
      <c r="K494">
        <f>IF(טבלה13[[#This Row],[מקס קבוע]]&lt;&gt;"",טבלה13[[#This Row],[מקסימום]]-טבלה13[[#This Row],[מינימום]],"")</f>
        <v>4</v>
      </c>
      <c r="L494">
        <f>IF(IFERROR(LOOKUP(טבלה13[[#This Row],[ClientID]],פיבוט!$A$4:$A$121),FALSE)=טבלה13[[#This Row],[ClientID]],1,0)</f>
        <v>1</v>
      </c>
      <c r="M494" t="str">
        <f>IF(OR(טבלה13[[#This Row],[ClientID]]=A495),"",1)</f>
        <v/>
      </c>
      <c r="N494" s="3">
        <f>IF(טבלה13[[#This Row],[טווח]]&lt;&gt;K493,טבלה13[[#This Row],[טווח]],"")</f>
        <v>4</v>
      </c>
      <c r="O494" s="3">
        <f>IF(טבלה13[[#This Row],[מניית טווחים]]&lt;&gt;"",IF(OR(30&gt;טבלה13[[#This Row],[מקסימום]],30&lt;טבלה13[[#This Row],[מינימום]]),0,1),"")</f>
        <v>1</v>
      </c>
    </row>
    <row r="495" spans="1:15" x14ac:dyDescent="0.25">
      <c r="A495" t="s">
        <v>51</v>
      </c>
      <c r="B495">
        <v>4</v>
      </c>
      <c r="C495">
        <v>30</v>
      </c>
      <c r="D495">
        <f>טבלה13[[#This Row],[LengthofCycle]]+1</f>
        <v>31</v>
      </c>
      <c r="E495">
        <f>IF(טבלה13[[#This Row],[CycleNumber]]&lt;3,"",IF(טבלה13[[#This Row],[CycleNumber]]=3,MIN(D493:D495),IF(I494=3,MIN(D492:D494),E494)))</f>
        <v>28</v>
      </c>
      <c r="F495">
        <f>IF(טבלה13[[#This Row],[CycleNumber]]&lt;3,"",IF(טבלה13[[#This Row],[CycleNumber]]=3,MAX(D493:D495),IF(I494=3,MAX(D492:D494),F494)))</f>
        <v>32</v>
      </c>
      <c r="G495">
        <f>IF(OR(טבלה13[[#This Row],[CycleNumber]]&gt;B496,B496=""),IF(טבלה13[[#This Row],[מספר סטייה]]=3,MIN(D493:D495),טבלה13[[#This Row],[מינ קבוע]]),טבלה13[[#This Row],[מינ קבוע]])</f>
        <v>28</v>
      </c>
      <c r="H495">
        <f>IF(OR(טבלה13[[#This Row],[CycleNumber]]&gt;B496,B496=""),IF(טבלה13[[#This Row],[מספר סטייה]]=3,MAX(D493:D495),טבלה13[[#This Row],[מקס קבוע]]),טבלה13[[#This Row],[מקס קבוע]])</f>
        <v>32</v>
      </c>
      <c r="I49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קבוע]]&lt;&gt;E494,1,I494+1),0))</f>
        <v>0</v>
      </c>
      <c r="J495">
        <f>IF(AND(טבלה13[[#This Row],[CycleNumber]]&lt;B496,טבלה13[[#This Row],[מקס קבוע]]&lt;&gt;""),IF(OR(טבלה13[[#This Row],[מספר סטייה]]&lt;I496,AND(טבלה13[[#This Row],[מספר סטייה]]=3,I496=1)),0,1),"")</f>
        <v>1</v>
      </c>
      <c r="K495">
        <f>IF(טבלה13[[#This Row],[מקס קבוע]]&lt;&gt;"",טבלה13[[#This Row],[מקסימום]]-טבלה13[[#This Row],[מינימום]],"")</f>
        <v>4</v>
      </c>
      <c r="L495">
        <f>IF(IFERROR(LOOKUP(טבלה13[[#This Row],[ClientID]],פיבוט!$A$4:$A$121),FALSE)=טבלה13[[#This Row],[ClientID]],1,0)</f>
        <v>1</v>
      </c>
      <c r="M495" t="str">
        <f>IF(OR(טבלה13[[#This Row],[ClientID]]=A496),"",1)</f>
        <v/>
      </c>
      <c r="N495" s="3" t="str">
        <f>IF(טבלה13[[#This Row],[טווח]]&lt;&gt;K494,טבלה13[[#This Row],[טווח]],"")</f>
        <v/>
      </c>
      <c r="O495" s="3" t="str">
        <f>IF(טבלה13[[#This Row],[מניית טווחים]]&lt;&gt;"",IF(OR(30&gt;טבלה13[[#This Row],[מקסימום]],30&lt;טבלה13[[#This Row],[מינימום]]),0,1),"")</f>
        <v/>
      </c>
    </row>
    <row r="496" spans="1:15" x14ac:dyDescent="0.25">
      <c r="A496" t="s">
        <v>51</v>
      </c>
      <c r="B496">
        <v>5</v>
      </c>
      <c r="C496">
        <v>28</v>
      </c>
      <c r="D496">
        <f>טבלה13[[#This Row],[LengthofCycle]]+1</f>
        <v>29</v>
      </c>
      <c r="E496">
        <f>IF(טבלה13[[#This Row],[CycleNumber]]&lt;3,"",IF(טבלה13[[#This Row],[CycleNumber]]=3,MIN(D494:D496),IF(I495=3,MIN(D493:D495),E495)))</f>
        <v>28</v>
      </c>
      <c r="F496">
        <f>IF(טבלה13[[#This Row],[CycleNumber]]&lt;3,"",IF(טבלה13[[#This Row],[CycleNumber]]=3,MAX(D494:D496),IF(I495=3,MAX(D493:D495),F495)))</f>
        <v>32</v>
      </c>
      <c r="G496">
        <f>IF(OR(טבלה13[[#This Row],[CycleNumber]]&gt;B497,B497=""),IF(טבלה13[[#This Row],[מספר סטייה]]=3,MIN(D494:D496),טבלה13[[#This Row],[מינ קבוע]]),טבלה13[[#This Row],[מינ קבוע]])</f>
        <v>28</v>
      </c>
      <c r="H496">
        <f>IF(OR(טבלה13[[#This Row],[CycleNumber]]&gt;B497,B497=""),IF(טבלה13[[#This Row],[מספר סטייה]]=3,MAX(D494:D496),טבלה13[[#This Row],[מקס קבוע]]),טבלה13[[#This Row],[מקס קבוע]])</f>
        <v>32</v>
      </c>
      <c r="I49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קבוע]]&lt;&gt;E495,1,I495+1),0))</f>
        <v>0</v>
      </c>
      <c r="J496">
        <f>IF(AND(טבלה13[[#This Row],[CycleNumber]]&lt;B497,טבלה13[[#This Row],[מקס קבוע]]&lt;&gt;""),IF(OR(טבלה13[[#This Row],[מספר סטייה]]&lt;I497,AND(טבלה13[[#This Row],[מספר סטייה]]=3,I497=1)),0,1),"")</f>
        <v>1</v>
      </c>
      <c r="K496">
        <f>IF(טבלה13[[#This Row],[מקס קבוע]]&lt;&gt;"",טבלה13[[#This Row],[מקסימום]]-טבלה13[[#This Row],[מינימום]],"")</f>
        <v>4</v>
      </c>
      <c r="L496">
        <f>IF(IFERROR(LOOKUP(טבלה13[[#This Row],[ClientID]],פיבוט!$A$4:$A$121),FALSE)=טבלה13[[#This Row],[ClientID]],1,0)</f>
        <v>1</v>
      </c>
      <c r="M496" t="str">
        <f>IF(OR(טבלה13[[#This Row],[ClientID]]=A497),"",1)</f>
        <v/>
      </c>
      <c r="N496" s="3" t="str">
        <f>IF(טבלה13[[#This Row],[טווח]]&lt;&gt;K495,טבלה13[[#This Row],[טווח]],"")</f>
        <v/>
      </c>
      <c r="O496" s="3" t="str">
        <f>IF(טבלה13[[#This Row],[מניית טווחים]]&lt;&gt;"",IF(OR(30&gt;טבלה13[[#This Row],[מקסימום]],30&lt;טבלה13[[#This Row],[מינימום]]),0,1),"")</f>
        <v/>
      </c>
    </row>
    <row r="497" spans="1:15" x14ac:dyDescent="0.25">
      <c r="A497" t="s">
        <v>51</v>
      </c>
      <c r="B497">
        <v>6</v>
      </c>
      <c r="C497">
        <v>28</v>
      </c>
      <c r="D497">
        <f>טבלה13[[#This Row],[LengthofCycle]]+1</f>
        <v>29</v>
      </c>
      <c r="E497">
        <f>IF(טבלה13[[#This Row],[CycleNumber]]&lt;3,"",IF(טבלה13[[#This Row],[CycleNumber]]=3,MIN(D495:D497),IF(I496=3,MIN(D494:D496),E496)))</f>
        <v>28</v>
      </c>
      <c r="F497">
        <f>IF(טבלה13[[#This Row],[CycleNumber]]&lt;3,"",IF(טבלה13[[#This Row],[CycleNumber]]=3,MAX(D495:D497),IF(I496=3,MAX(D494:D496),F496)))</f>
        <v>32</v>
      </c>
      <c r="G497">
        <f>IF(OR(טבלה13[[#This Row],[CycleNumber]]&gt;B498,B498=""),IF(טבלה13[[#This Row],[מספר סטייה]]=3,MIN(D495:D497),טבלה13[[#This Row],[מינ קבוע]]),טבלה13[[#This Row],[מינ קבוע]])</f>
        <v>28</v>
      </c>
      <c r="H497">
        <f>IF(OR(טבלה13[[#This Row],[CycleNumber]]&gt;B498,B498=""),IF(טבלה13[[#This Row],[מספר סטייה]]=3,MAX(D495:D497),טבלה13[[#This Row],[מקס קבוע]]),טבלה13[[#This Row],[מקס קבוע]])</f>
        <v>32</v>
      </c>
      <c r="I49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קבוע]]&lt;&gt;E496,1,I496+1),0))</f>
        <v>0</v>
      </c>
      <c r="J497">
        <f>IF(AND(טבלה13[[#This Row],[CycleNumber]]&lt;B498,טבלה13[[#This Row],[מקס קבוע]]&lt;&gt;""),IF(OR(טבלה13[[#This Row],[מספר סטייה]]&lt;I498,AND(טבלה13[[#This Row],[מספר סטייה]]=3,I498=1)),0,1),"")</f>
        <v>1</v>
      </c>
      <c r="K497">
        <f>IF(טבלה13[[#This Row],[מקס קבוע]]&lt;&gt;"",טבלה13[[#This Row],[מקסימום]]-טבלה13[[#This Row],[מינימום]],"")</f>
        <v>4</v>
      </c>
      <c r="L497">
        <f>IF(IFERROR(LOOKUP(טבלה13[[#This Row],[ClientID]],פיבוט!$A$4:$A$121),FALSE)=טבלה13[[#This Row],[ClientID]],1,0)</f>
        <v>1</v>
      </c>
      <c r="M497" t="str">
        <f>IF(OR(טבלה13[[#This Row],[ClientID]]=A498),"",1)</f>
        <v/>
      </c>
      <c r="N497" s="3" t="str">
        <f>IF(טבלה13[[#This Row],[טווח]]&lt;&gt;K496,טבלה13[[#This Row],[טווח]],"")</f>
        <v/>
      </c>
      <c r="O497" s="3" t="str">
        <f>IF(טבלה13[[#This Row],[מניית טווחים]]&lt;&gt;"",IF(OR(30&gt;טבלה13[[#This Row],[מקסימום]],30&lt;טבלה13[[#This Row],[מינימום]]),0,1),"")</f>
        <v/>
      </c>
    </row>
    <row r="498" spans="1:15" x14ac:dyDescent="0.25">
      <c r="A498" t="s">
        <v>51</v>
      </c>
      <c r="B498">
        <v>7</v>
      </c>
      <c r="C498">
        <v>29</v>
      </c>
      <c r="D498">
        <f>טבלה13[[#This Row],[LengthofCycle]]+1</f>
        <v>30</v>
      </c>
      <c r="E498">
        <f>IF(טבלה13[[#This Row],[CycleNumber]]&lt;3,"",IF(טבלה13[[#This Row],[CycleNumber]]=3,MIN(D496:D498),IF(I497=3,MIN(D495:D497),E497)))</f>
        <v>28</v>
      </c>
      <c r="F498">
        <f>IF(טבלה13[[#This Row],[CycleNumber]]&lt;3,"",IF(טבלה13[[#This Row],[CycleNumber]]=3,MAX(D496:D498),IF(I497=3,MAX(D495:D497),F497)))</f>
        <v>32</v>
      </c>
      <c r="G498">
        <f>IF(OR(טבלה13[[#This Row],[CycleNumber]]&gt;B499,B499=""),IF(טבלה13[[#This Row],[מספר סטייה]]=3,MIN(D496:D498),טבלה13[[#This Row],[מינ קבוע]]),טבלה13[[#This Row],[מינ קבוע]])</f>
        <v>28</v>
      </c>
      <c r="H498">
        <f>IF(OR(טבלה13[[#This Row],[CycleNumber]]&gt;B499,B499=""),IF(טבלה13[[#This Row],[מספר סטייה]]=3,MAX(D496:D498),טבלה13[[#This Row],[מקס קבוע]]),טבלה13[[#This Row],[מקס קבוע]])</f>
        <v>32</v>
      </c>
      <c r="I49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קבוע]]&lt;&gt;E497,1,I497+1),0))</f>
        <v>0</v>
      </c>
      <c r="J498">
        <f>IF(AND(טבלה13[[#This Row],[CycleNumber]]&lt;B499,טבלה13[[#This Row],[מקס קבוע]]&lt;&gt;""),IF(OR(טבלה13[[#This Row],[מספר סטייה]]&lt;I499,AND(טבלה13[[#This Row],[מספר סטייה]]=3,I499=1)),0,1),"")</f>
        <v>1</v>
      </c>
      <c r="K498">
        <f>IF(טבלה13[[#This Row],[מקס קבוע]]&lt;&gt;"",טבלה13[[#This Row],[מקסימום]]-טבלה13[[#This Row],[מינימום]],"")</f>
        <v>4</v>
      </c>
      <c r="L498">
        <f>IF(IFERROR(LOOKUP(טבלה13[[#This Row],[ClientID]],פיבוט!$A$4:$A$121),FALSE)=טבלה13[[#This Row],[ClientID]],1,0)</f>
        <v>1</v>
      </c>
      <c r="M498" t="str">
        <f>IF(OR(טבלה13[[#This Row],[ClientID]]=A499),"",1)</f>
        <v/>
      </c>
      <c r="N498" s="3" t="str">
        <f>IF(טבלה13[[#This Row],[טווח]]&lt;&gt;K497,טבלה13[[#This Row],[טווח]],"")</f>
        <v/>
      </c>
      <c r="O498" s="3" t="str">
        <f>IF(טבלה13[[#This Row],[מניית טווחים]]&lt;&gt;"",IF(OR(30&gt;טבלה13[[#This Row],[מקסימום]],30&lt;טבלה13[[#This Row],[מינימום]]),0,1),"")</f>
        <v/>
      </c>
    </row>
    <row r="499" spans="1:15" x14ac:dyDescent="0.25">
      <c r="A499" t="s">
        <v>51</v>
      </c>
      <c r="B499">
        <v>8</v>
      </c>
      <c r="C499">
        <v>27</v>
      </c>
      <c r="D499">
        <f>טבלה13[[#This Row],[LengthofCycle]]+1</f>
        <v>28</v>
      </c>
      <c r="E499">
        <f>IF(טבלה13[[#This Row],[CycleNumber]]&lt;3,"",IF(טבלה13[[#This Row],[CycleNumber]]=3,MIN(D497:D499),IF(I498=3,MIN(D496:D498),E498)))</f>
        <v>28</v>
      </c>
      <c r="F499">
        <f>IF(טבלה13[[#This Row],[CycleNumber]]&lt;3,"",IF(טבלה13[[#This Row],[CycleNumber]]=3,MAX(D497:D499),IF(I498=3,MAX(D496:D498),F498)))</f>
        <v>32</v>
      </c>
      <c r="G499">
        <f>IF(OR(טבלה13[[#This Row],[CycleNumber]]&gt;B500,B500=""),IF(טבלה13[[#This Row],[מספר סטייה]]=3,MIN(D497:D499),טבלה13[[#This Row],[מינ קבוע]]),טבלה13[[#This Row],[מינ קבוע]])</f>
        <v>28</v>
      </c>
      <c r="H499">
        <f>IF(OR(טבלה13[[#This Row],[CycleNumber]]&gt;B500,B500=""),IF(טבלה13[[#This Row],[מספר סטייה]]=3,MAX(D497:D499),טבלה13[[#This Row],[מקס קבוע]]),טבלה13[[#This Row],[מקס קבוע]])</f>
        <v>32</v>
      </c>
      <c r="I49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קבוע]]&lt;&gt;E498,1,I498+1),0))</f>
        <v>0</v>
      </c>
      <c r="J499">
        <f>IF(AND(טבלה13[[#This Row],[CycleNumber]]&lt;B500,טבלה13[[#This Row],[מקס קבוע]]&lt;&gt;""),IF(OR(טבלה13[[#This Row],[מספר סטייה]]&lt;I500,AND(טבלה13[[#This Row],[מספר סטייה]]=3,I500=1)),0,1),"")</f>
        <v>0</v>
      </c>
      <c r="K499">
        <f>IF(טבלה13[[#This Row],[מקס קבוע]]&lt;&gt;"",טבלה13[[#This Row],[מקסימום]]-טבלה13[[#This Row],[מינימום]],"")</f>
        <v>4</v>
      </c>
      <c r="L499">
        <f>IF(IFERROR(LOOKUP(טבלה13[[#This Row],[ClientID]],פיבוט!$A$4:$A$121),FALSE)=טבלה13[[#This Row],[ClientID]],1,0)</f>
        <v>1</v>
      </c>
      <c r="M499" t="str">
        <f>IF(OR(טבלה13[[#This Row],[ClientID]]=A500),"",1)</f>
        <v/>
      </c>
      <c r="N499" s="3" t="str">
        <f>IF(טבלה13[[#This Row],[טווח]]&lt;&gt;K498,טבלה13[[#This Row],[טווח]],"")</f>
        <v/>
      </c>
      <c r="O499" s="3" t="str">
        <f>IF(טבלה13[[#This Row],[מניית טווחים]]&lt;&gt;"",IF(OR(30&gt;טבלה13[[#This Row],[מקסימום]],30&lt;טבלה13[[#This Row],[מינימום]]),0,1),"")</f>
        <v/>
      </c>
    </row>
    <row r="500" spans="1:15" x14ac:dyDescent="0.25">
      <c r="A500" t="s">
        <v>51</v>
      </c>
      <c r="B500">
        <v>9</v>
      </c>
      <c r="C500">
        <v>26</v>
      </c>
      <c r="D500">
        <f>טבלה13[[#This Row],[LengthofCycle]]+1</f>
        <v>27</v>
      </c>
      <c r="E500">
        <f>IF(טבלה13[[#This Row],[CycleNumber]]&lt;3,"",IF(טבלה13[[#This Row],[CycleNumber]]=3,MIN(D498:D500),IF(I499=3,MIN(D497:D499),E499)))</f>
        <v>28</v>
      </c>
      <c r="F500">
        <f>IF(טבלה13[[#This Row],[CycleNumber]]&lt;3,"",IF(טבלה13[[#This Row],[CycleNumber]]=3,MAX(D498:D500),IF(I499=3,MAX(D497:D499),F499)))</f>
        <v>32</v>
      </c>
      <c r="G500">
        <f>IF(OR(טבלה13[[#This Row],[CycleNumber]]&gt;B501,B501=""),IF(טבלה13[[#This Row],[מספר סטייה]]=3,MIN(D498:D500),טבלה13[[#This Row],[מינ קבוע]]),טבלה13[[#This Row],[מינ קבוע]])</f>
        <v>28</v>
      </c>
      <c r="H500">
        <f>IF(OR(טבלה13[[#This Row],[CycleNumber]]&gt;B501,B501=""),IF(טבלה13[[#This Row],[מספר סטייה]]=3,MAX(D498:D500),טבלה13[[#This Row],[מקס קבוע]]),טבלה13[[#This Row],[מקס קבוע]])</f>
        <v>32</v>
      </c>
      <c r="I50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קבוע]]&lt;&gt;E499,1,I499+1),0))</f>
        <v>1</v>
      </c>
      <c r="J500">
        <f>IF(AND(טבלה13[[#This Row],[CycleNumber]]&lt;B501,טבלה13[[#This Row],[מקס קבוע]]&lt;&gt;""),IF(OR(טבלה13[[#This Row],[מספר סטייה]]&lt;I501,AND(טבלה13[[#This Row],[מספר סטייה]]=3,I501=1)),0,1),"")</f>
        <v>1</v>
      </c>
      <c r="K500">
        <f>IF(טבלה13[[#This Row],[מקס קבוע]]&lt;&gt;"",טבלה13[[#This Row],[מקסימום]]-טבלה13[[#This Row],[מינימום]],"")</f>
        <v>4</v>
      </c>
      <c r="L500">
        <f>IF(IFERROR(LOOKUP(טבלה13[[#This Row],[ClientID]],פיבוט!$A$4:$A$121),FALSE)=טבלה13[[#This Row],[ClientID]],1,0)</f>
        <v>1</v>
      </c>
      <c r="M500" t="str">
        <f>IF(OR(טבלה13[[#This Row],[ClientID]]=A501),"",1)</f>
        <v/>
      </c>
      <c r="N500" s="3" t="str">
        <f>IF(טבלה13[[#This Row],[טווח]]&lt;&gt;K499,טבלה13[[#This Row],[טווח]],"")</f>
        <v/>
      </c>
      <c r="O500" s="3" t="str">
        <f>IF(טבלה13[[#This Row],[מניית טווחים]]&lt;&gt;"",IF(OR(30&gt;טבלה13[[#This Row],[מקסימום]],30&lt;טבלה13[[#This Row],[מינימום]]),0,1),"")</f>
        <v/>
      </c>
    </row>
    <row r="501" spans="1:15" x14ac:dyDescent="0.25">
      <c r="A501" t="s">
        <v>51</v>
      </c>
      <c r="B501">
        <v>10</v>
      </c>
      <c r="C501">
        <v>30</v>
      </c>
      <c r="D501">
        <f>טבלה13[[#This Row],[LengthofCycle]]+1</f>
        <v>31</v>
      </c>
      <c r="E501">
        <f>IF(טבלה13[[#This Row],[CycleNumber]]&lt;3,"",IF(טבלה13[[#This Row],[CycleNumber]]=3,MIN(D499:D501),IF(I500=3,MIN(D498:D500),E500)))</f>
        <v>28</v>
      </c>
      <c r="F501">
        <f>IF(טבלה13[[#This Row],[CycleNumber]]&lt;3,"",IF(טבלה13[[#This Row],[CycleNumber]]=3,MAX(D499:D501),IF(I500=3,MAX(D498:D500),F500)))</f>
        <v>32</v>
      </c>
      <c r="G501">
        <f>IF(OR(טבלה13[[#This Row],[CycleNumber]]&gt;B502,B502=""),IF(טבלה13[[#This Row],[מספר סטייה]]=3,MIN(D499:D501),טבלה13[[#This Row],[מינ קבוע]]),טבלה13[[#This Row],[מינ קבוע]])</f>
        <v>28</v>
      </c>
      <c r="H501">
        <f>IF(OR(טבלה13[[#This Row],[CycleNumber]]&gt;B502,B502=""),IF(טבלה13[[#This Row],[מספר סטייה]]=3,MAX(D499:D501),טבלה13[[#This Row],[מקס קבוע]]),טבלה13[[#This Row],[מקס קבוע]])</f>
        <v>32</v>
      </c>
      <c r="I50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קבוע]]&lt;&gt;E500,1,I500+1),0))</f>
        <v>0</v>
      </c>
      <c r="J501">
        <f>IF(AND(טבלה13[[#This Row],[CycleNumber]]&lt;B502,טבלה13[[#This Row],[מקס קבוע]]&lt;&gt;""),IF(OR(טבלה13[[#This Row],[מספר סטייה]]&lt;I502,AND(טבלה13[[#This Row],[מספר סטייה]]=3,I502=1)),0,1),"")</f>
        <v>1</v>
      </c>
      <c r="K501">
        <f>IF(טבלה13[[#This Row],[מקס קבוע]]&lt;&gt;"",טבלה13[[#This Row],[מקסימום]]-טבלה13[[#This Row],[מינימום]],"")</f>
        <v>4</v>
      </c>
      <c r="L501">
        <f>IF(IFERROR(LOOKUP(טבלה13[[#This Row],[ClientID]],פיבוט!$A$4:$A$121),FALSE)=טבלה13[[#This Row],[ClientID]],1,0)</f>
        <v>1</v>
      </c>
      <c r="M501" t="str">
        <f>IF(OR(טבלה13[[#This Row],[ClientID]]=A502),"",1)</f>
        <v/>
      </c>
      <c r="N501" s="3" t="str">
        <f>IF(טבלה13[[#This Row],[טווח]]&lt;&gt;K500,טבלה13[[#This Row],[טווח]],"")</f>
        <v/>
      </c>
      <c r="O501" s="3" t="str">
        <f>IF(טבלה13[[#This Row],[מניית טווחים]]&lt;&gt;"",IF(OR(30&gt;טבלה13[[#This Row],[מקסימום]],30&lt;טבלה13[[#This Row],[מינימום]]),0,1),"")</f>
        <v/>
      </c>
    </row>
    <row r="502" spans="1:15" x14ac:dyDescent="0.25">
      <c r="A502" t="s">
        <v>51</v>
      </c>
      <c r="B502">
        <v>11</v>
      </c>
      <c r="C502">
        <v>29</v>
      </c>
      <c r="D502">
        <f>טבלה13[[#This Row],[LengthofCycle]]+1</f>
        <v>30</v>
      </c>
      <c r="E502">
        <f>IF(טבלה13[[#This Row],[CycleNumber]]&lt;3,"",IF(טבלה13[[#This Row],[CycleNumber]]=3,MIN(D500:D502),IF(I501=3,MIN(D499:D501),E501)))</f>
        <v>28</v>
      </c>
      <c r="F502">
        <f>IF(טבלה13[[#This Row],[CycleNumber]]&lt;3,"",IF(טבלה13[[#This Row],[CycleNumber]]=3,MAX(D500:D502),IF(I501=3,MAX(D499:D501),F501)))</f>
        <v>32</v>
      </c>
      <c r="G502">
        <f>IF(OR(טבלה13[[#This Row],[CycleNumber]]&gt;B503,B503=""),IF(טבלה13[[#This Row],[מספר סטייה]]=3,MIN(D500:D502),טבלה13[[#This Row],[מינ קבוע]]),טבלה13[[#This Row],[מינ קבוע]])</f>
        <v>28</v>
      </c>
      <c r="H502">
        <f>IF(OR(טבלה13[[#This Row],[CycleNumber]]&gt;B503,B503=""),IF(טבלה13[[#This Row],[מספר סטייה]]=3,MAX(D500:D502),טבלה13[[#This Row],[מקס קבוע]]),טבלה13[[#This Row],[מקס קבוע]])</f>
        <v>32</v>
      </c>
      <c r="I50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קבוע]]&lt;&gt;E501,1,I501+1),0))</f>
        <v>0</v>
      </c>
      <c r="J502">
        <f>IF(AND(טבלה13[[#This Row],[CycleNumber]]&lt;B503,טבלה13[[#This Row],[מקס קבוע]]&lt;&gt;""),IF(OR(טבלה13[[#This Row],[מספר סטייה]]&lt;I503,AND(טבלה13[[#This Row],[מספר סטייה]]=3,I503=1)),0,1),"")</f>
        <v>1</v>
      </c>
      <c r="K502">
        <f>IF(טבלה13[[#This Row],[מקס קבוע]]&lt;&gt;"",טבלה13[[#This Row],[מקסימום]]-טבלה13[[#This Row],[מינימום]],"")</f>
        <v>4</v>
      </c>
      <c r="L502">
        <f>IF(IFERROR(LOOKUP(טבלה13[[#This Row],[ClientID]],פיבוט!$A$4:$A$121),FALSE)=טבלה13[[#This Row],[ClientID]],1,0)</f>
        <v>1</v>
      </c>
      <c r="M502" t="str">
        <f>IF(OR(טבלה13[[#This Row],[ClientID]]=A503),"",1)</f>
        <v/>
      </c>
      <c r="N502" s="3" t="str">
        <f>IF(טבלה13[[#This Row],[טווח]]&lt;&gt;K501,טבלה13[[#This Row],[טווח]],"")</f>
        <v/>
      </c>
      <c r="O502" s="3" t="str">
        <f>IF(טבלה13[[#This Row],[מניית טווחים]]&lt;&gt;"",IF(OR(30&gt;טבלה13[[#This Row],[מקסימום]],30&lt;טבלה13[[#This Row],[מינימום]]),0,1),"")</f>
        <v/>
      </c>
    </row>
    <row r="503" spans="1:15" x14ac:dyDescent="0.25">
      <c r="A503" t="s">
        <v>51</v>
      </c>
      <c r="B503">
        <v>12</v>
      </c>
      <c r="C503">
        <v>28</v>
      </c>
      <c r="D503">
        <f>טבלה13[[#This Row],[LengthofCycle]]+1</f>
        <v>29</v>
      </c>
      <c r="E503">
        <f>IF(טבלה13[[#This Row],[CycleNumber]]&lt;3,"",IF(טבלה13[[#This Row],[CycleNumber]]=3,MIN(D501:D503),IF(I502=3,MIN(D500:D502),E502)))</f>
        <v>28</v>
      </c>
      <c r="F503">
        <f>IF(טבלה13[[#This Row],[CycleNumber]]&lt;3,"",IF(טבלה13[[#This Row],[CycleNumber]]=3,MAX(D501:D503),IF(I502=3,MAX(D500:D502),F502)))</f>
        <v>32</v>
      </c>
      <c r="G503">
        <f>IF(OR(טבלה13[[#This Row],[CycleNumber]]&gt;B504,B504=""),IF(טבלה13[[#This Row],[מספר סטייה]]=3,MIN(D501:D503),טבלה13[[#This Row],[מינ קבוע]]),טבלה13[[#This Row],[מינ קבוע]])</f>
        <v>28</v>
      </c>
      <c r="H503">
        <f>IF(OR(טבלה13[[#This Row],[CycleNumber]]&gt;B504,B504=""),IF(טבלה13[[#This Row],[מספר סטייה]]=3,MAX(D501:D503),טבלה13[[#This Row],[מקס קבוע]]),טבלה13[[#This Row],[מקס קבוע]])</f>
        <v>32</v>
      </c>
      <c r="I50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קבוע]]&lt;&gt;E502,1,I502+1),0))</f>
        <v>0</v>
      </c>
      <c r="J503">
        <f>IF(AND(טבלה13[[#This Row],[CycleNumber]]&lt;B504,טבלה13[[#This Row],[מקס קבוע]]&lt;&gt;""),IF(OR(טבלה13[[#This Row],[מספר סטייה]]&lt;I504,AND(טבלה13[[#This Row],[מספר סטייה]]=3,I504=1)),0,1),"")</f>
        <v>1</v>
      </c>
      <c r="K503">
        <f>IF(טבלה13[[#This Row],[מקס קבוע]]&lt;&gt;"",טבלה13[[#This Row],[מקסימום]]-טבלה13[[#This Row],[מינימום]],"")</f>
        <v>4</v>
      </c>
      <c r="L503">
        <f>IF(IFERROR(LOOKUP(טבלה13[[#This Row],[ClientID]],פיבוט!$A$4:$A$121),FALSE)=טבלה13[[#This Row],[ClientID]],1,0)</f>
        <v>1</v>
      </c>
      <c r="M503" t="str">
        <f>IF(OR(טבלה13[[#This Row],[ClientID]]=A504),"",1)</f>
        <v/>
      </c>
      <c r="N503" s="3" t="str">
        <f>IF(טבלה13[[#This Row],[טווח]]&lt;&gt;K502,טבלה13[[#This Row],[טווח]],"")</f>
        <v/>
      </c>
      <c r="O503" s="3" t="str">
        <f>IF(טבלה13[[#This Row],[מניית טווחים]]&lt;&gt;"",IF(OR(30&gt;טבלה13[[#This Row],[מקסימום]],30&lt;טבלה13[[#This Row],[מינימום]]),0,1),"")</f>
        <v/>
      </c>
    </row>
    <row r="504" spans="1:15" x14ac:dyDescent="0.25">
      <c r="A504" t="s">
        <v>51</v>
      </c>
      <c r="B504">
        <v>13</v>
      </c>
      <c r="C504">
        <v>28</v>
      </c>
      <c r="D504">
        <f>טבלה13[[#This Row],[LengthofCycle]]+1</f>
        <v>29</v>
      </c>
      <c r="E504">
        <f>IF(טבלה13[[#This Row],[CycleNumber]]&lt;3,"",IF(טבלה13[[#This Row],[CycleNumber]]=3,MIN(D502:D504),IF(I503=3,MIN(D501:D503),E503)))</f>
        <v>28</v>
      </c>
      <c r="F504">
        <f>IF(טבלה13[[#This Row],[CycleNumber]]&lt;3,"",IF(טבלה13[[#This Row],[CycleNumber]]=3,MAX(D502:D504),IF(I503=3,MAX(D501:D503),F503)))</f>
        <v>32</v>
      </c>
      <c r="G504">
        <f>IF(OR(טבלה13[[#This Row],[CycleNumber]]&gt;B505,B505=""),IF(טבלה13[[#This Row],[מספר סטייה]]=3,MIN(D502:D504),טבלה13[[#This Row],[מינ קבוע]]),טבלה13[[#This Row],[מינ קבוע]])</f>
        <v>28</v>
      </c>
      <c r="H504">
        <f>IF(OR(טבלה13[[#This Row],[CycleNumber]]&gt;B505,B505=""),IF(טבלה13[[#This Row],[מספר סטייה]]=3,MAX(D502:D504),טבלה13[[#This Row],[מקס קבוע]]),טבלה13[[#This Row],[מקס קבוע]])</f>
        <v>32</v>
      </c>
      <c r="I50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קבוע]]&lt;&gt;E503,1,I503+1),0))</f>
        <v>0</v>
      </c>
      <c r="J504" t="str">
        <f>IF(AND(טבלה13[[#This Row],[CycleNumber]]&lt;B505,טבלה13[[#This Row],[מקס קבוע]]&lt;&gt;""),IF(OR(טבלה13[[#This Row],[מספר סטייה]]&lt;I505,AND(טבלה13[[#This Row],[מספר סטייה]]=3,I505=1)),0,1),"")</f>
        <v/>
      </c>
      <c r="K504">
        <f>IF(טבלה13[[#This Row],[מקס קבוע]]&lt;&gt;"",טבלה13[[#This Row],[מקסימום]]-טבלה13[[#This Row],[מינימום]],"")</f>
        <v>4</v>
      </c>
      <c r="L504">
        <f>IF(IFERROR(LOOKUP(טבלה13[[#This Row],[ClientID]],פיבוט!$A$4:$A$121),FALSE)=טבלה13[[#This Row],[ClientID]],1,0)</f>
        <v>1</v>
      </c>
      <c r="M504">
        <f>IF(OR(טבלה13[[#This Row],[ClientID]]=A505),"",1)</f>
        <v>1</v>
      </c>
      <c r="N504" s="3" t="str">
        <f>IF(טבלה13[[#This Row],[טווח]]&lt;&gt;K503,טבלה13[[#This Row],[טווח]],"")</f>
        <v/>
      </c>
      <c r="O504" s="3" t="str">
        <f>IF(טבלה13[[#This Row],[מניית טווחים]]&lt;&gt;"",IF(OR(30&gt;טבלה13[[#This Row],[מקסימום]],30&lt;טבלה13[[#This Row],[מינימום]]),0,1),"")</f>
        <v/>
      </c>
    </row>
    <row r="505" spans="1:15" x14ac:dyDescent="0.25">
      <c r="A505" t="s">
        <v>52</v>
      </c>
      <c r="B505">
        <v>1</v>
      </c>
      <c r="C505">
        <v>31</v>
      </c>
      <c r="D505">
        <f>טבלה13[[#This Row],[LengthofCycle]]+1</f>
        <v>32</v>
      </c>
      <c r="E505" t="str">
        <f>IF(טבלה13[[#This Row],[CycleNumber]]&lt;3,"",IF(טבלה13[[#This Row],[CycleNumber]]=3,MIN(D503:D505),IF(I504=3,MIN(D502:D504),E504)))</f>
        <v/>
      </c>
      <c r="F505" t="str">
        <f>IF(טבלה13[[#This Row],[CycleNumber]]&lt;3,"",IF(טבלה13[[#This Row],[CycleNumber]]=3,MAX(D503:D505),IF(I504=3,MAX(D502:D504),F504)))</f>
        <v/>
      </c>
      <c r="G505" t="str">
        <f>IF(OR(טבלה13[[#This Row],[CycleNumber]]&gt;B506,B506=""),IF(טבלה13[[#This Row],[מספר סטייה]]=3,MIN(D503:D505),טבלה13[[#This Row],[מינ קבוע]]),טבלה13[[#This Row],[מינ קבוע]])</f>
        <v/>
      </c>
      <c r="H505" t="str">
        <f>IF(OR(טבלה13[[#This Row],[CycleNumber]]&gt;B506,B506=""),IF(טבלה13[[#This Row],[מספר סטייה]]=3,MAX(D503:D505),טבלה13[[#This Row],[מקס קבוע]]),טבלה13[[#This Row],[מקס קבוע]])</f>
        <v/>
      </c>
      <c r="I50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קבוע]]&lt;&gt;E504,1,I504+1),0))</f>
        <v/>
      </c>
      <c r="J505" t="str">
        <f>IF(AND(טבלה13[[#This Row],[CycleNumber]]&lt;B506,טבלה13[[#This Row],[מקס קבוע]]&lt;&gt;""),IF(OR(טבלה13[[#This Row],[מספר סטייה]]&lt;I506,AND(טבלה13[[#This Row],[מספר סטייה]]=3,I506=1)),0,1),"")</f>
        <v/>
      </c>
      <c r="K505" t="str">
        <f>IF(טבלה13[[#This Row],[מקס קבוע]]&lt;&gt;"",טבלה13[[#This Row],[מקסימום]]-טבלה13[[#This Row],[מינימום]],"")</f>
        <v/>
      </c>
      <c r="L505">
        <f>IF(IFERROR(LOOKUP(טבלה13[[#This Row],[ClientID]],פיבוט!$A$4:$A$121),FALSE)=טבלה13[[#This Row],[ClientID]],1,0)</f>
        <v>1</v>
      </c>
      <c r="M505" t="str">
        <f>IF(OR(טבלה13[[#This Row],[ClientID]]=A506),"",1)</f>
        <v/>
      </c>
      <c r="N505" s="3" t="str">
        <f>IF(טבלה13[[#This Row],[טווח]]&lt;&gt;K504,טבלה13[[#This Row],[טווח]],"")</f>
        <v/>
      </c>
      <c r="O505" s="3" t="str">
        <f>IF(טבלה13[[#This Row],[מניית טווחים]]&lt;&gt;"",IF(OR(30&gt;טבלה13[[#This Row],[מקסימום]],30&lt;טבלה13[[#This Row],[מינימום]]),0,1),"")</f>
        <v/>
      </c>
    </row>
    <row r="506" spans="1:15" x14ac:dyDescent="0.25">
      <c r="A506" t="s">
        <v>52</v>
      </c>
      <c r="B506">
        <v>2</v>
      </c>
      <c r="C506">
        <v>31</v>
      </c>
      <c r="D506">
        <f>טבלה13[[#This Row],[LengthofCycle]]+1</f>
        <v>32</v>
      </c>
      <c r="E506" t="str">
        <f>IF(טבלה13[[#This Row],[CycleNumber]]&lt;3,"",IF(טבלה13[[#This Row],[CycleNumber]]=3,MIN(D504:D506),IF(I505=3,MIN(D503:D505),E505)))</f>
        <v/>
      </c>
      <c r="F506" t="str">
        <f>IF(טבלה13[[#This Row],[CycleNumber]]&lt;3,"",IF(טבלה13[[#This Row],[CycleNumber]]=3,MAX(D504:D506),IF(I505=3,MAX(D503:D505),F505)))</f>
        <v/>
      </c>
      <c r="G506" t="str">
        <f>IF(OR(טבלה13[[#This Row],[CycleNumber]]&gt;B507,B507=""),IF(טבלה13[[#This Row],[מספר סטייה]]=3,MIN(D504:D506),טבלה13[[#This Row],[מינ קבוע]]),טבלה13[[#This Row],[מינ קבוע]])</f>
        <v/>
      </c>
      <c r="H506" t="str">
        <f>IF(OR(טבלה13[[#This Row],[CycleNumber]]&gt;B507,B507=""),IF(טבלה13[[#This Row],[מספר סטייה]]=3,MAX(D504:D506),טבלה13[[#This Row],[מקס קבוע]]),טבלה13[[#This Row],[מקס קבוע]])</f>
        <v/>
      </c>
      <c r="I50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קבוע]]&lt;&gt;E505,1,I505+1),0))</f>
        <v/>
      </c>
      <c r="J506" t="str">
        <f>IF(AND(טבלה13[[#This Row],[CycleNumber]]&lt;B507,טבלה13[[#This Row],[מקס קבוע]]&lt;&gt;""),IF(OR(טבלה13[[#This Row],[מספר סטייה]]&lt;I507,AND(טבלה13[[#This Row],[מספר סטייה]]=3,I507=1)),0,1),"")</f>
        <v/>
      </c>
      <c r="K506" t="str">
        <f>IF(טבלה13[[#This Row],[מקס קבוע]]&lt;&gt;"",טבלה13[[#This Row],[מקסימום]]-טבלה13[[#This Row],[מינימום]],"")</f>
        <v/>
      </c>
      <c r="L506">
        <f>IF(IFERROR(LOOKUP(טבלה13[[#This Row],[ClientID]],פיבוט!$A$4:$A$121),FALSE)=טבלה13[[#This Row],[ClientID]],1,0)</f>
        <v>1</v>
      </c>
      <c r="M506" t="str">
        <f>IF(OR(טבלה13[[#This Row],[ClientID]]=A507),"",1)</f>
        <v/>
      </c>
      <c r="N506" s="3" t="str">
        <f>IF(טבלה13[[#This Row],[טווח]]&lt;&gt;K505,טבלה13[[#This Row],[טווח]],"")</f>
        <v/>
      </c>
      <c r="O506" s="3" t="str">
        <f>IF(טבלה13[[#This Row],[מניית טווחים]]&lt;&gt;"",IF(OR(30&gt;טבלה13[[#This Row],[מקסימום]],30&lt;טבלה13[[#This Row],[מינימום]]),0,1),"")</f>
        <v/>
      </c>
    </row>
    <row r="507" spans="1:15" x14ac:dyDescent="0.25">
      <c r="A507" t="s">
        <v>52</v>
      </c>
      <c r="B507">
        <v>3</v>
      </c>
      <c r="C507">
        <v>33</v>
      </c>
      <c r="D507">
        <f>טבלה13[[#This Row],[LengthofCycle]]+1</f>
        <v>34</v>
      </c>
      <c r="E507">
        <f>IF(טבלה13[[#This Row],[CycleNumber]]&lt;3,"",IF(טבלה13[[#This Row],[CycleNumber]]=3,MIN(D505:D507),IF(I506=3,MIN(D504:D506),E506)))</f>
        <v>32</v>
      </c>
      <c r="F507">
        <f>IF(טבלה13[[#This Row],[CycleNumber]]&lt;3,"",IF(טבלה13[[#This Row],[CycleNumber]]=3,MAX(D505:D507),IF(I506=3,MAX(D504:D506),F506)))</f>
        <v>34</v>
      </c>
      <c r="G507">
        <f>IF(OR(טבלה13[[#This Row],[CycleNumber]]&gt;B508,B508=""),IF(טבלה13[[#This Row],[מספר סטייה]]=3,MIN(D505:D507),טבלה13[[#This Row],[מינ קבוע]]),טבלה13[[#This Row],[מינ קבוע]])</f>
        <v>32</v>
      </c>
      <c r="H507">
        <f>IF(OR(טבלה13[[#This Row],[CycleNumber]]&gt;B508,B508=""),IF(טבלה13[[#This Row],[מספר סטייה]]=3,MAX(D505:D507),טבלה13[[#This Row],[מקס קבוע]]),טבלה13[[#This Row],[מקס קבוע]])</f>
        <v>34</v>
      </c>
      <c r="I50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קבוע]]&lt;&gt;E506,1,I506+1),0))</f>
        <v>0</v>
      </c>
      <c r="J507">
        <f>IF(AND(טבלה13[[#This Row],[CycleNumber]]&lt;B508,טבלה13[[#This Row],[מקס קבוע]]&lt;&gt;""),IF(OR(טבלה13[[#This Row],[מספר סטייה]]&lt;I508,AND(טבלה13[[#This Row],[מספר סטייה]]=3,I508=1)),0,1),"")</f>
        <v>1</v>
      </c>
      <c r="K507">
        <f>IF(טבלה13[[#This Row],[מקס קבוע]]&lt;&gt;"",טבלה13[[#This Row],[מקסימום]]-טבלה13[[#This Row],[מינימום]],"")</f>
        <v>2</v>
      </c>
      <c r="L507">
        <f>IF(IFERROR(LOOKUP(טבלה13[[#This Row],[ClientID]],פיבוט!$A$4:$A$121),FALSE)=טבלה13[[#This Row],[ClientID]],1,0)</f>
        <v>1</v>
      </c>
      <c r="M507" t="str">
        <f>IF(OR(טבלה13[[#This Row],[ClientID]]=A508),"",1)</f>
        <v/>
      </c>
      <c r="N507" s="3">
        <f>IF(טבלה13[[#This Row],[טווח]]&lt;&gt;K506,טבלה13[[#This Row],[טווח]],"")</f>
        <v>2</v>
      </c>
      <c r="O507" s="3">
        <f>IF(טבלה13[[#This Row],[מניית טווחים]]&lt;&gt;"",IF(OR(30&gt;טבלה13[[#This Row],[מקסימום]],30&lt;טבלה13[[#This Row],[מינימום]]),0,1),"")</f>
        <v>0</v>
      </c>
    </row>
    <row r="508" spans="1:15" x14ac:dyDescent="0.25">
      <c r="A508" t="s">
        <v>52</v>
      </c>
      <c r="B508">
        <v>4</v>
      </c>
      <c r="C508">
        <v>32</v>
      </c>
      <c r="D508">
        <f>טבלה13[[#This Row],[LengthofCycle]]+1</f>
        <v>33</v>
      </c>
      <c r="E508">
        <f>IF(טבלה13[[#This Row],[CycleNumber]]&lt;3,"",IF(טבלה13[[#This Row],[CycleNumber]]=3,MIN(D506:D508),IF(I507=3,MIN(D505:D507),E507)))</f>
        <v>32</v>
      </c>
      <c r="F508">
        <f>IF(טבלה13[[#This Row],[CycleNumber]]&lt;3,"",IF(טבלה13[[#This Row],[CycleNumber]]=3,MAX(D506:D508),IF(I507=3,MAX(D505:D507),F507)))</f>
        <v>34</v>
      </c>
      <c r="G508">
        <f>IF(OR(טבלה13[[#This Row],[CycleNumber]]&gt;B509,B509=""),IF(טבלה13[[#This Row],[מספר סטייה]]=3,MIN(D506:D508),טבלה13[[#This Row],[מינ קבוע]]),טבלה13[[#This Row],[מינ קבוע]])</f>
        <v>32</v>
      </c>
      <c r="H508">
        <f>IF(OR(טבלה13[[#This Row],[CycleNumber]]&gt;B509,B509=""),IF(טבלה13[[#This Row],[מספר סטייה]]=3,MAX(D506:D508),טבלה13[[#This Row],[מקס קבוע]]),טבלה13[[#This Row],[מקס קבוע]])</f>
        <v>34</v>
      </c>
      <c r="I50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קבוע]]&lt;&gt;E507,1,I507+1),0))</f>
        <v>0</v>
      </c>
      <c r="J508">
        <f>IF(AND(טבלה13[[#This Row],[CycleNumber]]&lt;B509,טבלה13[[#This Row],[מקס קבוע]]&lt;&gt;""),IF(OR(טבלה13[[#This Row],[מספר סטייה]]&lt;I509,AND(טבלה13[[#This Row],[מספר סטייה]]=3,I509=1)),0,1),"")</f>
        <v>1</v>
      </c>
      <c r="K508">
        <f>IF(טבלה13[[#This Row],[מקס קבוע]]&lt;&gt;"",טבלה13[[#This Row],[מקסימום]]-טבלה13[[#This Row],[מינימום]],"")</f>
        <v>2</v>
      </c>
      <c r="L508">
        <f>IF(IFERROR(LOOKUP(טבלה13[[#This Row],[ClientID]],פיבוט!$A$4:$A$121),FALSE)=טבלה13[[#This Row],[ClientID]],1,0)</f>
        <v>1</v>
      </c>
      <c r="M508" t="str">
        <f>IF(OR(טבלה13[[#This Row],[ClientID]]=A509),"",1)</f>
        <v/>
      </c>
      <c r="N508" s="3" t="str">
        <f>IF(טבלה13[[#This Row],[טווח]]&lt;&gt;K507,טבלה13[[#This Row],[טווח]],"")</f>
        <v/>
      </c>
      <c r="O508" s="3" t="str">
        <f>IF(טבלה13[[#This Row],[מניית טווחים]]&lt;&gt;"",IF(OR(30&gt;טבלה13[[#This Row],[מקסימום]],30&lt;טבלה13[[#This Row],[מינימום]]),0,1),"")</f>
        <v/>
      </c>
    </row>
    <row r="509" spans="1:15" x14ac:dyDescent="0.25">
      <c r="A509" t="s">
        <v>52</v>
      </c>
      <c r="B509">
        <v>5</v>
      </c>
      <c r="C509">
        <v>31</v>
      </c>
      <c r="D509">
        <f>טבלה13[[#This Row],[LengthofCycle]]+1</f>
        <v>32</v>
      </c>
      <c r="E509">
        <f>IF(טבלה13[[#This Row],[CycleNumber]]&lt;3,"",IF(טבלה13[[#This Row],[CycleNumber]]=3,MIN(D507:D509),IF(I508=3,MIN(D506:D508),E508)))</f>
        <v>32</v>
      </c>
      <c r="F509">
        <f>IF(טבלה13[[#This Row],[CycleNumber]]&lt;3,"",IF(טבלה13[[#This Row],[CycleNumber]]=3,MAX(D507:D509),IF(I508=3,MAX(D506:D508),F508)))</f>
        <v>34</v>
      </c>
      <c r="G509">
        <f>IF(OR(טבלה13[[#This Row],[CycleNumber]]&gt;B510,B510=""),IF(טבלה13[[#This Row],[מספר סטייה]]=3,MIN(D507:D509),טבלה13[[#This Row],[מינ קבוע]]),טבלה13[[#This Row],[מינ קבוע]])</f>
        <v>32</v>
      </c>
      <c r="H509">
        <f>IF(OR(טבלה13[[#This Row],[CycleNumber]]&gt;B510,B510=""),IF(טבלה13[[#This Row],[מספר סטייה]]=3,MAX(D507:D509),טבלה13[[#This Row],[מקס קבוע]]),טבלה13[[#This Row],[מקס קבוע]])</f>
        <v>34</v>
      </c>
      <c r="I50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קבוע]]&lt;&gt;E508,1,I508+1),0))</f>
        <v>0</v>
      </c>
      <c r="J509">
        <f>IF(AND(טבלה13[[#This Row],[CycleNumber]]&lt;B510,טבלה13[[#This Row],[מקס קבוע]]&lt;&gt;""),IF(OR(טבלה13[[#This Row],[מספר סטייה]]&lt;I510,AND(טבלה13[[#This Row],[מספר סטייה]]=3,I510=1)),0,1),"")</f>
        <v>1</v>
      </c>
      <c r="K509">
        <f>IF(טבלה13[[#This Row],[מקס קבוע]]&lt;&gt;"",טבלה13[[#This Row],[מקסימום]]-טבלה13[[#This Row],[מינימום]],"")</f>
        <v>2</v>
      </c>
      <c r="L509">
        <f>IF(IFERROR(LOOKUP(טבלה13[[#This Row],[ClientID]],פיבוט!$A$4:$A$121),FALSE)=טבלה13[[#This Row],[ClientID]],1,0)</f>
        <v>1</v>
      </c>
      <c r="M509" t="str">
        <f>IF(OR(טבלה13[[#This Row],[ClientID]]=A510),"",1)</f>
        <v/>
      </c>
      <c r="N509" s="3" t="str">
        <f>IF(טבלה13[[#This Row],[טווח]]&lt;&gt;K508,טבלה13[[#This Row],[טווח]],"")</f>
        <v/>
      </c>
      <c r="O509" s="3" t="str">
        <f>IF(טבלה13[[#This Row],[מניית טווחים]]&lt;&gt;"",IF(OR(30&gt;טבלה13[[#This Row],[מקסימום]],30&lt;טבלה13[[#This Row],[מינימום]]),0,1),"")</f>
        <v/>
      </c>
    </row>
    <row r="510" spans="1:15" x14ac:dyDescent="0.25">
      <c r="A510" t="s">
        <v>52</v>
      </c>
      <c r="B510">
        <v>6</v>
      </c>
      <c r="C510">
        <v>33</v>
      </c>
      <c r="D510">
        <f>טבלה13[[#This Row],[LengthofCycle]]+1</f>
        <v>34</v>
      </c>
      <c r="E510">
        <f>IF(טבלה13[[#This Row],[CycleNumber]]&lt;3,"",IF(טבלה13[[#This Row],[CycleNumber]]=3,MIN(D508:D510),IF(I509=3,MIN(D507:D509),E509)))</f>
        <v>32</v>
      </c>
      <c r="F510">
        <f>IF(טבלה13[[#This Row],[CycleNumber]]&lt;3,"",IF(טבלה13[[#This Row],[CycleNumber]]=3,MAX(D508:D510),IF(I509=3,MAX(D507:D509),F509)))</f>
        <v>34</v>
      </c>
      <c r="G510">
        <f>IF(OR(טבלה13[[#This Row],[CycleNumber]]&gt;B511,B511=""),IF(טבלה13[[#This Row],[מספר סטייה]]=3,MIN(D508:D510),טבלה13[[#This Row],[מינ קבוע]]),טבלה13[[#This Row],[מינ קבוע]])</f>
        <v>32</v>
      </c>
      <c r="H510">
        <f>IF(OR(טבלה13[[#This Row],[CycleNumber]]&gt;B511,B511=""),IF(טבלה13[[#This Row],[מספר סטייה]]=3,MAX(D508:D510),טבלה13[[#This Row],[מקס קבוע]]),טבלה13[[#This Row],[מקס קבוע]])</f>
        <v>34</v>
      </c>
      <c r="I51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קבוע]]&lt;&gt;E509,1,I509+1),0))</f>
        <v>0</v>
      </c>
      <c r="J510">
        <f>IF(AND(טבלה13[[#This Row],[CycleNumber]]&lt;B511,טבלה13[[#This Row],[מקס קבוע]]&lt;&gt;""),IF(OR(טבלה13[[#This Row],[מספר סטייה]]&lt;I511,AND(טבלה13[[#This Row],[מספר סטייה]]=3,I511=1)),0,1),"")</f>
        <v>1</v>
      </c>
      <c r="K510">
        <f>IF(טבלה13[[#This Row],[מקס קבוע]]&lt;&gt;"",טבלה13[[#This Row],[מקסימום]]-טבלה13[[#This Row],[מינימום]],"")</f>
        <v>2</v>
      </c>
      <c r="L510">
        <f>IF(IFERROR(LOOKUP(טבלה13[[#This Row],[ClientID]],פיבוט!$A$4:$A$121),FALSE)=טבלה13[[#This Row],[ClientID]],1,0)</f>
        <v>1</v>
      </c>
      <c r="M510" t="str">
        <f>IF(OR(טבלה13[[#This Row],[ClientID]]=A511),"",1)</f>
        <v/>
      </c>
      <c r="N510" s="3" t="str">
        <f>IF(טבלה13[[#This Row],[טווח]]&lt;&gt;K509,טבלה13[[#This Row],[טווח]],"")</f>
        <v/>
      </c>
      <c r="O510" s="3" t="str">
        <f>IF(טבלה13[[#This Row],[מניית טווחים]]&lt;&gt;"",IF(OR(30&gt;טבלה13[[#This Row],[מקסימום]],30&lt;טבלה13[[#This Row],[מינימום]]),0,1),"")</f>
        <v/>
      </c>
    </row>
    <row r="511" spans="1:15" x14ac:dyDescent="0.25">
      <c r="A511" t="s">
        <v>52</v>
      </c>
      <c r="B511">
        <v>7</v>
      </c>
      <c r="C511">
        <v>31</v>
      </c>
      <c r="D511">
        <f>טבלה13[[#This Row],[LengthofCycle]]+1</f>
        <v>32</v>
      </c>
      <c r="E511">
        <f>IF(טבלה13[[#This Row],[CycleNumber]]&lt;3,"",IF(טבלה13[[#This Row],[CycleNumber]]=3,MIN(D509:D511),IF(I510=3,MIN(D508:D510),E510)))</f>
        <v>32</v>
      </c>
      <c r="F511">
        <f>IF(טבלה13[[#This Row],[CycleNumber]]&lt;3,"",IF(טבלה13[[#This Row],[CycleNumber]]=3,MAX(D509:D511),IF(I510=3,MAX(D508:D510),F510)))</f>
        <v>34</v>
      </c>
      <c r="G511">
        <f>IF(OR(טבלה13[[#This Row],[CycleNumber]]&gt;B512,B512=""),IF(טבלה13[[#This Row],[מספר סטייה]]=3,MIN(D509:D511),טבלה13[[#This Row],[מינ קבוע]]),טבלה13[[#This Row],[מינ קבוע]])</f>
        <v>32</v>
      </c>
      <c r="H511">
        <f>IF(OR(טבלה13[[#This Row],[CycleNumber]]&gt;B512,B512=""),IF(טבלה13[[#This Row],[מספר סטייה]]=3,MAX(D509:D511),טבלה13[[#This Row],[מקס קבוע]]),טבלה13[[#This Row],[מקס קבוע]])</f>
        <v>34</v>
      </c>
      <c r="I51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קבוע]]&lt;&gt;E510,1,I510+1),0))</f>
        <v>0</v>
      </c>
      <c r="J511">
        <f>IF(AND(טבלה13[[#This Row],[CycleNumber]]&lt;B512,טבלה13[[#This Row],[מקס קבוע]]&lt;&gt;""),IF(OR(טבלה13[[#This Row],[מספר סטייה]]&lt;I512,AND(טבלה13[[#This Row],[מספר סטייה]]=3,I512=1)),0,1),"")</f>
        <v>0</v>
      </c>
      <c r="K511">
        <f>IF(טבלה13[[#This Row],[מקס קבוע]]&lt;&gt;"",טבלה13[[#This Row],[מקסימום]]-טבלה13[[#This Row],[מינימום]],"")</f>
        <v>2</v>
      </c>
      <c r="L511">
        <f>IF(IFERROR(LOOKUP(טבלה13[[#This Row],[ClientID]],פיבוט!$A$4:$A$121),FALSE)=טבלה13[[#This Row],[ClientID]],1,0)</f>
        <v>1</v>
      </c>
      <c r="M511" t="str">
        <f>IF(OR(טבלה13[[#This Row],[ClientID]]=A512),"",1)</f>
        <v/>
      </c>
      <c r="N511" s="3" t="str">
        <f>IF(טבלה13[[#This Row],[טווח]]&lt;&gt;K510,טבלה13[[#This Row],[טווח]],"")</f>
        <v/>
      </c>
      <c r="O511" s="3" t="str">
        <f>IF(טבלה13[[#This Row],[מניית טווחים]]&lt;&gt;"",IF(OR(30&gt;טבלה13[[#This Row],[מקסימום]],30&lt;טבלה13[[#This Row],[מינימום]]),0,1),"")</f>
        <v/>
      </c>
    </row>
    <row r="512" spans="1:15" x14ac:dyDescent="0.25">
      <c r="A512" t="s">
        <v>52</v>
      </c>
      <c r="B512">
        <v>8</v>
      </c>
      <c r="C512">
        <v>28</v>
      </c>
      <c r="D512">
        <f>טבלה13[[#This Row],[LengthofCycle]]+1</f>
        <v>29</v>
      </c>
      <c r="E512">
        <f>IF(טבלה13[[#This Row],[CycleNumber]]&lt;3,"",IF(טבלה13[[#This Row],[CycleNumber]]=3,MIN(D510:D512),IF(I511=3,MIN(D509:D511),E511)))</f>
        <v>32</v>
      </c>
      <c r="F512">
        <f>IF(טבלה13[[#This Row],[CycleNumber]]&lt;3,"",IF(טבלה13[[#This Row],[CycleNumber]]=3,MAX(D510:D512),IF(I511=3,MAX(D509:D511),F511)))</f>
        <v>34</v>
      </c>
      <c r="G512">
        <f>IF(OR(טבלה13[[#This Row],[CycleNumber]]&gt;B513,B513=""),IF(טבלה13[[#This Row],[מספר סטייה]]=3,MIN(D510:D512),טבלה13[[#This Row],[מינ קבוע]]),טבלה13[[#This Row],[מינ קבוע]])</f>
        <v>32</v>
      </c>
      <c r="H512">
        <f>IF(OR(טבלה13[[#This Row],[CycleNumber]]&gt;B513,B513=""),IF(טבלה13[[#This Row],[מספר סטייה]]=3,MAX(D510:D512),טבלה13[[#This Row],[מקס קבוע]]),טבלה13[[#This Row],[מקס קבוע]])</f>
        <v>34</v>
      </c>
      <c r="I51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קבוע]]&lt;&gt;E511,1,I511+1),0))</f>
        <v>1</v>
      </c>
      <c r="J512">
        <f>IF(AND(טבלה13[[#This Row],[CycleNumber]]&lt;B513,טבלה13[[#This Row],[מקס קבוע]]&lt;&gt;""),IF(OR(טבלה13[[#This Row],[מספר סטייה]]&lt;I513,AND(טבלה13[[#This Row],[מספר סטייה]]=3,I513=1)),0,1),"")</f>
        <v>0</v>
      </c>
      <c r="K512">
        <f>IF(טבלה13[[#This Row],[מקס קבוע]]&lt;&gt;"",טבלה13[[#This Row],[מקסימום]]-טבלה13[[#This Row],[מינימום]],"")</f>
        <v>2</v>
      </c>
      <c r="L512">
        <f>IF(IFERROR(LOOKUP(טבלה13[[#This Row],[ClientID]],פיבוט!$A$4:$A$121),FALSE)=טבלה13[[#This Row],[ClientID]],1,0)</f>
        <v>1</v>
      </c>
      <c r="M512" t="str">
        <f>IF(OR(טבלה13[[#This Row],[ClientID]]=A513),"",1)</f>
        <v/>
      </c>
      <c r="N512" s="3" t="str">
        <f>IF(טבלה13[[#This Row],[טווח]]&lt;&gt;K511,טבלה13[[#This Row],[טווח]],"")</f>
        <v/>
      </c>
      <c r="O512" s="3" t="str">
        <f>IF(טבלה13[[#This Row],[מניית טווחים]]&lt;&gt;"",IF(OR(30&gt;טבלה13[[#This Row],[מקסימום]],30&lt;טבלה13[[#This Row],[מינימום]]),0,1),"")</f>
        <v/>
      </c>
    </row>
    <row r="513" spans="1:15" x14ac:dyDescent="0.25">
      <c r="A513" t="s">
        <v>52</v>
      </c>
      <c r="B513">
        <v>9</v>
      </c>
      <c r="C513">
        <v>36</v>
      </c>
      <c r="D513">
        <f>טבלה13[[#This Row],[LengthofCycle]]+1</f>
        <v>37</v>
      </c>
      <c r="E513">
        <f>IF(טבלה13[[#This Row],[CycleNumber]]&lt;3,"",IF(טבלה13[[#This Row],[CycleNumber]]=3,MIN(D511:D513),IF(I512=3,MIN(D510:D512),E512)))</f>
        <v>32</v>
      </c>
      <c r="F513">
        <f>IF(טבלה13[[#This Row],[CycleNumber]]&lt;3,"",IF(טבלה13[[#This Row],[CycleNumber]]=3,MAX(D511:D513),IF(I512=3,MAX(D510:D512),F512)))</f>
        <v>34</v>
      </c>
      <c r="G513">
        <f>IF(OR(טבלה13[[#This Row],[CycleNumber]]&gt;B514,B514=""),IF(טבלה13[[#This Row],[מספר סטייה]]=3,MIN(D511:D513),טבלה13[[#This Row],[מינ קבוע]]),טבלה13[[#This Row],[מינ קבוע]])</f>
        <v>32</v>
      </c>
      <c r="H513">
        <f>IF(OR(טבלה13[[#This Row],[CycleNumber]]&gt;B514,B514=""),IF(טבלה13[[#This Row],[מספר סטייה]]=3,MAX(D511:D513),טבלה13[[#This Row],[מקס קבוע]]),טבלה13[[#This Row],[מקס קבוע]])</f>
        <v>34</v>
      </c>
      <c r="I51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קבוע]]&lt;&gt;E512,1,I512+1),0))</f>
        <v>2</v>
      </c>
      <c r="J513">
        <f>IF(AND(טבלה13[[#This Row],[CycleNumber]]&lt;B514,טבלה13[[#This Row],[מקס קבוע]]&lt;&gt;""),IF(OR(טבלה13[[#This Row],[מספר סטייה]]&lt;I514,AND(טבלה13[[#This Row],[מספר סטייה]]=3,I514=1)),0,1),"")</f>
        <v>0</v>
      </c>
      <c r="K513">
        <f>IF(טבלה13[[#This Row],[מקס קבוע]]&lt;&gt;"",טבלה13[[#This Row],[מקסימום]]-טבלה13[[#This Row],[מינימום]],"")</f>
        <v>2</v>
      </c>
      <c r="L513">
        <f>IF(IFERROR(LOOKUP(טבלה13[[#This Row],[ClientID]],פיבוט!$A$4:$A$121),FALSE)=טבלה13[[#This Row],[ClientID]],1,0)</f>
        <v>1</v>
      </c>
      <c r="M513" t="str">
        <f>IF(OR(טבלה13[[#This Row],[ClientID]]=A514),"",1)</f>
        <v/>
      </c>
      <c r="N513" s="3" t="str">
        <f>IF(טבלה13[[#This Row],[טווח]]&lt;&gt;K512,טבלה13[[#This Row],[טווח]],"")</f>
        <v/>
      </c>
      <c r="O513" s="3" t="str">
        <f>IF(טבלה13[[#This Row],[מניית טווחים]]&lt;&gt;"",IF(OR(30&gt;טבלה13[[#This Row],[מקסימום]],30&lt;טבלה13[[#This Row],[מינימום]]),0,1),"")</f>
        <v/>
      </c>
    </row>
    <row r="514" spans="1:15" x14ac:dyDescent="0.25">
      <c r="A514" t="s">
        <v>52</v>
      </c>
      <c r="B514">
        <v>10</v>
      </c>
      <c r="C514">
        <v>28</v>
      </c>
      <c r="D514">
        <f>טבלה13[[#This Row],[LengthofCycle]]+1</f>
        <v>29</v>
      </c>
      <c r="E514">
        <f>IF(טבלה13[[#This Row],[CycleNumber]]&lt;3,"",IF(טבלה13[[#This Row],[CycleNumber]]=3,MIN(D512:D514),IF(I513=3,MIN(D511:D513),E513)))</f>
        <v>32</v>
      </c>
      <c r="F514">
        <f>IF(טבלה13[[#This Row],[CycleNumber]]&lt;3,"",IF(טבלה13[[#This Row],[CycleNumber]]=3,MAX(D512:D514),IF(I513=3,MAX(D511:D513),F513)))</f>
        <v>34</v>
      </c>
      <c r="G514">
        <f>IF(OR(טבלה13[[#This Row],[CycleNumber]]&gt;B515,B515=""),IF(טבלה13[[#This Row],[מספר סטייה]]=3,MIN(D512:D514),טבלה13[[#This Row],[מינ קבוע]]),טבלה13[[#This Row],[מינ קבוע]])</f>
        <v>32</v>
      </c>
      <c r="H514">
        <f>IF(OR(טבלה13[[#This Row],[CycleNumber]]&gt;B515,B515=""),IF(טבלה13[[#This Row],[מספר סטייה]]=3,MAX(D512:D514),טבלה13[[#This Row],[מקס קבוע]]),טבלה13[[#This Row],[מקס קבוע]])</f>
        <v>34</v>
      </c>
      <c r="I51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קבוע]]&lt;&gt;E513,1,I513+1),0))</f>
        <v>3</v>
      </c>
      <c r="J514">
        <f>IF(AND(טבלה13[[#This Row],[CycleNumber]]&lt;B515,טבלה13[[#This Row],[מקס קבוע]]&lt;&gt;""),IF(OR(טבלה13[[#This Row],[מספר סטייה]]&lt;I515,AND(טבלה13[[#This Row],[מספר סטייה]]=3,I515=1)),0,1),"")</f>
        <v>1</v>
      </c>
      <c r="K514">
        <f>IF(טבלה13[[#This Row],[מקס קבוע]]&lt;&gt;"",טבלה13[[#This Row],[מקסימום]]-טבלה13[[#This Row],[מינימום]],"")</f>
        <v>2</v>
      </c>
      <c r="L514">
        <f>IF(IFERROR(LOOKUP(טבלה13[[#This Row],[ClientID]],פיבוט!$A$4:$A$121),FALSE)=טבלה13[[#This Row],[ClientID]],1,0)</f>
        <v>1</v>
      </c>
      <c r="M514" t="str">
        <f>IF(OR(טבלה13[[#This Row],[ClientID]]=A515),"",1)</f>
        <v/>
      </c>
      <c r="N514" s="3" t="str">
        <f>IF(טבלה13[[#This Row],[טווח]]&lt;&gt;K513,טבלה13[[#This Row],[טווח]],"")</f>
        <v/>
      </c>
      <c r="O514" s="3" t="str">
        <f>IF(טבלה13[[#This Row],[מניית טווחים]]&lt;&gt;"",IF(OR(30&gt;טבלה13[[#This Row],[מקסימום]],30&lt;טבלה13[[#This Row],[מינימום]]),0,1),"")</f>
        <v/>
      </c>
    </row>
    <row r="515" spans="1:15" x14ac:dyDescent="0.25">
      <c r="A515" t="s">
        <v>52</v>
      </c>
      <c r="B515">
        <v>11</v>
      </c>
      <c r="C515">
        <v>32</v>
      </c>
      <c r="D515">
        <f>טבלה13[[#This Row],[LengthofCycle]]+1</f>
        <v>33</v>
      </c>
      <c r="E515">
        <f>IF(טבלה13[[#This Row],[CycleNumber]]&lt;3,"",IF(טבלה13[[#This Row],[CycleNumber]]=3,MIN(D513:D515),IF(I514=3,MIN(D512:D514),E514)))</f>
        <v>29</v>
      </c>
      <c r="F515">
        <f>IF(טבלה13[[#This Row],[CycleNumber]]&lt;3,"",IF(טבלה13[[#This Row],[CycleNumber]]=3,MAX(D513:D515),IF(I514=3,MAX(D512:D514),F514)))</f>
        <v>37</v>
      </c>
      <c r="G515">
        <f>IF(OR(טבלה13[[#This Row],[CycleNumber]]&gt;B516,B516=""),IF(טבלה13[[#This Row],[מספר סטייה]]=3,MIN(D513:D515),טבלה13[[#This Row],[מינ קבוע]]),טבלה13[[#This Row],[מינ קבוע]])</f>
        <v>29</v>
      </c>
      <c r="H515">
        <f>IF(OR(טבלה13[[#This Row],[CycleNumber]]&gt;B516,B516=""),IF(טבלה13[[#This Row],[מספר סטייה]]=3,MAX(D513:D515),טבלה13[[#This Row],[מקס קבוע]]),טבלה13[[#This Row],[מקס קבוע]])</f>
        <v>37</v>
      </c>
      <c r="I51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קבוע]]&lt;&gt;E514,1,I514+1),0))</f>
        <v>0</v>
      </c>
      <c r="J515">
        <f>IF(AND(טבלה13[[#This Row],[CycleNumber]]&lt;B516,טבלה13[[#This Row],[מקס קבוע]]&lt;&gt;""),IF(OR(טבלה13[[#This Row],[מספר סטייה]]&lt;I516,AND(טבלה13[[#This Row],[מספר סטייה]]=3,I516=1)),0,1),"")</f>
        <v>1</v>
      </c>
      <c r="K515">
        <f>IF(טבלה13[[#This Row],[מקס קבוע]]&lt;&gt;"",טבלה13[[#This Row],[מקסימום]]-טבלה13[[#This Row],[מינימום]],"")</f>
        <v>8</v>
      </c>
      <c r="L515">
        <f>IF(IFERROR(LOOKUP(טבלה13[[#This Row],[ClientID]],פיבוט!$A$4:$A$121),FALSE)=טבלה13[[#This Row],[ClientID]],1,0)</f>
        <v>1</v>
      </c>
      <c r="M515" t="str">
        <f>IF(OR(טבלה13[[#This Row],[ClientID]]=A516),"",1)</f>
        <v/>
      </c>
      <c r="N515" s="3">
        <f>IF(טבלה13[[#This Row],[טווח]]&lt;&gt;K514,טבלה13[[#This Row],[טווח]],"")</f>
        <v>8</v>
      </c>
      <c r="O515" s="3">
        <f>IF(טבלה13[[#This Row],[מניית טווחים]]&lt;&gt;"",IF(OR(30&gt;טבלה13[[#This Row],[מקסימום]],30&lt;טבלה13[[#This Row],[מינימום]]),0,1),"")</f>
        <v>1</v>
      </c>
    </row>
    <row r="516" spans="1:15" x14ac:dyDescent="0.25">
      <c r="A516" t="s">
        <v>52</v>
      </c>
      <c r="B516">
        <v>12</v>
      </c>
      <c r="C516">
        <v>30</v>
      </c>
      <c r="D516">
        <f>טבלה13[[#This Row],[LengthofCycle]]+1</f>
        <v>31</v>
      </c>
      <c r="E516">
        <f>IF(טבלה13[[#This Row],[CycleNumber]]&lt;3,"",IF(טבלה13[[#This Row],[CycleNumber]]=3,MIN(D514:D516),IF(I515=3,MIN(D513:D515),E515)))</f>
        <v>29</v>
      </c>
      <c r="F516">
        <f>IF(טבלה13[[#This Row],[CycleNumber]]&lt;3,"",IF(טבלה13[[#This Row],[CycleNumber]]=3,MAX(D514:D516),IF(I515=3,MAX(D513:D515),F515)))</f>
        <v>37</v>
      </c>
      <c r="G516">
        <f>IF(OR(טבלה13[[#This Row],[CycleNumber]]&gt;B517,B517=""),IF(טבלה13[[#This Row],[מספר סטייה]]=3,MIN(D514:D516),טבלה13[[#This Row],[מינ קבוע]]),טבלה13[[#This Row],[מינ קבוע]])</f>
        <v>29</v>
      </c>
      <c r="H516">
        <f>IF(OR(טבלה13[[#This Row],[CycleNumber]]&gt;B517,B517=""),IF(טבלה13[[#This Row],[מספר סטייה]]=3,MAX(D514:D516),טבלה13[[#This Row],[מקס קבוע]]),טבלה13[[#This Row],[מקס קבוע]])</f>
        <v>37</v>
      </c>
      <c r="I51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קבוע]]&lt;&gt;E515,1,I515+1),0))</f>
        <v>0</v>
      </c>
      <c r="J516" t="str">
        <f>IF(AND(טבלה13[[#This Row],[CycleNumber]]&lt;B517,טבלה13[[#This Row],[מקס קבוע]]&lt;&gt;""),IF(OR(טבלה13[[#This Row],[מספר סטייה]]&lt;I517,AND(טבלה13[[#This Row],[מספר סטייה]]=3,I517=1)),0,1),"")</f>
        <v/>
      </c>
      <c r="K516">
        <f>IF(טבלה13[[#This Row],[מקס קבוע]]&lt;&gt;"",טבלה13[[#This Row],[מקסימום]]-טבלה13[[#This Row],[מינימום]],"")</f>
        <v>8</v>
      </c>
      <c r="L516">
        <f>IF(IFERROR(LOOKUP(טבלה13[[#This Row],[ClientID]],פיבוט!$A$4:$A$121),FALSE)=טבלה13[[#This Row],[ClientID]],1,0)</f>
        <v>1</v>
      </c>
      <c r="M516">
        <f>IF(OR(טבלה13[[#This Row],[ClientID]]=A517),"",1)</f>
        <v>1</v>
      </c>
      <c r="N516" s="3" t="str">
        <f>IF(טבלה13[[#This Row],[טווח]]&lt;&gt;K515,טבלה13[[#This Row],[טווח]],"")</f>
        <v/>
      </c>
      <c r="O516" s="3" t="str">
        <f>IF(טבלה13[[#This Row],[מניית טווחים]]&lt;&gt;"",IF(OR(30&gt;טבלה13[[#This Row],[מקסימום]],30&lt;טבלה13[[#This Row],[מינימום]]),0,1),"")</f>
        <v/>
      </c>
    </row>
    <row r="517" spans="1:15" x14ac:dyDescent="0.25">
      <c r="A517" t="s">
        <v>53</v>
      </c>
      <c r="B517">
        <v>1</v>
      </c>
      <c r="C517">
        <v>33</v>
      </c>
      <c r="D517">
        <f>טבלה13[[#This Row],[LengthofCycle]]+1</f>
        <v>34</v>
      </c>
      <c r="E517" t="str">
        <f>IF(טבלה13[[#This Row],[CycleNumber]]&lt;3,"",IF(טבלה13[[#This Row],[CycleNumber]]=3,MIN(D515:D517),IF(I516=3,MIN(D514:D516),E516)))</f>
        <v/>
      </c>
      <c r="F517" t="str">
        <f>IF(טבלה13[[#This Row],[CycleNumber]]&lt;3,"",IF(טבלה13[[#This Row],[CycleNumber]]=3,MAX(D515:D517),IF(I516=3,MAX(D514:D516),F516)))</f>
        <v/>
      </c>
      <c r="G517" t="str">
        <f>IF(OR(טבלה13[[#This Row],[CycleNumber]]&gt;B518,B518=""),IF(טבלה13[[#This Row],[מספר סטייה]]=3,MIN(D515:D517),טבלה13[[#This Row],[מינ קבוע]]),טבלה13[[#This Row],[מינ קבוע]])</f>
        <v/>
      </c>
      <c r="H517" t="str">
        <f>IF(OR(טבלה13[[#This Row],[CycleNumber]]&gt;B518,B518=""),IF(טבלה13[[#This Row],[מספר סטייה]]=3,MAX(D515:D517),טבלה13[[#This Row],[מקס קבוע]]),טבלה13[[#This Row],[מקס קבוע]])</f>
        <v/>
      </c>
      <c r="I51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קבוע]]&lt;&gt;E516,1,I516+1),0))</f>
        <v/>
      </c>
      <c r="J517" t="str">
        <f>IF(AND(טבלה13[[#This Row],[CycleNumber]]&lt;B518,טבלה13[[#This Row],[מקס קבוע]]&lt;&gt;""),IF(OR(טבלה13[[#This Row],[מספר סטייה]]&lt;I518,AND(טבלה13[[#This Row],[מספר סטייה]]=3,I518=1)),0,1),"")</f>
        <v/>
      </c>
      <c r="K517" t="str">
        <f>IF(טבלה13[[#This Row],[מקס קבוע]]&lt;&gt;"",טבלה13[[#This Row],[מקסימום]]-טבלה13[[#This Row],[מינימום]],"")</f>
        <v/>
      </c>
      <c r="L517">
        <f>IF(IFERROR(LOOKUP(טבלה13[[#This Row],[ClientID]],פיבוט!$A$4:$A$121),FALSE)=טבלה13[[#This Row],[ClientID]],1,0)</f>
        <v>1</v>
      </c>
      <c r="M517" t="str">
        <f>IF(OR(טבלה13[[#This Row],[ClientID]]=A518),"",1)</f>
        <v/>
      </c>
      <c r="N517" s="3" t="str">
        <f>IF(טבלה13[[#This Row],[טווח]]&lt;&gt;K516,טבלה13[[#This Row],[טווח]],"")</f>
        <v/>
      </c>
      <c r="O517" s="3" t="str">
        <f>IF(טבלה13[[#This Row],[מניית טווחים]]&lt;&gt;"",IF(OR(30&gt;טבלה13[[#This Row],[מקסימום]],30&lt;טבלה13[[#This Row],[מינימום]]),0,1),"")</f>
        <v/>
      </c>
    </row>
    <row r="518" spans="1:15" x14ac:dyDescent="0.25">
      <c r="A518" t="s">
        <v>53</v>
      </c>
      <c r="B518">
        <v>2</v>
      </c>
      <c r="C518">
        <v>37</v>
      </c>
      <c r="D518">
        <f>טבלה13[[#This Row],[LengthofCycle]]+1</f>
        <v>38</v>
      </c>
      <c r="E518" t="str">
        <f>IF(טבלה13[[#This Row],[CycleNumber]]&lt;3,"",IF(טבלה13[[#This Row],[CycleNumber]]=3,MIN(D516:D518),IF(I517=3,MIN(D515:D517),E517)))</f>
        <v/>
      </c>
      <c r="F518" t="str">
        <f>IF(טבלה13[[#This Row],[CycleNumber]]&lt;3,"",IF(טבלה13[[#This Row],[CycleNumber]]=3,MAX(D516:D518),IF(I517=3,MAX(D515:D517),F517)))</f>
        <v/>
      </c>
      <c r="G518" t="str">
        <f>IF(OR(טבלה13[[#This Row],[CycleNumber]]&gt;B519,B519=""),IF(טבלה13[[#This Row],[מספר סטייה]]=3,MIN(D516:D518),טבלה13[[#This Row],[מינ קבוע]]),טבלה13[[#This Row],[מינ קבוע]])</f>
        <v/>
      </c>
      <c r="H518" t="str">
        <f>IF(OR(טבלה13[[#This Row],[CycleNumber]]&gt;B519,B519=""),IF(טבלה13[[#This Row],[מספר סטייה]]=3,MAX(D516:D518),טבלה13[[#This Row],[מקס קבוע]]),טבלה13[[#This Row],[מקס קבוע]])</f>
        <v/>
      </c>
      <c r="I51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קבוע]]&lt;&gt;E517,1,I517+1),0))</f>
        <v/>
      </c>
      <c r="J518" t="str">
        <f>IF(AND(טבלה13[[#This Row],[CycleNumber]]&lt;B519,טבלה13[[#This Row],[מקס קבוע]]&lt;&gt;""),IF(OR(טבלה13[[#This Row],[מספר סטייה]]&lt;I519,AND(טבלה13[[#This Row],[מספר סטייה]]=3,I519=1)),0,1),"")</f>
        <v/>
      </c>
      <c r="K518" t="str">
        <f>IF(טבלה13[[#This Row],[מקס קבוע]]&lt;&gt;"",טבלה13[[#This Row],[מקסימום]]-טבלה13[[#This Row],[מינימום]],"")</f>
        <v/>
      </c>
      <c r="L518">
        <f>IF(IFERROR(LOOKUP(טבלה13[[#This Row],[ClientID]],פיבוט!$A$4:$A$121),FALSE)=טבלה13[[#This Row],[ClientID]],1,0)</f>
        <v>1</v>
      </c>
      <c r="M518" t="str">
        <f>IF(OR(טבלה13[[#This Row],[ClientID]]=A519),"",1)</f>
        <v/>
      </c>
      <c r="N518" s="3" t="str">
        <f>IF(טבלה13[[#This Row],[טווח]]&lt;&gt;K517,טבלה13[[#This Row],[טווח]],"")</f>
        <v/>
      </c>
      <c r="O518" s="3" t="str">
        <f>IF(טבלה13[[#This Row],[מניית טווחים]]&lt;&gt;"",IF(OR(30&gt;טבלה13[[#This Row],[מקסימום]],30&lt;טבלה13[[#This Row],[מינימום]]),0,1),"")</f>
        <v/>
      </c>
    </row>
    <row r="519" spans="1:15" x14ac:dyDescent="0.25">
      <c r="A519" t="s">
        <v>53</v>
      </c>
      <c r="B519">
        <v>3</v>
      </c>
      <c r="C519">
        <v>34</v>
      </c>
      <c r="D519">
        <f>טבלה13[[#This Row],[LengthofCycle]]+1</f>
        <v>35</v>
      </c>
      <c r="E519">
        <f>IF(טבלה13[[#This Row],[CycleNumber]]&lt;3,"",IF(טבלה13[[#This Row],[CycleNumber]]=3,MIN(D517:D519),IF(I518=3,MIN(D516:D518),E518)))</f>
        <v>34</v>
      </c>
      <c r="F519">
        <f>IF(טבלה13[[#This Row],[CycleNumber]]&lt;3,"",IF(טבלה13[[#This Row],[CycleNumber]]=3,MAX(D517:D519),IF(I518=3,MAX(D516:D518),F518)))</f>
        <v>38</v>
      </c>
      <c r="G519">
        <f>IF(OR(טבלה13[[#This Row],[CycleNumber]]&gt;B520,B520=""),IF(טבלה13[[#This Row],[מספר סטייה]]=3,MIN(D517:D519),טבלה13[[#This Row],[מינ קבוע]]),טבלה13[[#This Row],[מינ קבוע]])</f>
        <v>34</v>
      </c>
      <c r="H519">
        <f>IF(OR(טבלה13[[#This Row],[CycleNumber]]&gt;B520,B520=""),IF(טבלה13[[#This Row],[מספר סטייה]]=3,MAX(D517:D519),טבלה13[[#This Row],[מקס קבוע]]),טבלה13[[#This Row],[מקס קבוע]])</f>
        <v>38</v>
      </c>
      <c r="I51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קבוע]]&lt;&gt;E518,1,I518+1),0))</f>
        <v>0</v>
      </c>
      <c r="J519">
        <f>IF(AND(טבלה13[[#This Row],[CycleNumber]]&lt;B520,טבלה13[[#This Row],[מקס קבוע]]&lt;&gt;""),IF(OR(טבלה13[[#This Row],[מספר סטייה]]&lt;I520,AND(טבלה13[[#This Row],[מספר סטייה]]=3,I520=1)),0,1),"")</f>
        <v>0</v>
      </c>
      <c r="K519">
        <f>IF(טבלה13[[#This Row],[מקס קבוע]]&lt;&gt;"",טבלה13[[#This Row],[מקסימום]]-טבלה13[[#This Row],[מינימום]],"")</f>
        <v>4</v>
      </c>
      <c r="L519">
        <f>IF(IFERROR(LOOKUP(טבלה13[[#This Row],[ClientID]],פיבוט!$A$4:$A$121),FALSE)=טבלה13[[#This Row],[ClientID]],1,0)</f>
        <v>1</v>
      </c>
      <c r="M519" t="str">
        <f>IF(OR(טבלה13[[#This Row],[ClientID]]=A520),"",1)</f>
        <v/>
      </c>
      <c r="N519" s="3">
        <f>IF(טבלה13[[#This Row],[טווח]]&lt;&gt;K518,טבלה13[[#This Row],[טווח]],"")</f>
        <v>4</v>
      </c>
      <c r="O519" s="3">
        <f>IF(טבלה13[[#This Row],[מניית טווחים]]&lt;&gt;"",IF(OR(30&gt;טבלה13[[#This Row],[מקסימום]],30&lt;טבלה13[[#This Row],[מינימום]]),0,1),"")</f>
        <v>0</v>
      </c>
    </row>
    <row r="520" spans="1:15" x14ac:dyDescent="0.25">
      <c r="A520" t="s">
        <v>53</v>
      </c>
      <c r="B520">
        <v>4</v>
      </c>
      <c r="C520">
        <v>40</v>
      </c>
      <c r="D520">
        <f>טבלה13[[#This Row],[LengthofCycle]]+1</f>
        <v>41</v>
      </c>
      <c r="E520">
        <f>IF(טבלה13[[#This Row],[CycleNumber]]&lt;3,"",IF(טבלה13[[#This Row],[CycleNumber]]=3,MIN(D518:D520),IF(I519=3,MIN(D517:D519),E519)))</f>
        <v>34</v>
      </c>
      <c r="F520">
        <f>IF(טבלה13[[#This Row],[CycleNumber]]&lt;3,"",IF(טבלה13[[#This Row],[CycleNumber]]=3,MAX(D518:D520),IF(I519=3,MAX(D517:D519),F519)))</f>
        <v>38</v>
      </c>
      <c r="G520">
        <f>IF(OR(טבלה13[[#This Row],[CycleNumber]]&gt;B521,B521=""),IF(טבלה13[[#This Row],[מספר סטייה]]=3,MIN(D518:D520),טבלה13[[#This Row],[מינ קבוע]]),טבלה13[[#This Row],[מינ קבוע]])</f>
        <v>34</v>
      </c>
      <c r="H520">
        <f>IF(OR(טבלה13[[#This Row],[CycleNumber]]&gt;B521,B521=""),IF(טבלה13[[#This Row],[מספר סטייה]]=3,MAX(D518:D520),טבלה13[[#This Row],[מקס קבוע]]),טבלה13[[#This Row],[מקס קבוע]])</f>
        <v>38</v>
      </c>
      <c r="I52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קבוע]]&lt;&gt;E519,1,I519+1),0))</f>
        <v>1</v>
      </c>
      <c r="J520">
        <f>IF(AND(טבלה13[[#This Row],[CycleNumber]]&lt;B521,טבלה13[[#This Row],[מקס קבוע]]&lt;&gt;""),IF(OR(טבלה13[[#This Row],[מספר סטייה]]&lt;I521,AND(טבלה13[[#This Row],[מספר סטייה]]=3,I521=1)),0,1),"")</f>
        <v>0</v>
      </c>
      <c r="K520">
        <f>IF(טבלה13[[#This Row],[מקס קבוע]]&lt;&gt;"",טבלה13[[#This Row],[מקסימום]]-טבלה13[[#This Row],[מינימום]],"")</f>
        <v>4</v>
      </c>
      <c r="L520">
        <f>IF(IFERROR(LOOKUP(טבלה13[[#This Row],[ClientID]],פיבוט!$A$4:$A$121),FALSE)=טבלה13[[#This Row],[ClientID]],1,0)</f>
        <v>1</v>
      </c>
      <c r="M520" t="str">
        <f>IF(OR(טבלה13[[#This Row],[ClientID]]=A521),"",1)</f>
        <v/>
      </c>
      <c r="N520" s="3" t="str">
        <f>IF(טבלה13[[#This Row],[טווח]]&lt;&gt;K519,טבלה13[[#This Row],[טווח]],"")</f>
        <v/>
      </c>
      <c r="O520" s="3" t="str">
        <f>IF(טבלה13[[#This Row],[מניית טווחים]]&lt;&gt;"",IF(OR(30&gt;טבלה13[[#This Row],[מקסימום]],30&lt;טבלה13[[#This Row],[מינימום]]),0,1),"")</f>
        <v/>
      </c>
    </row>
    <row r="521" spans="1:15" x14ac:dyDescent="0.25">
      <c r="A521" t="s">
        <v>53</v>
      </c>
      <c r="B521">
        <v>5</v>
      </c>
      <c r="C521">
        <v>29</v>
      </c>
      <c r="D521">
        <f>טבלה13[[#This Row],[LengthofCycle]]+1</f>
        <v>30</v>
      </c>
      <c r="E521">
        <f>IF(טבלה13[[#This Row],[CycleNumber]]&lt;3,"",IF(טבלה13[[#This Row],[CycleNumber]]=3,MIN(D519:D521),IF(I520=3,MIN(D518:D520),E520)))</f>
        <v>34</v>
      </c>
      <c r="F521">
        <f>IF(טבלה13[[#This Row],[CycleNumber]]&lt;3,"",IF(טבלה13[[#This Row],[CycleNumber]]=3,MAX(D519:D521),IF(I520=3,MAX(D518:D520),F520)))</f>
        <v>38</v>
      </c>
      <c r="G521">
        <f>IF(OR(טבלה13[[#This Row],[CycleNumber]]&gt;B522,B522=""),IF(טבלה13[[#This Row],[מספר סטייה]]=3,MIN(D519:D521),טבלה13[[#This Row],[מינ קבוע]]),טבלה13[[#This Row],[מינ קבוע]])</f>
        <v>34</v>
      </c>
      <c r="H521">
        <f>IF(OR(טבלה13[[#This Row],[CycleNumber]]&gt;B522,B522=""),IF(טבלה13[[#This Row],[מספר סטייה]]=3,MAX(D519:D521),טבלה13[[#This Row],[מקס קבוע]]),טבלה13[[#This Row],[מקס קבוע]])</f>
        <v>38</v>
      </c>
      <c r="I52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קבוע]]&lt;&gt;E520,1,I520+1),0))</f>
        <v>2</v>
      </c>
      <c r="J521">
        <f>IF(AND(טבלה13[[#This Row],[CycleNumber]]&lt;B522,טבלה13[[#This Row],[מקס קבוע]]&lt;&gt;""),IF(OR(טבלה13[[#This Row],[מספר סטייה]]&lt;I522,AND(טבלה13[[#This Row],[מספר סטייה]]=3,I522=1)),0,1),"")</f>
        <v>1</v>
      </c>
      <c r="K521">
        <f>IF(טבלה13[[#This Row],[מקס קבוע]]&lt;&gt;"",טבלה13[[#This Row],[מקסימום]]-טבלה13[[#This Row],[מינימום]],"")</f>
        <v>4</v>
      </c>
      <c r="L521">
        <f>IF(IFERROR(LOOKUP(טבלה13[[#This Row],[ClientID]],פיבוט!$A$4:$A$121),FALSE)=טבלה13[[#This Row],[ClientID]],1,0)</f>
        <v>1</v>
      </c>
      <c r="M521" t="str">
        <f>IF(OR(טבלה13[[#This Row],[ClientID]]=A522),"",1)</f>
        <v/>
      </c>
      <c r="N521" s="3" t="str">
        <f>IF(טבלה13[[#This Row],[טווח]]&lt;&gt;K520,טבלה13[[#This Row],[טווח]],"")</f>
        <v/>
      </c>
      <c r="O521" s="3" t="str">
        <f>IF(טבלה13[[#This Row],[מניית טווחים]]&lt;&gt;"",IF(OR(30&gt;טבלה13[[#This Row],[מקסימום]],30&lt;טבלה13[[#This Row],[מינימום]]),0,1),"")</f>
        <v/>
      </c>
    </row>
    <row r="522" spans="1:15" x14ac:dyDescent="0.25">
      <c r="A522" t="s">
        <v>53</v>
      </c>
      <c r="B522">
        <v>6</v>
      </c>
      <c r="C522">
        <v>33</v>
      </c>
      <c r="D522">
        <f>טבלה13[[#This Row],[LengthofCycle]]+1</f>
        <v>34</v>
      </c>
      <c r="E522">
        <f>IF(טבלה13[[#This Row],[CycleNumber]]&lt;3,"",IF(טבלה13[[#This Row],[CycleNumber]]=3,MIN(D520:D522),IF(I521=3,MIN(D519:D521),E521)))</f>
        <v>34</v>
      </c>
      <c r="F522">
        <f>IF(טבלה13[[#This Row],[CycleNumber]]&lt;3,"",IF(טבלה13[[#This Row],[CycleNumber]]=3,MAX(D520:D522),IF(I521=3,MAX(D519:D521),F521)))</f>
        <v>38</v>
      </c>
      <c r="G522">
        <f>IF(OR(טבלה13[[#This Row],[CycleNumber]]&gt;B523,B523=""),IF(טבלה13[[#This Row],[מספר סטייה]]=3,MIN(D520:D522),טבלה13[[#This Row],[מינ קבוע]]),טבלה13[[#This Row],[מינ קבוע]])</f>
        <v>34</v>
      </c>
      <c r="H522">
        <f>IF(OR(טבלה13[[#This Row],[CycleNumber]]&gt;B523,B523=""),IF(טבלה13[[#This Row],[מספר סטייה]]=3,MAX(D520:D522),טבלה13[[#This Row],[מקס קבוע]]),טבלה13[[#This Row],[מקס קבוע]])</f>
        <v>38</v>
      </c>
      <c r="I52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קבוע]]&lt;&gt;E521,1,I521+1),0))</f>
        <v>0</v>
      </c>
      <c r="J522">
        <f>IF(AND(טבלה13[[#This Row],[CycleNumber]]&lt;B523,טבלה13[[#This Row],[מקס קבוע]]&lt;&gt;""),IF(OR(טבלה13[[#This Row],[מספר סטייה]]&lt;I523,AND(טבלה13[[#This Row],[מספר סטייה]]=3,I523=1)),0,1),"")</f>
        <v>0</v>
      </c>
      <c r="K522">
        <f>IF(טבלה13[[#This Row],[מקס קבוע]]&lt;&gt;"",טבלה13[[#This Row],[מקסימום]]-טבלה13[[#This Row],[מינימום]],"")</f>
        <v>4</v>
      </c>
      <c r="L522">
        <f>IF(IFERROR(LOOKUP(טבלה13[[#This Row],[ClientID]],פיבוט!$A$4:$A$121),FALSE)=טבלה13[[#This Row],[ClientID]],1,0)</f>
        <v>1</v>
      </c>
      <c r="M522" t="str">
        <f>IF(OR(טבלה13[[#This Row],[ClientID]]=A523),"",1)</f>
        <v/>
      </c>
      <c r="N522" s="3" t="str">
        <f>IF(טבלה13[[#This Row],[טווח]]&lt;&gt;K521,טבלה13[[#This Row],[טווח]],"")</f>
        <v/>
      </c>
      <c r="O522" s="3" t="str">
        <f>IF(טבלה13[[#This Row],[מניית טווחים]]&lt;&gt;"",IF(OR(30&gt;טבלה13[[#This Row],[מקסימום]],30&lt;טבלה13[[#This Row],[מינימום]]),0,1),"")</f>
        <v/>
      </c>
    </row>
    <row r="523" spans="1:15" x14ac:dyDescent="0.25">
      <c r="A523" t="s">
        <v>53</v>
      </c>
      <c r="B523">
        <v>7</v>
      </c>
      <c r="C523">
        <v>30</v>
      </c>
      <c r="D523">
        <f>טבלה13[[#This Row],[LengthofCycle]]+1</f>
        <v>31</v>
      </c>
      <c r="E523">
        <f>IF(טבלה13[[#This Row],[CycleNumber]]&lt;3,"",IF(טבלה13[[#This Row],[CycleNumber]]=3,MIN(D521:D523),IF(I522=3,MIN(D520:D522),E522)))</f>
        <v>34</v>
      </c>
      <c r="F523">
        <f>IF(טבלה13[[#This Row],[CycleNumber]]&lt;3,"",IF(טבלה13[[#This Row],[CycleNumber]]=3,MAX(D521:D523),IF(I522=3,MAX(D520:D522),F522)))</f>
        <v>38</v>
      </c>
      <c r="G523">
        <f>IF(OR(טבלה13[[#This Row],[CycleNumber]]&gt;B524,B524=""),IF(טבלה13[[#This Row],[מספר סטייה]]=3,MIN(D521:D523),טבלה13[[#This Row],[מינ קבוע]]),טבלה13[[#This Row],[מינ קבוע]])</f>
        <v>34</v>
      </c>
      <c r="H523">
        <f>IF(OR(טבלה13[[#This Row],[CycleNumber]]&gt;B524,B524=""),IF(טבלה13[[#This Row],[מספר סטייה]]=3,MAX(D521:D523),טבלה13[[#This Row],[מקס קבוע]]),טבלה13[[#This Row],[מקס קבוע]])</f>
        <v>38</v>
      </c>
      <c r="I52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קבוע]]&lt;&gt;E522,1,I522+1),0))</f>
        <v>1</v>
      </c>
      <c r="J523">
        <f>IF(AND(טבלה13[[#This Row],[CycleNumber]]&lt;B524,טבלה13[[#This Row],[מקס קבוע]]&lt;&gt;""),IF(OR(טבלה13[[#This Row],[מספר סטייה]]&lt;I524,AND(טבלה13[[#This Row],[מספר סטייה]]=3,I524=1)),0,1),"")</f>
        <v>0</v>
      </c>
      <c r="K523">
        <f>IF(טבלה13[[#This Row],[מקס קבוע]]&lt;&gt;"",טבלה13[[#This Row],[מקסימום]]-טבלה13[[#This Row],[מינימום]],"")</f>
        <v>4</v>
      </c>
      <c r="L523">
        <f>IF(IFERROR(LOOKUP(טבלה13[[#This Row],[ClientID]],פיבוט!$A$4:$A$121),FALSE)=טבלה13[[#This Row],[ClientID]],1,0)</f>
        <v>1</v>
      </c>
      <c r="M523" t="str">
        <f>IF(OR(טבלה13[[#This Row],[ClientID]]=A524),"",1)</f>
        <v/>
      </c>
      <c r="N523" s="3" t="str">
        <f>IF(טבלה13[[#This Row],[טווח]]&lt;&gt;K522,טבלה13[[#This Row],[טווח]],"")</f>
        <v/>
      </c>
      <c r="O523" s="3" t="str">
        <f>IF(טבלה13[[#This Row],[מניית טווחים]]&lt;&gt;"",IF(OR(30&gt;טבלה13[[#This Row],[מקסימום]],30&lt;טבלה13[[#This Row],[מינימום]]),0,1),"")</f>
        <v/>
      </c>
    </row>
    <row r="524" spans="1:15" x14ac:dyDescent="0.25">
      <c r="A524" t="s">
        <v>53</v>
      </c>
      <c r="B524">
        <v>8</v>
      </c>
      <c r="C524">
        <v>38</v>
      </c>
      <c r="D524">
        <f>טבלה13[[#This Row],[LengthofCycle]]+1</f>
        <v>39</v>
      </c>
      <c r="E524">
        <f>IF(טבלה13[[#This Row],[CycleNumber]]&lt;3,"",IF(טבלה13[[#This Row],[CycleNumber]]=3,MIN(D522:D524),IF(I523=3,MIN(D521:D523),E523)))</f>
        <v>34</v>
      </c>
      <c r="F524">
        <f>IF(טבלה13[[#This Row],[CycleNumber]]&lt;3,"",IF(טבלה13[[#This Row],[CycleNumber]]=3,MAX(D522:D524),IF(I523=3,MAX(D521:D523),F523)))</f>
        <v>38</v>
      </c>
      <c r="G524">
        <f>IF(OR(טבלה13[[#This Row],[CycleNumber]]&gt;B525,B525=""),IF(טבלה13[[#This Row],[מספר סטייה]]=3,MIN(D522:D524),טבלה13[[#This Row],[מינ קבוע]]),טבלה13[[#This Row],[מינ קבוע]])</f>
        <v>34</v>
      </c>
      <c r="H524">
        <f>IF(OR(טבלה13[[#This Row],[CycleNumber]]&gt;B525,B525=""),IF(טבלה13[[#This Row],[מספר סטייה]]=3,MAX(D522:D524),טבלה13[[#This Row],[מקס קבוע]]),טבלה13[[#This Row],[מקס קבוע]])</f>
        <v>38</v>
      </c>
      <c r="I52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קבוע]]&lt;&gt;E523,1,I523+1),0))</f>
        <v>2</v>
      </c>
      <c r="J524">
        <f>IF(AND(טבלה13[[#This Row],[CycleNumber]]&lt;B525,טבלה13[[#This Row],[מקס קבוע]]&lt;&gt;""),IF(OR(טבלה13[[#This Row],[מספר סטייה]]&lt;I525,AND(טבלה13[[#This Row],[מספר סטייה]]=3,I525=1)),0,1),"")</f>
        <v>0</v>
      </c>
      <c r="K524">
        <f>IF(טבלה13[[#This Row],[מקס קבוע]]&lt;&gt;"",טבלה13[[#This Row],[מקסימום]]-טבלה13[[#This Row],[מינימום]],"")</f>
        <v>4</v>
      </c>
      <c r="L524">
        <f>IF(IFERROR(LOOKUP(טבלה13[[#This Row],[ClientID]],פיבוט!$A$4:$A$121),FALSE)=טבלה13[[#This Row],[ClientID]],1,0)</f>
        <v>1</v>
      </c>
      <c r="M524" t="str">
        <f>IF(OR(טבלה13[[#This Row],[ClientID]]=A525),"",1)</f>
        <v/>
      </c>
      <c r="N524" s="3" t="str">
        <f>IF(טבלה13[[#This Row],[טווח]]&lt;&gt;K523,טבלה13[[#This Row],[טווח]],"")</f>
        <v/>
      </c>
      <c r="O524" s="3" t="str">
        <f>IF(טבלה13[[#This Row],[מניית טווחים]]&lt;&gt;"",IF(OR(30&gt;טבלה13[[#This Row],[מקסימום]],30&lt;טבלה13[[#This Row],[מינימום]]),0,1),"")</f>
        <v/>
      </c>
    </row>
    <row r="525" spans="1:15" x14ac:dyDescent="0.25">
      <c r="A525" t="s">
        <v>53</v>
      </c>
      <c r="B525">
        <v>9</v>
      </c>
      <c r="C525">
        <v>27</v>
      </c>
      <c r="D525">
        <f>טבלה13[[#This Row],[LengthofCycle]]+1</f>
        <v>28</v>
      </c>
      <c r="E525">
        <f>IF(טבלה13[[#This Row],[CycleNumber]]&lt;3,"",IF(טבלה13[[#This Row],[CycleNumber]]=3,MIN(D523:D525),IF(I524=3,MIN(D522:D524),E524)))</f>
        <v>34</v>
      </c>
      <c r="F525">
        <f>IF(טבלה13[[#This Row],[CycleNumber]]&lt;3,"",IF(טבלה13[[#This Row],[CycleNumber]]=3,MAX(D523:D525),IF(I524=3,MAX(D522:D524),F524)))</f>
        <v>38</v>
      </c>
      <c r="G525">
        <f>IF(OR(טבלה13[[#This Row],[CycleNumber]]&gt;B526,B526=""),IF(טבלה13[[#This Row],[מספר סטייה]]=3,MIN(D523:D525),טבלה13[[#This Row],[מינ קבוע]]),טבלה13[[#This Row],[מינ קבוע]])</f>
        <v>34</v>
      </c>
      <c r="H525">
        <f>IF(OR(טבלה13[[#This Row],[CycleNumber]]&gt;B526,B526=""),IF(טבלה13[[#This Row],[מספר סטייה]]=3,MAX(D523:D525),טבלה13[[#This Row],[מקס קבוע]]),טבלה13[[#This Row],[מקס קבוע]])</f>
        <v>38</v>
      </c>
      <c r="I52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קבוע]]&lt;&gt;E524,1,I524+1),0))</f>
        <v>3</v>
      </c>
      <c r="J525">
        <f>IF(AND(טבלה13[[#This Row],[CycleNumber]]&lt;B526,טבלה13[[#This Row],[מקס קבוע]]&lt;&gt;""),IF(OR(טבלה13[[#This Row],[מספר סטייה]]&lt;I526,AND(טבלה13[[#This Row],[מספר סטייה]]=3,I526=1)),0,1),"")</f>
        <v>1</v>
      </c>
      <c r="K525">
        <f>IF(טבלה13[[#This Row],[מקס קבוע]]&lt;&gt;"",טבלה13[[#This Row],[מקסימום]]-טבלה13[[#This Row],[מינימום]],"")</f>
        <v>4</v>
      </c>
      <c r="L525">
        <f>IF(IFERROR(LOOKUP(טבלה13[[#This Row],[ClientID]],פיבוט!$A$4:$A$121),FALSE)=טבלה13[[#This Row],[ClientID]],1,0)</f>
        <v>1</v>
      </c>
      <c r="M525" t="str">
        <f>IF(OR(טבלה13[[#This Row],[ClientID]]=A526),"",1)</f>
        <v/>
      </c>
      <c r="N525" s="3" t="str">
        <f>IF(טבלה13[[#This Row],[טווח]]&lt;&gt;K524,טבלה13[[#This Row],[טווח]],"")</f>
        <v/>
      </c>
      <c r="O525" s="3" t="str">
        <f>IF(טבלה13[[#This Row],[מניית טווחים]]&lt;&gt;"",IF(OR(30&gt;טבלה13[[#This Row],[מקסימום]],30&lt;טבלה13[[#This Row],[מינימום]]),0,1),"")</f>
        <v/>
      </c>
    </row>
    <row r="526" spans="1:15" x14ac:dyDescent="0.25">
      <c r="A526" t="s">
        <v>53</v>
      </c>
      <c r="B526">
        <v>10</v>
      </c>
      <c r="C526">
        <v>29</v>
      </c>
      <c r="D526">
        <f>טבלה13[[#This Row],[LengthofCycle]]+1</f>
        <v>30</v>
      </c>
      <c r="E526">
        <f>IF(טבלה13[[#This Row],[CycleNumber]]&lt;3,"",IF(טבלה13[[#This Row],[CycleNumber]]=3,MIN(D524:D526),IF(I525=3,MIN(D523:D525),E525)))</f>
        <v>28</v>
      </c>
      <c r="F526">
        <f>IF(טבלה13[[#This Row],[CycleNumber]]&lt;3,"",IF(טבלה13[[#This Row],[CycleNumber]]=3,MAX(D524:D526),IF(I525=3,MAX(D523:D525),F525)))</f>
        <v>39</v>
      </c>
      <c r="G526">
        <f>IF(OR(טבלה13[[#This Row],[CycleNumber]]&gt;B527,B527=""),IF(טבלה13[[#This Row],[מספר סטייה]]=3,MIN(D524:D526),טבלה13[[#This Row],[מינ קבוע]]),טבלה13[[#This Row],[מינ קבוע]])</f>
        <v>28</v>
      </c>
      <c r="H526">
        <f>IF(OR(טבלה13[[#This Row],[CycleNumber]]&gt;B527,B527=""),IF(טבלה13[[#This Row],[מספר סטייה]]=3,MAX(D524:D526),טבלה13[[#This Row],[מקס קבוע]]),טבלה13[[#This Row],[מקס קבוע]])</f>
        <v>39</v>
      </c>
      <c r="I52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קבוע]]&lt;&gt;E525,1,I525+1),0))</f>
        <v>0</v>
      </c>
      <c r="J526">
        <f>IF(AND(טבלה13[[#This Row],[CycleNumber]]&lt;B527,טבלה13[[#This Row],[מקס קבוע]]&lt;&gt;""),IF(OR(טבלה13[[#This Row],[מספר סטייה]]&lt;I527,AND(טבלה13[[#This Row],[מספר סטייה]]=3,I527=1)),0,1),"")</f>
        <v>1</v>
      </c>
      <c r="K526">
        <f>IF(טבלה13[[#This Row],[מקס קבוע]]&lt;&gt;"",טבלה13[[#This Row],[מקסימום]]-טבלה13[[#This Row],[מינימום]],"")</f>
        <v>11</v>
      </c>
      <c r="L526">
        <f>IF(IFERROR(LOOKUP(טבלה13[[#This Row],[ClientID]],פיבוט!$A$4:$A$121),FALSE)=טבלה13[[#This Row],[ClientID]],1,0)</f>
        <v>1</v>
      </c>
      <c r="M526" t="str">
        <f>IF(OR(טבלה13[[#This Row],[ClientID]]=A527),"",1)</f>
        <v/>
      </c>
      <c r="N526" s="3">
        <f>IF(טבלה13[[#This Row],[טווח]]&lt;&gt;K525,טבלה13[[#This Row],[טווח]],"")</f>
        <v>11</v>
      </c>
      <c r="O526" s="3">
        <f>IF(טבלה13[[#This Row],[מניית טווחים]]&lt;&gt;"",IF(OR(30&gt;טבלה13[[#This Row],[מקסימום]],30&lt;טבלה13[[#This Row],[מינימום]]),0,1),"")</f>
        <v>1</v>
      </c>
    </row>
    <row r="527" spans="1:15" x14ac:dyDescent="0.25">
      <c r="A527" t="s">
        <v>53</v>
      </c>
      <c r="B527">
        <v>11</v>
      </c>
      <c r="C527">
        <v>35</v>
      </c>
      <c r="D527">
        <f>טבלה13[[#This Row],[LengthofCycle]]+1</f>
        <v>36</v>
      </c>
      <c r="E527">
        <f>IF(טבלה13[[#This Row],[CycleNumber]]&lt;3,"",IF(טבלה13[[#This Row],[CycleNumber]]=3,MIN(D525:D527),IF(I526=3,MIN(D524:D526),E526)))</f>
        <v>28</v>
      </c>
      <c r="F527">
        <f>IF(טבלה13[[#This Row],[CycleNumber]]&lt;3,"",IF(טבלה13[[#This Row],[CycleNumber]]=3,MAX(D525:D527),IF(I526=3,MAX(D524:D526),F526)))</f>
        <v>39</v>
      </c>
      <c r="G527">
        <f>IF(OR(טבלה13[[#This Row],[CycleNumber]]&gt;B528,B528=""),IF(טבלה13[[#This Row],[מספר סטייה]]=3,MIN(D525:D527),טבלה13[[#This Row],[מינ קבוע]]),טבלה13[[#This Row],[מינ קבוע]])</f>
        <v>28</v>
      </c>
      <c r="H527">
        <f>IF(OR(טבלה13[[#This Row],[CycleNumber]]&gt;B528,B528=""),IF(טבלה13[[#This Row],[מספר סטייה]]=3,MAX(D525:D527),טבלה13[[#This Row],[מקס קבוע]]),טבלה13[[#This Row],[מקס קבוע]])</f>
        <v>39</v>
      </c>
      <c r="I52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קבוע]]&lt;&gt;E526,1,I526+1),0))</f>
        <v>0</v>
      </c>
      <c r="J527">
        <f>IF(AND(טבלה13[[#This Row],[CycleNumber]]&lt;B528,טבלה13[[#This Row],[מקס קבוע]]&lt;&gt;""),IF(OR(טבלה13[[#This Row],[מספר סטייה]]&lt;I528,AND(טבלה13[[#This Row],[מספר סטייה]]=3,I528=1)),0,1),"")</f>
        <v>1</v>
      </c>
      <c r="K527">
        <f>IF(טבלה13[[#This Row],[מקס קבוע]]&lt;&gt;"",טבלה13[[#This Row],[מקסימום]]-טבלה13[[#This Row],[מינימום]],"")</f>
        <v>11</v>
      </c>
      <c r="L527">
        <f>IF(IFERROR(LOOKUP(טבלה13[[#This Row],[ClientID]],פיבוט!$A$4:$A$121),FALSE)=טבלה13[[#This Row],[ClientID]],1,0)</f>
        <v>1</v>
      </c>
      <c r="M527" t="str">
        <f>IF(OR(טבלה13[[#This Row],[ClientID]]=A528),"",1)</f>
        <v/>
      </c>
      <c r="N527" s="3" t="str">
        <f>IF(טבלה13[[#This Row],[טווח]]&lt;&gt;K526,טבלה13[[#This Row],[טווח]],"")</f>
        <v/>
      </c>
      <c r="O527" s="3" t="str">
        <f>IF(טבלה13[[#This Row],[מניית טווחים]]&lt;&gt;"",IF(OR(30&gt;טבלה13[[#This Row],[מקסימום]],30&lt;טבלה13[[#This Row],[מינימום]]),0,1),"")</f>
        <v/>
      </c>
    </row>
    <row r="528" spans="1:15" x14ac:dyDescent="0.25">
      <c r="A528" t="s">
        <v>53</v>
      </c>
      <c r="B528">
        <v>12</v>
      </c>
      <c r="C528">
        <v>32</v>
      </c>
      <c r="D528">
        <f>טבלה13[[#This Row],[LengthofCycle]]+1</f>
        <v>33</v>
      </c>
      <c r="E528">
        <f>IF(טבלה13[[#This Row],[CycleNumber]]&lt;3,"",IF(טבלה13[[#This Row],[CycleNumber]]=3,MIN(D526:D528),IF(I527=3,MIN(D525:D527),E527)))</f>
        <v>28</v>
      </c>
      <c r="F528">
        <f>IF(טבלה13[[#This Row],[CycleNumber]]&lt;3,"",IF(טבלה13[[#This Row],[CycleNumber]]=3,MAX(D526:D528),IF(I527=3,MAX(D525:D527),F527)))</f>
        <v>39</v>
      </c>
      <c r="G528">
        <f>IF(OR(טבלה13[[#This Row],[CycleNumber]]&gt;B529,B529=""),IF(טבלה13[[#This Row],[מספר סטייה]]=3,MIN(D526:D528),טבלה13[[#This Row],[מינ קבוע]]),טבלה13[[#This Row],[מינ קבוע]])</f>
        <v>28</v>
      </c>
      <c r="H528">
        <f>IF(OR(טבלה13[[#This Row],[CycleNumber]]&gt;B529,B529=""),IF(טבלה13[[#This Row],[מספר סטייה]]=3,MAX(D526:D528),טבלה13[[#This Row],[מקס קבוע]]),טבלה13[[#This Row],[מקס קבוע]])</f>
        <v>39</v>
      </c>
      <c r="I52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קבוע]]&lt;&gt;E527,1,I527+1),0))</f>
        <v>0</v>
      </c>
      <c r="J528">
        <f>IF(AND(טבלה13[[#This Row],[CycleNumber]]&lt;B529,טבלה13[[#This Row],[מקס קבוע]]&lt;&gt;""),IF(OR(טבלה13[[#This Row],[מספר סטייה]]&lt;I529,AND(טבלה13[[#This Row],[מספר סטייה]]=3,I529=1)),0,1),"")</f>
        <v>1</v>
      </c>
      <c r="K528">
        <f>IF(טבלה13[[#This Row],[מקס קבוע]]&lt;&gt;"",טבלה13[[#This Row],[מקסימום]]-טבלה13[[#This Row],[מינימום]],"")</f>
        <v>11</v>
      </c>
      <c r="L528">
        <f>IF(IFERROR(LOOKUP(טבלה13[[#This Row],[ClientID]],פיבוט!$A$4:$A$121),FALSE)=טבלה13[[#This Row],[ClientID]],1,0)</f>
        <v>1</v>
      </c>
      <c r="M528" t="str">
        <f>IF(OR(טבלה13[[#This Row],[ClientID]]=A529),"",1)</f>
        <v/>
      </c>
      <c r="N528" s="3" t="str">
        <f>IF(טבלה13[[#This Row],[טווח]]&lt;&gt;K527,טבלה13[[#This Row],[טווח]],"")</f>
        <v/>
      </c>
      <c r="O528" s="3" t="str">
        <f>IF(טבלה13[[#This Row],[מניית טווחים]]&lt;&gt;"",IF(OR(30&gt;טבלה13[[#This Row],[מקסימום]],30&lt;טבלה13[[#This Row],[מינימום]]),0,1),"")</f>
        <v/>
      </c>
    </row>
    <row r="529" spans="1:15" x14ac:dyDescent="0.25">
      <c r="A529" t="s">
        <v>53</v>
      </c>
      <c r="B529">
        <v>13</v>
      </c>
      <c r="C529">
        <v>37</v>
      </c>
      <c r="D529">
        <f>טבלה13[[#This Row],[LengthofCycle]]+1</f>
        <v>38</v>
      </c>
      <c r="E529">
        <f>IF(טבלה13[[#This Row],[CycleNumber]]&lt;3,"",IF(טבלה13[[#This Row],[CycleNumber]]=3,MIN(D527:D529),IF(I528=3,MIN(D526:D528),E528)))</f>
        <v>28</v>
      </c>
      <c r="F529">
        <f>IF(טבלה13[[#This Row],[CycleNumber]]&lt;3,"",IF(טבלה13[[#This Row],[CycleNumber]]=3,MAX(D527:D529),IF(I528=3,MAX(D526:D528),F528)))</f>
        <v>39</v>
      </c>
      <c r="G529">
        <f>IF(OR(טבלה13[[#This Row],[CycleNumber]]&gt;B530,B530=""),IF(טבלה13[[#This Row],[מספר סטייה]]=3,MIN(D527:D529),טבלה13[[#This Row],[מינ קבוע]]),טבלה13[[#This Row],[מינ קבוע]])</f>
        <v>28</v>
      </c>
      <c r="H529">
        <f>IF(OR(טבלה13[[#This Row],[CycleNumber]]&gt;B530,B530=""),IF(טבלה13[[#This Row],[מספר סטייה]]=3,MAX(D527:D529),טבלה13[[#This Row],[מקס קבוע]]),טבלה13[[#This Row],[מקס קבוע]])</f>
        <v>39</v>
      </c>
      <c r="I52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קבוע]]&lt;&gt;E528,1,I528+1),0))</f>
        <v>0</v>
      </c>
      <c r="J529" t="str">
        <f>IF(AND(טבלה13[[#This Row],[CycleNumber]]&lt;B530,טבלה13[[#This Row],[מקס קבוע]]&lt;&gt;""),IF(OR(טבלה13[[#This Row],[מספר סטייה]]&lt;I530,AND(טבלה13[[#This Row],[מספר סטייה]]=3,I530=1)),0,1),"")</f>
        <v/>
      </c>
      <c r="K529">
        <f>IF(טבלה13[[#This Row],[מקס קבוע]]&lt;&gt;"",טבלה13[[#This Row],[מקסימום]]-טבלה13[[#This Row],[מינימום]],"")</f>
        <v>11</v>
      </c>
      <c r="L529">
        <f>IF(IFERROR(LOOKUP(טבלה13[[#This Row],[ClientID]],פיבוט!$A$4:$A$121),FALSE)=טבלה13[[#This Row],[ClientID]],1,0)</f>
        <v>1</v>
      </c>
      <c r="M529">
        <f>IF(OR(טבלה13[[#This Row],[ClientID]]=A530),"",1)</f>
        <v>1</v>
      </c>
      <c r="N529" s="3" t="str">
        <f>IF(טבלה13[[#This Row],[טווח]]&lt;&gt;K528,טבלה13[[#This Row],[טווח]],"")</f>
        <v/>
      </c>
      <c r="O529" s="3" t="str">
        <f>IF(טבלה13[[#This Row],[מניית טווחים]]&lt;&gt;"",IF(OR(30&gt;טבלה13[[#This Row],[מקסימום]],30&lt;טבלה13[[#This Row],[מינימום]]),0,1),"")</f>
        <v/>
      </c>
    </row>
    <row r="530" spans="1:15" x14ac:dyDescent="0.25">
      <c r="A530" t="s">
        <v>54</v>
      </c>
      <c r="B530">
        <v>1</v>
      </c>
      <c r="C530">
        <v>29</v>
      </c>
      <c r="D530">
        <f>טבלה13[[#This Row],[LengthofCycle]]+1</f>
        <v>30</v>
      </c>
      <c r="E530" t="str">
        <f>IF(טבלה13[[#This Row],[CycleNumber]]&lt;3,"",IF(טבלה13[[#This Row],[CycleNumber]]=3,MIN(D528:D530),IF(I529=3,MIN(D527:D529),E529)))</f>
        <v/>
      </c>
      <c r="F530" t="str">
        <f>IF(טבלה13[[#This Row],[CycleNumber]]&lt;3,"",IF(טבלה13[[#This Row],[CycleNumber]]=3,MAX(D528:D530),IF(I529=3,MAX(D527:D529),F529)))</f>
        <v/>
      </c>
      <c r="G530" t="str">
        <f>IF(OR(טבלה13[[#This Row],[CycleNumber]]&gt;B531,B531=""),IF(טבלה13[[#This Row],[מספר סטייה]]=3,MIN(D528:D530),טבלה13[[#This Row],[מינ קבוע]]),טבלה13[[#This Row],[מינ קבוע]])</f>
        <v/>
      </c>
      <c r="H530" t="str">
        <f>IF(OR(טבלה13[[#This Row],[CycleNumber]]&gt;B531,B531=""),IF(טבלה13[[#This Row],[מספר סטייה]]=3,MAX(D528:D530),טבלה13[[#This Row],[מקס קבוע]]),טבלה13[[#This Row],[מקס קבוע]])</f>
        <v/>
      </c>
      <c r="I53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קבוע]]&lt;&gt;E529,1,I529+1),0))</f>
        <v/>
      </c>
      <c r="J530" t="str">
        <f>IF(AND(טבלה13[[#This Row],[CycleNumber]]&lt;B531,טבלה13[[#This Row],[מקס קבוע]]&lt;&gt;""),IF(OR(טבלה13[[#This Row],[מספר סטייה]]&lt;I531,AND(טבלה13[[#This Row],[מספר סטייה]]=3,I531=1)),0,1),"")</f>
        <v/>
      </c>
      <c r="K530" t="str">
        <f>IF(טבלה13[[#This Row],[מקס קבוע]]&lt;&gt;"",טבלה13[[#This Row],[מקסימום]]-טבלה13[[#This Row],[מינימום]],"")</f>
        <v/>
      </c>
      <c r="L530">
        <f>IF(IFERROR(LOOKUP(טבלה13[[#This Row],[ClientID]],פיבוט!$A$4:$A$121),FALSE)=טבלה13[[#This Row],[ClientID]],1,0)</f>
        <v>1</v>
      </c>
      <c r="M530" t="str">
        <f>IF(OR(טבלה13[[#This Row],[ClientID]]=A531),"",1)</f>
        <v/>
      </c>
      <c r="N530" s="3" t="str">
        <f>IF(טבלה13[[#This Row],[טווח]]&lt;&gt;K529,טבלה13[[#This Row],[טווח]],"")</f>
        <v/>
      </c>
      <c r="O530" s="3" t="str">
        <f>IF(טבלה13[[#This Row],[מניית טווחים]]&lt;&gt;"",IF(OR(30&gt;טבלה13[[#This Row],[מקסימום]],30&lt;טבלה13[[#This Row],[מינימום]]),0,1),"")</f>
        <v/>
      </c>
    </row>
    <row r="531" spans="1:15" x14ac:dyDescent="0.25">
      <c r="A531" t="s">
        <v>54</v>
      </c>
      <c r="B531">
        <v>2</v>
      </c>
      <c r="C531">
        <v>29</v>
      </c>
      <c r="D531">
        <f>טבלה13[[#This Row],[LengthofCycle]]+1</f>
        <v>30</v>
      </c>
      <c r="E531" t="str">
        <f>IF(טבלה13[[#This Row],[CycleNumber]]&lt;3,"",IF(טבלה13[[#This Row],[CycleNumber]]=3,MIN(D529:D531),IF(I530=3,MIN(D528:D530),E530)))</f>
        <v/>
      </c>
      <c r="F531" t="str">
        <f>IF(טבלה13[[#This Row],[CycleNumber]]&lt;3,"",IF(טבלה13[[#This Row],[CycleNumber]]=3,MAX(D529:D531),IF(I530=3,MAX(D528:D530),F530)))</f>
        <v/>
      </c>
      <c r="G531" t="str">
        <f>IF(OR(טבלה13[[#This Row],[CycleNumber]]&gt;B532,B532=""),IF(טבלה13[[#This Row],[מספר סטייה]]=3,MIN(D529:D531),טבלה13[[#This Row],[מינ קבוע]]),טבלה13[[#This Row],[מינ קבוע]])</f>
        <v/>
      </c>
      <c r="H531" t="str">
        <f>IF(OR(טבלה13[[#This Row],[CycleNumber]]&gt;B532,B532=""),IF(טבלה13[[#This Row],[מספר סטייה]]=3,MAX(D529:D531),טבלה13[[#This Row],[מקס קבוע]]),טבלה13[[#This Row],[מקס קבוע]])</f>
        <v/>
      </c>
      <c r="I53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קבוע]]&lt;&gt;E530,1,I530+1),0))</f>
        <v/>
      </c>
      <c r="J531" t="str">
        <f>IF(AND(טבלה13[[#This Row],[CycleNumber]]&lt;B532,טבלה13[[#This Row],[מקס קבוע]]&lt;&gt;""),IF(OR(טבלה13[[#This Row],[מספר סטייה]]&lt;I532,AND(טבלה13[[#This Row],[מספר סטייה]]=3,I532=1)),0,1),"")</f>
        <v/>
      </c>
      <c r="K531" t="str">
        <f>IF(טבלה13[[#This Row],[מקס קבוע]]&lt;&gt;"",טבלה13[[#This Row],[מקסימום]]-טבלה13[[#This Row],[מינימום]],"")</f>
        <v/>
      </c>
      <c r="L531">
        <f>IF(IFERROR(LOOKUP(טבלה13[[#This Row],[ClientID]],פיבוט!$A$4:$A$121),FALSE)=טבלה13[[#This Row],[ClientID]],1,0)</f>
        <v>1</v>
      </c>
      <c r="M531" t="str">
        <f>IF(OR(טבלה13[[#This Row],[ClientID]]=A532),"",1)</f>
        <v/>
      </c>
      <c r="N531" s="3" t="str">
        <f>IF(טבלה13[[#This Row],[טווח]]&lt;&gt;K530,טבלה13[[#This Row],[טווח]],"")</f>
        <v/>
      </c>
      <c r="O531" s="3" t="str">
        <f>IF(טבלה13[[#This Row],[מניית טווחים]]&lt;&gt;"",IF(OR(30&gt;טבלה13[[#This Row],[מקסימום]],30&lt;טבלה13[[#This Row],[מינימום]]),0,1),"")</f>
        <v/>
      </c>
    </row>
    <row r="532" spans="1:15" x14ac:dyDescent="0.25">
      <c r="A532" t="s">
        <v>54</v>
      </c>
      <c r="B532">
        <v>3</v>
      </c>
      <c r="C532">
        <v>33</v>
      </c>
      <c r="D532">
        <f>טבלה13[[#This Row],[LengthofCycle]]+1</f>
        <v>34</v>
      </c>
      <c r="E532">
        <f>IF(טבלה13[[#This Row],[CycleNumber]]&lt;3,"",IF(טבלה13[[#This Row],[CycleNumber]]=3,MIN(D530:D532),IF(I531=3,MIN(D529:D531),E531)))</f>
        <v>30</v>
      </c>
      <c r="F532">
        <f>IF(טבלה13[[#This Row],[CycleNumber]]&lt;3,"",IF(טבלה13[[#This Row],[CycleNumber]]=3,MAX(D530:D532),IF(I531=3,MAX(D529:D531),F531)))</f>
        <v>34</v>
      </c>
      <c r="G532">
        <f>IF(OR(טבלה13[[#This Row],[CycleNumber]]&gt;B533,B533=""),IF(טבלה13[[#This Row],[מספר סטייה]]=3,MIN(D530:D532),טבלה13[[#This Row],[מינ קבוע]]),טבלה13[[#This Row],[מינ קבוע]])</f>
        <v>30</v>
      </c>
      <c r="H532">
        <f>IF(OR(טבלה13[[#This Row],[CycleNumber]]&gt;B533,B533=""),IF(טבלה13[[#This Row],[מספר סטייה]]=3,MAX(D530:D532),טבלה13[[#This Row],[מקס קבוע]]),טבלה13[[#This Row],[מקס קבוע]])</f>
        <v>34</v>
      </c>
      <c r="I53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קבוע]]&lt;&gt;E531,1,I531+1),0))</f>
        <v>0</v>
      </c>
      <c r="J532">
        <f>IF(AND(טבלה13[[#This Row],[CycleNumber]]&lt;B533,טבלה13[[#This Row],[מקס קבוע]]&lt;&gt;""),IF(OR(טבלה13[[#This Row],[מספר סטייה]]&lt;I533,AND(טבלה13[[#This Row],[מספר סטייה]]=3,I533=1)),0,1),"")</f>
        <v>0</v>
      </c>
      <c r="K532">
        <f>IF(טבלה13[[#This Row],[מקס קבוע]]&lt;&gt;"",טבלה13[[#This Row],[מקסימום]]-טבלה13[[#This Row],[מינימום]],"")</f>
        <v>4</v>
      </c>
      <c r="L532">
        <f>IF(IFERROR(LOOKUP(טבלה13[[#This Row],[ClientID]],פיבוט!$A$4:$A$121),FALSE)=טבלה13[[#This Row],[ClientID]],1,0)</f>
        <v>1</v>
      </c>
      <c r="M532" t="str">
        <f>IF(OR(טבלה13[[#This Row],[ClientID]]=A533),"",1)</f>
        <v/>
      </c>
      <c r="N532" s="3">
        <f>IF(טבלה13[[#This Row],[טווח]]&lt;&gt;K531,טבלה13[[#This Row],[טווח]],"")</f>
        <v>4</v>
      </c>
      <c r="O532" s="3">
        <f>IF(טבלה13[[#This Row],[מניית טווחים]]&lt;&gt;"",IF(OR(30&gt;טבלה13[[#This Row],[מקסימום]],30&lt;טבלה13[[#This Row],[מינימום]]),0,1),"")</f>
        <v>1</v>
      </c>
    </row>
    <row r="533" spans="1:15" x14ac:dyDescent="0.25">
      <c r="A533" t="s">
        <v>54</v>
      </c>
      <c r="B533">
        <v>4</v>
      </c>
      <c r="C533">
        <v>25</v>
      </c>
      <c r="D533">
        <f>טבלה13[[#This Row],[LengthofCycle]]+1</f>
        <v>26</v>
      </c>
      <c r="E533">
        <f>IF(טבלה13[[#This Row],[CycleNumber]]&lt;3,"",IF(טבלה13[[#This Row],[CycleNumber]]=3,MIN(D531:D533),IF(I532=3,MIN(D530:D532),E532)))</f>
        <v>30</v>
      </c>
      <c r="F533">
        <f>IF(טבלה13[[#This Row],[CycleNumber]]&lt;3,"",IF(טבלה13[[#This Row],[CycleNumber]]=3,MAX(D531:D533),IF(I532=3,MAX(D530:D532),F532)))</f>
        <v>34</v>
      </c>
      <c r="G533">
        <f>IF(OR(טבלה13[[#This Row],[CycleNumber]]&gt;B534,B534=""),IF(טבלה13[[#This Row],[מספר סטייה]]=3,MIN(D531:D533),טבלה13[[#This Row],[מינ קבוע]]),טבלה13[[#This Row],[מינ קבוע]])</f>
        <v>30</v>
      </c>
      <c r="H533">
        <f>IF(OR(טבלה13[[#This Row],[CycleNumber]]&gt;B534,B534=""),IF(טבלה13[[#This Row],[מספר סטייה]]=3,MAX(D531:D533),טבלה13[[#This Row],[מקס קבוע]]),טבלה13[[#This Row],[מקס קבוע]])</f>
        <v>34</v>
      </c>
      <c r="I53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קבוע]]&lt;&gt;E532,1,I532+1),0))</f>
        <v>1</v>
      </c>
      <c r="J533">
        <f>IF(AND(טבלה13[[#This Row],[CycleNumber]]&lt;B534,טבלה13[[#This Row],[מקס קבוע]]&lt;&gt;""),IF(OR(טבלה13[[#This Row],[מספר סטייה]]&lt;I534,AND(טבלה13[[#This Row],[מספר סטייה]]=3,I534=1)),0,1),"")</f>
        <v>1</v>
      </c>
      <c r="K533">
        <f>IF(טבלה13[[#This Row],[מקס קבוע]]&lt;&gt;"",טבלה13[[#This Row],[מקסימום]]-טבלה13[[#This Row],[מינימום]],"")</f>
        <v>4</v>
      </c>
      <c r="L533">
        <f>IF(IFERROR(LOOKUP(טבלה13[[#This Row],[ClientID]],פיבוט!$A$4:$A$121),FALSE)=טבלה13[[#This Row],[ClientID]],1,0)</f>
        <v>1</v>
      </c>
      <c r="M533" t="str">
        <f>IF(OR(טבלה13[[#This Row],[ClientID]]=A534),"",1)</f>
        <v/>
      </c>
      <c r="N533" s="3" t="str">
        <f>IF(טבלה13[[#This Row],[טווח]]&lt;&gt;K532,טבלה13[[#This Row],[טווח]],"")</f>
        <v/>
      </c>
      <c r="O533" s="3" t="str">
        <f>IF(טבלה13[[#This Row],[מניית טווחים]]&lt;&gt;"",IF(OR(30&gt;טבלה13[[#This Row],[מקסימום]],30&lt;טבלה13[[#This Row],[מינימום]]),0,1),"")</f>
        <v/>
      </c>
    </row>
    <row r="534" spans="1:15" x14ac:dyDescent="0.25">
      <c r="A534" t="s">
        <v>54</v>
      </c>
      <c r="B534">
        <v>5</v>
      </c>
      <c r="C534">
        <v>31</v>
      </c>
      <c r="D534">
        <f>טבלה13[[#This Row],[LengthofCycle]]+1</f>
        <v>32</v>
      </c>
      <c r="E534">
        <f>IF(טבלה13[[#This Row],[CycleNumber]]&lt;3,"",IF(טבלה13[[#This Row],[CycleNumber]]=3,MIN(D532:D534),IF(I533=3,MIN(D531:D533),E533)))</f>
        <v>30</v>
      </c>
      <c r="F534">
        <f>IF(טבלה13[[#This Row],[CycleNumber]]&lt;3,"",IF(טבלה13[[#This Row],[CycleNumber]]=3,MAX(D532:D534),IF(I533=3,MAX(D531:D533),F533)))</f>
        <v>34</v>
      </c>
      <c r="G534">
        <f>IF(OR(טבלה13[[#This Row],[CycleNumber]]&gt;B535,B535=""),IF(טבלה13[[#This Row],[מספר סטייה]]=3,MIN(D532:D534),טבלה13[[#This Row],[מינ קבוע]]),טבלה13[[#This Row],[מינ קבוע]])</f>
        <v>30</v>
      </c>
      <c r="H534">
        <f>IF(OR(טבלה13[[#This Row],[CycleNumber]]&gt;B535,B535=""),IF(טבלה13[[#This Row],[מספר סטייה]]=3,MAX(D532:D534),טבלה13[[#This Row],[מקס קבוע]]),טבלה13[[#This Row],[מקס קבוע]])</f>
        <v>34</v>
      </c>
      <c r="I53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קבוע]]&lt;&gt;E533,1,I533+1),0))</f>
        <v>0</v>
      </c>
      <c r="J534">
        <f>IF(AND(טבלה13[[#This Row],[CycleNumber]]&lt;B535,טבלה13[[#This Row],[מקס קבוע]]&lt;&gt;""),IF(OR(טבלה13[[#This Row],[מספר סטייה]]&lt;I535,AND(טבלה13[[#This Row],[מספר סטייה]]=3,I535=1)),0,1),"")</f>
        <v>1</v>
      </c>
      <c r="K534">
        <f>IF(טבלה13[[#This Row],[מקס קבוע]]&lt;&gt;"",טבלה13[[#This Row],[מקסימום]]-טבלה13[[#This Row],[מינימום]],"")</f>
        <v>4</v>
      </c>
      <c r="L534">
        <f>IF(IFERROR(LOOKUP(טבלה13[[#This Row],[ClientID]],פיבוט!$A$4:$A$121),FALSE)=טבלה13[[#This Row],[ClientID]],1,0)</f>
        <v>1</v>
      </c>
      <c r="M534" t="str">
        <f>IF(OR(טבלה13[[#This Row],[ClientID]]=A535),"",1)</f>
        <v/>
      </c>
      <c r="N534" s="3" t="str">
        <f>IF(טבלה13[[#This Row],[טווח]]&lt;&gt;K533,טבלה13[[#This Row],[טווח]],"")</f>
        <v/>
      </c>
      <c r="O534" s="3" t="str">
        <f>IF(טבלה13[[#This Row],[מניית טווחים]]&lt;&gt;"",IF(OR(30&gt;טבלה13[[#This Row],[מקסימום]],30&lt;טבלה13[[#This Row],[מינימום]]),0,1),"")</f>
        <v/>
      </c>
    </row>
    <row r="535" spans="1:15" x14ac:dyDescent="0.25">
      <c r="A535" t="s">
        <v>54</v>
      </c>
      <c r="B535">
        <v>6</v>
      </c>
      <c r="C535">
        <v>30</v>
      </c>
      <c r="D535">
        <f>טבלה13[[#This Row],[LengthofCycle]]+1</f>
        <v>31</v>
      </c>
      <c r="E535">
        <f>IF(טבלה13[[#This Row],[CycleNumber]]&lt;3,"",IF(טבלה13[[#This Row],[CycleNumber]]=3,MIN(D533:D535),IF(I534=3,MIN(D532:D534),E534)))</f>
        <v>30</v>
      </c>
      <c r="F535">
        <f>IF(טבלה13[[#This Row],[CycleNumber]]&lt;3,"",IF(טבלה13[[#This Row],[CycleNumber]]=3,MAX(D533:D535),IF(I534=3,MAX(D532:D534),F534)))</f>
        <v>34</v>
      </c>
      <c r="G535">
        <f>IF(OR(טבלה13[[#This Row],[CycleNumber]]&gt;B536,B536=""),IF(טבלה13[[#This Row],[מספר סטייה]]=3,MIN(D533:D535),טבלה13[[#This Row],[מינ קבוע]]),טבלה13[[#This Row],[מינ קבוע]])</f>
        <v>30</v>
      </c>
      <c r="H535">
        <f>IF(OR(טבלה13[[#This Row],[CycleNumber]]&gt;B536,B536=""),IF(טבלה13[[#This Row],[מספר סטייה]]=3,MAX(D533:D535),טבלה13[[#This Row],[מקס קבוע]]),טבלה13[[#This Row],[מקס קבוע]])</f>
        <v>34</v>
      </c>
      <c r="I53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קבוע]]&lt;&gt;E534,1,I534+1),0))</f>
        <v>0</v>
      </c>
      <c r="J535">
        <f>IF(AND(טבלה13[[#This Row],[CycleNumber]]&lt;B536,טבלה13[[#This Row],[מקס קבוע]]&lt;&gt;""),IF(OR(טבלה13[[#This Row],[מספר סטייה]]&lt;I536,AND(טבלה13[[#This Row],[מספר סטייה]]=3,I536=1)),0,1),"")</f>
        <v>1</v>
      </c>
      <c r="K535">
        <f>IF(טבלה13[[#This Row],[מקס קבוע]]&lt;&gt;"",טבלה13[[#This Row],[מקסימום]]-טבלה13[[#This Row],[מינימום]],"")</f>
        <v>4</v>
      </c>
      <c r="L535">
        <f>IF(IFERROR(LOOKUP(טבלה13[[#This Row],[ClientID]],פיבוט!$A$4:$A$121),FALSE)=טבלה13[[#This Row],[ClientID]],1,0)</f>
        <v>1</v>
      </c>
      <c r="M535" t="str">
        <f>IF(OR(טבלה13[[#This Row],[ClientID]]=A536),"",1)</f>
        <v/>
      </c>
      <c r="N535" s="3" t="str">
        <f>IF(טבלה13[[#This Row],[טווח]]&lt;&gt;K534,טבלה13[[#This Row],[טווח]],"")</f>
        <v/>
      </c>
      <c r="O535" s="3" t="str">
        <f>IF(טבלה13[[#This Row],[מניית טווחים]]&lt;&gt;"",IF(OR(30&gt;טבלה13[[#This Row],[מקסימום]],30&lt;טבלה13[[#This Row],[מינימום]]),0,1),"")</f>
        <v/>
      </c>
    </row>
    <row r="536" spans="1:15" x14ac:dyDescent="0.25">
      <c r="A536" t="s">
        <v>54</v>
      </c>
      <c r="B536">
        <v>7</v>
      </c>
      <c r="C536">
        <v>32</v>
      </c>
      <c r="D536">
        <f>טבלה13[[#This Row],[LengthofCycle]]+1</f>
        <v>33</v>
      </c>
      <c r="E536">
        <f>IF(טבלה13[[#This Row],[CycleNumber]]&lt;3,"",IF(טבלה13[[#This Row],[CycleNumber]]=3,MIN(D534:D536),IF(I535=3,MIN(D533:D535),E535)))</f>
        <v>30</v>
      </c>
      <c r="F536">
        <f>IF(טבלה13[[#This Row],[CycleNumber]]&lt;3,"",IF(טבלה13[[#This Row],[CycleNumber]]=3,MAX(D534:D536),IF(I535=3,MAX(D533:D535),F535)))</f>
        <v>34</v>
      </c>
      <c r="G536">
        <f>IF(OR(טבלה13[[#This Row],[CycleNumber]]&gt;B537,B537=""),IF(טבלה13[[#This Row],[מספר סטייה]]=3,MIN(D534:D536),טבלה13[[#This Row],[מינ קבוע]]),טבלה13[[#This Row],[מינ קבוע]])</f>
        <v>30</v>
      </c>
      <c r="H536">
        <f>IF(OR(טבלה13[[#This Row],[CycleNumber]]&gt;B537,B537=""),IF(טבלה13[[#This Row],[מספר סטייה]]=3,MAX(D534:D536),טבלה13[[#This Row],[מקס קבוע]]),טבלה13[[#This Row],[מקס קבוע]])</f>
        <v>34</v>
      </c>
      <c r="I53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קבוע]]&lt;&gt;E535,1,I535+1),0))</f>
        <v>0</v>
      </c>
      <c r="J536">
        <f>IF(AND(טבלה13[[#This Row],[CycleNumber]]&lt;B537,טבלה13[[#This Row],[מקס קבוע]]&lt;&gt;""),IF(OR(טבלה13[[#This Row],[מספר סטייה]]&lt;I537,AND(טבלה13[[#This Row],[מספר סטייה]]=3,I537=1)),0,1),"")</f>
        <v>0</v>
      </c>
      <c r="K536">
        <f>IF(טבלה13[[#This Row],[מקס קבוע]]&lt;&gt;"",טבלה13[[#This Row],[מקסימום]]-טבלה13[[#This Row],[מינימום]],"")</f>
        <v>4</v>
      </c>
      <c r="L536">
        <f>IF(IFERROR(LOOKUP(טבלה13[[#This Row],[ClientID]],פיבוט!$A$4:$A$121),FALSE)=טבלה13[[#This Row],[ClientID]],1,0)</f>
        <v>1</v>
      </c>
      <c r="M536" t="str">
        <f>IF(OR(טבלה13[[#This Row],[ClientID]]=A537),"",1)</f>
        <v/>
      </c>
      <c r="N536" s="3" t="str">
        <f>IF(טבלה13[[#This Row],[טווח]]&lt;&gt;K535,טבלה13[[#This Row],[טווח]],"")</f>
        <v/>
      </c>
      <c r="O536" s="3" t="str">
        <f>IF(טבלה13[[#This Row],[מניית טווחים]]&lt;&gt;"",IF(OR(30&gt;טבלה13[[#This Row],[מקסימום]],30&lt;טבלה13[[#This Row],[מינימום]]),0,1),"")</f>
        <v/>
      </c>
    </row>
    <row r="537" spans="1:15" x14ac:dyDescent="0.25">
      <c r="A537" t="s">
        <v>54</v>
      </c>
      <c r="B537">
        <v>8</v>
      </c>
      <c r="C537">
        <v>28</v>
      </c>
      <c r="D537">
        <f>טבלה13[[#This Row],[LengthofCycle]]+1</f>
        <v>29</v>
      </c>
      <c r="E537">
        <f>IF(טבלה13[[#This Row],[CycleNumber]]&lt;3,"",IF(טבלה13[[#This Row],[CycleNumber]]=3,MIN(D535:D537),IF(I536=3,MIN(D534:D536),E536)))</f>
        <v>30</v>
      </c>
      <c r="F537">
        <f>IF(טבלה13[[#This Row],[CycleNumber]]&lt;3,"",IF(טבלה13[[#This Row],[CycleNumber]]=3,MAX(D535:D537),IF(I536=3,MAX(D534:D536),F536)))</f>
        <v>34</v>
      </c>
      <c r="G537">
        <f>IF(OR(טבלה13[[#This Row],[CycleNumber]]&gt;B538,B538=""),IF(טבלה13[[#This Row],[מספר סטייה]]=3,MIN(D535:D537),טבלה13[[#This Row],[מינ קבוע]]),טבלה13[[#This Row],[מינ קבוע]])</f>
        <v>30</v>
      </c>
      <c r="H537">
        <f>IF(OR(טבלה13[[#This Row],[CycleNumber]]&gt;B538,B538=""),IF(טבלה13[[#This Row],[מספר סטייה]]=3,MAX(D535:D537),טבלה13[[#This Row],[מקס קבוע]]),טבלה13[[#This Row],[מקס קבוע]])</f>
        <v>34</v>
      </c>
      <c r="I53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קבוע]]&lt;&gt;E536,1,I536+1),0))</f>
        <v>1</v>
      </c>
      <c r="J537">
        <f>IF(AND(טבלה13[[#This Row],[CycleNumber]]&lt;B538,טבלה13[[#This Row],[מקס קבוע]]&lt;&gt;""),IF(OR(טבלה13[[#This Row],[מספר סטייה]]&lt;I538,AND(טבלה13[[#This Row],[מספר סטייה]]=3,I538=1)),0,1),"")</f>
        <v>0</v>
      </c>
      <c r="K537">
        <f>IF(טבלה13[[#This Row],[מקס קבוע]]&lt;&gt;"",טבלה13[[#This Row],[מקסימום]]-טבלה13[[#This Row],[מינימום]],"")</f>
        <v>4</v>
      </c>
      <c r="L537">
        <f>IF(IFERROR(LOOKUP(טבלה13[[#This Row],[ClientID]],פיבוט!$A$4:$A$121),FALSE)=טבלה13[[#This Row],[ClientID]],1,0)</f>
        <v>1</v>
      </c>
      <c r="M537" t="str">
        <f>IF(OR(טבלה13[[#This Row],[ClientID]]=A538),"",1)</f>
        <v/>
      </c>
      <c r="N537" s="3" t="str">
        <f>IF(טבלה13[[#This Row],[טווח]]&lt;&gt;K536,טבלה13[[#This Row],[טווח]],"")</f>
        <v/>
      </c>
      <c r="O537" s="3" t="str">
        <f>IF(טבלה13[[#This Row],[מניית טווחים]]&lt;&gt;"",IF(OR(30&gt;טבלה13[[#This Row],[מקסימום]],30&lt;טבלה13[[#This Row],[מינימום]]),0,1),"")</f>
        <v/>
      </c>
    </row>
    <row r="538" spans="1:15" x14ac:dyDescent="0.25">
      <c r="A538" t="s">
        <v>54</v>
      </c>
      <c r="B538">
        <v>9</v>
      </c>
      <c r="C538">
        <v>28</v>
      </c>
      <c r="D538">
        <f>טבלה13[[#This Row],[LengthofCycle]]+1</f>
        <v>29</v>
      </c>
      <c r="E538">
        <f>IF(טבלה13[[#This Row],[CycleNumber]]&lt;3,"",IF(טבלה13[[#This Row],[CycleNumber]]=3,MIN(D536:D538),IF(I537=3,MIN(D535:D537),E537)))</f>
        <v>30</v>
      </c>
      <c r="F538">
        <f>IF(טבלה13[[#This Row],[CycleNumber]]&lt;3,"",IF(טבלה13[[#This Row],[CycleNumber]]=3,MAX(D536:D538),IF(I537=3,MAX(D535:D537),F537)))</f>
        <v>34</v>
      </c>
      <c r="G538">
        <f>IF(OR(טבלה13[[#This Row],[CycleNumber]]&gt;B539,B539=""),IF(טבלה13[[#This Row],[מספר סטייה]]=3,MIN(D536:D538),טבלה13[[#This Row],[מינ קבוע]]),טבלה13[[#This Row],[מינ קבוע]])</f>
        <v>30</v>
      </c>
      <c r="H538">
        <f>IF(OR(טבלה13[[#This Row],[CycleNumber]]&gt;B539,B539=""),IF(טבלה13[[#This Row],[מספר סטייה]]=3,MAX(D536:D538),טבלה13[[#This Row],[מקס קבוע]]),טבלה13[[#This Row],[מקס קבוע]])</f>
        <v>34</v>
      </c>
      <c r="I53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קבוע]]&lt;&gt;E537,1,I537+1),0))</f>
        <v>2</v>
      </c>
      <c r="J538">
        <f>IF(AND(טבלה13[[#This Row],[CycleNumber]]&lt;B539,טבלה13[[#This Row],[מקס קבוע]]&lt;&gt;""),IF(OR(טבלה13[[#This Row],[מספר סטייה]]&lt;I539,AND(טבלה13[[#This Row],[מספר סטייה]]=3,I539=1)),0,1),"")</f>
        <v>1</v>
      </c>
      <c r="K538">
        <f>IF(טבלה13[[#This Row],[מקס קבוע]]&lt;&gt;"",טבלה13[[#This Row],[מקסימום]]-טבלה13[[#This Row],[מינימום]],"")</f>
        <v>4</v>
      </c>
      <c r="L538">
        <f>IF(IFERROR(LOOKUP(טבלה13[[#This Row],[ClientID]],פיבוט!$A$4:$A$121),FALSE)=טבלה13[[#This Row],[ClientID]],1,0)</f>
        <v>1</v>
      </c>
      <c r="M538" t="str">
        <f>IF(OR(טבלה13[[#This Row],[ClientID]]=A539),"",1)</f>
        <v/>
      </c>
      <c r="N538" s="3" t="str">
        <f>IF(טבלה13[[#This Row],[טווח]]&lt;&gt;K537,טבלה13[[#This Row],[טווח]],"")</f>
        <v/>
      </c>
      <c r="O538" s="3" t="str">
        <f>IF(טבלה13[[#This Row],[מניית טווחים]]&lt;&gt;"",IF(OR(30&gt;טבלה13[[#This Row],[מקסימום]],30&lt;טבלה13[[#This Row],[מינימום]]),0,1),"")</f>
        <v/>
      </c>
    </row>
    <row r="539" spans="1:15" x14ac:dyDescent="0.25">
      <c r="A539" t="s">
        <v>54</v>
      </c>
      <c r="B539">
        <v>10</v>
      </c>
      <c r="C539">
        <v>30</v>
      </c>
      <c r="D539">
        <f>טבלה13[[#This Row],[LengthofCycle]]+1</f>
        <v>31</v>
      </c>
      <c r="E539">
        <f>IF(טבלה13[[#This Row],[CycleNumber]]&lt;3,"",IF(טבלה13[[#This Row],[CycleNumber]]=3,MIN(D537:D539),IF(I538=3,MIN(D536:D538),E538)))</f>
        <v>30</v>
      </c>
      <c r="F539">
        <f>IF(טבלה13[[#This Row],[CycleNumber]]&lt;3,"",IF(טבלה13[[#This Row],[CycleNumber]]=3,MAX(D537:D539),IF(I538=3,MAX(D536:D538),F538)))</f>
        <v>34</v>
      </c>
      <c r="G539">
        <f>IF(OR(טבלה13[[#This Row],[CycleNumber]]&gt;B540,B540=""),IF(טבלה13[[#This Row],[מספר סטייה]]=3,MIN(D537:D539),טבלה13[[#This Row],[מינ קבוע]]),טבלה13[[#This Row],[מינ קבוע]])</f>
        <v>30</v>
      </c>
      <c r="H539">
        <f>IF(OR(טבלה13[[#This Row],[CycleNumber]]&gt;B540,B540=""),IF(טבלה13[[#This Row],[מספר סטייה]]=3,MAX(D537:D539),טבלה13[[#This Row],[מקס קבוע]]),טבלה13[[#This Row],[מקס קבוע]])</f>
        <v>34</v>
      </c>
      <c r="I53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קבוע]]&lt;&gt;E538,1,I538+1),0))</f>
        <v>0</v>
      </c>
      <c r="J539">
        <f>IF(AND(טבלה13[[#This Row],[CycleNumber]]&lt;B540,טבלה13[[#This Row],[מקס קבוע]]&lt;&gt;""),IF(OR(טבלה13[[#This Row],[מספר סטייה]]&lt;I540,AND(טבלה13[[#This Row],[מספר סטייה]]=3,I540=1)),0,1),"")</f>
        <v>0</v>
      </c>
      <c r="K539">
        <f>IF(טבלה13[[#This Row],[מקס קבוע]]&lt;&gt;"",טבלה13[[#This Row],[מקסימום]]-טבלה13[[#This Row],[מינימום]],"")</f>
        <v>4</v>
      </c>
      <c r="L539">
        <f>IF(IFERROR(LOOKUP(טבלה13[[#This Row],[ClientID]],פיבוט!$A$4:$A$121),FALSE)=טבלה13[[#This Row],[ClientID]],1,0)</f>
        <v>1</v>
      </c>
      <c r="M539" t="str">
        <f>IF(OR(טבלה13[[#This Row],[ClientID]]=A540),"",1)</f>
        <v/>
      </c>
      <c r="N539" s="3" t="str">
        <f>IF(טבלה13[[#This Row],[טווח]]&lt;&gt;K538,טבלה13[[#This Row],[טווח]],"")</f>
        <v/>
      </c>
      <c r="O539" s="3" t="str">
        <f>IF(טבלה13[[#This Row],[מניית טווחים]]&lt;&gt;"",IF(OR(30&gt;טבלה13[[#This Row],[מקסימום]],30&lt;טבלה13[[#This Row],[מינימום]]),0,1),"")</f>
        <v/>
      </c>
    </row>
    <row r="540" spans="1:15" x14ac:dyDescent="0.25">
      <c r="A540" t="s">
        <v>54</v>
      </c>
      <c r="B540">
        <v>11</v>
      </c>
      <c r="C540">
        <v>36</v>
      </c>
      <c r="D540">
        <f>טבלה13[[#This Row],[LengthofCycle]]+1</f>
        <v>37</v>
      </c>
      <c r="E540">
        <f>IF(טבלה13[[#This Row],[CycleNumber]]&lt;3,"",IF(טבלה13[[#This Row],[CycleNumber]]=3,MIN(D538:D540),IF(I539=3,MIN(D537:D539),E539)))</f>
        <v>30</v>
      </c>
      <c r="F540">
        <f>IF(טבלה13[[#This Row],[CycleNumber]]&lt;3,"",IF(טבלה13[[#This Row],[CycleNumber]]=3,MAX(D538:D540),IF(I539=3,MAX(D537:D539),F539)))</f>
        <v>34</v>
      </c>
      <c r="G540">
        <f>IF(OR(טבלה13[[#This Row],[CycleNumber]]&gt;B541,B541=""),IF(טבלה13[[#This Row],[מספר סטייה]]=3,MIN(D538:D540),טבלה13[[#This Row],[מינ קבוע]]),טבלה13[[#This Row],[מינ קבוע]])</f>
        <v>30</v>
      </c>
      <c r="H540">
        <f>IF(OR(טבלה13[[#This Row],[CycleNumber]]&gt;B541,B541=""),IF(טבלה13[[#This Row],[מספר סטייה]]=3,MAX(D538:D540),טבלה13[[#This Row],[מקס קבוע]]),טבלה13[[#This Row],[מקס קבוע]])</f>
        <v>34</v>
      </c>
      <c r="I54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קבוע]]&lt;&gt;E539,1,I539+1),0))</f>
        <v>1</v>
      </c>
      <c r="J540">
        <f>IF(AND(טבלה13[[#This Row],[CycleNumber]]&lt;B541,טבלה13[[#This Row],[מקס קבוע]]&lt;&gt;""),IF(OR(טבלה13[[#This Row],[מספר סטייה]]&lt;I541,AND(טבלה13[[#This Row],[מספר סטייה]]=3,I541=1)),0,1),"")</f>
        <v>1</v>
      </c>
      <c r="K540">
        <f>IF(טבלה13[[#This Row],[מקס קבוע]]&lt;&gt;"",טבלה13[[#This Row],[מקסימום]]-טבלה13[[#This Row],[מינימום]],"")</f>
        <v>4</v>
      </c>
      <c r="L540">
        <f>IF(IFERROR(LOOKUP(טבלה13[[#This Row],[ClientID]],פיבוט!$A$4:$A$121),FALSE)=טבלה13[[#This Row],[ClientID]],1,0)</f>
        <v>1</v>
      </c>
      <c r="M540" t="str">
        <f>IF(OR(טבלה13[[#This Row],[ClientID]]=A541),"",1)</f>
        <v/>
      </c>
      <c r="N540" s="3" t="str">
        <f>IF(טבלה13[[#This Row],[טווח]]&lt;&gt;K539,טבלה13[[#This Row],[טווח]],"")</f>
        <v/>
      </c>
      <c r="O540" s="3" t="str">
        <f>IF(טבלה13[[#This Row],[מניית טווחים]]&lt;&gt;"",IF(OR(30&gt;טבלה13[[#This Row],[מקסימום]],30&lt;טבלה13[[#This Row],[מינימום]]),0,1),"")</f>
        <v/>
      </c>
    </row>
    <row r="541" spans="1:15" x14ac:dyDescent="0.25">
      <c r="A541" t="s">
        <v>54</v>
      </c>
      <c r="B541">
        <v>12</v>
      </c>
      <c r="C541">
        <v>33</v>
      </c>
      <c r="D541">
        <f>טבלה13[[#This Row],[LengthofCycle]]+1</f>
        <v>34</v>
      </c>
      <c r="E541">
        <f>IF(טבלה13[[#This Row],[CycleNumber]]&lt;3,"",IF(טבלה13[[#This Row],[CycleNumber]]=3,MIN(D539:D541),IF(I540=3,MIN(D538:D540),E540)))</f>
        <v>30</v>
      </c>
      <c r="F541">
        <f>IF(טבלה13[[#This Row],[CycleNumber]]&lt;3,"",IF(טבלה13[[#This Row],[CycleNumber]]=3,MAX(D539:D541),IF(I540=3,MAX(D538:D540),F540)))</f>
        <v>34</v>
      </c>
      <c r="G541">
        <f>IF(OR(טבלה13[[#This Row],[CycleNumber]]&gt;B542,B542=""),IF(טבלה13[[#This Row],[מספר סטייה]]=3,MIN(D539:D541),טבלה13[[#This Row],[מינ קבוע]]),טבלה13[[#This Row],[מינ קבוע]])</f>
        <v>30</v>
      </c>
      <c r="H541">
        <f>IF(OR(טבלה13[[#This Row],[CycleNumber]]&gt;B542,B542=""),IF(טבלה13[[#This Row],[מספר סטייה]]=3,MAX(D539:D541),טבלה13[[#This Row],[מקס קבוע]]),טבלה13[[#This Row],[מקס קבוע]])</f>
        <v>34</v>
      </c>
      <c r="I54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קבוע]]&lt;&gt;E540,1,I540+1),0))</f>
        <v>0</v>
      </c>
      <c r="J541">
        <f>IF(AND(טבלה13[[#This Row],[CycleNumber]]&lt;B542,טבלה13[[#This Row],[מקס קבוע]]&lt;&gt;""),IF(OR(טבלה13[[#This Row],[מספר סטייה]]&lt;I542,AND(טבלה13[[#This Row],[מספר סטייה]]=3,I542=1)),0,1),"")</f>
        <v>0</v>
      </c>
      <c r="K541">
        <f>IF(טבלה13[[#This Row],[מקס קבוע]]&lt;&gt;"",טבלה13[[#This Row],[מקסימום]]-טבלה13[[#This Row],[מינימום]],"")</f>
        <v>4</v>
      </c>
      <c r="L541">
        <f>IF(IFERROR(LOOKUP(טבלה13[[#This Row],[ClientID]],פיבוט!$A$4:$A$121),FALSE)=טבלה13[[#This Row],[ClientID]],1,0)</f>
        <v>1</v>
      </c>
      <c r="M541" t="str">
        <f>IF(OR(טבלה13[[#This Row],[ClientID]]=A542),"",1)</f>
        <v/>
      </c>
      <c r="N541" s="3" t="str">
        <f>IF(טבלה13[[#This Row],[טווח]]&lt;&gt;K540,טבלה13[[#This Row],[טווח]],"")</f>
        <v/>
      </c>
      <c r="O541" s="3" t="str">
        <f>IF(טבלה13[[#This Row],[מניית טווחים]]&lt;&gt;"",IF(OR(30&gt;טבלה13[[#This Row],[מקסימום]],30&lt;טבלה13[[#This Row],[מינימום]]),0,1),"")</f>
        <v/>
      </c>
    </row>
    <row r="542" spans="1:15" x14ac:dyDescent="0.25">
      <c r="A542" t="s">
        <v>54</v>
      </c>
      <c r="B542">
        <v>13</v>
      </c>
      <c r="C542">
        <v>28</v>
      </c>
      <c r="D542">
        <f>טבלה13[[#This Row],[LengthofCycle]]+1</f>
        <v>29</v>
      </c>
      <c r="E542">
        <f>IF(טבלה13[[#This Row],[CycleNumber]]&lt;3,"",IF(טבלה13[[#This Row],[CycleNumber]]=3,MIN(D540:D542),IF(I541=3,MIN(D539:D541),E541)))</f>
        <v>30</v>
      </c>
      <c r="F542">
        <f>IF(טבלה13[[#This Row],[CycleNumber]]&lt;3,"",IF(טבלה13[[#This Row],[CycleNumber]]=3,MAX(D540:D542),IF(I541=3,MAX(D539:D541),F541)))</f>
        <v>34</v>
      </c>
      <c r="G542">
        <f>IF(OR(טבלה13[[#This Row],[CycleNumber]]&gt;B543,B543=""),IF(טבלה13[[#This Row],[מספר סטייה]]=3,MIN(D540:D542),טבלה13[[#This Row],[מינ קבוע]]),טבלה13[[#This Row],[מינ קבוע]])</f>
        <v>30</v>
      </c>
      <c r="H542">
        <f>IF(OR(טבלה13[[#This Row],[CycleNumber]]&gt;B543,B543=""),IF(טבלה13[[#This Row],[מספר סטייה]]=3,MAX(D540:D542),טבלה13[[#This Row],[מקס קבוע]]),טבלה13[[#This Row],[מקס קבוע]])</f>
        <v>34</v>
      </c>
      <c r="I54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קבוע]]&lt;&gt;E541,1,I541+1),0))</f>
        <v>1</v>
      </c>
      <c r="J542" t="str">
        <f>IF(AND(טבלה13[[#This Row],[CycleNumber]]&lt;B543,טבלה13[[#This Row],[מקס קבוע]]&lt;&gt;""),IF(OR(טבלה13[[#This Row],[מספר סטייה]]&lt;I543,AND(טבלה13[[#This Row],[מספר סטייה]]=3,I543=1)),0,1),"")</f>
        <v/>
      </c>
      <c r="K542">
        <f>IF(טבלה13[[#This Row],[מקס קבוע]]&lt;&gt;"",טבלה13[[#This Row],[מקסימום]]-טבלה13[[#This Row],[מינימום]],"")</f>
        <v>4</v>
      </c>
      <c r="L542">
        <f>IF(IFERROR(LOOKUP(טבלה13[[#This Row],[ClientID]],פיבוט!$A$4:$A$121),FALSE)=טבלה13[[#This Row],[ClientID]],1,0)</f>
        <v>1</v>
      </c>
      <c r="M542">
        <f>IF(OR(טבלה13[[#This Row],[ClientID]]=A543),"",1)</f>
        <v>1</v>
      </c>
      <c r="N542" s="3" t="str">
        <f>IF(טבלה13[[#This Row],[טווח]]&lt;&gt;K541,טבלה13[[#This Row],[טווח]],"")</f>
        <v/>
      </c>
      <c r="O542" s="3" t="str">
        <f>IF(טבלה13[[#This Row],[מניית טווחים]]&lt;&gt;"",IF(OR(30&gt;טבלה13[[#This Row],[מקסימום]],30&lt;טבלה13[[#This Row],[מינימום]]),0,1),"")</f>
        <v/>
      </c>
    </row>
    <row r="543" spans="1:15" x14ac:dyDescent="0.25">
      <c r="A543" t="s">
        <v>55</v>
      </c>
      <c r="B543">
        <v>1</v>
      </c>
      <c r="C543">
        <v>27</v>
      </c>
      <c r="D543">
        <f>טבלה13[[#This Row],[LengthofCycle]]+1</f>
        <v>28</v>
      </c>
      <c r="E543" t="str">
        <f>IF(טבלה13[[#This Row],[CycleNumber]]&lt;3,"",IF(טבלה13[[#This Row],[CycleNumber]]=3,MIN(D541:D543),IF(I542=3,MIN(D540:D542),E542)))</f>
        <v/>
      </c>
      <c r="F543" t="str">
        <f>IF(טבלה13[[#This Row],[CycleNumber]]&lt;3,"",IF(טבלה13[[#This Row],[CycleNumber]]=3,MAX(D541:D543),IF(I542=3,MAX(D540:D542),F542)))</f>
        <v/>
      </c>
      <c r="G543" t="str">
        <f>IF(OR(טבלה13[[#This Row],[CycleNumber]]&gt;B544,B544=""),IF(טבלה13[[#This Row],[מספר סטייה]]=3,MIN(D541:D543),טבלה13[[#This Row],[מינ קבוע]]),טבלה13[[#This Row],[מינ קבוע]])</f>
        <v/>
      </c>
      <c r="H543" t="str">
        <f>IF(OR(טבלה13[[#This Row],[CycleNumber]]&gt;B544,B544=""),IF(טבלה13[[#This Row],[מספר סטייה]]=3,MAX(D541:D543),טבלה13[[#This Row],[מקס קבוע]]),טבלה13[[#This Row],[מקס קבוע]])</f>
        <v/>
      </c>
      <c r="I54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קבוע]]&lt;&gt;E542,1,I542+1),0))</f>
        <v/>
      </c>
      <c r="J543" t="str">
        <f>IF(AND(טבלה13[[#This Row],[CycleNumber]]&lt;B544,טבלה13[[#This Row],[מקס קבוע]]&lt;&gt;""),IF(OR(טבלה13[[#This Row],[מספר סטייה]]&lt;I544,AND(טבלה13[[#This Row],[מספר סטייה]]=3,I544=1)),0,1),"")</f>
        <v/>
      </c>
      <c r="K543" t="str">
        <f>IF(טבלה13[[#This Row],[מקס קבוע]]&lt;&gt;"",טבלה13[[#This Row],[מקסימום]]-טבלה13[[#This Row],[מינימום]],"")</f>
        <v/>
      </c>
      <c r="L543">
        <f>IF(IFERROR(LOOKUP(טבלה13[[#This Row],[ClientID]],פיבוט!$A$4:$A$121),FALSE)=טבלה13[[#This Row],[ClientID]],1,0)</f>
        <v>1</v>
      </c>
      <c r="M543" t="str">
        <f>IF(OR(טבלה13[[#This Row],[ClientID]]=A544),"",1)</f>
        <v/>
      </c>
      <c r="N543" s="3" t="str">
        <f>IF(טבלה13[[#This Row],[טווח]]&lt;&gt;K542,טבלה13[[#This Row],[טווח]],"")</f>
        <v/>
      </c>
      <c r="O543" s="3" t="str">
        <f>IF(טבלה13[[#This Row],[מניית טווחים]]&lt;&gt;"",IF(OR(30&gt;טבלה13[[#This Row],[מקסימום]],30&lt;טבלה13[[#This Row],[מינימום]]),0,1),"")</f>
        <v/>
      </c>
    </row>
    <row r="544" spans="1:15" x14ac:dyDescent="0.25">
      <c r="A544" t="s">
        <v>55</v>
      </c>
      <c r="B544">
        <v>2</v>
      </c>
      <c r="C544">
        <v>26</v>
      </c>
      <c r="D544">
        <f>טבלה13[[#This Row],[LengthofCycle]]+1</f>
        <v>27</v>
      </c>
      <c r="E544" t="str">
        <f>IF(טבלה13[[#This Row],[CycleNumber]]&lt;3,"",IF(טבלה13[[#This Row],[CycleNumber]]=3,MIN(D542:D544),IF(I543=3,MIN(D541:D543),E543)))</f>
        <v/>
      </c>
      <c r="F544" t="str">
        <f>IF(טבלה13[[#This Row],[CycleNumber]]&lt;3,"",IF(טבלה13[[#This Row],[CycleNumber]]=3,MAX(D542:D544),IF(I543=3,MAX(D541:D543),F543)))</f>
        <v/>
      </c>
      <c r="G544" t="str">
        <f>IF(OR(טבלה13[[#This Row],[CycleNumber]]&gt;B545,B545=""),IF(טבלה13[[#This Row],[מספר סטייה]]=3,MIN(D542:D544),טבלה13[[#This Row],[מינ קבוע]]),טבלה13[[#This Row],[מינ קבוע]])</f>
        <v/>
      </c>
      <c r="H544" t="str">
        <f>IF(OR(טבלה13[[#This Row],[CycleNumber]]&gt;B545,B545=""),IF(טבלה13[[#This Row],[מספר סטייה]]=3,MAX(D542:D544),טבלה13[[#This Row],[מקס קבוע]]),טבלה13[[#This Row],[מקס קבוע]])</f>
        <v/>
      </c>
      <c r="I54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קבוע]]&lt;&gt;E543,1,I543+1),0))</f>
        <v/>
      </c>
      <c r="J544" t="str">
        <f>IF(AND(טבלה13[[#This Row],[CycleNumber]]&lt;B545,טבלה13[[#This Row],[מקס קבוע]]&lt;&gt;""),IF(OR(טבלה13[[#This Row],[מספר סטייה]]&lt;I545,AND(טבלה13[[#This Row],[מספר סטייה]]=3,I545=1)),0,1),"")</f>
        <v/>
      </c>
      <c r="K544" t="str">
        <f>IF(טבלה13[[#This Row],[מקס קבוע]]&lt;&gt;"",טבלה13[[#This Row],[מקסימום]]-טבלה13[[#This Row],[מינימום]],"")</f>
        <v/>
      </c>
      <c r="L544">
        <f>IF(IFERROR(LOOKUP(טבלה13[[#This Row],[ClientID]],פיבוט!$A$4:$A$121),FALSE)=טבלה13[[#This Row],[ClientID]],1,0)</f>
        <v>1</v>
      </c>
      <c r="M544" t="str">
        <f>IF(OR(טבלה13[[#This Row],[ClientID]]=A545),"",1)</f>
        <v/>
      </c>
      <c r="N544" s="3" t="str">
        <f>IF(טבלה13[[#This Row],[טווח]]&lt;&gt;K543,טבלה13[[#This Row],[טווח]],"")</f>
        <v/>
      </c>
      <c r="O544" s="3" t="str">
        <f>IF(טבלה13[[#This Row],[מניית טווחים]]&lt;&gt;"",IF(OR(30&gt;טבלה13[[#This Row],[מקסימום]],30&lt;טבלה13[[#This Row],[מינימום]]),0,1),"")</f>
        <v/>
      </c>
    </row>
    <row r="545" spans="1:15" x14ac:dyDescent="0.25">
      <c r="A545" t="s">
        <v>55</v>
      </c>
      <c r="B545">
        <v>3</v>
      </c>
      <c r="C545">
        <v>28</v>
      </c>
      <c r="D545">
        <f>טבלה13[[#This Row],[LengthofCycle]]+1</f>
        <v>29</v>
      </c>
      <c r="E545">
        <f>IF(טבלה13[[#This Row],[CycleNumber]]&lt;3,"",IF(טבלה13[[#This Row],[CycleNumber]]=3,MIN(D543:D545),IF(I544=3,MIN(D542:D544),E544)))</f>
        <v>27</v>
      </c>
      <c r="F545">
        <f>IF(טבלה13[[#This Row],[CycleNumber]]&lt;3,"",IF(טבלה13[[#This Row],[CycleNumber]]=3,MAX(D543:D545),IF(I544=3,MAX(D542:D544),F544)))</f>
        <v>29</v>
      </c>
      <c r="G545">
        <f>IF(OR(טבלה13[[#This Row],[CycleNumber]]&gt;B546,B546=""),IF(טבלה13[[#This Row],[מספר סטייה]]=3,MIN(D543:D545),טבלה13[[#This Row],[מינ קבוע]]),טבלה13[[#This Row],[מינ קבוע]])</f>
        <v>27</v>
      </c>
      <c r="H545">
        <f>IF(OR(טבלה13[[#This Row],[CycleNumber]]&gt;B546,B546=""),IF(טבלה13[[#This Row],[מספר סטייה]]=3,MAX(D543:D545),טבלה13[[#This Row],[מקס קבוע]]),טבלה13[[#This Row],[מקס קבוע]])</f>
        <v>29</v>
      </c>
      <c r="I54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קבוע]]&lt;&gt;E544,1,I544+1),0))</f>
        <v>0</v>
      </c>
      <c r="J545">
        <f>IF(AND(טבלה13[[#This Row],[CycleNumber]]&lt;B546,טבלה13[[#This Row],[מקס קבוע]]&lt;&gt;""),IF(OR(טבלה13[[#This Row],[מספר סטייה]]&lt;I546,AND(טבלה13[[#This Row],[מספר סטייה]]=3,I546=1)),0,1),"")</f>
        <v>0</v>
      </c>
      <c r="K545">
        <f>IF(טבלה13[[#This Row],[מקס קבוע]]&lt;&gt;"",טבלה13[[#This Row],[מקסימום]]-טבלה13[[#This Row],[מינימום]],"")</f>
        <v>2</v>
      </c>
      <c r="L545">
        <f>IF(IFERROR(LOOKUP(טבלה13[[#This Row],[ClientID]],פיבוט!$A$4:$A$121),FALSE)=טבלה13[[#This Row],[ClientID]],1,0)</f>
        <v>1</v>
      </c>
      <c r="M545" t="str">
        <f>IF(OR(טבלה13[[#This Row],[ClientID]]=A546),"",1)</f>
        <v/>
      </c>
      <c r="N545" s="3">
        <f>IF(טבלה13[[#This Row],[טווח]]&lt;&gt;K544,טבלה13[[#This Row],[טווח]],"")</f>
        <v>2</v>
      </c>
      <c r="O545" s="3">
        <f>IF(טבלה13[[#This Row],[מניית טווחים]]&lt;&gt;"",IF(OR(30&gt;טבלה13[[#This Row],[מקסימום]],30&lt;טבלה13[[#This Row],[מינימום]]),0,1),"")</f>
        <v>0</v>
      </c>
    </row>
    <row r="546" spans="1:15" x14ac:dyDescent="0.25">
      <c r="A546" t="s">
        <v>55</v>
      </c>
      <c r="B546">
        <v>4</v>
      </c>
      <c r="C546">
        <v>29</v>
      </c>
      <c r="D546">
        <f>טבלה13[[#This Row],[LengthofCycle]]+1</f>
        <v>30</v>
      </c>
      <c r="E546">
        <f>IF(טבלה13[[#This Row],[CycleNumber]]&lt;3,"",IF(טבלה13[[#This Row],[CycleNumber]]=3,MIN(D544:D546),IF(I545=3,MIN(D543:D545),E545)))</f>
        <v>27</v>
      </c>
      <c r="F546">
        <f>IF(טבלה13[[#This Row],[CycleNumber]]&lt;3,"",IF(טבלה13[[#This Row],[CycleNumber]]=3,MAX(D544:D546),IF(I545=3,MAX(D543:D545),F545)))</f>
        <v>29</v>
      </c>
      <c r="G546">
        <f>IF(OR(טבלה13[[#This Row],[CycleNumber]]&gt;B547,B547=""),IF(טבלה13[[#This Row],[מספר סטייה]]=3,MIN(D544:D546),טבלה13[[#This Row],[מינ קבוע]]),טבלה13[[#This Row],[מינ קבוע]])</f>
        <v>27</v>
      </c>
      <c r="H546">
        <f>IF(OR(טבלה13[[#This Row],[CycleNumber]]&gt;B547,B547=""),IF(טבלה13[[#This Row],[מספר סטייה]]=3,MAX(D544:D546),טבלה13[[#This Row],[מקס קבוע]]),טבלה13[[#This Row],[מקס קבוע]])</f>
        <v>29</v>
      </c>
      <c r="I54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קבוע]]&lt;&gt;E545,1,I545+1),0))</f>
        <v>1</v>
      </c>
      <c r="J546">
        <f>IF(AND(טבלה13[[#This Row],[CycleNumber]]&lt;B547,טבלה13[[#This Row],[מקס קבוע]]&lt;&gt;""),IF(OR(טבלה13[[#This Row],[מספר סטייה]]&lt;I547,AND(טבלה13[[#This Row],[מספר סטייה]]=3,I547=1)),0,1),"")</f>
        <v>0</v>
      </c>
      <c r="K546">
        <f>IF(טבלה13[[#This Row],[מקס קבוע]]&lt;&gt;"",טבלה13[[#This Row],[מקסימום]]-טבלה13[[#This Row],[מינימום]],"")</f>
        <v>2</v>
      </c>
      <c r="L546">
        <f>IF(IFERROR(LOOKUP(טבלה13[[#This Row],[ClientID]],פיבוט!$A$4:$A$121),FALSE)=טבלה13[[#This Row],[ClientID]],1,0)</f>
        <v>1</v>
      </c>
      <c r="M546" t="str">
        <f>IF(OR(טבלה13[[#This Row],[ClientID]]=A547),"",1)</f>
        <v/>
      </c>
      <c r="N546" s="3" t="str">
        <f>IF(טבלה13[[#This Row],[טווח]]&lt;&gt;K545,טבלה13[[#This Row],[טווח]],"")</f>
        <v/>
      </c>
      <c r="O546" s="3" t="str">
        <f>IF(טבלה13[[#This Row],[מניית טווחים]]&lt;&gt;"",IF(OR(30&gt;טבלה13[[#This Row],[מקסימום]],30&lt;טבלה13[[#This Row],[מינימום]]),0,1),"")</f>
        <v/>
      </c>
    </row>
    <row r="547" spans="1:15" x14ac:dyDescent="0.25">
      <c r="A547" t="s">
        <v>55</v>
      </c>
      <c r="B547">
        <v>5</v>
      </c>
      <c r="C547">
        <v>24</v>
      </c>
      <c r="D547">
        <f>טבלה13[[#This Row],[LengthofCycle]]+1</f>
        <v>25</v>
      </c>
      <c r="E547">
        <f>IF(טבלה13[[#This Row],[CycleNumber]]&lt;3,"",IF(טבלה13[[#This Row],[CycleNumber]]=3,MIN(D545:D547),IF(I546=3,MIN(D544:D546),E546)))</f>
        <v>27</v>
      </c>
      <c r="F547">
        <f>IF(טבלה13[[#This Row],[CycleNumber]]&lt;3,"",IF(טבלה13[[#This Row],[CycleNumber]]=3,MAX(D545:D547),IF(I546=3,MAX(D544:D546),F546)))</f>
        <v>29</v>
      </c>
      <c r="G547">
        <f>IF(OR(טבלה13[[#This Row],[CycleNumber]]&gt;B548,B548=""),IF(טבלה13[[#This Row],[מספר סטייה]]=3,MIN(D545:D547),טבלה13[[#This Row],[מינ קבוע]]),טבלה13[[#This Row],[מינ קבוע]])</f>
        <v>27</v>
      </c>
      <c r="H547">
        <f>IF(OR(טבלה13[[#This Row],[CycleNumber]]&gt;B548,B548=""),IF(טבלה13[[#This Row],[מספר סטייה]]=3,MAX(D545:D547),טבלה13[[#This Row],[מקס קבוע]]),טבלה13[[#This Row],[מקס קבוע]])</f>
        <v>29</v>
      </c>
      <c r="I54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קבוע]]&lt;&gt;E546,1,I546+1),0))</f>
        <v>2</v>
      </c>
      <c r="J547">
        <f>IF(AND(טבלה13[[#This Row],[CycleNumber]]&lt;B548,טבלה13[[#This Row],[מקס קבוע]]&lt;&gt;""),IF(OR(טבלה13[[#This Row],[מספר סטייה]]&lt;I548,AND(טבלה13[[#This Row],[מספר סטייה]]=3,I548=1)),0,1),"")</f>
        <v>1</v>
      </c>
      <c r="K547">
        <f>IF(טבלה13[[#This Row],[מקס קבוע]]&lt;&gt;"",טבלה13[[#This Row],[מקסימום]]-טבלה13[[#This Row],[מינימום]],"")</f>
        <v>2</v>
      </c>
      <c r="L547">
        <f>IF(IFERROR(LOOKUP(טבלה13[[#This Row],[ClientID]],פיבוט!$A$4:$A$121),FALSE)=טבלה13[[#This Row],[ClientID]],1,0)</f>
        <v>1</v>
      </c>
      <c r="M547" t="str">
        <f>IF(OR(טבלה13[[#This Row],[ClientID]]=A548),"",1)</f>
        <v/>
      </c>
      <c r="N547" s="3" t="str">
        <f>IF(טבלה13[[#This Row],[טווח]]&lt;&gt;K546,טבלה13[[#This Row],[טווח]],"")</f>
        <v/>
      </c>
      <c r="O547" s="3" t="str">
        <f>IF(טבלה13[[#This Row],[מניית טווחים]]&lt;&gt;"",IF(OR(30&gt;טבלה13[[#This Row],[מקסימום]],30&lt;טבלה13[[#This Row],[מינימום]]),0,1),"")</f>
        <v/>
      </c>
    </row>
    <row r="548" spans="1:15" x14ac:dyDescent="0.25">
      <c r="A548" t="s">
        <v>55</v>
      </c>
      <c r="B548">
        <v>6</v>
      </c>
      <c r="C548">
        <v>26</v>
      </c>
      <c r="D548">
        <f>טבלה13[[#This Row],[LengthofCycle]]+1</f>
        <v>27</v>
      </c>
      <c r="E548">
        <f>IF(טבלה13[[#This Row],[CycleNumber]]&lt;3,"",IF(טבלה13[[#This Row],[CycleNumber]]=3,MIN(D546:D548),IF(I547=3,MIN(D545:D547),E547)))</f>
        <v>27</v>
      </c>
      <c r="F548">
        <f>IF(טבלה13[[#This Row],[CycleNumber]]&lt;3,"",IF(טבלה13[[#This Row],[CycleNumber]]=3,MAX(D546:D548),IF(I547=3,MAX(D545:D547),F547)))</f>
        <v>29</v>
      </c>
      <c r="G548">
        <f>IF(OR(טבלה13[[#This Row],[CycleNumber]]&gt;B549,B549=""),IF(טבלה13[[#This Row],[מספר סטייה]]=3,MIN(D546:D548),טבלה13[[#This Row],[מינ קבוע]]),טבלה13[[#This Row],[מינ קבוע]])</f>
        <v>27</v>
      </c>
      <c r="H548">
        <f>IF(OR(טבלה13[[#This Row],[CycleNumber]]&gt;B549,B549=""),IF(טבלה13[[#This Row],[מספר סטייה]]=3,MAX(D546:D548),טבלה13[[#This Row],[מקס קבוע]]),טבלה13[[#This Row],[מקס קבוע]])</f>
        <v>29</v>
      </c>
      <c r="I54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קבוע]]&lt;&gt;E547,1,I547+1),0))</f>
        <v>0</v>
      </c>
      <c r="J548">
        <f>IF(AND(טבלה13[[#This Row],[CycleNumber]]&lt;B549,טבלה13[[#This Row],[מקס קבוע]]&lt;&gt;""),IF(OR(טבלה13[[#This Row],[מספר סטייה]]&lt;I549,AND(טבלה13[[#This Row],[מספר סטייה]]=3,I549=1)),0,1),"")</f>
        <v>0</v>
      </c>
      <c r="K548">
        <f>IF(טבלה13[[#This Row],[מקס קבוע]]&lt;&gt;"",טבלה13[[#This Row],[מקסימום]]-טבלה13[[#This Row],[מינימום]],"")</f>
        <v>2</v>
      </c>
      <c r="L548">
        <f>IF(IFERROR(LOOKUP(טבלה13[[#This Row],[ClientID]],פיבוט!$A$4:$A$121),FALSE)=טבלה13[[#This Row],[ClientID]],1,0)</f>
        <v>1</v>
      </c>
      <c r="M548" t="str">
        <f>IF(OR(טבלה13[[#This Row],[ClientID]]=A549),"",1)</f>
        <v/>
      </c>
      <c r="N548" s="3" t="str">
        <f>IF(טבלה13[[#This Row],[טווח]]&lt;&gt;K547,טבלה13[[#This Row],[טווח]],"")</f>
        <v/>
      </c>
      <c r="O548" s="3" t="str">
        <f>IF(טבלה13[[#This Row],[מניית טווחים]]&lt;&gt;"",IF(OR(30&gt;טבלה13[[#This Row],[מקסימום]],30&lt;טבלה13[[#This Row],[מינימום]]),0,1),"")</f>
        <v/>
      </c>
    </row>
    <row r="549" spans="1:15" x14ac:dyDescent="0.25">
      <c r="A549" t="s">
        <v>55</v>
      </c>
      <c r="B549">
        <v>7</v>
      </c>
      <c r="C549">
        <v>31</v>
      </c>
      <c r="D549">
        <f>טבלה13[[#This Row],[LengthofCycle]]+1</f>
        <v>32</v>
      </c>
      <c r="E549">
        <f>IF(טבלה13[[#This Row],[CycleNumber]]&lt;3,"",IF(טבלה13[[#This Row],[CycleNumber]]=3,MIN(D547:D549),IF(I548=3,MIN(D546:D548),E548)))</f>
        <v>27</v>
      </c>
      <c r="F549">
        <f>IF(טבלה13[[#This Row],[CycleNumber]]&lt;3,"",IF(טבלה13[[#This Row],[CycleNumber]]=3,MAX(D547:D549),IF(I548=3,MAX(D546:D548),F548)))</f>
        <v>29</v>
      </c>
      <c r="G549">
        <f>IF(OR(טבלה13[[#This Row],[CycleNumber]]&gt;B550,B550=""),IF(טבלה13[[#This Row],[מספר סטייה]]=3,MIN(D547:D549),טבלה13[[#This Row],[מינ קבוע]]),טבלה13[[#This Row],[מינ קבוע]])</f>
        <v>27</v>
      </c>
      <c r="H549">
        <f>IF(OR(טבלה13[[#This Row],[CycleNumber]]&gt;B550,B550=""),IF(טבלה13[[#This Row],[מספר סטייה]]=3,MAX(D547:D549),טבלה13[[#This Row],[מקס קבוע]]),טבלה13[[#This Row],[מקס קבוע]])</f>
        <v>29</v>
      </c>
      <c r="I54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קבוע]]&lt;&gt;E548,1,I548+1),0))</f>
        <v>1</v>
      </c>
      <c r="J549">
        <f>IF(AND(טבלה13[[#This Row],[CycleNumber]]&lt;B550,טבלה13[[#This Row],[מקס קבוע]]&lt;&gt;""),IF(OR(טבלה13[[#This Row],[מספר סטייה]]&lt;I550,AND(טבלה13[[#This Row],[מספר סטייה]]=3,I550=1)),0,1),"")</f>
        <v>0</v>
      </c>
      <c r="K549">
        <f>IF(טבלה13[[#This Row],[מקס קבוע]]&lt;&gt;"",טבלה13[[#This Row],[מקסימום]]-טבלה13[[#This Row],[מינימום]],"")</f>
        <v>2</v>
      </c>
      <c r="L549">
        <f>IF(IFERROR(LOOKUP(טבלה13[[#This Row],[ClientID]],פיבוט!$A$4:$A$121),FALSE)=טבלה13[[#This Row],[ClientID]],1,0)</f>
        <v>1</v>
      </c>
      <c r="M549" t="str">
        <f>IF(OR(טבלה13[[#This Row],[ClientID]]=A550),"",1)</f>
        <v/>
      </c>
      <c r="N549" s="3" t="str">
        <f>IF(טבלה13[[#This Row],[טווח]]&lt;&gt;K548,טבלה13[[#This Row],[טווח]],"")</f>
        <v/>
      </c>
      <c r="O549" s="3" t="str">
        <f>IF(טבלה13[[#This Row],[מניית טווחים]]&lt;&gt;"",IF(OR(30&gt;טבלה13[[#This Row],[מקסימום]],30&lt;טבלה13[[#This Row],[מינימום]]),0,1),"")</f>
        <v/>
      </c>
    </row>
    <row r="550" spans="1:15" x14ac:dyDescent="0.25">
      <c r="A550" t="s">
        <v>55</v>
      </c>
      <c r="B550">
        <v>8</v>
      </c>
      <c r="C550">
        <v>22</v>
      </c>
      <c r="D550">
        <f>טבלה13[[#This Row],[LengthofCycle]]+1</f>
        <v>23</v>
      </c>
      <c r="E550">
        <f>IF(טבלה13[[#This Row],[CycleNumber]]&lt;3,"",IF(טבלה13[[#This Row],[CycleNumber]]=3,MIN(D548:D550),IF(I549=3,MIN(D547:D549),E549)))</f>
        <v>27</v>
      </c>
      <c r="F550">
        <f>IF(טבלה13[[#This Row],[CycleNumber]]&lt;3,"",IF(טבלה13[[#This Row],[CycleNumber]]=3,MAX(D548:D550),IF(I549=3,MAX(D547:D549),F549)))</f>
        <v>29</v>
      </c>
      <c r="G550">
        <f>IF(OR(טבלה13[[#This Row],[CycleNumber]]&gt;B551,B551=""),IF(טבלה13[[#This Row],[מספר סטייה]]=3,MIN(D548:D550),טבלה13[[#This Row],[מינ קבוע]]),טבלה13[[#This Row],[מינ קבוע]])</f>
        <v>27</v>
      </c>
      <c r="H550">
        <f>IF(OR(טבלה13[[#This Row],[CycleNumber]]&gt;B551,B551=""),IF(טבלה13[[#This Row],[מספר סטייה]]=3,MAX(D548:D550),טבלה13[[#This Row],[מקס קבוע]]),טבלה13[[#This Row],[מקס קבוע]])</f>
        <v>29</v>
      </c>
      <c r="I55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קבוע]]&lt;&gt;E549,1,I549+1),0))</f>
        <v>2</v>
      </c>
      <c r="J550">
        <f>IF(AND(טבלה13[[#This Row],[CycleNumber]]&lt;B551,טבלה13[[#This Row],[מקס קבוע]]&lt;&gt;""),IF(OR(טבלה13[[#This Row],[מספר סטייה]]&lt;I551,AND(טבלה13[[#This Row],[מספר סטייה]]=3,I551=1)),0,1),"")</f>
        <v>1</v>
      </c>
      <c r="K550">
        <f>IF(טבלה13[[#This Row],[מקס קבוע]]&lt;&gt;"",טבלה13[[#This Row],[מקסימום]]-טבלה13[[#This Row],[מינימום]],"")</f>
        <v>2</v>
      </c>
      <c r="L550">
        <f>IF(IFERROR(LOOKUP(טבלה13[[#This Row],[ClientID]],פיבוט!$A$4:$A$121),FALSE)=טבלה13[[#This Row],[ClientID]],1,0)</f>
        <v>1</v>
      </c>
      <c r="M550" t="str">
        <f>IF(OR(טבלה13[[#This Row],[ClientID]]=A551),"",1)</f>
        <v/>
      </c>
      <c r="N550" s="3" t="str">
        <f>IF(טבלה13[[#This Row],[טווח]]&lt;&gt;K549,טבלה13[[#This Row],[טווח]],"")</f>
        <v/>
      </c>
      <c r="O550" s="3" t="str">
        <f>IF(טבלה13[[#This Row],[מניית טווחים]]&lt;&gt;"",IF(OR(30&gt;טבלה13[[#This Row],[מקסימום]],30&lt;טבלה13[[#This Row],[מינימום]]),0,1),"")</f>
        <v/>
      </c>
    </row>
    <row r="551" spans="1:15" x14ac:dyDescent="0.25">
      <c r="A551" t="s">
        <v>55</v>
      </c>
      <c r="B551">
        <v>9</v>
      </c>
      <c r="C551">
        <v>28</v>
      </c>
      <c r="D551">
        <f>טבלה13[[#This Row],[LengthofCycle]]+1</f>
        <v>29</v>
      </c>
      <c r="E551">
        <f>IF(טבלה13[[#This Row],[CycleNumber]]&lt;3,"",IF(טבלה13[[#This Row],[CycleNumber]]=3,MIN(D549:D551),IF(I550=3,MIN(D548:D550),E550)))</f>
        <v>27</v>
      </c>
      <c r="F551">
        <f>IF(טבלה13[[#This Row],[CycleNumber]]&lt;3,"",IF(טבלה13[[#This Row],[CycleNumber]]=3,MAX(D549:D551),IF(I550=3,MAX(D548:D550),F550)))</f>
        <v>29</v>
      </c>
      <c r="G551">
        <f>IF(OR(טבלה13[[#This Row],[CycleNumber]]&gt;B552,B552=""),IF(טבלה13[[#This Row],[מספר סטייה]]=3,MIN(D549:D551),טבלה13[[#This Row],[מינ קבוע]]),טבלה13[[#This Row],[מינ קבוע]])</f>
        <v>27</v>
      </c>
      <c r="H551">
        <f>IF(OR(טבלה13[[#This Row],[CycleNumber]]&gt;B552,B552=""),IF(טבלה13[[#This Row],[מספר סטייה]]=3,MAX(D549:D551),טבלה13[[#This Row],[מקס קבוע]]),טבלה13[[#This Row],[מקס קבוע]])</f>
        <v>29</v>
      </c>
      <c r="I55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קבוע]]&lt;&gt;E550,1,I550+1),0))</f>
        <v>0</v>
      </c>
      <c r="J551">
        <f>IF(AND(טבלה13[[#This Row],[CycleNumber]]&lt;B552,טבלה13[[#This Row],[מקס קבוע]]&lt;&gt;""),IF(OR(טבלה13[[#This Row],[מספר סטייה]]&lt;I552,AND(טבלה13[[#This Row],[מספר סטייה]]=3,I552=1)),0,1),"")</f>
        <v>0</v>
      </c>
      <c r="K551">
        <f>IF(טבלה13[[#This Row],[מקס קבוע]]&lt;&gt;"",טבלה13[[#This Row],[מקסימום]]-טבלה13[[#This Row],[מינימום]],"")</f>
        <v>2</v>
      </c>
      <c r="L551">
        <f>IF(IFERROR(LOOKUP(טבלה13[[#This Row],[ClientID]],פיבוט!$A$4:$A$121),FALSE)=טבלה13[[#This Row],[ClientID]],1,0)</f>
        <v>1</v>
      </c>
      <c r="M551" t="str">
        <f>IF(OR(טבלה13[[#This Row],[ClientID]]=A552),"",1)</f>
        <v/>
      </c>
      <c r="N551" s="3" t="str">
        <f>IF(טבלה13[[#This Row],[טווח]]&lt;&gt;K550,טבלה13[[#This Row],[טווח]],"")</f>
        <v/>
      </c>
      <c r="O551" s="3" t="str">
        <f>IF(טבלה13[[#This Row],[מניית טווחים]]&lt;&gt;"",IF(OR(30&gt;טבלה13[[#This Row],[מקסימום]],30&lt;טבלה13[[#This Row],[מינימום]]),0,1),"")</f>
        <v/>
      </c>
    </row>
    <row r="552" spans="1:15" x14ac:dyDescent="0.25">
      <c r="A552" t="s">
        <v>55</v>
      </c>
      <c r="B552">
        <v>10</v>
      </c>
      <c r="C552">
        <v>23</v>
      </c>
      <c r="D552">
        <f>טבלה13[[#This Row],[LengthofCycle]]+1</f>
        <v>24</v>
      </c>
      <c r="E552">
        <f>IF(טבלה13[[#This Row],[CycleNumber]]&lt;3,"",IF(טבלה13[[#This Row],[CycleNumber]]=3,MIN(D550:D552),IF(I551=3,MIN(D549:D551),E551)))</f>
        <v>27</v>
      </c>
      <c r="F552">
        <f>IF(טבלה13[[#This Row],[CycleNumber]]&lt;3,"",IF(טבלה13[[#This Row],[CycleNumber]]=3,MAX(D550:D552),IF(I551=3,MAX(D549:D551),F551)))</f>
        <v>29</v>
      </c>
      <c r="G552">
        <f>IF(OR(טבלה13[[#This Row],[CycleNumber]]&gt;B553,B553=""),IF(טבלה13[[#This Row],[מספר סטייה]]=3,MIN(D550:D552),טבלה13[[#This Row],[מינ קבוע]]),טבלה13[[#This Row],[מינ קבוע]])</f>
        <v>27</v>
      </c>
      <c r="H552">
        <f>IF(OR(טבלה13[[#This Row],[CycleNumber]]&gt;B553,B553=""),IF(טבלה13[[#This Row],[מספר סטייה]]=3,MAX(D550:D552),טבלה13[[#This Row],[מקס קבוע]]),טבלה13[[#This Row],[מקס קבוע]])</f>
        <v>29</v>
      </c>
      <c r="I55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קבוע]]&lt;&gt;E551,1,I551+1),0))</f>
        <v>1</v>
      </c>
      <c r="J552">
        <f>IF(AND(טבלה13[[#This Row],[CycleNumber]]&lt;B553,טבלה13[[#This Row],[מקס קבוע]]&lt;&gt;""),IF(OR(טבלה13[[#This Row],[מספר סטייה]]&lt;I553,AND(טבלה13[[#This Row],[מספר סטייה]]=3,I553=1)),0,1),"")</f>
        <v>1</v>
      </c>
      <c r="K552">
        <f>IF(טבלה13[[#This Row],[מקס קבוע]]&lt;&gt;"",טבלה13[[#This Row],[מקסימום]]-טבלה13[[#This Row],[מינימום]],"")</f>
        <v>2</v>
      </c>
      <c r="L552">
        <f>IF(IFERROR(LOOKUP(טבלה13[[#This Row],[ClientID]],פיבוט!$A$4:$A$121),FALSE)=טבלה13[[#This Row],[ClientID]],1,0)</f>
        <v>1</v>
      </c>
      <c r="M552" t="str">
        <f>IF(OR(טבלה13[[#This Row],[ClientID]]=A553),"",1)</f>
        <v/>
      </c>
      <c r="N552" s="3" t="str">
        <f>IF(טבלה13[[#This Row],[טווח]]&lt;&gt;K551,טבלה13[[#This Row],[טווח]],"")</f>
        <v/>
      </c>
      <c r="O552" s="3" t="str">
        <f>IF(טבלה13[[#This Row],[מניית טווחים]]&lt;&gt;"",IF(OR(30&gt;טבלה13[[#This Row],[מקסימום]],30&lt;טבלה13[[#This Row],[מינימום]]),0,1),"")</f>
        <v/>
      </c>
    </row>
    <row r="553" spans="1:15" x14ac:dyDescent="0.25">
      <c r="A553" t="s">
        <v>55</v>
      </c>
      <c r="B553">
        <v>11</v>
      </c>
      <c r="C553">
        <v>27</v>
      </c>
      <c r="D553">
        <f>טבלה13[[#This Row],[LengthofCycle]]+1</f>
        <v>28</v>
      </c>
      <c r="E553">
        <f>IF(טבלה13[[#This Row],[CycleNumber]]&lt;3,"",IF(טבלה13[[#This Row],[CycleNumber]]=3,MIN(D551:D553),IF(I552=3,MIN(D550:D552),E552)))</f>
        <v>27</v>
      </c>
      <c r="F553">
        <f>IF(טבלה13[[#This Row],[CycleNumber]]&lt;3,"",IF(טבלה13[[#This Row],[CycleNumber]]=3,MAX(D551:D553),IF(I552=3,MAX(D550:D552),F552)))</f>
        <v>29</v>
      </c>
      <c r="G553">
        <f>IF(OR(טבלה13[[#This Row],[CycleNumber]]&gt;B554,B554=""),IF(טבלה13[[#This Row],[מספר סטייה]]=3,MIN(D551:D553),טבלה13[[#This Row],[מינ קבוע]]),טבלה13[[#This Row],[מינ קבוע]])</f>
        <v>27</v>
      </c>
      <c r="H553">
        <f>IF(OR(טבלה13[[#This Row],[CycleNumber]]&gt;B554,B554=""),IF(טבלה13[[#This Row],[מספר סטייה]]=3,MAX(D551:D553),טבלה13[[#This Row],[מקס קבוע]]),טבלה13[[#This Row],[מקס קבוע]])</f>
        <v>29</v>
      </c>
      <c r="I55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קבוע]]&lt;&gt;E552,1,I552+1),0))</f>
        <v>0</v>
      </c>
      <c r="J553">
        <f>IF(AND(טבלה13[[#This Row],[CycleNumber]]&lt;B554,טבלה13[[#This Row],[מקס קבוע]]&lt;&gt;""),IF(OR(טבלה13[[#This Row],[מספר סטייה]]&lt;I554,AND(טבלה13[[#This Row],[מספר סטייה]]=3,I554=1)),0,1),"")</f>
        <v>0</v>
      </c>
      <c r="K553">
        <f>IF(טבלה13[[#This Row],[מקס קבוע]]&lt;&gt;"",טבלה13[[#This Row],[מקסימום]]-טבלה13[[#This Row],[מינימום]],"")</f>
        <v>2</v>
      </c>
      <c r="L553">
        <f>IF(IFERROR(LOOKUP(טבלה13[[#This Row],[ClientID]],פיבוט!$A$4:$A$121),FALSE)=טבלה13[[#This Row],[ClientID]],1,0)</f>
        <v>1</v>
      </c>
      <c r="M553" t="str">
        <f>IF(OR(טבלה13[[#This Row],[ClientID]]=A554),"",1)</f>
        <v/>
      </c>
      <c r="N553" s="3" t="str">
        <f>IF(טבלה13[[#This Row],[טווח]]&lt;&gt;K552,טבלה13[[#This Row],[טווח]],"")</f>
        <v/>
      </c>
      <c r="O553" s="3" t="str">
        <f>IF(טבלה13[[#This Row],[מניית טווחים]]&lt;&gt;"",IF(OR(30&gt;טבלה13[[#This Row],[מקסימום]],30&lt;טבלה13[[#This Row],[מינימום]]),0,1),"")</f>
        <v/>
      </c>
    </row>
    <row r="554" spans="1:15" x14ac:dyDescent="0.25">
      <c r="A554" t="s">
        <v>55</v>
      </c>
      <c r="B554">
        <v>12</v>
      </c>
      <c r="C554">
        <v>24</v>
      </c>
      <c r="D554">
        <f>טבלה13[[#This Row],[LengthofCycle]]+1</f>
        <v>25</v>
      </c>
      <c r="E554">
        <f>IF(טבלה13[[#This Row],[CycleNumber]]&lt;3,"",IF(טבלה13[[#This Row],[CycleNumber]]=3,MIN(D552:D554),IF(I553=3,MIN(D551:D553),E553)))</f>
        <v>27</v>
      </c>
      <c r="F554">
        <f>IF(טבלה13[[#This Row],[CycleNumber]]&lt;3,"",IF(טבלה13[[#This Row],[CycleNumber]]=3,MAX(D552:D554),IF(I553=3,MAX(D551:D553),F553)))</f>
        <v>29</v>
      </c>
      <c r="G554">
        <f>IF(OR(טבלה13[[#This Row],[CycleNumber]]&gt;B555,B555=""),IF(טבלה13[[#This Row],[מספר סטייה]]=3,MIN(D552:D554),טבלה13[[#This Row],[מינ קבוע]]),טבלה13[[#This Row],[מינ קבוע]])</f>
        <v>27</v>
      </c>
      <c r="H554">
        <f>IF(OR(טבלה13[[#This Row],[CycleNumber]]&gt;B555,B555=""),IF(טבלה13[[#This Row],[מספר סטייה]]=3,MAX(D552:D554),טבלה13[[#This Row],[מקס קבוע]]),טבלה13[[#This Row],[מקס קבוע]])</f>
        <v>29</v>
      </c>
      <c r="I55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קבוע]]&lt;&gt;E553,1,I553+1),0))</f>
        <v>1</v>
      </c>
      <c r="J554" t="str">
        <f>IF(AND(טבלה13[[#This Row],[CycleNumber]]&lt;B555,טבלה13[[#This Row],[מקס קבוע]]&lt;&gt;""),IF(OR(טבלה13[[#This Row],[מספר סטייה]]&lt;I555,AND(טבלה13[[#This Row],[מספר סטייה]]=3,I555=1)),0,1),"")</f>
        <v/>
      </c>
      <c r="K554">
        <f>IF(טבלה13[[#This Row],[מקס קבוע]]&lt;&gt;"",טבלה13[[#This Row],[מקסימום]]-טבלה13[[#This Row],[מינימום]],"")</f>
        <v>2</v>
      </c>
      <c r="L554">
        <f>IF(IFERROR(LOOKUP(טבלה13[[#This Row],[ClientID]],פיבוט!$A$4:$A$121),FALSE)=טבלה13[[#This Row],[ClientID]],1,0)</f>
        <v>1</v>
      </c>
      <c r="M554">
        <f>IF(OR(טבלה13[[#This Row],[ClientID]]=A555),"",1)</f>
        <v>1</v>
      </c>
      <c r="N554" s="3" t="str">
        <f>IF(טבלה13[[#This Row],[טווח]]&lt;&gt;K553,טבלה13[[#This Row],[טווח]],"")</f>
        <v/>
      </c>
      <c r="O554" s="3" t="str">
        <f>IF(טבלה13[[#This Row],[מניית טווחים]]&lt;&gt;"",IF(OR(30&gt;טבלה13[[#This Row],[מקסימום]],30&lt;טבלה13[[#This Row],[מינימום]]),0,1),"")</f>
        <v/>
      </c>
    </row>
    <row r="555" spans="1:15" x14ac:dyDescent="0.25">
      <c r="A555" t="s">
        <v>56</v>
      </c>
      <c r="B555">
        <v>1</v>
      </c>
      <c r="C555">
        <v>33</v>
      </c>
      <c r="D555">
        <f>טבלה13[[#This Row],[LengthofCycle]]+1</f>
        <v>34</v>
      </c>
      <c r="E555" t="str">
        <f>IF(טבלה13[[#This Row],[CycleNumber]]&lt;3,"",IF(טבלה13[[#This Row],[CycleNumber]]=3,MIN(D553:D555),IF(I554=3,MIN(D552:D554),E554)))</f>
        <v/>
      </c>
      <c r="F555" t="str">
        <f>IF(טבלה13[[#This Row],[CycleNumber]]&lt;3,"",IF(טבלה13[[#This Row],[CycleNumber]]=3,MAX(D553:D555),IF(I554=3,MAX(D552:D554),F554)))</f>
        <v/>
      </c>
      <c r="G555" t="str">
        <f>IF(OR(טבלה13[[#This Row],[CycleNumber]]&gt;B556,B556=""),IF(טבלה13[[#This Row],[מספר סטייה]]=3,MIN(D553:D555),טבלה13[[#This Row],[מינ קבוע]]),טבלה13[[#This Row],[מינ קבוע]])</f>
        <v/>
      </c>
      <c r="H555" t="str">
        <f>IF(OR(טבלה13[[#This Row],[CycleNumber]]&gt;B556,B556=""),IF(טבלה13[[#This Row],[מספר סטייה]]=3,MAX(D553:D555),טבלה13[[#This Row],[מקס קבוע]]),טבלה13[[#This Row],[מקס קבוע]])</f>
        <v/>
      </c>
      <c r="I55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קבוע]]&lt;&gt;E554,1,I554+1),0))</f>
        <v/>
      </c>
      <c r="J555" t="str">
        <f>IF(AND(טבלה13[[#This Row],[CycleNumber]]&lt;B556,טבלה13[[#This Row],[מקס קבוע]]&lt;&gt;""),IF(OR(טבלה13[[#This Row],[מספר סטייה]]&lt;I556,AND(טבלה13[[#This Row],[מספר סטייה]]=3,I556=1)),0,1),"")</f>
        <v/>
      </c>
      <c r="K555" t="str">
        <f>IF(טבלה13[[#This Row],[מקס קבוע]]&lt;&gt;"",טבלה13[[#This Row],[מקסימום]]-טבלה13[[#This Row],[מינימום]],"")</f>
        <v/>
      </c>
      <c r="L555">
        <f>IF(IFERROR(LOOKUP(טבלה13[[#This Row],[ClientID]],פיבוט!$A$4:$A$121),FALSE)=טבלה13[[#This Row],[ClientID]],1,0)</f>
        <v>1</v>
      </c>
      <c r="M555" t="str">
        <f>IF(OR(טבלה13[[#This Row],[ClientID]]=A556),"",1)</f>
        <v/>
      </c>
      <c r="N555" s="3" t="str">
        <f>IF(טבלה13[[#This Row],[טווח]]&lt;&gt;K554,טבלה13[[#This Row],[טווח]],"")</f>
        <v/>
      </c>
      <c r="O555" s="3" t="str">
        <f>IF(טבלה13[[#This Row],[מניית טווחים]]&lt;&gt;"",IF(OR(30&gt;טבלה13[[#This Row],[מקסימום]],30&lt;טבלה13[[#This Row],[מינימום]]),0,1),"")</f>
        <v/>
      </c>
    </row>
    <row r="556" spans="1:15" x14ac:dyDescent="0.25">
      <c r="A556" t="s">
        <v>56</v>
      </c>
      <c r="B556">
        <v>2</v>
      </c>
      <c r="C556">
        <v>34</v>
      </c>
      <c r="D556">
        <f>טבלה13[[#This Row],[LengthofCycle]]+1</f>
        <v>35</v>
      </c>
      <c r="E556" t="str">
        <f>IF(טבלה13[[#This Row],[CycleNumber]]&lt;3,"",IF(טבלה13[[#This Row],[CycleNumber]]=3,MIN(D554:D556),IF(I555=3,MIN(D553:D555),E555)))</f>
        <v/>
      </c>
      <c r="F556" t="str">
        <f>IF(טבלה13[[#This Row],[CycleNumber]]&lt;3,"",IF(טבלה13[[#This Row],[CycleNumber]]=3,MAX(D554:D556),IF(I555=3,MAX(D553:D555),F555)))</f>
        <v/>
      </c>
      <c r="G556" t="str">
        <f>IF(OR(טבלה13[[#This Row],[CycleNumber]]&gt;B557,B557=""),IF(טבלה13[[#This Row],[מספר סטייה]]=3,MIN(D554:D556),טבלה13[[#This Row],[מינ קבוע]]),טבלה13[[#This Row],[מינ קבוע]])</f>
        <v/>
      </c>
      <c r="H556" t="str">
        <f>IF(OR(טבלה13[[#This Row],[CycleNumber]]&gt;B557,B557=""),IF(טבלה13[[#This Row],[מספר סטייה]]=3,MAX(D554:D556),טבלה13[[#This Row],[מקס קבוע]]),טבלה13[[#This Row],[מקס קבוע]])</f>
        <v/>
      </c>
      <c r="I55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קבוע]]&lt;&gt;E555,1,I555+1),0))</f>
        <v/>
      </c>
      <c r="J556" t="str">
        <f>IF(AND(טבלה13[[#This Row],[CycleNumber]]&lt;B557,טבלה13[[#This Row],[מקס קבוע]]&lt;&gt;""),IF(OR(טבלה13[[#This Row],[מספר סטייה]]&lt;I557,AND(טבלה13[[#This Row],[מספר סטייה]]=3,I557=1)),0,1),"")</f>
        <v/>
      </c>
      <c r="K556" t="str">
        <f>IF(טבלה13[[#This Row],[מקס קבוע]]&lt;&gt;"",טבלה13[[#This Row],[מקסימום]]-טבלה13[[#This Row],[מינימום]],"")</f>
        <v/>
      </c>
      <c r="L556">
        <f>IF(IFERROR(LOOKUP(טבלה13[[#This Row],[ClientID]],פיבוט!$A$4:$A$121),FALSE)=טבלה13[[#This Row],[ClientID]],1,0)</f>
        <v>1</v>
      </c>
      <c r="M556" t="str">
        <f>IF(OR(טבלה13[[#This Row],[ClientID]]=A557),"",1)</f>
        <v/>
      </c>
      <c r="N556" s="3" t="str">
        <f>IF(טבלה13[[#This Row],[טווח]]&lt;&gt;K555,טבלה13[[#This Row],[טווח]],"")</f>
        <v/>
      </c>
      <c r="O556" s="3" t="str">
        <f>IF(טבלה13[[#This Row],[מניית טווחים]]&lt;&gt;"",IF(OR(30&gt;טבלה13[[#This Row],[מקסימום]],30&lt;טבלה13[[#This Row],[מינימום]]),0,1),"")</f>
        <v/>
      </c>
    </row>
    <row r="557" spans="1:15" x14ac:dyDescent="0.25">
      <c r="A557" t="s">
        <v>56</v>
      </c>
      <c r="B557">
        <v>3</v>
      </c>
      <c r="C557">
        <v>32</v>
      </c>
      <c r="D557">
        <f>טבלה13[[#This Row],[LengthofCycle]]+1</f>
        <v>33</v>
      </c>
      <c r="E557">
        <f>IF(טבלה13[[#This Row],[CycleNumber]]&lt;3,"",IF(טבלה13[[#This Row],[CycleNumber]]=3,MIN(D555:D557),IF(I556=3,MIN(D554:D556),E556)))</f>
        <v>33</v>
      </c>
      <c r="F557">
        <f>IF(טבלה13[[#This Row],[CycleNumber]]&lt;3,"",IF(טבלה13[[#This Row],[CycleNumber]]=3,MAX(D555:D557),IF(I556=3,MAX(D554:D556),F556)))</f>
        <v>35</v>
      </c>
      <c r="G557">
        <f>IF(OR(טבלה13[[#This Row],[CycleNumber]]&gt;B558,B558=""),IF(טבלה13[[#This Row],[מספר סטייה]]=3,MIN(D555:D557),טבלה13[[#This Row],[מינ קבוע]]),טבלה13[[#This Row],[מינ קבוע]])</f>
        <v>33</v>
      </c>
      <c r="H557">
        <f>IF(OR(טבלה13[[#This Row],[CycleNumber]]&gt;B558,B558=""),IF(טבלה13[[#This Row],[מספר סטייה]]=3,MAX(D555:D557),טבלה13[[#This Row],[מקס קבוע]]),טבלה13[[#This Row],[מקס קבוע]])</f>
        <v>35</v>
      </c>
      <c r="I55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קבוע]]&lt;&gt;E556,1,I556+1),0))</f>
        <v>0</v>
      </c>
      <c r="J557">
        <f>IF(AND(טבלה13[[#This Row],[CycleNumber]]&lt;B558,טבלה13[[#This Row],[מקס קבוע]]&lt;&gt;""),IF(OR(טבלה13[[#This Row],[מספר סטייה]]&lt;I558,AND(טבלה13[[#This Row],[מספר סטייה]]=3,I558=1)),0,1),"")</f>
        <v>1</v>
      </c>
      <c r="K557">
        <f>IF(טבלה13[[#This Row],[מקס קבוע]]&lt;&gt;"",טבלה13[[#This Row],[מקסימום]]-טבלה13[[#This Row],[מינימום]],"")</f>
        <v>2</v>
      </c>
      <c r="L557">
        <f>IF(IFERROR(LOOKUP(טבלה13[[#This Row],[ClientID]],פיבוט!$A$4:$A$121),FALSE)=טבלה13[[#This Row],[ClientID]],1,0)</f>
        <v>1</v>
      </c>
      <c r="M557" t="str">
        <f>IF(OR(טבלה13[[#This Row],[ClientID]]=A558),"",1)</f>
        <v/>
      </c>
      <c r="N557" s="3">
        <f>IF(טבלה13[[#This Row],[טווח]]&lt;&gt;K556,טבלה13[[#This Row],[טווח]],"")</f>
        <v>2</v>
      </c>
      <c r="O557" s="3">
        <f>IF(טבלה13[[#This Row],[מניית טווחים]]&lt;&gt;"",IF(OR(30&gt;טבלה13[[#This Row],[מקסימום]],30&lt;טבלה13[[#This Row],[מינימום]]),0,1),"")</f>
        <v>0</v>
      </c>
    </row>
    <row r="558" spans="1:15" x14ac:dyDescent="0.25">
      <c r="A558" t="s">
        <v>56</v>
      </c>
      <c r="B558">
        <v>4</v>
      </c>
      <c r="C558">
        <v>32</v>
      </c>
      <c r="D558">
        <f>טבלה13[[#This Row],[LengthofCycle]]+1</f>
        <v>33</v>
      </c>
      <c r="E558">
        <f>IF(טבלה13[[#This Row],[CycleNumber]]&lt;3,"",IF(טבלה13[[#This Row],[CycleNumber]]=3,MIN(D556:D558),IF(I557=3,MIN(D555:D557),E557)))</f>
        <v>33</v>
      </c>
      <c r="F558">
        <f>IF(טבלה13[[#This Row],[CycleNumber]]&lt;3,"",IF(טבלה13[[#This Row],[CycleNumber]]=3,MAX(D556:D558),IF(I557=3,MAX(D555:D557),F557)))</f>
        <v>35</v>
      </c>
      <c r="G558">
        <f>IF(OR(טבלה13[[#This Row],[CycleNumber]]&gt;B559,B559=""),IF(טבלה13[[#This Row],[מספר סטייה]]=3,MIN(D556:D558),טבלה13[[#This Row],[מינ קבוע]]),טבלה13[[#This Row],[מינ קבוע]])</f>
        <v>33</v>
      </c>
      <c r="H558">
        <f>IF(OR(טבלה13[[#This Row],[CycleNumber]]&gt;B559,B559=""),IF(טבלה13[[#This Row],[מספר סטייה]]=3,MAX(D556:D558),טבלה13[[#This Row],[מקס קבוע]]),טבלה13[[#This Row],[מקס קבוע]])</f>
        <v>35</v>
      </c>
      <c r="I55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קבוע]]&lt;&gt;E557,1,I557+1),0))</f>
        <v>0</v>
      </c>
      <c r="J558">
        <f>IF(AND(טבלה13[[#This Row],[CycleNumber]]&lt;B559,טבלה13[[#This Row],[מקס קבוע]]&lt;&gt;""),IF(OR(טבלה13[[#This Row],[מספר סטייה]]&lt;I559,AND(טבלה13[[#This Row],[מספר סטייה]]=3,I559=1)),0,1),"")</f>
        <v>1</v>
      </c>
      <c r="K558">
        <f>IF(טבלה13[[#This Row],[מקס קבוע]]&lt;&gt;"",טבלה13[[#This Row],[מקסימום]]-טבלה13[[#This Row],[מינימום]],"")</f>
        <v>2</v>
      </c>
      <c r="L558">
        <f>IF(IFERROR(LOOKUP(טבלה13[[#This Row],[ClientID]],פיבוט!$A$4:$A$121),FALSE)=טבלה13[[#This Row],[ClientID]],1,0)</f>
        <v>1</v>
      </c>
      <c r="M558" t="str">
        <f>IF(OR(טבלה13[[#This Row],[ClientID]]=A559),"",1)</f>
        <v/>
      </c>
      <c r="N558" s="3" t="str">
        <f>IF(טבלה13[[#This Row],[טווח]]&lt;&gt;K557,טבלה13[[#This Row],[טווח]],"")</f>
        <v/>
      </c>
      <c r="O558" s="3" t="str">
        <f>IF(טבלה13[[#This Row],[מניית טווחים]]&lt;&gt;"",IF(OR(30&gt;טבלה13[[#This Row],[מקסימום]],30&lt;טבלה13[[#This Row],[מינימום]]),0,1),"")</f>
        <v/>
      </c>
    </row>
    <row r="559" spans="1:15" x14ac:dyDescent="0.25">
      <c r="A559" t="s">
        <v>56</v>
      </c>
      <c r="B559">
        <v>5</v>
      </c>
      <c r="C559">
        <v>32</v>
      </c>
      <c r="D559">
        <f>טבלה13[[#This Row],[LengthofCycle]]+1</f>
        <v>33</v>
      </c>
      <c r="E559">
        <f>IF(טבלה13[[#This Row],[CycleNumber]]&lt;3,"",IF(טבלה13[[#This Row],[CycleNumber]]=3,MIN(D557:D559),IF(I558=3,MIN(D556:D558),E558)))</f>
        <v>33</v>
      </c>
      <c r="F559">
        <f>IF(טבלה13[[#This Row],[CycleNumber]]&lt;3,"",IF(טבלה13[[#This Row],[CycleNumber]]=3,MAX(D557:D559),IF(I558=3,MAX(D556:D558),F558)))</f>
        <v>35</v>
      </c>
      <c r="G559">
        <f>IF(OR(טבלה13[[#This Row],[CycleNumber]]&gt;B560,B560=""),IF(טבלה13[[#This Row],[מספר סטייה]]=3,MIN(D557:D559),טבלה13[[#This Row],[מינ קבוע]]),טבלה13[[#This Row],[מינ קבוע]])</f>
        <v>33</v>
      </c>
      <c r="H559">
        <f>IF(OR(טבלה13[[#This Row],[CycleNumber]]&gt;B560,B560=""),IF(טבלה13[[#This Row],[מספר סטייה]]=3,MAX(D557:D559),טבלה13[[#This Row],[מקס קבוע]]),טבלה13[[#This Row],[מקס קבוע]])</f>
        <v>35</v>
      </c>
      <c r="I55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קבוע]]&lt;&gt;E558,1,I558+1),0))</f>
        <v>0</v>
      </c>
      <c r="J559">
        <f>IF(AND(טבלה13[[#This Row],[CycleNumber]]&lt;B560,טבלה13[[#This Row],[מקס קבוע]]&lt;&gt;""),IF(OR(טבלה13[[#This Row],[מספר סטייה]]&lt;I560,AND(טבלה13[[#This Row],[מספר סטייה]]=3,I560=1)),0,1),"")</f>
        <v>1</v>
      </c>
      <c r="K559">
        <f>IF(טבלה13[[#This Row],[מקס קבוע]]&lt;&gt;"",טבלה13[[#This Row],[מקסימום]]-טבלה13[[#This Row],[מינימום]],"")</f>
        <v>2</v>
      </c>
      <c r="L559">
        <f>IF(IFERROR(LOOKUP(טבלה13[[#This Row],[ClientID]],פיבוט!$A$4:$A$121),FALSE)=טבלה13[[#This Row],[ClientID]],1,0)</f>
        <v>1</v>
      </c>
      <c r="M559" t="str">
        <f>IF(OR(טבלה13[[#This Row],[ClientID]]=A560),"",1)</f>
        <v/>
      </c>
      <c r="N559" s="3" t="str">
        <f>IF(טבלה13[[#This Row],[טווח]]&lt;&gt;K558,טבלה13[[#This Row],[טווח]],"")</f>
        <v/>
      </c>
      <c r="O559" s="3" t="str">
        <f>IF(טבלה13[[#This Row],[מניית טווחים]]&lt;&gt;"",IF(OR(30&gt;טבלה13[[#This Row],[מקסימום]],30&lt;טבלה13[[#This Row],[מינימום]]),0,1),"")</f>
        <v/>
      </c>
    </row>
    <row r="560" spans="1:15" x14ac:dyDescent="0.25">
      <c r="A560" t="s">
        <v>56</v>
      </c>
      <c r="B560">
        <v>6</v>
      </c>
      <c r="C560">
        <v>34</v>
      </c>
      <c r="D560">
        <f>טבלה13[[#This Row],[LengthofCycle]]+1</f>
        <v>35</v>
      </c>
      <c r="E560">
        <f>IF(טבלה13[[#This Row],[CycleNumber]]&lt;3,"",IF(טבלה13[[#This Row],[CycleNumber]]=3,MIN(D558:D560),IF(I559=3,MIN(D557:D559),E559)))</f>
        <v>33</v>
      </c>
      <c r="F560">
        <f>IF(טבלה13[[#This Row],[CycleNumber]]&lt;3,"",IF(טבלה13[[#This Row],[CycleNumber]]=3,MAX(D558:D560),IF(I559=3,MAX(D557:D559),F559)))</f>
        <v>35</v>
      </c>
      <c r="G560">
        <f>IF(OR(טבלה13[[#This Row],[CycleNumber]]&gt;B561,B561=""),IF(טבלה13[[#This Row],[מספר סטייה]]=3,MIN(D558:D560),טבלה13[[#This Row],[מינ קבוע]]),טבלה13[[#This Row],[מינ קבוע]])</f>
        <v>33</v>
      </c>
      <c r="H560">
        <f>IF(OR(טבלה13[[#This Row],[CycleNumber]]&gt;B561,B561=""),IF(טבלה13[[#This Row],[מספר סטייה]]=3,MAX(D558:D560),טבלה13[[#This Row],[מקס קבוע]]),טבלה13[[#This Row],[מקס קבוע]])</f>
        <v>35</v>
      </c>
      <c r="I56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קבוע]]&lt;&gt;E559,1,I559+1),0))</f>
        <v>0</v>
      </c>
      <c r="J560">
        <f>IF(AND(טבלה13[[#This Row],[CycleNumber]]&lt;B561,טבלה13[[#This Row],[מקס קבוע]]&lt;&gt;""),IF(OR(טבלה13[[#This Row],[מספר סטייה]]&lt;I561,AND(טבלה13[[#This Row],[מספר סטייה]]=3,I561=1)),0,1),"")</f>
        <v>1</v>
      </c>
      <c r="K560">
        <f>IF(טבלה13[[#This Row],[מקס קבוע]]&lt;&gt;"",טבלה13[[#This Row],[מקסימום]]-טבלה13[[#This Row],[מינימום]],"")</f>
        <v>2</v>
      </c>
      <c r="L560">
        <f>IF(IFERROR(LOOKUP(טבלה13[[#This Row],[ClientID]],פיבוט!$A$4:$A$121),FALSE)=טבלה13[[#This Row],[ClientID]],1,0)</f>
        <v>1</v>
      </c>
      <c r="M560" t="str">
        <f>IF(OR(טבלה13[[#This Row],[ClientID]]=A561),"",1)</f>
        <v/>
      </c>
      <c r="N560" s="3" t="str">
        <f>IF(טבלה13[[#This Row],[טווח]]&lt;&gt;K559,טבלה13[[#This Row],[טווח]],"")</f>
        <v/>
      </c>
      <c r="O560" s="3" t="str">
        <f>IF(טבלה13[[#This Row],[מניית טווחים]]&lt;&gt;"",IF(OR(30&gt;טבלה13[[#This Row],[מקסימום]],30&lt;טבלה13[[#This Row],[מינימום]]),0,1),"")</f>
        <v/>
      </c>
    </row>
    <row r="561" spans="1:15" x14ac:dyDescent="0.25">
      <c r="A561" t="s">
        <v>56</v>
      </c>
      <c r="B561">
        <v>7</v>
      </c>
      <c r="C561">
        <v>33</v>
      </c>
      <c r="D561">
        <f>טבלה13[[#This Row],[LengthofCycle]]+1</f>
        <v>34</v>
      </c>
      <c r="E561">
        <f>IF(טבלה13[[#This Row],[CycleNumber]]&lt;3,"",IF(טבלה13[[#This Row],[CycleNumber]]=3,MIN(D559:D561),IF(I560=3,MIN(D558:D560),E560)))</f>
        <v>33</v>
      </c>
      <c r="F561">
        <f>IF(טבלה13[[#This Row],[CycleNumber]]&lt;3,"",IF(טבלה13[[#This Row],[CycleNumber]]=3,MAX(D559:D561),IF(I560=3,MAX(D558:D560),F560)))</f>
        <v>35</v>
      </c>
      <c r="G561">
        <f>IF(OR(טבלה13[[#This Row],[CycleNumber]]&gt;B562,B562=""),IF(טבלה13[[#This Row],[מספר סטייה]]=3,MIN(D559:D561),טבלה13[[#This Row],[מינ קבוע]]),טבלה13[[#This Row],[מינ קבוע]])</f>
        <v>33</v>
      </c>
      <c r="H561">
        <f>IF(OR(טבלה13[[#This Row],[CycleNumber]]&gt;B562,B562=""),IF(טבלה13[[#This Row],[מספר סטייה]]=3,MAX(D559:D561),טבלה13[[#This Row],[מקס קבוע]]),טבלה13[[#This Row],[מקס קבוע]])</f>
        <v>35</v>
      </c>
      <c r="I56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קבוע]]&lt;&gt;E560,1,I560+1),0))</f>
        <v>0</v>
      </c>
      <c r="J561">
        <f>IF(AND(טבלה13[[#This Row],[CycleNumber]]&lt;B562,טבלה13[[#This Row],[מקס קבוע]]&lt;&gt;""),IF(OR(טבלה13[[#This Row],[מספר סטייה]]&lt;I562,AND(טבלה13[[#This Row],[מספר סטייה]]=3,I562=1)),0,1),"")</f>
        <v>0</v>
      </c>
      <c r="K561">
        <f>IF(טבלה13[[#This Row],[מקס קבוע]]&lt;&gt;"",טבלה13[[#This Row],[מקסימום]]-טבלה13[[#This Row],[מינימום]],"")</f>
        <v>2</v>
      </c>
      <c r="L561">
        <f>IF(IFERROR(LOOKUP(טבלה13[[#This Row],[ClientID]],פיבוט!$A$4:$A$121),FALSE)=טבלה13[[#This Row],[ClientID]],1,0)</f>
        <v>1</v>
      </c>
      <c r="M561" t="str">
        <f>IF(OR(טבלה13[[#This Row],[ClientID]]=A562),"",1)</f>
        <v/>
      </c>
      <c r="N561" s="3" t="str">
        <f>IF(טבלה13[[#This Row],[טווח]]&lt;&gt;K560,טבלה13[[#This Row],[טווח]],"")</f>
        <v/>
      </c>
      <c r="O561" s="3" t="str">
        <f>IF(טבלה13[[#This Row],[מניית טווחים]]&lt;&gt;"",IF(OR(30&gt;טבלה13[[#This Row],[מקסימום]],30&lt;טבלה13[[#This Row],[מינימום]]),0,1),"")</f>
        <v/>
      </c>
    </row>
    <row r="562" spans="1:15" x14ac:dyDescent="0.25">
      <c r="A562" t="s">
        <v>56</v>
      </c>
      <c r="B562">
        <v>8</v>
      </c>
      <c r="C562">
        <v>35</v>
      </c>
      <c r="D562">
        <f>טבלה13[[#This Row],[LengthofCycle]]+1</f>
        <v>36</v>
      </c>
      <c r="E562">
        <f>IF(טבלה13[[#This Row],[CycleNumber]]&lt;3,"",IF(טבלה13[[#This Row],[CycleNumber]]=3,MIN(D560:D562),IF(I561=3,MIN(D559:D561),E561)))</f>
        <v>33</v>
      </c>
      <c r="F562">
        <f>IF(טבלה13[[#This Row],[CycleNumber]]&lt;3,"",IF(טבלה13[[#This Row],[CycleNumber]]=3,MAX(D560:D562),IF(I561=3,MAX(D559:D561),F561)))</f>
        <v>35</v>
      </c>
      <c r="G562">
        <f>IF(OR(טבלה13[[#This Row],[CycleNumber]]&gt;B563,B563=""),IF(טבלה13[[#This Row],[מספר סטייה]]=3,MIN(D560:D562),טבלה13[[#This Row],[מינ קבוע]]),טבלה13[[#This Row],[מינ קבוע]])</f>
        <v>33</v>
      </c>
      <c r="H562">
        <f>IF(OR(טבלה13[[#This Row],[CycleNumber]]&gt;B563,B563=""),IF(טבלה13[[#This Row],[מספר סטייה]]=3,MAX(D560:D562),טבלה13[[#This Row],[מקס קבוע]]),טבלה13[[#This Row],[מקס קבוע]])</f>
        <v>35</v>
      </c>
      <c r="I56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קבוע]]&lt;&gt;E561,1,I561+1),0))</f>
        <v>1</v>
      </c>
      <c r="J562">
        <f>IF(AND(טבלה13[[#This Row],[CycleNumber]]&lt;B563,טבלה13[[#This Row],[מקס קבוע]]&lt;&gt;""),IF(OR(טבלה13[[#This Row],[מספר סטייה]]&lt;I563,AND(טבלה13[[#This Row],[מספר סטייה]]=3,I563=1)),0,1),"")</f>
        <v>1</v>
      </c>
      <c r="K562">
        <f>IF(טבלה13[[#This Row],[מקס קבוע]]&lt;&gt;"",טבלה13[[#This Row],[מקסימום]]-טבלה13[[#This Row],[מינימום]],"")</f>
        <v>2</v>
      </c>
      <c r="L562">
        <f>IF(IFERROR(LOOKUP(טבלה13[[#This Row],[ClientID]],פיבוט!$A$4:$A$121),FALSE)=טבלה13[[#This Row],[ClientID]],1,0)</f>
        <v>1</v>
      </c>
      <c r="M562" t="str">
        <f>IF(OR(טבלה13[[#This Row],[ClientID]]=A563),"",1)</f>
        <v/>
      </c>
      <c r="N562" s="3" t="str">
        <f>IF(טבלה13[[#This Row],[טווח]]&lt;&gt;K561,טבלה13[[#This Row],[טווח]],"")</f>
        <v/>
      </c>
      <c r="O562" s="3" t="str">
        <f>IF(טבלה13[[#This Row],[מניית טווחים]]&lt;&gt;"",IF(OR(30&gt;טבלה13[[#This Row],[מקסימום]],30&lt;טבלה13[[#This Row],[מינימום]]),0,1),"")</f>
        <v/>
      </c>
    </row>
    <row r="563" spans="1:15" x14ac:dyDescent="0.25">
      <c r="A563" t="s">
        <v>56</v>
      </c>
      <c r="B563">
        <v>9</v>
      </c>
      <c r="C563">
        <v>32</v>
      </c>
      <c r="D563">
        <f>טבלה13[[#This Row],[LengthofCycle]]+1</f>
        <v>33</v>
      </c>
      <c r="E563">
        <f>IF(טבלה13[[#This Row],[CycleNumber]]&lt;3,"",IF(טבלה13[[#This Row],[CycleNumber]]=3,MIN(D561:D563),IF(I562=3,MIN(D560:D562),E562)))</f>
        <v>33</v>
      </c>
      <c r="F563">
        <f>IF(טבלה13[[#This Row],[CycleNumber]]&lt;3,"",IF(טבלה13[[#This Row],[CycleNumber]]=3,MAX(D561:D563),IF(I562=3,MAX(D560:D562),F562)))</f>
        <v>35</v>
      </c>
      <c r="G563">
        <f>IF(OR(טבלה13[[#This Row],[CycleNumber]]&gt;B564,B564=""),IF(טבלה13[[#This Row],[מספר סטייה]]=3,MIN(D561:D563),טבלה13[[#This Row],[מינ קבוע]]),טבלה13[[#This Row],[מינ קבוע]])</f>
        <v>33</v>
      </c>
      <c r="H563">
        <f>IF(OR(טבלה13[[#This Row],[CycleNumber]]&gt;B564,B564=""),IF(טבלה13[[#This Row],[מספר סטייה]]=3,MAX(D561:D563),טבלה13[[#This Row],[מקס קבוע]]),טבלה13[[#This Row],[מקס קבוע]])</f>
        <v>35</v>
      </c>
      <c r="I56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קבוע]]&lt;&gt;E562,1,I562+1),0))</f>
        <v>0</v>
      </c>
      <c r="J563">
        <f>IF(AND(טבלה13[[#This Row],[CycleNumber]]&lt;B564,טבלה13[[#This Row],[מקס קבוע]]&lt;&gt;""),IF(OR(טבלה13[[#This Row],[מספר סטייה]]&lt;I564,AND(טבלה13[[#This Row],[מספר סטייה]]=3,I564=1)),0,1),"")</f>
        <v>0</v>
      </c>
      <c r="K563">
        <f>IF(טבלה13[[#This Row],[מקס קבוע]]&lt;&gt;"",טבלה13[[#This Row],[מקסימום]]-טבלה13[[#This Row],[מינימום]],"")</f>
        <v>2</v>
      </c>
      <c r="L563">
        <f>IF(IFERROR(LOOKUP(טבלה13[[#This Row],[ClientID]],פיבוט!$A$4:$A$121),FALSE)=טבלה13[[#This Row],[ClientID]],1,0)</f>
        <v>1</v>
      </c>
      <c r="M563" t="str">
        <f>IF(OR(טבלה13[[#This Row],[ClientID]]=A564),"",1)</f>
        <v/>
      </c>
      <c r="N563" s="3" t="str">
        <f>IF(טבלה13[[#This Row],[טווח]]&lt;&gt;K562,טבלה13[[#This Row],[טווח]],"")</f>
        <v/>
      </c>
      <c r="O563" s="3" t="str">
        <f>IF(טבלה13[[#This Row],[מניית טווחים]]&lt;&gt;"",IF(OR(30&gt;טבלה13[[#This Row],[מקסימום]],30&lt;טבלה13[[#This Row],[מינימום]]),0,1),"")</f>
        <v/>
      </c>
    </row>
    <row r="564" spans="1:15" x14ac:dyDescent="0.25">
      <c r="A564" t="s">
        <v>56</v>
      </c>
      <c r="B564">
        <v>10</v>
      </c>
      <c r="C564">
        <v>31</v>
      </c>
      <c r="D564">
        <f>טבלה13[[#This Row],[LengthofCycle]]+1</f>
        <v>32</v>
      </c>
      <c r="E564">
        <f>IF(טבלה13[[#This Row],[CycleNumber]]&lt;3,"",IF(טבלה13[[#This Row],[CycleNumber]]=3,MIN(D562:D564),IF(I563=3,MIN(D561:D563),E563)))</f>
        <v>33</v>
      </c>
      <c r="F564">
        <f>IF(טבלה13[[#This Row],[CycleNumber]]&lt;3,"",IF(טבלה13[[#This Row],[CycleNumber]]=3,MAX(D562:D564),IF(I563=3,MAX(D561:D563),F563)))</f>
        <v>35</v>
      </c>
      <c r="G564">
        <f>IF(OR(טבלה13[[#This Row],[CycleNumber]]&gt;B565,B565=""),IF(טבלה13[[#This Row],[מספר סטייה]]=3,MIN(D562:D564),טבלה13[[#This Row],[מינ קבוע]]),טבלה13[[#This Row],[מינ קבוע]])</f>
        <v>33</v>
      </c>
      <c r="H564">
        <f>IF(OR(טבלה13[[#This Row],[CycleNumber]]&gt;B565,B565=""),IF(טבלה13[[#This Row],[מספר סטייה]]=3,MAX(D562:D564),טבלה13[[#This Row],[מקס קבוע]]),טבלה13[[#This Row],[מקס קבוע]])</f>
        <v>35</v>
      </c>
      <c r="I56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קבוע]]&lt;&gt;E563,1,I563+1),0))</f>
        <v>1</v>
      </c>
      <c r="J564">
        <f>IF(AND(טבלה13[[#This Row],[CycleNumber]]&lt;B565,טבלה13[[#This Row],[מקס קבוע]]&lt;&gt;""),IF(OR(טבלה13[[#This Row],[מספר סטייה]]&lt;I565,AND(טבלה13[[#This Row],[מספר סטייה]]=3,I565=1)),0,1),"")</f>
        <v>0</v>
      </c>
      <c r="K564">
        <f>IF(טבלה13[[#This Row],[מקס קבוע]]&lt;&gt;"",טבלה13[[#This Row],[מקסימום]]-טבלה13[[#This Row],[מינימום]],"")</f>
        <v>2</v>
      </c>
      <c r="L564">
        <f>IF(IFERROR(LOOKUP(טבלה13[[#This Row],[ClientID]],פיבוט!$A$4:$A$121),FALSE)=טבלה13[[#This Row],[ClientID]],1,0)</f>
        <v>1</v>
      </c>
      <c r="M564" t="str">
        <f>IF(OR(טבלה13[[#This Row],[ClientID]]=A565),"",1)</f>
        <v/>
      </c>
      <c r="N564" s="3" t="str">
        <f>IF(טבלה13[[#This Row],[טווח]]&lt;&gt;K563,טבלה13[[#This Row],[טווח]],"")</f>
        <v/>
      </c>
      <c r="O564" s="3" t="str">
        <f>IF(טבלה13[[#This Row],[מניית טווחים]]&lt;&gt;"",IF(OR(30&gt;טבלה13[[#This Row],[מקסימום]],30&lt;טבלה13[[#This Row],[מינימום]]),0,1),"")</f>
        <v/>
      </c>
    </row>
    <row r="565" spans="1:15" x14ac:dyDescent="0.25">
      <c r="A565" t="s">
        <v>56</v>
      </c>
      <c r="B565">
        <v>11</v>
      </c>
      <c r="C565">
        <v>38</v>
      </c>
      <c r="D565">
        <f>טבלה13[[#This Row],[LengthofCycle]]+1</f>
        <v>39</v>
      </c>
      <c r="E565">
        <f>IF(טבלה13[[#This Row],[CycleNumber]]&lt;3,"",IF(טבלה13[[#This Row],[CycleNumber]]=3,MIN(D563:D565),IF(I564=3,MIN(D562:D564),E564)))</f>
        <v>33</v>
      </c>
      <c r="F565">
        <f>IF(טבלה13[[#This Row],[CycleNumber]]&lt;3,"",IF(טבלה13[[#This Row],[CycleNumber]]=3,MAX(D563:D565),IF(I564=3,MAX(D562:D564),F564)))</f>
        <v>35</v>
      </c>
      <c r="G565">
        <f>IF(OR(טבלה13[[#This Row],[CycleNumber]]&gt;B566,B566=""),IF(טבלה13[[#This Row],[מספר סטייה]]=3,MIN(D563:D565),טבלה13[[#This Row],[מינ קבוע]]),טבלה13[[#This Row],[מינ קבוע]])</f>
        <v>33</v>
      </c>
      <c r="H565">
        <f>IF(OR(טבלה13[[#This Row],[CycleNumber]]&gt;B566,B566=""),IF(טבלה13[[#This Row],[מספר סטייה]]=3,MAX(D563:D565),טבלה13[[#This Row],[מקס קבוע]]),טבלה13[[#This Row],[מקס קבוע]])</f>
        <v>35</v>
      </c>
      <c r="I56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קבוע]]&lt;&gt;E564,1,I564+1),0))</f>
        <v>2</v>
      </c>
      <c r="J565">
        <f>IF(AND(טבלה13[[#This Row],[CycleNumber]]&lt;B566,טבלה13[[#This Row],[מקס קבוע]]&lt;&gt;""),IF(OR(טבלה13[[#This Row],[מספר סטייה]]&lt;I566,AND(טבלה13[[#This Row],[מספר סטייה]]=3,I566=1)),0,1),"")</f>
        <v>1</v>
      </c>
      <c r="K565">
        <f>IF(טבלה13[[#This Row],[מקס קבוע]]&lt;&gt;"",טבלה13[[#This Row],[מקסימום]]-טבלה13[[#This Row],[מינימום]],"")</f>
        <v>2</v>
      </c>
      <c r="L565">
        <f>IF(IFERROR(LOOKUP(טבלה13[[#This Row],[ClientID]],פיבוט!$A$4:$A$121),FALSE)=טבלה13[[#This Row],[ClientID]],1,0)</f>
        <v>1</v>
      </c>
      <c r="M565" t="str">
        <f>IF(OR(טבלה13[[#This Row],[ClientID]]=A566),"",1)</f>
        <v/>
      </c>
      <c r="N565" s="3" t="str">
        <f>IF(טבלה13[[#This Row],[טווח]]&lt;&gt;K564,טבלה13[[#This Row],[טווח]],"")</f>
        <v/>
      </c>
      <c r="O565" s="3" t="str">
        <f>IF(טבלה13[[#This Row],[מניית טווחים]]&lt;&gt;"",IF(OR(30&gt;טבלה13[[#This Row],[מקסימום]],30&lt;טבלה13[[#This Row],[מינימום]]),0,1),"")</f>
        <v/>
      </c>
    </row>
    <row r="566" spans="1:15" x14ac:dyDescent="0.25">
      <c r="A566" t="s">
        <v>56</v>
      </c>
      <c r="B566">
        <v>12</v>
      </c>
      <c r="C566">
        <v>33</v>
      </c>
      <c r="D566">
        <f>טבלה13[[#This Row],[LengthofCycle]]+1</f>
        <v>34</v>
      </c>
      <c r="E566">
        <f>IF(טבלה13[[#This Row],[CycleNumber]]&lt;3,"",IF(טבלה13[[#This Row],[CycleNumber]]=3,MIN(D564:D566),IF(I565=3,MIN(D563:D565),E565)))</f>
        <v>33</v>
      </c>
      <c r="F566">
        <f>IF(טבלה13[[#This Row],[CycleNumber]]&lt;3,"",IF(טבלה13[[#This Row],[CycleNumber]]=3,MAX(D564:D566),IF(I565=3,MAX(D563:D565),F565)))</f>
        <v>35</v>
      </c>
      <c r="G566">
        <f>IF(OR(טבלה13[[#This Row],[CycleNumber]]&gt;B567,B567=""),IF(טבלה13[[#This Row],[מספר סטייה]]=3,MIN(D564:D566),טבלה13[[#This Row],[מינ קבוע]]),טבלה13[[#This Row],[מינ קבוע]])</f>
        <v>33</v>
      </c>
      <c r="H566">
        <f>IF(OR(טבלה13[[#This Row],[CycleNumber]]&gt;B567,B567=""),IF(טבלה13[[#This Row],[מספר סטייה]]=3,MAX(D564:D566),טבלה13[[#This Row],[מקס קבוע]]),טבלה13[[#This Row],[מקס קבוע]])</f>
        <v>35</v>
      </c>
      <c r="I56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קבוע]]&lt;&gt;E565,1,I565+1),0))</f>
        <v>0</v>
      </c>
      <c r="J566">
        <f>IF(AND(טבלה13[[#This Row],[CycleNumber]]&lt;B567,טבלה13[[#This Row],[מקס קבוע]]&lt;&gt;""),IF(OR(טבלה13[[#This Row],[מספר סטייה]]&lt;I567,AND(טבלה13[[#This Row],[מספר סטייה]]=3,I567=1)),0,1),"")</f>
        <v>0</v>
      </c>
      <c r="K566">
        <f>IF(טבלה13[[#This Row],[מקס קבוע]]&lt;&gt;"",טבלה13[[#This Row],[מקסימום]]-טבלה13[[#This Row],[מינימום]],"")</f>
        <v>2</v>
      </c>
      <c r="L566">
        <f>IF(IFERROR(LOOKUP(טבלה13[[#This Row],[ClientID]],פיבוט!$A$4:$A$121),FALSE)=טבלה13[[#This Row],[ClientID]],1,0)</f>
        <v>1</v>
      </c>
      <c r="M566" t="str">
        <f>IF(OR(טבלה13[[#This Row],[ClientID]]=A567),"",1)</f>
        <v/>
      </c>
      <c r="N566" s="3" t="str">
        <f>IF(טבלה13[[#This Row],[טווח]]&lt;&gt;K565,טבלה13[[#This Row],[טווח]],"")</f>
        <v/>
      </c>
      <c r="O566" s="3" t="str">
        <f>IF(טבלה13[[#This Row],[מניית טווחים]]&lt;&gt;"",IF(OR(30&gt;טבלה13[[#This Row],[מקסימום]],30&lt;טבלה13[[#This Row],[מינימום]]),0,1),"")</f>
        <v/>
      </c>
    </row>
    <row r="567" spans="1:15" x14ac:dyDescent="0.25">
      <c r="A567" t="s">
        <v>56</v>
      </c>
      <c r="B567">
        <v>13</v>
      </c>
      <c r="C567">
        <v>36</v>
      </c>
      <c r="D567">
        <f>טבלה13[[#This Row],[LengthofCycle]]+1</f>
        <v>37</v>
      </c>
      <c r="E567">
        <f>IF(טבלה13[[#This Row],[CycleNumber]]&lt;3,"",IF(טבלה13[[#This Row],[CycleNumber]]=3,MIN(D565:D567),IF(I566=3,MIN(D564:D566),E566)))</f>
        <v>33</v>
      </c>
      <c r="F567">
        <f>IF(טבלה13[[#This Row],[CycleNumber]]&lt;3,"",IF(טבלה13[[#This Row],[CycleNumber]]=3,MAX(D565:D567),IF(I566=3,MAX(D564:D566),F566)))</f>
        <v>35</v>
      </c>
      <c r="G567">
        <f>IF(OR(טבלה13[[#This Row],[CycleNumber]]&gt;B568,B568=""),IF(טבלה13[[#This Row],[מספר סטייה]]=3,MIN(D565:D567),טבלה13[[#This Row],[מינ קבוע]]),טבלה13[[#This Row],[מינ קבוע]])</f>
        <v>33</v>
      </c>
      <c r="H567">
        <f>IF(OR(טבלה13[[#This Row],[CycleNumber]]&gt;B568,B568=""),IF(טבלה13[[#This Row],[מספר סטייה]]=3,MAX(D565:D567),טבלה13[[#This Row],[מקס קבוע]]),טבלה13[[#This Row],[מקס קבוע]])</f>
        <v>35</v>
      </c>
      <c r="I56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קבוע]]&lt;&gt;E566,1,I566+1),0))</f>
        <v>1</v>
      </c>
      <c r="J567" t="str">
        <f>IF(AND(טבלה13[[#This Row],[CycleNumber]]&lt;B568,טבלה13[[#This Row],[מקס קבוע]]&lt;&gt;""),IF(OR(טבלה13[[#This Row],[מספר סטייה]]&lt;I568,AND(טבלה13[[#This Row],[מספר סטייה]]=3,I568=1)),0,1),"")</f>
        <v/>
      </c>
      <c r="K567">
        <f>IF(טבלה13[[#This Row],[מקס קבוע]]&lt;&gt;"",טבלה13[[#This Row],[מקסימום]]-טבלה13[[#This Row],[מינימום]],"")</f>
        <v>2</v>
      </c>
      <c r="L567">
        <f>IF(IFERROR(LOOKUP(טבלה13[[#This Row],[ClientID]],פיבוט!$A$4:$A$121),FALSE)=טבלה13[[#This Row],[ClientID]],1,0)</f>
        <v>1</v>
      </c>
      <c r="M567">
        <f>IF(OR(טבלה13[[#This Row],[ClientID]]=A568),"",1)</f>
        <v>1</v>
      </c>
      <c r="N567" s="3" t="str">
        <f>IF(טבלה13[[#This Row],[טווח]]&lt;&gt;K566,טבלה13[[#This Row],[טווח]],"")</f>
        <v/>
      </c>
      <c r="O567" s="3" t="str">
        <f>IF(טבלה13[[#This Row],[מניית טווחים]]&lt;&gt;"",IF(OR(30&gt;טבלה13[[#This Row],[מקסימום]],30&lt;טבלה13[[#This Row],[מינימום]]),0,1),"")</f>
        <v/>
      </c>
    </row>
    <row r="568" spans="1:15" x14ac:dyDescent="0.25">
      <c r="A568" t="s">
        <v>57</v>
      </c>
      <c r="B568">
        <v>1</v>
      </c>
      <c r="C568">
        <v>28</v>
      </c>
      <c r="D568">
        <f>טבלה13[[#This Row],[LengthofCycle]]+1</f>
        <v>29</v>
      </c>
      <c r="E568" t="str">
        <f>IF(טבלה13[[#This Row],[CycleNumber]]&lt;3,"",IF(טבלה13[[#This Row],[CycleNumber]]=3,MIN(D566:D568),IF(I567=3,MIN(D565:D567),E567)))</f>
        <v/>
      </c>
      <c r="F568" t="str">
        <f>IF(טבלה13[[#This Row],[CycleNumber]]&lt;3,"",IF(טבלה13[[#This Row],[CycleNumber]]=3,MAX(D566:D568),IF(I567=3,MAX(D565:D567),F567)))</f>
        <v/>
      </c>
      <c r="G568" t="str">
        <f>IF(OR(טבלה13[[#This Row],[CycleNumber]]&gt;B569,B569=""),IF(טבלה13[[#This Row],[מספר סטייה]]=3,MIN(D566:D568),טבלה13[[#This Row],[מינ קבוע]]),טבלה13[[#This Row],[מינ קבוע]])</f>
        <v/>
      </c>
      <c r="H568" t="str">
        <f>IF(OR(טבלה13[[#This Row],[CycleNumber]]&gt;B569,B569=""),IF(טבלה13[[#This Row],[מספר סטייה]]=3,MAX(D566:D568),טבלה13[[#This Row],[מקס קבוע]]),טבלה13[[#This Row],[מקס קבוע]])</f>
        <v/>
      </c>
      <c r="I56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קבוע]]&lt;&gt;E567,1,I567+1),0))</f>
        <v/>
      </c>
      <c r="J568" t="str">
        <f>IF(AND(טבלה13[[#This Row],[CycleNumber]]&lt;B569,טבלה13[[#This Row],[מקס קבוע]]&lt;&gt;""),IF(OR(טבלה13[[#This Row],[מספר סטייה]]&lt;I569,AND(טבלה13[[#This Row],[מספר סטייה]]=3,I569=1)),0,1),"")</f>
        <v/>
      </c>
      <c r="K568" t="str">
        <f>IF(טבלה13[[#This Row],[מקס קבוע]]&lt;&gt;"",טבלה13[[#This Row],[מקסימום]]-טבלה13[[#This Row],[מינימום]],"")</f>
        <v/>
      </c>
      <c r="L568">
        <f>IF(IFERROR(LOOKUP(טבלה13[[#This Row],[ClientID]],פיבוט!$A$4:$A$121),FALSE)=טבלה13[[#This Row],[ClientID]],1,0)</f>
        <v>1</v>
      </c>
      <c r="M568" t="str">
        <f>IF(OR(טבלה13[[#This Row],[ClientID]]=A569),"",1)</f>
        <v/>
      </c>
      <c r="N568" s="3" t="str">
        <f>IF(טבלה13[[#This Row],[טווח]]&lt;&gt;K567,טבלה13[[#This Row],[טווח]],"")</f>
        <v/>
      </c>
      <c r="O568" s="3" t="str">
        <f>IF(טבלה13[[#This Row],[מניית טווחים]]&lt;&gt;"",IF(OR(30&gt;טבלה13[[#This Row],[מקסימום]],30&lt;טבלה13[[#This Row],[מינימום]]),0,1),"")</f>
        <v/>
      </c>
    </row>
    <row r="569" spans="1:15" x14ac:dyDescent="0.25">
      <c r="A569" t="s">
        <v>57</v>
      </c>
      <c r="B569">
        <v>2</v>
      </c>
      <c r="C569">
        <v>24</v>
      </c>
      <c r="D569">
        <f>טבלה13[[#This Row],[LengthofCycle]]+1</f>
        <v>25</v>
      </c>
      <c r="E569" t="str">
        <f>IF(טבלה13[[#This Row],[CycleNumber]]&lt;3,"",IF(טבלה13[[#This Row],[CycleNumber]]=3,MIN(D567:D569),IF(I568=3,MIN(D566:D568),E568)))</f>
        <v/>
      </c>
      <c r="F569" t="str">
        <f>IF(טבלה13[[#This Row],[CycleNumber]]&lt;3,"",IF(טבלה13[[#This Row],[CycleNumber]]=3,MAX(D567:D569),IF(I568=3,MAX(D566:D568),F568)))</f>
        <v/>
      </c>
      <c r="G569" t="str">
        <f>IF(OR(טבלה13[[#This Row],[CycleNumber]]&gt;B570,B570=""),IF(טבלה13[[#This Row],[מספר סטייה]]=3,MIN(D567:D569),טבלה13[[#This Row],[מינ קבוע]]),טבלה13[[#This Row],[מינ קבוע]])</f>
        <v/>
      </c>
      <c r="H569" t="str">
        <f>IF(OR(טבלה13[[#This Row],[CycleNumber]]&gt;B570,B570=""),IF(טבלה13[[#This Row],[מספר סטייה]]=3,MAX(D567:D569),טבלה13[[#This Row],[מקס קבוע]]),טבלה13[[#This Row],[מקס קבוע]])</f>
        <v/>
      </c>
      <c r="I56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קבוע]]&lt;&gt;E568,1,I568+1),0))</f>
        <v/>
      </c>
      <c r="J569" t="str">
        <f>IF(AND(טבלה13[[#This Row],[CycleNumber]]&lt;B570,טבלה13[[#This Row],[מקס קבוע]]&lt;&gt;""),IF(OR(טבלה13[[#This Row],[מספר סטייה]]&lt;I570,AND(טבלה13[[#This Row],[מספר סטייה]]=3,I570=1)),0,1),"")</f>
        <v/>
      </c>
      <c r="K569" t="str">
        <f>IF(טבלה13[[#This Row],[מקס קבוע]]&lt;&gt;"",טבלה13[[#This Row],[מקסימום]]-טבלה13[[#This Row],[מינימום]],"")</f>
        <v/>
      </c>
      <c r="L569">
        <f>IF(IFERROR(LOOKUP(טבלה13[[#This Row],[ClientID]],פיבוט!$A$4:$A$121),FALSE)=טבלה13[[#This Row],[ClientID]],1,0)</f>
        <v>1</v>
      </c>
      <c r="M569" t="str">
        <f>IF(OR(טבלה13[[#This Row],[ClientID]]=A570),"",1)</f>
        <v/>
      </c>
      <c r="N569" s="3" t="str">
        <f>IF(טבלה13[[#This Row],[טווח]]&lt;&gt;K568,טבלה13[[#This Row],[טווח]],"")</f>
        <v/>
      </c>
      <c r="O569" s="3" t="str">
        <f>IF(טבלה13[[#This Row],[מניית טווחים]]&lt;&gt;"",IF(OR(30&gt;טבלה13[[#This Row],[מקסימום]],30&lt;טבלה13[[#This Row],[מינימום]]),0,1),"")</f>
        <v/>
      </c>
    </row>
    <row r="570" spans="1:15" x14ac:dyDescent="0.25">
      <c r="A570" t="s">
        <v>57</v>
      </c>
      <c r="B570">
        <v>3</v>
      </c>
      <c r="C570">
        <v>28</v>
      </c>
      <c r="D570">
        <f>טבלה13[[#This Row],[LengthofCycle]]+1</f>
        <v>29</v>
      </c>
      <c r="E570">
        <f>IF(טבלה13[[#This Row],[CycleNumber]]&lt;3,"",IF(טבלה13[[#This Row],[CycleNumber]]=3,MIN(D568:D570),IF(I569=3,MIN(D567:D569),E569)))</f>
        <v>25</v>
      </c>
      <c r="F570">
        <f>IF(טבלה13[[#This Row],[CycleNumber]]&lt;3,"",IF(טבלה13[[#This Row],[CycleNumber]]=3,MAX(D568:D570),IF(I569=3,MAX(D567:D569),F569)))</f>
        <v>29</v>
      </c>
      <c r="G570">
        <f>IF(OR(טבלה13[[#This Row],[CycleNumber]]&gt;B571,B571=""),IF(טבלה13[[#This Row],[מספר סטייה]]=3,MIN(D568:D570),טבלה13[[#This Row],[מינ קבוע]]),טבלה13[[#This Row],[מינ קבוע]])</f>
        <v>25</v>
      </c>
      <c r="H570">
        <f>IF(OR(טבלה13[[#This Row],[CycleNumber]]&gt;B571,B571=""),IF(טבלה13[[#This Row],[מספר סטייה]]=3,MAX(D568:D570),טבלה13[[#This Row],[מקס קבוע]]),טבלה13[[#This Row],[מקס קבוע]])</f>
        <v>29</v>
      </c>
      <c r="I57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קבוע]]&lt;&gt;E569,1,I569+1),0))</f>
        <v>0</v>
      </c>
      <c r="J570">
        <f>IF(AND(טבלה13[[#This Row],[CycleNumber]]&lt;B571,טבלה13[[#This Row],[מקס קבוע]]&lt;&gt;""),IF(OR(טבלה13[[#This Row],[מספר סטייה]]&lt;I571,AND(טבלה13[[#This Row],[מספר סטייה]]=3,I571=1)),0,1),"")</f>
        <v>1</v>
      </c>
      <c r="K570">
        <f>IF(טבלה13[[#This Row],[מקס קבוע]]&lt;&gt;"",טבלה13[[#This Row],[מקסימום]]-טבלה13[[#This Row],[מינימום]],"")</f>
        <v>4</v>
      </c>
      <c r="L570">
        <f>IF(IFERROR(LOOKUP(טבלה13[[#This Row],[ClientID]],פיבוט!$A$4:$A$121),FALSE)=טבלה13[[#This Row],[ClientID]],1,0)</f>
        <v>1</v>
      </c>
      <c r="M570" t="str">
        <f>IF(OR(טבלה13[[#This Row],[ClientID]]=A571),"",1)</f>
        <v/>
      </c>
      <c r="N570" s="3">
        <f>IF(טבלה13[[#This Row],[טווח]]&lt;&gt;K569,טבלה13[[#This Row],[טווח]],"")</f>
        <v>4</v>
      </c>
      <c r="O570" s="3">
        <f>IF(טבלה13[[#This Row],[מניית טווחים]]&lt;&gt;"",IF(OR(30&gt;טבלה13[[#This Row],[מקסימום]],30&lt;טבלה13[[#This Row],[מינימום]]),0,1),"")</f>
        <v>0</v>
      </c>
    </row>
    <row r="571" spans="1:15" x14ac:dyDescent="0.25">
      <c r="A571" t="s">
        <v>57</v>
      </c>
      <c r="B571">
        <v>4</v>
      </c>
      <c r="C571">
        <v>27</v>
      </c>
      <c r="D571">
        <f>טבלה13[[#This Row],[LengthofCycle]]+1</f>
        <v>28</v>
      </c>
      <c r="E571">
        <f>IF(טבלה13[[#This Row],[CycleNumber]]&lt;3,"",IF(טבלה13[[#This Row],[CycleNumber]]=3,MIN(D569:D571),IF(I570=3,MIN(D568:D570),E570)))</f>
        <v>25</v>
      </c>
      <c r="F571">
        <f>IF(טבלה13[[#This Row],[CycleNumber]]&lt;3,"",IF(טבלה13[[#This Row],[CycleNumber]]=3,MAX(D569:D571),IF(I570=3,MAX(D568:D570),F570)))</f>
        <v>29</v>
      </c>
      <c r="G571">
        <f>IF(OR(טבלה13[[#This Row],[CycleNumber]]&gt;B572,B572=""),IF(טבלה13[[#This Row],[מספר סטייה]]=3,MIN(D569:D571),טבלה13[[#This Row],[מינ קבוע]]),טבלה13[[#This Row],[מינ קבוע]])</f>
        <v>25</v>
      </c>
      <c r="H571">
        <f>IF(OR(טבלה13[[#This Row],[CycleNumber]]&gt;B572,B572=""),IF(טבלה13[[#This Row],[מספר סטייה]]=3,MAX(D569:D571),טבלה13[[#This Row],[מקס קבוע]]),טבלה13[[#This Row],[מקס קבוע]])</f>
        <v>29</v>
      </c>
      <c r="I57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קבוע]]&lt;&gt;E570,1,I570+1),0))</f>
        <v>0</v>
      </c>
      <c r="J571">
        <f>IF(AND(טבלה13[[#This Row],[CycleNumber]]&lt;B572,טבלה13[[#This Row],[מקס קבוע]]&lt;&gt;""),IF(OR(טבלה13[[#This Row],[מספר סטייה]]&lt;I572,AND(טבלה13[[#This Row],[מספר סטייה]]=3,I572=1)),0,1),"")</f>
        <v>0</v>
      </c>
      <c r="K571">
        <f>IF(טבלה13[[#This Row],[מקס קבוע]]&lt;&gt;"",טבלה13[[#This Row],[מקסימום]]-טבלה13[[#This Row],[מינימום]],"")</f>
        <v>4</v>
      </c>
      <c r="L571">
        <f>IF(IFERROR(LOOKUP(טבלה13[[#This Row],[ClientID]],פיבוט!$A$4:$A$121),FALSE)=טבלה13[[#This Row],[ClientID]],1,0)</f>
        <v>1</v>
      </c>
      <c r="M571" t="str">
        <f>IF(OR(טבלה13[[#This Row],[ClientID]]=A572),"",1)</f>
        <v/>
      </c>
      <c r="N571" s="3" t="str">
        <f>IF(טבלה13[[#This Row],[טווח]]&lt;&gt;K570,טבלה13[[#This Row],[טווח]],"")</f>
        <v/>
      </c>
      <c r="O571" s="3" t="str">
        <f>IF(טבלה13[[#This Row],[מניית טווחים]]&lt;&gt;"",IF(OR(30&gt;טבלה13[[#This Row],[מקסימום]],30&lt;טבלה13[[#This Row],[מינימום]]),0,1),"")</f>
        <v/>
      </c>
    </row>
    <row r="572" spans="1:15" x14ac:dyDescent="0.25">
      <c r="A572" t="s">
        <v>57</v>
      </c>
      <c r="B572">
        <v>5</v>
      </c>
      <c r="C572">
        <v>29</v>
      </c>
      <c r="D572">
        <f>טבלה13[[#This Row],[LengthofCycle]]+1</f>
        <v>30</v>
      </c>
      <c r="E572">
        <f>IF(טבלה13[[#This Row],[CycleNumber]]&lt;3,"",IF(טבלה13[[#This Row],[CycleNumber]]=3,MIN(D570:D572),IF(I571=3,MIN(D569:D571),E571)))</f>
        <v>25</v>
      </c>
      <c r="F572">
        <f>IF(טבלה13[[#This Row],[CycleNumber]]&lt;3,"",IF(טבלה13[[#This Row],[CycleNumber]]=3,MAX(D570:D572),IF(I571=3,MAX(D569:D571),F571)))</f>
        <v>29</v>
      </c>
      <c r="G572">
        <f>IF(OR(טבלה13[[#This Row],[CycleNumber]]&gt;B573,B573=""),IF(טבלה13[[#This Row],[מספר סטייה]]=3,MIN(D570:D572),טבלה13[[#This Row],[מינ קבוע]]),טבלה13[[#This Row],[מינ קבוע]])</f>
        <v>25</v>
      </c>
      <c r="H572">
        <f>IF(OR(טבלה13[[#This Row],[CycleNumber]]&gt;B573,B573=""),IF(טבלה13[[#This Row],[מספר סטייה]]=3,MAX(D570:D572),טבלה13[[#This Row],[מקס קבוע]]),טבלה13[[#This Row],[מקס קבוע]])</f>
        <v>29</v>
      </c>
      <c r="I57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קבוע]]&lt;&gt;E571,1,I571+1),0))</f>
        <v>1</v>
      </c>
      <c r="J572">
        <f>IF(AND(טבלה13[[#This Row],[CycleNumber]]&lt;B573,טבלה13[[#This Row],[מקס קבוע]]&lt;&gt;""),IF(OR(טבלה13[[#This Row],[מספר סטייה]]&lt;I573,AND(טבלה13[[#This Row],[מספר סטייה]]=3,I573=1)),0,1),"")</f>
        <v>1</v>
      </c>
      <c r="K572">
        <f>IF(טבלה13[[#This Row],[מקס קבוע]]&lt;&gt;"",טבלה13[[#This Row],[מקסימום]]-טבלה13[[#This Row],[מינימום]],"")</f>
        <v>4</v>
      </c>
      <c r="L572">
        <f>IF(IFERROR(LOOKUP(טבלה13[[#This Row],[ClientID]],פיבוט!$A$4:$A$121),FALSE)=טבלה13[[#This Row],[ClientID]],1,0)</f>
        <v>1</v>
      </c>
      <c r="M572" t="str">
        <f>IF(OR(טבלה13[[#This Row],[ClientID]]=A573),"",1)</f>
        <v/>
      </c>
      <c r="N572" s="3" t="str">
        <f>IF(טבלה13[[#This Row],[טווח]]&lt;&gt;K571,טבלה13[[#This Row],[טווח]],"")</f>
        <v/>
      </c>
      <c r="O572" s="3" t="str">
        <f>IF(טבלה13[[#This Row],[מניית טווחים]]&lt;&gt;"",IF(OR(30&gt;טבלה13[[#This Row],[מקסימום]],30&lt;טבלה13[[#This Row],[מינימום]]),0,1),"")</f>
        <v/>
      </c>
    </row>
    <row r="573" spans="1:15" x14ac:dyDescent="0.25">
      <c r="A573" t="s">
        <v>57</v>
      </c>
      <c r="B573">
        <v>6</v>
      </c>
      <c r="C573">
        <v>28</v>
      </c>
      <c r="D573">
        <f>טבלה13[[#This Row],[LengthofCycle]]+1</f>
        <v>29</v>
      </c>
      <c r="E573">
        <f>IF(טבלה13[[#This Row],[CycleNumber]]&lt;3,"",IF(טבלה13[[#This Row],[CycleNumber]]=3,MIN(D571:D573),IF(I572=3,MIN(D570:D572),E572)))</f>
        <v>25</v>
      </c>
      <c r="F573">
        <f>IF(טבלה13[[#This Row],[CycleNumber]]&lt;3,"",IF(טבלה13[[#This Row],[CycleNumber]]=3,MAX(D571:D573),IF(I572=3,MAX(D570:D572),F572)))</f>
        <v>29</v>
      </c>
      <c r="G573">
        <f>IF(OR(טבלה13[[#This Row],[CycleNumber]]&gt;B574,B574=""),IF(טבלה13[[#This Row],[מספר סטייה]]=3,MIN(D571:D573),טבלה13[[#This Row],[מינ קבוע]]),טבלה13[[#This Row],[מינ קבוע]])</f>
        <v>25</v>
      </c>
      <c r="H573">
        <f>IF(OR(טבלה13[[#This Row],[CycleNumber]]&gt;B574,B574=""),IF(טבלה13[[#This Row],[מספר סטייה]]=3,MAX(D571:D573),טבלה13[[#This Row],[מקס קבוע]]),טבלה13[[#This Row],[מקס קבוע]])</f>
        <v>29</v>
      </c>
      <c r="I57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קבוע]]&lt;&gt;E572,1,I572+1),0))</f>
        <v>0</v>
      </c>
      <c r="J573">
        <f>IF(AND(טבלה13[[#This Row],[CycleNumber]]&lt;B574,טבלה13[[#This Row],[מקס קבוע]]&lt;&gt;""),IF(OR(טבלה13[[#This Row],[מספר סטייה]]&lt;I574,AND(טבלה13[[#This Row],[מספר סטייה]]=3,I574=1)),0,1),"")</f>
        <v>0</v>
      </c>
      <c r="K573">
        <f>IF(טבלה13[[#This Row],[מקס קבוע]]&lt;&gt;"",טבלה13[[#This Row],[מקסימום]]-טבלה13[[#This Row],[מינימום]],"")</f>
        <v>4</v>
      </c>
      <c r="L573">
        <f>IF(IFERROR(LOOKUP(טבלה13[[#This Row],[ClientID]],פיבוט!$A$4:$A$121),FALSE)=טבלה13[[#This Row],[ClientID]],1,0)</f>
        <v>1</v>
      </c>
      <c r="M573" t="str">
        <f>IF(OR(טבלה13[[#This Row],[ClientID]]=A574),"",1)</f>
        <v/>
      </c>
      <c r="N573" s="3" t="str">
        <f>IF(טבלה13[[#This Row],[טווח]]&lt;&gt;K572,טבלה13[[#This Row],[טווח]],"")</f>
        <v/>
      </c>
      <c r="O573" s="3" t="str">
        <f>IF(טבלה13[[#This Row],[מניית טווחים]]&lt;&gt;"",IF(OR(30&gt;טבלה13[[#This Row],[מקסימום]],30&lt;טבלה13[[#This Row],[מינימום]]),0,1),"")</f>
        <v/>
      </c>
    </row>
    <row r="574" spans="1:15" x14ac:dyDescent="0.25">
      <c r="A574" t="s">
        <v>57</v>
      </c>
      <c r="B574">
        <v>7</v>
      </c>
      <c r="C574">
        <v>29</v>
      </c>
      <c r="D574">
        <f>טבלה13[[#This Row],[LengthofCycle]]+1</f>
        <v>30</v>
      </c>
      <c r="E574">
        <f>IF(טבלה13[[#This Row],[CycleNumber]]&lt;3,"",IF(טבלה13[[#This Row],[CycleNumber]]=3,MIN(D572:D574),IF(I573=3,MIN(D571:D573),E573)))</f>
        <v>25</v>
      </c>
      <c r="F574">
        <f>IF(טבלה13[[#This Row],[CycleNumber]]&lt;3,"",IF(טבלה13[[#This Row],[CycleNumber]]=3,MAX(D572:D574),IF(I573=3,MAX(D571:D573),F573)))</f>
        <v>29</v>
      </c>
      <c r="G574">
        <f>IF(OR(טבלה13[[#This Row],[CycleNumber]]&gt;B575,B575=""),IF(טבלה13[[#This Row],[מספר סטייה]]=3,MIN(D572:D574),טבלה13[[#This Row],[מינ קבוע]]),טבלה13[[#This Row],[מינ קבוע]])</f>
        <v>25</v>
      </c>
      <c r="H574">
        <f>IF(OR(טבלה13[[#This Row],[CycleNumber]]&gt;B575,B575=""),IF(טבלה13[[#This Row],[מספר סטייה]]=3,MAX(D572:D574),טבלה13[[#This Row],[מקס קבוע]]),טבלה13[[#This Row],[מקס קבוע]])</f>
        <v>29</v>
      </c>
      <c r="I57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קבוע]]&lt;&gt;E573,1,I573+1),0))</f>
        <v>1</v>
      </c>
      <c r="J574">
        <f>IF(AND(טבלה13[[#This Row],[CycleNumber]]&lt;B575,טבלה13[[#This Row],[מקס קבוע]]&lt;&gt;""),IF(OR(טבלה13[[#This Row],[מספר סטייה]]&lt;I575,AND(טבלה13[[#This Row],[מספר סטייה]]=3,I575=1)),0,1),"")</f>
        <v>1</v>
      </c>
      <c r="K574">
        <f>IF(טבלה13[[#This Row],[מקס קבוע]]&lt;&gt;"",טבלה13[[#This Row],[מקסימום]]-טבלה13[[#This Row],[מינימום]],"")</f>
        <v>4</v>
      </c>
      <c r="L574">
        <f>IF(IFERROR(LOOKUP(טבלה13[[#This Row],[ClientID]],פיבוט!$A$4:$A$121),FALSE)=טבלה13[[#This Row],[ClientID]],1,0)</f>
        <v>1</v>
      </c>
      <c r="M574" t="str">
        <f>IF(OR(טבלה13[[#This Row],[ClientID]]=A575),"",1)</f>
        <v/>
      </c>
      <c r="N574" s="3" t="str">
        <f>IF(טבלה13[[#This Row],[טווח]]&lt;&gt;K573,טבלה13[[#This Row],[טווח]],"")</f>
        <v/>
      </c>
      <c r="O574" s="3" t="str">
        <f>IF(טבלה13[[#This Row],[מניית טווחים]]&lt;&gt;"",IF(OR(30&gt;טבלה13[[#This Row],[מקסימום]],30&lt;טבלה13[[#This Row],[מינימום]]),0,1),"")</f>
        <v/>
      </c>
    </row>
    <row r="575" spans="1:15" x14ac:dyDescent="0.25">
      <c r="A575" t="s">
        <v>57</v>
      </c>
      <c r="B575">
        <v>8</v>
      </c>
      <c r="C575">
        <v>27</v>
      </c>
      <c r="D575">
        <f>טבלה13[[#This Row],[LengthofCycle]]+1</f>
        <v>28</v>
      </c>
      <c r="E575">
        <f>IF(טבלה13[[#This Row],[CycleNumber]]&lt;3,"",IF(טבלה13[[#This Row],[CycleNumber]]=3,MIN(D573:D575),IF(I574=3,MIN(D572:D574),E574)))</f>
        <v>25</v>
      </c>
      <c r="F575">
        <f>IF(טבלה13[[#This Row],[CycleNumber]]&lt;3,"",IF(טבלה13[[#This Row],[CycleNumber]]=3,MAX(D573:D575),IF(I574=3,MAX(D572:D574),F574)))</f>
        <v>29</v>
      </c>
      <c r="G575">
        <f>IF(OR(טבלה13[[#This Row],[CycleNumber]]&gt;B576,B576=""),IF(טבלה13[[#This Row],[מספר סטייה]]=3,MIN(D573:D575),טבלה13[[#This Row],[מינ קבוע]]),טבלה13[[#This Row],[מינ קבוע]])</f>
        <v>25</v>
      </c>
      <c r="H575">
        <f>IF(OR(טבלה13[[#This Row],[CycleNumber]]&gt;B576,B576=""),IF(טבלה13[[#This Row],[מספר סטייה]]=3,MAX(D573:D575),טבלה13[[#This Row],[מקס קבוע]]),טבלה13[[#This Row],[מקס קבוע]])</f>
        <v>29</v>
      </c>
      <c r="I57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קבוע]]&lt;&gt;E574,1,I574+1),0))</f>
        <v>0</v>
      </c>
      <c r="J575">
        <f>IF(AND(טבלה13[[#This Row],[CycleNumber]]&lt;B576,טבלה13[[#This Row],[מקס קבוע]]&lt;&gt;""),IF(OR(טבלה13[[#This Row],[מספר סטייה]]&lt;I576,AND(טבלה13[[#This Row],[מספר סטייה]]=3,I576=1)),0,1),"")</f>
        <v>1</v>
      </c>
      <c r="K575">
        <f>IF(טבלה13[[#This Row],[מקס קבוע]]&lt;&gt;"",טבלה13[[#This Row],[מקסימום]]-טבלה13[[#This Row],[מינימום]],"")</f>
        <v>4</v>
      </c>
      <c r="L575">
        <f>IF(IFERROR(LOOKUP(טבלה13[[#This Row],[ClientID]],פיבוט!$A$4:$A$121),FALSE)=טבלה13[[#This Row],[ClientID]],1,0)</f>
        <v>1</v>
      </c>
      <c r="M575" t="str">
        <f>IF(OR(טבלה13[[#This Row],[ClientID]]=A576),"",1)</f>
        <v/>
      </c>
      <c r="N575" s="3" t="str">
        <f>IF(טבלה13[[#This Row],[טווח]]&lt;&gt;K574,טבלה13[[#This Row],[טווח]],"")</f>
        <v/>
      </c>
      <c r="O575" s="3" t="str">
        <f>IF(טבלה13[[#This Row],[מניית טווחים]]&lt;&gt;"",IF(OR(30&gt;טבלה13[[#This Row],[מקסימום]],30&lt;טבלה13[[#This Row],[מינימום]]),0,1),"")</f>
        <v/>
      </c>
    </row>
    <row r="576" spans="1:15" x14ac:dyDescent="0.25">
      <c r="A576" t="s">
        <v>57</v>
      </c>
      <c r="B576">
        <v>9</v>
      </c>
      <c r="C576">
        <v>27</v>
      </c>
      <c r="D576">
        <f>טבלה13[[#This Row],[LengthofCycle]]+1</f>
        <v>28</v>
      </c>
      <c r="E576">
        <f>IF(טבלה13[[#This Row],[CycleNumber]]&lt;3,"",IF(טבלה13[[#This Row],[CycleNumber]]=3,MIN(D574:D576),IF(I575=3,MIN(D573:D575),E575)))</f>
        <v>25</v>
      </c>
      <c r="F576">
        <f>IF(טבלה13[[#This Row],[CycleNumber]]&lt;3,"",IF(טבלה13[[#This Row],[CycleNumber]]=3,MAX(D574:D576),IF(I575=3,MAX(D573:D575),F575)))</f>
        <v>29</v>
      </c>
      <c r="G576">
        <f>IF(OR(טבלה13[[#This Row],[CycleNumber]]&gt;B577,B577=""),IF(טבלה13[[#This Row],[מספר סטייה]]=3,MIN(D574:D576),טבלה13[[#This Row],[מינ קבוע]]),טבלה13[[#This Row],[מינ קבוע]])</f>
        <v>25</v>
      </c>
      <c r="H576">
        <f>IF(OR(טבלה13[[#This Row],[CycleNumber]]&gt;B577,B577=""),IF(טבלה13[[#This Row],[מספר סטייה]]=3,MAX(D574:D576),טבלה13[[#This Row],[מקס קבוע]]),טבלה13[[#This Row],[מקס קבוע]])</f>
        <v>29</v>
      </c>
      <c r="I57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קבוע]]&lt;&gt;E575,1,I575+1),0))</f>
        <v>0</v>
      </c>
      <c r="J576">
        <f>IF(AND(טבלה13[[#This Row],[CycleNumber]]&lt;B577,טבלה13[[#This Row],[מקס קבוע]]&lt;&gt;""),IF(OR(טבלה13[[#This Row],[מספר סטייה]]&lt;I577,AND(טבלה13[[#This Row],[מספר סטייה]]=3,I577=1)),0,1),"")</f>
        <v>0</v>
      </c>
      <c r="K576">
        <f>IF(טבלה13[[#This Row],[מקס קבוע]]&lt;&gt;"",טבלה13[[#This Row],[מקסימום]]-טבלה13[[#This Row],[מינימום]],"")</f>
        <v>4</v>
      </c>
      <c r="L576">
        <f>IF(IFERROR(LOOKUP(טבלה13[[#This Row],[ClientID]],פיבוט!$A$4:$A$121),FALSE)=טבלה13[[#This Row],[ClientID]],1,0)</f>
        <v>1</v>
      </c>
      <c r="M576" t="str">
        <f>IF(OR(טבלה13[[#This Row],[ClientID]]=A577),"",1)</f>
        <v/>
      </c>
      <c r="N576" s="3" t="str">
        <f>IF(טבלה13[[#This Row],[טווח]]&lt;&gt;K575,טבלה13[[#This Row],[טווח]],"")</f>
        <v/>
      </c>
      <c r="O576" s="3" t="str">
        <f>IF(טבלה13[[#This Row],[מניית טווחים]]&lt;&gt;"",IF(OR(30&gt;טבלה13[[#This Row],[מקסימום]],30&lt;טבלה13[[#This Row],[מינימום]]),0,1),"")</f>
        <v/>
      </c>
    </row>
    <row r="577" spans="1:15" x14ac:dyDescent="0.25">
      <c r="A577" t="s">
        <v>57</v>
      </c>
      <c r="B577">
        <v>10</v>
      </c>
      <c r="C577">
        <v>29</v>
      </c>
      <c r="D577">
        <f>טבלה13[[#This Row],[LengthofCycle]]+1</f>
        <v>30</v>
      </c>
      <c r="E577">
        <f>IF(טבלה13[[#This Row],[CycleNumber]]&lt;3,"",IF(טבלה13[[#This Row],[CycleNumber]]=3,MIN(D575:D577),IF(I576=3,MIN(D574:D576),E576)))</f>
        <v>25</v>
      </c>
      <c r="F577">
        <f>IF(טבלה13[[#This Row],[CycleNumber]]&lt;3,"",IF(טבלה13[[#This Row],[CycleNumber]]=3,MAX(D575:D577),IF(I576=3,MAX(D574:D576),F576)))</f>
        <v>29</v>
      </c>
      <c r="G577">
        <f>IF(OR(טבלה13[[#This Row],[CycleNumber]]&gt;B578,B578=""),IF(טבלה13[[#This Row],[מספר סטייה]]=3,MIN(D575:D577),טבלה13[[#This Row],[מינ קבוע]]),טבלה13[[#This Row],[מינ קבוע]])</f>
        <v>25</v>
      </c>
      <c r="H577">
        <f>IF(OR(טבלה13[[#This Row],[CycleNumber]]&gt;B578,B578=""),IF(טבלה13[[#This Row],[מספר סטייה]]=3,MAX(D575:D577),טבלה13[[#This Row],[מקס קבוע]]),טבלה13[[#This Row],[מקס קבוע]])</f>
        <v>29</v>
      </c>
      <c r="I57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קבוע]]&lt;&gt;E576,1,I576+1),0))</f>
        <v>1</v>
      </c>
      <c r="J577">
        <f>IF(AND(טבלה13[[#This Row],[CycleNumber]]&lt;B578,טבלה13[[#This Row],[מקס קבוע]]&lt;&gt;""),IF(OR(טבלה13[[#This Row],[מספר סטייה]]&lt;I578,AND(טבלה13[[#This Row],[מספר סטייה]]=3,I578=1)),0,1),"")</f>
        <v>1</v>
      </c>
      <c r="K577">
        <f>IF(טבלה13[[#This Row],[מקס קבוע]]&lt;&gt;"",טבלה13[[#This Row],[מקסימום]]-טבלה13[[#This Row],[מינימום]],"")</f>
        <v>4</v>
      </c>
      <c r="L577">
        <f>IF(IFERROR(LOOKUP(טבלה13[[#This Row],[ClientID]],פיבוט!$A$4:$A$121),FALSE)=טבלה13[[#This Row],[ClientID]],1,0)</f>
        <v>1</v>
      </c>
      <c r="M577" t="str">
        <f>IF(OR(טבלה13[[#This Row],[ClientID]]=A578),"",1)</f>
        <v/>
      </c>
      <c r="N577" s="3" t="str">
        <f>IF(טבלה13[[#This Row],[טווח]]&lt;&gt;K576,טבלה13[[#This Row],[טווח]],"")</f>
        <v/>
      </c>
      <c r="O577" s="3" t="str">
        <f>IF(טבלה13[[#This Row],[מניית טווחים]]&lt;&gt;"",IF(OR(30&gt;טבלה13[[#This Row],[מקסימום]],30&lt;טבלה13[[#This Row],[מינימום]]),0,1),"")</f>
        <v/>
      </c>
    </row>
    <row r="578" spans="1:15" x14ac:dyDescent="0.25">
      <c r="A578" t="s">
        <v>57</v>
      </c>
      <c r="B578">
        <v>11</v>
      </c>
      <c r="C578">
        <v>28</v>
      </c>
      <c r="D578">
        <f>טבלה13[[#This Row],[LengthofCycle]]+1</f>
        <v>29</v>
      </c>
      <c r="E578">
        <f>IF(טבלה13[[#This Row],[CycleNumber]]&lt;3,"",IF(טבלה13[[#This Row],[CycleNumber]]=3,MIN(D576:D578),IF(I577=3,MIN(D575:D577),E577)))</f>
        <v>25</v>
      </c>
      <c r="F578">
        <f>IF(טבלה13[[#This Row],[CycleNumber]]&lt;3,"",IF(טבלה13[[#This Row],[CycleNumber]]=3,MAX(D576:D578),IF(I577=3,MAX(D575:D577),F577)))</f>
        <v>29</v>
      </c>
      <c r="G578">
        <f>IF(OR(טבלה13[[#This Row],[CycleNumber]]&gt;B579,B579=""),IF(טבלה13[[#This Row],[מספר סטייה]]=3,MIN(D576:D578),טבלה13[[#This Row],[מינ קבוע]]),טבלה13[[#This Row],[מינ קבוע]])</f>
        <v>25</v>
      </c>
      <c r="H578">
        <f>IF(OR(טבלה13[[#This Row],[CycleNumber]]&gt;B579,B579=""),IF(טבלה13[[#This Row],[מספר סטייה]]=3,MAX(D576:D578),טבלה13[[#This Row],[מקס קבוע]]),טבלה13[[#This Row],[מקס קבוע]])</f>
        <v>29</v>
      </c>
      <c r="I57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קבוע]]&lt;&gt;E577,1,I577+1),0))</f>
        <v>0</v>
      </c>
      <c r="J578">
        <f>IF(AND(טבלה13[[#This Row],[CycleNumber]]&lt;B579,טבלה13[[#This Row],[מקס קבוע]]&lt;&gt;""),IF(OR(טבלה13[[#This Row],[מספר סטייה]]&lt;I579,AND(טבלה13[[#This Row],[מספר סטייה]]=3,I579=1)),0,1),"")</f>
        <v>1</v>
      </c>
      <c r="K578">
        <f>IF(טבלה13[[#This Row],[מקס קבוע]]&lt;&gt;"",טבלה13[[#This Row],[מקסימום]]-טבלה13[[#This Row],[מינימום]],"")</f>
        <v>4</v>
      </c>
      <c r="L578">
        <f>IF(IFERROR(LOOKUP(טבלה13[[#This Row],[ClientID]],פיבוט!$A$4:$A$121),FALSE)=טבלה13[[#This Row],[ClientID]],1,0)</f>
        <v>1</v>
      </c>
      <c r="M578" t="str">
        <f>IF(OR(טבלה13[[#This Row],[ClientID]]=A579),"",1)</f>
        <v/>
      </c>
      <c r="N578" s="3" t="str">
        <f>IF(טבלה13[[#This Row],[טווח]]&lt;&gt;K577,טבלה13[[#This Row],[טווח]],"")</f>
        <v/>
      </c>
      <c r="O578" s="3" t="str">
        <f>IF(טבלה13[[#This Row],[מניית טווחים]]&lt;&gt;"",IF(OR(30&gt;טבלה13[[#This Row],[מקסימום]],30&lt;טבלה13[[#This Row],[מינימום]]),0,1),"")</f>
        <v/>
      </c>
    </row>
    <row r="579" spans="1:15" x14ac:dyDescent="0.25">
      <c r="A579" t="s">
        <v>57</v>
      </c>
      <c r="B579">
        <v>12</v>
      </c>
      <c r="C579">
        <v>28</v>
      </c>
      <c r="D579">
        <f>טבלה13[[#This Row],[LengthofCycle]]+1</f>
        <v>29</v>
      </c>
      <c r="E579">
        <f>IF(טבלה13[[#This Row],[CycleNumber]]&lt;3,"",IF(טבלה13[[#This Row],[CycleNumber]]=3,MIN(D577:D579),IF(I578=3,MIN(D576:D578),E578)))</f>
        <v>25</v>
      </c>
      <c r="F579">
        <f>IF(טבלה13[[#This Row],[CycleNumber]]&lt;3,"",IF(טבלה13[[#This Row],[CycleNumber]]=3,MAX(D577:D579),IF(I578=3,MAX(D576:D578),F578)))</f>
        <v>29</v>
      </c>
      <c r="G579">
        <f>IF(OR(טבלה13[[#This Row],[CycleNumber]]&gt;B580,B580=""),IF(טבלה13[[#This Row],[מספר סטייה]]=3,MIN(D577:D579),טבלה13[[#This Row],[מינ קבוע]]),טבלה13[[#This Row],[מינ קבוע]])</f>
        <v>25</v>
      </c>
      <c r="H579">
        <f>IF(OR(טבלה13[[#This Row],[CycleNumber]]&gt;B580,B580=""),IF(טבלה13[[#This Row],[מספר סטייה]]=3,MAX(D577:D579),טבלה13[[#This Row],[מקס קבוע]]),טבלה13[[#This Row],[מקס קבוע]])</f>
        <v>29</v>
      </c>
      <c r="I57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קבוע]]&lt;&gt;E578,1,I578+1),0))</f>
        <v>0</v>
      </c>
      <c r="J579" t="str">
        <f>IF(AND(טבלה13[[#This Row],[CycleNumber]]&lt;B580,טבלה13[[#This Row],[מקס קבוע]]&lt;&gt;""),IF(OR(טבלה13[[#This Row],[מספר סטייה]]&lt;I580,AND(טבלה13[[#This Row],[מספר סטייה]]=3,I580=1)),0,1),"")</f>
        <v/>
      </c>
      <c r="K579">
        <f>IF(טבלה13[[#This Row],[מקס קבוע]]&lt;&gt;"",טבלה13[[#This Row],[מקסימום]]-טבלה13[[#This Row],[מינימום]],"")</f>
        <v>4</v>
      </c>
      <c r="L579">
        <f>IF(IFERROR(LOOKUP(טבלה13[[#This Row],[ClientID]],פיבוט!$A$4:$A$121),FALSE)=טבלה13[[#This Row],[ClientID]],1,0)</f>
        <v>1</v>
      </c>
      <c r="M579">
        <f>IF(OR(טבלה13[[#This Row],[ClientID]]=A580),"",1)</f>
        <v>1</v>
      </c>
      <c r="N579" s="3" t="str">
        <f>IF(טבלה13[[#This Row],[טווח]]&lt;&gt;K578,טבלה13[[#This Row],[טווח]],"")</f>
        <v/>
      </c>
      <c r="O579" s="3" t="str">
        <f>IF(טבלה13[[#This Row],[מניית טווחים]]&lt;&gt;"",IF(OR(30&gt;טבלה13[[#This Row],[מקסימום]],30&lt;טבלה13[[#This Row],[מינימום]]),0,1),"")</f>
        <v/>
      </c>
    </row>
    <row r="580" spans="1:15" x14ac:dyDescent="0.25">
      <c r="A580" t="s">
        <v>58</v>
      </c>
      <c r="B580">
        <v>1</v>
      </c>
      <c r="C580">
        <v>27</v>
      </c>
      <c r="D580">
        <f>טבלה13[[#This Row],[LengthofCycle]]+1</f>
        <v>28</v>
      </c>
      <c r="E580" t="str">
        <f>IF(טבלה13[[#This Row],[CycleNumber]]&lt;3,"",IF(טבלה13[[#This Row],[CycleNumber]]=3,MIN(D578:D580),IF(I579=3,MIN(D577:D579),E579)))</f>
        <v/>
      </c>
      <c r="F580" t="str">
        <f>IF(טבלה13[[#This Row],[CycleNumber]]&lt;3,"",IF(טבלה13[[#This Row],[CycleNumber]]=3,MAX(D578:D580),IF(I579=3,MAX(D577:D579),F579)))</f>
        <v/>
      </c>
      <c r="G580" t="str">
        <f>IF(OR(טבלה13[[#This Row],[CycleNumber]]&gt;B581,B581=""),IF(טבלה13[[#This Row],[מספר סטייה]]=3,MIN(D578:D580),טבלה13[[#This Row],[מינ קבוע]]),טבלה13[[#This Row],[מינ קבוע]])</f>
        <v/>
      </c>
      <c r="H580" t="str">
        <f>IF(OR(טבלה13[[#This Row],[CycleNumber]]&gt;B581,B581=""),IF(טבלה13[[#This Row],[מספר סטייה]]=3,MAX(D578:D580),טבלה13[[#This Row],[מקס קבוע]]),טבלה13[[#This Row],[מקס קבוע]])</f>
        <v/>
      </c>
      <c r="I58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קבוע]]&lt;&gt;E579,1,I579+1),0))</f>
        <v/>
      </c>
      <c r="J580" t="str">
        <f>IF(AND(טבלה13[[#This Row],[CycleNumber]]&lt;B581,טבלה13[[#This Row],[מקס קבוע]]&lt;&gt;""),IF(OR(טבלה13[[#This Row],[מספר סטייה]]&lt;I581,AND(טבלה13[[#This Row],[מספר סטייה]]=3,I581=1)),0,1),"")</f>
        <v/>
      </c>
      <c r="K580" t="str">
        <f>IF(טבלה13[[#This Row],[מקס קבוע]]&lt;&gt;"",טבלה13[[#This Row],[מקסימום]]-טבלה13[[#This Row],[מינימום]],"")</f>
        <v/>
      </c>
      <c r="L580">
        <f>IF(IFERROR(LOOKUP(טבלה13[[#This Row],[ClientID]],פיבוט!$A$4:$A$121),FALSE)=טבלה13[[#This Row],[ClientID]],1,0)</f>
        <v>1</v>
      </c>
      <c r="M580" t="str">
        <f>IF(OR(טבלה13[[#This Row],[ClientID]]=A581),"",1)</f>
        <v/>
      </c>
      <c r="N580" s="3" t="str">
        <f>IF(טבלה13[[#This Row],[טווח]]&lt;&gt;K579,טבלה13[[#This Row],[טווח]],"")</f>
        <v/>
      </c>
      <c r="O580" s="3" t="str">
        <f>IF(טבלה13[[#This Row],[מניית טווחים]]&lt;&gt;"",IF(OR(30&gt;טבלה13[[#This Row],[מקסימום]],30&lt;טבלה13[[#This Row],[מינימום]]),0,1),"")</f>
        <v/>
      </c>
    </row>
    <row r="581" spans="1:15" x14ac:dyDescent="0.25">
      <c r="A581" t="s">
        <v>58</v>
      </c>
      <c r="B581">
        <v>2</v>
      </c>
      <c r="C581">
        <v>25</v>
      </c>
      <c r="D581">
        <f>טבלה13[[#This Row],[LengthofCycle]]+1</f>
        <v>26</v>
      </c>
      <c r="E581" t="str">
        <f>IF(טבלה13[[#This Row],[CycleNumber]]&lt;3,"",IF(טבלה13[[#This Row],[CycleNumber]]=3,MIN(D579:D581),IF(I580=3,MIN(D578:D580),E580)))</f>
        <v/>
      </c>
      <c r="F581" t="str">
        <f>IF(טבלה13[[#This Row],[CycleNumber]]&lt;3,"",IF(טבלה13[[#This Row],[CycleNumber]]=3,MAX(D579:D581),IF(I580=3,MAX(D578:D580),F580)))</f>
        <v/>
      </c>
      <c r="G581" t="str">
        <f>IF(OR(טבלה13[[#This Row],[CycleNumber]]&gt;B582,B582=""),IF(טבלה13[[#This Row],[מספר סטייה]]=3,MIN(D579:D581),טבלה13[[#This Row],[מינ קבוע]]),טבלה13[[#This Row],[מינ קבוע]])</f>
        <v/>
      </c>
      <c r="H581" t="str">
        <f>IF(OR(טבלה13[[#This Row],[CycleNumber]]&gt;B582,B582=""),IF(טבלה13[[#This Row],[מספר סטייה]]=3,MAX(D579:D581),טבלה13[[#This Row],[מקס קבוע]]),טבלה13[[#This Row],[מקס קבוע]])</f>
        <v/>
      </c>
      <c r="I58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קבוע]]&lt;&gt;E580,1,I580+1),0))</f>
        <v/>
      </c>
      <c r="J581" t="str">
        <f>IF(AND(טבלה13[[#This Row],[CycleNumber]]&lt;B582,טבלה13[[#This Row],[מקס קבוע]]&lt;&gt;""),IF(OR(טבלה13[[#This Row],[מספר סטייה]]&lt;I582,AND(טבלה13[[#This Row],[מספר סטייה]]=3,I582=1)),0,1),"")</f>
        <v/>
      </c>
      <c r="K581" t="str">
        <f>IF(טבלה13[[#This Row],[מקס קבוע]]&lt;&gt;"",טבלה13[[#This Row],[מקסימום]]-טבלה13[[#This Row],[מינימום]],"")</f>
        <v/>
      </c>
      <c r="L581">
        <f>IF(IFERROR(LOOKUP(טבלה13[[#This Row],[ClientID]],פיבוט!$A$4:$A$121),FALSE)=טבלה13[[#This Row],[ClientID]],1,0)</f>
        <v>1</v>
      </c>
      <c r="M581" t="str">
        <f>IF(OR(טבלה13[[#This Row],[ClientID]]=A582),"",1)</f>
        <v/>
      </c>
      <c r="N581" s="3" t="str">
        <f>IF(טבלה13[[#This Row],[טווח]]&lt;&gt;K580,טבלה13[[#This Row],[טווח]],"")</f>
        <v/>
      </c>
      <c r="O581" s="3" t="str">
        <f>IF(טבלה13[[#This Row],[מניית טווחים]]&lt;&gt;"",IF(OR(30&gt;טבלה13[[#This Row],[מקסימום]],30&lt;טבלה13[[#This Row],[מינימום]]),0,1),"")</f>
        <v/>
      </c>
    </row>
    <row r="582" spans="1:15" x14ac:dyDescent="0.25">
      <c r="A582" t="s">
        <v>58</v>
      </c>
      <c r="B582">
        <v>3</v>
      </c>
      <c r="C582">
        <v>25</v>
      </c>
      <c r="D582">
        <f>טבלה13[[#This Row],[LengthofCycle]]+1</f>
        <v>26</v>
      </c>
      <c r="E582">
        <f>IF(טבלה13[[#This Row],[CycleNumber]]&lt;3,"",IF(טבלה13[[#This Row],[CycleNumber]]=3,MIN(D580:D582),IF(I581=3,MIN(D579:D581),E581)))</f>
        <v>26</v>
      </c>
      <c r="F582">
        <f>IF(טבלה13[[#This Row],[CycleNumber]]&lt;3,"",IF(טבלה13[[#This Row],[CycleNumber]]=3,MAX(D580:D582),IF(I581=3,MAX(D579:D581),F581)))</f>
        <v>28</v>
      </c>
      <c r="G582">
        <f>IF(OR(טבלה13[[#This Row],[CycleNumber]]&gt;B583,B583=""),IF(טבלה13[[#This Row],[מספר סטייה]]=3,MIN(D580:D582),טבלה13[[#This Row],[מינ קבוע]]),טבלה13[[#This Row],[מינ קבוע]])</f>
        <v>26</v>
      </c>
      <c r="H582">
        <f>IF(OR(טבלה13[[#This Row],[CycleNumber]]&gt;B583,B583=""),IF(טבלה13[[#This Row],[מספר סטייה]]=3,MAX(D580:D582),טבלה13[[#This Row],[מקס קבוע]]),טבלה13[[#This Row],[מקס קבוע]])</f>
        <v>28</v>
      </c>
      <c r="I58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קבוע]]&lt;&gt;E581,1,I581+1),0))</f>
        <v>0</v>
      </c>
      <c r="J582">
        <f>IF(AND(טבלה13[[#This Row],[CycleNumber]]&lt;B583,טבלה13[[#This Row],[מקס קבוע]]&lt;&gt;""),IF(OR(טבלה13[[#This Row],[מספר סטייה]]&lt;I583,AND(טבלה13[[#This Row],[מספר סטייה]]=3,I583=1)),0,1),"")</f>
        <v>0</v>
      </c>
      <c r="K582">
        <f>IF(טבלה13[[#This Row],[מקס קבוע]]&lt;&gt;"",טבלה13[[#This Row],[מקסימום]]-טבלה13[[#This Row],[מינימום]],"")</f>
        <v>2</v>
      </c>
      <c r="L582">
        <f>IF(IFERROR(LOOKUP(טבלה13[[#This Row],[ClientID]],פיבוט!$A$4:$A$121),FALSE)=טבלה13[[#This Row],[ClientID]],1,0)</f>
        <v>1</v>
      </c>
      <c r="M582" t="str">
        <f>IF(OR(טבלה13[[#This Row],[ClientID]]=A583),"",1)</f>
        <v/>
      </c>
      <c r="N582" s="3">
        <f>IF(טבלה13[[#This Row],[טווח]]&lt;&gt;K581,טבלה13[[#This Row],[טווח]],"")</f>
        <v>2</v>
      </c>
      <c r="O582" s="3">
        <f>IF(טבלה13[[#This Row],[מניית טווחים]]&lt;&gt;"",IF(OR(30&gt;טבלה13[[#This Row],[מקסימום]],30&lt;טבלה13[[#This Row],[מינימום]]),0,1),"")</f>
        <v>0</v>
      </c>
    </row>
    <row r="583" spans="1:15" x14ac:dyDescent="0.25">
      <c r="A583" t="s">
        <v>58</v>
      </c>
      <c r="B583">
        <v>4</v>
      </c>
      <c r="C583">
        <v>29</v>
      </c>
      <c r="D583">
        <f>טבלה13[[#This Row],[LengthofCycle]]+1</f>
        <v>30</v>
      </c>
      <c r="E583">
        <f>IF(טבלה13[[#This Row],[CycleNumber]]&lt;3,"",IF(טבלה13[[#This Row],[CycleNumber]]=3,MIN(D581:D583),IF(I582=3,MIN(D580:D582),E582)))</f>
        <v>26</v>
      </c>
      <c r="F583">
        <f>IF(טבלה13[[#This Row],[CycleNumber]]&lt;3,"",IF(טבלה13[[#This Row],[CycleNumber]]=3,MAX(D581:D583),IF(I582=3,MAX(D580:D582),F582)))</f>
        <v>28</v>
      </c>
      <c r="G583">
        <f>IF(OR(טבלה13[[#This Row],[CycleNumber]]&gt;B584,B584=""),IF(טבלה13[[#This Row],[מספר סטייה]]=3,MIN(D581:D583),טבלה13[[#This Row],[מינ קבוע]]),טבלה13[[#This Row],[מינ קבוע]])</f>
        <v>26</v>
      </c>
      <c r="H583">
        <f>IF(OR(טבלה13[[#This Row],[CycleNumber]]&gt;B584,B584=""),IF(טבלה13[[#This Row],[מספר סטייה]]=3,MAX(D581:D583),טבלה13[[#This Row],[מקס קבוע]]),טבלה13[[#This Row],[מקס קבוע]])</f>
        <v>28</v>
      </c>
      <c r="I58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קבוע]]&lt;&gt;E582,1,I582+1),0))</f>
        <v>1</v>
      </c>
      <c r="J583">
        <f>IF(AND(טבלה13[[#This Row],[CycleNumber]]&lt;B584,טבלה13[[#This Row],[מקס קבוע]]&lt;&gt;""),IF(OR(טבלה13[[#This Row],[מספר סטייה]]&lt;I584,AND(טבלה13[[#This Row],[מספר סטייה]]=3,I584=1)),0,1),"")</f>
        <v>1</v>
      </c>
      <c r="K583">
        <f>IF(טבלה13[[#This Row],[מקס קבוע]]&lt;&gt;"",טבלה13[[#This Row],[מקסימום]]-טבלה13[[#This Row],[מינימום]],"")</f>
        <v>2</v>
      </c>
      <c r="L583">
        <f>IF(IFERROR(LOOKUP(טבלה13[[#This Row],[ClientID]],פיבוט!$A$4:$A$121),FALSE)=טבלה13[[#This Row],[ClientID]],1,0)</f>
        <v>1</v>
      </c>
      <c r="M583" t="str">
        <f>IF(OR(טבלה13[[#This Row],[ClientID]]=A584),"",1)</f>
        <v/>
      </c>
      <c r="N583" s="3" t="str">
        <f>IF(טבלה13[[#This Row],[טווח]]&lt;&gt;K582,טבלה13[[#This Row],[טווח]],"")</f>
        <v/>
      </c>
      <c r="O583" s="3" t="str">
        <f>IF(טבלה13[[#This Row],[מניית טווחים]]&lt;&gt;"",IF(OR(30&gt;טבלה13[[#This Row],[מקסימום]],30&lt;טבלה13[[#This Row],[מינימום]]),0,1),"")</f>
        <v/>
      </c>
    </row>
    <row r="584" spans="1:15" x14ac:dyDescent="0.25">
      <c r="A584" t="s">
        <v>58</v>
      </c>
      <c r="B584">
        <v>5</v>
      </c>
      <c r="C584">
        <v>26</v>
      </c>
      <c r="D584">
        <f>טבלה13[[#This Row],[LengthofCycle]]+1</f>
        <v>27</v>
      </c>
      <c r="E584">
        <f>IF(טבלה13[[#This Row],[CycleNumber]]&lt;3,"",IF(טבלה13[[#This Row],[CycleNumber]]=3,MIN(D582:D584),IF(I583=3,MIN(D581:D583),E583)))</f>
        <v>26</v>
      </c>
      <c r="F584">
        <f>IF(טבלה13[[#This Row],[CycleNumber]]&lt;3,"",IF(טבלה13[[#This Row],[CycleNumber]]=3,MAX(D582:D584),IF(I583=3,MAX(D581:D583),F583)))</f>
        <v>28</v>
      </c>
      <c r="G584">
        <f>IF(OR(טבלה13[[#This Row],[CycleNumber]]&gt;B585,B585=""),IF(טבלה13[[#This Row],[מספר סטייה]]=3,MIN(D582:D584),טבלה13[[#This Row],[מינ קבוע]]),טבלה13[[#This Row],[מינ קבוע]])</f>
        <v>26</v>
      </c>
      <c r="H584">
        <f>IF(OR(טבלה13[[#This Row],[CycleNumber]]&gt;B585,B585=""),IF(טבלה13[[#This Row],[מספר סטייה]]=3,MAX(D582:D584),טבלה13[[#This Row],[מקס קבוע]]),טבלה13[[#This Row],[מקס קבוע]])</f>
        <v>28</v>
      </c>
      <c r="I58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קבוע]]&lt;&gt;E583,1,I583+1),0))</f>
        <v>0</v>
      </c>
      <c r="J584">
        <f>IF(AND(טבלה13[[#This Row],[CycleNumber]]&lt;B585,טבלה13[[#This Row],[מקס קבוע]]&lt;&gt;""),IF(OR(טבלה13[[#This Row],[מספר סטייה]]&lt;I585,AND(טבלה13[[#This Row],[מספר סטייה]]=3,I585=1)),0,1),"")</f>
        <v>1</v>
      </c>
      <c r="K584">
        <f>IF(טבלה13[[#This Row],[מקס קבוע]]&lt;&gt;"",טבלה13[[#This Row],[מקסימום]]-טבלה13[[#This Row],[מינימום]],"")</f>
        <v>2</v>
      </c>
      <c r="L584">
        <f>IF(IFERROR(LOOKUP(טבלה13[[#This Row],[ClientID]],פיבוט!$A$4:$A$121),FALSE)=טבלה13[[#This Row],[ClientID]],1,0)</f>
        <v>1</v>
      </c>
      <c r="M584" t="str">
        <f>IF(OR(טבלה13[[#This Row],[ClientID]]=A585),"",1)</f>
        <v/>
      </c>
      <c r="N584" s="3" t="str">
        <f>IF(טבלה13[[#This Row],[טווח]]&lt;&gt;K583,טבלה13[[#This Row],[טווח]],"")</f>
        <v/>
      </c>
      <c r="O584" s="3" t="str">
        <f>IF(טבלה13[[#This Row],[מניית טווחים]]&lt;&gt;"",IF(OR(30&gt;טבלה13[[#This Row],[מקסימום]],30&lt;טבלה13[[#This Row],[מינימום]]),0,1),"")</f>
        <v/>
      </c>
    </row>
    <row r="585" spans="1:15" x14ac:dyDescent="0.25">
      <c r="A585" t="s">
        <v>58</v>
      </c>
      <c r="B585">
        <v>6</v>
      </c>
      <c r="C585">
        <v>27</v>
      </c>
      <c r="D585">
        <f>טבלה13[[#This Row],[LengthofCycle]]+1</f>
        <v>28</v>
      </c>
      <c r="E585">
        <f>IF(טבלה13[[#This Row],[CycleNumber]]&lt;3,"",IF(טבלה13[[#This Row],[CycleNumber]]=3,MIN(D583:D585),IF(I584=3,MIN(D582:D584),E584)))</f>
        <v>26</v>
      </c>
      <c r="F585">
        <f>IF(טבלה13[[#This Row],[CycleNumber]]&lt;3,"",IF(טבלה13[[#This Row],[CycleNumber]]=3,MAX(D583:D585),IF(I584=3,MAX(D582:D584),F584)))</f>
        <v>28</v>
      </c>
      <c r="G585">
        <f>IF(OR(טבלה13[[#This Row],[CycleNumber]]&gt;B586,B586=""),IF(טבלה13[[#This Row],[מספר סטייה]]=3,MIN(D583:D585),טבלה13[[#This Row],[מינ קבוע]]),טבלה13[[#This Row],[מינ קבוע]])</f>
        <v>26</v>
      </c>
      <c r="H585">
        <f>IF(OR(טבלה13[[#This Row],[CycleNumber]]&gt;B586,B586=""),IF(טבלה13[[#This Row],[מספר סטייה]]=3,MAX(D583:D585),טבלה13[[#This Row],[מקס קבוע]]),טבלה13[[#This Row],[מקס קבוע]])</f>
        <v>28</v>
      </c>
      <c r="I58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קבוע]]&lt;&gt;E584,1,I584+1),0))</f>
        <v>0</v>
      </c>
      <c r="J585">
        <f>IF(AND(טבלה13[[#This Row],[CycleNumber]]&lt;B586,טבלה13[[#This Row],[מקס קבוע]]&lt;&gt;""),IF(OR(טבלה13[[#This Row],[מספר סטייה]]&lt;I586,AND(טבלה13[[#This Row],[מספר סטייה]]=3,I586=1)),0,1),"")</f>
        <v>1</v>
      </c>
      <c r="K585">
        <f>IF(טבלה13[[#This Row],[מקס קבוע]]&lt;&gt;"",טבלה13[[#This Row],[מקסימום]]-טבלה13[[#This Row],[מינימום]],"")</f>
        <v>2</v>
      </c>
      <c r="L585">
        <f>IF(IFERROR(LOOKUP(טבלה13[[#This Row],[ClientID]],פיבוט!$A$4:$A$121),FALSE)=טבלה13[[#This Row],[ClientID]],1,0)</f>
        <v>1</v>
      </c>
      <c r="M585" t="str">
        <f>IF(OR(טבלה13[[#This Row],[ClientID]]=A586),"",1)</f>
        <v/>
      </c>
      <c r="N585" s="3" t="str">
        <f>IF(טבלה13[[#This Row],[טווח]]&lt;&gt;K584,טבלה13[[#This Row],[טווח]],"")</f>
        <v/>
      </c>
      <c r="O585" s="3" t="str">
        <f>IF(טבלה13[[#This Row],[מניית טווחים]]&lt;&gt;"",IF(OR(30&gt;טבלה13[[#This Row],[מקסימום]],30&lt;טבלה13[[#This Row],[מינימום]]),0,1),"")</f>
        <v/>
      </c>
    </row>
    <row r="586" spans="1:15" x14ac:dyDescent="0.25">
      <c r="A586" t="s">
        <v>58</v>
      </c>
      <c r="B586">
        <v>7</v>
      </c>
      <c r="C586">
        <v>27</v>
      </c>
      <c r="D586">
        <f>טבלה13[[#This Row],[LengthofCycle]]+1</f>
        <v>28</v>
      </c>
      <c r="E586">
        <f>IF(טבלה13[[#This Row],[CycleNumber]]&lt;3,"",IF(טבלה13[[#This Row],[CycleNumber]]=3,MIN(D584:D586),IF(I585=3,MIN(D583:D585),E585)))</f>
        <v>26</v>
      </c>
      <c r="F586">
        <f>IF(טבלה13[[#This Row],[CycleNumber]]&lt;3,"",IF(טבלה13[[#This Row],[CycleNumber]]=3,MAX(D584:D586),IF(I585=3,MAX(D583:D585),F585)))</f>
        <v>28</v>
      </c>
      <c r="G586">
        <f>IF(OR(טבלה13[[#This Row],[CycleNumber]]&gt;B587,B587=""),IF(טבלה13[[#This Row],[מספר סטייה]]=3,MIN(D584:D586),טבלה13[[#This Row],[מינ קבוע]]),טבלה13[[#This Row],[מינ קבוע]])</f>
        <v>26</v>
      </c>
      <c r="H586">
        <f>IF(OR(טבלה13[[#This Row],[CycleNumber]]&gt;B587,B587=""),IF(טבלה13[[#This Row],[מספר סטייה]]=3,MAX(D584:D586),טבלה13[[#This Row],[מקס קבוע]]),טבלה13[[#This Row],[מקס קבוע]])</f>
        <v>28</v>
      </c>
      <c r="I58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קבוע]]&lt;&gt;E585,1,I585+1),0))</f>
        <v>0</v>
      </c>
      <c r="J586">
        <f>IF(AND(טבלה13[[#This Row],[CycleNumber]]&lt;B587,טבלה13[[#This Row],[מקס קבוע]]&lt;&gt;""),IF(OR(טבלה13[[#This Row],[מספר סטייה]]&lt;I587,AND(טבלה13[[#This Row],[מספר סטייה]]=3,I587=1)),0,1),"")</f>
        <v>1</v>
      </c>
      <c r="K586">
        <f>IF(טבלה13[[#This Row],[מקס קבוע]]&lt;&gt;"",טבלה13[[#This Row],[מקסימום]]-טבלה13[[#This Row],[מינימום]],"")</f>
        <v>2</v>
      </c>
      <c r="L586">
        <f>IF(IFERROR(LOOKUP(טבלה13[[#This Row],[ClientID]],פיבוט!$A$4:$A$121),FALSE)=טבלה13[[#This Row],[ClientID]],1,0)</f>
        <v>1</v>
      </c>
      <c r="M586" t="str">
        <f>IF(OR(טבלה13[[#This Row],[ClientID]]=A587),"",1)</f>
        <v/>
      </c>
      <c r="N586" s="3" t="str">
        <f>IF(טבלה13[[#This Row],[טווח]]&lt;&gt;K585,טבלה13[[#This Row],[טווח]],"")</f>
        <v/>
      </c>
      <c r="O586" s="3" t="str">
        <f>IF(טבלה13[[#This Row],[מניית טווחים]]&lt;&gt;"",IF(OR(30&gt;טבלה13[[#This Row],[מקסימום]],30&lt;טבלה13[[#This Row],[מינימום]]),0,1),"")</f>
        <v/>
      </c>
    </row>
    <row r="587" spans="1:15" x14ac:dyDescent="0.25">
      <c r="A587" t="s">
        <v>58</v>
      </c>
      <c r="B587">
        <v>8</v>
      </c>
      <c r="C587">
        <v>25</v>
      </c>
      <c r="D587">
        <f>טבלה13[[#This Row],[LengthofCycle]]+1</f>
        <v>26</v>
      </c>
      <c r="E587">
        <f>IF(טבלה13[[#This Row],[CycleNumber]]&lt;3,"",IF(טבלה13[[#This Row],[CycleNumber]]=3,MIN(D585:D587),IF(I586=3,MIN(D584:D586),E586)))</f>
        <v>26</v>
      </c>
      <c r="F587">
        <f>IF(טבלה13[[#This Row],[CycleNumber]]&lt;3,"",IF(טבלה13[[#This Row],[CycleNumber]]=3,MAX(D585:D587),IF(I586=3,MAX(D584:D586),F586)))</f>
        <v>28</v>
      </c>
      <c r="G587">
        <f>IF(OR(טבלה13[[#This Row],[CycleNumber]]&gt;B588,B588=""),IF(טבלה13[[#This Row],[מספר סטייה]]=3,MIN(D585:D587),טבלה13[[#This Row],[מינ קבוע]]),טבלה13[[#This Row],[מינ קבוע]])</f>
        <v>26</v>
      </c>
      <c r="H587">
        <f>IF(OR(טבלה13[[#This Row],[CycleNumber]]&gt;B588,B588=""),IF(טבלה13[[#This Row],[מספר סטייה]]=3,MAX(D585:D587),טבלה13[[#This Row],[מקס קבוע]]),טבלה13[[#This Row],[מקס קבוע]])</f>
        <v>28</v>
      </c>
      <c r="I58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קבוע]]&lt;&gt;E586,1,I586+1),0))</f>
        <v>0</v>
      </c>
      <c r="J587">
        <f>IF(AND(טבלה13[[#This Row],[CycleNumber]]&lt;B588,טבלה13[[#This Row],[מקס קבוע]]&lt;&gt;""),IF(OR(טבלה13[[#This Row],[מספר סטייה]]&lt;I588,AND(טבלה13[[#This Row],[מספר סטייה]]=3,I588=1)),0,1),"")</f>
        <v>1</v>
      </c>
      <c r="K587">
        <f>IF(טבלה13[[#This Row],[מקס קבוע]]&lt;&gt;"",טבלה13[[#This Row],[מקסימום]]-טבלה13[[#This Row],[מינימום]],"")</f>
        <v>2</v>
      </c>
      <c r="L587">
        <f>IF(IFERROR(LOOKUP(טבלה13[[#This Row],[ClientID]],פיבוט!$A$4:$A$121),FALSE)=טבלה13[[#This Row],[ClientID]],1,0)</f>
        <v>1</v>
      </c>
      <c r="M587" t="str">
        <f>IF(OR(טבלה13[[#This Row],[ClientID]]=A588),"",1)</f>
        <v/>
      </c>
      <c r="N587" s="3" t="str">
        <f>IF(טבלה13[[#This Row],[טווח]]&lt;&gt;K586,טבלה13[[#This Row],[טווח]],"")</f>
        <v/>
      </c>
      <c r="O587" s="3" t="str">
        <f>IF(טבלה13[[#This Row],[מניית טווחים]]&lt;&gt;"",IF(OR(30&gt;טבלה13[[#This Row],[מקסימום]],30&lt;טבלה13[[#This Row],[מינימום]]),0,1),"")</f>
        <v/>
      </c>
    </row>
    <row r="588" spans="1:15" x14ac:dyDescent="0.25">
      <c r="A588" t="s">
        <v>58</v>
      </c>
      <c r="B588">
        <v>9</v>
      </c>
      <c r="C588">
        <v>27</v>
      </c>
      <c r="D588">
        <f>טבלה13[[#This Row],[LengthofCycle]]+1</f>
        <v>28</v>
      </c>
      <c r="E588">
        <f>IF(טבלה13[[#This Row],[CycleNumber]]&lt;3,"",IF(טבלה13[[#This Row],[CycleNumber]]=3,MIN(D586:D588),IF(I587=3,MIN(D585:D587),E587)))</f>
        <v>26</v>
      </c>
      <c r="F588">
        <f>IF(טבלה13[[#This Row],[CycleNumber]]&lt;3,"",IF(טבלה13[[#This Row],[CycleNumber]]=3,MAX(D586:D588),IF(I587=3,MAX(D585:D587),F587)))</f>
        <v>28</v>
      </c>
      <c r="G588">
        <f>IF(OR(טבלה13[[#This Row],[CycleNumber]]&gt;B589,B589=""),IF(טבלה13[[#This Row],[מספר סטייה]]=3,MIN(D586:D588),טבלה13[[#This Row],[מינ קבוע]]),טבלה13[[#This Row],[מינ קבוע]])</f>
        <v>26</v>
      </c>
      <c r="H588">
        <f>IF(OR(טבלה13[[#This Row],[CycleNumber]]&gt;B589,B589=""),IF(טבלה13[[#This Row],[מספר סטייה]]=3,MAX(D586:D588),טבלה13[[#This Row],[מקס קבוע]]),טבלה13[[#This Row],[מקס קבוע]])</f>
        <v>28</v>
      </c>
      <c r="I58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קבוע]]&lt;&gt;E587,1,I587+1),0))</f>
        <v>0</v>
      </c>
      <c r="J588">
        <f>IF(AND(טבלה13[[#This Row],[CycleNumber]]&lt;B589,טבלה13[[#This Row],[מקס קבוע]]&lt;&gt;""),IF(OR(טבלה13[[#This Row],[מספר סטייה]]&lt;I589,AND(טבלה13[[#This Row],[מספר סטייה]]=3,I589=1)),0,1),"")</f>
        <v>0</v>
      </c>
      <c r="K588">
        <f>IF(טבלה13[[#This Row],[מקס קבוע]]&lt;&gt;"",טבלה13[[#This Row],[מקסימום]]-טבלה13[[#This Row],[מינימום]],"")</f>
        <v>2</v>
      </c>
      <c r="L588">
        <f>IF(IFERROR(LOOKUP(טבלה13[[#This Row],[ClientID]],פיבוט!$A$4:$A$121),FALSE)=טבלה13[[#This Row],[ClientID]],1,0)</f>
        <v>1</v>
      </c>
      <c r="M588" t="str">
        <f>IF(OR(טבלה13[[#This Row],[ClientID]]=A589),"",1)</f>
        <v/>
      </c>
      <c r="N588" s="3" t="str">
        <f>IF(טבלה13[[#This Row],[טווח]]&lt;&gt;K587,טבלה13[[#This Row],[טווח]],"")</f>
        <v/>
      </c>
      <c r="O588" s="3" t="str">
        <f>IF(טבלה13[[#This Row],[מניית טווחים]]&lt;&gt;"",IF(OR(30&gt;טבלה13[[#This Row],[מקסימום]],30&lt;טבלה13[[#This Row],[מינימום]]),0,1),"")</f>
        <v/>
      </c>
    </row>
    <row r="589" spans="1:15" x14ac:dyDescent="0.25">
      <c r="A589" t="s">
        <v>58</v>
      </c>
      <c r="B589">
        <v>10</v>
      </c>
      <c r="C589">
        <v>28</v>
      </c>
      <c r="D589">
        <f>טבלה13[[#This Row],[LengthofCycle]]+1</f>
        <v>29</v>
      </c>
      <c r="E589">
        <f>IF(טבלה13[[#This Row],[CycleNumber]]&lt;3,"",IF(טבלה13[[#This Row],[CycleNumber]]=3,MIN(D587:D589),IF(I588=3,MIN(D586:D588),E588)))</f>
        <v>26</v>
      </c>
      <c r="F589">
        <f>IF(טבלה13[[#This Row],[CycleNumber]]&lt;3,"",IF(טבלה13[[#This Row],[CycleNumber]]=3,MAX(D587:D589),IF(I588=3,MAX(D586:D588),F588)))</f>
        <v>28</v>
      </c>
      <c r="G589">
        <f>IF(OR(טבלה13[[#This Row],[CycleNumber]]&gt;B590,B590=""),IF(טבלה13[[#This Row],[מספר סטייה]]=3,MIN(D587:D589),טבלה13[[#This Row],[מינ קבוע]]),טבלה13[[#This Row],[מינ קבוע]])</f>
        <v>26</v>
      </c>
      <c r="H589">
        <f>IF(OR(טבלה13[[#This Row],[CycleNumber]]&gt;B590,B590=""),IF(טבלה13[[#This Row],[מספר סטייה]]=3,MAX(D587:D589),טבלה13[[#This Row],[מקס קבוע]]),טבלה13[[#This Row],[מקס קבוע]])</f>
        <v>28</v>
      </c>
      <c r="I58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קבוע]]&lt;&gt;E588,1,I588+1),0))</f>
        <v>1</v>
      </c>
      <c r="J589">
        <f>IF(AND(טבלה13[[#This Row],[CycleNumber]]&lt;B590,טבלה13[[#This Row],[מקס קבוע]]&lt;&gt;""),IF(OR(טבלה13[[#This Row],[מספר סטייה]]&lt;I590,AND(טבלה13[[#This Row],[מספר סטייה]]=3,I590=1)),0,1),"")</f>
        <v>1</v>
      </c>
      <c r="K589">
        <f>IF(טבלה13[[#This Row],[מקס קבוע]]&lt;&gt;"",טבלה13[[#This Row],[מקסימום]]-טבלה13[[#This Row],[מינימום]],"")</f>
        <v>2</v>
      </c>
      <c r="L589">
        <f>IF(IFERROR(LOOKUP(טבלה13[[#This Row],[ClientID]],פיבוט!$A$4:$A$121),FALSE)=טבלה13[[#This Row],[ClientID]],1,0)</f>
        <v>1</v>
      </c>
      <c r="M589" t="str">
        <f>IF(OR(טבלה13[[#This Row],[ClientID]]=A590),"",1)</f>
        <v/>
      </c>
      <c r="N589" s="3" t="str">
        <f>IF(טבלה13[[#This Row],[טווח]]&lt;&gt;K588,טבלה13[[#This Row],[טווח]],"")</f>
        <v/>
      </c>
      <c r="O589" s="3" t="str">
        <f>IF(טבלה13[[#This Row],[מניית טווחים]]&lt;&gt;"",IF(OR(30&gt;טבלה13[[#This Row],[מקסימום]],30&lt;טבלה13[[#This Row],[מינימום]]),0,1),"")</f>
        <v/>
      </c>
    </row>
    <row r="590" spans="1:15" x14ac:dyDescent="0.25">
      <c r="A590" t="s">
        <v>58</v>
      </c>
      <c r="B590">
        <v>11</v>
      </c>
      <c r="C590">
        <v>27</v>
      </c>
      <c r="D590">
        <f>טבלה13[[#This Row],[LengthofCycle]]+1</f>
        <v>28</v>
      </c>
      <c r="E590">
        <f>IF(טבלה13[[#This Row],[CycleNumber]]&lt;3,"",IF(טבלה13[[#This Row],[CycleNumber]]=3,MIN(D588:D590),IF(I589=3,MIN(D587:D589),E589)))</f>
        <v>26</v>
      </c>
      <c r="F590">
        <f>IF(טבלה13[[#This Row],[CycleNumber]]&lt;3,"",IF(טבלה13[[#This Row],[CycleNumber]]=3,MAX(D588:D590),IF(I589=3,MAX(D587:D589),F589)))</f>
        <v>28</v>
      </c>
      <c r="G590">
        <f>IF(OR(טבלה13[[#This Row],[CycleNumber]]&gt;B591,B591=""),IF(טבלה13[[#This Row],[מספר סטייה]]=3,MIN(D588:D590),טבלה13[[#This Row],[מינ קבוע]]),טבלה13[[#This Row],[מינ קבוע]])</f>
        <v>26</v>
      </c>
      <c r="H590">
        <f>IF(OR(טבלה13[[#This Row],[CycleNumber]]&gt;B591,B591=""),IF(טבלה13[[#This Row],[מספר סטייה]]=3,MAX(D588:D590),טבלה13[[#This Row],[מקס קבוע]]),טבלה13[[#This Row],[מקס קבוע]])</f>
        <v>28</v>
      </c>
      <c r="I59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קבוע]]&lt;&gt;E589,1,I589+1),0))</f>
        <v>0</v>
      </c>
      <c r="J590">
        <f>IF(AND(טבלה13[[#This Row],[CycleNumber]]&lt;B591,טבלה13[[#This Row],[מקס קבוע]]&lt;&gt;""),IF(OR(טבלה13[[#This Row],[מספר סטייה]]&lt;I591,AND(טבלה13[[#This Row],[מספר סטייה]]=3,I591=1)),0,1),"")</f>
        <v>0</v>
      </c>
      <c r="K590">
        <f>IF(טבלה13[[#This Row],[מקס קבוע]]&lt;&gt;"",טבלה13[[#This Row],[מקסימום]]-טבלה13[[#This Row],[מינימום]],"")</f>
        <v>2</v>
      </c>
      <c r="L590">
        <f>IF(IFERROR(LOOKUP(טבלה13[[#This Row],[ClientID]],פיבוט!$A$4:$A$121),FALSE)=טבלה13[[#This Row],[ClientID]],1,0)</f>
        <v>1</v>
      </c>
      <c r="M590" t="str">
        <f>IF(OR(טבלה13[[#This Row],[ClientID]]=A591),"",1)</f>
        <v/>
      </c>
      <c r="N590" s="3" t="str">
        <f>IF(טבלה13[[#This Row],[טווח]]&lt;&gt;K589,טבלה13[[#This Row],[טווח]],"")</f>
        <v/>
      </c>
      <c r="O590" s="3" t="str">
        <f>IF(טבלה13[[#This Row],[מניית טווחים]]&lt;&gt;"",IF(OR(30&gt;טבלה13[[#This Row],[מקסימום]],30&lt;טבלה13[[#This Row],[מינימום]]),0,1),"")</f>
        <v/>
      </c>
    </row>
    <row r="591" spans="1:15" x14ac:dyDescent="0.25">
      <c r="A591" t="s">
        <v>58</v>
      </c>
      <c r="B591">
        <v>12</v>
      </c>
      <c r="C591">
        <v>28</v>
      </c>
      <c r="D591">
        <f>טבלה13[[#This Row],[LengthofCycle]]+1</f>
        <v>29</v>
      </c>
      <c r="E591">
        <f>IF(טבלה13[[#This Row],[CycleNumber]]&lt;3,"",IF(טבלה13[[#This Row],[CycleNumber]]=3,MIN(D589:D591),IF(I590=3,MIN(D588:D590),E590)))</f>
        <v>26</v>
      </c>
      <c r="F591">
        <f>IF(טבלה13[[#This Row],[CycleNumber]]&lt;3,"",IF(טבלה13[[#This Row],[CycleNumber]]=3,MAX(D589:D591),IF(I590=3,MAX(D588:D590),F590)))</f>
        <v>28</v>
      </c>
      <c r="G591">
        <f>IF(OR(טבלה13[[#This Row],[CycleNumber]]&gt;B592,B592=""),IF(טבלה13[[#This Row],[מספר סטייה]]=3,MIN(D589:D591),טבלה13[[#This Row],[מינ קבוע]]),טבלה13[[#This Row],[מינ קבוע]])</f>
        <v>26</v>
      </c>
      <c r="H591">
        <f>IF(OR(טבלה13[[#This Row],[CycleNumber]]&gt;B592,B592=""),IF(טבלה13[[#This Row],[מספר סטייה]]=3,MAX(D589:D591),טבלה13[[#This Row],[מקס קבוע]]),טבלה13[[#This Row],[מקס קבוע]])</f>
        <v>28</v>
      </c>
      <c r="I59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קבוע]]&lt;&gt;E590,1,I590+1),0))</f>
        <v>1</v>
      </c>
      <c r="J591">
        <f>IF(AND(טבלה13[[#This Row],[CycleNumber]]&lt;B592,טבלה13[[#This Row],[מקס קבוע]]&lt;&gt;""),IF(OR(טבלה13[[#This Row],[מספר סטייה]]&lt;I592,AND(טבלה13[[#This Row],[מספר סטייה]]=3,I592=1)),0,1),"")</f>
        <v>1</v>
      </c>
      <c r="K591">
        <f>IF(טבלה13[[#This Row],[מקס קבוע]]&lt;&gt;"",טבלה13[[#This Row],[מקסימום]]-טבלה13[[#This Row],[מינימום]],"")</f>
        <v>2</v>
      </c>
      <c r="L591">
        <f>IF(IFERROR(LOOKUP(טבלה13[[#This Row],[ClientID]],פיבוט!$A$4:$A$121),FALSE)=טבלה13[[#This Row],[ClientID]],1,0)</f>
        <v>1</v>
      </c>
      <c r="M591" t="str">
        <f>IF(OR(טבלה13[[#This Row],[ClientID]]=A592),"",1)</f>
        <v/>
      </c>
      <c r="N591" s="3" t="str">
        <f>IF(טבלה13[[#This Row],[טווח]]&lt;&gt;K590,טבלה13[[#This Row],[טווח]],"")</f>
        <v/>
      </c>
      <c r="O591" s="3" t="str">
        <f>IF(טבלה13[[#This Row],[מניית טווחים]]&lt;&gt;"",IF(OR(30&gt;טבלה13[[#This Row],[מקסימום]],30&lt;טבלה13[[#This Row],[מינימום]]),0,1),"")</f>
        <v/>
      </c>
    </row>
    <row r="592" spans="1:15" x14ac:dyDescent="0.25">
      <c r="A592" t="s">
        <v>58</v>
      </c>
      <c r="B592">
        <v>13</v>
      </c>
      <c r="C592">
        <v>27</v>
      </c>
      <c r="D592">
        <f>טבלה13[[#This Row],[LengthofCycle]]+1</f>
        <v>28</v>
      </c>
      <c r="E592">
        <f>IF(טבלה13[[#This Row],[CycleNumber]]&lt;3,"",IF(טבלה13[[#This Row],[CycleNumber]]=3,MIN(D590:D592),IF(I591=3,MIN(D589:D591),E591)))</f>
        <v>26</v>
      </c>
      <c r="F592">
        <f>IF(טבלה13[[#This Row],[CycleNumber]]&lt;3,"",IF(טבלה13[[#This Row],[CycleNumber]]=3,MAX(D590:D592),IF(I591=3,MAX(D589:D591),F591)))</f>
        <v>28</v>
      </c>
      <c r="G592">
        <f>IF(OR(טבלה13[[#This Row],[CycleNumber]]&gt;B593,B593=""),IF(טבלה13[[#This Row],[מספר סטייה]]=3,MIN(D590:D592),טבלה13[[#This Row],[מינ קבוע]]),טבלה13[[#This Row],[מינ קבוע]])</f>
        <v>26</v>
      </c>
      <c r="H592">
        <f>IF(OR(טבלה13[[#This Row],[CycleNumber]]&gt;B593,B593=""),IF(טבלה13[[#This Row],[מספר סטייה]]=3,MAX(D590:D592),טבלה13[[#This Row],[מקס קבוע]]),טבלה13[[#This Row],[מקס קבוע]])</f>
        <v>28</v>
      </c>
      <c r="I59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קבוע]]&lt;&gt;E591,1,I591+1),0))</f>
        <v>0</v>
      </c>
      <c r="J592" t="str">
        <f>IF(AND(טבלה13[[#This Row],[CycleNumber]]&lt;B593,טבלה13[[#This Row],[מקס קבוע]]&lt;&gt;""),IF(OR(טבלה13[[#This Row],[מספר סטייה]]&lt;I593,AND(טבלה13[[#This Row],[מספר סטייה]]=3,I593=1)),0,1),"")</f>
        <v/>
      </c>
      <c r="K592">
        <f>IF(טבלה13[[#This Row],[מקס קבוע]]&lt;&gt;"",טבלה13[[#This Row],[מקסימום]]-טבלה13[[#This Row],[מינימום]],"")</f>
        <v>2</v>
      </c>
      <c r="L592">
        <f>IF(IFERROR(LOOKUP(טבלה13[[#This Row],[ClientID]],פיבוט!$A$4:$A$121),FALSE)=טבלה13[[#This Row],[ClientID]],1,0)</f>
        <v>1</v>
      </c>
      <c r="M592">
        <f>IF(OR(טבלה13[[#This Row],[ClientID]]=A593),"",1)</f>
        <v>1</v>
      </c>
      <c r="N592" s="3" t="str">
        <f>IF(טבלה13[[#This Row],[טווח]]&lt;&gt;K591,טבלה13[[#This Row],[טווח]],"")</f>
        <v/>
      </c>
      <c r="O592" s="3" t="str">
        <f>IF(טבלה13[[#This Row],[מניית טווחים]]&lt;&gt;"",IF(OR(30&gt;טבלה13[[#This Row],[מקסימום]],30&lt;טבלה13[[#This Row],[מינימום]]),0,1),"")</f>
        <v/>
      </c>
    </row>
    <row r="593" spans="1:15" x14ac:dyDescent="0.25">
      <c r="A593" t="s">
        <v>59</v>
      </c>
      <c r="B593">
        <v>1</v>
      </c>
      <c r="C593">
        <v>35</v>
      </c>
      <c r="D593">
        <f>טבלה13[[#This Row],[LengthofCycle]]+1</f>
        <v>36</v>
      </c>
      <c r="E593" t="str">
        <f>IF(טבלה13[[#This Row],[CycleNumber]]&lt;3,"",IF(טבלה13[[#This Row],[CycleNumber]]=3,MIN(D591:D593),IF(I592=3,MIN(D590:D592),E592)))</f>
        <v/>
      </c>
      <c r="F593" t="str">
        <f>IF(טבלה13[[#This Row],[CycleNumber]]&lt;3,"",IF(טבלה13[[#This Row],[CycleNumber]]=3,MAX(D591:D593),IF(I592=3,MAX(D590:D592),F592)))</f>
        <v/>
      </c>
      <c r="G593" t="str">
        <f>IF(OR(טבלה13[[#This Row],[CycleNumber]]&gt;B594,B594=""),IF(טבלה13[[#This Row],[מספר סטייה]]=3,MIN(D591:D593),טבלה13[[#This Row],[מינ קבוע]]),טבלה13[[#This Row],[מינ קבוע]])</f>
        <v/>
      </c>
      <c r="H593" t="str">
        <f>IF(OR(טבלה13[[#This Row],[CycleNumber]]&gt;B594,B594=""),IF(טבלה13[[#This Row],[מספר סטייה]]=3,MAX(D591:D593),טבלה13[[#This Row],[מקס קבוע]]),טבלה13[[#This Row],[מקס קבוע]])</f>
        <v/>
      </c>
      <c r="I59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קבוע]]&lt;&gt;E592,1,I592+1),0))</f>
        <v/>
      </c>
      <c r="J593" t="str">
        <f>IF(AND(טבלה13[[#This Row],[CycleNumber]]&lt;B594,טבלה13[[#This Row],[מקס קבוע]]&lt;&gt;""),IF(OR(טבלה13[[#This Row],[מספר סטייה]]&lt;I594,AND(טבלה13[[#This Row],[מספר סטייה]]=3,I594=1)),0,1),"")</f>
        <v/>
      </c>
      <c r="K593" t="str">
        <f>IF(טבלה13[[#This Row],[מקס קבוע]]&lt;&gt;"",טבלה13[[#This Row],[מקסימום]]-טבלה13[[#This Row],[מינימום]],"")</f>
        <v/>
      </c>
      <c r="L593">
        <f>IF(IFERROR(LOOKUP(טבלה13[[#This Row],[ClientID]],פיבוט!$A$4:$A$121),FALSE)=טבלה13[[#This Row],[ClientID]],1,0)</f>
        <v>1</v>
      </c>
      <c r="M593" t="str">
        <f>IF(OR(טבלה13[[#This Row],[ClientID]]=A594),"",1)</f>
        <v/>
      </c>
      <c r="N593" s="3" t="str">
        <f>IF(טבלה13[[#This Row],[טווח]]&lt;&gt;K592,טבלה13[[#This Row],[טווח]],"")</f>
        <v/>
      </c>
      <c r="O593" s="3" t="str">
        <f>IF(טבלה13[[#This Row],[מניית טווחים]]&lt;&gt;"",IF(OR(30&gt;טבלה13[[#This Row],[מקסימום]],30&lt;טבלה13[[#This Row],[מינימום]]),0,1),"")</f>
        <v/>
      </c>
    </row>
    <row r="594" spans="1:15" x14ac:dyDescent="0.25">
      <c r="A594" t="s">
        <v>59</v>
      </c>
      <c r="B594">
        <v>2</v>
      </c>
      <c r="C594">
        <v>33</v>
      </c>
      <c r="D594">
        <f>טבלה13[[#This Row],[LengthofCycle]]+1</f>
        <v>34</v>
      </c>
      <c r="E594" t="str">
        <f>IF(טבלה13[[#This Row],[CycleNumber]]&lt;3,"",IF(טבלה13[[#This Row],[CycleNumber]]=3,MIN(D592:D594),IF(I593=3,MIN(D591:D593),E593)))</f>
        <v/>
      </c>
      <c r="F594" t="str">
        <f>IF(טבלה13[[#This Row],[CycleNumber]]&lt;3,"",IF(טבלה13[[#This Row],[CycleNumber]]=3,MAX(D592:D594),IF(I593=3,MAX(D591:D593),F593)))</f>
        <v/>
      </c>
      <c r="G594" t="str">
        <f>IF(OR(טבלה13[[#This Row],[CycleNumber]]&gt;B595,B595=""),IF(טבלה13[[#This Row],[מספר סטייה]]=3,MIN(D592:D594),טבלה13[[#This Row],[מינ קבוע]]),טבלה13[[#This Row],[מינ קבוע]])</f>
        <v/>
      </c>
      <c r="H594" t="str">
        <f>IF(OR(טבלה13[[#This Row],[CycleNumber]]&gt;B595,B595=""),IF(טבלה13[[#This Row],[מספר סטייה]]=3,MAX(D592:D594),טבלה13[[#This Row],[מקס קבוע]]),טבלה13[[#This Row],[מקס קבוע]])</f>
        <v/>
      </c>
      <c r="I59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קבוע]]&lt;&gt;E593,1,I593+1),0))</f>
        <v/>
      </c>
      <c r="J594" t="str">
        <f>IF(AND(טבלה13[[#This Row],[CycleNumber]]&lt;B595,טבלה13[[#This Row],[מקס קבוע]]&lt;&gt;""),IF(OR(טבלה13[[#This Row],[מספר סטייה]]&lt;I595,AND(טבלה13[[#This Row],[מספר סטייה]]=3,I595=1)),0,1),"")</f>
        <v/>
      </c>
      <c r="K594" t="str">
        <f>IF(טבלה13[[#This Row],[מקס קבוע]]&lt;&gt;"",טבלה13[[#This Row],[מקסימום]]-טבלה13[[#This Row],[מינימום]],"")</f>
        <v/>
      </c>
      <c r="L594">
        <f>IF(IFERROR(LOOKUP(טבלה13[[#This Row],[ClientID]],פיבוט!$A$4:$A$121),FALSE)=טבלה13[[#This Row],[ClientID]],1,0)</f>
        <v>1</v>
      </c>
      <c r="M594" t="str">
        <f>IF(OR(טבלה13[[#This Row],[ClientID]]=A595),"",1)</f>
        <v/>
      </c>
      <c r="N594" s="3" t="str">
        <f>IF(טבלה13[[#This Row],[טווח]]&lt;&gt;K593,טבלה13[[#This Row],[טווח]],"")</f>
        <v/>
      </c>
      <c r="O594" s="3" t="str">
        <f>IF(טבלה13[[#This Row],[מניית טווחים]]&lt;&gt;"",IF(OR(30&gt;טבלה13[[#This Row],[מקסימום]],30&lt;טבלה13[[#This Row],[מינימום]]),0,1),"")</f>
        <v/>
      </c>
    </row>
    <row r="595" spans="1:15" x14ac:dyDescent="0.25">
      <c r="A595" t="s">
        <v>59</v>
      </c>
      <c r="B595">
        <v>3</v>
      </c>
      <c r="C595">
        <v>43</v>
      </c>
      <c r="D595">
        <f>טבלה13[[#This Row],[LengthofCycle]]+1</f>
        <v>44</v>
      </c>
      <c r="E595">
        <f>IF(טבלה13[[#This Row],[CycleNumber]]&lt;3,"",IF(טבלה13[[#This Row],[CycleNumber]]=3,MIN(D593:D595),IF(I594=3,MIN(D592:D594),E594)))</f>
        <v>34</v>
      </c>
      <c r="F595">
        <f>IF(טבלה13[[#This Row],[CycleNumber]]&lt;3,"",IF(טבלה13[[#This Row],[CycleNumber]]=3,MAX(D593:D595),IF(I594=3,MAX(D592:D594),F594)))</f>
        <v>44</v>
      </c>
      <c r="G595">
        <f>IF(OR(טבלה13[[#This Row],[CycleNumber]]&gt;B596,B596=""),IF(טבלה13[[#This Row],[מספר סטייה]]=3,MIN(D593:D595),טבלה13[[#This Row],[מינ קבוע]]),טבלה13[[#This Row],[מינ קבוע]])</f>
        <v>34</v>
      </c>
      <c r="H595">
        <f>IF(OR(טבלה13[[#This Row],[CycleNumber]]&gt;B596,B596=""),IF(טבלה13[[#This Row],[מספר סטייה]]=3,MAX(D593:D595),טבלה13[[#This Row],[מקס קבוע]]),טבלה13[[#This Row],[מקס קבוע]])</f>
        <v>44</v>
      </c>
      <c r="I59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קבוע]]&lt;&gt;E594,1,I594+1),0))</f>
        <v>0</v>
      </c>
      <c r="J595">
        <f>IF(AND(טבלה13[[#This Row],[CycleNumber]]&lt;B596,טבלה13[[#This Row],[מקס קבוע]]&lt;&gt;""),IF(OR(טבלה13[[#This Row],[מספר סטייה]]&lt;I596,AND(טבלה13[[#This Row],[מספר סטייה]]=3,I596=1)),0,1),"")</f>
        <v>1</v>
      </c>
      <c r="K595">
        <f>IF(טבלה13[[#This Row],[מקס קבוע]]&lt;&gt;"",טבלה13[[#This Row],[מקסימום]]-טבלה13[[#This Row],[מינימום]],"")</f>
        <v>10</v>
      </c>
      <c r="L595">
        <f>IF(IFERROR(LOOKUP(טבלה13[[#This Row],[ClientID]],פיבוט!$A$4:$A$121),FALSE)=טבלה13[[#This Row],[ClientID]],1,0)</f>
        <v>1</v>
      </c>
      <c r="M595" t="str">
        <f>IF(OR(טבלה13[[#This Row],[ClientID]]=A596),"",1)</f>
        <v/>
      </c>
      <c r="N595" s="3">
        <f>IF(טבלה13[[#This Row],[טווח]]&lt;&gt;K594,טבלה13[[#This Row],[טווח]],"")</f>
        <v>10</v>
      </c>
      <c r="O595" s="3">
        <f>IF(טבלה13[[#This Row],[מניית טווחים]]&lt;&gt;"",IF(OR(30&gt;טבלה13[[#This Row],[מקסימום]],30&lt;טבלה13[[#This Row],[מינימום]]),0,1),"")</f>
        <v>0</v>
      </c>
    </row>
    <row r="596" spans="1:15" x14ac:dyDescent="0.25">
      <c r="A596" t="s">
        <v>59</v>
      </c>
      <c r="B596">
        <v>4</v>
      </c>
      <c r="C596">
        <v>38</v>
      </c>
      <c r="D596">
        <f>טבלה13[[#This Row],[LengthofCycle]]+1</f>
        <v>39</v>
      </c>
      <c r="E596">
        <f>IF(טבלה13[[#This Row],[CycleNumber]]&lt;3,"",IF(טבלה13[[#This Row],[CycleNumber]]=3,MIN(D594:D596),IF(I595=3,MIN(D593:D595),E595)))</f>
        <v>34</v>
      </c>
      <c r="F596">
        <f>IF(טבלה13[[#This Row],[CycleNumber]]&lt;3,"",IF(טבלה13[[#This Row],[CycleNumber]]=3,MAX(D594:D596),IF(I595=3,MAX(D593:D595),F595)))</f>
        <v>44</v>
      </c>
      <c r="G596">
        <f>IF(OR(טבלה13[[#This Row],[CycleNumber]]&gt;B597,B597=""),IF(טבלה13[[#This Row],[מספר סטייה]]=3,MIN(D594:D596),טבלה13[[#This Row],[מינ קבוע]]),טבלה13[[#This Row],[מינ קבוע]])</f>
        <v>34</v>
      </c>
      <c r="H596">
        <f>IF(OR(טבלה13[[#This Row],[CycleNumber]]&gt;B597,B597=""),IF(טבלה13[[#This Row],[מספר סטייה]]=3,MAX(D594:D596),טבלה13[[#This Row],[מקס קבוע]]),טבלה13[[#This Row],[מקס קבוע]])</f>
        <v>44</v>
      </c>
      <c r="I59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קבוע]]&lt;&gt;E595,1,I595+1),0))</f>
        <v>0</v>
      </c>
      <c r="J596">
        <f>IF(AND(טבלה13[[#This Row],[CycleNumber]]&lt;B597,טבלה13[[#This Row],[מקס קבוע]]&lt;&gt;""),IF(OR(טבלה13[[#This Row],[מספר סטייה]]&lt;I597,AND(טבלה13[[#This Row],[מספר סטייה]]=3,I597=1)),0,1),"")</f>
        <v>1</v>
      </c>
      <c r="K596">
        <f>IF(טבלה13[[#This Row],[מקס קבוע]]&lt;&gt;"",טבלה13[[#This Row],[מקסימום]]-טבלה13[[#This Row],[מינימום]],"")</f>
        <v>10</v>
      </c>
      <c r="L596">
        <f>IF(IFERROR(LOOKUP(טבלה13[[#This Row],[ClientID]],פיבוט!$A$4:$A$121),FALSE)=טבלה13[[#This Row],[ClientID]],1,0)</f>
        <v>1</v>
      </c>
      <c r="M596" t="str">
        <f>IF(OR(טבלה13[[#This Row],[ClientID]]=A597),"",1)</f>
        <v/>
      </c>
      <c r="N596" s="3" t="str">
        <f>IF(טבלה13[[#This Row],[טווח]]&lt;&gt;K595,טבלה13[[#This Row],[טווח]],"")</f>
        <v/>
      </c>
      <c r="O596" s="3" t="str">
        <f>IF(טבלה13[[#This Row],[מניית טווחים]]&lt;&gt;"",IF(OR(30&gt;טבלה13[[#This Row],[מקסימום]],30&lt;טבלה13[[#This Row],[מינימום]]),0,1),"")</f>
        <v/>
      </c>
    </row>
    <row r="597" spans="1:15" x14ac:dyDescent="0.25">
      <c r="A597" t="s">
        <v>59</v>
      </c>
      <c r="B597">
        <v>5</v>
      </c>
      <c r="C597">
        <v>40</v>
      </c>
      <c r="D597">
        <f>טבלה13[[#This Row],[LengthofCycle]]+1</f>
        <v>41</v>
      </c>
      <c r="E597">
        <f>IF(טבלה13[[#This Row],[CycleNumber]]&lt;3,"",IF(טבלה13[[#This Row],[CycleNumber]]=3,MIN(D595:D597),IF(I596=3,MIN(D594:D596),E596)))</f>
        <v>34</v>
      </c>
      <c r="F597">
        <f>IF(טבלה13[[#This Row],[CycleNumber]]&lt;3,"",IF(טבלה13[[#This Row],[CycleNumber]]=3,MAX(D595:D597),IF(I596=3,MAX(D594:D596),F596)))</f>
        <v>44</v>
      </c>
      <c r="G597">
        <f>IF(OR(טבלה13[[#This Row],[CycleNumber]]&gt;B598,B598=""),IF(טבלה13[[#This Row],[מספר סטייה]]=3,MIN(D595:D597),טבלה13[[#This Row],[מינ קבוע]]),טבלה13[[#This Row],[מינ קבוע]])</f>
        <v>34</v>
      </c>
      <c r="H597">
        <f>IF(OR(טבלה13[[#This Row],[CycleNumber]]&gt;B598,B598=""),IF(טבלה13[[#This Row],[מספר סטייה]]=3,MAX(D595:D597),טבלה13[[#This Row],[מקס קבוע]]),טבלה13[[#This Row],[מקס קבוע]])</f>
        <v>44</v>
      </c>
      <c r="I59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קבוע]]&lt;&gt;E596,1,I596+1),0))</f>
        <v>0</v>
      </c>
      <c r="J597">
        <f>IF(AND(טבלה13[[#This Row],[CycleNumber]]&lt;B598,טבלה13[[#This Row],[מקס קבוע]]&lt;&gt;""),IF(OR(טבלה13[[#This Row],[מספר סטייה]]&lt;I598,AND(טבלה13[[#This Row],[מספר סטייה]]=3,I598=1)),0,1),"")</f>
        <v>0</v>
      </c>
      <c r="K597">
        <f>IF(טבלה13[[#This Row],[מקס קבוע]]&lt;&gt;"",טבלה13[[#This Row],[מקסימום]]-טבלה13[[#This Row],[מינימום]],"")</f>
        <v>10</v>
      </c>
      <c r="L597">
        <f>IF(IFERROR(LOOKUP(טבלה13[[#This Row],[ClientID]],פיבוט!$A$4:$A$121),FALSE)=טבלה13[[#This Row],[ClientID]],1,0)</f>
        <v>1</v>
      </c>
      <c r="M597" t="str">
        <f>IF(OR(טבלה13[[#This Row],[ClientID]]=A598),"",1)</f>
        <v/>
      </c>
      <c r="N597" s="3" t="str">
        <f>IF(טבלה13[[#This Row],[טווח]]&lt;&gt;K596,טבלה13[[#This Row],[טווח]],"")</f>
        <v/>
      </c>
      <c r="O597" s="3" t="str">
        <f>IF(טבלה13[[#This Row],[מניית טווחים]]&lt;&gt;"",IF(OR(30&gt;טבלה13[[#This Row],[מקסימום]],30&lt;טבלה13[[#This Row],[מינימום]]),0,1),"")</f>
        <v/>
      </c>
    </row>
    <row r="598" spans="1:15" x14ac:dyDescent="0.25">
      <c r="A598" t="s">
        <v>59</v>
      </c>
      <c r="B598">
        <v>6</v>
      </c>
      <c r="C598">
        <v>31</v>
      </c>
      <c r="D598">
        <f>טבלה13[[#This Row],[LengthofCycle]]+1</f>
        <v>32</v>
      </c>
      <c r="E598">
        <f>IF(טבלה13[[#This Row],[CycleNumber]]&lt;3,"",IF(טבלה13[[#This Row],[CycleNumber]]=3,MIN(D596:D598),IF(I597=3,MIN(D595:D597),E597)))</f>
        <v>34</v>
      </c>
      <c r="F598">
        <f>IF(טבלה13[[#This Row],[CycleNumber]]&lt;3,"",IF(טבלה13[[#This Row],[CycleNumber]]=3,MAX(D596:D598),IF(I597=3,MAX(D595:D597),F597)))</f>
        <v>44</v>
      </c>
      <c r="G598">
        <f>IF(OR(טבלה13[[#This Row],[CycleNumber]]&gt;B599,B599=""),IF(טבלה13[[#This Row],[מספר סטייה]]=3,MIN(D596:D598),טבלה13[[#This Row],[מינ קבוע]]),טבלה13[[#This Row],[מינ קבוע]])</f>
        <v>34</v>
      </c>
      <c r="H598">
        <f>IF(OR(טבלה13[[#This Row],[CycleNumber]]&gt;B599,B599=""),IF(טבלה13[[#This Row],[מספר סטייה]]=3,MAX(D596:D598),טבלה13[[#This Row],[מקס קבוע]]),טבלה13[[#This Row],[מקס קבוע]])</f>
        <v>44</v>
      </c>
      <c r="I59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קבוע]]&lt;&gt;E597,1,I597+1),0))</f>
        <v>1</v>
      </c>
      <c r="J598">
        <f>IF(AND(טבלה13[[#This Row],[CycleNumber]]&lt;B599,טבלה13[[#This Row],[מקס קבוע]]&lt;&gt;""),IF(OR(טבלה13[[#This Row],[מספר סטייה]]&lt;I599,AND(טבלה13[[#This Row],[מספר סטייה]]=3,I599=1)),0,1),"")</f>
        <v>0</v>
      </c>
      <c r="K598">
        <f>IF(טבלה13[[#This Row],[מקס קבוע]]&lt;&gt;"",טבלה13[[#This Row],[מקסימום]]-טבלה13[[#This Row],[מינימום]],"")</f>
        <v>10</v>
      </c>
      <c r="L598">
        <f>IF(IFERROR(LOOKUP(טבלה13[[#This Row],[ClientID]],פיבוט!$A$4:$A$121),FALSE)=טבלה13[[#This Row],[ClientID]],1,0)</f>
        <v>1</v>
      </c>
      <c r="M598" t="str">
        <f>IF(OR(טבלה13[[#This Row],[ClientID]]=A599),"",1)</f>
        <v/>
      </c>
      <c r="N598" s="3" t="str">
        <f>IF(טבלה13[[#This Row],[טווח]]&lt;&gt;K597,טבלה13[[#This Row],[טווח]],"")</f>
        <v/>
      </c>
      <c r="O598" s="3" t="str">
        <f>IF(טבלה13[[#This Row],[מניית טווחים]]&lt;&gt;"",IF(OR(30&gt;טבלה13[[#This Row],[מקסימום]],30&lt;טבלה13[[#This Row],[מינימום]]),0,1),"")</f>
        <v/>
      </c>
    </row>
    <row r="599" spans="1:15" x14ac:dyDescent="0.25">
      <c r="A599" t="s">
        <v>59</v>
      </c>
      <c r="B599">
        <v>7</v>
      </c>
      <c r="C599">
        <v>45</v>
      </c>
      <c r="D599">
        <f>טבלה13[[#This Row],[LengthofCycle]]+1</f>
        <v>46</v>
      </c>
      <c r="E599">
        <f>IF(טבלה13[[#This Row],[CycleNumber]]&lt;3,"",IF(טבלה13[[#This Row],[CycleNumber]]=3,MIN(D597:D599),IF(I598=3,MIN(D596:D598),E598)))</f>
        <v>34</v>
      </c>
      <c r="F599">
        <f>IF(טבלה13[[#This Row],[CycleNumber]]&lt;3,"",IF(טבלה13[[#This Row],[CycleNumber]]=3,MAX(D597:D599),IF(I598=3,MAX(D596:D598),F598)))</f>
        <v>44</v>
      </c>
      <c r="G599">
        <f>IF(OR(טבלה13[[#This Row],[CycleNumber]]&gt;B600,B600=""),IF(טבלה13[[#This Row],[מספר סטייה]]=3,MIN(D597:D599),טבלה13[[#This Row],[מינ קבוע]]),טבלה13[[#This Row],[מינ קבוע]])</f>
        <v>34</v>
      </c>
      <c r="H599">
        <f>IF(OR(טבלה13[[#This Row],[CycleNumber]]&gt;B600,B600=""),IF(טבלה13[[#This Row],[מספר סטייה]]=3,MAX(D597:D599),טבלה13[[#This Row],[מקס קבוע]]),טבלה13[[#This Row],[מקס קבוע]])</f>
        <v>44</v>
      </c>
      <c r="I59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קבוע]]&lt;&gt;E598,1,I598+1),0))</f>
        <v>2</v>
      </c>
      <c r="J599">
        <f>IF(AND(טבלה13[[#This Row],[CycleNumber]]&lt;B600,טבלה13[[#This Row],[מקס קבוע]]&lt;&gt;""),IF(OR(טבלה13[[#This Row],[מספר סטייה]]&lt;I600,AND(טבלה13[[#This Row],[מספר סטייה]]=3,I600=1)),0,1),"")</f>
        <v>1</v>
      </c>
      <c r="K599">
        <f>IF(טבלה13[[#This Row],[מקס קבוע]]&lt;&gt;"",טבלה13[[#This Row],[מקסימום]]-טבלה13[[#This Row],[מינימום]],"")</f>
        <v>10</v>
      </c>
      <c r="L599">
        <f>IF(IFERROR(LOOKUP(טבלה13[[#This Row],[ClientID]],פיבוט!$A$4:$A$121),FALSE)=טבלה13[[#This Row],[ClientID]],1,0)</f>
        <v>1</v>
      </c>
      <c r="M599" t="str">
        <f>IF(OR(טבלה13[[#This Row],[ClientID]]=A600),"",1)</f>
        <v/>
      </c>
      <c r="N599" s="3" t="str">
        <f>IF(טבלה13[[#This Row],[טווח]]&lt;&gt;K598,טבלה13[[#This Row],[טווח]],"")</f>
        <v/>
      </c>
      <c r="O599" s="3" t="str">
        <f>IF(טבלה13[[#This Row],[מניית טווחים]]&lt;&gt;"",IF(OR(30&gt;טבלה13[[#This Row],[מקסימום]],30&lt;טבלה13[[#This Row],[מינימום]]),0,1),"")</f>
        <v/>
      </c>
    </row>
    <row r="600" spans="1:15" x14ac:dyDescent="0.25">
      <c r="A600" t="s">
        <v>59</v>
      </c>
      <c r="B600">
        <v>8</v>
      </c>
      <c r="C600">
        <v>35</v>
      </c>
      <c r="D600">
        <f>טבלה13[[#This Row],[LengthofCycle]]+1</f>
        <v>36</v>
      </c>
      <c r="E600">
        <f>IF(טבלה13[[#This Row],[CycleNumber]]&lt;3,"",IF(טבלה13[[#This Row],[CycleNumber]]=3,MIN(D598:D600),IF(I599=3,MIN(D597:D599),E599)))</f>
        <v>34</v>
      </c>
      <c r="F600">
        <f>IF(טבלה13[[#This Row],[CycleNumber]]&lt;3,"",IF(טבלה13[[#This Row],[CycleNumber]]=3,MAX(D598:D600),IF(I599=3,MAX(D597:D599),F599)))</f>
        <v>44</v>
      </c>
      <c r="G600">
        <f>IF(OR(טבלה13[[#This Row],[CycleNumber]]&gt;B601,B601=""),IF(טבלה13[[#This Row],[מספר סטייה]]=3,MIN(D598:D600),טבלה13[[#This Row],[מינ קבוע]]),טבלה13[[#This Row],[מינ קבוע]])</f>
        <v>34</v>
      </c>
      <c r="H600">
        <f>IF(OR(טבלה13[[#This Row],[CycleNumber]]&gt;B601,B601=""),IF(טבלה13[[#This Row],[מספר סטייה]]=3,MAX(D598:D600),טבלה13[[#This Row],[מקס קבוע]]),טבלה13[[#This Row],[מקס קבוע]])</f>
        <v>44</v>
      </c>
      <c r="I60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קבוע]]&lt;&gt;E599,1,I599+1),0))</f>
        <v>0</v>
      </c>
      <c r="J600">
        <f>IF(AND(טבלה13[[#This Row],[CycleNumber]]&lt;B601,טבלה13[[#This Row],[מקס קבוע]]&lt;&gt;""),IF(OR(טבלה13[[#This Row],[מספר סטייה]]&lt;I601,AND(טבלה13[[#This Row],[מספר סטייה]]=3,I601=1)),0,1),"")</f>
        <v>1</v>
      </c>
      <c r="K600">
        <f>IF(טבלה13[[#This Row],[מקס קבוע]]&lt;&gt;"",טבלה13[[#This Row],[מקסימום]]-טבלה13[[#This Row],[מינימום]],"")</f>
        <v>10</v>
      </c>
      <c r="L600">
        <f>IF(IFERROR(LOOKUP(טבלה13[[#This Row],[ClientID]],פיבוט!$A$4:$A$121),FALSE)=טבלה13[[#This Row],[ClientID]],1,0)</f>
        <v>1</v>
      </c>
      <c r="M600" t="str">
        <f>IF(OR(טבלה13[[#This Row],[ClientID]]=A601),"",1)</f>
        <v/>
      </c>
      <c r="N600" s="3" t="str">
        <f>IF(טבלה13[[#This Row],[טווח]]&lt;&gt;K599,טבלה13[[#This Row],[טווח]],"")</f>
        <v/>
      </c>
      <c r="O600" s="3" t="str">
        <f>IF(טבלה13[[#This Row],[מניית טווחים]]&lt;&gt;"",IF(OR(30&gt;טבלה13[[#This Row],[מקסימום]],30&lt;טבלה13[[#This Row],[מינימום]]),0,1),"")</f>
        <v/>
      </c>
    </row>
    <row r="601" spans="1:15" x14ac:dyDescent="0.25">
      <c r="A601" t="s">
        <v>59</v>
      </c>
      <c r="B601">
        <v>9</v>
      </c>
      <c r="C601">
        <v>40</v>
      </c>
      <c r="D601">
        <f>טבלה13[[#This Row],[LengthofCycle]]+1</f>
        <v>41</v>
      </c>
      <c r="E601">
        <f>IF(טבלה13[[#This Row],[CycleNumber]]&lt;3,"",IF(טבלה13[[#This Row],[CycleNumber]]=3,MIN(D599:D601),IF(I600=3,MIN(D598:D600),E600)))</f>
        <v>34</v>
      </c>
      <c r="F601">
        <f>IF(טבלה13[[#This Row],[CycleNumber]]&lt;3,"",IF(טבלה13[[#This Row],[CycleNumber]]=3,MAX(D599:D601),IF(I600=3,MAX(D598:D600),F600)))</f>
        <v>44</v>
      </c>
      <c r="G601">
        <f>IF(OR(טבלה13[[#This Row],[CycleNumber]]&gt;B602,B602=""),IF(טבלה13[[#This Row],[מספר סטייה]]=3,MIN(D599:D601),טבלה13[[#This Row],[מינ קבוע]]),טבלה13[[#This Row],[מינ קבוע]])</f>
        <v>34</v>
      </c>
      <c r="H601">
        <f>IF(OR(טבלה13[[#This Row],[CycleNumber]]&gt;B602,B602=""),IF(טבלה13[[#This Row],[מספר סטייה]]=3,MAX(D599:D601),טבלה13[[#This Row],[מקס קבוע]]),טבלה13[[#This Row],[מקס קבוע]])</f>
        <v>44</v>
      </c>
      <c r="I60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קבוע]]&lt;&gt;E600,1,I600+1),0))</f>
        <v>0</v>
      </c>
      <c r="J601">
        <f>IF(AND(טבלה13[[#This Row],[CycleNumber]]&lt;B602,טבלה13[[#This Row],[מקס קבוע]]&lt;&gt;""),IF(OR(טבלה13[[#This Row],[מספר סטייה]]&lt;I602,AND(טבלה13[[#This Row],[מספר סטייה]]=3,I602=1)),0,1),"")</f>
        <v>1</v>
      </c>
      <c r="K601">
        <f>IF(טבלה13[[#This Row],[מקס קבוע]]&lt;&gt;"",טבלה13[[#This Row],[מקסימום]]-טבלה13[[#This Row],[מינימום]],"")</f>
        <v>10</v>
      </c>
      <c r="L601">
        <f>IF(IFERROR(LOOKUP(טבלה13[[#This Row],[ClientID]],פיבוט!$A$4:$A$121),FALSE)=טבלה13[[#This Row],[ClientID]],1,0)</f>
        <v>1</v>
      </c>
      <c r="M601" t="str">
        <f>IF(OR(טבלה13[[#This Row],[ClientID]]=A602),"",1)</f>
        <v/>
      </c>
      <c r="N601" s="3" t="str">
        <f>IF(טבלה13[[#This Row],[טווח]]&lt;&gt;K600,טבלה13[[#This Row],[טווח]],"")</f>
        <v/>
      </c>
      <c r="O601" s="3" t="str">
        <f>IF(טבלה13[[#This Row],[מניית טווחים]]&lt;&gt;"",IF(OR(30&gt;טבלה13[[#This Row],[מקסימום]],30&lt;טבלה13[[#This Row],[מינימום]]),0,1),"")</f>
        <v/>
      </c>
    </row>
    <row r="602" spans="1:15" x14ac:dyDescent="0.25">
      <c r="A602" t="s">
        <v>59</v>
      </c>
      <c r="B602">
        <v>10</v>
      </c>
      <c r="C602">
        <v>33</v>
      </c>
      <c r="D602">
        <f>טבלה13[[#This Row],[LengthofCycle]]+1</f>
        <v>34</v>
      </c>
      <c r="E602">
        <f>IF(טבלה13[[#This Row],[CycleNumber]]&lt;3,"",IF(טבלה13[[#This Row],[CycleNumber]]=3,MIN(D600:D602),IF(I601=3,MIN(D599:D601),E601)))</f>
        <v>34</v>
      </c>
      <c r="F602">
        <f>IF(טבלה13[[#This Row],[CycleNumber]]&lt;3,"",IF(טבלה13[[#This Row],[CycleNumber]]=3,MAX(D600:D602),IF(I601=3,MAX(D599:D601),F601)))</f>
        <v>44</v>
      </c>
      <c r="G602">
        <f>IF(OR(טבלה13[[#This Row],[CycleNumber]]&gt;B603,B603=""),IF(טבלה13[[#This Row],[מספר סטייה]]=3,MIN(D600:D602),טבלה13[[#This Row],[מינ קבוע]]),טבלה13[[#This Row],[מינ קבוע]])</f>
        <v>34</v>
      </c>
      <c r="H602">
        <f>IF(OR(טבלה13[[#This Row],[CycleNumber]]&gt;B603,B603=""),IF(טבלה13[[#This Row],[מספר סטייה]]=3,MAX(D600:D602),טבלה13[[#This Row],[מקס קבוע]]),טבלה13[[#This Row],[מקס קבוע]])</f>
        <v>44</v>
      </c>
      <c r="I60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קבוע]]&lt;&gt;E601,1,I601+1),0))</f>
        <v>0</v>
      </c>
      <c r="J602">
        <f>IF(AND(טבלה13[[#This Row],[CycleNumber]]&lt;B603,טבלה13[[#This Row],[מקס קבוע]]&lt;&gt;""),IF(OR(טבלה13[[#This Row],[מספר סטייה]]&lt;I603,AND(טבלה13[[#This Row],[מספר סטייה]]=3,I603=1)),0,1),"")</f>
        <v>0</v>
      </c>
      <c r="K602">
        <f>IF(טבלה13[[#This Row],[מקס קבוע]]&lt;&gt;"",טבלה13[[#This Row],[מקסימום]]-טבלה13[[#This Row],[מינימום]],"")</f>
        <v>10</v>
      </c>
      <c r="L602">
        <f>IF(IFERROR(LOOKUP(טבלה13[[#This Row],[ClientID]],פיבוט!$A$4:$A$121),FALSE)=טבלה13[[#This Row],[ClientID]],1,0)</f>
        <v>1</v>
      </c>
      <c r="M602" t="str">
        <f>IF(OR(טבלה13[[#This Row],[ClientID]]=A603),"",1)</f>
        <v/>
      </c>
      <c r="N602" s="3" t="str">
        <f>IF(טבלה13[[#This Row],[טווח]]&lt;&gt;K601,טבלה13[[#This Row],[טווח]],"")</f>
        <v/>
      </c>
      <c r="O602" s="3" t="str">
        <f>IF(טבלה13[[#This Row],[מניית טווחים]]&lt;&gt;"",IF(OR(30&gt;טבלה13[[#This Row],[מקסימום]],30&lt;טבלה13[[#This Row],[מינימום]]),0,1),"")</f>
        <v/>
      </c>
    </row>
    <row r="603" spans="1:15" x14ac:dyDescent="0.25">
      <c r="A603" t="s">
        <v>59</v>
      </c>
      <c r="B603">
        <v>11</v>
      </c>
      <c r="C603">
        <v>54</v>
      </c>
      <c r="D603">
        <f>טבלה13[[#This Row],[LengthofCycle]]+1</f>
        <v>55</v>
      </c>
      <c r="E603">
        <f>IF(טבלה13[[#This Row],[CycleNumber]]&lt;3,"",IF(טבלה13[[#This Row],[CycleNumber]]=3,MIN(D601:D603),IF(I602=3,MIN(D600:D602),E602)))</f>
        <v>34</v>
      </c>
      <c r="F603">
        <f>IF(טבלה13[[#This Row],[CycleNumber]]&lt;3,"",IF(טבלה13[[#This Row],[CycleNumber]]=3,MAX(D601:D603),IF(I602=3,MAX(D600:D602),F602)))</f>
        <v>44</v>
      </c>
      <c r="G603">
        <f>IF(OR(טבלה13[[#This Row],[CycleNumber]]&gt;B604,B604=""),IF(טבלה13[[#This Row],[מספר סטייה]]=3,MIN(D601:D603),טבלה13[[#This Row],[מינ קבוע]]),טבלה13[[#This Row],[מינ קבוע]])</f>
        <v>34</v>
      </c>
      <c r="H603">
        <f>IF(OR(טבלה13[[#This Row],[CycleNumber]]&gt;B604,B604=""),IF(טבלה13[[#This Row],[מספר סטייה]]=3,MAX(D601:D603),טבלה13[[#This Row],[מקס קבוע]]),טבלה13[[#This Row],[מקס קבוע]])</f>
        <v>44</v>
      </c>
      <c r="I60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קבוע]]&lt;&gt;E602,1,I602+1),0))</f>
        <v>1</v>
      </c>
      <c r="J603" t="str">
        <f>IF(AND(טבלה13[[#This Row],[CycleNumber]]&lt;B604,טבלה13[[#This Row],[מקס קבוע]]&lt;&gt;""),IF(OR(טבלה13[[#This Row],[מספר סטייה]]&lt;I604,AND(טבלה13[[#This Row],[מספר סטייה]]=3,I604=1)),0,1),"")</f>
        <v/>
      </c>
      <c r="K603">
        <f>IF(טבלה13[[#This Row],[מקס קבוע]]&lt;&gt;"",טבלה13[[#This Row],[מקסימום]]-טבלה13[[#This Row],[מינימום]],"")</f>
        <v>10</v>
      </c>
      <c r="L603">
        <f>IF(IFERROR(LOOKUP(טבלה13[[#This Row],[ClientID]],פיבוט!$A$4:$A$121),FALSE)=טבלה13[[#This Row],[ClientID]],1,0)</f>
        <v>1</v>
      </c>
      <c r="M603">
        <f>IF(OR(טבלה13[[#This Row],[ClientID]]=A604),"",1)</f>
        <v>1</v>
      </c>
      <c r="N603" s="3" t="str">
        <f>IF(טבלה13[[#This Row],[טווח]]&lt;&gt;K602,טבלה13[[#This Row],[טווח]],"")</f>
        <v/>
      </c>
      <c r="O603" s="3" t="str">
        <f>IF(טבלה13[[#This Row],[מניית טווחים]]&lt;&gt;"",IF(OR(30&gt;טבלה13[[#This Row],[מקסימום]],30&lt;טבלה13[[#This Row],[מינימום]]),0,1),"")</f>
        <v/>
      </c>
    </row>
    <row r="604" spans="1:15" x14ac:dyDescent="0.25">
      <c r="A604" t="s">
        <v>61</v>
      </c>
      <c r="B604">
        <v>1</v>
      </c>
      <c r="C604">
        <v>33</v>
      </c>
      <c r="D604">
        <f>טבלה13[[#This Row],[LengthofCycle]]+1</f>
        <v>34</v>
      </c>
      <c r="E604" t="str">
        <f>IF(טבלה13[[#This Row],[CycleNumber]]&lt;3,"",IF(טבלה13[[#This Row],[CycleNumber]]=3,MIN(D602:D604),IF(I603=3,MIN(D601:D603),E603)))</f>
        <v/>
      </c>
      <c r="F604" t="str">
        <f>IF(טבלה13[[#This Row],[CycleNumber]]&lt;3,"",IF(טבלה13[[#This Row],[CycleNumber]]=3,MAX(D602:D604),IF(I603=3,MAX(D601:D603),F603)))</f>
        <v/>
      </c>
      <c r="G604" t="str">
        <f>IF(OR(טבלה13[[#This Row],[CycleNumber]]&gt;B605,B605=""),IF(טבלה13[[#This Row],[מספר סטייה]]=3,MIN(D602:D604),טבלה13[[#This Row],[מינ קבוע]]),טבלה13[[#This Row],[מינ קבוע]])</f>
        <v/>
      </c>
      <c r="H604" t="str">
        <f>IF(OR(טבלה13[[#This Row],[CycleNumber]]&gt;B605,B605=""),IF(טבלה13[[#This Row],[מספר סטייה]]=3,MAX(D602:D604),טבלה13[[#This Row],[מקס קבוע]]),טבלה13[[#This Row],[מקס קבוע]])</f>
        <v/>
      </c>
      <c r="I60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קבוע]]&lt;&gt;E603,1,I603+1),0))</f>
        <v/>
      </c>
      <c r="J604" t="str">
        <f>IF(AND(טבלה13[[#This Row],[CycleNumber]]&lt;B605,טבלה13[[#This Row],[מקס קבוע]]&lt;&gt;""),IF(OR(טבלה13[[#This Row],[מספר סטייה]]&lt;I605,AND(טבלה13[[#This Row],[מספר סטייה]]=3,I605=1)),0,1),"")</f>
        <v/>
      </c>
      <c r="K604" t="str">
        <f>IF(טבלה13[[#This Row],[מקס קבוע]]&lt;&gt;"",טבלה13[[#This Row],[מקסימום]]-טבלה13[[#This Row],[מינימום]],"")</f>
        <v/>
      </c>
      <c r="L604">
        <f>IF(IFERROR(LOOKUP(טבלה13[[#This Row],[ClientID]],פיבוט!$A$4:$A$121),FALSE)=טבלה13[[#This Row],[ClientID]],1,0)</f>
        <v>1</v>
      </c>
      <c r="M604" t="str">
        <f>IF(OR(טבלה13[[#This Row],[ClientID]]=A605),"",1)</f>
        <v/>
      </c>
      <c r="N604" s="3" t="str">
        <f>IF(טבלה13[[#This Row],[טווח]]&lt;&gt;K603,טבלה13[[#This Row],[טווח]],"")</f>
        <v/>
      </c>
      <c r="O604" s="3" t="str">
        <f>IF(טבלה13[[#This Row],[מניית טווחים]]&lt;&gt;"",IF(OR(30&gt;טבלה13[[#This Row],[מקסימום]],30&lt;טבלה13[[#This Row],[מינימום]]),0,1),"")</f>
        <v/>
      </c>
    </row>
    <row r="605" spans="1:15" x14ac:dyDescent="0.25">
      <c r="A605" t="s">
        <v>61</v>
      </c>
      <c r="B605">
        <v>2</v>
      </c>
      <c r="C605">
        <v>28</v>
      </c>
      <c r="D605">
        <f>טבלה13[[#This Row],[LengthofCycle]]+1</f>
        <v>29</v>
      </c>
      <c r="E605" t="str">
        <f>IF(טבלה13[[#This Row],[CycleNumber]]&lt;3,"",IF(טבלה13[[#This Row],[CycleNumber]]=3,MIN(D603:D605),IF(I604=3,MIN(D602:D604),E604)))</f>
        <v/>
      </c>
      <c r="F605" t="str">
        <f>IF(טבלה13[[#This Row],[CycleNumber]]&lt;3,"",IF(טבלה13[[#This Row],[CycleNumber]]=3,MAX(D603:D605),IF(I604=3,MAX(D602:D604),F604)))</f>
        <v/>
      </c>
      <c r="G605" t="str">
        <f>IF(OR(טבלה13[[#This Row],[CycleNumber]]&gt;B606,B606=""),IF(טבלה13[[#This Row],[מספר סטייה]]=3,MIN(D603:D605),טבלה13[[#This Row],[מינ קבוע]]),טבלה13[[#This Row],[מינ קבוע]])</f>
        <v/>
      </c>
      <c r="H605" t="str">
        <f>IF(OR(טבלה13[[#This Row],[CycleNumber]]&gt;B606,B606=""),IF(טבלה13[[#This Row],[מספר סטייה]]=3,MAX(D603:D605),טבלה13[[#This Row],[מקס קבוע]]),טבלה13[[#This Row],[מקס קבוע]])</f>
        <v/>
      </c>
      <c r="I60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קבוע]]&lt;&gt;E604,1,I604+1),0))</f>
        <v/>
      </c>
      <c r="J605" t="str">
        <f>IF(AND(טבלה13[[#This Row],[CycleNumber]]&lt;B606,טבלה13[[#This Row],[מקס קבוע]]&lt;&gt;""),IF(OR(טבלה13[[#This Row],[מספר סטייה]]&lt;I606,AND(טבלה13[[#This Row],[מספר סטייה]]=3,I606=1)),0,1),"")</f>
        <v/>
      </c>
      <c r="K605" t="str">
        <f>IF(טבלה13[[#This Row],[מקס קבוע]]&lt;&gt;"",טבלה13[[#This Row],[מקסימום]]-טבלה13[[#This Row],[מינימום]],"")</f>
        <v/>
      </c>
      <c r="L605">
        <f>IF(IFERROR(LOOKUP(טבלה13[[#This Row],[ClientID]],פיבוט!$A$4:$A$121),FALSE)=טבלה13[[#This Row],[ClientID]],1,0)</f>
        <v>1</v>
      </c>
      <c r="M605" t="str">
        <f>IF(OR(טבלה13[[#This Row],[ClientID]]=A606),"",1)</f>
        <v/>
      </c>
      <c r="N605" s="3" t="str">
        <f>IF(טבלה13[[#This Row],[טווח]]&lt;&gt;K604,טבלה13[[#This Row],[טווח]],"")</f>
        <v/>
      </c>
      <c r="O605" s="3" t="str">
        <f>IF(טבלה13[[#This Row],[מניית טווחים]]&lt;&gt;"",IF(OR(30&gt;טבלה13[[#This Row],[מקסימום]],30&lt;טבלה13[[#This Row],[מינימום]]),0,1),"")</f>
        <v/>
      </c>
    </row>
    <row r="606" spans="1:15" x14ac:dyDescent="0.25">
      <c r="A606" t="s">
        <v>61</v>
      </c>
      <c r="B606">
        <v>3</v>
      </c>
      <c r="C606">
        <v>27</v>
      </c>
      <c r="D606">
        <f>טבלה13[[#This Row],[LengthofCycle]]+1</f>
        <v>28</v>
      </c>
      <c r="E606">
        <f>IF(טבלה13[[#This Row],[CycleNumber]]&lt;3,"",IF(טבלה13[[#This Row],[CycleNumber]]=3,MIN(D604:D606),IF(I605=3,MIN(D603:D605),E605)))</f>
        <v>28</v>
      </c>
      <c r="F606">
        <f>IF(טבלה13[[#This Row],[CycleNumber]]&lt;3,"",IF(טבלה13[[#This Row],[CycleNumber]]=3,MAX(D604:D606),IF(I605=3,MAX(D603:D605),F605)))</f>
        <v>34</v>
      </c>
      <c r="G606">
        <f>IF(OR(טבלה13[[#This Row],[CycleNumber]]&gt;B607,B607=""),IF(טבלה13[[#This Row],[מספר סטייה]]=3,MIN(D604:D606),טבלה13[[#This Row],[מינ קבוע]]),טבלה13[[#This Row],[מינ קבוע]])</f>
        <v>28</v>
      </c>
      <c r="H606">
        <f>IF(OR(טבלה13[[#This Row],[CycleNumber]]&gt;B607,B607=""),IF(טבלה13[[#This Row],[מספר סטייה]]=3,MAX(D604:D606),טבלה13[[#This Row],[מקס קבוע]]),טבלה13[[#This Row],[מקס קבוע]])</f>
        <v>34</v>
      </c>
      <c r="I60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קבוע]]&lt;&gt;E605,1,I605+1),0))</f>
        <v>0</v>
      </c>
      <c r="J606">
        <f>IF(AND(טבלה13[[#This Row],[CycleNumber]]&lt;B607,טבלה13[[#This Row],[מקס קבוע]]&lt;&gt;""),IF(OR(טבלה13[[#This Row],[מספר סטייה]]&lt;I607,AND(טבלה13[[#This Row],[מספר סטייה]]=3,I607=1)),0,1),"")</f>
        <v>0</v>
      </c>
      <c r="K606">
        <f>IF(טבלה13[[#This Row],[מקס קבוע]]&lt;&gt;"",טבלה13[[#This Row],[מקסימום]]-טבלה13[[#This Row],[מינימום]],"")</f>
        <v>6</v>
      </c>
      <c r="L606">
        <f>IF(IFERROR(LOOKUP(טבלה13[[#This Row],[ClientID]],פיבוט!$A$4:$A$121),FALSE)=טבלה13[[#This Row],[ClientID]],1,0)</f>
        <v>1</v>
      </c>
      <c r="M606" t="str">
        <f>IF(OR(טבלה13[[#This Row],[ClientID]]=A607),"",1)</f>
        <v/>
      </c>
      <c r="N606" s="3">
        <f>IF(טבלה13[[#This Row],[טווח]]&lt;&gt;K605,טבלה13[[#This Row],[טווח]],"")</f>
        <v>6</v>
      </c>
      <c r="O606" s="3">
        <f>IF(טבלה13[[#This Row],[מניית טווחים]]&lt;&gt;"",IF(OR(30&gt;טבלה13[[#This Row],[מקסימום]],30&lt;טבלה13[[#This Row],[מינימום]]),0,1),"")</f>
        <v>1</v>
      </c>
    </row>
    <row r="607" spans="1:15" x14ac:dyDescent="0.25">
      <c r="A607" t="s">
        <v>61</v>
      </c>
      <c r="B607">
        <v>4</v>
      </c>
      <c r="C607">
        <v>37</v>
      </c>
      <c r="D607">
        <f>טבלה13[[#This Row],[LengthofCycle]]+1</f>
        <v>38</v>
      </c>
      <c r="E607">
        <f>IF(טבלה13[[#This Row],[CycleNumber]]&lt;3,"",IF(טבלה13[[#This Row],[CycleNumber]]=3,MIN(D605:D607),IF(I606=3,MIN(D604:D606),E606)))</f>
        <v>28</v>
      </c>
      <c r="F607">
        <f>IF(טבלה13[[#This Row],[CycleNumber]]&lt;3,"",IF(טבלה13[[#This Row],[CycleNumber]]=3,MAX(D605:D607),IF(I606=3,MAX(D604:D606),F606)))</f>
        <v>34</v>
      </c>
      <c r="G607">
        <f>IF(OR(טבלה13[[#This Row],[CycleNumber]]&gt;B608,B608=""),IF(טבלה13[[#This Row],[מספר סטייה]]=3,MIN(D605:D607),טבלה13[[#This Row],[מינ קבוע]]),טבלה13[[#This Row],[מינ קבוע]])</f>
        <v>28</v>
      </c>
      <c r="H607">
        <f>IF(OR(טבלה13[[#This Row],[CycleNumber]]&gt;B608,B608=""),IF(טבלה13[[#This Row],[מספר סטייה]]=3,MAX(D605:D607),טבלה13[[#This Row],[מקס קבוע]]),טבלה13[[#This Row],[מקס קבוע]])</f>
        <v>34</v>
      </c>
      <c r="I60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קבוע]]&lt;&gt;E606,1,I606+1),0))</f>
        <v>1</v>
      </c>
      <c r="J607">
        <f>IF(AND(טבלה13[[#This Row],[CycleNumber]]&lt;B608,טבלה13[[#This Row],[מקס קבוע]]&lt;&gt;""),IF(OR(טבלה13[[#This Row],[מספר סטייה]]&lt;I608,AND(טבלה13[[#This Row],[מספר סטייה]]=3,I608=1)),0,1),"")</f>
        <v>1</v>
      </c>
      <c r="K607">
        <f>IF(טבלה13[[#This Row],[מקס קבוע]]&lt;&gt;"",טבלה13[[#This Row],[מקסימום]]-טבלה13[[#This Row],[מינימום]],"")</f>
        <v>6</v>
      </c>
      <c r="L607">
        <f>IF(IFERROR(LOOKUP(טבלה13[[#This Row],[ClientID]],פיבוט!$A$4:$A$121),FALSE)=טבלה13[[#This Row],[ClientID]],1,0)</f>
        <v>1</v>
      </c>
      <c r="M607" t="str">
        <f>IF(OR(טבלה13[[#This Row],[ClientID]]=A608),"",1)</f>
        <v/>
      </c>
      <c r="N607" s="3" t="str">
        <f>IF(טבלה13[[#This Row],[טווח]]&lt;&gt;K606,טבלה13[[#This Row],[טווח]],"")</f>
        <v/>
      </c>
      <c r="O607" s="3" t="str">
        <f>IF(טבלה13[[#This Row],[מניית טווחים]]&lt;&gt;"",IF(OR(30&gt;טבלה13[[#This Row],[מקסימום]],30&lt;טבלה13[[#This Row],[מינימום]]),0,1),"")</f>
        <v/>
      </c>
    </row>
    <row r="608" spans="1:15" x14ac:dyDescent="0.25">
      <c r="A608" t="s">
        <v>61</v>
      </c>
      <c r="B608">
        <v>5</v>
      </c>
      <c r="C608">
        <v>32</v>
      </c>
      <c r="D608">
        <f>טבלה13[[#This Row],[LengthofCycle]]+1</f>
        <v>33</v>
      </c>
      <c r="E608">
        <f>IF(טבלה13[[#This Row],[CycleNumber]]&lt;3,"",IF(טבלה13[[#This Row],[CycleNumber]]=3,MIN(D606:D608),IF(I607=3,MIN(D605:D607),E607)))</f>
        <v>28</v>
      </c>
      <c r="F608">
        <f>IF(טבלה13[[#This Row],[CycleNumber]]&lt;3,"",IF(טבלה13[[#This Row],[CycleNumber]]=3,MAX(D606:D608),IF(I607=3,MAX(D605:D607),F607)))</f>
        <v>34</v>
      </c>
      <c r="G608">
        <f>IF(OR(טבלה13[[#This Row],[CycleNumber]]&gt;B609,B609=""),IF(טבלה13[[#This Row],[מספר סטייה]]=3,MIN(D606:D608),טבלה13[[#This Row],[מינ קבוע]]),טבלה13[[#This Row],[מינ קבוע]])</f>
        <v>28</v>
      </c>
      <c r="H608">
        <f>IF(OR(טבלה13[[#This Row],[CycleNumber]]&gt;B609,B609=""),IF(טבלה13[[#This Row],[מספר סטייה]]=3,MAX(D606:D608),טבלה13[[#This Row],[מקס קבוע]]),טבלה13[[#This Row],[מקס קבוע]])</f>
        <v>34</v>
      </c>
      <c r="I60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קבוע]]&lt;&gt;E607,1,I607+1),0))</f>
        <v>0</v>
      </c>
      <c r="J608" t="str">
        <f>IF(AND(טבלה13[[#This Row],[CycleNumber]]&lt;B609,טבלה13[[#This Row],[מקס קבוע]]&lt;&gt;""),IF(OR(טבלה13[[#This Row],[מספר סטייה]]&lt;I609,AND(טבלה13[[#This Row],[מספר סטייה]]=3,I609=1)),0,1),"")</f>
        <v/>
      </c>
      <c r="K608">
        <f>IF(טבלה13[[#This Row],[מקס קבוע]]&lt;&gt;"",טבלה13[[#This Row],[מקסימום]]-טבלה13[[#This Row],[מינימום]],"")</f>
        <v>6</v>
      </c>
      <c r="L608">
        <f>IF(IFERROR(LOOKUP(טבלה13[[#This Row],[ClientID]],פיבוט!$A$4:$A$121),FALSE)=טבלה13[[#This Row],[ClientID]],1,0)</f>
        <v>1</v>
      </c>
      <c r="M608">
        <f>IF(OR(טבלה13[[#This Row],[ClientID]]=A609),"",1)</f>
        <v>1</v>
      </c>
      <c r="N608" s="3" t="str">
        <f>IF(טבלה13[[#This Row],[טווח]]&lt;&gt;K607,טבלה13[[#This Row],[טווח]],"")</f>
        <v/>
      </c>
      <c r="O608" s="3" t="str">
        <f>IF(טבלה13[[#This Row],[מניית טווחים]]&lt;&gt;"",IF(OR(30&gt;טבלה13[[#This Row],[מקסימום]],30&lt;טבלה13[[#This Row],[מינימום]]),0,1),"")</f>
        <v/>
      </c>
    </row>
    <row r="609" spans="1:15" x14ac:dyDescent="0.25">
      <c r="A609" t="s">
        <v>62</v>
      </c>
      <c r="B609">
        <v>1</v>
      </c>
      <c r="C609">
        <v>28</v>
      </c>
      <c r="D609">
        <f>טבלה13[[#This Row],[LengthofCycle]]+1</f>
        <v>29</v>
      </c>
      <c r="E609" t="str">
        <f>IF(טבלה13[[#This Row],[CycleNumber]]&lt;3,"",IF(טבלה13[[#This Row],[CycleNumber]]=3,MIN(D607:D609),IF(I608=3,MIN(D606:D608),E608)))</f>
        <v/>
      </c>
      <c r="F609" t="str">
        <f>IF(טבלה13[[#This Row],[CycleNumber]]&lt;3,"",IF(טבלה13[[#This Row],[CycleNumber]]=3,MAX(D607:D609),IF(I608=3,MAX(D606:D608),F608)))</f>
        <v/>
      </c>
      <c r="G609" t="str">
        <f>IF(OR(טבלה13[[#This Row],[CycleNumber]]&gt;B610,B610=""),IF(טבלה13[[#This Row],[מספר סטייה]]=3,MIN(D607:D609),טבלה13[[#This Row],[מינ קבוע]]),טבלה13[[#This Row],[מינ קבוע]])</f>
        <v/>
      </c>
      <c r="H609" t="str">
        <f>IF(OR(טבלה13[[#This Row],[CycleNumber]]&gt;B610,B610=""),IF(טבלה13[[#This Row],[מספר סטייה]]=3,MAX(D607:D609),טבלה13[[#This Row],[מקס קבוע]]),טבלה13[[#This Row],[מקס קבוע]])</f>
        <v/>
      </c>
      <c r="I60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קבוע]]&lt;&gt;E608,1,I608+1),0))</f>
        <v/>
      </c>
      <c r="J609" t="str">
        <f>IF(AND(טבלה13[[#This Row],[CycleNumber]]&lt;B610,טבלה13[[#This Row],[מקס קבוע]]&lt;&gt;""),IF(OR(טבלה13[[#This Row],[מספר סטייה]]&lt;I610,AND(טבלה13[[#This Row],[מספר סטייה]]=3,I610=1)),0,1),"")</f>
        <v/>
      </c>
      <c r="K609" t="str">
        <f>IF(טבלה13[[#This Row],[מקס קבוע]]&lt;&gt;"",טבלה13[[#This Row],[מקסימום]]-טבלה13[[#This Row],[מינימום]],"")</f>
        <v/>
      </c>
      <c r="L609">
        <f>IF(IFERROR(LOOKUP(טבלה13[[#This Row],[ClientID]],פיבוט!$A$4:$A$121),FALSE)=טבלה13[[#This Row],[ClientID]],1,0)</f>
        <v>1</v>
      </c>
      <c r="M609" t="str">
        <f>IF(OR(טבלה13[[#This Row],[ClientID]]=A610),"",1)</f>
        <v/>
      </c>
      <c r="N609" s="3" t="str">
        <f>IF(טבלה13[[#This Row],[טווח]]&lt;&gt;K608,טבלה13[[#This Row],[טווח]],"")</f>
        <v/>
      </c>
      <c r="O609" s="3" t="str">
        <f>IF(טבלה13[[#This Row],[מניית טווחים]]&lt;&gt;"",IF(OR(30&gt;טבלה13[[#This Row],[מקסימום]],30&lt;טבלה13[[#This Row],[מינימום]]),0,1),"")</f>
        <v/>
      </c>
    </row>
    <row r="610" spans="1:15" x14ac:dyDescent="0.25">
      <c r="A610" t="s">
        <v>62</v>
      </c>
      <c r="B610">
        <v>2</v>
      </c>
      <c r="C610">
        <v>35</v>
      </c>
      <c r="D610">
        <f>טבלה13[[#This Row],[LengthofCycle]]+1</f>
        <v>36</v>
      </c>
      <c r="E610" t="str">
        <f>IF(טבלה13[[#This Row],[CycleNumber]]&lt;3,"",IF(טבלה13[[#This Row],[CycleNumber]]=3,MIN(D608:D610),IF(I609=3,MIN(D607:D609),E609)))</f>
        <v/>
      </c>
      <c r="F610" t="str">
        <f>IF(טבלה13[[#This Row],[CycleNumber]]&lt;3,"",IF(טבלה13[[#This Row],[CycleNumber]]=3,MAX(D608:D610),IF(I609=3,MAX(D607:D609),F609)))</f>
        <v/>
      </c>
      <c r="G610" t="str">
        <f>IF(OR(טבלה13[[#This Row],[CycleNumber]]&gt;B611,B611=""),IF(טבלה13[[#This Row],[מספר סטייה]]=3,MIN(D608:D610),טבלה13[[#This Row],[מינ קבוע]]),טבלה13[[#This Row],[מינ קבוע]])</f>
        <v/>
      </c>
      <c r="H610" t="str">
        <f>IF(OR(טבלה13[[#This Row],[CycleNumber]]&gt;B611,B611=""),IF(טבלה13[[#This Row],[מספר סטייה]]=3,MAX(D608:D610),טבלה13[[#This Row],[מקס קבוע]]),טבלה13[[#This Row],[מקס קבוע]])</f>
        <v/>
      </c>
      <c r="I61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קבוע]]&lt;&gt;E609,1,I609+1),0))</f>
        <v/>
      </c>
      <c r="J610" t="str">
        <f>IF(AND(טבלה13[[#This Row],[CycleNumber]]&lt;B611,טבלה13[[#This Row],[מקס קבוע]]&lt;&gt;""),IF(OR(טבלה13[[#This Row],[מספר סטייה]]&lt;I611,AND(טבלה13[[#This Row],[מספר סטייה]]=3,I611=1)),0,1),"")</f>
        <v/>
      </c>
      <c r="K610" t="str">
        <f>IF(טבלה13[[#This Row],[מקס קבוע]]&lt;&gt;"",טבלה13[[#This Row],[מקסימום]]-טבלה13[[#This Row],[מינימום]],"")</f>
        <v/>
      </c>
      <c r="L610">
        <f>IF(IFERROR(LOOKUP(טבלה13[[#This Row],[ClientID]],פיבוט!$A$4:$A$121),FALSE)=טבלה13[[#This Row],[ClientID]],1,0)</f>
        <v>1</v>
      </c>
      <c r="M610" t="str">
        <f>IF(OR(טבלה13[[#This Row],[ClientID]]=A611),"",1)</f>
        <v/>
      </c>
      <c r="N610" s="3" t="str">
        <f>IF(טבלה13[[#This Row],[טווח]]&lt;&gt;K609,טבלה13[[#This Row],[טווח]],"")</f>
        <v/>
      </c>
      <c r="O610" s="3" t="str">
        <f>IF(טבלה13[[#This Row],[מניית טווחים]]&lt;&gt;"",IF(OR(30&gt;טבלה13[[#This Row],[מקסימום]],30&lt;טבלה13[[#This Row],[מינימום]]),0,1),"")</f>
        <v/>
      </c>
    </row>
    <row r="611" spans="1:15" x14ac:dyDescent="0.25">
      <c r="A611" t="s">
        <v>62</v>
      </c>
      <c r="B611">
        <v>3</v>
      </c>
      <c r="C611">
        <v>29</v>
      </c>
      <c r="D611">
        <f>טבלה13[[#This Row],[LengthofCycle]]+1</f>
        <v>30</v>
      </c>
      <c r="E611">
        <f>IF(טבלה13[[#This Row],[CycleNumber]]&lt;3,"",IF(טבלה13[[#This Row],[CycleNumber]]=3,MIN(D609:D611),IF(I610=3,MIN(D608:D610),E610)))</f>
        <v>29</v>
      </c>
      <c r="F611">
        <f>IF(טבלה13[[#This Row],[CycleNumber]]&lt;3,"",IF(טבלה13[[#This Row],[CycleNumber]]=3,MAX(D609:D611),IF(I610=3,MAX(D608:D610),F610)))</f>
        <v>36</v>
      </c>
      <c r="G611">
        <f>IF(OR(טבלה13[[#This Row],[CycleNumber]]&gt;B612,B612=""),IF(טבלה13[[#This Row],[מספר סטייה]]=3,MIN(D609:D611),טבלה13[[#This Row],[מינ קבוע]]),טבלה13[[#This Row],[מינ קבוע]])</f>
        <v>29</v>
      </c>
      <c r="H611">
        <f>IF(OR(טבלה13[[#This Row],[CycleNumber]]&gt;B612,B612=""),IF(טבלה13[[#This Row],[מספר סטייה]]=3,MAX(D609:D611),טבלה13[[#This Row],[מקס קבוע]]),טבלה13[[#This Row],[מקס קבוע]])</f>
        <v>36</v>
      </c>
      <c r="I61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קבוע]]&lt;&gt;E610,1,I610+1),0))</f>
        <v>0</v>
      </c>
      <c r="J611">
        <f>IF(AND(טבלה13[[#This Row],[CycleNumber]]&lt;B612,טבלה13[[#This Row],[מקס קבוע]]&lt;&gt;""),IF(OR(טבלה13[[#This Row],[מספר סטייה]]&lt;I612,AND(טבלה13[[#This Row],[מספר סטייה]]=3,I612=1)),0,1),"")</f>
        <v>1</v>
      </c>
      <c r="K611">
        <f>IF(טבלה13[[#This Row],[מקס קבוע]]&lt;&gt;"",טבלה13[[#This Row],[מקסימום]]-טבלה13[[#This Row],[מינימום]],"")</f>
        <v>7</v>
      </c>
      <c r="L611">
        <f>IF(IFERROR(LOOKUP(טבלה13[[#This Row],[ClientID]],פיבוט!$A$4:$A$121),FALSE)=טבלה13[[#This Row],[ClientID]],1,0)</f>
        <v>1</v>
      </c>
      <c r="M611" t="str">
        <f>IF(OR(טבלה13[[#This Row],[ClientID]]=A612),"",1)</f>
        <v/>
      </c>
      <c r="N611" s="3">
        <f>IF(טבלה13[[#This Row],[טווח]]&lt;&gt;K610,טבלה13[[#This Row],[טווח]],"")</f>
        <v>7</v>
      </c>
      <c r="O611" s="3">
        <f>IF(טבלה13[[#This Row],[מניית טווחים]]&lt;&gt;"",IF(OR(30&gt;טבלה13[[#This Row],[מקסימום]],30&lt;טבלה13[[#This Row],[מינימום]]),0,1),"")</f>
        <v>1</v>
      </c>
    </row>
    <row r="612" spans="1:15" x14ac:dyDescent="0.25">
      <c r="A612" t="s">
        <v>62</v>
      </c>
      <c r="B612">
        <v>4</v>
      </c>
      <c r="C612">
        <v>34</v>
      </c>
      <c r="D612">
        <f>טבלה13[[#This Row],[LengthofCycle]]+1</f>
        <v>35</v>
      </c>
      <c r="E612">
        <f>IF(טבלה13[[#This Row],[CycleNumber]]&lt;3,"",IF(טבלה13[[#This Row],[CycleNumber]]=3,MIN(D610:D612),IF(I611=3,MIN(D609:D611),E611)))</f>
        <v>29</v>
      </c>
      <c r="F612">
        <f>IF(טבלה13[[#This Row],[CycleNumber]]&lt;3,"",IF(טבלה13[[#This Row],[CycleNumber]]=3,MAX(D610:D612),IF(I611=3,MAX(D609:D611),F611)))</f>
        <v>36</v>
      </c>
      <c r="G612">
        <f>IF(OR(טבלה13[[#This Row],[CycleNumber]]&gt;B613,B613=""),IF(טבלה13[[#This Row],[מספר סטייה]]=3,MIN(D610:D612),טבלה13[[#This Row],[מינ קבוע]]),טבלה13[[#This Row],[מינ קבוע]])</f>
        <v>29</v>
      </c>
      <c r="H612">
        <f>IF(OR(טבלה13[[#This Row],[CycleNumber]]&gt;B613,B613=""),IF(טבלה13[[#This Row],[מספר סטייה]]=3,MAX(D610:D612),טבלה13[[#This Row],[מקס קבוע]]),טבלה13[[#This Row],[מקס קבוע]])</f>
        <v>36</v>
      </c>
      <c r="I61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קבוע]]&lt;&gt;E611,1,I611+1),0))</f>
        <v>0</v>
      </c>
      <c r="J612">
        <f>IF(AND(טבלה13[[#This Row],[CycleNumber]]&lt;B613,טבלה13[[#This Row],[מקס קבוע]]&lt;&gt;""),IF(OR(טבלה13[[#This Row],[מספר סטייה]]&lt;I613,AND(טבלה13[[#This Row],[מספר סטייה]]=3,I613=1)),0,1),"")</f>
        <v>1</v>
      </c>
      <c r="K612">
        <f>IF(טבלה13[[#This Row],[מקס קבוע]]&lt;&gt;"",טבלה13[[#This Row],[מקסימום]]-טבלה13[[#This Row],[מינימום]],"")</f>
        <v>7</v>
      </c>
      <c r="L612">
        <f>IF(IFERROR(LOOKUP(טבלה13[[#This Row],[ClientID]],פיבוט!$A$4:$A$121),FALSE)=טבלה13[[#This Row],[ClientID]],1,0)</f>
        <v>1</v>
      </c>
      <c r="M612" t="str">
        <f>IF(OR(טבלה13[[#This Row],[ClientID]]=A613),"",1)</f>
        <v/>
      </c>
      <c r="N612" s="3" t="str">
        <f>IF(טבלה13[[#This Row],[טווח]]&lt;&gt;K611,טבלה13[[#This Row],[טווח]],"")</f>
        <v/>
      </c>
      <c r="O612" s="3" t="str">
        <f>IF(טבלה13[[#This Row],[מניית טווחים]]&lt;&gt;"",IF(OR(30&gt;טבלה13[[#This Row],[מקסימום]],30&lt;טבלה13[[#This Row],[מינימום]]),0,1),"")</f>
        <v/>
      </c>
    </row>
    <row r="613" spans="1:15" x14ac:dyDescent="0.25">
      <c r="A613" t="s">
        <v>62</v>
      </c>
      <c r="B613">
        <v>5</v>
      </c>
      <c r="C613">
        <v>33</v>
      </c>
      <c r="D613">
        <f>טבלה13[[#This Row],[LengthofCycle]]+1</f>
        <v>34</v>
      </c>
      <c r="E613">
        <f>IF(טבלה13[[#This Row],[CycleNumber]]&lt;3,"",IF(טבלה13[[#This Row],[CycleNumber]]=3,MIN(D611:D613),IF(I612=3,MIN(D610:D612),E612)))</f>
        <v>29</v>
      </c>
      <c r="F613">
        <f>IF(טבלה13[[#This Row],[CycleNumber]]&lt;3,"",IF(טבלה13[[#This Row],[CycleNumber]]=3,MAX(D611:D613),IF(I612=3,MAX(D610:D612),F612)))</f>
        <v>36</v>
      </c>
      <c r="G613">
        <f>IF(OR(טבלה13[[#This Row],[CycleNumber]]&gt;B614,B614=""),IF(טבלה13[[#This Row],[מספר סטייה]]=3,MIN(D611:D613),טבלה13[[#This Row],[מינ קבוע]]),טבלה13[[#This Row],[מינ קבוע]])</f>
        <v>29</v>
      </c>
      <c r="H613">
        <f>IF(OR(טבלה13[[#This Row],[CycleNumber]]&gt;B614,B614=""),IF(טבלה13[[#This Row],[מספר סטייה]]=3,MAX(D611:D613),טבלה13[[#This Row],[מקס קבוע]]),טבלה13[[#This Row],[מקס קבוע]])</f>
        <v>36</v>
      </c>
      <c r="I61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קבוע]]&lt;&gt;E612,1,I612+1),0))</f>
        <v>0</v>
      </c>
      <c r="J613">
        <f>IF(AND(טבלה13[[#This Row],[CycleNumber]]&lt;B614,טבלה13[[#This Row],[מקס קבוע]]&lt;&gt;""),IF(OR(טבלה13[[#This Row],[מספר סטייה]]&lt;I614,AND(טבלה13[[#This Row],[מספר סטייה]]=3,I614=1)),0,1),"")</f>
        <v>1</v>
      </c>
      <c r="K613">
        <f>IF(טבלה13[[#This Row],[מקס קבוע]]&lt;&gt;"",טבלה13[[#This Row],[מקסימום]]-טבלה13[[#This Row],[מינימום]],"")</f>
        <v>7</v>
      </c>
      <c r="L613">
        <f>IF(IFERROR(LOOKUP(טבלה13[[#This Row],[ClientID]],פיבוט!$A$4:$A$121),FALSE)=טבלה13[[#This Row],[ClientID]],1,0)</f>
        <v>1</v>
      </c>
      <c r="M613" t="str">
        <f>IF(OR(טבלה13[[#This Row],[ClientID]]=A614),"",1)</f>
        <v/>
      </c>
      <c r="N613" s="3" t="str">
        <f>IF(טבלה13[[#This Row],[טווח]]&lt;&gt;K612,טבלה13[[#This Row],[טווח]],"")</f>
        <v/>
      </c>
      <c r="O613" s="3" t="str">
        <f>IF(טבלה13[[#This Row],[מניית טווחים]]&lt;&gt;"",IF(OR(30&gt;טבלה13[[#This Row],[מקסימום]],30&lt;טבלה13[[#This Row],[מינימום]]),0,1),"")</f>
        <v/>
      </c>
    </row>
    <row r="614" spans="1:15" x14ac:dyDescent="0.25">
      <c r="A614" t="s">
        <v>62</v>
      </c>
      <c r="B614">
        <v>6</v>
      </c>
      <c r="C614">
        <v>29</v>
      </c>
      <c r="D614">
        <f>טבלה13[[#This Row],[LengthofCycle]]+1</f>
        <v>30</v>
      </c>
      <c r="E614">
        <f>IF(טבלה13[[#This Row],[CycleNumber]]&lt;3,"",IF(טבלה13[[#This Row],[CycleNumber]]=3,MIN(D612:D614),IF(I613=3,MIN(D611:D613),E613)))</f>
        <v>29</v>
      </c>
      <c r="F614">
        <f>IF(טבלה13[[#This Row],[CycleNumber]]&lt;3,"",IF(טבלה13[[#This Row],[CycleNumber]]=3,MAX(D612:D614),IF(I613=3,MAX(D611:D613),F613)))</f>
        <v>36</v>
      </c>
      <c r="G614">
        <f>IF(OR(טבלה13[[#This Row],[CycleNumber]]&gt;B615,B615=""),IF(טבלה13[[#This Row],[מספר סטייה]]=3,MIN(D612:D614),טבלה13[[#This Row],[מינ קבוע]]),טבלה13[[#This Row],[מינ קבוע]])</f>
        <v>29</v>
      </c>
      <c r="H614">
        <f>IF(OR(טבלה13[[#This Row],[CycleNumber]]&gt;B615,B615=""),IF(טבלה13[[#This Row],[מספר סטייה]]=3,MAX(D612:D614),טבלה13[[#This Row],[מקס קבוע]]),טבלה13[[#This Row],[מקס קבוע]])</f>
        <v>36</v>
      </c>
      <c r="I61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קבוע]]&lt;&gt;E613,1,I613+1),0))</f>
        <v>0</v>
      </c>
      <c r="J614">
        <f>IF(AND(טבלה13[[#This Row],[CycleNumber]]&lt;B615,טבלה13[[#This Row],[מקס קבוע]]&lt;&gt;""),IF(OR(טבלה13[[#This Row],[מספר סטייה]]&lt;I615,AND(טבלה13[[#This Row],[מספר סטייה]]=3,I615=1)),0,1),"")</f>
        <v>1</v>
      </c>
      <c r="K614">
        <f>IF(טבלה13[[#This Row],[מקס קבוע]]&lt;&gt;"",טבלה13[[#This Row],[מקסימום]]-טבלה13[[#This Row],[מינימום]],"")</f>
        <v>7</v>
      </c>
      <c r="L614">
        <f>IF(IFERROR(LOOKUP(טבלה13[[#This Row],[ClientID]],פיבוט!$A$4:$A$121),FALSE)=טבלה13[[#This Row],[ClientID]],1,0)</f>
        <v>1</v>
      </c>
      <c r="M614" t="str">
        <f>IF(OR(טבלה13[[#This Row],[ClientID]]=A615),"",1)</f>
        <v/>
      </c>
      <c r="N614" s="3" t="str">
        <f>IF(טבלה13[[#This Row],[טווח]]&lt;&gt;K613,טבלה13[[#This Row],[טווח]],"")</f>
        <v/>
      </c>
      <c r="O614" s="3" t="str">
        <f>IF(טבלה13[[#This Row],[מניית טווחים]]&lt;&gt;"",IF(OR(30&gt;טבלה13[[#This Row],[מקסימום]],30&lt;טבלה13[[#This Row],[מינימום]]),0,1),"")</f>
        <v/>
      </c>
    </row>
    <row r="615" spans="1:15" x14ac:dyDescent="0.25">
      <c r="A615" t="s">
        <v>62</v>
      </c>
      <c r="B615">
        <v>7</v>
      </c>
      <c r="C615">
        <v>33</v>
      </c>
      <c r="D615">
        <f>טבלה13[[#This Row],[LengthofCycle]]+1</f>
        <v>34</v>
      </c>
      <c r="E615">
        <f>IF(טבלה13[[#This Row],[CycleNumber]]&lt;3,"",IF(טבלה13[[#This Row],[CycleNumber]]=3,MIN(D613:D615),IF(I614=3,MIN(D612:D614),E614)))</f>
        <v>29</v>
      </c>
      <c r="F615">
        <f>IF(טבלה13[[#This Row],[CycleNumber]]&lt;3,"",IF(טבלה13[[#This Row],[CycleNumber]]=3,MAX(D613:D615),IF(I614=3,MAX(D612:D614),F614)))</f>
        <v>36</v>
      </c>
      <c r="G615">
        <f>IF(OR(טבלה13[[#This Row],[CycleNumber]]&gt;B616,B616=""),IF(טבלה13[[#This Row],[מספר סטייה]]=3,MIN(D613:D615),טבלה13[[#This Row],[מינ קבוע]]),טבלה13[[#This Row],[מינ קבוע]])</f>
        <v>29</v>
      </c>
      <c r="H615">
        <f>IF(OR(טבלה13[[#This Row],[CycleNumber]]&gt;B616,B616=""),IF(טבלה13[[#This Row],[מספר סטייה]]=3,MAX(D613:D615),טבלה13[[#This Row],[מקס קבוע]]),טבלה13[[#This Row],[מקס קבוע]])</f>
        <v>36</v>
      </c>
      <c r="I61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קבוע]]&lt;&gt;E614,1,I614+1),0))</f>
        <v>0</v>
      </c>
      <c r="J615">
        <f>IF(AND(טבלה13[[#This Row],[CycleNumber]]&lt;B616,טבלה13[[#This Row],[מקס קבוע]]&lt;&gt;""),IF(OR(טבלה13[[#This Row],[מספר סטייה]]&lt;I616,AND(טבלה13[[#This Row],[מספר סטייה]]=3,I616=1)),0,1),"")</f>
        <v>1</v>
      </c>
      <c r="K615">
        <f>IF(טבלה13[[#This Row],[מקס קבוע]]&lt;&gt;"",טבלה13[[#This Row],[מקסימום]]-טבלה13[[#This Row],[מינימום]],"")</f>
        <v>7</v>
      </c>
      <c r="L615">
        <f>IF(IFERROR(LOOKUP(טבלה13[[#This Row],[ClientID]],פיבוט!$A$4:$A$121),FALSE)=טבלה13[[#This Row],[ClientID]],1,0)</f>
        <v>1</v>
      </c>
      <c r="M615" t="str">
        <f>IF(OR(טבלה13[[#This Row],[ClientID]]=A616),"",1)</f>
        <v/>
      </c>
      <c r="N615" s="3" t="str">
        <f>IF(טבלה13[[#This Row],[טווח]]&lt;&gt;K614,טבלה13[[#This Row],[טווח]],"")</f>
        <v/>
      </c>
      <c r="O615" s="3" t="str">
        <f>IF(טבלה13[[#This Row],[מניית טווחים]]&lt;&gt;"",IF(OR(30&gt;טבלה13[[#This Row],[מקסימום]],30&lt;טבלה13[[#This Row],[מינימום]]),0,1),"")</f>
        <v/>
      </c>
    </row>
    <row r="616" spans="1:15" x14ac:dyDescent="0.25">
      <c r="A616" t="s">
        <v>62</v>
      </c>
      <c r="B616">
        <v>8</v>
      </c>
      <c r="C616">
        <v>28</v>
      </c>
      <c r="D616">
        <f>טבלה13[[#This Row],[LengthofCycle]]+1</f>
        <v>29</v>
      </c>
      <c r="E616">
        <f>IF(טבלה13[[#This Row],[CycleNumber]]&lt;3,"",IF(טבלה13[[#This Row],[CycleNumber]]=3,MIN(D614:D616),IF(I615=3,MIN(D613:D615),E615)))</f>
        <v>29</v>
      </c>
      <c r="F616">
        <f>IF(טבלה13[[#This Row],[CycleNumber]]&lt;3,"",IF(טבלה13[[#This Row],[CycleNumber]]=3,MAX(D614:D616),IF(I615=3,MAX(D613:D615),F615)))</f>
        <v>36</v>
      </c>
      <c r="G616">
        <f>IF(OR(טבלה13[[#This Row],[CycleNumber]]&gt;B617,B617=""),IF(טבלה13[[#This Row],[מספר סטייה]]=3,MIN(D614:D616),טבלה13[[#This Row],[מינ קבוע]]),טבלה13[[#This Row],[מינ קבוע]])</f>
        <v>29</v>
      </c>
      <c r="H616">
        <f>IF(OR(טבלה13[[#This Row],[CycleNumber]]&gt;B617,B617=""),IF(טבלה13[[#This Row],[מספר סטייה]]=3,MAX(D614:D616),טבלה13[[#This Row],[מקס קבוע]]),טבלה13[[#This Row],[מקס קבוע]])</f>
        <v>36</v>
      </c>
      <c r="I61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קבוע]]&lt;&gt;E615,1,I615+1),0))</f>
        <v>0</v>
      </c>
      <c r="J616">
        <f>IF(AND(טבלה13[[#This Row],[CycleNumber]]&lt;B617,טבלה13[[#This Row],[מקס קבוע]]&lt;&gt;""),IF(OR(טבלה13[[#This Row],[מספר סטייה]]&lt;I617,AND(טבלה13[[#This Row],[מספר סטייה]]=3,I617=1)),0,1),"")</f>
        <v>0</v>
      </c>
      <c r="K616">
        <f>IF(טבלה13[[#This Row],[מקס קבוע]]&lt;&gt;"",טבלה13[[#This Row],[מקסימום]]-טבלה13[[#This Row],[מינימום]],"")</f>
        <v>7</v>
      </c>
      <c r="L616">
        <f>IF(IFERROR(LOOKUP(טבלה13[[#This Row],[ClientID]],פיבוט!$A$4:$A$121),FALSE)=טבלה13[[#This Row],[ClientID]],1,0)</f>
        <v>1</v>
      </c>
      <c r="M616" t="str">
        <f>IF(OR(טבלה13[[#This Row],[ClientID]]=A617),"",1)</f>
        <v/>
      </c>
      <c r="N616" s="3" t="str">
        <f>IF(טבלה13[[#This Row],[טווח]]&lt;&gt;K615,טבלה13[[#This Row],[טווח]],"")</f>
        <v/>
      </c>
      <c r="O616" s="3" t="str">
        <f>IF(טבלה13[[#This Row],[מניית טווחים]]&lt;&gt;"",IF(OR(30&gt;טבלה13[[#This Row],[מקסימום]],30&lt;טבלה13[[#This Row],[מינימום]]),0,1),"")</f>
        <v/>
      </c>
    </row>
    <row r="617" spans="1:15" x14ac:dyDescent="0.25">
      <c r="A617" t="s">
        <v>62</v>
      </c>
      <c r="B617">
        <v>9</v>
      </c>
      <c r="C617">
        <v>26</v>
      </c>
      <c r="D617">
        <f>טבלה13[[#This Row],[LengthofCycle]]+1</f>
        <v>27</v>
      </c>
      <c r="E617">
        <f>IF(טבלה13[[#This Row],[CycleNumber]]&lt;3,"",IF(טבלה13[[#This Row],[CycleNumber]]=3,MIN(D615:D617),IF(I616=3,MIN(D614:D616),E616)))</f>
        <v>29</v>
      </c>
      <c r="F617">
        <f>IF(טבלה13[[#This Row],[CycleNumber]]&lt;3,"",IF(טבלה13[[#This Row],[CycleNumber]]=3,MAX(D615:D617),IF(I616=3,MAX(D614:D616),F616)))</f>
        <v>36</v>
      </c>
      <c r="G617">
        <f>IF(OR(טבלה13[[#This Row],[CycleNumber]]&gt;B618,B618=""),IF(טבלה13[[#This Row],[מספר סטייה]]=3,MIN(D615:D617),טבלה13[[#This Row],[מינ קבוע]]),טבלה13[[#This Row],[מינ קבוע]])</f>
        <v>29</v>
      </c>
      <c r="H617">
        <f>IF(OR(טבלה13[[#This Row],[CycleNumber]]&gt;B618,B618=""),IF(טבלה13[[#This Row],[מספר סטייה]]=3,MAX(D615:D617),טבלה13[[#This Row],[מקס קבוע]]),טבלה13[[#This Row],[מקס קבוע]])</f>
        <v>36</v>
      </c>
      <c r="I61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קבוע]]&lt;&gt;E616,1,I616+1),0))</f>
        <v>1</v>
      </c>
      <c r="J617">
        <f>IF(AND(טבלה13[[#This Row],[CycleNumber]]&lt;B618,טבלה13[[#This Row],[מקס קבוע]]&lt;&gt;""),IF(OR(טבלה13[[#This Row],[מספר סטייה]]&lt;I618,AND(טבלה13[[#This Row],[מספר סטייה]]=3,I618=1)),0,1),"")</f>
        <v>1</v>
      </c>
      <c r="K617">
        <f>IF(טבלה13[[#This Row],[מקס קבוע]]&lt;&gt;"",טבלה13[[#This Row],[מקסימום]]-טבלה13[[#This Row],[מינימום]],"")</f>
        <v>7</v>
      </c>
      <c r="L617">
        <f>IF(IFERROR(LOOKUP(טבלה13[[#This Row],[ClientID]],פיבוט!$A$4:$A$121),FALSE)=טבלה13[[#This Row],[ClientID]],1,0)</f>
        <v>1</v>
      </c>
      <c r="M617" t="str">
        <f>IF(OR(טבלה13[[#This Row],[ClientID]]=A618),"",1)</f>
        <v/>
      </c>
      <c r="N617" s="3" t="str">
        <f>IF(טבלה13[[#This Row],[טווח]]&lt;&gt;K616,טבלה13[[#This Row],[טווח]],"")</f>
        <v/>
      </c>
      <c r="O617" s="3" t="str">
        <f>IF(טבלה13[[#This Row],[מניית טווחים]]&lt;&gt;"",IF(OR(30&gt;טבלה13[[#This Row],[מקסימום]],30&lt;טבלה13[[#This Row],[מינימום]]),0,1),"")</f>
        <v/>
      </c>
    </row>
    <row r="618" spans="1:15" x14ac:dyDescent="0.25">
      <c r="A618" t="s">
        <v>62</v>
      </c>
      <c r="B618">
        <v>10</v>
      </c>
      <c r="C618">
        <v>32</v>
      </c>
      <c r="D618">
        <f>טבלה13[[#This Row],[LengthofCycle]]+1</f>
        <v>33</v>
      </c>
      <c r="E618">
        <f>IF(טבלה13[[#This Row],[CycleNumber]]&lt;3,"",IF(טבלה13[[#This Row],[CycleNumber]]=3,MIN(D616:D618),IF(I617=3,MIN(D615:D617),E617)))</f>
        <v>29</v>
      </c>
      <c r="F618">
        <f>IF(טבלה13[[#This Row],[CycleNumber]]&lt;3,"",IF(טבלה13[[#This Row],[CycleNumber]]=3,MAX(D616:D618),IF(I617=3,MAX(D615:D617),F617)))</f>
        <v>36</v>
      </c>
      <c r="G618">
        <f>IF(OR(טבלה13[[#This Row],[CycleNumber]]&gt;B619,B619=""),IF(טבלה13[[#This Row],[מספר סטייה]]=3,MIN(D616:D618),טבלה13[[#This Row],[מינ קבוע]]),טבלה13[[#This Row],[מינ קבוע]])</f>
        <v>29</v>
      </c>
      <c r="H618">
        <f>IF(OR(טבלה13[[#This Row],[CycleNumber]]&gt;B619,B619=""),IF(טבלה13[[#This Row],[מספר סטייה]]=3,MAX(D616:D618),טבלה13[[#This Row],[מקס קבוע]]),טבלה13[[#This Row],[מקס קבוע]])</f>
        <v>36</v>
      </c>
      <c r="I61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קבוע]]&lt;&gt;E617,1,I617+1),0))</f>
        <v>0</v>
      </c>
      <c r="J618">
        <f>IF(AND(טבלה13[[#This Row],[CycleNumber]]&lt;B619,טבלה13[[#This Row],[מקס קבוע]]&lt;&gt;""),IF(OR(טבלה13[[#This Row],[מספר סטייה]]&lt;I619,AND(טבלה13[[#This Row],[מספר סטייה]]=3,I619=1)),0,1),"")</f>
        <v>1</v>
      </c>
      <c r="K618">
        <f>IF(טבלה13[[#This Row],[מקס קבוע]]&lt;&gt;"",טבלה13[[#This Row],[מקסימום]]-טבלה13[[#This Row],[מינימום]],"")</f>
        <v>7</v>
      </c>
      <c r="L618">
        <f>IF(IFERROR(LOOKUP(טבלה13[[#This Row],[ClientID]],פיבוט!$A$4:$A$121),FALSE)=טבלה13[[#This Row],[ClientID]],1,0)</f>
        <v>1</v>
      </c>
      <c r="M618" t="str">
        <f>IF(OR(טבלה13[[#This Row],[ClientID]]=A619),"",1)</f>
        <v/>
      </c>
      <c r="N618" s="3" t="str">
        <f>IF(טבלה13[[#This Row],[טווח]]&lt;&gt;K617,טבלה13[[#This Row],[טווח]],"")</f>
        <v/>
      </c>
      <c r="O618" s="3" t="str">
        <f>IF(טבלה13[[#This Row],[מניית טווחים]]&lt;&gt;"",IF(OR(30&gt;טבלה13[[#This Row],[מקסימום]],30&lt;טבלה13[[#This Row],[מינימום]]),0,1),"")</f>
        <v/>
      </c>
    </row>
    <row r="619" spans="1:15" x14ac:dyDescent="0.25">
      <c r="A619" t="s">
        <v>62</v>
      </c>
      <c r="B619">
        <v>11</v>
      </c>
      <c r="C619">
        <v>31</v>
      </c>
      <c r="D619">
        <f>טבלה13[[#This Row],[LengthofCycle]]+1</f>
        <v>32</v>
      </c>
      <c r="E619">
        <f>IF(טבלה13[[#This Row],[CycleNumber]]&lt;3,"",IF(טבלה13[[#This Row],[CycleNumber]]=3,MIN(D617:D619),IF(I618=3,MIN(D616:D618),E618)))</f>
        <v>29</v>
      </c>
      <c r="F619">
        <f>IF(טבלה13[[#This Row],[CycleNumber]]&lt;3,"",IF(טבלה13[[#This Row],[CycleNumber]]=3,MAX(D617:D619),IF(I618=3,MAX(D616:D618),F618)))</f>
        <v>36</v>
      </c>
      <c r="G619">
        <f>IF(OR(טבלה13[[#This Row],[CycleNumber]]&gt;B620,B620=""),IF(טבלה13[[#This Row],[מספר סטייה]]=3,MIN(D617:D619),טבלה13[[#This Row],[מינ קבוע]]),טבלה13[[#This Row],[מינ קבוע]])</f>
        <v>29</v>
      </c>
      <c r="H619">
        <f>IF(OR(טבלה13[[#This Row],[CycleNumber]]&gt;B620,B620=""),IF(טבלה13[[#This Row],[מספר סטייה]]=3,MAX(D617:D619),טבלה13[[#This Row],[מקס קבוע]]),טבלה13[[#This Row],[מקס קבוע]])</f>
        <v>36</v>
      </c>
      <c r="I61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קבוע]]&lt;&gt;E618,1,I618+1),0))</f>
        <v>0</v>
      </c>
      <c r="J619">
        <f>IF(AND(טבלה13[[#This Row],[CycleNumber]]&lt;B620,טבלה13[[#This Row],[מקס קבוע]]&lt;&gt;""),IF(OR(טבלה13[[#This Row],[מספר סטייה]]&lt;I620,AND(טבלה13[[#This Row],[מספר סטייה]]=3,I620=1)),0,1),"")</f>
        <v>1</v>
      </c>
      <c r="K619">
        <f>IF(טבלה13[[#This Row],[מקס קבוע]]&lt;&gt;"",טבלה13[[#This Row],[מקסימום]]-טבלה13[[#This Row],[מינימום]],"")</f>
        <v>7</v>
      </c>
      <c r="L619">
        <f>IF(IFERROR(LOOKUP(טבלה13[[#This Row],[ClientID]],פיבוט!$A$4:$A$121),FALSE)=טבלה13[[#This Row],[ClientID]],1,0)</f>
        <v>1</v>
      </c>
      <c r="M619" t="str">
        <f>IF(OR(טבלה13[[#This Row],[ClientID]]=A620),"",1)</f>
        <v/>
      </c>
      <c r="N619" s="3" t="str">
        <f>IF(טבלה13[[#This Row],[טווח]]&lt;&gt;K618,טבלה13[[#This Row],[טווח]],"")</f>
        <v/>
      </c>
      <c r="O619" s="3" t="str">
        <f>IF(טבלה13[[#This Row],[מניית טווחים]]&lt;&gt;"",IF(OR(30&gt;טבלה13[[#This Row],[מקסימום]],30&lt;טבלה13[[#This Row],[מינימום]]),0,1),"")</f>
        <v/>
      </c>
    </row>
    <row r="620" spans="1:15" x14ac:dyDescent="0.25">
      <c r="A620" t="s">
        <v>62</v>
      </c>
      <c r="B620">
        <v>12</v>
      </c>
      <c r="C620">
        <v>29</v>
      </c>
      <c r="D620">
        <f>טבלה13[[#This Row],[LengthofCycle]]+1</f>
        <v>30</v>
      </c>
      <c r="E620">
        <f>IF(טבלה13[[#This Row],[CycleNumber]]&lt;3,"",IF(טבלה13[[#This Row],[CycleNumber]]=3,MIN(D618:D620),IF(I619=3,MIN(D617:D619),E619)))</f>
        <v>29</v>
      </c>
      <c r="F620">
        <f>IF(טבלה13[[#This Row],[CycleNumber]]&lt;3,"",IF(טבלה13[[#This Row],[CycleNumber]]=3,MAX(D618:D620),IF(I619=3,MAX(D617:D619),F619)))</f>
        <v>36</v>
      </c>
      <c r="G620">
        <f>IF(OR(טבלה13[[#This Row],[CycleNumber]]&gt;B621,B621=""),IF(טבלה13[[#This Row],[מספר סטייה]]=3,MIN(D618:D620),טבלה13[[#This Row],[מינ קבוע]]),טבלה13[[#This Row],[מינ קבוע]])</f>
        <v>29</v>
      </c>
      <c r="H620">
        <f>IF(OR(טבלה13[[#This Row],[CycleNumber]]&gt;B621,B621=""),IF(טבלה13[[#This Row],[מספר סטייה]]=3,MAX(D618:D620),טבלה13[[#This Row],[מקס קבוע]]),טבלה13[[#This Row],[מקס קבוע]])</f>
        <v>36</v>
      </c>
      <c r="I62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קבוע]]&lt;&gt;E619,1,I619+1),0))</f>
        <v>0</v>
      </c>
      <c r="J620" t="str">
        <f>IF(AND(טבלה13[[#This Row],[CycleNumber]]&lt;B621,טבלה13[[#This Row],[מקס קבוע]]&lt;&gt;""),IF(OR(טבלה13[[#This Row],[מספר סטייה]]&lt;I621,AND(טבלה13[[#This Row],[מספר סטייה]]=3,I621=1)),0,1),"")</f>
        <v/>
      </c>
      <c r="K620">
        <f>IF(טבלה13[[#This Row],[מקס קבוע]]&lt;&gt;"",טבלה13[[#This Row],[מקסימום]]-טבלה13[[#This Row],[מינימום]],"")</f>
        <v>7</v>
      </c>
      <c r="L620">
        <f>IF(IFERROR(LOOKUP(טבלה13[[#This Row],[ClientID]],פיבוט!$A$4:$A$121),FALSE)=טבלה13[[#This Row],[ClientID]],1,0)</f>
        <v>1</v>
      </c>
      <c r="M620">
        <f>IF(OR(טבלה13[[#This Row],[ClientID]]=A621),"",1)</f>
        <v>1</v>
      </c>
      <c r="N620" s="3" t="str">
        <f>IF(טבלה13[[#This Row],[טווח]]&lt;&gt;K619,טבלה13[[#This Row],[טווח]],"")</f>
        <v/>
      </c>
      <c r="O620" s="3" t="str">
        <f>IF(טבלה13[[#This Row],[מניית טווחים]]&lt;&gt;"",IF(OR(30&gt;טבלה13[[#This Row],[מקסימום]],30&lt;טבלה13[[#This Row],[מינימום]]),0,1),"")</f>
        <v/>
      </c>
    </row>
    <row r="621" spans="1:15" x14ac:dyDescent="0.25">
      <c r="A621" t="s">
        <v>63</v>
      </c>
      <c r="B621">
        <v>1</v>
      </c>
      <c r="C621">
        <v>29</v>
      </c>
      <c r="D621">
        <f>טבלה13[[#This Row],[LengthofCycle]]+1</f>
        <v>30</v>
      </c>
      <c r="E621" t="str">
        <f>IF(טבלה13[[#This Row],[CycleNumber]]&lt;3,"",IF(טבלה13[[#This Row],[CycleNumber]]=3,MIN(D619:D621),IF(I620=3,MIN(D618:D620),E620)))</f>
        <v/>
      </c>
      <c r="F621" t="str">
        <f>IF(טבלה13[[#This Row],[CycleNumber]]&lt;3,"",IF(טבלה13[[#This Row],[CycleNumber]]=3,MAX(D619:D621),IF(I620=3,MAX(D618:D620),F620)))</f>
        <v/>
      </c>
      <c r="G621" t="str">
        <f>IF(OR(טבלה13[[#This Row],[CycleNumber]]&gt;B622,B622=""),IF(טבלה13[[#This Row],[מספר סטייה]]=3,MIN(D619:D621),טבלה13[[#This Row],[מינ קבוע]]),טבלה13[[#This Row],[מינ קבוע]])</f>
        <v/>
      </c>
      <c r="H621" t="str">
        <f>IF(OR(טבלה13[[#This Row],[CycleNumber]]&gt;B622,B622=""),IF(טבלה13[[#This Row],[מספר סטייה]]=3,MAX(D619:D621),טבלה13[[#This Row],[מקס קבוע]]),טבלה13[[#This Row],[מקס קבוע]])</f>
        <v/>
      </c>
      <c r="I62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קבוע]]&lt;&gt;E620,1,I620+1),0))</f>
        <v/>
      </c>
      <c r="J621" t="str">
        <f>IF(AND(טבלה13[[#This Row],[CycleNumber]]&lt;B622,טבלה13[[#This Row],[מקס קבוע]]&lt;&gt;""),IF(OR(טבלה13[[#This Row],[מספר סטייה]]&lt;I622,AND(טבלה13[[#This Row],[מספר סטייה]]=3,I622=1)),0,1),"")</f>
        <v/>
      </c>
      <c r="K621" t="str">
        <f>IF(טבלה13[[#This Row],[מקס קבוע]]&lt;&gt;"",טבלה13[[#This Row],[מקסימום]]-טבלה13[[#This Row],[מינימום]],"")</f>
        <v/>
      </c>
      <c r="L621">
        <f>IF(IFERROR(LOOKUP(טבלה13[[#This Row],[ClientID]],פיבוט!$A$4:$A$121),FALSE)=טבלה13[[#This Row],[ClientID]],1,0)</f>
        <v>1</v>
      </c>
      <c r="M621" t="str">
        <f>IF(OR(טבלה13[[#This Row],[ClientID]]=A622),"",1)</f>
        <v/>
      </c>
      <c r="N621" s="3" t="str">
        <f>IF(טבלה13[[#This Row],[טווח]]&lt;&gt;K620,טבלה13[[#This Row],[טווח]],"")</f>
        <v/>
      </c>
      <c r="O621" s="3" t="str">
        <f>IF(טבלה13[[#This Row],[מניית טווחים]]&lt;&gt;"",IF(OR(30&gt;טבלה13[[#This Row],[מקסימום]],30&lt;טבלה13[[#This Row],[מינימום]]),0,1),"")</f>
        <v/>
      </c>
    </row>
    <row r="622" spans="1:15" x14ac:dyDescent="0.25">
      <c r="A622" t="s">
        <v>63</v>
      </c>
      <c r="B622">
        <v>2</v>
      </c>
      <c r="C622">
        <v>33</v>
      </c>
      <c r="D622">
        <f>טבלה13[[#This Row],[LengthofCycle]]+1</f>
        <v>34</v>
      </c>
      <c r="E622" t="str">
        <f>IF(טבלה13[[#This Row],[CycleNumber]]&lt;3,"",IF(טבלה13[[#This Row],[CycleNumber]]=3,MIN(D620:D622),IF(I621=3,MIN(D619:D621),E621)))</f>
        <v/>
      </c>
      <c r="F622" t="str">
        <f>IF(טבלה13[[#This Row],[CycleNumber]]&lt;3,"",IF(טבלה13[[#This Row],[CycleNumber]]=3,MAX(D620:D622),IF(I621=3,MAX(D619:D621),F621)))</f>
        <v/>
      </c>
      <c r="G622" t="str">
        <f>IF(OR(טבלה13[[#This Row],[CycleNumber]]&gt;B623,B623=""),IF(טבלה13[[#This Row],[מספר סטייה]]=3,MIN(D620:D622),טבלה13[[#This Row],[מינ קבוע]]),טבלה13[[#This Row],[מינ קבוע]])</f>
        <v/>
      </c>
      <c r="H622" t="str">
        <f>IF(OR(טבלה13[[#This Row],[CycleNumber]]&gt;B623,B623=""),IF(טבלה13[[#This Row],[מספר סטייה]]=3,MAX(D620:D622),טבלה13[[#This Row],[מקס קבוע]]),טבלה13[[#This Row],[מקס קבוע]])</f>
        <v/>
      </c>
      <c r="I622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קבוע]]&lt;&gt;E621,1,I621+1),0))</f>
        <v/>
      </c>
      <c r="J622" t="str">
        <f>IF(AND(טבלה13[[#This Row],[CycleNumber]]&lt;B623,טבלה13[[#This Row],[מקס קבוע]]&lt;&gt;""),IF(OR(טבלה13[[#This Row],[מספר סטייה]]&lt;I623,AND(טבלה13[[#This Row],[מספר סטייה]]=3,I623=1)),0,1),"")</f>
        <v/>
      </c>
      <c r="K622" t="str">
        <f>IF(טבלה13[[#This Row],[מקס קבוע]]&lt;&gt;"",טבלה13[[#This Row],[מקסימום]]-טבלה13[[#This Row],[מינימום]],"")</f>
        <v/>
      </c>
      <c r="L622">
        <f>IF(IFERROR(LOOKUP(טבלה13[[#This Row],[ClientID]],פיבוט!$A$4:$A$121),FALSE)=טבלה13[[#This Row],[ClientID]],1,0)</f>
        <v>1</v>
      </c>
      <c r="M622" t="str">
        <f>IF(OR(טבלה13[[#This Row],[ClientID]]=A623),"",1)</f>
        <v/>
      </c>
      <c r="N622" s="3" t="str">
        <f>IF(טבלה13[[#This Row],[טווח]]&lt;&gt;K621,טבלה13[[#This Row],[טווח]],"")</f>
        <v/>
      </c>
      <c r="O622" s="3" t="str">
        <f>IF(טבלה13[[#This Row],[מניית טווחים]]&lt;&gt;"",IF(OR(30&gt;טבלה13[[#This Row],[מקסימום]],30&lt;טבלה13[[#This Row],[מינימום]]),0,1),"")</f>
        <v/>
      </c>
    </row>
    <row r="623" spans="1:15" x14ac:dyDescent="0.25">
      <c r="A623" t="s">
        <v>63</v>
      </c>
      <c r="B623">
        <v>3</v>
      </c>
      <c r="C623">
        <v>24</v>
      </c>
      <c r="D623">
        <f>טבלה13[[#This Row],[LengthofCycle]]+1</f>
        <v>25</v>
      </c>
      <c r="E623">
        <f>IF(טבלה13[[#This Row],[CycleNumber]]&lt;3,"",IF(טבלה13[[#This Row],[CycleNumber]]=3,MIN(D621:D623),IF(I622=3,MIN(D620:D622),E622)))</f>
        <v>25</v>
      </c>
      <c r="F623">
        <f>IF(טבלה13[[#This Row],[CycleNumber]]&lt;3,"",IF(טבלה13[[#This Row],[CycleNumber]]=3,MAX(D621:D623),IF(I622=3,MAX(D620:D622),F622)))</f>
        <v>34</v>
      </c>
      <c r="G623">
        <f>IF(OR(טבלה13[[#This Row],[CycleNumber]]&gt;B624,B624=""),IF(טבלה13[[#This Row],[מספר סטייה]]=3,MIN(D621:D623),טבלה13[[#This Row],[מינ קבוע]]),טבלה13[[#This Row],[מינ קבוע]])</f>
        <v>25</v>
      </c>
      <c r="H623">
        <f>IF(OR(טבלה13[[#This Row],[CycleNumber]]&gt;B624,B624=""),IF(טבלה13[[#This Row],[מספר סטייה]]=3,MAX(D621:D623),טבלה13[[#This Row],[מקס קבוע]]),טבלה13[[#This Row],[מקס קבוע]])</f>
        <v>34</v>
      </c>
      <c r="I62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קבוע]]&lt;&gt;E622,1,I622+1),0))</f>
        <v>0</v>
      </c>
      <c r="J623">
        <f>IF(AND(טבלה13[[#This Row],[CycleNumber]]&lt;B624,טבלה13[[#This Row],[מקס קבוע]]&lt;&gt;""),IF(OR(טבלה13[[#This Row],[מספר סטייה]]&lt;I624,AND(טבלה13[[#This Row],[מספר סטייה]]=3,I624=1)),0,1),"")</f>
        <v>1</v>
      </c>
      <c r="K623">
        <f>IF(טבלה13[[#This Row],[מקס קבוע]]&lt;&gt;"",טבלה13[[#This Row],[מקסימום]]-טבלה13[[#This Row],[מינימום]],"")</f>
        <v>9</v>
      </c>
      <c r="L623">
        <f>IF(IFERROR(LOOKUP(טבלה13[[#This Row],[ClientID]],פיבוט!$A$4:$A$121),FALSE)=טבלה13[[#This Row],[ClientID]],1,0)</f>
        <v>1</v>
      </c>
      <c r="M623" t="str">
        <f>IF(OR(טבלה13[[#This Row],[ClientID]]=A624),"",1)</f>
        <v/>
      </c>
      <c r="N623" s="3">
        <f>IF(טבלה13[[#This Row],[טווח]]&lt;&gt;K622,טבלה13[[#This Row],[טווח]],"")</f>
        <v>9</v>
      </c>
      <c r="O623" s="3">
        <f>IF(טבלה13[[#This Row],[מניית טווחים]]&lt;&gt;"",IF(OR(30&gt;טבלה13[[#This Row],[מקסימום]],30&lt;טבלה13[[#This Row],[מינימום]]),0,1),"")</f>
        <v>1</v>
      </c>
    </row>
    <row r="624" spans="1:15" x14ac:dyDescent="0.25">
      <c r="A624" t="s">
        <v>63</v>
      </c>
      <c r="B624">
        <v>4</v>
      </c>
      <c r="C624">
        <v>27</v>
      </c>
      <c r="D624">
        <f>טבלה13[[#This Row],[LengthofCycle]]+1</f>
        <v>28</v>
      </c>
      <c r="E624">
        <f>IF(טבלה13[[#This Row],[CycleNumber]]&lt;3,"",IF(טבלה13[[#This Row],[CycleNumber]]=3,MIN(D622:D624),IF(I623=3,MIN(D621:D623),E623)))</f>
        <v>25</v>
      </c>
      <c r="F624">
        <f>IF(טבלה13[[#This Row],[CycleNumber]]&lt;3,"",IF(טבלה13[[#This Row],[CycleNumber]]=3,MAX(D622:D624),IF(I623=3,MAX(D621:D623),F623)))</f>
        <v>34</v>
      </c>
      <c r="G624">
        <f>IF(OR(טבלה13[[#This Row],[CycleNumber]]&gt;B625,B625=""),IF(טבלה13[[#This Row],[מספר סטייה]]=3,MIN(D622:D624),טבלה13[[#This Row],[מינ קבוע]]),טבלה13[[#This Row],[מינ קבוע]])</f>
        <v>25</v>
      </c>
      <c r="H624">
        <f>IF(OR(טבלה13[[#This Row],[CycleNumber]]&gt;B625,B625=""),IF(טבלה13[[#This Row],[מספר סטייה]]=3,MAX(D622:D624),טבלה13[[#This Row],[מקס קבוע]]),טבלה13[[#This Row],[מקס קבוע]])</f>
        <v>34</v>
      </c>
      <c r="I62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קבוע]]&lt;&gt;E623,1,I623+1),0))</f>
        <v>0</v>
      </c>
      <c r="J624">
        <f>IF(AND(טבלה13[[#This Row],[CycleNumber]]&lt;B625,טבלה13[[#This Row],[מקס קבוע]]&lt;&gt;""),IF(OR(טבלה13[[#This Row],[מספר סטייה]]&lt;I625,AND(טבלה13[[#This Row],[מספר סטייה]]=3,I625=1)),0,1),"")</f>
        <v>1</v>
      </c>
      <c r="K624">
        <f>IF(טבלה13[[#This Row],[מקס קבוע]]&lt;&gt;"",טבלה13[[#This Row],[מקסימום]]-טבלה13[[#This Row],[מינימום]],"")</f>
        <v>9</v>
      </c>
      <c r="L624">
        <f>IF(IFERROR(LOOKUP(טבלה13[[#This Row],[ClientID]],פיבוט!$A$4:$A$121),FALSE)=טבלה13[[#This Row],[ClientID]],1,0)</f>
        <v>1</v>
      </c>
      <c r="M624" t="str">
        <f>IF(OR(טבלה13[[#This Row],[ClientID]]=A625),"",1)</f>
        <v/>
      </c>
      <c r="N624" s="3" t="str">
        <f>IF(טבלה13[[#This Row],[טווח]]&lt;&gt;K623,טבלה13[[#This Row],[טווח]],"")</f>
        <v/>
      </c>
      <c r="O624" s="3" t="str">
        <f>IF(טבלה13[[#This Row],[מניית טווחים]]&lt;&gt;"",IF(OR(30&gt;טבלה13[[#This Row],[מקסימום]],30&lt;טבלה13[[#This Row],[מינימום]]),0,1),"")</f>
        <v/>
      </c>
    </row>
    <row r="625" spans="1:15" x14ac:dyDescent="0.25">
      <c r="A625" t="s">
        <v>63</v>
      </c>
      <c r="B625">
        <v>5</v>
      </c>
      <c r="C625">
        <v>28</v>
      </c>
      <c r="D625">
        <f>טבלה13[[#This Row],[LengthofCycle]]+1</f>
        <v>29</v>
      </c>
      <c r="E625">
        <f>IF(טבלה13[[#This Row],[CycleNumber]]&lt;3,"",IF(טבלה13[[#This Row],[CycleNumber]]=3,MIN(D623:D625),IF(I624=3,MIN(D622:D624),E624)))</f>
        <v>25</v>
      </c>
      <c r="F625">
        <f>IF(טבלה13[[#This Row],[CycleNumber]]&lt;3,"",IF(טבלה13[[#This Row],[CycleNumber]]=3,MAX(D623:D625),IF(I624=3,MAX(D622:D624),F624)))</f>
        <v>34</v>
      </c>
      <c r="G625">
        <f>IF(OR(טבלה13[[#This Row],[CycleNumber]]&gt;B626,B626=""),IF(טבלה13[[#This Row],[מספר סטייה]]=3,MIN(D623:D625),טבלה13[[#This Row],[מינ קבוע]]),טבלה13[[#This Row],[מינ קבוע]])</f>
        <v>25</v>
      </c>
      <c r="H625">
        <f>IF(OR(טבלה13[[#This Row],[CycleNumber]]&gt;B626,B626=""),IF(טבלה13[[#This Row],[מספר סטייה]]=3,MAX(D623:D625),טבלה13[[#This Row],[מקס קבוע]]),טבלה13[[#This Row],[מקס קבוע]])</f>
        <v>34</v>
      </c>
      <c r="I62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קבוע]]&lt;&gt;E624,1,I624+1),0))</f>
        <v>0</v>
      </c>
      <c r="J625">
        <f>IF(AND(טבלה13[[#This Row],[CycleNumber]]&lt;B626,טבלה13[[#This Row],[מקס קבוע]]&lt;&gt;""),IF(OR(טבלה13[[#This Row],[מספר סטייה]]&lt;I626,AND(טבלה13[[#This Row],[מספר סטייה]]=3,I626=1)),0,1),"")</f>
        <v>1</v>
      </c>
      <c r="K625">
        <f>IF(טבלה13[[#This Row],[מקס קבוע]]&lt;&gt;"",טבלה13[[#This Row],[מקסימום]]-טבלה13[[#This Row],[מינימום]],"")</f>
        <v>9</v>
      </c>
      <c r="L625">
        <f>IF(IFERROR(LOOKUP(טבלה13[[#This Row],[ClientID]],פיבוט!$A$4:$A$121),FALSE)=טבלה13[[#This Row],[ClientID]],1,0)</f>
        <v>1</v>
      </c>
      <c r="M625" t="str">
        <f>IF(OR(טבלה13[[#This Row],[ClientID]]=A626),"",1)</f>
        <v/>
      </c>
      <c r="N625" s="3" t="str">
        <f>IF(טבלה13[[#This Row],[טווח]]&lt;&gt;K624,טבלה13[[#This Row],[טווח]],"")</f>
        <v/>
      </c>
      <c r="O625" s="3" t="str">
        <f>IF(טבלה13[[#This Row],[מניית טווחים]]&lt;&gt;"",IF(OR(30&gt;טבלה13[[#This Row],[מקסימום]],30&lt;טבלה13[[#This Row],[מינימום]]),0,1),"")</f>
        <v/>
      </c>
    </row>
    <row r="626" spans="1:15" x14ac:dyDescent="0.25">
      <c r="A626" t="s">
        <v>63</v>
      </c>
      <c r="B626">
        <v>6</v>
      </c>
      <c r="C626">
        <v>26</v>
      </c>
      <c r="D626">
        <f>טבלה13[[#This Row],[LengthofCycle]]+1</f>
        <v>27</v>
      </c>
      <c r="E626">
        <f>IF(טבלה13[[#This Row],[CycleNumber]]&lt;3,"",IF(טבלה13[[#This Row],[CycleNumber]]=3,MIN(D624:D626),IF(I625=3,MIN(D623:D625),E625)))</f>
        <v>25</v>
      </c>
      <c r="F626">
        <f>IF(טבלה13[[#This Row],[CycleNumber]]&lt;3,"",IF(טבלה13[[#This Row],[CycleNumber]]=3,MAX(D624:D626),IF(I625=3,MAX(D623:D625),F625)))</f>
        <v>34</v>
      </c>
      <c r="G626">
        <f>IF(OR(טבלה13[[#This Row],[CycleNumber]]&gt;B627,B627=""),IF(טבלה13[[#This Row],[מספר סטייה]]=3,MIN(D624:D626),טבלה13[[#This Row],[מינ קבוע]]),טבלה13[[#This Row],[מינ קבוע]])</f>
        <v>25</v>
      </c>
      <c r="H626">
        <f>IF(OR(טבלה13[[#This Row],[CycleNumber]]&gt;B627,B627=""),IF(טבלה13[[#This Row],[מספר סטייה]]=3,MAX(D624:D626),טבלה13[[#This Row],[מקס קבוע]]),טבלה13[[#This Row],[מקס קבוע]])</f>
        <v>34</v>
      </c>
      <c r="I62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קבוע]]&lt;&gt;E625,1,I625+1),0))</f>
        <v>0</v>
      </c>
      <c r="J626">
        <f>IF(AND(טבלה13[[#This Row],[CycleNumber]]&lt;B627,טבלה13[[#This Row],[מקס קבוע]]&lt;&gt;""),IF(OR(טבלה13[[#This Row],[מספר סטייה]]&lt;I627,AND(טבלה13[[#This Row],[מספר סטייה]]=3,I627=1)),0,1),"")</f>
        <v>0</v>
      </c>
      <c r="K626">
        <f>IF(טבלה13[[#This Row],[מקס קבוע]]&lt;&gt;"",טבלה13[[#This Row],[מקסימום]]-טבלה13[[#This Row],[מינימום]],"")</f>
        <v>9</v>
      </c>
      <c r="L626">
        <f>IF(IFERROR(LOOKUP(טבלה13[[#This Row],[ClientID]],פיבוט!$A$4:$A$121),FALSE)=טבלה13[[#This Row],[ClientID]],1,0)</f>
        <v>1</v>
      </c>
      <c r="M626" t="str">
        <f>IF(OR(טבלה13[[#This Row],[ClientID]]=A627),"",1)</f>
        <v/>
      </c>
      <c r="N626" s="3" t="str">
        <f>IF(טבלה13[[#This Row],[טווח]]&lt;&gt;K625,טבלה13[[#This Row],[טווח]],"")</f>
        <v/>
      </c>
      <c r="O626" s="3" t="str">
        <f>IF(טבלה13[[#This Row],[מניית טווחים]]&lt;&gt;"",IF(OR(30&gt;טבלה13[[#This Row],[מקסימום]],30&lt;טבלה13[[#This Row],[מינימום]]),0,1),"")</f>
        <v/>
      </c>
    </row>
    <row r="627" spans="1:15" x14ac:dyDescent="0.25">
      <c r="A627" t="s">
        <v>63</v>
      </c>
      <c r="B627">
        <v>7</v>
      </c>
      <c r="C627">
        <v>35</v>
      </c>
      <c r="D627">
        <f>טבלה13[[#This Row],[LengthofCycle]]+1</f>
        <v>36</v>
      </c>
      <c r="E627">
        <f>IF(טבלה13[[#This Row],[CycleNumber]]&lt;3,"",IF(טבלה13[[#This Row],[CycleNumber]]=3,MIN(D625:D627),IF(I626=3,MIN(D624:D626),E626)))</f>
        <v>25</v>
      </c>
      <c r="F627">
        <f>IF(טבלה13[[#This Row],[CycleNumber]]&lt;3,"",IF(טבלה13[[#This Row],[CycleNumber]]=3,MAX(D625:D627),IF(I626=3,MAX(D624:D626),F626)))</f>
        <v>34</v>
      </c>
      <c r="G627">
        <f>IF(OR(טבלה13[[#This Row],[CycleNumber]]&gt;B628,B628=""),IF(טבלה13[[#This Row],[מספר סטייה]]=3,MIN(D625:D627),טבלה13[[#This Row],[מינ קבוע]]),טבלה13[[#This Row],[מינ קבוע]])</f>
        <v>25</v>
      </c>
      <c r="H627">
        <f>IF(OR(טבלה13[[#This Row],[CycleNumber]]&gt;B628,B628=""),IF(טבלה13[[#This Row],[מספר סטייה]]=3,MAX(D625:D627),טבלה13[[#This Row],[מקס קבוע]]),טבלה13[[#This Row],[מקס קבוע]])</f>
        <v>34</v>
      </c>
      <c r="I62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קבוע]]&lt;&gt;E626,1,I626+1),0))</f>
        <v>1</v>
      </c>
      <c r="J627">
        <f>IF(AND(טבלה13[[#This Row],[CycleNumber]]&lt;B628,טבלה13[[#This Row],[מקס קבוע]]&lt;&gt;""),IF(OR(טבלה13[[#This Row],[מספר סטייה]]&lt;I628,AND(טבלה13[[#This Row],[מספר סטייה]]=3,I628=1)),0,1),"")</f>
        <v>1</v>
      </c>
      <c r="K627">
        <f>IF(טבלה13[[#This Row],[מקס קבוע]]&lt;&gt;"",טבלה13[[#This Row],[מקסימום]]-טבלה13[[#This Row],[מינימום]],"")</f>
        <v>9</v>
      </c>
      <c r="L627">
        <f>IF(IFERROR(LOOKUP(טבלה13[[#This Row],[ClientID]],פיבוט!$A$4:$A$121),FALSE)=טבלה13[[#This Row],[ClientID]],1,0)</f>
        <v>1</v>
      </c>
      <c r="M627" t="str">
        <f>IF(OR(טבלה13[[#This Row],[ClientID]]=A628),"",1)</f>
        <v/>
      </c>
      <c r="N627" s="3" t="str">
        <f>IF(טבלה13[[#This Row],[טווח]]&lt;&gt;K626,טבלה13[[#This Row],[טווח]],"")</f>
        <v/>
      </c>
      <c r="O627" s="3" t="str">
        <f>IF(טבלה13[[#This Row],[מניית טווחים]]&lt;&gt;"",IF(OR(30&gt;טבלה13[[#This Row],[מקסימום]],30&lt;טבלה13[[#This Row],[מינימום]]),0,1),"")</f>
        <v/>
      </c>
    </row>
    <row r="628" spans="1:15" x14ac:dyDescent="0.25">
      <c r="A628" t="s">
        <v>63</v>
      </c>
      <c r="B628">
        <v>8</v>
      </c>
      <c r="C628">
        <v>26</v>
      </c>
      <c r="D628">
        <f>טבלה13[[#This Row],[LengthofCycle]]+1</f>
        <v>27</v>
      </c>
      <c r="E628">
        <f>IF(טבלה13[[#This Row],[CycleNumber]]&lt;3,"",IF(טבלה13[[#This Row],[CycleNumber]]=3,MIN(D626:D628),IF(I627=3,MIN(D625:D627),E627)))</f>
        <v>25</v>
      </c>
      <c r="F628">
        <f>IF(טבלה13[[#This Row],[CycleNumber]]&lt;3,"",IF(טבלה13[[#This Row],[CycleNumber]]=3,MAX(D626:D628),IF(I627=3,MAX(D625:D627),F627)))</f>
        <v>34</v>
      </c>
      <c r="G628">
        <f>IF(OR(טבלה13[[#This Row],[CycleNumber]]&gt;B629,B629=""),IF(טבלה13[[#This Row],[מספר סטייה]]=3,MIN(D626:D628),טבלה13[[#This Row],[מינ קבוע]]),טבלה13[[#This Row],[מינ קבוע]])</f>
        <v>25</v>
      </c>
      <c r="H628">
        <f>IF(OR(טבלה13[[#This Row],[CycleNumber]]&gt;B629,B629=""),IF(טבלה13[[#This Row],[מספר סטייה]]=3,MAX(D626:D628),טבלה13[[#This Row],[מקס קבוע]]),טבלה13[[#This Row],[מקס קבוע]])</f>
        <v>34</v>
      </c>
      <c r="I62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קבוע]]&lt;&gt;E627,1,I627+1),0))</f>
        <v>0</v>
      </c>
      <c r="J628">
        <f>IF(AND(טבלה13[[#This Row],[CycleNumber]]&lt;B629,טבלה13[[#This Row],[מקס קבוע]]&lt;&gt;""),IF(OR(טבלה13[[#This Row],[מספר סטייה]]&lt;I629,AND(טבלה13[[#This Row],[מספר סטייה]]=3,I629=1)),0,1),"")</f>
        <v>1</v>
      </c>
      <c r="K628">
        <f>IF(טבלה13[[#This Row],[מקס קבוע]]&lt;&gt;"",טבלה13[[#This Row],[מקסימום]]-טבלה13[[#This Row],[מינימום]],"")</f>
        <v>9</v>
      </c>
      <c r="L628">
        <f>IF(IFERROR(LOOKUP(טבלה13[[#This Row],[ClientID]],פיבוט!$A$4:$A$121),FALSE)=טבלה13[[#This Row],[ClientID]],1,0)</f>
        <v>1</v>
      </c>
      <c r="M628" t="str">
        <f>IF(OR(טבלה13[[#This Row],[ClientID]]=A629),"",1)</f>
        <v/>
      </c>
      <c r="N628" s="3" t="str">
        <f>IF(טבלה13[[#This Row],[טווח]]&lt;&gt;K627,טבלה13[[#This Row],[טווח]],"")</f>
        <v/>
      </c>
      <c r="O628" s="3" t="str">
        <f>IF(טבלה13[[#This Row],[מניית טווחים]]&lt;&gt;"",IF(OR(30&gt;טבלה13[[#This Row],[מקסימום]],30&lt;טבלה13[[#This Row],[מינימום]]),0,1),"")</f>
        <v/>
      </c>
    </row>
    <row r="629" spans="1:15" x14ac:dyDescent="0.25">
      <c r="A629" t="s">
        <v>63</v>
      </c>
      <c r="B629">
        <v>9</v>
      </c>
      <c r="C629">
        <v>25</v>
      </c>
      <c r="D629">
        <f>טבלה13[[#This Row],[LengthofCycle]]+1</f>
        <v>26</v>
      </c>
      <c r="E629">
        <f>IF(טבלה13[[#This Row],[CycleNumber]]&lt;3,"",IF(טבלה13[[#This Row],[CycleNumber]]=3,MIN(D627:D629),IF(I628=3,MIN(D626:D628),E628)))</f>
        <v>25</v>
      </c>
      <c r="F629">
        <f>IF(טבלה13[[#This Row],[CycleNumber]]&lt;3,"",IF(טבלה13[[#This Row],[CycleNumber]]=3,MAX(D627:D629),IF(I628=3,MAX(D626:D628),F628)))</f>
        <v>34</v>
      </c>
      <c r="G629">
        <f>IF(OR(טבלה13[[#This Row],[CycleNumber]]&gt;B630,B630=""),IF(טבלה13[[#This Row],[מספר סטייה]]=3,MIN(D627:D629),טבלה13[[#This Row],[מינ קבוע]]),טבלה13[[#This Row],[מינ קבוע]])</f>
        <v>25</v>
      </c>
      <c r="H629">
        <f>IF(OR(טבלה13[[#This Row],[CycleNumber]]&gt;B630,B630=""),IF(טבלה13[[#This Row],[מספר סטייה]]=3,MAX(D627:D629),טבלה13[[#This Row],[מקס קבוע]]),טבלה13[[#This Row],[מקס קבוע]])</f>
        <v>34</v>
      </c>
      <c r="I62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קבוע]]&lt;&gt;E628,1,I628+1),0))</f>
        <v>0</v>
      </c>
      <c r="J629">
        <f>IF(AND(טבלה13[[#This Row],[CycleNumber]]&lt;B630,טבלה13[[#This Row],[מקס קבוע]]&lt;&gt;""),IF(OR(טבלה13[[#This Row],[מספר סטייה]]&lt;I630,AND(טבלה13[[#This Row],[מספר סטייה]]=3,I630=1)),0,1),"")</f>
        <v>1</v>
      </c>
      <c r="K629">
        <f>IF(טבלה13[[#This Row],[מקס קבוע]]&lt;&gt;"",טבלה13[[#This Row],[מקסימום]]-טבלה13[[#This Row],[מינימום]],"")</f>
        <v>9</v>
      </c>
      <c r="L629">
        <f>IF(IFERROR(LOOKUP(טבלה13[[#This Row],[ClientID]],פיבוט!$A$4:$A$121),FALSE)=טבלה13[[#This Row],[ClientID]],1,0)</f>
        <v>1</v>
      </c>
      <c r="M629" t="str">
        <f>IF(OR(טבלה13[[#This Row],[ClientID]]=A630),"",1)</f>
        <v/>
      </c>
      <c r="N629" s="3" t="str">
        <f>IF(טבלה13[[#This Row],[טווח]]&lt;&gt;K628,טבלה13[[#This Row],[טווח]],"")</f>
        <v/>
      </c>
      <c r="O629" s="3" t="str">
        <f>IF(טבלה13[[#This Row],[מניית טווחים]]&lt;&gt;"",IF(OR(30&gt;טבלה13[[#This Row],[מקסימום]],30&lt;טבלה13[[#This Row],[מינימום]]),0,1),"")</f>
        <v/>
      </c>
    </row>
    <row r="630" spans="1:15" x14ac:dyDescent="0.25">
      <c r="A630" t="s">
        <v>63</v>
      </c>
      <c r="B630">
        <v>10</v>
      </c>
      <c r="C630">
        <v>25</v>
      </c>
      <c r="D630">
        <f>טבלה13[[#This Row],[LengthofCycle]]+1</f>
        <v>26</v>
      </c>
      <c r="E630">
        <f>IF(טבלה13[[#This Row],[CycleNumber]]&lt;3,"",IF(טבלה13[[#This Row],[CycleNumber]]=3,MIN(D628:D630),IF(I629=3,MIN(D627:D629),E629)))</f>
        <v>25</v>
      </c>
      <c r="F630">
        <f>IF(טבלה13[[#This Row],[CycleNumber]]&lt;3,"",IF(טבלה13[[#This Row],[CycleNumber]]=3,MAX(D628:D630),IF(I629=3,MAX(D627:D629),F629)))</f>
        <v>34</v>
      </c>
      <c r="G630">
        <f>IF(OR(טבלה13[[#This Row],[CycleNumber]]&gt;B631,B631=""),IF(טבלה13[[#This Row],[מספר סטייה]]=3,MIN(D628:D630),טבלה13[[#This Row],[מינ קבוע]]),טבלה13[[#This Row],[מינ קבוע]])</f>
        <v>25</v>
      </c>
      <c r="H630">
        <f>IF(OR(טבלה13[[#This Row],[CycleNumber]]&gt;B631,B631=""),IF(טבלה13[[#This Row],[מספר סטייה]]=3,MAX(D628:D630),טבלה13[[#This Row],[מקס קבוע]]),טבלה13[[#This Row],[מקס קבוע]])</f>
        <v>34</v>
      </c>
      <c r="I63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קבוע]]&lt;&gt;E629,1,I629+1),0))</f>
        <v>0</v>
      </c>
      <c r="J630">
        <f>IF(AND(טבלה13[[#This Row],[CycleNumber]]&lt;B631,טבלה13[[#This Row],[מקס קבוע]]&lt;&gt;""),IF(OR(טבלה13[[#This Row],[מספר סטייה]]&lt;I631,AND(טבלה13[[#This Row],[מספר סטייה]]=3,I631=1)),0,1),"")</f>
        <v>1</v>
      </c>
      <c r="K630">
        <f>IF(טבלה13[[#This Row],[מקס קבוע]]&lt;&gt;"",טבלה13[[#This Row],[מקסימום]]-טבלה13[[#This Row],[מינימום]],"")</f>
        <v>9</v>
      </c>
      <c r="L630">
        <f>IF(IFERROR(LOOKUP(טבלה13[[#This Row],[ClientID]],פיבוט!$A$4:$A$121),FALSE)=טבלה13[[#This Row],[ClientID]],1,0)</f>
        <v>1</v>
      </c>
      <c r="M630" t="str">
        <f>IF(OR(טבלה13[[#This Row],[ClientID]]=A631),"",1)</f>
        <v/>
      </c>
      <c r="N630" s="3" t="str">
        <f>IF(טבלה13[[#This Row],[טווח]]&lt;&gt;K629,טבלה13[[#This Row],[טווח]],"")</f>
        <v/>
      </c>
      <c r="O630" s="3" t="str">
        <f>IF(טבלה13[[#This Row],[מניית טווחים]]&lt;&gt;"",IF(OR(30&gt;טבלה13[[#This Row],[מקסימום]],30&lt;טבלה13[[#This Row],[מינימום]]),0,1),"")</f>
        <v/>
      </c>
    </row>
    <row r="631" spans="1:15" x14ac:dyDescent="0.25">
      <c r="A631" t="s">
        <v>63</v>
      </c>
      <c r="B631">
        <v>11</v>
      </c>
      <c r="C631">
        <v>26</v>
      </c>
      <c r="D631">
        <f>טבלה13[[#This Row],[LengthofCycle]]+1</f>
        <v>27</v>
      </c>
      <c r="E631">
        <f>IF(טבלה13[[#This Row],[CycleNumber]]&lt;3,"",IF(טבלה13[[#This Row],[CycleNumber]]=3,MIN(D629:D631),IF(I630=3,MIN(D628:D630),E630)))</f>
        <v>25</v>
      </c>
      <c r="F631">
        <f>IF(טבלה13[[#This Row],[CycleNumber]]&lt;3,"",IF(טבלה13[[#This Row],[CycleNumber]]=3,MAX(D629:D631),IF(I630=3,MAX(D628:D630),F630)))</f>
        <v>34</v>
      </c>
      <c r="G631">
        <f>IF(OR(טבלה13[[#This Row],[CycleNumber]]&gt;B632,B632=""),IF(טבלה13[[#This Row],[מספר סטייה]]=3,MIN(D629:D631),טבלה13[[#This Row],[מינ קבוע]]),טבלה13[[#This Row],[מינ קבוע]])</f>
        <v>25</v>
      </c>
      <c r="H631">
        <f>IF(OR(טבלה13[[#This Row],[CycleNumber]]&gt;B632,B632=""),IF(טבלה13[[#This Row],[מספר סטייה]]=3,MAX(D629:D631),טבלה13[[#This Row],[מקס קבוע]]),טבלה13[[#This Row],[מקס קבוע]])</f>
        <v>34</v>
      </c>
      <c r="I63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קבוע]]&lt;&gt;E630,1,I630+1),0))</f>
        <v>0</v>
      </c>
      <c r="J631">
        <f>IF(AND(טבלה13[[#This Row],[CycleNumber]]&lt;B632,טבלה13[[#This Row],[מקס קבוע]]&lt;&gt;""),IF(OR(טבלה13[[#This Row],[מספר סטייה]]&lt;I632,AND(טבלה13[[#This Row],[מספר סטייה]]=3,I632=1)),0,1),"")</f>
        <v>1</v>
      </c>
      <c r="K631">
        <f>IF(טבלה13[[#This Row],[מקס קבוע]]&lt;&gt;"",טבלה13[[#This Row],[מקסימום]]-טבלה13[[#This Row],[מינימום]],"")</f>
        <v>9</v>
      </c>
      <c r="L631">
        <f>IF(IFERROR(LOOKUP(טבלה13[[#This Row],[ClientID]],פיבוט!$A$4:$A$121),FALSE)=טבלה13[[#This Row],[ClientID]],1,0)</f>
        <v>1</v>
      </c>
      <c r="M631" t="str">
        <f>IF(OR(טבלה13[[#This Row],[ClientID]]=A632),"",1)</f>
        <v/>
      </c>
      <c r="N631" s="3" t="str">
        <f>IF(טבלה13[[#This Row],[טווח]]&lt;&gt;K630,טבלה13[[#This Row],[טווח]],"")</f>
        <v/>
      </c>
      <c r="O631" s="3" t="str">
        <f>IF(טבלה13[[#This Row],[מניית טווחים]]&lt;&gt;"",IF(OR(30&gt;טבלה13[[#This Row],[מקסימום]],30&lt;טבלה13[[#This Row],[מינימום]]),0,1),"")</f>
        <v/>
      </c>
    </row>
    <row r="632" spans="1:15" x14ac:dyDescent="0.25">
      <c r="A632" t="s">
        <v>63</v>
      </c>
      <c r="B632">
        <v>12</v>
      </c>
      <c r="C632">
        <v>24</v>
      </c>
      <c r="D632">
        <f>טבלה13[[#This Row],[LengthofCycle]]+1</f>
        <v>25</v>
      </c>
      <c r="E632">
        <f>IF(טבלה13[[#This Row],[CycleNumber]]&lt;3,"",IF(טבלה13[[#This Row],[CycleNumber]]=3,MIN(D630:D632),IF(I631=3,MIN(D629:D631),E631)))</f>
        <v>25</v>
      </c>
      <c r="F632">
        <f>IF(טבלה13[[#This Row],[CycleNumber]]&lt;3,"",IF(טבלה13[[#This Row],[CycleNumber]]=3,MAX(D630:D632),IF(I631=3,MAX(D629:D631),F631)))</f>
        <v>34</v>
      </c>
      <c r="G632">
        <f>IF(OR(טבלה13[[#This Row],[CycleNumber]]&gt;B633,B633=""),IF(טבלה13[[#This Row],[מספר סטייה]]=3,MIN(D630:D632),טבלה13[[#This Row],[מינ קבוע]]),טבלה13[[#This Row],[מינ קבוע]])</f>
        <v>25</v>
      </c>
      <c r="H632">
        <f>IF(OR(טבלה13[[#This Row],[CycleNumber]]&gt;B633,B633=""),IF(טבלה13[[#This Row],[מספר סטייה]]=3,MAX(D630:D632),טבלה13[[#This Row],[מקס קבוע]]),טבלה13[[#This Row],[מקס קבוע]])</f>
        <v>34</v>
      </c>
      <c r="I63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קבוע]]&lt;&gt;E631,1,I631+1),0))</f>
        <v>0</v>
      </c>
      <c r="J632">
        <f>IF(AND(טבלה13[[#This Row],[CycleNumber]]&lt;B633,טבלה13[[#This Row],[מקס קבוע]]&lt;&gt;""),IF(OR(טבלה13[[#This Row],[מספר סטייה]]&lt;I633,AND(טבלה13[[#This Row],[מספר סטייה]]=3,I633=1)),0,1),"")</f>
        <v>1</v>
      </c>
      <c r="K632">
        <f>IF(טבלה13[[#This Row],[מקס קבוע]]&lt;&gt;"",טבלה13[[#This Row],[מקסימום]]-טבלה13[[#This Row],[מינימום]],"")</f>
        <v>9</v>
      </c>
      <c r="L632">
        <f>IF(IFERROR(LOOKUP(טבלה13[[#This Row],[ClientID]],פיבוט!$A$4:$A$121),FALSE)=טבלה13[[#This Row],[ClientID]],1,0)</f>
        <v>1</v>
      </c>
      <c r="M632" t="str">
        <f>IF(OR(טבלה13[[#This Row],[ClientID]]=A633),"",1)</f>
        <v/>
      </c>
      <c r="N632" s="3" t="str">
        <f>IF(טבלה13[[#This Row],[טווח]]&lt;&gt;K631,טבלה13[[#This Row],[טווח]],"")</f>
        <v/>
      </c>
      <c r="O632" s="3" t="str">
        <f>IF(טבלה13[[#This Row],[מניית טווחים]]&lt;&gt;"",IF(OR(30&gt;טבלה13[[#This Row],[מקסימום]],30&lt;טבלה13[[#This Row],[מינימום]]),0,1),"")</f>
        <v/>
      </c>
    </row>
    <row r="633" spans="1:15" x14ac:dyDescent="0.25">
      <c r="A633" t="s">
        <v>63</v>
      </c>
      <c r="B633">
        <v>13</v>
      </c>
      <c r="C633">
        <v>26</v>
      </c>
      <c r="D633">
        <f>טבלה13[[#This Row],[LengthofCycle]]+1</f>
        <v>27</v>
      </c>
      <c r="E633">
        <f>IF(טבלה13[[#This Row],[CycleNumber]]&lt;3,"",IF(טבלה13[[#This Row],[CycleNumber]]=3,MIN(D631:D633),IF(I632=3,MIN(D630:D632),E632)))</f>
        <v>25</v>
      </c>
      <c r="F633">
        <f>IF(טבלה13[[#This Row],[CycleNumber]]&lt;3,"",IF(טבלה13[[#This Row],[CycleNumber]]=3,MAX(D631:D633),IF(I632=3,MAX(D630:D632),F632)))</f>
        <v>34</v>
      </c>
      <c r="G633">
        <f>IF(OR(טבלה13[[#This Row],[CycleNumber]]&gt;B634,B634=""),IF(טבלה13[[#This Row],[מספר סטייה]]=3,MIN(D631:D633),טבלה13[[#This Row],[מינ קבוע]]),טבלה13[[#This Row],[מינ קבוע]])</f>
        <v>25</v>
      </c>
      <c r="H633">
        <f>IF(OR(טבלה13[[#This Row],[CycleNumber]]&gt;B634,B634=""),IF(טבלה13[[#This Row],[מספר סטייה]]=3,MAX(D631:D633),טבלה13[[#This Row],[מקס קבוע]]),טבלה13[[#This Row],[מקס קבוע]])</f>
        <v>34</v>
      </c>
      <c r="I63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קבוע]]&lt;&gt;E632,1,I632+1),0))</f>
        <v>0</v>
      </c>
      <c r="J633">
        <f>IF(AND(טבלה13[[#This Row],[CycleNumber]]&lt;B634,טבלה13[[#This Row],[מקס קבוע]]&lt;&gt;""),IF(OR(טבלה13[[#This Row],[מספר סטייה]]&lt;I634,AND(טבלה13[[#This Row],[מספר סטייה]]=3,I634=1)),0,1),"")</f>
        <v>1</v>
      </c>
      <c r="K633">
        <f>IF(טבלה13[[#This Row],[מקס קבוע]]&lt;&gt;"",טבלה13[[#This Row],[מקסימום]]-טבלה13[[#This Row],[מינימום]],"")</f>
        <v>9</v>
      </c>
      <c r="L633">
        <f>IF(IFERROR(LOOKUP(טבלה13[[#This Row],[ClientID]],פיבוט!$A$4:$A$121),FALSE)=טבלה13[[#This Row],[ClientID]],1,0)</f>
        <v>1</v>
      </c>
      <c r="M633" t="str">
        <f>IF(OR(טבלה13[[#This Row],[ClientID]]=A634),"",1)</f>
        <v/>
      </c>
      <c r="N633" s="3" t="str">
        <f>IF(טבלה13[[#This Row],[טווח]]&lt;&gt;K632,טבלה13[[#This Row],[טווח]],"")</f>
        <v/>
      </c>
      <c r="O633" s="3" t="str">
        <f>IF(טבלה13[[#This Row],[מניית טווחים]]&lt;&gt;"",IF(OR(30&gt;טבלה13[[#This Row],[מקסימום]],30&lt;טבלה13[[#This Row],[מינימום]]),0,1),"")</f>
        <v/>
      </c>
    </row>
    <row r="634" spans="1:15" x14ac:dyDescent="0.25">
      <c r="A634" t="s">
        <v>63</v>
      </c>
      <c r="B634">
        <v>14</v>
      </c>
      <c r="C634">
        <v>29</v>
      </c>
      <c r="D634">
        <f>טבלה13[[#This Row],[LengthofCycle]]+1</f>
        <v>30</v>
      </c>
      <c r="E634">
        <f>IF(טבלה13[[#This Row],[CycleNumber]]&lt;3,"",IF(טבלה13[[#This Row],[CycleNumber]]=3,MIN(D632:D634),IF(I633=3,MIN(D631:D633),E633)))</f>
        <v>25</v>
      </c>
      <c r="F634">
        <f>IF(טבלה13[[#This Row],[CycleNumber]]&lt;3,"",IF(טבלה13[[#This Row],[CycleNumber]]=3,MAX(D632:D634),IF(I633=3,MAX(D631:D633),F633)))</f>
        <v>34</v>
      </c>
      <c r="G634">
        <f>IF(OR(טבלה13[[#This Row],[CycleNumber]]&gt;B635,B635=""),IF(טבלה13[[#This Row],[מספר סטייה]]=3,MIN(D632:D634),טבלה13[[#This Row],[מינ קבוע]]),טבלה13[[#This Row],[מינ קבוע]])</f>
        <v>25</v>
      </c>
      <c r="H634">
        <f>IF(OR(טבלה13[[#This Row],[CycleNumber]]&gt;B635,B635=""),IF(טבלה13[[#This Row],[מספר סטייה]]=3,MAX(D632:D634),טבלה13[[#This Row],[מקס קבוע]]),טבלה13[[#This Row],[מקס קבוע]])</f>
        <v>34</v>
      </c>
      <c r="I63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קבוע]]&lt;&gt;E633,1,I633+1),0))</f>
        <v>0</v>
      </c>
      <c r="J634" t="str">
        <f>IF(AND(טבלה13[[#This Row],[CycleNumber]]&lt;B635,טבלה13[[#This Row],[מקס קבוע]]&lt;&gt;""),IF(OR(טבלה13[[#This Row],[מספר סטייה]]&lt;I635,AND(טבלה13[[#This Row],[מספר סטייה]]=3,I635=1)),0,1),"")</f>
        <v/>
      </c>
      <c r="K634">
        <f>IF(טבלה13[[#This Row],[מקס קבוע]]&lt;&gt;"",טבלה13[[#This Row],[מקסימום]]-טבלה13[[#This Row],[מינימום]],"")</f>
        <v>9</v>
      </c>
      <c r="L634">
        <f>IF(IFERROR(LOOKUP(טבלה13[[#This Row],[ClientID]],פיבוט!$A$4:$A$121),FALSE)=טבלה13[[#This Row],[ClientID]],1,0)</f>
        <v>1</v>
      </c>
      <c r="M634">
        <f>IF(OR(טבלה13[[#This Row],[ClientID]]=A635),"",1)</f>
        <v>1</v>
      </c>
      <c r="N634" s="3" t="str">
        <f>IF(טבלה13[[#This Row],[טווח]]&lt;&gt;K633,טבלה13[[#This Row],[טווח]],"")</f>
        <v/>
      </c>
      <c r="O634" s="3" t="str">
        <f>IF(טבלה13[[#This Row],[מניית טווחים]]&lt;&gt;"",IF(OR(30&gt;טבלה13[[#This Row],[מקסימום]],30&lt;טבלה13[[#This Row],[מינימום]]),0,1),"")</f>
        <v/>
      </c>
    </row>
    <row r="635" spans="1:15" x14ac:dyDescent="0.25">
      <c r="A635" t="s">
        <v>64</v>
      </c>
      <c r="B635">
        <v>1</v>
      </c>
      <c r="C635">
        <v>27</v>
      </c>
      <c r="D635">
        <f>טבלה13[[#This Row],[LengthofCycle]]+1</f>
        <v>28</v>
      </c>
      <c r="E635" t="str">
        <f>IF(טבלה13[[#This Row],[CycleNumber]]&lt;3,"",IF(טבלה13[[#This Row],[CycleNumber]]=3,MIN(D633:D635),IF(I634=3,MIN(D632:D634),E634)))</f>
        <v/>
      </c>
      <c r="F635" t="str">
        <f>IF(טבלה13[[#This Row],[CycleNumber]]&lt;3,"",IF(טבלה13[[#This Row],[CycleNumber]]=3,MAX(D633:D635),IF(I634=3,MAX(D632:D634),F634)))</f>
        <v/>
      </c>
      <c r="G635" t="str">
        <f>IF(OR(טבלה13[[#This Row],[CycleNumber]]&gt;B636,B636=""),IF(טבלה13[[#This Row],[מספר סטייה]]=3,MIN(D633:D635),טבלה13[[#This Row],[מינ קבוע]]),טבלה13[[#This Row],[מינ קבוע]])</f>
        <v/>
      </c>
      <c r="H635" t="str">
        <f>IF(OR(טבלה13[[#This Row],[CycleNumber]]&gt;B636,B636=""),IF(טבלה13[[#This Row],[מספר סטייה]]=3,MAX(D633:D635),טבלה13[[#This Row],[מקס קבוע]]),טבלה13[[#This Row],[מקס קבוע]])</f>
        <v/>
      </c>
      <c r="I63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קבוע]]&lt;&gt;E634,1,I634+1),0))</f>
        <v/>
      </c>
      <c r="J635" t="str">
        <f>IF(AND(טבלה13[[#This Row],[CycleNumber]]&lt;B636,טבלה13[[#This Row],[מקס קבוע]]&lt;&gt;""),IF(OR(טבלה13[[#This Row],[מספר סטייה]]&lt;I636,AND(טבלה13[[#This Row],[מספר סטייה]]=3,I636=1)),0,1),"")</f>
        <v/>
      </c>
      <c r="K635" t="str">
        <f>IF(טבלה13[[#This Row],[מקס קבוע]]&lt;&gt;"",טבלה13[[#This Row],[מקסימום]]-טבלה13[[#This Row],[מינימום]],"")</f>
        <v/>
      </c>
      <c r="L635">
        <f>IF(IFERROR(LOOKUP(טבלה13[[#This Row],[ClientID]],פיבוט!$A$4:$A$121),FALSE)=טבלה13[[#This Row],[ClientID]],1,0)</f>
        <v>1</v>
      </c>
      <c r="M635" t="str">
        <f>IF(OR(טבלה13[[#This Row],[ClientID]]=A636),"",1)</f>
        <v/>
      </c>
      <c r="N635" s="3" t="str">
        <f>IF(טבלה13[[#This Row],[טווח]]&lt;&gt;K634,טבלה13[[#This Row],[טווח]],"")</f>
        <v/>
      </c>
      <c r="O635" s="3" t="str">
        <f>IF(טבלה13[[#This Row],[מניית טווחים]]&lt;&gt;"",IF(OR(30&gt;טבלה13[[#This Row],[מקסימום]],30&lt;טבלה13[[#This Row],[מינימום]]),0,1),"")</f>
        <v/>
      </c>
    </row>
    <row r="636" spans="1:15" x14ac:dyDescent="0.25">
      <c r="A636" t="s">
        <v>64</v>
      </c>
      <c r="B636">
        <v>2</v>
      </c>
      <c r="C636">
        <v>26</v>
      </c>
      <c r="D636">
        <f>טבלה13[[#This Row],[LengthofCycle]]+1</f>
        <v>27</v>
      </c>
      <c r="E636" t="str">
        <f>IF(טבלה13[[#This Row],[CycleNumber]]&lt;3,"",IF(טבלה13[[#This Row],[CycleNumber]]=3,MIN(D634:D636),IF(I635=3,MIN(D633:D635),E635)))</f>
        <v/>
      </c>
      <c r="F636" t="str">
        <f>IF(טבלה13[[#This Row],[CycleNumber]]&lt;3,"",IF(טבלה13[[#This Row],[CycleNumber]]=3,MAX(D634:D636),IF(I635=3,MAX(D633:D635),F635)))</f>
        <v/>
      </c>
      <c r="G636" t="str">
        <f>IF(OR(טבלה13[[#This Row],[CycleNumber]]&gt;B637,B637=""),IF(טבלה13[[#This Row],[מספר סטייה]]=3,MIN(D634:D636),טבלה13[[#This Row],[מינ קבוע]]),טבלה13[[#This Row],[מינ קבוע]])</f>
        <v/>
      </c>
      <c r="H636" t="str">
        <f>IF(OR(טבלה13[[#This Row],[CycleNumber]]&gt;B637,B637=""),IF(טבלה13[[#This Row],[מספר סטייה]]=3,MAX(D634:D636),טבלה13[[#This Row],[מקס קבוע]]),טבלה13[[#This Row],[מקס קבוע]])</f>
        <v/>
      </c>
      <c r="I63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קבוע]]&lt;&gt;E635,1,I635+1),0))</f>
        <v/>
      </c>
      <c r="J636" t="str">
        <f>IF(AND(טבלה13[[#This Row],[CycleNumber]]&lt;B637,טבלה13[[#This Row],[מקס קבוע]]&lt;&gt;""),IF(OR(טבלה13[[#This Row],[מספר סטייה]]&lt;I637,AND(טבלה13[[#This Row],[מספר סטייה]]=3,I637=1)),0,1),"")</f>
        <v/>
      </c>
      <c r="K636" t="str">
        <f>IF(טבלה13[[#This Row],[מקס קבוע]]&lt;&gt;"",טבלה13[[#This Row],[מקסימום]]-טבלה13[[#This Row],[מינימום]],"")</f>
        <v/>
      </c>
      <c r="L636">
        <f>IF(IFERROR(LOOKUP(טבלה13[[#This Row],[ClientID]],פיבוט!$A$4:$A$121),FALSE)=טבלה13[[#This Row],[ClientID]],1,0)</f>
        <v>1</v>
      </c>
      <c r="M636" t="str">
        <f>IF(OR(טבלה13[[#This Row],[ClientID]]=A637),"",1)</f>
        <v/>
      </c>
      <c r="N636" s="3" t="str">
        <f>IF(טבלה13[[#This Row],[טווח]]&lt;&gt;K635,טבלה13[[#This Row],[טווח]],"")</f>
        <v/>
      </c>
      <c r="O636" s="3" t="str">
        <f>IF(טבלה13[[#This Row],[מניית טווחים]]&lt;&gt;"",IF(OR(30&gt;טבלה13[[#This Row],[מקסימום]],30&lt;טבלה13[[#This Row],[מינימום]]),0,1),"")</f>
        <v/>
      </c>
    </row>
    <row r="637" spans="1:15" x14ac:dyDescent="0.25">
      <c r="A637" t="s">
        <v>64</v>
      </c>
      <c r="B637">
        <v>3</v>
      </c>
      <c r="C637">
        <v>23</v>
      </c>
      <c r="D637">
        <f>טבלה13[[#This Row],[LengthofCycle]]+1</f>
        <v>24</v>
      </c>
      <c r="E637">
        <f>IF(טבלה13[[#This Row],[CycleNumber]]&lt;3,"",IF(טבלה13[[#This Row],[CycleNumber]]=3,MIN(D635:D637),IF(I636=3,MIN(D634:D636),E636)))</f>
        <v>24</v>
      </c>
      <c r="F637">
        <f>IF(טבלה13[[#This Row],[CycleNumber]]&lt;3,"",IF(טבלה13[[#This Row],[CycleNumber]]=3,MAX(D635:D637),IF(I636=3,MAX(D634:D636),F636)))</f>
        <v>28</v>
      </c>
      <c r="G637">
        <f>IF(OR(טבלה13[[#This Row],[CycleNumber]]&gt;B638,B638=""),IF(טבלה13[[#This Row],[מספר סטייה]]=3,MIN(D635:D637),טבלה13[[#This Row],[מינ קבוע]]),טבלה13[[#This Row],[מינ קבוע]])</f>
        <v>24</v>
      </c>
      <c r="H637">
        <f>IF(OR(טבלה13[[#This Row],[CycleNumber]]&gt;B638,B638=""),IF(טבלה13[[#This Row],[מספר סטייה]]=3,MAX(D635:D637),טבלה13[[#This Row],[מקס קבוע]]),טבלה13[[#This Row],[מקס קבוע]])</f>
        <v>28</v>
      </c>
      <c r="I63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קבוע]]&lt;&gt;E636,1,I636+1),0))</f>
        <v>0</v>
      </c>
      <c r="J637">
        <f>IF(AND(טבלה13[[#This Row],[CycleNumber]]&lt;B638,טבלה13[[#This Row],[מקס קבוע]]&lt;&gt;""),IF(OR(טבלה13[[#This Row],[מספר סטייה]]&lt;I638,AND(טבלה13[[#This Row],[מספר סטייה]]=3,I638=1)),0,1),"")</f>
        <v>1</v>
      </c>
      <c r="K637">
        <f>IF(טבלה13[[#This Row],[מקס קבוע]]&lt;&gt;"",טבלה13[[#This Row],[מקסימום]]-טבלה13[[#This Row],[מינימום]],"")</f>
        <v>4</v>
      </c>
      <c r="L637">
        <f>IF(IFERROR(LOOKUP(טבלה13[[#This Row],[ClientID]],פיבוט!$A$4:$A$121),FALSE)=טבלה13[[#This Row],[ClientID]],1,0)</f>
        <v>1</v>
      </c>
      <c r="M637" t="str">
        <f>IF(OR(טבלה13[[#This Row],[ClientID]]=A638),"",1)</f>
        <v/>
      </c>
      <c r="N637" s="3">
        <f>IF(טבלה13[[#This Row],[טווח]]&lt;&gt;K636,טבלה13[[#This Row],[טווח]],"")</f>
        <v>4</v>
      </c>
      <c r="O637" s="3">
        <f>IF(טבלה13[[#This Row],[מניית טווחים]]&lt;&gt;"",IF(OR(30&gt;טבלה13[[#This Row],[מקסימום]],30&lt;טבלה13[[#This Row],[מינימום]]),0,1),"")</f>
        <v>0</v>
      </c>
    </row>
    <row r="638" spans="1:15" x14ac:dyDescent="0.25">
      <c r="A638" t="s">
        <v>64</v>
      </c>
      <c r="B638">
        <v>4</v>
      </c>
      <c r="C638">
        <v>27</v>
      </c>
      <c r="D638">
        <f>טבלה13[[#This Row],[LengthofCycle]]+1</f>
        <v>28</v>
      </c>
      <c r="E638">
        <f>IF(טבלה13[[#This Row],[CycleNumber]]&lt;3,"",IF(טבלה13[[#This Row],[CycleNumber]]=3,MIN(D636:D638),IF(I637=3,MIN(D635:D637),E637)))</f>
        <v>24</v>
      </c>
      <c r="F638">
        <f>IF(טבלה13[[#This Row],[CycleNumber]]&lt;3,"",IF(טבלה13[[#This Row],[CycleNumber]]=3,MAX(D636:D638),IF(I637=3,MAX(D635:D637),F637)))</f>
        <v>28</v>
      </c>
      <c r="G638">
        <f>IF(OR(טבלה13[[#This Row],[CycleNumber]]&gt;B639,B639=""),IF(טבלה13[[#This Row],[מספר סטייה]]=3,MIN(D636:D638),טבלה13[[#This Row],[מינ קבוע]]),טבלה13[[#This Row],[מינ קבוע]])</f>
        <v>24</v>
      </c>
      <c r="H638">
        <f>IF(OR(טבלה13[[#This Row],[CycleNumber]]&gt;B639,B639=""),IF(טבלה13[[#This Row],[מספר סטייה]]=3,MAX(D636:D638),טבלה13[[#This Row],[מקס קבוע]]),טבלה13[[#This Row],[מקס קבוע]])</f>
        <v>28</v>
      </c>
      <c r="I63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קבוע]]&lt;&gt;E637,1,I637+1),0))</f>
        <v>0</v>
      </c>
      <c r="J638">
        <f>IF(AND(טבלה13[[#This Row],[CycleNumber]]&lt;B639,טבלה13[[#This Row],[מקס קבוע]]&lt;&gt;""),IF(OR(טבלה13[[#This Row],[מספר סטייה]]&lt;I639,AND(טבלה13[[#This Row],[מספר סטייה]]=3,I639=1)),0,1),"")</f>
        <v>0</v>
      </c>
      <c r="K638">
        <f>IF(טבלה13[[#This Row],[מקס קבוע]]&lt;&gt;"",טבלה13[[#This Row],[מקסימום]]-טבלה13[[#This Row],[מינימום]],"")</f>
        <v>4</v>
      </c>
      <c r="L638">
        <f>IF(IFERROR(LOOKUP(טבלה13[[#This Row],[ClientID]],פיבוט!$A$4:$A$121),FALSE)=טבלה13[[#This Row],[ClientID]],1,0)</f>
        <v>1</v>
      </c>
      <c r="M638" t="str">
        <f>IF(OR(טבלה13[[#This Row],[ClientID]]=A639),"",1)</f>
        <v/>
      </c>
      <c r="N638" s="3" t="str">
        <f>IF(טבלה13[[#This Row],[טווח]]&lt;&gt;K637,טבלה13[[#This Row],[טווח]],"")</f>
        <v/>
      </c>
      <c r="O638" s="3" t="str">
        <f>IF(טבלה13[[#This Row],[מניית טווחים]]&lt;&gt;"",IF(OR(30&gt;טבלה13[[#This Row],[מקסימום]],30&lt;טבלה13[[#This Row],[מינימום]]),0,1),"")</f>
        <v/>
      </c>
    </row>
    <row r="639" spans="1:15" x14ac:dyDescent="0.25">
      <c r="A639" t="s">
        <v>64</v>
      </c>
      <c r="B639">
        <v>5</v>
      </c>
      <c r="C639">
        <v>22</v>
      </c>
      <c r="D639">
        <f>טבלה13[[#This Row],[LengthofCycle]]+1</f>
        <v>23</v>
      </c>
      <c r="E639">
        <f>IF(טבלה13[[#This Row],[CycleNumber]]&lt;3,"",IF(טבלה13[[#This Row],[CycleNumber]]=3,MIN(D637:D639),IF(I638=3,MIN(D636:D638),E638)))</f>
        <v>24</v>
      </c>
      <c r="F639">
        <f>IF(טבלה13[[#This Row],[CycleNumber]]&lt;3,"",IF(טבלה13[[#This Row],[CycleNumber]]=3,MAX(D637:D639),IF(I638=3,MAX(D636:D638),F638)))</f>
        <v>28</v>
      </c>
      <c r="G639">
        <f>IF(OR(טבלה13[[#This Row],[CycleNumber]]&gt;B640,B640=""),IF(טבלה13[[#This Row],[מספר סטייה]]=3,MIN(D637:D639),טבלה13[[#This Row],[מינ קבוע]]),טבלה13[[#This Row],[מינ קבוע]])</f>
        <v>24</v>
      </c>
      <c r="H639">
        <f>IF(OR(טבלה13[[#This Row],[CycleNumber]]&gt;B640,B640=""),IF(טבלה13[[#This Row],[מספר סטייה]]=3,MAX(D637:D639),טבלה13[[#This Row],[מקס קבוע]]),טבלה13[[#This Row],[מקס קבוע]])</f>
        <v>28</v>
      </c>
      <c r="I63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קבוע]]&lt;&gt;E638,1,I638+1),0))</f>
        <v>1</v>
      </c>
      <c r="J639">
        <f>IF(AND(טבלה13[[#This Row],[CycleNumber]]&lt;B640,טבלה13[[#This Row],[מקס קבוע]]&lt;&gt;""),IF(OR(טבלה13[[#This Row],[מספר סטייה]]&lt;I640,AND(טבלה13[[#This Row],[מספר סטייה]]=3,I640=1)),0,1),"")</f>
        <v>1</v>
      </c>
      <c r="K639">
        <f>IF(טבלה13[[#This Row],[מקס קבוע]]&lt;&gt;"",טבלה13[[#This Row],[מקסימום]]-טבלה13[[#This Row],[מינימום]],"")</f>
        <v>4</v>
      </c>
      <c r="L639">
        <f>IF(IFERROR(LOOKUP(טבלה13[[#This Row],[ClientID]],פיבוט!$A$4:$A$121),FALSE)=טבלה13[[#This Row],[ClientID]],1,0)</f>
        <v>1</v>
      </c>
      <c r="M639" t="str">
        <f>IF(OR(טבלה13[[#This Row],[ClientID]]=A640),"",1)</f>
        <v/>
      </c>
      <c r="N639" s="3" t="str">
        <f>IF(טבלה13[[#This Row],[טווח]]&lt;&gt;K638,טבלה13[[#This Row],[טווח]],"")</f>
        <v/>
      </c>
      <c r="O639" s="3" t="str">
        <f>IF(טבלה13[[#This Row],[מניית טווחים]]&lt;&gt;"",IF(OR(30&gt;טבלה13[[#This Row],[מקסימום]],30&lt;טבלה13[[#This Row],[מינימום]]),0,1),"")</f>
        <v/>
      </c>
    </row>
    <row r="640" spans="1:15" x14ac:dyDescent="0.25">
      <c r="A640" t="s">
        <v>64</v>
      </c>
      <c r="B640">
        <v>6</v>
      </c>
      <c r="C640">
        <v>25</v>
      </c>
      <c r="D640">
        <f>טבלה13[[#This Row],[LengthofCycle]]+1</f>
        <v>26</v>
      </c>
      <c r="E640">
        <f>IF(טבלה13[[#This Row],[CycleNumber]]&lt;3,"",IF(טבלה13[[#This Row],[CycleNumber]]=3,MIN(D638:D640),IF(I639=3,MIN(D637:D639),E639)))</f>
        <v>24</v>
      </c>
      <c r="F640">
        <f>IF(טבלה13[[#This Row],[CycleNumber]]&lt;3,"",IF(טבלה13[[#This Row],[CycleNumber]]=3,MAX(D638:D640),IF(I639=3,MAX(D637:D639),F639)))</f>
        <v>28</v>
      </c>
      <c r="G640">
        <f>IF(OR(טבלה13[[#This Row],[CycleNumber]]&gt;B641,B641=""),IF(טבלה13[[#This Row],[מספר סטייה]]=3,MIN(D638:D640),טבלה13[[#This Row],[מינ קבוע]]),טבלה13[[#This Row],[מינ קבוע]])</f>
        <v>24</v>
      </c>
      <c r="H640">
        <f>IF(OR(טבלה13[[#This Row],[CycleNumber]]&gt;B641,B641=""),IF(טבלה13[[#This Row],[מספר סטייה]]=3,MAX(D638:D640),טבלה13[[#This Row],[מקס קבוע]]),טבלה13[[#This Row],[מקס קבוע]])</f>
        <v>28</v>
      </c>
      <c r="I64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קבוע]]&lt;&gt;E639,1,I639+1),0))</f>
        <v>0</v>
      </c>
      <c r="J640">
        <f>IF(AND(טבלה13[[#This Row],[CycleNumber]]&lt;B641,טבלה13[[#This Row],[מקס קבוע]]&lt;&gt;""),IF(OR(טבלה13[[#This Row],[מספר סטייה]]&lt;I641,AND(טבלה13[[#This Row],[מספר סטייה]]=3,I641=1)),0,1),"")</f>
        <v>1</v>
      </c>
      <c r="K640">
        <f>IF(טבלה13[[#This Row],[מקס קבוע]]&lt;&gt;"",טבלה13[[#This Row],[מקסימום]]-טבלה13[[#This Row],[מינימום]],"")</f>
        <v>4</v>
      </c>
      <c r="L640">
        <f>IF(IFERROR(LOOKUP(טבלה13[[#This Row],[ClientID]],פיבוט!$A$4:$A$121),FALSE)=טבלה13[[#This Row],[ClientID]],1,0)</f>
        <v>1</v>
      </c>
      <c r="M640" t="str">
        <f>IF(OR(טבלה13[[#This Row],[ClientID]]=A641),"",1)</f>
        <v/>
      </c>
      <c r="N640" s="3" t="str">
        <f>IF(טבלה13[[#This Row],[טווח]]&lt;&gt;K639,טבלה13[[#This Row],[טווח]],"")</f>
        <v/>
      </c>
      <c r="O640" s="3" t="str">
        <f>IF(טבלה13[[#This Row],[מניית טווחים]]&lt;&gt;"",IF(OR(30&gt;טבלה13[[#This Row],[מקסימום]],30&lt;טבלה13[[#This Row],[מינימום]]),0,1),"")</f>
        <v/>
      </c>
    </row>
    <row r="641" spans="1:15" x14ac:dyDescent="0.25">
      <c r="A641" t="s">
        <v>64</v>
      </c>
      <c r="B641">
        <v>7</v>
      </c>
      <c r="C641">
        <v>25</v>
      </c>
      <c r="D641">
        <f>טבלה13[[#This Row],[LengthofCycle]]+1</f>
        <v>26</v>
      </c>
      <c r="E641">
        <f>IF(טבלה13[[#This Row],[CycleNumber]]&lt;3,"",IF(טבלה13[[#This Row],[CycleNumber]]=3,MIN(D639:D641),IF(I640=3,MIN(D638:D640),E640)))</f>
        <v>24</v>
      </c>
      <c r="F641">
        <f>IF(טבלה13[[#This Row],[CycleNumber]]&lt;3,"",IF(טבלה13[[#This Row],[CycleNumber]]=3,MAX(D639:D641),IF(I640=3,MAX(D638:D640),F640)))</f>
        <v>28</v>
      </c>
      <c r="G641">
        <f>IF(OR(טבלה13[[#This Row],[CycleNumber]]&gt;B642,B642=""),IF(טבלה13[[#This Row],[מספר סטייה]]=3,MIN(D639:D641),טבלה13[[#This Row],[מינ קבוע]]),טבלה13[[#This Row],[מינ קבוע]])</f>
        <v>24</v>
      </c>
      <c r="H641">
        <f>IF(OR(טבלה13[[#This Row],[CycleNumber]]&gt;B642,B642=""),IF(טבלה13[[#This Row],[מספר סטייה]]=3,MAX(D639:D641),טבלה13[[#This Row],[מקס קבוע]]),טבלה13[[#This Row],[מקס קבוע]])</f>
        <v>28</v>
      </c>
      <c r="I64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קבוע]]&lt;&gt;E640,1,I640+1),0))</f>
        <v>0</v>
      </c>
      <c r="J641">
        <f>IF(AND(טבלה13[[#This Row],[CycleNumber]]&lt;B642,טבלה13[[#This Row],[מקס קבוע]]&lt;&gt;""),IF(OR(טבלה13[[#This Row],[מספר סטייה]]&lt;I642,AND(טבלה13[[#This Row],[מספר סטייה]]=3,I642=1)),0,1),"")</f>
        <v>1</v>
      </c>
      <c r="K641">
        <f>IF(טבלה13[[#This Row],[מקס קבוע]]&lt;&gt;"",טבלה13[[#This Row],[מקסימום]]-טבלה13[[#This Row],[מינימום]],"")</f>
        <v>4</v>
      </c>
      <c r="L641">
        <f>IF(IFERROR(LOOKUP(טבלה13[[#This Row],[ClientID]],פיבוט!$A$4:$A$121),FALSE)=טבלה13[[#This Row],[ClientID]],1,0)</f>
        <v>1</v>
      </c>
      <c r="M641" t="str">
        <f>IF(OR(טבלה13[[#This Row],[ClientID]]=A642),"",1)</f>
        <v/>
      </c>
      <c r="N641" s="3" t="str">
        <f>IF(טבלה13[[#This Row],[טווח]]&lt;&gt;K640,טבלה13[[#This Row],[טווח]],"")</f>
        <v/>
      </c>
      <c r="O641" s="3" t="str">
        <f>IF(טבלה13[[#This Row],[מניית טווחים]]&lt;&gt;"",IF(OR(30&gt;טבלה13[[#This Row],[מקסימום]],30&lt;טבלה13[[#This Row],[מינימום]]),0,1),"")</f>
        <v/>
      </c>
    </row>
    <row r="642" spans="1:15" x14ac:dyDescent="0.25">
      <c r="A642" t="s">
        <v>64</v>
      </c>
      <c r="B642">
        <v>8</v>
      </c>
      <c r="C642">
        <v>26</v>
      </c>
      <c r="D642">
        <f>טבלה13[[#This Row],[LengthofCycle]]+1</f>
        <v>27</v>
      </c>
      <c r="E642">
        <f>IF(טבלה13[[#This Row],[CycleNumber]]&lt;3,"",IF(טבלה13[[#This Row],[CycleNumber]]=3,MIN(D640:D642),IF(I641=3,MIN(D639:D641),E641)))</f>
        <v>24</v>
      </c>
      <c r="F642">
        <f>IF(טבלה13[[#This Row],[CycleNumber]]&lt;3,"",IF(טבלה13[[#This Row],[CycleNumber]]=3,MAX(D640:D642),IF(I641=3,MAX(D639:D641),F641)))</f>
        <v>28</v>
      </c>
      <c r="G642">
        <f>IF(OR(טבלה13[[#This Row],[CycleNumber]]&gt;B643,B643=""),IF(טבלה13[[#This Row],[מספר סטייה]]=3,MIN(D640:D642),טבלה13[[#This Row],[מינ קבוע]]),טבלה13[[#This Row],[מינ קבוע]])</f>
        <v>24</v>
      </c>
      <c r="H642">
        <f>IF(OR(טבלה13[[#This Row],[CycleNumber]]&gt;B643,B643=""),IF(טבלה13[[#This Row],[מספר סטייה]]=3,MAX(D640:D642),טבלה13[[#This Row],[מקס קבוע]]),טבלה13[[#This Row],[מקס קבוע]])</f>
        <v>28</v>
      </c>
      <c r="I64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קבוע]]&lt;&gt;E641,1,I641+1),0))</f>
        <v>0</v>
      </c>
      <c r="J642">
        <f>IF(AND(טבלה13[[#This Row],[CycleNumber]]&lt;B643,טבלה13[[#This Row],[מקס קבוע]]&lt;&gt;""),IF(OR(טבלה13[[#This Row],[מספר סטייה]]&lt;I643,AND(טבלה13[[#This Row],[מספר סטייה]]=3,I643=1)),0,1),"")</f>
        <v>1</v>
      </c>
      <c r="K642">
        <f>IF(טבלה13[[#This Row],[מקס קבוע]]&lt;&gt;"",טבלה13[[#This Row],[מקסימום]]-טבלה13[[#This Row],[מינימום]],"")</f>
        <v>4</v>
      </c>
      <c r="L642">
        <f>IF(IFERROR(LOOKUP(טבלה13[[#This Row],[ClientID]],פיבוט!$A$4:$A$121),FALSE)=טבלה13[[#This Row],[ClientID]],1,0)</f>
        <v>1</v>
      </c>
      <c r="M642" t="str">
        <f>IF(OR(טבלה13[[#This Row],[ClientID]]=A643),"",1)</f>
        <v/>
      </c>
      <c r="N642" s="3" t="str">
        <f>IF(טבלה13[[#This Row],[טווח]]&lt;&gt;K641,טבלה13[[#This Row],[טווח]],"")</f>
        <v/>
      </c>
      <c r="O642" s="3" t="str">
        <f>IF(טבלה13[[#This Row],[מניית טווחים]]&lt;&gt;"",IF(OR(30&gt;טבלה13[[#This Row],[מקסימום]],30&lt;טבלה13[[#This Row],[מינימום]]),0,1),"")</f>
        <v/>
      </c>
    </row>
    <row r="643" spans="1:15" x14ac:dyDescent="0.25">
      <c r="A643" t="s">
        <v>64</v>
      </c>
      <c r="B643">
        <v>9</v>
      </c>
      <c r="C643">
        <v>26</v>
      </c>
      <c r="D643">
        <f>טבלה13[[#This Row],[LengthofCycle]]+1</f>
        <v>27</v>
      </c>
      <c r="E643">
        <f>IF(טבלה13[[#This Row],[CycleNumber]]&lt;3,"",IF(טבלה13[[#This Row],[CycleNumber]]=3,MIN(D641:D643),IF(I642=3,MIN(D640:D642),E642)))</f>
        <v>24</v>
      </c>
      <c r="F643">
        <f>IF(טבלה13[[#This Row],[CycleNumber]]&lt;3,"",IF(טבלה13[[#This Row],[CycleNumber]]=3,MAX(D641:D643),IF(I642=3,MAX(D640:D642),F642)))</f>
        <v>28</v>
      </c>
      <c r="G643">
        <f>IF(OR(טבלה13[[#This Row],[CycleNumber]]&gt;B644,B644=""),IF(טבלה13[[#This Row],[מספר סטייה]]=3,MIN(D641:D643),טבלה13[[#This Row],[מינ קבוע]]),טבלה13[[#This Row],[מינ קבוע]])</f>
        <v>24</v>
      </c>
      <c r="H643">
        <f>IF(OR(טבלה13[[#This Row],[CycleNumber]]&gt;B644,B644=""),IF(טבלה13[[#This Row],[מספר סטייה]]=3,MAX(D641:D643),טבלה13[[#This Row],[מקס קבוע]]),טבלה13[[#This Row],[מקס קבוע]])</f>
        <v>28</v>
      </c>
      <c r="I64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קבוע]]&lt;&gt;E642,1,I642+1),0))</f>
        <v>0</v>
      </c>
      <c r="J643">
        <f>IF(AND(טבלה13[[#This Row],[CycleNumber]]&lt;B644,טבלה13[[#This Row],[מקס קבוע]]&lt;&gt;""),IF(OR(טבלה13[[#This Row],[מספר סטייה]]&lt;I644,AND(טבלה13[[#This Row],[מספר סטייה]]=3,I644=1)),0,1),"")</f>
        <v>1</v>
      </c>
      <c r="K643">
        <f>IF(טבלה13[[#This Row],[מקס קבוע]]&lt;&gt;"",טבלה13[[#This Row],[מקסימום]]-טבלה13[[#This Row],[מינימום]],"")</f>
        <v>4</v>
      </c>
      <c r="L643">
        <f>IF(IFERROR(LOOKUP(טבלה13[[#This Row],[ClientID]],פיבוט!$A$4:$A$121),FALSE)=טבלה13[[#This Row],[ClientID]],1,0)</f>
        <v>1</v>
      </c>
      <c r="M643" t="str">
        <f>IF(OR(טבלה13[[#This Row],[ClientID]]=A644),"",1)</f>
        <v/>
      </c>
      <c r="N643" s="3" t="str">
        <f>IF(טבלה13[[#This Row],[טווח]]&lt;&gt;K642,טבלה13[[#This Row],[טווח]],"")</f>
        <v/>
      </c>
      <c r="O643" s="3" t="str">
        <f>IF(טבלה13[[#This Row],[מניית טווחים]]&lt;&gt;"",IF(OR(30&gt;טבלה13[[#This Row],[מקסימום]],30&lt;טבלה13[[#This Row],[מינימום]]),0,1),"")</f>
        <v/>
      </c>
    </row>
    <row r="644" spans="1:15" x14ac:dyDescent="0.25">
      <c r="A644" t="s">
        <v>64</v>
      </c>
      <c r="B644">
        <v>10</v>
      </c>
      <c r="C644">
        <v>27</v>
      </c>
      <c r="D644">
        <f>טבלה13[[#This Row],[LengthofCycle]]+1</f>
        <v>28</v>
      </c>
      <c r="E644">
        <f>IF(טבלה13[[#This Row],[CycleNumber]]&lt;3,"",IF(טבלה13[[#This Row],[CycleNumber]]=3,MIN(D642:D644),IF(I643=3,MIN(D641:D643),E643)))</f>
        <v>24</v>
      </c>
      <c r="F644">
        <f>IF(טבלה13[[#This Row],[CycleNumber]]&lt;3,"",IF(טבלה13[[#This Row],[CycleNumber]]=3,MAX(D642:D644),IF(I643=3,MAX(D641:D643),F643)))</f>
        <v>28</v>
      </c>
      <c r="G644">
        <f>IF(OR(טבלה13[[#This Row],[CycleNumber]]&gt;B645,B645=""),IF(טבלה13[[#This Row],[מספר סטייה]]=3,MIN(D642:D644),טבלה13[[#This Row],[מינ קבוע]]),טבלה13[[#This Row],[מינ קבוע]])</f>
        <v>24</v>
      </c>
      <c r="H644">
        <f>IF(OR(טבלה13[[#This Row],[CycleNumber]]&gt;B645,B645=""),IF(טבלה13[[#This Row],[מספר סטייה]]=3,MAX(D642:D644),טבלה13[[#This Row],[מקס קבוע]]),טבלה13[[#This Row],[מקס קבוע]])</f>
        <v>28</v>
      </c>
      <c r="I64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קבוע]]&lt;&gt;E643,1,I643+1),0))</f>
        <v>0</v>
      </c>
      <c r="J644">
        <f>IF(AND(טבלה13[[#This Row],[CycleNumber]]&lt;B645,טבלה13[[#This Row],[מקס קבוע]]&lt;&gt;""),IF(OR(טבלה13[[#This Row],[מספר סטייה]]&lt;I645,AND(טבלה13[[#This Row],[מספר סטייה]]=3,I645=1)),0,1),"")</f>
        <v>1</v>
      </c>
      <c r="K644">
        <f>IF(טבלה13[[#This Row],[מקס קבוע]]&lt;&gt;"",טבלה13[[#This Row],[מקסימום]]-טבלה13[[#This Row],[מינימום]],"")</f>
        <v>4</v>
      </c>
      <c r="L644">
        <f>IF(IFERROR(LOOKUP(טבלה13[[#This Row],[ClientID]],פיבוט!$A$4:$A$121),FALSE)=טבלה13[[#This Row],[ClientID]],1,0)</f>
        <v>1</v>
      </c>
      <c r="M644" t="str">
        <f>IF(OR(טבלה13[[#This Row],[ClientID]]=A645),"",1)</f>
        <v/>
      </c>
      <c r="N644" s="3" t="str">
        <f>IF(טבלה13[[#This Row],[טווח]]&lt;&gt;K643,טבלה13[[#This Row],[טווח]],"")</f>
        <v/>
      </c>
      <c r="O644" s="3" t="str">
        <f>IF(טבלה13[[#This Row],[מניית טווחים]]&lt;&gt;"",IF(OR(30&gt;טבלה13[[#This Row],[מקסימום]],30&lt;טבלה13[[#This Row],[מינימום]]),0,1),"")</f>
        <v/>
      </c>
    </row>
    <row r="645" spans="1:15" x14ac:dyDescent="0.25">
      <c r="A645" t="s">
        <v>64</v>
      </c>
      <c r="B645">
        <v>11</v>
      </c>
      <c r="C645">
        <v>27</v>
      </c>
      <c r="D645">
        <f>טבלה13[[#This Row],[LengthofCycle]]+1</f>
        <v>28</v>
      </c>
      <c r="E645">
        <f>IF(טבלה13[[#This Row],[CycleNumber]]&lt;3,"",IF(טבלה13[[#This Row],[CycleNumber]]=3,MIN(D643:D645),IF(I644=3,MIN(D642:D644),E644)))</f>
        <v>24</v>
      </c>
      <c r="F645">
        <f>IF(טבלה13[[#This Row],[CycleNumber]]&lt;3,"",IF(טבלה13[[#This Row],[CycleNumber]]=3,MAX(D643:D645),IF(I644=3,MAX(D642:D644),F644)))</f>
        <v>28</v>
      </c>
      <c r="G645">
        <f>IF(OR(טבלה13[[#This Row],[CycleNumber]]&gt;B646,B646=""),IF(טבלה13[[#This Row],[מספר סטייה]]=3,MIN(D643:D645),טבלה13[[#This Row],[מינ קבוע]]),טבלה13[[#This Row],[מינ קבוע]])</f>
        <v>24</v>
      </c>
      <c r="H645">
        <f>IF(OR(טבלה13[[#This Row],[CycleNumber]]&gt;B646,B646=""),IF(טבלה13[[#This Row],[מספר סטייה]]=3,MAX(D643:D645),טבלה13[[#This Row],[מקס קבוע]]),טבלה13[[#This Row],[מקס קבוע]])</f>
        <v>28</v>
      </c>
      <c r="I64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קבוע]]&lt;&gt;E644,1,I644+1),0))</f>
        <v>0</v>
      </c>
      <c r="J645">
        <f>IF(AND(טבלה13[[#This Row],[CycleNumber]]&lt;B646,טבלה13[[#This Row],[מקס קבוע]]&lt;&gt;""),IF(OR(טבלה13[[#This Row],[מספר סטייה]]&lt;I646,AND(טבלה13[[#This Row],[מספר סטייה]]=3,I646=1)),0,1),"")</f>
        <v>1</v>
      </c>
      <c r="K645">
        <f>IF(טבלה13[[#This Row],[מקס קבוע]]&lt;&gt;"",טבלה13[[#This Row],[מקסימום]]-טבלה13[[#This Row],[מינימום]],"")</f>
        <v>4</v>
      </c>
      <c r="L645">
        <f>IF(IFERROR(LOOKUP(טבלה13[[#This Row],[ClientID]],פיבוט!$A$4:$A$121),FALSE)=טבלה13[[#This Row],[ClientID]],1,0)</f>
        <v>1</v>
      </c>
      <c r="M645" t="str">
        <f>IF(OR(טבלה13[[#This Row],[ClientID]]=A646),"",1)</f>
        <v/>
      </c>
      <c r="N645" s="3" t="str">
        <f>IF(טבלה13[[#This Row],[טווח]]&lt;&gt;K644,טבלה13[[#This Row],[טווח]],"")</f>
        <v/>
      </c>
      <c r="O645" s="3" t="str">
        <f>IF(טבלה13[[#This Row],[מניית טווחים]]&lt;&gt;"",IF(OR(30&gt;טבלה13[[#This Row],[מקסימום]],30&lt;טבלה13[[#This Row],[מינימום]]),0,1),"")</f>
        <v/>
      </c>
    </row>
    <row r="646" spans="1:15" x14ac:dyDescent="0.25">
      <c r="A646" t="s">
        <v>64</v>
      </c>
      <c r="B646">
        <v>12</v>
      </c>
      <c r="C646">
        <v>24</v>
      </c>
      <c r="D646">
        <f>טבלה13[[#This Row],[LengthofCycle]]+1</f>
        <v>25</v>
      </c>
      <c r="E646">
        <f>IF(טבלה13[[#This Row],[CycleNumber]]&lt;3,"",IF(טבלה13[[#This Row],[CycleNumber]]=3,MIN(D644:D646),IF(I645=3,MIN(D643:D645),E645)))</f>
        <v>24</v>
      </c>
      <c r="F646">
        <f>IF(טבלה13[[#This Row],[CycleNumber]]&lt;3,"",IF(טבלה13[[#This Row],[CycleNumber]]=3,MAX(D644:D646),IF(I645=3,MAX(D643:D645),F645)))</f>
        <v>28</v>
      </c>
      <c r="G646">
        <f>IF(OR(טבלה13[[#This Row],[CycleNumber]]&gt;B647,B647=""),IF(טבלה13[[#This Row],[מספר סטייה]]=3,MIN(D644:D646),טבלה13[[#This Row],[מינ קבוע]]),טבלה13[[#This Row],[מינ קבוע]])</f>
        <v>24</v>
      </c>
      <c r="H646">
        <f>IF(OR(טבלה13[[#This Row],[CycleNumber]]&gt;B647,B647=""),IF(טבלה13[[#This Row],[מספר סטייה]]=3,MAX(D644:D646),טבלה13[[#This Row],[מקס קבוע]]),טבלה13[[#This Row],[מקס קבוע]])</f>
        <v>28</v>
      </c>
      <c r="I64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קבוע]]&lt;&gt;E645,1,I645+1),0))</f>
        <v>0</v>
      </c>
      <c r="J646">
        <f>IF(AND(טבלה13[[#This Row],[CycleNumber]]&lt;B647,טבלה13[[#This Row],[מקס קבוע]]&lt;&gt;""),IF(OR(טבלה13[[#This Row],[מספר סטייה]]&lt;I647,AND(טבלה13[[#This Row],[מספר סטייה]]=3,I647=1)),0,1),"")</f>
        <v>1</v>
      </c>
      <c r="K646">
        <f>IF(טבלה13[[#This Row],[מקס קבוע]]&lt;&gt;"",טבלה13[[#This Row],[מקסימום]]-טבלה13[[#This Row],[מינימום]],"")</f>
        <v>4</v>
      </c>
      <c r="L646">
        <f>IF(IFERROR(LOOKUP(טבלה13[[#This Row],[ClientID]],פיבוט!$A$4:$A$121),FALSE)=טבלה13[[#This Row],[ClientID]],1,0)</f>
        <v>1</v>
      </c>
      <c r="M646" t="str">
        <f>IF(OR(טבלה13[[#This Row],[ClientID]]=A647),"",1)</f>
        <v/>
      </c>
      <c r="N646" s="3" t="str">
        <f>IF(טבלה13[[#This Row],[טווח]]&lt;&gt;K645,טבלה13[[#This Row],[טווח]],"")</f>
        <v/>
      </c>
      <c r="O646" s="3" t="str">
        <f>IF(טבלה13[[#This Row],[מניית טווחים]]&lt;&gt;"",IF(OR(30&gt;טבלה13[[#This Row],[מקסימום]],30&lt;טבלה13[[#This Row],[מינימום]]),0,1),"")</f>
        <v/>
      </c>
    </row>
    <row r="647" spans="1:15" x14ac:dyDescent="0.25">
      <c r="A647" t="s">
        <v>64</v>
      </c>
      <c r="B647">
        <v>13</v>
      </c>
      <c r="C647">
        <v>25</v>
      </c>
      <c r="D647">
        <f>טבלה13[[#This Row],[LengthofCycle]]+1</f>
        <v>26</v>
      </c>
      <c r="E647">
        <f>IF(טבלה13[[#This Row],[CycleNumber]]&lt;3,"",IF(טבלה13[[#This Row],[CycleNumber]]=3,MIN(D645:D647),IF(I646=3,MIN(D644:D646),E646)))</f>
        <v>24</v>
      </c>
      <c r="F647">
        <f>IF(טבלה13[[#This Row],[CycleNumber]]&lt;3,"",IF(טבלה13[[#This Row],[CycleNumber]]=3,MAX(D645:D647),IF(I646=3,MAX(D644:D646),F646)))</f>
        <v>28</v>
      </c>
      <c r="G647">
        <f>IF(OR(טבלה13[[#This Row],[CycleNumber]]&gt;B648,B648=""),IF(טבלה13[[#This Row],[מספר סטייה]]=3,MIN(D645:D647),טבלה13[[#This Row],[מינ קבוע]]),טבלה13[[#This Row],[מינ קבוע]])</f>
        <v>24</v>
      </c>
      <c r="H647">
        <f>IF(OR(טבלה13[[#This Row],[CycleNumber]]&gt;B648,B648=""),IF(טבלה13[[#This Row],[מספר סטייה]]=3,MAX(D645:D647),טבלה13[[#This Row],[מקס קבוע]]),טבלה13[[#This Row],[מקס קבוע]])</f>
        <v>28</v>
      </c>
      <c r="I64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קבוע]]&lt;&gt;E646,1,I646+1),0))</f>
        <v>0</v>
      </c>
      <c r="J647">
        <f>IF(AND(טבלה13[[#This Row],[CycleNumber]]&lt;B648,טבלה13[[#This Row],[מקס קבוע]]&lt;&gt;""),IF(OR(טבלה13[[#This Row],[מספר סטייה]]&lt;I648,AND(טבלה13[[#This Row],[מספר סטייה]]=3,I648=1)),0,1),"")</f>
        <v>1</v>
      </c>
      <c r="K647">
        <f>IF(טבלה13[[#This Row],[מקס קבוע]]&lt;&gt;"",טבלה13[[#This Row],[מקסימום]]-טבלה13[[#This Row],[מינימום]],"")</f>
        <v>4</v>
      </c>
      <c r="L647">
        <f>IF(IFERROR(LOOKUP(טבלה13[[#This Row],[ClientID]],פיבוט!$A$4:$A$121),FALSE)=טבלה13[[#This Row],[ClientID]],1,0)</f>
        <v>1</v>
      </c>
      <c r="M647" t="str">
        <f>IF(OR(טבלה13[[#This Row],[ClientID]]=A648),"",1)</f>
        <v/>
      </c>
      <c r="N647" s="3" t="str">
        <f>IF(טבלה13[[#This Row],[טווח]]&lt;&gt;K646,טבלה13[[#This Row],[טווח]],"")</f>
        <v/>
      </c>
      <c r="O647" s="3" t="str">
        <f>IF(טבלה13[[#This Row],[מניית טווחים]]&lt;&gt;"",IF(OR(30&gt;טבלה13[[#This Row],[מקסימום]],30&lt;טבלה13[[#This Row],[מינימום]]),0,1),"")</f>
        <v/>
      </c>
    </row>
    <row r="648" spans="1:15" x14ac:dyDescent="0.25">
      <c r="A648" t="s">
        <v>64</v>
      </c>
      <c r="B648">
        <v>14</v>
      </c>
      <c r="C648">
        <v>27</v>
      </c>
      <c r="D648">
        <f>טבלה13[[#This Row],[LengthofCycle]]+1</f>
        <v>28</v>
      </c>
      <c r="E648">
        <f>IF(טבלה13[[#This Row],[CycleNumber]]&lt;3,"",IF(טבלה13[[#This Row],[CycleNumber]]=3,MIN(D646:D648),IF(I647=3,MIN(D645:D647),E647)))</f>
        <v>24</v>
      </c>
      <c r="F648">
        <f>IF(טבלה13[[#This Row],[CycleNumber]]&lt;3,"",IF(טבלה13[[#This Row],[CycleNumber]]=3,MAX(D646:D648),IF(I647=3,MAX(D645:D647),F647)))</f>
        <v>28</v>
      </c>
      <c r="G648">
        <f>IF(OR(טבלה13[[#This Row],[CycleNumber]]&gt;B649,B649=""),IF(טבלה13[[#This Row],[מספר סטייה]]=3,MIN(D646:D648),טבלה13[[#This Row],[מינ קבוע]]),טבלה13[[#This Row],[מינ קבוע]])</f>
        <v>24</v>
      </c>
      <c r="H648">
        <f>IF(OR(טבלה13[[#This Row],[CycleNumber]]&gt;B649,B649=""),IF(טבלה13[[#This Row],[מספר סטייה]]=3,MAX(D646:D648),טבלה13[[#This Row],[מקס קבוע]]),טבלה13[[#This Row],[מקס קבוע]])</f>
        <v>28</v>
      </c>
      <c r="I64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קבוע]]&lt;&gt;E647,1,I647+1),0))</f>
        <v>0</v>
      </c>
      <c r="J648">
        <f>IF(AND(טבלה13[[#This Row],[CycleNumber]]&lt;B649,טבלה13[[#This Row],[מקס קבוע]]&lt;&gt;""),IF(OR(טבלה13[[#This Row],[מספר סטייה]]&lt;I649,AND(טבלה13[[#This Row],[מספר סטייה]]=3,I649=1)),0,1),"")</f>
        <v>1</v>
      </c>
      <c r="K648">
        <f>IF(טבלה13[[#This Row],[מקס קבוע]]&lt;&gt;"",טבלה13[[#This Row],[מקסימום]]-טבלה13[[#This Row],[מינימום]],"")</f>
        <v>4</v>
      </c>
      <c r="L648">
        <f>IF(IFERROR(LOOKUP(טבלה13[[#This Row],[ClientID]],פיבוט!$A$4:$A$121),FALSE)=טבלה13[[#This Row],[ClientID]],1,0)</f>
        <v>1</v>
      </c>
      <c r="M648" t="str">
        <f>IF(OR(טבלה13[[#This Row],[ClientID]]=A649),"",1)</f>
        <v/>
      </c>
      <c r="N648" s="3" t="str">
        <f>IF(טבלה13[[#This Row],[טווח]]&lt;&gt;K647,טבלה13[[#This Row],[טווח]],"")</f>
        <v/>
      </c>
      <c r="O648" s="3" t="str">
        <f>IF(טבלה13[[#This Row],[מניית טווחים]]&lt;&gt;"",IF(OR(30&gt;טבלה13[[#This Row],[מקסימום]],30&lt;טבלה13[[#This Row],[מינימום]]),0,1),"")</f>
        <v/>
      </c>
    </row>
    <row r="649" spans="1:15" x14ac:dyDescent="0.25">
      <c r="A649" t="s">
        <v>64</v>
      </c>
      <c r="B649">
        <v>15</v>
      </c>
      <c r="C649">
        <v>26</v>
      </c>
      <c r="D649">
        <f>טבלה13[[#This Row],[LengthofCycle]]+1</f>
        <v>27</v>
      </c>
      <c r="E649">
        <f>IF(טבלה13[[#This Row],[CycleNumber]]&lt;3,"",IF(טבלה13[[#This Row],[CycleNumber]]=3,MIN(D647:D649),IF(I648=3,MIN(D646:D648),E648)))</f>
        <v>24</v>
      </c>
      <c r="F649">
        <f>IF(טבלה13[[#This Row],[CycleNumber]]&lt;3,"",IF(טבלה13[[#This Row],[CycleNumber]]=3,MAX(D647:D649),IF(I648=3,MAX(D646:D648),F648)))</f>
        <v>28</v>
      </c>
      <c r="G649">
        <f>IF(OR(טבלה13[[#This Row],[CycleNumber]]&gt;B650,B650=""),IF(טבלה13[[#This Row],[מספר סטייה]]=3,MIN(D647:D649),טבלה13[[#This Row],[מינ קבוע]]),טבלה13[[#This Row],[מינ קבוע]])</f>
        <v>24</v>
      </c>
      <c r="H649">
        <f>IF(OR(טבלה13[[#This Row],[CycleNumber]]&gt;B650,B650=""),IF(טבלה13[[#This Row],[מספר סטייה]]=3,MAX(D647:D649),טבלה13[[#This Row],[מקס קבוע]]),טבלה13[[#This Row],[מקס קבוע]])</f>
        <v>28</v>
      </c>
      <c r="I64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קבוע]]&lt;&gt;E648,1,I648+1),0))</f>
        <v>0</v>
      </c>
      <c r="J649">
        <f>IF(AND(טבלה13[[#This Row],[CycleNumber]]&lt;B650,טבלה13[[#This Row],[מקס קבוע]]&lt;&gt;""),IF(OR(טבלה13[[#This Row],[מספר סטייה]]&lt;I650,AND(טבלה13[[#This Row],[מספר סטייה]]=3,I650=1)),0,1),"")</f>
        <v>1</v>
      </c>
      <c r="K649">
        <f>IF(טבלה13[[#This Row],[מקס קבוע]]&lt;&gt;"",טבלה13[[#This Row],[מקסימום]]-טבלה13[[#This Row],[מינימום]],"")</f>
        <v>4</v>
      </c>
      <c r="L649">
        <f>IF(IFERROR(LOOKUP(טבלה13[[#This Row],[ClientID]],פיבוט!$A$4:$A$121),FALSE)=טבלה13[[#This Row],[ClientID]],1,0)</f>
        <v>1</v>
      </c>
      <c r="M649" t="str">
        <f>IF(OR(טבלה13[[#This Row],[ClientID]]=A650),"",1)</f>
        <v/>
      </c>
      <c r="N649" s="3" t="str">
        <f>IF(טבלה13[[#This Row],[טווח]]&lt;&gt;K648,טבלה13[[#This Row],[טווח]],"")</f>
        <v/>
      </c>
      <c r="O649" s="3" t="str">
        <f>IF(טבלה13[[#This Row],[מניית טווחים]]&lt;&gt;"",IF(OR(30&gt;טבלה13[[#This Row],[מקסימום]],30&lt;טבלה13[[#This Row],[מינימום]]),0,1),"")</f>
        <v/>
      </c>
    </row>
    <row r="650" spans="1:15" x14ac:dyDescent="0.25">
      <c r="A650" t="s">
        <v>64</v>
      </c>
      <c r="B650">
        <v>16</v>
      </c>
      <c r="C650">
        <v>26</v>
      </c>
      <c r="D650">
        <f>טבלה13[[#This Row],[LengthofCycle]]+1</f>
        <v>27</v>
      </c>
      <c r="E650">
        <f>IF(טבלה13[[#This Row],[CycleNumber]]&lt;3,"",IF(טבלה13[[#This Row],[CycleNumber]]=3,MIN(D648:D650),IF(I649=3,MIN(D647:D649),E649)))</f>
        <v>24</v>
      </c>
      <c r="F650">
        <f>IF(טבלה13[[#This Row],[CycleNumber]]&lt;3,"",IF(טבלה13[[#This Row],[CycleNumber]]=3,MAX(D648:D650),IF(I649=3,MAX(D647:D649),F649)))</f>
        <v>28</v>
      </c>
      <c r="G650">
        <f>IF(OR(טבלה13[[#This Row],[CycleNumber]]&gt;B651,B651=""),IF(טבלה13[[#This Row],[מספר סטייה]]=3,MIN(D648:D650),טבלה13[[#This Row],[מינ קבוע]]),טבלה13[[#This Row],[מינ קבוע]])</f>
        <v>24</v>
      </c>
      <c r="H650">
        <f>IF(OR(טבלה13[[#This Row],[CycleNumber]]&gt;B651,B651=""),IF(טבלה13[[#This Row],[מספר סטייה]]=3,MAX(D648:D650),טבלה13[[#This Row],[מקס קבוע]]),טבלה13[[#This Row],[מקס קבוע]])</f>
        <v>28</v>
      </c>
      <c r="I65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קבוע]]&lt;&gt;E649,1,I649+1),0))</f>
        <v>0</v>
      </c>
      <c r="J650">
        <f>IF(AND(טבלה13[[#This Row],[CycleNumber]]&lt;B651,טבלה13[[#This Row],[מקס קבוע]]&lt;&gt;""),IF(OR(טבלה13[[#This Row],[מספר סטייה]]&lt;I651,AND(טבלה13[[#This Row],[מספר סטייה]]=3,I651=1)),0,1),"")</f>
        <v>0</v>
      </c>
      <c r="K650">
        <f>IF(טבלה13[[#This Row],[מקס קבוע]]&lt;&gt;"",טבלה13[[#This Row],[מקסימום]]-טבלה13[[#This Row],[מינימום]],"")</f>
        <v>4</v>
      </c>
      <c r="L650">
        <f>IF(IFERROR(LOOKUP(טבלה13[[#This Row],[ClientID]],פיבוט!$A$4:$A$121),FALSE)=טבלה13[[#This Row],[ClientID]],1,0)</f>
        <v>1</v>
      </c>
      <c r="M650" t="str">
        <f>IF(OR(טבלה13[[#This Row],[ClientID]]=A651),"",1)</f>
        <v/>
      </c>
      <c r="N650" s="3" t="str">
        <f>IF(טבלה13[[#This Row],[טווח]]&lt;&gt;K649,טבלה13[[#This Row],[טווח]],"")</f>
        <v/>
      </c>
      <c r="O650" s="3" t="str">
        <f>IF(טבלה13[[#This Row],[מניית טווחים]]&lt;&gt;"",IF(OR(30&gt;טבלה13[[#This Row],[מקסימום]],30&lt;טבלה13[[#This Row],[מינימום]]),0,1),"")</f>
        <v/>
      </c>
    </row>
    <row r="651" spans="1:15" x14ac:dyDescent="0.25">
      <c r="A651" t="s">
        <v>64</v>
      </c>
      <c r="B651">
        <v>17</v>
      </c>
      <c r="C651">
        <v>29</v>
      </c>
      <c r="D651">
        <f>טבלה13[[#This Row],[LengthofCycle]]+1</f>
        <v>30</v>
      </c>
      <c r="E651">
        <f>IF(טבלה13[[#This Row],[CycleNumber]]&lt;3,"",IF(טבלה13[[#This Row],[CycleNumber]]=3,MIN(D649:D651),IF(I650=3,MIN(D648:D650),E650)))</f>
        <v>24</v>
      </c>
      <c r="F651">
        <f>IF(טבלה13[[#This Row],[CycleNumber]]&lt;3,"",IF(טבלה13[[#This Row],[CycleNumber]]=3,MAX(D649:D651),IF(I650=3,MAX(D648:D650),F650)))</f>
        <v>28</v>
      </c>
      <c r="G651">
        <f>IF(OR(טבלה13[[#This Row],[CycleNumber]]&gt;B652,B652=""),IF(טבלה13[[#This Row],[מספר סטייה]]=3,MIN(D649:D651),טבלה13[[#This Row],[מינ קבוע]]),טבלה13[[#This Row],[מינ קבוע]])</f>
        <v>24</v>
      </c>
      <c r="H651">
        <f>IF(OR(טבלה13[[#This Row],[CycleNumber]]&gt;B652,B652=""),IF(טבלה13[[#This Row],[מספר סטייה]]=3,MAX(D649:D651),טבלה13[[#This Row],[מקס קבוע]]),טבלה13[[#This Row],[מקס קבוע]])</f>
        <v>28</v>
      </c>
      <c r="I65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קבוע]]&lt;&gt;E650,1,I650+1),0))</f>
        <v>1</v>
      </c>
      <c r="J651">
        <f>IF(AND(טבלה13[[#This Row],[CycleNumber]]&lt;B652,טבלה13[[#This Row],[מקס קבוע]]&lt;&gt;""),IF(OR(טבלה13[[#This Row],[מספר סטייה]]&lt;I652,AND(טבלה13[[#This Row],[מספר סטייה]]=3,I652=1)),0,1),"")</f>
        <v>1</v>
      </c>
      <c r="K651">
        <f>IF(טבלה13[[#This Row],[מקס קבוע]]&lt;&gt;"",טבלה13[[#This Row],[מקסימום]]-טבלה13[[#This Row],[מינימום]],"")</f>
        <v>4</v>
      </c>
      <c r="L651">
        <f>IF(IFERROR(LOOKUP(טבלה13[[#This Row],[ClientID]],פיבוט!$A$4:$A$121),FALSE)=טבלה13[[#This Row],[ClientID]],1,0)</f>
        <v>1</v>
      </c>
      <c r="M651" t="str">
        <f>IF(OR(טבלה13[[#This Row],[ClientID]]=A652),"",1)</f>
        <v/>
      </c>
      <c r="N651" s="3" t="str">
        <f>IF(טבלה13[[#This Row],[טווח]]&lt;&gt;K650,טבלה13[[#This Row],[טווח]],"")</f>
        <v/>
      </c>
      <c r="O651" s="3" t="str">
        <f>IF(טבלה13[[#This Row],[מניית טווחים]]&lt;&gt;"",IF(OR(30&gt;טבלה13[[#This Row],[מקסימום]],30&lt;טבלה13[[#This Row],[מינימום]]),0,1),"")</f>
        <v/>
      </c>
    </row>
    <row r="652" spans="1:15" x14ac:dyDescent="0.25">
      <c r="A652" t="s">
        <v>64</v>
      </c>
      <c r="B652">
        <v>18</v>
      </c>
      <c r="C652">
        <v>26</v>
      </c>
      <c r="D652">
        <f>טבלה13[[#This Row],[LengthofCycle]]+1</f>
        <v>27</v>
      </c>
      <c r="E652">
        <f>IF(טבלה13[[#This Row],[CycleNumber]]&lt;3,"",IF(טבלה13[[#This Row],[CycleNumber]]=3,MIN(D650:D652),IF(I651=3,MIN(D649:D651),E651)))</f>
        <v>24</v>
      </c>
      <c r="F652">
        <f>IF(טבלה13[[#This Row],[CycleNumber]]&lt;3,"",IF(טבלה13[[#This Row],[CycleNumber]]=3,MAX(D650:D652),IF(I651=3,MAX(D649:D651),F651)))</f>
        <v>28</v>
      </c>
      <c r="G652">
        <f>IF(OR(טבלה13[[#This Row],[CycleNumber]]&gt;B653,B653=""),IF(טבלה13[[#This Row],[מספר סטייה]]=3,MIN(D650:D652),טבלה13[[#This Row],[מינ קבוע]]),טבלה13[[#This Row],[מינ קבוע]])</f>
        <v>24</v>
      </c>
      <c r="H652">
        <f>IF(OR(טבלה13[[#This Row],[CycleNumber]]&gt;B653,B653=""),IF(טבלה13[[#This Row],[מספר סטייה]]=3,MAX(D650:D652),טבלה13[[#This Row],[מקס קבוע]]),טבלה13[[#This Row],[מקס קבוע]])</f>
        <v>28</v>
      </c>
      <c r="I65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קבוע]]&lt;&gt;E651,1,I651+1),0))</f>
        <v>0</v>
      </c>
      <c r="J652">
        <f>IF(AND(טבלה13[[#This Row],[CycleNumber]]&lt;B653,טבלה13[[#This Row],[מקס קבוע]]&lt;&gt;""),IF(OR(טבלה13[[#This Row],[מספר סטייה]]&lt;I653,AND(טבלה13[[#This Row],[מספר סטייה]]=3,I653=1)),0,1),"")</f>
        <v>1</v>
      </c>
      <c r="K652">
        <f>IF(טבלה13[[#This Row],[מקס קבוע]]&lt;&gt;"",טבלה13[[#This Row],[מקסימום]]-טבלה13[[#This Row],[מינימום]],"")</f>
        <v>4</v>
      </c>
      <c r="L652">
        <f>IF(IFERROR(LOOKUP(טבלה13[[#This Row],[ClientID]],פיבוט!$A$4:$A$121),FALSE)=טבלה13[[#This Row],[ClientID]],1,0)</f>
        <v>1</v>
      </c>
      <c r="M652" t="str">
        <f>IF(OR(טבלה13[[#This Row],[ClientID]]=A653),"",1)</f>
        <v/>
      </c>
      <c r="N652" s="3" t="str">
        <f>IF(טבלה13[[#This Row],[טווח]]&lt;&gt;K651,טבלה13[[#This Row],[טווח]],"")</f>
        <v/>
      </c>
      <c r="O652" s="3" t="str">
        <f>IF(טבלה13[[#This Row],[מניית טווחים]]&lt;&gt;"",IF(OR(30&gt;טבלה13[[#This Row],[מקסימום]],30&lt;טבלה13[[#This Row],[מינימום]]),0,1),"")</f>
        <v/>
      </c>
    </row>
    <row r="653" spans="1:15" x14ac:dyDescent="0.25">
      <c r="A653" t="s">
        <v>64</v>
      </c>
      <c r="B653">
        <v>19</v>
      </c>
      <c r="C653">
        <v>25</v>
      </c>
      <c r="D653">
        <f>טבלה13[[#This Row],[LengthofCycle]]+1</f>
        <v>26</v>
      </c>
      <c r="E653">
        <f>IF(טבלה13[[#This Row],[CycleNumber]]&lt;3,"",IF(טבלה13[[#This Row],[CycleNumber]]=3,MIN(D651:D653),IF(I652=3,MIN(D650:D652),E652)))</f>
        <v>24</v>
      </c>
      <c r="F653">
        <f>IF(טבלה13[[#This Row],[CycleNumber]]&lt;3,"",IF(טבלה13[[#This Row],[CycleNumber]]=3,MAX(D651:D653),IF(I652=3,MAX(D650:D652),F652)))</f>
        <v>28</v>
      </c>
      <c r="G653">
        <f>IF(OR(טבלה13[[#This Row],[CycleNumber]]&gt;B654,B654=""),IF(טבלה13[[#This Row],[מספר סטייה]]=3,MIN(D651:D653),טבלה13[[#This Row],[מינ קבוע]]),טבלה13[[#This Row],[מינ קבוע]])</f>
        <v>24</v>
      </c>
      <c r="H653">
        <f>IF(OR(טבלה13[[#This Row],[CycleNumber]]&gt;B654,B654=""),IF(טבלה13[[#This Row],[מספר סטייה]]=3,MAX(D651:D653),טבלה13[[#This Row],[מקס קבוע]]),טבלה13[[#This Row],[מקס קבוע]])</f>
        <v>28</v>
      </c>
      <c r="I65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קבוע]]&lt;&gt;E652,1,I652+1),0))</f>
        <v>0</v>
      </c>
      <c r="J653">
        <f>IF(AND(טבלה13[[#This Row],[CycleNumber]]&lt;B654,טבלה13[[#This Row],[מקס קבוע]]&lt;&gt;""),IF(OR(טבלה13[[#This Row],[מספר סטייה]]&lt;I654,AND(טבלה13[[#This Row],[מספר סטייה]]=3,I654=1)),0,1),"")</f>
        <v>1</v>
      </c>
      <c r="K653">
        <f>IF(טבלה13[[#This Row],[מקס קבוע]]&lt;&gt;"",טבלה13[[#This Row],[מקסימום]]-טבלה13[[#This Row],[מינימום]],"")</f>
        <v>4</v>
      </c>
      <c r="L653">
        <f>IF(IFERROR(LOOKUP(טבלה13[[#This Row],[ClientID]],פיבוט!$A$4:$A$121),FALSE)=טבלה13[[#This Row],[ClientID]],1,0)</f>
        <v>1</v>
      </c>
      <c r="M653" t="str">
        <f>IF(OR(טבלה13[[#This Row],[ClientID]]=A654),"",1)</f>
        <v/>
      </c>
      <c r="N653" s="3" t="str">
        <f>IF(טבלה13[[#This Row],[טווח]]&lt;&gt;K652,טבלה13[[#This Row],[טווח]],"")</f>
        <v/>
      </c>
      <c r="O653" s="3" t="str">
        <f>IF(טבלה13[[#This Row],[מניית טווחים]]&lt;&gt;"",IF(OR(30&gt;טבלה13[[#This Row],[מקסימום]],30&lt;טבלה13[[#This Row],[מינימום]]),0,1),"")</f>
        <v/>
      </c>
    </row>
    <row r="654" spans="1:15" x14ac:dyDescent="0.25">
      <c r="A654" t="s">
        <v>64</v>
      </c>
      <c r="B654">
        <v>20</v>
      </c>
      <c r="C654">
        <v>25</v>
      </c>
      <c r="D654">
        <f>טבלה13[[#This Row],[LengthofCycle]]+1</f>
        <v>26</v>
      </c>
      <c r="E654">
        <f>IF(טבלה13[[#This Row],[CycleNumber]]&lt;3,"",IF(טבלה13[[#This Row],[CycleNumber]]=3,MIN(D652:D654),IF(I653=3,MIN(D651:D653),E653)))</f>
        <v>24</v>
      </c>
      <c r="F654">
        <f>IF(טבלה13[[#This Row],[CycleNumber]]&lt;3,"",IF(טבלה13[[#This Row],[CycleNumber]]=3,MAX(D652:D654),IF(I653=3,MAX(D651:D653),F653)))</f>
        <v>28</v>
      </c>
      <c r="G654">
        <f>IF(OR(טבלה13[[#This Row],[CycleNumber]]&gt;B655,B655=""),IF(טבלה13[[#This Row],[מספר סטייה]]=3,MIN(D652:D654),טבלה13[[#This Row],[מינ קבוע]]),טבלה13[[#This Row],[מינ קבוע]])</f>
        <v>24</v>
      </c>
      <c r="H654">
        <f>IF(OR(טבלה13[[#This Row],[CycleNumber]]&gt;B655,B655=""),IF(טבלה13[[#This Row],[מספר סטייה]]=3,MAX(D652:D654),טבלה13[[#This Row],[מקס קבוע]]),טבלה13[[#This Row],[מקס קבוע]])</f>
        <v>28</v>
      </c>
      <c r="I65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קבוע]]&lt;&gt;E653,1,I653+1),0))</f>
        <v>0</v>
      </c>
      <c r="J654">
        <f>IF(AND(טבלה13[[#This Row],[CycleNumber]]&lt;B655,טבלה13[[#This Row],[מקס קבוע]]&lt;&gt;""),IF(OR(טבלה13[[#This Row],[מספר סטייה]]&lt;I655,AND(טבלה13[[#This Row],[מספר סטייה]]=3,I655=1)),0,1),"")</f>
        <v>1</v>
      </c>
      <c r="K654">
        <f>IF(טבלה13[[#This Row],[מקס קבוע]]&lt;&gt;"",טבלה13[[#This Row],[מקסימום]]-טבלה13[[#This Row],[מינימום]],"")</f>
        <v>4</v>
      </c>
      <c r="L654">
        <f>IF(IFERROR(LOOKUP(טבלה13[[#This Row],[ClientID]],פיבוט!$A$4:$A$121),FALSE)=טבלה13[[#This Row],[ClientID]],1,0)</f>
        <v>1</v>
      </c>
      <c r="M654" t="str">
        <f>IF(OR(טבלה13[[#This Row],[ClientID]]=A655),"",1)</f>
        <v/>
      </c>
      <c r="N654" s="3" t="str">
        <f>IF(טבלה13[[#This Row],[טווח]]&lt;&gt;K653,טבלה13[[#This Row],[טווח]],"")</f>
        <v/>
      </c>
      <c r="O654" s="3" t="str">
        <f>IF(טבלה13[[#This Row],[מניית טווחים]]&lt;&gt;"",IF(OR(30&gt;טבלה13[[#This Row],[מקסימום]],30&lt;טבלה13[[#This Row],[מינימום]]),0,1),"")</f>
        <v/>
      </c>
    </row>
    <row r="655" spans="1:15" x14ac:dyDescent="0.25">
      <c r="A655" t="s">
        <v>64</v>
      </c>
      <c r="B655">
        <v>21</v>
      </c>
      <c r="C655">
        <v>23</v>
      </c>
      <c r="D655">
        <f>טבלה13[[#This Row],[LengthofCycle]]+1</f>
        <v>24</v>
      </c>
      <c r="E655">
        <f>IF(טבלה13[[#This Row],[CycleNumber]]&lt;3,"",IF(טבלה13[[#This Row],[CycleNumber]]=3,MIN(D653:D655),IF(I654=3,MIN(D652:D654),E654)))</f>
        <v>24</v>
      </c>
      <c r="F655">
        <f>IF(טבלה13[[#This Row],[CycleNumber]]&lt;3,"",IF(טבלה13[[#This Row],[CycleNumber]]=3,MAX(D653:D655),IF(I654=3,MAX(D652:D654),F654)))</f>
        <v>28</v>
      </c>
      <c r="G655">
        <f>IF(OR(טבלה13[[#This Row],[CycleNumber]]&gt;B656,B656=""),IF(טבלה13[[#This Row],[מספר סטייה]]=3,MIN(D653:D655),טבלה13[[#This Row],[מינ קבוע]]),טבלה13[[#This Row],[מינ קבוע]])</f>
        <v>24</v>
      </c>
      <c r="H655">
        <f>IF(OR(טבלה13[[#This Row],[CycleNumber]]&gt;B656,B656=""),IF(טבלה13[[#This Row],[מספר סטייה]]=3,MAX(D653:D655),טבלה13[[#This Row],[מקס קבוע]]),טבלה13[[#This Row],[מקס קבוע]])</f>
        <v>28</v>
      </c>
      <c r="I65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קבוע]]&lt;&gt;E654,1,I654+1),0))</f>
        <v>0</v>
      </c>
      <c r="J655">
        <f>IF(AND(טבלה13[[#This Row],[CycleNumber]]&lt;B656,טבלה13[[#This Row],[מקס קבוע]]&lt;&gt;""),IF(OR(טבלה13[[#This Row],[מספר סטייה]]&lt;I656,AND(טבלה13[[#This Row],[מספר סטייה]]=3,I656=1)),0,1),"")</f>
        <v>1</v>
      </c>
      <c r="K655">
        <f>IF(טבלה13[[#This Row],[מקס קבוע]]&lt;&gt;"",טבלה13[[#This Row],[מקסימום]]-טבלה13[[#This Row],[מינימום]],"")</f>
        <v>4</v>
      </c>
      <c r="L655">
        <f>IF(IFERROR(LOOKUP(טבלה13[[#This Row],[ClientID]],פיבוט!$A$4:$A$121),FALSE)=טבלה13[[#This Row],[ClientID]],1,0)</f>
        <v>1</v>
      </c>
      <c r="M655" t="str">
        <f>IF(OR(טבלה13[[#This Row],[ClientID]]=A656),"",1)</f>
        <v/>
      </c>
      <c r="N655" s="3" t="str">
        <f>IF(טבלה13[[#This Row],[טווח]]&lt;&gt;K654,טבלה13[[#This Row],[טווח]],"")</f>
        <v/>
      </c>
      <c r="O655" s="3" t="str">
        <f>IF(טבלה13[[#This Row],[מניית טווחים]]&lt;&gt;"",IF(OR(30&gt;טבלה13[[#This Row],[מקסימום]],30&lt;טבלה13[[#This Row],[מינימום]]),0,1),"")</f>
        <v/>
      </c>
    </row>
    <row r="656" spans="1:15" x14ac:dyDescent="0.25">
      <c r="A656" t="s">
        <v>64</v>
      </c>
      <c r="B656">
        <v>22</v>
      </c>
      <c r="C656">
        <v>26</v>
      </c>
      <c r="D656">
        <f>טבלה13[[#This Row],[LengthofCycle]]+1</f>
        <v>27</v>
      </c>
      <c r="E656">
        <f>IF(טבלה13[[#This Row],[CycleNumber]]&lt;3,"",IF(טבלה13[[#This Row],[CycleNumber]]=3,MIN(D654:D656),IF(I655=3,MIN(D653:D655),E655)))</f>
        <v>24</v>
      </c>
      <c r="F656">
        <f>IF(טבלה13[[#This Row],[CycleNumber]]&lt;3,"",IF(טבלה13[[#This Row],[CycleNumber]]=3,MAX(D654:D656),IF(I655=3,MAX(D653:D655),F655)))</f>
        <v>28</v>
      </c>
      <c r="G656">
        <f>IF(OR(טבלה13[[#This Row],[CycleNumber]]&gt;B657,B657=""),IF(טבלה13[[#This Row],[מספר סטייה]]=3,MIN(D654:D656),טבלה13[[#This Row],[מינ קבוע]]),טבלה13[[#This Row],[מינ קבוע]])</f>
        <v>24</v>
      </c>
      <c r="H656">
        <f>IF(OR(טבלה13[[#This Row],[CycleNumber]]&gt;B657,B657=""),IF(טבלה13[[#This Row],[מספר סטייה]]=3,MAX(D654:D656),טבלה13[[#This Row],[מקס קבוע]]),טבלה13[[#This Row],[מקס קבוע]])</f>
        <v>28</v>
      </c>
      <c r="I65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קבוע]]&lt;&gt;E655,1,I655+1),0))</f>
        <v>0</v>
      </c>
      <c r="J656">
        <f>IF(AND(טבלה13[[#This Row],[CycleNumber]]&lt;B657,טבלה13[[#This Row],[מקס קבוע]]&lt;&gt;""),IF(OR(טבלה13[[#This Row],[מספר סטייה]]&lt;I657,AND(טבלה13[[#This Row],[מספר סטייה]]=3,I657=1)),0,1),"")</f>
        <v>1</v>
      </c>
      <c r="K656">
        <f>IF(טבלה13[[#This Row],[מקס קבוע]]&lt;&gt;"",טבלה13[[#This Row],[מקסימום]]-טבלה13[[#This Row],[מינימום]],"")</f>
        <v>4</v>
      </c>
      <c r="L656">
        <f>IF(IFERROR(LOOKUP(טבלה13[[#This Row],[ClientID]],פיבוט!$A$4:$A$121),FALSE)=טבלה13[[#This Row],[ClientID]],1,0)</f>
        <v>1</v>
      </c>
      <c r="M656" t="str">
        <f>IF(OR(טבלה13[[#This Row],[ClientID]]=A657),"",1)</f>
        <v/>
      </c>
      <c r="N656" s="3" t="str">
        <f>IF(טבלה13[[#This Row],[טווח]]&lt;&gt;K655,טבלה13[[#This Row],[טווח]],"")</f>
        <v/>
      </c>
      <c r="O656" s="3" t="str">
        <f>IF(טבלה13[[#This Row],[מניית טווחים]]&lt;&gt;"",IF(OR(30&gt;טבלה13[[#This Row],[מקסימום]],30&lt;טבלה13[[#This Row],[מינימום]]),0,1),"")</f>
        <v/>
      </c>
    </row>
    <row r="657" spans="1:15" x14ac:dyDescent="0.25">
      <c r="A657" t="s">
        <v>64</v>
      </c>
      <c r="B657">
        <v>23</v>
      </c>
      <c r="C657">
        <v>26</v>
      </c>
      <c r="D657">
        <f>טבלה13[[#This Row],[LengthofCycle]]+1</f>
        <v>27</v>
      </c>
      <c r="E657">
        <f>IF(טבלה13[[#This Row],[CycleNumber]]&lt;3,"",IF(טבלה13[[#This Row],[CycleNumber]]=3,MIN(D655:D657),IF(I656=3,MIN(D654:D656),E656)))</f>
        <v>24</v>
      </c>
      <c r="F657">
        <f>IF(טבלה13[[#This Row],[CycleNumber]]&lt;3,"",IF(טבלה13[[#This Row],[CycleNumber]]=3,MAX(D655:D657),IF(I656=3,MAX(D654:D656),F656)))</f>
        <v>28</v>
      </c>
      <c r="G657">
        <f>IF(OR(טבלה13[[#This Row],[CycleNumber]]&gt;B658,B658=""),IF(טבלה13[[#This Row],[מספר סטייה]]=3,MIN(D655:D657),טבלה13[[#This Row],[מינ קבוע]]),טבלה13[[#This Row],[מינ קבוע]])</f>
        <v>24</v>
      </c>
      <c r="H657">
        <f>IF(OR(טבלה13[[#This Row],[CycleNumber]]&gt;B658,B658=""),IF(טבלה13[[#This Row],[מספר סטייה]]=3,MAX(D655:D657),טבלה13[[#This Row],[מקס קבוע]]),טבלה13[[#This Row],[מקס קבוע]])</f>
        <v>28</v>
      </c>
      <c r="I65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קבוע]]&lt;&gt;E656,1,I656+1),0))</f>
        <v>0</v>
      </c>
      <c r="J657">
        <f>IF(AND(טבלה13[[#This Row],[CycleNumber]]&lt;B658,טבלה13[[#This Row],[מקס קבוע]]&lt;&gt;""),IF(OR(טבלה13[[#This Row],[מספר סטייה]]&lt;I658,AND(טבלה13[[#This Row],[מספר סטייה]]=3,I658=1)),0,1),"")</f>
        <v>0</v>
      </c>
      <c r="K657">
        <f>IF(טבלה13[[#This Row],[מקס קבוע]]&lt;&gt;"",טבלה13[[#This Row],[מקסימום]]-טבלה13[[#This Row],[מינימום]],"")</f>
        <v>4</v>
      </c>
      <c r="L657">
        <f>IF(IFERROR(LOOKUP(טבלה13[[#This Row],[ClientID]],פיבוט!$A$4:$A$121),FALSE)=טבלה13[[#This Row],[ClientID]],1,0)</f>
        <v>1</v>
      </c>
      <c r="M657" t="str">
        <f>IF(OR(טבלה13[[#This Row],[ClientID]]=A658),"",1)</f>
        <v/>
      </c>
      <c r="N657" s="3" t="str">
        <f>IF(טבלה13[[#This Row],[טווח]]&lt;&gt;K656,טבלה13[[#This Row],[טווח]],"")</f>
        <v/>
      </c>
      <c r="O657" s="3" t="str">
        <f>IF(טבלה13[[#This Row],[מניית טווחים]]&lt;&gt;"",IF(OR(30&gt;טבלה13[[#This Row],[מקסימום]],30&lt;טבלה13[[#This Row],[מינימום]]),0,1),"")</f>
        <v/>
      </c>
    </row>
    <row r="658" spans="1:15" x14ac:dyDescent="0.25">
      <c r="A658" t="s">
        <v>64</v>
      </c>
      <c r="B658">
        <v>24</v>
      </c>
      <c r="C658">
        <v>29</v>
      </c>
      <c r="D658">
        <f>טבלה13[[#This Row],[LengthofCycle]]+1</f>
        <v>30</v>
      </c>
      <c r="E658">
        <f>IF(טבלה13[[#This Row],[CycleNumber]]&lt;3,"",IF(טבלה13[[#This Row],[CycleNumber]]=3,MIN(D656:D658),IF(I657=3,MIN(D655:D657),E657)))</f>
        <v>24</v>
      </c>
      <c r="F658">
        <f>IF(טבלה13[[#This Row],[CycleNumber]]&lt;3,"",IF(טבלה13[[#This Row],[CycleNumber]]=3,MAX(D656:D658),IF(I657=3,MAX(D655:D657),F657)))</f>
        <v>28</v>
      </c>
      <c r="G658">
        <f>IF(OR(טבלה13[[#This Row],[CycleNumber]]&gt;B659,B659=""),IF(טבלה13[[#This Row],[מספר סטייה]]=3,MIN(D656:D658),טבלה13[[#This Row],[מינ קבוע]]),טבלה13[[#This Row],[מינ קבוע]])</f>
        <v>24</v>
      </c>
      <c r="H658">
        <f>IF(OR(טבלה13[[#This Row],[CycleNumber]]&gt;B659,B659=""),IF(טבלה13[[#This Row],[מספר סטייה]]=3,MAX(D656:D658),טבלה13[[#This Row],[מקס קבוע]]),טבלה13[[#This Row],[מקס קבוע]])</f>
        <v>28</v>
      </c>
      <c r="I65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קבוע]]&lt;&gt;E657,1,I657+1),0))</f>
        <v>1</v>
      </c>
      <c r="J658">
        <f>IF(AND(טבלה13[[#This Row],[CycleNumber]]&lt;B659,טבלה13[[#This Row],[מקס קבוע]]&lt;&gt;""),IF(OR(טבלה13[[#This Row],[מספר סטייה]]&lt;I659,AND(טבלה13[[#This Row],[מספר סטייה]]=3,I659=1)),0,1),"")</f>
        <v>1</v>
      </c>
      <c r="K658">
        <f>IF(טבלה13[[#This Row],[מקס קבוע]]&lt;&gt;"",טבלה13[[#This Row],[מקסימום]]-טבלה13[[#This Row],[מינימום]],"")</f>
        <v>4</v>
      </c>
      <c r="L658">
        <f>IF(IFERROR(LOOKUP(טבלה13[[#This Row],[ClientID]],פיבוט!$A$4:$A$121),FALSE)=טבלה13[[#This Row],[ClientID]],1,0)</f>
        <v>1</v>
      </c>
      <c r="M658" t="str">
        <f>IF(OR(טבלה13[[#This Row],[ClientID]]=A659),"",1)</f>
        <v/>
      </c>
      <c r="N658" s="3" t="str">
        <f>IF(טבלה13[[#This Row],[טווח]]&lt;&gt;K657,טבלה13[[#This Row],[טווח]],"")</f>
        <v/>
      </c>
      <c r="O658" s="3" t="str">
        <f>IF(טבלה13[[#This Row],[מניית טווחים]]&lt;&gt;"",IF(OR(30&gt;טבלה13[[#This Row],[מקסימום]],30&lt;טבלה13[[#This Row],[מינימום]]),0,1),"")</f>
        <v/>
      </c>
    </row>
    <row r="659" spans="1:15" x14ac:dyDescent="0.25">
      <c r="A659" t="s">
        <v>64</v>
      </c>
      <c r="B659">
        <v>25</v>
      </c>
      <c r="C659">
        <v>25</v>
      </c>
      <c r="D659">
        <f>טבלה13[[#This Row],[LengthofCycle]]+1</f>
        <v>26</v>
      </c>
      <c r="E659">
        <f>IF(טבלה13[[#This Row],[CycleNumber]]&lt;3,"",IF(טבלה13[[#This Row],[CycleNumber]]=3,MIN(D657:D659),IF(I658=3,MIN(D656:D658),E658)))</f>
        <v>24</v>
      </c>
      <c r="F659">
        <f>IF(טבלה13[[#This Row],[CycleNumber]]&lt;3,"",IF(טבלה13[[#This Row],[CycleNumber]]=3,MAX(D657:D659),IF(I658=3,MAX(D656:D658),F658)))</f>
        <v>28</v>
      </c>
      <c r="G659">
        <f>IF(OR(טבלה13[[#This Row],[CycleNumber]]&gt;B660,B660=""),IF(טבלה13[[#This Row],[מספר סטייה]]=3,MIN(D657:D659),טבלה13[[#This Row],[מינ קבוע]]),טבלה13[[#This Row],[מינ קבוע]])</f>
        <v>24</v>
      </c>
      <c r="H659">
        <f>IF(OR(טבלה13[[#This Row],[CycleNumber]]&gt;B660,B660=""),IF(טבלה13[[#This Row],[מספר סטייה]]=3,MAX(D657:D659),טבלה13[[#This Row],[מקס קבוע]]),טבלה13[[#This Row],[מקס קבוע]])</f>
        <v>28</v>
      </c>
      <c r="I65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קבוע]]&lt;&gt;E658,1,I658+1),0))</f>
        <v>0</v>
      </c>
      <c r="J659">
        <f>IF(AND(טבלה13[[#This Row],[CycleNumber]]&lt;B660,טבלה13[[#This Row],[מקס קבוע]]&lt;&gt;""),IF(OR(טבלה13[[#This Row],[מספר סטייה]]&lt;I660,AND(טבלה13[[#This Row],[מספר סטייה]]=3,I660=1)),0,1),"")</f>
        <v>1</v>
      </c>
      <c r="K659">
        <f>IF(טבלה13[[#This Row],[מקס קבוע]]&lt;&gt;"",טבלה13[[#This Row],[מקסימום]]-טבלה13[[#This Row],[מינימום]],"")</f>
        <v>4</v>
      </c>
      <c r="L659">
        <f>IF(IFERROR(LOOKUP(טבלה13[[#This Row],[ClientID]],פיבוט!$A$4:$A$121),FALSE)=טבלה13[[#This Row],[ClientID]],1,0)</f>
        <v>1</v>
      </c>
      <c r="M659" t="str">
        <f>IF(OR(טבלה13[[#This Row],[ClientID]]=A660),"",1)</f>
        <v/>
      </c>
      <c r="N659" s="3" t="str">
        <f>IF(טבלה13[[#This Row],[טווח]]&lt;&gt;K658,טבלה13[[#This Row],[טווח]],"")</f>
        <v/>
      </c>
      <c r="O659" s="3" t="str">
        <f>IF(טבלה13[[#This Row],[מניית טווחים]]&lt;&gt;"",IF(OR(30&gt;טבלה13[[#This Row],[מקסימום]],30&lt;טבלה13[[#This Row],[מינימום]]),0,1),"")</f>
        <v/>
      </c>
    </row>
    <row r="660" spans="1:15" x14ac:dyDescent="0.25">
      <c r="A660" t="s">
        <v>64</v>
      </c>
      <c r="B660">
        <v>26</v>
      </c>
      <c r="C660">
        <v>24</v>
      </c>
      <c r="D660">
        <f>טבלה13[[#This Row],[LengthofCycle]]+1</f>
        <v>25</v>
      </c>
      <c r="E660">
        <f>IF(טבלה13[[#This Row],[CycleNumber]]&lt;3,"",IF(טבלה13[[#This Row],[CycleNumber]]=3,MIN(D658:D660),IF(I659=3,MIN(D657:D659),E659)))</f>
        <v>24</v>
      </c>
      <c r="F660">
        <f>IF(טבלה13[[#This Row],[CycleNumber]]&lt;3,"",IF(טבלה13[[#This Row],[CycleNumber]]=3,MAX(D658:D660),IF(I659=3,MAX(D657:D659),F659)))</f>
        <v>28</v>
      </c>
      <c r="G660">
        <f>IF(OR(טבלה13[[#This Row],[CycleNumber]]&gt;B661,B661=""),IF(טבלה13[[#This Row],[מספר סטייה]]=3,MIN(D658:D660),טבלה13[[#This Row],[מינ קבוע]]),טבלה13[[#This Row],[מינ קבוע]])</f>
        <v>24</v>
      </c>
      <c r="H660">
        <f>IF(OR(טבלה13[[#This Row],[CycleNumber]]&gt;B661,B661=""),IF(טבלה13[[#This Row],[מספר סטייה]]=3,MAX(D658:D660),טבלה13[[#This Row],[מקס קבוע]]),טבלה13[[#This Row],[מקס קבוע]])</f>
        <v>28</v>
      </c>
      <c r="I66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קבוע]]&lt;&gt;E659,1,I659+1),0))</f>
        <v>0</v>
      </c>
      <c r="J660">
        <f>IF(AND(טבלה13[[#This Row],[CycleNumber]]&lt;B661,טבלה13[[#This Row],[מקס קבוע]]&lt;&gt;""),IF(OR(טבלה13[[#This Row],[מספר סטייה]]&lt;I661,AND(טבלה13[[#This Row],[מספר סטייה]]=3,I661=1)),0,1),"")</f>
        <v>1</v>
      </c>
      <c r="K660">
        <f>IF(טבלה13[[#This Row],[מקס קבוע]]&lt;&gt;"",טבלה13[[#This Row],[מקסימום]]-טבלה13[[#This Row],[מינימום]],"")</f>
        <v>4</v>
      </c>
      <c r="L660">
        <f>IF(IFERROR(LOOKUP(טבלה13[[#This Row],[ClientID]],פיבוט!$A$4:$A$121),FALSE)=טבלה13[[#This Row],[ClientID]],1,0)</f>
        <v>1</v>
      </c>
      <c r="M660" t="str">
        <f>IF(OR(טבלה13[[#This Row],[ClientID]]=A661),"",1)</f>
        <v/>
      </c>
      <c r="N660" s="3" t="str">
        <f>IF(טבלה13[[#This Row],[טווח]]&lt;&gt;K659,טבלה13[[#This Row],[טווח]],"")</f>
        <v/>
      </c>
      <c r="O660" s="3" t="str">
        <f>IF(טבלה13[[#This Row],[מניית טווחים]]&lt;&gt;"",IF(OR(30&gt;טבלה13[[#This Row],[מקסימום]],30&lt;טבלה13[[#This Row],[מינימום]]),0,1),"")</f>
        <v/>
      </c>
    </row>
    <row r="661" spans="1:15" x14ac:dyDescent="0.25">
      <c r="A661" t="s">
        <v>64</v>
      </c>
      <c r="B661">
        <v>27</v>
      </c>
      <c r="C661">
        <v>27</v>
      </c>
      <c r="D661">
        <f>טבלה13[[#This Row],[LengthofCycle]]+1</f>
        <v>28</v>
      </c>
      <c r="E661">
        <f>IF(טבלה13[[#This Row],[CycleNumber]]&lt;3,"",IF(טבלה13[[#This Row],[CycleNumber]]=3,MIN(D659:D661),IF(I660=3,MIN(D658:D660),E660)))</f>
        <v>24</v>
      </c>
      <c r="F661">
        <f>IF(טבלה13[[#This Row],[CycleNumber]]&lt;3,"",IF(טבלה13[[#This Row],[CycleNumber]]=3,MAX(D659:D661),IF(I660=3,MAX(D658:D660),F660)))</f>
        <v>28</v>
      </c>
      <c r="G661">
        <f>IF(OR(טבלה13[[#This Row],[CycleNumber]]&gt;B662,B662=""),IF(טבלה13[[#This Row],[מספר סטייה]]=3,MIN(D659:D661),טבלה13[[#This Row],[מינ קבוע]]),טבלה13[[#This Row],[מינ קבוע]])</f>
        <v>24</v>
      </c>
      <c r="H661">
        <f>IF(OR(טבלה13[[#This Row],[CycleNumber]]&gt;B662,B662=""),IF(טבלה13[[#This Row],[מספר סטייה]]=3,MAX(D659:D661),טבלה13[[#This Row],[מקס קבוע]]),טבלה13[[#This Row],[מקס קבוע]])</f>
        <v>28</v>
      </c>
      <c r="I66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קבוע]]&lt;&gt;E660,1,I660+1),0))</f>
        <v>0</v>
      </c>
      <c r="J661" t="str">
        <f>IF(AND(טבלה13[[#This Row],[CycleNumber]]&lt;B662,טבלה13[[#This Row],[מקס קבוע]]&lt;&gt;""),IF(OR(טבלה13[[#This Row],[מספר סטייה]]&lt;I662,AND(טבלה13[[#This Row],[מספר סטייה]]=3,I662=1)),0,1),"")</f>
        <v/>
      </c>
      <c r="K661">
        <f>IF(טבלה13[[#This Row],[מקס קבוע]]&lt;&gt;"",טבלה13[[#This Row],[מקסימום]]-טבלה13[[#This Row],[מינימום]],"")</f>
        <v>4</v>
      </c>
      <c r="L661">
        <f>IF(IFERROR(LOOKUP(טבלה13[[#This Row],[ClientID]],פיבוט!$A$4:$A$121),FALSE)=טבלה13[[#This Row],[ClientID]],1,0)</f>
        <v>1</v>
      </c>
      <c r="M661">
        <f>IF(OR(טבלה13[[#This Row],[ClientID]]=A662),"",1)</f>
        <v>1</v>
      </c>
      <c r="N661" s="3" t="str">
        <f>IF(טבלה13[[#This Row],[טווח]]&lt;&gt;K660,טבלה13[[#This Row],[טווח]],"")</f>
        <v/>
      </c>
      <c r="O661" s="3" t="str">
        <f>IF(טבלה13[[#This Row],[מניית טווחים]]&lt;&gt;"",IF(OR(30&gt;טבלה13[[#This Row],[מקסימום]],30&lt;טבלה13[[#This Row],[מינימום]]),0,1),"")</f>
        <v/>
      </c>
    </row>
    <row r="662" spans="1:15" x14ac:dyDescent="0.25">
      <c r="A662" t="s">
        <v>65</v>
      </c>
      <c r="B662">
        <v>1</v>
      </c>
      <c r="C662">
        <v>29</v>
      </c>
      <c r="D662">
        <f>טבלה13[[#This Row],[LengthofCycle]]+1</f>
        <v>30</v>
      </c>
      <c r="E662" t="str">
        <f>IF(טבלה13[[#This Row],[CycleNumber]]&lt;3,"",IF(טבלה13[[#This Row],[CycleNumber]]=3,MIN(D660:D662),IF(I661=3,MIN(D659:D661),E661)))</f>
        <v/>
      </c>
      <c r="F662" t="str">
        <f>IF(טבלה13[[#This Row],[CycleNumber]]&lt;3,"",IF(טבלה13[[#This Row],[CycleNumber]]=3,MAX(D660:D662),IF(I661=3,MAX(D659:D661),F661)))</f>
        <v/>
      </c>
      <c r="G662" t="str">
        <f>IF(OR(טבלה13[[#This Row],[CycleNumber]]&gt;B663,B663=""),IF(טבלה13[[#This Row],[מספר סטייה]]=3,MIN(D660:D662),טבלה13[[#This Row],[מינ קבוע]]),טבלה13[[#This Row],[מינ קבוע]])</f>
        <v/>
      </c>
      <c r="H662" t="str">
        <f>IF(OR(טבלה13[[#This Row],[CycleNumber]]&gt;B663,B663=""),IF(טבלה13[[#This Row],[מספר סטייה]]=3,MAX(D660:D662),טבלה13[[#This Row],[מקס קבוע]]),טבלה13[[#This Row],[מקס קבוע]])</f>
        <v/>
      </c>
      <c r="I662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קבוע]]&lt;&gt;E661,1,I661+1),0))</f>
        <v/>
      </c>
      <c r="J662" t="str">
        <f>IF(AND(טבלה13[[#This Row],[CycleNumber]]&lt;B663,טבלה13[[#This Row],[מקס קבוע]]&lt;&gt;""),IF(OR(טבלה13[[#This Row],[מספר סטייה]]&lt;I663,AND(טבלה13[[#This Row],[מספר סטייה]]=3,I663=1)),0,1),"")</f>
        <v/>
      </c>
      <c r="K662" t="str">
        <f>IF(טבלה13[[#This Row],[מקס קבוע]]&lt;&gt;"",טבלה13[[#This Row],[מקסימום]]-טבלה13[[#This Row],[מינימום]],"")</f>
        <v/>
      </c>
      <c r="L662">
        <f>IF(IFERROR(LOOKUP(טבלה13[[#This Row],[ClientID]],פיבוט!$A$4:$A$121),FALSE)=טבלה13[[#This Row],[ClientID]],1,0)</f>
        <v>1</v>
      </c>
      <c r="M662" t="str">
        <f>IF(OR(טבלה13[[#This Row],[ClientID]]=A663),"",1)</f>
        <v/>
      </c>
      <c r="N662" s="3" t="str">
        <f>IF(טבלה13[[#This Row],[טווח]]&lt;&gt;K661,טבלה13[[#This Row],[טווח]],"")</f>
        <v/>
      </c>
      <c r="O662" s="3" t="str">
        <f>IF(טבלה13[[#This Row],[מניית טווחים]]&lt;&gt;"",IF(OR(30&gt;טבלה13[[#This Row],[מקסימום]],30&lt;טבלה13[[#This Row],[מינימום]]),0,1),"")</f>
        <v/>
      </c>
    </row>
    <row r="663" spans="1:15" x14ac:dyDescent="0.25">
      <c r="A663" t="s">
        <v>65</v>
      </c>
      <c r="B663">
        <v>2</v>
      </c>
      <c r="C663">
        <v>37</v>
      </c>
      <c r="D663">
        <f>טבלה13[[#This Row],[LengthofCycle]]+1</f>
        <v>38</v>
      </c>
      <c r="E663" t="str">
        <f>IF(טבלה13[[#This Row],[CycleNumber]]&lt;3,"",IF(טבלה13[[#This Row],[CycleNumber]]=3,MIN(D661:D663),IF(I662=3,MIN(D660:D662),E662)))</f>
        <v/>
      </c>
      <c r="F663" t="str">
        <f>IF(טבלה13[[#This Row],[CycleNumber]]&lt;3,"",IF(טבלה13[[#This Row],[CycleNumber]]=3,MAX(D661:D663),IF(I662=3,MAX(D660:D662),F662)))</f>
        <v/>
      </c>
      <c r="G663" t="str">
        <f>IF(OR(טבלה13[[#This Row],[CycleNumber]]&gt;B664,B664=""),IF(טבלה13[[#This Row],[מספר סטייה]]=3,MIN(D661:D663),טבלה13[[#This Row],[מינ קבוע]]),טבלה13[[#This Row],[מינ קבוע]])</f>
        <v/>
      </c>
      <c r="H663" t="str">
        <f>IF(OR(טבלה13[[#This Row],[CycleNumber]]&gt;B664,B664=""),IF(טבלה13[[#This Row],[מספר סטייה]]=3,MAX(D661:D663),טבלה13[[#This Row],[מקס קבוע]]),טבלה13[[#This Row],[מקס קבוע]])</f>
        <v/>
      </c>
      <c r="I66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קבוע]]&lt;&gt;E662,1,I662+1),0))</f>
        <v/>
      </c>
      <c r="J663" t="str">
        <f>IF(AND(טבלה13[[#This Row],[CycleNumber]]&lt;B664,טבלה13[[#This Row],[מקס קבוע]]&lt;&gt;""),IF(OR(טבלה13[[#This Row],[מספר סטייה]]&lt;I664,AND(טבלה13[[#This Row],[מספר סטייה]]=3,I664=1)),0,1),"")</f>
        <v/>
      </c>
      <c r="K663" t="str">
        <f>IF(טבלה13[[#This Row],[מקס קבוע]]&lt;&gt;"",טבלה13[[#This Row],[מקסימום]]-טבלה13[[#This Row],[מינימום]],"")</f>
        <v/>
      </c>
      <c r="L663">
        <f>IF(IFERROR(LOOKUP(טבלה13[[#This Row],[ClientID]],פיבוט!$A$4:$A$121),FALSE)=טבלה13[[#This Row],[ClientID]],1,0)</f>
        <v>1</v>
      </c>
      <c r="M663" t="str">
        <f>IF(OR(טבלה13[[#This Row],[ClientID]]=A664),"",1)</f>
        <v/>
      </c>
      <c r="N663" s="3" t="str">
        <f>IF(טבלה13[[#This Row],[טווח]]&lt;&gt;K662,טבלה13[[#This Row],[טווח]],"")</f>
        <v/>
      </c>
      <c r="O663" s="3" t="str">
        <f>IF(טבלה13[[#This Row],[מניית טווחים]]&lt;&gt;"",IF(OR(30&gt;טבלה13[[#This Row],[מקסימום]],30&lt;טבלה13[[#This Row],[מינימום]]),0,1),"")</f>
        <v/>
      </c>
    </row>
    <row r="664" spans="1:15" x14ac:dyDescent="0.25">
      <c r="A664" t="s">
        <v>65</v>
      </c>
      <c r="B664">
        <v>3</v>
      </c>
      <c r="C664">
        <v>32</v>
      </c>
      <c r="D664">
        <f>טבלה13[[#This Row],[LengthofCycle]]+1</f>
        <v>33</v>
      </c>
      <c r="E664">
        <f>IF(טבלה13[[#This Row],[CycleNumber]]&lt;3,"",IF(טבלה13[[#This Row],[CycleNumber]]=3,MIN(D662:D664),IF(I663=3,MIN(D661:D663),E663)))</f>
        <v>30</v>
      </c>
      <c r="F664">
        <f>IF(טבלה13[[#This Row],[CycleNumber]]&lt;3,"",IF(טבלה13[[#This Row],[CycleNumber]]=3,MAX(D662:D664),IF(I663=3,MAX(D661:D663),F663)))</f>
        <v>38</v>
      </c>
      <c r="G664">
        <f>IF(OR(טבלה13[[#This Row],[CycleNumber]]&gt;B665,B665=""),IF(טבלה13[[#This Row],[מספר סטייה]]=3,MIN(D662:D664),טבלה13[[#This Row],[מינ קבוע]]),טבלה13[[#This Row],[מינ קבוע]])</f>
        <v>30</v>
      </c>
      <c r="H664">
        <f>IF(OR(טבלה13[[#This Row],[CycleNumber]]&gt;B665,B665=""),IF(טבלה13[[#This Row],[מספר סטייה]]=3,MAX(D662:D664),טבלה13[[#This Row],[מקס קבוע]]),טבלה13[[#This Row],[מקס קבוע]])</f>
        <v>38</v>
      </c>
      <c r="I66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קבוע]]&lt;&gt;E663,1,I663+1),0))</f>
        <v>0</v>
      </c>
      <c r="J664">
        <f>IF(AND(טבלה13[[#This Row],[CycleNumber]]&lt;B665,טבלה13[[#This Row],[מקס קבוע]]&lt;&gt;""),IF(OR(טבלה13[[#This Row],[מספר סטייה]]&lt;I665,AND(טבלה13[[#This Row],[מספר סטייה]]=3,I665=1)),0,1),"")</f>
        <v>1</v>
      </c>
      <c r="K664">
        <f>IF(טבלה13[[#This Row],[מקס קבוע]]&lt;&gt;"",טבלה13[[#This Row],[מקסימום]]-טבלה13[[#This Row],[מינימום]],"")</f>
        <v>8</v>
      </c>
      <c r="L664">
        <f>IF(IFERROR(LOOKUP(טבלה13[[#This Row],[ClientID]],פיבוט!$A$4:$A$121),FALSE)=טבלה13[[#This Row],[ClientID]],1,0)</f>
        <v>1</v>
      </c>
      <c r="M664" t="str">
        <f>IF(OR(טבלה13[[#This Row],[ClientID]]=A665),"",1)</f>
        <v/>
      </c>
      <c r="N664" s="3">
        <f>IF(טבלה13[[#This Row],[טווח]]&lt;&gt;K663,טבלה13[[#This Row],[טווח]],"")</f>
        <v>8</v>
      </c>
      <c r="O664" s="3">
        <f>IF(טבלה13[[#This Row],[מניית טווחים]]&lt;&gt;"",IF(OR(30&gt;טבלה13[[#This Row],[מקסימום]],30&lt;טבלה13[[#This Row],[מינימום]]),0,1),"")</f>
        <v>1</v>
      </c>
    </row>
    <row r="665" spans="1:15" x14ac:dyDescent="0.25">
      <c r="A665" t="s">
        <v>65</v>
      </c>
      <c r="B665">
        <v>4</v>
      </c>
      <c r="C665">
        <v>32</v>
      </c>
      <c r="D665">
        <f>טבלה13[[#This Row],[LengthofCycle]]+1</f>
        <v>33</v>
      </c>
      <c r="E665">
        <f>IF(טבלה13[[#This Row],[CycleNumber]]&lt;3,"",IF(טבלה13[[#This Row],[CycleNumber]]=3,MIN(D663:D665),IF(I664=3,MIN(D662:D664),E664)))</f>
        <v>30</v>
      </c>
      <c r="F665">
        <f>IF(טבלה13[[#This Row],[CycleNumber]]&lt;3,"",IF(טבלה13[[#This Row],[CycleNumber]]=3,MAX(D663:D665),IF(I664=3,MAX(D662:D664),F664)))</f>
        <v>38</v>
      </c>
      <c r="G665">
        <f>IF(OR(טבלה13[[#This Row],[CycleNumber]]&gt;B666,B666=""),IF(טבלה13[[#This Row],[מספר סטייה]]=3,MIN(D663:D665),טבלה13[[#This Row],[מינ קבוע]]),טבלה13[[#This Row],[מינ קבוע]])</f>
        <v>30</v>
      </c>
      <c r="H665">
        <f>IF(OR(טבלה13[[#This Row],[CycleNumber]]&gt;B666,B666=""),IF(טבלה13[[#This Row],[מספר סטייה]]=3,MAX(D663:D665),טבלה13[[#This Row],[מקס קבוע]]),טבלה13[[#This Row],[מקס קבוע]])</f>
        <v>38</v>
      </c>
      <c r="I66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קבוע]]&lt;&gt;E664,1,I664+1),0))</f>
        <v>0</v>
      </c>
      <c r="J665">
        <f>IF(AND(טבלה13[[#This Row],[CycleNumber]]&lt;B666,טבלה13[[#This Row],[מקס קבוע]]&lt;&gt;""),IF(OR(טבלה13[[#This Row],[מספר סטייה]]&lt;I666,AND(טבלה13[[#This Row],[מספר סטייה]]=3,I666=1)),0,1),"")</f>
        <v>1</v>
      </c>
      <c r="K665">
        <f>IF(טבלה13[[#This Row],[מקס קבוע]]&lt;&gt;"",טבלה13[[#This Row],[מקסימום]]-טבלה13[[#This Row],[מינימום]],"")</f>
        <v>8</v>
      </c>
      <c r="L665">
        <f>IF(IFERROR(LOOKUP(טבלה13[[#This Row],[ClientID]],פיבוט!$A$4:$A$121),FALSE)=טבלה13[[#This Row],[ClientID]],1,0)</f>
        <v>1</v>
      </c>
      <c r="M665" t="str">
        <f>IF(OR(טבלה13[[#This Row],[ClientID]]=A666),"",1)</f>
        <v/>
      </c>
      <c r="N665" s="3" t="str">
        <f>IF(טבלה13[[#This Row],[טווח]]&lt;&gt;K664,טבלה13[[#This Row],[טווח]],"")</f>
        <v/>
      </c>
      <c r="O665" s="3" t="str">
        <f>IF(טבלה13[[#This Row],[מניית טווחים]]&lt;&gt;"",IF(OR(30&gt;טבלה13[[#This Row],[מקסימום]],30&lt;טבלה13[[#This Row],[מינימום]]),0,1),"")</f>
        <v/>
      </c>
    </row>
    <row r="666" spans="1:15" x14ac:dyDescent="0.25">
      <c r="A666" t="s">
        <v>65</v>
      </c>
      <c r="B666">
        <v>5</v>
      </c>
      <c r="C666">
        <v>30</v>
      </c>
      <c r="D666">
        <f>טבלה13[[#This Row],[LengthofCycle]]+1</f>
        <v>31</v>
      </c>
      <c r="E666">
        <f>IF(טבלה13[[#This Row],[CycleNumber]]&lt;3,"",IF(טבלה13[[#This Row],[CycleNumber]]=3,MIN(D664:D666),IF(I665=3,MIN(D663:D665),E665)))</f>
        <v>30</v>
      </c>
      <c r="F666">
        <f>IF(טבלה13[[#This Row],[CycleNumber]]&lt;3,"",IF(טבלה13[[#This Row],[CycleNumber]]=3,MAX(D664:D666),IF(I665=3,MAX(D663:D665),F665)))</f>
        <v>38</v>
      </c>
      <c r="G666">
        <f>IF(OR(טבלה13[[#This Row],[CycleNumber]]&gt;B667,B667=""),IF(טבלה13[[#This Row],[מספר סטייה]]=3,MIN(D664:D666),טבלה13[[#This Row],[מינ קבוע]]),טבלה13[[#This Row],[מינ קבוע]])</f>
        <v>30</v>
      </c>
      <c r="H666">
        <f>IF(OR(טבלה13[[#This Row],[CycleNumber]]&gt;B667,B667=""),IF(טבלה13[[#This Row],[מספר סטייה]]=3,MAX(D664:D666),טבלה13[[#This Row],[מקס קבוע]]),טבלה13[[#This Row],[מקס קבוע]])</f>
        <v>38</v>
      </c>
      <c r="I66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קבוע]]&lt;&gt;E665,1,I665+1),0))</f>
        <v>0</v>
      </c>
      <c r="J666">
        <f>IF(AND(טבלה13[[#This Row],[CycleNumber]]&lt;B667,טבלה13[[#This Row],[מקס קבוע]]&lt;&gt;""),IF(OR(טבלה13[[#This Row],[מספר סטייה]]&lt;I667,AND(טבלה13[[#This Row],[מספר סטייה]]=3,I667=1)),0,1),"")</f>
        <v>1</v>
      </c>
      <c r="K666">
        <f>IF(טבלה13[[#This Row],[מקס קבוע]]&lt;&gt;"",טבלה13[[#This Row],[מקסימום]]-טבלה13[[#This Row],[מינימום]],"")</f>
        <v>8</v>
      </c>
      <c r="L666">
        <f>IF(IFERROR(LOOKUP(טבלה13[[#This Row],[ClientID]],פיבוט!$A$4:$A$121),FALSE)=טבלה13[[#This Row],[ClientID]],1,0)</f>
        <v>1</v>
      </c>
      <c r="M666" t="str">
        <f>IF(OR(טבלה13[[#This Row],[ClientID]]=A667),"",1)</f>
        <v/>
      </c>
      <c r="N666" s="3" t="str">
        <f>IF(טבלה13[[#This Row],[טווח]]&lt;&gt;K665,טבלה13[[#This Row],[טווח]],"")</f>
        <v/>
      </c>
      <c r="O666" s="3" t="str">
        <f>IF(טבלה13[[#This Row],[מניית טווחים]]&lt;&gt;"",IF(OR(30&gt;טבלה13[[#This Row],[מקסימום]],30&lt;טבלה13[[#This Row],[מינימום]]),0,1),"")</f>
        <v/>
      </c>
    </row>
    <row r="667" spans="1:15" x14ac:dyDescent="0.25">
      <c r="A667" t="s">
        <v>65</v>
      </c>
      <c r="B667">
        <v>6</v>
      </c>
      <c r="C667">
        <v>29</v>
      </c>
      <c r="D667">
        <f>טבלה13[[#This Row],[LengthofCycle]]+1</f>
        <v>30</v>
      </c>
      <c r="E667">
        <f>IF(טבלה13[[#This Row],[CycleNumber]]&lt;3,"",IF(טבלה13[[#This Row],[CycleNumber]]=3,MIN(D665:D667),IF(I666=3,MIN(D664:D666),E666)))</f>
        <v>30</v>
      </c>
      <c r="F667">
        <f>IF(טבלה13[[#This Row],[CycleNumber]]&lt;3,"",IF(טבלה13[[#This Row],[CycleNumber]]=3,MAX(D665:D667),IF(I666=3,MAX(D664:D666),F666)))</f>
        <v>38</v>
      </c>
      <c r="G667">
        <f>IF(OR(טבלה13[[#This Row],[CycleNumber]]&gt;B668,B668=""),IF(טבלה13[[#This Row],[מספר סטייה]]=3,MIN(D665:D667),טבלה13[[#This Row],[מינ קבוע]]),טבלה13[[#This Row],[מינ קבוע]])</f>
        <v>30</v>
      </c>
      <c r="H667">
        <f>IF(OR(טבלה13[[#This Row],[CycleNumber]]&gt;B668,B668=""),IF(טבלה13[[#This Row],[מספר סטייה]]=3,MAX(D665:D667),טבלה13[[#This Row],[מקס קבוע]]),טבלה13[[#This Row],[מקס קבוע]])</f>
        <v>38</v>
      </c>
      <c r="I66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קבוע]]&lt;&gt;E666,1,I666+1),0))</f>
        <v>0</v>
      </c>
      <c r="J667">
        <f>IF(AND(טבלה13[[#This Row],[CycleNumber]]&lt;B668,טבלה13[[#This Row],[מקס קבוע]]&lt;&gt;""),IF(OR(טבלה13[[#This Row],[מספר סטייה]]&lt;I668,AND(טבלה13[[#This Row],[מספר סטייה]]=3,I668=1)),0,1),"")</f>
        <v>1</v>
      </c>
      <c r="K667">
        <f>IF(טבלה13[[#This Row],[מקס קבוע]]&lt;&gt;"",טבלה13[[#This Row],[מקסימום]]-טבלה13[[#This Row],[מינימום]],"")</f>
        <v>8</v>
      </c>
      <c r="L667">
        <f>IF(IFERROR(LOOKUP(טבלה13[[#This Row],[ClientID]],פיבוט!$A$4:$A$121),FALSE)=טבלה13[[#This Row],[ClientID]],1,0)</f>
        <v>1</v>
      </c>
      <c r="M667" t="str">
        <f>IF(OR(טבלה13[[#This Row],[ClientID]]=A668),"",1)</f>
        <v/>
      </c>
      <c r="N667" s="3" t="str">
        <f>IF(טבלה13[[#This Row],[טווח]]&lt;&gt;K666,טבלה13[[#This Row],[טווח]],"")</f>
        <v/>
      </c>
      <c r="O667" s="3" t="str">
        <f>IF(טבלה13[[#This Row],[מניית טווחים]]&lt;&gt;"",IF(OR(30&gt;טבלה13[[#This Row],[מקסימום]],30&lt;טבלה13[[#This Row],[מינימום]]),0,1),"")</f>
        <v/>
      </c>
    </row>
    <row r="668" spans="1:15" x14ac:dyDescent="0.25">
      <c r="A668" t="s">
        <v>65</v>
      </c>
      <c r="B668">
        <v>7</v>
      </c>
      <c r="C668">
        <v>30</v>
      </c>
      <c r="D668">
        <f>טבלה13[[#This Row],[LengthofCycle]]+1</f>
        <v>31</v>
      </c>
      <c r="E668">
        <f>IF(טבלה13[[#This Row],[CycleNumber]]&lt;3,"",IF(טבלה13[[#This Row],[CycleNumber]]=3,MIN(D666:D668),IF(I667=3,MIN(D665:D667),E667)))</f>
        <v>30</v>
      </c>
      <c r="F668">
        <f>IF(טבלה13[[#This Row],[CycleNumber]]&lt;3,"",IF(טבלה13[[#This Row],[CycleNumber]]=3,MAX(D666:D668),IF(I667=3,MAX(D665:D667),F667)))</f>
        <v>38</v>
      </c>
      <c r="G668">
        <f>IF(OR(טבלה13[[#This Row],[CycleNumber]]&gt;B669,B669=""),IF(טבלה13[[#This Row],[מספר סטייה]]=3,MIN(D666:D668),טבלה13[[#This Row],[מינ קבוע]]),טבלה13[[#This Row],[מינ קבוע]])</f>
        <v>30</v>
      </c>
      <c r="H668">
        <f>IF(OR(טבלה13[[#This Row],[CycleNumber]]&gt;B669,B669=""),IF(טבלה13[[#This Row],[מספר סטייה]]=3,MAX(D666:D668),טבלה13[[#This Row],[מקס קבוע]]),טבלה13[[#This Row],[מקס קבוע]])</f>
        <v>38</v>
      </c>
      <c r="I66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קבוע]]&lt;&gt;E667,1,I667+1),0))</f>
        <v>0</v>
      </c>
      <c r="J668">
        <f>IF(AND(טבלה13[[#This Row],[CycleNumber]]&lt;B669,טבלה13[[#This Row],[מקס קבוע]]&lt;&gt;""),IF(OR(טבלה13[[#This Row],[מספר סטייה]]&lt;I669,AND(טבלה13[[#This Row],[מספר סטייה]]=3,I669=1)),0,1),"")</f>
        <v>1</v>
      </c>
      <c r="K668">
        <f>IF(טבלה13[[#This Row],[מקס קבוע]]&lt;&gt;"",טבלה13[[#This Row],[מקסימום]]-טבלה13[[#This Row],[מינימום]],"")</f>
        <v>8</v>
      </c>
      <c r="L668">
        <f>IF(IFERROR(LOOKUP(טבלה13[[#This Row],[ClientID]],פיבוט!$A$4:$A$121),FALSE)=טבלה13[[#This Row],[ClientID]],1,0)</f>
        <v>1</v>
      </c>
      <c r="M668" t="str">
        <f>IF(OR(טבלה13[[#This Row],[ClientID]]=A669),"",1)</f>
        <v/>
      </c>
      <c r="N668" s="3" t="str">
        <f>IF(טבלה13[[#This Row],[טווח]]&lt;&gt;K667,טבלה13[[#This Row],[טווח]],"")</f>
        <v/>
      </c>
      <c r="O668" s="3" t="str">
        <f>IF(טבלה13[[#This Row],[מניית טווחים]]&lt;&gt;"",IF(OR(30&gt;טבלה13[[#This Row],[מקסימום]],30&lt;טבלה13[[#This Row],[מינימום]]),0,1),"")</f>
        <v/>
      </c>
    </row>
    <row r="669" spans="1:15" x14ac:dyDescent="0.25">
      <c r="A669" t="s">
        <v>65</v>
      </c>
      <c r="B669">
        <v>8</v>
      </c>
      <c r="C669">
        <v>32</v>
      </c>
      <c r="D669">
        <f>טבלה13[[#This Row],[LengthofCycle]]+1</f>
        <v>33</v>
      </c>
      <c r="E669">
        <f>IF(טבלה13[[#This Row],[CycleNumber]]&lt;3,"",IF(טבלה13[[#This Row],[CycleNumber]]=3,MIN(D667:D669),IF(I668=3,MIN(D666:D668),E668)))</f>
        <v>30</v>
      </c>
      <c r="F669">
        <f>IF(טבלה13[[#This Row],[CycleNumber]]&lt;3,"",IF(טבלה13[[#This Row],[CycleNumber]]=3,MAX(D667:D669),IF(I668=3,MAX(D666:D668),F668)))</f>
        <v>38</v>
      </c>
      <c r="G669">
        <f>IF(OR(טבלה13[[#This Row],[CycleNumber]]&gt;B670,B670=""),IF(טבלה13[[#This Row],[מספר סטייה]]=3,MIN(D667:D669),טבלה13[[#This Row],[מינ קבוע]]),טבלה13[[#This Row],[מינ קבוע]])</f>
        <v>30</v>
      </c>
      <c r="H669">
        <f>IF(OR(טבלה13[[#This Row],[CycleNumber]]&gt;B670,B670=""),IF(טבלה13[[#This Row],[מספר סטייה]]=3,MAX(D667:D669),טבלה13[[#This Row],[מקס קבוע]]),טבלה13[[#This Row],[מקס קבוע]])</f>
        <v>38</v>
      </c>
      <c r="I66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קבוע]]&lt;&gt;E668,1,I668+1),0))</f>
        <v>0</v>
      </c>
      <c r="J669">
        <f>IF(AND(טבלה13[[#This Row],[CycleNumber]]&lt;B670,טבלה13[[#This Row],[מקס קבוע]]&lt;&gt;""),IF(OR(טבלה13[[#This Row],[מספר סטייה]]&lt;I670,AND(טבלה13[[#This Row],[מספר סטייה]]=3,I670=1)),0,1),"")</f>
        <v>1</v>
      </c>
      <c r="K669">
        <f>IF(טבלה13[[#This Row],[מקס קבוע]]&lt;&gt;"",טבלה13[[#This Row],[מקסימום]]-טבלה13[[#This Row],[מינימום]],"")</f>
        <v>8</v>
      </c>
      <c r="L669">
        <f>IF(IFERROR(LOOKUP(טבלה13[[#This Row],[ClientID]],פיבוט!$A$4:$A$121),FALSE)=טבלה13[[#This Row],[ClientID]],1,0)</f>
        <v>1</v>
      </c>
      <c r="M669" t="str">
        <f>IF(OR(טבלה13[[#This Row],[ClientID]]=A670),"",1)</f>
        <v/>
      </c>
      <c r="N669" s="3" t="str">
        <f>IF(טבלה13[[#This Row],[טווח]]&lt;&gt;K668,טבלה13[[#This Row],[טווח]],"")</f>
        <v/>
      </c>
      <c r="O669" s="3" t="str">
        <f>IF(טבלה13[[#This Row],[מניית טווחים]]&lt;&gt;"",IF(OR(30&gt;טבלה13[[#This Row],[מקסימום]],30&lt;טבלה13[[#This Row],[מינימום]]),0,1),"")</f>
        <v/>
      </c>
    </row>
    <row r="670" spans="1:15" x14ac:dyDescent="0.25">
      <c r="A670" t="s">
        <v>65</v>
      </c>
      <c r="B670">
        <v>9</v>
      </c>
      <c r="C670">
        <v>31</v>
      </c>
      <c r="D670">
        <f>טבלה13[[#This Row],[LengthofCycle]]+1</f>
        <v>32</v>
      </c>
      <c r="E670">
        <f>IF(טבלה13[[#This Row],[CycleNumber]]&lt;3,"",IF(טבלה13[[#This Row],[CycleNumber]]=3,MIN(D668:D670),IF(I669=3,MIN(D667:D669),E669)))</f>
        <v>30</v>
      </c>
      <c r="F670">
        <f>IF(טבלה13[[#This Row],[CycleNumber]]&lt;3,"",IF(טבלה13[[#This Row],[CycleNumber]]=3,MAX(D668:D670),IF(I669=3,MAX(D667:D669),F669)))</f>
        <v>38</v>
      </c>
      <c r="G670">
        <f>IF(OR(טבלה13[[#This Row],[CycleNumber]]&gt;B671,B671=""),IF(טבלה13[[#This Row],[מספר סטייה]]=3,MIN(D668:D670),טבלה13[[#This Row],[מינ קבוע]]),טבלה13[[#This Row],[מינ קבוע]])</f>
        <v>30</v>
      </c>
      <c r="H670">
        <f>IF(OR(טבלה13[[#This Row],[CycleNumber]]&gt;B671,B671=""),IF(טבלה13[[#This Row],[מספר סטייה]]=3,MAX(D668:D670),טבלה13[[#This Row],[מקס קבוע]]),טבלה13[[#This Row],[מקס קבוע]])</f>
        <v>38</v>
      </c>
      <c r="I67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קבוע]]&lt;&gt;E669,1,I669+1),0))</f>
        <v>0</v>
      </c>
      <c r="J670">
        <f>IF(AND(טבלה13[[#This Row],[CycleNumber]]&lt;B671,טבלה13[[#This Row],[מקס קבוע]]&lt;&gt;""),IF(OR(טבלה13[[#This Row],[מספר סטייה]]&lt;I671,AND(טבלה13[[#This Row],[מספר סטייה]]=3,I671=1)),0,1),"")</f>
        <v>1</v>
      </c>
      <c r="K670">
        <f>IF(טבלה13[[#This Row],[מקס קבוע]]&lt;&gt;"",טבלה13[[#This Row],[מקסימום]]-טבלה13[[#This Row],[מינימום]],"")</f>
        <v>8</v>
      </c>
      <c r="L670">
        <f>IF(IFERROR(LOOKUP(טבלה13[[#This Row],[ClientID]],פיבוט!$A$4:$A$121),FALSE)=טבלה13[[#This Row],[ClientID]],1,0)</f>
        <v>1</v>
      </c>
      <c r="M670" t="str">
        <f>IF(OR(טבלה13[[#This Row],[ClientID]]=A671),"",1)</f>
        <v/>
      </c>
      <c r="N670" s="3" t="str">
        <f>IF(טבלה13[[#This Row],[טווח]]&lt;&gt;K669,טבלה13[[#This Row],[טווח]],"")</f>
        <v/>
      </c>
      <c r="O670" s="3" t="str">
        <f>IF(טבלה13[[#This Row],[מניית טווחים]]&lt;&gt;"",IF(OR(30&gt;טבלה13[[#This Row],[מקסימום]],30&lt;טבלה13[[#This Row],[מינימום]]),0,1),"")</f>
        <v/>
      </c>
    </row>
    <row r="671" spans="1:15" x14ac:dyDescent="0.25">
      <c r="A671" t="s">
        <v>65</v>
      </c>
      <c r="B671">
        <v>10</v>
      </c>
      <c r="C671">
        <v>30</v>
      </c>
      <c r="D671">
        <f>טבלה13[[#This Row],[LengthofCycle]]+1</f>
        <v>31</v>
      </c>
      <c r="E671">
        <f>IF(טבלה13[[#This Row],[CycleNumber]]&lt;3,"",IF(טבלה13[[#This Row],[CycleNumber]]=3,MIN(D669:D671),IF(I670=3,MIN(D668:D670),E670)))</f>
        <v>30</v>
      </c>
      <c r="F671">
        <f>IF(טבלה13[[#This Row],[CycleNumber]]&lt;3,"",IF(טבלה13[[#This Row],[CycleNumber]]=3,MAX(D669:D671),IF(I670=3,MAX(D668:D670),F670)))</f>
        <v>38</v>
      </c>
      <c r="G671">
        <f>IF(OR(טבלה13[[#This Row],[CycleNumber]]&gt;B672,B672=""),IF(טבלה13[[#This Row],[מספר סטייה]]=3,MIN(D669:D671),טבלה13[[#This Row],[מינ קבוע]]),טבלה13[[#This Row],[מינ קבוע]])</f>
        <v>30</v>
      </c>
      <c r="H671">
        <f>IF(OR(טבלה13[[#This Row],[CycleNumber]]&gt;B672,B672=""),IF(טבלה13[[#This Row],[מספר סטייה]]=3,MAX(D669:D671),טבלה13[[#This Row],[מקס קבוע]]),טבלה13[[#This Row],[מקס קבוע]])</f>
        <v>38</v>
      </c>
      <c r="I67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קבוע]]&lt;&gt;E670,1,I670+1),0))</f>
        <v>0</v>
      </c>
      <c r="J671">
        <f>IF(AND(טבלה13[[#This Row],[CycleNumber]]&lt;B672,טבלה13[[#This Row],[מקס קבוע]]&lt;&gt;""),IF(OR(טבלה13[[#This Row],[מספר סטייה]]&lt;I672,AND(טבלה13[[#This Row],[מספר סטייה]]=3,I672=1)),0,1),"")</f>
        <v>1</v>
      </c>
      <c r="K671">
        <f>IF(טבלה13[[#This Row],[מקס קבוע]]&lt;&gt;"",טבלה13[[#This Row],[מקסימום]]-טבלה13[[#This Row],[מינימום]],"")</f>
        <v>8</v>
      </c>
      <c r="L671">
        <f>IF(IFERROR(LOOKUP(טבלה13[[#This Row],[ClientID]],פיבוט!$A$4:$A$121),FALSE)=טבלה13[[#This Row],[ClientID]],1,0)</f>
        <v>1</v>
      </c>
      <c r="M671" t="str">
        <f>IF(OR(טבלה13[[#This Row],[ClientID]]=A672),"",1)</f>
        <v/>
      </c>
      <c r="N671" s="3" t="str">
        <f>IF(טבלה13[[#This Row],[טווח]]&lt;&gt;K670,טבלה13[[#This Row],[טווח]],"")</f>
        <v/>
      </c>
      <c r="O671" s="3" t="str">
        <f>IF(טבלה13[[#This Row],[מניית טווחים]]&lt;&gt;"",IF(OR(30&gt;טבלה13[[#This Row],[מקסימום]],30&lt;טבלה13[[#This Row],[מינימום]]),0,1),"")</f>
        <v/>
      </c>
    </row>
    <row r="672" spans="1:15" x14ac:dyDescent="0.25">
      <c r="A672" t="s">
        <v>65</v>
      </c>
      <c r="B672">
        <v>11</v>
      </c>
      <c r="C672">
        <v>35</v>
      </c>
      <c r="D672">
        <f>טבלה13[[#This Row],[LengthofCycle]]+1</f>
        <v>36</v>
      </c>
      <c r="E672">
        <f>IF(טבלה13[[#This Row],[CycleNumber]]&lt;3,"",IF(טבלה13[[#This Row],[CycleNumber]]=3,MIN(D670:D672),IF(I671=3,MIN(D669:D671),E671)))</f>
        <v>30</v>
      </c>
      <c r="F672">
        <f>IF(טבלה13[[#This Row],[CycleNumber]]&lt;3,"",IF(טבלה13[[#This Row],[CycleNumber]]=3,MAX(D670:D672),IF(I671=3,MAX(D669:D671),F671)))</f>
        <v>38</v>
      </c>
      <c r="G672">
        <f>IF(OR(טבלה13[[#This Row],[CycleNumber]]&gt;B673,B673=""),IF(טבלה13[[#This Row],[מספר סטייה]]=3,MIN(D670:D672),טבלה13[[#This Row],[מינ קבוע]]),טבלה13[[#This Row],[מינ קבוע]])</f>
        <v>30</v>
      </c>
      <c r="H672">
        <f>IF(OR(טבלה13[[#This Row],[CycleNumber]]&gt;B673,B673=""),IF(טבלה13[[#This Row],[מספר סטייה]]=3,MAX(D670:D672),טבלה13[[#This Row],[מקס קבוע]]),טבלה13[[#This Row],[מקס קבוע]])</f>
        <v>38</v>
      </c>
      <c r="I67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קבוע]]&lt;&gt;E671,1,I671+1),0))</f>
        <v>0</v>
      </c>
      <c r="J672" t="str">
        <f>IF(AND(טבלה13[[#This Row],[CycleNumber]]&lt;B673,טבלה13[[#This Row],[מקס קבוע]]&lt;&gt;""),IF(OR(טבלה13[[#This Row],[מספר סטייה]]&lt;I673,AND(טבלה13[[#This Row],[מספר סטייה]]=3,I673=1)),0,1),"")</f>
        <v/>
      </c>
      <c r="K672">
        <f>IF(טבלה13[[#This Row],[מקס קבוע]]&lt;&gt;"",טבלה13[[#This Row],[מקסימום]]-טבלה13[[#This Row],[מינימום]],"")</f>
        <v>8</v>
      </c>
      <c r="L672">
        <f>IF(IFERROR(LOOKUP(טבלה13[[#This Row],[ClientID]],פיבוט!$A$4:$A$121),FALSE)=טבלה13[[#This Row],[ClientID]],1,0)</f>
        <v>1</v>
      </c>
      <c r="M672">
        <f>IF(OR(טבלה13[[#This Row],[ClientID]]=A673),"",1)</f>
        <v>1</v>
      </c>
      <c r="N672" s="3" t="str">
        <f>IF(טבלה13[[#This Row],[טווח]]&lt;&gt;K671,טבלה13[[#This Row],[טווח]],"")</f>
        <v/>
      </c>
      <c r="O672" s="3" t="str">
        <f>IF(טבלה13[[#This Row],[מניית טווחים]]&lt;&gt;"",IF(OR(30&gt;טבלה13[[#This Row],[מקסימום]],30&lt;טבלה13[[#This Row],[מינימום]]),0,1),"")</f>
        <v/>
      </c>
    </row>
    <row r="673" spans="1:15" x14ac:dyDescent="0.25">
      <c r="A673" t="s">
        <v>66</v>
      </c>
      <c r="B673">
        <v>1</v>
      </c>
      <c r="C673">
        <v>38</v>
      </c>
      <c r="D673">
        <f>טבלה13[[#This Row],[LengthofCycle]]+1</f>
        <v>39</v>
      </c>
      <c r="E673" t="str">
        <f>IF(טבלה13[[#This Row],[CycleNumber]]&lt;3,"",IF(טבלה13[[#This Row],[CycleNumber]]=3,MIN(D671:D673),IF(I672=3,MIN(D670:D672),E672)))</f>
        <v/>
      </c>
      <c r="F673" t="str">
        <f>IF(טבלה13[[#This Row],[CycleNumber]]&lt;3,"",IF(טבלה13[[#This Row],[CycleNumber]]=3,MAX(D671:D673),IF(I672=3,MAX(D670:D672),F672)))</f>
        <v/>
      </c>
      <c r="G673" t="str">
        <f>IF(OR(טבלה13[[#This Row],[CycleNumber]]&gt;B674,B674=""),IF(טבלה13[[#This Row],[מספר סטייה]]=3,MIN(D671:D673),טבלה13[[#This Row],[מינ קבוע]]),טבלה13[[#This Row],[מינ קבוע]])</f>
        <v/>
      </c>
      <c r="H673" t="str">
        <f>IF(OR(טבלה13[[#This Row],[CycleNumber]]&gt;B674,B674=""),IF(טבלה13[[#This Row],[מספר סטייה]]=3,MAX(D671:D673),טבלה13[[#This Row],[מקס קבוע]]),טבלה13[[#This Row],[מקס קבוע]])</f>
        <v/>
      </c>
      <c r="I67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קבוע]]&lt;&gt;E672,1,I672+1),0))</f>
        <v/>
      </c>
      <c r="J673" t="str">
        <f>IF(AND(טבלה13[[#This Row],[CycleNumber]]&lt;B674,טבלה13[[#This Row],[מקס קבוע]]&lt;&gt;""),IF(OR(טבלה13[[#This Row],[מספר סטייה]]&lt;I674,AND(טבלה13[[#This Row],[מספר סטייה]]=3,I674=1)),0,1),"")</f>
        <v/>
      </c>
      <c r="K673" t="str">
        <f>IF(טבלה13[[#This Row],[מקס קבוע]]&lt;&gt;"",טבלה13[[#This Row],[מקסימום]]-טבלה13[[#This Row],[מינימום]],"")</f>
        <v/>
      </c>
      <c r="L673">
        <f>IF(IFERROR(LOOKUP(טבלה13[[#This Row],[ClientID]],פיבוט!$A$4:$A$121),FALSE)=טבלה13[[#This Row],[ClientID]],1,0)</f>
        <v>1</v>
      </c>
      <c r="M673" t="str">
        <f>IF(OR(טבלה13[[#This Row],[ClientID]]=A674),"",1)</f>
        <v/>
      </c>
      <c r="N673" s="3" t="str">
        <f>IF(טבלה13[[#This Row],[טווח]]&lt;&gt;K672,טבלה13[[#This Row],[טווח]],"")</f>
        <v/>
      </c>
      <c r="O673" s="3" t="str">
        <f>IF(טבלה13[[#This Row],[מניית טווחים]]&lt;&gt;"",IF(OR(30&gt;טבלה13[[#This Row],[מקסימום]],30&lt;טבלה13[[#This Row],[מינימום]]),0,1),"")</f>
        <v/>
      </c>
    </row>
    <row r="674" spans="1:15" x14ac:dyDescent="0.25">
      <c r="A674" t="s">
        <v>66</v>
      </c>
      <c r="B674">
        <v>2</v>
      </c>
      <c r="C674">
        <v>38</v>
      </c>
      <c r="D674">
        <f>טבלה13[[#This Row],[LengthofCycle]]+1</f>
        <v>39</v>
      </c>
      <c r="E674" t="str">
        <f>IF(טבלה13[[#This Row],[CycleNumber]]&lt;3,"",IF(טבלה13[[#This Row],[CycleNumber]]=3,MIN(D672:D674),IF(I673=3,MIN(D671:D673),E673)))</f>
        <v/>
      </c>
      <c r="F674" t="str">
        <f>IF(טבלה13[[#This Row],[CycleNumber]]&lt;3,"",IF(טבלה13[[#This Row],[CycleNumber]]=3,MAX(D672:D674),IF(I673=3,MAX(D671:D673),F673)))</f>
        <v/>
      </c>
      <c r="G674" t="str">
        <f>IF(OR(טבלה13[[#This Row],[CycleNumber]]&gt;B675,B675=""),IF(טבלה13[[#This Row],[מספר סטייה]]=3,MIN(D672:D674),טבלה13[[#This Row],[מינ קבוע]]),טבלה13[[#This Row],[מינ קבוע]])</f>
        <v/>
      </c>
      <c r="H674" t="str">
        <f>IF(OR(טבלה13[[#This Row],[CycleNumber]]&gt;B675,B675=""),IF(טבלה13[[#This Row],[מספר סטייה]]=3,MAX(D672:D674),טבלה13[[#This Row],[מקס קבוע]]),טבלה13[[#This Row],[מקס קבוע]])</f>
        <v/>
      </c>
      <c r="I67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קבוע]]&lt;&gt;E673,1,I673+1),0))</f>
        <v/>
      </c>
      <c r="J674" t="str">
        <f>IF(AND(טבלה13[[#This Row],[CycleNumber]]&lt;B675,טבלה13[[#This Row],[מקס קבוע]]&lt;&gt;""),IF(OR(טבלה13[[#This Row],[מספר סטייה]]&lt;I675,AND(טבלה13[[#This Row],[מספר סטייה]]=3,I675=1)),0,1),"")</f>
        <v/>
      </c>
      <c r="K674" t="str">
        <f>IF(טבלה13[[#This Row],[מקס קבוע]]&lt;&gt;"",טבלה13[[#This Row],[מקסימום]]-טבלה13[[#This Row],[מינימום]],"")</f>
        <v/>
      </c>
      <c r="L674">
        <f>IF(IFERROR(LOOKUP(טבלה13[[#This Row],[ClientID]],פיבוט!$A$4:$A$121),FALSE)=טבלה13[[#This Row],[ClientID]],1,0)</f>
        <v>1</v>
      </c>
      <c r="M674" t="str">
        <f>IF(OR(טבלה13[[#This Row],[ClientID]]=A675),"",1)</f>
        <v/>
      </c>
      <c r="N674" s="3" t="str">
        <f>IF(טבלה13[[#This Row],[טווח]]&lt;&gt;K673,טבלה13[[#This Row],[טווח]],"")</f>
        <v/>
      </c>
      <c r="O674" s="3" t="str">
        <f>IF(טבלה13[[#This Row],[מניית טווחים]]&lt;&gt;"",IF(OR(30&gt;טבלה13[[#This Row],[מקסימום]],30&lt;טבלה13[[#This Row],[מינימום]]),0,1),"")</f>
        <v/>
      </c>
    </row>
    <row r="675" spans="1:15" x14ac:dyDescent="0.25">
      <c r="A675" t="s">
        <v>66</v>
      </c>
      <c r="B675">
        <v>3</v>
      </c>
      <c r="C675">
        <v>42</v>
      </c>
      <c r="D675">
        <f>טבלה13[[#This Row],[LengthofCycle]]+1</f>
        <v>43</v>
      </c>
      <c r="E675">
        <f>IF(טבלה13[[#This Row],[CycleNumber]]&lt;3,"",IF(טבלה13[[#This Row],[CycleNumber]]=3,MIN(D673:D675),IF(I674=3,MIN(D672:D674),E674)))</f>
        <v>39</v>
      </c>
      <c r="F675">
        <f>IF(טבלה13[[#This Row],[CycleNumber]]&lt;3,"",IF(טבלה13[[#This Row],[CycleNumber]]=3,MAX(D673:D675),IF(I674=3,MAX(D672:D674),F674)))</f>
        <v>43</v>
      </c>
      <c r="G675">
        <f>IF(OR(טבלה13[[#This Row],[CycleNumber]]&gt;B676,B676=""),IF(טבלה13[[#This Row],[מספר סטייה]]=3,MIN(D673:D675),טבלה13[[#This Row],[מינ קבוע]]),טבלה13[[#This Row],[מינ קבוע]])</f>
        <v>39</v>
      </c>
      <c r="H675">
        <f>IF(OR(טבלה13[[#This Row],[CycleNumber]]&gt;B676,B676=""),IF(טבלה13[[#This Row],[מספר סטייה]]=3,MAX(D673:D675),טבלה13[[#This Row],[מקס קבוע]]),טבלה13[[#This Row],[מקס קבוע]])</f>
        <v>43</v>
      </c>
      <c r="I67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קבוע]]&lt;&gt;E674,1,I674+1),0))</f>
        <v>0</v>
      </c>
      <c r="J675">
        <f>IF(AND(טבלה13[[#This Row],[CycleNumber]]&lt;B676,טבלה13[[#This Row],[מקס קבוע]]&lt;&gt;""),IF(OR(טבלה13[[#This Row],[מספר סטייה]]&lt;I676,AND(טבלה13[[#This Row],[מספר סטייה]]=3,I676=1)),0,1),"")</f>
        <v>0</v>
      </c>
      <c r="K675">
        <f>IF(טבלה13[[#This Row],[מקס קבוע]]&lt;&gt;"",טבלה13[[#This Row],[מקסימום]]-טבלה13[[#This Row],[מינימום]],"")</f>
        <v>4</v>
      </c>
      <c r="L675">
        <f>IF(IFERROR(LOOKUP(טבלה13[[#This Row],[ClientID]],פיבוט!$A$4:$A$121),FALSE)=טבלה13[[#This Row],[ClientID]],1,0)</f>
        <v>1</v>
      </c>
      <c r="M675" t="str">
        <f>IF(OR(טבלה13[[#This Row],[ClientID]]=A676),"",1)</f>
        <v/>
      </c>
      <c r="N675" s="3">
        <f>IF(טבלה13[[#This Row],[טווח]]&lt;&gt;K674,טבלה13[[#This Row],[טווח]],"")</f>
        <v>4</v>
      </c>
      <c r="O675" s="3">
        <f>IF(טבלה13[[#This Row],[מניית טווחים]]&lt;&gt;"",IF(OR(30&gt;טבלה13[[#This Row],[מקסימום]],30&lt;טבלה13[[#This Row],[מינימום]]),0,1),"")</f>
        <v>0</v>
      </c>
    </row>
    <row r="676" spans="1:15" x14ac:dyDescent="0.25">
      <c r="A676" t="s">
        <v>66</v>
      </c>
      <c r="B676">
        <v>4</v>
      </c>
      <c r="C676">
        <v>37</v>
      </c>
      <c r="D676">
        <f>טבלה13[[#This Row],[LengthofCycle]]+1</f>
        <v>38</v>
      </c>
      <c r="E676">
        <f>IF(טבלה13[[#This Row],[CycleNumber]]&lt;3,"",IF(טבלה13[[#This Row],[CycleNumber]]=3,MIN(D674:D676),IF(I675=3,MIN(D673:D675),E675)))</f>
        <v>39</v>
      </c>
      <c r="F676">
        <f>IF(טבלה13[[#This Row],[CycleNumber]]&lt;3,"",IF(טבלה13[[#This Row],[CycleNumber]]=3,MAX(D674:D676),IF(I675=3,MAX(D673:D675),F675)))</f>
        <v>43</v>
      </c>
      <c r="G676">
        <f>IF(OR(טבלה13[[#This Row],[CycleNumber]]&gt;B677,B677=""),IF(טבלה13[[#This Row],[מספר סטייה]]=3,MIN(D674:D676),טבלה13[[#This Row],[מינ קבוע]]),טבלה13[[#This Row],[מינ קבוע]])</f>
        <v>39</v>
      </c>
      <c r="H676">
        <f>IF(OR(טבלה13[[#This Row],[CycleNumber]]&gt;B677,B677=""),IF(טבלה13[[#This Row],[מספר סטייה]]=3,MAX(D674:D676),טבלה13[[#This Row],[מקס קבוע]]),טבלה13[[#This Row],[מקס קבוע]])</f>
        <v>43</v>
      </c>
      <c r="I67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קבוע]]&lt;&gt;E675,1,I675+1),0))</f>
        <v>1</v>
      </c>
      <c r="J676">
        <f>IF(AND(טבלה13[[#This Row],[CycleNumber]]&lt;B677,טבלה13[[#This Row],[מקס קבוע]]&lt;&gt;""),IF(OR(טבלה13[[#This Row],[מספר סטייה]]&lt;I677,AND(טבלה13[[#This Row],[מספר סטייה]]=3,I677=1)),0,1),"")</f>
        <v>0</v>
      </c>
      <c r="K676">
        <f>IF(טבלה13[[#This Row],[מקס קבוע]]&lt;&gt;"",טבלה13[[#This Row],[מקסימום]]-טבלה13[[#This Row],[מינימום]],"")</f>
        <v>4</v>
      </c>
      <c r="L676">
        <f>IF(IFERROR(LOOKUP(טבלה13[[#This Row],[ClientID]],פיבוט!$A$4:$A$121),FALSE)=טבלה13[[#This Row],[ClientID]],1,0)</f>
        <v>1</v>
      </c>
      <c r="M676" t="str">
        <f>IF(OR(טבלה13[[#This Row],[ClientID]]=A677),"",1)</f>
        <v/>
      </c>
      <c r="N676" s="3" t="str">
        <f>IF(טבלה13[[#This Row],[טווח]]&lt;&gt;K675,טבלה13[[#This Row],[טווח]],"")</f>
        <v/>
      </c>
      <c r="O676" s="3" t="str">
        <f>IF(טבלה13[[#This Row],[מניית טווחים]]&lt;&gt;"",IF(OR(30&gt;טבלה13[[#This Row],[מקסימום]],30&lt;טבלה13[[#This Row],[מינימום]]),0,1),"")</f>
        <v/>
      </c>
    </row>
    <row r="677" spans="1:15" x14ac:dyDescent="0.25">
      <c r="A677" t="s">
        <v>66</v>
      </c>
      <c r="B677">
        <v>5</v>
      </c>
      <c r="C677">
        <v>30</v>
      </c>
      <c r="D677">
        <f>טבלה13[[#This Row],[LengthofCycle]]+1</f>
        <v>31</v>
      </c>
      <c r="E677">
        <f>IF(טבלה13[[#This Row],[CycleNumber]]&lt;3,"",IF(טבלה13[[#This Row],[CycleNumber]]=3,MIN(D675:D677),IF(I676=3,MIN(D674:D676),E676)))</f>
        <v>39</v>
      </c>
      <c r="F677">
        <f>IF(טבלה13[[#This Row],[CycleNumber]]&lt;3,"",IF(טבלה13[[#This Row],[CycleNumber]]=3,MAX(D675:D677),IF(I676=3,MAX(D674:D676),F676)))</f>
        <v>43</v>
      </c>
      <c r="G677">
        <f>IF(OR(טבלה13[[#This Row],[CycleNumber]]&gt;B678,B678=""),IF(טבלה13[[#This Row],[מספר סטייה]]=3,MIN(D675:D677),טבלה13[[#This Row],[מינ קבוע]]),טבלה13[[#This Row],[מינ קבוע]])</f>
        <v>39</v>
      </c>
      <c r="H677">
        <f>IF(OR(טבלה13[[#This Row],[CycleNumber]]&gt;B678,B678=""),IF(טבלה13[[#This Row],[מספר סטייה]]=3,MAX(D675:D677),טבלה13[[#This Row],[מקס קבוע]]),טבלה13[[#This Row],[מקס קבוע]])</f>
        <v>43</v>
      </c>
      <c r="I67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קבוע]]&lt;&gt;E676,1,I676+1),0))</f>
        <v>2</v>
      </c>
      <c r="J677">
        <f>IF(AND(טבלה13[[#This Row],[CycleNumber]]&lt;B678,טבלה13[[#This Row],[מקס קבוע]]&lt;&gt;""),IF(OR(טבלה13[[#This Row],[מספר סטייה]]&lt;I678,AND(טבלה13[[#This Row],[מספר סטייה]]=3,I678=1)),0,1),"")</f>
        <v>1</v>
      </c>
      <c r="K677">
        <f>IF(טבלה13[[#This Row],[מקס קבוע]]&lt;&gt;"",טבלה13[[#This Row],[מקסימום]]-טבלה13[[#This Row],[מינימום]],"")</f>
        <v>4</v>
      </c>
      <c r="L677">
        <f>IF(IFERROR(LOOKUP(טבלה13[[#This Row],[ClientID]],פיבוט!$A$4:$A$121),FALSE)=טבלה13[[#This Row],[ClientID]],1,0)</f>
        <v>1</v>
      </c>
      <c r="M677" t="str">
        <f>IF(OR(טבלה13[[#This Row],[ClientID]]=A678),"",1)</f>
        <v/>
      </c>
      <c r="N677" s="3" t="str">
        <f>IF(טבלה13[[#This Row],[טווח]]&lt;&gt;K676,טבלה13[[#This Row],[טווח]],"")</f>
        <v/>
      </c>
      <c r="O677" s="3" t="str">
        <f>IF(טבלה13[[#This Row],[מניית טווחים]]&lt;&gt;"",IF(OR(30&gt;טבלה13[[#This Row],[מקסימום]],30&lt;טבלה13[[#This Row],[מינימום]]),0,1),"")</f>
        <v/>
      </c>
    </row>
    <row r="678" spans="1:15" x14ac:dyDescent="0.25">
      <c r="A678" t="s">
        <v>66</v>
      </c>
      <c r="B678">
        <v>6</v>
      </c>
      <c r="C678">
        <v>38</v>
      </c>
      <c r="D678">
        <f>טבלה13[[#This Row],[LengthofCycle]]+1</f>
        <v>39</v>
      </c>
      <c r="E678">
        <f>IF(טבלה13[[#This Row],[CycleNumber]]&lt;3,"",IF(טבלה13[[#This Row],[CycleNumber]]=3,MIN(D676:D678),IF(I677=3,MIN(D675:D677),E677)))</f>
        <v>39</v>
      </c>
      <c r="F678">
        <f>IF(טבלה13[[#This Row],[CycleNumber]]&lt;3,"",IF(טבלה13[[#This Row],[CycleNumber]]=3,MAX(D676:D678),IF(I677=3,MAX(D675:D677),F677)))</f>
        <v>43</v>
      </c>
      <c r="G678">
        <f>IF(OR(טבלה13[[#This Row],[CycleNumber]]&gt;B679,B679=""),IF(טבלה13[[#This Row],[מספר סטייה]]=3,MIN(D676:D678),טבלה13[[#This Row],[מינ קבוע]]),טבלה13[[#This Row],[מינ קבוע]])</f>
        <v>39</v>
      </c>
      <c r="H678">
        <f>IF(OR(טבלה13[[#This Row],[CycleNumber]]&gt;B679,B679=""),IF(טבלה13[[#This Row],[מספר סטייה]]=3,MAX(D676:D678),טבלה13[[#This Row],[מקס קבוע]]),טבלה13[[#This Row],[מקס קבוע]])</f>
        <v>43</v>
      </c>
      <c r="I67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קבוע]]&lt;&gt;E677,1,I677+1),0))</f>
        <v>0</v>
      </c>
      <c r="J678" t="str">
        <f>IF(AND(טבלה13[[#This Row],[CycleNumber]]&lt;B679,טבלה13[[#This Row],[מקס קבוע]]&lt;&gt;""),IF(OR(טבלה13[[#This Row],[מספר סטייה]]&lt;I679,AND(טבלה13[[#This Row],[מספר סטייה]]=3,I679=1)),0,1),"")</f>
        <v/>
      </c>
      <c r="K678">
        <f>IF(טבלה13[[#This Row],[מקס קבוע]]&lt;&gt;"",טבלה13[[#This Row],[מקסימום]]-טבלה13[[#This Row],[מינימום]],"")</f>
        <v>4</v>
      </c>
      <c r="L678">
        <f>IF(IFERROR(LOOKUP(טבלה13[[#This Row],[ClientID]],פיבוט!$A$4:$A$121),FALSE)=טבלה13[[#This Row],[ClientID]],1,0)</f>
        <v>1</v>
      </c>
      <c r="M678">
        <f>IF(OR(טבלה13[[#This Row],[ClientID]]=A679),"",1)</f>
        <v>1</v>
      </c>
      <c r="N678" s="3" t="str">
        <f>IF(טבלה13[[#This Row],[טווח]]&lt;&gt;K677,טבלה13[[#This Row],[טווח]],"")</f>
        <v/>
      </c>
      <c r="O678" s="3" t="str">
        <f>IF(טבלה13[[#This Row],[מניית טווחים]]&lt;&gt;"",IF(OR(30&gt;טבלה13[[#This Row],[מקסימום]],30&lt;טבלה13[[#This Row],[מינימום]]),0,1),"")</f>
        <v/>
      </c>
    </row>
    <row r="679" spans="1:15" x14ac:dyDescent="0.25">
      <c r="A679" t="s">
        <v>67</v>
      </c>
      <c r="B679">
        <v>1</v>
      </c>
      <c r="C679">
        <v>32</v>
      </c>
      <c r="D679">
        <f>טבלה13[[#This Row],[LengthofCycle]]+1</f>
        <v>33</v>
      </c>
      <c r="E679" t="str">
        <f>IF(טבלה13[[#This Row],[CycleNumber]]&lt;3,"",IF(טבלה13[[#This Row],[CycleNumber]]=3,MIN(D677:D679),IF(I678=3,MIN(D676:D678),E678)))</f>
        <v/>
      </c>
      <c r="F679" t="str">
        <f>IF(טבלה13[[#This Row],[CycleNumber]]&lt;3,"",IF(טבלה13[[#This Row],[CycleNumber]]=3,MAX(D677:D679),IF(I678=3,MAX(D676:D678),F678)))</f>
        <v/>
      </c>
      <c r="G679" t="str">
        <f>IF(OR(טבלה13[[#This Row],[CycleNumber]]&gt;B680,B680=""),IF(טבלה13[[#This Row],[מספר סטייה]]=3,MIN(D677:D679),טבלה13[[#This Row],[מינ קבוע]]),טבלה13[[#This Row],[מינ קבוע]])</f>
        <v/>
      </c>
      <c r="H679" t="str">
        <f>IF(OR(טבלה13[[#This Row],[CycleNumber]]&gt;B680,B680=""),IF(טבלה13[[#This Row],[מספר סטייה]]=3,MAX(D677:D679),טבלה13[[#This Row],[מקס קבוע]]),טבלה13[[#This Row],[מקס קבוע]])</f>
        <v/>
      </c>
      <c r="I67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קבוע]]&lt;&gt;E678,1,I678+1),0))</f>
        <v/>
      </c>
      <c r="J679" t="str">
        <f>IF(AND(טבלה13[[#This Row],[CycleNumber]]&lt;B680,טבלה13[[#This Row],[מקס קבוע]]&lt;&gt;""),IF(OR(טבלה13[[#This Row],[מספר סטייה]]&lt;I680,AND(טבלה13[[#This Row],[מספר סטייה]]=3,I680=1)),0,1),"")</f>
        <v/>
      </c>
      <c r="K679" t="str">
        <f>IF(טבלה13[[#This Row],[מקס קבוע]]&lt;&gt;"",טבלה13[[#This Row],[מקסימום]]-טבלה13[[#This Row],[מינימום]],"")</f>
        <v/>
      </c>
      <c r="L679">
        <f>IF(IFERROR(LOOKUP(טבלה13[[#This Row],[ClientID]],פיבוט!$A$4:$A$121),FALSE)=טבלה13[[#This Row],[ClientID]],1,0)</f>
        <v>1</v>
      </c>
      <c r="M679" t="str">
        <f>IF(OR(טבלה13[[#This Row],[ClientID]]=A680),"",1)</f>
        <v/>
      </c>
      <c r="N679" s="3" t="str">
        <f>IF(טבלה13[[#This Row],[טווח]]&lt;&gt;K678,טבלה13[[#This Row],[טווח]],"")</f>
        <v/>
      </c>
      <c r="O679" s="3" t="str">
        <f>IF(טבלה13[[#This Row],[מניית טווחים]]&lt;&gt;"",IF(OR(30&gt;טבלה13[[#This Row],[מקסימום]],30&lt;טבלה13[[#This Row],[מינימום]]),0,1),"")</f>
        <v/>
      </c>
    </row>
    <row r="680" spans="1:15" x14ac:dyDescent="0.25">
      <c r="A680" t="s">
        <v>67</v>
      </c>
      <c r="B680">
        <v>2</v>
      </c>
      <c r="C680">
        <v>33</v>
      </c>
      <c r="D680">
        <f>טבלה13[[#This Row],[LengthofCycle]]+1</f>
        <v>34</v>
      </c>
      <c r="E680" t="str">
        <f>IF(טבלה13[[#This Row],[CycleNumber]]&lt;3,"",IF(טבלה13[[#This Row],[CycleNumber]]=3,MIN(D678:D680),IF(I679=3,MIN(D677:D679),E679)))</f>
        <v/>
      </c>
      <c r="F680" t="str">
        <f>IF(טבלה13[[#This Row],[CycleNumber]]&lt;3,"",IF(טבלה13[[#This Row],[CycleNumber]]=3,MAX(D678:D680),IF(I679=3,MAX(D677:D679),F679)))</f>
        <v/>
      </c>
      <c r="G680" t="str">
        <f>IF(OR(טבלה13[[#This Row],[CycleNumber]]&gt;B681,B681=""),IF(טבלה13[[#This Row],[מספר סטייה]]=3,MIN(D678:D680),טבלה13[[#This Row],[מינ קבוע]]),טבלה13[[#This Row],[מינ קבוע]])</f>
        <v/>
      </c>
      <c r="H680" t="str">
        <f>IF(OR(טבלה13[[#This Row],[CycleNumber]]&gt;B681,B681=""),IF(טבלה13[[#This Row],[מספר סטייה]]=3,MAX(D678:D680),טבלה13[[#This Row],[מקס קבוע]]),טבלה13[[#This Row],[מקס קבוע]])</f>
        <v/>
      </c>
      <c r="I68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קבוע]]&lt;&gt;E679,1,I679+1),0))</f>
        <v/>
      </c>
      <c r="J680" t="str">
        <f>IF(AND(טבלה13[[#This Row],[CycleNumber]]&lt;B681,טבלה13[[#This Row],[מקס קבוע]]&lt;&gt;""),IF(OR(טבלה13[[#This Row],[מספר סטייה]]&lt;I681,AND(טבלה13[[#This Row],[מספר סטייה]]=3,I681=1)),0,1),"")</f>
        <v/>
      </c>
      <c r="K680" t="str">
        <f>IF(טבלה13[[#This Row],[מקס קבוע]]&lt;&gt;"",טבלה13[[#This Row],[מקסימום]]-טבלה13[[#This Row],[מינימום]],"")</f>
        <v/>
      </c>
      <c r="L680">
        <f>IF(IFERROR(LOOKUP(טבלה13[[#This Row],[ClientID]],פיבוט!$A$4:$A$121),FALSE)=טבלה13[[#This Row],[ClientID]],1,0)</f>
        <v>1</v>
      </c>
      <c r="M680" t="str">
        <f>IF(OR(טבלה13[[#This Row],[ClientID]]=A681),"",1)</f>
        <v/>
      </c>
      <c r="N680" s="3" t="str">
        <f>IF(טבלה13[[#This Row],[טווח]]&lt;&gt;K679,טבלה13[[#This Row],[טווח]],"")</f>
        <v/>
      </c>
      <c r="O680" s="3" t="str">
        <f>IF(טבלה13[[#This Row],[מניית טווחים]]&lt;&gt;"",IF(OR(30&gt;טבלה13[[#This Row],[מקסימום]],30&lt;טבלה13[[#This Row],[מינימום]]),0,1),"")</f>
        <v/>
      </c>
    </row>
    <row r="681" spans="1:15" x14ac:dyDescent="0.25">
      <c r="A681" t="s">
        <v>67</v>
      </c>
      <c r="B681">
        <v>3</v>
      </c>
      <c r="C681">
        <v>32</v>
      </c>
      <c r="D681">
        <f>טבלה13[[#This Row],[LengthofCycle]]+1</f>
        <v>33</v>
      </c>
      <c r="E681">
        <f>IF(טבלה13[[#This Row],[CycleNumber]]&lt;3,"",IF(טבלה13[[#This Row],[CycleNumber]]=3,MIN(D679:D681),IF(I680=3,MIN(D678:D680),E680)))</f>
        <v>33</v>
      </c>
      <c r="F681">
        <f>IF(טבלה13[[#This Row],[CycleNumber]]&lt;3,"",IF(טבלה13[[#This Row],[CycleNumber]]=3,MAX(D679:D681),IF(I680=3,MAX(D678:D680),F680)))</f>
        <v>34</v>
      </c>
      <c r="G681">
        <f>IF(OR(טבלה13[[#This Row],[CycleNumber]]&gt;B682,B682=""),IF(טבלה13[[#This Row],[מספר סטייה]]=3,MIN(D679:D681),טבלה13[[#This Row],[מינ קבוע]]),טבלה13[[#This Row],[מינ קבוע]])</f>
        <v>33</v>
      </c>
      <c r="H681">
        <f>IF(OR(טבלה13[[#This Row],[CycleNumber]]&gt;B682,B682=""),IF(טבלה13[[#This Row],[מספר סטייה]]=3,MAX(D679:D681),טבלה13[[#This Row],[מקס קבוע]]),טבלה13[[#This Row],[מקס קבוע]])</f>
        <v>34</v>
      </c>
      <c r="I68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קבוע]]&lt;&gt;E680,1,I680+1),0))</f>
        <v>0</v>
      </c>
      <c r="J681">
        <f>IF(AND(טבלה13[[#This Row],[CycleNumber]]&lt;B682,טבלה13[[#This Row],[מקס קבוע]]&lt;&gt;""),IF(OR(טבלה13[[#This Row],[מספר סטייה]]&lt;I682,AND(טבלה13[[#This Row],[מספר סטייה]]=3,I682=1)),0,1),"")</f>
        <v>0</v>
      </c>
      <c r="K681">
        <f>IF(טבלה13[[#This Row],[מקס קבוע]]&lt;&gt;"",טבלה13[[#This Row],[מקסימום]]-טבלה13[[#This Row],[מינימום]],"")</f>
        <v>1</v>
      </c>
      <c r="L681">
        <f>IF(IFERROR(LOOKUP(טבלה13[[#This Row],[ClientID]],פיבוט!$A$4:$A$121),FALSE)=טבלה13[[#This Row],[ClientID]],1,0)</f>
        <v>1</v>
      </c>
      <c r="M681" t="str">
        <f>IF(OR(טבלה13[[#This Row],[ClientID]]=A682),"",1)</f>
        <v/>
      </c>
      <c r="N681" s="3">
        <f>IF(טבלה13[[#This Row],[טווח]]&lt;&gt;K680,טבלה13[[#This Row],[טווח]],"")</f>
        <v>1</v>
      </c>
      <c r="O681" s="3">
        <f>IF(טבלה13[[#This Row],[מניית טווחים]]&lt;&gt;"",IF(OR(30&gt;טבלה13[[#This Row],[מקסימום]],30&lt;טבלה13[[#This Row],[מינימום]]),0,1),"")</f>
        <v>0</v>
      </c>
    </row>
    <row r="682" spans="1:15" x14ac:dyDescent="0.25">
      <c r="A682" t="s">
        <v>67</v>
      </c>
      <c r="B682">
        <v>4</v>
      </c>
      <c r="C682">
        <v>30</v>
      </c>
      <c r="D682">
        <f>טבלה13[[#This Row],[LengthofCycle]]+1</f>
        <v>31</v>
      </c>
      <c r="E682">
        <f>IF(טבלה13[[#This Row],[CycleNumber]]&lt;3,"",IF(טבלה13[[#This Row],[CycleNumber]]=3,MIN(D680:D682),IF(I681=3,MIN(D679:D681),E681)))</f>
        <v>33</v>
      </c>
      <c r="F682">
        <f>IF(טבלה13[[#This Row],[CycleNumber]]&lt;3,"",IF(טבלה13[[#This Row],[CycleNumber]]=3,MAX(D680:D682),IF(I681=3,MAX(D679:D681),F681)))</f>
        <v>34</v>
      </c>
      <c r="G682">
        <f>IF(OR(טבלה13[[#This Row],[CycleNumber]]&gt;B683,B683=""),IF(טבלה13[[#This Row],[מספר סטייה]]=3,MIN(D680:D682),טבלה13[[#This Row],[מינ קבוע]]),טבלה13[[#This Row],[מינ קבוע]])</f>
        <v>33</v>
      </c>
      <c r="H682">
        <f>IF(OR(טבלה13[[#This Row],[CycleNumber]]&gt;B683,B683=""),IF(טבלה13[[#This Row],[מספר סטייה]]=3,MAX(D680:D682),טבלה13[[#This Row],[מקס קבוע]]),טבלה13[[#This Row],[מקס קבוע]])</f>
        <v>34</v>
      </c>
      <c r="I68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קבוע]]&lt;&gt;E681,1,I681+1),0))</f>
        <v>1</v>
      </c>
      <c r="J682">
        <f>IF(AND(טבלה13[[#This Row],[CycleNumber]]&lt;B683,טבלה13[[#This Row],[מקס קבוע]]&lt;&gt;""),IF(OR(טבלה13[[#This Row],[מספר סטייה]]&lt;I683,AND(טבלה13[[#This Row],[מספר סטייה]]=3,I683=1)),0,1),"")</f>
        <v>0</v>
      </c>
      <c r="K682">
        <f>IF(טבלה13[[#This Row],[מקס קבוע]]&lt;&gt;"",טבלה13[[#This Row],[מקסימום]]-טבלה13[[#This Row],[מינימום]],"")</f>
        <v>1</v>
      </c>
      <c r="L682">
        <f>IF(IFERROR(LOOKUP(טבלה13[[#This Row],[ClientID]],פיבוט!$A$4:$A$121),FALSE)=טבלה13[[#This Row],[ClientID]],1,0)</f>
        <v>1</v>
      </c>
      <c r="M682" t="str">
        <f>IF(OR(טבלה13[[#This Row],[ClientID]]=A683),"",1)</f>
        <v/>
      </c>
      <c r="N682" s="3" t="str">
        <f>IF(טבלה13[[#This Row],[טווח]]&lt;&gt;K681,טבלה13[[#This Row],[טווח]],"")</f>
        <v/>
      </c>
      <c r="O682" s="3" t="str">
        <f>IF(טבלה13[[#This Row],[מניית טווחים]]&lt;&gt;"",IF(OR(30&gt;טבלה13[[#This Row],[מקסימום]],30&lt;טבלה13[[#This Row],[מינימום]]),0,1),"")</f>
        <v/>
      </c>
    </row>
    <row r="683" spans="1:15" x14ac:dyDescent="0.25">
      <c r="A683" t="s">
        <v>67</v>
      </c>
      <c r="B683">
        <v>5</v>
      </c>
      <c r="C683">
        <v>26</v>
      </c>
      <c r="D683">
        <f>טבלה13[[#This Row],[LengthofCycle]]+1</f>
        <v>27</v>
      </c>
      <c r="E683">
        <f>IF(טבלה13[[#This Row],[CycleNumber]]&lt;3,"",IF(טבלה13[[#This Row],[CycleNumber]]=3,MIN(D681:D683),IF(I682=3,MIN(D680:D682),E682)))</f>
        <v>33</v>
      </c>
      <c r="F683">
        <f>IF(טבלה13[[#This Row],[CycleNumber]]&lt;3,"",IF(טבלה13[[#This Row],[CycleNumber]]=3,MAX(D681:D683),IF(I682=3,MAX(D680:D682),F682)))</f>
        <v>34</v>
      </c>
      <c r="G683">
        <f>IF(OR(טבלה13[[#This Row],[CycleNumber]]&gt;B684,B684=""),IF(טבלה13[[#This Row],[מספר סטייה]]=3,MIN(D681:D683),טבלה13[[#This Row],[מינ קבוע]]),טבלה13[[#This Row],[מינ קבוע]])</f>
        <v>33</v>
      </c>
      <c r="H683">
        <f>IF(OR(טבלה13[[#This Row],[CycleNumber]]&gt;B684,B684=""),IF(טבלה13[[#This Row],[מספר סטייה]]=3,MAX(D681:D683),טבלה13[[#This Row],[מקס קבוע]]),טבלה13[[#This Row],[מקס קבוע]])</f>
        <v>34</v>
      </c>
      <c r="I68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קבוע]]&lt;&gt;E682,1,I682+1),0))</f>
        <v>2</v>
      </c>
      <c r="J683">
        <f>IF(AND(טבלה13[[#This Row],[CycleNumber]]&lt;B684,טבלה13[[#This Row],[מקס קבוע]]&lt;&gt;""),IF(OR(טבלה13[[#This Row],[מספר סטייה]]&lt;I684,AND(טבלה13[[#This Row],[מספר סטייה]]=3,I684=1)),0,1),"")</f>
        <v>0</v>
      </c>
      <c r="K683">
        <f>IF(טבלה13[[#This Row],[מקס קבוע]]&lt;&gt;"",טבלה13[[#This Row],[מקסימום]]-טבלה13[[#This Row],[מינימום]],"")</f>
        <v>1</v>
      </c>
      <c r="L683">
        <f>IF(IFERROR(LOOKUP(טבלה13[[#This Row],[ClientID]],פיבוט!$A$4:$A$121),FALSE)=טבלה13[[#This Row],[ClientID]],1,0)</f>
        <v>1</v>
      </c>
      <c r="M683" t="str">
        <f>IF(OR(טבלה13[[#This Row],[ClientID]]=A684),"",1)</f>
        <v/>
      </c>
      <c r="N683" s="3" t="str">
        <f>IF(טבלה13[[#This Row],[טווח]]&lt;&gt;K682,טבלה13[[#This Row],[טווח]],"")</f>
        <v/>
      </c>
      <c r="O683" s="3" t="str">
        <f>IF(טבלה13[[#This Row],[מניית טווחים]]&lt;&gt;"",IF(OR(30&gt;טבלה13[[#This Row],[מקסימום]],30&lt;טבלה13[[#This Row],[מינימום]]),0,1),"")</f>
        <v/>
      </c>
    </row>
    <row r="684" spans="1:15" x14ac:dyDescent="0.25">
      <c r="A684" t="s">
        <v>67</v>
      </c>
      <c r="B684">
        <v>6</v>
      </c>
      <c r="C684">
        <v>30</v>
      </c>
      <c r="D684">
        <f>טבלה13[[#This Row],[LengthofCycle]]+1</f>
        <v>31</v>
      </c>
      <c r="E684">
        <f>IF(טבלה13[[#This Row],[CycleNumber]]&lt;3,"",IF(טבלה13[[#This Row],[CycleNumber]]=3,MIN(D682:D684),IF(I683=3,MIN(D681:D683),E683)))</f>
        <v>33</v>
      </c>
      <c r="F684">
        <f>IF(טבלה13[[#This Row],[CycleNumber]]&lt;3,"",IF(טבלה13[[#This Row],[CycleNumber]]=3,MAX(D682:D684),IF(I683=3,MAX(D681:D683),F683)))</f>
        <v>34</v>
      </c>
      <c r="G684">
        <f>IF(OR(טבלה13[[#This Row],[CycleNumber]]&gt;B685,B685=""),IF(טבלה13[[#This Row],[מספר סטייה]]=3,MIN(D682:D684),טבלה13[[#This Row],[מינ קבוע]]),טבלה13[[#This Row],[מינ קבוע]])</f>
        <v>33</v>
      </c>
      <c r="H684">
        <f>IF(OR(טבלה13[[#This Row],[CycleNumber]]&gt;B685,B685=""),IF(טבלה13[[#This Row],[מספר סטייה]]=3,MAX(D682:D684),טבלה13[[#This Row],[מקס קבוע]]),טבלה13[[#This Row],[מקס קבוע]])</f>
        <v>34</v>
      </c>
      <c r="I68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קבוע]]&lt;&gt;E683,1,I683+1),0))</f>
        <v>3</v>
      </c>
      <c r="J684">
        <f>IF(AND(טבלה13[[#This Row],[CycleNumber]]&lt;B685,טבלה13[[#This Row],[מקס קבוע]]&lt;&gt;""),IF(OR(טבלה13[[#This Row],[מספר סטייה]]&lt;I685,AND(טבלה13[[#This Row],[מספר סטייה]]=3,I685=1)),0,1),"")</f>
        <v>1</v>
      </c>
      <c r="K684">
        <f>IF(טבלה13[[#This Row],[מקס קבוע]]&lt;&gt;"",טבלה13[[#This Row],[מקסימום]]-טבלה13[[#This Row],[מינימום]],"")</f>
        <v>1</v>
      </c>
      <c r="L684">
        <f>IF(IFERROR(LOOKUP(טבלה13[[#This Row],[ClientID]],פיבוט!$A$4:$A$121),FALSE)=טבלה13[[#This Row],[ClientID]],1,0)</f>
        <v>1</v>
      </c>
      <c r="M684" t="str">
        <f>IF(OR(טבלה13[[#This Row],[ClientID]]=A685),"",1)</f>
        <v/>
      </c>
      <c r="N684" s="3" t="str">
        <f>IF(טבלה13[[#This Row],[טווח]]&lt;&gt;K683,טבלה13[[#This Row],[טווח]],"")</f>
        <v/>
      </c>
      <c r="O684" s="3" t="str">
        <f>IF(טבלה13[[#This Row],[מניית טווחים]]&lt;&gt;"",IF(OR(30&gt;טבלה13[[#This Row],[מקסימום]],30&lt;טבלה13[[#This Row],[מינימום]]),0,1),"")</f>
        <v/>
      </c>
    </row>
    <row r="685" spans="1:15" x14ac:dyDescent="0.25">
      <c r="A685" t="s">
        <v>67</v>
      </c>
      <c r="B685">
        <v>7</v>
      </c>
      <c r="C685">
        <v>29</v>
      </c>
      <c r="D685">
        <f>טבלה13[[#This Row],[LengthofCycle]]+1</f>
        <v>30</v>
      </c>
      <c r="E685">
        <f>IF(טבלה13[[#This Row],[CycleNumber]]&lt;3,"",IF(טבלה13[[#This Row],[CycleNumber]]=3,MIN(D683:D685),IF(I684=3,MIN(D682:D684),E684)))</f>
        <v>27</v>
      </c>
      <c r="F685">
        <f>IF(טבלה13[[#This Row],[CycleNumber]]&lt;3,"",IF(טבלה13[[#This Row],[CycleNumber]]=3,MAX(D683:D685),IF(I684=3,MAX(D682:D684),F684)))</f>
        <v>31</v>
      </c>
      <c r="G685">
        <f>IF(OR(טבלה13[[#This Row],[CycleNumber]]&gt;B686,B686=""),IF(טבלה13[[#This Row],[מספר סטייה]]=3,MIN(D683:D685),טבלה13[[#This Row],[מינ קבוע]]),טבלה13[[#This Row],[מינ קבוע]])</f>
        <v>27</v>
      </c>
      <c r="H685">
        <f>IF(OR(טבלה13[[#This Row],[CycleNumber]]&gt;B686,B686=""),IF(טבלה13[[#This Row],[מספר סטייה]]=3,MAX(D683:D685),טבלה13[[#This Row],[מקס קבוע]]),טבלה13[[#This Row],[מקס קבוע]])</f>
        <v>31</v>
      </c>
      <c r="I68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קבוע]]&lt;&gt;E684,1,I684+1),0))</f>
        <v>0</v>
      </c>
      <c r="J685">
        <f>IF(AND(טבלה13[[#This Row],[CycleNumber]]&lt;B686,טבלה13[[#This Row],[מקס קבוע]]&lt;&gt;""),IF(OR(טבלה13[[#This Row],[מספר סטייה]]&lt;I686,AND(טבלה13[[#This Row],[מספר סטייה]]=3,I686=1)),0,1),"")</f>
        <v>0</v>
      </c>
      <c r="K685">
        <f>IF(טבלה13[[#This Row],[מקס קבוע]]&lt;&gt;"",טבלה13[[#This Row],[מקסימום]]-טבלה13[[#This Row],[מינימום]],"")</f>
        <v>4</v>
      </c>
      <c r="L685">
        <f>IF(IFERROR(LOOKUP(טבלה13[[#This Row],[ClientID]],פיבוט!$A$4:$A$121),FALSE)=טבלה13[[#This Row],[ClientID]],1,0)</f>
        <v>1</v>
      </c>
      <c r="M685" t="str">
        <f>IF(OR(טבלה13[[#This Row],[ClientID]]=A686),"",1)</f>
        <v/>
      </c>
      <c r="N685" s="3">
        <f>IF(טבלה13[[#This Row],[טווח]]&lt;&gt;K684,טבלה13[[#This Row],[טווח]],"")</f>
        <v>4</v>
      </c>
      <c r="O685" s="3">
        <f>IF(טבלה13[[#This Row],[מניית טווחים]]&lt;&gt;"",IF(OR(30&gt;טבלה13[[#This Row],[מקסימום]],30&lt;טבלה13[[#This Row],[מינימום]]),0,1),"")</f>
        <v>1</v>
      </c>
    </row>
    <row r="686" spans="1:15" x14ac:dyDescent="0.25">
      <c r="A686" t="s">
        <v>67</v>
      </c>
      <c r="B686">
        <v>8</v>
      </c>
      <c r="C686">
        <v>32</v>
      </c>
      <c r="D686">
        <f>טבלה13[[#This Row],[LengthofCycle]]+1</f>
        <v>33</v>
      </c>
      <c r="E686">
        <f>IF(טבלה13[[#This Row],[CycleNumber]]&lt;3,"",IF(טבלה13[[#This Row],[CycleNumber]]=3,MIN(D684:D686),IF(I685=3,MIN(D683:D685),E685)))</f>
        <v>27</v>
      </c>
      <c r="F686">
        <f>IF(טבלה13[[#This Row],[CycleNumber]]&lt;3,"",IF(טבלה13[[#This Row],[CycleNumber]]=3,MAX(D684:D686),IF(I685=3,MAX(D683:D685),F685)))</f>
        <v>31</v>
      </c>
      <c r="G686">
        <f>IF(OR(טבלה13[[#This Row],[CycleNumber]]&gt;B687,B687=""),IF(טבלה13[[#This Row],[מספר סטייה]]=3,MIN(D684:D686),טבלה13[[#This Row],[מינ קבוע]]),טבלה13[[#This Row],[מינ קבוע]])</f>
        <v>27</v>
      </c>
      <c r="H686">
        <f>IF(OR(טבלה13[[#This Row],[CycleNumber]]&gt;B687,B687=""),IF(טבלה13[[#This Row],[מספר סטייה]]=3,MAX(D684:D686),טבלה13[[#This Row],[מקס קבוע]]),טבלה13[[#This Row],[מקס קבוע]])</f>
        <v>31</v>
      </c>
      <c r="I68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קבוע]]&lt;&gt;E685,1,I685+1),0))</f>
        <v>1</v>
      </c>
      <c r="J686">
        <f>IF(AND(טבלה13[[#This Row],[CycleNumber]]&lt;B687,טבלה13[[#This Row],[מקס קבוע]]&lt;&gt;""),IF(OR(טבלה13[[#This Row],[מספר סטייה]]&lt;I687,AND(טבלה13[[#This Row],[מספר סטייה]]=3,I687=1)),0,1),"")</f>
        <v>0</v>
      </c>
      <c r="K686">
        <f>IF(טבלה13[[#This Row],[מקס קבוע]]&lt;&gt;"",טבלה13[[#This Row],[מקסימום]]-טבלה13[[#This Row],[מינימום]],"")</f>
        <v>4</v>
      </c>
      <c r="L686">
        <f>IF(IFERROR(LOOKUP(טבלה13[[#This Row],[ClientID]],פיבוט!$A$4:$A$121),FALSE)=טבלה13[[#This Row],[ClientID]],1,0)</f>
        <v>1</v>
      </c>
      <c r="M686" t="str">
        <f>IF(OR(טבלה13[[#This Row],[ClientID]]=A687),"",1)</f>
        <v/>
      </c>
      <c r="N686" s="3" t="str">
        <f>IF(טבלה13[[#This Row],[טווח]]&lt;&gt;K685,טבלה13[[#This Row],[טווח]],"")</f>
        <v/>
      </c>
      <c r="O686" s="3" t="str">
        <f>IF(טבלה13[[#This Row],[מניית טווחים]]&lt;&gt;"",IF(OR(30&gt;טבלה13[[#This Row],[מקסימום]],30&lt;טבלה13[[#This Row],[מינימום]]),0,1),"")</f>
        <v/>
      </c>
    </row>
    <row r="687" spans="1:15" x14ac:dyDescent="0.25">
      <c r="A687" t="s">
        <v>67</v>
      </c>
      <c r="B687">
        <v>9</v>
      </c>
      <c r="C687">
        <v>31</v>
      </c>
      <c r="D687">
        <f>טבלה13[[#This Row],[LengthofCycle]]+1</f>
        <v>32</v>
      </c>
      <c r="E687">
        <f>IF(טבלה13[[#This Row],[CycleNumber]]&lt;3,"",IF(טבלה13[[#This Row],[CycleNumber]]=3,MIN(D685:D687),IF(I686=3,MIN(D684:D686),E686)))</f>
        <v>27</v>
      </c>
      <c r="F687">
        <f>IF(טבלה13[[#This Row],[CycleNumber]]&lt;3,"",IF(טבלה13[[#This Row],[CycleNumber]]=3,MAX(D685:D687),IF(I686=3,MAX(D684:D686),F686)))</f>
        <v>31</v>
      </c>
      <c r="G687">
        <f>IF(OR(טבלה13[[#This Row],[CycleNumber]]&gt;B688,B688=""),IF(טבלה13[[#This Row],[מספר סטייה]]=3,MIN(D685:D687),טבלה13[[#This Row],[מינ קבוע]]),טבלה13[[#This Row],[מינ קבוע]])</f>
        <v>27</v>
      </c>
      <c r="H687">
        <f>IF(OR(טבלה13[[#This Row],[CycleNumber]]&gt;B688,B688=""),IF(טבלה13[[#This Row],[מספר סטייה]]=3,MAX(D685:D687),טבלה13[[#This Row],[מקס קבוע]]),טבלה13[[#This Row],[מקס קבוע]])</f>
        <v>31</v>
      </c>
      <c r="I68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קבוע]]&lt;&gt;E686,1,I686+1),0))</f>
        <v>2</v>
      </c>
      <c r="J687">
        <f>IF(AND(טבלה13[[#This Row],[CycleNumber]]&lt;B688,טבלה13[[#This Row],[מקס קבוע]]&lt;&gt;""),IF(OR(טבלה13[[#This Row],[מספר סטייה]]&lt;I688,AND(טבלה13[[#This Row],[מספר סטייה]]=3,I688=1)),0,1),"")</f>
        <v>0</v>
      </c>
      <c r="K687">
        <f>IF(טבלה13[[#This Row],[מקס קבוע]]&lt;&gt;"",טבלה13[[#This Row],[מקסימום]]-טבלה13[[#This Row],[מינימום]],"")</f>
        <v>4</v>
      </c>
      <c r="L687">
        <f>IF(IFERROR(LOOKUP(טבלה13[[#This Row],[ClientID]],פיבוט!$A$4:$A$121),FALSE)=טבלה13[[#This Row],[ClientID]],1,0)</f>
        <v>1</v>
      </c>
      <c r="M687" t="str">
        <f>IF(OR(טבלה13[[#This Row],[ClientID]]=A688),"",1)</f>
        <v/>
      </c>
      <c r="N687" s="3" t="str">
        <f>IF(טבלה13[[#This Row],[טווח]]&lt;&gt;K686,טבלה13[[#This Row],[טווח]],"")</f>
        <v/>
      </c>
      <c r="O687" s="3" t="str">
        <f>IF(טבלה13[[#This Row],[מניית טווחים]]&lt;&gt;"",IF(OR(30&gt;טבלה13[[#This Row],[מקסימום]],30&lt;טבלה13[[#This Row],[מינימום]]),0,1),"")</f>
        <v/>
      </c>
    </row>
    <row r="688" spans="1:15" x14ac:dyDescent="0.25">
      <c r="A688" t="s">
        <v>67</v>
      </c>
      <c r="B688">
        <v>10</v>
      </c>
      <c r="C688">
        <v>34</v>
      </c>
      <c r="D688">
        <f>טבלה13[[#This Row],[LengthofCycle]]+1</f>
        <v>35</v>
      </c>
      <c r="E688">
        <f>IF(טבלה13[[#This Row],[CycleNumber]]&lt;3,"",IF(טבלה13[[#This Row],[CycleNumber]]=3,MIN(D686:D688),IF(I687=3,MIN(D685:D687),E687)))</f>
        <v>27</v>
      </c>
      <c r="F688">
        <f>IF(טבלה13[[#This Row],[CycleNumber]]&lt;3,"",IF(טבלה13[[#This Row],[CycleNumber]]=3,MAX(D686:D688),IF(I687=3,MAX(D685:D687),F687)))</f>
        <v>31</v>
      </c>
      <c r="G688">
        <f>IF(OR(טבלה13[[#This Row],[CycleNumber]]&gt;B689,B689=""),IF(טבלה13[[#This Row],[מספר סטייה]]=3,MIN(D686:D688),טבלה13[[#This Row],[מינ קבוע]]),טבלה13[[#This Row],[מינ קבוע]])</f>
        <v>27</v>
      </c>
      <c r="H688">
        <f>IF(OR(טבלה13[[#This Row],[CycleNumber]]&gt;B689,B689=""),IF(טבלה13[[#This Row],[מספר סטייה]]=3,MAX(D686:D688),טבלה13[[#This Row],[מקס קבוע]]),טבלה13[[#This Row],[מקס קבוע]])</f>
        <v>31</v>
      </c>
      <c r="I68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קבוע]]&lt;&gt;E687,1,I687+1),0))</f>
        <v>3</v>
      </c>
      <c r="J688">
        <f>IF(AND(טבלה13[[#This Row],[CycleNumber]]&lt;B689,טבלה13[[#This Row],[מקס קבוע]]&lt;&gt;""),IF(OR(טבלה13[[#This Row],[מספר סטייה]]&lt;I689,AND(טבלה13[[#This Row],[מספר סטייה]]=3,I689=1)),0,1),"")</f>
        <v>0</v>
      </c>
      <c r="K688">
        <f>IF(טבלה13[[#This Row],[מקס קבוע]]&lt;&gt;"",טבלה13[[#This Row],[מקסימום]]-טבלה13[[#This Row],[מינימום]],"")</f>
        <v>4</v>
      </c>
      <c r="L688">
        <f>IF(IFERROR(LOOKUP(טבלה13[[#This Row],[ClientID]],פיבוט!$A$4:$A$121),FALSE)=טבלה13[[#This Row],[ClientID]],1,0)</f>
        <v>1</v>
      </c>
      <c r="M688" t="str">
        <f>IF(OR(טבלה13[[#This Row],[ClientID]]=A689),"",1)</f>
        <v/>
      </c>
      <c r="N688" s="3" t="str">
        <f>IF(טבלה13[[#This Row],[טווח]]&lt;&gt;K687,טבלה13[[#This Row],[טווח]],"")</f>
        <v/>
      </c>
      <c r="O688" s="3" t="str">
        <f>IF(טבלה13[[#This Row],[מניית טווחים]]&lt;&gt;"",IF(OR(30&gt;טבלה13[[#This Row],[מקסימום]],30&lt;טבלה13[[#This Row],[מינימום]]),0,1),"")</f>
        <v/>
      </c>
    </row>
    <row r="689" spans="1:15" x14ac:dyDescent="0.25">
      <c r="A689" t="s">
        <v>67</v>
      </c>
      <c r="B689">
        <v>11</v>
      </c>
      <c r="C689">
        <v>29</v>
      </c>
      <c r="D689">
        <f>טבלה13[[#This Row],[LengthofCycle]]+1</f>
        <v>30</v>
      </c>
      <c r="E689">
        <f>IF(טבלה13[[#This Row],[CycleNumber]]&lt;3,"",IF(טבלה13[[#This Row],[CycleNumber]]=3,MIN(D687:D689),IF(I688=3,MIN(D686:D688),E688)))</f>
        <v>32</v>
      </c>
      <c r="F689">
        <f>IF(טבלה13[[#This Row],[CycleNumber]]&lt;3,"",IF(טבלה13[[#This Row],[CycleNumber]]=3,MAX(D687:D689),IF(I688=3,MAX(D686:D688),F688)))</f>
        <v>35</v>
      </c>
      <c r="G689">
        <f>IF(OR(טבלה13[[#This Row],[CycleNumber]]&gt;B690,B690=""),IF(טבלה13[[#This Row],[מספר סטייה]]=3,MIN(D687:D689),טבלה13[[#This Row],[מינ קבוע]]),טבלה13[[#This Row],[מינ קבוע]])</f>
        <v>32</v>
      </c>
      <c r="H689">
        <f>IF(OR(טבלה13[[#This Row],[CycleNumber]]&gt;B690,B690=""),IF(טבלה13[[#This Row],[מספר סטייה]]=3,MAX(D687:D689),טבלה13[[#This Row],[מקס קבוע]]),טבלה13[[#This Row],[מקס קבוע]])</f>
        <v>35</v>
      </c>
      <c r="I68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קבוע]]&lt;&gt;E688,1,I688+1),0))</f>
        <v>1</v>
      </c>
      <c r="J689">
        <f>IF(AND(טבלה13[[#This Row],[CycleNumber]]&lt;B690,טבלה13[[#This Row],[מקס קבוע]]&lt;&gt;""),IF(OR(טבלה13[[#This Row],[מספר סטייה]]&lt;I690,AND(טבלה13[[#This Row],[מספר סטייה]]=3,I690=1)),0,1),"")</f>
        <v>1</v>
      </c>
      <c r="K689">
        <f>IF(טבלה13[[#This Row],[מקס קבוע]]&lt;&gt;"",טבלה13[[#This Row],[מקסימום]]-טבלה13[[#This Row],[מינימום]],"")</f>
        <v>3</v>
      </c>
      <c r="L689">
        <f>IF(IFERROR(LOOKUP(טבלה13[[#This Row],[ClientID]],פיבוט!$A$4:$A$121),FALSE)=טבלה13[[#This Row],[ClientID]],1,0)</f>
        <v>1</v>
      </c>
      <c r="M689" t="str">
        <f>IF(OR(טבלה13[[#This Row],[ClientID]]=A690),"",1)</f>
        <v/>
      </c>
      <c r="N689" s="3">
        <f>IF(טבלה13[[#This Row],[טווח]]&lt;&gt;K688,טבלה13[[#This Row],[טווח]],"")</f>
        <v>3</v>
      </c>
      <c r="O689" s="3">
        <f>IF(טבלה13[[#This Row],[מניית טווחים]]&lt;&gt;"",IF(OR(30&gt;טבלה13[[#This Row],[מקסימום]],30&lt;טבלה13[[#This Row],[מינימום]]),0,1),"")</f>
        <v>0</v>
      </c>
    </row>
    <row r="690" spans="1:15" x14ac:dyDescent="0.25">
      <c r="A690" t="s">
        <v>67</v>
      </c>
      <c r="B690">
        <v>12</v>
      </c>
      <c r="C690">
        <v>32</v>
      </c>
      <c r="D690">
        <f>טבלה13[[#This Row],[LengthofCycle]]+1</f>
        <v>33</v>
      </c>
      <c r="E690">
        <f>IF(טבלה13[[#This Row],[CycleNumber]]&lt;3,"",IF(טבלה13[[#This Row],[CycleNumber]]=3,MIN(D688:D690),IF(I689=3,MIN(D687:D689),E689)))</f>
        <v>32</v>
      </c>
      <c r="F690">
        <f>IF(טבלה13[[#This Row],[CycleNumber]]&lt;3,"",IF(טבלה13[[#This Row],[CycleNumber]]=3,MAX(D688:D690),IF(I689=3,MAX(D687:D689),F689)))</f>
        <v>35</v>
      </c>
      <c r="G690">
        <f>IF(OR(טבלה13[[#This Row],[CycleNumber]]&gt;B691,B691=""),IF(טבלה13[[#This Row],[מספר סטייה]]=3,MIN(D688:D690),טבלה13[[#This Row],[מינ קבוע]]),טבלה13[[#This Row],[מינ קבוע]])</f>
        <v>32</v>
      </c>
      <c r="H690">
        <f>IF(OR(טבלה13[[#This Row],[CycleNumber]]&gt;B691,B691=""),IF(טבלה13[[#This Row],[מספר סטייה]]=3,MAX(D688:D690),טבלה13[[#This Row],[מקס קבוע]]),טבלה13[[#This Row],[מקס קבוע]])</f>
        <v>35</v>
      </c>
      <c r="I69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קבוע]]&lt;&gt;E689,1,I689+1),0))</f>
        <v>0</v>
      </c>
      <c r="J690" t="str">
        <f>IF(AND(טבלה13[[#This Row],[CycleNumber]]&lt;B691,טבלה13[[#This Row],[מקס קבוע]]&lt;&gt;""),IF(OR(טבלה13[[#This Row],[מספר סטייה]]&lt;I691,AND(טבלה13[[#This Row],[מספר סטייה]]=3,I691=1)),0,1),"")</f>
        <v/>
      </c>
      <c r="K690">
        <f>IF(טבלה13[[#This Row],[מקס קבוע]]&lt;&gt;"",טבלה13[[#This Row],[מקסימום]]-טבלה13[[#This Row],[מינימום]],"")</f>
        <v>3</v>
      </c>
      <c r="L690">
        <f>IF(IFERROR(LOOKUP(טבלה13[[#This Row],[ClientID]],פיבוט!$A$4:$A$121),FALSE)=טבלה13[[#This Row],[ClientID]],1,0)</f>
        <v>1</v>
      </c>
      <c r="M690">
        <f>IF(OR(טבלה13[[#This Row],[ClientID]]=A691),"",1)</f>
        <v>1</v>
      </c>
      <c r="N690" s="3" t="str">
        <f>IF(טבלה13[[#This Row],[טווח]]&lt;&gt;K689,טבלה13[[#This Row],[טווח]],"")</f>
        <v/>
      </c>
      <c r="O690" s="3" t="str">
        <f>IF(טבלה13[[#This Row],[מניית טווחים]]&lt;&gt;"",IF(OR(30&gt;טבלה13[[#This Row],[מקסימום]],30&lt;טבלה13[[#This Row],[מינימום]]),0,1),"")</f>
        <v/>
      </c>
    </row>
    <row r="691" spans="1:15" x14ac:dyDescent="0.25">
      <c r="A691" t="s">
        <v>68</v>
      </c>
      <c r="B691">
        <v>1</v>
      </c>
      <c r="C691">
        <v>35</v>
      </c>
      <c r="D691">
        <f>טבלה13[[#This Row],[LengthofCycle]]+1</f>
        <v>36</v>
      </c>
      <c r="E691" t="str">
        <f>IF(טבלה13[[#This Row],[CycleNumber]]&lt;3,"",IF(טבלה13[[#This Row],[CycleNumber]]=3,MIN(D689:D691),IF(I690=3,MIN(D688:D690),E690)))</f>
        <v/>
      </c>
      <c r="F691" t="str">
        <f>IF(טבלה13[[#This Row],[CycleNumber]]&lt;3,"",IF(טבלה13[[#This Row],[CycleNumber]]=3,MAX(D689:D691),IF(I690=3,MAX(D688:D690),F690)))</f>
        <v/>
      </c>
      <c r="G691" t="str">
        <f>IF(OR(טבלה13[[#This Row],[CycleNumber]]&gt;B692,B692=""),IF(טבלה13[[#This Row],[מספר סטייה]]=3,MIN(D689:D691),טבלה13[[#This Row],[מינ קבוע]]),טבלה13[[#This Row],[מינ קבוע]])</f>
        <v/>
      </c>
      <c r="H691" t="str">
        <f>IF(OR(טבלה13[[#This Row],[CycleNumber]]&gt;B692,B692=""),IF(טבלה13[[#This Row],[מספר סטייה]]=3,MAX(D689:D691),טבלה13[[#This Row],[מקס קבוע]]),טבלה13[[#This Row],[מקס קבוע]])</f>
        <v/>
      </c>
      <c r="I69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קבוע]]&lt;&gt;E690,1,I690+1),0))</f>
        <v/>
      </c>
      <c r="J691" t="str">
        <f>IF(AND(טבלה13[[#This Row],[CycleNumber]]&lt;B692,טבלה13[[#This Row],[מקס קבוע]]&lt;&gt;""),IF(OR(טבלה13[[#This Row],[מספר סטייה]]&lt;I692,AND(טבלה13[[#This Row],[מספר סטייה]]=3,I692=1)),0,1),"")</f>
        <v/>
      </c>
      <c r="K691" t="str">
        <f>IF(טבלה13[[#This Row],[מקס קבוע]]&lt;&gt;"",טבלה13[[#This Row],[מקסימום]]-טבלה13[[#This Row],[מינימום]],"")</f>
        <v/>
      </c>
      <c r="L691">
        <f>IF(IFERROR(LOOKUP(טבלה13[[#This Row],[ClientID]],פיבוט!$A$4:$A$121),FALSE)=טבלה13[[#This Row],[ClientID]],1,0)</f>
        <v>1</v>
      </c>
      <c r="M691" t="str">
        <f>IF(OR(טבלה13[[#This Row],[ClientID]]=A692),"",1)</f>
        <v/>
      </c>
      <c r="N691" s="3" t="str">
        <f>IF(טבלה13[[#This Row],[טווח]]&lt;&gt;K690,טבלה13[[#This Row],[טווח]],"")</f>
        <v/>
      </c>
      <c r="O691" s="3" t="str">
        <f>IF(טבלה13[[#This Row],[מניית טווחים]]&lt;&gt;"",IF(OR(30&gt;טבלה13[[#This Row],[מקסימום]],30&lt;טבלה13[[#This Row],[מינימום]]),0,1),"")</f>
        <v/>
      </c>
    </row>
    <row r="692" spans="1:15" x14ac:dyDescent="0.25">
      <c r="A692" t="s">
        <v>68</v>
      </c>
      <c r="B692">
        <v>2</v>
      </c>
      <c r="C692">
        <v>37</v>
      </c>
      <c r="D692">
        <f>טבלה13[[#This Row],[LengthofCycle]]+1</f>
        <v>38</v>
      </c>
      <c r="E692" t="str">
        <f>IF(טבלה13[[#This Row],[CycleNumber]]&lt;3,"",IF(טבלה13[[#This Row],[CycleNumber]]=3,MIN(D690:D692),IF(I691=3,MIN(D689:D691),E691)))</f>
        <v/>
      </c>
      <c r="F692" t="str">
        <f>IF(טבלה13[[#This Row],[CycleNumber]]&lt;3,"",IF(טבלה13[[#This Row],[CycleNumber]]=3,MAX(D690:D692),IF(I691=3,MAX(D689:D691),F691)))</f>
        <v/>
      </c>
      <c r="G692" t="str">
        <f>IF(OR(טבלה13[[#This Row],[CycleNumber]]&gt;B693,B693=""),IF(טבלה13[[#This Row],[מספר סטייה]]=3,MIN(D690:D692),טבלה13[[#This Row],[מינ קבוע]]),טבלה13[[#This Row],[מינ קבוע]])</f>
        <v/>
      </c>
      <c r="H692" t="str">
        <f>IF(OR(טבלה13[[#This Row],[CycleNumber]]&gt;B693,B693=""),IF(טבלה13[[#This Row],[מספר סטייה]]=3,MAX(D690:D692),טבלה13[[#This Row],[מקס קבוע]]),טבלה13[[#This Row],[מקס קבוע]])</f>
        <v/>
      </c>
      <c r="I692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קבוע]]&lt;&gt;E691,1,I691+1),0))</f>
        <v/>
      </c>
      <c r="J692" t="str">
        <f>IF(AND(טבלה13[[#This Row],[CycleNumber]]&lt;B693,טבלה13[[#This Row],[מקס קבוע]]&lt;&gt;""),IF(OR(טבלה13[[#This Row],[מספר סטייה]]&lt;I693,AND(טבלה13[[#This Row],[מספר סטייה]]=3,I693=1)),0,1),"")</f>
        <v/>
      </c>
      <c r="K692" t="str">
        <f>IF(טבלה13[[#This Row],[מקס קבוע]]&lt;&gt;"",טבלה13[[#This Row],[מקסימום]]-טבלה13[[#This Row],[מינימום]],"")</f>
        <v/>
      </c>
      <c r="L692">
        <f>IF(IFERROR(LOOKUP(טבלה13[[#This Row],[ClientID]],פיבוט!$A$4:$A$121),FALSE)=טבלה13[[#This Row],[ClientID]],1,0)</f>
        <v>1</v>
      </c>
      <c r="M692" t="str">
        <f>IF(OR(טבלה13[[#This Row],[ClientID]]=A693),"",1)</f>
        <v/>
      </c>
      <c r="N692" s="3" t="str">
        <f>IF(טבלה13[[#This Row],[טווח]]&lt;&gt;K691,טבלה13[[#This Row],[טווח]],"")</f>
        <v/>
      </c>
      <c r="O692" s="3" t="str">
        <f>IF(טבלה13[[#This Row],[מניית טווחים]]&lt;&gt;"",IF(OR(30&gt;טבלה13[[#This Row],[מקסימום]],30&lt;טבלה13[[#This Row],[מינימום]]),0,1),"")</f>
        <v/>
      </c>
    </row>
    <row r="693" spans="1:15" x14ac:dyDescent="0.25">
      <c r="A693" t="s">
        <v>68</v>
      </c>
      <c r="B693">
        <v>3</v>
      </c>
      <c r="C693">
        <v>33</v>
      </c>
      <c r="D693">
        <f>טבלה13[[#This Row],[LengthofCycle]]+1</f>
        <v>34</v>
      </c>
      <c r="E693">
        <f>IF(טבלה13[[#This Row],[CycleNumber]]&lt;3,"",IF(טבלה13[[#This Row],[CycleNumber]]=3,MIN(D691:D693),IF(I692=3,MIN(D690:D692),E692)))</f>
        <v>34</v>
      </c>
      <c r="F693">
        <f>IF(טבלה13[[#This Row],[CycleNumber]]&lt;3,"",IF(טבלה13[[#This Row],[CycleNumber]]=3,MAX(D691:D693),IF(I692=3,MAX(D690:D692),F692)))</f>
        <v>38</v>
      </c>
      <c r="G693">
        <f>IF(OR(טבלה13[[#This Row],[CycleNumber]]&gt;B694,B694=""),IF(טבלה13[[#This Row],[מספר סטייה]]=3,MIN(D691:D693),טבלה13[[#This Row],[מינ קבוע]]),טבלה13[[#This Row],[מינ קבוע]])</f>
        <v>34</v>
      </c>
      <c r="H693">
        <f>IF(OR(טבלה13[[#This Row],[CycleNumber]]&gt;B694,B694=""),IF(טבלה13[[#This Row],[מספר סטייה]]=3,MAX(D691:D693),טבלה13[[#This Row],[מקס קבוע]]),טבלה13[[#This Row],[מקס קבוע]])</f>
        <v>38</v>
      </c>
      <c r="I69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קבוע]]&lt;&gt;E692,1,I692+1),0))</f>
        <v>0</v>
      </c>
      <c r="J693">
        <f>IF(AND(טבלה13[[#This Row],[CycleNumber]]&lt;B694,טבלה13[[#This Row],[מקס קבוע]]&lt;&gt;""),IF(OR(טבלה13[[#This Row],[מספר סטייה]]&lt;I694,AND(טבלה13[[#This Row],[מספר סטייה]]=3,I694=1)),0,1),"")</f>
        <v>0</v>
      </c>
      <c r="K693">
        <f>IF(טבלה13[[#This Row],[מקס קבוע]]&lt;&gt;"",טבלה13[[#This Row],[מקסימום]]-טבלה13[[#This Row],[מינימום]],"")</f>
        <v>4</v>
      </c>
      <c r="L693">
        <f>IF(IFERROR(LOOKUP(טבלה13[[#This Row],[ClientID]],פיבוט!$A$4:$A$121),FALSE)=טבלה13[[#This Row],[ClientID]],1,0)</f>
        <v>1</v>
      </c>
      <c r="M693" t="str">
        <f>IF(OR(טבלה13[[#This Row],[ClientID]]=A694),"",1)</f>
        <v/>
      </c>
      <c r="N693" s="3">
        <f>IF(טבלה13[[#This Row],[טווח]]&lt;&gt;K692,טבלה13[[#This Row],[טווח]],"")</f>
        <v>4</v>
      </c>
      <c r="O693" s="3">
        <f>IF(טבלה13[[#This Row],[מניית טווחים]]&lt;&gt;"",IF(OR(30&gt;טבלה13[[#This Row],[מקסימום]],30&lt;טבלה13[[#This Row],[מינימום]]),0,1),"")</f>
        <v>0</v>
      </c>
    </row>
    <row r="694" spans="1:15" x14ac:dyDescent="0.25">
      <c r="A694" t="s">
        <v>68</v>
      </c>
      <c r="B694">
        <v>4</v>
      </c>
      <c r="C694">
        <v>39</v>
      </c>
      <c r="D694">
        <f>טבלה13[[#This Row],[LengthofCycle]]+1</f>
        <v>40</v>
      </c>
      <c r="E694">
        <f>IF(טבלה13[[#This Row],[CycleNumber]]&lt;3,"",IF(טבלה13[[#This Row],[CycleNumber]]=3,MIN(D692:D694),IF(I693=3,MIN(D691:D693),E693)))</f>
        <v>34</v>
      </c>
      <c r="F694">
        <f>IF(טבלה13[[#This Row],[CycleNumber]]&lt;3,"",IF(טבלה13[[#This Row],[CycleNumber]]=3,MAX(D692:D694),IF(I693=3,MAX(D691:D693),F693)))</f>
        <v>38</v>
      </c>
      <c r="G694">
        <f>IF(OR(טבלה13[[#This Row],[CycleNumber]]&gt;B695,B695=""),IF(טבלה13[[#This Row],[מספר סטייה]]=3,MIN(D692:D694),טבלה13[[#This Row],[מינ קבוע]]),טבלה13[[#This Row],[מינ קבוע]])</f>
        <v>34</v>
      </c>
      <c r="H694">
        <f>IF(OR(טבלה13[[#This Row],[CycleNumber]]&gt;B695,B695=""),IF(טבלה13[[#This Row],[מספר סטייה]]=3,MAX(D692:D694),טבלה13[[#This Row],[מקס קבוע]]),טבלה13[[#This Row],[מקס קבוע]])</f>
        <v>38</v>
      </c>
      <c r="I69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קבוע]]&lt;&gt;E693,1,I693+1),0))</f>
        <v>1</v>
      </c>
      <c r="J694">
        <f>IF(AND(טבלה13[[#This Row],[CycleNumber]]&lt;B695,טבלה13[[#This Row],[מקס קבוע]]&lt;&gt;""),IF(OR(טבלה13[[#This Row],[מספר סטייה]]&lt;I695,AND(טבלה13[[#This Row],[מספר סטייה]]=3,I695=1)),0,1),"")</f>
        <v>0</v>
      </c>
      <c r="K694">
        <f>IF(טבלה13[[#This Row],[מקס קבוע]]&lt;&gt;"",טבלה13[[#This Row],[מקסימום]]-טבלה13[[#This Row],[מינימום]],"")</f>
        <v>4</v>
      </c>
      <c r="L694">
        <f>IF(IFERROR(LOOKUP(טבלה13[[#This Row],[ClientID]],פיבוט!$A$4:$A$121),FALSE)=טבלה13[[#This Row],[ClientID]],1,0)</f>
        <v>1</v>
      </c>
      <c r="M694" t="str">
        <f>IF(OR(טבלה13[[#This Row],[ClientID]]=A695),"",1)</f>
        <v/>
      </c>
      <c r="N694" s="3" t="str">
        <f>IF(טבלה13[[#This Row],[טווח]]&lt;&gt;K693,טבלה13[[#This Row],[טווח]],"")</f>
        <v/>
      </c>
      <c r="O694" s="3" t="str">
        <f>IF(טבלה13[[#This Row],[מניית טווחים]]&lt;&gt;"",IF(OR(30&gt;טבלה13[[#This Row],[מקסימום]],30&lt;טבלה13[[#This Row],[מינימום]]),0,1),"")</f>
        <v/>
      </c>
    </row>
    <row r="695" spans="1:15" x14ac:dyDescent="0.25">
      <c r="A695" t="s">
        <v>68</v>
      </c>
      <c r="B695">
        <v>5</v>
      </c>
      <c r="C695">
        <v>28</v>
      </c>
      <c r="D695">
        <f>טבלה13[[#This Row],[LengthofCycle]]+1</f>
        <v>29</v>
      </c>
      <c r="E695">
        <f>IF(טבלה13[[#This Row],[CycleNumber]]&lt;3,"",IF(טבלה13[[#This Row],[CycleNumber]]=3,MIN(D693:D695),IF(I694=3,MIN(D692:D694),E694)))</f>
        <v>34</v>
      </c>
      <c r="F695">
        <f>IF(טבלה13[[#This Row],[CycleNumber]]&lt;3,"",IF(טבלה13[[#This Row],[CycleNumber]]=3,MAX(D693:D695),IF(I694=3,MAX(D692:D694),F694)))</f>
        <v>38</v>
      </c>
      <c r="G695">
        <f>IF(OR(טבלה13[[#This Row],[CycleNumber]]&gt;B696,B696=""),IF(טבלה13[[#This Row],[מספר סטייה]]=3,MIN(D693:D695),טבלה13[[#This Row],[מינ קבוע]]),טבלה13[[#This Row],[מינ קבוע]])</f>
        <v>34</v>
      </c>
      <c r="H695">
        <f>IF(OR(טבלה13[[#This Row],[CycleNumber]]&gt;B696,B696=""),IF(טבלה13[[#This Row],[מספר סטייה]]=3,MAX(D693:D695),טבלה13[[#This Row],[מקס קבוע]]),טבלה13[[#This Row],[מקס קבוע]])</f>
        <v>38</v>
      </c>
      <c r="I69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קבוע]]&lt;&gt;E694,1,I694+1),0))</f>
        <v>2</v>
      </c>
      <c r="J695">
        <f>IF(AND(טבלה13[[#This Row],[CycleNumber]]&lt;B696,טבלה13[[#This Row],[מקס קבוע]]&lt;&gt;""),IF(OR(טבלה13[[#This Row],[מספר סטייה]]&lt;I696,AND(טבלה13[[#This Row],[מספר סטייה]]=3,I696=1)),0,1),"")</f>
        <v>0</v>
      </c>
      <c r="K695">
        <f>IF(טבלה13[[#This Row],[מקס קבוע]]&lt;&gt;"",טבלה13[[#This Row],[מקסימום]]-טבלה13[[#This Row],[מינימום]],"")</f>
        <v>4</v>
      </c>
      <c r="L695">
        <f>IF(IFERROR(LOOKUP(טבלה13[[#This Row],[ClientID]],פיבוט!$A$4:$A$121),FALSE)=טבלה13[[#This Row],[ClientID]],1,0)</f>
        <v>1</v>
      </c>
      <c r="M695" t="str">
        <f>IF(OR(טבלה13[[#This Row],[ClientID]]=A696),"",1)</f>
        <v/>
      </c>
      <c r="N695" s="3" t="str">
        <f>IF(טבלה13[[#This Row],[טווח]]&lt;&gt;K694,טבלה13[[#This Row],[טווח]],"")</f>
        <v/>
      </c>
      <c r="O695" s="3" t="str">
        <f>IF(טבלה13[[#This Row],[מניית טווחים]]&lt;&gt;"",IF(OR(30&gt;טבלה13[[#This Row],[מקסימום]],30&lt;טבלה13[[#This Row],[מינימום]]),0,1),"")</f>
        <v/>
      </c>
    </row>
    <row r="696" spans="1:15" x14ac:dyDescent="0.25">
      <c r="A696" t="s">
        <v>68</v>
      </c>
      <c r="B696">
        <v>6</v>
      </c>
      <c r="C696">
        <v>31</v>
      </c>
      <c r="D696">
        <f>טבלה13[[#This Row],[LengthofCycle]]+1</f>
        <v>32</v>
      </c>
      <c r="E696">
        <f>IF(טבלה13[[#This Row],[CycleNumber]]&lt;3,"",IF(טבלה13[[#This Row],[CycleNumber]]=3,MIN(D694:D696),IF(I695=3,MIN(D693:D695),E695)))</f>
        <v>34</v>
      </c>
      <c r="F696">
        <f>IF(טבלה13[[#This Row],[CycleNumber]]&lt;3,"",IF(טבלה13[[#This Row],[CycleNumber]]=3,MAX(D694:D696),IF(I695=3,MAX(D693:D695),F695)))</f>
        <v>38</v>
      </c>
      <c r="G696">
        <f>IF(OR(טבלה13[[#This Row],[CycleNumber]]&gt;B697,B697=""),IF(טבלה13[[#This Row],[מספר סטייה]]=3,MIN(D694:D696),טבלה13[[#This Row],[מינ קבוע]]),טבלה13[[#This Row],[מינ קבוע]])</f>
        <v>34</v>
      </c>
      <c r="H696">
        <f>IF(OR(טבלה13[[#This Row],[CycleNumber]]&gt;B697,B697=""),IF(טבלה13[[#This Row],[מספר סטייה]]=3,MAX(D694:D696),טבלה13[[#This Row],[מקס קבוע]]),טבלה13[[#This Row],[מקס קבוע]])</f>
        <v>38</v>
      </c>
      <c r="I69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קבוע]]&lt;&gt;E695,1,I695+1),0))</f>
        <v>3</v>
      </c>
      <c r="J696">
        <f>IF(AND(טבלה13[[#This Row],[CycleNumber]]&lt;B697,טבלה13[[#This Row],[מקס קבוע]]&lt;&gt;""),IF(OR(טבלה13[[#This Row],[מספר סטייה]]&lt;I697,AND(טבלה13[[#This Row],[מספר סטייה]]=3,I697=1)),0,1),"")</f>
        <v>0</v>
      </c>
      <c r="K696">
        <f>IF(טבלה13[[#This Row],[מקס קבוע]]&lt;&gt;"",טבלה13[[#This Row],[מקסימום]]-טבלה13[[#This Row],[מינימום]],"")</f>
        <v>4</v>
      </c>
      <c r="L696">
        <f>IF(IFERROR(LOOKUP(טבלה13[[#This Row],[ClientID]],פיבוט!$A$4:$A$121),FALSE)=טבלה13[[#This Row],[ClientID]],1,0)</f>
        <v>1</v>
      </c>
      <c r="M696" t="str">
        <f>IF(OR(טבלה13[[#This Row],[ClientID]]=A697),"",1)</f>
        <v/>
      </c>
      <c r="N696" s="3" t="str">
        <f>IF(טבלה13[[#This Row],[טווח]]&lt;&gt;K695,טבלה13[[#This Row],[טווח]],"")</f>
        <v/>
      </c>
      <c r="O696" s="3" t="str">
        <f>IF(טבלה13[[#This Row],[מניית טווחים]]&lt;&gt;"",IF(OR(30&gt;טבלה13[[#This Row],[מקסימום]],30&lt;טבלה13[[#This Row],[מינימום]]),0,1),"")</f>
        <v/>
      </c>
    </row>
    <row r="697" spans="1:15" x14ac:dyDescent="0.25">
      <c r="A697" t="s">
        <v>68</v>
      </c>
      <c r="B697">
        <v>7</v>
      </c>
      <c r="C697">
        <v>27</v>
      </c>
      <c r="D697">
        <f>טבלה13[[#This Row],[LengthofCycle]]+1</f>
        <v>28</v>
      </c>
      <c r="E697">
        <f>IF(טבלה13[[#This Row],[CycleNumber]]&lt;3,"",IF(טבלה13[[#This Row],[CycleNumber]]=3,MIN(D695:D697),IF(I696=3,MIN(D694:D696),E696)))</f>
        <v>29</v>
      </c>
      <c r="F697">
        <f>IF(טבלה13[[#This Row],[CycleNumber]]&lt;3,"",IF(טבלה13[[#This Row],[CycleNumber]]=3,MAX(D695:D697),IF(I696=3,MAX(D694:D696),F696)))</f>
        <v>40</v>
      </c>
      <c r="G697">
        <f>IF(OR(טבלה13[[#This Row],[CycleNumber]]&gt;B698,B698=""),IF(טבלה13[[#This Row],[מספר סטייה]]=3,MIN(D695:D697),טבלה13[[#This Row],[מינ קבוע]]),טבלה13[[#This Row],[מינ קבוע]])</f>
        <v>29</v>
      </c>
      <c r="H697">
        <f>IF(OR(טבלה13[[#This Row],[CycleNumber]]&gt;B698,B698=""),IF(טבלה13[[#This Row],[מספר סטייה]]=3,MAX(D695:D697),טבלה13[[#This Row],[מקס קבוע]]),טבלה13[[#This Row],[מקס קבוע]])</f>
        <v>40</v>
      </c>
      <c r="I69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קבוע]]&lt;&gt;E696,1,I696+1),0))</f>
        <v>1</v>
      </c>
      <c r="J697">
        <f>IF(AND(טבלה13[[#This Row],[CycleNumber]]&lt;B698,טבלה13[[#This Row],[מקס קבוע]]&lt;&gt;""),IF(OR(טבלה13[[#This Row],[מספר סטייה]]&lt;I698,AND(טבלה13[[#This Row],[מספר סטייה]]=3,I698=1)),0,1),"")</f>
        <v>1</v>
      </c>
      <c r="K697">
        <f>IF(טבלה13[[#This Row],[מקס קבוע]]&lt;&gt;"",טבלה13[[#This Row],[מקסימום]]-טבלה13[[#This Row],[מינימום]],"")</f>
        <v>11</v>
      </c>
      <c r="L697">
        <f>IF(IFERROR(LOOKUP(טבלה13[[#This Row],[ClientID]],פיבוט!$A$4:$A$121),FALSE)=טבלה13[[#This Row],[ClientID]],1,0)</f>
        <v>1</v>
      </c>
      <c r="M697" t="str">
        <f>IF(OR(טבלה13[[#This Row],[ClientID]]=A698),"",1)</f>
        <v/>
      </c>
      <c r="N697" s="3">
        <f>IF(טבלה13[[#This Row],[טווח]]&lt;&gt;K696,טבלה13[[#This Row],[טווח]],"")</f>
        <v>11</v>
      </c>
      <c r="O697" s="3">
        <f>IF(טבלה13[[#This Row],[מניית טווחים]]&lt;&gt;"",IF(OR(30&gt;טבלה13[[#This Row],[מקסימום]],30&lt;טבלה13[[#This Row],[מינימום]]),0,1),"")</f>
        <v>1</v>
      </c>
    </row>
    <row r="698" spans="1:15" x14ac:dyDescent="0.25">
      <c r="A698" t="s">
        <v>68</v>
      </c>
      <c r="B698">
        <v>8</v>
      </c>
      <c r="C698">
        <v>31</v>
      </c>
      <c r="D698">
        <f>טבלה13[[#This Row],[LengthofCycle]]+1</f>
        <v>32</v>
      </c>
      <c r="E698">
        <f>IF(טבלה13[[#This Row],[CycleNumber]]&lt;3,"",IF(טבלה13[[#This Row],[CycleNumber]]=3,MIN(D696:D698),IF(I697=3,MIN(D695:D697),E697)))</f>
        <v>29</v>
      </c>
      <c r="F698">
        <f>IF(טבלה13[[#This Row],[CycleNumber]]&lt;3,"",IF(טבלה13[[#This Row],[CycleNumber]]=3,MAX(D696:D698),IF(I697=3,MAX(D695:D697),F697)))</f>
        <v>40</v>
      </c>
      <c r="G698">
        <f>IF(OR(טבלה13[[#This Row],[CycleNumber]]&gt;B699,B699=""),IF(טבלה13[[#This Row],[מספר סטייה]]=3,MIN(D696:D698),טבלה13[[#This Row],[מינ קבוע]]),טבלה13[[#This Row],[מינ קבוע]])</f>
        <v>29</v>
      </c>
      <c r="H698">
        <f>IF(OR(טבלה13[[#This Row],[CycleNumber]]&gt;B699,B699=""),IF(טבלה13[[#This Row],[מספר סטייה]]=3,MAX(D696:D698),טבלה13[[#This Row],[מקס קבוע]]),טבלה13[[#This Row],[מקס קבוע]])</f>
        <v>40</v>
      </c>
      <c r="I69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קבוע]]&lt;&gt;E697,1,I697+1),0))</f>
        <v>0</v>
      </c>
      <c r="J698">
        <f>IF(AND(טבלה13[[#This Row],[CycleNumber]]&lt;B699,טבלה13[[#This Row],[מקס קבוע]]&lt;&gt;""),IF(OR(טבלה13[[#This Row],[מספר סטייה]]&lt;I699,AND(טבלה13[[#This Row],[מספר סטייה]]=3,I699=1)),0,1),"")</f>
        <v>0</v>
      </c>
      <c r="K698">
        <f>IF(טבלה13[[#This Row],[מקס קבוע]]&lt;&gt;"",טבלה13[[#This Row],[מקסימום]]-טבלה13[[#This Row],[מינימום]],"")</f>
        <v>11</v>
      </c>
      <c r="L698">
        <f>IF(IFERROR(LOOKUP(טבלה13[[#This Row],[ClientID]],פיבוט!$A$4:$A$121),FALSE)=טבלה13[[#This Row],[ClientID]],1,0)</f>
        <v>1</v>
      </c>
      <c r="M698" t="str">
        <f>IF(OR(טבלה13[[#This Row],[ClientID]]=A699),"",1)</f>
        <v/>
      </c>
      <c r="N698" s="3" t="str">
        <f>IF(טבלה13[[#This Row],[טווח]]&lt;&gt;K697,טבלה13[[#This Row],[טווח]],"")</f>
        <v/>
      </c>
      <c r="O698" s="3" t="str">
        <f>IF(טבלה13[[#This Row],[מניית טווחים]]&lt;&gt;"",IF(OR(30&gt;טבלה13[[#This Row],[מקסימום]],30&lt;טבלה13[[#This Row],[מינימום]]),0,1),"")</f>
        <v/>
      </c>
    </row>
    <row r="699" spans="1:15" x14ac:dyDescent="0.25">
      <c r="A699" t="s">
        <v>68</v>
      </c>
      <c r="B699">
        <v>9</v>
      </c>
      <c r="C699">
        <v>27</v>
      </c>
      <c r="D699">
        <f>טבלה13[[#This Row],[LengthofCycle]]+1</f>
        <v>28</v>
      </c>
      <c r="E699">
        <f>IF(טבלה13[[#This Row],[CycleNumber]]&lt;3,"",IF(טבלה13[[#This Row],[CycleNumber]]=3,MIN(D697:D699),IF(I698=3,MIN(D696:D698),E698)))</f>
        <v>29</v>
      </c>
      <c r="F699">
        <f>IF(טבלה13[[#This Row],[CycleNumber]]&lt;3,"",IF(טבלה13[[#This Row],[CycleNumber]]=3,MAX(D697:D699),IF(I698=3,MAX(D696:D698),F698)))</f>
        <v>40</v>
      </c>
      <c r="G699">
        <f>IF(OR(טבלה13[[#This Row],[CycleNumber]]&gt;B700,B700=""),IF(טבלה13[[#This Row],[מספר סטייה]]=3,MIN(D697:D699),טבלה13[[#This Row],[מינ קבוע]]),טבלה13[[#This Row],[מינ קבוע]])</f>
        <v>29</v>
      </c>
      <c r="H699">
        <f>IF(OR(טבלה13[[#This Row],[CycleNumber]]&gt;B700,B700=""),IF(טבלה13[[#This Row],[מספר סטייה]]=3,MAX(D697:D699),טבלה13[[#This Row],[מקס קבוע]]),טבלה13[[#This Row],[מקס קבוע]])</f>
        <v>40</v>
      </c>
      <c r="I69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קבוע]]&lt;&gt;E698,1,I698+1),0))</f>
        <v>1</v>
      </c>
      <c r="J699">
        <f>IF(AND(טבלה13[[#This Row],[CycleNumber]]&lt;B700,טבלה13[[#This Row],[מקס קבוע]]&lt;&gt;""),IF(OR(טבלה13[[#This Row],[מספר סטייה]]&lt;I700,AND(טבלה13[[#This Row],[מספר סטייה]]=3,I700=1)),0,1),"")</f>
        <v>1</v>
      </c>
      <c r="K699">
        <f>IF(טבלה13[[#This Row],[מקס קבוע]]&lt;&gt;"",טבלה13[[#This Row],[מקסימום]]-טבלה13[[#This Row],[מינימום]],"")</f>
        <v>11</v>
      </c>
      <c r="L699">
        <f>IF(IFERROR(LOOKUP(טבלה13[[#This Row],[ClientID]],פיבוט!$A$4:$A$121),FALSE)=טבלה13[[#This Row],[ClientID]],1,0)</f>
        <v>1</v>
      </c>
      <c r="M699" t="str">
        <f>IF(OR(טבלה13[[#This Row],[ClientID]]=A700),"",1)</f>
        <v/>
      </c>
      <c r="N699" s="3" t="str">
        <f>IF(טבלה13[[#This Row],[טווח]]&lt;&gt;K698,טבלה13[[#This Row],[טווח]],"")</f>
        <v/>
      </c>
      <c r="O699" s="3" t="str">
        <f>IF(טבלה13[[#This Row],[מניית טווחים]]&lt;&gt;"",IF(OR(30&gt;טבלה13[[#This Row],[מקסימום]],30&lt;טבלה13[[#This Row],[מינימום]]),0,1),"")</f>
        <v/>
      </c>
    </row>
    <row r="700" spans="1:15" x14ac:dyDescent="0.25">
      <c r="A700" t="s">
        <v>68</v>
      </c>
      <c r="B700">
        <v>10</v>
      </c>
      <c r="C700">
        <v>30</v>
      </c>
      <c r="D700">
        <f>טבלה13[[#This Row],[LengthofCycle]]+1</f>
        <v>31</v>
      </c>
      <c r="E700">
        <f>IF(טבלה13[[#This Row],[CycleNumber]]&lt;3,"",IF(טבלה13[[#This Row],[CycleNumber]]=3,MIN(D698:D700),IF(I699=3,MIN(D697:D699),E699)))</f>
        <v>29</v>
      </c>
      <c r="F700">
        <f>IF(טבלה13[[#This Row],[CycleNumber]]&lt;3,"",IF(טבלה13[[#This Row],[CycleNumber]]=3,MAX(D698:D700),IF(I699=3,MAX(D697:D699),F699)))</f>
        <v>40</v>
      </c>
      <c r="G700">
        <f>IF(OR(טבלה13[[#This Row],[CycleNumber]]&gt;B701,B701=""),IF(טבלה13[[#This Row],[מספר סטייה]]=3,MIN(D698:D700),טבלה13[[#This Row],[מינ קבוע]]),טבלה13[[#This Row],[מינ קבוע]])</f>
        <v>29</v>
      </c>
      <c r="H700">
        <f>IF(OR(טבלה13[[#This Row],[CycleNumber]]&gt;B701,B701=""),IF(טבלה13[[#This Row],[מספר סטייה]]=3,MAX(D698:D700),טבלה13[[#This Row],[מקס קבוע]]),טבלה13[[#This Row],[מקס קבוע]])</f>
        <v>40</v>
      </c>
      <c r="I70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קבוע]]&lt;&gt;E699,1,I699+1),0))</f>
        <v>0</v>
      </c>
      <c r="J700">
        <f>IF(AND(טבלה13[[#This Row],[CycleNumber]]&lt;B701,טבלה13[[#This Row],[מקס קבוע]]&lt;&gt;""),IF(OR(טבלה13[[#This Row],[מספר סטייה]]&lt;I701,AND(טבלה13[[#This Row],[מספר סטייה]]=3,I701=1)),0,1),"")</f>
        <v>1</v>
      </c>
      <c r="K700">
        <f>IF(טבלה13[[#This Row],[מקס קבוע]]&lt;&gt;"",טבלה13[[#This Row],[מקסימום]]-טבלה13[[#This Row],[מינימום]],"")</f>
        <v>11</v>
      </c>
      <c r="L700">
        <f>IF(IFERROR(LOOKUP(טבלה13[[#This Row],[ClientID]],פיבוט!$A$4:$A$121),FALSE)=טבלה13[[#This Row],[ClientID]],1,0)</f>
        <v>1</v>
      </c>
      <c r="M700" t="str">
        <f>IF(OR(טבלה13[[#This Row],[ClientID]]=A701),"",1)</f>
        <v/>
      </c>
      <c r="N700" s="3" t="str">
        <f>IF(טבלה13[[#This Row],[טווח]]&lt;&gt;K699,טבלה13[[#This Row],[טווח]],"")</f>
        <v/>
      </c>
      <c r="O700" s="3" t="str">
        <f>IF(טבלה13[[#This Row],[מניית טווחים]]&lt;&gt;"",IF(OR(30&gt;טבלה13[[#This Row],[מקסימום]],30&lt;טבלה13[[#This Row],[מינימום]]),0,1),"")</f>
        <v/>
      </c>
    </row>
    <row r="701" spans="1:15" x14ac:dyDescent="0.25">
      <c r="A701" t="s">
        <v>68</v>
      </c>
      <c r="B701">
        <v>11</v>
      </c>
      <c r="C701">
        <v>28</v>
      </c>
      <c r="D701">
        <f>טבלה13[[#This Row],[LengthofCycle]]+1</f>
        <v>29</v>
      </c>
      <c r="E701">
        <f>IF(טבלה13[[#This Row],[CycleNumber]]&lt;3,"",IF(טבלה13[[#This Row],[CycleNumber]]=3,MIN(D699:D701),IF(I700=3,MIN(D698:D700),E700)))</f>
        <v>29</v>
      </c>
      <c r="F701">
        <f>IF(טבלה13[[#This Row],[CycleNumber]]&lt;3,"",IF(טבלה13[[#This Row],[CycleNumber]]=3,MAX(D699:D701),IF(I700=3,MAX(D698:D700),F700)))</f>
        <v>40</v>
      </c>
      <c r="G701">
        <f>IF(OR(טבלה13[[#This Row],[CycleNumber]]&gt;B702,B702=""),IF(טבלה13[[#This Row],[מספר סטייה]]=3,MIN(D699:D701),טבלה13[[#This Row],[מינ קבוע]]),טבלה13[[#This Row],[מינ קבוע]])</f>
        <v>29</v>
      </c>
      <c r="H701">
        <f>IF(OR(טבלה13[[#This Row],[CycleNumber]]&gt;B702,B702=""),IF(טבלה13[[#This Row],[מספר סטייה]]=3,MAX(D699:D701),טבלה13[[#This Row],[מקס קבוע]]),טבלה13[[#This Row],[מקס קבוע]])</f>
        <v>40</v>
      </c>
      <c r="I70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קבוע]]&lt;&gt;E700,1,I700+1),0))</f>
        <v>0</v>
      </c>
      <c r="J701">
        <f>IF(AND(טבלה13[[#This Row],[CycleNumber]]&lt;B702,טבלה13[[#This Row],[מקס קבוע]]&lt;&gt;""),IF(OR(טבלה13[[#This Row],[מספר סטייה]]&lt;I702,AND(טבלה13[[#This Row],[מספר סטייה]]=3,I702=1)),0,1),"")</f>
        <v>1</v>
      </c>
      <c r="K701">
        <f>IF(טבלה13[[#This Row],[מקס קבוע]]&lt;&gt;"",טבלה13[[#This Row],[מקסימום]]-טבלה13[[#This Row],[מינימום]],"")</f>
        <v>11</v>
      </c>
      <c r="L701">
        <f>IF(IFERROR(LOOKUP(טבלה13[[#This Row],[ClientID]],פיבוט!$A$4:$A$121),FALSE)=טבלה13[[#This Row],[ClientID]],1,0)</f>
        <v>1</v>
      </c>
      <c r="M701" t="str">
        <f>IF(OR(טבלה13[[#This Row],[ClientID]]=A702),"",1)</f>
        <v/>
      </c>
      <c r="N701" s="3" t="str">
        <f>IF(טבלה13[[#This Row],[טווח]]&lt;&gt;K700,טבלה13[[#This Row],[טווח]],"")</f>
        <v/>
      </c>
      <c r="O701" s="3" t="str">
        <f>IF(טבלה13[[#This Row],[מניית טווחים]]&lt;&gt;"",IF(OR(30&gt;טבלה13[[#This Row],[מקסימום]],30&lt;טבלה13[[#This Row],[מינימום]]),0,1),"")</f>
        <v/>
      </c>
    </row>
    <row r="702" spans="1:15" x14ac:dyDescent="0.25">
      <c r="A702" t="s">
        <v>68</v>
      </c>
      <c r="B702">
        <v>12</v>
      </c>
      <c r="C702">
        <v>28</v>
      </c>
      <c r="D702">
        <f>טבלה13[[#This Row],[LengthofCycle]]+1</f>
        <v>29</v>
      </c>
      <c r="E702">
        <f>IF(טבלה13[[#This Row],[CycleNumber]]&lt;3,"",IF(טבלה13[[#This Row],[CycleNumber]]=3,MIN(D700:D702),IF(I701=3,MIN(D699:D701),E701)))</f>
        <v>29</v>
      </c>
      <c r="F702">
        <f>IF(טבלה13[[#This Row],[CycleNumber]]&lt;3,"",IF(טבלה13[[#This Row],[CycleNumber]]=3,MAX(D700:D702),IF(I701=3,MAX(D699:D701),F701)))</f>
        <v>40</v>
      </c>
      <c r="G702">
        <f>IF(OR(טבלה13[[#This Row],[CycleNumber]]&gt;B703,B703=""),IF(טבלה13[[#This Row],[מספר סטייה]]=3,MIN(D700:D702),טבלה13[[#This Row],[מינ קבוע]]),טבלה13[[#This Row],[מינ קבוע]])</f>
        <v>29</v>
      </c>
      <c r="H702">
        <f>IF(OR(טבלה13[[#This Row],[CycleNumber]]&gt;B703,B703=""),IF(טבלה13[[#This Row],[מספר סטייה]]=3,MAX(D700:D702),טבלה13[[#This Row],[מקס קבוע]]),טבלה13[[#This Row],[מקס קבוע]])</f>
        <v>40</v>
      </c>
      <c r="I70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קבוע]]&lt;&gt;E701,1,I701+1),0))</f>
        <v>0</v>
      </c>
      <c r="J702" t="str">
        <f>IF(AND(טבלה13[[#This Row],[CycleNumber]]&lt;B703,טבלה13[[#This Row],[מקס קבוע]]&lt;&gt;""),IF(OR(טבלה13[[#This Row],[מספר סטייה]]&lt;I703,AND(טבלה13[[#This Row],[מספר סטייה]]=3,I703=1)),0,1),"")</f>
        <v/>
      </c>
      <c r="K702">
        <f>IF(טבלה13[[#This Row],[מקס קבוע]]&lt;&gt;"",טבלה13[[#This Row],[מקסימום]]-טבלה13[[#This Row],[מינימום]],"")</f>
        <v>11</v>
      </c>
      <c r="L702">
        <f>IF(IFERROR(LOOKUP(טבלה13[[#This Row],[ClientID]],פיבוט!$A$4:$A$121),FALSE)=טבלה13[[#This Row],[ClientID]],1,0)</f>
        <v>1</v>
      </c>
      <c r="M702">
        <f>IF(OR(טבלה13[[#This Row],[ClientID]]=A703),"",1)</f>
        <v>1</v>
      </c>
      <c r="N702" s="3" t="str">
        <f>IF(טבלה13[[#This Row],[טווח]]&lt;&gt;K701,טבלה13[[#This Row],[טווח]],"")</f>
        <v/>
      </c>
      <c r="O702" s="3" t="str">
        <f>IF(טבלה13[[#This Row],[מניית טווחים]]&lt;&gt;"",IF(OR(30&gt;טבלה13[[#This Row],[מקסימום]],30&lt;טבלה13[[#This Row],[מינימום]]),0,1),"")</f>
        <v/>
      </c>
    </row>
    <row r="703" spans="1:15" x14ac:dyDescent="0.25">
      <c r="A703" t="s">
        <v>69</v>
      </c>
      <c r="B703">
        <v>1</v>
      </c>
      <c r="C703">
        <v>28</v>
      </c>
      <c r="D703">
        <f>טבלה13[[#This Row],[LengthofCycle]]+1</f>
        <v>29</v>
      </c>
      <c r="E703" t="str">
        <f>IF(טבלה13[[#This Row],[CycleNumber]]&lt;3,"",IF(טבלה13[[#This Row],[CycleNumber]]=3,MIN(D701:D703),IF(I702=3,MIN(D700:D702),E702)))</f>
        <v/>
      </c>
      <c r="F703" t="str">
        <f>IF(טבלה13[[#This Row],[CycleNumber]]&lt;3,"",IF(טבלה13[[#This Row],[CycleNumber]]=3,MAX(D701:D703),IF(I702=3,MAX(D700:D702),F702)))</f>
        <v/>
      </c>
      <c r="G703" t="str">
        <f>IF(OR(טבלה13[[#This Row],[CycleNumber]]&gt;B704,B704=""),IF(טבלה13[[#This Row],[מספר סטייה]]=3,MIN(D701:D703),טבלה13[[#This Row],[מינ קבוע]]),טבלה13[[#This Row],[מינ קבוע]])</f>
        <v/>
      </c>
      <c r="H703" t="str">
        <f>IF(OR(טבלה13[[#This Row],[CycleNumber]]&gt;B704,B704=""),IF(טבלה13[[#This Row],[מספר סטייה]]=3,MAX(D701:D703),טבלה13[[#This Row],[מקס קבוע]]),טבלה13[[#This Row],[מקס קבוע]])</f>
        <v/>
      </c>
      <c r="I70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קבוע]]&lt;&gt;E702,1,I702+1),0))</f>
        <v/>
      </c>
      <c r="J703" t="str">
        <f>IF(AND(טבלה13[[#This Row],[CycleNumber]]&lt;B704,טבלה13[[#This Row],[מקס קבוע]]&lt;&gt;""),IF(OR(טבלה13[[#This Row],[מספר סטייה]]&lt;I704,AND(טבלה13[[#This Row],[מספר סטייה]]=3,I704=1)),0,1),"")</f>
        <v/>
      </c>
      <c r="K703" t="str">
        <f>IF(טבלה13[[#This Row],[מקס קבוע]]&lt;&gt;"",טבלה13[[#This Row],[מקסימום]]-טבלה13[[#This Row],[מינימום]],"")</f>
        <v/>
      </c>
      <c r="L703">
        <f>IF(IFERROR(LOOKUP(טבלה13[[#This Row],[ClientID]],פיבוט!$A$4:$A$121),FALSE)=טבלה13[[#This Row],[ClientID]],1,0)</f>
        <v>1</v>
      </c>
      <c r="M703" t="str">
        <f>IF(OR(טבלה13[[#This Row],[ClientID]]=A704),"",1)</f>
        <v/>
      </c>
      <c r="N703" s="3" t="str">
        <f>IF(טבלה13[[#This Row],[טווח]]&lt;&gt;K702,טבלה13[[#This Row],[טווח]],"")</f>
        <v/>
      </c>
      <c r="O703" s="3" t="str">
        <f>IF(טבלה13[[#This Row],[מניית טווחים]]&lt;&gt;"",IF(OR(30&gt;טבלה13[[#This Row],[מקסימום]],30&lt;טבלה13[[#This Row],[מינימום]]),0,1),"")</f>
        <v/>
      </c>
    </row>
    <row r="704" spans="1:15" x14ac:dyDescent="0.25">
      <c r="A704" t="s">
        <v>69</v>
      </c>
      <c r="B704">
        <v>2</v>
      </c>
      <c r="C704">
        <v>27</v>
      </c>
      <c r="D704">
        <f>טבלה13[[#This Row],[LengthofCycle]]+1</f>
        <v>28</v>
      </c>
      <c r="E704" t="str">
        <f>IF(טבלה13[[#This Row],[CycleNumber]]&lt;3,"",IF(טבלה13[[#This Row],[CycleNumber]]=3,MIN(D702:D704),IF(I703=3,MIN(D701:D703),E703)))</f>
        <v/>
      </c>
      <c r="F704" t="str">
        <f>IF(טבלה13[[#This Row],[CycleNumber]]&lt;3,"",IF(טבלה13[[#This Row],[CycleNumber]]=3,MAX(D702:D704),IF(I703=3,MAX(D701:D703),F703)))</f>
        <v/>
      </c>
      <c r="G704" t="str">
        <f>IF(OR(טבלה13[[#This Row],[CycleNumber]]&gt;B705,B705=""),IF(טבלה13[[#This Row],[מספר סטייה]]=3,MIN(D702:D704),טבלה13[[#This Row],[מינ קבוע]]),טבלה13[[#This Row],[מינ קבוע]])</f>
        <v/>
      </c>
      <c r="H704" t="str">
        <f>IF(OR(טבלה13[[#This Row],[CycleNumber]]&gt;B705,B705=""),IF(טבלה13[[#This Row],[מספר סטייה]]=3,MAX(D702:D704),טבלה13[[#This Row],[מקס קבוע]]),טבלה13[[#This Row],[מקס קבוע]])</f>
        <v/>
      </c>
      <c r="I70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קבוע]]&lt;&gt;E703,1,I703+1),0))</f>
        <v/>
      </c>
      <c r="J704" t="str">
        <f>IF(AND(טבלה13[[#This Row],[CycleNumber]]&lt;B705,טבלה13[[#This Row],[מקס קבוע]]&lt;&gt;""),IF(OR(טבלה13[[#This Row],[מספר סטייה]]&lt;I705,AND(טבלה13[[#This Row],[מספר סטייה]]=3,I705=1)),0,1),"")</f>
        <v/>
      </c>
      <c r="K704" t="str">
        <f>IF(טבלה13[[#This Row],[מקס קבוע]]&lt;&gt;"",טבלה13[[#This Row],[מקסימום]]-טבלה13[[#This Row],[מינימום]],"")</f>
        <v/>
      </c>
      <c r="L704">
        <f>IF(IFERROR(LOOKUP(טבלה13[[#This Row],[ClientID]],פיבוט!$A$4:$A$121),FALSE)=טבלה13[[#This Row],[ClientID]],1,0)</f>
        <v>1</v>
      </c>
      <c r="M704" t="str">
        <f>IF(OR(טבלה13[[#This Row],[ClientID]]=A705),"",1)</f>
        <v/>
      </c>
      <c r="N704" s="3" t="str">
        <f>IF(טבלה13[[#This Row],[טווח]]&lt;&gt;K703,טבלה13[[#This Row],[טווח]],"")</f>
        <v/>
      </c>
      <c r="O704" s="3" t="str">
        <f>IF(טבלה13[[#This Row],[מניית טווחים]]&lt;&gt;"",IF(OR(30&gt;טבלה13[[#This Row],[מקסימום]],30&lt;טבלה13[[#This Row],[מינימום]]),0,1),"")</f>
        <v/>
      </c>
    </row>
    <row r="705" spans="1:15" x14ac:dyDescent="0.25">
      <c r="A705" t="s">
        <v>69</v>
      </c>
      <c r="B705">
        <v>3</v>
      </c>
      <c r="C705">
        <v>26</v>
      </c>
      <c r="D705">
        <f>טבלה13[[#This Row],[LengthofCycle]]+1</f>
        <v>27</v>
      </c>
      <c r="E705">
        <f>IF(טבלה13[[#This Row],[CycleNumber]]&lt;3,"",IF(טבלה13[[#This Row],[CycleNumber]]=3,MIN(D703:D705),IF(I704=3,MIN(D702:D704),E704)))</f>
        <v>27</v>
      </c>
      <c r="F705">
        <f>IF(טבלה13[[#This Row],[CycleNumber]]&lt;3,"",IF(טבלה13[[#This Row],[CycleNumber]]=3,MAX(D703:D705),IF(I704=3,MAX(D702:D704),F704)))</f>
        <v>29</v>
      </c>
      <c r="G705">
        <f>IF(OR(טבלה13[[#This Row],[CycleNumber]]&gt;B706,B706=""),IF(טבלה13[[#This Row],[מספר סטייה]]=3,MIN(D703:D705),טבלה13[[#This Row],[מינ קבוע]]),טבלה13[[#This Row],[מינ קבוע]])</f>
        <v>27</v>
      </c>
      <c r="H705">
        <f>IF(OR(טבלה13[[#This Row],[CycleNumber]]&gt;B706,B706=""),IF(טבלה13[[#This Row],[מספר סטייה]]=3,MAX(D703:D705),טבלה13[[#This Row],[מקס קבוע]]),טבלה13[[#This Row],[מקס קבוע]])</f>
        <v>29</v>
      </c>
      <c r="I70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קבוע]]&lt;&gt;E704,1,I704+1),0))</f>
        <v>0</v>
      </c>
      <c r="J705">
        <f>IF(AND(טבלה13[[#This Row],[CycleNumber]]&lt;B706,טבלה13[[#This Row],[מקס קבוע]]&lt;&gt;""),IF(OR(טבלה13[[#This Row],[מספר סטייה]]&lt;I706,AND(טבלה13[[#This Row],[מספר סטייה]]=3,I706=1)),0,1),"")</f>
        <v>0</v>
      </c>
      <c r="K705">
        <f>IF(טבלה13[[#This Row],[מקס קבוע]]&lt;&gt;"",טבלה13[[#This Row],[מקסימום]]-טבלה13[[#This Row],[מינימום]],"")</f>
        <v>2</v>
      </c>
      <c r="L705">
        <f>IF(IFERROR(LOOKUP(טבלה13[[#This Row],[ClientID]],פיבוט!$A$4:$A$121),FALSE)=טבלה13[[#This Row],[ClientID]],1,0)</f>
        <v>1</v>
      </c>
      <c r="M705" t="str">
        <f>IF(OR(טבלה13[[#This Row],[ClientID]]=A706),"",1)</f>
        <v/>
      </c>
      <c r="N705" s="3">
        <f>IF(טבלה13[[#This Row],[טווח]]&lt;&gt;K704,טבלה13[[#This Row],[טווח]],"")</f>
        <v>2</v>
      </c>
      <c r="O705" s="3">
        <f>IF(טבלה13[[#This Row],[מניית טווחים]]&lt;&gt;"",IF(OR(30&gt;טבלה13[[#This Row],[מקסימום]],30&lt;טבלה13[[#This Row],[מינימום]]),0,1),"")</f>
        <v>0</v>
      </c>
    </row>
    <row r="706" spans="1:15" x14ac:dyDescent="0.25">
      <c r="A706" t="s">
        <v>69</v>
      </c>
      <c r="B706">
        <v>4</v>
      </c>
      <c r="C706">
        <v>20</v>
      </c>
      <c r="D706">
        <f>טבלה13[[#This Row],[LengthofCycle]]+1</f>
        <v>21</v>
      </c>
      <c r="E706">
        <f>IF(טבלה13[[#This Row],[CycleNumber]]&lt;3,"",IF(טבלה13[[#This Row],[CycleNumber]]=3,MIN(D704:D706),IF(I705=3,MIN(D703:D705),E705)))</f>
        <v>27</v>
      </c>
      <c r="F706">
        <f>IF(טבלה13[[#This Row],[CycleNumber]]&lt;3,"",IF(טבלה13[[#This Row],[CycleNumber]]=3,MAX(D704:D706),IF(I705=3,MAX(D703:D705),F705)))</f>
        <v>29</v>
      </c>
      <c r="G706">
        <f>IF(OR(טבלה13[[#This Row],[CycleNumber]]&gt;B707,B707=""),IF(טבלה13[[#This Row],[מספר סטייה]]=3,MIN(D704:D706),טבלה13[[#This Row],[מינ קבוע]]),טבלה13[[#This Row],[מינ קבוע]])</f>
        <v>27</v>
      </c>
      <c r="H706">
        <f>IF(OR(טבלה13[[#This Row],[CycleNumber]]&gt;B707,B707=""),IF(טבלה13[[#This Row],[מספר סטייה]]=3,MAX(D704:D706),טבלה13[[#This Row],[מקס קבוע]]),טבלה13[[#This Row],[מקס קבוע]])</f>
        <v>29</v>
      </c>
      <c r="I70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קבוע]]&lt;&gt;E705,1,I705+1),0))</f>
        <v>1</v>
      </c>
      <c r="J706">
        <f>IF(AND(טבלה13[[#This Row],[CycleNumber]]&lt;B707,טבלה13[[#This Row],[מקס קבוע]]&lt;&gt;""),IF(OR(טבלה13[[#This Row],[מספר סטייה]]&lt;I707,AND(טבלה13[[#This Row],[מספר סטייה]]=3,I707=1)),0,1),"")</f>
        <v>1</v>
      </c>
      <c r="K706">
        <f>IF(טבלה13[[#This Row],[מקס קבוע]]&lt;&gt;"",טבלה13[[#This Row],[מקסימום]]-טבלה13[[#This Row],[מינימום]],"")</f>
        <v>2</v>
      </c>
      <c r="L706">
        <f>IF(IFERROR(LOOKUP(טבלה13[[#This Row],[ClientID]],פיבוט!$A$4:$A$121),FALSE)=טבלה13[[#This Row],[ClientID]],1,0)</f>
        <v>1</v>
      </c>
      <c r="M706" t="str">
        <f>IF(OR(טבלה13[[#This Row],[ClientID]]=A707),"",1)</f>
        <v/>
      </c>
      <c r="N706" s="3" t="str">
        <f>IF(טבלה13[[#This Row],[טווח]]&lt;&gt;K705,טבלה13[[#This Row],[טווח]],"")</f>
        <v/>
      </c>
      <c r="O706" s="3" t="str">
        <f>IF(טבלה13[[#This Row],[מניית טווחים]]&lt;&gt;"",IF(OR(30&gt;טבלה13[[#This Row],[מקסימום]],30&lt;טבלה13[[#This Row],[מינימום]]),0,1),"")</f>
        <v/>
      </c>
    </row>
    <row r="707" spans="1:15" x14ac:dyDescent="0.25">
      <c r="A707" t="s">
        <v>69</v>
      </c>
      <c r="B707">
        <v>5</v>
      </c>
      <c r="C707">
        <v>28</v>
      </c>
      <c r="D707">
        <f>טבלה13[[#This Row],[LengthofCycle]]+1</f>
        <v>29</v>
      </c>
      <c r="E707">
        <f>IF(טבלה13[[#This Row],[CycleNumber]]&lt;3,"",IF(טבלה13[[#This Row],[CycleNumber]]=3,MIN(D705:D707),IF(I706=3,MIN(D704:D706),E706)))</f>
        <v>27</v>
      </c>
      <c r="F707">
        <f>IF(טבלה13[[#This Row],[CycleNumber]]&lt;3,"",IF(טבלה13[[#This Row],[CycleNumber]]=3,MAX(D705:D707),IF(I706=3,MAX(D704:D706),F706)))</f>
        <v>29</v>
      </c>
      <c r="G707">
        <f>IF(OR(טבלה13[[#This Row],[CycleNumber]]&gt;B708,B708=""),IF(טבלה13[[#This Row],[מספר סטייה]]=3,MIN(D705:D707),טבלה13[[#This Row],[מינ קבוע]]),טבלה13[[#This Row],[מינ קבוע]])</f>
        <v>27</v>
      </c>
      <c r="H707">
        <f>IF(OR(טבלה13[[#This Row],[CycleNumber]]&gt;B708,B708=""),IF(טבלה13[[#This Row],[מספר סטייה]]=3,MAX(D705:D707),טבלה13[[#This Row],[מקס קבוע]]),טבלה13[[#This Row],[מקס קבוע]])</f>
        <v>29</v>
      </c>
      <c r="I70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קבוע]]&lt;&gt;E706,1,I706+1),0))</f>
        <v>0</v>
      </c>
      <c r="J707">
        <f>IF(AND(טבלה13[[#This Row],[CycleNumber]]&lt;B708,טבלה13[[#This Row],[מקס קבוע]]&lt;&gt;""),IF(OR(טבלה13[[#This Row],[מספר סטייה]]&lt;I708,AND(טבלה13[[#This Row],[מספר סטייה]]=3,I708=1)),0,1),"")</f>
        <v>0</v>
      </c>
      <c r="K707">
        <f>IF(טבלה13[[#This Row],[מקס קבוע]]&lt;&gt;"",טבלה13[[#This Row],[מקסימום]]-טבלה13[[#This Row],[מינימום]],"")</f>
        <v>2</v>
      </c>
      <c r="L707">
        <f>IF(IFERROR(LOOKUP(טבלה13[[#This Row],[ClientID]],פיבוט!$A$4:$A$121),FALSE)=טבלה13[[#This Row],[ClientID]],1,0)</f>
        <v>1</v>
      </c>
      <c r="M707" t="str">
        <f>IF(OR(טבלה13[[#This Row],[ClientID]]=A708),"",1)</f>
        <v/>
      </c>
      <c r="N707" s="3" t="str">
        <f>IF(טבלה13[[#This Row],[טווח]]&lt;&gt;K706,טבלה13[[#This Row],[טווח]],"")</f>
        <v/>
      </c>
      <c r="O707" s="3" t="str">
        <f>IF(טבלה13[[#This Row],[מניית טווחים]]&lt;&gt;"",IF(OR(30&gt;טבלה13[[#This Row],[מקסימום]],30&lt;טבלה13[[#This Row],[מינימום]]),0,1),"")</f>
        <v/>
      </c>
    </row>
    <row r="708" spans="1:15" x14ac:dyDescent="0.25">
      <c r="A708" t="s">
        <v>69</v>
      </c>
      <c r="B708">
        <v>6</v>
      </c>
      <c r="C708">
        <v>30</v>
      </c>
      <c r="D708">
        <f>טבלה13[[#This Row],[LengthofCycle]]+1</f>
        <v>31</v>
      </c>
      <c r="E708">
        <f>IF(טבלה13[[#This Row],[CycleNumber]]&lt;3,"",IF(טבלה13[[#This Row],[CycleNumber]]=3,MIN(D706:D708),IF(I707=3,MIN(D705:D707),E707)))</f>
        <v>27</v>
      </c>
      <c r="F708">
        <f>IF(טבלה13[[#This Row],[CycleNumber]]&lt;3,"",IF(טבלה13[[#This Row],[CycleNumber]]=3,MAX(D706:D708),IF(I707=3,MAX(D705:D707),F707)))</f>
        <v>29</v>
      </c>
      <c r="G708">
        <f>IF(OR(טבלה13[[#This Row],[CycleNumber]]&gt;B709,B709=""),IF(טבלה13[[#This Row],[מספר סטייה]]=3,MIN(D706:D708),טבלה13[[#This Row],[מינ קבוע]]),טבלה13[[#This Row],[מינ קבוע]])</f>
        <v>27</v>
      </c>
      <c r="H708">
        <f>IF(OR(טבלה13[[#This Row],[CycleNumber]]&gt;B709,B709=""),IF(טבלה13[[#This Row],[מספר סטייה]]=3,MAX(D706:D708),טבלה13[[#This Row],[מקס קבוע]]),טבלה13[[#This Row],[מקס קבוע]])</f>
        <v>29</v>
      </c>
      <c r="I70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קבוע]]&lt;&gt;E707,1,I707+1),0))</f>
        <v>1</v>
      </c>
      <c r="J708">
        <f>IF(AND(טבלה13[[#This Row],[CycleNumber]]&lt;B709,טבלה13[[#This Row],[מקס קבוע]]&lt;&gt;""),IF(OR(טבלה13[[#This Row],[מספר סטייה]]&lt;I709,AND(טבלה13[[#This Row],[מספר סטייה]]=3,I709=1)),0,1),"")</f>
        <v>1</v>
      </c>
      <c r="K708">
        <f>IF(טבלה13[[#This Row],[מקס קבוע]]&lt;&gt;"",טבלה13[[#This Row],[מקסימום]]-טבלה13[[#This Row],[מינימום]],"")</f>
        <v>2</v>
      </c>
      <c r="L708">
        <f>IF(IFERROR(LOOKUP(טבלה13[[#This Row],[ClientID]],פיבוט!$A$4:$A$121),FALSE)=טבלה13[[#This Row],[ClientID]],1,0)</f>
        <v>1</v>
      </c>
      <c r="M708" t="str">
        <f>IF(OR(טבלה13[[#This Row],[ClientID]]=A709),"",1)</f>
        <v/>
      </c>
      <c r="N708" s="3" t="str">
        <f>IF(טבלה13[[#This Row],[טווח]]&lt;&gt;K707,טבלה13[[#This Row],[טווח]],"")</f>
        <v/>
      </c>
      <c r="O708" s="3" t="str">
        <f>IF(טבלה13[[#This Row],[מניית טווחים]]&lt;&gt;"",IF(OR(30&gt;טבלה13[[#This Row],[מקסימום]],30&lt;טבלה13[[#This Row],[מינימום]]),0,1),"")</f>
        <v/>
      </c>
    </row>
    <row r="709" spans="1:15" x14ac:dyDescent="0.25">
      <c r="A709" t="s">
        <v>69</v>
      </c>
      <c r="B709">
        <v>7</v>
      </c>
      <c r="C709">
        <v>28</v>
      </c>
      <c r="D709">
        <f>טבלה13[[#This Row],[LengthofCycle]]+1</f>
        <v>29</v>
      </c>
      <c r="E709">
        <f>IF(טבלה13[[#This Row],[CycleNumber]]&lt;3,"",IF(טבלה13[[#This Row],[CycleNumber]]=3,MIN(D707:D709),IF(I708=3,MIN(D706:D708),E708)))</f>
        <v>27</v>
      </c>
      <c r="F709">
        <f>IF(טבלה13[[#This Row],[CycleNumber]]&lt;3,"",IF(טבלה13[[#This Row],[CycleNumber]]=3,MAX(D707:D709),IF(I708=3,MAX(D706:D708),F708)))</f>
        <v>29</v>
      </c>
      <c r="G709">
        <f>IF(OR(טבלה13[[#This Row],[CycleNumber]]&gt;B710,B710=""),IF(טבלה13[[#This Row],[מספר סטייה]]=3,MIN(D707:D709),טבלה13[[#This Row],[מינ קבוע]]),טבלה13[[#This Row],[מינ קבוע]])</f>
        <v>27</v>
      </c>
      <c r="H709">
        <f>IF(OR(טבלה13[[#This Row],[CycleNumber]]&gt;B710,B710=""),IF(טבלה13[[#This Row],[מספר סטייה]]=3,MAX(D707:D709),טבלה13[[#This Row],[מקס קבוע]]),טבלה13[[#This Row],[מקס קבוע]])</f>
        <v>29</v>
      </c>
      <c r="I70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קבוע]]&lt;&gt;E708,1,I708+1),0))</f>
        <v>0</v>
      </c>
      <c r="J709">
        <f>IF(AND(טבלה13[[#This Row],[CycleNumber]]&lt;B710,טבלה13[[#This Row],[מקס קבוע]]&lt;&gt;""),IF(OR(טבלה13[[#This Row],[מספר סטייה]]&lt;I710,AND(טבלה13[[#This Row],[מספר סטייה]]=3,I710=1)),0,1),"")</f>
        <v>0</v>
      </c>
      <c r="K709">
        <f>IF(טבלה13[[#This Row],[מקס קבוע]]&lt;&gt;"",טבלה13[[#This Row],[מקסימום]]-טבלה13[[#This Row],[מינימום]],"")</f>
        <v>2</v>
      </c>
      <c r="L709">
        <f>IF(IFERROR(LOOKUP(טבלה13[[#This Row],[ClientID]],פיבוט!$A$4:$A$121),FALSE)=טבלה13[[#This Row],[ClientID]],1,0)</f>
        <v>1</v>
      </c>
      <c r="M709" t="str">
        <f>IF(OR(טבלה13[[#This Row],[ClientID]]=A710),"",1)</f>
        <v/>
      </c>
      <c r="N709" s="3" t="str">
        <f>IF(טבלה13[[#This Row],[טווח]]&lt;&gt;K708,טבלה13[[#This Row],[טווח]],"")</f>
        <v/>
      </c>
      <c r="O709" s="3" t="str">
        <f>IF(טבלה13[[#This Row],[מניית טווחים]]&lt;&gt;"",IF(OR(30&gt;טבלה13[[#This Row],[מקסימום]],30&lt;טבלה13[[#This Row],[מינימום]]),0,1),"")</f>
        <v/>
      </c>
    </row>
    <row r="710" spans="1:15" x14ac:dyDescent="0.25">
      <c r="A710" t="s">
        <v>69</v>
      </c>
      <c r="B710">
        <v>8</v>
      </c>
      <c r="C710">
        <v>25</v>
      </c>
      <c r="D710">
        <f>טבלה13[[#This Row],[LengthofCycle]]+1</f>
        <v>26</v>
      </c>
      <c r="E710">
        <f>IF(טבלה13[[#This Row],[CycleNumber]]&lt;3,"",IF(טבלה13[[#This Row],[CycleNumber]]=3,MIN(D708:D710),IF(I709=3,MIN(D707:D709),E709)))</f>
        <v>27</v>
      </c>
      <c r="F710">
        <f>IF(טבלה13[[#This Row],[CycleNumber]]&lt;3,"",IF(טבלה13[[#This Row],[CycleNumber]]=3,MAX(D708:D710),IF(I709=3,MAX(D707:D709),F709)))</f>
        <v>29</v>
      </c>
      <c r="G710">
        <f>IF(OR(טבלה13[[#This Row],[CycleNumber]]&gt;B711,B711=""),IF(טבלה13[[#This Row],[מספר סטייה]]=3,MIN(D708:D710),טבלה13[[#This Row],[מינ קבוע]]),טבלה13[[#This Row],[מינ קבוע]])</f>
        <v>27</v>
      </c>
      <c r="H710">
        <f>IF(OR(טבלה13[[#This Row],[CycleNumber]]&gt;B711,B711=""),IF(טבלה13[[#This Row],[מספר סטייה]]=3,MAX(D708:D710),טבלה13[[#This Row],[מקס קבוע]]),טבלה13[[#This Row],[מקס קבוע]])</f>
        <v>29</v>
      </c>
      <c r="I71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קבוע]]&lt;&gt;E709,1,I709+1),0))</f>
        <v>1</v>
      </c>
      <c r="J710">
        <f>IF(AND(טבלה13[[#This Row],[CycleNumber]]&lt;B711,טבלה13[[#This Row],[מקס קבוע]]&lt;&gt;""),IF(OR(טבלה13[[#This Row],[מספר סטייה]]&lt;I711,AND(טבלה13[[#This Row],[מספר סטייה]]=3,I711=1)),0,1),"")</f>
        <v>0</v>
      </c>
      <c r="K710">
        <f>IF(טבלה13[[#This Row],[מקס קבוע]]&lt;&gt;"",טבלה13[[#This Row],[מקסימום]]-טבלה13[[#This Row],[מינימום]],"")</f>
        <v>2</v>
      </c>
      <c r="L710">
        <f>IF(IFERROR(LOOKUP(טבלה13[[#This Row],[ClientID]],פיבוט!$A$4:$A$121),FALSE)=טבלה13[[#This Row],[ClientID]],1,0)</f>
        <v>1</v>
      </c>
      <c r="M710" t="str">
        <f>IF(OR(טבלה13[[#This Row],[ClientID]]=A711),"",1)</f>
        <v/>
      </c>
      <c r="N710" s="3" t="str">
        <f>IF(טבלה13[[#This Row],[טווח]]&lt;&gt;K709,טבלה13[[#This Row],[טווח]],"")</f>
        <v/>
      </c>
      <c r="O710" s="3" t="str">
        <f>IF(טבלה13[[#This Row],[מניית טווחים]]&lt;&gt;"",IF(OR(30&gt;טבלה13[[#This Row],[מקסימום]],30&lt;טבלה13[[#This Row],[מינימום]]),0,1),"")</f>
        <v/>
      </c>
    </row>
    <row r="711" spans="1:15" x14ac:dyDescent="0.25">
      <c r="A711" t="s">
        <v>69</v>
      </c>
      <c r="B711">
        <v>9</v>
      </c>
      <c r="C711">
        <v>30</v>
      </c>
      <c r="D711">
        <f>טבלה13[[#This Row],[LengthofCycle]]+1</f>
        <v>31</v>
      </c>
      <c r="E711">
        <f>IF(טבלה13[[#This Row],[CycleNumber]]&lt;3,"",IF(טבלה13[[#This Row],[CycleNumber]]=3,MIN(D709:D711),IF(I710=3,MIN(D708:D710),E710)))</f>
        <v>27</v>
      </c>
      <c r="F711">
        <f>IF(טבלה13[[#This Row],[CycleNumber]]&lt;3,"",IF(טבלה13[[#This Row],[CycleNumber]]=3,MAX(D709:D711),IF(I710=3,MAX(D708:D710),F710)))</f>
        <v>29</v>
      </c>
      <c r="G711">
        <f>IF(OR(טבלה13[[#This Row],[CycleNumber]]&gt;B712,B712=""),IF(טבלה13[[#This Row],[מספר סטייה]]=3,MIN(D709:D711),טבלה13[[#This Row],[מינ קבוע]]),טבלה13[[#This Row],[מינ קבוע]])</f>
        <v>27</v>
      </c>
      <c r="H711">
        <f>IF(OR(טבלה13[[#This Row],[CycleNumber]]&gt;B712,B712=""),IF(טבלה13[[#This Row],[מספר סטייה]]=3,MAX(D709:D711),טבלה13[[#This Row],[מקס קבוע]]),טבלה13[[#This Row],[מקס קבוע]])</f>
        <v>29</v>
      </c>
      <c r="I71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קבוע]]&lt;&gt;E710,1,I710+1),0))</f>
        <v>2</v>
      </c>
      <c r="J711">
        <f>IF(AND(טבלה13[[#This Row],[CycleNumber]]&lt;B712,טבלה13[[#This Row],[מקס קבוע]]&lt;&gt;""),IF(OR(טבלה13[[#This Row],[מספר סטייה]]&lt;I712,AND(טבלה13[[#This Row],[מספר סטייה]]=3,I712=1)),0,1),"")</f>
        <v>0</v>
      </c>
      <c r="K711">
        <f>IF(טבלה13[[#This Row],[מקס קבוע]]&lt;&gt;"",טבלה13[[#This Row],[מקסימום]]-טבלה13[[#This Row],[מינימום]],"")</f>
        <v>2</v>
      </c>
      <c r="L711">
        <f>IF(IFERROR(LOOKUP(טבלה13[[#This Row],[ClientID]],פיבוט!$A$4:$A$121),FALSE)=טבלה13[[#This Row],[ClientID]],1,0)</f>
        <v>1</v>
      </c>
      <c r="M711" t="str">
        <f>IF(OR(טבלה13[[#This Row],[ClientID]]=A712),"",1)</f>
        <v/>
      </c>
      <c r="N711" s="3" t="str">
        <f>IF(טבלה13[[#This Row],[טווח]]&lt;&gt;K710,טבלה13[[#This Row],[טווח]],"")</f>
        <v/>
      </c>
      <c r="O711" s="3" t="str">
        <f>IF(טבלה13[[#This Row],[מניית טווחים]]&lt;&gt;"",IF(OR(30&gt;טבלה13[[#This Row],[מקסימום]],30&lt;טבלה13[[#This Row],[מינימום]]),0,1),"")</f>
        <v/>
      </c>
    </row>
    <row r="712" spans="1:15" x14ac:dyDescent="0.25">
      <c r="A712" t="s">
        <v>69</v>
      </c>
      <c r="B712">
        <v>10</v>
      </c>
      <c r="C712">
        <v>23</v>
      </c>
      <c r="D712">
        <f>טבלה13[[#This Row],[LengthofCycle]]+1</f>
        <v>24</v>
      </c>
      <c r="E712">
        <f>IF(טבלה13[[#This Row],[CycleNumber]]&lt;3,"",IF(טבלה13[[#This Row],[CycleNumber]]=3,MIN(D710:D712),IF(I711=3,MIN(D709:D711),E711)))</f>
        <v>27</v>
      </c>
      <c r="F712">
        <f>IF(טבלה13[[#This Row],[CycleNumber]]&lt;3,"",IF(טבלה13[[#This Row],[CycleNumber]]=3,MAX(D710:D712),IF(I711=3,MAX(D709:D711),F711)))</f>
        <v>29</v>
      </c>
      <c r="G712">
        <f>IF(OR(טבלה13[[#This Row],[CycleNumber]]&gt;B713,B713=""),IF(טבלה13[[#This Row],[מספר סטייה]]=3,MIN(D710:D712),טבלה13[[#This Row],[מינ קבוע]]),טבלה13[[#This Row],[מינ קבוע]])</f>
        <v>27</v>
      </c>
      <c r="H712">
        <f>IF(OR(טבלה13[[#This Row],[CycleNumber]]&gt;B713,B713=""),IF(טבלה13[[#This Row],[מספר סטייה]]=3,MAX(D710:D712),טבלה13[[#This Row],[מקס קבוע]]),טבלה13[[#This Row],[מקס קבוע]])</f>
        <v>29</v>
      </c>
      <c r="I71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קבוע]]&lt;&gt;E711,1,I711+1),0))</f>
        <v>3</v>
      </c>
      <c r="J712">
        <f>IF(AND(טבלה13[[#This Row],[CycleNumber]]&lt;B713,טבלה13[[#This Row],[מקס קבוע]]&lt;&gt;""),IF(OR(טבלה13[[#This Row],[מספר סטייה]]&lt;I713,AND(טבלה13[[#This Row],[מספר סטייה]]=3,I713=1)),0,1),"")</f>
        <v>1</v>
      </c>
      <c r="K712">
        <f>IF(טבלה13[[#This Row],[מקס קבוע]]&lt;&gt;"",טבלה13[[#This Row],[מקסימום]]-טבלה13[[#This Row],[מינימום]],"")</f>
        <v>2</v>
      </c>
      <c r="L712">
        <f>IF(IFERROR(LOOKUP(טבלה13[[#This Row],[ClientID]],פיבוט!$A$4:$A$121),FALSE)=טבלה13[[#This Row],[ClientID]],1,0)</f>
        <v>1</v>
      </c>
      <c r="M712" t="str">
        <f>IF(OR(טבלה13[[#This Row],[ClientID]]=A713),"",1)</f>
        <v/>
      </c>
      <c r="N712" s="3" t="str">
        <f>IF(טבלה13[[#This Row],[טווח]]&lt;&gt;K711,טבלה13[[#This Row],[טווח]],"")</f>
        <v/>
      </c>
      <c r="O712" s="3" t="str">
        <f>IF(טבלה13[[#This Row],[מניית טווחים]]&lt;&gt;"",IF(OR(30&gt;טבלה13[[#This Row],[מקסימום]],30&lt;טבלה13[[#This Row],[מינימום]]),0,1),"")</f>
        <v/>
      </c>
    </row>
    <row r="713" spans="1:15" x14ac:dyDescent="0.25">
      <c r="A713" t="s">
        <v>69</v>
      </c>
      <c r="B713">
        <v>11</v>
      </c>
      <c r="C713">
        <v>30</v>
      </c>
      <c r="D713">
        <f>טבלה13[[#This Row],[LengthofCycle]]+1</f>
        <v>31</v>
      </c>
      <c r="E713">
        <f>IF(טבלה13[[#This Row],[CycleNumber]]&lt;3,"",IF(טבלה13[[#This Row],[CycleNumber]]=3,MIN(D711:D713),IF(I712=3,MIN(D710:D712),E712)))</f>
        <v>24</v>
      </c>
      <c r="F713">
        <f>IF(טבלה13[[#This Row],[CycleNumber]]&lt;3,"",IF(טבלה13[[#This Row],[CycleNumber]]=3,MAX(D711:D713),IF(I712=3,MAX(D710:D712),F712)))</f>
        <v>31</v>
      </c>
      <c r="G713">
        <f>IF(OR(טבלה13[[#This Row],[CycleNumber]]&gt;B714,B714=""),IF(טבלה13[[#This Row],[מספר סטייה]]=3,MIN(D711:D713),טבלה13[[#This Row],[מינ קבוע]]),טבלה13[[#This Row],[מינ קבוע]])</f>
        <v>24</v>
      </c>
      <c r="H713">
        <f>IF(OR(טבלה13[[#This Row],[CycleNumber]]&gt;B714,B714=""),IF(טבלה13[[#This Row],[מספר סטייה]]=3,MAX(D711:D713),טבלה13[[#This Row],[מקס קבוע]]),טבלה13[[#This Row],[מקס קבוע]])</f>
        <v>31</v>
      </c>
      <c r="I71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קבוע]]&lt;&gt;E712,1,I712+1),0))</f>
        <v>0</v>
      </c>
      <c r="J713">
        <f>IF(AND(טבלה13[[#This Row],[CycleNumber]]&lt;B714,טבלה13[[#This Row],[מקס קבוע]]&lt;&gt;""),IF(OR(טבלה13[[#This Row],[מספר סטייה]]&lt;I714,AND(טבלה13[[#This Row],[מספר סטייה]]=3,I714=1)),0,1),"")</f>
        <v>0</v>
      </c>
      <c r="K713">
        <f>IF(טבלה13[[#This Row],[מקס קבוע]]&lt;&gt;"",טבלה13[[#This Row],[מקסימום]]-טבלה13[[#This Row],[מינימום]],"")</f>
        <v>7</v>
      </c>
      <c r="L713">
        <f>IF(IFERROR(LOOKUP(טבלה13[[#This Row],[ClientID]],פיבוט!$A$4:$A$121),FALSE)=טבלה13[[#This Row],[ClientID]],1,0)</f>
        <v>1</v>
      </c>
      <c r="M713" t="str">
        <f>IF(OR(טבלה13[[#This Row],[ClientID]]=A714),"",1)</f>
        <v/>
      </c>
      <c r="N713" s="3">
        <f>IF(טבלה13[[#This Row],[טווח]]&lt;&gt;K712,טבלה13[[#This Row],[טווח]],"")</f>
        <v>7</v>
      </c>
      <c r="O713" s="3">
        <f>IF(טבלה13[[#This Row],[מניית טווחים]]&lt;&gt;"",IF(OR(30&gt;טבלה13[[#This Row],[מקסימום]],30&lt;טבלה13[[#This Row],[מינימום]]),0,1),"")</f>
        <v>1</v>
      </c>
    </row>
    <row r="714" spans="1:15" x14ac:dyDescent="0.25">
      <c r="A714" t="s">
        <v>69</v>
      </c>
      <c r="B714">
        <v>12</v>
      </c>
      <c r="C714">
        <v>32</v>
      </c>
      <c r="D714">
        <f>טבלה13[[#This Row],[LengthofCycle]]+1</f>
        <v>33</v>
      </c>
      <c r="E714">
        <f>IF(טבלה13[[#This Row],[CycleNumber]]&lt;3,"",IF(טבלה13[[#This Row],[CycleNumber]]=3,MIN(D712:D714),IF(I713=3,MIN(D711:D713),E713)))</f>
        <v>24</v>
      </c>
      <c r="F714">
        <f>IF(טבלה13[[#This Row],[CycleNumber]]&lt;3,"",IF(טבלה13[[#This Row],[CycleNumber]]=3,MAX(D712:D714),IF(I713=3,MAX(D711:D713),F713)))</f>
        <v>31</v>
      </c>
      <c r="G714">
        <f>IF(OR(טבלה13[[#This Row],[CycleNumber]]&gt;B715,B715=""),IF(טבלה13[[#This Row],[מספר סטייה]]=3,MIN(D712:D714),טבלה13[[#This Row],[מינ קבוע]]),טבלה13[[#This Row],[מינ קבוע]])</f>
        <v>24</v>
      </c>
      <c r="H714">
        <f>IF(OR(טבלה13[[#This Row],[CycleNumber]]&gt;B715,B715=""),IF(טבלה13[[#This Row],[מספר סטייה]]=3,MAX(D712:D714),טבלה13[[#This Row],[מקס קבוע]]),טבלה13[[#This Row],[מקס קבוע]])</f>
        <v>31</v>
      </c>
      <c r="I71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קבוע]]&lt;&gt;E713,1,I713+1),0))</f>
        <v>1</v>
      </c>
      <c r="J714">
        <f>IF(AND(טבלה13[[#This Row],[CycleNumber]]&lt;B715,טבלה13[[#This Row],[מקס קבוע]]&lt;&gt;""),IF(OR(טבלה13[[#This Row],[מספר סטייה]]&lt;I715,AND(טבלה13[[#This Row],[מספר סטייה]]=3,I715=1)),0,1),"")</f>
        <v>1</v>
      </c>
      <c r="K714">
        <f>IF(טבלה13[[#This Row],[מקס קבוע]]&lt;&gt;"",טבלה13[[#This Row],[מקסימום]]-טבלה13[[#This Row],[מינימום]],"")</f>
        <v>7</v>
      </c>
      <c r="L714">
        <f>IF(IFERROR(LOOKUP(טבלה13[[#This Row],[ClientID]],פיבוט!$A$4:$A$121),FALSE)=טבלה13[[#This Row],[ClientID]],1,0)</f>
        <v>1</v>
      </c>
      <c r="M714" t="str">
        <f>IF(OR(טבלה13[[#This Row],[ClientID]]=A715),"",1)</f>
        <v/>
      </c>
      <c r="N714" s="3" t="str">
        <f>IF(טבלה13[[#This Row],[טווח]]&lt;&gt;K713,טבלה13[[#This Row],[טווח]],"")</f>
        <v/>
      </c>
      <c r="O714" s="3" t="str">
        <f>IF(טבלה13[[#This Row],[מניית טווחים]]&lt;&gt;"",IF(OR(30&gt;טבלה13[[#This Row],[מקסימום]],30&lt;טבלה13[[#This Row],[מינימום]]),0,1),"")</f>
        <v/>
      </c>
    </row>
    <row r="715" spans="1:15" x14ac:dyDescent="0.25">
      <c r="A715" t="s">
        <v>69</v>
      </c>
      <c r="B715">
        <v>13</v>
      </c>
      <c r="C715">
        <v>26</v>
      </c>
      <c r="D715">
        <f>טבלה13[[#This Row],[LengthofCycle]]+1</f>
        <v>27</v>
      </c>
      <c r="E715">
        <f>IF(טבלה13[[#This Row],[CycleNumber]]&lt;3,"",IF(טבלה13[[#This Row],[CycleNumber]]=3,MIN(D713:D715),IF(I714=3,MIN(D712:D714),E714)))</f>
        <v>24</v>
      </c>
      <c r="F715">
        <f>IF(טבלה13[[#This Row],[CycleNumber]]&lt;3,"",IF(טבלה13[[#This Row],[CycleNumber]]=3,MAX(D713:D715),IF(I714=3,MAX(D712:D714),F714)))</f>
        <v>31</v>
      </c>
      <c r="G715">
        <f>IF(OR(טבלה13[[#This Row],[CycleNumber]]&gt;B716,B716=""),IF(טבלה13[[#This Row],[מספר סטייה]]=3,MIN(D713:D715),טבלה13[[#This Row],[מינ קבוע]]),טבלה13[[#This Row],[מינ קבוע]])</f>
        <v>24</v>
      </c>
      <c r="H715">
        <f>IF(OR(טבלה13[[#This Row],[CycleNumber]]&gt;B716,B716=""),IF(טבלה13[[#This Row],[מספר סטייה]]=3,MAX(D713:D715),טבלה13[[#This Row],[מקס קבוע]]),טבלה13[[#This Row],[מקס קבוע]])</f>
        <v>31</v>
      </c>
      <c r="I71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קבוע]]&lt;&gt;E714,1,I714+1),0))</f>
        <v>0</v>
      </c>
      <c r="J715" t="str">
        <f>IF(AND(טבלה13[[#This Row],[CycleNumber]]&lt;B716,טבלה13[[#This Row],[מקס קבוע]]&lt;&gt;""),IF(OR(טבלה13[[#This Row],[מספר סטייה]]&lt;I716,AND(טבלה13[[#This Row],[מספר סטייה]]=3,I716=1)),0,1),"")</f>
        <v/>
      </c>
      <c r="K715">
        <f>IF(טבלה13[[#This Row],[מקס קבוע]]&lt;&gt;"",טבלה13[[#This Row],[מקסימום]]-טבלה13[[#This Row],[מינימום]],"")</f>
        <v>7</v>
      </c>
      <c r="L715">
        <f>IF(IFERROR(LOOKUP(טבלה13[[#This Row],[ClientID]],פיבוט!$A$4:$A$121),FALSE)=טבלה13[[#This Row],[ClientID]],1,0)</f>
        <v>1</v>
      </c>
      <c r="M715">
        <f>IF(OR(טבלה13[[#This Row],[ClientID]]=A716),"",1)</f>
        <v>1</v>
      </c>
      <c r="N715" s="3" t="str">
        <f>IF(טבלה13[[#This Row],[טווח]]&lt;&gt;K714,טבלה13[[#This Row],[טווח]],"")</f>
        <v/>
      </c>
      <c r="O715" s="3" t="str">
        <f>IF(טבלה13[[#This Row],[מניית טווחים]]&lt;&gt;"",IF(OR(30&gt;טבלה13[[#This Row],[מקסימום]],30&lt;טבלה13[[#This Row],[מינימום]]),0,1),"")</f>
        <v/>
      </c>
    </row>
    <row r="716" spans="1:15" x14ac:dyDescent="0.25">
      <c r="A716" t="s">
        <v>70</v>
      </c>
      <c r="B716">
        <v>1</v>
      </c>
      <c r="C716">
        <v>34</v>
      </c>
      <c r="D716">
        <f>טבלה13[[#This Row],[LengthofCycle]]+1</f>
        <v>35</v>
      </c>
      <c r="E716" t="str">
        <f>IF(טבלה13[[#This Row],[CycleNumber]]&lt;3,"",IF(טבלה13[[#This Row],[CycleNumber]]=3,MIN(D714:D716),IF(I715=3,MIN(D713:D715),E715)))</f>
        <v/>
      </c>
      <c r="F716" t="str">
        <f>IF(טבלה13[[#This Row],[CycleNumber]]&lt;3,"",IF(טבלה13[[#This Row],[CycleNumber]]=3,MAX(D714:D716),IF(I715=3,MAX(D713:D715),F715)))</f>
        <v/>
      </c>
      <c r="G716" t="str">
        <f>IF(OR(טבלה13[[#This Row],[CycleNumber]]&gt;B717,B717=""),IF(טבלה13[[#This Row],[מספר סטייה]]=3,MIN(D714:D716),טבלה13[[#This Row],[מינ קבוע]]),טבלה13[[#This Row],[מינ קבוע]])</f>
        <v/>
      </c>
      <c r="H716" t="str">
        <f>IF(OR(טבלה13[[#This Row],[CycleNumber]]&gt;B717,B717=""),IF(טבלה13[[#This Row],[מספר סטייה]]=3,MAX(D714:D716),טבלה13[[#This Row],[מקס קבוע]]),טבלה13[[#This Row],[מקס קבוע]])</f>
        <v/>
      </c>
      <c r="I71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קבוע]]&lt;&gt;E715,1,I715+1),0))</f>
        <v/>
      </c>
      <c r="J716" t="str">
        <f>IF(AND(טבלה13[[#This Row],[CycleNumber]]&lt;B717,טבלה13[[#This Row],[מקס קבוע]]&lt;&gt;""),IF(OR(טבלה13[[#This Row],[מספר סטייה]]&lt;I717,AND(טבלה13[[#This Row],[מספר סטייה]]=3,I717=1)),0,1),"")</f>
        <v/>
      </c>
      <c r="K716" t="str">
        <f>IF(טבלה13[[#This Row],[מקס קבוע]]&lt;&gt;"",טבלה13[[#This Row],[מקסימום]]-טבלה13[[#This Row],[מינימום]],"")</f>
        <v/>
      </c>
      <c r="L716">
        <f>IF(IFERROR(LOOKUP(טבלה13[[#This Row],[ClientID]],פיבוט!$A$4:$A$121),FALSE)=טבלה13[[#This Row],[ClientID]],1,0)</f>
        <v>1</v>
      </c>
      <c r="M716" t="str">
        <f>IF(OR(טבלה13[[#This Row],[ClientID]]=A717),"",1)</f>
        <v/>
      </c>
      <c r="N716" s="3" t="str">
        <f>IF(טבלה13[[#This Row],[טווח]]&lt;&gt;K715,טבלה13[[#This Row],[טווח]],"")</f>
        <v/>
      </c>
      <c r="O716" s="3" t="str">
        <f>IF(טבלה13[[#This Row],[מניית טווחים]]&lt;&gt;"",IF(OR(30&gt;טבלה13[[#This Row],[מקסימום]],30&lt;טבלה13[[#This Row],[מינימום]]),0,1),"")</f>
        <v/>
      </c>
    </row>
    <row r="717" spans="1:15" x14ac:dyDescent="0.25">
      <c r="A717" t="s">
        <v>70</v>
      </c>
      <c r="B717">
        <v>2</v>
      </c>
      <c r="C717">
        <v>30</v>
      </c>
      <c r="D717">
        <f>טבלה13[[#This Row],[LengthofCycle]]+1</f>
        <v>31</v>
      </c>
      <c r="E717" t="str">
        <f>IF(טבלה13[[#This Row],[CycleNumber]]&lt;3,"",IF(טבלה13[[#This Row],[CycleNumber]]=3,MIN(D715:D717),IF(I716=3,MIN(D714:D716),E716)))</f>
        <v/>
      </c>
      <c r="F717" t="str">
        <f>IF(טבלה13[[#This Row],[CycleNumber]]&lt;3,"",IF(טבלה13[[#This Row],[CycleNumber]]=3,MAX(D715:D717),IF(I716=3,MAX(D714:D716),F716)))</f>
        <v/>
      </c>
      <c r="G717" t="str">
        <f>IF(OR(טבלה13[[#This Row],[CycleNumber]]&gt;B718,B718=""),IF(טבלה13[[#This Row],[מספר סטייה]]=3,MIN(D715:D717),טבלה13[[#This Row],[מינ קבוע]]),טבלה13[[#This Row],[מינ קבוע]])</f>
        <v/>
      </c>
      <c r="H717" t="str">
        <f>IF(OR(טבלה13[[#This Row],[CycleNumber]]&gt;B718,B718=""),IF(טבלה13[[#This Row],[מספר סטייה]]=3,MAX(D715:D717),טבלה13[[#This Row],[מקס קבוע]]),טבלה13[[#This Row],[מקס קבוע]])</f>
        <v/>
      </c>
      <c r="I71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קבוע]]&lt;&gt;E716,1,I716+1),0))</f>
        <v/>
      </c>
      <c r="J717" t="str">
        <f>IF(AND(טבלה13[[#This Row],[CycleNumber]]&lt;B718,טבלה13[[#This Row],[מקס קבוע]]&lt;&gt;""),IF(OR(טבלה13[[#This Row],[מספר סטייה]]&lt;I718,AND(טבלה13[[#This Row],[מספר סטייה]]=3,I718=1)),0,1),"")</f>
        <v/>
      </c>
      <c r="K717" t="str">
        <f>IF(טבלה13[[#This Row],[מקס קבוע]]&lt;&gt;"",טבלה13[[#This Row],[מקסימום]]-טבלה13[[#This Row],[מינימום]],"")</f>
        <v/>
      </c>
      <c r="L717">
        <f>IF(IFERROR(LOOKUP(טבלה13[[#This Row],[ClientID]],פיבוט!$A$4:$A$121),FALSE)=טבלה13[[#This Row],[ClientID]],1,0)</f>
        <v>1</v>
      </c>
      <c r="M717" t="str">
        <f>IF(OR(טבלה13[[#This Row],[ClientID]]=A718),"",1)</f>
        <v/>
      </c>
      <c r="N717" s="3" t="str">
        <f>IF(טבלה13[[#This Row],[טווח]]&lt;&gt;K716,טבלה13[[#This Row],[טווח]],"")</f>
        <v/>
      </c>
      <c r="O717" s="3" t="str">
        <f>IF(טבלה13[[#This Row],[מניית טווחים]]&lt;&gt;"",IF(OR(30&gt;טבלה13[[#This Row],[מקסימום]],30&lt;טבלה13[[#This Row],[מינימום]]),0,1),"")</f>
        <v/>
      </c>
    </row>
    <row r="718" spans="1:15" x14ac:dyDescent="0.25">
      <c r="A718" t="s">
        <v>70</v>
      </c>
      <c r="B718">
        <v>3</v>
      </c>
      <c r="C718">
        <v>28</v>
      </c>
      <c r="D718">
        <f>טבלה13[[#This Row],[LengthofCycle]]+1</f>
        <v>29</v>
      </c>
      <c r="E718">
        <f>IF(טבלה13[[#This Row],[CycleNumber]]&lt;3,"",IF(טבלה13[[#This Row],[CycleNumber]]=3,MIN(D716:D718),IF(I717=3,MIN(D715:D717),E717)))</f>
        <v>29</v>
      </c>
      <c r="F718">
        <f>IF(טבלה13[[#This Row],[CycleNumber]]&lt;3,"",IF(טבלה13[[#This Row],[CycleNumber]]=3,MAX(D716:D718),IF(I717=3,MAX(D715:D717),F717)))</f>
        <v>35</v>
      </c>
      <c r="G718">
        <f>IF(OR(טבלה13[[#This Row],[CycleNumber]]&gt;B719,B719=""),IF(טבלה13[[#This Row],[מספר סטייה]]=3,MIN(D716:D718),טבלה13[[#This Row],[מינ קבוע]]),טבלה13[[#This Row],[מינ קבוע]])</f>
        <v>29</v>
      </c>
      <c r="H718">
        <f>IF(OR(טבלה13[[#This Row],[CycleNumber]]&gt;B719,B719=""),IF(טבלה13[[#This Row],[מספר סטייה]]=3,MAX(D716:D718),טבלה13[[#This Row],[מקס קבוע]]),טבלה13[[#This Row],[מקס קבוע]])</f>
        <v>35</v>
      </c>
      <c r="I71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קבוע]]&lt;&gt;E717,1,I717+1),0))</f>
        <v>0</v>
      </c>
      <c r="J718">
        <f>IF(AND(טבלה13[[#This Row],[CycleNumber]]&lt;B719,טבלה13[[#This Row],[מקס קבוע]]&lt;&gt;""),IF(OR(טבלה13[[#This Row],[מספר סטייה]]&lt;I719,AND(טבלה13[[#This Row],[מספר סטייה]]=3,I719=1)),0,1),"")</f>
        <v>1</v>
      </c>
      <c r="K718">
        <f>IF(טבלה13[[#This Row],[מקס קבוע]]&lt;&gt;"",טבלה13[[#This Row],[מקסימום]]-טבלה13[[#This Row],[מינימום]],"")</f>
        <v>6</v>
      </c>
      <c r="L718">
        <f>IF(IFERROR(LOOKUP(טבלה13[[#This Row],[ClientID]],פיבוט!$A$4:$A$121),FALSE)=טבלה13[[#This Row],[ClientID]],1,0)</f>
        <v>1</v>
      </c>
      <c r="M718" t="str">
        <f>IF(OR(טבלה13[[#This Row],[ClientID]]=A719),"",1)</f>
        <v/>
      </c>
      <c r="N718" s="3">
        <f>IF(טבלה13[[#This Row],[טווח]]&lt;&gt;K717,טבלה13[[#This Row],[טווח]],"")</f>
        <v>6</v>
      </c>
      <c r="O718" s="3">
        <f>IF(טבלה13[[#This Row],[מניית טווחים]]&lt;&gt;"",IF(OR(30&gt;טבלה13[[#This Row],[מקסימום]],30&lt;טבלה13[[#This Row],[מינימום]]),0,1),"")</f>
        <v>1</v>
      </c>
    </row>
    <row r="719" spans="1:15" x14ac:dyDescent="0.25">
      <c r="A719" t="s">
        <v>70</v>
      </c>
      <c r="B719">
        <v>4</v>
      </c>
      <c r="C719">
        <v>29</v>
      </c>
      <c r="D719">
        <f>טבלה13[[#This Row],[LengthofCycle]]+1</f>
        <v>30</v>
      </c>
      <c r="E719">
        <f>IF(טבלה13[[#This Row],[CycleNumber]]&lt;3,"",IF(טבלה13[[#This Row],[CycleNumber]]=3,MIN(D717:D719),IF(I718=3,MIN(D716:D718),E718)))</f>
        <v>29</v>
      </c>
      <c r="F719">
        <f>IF(טבלה13[[#This Row],[CycleNumber]]&lt;3,"",IF(טבלה13[[#This Row],[CycleNumber]]=3,MAX(D717:D719),IF(I718=3,MAX(D716:D718),F718)))</f>
        <v>35</v>
      </c>
      <c r="G719">
        <f>IF(OR(טבלה13[[#This Row],[CycleNumber]]&gt;B720,B720=""),IF(טבלה13[[#This Row],[מספר סטייה]]=3,MIN(D717:D719),טבלה13[[#This Row],[מינ קבוע]]),טבלה13[[#This Row],[מינ קבוע]])</f>
        <v>29</v>
      </c>
      <c r="H719">
        <f>IF(OR(טבלה13[[#This Row],[CycleNumber]]&gt;B720,B720=""),IF(טבלה13[[#This Row],[מספר סטייה]]=3,MAX(D717:D719),טבלה13[[#This Row],[מקס קבוע]]),טבלה13[[#This Row],[מקס קבוע]])</f>
        <v>35</v>
      </c>
      <c r="I71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קבוע]]&lt;&gt;E718,1,I718+1),0))</f>
        <v>0</v>
      </c>
      <c r="J719">
        <f>IF(AND(טבלה13[[#This Row],[CycleNumber]]&lt;B720,טבלה13[[#This Row],[מקס קבוע]]&lt;&gt;""),IF(OR(טבלה13[[#This Row],[מספר סטייה]]&lt;I720,AND(טבלה13[[#This Row],[מספר סטייה]]=3,I720=1)),0,1),"")</f>
        <v>0</v>
      </c>
      <c r="K719">
        <f>IF(טבלה13[[#This Row],[מקס קבוע]]&lt;&gt;"",טבלה13[[#This Row],[מקסימום]]-טבלה13[[#This Row],[מינימום]],"")</f>
        <v>6</v>
      </c>
      <c r="L719">
        <f>IF(IFERROR(LOOKUP(טבלה13[[#This Row],[ClientID]],פיבוט!$A$4:$A$121),FALSE)=טבלה13[[#This Row],[ClientID]],1,0)</f>
        <v>1</v>
      </c>
      <c r="M719" t="str">
        <f>IF(OR(טבלה13[[#This Row],[ClientID]]=A720),"",1)</f>
        <v/>
      </c>
      <c r="N719" s="3" t="str">
        <f>IF(טבלה13[[#This Row],[טווח]]&lt;&gt;K718,טבלה13[[#This Row],[טווח]],"")</f>
        <v/>
      </c>
      <c r="O719" s="3" t="str">
        <f>IF(טבלה13[[#This Row],[מניית טווחים]]&lt;&gt;"",IF(OR(30&gt;טבלה13[[#This Row],[מקסימום]],30&lt;טבלה13[[#This Row],[מינימום]]),0,1),"")</f>
        <v/>
      </c>
    </row>
    <row r="720" spans="1:15" x14ac:dyDescent="0.25">
      <c r="A720" t="s">
        <v>70</v>
      </c>
      <c r="B720">
        <v>5</v>
      </c>
      <c r="C720">
        <v>24</v>
      </c>
      <c r="D720">
        <f>טבלה13[[#This Row],[LengthofCycle]]+1</f>
        <v>25</v>
      </c>
      <c r="E720">
        <f>IF(טבלה13[[#This Row],[CycleNumber]]&lt;3,"",IF(טבלה13[[#This Row],[CycleNumber]]=3,MIN(D718:D720),IF(I719=3,MIN(D717:D719),E719)))</f>
        <v>29</v>
      </c>
      <c r="F720">
        <f>IF(טבלה13[[#This Row],[CycleNumber]]&lt;3,"",IF(טבלה13[[#This Row],[CycleNumber]]=3,MAX(D718:D720),IF(I719=3,MAX(D717:D719),F719)))</f>
        <v>35</v>
      </c>
      <c r="G720">
        <f>IF(OR(טבלה13[[#This Row],[CycleNumber]]&gt;B721,B721=""),IF(טבלה13[[#This Row],[מספר סטייה]]=3,MIN(D718:D720),טבלה13[[#This Row],[מינ קבוע]]),טבלה13[[#This Row],[מינ קבוע]])</f>
        <v>29</v>
      </c>
      <c r="H720">
        <f>IF(OR(טבלה13[[#This Row],[CycleNumber]]&gt;B721,B721=""),IF(טבלה13[[#This Row],[מספר סטייה]]=3,MAX(D718:D720),טבלה13[[#This Row],[מקס קבוע]]),טבלה13[[#This Row],[מקס קבוע]])</f>
        <v>35</v>
      </c>
      <c r="I72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קבוע]]&lt;&gt;E719,1,I719+1),0))</f>
        <v>1</v>
      </c>
      <c r="J720">
        <f>IF(AND(טבלה13[[#This Row],[CycleNumber]]&lt;B721,טבלה13[[#This Row],[מקס קבוע]]&lt;&gt;""),IF(OR(טבלה13[[#This Row],[מספר סטייה]]&lt;I721,AND(טבלה13[[#This Row],[מספר סטייה]]=3,I721=1)),0,1),"")</f>
        <v>0</v>
      </c>
      <c r="K720">
        <f>IF(טבלה13[[#This Row],[מקס קבוע]]&lt;&gt;"",טבלה13[[#This Row],[מקסימום]]-טבלה13[[#This Row],[מינימום]],"")</f>
        <v>6</v>
      </c>
      <c r="L720">
        <f>IF(IFERROR(LOOKUP(טבלה13[[#This Row],[ClientID]],פיבוט!$A$4:$A$121),FALSE)=טבלה13[[#This Row],[ClientID]],1,0)</f>
        <v>1</v>
      </c>
      <c r="M720" t="str">
        <f>IF(OR(טבלה13[[#This Row],[ClientID]]=A721),"",1)</f>
        <v/>
      </c>
      <c r="N720" s="3" t="str">
        <f>IF(טבלה13[[#This Row],[טווח]]&lt;&gt;K719,טבלה13[[#This Row],[טווח]],"")</f>
        <v/>
      </c>
      <c r="O720" s="3" t="str">
        <f>IF(טבלה13[[#This Row],[מניית טווחים]]&lt;&gt;"",IF(OR(30&gt;טבלה13[[#This Row],[מקסימום]],30&lt;טבלה13[[#This Row],[מינימום]]),0,1),"")</f>
        <v/>
      </c>
    </row>
    <row r="721" spans="1:15" x14ac:dyDescent="0.25">
      <c r="A721" t="s">
        <v>70</v>
      </c>
      <c r="B721">
        <v>6</v>
      </c>
      <c r="C721">
        <v>26</v>
      </c>
      <c r="D721">
        <f>טבלה13[[#This Row],[LengthofCycle]]+1</f>
        <v>27</v>
      </c>
      <c r="E721">
        <f>IF(טבלה13[[#This Row],[CycleNumber]]&lt;3,"",IF(טבלה13[[#This Row],[CycleNumber]]=3,MIN(D719:D721),IF(I720=3,MIN(D718:D720),E720)))</f>
        <v>29</v>
      </c>
      <c r="F721">
        <f>IF(טבלה13[[#This Row],[CycleNumber]]&lt;3,"",IF(טבלה13[[#This Row],[CycleNumber]]=3,MAX(D719:D721),IF(I720=3,MAX(D718:D720),F720)))</f>
        <v>35</v>
      </c>
      <c r="G721">
        <f>IF(OR(טבלה13[[#This Row],[CycleNumber]]&gt;B722,B722=""),IF(טבלה13[[#This Row],[מספר סטייה]]=3,MIN(D719:D721),טבלה13[[#This Row],[מינ קבוע]]),טבלה13[[#This Row],[מינ קבוע]])</f>
        <v>29</v>
      </c>
      <c r="H721">
        <f>IF(OR(טבלה13[[#This Row],[CycleNumber]]&gt;B722,B722=""),IF(טבלה13[[#This Row],[מספר סטייה]]=3,MAX(D719:D721),טבלה13[[#This Row],[מקס קבוע]]),טבלה13[[#This Row],[מקס קבוע]])</f>
        <v>35</v>
      </c>
      <c r="I72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קבוע]]&lt;&gt;E720,1,I720+1),0))</f>
        <v>2</v>
      </c>
      <c r="J721">
        <f>IF(AND(טבלה13[[#This Row],[CycleNumber]]&lt;B722,טבלה13[[#This Row],[מקס קבוע]]&lt;&gt;""),IF(OR(טבלה13[[#This Row],[מספר סטייה]]&lt;I722,AND(טבלה13[[#This Row],[מספר סטייה]]=3,I722=1)),0,1),"")</f>
        <v>0</v>
      </c>
      <c r="K721">
        <f>IF(טבלה13[[#This Row],[מקס קבוע]]&lt;&gt;"",טבלה13[[#This Row],[מקסימום]]-טבלה13[[#This Row],[מינימום]],"")</f>
        <v>6</v>
      </c>
      <c r="L721">
        <f>IF(IFERROR(LOOKUP(טבלה13[[#This Row],[ClientID]],פיבוט!$A$4:$A$121),FALSE)=טבלה13[[#This Row],[ClientID]],1,0)</f>
        <v>1</v>
      </c>
      <c r="M721" t="str">
        <f>IF(OR(טבלה13[[#This Row],[ClientID]]=A722),"",1)</f>
        <v/>
      </c>
      <c r="N721" s="3" t="str">
        <f>IF(טבלה13[[#This Row],[טווח]]&lt;&gt;K720,טבלה13[[#This Row],[טווח]],"")</f>
        <v/>
      </c>
      <c r="O721" s="3" t="str">
        <f>IF(טבלה13[[#This Row],[מניית טווחים]]&lt;&gt;"",IF(OR(30&gt;טבלה13[[#This Row],[מקסימום]],30&lt;טבלה13[[#This Row],[מינימום]]),0,1),"")</f>
        <v/>
      </c>
    </row>
    <row r="722" spans="1:15" x14ac:dyDescent="0.25">
      <c r="A722" t="s">
        <v>70</v>
      </c>
      <c r="B722">
        <v>7</v>
      </c>
      <c r="C722">
        <v>24</v>
      </c>
      <c r="D722">
        <f>טבלה13[[#This Row],[LengthofCycle]]+1</f>
        <v>25</v>
      </c>
      <c r="E722">
        <f>IF(טבלה13[[#This Row],[CycleNumber]]&lt;3,"",IF(טבלה13[[#This Row],[CycleNumber]]=3,MIN(D720:D722),IF(I721=3,MIN(D719:D721),E721)))</f>
        <v>29</v>
      </c>
      <c r="F722">
        <f>IF(טבלה13[[#This Row],[CycleNumber]]&lt;3,"",IF(טבלה13[[#This Row],[CycleNumber]]=3,MAX(D720:D722),IF(I721=3,MAX(D719:D721),F721)))</f>
        <v>35</v>
      </c>
      <c r="G722">
        <f>IF(OR(טבלה13[[#This Row],[CycleNumber]]&gt;B723,B723=""),IF(טבלה13[[#This Row],[מספר סטייה]]=3,MIN(D720:D722),טבלה13[[#This Row],[מינ קבוע]]),טבלה13[[#This Row],[מינ קבוע]])</f>
        <v>29</v>
      </c>
      <c r="H722">
        <f>IF(OR(טבלה13[[#This Row],[CycleNumber]]&gt;B723,B723=""),IF(טבלה13[[#This Row],[מספר סטייה]]=3,MAX(D720:D722),טבלה13[[#This Row],[מקס קבוע]]),טבלה13[[#This Row],[מקס קבוע]])</f>
        <v>35</v>
      </c>
      <c r="I72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קבוע]]&lt;&gt;E721,1,I721+1),0))</f>
        <v>3</v>
      </c>
      <c r="J722">
        <f>IF(AND(טבלה13[[#This Row],[CycleNumber]]&lt;B723,טבלה13[[#This Row],[מקס קבוע]]&lt;&gt;""),IF(OR(טבלה13[[#This Row],[מספר סטייה]]&lt;I723,AND(טבלה13[[#This Row],[מספר סטייה]]=3,I723=1)),0,1),"")</f>
        <v>1</v>
      </c>
      <c r="K722">
        <f>IF(טבלה13[[#This Row],[מקס קבוע]]&lt;&gt;"",טבלה13[[#This Row],[מקסימום]]-טבלה13[[#This Row],[מינימום]],"")</f>
        <v>6</v>
      </c>
      <c r="L722">
        <f>IF(IFERROR(LOOKUP(טבלה13[[#This Row],[ClientID]],פיבוט!$A$4:$A$121),FALSE)=טבלה13[[#This Row],[ClientID]],1,0)</f>
        <v>1</v>
      </c>
      <c r="M722" t="str">
        <f>IF(OR(טבלה13[[#This Row],[ClientID]]=A723),"",1)</f>
        <v/>
      </c>
      <c r="N722" s="3" t="str">
        <f>IF(טבלה13[[#This Row],[טווח]]&lt;&gt;K721,טבלה13[[#This Row],[טווח]],"")</f>
        <v/>
      </c>
      <c r="O722" s="3" t="str">
        <f>IF(טבלה13[[#This Row],[מניית טווחים]]&lt;&gt;"",IF(OR(30&gt;טבלה13[[#This Row],[מקסימום]],30&lt;טבלה13[[#This Row],[מינימום]]),0,1),"")</f>
        <v/>
      </c>
    </row>
    <row r="723" spans="1:15" x14ac:dyDescent="0.25">
      <c r="A723" t="s">
        <v>70</v>
      </c>
      <c r="B723">
        <v>8</v>
      </c>
      <c r="C723">
        <v>25</v>
      </c>
      <c r="D723">
        <f>טבלה13[[#This Row],[LengthofCycle]]+1</f>
        <v>26</v>
      </c>
      <c r="E723">
        <f>IF(טבלה13[[#This Row],[CycleNumber]]&lt;3,"",IF(טבלה13[[#This Row],[CycleNumber]]=3,MIN(D721:D723),IF(I722=3,MIN(D720:D722),E722)))</f>
        <v>25</v>
      </c>
      <c r="F723">
        <f>IF(טבלה13[[#This Row],[CycleNumber]]&lt;3,"",IF(טבלה13[[#This Row],[CycleNumber]]=3,MAX(D721:D723),IF(I722=3,MAX(D720:D722),F722)))</f>
        <v>27</v>
      </c>
      <c r="G723">
        <f>IF(OR(טבלה13[[#This Row],[CycleNumber]]&gt;B724,B724=""),IF(טבלה13[[#This Row],[מספר סטייה]]=3,MIN(D721:D723),טבלה13[[#This Row],[מינ קבוע]]),טבלה13[[#This Row],[מינ קבוע]])</f>
        <v>25</v>
      </c>
      <c r="H723">
        <f>IF(OR(טבלה13[[#This Row],[CycleNumber]]&gt;B724,B724=""),IF(טבלה13[[#This Row],[מספר סטייה]]=3,MAX(D721:D723),טבלה13[[#This Row],[מקס קבוע]]),טבלה13[[#This Row],[מקס קבוע]])</f>
        <v>27</v>
      </c>
      <c r="I72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קבוע]]&lt;&gt;E722,1,I722+1),0))</f>
        <v>0</v>
      </c>
      <c r="J723">
        <f>IF(AND(טבלה13[[#This Row],[CycleNumber]]&lt;B724,טבלה13[[#This Row],[מקס קבוע]]&lt;&gt;""),IF(OR(טבלה13[[#This Row],[מספר סטייה]]&lt;I724,AND(טבלה13[[#This Row],[מספר סטייה]]=3,I724=1)),0,1),"")</f>
        <v>0</v>
      </c>
      <c r="K723">
        <f>IF(טבלה13[[#This Row],[מקס קבוע]]&lt;&gt;"",טבלה13[[#This Row],[מקסימום]]-טבלה13[[#This Row],[מינימום]],"")</f>
        <v>2</v>
      </c>
      <c r="L723">
        <f>IF(IFERROR(LOOKUP(טבלה13[[#This Row],[ClientID]],פיבוט!$A$4:$A$121),FALSE)=טבלה13[[#This Row],[ClientID]],1,0)</f>
        <v>1</v>
      </c>
      <c r="M723" t="str">
        <f>IF(OR(טבלה13[[#This Row],[ClientID]]=A724),"",1)</f>
        <v/>
      </c>
      <c r="N723" s="3">
        <f>IF(טבלה13[[#This Row],[טווח]]&lt;&gt;K722,טבלה13[[#This Row],[טווח]],"")</f>
        <v>2</v>
      </c>
      <c r="O723" s="3">
        <f>IF(טבלה13[[#This Row],[מניית טווחים]]&lt;&gt;"",IF(OR(30&gt;טבלה13[[#This Row],[מקסימום]],30&lt;טבלה13[[#This Row],[מינימום]]),0,1),"")</f>
        <v>0</v>
      </c>
    </row>
    <row r="724" spans="1:15" x14ac:dyDescent="0.25">
      <c r="A724" t="s">
        <v>70</v>
      </c>
      <c r="B724">
        <v>9</v>
      </c>
      <c r="C724">
        <v>29</v>
      </c>
      <c r="D724">
        <f>טבלה13[[#This Row],[LengthofCycle]]+1</f>
        <v>30</v>
      </c>
      <c r="E724">
        <f>IF(טבלה13[[#This Row],[CycleNumber]]&lt;3,"",IF(טבלה13[[#This Row],[CycleNumber]]=3,MIN(D722:D724),IF(I723=3,MIN(D721:D723),E723)))</f>
        <v>25</v>
      </c>
      <c r="F724">
        <f>IF(טבלה13[[#This Row],[CycleNumber]]&lt;3,"",IF(טבלה13[[#This Row],[CycleNumber]]=3,MAX(D722:D724),IF(I723=3,MAX(D721:D723),F723)))</f>
        <v>27</v>
      </c>
      <c r="G724">
        <f>IF(OR(טבלה13[[#This Row],[CycleNumber]]&gt;B725,B725=""),IF(טבלה13[[#This Row],[מספר סטייה]]=3,MIN(D722:D724),טבלה13[[#This Row],[מינ קבוע]]),טבלה13[[#This Row],[מינ קבוע]])</f>
        <v>25</v>
      </c>
      <c r="H724">
        <f>IF(OR(טבלה13[[#This Row],[CycleNumber]]&gt;B725,B725=""),IF(טבלה13[[#This Row],[מספר סטייה]]=3,MAX(D722:D724),טבלה13[[#This Row],[מקס קבוע]]),טבלה13[[#This Row],[מקס קבוע]])</f>
        <v>27</v>
      </c>
      <c r="I72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קבוע]]&lt;&gt;E723,1,I723+1),0))</f>
        <v>1</v>
      </c>
      <c r="J724">
        <f>IF(AND(טבלה13[[#This Row],[CycleNumber]]&lt;B725,טבלה13[[#This Row],[מקס קבוע]]&lt;&gt;""),IF(OR(טבלה13[[#This Row],[מספר סטייה]]&lt;I725,AND(טבלה13[[#This Row],[מספר סטייה]]=3,I725=1)),0,1),"")</f>
        <v>1</v>
      </c>
      <c r="K724">
        <f>IF(טבלה13[[#This Row],[מקס קבוע]]&lt;&gt;"",טבלה13[[#This Row],[מקסימום]]-טבלה13[[#This Row],[מינימום]],"")</f>
        <v>2</v>
      </c>
      <c r="L724">
        <f>IF(IFERROR(LOOKUP(טבלה13[[#This Row],[ClientID]],פיבוט!$A$4:$A$121),FALSE)=טבלה13[[#This Row],[ClientID]],1,0)</f>
        <v>1</v>
      </c>
      <c r="M724" t="str">
        <f>IF(OR(טבלה13[[#This Row],[ClientID]]=A725),"",1)</f>
        <v/>
      </c>
      <c r="N724" s="3" t="str">
        <f>IF(טבלה13[[#This Row],[טווח]]&lt;&gt;K723,טבלה13[[#This Row],[טווח]],"")</f>
        <v/>
      </c>
      <c r="O724" s="3" t="str">
        <f>IF(טבלה13[[#This Row],[מניית טווחים]]&lt;&gt;"",IF(OR(30&gt;טבלה13[[#This Row],[מקסימום]],30&lt;טבלה13[[#This Row],[מינימום]]),0,1),"")</f>
        <v/>
      </c>
    </row>
    <row r="725" spans="1:15" x14ac:dyDescent="0.25">
      <c r="A725" t="s">
        <v>70</v>
      </c>
      <c r="B725">
        <v>10</v>
      </c>
      <c r="C725">
        <v>25</v>
      </c>
      <c r="D725">
        <f>טבלה13[[#This Row],[LengthofCycle]]+1</f>
        <v>26</v>
      </c>
      <c r="E725">
        <f>IF(טבלה13[[#This Row],[CycleNumber]]&lt;3,"",IF(טבלה13[[#This Row],[CycleNumber]]=3,MIN(D723:D725),IF(I724=3,MIN(D722:D724),E724)))</f>
        <v>25</v>
      </c>
      <c r="F725">
        <f>IF(טבלה13[[#This Row],[CycleNumber]]&lt;3,"",IF(טבלה13[[#This Row],[CycleNumber]]=3,MAX(D723:D725),IF(I724=3,MAX(D722:D724),F724)))</f>
        <v>27</v>
      </c>
      <c r="G725">
        <f>IF(OR(טבלה13[[#This Row],[CycleNumber]]&gt;B726,B726=""),IF(טבלה13[[#This Row],[מספר סטייה]]=3,MIN(D723:D725),טבלה13[[#This Row],[מינ קבוע]]),טבלה13[[#This Row],[מינ קבוע]])</f>
        <v>25</v>
      </c>
      <c r="H725">
        <f>IF(OR(טבלה13[[#This Row],[CycleNumber]]&gt;B726,B726=""),IF(טבלה13[[#This Row],[מספר סטייה]]=3,MAX(D723:D725),טבלה13[[#This Row],[מקס קבוע]]),טבלה13[[#This Row],[מקס קבוע]])</f>
        <v>27</v>
      </c>
      <c r="I72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קבוע]]&lt;&gt;E724,1,I724+1),0))</f>
        <v>0</v>
      </c>
      <c r="J725" t="str">
        <f>IF(AND(טבלה13[[#This Row],[CycleNumber]]&lt;B726,טבלה13[[#This Row],[מקס קבוע]]&lt;&gt;""),IF(OR(טבלה13[[#This Row],[מספר סטייה]]&lt;I726,AND(טבלה13[[#This Row],[מספר סטייה]]=3,I726=1)),0,1),"")</f>
        <v/>
      </c>
      <c r="K725">
        <f>IF(טבלה13[[#This Row],[מקס קבוע]]&lt;&gt;"",טבלה13[[#This Row],[מקסימום]]-טבלה13[[#This Row],[מינימום]],"")</f>
        <v>2</v>
      </c>
      <c r="L725">
        <f>IF(IFERROR(LOOKUP(טבלה13[[#This Row],[ClientID]],פיבוט!$A$4:$A$121),FALSE)=טבלה13[[#This Row],[ClientID]],1,0)</f>
        <v>1</v>
      </c>
      <c r="M725">
        <f>IF(OR(טבלה13[[#This Row],[ClientID]]=A726),"",1)</f>
        <v>1</v>
      </c>
      <c r="N725" s="3" t="str">
        <f>IF(טבלה13[[#This Row],[טווח]]&lt;&gt;K724,טבלה13[[#This Row],[טווח]],"")</f>
        <v/>
      </c>
      <c r="O725" s="3" t="str">
        <f>IF(טבלה13[[#This Row],[מניית טווחים]]&lt;&gt;"",IF(OR(30&gt;טבלה13[[#This Row],[מקסימום]],30&lt;טבלה13[[#This Row],[מינימום]]),0,1),"")</f>
        <v/>
      </c>
    </row>
    <row r="726" spans="1:15" x14ac:dyDescent="0.25">
      <c r="A726" t="s">
        <v>71</v>
      </c>
      <c r="B726">
        <v>1</v>
      </c>
      <c r="C726">
        <v>42</v>
      </c>
      <c r="D726">
        <f>טבלה13[[#This Row],[LengthofCycle]]+1</f>
        <v>43</v>
      </c>
      <c r="E726" t="str">
        <f>IF(טבלה13[[#This Row],[CycleNumber]]&lt;3,"",IF(טבלה13[[#This Row],[CycleNumber]]=3,MIN(D724:D726),IF(I725=3,MIN(D723:D725),E725)))</f>
        <v/>
      </c>
      <c r="F726" t="str">
        <f>IF(טבלה13[[#This Row],[CycleNumber]]&lt;3,"",IF(טבלה13[[#This Row],[CycleNumber]]=3,MAX(D724:D726),IF(I725=3,MAX(D723:D725),F725)))</f>
        <v/>
      </c>
      <c r="G726" t="str">
        <f>IF(OR(טבלה13[[#This Row],[CycleNumber]]&gt;B727,B727=""),IF(טבלה13[[#This Row],[מספר סטייה]]=3,MIN(D724:D726),טבלה13[[#This Row],[מינ קבוע]]),טבלה13[[#This Row],[מינ קבוע]])</f>
        <v/>
      </c>
      <c r="H726" t="str">
        <f>IF(OR(טבלה13[[#This Row],[CycleNumber]]&gt;B727,B727=""),IF(טבלה13[[#This Row],[מספר סטייה]]=3,MAX(D724:D726),טבלה13[[#This Row],[מקס קבוע]]),טבלה13[[#This Row],[מקס קבוע]])</f>
        <v/>
      </c>
      <c r="I72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קבוע]]&lt;&gt;E725,1,I725+1),0))</f>
        <v/>
      </c>
      <c r="J726" t="str">
        <f>IF(AND(טבלה13[[#This Row],[CycleNumber]]&lt;B727,טבלה13[[#This Row],[מקס קבוע]]&lt;&gt;""),IF(OR(טבלה13[[#This Row],[מספר סטייה]]&lt;I727,AND(טבלה13[[#This Row],[מספר סטייה]]=3,I727=1)),0,1),"")</f>
        <v/>
      </c>
      <c r="K726" t="str">
        <f>IF(טבלה13[[#This Row],[מקס קבוע]]&lt;&gt;"",טבלה13[[#This Row],[מקסימום]]-טבלה13[[#This Row],[מינימום]],"")</f>
        <v/>
      </c>
      <c r="L726">
        <f>IF(IFERROR(LOOKUP(טבלה13[[#This Row],[ClientID]],פיבוט!$A$4:$A$121),FALSE)=טבלה13[[#This Row],[ClientID]],1,0)</f>
        <v>1</v>
      </c>
      <c r="M726" t="str">
        <f>IF(OR(טבלה13[[#This Row],[ClientID]]=A727),"",1)</f>
        <v/>
      </c>
      <c r="N726" s="3" t="str">
        <f>IF(טבלה13[[#This Row],[טווח]]&lt;&gt;K725,טבלה13[[#This Row],[טווח]],"")</f>
        <v/>
      </c>
      <c r="O726" s="3" t="str">
        <f>IF(טבלה13[[#This Row],[מניית טווחים]]&lt;&gt;"",IF(OR(30&gt;טבלה13[[#This Row],[מקסימום]],30&lt;טבלה13[[#This Row],[מינימום]]),0,1),"")</f>
        <v/>
      </c>
    </row>
    <row r="727" spans="1:15" x14ac:dyDescent="0.25">
      <c r="A727" t="s">
        <v>71</v>
      </c>
      <c r="B727">
        <v>2</v>
      </c>
      <c r="C727">
        <v>41</v>
      </c>
      <c r="D727">
        <f>טבלה13[[#This Row],[LengthofCycle]]+1</f>
        <v>42</v>
      </c>
      <c r="E727" t="str">
        <f>IF(טבלה13[[#This Row],[CycleNumber]]&lt;3,"",IF(טבלה13[[#This Row],[CycleNumber]]=3,MIN(D725:D727),IF(I726=3,MIN(D724:D726),E726)))</f>
        <v/>
      </c>
      <c r="F727" t="str">
        <f>IF(טבלה13[[#This Row],[CycleNumber]]&lt;3,"",IF(טבלה13[[#This Row],[CycleNumber]]=3,MAX(D725:D727),IF(I726=3,MAX(D724:D726),F726)))</f>
        <v/>
      </c>
      <c r="G727" t="str">
        <f>IF(OR(טבלה13[[#This Row],[CycleNumber]]&gt;B728,B728=""),IF(טבלה13[[#This Row],[מספר סטייה]]=3,MIN(D725:D727),טבלה13[[#This Row],[מינ קבוע]]),טבלה13[[#This Row],[מינ קבוע]])</f>
        <v/>
      </c>
      <c r="H727" t="str">
        <f>IF(OR(טבלה13[[#This Row],[CycleNumber]]&gt;B728,B728=""),IF(טבלה13[[#This Row],[מספר סטייה]]=3,MAX(D725:D727),טבלה13[[#This Row],[מקס קבוע]]),טבלה13[[#This Row],[מקס קבוע]])</f>
        <v/>
      </c>
      <c r="I72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קבוע]]&lt;&gt;E726,1,I726+1),0))</f>
        <v/>
      </c>
      <c r="J727" t="str">
        <f>IF(AND(טבלה13[[#This Row],[CycleNumber]]&lt;B728,טבלה13[[#This Row],[מקס קבוע]]&lt;&gt;""),IF(OR(טבלה13[[#This Row],[מספר סטייה]]&lt;I728,AND(טבלה13[[#This Row],[מספר סטייה]]=3,I728=1)),0,1),"")</f>
        <v/>
      </c>
      <c r="K727" t="str">
        <f>IF(טבלה13[[#This Row],[מקס קבוע]]&lt;&gt;"",טבלה13[[#This Row],[מקסימום]]-טבלה13[[#This Row],[מינימום]],"")</f>
        <v/>
      </c>
      <c r="L727">
        <f>IF(IFERROR(LOOKUP(טבלה13[[#This Row],[ClientID]],פיבוט!$A$4:$A$121),FALSE)=טבלה13[[#This Row],[ClientID]],1,0)</f>
        <v>1</v>
      </c>
      <c r="M727" t="str">
        <f>IF(OR(טבלה13[[#This Row],[ClientID]]=A728),"",1)</f>
        <v/>
      </c>
      <c r="N727" s="3" t="str">
        <f>IF(טבלה13[[#This Row],[טווח]]&lt;&gt;K726,טבלה13[[#This Row],[טווח]],"")</f>
        <v/>
      </c>
      <c r="O727" s="3" t="str">
        <f>IF(טבלה13[[#This Row],[מניית טווחים]]&lt;&gt;"",IF(OR(30&gt;טבלה13[[#This Row],[מקסימום]],30&lt;טבלה13[[#This Row],[מינימום]]),0,1),"")</f>
        <v/>
      </c>
    </row>
    <row r="728" spans="1:15" x14ac:dyDescent="0.25">
      <c r="A728" t="s">
        <v>71</v>
      </c>
      <c r="B728">
        <v>3</v>
      </c>
      <c r="C728">
        <v>33</v>
      </c>
      <c r="D728">
        <f>טבלה13[[#This Row],[LengthofCycle]]+1</f>
        <v>34</v>
      </c>
      <c r="E728">
        <f>IF(טבלה13[[#This Row],[CycleNumber]]&lt;3,"",IF(טבלה13[[#This Row],[CycleNumber]]=3,MIN(D726:D728),IF(I727=3,MIN(D725:D727),E727)))</f>
        <v>34</v>
      </c>
      <c r="F728">
        <f>IF(טבלה13[[#This Row],[CycleNumber]]&lt;3,"",IF(טבלה13[[#This Row],[CycleNumber]]=3,MAX(D726:D728),IF(I727=3,MAX(D725:D727),F727)))</f>
        <v>43</v>
      </c>
      <c r="G728">
        <f>IF(OR(טבלה13[[#This Row],[CycleNumber]]&gt;B729,B729=""),IF(טבלה13[[#This Row],[מספר סטייה]]=3,MIN(D726:D728),טבלה13[[#This Row],[מינ קבוע]]),טבלה13[[#This Row],[מינ קבוע]])</f>
        <v>34</v>
      </c>
      <c r="H728">
        <f>IF(OR(טבלה13[[#This Row],[CycleNumber]]&gt;B729,B729=""),IF(טבלה13[[#This Row],[מספר סטייה]]=3,MAX(D726:D728),טבלה13[[#This Row],[מקס קבוע]]),טבלה13[[#This Row],[מקס קבוע]])</f>
        <v>43</v>
      </c>
      <c r="I72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קבוע]]&lt;&gt;E727,1,I727+1),0))</f>
        <v>0</v>
      </c>
      <c r="J728">
        <f>IF(AND(טבלה13[[#This Row],[CycleNumber]]&lt;B729,טבלה13[[#This Row],[מקס קבוע]]&lt;&gt;""),IF(OR(טבלה13[[#This Row],[מספר סטייה]]&lt;I729,AND(טבלה13[[#This Row],[מספר סטייה]]=3,I729=1)),0,1),"")</f>
        <v>0</v>
      </c>
      <c r="K728">
        <f>IF(טבלה13[[#This Row],[מקס קבוע]]&lt;&gt;"",טבלה13[[#This Row],[מקסימום]]-טבלה13[[#This Row],[מינימום]],"")</f>
        <v>9</v>
      </c>
      <c r="L728">
        <f>IF(IFERROR(LOOKUP(טבלה13[[#This Row],[ClientID]],פיבוט!$A$4:$A$121),FALSE)=טבלה13[[#This Row],[ClientID]],1,0)</f>
        <v>1</v>
      </c>
      <c r="M728" t="str">
        <f>IF(OR(טבלה13[[#This Row],[ClientID]]=A729),"",1)</f>
        <v/>
      </c>
      <c r="N728" s="3">
        <f>IF(טבלה13[[#This Row],[טווח]]&lt;&gt;K727,טבלה13[[#This Row],[טווח]],"")</f>
        <v>9</v>
      </c>
      <c r="O728" s="3">
        <f>IF(טבלה13[[#This Row],[מניית טווחים]]&lt;&gt;"",IF(OR(30&gt;טבלה13[[#This Row],[מקסימום]],30&lt;טבלה13[[#This Row],[מינימום]]),0,1),"")</f>
        <v>0</v>
      </c>
    </row>
    <row r="729" spans="1:15" x14ac:dyDescent="0.25">
      <c r="A729" t="s">
        <v>71</v>
      </c>
      <c r="B729">
        <v>4</v>
      </c>
      <c r="C729">
        <v>24</v>
      </c>
      <c r="D729">
        <f>טבלה13[[#This Row],[LengthofCycle]]+1</f>
        <v>25</v>
      </c>
      <c r="E729">
        <f>IF(טבלה13[[#This Row],[CycleNumber]]&lt;3,"",IF(טבלה13[[#This Row],[CycleNumber]]=3,MIN(D727:D729),IF(I728=3,MIN(D726:D728),E728)))</f>
        <v>34</v>
      </c>
      <c r="F729">
        <f>IF(טבלה13[[#This Row],[CycleNumber]]&lt;3,"",IF(טבלה13[[#This Row],[CycleNumber]]=3,MAX(D727:D729),IF(I728=3,MAX(D726:D728),F728)))</f>
        <v>43</v>
      </c>
      <c r="G729">
        <f>IF(OR(טבלה13[[#This Row],[CycleNumber]]&gt;B730,B730=""),IF(טבלה13[[#This Row],[מספר סטייה]]=3,MIN(D727:D729),טבלה13[[#This Row],[מינ קבוע]]),טבלה13[[#This Row],[מינ קבוע]])</f>
        <v>34</v>
      </c>
      <c r="H729">
        <f>IF(OR(טבלה13[[#This Row],[CycleNumber]]&gt;B730,B730=""),IF(טבלה13[[#This Row],[מספר סטייה]]=3,MAX(D727:D729),טבלה13[[#This Row],[מקס קבוע]]),טבלה13[[#This Row],[מקס קבוע]])</f>
        <v>43</v>
      </c>
      <c r="I72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קבוע]]&lt;&gt;E728,1,I728+1),0))</f>
        <v>1</v>
      </c>
      <c r="J729">
        <f>IF(AND(טבלה13[[#This Row],[CycleNumber]]&lt;B730,טבלה13[[#This Row],[מקס קבוע]]&lt;&gt;""),IF(OR(טבלה13[[#This Row],[מספר סטייה]]&lt;I730,AND(טבלה13[[#This Row],[מספר סטייה]]=3,I730=1)),0,1),"")</f>
        <v>1</v>
      </c>
      <c r="K729">
        <f>IF(טבלה13[[#This Row],[מקס קבוע]]&lt;&gt;"",טבלה13[[#This Row],[מקסימום]]-טבלה13[[#This Row],[מינימום]],"")</f>
        <v>9</v>
      </c>
      <c r="L729">
        <f>IF(IFERROR(LOOKUP(טבלה13[[#This Row],[ClientID]],פיבוט!$A$4:$A$121),FALSE)=טבלה13[[#This Row],[ClientID]],1,0)</f>
        <v>1</v>
      </c>
      <c r="M729" t="str">
        <f>IF(OR(טבלה13[[#This Row],[ClientID]]=A730),"",1)</f>
        <v/>
      </c>
      <c r="N729" s="3" t="str">
        <f>IF(טבלה13[[#This Row],[טווח]]&lt;&gt;K728,טבלה13[[#This Row],[טווח]],"")</f>
        <v/>
      </c>
      <c r="O729" s="3" t="str">
        <f>IF(טבלה13[[#This Row],[מניית טווחים]]&lt;&gt;"",IF(OR(30&gt;טבלה13[[#This Row],[מקסימום]],30&lt;טבלה13[[#This Row],[מינימום]]),0,1),"")</f>
        <v/>
      </c>
    </row>
    <row r="730" spans="1:15" x14ac:dyDescent="0.25">
      <c r="A730" t="s">
        <v>71</v>
      </c>
      <c r="B730">
        <v>5</v>
      </c>
      <c r="C730">
        <v>37</v>
      </c>
      <c r="D730">
        <f>טבלה13[[#This Row],[LengthofCycle]]+1</f>
        <v>38</v>
      </c>
      <c r="E730">
        <f>IF(טבלה13[[#This Row],[CycleNumber]]&lt;3,"",IF(טבלה13[[#This Row],[CycleNumber]]=3,MIN(D728:D730),IF(I729=3,MIN(D727:D729),E729)))</f>
        <v>34</v>
      </c>
      <c r="F730">
        <f>IF(טבלה13[[#This Row],[CycleNumber]]&lt;3,"",IF(טבלה13[[#This Row],[CycleNumber]]=3,MAX(D728:D730),IF(I729=3,MAX(D727:D729),F729)))</f>
        <v>43</v>
      </c>
      <c r="G730">
        <f>IF(OR(טבלה13[[#This Row],[CycleNumber]]&gt;B731,B731=""),IF(טבלה13[[#This Row],[מספר סטייה]]=3,MIN(D728:D730),טבלה13[[#This Row],[מינ קבוע]]),טבלה13[[#This Row],[מינ קבוע]])</f>
        <v>34</v>
      </c>
      <c r="H730">
        <f>IF(OR(טבלה13[[#This Row],[CycleNumber]]&gt;B731,B731=""),IF(טבלה13[[#This Row],[מספר סטייה]]=3,MAX(D728:D730),טבלה13[[#This Row],[מקס קבוע]]),טבלה13[[#This Row],[מקס קבוע]])</f>
        <v>43</v>
      </c>
      <c r="I73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קבוע]]&lt;&gt;E729,1,I729+1),0))</f>
        <v>0</v>
      </c>
      <c r="J730">
        <f>IF(AND(טבלה13[[#This Row],[CycleNumber]]&lt;B731,טבלה13[[#This Row],[מקס קבוע]]&lt;&gt;""),IF(OR(טבלה13[[#This Row],[מספר סטייה]]&lt;I731,AND(טבלה13[[#This Row],[מספר סטייה]]=3,I731=1)),0,1),"")</f>
        <v>1</v>
      </c>
      <c r="K730">
        <f>IF(טבלה13[[#This Row],[מקס קבוע]]&lt;&gt;"",טבלה13[[#This Row],[מקסימום]]-טבלה13[[#This Row],[מינימום]],"")</f>
        <v>9</v>
      </c>
      <c r="L730">
        <f>IF(IFERROR(LOOKUP(טבלה13[[#This Row],[ClientID]],פיבוט!$A$4:$A$121),FALSE)=טבלה13[[#This Row],[ClientID]],1,0)</f>
        <v>1</v>
      </c>
      <c r="M730" t="str">
        <f>IF(OR(טבלה13[[#This Row],[ClientID]]=A731),"",1)</f>
        <v/>
      </c>
      <c r="N730" s="3" t="str">
        <f>IF(טבלה13[[#This Row],[טווח]]&lt;&gt;K729,טבלה13[[#This Row],[טווח]],"")</f>
        <v/>
      </c>
      <c r="O730" s="3" t="str">
        <f>IF(טבלה13[[#This Row],[מניית טווחים]]&lt;&gt;"",IF(OR(30&gt;טבלה13[[#This Row],[מקסימום]],30&lt;טבלה13[[#This Row],[מינימום]]),0,1),"")</f>
        <v/>
      </c>
    </row>
    <row r="731" spans="1:15" x14ac:dyDescent="0.25">
      <c r="A731" t="s">
        <v>71</v>
      </c>
      <c r="B731">
        <v>6</v>
      </c>
      <c r="C731">
        <v>40</v>
      </c>
      <c r="D731">
        <f>טבלה13[[#This Row],[LengthofCycle]]+1</f>
        <v>41</v>
      </c>
      <c r="E731">
        <f>IF(טבלה13[[#This Row],[CycleNumber]]&lt;3,"",IF(טבלה13[[#This Row],[CycleNumber]]=3,MIN(D729:D731),IF(I730=3,MIN(D728:D730),E730)))</f>
        <v>34</v>
      </c>
      <c r="F731">
        <f>IF(טבלה13[[#This Row],[CycleNumber]]&lt;3,"",IF(טבלה13[[#This Row],[CycleNumber]]=3,MAX(D729:D731),IF(I730=3,MAX(D728:D730),F730)))</f>
        <v>43</v>
      </c>
      <c r="G731">
        <f>IF(OR(טבלה13[[#This Row],[CycleNumber]]&gt;B732,B732=""),IF(טבלה13[[#This Row],[מספר סטייה]]=3,MIN(D729:D731),טבלה13[[#This Row],[מינ קבוע]]),טבלה13[[#This Row],[מינ קבוע]])</f>
        <v>34</v>
      </c>
      <c r="H731">
        <f>IF(OR(טבלה13[[#This Row],[CycleNumber]]&gt;B732,B732=""),IF(טבלה13[[#This Row],[מספר סטייה]]=3,MAX(D729:D731),טבלה13[[#This Row],[מקס קבוע]]),טבלה13[[#This Row],[מקס קבוע]])</f>
        <v>43</v>
      </c>
      <c r="I73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קבוע]]&lt;&gt;E730,1,I730+1),0))</f>
        <v>0</v>
      </c>
      <c r="J731">
        <f>IF(AND(טבלה13[[#This Row],[CycleNumber]]&lt;B732,טבלה13[[#This Row],[מקס קבוע]]&lt;&gt;""),IF(OR(טבלה13[[#This Row],[מספר סטייה]]&lt;I732,AND(טבלה13[[#This Row],[מספר סטייה]]=3,I732=1)),0,1),"")</f>
        <v>1</v>
      </c>
      <c r="K731">
        <f>IF(טבלה13[[#This Row],[מקס קבוע]]&lt;&gt;"",טבלה13[[#This Row],[מקסימום]]-טבלה13[[#This Row],[מינימום]],"")</f>
        <v>9</v>
      </c>
      <c r="L731">
        <f>IF(IFERROR(LOOKUP(טבלה13[[#This Row],[ClientID]],פיבוט!$A$4:$A$121),FALSE)=טבלה13[[#This Row],[ClientID]],1,0)</f>
        <v>1</v>
      </c>
      <c r="M731" t="str">
        <f>IF(OR(טבלה13[[#This Row],[ClientID]]=A732),"",1)</f>
        <v/>
      </c>
      <c r="N731" s="3" t="str">
        <f>IF(טבלה13[[#This Row],[טווח]]&lt;&gt;K730,טבלה13[[#This Row],[טווח]],"")</f>
        <v/>
      </c>
      <c r="O731" s="3" t="str">
        <f>IF(טבלה13[[#This Row],[מניית טווחים]]&lt;&gt;"",IF(OR(30&gt;טבלה13[[#This Row],[מקסימום]],30&lt;טבלה13[[#This Row],[מינימום]]),0,1),"")</f>
        <v/>
      </c>
    </row>
    <row r="732" spans="1:15" x14ac:dyDescent="0.25">
      <c r="A732" t="s">
        <v>71</v>
      </c>
      <c r="B732">
        <v>7</v>
      </c>
      <c r="C732">
        <v>34</v>
      </c>
      <c r="D732">
        <f>טבלה13[[#This Row],[LengthofCycle]]+1</f>
        <v>35</v>
      </c>
      <c r="E732">
        <f>IF(טבלה13[[#This Row],[CycleNumber]]&lt;3,"",IF(טבלה13[[#This Row],[CycleNumber]]=3,MIN(D730:D732),IF(I731=3,MIN(D729:D731),E731)))</f>
        <v>34</v>
      </c>
      <c r="F732">
        <f>IF(טבלה13[[#This Row],[CycleNumber]]&lt;3,"",IF(טבלה13[[#This Row],[CycleNumber]]=3,MAX(D730:D732),IF(I731=3,MAX(D729:D731),F731)))</f>
        <v>43</v>
      </c>
      <c r="G732">
        <f>IF(OR(טבלה13[[#This Row],[CycleNumber]]&gt;B733,B733=""),IF(טבלה13[[#This Row],[מספר סטייה]]=3,MIN(D730:D732),טבלה13[[#This Row],[מינ קבוע]]),טבלה13[[#This Row],[מינ קבוע]])</f>
        <v>34</v>
      </c>
      <c r="H732">
        <f>IF(OR(טבלה13[[#This Row],[CycleNumber]]&gt;B733,B733=""),IF(טבלה13[[#This Row],[מספר סטייה]]=3,MAX(D730:D732),טבלה13[[#This Row],[מקס קבוע]]),טבלה13[[#This Row],[מקס קבוע]])</f>
        <v>43</v>
      </c>
      <c r="I73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קבוע]]&lt;&gt;E731,1,I731+1),0))</f>
        <v>0</v>
      </c>
      <c r="J732">
        <f>IF(AND(טבלה13[[#This Row],[CycleNumber]]&lt;B733,טבלה13[[#This Row],[מקס קבוע]]&lt;&gt;""),IF(OR(טבלה13[[#This Row],[מספר סטייה]]&lt;I733,AND(טבלה13[[#This Row],[מספר סטייה]]=3,I733=1)),0,1),"")</f>
        <v>1</v>
      </c>
      <c r="K732">
        <f>IF(טבלה13[[#This Row],[מקס קבוע]]&lt;&gt;"",טבלה13[[#This Row],[מקסימום]]-טבלה13[[#This Row],[מינימום]],"")</f>
        <v>9</v>
      </c>
      <c r="L732">
        <f>IF(IFERROR(LOOKUP(טבלה13[[#This Row],[ClientID]],פיבוט!$A$4:$A$121),FALSE)=טבלה13[[#This Row],[ClientID]],1,0)</f>
        <v>1</v>
      </c>
      <c r="M732" t="str">
        <f>IF(OR(טבלה13[[#This Row],[ClientID]]=A733),"",1)</f>
        <v/>
      </c>
      <c r="N732" s="3" t="str">
        <f>IF(טבלה13[[#This Row],[טווח]]&lt;&gt;K731,טבלה13[[#This Row],[טווח]],"")</f>
        <v/>
      </c>
      <c r="O732" s="3" t="str">
        <f>IF(טבלה13[[#This Row],[מניית טווחים]]&lt;&gt;"",IF(OR(30&gt;טבלה13[[#This Row],[מקסימום]],30&lt;טבלה13[[#This Row],[מינימום]]),0,1),"")</f>
        <v/>
      </c>
    </row>
    <row r="733" spans="1:15" x14ac:dyDescent="0.25">
      <c r="A733" t="s">
        <v>71</v>
      </c>
      <c r="B733">
        <v>8</v>
      </c>
      <c r="C733">
        <v>33</v>
      </c>
      <c r="D733">
        <f>טבלה13[[#This Row],[LengthofCycle]]+1</f>
        <v>34</v>
      </c>
      <c r="E733">
        <f>IF(טבלה13[[#This Row],[CycleNumber]]&lt;3,"",IF(טבלה13[[#This Row],[CycleNumber]]=3,MIN(D731:D733),IF(I732=3,MIN(D730:D732),E732)))</f>
        <v>34</v>
      </c>
      <c r="F733">
        <f>IF(טבלה13[[#This Row],[CycleNumber]]&lt;3,"",IF(טבלה13[[#This Row],[CycleNumber]]=3,MAX(D731:D733),IF(I732=3,MAX(D730:D732),F732)))</f>
        <v>43</v>
      </c>
      <c r="G733">
        <f>IF(OR(טבלה13[[#This Row],[CycleNumber]]&gt;B734,B734=""),IF(טבלה13[[#This Row],[מספר סטייה]]=3,MIN(D731:D733),טבלה13[[#This Row],[מינ קבוע]]),טבלה13[[#This Row],[מינ קבוע]])</f>
        <v>34</v>
      </c>
      <c r="H733">
        <f>IF(OR(טבלה13[[#This Row],[CycleNumber]]&gt;B734,B734=""),IF(טבלה13[[#This Row],[מספר סטייה]]=3,MAX(D731:D733),טבלה13[[#This Row],[מקס קבוע]]),טבלה13[[#This Row],[מקס קבוע]])</f>
        <v>43</v>
      </c>
      <c r="I73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קבוע]]&lt;&gt;E732,1,I732+1),0))</f>
        <v>0</v>
      </c>
      <c r="J733">
        <f>IF(AND(טבלה13[[#This Row],[CycleNumber]]&lt;B734,טבלה13[[#This Row],[מקס קבוע]]&lt;&gt;""),IF(OR(טבלה13[[#This Row],[מספר סטייה]]&lt;I734,AND(טבלה13[[#This Row],[מספר סטייה]]=3,I734=1)),0,1),"")</f>
        <v>0</v>
      </c>
      <c r="K733">
        <f>IF(טבלה13[[#This Row],[מקס קבוע]]&lt;&gt;"",טבלה13[[#This Row],[מקסימום]]-טבלה13[[#This Row],[מינימום]],"")</f>
        <v>9</v>
      </c>
      <c r="L733">
        <f>IF(IFERROR(LOOKUP(טבלה13[[#This Row],[ClientID]],פיבוט!$A$4:$A$121),FALSE)=טבלה13[[#This Row],[ClientID]],1,0)</f>
        <v>1</v>
      </c>
      <c r="M733" t="str">
        <f>IF(OR(טבלה13[[#This Row],[ClientID]]=A734),"",1)</f>
        <v/>
      </c>
      <c r="N733" s="3" t="str">
        <f>IF(טבלה13[[#This Row],[טווח]]&lt;&gt;K732,טבלה13[[#This Row],[טווח]],"")</f>
        <v/>
      </c>
      <c r="O733" s="3" t="str">
        <f>IF(טבלה13[[#This Row],[מניית טווחים]]&lt;&gt;"",IF(OR(30&gt;טבלה13[[#This Row],[מקסימום]],30&lt;טבלה13[[#This Row],[מינימום]]),0,1),"")</f>
        <v/>
      </c>
    </row>
    <row r="734" spans="1:15" x14ac:dyDescent="0.25">
      <c r="A734" t="s">
        <v>71</v>
      </c>
      <c r="B734">
        <v>9</v>
      </c>
      <c r="C734">
        <v>31</v>
      </c>
      <c r="D734">
        <f>טבלה13[[#This Row],[LengthofCycle]]+1</f>
        <v>32</v>
      </c>
      <c r="E734">
        <f>IF(טבלה13[[#This Row],[CycleNumber]]&lt;3,"",IF(טבלה13[[#This Row],[CycleNumber]]=3,MIN(D732:D734),IF(I733=3,MIN(D731:D733),E733)))</f>
        <v>34</v>
      </c>
      <c r="F734">
        <f>IF(טבלה13[[#This Row],[CycleNumber]]&lt;3,"",IF(טבלה13[[#This Row],[CycleNumber]]=3,MAX(D732:D734),IF(I733=3,MAX(D731:D733),F733)))</f>
        <v>43</v>
      </c>
      <c r="G734">
        <f>IF(OR(טבלה13[[#This Row],[CycleNumber]]&gt;B735,B735=""),IF(טבלה13[[#This Row],[מספר סטייה]]=3,MIN(D732:D734),טבלה13[[#This Row],[מינ קבוע]]),טבלה13[[#This Row],[מינ קבוע]])</f>
        <v>34</v>
      </c>
      <c r="H734">
        <f>IF(OR(טבלה13[[#This Row],[CycleNumber]]&gt;B735,B735=""),IF(טבלה13[[#This Row],[מספר סטייה]]=3,MAX(D732:D734),טבלה13[[#This Row],[מקס קבוע]]),טבלה13[[#This Row],[מקס קבוע]])</f>
        <v>43</v>
      </c>
      <c r="I73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קבוע]]&lt;&gt;E733,1,I733+1),0))</f>
        <v>1</v>
      </c>
      <c r="J734">
        <f>IF(AND(טבלה13[[#This Row],[CycleNumber]]&lt;B735,טבלה13[[#This Row],[מקס קבוע]]&lt;&gt;""),IF(OR(טבלה13[[#This Row],[מספר סטייה]]&lt;I735,AND(טבלה13[[#This Row],[מספר סטייה]]=3,I735=1)),0,1),"")</f>
        <v>1</v>
      </c>
      <c r="K734">
        <f>IF(טבלה13[[#This Row],[מקס קבוע]]&lt;&gt;"",טבלה13[[#This Row],[מקסימום]]-טבלה13[[#This Row],[מינימום]],"")</f>
        <v>9</v>
      </c>
      <c r="L734">
        <f>IF(IFERROR(LOOKUP(טבלה13[[#This Row],[ClientID]],פיבוט!$A$4:$A$121),FALSE)=טבלה13[[#This Row],[ClientID]],1,0)</f>
        <v>1</v>
      </c>
      <c r="M734" t="str">
        <f>IF(OR(טבלה13[[#This Row],[ClientID]]=A735),"",1)</f>
        <v/>
      </c>
      <c r="N734" s="3" t="str">
        <f>IF(טבלה13[[#This Row],[טווח]]&lt;&gt;K733,טבלה13[[#This Row],[טווח]],"")</f>
        <v/>
      </c>
      <c r="O734" s="3" t="str">
        <f>IF(טבלה13[[#This Row],[מניית טווחים]]&lt;&gt;"",IF(OR(30&gt;טבלה13[[#This Row],[מקסימום]],30&lt;טבלה13[[#This Row],[מינימום]]),0,1),"")</f>
        <v/>
      </c>
    </row>
    <row r="735" spans="1:15" x14ac:dyDescent="0.25">
      <c r="A735" t="s">
        <v>71</v>
      </c>
      <c r="B735">
        <v>10</v>
      </c>
      <c r="C735">
        <v>33</v>
      </c>
      <c r="D735">
        <f>טבלה13[[#This Row],[LengthofCycle]]+1</f>
        <v>34</v>
      </c>
      <c r="E735">
        <f>IF(טבלה13[[#This Row],[CycleNumber]]&lt;3,"",IF(טבלה13[[#This Row],[CycleNumber]]=3,MIN(D733:D735),IF(I734=3,MIN(D732:D734),E734)))</f>
        <v>34</v>
      </c>
      <c r="F735">
        <f>IF(טבלה13[[#This Row],[CycleNumber]]&lt;3,"",IF(טבלה13[[#This Row],[CycleNumber]]=3,MAX(D733:D735),IF(I734=3,MAX(D732:D734),F734)))</f>
        <v>43</v>
      </c>
      <c r="G735">
        <f>IF(OR(טבלה13[[#This Row],[CycleNumber]]&gt;B736,B736=""),IF(טבלה13[[#This Row],[מספר סטייה]]=3,MIN(D733:D735),טבלה13[[#This Row],[מינ קבוע]]),טבלה13[[#This Row],[מינ קבוע]])</f>
        <v>34</v>
      </c>
      <c r="H735">
        <f>IF(OR(טבלה13[[#This Row],[CycleNumber]]&gt;B736,B736=""),IF(טבלה13[[#This Row],[מספר סטייה]]=3,MAX(D733:D735),טבלה13[[#This Row],[מקס קבוע]]),טבלה13[[#This Row],[מקס קבוע]])</f>
        <v>43</v>
      </c>
      <c r="I73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קבוע]]&lt;&gt;E734,1,I734+1),0))</f>
        <v>0</v>
      </c>
      <c r="J735">
        <f>IF(AND(טבלה13[[#This Row],[CycleNumber]]&lt;B736,טבלה13[[#This Row],[מקס קבוע]]&lt;&gt;""),IF(OR(טבלה13[[#This Row],[מספר סטייה]]&lt;I736,AND(טבלה13[[#This Row],[מספר סטייה]]=3,I736=1)),0,1),"")</f>
        <v>1</v>
      </c>
      <c r="K735">
        <f>IF(טבלה13[[#This Row],[מקס קבוע]]&lt;&gt;"",טבלה13[[#This Row],[מקסימום]]-טבלה13[[#This Row],[מינימום]],"")</f>
        <v>9</v>
      </c>
      <c r="L735">
        <f>IF(IFERROR(LOOKUP(טבלה13[[#This Row],[ClientID]],פיבוט!$A$4:$A$121),FALSE)=טבלה13[[#This Row],[ClientID]],1,0)</f>
        <v>1</v>
      </c>
      <c r="M735" t="str">
        <f>IF(OR(טבלה13[[#This Row],[ClientID]]=A736),"",1)</f>
        <v/>
      </c>
      <c r="N735" s="3" t="str">
        <f>IF(טבלה13[[#This Row],[טווח]]&lt;&gt;K734,טבלה13[[#This Row],[טווח]],"")</f>
        <v/>
      </c>
      <c r="O735" s="3" t="str">
        <f>IF(טבלה13[[#This Row],[מניית טווחים]]&lt;&gt;"",IF(OR(30&gt;טבלה13[[#This Row],[מקסימום]],30&lt;טבלה13[[#This Row],[מינימום]]),0,1),"")</f>
        <v/>
      </c>
    </row>
    <row r="736" spans="1:15" x14ac:dyDescent="0.25">
      <c r="A736" t="s">
        <v>71</v>
      </c>
      <c r="B736">
        <v>11</v>
      </c>
      <c r="C736">
        <v>34</v>
      </c>
      <c r="D736">
        <f>טבלה13[[#This Row],[LengthofCycle]]+1</f>
        <v>35</v>
      </c>
      <c r="E736">
        <f>IF(טבלה13[[#This Row],[CycleNumber]]&lt;3,"",IF(טבלה13[[#This Row],[CycleNumber]]=3,MIN(D734:D736),IF(I735=3,MIN(D733:D735),E735)))</f>
        <v>34</v>
      </c>
      <c r="F736">
        <f>IF(טבלה13[[#This Row],[CycleNumber]]&lt;3,"",IF(טבלה13[[#This Row],[CycleNumber]]=3,MAX(D734:D736),IF(I735=3,MAX(D733:D735),F735)))</f>
        <v>43</v>
      </c>
      <c r="G736">
        <f>IF(OR(טבלה13[[#This Row],[CycleNumber]]&gt;B737,B737=""),IF(טבלה13[[#This Row],[מספר סטייה]]=3,MIN(D734:D736),טבלה13[[#This Row],[מינ קבוע]]),טבלה13[[#This Row],[מינ קבוע]])</f>
        <v>34</v>
      </c>
      <c r="H736">
        <f>IF(OR(טבלה13[[#This Row],[CycleNumber]]&gt;B737,B737=""),IF(טבלה13[[#This Row],[מספר סטייה]]=3,MAX(D734:D736),טבלה13[[#This Row],[מקס קבוע]]),טבלה13[[#This Row],[מקס קבוע]])</f>
        <v>43</v>
      </c>
      <c r="I73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קבוע]]&lt;&gt;E735,1,I735+1),0))</f>
        <v>0</v>
      </c>
      <c r="J736">
        <f>IF(AND(טבלה13[[#This Row],[CycleNumber]]&lt;B737,טבלה13[[#This Row],[מקס קבוע]]&lt;&gt;""),IF(OR(טבלה13[[#This Row],[מספר סטייה]]&lt;I737,AND(טבלה13[[#This Row],[מספר סטייה]]=3,I737=1)),0,1),"")</f>
        <v>1</v>
      </c>
      <c r="K736">
        <f>IF(טבלה13[[#This Row],[מקס קבוע]]&lt;&gt;"",טבלה13[[#This Row],[מקסימום]]-טבלה13[[#This Row],[מינימום]],"")</f>
        <v>9</v>
      </c>
      <c r="L736">
        <f>IF(IFERROR(LOOKUP(טבלה13[[#This Row],[ClientID]],פיבוט!$A$4:$A$121),FALSE)=טבלה13[[#This Row],[ClientID]],1,0)</f>
        <v>1</v>
      </c>
      <c r="M736" t="str">
        <f>IF(OR(טבלה13[[#This Row],[ClientID]]=A737),"",1)</f>
        <v/>
      </c>
      <c r="N736" s="3" t="str">
        <f>IF(טבלה13[[#This Row],[טווח]]&lt;&gt;K735,טבלה13[[#This Row],[טווח]],"")</f>
        <v/>
      </c>
      <c r="O736" s="3" t="str">
        <f>IF(טבלה13[[#This Row],[מניית טווחים]]&lt;&gt;"",IF(OR(30&gt;טבלה13[[#This Row],[מקסימום]],30&lt;טבלה13[[#This Row],[מינימום]]),0,1),"")</f>
        <v/>
      </c>
    </row>
    <row r="737" spans="1:15" x14ac:dyDescent="0.25">
      <c r="A737" t="s">
        <v>71</v>
      </c>
      <c r="B737">
        <v>12</v>
      </c>
      <c r="C737">
        <v>38</v>
      </c>
      <c r="D737">
        <f>טבלה13[[#This Row],[LengthofCycle]]+1</f>
        <v>39</v>
      </c>
      <c r="E737">
        <f>IF(טבלה13[[#This Row],[CycleNumber]]&lt;3,"",IF(טבלה13[[#This Row],[CycleNumber]]=3,MIN(D735:D737),IF(I736=3,MIN(D734:D736),E736)))</f>
        <v>34</v>
      </c>
      <c r="F737">
        <f>IF(טבלה13[[#This Row],[CycleNumber]]&lt;3,"",IF(טבלה13[[#This Row],[CycleNumber]]=3,MAX(D735:D737),IF(I736=3,MAX(D734:D736),F736)))</f>
        <v>43</v>
      </c>
      <c r="G737">
        <f>IF(OR(טבלה13[[#This Row],[CycleNumber]]&gt;B738,B738=""),IF(טבלה13[[#This Row],[מספר סטייה]]=3,MIN(D735:D737),טבלה13[[#This Row],[מינ קבוע]]),טבלה13[[#This Row],[מינ קבוע]])</f>
        <v>34</v>
      </c>
      <c r="H737">
        <f>IF(OR(טבלה13[[#This Row],[CycleNumber]]&gt;B738,B738=""),IF(טבלה13[[#This Row],[מספר סטייה]]=3,MAX(D735:D737),טבלה13[[#This Row],[מקס קבוע]]),טבלה13[[#This Row],[מקס קבוע]])</f>
        <v>43</v>
      </c>
      <c r="I73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קבוע]]&lt;&gt;E736,1,I736+1),0))</f>
        <v>0</v>
      </c>
      <c r="J737">
        <f>IF(AND(טבלה13[[#This Row],[CycleNumber]]&lt;B738,טבלה13[[#This Row],[מקס קבוע]]&lt;&gt;""),IF(OR(טבלה13[[#This Row],[מספר סטייה]]&lt;I738,AND(טבלה13[[#This Row],[מספר סטייה]]=3,I738=1)),0,1),"")</f>
        <v>1</v>
      </c>
      <c r="K737">
        <f>IF(טבלה13[[#This Row],[מקס קבוע]]&lt;&gt;"",טבלה13[[#This Row],[מקסימום]]-טבלה13[[#This Row],[מינימום]],"")</f>
        <v>9</v>
      </c>
      <c r="L737">
        <f>IF(IFERROR(LOOKUP(טבלה13[[#This Row],[ClientID]],פיבוט!$A$4:$A$121),FALSE)=טבלה13[[#This Row],[ClientID]],1,0)</f>
        <v>1</v>
      </c>
      <c r="M737" t="str">
        <f>IF(OR(טבלה13[[#This Row],[ClientID]]=A738),"",1)</f>
        <v/>
      </c>
      <c r="N737" s="3" t="str">
        <f>IF(טבלה13[[#This Row],[טווח]]&lt;&gt;K736,טבלה13[[#This Row],[טווח]],"")</f>
        <v/>
      </c>
      <c r="O737" s="3" t="str">
        <f>IF(טבלה13[[#This Row],[מניית טווחים]]&lt;&gt;"",IF(OR(30&gt;טבלה13[[#This Row],[מקסימום]],30&lt;טבלה13[[#This Row],[מינימום]]),0,1),"")</f>
        <v/>
      </c>
    </row>
    <row r="738" spans="1:15" x14ac:dyDescent="0.25">
      <c r="A738" t="s">
        <v>71</v>
      </c>
      <c r="B738">
        <v>13</v>
      </c>
      <c r="C738">
        <v>38</v>
      </c>
      <c r="D738">
        <f>טבלה13[[#This Row],[LengthofCycle]]+1</f>
        <v>39</v>
      </c>
      <c r="E738">
        <f>IF(טבלה13[[#This Row],[CycleNumber]]&lt;3,"",IF(טבלה13[[#This Row],[CycleNumber]]=3,MIN(D736:D738),IF(I737=3,MIN(D735:D737),E737)))</f>
        <v>34</v>
      </c>
      <c r="F738">
        <f>IF(טבלה13[[#This Row],[CycleNumber]]&lt;3,"",IF(טבלה13[[#This Row],[CycleNumber]]=3,MAX(D736:D738),IF(I737=3,MAX(D735:D737),F737)))</f>
        <v>43</v>
      </c>
      <c r="G738">
        <f>IF(OR(טבלה13[[#This Row],[CycleNumber]]&gt;B739,B739=""),IF(טבלה13[[#This Row],[מספר סטייה]]=3,MIN(D736:D738),טבלה13[[#This Row],[מינ קבוע]]),טבלה13[[#This Row],[מינ קבוע]])</f>
        <v>34</v>
      </c>
      <c r="H738">
        <f>IF(OR(טבלה13[[#This Row],[CycleNumber]]&gt;B739,B739=""),IF(טבלה13[[#This Row],[מספר סטייה]]=3,MAX(D736:D738),טבלה13[[#This Row],[מקס קבוע]]),טבלה13[[#This Row],[מקס קבוע]])</f>
        <v>43</v>
      </c>
      <c r="I73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קבוע]]&lt;&gt;E737,1,I737+1),0))</f>
        <v>0</v>
      </c>
      <c r="J738">
        <f>IF(AND(טבלה13[[#This Row],[CycleNumber]]&lt;B739,טבלה13[[#This Row],[מקס קבוע]]&lt;&gt;""),IF(OR(טבלה13[[#This Row],[מספר סטייה]]&lt;I739,AND(טבלה13[[#This Row],[מספר סטייה]]=3,I739=1)),0,1),"")</f>
        <v>1</v>
      </c>
      <c r="K738">
        <f>IF(טבלה13[[#This Row],[מקס קבוע]]&lt;&gt;"",טבלה13[[#This Row],[מקסימום]]-טבלה13[[#This Row],[מינימום]],"")</f>
        <v>9</v>
      </c>
      <c r="L738">
        <f>IF(IFERROR(LOOKUP(טבלה13[[#This Row],[ClientID]],פיבוט!$A$4:$A$121),FALSE)=טבלה13[[#This Row],[ClientID]],1,0)</f>
        <v>1</v>
      </c>
      <c r="M738" t="str">
        <f>IF(OR(טבלה13[[#This Row],[ClientID]]=A739),"",1)</f>
        <v/>
      </c>
      <c r="N738" s="3" t="str">
        <f>IF(טבלה13[[#This Row],[טווח]]&lt;&gt;K737,טבלה13[[#This Row],[טווח]],"")</f>
        <v/>
      </c>
      <c r="O738" s="3" t="str">
        <f>IF(טבלה13[[#This Row],[מניית טווחים]]&lt;&gt;"",IF(OR(30&gt;טבלה13[[#This Row],[מקסימום]],30&lt;טבלה13[[#This Row],[מינימום]]),0,1),"")</f>
        <v/>
      </c>
    </row>
    <row r="739" spans="1:15" x14ac:dyDescent="0.25">
      <c r="A739" t="s">
        <v>71</v>
      </c>
      <c r="B739">
        <v>14</v>
      </c>
      <c r="C739">
        <v>42</v>
      </c>
      <c r="D739">
        <f>טבלה13[[#This Row],[LengthofCycle]]+1</f>
        <v>43</v>
      </c>
      <c r="E739">
        <f>IF(טבלה13[[#This Row],[CycleNumber]]&lt;3,"",IF(טבלה13[[#This Row],[CycleNumber]]=3,MIN(D737:D739),IF(I738=3,MIN(D736:D738),E738)))</f>
        <v>34</v>
      </c>
      <c r="F739">
        <f>IF(טבלה13[[#This Row],[CycleNumber]]&lt;3,"",IF(טבלה13[[#This Row],[CycleNumber]]=3,MAX(D737:D739),IF(I738=3,MAX(D736:D738),F738)))</f>
        <v>43</v>
      </c>
      <c r="G739">
        <f>IF(OR(טבלה13[[#This Row],[CycleNumber]]&gt;B740,B740=""),IF(טבלה13[[#This Row],[מספר סטייה]]=3,MIN(D737:D739),טבלה13[[#This Row],[מינ קבוע]]),טבלה13[[#This Row],[מינ קבוע]])</f>
        <v>34</v>
      </c>
      <c r="H739">
        <f>IF(OR(טבלה13[[#This Row],[CycleNumber]]&gt;B740,B740=""),IF(טבלה13[[#This Row],[מספר סטייה]]=3,MAX(D737:D739),טבלה13[[#This Row],[מקס קבוע]]),טבלה13[[#This Row],[מקס קבוע]])</f>
        <v>43</v>
      </c>
      <c r="I73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קבוע]]&lt;&gt;E738,1,I738+1),0))</f>
        <v>0</v>
      </c>
      <c r="J739">
        <f>IF(AND(טבלה13[[#This Row],[CycleNumber]]&lt;B740,טבלה13[[#This Row],[מקס קבוע]]&lt;&gt;""),IF(OR(טבלה13[[#This Row],[מספר סטייה]]&lt;I740,AND(טבלה13[[#This Row],[מספר סטייה]]=3,I740=1)),0,1),"")</f>
        <v>0</v>
      </c>
      <c r="K739">
        <f>IF(טבלה13[[#This Row],[מקס קבוע]]&lt;&gt;"",טבלה13[[#This Row],[מקסימום]]-טבלה13[[#This Row],[מינימום]],"")</f>
        <v>9</v>
      </c>
      <c r="L739">
        <f>IF(IFERROR(LOOKUP(טבלה13[[#This Row],[ClientID]],פיבוט!$A$4:$A$121),FALSE)=טבלה13[[#This Row],[ClientID]],1,0)</f>
        <v>1</v>
      </c>
      <c r="M739" t="str">
        <f>IF(OR(טבלה13[[#This Row],[ClientID]]=A740),"",1)</f>
        <v/>
      </c>
      <c r="N739" s="3" t="str">
        <f>IF(טבלה13[[#This Row],[טווח]]&lt;&gt;K738,טבלה13[[#This Row],[טווח]],"")</f>
        <v/>
      </c>
      <c r="O739" s="3" t="str">
        <f>IF(טבלה13[[#This Row],[מניית טווחים]]&lt;&gt;"",IF(OR(30&gt;טבלה13[[#This Row],[מקסימום]],30&lt;טבלה13[[#This Row],[מינימום]]),0,1),"")</f>
        <v/>
      </c>
    </row>
    <row r="740" spans="1:15" x14ac:dyDescent="0.25">
      <c r="A740" t="s">
        <v>71</v>
      </c>
      <c r="B740">
        <v>15</v>
      </c>
      <c r="C740">
        <v>43</v>
      </c>
      <c r="D740">
        <f>טבלה13[[#This Row],[LengthofCycle]]+1</f>
        <v>44</v>
      </c>
      <c r="E740">
        <f>IF(טבלה13[[#This Row],[CycleNumber]]&lt;3,"",IF(טבלה13[[#This Row],[CycleNumber]]=3,MIN(D738:D740),IF(I739=3,MIN(D737:D739),E739)))</f>
        <v>34</v>
      </c>
      <c r="F740">
        <f>IF(טבלה13[[#This Row],[CycleNumber]]&lt;3,"",IF(טבלה13[[#This Row],[CycleNumber]]=3,MAX(D738:D740),IF(I739=3,MAX(D737:D739),F739)))</f>
        <v>43</v>
      </c>
      <c r="G740">
        <f>IF(OR(טבלה13[[#This Row],[CycleNumber]]&gt;B741,B741=""),IF(טבלה13[[#This Row],[מספר סטייה]]=3,MIN(D738:D740),טבלה13[[#This Row],[מינ קבוע]]),טבלה13[[#This Row],[מינ קבוע]])</f>
        <v>34</v>
      </c>
      <c r="H740">
        <f>IF(OR(טבלה13[[#This Row],[CycleNumber]]&gt;B741,B741=""),IF(טבלה13[[#This Row],[מספר סטייה]]=3,MAX(D738:D740),טבלה13[[#This Row],[מקס קבוע]]),טבלה13[[#This Row],[מקס קבוע]])</f>
        <v>43</v>
      </c>
      <c r="I74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קבוע]]&lt;&gt;E739,1,I739+1),0))</f>
        <v>1</v>
      </c>
      <c r="J740">
        <f>IF(AND(טבלה13[[#This Row],[CycleNumber]]&lt;B741,טבלה13[[#This Row],[מקס קבוע]]&lt;&gt;""),IF(OR(טבלה13[[#This Row],[מספר סטייה]]&lt;I741,AND(טבלה13[[#This Row],[מספר סטייה]]=3,I741=1)),0,1),"")</f>
        <v>0</v>
      </c>
      <c r="K740">
        <f>IF(טבלה13[[#This Row],[מקס קבוע]]&lt;&gt;"",טבלה13[[#This Row],[מקסימום]]-טבלה13[[#This Row],[מינימום]],"")</f>
        <v>9</v>
      </c>
      <c r="L740">
        <f>IF(IFERROR(LOOKUP(טבלה13[[#This Row],[ClientID]],פיבוט!$A$4:$A$121),FALSE)=טבלה13[[#This Row],[ClientID]],1,0)</f>
        <v>1</v>
      </c>
      <c r="M740" t="str">
        <f>IF(OR(טבלה13[[#This Row],[ClientID]]=A741),"",1)</f>
        <v/>
      </c>
      <c r="N740" s="3" t="str">
        <f>IF(טבלה13[[#This Row],[טווח]]&lt;&gt;K739,טבלה13[[#This Row],[טווח]],"")</f>
        <v/>
      </c>
      <c r="O740" s="3" t="str">
        <f>IF(טבלה13[[#This Row],[מניית טווחים]]&lt;&gt;"",IF(OR(30&gt;טבלה13[[#This Row],[מקסימום]],30&lt;טבלה13[[#This Row],[מינימום]]),0,1),"")</f>
        <v/>
      </c>
    </row>
    <row r="741" spans="1:15" x14ac:dyDescent="0.25">
      <c r="A741" t="s">
        <v>71</v>
      </c>
      <c r="B741">
        <v>16</v>
      </c>
      <c r="C741">
        <v>31</v>
      </c>
      <c r="D741">
        <f>טבלה13[[#This Row],[LengthofCycle]]+1</f>
        <v>32</v>
      </c>
      <c r="E741">
        <f>IF(טבלה13[[#This Row],[CycleNumber]]&lt;3,"",IF(טבלה13[[#This Row],[CycleNumber]]=3,MIN(D739:D741),IF(I740=3,MIN(D738:D740),E740)))</f>
        <v>34</v>
      </c>
      <c r="F741">
        <f>IF(טבלה13[[#This Row],[CycleNumber]]&lt;3,"",IF(טבלה13[[#This Row],[CycleNumber]]=3,MAX(D739:D741),IF(I740=3,MAX(D738:D740),F740)))</f>
        <v>43</v>
      </c>
      <c r="G741">
        <f>IF(OR(טבלה13[[#This Row],[CycleNumber]]&gt;B742,B742=""),IF(טבלה13[[#This Row],[מספר סטייה]]=3,MIN(D739:D741),טבלה13[[#This Row],[מינ קבוע]]),טבלה13[[#This Row],[מינ קבוע]])</f>
        <v>34</v>
      </c>
      <c r="H741">
        <f>IF(OR(טבלה13[[#This Row],[CycleNumber]]&gt;B742,B742=""),IF(טבלה13[[#This Row],[מספר סטייה]]=3,MAX(D739:D741),טבלה13[[#This Row],[מקס קבוע]]),טבלה13[[#This Row],[מקס קבוע]])</f>
        <v>43</v>
      </c>
      <c r="I74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קבוע]]&lt;&gt;E740,1,I740+1),0))</f>
        <v>2</v>
      </c>
      <c r="J741">
        <f>IF(AND(טבלה13[[#This Row],[CycleNumber]]&lt;B742,טבלה13[[#This Row],[מקס קבוע]]&lt;&gt;""),IF(OR(טבלה13[[#This Row],[מספר סטייה]]&lt;I742,AND(טבלה13[[#This Row],[מספר סטייה]]=3,I742=1)),0,1),"")</f>
        <v>1</v>
      </c>
      <c r="K741">
        <f>IF(טבלה13[[#This Row],[מקס קבוע]]&lt;&gt;"",טבלה13[[#This Row],[מקסימום]]-טבלה13[[#This Row],[מינימום]],"")</f>
        <v>9</v>
      </c>
      <c r="L741">
        <f>IF(IFERROR(LOOKUP(טבלה13[[#This Row],[ClientID]],פיבוט!$A$4:$A$121),FALSE)=טבלה13[[#This Row],[ClientID]],1,0)</f>
        <v>1</v>
      </c>
      <c r="M741" t="str">
        <f>IF(OR(טבלה13[[#This Row],[ClientID]]=A742),"",1)</f>
        <v/>
      </c>
      <c r="N741" s="3" t="str">
        <f>IF(טבלה13[[#This Row],[טווח]]&lt;&gt;K740,טבלה13[[#This Row],[טווח]],"")</f>
        <v/>
      </c>
      <c r="O741" s="3" t="str">
        <f>IF(טבלה13[[#This Row],[מניית טווחים]]&lt;&gt;"",IF(OR(30&gt;טבלה13[[#This Row],[מקסימום]],30&lt;טבלה13[[#This Row],[מינימום]]),0,1),"")</f>
        <v/>
      </c>
    </row>
    <row r="742" spans="1:15" x14ac:dyDescent="0.25">
      <c r="A742" t="s">
        <v>71</v>
      </c>
      <c r="B742">
        <v>17</v>
      </c>
      <c r="C742">
        <v>33</v>
      </c>
      <c r="D742">
        <f>טבלה13[[#This Row],[LengthofCycle]]+1</f>
        <v>34</v>
      </c>
      <c r="E742">
        <f>IF(טבלה13[[#This Row],[CycleNumber]]&lt;3,"",IF(טבלה13[[#This Row],[CycleNumber]]=3,MIN(D740:D742),IF(I741=3,MIN(D739:D741),E741)))</f>
        <v>34</v>
      </c>
      <c r="F742">
        <f>IF(טבלה13[[#This Row],[CycleNumber]]&lt;3,"",IF(טבלה13[[#This Row],[CycleNumber]]=3,MAX(D740:D742),IF(I741=3,MAX(D739:D741),F741)))</f>
        <v>43</v>
      </c>
      <c r="G742">
        <f>IF(OR(טבלה13[[#This Row],[CycleNumber]]&gt;B743,B743=""),IF(טבלה13[[#This Row],[מספר סטייה]]=3,MIN(D740:D742),טבלה13[[#This Row],[מינ קבוע]]),טבלה13[[#This Row],[מינ קבוע]])</f>
        <v>34</v>
      </c>
      <c r="H742">
        <f>IF(OR(טבלה13[[#This Row],[CycleNumber]]&gt;B743,B743=""),IF(טבלה13[[#This Row],[מספר סטייה]]=3,MAX(D740:D742),טבלה13[[#This Row],[מקס קבוע]]),טבלה13[[#This Row],[מקס קבוע]])</f>
        <v>43</v>
      </c>
      <c r="I74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קבוע]]&lt;&gt;E741,1,I741+1),0))</f>
        <v>0</v>
      </c>
      <c r="J742">
        <f>IF(AND(טבלה13[[#This Row],[CycleNumber]]&lt;B743,טבלה13[[#This Row],[מקס קבוע]]&lt;&gt;""),IF(OR(טבלה13[[#This Row],[מספר סטייה]]&lt;I743,AND(טבלה13[[#This Row],[מספר סטייה]]=3,I743=1)),0,1),"")</f>
        <v>1</v>
      </c>
      <c r="K742">
        <f>IF(טבלה13[[#This Row],[מקס קבוע]]&lt;&gt;"",טבלה13[[#This Row],[מקסימום]]-טבלה13[[#This Row],[מינימום]],"")</f>
        <v>9</v>
      </c>
      <c r="L742">
        <f>IF(IFERROR(LOOKUP(טבלה13[[#This Row],[ClientID]],פיבוט!$A$4:$A$121),FALSE)=טבלה13[[#This Row],[ClientID]],1,0)</f>
        <v>1</v>
      </c>
      <c r="M742" t="str">
        <f>IF(OR(טבלה13[[#This Row],[ClientID]]=A743),"",1)</f>
        <v/>
      </c>
      <c r="N742" s="3" t="str">
        <f>IF(טבלה13[[#This Row],[טווח]]&lt;&gt;K741,טבלה13[[#This Row],[טווח]],"")</f>
        <v/>
      </c>
      <c r="O742" s="3" t="str">
        <f>IF(טבלה13[[#This Row],[מניית טווחים]]&lt;&gt;"",IF(OR(30&gt;טבלה13[[#This Row],[מקסימום]],30&lt;טבלה13[[#This Row],[מינימום]]),0,1),"")</f>
        <v/>
      </c>
    </row>
    <row r="743" spans="1:15" x14ac:dyDescent="0.25">
      <c r="A743" t="s">
        <v>71</v>
      </c>
      <c r="B743">
        <v>18</v>
      </c>
      <c r="C743">
        <v>40</v>
      </c>
      <c r="D743">
        <f>טבלה13[[#This Row],[LengthofCycle]]+1</f>
        <v>41</v>
      </c>
      <c r="E743">
        <f>IF(טבלה13[[#This Row],[CycleNumber]]&lt;3,"",IF(טבלה13[[#This Row],[CycleNumber]]=3,MIN(D741:D743),IF(I742=3,MIN(D740:D742),E742)))</f>
        <v>34</v>
      </c>
      <c r="F743">
        <f>IF(טבלה13[[#This Row],[CycleNumber]]&lt;3,"",IF(טבלה13[[#This Row],[CycleNumber]]=3,MAX(D741:D743),IF(I742=3,MAX(D740:D742),F742)))</f>
        <v>43</v>
      </c>
      <c r="G743">
        <f>IF(OR(טבלה13[[#This Row],[CycleNumber]]&gt;B744,B744=""),IF(טבלה13[[#This Row],[מספר סטייה]]=3,MIN(D741:D743),טבלה13[[#This Row],[מינ קבוע]]),טבלה13[[#This Row],[מינ קבוע]])</f>
        <v>34</v>
      </c>
      <c r="H743">
        <f>IF(OR(טבלה13[[#This Row],[CycleNumber]]&gt;B744,B744=""),IF(טבלה13[[#This Row],[מספר סטייה]]=3,MAX(D741:D743),טבלה13[[#This Row],[מקס קבוע]]),טבלה13[[#This Row],[מקס קבוע]])</f>
        <v>43</v>
      </c>
      <c r="I74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קבוע]]&lt;&gt;E742,1,I742+1),0))</f>
        <v>0</v>
      </c>
      <c r="J743">
        <f>IF(AND(טבלה13[[#This Row],[CycleNumber]]&lt;B744,טבלה13[[#This Row],[מקס קבוע]]&lt;&gt;""),IF(OR(טבלה13[[#This Row],[מספר סטייה]]&lt;I744,AND(טבלה13[[#This Row],[מספר סטייה]]=3,I744=1)),0,1),"")</f>
        <v>0</v>
      </c>
      <c r="K743">
        <f>IF(טבלה13[[#This Row],[מקס קבוע]]&lt;&gt;"",טבלה13[[#This Row],[מקסימום]]-טבלה13[[#This Row],[מינימום]],"")</f>
        <v>9</v>
      </c>
      <c r="L743">
        <f>IF(IFERROR(LOOKUP(טבלה13[[#This Row],[ClientID]],פיבוט!$A$4:$A$121),FALSE)=טבלה13[[#This Row],[ClientID]],1,0)</f>
        <v>1</v>
      </c>
      <c r="M743" t="str">
        <f>IF(OR(טבלה13[[#This Row],[ClientID]]=A744),"",1)</f>
        <v/>
      </c>
      <c r="N743" s="3" t="str">
        <f>IF(טבלה13[[#This Row],[טווח]]&lt;&gt;K742,טבלה13[[#This Row],[טווח]],"")</f>
        <v/>
      </c>
      <c r="O743" s="3" t="str">
        <f>IF(טבלה13[[#This Row],[מניית טווחים]]&lt;&gt;"",IF(OR(30&gt;טבלה13[[#This Row],[מקסימום]],30&lt;טבלה13[[#This Row],[מינימום]]),0,1),"")</f>
        <v/>
      </c>
    </row>
    <row r="744" spans="1:15" x14ac:dyDescent="0.25">
      <c r="A744" t="s">
        <v>71</v>
      </c>
      <c r="B744">
        <v>19</v>
      </c>
      <c r="C744">
        <v>32</v>
      </c>
      <c r="D744">
        <f>טבלה13[[#This Row],[LengthofCycle]]+1</f>
        <v>33</v>
      </c>
      <c r="E744">
        <f>IF(טבלה13[[#This Row],[CycleNumber]]&lt;3,"",IF(טבלה13[[#This Row],[CycleNumber]]=3,MIN(D742:D744),IF(I743=3,MIN(D741:D743),E743)))</f>
        <v>34</v>
      </c>
      <c r="F744">
        <f>IF(טבלה13[[#This Row],[CycleNumber]]&lt;3,"",IF(טבלה13[[#This Row],[CycleNumber]]=3,MAX(D742:D744),IF(I743=3,MAX(D741:D743),F743)))</f>
        <v>43</v>
      </c>
      <c r="G744">
        <f>IF(OR(טבלה13[[#This Row],[CycleNumber]]&gt;B745,B745=""),IF(טבלה13[[#This Row],[מספר סטייה]]=3,MIN(D742:D744),טבלה13[[#This Row],[מינ קבוע]]),טבלה13[[#This Row],[מינ קבוע]])</f>
        <v>34</v>
      </c>
      <c r="H744">
        <f>IF(OR(טבלה13[[#This Row],[CycleNumber]]&gt;B745,B745=""),IF(טבלה13[[#This Row],[מספר סטייה]]=3,MAX(D742:D744),טבלה13[[#This Row],[מקס קבוע]]),טבלה13[[#This Row],[מקס קבוע]])</f>
        <v>43</v>
      </c>
      <c r="I74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קבוע]]&lt;&gt;E743,1,I743+1),0))</f>
        <v>1</v>
      </c>
      <c r="J744">
        <f>IF(AND(טבלה13[[#This Row],[CycleNumber]]&lt;B745,טבלה13[[#This Row],[מקס קבוע]]&lt;&gt;""),IF(OR(טבלה13[[#This Row],[מספר סטייה]]&lt;I745,AND(טבלה13[[#This Row],[מספר סטייה]]=3,I745=1)),0,1),"")</f>
        <v>1</v>
      </c>
      <c r="K744">
        <f>IF(טבלה13[[#This Row],[מקס קבוע]]&lt;&gt;"",טבלה13[[#This Row],[מקסימום]]-טבלה13[[#This Row],[מינימום]],"")</f>
        <v>9</v>
      </c>
      <c r="L744">
        <f>IF(IFERROR(LOOKUP(טבלה13[[#This Row],[ClientID]],פיבוט!$A$4:$A$121),FALSE)=טבלה13[[#This Row],[ClientID]],1,0)</f>
        <v>1</v>
      </c>
      <c r="M744" t="str">
        <f>IF(OR(טבלה13[[#This Row],[ClientID]]=A745),"",1)</f>
        <v/>
      </c>
      <c r="N744" s="3" t="str">
        <f>IF(טבלה13[[#This Row],[טווח]]&lt;&gt;K743,טבלה13[[#This Row],[טווח]],"")</f>
        <v/>
      </c>
      <c r="O744" s="3" t="str">
        <f>IF(טבלה13[[#This Row],[מניית טווחים]]&lt;&gt;"",IF(OR(30&gt;טבלה13[[#This Row],[מקסימום]],30&lt;טבלה13[[#This Row],[מינימום]]),0,1),"")</f>
        <v/>
      </c>
    </row>
    <row r="745" spans="1:15" x14ac:dyDescent="0.25">
      <c r="A745" t="s">
        <v>71</v>
      </c>
      <c r="B745">
        <v>20</v>
      </c>
      <c r="C745">
        <v>40</v>
      </c>
      <c r="D745">
        <f>טבלה13[[#This Row],[LengthofCycle]]+1</f>
        <v>41</v>
      </c>
      <c r="E745">
        <f>IF(טבלה13[[#This Row],[CycleNumber]]&lt;3,"",IF(טבלה13[[#This Row],[CycleNumber]]=3,MIN(D743:D745),IF(I744=3,MIN(D742:D744),E744)))</f>
        <v>34</v>
      </c>
      <c r="F745">
        <f>IF(טבלה13[[#This Row],[CycleNumber]]&lt;3,"",IF(טבלה13[[#This Row],[CycleNumber]]=3,MAX(D743:D745),IF(I744=3,MAX(D742:D744),F744)))</f>
        <v>43</v>
      </c>
      <c r="G745">
        <f>IF(OR(טבלה13[[#This Row],[CycleNumber]]&gt;B746,B746=""),IF(טבלה13[[#This Row],[מספר סטייה]]=3,MIN(D743:D745),טבלה13[[#This Row],[מינ קבוע]]),טבלה13[[#This Row],[מינ קבוע]])</f>
        <v>34</v>
      </c>
      <c r="H745">
        <f>IF(OR(טבלה13[[#This Row],[CycleNumber]]&gt;B746,B746=""),IF(טבלה13[[#This Row],[מספר סטייה]]=3,MAX(D743:D745),טבלה13[[#This Row],[מקס קבוע]]),טבלה13[[#This Row],[מקס קבוע]])</f>
        <v>43</v>
      </c>
      <c r="I74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קבוע]]&lt;&gt;E744,1,I744+1),0))</f>
        <v>0</v>
      </c>
      <c r="J745" t="str">
        <f>IF(AND(טבלה13[[#This Row],[CycleNumber]]&lt;B746,טבלה13[[#This Row],[מקס קבוע]]&lt;&gt;""),IF(OR(טבלה13[[#This Row],[מספר סטייה]]&lt;I746,AND(טבלה13[[#This Row],[מספר סטייה]]=3,I746=1)),0,1),"")</f>
        <v/>
      </c>
      <c r="K745">
        <f>IF(טבלה13[[#This Row],[מקס קבוע]]&lt;&gt;"",טבלה13[[#This Row],[מקסימום]]-טבלה13[[#This Row],[מינימום]],"")</f>
        <v>9</v>
      </c>
      <c r="L745">
        <f>IF(IFERROR(LOOKUP(טבלה13[[#This Row],[ClientID]],פיבוט!$A$4:$A$121),FALSE)=טבלה13[[#This Row],[ClientID]],1,0)</f>
        <v>1</v>
      </c>
      <c r="M745">
        <f>IF(OR(טבלה13[[#This Row],[ClientID]]=A746),"",1)</f>
        <v>1</v>
      </c>
      <c r="N745" s="3" t="str">
        <f>IF(טבלה13[[#This Row],[טווח]]&lt;&gt;K744,טבלה13[[#This Row],[טווח]],"")</f>
        <v/>
      </c>
      <c r="O745" s="3" t="str">
        <f>IF(טבלה13[[#This Row],[מניית טווחים]]&lt;&gt;"",IF(OR(30&gt;טבלה13[[#This Row],[מקסימום]],30&lt;טבלה13[[#This Row],[מינימום]]),0,1),"")</f>
        <v/>
      </c>
    </row>
    <row r="746" spans="1:15" x14ac:dyDescent="0.25">
      <c r="A746" t="s">
        <v>72</v>
      </c>
      <c r="B746">
        <v>1</v>
      </c>
      <c r="C746">
        <v>35</v>
      </c>
      <c r="D746">
        <f>טבלה13[[#This Row],[LengthofCycle]]+1</f>
        <v>36</v>
      </c>
      <c r="E746" t="str">
        <f>IF(טבלה13[[#This Row],[CycleNumber]]&lt;3,"",IF(טבלה13[[#This Row],[CycleNumber]]=3,MIN(D744:D746),IF(I745=3,MIN(D743:D745),E745)))</f>
        <v/>
      </c>
      <c r="F746" t="str">
        <f>IF(טבלה13[[#This Row],[CycleNumber]]&lt;3,"",IF(טבלה13[[#This Row],[CycleNumber]]=3,MAX(D744:D746),IF(I745=3,MAX(D743:D745),F745)))</f>
        <v/>
      </c>
      <c r="G746" t="str">
        <f>IF(OR(טבלה13[[#This Row],[CycleNumber]]&gt;B747,B747=""),IF(טבלה13[[#This Row],[מספר סטייה]]=3,MIN(D744:D746),טבלה13[[#This Row],[מינ קבוע]]),טבלה13[[#This Row],[מינ קבוע]])</f>
        <v/>
      </c>
      <c r="H746" t="str">
        <f>IF(OR(טבלה13[[#This Row],[CycleNumber]]&gt;B747,B747=""),IF(טבלה13[[#This Row],[מספר סטייה]]=3,MAX(D744:D746),טבלה13[[#This Row],[מקס קבוע]]),טבלה13[[#This Row],[מקס קבוע]])</f>
        <v/>
      </c>
      <c r="I74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קבוע]]&lt;&gt;E745,1,I745+1),0))</f>
        <v/>
      </c>
      <c r="J746" t="str">
        <f>IF(AND(טבלה13[[#This Row],[CycleNumber]]&lt;B747,טבלה13[[#This Row],[מקס קבוע]]&lt;&gt;""),IF(OR(טבלה13[[#This Row],[מספר סטייה]]&lt;I747,AND(טבלה13[[#This Row],[מספר סטייה]]=3,I747=1)),0,1),"")</f>
        <v/>
      </c>
      <c r="K746" t="str">
        <f>IF(טבלה13[[#This Row],[מקס קבוע]]&lt;&gt;"",טבלה13[[#This Row],[מקסימום]]-טבלה13[[#This Row],[מינימום]],"")</f>
        <v/>
      </c>
      <c r="L746">
        <f>IF(IFERROR(LOOKUP(טבלה13[[#This Row],[ClientID]],פיבוט!$A$4:$A$121),FALSE)=טבלה13[[#This Row],[ClientID]],1,0)</f>
        <v>1</v>
      </c>
      <c r="M746" t="str">
        <f>IF(OR(טבלה13[[#This Row],[ClientID]]=A747),"",1)</f>
        <v/>
      </c>
      <c r="N746" s="3" t="str">
        <f>IF(טבלה13[[#This Row],[טווח]]&lt;&gt;K745,טבלה13[[#This Row],[טווח]],"")</f>
        <v/>
      </c>
      <c r="O746" s="3" t="str">
        <f>IF(טבלה13[[#This Row],[מניית טווחים]]&lt;&gt;"",IF(OR(30&gt;טבלה13[[#This Row],[מקסימום]],30&lt;טבלה13[[#This Row],[מינימום]]),0,1),"")</f>
        <v/>
      </c>
    </row>
    <row r="747" spans="1:15" x14ac:dyDescent="0.25">
      <c r="A747" t="s">
        <v>72</v>
      </c>
      <c r="B747">
        <v>2</v>
      </c>
      <c r="C747">
        <v>29</v>
      </c>
      <c r="D747">
        <f>טבלה13[[#This Row],[LengthofCycle]]+1</f>
        <v>30</v>
      </c>
      <c r="E747" t="str">
        <f>IF(טבלה13[[#This Row],[CycleNumber]]&lt;3,"",IF(טבלה13[[#This Row],[CycleNumber]]=3,MIN(D745:D747),IF(I746=3,MIN(D744:D746),E746)))</f>
        <v/>
      </c>
      <c r="F747" t="str">
        <f>IF(טבלה13[[#This Row],[CycleNumber]]&lt;3,"",IF(טבלה13[[#This Row],[CycleNumber]]=3,MAX(D745:D747),IF(I746=3,MAX(D744:D746),F746)))</f>
        <v/>
      </c>
      <c r="G747" t="str">
        <f>IF(OR(טבלה13[[#This Row],[CycleNumber]]&gt;B748,B748=""),IF(טבלה13[[#This Row],[מספר סטייה]]=3,MIN(D745:D747),טבלה13[[#This Row],[מינ קבוע]]),טבלה13[[#This Row],[מינ קבוע]])</f>
        <v/>
      </c>
      <c r="H747" t="str">
        <f>IF(OR(טבלה13[[#This Row],[CycleNumber]]&gt;B748,B748=""),IF(טבלה13[[#This Row],[מספר סטייה]]=3,MAX(D745:D747),טבלה13[[#This Row],[מקס קבוע]]),טבלה13[[#This Row],[מקס קבוע]])</f>
        <v/>
      </c>
      <c r="I74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קבוע]]&lt;&gt;E746,1,I746+1),0))</f>
        <v/>
      </c>
      <c r="J747" t="str">
        <f>IF(AND(טבלה13[[#This Row],[CycleNumber]]&lt;B748,טבלה13[[#This Row],[מקס קבוע]]&lt;&gt;""),IF(OR(טבלה13[[#This Row],[מספר סטייה]]&lt;I748,AND(טבלה13[[#This Row],[מספר סטייה]]=3,I748=1)),0,1),"")</f>
        <v/>
      </c>
      <c r="K747" t="str">
        <f>IF(טבלה13[[#This Row],[מקס קבוע]]&lt;&gt;"",טבלה13[[#This Row],[מקסימום]]-טבלה13[[#This Row],[מינימום]],"")</f>
        <v/>
      </c>
      <c r="L747">
        <f>IF(IFERROR(LOOKUP(טבלה13[[#This Row],[ClientID]],פיבוט!$A$4:$A$121),FALSE)=טבלה13[[#This Row],[ClientID]],1,0)</f>
        <v>1</v>
      </c>
      <c r="M747" t="str">
        <f>IF(OR(טבלה13[[#This Row],[ClientID]]=A748),"",1)</f>
        <v/>
      </c>
      <c r="N747" s="3" t="str">
        <f>IF(טבלה13[[#This Row],[טווח]]&lt;&gt;K746,טבלה13[[#This Row],[טווח]],"")</f>
        <v/>
      </c>
      <c r="O747" s="3" t="str">
        <f>IF(טבלה13[[#This Row],[מניית טווחים]]&lt;&gt;"",IF(OR(30&gt;טבלה13[[#This Row],[מקסימום]],30&lt;טבלה13[[#This Row],[מינימום]]),0,1),"")</f>
        <v/>
      </c>
    </row>
    <row r="748" spans="1:15" x14ac:dyDescent="0.25">
      <c r="A748" t="s">
        <v>72</v>
      </c>
      <c r="B748">
        <v>3</v>
      </c>
      <c r="C748">
        <v>32</v>
      </c>
      <c r="D748">
        <f>טבלה13[[#This Row],[LengthofCycle]]+1</f>
        <v>33</v>
      </c>
      <c r="E748">
        <f>IF(טבלה13[[#This Row],[CycleNumber]]&lt;3,"",IF(טבלה13[[#This Row],[CycleNumber]]=3,MIN(D746:D748),IF(I747=3,MIN(D745:D747),E747)))</f>
        <v>30</v>
      </c>
      <c r="F748">
        <f>IF(טבלה13[[#This Row],[CycleNumber]]&lt;3,"",IF(טבלה13[[#This Row],[CycleNumber]]=3,MAX(D746:D748),IF(I747=3,MAX(D745:D747),F747)))</f>
        <v>36</v>
      </c>
      <c r="G748">
        <f>IF(OR(טבלה13[[#This Row],[CycleNumber]]&gt;B749,B749=""),IF(טבלה13[[#This Row],[מספר סטייה]]=3,MIN(D746:D748),טבלה13[[#This Row],[מינ קבוע]]),טבלה13[[#This Row],[מינ קבוע]])</f>
        <v>30</v>
      </c>
      <c r="H748">
        <f>IF(OR(טבלה13[[#This Row],[CycleNumber]]&gt;B749,B749=""),IF(טבלה13[[#This Row],[מספר סטייה]]=3,MAX(D746:D748),טבלה13[[#This Row],[מקס קבוע]]),טבלה13[[#This Row],[מקס קבוע]])</f>
        <v>36</v>
      </c>
      <c r="I74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קבוע]]&lt;&gt;E747,1,I747+1),0))</f>
        <v>0</v>
      </c>
      <c r="J748">
        <f>IF(AND(טבלה13[[#This Row],[CycleNumber]]&lt;B749,טבלה13[[#This Row],[מקס קבוע]]&lt;&gt;""),IF(OR(טבלה13[[#This Row],[מספר סטייה]]&lt;I749,AND(טבלה13[[#This Row],[מספר סטייה]]=3,I749=1)),0,1),"")</f>
        <v>1</v>
      </c>
      <c r="K748">
        <f>IF(טבלה13[[#This Row],[מקס קבוע]]&lt;&gt;"",טבלה13[[#This Row],[מקסימום]]-טבלה13[[#This Row],[מינימום]],"")</f>
        <v>6</v>
      </c>
      <c r="L748">
        <f>IF(IFERROR(LOOKUP(טבלה13[[#This Row],[ClientID]],פיבוט!$A$4:$A$121),FALSE)=טבלה13[[#This Row],[ClientID]],1,0)</f>
        <v>1</v>
      </c>
      <c r="M748" t="str">
        <f>IF(OR(טבלה13[[#This Row],[ClientID]]=A749),"",1)</f>
        <v/>
      </c>
      <c r="N748" s="3">
        <f>IF(טבלה13[[#This Row],[טווח]]&lt;&gt;K747,טבלה13[[#This Row],[טווח]],"")</f>
        <v>6</v>
      </c>
      <c r="O748" s="3">
        <f>IF(טבלה13[[#This Row],[מניית טווחים]]&lt;&gt;"",IF(OR(30&gt;טבלה13[[#This Row],[מקסימום]],30&lt;טבלה13[[#This Row],[מינימום]]),0,1),"")</f>
        <v>1</v>
      </c>
    </row>
    <row r="749" spans="1:15" x14ac:dyDescent="0.25">
      <c r="A749" t="s">
        <v>72</v>
      </c>
      <c r="B749">
        <v>4</v>
      </c>
      <c r="C749">
        <v>30</v>
      </c>
      <c r="D749">
        <f>טבלה13[[#This Row],[LengthofCycle]]+1</f>
        <v>31</v>
      </c>
      <c r="E749">
        <f>IF(טבלה13[[#This Row],[CycleNumber]]&lt;3,"",IF(טבלה13[[#This Row],[CycleNumber]]=3,MIN(D747:D749),IF(I748=3,MIN(D746:D748),E748)))</f>
        <v>30</v>
      </c>
      <c r="F749">
        <f>IF(טבלה13[[#This Row],[CycleNumber]]&lt;3,"",IF(טבלה13[[#This Row],[CycleNumber]]=3,MAX(D747:D749),IF(I748=3,MAX(D746:D748),F748)))</f>
        <v>36</v>
      </c>
      <c r="G749">
        <f>IF(OR(טבלה13[[#This Row],[CycleNumber]]&gt;B750,B750=""),IF(טבלה13[[#This Row],[מספר סטייה]]=3,MIN(D747:D749),טבלה13[[#This Row],[מינ קבוע]]),טבלה13[[#This Row],[מינ קבוע]])</f>
        <v>30</v>
      </c>
      <c r="H749">
        <f>IF(OR(טבלה13[[#This Row],[CycleNumber]]&gt;B750,B750=""),IF(טבלה13[[#This Row],[מספר סטייה]]=3,MAX(D747:D749),טבלה13[[#This Row],[מקס קבוע]]),טבלה13[[#This Row],[מקס קבוע]])</f>
        <v>36</v>
      </c>
      <c r="I74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קבוע]]&lt;&gt;E748,1,I748+1),0))</f>
        <v>0</v>
      </c>
      <c r="J749">
        <f>IF(AND(טבלה13[[#This Row],[CycleNumber]]&lt;B750,טבלה13[[#This Row],[מקס קבוע]]&lt;&gt;""),IF(OR(טבלה13[[#This Row],[מספר סטייה]]&lt;I750,AND(טבלה13[[#This Row],[מספר סטייה]]=3,I750=1)),0,1),"")</f>
        <v>1</v>
      </c>
      <c r="K749">
        <f>IF(טבלה13[[#This Row],[מקס קבוע]]&lt;&gt;"",טבלה13[[#This Row],[מקסימום]]-טבלה13[[#This Row],[מינימום]],"")</f>
        <v>6</v>
      </c>
      <c r="L749">
        <f>IF(IFERROR(LOOKUP(טבלה13[[#This Row],[ClientID]],פיבוט!$A$4:$A$121),FALSE)=טבלה13[[#This Row],[ClientID]],1,0)</f>
        <v>1</v>
      </c>
      <c r="M749" t="str">
        <f>IF(OR(טבלה13[[#This Row],[ClientID]]=A750),"",1)</f>
        <v/>
      </c>
      <c r="N749" s="3" t="str">
        <f>IF(טבלה13[[#This Row],[טווח]]&lt;&gt;K748,טבלה13[[#This Row],[טווח]],"")</f>
        <v/>
      </c>
      <c r="O749" s="3" t="str">
        <f>IF(טבלה13[[#This Row],[מניית טווחים]]&lt;&gt;"",IF(OR(30&gt;טבלה13[[#This Row],[מקסימום]],30&lt;טבלה13[[#This Row],[מינימום]]),0,1),"")</f>
        <v/>
      </c>
    </row>
    <row r="750" spans="1:15" x14ac:dyDescent="0.25">
      <c r="A750" t="s">
        <v>72</v>
      </c>
      <c r="B750">
        <v>5</v>
      </c>
      <c r="C750">
        <v>32</v>
      </c>
      <c r="D750">
        <f>טבלה13[[#This Row],[LengthofCycle]]+1</f>
        <v>33</v>
      </c>
      <c r="E750">
        <f>IF(טבלה13[[#This Row],[CycleNumber]]&lt;3,"",IF(טבלה13[[#This Row],[CycleNumber]]=3,MIN(D748:D750),IF(I749=3,MIN(D747:D749),E749)))</f>
        <v>30</v>
      </c>
      <c r="F750">
        <f>IF(טבלה13[[#This Row],[CycleNumber]]&lt;3,"",IF(טבלה13[[#This Row],[CycleNumber]]=3,MAX(D748:D750),IF(I749=3,MAX(D747:D749),F749)))</f>
        <v>36</v>
      </c>
      <c r="G750">
        <f>IF(OR(טבלה13[[#This Row],[CycleNumber]]&gt;B751,B751=""),IF(טבלה13[[#This Row],[מספר סטייה]]=3,MIN(D748:D750),טבלה13[[#This Row],[מינ קבוע]]),טבלה13[[#This Row],[מינ קבוע]])</f>
        <v>30</v>
      </c>
      <c r="H750">
        <f>IF(OR(טבלה13[[#This Row],[CycleNumber]]&gt;B751,B751=""),IF(טבלה13[[#This Row],[מספר סטייה]]=3,MAX(D748:D750),טבלה13[[#This Row],[מקס קבוע]]),טבלה13[[#This Row],[מקס קבוע]])</f>
        <v>36</v>
      </c>
      <c r="I75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קבוע]]&lt;&gt;E749,1,I749+1),0))</f>
        <v>0</v>
      </c>
      <c r="J750">
        <f>IF(AND(טבלה13[[#This Row],[CycleNumber]]&lt;B751,טבלה13[[#This Row],[מקס קבוע]]&lt;&gt;""),IF(OR(טבלה13[[#This Row],[מספר סטייה]]&lt;I751,AND(טבלה13[[#This Row],[מספר סטייה]]=3,I751=1)),0,1),"")</f>
        <v>1</v>
      </c>
      <c r="K750">
        <f>IF(טבלה13[[#This Row],[מקס קבוע]]&lt;&gt;"",טבלה13[[#This Row],[מקסימום]]-טבלה13[[#This Row],[מינימום]],"")</f>
        <v>6</v>
      </c>
      <c r="L750">
        <f>IF(IFERROR(LOOKUP(טבלה13[[#This Row],[ClientID]],פיבוט!$A$4:$A$121),FALSE)=טבלה13[[#This Row],[ClientID]],1,0)</f>
        <v>1</v>
      </c>
      <c r="M750" t="str">
        <f>IF(OR(טבלה13[[#This Row],[ClientID]]=A751),"",1)</f>
        <v/>
      </c>
      <c r="N750" s="3" t="str">
        <f>IF(טבלה13[[#This Row],[טווח]]&lt;&gt;K749,טבלה13[[#This Row],[טווח]],"")</f>
        <v/>
      </c>
      <c r="O750" s="3" t="str">
        <f>IF(טבלה13[[#This Row],[מניית טווחים]]&lt;&gt;"",IF(OR(30&gt;טבלה13[[#This Row],[מקסימום]],30&lt;טבלה13[[#This Row],[מינימום]]),0,1),"")</f>
        <v/>
      </c>
    </row>
    <row r="751" spans="1:15" x14ac:dyDescent="0.25">
      <c r="A751" t="s">
        <v>72</v>
      </c>
      <c r="B751">
        <v>6</v>
      </c>
      <c r="C751">
        <v>31</v>
      </c>
      <c r="D751">
        <f>טבלה13[[#This Row],[LengthofCycle]]+1</f>
        <v>32</v>
      </c>
      <c r="E751">
        <f>IF(טבלה13[[#This Row],[CycleNumber]]&lt;3,"",IF(טבלה13[[#This Row],[CycleNumber]]=3,MIN(D749:D751),IF(I750=3,MIN(D748:D750),E750)))</f>
        <v>30</v>
      </c>
      <c r="F751">
        <f>IF(טבלה13[[#This Row],[CycleNumber]]&lt;3,"",IF(טבלה13[[#This Row],[CycleNumber]]=3,MAX(D749:D751),IF(I750=3,MAX(D748:D750),F750)))</f>
        <v>36</v>
      </c>
      <c r="G751">
        <f>IF(OR(טבלה13[[#This Row],[CycleNumber]]&gt;B752,B752=""),IF(טבלה13[[#This Row],[מספר סטייה]]=3,MIN(D749:D751),טבלה13[[#This Row],[מינ קבוע]]),טבלה13[[#This Row],[מינ קבוע]])</f>
        <v>30</v>
      </c>
      <c r="H751">
        <f>IF(OR(טבלה13[[#This Row],[CycleNumber]]&gt;B752,B752=""),IF(טבלה13[[#This Row],[מספר סטייה]]=3,MAX(D749:D751),טבלה13[[#This Row],[מקס קבוע]]),טבלה13[[#This Row],[מקס קבוע]])</f>
        <v>36</v>
      </c>
      <c r="I75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קבוע]]&lt;&gt;E750,1,I750+1),0))</f>
        <v>0</v>
      </c>
      <c r="J751">
        <f>IF(AND(טבלה13[[#This Row],[CycleNumber]]&lt;B752,טבלה13[[#This Row],[מקס קבוע]]&lt;&gt;""),IF(OR(טבלה13[[#This Row],[מספר סטייה]]&lt;I752,AND(טבלה13[[#This Row],[מספר סטייה]]=3,I752=1)),0,1),"")</f>
        <v>1</v>
      </c>
      <c r="K751">
        <f>IF(טבלה13[[#This Row],[מקס קבוע]]&lt;&gt;"",טבלה13[[#This Row],[מקסימום]]-טבלה13[[#This Row],[מינימום]],"")</f>
        <v>6</v>
      </c>
      <c r="L751">
        <f>IF(IFERROR(LOOKUP(טבלה13[[#This Row],[ClientID]],פיבוט!$A$4:$A$121),FALSE)=טבלה13[[#This Row],[ClientID]],1,0)</f>
        <v>1</v>
      </c>
      <c r="M751" t="str">
        <f>IF(OR(טבלה13[[#This Row],[ClientID]]=A752),"",1)</f>
        <v/>
      </c>
      <c r="N751" s="3" t="str">
        <f>IF(טבלה13[[#This Row],[טווח]]&lt;&gt;K750,טבלה13[[#This Row],[טווח]],"")</f>
        <v/>
      </c>
      <c r="O751" s="3" t="str">
        <f>IF(טבלה13[[#This Row],[מניית טווחים]]&lt;&gt;"",IF(OR(30&gt;טבלה13[[#This Row],[מקסימום]],30&lt;טבלה13[[#This Row],[מינימום]]),0,1),"")</f>
        <v/>
      </c>
    </row>
    <row r="752" spans="1:15" x14ac:dyDescent="0.25">
      <c r="A752" t="s">
        <v>72</v>
      </c>
      <c r="B752">
        <v>7</v>
      </c>
      <c r="C752">
        <v>31</v>
      </c>
      <c r="D752">
        <f>טבלה13[[#This Row],[LengthofCycle]]+1</f>
        <v>32</v>
      </c>
      <c r="E752">
        <f>IF(טבלה13[[#This Row],[CycleNumber]]&lt;3,"",IF(טבלה13[[#This Row],[CycleNumber]]=3,MIN(D750:D752),IF(I751=3,MIN(D749:D751),E751)))</f>
        <v>30</v>
      </c>
      <c r="F752">
        <f>IF(טבלה13[[#This Row],[CycleNumber]]&lt;3,"",IF(טבלה13[[#This Row],[CycleNumber]]=3,MAX(D750:D752),IF(I751=3,MAX(D749:D751),F751)))</f>
        <v>36</v>
      </c>
      <c r="G752">
        <f>IF(OR(טבלה13[[#This Row],[CycleNumber]]&gt;B753,B753=""),IF(טבלה13[[#This Row],[מספר סטייה]]=3,MIN(D750:D752),טבלה13[[#This Row],[מינ קבוע]]),טבלה13[[#This Row],[מינ קבוע]])</f>
        <v>30</v>
      </c>
      <c r="H752">
        <f>IF(OR(טבלה13[[#This Row],[CycleNumber]]&gt;B753,B753=""),IF(טבלה13[[#This Row],[מספר סטייה]]=3,MAX(D750:D752),טבלה13[[#This Row],[מקס קבוע]]),טבלה13[[#This Row],[מקס קבוע]])</f>
        <v>36</v>
      </c>
      <c r="I75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קבוע]]&lt;&gt;E751,1,I751+1),0))</f>
        <v>0</v>
      </c>
      <c r="J752">
        <f>IF(AND(טבלה13[[#This Row],[CycleNumber]]&lt;B753,טבלה13[[#This Row],[מקס קבוע]]&lt;&gt;""),IF(OR(טבלה13[[#This Row],[מספר סטייה]]&lt;I753,AND(טבלה13[[#This Row],[מספר סטייה]]=3,I753=1)),0,1),"")</f>
        <v>1</v>
      </c>
      <c r="K752">
        <f>IF(טבלה13[[#This Row],[מקס קבוע]]&lt;&gt;"",טבלה13[[#This Row],[מקסימום]]-טבלה13[[#This Row],[מינימום]],"")</f>
        <v>6</v>
      </c>
      <c r="L752">
        <f>IF(IFERROR(LOOKUP(טבלה13[[#This Row],[ClientID]],פיבוט!$A$4:$A$121),FALSE)=טבלה13[[#This Row],[ClientID]],1,0)</f>
        <v>1</v>
      </c>
      <c r="M752" t="str">
        <f>IF(OR(טבלה13[[#This Row],[ClientID]]=A753),"",1)</f>
        <v/>
      </c>
      <c r="N752" s="3" t="str">
        <f>IF(טבלה13[[#This Row],[טווח]]&lt;&gt;K751,טבלה13[[#This Row],[טווח]],"")</f>
        <v/>
      </c>
      <c r="O752" s="3" t="str">
        <f>IF(טבלה13[[#This Row],[מניית טווחים]]&lt;&gt;"",IF(OR(30&gt;טבלה13[[#This Row],[מקסימום]],30&lt;טבלה13[[#This Row],[מינימום]]),0,1),"")</f>
        <v/>
      </c>
    </row>
    <row r="753" spans="1:15" x14ac:dyDescent="0.25">
      <c r="A753" t="s">
        <v>72</v>
      </c>
      <c r="B753">
        <v>8</v>
      </c>
      <c r="C753">
        <v>30</v>
      </c>
      <c r="D753">
        <f>טבלה13[[#This Row],[LengthofCycle]]+1</f>
        <v>31</v>
      </c>
      <c r="E753">
        <f>IF(טבלה13[[#This Row],[CycleNumber]]&lt;3,"",IF(טבלה13[[#This Row],[CycleNumber]]=3,MIN(D751:D753),IF(I752=3,MIN(D750:D752),E752)))</f>
        <v>30</v>
      </c>
      <c r="F753">
        <f>IF(טבלה13[[#This Row],[CycleNumber]]&lt;3,"",IF(טבלה13[[#This Row],[CycleNumber]]=3,MAX(D751:D753),IF(I752=3,MAX(D750:D752),F752)))</f>
        <v>36</v>
      </c>
      <c r="G753">
        <f>IF(OR(טבלה13[[#This Row],[CycleNumber]]&gt;B754,B754=""),IF(טבלה13[[#This Row],[מספר סטייה]]=3,MIN(D751:D753),טבלה13[[#This Row],[מינ קבוע]]),טבלה13[[#This Row],[מינ קבוע]])</f>
        <v>30</v>
      </c>
      <c r="H753">
        <f>IF(OR(טבלה13[[#This Row],[CycleNumber]]&gt;B754,B754=""),IF(טבלה13[[#This Row],[מספר סטייה]]=3,MAX(D751:D753),טבלה13[[#This Row],[מקס קבוע]]),טבלה13[[#This Row],[מקס קבוע]])</f>
        <v>36</v>
      </c>
      <c r="I75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קבוע]]&lt;&gt;E752,1,I752+1),0))</f>
        <v>0</v>
      </c>
      <c r="J753">
        <f>IF(AND(טבלה13[[#This Row],[CycleNumber]]&lt;B754,טבלה13[[#This Row],[מקס קבוע]]&lt;&gt;""),IF(OR(טבלה13[[#This Row],[מספר סטייה]]&lt;I754,AND(טבלה13[[#This Row],[מספר סטייה]]=3,I754=1)),0,1),"")</f>
        <v>1</v>
      </c>
      <c r="K753">
        <f>IF(טבלה13[[#This Row],[מקס קבוע]]&lt;&gt;"",טבלה13[[#This Row],[מקסימום]]-טבלה13[[#This Row],[מינימום]],"")</f>
        <v>6</v>
      </c>
      <c r="L753">
        <f>IF(IFERROR(LOOKUP(טבלה13[[#This Row],[ClientID]],פיבוט!$A$4:$A$121),FALSE)=טבלה13[[#This Row],[ClientID]],1,0)</f>
        <v>1</v>
      </c>
      <c r="M753" t="str">
        <f>IF(OR(טבלה13[[#This Row],[ClientID]]=A754),"",1)</f>
        <v/>
      </c>
      <c r="N753" s="3" t="str">
        <f>IF(טבלה13[[#This Row],[טווח]]&lt;&gt;K752,טבלה13[[#This Row],[טווח]],"")</f>
        <v/>
      </c>
      <c r="O753" s="3" t="str">
        <f>IF(טבלה13[[#This Row],[מניית טווחים]]&lt;&gt;"",IF(OR(30&gt;טבלה13[[#This Row],[מקסימום]],30&lt;טבלה13[[#This Row],[מינימום]]),0,1),"")</f>
        <v/>
      </c>
    </row>
    <row r="754" spans="1:15" x14ac:dyDescent="0.25">
      <c r="A754" t="s">
        <v>72</v>
      </c>
      <c r="B754">
        <v>9</v>
      </c>
      <c r="C754">
        <v>30</v>
      </c>
      <c r="D754">
        <f>טבלה13[[#This Row],[LengthofCycle]]+1</f>
        <v>31</v>
      </c>
      <c r="E754">
        <f>IF(טבלה13[[#This Row],[CycleNumber]]&lt;3,"",IF(טבלה13[[#This Row],[CycleNumber]]=3,MIN(D752:D754),IF(I753=3,MIN(D751:D753),E753)))</f>
        <v>30</v>
      </c>
      <c r="F754">
        <f>IF(טבלה13[[#This Row],[CycleNumber]]&lt;3,"",IF(טבלה13[[#This Row],[CycleNumber]]=3,MAX(D752:D754),IF(I753=3,MAX(D751:D753),F753)))</f>
        <v>36</v>
      </c>
      <c r="G754">
        <f>IF(OR(טבלה13[[#This Row],[CycleNumber]]&gt;B755,B755=""),IF(טבלה13[[#This Row],[מספר סטייה]]=3,MIN(D752:D754),טבלה13[[#This Row],[מינ קבוע]]),טבלה13[[#This Row],[מינ קבוע]])</f>
        <v>30</v>
      </c>
      <c r="H754">
        <f>IF(OR(טבלה13[[#This Row],[CycleNumber]]&gt;B755,B755=""),IF(טבלה13[[#This Row],[מספר סטייה]]=3,MAX(D752:D754),טבלה13[[#This Row],[מקס קבוע]]),טבלה13[[#This Row],[מקס קבוע]])</f>
        <v>36</v>
      </c>
      <c r="I75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קבוע]]&lt;&gt;E753,1,I753+1),0))</f>
        <v>0</v>
      </c>
      <c r="J754">
        <f>IF(AND(טבלה13[[#This Row],[CycleNumber]]&lt;B755,טבלה13[[#This Row],[מקס קבוע]]&lt;&gt;""),IF(OR(טבלה13[[#This Row],[מספר סטייה]]&lt;I755,AND(טבלה13[[#This Row],[מספר סטייה]]=3,I755=1)),0,1),"")</f>
        <v>1</v>
      </c>
      <c r="K754">
        <f>IF(טבלה13[[#This Row],[מקס קבוע]]&lt;&gt;"",טבלה13[[#This Row],[מקסימום]]-טבלה13[[#This Row],[מינימום]],"")</f>
        <v>6</v>
      </c>
      <c r="L754">
        <f>IF(IFERROR(LOOKUP(טבלה13[[#This Row],[ClientID]],פיבוט!$A$4:$A$121),FALSE)=טבלה13[[#This Row],[ClientID]],1,0)</f>
        <v>1</v>
      </c>
      <c r="M754" t="str">
        <f>IF(OR(טבלה13[[#This Row],[ClientID]]=A755),"",1)</f>
        <v/>
      </c>
      <c r="N754" s="3" t="str">
        <f>IF(טבלה13[[#This Row],[טווח]]&lt;&gt;K753,טבלה13[[#This Row],[טווח]],"")</f>
        <v/>
      </c>
      <c r="O754" s="3" t="str">
        <f>IF(טבלה13[[#This Row],[מניית טווחים]]&lt;&gt;"",IF(OR(30&gt;טבלה13[[#This Row],[מקסימום]],30&lt;טבלה13[[#This Row],[מינימום]]),0,1),"")</f>
        <v/>
      </c>
    </row>
    <row r="755" spans="1:15" x14ac:dyDescent="0.25">
      <c r="A755" t="s">
        <v>72</v>
      </c>
      <c r="B755">
        <v>10</v>
      </c>
      <c r="C755">
        <v>31</v>
      </c>
      <c r="D755">
        <f>טבלה13[[#This Row],[LengthofCycle]]+1</f>
        <v>32</v>
      </c>
      <c r="E755">
        <f>IF(טבלה13[[#This Row],[CycleNumber]]&lt;3,"",IF(טבלה13[[#This Row],[CycleNumber]]=3,MIN(D753:D755),IF(I754=3,MIN(D752:D754),E754)))</f>
        <v>30</v>
      </c>
      <c r="F755">
        <f>IF(טבלה13[[#This Row],[CycleNumber]]&lt;3,"",IF(טבלה13[[#This Row],[CycleNumber]]=3,MAX(D753:D755),IF(I754=3,MAX(D752:D754),F754)))</f>
        <v>36</v>
      </c>
      <c r="G755">
        <f>IF(OR(טבלה13[[#This Row],[CycleNumber]]&gt;B756,B756=""),IF(טבלה13[[#This Row],[מספר סטייה]]=3,MIN(D753:D755),טבלה13[[#This Row],[מינ קבוע]]),טבלה13[[#This Row],[מינ קבוע]])</f>
        <v>30</v>
      </c>
      <c r="H755">
        <f>IF(OR(טבלה13[[#This Row],[CycleNumber]]&gt;B756,B756=""),IF(טבלה13[[#This Row],[מספר סטייה]]=3,MAX(D753:D755),טבלה13[[#This Row],[מקס קבוע]]),טבלה13[[#This Row],[מקס קבוע]])</f>
        <v>36</v>
      </c>
      <c r="I75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קבוע]]&lt;&gt;E754,1,I754+1),0))</f>
        <v>0</v>
      </c>
      <c r="J755">
        <f>IF(AND(טבלה13[[#This Row],[CycleNumber]]&lt;B756,טבלה13[[#This Row],[מקס קבוע]]&lt;&gt;""),IF(OR(טבלה13[[#This Row],[מספר סטייה]]&lt;I756,AND(טבלה13[[#This Row],[מספר סטייה]]=3,I756=1)),0,1),"")</f>
        <v>1</v>
      </c>
      <c r="K755">
        <f>IF(טבלה13[[#This Row],[מקס קבוע]]&lt;&gt;"",טבלה13[[#This Row],[מקסימום]]-טבלה13[[#This Row],[מינימום]],"")</f>
        <v>6</v>
      </c>
      <c r="L755">
        <f>IF(IFERROR(LOOKUP(טבלה13[[#This Row],[ClientID]],פיבוט!$A$4:$A$121),FALSE)=טבלה13[[#This Row],[ClientID]],1,0)</f>
        <v>1</v>
      </c>
      <c r="M755" t="str">
        <f>IF(OR(טבלה13[[#This Row],[ClientID]]=A756),"",1)</f>
        <v/>
      </c>
      <c r="N755" s="3" t="str">
        <f>IF(טבלה13[[#This Row],[טווח]]&lt;&gt;K754,טבלה13[[#This Row],[טווח]],"")</f>
        <v/>
      </c>
      <c r="O755" s="3" t="str">
        <f>IF(טבלה13[[#This Row],[מניית טווחים]]&lt;&gt;"",IF(OR(30&gt;טבלה13[[#This Row],[מקסימום]],30&lt;טבלה13[[#This Row],[מינימום]]),0,1),"")</f>
        <v/>
      </c>
    </row>
    <row r="756" spans="1:15" x14ac:dyDescent="0.25">
      <c r="A756" t="s">
        <v>72</v>
      </c>
      <c r="B756">
        <v>11</v>
      </c>
      <c r="C756">
        <v>35</v>
      </c>
      <c r="D756">
        <f>טבלה13[[#This Row],[LengthofCycle]]+1</f>
        <v>36</v>
      </c>
      <c r="E756">
        <f>IF(טבלה13[[#This Row],[CycleNumber]]&lt;3,"",IF(טבלה13[[#This Row],[CycleNumber]]=3,MIN(D754:D756),IF(I755=3,MIN(D753:D755),E755)))</f>
        <v>30</v>
      </c>
      <c r="F756">
        <f>IF(טבלה13[[#This Row],[CycleNumber]]&lt;3,"",IF(טבלה13[[#This Row],[CycleNumber]]=3,MAX(D754:D756),IF(I755=3,MAX(D753:D755),F755)))</f>
        <v>36</v>
      </c>
      <c r="G756">
        <f>IF(OR(טבלה13[[#This Row],[CycleNumber]]&gt;B757,B757=""),IF(טבלה13[[#This Row],[מספר סטייה]]=3,MIN(D754:D756),טבלה13[[#This Row],[מינ קבוע]]),טבלה13[[#This Row],[מינ קבוע]])</f>
        <v>30</v>
      </c>
      <c r="H756">
        <f>IF(OR(טבלה13[[#This Row],[CycleNumber]]&gt;B757,B757=""),IF(טבלה13[[#This Row],[מספר סטייה]]=3,MAX(D754:D756),טבלה13[[#This Row],[מקס קבוע]]),טבלה13[[#This Row],[מקס קבוע]])</f>
        <v>36</v>
      </c>
      <c r="I75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קבוע]]&lt;&gt;E755,1,I755+1),0))</f>
        <v>0</v>
      </c>
      <c r="J756">
        <f>IF(AND(טבלה13[[#This Row],[CycleNumber]]&lt;B757,טבלה13[[#This Row],[מקס קבוע]]&lt;&gt;""),IF(OR(טבלה13[[#This Row],[מספר סטייה]]&lt;I757,AND(טבלה13[[#This Row],[מספר סטייה]]=3,I757=1)),0,1),"")</f>
        <v>1</v>
      </c>
      <c r="K756">
        <f>IF(טבלה13[[#This Row],[מקס קבוע]]&lt;&gt;"",טבלה13[[#This Row],[מקסימום]]-טבלה13[[#This Row],[מינימום]],"")</f>
        <v>6</v>
      </c>
      <c r="L756">
        <f>IF(IFERROR(LOOKUP(טבלה13[[#This Row],[ClientID]],פיבוט!$A$4:$A$121),FALSE)=טבלה13[[#This Row],[ClientID]],1,0)</f>
        <v>1</v>
      </c>
      <c r="M756" t="str">
        <f>IF(OR(טבלה13[[#This Row],[ClientID]]=A757),"",1)</f>
        <v/>
      </c>
      <c r="N756" s="3" t="str">
        <f>IF(טבלה13[[#This Row],[טווח]]&lt;&gt;K755,טבלה13[[#This Row],[טווח]],"")</f>
        <v/>
      </c>
      <c r="O756" s="3" t="str">
        <f>IF(טבלה13[[#This Row],[מניית טווחים]]&lt;&gt;"",IF(OR(30&gt;טבלה13[[#This Row],[מקסימום]],30&lt;טבלה13[[#This Row],[מינימום]]),0,1),"")</f>
        <v/>
      </c>
    </row>
    <row r="757" spans="1:15" x14ac:dyDescent="0.25">
      <c r="A757" t="s">
        <v>72</v>
      </c>
      <c r="B757">
        <v>12</v>
      </c>
      <c r="C757">
        <v>30</v>
      </c>
      <c r="D757">
        <f>טבלה13[[#This Row],[LengthofCycle]]+1</f>
        <v>31</v>
      </c>
      <c r="E757">
        <f>IF(טבלה13[[#This Row],[CycleNumber]]&lt;3,"",IF(טבלה13[[#This Row],[CycleNumber]]=3,MIN(D755:D757),IF(I756=3,MIN(D754:D756),E756)))</f>
        <v>30</v>
      </c>
      <c r="F757">
        <f>IF(טבלה13[[#This Row],[CycleNumber]]&lt;3,"",IF(טבלה13[[#This Row],[CycleNumber]]=3,MAX(D755:D757),IF(I756=3,MAX(D754:D756),F756)))</f>
        <v>36</v>
      </c>
      <c r="G757">
        <f>IF(OR(טבלה13[[#This Row],[CycleNumber]]&gt;B758,B758=""),IF(טבלה13[[#This Row],[מספר סטייה]]=3,MIN(D755:D757),טבלה13[[#This Row],[מינ קבוע]]),טבלה13[[#This Row],[מינ קבוע]])</f>
        <v>30</v>
      </c>
      <c r="H757">
        <f>IF(OR(טבלה13[[#This Row],[CycleNumber]]&gt;B758,B758=""),IF(טבלה13[[#This Row],[מספר סטייה]]=3,MAX(D755:D757),טבלה13[[#This Row],[מקס קבוע]]),טבלה13[[#This Row],[מקס קבוע]])</f>
        <v>36</v>
      </c>
      <c r="I75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קבוע]]&lt;&gt;E756,1,I756+1),0))</f>
        <v>0</v>
      </c>
      <c r="J757">
        <f>IF(AND(טבלה13[[#This Row],[CycleNumber]]&lt;B758,טבלה13[[#This Row],[מקס קבוע]]&lt;&gt;""),IF(OR(טבלה13[[#This Row],[מספר סטייה]]&lt;I758,AND(טבלה13[[#This Row],[מספר סטייה]]=3,I758=1)),0,1),"")</f>
        <v>0</v>
      </c>
      <c r="K757">
        <f>IF(טבלה13[[#This Row],[מקס קבוע]]&lt;&gt;"",טבלה13[[#This Row],[מקסימום]]-טבלה13[[#This Row],[מינימום]],"")</f>
        <v>6</v>
      </c>
      <c r="L757">
        <f>IF(IFERROR(LOOKUP(טבלה13[[#This Row],[ClientID]],פיבוט!$A$4:$A$121),FALSE)=טבלה13[[#This Row],[ClientID]],1,0)</f>
        <v>1</v>
      </c>
      <c r="M757" t="str">
        <f>IF(OR(טבלה13[[#This Row],[ClientID]]=A758),"",1)</f>
        <v/>
      </c>
      <c r="N757" s="3" t="str">
        <f>IF(טבלה13[[#This Row],[טווח]]&lt;&gt;K756,טבלה13[[#This Row],[טווח]],"")</f>
        <v/>
      </c>
      <c r="O757" s="3" t="str">
        <f>IF(טבלה13[[#This Row],[מניית טווחים]]&lt;&gt;"",IF(OR(30&gt;טבלה13[[#This Row],[מקסימום]],30&lt;טבלה13[[#This Row],[מינימום]]),0,1),"")</f>
        <v/>
      </c>
    </row>
    <row r="758" spans="1:15" x14ac:dyDescent="0.25">
      <c r="A758" t="s">
        <v>72</v>
      </c>
      <c r="B758">
        <v>13</v>
      </c>
      <c r="C758">
        <v>38</v>
      </c>
      <c r="D758">
        <f>טבלה13[[#This Row],[LengthofCycle]]+1</f>
        <v>39</v>
      </c>
      <c r="E758">
        <f>IF(טבלה13[[#This Row],[CycleNumber]]&lt;3,"",IF(טבלה13[[#This Row],[CycleNumber]]=3,MIN(D756:D758),IF(I757=3,MIN(D755:D757),E757)))</f>
        <v>30</v>
      </c>
      <c r="F758">
        <f>IF(טבלה13[[#This Row],[CycleNumber]]&lt;3,"",IF(טבלה13[[#This Row],[CycleNumber]]=3,MAX(D756:D758),IF(I757=3,MAX(D755:D757),F757)))</f>
        <v>36</v>
      </c>
      <c r="G758">
        <f>IF(OR(טבלה13[[#This Row],[CycleNumber]]&gt;B759,B759=""),IF(טבלה13[[#This Row],[מספר סטייה]]=3,MIN(D756:D758),טבלה13[[#This Row],[מינ קבוע]]),טבלה13[[#This Row],[מינ קבוע]])</f>
        <v>30</v>
      </c>
      <c r="H758">
        <f>IF(OR(טבלה13[[#This Row],[CycleNumber]]&gt;B759,B759=""),IF(טבלה13[[#This Row],[מספר סטייה]]=3,MAX(D756:D758),טבלה13[[#This Row],[מקס קבוע]]),טבלה13[[#This Row],[מקס קבוע]])</f>
        <v>36</v>
      </c>
      <c r="I75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קבוע]]&lt;&gt;E757,1,I757+1),0))</f>
        <v>1</v>
      </c>
      <c r="J758">
        <f>IF(AND(טבלה13[[#This Row],[CycleNumber]]&lt;B759,טבלה13[[#This Row],[מקס קבוע]]&lt;&gt;""),IF(OR(טבלה13[[#This Row],[מספר סטייה]]&lt;I759,AND(טבלה13[[#This Row],[מספר סטייה]]=3,I759=1)),0,1),"")</f>
        <v>1</v>
      </c>
      <c r="K758">
        <f>IF(טבלה13[[#This Row],[מקס קבוע]]&lt;&gt;"",טבלה13[[#This Row],[מקסימום]]-טבלה13[[#This Row],[מינימום]],"")</f>
        <v>6</v>
      </c>
      <c r="L758">
        <f>IF(IFERROR(LOOKUP(טבלה13[[#This Row],[ClientID]],פיבוט!$A$4:$A$121),FALSE)=טבלה13[[#This Row],[ClientID]],1,0)</f>
        <v>1</v>
      </c>
      <c r="M758" t="str">
        <f>IF(OR(טבלה13[[#This Row],[ClientID]]=A759),"",1)</f>
        <v/>
      </c>
      <c r="N758" s="3" t="str">
        <f>IF(טבלה13[[#This Row],[טווח]]&lt;&gt;K757,טבלה13[[#This Row],[טווח]],"")</f>
        <v/>
      </c>
      <c r="O758" s="3" t="str">
        <f>IF(טבלה13[[#This Row],[מניית טווחים]]&lt;&gt;"",IF(OR(30&gt;טבלה13[[#This Row],[מקסימום]],30&lt;טבלה13[[#This Row],[מינימום]]),0,1),"")</f>
        <v/>
      </c>
    </row>
    <row r="759" spans="1:15" x14ac:dyDescent="0.25">
      <c r="A759" t="s">
        <v>72</v>
      </c>
      <c r="B759">
        <v>14</v>
      </c>
      <c r="C759">
        <v>30</v>
      </c>
      <c r="D759">
        <f>טבלה13[[#This Row],[LengthofCycle]]+1</f>
        <v>31</v>
      </c>
      <c r="E759">
        <f>IF(טבלה13[[#This Row],[CycleNumber]]&lt;3,"",IF(טבלה13[[#This Row],[CycleNumber]]=3,MIN(D757:D759),IF(I758=3,MIN(D756:D758),E758)))</f>
        <v>30</v>
      </c>
      <c r="F759">
        <f>IF(טבלה13[[#This Row],[CycleNumber]]&lt;3,"",IF(טבלה13[[#This Row],[CycleNumber]]=3,MAX(D757:D759),IF(I758=3,MAX(D756:D758),F758)))</f>
        <v>36</v>
      </c>
      <c r="G759">
        <f>IF(OR(טבלה13[[#This Row],[CycleNumber]]&gt;B760,B760=""),IF(טבלה13[[#This Row],[מספר סטייה]]=3,MIN(D757:D759),טבלה13[[#This Row],[מינ קבוע]]),טבלה13[[#This Row],[מינ קבוע]])</f>
        <v>30</v>
      </c>
      <c r="H759">
        <f>IF(OR(טבלה13[[#This Row],[CycleNumber]]&gt;B760,B760=""),IF(טבלה13[[#This Row],[מספר סטייה]]=3,MAX(D757:D759),טבלה13[[#This Row],[מקס קבוע]]),טבלה13[[#This Row],[מקס קבוע]])</f>
        <v>36</v>
      </c>
      <c r="I75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קבוע]]&lt;&gt;E758,1,I758+1),0))</f>
        <v>0</v>
      </c>
      <c r="J759">
        <f>IF(AND(טבלה13[[#This Row],[CycleNumber]]&lt;B760,טבלה13[[#This Row],[מקס קבוע]]&lt;&gt;""),IF(OR(טבלה13[[#This Row],[מספר סטייה]]&lt;I760,AND(טבלה13[[#This Row],[מספר סטייה]]=3,I760=1)),0,1),"")</f>
        <v>1</v>
      </c>
      <c r="K759">
        <f>IF(טבלה13[[#This Row],[מקס קבוע]]&lt;&gt;"",טבלה13[[#This Row],[מקסימום]]-טבלה13[[#This Row],[מינימום]],"")</f>
        <v>6</v>
      </c>
      <c r="L759">
        <f>IF(IFERROR(LOOKUP(טבלה13[[#This Row],[ClientID]],פיבוט!$A$4:$A$121),FALSE)=טבלה13[[#This Row],[ClientID]],1,0)</f>
        <v>1</v>
      </c>
      <c r="M759" t="str">
        <f>IF(OR(טבלה13[[#This Row],[ClientID]]=A760),"",1)</f>
        <v/>
      </c>
      <c r="N759" s="3" t="str">
        <f>IF(טבלה13[[#This Row],[טווח]]&lt;&gt;K758,טבלה13[[#This Row],[טווח]],"")</f>
        <v/>
      </c>
      <c r="O759" s="3" t="str">
        <f>IF(טבלה13[[#This Row],[מניית טווחים]]&lt;&gt;"",IF(OR(30&gt;טבלה13[[#This Row],[מקסימום]],30&lt;טבלה13[[#This Row],[מינימום]]),0,1),"")</f>
        <v/>
      </c>
    </row>
    <row r="760" spans="1:15" x14ac:dyDescent="0.25">
      <c r="A760" t="s">
        <v>72</v>
      </c>
      <c r="B760">
        <v>15</v>
      </c>
      <c r="C760">
        <v>29</v>
      </c>
      <c r="D760">
        <f>טבלה13[[#This Row],[LengthofCycle]]+1</f>
        <v>30</v>
      </c>
      <c r="E760">
        <f>IF(טבלה13[[#This Row],[CycleNumber]]&lt;3,"",IF(טבלה13[[#This Row],[CycleNumber]]=3,MIN(D758:D760),IF(I759=3,MIN(D757:D759),E759)))</f>
        <v>30</v>
      </c>
      <c r="F760">
        <f>IF(טבלה13[[#This Row],[CycleNumber]]&lt;3,"",IF(טבלה13[[#This Row],[CycleNumber]]=3,MAX(D758:D760),IF(I759=3,MAX(D757:D759),F759)))</f>
        <v>36</v>
      </c>
      <c r="G760">
        <f>IF(OR(טבלה13[[#This Row],[CycleNumber]]&gt;B761,B761=""),IF(טבלה13[[#This Row],[מספר סטייה]]=3,MIN(D758:D760),טבלה13[[#This Row],[מינ קבוע]]),טבלה13[[#This Row],[מינ קבוע]])</f>
        <v>30</v>
      </c>
      <c r="H760">
        <f>IF(OR(טבלה13[[#This Row],[CycleNumber]]&gt;B761,B761=""),IF(טבלה13[[#This Row],[מספר סטייה]]=3,MAX(D758:D760),טבלה13[[#This Row],[מקס קבוע]]),טבלה13[[#This Row],[מקס קבוע]])</f>
        <v>36</v>
      </c>
      <c r="I76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קבוע]]&lt;&gt;E759,1,I759+1),0))</f>
        <v>0</v>
      </c>
      <c r="J760">
        <f>IF(AND(טבלה13[[#This Row],[CycleNumber]]&lt;B761,טבלה13[[#This Row],[מקס קבוע]]&lt;&gt;""),IF(OR(טבלה13[[#This Row],[מספר סטייה]]&lt;I761,AND(טבלה13[[#This Row],[מספר סטייה]]=3,I761=1)),0,1),"")</f>
        <v>1</v>
      </c>
      <c r="K760">
        <f>IF(טבלה13[[#This Row],[מקס קבוע]]&lt;&gt;"",טבלה13[[#This Row],[מקסימום]]-טבלה13[[#This Row],[מינימום]],"")</f>
        <v>6</v>
      </c>
      <c r="L760">
        <f>IF(IFERROR(LOOKUP(טבלה13[[#This Row],[ClientID]],פיבוט!$A$4:$A$121),FALSE)=טבלה13[[#This Row],[ClientID]],1,0)</f>
        <v>1</v>
      </c>
      <c r="M760" t="str">
        <f>IF(OR(טבלה13[[#This Row],[ClientID]]=A761),"",1)</f>
        <v/>
      </c>
      <c r="N760" s="3" t="str">
        <f>IF(טבלה13[[#This Row],[טווח]]&lt;&gt;K759,טבלה13[[#This Row],[טווח]],"")</f>
        <v/>
      </c>
      <c r="O760" s="3" t="str">
        <f>IF(טבלה13[[#This Row],[מניית טווחים]]&lt;&gt;"",IF(OR(30&gt;טבלה13[[#This Row],[מקסימום]],30&lt;טבלה13[[#This Row],[מינימום]]),0,1),"")</f>
        <v/>
      </c>
    </row>
    <row r="761" spans="1:15" x14ac:dyDescent="0.25">
      <c r="A761" t="s">
        <v>72</v>
      </c>
      <c r="B761">
        <v>16</v>
      </c>
      <c r="C761">
        <v>31</v>
      </c>
      <c r="D761">
        <f>טבלה13[[#This Row],[LengthofCycle]]+1</f>
        <v>32</v>
      </c>
      <c r="E761">
        <f>IF(טבלה13[[#This Row],[CycleNumber]]&lt;3,"",IF(טבלה13[[#This Row],[CycleNumber]]=3,MIN(D759:D761),IF(I760=3,MIN(D758:D760),E760)))</f>
        <v>30</v>
      </c>
      <c r="F761">
        <f>IF(טבלה13[[#This Row],[CycleNumber]]&lt;3,"",IF(טבלה13[[#This Row],[CycleNumber]]=3,MAX(D759:D761),IF(I760=3,MAX(D758:D760),F760)))</f>
        <v>36</v>
      </c>
      <c r="G761">
        <f>IF(OR(טבלה13[[#This Row],[CycleNumber]]&gt;B762,B762=""),IF(טבלה13[[#This Row],[מספר סטייה]]=3,MIN(D759:D761),טבלה13[[#This Row],[מינ קבוע]]),טבלה13[[#This Row],[מינ קבוע]])</f>
        <v>30</v>
      </c>
      <c r="H761">
        <f>IF(OR(טבלה13[[#This Row],[CycleNumber]]&gt;B762,B762=""),IF(טבלה13[[#This Row],[מספר סטייה]]=3,MAX(D759:D761),טבלה13[[#This Row],[מקס קבוע]]),טבלה13[[#This Row],[מקס קבוע]])</f>
        <v>36</v>
      </c>
      <c r="I76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קבוע]]&lt;&gt;E760,1,I760+1),0))</f>
        <v>0</v>
      </c>
      <c r="J761">
        <f>IF(AND(טבלה13[[#This Row],[CycleNumber]]&lt;B762,טבלה13[[#This Row],[מקס קבוע]]&lt;&gt;""),IF(OR(טבלה13[[#This Row],[מספר סטייה]]&lt;I762,AND(טבלה13[[#This Row],[מספר סטייה]]=3,I762=1)),0,1),"")</f>
        <v>1</v>
      </c>
      <c r="K761">
        <f>IF(טבלה13[[#This Row],[מקס קבוע]]&lt;&gt;"",טבלה13[[#This Row],[מקסימום]]-טבלה13[[#This Row],[מינימום]],"")</f>
        <v>6</v>
      </c>
      <c r="L761">
        <f>IF(IFERROR(LOOKUP(טבלה13[[#This Row],[ClientID]],פיבוט!$A$4:$A$121),FALSE)=טבלה13[[#This Row],[ClientID]],1,0)</f>
        <v>1</v>
      </c>
      <c r="M761" t="str">
        <f>IF(OR(טבלה13[[#This Row],[ClientID]]=A762),"",1)</f>
        <v/>
      </c>
      <c r="N761" s="3" t="str">
        <f>IF(טבלה13[[#This Row],[טווח]]&lt;&gt;K760,טבלה13[[#This Row],[טווח]],"")</f>
        <v/>
      </c>
      <c r="O761" s="3" t="str">
        <f>IF(טבלה13[[#This Row],[מניית טווחים]]&lt;&gt;"",IF(OR(30&gt;טבלה13[[#This Row],[מקסימום]],30&lt;טבלה13[[#This Row],[מינימום]]),0,1),"")</f>
        <v/>
      </c>
    </row>
    <row r="762" spans="1:15" x14ac:dyDescent="0.25">
      <c r="A762" t="s">
        <v>72</v>
      </c>
      <c r="B762">
        <v>17</v>
      </c>
      <c r="C762">
        <v>31</v>
      </c>
      <c r="D762">
        <f>טבלה13[[#This Row],[LengthofCycle]]+1</f>
        <v>32</v>
      </c>
      <c r="E762">
        <f>IF(טבלה13[[#This Row],[CycleNumber]]&lt;3,"",IF(טבלה13[[#This Row],[CycleNumber]]=3,MIN(D760:D762),IF(I761=3,MIN(D759:D761),E761)))</f>
        <v>30</v>
      </c>
      <c r="F762">
        <f>IF(טבלה13[[#This Row],[CycleNumber]]&lt;3,"",IF(טבלה13[[#This Row],[CycleNumber]]=3,MAX(D760:D762),IF(I761=3,MAX(D759:D761),F761)))</f>
        <v>36</v>
      </c>
      <c r="G762">
        <f>IF(OR(טבלה13[[#This Row],[CycleNumber]]&gt;B763,B763=""),IF(טבלה13[[#This Row],[מספר סטייה]]=3,MIN(D760:D762),טבלה13[[#This Row],[מינ קבוע]]),טבלה13[[#This Row],[מינ קבוע]])</f>
        <v>30</v>
      </c>
      <c r="H762">
        <f>IF(OR(טבלה13[[#This Row],[CycleNumber]]&gt;B763,B763=""),IF(טבלה13[[#This Row],[מספר סטייה]]=3,MAX(D760:D762),טבלה13[[#This Row],[מקס קבוע]]),טבלה13[[#This Row],[מקס קבוע]])</f>
        <v>36</v>
      </c>
      <c r="I76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קבוע]]&lt;&gt;E761,1,I761+1),0))</f>
        <v>0</v>
      </c>
      <c r="J762">
        <f>IF(AND(טבלה13[[#This Row],[CycleNumber]]&lt;B763,טבלה13[[#This Row],[מקס קבוע]]&lt;&gt;""),IF(OR(טבלה13[[#This Row],[מספר סטייה]]&lt;I763,AND(טבלה13[[#This Row],[מספר סטייה]]=3,I763=1)),0,1),"")</f>
        <v>1</v>
      </c>
      <c r="K762">
        <f>IF(טבלה13[[#This Row],[מקס קבוע]]&lt;&gt;"",טבלה13[[#This Row],[מקסימום]]-טבלה13[[#This Row],[מינימום]],"")</f>
        <v>6</v>
      </c>
      <c r="L762">
        <f>IF(IFERROR(LOOKUP(טבלה13[[#This Row],[ClientID]],פיבוט!$A$4:$A$121),FALSE)=טבלה13[[#This Row],[ClientID]],1,0)</f>
        <v>1</v>
      </c>
      <c r="M762" t="str">
        <f>IF(OR(טבלה13[[#This Row],[ClientID]]=A763),"",1)</f>
        <v/>
      </c>
      <c r="N762" s="3" t="str">
        <f>IF(טבלה13[[#This Row],[טווח]]&lt;&gt;K761,טבלה13[[#This Row],[טווח]],"")</f>
        <v/>
      </c>
      <c r="O762" s="3" t="str">
        <f>IF(טבלה13[[#This Row],[מניית טווחים]]&lt;&gt;"",IF(OR(30&gt;טבלה13[[#This Row],[מקסימום]],30&lt;טבלה13[[#This Row],[מינימום]]),0,1),"")</f>
        <v/>
      </c>
    </row>
    <row r="763" spans="1:15" x14ac:dyDescent="0.25">
      <c r="A763" t="s">
        <v>72</v>
      </c>
      <c r="B763">
        <v>18</v>
      </c>
      <c r="C763">
        <v>32</v>
      </c>
      <c r="D763">
        <f>טבלה13[[#This Row],[LengthofCycle]]+1</f>
        <v>33</v>
      </c>
      <c r="E763">
        <f>IF(טבלה13[[#This Row],[CycleNumber]]&lt;3,"",IF(טבלה13[[#This Row],[CycleNumber]]=3,MIN(D761:D763),IF(I762=3,MIN(D760:D762),E762)))</f>
        <v>30</v>
      </c>
      <c r="F763">
        <f>IF(טבלה13[[#This Row],[CycleNumber]]&lt;3,"",IF(טבלה13[[#This Row],[CycleNumber]]=3,MAX(D761:D763),IF(I762=3,MAX(D760:D762),F762)))</f>
        <v>36</v>
      </c>
      <c r="G763">
        <f>IF(OR(טבלה13[[#This Row],[CycleNumber]]&gt;B764,B764=""),IF(טבלה13[[#This Row],[מספר סטייה]]=3,MIN(D761:D763),טבלה13[[#This Row],[מינ קבוע]]),טבלה13[[#This Row],[מינ קבוע]])</f>
        <v>30</v>
      </c>
      <c r="H763">
        <f>IF(OR(טבלה13[[#This Row],[CycleNumber]]&gt;B764,B764=""),IF(טבלה13[[#This Row],[מספר סטייה]]=3,MAX(D761:D763),טבלה13[[#This Row],[מקס קבוע]]),טבלה13[[#This Row],[מקס קבוע]])</f>
        <v>36</v>
      </c>
      <c r="I76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קבוע]]&lt;&gt;E762,1,I762+1),0))</f>
        <v>0</v>
      </c>
      <c r="J763">
        <f>IF(AND(טבלה13[[#This Row],[CycleNumber]]&lt;B764,טבלה13[[#This Row],[מקס קבוע]]&lt;&gt;""),IF(OR(טבלה13[[#This Row],[מספר סטייה]]&lt;I764,AND(טבלה13[[#This Row],[מספר סטייה]]=3,I764=1)),0,1),"")</f>
        <v>0</v>
      </c>
      <c r="K763">
        <f>IF(טבלה13[[#This Row],[מקס קבוע]]&lt;&gt;"",טבלה13[[#This Row],[מקסימום]]-טבלה13[[#This Row],[מינימום]],"")</f>
        <v>6</v>
      </c>
      <c r="L763">
        <f>IF(IFERROR(LOOKUP(טבלה13[[#This Row],[ClientID]],פיבוט!$A$4:$A$121),FALSE)=טבלה13[[#This Row],[ClientID]],1,0)</f>
        <v>1</v>
      </c>
      <c r="M763" t="str">
        <f>IF(OR(טבלה13[[#This Row],[ClientID]]=A764),"",1)</f>
        <v/>
      </c>
      <c r="N763" s="3" t="str">
        <f>IF(טבלה13[[#This Row],[טווח]]&lt;&gt;K762,טבלה13[[#This Row],[טווח]],"")</f>
        <v/>
      </c>
      <c r="O763" s="3" t="str">
        <f>IF(טבלה13[[#This Row],[מניית טווחים]]&lt;&gt;"",IF(OR(30&gt;טבלה13[[#This Row],[מקסימום]],30&lt;טבלה13[[#This Row],[מינימום]]),0,1),"")</f>
        <v/>
      </c>
    </row>
    <row r="764" spans="1:15" x14ac:dyDescent="0.25">
      <c r="A764" t="s">
        <v>72</v>
      </c>
      <c r="B764">
        <v>19</v>
      </c>
      <c r="C764">
        <v>27</v>
      </c>
      <c r="D764">
        <f>טבלה13[[#This Row],[LengthofCycle]]+1</f>
        <v>28</v>
      </c>
      <c r="E764">
        <f>IF(טבלה13[[#This Row],[CycleNumber]]&lt;3,"",IF(טבלה13[[#This Row],[CycleNumber]]=3,MIN(D762:D764),IF(I763=3,MIN(D761:D763),E763)))</f>
        <v>30</v>
      </c>
      <c r="F764">
        <f>IF(טבלה13[[#This Row],[CycleNumber]]&lt;3,"",IF(טבלה13[[#This Row],[CycleNumber]]=3,MAX(D762:D764),IF(I763=3,MAX(D761:D763),F763)))</f>
        <v>36</v>
      </c>
      <c r="G764">
        <f>IF(OR(טבלה13[[#This Row],[CycleNumber]]&gt;B765,B765=""),IF(טבלה13[[#This Row],[מספר סטייה]]=3,MIN(D762:D764),טבלה13[[#This Row],[מינ קבוע]]),טבלה13[[#This Row],[מינ קבוע]])</f>
        <v>30</v>
      </c>
      <c r="H764">
        <f>IF(OR(טבלה13[[#This Row],[CycleNumber]]&gt;B765,B765=""),IF(טבלה13[[#This Row],[מספר סטייה]]=3,MAX(D762:D764),טבלה13[[#This Row],[מקס קבוע]]),טבלה13[[#This Row],[מקס קבוע]])</f>
        <v>36</v>
      </c>
      <c r="I76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קבוע]]&lt;&gt;E763,1,I763+1),0))</f>
        <v>1</v>
      </c>
      <c r="J764">
        <f>IF(AND(טבלה13[[#This Row],[CycleNumber]]&lt;B765,טבלה13[[#This Row],[מקס קבוע]]&lt;&gt;""),IF(OR(טבלה13[[#This Row],[מספר סטייה]]&lt;I765,AND(טבלה13[[#This Row],[מספר סטייה]]=3,I765=1)),0,1),"")</f>
        <v>0</v>
      </c>
      <c r="K764">
        <f>IF(טבלה13[[#This Row],[מקס קבוע]]&lt;&gt;"",טבלה13[[#This Row],[מקסימום]]-טבלה13[[#This Row],[מינימום]],"")</f>
        <v>6</v>
      </c>
      <c r="L764">
        <f>IF(IFERROR(LOOKUP(טבלה13[[#This Row],[ClientID]],פיבוט!$A$4:$A$121),FALSE)=טבלה13[[#This Row],[ClientID]],1,0)</f>
        <v>1</v>
      </c>
      <c r="M764" t="str">
        <f>IF(OR(טבלה13[[#This Row],[ClientID]]=A765),"",1)</f>
        <v/>
      </c>
      <c r="N764" s="3" t="str">
        <f>IF(טבלה13[[#This Row],[טווח]]&lt;&gt;K763,טבלה13[[#This Row],[טווח]],"")</f>
        <v/>
      </c>
      <c r="O764" s="3" t="str">
        <f>IF(טבלה13[[#This Row],[מניית טווחים]]&lt;&gt;"",IF(OR(30&gt;טבלה13[[#This Row],[מקסימום]],30&lt;טבלה13[[#This Row],[מינימום]]),0,1),"")</f>
        <v/>
      </c>
    </row>
    <row r="765" spans="1:15" x14ac:dyDescent="0.25">
      <c r="A765" t="s">
        <v>72</v>
      </c>
      <c r="B765">
        <v>20</v>
      </c>
      <c r="C765">
        <v>37</v>
      </c>
      <c r="D765">
        <f>טבלה13[[#This Row],[LengthofCycle]]+1</f>
        <v>38</v>
      </c>
      <c r="E765">
        <f>IF(טבלה13[[#This Row],[CycleNumber]]&lt;3,"",IF(טבלה13[[#This Row],[CycleNumber]]=3,MIN(D763:D765),IF(I764=3,MIN(D762:D764),E764)))</f>
        <v>30</v>
      </c>
      <c r="F765">
        <f>IF(טבלה13[[#This Row],[CycleNumber]]&lt;3,"",IF(טבלה13[[#This Row],[CycleNumber]]=3,MAX(D763:D765),IF(I764=3,MAX(D762:D764),F764)))</f>
        <v>36</v>
      </c>
      <c r="G765">
        <f>IF(OR(טבלה13[[#This Row],[CycleNumber]]&gt;B766,B766=""),IF(טבלה13[[#This Row],[מספר סטייה]]=3,MIN(D763:D765),טבלה13[[#This Row],[מינ קבוע]]),טבלה13[[#This Row],[מינ קבוע]])</f>
        <v>30</v>
      </c>
      <c r="H765">
        <f>IF(OR(טבלה13[[#This Row],[CycleNumber]]&gt;B766,B766=""),IF(טבלה13[[#This Row],[מספר סטייה]]=3,MAX(D763:D765),טבלה13[[#This Row],[מקס קבוע]]),טבלה13[[#This Row],[מקס קבוע]])</f>
        <v>36</v>
      </c>
      <c r="I76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קבוע]]&lt;&gt;E764,1,I764+1),0))</f>
        <v>2</v>
      </c>
      <c r="J765">
        <f>IF(AND(טבלה13[[#This Row],[CycleNumber]]&lt;B766,טבלה13[[#This Row],[מקס קבוע]]&lt;&gt;""),IF(OR(טבלה13[[#This Row],[מספר סטייה]]&lt;I766,AND(טבלה13[[#This Row],[מספר סטייה]]=3,I766=1)),0,1),"")</f>
        <v>1</v>
      </c>
      <c r="K765">
        <f>IF(טבלה13[[#This Row],[מקס קבוע]]&lt;&gt;"",טבלה13[[#This Row],[מקסימום]]-טבלה13[[#This Row],[מינימום]],"")</f>
        <v>6</v>
      </c>
      <c r="L765">
        <f>IF(IFERROR(LOOKUP(טבלה13[[#This Row],[ClientID]],פיבוט!$A$4:$A$121),FALSE)=טבלה13[[#This Row],[ClientID]],1,0)</f>
        <v>1</v>
      </c>
      <c r="M765" t="str">
        <f>IF(OR(טבלה13[[#This Row],[ClientID]]=A766),"",1)</f>
        <v/>
      </c>
      <c r="N765" s="3" t="str">
        <f>IF(טבלה13[[#This Row],[טווח]]&lt;&gt;K764,טבלה13[[#This Row],[טווח]],"")</f>
        <v/>
      </c>
      <c r="O765" s="3" t="str">
        <f>IF(טבלה13[[#This Row],[מניית טווחים]]&lt;&gt;"",IF(OR(30&gt;טבלה13[[#This Row],[מקסימום]],30&lt;טבלה13[[#This Row],[מינימום]]),0,1),"")</f>
        <v/>
      </c>
    </row>
    <row r="766" spans="1:15" x14ac:dyDescent="0.25">
      <c r="A766" t="s">
        <v>72</v>
      </c>
      <c r="B766">
        <v>21</v>
      </c>
      <c r="C766">
        <v>30</v>
      </c>
      <c r="D766">
        <f>טבלה13[[#This Row],[LengthofCycle]]+1</f>
        <v>31</v>
      </c>
      <c r="E766">
        <f>IF(טבלה13[[#This Row],[CycleNumber]]&lt;3,"",IF(טבלה13[[#This Row],[CycleNumber]]=3,MIN(D764:D766),IF(I765=3,MIN(D763:D765),E765)))</f>
        <v>30</v>
      </c>
      <c r="F766">
        <f>IF(טבלה13[[#This Row],[CycleNumber]]&lt;3,"",IF(טבלה13[[#This Row],[CycleNumber]]=3,MAX(D764:D766),IF(I765=3,MAX(D763:D765),F765)))</f>
        <v>36</v>
      </c>
      <c r="G766">
        <f>IF(OR(טבלה13[[#This Row],[CycleNumber]]&gt;B767,B767=""),IF(טבלה13[[#This Row],[מספר סטייה]]=3,MIN(D764:D766),טבלה13[[#This Row],[מינ קבוע]]),טבלה13[[#This Row],[מינ קבוע]])</f>
        <v>30</v>
      </c>
      <c r="H766">
        <f>IF(OR(טבלה13[[#This Row],[CycleNumber]]&gt;B767,B767=""),IF(טבלה13[[#This Row],[מספר סטייה]]=3,MAX(D764:D766),טבלה13[[#This Row],[מקס קבוע]]),טבלה13[[#This Row],[מקס קבוע]])</f>
        <v>36</v>
      </c>
      <c r="I76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קבוע]]&lt;&gt;E765,1,I765+1),0))</f>
        <v>0</v>
      </c>
      <c r="J766">
        <f>IF(AND(טבלה13[[#This Row],[CycleNumber]]&lt;B767,טבלה13[[#This Row],[מקס קבוע]]&lt;&gt;""),IF(OR(טבלה13[[#This Row],[מספר סטייה]]&lt;I767,AND(טבלה13[[#This Row],[מספר סטייה]]=3,I767=1)),0,1),"")</f>
        <v>0</v>
      </c>
      <c r="K766">
        <f>IF(טבלה13[[#This Row],[מקס קבוע]]&lt;&gt;"",טבלה13[[#This Row],[מקסימום]]-טבלה13[[#This Row],[מינימום]],"")</f>
        <v>6</v>
      </c>
      <c r="L766">
        <f>IF(IFERROR(LOOKUP(טבלה13[[#This Row],[ClientID]],פיבוט!$A$4:$A$121),FALSE)=טבלה13[[#This Row],[ClientID]],1,0)</f>
        <v>1</v>
      </c>
      <c r="M766" t="str">
        <f>IF(OR(טבלה13[[#This Row],[ClientID]]=A767),"",1)</f>
        <v/>
      </c>
      <c r="N766" s="3" t="str">
        <f>IF(טבלה13[[#This Row],[טווח]]&lt;&gt;K765,טבלה13[[#This Row],[טווח]],"")</f>
        <v/>
      </c>
      <c r="O766" s="3" t="str">
        <f>IF(טבלה13[[#This Row],[מניית טווחים]]&lt;&gt;"",IF(OR(30&gt;טבלה13[[#This Row],[מקסימום]],30&lt;טבלה13[[#This Row],[מינימום]]),0,1),"")</f>
        <v/>
      </c>
    </row>
    <row r="767" spans="1:15" x14ac:dyDescent="0.25">
      <c r="A767" t="s">
        <v>72</v>
      </c>
      <c r="B767">
        <v>22</v>
      </c>
      <c r="C767">
        <v>28</v>
      </c>
      <c r="D767">
        <f>טבלה13[[#This Row],[LengthofCycle]]+1</f>
        <v>29</v>
      </c>
      <c r="E767">
        <f>IF(טבלה13[[#This Row],[CycleNumber]]&lt;3,"",IF(טבלה13[[#This Row],[CycleNumber]]=3,MIN(D765:D767),IF(I766=3,MIN(D764:D766),E766)))</f>
        <v>30</v>
      </c>
      <c r="F767">
        <f>IF(טבלה13[[#This Row],[CycleNumber]]&lt;3,"",IF(טבלה13[[#This Row],[CycleNumber]]=3,MAX(D765:D767),IF(I766=3,MAX(D764:D766),F766)))</f>
        <v>36</v>
      </c>
      <c r="G767">
        <f>IF(OR(טבלה13[[#This Row],[CycleNumber]]&gt;B768,B768=""),IF(טבלה13[[#This Row],[מספר סטייה]]=3,MIN(D765:D767),טבלה13[[#This Row],[מינ קבוע]]),טבלה13[[#This Row],[מינ קבוע]])</f>
        <v>30</v>
      </c>
      <c r="H767">
        <f>IF(OR(טבלה13[[#This Row],[CycleNumber]]&gt;B768,B768=""),IF(טבלה13[[#This Row],[מספר סטייה]]=3,MAX(D765:D767),טבלה13[[#This Row],[מקס קבוע]]),טבלה13[[#This Row],[מקס קבוע]])</f>
        <v>36</v>
      </c>
      <c r="I76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קבוע]]&lt;&gt;E766,1,I766+1),0))</f>
        <v>1</v>
      </c>
      <c r="J767">
        <f>IF(AND(טבלה13[[#This Row],[CycleNumber]]&lt;B768,טבלה13[[#This Row],[מקס קבוע]]&lt;&gt;""),IF(OR(טבלה13[[#This Row],[מספר סטייה]]&lt;I768,AND(טבלה13[[#This Row],[מספר סטייה]]=3,I768=1)),0,1),"")</f>
        <v>1</v>
      </c>
      <c r="K767">
        <f>IF(טבלה13[[#This Row],[מקס קבוע]]&lt;&gt;"",טבלה13[[#This Row],[מקסימום]]-טבלה13[[#This Row],[מינימום]],"")</f>
        <v>6</v>
      </c>
      <c r="L767">
        <f>IF(IFERROR(LOOKUP(טבלה13[[#This Row],[ClientID]],פיבוט!$A$4:$A$121),FALSE)=טבלה13[[#This Row],[ClientID]],1,0)</f>
        <v>1</v>
      </c>
      <c r="M767" t="str">
        <f>IF(OR(טבלה13[[#This Row],[ClientID]]=A768),"",1)</f>
        <v/>
      </c>
      <c r="N767" s="3" t="str">
        <f>IF(טבלה13[[#This Row],[טווח]]&lt;&gt;K766,טבלה13[[#This Row],[טווח]],"")</f>
        <v/>
      </c>
      <c r="O767" s="3" t="str">
        <f>IF(טבלה13[[#This Row],[מניית טווחים]]&lt;&gt;"",IF(OR(30&gt;טבלה13[[#This Row],[מקסימום]],30&lt;טבלה13[[#This Row],[מינימום]]),0,1),"")</f>
        <v/>
      </c>
    </row>
    <row r="768" spans="1:15" x14ac:dyDescent="0.25">
      <c r="A768" t="s">
        <v>72</v>
      </c>
      <c r="B768">
        <v>23</v>
      </c>
      <c r="C768">
        <v>30</v>
      </c>
      <c r="D768">
        <f>טבלה13[[#This Row],[LengthofCycle]]+1</f>
        <v>31</v>
      </c>
      <c r="E768">
        <f>IF(טבלה13[[#This Row],[CycleNumber]]&lt;3,"",IF(טבלה13[[#This Row],[CycleNumber]]=3,MIN(D766:D768),IF(I767=3,MIN(D765:D767),E767)))</f>
        <v>30</v>
      </c>
      <c r="F768">
        <f>IF(טבלה13[[#This Row],[CycleNumber]]&lt;3,"",IF(טבלה13[[#This Row],[CycleNumber]]=3,MAX(D766:D768),IF(I767=3,MAX(D765:D767),F767)))</f>
        <v>36</v>
      </c>
      <c r="G768">
        <f>IF(OR(טבלה13[[#This Row],[CycleNumber]]&gt;B769,B769=""),IF(טבלה13[[#This Row],[מספר סטייה]]=3,MIN(D766:D768),טבלה13[[#This Row],[מינ קבוע]]),טבלה13[[#This Row],[מינ קבוע]])</f>
        <v>30</v>
      </c>
      <c r="H768">
        <f>IF(OR(טבלה13[[#This Row],[CycleNumber]]&gt;B769,B769=""),IF(טבלה13[[#This Row],[מספר סטייה]]=3,MAX(D766:D768),טבלה13[[#This Row],[מקס קבוע]]),טבלה13[[#This Row],[מקס קבוע]])</f>
        <v>36</v>
      </c>
      <c r="I76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קבוע]]&lt;&gt;E767,1,I767+1),0))</f>
        <v>0</v>
      </c>
      <c r="J768">
        <f>IF(AND(טבלה13[[#This Row],[CycleNumber]]&lt;B769,טבלה13[[#This Row],[מקס קבוע]]&lt;&gt;""),IF(OR(טבלה13[[#This Row],[מספר סטייה]]&lt;I769,AND(טבלה13[[#This Row],[מספר סטייה]]=3,I769=1)),0,1),"")</f>
        <v>1</v>
      </c>
      <c r="K768">
        <f>IF(טבלה13[[#This Row],[מקס קבוע]]&lt;&gt;"",טבלה13[[#This Row],[מקסימום]]-טבלה13[[#This Row],[מינימום]],"")</f>
        <v>6</v>
      </c>
      <c r="L768">
        <f>IF(IFERROR(LOOKUP(טבלה13[[#This Row],[ClientID]],פיבוט!$A$4:$A$121),FALSE)=טבלה13[[#This Row],[ClientID]],1,0)</f>
        <v>1</v>
      </c>
      <c r="M768" t="str">
        <f>IF(OR(טבלה13[[#This Row],[ClientID]]=A769),"",1)</f>
        <v/>
      </c>
      <c r="N768" s="3" t="str">
        <f>IF(טבלה13[[#This Row],[טווח]]&lt;&gt;K767,טבלה13[[#This Row],[טווח]],"")</f>
        <v/>
      </c>
      <c r="O768" s="3" t="str">
        <f>IF(טבלה13[[#This Row],[מניית טווחים]]&lt;&gt;"",IF(OR(30&gt;טבלה13[[#This Row],[מקסימום]],30&lt;טבלה13[[#This Row],[מינימום]]),0,1),"")</f>
        <v/>
      </c>
    </row>
    <row r="769" spans="1:15" x14ac:dyDescent="0.25">
      <c r="A769" t="s">
        <v>72</v>
      </c>
      <c r="B769">
        <v>24</v>
      </c>
      <c r="C769">
        <v>30</v>
      </c>
      <c r="D769">
        <f>טבלה13[[#This Row],[LengthofCycle]]+1</f>
        <v>31</v>
      </c>
      <c r="E769">
        <f>IF(טבלה13[[#This Row],[CycleNumber]]&lt;3,"",IF(טבלה13[[#This Row],[CycleNumber]]=3,MIN(D767:D769),IF(I768=3,MIN(D766:D768),E768)))</f>
        <v>30</v>
      </c>
      <c r="F769">
        <f>IF(טבלה13[[#This Row],[CycleNumber]]&lt;3,"",IF(טבלה13[[#This Row],[CycleNumber]]=3,MAX(D767:D769),IF(I768=3,MAX(D766:D768),F768)))</f>
        <v>36</v>
      </c>
      <c r="G769">
        <f>IF(OR(טבלה13[[#This Row],[CycleNumber]]&gt;B770,B770=""),IF(טבלה13[[#This Row],[מספר סטייה]]=3,MIN(D767:D769),טבלה13[[#This Row],[מינ קבוע]]),טבלה13[[#This Row],[מינ קבוע]])</f>
        <v>30</v>
      </c>
      <c r="H769">
        <f>IF(OR(טבלה13[[#This Row],[CycleNumber]]&gt;B770,B770=""),IF(טבלה13[[#This Row],[מספר סטייה]]=3,MAX(D767:D769),טבלה13[[#This Row],[מקס קבוע]]),טבלה13[[#This Row],[מקס קבוע]])</f>
        <v>36</v>
      </c>
      <c r="I76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קבוע]]&lt;&gt;E768,1,I768+1),0))</f>
        <v>0</v>
      </c>
      <c r="J769">
        <f>IF(AND(טבלה13[[#This Row],[CycleNumber]]&lt;B770,טבלה13[[#This Row],[מקס קבוע]]&lt;&gt;""),IF(OR(טבלה13[[#This Row],[מספר סטייה]]&lt;I770,AND(טבלה13[[#This Row],[מספר סטייה]]=3,I770=1)),0,1),"")</f>
        <v>1</v>
      </c>
      <c r="K769">
        <f>IF(טבלה13[[#This Row],[מקס קבוע]]&lt;&gt;"",טבלה13[[#This Row],[מקסימום]]-טבלה13[[#This Row],[מינימום]],"")</f>
        <v>6</v>
      </c>
      <c r="L769">
        <f>IF(IFERROR(LOOKUP(טבלה13[[#This Row],[ClientID]],פיבוט!$A$4:$A$121),FALSE)=טבלה13[[#This Row],[ClientID]],1,0)</f>
        <v>1</v>
      </c>
      <c r="M769" t="str">
        <f>IF(OR(טבלה13[[#This Row],[ClientID]]=A770),"",1)</f>
        <v/>
      </c>
      <c r="N769" s="3" t="str">
        <f>IF(טבלה13[[#This Row],[טווח]]&lt;&gt;K768,טבלה13[[#This Row],[טווח]],"")</f>
        <v/>
      </c>
      <c r="O769" s="3" t="str">
        <f>IF(טבלה13[[#This Row],[מניית טווחים]]&lt;&gt;"",IF(OR(30&gt;טבלה13[[#This Row],[מקסימום]],30&lt;טבלה13[[#This Row],[מינימום]]),0,1),"")</f>
        <v/>
      </c>
    </row>
    <row r="770" spans="1:15" x14ac:dyDescent="0.25">
      <c r="A770" t="s">
        <v>72</v>
      </c>
      <c r="B770">
        <v>25</v>
      </c>
      <c r="C770">
        <v>31</v>
      </c>
      <c r="D770">
        <f>טבלה13[[#This Row],[LengthofCycle]]+1</f>
        <v>32</v>
      </c>
      <c r="E770">
        <f>IF(טבלה13[[#This Row],[CycleNumber]]&lt;3,"",IF(טבלה13[[#This Row],[CycleNumber]]=3,MIN(D768:D770),IF(I769=3,MIN(D767:D769),E769)))</f>
        <v>30</v>
      </c>
      <c r="F770">
        <f>IF(טבלה13[[#This Row],[CycleNumber]]&lt;3,"",IF(טבלה13[[#This Row],[CycleNumber]]=3,MAX(D768:D770),IF(I769=3,MAX(D767:D769),F769)))</f>
        <v>36</v>
      </c>
      <c r="G770">
        <f>IF(OR(טבלה13[[#This Row],[CycleNumber]]&gt;B771,B771=""),IF(טבלה13[[#This Row],[מספר סטייה]]=3,MIN(D768:D770),טבלה13[[#This Row],[מינ קבוע]]),טבלה13[[#This Row],[מינ קבוע]])</f>
        <v>30</v>
      </c>
      <c r="H770">
        <f>IF(OR(טבלה13[[#This Row],[CycleNumber]]&gt;B771,B771=""),IF(טבלה13[[#This Row],[מספר סטייה]]=3,MAX(D768:D770),טבלה13[[#This Row],[מקס קבוע]]),טבלה13[[#This Row],[מקס קבוע]])</f>
        <v>36</v>
      </c>
      <c r="I77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קבוע]]&lt;&gt;E769,1,I769+1),0))</f>
        <v>0</v>
      </c>
      <c r="J770">
        <f>IF(AND(טבלה13[[#This Row],[CycleNumber]]&lt;B771,טבלה13[[#This Row],[מקס קבוע]]&lt;&gt;""),IF(OR(טבלה13[[#This Row],[מספר סטייה]]&lt;I771,AND(טבלה13[[#This Row],[מספר סטייה]]=3,I771=1)),0,1),"")</f>
        <v>1</v>
      </c>
      <c r="K770">
        <f>IF(טבלה13[[#This Row],[מקס קבוע]]&lt;&gt;"",טבלה13[[#This Row],[מקסימום]]-טבלה13[[#This Row],[מינימום]],"")</f>
        <v>6</v>
      </c>
      <c r="L770">
        <f>IF(IFERROR(LOOKUP(טבלה13[[#This Row],[ClientID]],פיבוט!$A$4:$A$121),FALSE)=טבלה13[[#This Row],[ClientID]],1,0)</f>
        <v>1</v>
      </c>
      <c r="M770" t="str">
        <f>IF(OR(טבלה13[[#This Row],[ClientID]]=A771),"",1)</f>
        <v/>
      </c>
      <c r="N770" s="3" t="str">
        <f>IF(טבלה13[[#This Row],[טווח]]&lt;&gt;K769,טבלה13[[#This Row],[טווח]],"")</f>
        <v/>
      </c>
      <c r="O770" s="3" t="str">
        <f>IF(טבלה13[[#This Row],[מניית טווחים]]&lt;&gt;"",IF(OR(30&gt;טבלה13[[#This Row],[מקסימום]],30&lt;טבלה13[[#This Row],[מינימום]]),0,1),"")</f>
        <v/>
      </c>
    </row>
    <row r="771" spans="1:15" x14ac:dyDescent="0.25">
      <c r="A771" t="s">
        <v>72</v>
      </c>
      <c r="B771">
        <v>26</v>
      </c>
      <c r="C771">
        <v>33</v>
      </c>
      <c r="D771">
        <f>טבלה13[[#This Row],[LengthofCycle]]+1</f>
        <v>34</v>
      </c>
      <c r="E771">
        <f>IF(טבלה13[[#This Row],[CycleNumber]]&lt;3,"",IF(טבלה13[[#This Row],[CycleNumber]]=3,MIN(D769:D771),IF(I770=3,MIN(D768:D770),E770)))</f>
        <v>30</v>
      </c>
      <c r="F771">
        <f>IF(טבלה13[[#This Row],[CycleNumber]]&lt;3,"",IF(טבלה13[[#This Row],[CycleNumber]]=3,MAX(D769:D771),IF(I770=3,MAX(D768:D770),F770)))</f>
        <v>36</v>
      </c>
      <c r="G771">
        <f>IF(OR(טבלה13[[#This Row],[CycleNumber]]&gt;B772,B772=""),IF(טבלה13[[#This Row],[מספר סטייה]]=3,MIN(D769:D771),טבלה13[[#This Row],[מינ קבוע]]),טבלה13[[#This Row],[מינ קבוע]])</f>
        <v>30</v>
      </c>
      <c r="H771">
        <f>IF(OR(טבלה13[[#This Row],[CycleNumber]]&gt;B772,B772=""),IF(טבלה13[[#This Row],[מספר סטייה]]=3,MAX(D769:D771),טבלה13[[#This Row],[מקס קבוע]]),טבלה13[[#This Row],[מקס קבוע]])</f>
        <v>36</v>
      </c>
      <c r="I77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קבוע]]&lt;&gt;E770,1,I770+1),0))</f>
        <v>0</v>
      </c>
      <c r="J771">
        <f>IF(AND(טבלה13[[#This Row],[CycleNumber]]&lt;B772,טבלה13[[#This Row],[מקס קבוע]]&lt;&gt;""),IF(OR(טבלה13[[#This Row],[מספר סטייה]]&lt;I772,AND(טבלה13[[#This Row],[מספר סטייה]]=3,I772=1)),0,1),"")</f>
        <v>1</v>
      </c>
      <c r="K771">
        <f>IF(טבלה13[[#This Row],[מקס קבוע]]&lt;&gt;"",טבלה13[[#This Row],[מקסימום]]-טבלה13[[#This Row],[מינימום]],"")</f>
        <v>6</v>
      </c>
      <c r="L771">
        <f>IF(IFERROR(LOOKUP(טבלה13[[#This Row],[ClientID]],פיבוט!$A$4:$A$121),FALSE)=טבלה13[[#This Row],[ClientID]],1,0)</f>
        <v>1</v>
      </c>
      <c r="M771" t="str">
        <f>IF(OR(טבלה13[[#This Row],[ClientID]]=A772),"",1)</f>
        <v/>
      </c>
      <c r="N771" s="3" t="str">
        <f>IF(טבלה13[[#This Row],[טווח]]&lt;&gt;K770,טבלה13[[#This Row],[טווח]],"")</f>
        <v/>
      </c>
      <c r="O771" s="3" t="str">
        <f>IF(טבלה13[[#This Row],[מניית טווחים]]&lt;&gt;"",IF(OR(30&gt;טבלה13[[#This Row],[מקסימום]],30&lt;טבלה13[[#This Row],[מינימום]]),0,1),"")</f>
        <v/>
      </c>
    </row>
    <row r="772" spans="1:15" x14ac:dyDescent="0.25">
      <c r="A772" t="s">
        <v>72</v>
      </c>
      <c r="B772">
        <v>27</v>
      </c>
      <c r="C772">
        <v>31</v>
      </c>
      <c r="D772">
        <f>טבלה13[[#This Row],[LengthofCycle]]+1</f>
        <v>32</v>
      </c>
      <c r="E772">
        <f>IF(טבלה13[[#This Row],[CycleNumber]]&lt;3,"",IF(טבלה13[[#This Row],[CycleNumber]]=3,MIN(D770:D772),IF(I771=3,MIN(D769:D771),E771)))</f>
        <v>30</v>
      </c>
      <c r="F772">
        <f>IF(טבלה13[[#This Row],[CycleNumber]]&lt;3,"",IF(טבלה13[[#This Row],[CycleNumber]]=3,MAX(D770:D772),IF(I771=3,MAX(D769:D771),F771)))</f>
        <v>36</v>
      </c>
      <c r="G772">
        <f>IF(OR(טבלה13[[#This Row],[CycleNumber]]&gt;B773,B773=""),IF(טבלה13[[#This Row],[מספר סטייה]]=3,MIN(D770:D772),טבלה13[[#This Row],[מינ קבוע]]),טבלה13[[#This Row],[מינ קבוע]])</f>
        <v>30</v>
      </c>
      <c r="H772">
        <f>IF(OR(טבלה13[[#This Row],[CycleNumber]]&gt;B773,B773=""),IF(טבלה13[[#This Row],[מספר סטייה]]=3,MAX(D770:D772),טבלה13[[#This Row],[מקס קבוע]]),טבלה13[[#This Row],[מקס קבוע]])</f>
        <v>36</v>
      </c>
      <c r="I77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קבוע]]&lt;&gt;E771,1,I771+1),0))</f>
        <v>0</v>
      </c>
      <c r="J772" t="str">
        <f>IF(AND(טבלה13[[#This Row],[CycleNumber]]&lt;B773,טבלה13[[#This Row],[מקס קבוע]]&lt;&gt;""),IF(OR(טבלה13[[#This Row],[מספר סטייה]]&lt;I773,AND(טבלה13[[#This Row],[מספר סטייה]]=3,I773=1)),0,1),"")</f>
        <v/>
      </c>
      <c r="K772">
        <f>IF(טבלה13[[#This Row],[מקס קבוע]]&lt;&gt;"",טבלה13[[#This Row],[מקסימום]]-טבלה13[[#This Row],[מינימום]],"")</f>
        <v>6</v>
      </c>
      <c r="L772">
        <f>IF(IFERROR(LOOKUP(טבלה13[[#This Row],[ClientID]],פיבוט!$A$4:$A$121),FALSE)=טבלה13[[#This Row],[ClientID]],1,0)</f>
        <v>1</v>
      </c>
      <c r="M772">
        <f>IF(OR(טבלה13[[#This Row],[ClientID]]=A773),"",1)</f>
        <v>1</v>
      </c>
      <c r="N772" s="3" t="str">
        <f>IF(טבלה13[[#This Row],[טווח]]&lt;&gt;K771,טבלה13[[#This Row],[טווח]],"")</f>
        <v/>
      </c>
      <c r="O772" s="3" t="str">
        <f>IF(טבלה13[[#This Row],[מניית טווחים]]&lt;&gt;"",IF(OR(30&gt;טבלה13[[#This Row],[מקסימום]],30&lt;טבלה13[[#This Row],[מינימום]]),0,1),"")</f>
        <v/>
      </c>
    </row>
    <row r="773" spans="1:15" x14ac:dyDescent="0.25">
      <c r="A773" t="s">
        <v>73</v>
      </c>
      <c r="B773">
        <v>1</v>
      </c>
      <c r="C773">
        <v>26</v>
      </c>
      <c r="D773">
        <f>טבלה13[[#This Row],[LengthofCycle]]+1</f>
        <v>27</v>
      </c>
      <c r="E773" t="str">
        <f>IF(טבלה13[[#This Row],[CycleNumber]]&lt;3,"",IF(טבלה13[[#This Row],[CycleNumber]]=3,MIN(D771:D773),IF(I772=3,MIN(D770:D772),E772)))</f>
        <v/>
      </c>
      <c r="F773" t="str">
        <f>IF(טבלה13[[#This Row],[CycleNumber]]&lt;3,"",IF(טבלה13[[#This Row],[CycleNumber]]=3,MAX(D771:D773),IF(I772=3,MAX(D770:D772),F772)))</f>
        <v/>
      </c>
      <c r="G773" t="str">
        <f>IF(OR(טבלה13[[#This Row],[CycleNumber]]&gt;B774,B774=""),IF(טבלה13[[#This Row],[מספר סטייה]]=3,MIN(D771:D773),טבלה13[[#This Row],[מינ קבוע]]),טבלה13[[#This Row],[מינ קבוע]])</f>
        <v/>
      </c>
      <c r="H773" t="str">
        <f>IF(OR(טבלה13[[#This Row],[CycleNumber]]&gt;B774,B774=""),IF(טבלה13[[#This Row],[מספר סטייה]]=3,MAX(D771:D773),טבלה13[[#This Row],[מקס קבוע]]),טבלה13[[#This Row],[מקס קבוע]])</f>
        <v/>
      </c>
      <c r="I77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קבוע]]&lt;&gt;E772,1,I772+1),0))</f>
        <v/>
      </c>
      <c r="J773" t="str">
        <f>IF(AND(טבלה13[[#This Row],[CycleNumber]]&lt;B774,טבלה13[[#This Row],[מקס קבוע]]&lt;&gt;""),IF(OR(טבלה13[[#This Row],[מספר סטייה]]&lt;I774,AND(טבלה13[[#This Row],[מספר סטייה]]=3,I774=1)),0,1),"")</f>
        <v/>
      </c>
      <c r="K773" t="str">
        <f>IF(טבלה13[[#This Row],[מקס קבוע]]&lt;&gt;"",טבלה13[[#This Row],[מקסימום]]-טבלה13[[#This Row],[מינימום]],"")</f>
        <v/>
      </c>
      <c r="L773">
        <f>IF(IFERROR(LOOKUP(טבלה13[[#This Row],[ClientID]],פיבוט!$A$4:$A$121),FALSE)=טבלה13[[#This Row],[ClientID]],1,0)</f>
        <v>1</v>
      </c>
      <c r="M773" t="str">
        <f>IF(OR(טבלה13[[#This Row],[ClientID]]=A774),"",1)</f>
        <v/>
      </c>
      <c r="N773" s="3" t="str">
        <f>IF(טבלה13[[#This Row],[טווח]]&lt;&gt;K772,טבלה13[[#This Row],[טווח]],"")</f>
        <v/>
      </c>
      <c r="O773" s="3" t="str">
        <f>IF(טבלה13[[#This Row],[מניית טווחים]]&lt;&gt;"",IF(OR(30&gt;טבלה13[[#This Row],[מקסימום]],30&lt;טבלה13[[#This Row],[מינימום]]),0,1),"")</f>
        <v/>
      </c>
    </row>
    <row r="774" spans="1:15" x14ac:dyDescent="0.25">
      <c r="A774" t="s">
        <v>73</v>
      </c>
      <c r="B774">
        <v>2</v>
      </c>
      <c r="C774">
        <v>28</v>
      </c>
      <c r="D774">
        <f>טבלה13[[#This Row],[LengthofCycle]]+1</f>
        <v>29</v>
      </c>
      <c r="E774" t="str">
        <f>IF(טבלה13[[#This Row],[CycleNumber]]&lt;3,"",IF(טבלה13[[#This Row],[CycleNumber]]=3,MIN(D772:D774),IF(I773=3,MIN(D771:D773),E773)))</f>
        <v/>
      </c>
      <c r="F774" t="str">
        <f>IF(טבלה13[[#This Row],[CycleNumber]]&lt;3,"",IF(טבלה13[[#This Row],[CycleNumber]]=3,MAX(D772:D774),IF(I773=3,MAX(D771:D773),F773)))</f>
        <v/>
      </c>
      <c r="G774" t="str">
        <f>IF(OR(טבלה13[[#This Row],[CycleNumber]]&gt;B775,B775=""),IF(טבלה13[[#This Row],[מספר סטייה]]=3,MIN(D772:D774),טבלה13[[#This Row],[מינ קבוע]]),טבלה13[[#This Row],[מינ קבוע]])</f>
        <v/>
      </c>
      <c r="H774" t="str">
        <f>IF(OR(טבלה13[[#This Row],[CycleNumber]]&gt;B775,B775=""),IF(טבלה13[[#This Row],[מספר סטייה]]=3,MAX(D772:D774),טבלה13[[#This Row],[מקס קבוע]]),טבלה13[[#This Row],[מקס קבוע]])</f>
        <v/>
      </c>
      <c r="I77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קבוע]]&lt;&gt;E773,1,I773+1),0))</f>
        <v/>
      </c>
      <c r="J774" t="str">
        <f>IF(AND(טבלה13[[#This Row],[CycleNumber]]&lt;B775,טבלה13[[#This Row],[מקס קבוע]]&lt;&gt;""),IF(OR(טבלה13[[#This Row],[מספר סטייה]]&lt;I775,AND(טבלה13[[#This Row],[מספר סטייה]]=3,I775=1)),0,1),"")</f>
        <v/>
      </c>
      <c r="K774" t="str">
        <f>IF(טבלה13[[#This Row],[מקס קבוע]]&lt;&gt;"",טבלה13[[#This Row],[מקסימום]]-טבלה13[[#This Row],[מינימום]],"")</f>
        <v/>
      </c>
      <c r="L774">
        <f>IF(IFERROR(LOOKUP(טבלה13[[#This Row],[ClientID]],פיבוט!$A$4:$A$121),FALSE)=טבלה13[[#This Row],[ClientID]],1,0)</f>
        <v>1</v>
      </c>
      <c r="M774" t="str">
        <f>IF(OR(טבלה13[[#This Row],[ClientID]]=A775),"",1)</f>
        <v/>
      </c>
      <c r="N774" s="3" t="str">
        <f>IF(טבלה13[[#This Row],[טווח]]&lt;&gt;K773,טבלה13[[#This Row],[טווח]],"")</f>
        <v/>
      </c>
      <c r="O774" s="3" t="str">
        <f>IF(טבלה13[[#This Row],[מניית טווחים]]&lt;&gt;"",IF(OR(30&gt;טבלה13[[#This Row],[מקסימום]],30&lt;טבלה13[[#This Row],[מינימום]]),0,1),"")</f>
        <v/>
      </c>
    </row>
    <row r="775" spans="1:15" x14ac:dyDescent="0.25">
      <c r="A775" t="s">
        <v>73</v>
      </c>
      <c r="B775">
        <v>3</v>
      </c>
      <c r="C775">
        <v>26</v>
      </c>
      <c r="D775">
        <f>טבלה13[[#This Row],[LengthofCycle]]+1</f>
        <v>27</v>
      </c>
      <c r="E775">
        <f>IF(טבלה13[[#This Row],[CycleNumber]]&lt;3,"",IF(טבלה13[[#This Row],[CycleNumber]]=3,MIN(D773:D775),IF(I774=3,MIN(D772:D774),E774)))</f>
        <v>27</v>
      </c>
      <c r="F775">
        <f>IF(טבלה13[[#This Row],[CycleNumber]]&lt;3,"",IF(טבלה13[[#This Row],[CycleNumber]]=3,MAX(D773:D775),IF(I774=3,MAX(D772:D774),F774)))</f>
        <v>29</v>
      </c>
      <c r="G775">
        <f>IF(OR(טבלה13[[#This Row],[CycleNumber]]&gt;B776,B776=""),IF(טבלה13[[#This Row],[מספר סטייה]]=3,MIN(D773:D775),טבלה13[[#This Row],[מינ קבוע]]),טבלה13[[#This Row],[מינ קבוע]])</f>
        <v>27</v>
      </c>
      <c r="H775">
        <f>IF(OR(טבלה13[[#This Row],[CycleNumber]]&gt;B776,B776=""),IF(טבלה13[[#This Row],[מספר סטייה]]=3,MAX(D773:D775),טבלה13[[#This Row],[מקס קבוע]]),טבלה13[[#This Row],[מקס קבוע]])</f>
        <v>29</v>
      </c>
      <c r="I77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קבוע]]&lt;&gt;E774,1,I774+1),0))</f>
        <v>0</v>
      </c>
      <c r="J775">
        <f>IF(AND(טבלה13[[#This Row],[CycleNumber]]&lt;B776,טבלה13[[#This Row],[מקס קבוע]]&lt;&gt;""),IF(OR(טבלה13[[#This Row],[מספר סטייה]]&lt;I776,AND(טבלה13[[#This Row],[מספר סטייה]]=3,I776=1)),0,1),"")</f>
        <v>1</v>
      </c>
      <c r="K775">
        <f>IF(טבלה13[[#This Row],[מקס קבוע]]&lt;&gt;"",טבלה13[[#This Row],[מקסימום]]-טבלה13[[#This Row],[מינימום]],"")</f>
        <v>2</v>
      </c>
      <c r="L775">
        <f>IF(IFERROR(LOOKUP(טבלה13[[#This Row],[ClientID]],פיבוט!$A$4:$A$121),FALSE)=טבלה13[[#This Row],[ClientID]],1,0)</f>
        <v>1</v>
      </c>
      <c r="M775" t="str">
        <f>IF(OR(טבלה13[[#This Row],[ClientID]]=A776),"",1)</f>
        <v/>
      </c>
      <c r="N775" s="3">
        <f>IF(טבלה13[[#This Row],[טווח]]&lt;&gt;K774,טבלה13[[#This Row],[טווח]],"")</f>
        <v>2</v>
      </c>
      <c r="O775" s="3">
        <f>IF(טבלה13[[#This Row],[מניית טווחים]]&lt;&gt;"",IF(OR(30&gt;טבלה13[[#This Row],[מקסימום]],30&lt;טבלה13[[#This Row],[מינימום]]),0,1),"")</f>
        <v>0</v>
      </c>
    </row>
    <row r="776" spans="1:15" x14ac:dyDescent="0.25">
      <c r="A776" t="s">
        <v>73</v>
      </c>
      <c r="B776">
        <v>4</v>
      </c>
      <c r="C776">
        <v>28</v>
      </c>
      <c r="D776">
        <f>טבלה13[[#This Row],[LengthofCycle]]+1</f>
        <v>29</v>
      </c>
      <c r="E776">
        <f>IF(טבלה13[[#This Row],[CycleNumber]]&lt;3,"",IF(טבלה13[[#This Row],[CycleNumber]]=3,MIN(D774:D776),IF(I775=3,MIN(D773:D775),E775)))</f>
        <v>27</v>
      </c>
      <c r="F776">
        <f>IF(טבלה13[[#This Row],[CycleNumber]]&lt;3,"",IF(טבלה13[[#This Row],[CycleNumber]]=3,MAX(D774:D776),IF(I775=3,MAX(D773:D775),F775)))</f>
        <v>29</v>
      </c>
      <c r="G776">
        <f>IF(OR(טבלה13[[#This Row],[CycleNumber]]&gt;B777,B777=""),IF(טבלה13[[#This Row],[מספר סטייה]]=3,MIN(D774:D776),טבלה13[[#This Row],[מינ קבוע]]),טבלה13[[#This Row],[מינ קבוע]])</f>
        <v>27</v>
      </c>
      <c r="H776">
        <f>IF(OR(טבלה13[[#This Row],[CycleNumber]]&gt;B777,B777=""),IF(טבלה13[[#This Row],[מספר סטייה]]=3,MAX(D774:D776),טבלה13[[#This Row],[מקס קבוע]]),טבלה13[[#This Row],[מקס קבוע]])</f>
        <v>29</v>
      </c>
      <c r="I77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קבוע]]&lt;&gt;E775,1,I775+1),0))</f>
        <v>0</v>
      </c>
      <c r="J776">
        <f>IF(AND(טבלה13[[#This Row],[CycleNumber]]&lt;B777,טבלה13[[#This Row],[מקס קבוע]]&lt;&gt;""),IF(OR(טבלה13[[#This Row],[מספר סטייה]]&lt;I777,AND(טבלה13[[#This Row],[מספר סטייה]]=3,I777=1)),0,1),"")</f>
        <v>0</v>
      </c>
      <c r="K776">
        <f>IF(טבלה13[[#This Row],[מקס קבוע]]&lt;&gt;"",טבלה13[[#This Row],[מקסימום]]-טבלה13[[#This Row],[מינימום]],"")</f>
        <v>2</v>
      </c>
      <c r="L776">
        <f>IF(IFERROR(LOOKUP(טבלה13[[#This Row],[ClientID]],פיבוט!$A$4:$A$121),FALSE)=טבלה13[[#This Row],[ClientID]],1,0)</f>
        <v>1</v>
      </c>
      <c r="M776" t="str">
        <f>IF(OR(טבלה13[[#This Row],[ClientID]]=A777),"",1)</f>
        <v/>
      </c>
      <c r="N776" s="3" t="str">
        <f>IF(טבלה13[[#This Row],[טווח]]&lt;&gt;K775,טבלה13[[#This Row],[טווח]],"")</f>
        <v/>
      </c>
      <c r="O776" s="3" t="str">
        <f>IF(טבלה13[[#This Row],[מניית טווחים]]&lt;&gt;"",IF(OR(30&gt;טבלה13[[#This Row],[מקסימום]],30&lt;טבלה13[[#This Row],[מינימום]]),0,1),"")</f>
        <v/>
      </c>
    </row>
    <row r="777" spans="1:15" x14ac:dyDescent="0.25">
      <c r="A777" t="s">
        <v>73</v>
      </c>
      <c r="B777">
        <v>5</v>
      </c>
      <c r="C777">
        <v>29</v>
      </c>
      <c r="D777">
        <f>טבלה13[[#This Row],[LengthofCycle]]+1</f>
        <v>30</v>
      </c>
      <c r="E777">
        <f>IF(טבלה13[[#This Row],[CycleNumber]]&lt;3,"",IF(טבלה13[[#This Row],[CycleNumber]]=3,MIN(D775:D777),IF(I776=3,MIN(D774:D776),E776)))</f>
        <v>27</v>
      </c>
      <c r="F777">
        <f>IF(טבלה13[[#This Row],[CycleNumber]]&lt;3,"",IF(טבלה13[[#This Row],[CycleNumber]]=3,MAX(D775:D777),IF(I776=3,MAX(D774:D776),F776)))</f>
        <v>29</v>
      </c>
      <c r="G777">
        <f>IF(OR(טבלה13[[#This Row],[CycleNumber]]&gt;B778,B778=""),IF(טבלה13[[#This Row],[מספר סטייה]]=3,MIN(D775:D777),טבלה13[[#This Row],[מינ קבוע]]),טבלה13[[#This Row],[מינ קבוע]])</f>
        <v>27</v>
      </c>
      <c r="H777">
        <f>IF(OR(טבלה13[[#This Row],[CycleNumber]]&gt;B778,B778=""),IF(טבלה13[[#This Row],[מספר סטייה]]=3,MAX(D775:D777),טבלה13[[#This Row],[מקס קבוע]]),טבלה13[[#This Row],[מקס קבוע]])</f>
        <v>29</v>
      </c>
      <c r="I77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קבוע]]&lt;&gt;E776,1,I776+1),0))</f>
        <v>1</v>
      </c>
      <c r="J777">
        <f>IF(AND(טבלה13[[#This Row],[CycleNumber]]&lt;B778,טבלה13[[#This Row],[מקס קבוע]]&lt;&gt;""),IF(OR(טבלה13[[#This Row],[מספר סטייה]]&lt;I778,AND(טבלה13[[#This Row],[מספר סטייה]]=3,I778=1)),0,1),"")</f>
        <v>0</v>
      </c>
      <c r="K777">
        <f>IF(טבלה13[[#This Row],[מקס קבוע]]&lt;&gt;"",טבלה13[[#This Row],[מקסימום]]-טבלה13[[#This Row],[מינימום]],"")</f>
        <v>2</v>
      </c>
      <c r="L777">
        <f>IF(IFERROR(LOOKUP(טבלה13[[#This Row],[ClientID]],פיבוט!$A$4:$A$121),FALSE)=טבלה13[[#This Row],[ClientID]],1,0)</f>
        <v>1</v>
      </c>
      <c r="M777" t="str">
        <f>IF(OR(טבלה13[[#This Row],[ClientID]]=A778),"",1)</f>
        <v/>
      </c>
      <c r="N777" s="3" t="str">
        <f>IF(טבלה13[[#This Row],[טווח]]&lt;&gt;K776,טבלה13[[#This Row],[טווח]],"")</f>
        <v/>
      </c>
      <c r="O777" s="3" t="str">
        <f>IF(טבלה13[[#This Row],[מניית טווחים]]&lt;&gt;"",IF(OR(30&gt;טבלה13[[#This Row],[מקסימום]],30&lt;טבלה13[[#This Row],[מינימום]]),0,1),"")</f>
        <v/>
      </c>
    </row>
    <row r="778" spans="1:15" x14ac:dyDescent="0.25">
      <c r="A778" t="s">
        <v>73</v>
      </c>
      <c r="B778">
        <v>6</v>
      </c>
      <c r="C778">
        <v>29</v>
      </c>
      <c r="D778">
        <f>טבלה13[[#This Row],[LengthofCycle]]+1</f>
        <v>30</v>
      </c>
      <c r="E778">
        <f>IF(טבלה13[[#This Row],[CycleNumber]]&lt;3,"",IF(טבלה13[[#This Row],[CycleNumber]]=3,MIN(D776:D778),IF(I777=3,MIN(D775:D777),E777)))</f>
        <v>27</v>
      </c>
      <c r="F778">
        <f>IF(טבלה13[[#This Row],[CycleNumber]]&lt;3,"",IF(טבלה13[[#This Row],[CycleNumber]]=3,MAX(D776:D778),IF(I777=3,MAX(D775:D777),F777)))</f>
        <v>29</v>
      </c>
      <c r="G778">
        <f>IF(OR(טבלה13[[#This Row],[CycleNumber]]&gt;B779,B779=""),IF(טבלה13[[#This Row],[מספר סטייה]]=3,MIN(D776:D778),טבלה13[[#This Row],[מינ קבוע]]),טבלה13[[#This Row],[מינ קבוע]])</f>
        <v>27</v>
      </c>
      <c r="H778">
        <f>IF(OR(טבלה13[[#This Row],[CycleNumber]]&gt;B779,B779=""),IF(טבלה13[[#This Row],[מספר סטייה]]=3,MAX(D776:D778),טבלה13[[#This Row],[מקס קבוע]]),טבלה13[[#This Row],[מקס קבוע]])</f>
        <v>29</v>
      </c>
      <c r="I77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קבוע]]&lt;&gt;E777,1,I777+1),0))</f>
        <v>2</v>
      </c>
      <c r="J778">
        <f>IF(AND(טבלה13[[#This Row],[CycleNumber]]&lt;B779,טבלה13[[#This Row],[מקס קבוע]]&lt;&gt;""),IF(OR(טבלה13[[#This Row],[מספר סטייה]]&lt;I779,AND(טבלה13[[#This Row],[מספר סטייה]]=3,I779=1)),0,1),"")</f>
        <v>1</v>
      </c>
      <c r="K778">
        <f>IF(טבלה13[[#This Row],[מקס קבוע]]&lt;&gt;"",טבלה13[[#This Row],[מקסימום]]-טבלה13[[#This Row],[מינימום]],"")</f>
        <v>2</v>
      </c>
      <c r="L778">
        <f>IF(IFERROR(LOOKUP(טבלה13[[#This Row],[ClientID]],פיבוט!$A$4:$A$121),FALSE)=טבלה13[[#This Row],[ClientID]],1,0)</f>
        <v>1</v>
      </c>
      <c r="M778" t="str">
        <f>IF(OR(טבלה13[[#This Row],[ClientID]]=A779),"",1)</f>
        <v/>
      </c>
      <c r="N778" s="3" t="str">
        <f>IF(טבלה13[[#This Row],[טווח]]&lt;&gt;K777,טבלה13[[#This Row],[טווח]],"")</f>
        <v/>
      </c>
      <c r="O778" s="3" t="str">
        <f>IF(טבלה13[[#This Row],[מניית טווחים]]&lt;&gt;"",IF(OR(30&gt;טבלה13[[#This Row],[מקסימום]],30&lt;טבלה13[[#This Row],[מינימום]]),0,1),"")</f>
        <v/>
      </c>
    </row>
    <row r="779" spans="1:15" x14ac:dyDescent="0.25">
      <c r="A779" t="s">
        <v>73</v>
      </c>
      <c r="B779">
        <v>7</v>
      </c>
      <c r="C779">
        <v>27</v>
      </c>
      <c r="D779">
        <f>טבלה13[[#This Row],[LengthofCycle]]+1</f>
        <v>28</v>
      </c>
      <c r="E779">
        <f>IF(טבלה13[[#This Row],[CycleNumber]]&lt;3,"",IF(טבלה13[[#This Row],[CycleNumber]]=3,MIN(D777:D779),IF(I778=3,MIN(D776:D778),E778)))</f>
        <v>27</v>
      </c>
      <c r="F779">
        <f>IF(טבלה13[[#This Row],[CycleNumber]]&lt;3,"",IF(טבלה13[[#This Row],[CycleNumber]]=3,MAX(D777:D779),IF(I778=3,MAX(D776:D778),F778)))</f>
        <v>29</v>
      </c>
      <c r="G779">
        <f>IF(OR(טבלה13[[#This Row],[CycleNumber]]&gt;B780,B780=""),IF(טבלה13[[#This Row],[מספר סטייה]]=3,MIN(D777:D779),טבלה13[[#This Row],[מינ קבוע]]),טבלה13[[#This Row],[מינ קבוע]])</f>
        <v>27</v>
      </c>
      <c r="H779">
        <f>IF(OR(טבלה13[[#This Row],[CycleNumber]]&gt;B780,B780=""),IF(טבלה13[[#This Row],[מספר סטייה]]=3,MAX(D777:D779),טבלה13[[#This Row],[מקס קבוע]]),טבלה13[[#This Row],[מקס קבוע]])</f>
        <v>29</v>
      </c>
      <c r="I77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קבוע]]&lt;&gt;E778,1,I778+1),0))</f>
        <v>0</v>
      </c>
      <c r="J779">
        <f>IF(AND(טבלה13[[#This Row],[CycleNumber]]&lt;B780,טבלה13[[#This Row],[מקס קבוע]]&lt;&gt;""),IF(OR(טבלה13[[#This Row],[מספר סטייה]]&lt;I780,AND(טבלה13[[#This Row],[מספר סטייה]]=3,I780=1)),0,1),"")</f>
        <v>1</v>
      </c>
      <c r="K779">
        <f>IF(טבלה13[[#This Row],[מקס קבוע]]&lt;&gt;"",טבלה13[[#This Row],[מקסימום]]-טבלה13[[#This Row],[מינימום]],"")</f>
        <v>2</v>
      </c>
      <c r="L779">
        <f>IF(IFERROR(LOOKUP(טבלה13[[#This Row],[ClientID]],פיבוט!$A$4:$A$121),FALSE)=טבלה13[[#This Row],[ClientID]],1,0)</f>
        <v>1</v>
      </c>
      <c r="M779" t="str">
        <f>IF(OR(טבלה13[[#This Row],[ClientID]]=A780),"",1)</f>
        <v/>
      </c>
      <c r="N779" s="3" t="str">
        <f>IF(טבלה13[[#This Row],[טווח]]&lt;&gt;K778,טבלה13[[#This Row],[טווח]],"")</f>
        <v/>
      </c>
      <c r="O779" s="3" t="str">
        <f>IF(טבלה13[[#This Row],[מניית טווחים]]&lt;&gt;"",IF(OR(30&gt;טבלה13[[#This Row],[מקסימום]],30&lt;טבלה13[[#This Row],[מינימום]]),0,1),"")</f>
        <v/>
      </c>
    </row>
    <row r="780" spans="1:15" x14ac:dyDescent="0.25">
      <c r="A780" t="s">
        <v>73</v>
      </c>
      <c r="B780">
        <v>8</v>
      </c>
      <c r="C780">
        <v>28</v>
      </c>
      <c r="D780">
        <f>טבלה13[[#This Row],[LengthofCycle]]+1</f>
        <v>29</v>
      </c>
      <c r="E780">
        <f>IF(טבלה13[[#This Row],[CycleNumber]]&lt;3,"",IF(טבלה13[[#This Row],[CycleNumber]]=3,MIN(D778:D780),IF(I779=3,MIN(D777:D779),E779)))</f>
        <v>27</v>
      </c>
      <c r="F780">
        <f>IF(טבלה13[[#This Row],[CycleNumber]]&lt;3,"",IF(טבלה13[[#This Row],[CycleNumber]]=3,MAX(D778:D780),IF(I779=3,MAX(D777:D779),F779)))</f>
        <v>29</v>
      </c>
      <c r="G780">
        <f>IF(OR(טבלה13[[#This Row],[CycleNumber]]&gt;B781,B781=""),IF(טבלה13[[#This Row],[מספר סטייה]]=3,MIN(D778:D780),טבלה13[[#This Row],[מינ קבוע]]),טבלה13[[#This Row],[מינ קבוע]])</f>
        <v>27</v>
      </c>
      <c r="H780">
        <f>IF(OR(טבלה13[[#This Row],[CycleNumber]]&gt;B781,B781=""),IF(טבלה13[[#This Row],[מספר סטייה]]=3,MAX(D778:D780),טבלה13[[#This Row],[מקס קבוע]]),טבלה13[[#This Row],[מקס קבוע]])</f>
        <v>29</v>
      </c>
      <c r="I78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קבוע]]&lt;&gt;E779,1,I779+1),0))</f>
        <v>0</v>
      </c>
      <c r="J780">
        <f>IF(AND(טבלה13[[#This Row],[CycleNumber]]&lt;B781,טבלה13[[#This Row],[מקס קבוע]]&lt;&gt;""),IF(OR(טבלה13[[#This Row],[מספר סטייה]]&lt;I781,AND(טבלה13[[#This Row],[מספר סטייה]]=3,I781=1)),0,1),"")</f>
        <v>1</v>
      </c>
      <c r="K780">
        <f>IF(טבלה13[[#This Row],[מקס קבוע]]&lt;&gt;"",טבלה13[[#This Row],[מקסימום]]-טבלה13[[#This Row],[מינימום]],"")</f>
        <v>2</v>
      </c>
      <c r="L780">
        <f>IF(IFERROR(LOOKUP(טבלה13[[#This Row],[ClientID]],פיבוט!$A$4:$A$121),FALSE)=טבלה13[[#This Row],[ClientID]],1,0)</f>
        <v>1</v>
      </c>
      <c r="M780" t="str">
        <f>IF(OR(טבלה13[[#This Row],[ClientID]]=A781),"",1)</f>
        <v/>
      </c>
      <c r="N780" s="3" t="str">
        <f>IF(טבלה13[[#This Row],[טווח]]&lt;&gt;K779,טבלה13[[#This Row],[טווח]],"")</f>
        <v/>
      </c>
      <c r="O780" s="3" t="str">
        <f>IF(טבלה13[[#This Row],[מניית טווחים]]&lt;&gt;"",IF(OR(30&gt;טבלה13[[#This Row],[מקסימום]],30&lt;טבלה13[[#This Row],[מינימום]]),0,1),"")</f>
        <v/>
      </c>
    </row>
    <row r="781" spans="1:15" x14ac:dyDescent="0.25">
      <c r="A781" t="s">
        <v>73</v>
      </c>
      <c r="B781">
        <v>9</v>
      </c>
      <c r="C781">
        <v>26</v>
      </c>
      <c r="D781">
        <f>טבלה13[[#This Row],[LengthofCycle]]+1</f>
        <v>27</v>
      </c>
      <c r="E781">
        <f>IF(טבלה13[[#This Row],[CycleNumber]]&lt;3,"",IF(טבלה13[[#This Row],[CycleNumber]]=3,MIN(D779:D781),IF(I780=3,MIN(D778:D780),E780)))</f>
        <v>27</v>
      </c>
      <c r="F781">
        <f>IF(טבלה13[[#This Row],[CycleNumber]]&lt;3,"",IF(טבלה13[[#This Row],[CycleNumber]]=3,MAX(D779:D781),IF(I780=3,MAX(D778:D780),F780)))</f>
        <v>29</v>
      </c>
      <c r="G781">
        <f>IF(OR(טבלה13[[#This Row],[CycleNumber]]&gt;B782,B782=""),IF(טבלה13[[#This Row],[מספר סטייה]]=3,MIN(D779:D781),טבלה13[[#This Row],[מינ קבוע]]),טבלה13[[#This Row],[מינ קבוע]])</f>
        <v>27</v>
      </c>
      <c r="H781">
        <f>IF(OR(טבלה13[[#This Row],[CycleNumber]]&gt;B782,B782=""),IF(טבלה13[[#This Row],[מספר סטייה]]=3,MAX(D779:D781),טבלה13[[#This Row],[מקס קבוע]]),טבלה13[[#This Row],[מקס קבוע]])</f>
        <v>29</v>
      </c>
      <c r="I78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קבוע]]&lt;&gt;E780,1,I780+1),0))</f>
        <v>0</v>
      </c>
      <c r="J781">
        <f>IF(AND(טבלה13[[#This Row],[CycleNumber]]&lt;B782,טבלה13[[#This Row],[מקס קבוע]]&lt;&gt;""),IF(OR(טבלה13[[#This Row],[מספר סטייה]]&lt;I782,AND(טבלה13[[#This Row],[מספר סטייה]]=3,I782=1)),0,1),"")</f>
        <v>0</v>
      </c>
      <c r="K781">
        <f>IF(טבלה13[[#This Row],[מקס קבוע]]&lt;&gt;"",טבלה13[[#This Row],[מקסימום]]-טבלה13[[#This Row],[מינימום]],"")</f>
        <v>2</v>
      </c>
      <c r="L781">
        <f>IF(IFERROR(LOOKUP(טבלה13[[#This Row],[ClientID]],פיבוט!$A$4:$A$121),FALSE)=טבלה13[[#This Row],[ClientID]],1,0)</f>
        <v>1</v>
      </c>
      <c r="M781" t="str">
        <f>IF(OR(טבלה13[[#This Row],[ClientID]]=A782),"",1)</f>
        <v/>
      </c>
      <c r="N781" s="3" t="str">
        <f>IF(טבלה13[[#This Row],[טווח]]&lt;&gt;K780,טבלה13[[#This Row],[טווח]],"")</f>
        <v/>
      </c>
      <c r="O781" s="3" t="str">
        <f>IF(טבלה13[[#This Row],[מניית טווחים]]&lt;&gt;"",IF(OR(30&gt;טבלה13[[#This Row],[מקסימום]],30&lt;טבלה13[[#This Row],[מינימום]]),0,1),"")</f>
        <v/>
      </c>
    </row>
    <row r="782" spans="1:15" x14ac:dyDescent="0.25">
      <c r="A782" t="s">
        <v>73</v>
      </c>
      <c r="B782">
        <v>10</v>
      </c>
      <c r="C782">
        <v>29</v>
      </c>
      <c r="D782">
        <f>טבלה13[[#This Row],[LengthofCycle]]+1</f>
        <v>30</v>
      </c>
      <c r="E782">
        <f>IF(טבלה13[[#This Row],[CycleNumber]]&lt;3,"",IF(טבלה13[[#This Row],[CycleNumber]]=3,MIN(D780:D782),IF(I781=3,MIN(D779:D781),E781)))</f>
        <v>27</v>
      </c>
      <c r="F782">
        <f>IF(טבלה13[[#This Row],[CycleNumber]]&lt;3,"",IF(טבלה13[[#This Row],[CycleNumber]]=3,MAX(D780:D782),IF(I781=3,MAX(D779:D781),F781)))</f>
        <v>29</v>
      </c>
      <c r="G782">
        <f>IF(OR(טבלה13[[#This Row],[CycleNumber]]&gt;B783,B783=""),IF(טבלה13[[#This Row],[מספר סטייה]]=3,MIN(D780:D782),טבלה13[[#This Row],[מינ קבוע]]),טבלה13[[#This Row],[מינ קבוע]])</f>
        <v>27</v>
      </c>
      <c r="H782">
        <f>IF(OR(טבלה13[[#This Row],[CycleNumber]]&gt;B783,B783=""),IF(טבלה13[[#This Row],[מספר סטייה]]=3,MAX(D780:D782),טבלה13[[#This Row],[מקס קבוע]]),טבלה13[[#This Row],[מקס קבוע]])</f>
        <v>29</v>
      </c>
      <c r="I78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קבוע]]&lt;&gt;E781,1,I781+1),0))</f>
        <v>1</v>
      </c>
      <c r="J782">
        <f>IF(AND(טבלה13[[#This Row],[CycleNumber]]&lt;B783,טבלה13[[#This Row],[מקס קבוע]]&lt;&gt;""),IF(OR(טבלה13[[#This Row],[מספר סטייה]]&lt;I783,AND(טבלה13[[#This Row],[מספר סטייה]]=3,I783=1)),0,1),"")</f>
        <v>1</v>
      </c>
      <c r="K782">
        <f>IF(טבלה13[[#This Row],[מקס קבוע]]&lt;&gt;"",טבלה13[[#This Row],[מקסימום]]-טבלה13[[#This Row],[מינימום]],"")</f>
        <v>2</v>
      </c>
      <c r="L782">
        <f>IF(IFERROR(LOOKUP(טבלה13[[#This Row],[ClientID]],פיבוט!$A$4:$A$121),FALSE)=טבלה13[[#This Row],[ClientID]],1,0)</f>
        <v>1</v>
      </c>
      <c r="M782" t="str">
        <f>IF(OR(טבלה13[[#This Row],[ClientID]]=A783),"",1)</f>
        <v/>
      </c>
      <c r="N782" s="3" t="str">
        <f>IF(טבלה13[[#This Row],[טווח]]&lt;&gt;K781,טבלה13[[#This Row],[טווח]],"")</f>
        <v/>
      </c>
      <c r="O782" s="3" t="str">
        <f>IF(טבלה13[[#This Row],[מניית טווחים]]&lt;&gt;"",IF(OR(30&gt;טבלה13[[#This Row],[מקסימום]],30&lt;טבלה13[[#This Row],[מינימום]]),0,1),"")</f>
        <v/>
      </c>
    </row>
    <row r="783" spans="1:15" x14ac:dyDescent="0.25">
      <c r="A783" t="s">
        <v>73</v>
      </c>
      <c r="B783">
        <v>11</v>
      </c>
      <c r="C783">
        <v>28</v>
      </c>
      <c r="D783">
        <f>טבלה13[[#This Row],[LengthofCycle]]+1</f>
        <v>29</v>
      </c>
      <c r="E783">
        <f>IF(טבלה13[[#This Row],[CycleNumber]]&lt;3,"",IF(טבלה13[[#This Row],[CycleNumber]]=3,MIN(D781:D783),IF(I782=3,MIN(D780:D782),E782)))</f>
        <v>27</v>
      </c>
      <c r="F783">
        <f>IF(טבלה13[[#This Row],[CycleNumber]]&lt;3,"",IF(טבלה13[[#This Row],[CycleNumber]]=3,MAX(D781:D783),IF(I782=3,MAX(D780:D782),F782)))</f>
        <v>29</v>
      </c>
      <c r="G783">
        <f>IF(OR(טבלה13[[#This Row],[CycleNumber]]&gt;B784,B784=""),IF(טבלה13[[#This Row],[מספר סטייה]]=3,MIN(D781:D783),טבלה13[[#This Row],[מינ קבוע]]),טבלה13[[#This Row],[מינ קבוע]])</f>
        <v>27</v>
      </c>
      <c r="H783">
        <f>IF(OR(טבלה13[[#This Row],[CycleNumber]]&gt;B784,B784=""),IF(טבלה13[[#This Row],[מספר סטייה]]=3,MAX(D781:D783),טבלה13[[#This Row],[מקס קבוע]]),טבלה13[[#This Row],[מקס קבוע]])</f>
        <v>29</v>
      </c>
      <c r="I78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קבוע]]&lt;&gt;E782,1,I782+1),0))</f>
        <v>0</v>
      </c>
      <c r="J783">
        <f>IF(AND(טבלה13[[#This Row],[CycleNumber]]&lt;B784,טבלה13[[#This Row],[מקס קבוע]]&lt;&gt;""),IF(OR(טבלה13[[#This Row],[מספר סטייה]]&lt;I784,AND(טבלה13[[#This Row],[מספר סטייה]]=3,I784=1)),0,1),"")</f>
        <v>1</v>
      </c>
      <c r="K783">
        <f>IF(טבלה13[[#This Row],[מקס קבוע]]&lt;&gt;"",טבלה13[[#This Row],[מקסימום]]-טבלה13[[#This Row],[מינימום]],"")</f>
        <v>2</v>
      </c>
      <c r="L783">
        <f>IF(IFERROR(LOOKUP(טבלה13[[#This Row],[ClientID]],פיבוט!$A$4:$A$121),FALSE)=טבלה13[[#This Row],[ClientID]],1,0)</f>
        <v>1</v>
      </c>
      <c r="M783" t="str">
        <f>IF(OR(טבלה13[[#This Row],[ClientID]]=A784),"",1)</f>
        <v/>
      </c>
      <c r="N783" s="3" t="str">
        <f>IF(טבלה13[[#This Row],[טווח]]&lt;&gt;K782,טבלה13[[#This Row],[טווח]],"")</f>
        <v/>
      </c>
      <c r="O783" s="3" t="str">
        <f>IF(טבלה13[[#This Row],[מניית טווחים]]&lt;&gt;"",IF(OR(30&gt;טבלה13[[#This Row],[מקסימום]],30&lt;טבלה13[[#This Row],[מינימום]]),0,1),"")</f>
        <v/>
      </c>
    </row>
    <row r="784" spans="1:15" x14ac:dyDescent="0.25">
      <c r="A784" t="s">
        <v>73</v>
      </c>
      <c r="B784">
        <v>12</v>
      </c>
      <c r="C784">
        <v>27</v>
      </c>
      <c r="D784">
        <f>טבלה13[[#This Row],[LengthofCycle]]+1</f>
        <v>28</v>
      </c>
      <c r="E784">
        <f>IF(טבלה13[[#This Row],[CycleNumber]]&lt;3,"",IF(טבלה13[[#This Row],[CycleNumber]]=3,MIN(D782:D784),IF(I783=3,MIN(D781:D783),E783)))</f>
        <v>27</v>
      </c>
      <c r="F784">
        <f>IF(טבלה13[[#This Row],[CycleNumber]]&lt;3,"",IF(טבלה13[[#This Row],[CycleNumber]]=3,MAX(D782:D784),IF(I783=3,MAX(D781:D783),F783)))</f>
        <v>29</v>
      </c>
      <c r="G784">
        <f>IF(OR(טבלה13[[#This Row],[CycleNumber]]&gt;B785,B785=""),IF(טבלה13[[#This Row],[מספר סטייה]]=3,MIN(D782:D784),טבלה13[[#This Row],[מינ קבוע]]),טבלה13[[#This Row],[מינ קבוע]])</f>
        <v>27</v>
      </c>
      <c r="H784">
        <f>IF(OR(טבלה13[[#This Row],[CycleNumber]]&gt;B785,B785=""),IF(טבלה13[[#This Row],[מספר סטייה]]=3,MAX(D782:D784),טבלה13[[#This Row],[מקס קבוע]]),טבלה13[[#This Row],[מקס קבוע]])</f>
        <v>29</v>
      </c>
      <c r="I78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קבוע]]&lt;&gt;E783,1,I783+1),0))</f>
        <v>0</v>
      </c>
      <c r="J784">
        <f>IF(AND(טבלה13[[#This Row],[CycleNumber]]&lt;B785,טבלה13[[#This Row],[מקס קבוע]]&lt;&gt;""),IF(OR(טבלה13[[#This Row],[מספר סטייה]]&lt;I785,AND(טבלה13[[#This Row],[מספר סטייה]]=3,I785=1)),0,1),"")</f>
        <v>0</v>
      </c>
      <c r="K784">
        <f>IF(טבלה13[[#This Row],[מקס קבוע]]&lt;&gt;"",טבלה13[[#This Row],[מקסימום]]-טבלה13[[#This Row],[מינימום]],"")</f>
        <v>2</v>
      </c>
      <c r="L784">
        <f>IF(IFERROR(LOOKUP(טבלה13[[#This Row],[ClientID]],פיבוט!$A$4:$A$121),FALSE)=טבלה13[[#This Row],[ClientID]],1,0)</f>
        <v>1</v>
      </c>
      <c r="M784" t="str">
        <f>IF(OR(טבלה13[[#This Row],[ClientID]]=A785),"",1)</f>
        <v/>
      </c>
      <c r="N784" s="3" t="str">
        <f>IF(טבלה13[[#This Row],[טווח]]&lt;&gt;K783,טבלה13[[#This Row],[טווח]],"")</f>
        <v/>
      </c>
      <c r="O784" s="3" t="str">
        <f>IF(טבלה13[[#This Row],[מניית טווחים]]&lt;&gt;"",IF(OR(30&gt;טבלה13[[#This Row],[מקסימום]],30&lt;טבלה13[[#This Row],[מינימום]]),0,1),"")</f>
        <v/>
      </c>
    </row>
    <row r="785" spans="1:15" x14ac:dyDescent="0.25">
      <c r="A785" t="s">
        <v>73</v>
      </c>
      <c r="B785">
        <v>13</v>
      </c>
      <c r="C785">
        <v>30</v>
      </c>
      <c r="D785">
        <f>טבלה13[[#This Row],[LengthofCycle]]+1</f>
        <v>31</v>
      </c>
      <c r="E785">
        <f>IF(טבלה13[[#This Row],[CycleNumber]]&lt;3,"",IF(טבלה13[[#This Row],[CycleNumber]]=3,MIN(D783:D785),IF(I784=3,MIN(D782:D784),E784)))</f>
        <v>27</v>
      </c>
      <c r="F785">
        <f>IF(טבלה13[[#This Row],[CycleNumber]]&lt;3,"",IF(טבלה13[[#This Row],[CycleNumber]]=3,MAX(D783:D785),IF(I784=3,MAX(D782:D784),F784)))</f>
        <v>29</v>
      </c>
      <c r="G785">
        <f>IF(OR(טבלה13[[#This Row],[CycleNumber]]&gt;B786,B786=""),IF(טבלה13[[#This Row],[מספר סטייה]]=3,MIN(D783:D785),טבלה13[[#This Row],[מינ קבוע]]),טבלה13[[#This Row],[מינ קבוע]])</f>
        <v>27</v>
      </c>
      <c r="H785">
        <f>IF(OR(טבלה13[[#This Row],[CycleNumber]]&gt;B786,B786=""),IF(טבלה13[[#This Row],[מספר סטייה]]=3,MAX(D783:D785),טבלה13[[#This Row],[מקס קבוע]]),טבלה13[[#This Row],[מקס קבוע]])</f>
        <v>29</v>
      </c>
      <c r="I78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קבוע]]&lt;&gt;E784,1,I784+1),0))</f>
        <v>1</v>
      </c>
      <c r="J785">
        <f>IF(AND(טבלה13[[#This Row],[CycleNumber]]&lt;B786,טבלה13[[#This Row],[מקס קבוע]]&lt;&gt;""),IF(OR(טבלה13[[#This Row],[מספר סטייה]]&lt;I786,AND(טבלה13[[#This Row],[מספר סטייה]]=3,I786=1)),0,1),"")</f>
        <v>0</v>
      </c>
      <c r="K785">
        <f>IF(טבלה13[[#This Row],[מקס קבוע]]&lt;&gt;"",טבלה13[[#This Row],[מקסימום]]-טבלה13[[#This Row],[מינימום]],"")</f>
        <v>2</v>
      </c>
      <c r="L785">
        <f>IF(IFERROR(LOOKUP(טבלה13[[#This Row],[ClientID]],פיבוט!$A$4:$A$121),FALSE)=טבלה13[[#This Row],[ClientID]],1,0)</f>
        <v>1</v>
      </c>
      <c r="M785" t="str">
        <f>IF(OR(טבלה13[[#This Row],[ClientID]]=A786),"",1)</f>
        <v/>
      </c>
      <c r="N785" s="3" t="str">
        <f>IF(טבלה13[[#This Row],[טווח]]&lt;&gt;K784,טבלה13[[#This Row],[טווח]],"")</f>
        <v/>
      </c>
      <c r="O785" s="3" t="str">
        <f>IF(טבלה13[[#This Row],[מניית טווחים]]&lt;&gt;"",IF(OR(30&gt;טבלה13[[#This Row],[מקסימום]],30&lt;טבלה13[[#This Row],[מינימום]]),0,1),"")</f>
        <v/>
      </c>
    </row>
    <row r="786" spans="1:15" x14ac:dyDescent="0.25">
      <c r="A786" t="s">
        <v>73</v>
      </c>
      <c r="B786">
        <v>14</v>
      </c>
      <c r="C786">
        <v>29</v>
      </c>
      <c r="D786">
        <f>טבלה13[[#This Row],[LengthofCycle]]+1</f>
        <v>30</v>
      </c>
      <c r="E786">
        <f>IF(טבלה13[[#This Row],[CycleNumber]]&lt;3,"",IF(טבלה13[[#This Row],[CycleNumber]]=3,MIN(D784:D786),IF(I785=3,MIN(D783:D785),E785)))</f>
        <v>27</v>
      </c>
      <c r="F786">
        <f>IF(טבלה13[[#This Row],[CycleNumber]]&lt;3,"",IF(טבלה13[[#This Row],[CycleNumber]]=3,MAX(D784:D786),IF(I785=3,MAX(D783:D785),F785)))</f>
        <v>29</v>
      </c>
      <c r="G786">
        <f>IF(OR(טבלה13[[#This Row],[CycleNumber]]&gt;B787,B787=""),IF(טבלה13[[#This Row],[מספר סטייה]]=3,MIN(D784:D786),טבלה13[[#This Row],[מינ קבוע]]),טבלה13[[#This Row],[מינ קבוע]])</f>
        <v>27</v>
      </c>
      <c r="H786">
        <f>IF(OR(טבלה13[[#This Row],[CycleNumber]]&gt;B787,B787=""),IF(טבלה13[[#This Row],[מספר סטייה]]=3,MAX(D784:D786),טבלה13[[#This Row],[מקס קבוע]]),טבלה13[[#This Row],[מקס קבוע]])</f>
        <v>29</v>
      </c>
      <c r="I78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קבוע]]&lt;&gt;E785,1,I785+1),0))</f>
        <v>2</v>
      </c>
      <c r="J786">
        <f>IF(AND(טבלה13[[#This Row],[CycleNumber]]&lt;B787,טבלה13[[#This Row],[מקס קבוע]]&lt;&gt;""),IF(OR(טבלה13[[#This Row],[מספר סטייה]]&lt;I787,AND(טבלה13[[#This Row],[מספר סטייה]]=3,I787=1)),0,1),"")</f>
        <v>1</v>
      </c>
      <c r="K786">
        <f>IF(טבלה13[[#This Row],[מקס קבוע]]&lt;&gt;"",טבלה13[[#This Row],[מקסימום]]-טבלה13[[#This Row],[מינימום]],"")</f>
        <v>2</v>
      </c>
      <c r="L786">
        <f>IF(IFERROR(LOOKUP(טבלה13[[#This Row],[ClientID]],פיבוט!$A$4:$A$121),FALSE)=טבלה13[[#This Row],[ClientID]],1,0)</f>
        <v>1</v>
      </c>
      <c r="M786" t="str">
        <f>IF(OR(טבלה13[[#This Row],[ClientID]]=A787),"",1)</f>
        <v/>
      </c>
      <c r="N786" s="3" t="str">
        <f>IF(טבלה13[[#This Row],[טווח]]&lt;&gt;K785,טבלה13[[#This Row],[טווח]],"")</f>
        <v/>
      </c>
      <c r="O786" s="3" t="str">
        <f>IF(טבלה13[[#This Row],[מניית טווחים]]&lt;&gt;"",IF(OR(30&gt;טבלה13[[#This Row],[מקסימום]],30&lt;טבלה13[[#This Row],[מינימום]]),0,1),"")</f>
        <v/>
      </c>
    </row>
    <row r="787" spans="1:15" x14ac:dyDescent="0.25">
      <c r="A787" t="s">
        <v>73</v>
      </c>
      <c r="B787">
        <v>15</v>
      </c>
      <c r="C787">
        <v>27</v>
      </c>
      <c r="D787">
        <f>טבלה13[[#This Row],[LengthofCycle]]+1</f>
        <v>28</v>
      </c>
      <c r="E787">
        <f>IF(טבלה13[[#This Row],[CycleNumber]]&lt;3,"",IF(טבלה13[[#This Row],[CycleNumber]]=3,MIN(D785:D787),IF(I786=3,MIN(D784:D786),E786)))</f>
        <v>27</v>
      </c>
      <c r="F787">
        <f>IF(טבלה13[[#This Row],[CycleNumber]]&lt;3,"",IF(טבלה13[[#This Row],[CycleNumber]]=3,MAX(D785:D787),IF(I786=3,MAX(D784:D786),F786)))</f>
        <v>29</v>
      </c>
      <c r="G787">
        <f>IF(OR(טבלה13[[#This Row],[CycleNumber]]&gt;B788,B788=""),IF(טבלה13[[#This Row],[מספר סטייה]]=3,MIN(D785:D787),טבלה13[[#This Row],[מינ קבוע]]),טבלה13[[#This Row],[מינ קבוע]])</f>
        <v>27</v>
      </c>
      <c r="H787">
        <f>IF(OR(טבלה13[[#This Row],[CycleNumber]]&gt;B788,B788=""),IF(טבלה13[[#This Row],[מספר סטייה]]=3,MAX(D785:D787),טבלה13[[#This Row],[מקס קבוע]]),טבלה13[[#This Row],[מקס קבוע]])</f>
        <v>29</v>
      </c>
      <c r="I78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קבוע]]&lt;&gt;E786,1,I786+1),0))</f>
        <v>0</v>
      </c>
      <c r="J787">
        <f>IF(AND(טבלה13[[#This Row],[CycleNumber]]&lt;B788,טבלה13[[#This Row],[מקס קבוע]]&lt;&gt;""),IF(OR(טבלה13[[#This Row],[מספר סטייה]]&lt;I788,AND(טבלה13[[#This Row],[מספר סטייה]]=3,I788=1)),0,1),"")</f>
        <v>1</v>
      </c>
      <c r="K787">
        <f>IF(טבלה13[[#This Row],[מקס קבוע]]&lt;&gt;"",טבלה13[[#This Row],[מקסימום]]-טבלה13[[#This Row],[מינימום]],"")</f>
        <v>2</v>
      </c>
      <c r="L787">
        <f>IF(IFERROR(LOOKUP(טבלה13[[#This Row],[ClientID]],פיבוט!$A$4:$A$121),FALSE)=טבלה13[[#This Row],[ClientID]],1,0)</f>
        <v>1</v>
      </c>
      <c r="M787" t="str">
        <f>IF(OR(טבלה13[[#This Row],[ClientID]]=A788),"",1)</f>
        <v/>
      </c>
      <c r="N787" s="3" t="str">
        <f>IF(טבלה13[[#This Row],[טווח]]&lt;&gt;K786,טבלה13[[#This Row],[טווח]],"")</f>
        <v/>
      </c>
      <c r="O787" s="3" t="str">
        <f>IF(טבלה13[[#This Row],[מניית טווחים]]&lt;&gt;"",IF(OR(30&gt;טבלה13[[#This Row],[מקסימום]],30&lt;טבלה13[[#This Row],[מינימום]]),0,1),"")</f>
        <v/>
      </c>
    </row>
    <row r="788" spans="1:15" x14ac:dyDescent="0.25">
      <c r="A788" t="s">
        <v>73</v>
      </c>
      <c r="B788">
        <v>16</v>
      </c>
      <c r="C788">
        <v>27</v>
      </c>
      <c r="D788">
        <f>טבלה13[[#This Row],[LengthofCycle]]+1</f>
        <v>28</v>
      </c>
      <c r="E788">
        <f>IF(טבלה13[[#This Row],[CycleNumber]]&lt;3,"",IF(טבלה13[[#This Row],[CycleNumber]]=3,MIN(D786:D788),IF(I787=3,MIN(D785:D787),E787)))</f>
        <v>27</v>
      </c>
      <c r="F788">
        <f>IF(טבלה13[[#This Row],[CycleNumber]]&lt;3,"",IF(טבלה13[[#This Row],[CycleNumber]]=3,MAX(D786:D788),IF(I787=3,MAX(D785:D787),F787)))</f>
        <v>29</v>
      </c>
      <c r="G788">
        <f>IF(OR(טבלה13[[#This Row],[CycleNumber]]&gt;B789,B789=""),IF(טבלה13[[#This Row],[מספר סטייה]]=3,MIN(D786:D788),טבלה13[[#This Row],[מינ קבוע]]),טבלה13[[#This Row],[מינ קבוע]])</f>
        <v>27</v>
      </c>
      <c r="H788">
        <f>IF(OR(טבלה13[[#This Row],[CycleNumber]]&gt;B789,B789=""),IF(טבלה13[[#This Row],[מספר סטייה]]=3,MAX(D786:D788),טבלה13[[#This Row],[מקס קבוע]]),טבלה13[[#This Row],[מקס קבוע]])</f>
        <v>29</v>
      </c>
      <c r="I78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קבוע]]&lt;&gt;E787,1,I787+1),0))</f>
        <v>0</v>
      </c>
      <c r="J788">
        <f>IF(AND(טבלה13[[#This Row],[CycleNumber]]&lt;B789,טבלה13[[#This Row],[מקס קבוע]]&lt;&gt;""),IF(OR(טבלה13[[#This Row],[מספר סטייה]]&lt;I789,AND(טבלה13[[#This Row],[מספר סטייה]]=3,I789=1)),0,1),"")</f>
        <v>1</v>
      </c>
      <c r="K788">
        <f>IF(טבלה13[[#This Row],[מקס קבוע]]&lt;&gt;"",טבלה13[[#This Row],[מקסימום]]-טבלה13[[#This Row],[מינימום]],"")</f>
        <v>2</v>
      </c>
      <c r="L788">
        <f>IF(IFERROR(LOOKUP(טבלה13[[#This Row],[ClientID]],פיבוט!$A$4:$A$121),FALSE)=טבלה13[[#This Row],[ClientID]],1,0)</f>
        <v>1</v>
      </c>
      <c r="M788" t="str">
        <f>IF(OR(טבלה13[[#This Row],[ClientID]]=A789),"",1)</f>
        <v/>
      </c>
      <c r="N788" s="3" t="str">
        <f>IF(טבלה13[[#This Row],[טווח]]&lt;&gt;K787,טבלה13[[#This Row],[טווח]],"")</f>
        <v/>
      </c>
      <c r="O788" s="3" t="str">
        <f>IF(טבלה13[[#This Row],[מניית טווחים]]&lt;&gt;"",IF(OR(30&gt;טבלה13[[#This Row],[מקסימום]],30&lt;טבלה13[[#This Row],[מינימום]]),0,1),"")</f>
        <v/>
      </c>
    </row>
    <row r="789" spans="1:15" x14ac:dyDescent="0.25">
      <c r="A789" t="s">
        <v>73</v>
      </c>
      <c r="B789">
        <v>17</v>
      </c>
      <c r="C789">
        <v>28</v>
      </c>
      <c r="D789">
        <f>טבלה13[[#This Row],[LengthofCycle]]+1</f>
        <v>29</v>
      </c>
      <c r="E789">
        <f>IF(טבלה13[[#This Row],[CycleNumber]]&lt;3,"",IF(טבלה13[[#This Row],[CycleNumber]]=3,MIN(D787:D789),IF(I788=3,MIN(D786:D788),E788)))</f>
        <v>27</v>
      </c>
      <c r="F789">
        <f>IF(טבלה13[[#This Row],[CycleNumber]]&lt;3,"",IF(טבלה13[[#This Row],[CycleNumber]]=3,MAX(D787:D789),IF(I788=3,MAX(D786:D788),F788)))</f>
        <v>29</v>
      </c>
      <c r="G789">
        <f>IF(OR(טבלה13[[#This Row],[CycleNumber]]&gt;B790,B790=""),IF(טבלה13[[#This Row],[מספר סטייה]]=3,MIN(D787:D789),טבלה13[[#This Row],[מינ קבוע]]),טבלה13[[#This Row],[מינ קבוע]])</f>
        <v>27</v>
      </c>
      <c r="H789">
        <f>IF(OR(טבלה13[[#This Row],[CycleNumber]]&gt;B790,B790=""),IF(טבלה13[[#This Row],[מספר סטייה]]=3,MAX(D787:D789),טבלה13[[#This Row],[מקס קבוע]]),טבלה13[[#This Row],[מקס קבוע]])</f>
        <v>29</v>
      </c>
      <c r="I78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קבוע]]&lt;&gt;E788,1,I788+1),0))</f>
        <v>0</v>
      </c>
      <c r="J789">
        <f>IF(AND(טבלה13[[#This Row],[CycleNumber]]&lt;B790,טבלה13[[#This Row],[מקס קבוע]]&lt;&gt;""),IF(OR(טבלה13[[#This Row],[מספר סטייה]]&lt;I790,AND(טבלה13[[#This Row],[מספר סטייה]]=3,I790=1)),0,1),"")</f>
        <v>1</v>
      </c>
      <c r="K789">
        <f>IF(טבלה13[[#This Row],[מקס קבוע]]&lt;&gt;"",טבלה13[[#This Row],[מקסימום]]-טבלה13[[#This Row],[מינימום]],"")</f>
        <v>2</v>
      </c>
      <c r="L789">
        <f>IF(IFERROR(LOOKUP(טבלה13[[#This Row],[ClientID]],פיבוט!$A$4:$A$121),FALSE)=טבלה13[[#This Row],[ClientID]],1,0)</f>
        <v>1</v>
      </c>
      <c r="M789" t="str">
        <f>IF(OR(טבלה13[[#This Row],[ClientID]]=A790),"",1)</f>
        <v/>
      </c>
      <c r="N789" s="3" t="str">
        <f>IF(טבלה13[[#This Row],[טווח]]&lt;&gt;K788,טבלה13[[#This Row],[טווח]],"")</f>
        <v/>
      </c>
      <c r="O789" s="3" t="str">
        <f>IF(טבלה13[[#This Row],[מניית טווחים]]&lt;&gt;"",IF(OR(30&gt;טבלה13[[#This Row],[מקסימום]],30&lt;טבלה13[[#This Row],[מינימום]]),0,1),"")</f>
        <v/>
      </c>
    </row>
    <row r="790" spans="1:15" x14ac:dyDescent="0.25">
      <c r="A790" t="s">
        <v>73</v>
      </c>
      <c r="B790">
        <v>18</v>
      </c>
      <c r="C790">
        <v>28</v>
      </c>
      <c r="D790">
        <f>טבלה13[[#This Row],[LengthofCycle]]+1</f>
        <v>29</v>
      </c>
      <c r="E790">
        <f>IF(טבלה13[[#This Row],[CycleNumber]]&lt;3,"",IF(טבלה13[[#This Row],[CycleNumber]]=3,MIN(D788:D790),IF(I789=3,MIN(D787:D789),E789)))</f>
        <v>27</v>
      </c>
      <c r="F790">
        <f>IF(טבלה13[[#This Row],[CycleNumber]]&lt;3,"",IF(טבלה13[[#This Row],[CycleNumber]]=3,MAX(D788:D790),IF(I789=3,MAX(D787:D789),F789)))</f>
        <v>29</v>
      </c>
      <c r="G790">
        <f>IF(OR(טבלה13[[#This Row],[CycleNumber]]&gt;B791,B791=""),IF(טבלה13[[#This Row],[מספר סטייה]]=3,MIN(D788:D790),טבלה13[[#This Row],[מינ קבוע]]),טבלה13[[#This Row],[מינ קבוע]])</f>
        <v>27</v>
      </c>
      <c r="H790">
        <f>IF(OR(טבלה13[[#This Row],[CycleNumber]]&gt;B791,B791=""),IF(טבלה13[[#This Row],[מספר סטייה]]=3,MAX(D788:D790),טבלה13[[#This Row],[מקס קבוע]]),טבלה13[[#This Row],[מקס קבוע]])</f>
        <v>29</v>
      </c>
      <c r="I79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קבוע]]&lt;&gt;E789,1,I789+1),0))</f>
        <v>0</v>
      </c>
      <c r="J790">
        <f>IF(AND(טבלה13[[#This Row],[CycleNumber]]&lt;B791,טבלה13[[#This Row],[מקס קבוע]]&lt;&gt;""),IF(OR(טבלה13[[#This Row],[מספר סטייה]]&lt;I791,AND(טבלה13[[#This Row],[מספר סטייה]]=3,I791=1)),0,1),"")</f>
        <v>1</v>
      </c>
      <c r="K790">
        <f>IF(טבלה13[[#This Row],[מקס קבוע]]&lt;&gt;"",טבלה13[[#This Row],[מקסימום]]-טבלה13[[#This Row],[מינימום]],"")</f>
        <v>2</v>
      </c>
      <c r="L790">
        <f>IF(IFERROR(LOOKUP(טבלה13[[#This Row],[ClientID]],פיבוט!$A$4:$A$121),FALSE)=טבלה13[[#This Row],[ClientID]],1,0)</f>
        <v>1</v>
      </c>
      <c r="M790" t="str">
        <f>IF(OR(טבלה13[[#This Row],[ClientID]]=A791),"",1)</f>
        <v/>
      </c>
      <c r="N790" s="3" t="str">
        <f>IF(טבלה13[[#This Row],[טווח]]&lt;&gt;K789,טבלה13[[#This Row],[טווח]],"")</f>
        <v/>
      </c>
      <c r="O790" s="3" t="str">
        <f>IF(טבלה13[[#This Row],[מניית טווחים]]&lt;&gt;"",IF(OR(30&gt;טבלה13[[#This Row],[מקסימום]],30&lt;טבלה13[[#This Row],[מינימום]]),0,1),"")</f>
        <v/>
      </c>
    </row>
    <row r="791" spans="1:15" x14ac:dyDescent="0.25">
      <c r="A791" t="s">
        <v>73</v>
      </c>
      <c r="B791">
        <v>19</v>
      </c>
      <c r="C791">
        <v>28</v>
      </c>
      <c r="D791">
        <f>טבלה13[[#This Row],[LengthofCycle]]+1</f>
        <v>29</v>
      </c>
      <c r="E791">
        <f>IF(טבלה13[[#This Row],[CycleNumber]]&lt;3,"",IF(טבלה13[[#This Row],[CycleNumber]]=3,MIN(D789:D791),IF(I790=3,MIN(D788:D790),E790)))</f>
        <v>27</v>
      </c>
      <c r="F791">
        <f>IF(טבלה13[[#This Row],[CycleNumber]]&lt;3,"",IF(טבלה13[[#This Row],[CycleNumber]]=3,MAX(D789:D791),IF(I790=3,MAX(D788:D790),F790)))</f>
        <v>29</v>
      </c>
      <c r="G791">
        <f>IF(OR(טבלה13[[#This Row],[CycleNumber]]&gt;B792,B792=""),IF(טבלה13[[#This Row],[מספר סטייה]]=3,MIN(D789:D791),טבלה13[[#This Row],[מינ קבוע]]),טבלה13[[#This Row],[מינ קבוע]])</f>
        <v>27</v>
      </c>
      <c r="H791">
        <f>IF(OR(טבלה13[[#This Row],[CycleNumber]]&gt;B792,B792=""),IF(טבלה13[[#This Row],[מספר סטייה]]=3,MAX(D789:D791),טבלה13[[#This Row],[מקס קבוע]]),טבלה13[[#This Row],[מקס קבוע]])</f>
        <v>29</v>
      </c>
      <c r="I79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קבוע]]&lt;&gt;E790,1,I790+1),0))</f>
        <v>0</v>
      </c>
      <c r="J791">
        <f>IF(AND(טבלה13[[#This Row],[CycleNumber]]&lt;B792,טבלה13[[#This Row],[מקס קבוע]]&lt;&gt;""),IF(OR(טבלה13[[#This Row],[מספר סטייה]]&lt;I792,AND(טבלה13[[#This Row],[מספר סטייה]]=3,I792=1)),0,1),"")</f>
        <v>1</v>
      </c>
      <c r="K791">
        <f>IF(טבלה13[[#This Row],[מקס קבוע]]&lt;&gt;"",טבלה13[[#This Row],[מקסימום]]-טבלה13[[#This Row],[מינימום]],"")</f>
        <v>2</v>
      </c>
      <c r="L791">
        <f>IF(IFERROR(LOOKUP(טבלה13[[#This Row],[ClientID]],פיבוט!$A$4:$A$121),FALSE)=טבלה13[[#This Row],[ClientID]],1,0)</f>
        <v>1</v>
      </c>
      <c r="M791" t="str">
        <f>IF(OR(טבלה13[[#This Row],[ClientID]]=A792),"",1)</f>
        <v/>
      </c>
      <c r="N791" s="3" t="str">
        <f>IF(טבלה13[[#This Row],[טווח]]&lt;&gt;K790,טבלה13[[#This Row],[טווח]],"")</f>
        <v/>
      </c>
      <c r="O791" s="3" t="str">
        <f>IF(טבלה13[[#This Row],[מניית טווחים]]&lt;&gt;"",IF(OR(30&gt;טבלה13[[#This Row],[מקסימום]],30&lt;טבלה13[[#This Row],[מינימום]]),0,1),"")</f>
        <v/>
      </c>
    </row>
    <row r="792" spans="1:15" x14ac:dyDescent="0.25">
      <c r="A792" t="s">
        <v>73</v>
      </c>
      <c r="B792">
        <v>20</v>
      </c>
      <c r="C792">
        <v>27</v>
      </c>
      <c r="D792">
        <f>טבלה13[[#This Row],[LengthofCycle]]+1</f>
        <v>28</v>
      </c>
      <c r="E792">
        <f>IF(טבלה13[[#This Row],[CycleNumber]]&lt;3,"",IF(טבלה13[[#This Row],[CycleNumber]]=3,MIN(D790:D792),IF(I791=3,MIN(D789:D791),E791)))</f>
        <v>27</v>
      </c>
      <c r="F792">
        <f>IF(טבלה13[[#This Row],[CycleNumber]]&lt;3,"",IF(טבלה13[[#This Row],[CycleNumber]]=3,MAX(D790:D792),IF(I791=3,MAX(D789:D791),F791)))</f>
        <v>29</v>
      </c>
      <c r="G792">
        <f>IF(OR(טבלה13[[#This Row],[CycleNumber]]&gt;B793,B793=""),IF(טבלה13[[#This Row],[מספר סטייה]]=3,MIN(D790:D792),טבלה13[[#This Row],[מינ קבוע]]),טבלה13[[#This Row],[מינ קבוע]])</f>
        <v>27</v>
      </c>
      <c r="H792">
        <f>IF(OR(טבלה13[[#This Row],[CycleNumber]]&gt;B793,B793=""),IF(טבלה13[[#This Row],[מספר סטייה]]=3,MAX(D790:D792),טבלה13[[#This Row],[מקס קבוע]]),טבלה13[[#This Row],[מקס קבוע]])</f>
        <v>29</v>
      </c>
      <c r="I79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קבוע]]&lt;&gt;E791,1,I791+1),0))</f>
        <v>0</v>
      </c>
      <c r="J792">
        <f>IF(AND(טבלה13[[#This Row],[CycleNumber]]&lt;B793,טבלה13[[#This Row],[מקס קבוע]]&lt;&gt;""),IF(OR(טבלה13[[#This Row],[מספר סטייה]]&lt;I793,AND(טבלה13[[#This Row],[מספר סטייה]]=3,I793=1)),0,1),"")</f>
        <v>1</v>
      </c>
      <c r="K792">
        <f>IF(טבלה13[[#This Row],[מקס קבוע]]&lt;&gt;"",טבלה13[[#This Row],[מקסימום]]-טבלה13[[#This Row],[מינימום]],"")</f>
        <v>2</v>
      </c>
      <c r="L792">
        <f>IF(IFERROR(LOOKUP(טבלה13[[#This Row],[ClientID]],פיבוט!$A$4:$A$121),FALSE)=טבלה13[[#This Row],[ClientID]],1,0)</f>
        <v>1</v>
      </c>
      <c r="M792" t="str">
        <f>IF(OR(טבלה13[[#This Row],[ClientID]]=A793),"",1)</f>
        <v/>
      </c>
      <c r="N792" s="3" t="str">
        <f>IF(טבלה13[[#This Row],[טווח]]&lt;&gt;K791,טבלה13[[#This Row],[טווח]],"")</f>
        <v/>
      </c>
      <c r="O792" s="3" t="str">
        <f>IF(טבלה13[[#This Row],[מניית טווחים]]&lt;&gt;"",IF(OR(30&gt;טבלה13[[#This Row],[מקסימום]],30&lt;טבלה13[[#This Row],[מינימום]]),0,1),"")</f>
        <v/>
      </c>
    </row>
    <row r="793" spans="1:15" x14ac:dyDescent="0.25">
      <c r="A793" t="s">
        <v>73</v>
      </c>
      <c r="B793">
        <v>21</v>
      </c>
      <c r="C793">
        <v>28</v>
      </c>
      <c r="D793">
        <f>טבלה13[[#This Row],[LengthofCycle]]+1</f>
        <v>29</v>
      </c>
      <c r="E793">
        <f>IF(טבלה13[[#This Row],[CycleNumber]]&lt;3,"",IF(טבלה13[[#This Row],[CycleNumber]]=3,MIN(D791:D793),IF(I792=3,MIN(D790:D792),E792)))</f>
        <v>27</v>
      </c>
      <c r="F793">
        <f>IF(טבלה13[[#This Row],[CycleNumber]]&lt;3,"",IF(טבלה13[[#This Row],[CycleNumber]]=3,MAX(D791:D793),IF(I792=3,MAX(D790:D792),F792)))</f>
        <v>29</v>
      </c>
      <c r="G793">
        <f>IF(OR(טבלה13[[#This Row],[CycleNumber]]&gt;B794,B794=""),IF(טבלה13[[#This Row],[מספר סטייה]]=3,MIN(D791:D793),טבלה13[[#This Row],[מינ קבוע]]),טבלה13[[#This Row],[מינ קבוע]])</f>
        <v>27</v>
      </c>
      <c r="H793">
        <f>IF(OR(טבלה13[[#This Row],[CycleNumber]]&gt;B794,B794=""),IF(טבלה13[[#This Row],[מספר סטייה]]=3,MAX(D791:D793),טבלה13[[#This Row],[מקס קבוע]]),טבלה13[[#This Row],[מקס קבוע]])</f>
        <v>29</v>
      </c>
      <c r="I79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קבוע]]&lt;&gt;E792,1,I792+1),0))</f>
        <v>0</v>
      </c>
      <c r="J793">
        <f>IF(AND(טבלה13[[#This Row],[CycleNumber]]&lt;B794,טבלה13[[#This Row],[מקס קבוע]]&lt;&gt;""),IF(OR(טבלה13[[#This Row],[מספר סטייה]]&lt;I794,AND(טבלה13[[#This Row],[מספר סטייה]]=3,I794=1)),0,1),"")</f>
        <v>1</v>
      </c>
      <c r="K793">
        <f>IF(טבלה13[[#This Row],[מקס קבוע]]&lt;&gt;"",טבלה13[[#This Row],[מקסימום]]-טבלה13[[#This Row],[מינימום]],"")</f>
        <v>2</v>
      </c>
      <c r="L793">
        <f>IF(IFERROR(LOOKUP(טבלה13[[#This Row],[ClientID]],פיבוט!$A$4:$A$121),FALSE)=טבלה13[[#This Row],[ClientID]],1,0)</f>
        <v>1</v>
      </c>
      <c r="M793" t="str">
        <f>IF(OR(טבלה13[[#This Row],[ClientID]]=A794),"",1)</f>
        <v/>
      </c>
      <c r="N793" s="3" t="str">
        <f>IF(טבלה13[[#This Row],[טווח]]&lt;&gt;K792,טבלה13[[#This Row],[טווח]],"")</f>
        <v/>
      </c>
      <c r="O793" s="3" t="str">
        <f>IF(טבלה13[[#This Row],[מניית טווחים]]&lt;&gt;"",IF(OR(30&gt;טבלה13[[#This Row],[מקסימום]],30&lt;טבלה13[[#This Row],[מינימום]]),0,1),"")</f>
        <v/>
      </c>
    </row>
    <row r="794" spans="1:15" x14ac:dyDescent="0.25">
      <c r="A794" t="s">
        <v>73</v>
      </c>
      <c r="B794">
        <v>22</v>
      </c>
      <c r="C794">
        <v>28</v>
      </c>
      <c r="D794">
        <f>טבלה13[[#This Row],[LengthofCycle]]+1</f>
        <v>29</v>
      </c>
      <c r="E794">
        <f>IF(טבלה13[[#This Row],[CycleNumber]]&lt;3,"",IF(טבלה13[[#This Row],[CycleNumber]]=3,MIN(D792:D794),IF(I793=3,MIN(D791:D793),E793)))</f>
        <v>27</v>
      </c>
      <c r="F794">
        <f>IF(טבלה13[[#This Row],[CycleNumber]]&lt;3,"",IF(טבלה13[[#This Row],[CycleNumber]]=3,MAX(D792:D794),IF(I793=3,MAX(D791:D793),F793)))</f>
        <v>29</v>
      </c>
      <c r="G794">
        <f>IF(OR(טבלה13[[#This Row],[CycleNumber]]&gt;B795,B795=""),IF(טבלה13[[#This Row],[מספר סטייה]]=3,MIN(D792:D794),טבלה13[[#This Row],[מינ קבוע]]),טבלה13[[#This Row],[מינ קבוע]])</f>
        <v>27</v>
      </c>
      <c r="H794">
        <f>IF(OR(טבלה13[[#This Row],[CycleNumber]]&gt;B795,B795=""),IF(טבלה13[[#This Row],[מספר סטייה]]=3,MAX(D792:D794),טבלה13[[#This Row],[מקס קבוע]]),טבלה13[[#This Row],[מקס קבוע]])</f>
        <v>29</v>
      </c>
      <c r="I79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קבוע]]&lt;&gt;E793,1,I793+1),0))</f>
        <v>0</v>
      </c>
      <c r="J794">
        <f>IF(AND(טבלה13[[#This Row],[CycleNumber]]&lt;B795,טבלה13[[#This Row],[מקס קבוע]]&lt;&gt;""),IF(OR(טבלה13[[#This Row],[מספר סטייה]]&lt;I795,AND(טבלה13[[#This Row],[מספר סטייה]]=3,I795=1)),0,1),"")</f>
        <v>1</v>
      </c>
      <c r="K794">
        <f>IF(טבלה13[[#This Row],[מקס קבוע]]&lt;&gt;"",טבלה13[[#This Row],[מקסימום]]-טבלה13[[#This Row],[מינימום]],"")</f>
        <v>2</v>
      </c>
      <c r="L794">
        <f>IF(IFERROR(LOOKUP(טבלה13[[#This Row],[ClientID]],פיבוט!$A$4:$A$121),FALSE)=טבלה13[[#This Row],[ClientID]],1,0)</f>
        <v>1</v>
      </c>
      <c r="M794" t="str">
        <f>IF(OR(טבלה13[[#This Row],[ClientID]]=A795),"",1)</f>
        <v/>
      </c>
      <c r="N794" s="3" t="str">
        <f>IF(טבלה13[[#This Row],[טווח]]&lt;&gt;K793,טבלה13[[#This Row],[טווח]],"")</f>
        <v/>
      </c>
      <c r="O794" s="3" t="str">
        <f>IF(טבלה13[[#This Row],[מניית טווחים]]&lt;&gt;"",IF(OR(30&gt;טבלה13[[#This Row],[מקסימום]],30&lt;טבלה13[[#This Row],[מינימום]]),0,1),"")</f>
        <v/>
      </c>
    </row>
    <row r="795" spans="1:15" x14ac:dyDescent="0.25">
      <c r="A795" t="s">
        <v>73</v>
      </c>
      <c r="B795">
        <v>23</v>
      </c>
      <c r="C795">
        <v>28</v>
      </c>
      <c r="D795">
        <f>טבלה13[[#This Row],[LengthofCycle]]+1</f>
        <v>29</v>
      </c>
      <c r="E795">
        <f>IF(טבלה13[[#This Row],[CycleNumber]]&lt;3,"",IF(טבלה13[[#This Row],[CycleNumber]]=3,MIN(D793:D795),IF(I794=3,MIN(D792:D794),E794)))</f>
        <v>27</v>
      </c>
      <c r="F795">
        <f>IF(טבלה13[[#This Row],[CycleNumber]]&lt;3,"",IF(טבלה13[[#This Row],[CycleNumber]]=3,MAX(D793:D795),IF(I794=3,MAX(D792:D794),F794)))</f>
        <v>29</v>
      </c>
      <c r="G795">
        <f>IF(OR(טבלה13[[#This Row],[CycleNumber]]&gt;B796,B796=""),IF(טבלה13[[#This Row],[מספר סטייה]]=3,MIN(D793:D795),טבלה13[[#This Row],[מינ קבוע]]),טבלה13[[#This Row],[מינ קבוע]])</f>
        <v>27</v>
      </c>
      <c r="H795">
        <f>IF(OR(טבלה13[[#This Row],[CycleNumber]]&gt;B796,B796=""),IF(טבלה13[[#This Row],[מספר סטייה]]=3,MAX(D793:D795),טבלה13[[#This Row],[מקס קבוע]]),טבלה13[[#This Row],[מקס קבוע]])</f>
        <v>29</v>
      </c>
      <c r="I79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קבוע]]&lt;&gt;E794,1,I794+1),0))</f>
        <v>0</v>
      </c>
      <c r="J795" t="str">
        <f>IF(AND(טבלה13[[#This Row],[CycleNumber]]&lt;B796,טבלה13[[#This Row],[מקס קבוע]]&lt;&gt;""),IF(OR(טבלה13[[#This Row],[מספר סטייה]]&lt;I796,AND(טבלה13[[#This Row],[מספר סטייה]]=3,I796=1)),0,1),"")</f>
        <v/>
      </c>
      <c r="K795">
        <f>IF(טבלה13[[#This Row],[מקס קבוע]]&lt;&gt;"",טבלה13[[#This Row],[מקסימום]]-טבלה13[[#This Row],[מינימום]],"")</f>
        <v>2</v>
      </c>
      <c r="L795">
        <f>IF(IFERROR(LOOKUP(טבלה13[[#This Row],[ClientID]],פיבוט!$A$4:$A$121),FALSE)=טבלה13[[#This Row],[ClientID]],1,0)</f>
        <v>1</v>
      </c>
      <c r="M795">
        <f>IF(OR(טבלה13[[#This Row],[ClientID]]=A796),"",1)</f>
        <v>1</v>
      </c>
      <c r="N795" s="3" t="str">
        <f>IF(טבלה13[[#This Row],[טווח]]&lt;&gt;K794,טבלה13[[#This Row],[טווח]],"")</f>
        <v/>
      </c>
      <c r="O795" s="3" t="str">
        <f>IF(טבלה13[[#This Row],[מניית טווחים]]&lt;&gt;"",IF(OR(30&gt;טבלה13[[#This Row],[מקסימום]],30&lt;טבלה13[[#This Row],[מינימום]]),0,1),"")</f>
        <v/>
      </c>
    </row>
    <row r="796" spans="1:15" x14ac:dyDescent="0.25">
      <c r="A796" t="s">
        <v>74</v>
      </c>
      <c r="B796">
        <v>1</v>
      </c>
      <c r="C796">
        <v>30</v>
      </c>
      <c r="D796">
        <f>טבלה13[[#This Row],[LengthofCycle]]+1</f>
        <v>31</v>
      </c>
      <c r="E796" t="str">
        <f>IF(טבלה13[[#This Row],[CycleNumber]]&lt;3,"",IF(טבלה13[[#This Row],[CycleNumber]]=3,MIN(D794:D796),IF(I795=3,MIN(D793:D795),E795)))</f>
        <v/>
      </c>
      <c r="F796" t="str">
        <f>IF(טבלה13[[#This Row],[CycleNumber]]&lt;3,"",IF(טבלה13[[#This Row],[CycleNumber]]=3,MAX(D794:D796),IF(I795=3,MAX(D793:D795),F795)))</f>
        <v/>
      </c>
      <c r="G796" t="str">
        <f>IF(OR(טבלה13[[#This Row],[CycleNumber]]&gt;B797,B797=""),IF(טבלה13[[#This Row],[מספר סטייה]]=3,MIN(D794:D796),טבלה13[[#This Row],[מינ קבוע]]),טבלה13[[#This Row],[מינ קבוע]])</f>
        <v/>
      </c>
      <c r="H796" t="str">
        <f>IF(OR(טבלה13[[#This Row],[CycleNumber]]&gt;B797,B797=""),IF(טבלה13[[#This Row],[מספר סטייה]]=3,MAX(D794:D796),טבלה13[[#This Row],[מקס קבוע]]),טבלה13[[#This Row],[מקס קבוע]])</f>
        <v/>
      </c>
      <c r="I79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קבוע]]&lt;&gt;E795,1,I795+1),0))</f>
        <v/>
      </c>
      <c r="J796" t="str">
        <f>IF(AND(טבלה13[[#This Row],[CycleNumber]]&lt;B797,טבלה13[[#This Row],[מקס קבוע]]&lt;&gt;""),IF(OR(טבלה13[[#This Row],[מספר סטייה]]&lt;I797,AND(טבלה13[[#This Row],[מספר סטייה]]=3,I797=1)),0,1),"")</f>
        <v/>
      </c>
      <c r="K796" t="str">
        <f>IF(טבלה13[[#This Row],[מקס קבוע]]&lt;&gt;"",טבלה13[[#This Row],[מקסימום]]-טבלה13[[#This Row],[מינימום]],"")</f>
        <v/>
      </c>
      <c r="L796">
        <f>IF(IFERROR(LOOKUP(טבלה13[[#This Row],[ClientID]],פיבוט!$A$4:$A$121),FALSE)=טבלה13[[#This Row],[ClientID]],1,0)</f>
        <v>1</v>
      </c>
      <c r="M796" t="str">
        <f>IF(OR(טבלה13[[#This Row],[ClientID]]=A797),"",1)</f>
        <v/>
      </c>
      <c r="N796" s="3" t="str">
        <f>IF(טבלה13[[#This Row],[טווח]]&lt;&gt;K795,טבלה13[[#This Row],[טווח]],"")</f>
        <v/>
      </c>
      <c r="O796" s="3" t="str">
        <f>IF(טבלה13[[#This Row],[מניית טווחים]]&lt;&gt;"",IF(OR(30&gt;טבלה13[[#This Row],[מקסימום]],30&lt;טבלה13[[#This Row],[מינימום]]),0,1),"")</f>
        <v/>
      </c>
    </row>
    <row r="797" spans="1:15" x14ac:dyDescent="0.25">
      <c r="A797" t="s">
        <v>74</v>
      </c>
      <c r="B797">
        <v>2</v>
      </c>
      <c r="C797">
        <v>30</v>
      </c>
      <c r="D797">
        <f>טבלה13[[#This Row],[LengthofCycle]]+1</f>
        <v>31</v>
      </c>
      <c r="E797" t="str">
        <f>IF(טבלה13[[#This Row],[CycleNumber]]&lt;3,"",IF(טבלה13[[#This Row],[CycleNumber]]=3,MIN(D795:D797),IF(I796=3,MIN(D794:D796),E796)))</f>
        <v/>
      </c>
      <c r="F797" t="str">
        <f>IF(טבלה13[[#This Row],[CycleNumber]]&lt;3,"",IF(טבלה13[[#This Row],[CycleNumber]]=3,MAX(D795:D797),IF(I796=3,MAX(D794:D796),F796)))</f>
        <v/>
      </c>
      <c r="G797" t="str">
        <f>IF(OR(טבלה13[[#This Row],[CycleNumber]]&gt;B798,B798=""),IF(טבלה13[[#This Row],[מספר סטייה]]=3,MIN(D795:D797),טבלה13[[#This Row],[מינ קבוע]]),טבלה13[[#This Row],[מינ קבוע]])</f>
        <v/>
      </c>
      <c r="H797" t="str">
        <f>IF(OR(טבלה13[[#This Row],[CycleNumber]]&gt;B798,B798=""),IF(טבלה13[[#This Row],[מספר סטייה]]=3,MAX(D795:D797),טבלה13[[#This Row],[מקס קבוע]]),טבלה13[[#This Row],[מקס קבוע]])</f>
        <v/>
      </c>
      <c r="I79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קבוע]]&lt;&gt;E796,1,I796+1),0))</f>
        <v/>
      </c>
      <c r="J797" t="str">
        <f>IF(AND(טבלה13[[#This Row],[CycleNumber]]&lt;B798,טבלה13[[#This Row],[מקס קבוע]]&lt;&gt;""),IF(OR(טבלה13[[#This Row],[מספר סטייה]]&lt;I798,AND(טבלה13[[#This Row],[מספר סטייה]]=3,I798=1)),0,1),"")</f>
        <v/>
      </c>
      <c r="K797" t="str">
        <f>IF(טבלה13[[#This Row],[מקס קבוע]]&lt;&gt;"",טבלה13[[#This Row],[מקסימום]]-טבלה13[[#This Row],[מינימום]],"")</f>
        <v/>
      </c>
      <c r="L797">
        <f>IF(IFERROR(LOOKUP(טבלה13[[#This Row],[ClientID]],פיבוט!$A$4:$A$121),FALSE)=טבלה13[[#This Row],[ClientID]],1,0)</f>
        <v>1</v>
      </c>
      <c r="M797" t="str">
        <f>IF(OR(טבלה13[[#This Row],[ClientID]]=A798),"",1)</f>
        <v/>
      </c>
      <c r="N797" s="3" t="str">
        <f>IF(טבלה13[[#This Row],[טווח]]&lt;&gt;K796,טבלה13[[#This Row],[טווח]],"")</f>
        <v/>
      </c>
      <c r="O797" s="3" t="str">
        <f>IF(טבלה13[[#This Row],[מניית טווחים]]&lt;&gt;"",IF(OR(30&gt;טבלה13[[#This Row],[מקסימום]],30&lt;טבלה13[[#This Row],[מינימום]]),0,1),"")</f>
        <v/>
      </c>
    </row>
    <row r="798" spans="1:15" x14ac:dyDescent="0.25">
      <c r="A798" t="s">
        <v>74</v>
      </c>
      <c r="B798">
        <v>3</v>
      </c>
      <c r="C798">
        <v>41</v>
      </c>
      <c r="D798">
        <f>טבלה13[[#This Row],[LengthofCycle]]+1</f>
        <v>42</v>
      </c>
      <c r="E798">
        <f>IF(טבלה13[[#This Row],[CycleNumber]]&lt;3,"",IF(טבלה13[[#This Row],[CycleNumber]]=3,MIN(D796:D798),IF(I797=3,MIN(D795:D797),E797)))</f>
        <v>31</v>
      </c>
      <c r="F798">
        <f>IF(טבלה13[[#This Row],[CycleNumber]]&lt;3,"",IF(טבלה13[[#This Row],[CycleNumber]]=3,MAX(D796:D798),IF(I797=3,MAX(D795:D797),F797)))</f>
        <v>42</v>
      </c>
      <c r="G798">
        <f>IF(OR(טבלה13[[#This Row],[CycleNumber]]&gt;B799,B799=""),IF(טבלה13[[#This Row],[מספר סטייה]]=3,MIN(D796:D798),טבלה13[[#This Row],[מינ קבוע]]),טבלה13[[#This Row],[מינ קבוע]])</f>
        <v>31</v>
      </c>
      <c r="H798">
        <f>IF(OR(טבלה13[[#This Row],[CycleNumber]]&gt;B799,B799=""),IF(טבלה13[[#This Row],[מספר סטייה]]=3,MAX(D796:D798),טבלה13[[#This Row],[מקס קבוע]]),טבלה13[[#This Row],[מקס קבוע]])</f>
        <v>42</v>
      </c>
      <c r="I79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קבוע]]&lt;&gt;E797,1,I797+1),0))</f>
        <v>0</v>
      </c>
      <c r="J798">
        <f>IF(AND(טבלה13[[#This Row],[CycleNumber]]&lt;B799,טבלה13[[#This Row],[מקס קבוע]]&lt;&gt;""),IF(OR(טבלה13[[#This Row],[מספר סטייה]]&lt;I799,AND(טבלה13[[#This Row],[מספר סטייה]]=3,I799=1)),0,1),"")</f>
        <v>0</v>
      </c>
      <c r="K798">
        <f>IF(טבלה13[[#This Row],[מקס קבוע]]&lt;&gt;"",טבלה13[[#This Row],[מקסימום]]-טבלה13[[#This Row],[מינימום]],"")</f>
        <v>11</v>
      </c>
      <c r="L798">
        <f>IF(IFERROR(LOOKUP(טבלה13[[#This Row],[ClientID]],פיבוט!$A$4:$A$121),FALSE)=טבלה13[[#This Row],[ClientID]],1,0)</f>
        <v>1</v>
      </c>
      <c r="M798" t="str">
        <f>IF(OR(טבלה13[[#This Row],[ClientID]]=A799),"",1)</f>
        <v/>
      </c>
      <c r="N798" s="3">
        <f>IF(טבלה13[[#This Row],[טווח]]&lt;&gt;K797,טבלה13[[#This Row],[טווח]],"")</f>
        <v>11</v>
      </c>
      <c r="O798" s="3">
        <f>IF(טבלה13[[#This Row],[מניית טווחים]]&lt;&gt;"",IF(OR(30&gt;טבלה13[[#This Row],[מקסימום]],30&lt;טבלה13[[#This Row],[מינימום]]),0,1),"")</f>
        <v>0</v>
      </c>
    </row>
    <row r="799" spans="1:15" x14ac:dyDescent="0.25">
      <c r="A799" t="s">
        <v>74</v>
      </c>
      <c r="B799">
        <v>4</v>
      </c>
      <c r="C799">
        <v>29</v>
      </c>
      <c r="D799">
        <f>טבלה13[[#This Row],[LengthofCycle]]+1</f>
        <v>30</v>
      </c>
      <c r="E799">
        <f>IF(טבלה13[[#This Row],[CycleNumber]]&lt;3,"",IF(טבלה13[[#This Row],[CycleNumber]]=3,MIN(D797:D799),IF(I798=3,MIN(D796:D798),E798)))</f>
        <v>31</v>
      </c>
      <c r="F799">
        <f>IF(טבלה13[[#This Row],[CycleNumber]]&lt;3,"",IF(טבלה13[[#This Row],[CycleNumber]]=3,MAX(D797:D799),IF(I798=3,MAX(D796:D798),F798)))</f>
        <v>42</v>
      </c>
      <c r="G799">
        <f>IF(OR(טבלה13[[#This Row],[CycleNumber]]&gt;B800,B800=""),IF(טבלה13[[#This Row],[מספר סטייה]]=3,MIN(D797:D799),טבלה13[[#This Row],[מינ קבוע]]),טבלה13[[#This Row],[מינ קבוע]])</f>
        <v>31</v>
      </c>
      <c r="H799">
        <f>IF(OR(טבלה13[[#This Row],[CycleNumber]]&gt;B800,B800=""),IF(טבלה13[[#This Row],[מספר סטייה]]=3,MAX(D797:D799),טבלה13[[#This Row],[מקס קבוע]]),טבלה13[[#This Row],[מקס קבוע]])</f>
        <v>42</v>
      </c>
      <c r="I79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קבוע]]&lt;&gt;E798,1,I798+1),0))</f>
        <v>1</v>
      </c>
      <c r="J799">
        <f>IF(AND(טבלה13[[#This Row],[CycleNumber]]&lt;B800,טבלה13[[#This Row],[מקס קבוע]]&lt;&gt;""),IF(OR(טבלה13[[#This Row],[מספר סטייה]]&lt;I800,AND(טבלה13[[#This Row],[מספר סטייה]]=3,I800=1)),0,1),"")</f>
        <v>1</v>
      </c>
      <c r="K799">
        <f>IF(טבלה13[[#This Row],[מקס קבוע]]&lt;&gt;"",טבלה13[[#This Row],[מקסימום]]-טבלה13[[#This Row],[מינימום]],"")</f>
        <v>11</v>
      </c>
      <c r="L799">
        <f>IF(IFERROR(LOOKUP(טבלה13[[#This Row],[ClientID]],פיבוט!$A$4:$A$121),FALSE)=טבלה13[[#This Row],[ClientID]],1,0)</f>
        <v>1</v>
      </c>
      <c r="M799" t="str">
        <f>IF(OR(טבלה13[[#This Row],[ClientID]]=A800),"",1)</f>
        <v/>
      </c>
      <c r="N799" s="3" t="str">
        <f>IF(טבלה13[[#This Row],[טווח]]&lt;&gt;K798,טבלה13[[#This Row],[טווח]],"")</f>
        <v/>
      </c>
      <c r="O799" s="3" t="str">
        <f>IF(טבלה13[[#This Row],[מניית טווחים]]&lt;&gt;"",IF(OR(30&gt;טבלה13[[#This Row],[מקסימום]],30&lt;טבלה13[[#This Row],[מינימום]]),0,1),"")</f>
        <v/>
      </c>
    </row>
    <row r="800" spans="1:15" x14ac:dyDescent="0.25">
      <c r="A800" t="s">
        <v>74</v>
      </c>
      <c r="B800">
        <v>5</v>
      </c>
      <c r="C800">
        <v>33</v>
      </c>
      <c r="D800">
        <f>טבלה13[[#This Row],[LengthofCycle]]+1</f>
        <v>34</v>
      </c>
      <c r="E800">
        <f>IF(טבלה13[[#This Row],[CycleNumber]]&lt;3,"",IF(טבלה13[[#This Row],[CycleNumber]]=3,MIN(D798:D800),IF(I799=3,MIN(D797:D799),E799)))</f>
        <v>31</v>
      </c>
      <c r="F800">
        <f>IF(טבלה13[[#This Row],[CycleNumber]]&lt;3,"",IF(טבלה13[[#This Row],[CycleNumber]]=3,MAX(D798:D800),IF(I799=3,MAX(D797:D799),F799)))</f>
        <v>42</v>
      </c>
      <c r="G800">
        <f>IF(OR(טבלה13[[#This Row],[CycleNumber]]&gt;B801,B801=""),IF(טבלה13[[#This Row],[מספר סטייה]]=3,MIN(D798:D800),טבלה13[[#This Row],[מינ קבוע]]),טבלה13[[#This Row],[מינ קבוע]])</f>
        <v>31</v>
      </c>
      <c r="H800">
        <f>IF(OR(טבלה13[[#This Row],[CycleNumber]]&gt;B801,B801=""),IF(טבלה13[[#This Row],[מספר סטייה]]=3,MAX(D798:D800),טבלה13[[#This Row],[מקס קבוע]]),טבלה13[[#This Row],[מקס קבוע]])</f>
        <v>42</v>
      </c>
      <c r="I80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קבוע]]&lt;&gt;E799,1,I799+1),0))</f>
        <v>0</v>
      </c>
      <c r="J800">
        <f>IF(AND(טבלה13[[#This Row],[CycleNumber]]&lt;B801,טבלה13[[#This Row],[מקס קבוע]]&lt;&gt;""),IF(OR(טבלה13[[#This Row],[מספר סטייה]]&lt;I801,AND(טבלה13[[#This Row],[מספר סטייה]]=3,I801=1)),0,1),"")</f>
        <v>0</v>
      </c>
      <c r="K800">
        <f>IF(טבלה13[[#This Row],[מקס קבוע]]&lt;&gt;"",טבלה13[[#This Row],[מקסימום]]-טבלה13[[#This Row],[מינימום]],"")</f>
        <v>11</v>
      </c>
      <c r="L800">
        <f>IF(IFERROR(LOOKUP(טבלה13[[#This Row],[ClientID]],פיבוט!$A$4:$A$121),FALSE)=טבלה13[[#This Row],[ClientID]],1,0)</f>
        <v>1</v>
      </c>
      <c r="M800" t="str">
        <f>IF(OR(טבלה13[[#This Row],[ClientID]]=A801),"",1)</f>
        <v/>
      </c>
      <c r="N800" s="3" t="str">
        <f>IF(טבלה13[[#This Row],[טווח]]&lt;&gt;K799,טבלה13[[#This Row],[טווח]],"")</f>
        <v/>
      </c>
      <c r="O800" s="3" t="str">
        <f>IF(טבלה13[[#This Row],[מניית טווחים]]&lt;&gt;"",IF(OR(30&gt;טבלה13[[#This Row],[מקסימום]],30&lt;טבלה13[[#This Row],[מינימום]]),0,1),"")</f>
        <v/>
      </c>
    </row>
    <row r="801" spans="1:15" x14ac:dyDescent="0.25">
      <c r="A801" t="s">
        <v>74</v>
      </c>
      <c r="B801">
        <v>6</v>
      </c>
      <c r="C801">
        <v>27</v>
      </c>
      <c r="D801">
        <f>טבלה13[[#This Row],[LengthofCycle]]+1</f>
        <v>28</v>
      </c>
      <c r="E801">
        <f>IF(טבלה13[[#This Row],[CycleNumber]]&lt;3,"",IF(טבלה13[[#This Row],[CycleNumber]]=3,MIN(D799:D801),IF(I800=3,MIN(D798:D800),E800)))</f>
        <v>31</v>
      </c>
      <c r="F801">
        <f>IF(טבלה13[[#This Row],[CycleNumber]]&lt;3,"",IF(טבלה13[[#This Row],[CycleNumber]]=3,MAX(D799:D801),IF(I800=3,MAX(D798:D800),F800)))</f>
        <v>42</v>
      </c>
      <c r="G801">
        <f>IF(OR(טבלה13[[#This Row],[CycleNumber]]&gt;B802,B802=""),IF(טבלה13[[#This Row],[מספר סטייה]]=3,MIN(D799:D801),טבלה13[[#This Row],[מינ קבוע]]),טבלה13[[#This Row],[מינ קבוע]])</f>
        <v>31</v>
      </c>
      <c r="H801">
        <f>IF(OR(טבלה13[[#This Row],[CycleNumber]]&gt;B802,B802=""),IF(טבלה13[[#This Row],[מספר סטייה]]=3,MAX(D799:D801),טבלה13[[#This Row],[מקס קבוע]]),טבלה13[[#This Row],[מקס קבוע]])</f>
        <v>42</v>
      </c>
      <c r="I80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קבוע]]&lt;&gt;E800,1,I800+1),0))</f>
        <v>1</v>
      </c>
      <c r="J801">
        <f>IF(AND(טבלה13[[#This Row],[CycleNumber]]&lt;B802,טבלה13[[#This Row],[מקס קבוע]]&lt;&gt;""),IF(OR(טבלה13[[#This Row],[מספר סטייה]]&lt;I802,AND(טבלה13[[#This Row],[מספר סטייה]]=3,I802=1)),0,1),"")</f>
        <v>0</v>
      </c>
      <c r="K801">
        <f>IF(טבלה13[[#This Row],[מקס קבוע]]&lt;&gt;"",טבלה13[[#This Row],[מקסימום]]-טבלה13[[#This Row],[מינימום]],"")</f>
        <v>11</v>
      </c>
      <c r="L801">
        <f>IF(IFERROR(LOOKUP(טבלה13[[#This Row],[ClientID]],פיבוט!$A$4:$A$121),FALSE)=טבלה13[[#This Row],[ClientID]],1,0)</f>
        <v>1</v>
      </c>
      <c r="M801" t="str">
        <f>IF(OR(טבלה13[[#This Row],[ClientID]]=A802),"",1)</f>
        <v/>
      </c>
      <c r="N801" s="3" t="str">
        <f>IF(טבלה13[[#This Row],[טווח]]&lt;&gt;K800,טבלה13[[#This Row],[טווח]],"")</f>
        <v/>
      </c>
      <c r="O801" s="3" t="str">
        <f>IF(טבלה13[[#This Row],[מניית טווחים]]&lt;&gt;"",IF(OR(30&gt;טבלה13[[#This Row],[מקסימום]],30&lt;טבלה13[[#This Row],[מינימום]]),0,1),"")</f>
        <v/>
      </c>
    </row>
    <row r="802" spans="1:15" x14ac:dyDescent="0.25">
      <c r="A802" t="s">
        <v>74</v>
      </c>
      <c r="B802">
        <v>7</v>
      </c>
      <c r="C802">
        <v>29</v>
      </c>
      <c r="D802">
        <f>טבלה13[[#This Row],[LengthofCycle]]+1</f>
        <v>30</v>
      </c>
      <c r="E802">
        <f>IF(טבלה13[[#This Row],[CycleNumber]]&lt;3,"",IF(טבלה13[[#This Row],[CycleNumber]]=3,MIN(D800:D802),IF(I801=3,MIN(D799:D801),E801)))</f>
        <v>31</v>
      </c>
      <c r="F802">
        <f>IF(טבלה13[[#This Row],[CycleNumber]]&lt;3,"",IF(טבלה13[[#This Row],[CycleNumber]]=3,MAX(D800:D802),IF(I801=3,MAX(D799:D801),F801)))</f>
        <v>42</v>
      </c>
      <c r="G802">
        <f>IF(OR(טבלה13[[#This Row],[CycleNumber]]&gt;B803,B803=""),IF(טבלה13[[#This Row],[מספר סטייה]]=3,MIN(D800:D802),טבלה13[[#This Row],[מינ קבוע]]),טבלה13[[#This Row],[מינ קבוע]])</f>
        <v>31</v>
      </c>
      <c r="H802">
        <f>IF(OR(טבלה13[[#This Row],[CycleNumber]]&gt;B803,B803=""),IF(טבלה13[[#This Row],[מספר סטייה]]=3,MAX(D800:D802),טבלה13[[#This Row],[מקס קבוע]]),טבלה13[[#This Row],[מקס קבוע]])</f>
        <v>42</v>
      </c>
      <c r="I80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קבוע]]&lt;&gt;E801,1,I801+1),0))</f>
        <v>2</v>
      </c>
      <c r="J802">
        <f>IF(AND(טבלה13[[#This Row],[CycleNumber]]&lt;B803,טבלה13[[#This Row],[מקס קבוע]]&lt;&gt;""),IF(OR(טבלה13[[#This Row],[מספר סטייה]]&lt;I803,AND(טבלה13[[#This Row],[מספר סטייה]]=3,I803=1)),0,1),"")</f>
        <v>1</v>
      </c>
      <c r="K802">
        <f>IF(טבלה13[[#This Row],[מקס קבוע]]&lt;&gt;"",טבלה13[[#This Row],[מקסימום]]-טבלה13[[#This Row],[מינימום]],"")</f>
        <v>11</v>
      </c>
      <c r="L802">
        <f>IF(IFERROR(LOOKUP(טבלה13[[#This Row],[ClientID]],פיבוט!$A$4:$A$121),FALSE)=טבלה13[[#This Row],[ClientID]],1,0)</f>
        <v>1</v>
      </c>
      <c r="M802" t="str">
        <f>IF(OR(טבלה13[[#This Row],[ClientID]]=A803),"",1)</f>
        <v/>
      </c>
      <c r="N802" s="3" t="str">
        <f>IF(טבלה13[[#This Row],[טווח]]&lt;&gt;K801,טבלה13[[#This Row],[טווח]],"")</f>
        <v/>
      </c>
      <c r="O802" s="3" t="str">
        <f>IF(טבלה13[[#This Row],[מניית טווחים]]&lt;&gt;"",IF(OR(30&gt;טבלה13[[#This Row],[מקסימום]],30&lt;טבלה13[[#This Row],[מינימום]]),0,1),"")</f>
        <v/>
      </c>
    </row>
    <row r="803" spans="1:15" x14ac:dyDescent="0.25">
      <c r="A803" t="s">
        <v>74</v>
      </c>
      <c r="B803">
        <v>8</v>
      </c>
      <c r="C803">
        <v>31</v>
      </c>
      <c r="D803">
        <f>טבלה13[[#This Row],[LengthofCycle]]+1</f>
        <v>32</v>
      </c>
      <c r="E803">
        <f>IF(טבלה13[[#This Row],[CycleNumber]]&lt;3,"",IF(טבלה13[[#This Row],[CycleNumber]]=3,MIN(D801:D803),IF(I802=3,MIN(D800:D802),E802)))</f>
        <v>31</v>
      </c>
      <c r="F803">
        <f>IF(טבלה13[[#This Row],[CycleNumber]]&lt;3,"",IF(טבלה13[[#This Row],[CycleNumber]]=3,MAX(D801:D803),IF(I802=3,MAX(D800:D802),F802)))</f>
        <v>42</v>
      </c>
      <c r="G803">
        <f>IF(OR(טבלה13[[#This Row],[CycleNumber]]&gt;B804,B804=""),IF(טבלה13[[#This Row],[מספר סטייה]]=3,MIN(D801:D803),טבלה13[[#This Row],[מינ קבוע]]),טבלה13[[#This Row],[מינ קבוע]])</f>
        <v>31</v>
      </c>
      <c r="H803">
        <f>IF(OR(טבלה13[[#This Row],[CycleNumber]]&gt;B804,B804=""),IF(טבלה13[[#This Row],[מספר סטייה]]=3,MAX(D801:D803),טבלה13[[#This Row],[מקס קבוע]]),טבלה13[[#This Row],[מקס קבוע]])</f>
        <v>42</v>
      </c>
      <c r="I80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קבוע]]&lt;&gt;E802,1,I802+1),0))</f>
        <v>0</v>
      </c>
      <c r="J803">
        <f>IF(AND(טבלה13[[#This Row],[CycleNumber]]&lt;B804,טבלה13[[#This Row],[מקס קבוע]]&lt;&gt;""),IF(OR(טבלה13[[#This Row],[מספר סטייה]]&lt;I804,AND(טבלה13[[#This Row],[מספר סטייה]]=3,I804=1)),0,1),"")</f>
        <v>1</v>
      </c>
      <c r="K803">
        <f>IF(טבלה13[[#This Row],[מקס קבוע]]&lt;&gt;"",טבלה13[[#This Row],[מקסימום]]-טבלה13[[#This Row],[מינימום]],"")</f>
        <v>11</v>
      </c>
      <c r="L803">
        <f>IF(IFERROR(LOOKUP(טבלה13[[#This Row],[ClientID]],פיבוט!$A$4:$A$121),FALSE)=טבלה13[[#This Row],[ClientID]],1,0)</f>
        <v>1</v>
      </c>
      <c r="M803" t="str">
        <f>IF(OR(טבלה13[[#This Row],[ClientID]]=A804),"",1)</f>
        <v/>
      </c>
      <c r="N803" s="3" t="str">
        <f>IF(טבלה13[[#This Row],[טווח]]&lt;&gt;K802,טבלה13[[#This Row],[טווח]],"")</f>
        <v/>
      </c>
      <c r="O803" s="3" t="str">
        <f>IF(טבלה13[[#This Row],[מניית טווחים]]&lt;&gt;"",IF(OR(30&gt;טבלה13[[#This Row],[מקסימום]],30&lt;טבלה13[[#This Row],[מינימום]]),0,1),"")</f>
        <v/>
      </c>
    </row>
    <row r="804" spans="1:15" x14ac:dyDescent="0.25">
      <c r="A804" t="s">
        <v>74</v>
      </c>
      <c r="B804">
        <v>9</v>
      </c>
      <c r="C804">
        <v>31</v>
      </c>
      <c r="D804">
        <f>טבלה13[[#This Row],[LengthofCycle]]+1</f>
        <v>32</v>
      </c>
      <c r="E804">
        <f>IF(טבלה13[[#This Row],[CycleNumber]]&lt;3,"",IF(טבלה13[[#This Row],[CycleNumber]]=3,MIN(D802:D804),IF(I803=3,MIN(D801:D803),E803)))</f>
        <v>31</v>
      </c>
      <c r="F804">
        <f>IF(טבלה13[[#This Row],[CycleNumber]]&lt;3,"",IF(טבלה13[[#This Row],[CycleNumber]]=3,MAX(D802:D804),IF(I803=3,MAX(D801:D803),F803)))</f>
        <v>42</v>
      </c>
      <c r="G804">
        <f>IF(OR(טבלה13[[#This Row],[CycleNumber]]&gt;B805,B805=""),IF(טבלה13[[#This Row],[מספר סטייה]]=3,MIN(D802:D804),טבלה13[[#This Row],[מינ קבוע]]),טבלה13[[#This Row],[מינ קבוע]])</f>
        <v>31</v>
      </c>
      <c r="H804">
        <f>IF(OR(טבלה13[[#This Row],[CycleNumber]]&gt;B805,B805=""),IF(טבלה13[[#This Row],[מספר סטייה]]=3,MAX(D802:D804),טבלה13[[#This Row],[מקס קבוע]]),טבלה13[[#This Row],[מקס קבוע]])</f>
        <v>42</v>
      </c>
      <c r="I80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קבוע]]&lt;&gt;E803,1,I803+1),0))</f>
        <v>0</v>
      </c>
      <c r="J804">
        <f>IF(AND(טבלה13[[#This Row],[CycleNumber]]&lt;B805,טבלה13[[#This Row],[מקס קבוע]]&lt;&gt;""),IF(OR(טבלה13[[#This Row],[מספר סטייה]]&lt;I805,AND(טבלה13[[#This Row],[מספר סטייה]]=3,I805=1)),0,1),"")</f>
        <v>1</v>
      </c>
      <c r="K804">
        <f>IF(טבלה13[[#This Row],[מקס קבוע]]&lt;&gt;"",טבלה13[[#This Row],[מקסימום]]-טבלה13[[#This Row],[מינימום]],"")</f>
        <v>11</v>
      </c>
      <c r="L804">
        <f>IF(IFERROR(LOOKUP(טבלה13[[#This Row],[ClientID]],פיבוט!$A$4:$A$121),FALSE)=טבלה13[[#This Row],[ClientID]],1,0)</f>
        <v>1</v>
      </c>
      <c r="M804" t="str">
        <f>IF(OR(טבלה13[[#This Row],[ClientID]]=A805),"",1)</f>
        <v/>
      </c>
      <c r="N804" s="3" t="str">
        <f>IF(טבלה13[[#This Row],[טווח]]&lt;&gt;K803,טבלה13[[#This Row],[טווח]],"")</f>
        <v/>
      </c>
      <c r="O804" s="3" t="str">
        <f>IF(טבלה13[[#This Row],[מניית טווחים]]&lt;&gt;"",IF(OR(30&gt;טבלה13[[#This Row],[מקסימום]],30&lt;טבלה13[[#This Row],[מינימום]]),0,1),"")</f>
        <v/>
      </c>
    </row>
    <row r="805" spans="1:15" x14ac:dyDescent="0.25">
      <c r="A805" t="s">
        <v>74</v>
      </c>
      <c r="B805">
        <v>10</v>
      </c>
      <c r="C805">
        <v>33</v>
      </c>
      <c r="D805">
        <f>טבלה13[[#This Row],[LengthofCycle]]+1</f>
        <v>34</v>
      </c>
      <c r="E805">
        <f>IF(טבלה13[[#This Row],[CycleNumber]]&lt;3,"",IF(טבלה13[[#This Row],[CycleNumber]]=3,MIN(D803:D805),IF(I804=3,MIN(D802:D804),E804)))</f>
        <v>31</v>
      </c>
      <c r="F805">
        <f>IF(טבלה13[[#This Row],[CycleNumber]]&lt;3,"",IF(טבלה13[[#This Row],[CycleNumber]]=3,MAX(D803:D805),IF(I804=3,MAX(D802:D804),F804)))</f>
        <v>42</v>
      </c>
      <c r="G805">
        <f>IF(OR(טבלה13[[#This Row],[CycleNumber]]&gt;B806,B806=""),IF(טבלה13[[#This Row],[מספר סטייה]]=3,MIN(D803:D805),טבלה13[[#This Row],[מינ קבוע]]),טבלה13[[#This Row],[מינ קבוע]])</f>
        <v>31</v>
      </c>
      <c r="H805">
        <f>IF(OR(טבלה13[[#This Row],[CycleNumber]]&gt;B806,B806=""),IF(טבלה13[[#This Row],[מספר סטייה]]=3,MAX(D803:D805),טבלה13[[#This Row],[מקס קבוע]]),טבלה13[[#This Row],[מקס קבוע]])</f>
        <v>42</v>
      </c>
      <c r="I80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קבוע]]&lt;&gt;E804,1,I804+1),0))</f>
        <v>0</v>
      </c>
      <c r="J805">
        <f>IF(AND(טבלה13[[#This Row],[CycleNumber]]&lt;B806,טבלה13[[#This Row],[מקס קבוע]]&lt;&gt;""),IF(OR(טבלה13[[#This Row],[מספר סטייה]]&lt;I806,AND(טבלה13[[#This Row],[מספר סטייה]]=3,I806=1)),0,1),"")</f>
        <v>1</v>
      </c>
      <c r="K805">
        <f>IF(טבלה13[[#This Row],[מקס קבוע]]&lt;&gt;"",טבלה13[[#This Row],[מקסימום]]-טבלה13[[#This Row],[מינימום]],"")</f>
        <v>11</v>
      </c>
      <c r="L805">
        <f>IF(IFERROR(LOOKUP(טבלה13[[#This Row],[ClientID]],פיבוט!$A$4:$A$121),FALSE)=טבלה13[[#This Row],[ClientID]],1,0)</f>
        <v>1</v>
      </c>
      <c r="M805" t="str">
        <f>IF(OR(טבלה13[[#This Row],[ClientID]]=A806),"",1)</f>
        <v/>
      </c>
      <c r="N805" s="3" t="str">
        <f>IF(טבלה13[[#This Row],[טווח]]&lt;&gt;K804,טבלה13[[#This Row],[טווח]],"")</f>
        <v/>
      </c>
      <c r="O805" s="3" t="str">
        <f>IF(טבלה13[[#This Row],[מניית טווחים]]&lt;&gt;"",IF(OR(30&gt;טבלה13[[#This Row],[מקסימום]],30&lt;טבלה13[[#This Row],[מינימום]]),0,1),"")</f>
        <v/>
      </c>
    </row>
    <row r="806" spans="1:15" x14ac:dyDescent="0.25">
      <c r="A806" t="s">
        <v>74</v>
      </c>
      <c r="B806">
        <v>11</v>
      </c>
      <c r="C806">
        <v>31</v>
      </c>
      <c r="D806">
        <f>טבלה13[[#This Row],[LengthofCycle]]+1</f>
        <v>32</v>
      </c>
      <c r="E806">
        <f>IF(טבלה13[[#This Row],[CycleNumber]]&lt;3,"",IF(טבלה13[[#This Row],[CycleNumber]]=3,MIN(D804:D806),IF(I805=3,MIN(D803:D805),E805)))</f>
        <v>31</v>
      </c>
      <c r="F806">
        <f>IF(טבלה13[[#This Row],[CycleNumber]]&lt;3,"",IF(טבלה13[[#This Row],[CycleNumber]]=3,MAX(D804:D806),IF(I805=3,MAX(D803:D805),F805)))</f>
        <v>42</v>
      </c>
      <c r="G806">
        <f>IF(OR(טבלה13[[#This Row],[CycleNumber]]&gt;B807,B807=""),IF(טבלה13[[#This Row],[מספר סטייה]]=3,MIN(D804:D806),טבלה13[[#This Row],[מינ קבוע]]),טבלה13[[#This Row],[מינ קבוע]])</f>
        <v>31</v>
      </c>
      <c r="H806">
        <f>IF(OR(טבלה13[[#This Row],[CycleNumber]]&gt;B807,B807=""),IF(טבלה13[[#This Row],[מספר סטייה]]=3,MAX(D804:D806),טבלה13[[#This Row],[מקס קבוע]]),טבלה13[[#This Row],[מקס קבוע]])</f>
        <v>42</v>
      </c>
      <c r="I80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קבוע]]&lt;&gt;E805,1,I805+1),0))</f>
        <v>0</v>
      </c>
      <c r="J806">
        <f>IF(AND(טבלה13[[#This Row],[CycleNumber]]&lt;B807,טבלה13[[#This Row],[מקס קבוע]]&lt;&gt;""),IF(OR(טבלה13[[#This Row],[מספר סטייה]]&lt;I807,AND(טבלה13[[#This Row],[מספר סטייה]]=3,I807=1)),0,1),"")</f>
        <v>1</v>
      </c>
      <c r="K806">
        <f>IF(טבלה13[[#This Row],[מקס קבוע]]&lt;&gt;"",טבלה13[[#This Row],[מקסימום]]-טבלה13[[#This Row],[מינימום]],"")</f>
        <v>11</v>
      </c>
      <c r="L806">
        <f>IF(IFERROR(LOOKUP(טבלה13[[#This Row],[ClientID]],פיבוט!$A$4:$A$121),FALSE)=טבלה13[[#This Row],[ClientID]],1,0)</f>
        <v>1</v>
      </c>
      <c r="M806" t="str">
        <f>IF(OR(טבלה13[[#This Row],[ClientID]]=A807),"",1)</f>
        <v/>
      </c>
      <c r="N806" s="3" t="str">
        <f>IF(טבלה13[[#This Row],[טווח]]&lt;&gt;K805,טבלה13[[#This Row],[טווח]],"")</f>
        <v/>
      </c>
      <c r="O806" s="3" t="str">
        <f>IF(טבלה13[[#This Row],[מניית טווחים]]&lt;&gt;"",IF(OR(30&gt;טבלה13[[#This Row],[מקסימום]],30&lt;טבלה13[[#This Row],[מינימום]]),0,1),"")</f>
        <v/>
      </c>
    </row>
    <row r="807" spans="1:15" x14ac:dyDescent="0.25">
      <c r="A807" t="s">
        <v>74</v>
      </c>
      <c r="B807">
        <v>12</v>
      </c>
      <c r="C807">
        <v>32</v>
      </c>
      <c r="D807">
        <f>טבלה13[[#This Row],[LengthofCycle]]+1</f>
        <v>33</v>
      </c>
      <c r="E807">
        <f>IF(טבלה13[[#This Row],[CycleNumber]]&lt;3,"",IF(טבלה13[[#This Row],[CycleNumber]]=3,MIN(D805:D807),IF(I806=3,MIN(D804:D806),E806)))</f>
        <v>31</v>
      </c>
      <c r="F807">
        <f>IF(טבלה13[[#This Row],[CycleNumber]]&lt;3,"",IF(טבלה13[[#This Row],[CycleNumber]]=3,MAX(D805:D807),IF(I806=3,MAX(D804:D806),F806)))</f>
        <v>42</v>
      </c>
      <c r="G807">
        <f>IF(OR(טבלה13[[#This Row],[CycleNumber]]&gt;B808,B808=""),IF(טבלה13[[#This Row],[מספר סטייה]]=3,MIN(D805:D807),טבלה13[[#This Row],[מינ קבוע]]),טבלה13[[#This Row],[מינ קבוע]])</f>
        <v>31</v>
      </c>
      <c r="H807">
        <f>IF(OR(טבלה13[[#This Row],[CycleNumber]]&gt;B808,B808=""),IF(טבלה13[[#This Row],[מספר סטייה]]=3,MAX(D805:D807),טבלה13[[#This Row],[מקס קבוע]]),טבלה13[[#This Row],[מקס קבוע]])</f>
        <v>42</v>
      </c>
      <c r="I80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קבוע]]&lt;&gt;E806,1,I806+1),0))</f>
        <v>0</v>
      </c>
      <c r="J807">
        <f>IF(AND(טבלה13[[#This Row],[CycleNumber]]&lt;B808,טבלה13[[#This Row],[מקס קבוע]]&lt;&gt;""),IF(OR(טבלה13[[#This Row],[מספר סטייה]]&lt;I808,AND(טבלה13[[#This Row],[מספר סטייה]]=3,I808=1)),0,1),"")</f>
        <v>1</v>
      </c>
      <c r="K807">
        <f>IF(טבלה13[[#This Row],[מקס קבוע]]&lt;&gt;"",טבלה13[[#This Row],[מקסימום]]-טבלה13[[#This Row],[מינימום]],"")</f>
        <v>11</v>
      </c>
      <c r="L807">
        <f>IF(IFERROR(LOOKUP(טבלה13[[#This Row],[ClientID]],פיבוט!$A$4:$A$121),FALSE)=טבלה13[[#This Row],[ClientID]],1,0)</f>
        <v>1</v>
      </c>
      <c r="M807" t="str">
        <f>IF(OR(טבלה13[[#This Row],[ClientID]]=A808),"",1)</f>
        <v/>
      </c>
      <c r="N807" s="3" t="str">
        <f>IF(טבלה13[[#This Row],[טווח]]&lt;&gt;K806,טבלה13[[#This Row],[טווח]],"")</f>
        <v/>
      </c>
      <c r="O807" s="3" t="str">
        <f>IF(טבלה13[[#This Row],[מניית טווחים]]&lt;&gt;"",IF(OR(30&gt;טבלה13[[#This Row],[מקסימום]],30&lt;טבלה13[[#This Row],[מינימום]]),0,1),"")</f>
        <v/>
      </c>
    </row>
    <row r="808" spans="1:15" x14ac:dyDescent="0.25">
      <c r="A808" t="s">
        <v>74</v>
      </c>
      <c r="B808">
        <v>13</v>
      </c>
      <c r="C808">
        <v>30</v>
      </c>
      <c r="D808">
        <f>טבלה13[[#This Row],[LengthofCycle]]+1</f>
        <v>31</v>
      </c>
      <c r="E808">
        <f>IF(טבלה13[[#This Row],[CycleNumber]]&lt;3,"",IF(טבלה13[[#This Row],[CycleNumber]]=3,MIN(D806:D808),IF(I807=3,MIN(D805:D807),E807)))</f>
        <v>31</v>
      </c>
      <c r="F808">
        <f>IF(טבלה13[[#This Row],[CycleNumber]]&lt;3,"",IF(טבלה13[[#This Row],[CycleNumber]]=3,MAX(D806:D808),IF(I807=3,MAX(D805:D807),F807)))</f>
        <v>42</v>
      </c>
      <c r="G808">
        <f>IF(OR(טבלה13[[#This Row],[CycleNumber]]&gt;B809,B809=""),IF(טבלה13[[#This Row],[מספר סטייה]]=3,MIN(D806:D808),טבלה13[[#This Row],[מינ קבוע]]),טבלה13[[#This Row],[מינ קבוע]])</f>
        <v>31</v>
      </c>
      <c r="H808">
        <f>IF(OR(טבלה13[[#This Row],[CycleNumber]]&gt;B809,B809=""),IF(טבלה13[[#This Row],[מספר סטייה]]=3,MAX(D806:D808),טבלה13[[#This Row],[מקס קבוע]]),טבלה13[[#This Row],[מקס קבוע]])</f>
        <v>42</v>
      </c>
      <c r="I80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קבוע]]&lt;&gt;E807,1,I807+1),0))</f>
        <v>0</v>
      </c>
      <c r="J808">
        <f>IF(AND(טבלה13[[#This Row],[CycleNumber]]&lt;B809,טבלה13[[#This Row],[מקס קבוע]]&lt;&gt;""),IF(OR(טבלה13[[#This Row],[מספר סטייה]]&lt;I809,AND(טבלה13[[#This Row],[מספר סטייה]]=3,I809=1)),0,1),"")</f>
        <v>0</v>
      </c>
      <c r="K808">
        <f>IF(טבלה13[[#This Row],[מקס קבוע]]&lt;&gt;"",טבלה13[[#This Row],[מקסימום]]-טבלה13[[#This Row],[מינימום]],"")</f>
        <v>11</v>
      </c>
      <c r="L808">
        <f>IF(IFERROR(LOOKUP(טבלה13[[#This Row],[ClientID]],פיבוט!$A$4:$A$121),FALSE)=טבלה13[[#This Row],[ClientID]],1,0)</f>
        <v>1</v>
      </c>
      <c r="M808" t="str">
        <f>IF(OR(טבלה13[[#This Row],[ClientID]]=A809),"",1)</f>
        <v/>
      </c>
      <c r="N808" s="3" t="str">
        <f>IF(טבלה13[[#This Row],[טווח]]&lt;&gt;K807,טבלה13[[#This Row],[טווח]],"")</f>
        <v/>
      </c>
      <c r="O808" s="3" t="str">
        <f>IF(טבלה13[[#This Row],[מניית טווחים]]&lt;&gt;"",IF(OR(30&gt;טבלה13[[#This Row],[מקסימום]],30&lt;טבלה13[[#This Row],[מינימום]]),0,1),"")</f>
        <v/>
      </c>
    </row>
    <row r="809" spans="1:15" x14ac:dyDescent="0.25">
      <c r="A809" t="s">
        <v>74</v>
      </c>
      <c r="B809">
        <v>14</v>
      </c>
      <c r="C809">
        <v>26</v>
      </c>
      <c r="D809">
        <f>טבלה13[[#This Row],[LengthofCycle]]+1</f>
        <v>27</v>
      </c>
      <c r="E809">
        <f>IF(טבלה13[[#This Row],[CycleNumber]]&lt;3,"",IF(טבלה13[[#This Row],[CycleNumber]]=3,MIN(D807:D809),IF(I808=3,MIN(D806:D808),E808)))</f>
        <v>31</v>
      </c>
      <c r="F809">
        <f>IF(טבלה13[[#This Row],[CycleNumber]]&lt;3,"",IF(טבלה13[[#This Row],[CycleNumber]]=3,MAX(D807:D809),IF(I808=3,MAX(D806:D808),F808)))</f>
        <v>42</v>
      </c>
      <c r="G809">
        <f>IF(OR(טבלה13[[#This Row],[CycleNumber]]&gt;B810,B810=""),IF(טבלה13[[#This Row],[מספר סטייה]]=3,MIN(D807:D809),טבלה13[[#This Row],[מינ קבוע]]),טבלה13[[#This Row],[מינ קבוע]])</f>
        <v>31</v>
      </c>
      <c r="H809">
        <f>IF(OR(טבלה13[[#This Row],[CycleNumber]]&gt;B810,B810=""),IF(טבלה13[[#This Row],[מספר סטייה]]=3,MAX(D807:D809),טבלה13[[#This Row],[מקס קבוע]]),טבלה13[[#This Row],[מקס קבוע]])</f>
        <v>42</v>
      </c>
      <c r="I80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קבוע]]&lt;&gt;E808,1,I808+1),0))</f>
        <v>1</v>
      </c>
      <c r="J809" t="str">
        <f>IF(AND(טבלה13[[#This Row],[CycleNumber]]&lt;B810,טבלה13[[#This Row],[מקס קבוע]]&lt;&gt;""),IF(OR(טבלה13[[#This Row],[מספר סטייה]]&lt;I810,AND(טבלה13[[#This Row],[מספר סטייה]]=3,I810=1)),0,1),"")</f>
        <v/>
      </c>
      <c r="K809">
        <f>IF(טבלה13[[#This Row],[מקס קבוע]]&lt;&gt;"",טבלה13[[#This Row],[מקסימום]]-טבלה13[[#This Row],[מינימום]],"")</f>
        <v>11</v>
      </c>
      <c r="L809">
        <f>IF(IFERROR(LOOKUP(טבלה13[[#This Row],[ClientID]],פיבוט!$A$4:$A$121),FALSE)=טבלה13[[#This Row],[ClientID]],1,0)</f>
        <v>1</v>
      </c>
      <c r="M809">
        <f>IF(OR(טבלה13[[#This Row],[ClientID]]=A810),"",1)</f>
        <v>1</v>
      </c>
      <c r="N809" s="3" t="str">
        <f>IF(טבלה13[[#This Row],[טווח]]&lt;&gt;K808,טבלה13[[#This Row],[טווח]],"")</f>
        <v/>
      </c>
      <c r="O809" s="3" t="str">
        <f>IF(טבלה13[[#This Row],[מניית טווחים]]&lt;&gt;"",IF(OR(30&gt;טבלה13[[#This Row],[מקסימום]],30&lt;טבלה13[[#This Row],[מינימום]]),0,1),"")</f>
        <v/>
      </c>
    </row>
    <row r="810" spans="1:15" x14ac:dyDescent="0.25">
      <c r="A810" t="s">
        <v>75</v>
      </c>
      <c r="B810">
        <v>1</v>
      </c>
      <c r="C810">
        <v>26</v>
      </c>
      <c r="D810">
        <f>טבלה13[[#This Row],[LengthofCycle]]+1</f>
        <v>27</v>
      </c>
      <c r="E810" t="str">
        <f>IF(טבלה13[[#This Row],[CycleNumber]]&lt;3,"",IF(טבלה13[[#This Row],[CycleNumber]]=3,MIN(D808:D810),IF(I809=3,MIN(D807:D809),E809)))</f>
        <v/>
      </c>
      <c r="F810" t="str">
        <f>IF(טבלה13[[#This Row],[CycleNumber]]&lt;3,"",IF(טבלה13[[#This Row],[CycleNumber]]=3,MAX(D808:D810),IF(I809=3,MAX(D807:D809),F809)))</f>
        <v/>
      </c>
      <c r="G810" t="str">
        <f>IF(OR(טבלה13[[#This Row],[CycleNumber]]&gt;B811,B811=""),IF(טבלה13[[#This Row],[מספר סטייה]]=3,MIN(D808:D810),טבלה13[[#This Row],[מינ קבוע]]),טבלה13[[#This Row],[מינ קבוע]])</f>
        <v/>
      </c>
      <c r="H810" t="str">
        <f>IF(OR(טבלה13[[#This Row],[CycleNumber]]&gt;B811,B811=""),IF(טבלה13[[#This Row],[מספר סטייה]]=3,MAX(D808:D810),טבלה13[[#This Row],[מקס קבוע]]),טבלה13[[#This Row],[מקס קבוע]])</f>
        <v/>
      </c>
      <c r="I81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קבוע]]&lt;&gt;E809,1,I809+1),0))</f>
        <v/>
      </c>
      <c r="J810" t="str">
        <f>IF(AND(טבלה13[[#This Row],[CycleNumber]]&lt;B811,טבלה13[[#This Row],[מקס קבוע]]&lt;&gt;""),IF(OR(טבלה13[[#This Row],[מספר סטייה]]&lt;I811,AND(טבלה13[[#This Row],[מספר סטייה]]=3,I811=1)),0,1),"")</f>
        <v/>
      </c>
      <c r="K810" t="str">
        <f>IF(טבלה13[[#This Row],[מקס קבוע]]&lt;&gt;"",טבלה13[[#This Row],[מקסימום]]-טבלה13[[#This Row],[מינימום]],"")</f>
        <v/>
      </c>
      <c r="L810">
        <f>IF(IFERROR(LOOKUP(טבלה13[[#This Row],[ClientID]],פיבוט!$A$4:$A$121),FALSE)=טבלה13[[#This Row],[ClientID]],1,0)</f>
        <v>1</v>
      </c>
      <c r="M810" t="str">
        <f>IF(OR(טבלה13[[#This Row],[ClientID]]=A811),"",1)</f>
        <v/>
      </c>
      <c r="N810" s="3" t="str">
        <f>IF(טבלה13[[#This Row],[טווח]]&lt;&gt;K809,טבלה13[[#This Row],[טווח]],"")</f>
        <v/>
      </c>
      <c r="O810" s="3" t="str">
        <f>IF(טבלה13[[#This Row],[מניית טווחים]]&lt;&gt;"",IF(OR(30&gt;טבלה13[[#This Row],[מקסימום]],30&lt;טבלה13[[#This Row],[מינימום]]),0,1),"")</f>
        <v/>
      </c>
    </row>
    <row r="811" spans="1:15" x14ac:dyDescent="0.25">
      <c r="A811" t="s">
        <v>75</v>
      </c>
      <c r="B811">
        <v>2</v>
      </c>
      <c r="C811">
        <v>25</v>
      </c>
      <c r="D811">
        <f>טבלה13[[#This Row],[LengthofCycle]]+1</f>
        <v>26</v>
      </c>
      <c r="E811" t="str">
        <f>IF(טבלה13[[#This Row],[CycleNumber]]&lt;3,"",IF(טבלה13[[#This Row],[CycleNumber]]=3,MIN(D809:D811),IF(I810=3,MIN(D808:D810),E810)))</f>
        <v/>
      </c>
      <c r="F811" t="str">
        <f>IF(טבלה13[[#This Row],[CycleNumber]]&lt;3,"",IF(טבלה13[[#This Row],[CycleNumber]]=3,MAX(D809:D811),IF(I810=3,MAX(D808:D810),F810)))</f>
        <v/>
      </c>
      <c r="G811" t="str">
        <f>IF(OR(טבלה13[[#This Row],[CycleNumber]]&gt;B812,B812=""),IF(טבלה13[[#This Row],[מספר סטייה]]=3,MIN(D809:D811),טבלה13[[#This Row],[מינ קבוע]]),טבלה13[[#This Row],[מינ קבוע]])</f>
        <v/>
      </c>
      <c r="H811" t="str">
        <f>IF(OR(טבלה13[[#This Row],[CycleNumber]]&gt;B812,B812=""),IF(טבלה13[[#This Row],[מספר סטייה]]=3,MAX(D809:D811),טבלה13[[#This Row],[מקס קבוע]]),טבלה13[[#This Row],[מקס קבוע]])</f>
        <v/>
      </c>
      <c r="I81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קבוע]]&lt;&gt;E810,1,I810+1),0))</f>
        <v/>
      </c>
      <c r="J811" t="str">
        <f>IF(AND(טבלה13[[#This Row],[CycleNumber]]&lt;B812,טבלה13[[#This Row],[מקס קבוע]]&lt;&gt;""),IF(OR(טבלה13[[#This Row],[מספר סטייה]]&lt;I812,AND(טבלה13[[#This Row],[מספר סטייה]]=3,I812=1)),0,1),"")</f>
        <v/>
      </c>
      <c r="K811" t="str">
        <f>IF(טבלה13[[#This Row],[מקס קבוע]]&lt;&gt;"",טבלה13[[#This Row],[מקסימום]]-טבלה13[[#This Row],[מינימום]],"")</f>
        <v/>
      </c>
      <c r="L811">
        <f>IF(IFERROR(LOOKUP(טבלה13[[#This Row],[ClientID]],פיבוט!$A$4:$A$121),FALSE)=טבלה13[[#This Row],[ClientID]],1,0)</f>
        <v>1</v>
      </c>
      <c r="M811" t="str">
        <f>IF(OR(טבלה13[[#This Row],[ClientID]]=A812),"",1)</f>
        <v/>
      </c>
      <c r="N811" s="3" t="str">
        <f>IF(טבלה13[[#This Row],[טווח]]&lt;&gt;K810,טבלה13[[#This Row],[טווח]],"")</f>
        <v/>
      </c>
      <c r="O811" s="3" t="str">
        <f>IF(טבלה13[[#This Row],[מניית טווחים]]&lt;&gt;"",IF(OR(30&gt;טבלה13[[#This Row],[מקסימום]],30&lt;טבלה13[[#This Row],[מינימום]]),0,1),"")</f>
        <v/>
      </c>
    </row>
    <row r="812" spans="1:15" x14ac:dyDescent="0.25">
      <c r="A812" t="s">
        <v>75</v>
      </c>
      <c r="B812">
        <v>3</v>
      </c>
      <c r="C812">
        <v>26</v>
      </c>
      <c r="D812">
        <f>טבלה13[[#This Row],[LengthofCycle]]+1</f>
        <v>27</v>
      </c>
      <c r="E812">
        <f>IF(טבלה13[[#This Row],[CycleNumber]]&lt;3,"",IF(טבלה13[[#This Row],[CycleNumber]]=3,MIN(D810:D812),IF(I811=3,MIN(D809:D811),E811)))</f>
        <v>26</v>
      </c>
      <c r="F812">
        <f>IF(טבלה13[[#This Row],[CycleNumber]]&lt;3,"",IF(טבלה13[[#This Row],[CycleNumber]]=3,MAX(D810:D812),IF(I811=3,MAX(D809:D811),F811)))</f>
        <v>27</v>
      </c>
      <c r="G812">
        <f>IF(OR(טבלה13[[#This Row],[CycleNumber]]&gt;B813,B813=""),IF(טבלה13[[#This Row],[מספר סטייה]]=3,MIN(D810:D812),טבלה13[[#This Row],[מינ קבוע]]),טבלה13[[#This Row],[מינ קבוע]])</f>
        <v>26</v>
      </c>
      <c r="H812">
        <f>IF(OR(טבלה13[[#This Row],[CycleNumber]]&gt;B813,B813=""),IF(טבלה13[[#This Row],[מספר סטייה]]=3,MAX(D810:D812),טבלה13[[#This Row],[מקס קבוע]]),טבלה13[[#This Row],[מקס קבוע]])</f>
        <v>27</v>
      </c>
      <c r="I81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קבוע]]&lt;&gt;E811,1,I811+1),0))</f>
        <v>0</v>
      </c>
      <c r="J812">
        <f>IF(AND(טבלה13[[#This Row],[CycleNumber]]&lt;B813,טבלה13[[#This Row],[מקס קבוע]]&lt;&gt;""),IF(OR(טבלה13[[#This Row],[מספר סטייה]]&lt;I813,AND(טבלה13[[#This Row],[מספר סטייה]]=3,I813=1)),0,1),"")</f>
        <v>1</v>
      </c>
      <c r="K812">
        <f>IF(טבלה13[[#This Row],[מקס קבוע]]&lt;&gt;"",טבלה13[[#This Row],[מקסימום]]-טבלה13[[#This Row],[מינימום]],"")</f>
        <v>1</v>
      </c>
      <c r="L812">
        <f>IF(IFERROR(LOOKUP(טבלה13[[#This Row],[ClientID]],פיבוט!$A$4:$A$121),FALSE)=טבלה13[[#This Row],[ClientID]],1,0)</f>
        <v>1</v>
      </c>
      <c r="M812" t="str">
        <f>IF(OR(טבלה13[[#This Row],[ClientID]]=A813),"",1)</f>
        <v/>
      </c>
      <c r="N812" s="3">
        <f>IF(טבלה13[[#This Row],[טווח]]&lt;&gt;K811,טבלה13[[#This Row],[טווח]],"")</f>
        <v>1</v>
      </c>
      <c r="O812" s="3">
        <f>IF(טבלה13[[#This Row],[מניית טווחים]]&lt;&gt;"",IF(OR(30&gt;טבלה13[[#This Row],[מקסימום]],30&lt;טבלה13[[#This Row],[מינימום]]),0,1),"")</f>
        <v>0</v>
      </c>
    </row>
    <row r="813" spans="1:15" x14ac:dyDescent="0.25">
      <c r="A813" t="s">
        <v>75</v>
      </c>
      <c r="B813">
        <v>4</v>
      </c>
      <c r="C813">
        <v>25</v>
      </c>
      <c r="D813">
        <f>טבלה13[[#This Row],[LengthofCycle]]+1</f>
        <v>26</v>
      </c>
      <c r="E813">
        <f>IF(טבלה13[[#This Row],[CycleNumber]]&lt;3,"",IF(טבלה13[[#This Row],[CycleNumber]]=3,MIN(D811:D813),IF(I812=3,MIN(D810:D812),E812)))</f>
        <v>26</v>
      </c>
      <c r="F813">
        <f>IF(טבלה13[[#This Row],[CycleNumber]]&lt;3,"",IF(טבלה13[[#This Row],[CycleNumber]]=3,MAX(D811:D813),IF(I812=3,MAX(D810:D812),F812)))</f>
        <v>27</v>
      </c>
      <c r="G813">
        <f>IF(OR(טבלה13[[#This Row],[CycleNumber]]&gt;B814,B814=""),IF(טבלה13[[#This Row],[מספר סטייה]]=3,MIN(D811:D813),טבלה13[[#This Row],[מינ קבוע]]),טבלה13[[#This Row],[מינ קבוע]])</f>
        <v>26</v>
      </c>
      <c r="H813">
        <f>IF(OR(טבלה13[[#This Row],[CycleNumber]]&gt;B814,B814=""),IF(טבלה13[[#This Row],[מספר סטייה]]=3,MAX(D811:D813),טבלה13[[#This Row],[מקס קבוע]]),טבלה13[[#This Row],[מקס קבוע]])</f>
        <v>27</v>
      </c>
      <c r="I81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קבוע]]&lt;&gt;E812,1,I812+1),0))</f>
        <v>0</v>
      </c>
      <c r="J813">
        <f>IF(AND(טבלה13[[#This Row],[CycleNumber]]&lt;B814,טבלה13[[#This Row],[מקס קבוע]]&lt;&gt;""),IF(OR(טבלה13[[#This Row],[מספר סטייה]]&lt;I814,AND(טבלה13[[#This Row],[מספר סטייה]]=3,I814=1)),0,1),"")</f>
        <v>1</v>
      </c>
      <c r="K813">
        <f>IF(טבלה13[[#This Row],[מקס קבוע]]&lt;&gt;"",טבלה13[[#This Row],[מקסימום]]-טבלה13[[#This Row],[מינימום]],"")</f>
        <v>1</v>
      </c>
      <c r="L813">
        <f>IF(IFERROR(LOOKUP(טבלה13[[#This Row],[ClientID]],פיבוט!$A$4:$A$121),FALSE)=טבלה13[[#This Row],[ClientID]],1,0)</f>
        <v>1</v>
      </c>
      <c r="M813" t="str">
        <f>IF(OR(טבלה13[[#This Row],[ClientID]]=A814),"",1)</f>
        <v/>
      </c>
      <c r="N813" s="3" t="str">
        <f>IF(טבלה13[[#This Row],[טווח]]&lt;&gt;K812,טבלה13[[#This Row],[טווח]],"")</f>
        <v/>
      </c>
      <c r="O813" s="3" t="str">
        <f>IF(טבלה13[[#This Row],[מניית טווחים]]&lt;&gt;"",IF(OR(30&gt;טבלה13[[#This Row],[מקסימום]],30&lt;טבלה13[[#This Row],[מינימום]]),0,1),"")</f>
        <v/>
      </c>
    </row>
    <row r="814" spans="1:15" x14ac:dyDescent="0.25">
      <c r="A814" t="s">
        <v>75</v>
      </c>
      <c r="B814">
        <v>5</v>
      </c>
      <c r="C814">
        <v>25</v>
      </c>
      <c r="D814">
        <f>טבלה13[[#This Row],[LengthofCycle]]+1</f>
        <v>26</v>
      </c>
      <c r="E814">
        <f>IF(טבלה13[[#This Row],[CycleNumber]]&lt;3,"",IF(טבלה13[[#This Row],[CycleNumber]]=3,MIN(D812:D814),IF(I813=3,MIN(D811:D813),E813)))</f>
        <v>26</v>
      </c>
      <c r="F814">
        <f>IF(טבלה13[[#This Row],[CycleNumber]]&lt;3,"",IF(טבלה13[[#This Row],[CycleNumber]]=3,MAX(D812:D814),IF(I813=3,MAX(D811:D813),F813)))</f>
        <v>27</v>
      </c>
      <c r="G814">
        <f>IF(OR(טבלה13[[#This Row],[CycleNumber]]&gt;B815,B815=""),IF(טבלה13[[#This Row],[מספר סטייה]]=3,MIN(D812:D814),טבלה13[[#This Row],[מינ קבוע]]),טבלה13[[#This Row],[מינ קבוע]])</f>
        <v>26</v>
      </c>
      <c r="H814">
        <f>IF(OR(טבלה13[[#This Row],[CycleNumber]]&gt;B815,B815=""),IF(טבלה13[[#This Row],[מספר סטייה]]=3,MAX(D812:D814),טבלה13[[#This Row],[מקס קבוע]]),טבלה13[[#This Row],[מקס קבוע]])</f>
        <v>27</v>
      </c>
      <c r="I81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קבוע]]&lt;&gt;E813,1,I813+1),0))</f>
        <v>0</v>
      </c>
      <c r="J814">
        <f>IF(AND(טבלה13[[#This Row],[CycleNumber]]&lt;B815,טבלה13[[#This Row],[מקס קבוע]]&lt;&gt;""),IF(OR(טבלה13[[#This Row],[מספר סטייה]]&lt;I815,AND(טבלה13[[#This Row],[מספר סטייה]]=3,I815=1)),0,1),"")</f>
        <v>0</v>
      </c>
      <c r="K814">
        <f>IF(טבלה13[[#This Row],[מקס קבוע]]&lt;&gt;"",טבלה13[[#This Row],[מקסימום]]-טבלה13[[#This Row],[מינימום]],"")</f>
        <v>1</v>
      </c>
      <c r="L814">
        <f>IF(IFERROR(LOOKUP(טבלה13[[#This Row],[ClientID]],פיבוט!$A$4:$A$121),FALSE)=טבלה13[[#This Row],[ClientID]],1,0)</f>
        <v>1</v>
      </c>
      <c r="M814" t="str">
        <f>IF(OR(טבלה13[[#This Row],[ClientID]]=A815),"",1)</f>
        <v/>
      </c>
      <c r="N814" s="3" t="str">
        <f>IF(טבלה13[[#This Row],[טווח]]&lt;&gt;K813,טבלה13[[#This Row],[טווח]],"")</f>
        <v/>
      </c>
      <c r="O814" s="3" t="str">
        <f>IF(טבלה13[[#This Row],[מניית טווחים]]&lt;&gt;"",IF(OR(30&gt;טבלה13[[#This Row],[מקסימום]],30&lt;טבלה13[[#This Row],[מינימום]]),0,1),"")</f>
        <v/>
      </c>
    </row>
    <row r="815" spans="1:15" x14ac:dyDescent="0.25">
      <c r="A815" t="s">
        <v>75</v>
      </c>
      <c r="B815">
        <v>6</v>
      </c>
      <c r="C815">
        <v>24</v>
      </c>
      <c r="D815">
        <f>טבלה13[[#This Row],[LengthofCycle]]+1</f>
        <v>25</v>
      </c>
      <c r="E815">
        <f>IF(טבלה13[[#This Row],[CycleNumber]]&lt;3,"",IF(טבלה13[[#This Row],[CycleNumber]]=3,MIN(D813:D815),IF(I814=3,MIN(D812:D814),E814)))</f>
        <v>26</v>
      </c>
      <c r="F815">
        <f>IF(טבלה13[[#This Row],[CycleNumber]]&lt;3,"",IF(טבלה13[[#This Row],[CycleNumber]]=3,MAX(D813:D815),IF(I814=3,MAX(D812:D814),F814)))</f>
        <v>27</v>
      </c>
      <c r="G815">
        <f>IF(OR(טבלה13[[#This Row],[CycleNumber]]&gt;B816,B816=""),IF(טבלה13[[#This Row],[מספר סטייה]]=3,MIN(D813:D815),טבלה13[[#This Row],[מינ קבוע]]),טבלה13[[#This Row],[מינ קבוע]])</f>
        <v>26</v>
      </c>
      <c r="H815">
        <f>IF(OR(טבלה13[[#This Row],[CycleNumber]]&gt;B816,B816=""),IF(טבלה13[[#This Row],[מספר סטייה]]=3,MAX(D813:D815),טבלה13[[#This Row],[מקס קבוע]]),טבלה13[[#This Row],[מקס קבוע]])</f>
        <v>27</v>
      </c>
      <c r="I81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קבוע]]&lt;&gt;E814,1,I814+1),0))</f>
        <v>1</v>
      </c>
      <c r="J815">
        <f>IF(AND(טבלה13[[#This Row],[CycleNumber]]&lt;B816,טבלה13[[#This Row],[מקס קבוע]]&lt;&gt;""),IF(OR(טבלה13[[#This Row],[מספר סטייה]]&lt;I816,AND(טבלה13[[#This Row],[מספר סטייה]]=3,I816=1)),0,1),"")</f>
        <v>0</v>
      </c>
      <c r="K815">
        <f>IF(טבלה13[[#This Row],[מקס קבוע]]&lt;&gt;"",טבלה13[[#This Row],[מקסימום]]-טבלה13[[#This Row],[מינימום]],"")</f>
        <v>1</v>
      </c>
      <c r="L815">
        <f>IF(IFERROR(LOOKUP(טבלה13[[#This Row],[ClientID]],פיבוט!$A$4:$A$121),FALSE)=טבלה13[[#This Row],[ClientID]],1,0)</f>
        <v>1</v>
      </c>
      <c r="M815" t="str">
        <f>IF(OR(טבלה13[[#This Row],[ClientID]]=A816),"",1)</f>
        <v/>
      </c>
      <c r="N815" s="3" t="str">
        <f>IF(טבלה13[[#This Row],[טווח]]&lt;&gt;K814,טבלה13[[#This Row],[טווח]],"")</f>
        <v/>
      </c>
      <c r="O815" s="3" t="str">
        <f>IF(טבלה13[[#This Row],[מניית טווחים]]&lt;&gt;"",IF(OR(30&gt;טבלה13[[#This Row],[מקסימום]],30&lt;טבלה13[[#This Row],[מינימום]]),0,1),"")</f>
        <v/>
      </c>
    </row>
    <row r="816" spans="1:15" x14ac:dyDescent="0.25">
      <c r="A816" t="s">
        <v>75</v>
      </c>
      <c r="B816">
        <v>7</v>
      </c>
      <c r="C816">
        <v>24</v>
      </c>
      <c r="D816">
        <f>טבלה13[[#This Row],[LengthofCycle]]+1</f>
        <v>25</v>
      </c>
      <c r="E816">
        <f>IF(טבלה13[[#This Row],[CycleNumber]]&lt;3,"",IF(טבלה13[[#This Row],[CycleNumber]]=3,MIN(D814:D816),IF(I815=3,MIN(D813:D815),E815)))</f>
        <v>26</v>
      </c>
      <c r="F816">
        <f>IF(טבלה13[[#This Row],[CycleNumber]]&lt;3,"",IF(טבלה13[[#This Row],[CycleNumber]]=3,MAX(D814:D816),IF(I815=3,MAX(D813:D815),F815)))</f>
        <v>27</v>
      </c>
      <c r="G816">
        <f>IF(OR(טבלה13[[#This Row],[CycleNumber]]&gt;B817,B817=""),IF(טבלה13[[#This Row],[מספר סטייה]]=3,MIN(D814:D816),טבלה13[[#This Row],[מינ קבוע]]),טבלה13[[#This Row],[מינ קבוע]])</f>
        <v>26</v>
      </c>
      <c r="H816">
        <f>IF(OR(טבלה13[[#This Row],[CycleNumber]]&gt;B817,B817=""),IF(טבלה13[[#This Row],[מספר סטייה]]=3,MAX(D814:D816),טבלה13[[#This Row],[מקס קבוע]]),טבלה13[[#This Row],[מקס קבוע]])</f>
        <v>27</v>
      </c>
      <c r="I81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קבוע]]&lt;&gt;E815,1,I815+1),0))</f>
        <v>2</v>
      </c>
      <c r="J816">
        <f>IF(AND(טבלה13[[#This Row],[CycleNumber]]&lt;B817,טבלה13[[#This Row],[מקס קבוע]]&lt;&gt;""),IF(OR(טבלה13[[#This Row],[מספר סטייה]]&lt;I817,AND(טבלה13[[#This Row],[מספר סטייה]]=3,I817=1)),0,1),"")</f>
        <v>0</v>
      </c>
      <c r="K816">
        <f>IF(טבלה13[[#This Row],[מקס קבוע]]&lt;&gt;"",טבלה13[[#This Row],[מקסימום]]-טבלה13[[#This Row],[מינימום]],"")</f>
        <v>1</v>
      </c>
      <c r="L816">
        <f>IF(IFERROR(LOOKUP(טבלה13[[#This Row],[ClientID]],פיבוט!$A$4:$A$121),FALSE)=טבלה13[[#This Row],[ClientID]],1,0)</f>
        <v>1</v>
      </c>
      <c r="M816" t="str">
        <f>IF(OR(טבלה13[[#This Row],[ClientID]]=A817),"",1)</f>
        <v/>
      </c>
      <c r="N816" s="3" t="str">
        <f>IF(טבלה13[[#This Row],[טווח]]&lt;&gt;K815,טבלה13[[#This Row],[טווח]],"")</f>
        <v/>
      </c>
      <c r="O816" s="3" t="str">
        <f>IF(טבלה13[[#This Row],[מניית טווחים]]&lt;&gt;"",IF(OR(30&gt;טבלה13[[#This Row],[מקסימום]],30&lt;טבלה13[[#This Row],[מינימום]]),0,1),"")</f>
        <v/>
      </c>
    </row>
    <row r="817" spans="1:15" x14ac:dyDescent="0.25">
      <c r="A817" t="s">
        <v>75</v>
      </c>
      <c r="B817">
        <v>8</v>
      </c>
      <c r="C817">
        <v>23</v>
      </c>
      <c r="D817">
        <f>טבלה13[[#This Row],[LengthofCycle]]+1</f>
        <v>24</v>
      </c>
      <c r="E817">
        <f>IF(טבלה13[[#This Row],[CycleNumber]]&lt;3,"",IF(טבלה13[[#This Row],[CycleNumber]]=3,MIN(D815:D817),IF(I816=3,MIN(D814:D816),E816)))</f>
        <v>26</v>
      </c>
      <c r="F817">
        <f>IF(טבלה13[[#This Row],[CycleNumber]]&lt;3,"",IF(טבלה13[[#This Row],[CycleNumber]]=3,MAX(D815:D817),IF(I816=3,MAX(D814:D816),F816)))</f>
        <v>27</v>
      </c>
      <c r="G817">
        <f>IF(OR(טבלה13[[#This Row],[CycleNumber]]&gt;B818,B818=""),IF(טבלה13[[#This Row],[מספר סטייה]]=3,MIN(D815:D817),טבלה13[[#This Row],[מינ קבוע]]),טבלה13[[#This Row],[מינ קבוע]])</f>
        <v>26</v>
      </c>
      <c r="H817">
        <f>IF(OR(טבלה13[[#This Row],[CycleNumber]]&gt;B818,B818=""),IF(טבלה13[[#This Row],[מספר סטייה]]=3,MAX(D815:D817),טבלה13[[#This Row],[מקס קבוע]]),טבלה13[[#This Row],[מקס קבוע]])</f>
        <v>27</v>
      </c>
      <c r="I81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קבוע]]&lt;&gt;E816,1,I816+1),0))</f>
        <v>3</v>
      </c>
      <c r="J817">
        <f>IF(AND(טבלה13[[#This Row],[CycleNumber]]&lt;B818,טבלה13[[#This Row],[מקס קבוע]]&lt;&gt;""),IF(OR(טבלה13[[#This Row],[מספר סטייה]]&lt;I818,AND(טבלה13[[#This Row],[מספר סטייה]]=3,I818=1)),0,1),"")</f>
        <v>0</v>
      </c>
      <c r="K817">
        <f>IF(טבלה13[[#This Row],[מקס קבוע]]&lt;&gt;"",טבלה13[[#This Row],[מקסימום]]-טבלה13[[#This Row],[מינימום]],"")</f>
        <v>1</v>
      </c>
      <c r="L817">
        <f>IF(IFERROR(LOOKUP(טבלה13[[#This Row],[ClientID]],פיבוט!$A$4:$A$121),FALSE)=טבלה13[[#This Row],[ClientID]],1,0)</f>
        <v>1</v>
      </c>
      <c r="M817" t="str">
        <f>IF(OR(טבלה13[[#This Row],[ClientID]]=A818),"",1)</f>
        <v/>
      </c>
      <c r="N817" s="3" t="str">
        <f>IF(טבלה13[[#This Row],[טווח]]&lt;&gt;K816,טבלה13[[#This Row],[טווח]],"")</f>
        <v/>
      </c>
      <c r="O817" s="3" t="str">
        <f>IF(טבלה13[[#This Row],[מניית טווחים]]&lt;&gt;"",IF(OR(30&gt;טבלה13[[#This Row],[מקסימום]],30&lt;טבלה13[[#This Row],[מינימום]]),0,1),"")</f>
        <v/>
      </c>
    </row>
    <row r="818" spans="1:15" x14ac:dyDescent="0.25">
      <c r="A818" t="s">
        <v>75</v>
      </c>
      <c r="B818">
        <v>9</v>
      </c>
      <c r="C818">
        <v>28</v>
      </c>
      <c r="D818">
        <f>טבלה13[[#This Row],[LengthofCycle]]+1</f>
        <v>29</v>
      </c>
      <c r="E818">
        <f>IF(טבלה13[[#This Row],[CycleNumber]]&lt;3,"",IF(טבלה13[[#This Row],[CycleNumber]]=3,MIN(D816:D818),IF(I817=3,MIN(D815:D817),E817)))</f>
        <v>24</v>
      </c>
      <c r="F818">
        <f>IF(טבלה13[[#This Row],[CycleNumber]]&lt;3,"",IF(טבלה13[[#This Row],[CycleNumber]]=3,MAX(D816:D818),IF(I817=3,MAX(D815:D817),F817)))</f>
        <v>25</v>
      </c>
      <c r="G818">
        <f>IF(OR(טבלה13[[#This Row],[CycleNumber]]&gt;B819,B819=""),IF(טבלה13[[#This Row],[מספר סטייה]]=3,MIN(D816:D818),טבלה13[[#This Row],[מינ קבוע]]),טבלה13[[#This Row],[מינ קבוע]])</f>
        <v>24</v>
      </c>
      <c r="H818">
        <f>IF(OR(טבלה13[[#This Row],[CycleNumber]]&gt;B819,B819=""),IF(טבלה13[[#This Row],[מספר סטייה]]=3,MAX(D816:D818),טבלה13[[#This Row],[מקס קבוע]]),טבלה13[[#This Row],[מקס קבוע]])</f>
        <v>25</v>
      </c>
      <c r="I81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קבוע]]&lt;&gt;E817,1,I817+1),0))</f>
        <v>1</v>
      </c>
      <c r="J818">
        <f>IF(AND(טבלה13[[#This Row],[CycleNumber]]&lt;B819,טבלה13[[#This Row],[מקס קבוע]]&lt;&gt;""),IF(OR(טבלה13[[#This Row],[מספר סטייה]]&lt;I819,AND(טבלה13[[#This Row],[מספר סטייה]]=3,I819=1)),0,1),"")</f>
        <v>0</v>
      </c>
      <c r="K818">
        <f>IF(טבלה13[[#This Row],[מקס קבוע]]&lt;&gt;"",טבלה13[[#This Row],[מקסימום]]-טבלה13[[#This Row],[מינימום]],"")</f>
        <v>1</v>
      </c>
      <c r="L818">
        <f>IF(IFERROR(LOOKUP(טבלה13[[#This Row],[ClientID]],פיבוט!$A$4:$A$121),FALSE)=טבלה13[[#This Row],[ClientID]],1,0)</f>
        <v>1</v>
      </c>
      <c r="M818" t="str">
        <f>IF(OR(טבלה13[[#This Row],[ClientID]]=A819),"",1)</f>
        <v/>
      </c>
      <c r="N818" s="3" t="str">
        <f>IF(טבלה13[[#This Row],[טווח]]&lt;&gt;K817,טבלה13[[#This Row],[טווח]],"")</f>
        <v/>
      </c>
      <c r="O818" s="3" t="str">
        <f>IF(טבלה13[[#This Row],[מניית טווחים]]&lt;&gt;"",IF(OR(30&gt;טבלה13[[#This Row],[מקסימום]],30&lt;טבלה13[[#This Row],[מינימום]]),0,1),"")</f>
        <v/>
      </c>
    </row>
    <row r="819" spans="1:15" x14ac:dyDescent="0.25">
      <c r="A819" t="s">
        <v>75</v>
      </c>
      <c r="B819">
        <v>10</v>
      </c>
      <c r="C819">
        <v>27</v>
      </c>
      <c r="D819">
        <f>טבלה13[[#This Row],[LengthofCycle]]+1</f>
        <v>28</v>
      </c>
      <c r="E819">
        <f>IF(טבלה13[[#This Row],[CycleNumber]]&lt;3,"",IF(טבלה13[[#This Row],[CycleNumber]]=3,MIN(D817:D819),IF(I818=3,MIN(D816:D818),E818)))</f>
        <v>24</v>
      </c>
      <c r="F819">
        <f>IF(טבלה13[[#This Row],[CycleNumber]]&lt;3,"",IF(טבלה13[[#This Row],[CycleNumber]]=3,MAX(D817:D819),IF(I818=3,MAX(D816:D818),F818)))</f>
        <v>25</v>
      </c>
      <c r="G819">
        <f>IF(OR(טבלה13[[#This Row],[CycleNumber]]&gt;B820,B820=""),IF(טבלה13[[#This Row],[מספר סטייה]]=3,MIN(D817:D819),טבלה13[[#This Row],[מינ קבוע]]),טבלה13[[#This Row],[מינ קבוע]])</f>
        <v>24</v>
      </c>
      <c r="H819">
        <f>IF(OR(טבלה13[[#This Row],[CycleNumber]]&gt;B820,B820=""),IF(טבלה13[[#This Row],[מספר סטייה]]=3,MAX(D817:D819),טבלה13[[#This Row],[מקס קבוע]]),טבלה13[[#This Row],[מקס קבוע]])</f>
        <v>25</v>
      </c>
      <c r="I81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קבוע]]&lt;&gt;E818,1,I818+1),0))</f>
        <v>2</v>
      </c>
      <c r="J819">
        <f>IF(AND(טבלה13[[#This Row],[CycleNumber]]&lt;B820,טבלה13[[#This Row],[מקס קבוע]]&lt;&gt;""),IF(OR(טבלה13[[#This Row],[מספר סטייה]]&lt;I820,AND(טבלה13[[#This Row],[מספר סטייה]]=3,I820=1)),0,1),"")</f>
        <v>0</v>
      </c>
      <c r="K819">
        <f>IF(טבלה13[[#This Row],[מקס קבוע]]&lt;&gt;"",טבלה13[[#This Row],[מקסימום]]-טבלה13[[#This Row],[מינימום]],"")</f>
        <v>1</v>
      </c>
      <c r="L819">
        <f>IF(IFERROR(LOOKUP(טבלה13[[#This Row],[ClientID]],פיבוט!$A$4:$A$121),FALSE)=טבלה13[[#This Row],[ClientID]],1,0)</f>
        <v>1</v>
      </c>
      <c r="M819" t="str">
        <f>IF(OR(טבלה13[[#This Row],[ClientID]]=A820),"",1)</f>
        <v/>
      </c>
      <c r="N819" s="3" t="str">
        <f>IF(טבלה13[[#This Row],[טווח]]&lt;&gt;K818,טבלה13[[#This Row],[טווח]],"")</f>
        <v/>
      </c>
      <c r="O819" s="3" t="str">
        <f>IF(טבלה13[[#This Row],[מניית טווחים]]&lt;&gt;"",IF(OR(30&gt;טבלה13[[#This Row],[מקסימום]],30&lt;טבלה13[[#This Row],[מינימום]]),0,1),"")</f>
        <v/>
      </c>
    </row>
    <row r="820" spans="1:15" x14ac:dyDescent="0.25">
      <c r="A820" t="s">
        <v>75</v>
      </c>
      <c r="B820">
        <v>11</v>
      </c>
      <c r="C820">
        <v>25</v>
      </c>
      <c r="D820">
        <f>טבלה13[[#This Row],[LengthofCycle]]+1</f>
        <v>26</v>
      </c>
      <c r="E820">
        <f>IF(טבלה13[[#This Row],[CycleNumber]]&lt;3,"",IF(טבלה13[[#This Row],[CycleNumber]]=3,MIN(D818:D820),IF(I819=3,MIN(D817:D819),E819)))</f>
        <v>24</v>
      </c>
      <c r="F820">
        <f>IF(טבלה13[[#This Row],[CycleNumber]]&lt;3,"",IF(טבלה13[[#This Row],[CycleNumber]]=3,MAX(D818:D820),IF(I819=3,MAX(D817:D819),F819)))</f>
        <v>25</v>
      </c>
      <c r="G820">
        <f>IF(OR(טבלה13[[#This Row],[CycleNumber]]&gt;B821,B821=""),IF(טבלה13[[#This Row],[מספר סטייה]]=3,MIN(D818:D820),טבלה13[[#This Row],[מינ קבוע]]),טבלה13[[#This Row],[מינ קבוע]])</f>
        <v>24</v>
      </c>
      <c r="H820">
        <f>IF(OR(טבלה13[[#This Row],[CycleNumber]]&gt;B821,B821=""),IF(טבלה13[[#This Row],[מספר סטייה]]=3,MAX(D818:D820),טבלה13[[#This Row],[מקס קבוע]]),טבלה13[[#This Row],[מקס קבוע]])</f>
        <v>25</v>
      </c>
      <c r="I82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קבוע]]&lt;&gt;E819,1,I819+1),0))</f>
        <v>3</v>
      </c>
      <c r="J820">
        <f>IF(AND(טבלה13[[#This Row],[CycleNumber]]&lt;B821,טבלה13[[#This Row],[מקס קבוע]]&lt;&gt;""),IF(OR(טבלה13[[#This Row],[מספר סטייה]]&lt;I821,AND(טבלה13[[#This Row],[מספר סטייה]]=3,I821=1)),0,1),"")</f>
        <v>0</v>
      </c>
      <c r="K820">
        <f>IF(טבלה13[[#This Row],[מקס קבוע]]&lt;&gt;"",טבלה13[[#This Row],[מקסימום]]-טבלה13[[#This Row],[מינימום]],"")</f>
        <v>1</v>
      </c>
      <c r="L820">
        <f>IF(IFERROR(LOOKUP(טבלה13[[#This Row],[ClientID]],פיבוט!$A$4:$A$121),FALSE)=טבלה13[[#This Row],[ClientID]],1,0)</f>
        <v>1</v>
      </c>
      <c r="M820" t="str">
        <f>IF(OR(טבלה13[[#This Row],[ClientID]]=A821),"",1)</f>
        <v/>
      </c>
      <c r="N820" s="3" t="str">
        <f>IF(טבלה13[[#This Row],[טווח]]&lt;&gt;K819,טבלה13[[#This Row],[טווח]],"")</f>
        <v/>
      </c>
      <c r="O820" s="3" t="str">
        <f>IF(טבלה13[[#This Row],[מניית טווחים]]&lt;&gt;"",IF(OR(30&gt;טבלה13[[#This Row],[מקסימום]],30&lt;טבלה13[[#This Row],[מינימום]]),0,1),"")</f>
        <v/>
      </c>
    </row>
    <row r="821" spans="1:15" x14ac:dyDescent="0.25">
      <c r="A821" t="s">
        <v>75</v>
      </c>
      <c r="B821">
        <v>12</v>
      </c>
      <c r="C821">
        <v>24</v>
      </c>
      <c r="D821">
        <f>טבלה13[[#This Row],[LengthofCycle]]+1</f>
        <v>25</v>
      </c>
      <c r="E821">
        <f>IF(טבלה13[[#This Row],[CycleNumber]]&lt;3,"",IF(טבלה13[[#This Row],[CycleNumber]]=3,MIN(D819:D821),IF(I820=3,MIN(D818:D820),E820)))</f>
        <v>26</v>
      </c>
      <c r="F821">
        <f>IF(טבלה13[[#This Row],[CycleNumber]]&lt;3,"",IF(טבלה13[[#This Row],[CycleNumber]]=3,MAX(D819:D821),IF(I820=3,MAX(D818:D820),F820)))</f>
        <v>29</v>
      </c>
      <c r="G821">
        <f>IF(OR(טבלה13[[#This Row],[CycleNumber]]&gt;B822,B822=""),IF(טבלה13[[#This Row],[מספר סטייה]]=3,MIN(D819:D821),טבלה13[[#This Row],[מינ קבוע]]),טבלה13[[#This Row],[מינ קבוע]])</f>
        <v>26</v>
      </c>
      <c r="H821">
        <f>IF(OR(טבלה13[[#This Row],[CycleNumber]]&gt;B822,B822=""),IF(טבלה13[[#This Row],[מספר סטייה]]=3,MAX(D819:D821),טבלה13[[#This Row],[מקס קבוע]]),טבלה13[[#This Row],[מקס קבוע]])</f>
        <v>29</v>
      </c>
      <c r="I82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קבוע]]&lt;&gt;E820,1,I820+1),0))</f>
        <v>1</v>
      </c>
      <c r="J821">
        <f>IF(AND(טבלה13[[#This Row],[CycleNumber]]&lt;B822,טבלה13[[#This Row],[מקס קבוע]]&lt;&gt;""),IF(OR(טבלה13[[#This Row],[מספר סטייה]]&lt;I822,AND(טבלה13[[#This Row],[מספר סטייה]]=3,I822=1)),0,1),"")</f>
        <v>1</v>
      </c>
      <c r="K821">
        <f>IF(טבלה13[[#This Row],[מקס קבוע]]&lt;&gt;"",טבלה13[[#This Row],[מקסימום]]-טבלה13[[#This Row],[מינימום]],"")</f>
        <v>3</v>
      </c>
      <c r="L821">
        <f>IF(IFERROR(LOOKUP(טבלה13[[#This Row],[ClientID]],פיבוט!$A$4:$A$121),FALSE)=טבלה13[[#This Row],[ClientID]],1,0)</f>
        <v>1</v>
      </c>
      <c r="M821" t="str">
        <f>IF(OR(טבלה13[[#This Row],[ClientID]]=A822),"",1)</f>
        <v/>
      </c>
      <c r="N821" s="3">
        <f>IF(טבלה13[[#This Row],[טווח]]&lt;&gt;K820,טבלה13[[#This Row],[טווח]],"")</f>
        <v>3</v>
      </c>
      <c r="O821" s="3">
        <f>IF(טבלה13[[#This Row],[מניית טווחים]]&lt;&gt;"",IF(OR(30&gt;טבלה13[[#This Row],[מקסימום]],30&lt;טבלה13[[#This Row],[מינימום]]),0,1),"")</f>
        <v>0</v>
      </c>
    </row>
    <row r="822" spans="1:15" x14ac:dyDescent="0.25">
      <c r="A822" t="s">
        <v>75</v>
      </c>
      <c r="B822">
        <v>13</v>
      </c>
      <c r="C822">
        <v>26</v>
      </c>
      <c r="D822">
        <f>טבלה13[[#This Row],[LengthofCycle]]+1</f>
        <v>27</v>
      </c>
      <c r="E822">
        <f>IF(טבלה13[[#This Row],[CycleNumber]]&lt;3,"",IF(טבלה13[[#This Row],[CycleNumber]]=3,MIN(D820:D822),IF(I821=3,MIN(D819:D821),E821)))</f>
        <v>26</v>
      </c>
      <c r="F822">
        <f>IF(טבלה13[[#This Row],[CycleNumber]]&lt;3,"",IF(טבלה13[[#This Row],[CycleNumber]]=3,MAX(D820:D822),IF(I821=3,MAX(D819:D821),F821)))</f>
        <v>29</v>
      </c>
      <c r="G822">
        <f>IF(OR(טבלה13[[#This Row],[CycleNumber]]&gt;B823,B823=""),IF(טבלה13[[#This Row],[מספר סטייה]]=3,MIN(D820:D822),טבלה13[[#This Row],[מינ קבוע]]),טבלה13[[#This Row],[מינ קבוע]])</f>
        <v>26</v>
      </c>
      <c r="H822">
        <f>IF(OR(טבלה13[[#This Row],[CycleNumber]]&gt;B823,B823=""),IF(טבלה13[[#This Row],[מספר סטייה]]=3,MAX(D820:D822),טבלה13[[#This Row],[מקס קבוע]]),טבלה13[[#This Row],[מקס קבוע]])</f>
        <v>29</v>
      </c>
      <c r="I82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קבוע]]&lt;&gt;E821,1,I821+1),0))</f>
        <v>0</v>
      </c>
      <c r="J822">
        <f>IF(AND(טבלה13[[#This Row],[CycleNumber]]&lt;B823,טבלה13[[#This Row],[מקס קבוע]]&lt;&gt;""),IF(OR(טבלה13[[#This Row],[מספר סטייה]]&lt;I823,AND(טבלה13[[#This Row],[מספר סטייה]]=3,I823=1)),0,1),"")</f>
        <v>1</v>
      </c>
      <c r="K822">
        <f>IF(טבלה13[[#This Row],[מקס קבוע]]&lt;&gt;"",טבלה13[[#This Row],[מקסימום]]-טבלה13[[#This Row],[מינימום]],"")</f>
        <v>3</v>
      </c>
      <c r="L822">
        <f>IF(IFERROR(LOOKUP(טבלה13[[#This Row],[ClientID]],פיבוט!$A$4:$A$121),FALSE)=טבלה13[[#This Row],[ClientID]],1,0)</f>
        <v>1</v>
      </c>
      <c r="M822" t="str">
        <f>IF(OR(טבלה13[[#This Row],[ClientID]]=A823),"",1)</f>
        <v/>
      </c>
      <c r="N822" s="3" t="str">
        <f>IF(טבלה13[[#This Row],[טווח]]&lt;&gt;K821,טבלה13[[#This Row],[טווח]],"")</f>
        <v/>
      </c>
      <c r="O822" s="3" t="str">
        <f>IF(טבלה13[[#This Row],[מניית טווחים]]&lt;&gt;"",IF(OR(30&gt;טבלה13[[#This Row],[מקסימום]],30&lt;טבלה13[[#This Row],[מינימום]]),0,1),"")</f>
        <v/>
      </c>
    </row>
    <row r="823" spans="1:15" x14ac:dyDescent="0.25">
      <c r="A823" t="s">
        <v>75</v>
      </c>
      <c r="B823">
        <v>14</v>
      </c>
      <c r="C823">
        <v>26</v>
      </c>
      <c r="D823">
        <f>טבלה13[[#This Row],[LengthofCycle]]+1</f>
        <v>27</v>
      </c>
      <c r="E823">
        <f>IF(טבלה13[[#This Row],[CycleNumber]]&lt;3,"",IF(טבלה13[[#This Row],[CycleNumber]]=3,MIN(D821:D823),IF(I822=3,MIN(D820:D822),E822)))</f>
        <v>26</v>
      </c>
      <c r="F823">
        <f>IF(טבלה13[[#This Row],[CycleNumber]]&lt;3,"",IF(טבלה13[[#This Row],[CycleNumber]]=3,MAX(D821:D823),IF(I822=3,MAX(D820:D822),F822)))</f>
        <v>29</v>
      </c>
      <c r="G823">
        <f>IF(OR(טבלה13[[#This Row],[CycleNumber]]&gt;B824,B824=""),IF(טבלה13[[#This Row],[מספר סטייה]]=3,MIN(D821:D823),טבלה13[[#This Row],[מינ קבוע]]),טבלה13[[#This Row],[מינ קבוע]])</f>
        <v>26</v>
      </c>
      <c r="H823">
        <f>IF(OR(טבלה13[[#This Row],[CycleNumber]]&gt;B824,B824=""),IF(טבלה13[[#This Row],[מספר סטייה]]=3,MAX(D821:D823),טבלה13[[#This Row],[מקס קבוע]]),טבלה13[[#This Row],[מקס קבוע]])</f>
        <v>29</v>
      </c>
      <c r="I82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קבוע]]&lt;&gt;E822,1,I822+1),0))</f>
        <v>0</v>
      </c>
      <c r="J823">
        <f>IF(AND(טבלה13[[#This Row],[CycleNumber]]&lt;B824,טבלה13[[#This Row],[מקס קבוע]]&lt;&gt;""),IF(OR(טבלה13[[#This Row],[מספר סטייה]]&lt;I824,AND(טבלה13[[#This Row],[מספר סטייה]]=3,I824=1)),0,1),"")</f>
        <v>1</v>
      </c>
      <c r="K823">
        <f>IF(טבלה13[[#This Row],[מקס קבוע]]&lt;&gt;"",טבלה13[[#This Row],[מקסימום]]-טבלה13[[#This Row],[מינימום]],"")</f>
        <v>3</v>
      </c>
      <c r="L823">
        <f>IF(IFERROR(LOOKUP(טבלה13[[#This Row],[ClientID]],פיבוט!$A$4:$A$121),FALSE)=טבלה13[[#This Row],[ClientID]],1,0)</f>
        <v>1</v>
      </c>
      <c r="M823" t="str">
        <f>IF(OR(טבלה13[[#This Row],[ClientID]]=A824),"",1)</f>
        <v/>
      </c>
      <c r="N823" s="3" t="str">
        <f>IF(טבלה13[[#This Row],[טווח]]&lt;&gt;K822,טבלה13[[#This Row],[טווח]],"")</f>
        <v/>
      </c>
      <c r="O823" s="3" t="str">
        <f>IF(טבלה13[[#This Row],[מניית טווחים]]&lt;&gt;"",IF(OR(30&gt;טבלה13[[#This Row],[מקסימום]],30&lt;טבלה13[[#This Row],[מינימום]]),0,1),"")</f>
        <v/>
      </c>
    </row>
    <row r="824" spans="1:15" x14ac:dyDescent="0.25">
      <c r="A824" t="s">
        <v>75</v>
      </c>
      <c r="B824">
        <v>15</v>
      </c>
      <c r="C824">
        <v>27</v>
      </c>
      <c r="D824">
        <f>טבלה13[[#This Row],[LengthofCycle]]+1</f>
        <v>28</v>
      </c>
      <c r="E824">
        <f>IF(טבלה13[[#This Row],[CycleNumber]]&lt;3,"",IF(טבלה13[[#This Row],[CycleNumber]]=3,MIN(D822:D824),IF(I823=3,MIN(D821:D823),E823)))</f>
        <v>26</v>
      </c>
      <c r="F824">
        <f>IF(טבלה13[[#This Row],[CycleNumber]]&lt;3,"",IF(טבלה13[[#This Row],[CycleNumber]]=3,MAX(D822:D824),IF(I823=3,MAX(D821:D823),F823)))</f>
        <v>29</v>
      </c>
      <c r="G824">
        <f>IF(OR(טבלה13[[#This Row],[CycleNumber]]&gt;B825,B825=""),IF(טבלה13[[#This Row],[מספר סטייה]]=3,MIN(D822:D824),טבלה13[[#This Row],[מינ קבוע]]),טבלה13[[#This Row],[מינ קבוע]])</f>
        <v>26</v>
      </c>
      <c r="H824">
        <f>IF(OR(טבלה13[[#This Row],[CycleNumber]]&gt;B825,B825=""),IF(טבלה13[[#This Row],[מספר סטייה]]=3,MAX(D822:D824),טבלה13[[#This Row],[מקס קבוע]]),טבלה13[[#This Row],[מקס קבוע]])</f>
        <v>29</v>
      </c>
      <c r="I82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קבוע]]&lt;&gt;E823,1,I823+1),0))</f>
        <v>0</v>
      </c>
      <c r="J824" t="str">
        <f>IF(AND(טבלה13[[#This Row],[CycleNumber]]&lt;B825,טבלה13[[#This Row],[מקס קבוע]]&lt;&gt;""),IF(OR(טבלה13[[#This Row],[מספר סטייה]]&lt;I825,AND(טבלה13[[#This Row],[מספר סטייה]]=3,I825=1)),0,1),"")</f>
        <v/>
      </c>
      <c r="K824">
        <f>IF(טבלה13[[#This Row],[מקס קבוע]]&lt;&gt;"",טבלה13[[#This Row],[מקסימום]]-טבלה13[[#This Row],[מינימום]],"")</f>
        <v>3</v>
      </c>
      <c r="L824">
        <f>IF(IFERROR(LOOKUP(טבלה13[[#This Row],[ClientID]],פיבוט!$A$4:$A$121),FALSE)=טבלה13[[#This Row],[ClientID]],1,0)</f>
        <v>1</v>
      </c>
      <c r="M824">
        <f>IF(OR(טבלה13[[#This Row],[ClientID]]=A825),"",1)</f>
        <v>1</v>
      </c>
      <c r="N824" s="3" t="str">
        <f>IF(טבלה13[[#This Row],[טווח]]&lt;&gt;K823,טבלה13[[#This Row],[טווח]],"")</f>
        <v/>
      </c>
      <c r="O824" s="3" t="str">
        <f>IF(טבלה13[[#This Row],[מניית טווחים]]&lt;&gt;"",IF(OR(30&gt;טבלה13[[#This Row],[מקסימום]],30&lt;טבלה13[[#This Row],[מינימום]]),0,1),"")</f>
        <v/>
      </c>
    </row>
    <row r="825" spans="1:15" x14ac:dyDescent="0.25">
      <c r="A825" t="s">
        <v>76</v>
      </c>
      <c r="B825">
        <v>1</v>
      </c>
      <c r="C825">
        <v>28</v>
      </c>
      <c r="D825">
        <f>טבלה13[[#This Row],[LengthofCycle]]+1</f>
        <v>29</v>
      </c>
      <c r="E825" t="str">
        <f>IF(טבלה13[[#This Row],[CycleNumber]]&lt;3,"",IF(טבלה13[[#This Row],[CycleNumber]]=3,MIN(D823:D825),IF(I824=3,MIN(D822:D824),E824)))</f>
        <v/>
      </c>
      <c r="F825" t="str">
        <f>IF(טבלה13[[#This Row],[CycleNumber]]&lt;3,"",IF(טבלה13[[#This Row],[CycleNumber]]=3,MAX(D823:D825),IF(I824=3,MAX(D822:D824),F824)))</f>
        <v/>
      </c>
      <c r="G825" t="str">
        <f>IF(OR(טבלה13[[#This Row],[CycleNumber]]&gt;B826,B826=""),IF(טבלה13[[#This Row],[מספר סטייה]]=3,MIN(D823:D825),טבלה13[[#This Row],[מינ קבוע]]),טבלה13[[#This Row],[מינ קבוע]])</f>
        <v/>
      </c>
      <c r="H825" t="str">
        <f>IF(OR(טבלה13[[#This Row],[CycleNumber]]&gt;B826,B826=""),IF(טבלה13[[#This Row],[מספר סטייה]]=3,MAX(D823:D825),טבלה13[[#This Row],[מקס קבוע]]),טבלה13[[#This Row],[מקס קבוע]])</f>
        <v/>
      </c>
      <c r="I82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קבוע]]&lt;&gt;E824,1,I824+1),0))</f>
        <v/>
      </c>
      <c r="J825" t="str">
        <f>IF(AND(טבלה13[[#This Row],[CycleNumber]]&lt;B826,טבלה13[[#This Row],[מקס קבוע]]&lt;&gt;""),IF(OR(טבלה13[[#This Row],[מספר סטייה]]&lt;I826,AND(טבלה13[[#This Row],[מספר סטייה]]=3,I826=1)),0,1),"")</f>
        <v/>
      </c>
      <c r="K825" t="str">
        <f>IF(טבלה13[[#This Row],[מקס קבוע]]&lt;&gt;"",טבלה13[[#This Row],[מקסימום]]-טבלה13[[#This Row],[מינימום]],"")</f>
        <v/>
      </c>
      <c r="L825">
        <f>IF(IFERROR(LOOKUP(טבלה13[[#This Row],[ClientID]],פיבוט!$A$4:$A$121),FALSE)=טבלה13[[#This Row],[ClientID]],1,0)</f>
        <v>1</v>
      </c>
      <c r="M825" t="str">
        <f>IF(OR(טבלה13[[#This Row],[ClientID]]=A826),"",1)</f>
        <v/>
      </c>
      <c r="N825" s="3" t="str">
        <f>IF(טבלה13[[#This Row],[טווח]]&lt;&gt;K824,טבלה13[[#This Row],[טווח]],"")</f>
        <v/>
      </c>
      <c r="O825" s="3" t="str">
        <f>IF(טבלה13[[#This Row],[מניית טווחים]]&lt;&gt;"",IF(OR(30&gt;טבלה13[[#This Row],[מקסימום]],30&lt;טבלה13[[#This Row],[מינימום]]),0,1),"")</f>
        <v/>
      </c>
    </row>
    <row r="826" spans="1:15" x14ac:dyDescent="0.25">
      <c r="A826" t="s">
        <v>76</v>
      </c>
      <c r="B826">
        <v>2</v>
      </c>
      <c r="C826">
        <v>29</v>
      </c>
      <c r="D826">
        <f>טבלה13[[#This Row],[LengthofCycle]]+1</f>
        <v>30</v>
      </c>
      <c r="E826" t="str">
        <f>IF(טבלה13[[#This Row],[CycleNumber]]&lt;3,"",IF(טבלה13[[#This Row],[CycleNumber]]=3,MIN(D824:D826),IF(I825=3,MIN(D823:D825),E825)))</f>
        <v/>
      </c>
      <c r="F826" t="str">
        <f>IF(טבלה13[[#This Row],[CycleNumber]]&lt;3,"",IF(טבלה13[[#This Row],[CycleNumber]]=3,MAX(D824:D826),IF(I825=3,MAX(D823:D825),F825)))</f>
        <v/>
      </c>
      <c r="G826" t="str">
        <f>IF(OR(טבלה13[[#This Row],[CycleNumber]]&gt;B827,B827=""),IF(טבלה13[[#This Row],[מספר סטייה]]=3,MIN(D824:D826),טבלה13[[#This Row],[מינ קבוע]]),טבלה13[[#This Row],[מינ קבוע]])</f>
        <v/>
      </c>
      <c r="H826" t="str">
        <f>IF(OR(טבלה13[[#This Row],[CycleNumber]]&gt;B827,B827=""),IF(טבלה13[[#This Row],[מספר סטייה]]=3,MAX(D824:D826),טבלה13[[#This Row],[מקס קבוע]]),טבלה13[[#This Row],[מקס קבוע]])</f>
        <v/>
      </c>
      <c r="I82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קבוע]]&lt;&gt;E825,1,I825+1),0))</f>
        <v/>
      </c>
      <c r="J826" t="str">
        <f>IF(AND(טבלה13[[#This Row],[CycleNumber]]&lt;B827,טבלה13[[#This Row],[מקס קבוע]]&lt;&gt;""),IF(OR(טבלה13[[#This Row],[מספר סטייה]]&lt;I827,AND(טבלה13[[#This Row],[מספר סטייה]]=3,I827=1)),0,1),"")</f>
        <v/>
      </c>
      <c r="K826" t="str">
        <f>IF(טבלה13[[#This Row],[מקס קבוע]]&lt;&gt;"",טבלה13[[#This Row],[מקסימום]]-טבלה13[[#This Row],[מינימום]],"")</f>
        <v/>
      </c>
      <c r="L826">
        <f>IF(IFERROR(LOOKUP(טבלה13[[#This Row],[ClientID]],פיבוט!$A$4:$A$121),FALSE)=טבלה13[[#This Row],[ClientID]],1,0)</f>
        <v>1</v>
      </c>
      <c r="M826" t="str">
        <f>IF(OR(טבלה13[[#This Row],[ClientID]]=A827),"",1)</f>
        <v/>
      </c>
      <c r="N826" s="3" t="str">
        <f>IF(טבלה13[[#This Row],[טווח]]&lt;&gt;K825,טבלה13[[#This Row],[טווח]],"")</f>
        <v/>
      </c>
      <c r="O826" s="3" t="str">
        <f>IF(טבלה13[[#This Row],[מניית טווחים]]&lt;&gt;"",IF(OR(30&gt;טבלה13[[#This Row],[מקסימום]],30&lt;טבלה13[[#This Row],[מינימום]]),0,1),"")</f>
        <v/>
      </c>
    </row>
    <row r="827" spans="1:15" x14ac:dyDescent="0.25">
      <c r="A827" t="s">
        <v>76</v>
      </c>
      <c r="B827">
        <v>3</v>
      </c>
      <c r="C827">
        <v>26</v>
      </c>
      <c r="D827">
        <f>טבלה13[[#This Row],[LengthofCycle]]+1</f>
        <v>27</v>
      </c>
      <c r="E827">
        <f>IF(טבלה13[[#This Row],[CycleNumber]]&lt;3,"",IF(טבלה13[[#This Row],[CycleNumber]]=3,MIN(D825:D827),IF(I826=3,MIN(D824:D826),E826)))</f>
        <v>27</v>
      </c>
      <c r="F827">
        <f>IF(טבלה13[[#This Row],[CycleNumber]]&lt;3,"",IF(טבלה13[[#This Row],[CycleNumber]]=3,MAX(D825:D827),IF(I826=3,MAX(D824:D826),F826)))</f>
        <v>30</v>
      </c>
      <c r="G827">
        <f>IF(OR(טבלה13[[#This Row],[CycleNumber]]&gt;B828,B828=""),IF(טבלה13[[#This Row],[מספר סטייה]]=3,MIN(D825:D827),טבלה13[[#This Row],[מינ קבוע]]),טבלה13[[#This Row],[מינ קבוע]])</f>
        <v>27</v>
      </c>
      <c r="H827">
        <f>IF(OR(טבלה13[[#This Row],[CycleNumber]]&gt;B828,B828=""),IF(טבלה13[[#This Row],[מספר סטייה]]=3,MAX(D825:D827),טבלה13[[#This Row],[מקס קבוע]]),טבלה13[[#This Row],[מקס קבוע]])</f>
        <v>30</v>
      </c>
      <c r="I82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קבוע]]&lt;&gt;E826,1,I826+1),0))</f>
        <v>0</v>
      </c>
      <c r="J827">
        <f>IF(AND(טבלה13[[#This Row],[CycleNumber]]&lt;B828,טבלה13[[#This Row],[מקס קבוע]]&lt;&gt;""),IF(OR(טבלה13[[#This Row],[מספר סטייה]]&lt;I828,AND(טבלה13[[#This Row],[מספר סטייה]]=3,I828=1)),0,1),"")</f>
        <v>1</v>
      </c>
      <c r="K827">
        <f>IF(טבלה13[[#This Row],[מקס קבוע]]&lt;&gt;"",טבלה13[[#This Row],[מקסימום]]-טבלה13[[#This Row],[מינימום]],"")</f>
        <v>3</v>
      </c>
      <c r="L827">
        <f>IF(IFERROR(LOOKUP(טבלה13[[#This Row],[ClientID]],פיבוט!$A$4:$A$121),FALSE)=טבלה13[[#This Row],[ClientID]],1,0)</f>
        <v>1</v>
      </c>
      <c r="M827" t="str">
        <f>IF(OR(טבלה13[[#This Row],[ClientID]]=A828),"",1)</f>
        <v/>
      </c>
      <c r="N827" s="3">
        <f>IF(טבלה13[[#This Row],[טווח]]&lt;&gt;K826,טבלה13[[#This Row],[טווח]],"")</f>
        <v>3</v>
      </c>
      <c r="O827" s="3">
        <f>IF(טבלה13[[#This Row],[מניית טווחים]]&lt;&gt;"",IF(OR(30&gt;טבלה13[[#This Row],[מקסימום]],30&lt;טבלה13[[#This Row],[מינימום]]),0,1),"")</f>
        <v>1</v>
      </c>
    </row>
    <row r="828" spans="1:15" x14ac:dyDescent="0.25">
      <c r="A828" t="s">
        <v>76</v>
      </c>
      <c r="B828">
        <v>4</v>
      </c>
      <c r="C828">
        <v>26</v>
      </c>
      <c r="D828">
        <f>טבלה13[[#This Row],[LengthofCycle]]+1</f>
        <v>27</v>
      </c>
      <c r="E828">
        <f>IF(טבלה13[[#This Row],[CycleNumber]]&lt;3,"",IF(טבלה13[[#This Row],[CycleNumber]]=3,MIN(D826:D828),IF(I827=3,MIN(D825:D827),E827)))</f>
        <v>27</v>
      </c>
      <c r="F828">
        <f>IF(טבלה13[[#This Row],[CycleNumber]]&lt;3,"",IF(טבלה13[[#This Row],[CycleNumber]]=3,MAX(D826:D828),IF(I827=3,MAX(D825:D827),F827)))</f>
        <v>30</v>
      </c>
      <c r="G828">
        <f>IF(OR(טבלה13[[#This Row],[CycleNumber]]&gt;B829,B829=""),IF(טבלה13[[#This Row],[מספר סטייה]]=3,MIN(D826:D828),טבלה13[[#This Row],[מינ קבוע]]),טבלה13[[#This Row],[מינ קבוע]])</f>
        <v>27</v>
      </c>
      <c r="H828">
        <f>IF(OR(טבלה13[[#This Row],[CycleNumber]]&gt;B829,B829=""),IF(טבלה13[[#This Row],[מספר סטייה]]=3,MAX(D826:D828),טבלה13[[#This Row],[מקס קבוע]]),טבלה13[[#This Row],[מקס קבוע]])</f>
        <v>30</v>
      </c>
      <c r="I82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קבוע]]&lt;&gt;E827,1,I827+1),0))</f>
        <v>0</v>
      </c>
      <c r="J828">
        <f>IF(AND(טבלה13[[#This Row],[CycleNumber]]&lt;B829,טבלה13[[#This Row],[מקס קבוע]]&lt;&gt;""),IF(OR(טבלה13[[#This Row],[מספר סטייה]]&lt;I829,AND(טבלה13[[#This Row],[מספר סטייה]]=3,I829=1)),0,1),"")</f>
        <v>1</v>
      </c>
      <c r="K828">
        <f>IF(טבלה13[[#This Row],[מקס קבוע]]&lt;&gt;"",טבלה13[[#This Row],[מקסימום]]-טבלה13[[#This Row],[מינימום]],"")</f>
        <v>3</v>
      </c>
      <c r="L828">
        <f>IF(IFERROR(LOOKUP(טבלה13[[#This Row],[ClientID]],פיבוט!$A$4:$A$121),FALSE)=טבלה13[[#This Row],[ClientID]],1,0)</f>
        <v>1</v>
      </c>
      <c r="M828" t="str">
        <f>IF(OR(טבלה13[[#This Row],[ClientID]]=A829),"",1)</f>
        <v/>
      </c>
      <c r="N828" s="3" t="str">
        <f>IF(טבלה13[[#This Row],[טווח]]&lt;&gt;K827,טבלה13[[#This Row],[טווח]],"")</f>
        <v/>
      </c>
      <c r="O828" s="3" t="str">
        <f>IF(טבלה13[[#This Row],[מניית טווחים]]&lt;&gt;"",IF(OR(30&gt;טבלה13[[#This Row],[מקסימום]],30&lt;טבלה13[[#This Row],[מינימום]]),0,1),"")</f>
        <v/>
      </c>
    </row>
    <row r="829" spans="1:15" x14ac:dyDescent="0.25">
      <c r="A829" t="s">
        <v>76</v>
      </c>
      <c r="B829">
        <v>5</v>
      </c>
      <c r="C829">
        <v>26</v>
      </c>
      <c r="D829">
        <f>טבלה13[[#This Row],[LengthofCycle]]+1</f>
        <v>27</v>
      </c>
      <c r="E829">
        <f>IF(טבלה13[[#This Row],[CycleNumber]]&lt;3,"",IF(טבלה13[[#This Row],[CycleNumber]]=3,MIN(D827:D829),IF(I828=3,MIN(D826:D828),E828)))</f>
        <v>27</v>
      </c>
      <c r="F829">
        <f>IF(טבלה13[[#This Row],[CycleNumber]]&lt;3,"",IF(טבלה13[[#This Row],[CycleNumber]]=3,MAX(D827:D829),IF(I828=3,MAX(D826:D828),F828)))</f>
        <v>30</v>
      </c>
      <c r="G829">
        <f>IF(OR(טבלה13[[#This Row],[CycleNumber]]&gt;B830,B830=""),IF(טבלה13[[#This Row],[מספר סטייה]]=3,MIN(D827:D829),טבלה13[[#This Row],[מינ קבוע]]),טבלה13[[#This Row],[מינ קבוע]])</f>
        <v>27</v>
      </c>
      <c r="H829">
        <f>IF(OR(טבלה13[[#This Row],[CycleNumber]]&gt;B830,B830=""),IF(טבלה13[[#This Row],[מספר סטייה]]=3,MAX(D827:D829),טבלה13[[#This Row],[מקס קבוע]]),טבלה13[[#This Row],[מקס קבוע]])</f>
        <v>30</v>
      </c>
      <c r="I82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קבוע]]&lt;&gt;E828,1,I828+1),0))</f>
        <v>0</v>
      </c>
      <c r="J829">
        <f>IF(AND(טבלה13[[#This Row],[CycleNumber]]&lt;B830,טבלה13[[#This Row],[מקס קבוע]]&lt;&gt;""),IF(OR(טבלה13[[#This Row],[מספר סטייה]]&lt;I830,AND(טבלה13[[#This Row],[מספר סטייה]]=3,I830=1)),0,1),"")</f>
        <v>0</v>
      </c>
      <c r="K829">
        <f>IF(טבלה13[[#This Row],[מקס קבוע]]&lt;&gt;"",טבלה13[[#This Row],[מקסימום]]-טבלה13[[#This Row],[מינימום]],"")</f>
        <v>3</v>
      </c>
      <c r="L829">
        <f>IF(IFERROR(LOOKUP(טבלה13[[#This Row],[ClientID]],פיבוט!$A$4:$A$121),FALSE)=טבלה13[[#This Row],[ClientID]],1,0)</f>
        <v>1</v>
      </c>
      <c r="M829" t="str">
        <f>IF(OR(טבלה13[[#This Row],[ClientID]]=A830),"",1)</f>
        <v/>
      </c>
      <c r="N829" s="3" t="str">
        <f>IF(טבלה13[[#This Row],[טווח]]&lt;&gt;K828,טבלה13[[#This Row],[טווח]],"")</f>
        <v/>
      </c>
      <c r="O829" s="3" t="str">
        <f>IF(טבלה13[[#This Row],[מניית טווחים]]&lt;&gt;"",IF(OR(30&gt;טבלה13[[#This Row],[מקסימום]],30&lt;טבלה13[[#This Row],[מינימום]]),0,1),"")</f>
        <v/>
      </c>
    </row>
    <row r="830" spans="1:15" x14ac:dyDescent="0.25">
      <c r="A830" t="s">
        <v>76</v>
      </c>
      <c r="B830">
        <v>6</v>
      </c>
      <c r="C830">
        <v>25</v>
      </c>
      <c r="D830">
        <f>טבלה13[[#This Row],[LengthofCycle]]+1</f>
        <v>26</v>
      </c>
      <c r="E830">
        <f>IF(טבלה13[[#This Row],[CycleNumber]]&lt;3,"",IF(טבלה13[[#This Row],[CycleNumber]]=3,MIN(D828:D830),IF(I829=3,MIN(D827:D829),E829)))</f>
        <v>27</v>
      </c>
      <c r="F830">
        <f>IF(טבלה13[[#This Row],[CycleNumber]]&lt;3,"",IF(טבלה13[[#This Row],[CycleNumber]]=3,MAX(D828:D830),IF(I829=3,MAX(D827:D829),F829)))</f>
        <v>30</v>
      </c>
      <c r="G830">
        <f>IF(OR(טבלה13[[#This Row],[CycleNumber]]&gt;B831,B831=""),IF(טבלה13[[#This Row],[מספר סטייה]]=3,MIN(D828:D830),טבלה13[[#This Row],[מינ קבוע]]),טבלה13[[#This Row],[מינ קבוע]])</f>
        <v>27</v>
      </c>
      <c r="H830">
        <f>IF(OR(טבלה13[[#This Row],[CycleNumber]]&gt;B831,B831=""),IF(טבלה13[[#This Row],[מספר סטייה]]=3,MAX(D828:D830),טבלה13[[#This Row],[מקס קבוע]]),טבלה13[[#This Row],[מקס קבוע]])</f>
        <v>30</v>
      </c>
      <c r="I83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קבוע]]&lt;&gt;E829,1,I829+1),0))</f>
        <v>1</v>
      </c>
      <c r="J830">
        <f>IF(AND(טבלה13[[#This Row],[CycleNumber]]&lt;B831,טבלה13[[#This Row],[מקס קבוע]]&lt;&gt;""),IF(OR(טבלה13[[#This Row],[מספר סטייה]]&lt;I831,AND(טבלה13[[#This Row],[מספר סטייה]]=3,I831=1)),0,1),"")</f>
        <v>1</v>
      </c>
      <c r="K830">
        <f>IF(טבלה13[[#This Row],[מקס קבוע]]&lt;&gt;"",טבלה13[[#This Row],[מקסימום]]-טבלה13[[#This Row],[מינימום]],"")</f>
        <v>3</v>
      </c>
      <c r="L830">
        <f>IF(IFERROR(LOOKUP(טבלה13[[#This Row],[ClientID]],פיבוט!$A$4:$A$121),FALSE)=טבלה13[[#This Row],[ClientID]],1,0)</f>
        <v>1</v>
      </c>
      <c r="M830" t="str">
        <f>IF(OR(טבלה13[[#This Row],[ClientID]]=A831),"",1)</f>
        <v/>
      </c>
      <c r="N830" s="3" t="str">
        <f>IF(טבלה13[[#This Row],[טווח]]&lt;&gt;K829,טבלה13[[#This Row],[טווח]],"")</f>
        <v/>
      </c>
      <c r="O830" s="3" t="str">
        <f>IF(טבלה13[[#This Row],[מניית טווחים]]&lt;&gt;"",IF(OR(30&gt;טבלה13[[#This Row],[מקסימום]],30&lt;טבלה13[[#This Row],[מינימום]]),0,1),"")</f>
        <v/>
      </c>
    </row>
    <row r="831" spans="1:15" x14ac:dyDescent="0.25">
      <c r="A831" t="s">
        <v>76</v>
      </c>
      <c r="B831">
        <v>7</v>
      </c>
      <c r="C831">
        <v>26</v>
      </c>
      <c r="D831">
        <f>טבלה13[[#This Row],[LengthofCycle]]+1</f>
        <v>27</v>
      </c>
      <c r="E831">
        <f>IF(טבלה13[[#This Row],[CycleNumber]]&lt;3,"",IF(טבלה13[[#This Row],[CycleNumber]]=3,MIN(D829:D831),IF(I830=3,MIN(D828:D830),E830)))</f>
        <v>27</v>
      </c>
      <c r="F831">
        <f>IF(טבלה13[[#This Row],[CycleNumber]]&lt;3,"",IF(טבלה13[[#This Row],[CycleNumber]]=3,MAX(D829:D831),IF(I830=3,MAX(D828:D830),F830)))</f>
        <v>30</v>
      </c>
      <c r="G831">
        <f>IF(OR(טבלה13[[#This Row],[CycleNumber]]&gt;B832,B832=""),IF(טבלה13[[#This Row],[מספר סטייה]]=3,MIN(D829:D831),טבלה13[[#This Row],[מינ קבוע]]),טבלה13[[#This Row],[מינ קבוע]])</f>
        <v>27</v>
      </c>
      <c r="H831">
        <f>IF(OR(טבלה13[[#This Row],[CycleNumber]]&gt;B832,B832=""),IF(טבלה13[[#This Row],[מספר סטייה]]=3,MAX(D829:D831),טבלה13[[#This Row],[מקס קבוע]]),טבלה13[[#This Row],[מקס קבוע]])</f>
        <v>30</v>
      </c>
      <c r="I83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קבוע]]&lt;&gt;E830,1,I830+1),0))</f>
        <v>0</v>
      </c>
      <c r="J831">
        <f>IF(AND(טבלה13[[#This Row],[CycleNumber]]&lt;B832,טבלה13[[#This Row],[מקס קבוע]]&lt;&gt;""),IF(OR(טבלה13[[#This Row],[מספר סטייה]]&lt;I832,AND(טבלה13[[#This Row],[מספר סטייה]]=3,I832=1)),0,1),"")</f>
        <v>1</v>
      </c>
      <c r="K831">
        <f>IF(טבלה13[[#This Row],[מקס קבוע]]&lt;&gt;"",טבלה13[[#This Row],[מקסימום]]-טבלה13[[#This Row],[מינימום]],"")</f>
        <v>3</v>
      </c>
      <c r="L831">
        <f>IF(IFERROR(LOOKUP(טבלה13[[#This Row],[ClientID]],פיבוט!$A$4:$A$121),FALSE)=טבלה13[[#This Row],[ClientID]],1,0)</f>
        <v>1</v>
      </c>
      <c r="M831" t="str">
        <f>IF(OR(טבלה13[[#This Row],[ClientID]]=A832),"",1)</f>
        <v/>
      </c>
      <c r="N831" s="3" t="str">
        <f>IF(טבלה13[[#This Row],[טווח]]&lt;&gt;K830,טבלה13[[#This Row],[טווח]],"")</f>
        <v/>
      </c>
      <c r="O831" s="3" t="str">
        <f>IF(טבלה13[[#This Row],[מניית טווחים]]&lt;&gt;"",IF(OR(30&gt;טבלה13[[#This Row],[מקסימום]],30&lt;טבלה13[[#This Row],[מינימום]]),0,1),"")</f>
        <v/>
      </c>
    </row>
    <row r="832" spans="1:15" x14ac:dyDescent="0.25">
      <c r="A832" t="s">
        <v>76</v>
      </c>
      <c r="B832">
        <v>8</v>
      </c>
      <c r="C832">
        <v>26</v>
      </c>
      <c r="D832">
        <f>טבלה13[[#This Row],[LengthofCycle]]+1</f>
        <v>27</v>
      </c>
      <c r="E832">
        <f>IF(טבלה13[[#This Row],[CycleNumber]]&lt;3,"",IF(טבלה13[[#This Row],[CycleNumber]]=3,MIN(D830:D832),IF(I831=3,MIN(D829:D831),E831)))</f>
        <v>27</v>
      </c>
      <c r="F832">
        <f>IF(טבלה13[[#This Row],[CycleNumber]]&lt;3,"",IF(טבלה13[[#This Row],[CycleNumber]]=3,MAX(D830:D832),IF(I831=3,MAX(D829:D831),F831)))</f>
        <v>30</v>
      </c>
      <c r="G832">
        <f>IF(OR(טבלה13[[#This Row],[CycleNumber]]&gt;B833,B833=""),IF(טבלה13[[#This Row],[מספר סטייה]]=3,MIN(D830:D832),טבלה13[[#This Row],[מינ קבוע]]),טבלה13[[#This Row],[מינ קבוע]])</f>
        <v>27</v>
      </c>
      <c r="H832">
        <f>IF(OR(טבלה13[[#This Row],[CycleNumber]]&gt;B833,B833=""),IF(טבלה13[[#This Row],[מספר סטייה]]=3,MAX(D830:D832),טבלה13[[#This Row],[מקס קבוע]]),טבלה13[[#This Row],[מקס קבוע]])</f>
        <v>30</v>
      </c>
      <c r="I83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קבוע]]&lt;&gt;E831,1,I831+1),0))</f>
        <v>0</v>
      </c>
      <c r="J832">
        <f>IF(AND(טבלה13[[#This Row],[CycleNumber]]&lt;B833,טבלה13[[#This Row],[מקס קבוע]]&lt;&gt;""),IF(OR(טבלה13[[#This Row],[מספר סטייה]]&lt;I833,AND(טבלה13[[#This Row],[מספר סטייה]]=3,I833=1)),0,1),"")</f>
        <v>1</v>
      </c>
      <c r="K832">
        <f>IF(טבלה13[[#This Row],[מקס קבוע]]&lt;&gt;"",טבלה13[[#This Row],[מקסימום]]-טבלה13[[#This Row],[מינימום]],"")</f>
        <v>3</v>
      </c>
      <c r="L832">
        <f>IF(IFERROR(LOOKUP(טבלה13[[#This Row],[ClientID]],פיבוט!$A$4:$A$121),FALSE)=טבלה13[[#This Row],[ClientID]],1,0)</f>
        <v>1</v>
      </c>
      <c r="M832" t="str">
        <f>IF(OR(טבלה13[[#This Row],[ClientID]]=A833),"",1)</f>
        <v/>
      </c>
      <c r="N832" s="3" t="str">
        <f>IF(טבלה13[[#This Row],[טווח]]&lt;&gt;K831,טבלה13[[#This Row],[טווח]],"")</f>
        <v/>
      </c>
      <c r="O832" s="3" t="str">
        <f>IF(טבלה13[[#This Row],[מניית טווחים]]&lt;&gt;"",IF(OR(30&gt;טבלה13[[#This Row],[מקסימום]],30&lt;טבלה13[[#This Row],[מינימום]]),0,1),"")</f>
        <v/>
      </c>
    </row>
    <row r="833" spans="1:15" x14ac:dyDescent="0.25">
      <c r="A833" t="s">
        <v>76</v>
      </c>
      <c r="B833">
        <v>9</v>
      </c>
      <c r="C833">
        <v>26</v>
      </c>
      <c r="D833">
        <f>טבלה13[[#This Row],[LengthofCycle]]+1</f>
        <v>27</v>
      </c>
      <c r="E833">
        <f>IF(טבלה13[[#This Row],[CycleNumber]]&lt;3,"",IF(טבלה13[[#This Row],[CycleNumber]]=3,MIN(D831:D833),IF(I832=3,MIN(D830:D832),E832)))</f>
        <v>27</v>
      </c>
      <c r="F833">
        <f>IF(טבלה13[[#This Row],[CycleNumber]]&lt;3,"",IF(טבלה13[[#This Row],[CycleNumber]]=3,MAX(D831:D833),IF(I832=3,MAX(D830:D832),F832)))</f>
        <v>30</v>
      </c>
      <c r="G833">
        <f>IF(OR(טבלה13[[#This Row],[CycleNumber]]&gt;B834,B834=""),IF(טבלה13[[#This Row],[מספר סטייה]]=3,MIN(D831:D833),טבלה13[[#This Row],[מינ קבוע]]),טבלה13[[#This Row],[מינ קבוע]])</f>
        <v>27</v>
      </c>
      <c r="H833">
        <f>IF(OR(טבלה13[[#This Row],[CycleNumber]]&gt;B834,B834=""),IF(טבלה13[[#This Row],[מספר סטייה]]=3,MAX(D831:D833),טבלה13[[#This Row],[מקס קבוע]]),טבלה13[[#This Row],[מקס קבוע]])</f>
        <v>30</v>
      </c>
      <c r="I83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קבוע]]&lt;&gt;E832,1,I832+1),0))</f>
        <v>0</v>
      </c>
      <c r="J833">
        <f>IF(AND(טבלה13[[#This Row],[CycleNumber]]&lt;B834,טבלה13[[#This Row],[מקס קבוע]]&lt;&gt;""),IF(OR(טבלה13[[#This Row],[מספר סטייה]]&lt;I834,AND(טבלה13[[#This Row],[מספר סטייה]]=3,I834=1)),0,1),"")</f>
        <v>1</v>
      </c>
      <c r="K833">
        <f>IF(טבלה13[[#This Row],[מקס קבוע]]&lt;&gt;"",טבלה13[[#This Row],[מקסימום]]-טבלה13[[#This Row],[מינימום]],"")</f>
        <v>3</v>
      </c>
      <c r="L833">
        <f>IF(IFERROR(LOOKUP(טבלה13[[#This Row],[ClientID]],פיבוט!$A$4:$A$121),FALSE)=טבלה13[[#This Row],[ClientID]],1,0)</f>
        <v>1</v>
      </c>
      <c r="M833" t="str">
        <f>IF(OR(טבלה13[[#This Row],[ClientID]]=A834),"",1)</f>
        <v/>
      </c>
      <c r="N833" s="3" t="str">
        <f>IF(טבלה13[[#This Row],[טווח]]&lt;&gt;K832,טבלה13[[#This Row],[טווח]],"")</f>
        <v/>
      </c>
      <c r="O833" s="3" t="str">
        <f>IF(טבלה13[[#This Row],[מניית טווחים]]&lt;&gt;"",IF(OR(30&gt;טבלה13[[#This Row],[מקסימום]],30&lt;טבלה13[[#This Row],[מינימום]]),0,1),"")</f>
        <v/>
      </c>
    </row>
    <row r="834" spans="1:15" x14ac:dyDescent="0.25">
      <c r="A834" t="s">
        <v>76</v>
      </c>
      <c r="B834">
        <v>10</v>
      </c>
      <c r="C834">
        <v>26</v>
      </c>
      <c r="D834">
        <f>טבלה13[[#This Row],[LengthofCycle]]+1</f>
        <v>27</v>
      </c>
      <c r="E834">
        <f>IF(טבלה13[[#This Row],[CycleNumber]]&lt;3,"",IF(טבלה13[[#This Row],[CycleNumber]]=3,MIN(D832:D834),IF(I833=3,MIN(D831:D833),E833)))</f>
        <v>27</v>
      </c>
      <c r="F834">
        <f>IF(טבלה13[[#This Row],[CycleNumber]]&lt;3,"",IF(טבלה13[[#This Row],[CycleNumber]]=3,MAX(D832:D834),IF(I833=3,MAX(D831:D833),F833)))</f>
        <v>30</v>
      </c>
      <c r="G834">
        <f>IF(OR(טבלה13[[#This Row],[CycleNumber]]&gt;B835,B835=""),IF(טבלה13[[#This Row],[מספר סטייה]]=3,MIN(D832:D834),טבלה13[[#This Row],[מינ קבוע]]),טבלה13[[#This Row],[מינ קבוע]])</f>
        <v>27</v>
      </c>
      <c r="H834">
        <f>IF(OR(טבלה13[[#This Row],[CycleNumber]]&gt;B835,B835=""),IF(טבלה13[[#This Row],[מספר סטייה]]=3,MAX(D832:D834),טבלה13[[#This Row],[מקס קבוע]]),טבלה13[[#This Row],[מקס קבוע]])</f>
        <v>30</v>
      </c>
      <c r="I83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קבוע]]&lt;&gt;E833,1,I833+1),0))</f>
        <v>0</v>
      </c>
      <c r="J834">
        <f>IF(AND(טבלה13[[#This Row],[CycleNumber]]&lt;B835,טבלה13[[#This Row],[מקס קבוע]]&lt;&gt;""),IF(OR(טבלה13[[#This Row],[מספר סטייה]]&lt;I835,AND(טבלה13[[#This Row],[מספר סטייה]]=3,I835=1)),0,1),"")</f>
        <v>1</v>
      </c>
      <c r="K834">
        <f>IF(טבלה13[[#This Row],[מקס קבוע]]&lt;&gt;"",טבלה13[[#This Row],[מקסימום]]-טבלה13[[#This Row],[מינימום]],"")</f>
        <v>3</v>
      </c>
      <c r="L834">
        <f>IF(IFERROR(LOOKUP(טבלה13[[#This Row],[ClientID]],פיבוט!$A$4:$A$121),FALSE)=טבלה13[[#This Row],[ClientID]],1,0)</f>
        <v>1</v>
      </c>
      <c r="M834" t="str">
        <f>IF(OR(טבלה13[[#This Row],[ClientID]]=A835),"",1)</f>
        <v/>
      </c>
      <c r="N834" s="3" t="str">
        <f>IF(טבלה13[[#This Row],[טווח]]&lt;&gt;K833,טבלה13[[#This Row],[טווח]],"")</f>
        <v/>
      </c>
      <c r="O834" s="3" t="str">
        <f>IF(טבלה13[[#This Row],[מניית טווחים]]&lt;&gt;"",IF(OR(30&gt;טבלה13[[#This Row],[מקסימום]],30&lt;טבלה13[[#This Row],[מינימום]]),0,1),"")</f>
        <v/>
      </c>
    </row>
    <row r="835" spans="1:15" x14ac:dyDescent="0.25">
      <c r="A835" t="s">
        <v>76</v>
      </c>
      <c r="B835">
        <v>11</v>
      </c>
      <c r="C835">
        <v>28</v>
      </c>
      <c r="D835">
        <f>טבלה13[[#This Row],[LengthofCycle]]+1</f>
        <v>29</v>
      </c>
      <c r="E835">
        <f>IF(טבלה13[[#This Row],[CycleNumber]]&lt;3,"",IF(טבלה13[[#This Row],[CycleNumber]]=3,MIN(D833:D835),IF(I834=3,MIN(D832:D834),E834)))</f>
        <v>27</v>
      </c>
      <c r="F835">
        <f>IF(טבלה13[[#This Row],[CycleNumber]]&lt;3,"",IF(טבלה13[[#This Row],[CycleNumber]]=3,MAX(D833:D835),IF(I834=3,MAX(D832:D834),F834)))</f>
        <v>30</v>
      </c>
      <c r="G835">
        <f>IF(OR(טבלה13[[#This Row],[CycleNumber]]&gt;B836,B836=""),IF(טבלה13[[#This Row],[מספר סטייה]]=3,MIN(D833:D835),טבלה13[[#This Row],[מינ קבוע]]),טבלה13[[#This Row],[מינ קבוע]])</f>
        <v>27</v>
      </c>
      <c r="H835">
        <f>IF(OR(טבלה13[[#This Row],[CycleNumber]]&gt;B836,B836=""),IF(טבלה13[[#This Row],[מספר סטייה]]=3,MAX(D833:D835),טבלה13[[#This Row],[מקס קבוע]]),טבלה13[[#This Row],[מקס קבוע]])</f>
        <v>30</v>
      </c>
      <c r="I83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קבוע]]&lt;&gt;E834,1,I834+1),0))</f>
        <v>0</v>
      </c>
      <c r="J835">
        <f>IF(AND(טבלה13[[#This Row],[CycleNumber]]&lt;B836,טבלה13[[#This Row],[מקס קבוע]]&lt;&gt;""),IF(OR(טבלה13[[#This Row],[מספר סטייה]]&lt;I836,AND(טבלה13[[#This Row],[מספר סטייה]]=3,I836=1)),0,1),"")</f>
        <v>1</v>
      </c>
      <c r="K835">
        <f>IF(טבלה13[[#This Row],[מקס קבוע]]&lt;&gt;"",טבלה13[[#This Row],[מקסימום]]-טבלה13[[#This Row],[מינימום]],"")</f>
        <v>3</v>
      </c>
      <c r="L835">
        <f>IF(IFERROR(LOOKUP(טבלה13[[#This Row],[ClientID]],פיבוט!$A$4:$A$121),FALSE)=טבלה13[[#This Row],[ClientID]],1,0)</f>
        <v>1</v>
      </c>
      <c r="M835" t="str">
        <f>IF(OR(טבלה13[[#This Row],[ClientID]]=A836),"",1)</f>
        <v/>
      </c>
      <c r="N835" s="3" t="str">
        <f>IF(טבלה13[[#This Row],[טווח]]&lt;&gt;K834,טבלה13[[#This Row],[טווח]],"")</f>
        <v/>
      </c>
      <c r="O835" s="3" t="str">
        <f>IF(טבלה13[[#This Row],[מניית טווחים]]&lt;&gt;"",IF(OR(30&gt;טבלה13[[#This Row],[מקסימום]],30&lt;טבלה13[[#This Row],[מינימום]]),0,1),"")</f>
        <v/>
      </c>
    </row>
    <row r="836" spans="1:15" x14ac:dyDescent="0.25">
      <c r="A836" t="s">
        <v>76</v>
      </c>
      <c r="B836">
        <v>12</v>
      </c>
      <c r="C836">
        <v>27</v>
      </c>
      <c r="D836">
        <f>טבלה13[[#This Row],[LengthofCycle]]+1</f>
        <v>28</v>
      </c>
      <c r="E836">
        <f>IF(טבלה13[[#This Row],[CycleNumber]]&lt;3,"",IF(טבלה13[[#This Row],[CycleNumber]]=3,MIN(D834:D836),IF(I835=3,MIN(D833:D835),E835)))</f>
        <v>27</v>
      </c>
      <c r="F836">
        <f>IF(טבלה13[[#This Row],[CycleNumber]]&lt;3,"",IF(טבלה13[[#This Row],[CycleNumber]]=3,MAX(D834:D836),IF(I835=3,MAX(D833:D835),F835)))</f>
        <v>30</v>
      </c>
      <c r="G836">
        <f>IF(OR(טבלה13[[#This Row],[CycleNumber]]&gt;B837,B837=""),IF(טבלה13[[#This Row],[מספר סטייה]]=3,MIN(D834:D836),טבלה13[[#This Row],[מינ קבוע]]),טבלה13[[#This Row],[מינ קבוע]])</f>
        <v>27</v>
      </c>
      <c r="H836">
        <f>IF(OR(טבלה13[[#This Row],[CycleNumber]]&gt;B837,B837=""),IF(טבלה13[[#This Row],[מספר סטייה]]=3,MAX(D834:D836),טבלה13[[#This Row],[מקס קבוע]]),טבלה13[[#This Row],[מקס קבוע]])</f>
        <v>30</v>
      </c>
      <c r="I83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קבוע]]&lt;&gt;E835,1,I835+1),0))</f>
        <v>0</v>
      </c>
      <c r="J836">
        <f>IF(AND(טבלה13[[#This Row],[CycleNumber]]&lt;B837,טבלה13[[#This Row],[מקס קבוע]]&lt;&gt;""),IF(OR(טבלה13[[#This Row],[מספר סטייה]]&lt;I837,AND(טבלה13[[#This Row],[מספר סטייה]]=3,I837=1)),0,1),"")</f>
        <v>1</v>
      </c>
      <c r="K836">
        <f>IF(טבלה13[[#This Row],[מקס קבוע]]&lt;&gt;"",טבלה13[[#This Row],[מקסימום]]-טבלה13[[#This Row],[מינימום]],"")</f>
        <v>3</v>
      </c>
      <c r="L836">
        <f>IF(IFERROR(LOOKUP(טבלה13[[#This Row],[ClientID]],פיבוט!$A$4:$A$121),FALSE)=טבלה13[[#This Row],[ClientID]],1,0)</f>
        <v>1</v>
      </c>
      <c r="M836" t="str">
        <f>IF(OR(טבלה13[[#This Row],[ClientID]]=A837),"",1)</f>
        <v/>
      </c>
      <c r="N836" s="3" t="str">
        <f>IF(טבלה13[[#This Row],[טווח]]&lt;&gt;K835,טבלה13[[#This Row],[טווח]],"")</f>
        <v/>
      </c>
      <c r="O836" s="3" t="str">
        <f>IF(טבלה13[[#This Row],[מניית טווחים]]&lt;&gt;"",IF(OR(30&gt;טבלה13[[#This Row],[מקסימום]],30&lt;טבלה13[[#This Row],[מינימום]]),0,1),"")</f>
        <v/>
      </c>
    </row>
    <row r="837" spans="1:15" x14ac:dyDescent="0.25">
      <c r="A837" t="s">
        <v>76</v>
      </c>
      <c r="B837">
        <v>13</v>
      </c>
      <c r="C837">
        <v>28</v>
      </c>
      <c r="D837">
        <f>טבלה13[[#This Row],[LengthofCycle]]+1</f>
        <v>29</v>
      </c>
      <c r="E837">
        <f>IF(טבלה13[[#This Row],[CycleNumber]]&lt;3,"",IF(טבלה13[[#This Row],[CycleNumber]]=3,MIN(D835:D837),IF(I836=3,MIN(D834:D836),E836)))</f>
        <v>27</v>
      </c>
      <c r="F837">
        <f>IF(טבלה13[[#This Row],[CycleNumber]]&lt;3,"",IF(טבלה13[[#This Row],[CycleNumber]]=3,MAX(D835:D837),IF(I836=3,MAX(D834:D836),F836)))</f>
        <v>30</v>
      </c>
      <c r="G837">
        <f>IF(OR(טבלה13[[#This Row],[CycleNumber]]&gt;B838,B838=""),IF(טבלה13[[#This Row],[מספר סטייה]]=3,MIN(D835:D837),טבלה13[[#This Row],[מינ קבוע]]),טבלה13[[#This Row],[מינ קבוע]])</f>
        <v>27</v>
      </c>
      <c r="H837">
        <f>IF(OR(טבלה13[[#This Row],[CycleNumber]]&gt;B838,B838=""),IF(טבלה13[[#This Row],[מספר סטייה]]=3,MAX(D835:D837),טבלה13[[#This Row],[מקס קבוע]]),טבלה13[[#This Row],[מקס קבוע]])</f>
        <v>30</v>
      </c>
      <c r="I83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קבוע]]&lt;&gt;E836,1,I836+1),0))</f>
        <v>0</v>
      </c>
      <c r="J837">
        <f>IF(AND(טבלה13[[#This Row],[CycleNumber]]&lt;B838,טבלה13[[#This Row],[מקס קבוע]]&lt;&gt;""),IF(OR(טבלה13[[#This Row],[מספר סטייה]]&lt;I838,AND(טבלה13[[#This Row],[מספר סטייה]]=3,I838=1)),0,1),"")</f>
        <v>1</v>
      </c>
      <c r="K837">
        <f>IF(טבלה13[[#This Row],[מקס קבוע]]&lt;&gt;"",טבלה13[[#This Row],[מקסימום]]-טבלה13[[#This Row],[מינימום]],"")</f>
        <v>3</v>
      </c>
      <c r="L837">
        <f>IF(IFERROR(LOOKUP(טבלה13[[#This Row],[ClientID]],פיבוט!$A$4:$A$121),FALSE)=טבלה13[[#This Row],[ClientID]],1,0)</f>
        <v>1</v>
      </c>
      <c r="M837" t="str">
        <f>IF(OR(טבלה13[[#This Row],[ClientID]]=A838),"",1)</f>
        <v/>
      </c>
      <c r="N837" s="3" t="str">
        <f>IF(טבלה13[[#This Row],[טווח]]&lt;&gt;K836,טבלה13[[#This Row],[טווח]],"")</f>
        <v/>
      </c>
      <c r="O837" s="3" t="str">
        <f>IF(טבלה13[[#This Row],[מניית טווחים]]&lt;&gt;"",IF(OR(30&gt;טבלה13[[#This Row],[מקסימום]],30&lt;טבלה13[[#This Row],[מינימום]]),0,1),"")</f>
        <v/>
      </c>
    </row>
    <row r="838" spans="1:15" x14ac:dyDescent="0.25">
      <c r="A838" t="s">
        <v>76</v>
      </c>
      <c r="B838">
        <v>14</v>
      </c>
      <c r="C838">
        <v>27</v>
      </c>
      <c r="D838">
        <f>טבלה13[[#This Row],[LengthofCycle]]+1</f>
        <v>28</v>
      </c>
      <c r="E838">
        <f>IF(טבלה13[[#This Row],[CycleNumber]]&lt;3,"",IF(טבלה13[[#This Row],[CycleNumber]]=3,MIN(D836:D838),IF(I837=3,MIN(D835:D837),E837)))</f>
        <v>27</v>
      </c>
      <c r="F838">
        <f>IF(טבלה13[[#This Row],[CycleNumber]]&lt;3,"",IF(טבלה13[[#This Row],[CycleNumber]]=3,MAX(D836:D838),IF(I837=3,MAX(D835:D837),F837)))</f>
        <v>30</v>
      </c>
      <c r="G838">
        <f>IF(OR(טבלה13[[#This Row],[CycleNumber]]&gt;B839,B839=""),IF(טבלה13[[#This Row],[מספר סטייה]]=3,MIN(D836:D838),טבלה13[[#This Row],[מינ קבוע]]),טבלה13[[#This Row],[מינ קבוע]])</f>
        <v>27</v>
      </c>
      <c r="H838">
        <f>IF(OR(טבלה13[[#This Row],[CycleNumber]]&gt;B839,B839=""),IF(טבלה13[[#This Row],[מספר סטייה]]=3,MAX(D836:D838),טבלה13[[#This Row],[מקס קבוע]]),טבלה13[[#This Row],[מקס קבוע]])</f>
        <v>30</v>
      </c>
      <c r="I83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קבוע]]&lt;&gt;E837,1,I837+1),0))</f>
        <v>0</v>
      </c>
      <c r="J838" t="str">
        <f>IF(AND(טבלה13[[#This Row],[CycleNumber]]&lt;B839,טבלה13[[#This Row],[מקס קבוע]]&lt;&gt;""),IF(OR(טבלה13[[#This Row],[מספר סטייה]]&lt;I839,AND(טבלה13[[#This Row],[מספר סטייה]]=3,I839=1)),0,1),"")</f>
        <v/>
      </c>
      <c r="K838">
        <f>IF(טבלה13[[#This Row],[מקס קבוע]]&lt;&gt;"",טבלה13[[#This Row],[מקסימום]]-טבלה13[[#This Row],[מינימום]],"")</f>
        <v>3</v>
      </c>
      <c r="L838">
        <f>IF(IFERROR(LOOKUP(טבלה13[[#This Row],[ClientID]],פיבוט!$A$4:$A$121),FALSE)=טבלה13[[#This Row],[ClientID]],1,0)</f>
        <v>1</v>
      </c>
      <c r="M838">
        <f>IF(OR(טבלה13[[#This Row],[ClientID]]=A839),"",1)</f>
        <v>1</v>
      </c>
      <c r="N838" s="3" t="str">
        <f>IF(טבלה13[[#This Row],[טווח]]&lt;&gt;K837,טבלה13[[#This Row],[טווח]],"")</f>
        <v/>
      </c>
      <c r="O838" s="3" t="str">
        <f>IF(טבלה13[[#This Row],[מניית טווחים]]&lt;&gt;"",IF(OR(30&gt;טבלה13[[#This Row],[מקסימום]],30&lt;טבלה13[[#This Row],[מינימום]]),0,1),"")</f>
        <v/>
      </c>
    </row>
    <row r="839" spans="1:15" x14ac:dyDescent="0.25">
      <c r="A839" t="s">
        <v>77</v>
      </c>
      <c r="B839">
        <v>1</v>
      </c>
      <c r="C839">
        <v>36</v>
      </c>
      <c r="D839">
        <f>טבלה13[[#This Row],[LengthofCycle]]+1</f>
        <v>37</v>
      </c>
      <c r="E839" t="str">
        <f>IF(טבלה13[[#This Row],[CycleNumber]]&lt;3,"",IF(טבלה13[[#This Row],[CycleNumber]]=3,MIN(D837:D839),IF(I838=3,MIN(D836:D838),E838)))</f>
        <v/>
      </c>
      <c r="F839" t="str">
        <f>IF(טבלה13[[#This Row],[CycleNumber]]&lt;3,"",IF(טבלה13[[#This Row],[CycleNumber]]=3,MAX(D837:D839),IF(I838=3,MAX(D836:D838),F838)))</f>
        <v/>
      </c>
      <c r="G839" t="str">
        <f>IF(OR(טבלה13[[#This Row],[CycleNumber]]&gt;B840,B840=""),IF(טבלה13[[#This Row],[מספר סטייה]]=3,MIN(D837:D839),טבלה13[[#This Row],[מינ קבוע]]),טבלה13[[#This Row],[מינ קבוע]])</f>
        <v/>
      </c>
      <c r="H839" t="str">
        <f>IF(OR(טבלה13[[#This Row],[CycleNumber]]&gt;B840,B840=""),IF(טבלה13[[#This Row],[מספר סטייה]]=3,MAX(D837:D839),טבלה13[[#This Row],[מקס קבוע]]),טבלה13[[#This Row],[מקס קבוע]])</f>
        <v/>
      </c>
      <c r="I83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קבוע]]&lt;&gt;E838,1,I838+1),0))</f>
        <v/>
      </c>
      <c r="J839" t="str">
        <f>IF(AND(טבלה13[[#This Row],[CycleNumber]]&lt;B840,טבלה13[[#This Row],[מקס קבוע]]&lt;&gt;""),IF(OR(טבלה13[[#This Row],[מספר סטייה]]&lt;I840,AND(טבלה13[[#This Row],[מספר סטייה]]=3,I840=1)),0,1),"")</f>
        <v/>
      </c>
      <c r="K839" t="str">
        <f>IF(טבלה13[[#This Row],[מקס קבוע]]&lt;&gt;"",טבלה13[[#This Row],[מקסימום]]-טבלה13[[#This Row],[מינימום]],"")</f>
        <v/>
      </c>
      <c r="L839">
        <f>IF(IFERROR(LOOKUP(טבלה13[[#This Row],[ClientID]],פיבוט!$A$4:$A$121),FALSE)=טבלה13[[#This Row],[ClientID]],1,0)</f>
        <v>1</v>
      </c>
      <c r="M839" t="str">
        <f>IF(OR(טבלה13[[#This Row],[ClientID]]=A840),"",1)</f>
        <v/>
      </c>
      <c r="N839" s="3" t="str">
        <f>IF(טבלה13[[#This Row],[טווח]]&lt;&gt;K838,טבלה13[[#This Row],[טווח]],"")</f>
        <v/>
      </c>
      <c r="O839" s="3" t="str">
        <f>IF(טבלה13[[#This Row],[מניית טווחים]]&lt;&gt;"",IF(OR(30&gt;טבלה13[[#This Row],[מקסימום]],30&lt;טבלה13[[#This Row],[מינימום]]),0,1),"")</f>
        <v/>
      </c>
    </row>
    <row r="840" spans="1:15" x14ac:dyDescent="0.25">
      <c r="A840" t="s">
        <v>77</v>
      </c>
      <c r="B840">
        <v>2</v>
      </c>
      <c r="C840">
        <v>28</v>
      </c>
      <c r="D840">
        <f>טבלה13[[#This Row],[LengthofCycle]]+1</f>
        <v>29</v>
      </c>
      <c r="E840" t="str">
        <f>IF(טבלה13[[#This Row],[CycleNumber]]&lt;3,"",IF(טבלה13[[#This Row],[CycleNumber]]=3,MIN(D838:D840),IF(I839=3,MIN(D837:D839),E839)))</f>
        <v/>
      </c>
      <c r="F840" t="str">
        <f>IF(טבלה13[[#This Row],[CycleNumber]]&lt;3,"",IF(טבלה13[[#This Row],[CycleNumber]]=3,MAX(D838:D840),IF(I839=3,MAX(D837:D839),F839)))</f>
        <v/>
      </c>
      <c r="G840" t="str">
        <f>IF(OR(טבלה13[[#This Row],[CycleNumber]]&gt;B841,B841=""),IF(טבלה13[[#This Row],[מספר סטייה]]=3,MIN(D838:D840),טבלה13[[#This Row],[מינ קבוע]]),טבלה13[[#This Row],[מינ קבוע]])</f>
        <v/>
      </c>
      <c r="H840" t="str">
        <f>IF(OR(טבלה13[[#This Row],[CycleNumber]]&gt;B841,B841=""),IF(טבלה13[[#This Row],[מספר סטייה]]=3,MAX(D838:D840),טבלה13[[#This Row],[מקס קבוע]]),טבלה13[[#This Row],[מקס קבוע]])</f>
        <v/>
      </c>
      <c r="I84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קבוע]]&lt;&gt;E839,1,I839+1),0))</f>
        <v/>
      </c>
      <c r="J840" t="str">
        <f>IF(AND(טבלה13[[#This Row],[CycleNumber]]&lt;B841,טבלה13[[#This Row],[מקס קבוע]]&lt;&gt;""),IF(OR(טבלה13[[#This Row],[מספר סטייה]]&lt;I841,AND(טבלה13[[#This Row],[מספר סטייה]]=3,I841=1)),0,1),"")</f>
        <v/>
      </c>
      <c r="K840" t="str">
        <f>IF(טבלה13[[#This Row],[מקס קבוע]]&lt;&gt;"",טבלה13[[#This Row],[מקסימום]]-טבלה13[[#This Row],[מינימום]],"")</f>
        <v/>
      </c>
      <c r="L840">
        <f>IF(IFERROR(LOOKUP(טבלה13[[#This Row],[ClientID]],פיבוט!$A$4:$A$121),FALSE)=טבלה13[[#This Row],[ClientID]],1,0)</f>
        <v>1</v>
      </c>
      <c r="M840" t="str">
        <f>IF(OR(טבלה13[[#This Row],[ClientID]]=A841),"",1)</f>
        <v/>
      </c>
      <c r="N840" s="3" t="str">
        <f>IF(טבלה13[[#This Row],[טווח]]&lt;&gt;K839,טבלה13[[#This Row],[טווח]],"")</f>
        <v/>
      </c>
      <c r="O840" s="3" t="str">
        <f>IF(טבלה13[[#This Row],[מניית טווחים]]&lt;&gt;"",IF(OR(30&gt;טבלה13[[#This Row],[מקסימום]],30&lt;טבלה13[[#This Row],[מינימום]]),0,1),"")</f>
        <v/>
      </c>
    </row>
    <row r="841" spans="1:15" x14ac:dyDescent="0.25">
      <c r="A841" t="s">
        <v>77</v>
      </c>
      <c r="B841">
        <v>3</v>
      </c>
      <c r="C841">
        <v>31</v>
      </c>
      <c r="D841">
        <f>טבלה13[[#This Row],[LengthofCycle]]+1</f>
        <v>32</v>
      </c>
      <c r="E841">
        <f>IF(טבלה13[[#This Row],[CycleNumber]]&lt;3,"",IF(טבלה13[[#This Row],[CycleNumber]]=3,MIN(D839:D841),IF(I840=3,MIN(D838:D840),E840)))</f>
        <v>29</v>
      </c>
      <c r="F841">
        <f>IF(טבלה13[[#This Row],[CycleNumber]]&lt;3,"",IF(טבלה13[[#This Row],[CycleNumber]]=3,MAX(D839:D841),IF(I840=3,MAX(D838:D840),F840)))</f>
        <v>37</v>
      </c>
      <c r="G841">
        <f>IF(OR(טבלה13[[#This Row],[CycleNumber]]&gt;B842,B842=""),IF(טבלה13[[#This Row],[מספר סטייה]]=3,MIN(D839:D841),טבלה13[[#This Row],[מינ קבוע]]),טבלה13[[#This Row],[מינ קבוע]])</f>
        <v>29</v>
      </c>
      <c r="H841">
        <f>IF(OR(טבלה13[[#This Row],[CycleNumber]]&gt;B842,B842=""),IF(טבלה13[[#This Row],[מספר סטייה]]=3,MAX(D839:D841),טבלה13[[#This Row],[מקס קבוע]]),טבלה13[[#This Row],[מקס קבוע]])</f>
        <v>37</v>
      </c>
      <c r="I84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קבוע]]&lt;&gt;E840,1,I840+1),0))</f>
        <v>0</v>
      </c>
      <c r="J841">
        <f>IF(AND(טבלה13[[#This Row],[CycleNumber]]&lt;B842,טבלה13[[#This Row],[מקס קבוע]]&lt;&gt;""),IF(OR(טבלה13[[#This Row],[מספר סטייה]]&lt;I842,AND(טבלה13[[#This Row],[מספר סטייה]]=3,I842=1)),0,1),"")</f>
        <v>1</v>
      </c>
      <c r="K841">
        <f>IF(טבלה13[[#This Row],[מקס קבוע]]&lt;&gt;"",טבלה13[[#This Row],[מקסימום]]-טבלה13[[#This Row],[מינימום]],"")</f>
        <v>8</v>
      </c>
      <c r="L841">
        <f>IF(IFERROR(LOOKUP(טבלה13[[#This Row],[ClientID]],פיבוט!$A$4:$A$121),FALSE)=טבלה13[[#This Row],[ClientID]],1,0)</f>
        <v>1</v>
      </c>
      <c r="M841" t="str">
        <f>IF(OR(טבלה13[[#This Row],[ClientID]]=A842),"",1)</f>
        <v/>
      </c>
      <c r="N841" s="3">
        <f>IF(טבלה13[[#This Row],[טווח]]&lt;&gt;K840,טבלה13[[#This Row],[טווח]],"")</f>
        <v>8</v>
      </c>
      <c r="O841" s="3">
        <f>IF(טבלה13[[#This Row],[מניית טווחים]]&lt;&gt;"",IF(OR(30&gt;טבלה13[[#This Row],[מקסימום]],30&lt;טבלה13[[#This Row],[מינימום]]),0,1),"")</f>
        <v>1</v>
      </c>
    </row>
    <row r="842" spans="1:15" x14ac:dyDescent="0.25">
      <c r="A842" t="s">
        <v>77</v>
      </c>
      <c r="B842">
        <v>4</v>
      </c>
      <c r="C842">
        <v>33</v>
      </c>
      <c r="D842">
        <f>טבלה13[[#This Row],[LengthofCycle]]+1</f>
        <v>34</v>
      </c>
      <c r="E842">
        <f>IF(טבלה13[[#This Row],[CycleNumber]]&lt;3,"",IF(טבלה13[[#This Row],[CycleNumber]]=3,MIN(D840:D842),IF(I841=3,MIN(D839:D841),E841)))</f>
        <v>29</v>
      </c>
      <c r="F842">
        <f>IF(טבלה13[[#This Row],[CycleNumber]]&lt;3,"",IF(טבלה13[[#This Row],[CycleNumber]]=3,MAX(D840:D842),IF(I841=3,MAX(D839:D841),F841)))</f>
        <v>37</v>
      </c>
      <c r="G842">
        <f>IF(OR(טבלה13[[#This Row],[CycleNumber]]&gt;B843,B843=""),IF(טבלה13[[#This Row],[מספר סטייה]]=3,MIN(D840:D842),טבלה13[[#This Row],[מינ קבוע]]),טבלה13[[#This Row],[מינ קבוע]])</f>
        <v>29</v>
      </c>
      <c r="H842">
        <f>IF(OR(טבלה13[[#This Row],[CycleNumber]]&gt;B843,B843=""),IF(טבלה13[[#This Row],[מספר סטייה]]=3,MAX(D840:D842),טבלה13[[#This Row],[מקס קבוע]]),טבלה13[[#This Row],[מקס קבוע]])</f>
        <v>37</v>
      </c>
      <c r="I84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קבוע]]&lt;&gt;E841,1,I841+1),0))</f>
        <v>0</v>
      </c>
      <c r="J842">
        <f>IF(AND(טבלה13[[#This Row],[CycleNumber]]&lt;B843,טבלה13[[#This Row],[מקס קבוע]]&lt;&gt;""),IF(OR(טבלה13[[#This Row],[מספר סטייה]]&lt;I843,AND(טבלה13[[#This Row],[מספר סטייה]]=3,I843=1)),0,1),"")</f>
        <v>1</v>
      </c>
      <c r="K842">
        <f>IF(טבלה13[[#This Row],[מקס קבוע]]&lt;&gt;"",טבלה13[[#This Row],[מקסימום]]-טבלה13[[#This Row],[מינימום]],"")</f>
        <v>8</v>
      </c>
      <c r="L842">
        <f>IF(IFERROR(LOOKUP(טבלה13[[#This Row],[ClientID]],פיבוט!$A$4:$A$121),FALSE)=טבלה13[[#This Row],[ClientID]],1,0)</f>
        <v>1</v>
      </c>
      <c r="M842" t="str">
        <f>IF(OR(טבלה13[[#This Row],[ClientID]]=A843),"",1)</f>
        <v/>
      </c>
      <c r="N842" s="3" t="str">
        <f>IF(טבלה13[[#This Row],[טווח]]&lt;&gt;K841,טבלה13[[#This Row],[טווח]],"")</f>
        <v/>
      </c>
      <c r="O842" s="3" t="str">
        <f>IF(טבלה13[[#This Row],[מניית טווחים]]&lt;&gt;"",IF(OR(30&gt;טבלה13[[#This Row],[מקסימום]],30&lt;טבלה13[[#This Row],[מינימום]]),0,1),"")</f>
        <v/>
      </c>
    </row>
    <row r="843" spans="1:15" x14ac:dyDescent="0.25">
      <c r="A843" t="s">
        <v>77</v>
      </c>
      <c r="B843">
        <v>5</v>
      </c>
      <c r="C843">
        <v>30</v>
      </c>
      <c r="D843">
        <f>טבלה13[[#This Row],[LengthofCycle]]+1</f>
        <v>31</v>
      </c>
      <c r="E843">
        <f>IF(טבלה13[[#This Row],[CycleNumber]]&lt;3,"",IF(טבלה13[[#This Row],[CycleNumber]]=3,MIN(D841:D843),IF(I842=3,MIN(D840:D842),E842)))</f>
        <v>29</v>
      </c>
      <c r="F843">
        <f>IF(טבלה13[[#This Row],[CycleNumber]]&lt;3,"",IF(טבלה13[[#This Row],[CycleNumber]]=3,MAX(D841:D843),IF(I842=3,MAX(D840:D842),F842)))</f>
        <v>37</v>
      </c>
      <c r="G843">
        <f>IF(OR(טבלה13[[#This Row],[CycleNumber]]&gt;B844,B844=""),IF(טבלה13[[#This Row],[מספר סטייה]]=3,MIN(D841:D843),טבלה13[[#This Row],[מינ קבוע]]),טבלה13[[#This Row],[מינ קבוע]])</f>
        <v>29</v>
      </c>
      <c r="H843">
        <f>IF(OR(טבלה13[[#This Row],[CycleNumber]]&gt;B844,B844=""),IF(טבלה13[[#This Row],[מספר סטייה]]=3,MAX(D841:D843),טבלה13[[#This Row],[מקס קבוע]]),טבלה13[[#This Row],[מקס קבוע]])</f>
        <v>37</v>
      </c>
      <c r="I84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קבוע]]&lt;&gt;E842,1,I842+1),0))</f>
        <v>0</v>
      </c>
      <c r="J843">
        <f>IF(AND(טבלה13[[#This Row],[CycleNumber]]&lt;B844,טבלה13[[#This Row],[מקס קבוע]]&lt;&gt;""),IF(OR(טבלה13[[#This Row],[מספר סטייה]]&lt;I844,AND(טבלה13[[#This Row],[מספר סטייה]]=3,I844=1)),0,1),"")</f>
        <v>1</v>
      </c>
      <c r="K843">
        <f>IF(טבלה13[[#This Row],[מקס קבוע]]&lt;&gt;"",טבלה13[[#This Row],[מקסימום]]-טבלה13[[#This Row],[מינימום]],"")</f>
        <v>8</v>
      </c>
      <c r="L843">
        <f>IF(IFERROR(LOOKUP(טבלה13[[#This Row],[ClientID]],פיבוט!$A$4:$A$121),FALSE)=טבלה13[[#This Row],[ClientID]],1,0)</f>
        <v>1</v>
      </c>
      <c r="M843" t="str">
        <f>IF(OR(טבלה13[[#This Row],[ClientID]]=A844),"",1)</f>
        <v/>
      </c>
      <c r="N843" s="3" t="str">
        <f>IF(טבלה13[[#This Row],[טווח]]&lt;&gt;K842,טבלה13[[#This Row],[טווח]],"")</f>
        <v/>
      </c>
      <c r="O843" s="3" t="str">
        <f>IF(טבלה13[[#This Row],[מניית טווחים]]&lt;&gt;"",IF(OR(30&gt;טבלה13[[#This Row],[מקסימום]],30&lt;טבלה13[[#This Row],[מינימום]]),0,1),"")</f>
        <v/>
      </c>
    </row>
    <row r="844" spans="1:15" x14ac:dyDescent="0.25">
      <c r="A844" t="s">
        <v>77</v>
      </c>
      <c r="B844">
        <v>6</v>
      </c>
      <c r="C844">
        <v>30</v>
      </c>
      <c r="D844">
        <f>טבלה13[[#This Row],[LengthofCycle]]+1</f>
        <v>31</v>
      </c>
      <c r="E844">
        <f>IF(טבלה13[[#This Row],[CycleNumber]]&lt;3,"",IF(טבלה13[[#This Row],[CycleNumber]]=3,MIN(D842:D844),IF(I843=3,MIN(D841:D843),E843)))</f>
        <v>29</v>
      </c>
      <c r="F844">
        <f>IF(טבלה13[[#This Row],[CycleNumber]]&lt;3,"",IF(טבלה13[[#This Row],[CycleNumber]]=3,MAX(D842:D844),IF(I843=3,MAX(D841:D843),F843)))</f>
        <v>37</v>
      </c>
      <c r="G844">
        <f>IF(OR(טבלה13[[#This Row],[CycleNumber]]&gt;B845,B845=""),IF(טבלה13[[#This Row],[מספר סטייה]]=3,MIN(D842:D844),טבלה13[[#This Row],[מינ קבוע]]),טבלה13[[#This Row],[מינ קבוע]])</f>
        <v>29</v>
      </c>
      <c r="H844">
        <f>IF(OR(טבלה13[[#This Row],[CycleNumber]]&gt;B845,B845=""),IF(טבלה13[[#This Row],[מספר סטייה]]=3,MAX(D842:D844),טבלה13[[#This Row],[מקס קבוע]]),טבלה13[[#This Row],[מקס קבוע]])</f>
        <v>37</v>
      </c>
      <c r="I84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קבוע]]&lt;&gt;E843,1,I843+1),0))</f>
        <v>0</v>
      </c>
      <c r="J844">
        <f>IF(AND(טבלה13[[#This Row],[CycleNumber]]&lt;B845,טבלה13[[#This Row],[מקס קבוע]]&lt;&gt;""),IF(OR(טבלה13[[#This Row],[מספר סטייה]]&lt;I845,AND(טבלה13[[#This Row],[מספר סטייה]]=3,I845=1)),0,1),"")</f>
        <v>1</v>
      </c>
      <c r="K844">
        <f>IF(טבלה13[[#This Row],[מקס קבוע]]&lt;&gt;"",טבלה13[[#This Row],[מקסימום]]-טבלה13[[#This Row],[מינימום]],"")</f>
        <v>8</v>
      </c>
      <c r="L844">
        <f>IF(IFERROR(LOOKUP(טבלה13[[#This Row],[ClientID]],פיבוט!$A$4:$A$121),FALSE)=טבלה13[[#This Row],[ClientID]],1,0)</f>
        <v>1</v>
      </c>
      <c r="M844" t="str">
        <f>IF(OR(טבלה13[[#This Row],[ClientID]]=A845),"",1)</f>
        <v/>
      </c>
      <c r="N844" s="3" t="str">
        <f>IF(טבלה13[[#This Row],[טווח]]&lt;&gt;K843,טבלה13[[#This Row],[טווח]],"")</f>
        <v/>
      </c>
      <c r="O844" s="3" t="str">
        <f>IF(טבלה13[[#This Row],[מניית טווחים]]&lt;&gt;"",IF(OR(30&gt;טבלה13[[#This Row],[מקסימום]],30&lt;טבלה13[[#This Row],[מינימום]]),0,1),"")</f>
        <v/>
      </c>
    </row>
    <row r="845" spans="1:15" x14ac:dyDescent="0.25">
      <c r="A845" t="s">
        <v>77</v>
      </c>
      <c r="B845">
        <v>7</v>
      </c>
      <c r="C845">
        <v>33</v>
      </c>
      <c r="D845">
        <f>טבלה13[[#This Row],[LengthofCycle]]+1</f>
        <v>34</v>
      </c>
      <c r="E845">
        <f>IF(טבלה13[[#This Row],[CycleNumber]]&lt;3,"",IF(טבלה13[[#This Row],[CycleNumber]]=3,MIN(D843:D845),IF(I844=3,MIN(D842:D844),E844)))</f>
        <v>29</v>
      </c>
      <c r="F845">
        <f>IF(טבלה13[[#This Row],[CycleNumber]]&lt;3,"",IF(טבלה13[[#This Row],[CycleNumber]]=3,MAX(D843:D845),IF(I844=3,MAX(D842:D844),F844)))</f>
        <v>37</v>
      </c>
      <c r="G845">
        <f>IF(OR(טבלה13[[#This Row],[CycleNumber]]&gt;B846,B846=""),IF(טבלה13[[#This Row],[מספר סטייה]]=3,MIN(D843:D845),טבלה13[[#This Row],[מינ קבוע]]),טבלה13[[#This Row],[מינ קבוע]])</f>
        <v>29</v>
      </c>
      <c r="H845">
        <f>IF(OR(טבלה13[[#This Row],[CycleNumber]]&gt;B846,B846=""),IF(טבלה13[[#This Row],[מספר סטייה]]=3,MAX(D843:D845),טבלה13[[#This Row],[מקס קבוע]]),טבלה13[[#This Row],[מקס קבוע]])</f>
        <v>37</v>
      </c>
      <c r="I84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קבוע]]&lt;&gt;E844,1,I844+1),0))</f>
        <v>0</v>
      </c>
      <c r="J845">
        <f>IF(AND(טבלה13[[#This Row],[CycleNumber]]&lt;B846,טבלה13[[#This Row],[מקס קבוע]]&lt;&gt;""),IF(OR(טבלה13[[#This Row],[מספר סטייה]]&lt;I846,AND(טבלה13[[#This Row],[מספר סטייה]]=3,I846=1)),0,1),"")</f>
        <v>1</v>
      </c>
      <c r="K845">
        <f>IF(טבלה13[[#This Row],[מקס קבוע]]&lt;&gt;"",טבלה13[[#This Row],[מקסימום]]-טבלה13[[#This Row],[מינימום]],"")</f>
        <v>8</v>
      </c>
      <c r="L845">
        <f>IF(IFERROR(LOOKUP(טבלה13[[#This Row],[ClientID]],פיבוט!$A$4:$A$121),FALSE)=טבלה13[[#This Row],[ClientID]],1,0)</f>
        <v>1</v>
      </c>
      <c r="M845" t="str">
        <f>IF(OR(טבלה13[[#This Row],[ClientID]]=A846),"",1)</f>
        <v/>
      </c>
      <c r="N845" s="3" t="str">
        <f>IF(טבלה13[[#This Row],[טווח]]&lt;&gt;K844,טבלה13[[#This Row],[טווח]],"")</f>
        <v/>
      </c>
      <c r="O845" s="3" t="str">
        <f>IF(טבלה13[[#This Row],[מניית טווחים]]&lt;&gt;"",IF(OR(30&gt;טבלה13[[#This Row],[מקסימום]],30&lt;טבלה13[[#This Row],[מינימום]]),0,1),"")</f>
        <v/>
      </c>
    </row>
    <row r="846" spans="1:15" x14ac:dyDescent="0.25">
      <c r="A846" t="s">
        <v>77</v>
      </c>
      <c r="B846">
        <v>8</v>
      </c>
      <c r="C846">
        <v>29</v>
      </c>
      <c r="D846">
        <f>טבלה13[[#This Row],[LengthofCycle]]+1</f>
        <v>30</v>
      </c>
      <c r="E846">
        <f>IF(טבלה13[[#This Row],[CycleNumber]]&lt;3,"",IF(טבלה13[[#This Row],[CycleNumber]]=3,MIN(D844:D846),IF(I845=3,MIN(D843:D845),E845)))</f>
        <v>29</v>
      </c>
      <c r="F846">
        <f>IF(טבלה13[[#This Row],[CycleNumber]]&lt;3,"",IF(טבלה13[[#This Row],[CycleNumber]]=3,MAX(D844:D846),IF(I845=3,MAX(D843:D845),F845)))</f>
        <v>37</v>
      </c>
      <c r="G846">
        <f>IF(OR(טבלה13[[#This Row],[CycleNumber]]&gt;B847,B847=""),IF(טבלה13[[#This Row],[מספר סטייה]]=3,MIN(D844:D846),טבלה13[[#This Row],[מינ קבוע]]),טבלה13[[#This Row],[מינ קבוע]])</f>
        <v>29</v>
      </c>
      <c r="H846">
        <f>IF(OR(טבלה13[[#This Row],[CycleNumber]]&gt;B847,B847=""),IF(טבלה13[[#This Row],[מספר סטייה]]=3,MAX(D844:D846),טבלה13[[#This Row],[מקס קבוע]]),טבלה13[[#This Row],[מקס קבוע]])</f>
        <v>37</v>
      </c>
      <c r="I84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קבוע]]&lt;&gt;E845,1,I845+1),0))</f>
        <v>0</v>
      </c>
      <c r="J846">
        <f>IF(AND(טבלה13[[#This Row],[CycleNumber]]&lt;B847,טבלה13[[#This Row],[מקס קבוע]]&lt;&gt;""),IF(OR(טבלה13[[#This Row],[מספר סטייה]]&lt;I847,AND(טבלה13[[#This Row],[מספר סטייה]]=3,I847=1)),0,1),"")</f>
        <v>1</v>
      </c>
      <c r="K846">
        <f>IF(טבלה13[[#This Row],[מקס קבוע]]&lt;&gt;"",טבלה13[[#This Row],[מקסימום]]-טבלה13[[#This Row],[מינימום]],"")</f>
        <v>8</v>
      </c>
      <c r="L846">
        <f>IF(IFERROR(LOOKUP(טבלה13[[#This Row],[ClientID]],פיבוט!$A$4:$A$121),FALSE)=טבלה13[[#This Row],[ClientID]],1,0)</f>
        <v>1</v>
      </c>
      <c r="M846" t="str">
        <f>IF(OR(טבלה13[[#This Row],[ClientID]]=A847),"",1)</f>
        <v/>
      </c>
      <c r="N846" s="3" t="str">
        <f>IF(טבלה13[[#This Row],[טווח]]&lt;&gt;K845,טבלה13[[#This Row],[טווח]],"")</f>
        <v/>
      </c>
      <c r="O846" s="3" t="str">
        <f>IF(טבלה13[[#This Row],[מניית טווחים]]&lt;&gt;"",IF(OR(30&gt;טבלה13[[#This Row],[מקסימום]],30&lt;טבלה13[[#This Row],[מינימום]]),0,1),"")</f>
        <v/>
      </c>
    </row>
    <row r="847" spans="1:15" x14ac:dyDescent="0.25">
      <c r="A847" t="s">
        <v>77</v>
      </c>
      <c r="B847">
        <v>9</v>
      </c>
      <c r="C847">
        <v>30</v>
      </c>
      <c r="D847">
        <f>טבלה13[[#This Row],[LengthofCycle]]+1</f>
        <v>31</v>
      </c>
      <c r="E847">
        <f>IF(טבלה13[[#This Row],[CycleNumber]]&lt;3,"",IF(טבלה13[[#This Row],[CycleNumber]]=3,MIN(D845:D847),IF(I846=3,MIN(D844:D846),E846)))</f>
        <v>29</v>
      </c>
      <c r="F847">
        <f>IF(טבלה13[[#This Row],[CycleNumber]]&lt;3,"",IF(טבלה13[[#This Row],[CycleNumber]]=3,MAX(D845:D847),IF(I846=3,MAX(D844:D846),F846)))</f>
        <v>37</v>
      </c>
      <c r="G847">
        <f>IF(OR(טבלה13[[#This Row],[CycleNumber]]&gt;B848,B848=""),IF(טבלה13[[#This Row],[מספר סטייה]]=3,MIN(D845:D847),טבלה13[[#This Row],[מינ קבוע]]),טבלה13[[#This Row],[מינ קבוע]])</f>
        <v>29</v>
      </c>
      <c r="H847">
        <f>IF(OR(טבלה13[[#This Row],[CycleNumber]]&gt;B848,B848=""),IF(טבלה13[[#This Row],[מספר סטייה]]=3,MAX(D845:D847),טבלה13[[#This Row],[מקס קבוע]]),טבלה13[[#This Row],[מקס קבוע]])</f>
        <v>37</v>
      </c>
      <c r="I84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קבוע]]&lt;&gt;E846,1,I846+1),0))</f>
        <v>0</v>
      </c>
      <c r="J847">
        <f>IF(AND(טבלה13[[#This Row],[CycleNumber]]&lt;B848,טבלה13[[#This Row],[מקס קבוע]]&lt;&gt;""),IF(OR(טבלה13[[#This Row],[מספר סטייה]]&lt;I848,AND(טבלה13[[#This Row],[מספר סטייה]]=3,I848=1)),0,1),"")</f>
        <v>1</v>
      </c>
      <c r="K847">
        <f>IF(טבלה13[[#This Row],[מקס קבוע]]&lt;&gt;"",טבלה13[[#This Row],[מקסימום]]-טבלה13[[#This Row],[מינימום]],"")</f>
        <v>8</v>
      </c>
      <c r="L847">
        <f>IF(IFERROR(LOOKUP(טבלה13[[#This Row],[ClientID]],פיבוט!$A$4:$A$121),FALSE)=טבלה13[[#This Row],[ClientID]],1,0)</f>
        <v>1</v>
      </c>
      <c r="M847" t="str">
        <f>IF(OR(טבלה13[[#This Row],[ClientID]]=A848),"",1)</f>
        <v/>
      </c>
      <c r="N847" s="3" t="str">
        <f>IF(טבלה13[[#This Row],[טווח]]&lt;&gt;K846,טבלה13[[#This Row],[טווח]],"")</f>
        <v/>
      </c>
      <c r="O847" s="3" t="str">
        <f>IF(טבלה13[[#This Row],[מניית טווחים]]&lt;&gt;"",IF(OR(30&gt;טבלה13[[#This Row],[מקסימום]],30&lt;טבלה13[[#This Row],[מינימום]]),0,1),"")</f>
        <v/>
      </c>
    </row>
    <row r="848" spans="1:15" x14ac:dyDescent="0.25">
      <c r="A848" t="s">
        <v>77</v>
      </c>
      <c r="B848">
        <v>10</v>
      </c>
      <c r="C848">
        <v>28</v>
      </c>
      <c r="D848">
        <f>טבלה13[[#This Row],[LengthofCycle]]+1</f>
        <v>29</v>
      </c>
      <c r="E848">
        <f>IF(טבלה13[[#This Row],[CycleNumber]]&lt;3,"",IF(טבלה13[[#This Row],[CycleNumber]]=3,MIN(D846:D848),IF(I847=3,MIN(D845:D847),E847)))</f>
        <v>29</v>
      </c>
      <c r="F848">
        <f>IF(טבלה13[[#This Row],[CycleNumber]]&lt;3,"",IF(טבלה13[[#This Row],[CycleNumber]]=3,MAX(D846:D848),IF(I847=3,MAX(D845:D847),F847)))</f>
        <v>37</v>
      </c>
      <c r="G848">
        <f>IF(OR(טבלה13[[#This Row],[CycleNumber]]&gt;B849,B849=""),IF(טבלה13[[#This Row],[מספר סטייה]]=3,MIN(D846:D848),טבלה13[[#This Row],[מינ קבוע]]),טבלה13[[#This Row],[מינ קבוע]])</f>
        <v>29</v>
      </c>
      <c r="H848">
        <f>IF(OR(טבלה13[[#This Row],[CycleNumber]]&gt;B849,B849=""),IF(טבלה13[[#This Row],[מספר סטייה]]=3,MAX(D846:D848),טבלה13[[#This Row],[מקס קבוע]]),טבלה13[[#This Row],[מקס קבוע]])</f>
        <v>37</v>
      </c>
      <c r="I84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קבוע]]&lt;&gt;E847,1,I847+1),0))</f>
        <v>0</v>
      </c>
      <c r="J848">
        <f>IF(AND(טבלה13[[#This Row],[CycleNumber]]&lt;B849,טבלה13[[#This Row],[מקס קבוע]]&lt;&gt;""),IF(OR(טבלה13[[#This Row],[מספר סטייה]]&lt;I849,AND(טבלה13[[#This Row],[מספר סטייה]]=3,I849=1)),0,1),"")</f>
        <v>1</v>
      </c>
      <c r="K848">
        <f>IF(טבלה13[[#This Row],[מקס קבוע]]&lt;&gt;"",טבלה13[[#This Row],[מקסימום]]-טבלה13[[#This Row],[מינימום]],"")</f>
        <v>8</v>
      </c>
      <c r="L848">
        <f>IF(IFERROR(LOOKUP(טבלה13[[#This Row],[ClientID]],פיבוט!$A$4:$A$121),FALSE)=טבלה13[[#This Row],[ClientID]],1,0)</f>
        <v>1</v>
      </c>
      <c r="M848" t="str">
        <f>IF(OR(טבלה13[[#This Row],[ClientID]]=A849),"",1)</f>
        <v/>
      </c>
      <c r="N848" s="3" t="str">
        <f>IF(טבלה13[[#This Row],[טווח]]&lt;&gt;K847,טבלה13[[#This Row],[טווח]],"")</f>
        <v/>
      </c>
      <c r="O848" s="3" t="str">
        <f>IF(טבלה13[[#This Row],[מניית טווחים]]&lt;&gt;"",IF(OR(30&gt;טבלה13[[#This Row],[מקסימום]],30&lt;טבלה13[[#This Row],[מינימום]]),0,1),"")</f>
        <v/>
      </c>
    </row>
    <row r="849" spans="1:15" x14ac:dyDescent="0.25">
      <c r="A849" t="s">
        <v>77</v>
      </c>
      <c r="B849">
        <v>11</v>
      </c>
      <c r="C849">
        <v>36</v>
      </c>
      <c r="D849">
        <f>טבלה13[[#This Row],[LengthofCycle]]+1</f>
        <v>37</v>
      </c>
      <c r="E849">
        <f>IF(טבלה13[[#This Row],[CycleNumber]]&lt;3,"",IF(טבלה13[[#This Row],[CycleNumber]]=3,MIN(D847:D849),IF(I848=3,MIN(D846:D848),E848)))</f>
        <v>29</v>
      </c>
      <c r="F849">
        <f>IF(טבלה13[[#This Row],[CycleNumber]]&lt;3,"",IF(טבלה13[[#This Row],[CycleNumber]]=3,MAX(D847:D849),IF(I848=3,MAX(D846:D848),F848)))</f>
        <v>37</v>
      </c>
      <c r="G849">
        <f>IF(OR(טבלה13[[#This Row],[CycleNumber]]&gt;B850,B850=""),IF(טבלה13[[#This Row],[מספר סטייה]]=3,MIN(D847:D849),טבלה13[[#This Row],[מינ קבוע]]),טבלה13[[#This Row],[מינ קבוע]])</f>
        <v>29</v>
      </c>
      <c r="H849">
        <f>IF(OR(טבלה13[[#This Row],[CycleNumber]]&gt;B850,B850=""),IF(טבלה13[[#This Row],[מספר סטייה]]=3,MAX(D847:D849),טבלה13[[#This Row],[מקס קבוע]]),טבלה13[[#This Row],[מקס קבוע]])</f>
        <v>37</v>
      </c>
      <c r="I84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קבוע]]&lt;&gt;E848,1,I848+1),0))</f>
        <v>0</v>
      </c>
      <c r="J849">
        <f>IF(AND(טבלה13[[#This Row],[CycleNumber]]&lt;B850,טבלה13[[#This Row],[מקס קבוע]]&lt;&gt;""),IF(OR(טבלה13[[#This Row],[מספר סטייה]]&lt;I850,AND(טבלה13[[#This Row],[מספר סטייה]]=3,I850=1)),0,1),"")</f>
        <v>1</v>
      </c>
      <c r="K849">
        <f>IF(טבלה13[[#This Row],[מקס קבוע]]&lt;&gt;"",טבלה13[[#This Row],[מקסימום]]-טבלה13[[#This Row],[מינימום]],"")</f>
        <v>8</v>
      </c>
      <c r="L849">
        <f>IF(IFERROR(LOOKUP(טבלה13[[#This Row],[ClientID]],פיבוט!$A$4:$A$121),FALSE)=טבלה13[[#This Row],[ClientID]],1,0)</f>
        <v>1</v>
      </c>
      <c r="M849" t="str">
        <f>IF(OR(טבלה13[[#This Row],[ClientID]]=A850),"",1)</f>
        <v/>
      </c>
      <c r="N849" s="3" t="str">
        <f>IF(טבלה13[[#This Row],[טווח]]&lt;&gt;K848,טבלה13[[#This Row],[טווח]],"")</f>
        <v/>
      </c>
      <c r="O849" s="3" t="str">
        <f>IF(טבלה13[[#This Row],[מניית טווחים]]&lt;&gt;"",IF(OR(30&gt;טבלה13[[#This Row],[מקסימום]],30&lt;טבלה13[[#This Row],[מינימום]]),0,1),"")</f>
        <v/>
      </c>
    </row>
    <row r="850" spans="1:15" x14ac:dyDescent="0.25">
      <c r="A850" t="s">
        <v>77</v>
      </c>
      <c r="B850">
        <v>12</v>
      </c>
      <c r="C850">
        <v>28</v>
      </c>
      <c r="D850">
        <f>טבלה13[[#This Row],[LengthofCycle]]+1</f>
        <v>29</v>
      </c>
      <c r="E850">
        <f>IF(טבלה13[[#This Row],[CycleNumber]]&lt;3,"",IF(טבלה13[[#This Row],[CycleNumber]]=3,MIN(D848:D850),IF(I849=3,MIN(D847:D849),E849)))</f>
        <v>29</v>
      </c>
      <c r="F850">
        <f>IF(טבלה13[[#This Row],[CycleNumber]]&lt;3,"",IF(טבלה13[[#This Row],[CycleNumber]]=3,MAX(D848:D850),IF(I849=3,MAX(D847:D849),F849)))</f>
        <v>37</v>
      </c>
      <c r="G850">
        <f>IF(OR(טבלה13[[#This Row],[CycleNumber]]&gt;B851,B851=""),IF(טבלה13[[#This Row],[מספר סטייה]]=3,MIN(D848:D850),טבלה13[[#This Row],[מינ קבוע]]),טבלה13[[#This Row],[מינ קבוע]])</f>
        <v>29</v>
      </c>
      <c r="H850">
        <f>IF(OR(טבלה13[[#This Row],[CycleNumber]]&gt;B851,B851=""),IF(טבלה13[[#This Row],[מספר סטייה]]=3,MAX(D848:D850),טבלה13[[#This Row],[מקס קבוע]]),טבלה13[[#This Row],[מקס קבוע]])</f>
        <v>37</v>
      </c>
      <c r="I85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קבוע]]&lt;&gt;E849,1,I849+1),0))</f>
        <v>0</v>
      </c>
      <c r="J850" t="str">
        <f>IF(AND(טבלה13[[#This Row],[CycleNumber]]&lt;B851,טבלה13[[#This Row],[מקס קבוע]]&lt;&gt;""),IF(OR(טבלה13[[#This Row],[מספר סטייה]]&lt;I851,AND(טבלה13[[#This Row],[מספר סטייה]]=3,I851=1)),0,1),"")</f>
        <v/>
      </c>
      <c r="K850">
        <f>IF(טבלה13[[#This Row],[מקס קבוע]]&lt;&gt;"",טבלה13[[#This Row],[מקסימום]]-טבלה13[[#This Row],[מינימום]],"")</f>
        <v>8</v>
      </c>
      <c r="L850">
        <f>IF(IFERROR(LOOKUP(טבלה13[[#This Row],[ClientID]],פיבוט!$A$4:$A$121),FALSE)=טבלה13[[#This Row],[ClientID]],1,0)</f>
        <v>1</v>
      </c>
      <c r="M850">
        <f>IF(OR(טבלה13[[#This Row],[ClientID]]=A851),"",1)</f>
        <v>1</v>
      </c>
      <c r="N850" s="3" t="str">
        <f>IF(טבלה13[[#This Row],[טווח]]&lt;&gt;K849,טבלה13[[#This Row],[טווח]],"")</f>
        <v/>
      </c>
      <c r="O850" s="3" t="str">
        <f>IF(טבלה13[[#This Row],[מניית טווחים]]&lt;&gt;"",IF(OR(30&gt;טבלה13[[#This Row],[מקסימום]],30&lt;טבלה13[[#This Row],[מינימום]]),0,1),"")</f>
        <v/>
      </c>
    </row>
    <row r="851" spans="1:15" x14ac:dyDescent="0.25">
      <c r="A851" t="s">
        <v>78</v>
      </c>
      <c r="B851">
        <v>1</v>
      </c>
      <c r="C851">
        <v>30</v>
      </c>
      <c r="D851">
        <f>טבלה13[[#This Row],[LengthofCycle]]+1</f>
        <v>31</v>
      </c>
      <c r="E851" t="str">
        <f>IF(טבלה13[[#This Row],[CycleNumber]]&lt;3,"",IF(טבלה13[[#This Row],[CycleNumber]]=3,MIN(D849:D851),IF(I850=3,MIN(D848:D850),E850)))</f>
        <v/>
      </c>
      <c r="F851" t="str">
        <f>IF(טבלה13[[#This Row],[CycleNumber]]&lt;3,"",IF(טבלה13[[#This Row],[CycleNumber]]=3,MAX(D849:D851),IF(I850=3,MAX(D848:D850),F850)))</f>
        <v/>
      </c>
      <c r="G851" t="str">
        <f>IF(OR(טבלה13[[#This Row],[CycleNumber]]&gt;B852,B852=""),IF(טבלה13[[#This Row],[מספר סטייה]]=3,MIN(D849:D851),טבלה13[[#This Row],[מינ קבוע]]),טבלה13[[#This Row],[מינ קבוע]])</f>
        <v/>
      </c>
      <c r="H851" t="str">
        <f>IF(OR(טבלה13[[#This Row],[CycleNumber]]&gt;B852,B852=""),IF(טבלה13[[#This Row],[מספר סטייה]]=3,MAX(D849:D851),טבלה13[[#This Row],[מקס קבוע]]),טבלה13[[#This Row],[מקס קבוע]])</f>
        <v/>
      </c>
      <c r="I85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קבוע]]&lt;&gt;E850,1,I850+1),0))</f>
        <v/>
      </c>
      <c r="J851" t="str">
        <f>IF(AND(טבלה13[[#This Row],[CycleNumber]]&lt;B852,טבלה13[[#This Row],[מקס קבוע]]&lt;&gt;""),IF(OR(טבלה13[[#This Row],[מספר סטייה]]&lt;I852,AND(טבלה13[[#This Row],[מספר סטייה]]=3,I852=1)),0,1),"")</f>
        <v/>
      </c>
      <c r="K851" t="str">
        <f>IF(טבלה13[[#This Row],[מקס קבוע]]&lt;&gt;"",טבלה13[[#This Row],[מקסימום]]-טבלה13[[#This Row],[מינימום]],"")</f>
        <v/>
      </c>
      <c r="L851">
        <f>IF(IFERROR(LOOKUP(טבלה13[[#This Row],[ClientID]],פיבוט!$A$4:$A$121),FALSE)=טבלה13[[#This Row],[ClientID]],1,0)</f>
        <v>1</v>
      </c>
      <c r="M851" t="str">
        <f>IF(OR(טבלה13[[#This Row],[ClientID]]=A852),"",1)</f>
        <v/>
      </c>
      <c r="N851" s="3" t="str">
        <f>IF(טבלה13[[#This Row],[טווח]]&lt;&gt;K850,טבלה13[[#This Row],[טווח]],"")</f>
        <v/>
      </c>
      <c r="O851" s="3" t="str">
        <f>IF(טבלה13[[#This Row],[מניית טווחים]]&lt;&gt;"",IF(OR(30&gt;טבלה13[[#This Row],[מקסימום]],30&lt;טבלה13[[#This Row],[מינימום]]),0,1),"")</f>
        <v/>
      </c>
    </row>
    <row r="852" spans="1:15" x14ac:dyDescent="0.25">
      <c r="A852" t="s">
        <v>78</v>
      </c>
      <c r="B852">
        <v>2</v>
      </c>
      <c r="C852">
        <v>27</v>
      </c>
      <c r="D852">
        <f>טבלה13[[#This Row],[LengthofCycle]]+1</f>
        <v>28</v>
      </c>
      <c r="E852" t="str">
        <f>IF(טבלה13[[#This Row],[CycleNumber]]&lt;3,"",IF(טבלה13[[#This Row],[CycleNumber]]=3,MIN(D850:D852),IF(I851=3,MIN(D849:D851),E851)))</f>
        <v/>
      </c>
      <c r="F852" t="str">
        <f>IF(טבלה13[[#This Row],[CycleNumber]]&lt;3,"",IF(טבלה13[[#This Row],[CycleNumber]]=3,MAX(D850:D852),IF(I851=3,MAX(D849:D851),F851)))</f>
        <v/>
      </c>
      <c r="G852" t="str">
        <f>IF(OR(טבלה13[[#This Row],[CycleNumber]]&gt;B853,B853=""),IF(טבלה13[[#This Row],[מספר סטייה]]=3,MIN(D850:D852),טבלה13[[#This Row],[מינ קבוע]]),טבלה13[[#This Row],[מינ קבוע]])</f>
        <v/>
      </c>
      <c r="H852" t="str">
        <f>IF(OR(טבלה13[[#This Row],[CycleNumber]]&gt;B853,B853=""),IF(טבלה13[[#This Row],[מספר סטייה]]=3,MAX(D850:D852),טבלה13[[#This Row],[מקס קבוע]]),טבלה13[[#This Row],[מקס קבוע]])</f>
        <v/>
      </c>
      <c r="I852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קבוע]]&lt;&gt;E851,1,I851+1),0))</f>
        <v/>
      </c>
      <c r="J852" t="str">
        <f>IF(AND(טבלה13[[#This Row],[CycleNumber]]&lt;B853,טבלה13[[#This Row],[מקס קבוע]]&lt;&gt;""),IF(OR(טבלה13[[#This Row],[מספר סטייה]]&lt;I853,AND(טבלה13[[#This Row],[מספר סטייה]]=3,I853=1)),0,1),"")</f>
        <v/>
      </c>
      <c r="K852" t="str">
        <f>IF(טבלה13[[#This Row],[מקס קבוע]]&lt;&gt;"",טבלה13[[#This Row],[מקסימום]]-טבלה13[[#This Row],[מינימום]],"")</f>
        <v/>
      </c>
      <c r="L852">
        <f>IF(IFERROR(LOOKUP(טבלה13[[#This Row],[ClientID]],פיבוט!$A$4:$A$121),FALSE)=טבלה13[[#This Row],[ClientID]],1,0)</f>
        <v>1</v>
      </c>
      <c r="M852" t="str">
        <f>IF(OR(טבלה13[[#This Row],[ClientID]]=A853),"",1)</f>
        <v/>
      </c>
      <c r="N852" s="3" t="str">
        <f>IF(טבלה13[[#This Row],[טווח]]&lt;&gt;K851,טבלה13[[#This Row],[טווח]],"")</f>
        <v/>
      </c>
      <c r="O852" s="3" t="str">
        <f>IF(טבלה13[[#This Row],[מניית טווחים]]&lt;&gt;"",IF(OR(30&gt;טבלה13[[#This Row],[מקסימום]],30&lt;טבלה13[[#This Row],[מינימום]]),0,1),"")</f>
        <v/>
      </c>
    </row>
    <row r="853" spans="1:15" x14ac:dyDescent="0.25">
      <c r="A853" t="s">
        <v>78</v>
      </c>
      <c r="B853">
        <v>3</v>
      </c>
      <c r="C853">
        <v>30</v>
      </c>
      <c r="D853">
        <f>טבלה13[[#This Row],[LengthofCycle]]+1</f>
        <v>31</v>
      </c>
      <c r="E853">
        <f>IF(טבלה13[[#This Row],[CycleNumber]]&lt;3,"",IF(טבלה13[[#This Row],[CycleNumber]]=3,MIN(D851:D853),IF(I852=3,MIN(D850:D852),E852)))</f>
        <v>28</v>
      </c>
      <c r="F853">
        <f>IF(טבלה13[[#This Row],[CycleNumber]]&lt;3,"",IF(טבלה13[[#This Row],[CycleNumber]]=3,MAX(D851:D853),IF(I852=3,MAX(D850:D852),F852)))</f>
        <v>31</v>
      </c>
      <c r="G853">
        <f>IF(OR(טבלה13[[#This Row],[CycleNumber]]&gt;B854,B854=""),IF(טבלה13[[#This Row],[מספר סטייה]]=3,MIN(D851:D853),טבלה13[[#This Row],[מינ קבוע]]),טבלה13[[#This Row],[מינ קבוע]])</f>
        <v>28</v>
      </c>
      <c r="H853">
        <f>IF(OR(טבלה13[[#This Row],[CycleNumber]]&gt;B854,B854=""),IF(טבלה13[[#This Row],[מספר סטייה]]=3,MAX(D851:D853),טבלה13[[#This Row],[מקס קבוע]]),טבלה13[[#This Row],[מקס קבוע]])</f>
        <v>31</v>
      </c>
      <c r="I85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קבוע]]&lt;&gt;E852,1,I852+1),0))</f>
        <v>0</v>
      </c>
      <c r="J853">
        <f>IF(AND(טבלה13[[#This Row],[CycleNumber]]&lt;B854,טבלה13[[#This Row],[מקס קבוע]]&lt;&gt;""),IF(OR(טבלה13[[#This Row],[מספר סטייה]]&lt;I854,AND(טבלה13[[#This Row],[מספר סטייה]]=3,I854=1)),0,1),"")</f>
        <v>1</v>
      </c>
      <c r="K853">
        <f>IF(טבלה13[[#This Row],[מקס קבוע]]&lt;&gt;"",טבלה13[[#This Row],[מקסימום]]-טבלה13[[#This Row],[מינימום]],"")</f>
        <v>3</v>
      </c>
      <c r="L853">
        <f>IF(IFERROR(LOOKUP(טבלה13[[#This Row],[ClientID]],פיבוט!$A$4:$A$121),FALSE)=טבלה13[[#This Row],[ClientID]],1,0)</f>
        <v>1</v>
      </c>
      <c r="M853" t="str">
        <f>IF(OR(טבלה13[[#This Row],[ClientID]]=A854),"",1)</f>
        <v/>
      </c>
      <c r="N853" s="3">
        <f>IF(טבלה13[[#This Row],[טווח]]&lt;&gt;K852,טבלה13[[#This Row],[טווח]],"")</f>
        <v>3</v>
      </c>
      <c r="O853" s="3">
        <f>IF(טבלה13[[#This Row],[מניית טווחים]]&lt;&gt;"",IF(OR(30&gt;טבלה13[[#This Row],[מקסימום]],30&lt;טבלה13[[#This Row],[מינימום]]),0,1),"")</f>
        <v>1</v>
      </c>
    </row>
    <row r="854" spans="1:15" x14ac:dyDescent="0.25">
      <c r="A854" t="s">
        <v>78</v>
      </c>
      <c r="B854">
        <v>4</v>
      </c>
      <c r="C854">
        <v>30</v>
      </c>
      <c r="D854">
        <f>טבלה13[[#This Row],[LengthofCycle]]+1</f>
        <v>31</v>
      </c>
      <c r="E854">
        <f>IF(טבלה13[[#This Row],[CycleNumber]]&lt;3,"",IF(טבלה13[[#This Row],[CycleNumber]]=3,MIN(D852:D854),IF(I853=3,MIN(D851:D853),E853)))</f>
        <v>28</v>
      </c>
      <c r="F854">
        <f>IF(טבלה13[[#This Row],[CycleNumber]]&lt;3,"",IF(טבלה13[[#This Row],[CycleNumber]]=3,MAX(D852:D854),IF(I853=3,MAX(D851:D853),F853)))</f>
        <v>31</v>
      </c>
      <c r="G854">
        <f>IF(OR(טבלה13[[#This Row],[CycleNumber]]&gt;B855,B855=""),IF(טבלה13[[#This Row],[מספר סטייה]]=3,MIN(D852:D854),טבלה13[[#This Row],[מינ קבוע]]),טבלה13[[#This Row],[מינ קבוע]])</f>
        <v>28</v>
      </c>
      <c r="H854">
        <f>IF(OR(טבלה13[[#This Row],[CycleNumber]]&gt;B855,B855=""),IF(טבלה13[[#This Row],[מספר סטייה]]=3,MAX(D852:D854),טבלה13[[#This Row],[מקס קבוע]]),טבלה13[[#This Row],[מקס קבוע]])</f>
        <v>31</v>
      </c>
      <c r="I85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קבוע]]&lt;&gt;E853,1,I853+1),0))</f>
        <v>0</v>
      </c>
      <c r="J854">
        <f>IF(AND(טבלה13[[#This Row],[CycleNumber]]&lt;B855,טבלה13[[#This Row],[מקס קבוע]]&lt;&gt;""),IF(OR(טבלה13[[#This Row],[מספר סטייה]]&lt;I855,AND(טבלה13[[#This Row],[מספר סטייה]]=3,I855=1)),0,1),"")</f>
        <v>0</v>
      </c>
      <c r="K854">
        <f>IF(טבלה13[[#This Row],[מקס קבוע]]&lt;&gt;"",טבלה13[[#This Row],[מקסימום]]-טבלה13[[#This Row],[מינימום]],"")</f>
        <v>3</v>
      </c>
      <c r="L854">
        <f>IF(IFERROR(LOOKUP(טבלה13[[#This Row],[ClientID]],פיבוט!$A$4:$A$121),FALSE)=טבלה13[[#This Row],[ClientID]],1,0)</f>
        <v>1</v>
      </c>
      <c r="M854" t="str">
        <f>IF(OR(טבלה13[[#This Row],[ClientID]]=A855),"",1)</f>
        <v/>
      </c>
      <c r="N854" s="3" t="str">
        <f>IF(טבלה13[[#This Row],[טווח]]&lt;&gt;K853,טבלה13[[#This Row],[טווח]],"")</f>
        <v/>
      </c>
      <c r="O854" s="3" t="str">
        <f>IF(טבלה13[[#This Row],[מניית טווחים]]&lt;&gt;"",IF(OR(30&gt;טבלה13[[#This Row],[מקסימום]],30&lt;טבלה13[[#This Row],[מינימום]]),0,1),"")</f>
        <v/>
      </c>
    </row>
    <row r="855" spans="1:15" x14ac:dyDescent="0.25">
      <c r="A855" t="s">
        <v>78</v>
      </c>
      <c r="B855">
        <v>5</v>
      </c>
      <c r="C855">
        <v>32</v>
      </c>
      <c r="D855">
        <f>טבלה13[[#This Row],[LengthofCycle]]+1</f>
        <v>33</v>
      </c>
      <c r="E855">
        <f>IF(טבלה13[[#This Row],[CycleNumber]]&lt;3,"",IF(טבלה13[[#This Row],[CycleNumber]]=3,MIN(D853:D855),IF(I854=3,MIN(D852:D854),E854)))</f>
        <v>28</v>
      </c>
      <c r="F855">
        <f>IF(טבלה13[[#This Row],[CycleNumber]]&lt;3,"",IF(טבלה13[[#This Row],[CycleNumber]]=3,MAX(D853:D855),IF(I854=3,MAX(D852:D854),F854)))</f>
        <v>31</v>
      </c>
      <c r="G855">
        <f>IF(OR(טבלה13[[#This Row],[CycleNumber]]&gt;B856,B856=""),IF(טבלה13[[#This Row],[מספר סטייה]]=3,MIN(D853:D855),טבלה13[[#This Row],[מינ קבוע]]),טבלה13[[#This Row],[מינ קבוע]])</f>
        <v>28</v>
      </c>
      <c r="H855">
        <f>IF(OR(טבלה13[[#This Row],[CycleNumber]]&gt;B856,B856=""),IF(טבלה13[[#This Row],[מספר סטייה]]=3,MAX(D853:D855),טבלה13[[#This Row],[מקס קבוע]]),טבלה13[[#This Row],[מקס קבוע]])</f>
        <v>31</v>
      </c>
      <c r="I85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קבוע]]&lt;&gt;E854,1,I854+1),0))</f>
        <v>1</v>
      </c>
      <c r="J855">
        <f>IF(AND(טבלה13[[#This Row],[CycleNumber]]&lt;B856,טבלה13[[#This Row],[מקס קבוע]]&lt;&gt;""),IF(OR(טבלה13[[#This Row],[מספר סטייה]]&lt;I856,AND(טבלה13[[#This Row],[מספר סטייה]]=3,I856=1)),0,1),"")</f>
        <v>0</v>
      </c>
      <c r="K855">
        <f>IF(טבלה13[[#This Row],[מקס קבוע]]&lt;&gt;"",טבלה13[[#This Row],[מקסימום]]-טבלה13[[#This Row],[מינימום]],"")</f>
        <v>3</v>
      </c>
      <c r="L855">
        <f>IF(IFERROR(LOOKUP(טבלה13[[#This Row],[ClientID]],פיבוט!$A$4:$A$121),FALSE)=טבלה13[[#This Row],[ClientID]],1,0)</f>
        <v>1</v>
      </c>
      <c r="M855" t="str">
        <f>IF(OR(טבלה13[[#This Row],[ClientID]]=A856),"",1)</f>
        <v/>
      </c>
      <c r="N855" s="3" t="str">
        <f>IF(טבלה13[[#This Row],[טווח]]&lt;&gt;K854,טבלה13[[#This Row],[טווח]],"")</f>
        <v/>
      </c>
      <c r="O855" s="3" t="str">
        <f>IF(טבלה13[[#This Row],[מניית טווחים]]&lt;&gt;"",IF(OR(30&gt;טבלה13[[#This Row],[מקסימום]],30&lt;טבלה13[[#This Row],[מינימום]]),0,1),"")</f>
        <v/>
      </c>
    </row>
    <row r="856" spans="1:15" x14ac:dyDescent="0.25">
      <c r="A856" t="s">
        <v>78</v>
      </c>
      <c r="B856">
        <v>6</v>
      </c>
      <c r="C856">
        <v>32</v>
      </c>
      <c r="D856">
        <f>טבלה13[[#This Row],[LengthofCycle]]+1</f>
        <v>33</v>
      </c>
      <c r="E856">
        <f>IF(טבלה13[[#This Row],[CycleNumber]]&lt;3,"",IF(טבלה13[[#This Row],[CycleNumber]]=3,MIN(D854:D856),IF(I855=3,MIN(D853:D855),E855)))</f>
        <v>28</v>
      </c>
      <c r="F856">
        <f>IF(טבלה13[[#This Row],[CycleNumber]]&lt;3,"",IF(טבלה13[[#This Row],[CycleNumber]]=3,MAX(D854:D856),IF(I855=3,MAX(D853:D855),F855)))</f>
        <v>31</v>
      </c>
      <c r="G856">
        <f>IF(OR(טבלה13[[#This Row],[CycleNumber]]&gt;B857,B857=""),IF(טבלה13[[#This Row],[מספר סטייה]]=3,MIN(D854:D856),טבלה13[[#This Row],[מינ קבוע]]),טבלה13[[#This Row],[מינ קבוע]])</f>
        <v>28</v>
      </c>
      <c r="H856">
        <f>IF(OR(טבלה13[[#This Row],[CycleNumber]]&gt;B857,B857=""),IF(טבלה13[[#This Row],[מספר סטייה]]=3,MAX(D854:D856),טבלה13[[#This Row],[מקס קבוע]]),טבלה13[[#This Row],[מקס קבוע]])</f>
        <v>31</v>
      </c>
      <c r="I85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קבוע]]&lt;&gt;E855,1,I855+1),0))</f>
        <v>2</v>
      </c>
      <c r="J856">
        <f>IF(AND(טבלה13[[#This Row],[CycleNumber]]&lt;B857,טבלה13[[#This Row],[מקס קבוע]]&lt;&gt;""),IF(OR(טבלה13[[#This Row],[מספר סטייה]]&lt;I857,AND(טבלה13[[#This Row],[מספר סטייה]]=3,I857=1)),0,1),"")</f>
        <v>1</v>
      </c>
      <c r="K856">
        <f>IF(טבלה13[[#This Row],[מקס קבוע]]&lt;&gt;"",טבלה13[[#This Row],[מקסימום]]-טבלה13[[#This Row],[מינימום]],"")</f>
        <v>3</v>
      </c>
      <c r="L856">
        <f>IF(IFERROR(LOOKUP(טבלה13[[#This Row],[ClientID]],פיבוט!$A$4:$A$121),FALSE)=טבלה13[[#This Row],[ClientID]],1,0)</f>
        <v>1</v>
      </c>
      <c r="M856" t="str">
        <f>IF(OR(טבלה13[[#This Row],[ClientID]]=A857),"",1)</f>
        <v/>
      </c>
      <c r="N856" s="3" t="str">
        <f>IF(טבלה13[[#This Row],[טווח]]&lt;&gt;K855,טבלה13[[#This Row],[טווח]],"")</f>
        <v/>
      </c>
      <c r="O856" s="3" t="str">
        <f>IF(טבלה13[[#This Row],[מניית טווחים]]&lt;&gt;"",IF(OR(30&gt;טבלה13[[#This Row],[מקסימום]],30&lt;טבלה13[[#This Row],[מינימום]]),0,1),"")</f>
        <v/>
      </c>
    </row>
    <row r="857" spans="1:15" x14ac:dyDescent="0.25">
      <c r="A857" t="s">
        <v>78</v>
      </c>
      <c r="B857">
        <v>7</v>
      </c>
      <c r="C857">
        <v>29</v>
      </c>
      <c r="D857">
        <f>טבלה13[[#This Row],[LengthofCycle]]+1</f>
        <v>30</v>
      </c>
      <c r="E857">
        <f>IF(טבלה13[[#This Row],[CycleNumber]]&lt;3,"",IF(טבלה13[[#This Row],[CycleNumber]]=3,MIN(D855:D857),IF(I856=3,MIN(D854:D856),E856)))</f>
        <v>28</v>
      </c>
      <c r="F857">
        <f>IF(טבלה13[[#This Row],[CycleNumber]]&lt;3,"",IF(טבלה13[[#This Row],[CycleNumber]]=3,MAX(D855:D857),IF(I856=3,MAX(D854:D856),F856)))</f>
        <v>31</v>
      </c>
      <c r="G857">
        <f>IF(OR(טבלה13[[#This Row],[CycleNumber]]&gt;B858,B858=""),IF(טבלה13[[#This Row],[מספר סטייה]]=3,MIN(D855:D857),טבלה13[[#This Row],[מינ קבוע]]),טבלה13[[#This Row],[מינ קבוע]])</f>
        <v>28</v>
      </c>
      <c r="H857">
        <f>IF(OR(טבלה13[[#This Row],[CycleNumber]]&gt;B858,B858=""),IF(טבלה13[[#This Row],[מספר סטייה]]=3,MAX(D855:D857),טבלה13[[#This Row],[מקס קבוע]]),טבלה13[[#This Row],[מקס קבוע]])</f>
        <v>31</v>
      </c>
      <c r="I85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קבוע]]&lt;&gt;E856,1,I856+1),0))</f>
        <v>0</v>
      </c>
      <c r="J857">
        <f>IF(AND(טבלה13[[#This Row],[CycleNumber]]&lt;B858,טבלה13[[#This Row],[מקס קבוע]]&lt;&gt;""),IF(OR(טבלה13[[#This Row],[מספר סטייה]]&lt;I858,AND(טבלה13[[#This Row],[מספר סטייה]]=3,I858=1)),0,1),"")</f>
        <v>0</v>
      </c>
      <c r="K857">
        <f>IF(טבלה13[[#This Row],[מקס קבוע]]&lt;&gt;"",טבלה13[[#This Row],[מקסימום]]-טבלה13[[#This Row],[מינימום]],"")</f>
        <v>3</v>
      </c>
      <c r="L857">
        <f>IF(IFERROR(LOOKUP(טבלה13[[#This Row],[ClientID]],פיבוט!$A$4:$A$121),FALSE)=טבלה13[[#This Row],[ClientID]],1,0)</f>
        <v>1</v>
      </c>
      <c r="M857" t="str">
        <f>IF(OR(טבלה13[[#This Row],[ClientID]]=A858),"",1)</f>
        <v/>
      </c>
      <c r="N857" s="3" t="str">
        <f>IF(טבלה13[[#This Row],[טווח]]&lt;&gt;K856,טבלה13[[#This Row],[טווח]],"")</f>
        <v/>
      </c>
      <c r="O857" s="3" t="str">
        <f>IF(טבלה13[[#This Row],[מניית טווחים]]&lt;&gt;"",IF(OR(30&gt;טבלה13[[#This Row],[מקסימום]],30&lt;טבלה13[[#This Row],[מינימום]]),0,1),"")</f>
        <v/>
      </c>
    </row>
    <row r="858" spans="1:15" x14ac:dyDescent="0.25">
      <c r="A858" t="s">
        <v>78</v>
      </c>
      <c r="B858">
        <v>8</v>
      </c>
      <c r="C858">
        <v>35</v>
      </c>
      <c r="D858">
        <f>טבלה13[[#This Row],[LengthofCycle]]+1</f>
        <v>36</v>
      </c>
      <c r="E858">
        <f>IF(טבלה13[[#This Row],[CycleNumber]]&lt;3,"",IF(טבלה13[[#This Row],[CycleNumber]]=3,MIN(D856:D858),IF(I857=3,MIN(D855:D857),E857)))</f>
        <v>28</v>
      </c>
      <c r="F858">
        <f>IF(טבלה13[[#This Row],[CycleNumber]]&lt;3,"",IF(טבלה13[[#This Row],[CycleNumber]]=3,MAX(D856:D858),IF(I857=3,MAX(D855:D857),F857)))</f>
        <v>31</v>
      </c>
      <c r="G858">
        <f>IF(OR(טבלה13[[#This Row],[CycleNumber]]&gt;B859,B859=""),IF(טבלה13[[#This Row],[מספר סטייה]]=3,MIN(D856:D858),טבלה13[[#This Row],[מינ קבוע]]),טבלה13[[#This Row],[מינ קבוע]])</f>
        <v>28</v>
      </c>
      <c r="H858">
        <f>IF(OR(טבלה13[[#This Row],[CycleNumber]]&gt;B859,B859=""),IF(טבלה13[[#This Row],[מספר סטייה]]=3,MAX(D856:D858),טבלה13[[#This Row],[מקס קבוע]]),טבלה13[[#This Row],[מקס קבוע]])</f>
        <v>31</v>
      </c>
      <c r="I85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קבוע]]&lt;&gt;E857,1,I857+1),0))</f>
        <v>1</v>
      </c>
      <c r="J858">
        <f>IF(AND(טבלה13[[#This Row],[CycleNumber]]&lt;B859,טבלה13[[#This Row],[מקס קבוע]]&lt;&gt;""),IF(OR(טבלה13[[#This Row],[מספר סטייה]]&lt;I859,AND(טבלה13[[#This Row],[מספר סטייה]]=3,I859=1)),0,1),"")</f>
        <v>0</v>
      </c>
      <c r="K858">
        <f>IF(טבלה13[[#This Row],[מקס קבוע]]&lt;&gt;"",טבלה13[[#This Row],[מקסימום]]-טבלה13[[#This Row],[מינימום]],"")</f>
        <v>3</v>
      </c>
      <c r="L858">
        <f>IF(IFERROR(LOOKUP(טבלה13[[#This Row],[ClientID]],פיבוט!$A$4:$A$121),FALSE)=טבלה13[[#This Row],[ClientID]],1,0)</f>
        <v>1</v>
      </c>
      <c r="M858" t="str">
        <f>IF(OR(טבלה13[[#This Row],[ClientID]]=A859),"",1)</f>
        <v/>
      </c>
      <c r="N858" s="3" t="str">
        <f>IF(טבלה13[[#This Row],[טווח]]&lt;&gt;K857,טבלה13[[#This Row],[טווח]],"")</f>
        <v/>
      </c>
      <c r="O858" s="3" t="str">
        <f>IF(טבלה13[[#This Row],[מניית טווחים]]&lt;&gt;"",IF(OR(30&gt;טבלה13[[#This Row],[מקסימום]],30&lt;טבלה13[[#This Row],[מינימום]]),0,1),"")</f>
        <v/>
      </c>
    </row>
    <row r="859" spans="1:15" x14ac:dyDescent="0.25">
      <c r="A859" t="s">
        <v>78</v>
      </c>
      <c r="B859">
        <v>9</v>
      </c>
      <c r="C859">
        <v>32</v>
      </c>
      <c r="D859">
        <f>טבלה13[[#This Row],[LengthofCycle]]+1</f>
        <v>33</v>
      </c>
      <c r="E859">
        <f>IF(טבלה13[[#This Row],[CycleNumber]]&lt;3,"",IF(טבלה13[[#This Row],[CycleNumber]]=3,MIN(D857:D859),IF(I858=3,MIN(D856:D858),E858)))</f>
        <v>28</v>
      </c>
      <c r="F859">
        <f>IF(טבלה13[[#This Row],[CycleNumber]]&lt;3,"",IF(טבלה13[[#This Row],[CycleNumber]]=3,MAX(D857:D859),IF(I858=3,MAX(D856:D858),F858)))</f>
        <v>31</v>
      </c>
      <c r="G859">
        <f>IF(OR(טבלה13[[#This Row],[CycleNumber]]&gt;B860,B860=""),IF(טבלה13[[#This Row],[מספר סטייה]]=3,MIN(D857:D859),טבלה13[[#This Row],[מינ קבוע]]),טבלה13[[#This Row],[מינ קבוע]])</f>
        <v>28</v>
      </c>
      <c r="H859">
        <f>IF(OR(טבלה13[[#This Row],[CycleNumber]]&gt;B860,B860=""),IF(טבלה13[[#This Row],[מספר סטייה]]=3,MAX(D857:D859),טבלה13[[#This Row],[מקס קבוע]]),טבלה13[[#This Row],[מקס קבוע]])</f>
        <v>31</v>
      </c>
      <c r="I85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קבוע]]&lt;&gt;E858,1,I858+1),0))</f>
        <v>2</v>
      </c>
      <c r="J859">
        <f>IF(AND(טבלה13[[#This Row],[CycleNumber]]&lt;B860,טבלה13[[#This Row],[מקס קבוע]]&lt;&gt;""),IF(OR(טבלה13[[#This Row],[מספר סטייה]]&lt;I860,AND(טבלה13[[#This Row],[מספר סטייה]]=3,I860=1)),0,1),"")</f>
        <v>0</v>
      </c>
      <c r="K859">
        <f>IF(טבלה13[[#This Row],[מקס קבוע]]&lt;&gt;"",טבלה13[[#This Row],[מקסימום]]-טבלה13[[#This Row],[מינימום]],"")</f>
        <v>3</v>
      </c>
      <c r="L859">
        <f>IF(IFERROR(LOOKUP(טבלה13[[#This Row],[ClientID]],פיבוט!$A$4:$A$121),FALSE)=טבלה13[[#This Row],[ClientID]],1,0)</f>
        <v>1</v>
      </c>
      <c r="M859" t="str">
        <f>IF(OR(טבלה13[[#This Row],[ClientID]]=A860),"",1)</f>
        <v/>
      </c>
      <c r="N859" s="3" t="str">
        <f>IF(טבלה13[[#This Row],[טווח]]&lt;&gt;K858,טבלה13[[#This Row],[טווח]],"")</f>
        <v/>
      </c>
      <c r="O859" s="3" t="str">
        <f>IF(טבלה13[[#This Row],[מניית טווחים]]&lt;&gt;"",IF(OR(30&gt;טבלה13[[#This Row],[מקסימום]],30&lt;טבלה13[[#This Row],[מינימום]]),0,1),"")</f>
        <v/>
      </c>
    </row>
    <row r="860" spans="1:15" x14ac:dyDescent="0.25">
      <c r="A860" t="s">
        <v>78</v>
      </c>
      <c r="B860">
        <v>10</v>
      </c>
      <c r="C860">
        <v>32</v>
      </c>
      <c r="D860">
        <f>טבלה13[[#This Row],[LengthofCycle]]+1</f>
        <v>33</v>
      </c>
      <c r="E860">
        <f>IF(טבלה13[[#This Row],[CycleNumber]]&lt;3,"",IF(טבלה13[[#This Row],[CycleNumber]]=3,MIN(D858:D860),IF(I859=3,MIN(D857:D859),E859)))</f>
        <v>28</v>
      </c>
      <c r="F860">
        <f>IF(טבלה13[[#This Row],[CycleNumber]]&lt;3,"",IF(טבלה13[[#This Row],[CycleNumber]]=3,MAX(D858:D860),IF(I859=3,MAX(D857:D859),F859)))</f>
        <v>31</v>
      </c>
      <c r="G860">
        <f>IF(OR(טבלה13[[#This Row],[CycleNumber]]&gt;B861,B861=""),IF(טבלה13[[#This Row],[מספר סטייה]]=3,MIN(D858:D860),טבלה13[[#This Row],[מינ קבוע]]),טבלה13[[#This Row],[מינ קבוע]])</f>
        <v>28</v>
      </c>
      <c r="H860">
        <f>IF(OR(טבלה13[[#This Row],[CycleNumber]]&gt;B861,B861=""),IF(טבלה13[[#This Row],[מספר סטייה]]=3,MAX(D858:D860),טבלה13[[#This Row],[מקס קבוע]]),טבלה13[[#This Row],[מקס קבוע]])</f>
        <v>31</v>
      </c>
      <c r="I86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קבוע]]&lt;&gt;E859,1,I859+1),0))</f>
        <v>3</v>
      </c>
      <c r="J860">
        <f>IF(AND(טבלה13[[#This Row],[CycleNumber]]&lt;B861,טבלה13[[#This Row],[מקס קבוע]]&lt;&gt;""),IF(OR(טבלה13[[#This Row],[מספר סטייה]]&lt;I861,AND(טבלה13[[#This Row],[מספר סטייה]]=3,I861=1)),0,1),"")</f>
        <v>0</v>
      </c>
      <c r="K860">
        <f>IF(טבלה13[[#This Row],[מקס קבוע]]&lt;&gt;"",טבלה13[[#This Row],[מקסימום]]-טבלה13[[#This Row],[מינימום]],"")</f>
        <v>3</v>
      </c>
      <c r="L860">
        <f>IF(IFERROR(LOOKUP(טבלה13[[#This Row],[ClientID]],פיבוט!$A$4:$A$121),FALSE)=טבלה13[[#This Row],[ClientID]],1,0)</f>
        <v>1</v>
      </c>
      <c r="M860" t="str">
        <f>IF(OR(טבלה13[[#This Row],[ClientID]]=A861),"",1)</f>
        <v/>
      </c>
      <c r="N860" s="3" t="str">
        <f>IF(טבלה13[[#This Row],[טווח]]&lt;&gt;K859,טבלה13[[#This Row],[טווח]],"")</f>
        <v/>
      </c>
      <c r="O860" s="3" t="str">
        <f>IF(טבלה13[[#This Row],[מניית טווחים]]&lt;&gt;"",IF(OR(30&gt;טבלה13[[#This Row],[מקסימום]],30&lt;טבלה13[[#This Row],[מינימום]]),0,1),"")</f>
        <v/>
      </c>
    </row>
    <row r="861" spans="1:15" x14ac:dyDescent="0.25">
      <c r="A861" t="s">
        <v>78</v>
      </c>
      <c r="B861">
        <v>11</v>
      </c>
      <c r="C861">
        <v>31</v>
      </c>
      <c r="D861">
        <f>טבלה13[[#This Row],[LengthofCycle]]+1</f>
        <v>32</v>
      </c>
      <c r="E861">
        <f>IF(טבלה13[[#This Row],[CycleNumber]]&lt;3,"",IF(טבלה13[[#This Row],[CycleNumber]]=3,MIN(D859:D861),IF(I860=3,MIN(D858:D860),E860)))</f>
        <v>33</v>
      </c>
      <c r="F861">
        <f>IF(טבלה13[[#This Row],[CycleNumber]]&lt;3,"",IF(טבלה13[[#This Row],[CycleNumber]]=3,MAX(D859:D861),IF(I860=3,MAX(D858:D860),F860)))</f>
        <v>36</v>
      </c>
      <c r="G861">
        <f>IF(OR(טבלה13[[#This Row],[CycleNumber]]&gt;B862,B862=""),IF(טבלה13[[#This Row],[מספר סטייה]]=3,MIN(D859:D861),טבלה13[[#This Row],[מינ קבוע]]),טבלה13[[#This Row],[מינ קבוע]])</f>
        <v>33</v>
      </c>
      <c r="H861">
        <f>IF(OR(טבלה13[[#This Row],[CycleNumber]]&gt;B862,B862=""),IF(טבלה13[[#This Row],[מספר סטייה]]=3,MAX(D859:D861),טבלה13[[#This Row],[מקס קבוע]]),טבלה13[[#This Row],[מקס קבוע]])</f>
        <v>36</v>
      </c>
      <c r="I86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קבוע]]&lt;&gt;E860,1,I860+1),0))</f>
        <v>1</v>
      </c>
      <c r="J861">
        <f>IF(AND(טבלה13[[#This Row],[CycleNumber]]&lt;B862,טבלה13[[#This Row],[מקס קבוע]]&lt;&gt;""),IF(OR(טבלה13[[#This Row],[מספר סטייה]]&lt;I862,AND(טבלה13[[#This Row],[מספר סטייה]]=3,I862=1)),0,1),"")</f>
        <v>0</v>
      </c>
      <c r="K861">
        <f>IF(טבלה13[[#This Row],[מקס קבוע]]&lt;&gt;"",טבלה13[[#This Row],[מקסימום]]-טבלה13[[#This Row],[מינימום]],"")</f>
        <v>3</v>
      </c>
      <c r="L861">
        <f>IF(IFERROR(LOOKUP(טבלה13[[#This Row],[ClientID]],פיבוט!$A$4:$A$121),FALSE)=טבלה13[[#This Row],[ClientID]],1,0)</f>
        <v>1</v>
      </c>
      <c r="M861" t="str">
        <f>IF(OR(טבלה13[[#This Row],[ClientID]]=A862),"",1)</f>
        <v/>
      </c>
      <c r="N861" s="3" t="str">
        <f>IF(טבלה13[[#This Row],[טווח]]&lt;&gt;K860,טבלה13[[#This Row],[טווח]],"")</f>
        <v/>
      </c>
      <c r="O861" s="3" t="str">
        <f>IF(טבלה13[[#This Row],[מניית טווחים]]&lt;&gt;"",IF(OR(30&gt;טבלה13[[#This Row],[מקסימום]],30&lt;טבלה13[[#This Row],[מינימום]]),0,1),"")</f>
        <v/>
      </c>
    </row>
    <row r="862" spans="1:15" x14ac:dyDescent="0.25">
      <c r="A862" t="s">
        <v>78</v>
      </c>
      <c r="B862">
        <v>12</v>
      </c>
      <c r="C862">
        <v>28</v>
      </c>
      <c r="D862">
        <f>טבלה13[[#This Row],[LengthofCycle]]+1</f>
        <v>29</v>
      </c>
      <c r="E862">
        <f>IF(טבלה13[[#This Row],[CycleNumber]]&lt;3,"",IF(טבלה13[[#This Row],[CycleNumber]]=3,MIN(D860:D862),IF(I861=3,MIN(D859:D861),E861)))</f>
        <v>33</v>
      </c>
      <c r="F862">
        <f>IF(טבלה13[[#This Row],[CycleNumber]]&lt;3,"",IF(טבלה13[[#This Row],[CycleNumber]]=3,MAX(D860:D862),IF(I861=3,MAX(D859:D861),F861)))</f>
        <v>36</v>
      </c>
      <c r="G862">
        <f>IF(OR(טבלה13[[#This Row],[CycleNumber]]&gt;B863,B863=""),IF(טבלה13[[#This Row],[מספר סטייה]]=3,MIN(D860:D862),טבלה13[[#This Row],[מינ קבוע]]),טבלה13[[#This Row],[מינ קבוע]])</f>
        <v>33</v>
      </c>
      <c r="H862">
        <f>IF(OR(טבלה13[[#This Row],[CycleNumber]]&gt;B863,B863=""),IF(טבלה13[[#This Row],[מספר סטייה]]=3,MAX(D860:D862),טבלה13[[#This Row],[מקס קבוע]]),טבלה13[[#This Row],[מקס קבוע]])</f>
        <v>36</v>
      </c>
      <c r="I86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קבוע]]&lt;&gt;E861,1,I861+1),0))</f>
        <v>2</v>
      </c>
      <c r="J862">
        <f>IF(AND(טבלה13[[#This Row],[CycleNumber]]&lt;B863,טבלה13[[#This Row],[מקס קבוע]]&lt;&gt;""),IF(OR(טבלה13[[#This Row],[מספר סטייה]]&lt;I863,AND(טבלה13[[#This Row],[מספר סטייה]]=3,I863=1)),0,1),"")</f>
        <v>0</v>
      </c>
      <c r="K862">
        <f>IF(טבלה13[[#This Row],[מקס קבוע]]&lt;&gt;"",טבלה13[[#This Row],[מקסימום]]-טבלה13[[#This Row],[מינימום]],"")</f>
        <v>3</v>
      </c>
      <c r="L862">
        <f>IF(IFERROR(LOOKUP(טבלה13[[#This Row],[ClientID]],פיבוט!$A$4:$A$121),FALSE)=טבלה13[[#This Row],[ClientID]],1,0)</f>
        <v>1</v>
      </c>
      <c r="M862" t="str">
        <f>IF(OR(טבלה13[[#This Row],[ClientID]]=A863),"",1)</f>
        <v/>
      </c>
      <c r="N862" s="3" t="str">
        <f>IF(טבלה13[[#This Row],[טווח]]&lt;&gt;K861,טבלה13[[#This Row],[טווח]],"")</f>
        <v/>
      </c>
      <c r="O862" s="3" t="str">
        <f>IF(טבלה13[[#This Row],[מניית טווחים]]&lt;&gt;"",IF(OR(30&gt;טבלה13[[#This Row],[מקסימום]],30&lt;טבלה13[[#This Row],[מינימום]]),0,1),"")</f>
        <v/>
      </c>
    </row>
    <row r="863" spans="1:15" x14ac:dyDescent="0.25">
      <c r="A863" t="s">
        <v>78</v>
      </c>
      <c r="B863">
        <v>13</v>
      </c>
      <c r="C863">
        <v>27</v>
      </c>
      <c r="D863">
        <f>טבלה13[[#This Row],[LengthofCycle]]+1</f>
        <v>28</v>
      </c>
      <c r="E863">
        <f>IF(טבלה13[[#This Row],[CycleNumber]]&lt;3,"",IF(טבלה13[[#This Row],[CycleNumber]]=3,MIN(D861:D863),IF(I862=3,MIN(D860:D862),E862)))</f>
        <v>33</v>
      </c>
      <c r="F863">
        <f>IF(טבלה13[[#This Row],[CycleNumber]]&lt;3,"",IF(טבלה13[[#This Row],[CycleNumber]]=3,MAX(D861:D863),IF(I862=3,MAX(D860:D862),F862)))</f>
        <v>36</v>
      </c>
      <c r="G863">
        <f>IF(OR(טבלה13[[#This Row],[CycleNumber]]&gt;B864,B864=""),IF(טבלה13[[#This Row],[מספר סטייה]]=3,MIN(D861:D863),טבלה13[[#This Row],[מינ קבוע]]),טבלה13[[#This Row],[מינ קבוע]])</f>
        <v>33</v>
      </c>
      <c r="H863">
        <f>IF(OR(טבלה13[[#This Row],[CycleNumber]]&gt;B864,B864=""),IF(טבלה13[[#This Row],[מספר סטייה]]=3,MAX(D861:D863),טבלה13[[#This Row],[מקס קבוע]]),טבלה13[[#This Row],[מקס קבוע]])</f>
        <v>36</v>
      </c>
      <c r="I86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קבוע]]&lt;&gt;E862,1,I862+1),0))</f>
        <v>3</v>
      </c>
      <c r="J863">
        <f>IF(AND(טבלה13[[#This Row],[CycleNumber]]&lt;B864,טבלה13[[#This Row],[מקס קבוע]]&lt;&gt;""),IF(OR(טבלה13[[#This Row],[מספר סטייה]]&lt;I864,AND(טבלה13[[#This Row],[מספר סטייה]]=3,I864=1)),0,1),"")</f>
        <v>1</v>
      </c>
      <c r="K863">
        <f>IF(טבלה13[[#This Row],[מקס קבוע]]&lt;&gt;"",טבלה13[[#This Row],[מקסימום]]-טבלה13[[#This Row],[מינימום]],"")</f>
        <v>3</v>
      </c>
      <c r="L863">
        <f>IF(IFERROR(LOOKUP(טבלה13[[#This Row],[ClientID]],פיבוט!$A$4:$A$121),FALSE)=טבלה13[[#This Row],[ClientID]],1,0)</f>
        <v>1</v>
      </c>
      <c r="M863" t="str">
        <f>IF(OR(טבלה13[[#This Row],[ClientID]]=A864),"",1)</f>
        <v/>
      </c>
      <c r="N863" s="3" t="str">
        <f>IF(טבלה13[[#This Row],[טווח]]&lt;&gt;K862,טבלה13[[#This Row],[טווח]],"")</f>
        <v/>
      </c>
      <c r="O863" s="3" t="str">
        <f>IF(טבלה13[[#This Row],[מניית טווחים]]&lt;&gt;"",IF(OR(30&gt;טבלה13[[#This Row],[מקסימום]],30&lt;טבלה13[[#This Row],[מינימום]]),0,1),"")</f>
        <v/>
      </c>
    </row>
    <row r="864" spans="1:15" x14ac:dyDescent="0.25">
      <c r="A864" t="s">
        <v>78</v>
      </c>
      <c r="B864">
        <v>14</v>
      </c>
      <c r="C864">
        <v>30</v>
      </c>
      <c r="D864">
        <f>טבלה13[[#This Row],[LengthofCycle]]+1</f>
        <v>31</v>
      </c>
      <c r="E864">
        <f>IF(טבלה13[[#This Row],[CycleNumber]]&lt;3,"",IF(טבלה13[[#This Row],[CycleNumber]]=3,MIN(D862:D864),IF(I863=3,MIN(D861:D863),E863)))</f>
        <v>28</v>
      </c>
      <c r="F864">
        <f>IF(טבלה13[[#This Row],[CycleNumber]]&lt;3,"",IF(טבלה13[[#This Row],[CycleNumber]]=3,MAX(D862:D864),IF(I863=3,MAX(D861:D863),F863)))</f>
        <v>32</v>
      </c>
      <c r="G864">
        <f>IF(OR(טבלה13[[#This Row],[CycleNumber]]&gt;B865,B865=""),IF(טבלה13[[#This Row],[מספר סטייה]]=3,MIN(D862:D864),טבלה13[[#This Row],[מינ קבוע]]),טבלה13[[#This Row],[מינ קבוע]])</f>
        <v>28</v>
      </c>
      <c r="H864">
        <f>IF(OR(טבלה13[[#This Row],[CycleNumber]]&gt;B865,B865=""),IF(טבלה13[[#This Row],[מספר סטייה]]=3,MAX(D862:D864),טבלה13[[#This Row],[מקס קבוע]]),טבלה13[[#This Row],[מקס קבוע]])</f>
        <v>32</v>
      </c>
      <c r="I86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קבוע]]&lt;&gt;E863,1,I863+1),0))</f>
        <v>0</v>
      </c>
      <c r="J864">
        <f>IF(AND(טבלה13[[#This Row],[CycleNumber]]&lt;B865,טבלה13[[#This Row],[מקס קבוע]]&lt;&gt;""),IF(OR(טבלה13[[#This Row],[מספר סטייה]]&lt;I865,AND(טבלה13[[#This Row],[מספר סטייה]]=3,I865=1)),0,1),"")</f>
        <v>0</v>
      </c>
      <c r="K864">
        <f>IF(טבלה13[[#This Row],[מקס קבוע]]&lt;&gt;"",טבלה13[[#This Row],[מקסימום]]-טבלה13[[#This Row],[מינימום]],"")</f>
        <v>4</v>
      </c>
      <c r="L864">
        <f>IF(IFERROR(LOOKUP(טבלה13[[#This Row],[ClientID]],פיבוט!$A$4:$A$121),FALSE)=טבלה13[[#This Row],[ClientID]],1,0)</f>
        <v>1</v>
      </c>
      <c r="M864" t="str">
        <f>IF(OR(טבלה13[[#This Row],[ClientID]]=A865),"",1)</f>
        <v/>
      </c>
      <c r="N864" s="3">
        <f>IF(טבלה13[[#This Row],[טווח]]&lt;&gt;K863,טבלה13[[#This Row],[טווח]],"")</f>
        <v>4</v>
      </c>
      <c r="O864" s="3">
        <f>IF(טבלה13[[#This Row],[מניית טווחים]]&lt;&gt;"",IF(OR(30&gt;טבלה13[[#This Row],[מקסימום]],30&lt;טבלה13[[#This Row],[מינימום]]),0,1),"")</f>
        <v>1</v>
      </c>
    </row>
    <row r="865" spans="1:15" x14ac:dyDescent="0.25">
      <c r="A865" t="s">
        <v>78</v>
      </c>
      <c r="B865">
        <v>15</v>
      </c>
      <c r="C865">
        <v>26</v>
      </c>
      <c r="D865">
        <f>טבלה13[[#This Row],[LengthofCycle]]+1</f>
        <v>27</v>
      </c>
      <c r="E865">
        <f>IF(טבלה13[[#This Row],[CycleNumber]]&lt;3,"",IF(טבלה13[[#This Row],[CycleNumber]]=3,MIN(D863:D865),IF(I864=3,MIN(D862:D864),E864)))</f>
        <v>28</v>
      </c>
      <c r="F865">
        <f>IF(טבלה13[[#This Row],[CycleNumber]]&lt;3,"",IF(טבלה13[[#This Row],[CycleNumber]]=3,MAX(D863:D865),IF(I864=3,MAX(D862:D864),F864)))</f>
        <v>32</v>
      </c>
      <c r="G865">
        <f>IF(OR(טבלה13[[#This Row],[CycleNumber]]&gt;B866,B866=""),IF(טבלה13[[#This Row],[מספר סטייה]]=3,MIN(D863:D865),טבלה13[[#This Row],[מינ קבוע]]),טבלה13[[#This Row],[מינ קבוע]])</f>
        <v>28</v>
      </c>
      <c r="H865">
        <f>IF(OR(טבלה13[[#This Row],[CycleNumber]]&gt;B866,B866=""),IF(טבלה13[[#This Row],[מספר סטייה]]=3,MAX(D863:D865),טבלה13[[#This Row],[מקס קבוע]]),טבלה13[[#This Row],[מקס קבוע]])</f>
        <v>32</v>
      </c>
      <c r="I86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קבוע]]&lt;&gt;E864,1,I864+1),0))</f>
        <v>1</v>
      </c>
      <c r="J865">
        <f>IF(AND(טבלה13[[#This Row],[CycleNumber]]&lt;B866,טבלה13[[#This Row],[מקס קבוע]]&lt;&gt;""),IF(OR(טבלה13[[#This Row],[מספר סטייה]]&lt;I866,AND(טבלה13[[#This Row],[מספר סטייה]]=3,I866=1)),0,1),"")</f>
        <v>1</v>
      </c>
      <c r="K865">
        <f>IF(טבלה13[[#This Row],[מקס קבוע]]&lt;&gt;"",טבלה13[[#This Row],[מקסימום]]-טבלה13[[#This Row],[מינימום]],"")</f>
        <v>4</v>
      </c>
      <c r="L865">
        <f>IF(IFERROR(LOOKUP(טבלה13[[#This Row],[ClientID]],פיבוט!$A$4:$A$121),FALSE)=טבלה13[[#This Row],[ClientID]],1,0)</f>
        <v>1</v>
      </c>
      <c r="M865" t="str">
        <f>IF(OR(טבלה13[[#This Row],[ClientID]]=A866),"",1)</f>
        <v/>
      </c>
      <c r="N865" s="3" t="str">
        <f>IF(טבלה13[[#This Row],[טווח]]&lt;&gt;K864,טבלה13[[#This Row],[טווח]],"")</f>
        <v/>
      </c>
      <c r="O865" s="3" t="str">
        <f>IF(טבלה13[[#This Row],[מניית טווחים]]&lt;&gt;"",IF(OR(30&gt;טבלה13[[#This Row],[מקסימום]],30&lt;טבלה13[[#This Row],[מינימום]]),0,1),"")</f>
        <v/>
      </c>
    </row>
    <row r="866" spans="1:15" x14ac:dyDescent="0.25">
      <c r="A866" t="s">
        <v>78</v>
      </c>
      <c r="B866">
        <v>16</v>
      </c>
      <c r="C866">
        <v>28</v>
      </c>
      <c r="D866">
        <f>טבלה13[[#This Row],[LengthofCycle]]+1</f>
        <v>29</v>
      </c>
      <c r="E866">
        <f>IF(טבלה13[[#This Row],[CycleNumber]]&lt;3,"",IF(טבלה13[[#This Row],[CycleNumber]]=3,MIN(D864:D866),IF(I865=3,MIN(D863:D865),E865)))</f>
        <v>28</v>
      </c>
      <c r="F866">
        <f>IF(טבלה13[[#This Row],[CycleNumber]]&lt;3,"",IF(טבלה13[[#This Row],[CycleNumber]]=3,MAX(D864:D866),IF(I865=3,MAX(D863:D865),F865)))</f>
        <v>32</v>
      </c>
      <c r="G866">
        <f>IF(OR(טבלה13[[#This Row],[CycleNumber]]&gt;B867,B867=""),IF(טבלה13[[#This Row],[מספר סטייה]]=3,MIN(D864:D866),טבלה13[[#This Row],[מינ קבוע]]),טבלה13[[#This Row],[מינ קבוע]])</f>
        <v>28</v>
      </c>
      <c r="H866">
        <f>IF(OR(טבלה13[[#This Row],[CycleNumber]]&gt;B867,B867=""),IF(טבלה13[[#This Row],[מספר סטייה]]=3,MAX(D864:D866),טבלה13[[#This Row],[מקס קבוע]]),טבלה13[[#This Row],[מקס קבוע]])</f>
        <v>32</v>
      </c>
      <c r="I86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קבוע]]&lt;&gt;E865,1,I865+1),0))</f>
        <v>0</v>
      </c>
      <c r="J866">
        <f>IF(AND(טבלה13[[#This Row],[CycleNumber]]&lt;B867,טבלה13[[#This Row],[מקס קבוע]]&lt;&gt;""),IF(OR(טבלה13[[#This Row],[מספר סטייה]]&lt;I867,AND(טבלה13[[#This Row],[מספר סטייה]]=3,I867=1)),0,1),"")</f>
        <v>1</v>
      </c>
      <c r="K866">
        <f>IF(טבלה13[[#This Row],[מקס קבוע]]&lt;&gt;"",טבלה13[[#This Row],[מקסימום]]-טבלה13[[#This Row],[מינימום]],"")</f>
        <v>4</v>
      </c>
      <c r="L866">
        <f>IF(IFERROR(LOOKUP(טבלה13[[#This Row],[ClientID]],פיבוט!$A$4:$A$121),FALSE)=טבלה13[[#This Row],[ClientID]],1,0)</f>
        <v>1</v>
      </c>
      <c r="M866" t="str">
        <f>IF(OR(טבלה13[[#This Row],[ClientID]]=A867),"",1)</f>
        <v/>
      </c>
      <c r="N866" s="3" t="str">
        <f>IF(טבלה13[[#This Row],[טווח]]&lt;&gt;K865,טבלה13[[#This Row],[טווח]],"")</f>
        <v/>
      </c>
      <c r="O866" s="3" t="str">
        <f>IF(טבלה13[[#This Row],[מניית טווחים]]&lt;&gt;"",IF(OR(30&gt;טבלה13[[#This Row],[מקסימום]],30&lt;טבלה13[[#This Row],[מינימום]]),0,1),"")</f>
        <v/>
      </c>
    </row>
    <row r="867" spans="1:15" x14ac:dyDescent="0.25">
      <c r="A867" t="s">
        <v>78</v>
      </c>
      <c r="B867">
        <v>17</v>
      </c>
      <c r="C867">
        <v>28</v>
      </c>
      <c r="D867">
        <f>טבלה13[[#This Row],[LengthofCycle]]+1</f>
        <v>29</v>
      </c>
      <c r="E867">
        <f>IF(טבלה13[[#This Row],[CycleNumber]]&lt;3,"",IF(טבלה13[[#This Row],[CycleNumber]]=3,MIN(D865:D867),IF(I866=3,MIN(D864:D866),E866)))</f>
        <v>28</v>
      </c>
      <c r="F867">
        <f>IF(טבלה13[[#This Row],[CycleNumber]]&lt;3,"",IF(טבלה13[[#This Row],[CycleNumber]]=3,MAX(D865:D867),IF(I866=3,MAX(D864:D866),F866)))</f>
        <v>32</v>
      </c>
      <c r="G867">
        <f>IF(OR(טבלה13[[#This Row],[CycleNumber]]&gt;B868,B868=""),IF(טבלה13[[#This Row],[מספר סטייה]]=3,MIN(D865:D867),טבלה13[[#This Row],[מינ קבוע]]),טבלה13[[#This Row],[מינ קבוע]])</f>
        <v>28</v>
      </c>
      <c r="H867">
        <f>IF(OR(טבלה13[[#This Row],[CycleNumber]]&gt;B868,B868=""),IF(טבלה13[[#This Row],[מספר סטייה]]=3,MAX(D865:D867),טבלה13[[#This Row],[מקס קבוע]]),טבלה13[[#This Row],[מקס קבוע]])</f>
        <v>32</v>
      </c>
      <c r="I86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קבוע]]&lt;&gt;E866,1,I866+1),0))</f>
        <v>0</v>
      </c>
      <c r="J867" t="str">
        <f>IF(AND(טבלה13[[#This Row],[CycleNumber]]&lt;B868,טבלה13[[#This Row],[מקס קבוע]]&lt;&gt;""),IF(OR(טבלה13[[#This Row],[מספר סטייה]]&lt;I868,AND(טבלה13[[#This Row],[מספר סטייה]]=3,I868=1)),0,1),"")</f>
        <v/>
      </c>
      <c r="K867">
        <f>IF(טבלה13[[#This Row],[מקס קבוע]]&lt;&gt;"",טבלה13[[#This Row],[מקסימום]]-טבלה13[[#This Row],[מינימום]],"")</f>
        <v>4</v>
      </c>
      <c r="L867">
        <f>IF(IFERROR(LOOKUP(טבלה13[[#This Row],[ClientID]],פיבוט!$A$4:$A$121),FALSE)=טבלה13[[#This Row],[ClientID]],1,0)</f>
        <v>1</v>
      </c>
      <c r="M867">
        <f>IF(OR(טבלה13[[#This Row],[ClientID]]=A868),"",1)</f>
        <v>1</v>
      </c>
      <c r="N867" s="3" t="str">
        <f>IF(טבלה13[[#This Row],[טווח]]&lt;&gt;K866,טבלה13[[#This Row],[טווח]],"")</f>
        <v/>
      </c>
      <c r="O867" s="3" t="str">
        <f>IF(טבלה13[[#This Row],[מניית טווחים]]&lt;&gt;"",IF(OR(30&gt;טבלה13[[#This Row],[מקסימום]],30&lt;טבלה13[[#This Row],[מינימום]]),0,1),"")</f>
        <v/>
      </c>
    </row>
    <row r="868" spans="1:15" x14ac:dyDescent="0.25">
      <c r="A868" t="s">
        <v>79</v>
      </c>
      <c r="B868">
        <v>1</v>
      </c>
      <c r="C868">
        <v>25</v>
      </c>
      <c r="D868">
        <f>טבלה13[[#This Row],[LengthofCycle]]+1</f>
        <v>26</v>
      </c>
      <c r="E868" t="str">
        <f>IF(טבלה13[[#This Row],[CycleNumber]]&lt;3,"",IF(טבלה13[[#This Row],[CycleNumber]]=3,MIN(D866:D868),IF(I867=3,MIN(D865:D867),E867)))</f>
        <v/>
      </c>
      <c r="F868" t="str">
        <f>IF(טבלה13[[#This Row],[CycleNumber]]&lt;3,"",IF(טבלה13[[#This Row],[CycleNumber]]=3,MAX(D866:D868),IF(I867=3,MAX(D865:D867),F867)))</f>
        <v/>
      </c>
      <c r="G868" t="str">
        <f>IF(OR(טבלה13[[#This Row],[CycleNumber]]&gt;B869,B869=""),IF(טבלה13[[#This Row],[מספר סטייה]]=3,MIN(D866:D868),טבלה13[[#This Row],[מינ קבוע]]),טבלה13[[#This Row],[מינ קבוע]])</f>
        <v/>
      </c>
      <c r="H868" t="str">
        <f>IF(OR(טבלה13[[#This Row],[CycleNumber]]&gt;B869,B869=""),IF(טבלה13[[#This Row],[מספר סטייה]]=3,MAX(D866:D868),טבלה13[[#This Row],[מקס קבוע]]),טבלה13[[#This Row],[מקס קבוע]])</f>
        <v/>
      </c>
      <c r="I86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קבוע]]&lt;&gt;E867,1,I867+1),0))</f>
        <v/>
      </c>
      <c r="J868" t="str">
        <f>IF(AND(טבלה13[[#This Row],[CycleNumber]]&lt;B869,טבלה13[[#This Row],[מקס קבוע]]&lt;&gt;""),IF(OR(טבלה13[[#This Row],[מספר סטייה]]&lt;I869,AND(טבלה13[[#This Row],[מספר סטייה]]=3,I869=1)),0,1),"")</f>
        <v/>
      </c>
      <c r="K868" t="str">
        <f>IF(טבלה13[[#This Row],[מקס קבוע]]&lt;&gt;"",טבלה13[[#This Row],[מקסימום]]-טבלה13[[#This Row],[מינימום]],"")</f>
        <v/>
      </c>
      <c r="L868">
        <f>IF(IFERROR(LOOKUP(טבלה13[[#This Row],[ClientID]],פיבוט!$A$4:$A$121),FALSE)=טבלה13[[#This Row],[ClientID]],1,0)</f>
        <v>1</v>
      </c>
      <c r="M868" t="str">
        <f>IF(OR(טבלה13[[#This Row],[ClientID]]=A869),"",1)</f>
        <v/>
      </c>
      <c r="N868" s="3" t="str">
        <f>IF(טבלה13[[#This Row],[טווח]]&lt;&gt;K867,טבלה13[[#This Row],[טווח]],"")</f>
        <v/>
      </c>
      <c r="O868" s="3" t="str">
        <f>IF(טבלה13[[#This Row],[מניית טווחים]]&lt;&gt;"",IF(OR(30&gt;טבלה13[[#This Row],[מקסימום]],30&lt;טבלה13[[#This Row],[מינימום]]),0,1),"")</f>
        <v/>
      </c>
    </row>
    <row r="869" spans="1:15" x14ac:dyDescent="0.25">
      <c r="A869" t="s">
        <v>79</v>
      </c>
      <c r="B869">
        <v>2</v>
      </c>
      <c r="C869">
        <v>32</v>
      </c>
      <c r="D869">
        <f>טבלה13[[#This Row],[LengthofCycle]]+1</f>
        <v>33</v>
      </c>
      <c r="E869" t="str">
        <f>IF(טבלה13[[#This Row],[CycleNumber]]&lt;3,"",IF(טבלה13[[#This Row],[CycleNumber]]=3,MIN(D867:D869),IF(I868=3,MIN(D866:D868),E868)))</f>
        <v/>
      </c>
      <c r="F869" t="str">
        <f>IF(טבלה13[[#This Row],[CycleNumber]]&lt;3,"",IF(טבלה13[[#This Row],[CycleNumber]]=3,MAX(D867:D869),IF(I868=3,MAX(D866:D868),F868)))</f>
        <v/>
      </c>
      <c r="G869" t="str">
        <f>IF(OR(טבלה13[[#This Row],[CycleNumber]]&gt;B870,B870=""),IF(טבלה13[[#This Row],[מספר סטייה]]=3,MIN(D867:D869),טבלה13[[#This Row],[מינ קבוע]]),טבלה13[[#This Row],[מינ קבוע]])</f>
        <v/>
      </c>
      <c r="H869" t="str">
        <f>IF(OR(טבלה13[[#This Row],[CycleNumber]]&gt;B870,B870=""),IF(טבלה13[[#This Row],[מספר סטייה]]=3,MAX(D867:D869),טבלה13[[#This Row],[מקס קבוע]]),טבלה13[[#This Row],[מקס קבוע]])</f>
        <v/>
      </c>
      <c r="I86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קבוע]]&lt;&gt;E868,1,I868+1),0))</f>
        <v/>
      </c>
      <c r="J869" t="str">
        <f>IF(AND(טבלה13[[#This Row],[CycleNumber]]&lt;B870,טבלה13[[#This Row],[מקס קבוע]]&lt;&gt;""),IF(OR(טבלה13[[#This Row],[מספר סטייה]]&lt;I870,AND(טבלה13[[#This Row],[מספר סטייה]]=3,I870=1)),0,1),"")</f>
        <v/>
      </c>
      <c r="K869" t="str">
        <f>IF(טבלה13[[#This Row],[מקס קבוע]]&lt;&gt;"",טבלה13[[#This Row],[מקסימום]]-טבלה13[[#This Row],[מינימום]],"")</f>
        <v/>
      </c>
      <c r="L869">
        <f>IF(IFERROR(LOOKUP(טבלה13[[#This Row],[ClientID]],פיבוט!$A$4:$A$121),FALSE)=טבלה13[[#This Row],[ClientID]],1,0)</f>
        <v>1</v>
      </c>
      <c r="M869" t="str">
        <f>IF(OR(טבלה13[[#This Row],[ClientID]]=A870),"",1)</f>
        <v/>
      </c>
      <c r="N869" s="3" t="str">
        <f>IF(טבלה13[[#This Row],[טווח]]&lt;&gt;K868,טבלה13[[#This Row],[טווח]],"")</f>
        <v/>
      </c>
      <c r="O869" s="3" t="str">
        <f>IF(טבלה13[[#This Row],[מניית טווחים]]&lt;&gt;"",IF(OR(30&gt;טבלה13[[#This Row],[מקסימום]],30&lt;טבלה13[[#This Row],[מינימום]]),0,1),"")</f>
        <v/>
      </c>
    </row>
    <row r="870" spans="1:15" x14ac:dyDescent="0.25">
      <c r="A870" t="s">
        <v>79</v>
      </c>
      <c r="B870">
        <v>3</v>
      </c>
      <c r="C870">
        <v>27</v>
      </c>
      <c r="D870">
        <f>טבלה13[[#This Row],[LengthofCycle]]+1</f>
        <v>28</v>
      </c>
      <c r="E870">
        <f>IF(טבלה13[[#This Row],[CycleNumber]]&lt;3,"",IF(טבלה13[[#This Row],[CycleNumber]]=3,MIN(D868:D870),IF(I869=3,MIN(D867:D869),E869)))</f>
        <v>26</v>
      </c>
      <c r="F870">
        <f>IF(טבלה13[[#This Row],[CycleNumber]]&lt;3,"",IF(טבלה13[[#This Row],[CycleNumber]]=3,MAX(D868:D870),IF(I869=3,MAX(D867:D869),F869)))</f>
        <v>33</v>
      </c>
      <c r="G870">
        <f>IF(OR(טבלה13[[#This Row],[CycleNumber]]&gt;B871,B871=""),IF(טבלה13[[#This Row],[מספר סטייה]]=3,MIN(D868:D870),טבלה13[[#This Row],[מינ קבוע]]),טבלה13[[#This Row],[מינ קבוע]])</f>
        <v>26</v>
      </c>
      <c r="H870">
        <f>IF(OR(טבלה13[[#This Row],[CycleNumber]]&gt;B871,B871=""),IF(טבלה13[[#This Row],[מספר סטייה]]=3,MAX(D868:D870),טבלה13[[#This Row],[מקס קבוע]]),טבלה13[[#This Row],[מקס קבוע]])</f>
        <v>33</v>
      </c>
      <c r="I87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קבוע]]&lt;&gt;E869,1,I869+1),0))</f>
        <v>0</v>
      </c>
      <c r="J870">
        <f>IF(AND(טבלה13[[#This Row],[CycleNumber]]&lt;B871,טבלה13[[#This Row],[מקס קבוע]]&lt;&gt;""),IF(OR(טבלה13[[#This Row],[מספר סטייה]]&lt;I871,AND(טבלה13[[#This Row],[מספר סטייה]]=3,I871=1)),0,1),"")</f>
        <v>1</v>
      </c>
      <c r="K870">
        <f>IF(טבלה13[[#This Row],[מקס קבוע]]&lt;&gt;"",טבלה13[[#This Row],[מקסימום]]-טבלה13[[#This Row],[מינימום]],"")</f>
        <v>7</v>
      </c>
      <c r="L870">
        <f>IF(IFERROR(LOOKUP(טבלה13[[#This Row],[ClientID]],פיבוט!$A$4:$A$121),FALSE)=טבלה13[[#This Row],[ClientID]],1,0)</f>
        <v>1</v>
      </c>
      <c r="M870" t="str">
        <f>IF(OR(טבלה13[[#This Row],[ClientID]]=A871),"",1)</f>
        <v/>
      </c>
      <c r="N870" s="3">
        <f>IF(טבלה13[[#This Row],[טווח]]&lt;&gt;K869,טבלה13[[#This Row],[טווח]],"")</f>
        <v>7</v>
      </c>
      <c r="O870" s="3">
        <f>IF(טבלה13[[#This Row],[מניית טווחים]]&lt;&gt;"",IF(OR(30&gt;טבלה13[[#This Row],[מקסימום]],30&lt;טבלה13[[#This Row],[מינימום]]),0,1),"")</f>
        <v>1</v>
      </c>
    </row>
    <row r="871" spans="1:15" x14ac:dyDescent="0.25">
      <c r="A871" t="s">
        <v>79</v>
      </c>
      <c r="B871">
        <v>4</v>
      </c>
      <c r="C871">
        <v>29</v>
      </c>
      <c r="D871">
        <f>טבלה13[[#This Row],[LengthofCycle]]+1</f>
        <v>30</v>
      </c>
      <c r="E871">
        <f>IF(טבלה13[[#This Row],[CycleNumber]]&lt;3,"",IF(טבלה13[[#This Row],[CycleNumber]]=3,MIN(D869:D871),IF(I870=3,MIN(D868:D870),E870)))</f>
        <v>26</v>
      </c>
      <c r="F871">
        <f>IF(טבלה13[[#This Row],[CycleNumber]]&lt;3,"",IF(טבלה13[[#This Row],[CycleNumber]]=3,MAX(D869:D871),IF(I870=3,MAX(D868:D870),F870)))</f>
        <v>33</v>
      </c>
      <c r="G871">
        <f>IF(OR(טבלה13[[#This Row],[CycleNumber]]&gt;B872,B872=""),IF(טבלה13[[#This Row],[מספר סטייה]]=3,MIN(D869:D871),טבלה13[[#This Row],[מינ קבוע]]),טבלה13[[#This Row],[מינ קבוע]])</f>
        <v>26</v>
      </c>
      <c r="H871">
        <f>IF(OR(טבלה13[[#This Row],[CycleNumber]]&gt;B872,B872=""),IF(טבלה13[[#This Row],[מספר סטייה]]=3,MAX(D869:D871),טבלה13[[#This Row],[מקס קבוע]]),טבלה13[[#This Row],[מקס קבוע]])</f>
        <v>33</v>
      </c>
      <c r="I87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קבוע]]&lt;&gt;E870,1,I870+1),0))</f>
        <v>0</v>
      </c>
      <c r="J871">
        <f>IF(AND(טבלה13[[#This Row],[CycleNumber]]&lt;B872,טבלה13[[#This Row],[מקס קבוע]]&lt;&gt;""),IF(OR(טבלה13[[#This Row],[מספר סטייה]]&lt;I872,AND(טבלה13[[#This Row],[מספר סטייה]]=3,I872=1)),0,1),"")</f>
        <v>1</v>
      </c>
      <c r="K871">
        <f>IF(טבלה13[[#This Row],[מקס קבוע]]&lt;&gt;"",טבלה13[[#This Row],[מקסימום]]-טבלה13[[#This Row],[מינימום]],"")</f>
        <v>7</v>
      </c>
      <c r="L871">
        <f>IF(IFERROR(LOOKUP(טבלה13[[#This Row],[ClientID]],פיבוט!$A$4:$A$121),FALSE)=טבלה13[[#This Row],[ClientID]],1,0)</f>
        <v>1</v>
      </c>
      <c r="M871" t="str">
        <f>IF(OR(טבלה13[[#This Row],[ClientID]]=A872),"",1)</f>
        <v/>
      </c>
      <c r="N871" s="3" t="str">
        <f>IF(טבלה13[[#This Row],[טווח]]&lt;&gt;K870,טבלה13[[#This Row],[טווח]],"")</f>
        <v/>
      </c>
      <c r="O871" s="3" t="str">
        <f>IF(טבלה13[[#This Row],[מניית טווחים]]&lt;&gt;"",IF(OR(30&gt;טבלה13[[#This Row],[מקסימום]],30&lt;טבלה13[[#This Row],[מינימום]]),0,1),"")</f>
        <v/>
      </c>
    </row>
    <row r="872" spans="1:15" x14ac:dyDescent="0.25">
      <c r="A872" t="s">
        <v>79</v>
      </c>
      <c r="B872">
        <v>5</v>
      </c>
      <c r="C872">
        <v>25</v>
      </c>
      <c r="D872">
        <f>טבלה13[[#This Row],[LengthofCycle]]+1</f>
        <v>26</v>
      </c>
      <c r="E872">
        <f>IF(טבלה13[[#This Row],[CycleNumber]]&lt;3,"",IF(טבלה13[[#This Row],[CycleNumber]]=3,MIN(D870:D872),IF(I871=3,MIN(D869:D871),E871)))</f>
        <v>26</v>
      </c>
      <c r="F872">
        <f>IF(טבלה13[[#This Row],[CycleNumber]]&lt;3,"",IF(טבלה13[[#This Row],[CycleNumber]]=3,MAX(D870:D872),IF(I871=3,MAX(D869:D871),F871)))</f>
        <v>33</v>
      </c>
      <c r="G872">
        <f>IF(OR(טבלה13[[#This Row],[CycleNumber]]&gt;B873,B873=""),IF(טבלה13[[#This Row],[מספר סטייה]]=3,MIN(D870:D872),טבלה13[[#This Row],[מינ קבוע]]),טבלה13[[#This Row],[מינ קבוע]])</f>
        <v>26</v>
      </c>
      <c r="H872">
        <f>IF(OR(טבלה13[[#This Row],[CycleNumber]]&gt;B873,B873=""),IF(טבלה13[[#This Row],[מספר סטייה]]=3,MAX(D870:D872),טבלה13[[#This Row],[מקס קבוע]]),טבלה13[[#This Row],[מקס קבוע]])</f>
        <v>33</v>
      </c>
      <c r="I87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קבוע]]&lt;&gt;E871,1,I871+1),0))</f>
        <v>0</v>
      </c>
      <c r="J872">
        <f>IF(AND(טבלה13[[#This Row],[CycleNumber]]&lt;B873,טבלה13[[#This Row],[מקס קבוע]]&lt;&gt;""),IF(OR(טבלה13[[#This Row],[מספר סטייה]]&lt;I873,AND(טבלה13[[#This Row],[מספר סטייה]]=3,I873=1)),0,1),"")</f>
        <v>1</v>
      </c>
      <c r="K872">
        <f>IF(טבלה13[[#This Row],[מקס קבוע]]&lt;&gt;"",טבלה13[[#This Row],[מקסימום]]-טבלה13[[#This Row],[מינימום]],"")</f>
        <v>7</v>
      </c>
      <c r="L872">
        <f>IF(IFERROR(LOOKUP(טבלה13[[#This Row],[ClientID]],פיבוט!$A$4:$A$121),FALSE)=טבלה13[[#This Row],[ClientID]],1,0)</f>
        <v>1</v>
      </c>
      <c r="M872" t="str">
        <f>IF(OR(טבלה13[[#This Row],[ClientID]]=A873),"",1)</f>
        <v/>
      </c>
      <c r="N872" s="3" t="str">
        <f>IF(טבלה13[[#This Row],[טווח]]&lt;&gt;K871,טבלה13[[#This Row],[טווח]],"")</f>
        <v/>
      </c>
      <c r="O872" s="3" t="str">
        <f>IF(טבלה13[[#This Row],[מניית טווחים]]&lt;&gt;"",IF(OR(30&gt;טבלה13[[#This Row],[מקסימום]],30&lt;טבלה13[[#This Row],[מינימום]]),0,1),"")</f>
        <v/>
      </c>
    </row>
    <row r="873" spans="1:15" x14ac:dyDescent="0.25">
      <c r="A873" t="s">
        <v>79</v>
      </c>
      <c r="B873">
        <v>6</v>
      </c>
      <c r="C873">
        <v>28</v>
      </c>
      <c r="D873">
        <f>טבלה13[[#This Row],[LengthofCycle]]+1</f>
        <v>29</v>
      </c>
      <c r="E873">
        <f>IF(טבלה13[[#This Row],[CycleNumber]]&lt;3,"",IF(טבלה13[[#This Row],[CycleNumber]]=3,MIN(D871:D873),IF(I872=3,MIN(D870:D872),E872)))</f>
        <v>26</v>
      </c>
      <c r="F873">
        <f>IF(טבלה13[[#This Row],[CycleNumber]]&lt;3,"",IF(טבלה13[[#This Row],[CycleNumber]]=3,MAX(D871:D873),IF(I872=3,MAX(D870:D872),F872)))</f>
        <v>33</v>
      </c>
      <c r="G873">
        <f>IF(OR(טבלה13[[#This Row],[CycleNumber]]&gt;B874,B874=""),IF(טבלה13[[#This Row],[מספר סטייה]]=3,MIN(D871:D873),טבלה13[[#This Row],[מינ קבוע]]),טבלה13[[#This Row],[מינ קבוע]])</f>
        <v>26</v>
      </c>
      <c r="H873">
        <f>IF(OR(טבלה13[[#This Row],[CycleNumber]]&gt;B874,B874=""),IF(טבלה13[[#This Row],[מספר סטייה]]=3,MAX(D871:D873),טבלה13[[#This Row],[מקס קבוע]]),טבלה13[[#This Row],[מקס קבוע]])</f>
        <v>33</v>
      </c>
      <c r="I87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קבוע]]&lt;&gt;E872,1,I872+1),0))</f>
        <v>0</v>
      </c>
      <c r="J873">
        <f>IF(AND(טבלה13[[#This Row],[CycleNumber]]&lt;B874,טבלה13[[#This Row],[מקס קבוע]]&lt;&gt;""),IF(OR(טבלה13[[#This Row],[מספר סטייה]]&lt;I874,AND(טבלה13[[#This Row],[מספר סטייה]]=3,I874=1)),0,1),"")</f>
        <v>1</v>
      </c>
      <c r="K873">
        <f>IF(טבלה13[[#This Row],[מקס קבוע]]&lt;&gt;"",טבלה13[[#This Row],[מקסימום]]-טבלה13[[#This Row],[מינימום]],"")</f>
        <v>7</v>
      </c>
      <c r="L873">
        <f>IF(IFERROR(LOOKUP(טבלה13[[#This Row],[ClientID]],פיבוט!$A$4:$A$121),FALSE)=טבלה13[[#This Row],[ClientID]],1,0)</f>
        <v>1</v>
      </c>
      <c r="M873" t="str">
        <f>IF(OR(טבלה13[[#This Row],[ClientID]]=A874),"",1)</f>
        <v/>
      </c>
      <c r="N873" s="3" t="str">
        <f>IF(טבלה13[[#This Row],[טווח]]&lt;&gt;K872,טבלה13[[#This Row],[טווח]],"")</f>
        <v/>
      </c>
      <c r="O873" s="3" t="str">
        <f>IF(טבלה13[[#This Row],[מניית טווחים]]&lt;&gt;"",IF(OR(30&gt;טבלה13[[#This Row],[מקסימום]],30&lt;טבלה13[[#This Row],[מינימום]]),0,1),"")</f>
        <v/>
      </c>
    </row>
    <row r="874" spans="1:15" x14ac:dyDescent="0.25">
      <c r="A874" t="s">
        <v>79</v>
      </c>
      <c r="B874">
        <v>7</v>
      </c>
      <c r="C874">
        <v>26</v>
      </c>
      <c r="D874">
        <f>טבלה13[[#This Row],[LengthofCycle]]+1</f>
        <v>27</v>
      </c>
      <c r="E874">
        <f>IF(טבלה13[[#This Row],[CycleNumber]]&lt;3,"",IF(טבלה13[[#This Row],[CycleNumber]]=3,MIN(D872:D874),IF(I873=3,MIN(D871:D873),E873)))</f>
        <v>26</v>
      </c>
      <c r="F874">
        <f>IF(טבלה13[[#This Row],[CycleNumber]]&lt;3,"",IF(טבלה13[[#This Row],[CycleNumber]]=3,MAX(D872:D874),IF(I873=3,MAX(D871:D873),F873)))</f>
        <v>33</v>
      </c>
      <c r="G874">
        <f>IF(OR(טבלה13[[#This Row],[CycleNumber]]&gt;B875,B875=""),IF(טבלה13[[#This Row],[מספר סטייה]]=3,MIN(D872:D874),טבלה13[[#This Row],[מינ קבוע]]),טבלה13[[#This Row],[מינ קבוע]])</f>
        <v>26</v>
      </c>
      <c r="H874">
        <f>IF(OR(טבלה13[[#This Row],[CycleNumber]]&gt;B875,B875=""),IF(טבלה13[[#This Row],[מספר סטייה]]=3,MAX(D872:D874),טבלה13[[#This Row],[מקס קבוע]]),טבלה13[[#This Row],[מקס קבוע]])</f>
        <v>33</v>
      </c>
      <c r="I87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קבוע]]&lt;&gt;E873,1,I873+1),0))</f>
        <v>0</v>
      </c>
      <c r="J874">
        <f>IF(AND(טבלה13[[#This Row],[CycleNumber]]&lt;B875,טבלה13[[#This Row],[מקס קבוע]]&lt;&gt;""),IF(OR(טבלה13[[#This Row],[מספר סטייה]]&lt;I875,AND(טבלה13[[#This Row],[מספר סטייה]]=3,I875=1)),0,1),"")</f>
        <v>1</v>
      </c>
      <c r="K874">
        <f>IF(טבלה13[[#This Row],[מקס קבוע]]&lt;&gt;"",טבלה13[[#This Row],[מקסימום]]-טבלה13[[#This Row],[מינימום]],"")</f>
        <v>7</v>
      </c>
      <c r="L874">
        <f>IF(IFERROR(LOOKUP(טבלה13[[#This Row],[ClientID]],פיבוט!$A$4:$A$121),FALSE)=טבלה13[[#This Row],[ClientID]],1,0)</f>
        <v>1</v>
      </c>
      <c r="M874" t="str">
        <f>IF(OR(טבלה13[[#This Row],[ClientID]]=A875),"",1)</f>
        <v/>
      </c>
      <c r="N874" s="3" t="str">
        <f>IF(טבלה13[[#This Row],[טווח]]&lt;&gt;K873,טבלה13[[#This Row],[טווח]],"")</f>
        <v/>
      </c>
      <c r="O874" s="3" t="str">
        <f>IF(טבלה13[[#This Row],[מניית טווחים]]&lt;&gt;"",IF(OR(30&gt;טבלה13[[#This Row],[מקסימום]],30&lt;טבלה13[[#This Row],[מינימום]]),0,1),"")</f>
        <v/>
      </c>
    </row>
    <row r="875" spans="1:15" x14ac:dyDescent="0.25">
      <c r="A875" t="s">
        <v>79</v>
      </c>
      <c r="B875">
        <v>8</v>
      </c>
      <c r="C875">
        <v>28</v>
      </c>
      <c r="D875">
        <f>טבלה13[[#This Row],[LengthofCycle]]+1</f>
        <v>29</v>
      </c>
      <c r="E875">
        <f>IF(טבלה13[[#This Row],[CycleNumber]]&lt;3,"",IF(טבלה13[[#This Row],[CycleNumber]]=3,MIN(D873:D875),IF(I874=3,MIN(D872:D874),E874)))</f>
        <v>26</v>
      </c>
      <c r="F875">
        <f>IF(טבלה13[[#This Row],[CycleNumber]]&lt;3,"",IF(טבלה13[[#This Row],[CycleNumber]]=3,MAX(D873:D875),IF(I874=3,MAX(D872:D874),F874)))</f>
        <v>33</v>
      </c>
      <c r="G875">
        <f>IF(OR(טבלה13[[#This Row],[CycleNumber]]&gt;B876,B876=""),IF(טבלה13[[#This Row],[מספר סטייה]]=3,MIN(D873:D875),טבלה13[[#This Row],[מינ קבוע]]),טבלה13[[#This Row],[מינ קבוע]])</f>
        <v>26</v>
      </c>
      <c r="H875">
        <f>IF(OR(טבלה13[[#This Row],[CycleNumber]]&gt;B876,B876=""),IF(טבלה13[[#This Row],[מספר סטייה]]=3,MAX(D873:D875),טבלה13[[#This Row],[מקס קבוע]]),טבלה13[[#This Row],[מקס קבוע]])</f>
        <v>33</v>
      </c>
      <c r="I87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קבוע]]&lt;&gt;E874,1,I874+1),0))</f>
        <v>0</v>
      </c>
      <c r="J875">
        <f>IF(AND(טבלה13[[#This Row],[CycleNumber]]&lt;B876,טבלה13[[#This Row],[מקס קבוע]]&lt;&gt;""),IF(OR(טבלה13[[#This Row],[מספר סטייה]]&lt;I876,AND(טבלה13[[#This Row],[מספר סטייה]]=3,I876=1)),0,1),"")</f>
        <v>1</v>
      </c>
      <c r="K875">
        <f>IF(טבלה13[[#This Row],[מקס קבוע]]&lt;&gt;"",טבלה13[[#This Row],[מקסימום]]-טבלה13[[#This Row],[מינימום]],"")</f>
        <v>7</v>
      </c>
      <c r="L875">
        <f>IF(IFERROR(LOOKUP(טבלה13[[#This Row],[ClientID]],פיבוט!$A$4:$A$121),FALSE)=טבלה13[[#This Row],[ClientID]],1,0)</f>
        <v>1</v>
      </c>
      <c r="M875" t="str">
        <f>IF(OR(טבלה13[[#This Row],[ClientID]]=A876),"",1)</f>
        <v/>
      </c>
      <c r="N875" s="3" t="str">
        <f>IF(טבלה13[[#This Row],[טווח]]&lt;&gt;K874,טבלה13[[#This Row],[טווח]],"")</f>
        <v/>
      </c>
      <c r="O875" s="3" t="str">
        <f>IF(טבלה13[[#This Row],[מניית טווחים]]&lt;&gt;"",IF(OR(30&gt;טבלה13[[#This Row],[מקסימום]],30&lt;טבלה13[[#This Row],[מינימום]]),0,1),"")</f>
        <v/>
      </c>
    </row>
    <row r="876" spans="1:15" x14ac:dyDescent="0.25">
      <c r="A876" t="s">
        <v>79</v>
      </c>
      <c r="B876">
        <v>9</v>
      </c>
      <c r="C876">
        <v>28</v>
      </c>
      <c r="D876">
        <f>טבלה13[[#This Row],[LengthofCycle]]+1</f>
        <v>29</v>
      </c>
      <c r="E876">
        <f>IF(טבלה13[[#This Row],[CycleNumber]]&lt;3,"",IF(טבלה13[[#This Row],[CycleNumber]]=3,MIN(D874:D876),IF(I875=3,MIN(D873:D875),E875)))</f>
        <v>26</v>
      </c>
      <c r="F876">
        <f>IF(טבלה13[[#This Row],[CycleNumber]]&lt;3,"",IF(טבלה13[[#This Row],[CycleNumber]]=3,MAX(D874:D876),IF(I875=3,MAX(D873:D875),F875)))</f>
        <v>33</v>
      </c>
      <c r="G876">
        <f>IF(OR(טבלה13[[#This Row],[CycleNumber]]&gt;B877,B877=""),IF(טבלה13[[#This Row],[מספר סטייה]]=3,MIN(D874:D876),טבלה13[[#This Row],[מינ קבוע]]),טבלה13[[#This Row],[מינ קבוע]])</f>
        <v>26</v>
      </c>
      <c r="H876">
        <f>IF(OR(טבלה13[[#This Row],[CycleNumber]]&gt;B877,B877=""),IF(טבלה13[[#This Row],[מספר סטייה]]=3,MAX(D874:D876),טבלה13[[#This Row],[מקס קבוע]]),טבלה13[[#This Row],[מקס קבוע]])</f>
        <v>33</v>
      </c>
      <c r="I87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קבוע]]&lt;&gt;E875,1,I875+1),0))</f>
        <v>0</v>
      </c>
      <c r="J876">
        <f>IF(AND(טבלה13[[#This Row],[CycleNumber]]&lt;B877,טבלה13[[#This Row],[מקס קבוע]]&lt;&gt;""),IF(OR(טבלה13[[#This Row],[מספר סטייה]]&lt;I877,AND(טבלה13[[#This Row],[מספר סטייה]]=3,I877=1)),0,1),"")</f>
        <v>1</v>
      </c>
      <c r="K876">
        <f>IF(טבלה13[[#This Row],[מקס קבוע]]&lt;&gt;"",טבלה13[[#This Row],[מקסימום]]-טבלה13[[#This Row],[מינימום]],"")</f>
        <v>7</v>
      </c>
      <c r="L876">
        <f>IF(IFERROR(LOOKUP(טבלה13[[#This Row],[ClientID]],פיבוט!$A$4:$A$121),FALSE)=טבלה13[[#This Row],[ClientID]],1,0)</f>
        <v>1</v>
      </c>
      <c r="M876" t="str">
        <f>IF(OR(טבלה13[[#This Row],[ClientID]]=A877),"",1)</f>
        <v/>
      </c>
      <c r="N876" s="3" t="str">
        <f>IF(טבלה13[[#This Row],[טווח]]&lt;&gt;K875,טבלה13[[#This Row],[טווח]],"")</f>
        <v/>
      </c>
      <c r="O876" s="3" t="str">
        <f>IF(טבלה13[[#This Row],[מניית טווחים]]&lt;&gt;"",IF(OR(30&gt;טבלה13[[#This Row],[מקסימום]],30&lt;טבלה13[[#This Row],[מינימום]]),0,1),"")</f>
        <v/>
      </c>
    </row>
    <row r="877" spans="1:15" x14ac:dyDescent="0.25">
      <c r="A877" t="s">
        <v>79</v>
      </c>
      <c r="B877">
        <v>10</v>
      </c>
      <c r="C877">
        <v>28</v>
      </c>
      <c r="D877">
        <f>טבלה13[[#This Row],[LengthofCycle]]+1</f>
        <v>29</v>
      </c>
      <c r="E877">
        <f>IF(טבלה13[[#This Row],[CycleNumber]]&lt;3,"",IF(טבלה13[[#This Row],[CycleNumber]]=3,MIN(D875:D877),IF(I876=3,MIN(D874:D876),E876)))</f>
        <v>26</v>
      </c>
      <c r="F877">
        <f>IF(טבלה13[[#This Row],[CycleNumber]]&lt;3,"",IF(טבלה13[[#This Row],[CycleNumber]]=3,MAX(D875:D877),IF(I876=3,MAX(D874:D876),F876)))</f>
        <v>33</v>
      </c>
      <c r="G877">
        <f>IF(OR(טבלה13[[#This Row],[CycleNumber]]&gt;B878,B878=""),IF(טבלה13[[#This Row],[מספר סטייה]]=3,MIN(D875:D877),טבלה13[[#This Row],[מינ קבוע]]),טבלה13[[#This Row],[מינ קבוע]])</f>
        <v>26</v>
      </c>
      <c r="H877">
        <f>IF(OR(טבלה13[[#This Row],[CycleNumber]]&gt;B878,B878=""),IF(טבלה13[[#This Row],[מספר סטייה]]=3,MAX(D875:D877),טבלה13[[#This Row],[מקס קבוע]]),טבלה13[[#This Row],[מקס קבוע]])</f>
        <v>33</v>
      </c>
      <c r="I87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קבוע]]&lt;&gt;E876,1,I876+1),0))</f>
        <v>0</v>
      </c>
      <c r="J877">
        <f>IF(AND(טבלה13[[#This Row],[CycleNumber]]&lt;B878,טבלה13[[#This Row],[מקס קבוע]]&lt;&gt;""),IF(OR(טבלה13[[#This Row],[מספר סטייה]]&lt;I878,AND(טבלה13[[#This Row],[מספר סטייה]]=3,I878=1)),0,1),"")</f>
        <v>1</v>
      </c>
      <c r="K877">
        <f>IF(טבלה13[[#This Row],[מקס קבוע]]&lt;&gt;"",טבלה13[[#This Row],[מקסימום]]-טבלה13[[#This Row],[מינימום]],"")</f>
        <v>7</v>
      </c>
      <c r="L877">
        <f>IF(IFERROR(LOOKUP(טבלה13[[#This Row],[ClientID]],פיבוט!$A$4:$A$121),FALSE)=טבלה13[[#This Row],[ClientID]],1,0)</f>
        <v>1</v>
      </c>
      <c r="M877" t="str">
        <f>IF(OR(טבלה13[[#This Row],[ClientID]]=A878),"",1)</f>
        <v/>
      </c>
      <c r="N877" s="3" t="str">
        <f>IF(טבלה13[[#This Row],[טווח]]&lt;&gt;K876,טבלה13[[#This Row],[טווח]],"")</f>
        <v/>
      </c>
      <c r="O877" s="3" t="str">
        <f>IF(טבלה13[[#This Row],[מניית טווחים]]&lt;&gt;"",IF(OR(30&gt;טבלה13[[#This Row],[מקסימום]],30&lt;טבלה13[[#This Row],[מינימום]]),0,1),"")</f>
        <v/>
      </c>
    </row>
    <row r="878" spans="1:15" x14ac:dyDescent="0.25">
      <c r="A878" t="s">
        <v>79</v>
      </c>
      <c r="B878">
        <v>11</v>
      </c>
      <c r="C878">
        <v>26</v>
      </c>
      <c r="D878">
        <f>טבלה13[[#This Row],[LengthofCycle]]+1</f>
        <v>27</v>
      </c>
      <c r="E878">
        <f>IF(טבלה13[[#This Row],[CycleNumber]]&lt;3,"",IF(טבלה13[[#This Row],[CycleNumber]]=3,MIN(D876:D878),IF(I877=3,MIN(D875:D877),E877)))</f>
        <v>26</v>
      </c>
      <c r="F878">
        <f>IF(טבלה13[[#This Row],[CycleNumber]]&lt;3,"",IF(טבלה13[[#This Row],[CycleNumber]]=3,MAX(D876:D878),IF(I877=3,MAX(D875:D877),F877)))</f>
        <v>33</v>
      </c>
      <c r="G878">
        <f>IF(OR(טבלה13[[#This Row],[CycleNumber]]&gt;B879,B879=""),IF(טבלה13[[#This Row],[מספר סטייה]]=3,MIN(D876:D878),טבלה13[[#This Row],[מינ קבוע]]),טבלה13[[#This Row],[מינ קבוע]])</f>
        <v>26</v>
      </c>
      <c r="H878">
        <f>IF(OR(טבלה13[[#This Row],[CycleNumber]]&gt;B879,B879=""),IF(טבלה13[[#This Row],[מספר סטייה]]=3,MAX(D876:D878),טבלה13[[#This Row],[מקס קבוע]]),טבלה13[[#This Row],[מקס קבוע]])</f>
        <v>33</v>
      </c>
      <c r="I87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קבוע]]&lt;&gt;E877,1,I877+1),0))</f>
        <v>0</v>
      </c>
      <c r="J878">
        <f>IF(AND(טבלה13[[#This Row],[CycleNumber]]&lt;B879,טבלה13[[#This Row],[מקס קבוע]]&lt;&gt;""),IF(OR(טבלה13[[#This Row],[מספר סטייה]]&lt;I879,AND(טבלה13[[#This Row],[מספר סטייה]]=3,I879=1)),0,1),"")</f>
        <v>1</v>
      </c>
      <c r="K878">
        <f>IF(טבלה13[[#This Row],[מקס קבוע]]&lt;&gt;"",טבלה13[[#This Row],[מקסימום]]-טבלה13[[#This Row],[מינימום]],"")</f>
        <v>7</v>
      </c>
      <c r="L878">
        <f>IF(IFERROR(LOOKUP(טבלה13[[#This Row],[ClientID]],פיבוט!$A$4:$A$121),FALSE)=טבלה13[[#This Row],[ClientID]],1,0)</f>
        <v>1</v>
      </c>
      <c r="M878" t="str">
        <f>IF(OR(טבלה13[[#This Row],[ClientID]]=A879),"",1)</f>
        <v/>
      </c>
      <c r="N878" s="3" t="str">
        <f>IF(טבלה13[[#This Row],[טווח]]&lt;&gt;K877,טבלה13[[#This Row],[טווח]],"")</f>
        <v/>
      </c>
      <c r="O878" s="3" t="str">
        <f>IF(טבלה13[[#This Row],[מניית טווחים]]&lt;&gt;"",IF(OR(30&gt;טבלה13[[#This Row],[מקסימום]],30&lt;טבלה13[[#This Row],[מינימום]]),0,1),"")</f>
        <v/>
      </c>
    </row>
    <row r="879" spans="1:15" x14ac:dyDescent="0.25">
      <c r="A879" t="s">
        <v>79</v>
      </c>
      <c r="B879">
        <v>12</v>
      </c>
      <c r="C879">
        <v>28</v>
      </c>
      <c r="D879">
        <f>טבלה13[[#This Row],[LengthofCycle]]+1</f>
        <v>29</v>
      </c>
      <c r="E879">
        <f>IF(טבלה13[[#This Row],[CycleNumber]]&lt;3,"",IF(טבלה13[[#This Row],[CycleNumber]]=3,MIN(D877:D879),IF(I878=3,MIN(D876:D878),E878)))</f>
        <v>26</v>
      </c>
      <c r="F879">
        <f>IF(טבלה13[[#This Row],[CycleNumber]]&lt;3,"",IF(טבלה13[[#This Row],[CycleNumber]]=3,MAX(D877:D879),IF(I878=3,MAX(D876:D878),F878)))</f>
        <v>33</v>
      </c>
      <c r="G879">
        <f>IF(OR(טבלה13[[#This Row],[CycleNumber]]&gt;B880,B880=""),IF(טבלה13[[#This Row],[מספר סטייה]]=3,MIN(D877:D879),טבלה13[[#This Row],[מינ קבוע]]),טבלה13[[#This Row],[מינ קבוע]])</f>
        <v>26</v>
      </c>
      <c r="H879">
        <f>IF(OR(טבלה13[[#This Row],[CycleNumber]]&gt;B880,B880=""),IF(טבלה13[[#This Row],[מספר סטייה]]=3,MAX(D877:D879),טבלה13[[#This Row],[מקס קבוע]]),טבלה13[[#This Row],[מקס קבוע]])</f>
        <v>33</v>
      </c>
      <c r="I87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קבוע]]&lt;&gt;E878,1,I878+1),0))</f>
        <v>0</v>
      </c>
      <c r="J879" t="str">
        <f>IF(AND(טבלה13[[#This Row],[CycleNumber]]&lt;B880,טבלה13[[#This Row],[מקס קבוע]]&lt;&gt;""),IF(OR(טבלה13[[#This Row],[מספר סטייה]]&lt;I880,AND(טבלה13[[#This Row],[מספר סטייה]]=3,I880=1)),0,1),"")</f>
        <v/>
      </c>
      <c r="K879">
        <f>IF(טבלה13[[#This Row],[מקס קבוע]]&lt;&gt;"",טבלה13[[#This Row],[מקסימום]]-טבלה13[[#This Row],[מינימום]],"")</f>
        <v>7</v>
      </c>
      <c r="L879">
        <f>IF(IFERROR(LOOKUP(טבלה13[[#This Row],[ClientID]],פיבוט!$A$4:$A$121),FALSE)=טבלה13[[#This Row],[ClientID]],1,0)</f>
        <v>1</v>
      </c>
      <c r="M879">
        <f>IF(OR(טבלה13[[#This Row],[ClientID]]=A880),"",1)</f>
        <v>1</v>
      </c>
      <c r="N879" s="3" t="str">
        <f>IF(טבלה13[[#This Row],[טווח]]&lt;&gt;K878,טבלה13[[#This Row],[טווח]],"")</f>
        <v/>
      </c>
      <c r="O879" s="3" t="str">
        <f>IF(טבלה13[[#This Row],[מניית טווחים]]&lt;&gt;"",IF(OR(30&gt;טבלה13[[#This Row],[מקסימום]],30&lt;טבלה13[[#This Row],[מינימום]]),0,1),"")</f>
        <v/>
      </c>
    </row>
    <row r="880" spans="1:15" x14ac:dyDescent="0.25">
      <c r="A880" t="s">
        <v>80</v>
      </c>
      <c r="B880">
        <v>1</v>
      </c>
      <c r="C880">
        <v>27</v>
      </c>
      <c r="D880">
        <f>טבלה13[[#This Row],[LengthofCycle]]+1</f>
        <v>28</v>
      </c>
      <c r="E880" t="str">
        <f>IF(טבלה13[[#This Row],[CycleNumber]]&lt;3,"",IF(טבלה13[[#This Row],[CycleNumber]]=3,MIN(D878:D880),IF(I879=3,MIN(D877:D879),E879)))</f>
        <v/>
      </c>
      <c r="F880" t="str">
        <f>IF(טבלה13[[#This Row],[CycleNumber]]&lt;3,"",IF(טבלה13[[#This Row],[CycleNumber]]=3,MAX(D878:D880),IF(I879=3,MAX(D877:D879),F879)))</f>
        <v/>
      </c>
      <c r="G880" t="str">
        <f>IF(OR(טבלה13[[#This Row],[CycleNumber]]&gt;B881,B881=""),IF(טבלה13[[#This Row],[מספר סטייה]]=3,MIN(D878:D880),טבלה13[[#This Row],[מינ קבוע]]),טבלה13[[#This Row],[מינ קבוע]])</f>
        <v/>
      </c>
      <c r="H880" t="str">
        <f>IF(OR(טבלה13[[#This Row],[CycleNumber]]&gt;B881,B881=""),IF(טבלה13[[#This Row],[מספר סטייה]]=3,MAX(D878:D880),טבלה13[[#This Row],[מקס קבוע]]),טבלה13[[#This Row],[מקס קבוע]])</f>
        <v/>
      </c>
      <c r="I88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קבוע]]&lt;&gt;E879,1,I879+1),0))</f>
        <v/>
      </c>
      <c r="J880" t="str">
        <f>IF(AND(טבלה13[[#This Row],[CycleNumber]]&lt;B881,טבלה13[[#This Row],[מקס קבוע]]&lt;&gt;""),IF(OR(טבלה13[[#This Row],[מספר סטייה]]&lt;I881,AND(טבלה13[[#This Row],[מספר סטייה]]=3,I881=1)),0,1),"")</f>
        <v/>
      </c>
      <c r="K880" t="str">
        <f>IF(טבלה13[[#This Row],[מקס קבוע]]&lt;&gt;"",טבלה13[[#This Row],[מקסימום]]-טבלה13[[#This Row],[מינימום]],"")</f>
        <v/>
      </c>
      <c r="L880">
        <f>IF(IFERROR(LOOKUP(טבלה13[[#This Row],[ClientID]],פיבוט!$A$4:$A$121),FALSE)=טבלה13[[#This Row],[ClientID]],1,0)</f>
        <v>1</v>
      </c>
      <c r="M880" t="str">
        <f>IF(OR(טבלה13[[#This Row],[ClientID]]=A881),"",1)</f>
        <v/>
      </c>
      <c r="N880" s="3" t="str">
        <f>IF(טבלה13[[#This Row],[טווח]]&lt;&gt;K879,טבלה13[[#This Row],[טווח]],"")</f>
        <v/>
      </c>
      <c r="O880" s="3" t="str">
        <f>IF(טבלה13[[#This Row],[מניית טווחים]]&lt;&gt;"",IF(OR(30&gt;טבלה13[[#This Row],[מקסימום]],30&lt;טבלה13[[#This Row],[מינימום]]),0,1),"")</f>
        <v/>
      </c>
    </row>
    <row r="881" spans="1:15" x14ac:dyDescent="0.25">
      <c r="A881" t="s">
        <v>80</v>
      </c>
      <c r="B881">
        <v>2</v>
      </c>
      <c r="C881">
        <v>25</v>
      </c>
      <c r="D881">
        <f>טבלה13[[#This Row],[LengthofCycle]]+1</f>
        <v>26</v>
      </c>
      <c r="E881" t="str">
        <f>IF(טבלה13[[#This Row],[CycleNumber]]&lt;3,"",IF(טבלה13[[#This Row],[CycleNumber]]=3,MIN(D879:D881),IF(I880=3,MIN(D878:D880),E880)))</f>
        <v/>
      </c>
      <c r="F881" t="str">
        <f>IF(טבלה13[[#This Row],[CycleNumber]]&lt;3,"",IF(טבלה13[[#This Row],[CycleNumber]]=3,MAX(D879:D881),IF(I880=3,MAX(D878:D880),F880)))</f>
        <v/>
      </c>
      <c r="G881" t="str">
        <f>IF(OR(טבלה13[[#This Row],[CycleNumber]]&gt;B882,B882=""),IF(טבלה13[[#This Row],[מספר סטייה]]=3,MIN(D879:D881),טבלה13[[#This Row],[מינ קבוע]]),טבלה13[[#This Row],[מינ קבוע]])</f>
        <v/>
      </c>
      <c r="H881" t="str">
        <f>IF(OR(טבלה13[[#This Row],[CycleNumber]]&gt;B882,B882=""),IF(טבלה13[[#This Row],[מספר סטייה]]=3,MAX(D879:D881),טבלה13[[#This Row],[מקס קבוע]]),טבלה13[[#This Row],[מקס קבוע]])</f>
        <v/>
      </c>
      <c r="I88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קבוע]]&lt;&gt;E880,1,I880+1),0))</f>
        <v/>
      </c>
      <c r="J881" t="str">
        <f>IF(AND(טבלה13[[#This Row],[CycleNumber]]&lt;B882,טבלה13[[#This Row],[מקס קבוע]]&lt;&gt;""),IF(OR(טבלה13[[#This Row],[מספר סטייה]]&lt;I882,AND(טבלה13[[#This Row],[מספר סטייה]]=3,I882=1)),0,1),"")</f>
        <v/>
      </c>
      <c r="K881" t="str">
        <f>IF(טבלה13[[#This Row],[מקס קבוע]]&lt;&gt;"",טבלה13[[#This Row],[מקסימום]]-טבלה13[[#This Row],[מינימום]],"")</f>
        <v/>
      </c>
      <c r="L881">
        <f>IF(IFERROR(LOOKUP(טבלה13[[#This Row],[ClientID]],פיבוט!$A$4:$A$121),FALSE)=טבלה13[[#This Row],[ClientID]],1,0)</f>
        <v>1</v>
      </c>
      <c r="M881" t="str">
        <f>IF(OR(טבלה13[[#This Row],[ClientID]]=A882),"",1)</f>
        <v/>
      </c>
      <c r="N881" s="3" t="str">
        <f>IF(טבלה13[[#This Row],[טווח]]&lt;&gt;K880,טבלה13[[#This Row],[טווח]],"")</f>
        <v/>
      </c>
      <c r="O881" s="3" t="str">
        <f>IF(טבלה13[[#This Row],[מניית טווחים]]&lt;&gt;"",IF(OR(30&gt;טבלה13[[#This Row],[מקסימום]],30&lt;טבלה13[[#This Row],[מינימום]]),0,1),"")</f>
        <v/>
      </c>
    </row>
    <row r="882" spans="1:15" x14ac:dyDescent="0.25">
      <c r="A882" t="s">
        <v>80</v>
      </c>
      <c r="B882">
        <v>3</v>
      </c>
      <c r="C882">
        <v>31</v>
      </c>
      <c r="D882">
        <f>טבלה13[[#This Row],[LengthofCycle]]+1</f>
        <v>32</v>
      </c>
      <c r="E882">
        <f>IF(טבלה13[[#This Row],[CycleNumber]]&lt;3,"",IF(טבלה13[[#This Row],[CycleNumber]]=3,MIN(D880:D882),IF(I881=3,MIN(D879:D881),E881)))</f>
        <v>26</v>
      </c>
      <c r="F882">
        <f>IF(טבלה13[[#This Row],[CycleNumber]]&lt;3,"",IF(טבלה13[[#This Row],[CycleNumber]]=3,MAX(D880:D882),IF(I881=3,MAX(D879:D881),F881)))</f>
        <v>32</v>
      </c>
      <c r="G882">
        <f>IF(OR(טבלה13[[#This Row],[CycleNumber]]&gt;B883,B883=""),IF(טבלה13[[#This Row],[מספר סטייה]]=3,MIN(D880:D882),טבלה13[[#This Row],[מינ קבוע]]),טבלה13[[#This Row],[מינ קבוע]])</f>
        <v>26</v>
      </c>
      <c r="H882">
        <f>IF(OR(טבלה13[[#This Row],[CycleNumber]]&gt;B883,B883=""),IF(טבלה13[[#This Row],[מספר סטייה]]=3,MAX(D880:D882),טבלה13[[#This Row],[מקס קבוע]]),טבלה13[[#This Row],[מקס קבוע]])</f>
        <v>32</v>
      </c>
      <c r="I88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קבוע]]&lt;&gt;E881,1,I881+1),0))</f>
        <v>0</v>
      </c>
      <c r="J882">
        <f>IF(AND(טבלה13[[#This Row],[CycleNumber]]&lt;B883,טבלה13[[#This Row],[מקס קבוע]]&lt;&gt;""),IF(OR(טבלה13[[#This Row],[מספר סטייה]]&lt;I883,AND(טבלה13[[#This Row],[מספר סטייה]]=3,I883=1)),0,1),"")</f>
        <v>1</v>
      </c>
      <c r="K882">
        <f>IF(טבלה13[[#This Row],[מקס קבוע]]&lt;&gt;"",טבלה13[[#This Row],[מקסימום]]-טבלה13[[#This Row],[מינימום]],"")</f>
        <v>6</v>
      </c>
      <c r="L882">
        <f>IF(IFERROR(LOOKUP(טבלה13[[#This Row],[ClientID]],פיבוט!$A$4:$A$121),FALSE)=טבלה13[[#This Row],[ClientID]],1,0)</f>
        <v>1</v>
      </c>
      <c r="M882" t="str">
        <f>IF(OR(טבלה13[[#This Row],[ClientID]]=A883),"",1)</f>
        <v/>
      </c>
      <c r="N882" s="3">
        <f>IF(טבלה13[[#This Row],[טווח]]&lt;&gt;K881,טבלה13[[#This Row],[טווח]],"")</f>
        <v>6</v>
      </c>
      <c r="O882" s="3">
        <f>IF(טבלה13[[#This Row],[מניית טווחים]]&lt;&gt;"",IF(OR(30&gt;טבלה13[[#This Row],[מקסימום]],30&lt;טבלה13[[#This Row],[מינימום]]),0,1),"")</f>
        <v>1</v>
      </c>
    </row>
    <row r="883" spans="1:15" x14ac:dyDescent="0.25">
      <c r="A883" t="s">
        <v>80</v>
      </c>
      <c r="B883">
        <v>4</v>
      </c>
      <c r="C883">
        <v>25</v>
      </c>
      <c r="D883">
        <f>טבלה13[[#This Row],[LengthofCycle]]+1</f>
        <v>26</v>
      </c>
      <c r="E883">
        <f>IF(טבלה13[[#This Row],[CycleNumber]]&lt;3,"",IF(טבלה13[[#This Row],[CycleNumber]]=3,MIN(D881:D883),IF(I882=3,MIN(D880:D882),E882)))</f>
        <v>26</v>
      </c>
      <c r="F883">
        <f>IF(טבלה13[[#This Row],[CycleNumber]]&lt;3,"",IF(טבלה13[[#This Row],[CycleNumber]]=3,MAX(D881:D883),IF(I882=3,MAX(D880:D882),F882)))</f>
        <v>32</v>
      </c>
      <c r="G883">
        <f>IF(OR(טבלה13[[#This Row],[CycleNumber]]&gt;B884,B884=""),IF(טבלה13[[#This Row],[מספר סטייה]]=3,MIN(D881:D883),טבלה13[[#This Row],[מינ קבוע]]),טבלה13[[#This Row],[מינ קבוע]])</f>
        <v>26</v>
      </c>
      <c r="H883">
        <f>IF(OR(טבלה13[[#This Row],[CycleNumber]]&gt;B884,B884=""),IF(טבלה13[[#This Row],[מספר סטייה]]=3,MAX(D881:D883),טבלה13[[#This Row],[מקס קבוע]]),טבלה13[[#This Row],[מקס קבוע]])</f>
        <v>32</v>
      </c>
      <c r="I88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קבוע]]&lt;&gt;E882,1,I882+1),0))</f>
        <v>0</v>
      </c>
      <c r="J883">
        <f>IF(AND(טבלה13[[#This Row],[CycleNumber]]&lt;B884,טבלה13[[#This Row],[מקס קבוע]]&lt;&gt;""),IF(OR(טבלה13[[#This Row],[מספר סטייה]]&lt;I884,AND(טבלה13[[#This Row],[מספר סטייה]]=3,I884=1)),0,1),"")</f>
        <v>1</v>
      </c>
      <c r="K883">
        <f>IF(טבלה13[[#This Row],[מקס קבוע]]&lt;&gt;"",טבלה13[[#This Row],[מקסימום]]-טבלה13[[#This Row],[מינימום]],"")</f>
        <v>6</v>
      </c>
      <c r="L883">
        <f>IF(IFERROR(LOOKUP(טבלה13[[#This Row],[ClientID]],פיבוט!$A$4:$A$121),FALSE)=טבלה13[[#This Row],[ClientID]],1,0)</f>
        <v>1</v>
      </c>
      <c r="M883" t="str">
        <f>IF(OR(טבלה13[[#This Row],[ClientID]]=A884),"",1)</f>
        <v/>
      </c>
      <c r="N883" s="3" t="str">
        <f>IF(טבלה13[[#This Row],[טווח]]&lt;&gt;K882,טבלה13[[#This Row],[טווח]],"")</f>
        <v/>
      </c>
      <c r="O883" s="3" t="str">
        <f>IF(טבלה13[[#This Row],[מניית טווחים]]&lt;&gt;"",IF(OR(30&gt;טבלה13[[#This Row],[מקסימום]],30&lt;טבלה13[[#This Row],[מינימום]]),0,1),"")</f>
        <v/>
      </c>
    </row>
    <row r="884" spans="1:15" x14ac:dyDescent="0.25">
      <c r="A884" t="s">
        <v>80</v>
      </c>
      <c r="B884">
        <v>5</v>
      </c>
      <c r="C884">
        <v>26</v>
      </c>
      <c r="D884">
        <f>טבלה13[[#This Row],[LengthofCycle]]+1</f>
        <v>27</v>
      </c>
      <c r="E884">
        <f>IF(טבלה13[[#This Row],[CycleNumber]]&lt;3,"",IF(טבלה13[[#This Row],[CycleNumber]]=3,MIN(D882:D884),IF(I883=3,MIN(D881:D883),E883)))</f>
        <v>26</v>
      </c>
      <c r="F884">
        <f>IF(טבלה13[[#This Row],[CycleNumber]]&lt;3,"",IF(טבלה13[[#This Row],[CycleNumber]]=3,MAX(D882:D884),IF(I883=3,MAX(D881:D883),F883)))</f>
        <v>32</v>
      </c>
      <c r="G884">
        <f>IF(OR(טבלה13[[#This Row],[CycleNumber]]&gt;B885,B885=""),IF(טבלה13[[#This Row],[מספר סטייה]]=3,MIN(D882:D884),טבלה13[[#This Row],[מינ קבוע]]),טבלה13[[#This Row],[מינ קבוע]])</f>
        <v>26</v>
      </c>
      <c r="H884">
        <f>IF(OR(טבלה13[[#This Row],[CycleNumber]]&gt;B885,B885=""),IF(טבלה13[[#This Row],[מספר סטייה]]=3,MAX(D882:D884),טבלה13[[#This Row],[מקס קבוע]]),טבלה13[[#This Row],[מקס קבוע]])</f>
        <v>32</v>
      </c>
      <c r="I88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קבוע]]&lt;&gt;E883,1,I883+1),0))</f>
        <v>0</v>
      </c>
      <c r="J884">
        <f>IF(AND(טבלה13[[#This Row],[CycleNumber]]&lt;B885,טבלה13[[#This Row],[מקס קבוע]]&lt;&gt;""),IF(OR(טבלה13[[#This Row],[מספר סטייה]]&lt;I885,AND(טבלה13[[#This Row],[מספר סטייה]]=3,I885=1)),0,1),"")</f>
        <v>1</v>
      </c>
      <c r="K884">
        <f>IF(טבלה13[[#This Row],[מקס קבוע]]&lt;&gt;"",טבלה13[[#This Row],[מקסימום]]-טבלה13[[#This Row],[מינימום]],"")</f>
        <v>6</v>
      </c>
      <c r="L884">
        <f>IF(IFERROR(LOOKUP(טבלה13[[#This Row],[ClientID]],פיבוט!$A$4:$A$121),FALSE)=טבלה13[[#This Row],[ClientID]],1,0)</f>
        <v>1</v>
      </c>
      <c r="M884" t="str">
        <f>IF(OR(טבלה13[[#This Row],[ClientID]]=A885),"",1)</f>
        <v/>
      </c>
      <c r="N884" s="3" t="str">
        <f>IF(טבלה13[[#This Row],[טווח]]&lt;&gt;K883,טבלה13[[#This Row],[טווח]],"")</f>
        <v/>
      </c>
      <c r="O884" s="3" t="str">
        <f>IF(טבלה13[[#This Row],[מניית טווחים]]&lt;&gt;"",IF(OR(30&gt;טבלה13[[#This Row],[מקסימום]],30&lt;טבלה13[[#This Row],[מינימום]]),0,1),"")</f>
        <v/>
      </c>
    </row>
    <row r="885" spans="1:15" x14ac:dyDescent="0.25">
      <c r="A885" t="s">
        <v>80</v>
      </c>
      <c r="B885">
        <v>6</v>
      </c>
      <c r="C885">
        <v>27</v>
      </c>
      <c r="D885">
        <f>טבלה13[[#This Row],[LengthofCycle]]+1</f>
        <v>28</v>
      </c>
      <c r="E885">
        <f>IF(טבלה13[[#This Row],[CycleNumber]]&lt;3,"",IF(טבלה13[[#This Row],[CycleNumber]]=3,MIN(D883:D885),IF(I884=3,MIN(D882:D884),E884)))</f>
        <v>26</v>
      </c>
      <c r="F885">
        <f>IF(טבלה13[[#This Row],[CycleNumber]]&lt;3,"",IF(טבלה13[[#This Row],[CycleNumber]]=3,MAX(D883:D885),IF(I884=3,MAX(D882:D884),F884)))</f>
        <v>32</v>
      </c>
      <c r="G885">
        <f>IF(OR(טבלה13[[#This Row],[CycleNumber]]&gt;B886,B886=""),IF(טבלה13[[#This Row],[מספר סטייה]]=3,MIN(D883:D885),טבלה13[[#This Row],[מינ קבוע]]),טבלה13[[#This Row],[מינ קבוע]])</f>
        <v>26</v>
      </c>
      <c r="H885">
        <f>IF(OR(טבלה13[[#This Row],[CycleNumber]]&gt;B886,B886=""),IF(טבלה13[[#This Row],[מספר סטייה]]=3,MAX(D883:D885),טבלה13[[#This Row],[מקס קבוע]]),טבלה13[[#This Row],[מקס קבוע]])</f>
        <v>32</v>
      </c>
      <c r="I88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קבוע]]&lt;&gt;E884,1,I884+1),0))</f>
        <v>0</v>
      </c>
      <c r="J885">
        <f>IF(AND(טבלה13[[#This Row],[CycleNumber]]&lt;B886,טבלה13[[#This Row],[מקס קבוע]]&lt;&gt;""),IF(OR(טבלה13[[#This Row],[מספר סטייה]]&lt;I886,AND(טבלה13[[#This Row],[מספר סטייה]]=3,I886=1)),0,1),"")</f>
        <v>1</v>
      </c>
      <c r="K885">
        <f>IF(טבלה13[[#This Row],[מקס קבוע]]&lt;&gt;"",טבלה13[[#This Row],[מקסימום]]-טבלה13[[#This Row],[מינימום]],"")</f>
        <v>6</v>
      </c>
      <c r="L885">
        <f>IF(IFERROR(LOOKUP(טבלה13[[#This Row],[ClientID]],פיבוט!$A$4:$A$121),FALSE)=טבלה13[[#This Row],[ClientID]],1,0)</f>
        <v>1</v>
      </c>
      <c r="M885" t="str">
        <f>IF(OR(טבלה13[[#This Row],[ClientID]]=A886),"",1)</f>
        <v/>
      </c>
      <c r="N885" s="3" t="str">
        <f>IF(טבלה13[[#This Row],[טווח]]&lt;&gt;K884,טבלה13[[#This Row],[טווח]],"")</f>
        <v/>
      </c>
      <c r="O885" s="3" t="str">
        <f>IF(טבלה13[[#This Row],[מניית טווחים]]&lt;&gt;"",IF(OR(30&gt;טבלה13[[#This Row],[מקסימום]],30&lt;טבלה13[[#This Row],[מינימום]]),0,1),"")</f>
        <v/>
      </c>
    </row>
    <row r="886" spans="1:15" x14ac:dyDescent="0.25">
      <c r="A886" t="s">
        <v>80</v>
      </c>
      <c r="B886">
        <v>7</v>
      </c>
      <c r="C886">
        <v>28</v>
      </c>
      <c r="D886">
        <f>טבלה13[[#This Row],[LengthofCycle]]+1</f>
        <v>29</v>
      </c>
      <c r="E886">
        <f>IF(טבלה13[[#This Row],[CycleNumber]]&lt;3,"",IF(טבלה13[[#This Row],[CycleNumber]]=3,MIN(D884:D886),IF(I885=3,MIN(D883:D885),E885)))</f>
        <v>26</v>
      </c>
      <c r="F886">
        <f>IF(טבלה13[[#This Row],[CycleNumber]]&lt;3,"",IF(טבלה13[[#This Row],[CycleNumber]]=3,MAX(D884:D886),IF(I885=3,MAX(D883:D885),F885)))</f>
        <v>32</v>
      </c>
      <c r="G886">
        <f>IF(OR(טבלה13[[#This Row],[CycleNumber]]&gt;B887,B887=""),IF(טבלה13[[#This Row],[מספר סטייה]]=3,MIN(D884:D886),טבלה13[[#This Row],[מינ קבוע]]),טבלה13[[#This Row],[מינ קבוע]])</f>
        <v>26</v>
      </c>
      <c r="H886">
        <f>IF(OR(טבלה13[[#This Row],[CycleNumber]]&gt;B887,B887=""),IF(טבלה13[[#This Row],[מספר סטייה]]=3,MAX(D884:D886),טבלה13[[#This Row],[מקס קבוע]]),טבלה13[[#This Row],[מקס קבוע]])</f>
        <v>32</v>
      </c>
      <c r="I88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קבוע]]&lt;&gt;E885,1,I885+1),0))</f>
        <v>0</v>
      </c>
      <c r="J886">
        <f>IF(AND(טבלה13[[#This Row],[CycleNumber]]&lt;B887,טבלה13[[#This Row],[מקס קבוע]]&lt;&gt;""),IF(OR(טבלה13[[#This Row],[מספר סטייה]]&lt;I887,AND(טבלה13[[#This Row],[מספר סטייה]]=3,I887=1)),0,1),"")</f>
        <v>1</v>
      </c>
      <c r="K886">
        <f>IF(טבלה13[[#This Row],[מקס קבוע]]&lt;&gt;"",טבלה13[[#This Row],[מקסימום]]-טבלה13[[#This Row],[מינימום]],"")</f>
        <v>6</v>
      </c>
      <c r="L886">
        <f>IF(IFERROR(LOOKUP(טבלה13[[#This Row],[ClientID]],פיבוט!$A$4:$A$121),FALSE)=טבלה13[[#This Row],[ClientID]],1,0)</f>
        <v>1</v>
      </c>
      <c r="M886" t="str">
        <f>IF(OR(טבלה13[[#This Row],[ClientID]]=A887),"",1)</f>
        <v/>
      </c>
      <c r="N886" s="3" t="str">
        <f>IF(טבלה13[[#This Row],[טווח]]&lt;&gt;K885,טבלה13[[#This Row],[טווח]],"")</f>
        <v/>
      </c>
      <c r="O886" s="3" t="str">
        <f>IF(טבלה13[[#This Row],[מניית טווחים]]&lt;&gt;"",IF(OR(30&gt;טבלה13[[#This Row],[מקסימום]],30&lt;טבלה13[[#This Row],[מינימום]]),0,1),"")</f>
        <v/>
      </c>
    </row>
    <row r="887" spans="1:15" x14ac:dyDescent="0.25">
      <c r="A887" t="s">
        <v>80</v>
      </c>
      <c r="B887">
        <v>8</v>
      </c>
      <c r="C887">
        <v>25</v>
      </c>
      <c r="D887">
        <f>טבלה13[[#This Row],[LengthofCycle]]+1</f>
        <v>26</v>
      </c>
      <c r="E887">
        <f>IF(טבלה13[[#This Row],[CycleNumber]]&lt;3,"",IF(טבלה13[[#This Row],[CycleNumber]]=3,MIN(D885:D887),IF(I886=3,MIN(D884:D886),E886)))</f>
        <v>26</v>
      </c>
      <c r="F887">
        <f>IF(טבלה13[[#This Row],[CycleNumber]]&lt;3,"",IF(טבלה13[[#This Row],[CycleNumber]]=3,MAX(D885:D887),IF(I886=3,MAX(D884:D886),F886)))</f>
        <v>32</v>
      </c>
      <c r="G887">
        <f>IF(OR(טבלה13[[#This Row],[CycleNumber]]&gt;B888,B888=""),IF(טבלה13[[#This Row],[מספר סטייה]]=3,MIN(D885:D887),טבלה13[[#This Row],[מינ קבוע]]),טבלה13[[#This Row],[מינ קבוע]])</f>
        <v>26</v>
      </c>
      <c r="H887">
        <f>IF(OR(טבלה13[[#This Row],[CycleNumber]]&gt;B888,B888=""),IF(טבלה13[[#This Row],[מספר סטייה]]=3,MAX(D885:D887),טבלה13[[#This Row],[מקס קבוע]]),טבלה13[[#This Row],[מקס קבוע]])</f>
        <v>32</v>
      </c>
      <c r="I88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קבוע]]&lt;&gt;E886,1,I886+1),0))</f>
        <v>0</v>
      </c>
      <c r="J887">
        <f>IF(AND(טבלה13[[#This Row],[CycleNumber]]&lt;B888,טבלה13[[#This Row],[מקס קבוע]]&lt;&gt;""),IF(OR(טבלה13[[#This Row],[מספר סטייה]]&lt;I888,AND(טבלה13[[#This Row],[מספר סטייה]]=3,I888=1)),0,1),"")</f>
        <v>1</v>
      </c>
      <c r="K887">
        <f>IF(טבלה13[[#This Row],[מקס קבוע]]&lt;&gt;"",טבלה13[[#This Row],[מקסימום]]-טבלה13[[#This Row],[מינימום]],"")</f>
        <v>6</v>
      </c>
      <c r="L887">
        <f>IF(IFERROR(LOOKUP(טבלה13[[#This Row],[ClientID]],פיבוט!$A$4:$A$121),FALSE)=טבלה13[[#This Row],[ClientID]],1,0)</f>
        <v>1</v>
      </c>
      <c r="M887" t="str">
        <f>IF(OR(טבלה13[[#This Row],[ClientID]]=A888),"",1)</f>
        <v/>
      </c>
      <c r="N887" s="3" t="str">
        <f>IF(טבלה13[[#This Row],[טווח]]&lt;&gt;K886,טבלה13[[#This Row],[טווח]],"")</f>
        <v/>
      </c>
      <c r="O887" s="3" t="str">
        <f>IF(טבלה13[[#This Row],[מניית טווחים]]&lt;&gt;"",IF(OR(30&gt;טבלה13[[#This Row],[מקסימום]],30&lt;טבלה13[[#This Row],[מינימום]]),0,1),"")</f>
        <v/>
      </c>
    </row>
    <row r="888" spans="1:15" x14ac:dyDescent="0.25">
      <c r="A888" t="s">
        <v>80</v>
      </c>
      <c r="B888">
        <v>9</v>
      </c>
      <c r="C888">
        <v>27</v>
      </c>
      <c r="D888">
        <f>טבלה13[[#This Row],[LengthofCycle]]+1</f>
        <v>28</v>
      </c>
      <c r="E888">
        <f>IF(טבלה13[[#This Row],[CycleNumber]]&lt;3,"",IF(טבלה13[[#This Row],[CycleNumber]]=3,MIN(D886:D888),IF(I887=3,MIN(D885:D887),E887)))</f>
        <v>26</v>
      </c>
      <c r="F888">
        <f>IF(טבלה13[[#This Row],[CycleNumber]]&lt;3,"",IF(טבלה13[[#This Row],[CycleNumber]]=3,MAX(D886:D888),IF(I887=3,MAX(D885:D887),F887)))</f>
        <v>32</v>
      </c>
      <c r="G888">
        <f>IF(OR(טבלה13[[#This Row],[CycleNumber]]&gt;B889,B889=""),IF(טבלה13[[#This Row],[מספר סטייה]]=3,MIN(D886:D888),טבלה13[[#This Row],[מינ קבוע]]),טבלה13[[#This Row],[מינ קבוע]])</f>
        <v>26</v>
      </c>
      <c r="H888">
        <f>IF(OR(טבלה13[[#This Row],[CycleNumber]]&gt;B889,B889=""),IF(טבלה13[[#This Row],[מספר סטייה]]=3,MAX(D886:D888),טבלה13[[#This Row],[מקס קבוע]]),טבלה13[[#This Row],[מקס קבוע]])</f>
        <v>32</v>
      </c>
      <c r="I88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קבוע]]&lt;&gt;E887,1,I887+1),0))</f>
        <v>0</v>
      </c>
      <c r="J888">
        <f>IF(AND(טבלה13[[#This Row],[CycleNumber]]&lt;B889,טבלה13[[#This Row],[מקס קבוע]]&lt;&gt;""),IF(OR(טבלה13[[#This Row],[מספר סטייה]]&lt;I889,AND(טבלה13[[#This Row],[מספר סטייה]]=3,I889=1)),0,1),"")</f>
        <v>1</v>
      </c>
      <c r="K888">
        <f>IF(טבלה13[[#This Row],[מקס קבוע]]&lt;&gt;"",טבלה13[[#This Row],[מקסימום]]-טבלה13[[#This Row],[מינימום]],"")</f>
        <v>6</v>
      </c>
      <c r="L888">
        <f>IF(IFERROR(LOOKUP(טבלה13[[#This Row],[ClientID]],פיבוט!$A$4:$A$121),FALSE)=טבלה13[[#This Row],[ClientID]],1,0)</f>
        <v>1</v>
      </c>
      <c r="M888" t="str">
        <f>IF(OR(טבלה13[[#This Row],[ClientID]]=A889),"",1)</f>
        <v/>
      </c>
      <c r="N888" s="3" t="str">
        <f>IF(טבלה13[[#This Row],[טווח]]&lt;&gt;K887,טבלה13[[#This Row],[טווח]],"")</f>
        <v/>
      </c>
      <c r="O888" s="3" t="str">
        <f>IF(טבלה13[[#This Row],[מניית טווחים]]&lt;&gt;"",IF(OR(30&gt;טבלה13[[#This Row],[מקסימום]],30&lt;טבלה13[[#This Row],[מינימום]]),0,1),"")</f>
        <v/>
      </c>
    </row>
    <row r="889" spans="1:15" x14ac:dyDescent="0.25">
      <c r="A889" t="s">
        <v>80</v>
      </c>
      <c r="B889">
        <v>10</v>
      </c>
      <c r="C889">
        <v>25</v>
      </c>
      <c r="D889">
        <f>טבלה13[[#This Row],[LengthofCycle]]+1</f>
        <v>26</v>
      </c>
      <c r="E889">
        <f>IF(טבלה13[[#This Row],[CycleNumber]]&lt;3,"",IF(טבלה13[[#This Row],[CycleNumber]]=3,MIN(D887:D889),IF(I888=3,MIN(D886:D888),E888)))</f>
        <v>26</v>
      </c>
      <c r="F889">
        <f>IF(טבלה13[[#This Row],[CycleNumber]]&lt;3,"",IF(טבלה13[[#This Row],[CycleNumber]]=3,MAX(D887:D889),IF(I888=3,MAX(D886:D888),F888)))</f>
        <v>32</v>
      </c>
      <c r="G889">
        <f>IF(OR(טבלה13[[#This Row],[CycleNumber]]&gt;B890,B890=""),IF(טבלה13[[#This Row],[מספר סטייה]]=3,MIN(D887:D889),טבלה13[[#This Row],[מינ קבוע]]),טבלה13[[#This Row],[מינ קבוע]])</f>
        <v>26</v>
      </c>
      <c r="H889">
        <f>IF(OR(טבלה13[[#This Row],[CycleNumber]]&gt;B890,B890=""),IF(טבלה13[[#This Row],[מספר סטייה]]=3,MAX(D887:D889),טבלה13[[#This Row],[מקס קבוע]]),טבלה13[[#This Row],[מקס קבוע]])</f>
        <v>32</v>
      </c>
      <c r="I88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קבוע]]&lt;&gt;E888,1,I888+1),0))</f>
        <v>0</v>
      </c>
      <c r="J889">
        <f>IF(AND(טבלה13[[#This Row],[CycleNumber]]&lt;B890,טבלה13[[#This Row],[מקס קבוע]]&lt;&gt;""),IF(OR(טבלה13[[#This Row],[מספר סטייה]]&lt;I890,AND(טבלה13[[#This Row],[מספר סטייה]]=3,I890=1)),0,1),"")</f>
        <v>1</v>
      </c>
      <c r="K889">
        <f>IF(טבלה13[[#This Row],[מקס קבוע]]&lt;&gt;"",טבלה13[[#This Row],[מקסימום]]-טבלה13[[#This Row],[מינימום]],"")</f>
        <v>6</v>
      </c>
      <c r="L889">
        <f>IF(IFERROR(LOOKUP(טבלה13[[#This Row],[ClientID]],פיבוט!$A$4:$A$121),FALSE)=טבלה13[[#This Row],[ClientID]],1,0)</f>
        <v>1</v>
      </c>
      <c r="M889" t="str">
        <f>IF(OR(טבלה13[[#This Row],[ClientID]]=A890),"",1)</f>
        <v/>
      </c>
      <c r="N889" s="3" t="str">
        <f>IF(טבלה13[[#This Row],[טווח]]&lt;&gt;K888,טבלה13[[#This Row],[טווח]],"")</f>
        <v/>
      </c>
      <c r="O889" s="3" t="str">
        <f>IF(טבלה13[[#This Row],[מניית טווחים]]&lt;&gt;"",IF(OR(30&gt;טבלה13[[#This Row],[מקסימום]],30&lt;טבלה13[[#This Row],[מינימום]]),0,1),"")</f>
        <v/>
      </c>
    </row>
    <row r="890" spans="1:15" x14ac:dyDescent="0.25">
      <c r="A890" t="s">
        <v>80</v>
      </c>
      <c r="B890">
        <v>11</v>
      </c>
      <c r="C890">
        <v>27</v>
      </c>
      <c r="D890">
        <f>טבלה13[[#This Row],[LengthofCycle]]+1</f>
        <v>28</v>
      </c>
      <c r="E890">
        <f>IF(טבלה13[[#This Row],[CycleNumber]]&lt;3,"",IF(טבלה13[[#This Row],[CycleNumber]]=3,MIN(D888:D890),IF(I889=3,MIN(D887:D889),E889)))</f>
        <v>26</v>
      </c>
      <c r="F890">
        <f>IF(טבלה13[[#This Row],[CycleNumber]]&lt;3,"",IF(טבלה13[[#This Row],[CycleNumber]]=3,MAX(D888:D890),IF(I889=3,MAX(D887:D889),F889)))</f>
        <v>32</v>
      </c>
      <c r="G890">
        <f>IF(OR(טבלה13[[#This Row],[CycleNumber]]&gt;B891,B891=""),IF(טבלה13[[#This Row],[מספר סטייה]]=3,MIN(D888:D890),טבלה13[[#This Row],[מינ קבוע]]),טבלה13[[#This Row],[מינ קבוע]])</f>
        <v>26</v>
      </c>
      <c r="H890">
        <f>IF(OR(טבלה13[[#This Row],[CycleNumber]]&gt;B891,B891=""),IF(טבלה13[[#This Row],[מספר סטייה]]=3,MAX(D888:D890),טבלה13[[#This Row],[מקס קבוע]]),טבלה13[[#This Row],[מקס קבוע]])</f>
        <v>32</v>
      </c>
      <c r="I89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קבוע]]&lt;&gt;E889,1,I889+1),0))</f>
        <v>0</v>
      </c>
      <c r="J890">
        <f>IF(AND(טבלה13[[#This Row],[CycleNumber]]&lt;B891,טבלה13[[#This Row],[מקס קבוע]]&lt;&gt;""),IF(OR(טבלה13[[#This Row],[מספר סטייה]]&lt;I891,AND(טבלה13[[#This Row],[מספר סטייה]]=3,I891=1)),0,1),"")</f>
        <v>1</v>
      </c>
      <c r="K890">
        <f>IF(טבלה13[[#This Row],[מקס קבוע]]&lt;&gt;"",טבלה13[[#This Row],[מקסימום]]-טבלה13[[#This Row],[מינימום]],"")</f>
        <v>6</v>
      </c>
      <c r="L890">
        <f>IF(IFERROR(LOOKUP(טבלה13[[#This Row],[ClientID]],פיבוט!$A$4:$A$121),FALSE)=טבלה13[[#This Row],[ClientID]],1,0)</f>
        <v>1</v>
      </c>
      <c r="M890" t="str">
        <f>IF(OR(טבלה13[[#This Row],[ClientID]]=A891),"",1)</f>
        <v/>
      </c>
      <c r="N890" s="3" t="str">
        <f>IF(טבלה13[[#This Row],[טווח]]&lt;&gt;K889,טבלה13[[#This Row],[טווח]],"")</f>
        <v/>
      </c>
      <c r="O890" s="3" t="str">
        <f>IF(טבלה13[[#This Row],[מניית טווחים]]&lt;&gt;"",IF(OR(30&gt;טבלה13[[#This Row],[מקסימום]],30&lt;טבלה13[[#This Row],[מינימום]]),0,1),"")</f>
        <v/>
      </c>
    </row>
    <row r="891" spans="1:15" x14ac:dyDescent="0.25">
      <c r="A891" t="s">
        <v>80</v>
      </c>
      <c r="B891">
        <v>12</v>
      </c>
      <c r="C891">
        <v>26</v>
      </c>
      <c r="D891">
        <f>טבלה13[[#This Row],[LengthofCycle]]+1</f>
        <v>27</v>
      </c>
      <c r="E891">
        <f>IF(טבלה13[[#This Row],[CycleNumber]]&lt;3,"",IF(טבלה13[[#This Row],[CycleNumber]]=3,MIN(D889:D891),IF(I890=3,MIN(D888:D890),E890)))</f>
        <v>26</v>
      </c>
      <c r="F891">
        <f>IF(טבלה13[[#This Row],[CycleNumber]]&lt;3,"",IF(טבלה13[[#This Row],[CycleNumber]]=3,MAX(D889:D891),IF(I890=3,MAX(D888:D890),F890)))</f>
        <v>32</v>
      </c>
      <c r="G891">
        <f>IF(OR(טבלה13[[#This Row],[CycleNumber]]&gt;B892,B892=""),IF(טבלה13[[#This Row],[מספר סטייה]]=3,MIN(D889:D891),טבלה13[[#This Row],[מינ קבוע]]),טבלה13[[#This Row],[מינ קבוע]])</f>
        <v>26</v>
      </c>
      <c r="H891">
        <f>IF(OR(טבלה13[[#This Row],[CycleNumber]]&gt;B892,B892=""),IF(טבלה13[[#This Row],[מספר סטייה]]=3,MAX(D889:D891),טבלה13[[#This Row],[מקס קבוע]]),טבלה13[[#This Row],[מקס קבוע]])</f>
        <v>32</v>
      </c>
      <c r="I89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קבוע]]&lt;&gt;E890,1,I890+1),0))</f>
        <v>0</v>
      </c>
      <c r="J891">
        <f>IF(AND(טבלה13[[#This Row],[CycleNumber]]&lt;B892,טבלה13[[#This Row],[מקס קבוע]]&lt;&gt;""),IF(OR(טבלה13[[#This Row],[מספר סטייה]]&lt;I892,AND(טבלה13[[#This Row],[מספר סטייה]]=3,I892=1)),0,1),"")</f>
        <v>1</v>
      </c>
      <c r="K891">
        <f>IF(טבלה13[[#This Row],[מקס קבוע]]&lt;&gt;"",טבלה13[[#This Row],[מקסימום]]-טבלה13[[#This Row],[מינימום]],"")</f>
        <v>6</v>
      </c>
      <c r="L891">
        <f>IF(IFERROR(LOOKUP(טבלה13[[#This Row],[ClientID]],פיבוט!$A$4:$A$121),FALSE)=טבלה13[[#This Row],[ClientID]],1,0)</f>
        <v>1</v>
      </c>
      <c r="M891" t="str">
        <f>IF(OR(טבלה13[[#This Row],[ClientID]]=A892),"",1)</f>
        <v/>
      </c>
      <c r="N891" s="3" t="str">
        <f>IF(טבלה13[[#This Row],[טווח]]&lt;&gt;K890,טבלה13[[#This Row],[טווח]],"")</f>
        <v/>
      </c>
      <c r="O891" s="3" t="str">
        <f>IF(טבלה13[[#This Row],[מניית טווחים]]&lt;&gt;"",IF(OR(30&gt;טבלה13[[#This Row],[מקסימום]],30&lt;טבלה13[[#This Row],[מינימום]]),0,1),"")</f>
        <v/>
      </c>
    </row>
    <row r="892" spans="1:15" x14ac:dyDescent="0.25">
      <c r="A892" t="s">
        <v>80</v>
      </c>
      <c r="B892">
        <v>13</v>
      </c>
      <c r="C892">
        <v>30</v>
      </c>
      <c r="D892">
        <f>טבלה13[[#This Row],[LengthofCycle]]+1</f>
        <v>31</v>
      </c>
      <c r="E892">
        <f>IF(טבלה13[[#This Row],[CycleNumber]]&lt;3,"",IF(טבלה13[[#This Row],[CycleNumber]]=3,MIN(D890:D892),IF(I891=3,MIN(D889:D891),E891)))</f>
        <v>26</v>
      </c>
      <c r="F892">
        <f>IF(טבלה13[[#This Row],[CycleNumber]]&lt;3,"",IF(טבלה13[[#This Row],[CycleNumber]]=3,MAX(D890:D892),IF(I891=3,MAX(D889:D891),F891)))</f>
        <v>32</v>
      </c>
      <c r="G892">
        <f>IF(OR(טבלה13[[#This Row],[CycleNumber]]&gt;B893,B893=""),IF(טבלה13[[#This Row],[מספר סטייה]]=3,MIN(D890:D892),טבלה13[[#This Row],[מינ קבוע]]),טבלה13[[#This Row],[מינ קבוע]])</f>
        <v>26</v>
      </c>
      <c r="H892">
        <f>IF(OR(טבלה13[[#This Row],[CycleNumber]]&gt;B893,B893=""),IF(טבלה13[[#This Row],[מספר סטייה]]=3,MAX(D890:D892),טבלה13[[#This Row],[מקס קבוע]]),טבלה13[[#This Row],[מקס קבוע]])</f>
        <v>32</v>
      </c>
      <c r="I89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קבוע]]&lt;&gt;E891,1,I891+1),0))</f>
        <v>0</v>
      </c>
      <c r="J892" t="str">
        <f>IF(AND(טבלה13[[#This Row],[CycleNumber]]&lt;B893,טבלה13[[#This Row],[מקס קבוע]]&lt;&gt;""),IF(OR(טבלה13[[#This Row],[מספר סטייה]]&lt;I893,AND(טבלה13[[#This Row],[מספר סטייה]]=3,I893=1)),0,1),"")</f>
        <v/>
      </c>
      <c r="K892">
        <f>IF(טבלה13[[#This Row],[מקס קבוע]]&lt;&gt;"",טבלה13[[#This Row],[מקסימום]]-טבלה13[[#This Row],[מינימום]],"")</f>
        <v>6</v>
      </c>
      <c r="L892">
        <f>IF(IFERROR(LOOKUP(טבלה13[[#This Row],[ClientID]],פיבוט!$A$4:$A$121),FALSE)=טבלה13[[#This Row],[ClientID]],1,0)</f>
        <v>1</v>
      </c>
      <c r="M892">
        <f>IF(OR(טבלה13[[#This Row],[ClientID]]=A893),"",1)</f>
        <v>1</v>
      </c>
      <c r="N892" s="3" t="str">
        <f>IF(טבלה13[[#This Row],[טווח]]&lt;&gt;K891,טבלה13[[#This Row],[טווח]],"")</f>
        <v/>
      </c>
      <c r="O892" s="3" t="str">
        <f>IF(טבלה13[[#This Row],[מניית טווחים]]&lt;&gt;"",IF(OR(30&gt;טבלה13[[#This Row],[מקסימום]],30&lt;טבלה13[[#This Row],[מינימום]]),0,1),"")</f>
        <v/>
      </c>
    </row>
    <row r="893" spans="1:15" x14ac:dyDescent="0.25">
      <c r="A893" t="s">
        <v>81</v>
      </c>
      <c r="B893">
        <v>1</v>
      </c>
      <c r="C893">
        <v>36</v>
      </c>
      <c r="D893">
        <f>טבלה13[[#This Row],[LengthofCycle]]+1</f>
        <v>37</v>
      </c>
      <c r="E893" t="str">
        <f>IF(טבלה13[[#This Row],[CycleNumber]]&lt;3,"",IF(טבלה13[[#This Row],[CycleNumber]]=3,MIN(D891:D893),IF(I892=3,MIN(D890:D892),E892)))</f>
        <v/>
      </c>
      <c r="F893" t="str">
        <f>IF(טבלה13[[#This Row],[CycleNumber]]&lt;3,"",IF(טבלה13[[#This Row],[CycleNumber]]=3,MAX(D891:D893),IF(I892=3,MAX(D890:D892),F892)))</f>
        <v/>
      </c>
      <c r="G893" t="str">
        <f>IF(OR(טבלה13[[#This Row],[CycleNumber]]&gt;B894,B894=""),IF(טבלה13[[#This Row],[מספר סטייה]]=3,MIN(D891:D893),טבלה13[[#This Row],[מינ קבוע]]),טבלה13[[#This Row],[מינ קבוע]])</f>
        <v/>
      </c>
      <c r="H893" t="str">
        <f>IF(OR(טבלה13[[#This Row],[CycleNumber]]&gt;B894,B894=""),IF(טבלה13[[#This Row],[מספר סטייה]]=3,MAX(D891:D893),טבלה13[[#This Row],[מקס קבוע]]),טבלה13[[#This Row],[מקס קבוע]])</f>
        <v/>
      </c>
      <c r="I89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קבוע]]&lt;&gt;E892,1,I892+1),0))</f>
        <v/>
      </c>
      <c r="J893" t="str">
        <f>IF(AND(טבלה13[[#This Row],[CycleNumber]]&lt;B894,טבלה13[[#This Row],[מקס קבוע]]&lt;&gt;""),IF(OR(טבלה13[[#This Row],[מספר סטייה]]&lt;I894,AND(טבלה13[[#This Row],[מספר סטייה]]=3,I894=1)),0,1),"")</f>
        <v/>
      </c>
      <c r="K893" t="str">
        <f>IF(טבלה13[[#This Row],[מקס קבוע]]&lt;&gt;"",טבלה13[[#This Row],[מקסימום]]-טבלה13[[#This Row],[מינימום]],"")</f>
        <v/>
      </c>
      <c r="L893">
        <f>IF(IFERROR(LOOKUP(טבלה13[[#This Row],[ClientID]],פיבוט!$A$4:$A$121),FALSE)=טבלה13[[#This Row],[ClientID]],1,0)</f>
        <v>1</v>
      </c>
      <c r="M893" t="str">
        <f>IF(OR(טבלה13[[#This Row],[ClientID]]=A894),"",1)</f>
        <v/>
      </c>
      <c r="N893" s="3" t="str">
        <f>IF(טבלה13[[#This Row],[טווח]]&lt;&gt;K892,טבלה13[[#This Row],[טווח]],"")</f>
        <v/>
      </c>
      <c r="O893" s="3" t="str">
        <f>IF(טבלה13[[#This Row],[מניית טווחים]]&lt;&gt;"",IF(OR(30&gt;טבלה13[[#This Row],[מקסימום]],30&lt;טבלה13[[#This Row],[מינימום]]),0,1),"")</f>
        <v/>
      </c>
    </row>
    <row r="894" spans="1:15" x14ac:dyDescent="0.25">
      <c r="A894" t="s">
        <v>81</v>
      </c>
      <c r="B894">
        <v>2</v>
      </c>
      <c r="C894">
        <v>29</v>
      </c>
      <c r="D894">
        <f>טבלה13[[#This Row],[LengthofCycle]]+1</f>
        <v>30</v>
      </c>
      <c r="E894" t="str">
        <f>IF(טבלה13[[#This Row],[CycleNumber]]&lt;3,"",IF(טבלה13[[#This Row],[CycleNumber]]=3,MIN(D892:D894),IF(I893=3,MIN(D891:D893),E893)))</f>
        <v/>
      </c>
      <c r="F894" t="str">
        <f>IF(טבלה13[[#This Row],[CycleNumber]]&lt;3,"",IF(טבלה13[[#This Row],[CycleNumber]]=3,MAX(D892:D894),IF(I893=3,MAX(D891:D893),F893)))</f>
        <v/>
      </c>
      <c r="G894" t="str">
        <f>IF(OR(טבלה13[[#This Row],[CycleNumber]]&gt;B895,B895=""),IF(טבלה13[[#This Row],[מספר סטייה]]=3,MIN(D892:D894),טבלה13[[#This Row],[מינ קבוע]]),טבלה13[[#This Row],[מינ קבוע]])</f>
        <v/>
      </c>
      <c r="H894" t="str">
        <f>IF(OR(טבלה13[[#This Row],[CycleNumber]]&gt;B895,B895=""),IF(טבלה13[[#This Row],[מספר סטייה]]=3,MAX(D892:D894),טבלה13[[#This Row],[מקס קבוע]]),טבלה13[[#This Row],[מקס קבוע]])</f>
        <v/>
      </c>
      <c r="I89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קבוע]]&lt;&gt;E893,1,I893+1),0))</f>
        <v/>
      </c>
      <c r="J894" t="str">
        <f>IF(AND(טבלה13[[#This Row],[CycleNumber]]&lt;B895,טבלה13[[#This Row],[מקס קבוע]]&lt;&gt;""),IF(OR(טבלה13[[#This Row],[מספר סטייה]]&lt;I895,AND(טבלה13[[#This Row],[מספר סטייה]]=3,I895=1)),0,1),"")</f>
        <v/>
      </c>
      <c r="K894" t="str">
        <f>IF(טבלה13[[#This Row],[מקס קבוע]]&lt;&gt;"",טבלה13[[#This Row],[מקסימום]]-טבלה13[[#This Row],[מינימום]],"")</f>
        <v/>
      </c>
      <c r="L894">
        <f>IF(IFERROR(LOOKUP(טבלה13[[#This Row],[ClientID]],פיבוט!$A$4:$A$121),FALSE)=טבלה13[[#This Row],[ClientID]],1,0)</f>
        <v>1</v>
      </c>
      <c r="M894" t="str">
        <f>IF(OR(טבלה13[[#This Row],[ClientID]]=A895),"",1)</f>
        <v/>
      </c>
      <c r="N894" s="3" t="str">
        <f>IF(טבלה13[[#This Row],[טווח]]&lt;&gt;K893,טבלה13[[#This Row],[טווח]],"")</f>
        <v/>
      </c>
      <c r="O894" s="3" t="str">
        <f>IF(טבלה13[[#This Row],[מניית טווחים]]&lt;&gt;"",IF(OR(30&gt;טבלה13[[#This Row],[מקסימום]],30&lt;טבלה13[[#This Row],[מינימום]]),0,1),"")</f>
        <v/>
      </c>
    </row>
    <row r="895" spans="1:15" x14ac:dyDescent="0.25">
      <c r="A895" t="s">
        <v>81</v>
      </c>
      <c r="B895">
        <v>3</v>
      </c>
      <c r="C895">
        <v>32</v>
      </c>
      <c r="D895">
        <f>טבלה13[[#This Row],[LengthofCycle]]+1</f>
        <v>33</v>
      </c>
      <c r="E895">
        <f>IF(טבלה13[[#This Row],[CycleNumber]]&lt;3,"",IF(טבלה13[[#This Row],[CycleNumber]]=3,MIN(D893:D895),IF(I894=3,MIN(D892:D894),E894)))</f>
        <v>30</v>
      </c>
      <c r="F895">
        <f>IF(טבלה13[[#This Row],[CycleNumber]]&lt;3,"",IF(טבלה13[[#This Row],[CycleNumber]]=3,MAX(D893:D895),IF(I894=3,MAX(D892:D894),F894)))</f>
        <v>37</v>
      </c>
      <c r="G895">
        <f>IF(OR(טבלה13[[#This Row],[CycleNumber]]&gt;B896,B896=""),IF(טבלה13[[#This Row],[מספר סטייה]]=3,MIN(D893:D895),טבלה13[[#This Row],[מינ קבוע]]),טבלה13[[#This Row],[מינ קבוע]])</f>
        <v>30</v>
      </c>
      <c r="H895">
        <f>IF(OR(טבלה13[[#This Row],[CycleNumber]]&gt;B896,B896=""),IF(טבלה13[[#This Row],[מספר סטייה]]=3,MAX(D893:D895),טבלה13[[#This Row],[מקס קבוע]]),טבלה13[[#This Row],[מקס קבוע]])</f>
        <v>37</v>
      </c>
      <c r="I89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קבוע]]&lt;&gt;E894,1,I894+1),0))</f>
        <v>0</v>
      </c>
      <c r="J895">
        <f>IF(AND(טבלה13[[#This Row],[CycleNumber]]&lt;B896,טבלה13[[#This Row],[מקס קבוע]]&lt;&gt;""),IF(OR(טבלה13[[#This Row],[מספר סטייה]]&lt;I896,AND(טבלה13[[#This Row],[מספר סטייה]]=3,I896=1)),0,1),"")</f>
        <v>1</v>
      </c>
      <c r="K895">
        <f>IF(טבלה13[[#This Row],[מקס קבוע]]&lt;&gt;"",טבלה13[[#This Row],[מקסימום]]-טבלה13[[#This Row],[מינימום]],"")</f>
        <v>7</v>
      </c>
      <c r="L895">
        <f>IF(IFERROR(LOOKUP(טבלה13[[#This Row],[ClientID]],פיבוט!$A$4:$A$121),FALSE)=טבלה13[[#This Row],[ClientID]],1,0)</f>
        <v>1</v>
      </c>
      <c r="M895" t="str">
        <f>IF(OR(טבלה13[[#This Row],[ClientID]]=A896),"",1)</f>
        <v/>
      </c>
      <c r="N895" s="3">
        <f>IF(טבלה13[[#This Row],[טווח]]&lt;&gt;K894,טבלה13[[#This Row],[טווח]],"")</f>
        <v>7</v>
      </c>
      <c r="O895" s="3">
        <f>IF(טבלה13[[#This Row],[מניית טווחים]]&lt;&gt;"",IF(OR(30&gt;טבלה13[[#This Row],[מקסימום]],30&lt;טבלה13[[#This Row],[מינימום]]),0,1),"")</f>
        <v>1</v>
      </c>
    </row>
    <row r="896" spans="1:15" x14ac:dyDescent="0.25">
      <c r="A896" t="s">
        <v>81</v>
      </c>
      <c r="B896">
        <v>4</v>
      </c>
      <c r="C896">
        <v>32</v>
      </c>
      <c r="D896">
        <f>טבלה13[[#This Row],[LengthofCycle]]+1</f>
        <v>33</v>
      </c>
      <c r="E896">
        <f>IF(טבלה13[[#This Row],[CycleNumber]]&lt;3,"",IF(טבלה13[[#This Row],[CycleNumber]]=3,MIN(D894:D896),IF(I895=3,MIN(D893:D895),E895)))</f>
        <v>30</v>
      </c>
      <c r="F896">
        <f>IF(טבלה13[[#This Row],[CycleNumber]]&lt;3,"",IF(טבלה13[[#This Row],[CycleNumber]]=3,MAX(D894:D896),IF(I895=3,MAX(D893:D895),F895)))</f>
        <v>37</v>
      </c>
      <c r="G896">
        <f>IF(OR(טבלה13[[#This Row],[CycleNumber]]&gt;B897,B897=""),IF(טבלה13[[#This Row],[מספר סטייה]]=3,MIN(D894:D896),טבלה13[[#This Row],[מינ קבוע]]),טבלה13[[#This Row],[מינ קבוע]])</f>
        <v>30</v>
      </c>
      <c r="H896">
        <f>IF(OR(טבלה13[[#This Row],[CycleNumber]]&gt;B897,B897=""),IF(טבלה13[[#This Row],[מספר סטייה]]=3,MAX(D894:D896),טבלה13[[#This Row],[מקס קבוע]]),טבלה13[[#This Row],[מקס קבוע]])</f>
        <v>37</v>
      </c>
      <c r="I89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קבוע]]&lt;&gt;E895,1,I895+1),0))</f>
        <v>0</v>
      </c>
      <c r="J896">
        <f>IF(AND(טבלה13[[#This Row],[CycleNumber]]&lt;B897,טבלה13[[#This Row],[מקס קבוע]]&lt;&gt;""),IF(OR(טבלה13[[#This Row],[מספר סטייה]]&lt;I897,AND(טבלה13[[#This Row],[מספר סטייה]]=3,I897=1)),0,1),"")</f>
        <v>1</v>
      </c>
      <c r="K896">
        <f>IF(טבלה13[[#This Row],[מקס קבוע]]&lt;&gt;"",טבלה13[[#This Row],[מקסימום]]-טבלה13[[#This Row],[מינימום]],"")</f>
        <v>7</v>
      </c>
      <c r="L896">
        <f>IF(IFERROR(LOOKUP(טבלה13[[#This Row],[ClientID]],פיבוט!$A$4:$A$121),FALSE)=טבלה13[[#This Row],[ClientID]],1,0)</f>
        <v>1</v>
      </c>
      <c r="M896" t="str">
        <f>IF(OR(טבלה13[[#This Row],[ClientID]]=A897),"",1)</f>
        <v/>
      </c>
      <c r="N896" s="3" t="str">
        <f>IF(טבלה13[[#This Row],[טווח]]&lt;&gt;K895,טבלה13[[#This Row],[טווח]],"")</f>
        <v/>
      </c>
      <c r="O896" s="3" t="str">
        <f>IF(טבלה13[[#This Row],[מניית טווחים]]&lt;&gt;"",IF(OR(30&gt;טבלה13[[#This Row],[מקסימום]],30&lt;טבלה13[[#This Row],[מינימום]]),0,1),"")</f>
        <v/>
      </c>
    </row>
    <row r="897" spans="1:15" x14ac:dyDescent="0.25">
      <c r="A897" t="s">
        <v>81</v>
      </c>
      <c r="B897">
        <v>5</v>
      </c>
      <c r="C897">
        <v>30</v>
      </c>
      <c r="D897">
        <f>טבלה13[[#This Row],[LengthofCycle]]+1</f>
        <v>31</v>
      </c>
      <c r="E897">
        <f>IF(טבלה13[[#This Row],[CycleNumber]]&lt;3,"",IF(טבלה13[[#This Row],[CycleNumber]]=3,MIN(D895:D897),IF(I896=3,MIN(D894:D896),E896)))</f>
        <v>30</v>
      </c>
      <c r="F897">
        <f>IF(טבלה13[[#This Row],[CycleNumber]]&lt;3,"",IF(טבלה13[[#This Row],[CycleNumber]]=3,MAX(D895:D897),IF(I896=3,MAX(D894:D896),F896)))</f>
        <v>37</v>
      </c>
      <c r="G897">
        <f>IF(OR(טבלה13[[#This Row],[CycleNumber]]&gt;B898,B898=""),IF(טבלה13[[#This Row],[מספר סטייה]]=3,MIN(D895:D897),טבלה13[[#This Row],[מינ קבוע]]),טבלה13[[#This Row],[מינ קבוע]])</f>
        <v>30</v>
      </c>
      <c r="H897">
        <f>IF(OR(טבלה13[[#This Row],[CycleNumber]]&gt;B898,B898=""),IF(טבלה13[[#This Row],[מספר סטייה]]=3,MAX(D895:D897),טבלה13[[#This Row],[מקס קבוע]]),טבלה13[[#This Row],[מקס קבוע]])</f>
        <v>37</v>
      </c>
      <c r="I89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קבוע]]&lt;&gt;E896,1,I896+1),0))</f>
        <v>0</v>
      </c>
      <c r="J897">
        <f>IF(AND(טבלה13[[#This Row],[CycleNumber]]&lt;B898,טבלה13[[#This Row],[מקס קבוע]]&lt;&gt;""),IF(OR(טבלה13[[#This Row],[מספר סטייה]]&lt;I898,AND(טבלה13[[#This Row],[מספר סטייה]]=3,I898=1)),0,1),"")</f>
        <v>0</v>
      </c>
      <c r="K897">
        <f>IF(טבלה13[[#This Row],[מקס קבוע]]&lt;&gt;"",טבלה13[[#This Row],[מקסימום]]-טבלה13[[#This Row],[מינימום]],"")</f>
        <v>7</v>
      </c>
      <c r="L897">
        <f>IF(IFERROR(LOOKUP(טבלה13[[#This Row],[ClientID]],פיבוט!$A$4:$A$121),FALSE)=טבלה13[[#This Row],[ClientID]],1,0)</f>
        <v>1</v>
      </c>
      <c r="M897" t="str">
        <f>IF(OR(טבלה13[[#This Row],[ClientID]]=A898),"",1)</f>
        <v/>
      </c>
      <c r="N897" s="3" t="str">
        <f>IF(טבלה13[[#This Row],[טווח]]&lt;&gt;K896,טבלה13[[#This Row],[טווח]],"")</f>
        <v/>
      </c>
      <c r="O897" s="3" t="str">
        <f>IF(טבלה13[[#This Row],[מניית טווחים]]&lt;&gt;"",IF(OR(30&gt;טבלה13[[#This Row],[מקסימום]],30&lt;טבלה13[[#This Row],[מינימום]]),0,1),"")</f>
        <v/>
      </c>
    </row>
    <row r="898" spans="1:15" x14ac:dyDescent="0.25">
      <c r="A898" t="s">
        <v>81</v>
      </c>
      <c r="B898">
        <v>6</v>
      </c>
      <c r="C898">
        <v>37</v>
      </c>
      <c r="D898">
        <f>טבלה13[[#This Row],[LengthofCycle]]+1</f>
        <v>38</v>
      </c>
      <c r="E898">
        <f>IF(טבלה13[[#This Row],[CycleNumber]]&lt;3,"",IF(טבלה13[[#This Row],[CycleNumber]]=3,MIN(D896:D898),IF(I897=3,MIN(D895:D897),E897)))</f>
        <v>30</v>
      </c>
      <c r="F898">
        <f>IF(טבלה13[[#This Row],[CycleNumber]]&lt;3,"",IF(טבלה13[[#This Row],[CycleNumber]]=3,MAX(D896:D898),IF(I897=3,MAX(D895:D897),F897)))</f>
        <v>37</v>
      </c>
      <c r="G898">
        <f>IF(OR(טבלה13[[#This Row],[CycleNumber]]&gt;B899,B899=""),IF(טבלה13[[#This Row],[מספר סטייה]]=3,MIN(D896:D898),טבלה13[[#This Row],[מינ קבוע]]),טבלה13[[#This Row],[מינ קבוע]])</f>
        <v>30</v>
      </c>
      <c r="H898">
        <f>IF(OR(טבלה13[[#This Row],[CycleNumber]]&gt;B899,B899=""),IF(טבלה13[[#This Row],[מספר סטייה]]=3,MAX(D896:D898),טבלה13[[#This Row],[מקס קבוע]]),טבלה13[[#This Row],[מקס קבוע]])</f>
        <v>37</v>
      </c>
      <c r="I89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קבוע]]&lt;&gt;E897,1,I897+1),0))</f>
        <v>1</v>
      </c>
      <c r="J898">
        <f>IF(AND(טבלה13[[#This Row],[CycleNumber]]&lt;B899,טבלה13[[#This Row],[מקס קבוע]]&lt;&gt;""),IF(OR(טבלה13[[#This Row],[מספר סטייה]]&lt;I899,AND(טבלה13[[#This Row],[מספר סטייה]]=3,I899=1)),0,1),"")</f>
        <v>1</v>
      </c>
      <c r="K898">
        <f>IF(טבלה13[[#This Row],[מקס קבוע]]&lt;&gt;"",טבלה13[[#This Row],[מקסימום]]-טבלה13[[#This Row],[מינימום]],"")</f>
        <v>7</v>
      </c>
      <c r="L898">
        <f>IF(IFERROR(LOOKUP(טבלה13[[#This Row],[ClientID]],פיבוט!$A$4:$A$121),FALSE)=טבלה13[[#This Row],[ClientID]],1,0)</f>
        <v>1</v>
      </c>
      <c r="M898" t="str">
        <f>IF(OR(טבלה13[[#This Row],[ClientID]]=A899),"",1)</f>
        <v/>
      </c>
      <c r="N898" s="3" t="str">
        <f>IF(טבלה13[[#This Row],[טווח]]&lt;&gt;K897,טבלה13[[#This Row],[טווח]],"")</f>
        <v/>
      </c>
      <c r="O898" s="3" t="str">
        <f>IF(טבלה13[[#This Row],[מניית טווחים]]&lt;&gt;"",IF(OR(30&gt;טבלה13[[#This Row],[מקסימום]],30&lt;טבלה13[[#This Row],[מינימום]]),0,1),"")</f>
        <v/>
      </c>
    </row>
    <row r="899" spans="1:15" x14ac:dyDescent="0.25">
      <c r="A899" t="s">
        <v>81</v>
      </c>
      <c r="B899">
        <v>7</v>
      </c>
      <c r="C899">
        <v>30</v>
      </c>
      <c r="D899">
        <f>טבלה13[[#This Row],[LengthofCycle]]+1</f>
        <v>31</v>
      </c>
      <c r="E899">
        <f>IF(טבלה13[[#This Row],[CycleNumber]]&lt;3,"",IF(טבלה13[[#This Row],[CycleNumber]]=3,MIN(D897:D899),IF(I898=3,MIN(D896:D898),E898)))</f>
        <v>30</v>
      </c>
      <c r="F899">
        <f>IF(טבלה13[[#This Row],[CycleNumber]]&lt;3,"",IF(טבלה13[[#This Row],[CycleNumber]]=3,MAX(D897:D899),IF(I898=3,MAX(D896:D898),F898)))</f>
        <v>37</v>
      </c>
      <c r="G899">
        <f>IF(OR(טבלה13[[#This Row],[CycleNumber]]&gt;B900,B900=""),IF(טבלה13[[#This Row],[מספר סטייה]]=3,MIN(D897:D899),טבלה13[[#This Row],[מינ קבוע]]),טבלה13[[#This Row],[מינ קבוע]])</f>
        <v>30</v>
      </c>
      <c r="H899">
        <f>IF(OR(טבלה13[[#This Row],[CycleNumber]]&gt;B900,B900=""),IF(טבלה13[[#This Row],[מספר סטייה]]=3,MAX(D897:D899),טבלה13[[#This Row],[מקס קבוע]]),טבלה13[[#This Row],[מקס קבוע]])</f>
        <v>37</v>
      </c>
      <c r="I89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קבוע]]&lt;&gt;E898,1,I898+1),0))</f>
        <v>0</v>
      </c>
      <c r="J899">
        <f>IF(AND(טבלה13[[#This Row],[CycleNumber]]&lt;B900,טבלה13[[#This Row],[מקס קבוע]]&lt;&gt;""),IF(OR(טבלה13[[#This Row],[מספר סטייה]]&lt;I900,AND(טבלה13[[#This Row],[מספר סטייה]]=3,I900=1)),0,1),"")</f>
        <v>1</v>
      </c>
      <c r="K899">
        <f>IF(טבלה13[[#This Row],[מקס קבוע]]&lt;&gt;"",טבלה13[[#This Row],[מקסימום]]-טבלה13[[#This Row],[מינימום]],"")</f>
        <v>7</v>
      </c>
      <c r="L899">
        <f>IF(IFERROR(LOOKUP(טבלה13[[#This Row],[ClientID]],פיבוט!$A$4:$A$121),FALSE)=טבלה13[[#This Row],[ClientID]],1,0)</f>
        <v>1</v>
      </c>
      <c r="M899" t="str">
        <f>IF(OR(טבלה13[[#This Row],[ClientID]]=A900),"",1)</f>
        <v/>
      </c>
      <c r="N899" s="3" t="str">
        <f>IF(טבלה13[[#This Row],[טווח]]&lt;&gt;K898,טבלה13[[#This Row],[טווח]],"")</f>
        <v/>
      </c>
      <c r="O899" s="3" t="str">
        <f>IF(טבלה13[[#This Row],[מניית טווחים]]&lt;&gt;"",IF(OR(30&gt;טבלה13[[#This Row],[מקסימום]],30&lt;טבלה13[[#This Row],[מינימום]]),0,1),"")</f>
        <v/>
      </c>
    </row>
    <row r="900" spans="1:15" x14ac:dyDescent="0.25">
      <c r="A900" t="s">
        <v>81</v>
      </c>
      <c r="B900">
        <v>8</v>
      </c>
      <c r="C900">
        <v>29</v>
      </c>
      <c r="D900">
        <f>טבלה13[[#This Row],[LengthofCycle]]+1</f>
        <v>30</v>
      </c>
      <c r="E900">
        <f>IF(טבלה13[[#This Row],[CycleNumber]]&lt;3,"",IF(טבלה13[[#This Row],[CycleNumber]]=3,MIN(D898:D900),IF(I899=3,MIN(D897:D899),E899)))</f>
        <v>30</v>
      </c>
      <c r="F900">
        <f>IF(טבלה13[[#This Row],[CycleNumber]]&lt;3,"",IF(טבלה13[[#This Row],[CycleNumber]]=3,MAX(D898:D900),IF(I899=3,MAX(D897:D899),F899)))</f>
        <v>37</v>
      </c>
      <c r="G900">
        <f>IF(OR(טבלה13[[#This Row],[CycleNumber]]&gt;B901,B901=""),IF(טבלה13[[#This Row],[מספר סטייה]]=3,MIN(D898:D900),טבלה13[[#This Row],[מינ קבוע]]),טבלה13[[#This Row],[מינ קבוע]])</f>
        <v>30</v>
      </c>
      <c r="H900">
        <f>IF(OR(טבלה13[[#This Row],[CycleNumber]]&gt;B901,B901=""),IF(טבלה13[[#This Row],[מספר סטייה]]=3,MAX(D898:D900),טבלה13[[#This Row],[מקס קבוע]]),טבלה13[[#This Row],[מקס קבוע]])</f>
        <v>37</v>
      </c>
      <c r="I90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קבוע]]&lt;&gt;E899,1,I899+1),0))</f>
        <v>0</v>
      </c>
      <c r="J900">
        <f>IF(AND(טבלה13[[#This Row],[CycleNumber]]&lt;B901,טבלה13[[#This Row],[מקס קבוע]]&lt;&gt;""),IF(OR(טבלה13[[#This Row],[מספר סטייה]]&lt;I901,AND(טבלה13[[#This Row],[מספר סטייה]]=3,I901=1)),0,1),"")</f>
        <v>1</v>
      </c>
      <c r="K900">
        <f>IF(טבלה13[[#This Row],[מקס קבוע]]&lt;&gt;"",טבלה13[[#This Row],[מקסימום]]-טבלה13[[#This Row],[מינימום]],"")</f>
        <v>7</v>
      </c>
      <c r="L900">
        <f>IF(IFERROR(LOOKUP(טבלה13[[#This Row],[ClientID]],פיבוט!$A$4:$A$121),FALSE)=טבלה13[[#This Row],[ClientID]],1,0)</f>
        <v>1</v>
      </c>
      <c r="M900" t="str">
        <f>IF(OR(טבלה13[[#This Row],[ClientID]]=A901),"",1)</f>
        <v/>
      </c>
      <c r="N900" s="3" t="str">
        <f>IF(טבלה13[[#This Row],[טווח]]&lt;&gt;K899,טבלה13[[#This Row],[טווח]],"")</f>
        <v/>
      </c>
      <c r="O900" s="3" t="str">
        <f>IF(טבלה13[[#This Row],[מניית טווחים]]&lt;&gt;"",IF(OR(30&gt;טבלה13[[#This Row],[מקסימום]],30&lt;טבלה13[[#This Row],[מינימום]]),0,1),"")</f>
        <v/>
      </c>
    </row>
    <row r="901" spans="1:15" x14ac:dyDescent="0.25">
      <c r="A901" t="s">
        <v>81</v>
      </c>
      <c r="B901">
        <v>9</v>
      </c>
      <c r="C901">
        <v>32</v>
      </c>
      <c r="D901">
        <f>טבלה13[[#This Row],[LengthofCycle]]+1</f>
        <v>33</v>
      </c>
      <c r="E901">
        <f>IF(טבלה13[[#This Row],[CycleNumber]]&lt;3,"",IF(טבלה13[[#This Row],[CycleNumber]]=3,MIN(D899:D901),IF(I900=3,MIN(D898:D900),E900)))</f>
        <v>30</v>
      </c>
      <c r="F901">
        <f>IF(טבלה13[[#This Row],[CycleNumber]]&lt;3,"",IF(טבלה13[[#This Row],[CycleNumber]]=3,MAX(D899:D901),IF(I900=3,MAX(D898:D900),F900)))</f>
        <v>37</v>
      </c>
      <c r="G901">
        <f>IF(OR(טבלה13[[#This Row],[CycleNumber]]&gt;B902,B902=""),IF(טבלה13[[#This Row],[מספר סטייה]]=3,MIN(D899:D901),טבלה13[[#This Row],[מינ קבוע]]),טבלה13[[#This Row],[מינ קבוע]])</f>
        <v>30</v>
      </c>
      <c r="H901">
        <f>IF(OR(טבלה13[[#This Row],[CycleNumber]]&gt;B902,B902=""),IF(טבלה13[[#This Row],[מספר סטייה]]=3,MAX(D899:D901),טבלה13[[#This Row],[מקס קבוע]]),טבלה13[[#This Row],[מקס קבוע]])</f>
        <v>37</v>
      </c>
      <c r="I90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קבוע]]&lt;&gt;E900,1,I900+1),0))</f>
        <v>0</v>
      </c>
      <c r="J901">
        <f>IF(AND(טבלה13[[#This Row],[CycleNumber]]&lt;B902,טבלה13[[#This Row],[מקס קבוע]]&lt;&gt;""),IF(OR(טבלה13[[#This Row],[מספר סטייה]]&lt;I902,AND(טבלה13[[#This Row],[מספר סטייה]]=3,I902=1)),0,1),"")</f>
        <v>1</v>
      </c>
      <c r="K901">
        <f>IF(טבלה13[[#This Row],[מקס קבוע]]&lt;&gt;"",טבלה13[[#This Row],[מקסימום]]-טבלה13[[#This Row],[מינימום]],"")</f>
        <v>7</v>
      </c>
      <c r="L901">
        <f>IF(IFERROR(LOOKUP(טבלה13[[#This Row],[ClientID]],פיבוט!$A$4:$A$121),FALSE)=טבלה13[[#This Row],[ClientID]],1,0)</f>
        <v>1</v>
      </c>
      <c r="M901" t="str">
        <f>IF(OR(טבלה13[[#This Row],[ClientID]]=A902),"",1)</f>
        <v/>
      </c>
      <c r="N901" s="3" t="str">
        <f>IF(טבלה13[[#This Row],[טווח]]&lt;&gt;K900,טבלה13[[#This Row],[טווח]],"")</f>
        <v/>
      </c>
      <c r="O901" s="3" t="str">
        <f>IF(טבלה13[[#This Row],[מניית טווחים]]&lt;&gt;"",IF(OR(30&gt;טבלה13[[#This Row],[מקסימום]],30&lt;טבלה13[[#This Row],[מינימום]]),0,1),"")</f>
        <v/>
      </c>
    </row>
    <row r="902" spans="1:15" x14ac:dyDescent="0.25">
      <c r="A902" t="s">
        <v>81</v>
      </c>
      <c r="B902">
        <v>10</v>
      </c>
      <c r="C902">
        <v>31</v>
      </c>
      <c r="D902">
        <f>טבלה13[[#This Row],[LengthofCycle]]+1</f>
        <v>32</v>
      </c>
      <c r="E902">
        <f>IF(טבלה13[[#This Row],[CycleNumber]]&lt;3,"",IF(טבלה13[[#This Row],[CycleNumber]]=3,MIN(D900:D902),IF(I901=3,MIN(D899:D901),E901)))</f>
        <v>30</v>
      </c>
      <c r="F902">
        <f>IF(טבלה13[[#This Row],[CycleNumber]]&lt;3,"",IF(טבלה13[[#This Row],[CycleNumber]]=3,MAX(D900:D902),IF(I901=3,MAX(D899:D901),F901)))</f>
        <v>37</v>
      </c>
      <c r="G902">
        <f>IF(OR(טבלה13[[#This Row],[CycleNumber]]&gt;B903,B903=""),IF(טבלה13[[#This Row],[מספר סטייה]]=3,MIN(D900:D902),טבלה13[[#This Row],[מינ קבוע]]),טבלה13[[#This Row],[מינ קבוע]])</f>
        <v>30</v>
      </c>
      <c r="H902">
        <f>IF(OR(טבלה13[[#This Row],[CycleNumber]]&gt;B903,B903=""),IF(טבלה13[[#This Row],[מספר סטייה]]=3,MAX(D900:D902),טבלה13[[#This Row],[מקס קבוע]]),טבלה13[[#This Row],[מקס קבוע]])</f>
        <v>37</v>
      </c>
      <c r="I90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קבוע]]&lt;&gt;E901,1,I901+1),0))</f>
        <v>0</v>
      </c>
      <c r="J902">
        <f>IF(AND(טבלה13[[#This Row],[CycleNumber]]&lt;B903,טבלה13[[#This Row],[מקס קבוע]]&lt;&gt;""),IF(OR(טבלה13[[#This Row],[מספר סטייה]]&lt;I903,AND(טבלה13[[#This Row],[מספר סטייה]]=3,I903=1)),0,1),"")</f>
        <v>1</v>
      </c>
      <c r="K902">
        <f>IF(טבלה13[[#This Row],[מקס קבוע]]&lt;&gt;"",טבלה13[[#This Row],[מקסימום]]-טבלה13[[#This Row],[מינימום]],"")</f>
        <v>7</v>
      </c>
      <c r="L902">
        <f>IF(IFERROR(LOOKUP(טבלה13[[#This Row],[ClientID]],פיבוט!$A$4:$A$121),FALSE)=טבלה13[[#This Row],[ClientID]],1,0)</f>
        <v>1</v>
      </c>
      <c r="M902" t="str">
        <f>IF(OR(טבלה13[[#This Row],[ClientID]]=A903),"",1)</f>
        <v/>
      </c>
      <c r="N902" s="3" t="str">
        <f>IF(טבלה13[[#This Row],[טווח]]&lt;&gt;K901,טבלה13[[#This Row],[טווח]],"")</f>
        <v/>
      </c>
      <c r="O902" s="3" t="str">
        <f>IF(טבלה13[[#This Row],[מניית טווחים]]&lt;&gt;"",IF(OR(30&gt;טבלה13[[#This Row],[מקסימום]],30&lt;טבלה13[[#This Row],[מינימום]]),0,1),"")</f>
        <v/>
      </c>
    </row>
    <row r="903" spans="1:15" x14ac:dyDescent="0.25">
      <c r="A903" t="s">
        <v>81</v>
      </c>
      <c r="B903">
        <v>11</v>
      </c>
      <c r="C903">
        <v>29</v>
      </c>
      <c r="D903">
        <f>טבלה13[[#This Row],[LengthofCycle]]+1</f>
        <v>30</v>
      </c>
      <c r="E903">
        <f>IF(טבלה13[[#This Row],[CycleNumber]]&lt;3,"",IF(טבלה13[[#This Row],[CycleNumber]]=3,MIN(D901:D903),IF(I902=3,MIN(D900:D902),E902)))</f>
        <v>30</v>
      </c>
      <c r="F903">
        <f>IF(טבלה13[[#This Row],[CycleNumber]]&lt;3,"",IF(טבלה13[[#This Row],[CycleNumber]]=3,MAX(D901:D903),IF(I902=3,MAX(D900:D902),F902)))</f>
        <v>37</v>
      </c>
      <c r="G903">
        <f>IF(OR(טבלה13[[#This Row],[CycleNumber]]&gt;B904,B904=""),IF(טבלה13[[#This Row],[מספר סטייה]]=3,MIN(D901:D903),טבלה13[[#This Row],[מינ קבוע]]),טבלה13[[#This Row],[מינ קבוע]])</f>
        <v>30</v>
      </c>
      <c r="H903">
        <f>IF(OR(טבלה13[[#This Row],[CycleNumber]]&gt;B904,B904=""),IF(טבלה13[[#This Row],[מספר סטייה]]=3,MAX(D901:D903),טבלה13[[#This Row],[מקס קבוע]]),טבלה13[[#This Row],[מקס קבוע]])</f>
        <v>37</v>
      </c>
      <c r="I90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קבוע]]&lt;&gt;E902,1,I902+1),0))</f>
        <v>0</v>
      </c>
      <c r="J903">
        <f>IF(AND(טבלה13[[#This Row],[CycleNumber]]&lt;B904,טבלה13[[#This Row],[מקס קבוע]]&lt;&gt;""),IF(OR(טבלה13[[#This Row],[מספר סטייה]]&lt;I904,AND(טבלה13[[#This Row],[מספר סטייה]]=3,I904=1)),0,1),"")</f>
        <v>1</v>
      </c>
      <c r="K903">
        <f>IF(טבלה13[[#This Row],[מקס קבוע]]&lt;&gt;"",טבלה13[[#This Row],[מקסימום]]-טבלה13[[#This Row],[מינימום]],"")</f>
        <v>7</v>
      </c>
      <c r="L903">
        <f>IF(IFERROR(LOOKUP(טבלה13[[#This Row],[ClientID]],פיבוט!$A$4:$A$121),FALSE)=טבלה13[[#This Row],[ClientID]],1,0)</f>
        <v>1</v>
      </c>
      <c r="M903" t="str">
        <f>IF(OR(טבלה13[[#This Row],[ClientID]]=A904),"",1)</f>
        <v/>
      </c>
      <c r="N903" s="3" t="str">
        <f>IF(טבלה13[[#This Row],[טווח]]&lt;&gt;K902,טבלה13[[#This Row],[טווח]],"")</f>
        <v/>
      </c>
      <c r="O903" s="3" t="str">
        <f>IF(טבלה13[[#This Row],[מניית טווחים]]&lt;&gt;"",IF(OR(30&gt;טבלה13[[#This Row],[מקסימום]],30&lt;טבלה13[[#This Row],[מינימום]]),0,1),"")</f>
        <v/>
      </c>
    </row>
    <row r="904" spans="1:15" x14ac:dyDescent="0.25">
      <c r="A904" t="s">
        <v>81</v>
      </c>
      <c r="B904">
        <v>12</v>
      </c>
      <c r="C904">
        <v>30</v>
      </c>
      <c r="D904">
        <f>טבלה13[[#This Row],[LengthofCycle]]+1</f>
        <v>31</v>
      </c>
      <c r="E904">
        <f>IF(טבלה13[[#This Row],[CycleNumber]]&lt;3,"",IF(טבלה13[[#This Row],[CycleNumber]]=3,MIN(D902:D904),IF(I903=3,MIN(D901:D903),E903)))</f>
        <v>30</v>
      </c>
      <c r="F904">
        <f>IF(טבלה13[[#This Row],[CycleNumber]]&lt;3,"",IF(טבלה13[[#This Row],[CycleNumber]]=3,MAX(D902:D904),IF(I903=3,MAX(D901:D903),F903)))</f>
        <v>37</v>
      </c>
      <c r="G904">
        <f>IF(OR(טבלה13[[#This Row],[CycleNumber]]&gt;B905,B905=""),IF(טבלה13[[#This Row],[מספר סטייה]]=3,MIN(D902:D904),טבלה13[[#This Row],[מינ קבוע]]),טבלה13[[#This Row],[מינ קבוע]])</f>
        <v>30</v>
      </c>
      <c r="H904">
        <f>IF(OR(טבלה13[[#This Row],[CycleNumber]]&gt;B905,B905=""),IF(טבלה13[[#This Row],[מספר סטייה]]=3,MAX(D902:D904),טבלה13[[#This Row],[מקס קבוע]]),טבלה13[[#This Row],[מקס קבוע]])</f>
        <v>37</v>
      </c>
      <c r="I90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קבוע]]&lt;&gt;E903,1,I903+1),0))</f>
        <v>0</v>
      </c>
      <c r="J904">
        <f>IF(AND(טבלה13[[#This Row],[CycleNumber]]&lt;B905,טבלה13[[#This Row],[מקס קבוע]]&lt;&gt;""),IF(OR(טבלה13[[#This Row],[מספר סטייה]]&lt;I905,AND(טבלה13[[#This Row],[מספר סטייה]]=3,I905=1)),0,1),"")</f>
        <v>0</v>
      </c>
      <c r="K904">
        <f>IF(טבלה13[[#This Row],[מקס קבוע]]&lt;&gt;"",טבלה13[[#This Row],[מקסימום]]-טבלה13[[#This Row],[מינימום]],"")</f>
        <v>7</v>
      </c>
      <c r="L904">
        <f>IF(IFERROR(LOOKUP(טבלה13[[#This Row],[ClientID]],פיבוט!$A$4:$A$121),FALSE)=טבלה13[[#This Row],[ClientID]],1,0)</f>
        <v>1</v>
      </c>
      <c r="M904" t="str">
        <f>IF(OR(טבלה13[[#This Row],[ClientID]]=A905),"",1)</f>
        <v/>
      </c>
      <c r="N904" s="3" t="str">
        <f>IF(טבלה13[[#This Row],[טווח]]&lt;&gt;K903,טבלה13[[#This Row],[טווח]],"")</f>
        <v/>
      </c>
      <c r="O904" s="3" t="str">
        <f>IF(טבלה13[[#This Row],[מניית טווחים]]&lt;&gt;"",IF(OR(30&gt;טבלה13[[#This Row],[מקסימום]],30&lt;טבלה13[[#This Row],[מינימום]]),0,1),"")</f>
        <v/>
      </c>
    </row>
    <row r="905" spans="1:15" x14ac:dyDescent="0.25">
      <c r="A905" t="s">
        <v>81</v>
      </c>
      <c r="B905">
        <v>13</v>
      </c>
      <c r="C905">
        <v>28</v>
      </c>
      <c r="D905">
        <f>טבלה13[[#This Row],[LengthofCycle]]+1</f>
        <v>29</v>
      </c>
      <c r="E905">
        <f>IF(טבלה13[[#This Row],[CycleNumber]]&lt;3,"",IF(טבלה13[[#This Row],[CycleNumber]]=3,MIN(D903:D905),IF(I904=3,MIN(D902:D904),E904)))</f>
        <v>30</v>
      </c>
      <c r="F905">
        <f>IF(טבלה13[[#This Row],[CycleNumber]]&lt;3,"",IF(טבלה13[[#This Row],[CycleNumber]]=3,MAX(D903:D905),IF(I904=3,MAX(D902:D904),F904)))</f>
        <v>37</v>
      </c>
      <c r="G905">
        <f>IF(OR(טבלה13[[#This Row],[CycleNumber]]&gt;B906,B906=""),IF(טבלה13[[#This Row],[מספר סטייה]]=3,MIN(D903:D905),טבלה13[[#This Row],[מינ קבוע]]),טבלה13[[#This Row],[מינ קבוע]])</f>
        <v>30</v>
      </c>
      <c r="H905">
        <f>IF(OR(טבלה13[[#This Row],[CycleNumber]]&gt;B906,B906=""),IF(טבלה13[[#This Row],[מספר סטייה]]=3,MAX(D903:D905),טבלה13[[#This Row],[מקס קבוע]]),טבלה13[[#This Row],[מקס קבוע]])</f>
        <v>37</v>
      </c>
      <c r="I90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קבוע]]&lt;&gt;E904,1,I904+1),0))</f>
        <v>1</v>
      </c>
      <c r="J905">
        <f>IF(AND(טבלה13[[#This Row],[CycleNumber]]&lt;B906,טבלה13[[#This Row],[מקס קבוע]]&lt;&gt;""),IF(OR(טבלה13[[#This Row],[מספר סטייה]]&lt;I906,AND(טבלה13[[#This Row],[מספר סטייה]]=3,I906=1)),0,1),"")</f>
        <v>0</v>
      </c>
      <c r="K905">
        <f>IF(טבלה13[[#This Row],[מקס קבוע]]&lt;&gt;"",טבלה13[[#This Row],[מקסימום]]-טבלה13[[#This Row],[מינימום]],"")</f>
        <v>7</v>
      </c>
      <c r="L905">
        <f>IF(IFERROR(LOOKUP(טבלה13[[#This Row],[ClientID]],פיבוט!$A$4:$A$121),FALSE)=טבלה13[[#This Row],[ClientID]],1,0)</f>
        <v>1</v>
      </c>
      <c r="M905" t="str">
        <f>IF(OR(טבלה13[[#This Row],[ClientID]]=A906),"",1)</f>
        <v/>
      </c>
      <c r="N905" s="3" t="str">
        <f>IF(טבלה13[[#This Row],[טווח]]&lt;&gt;K904,טבלה13[[#This Row],[טווח]],"")</f>
        <v/>
      </c>
      <c r="O905" s="3" t="str">
        <f>IF(טבלה13[[#This Row],[מניית טווחים]]&lt;&gt;"",IF(OR(30&gt;טבלה13[[#This Row],[מקסימום]],30&lt;טבלה13[[#This Row],[מינימום]]),0,1),"")</f>
        <v/>
      </c>
    </row>
    <row r="906" spans="1:15" x14ac:dyDescent="0.25">
      <c r="A906" t="s">
        <v>81</v>
      </c>
      <c r="B906">
        <v>14</v>
      </c>
      <c r="C906">
        <v>28</v>
      </c>
      <c r="D906">
        <f>טבלה13[[#This Row],[LengthofCycle]]+1</f>
        <v>29</v>
      </c>
      <c r="E906">
        <f>IF(טבלה13[[#This Row],[CycleNumber]]&lt;3,"",IF(טבלה13[[#This Row],[CycleNumber]]=3,MIN(D904:D906),IF(I905=3,MIN(D903:D905),E905)))</f>
        <v>30</v>
      </c>
      <c r="F906">
        <f>IF(טבלה13[[#This Row],[CycleNumber]]&lt;3,"",IF(טבלה13[[#This Row],[CycleNumber]]=3,MAX(D904:D906),IF(I905=3,MAX(D903:D905),F905)))</f>
        <v>37</v>
      </c>
      <c r="G906">
        <f>IF(OR(טבלה13[[#This Row],[CycleNumber]]&gt;B907,B907=""),IF(טבלה13[[#This Row],[מספר סטייה]]=3,MIN(D904:D906),טבלה13[[#This Row],[מינ קבוע]]),טבלה13[[#This Row],[מינ קבוע]])</f>
        <v>30</v>
      </c>
      <c r="H906">
        <f>IF(OR(טבלה13[[#This Row],[CycleNumber]]&gt;B907,B907=""),IF(טבלה13[[#This Row],[מספר סטייה]]=3,MAX(D904:D906),טבלה13[[#This Row],[מקס קבוע]]),טבלה13[[#This Row],[מקס קבוע]])</f>
        <v>37</v>
      </c>
      <c r="I90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קבוע]]&lt;&gt;E905,1,I905+1),0))</f>
        <v>2</v>
      </c>
      <c r="J906">
        <f>IF(AND(טבלה13[[#This Row],[CycleNumber]]&lt;B907,טבלה13[[#This Row],[מקס קבוע]]&lt;&gt;""),IF(OR(טבלה13[[#This Row],[מספר סטייה]]&lt;I907,AND(טבלה13[[#This Row],[מספר סטייה]]=3,I907=1)),0,1),"")</f>
        <v>1</v>
      </c>
      <c r="K906">
        <f>IF(טבלה13[[#This Row],[מקס קבוע]]&lt;&gt;"",טבלה13[[#This Row],[מקסימום]]-טבלה13[[#This Row],[מינימום]],"")</f>
        <v>7</v>
      </c>
      <c r="L906">
        <f>IF(IFERROR(LOOKUP(טבלה13[[#This Row],[ClientID]],פיבוט!$A$4:$A$121),FALSE)=טבלה13[[#This Row],[ClientID]],1,0)</f>
        <v>1</v>
      </c>
      <c r="M906" t="str">
        <f>IF(OR(טבלה13[[#This Row],[ClientID]]=A907),"",1)</f>
        <v/>
      </c>
      <c r="N906" s="3" t="str">
        <f>IF(טבלה13[[#This Row],[טווח]]&lt;&gt;K905,טבלה13[[#This Row],[טווח]],"")</f>
        <v/>
      </c>
      <c r="O906" s="3" t="str">
        <f>IF(טבלה13[[#This Row],[מניית טווחים]]&lt;&gt;"",IF(OR(30&gt;טבלה13[[#This Row],[מקסימום]],30&lt;טבלה13[[#This Row],[מינימום]]),0,1),"")</f>
        <v/>
      </c>
    </row>
    <row r="907" spans="1:15" x14ac:dyDescent="0.25">
      <c r="A907" t="s">
        <v>81</v>
      </c>
      <c r="B907">
        <v>15</v>
      </c>
      <c r="C907">
        <v>31</v>
      </c>
      <c r="D907">
        <f>טבלה13[[#This Row],[LengthofCycle]]+1</f>
        <v>32</v>
      </c>
      <c r="E907">
        <f>IF(טבלה13[[#This Row],[CycleNumber]]&lt;3,"",IF(טבלה13[[#This Row],[CycleNumber]]=3,MIN(D905:D907),IF(I906=3,MIN(D904:D906),E906)))</f>
        <v>30</v>
      </c>
      <c r="F907">
        <f>IF(טבלה13[[#This Row],[CycleNumber]]&lt;3,"",IF(טבלה13[[#This Row],[CycleNumber]]=3,MAX(D905:D907),IF(I906=3,MAX(D904:D906),F906)))</f>
        <v>37</v>
      </c>
      <c r="G907">
        <f>IF(OR(טבלה13[[#This Row],[CycleNumber]]&gt;B908,B908=""),IF(טבלה13[[#This Row],[מספר סטייה]]=3,MIN(D905:D907),טבלה13[[#This Row],[מינ קבוע]]),טבלה13[[#This Row],[מינ קבוע]])</f>
        <v>30</v>
      </c>
      <c r="H907">
        <f>IF(OR(טבלה13[[#This Row],[CycleNumber]]&gt;B908,B908=""),IF(טבלה13[[#This Row],[מספר סטייה]]=3,MAX(D905:D907),טבלה13[[#This Row],[מקס קבוע]]),טבלה13[[#This Row],[מקס קבוע]])</f>
        <v>37</v>
      </c>
      <c r="I90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קבוע]]&lt;&gt;E906,1,I906+1),0))</f>
        <v>0</v>
      </c>
      <c r="J907">
        <f>IF(AND(טבלה13[[#This Row],[CycleNumber]]&lt;B908,טבלה13[[#This Row],[מקס קבוע]]&lt;&gt;""),IF(OR(טבלה13[[#This Row],[מספר סטייה]]&lt;I908,AND(טבלה13[[#This Row],[מספר סטייה]]=3,I908=1)),0,1),"")</f>
        <v>1</v>
      </c>
      <c r="K907">
        <f>IF(טבלה13[[#This Row],[מקס קבוע]]&lt;&gt;"",טבלה13[[#This Row],[מקסימום]]-טבלה13[[#This Row],[מינימום]],"")</f>
        <v>7</v>
      </c>
      <c r="L907">
        <f>IF(IFERROR(LOOKUP(טבלה13[[#This Row],[ClientID]],פיבוט!$A$4:$A$121),FALSE)=טבלה13[[#This Row],[ClientID]],1,0)</f>
        <v>1</v>
      </c>
      <c r="M907" t="str">
        <f>IF(OR(טבלה13[[#This Row],[ClientID]]=A908),"",1)</f>
        <v/>
      </c>
      <c r="N907" s="3" t="str">
        <f>IF(טבלה13[[#This Row],[טווח]]&lt;&gt;K906,טבלה13[[#This Row],[טווח]],"")</f>
        <v/>
      </c>
      <c r="O907" s="3" t="str">
        <f>IF(טבלה13[[#This Row],[מניית טווחים]]&lt;&gt;"",IF(OR(30&gt;טבלה13[[#This Row],[מקסימום]],30&lt;טבלה13[[#This Row],[מינימום]]),0,1),"")</f>
        <v/>
      </c>
    </row>
    <row r="908" spans="1:15" x14ac:dyDescent="0.25">
      <c r="A908" t="s">
        <v>81</v>
      </c>
      <c r="B908">
        <v>16</v>
      </c>
      <c r="C908">
        <v>31</v>
      </c>
      <c r="D908">
        <f>טבלה13[[#This Row],[LengthofCycle]]+1</f>
        <v>32</v>
      </c>
      <c r="E908">
        <f>IF(טבלה13[[#This Row],[CycleNumber]]&lt;3,"",IF(טבלה13[[#This Row],[CycleNumber]]=3,MIN(D906:D908),IF(I907=3,MIN(D905:D907),E907)))</f>
        <v>30</v>
      </c>
      <c r="F908">
        <f>IF(טבלה13[[#This Row],[CycleNumber]]&lt;3,"",IF(טבלה13[[#This Row],[CycleNumber]]=3,MAX(D906:D908),IF(I907=3,MAX(D905:D907),F907)))</f>
        <v>37</v>
      </c>
      <c r="G908">
        <f>IF(OR(טבלה13[[#This Row],[CycleNumber]]&gt;B909,B909=""),IF(טבלה13[[#This Row],[מספר סטייה]]=3,MIN(D906:D908),טבלה13[[#This Row],[מינ קבוע]]),טבלה13[[#This Row],[מינ קבוע]])</f>
        <v>30</v>
      </c>
      <c r="H908">
        <f>IF(OR(טבלה13[[#This Row],[CycleNumber]]&gt;B909,B909=""),IF(טבלה13[[#This Row],[מספר סטייה]]=3,MAX(D906:D908),טבלה13[[#This Row],[מקס קבוע]]),טבלה13[[#This Row],[מקס קבוע]])</f>
        <v>37</v>
      </c>
      <c r="I90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קבוע]]&lt;&gt;E907,1,I907+1),0))</f>
        <v>0</v>
      </c>
      <c r="J908" t="str">
        <f>IF(AND(טבלה13[[#This Row],[CycleNumber]]&lt;B909,טבלה13[[#This Row],[מקס קבוע]]&lt;&gt;""),IF(OR(טבלה13[[#This Row],[מספר סטייה]]&lt;I909,AND(טבלה13[[#This Row],[מספר סטייה]]=3,I909=1)),0,1),"")</f>
        <v/>
      </c>
      <c r="K908">
        <f>IF(טבלה13[[#This Row],[מקס קבוע]]&lt;&gt;"",טבלה13[[#This Row],[מקסימום]]-טבלה13[[#This Row],[מינימום]],"")</f>
        <v>7</v>
      </c>
      <c r="L908">
        <f>IF(IFERROR(LOOKUP(טבלה13[[#This Row],[ClientID]],פיבוט!$A$4:$A$121),FALSE)=טבלה13[[#This Row],[ClientID]],1,0)</f>
        <v>1</v>
      </c>
      <c r="M908">
        <f>IF(OR(טבלה13[[#This Row],[ClientID]]=A909),"",1)</f>
        <v>1</v>
      </c>
      <c r="N908" s="3" t="str">
        <f>IF(טבלה13[[#This Row],[טווח]]&lt;&gt;K907,טבלה13[[#This Row],[טווח]],"")</f>
        <v/>
      </c>
      <c r="O908" s="3" t="str">
        <f>IF(טבלה13[[#This Row],[מניית טווחים]]&lt;&gt;"",IF(OR(30&gt;טבלה13[[#This Row],[מקסימום]],30&lt;טבלה13[[#This Row],[מינימום]]),0,1),"")</f>
        <v/>
      </c>
    </row>
    <row r="909" spans="1:15" x14ac:dyDescent="0.25">
      <c r="A909" t="s">
        <v>83</v>
      </c>
      <c r="B909">
        <v>1</v>
      </c>
      <c r="C909">
        <v>31</v>
      </c>
      <c r="D909">
        <f>טבלה13[[#This Row],[LengthofCycle]]+1</f>
        <v>32</v>
      </c>
      <c r="E909" t="str">
        <f>IF(טבלה13[[#This Row],[CycleNumber]]&lt;3,"",IF(טבלה13[[#This Row],[CycleNumber]]=3,MIN(D907:D909),IF(I908=3,MIN(D906:D908),E908)))</f>
        <v/>
      </c>
      <c r="F909" t="str">
        <f>IF(טבלה13[[#This Row],[CycleNumber]]&lt;3,"",IF(טבלה13[[#This Row],[CycleNumber]]=3,MAX(D907:D909),IF(I908=3,MAX(D906:D908),F908)))</f>
        <v/>
      </c>
      <c r="G909" t="str">
        <f>IF(OR(טבלה13[[#This Row],[CycleNumber]]&gt;B910,B910=""),IF(טבלה13[[#This Row],[מספר סטייה]]=3,MIN(D907:D909),טבלה13[[#This Row],[מינ קבוע]]),טבלה13[[#This Row],[מינ קבוע]])</f>
        <v/>
      </c>
      <c r="H909" t="str">
        <f>IF(OR(טבלה13[[#This Row],[CycleNumber]]&gt;B910,B910=""),IF(טבלה13[[#This Row],[מספר סטייה]]=3,MAX(D907:D909),טבלה13[[#This Row],[מקס קבוע]]),טבלה13[[#This Row],[מקס קבוע]])</f>
        <v/>
      </c>
      <c r="I90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קבוע]]&lt;&gt;E908,1,I908+1),0))</f>
        <v/>
      </c>
      <c r="J909" t="str">
        <f>IF(AND(טבלה13[[#This Row],[CycleNumber]]&lt;B910,טבלה13[[#This Row],[מקס קבוע]]&lt;&gt;""),IF(OR(טבלה13[[#This Row],[מספר סטייה]]&lt;I910,AND(טבלה13[[#This Row],[מספר סטייה]]=3,I910=1)),0,1),"")</f>
        <v/>
      </c>
      <c r="K909" t="str">
        <f>IF(טבלה13[[#This Row],[מקס קבוע]]&lt;&gt;"",טבלה13[[#This Row],[מקסימום]]-טבלה13[[#This Row],[מינימום]],"")</f>
        <v/>
      </c>
      <c r="L909">
        <f>IF(IFERROR(LOOKUP(טבלה13[[#This Row],[ClientID]],פיבוט!$A$4:$A$121),FALSE)=טבלה13[[#This Row],[ClientID]],1,0)</f>
        <v>1</v>
      </c>
      <c r="M909" t="str">
        <f>IF(OR(טבלה13[[#This Row],[ClientID]]=A910),"",1)</f>
        <v/>
      </c>
      <c r="N909" s="3" t="str">
        <f>IF(טבלה13[[#This Row],[טווח]]&lt;&gt;K908,טבלה13[[#This Row],[טווח]],"")</f>
        <v/>
      </c>
      <c r="O909" s="3" t="str">
        <f>IF(טבלה13[[#This Row],[מניית טווחים]]&lt;&gt;"",IF(OR(30&gt;טבלה13[[#This Row],[מקסימום]],30&lt;טבלה13[[#This Row],[מינימום]]),0,1),"")</f>
        <v/>
      </c>
    </row>
    <row r="910" spans="1:15" x14ac:dyDescent="0.25">
      <c r="A910" t="s">
        <v>83</v>
      </c>
      <c r="B910">
        <v>2</v>
      </c>
      <c r="C910">
        <v>35</v>
      </c>
      <c r="D910">
        <f>טבלה13[[#This Row],[LengthofCycle]]+1</f>
        <v>36</v>
      </c>
      <c r="E910" t="str">
        <f>IF(טבלה13[[#This Row],[CycleNumber]]&lt;3,"",IF(טבלה13[[#This Row],[CycleNumber]]=3,MIN(D908:D910),IF(I909=3,MIN(D907:D909),E909)))</f>
        <v/>
      </c>
      <c r="F910" t="str">
        <f>IF(טבלה13[[#This Row],[CycleNumber]]&lt;3,"",IF(טבלה13[[#This Row],[CycleNumber]]=3,MAX(D908:D910),IF(I909=3,MAX(D907:D909),F909)))</f>
        <v/>
      </c>
      <c r="G910" t="str">
        <f>IF(OR(טבלה13[[#This Row],[CycleNumber]]&gt;B911,B911=""),IF(טבלה13[[#This Row],[מספר סטייה]]=3,MIN(D908:D910),טבלה13[[#This Row],[מינ קבוע]]),טבלה13[[#This Row],[מינ קבוע]])</f>
        <v/>
      </c>
      <c r="H910" t="str">
        <f>IF(OR(טבלה13[[#This Row],[CycleNumber]]&gt;B911,B911=""),IF(טבלה13[[#This Row],[מספר סטייה]]=3,MAX(D908:D910),טבלה13[[#This Row],[מקס קבוע]]),טבלה13[[#This Row],[מקס קבוע]])</f>
        <v/>
      </c>
      <c r="I91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קבוע]]&lt;&gt;E909,1,I909+1),0))</f>
        <v/>
      </c>
      <c r="J910" t="str">
        <f>IF(AND(טבלה13[[#This Row],[CycleNumber]]&lt;B911,טבלה13[[#This Row],[מקס קבוע]]&lt;&gt;""),IF(OR(טבלה13[[#This Row],[מספר סטייה]]&lt;I911,AND(טבלה13[[#This Row],[מספר סטייה]]=3,I911=1)),0,1),"")</f>
        <v/>
      </c>
      <c r="K910" t="str">
        <f>IF(טבלה13[[#This Row],[מקס קבוע]]&lt;&gt;"",טבלה13[[#This Row],[מקסימום]]-טבלה13[[#This Row],[מינימום]],"")</f>
        <v/>
      </c>
      <c r="L910">
        <f>IF(IFERROR(LOOKUP(טבלה13[[#This Row],[ClientID]],פיבוט!$A$4:$A$121),FALSE)=טבלה13[[#This Row],[ClientID]],1,0)</f>
        <v>1</v>
      </c>
      <c r="M910" t="str">
        <f>IF(OR(טבלה13[[#This Row],[ClientID]]=A911),"",1)</f>
        <v/>
      </c>
      <c r="N910" s="3" t="str">
        <f>IF(טבלה13[[#This Row],[טווח]]&lt;&gt;K909,טבלה13[[#This Row],[טווח]],"")</f>
        <v/>
      </c>
      <c r="O910" s="3" t="str">
        <f>IF(טבלה13[[#This Row],[מניית טווחים]]&lt;&gt;"",IF(OR(30&gt;טבלה13[[#This Row],[מקסימום]],30&lt;טבלה13[[#This Row],[מינימום]]),0,1),"")</f>
        <v/>
      </c>
    </row>
    <row r="911" spans="1:15" x14ac:dyDescent="0.25">
      <c r="A911" t="s">
        <v>83</v>
      </c>
      <c r="B911">
        <v>3</v>
      </c>
      <c r="C911">
        <v>34</v>
      </c>
      <c r="D911">
        <f>טבלה13[[#This Row],[LengthofCycle]]+1</f>
        <v>35</v>
      </c>
      <c r="E911">
        <f>IF(טבלה13[[#This Row],[CycleNumber]]&lt;3,"",IF(טבלה13[[#This Row],[CycleNumber]]=3,MIN(D909:D911),IF(I910=3,MIN(D908:D910),E910)))</f>
        <v>32</v>
      </c>
      <c r="F911">
        <f>IF(טבלה13[[#This Row],[CycleNumber]]&lt;3,"",IF(טבלה13[[#This Row],[CycleNumber]]=3,MAX(D909:D911),IF(I910=3,MAX(D908:D910),F910)))</f>
        <v>36</v>
      </c>
      <c r="G911">
        <f>IF(OR(טבלה13[[#This Row],[CycleNumber]]&gt;B912,B912=""),IF(טבלה13[[#This Row],[מספר סטייה]]=3,MIN(D909:D911),טבלה13[[#This Row],[מינ קבוע]]),טבלה13[[#This Row],[מינ קבוע]])</f>
        <v>32</v>
      </c>
      <c r="H911">
        <f>IF(OR(טבלה13[[#This Row],[CycleNumber]]&gt;B912,B912=""),IF(טבלה13[[#This Row],[מספר סטייה]]=3,MAX(D909:D911),טבלה13[[#This Row],[מקס קבוע]]),טבלה13[[#This Row],[מקס קבוע]])</f>
        <v>36</v>
      </c>
      <c r="I91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קבוע]]&lt;&gt;E910,1,I910+1),0))</f>
        <v>0</v>
      </c>
      <c r="J911">
        <f>IF(AND(טבלה13[[#This Row],[CycleNumber]]&lt;B912,טבלה13[[#This Row],[מקס קבוע]]&lt;&gt;""),IF(OR(טבלה13[[#This Row],[מספר סטייה]]&lt;I912,AND(טבלה13[[#This Row],[מספר סטייה]]=3,I912=1)),0,1),"")</f>
        <v>1</v>
      </c>
      <c r="K911">
        <f>IF(טבלה13[[#This Row],[מקס קבוע]]&lt;&gt;"",טבלה13[[#This Row],[מקסימום]]-טבלה13[[#This Row],[מינימום]],"")</f>
        <v>4</v>
      </c>
      <c r="L911">
        <f>IF(IFERROR(LOOKUP(טבלה13[[#This Row],[ClientID]],פיבוט!$A$4:$A$121),FALSE)=טבלה13[[#This Row],[ClientID]],1,0)</f>
        <v>1</v>
      </c>
      <c r="M911" t="str">
        <f>IF(OR(טבלה13[[#This Row],[ClientID]]=A912),"",1)</f>
        <v/>
      </c>
      <c r="N911" s="3">
        <f>IF(טבלה13[[#This Row],[טווח]]&lt;&gt;K910,טבלה13[[#This Row],[טווח]],"")</f>
        <v>4</v>
      </c>
      <c r="O911" s="3">
        <f>IF(טבלה13[[#This Row],[מניית טווחים]]&lt;&gt;"",IF(OR(30&gt;טבלה13[[#This Row],[מקסימום]],30&lt;טבלה13[[#This Row],[מינימום]]),0,1),"")</f>
        <v>0</v>
      </c>
    </row>
    <row r="912" spans="1:15" x14ac:dyDescent="0.25">
      <c r="A912" t="s">
        <v>83</v>
      </c>
      <c r="B912">
        <v>4</v>
      </c>
      <c r="C912">
        <v>32</v>
      </c>
      <c r="D912">
        <f>טבלה13[[#This Row],[LengthofCycle]]+1</f>
        <v>33</v>
      </c>
      <c r="E912">
        <f>IF(טבלה13[[#This Row],[CycleNumber]]&lt;3,"",IF(טבלה13[[#This Row],[CycleNumber]]=3,MIN(D910:D912),IF(I911=3,MIN(D909:D911),E911)))</f>
        <v>32</v>
      </c>
      <c r="F912">
        <f>IF(טבלה13[[#This Row],[CycleNumber]]&lt;3,"",IF(טבלה13[[#This Row],[CycleNumber]]=3,MAX(D910:D912),IF(I911=3,MAX(D909:D911),F911)))</f>
        <v>36</v>
      </c>
      <c r="G912">
        <f>IF(OR(טבלה13[[#This Row],[CycleNumber]]&gt;B913,B913=""),IF(טבלה13[[#This Row],[מספר סטייה]]=3,MIN(D910:D912),טבלה13[[#This Row],[מינ קבוע]]),טבלה13[[#This Row],[מינ קבוע]])</f>
        <v>32</v>
      </c>
      <c r="H912">
        <f>IF(OR(טבלה13[[#This Row],[CycleNumber]]&gt;B913,B913=""),IF(טבלה13[[#This Row],[מספר סטייה]]=3,MAX(D910:D912),טבלה13[[#This Row],[מקס קבוע]]),טבלה13[[#This Row],[מקס קבוע]])</f>
        <v>36</v>
      </c>
      <c r="I91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קבוע]]&lt;&gt;E911,1,I911+1),0))</f>
        <v>0</v>
      </c>
      <c r="J912">
        <f>IF(AND(טבלה13[[#This Row],[CycleNumber]]&lt;B913,טבלה13[[#This Row],[מקס קבוע]]&lt;&gt;""),IF(OR(טבלה13[[#This Row],[מספר סטייה]]&lt;I913,AND(טבלה13[[#This Row],[מספר סטייה]]=3,I913=1)),0,1),"")</f>
        <v>0</v>
      </c>
      <c r="K912">
        <f>IF(טבלה13[[#This Row],[מקס קבוע]]&lt;&gt;"",טבלה13[[#This Row],[מקסימום]]-טבלה13[[#This Row],[מינימום]],"")</f>
        <v>4</v>
      </c>
      <c r="L912">
        <f>IF(IFERROR(LOOKUP(טבלה13[[#This Row],[ClientID]],פיבוט!$A$4:$A$121),FALSE)=טבלה13[[#This Row],[ClientID]],1,0)</f>
        <v>1</v>
      </c>
      <c r="M912" t="str">
        <f>IF(OR(טבלה13[[#This Row],[ClientID]]=A913),"",1)</f>
        <v/>
      </c>
      <c r="N912" s="3" t="str">
        <f>IF(טבלה13[[#This Row],[טווח]]&lt;&gt;K911,טבלה13[[#This Row],[טווח]],"")</f>
        <v/>
      </c>
      <c r="O912" s="3" t="str">
        <f>IF(טבלה13[[#This Row],[מניית טווחים]]&lt;&gt;"",IF(OR(30&gt;טבלה13[[#This Row],[מקסימום]],30&lt;טבלה13[[#This Row],[מינימום]]),0,1),"")</f>
        <v/>
      </c>
    </row>
    <row r="913" spans="1:15" x14ac:dyDescent="0.25">
      <c r="A913" t="s">
        <v>83</v>
      </c>
      <c r="B913">
        <v>5</v>
      </c>
      <c r="C913">
        <v>38</v>
      </c>
      <c r="D913">
        <f>טבלה13[[#This Row],[LengthofCycle]]+1</f>
        <v>39</v>
      </c>
      <c r="E913">
        <f>IF(טבלה13[[#This Row],[CycleNumber]]&lt;3,"",IF(טבלה13[[#This Row],[CycleNumber]]=3,MIN(D911:D913),IF(I912=3,MIN(D910:D912),E912)))</f>
        <v>32</v>
      </c>
      <c r="F913">
        <f>IF(טבלה13[[#This Row],[CycleNumber]]&lt;3,"",IF(טבלה13[[#This Row],[CycleNumber]]=3,MAX(D911:D913),IF(I912=3,MAX(D910:D912),F912)))</f>
        <v>36</v>
      </c>
      <c r="G913">
        <f>IF(OR(טבלה13[[#This Row],[CycleNumber]]&gt;B914,B914=""),IF(טבלה13[[#This Row],[מספר סטייה]]=3,MIN(D911:D913),טבלה13[[#This Row],[מינ קבוע]]),טבלה13[[#This Row],[מינ קבוע]])</f>
        <v>32</v>
      </c>
      <c r="H913">
        <f>IF(OR(טבלה13[[#This Row],[CycleNumber]]&gt;B914,B914=""),IF(טבלה13[[#This Row],[מספר סטייה]]=3,MAX(D911:D913),טבלה13[[#This Row],[מקס קבוע]]),טבלה13[[#This Row],[מקס קבוע]])</f>
        <v>36</v>
      </c>
      <c r="I91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קבוע]]&lt;&gt;E912,1,I912+1),0))</f>
        <v>1</v>
      </c>
      <c r="J913">
        <f>IF(AND(טבלה13[[#This Row],[CycleNumber]]&lt;B914,טבלה13[[#This Row],[מקס קבוע]]&lt;&gt;""),IF(OR(טבלה13[[#This Row],[מספר סטייה]]&lt;I914,AND(טבלה13[[#This Row],[מספר סטייה]]=3,I914=1)),0,1),"")</f>
        <v>1</v>
      </c>
      <c r="K913">
        <f>IF(טבלה13[[#This Row],[מקס קבוע]]&lt;&gt;"",טבלה13[[#This Row],[מקסימום]]-טבלה13[[#This Row],[מינימום]],"")</f>
        <v>4</v>
      </c>
      <c r="L913">
        <f>IF(IFERROR(LOOKUP(טבלה13[[#This Row],[ClientID]],פיבוט!$A$4:$A$121),FALSE)=טבלה13[[#This Row],[ClientID]],1,0)</f>
        <v>1</v>
      </c>
      <c r="M913" t="str">
        <f>IF(OR(טבלה13[[#This Row],[ClientID]]=A914),"",1)</f>
        <v/>
      </c>
      <c r="N913" s="3" t="str">
        <f>IF(טבלה13[[#This Row],[טווח]]&lt;&gt;K912,טבלה13[[#This Row],[טווח]],"")</f>
        <v/>
      </c>
      <c r="O913" s="3" t="str">
        <f>IF(טבלה13[[#This Row],[מניית טווחים]]&lt;&gt;"",IF(OR(30&gt;טבלה13[[#This Row],[מקסימום]],30&lt;טבלה13[[#This Row],[מינימום]]),0,1),"")</f>
        <v/>
      </c>
    </row>
    <row r="914" spans="1:15" x14ac:dyDescent="0.25">
      <c r="A914" t="s">
        <v>83</v>
      </c>
      <c r="B914">
        <v>6</v>
      </c>
      <c r="C914">
        <v>33</v>
      </c>
      <c r="D914">
        <f>טבלה13[[#This Row],[LengthofCycle]]+1</f>
        <v>34</v>
      </c>
      <c r="E914">
        <f>IF(טבלה13[[#This Row],[CycleNumber]]&lt;3,"",IF(טבלה13[[#This Row],[CycleNumber]]=3,MIN(D912:D914),IF(I913=3,MIN(D911:D913),E913)))</f>
        <v>32</v>
      </c>
      <c r="F914">
        <f>IF(טבלה13[[#This Row],[CycleNumber]]&lt;3,"",IF(טבלה13[[#This Row],[CycleNumber]]=3,MAX(D912:D914),IF(I913=3,MAX(D911:D913),F913)))</f>
        <v>36</v>
      </c>
      <c r="G914">
        <f>IF(OR(טבלה13[[#This Row],[CycleNumber]]&gt;B915,B915=""),IF(טבלה13[[#This Row],[מספר סטייה]]=3,MIN(D912:D914),טבלה13[[#This Row],[מינ קבוע]]),טבלה13[[#This Row],[מינ קבוע]])</f>
        <v>32</v>
      </c>
      <c r="H914">
        <f>IF(OR(טבלה13[[#This Row],[CycleNumber]]&gt;B915,B915=""),IF(טבלה13[[#This Row],[מספר סטייה]]=3,MAX(D912:D914),טבלה13[[#This Row],[מקס קבוע]]),טבלה13[[#This Row],[מקס קבוע]])</f>
        <v>36</v>
      </c>
      <c r="I91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קבוע]]&lt;&gt;E913,1,I913+1),0))</f>
        <v>0</v>
      </c>
      <c r="J914" t="str">
        <f>IF(AND(טבלה13[[#This Row],[CycleNumber]]&lt;B915,טבלה13[[#This Row],[מקס קבוע]]&lt;&gt;""),IF(OR(טבלה13[[#This Row],[מספר סטייה]]&lt;I915,AND(טבלה13[[#This Row],[מספר סטייה]]=3,I915=1)),0,1),"")</f>
        <v/>
      </c>
      <c r="K914">
        <f>IF(טבלה13[[#This Row],[מקס קבוע]]&lt;&gt;"",טבלה13[[#This Row],[מקסימום]]-טבלה13[[#This Row],[מינימום]],"")</f>
        <v>4</v>
      </c>
      <c r="L914">
        <f>IF(IFERROR(LOOKUP(טבלה13[[#This Row],[ClientID]],פיבוט!$A$4:$A$121),FALSE)=טבלה13[[#This Row],[ClientID]],1,0)</f>
        <v>1</v>
      </c>
      <c r="M914">
        <f>IF(OR(טבלה13[[#This Row],[ClientID]]=A915),"",1)</f>
        <v>1</v>
      </c>
      <c r="N914" s="3" t="str">
        <f>IF(טבלה13[[#This Row],[טווח]]&lt;&gt;K913,טבלה13[[#This Row],[טווח]],"")</f>
        <v/>
      </c>
      <c r="O914" s="3" t="str">
        <f>IF(טבלה13[[#This Row],[מניית טווחים]]&lt;&gt;"",IF(OR(30&gt;טבלה13[[#This Row],[מקסימום]],30&lt;טבלה13[[#This Row],[מינימום]]),0,1),"")</f>
        <v/>
      </c>
    </row>
    <row r="915" spans="1:15" x14ac:dyDescent="0.25">
      <c r="A915" t="s">
        <v>85</v>
      </c>
      <c r="B915">
        <v>1</v>
      </c>
      <c r="C915">
        <v>25</v>
      </c>
      <c r="D915">
        <f>טבלה13[[#This Row],[LengthofCycle]]+1</f>
        <v>26</v>
      </c>
      <c r="E915" t="str">
        <f>IF(טבלה13[[#This Row],[CycleNumber]]&lt;3,"",IF(טבלה13[[#This Row],[CycleNumber]]=3,MIN(D913:D915),IF(I914=3,MIN(D912:D914),E914)))</f>
        <v/>
      </c>
      <c r="F915" t="str">
        <f>IF(טבלה13[[#This Row],[CycleNumber]]&lt;3,"",IF(טבלה13[[#This Row],[CycleNumber]]=3,MAX(D913:D915),IF(I914=3,MAX(D912:D914),F914)))</f>
        <v/>
      </c>
      <c r="G915" t="str">
        <f>IF(OR(טבלה13[[#This Row],[CycleNumber]]&gt;B916,B916=""),IF(טבלה13[[#This Row],[מספר סטייה]]=3,MIN(D913:D915),טבלה13[[#This Row],[מינ קבוע]]),טבלה13[[#This Row],[מינ קבוע]])</f>
        <v/>
      </c>
      <c r="H915" t="str">
        <f>IF(OR(טבלה13[[#This Row],[CycleNumber]]&gt;B916,B916=""),IF(טבלה13[[#This Row],[מספר סטייה]]=3,MAX(D913:D915),טבלה13[[#This Row],[מקס קבוע]]),טבלה13[[#This Row],[מקס קבוע]])</f>
        <v/>
      </c>
      <c r="I91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קבוע]]&lt;&gt;E914,1,I914+1),0))</f>
        <v/>
      </c>
      <c r="J915" t="str">
        <f>IF(AND(טבלה13[[#This Row],[CycleNumber]]&lt;B916,טבלה13[[#This Row],[מקס קבוע]]&lt;&gt;""),IF(OR(טבלה13[[#This Row],[מספר סטייה]]&lt;I916,AND(טבלה13[[#This Row],[מספר סטייה]]=3,I916=1)),0,1),"")</f>
        <v/>
      </c>
      <c r="K915" t="str">
        <f>IF(טבלה13[[#This Row],[מקס קבוע]]&lt;&gt;"",טבלה13[[#This Row],[מקסימום]]-טבלה13[[#This Row],[מינימום]],"")</f>
        <v/>
      </c>
      <c r="L915">
        <f>IF(IFERROR(LOOKUP(טבלה13[[#This Row],[ClientID]],פיבוט!$A$4:$A$121),FALSE)=טבלה13[[#This Row],[ClientID]],1,0)</f>
        <v>1</v>
      </c>
      <c r="M915" t="str">
        <f>IF(OR(טבלה13[[#This Row],[ClientID]]=A916),"",1)</f>
        <v/>
      </c>
      <c r="N915" s="3" t="str">
        <f>IF(טבלה13[[#This Row],[טווח]]&lt;&gt;K914,טבלה13[[#This Row],[טווח]],"")</f>
        <v/>
      </c>
      <c r="O915" s="3" t="str">
        <f>IF(טבלה13[[#This Row],[מניית טווחים]]&lt;&gt;"",IF(OR(30&gt;טבלה13[[#This Row],[מקסימום]],30&lt;טבלה13[[#This Row],[מינימום]]),0,1),"")</f>
        <v/>
      </c>
    </row>
    <row r="916" spans="1:15" x14ac:dyDescent="0.25">
      <c r="A916" t="s">
        <v>85</v>
      </c>
      <c r="B916">
        <v>2</v>
      </c>
      <c r="C916">
        <v>27</v>
      </c>
      <c r="D916">
        <f>טבלה13[[#This Row],[LengthofCycle]]+1</f>
        <v>28</v>
      </c>
      <c r="E916" t="str">
        <f>IF(טבלה13[[#This Row],[CycleNumber]]&lt;3,"",IF(טבלה13[[#This Row],[CycleNumber]]=3,MIN(D914:D916),IF(I915=3,MIN(D913:D915),E915)))</f>
        <v/>
      </c>
      <c r="F916" t="str">
        <f>IF(טבלה13[[#This Row],[CycleNumber]]&lt;3,"",IF(טבלה13[[#This Row],[CycleNumber]]=3,MAX(D914:D916),IF(I915=3,MAX(D913:D915),F915)))</f>
        <v/>
      </c>
      <c r="G916" t="str">
        <f>IF(OR(טבלה13[[#This Row],[CycleNumber]]&gt;B917,B917=""),IF(טבלה13[[#This Row],[מספר סטייה]]=3,MIN(D914:D916),טבלה13[[#This Row],[מינ קבוע]]),טבלה13[[#This Row],[מינ קבוע]])</f>
        <v/>
      </c>
      <c r="H916" t="str">
        <f>IF(OR(טבלה13[[#This Row],[CycleNumber]]&gt;B917,B917=""),IF(טבלה13[[#This Row],[מספר סטייה]]=3,MAX(D914:D916),טבלה13[[#This Row],[מקס קבוע]]),טבלה13[[#This Row],[מקס קבוע]])</f>
        <v/>
      </c>
      <c r="I91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קבוע]]&lt;&gt;E915,1,I915+1),0))</f>
        <v/>
      </c>
      <c r="J916" t="str">
        <f>IF(AND(טבלה13[[#This Row],[CycleNumber]]&lt;B917,טבלה13[[#This Row],[מקס קבוע]]&lt;&gt;""),IF(OR(טבלה13[[#This Row],[מספר סטייה]]&lt;I917,AND(טבלה13[[#This Row],[מספר סטייה]]=3,I917=1)),0,1),"")</f>
        <v/>
      </c>
      <c r="K916" t="str">
        <f>IF(טבלה13[[#This Row],[מקס קבוע]]&lt;&gt;"",טבלה13[[#This Row],[מקסימום]]-טבלה13[[#This Row],[מינימום]],"")</f>
        <v/>
      </c>
      <c r="L916">
        <f>IF(IFERROR(LOOKUP(טבלה13[[#This Row],[ClientID]],פיבוט!$A$4:$A$121),FALSE)=טבלה13[[#This Row],[ClientID]],1,0)</f>
        <v>1</v>
      </c>
      <c r="M916" t="str">
        <f>IF(OR(טבלה13[[#This Row],[ClientID]]=A917),"",1)</f>
        <v/>
      </c>
      <c r="N916" s="3" t="str">
        <f>IF(טבלה13[[#This Row],[טווח]]&lt;&gt;K915,טבלה13[[#This Row],[טווח]],"")</f>
        <v/>
      </c>
      <c r="O916" s="3" t="str">
        <f>IF(טבלה13[[#This Row],[מניית טווחים]]&lt;&gt;"",IF(OR(30&gt;טבלה13[[#This Row],[מקסימום]],30&lt;טבלה13[[#This Row],[מינימום]]),0,1),"")</f>
        <v/>
      </c>
    </row>
    <row r="917" spans="1:15" x14ac:dyDescent="0.25">
      <c r="A917" t="s">
        <v>85</v>
      </c>
      <c r="B917">
        <v>3</v>
      </c>
      <c r="C917">
        <v>27</v>
      </c>
      <c r="D917">
        <f>טבלה13[[#This Row],[LengthofCycle]]+1</f>
        <v>28</v>
      </c>
      <c r="E917">
        <f>IF(טבלה13[[#This Row],[CycleNumber]]&lt;3,"",IF(טבלה13[[#This Row],[CycleNumber]]=3,MIN(D915:D917),IF(I916=3,MIN(D914:D916),E916)))</f>
        <v>26</v>
      </c>
      <c r="F917">
        <f>IF(טבלה13[[#This Row],[CycleNumber]]&lt;3,"",IF(טבלה13[[#This Row],[CycleNumber]]=3,MAX(D915:D917),IF(I916=3,MAX(D914:D916),F916)))</f>
        <v>28</v>
      </c>
      <c r="G917">
        <f>IF(OR(טבלה13[[#This Row],[CycleNumber]]&gt;B918,B918=""),IF(טבלה13[[#This Row],[מספר סטייה]]=3,MIN(D915:D917),טבלה13[[#This Row],[מינ קבוע]]),טבלה13[[#This Row],[מינ קבוע]])</f>
        <v>26</v>
      </c>
      <c r="H917">
        <f>IF(OR(טבלה13[[#This Row],[CycleNumber]]&gt;B918,B918=""),IF(טבלה13[[#This Row],[מספר סטייה]]=3,MAX(D915:D917),טבלה13[[#This Row],[מקס קבוע]]),טבלה13[[#This Row],[מקס קבוע]])</f>
        <v>28</v>
      </c>
      <c r="I91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קבוע]]&lt;&gt;E916,1,I916+1),0))</f>
        <v>0</v>
      </c>
      <c r="J917">
        <f>IF(AND(טבלה13[[#This Row],[CycleNumber]]&lt;B918,טבלה13[[#This Row],[מקס קבוע]]&lt;&gt;""),IF(OR(טבלה13[[#This Row],[מספר סטייה]]&lt;I918,AND(טבלה13[[#This Row],[מספר סטייה]]=3,I918=1)),0,1),"")</f>
        <v>1</v>
      </c>
      <c r="K917">
        <f>IF(טבלה13[[#This Row],[מקס קבוע]]&lt;&gt;"",טבלה13[[#This Row],[מקסימום]]-טבלה13[[#This Row],[מינימום]],"")</f>
        <v>2</v>
      </c>
      <c r="L917">
        <f>IF(IFERROR(LOOKUP(טבלה13[[#This Row],[ClientID]],פיבוט!$A$4:$A$121),FALSE)=טבלה13[[#This Row],[ClientID]],1,0)</f>
        <v>1</v>
      </c>
      <c r="M917" t="str">
        <f>IF(OR(טבלה13[[#This Row],[ClientID]]=A918),"",1)</f>
        <v/>
      </c>
      <c r="N917" s="3">
        <f>IF(טבלה13[[#This Row],[טווח]]&lt;&gt;K916,טבלה13[[#This Row],[טווח]],"")</f>
        <v>2</v>
      </c>
      <c r="O917" s="3">
        <f>IF(טבלה13[[#This Row],[מניית טווחים]]&lt;&gt;"",IF(OR(30&gt;טבלה13[[#This Row],[מקסימום]],30&lt;טבלה13[[#This Row],[מינימום]]),0,1),"")</f>
        <v>0</v>
      </c>
    </row>
    <row r="918" spans="1:15" x14ac:dyDescent="0.25">
      <c r="A918" t="s">
        <v>85</v>
      </c>
      <c r="B918">
        <v>4</v>
      </c>
      <c r="C918">
        <v>25</v>
      </c>
      <c r="D918">
        <f>טבלה13[[#This Row],[LengthofCycle]]+1</f>
        <v>26</v>
      </c>
      <c r="E918">
        <f>IF(טבלה13[[#This Row],[CycleNumber]]&lt;3,"",IF(טבלה13[[#This Row],[CycleNumber]]=3,MIN(D916:D918),IF(I917=3,MIN(D915:D917),E917)))</f>
        <v>26</v>
      </c>
      <c r="F918">
        <f>IF(טבלה13[[#This Row],[CycleNumber]]&lt;3,"",IF(טבלה13[[#This Row],[CycleNumber]]=3,MAX(D916:D918),IF(I917=3,MAX(D915:D917),F917)))</f>
        <v>28</v>
      </c>
      <c r="G918">
        <f>IF(OR(טבלה13[[#This Row],[CycleNumber]]&gt;B919,B919=""),IF(טבלה13[[#This Row],[מספר סטייה]]=3,MIN(D916:D918),טבלה13[[#This Row],[מינ קבוע]]),טבלה13[[#This Row],[מינ קבוע]])</f>
        <v>26</v>
      </c>
      <c r="H918">
        <f>IF(OR(טבלה13[[#This Row],[CycleNumber]]&gt;B919,B919=""),IF(טבלה13[[#This Row],[מספר סטייה]]=3,MAX(D916:D918),טבלה13[[#This Row],[מקס קבוע]]),טבלה13[[#This Row],[מקס קבוע]])</f>
        <v>28</v>
      </c>
      <c r="I91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קבוע]]&lt;&gt;E917,1,I917+1),0))</f>
        <v>0</v>
      </c>
      <c r="J918">
        <f>IF(AND(טבלה13[[#This Row],[CycleNumber]]&lt;B919,טבלה13[[#This Row],[מקס קבוע]]&lt;&gt;""),IF(OR(טבלה13[[#This Row],[מספר סטייה]]&lt;I919,AND(טבלה13[[#This Row],[מספר סטייה]]=3,I919=1)),0,1),"")</f>
        <v>1</v>
      </c>
      <c r="K918">
        <f>IF(טבלה13[[#This Row],[מקס קבוע]]&lt;&gt;"",טבלה13[[#This Row],[מקסימום]]-טבלה13[[#This Row],[מינימום]],"")</f>
        <v>2</v>
      </c>
      <c r="L918">
        <f>IF(IFERROR(LOOKUP(טבלה13[[#This Row],[ClientID]],פיבוט!$A$4:$A$121),FALSE)=טבלה13[[#This Row],[ClientID]],1,0)</f>
        <v>1</v>
      </c>
      <c r="M918" t="str">
        <f>IF(OR(טבלה13[[#This Row],[ClientID]]=A919),"",1)</f>
        <v/>
      </c>
      <c r="N918" s="3" t="str">
        <f>IF(טבלה13[[#This Row],[טווח]]&lt;&gt;K917,טבלה13[[#This Row],[טווח]],"")</f>
        <v/>
      </c>
      <c r="O918" s="3" t="str">
        <f>IF(טבלה13[[#This Row],[מניית טווחים]]&lt;&gt;"",IF(OR(30&gt;טבלה13[[#This Row],[מקסימום]],30&lt;טבלה13[[#This Row],[מינימום]]),0,1),"")</f>
        <v/>
      </c>
    </row>
    <row r="919" spans="1:15" x14ac:dyDescent="0.25">
      <c r="A919" t="s">
        <v>85</v>
      </c>
      <c r="B919">
        <v>5</v>
      </c>
      <c r="C919">
        <v>26</v>
      </c>
      <c r="D919">
        <f>טבלה13[[#This Row],[LengthofCycle]]+1</f>
        <v>27</v>
      </c>
      <c r="E919">
        <f>IF(טבלה13[[#This Row],[CycleNumber]]&lt;3,"",IF(טבלה13[[#This Row],[CycleNumber]]=3,MIN(D917:D919),IF(I918=3,MIN(D916:D918),E918)))</f>
        <v>26</v>
      </c>
      <c r="F919">
        <f>IF(טבלה13[[#This Row],[CycleNumber]]&lt;3,"",IF(טבלה13[[#This Row],[CycleNumber]]=3,MAX(D917:D919),IF(I918=3,MAX(D916:D918),F918)))</f>
        <v>28</v>
      </c>
      <c r="G919">
        <f>IF(OR(טבלה13[[#This Row],[CycleNumber]]&gt;B920,B920=""),IF(טבלה13[[#This Row],[מספר סטייה]]=3,MIN(D917:D919),טבלה13[[#This Row],[מינ קבוע]]),טבלה13[[#This Row],[מינ קבוע]])</f>
        <v>26</v>
      </c>
      <c r="H919">
        <f>IF(OR(טבלה13[[#This Row],[CycleNumber]]&gt;B920,B920=""),IF(טבלה13[[#This Row],[מספר סטייה]]=3,MAX(D917:D919),טבלה13[[#This Row],[מקס קבוע]]),טבלה13[[#This Row],[מקס קבוע]])</f>
        <v>28</v>
      </c>
      <c r="I91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קבוע]]&lt;&gt;E918,1,I918+1),0))</f>
        <v>0</v>
      </c>
      <c r="J919">
        <f>IF(AND(טבלה13[[#This Row],[CycleNumber]]&lt;B920,טבלה13[[#This Row],[מקס קבוע]]&lt;&gt;""),IF(OR(טבלה13[[#This Row],[מספר סטייה]]&lt;I920,AND(טבלה13[[#This Row],[מספר סטייה]]=3,I920=1)),0,1),"")</f>
        <v>1</v>
      </c>
      <c r="K919">
        <f>IF(טבלה13[[#This Row],[מקס קבוע]]&lt;&gt;"",טבלה13[[#This Row],[מקסימום]]-טבלה13[[#This Row],[מינימום]],"")</f>
        <v>2</v>
      </c>
      <c r="L919">
        <f>IF(IFERROR(LOOKUP(טבלה13[[#This Row],[ClientID]],פיבוט!$A$4:$A$121),FALSE)=טבלה13[[#This Row],[ClientID]],1,0)</f>
        <v>1</v>
      </c>
      <c r="M919" t="str">
        <f>IF(OR(טבלה13[[#This Row],[ClientID]]=A920),"",1)</f>
        <v/>
      </c>
      <c r="N919" s="3" t="str">
        <f>IF(טבלה13[[#This Row],[טווח]]&lt;&gt;K918,טבלה13[[#This Row],[טווח]],"")</f>
        <v/>
      </c>
      <c r="O919" s="3" t="str">
        <f>IF(טבלה13[[#This Row],[מניית טווחים]]&lt;&gt;"",IF(OR(30&gt;טבלה13[[#This Row],[מקסימום]],30&lt;טבלה13[[#This Row],[מינימום]]),0,1),"")</f>
        <v/>
      </c>
    </row>
    <row r="920" spans="1:15" x14ac:dyDescent="0.25">
      <c r="A920" t="s">
        <v>85</v>
      </c>
      <c r="B920">
        <v>6</v>
      </c>
      <c r="C920">
        <v>25</v>
      </c>
      <c r="D920">
        <f>טבלה13[[#This Row],[LengthofCycle]]+1</f>
        <v>26</v>
      </c>
      <c r="E920">
        <f>IF(טבלה13[[#This Row],[CycleNumber]]&lt;3,"",IF(טבלה13[[#This Row],[CycleNumber]]=3,MIN(D918:D920),IF(I919=3,MIN(D917:D919),E919)))</f>
        <v>26</v>
      </c>
      <c r="F920">
        <f>IF(טבלה13[[#This Row],[CycleNumber]]&lt;3,"",IF(טבלה13[[#This Row],[CycleNumber]]=3,MAX(D918:D920),IF(I919=3,MAX(D917:D919),F919)))</f>
        <v>28</v>
      </c>
      <c r="G920">
        <f>IF(OR(טבלה13[[#This Row],[CycleNumber]]&gt;B921,B921=""),IF(טבלה13[[#This Row],[מספר סטייה]]=3,MIN(D918:D920),טבלה13[[#This Row],[מינ קבוע]]),טבלה13[[#This Row],[מינ קבוע]])</f>
        <v>26</v>
      </c>
      <c r="H920">
        <f>IF(OR(טבלה13[[#This Row],[CycleNumber]]&gt;B921,B921=""),IF(טבלה13[[#This Row],[מספר סטייה]]=3,MAX(D918:D920),טבלה13[[#This Row],[מקס קבוע]]),טבלה13[[#This Row],[מקס קבוע]])</f>
        <v>28</v>
      </c>
      <c r="I92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קבוע]]&lt;&gt;E919,1,I919+1),0))</f>
        <v>0</v>
      </c>
      <c r="J920">
        <f>IF(AND(טבלה13[[#This Row],[CycleNumber]]&lt;B921,טבלה13[[#This Row],[מקס קבוע]]&lt;&gt;""),IF(OR(טבלה13[[#This Row],[מספר סטייה]]&lt;I921,AND(טבלה13[[#This Row],[מספר סטייה]]=3,I921=1)),0,1),"")</f>
        <v>0</v>
      </c>
      <c r="K920">
        <f>IF(טבלה13[[#This Row],[מקס קבוע]]&lt;&gt;"",טבלה13[[#This Row],[מקסימום]]-טבלה13[[#This Row],[מינימום]],"")</f>
        <v>2</v>
      </c>
      <c r="L920">
        <f>IF(IFERROR(LOOKUP(טבלה13[[#This Row],[ClientID]],פיבוט!$A$4:$A$121),FALSE)=טבלה13[[#This Row],[ClientID]],1,0)</f>
        <v>1</v>
      </c>
      <c r="M920" t="str">
        <f>IF(OR(טבלה13[[#This Row],[ClientID]]=A921),"",1)</f>
        <v/>
      </c>
      <c r="N920" s="3" t="str">
        <f>IF(טבלה13[[#This Row],[טווח]]&lt;&gt;K919,טבלה13[[#This Row],[טווח]],"")</f>
        <v/>
      </c>
      <c r="O920" s="3" t="str">
        <f>IF(טבלה13[[#This Row],[מניית טווחים]]&lt;&gt;"",IF(OR(30&gt;טבלה13[[#This Row],[מקסימום]],30&lt;טבלה13[[#This Row],[מינימום]]),0,1),"")</f>
        <v/>
      </c>
    </row>
    <row r="921" spans="1:15" x14ac:dyDescent="0.25">
      <c r="A921" t="s">
        <v>85</v>
      </c>
      <c r="B921">
        <v>7</v>
      </c>
      <c r="C921">
        <v>24</v>
      </c>
      <c r="D921">
        <f>טבלה13[[#This Row],[LengthofCycle]]+1</f>
        <v>25</v>
      </c>
      <c r="E921">
        <f>IF(טבלה13[[#This Row],[CycleNumber]]&lt;3,"",IF(טבלה13[[#This Row],[CycleNumber]]=3,MIN(D919:D921),IF(I920=3,MIN(D918:D920),E920)))</f>
        <v>26</v>
      </c>
      <c r="F921">
        <f>IF(טבלה13[[#This Row],[CycleNumber]]&lt;3,"",IF(טבלה13[[#This Row],[CycleNumber]]=3,MAX(D919:D921),IF(I920=3,MAX(D918:D920),F920)))</f>
        <v>28</v>
      </c>
      <c r="G921">
        <f>IF(OR(טבלה13[[#This Row],[CycleNumber]]&gt;B922,B922=""),IF(טבלה13[[#This Row],[מספר סטייה]]=3,MIN(D919:D921),טבלה13[[#This Row],[מינ קבוע]]),טבלה13[[#This Row],[מינ קבוע]])</f>
        <v>26</v>
      </c>
      <c r="H921">
        <f>IF(OR(טבלה13[[#This Row],[CycleNumber]]&gt;B922,B922=""),IF(טבלה13[[#This Row],[מספר סטייה]]=3,MAX(D919:D921),טבלה13[[#This Row],[מקס קבוע]]),טבלה13[[#This Row],[מקס קבוע]])</f>
        <v>28</v>
      </c>
      <c r="I92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קבוע]]&lt;&gt;E920,1,I920+1),0))</f>
        <v>1</v>
      </c>
      <c r="J921">
        <f>IF(AND(טבלה13[[#This Row],[CycleNumber]]&lt;B922,טבלה13[[#This Row],[מקס קבוע]]&lt;&gt;""),IF(OR(טבלה13[[#This Row],[מספר סטייה]]&lt;I922,AND(טבלה13[[#This Row],[מספר סטייה]]=3,I922=1)),0,1),"")</f>
        <v>1</v>
      </c>
      <c r="K921">
        <f>IF(טבלה13[[#This Row],[מקס קבוע]]&lt;&gt;"",טבלה13[[#This Row],[מקסימום]]-טבלה13[[#This Row],[מינימום]],"")</f>
        <v>2</v>
      </c>
      <c r="L921">
        <f>IF(IFERROR(LOOKUP(טבלה13[[#This Row],[ClientID]],פיבוט!$A$4:$A$121),FALSE)=טבלה13[[#This Row],[ClientID]],1,0)</f>
        <v>1</v>
      </c>
      <c r="M921" t="str">
        <f>IF(OR(טבלה13[[#This Row],[ClientID]]=A922),"",1)</f>
        <v/>
      </c>
      <c r="N921" s="3" t="str">
        <f>IF(טבלה13[[#This Row],[טווח]]&lt;&gt;K920,טבלה13[[#This Row],[טווח]],"")</f>
        <v/>
      </c>
      <c r="O921" s="3" t="str">
        <f>IF(טבלה13[[#This Row],[מניית טווחים]]&lt;&gt;"",IF(OR(30&gt;טבלה13[[#This Row],[מקסימום]],30&lt;טבלה13[[#This Row],[מינימום]]),0,1),"")</f>
        <v/>
      </c>
    </row>
    <row r="922" spans="1:15" x14ac:dyDescent="0.25">
      <c r="A922" t="s">
        <v>85</v>
      </c>
      <c r="B922">
        <v>8</v>
      </c>
      <c r="C922">
        <v>25</v>
      </c>
      <c r="D922">
        <f>טבלה13[[#This Row],[LengthofCycle]]+1</f>
        <v>26</v>
      </c>
      <c r="E922">
        <f>IF(טבלה13[[#This Row],[CycleNumber]]&lt;3,"",IF(טבלה13[[#This Row],[CycleNumber]]=3,MIN(D920:D922),IF(I921=3,MIN(D919:D921),E921)))</f>
        <v>26</v>
      </c>
      <c r="F922">
        <f>IF(טבלה13[[#This Row],[CycleNumber]]&lt;3,"",IF(טבלה13[[#This Row],[CycleNumber]]=3,MAX(D920:D922),IF(I921=3,MAX(D919:D921),F921)))</f>
        <v>28</v>
      </c>
      <c r="G922">
        <f>IF(OR(טבלה13[[#This Row],[CycleNumber]]&gt;B923,B923=""),IF(טבלה13[[#This Row],[מספר סטייה]]=3,MIN(D920:D922),טבלה13[[#This Row],[מינ קבוע]]),טבלה13[[#This Row],[מינ קבוע]])</f>
        <v>26</v>
      </c>
      <c r="H922">
        <f>IF(OR(טבלה13[[#This Row],[CycleNumber]]&gt;B923,B923=""),IF(טבלה13[[#This Row],[מספר סטייה]]=3,MAX(D920:D922),טבלה13[[#This Row],[מקס קבוע]]),טבלה13[[#This Row],[מקס קבוע]])</f>
        <v>28</v>
      </c>
      <c r="I92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קבוע]]&lt;&gt;E921,1,I921+1),0))</f>
        <v>0</v>
      </c>
      <c r="J922" t="str">
        <f>IF(AND(טבלה13[[#This Row],[CycleNumber]]&lt;B923,טבלה13[[#This Row],[מקס קבוע]]&lt;&gt;""),IF(OR(טבלה13[[#This Row],[מספר סטייה]]&lt;I923,AND(טבלה13[[#This Row],[מספר סטייה]]=3,I923=1)),0,1),"")</f>
        <v/>
      </c>
      <c r="K922">
        <f>IF(טבלה13[[#This Row],[מקס קבוע]]&lt;&gt;"",טבלה13[[#This Row],[מקסימום]]-טבלה13[[#This Row],[מינימום]],"")</f>
        <v>2</v>
      </c>
      <c r="L922">
        <f>IF(IFERROR(LOOKUP(טבלה13[[#This Row],[ClientID]],פיבוט!$A$4:$A$121),FALSE)=טבלה13[[#This Row],[ClientID]],1,0)</f>
        <v>1</v>
      </c>
      <c r="M922">
        <f>IF(OR(טבלה13[[#This Row],[ClientID]]=A923),"",1)</f>
        <v>1</v>
      </c>
      <c r="N922" s="3" t="str">
        <f>IF(טבלה13[[#This Row],[טווח]]&lt;&gt;K921,טבלה13[[#This Row],[טווח]],"")</f>
        <v/>
      </c>
      <c r="O922" s="3" t="str">
        <f>IF(טבלה13[[#This Row],[מניית טווחים]]&lt;&gt;"",IF(OR(30&gt;טבלה13[[#This Row],[מקסימום]],30&lt;טבלה13[[#This Row],[מינימום]]),0,1),"")</f>
        <v/>
      </c>
    </row>
    <row r="923" spans="1:15" x14ac:dyDescent="0.25">
      <c r="A923" t="s">
        <v>86</v>
      </c>
      <c r="B923">
        <v>1</v>
      </c>
      <c r="C923">
        <v>26</v>
      </c>
      <c r="D923">
        <f>טבלה13[[#This Row],[LengthofCycle]]+1</f>
        <v>27</v>
      </c>
      <c r="E923" t="str">
        <f>IF(טבלה13[[#This Row],[CycleNumber]]&lt;3,"",IF(טבלה13[[#This Row],[CycleNumber]]=3,MIN(D921:D923),IF(I922=3,MIN(D920:D922),E922)))</f>
        <v/>
      </c>
      <c r="F923" t="str">
        <f>IF(טבלה13[[#This Row],[CycleNumber]]&lt;3,"",IF(טבלה13[[#This Row],[CycleNumber]]=3,MAX(D921:D923),IF(I922=3,MAX(D920:D922),F922)))</f>
        <v/>
      </c>
      <c r="G923" t="str">
        <f>IF(OR(טבלה13[[#This Row],[CycleNumber]]&gt;B924,B924=""),IF(טבלה13[[#This Row],[מספר סטייה]]=3,MIN(D921:D923),טבלה13[[#This Row],[מינ קבוע]]),טבלה13[[#This Row],[מינ קבוע]])</f>
        <v/>
      </c>
      <c r="H923" t="str">
        <f>IF(OR(טבלה13[[#This Row],[CycleNumber]]&gt;B924,B924=""),IF(טבלה13[[#This Row],[מספר סטייה]]=3,MAX(D921:D923),טבלה13[[#This Row],[מקס קבוע]]),טבלה13[[#This Row],[מקס קבוע]])</f>
        <v/>
      </c>
      <c r="I92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קבוע]]&lt;&gt;E922,1,I922+1),0))</f>
        <v/>
      </c>
      <c r="J923" t="str">
        <f>IF(AND(טבלה13[[#This Row],[CycleNumber]]&lt;B924,טבלה13[[#This Row],[מקס קבוע]]&lt;&gt;""),IF(OR(טבלה13[[#This Row],[מספר סטייה]]&lt;I924,AND(טבלה13[[#This Row],[מספר סטייה]]=3,I924=1)),0,1),"")</f>
        <v/>
      </c>
      <c r="K923" t="str">
        <f>IF(טבלה13[[#This Row],[מקס קבוע]]&lt;&gt;"",טבלה13[[#This Row],[מקסימום]]-טבלה13[[#This Row],[מינימום]],"")</f>
        <v/>
      </c>
      <c r="L923">
        <f>IF(IFERROR(LOOKUP(טבלה13[[#This Row],[ClientID]],פיבוט!$A$4:$A$121),FALSE)=טבלה13[[#This Row],[ClientID]],1,0)</f>
        <v>1</v>
      </c>
      <c r="M923" t="str">
        <f>IF(OR(טבלה13[[#This Row],[ClientID]]=A924),"",1)</f>
        <v/>
      </c>
      <c r="N923" s="3" t="str">
        <f>IF(טבלה13[[#This Row],[טווח]]&lt;&gt;K922,טבלה13[[#This Row],[טווח]],"")</f>
        <v/>
      </c>
      <c r="O923" s="3" t="str">
        <f>IF(טבלה13[[#This Row],[מניית טווחים]]&lt;&gt;"",IF(OR(30&gt;טבלה13[[#This Row],[מקסימום]],30&lt;טבלה13[[#This Row],[מינימום]]),0,1),"")</f>
        <v/>
      </c>
    </row>
    <row r="924" spans="1:15" x14ac:dyDescent="0.25">
      <c r="A924" t="s">
        <v>86</v>
      </c>
      <c r="B924">
        <v>2</v>
      </c>
      <c r="C924">
        <v>26</v>
      </c>
      <c r="D924">
        <f>טבלה13[[#This Row],[LengthofCycle]]+1</f>
        <v>27</v>
      </c>
      <c r="E924" t="str">
        <f>IF(טבלה13[[#This Row],[CycleNumber]]&lt;3,"",IF(טבלה13[[#This Row],[CycleNumber]]=3,MIN(D922:D924),IF(I923=3,MIN(D921:D923),E923)))</f>
        <v/>
      </c>
      <c r="F924" t="str">
        <f>IF(טבלה13[[#This Row],[CycleNumber]]&lt;3,"",IF(טבלה13[[#This Row],[CycleNumber]]=3,MAX(D922:D924),IF(I923=3,MAX(D921:D923),F923)))</f>
        <v/>
      </c>
      <c r="G924" t="str">
        <f>IF(OR(טבלה13[[#This Row],[CycleNumber]]&gt;B925,B925=""),IF(טבלה13[[#This Row],[מספר סטייה]]=3,MIN(D922:D924),טבלה13[[#This Row],[מינ קבוע]]),טבלה13[[#This Row],[מינ קבוע]])</f>
        <v/>
      </c>
      <c r="H924" t="str">
        <f>IF(OR(טבלה13[[#This Row],[CycleNumber]]&gt;B925,B925=""),IF(טבלה13[[#This Row],[מספר סטייה]]=3,MAX(D922:D924),טבלה13[[#This Row],[מקס קבוע]]),טבלה13[[#This Row],[מקס קבוע]])</f>
        <v/>
      </c>
      <c r="I92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קבוע]]&lt;&gt;E923,1,I923+1),0))</f>
        <v/>
      </c>
      <c r="J924" t="str">
        <f>IF(AND(טבלה13[[#This Row],[CycleNumber]]&lt;B925,טבלה13[[#This Row],[מקס קבוע]]&lt;&gt;""),IF(OR(טבלה13[[#This Row],[מספר סטייה]]&lt;I925,AND(טבלה13[[#This Row],[מספר סטייה]]=3,I925=1)),0,1),"")</f>
        <v/>
      </c>
      <c r="K924" t="str">
        <f>IF(טבלה13[[#This Row],[מקס קבוע]]&lt;&gt;"",טבלה13[[#This Row],[מקסימום]]-טבלה13[[#This Row],[מינימום]],"")</f>
        <v/>
      </c>
      <c r="L924">
        <f>IF(IFERROR(LOOKUP(טבלה13[[#This Row],[ClientID]],פיבוט!$A$4:$A$121),FALSE)=טבלה13[[#This Row],[ClientID]],1,0)</f>
        <v>1</v>
      </c>
      <c r="M924" t="str">
        <f>IF(OR(טבלה13[[#This Row],[ClientID]]=A925),"",1)</f>
        <v/>
      </c>
      <c r="N924" s="3" t="str">
        <f>IF(טבלה13[[#This Row],[טווח]]&lt;&gt;K923,טבלה13[[#This Row],[טווח]],"")</f>
        <v/>
      </c>
      <c r="O924" s="3" t="str">
        <f>IF(טבלה13[[#This Row],[מניית טווחים]]&lt;&gt;"",IF(OR(30&gt;טבלה13[[#This Row],[מקסימום]],30&lt;טבלה13[[#This Row],[מינימום]]),0,1),"")</f>
        <v/>
      </c>
    </row>
    <row r="925" spans="1:15" x14ac:dyDescent="0.25">
      <c r="A925" t="s">
        <v>86</v>
      </c>
      <c r="B925">
        <v>3</v>
      </c>
      <c r="C925">
        <v>27</v>
      </c>
      <c r="D925">
        <f>טבלה13[[#This Row],[LengthofCycle]]+1</f>
        <v>28</v>
      </c>
      <c r="E925">
        <f>IF(טבלה13[[#This Row],[CycleNumber]]&lt;3,"",IF(טבלה13[[#This Row],[CycleNumber]]=3,MIN(D923:D925),IF(I924=3,MIN(D922:D924),E924)))</f>
        <v>27</v>
      </c>
      <c r="F925">
        <f>IF(טבלה13[[#This Row],[CycleNumber]]&lt;3,"",IF(טבלה13[[#This Row],[CycleNumber]]=3,MAX(D923:D925),IF(I924=3,MAX(D922:D924),F924)))</f>
        <v>28</v>
      </c>
      <c r="G925">
        <f>IF(OR(טבלה13[[#This Row],[CycleNumber]]&gt;B926,B926=""),IF(טבלה13[[#This Row],[מספר סטייה]]=3,MIN(D923:D925),טבלה13[[#This Row],[מינ קבוע]]),טבלה13[[#This Row],[מינ קבוע]])</f>
        <v>27</v>
      </c>
      <c r="H925">
        <f>IF(OR(טבלה13[[#This Row],[CycleNumber]]&gt;B926,B926=""),IF(טבלה13[[#This Row],[מספר סטייה]]=3,MAX(D923:D925),טבלה13[[#This Row],[מקס קבוע]]),טבלה13[[#This Row],[מקס קבוע]])</f>
        <v>28</v>
      </c>
      <c r="I92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קבוע]]&lt;&gt;E924,1,I924+1),0))</f>
        <v>0</v>
      </c>
      <c r="J925">
        <f>IF(AND(טבלה13[[#This Row],[CycleNumber]]&lt;B926,טבלה13[[#This Row],[מקס קבוע]]&lt;&gt;""),IF(OR(טבלה13[[#This Row],[מספר סטייה]]&lt;I926,AND(טבלה13[[#This Row],[מספר סטייה]]=3,I926=1)),0,1),"")</f>
        <v>1</v>
      </c>
      <c r="K925">
        <f>IF(טבלה13[[#This Row],[מקס קבוע]]&lt;&gt;"",טבלה13[[#This Row],[מקסימום]]-טבלה13[[#This Row],[מינימום]],"")</f>
        <v>1</v>
      </c>
      <c r="L925">
        <f>IF(IFERROR(LOOKUP(טבלה13[[#This Row],[ClientID]],פיבוט!$A$4:$A$121),FALSE)=טבלה13[[#This Row],[ClientID]],1,0)</f>
        <v>1</v>
      </c>
      <c r="M925" t="str">
        <f>IF(OR(טבלה13[[#This Row],[ClientID]]=A926),"",1)</f>
        <v/>
      </c>
      <c r="N925" s="3">
        <f>IF(טבלה13[[#This Row],[טווח]]&lt;&gt;K924,טבלה13[[#This Row],[טווח]],"")</f>
        <v>1</v>
      </c>
      <c r="O925" s="3">
        <f>IF(טבלה13[[#This Row],[מניית טווחים]]&lt;&gt;"",IF(OR(30&gt;טבלה13[[#This Row],[מקסימום]],30&lt;טבלה13[[#This Row],[מינימום]]),0,1),"")</f>
        <v>0</v>
      </c>
    </row>
    <row r="926" spans="1:15" x14ac:dyDescent="0.25">
      <c r="A926" t="s">
        <v>86</v>
      </c>
      <c r="B926">
        <v>4</v>
      </c>
      <c r="C926">
        <v>26</v>
      </c>
      <c r="D926">
        <f>טבלה13[[#This Row],[LengthofCycle]]+1</f>
        <v>27</v>
      </c>
      <c r="E926">
        <f>IF(טבלה13[[#This Row],[CycleNumber]]&lt;3,"",IF(טבלה13[[#This Row],[CycleNumber]]=3,MIN(D924:D926),IF(I925=3,MIN(D923:D925),E925)))</f>
        <v>27</v>
      </c>
      <c r="F926">
        <f>IF(טבלה13[[#This Row],[CycleNumber]]&lt;3,"",IF(טבלה13[[#This Row],[CycleNumber]]=3,MAX(D924:D926),IF(I925=3,MAX(D923:D925),F925)))</f>
        <v>28</v>
      </c>
      <c r="G926">
        <f>IF(OR(טבלה13[[#This Row],[CycleNumber]]&gt;B927,B927=""),IF(טבלה13[[#This Row],[מספר סטייה]]=3,MIN(D924:D926),טבלה13[[#This Row],[מינ קבוע]]),טבלה13[[#This Row],[מינ קבוע]])</f>
        <v>27</v>
      </c>
      <c r="H926">
        <f>IF(OR(טבלה13[[#This Row],[CycleNumber]]&gt;B927,B927=""),IF(טבלה13[[#This Row],[מספר סטייה]]=3,MAX(D924:D926),טבלה13[[#This Row],[מקס קבוע]]),טבלה13[[#This Row],[מקס קבוע]])</f>
        <v>28</v>
      </c>
      <c r="I92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קבוע]]&lt;&gt;E925,1,I925+1),0))</f>
        <v>0</v>
      </c>
      <c r="J926">
        <f>IF(AND(טבלה13[[#This Row],[CycleNumber]]&lt;B927,טבלה13[[#This Row],[מקס קבוע]]&lt;&gt;""),IF(OR(טבלה13[[#This Row],[מספר סטייה]]&lt;I927,AND(טבלה13[[#This Row],[מספר סטייה]]=3,I927=1)),0,1),"")</f>
        <v>0</v>
      </c>
      <c r="K926">
        <f>IF(טבלה13[[#This Row],[מקס קבוע]]&lt;&gt;"",טבלה13[[#This Row],[מקסימום]]-טבלה13[[#This Row],[מינימום]],"")</f>
        <v>1</v>
      </c>
      <c r="L926">
        <f>IF(IFERROR(LOOKUP(טבלה13[[#This Row],[ClientID]],פיבוט!$A$4:$A$121),FALSE)=טבלה13[[#This Row],[ClientID]],1,0)</f>
        <v>1</v>
      </c>
      <c r="M926" t="str">
        <f>IF(OR(טבלה13[[#This Row],[ClientID]]=A927),"",1)</f>
        <v/>
      </c>
      <c r="N926" s="3" t="str">
        <f>IF(טבלה13[[#This Row],[טווח]]&lt;&gt;K925,טבלה13[[#This Row],[טווח]],"")</f>
        <v/>
      </c>
      <c r="O926" s="3" t="str">
        <f>IF(טבלה13[[#This Row],[מניית טווחים]]&lt;&gt;"",IF(OR(30&gt;טבלה13[[#This Row],[מקסימום]],30&lt;טבלה13[[#This Row],[מינימום]]),0,1),"")</f>
        <v/>
      </c>
    </row>
    <row r="927" spans="1:15" x14ac:dyDescent="0.25">
      <c r="A927" t="s">
        <v>86</v>
      </c>
      <c r="B927">
        <v>5</v>
      </c>
      <c r="C927">
        <v>28</v>
      </c>
      <c r="D927">
        <f>טבלה13[[#This Row],[LengthofCycle]]+1</f>
        <v>29</v>
      </c>
      <c r="E927">
        <f>IF(טבלה13[[#This Row],[CycleNumber]]&lt;3,"",IF(טבלה13[[#This Row],[CycleNumber]]=3,MIN(D925:D927),IF(I926=3,MIN(D924:D926),E926)))</f>
        <v>27</v>
      </c>
      <c r="F927">
        <f>IF(טבלה13[[#This Row],[CycleNumber]]&lt;3,"",IF(טבלה13[[#This Row],[CycleNumber]]=3,MAX(D925:D927),IF(I926=3,MAX(D924:D926),F926)))</f>
        <v>28</v>
      </c>
      <c r="G927">
        <f>IF(OR(טבלה13[[#This Row],[CycleNumber]]&gt;B928,B928=""),IF(טבלה13[[#This Row],[מספר סטייה]]=3,MIN(D925:D927),טבלה13[[#This Row],[מינ קבוע]]),טבלה13[[#This Row],[מינ קבוע]])</f>
        <v>27</v>
      </c>
      <c r="H927">
        <f>IF(OR(טבלה13[[#This Row],[CycleNumber]]&gt;B928,B928=""),IF(טבלה13[[#This Row],[מספר סטייה]]=3,MAX(D925:D927),טבלה13[[#This Row],[מקס קבוע]]),טבלה13[[#This Row],[מקס קבוע]])</f>
        <v>28</v>
      </c>
      <c r="I92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קבוע]]&lt;&gt;E926,1,I926+1),0))</f>
        <v>1</v>
      </c>
      <c r="J927">
        <f>IF(AND(טבלה13[[#This Row],[CycleNumber]]&lt;B928,טבלה13[[#This Row],[מקס קבוע]]&lt;&gt;""),IF(OR(טבלה13[[#This Row],[מספר סטייה]]&lt;I928,AND(טבלה13[[#This Row],[מספר סטייה]]=3,I928=1)),0,1),"")</f>
        <v>1</v>
      </c>
      <c r="K927">
        <f>IF(טבלה13[[#This Row],[מקס קבוע]]&lt;&gt;"",טבלה13[[#This Row],[מקסימום]]-טבלה13[[#This Row],[מינימום]],"")</f>
        <v>1</v>
      </c>
      <c r="L927">
        <f>IF(IFERROR(LOOKUP(טבלה13[[#This Row],[ClientID]],פיבוט!$A$4:$A$121),FALSE)=טבלה13[[#This Row],[ClientID]],1,0)</f>
        <v>1</v>
      </c>
      <c r="M927" t="str">
        <f>IF(OR(טבלה13[[#This Row],[ClientID]]=A928),"",1)</f>
        <v/>
      </c>
      <c r="N927" s="3" t="str">
        <f>IF(טבלה13[[#This Row],[טווח]]&lt;&gt;K926,טבלה13[[#This Row],[טווח]],"")</f>
        <v/>
      </c>
      <c r="O927" s="3" t="str">
        <f>IF(טבלה13[[#This Row],[מניית טווחים]]&lt;&gt;"",IF(OR(30&gt;טבלה13[[#This Row],[מקסימום]],30&lt;טבלה13[[#This Row],[מינימום]]),0,1),"")</f>
        <v/>
      </c>
    </row>
    <row r="928" spans="1:15" x14ac:dyDescent="0.25">
      <c r="A928" t="s">
        <v>86</v>
      </c>
      <c r="B928">
        <v>6</v>
      </c>
      <c r="C928">
        <v>27</v>
      </c>
      <c r="D928">
        <f>טבלה13[[#This Row],[LengthofCycle]]+1</f>
        <v>28</v>
      </c>
      <c r="E928">
        <f>IF(טבלה13[[#This Row],[CycleNumber]]&lt;3,"",IF(טבלה13[[#This Row],[CycleNumber]]=3,MIN(D926:D928),IF(I927=3,MIN(D925:D927),E927)))</f>
        <v>27</v>
      </c>
      <c r="F928">
        <f>IF(טבלה13[[#This Row],[CycleNumber]]&lt;3,"",IF(טבלה13[[#This Row],[CycleNumber]]=3,MAX(D926:D928),IF(I927=3,MAX(D925:D927),F927)))</f>
        <v>28</v>
      </c>
      <c r="G928">
        <f>IF(OR(טבלה13[[#This Row],[CycleNumber]]&gt;B929,B929=""),IF(טבלה13[[#This Row],[מספר סטייה]]=3,MIN(D926:D928),טבלה13[[#This Row],[מינ קבוע]]),טבלה13[[#This Row],[מינ קבוע]])</f>
        <v>27</v>
      </c>
      <c r="H928">
        <f>IF(OR(טבלה13[[#This Row],[CycleNumber]]&gt;B929,B929=""),IF(טבלה13[[#This Row],[מספר סטייה]]=3,MAX(D926:D928),טבלה13[[#This Row],[מקס קבוע]]),טבלה13[[#This Row],[מקס קבוע]])</f>
        <v>28</v>
      </c>
      <c r="I92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קבוע]]&lt;&gt;E927,1,I927+1),0))</f>
        <v>0</v>
      </c>
      <c r="J928">
        <f>IF(AND(טבלה13[[#This Row],[CycleNumber]]&lt;B929,טבלה13[[#This Row],[מקס קבוע]]&lt;&gt;""),IF(OR(טבלה13[[#This Row],[מספר סטייה]]&lt;I929,AND(טבלה13[[#This Row],[מספר סטייה]]=3,I929=1)),0,1),"")</f>
        <v>0</v>
      </c>
      <c r="K928">
        <f>IF(טבלה13[[#This Row],[מקס קבוע]]&lt;&gt;"",טבלה13[[#This Row],[מקסימום]]-טבלה13[[#This Row],[מינימום]],"")</f>
        <v>1</v>
      </c>
      <c r="L928">
        <f>IF(IFERROR(LOOKUP(טבלה13[[#This Row],[ClientID]],פיבוט!$A$4:$A$121),FALSE)=טבלה13[[#This Row],[ClientID]],1,0)</f>
        <v>1</v>
      </c>
      <c r="M928" t="str">
        <f>IF(OR(טבלה13[[#This Row],[ClientID]]=A929),"",1)</f>
        <v/>
      </c>
      <c r="N928" s="3" t="str">
        <f>IF(טבלה13[[#This Row],[טווח]]&lt;&gt;K927,טבלה13[[#This Row],[טווח]],"")</f>
        <v/>
      </c>
      <c r="O928" s="3" t="str">
        <f>IF(טבלה13[[#This Row],[מניית טווחים]]&lt;&gt;"",IF(OR(30&gt;טבלה13[[#This Row],[מקסימום]],30&lt;טבלה13[[#This Row],[מינימום]]),0,1),"")</f>
        <v/>
      </c>
    </row>
    <row r="929" spans="1:15" x14ac:dyDescent="0.25">
      <c r="A929" t="s">
        <v>86</v>
      </c>
      <c r="B929">
        <v>7</v>
      </c>
      <c r="C929">
        <v>24</v>
      </c>
      <c r="D929">
        <f>טבלה13[[#This Row],[LengthofCycle]]+1</f>
        <v>25</v>
      </c>
      <c r="E929">
        <f>IF(טבלה13[[#This Row],[CycleNumber]]&lt;3,"",IF(טבלה13[[#This Row],[CycleNumber]]=3,MIN(D927:D929),IF(I928=3,MIN(D926:D928),E928)))</f>
        <v>27</v>
      </c>
      <c r="F929">
        <f>IF(טבלה13[[#This Row],[CycleNumber]]&lt;3,"",IF(טבלה13[[#This Row],[CycleNumber]]=3,MAX(D927:D929),IF(I928=3,MAX(D926:D928),F928)))</f>
        <v>28</v>
      </c>
      <c r="G929">
        <f>IF(OR(טבלה13[[#This Row],[CycleNumber]]&gt;B930,B930=""),IF(טבלה13[[#This Row],[מספר סטייה]]=3,MIN(D927:D929),טבלה13[[#This Row],[מינ קבוע]]),טבלה13[[#This Row],[מינ קבוע]])</f>
        <v>27</v>
      </c>
      <c r="H929">
        <f>IF(OR(טבלה13[[#This Row],[CycleNumber]]&gt;B930,B930=""),IF(טבלה13[[#This Row],[מספר סטייה]]=3,MAX(D927:D929),טבלה13[[#This Row],[מקס קבוע]]),טבלה13[[#This Row],[מקס קבוע]])</f>
        <v>28</v>
      </c>
      <c r="I92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קבוע]]&lt;&gt;E928,1,I928+1),0))</f>
        <v>1</v>
      </c>
      <c r="J929">
        <f>IF(AND(טבלה13[[#This Row],[CycleNumber]]&lt;B930,טבלה13[[#This Row],[מקס קבוע]]&lt;&gt;""),IF(OR(טבלה13[[#This Row],[מספר סטייה]]&lt;I930,AND(טבלה13[[#This Row],[מספר סטייה]]=3,I930=1)),0,1),"")</f>
        <v>0</v>
      </c>
      <c r="K929">
        <f>IF(טבלה13[[#This Row],[מקס קבוע]]&lt;&gt;"",טבלה13[[#This Row],[מקסימום]]-טבלה13[[#This Row],[מינימום]],"")</f>
        <v>1</v>
      </c>
      <c r="L929">
        <f>IF(IFERROR(LOOKUP(טבלה13[[#This Row],[ClientID]],פיבוט!$A$4:$A$121),FALSE)=טבלה13[[#This Row],[ClientID]],1,0)</f>
        <v>1</v>
      </c>
      <c r="M929" t="str">
        <f>IF(OR(טבלה13[[#This Row],[ClientID]]=A930),"",1)</f>
        <v/>
      </c>
      <c r="N929" s="3" t="str">
        <f>IF(טבלה13[[#This Row],[טווח]]&lt;&gt;K928,טבלה13[[#This Row],[טווח]],"")</f>
        <v/>
      </c>
      <c r="O929" s="3" t="str">
        <f>IF(טבלה13[[#This Row],[מניית טווחים]]&lt;&gt;"",IF(OR(30&gt;טבלה13[[#This Row],[מקסימום]],30&lt;טבלה13[[#This Row],[מינימום]]),0,1),"")</f>
        <v/>
      </c>
    </row>
    <row r="930" spans="1:15" x14ac:dyDescent="0.25">
      <c r="A930" t="s">
        <v>86</v>
      </c>
      <c r="B930">
        <v>8</v>
      </c>
      <c r="C930">
        <v>25</v>
      </c>
      <c r="D930">
        <f>טבלה13[[#This Row],[LengthofCycle]]+1</f>
        <v>26</v>
      </c>
      <c r="E930">
        <f>IF(טבלה13[[#This Row],[CycleNumber]]&lt;3,"",IF(טבלה13[[#This Row],[CycleNumber]]=3,MIN(D928:D930),IF(I929=3,MIN(D927:D929),E929)))</f>
        <v>27</v>
      </c>
      <c r="F930">
        <f>IF(טבלה13[[#This Row],[CycleNumber]]&lt;3,"",IF(טבלה13[[#This Row],[CycleNumber]]=3,MAX(D928:D930),IF(I929=3,MAX(D927:D929),F929)))</f>
        <v>28</v>
      </c>
      <c r="G930">
        <f>IF(OR(טבלה13[[#This Row],[CycleNumber]]&gt;B931,B931=""),IF(טבלה13[[#This Row],[מספר סטייה]]=3,MIN(D928:D930),טבלה13[[#This Row],[מינ קבוע]]),טבלה13[[#This Row],[מינ קבוע]])</f>
        <v>27</v>
      </c>
      <c r="H930">
        <f>IF(OR(טבלה13[[#This Row],[CycleNumber]]&gt;B931,B931=""),IF(טבלה13[[#This Row],[מספר סטייה]]=3,MAX(D928:D930),טבלה13[[#This Row],[מקס קבוע]]),טבלה13[[#This Row],[מקס קבוע]])</f>
        <v>28</v>
      </c>
      <c r="I93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קבוע]]&lt;&gt;E929,1,I929+1),0))</f>
        <v>2</v>
      </c>
      <c r="J930">
        <f>IF(AND(טבלה13[[#This Row],[CycleNumber]]&lt;B931,טבלה13[[#This Row],[מקס קבוע]]&lt;&gt;""),IF(OR(טבלה13[[#This Row],[מספר סטייה]]&lt;I931,AND(טבלה13[[#This Row],[מספר סטייה]]=3,I931=1)),0,1),"")</f>
        <v>1</v>
      </c>
      <c r="K930">
        <f>IF(טבלה13[[#This Row],[מקס קבוע]]&lt;&gt;"",טבלה13[[#This Row],[מקסימום]]-טבלה13[[#This Row],[מינימום]],"")</f>
        <v>1</v>
      </c>
      <c r="L930">
        <f>IF(IFERROR(LOOKUP(טבלה13[[#This Row],[ClientID]],פיבוט!$A$4:$A$121),FALSE)=טבלה13[[#This Row],[ClientID]],1,0)</f>
        <v>1</v>
      </c>
      <c r="M930" t="str">
        <f>IF(OR(טבלה13[[#This Row],[ClientID]]=A931),"",1)</f>
        <v/>
      </c>
      <c r="N930" s="3" t="str">
        <f>IF(טבלה13[[#This Row],[טווח]]&lt;&gt;K929,טבלה13[[#This Row],[טווח]],"")</f>
        <v/>
      </c>
      <c r="O930" s="3" t="str">
        <f>IF(טבלה13[[#This Row],[מניית טווחים]]&lt;&gt;"",IF(OR(30&gt;טבלה13[[#This Row],[מקסימום]],30&lt;טבלה13[[#This Row],[מינימום]]),0,1),"")</f>
        <v/>
      </c>
    </row>
    <row r="931" spans="1:15" x14ac:dyDescent="0.25">
      <c r="A931" t="s">
        <v>86</v>
      </c>
      <c r="B931">
        <v>9</v>
      </c>
      <c r="C931">
        <v>27</v>
      </c>
      <c r="D931">
        <f>טבלה13[[#This Row],[LengthofCycle]]+1</f>
        <v>28</v>
      </c>
      <c r="E931">
        <f>IF(טבלה13[[#This Row],[CycleNumber]]&lt;3,"",IF(טבלה13[[#This Row],[CycleNumber]]=3,MIN(D929:D931),IF(I930=3,MIN(D928:D930),E930)))</f>
        <v>27</v>
      </c>
      <c r="F931">
        <f>IF(טבלה13[[#This Row],[CycleNumber]]&lt;3,"",IF(טבלה13[[#This Row],[CycleNumber]]=3,MAX(D929:D931),IF(I930=3,MAX(D928:D930),F930)))</f>
        <v>28</v>
      </c>
      <c r="G931">
        <f>IF(OR(טבלה13[[#This Row],[CycleNumber]]&gt;B932,B932=""),IF(טבלה13[[#This Row],[מספר סטייה]]=3,MIN(D929:D931),טבלה13[[#This Row],[מינ קבוע]]),טבלה13[[#This Row],[מינ קבוע]])</f>
        <v>27</v>
      </c>
      <c r="H931">
        <f>IF(OR(טבלה13[[#This Row],[CycleNumber]]&gt;B932,B932=""),IF(טבלה13[[#This Row],[מספר סטייה]]=3,MAX(D929:D931),טבלה13[[#This Row],[מקס קבוע]]),טבלה13[[#This Row],[מקס קבוע]])</f>
        <v>28</v>
      </c>
      <c r="I93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קבוע]]&lt;&gt;E930,1,I930+1),0))</f>
        <v>0</v>
      </c>
      <c r="J931">
        <f>IF(AND(טבלה13[[#This Row],[CycleNumber]]&lt;B932,טבלה13[[#This Row],[מקס קבוע]]&lt;&gt;""),IF(OR(טבלה13[[#This Row],[מספר סטייה]]&lt;I932,AND(טבלה13[[#This Row],[מספר סטייה]]=3,I932=1)),0,1),"")</f>
        <v>1</v>
      </c>
      <c r="K931">
        <f>IF(טבלה13[[#This Row],[מקס קבוע]]&lt;&gt;"",טבלה13[[#This Row],[מקסימום]]-טבלה13[[#This Row],[מינימום]],"")</f>
        <v>1</v>
      </c>
      <c r="L931">
        <f>IF(IFERROR(LOOKUP(טבלה13[[#This Row],[ClientID]],פיבוט!$A$4:$A$121),FALSE)=טבלה13[[#This Row],[ClientID]],1,0)</f>
        <v>1</v>
      </c>
      <c r="M931" t="str">
        <f>IF(OR(טבלה13[[#This Row],[ClientID]]=A932),"",1)</f>
        <v/>
      </c>
      <c r="N931" s="3" t="str">
        <f>IF(טבלה13[[#This Row],[טווח]]&lt;&gt;K930,טבלה13[[#This Row],[טווח]],"")</f>
        <v/>
      </c>
      <c r="O931" s="3" t="str">
        <f>IF(טבלה13[[#This Row],[מניית טווחים]]&lt;&gt;"",IF(OR(30&gt;טבלה13[[#This Row],[מקסימום]],30&lt;טבלה13[[#This Row],[מינימום]]),0,1),"")</f>
        <v/>
      </c>
    </row>
    <row r="932" spans="1:15" x14ac:dyDescent="0.25">
      <c r="A932" t="s">
        <v>86</v>
      </c>
      <c r="B932">
        <v>10</v>
      </c>
      <c r="C932">
        <v>26</v>
      </c>
      <c r="D932">
        <f>טבלה13[[#This Row],[LengthofCycle]]+1</f>
        <v>27</v>
      </c>
      <c r="E932">
        <f>IF(טבלה13[[#This Row],[CycleNumber]]&lt;3,"",IF(טבלה13[[#This Row],[CycleNumber]]=3,MIN(D930:D932),IF(I931=3,MIN(D929:D931),E931)))</f>
        <v>27</v>
      </c>
      <c r="F932">
        <f>IF(טבלה13[[#This Row],[CycleNumber]]&lt;3,"",IF(טבלה13[[#This Row],[CycleNumber]]=3,MAX(D930:D932),IF(I931=3,MAX(D929:D931),F931)))</f>
        <v>28</v>
      </c>
      <c r="G932">
        <f>IF(OR(טבלה13[[#This Row],[CycleNumber]]&gt;B933,B933=""),IF(טבלה13[[#This Row],[מספר סטייה]]=3,MIN(D930:D932),טבלה13[[#This Row],[מינ קבוע]]),טבלה13[[#This Row],[מינ קבוע]])</f>
        <v>27</v>
      </c>
      <c r="H932">
        <f>IF(OR(טבלה13[[#This Row],[CycleNumber]]&gt;B933,B933=""),IF(טבלה13[[#This Row],[מספר סטייה]]=3,MAX(D930:D932),טבלה13[[#This Row],[מקס קבוע]]),טבלה13[[#This Row],[מקס קבוע]])</f>
        <v>28</v>
      </c>
      <c r="I93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קבוע]]&lt;&gt;E931,1,I931+1),0))</f>
        <v>0</v>
      </c>
      <c r="J932">
        <f>IF(AND(טבלה13[[#This Row],[CycleNumber]]&lt;B933,טבלה13[[#This Row],[מקס קבוע]]&lt;&gt;""),IF(OR(טבלה13[[#This Row],[מספר סטייה]]&lt;I933,AND(טבלה13[[#This Row],[מספר סטייה]]=3,I933=1)),0,1),"")</f>
        <v>1</v>
      </c>
      <c r="K932">
        <f>IF(טבלה13[[#This Row],[מקס קבוע]]&lt;&gt;"",טבלה13[[#This Row],[מקסימום]]-טבלה13[[#This Row],[מינימום]],"")</f>
        <v>1</v>
      </c>
      <c r="L932">
        <f>IF(IFERROR(LOOKUP(טבלה13[[#This Row],[ClientID]],פיבוט!$A$4:$A$121),FALSE)=טבלה13[[#This Row],[ClientID]],1,0)</f>
        <v>1</v>
      </c>
      <c r="M932" t="str">
        <f>IF(OR(טבלה13[[#This Row],[ClientID]]=A933),"",1)</f>
        <v/>
      </c>
      <c r="N932" s="3" t="str">
        <f>IF(טבלה13[[#This Row],[טווח]]&lt;&gt;K931,טבלה13[[#This Row],[טווח]],"")</f>
        <v/>
      </c>
      <c r="O932" s="3" t="str">
        <f>IF(טבלה13[[#This Row],[מניית טווחים]]&lt;&gt;"",IF(OR(30&gt;טבלה13[[#This Row],[מקסימום]],30&lt;טבלה13[[#This Row],[מינימום]]),0,1),"")</f>
        <v/>
      </c>
    </row>
    <row r="933" spans="1:15" x14ac:dyDescent="0.25">
      <c r="A933" t="s">
        <v>86</v>
      </c>
      <c r="B933">
        <v>11</v>
      </c>
      <c r="C933">
        <v>27</v>
      </c>
      <c r="D933">
        <f>טבלה13[[#This Row],[LengthofCycle]]+1</f>
        <v>28</v>
      </c>
      <c r="E933">
        <f>IF(טבלה13[[#This Row],[CycleNumber]]&lt;3,"",IF(טבלה13[[#This Row],[CycleNumber]]=3,MIN(D931:D933),IF(I932=3,MIN(D930:D932),E932)))</f>
        <v>27</v>
      </c>
      <c r="F933">
        <f>IF(טבלה13[[#This Row],[CycleNumber]]&lt;3,"",IF(טבלה13[[#This Row],[CycleNumber]]=3,MAX(D931:D933),IF(I932=3,MAX(D930:D932),F932)))</f>
        <v>28</v>
      </c>
      <c r="G933">
        <f>IF(OR(טבלה13[[#This Row],[CycleNumber]]&gt;B934,B934=""),IF(טבלה13[[#This Row],[מספר סטייה]]=3,MIN(D931:D933),טבלה13[[#This Row],[מינ קבוע]]),טבלה13[[#This Row],[מינ קבוע]])</f>
        <v>27</v>
      </c>
      <c r="H933">
        <f>IF(OR(טבלה13[[#This Row],[CycleNumber]]&gt;B934,B934=""),IF(טבלה13[[#This Row],[מספר סטייה]]=3,MAX(D931:D933),טבלה13[[#This Row],[מקס קבוע]]),טבלה13[[#This Row],[מקס קבוע]])</f>
        <v>28</v>
      </c>
      <c r="I93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קבוע]]&lt;&gt;E932,1,I932+1),0))</f>
        <v>0</v>
      </c>
      <c r="J933" t="str">
        <f>IF(AND(טבלה13[[#This Row],[CycleNumber]]&lt;B934,טבלה13[[#This Row],[מקס קבוע]]&lt;&gt;""),IF(OR(טבלה13[[#This Row],[מספר סטייה]]&lt;I934,AND(טבלה13[[#This Row],[מספר סטייה]]=3,I934=1)),0,1),"")</f>
        <v/>
      </c>
      <c r="K933">
        <f>IF(טבלה13[[#This Row],[מקס קבוע]]&lt;&gt;"",טבלה13[[#This Row],[מקסימום]]-טבלה13[[#This Row],[מינימום]],"")</f>
        <v>1</v>
      </c>
      <c r="L933">
        <f>IF(IFERROR(LOOKUP(טבלה13[[#This Row],[ClientID]],פיבוט!$A$4:$A$121),FALSE)=טבלה13[[#This Row],[ClientID]],1,0)</f>
        <v>1</v>
      </c>
      <c r="M933">
        <f>IF(OR(טבלה13[[#This Row],[ClientID]]=A934),"",1)</f>
        <v>1</v>
      </c>
      <c r="N933" s="3" t="str">
        <f>IF(טבלה13[[#This Row],[טווח]]&lt;&gt;K932,טבלה13[[#This Row],[טווח]],"")</f>
        <v/>
      </c>
      <c r="O933" s="3" t="str">
        <f>IF(טבלה13[[#This Row],[מניית טווחים]]&lt;&gt;"",IF(OR(30&gt;טבלה13[[#This Row],[מקסימום]],30&lt;טבלה13[[#This Row],[מינימום]]),0,1),"")</f>
        <v/>
      </c>
    </row>
    <row r="934" spans="1:15" x14ac:dyDescent="0.25">
      <c r="A934" t="s">
        <v>87</v>
      </c>
      <c r="B934">
        <v>1</v>
      </c>
      <c r="C934">
        <v>26</v>
      </c>
      <c r="D934">
        <f>טבלה13[[#This Row],[LengthofCycle]]+1</f>
        <v>27</v>
      </c>
      <c r="E934" t="str">
        <f>IF(טבלה13[[#This Row],[CycleNumber]]&lt;3,"",IF(טבלה13[[#This Row],[CycleNumber]]=3,MIN(D932:D934),IF(I933=3,MIN(D931:D933),E933)))</f>
        <v/>
      </c>
      <c r="F934" t="str">
        <f>IF(טבלה13[[#This Row],[CycleNumber]]&lt;3,"",IF(טבלה13[[#This Row],[CycleNumber]]=3,MAX(D932:D934),IF(I933=3,MAX(D931:D933),F933)))</f>
        <v/>
      </c>
      <c r="G934" t="str">
        <f>IF(OR(טבלה13[[#This Row],[CycleNumber]]&gt;B935,B935=""),IF(טבלה13[[#This Row],[מספר סטייה]]=3,MIN(D932:D934),טבלה13[[#This Row],[מינ קבוע]]),טבלה13[[#This Row],[מינ קבוע]])</f>
        <v/>
      </c>
      <c r="H934" t="str">
        <f>IF(OR(טבלה13[[#This Row],[CycleNumber]]&gt;B935,B935=""),IF(טבלה13[[#This Row],[מספר סטייה]]=3,MAX(D932:D934),טבלה13[[#This Row],[מקס קבוע]]),טבלה13[[#This Row],[מקס קבוע]])</f>
        <v/>
      </c>
      <c r="I93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קבוע]]&lt;&gt;E933,1,I933+1),0))</f>
        <v/>
      </c>
      <c r="J934" t="str">
        <f>IF(AND(טבלה13[[#This Row],[CycleNumber]]&lt;B935,טבלה13[[#This Row],[מקס קבוע]]&lt;&gt;""),IF(OR(טבלה13[[#This Row],[מספר סטייה]]&lt;I935,AND(טבלה13[[#This Row],[מספר סטייה]]=3,I935=1)),0,1),"")</f>
        <v/>
      </c>
      <c r="K934" t="str">
        <f>IF(טבלה13[[#This Row],[מקס קבוע]]&lt;&gt;"",טבלה13[[#This Row],[מקסימום]]-טבלה13[[#This Row],[מינימום]],"")</f>
        <v/>
      </c>
      <c r="L934">
        <f>IF(IFERROR(LOOKUP(טבלה13[[#This Row],[ClientID]],פיבוט!$A$4:$A$121),FALSE)=טבלה13[[#This Row],[ClientID]],1,0)</f>
        <v>1</v>
      </c>
      <c r="M934" t="str">
        <f>IF(OR(טבלה13[[#This Row],[ClientID]]=A935),"",1)</f>
        <v/>
      </c>
      <c r="N934" s="3" t="str">
        <f>IF(טבלה13[[#This Row],[טווח]]&lt;&gt;K933,טבלה13[[#This Row],[טווח]],"")</f>
        <v/>
      </c>
      <c r="O934" s="3" t="str">
        <f>IF(טבלה13[[#This Row],[מניית טווחים]]&lt;&gt;"",IF(OR(30&gt;טבלה13[[#This Row],[מקסימום]],30&lt;טבלה13[[#This Row],[מינימום]]),0,1),"")</f>
        <v/>
      </c>
    </row>
    <row r="935" spans="1:15" x14ac:dyDescent="0.25">
      <c r="A935" t="s">
        <v>87</v>
      </c>
      <c r="B935">
        <v>2</v>
      </c>
      <c r="C935">
        <v>31</v>
      </c>
      <c r="D935">
        <f>טבלה13[[#This Row],[LengthofCycle]]+1</f>
        <v>32</v>
      </c>
      <c r="E935" t="str">
        <f>IF(טבלה13[[#This Row],[CycleNumber]]&lt;3,"",IF(טבלה13[[#This Row],[CycleNumber]]=3,MIN(D933:D935),IF(I934=3,MIN(D932:D934),E934)))</f>
        <v/>
      </c>
      <c r="F935" t="str">
        <f>IF(טבלה13[[#This Row],[CycleNumber]]&lt;3,"",IF(טבלה13[[#This Row],[CycleNumber]]=3,MAX(D933:D935),IF(I934=3,MAX(D932:D934),F934)))</f>
        <v/>
      </c>
      <c r="G935" t="str">
        <f>IF(OR(טבלה13[[#This Row],[CycleNumber]]&gt;B936,B936=""),IF(טבלה13[[#This Row],[מספר סטייה]]=3,MIN(D933:D935),טבלה13[[#This Row],[מינ קבוע]]),טבלה13[[#This Row],[מינ קבוע]])</f>
        <v/>
      </c>
      <c r="H935" t="str">
        <f>IF(OR(טבלה13[[#This Row],[CycleNumber]]&gt;B936,B936=""),IF(טבלה13[[#This Row],[מספר סטייה]]=3,MAX(D933:D935),טבלה13[[#This Row],[מקס קבוע]]),טבלה13[[#This Row],[מקס קבוע]])</f>
        <v/>
      </c>
      <c r="I93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קבוע]]&lt;&gt;E934,1,I934+1),0))</f>
        <v/>
      </c>
      <c r="J935" t="str">
        <f>IF(AND(טבלה13[[#This Row],[CycleNumber]]&lt;B936,טבלה13[[#This Row],[מקס קבוע]]&lt;&gt;""),IF(OR(טבלה13[[#This Row],[מספר סטייה]]&lt;I936,AND(טבלה13[[#This Row],[מספר סטייה]]=3,I936=1)),0,1),"")</f>
        <v/>
      </c>
      <c r="K935" t="str">
        <f>IF(טבלה13[[#This Row],[מקס קבוע]]&lt;&gt;"",טבלה13[[#This Row],[מקסימום]]-טבלה13[[#This Row],[מינימום]],"")</f>
        <v/>
      </c>
      <c r="L935">
        <f>IF(IFERROR(LOOKUP(טבלה13[[#This Row],[ClientID]],פיבוט!$A$4:$A$121),FALSE)=טבלה13[[#This Row],[ClientID]],1,0)</f>
        <v>1</v>
      </c>
      <c r="M935" t="str">
        <f>IF(OR(טבלה13[[#This Row],[ClientID]]=A936),"",1)</f>
        <v/>
      </c>
      <c r="N935" s="3" t="str">
        <f>IF(טבלה13[[#This Row],[טווח]]&lt;&gt;K934,טבלה13[[#This Row],[טווח]],"")</f>
        <v/>
      </c>
      <c r="O935" s="3" t="str">
        <f>IF(טבלה13[[#This Row],[מניית טווחים]]&lt;&gt;"",IF(OR(30&gt;טבלה13[[#This Row],[מקסימום]],30&lt;טבלה13[[#This Row],[מינימום]]),0,1),"")</f>
        <v/>
      </c>
    </row>
    <row r="936" spans="1:15" x14ac:dyDescent="0.25">
      <c r="A936" t="s">
        <v>87</v>
      </c>
      <c r="B936">
        <v>3</v>
      </c>
      <c r="C936">
        <v>30</v>
      </c>
      <c r="D936">
        <f>טבלה13[[#This Row],[LengthofCycle]]+1</f>
        <v>31</v>
      </c>
      <c r="E936">
        <f>IF(טבלה13[[#This Row],[CycleNumber]]&lt;3,"",IF(טבלה13[[#This Row],[CycleNumber]]=3,MIN(D934:D936),IF(I935=3,MIN(D933:D935),E935)))</f>
        <v>27</v>
      </c>
      <c r="F936">
        <f>IF(טבלה13[[#This Row],[CycleNumber]]&lt;3,"",IF(טבלה13[[#This Row],[CycleNumber]]=3,MAX(D934:D936),IF(I935=3,MAX(D933:D935),F935)))</f>
        <v>32</v>
      </c>
      <c r="G936">
        <f>IF(OR(טבלה13[[#This Row],[CycleNumber]]&gt;B937,B937=""),IF(טבלה13[[#This Row],[מספר סטייה]]=3,MIN(D934:D936),טבלה13[[#This Row],[מינ קבוע]]),טבלה13[[#This Row],[מינ קבוע]])</f>
        <v>27</v>
      </c>
      <c r="H936">
        <f>IF(OR(טבלה13[[#This Row],[CycleNumber]]&gt;B937,B937=""),IF(טבלה13[[#This Row],[מספר סטייה]]=3,MAX(D934:D936),טבלה13[[#This Row],[מקס קבוע]]),טבלה13[[#This Row],[מקס קבוע]])</f>
        <v>32</v>
      </c>
      <c r="I93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קבוע]]&lt;&gt;E935,1,I935+1),0))</f>
        <v>0</v>
      </c>
      <c r="J936">
        <f>IF(AND(טבלה13[[#This Row],[CycleNumber]]&lt;B937,טבלה13[[#This Row],[מקס קבוע]]&lt;&gt;""),IF(OR(טבלה13[[#This Row],[מספר סטייה]]&lt;I937,AND(טבלה13[[#This Row],[מספר סטייה]]=3,I937=1)),0,1),"")</f>
        <v>0</v>
      </c>
      <c r="K936">
        <f>IF(טבלה13[[#This Row],[מקס קבוע]]&lt;&gt;"",טבלה13[[#This Row],[מקסימום]]-טבלה13[[#This Row],[מינימום]],"")</f>
        <v>5</v>
      </c>
      <c r="L936">
        <f>IF(IFERROR(LOOKUP(טבלה13[[#This Row],[ClientID]],פיבוט!$A$4:$A$121),FALSE)=טבלה13[[#This Row],[ClientID]],1,0)</f>
        <v>1</v>
      </c>
      <c r="M936" t="str">
        <f>IF(OR(טבלה13[[#This Row],[ClientID]]=A937),"",1)</f>
        <v/>
      </c>
      <c r="N936" s="3">
        <f>IF(טבלה13[[#This Row],[טווח]]&lt;&gt;K935,טבלה13[[#This Row],[טווח]],"")</f>
        <v>5</v>
      </c>
      <c r="O936" s="3">
        <f>IF(טבלה13[[#This Row],[מניית טווחים]]&lt;&gt;"",IF(OR(30&gt;טבלה13[[#This Row],[מקסימום]],30&lt;טבלה13[[#This Row],[מינימום]]),0,1),"")</f>
        <v>1</v>
      </c>
    </row>
    <row r="937" spans="1:15" x14ac:dyDescent="0.25">
      <c r="A937" t="s">
        <v>87</v>
      </c>
      <c r="B937">
        <v>4</v>
      </c>
      <c r="C937">
        <v>24</v>
      </c>
      <c r="D937">
        <f>טבלה13[[#This Row],[LengthofCycle]]+1</f>
        <v>25</v>
      </c>
      <c r="E937">
        <f>IF(טבלה13[[#This Row],[CycleNumber]]&lt;3,"",IF(טבלה13[[#This Row],[CycleNumber]]=3,MIN(D935:D937),IF(I936=3,MIN(D934:D936),E936)))</f>
        <v>27</v>
      </c>
      <c r="F937">
        <f>IF(טבלה13[[#This Row],[CycleNumber]]&lt;3,"",IF(טבלה13[[#This Row],[CycleNumber]]=3,MAX(D935:D937),IF(I936=3,MAX(D934:D936),F936)))</f>
        <v>32</v>
      </c>
      <c r="G937">
        <f>IF(OR(טבלה13[[#This Row],[CycleNumber]]&gt;B938,B938=""),IF(טבלה13[[#This Row],[מספר סטייה]]=3,MIN(D935:D937),טבלה13[[#This Row],[מינ קבוע]]),טבלה13[[#This Row],[מינ קבוע]])</f>
        <v>27</v>
      </c>
      <c r="H937">
        <f>IF(OR(טבלה13[[#This Row],[CycleNumber]]&gt;B938,B938=""),IF(טבלה13[[#This Row],[מספר סטייה]]=3,MAX(D935:D937),טבלה13[[#This Row],[מקס קבוע]]),טבלה13[[#This Row],[מקס קבוע]])</f>
        <v>32</v>
      </c>
      <c r="I93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קבוע]]&lt;&gt;E936,1,I936+1),0))</f>
        <v>1</v>
      </c>
      <c r="J937">
        <f>IF(AND(טבלה13[[#This Row],[CycleNumber]]&lt;B938,טבלה13[[#This Row],[מקס קבוע]]&lt;&gt;""),IF(OR(טבלה13[[#This Row],[מספר סטייה]]&lt;I938,AND(טבלה13[[#This Row],[מספר סטייה]]=3,I938=1)),0,1),"")</f>
        <v>1</v>
      </c>
      <c r="K937">
        <f>IF(טבלה13[[#This Row],[מקס קבוע]]&lt;&gt;"",טבלה13[[#This Row],[מקסימום]]-טבלה13[[#This Row],[מינימום]],"")</f>
        <v>5</v>
      </c>
      <c r="L937">
        <f>IF(IFERROR(LOOKUP(טבלה13[[#This Row],[ClientID]],פיבוט!$A$4:$A$121),FALSE)=טבלה13[[#This Row],[ClientID]],1,0)</f>
        <v>1</v>
      </c>
      <c r="M937" t="str">
        <f>IF(OR(טבלה13[[#This Row],[ClientID]]=A938),"",1)</f>
        <v/>
      </c>
      <c r="N937" s="3" t="str">
        <f>IF(טבלה13[[#This Row],[טווח]]&lt;&gt;K936,טבלה13[[#This Row],[טווח]],"")</f>
        <v/>
      </c>
      <c r="O937" s="3" t="str">
        <f>IF(טבלה13[[#This Row],[מניית טווחים]]&lt;&gt;"",IF(OR(30&gt;טבלה13[[#This Row],[מקסימום]],30&lt;טבלה13[[#This Row],[מינימום]]),0,1),"")</f>
        <v/>
      </c>
    </row>
    <row r="938" spans="1:15" x14ac:dyDescent="0.25">
      <c r="A938" t="s">
        <v>87</v>
      </c>
      <c r="B938">
        <v>5</v>
      </c>
      <c r="C938">
        <v>29</v>
      </c>
      <c r="D938">
        <f>טבלה13[[#This Row],[LengthofCycle]]+1</f>
        <v>30</v>
      </c>
      <c r="E938">
        <f>IF(טבלה13[[#This Row],[CycleNumber]]&lt;3,"",IF(טבלה13[[#This Row],[CycleNumber]]=3,MIN(D936:D938),IF(I937=3,MIN(D935:D937),E937)))</f>
        <v>27</v>
      </c>
      <c r="F938">
        <f>IF(טבלה13[[#This Row],[CycleNumber]]&lt;3,"",IF(טבלה13[[#This Row],[CycleNumber]]=3,MAX(D936:D938),IF(I937=3,MAX(D935:D937),F937)))</f>
        <v>32</v>
      </c>
      <c r="G938">
        <f>IF(OR(טבלה13[[#This Row],[CycleNumber]]&gt;B939,B939=""),IF(טבלה13[[#This Row],[מספר סטייה]]=3,MIN(D936:D938),טבלה13[[#This Row],[מינ קבוע]]),טבלה13[[#This Row],[מינ קבוע]])</f>
        <v>27</v>
      </c>
      <c r="H938">
        <f>IF(OR(טבלה13[[#This Row],[CycleNumber]]&gt;B939,B939=""),IF(טבלה13[[#This Row],[מספר סטייה]]=3,MAX(D936:D938),טבלה13[[#This Row],[מקס קבוע]]),טבלה13[[#This Row],[מקס קבוע]])</f>
        <v>32</v>
      </c>
      <c r="I93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קבוע]]&lt;&gt;E937,1,I937+1),0))</f>
        <v>0</v>
      </c>
      <c r="J938">
        <f>IF(AND(טבלה13[[#This Row],[CycleNumber]]&lt;B939,טבלה13[[#This Row],[מקס קבוע]]&lt;&gt;""),IF(OR(טבלה13[[#This Row],[מספר סטייה]]&lt;I939,AND(טבלה13[[#This Row],[מספר סטייה]]=3,I939=1)),0,1),"")</f>
        <v>1</v>
      </c>
      <c r="K938">
        <f>IF(טבלה13[[#This Row],[מקס קבוע]]&lt;&gt;"",טבלה13[[#This Row],[מקסימום]]-טבלה13[[#This Row],[מינימום]],"")</f>
        <v>5</v>
      </c>
      <c r="L938">
        <f>IF(IFERROR(LOOKUP(טבלה13[[#This Row],[ClientID]],פיבוט!$A$4:$A$121),FALSE)=טבלה13[[#This Row],[ClientID]],1,0)</f>
        <v>1</v>
      </c>
      <c r="M938" t="str">
        <f>IF(OR(טבלה13[[#This Row],[ClientID]]=A939),"",1)</f>
        <v/>
      </c>
      <c r="N938" s="3" t="str">
        <f>IF(טבלה13[[#This Row],[טווח]]&lt;&gt;K937,טבלה13[[#This Row],[טווח]],"")</f>
        <v/>
      </c>
      <c r="O938" s="3" t="str">
        <f>IF(טבלה13[[#This Row],[מניית טווחים]]&lt;&gt;"",IF(OR(30&gt;טבלה13[[#This Row],[מקסימום]],30&lt;טבלה13[[#This Row],[מינימום]]),0,1),"")</f>
        <v/>
      </c>
    </row>
    <row r="939" spans="1:15" x14ac:dyDescent="0.25">
      <c r="A939" t="s">
        <v>87</v>
      </c>
      <c r="B939">
        <v>6</v>
      </c>
      <c r="C939">
        <v>29</v>
      </c>
      <c r="D939">
        <f>טבלה13[[#This Row],[LengthofCycle]]+1</f>
        <v>30</v>
      </c>
      <c r="E939">
        <f>IF(טבלה13[[#This Row],[CycleNumber]]&lt;3,"",IF(טבלה13[[#This Row],[CycleNumber]]=3,MIN(D937:D939),IF(I938=3,MIN(D936:D938),E938)))</f>
        <v>27</v>
      </c>
      <c r="F939">
        <f>IF(טבלה13[[#This Row],[CycleNumber]]&lt;3,"",IF(טבלה13[[#This Row],[CycleNumber]]=3,MAX(D937:D939),IF(I938=3,MAX(D936:D938),F938)))</f>
        <v>32</v>
      </c>
      <c r="G939">
        <f>IF(OR(טבלה13[[#This Row],[CycleNumber]]&gt;B940,B940=""),IF(טבלה13[[#This Row],[מספר סטייה]]=3,MIN(D937:D939),טבלה13[[#This Row],[מינ קבוע]]),טבלה13[[#This Row],[מינ קבוע]])</f>
        <v>27</v>
      </c>
      <c r="H939">
        <f>IF(OR(טבלה13[[#This Row],[CycleNumber]]&gt;B940,B940=""),IF(טבלה13[[#This Row],[מספר סטייה]]=3,MAX(D937:D939),טבלה13[[#This Row],[מקס קבוע]]),טבלה13[[#This Row],[מקס קבוע]])</f>
        <v>32</v>
      </c>
      <c r="I93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קבוע]]&lt;&gt;E938,1,I938+1),0))</f>
        <v>0</v>
      </c>
      <c r="J939">
        <f>IF(AND(טבלה13[[#This Row],[CycleNumber]]&lt;B940,טבלה13[[#This Row],[מקס קבוע]]&lt;&gt;""),IF(OR(טבלה13[[#This Row],[מספר סטייה]]&lt;I940,AND(טבלה13[[#This Row],[מספר סטייה]]=3,I940=1)),0,1),"")</f>
        <v>1</v>
      </c>
      <c r="K939">
        <f>IF(טבלה13[[#This Row],[מקס קבוע]]&lt;&gt;"",טבלה13[[#This Row],[מקסימום]]-טבלה13[[#This Row],[מינימום]],"")</f>
        <v>5</v>
      </c>
      <c r="L939">
        <f>IF(IFERROR(LOOKUP(טבלה13[[#This Row],[ClientID]],פיבוט!$A$4:$A$121),FALSE)=טבלה13[[#This Row],[ClientID]],1,0)</f>
        <v>1</v>
      </c>
      <c r="M939" t="str">
        <f>IF(OR(טבלה13[[#This Row],[ClientID]]=A940),"",1)</f>
        <v/>
      </c>
      <c r="N939" s="3" t="str">
        <f>IF(טבלה13[[#This Row],[טווח]]&lt;&gt;K938,טבלה13[[#This Row],[טווח]],"")</f>
        <v/>
      </c>
      <c r="O939" s="3" t="str">
        <f>IF(טבלה13[[#This Row],[מניית טווחים]]&lt;&gt;"",IF(OR(30&gt;טבלה13[[#This Row],[מקסימום]],30&lt;טבלה13[[#This Row],[מינימום]]),0,1),"")</f>
        <v/>
      </c>
    </row>
    <row r="940" spans="1:15" x14ac:dyDescent="0.25">
      <c r="A940" t="s">
        <v>87</v>
      </c>
      <c r="B940">
        <v>7</v>
      </c>
      <c r="C940">
        <v>27</v>
      </c>
      <c r="D940">
        <f>טבלה13[[#This Row],[LengthofCycle]]+1</f>
        <v>28</v>
      </c>
      <c r="E940">
        <f>IF(טבלה13[[#This Row],[CycleNumber]]&lt;3,"",IF(טבלה13[[#This Row],[CycleNumber]]=3,MIN(D938:D940),IF(I939=3,MIN(D937:D939),E939)))</f>
        <v>27</v>
      </c>
      <c r="F940">
        <f>IF(טבלה13[[#This Row],[CycleNumber]]&lt;3,"",IF(טבלה13[[#This Row],[CycleNumber]]=3,MAX(D938:D940),IF(I939=3,MAX(D937:D939),F939)))</f>
        <v>32</v>
      </c>
      <c r="G940">
        <f>IF(OR(טבלה13[[#This Row],[CycleNumber]]&gt;B941,B941=""),IF(טבלה13[[#This Row],[מספר סטייה]]=3,MIN(D938:D940),טבלה13[[#This Row],[מינ קבוע]]),טבלה13[[#This Row],[מינ קבוע]])</f>
        <v>27</v>
      </c>
      <c r="H940">
        <f>IF(OR(טבלה13[[#This Row],[CycleNumber]]&gt;B941,B941=""),IF(טבלה13[[#This Row],[מספר סטייה]]=3,MAX(D938:D940),טבלה13[[#This Row],[מקס קבוע]]),טבלה13[[#This Row],[מקס קבוע]])</f>
        <v>32</v>
      </c>
      <c r="I94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קבוע]]&lt;&gt;E939,1,I939+1),0))</f>
        <v>0</v>
      </c>
      <c r="J940">
        <f>IF(AND(טבלה13[[#This Row],[CycleNumber]]&lt;B941,טבלה13[[#This Row],[מקס קבוע]]&lt;&gt;""),IF(OR(טבלה13[[#This Row],[מספר סטייה]]&lt;I941,AND(טבלה13[[#This Row],[מספר סטייה]]=3,I941=1)),0,1),"")</f>
        <v>1</v>
      </c>
      <c r="K940">
        <f>IF(טבלה13[[#This Row],[מקס קבוע]]&lt;&gt;"",טבלה13[[#This Row],[מקסימום]]-טבלה13[[#This Row],[מינימום]],"")</f>
        <v>5</v>
      </c>
      <c r="L940">
        <f>IF(IFERROR(LOOKUP(טבלה13[[#This Row],[ClientID]],פיבוט!$A$4:$A$121),FALSE)=טבלה13[[#This Row],[ClientID]],1,0)</f>
        <v>1</v>
      </c>
      <c r="M940" t="str">
        <f>IF(OR(טבלה13[[#This Row],[ClientID]]=A941),"",1)</f>
        <v/>
      </c>
      <c r="N940" s="3" t="str">
        <f>IF(טבלה13[[#This Row],[טווח]]&lt;&gt;K939,טבלה13[[#This Row],[טווח]],"")</f>
        <v/>
      </c>
      <c r="O940" s="3" t="str">
        <f>IF(טבלה13[[#This Row],[מניית טווחים]]&lt;&gt;"",IF(OR(30&gt;טבלה13[[#This Row],[מקסימום]],30&lt;טבלה13[[#This Row],[מינימום]]),0,1),"")</f>
        <v/>
      </c>
    </row>
    <row r="941" spans="1:15" x14ac:dyDescent="0.25">
      <c r="A941" t="s">
        <v>87</v>
      </c>
      <c r="B941">
        <v>8</v>
      </c>
      <c r="C941">
        <v>31</v>
      </c>
      <c r="D941">
        <f>טבלה13[[#This Row],[LengthofCycle]]+1</f>
        <v>32</v>
      </c>
      <c r="E941">
        <f>IF(טבלה13[[#This Row],[CycleNumber]]&lt;3,"",IF(טבלה13[[#This Row],[CycleNumber]]=3,MIN(D939:D941),IF(I940=3,MIN(D938:D940),E940)))</f>
        <v>27</v>
      </c>
      <c r="F941">
        <f>IF(טבלה13[[#This Row],[CycleNumber]]&lt;3,"",IF(טבלה13[[#This Row],[CycleNumber]]=3,MAX(D939:D941),IF(I940=3,MAX(D938:D940),F940)))</f>
        <v>32</v>
      </c>
      <c r="G941">
        <f>IF(OR(טבלה13[[#This Row],[CycleNumber]]&gt;B942,B942=""),IF(טבלה13[[#This Row],[מספר סטייה]]=3,MIN(D939:D941),טבלה13[[#This Row],[מינ קבוע]]),טבלה13[[#This Row],[מינ קבוע]])</f>
        <v>27</v>
      </c>
      <c r="H941">
        <f>IF(OR(טבלה13[[#This Row],[CycleNumber]]&gt;B942,B942=""),IF(טבלה13[[#This Row],[מספר סטייה]]=3,MAX(D939:D941),טבלה13[[#This Row],[מקס קבוע]]),טבלה13[[#This Row],[מקס קבוע]])</f>
        <v>32</v>
      </c>
      <c r="I94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קבוע]]&lt;&gt;E940,1,I940+1),0))</f>
        <v>0</v>
      </c>
      <c r="J941">
        <f>IF(AND(טבלה13[[#This Row],[CycleNumber]]&lt;B942,טבלה13[[#This Row],[מקס קבוע]]&lt;&gt;""),IF(OR(טבלה13[[#This Row],[מספר סטייה]]&lt;I942,AND(טבלה13[[#This Row],[מספר סטייה]]=3,I942=1)),0,1),"")</f>
        <v>0</v>
      </c>
      <c r="K941">
        <f>IF(טבלה13[[#This Row],[מקס קבוע]]&lt;&gt;"",טבלה13[[#This Row],[מקסימום]]-טבלה13[[#This Row],[מינימום]],"")</f>
        <v>5</v>
      </c>
      <c r="L941">
        <f>IF(IFERROR(LOOKUP(טבלה13[[#This Row],[ClientID]],פיבוט!$A$4:$A$121),FALSE)=טבלה13[[#This Row],[ClientID]],1,0)</f>
        <v>1</v>
      </c>
      <c r="M941" t="str">
        <f>IF(OR(טבלה13[[#This Row],[ClientID]]=A942),"",1)</f>
        <v/>
      </c>
      <c r="N941" s="3" t="str">
        <f>IF(טבלה13[[#This Row],[טווח]]&lt;&gt;K940,טבלה13[[#This Row],[טווח]],"")</f>
        <v/>
      </c>
      <c r="O941" s="3" t="str">
        <f>IF(טבלה13[[#This Row],[מניית טווחים]]&lt;&gt;"",IF(OR(30&gt;טבלה13[[#This Row],[מקסימום]],30&lt;טבלה13[[#This Row],[מינימום]]),0,1),"")</f>
        <v/>
      </c>
    </row>
    <row r="942" spans="1:15" x14ac:dyDescent="0.25">
      <c r="A942" t="s">
        <v>87</v>
      </c>
      <c r="B942">
        <v>9</v>
      </c>
      <c r="C942">
        <v>23</v>
      </c>
      <c r="D942">
        <f>טבלה13[[#This Row],[LengthofCycle]]+1</f>
        <v>24</v>
      </c>
      <c r="E942">
        <f>IF(טבלה13[[#This Row],[CycleNumber]]&lt;3,"",IF(טבלה13[[#This Row],[CycleNumber]]=3,MIN(D940:D942),IF(I941=3,MIN(D939:D941),E941)))</f>
        <v>27</v>
      </c>
      <c r="F942">
        <f>IF(טבלה13[[#This Row],[CycleNumber]]&lt;3,"",IF(טבלה13[[#This Row],[CycleNumber]]=3,MAX(D940:D942),IF(I941=3,MAX(D939:D941),F941)))</f>
        <v>32</v>
      </c>
      <c r="G942">
        <f>IF(OR(טבלה13[[#This Row],[CycleNumber]]&gt;B943,B943=""),IF(טבלה13[[#This Row],[מספר סטייה]]=3,MIN(D940:D942),טבלה13[[#This Row],[מינ קבוע]]),טבלה13[[#This Row],[מינ קבוע]])</f>
        <v>27</v>
      </c>
      <c r="H942">
        <f>IF(OR(טבלה13[[#This Row],[CycleNumber]]&gt;B943,B943=""),IF(טבלה13[[#This Row],[מספר סטייה]]=3,MAX(D940:D942),טבלה13[[#This Row],[מקס קבוע]]),טבלה13[[#This Row],[מקס קבוע]])</f>
        <v>32</v>
      </c>
      <c r="I94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קבוע]]&lt;&gt;E941,1,I941+1),0))</f>
        <v>1</v>
      </c>
      <c r="J942">
        <f>IF(AND(טבלה13[[#This Row],[CycleNumber]]&lt;B943,טבלה13[[#This Row],[מקס קבוע]]&lt;&gt;""),IF(OR(טבלה13[[#This Row],[מספר סטייה]]&lt;I943,AND(טבלה13[[#This Row],[מספר סטייה]]=3,I943=1)),0,1),"")</f>
        <v>1</v>
      </c>
      <c r="K942">
        <f>IF(טבלה13[[#This Row],[מקס קבוע]]&lt;&gt;"",טבלה13[[#This Row],[מקסימום]]-טבלה13[[#This Row],[מינימום]],"")</f>
        <v>5</v>
      </c>
      <c r="L942">
        <f>IF(IFERROR(LOOKUP(טבלה13[[#This Row],[ClientID]],פיבוט!$A$4:$A$121),FALSE)=טבלה13[[#This Row],[ClientID]],1,0)</f>
        <v>1</v>
      </c>
      <c r="M942" t="str">
        <f>IF(OR(טבלה13[[#This Row],[ClientID]]=A943),"",1)</f>
        <v/>
      </c>
      <c r="N942" s="3" t="str">
        <f>IF(טבלה13[[#This Row],[טווח]]&lt;&gt;K941,טבלה13[[#This Row],[טווח]],"")</f>
        <v/>
      </c>
      <c r="O942" s="3" t="str">
        <f>IF(טבלה13[[#This Row],[מניית טווחים]]&lt;&gt;"",IF(OR(30&gt;טבלה13[[#This Row],[מקסימום]],30&lt;טבלה13[[#This Row],[מינימום]]),0,1),"")</f>
        <v/>
      </c>
    </row>
    <row r="943" spans="1:15" x14ac:dyDescent="0.25">
      <c r="A943" t="s">
        <v>87</v>
      </c>
      <c r="B943">
        <v>10</v>
      </c>
      <c r="C943">
        <v>29</v>
      </c>
      <c r="D943">
        <f>טבלה13[[#This Row],[LengthofCycle]]+1</f>
        <v>30</v>
      </c>
      <c r="E943">
        <f>IF(טבלה13[[#This Row],[CycleNumber]]&lt;3,"",IF(טבלה13[[#This Row],[CycleNumber]]=3,MIN(D941:D943),IF(I942=3,MIN(D940:D942),E942)))</f>
        <v>27</v>
      </c>
      <c r="F943">
        <f>IF(טבלה13[[#This Row],[CycleNumber]]&lt;3,"",IF(טבלה13[[#This Row],[CycleNumber]]=3,MAX(D941:D943),IF(I942=3,MAX(D940:D942),F942)))</f>
        <v>32</v>
      </c>
      <c r="G943">
        <f>IF(OR(טבלה13[[#This Row],[CycleNumber]]&gt;B944,B944=""),IF(טבלה13[[#This Row],[מספר סטייה]]=3,MIN(D941:D943),טבלה13[[#This Row],[מינ קבוע]]),טבלה13[[#This Row],[מינ קבוע]])</f>
        <v>27</v>
      </c>
      <c r="H943">
        <f>IF(OR(טבלה13[[#This Row],[CycleNumber]]&gt;B944,B944=""),IF(טבלה13[[#This Row],[מספר סטייה]]=3,MAX(D941:D943),טבלה13[[#This Row],[מקס קבוע]]),טבלה13[[#This Row],[מקס קבוע]])</f>
        <v>32</v>
      </c>
      <c r="I94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קבוע]]&lt;&gt;E942,1,I942+1),0))</f>
        <v>0</v>
      </c>
      <c r="J943">
        <f>IF(AND(טבלה13[[#This Row],[CycleNumber]]&lt;B944,טבלה13[[#This Row],[מקס קבוע]]&lt;&gt;""),IF(OR(טבלה13[[#This Row],[מספר סטייה]]&lt;I944,AND(טבלה13[[#This Row],[מספר סטייה]]=3,I944=1)),0,1),"")</f>
        <v>1</v>
      </c>
      <c r="K943">
        <f>IF(טבלה13[[#This Row],[מקס קבוע]]&lt;&gt;"",טבלה13[[#This Row],[מקסימום]]-טבלה13[[#This Row],[מינימום]],"")</f>
        <v>5</v>
      </c>
      <c r="L943">
        <f>IF(IFERROR(LOOKUP(טבלה13[[#This Row],[ClientID]],פיבוט!$A$4:$A$121),FALSE)=טבלה13[[#This Row],[ClientID]],1,0)</f>
        <v>1</v>
      </c>
      <c r="M943" t="str">
        <f>IF(OR(טבלה13[[#This Row],[ClientID]]=A944),"",1)</f>
        <v/>
      </c>
      <c r="N943" s="3" t="str">
        <f>IF(טבלה13[[#This Row],[טווח]]&lt;&gt;K942,טבלה13[[#This Row],[טווח]],"")</f>
        <v/>
      </c>
      <c r="O943" s="3" t="str">
        <f>IF(טבלה13[[#This Row],[מניית טווחים]]&lt;&gt;"",IF(OR(30&gt;טבלה13[[#This Row],[מקסימום]],30&lt;טבלה13[[#This Row],[מינימום]]),0,1),"")</f>
        <v/>
      </c>
    </row>
    <row r="944" spans="1:15" x14ac:dyDescent="0.25">
      <c r="A944" t="s">
        <v>87</v>
      </c>
      <c r="B944">
        <v>11</v>
      </c>
      <c r="C944">
        <v>30</v>
      </c>
      <c r="D944">
        <f>טבלה13[[#This Row],[LengthofCycle]]+1</f>
        <v>31</v>
      </c>
      <c r="E944">
        <f>IF(טבלה13[[#This Row],[CycleNumber]]&lt;3,"",IF(טבלה13[[#This Row],[CycleNumber]]=3,MIN(D942:D944),IF(I943=3,MIN(D941:D943),E943)))</f>
        <v>27</v>
      </c>
      <c r="F944">
        <f>IF(טבלה13[[#This Row],[CycleNumber]]&lt;3,"",IF(טבלה13[[#This Row],[CycleNumber]]=3,MAX(D942:D944),IF(I943=3,MAX(D941:D943),F943)))</f>
        <v>32</v>
      </c>
      <c r="G944">
        <f>IF(OR(טבלה13[[#This Row],[CycleNumber]]&gt;B945,B945=""),IF(טבלה13[[#This Row],[מספר סטייה]]=3,MIN(D942:D944),טבלה13[[#This Row],[מינ קבוע]]),טבלה13[[#This Row],[מינ קבוע]])</f>
        <v>27</v>
      </c>
      <c r="H944">
        <f>IF(OR(טבלה13[[#This Row],[CycleNumber]]&gt;B945,B945=""),IF(טבלה13[[#This Row],[מספר סטייה]]=3,MAX(D942:D944),טבלה13[[#This Row],[מקס קבוע]]),טבלה13[[#This Row],[מקס קבוע]])</f>
        <v>32</v>
      </c>
      <c r="I94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קבוע]]&lt;&gt;E943,1,I943+1),0))</f>
        <v>0</v>
      </c>
      <c r="J944">
        <f>IF(AND(טבלה13[[#This Row],[CycleNumber]]&lt;B945,טבלה13[[#This Row],[מקס קבוע]]&lt;&gt;""),IF(OR(טבלה13[[#This Row],[מספר סטייה]]&lt;I945,AND(טבלה13[[#This Row],[מספר סטייה]]=3,I945=1)),0,1),"")</f>
        <v>1</v>
      </c>
      <c r="K944">
        <f>IF(טבלה13[[#This Row],[מקס קבוע]]&lt;&gt;"",טבלה13[[#This Row],[מקסימום]]-טבלה13[[#This Row],[מינימום]],"")</f>
        <v>5</v>
      </c>
      <c r="L944">
        <f>IF(IFERROR(LOOKUP(טבלה13[[#This Row],[ClientID]],פיבוט!$A$4:$A$121),FALSE)=טבלה13[[#This Row],[ClientID]],1,0)</f>
        <v>1</v>
      </c>
      <c r="M944" t="str">
        <f>IF(OR(טבלה13[[#This Row],[ClientID]]=A945),"",1)</f>
        <v/>
      </c>
      <c r="N944" s="3" t="str">
        <f>IF(טבלה13[[#This Row],[טווח]]&lt;&gt;K943,טבלה13[[#This Row],[טווח]],"")</f>
        <v/>
      </c>
      <c r="O944" s="3" t="str">
        <f>IF(טבלה13[[#This Row],[מניית טווחים]]&lt;&gt;"",IF(OR(30&gt;טבלה13[[#This Row],[מקסימום]],30&lt;טבלה13[[#This Row],[מינימום]]),0,1),"")</f>
        <v/>
      </c>
    </row>
    <row r="945" spans="1:15" x14ac:dyDescent="0.25">
      <c r="A945" t="s">
        <v>87</v>
      </c>
      <c r="B945">
        <v>12</v>
      </c>
      <c r="C945">
        <v>29</v>
      </c>
      <c r="D945">
        <f>טבלה13[[#This Row],[LengthofCycle]]+1</f>
        <v>30</v>
      </c>
      <c r="E945">
        <f>IF(טבלה13[[#This Row],[CycleNumber]]&lt;3,"",IF(טבלה13[[#This Row],[CycleNumber]]=3,MIN(D943:D945),IF(I944=3,MIN(D942:D944),E944)))</f>
        <v>27</v>
      </c>
      <c r="F945">
        <f>IF(טבלה13[[#This Row],[CycleNumber]]&lt;3,"",IF(טבלה13[[#This Row],[CycleNumber]]=3,MAX(D943:D945),IF(I944=3,MAX(D942:D944),F944)))</f>
        <v>32</v>
      </c>
      <c r="G945">
        <f>IF(OR(טבלה13[[#This Row],[CycleNumber]]&gt;B946,B946=""),IF(טבלה13[[#This Row],[מספר סטייה]]=3,MIN(D943:D945),טבלה13[[#This Row],[מינ קבוע]]),טבלה13[[#This Row],[מינ קבוע]])</f>
        <v>27</v>
      </c>
      <c r="H945">
        <f>IF(OR(טבלה13[[#This Row],[CycleNumber]]&gt;B946,B946=""),IF(טבלה13[[#This Row],[מספר סטייה]]=3,MAX(D943:D945),טבלה13[[#This Row],[מקס קבוע]]),טבלה13[[#This Row],[מקס קבוע]])</f>
        <v>32</v>
      </c>
      <c r="I94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קבוע]]&lt;&gt;E944,1,I944+1),0))</f>
        <v>0</v>
      </c>
      <c r="J945" t="str">
        <f>IF(AND(טבלה13[[#This Row],[CycleNumber]]&lt;B946,טבלה13[[#This Row],[מקס קבוע]]&lt;&gt;""),IF(OR(טבלה13[[#This Row],[מספר סטייה]]&lt;I946,AND(טבלה13[[#This Row],[מספר סטייה]]=3,I946=1)),0,1),"")</f>
        <v/>
      </c>
      <c r="K945">
        <f>IF(טבלה13[[#This Row],[מקס קבוע]]&lt;&gt;"",טבלה13[[#This Row],[מקסימום]]-טבלה13[[#This Row],[מינימום]],"")</f>
        <v>5</v>
      </c>
      <c r="L945">
        <f>IF(IFERROR(LOOKUP(טבלה13[[#This Row],[ClientID]],פיבוט!$A$4:$A$121),FALSE)=טבלה13[[#This Row],[ClientID]],1,0)</f>
        <v>1</v>
      </c>
      <c r="M945">
        <f>IF(OR(טבלה13[[#This Row],[ClientID]]=A946),"",1)</f>
        <v>1</v>
      </c>
      <c r="N945" s="3" t="str">
        <f>IF(טבלה13[[#This Row],[טווח]]&lt;&gt;K944,טבלה13[[#This Row],[טווח]],"")</f>
        <v/>
      </c>
      <c r="O945" s="3" t="str">
        <f>IF(טבלה13[[#This Row],[מניית טווחים]]&lt;&gt;"",IF(OR(30&gt;טבלה13[[#This Row],[מקסימום]],30&lt;טבלה13[[#This Row],[מינימום]]),0,1),"")</f>
        <v/>
      </c>
    </row>
    <row r="946" spans="1:15" x14ac:dyDescent="0.25">
      <c r="A946" t="s">
        <v>88</v>
      </c>
      <c r="B946">
        <v>1</v>
      </c>
      <c r="C946">
        <v>27</v>
      </c>
      <c r="D946">
        <f>טבלה13[[#This Row],[LengthofCycle]]+1</f>
        <v>28</v>
      </c>
      <c r="E946" t="str">
        <f>IF(טבלה13[[#This Row],[CycleNumber]]&lt;3,"",IF(טבלה13[[#This Row],[CycleNumber]]=3,MIN(D944:D946),IF(I945=3,MIN(D943:D945),E945)))</f>
        <v/>
      </c>
      <c r="F946" t="str">
        <f>IF(טבלה13[[#This Row],[CycleNumber]]&lt;3,"",IF(טבלה13[[#This Row],[CycleNumber]]=3,MAX(D944:D946),IF(I945=3,MAX(D943:D945),F945)))</f>
        <v/>
      </c>
      <c r="G946" t="str">
        <f>IF(OR(טבלה13[[#This Row],[CycleNumber]]&gt;B947,B947=""),IF(טבלה13[[#This Row],[מספר סטייה]]=3,MIN(D944:D946),טבלה13[[#This Row],[מינ קבוע]]),טבלה13[[#This Row],[מינ קבוע]])</f>
        <v/>
      </c>
      <c r="H946" t="str">
        <f>IF(OR(טבלה13[[#This Row],[CycleNumber]]&gt;B947,B947=""),IF(טבלה13[[#This Row],[מספר סטייה]]=3,MAX(D944:D946),טבלה13[[#This Row],[מקס קבוע]]),טבלה13[[#This Row],[מקס קבוע]])</f>
        <v/>
      </c>
      <c r="I94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קבוע]]&lt;&gt;E945,1,I945+1),0))</f>
        <v/>
      </c>
      <c r="J946" t="str">
        <f>IF(AND(טבלה13[[#This Row],[CycleNumber]]&lt;B947,טבלה13[[#This Row],[מקס קבוע]]&lt;&gt;""),IF(OR(טבלה13[[#This Row],[מספר סטייה]]&lt;I947,AND(טבלה13[[#This Row],[מספר סטייה]]=3,I947=1)),0,1),"")</f>
        <v/>
      </c>
      <c r="K946" t="str">
        <f>IF(טבלה13[[#This Row],[מקס קבוע]]&lt;&gt;"",טבלה13[[#This Row],[מקסימום]]-טבלה13[[#This Row],[מינימום]],"")</f>
        <v/>
      </c>
      <c r="L946">
        <f>IF(IFERROR(LOOKUP(טבלה13[[#This Row],[ClientID]],פיבוט!$A$4:$A$121),FALSE)=טבלה13[[#This Row],[ClientID]],1,0)</f>
        <v>1</v>
      </c>
      <c r="M946" t="str">
        <f>IF(OR(טבלה13[[#This Row],[ClientID]]=A947),"",1)</f>
        <v/>
      </c>
      <c r="N946" s="3" t="str">
        <f>IF(טבלה13[[#This Row],[טווח]]&lt;&gt;K945,טבלה13[[#This Row],[טווח]],"")</f>
        <v/>
      </c>
      <c r="O946" s="3" t="str">
        <f>IF(טבלה13[[#This Row],[מניית טווחים]]&lt;&gt;"",IF(OR(30&gt;טבלה13[[#This Row],[מקסימום]],30&lt;טבלה13[[#This Row],[מינימום]]),0,1),"")</f>
        <v/>
      </c>
    </row>
    <row r="947" spans="1:15" x14ac:dyDescent="0.25">
      <c r="A947" t="s">
        <v>88</v>
      </c>
      <c r="B947">
        <v>2</v>
      </c>
      <c r="C947">
        <v>27</v>
      </c>
      <c r="D947">
        <f>טבלה13[[#This Row],[LengthofCycle]]+1</f>
        <v>28</v>
      </c>
      <c r="E947" t="str">
        <f>IF(טבלה13[[#This Row],[CycleNumber]]&lt;3,"",IF(טבלה13[[#This Row],[CycleNumber]]=3,MIN(D945:D947),IF(I946=3,MIN(D944:D946),E946)))</f>
        <v/>
      </c>
      <c r="F947" t="str">
        <f>IF(טבלה13[[#This Row],[CycleNumber]]&lt;3,"",IF(טבלה13[[#This Row],[CycleNumber]]=3,MAX(D945:D947),IF(I946=3,MAX(D944:D946),F946)))</f>
        <v/>
      </c>
      <c r="G947" t="str">
        <f>IF(OR(טבלה13[[#This Row],[CycleNumber]]&gt;B948,B948=""),IF(טבלה13[[#This Row],[מספר סטייה]]=3,MIN(D945:D947),טבלה13[[#This Row],[מינ קבוע]]),טבלה13[[#This Row],[מינ קבוע]])</f>
        <v/>
      </c>
      <c r="H947" t="str">
        <f>IF(OR(טבלה13[[#This Row],[CycleNumber]]&gt;B948,B948=""),IF(טבלה13[[#This Row],[מספר סטייה]]=3,MAX(D945:D947),טבלה13[[#This Row],[מקס קבוע]]),טבלה13[[#This Row],[מקס קבוע]])</f>
        <v/>
      </c>
      <c r="I94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קבוע]]&lt;&gt;E946,1,I946+1),0))</f>
        <v/>
      </c>
      <c r="J947" t="str">
        <f>IF(AND(טבלה13[[#This Row],[CycleNumber]]&lt;B948,טבלה13[[#This Row],[מקס קבוע]]&lt;&gt;""),IF(OR(טבלה13[[#This Row],[מספר סטייה]]&lt;I948,AND(טבלה13[[#This Row],[מספר סטייה]]=3,I948=1)),0,1),"")</f>
        <v/>
      </c>
      <c r="K947" t="str">
        <f>IF(טבלה13[[#This Row],[מקס קבוע]]&lt;&gt;"",טבלה13[[#This Row],[מקסימום]]-טבלה13[[#This Row],[מינימום]],"")</f>
        <v/>
      </c>
      <c r="L947">
        <f>IF(IFERROR(LOOKUP(טבלה13[[#This Row],[ClientID]],פיבוט!$A$4:$A$121),FALSE)=טבלה13[[#This Row],[ClientID]],1,0)</f>
        <v>1</v>
      </c>
      <c r="M947" t="str">
        <f>IF(OR(טבלה13[[#This Row],[ClientID]]=A948),"",1)</f>
        <v/>
      </c>
      <c r="N947" s="3" t="str">
        <f>IF(טבלה13[[#This Row],[טווח]]&lt;&gt;K946,טבלה13[[#This Row],[טווח]],"")</f>
        <v/>
      </c>
      <c r="O947" s="3" t="str">
        <f>IF(טבלה13[[#This Row],[מניית טווחים]]&lt;&gt;"",IF(OR(30&gt;טבלה13[[#This Row],[מקסימום]],30&lt;טבלה13[[#This Row],[מינימום]]),0,1),"")</f>
        <v/>
      </c>
    </row>
    <row r="948" spans="1:15" x14ac:dyDescent="0.25">
      <c r="A948" t="s">
        <v>88</v>
      </c>
      <c r="B948">
        <v>3</v>
      </c>
      <c r="C948">
        <v>28</v>
      </c>
      <c r="D948">
        <f>טבלה13[[#This Row],[LengthofCycle]]+1</f>
        <v>29</v>
      </c>
      <c r="E948">
        <f>IF(טבלה13[[#This Row],[CycleNumber]]&lt;3,"",IF(טבלה13[[#This Row],[CycleNumber]]=3,MIN(D946:D948),IF(I947=3,MIN(D945:D947),E947)))</f>
        <v>28</v>
      </c>
      <c r="F948">
        <f>IF(טבלה13[[#This Row],[CycleNumber]]&lt;3,"",IF(טבלה13[[#This Row],[CycleNumber]]=3,MAX(D946:D948),IF(I947=3,MAX(D945:D947),F947)))</f>
        <v>29</v>
      </c>
      <c r="G948">
        <f>IF(OR(טבלה13[[#This Row],[CycleNumber]]&gt;B949,B949=""),IF(טבלה13[[#This Row],[מספר סטייה]]=3,MIN(D946:D948),טבלה13[[#This Row],[מינ קבוע]]),טבלה13[[#This Row],[מינ קבוע]])</f>
        <v>28</v>
      </c>
      <c r="H948">
        <f>IF(OR(טבלה13[[#This Row],[CycleNumber]]&gt;B949,B949=""),IF(טבלה13[[#This Row],[מספר סטייה]]=3,MAX(D946:D948),טבלה13[[#This Row],[מקס קבוע]]),טבלה13[[#This Row],[מקס קבוע]])</f>
        <v>29</v>
      </c>
      <c r="I94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קבוע]]&lt;&gt;E947,1,I947+1),0))</f>
        <v>0</v>
      </c>
      <c r="J948">
        <f>IF(AND(טבלה13[[#This Row],[CycleNumber]]&lt;B949,טבלה13[[#This Row],[מקס קבוע]]&lt;&gt;""),IF(OR(טבלה13[[#This Row],[מספר סטייה]]&lt;I949,AND(טבלה13[[#This Row],[מספר סטייה]]=3,I949=1)),0,1),"")</f>
        <v>0</v>
      </c>
      <c r="K948">
        <f>IF(טבלה13[[#This Row],[מקס קבוע]]&lt;&gt;"",טבלה13[[#This Row],[מקסימום]]-טבלה13[[#This Row],[מינימום]],"")</f>
        <v>1</v>
      </c>
      <c r="L948">
        <f>IF(IFERROR(LOOKUP(טבלה13[[#This Row],[ClientID]],פיבוט!$A$4:$A$121),FALSE)=טבלה13[[#This Row],[ClientID]],1,0)</f>
        <v>1</v>
      </c>
      <c r="M948" t="str">
        <f>IF(OR(טבלה13[[#This Row],[ClientID]]=A949),"",1)</f>
        <v/>
      </c>
      <c r="N948" s="3">
        <f>IF(טבלה13[[#This Row],[טווח]]&lt;&gt;K947,טבלה13[[#This Row],[טווח]],"")</f>
        <v>1</v>
      </c>
      <c r="O948" s="3">
        <f>IF(טבלה13[[#This Row],[מניית טווחים]]&lt;&gt;"",IF(OR(30&gt;טבלה13[[#This Row],[מקסימום]],30&lt;טבלה13[[#This Row],[מינימום]]),0,1),"")</f>
        <v>0</v>
      </c>
    </row>
    <row r="949" spans="1:15" x14ac:dyDescent="0.25">
      <c r="A949" t="s">
        <v>88</v>
      </c>
      <c r="B949">
        <v>4</v>
      </c>
      <c r="C949">
        <v>25</v>
      </c>
      <c r="D949">
        <f>טבלה13[[#This Row],[LengthofCycle]]+1</f>
        <v>26</v>
      </c>
      <c r="E949">
        <f>IF(טבלה13[[#This Row],[CycleNumber]]&lt;3,"",IF(טבלה13[[#This Row],[CycleNumber]]=3,MIN(D947:D949),IF(I948=3,MIN(D946:D948),E948)))</f>
        <v>28</v>
      </c>
      <c r="F949">
        <f>IF(טבלה13[[#This Row],[CycleNumber]]&lt;3,"",IF(טבלה13[[#This Row],[CycleNumber]]=3,MAX(D947:D949),IF(I948=3,MAX(D946:D948),F948)))</f>
        <v>29</v>
      </c>
      <c r="G949">
        <f>IF(OR(טבלה13[[#This Row],[CycleNumber]]&gt;B950,B950=""),IF(טבלה13[[#This Row],[מספר סטייה]]=3,MIN(D947:D949),טבלה13[[#This Row],[מינ קבוע]]),טבלה13[[#This Row],[מינ קבוע]])</f>
        <v>28</v>
      </c>
      <c r="H949">
        <f>IF(OR(טבלה13[[#This Row],[CycleNumber]]&gt;B950,B950=""),IF(טבלה13[[#This Row],[מספר סטייה]]=3,MAX(D947:D949),טבלה13[[#This Row],[מקס קבוע]]),טבלה13[[#This Row],[מקס קבוע]])</f>
        <v>29</v>
      </c>
      <c r="I94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קבוע]]&lt;&gt;E948,1,I948+1),0))</f>
        <v>1</v>
      </c>
      <c r="J949">
        <f>IF(AND(טבלה13[[#This Row],[CycleNumber]]&lt;B950,טבלה13[[#This Row],[מקס קבוע]]&lt;&gt;""),IF(OR(טבלה13[[#This Row],[מספר סטייה]]&lt;I950,AND(טבלה13[[#This Row],[מספר סטייה]]=3,I950=1)),0,1),"")</f>
        <v>0</v>
      </c>
      <c r="K949">
        <f>IF(טבלה13[[#This Row],[מקס קבוע]]&lt;&gt;"",טבלה13[[#This Row],[מקסימום]]-טבלה13[[#This Row],[מינימום]],"")</f>
        <v>1</v>
      </c>
      <c r="L949">
        <f>IF(IFERROR(LOOKUP(טבלה13[[#This Row],[ClientID]],פיבוט!$A$4:$A$121),FALSE)=טבלה13[[#This Row],[ClientID]],1,0)</f>
        <v>1</v>
      </c>
      <c r="M949" t="str">
        <f>IF(OR(טבלה13[[#This Row],[ClientID]]=A950),"",1)</f>
        <v/>
      </c>
      <c r="N949" s="3" t="str">
        <f>IF(טבלה13[[#This Row],[טווח]]&lt;&gt;K948,טבלה13[[#This Row],[טווח]],"")</f>
        <v/>
      </c>
      <c r="O949" s="3" t="str">
        <f>IF(טבלה13[[#This Row],[מניית טווחים]]&lt;&gt;"",IF(OR(30&gt;טבלה13[[#This Row],[מקסימום]],30&lt;טבלה13[[#This Row],[מינימום]]),0,1),"")</f>
        <v/>
      </c>
    </row>
    <row r="950" spans="1:15" x14ac:dyDescent="0.25">
      <c r="A950" t="s">
        <v>88</v>
      </c>
      <c r="B950">
        <v>5</v>
      </c>
      <c r="C950">
        <v>26</v>
      </c>
      <c r="D950">
        <f>טבלה13[[#This Row],[LengthofCycle]]+1</f>
        <v>27</v>
      </c>
      <c r="E950">
        <f>IF(טבלה13[[#This Row],[CycleNumber]]&lt;3,"",IF(טבלה13[[#This Row],[CycleNumber]]=3,MIN(D948:D950),IF(I949=3,MIN(D947:D949),E949)))</f>
        <v>28</v>
      </c>
      <c r="F950">
        <f>IF(טבלה13[[#This Row],[CycleNumber]]&lt;3,"",IF(טבלה13[[#This Row],[CycleNumber]]=3,MAX(D948:D950),IF(I949=3,MAX(D947:D949),F949)))</f>
        <v>29</v>
      </c>
      <c r="G950">
        <f>IF(OR(טבלה13[[#This Row],[CycleNumber]]&gt;B951,B951=""),IF(טבלה13[[#This Row],[מספר סטייה]]=3,MIN(D948:D950),טבלה13[[#This Row],[מינ קבוע]]),טבלה13[[#This Row],[מינ קבוע]])</f>
        <v>28</v>
      </c>
      <c r="H950">
        <f>IF(OR(טבלה13[[#This Row],[CycleNumber]]&gt;B951,B951=""),IF(טבלה13[[#This Row],[מספר סטייה]]=3,MAX(D948:D950),טבלה13[[#This Row],[מקס קבוע]]),טבלה13[[#This Row],[מקס קבוע]])</f>
        <v>29</v>
      </c>
      <c r="I95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קבוע]]&lt;&gt;E949,1,I949+1),0))</f>
        <v>2</v>
      </c>
      <c r="J950">
        <f>IF(AND(טבלה13[[#This Row],[CycleNumber]]&lt;B951,טבלה13[[#This Row],[מקס קבוע]]&lt;&gt;""),IF(OR(טבלה13[[#This Row],[מספר סטייה]]&lt;I951,AND(טבלה13[[#This Row],[מספר סטייה]]=3,I951=1)),0,1),"")</f>
        <v>0</v>
      </c>
      <c r="K950">
        <f>IF(טבלה13[[#This Row],[מקס קבוע]]&lt;&gt;"",טבלה13[[#This Row],[מקסימום]]-טבלה13[[#This Row],[מינימום]],"")</f>
        <v>1</v>
      </c>
      <c r="L950">
        <f>IF(IFERROR(LOOKUP(טבלה13[[#This Row],[ClientID]],פיבוט!$A$4:$A$121),FALSE)=טבלה13[[#This Row],[ClientID]],1,0)</f>
        <v>1</v>
      </c>
      <c r="M950" t="str">
        <f>IF(OR(טבלה13[[#This Row],[ClientID]]=A951),"",1)</f>
        <v/>
      </c>
      <c r="N950" s="3" t="str">
        <f>IF(טבלה13[[#This Row],[טווח]]&lt;&gt;K949,טבלה13[[#This Row],[טווח]],"")</f>
        <v/>
      </c>
      <c r="O950" s="3" t="str">
        <f>IF(טבלה13[[#This Row],[מניית טווחים]]&lt;&gt;"",IF(OR(30&gt;טבלה13[[#This Row],[מקסימום]],30&lt;טבלה13[[#This Row],[מינימום]]),0,1),"")</f>
        <v/>
      </c>
    </row>
    <row r="951" spans="1:15" x14ac:dyDescent="0.25">
      <c r="A951" t="s">
        <v>88</v>
      </c>
      <c r="B951">
        <v>6</v>
      </c>
      <c r="C951">
        <v>29</v>
      </c>
      <c r="D951">
        <f>טבלה13[[#This Row],[LengthofCycle]]+1</f>
        <v>30</v>
      </c>
      <c r="E951">
        <f>IF(טבלה13[[#This Row],[CycleNumber]]&lt;3,"",IF(טבלה13[[#This Row],[CycleNumber]]=3,MIN(D949:D951),IF(I950=3,MIN(D948:D950),E950)))</f>
        <v>28</v>
      </c>
      <c r="F951">
        <f>IF(טבלה13[[#This Row],[CycleNumber]]&lt;3,"",IF(טבלה13[[#This Row],[CycleNumber]]=3,MAX(D949:D951),IF(I950=3,MAX(D948:D950),F950)))</f>
        <v>29</v>
      </c>
      <c r="G951">
        <f>IF(OR(טבלה13[[#This Row],[CycleNumber]]&gt;B952,B952=""),IF(טבלה13[[#This Row],[מספר סטייה]]=3,MIN(D949:D951),טבלה13[[#This Row],[מינ קבוע]]),טבלה13[[#This Row],[מינ קבוע]])</f>
        <v>28</v>
      </c>
      <c r="H951">
        <f>IF(OR(טבלה13[[#This Row],[CycleNumber]]&gt;B952,B952=""),IF(טבלה13[[#This Row],[מספר סטייה]]=3,MAX(D949:D951),טבלה13[[#This Row],[מקס קבוע]]),טבלה13[[#This Row],[מקס קבוע]])</f>
        <v>29</v>
      </c>
      <c r="I95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קבוע]]&lt;&gt;E950,1,I950+1),0))</f>
        <v>3</v>
      </c>
      <c r="J951">
        <f>IF(AND(טבלה13[[#This Row],[CycleNumber]]&lt;B952,טבלה13[[#This Row],[מקס קבוע]]&lt;&gt;""),IF(OR(טבלה13[[#This Row],[מספר סטייה]]&lt;I952,AND(טבלה13[[#This Row],[מספר סטייה]]=3,I952=1)),0,1),"")</f>
        <v>1</v>
      </c>
      <c r="K951">
        <f>IF(טבלה13[[#This Row],[מקס קבוע]]&lt;&gt;"",טבלה13[[#This Row],[מקסימום]]-טבלה13[[#This Row],[מינימום]],"")</f>
        <v>1</v>
      </c>
      <c r="L951">
        <f>IF(IFERROR(LOOKUP(טבלה13[[#This Row],[ClientID]],פיבוט!$A$4:$A$121),FALSE)=טבלה13[[#This Row],[ClientID]],1,0)</f>
        <v>1</v>
      </c>
      <c r="M951" t="str">
        <f>IF(OR(טבלה13[[#This Row],[ClientID]]=A952),"",1)</f>
        <v/>
      </c>
      <c r="N951" s="3" t="str">
        <f>IF(טבלה13[[#This Row],[טווח]]&lt;&gt;K950,טבלה13[[#This Row],[טווח]],"")</f>
        <v/>
      </c>
      <c r="O951" s="3" t="str">
        <f>IF(טבלה13[[#This Row],[מניית טווחים]]&lt;&gt;"",IF(OR(30&gt;טבלה13[[#This Row],[מקסימום]],30&lt;טבלה13[[#This Row],[מינימום]]),0,1),"")</f>
        <v/>
      </c>
    </row>
    <row r="952" spans="1:15" x14ac:dyDescent="0.25">
      <c r="A952" t="s">
        <v>88</v>
      </c>
      <c r="B952">
        <v>7</v>
      </c>
      <c r="C952">
        <v>29</v>
      </c>
      <c r="D952">
        <f>טבלה13[[#This Row],[LengthofCycle]]+1</f>
        <v>30</v>
      </c>
      <c r="E952">
        <f>IF(טבלה13[[#This Row],[CycleNumber]]&lt;3,"",IF(טבלה13[[#This Row],[CycleNumber]]=3,MIN(D950:D952),IF(I951=3,MIN(D949:D951),E951)))</f>
        <v>26</v>
      </c>
      <c r="F952">
        <f>IF(טבלה13[[#This Row],[CycleNumber]]&lt;3,"",IF(טבלה13[[#This Row],[CycleNumber]]=3,MAX(D950:D952),IF(I951=3,MAX(D949:D951),F951)))</f>
        <v>30</v>
      </c>
      <c r="G952">
        <f>IF(OR(טבלה13[[#This Row],[CycleNumber]]&gt;B953,B953=""),IF(טבלה13[[#This Row],[מספר סטייה]]=3,MIN(D950:D952),טבלה13[[#This Row],[מינ קבוע]]),טבלה13[[#This Row],[מינ קבוע]])</f>
        <v>26</v>
      </c>
      <c r="H952">
        <f>IF(OR(טבלה13[[#This Row],[CycleNumber]]&gt;B953,B953=""),IF(טבלה13[[#This Row],[מספר סטייה]]=3,MAX(D950:D952),טבלה13[[#This Row],[מקס קבוע]]),טבלה13[[#This Row],[מקס קבוע]])</f>
        <v>30</v>
      </c>
      <c r="I95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קבוע]]&lt;&gt;E951,1,I951+1),0))</f>
        <v>0</v>
      </c>
      <c r="J952" t="str">
        <f>IF(AND(טבלה13[[#This Row],[CycleNumber]]&lt;B953,טבלה13[[#This Row],[מקס קבוע]]&lt;&gt;""),IF(OR(טבלה13[[#This Row],[מספר סטייה]]&lt;I953,AND(טבלה13[[#This Row],[מספר סטייה]]=3,I953=1)),0,1),"")</f>
        <v/>
      </c>
      <c r="K952">
        <f>IF(טבלה13[[#This Row],[מקס קבוע]]&lt;&gt;"",טבלה13[[#This Row],[מקסימום]]-טבלה13[[#This Row],[מינימום]],"")</f>
        <v>4</v>
      </c>
      <c r="L952">
        <f>IF(IFERROR(LOOKUP(טבלה13[[#This Row],[ClientID]],פיבוט!$A$4:$A$121),FALSE)=טבלה13[[#This Row],[ClientID]],1,0)</f>
        <v>1</v>
      </c>
      <c r="M952">
        <f>IF(OR(טבלה13[[#This Row],[ClientID]]=A953),"",1)</f>
        <v>1</v>
      </c>
      <c r="N952" s="3">
        <f>IF(טבלה13[[#This Row],[טווח]]&lt;&gt;K951,טבלה13[[#This Row],[טווח]],"")</f>
        <v>4</v>
      </c>
      <c r="O952" s="3">
        <f>IF(טבלה13[[#This Row],[מניית טווחים]]&lt;&gt;"",IF(OR(30&gt;טבלה13[[#This Row],[מקסימום]],30&lt;טבלה13[[#This Row],[מינימום]]),0,1),"")</f>
        <v>1</v>
      </c>
    </row>
    <row r="953" spans="1:15" x14ac:dyDescent="0.25">
      <c r="A953" t="s">
        <v>94</v>
      </c>
      <c r="B953">
        <v>1</v>
      </c>
      <c r="C953">
        <v>34</v>
      </c>
      <c r="D953">
        <f>טבלה13[[#This Row],[LengthofCycle]]+1</f>
        <v>35</v>
      </c>
      <c r="E953" t="str">
        <f>IF(טבלה13[[#This Row],[CycleNumber]]&lt;3,"",IF(טבלה13[[#This Row],[CycleNumber]]=3,MIN(D951:D953),IF(I952=3,MIN(D950:D952),E952)))</f>
        <v/>
      </c>
      <c r="F953" t="str">
        <f>IF(טבלה13[[#This Row],[CycleNumber]]&lt;3,"",IF(טבלה13[[#This Row],[CycleNumber]]=3,MAX(D951:D953),IF(I952=3,MAX(D950:D952),F952)))</f>
        <v/>
      </c>
      <c r="G953" t="str">
        <f>IF(OR(טבלה13[[#This Row],[CycleNumber]]&gt;B954,B954=""),IF(טבלה13[[#This Row],[מספר סטייה]]=3,MIN(D951:D953),טבלה13[[#This Row],[מינ קבוע]]),טבלה13[[#This Row],[מינ קבוע]])</f>
        <v/>
      </c>
      <c r="H953" t="str">
        <f>IF(OR(טבלה13[[#This Row],[CycleNumber]]&gt;B954,B954=""),IF(טבלה13[[#This Row],[מספר סטייה]]=3,MAX(D951:D953),טבלה13[[#This Row],[מקס קבוע]]),טבלה13[[#This Row],[מקס קבוע]])</f>
        <v/>
      </c>
      <c r="I95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קבוע]]&lt;&gt;E952,1,I952+1),0))</f>
        <v/>
      </c>
      <c r="J953" t="str">
        <f>IF(AND(טבלה13[[#This Row],[CycleNumber]]&lt;B954,טבלה13[[#This Row],[מקס קבוע]]&lt;&gt;""),IF(OR(טבלה13[[#This Row],[מספר סטייה]]&lt;I954,AND(טבלה13[[#This Row],[מספר סטייה]]=3,I954=1)),0,1),"")</f>
        <v/>
      </c>
      <c r="K953" t="str">
        <f>IF(טבלה13[[#This Row],[מקס קבוע]]&lt;&gt;"",טבלה13[[#This Row],[מקסימום]]-טבלה13[[#This Row],[מינימום]],"")</f>
        <v/>
      </c>
      <c r="L953">
        <f>IF(IFERROR(LOOKUP(טבלה13[[#This Row],[ClientID]],פיבוט!$A$4:$A$121),FALSE)=טבלה13[[#This Row],[ClientID]],1,0)</f>
        <v>1</v>
      </c>
      <c r="M953" t="str">
        <f>IF(OR(טבלה13[[#This Row],[ClientID]]=A954),"",1)</f>
        <v/>
      </c>
      <c r="N953" s="3" t="str">
        <f>IF(טבלה13[[#This Row],[טווח]]&lt;&gt;K952,טבלה13[[#This Row],[טווח]],"")</f>
        <v/>
      </c>
      <c r="O953" s="3" t="str">
        <f>IF(טבלה13[[#This Row],[מניית טווחים]]&lt;&gt;"",IF(OR(30&gt;טבלה13[[#This Row],[מקסימום]],30&lt;טבלה13[[#This Row],[מינימום]]),0,1),"")</f>
        <v/>
      </c>
    </row>
    <row r="954" spans="1:15" x14ac:dyDescent="0.25">
      <c r="A954" t="s">
        <v>94</v>
      </c>
      <c r="B954">
        <v>2</v>
      </c>
      <c r="C954">
        <v>28</v>
      </c>
      <c r="D954">
        <f>טבלה13[[#This Row],[LengthofCycle]]+1</f>
        <v>29</v>
      </c>
      <c r="E954" t="str">
        <f>IF(טבלה13[[#This Row],[CycleNumber]]&lt;3,"",IF(טבלה13[[#This Row],[CycleNumber]]=3,MIN(D952:D954),IF(I953=3,MIN(D951:D953),E953)))</f>
        <v/>
      </c>
      <c r="F954" t="str">
        <f>IF(טבלה13[[#This Row],[CycleNumber]]&lt;3,"",IF(טבלה13[[#This Row],[CycleNumber]]=3,MAX(D952:D954),IF(I953=3,MAX(D951:D953),F953)))</f>
        <v/>
      </c>
      <c r="G954" t="str">
        <f>IF(OR(טבלה13[[#This Row],[CycleNumber]]&gt;B955,B955=""),IF(טבלה13[[#This Row],[מספר סטייה]]=3,MIN(D952:D954),טבלה13[[#This Row],[מינ קבוע]]),טבלה13[[#This Row],[מינ קבוע]])</f>
        <v/>
      </c>
      <c r="H954" t="str">
        <f>IF(OR(טבלה13[[#This Row],[CycleNumber]]&gt;B955,B955=""),IF(טבלה13[[#This Row],[מספר סטייה]]=3,MAX(D952:D954),טבלה13[[#This Row],[מקס קבוע]]),טבלה13[[#This Row],[מקס קבוע]])</f>
        <v/>
      </c>
      <c r="I95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קבוע]]&lt;&gt;E953,1,I953+1),0))</f>
        <v/>
      </c>
      <c r="J954" t="str">
        <f>IF(AND(טבלה13[[#This Row],[CycleNumber]]&lt;B955,טבלה13[[#This Row],[מקס קבוע]]&lt;&gt;""),IF(OR(טבלה13[[#This Row],[מספר סטייה]]&lt;I955,AND(טבלה13[[#This Row],[מספר סטייה]]=3,I955=1)),0,1),"")</f>
        <v/>
      </c>
      <c r="K954" t="str">
        <f>IF(טבלה13[[#This Row],[מקס קבוע]]&lt;&gt;"",טבלה13[[#This Row],[מקסימום]]-טבלה13[[#This Row],[מינימום]],"")</f>
        <v/>
      </c>
      <c r="L954">
        <f>IF(IFERROR(LOOKUP(טבלה13[[#This Row],[ClientID]],פיבוט!$A$4:$A$121),FALSE)=טבלה13[[#This Row],[ClientID]],1,0)</f>
        <v>1</v>
      </c>
      <c r="M954" t="str">
        <f>IF(OR(טבלה13[[#This Row],[ClientID]]=A955),"",1)</f>
        <v/>
      </c>
      <c r="N954" s="3" t="str">
        <f>IF(טבלה13[[#This Row],[טווח]]&lt;&gt;K953,טבלה13[[#This Row],[טווח]],"")</f>
        <v/>
      </c>
      <c r="O954" s="3" t="str">
        <f>IF(טבלה13[[#This Row],[מניית טווחים]]&lt;&gt;"",IF(OR(30&gt;טבלה13[[#This Row],[מקסימום]],30&lt;טבלה13[[#This Row],[מינימום]]),0,1),"")</f>
        <v/>
      </c>
    </row>
    <row r="955" spans="1:15" x14ac:dyDescent="0.25">
      <c r="A955" t="s">
        <v>94</v>
      </c>
      <c r="B955">
        <v>3</v>
      </c>
      <c r="C955">
        <v>30</v>
      </c>
      <c r="D955">
        <f>טבלה13[[#This Row],[LengthofCycle]]+1</f>
        <v>31</v>
      </c>
      <c r="E955">
        <f>IF(טבלה13[[#This Row],[CycleNumber]]&lt;3,"",IF(טבלה13[[#This Row],[CycleNumber]]=3,MIN(D953:D955),IF(I954=3,MIN(D952:D954),E954)))</f>
        <v>29</v>
      </c>
      <c r="F955">
        <f>IF(טבלה13[[#This Row],[CycleNumber]]&lt;3,"",IF(טבלה13[[#This Row],[CycleNumber]]=3,MAX(D953:D955),IF(I954=3,MAX(D952:D954),F954)))</f>
        <v>35</v>
      </c>
      <c r="G955">
        <f>IF(OR(טבלה13[[#This Row],[CycleNumber]]&gt;B956,B956=""),IF(טבלה13[[#This Row],[מספר סטייה]]=3,MIN(D953:D955),טבלה13[[#This Row],[מינ קבוע]]),טבלה13[[#This Row],[מינ קבוע]])</f>
        <v>29</v>
      </c>
      <c r="H955">
        <f>IF(OR(טבלה13[[#This Row],[CycleNumber]]&gt;B956,B956=""),IF(טבלה13[[#This Row],[מספר סטייה]]=3,MAX(D953:D955),טבלה13[[#This Row],[מקס קבוע]]),טבלה13[[#This Row],[מקס קבוע]])</f>
        <v>35</v>
      </c>
      <c r="I95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קבוע]]&lt;&gt;E954,1,I954+1),0))</f>
        <v>0</v>
      </c>
      <c r="J955">
        <f>IF(AND(טבלה13[[#This Row],[CycleNumber]]&lt;B956,טבלה13[[#This Row],[מקס קבוע]]&lt;&gt;""),IF(OR(טבלה13[[#This Row],[מספר סטייה]]&lt;I956,AND(טבלה13[[#This Row],[מספר סטייה]]=3,I956=1)),0,1),"")</f>
        <v>0</v>
      </c>
      <c r="K955">
        <f>IF(טבלה13[[#This Row],[מקס קבוע]]&lt;&gt;"",טבלה13[[#This Row],[מקסימום]]-טבלה13[[#This Row],[מינימום]],"")</f>
        <v>6</v>
      </c>
      <c r="L955">
        <f>IF(IFERROR(LOOKUP(טבלה13[[#This Row],[ClientID]],פיבוט!$A$4:$A$121),FALSE)=טבלה13[[#This Row],[ClientID]],1,0)</f>
        <v>1</v>
      </c>
      <c r="M955" t="str">
        <f>IF(OR(טבלה13[[#This Row],[ClientID]]=A956),"",1)</f>
        <v/>
      </c>
      <c r="N955" s="3">
        <f>IF(טבלה13[[#This Row],[טווח]]&lt;&gt;K954,טבלה13[[#This Row],[טווח]],"")</f>
        <v>6</v>
      </c>
      <c r="O955" s="3">
        <f>IF(טבלה13[[#This Row],[מניית טווחים]]&lt;&gt;"",IF(OR(30&gt;טבלה13[[#This Row],[מקסימום]],30&lt;טבלה13[[#This Row],[מינימום]]),0,1),"")</f>
        <v>1</v>
      </c>
    </row>
    <row r="956" spans="1:15" x14ac:dyDescent="0.25">
      <c r="A956" t="s">
        <v>94</v>
      </c>
      <c r="B956">
        <v>4</v>
      </c>
      <c r="C956">
        <v>36</v>
      </c>
      <c r="D956">
        <f>טבלה13[[#This Row],[LengthofCycle]]+1</f>
        <v>37</v>
      </c>
      <c r="E956">
        <f>IF(טבלה13[[#This Row],[CycleNumber]]&lt;3,"",IF(טבלה13[[#This Row],[CycleNumber]]=3,MIN(D954:D956),IF(I955=3,MIN(D953:D955),E955)))</f>
        <v>29</v>
      </c>
      <c r="F956">
        <f>IF(טבלה13[[#This Row],[CycleNumber]]&lt;3,"",IF(טבלה13[[#This Row],[CycleNumber]]=3,MAX(D954:D956),IF(I955=3,MAX(D953:D955),F955)))</f>
        <v>35</v>
      </c>
      <c r="G956">
        <f>IF(OR(טבלה13[[#This Row],[CycleNumber]]&gt;B957,B957=""),IF(טבלה13[[#This Row],[מספר סטייה]]=3,MIN(D954:D956),טבלה13[[#This Row],[מינ קבוע]]),טבלה13[[#This Row],[מינ קבוע]])</f>
        <v>29</v>
      </c>
      <c r="H956">
        <f>IF(OR(טבלה13[[#This Row],[CycleNumber]]&gt;B957,B957=""),IF(טבלה13[[#This Row],[מספר סטייה]]=3,MAX(D954:D956),טבלה13[[#This Row],[מקס קבוע]]),טבלה13[[#This Row],[מקס קבוע]])</f>
        <v>35</v>
      </c>
      <c r="I95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קבוע]]&lt;&gt;E955,1,I955+1),0))</f>
        <v>1</v>
      </c>
      <c r="J956">
        <f>IF(AND(טבלה13[[#This Row],[CycleNumber]]&lt;B957,טבלה13[[#This Row],[מקס קבוע]]&lt;&gt;""),IF(OR(טבלה13[[#This Row],[מספר סטייה]]&lt;I957,AND(טבלה13[[#This Row],[מספר סטייה]]=3,I957=1)),0,1),"")</f>
        <v>1</v>
      </c>
      <c r="K956">
        <f>IF(טבלה13[[#This Row],[מקס קבוע]]&lt;&gt;"",טבלה13[[#This Row],[מקסימום]]-טבלה13[[#This Row],[מינימום]],"")</f>
        <v>6</v>
      </c>
      <c r="L956">
        <f>IF(IFERROR(LOOKUP(טבלה13[[#This Row],[ClientID]],פיבוט!$A$4:$A$121),FALSE)=טבלה13[[#This Row],[ClientID]],1,0)</f>
        <v>1</v>
      </c>
      <c r="M956" t="str">
        <f>IF(OR(טבלה13[[#This Row],[ClientID]]=A957),"",1)</f>
        <v/>
      </c>
      <c r="N956" s="3" t="str">
        <f>IF(טבלה13[[#This Row],[טווח]]&lt;&gt;K955,טבלה13[[#This Row],[טווח]],"")</f>
        <v/>
      </c>
      <c r="O956" s="3" t="str">
        <f>IF(טבלה13[[#This Row],[מניית טווחים]]&lt;&gt;"",IF(OR(30&gt;טבלה13[[#This Row],[מקסימום]],30&lt;טבלה13[[#This Row],[מינימום]]),0,1),"")</f>
        <v/>
      </c>
    </row>
    <row r="957" spans="1:15" x14ac:dyDescent="0.25">
      <c r="A957" t="s">
        <v>94</v>
      </c>
      <c r="B957">
        <v>5</v>
      </c>
      <c r="C957">
        <v>28</v>
      </c>
      <c r="D957">
        <f>טבלה13[[#This Row],[LengthofCycle]]+1</f>
        <v>29</v>
      </c>
      <c r="E957">
        <f>IF(טבלה13[[#This Row],[CycleNumber]]&lt;3,"",IF(טבלה13[[#This Row],[CycleNumber]]=3,MIN(D955:D957),IF(I956=3,MIN(D954:D956),E956)))</f>
        <v>29</v>
      </c>
      <c r="F957">
        <f>IF(טבלה13[[#This Row],[CycleNumber]]&lt;3,"",IF(טבלה13[[#This Row],[CycleNumber]]=3,MAX(D955:D957),IF(I956=3,MAX(D954:D956),F956)))</f>
        <v>35</v>
      </c>
      <c r="G957">
        <f>IF(OR(טבלה13[[#This Row],[CycleNumber]]&gt;B958,B958=""),IF(טבלה13[[#This Row],[מספר סטייה]]=3,MIN(D955:D957),טבלה13[[#This Row],[מינ קבוע]]),טבלה13[[#This Row],[מינ קבוע]])</f>
        <v>29</v>
      </c>
      <c r="H957">
        <f>IF(OR(טבלה13[[#This Row],[CycleNumber]]&gt;B958,B958=""),IF(טבלה13[[#This Row],[מספר סטייה]]=3,MAX(D955:D957),טבלה13[[#This Row],[מקס קבוע]]),טבלה13[[#This Row],[מקס קבוע]])</f>
        <v>35</v>
      </c>
      <c r="I95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קבוע]]&lt;&gt;E956,1,I956+1),0))</f>
        <v>0</v>
      </c>
      <c r="J957">
        <f>IF(AND(טבלה13[[#This Row],[CycleNumber]]&lt;B958,טבלה13[[#This Row],[מקס קבוע]]&lt;&gt;""),IF(OR(טבלה13[[#This Row],[מספר סטייה]]&lt;I958,AND(טבלה13[[#This Row],[מספר סטייה]]=3,I958=1)),0,1),"")</f>
        <v>1</v>
      </c>
      <c r="K957">
        <f>IF(טבלה13[[#This Row],[מקס קבוע]]&lt;&gt;"",טבלה13[[#This Row],[מקסימום]]-טבלה13[[#This Row],[מינימום]],"")</f>
        <v>6</v>
      </c>
      <c r="L957">
        <f>IF(IFERROR(LOOKUP(טבלה13[[#This Row],[ClientID]],פיבוט!$A$4:$A$121),FALSE)=טבלה13[[#This Row],[ClientID]],1,0)</f>
        <v>1</v>
      </c>
      <c r="M957" t="str">
        <f>IF(OR(טבלה13[[#This Row],[ClientID]]=A958),"",1)</f>
        <v/>
      </c>
      <c r="N957" s="3" t="str">
        <f>IF(טבלה13[[#This Row],[טווח]]&lt;&gt;K956,טבלה13[[#This Row],[טווח]],"")</f>
        <v/>
      </c>
      <c r="O957" s="3" t="str">
        <f>IF(טבלה13[[#This Row],[מניית טווחים]]&lt;&gt;"",IF(OR(30&gt;טבלה13[[#This Row],[מקסימום]],30&lt;טבלה13[[#This Row],[מינימום]]),0,1),"")</f>
        <v/>
      </c>
    </row>
    <row r="958" spans="1:15" x14ac:dyDescent="0.25">
      <c r="A958" t="s">
        <v>94</v>
      </c>
      <c r="B958">
        <v>6</v>
      </c>
      <c r="C958">
        <v>32</v>
      </c>
      <c r="D958">
        <f>טבלה13[[#This Row],[LengthofCycle]]+1</f>
        <v>33</v>
      </c>
      <c r="E958">
        <f>IF(טבלה13[[#This Row],[CycleNumber]]&lt;3,"",IF(טבלה13[[#This Row],[CycleNumber]]=3,MIN(D956:D958),IF(I957=3,MIN(D955:D957),E957)))</f>
        <v>29</v>
      </c>
      <c r="F958">
        <f>IF(טבלה13[[#This Row],[CycleNumber]]&lt;3,"",IF(טבלה13[[#This Row],[CycleNumber]]=3,MAX(D956:D958),IF(I957=3,MAX(D955:D957),F957)))</f>
        <v>35</v>
      </c>
      <c r="G958">
        <f>IF(OR(טבלה13[[#This Row],[CycleNumber]]&gt;B959,B959=""),IF(טבלה13[[#This Row],[מספר סטייה]]=3,MIN(D956:D958),טבלה13[[#This Row],[מינ קבוע]]),טבלה13[[#This Row],[מינ קבוע]])</f>
        <v>29</v>
      </c>
      <c r="H958">
        <f>IF(OR(טבלה13[[#This Row],[CycleNumber]]&gt;B959,B959=""),IF(טבלה13[[#This Row],[מספר סטייה]]=3,MAX(D956:D958),טבלה13[[#This Row],[מקס קבוע]]),טבלה13[[#This Row],[מקס קבוע]])</f>
        <v>35</v>
      </c>
      <c r="I95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קבוע]]&lt;&gt;E957,1,I957+1),0))</f>
        <v>0</v>
      </c>
      <c r="J958">
        <f>IF(AND(טבלה13[[#This Row],[CycleNumber]]&lt;B959,טבלה13[[#This Row],[מקס קבוע]]&lt;&gt;""),IF(OR(טבלה13[[#This Row],[מספר סטייה]]&lt;I959,AND(טבלה13[[#This Row],[מספר סטייה]]=3,I959=1)),0,1),"")</f>
        <v>1</v>
      </c>
      <c r="K958">
        <f>IF(טבלה13[[#This Row],[מקס קבוע]]&lt;&gt;"",טבלה13[[#This Row],[מקסימום]]-טבלה13[[#This Row],[מינימום]],"")</f>
        <v>6</v>
      </c>
      <c r="L958">
        <f>IF(IFERROR(LOOKUP(טבלה13[[#This Row],[ClientID]],פיבוט!$A$4:$A$121),FALSE)=טבלה13[[#This Row],[ClientID]],1,0)</f>
        <v>1</v>
      </c>
      <c r="M958" t="str">
        <f>IF(OR(טבלה13[[#This Row],[ClientID]]=A959),"",1)</f>
        <v/>
      </c>
      <c r="N958" s="3" t="str">
        <f>IF(טבלה13[[#This Row],[טווח]]&lt;&gt;K957,טבלה13[[#This Row],[טווח]],"")</f>
        <v/>
      </c>
      <c r="O958" s="3" t="str">
        <f>IF(טבלה13[[#This Row],[מניית טווחים]]&lt;&gt;"",IF(OR(30&gt;טבלה13[[#This Row],[מקסימום]],30&lt;טבלה13[[#This Row],[מינימום]]),0,1),"")</f>
        <v/>
      </c>
    </row>
    <row r="959" spans="1:15" x14ac:dyDescent="0.25">
      <c r="A959" t="s">
        <v>94</v>
      </c>
      <c r="B959">
        <v>7</v>
      </c>
      <c r="C959">
        <v>30</v>
      </c>
      <c r="D959">
        <f>טבלה13[[#This Row],[LengthofCycle]]+1</f>
        <v>31</v>
      </c>
      <c r="E959">
        <f>IF(טבלה13[[#This Row],[CycleNumber]]&lt;3,"",IF(טבלה13[[#This Row],[CycleNumber]]=3,MIN(D957:D959),IF(I958=3,MIN(D956:D958),E958)))</f>
        <v>29</v>
      </c>
      <c r="F959">
        <f>IF(טבלה13[[#This Row],[CycleNumber]]&lt;3,"",IF(טבלה13[[#This Row],[CycleNumber]]=3,MAX(D957:D959),IF(I958=3,MAX(D956:D958),F958)))</f>
        <v>35</v>
      </c>
      <c r="G959">
        <f>IF(OR(טבלה13[[#This Row],[CycleNumber]]&gt;B960,B960=""),IF(טבלה13[[#This Row],[מספר סטייה]]=3,MIN(D957:D959),טבלה13[[#This Row],[מינ קבוע]]),טבלה13[[#This Row],[מינ קבוע]])</f>
        <v>29</v>
      </c>
      <c r="H959">
        <f>IF(OR(טבלה13[[#This Row],[CycleNumber]]&gt;B960,B960=""),IF(טבלה13[[#This Row],[מספר סטייה]]=3,MAX(D957:D959),טבלה13[[#This Row],[מקס קבוע]]),טבלה13[[#This Row],[מקס קבוע]])</f>
        <v>35</v>
      </c>
      <c r="I95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קבוע]]&lt;&gt;E958,1,I958+1),0))</f>
        <v>0</v>
      </c>
      <c r="J959" t="str">
        <f>IF(AND(טבלה13[[#This Row],[CycleNumber]]&lt;B960,טבלה13[[#This Row],[מקס קבוע]]&lt;&gt;""),IF(OR(טבלה13[[#This Row],[מספר סטייה]]&lt;I960,AND(טבלה13[[#This Row],[מספר סטייה]]=3,I960=1)),0,1),"")</f>
        <v/>
      </c>
      <c r="K959">
        <f>IF(טבלה13[[#This Row],[מקס קבוע]]&lt;&gt;"",טבלה13[[#This Row],[מקסימום]]-טבלה13[[#This Row],[מינימום]],"")</f>
        <v>6</v>
      </c>
      <c r="L959">
        <f>IF(IFERROR(LOOKUP(טבלה13[[#This Row],[ClientID]],פיבוט!$A$4:$A$121),FALSE)=טבלה13[[#This Row],[ClientID]],1,0)</f>
        <v>1</v>
      </c>
      <c r="M959">
        <f>IF(OR(טבלה13[[#This Row],[ClientID]]=A960),"",1)</f>
        <v>1</v>
      </c>
      <c r="N959" s="3" t="str">
        <f>IF(טבלה13[[#This Row],[טווח]]&lt;&gt;K958,טבלה13[[#This Row],[טווח]],"")</f>
        <v/>
      </c>
      <c r="O959" s="3" t="str">
        <f>IF(טבלה13[[#This Row],[מניית טווחים]]&lt;&gt;"",IF(OR(30&gt;טבלה13[[#This Row],[מקסימום]],30&lt;טבלה13[[#This Row],[מינימום]]),0,1),"")</f>
        <v/>
      </c>
    </row>
    <row r="960" spans="1:15" x14ac:dyDescent="0.25">
      <c r="A960" t="s">
        <v>95</v>
      </c>
      <c r="B960">
        <v>1</v>
      </c>
      <c r="C960">
        <v>32</v>
      </c>
      <c r="D960">
        <f>טבלה13[[#This Row],[LengthofCycle]]+1</f>
        <v>33</v>
      </c>
      <c r="E960" t="str">
        <f>IF(טבלה13[[#This Row],[CycleNumber]]&lt;3,"",IF(טבלה13[[#This Row],[CycleNumber]]=3,MIN(D958:D960),IF(I959=3,MIN(D957:D959),E959)))</f>
        <v/>
      </c>
      <c r="F960" t="str">
        <f>IF(טבלה13[[#This Row],[CycleNumber]]&lt;3,"",IF(טבלה13[[#This Row],[CycleNumber]]=3,MAX(D958:D960),IF(I959=3,MAX(D957:D959),F959)))</f>
        <v/>
      </c>
      <c r="G960" t="str">
        <f>IF(OR(טבלה13[[#This Row],[CycleNumber]]&gt;B961,B961=""),IF(טבלה13[[#This Row],[מספר סטייה]]=3,MIN(D958:D960),טבלה13[[#This Row],[מינ קבוע]]),טבלה13[[#This Row],[מינ קבוע]])</f>
        <v/>
      </c>
      <c r="H960" t="str">
        <f>IF(OR(טבלה13[[#This Row],[CycleNumber]]&gt;B961,B961=""),IF(טבלה13[[#This Row],[מספר סטייה]]=3,MAX(D958:D960),טבלה13[[#This Row],[מקס קבוע]]),טבלה13[[#This Row],[מקס קבוע]])</f>
        <v/>
      </c>
      <c r="I96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קבוע]]&lt;&gt;E959,1,I959+1),0))</f>
        <v/>
      </c>
      <c r="J960" t="str">
        <f>IF(AND(טבלה13[[#This Row],[CycleNumber]]&lt;B961,טבלה13[[#This Row],[מקס קבוע]]&lt;&gt;""),IF(OR(טבלה13[[#This Row],[מספר סטייה]]&lt;I961,AND(טבלה13[[#This Row],[מספר סטייה]]=3,I961=1)),0,1),"")</f>
        <v/>
      </c>
      <c r="K960" t="str">
        <f>IF(טבלה13[[#This Row],[מקס קבוע]]&lt;&gt;"",טבלה13[[#This Row],[מקסימום]]-טבלה13[[#This Row],[מינימום]],"")</f>
        <v/>
      </c>
      <c r="L960">
        <f>IF(IFERROR(LOOKUP(טבלה13[[#This Row],[ClientID]],פיבוט!$A$4:$A$121),FALSE)=טבלה13[[#This Row],[ClientID]],1,0)</f>
        <v>1</v>
      </c>
      <c r="M960" t="str">
        <f>IF(OR(טבלה13[[#This Row],[ClientID]]=A961),"",1)</f>
        <v/>
      </c>
      <c r="N960" s="3" t="str">
        <f>IF(טבלה13[[#This Row],[טווח]]&lt;&gt;K959,טבלה13[[#This Row],[טווח]],"")</f>
        <v/>
      </c>
      <c r="O960" s="3" t="str">
        <f>IF(טבלה13[[#This Row],[מניית טווחים]]&lt;&gt;"",IF(OR(30&gt;טבלה13[[#This Row],[מקסימום]],30&lt;טבלה13[[#This Row],[מינימום]]),0,1),"")</f>
        <v/>
      </c>
    </row>
    <row r="961" spans="1:15" x14ac:dyDescent="0.25">
      <c r="A961" t="s">
        <v>95</v>
      </c>
      <c r="B961">
        <v>2</v>
      </c>
      <c r="C961">
        <v>27</v>
      </c>
      <c r="D961">
        <f>טבלה13[[#This Row],[LengthofCycle]]+1</f>
        <v>28</v>
      </c>
      <c r="E961" t="str">
        <f>IF(טבלה13[[#This Row],[CycleNumber]]&lt;3,"",IF(טבלה13[[#This Row],[CycleNumber]]=3,MIN(D959:D961),IF(I960=3,MIN(D958:D960),E960)))</f>
        <v/>
      </c>
      <c r="F961" t="str">
        <f>IF(טבלה13[[#This Row],[CycleNumber]]&lt;3,"",IF(טבלה13[[#This Row],[CycleNumber]]=3,MAX(D959:D961),IF(I960=3,MAX(D958:D960),F960)))</f>
        <v/>
      </c>
      <c r="G961" t="str">
        <f>IF(OR(טבלה13[[#This Row],[CycleNumber]]&gt;B962,B962=""),IF(טבלה13[[#This Row],[מספר סטייה]]=3,MIN(D959:D961),טבלה13[[#This Row],[מינ קבוע]]),טבלה13[[#This Row],[מינ קבוע]])</f>
        <v/>
      </c>
      <c r="H961" t="str">
        <f>IF(OR(טבלה13[[#This Row],[CycleNumber]]&gt;B962,B962=""),IF(טבלה13[[#This Row],[מספר סטייה]]=3,MAX(D959:D961),טבלה13[[#This Row],[מקס קבוע]]),טבלה13[[#This Row],[מקס קבוע]])</f>
        <v/>
      </c>
      <c r="I96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קבוע]]&lt;&gt;E960,1,I960+1),0))</f>
        <v/>
      </c>
      <c r="J961" t="str">
        <f>IF(AND(טבלה13[[#This Row],[CycleNumber]]&lt;B962,טבלה13[[#This Row],[מקס קבוע]]&lt;&gt;""),IF(OR(טבלה13[[#This Row],[מספר סטייה]]&lt;I962,AND(טבלה13[[#This Row],[מספר סטייה]]=3,I962=1)),0,1),"")</f>
        <v/>
      </c>
      <c r="K961" t="str">
        <f>IF(טבלה13[[#This Row],[מקס קבוע]]&lt;&gt;"",טבלה13[[#This Row],[מקסימום]]-טבלה13[[#This Row],[מינימום]],"")</f>
        <v/>
      </c>
      <c r="L961">
        <f>IF(IFERROR(LOOKUP(טבלה13[[#This Row],[ClientID]],פיבוט!$A$4:$A$121),FALSE)=טבלה13[[#This Row],[ClientID]],1,0)</f>
        <v>1</v>
      </c>
      <c r="M961" t="str">
        <f>IF(OR(טבלה13[[#This Row],[ClientID]]=A962),"",1)</f>
        <v/>
      </c>
      <c r="N961" s="3" t="str">
        <f>IF(טבלה13[[#This Row],[טווח]]&lt;&gt;K960,טבלה13[[#This Row],[טווח]],"")</f>
        <v/>
      </c>
      <c r="O961" s="3" t="str">
        <f>IF(טבלה13[[#This Row],[מניית טווחים]]&lt;&gt;"",IF(OR(30&gt;טבלה13[[#This Row],[מקסימום]],30&lt;טבלה13[[#This Row],[מינימום]]),0,1),"")</f>
        <v/>
      </c>
    </row>
    <row r="962" spans="1:15" x14ac:dyDescent="0.25">
      <c r="A962" t="s">
        <v>95</v>
      </c>
      <c r="B962">
        <v>3</v>
      </c>
      <c r="C962">
        <v>30</v>
      </c>
      <c r="D962">
        <f>טבלה13[[#This Row],[LengthofCycle]]+1</f>
        <v>31</v>
      </c>
      <c r="E962">
        <f>IF(טבלה13[[#This Row],[CycleNumber]]&lt;3,"",IF(טבלה13[[#This Row],[CycleNumber]]=3,MIN(D960:D962),IF(I961=3,MIN(D959:D961),E961)))</f>
        <v>28</v>
      </c>
      <c r="F962">
        <f>IF(טבלה13[[#This Row],[CycleNumber]]&lt;3,"",IF(טבלה13[[#This Row],[CycleNumber]]=3,MAX(D960:D962),IF(I961=3,MAX(D959:D961),F961)))</f>
        <v>33</v>
      </c>
      <c r="G962">
        <f>IF(OR(טבלה13[[#This Row],[CycleNumber]]&gt;B963,B963=""),IF(טבלה13[[#This Row],[מספר סטייה]]=3,MIN(D960:D962),טבלה13[[#This Row],[מינ קבוע]]),טבלה13[[#This Row],[מינ קבוע]])</f>
        <v>28</v>
      </c>
      <c r="H962">
        <f>IF(OR(טבלה13[[#This Row],[CycleNumber]]&gt;B963,B963=""),IF(טבלה13[[#This Row],[מספר סטייה]]=3,MAX(D960:D962),טבלה13[[#This Row],[מקס קבוע]]),טבלה13[[#This Row],[מקס קבוע]])</f>
        <v>33</v>
      </c>
      <c r="I96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קבוע]]&lt;&gt;E961,1,I961+1),0))</f>
        <v>0</v>
      </c>
      <c r="J962">
        <f>IF(AND(טבלה13[[#This Row],[CycleNumber]]&lt;B963,טבלה13[[#This Row],[מקס קבוע]]&lt;&gt;""),IF(OR(טבלה13[[#This Row],[מספר סטייה]]&lt;I963,AND(טבלה13[[#This Row],[מספר סטייה]]=3,I963=1)),0,1),"")</f>
        <v>0</v>
      </c>
      <c r="K962">
        <f>IF(טבלה13[[#This Row],[מקס קבוע]]&lt;&gt;"",טבלה13[[#This Row],[מקסימום]]-טבלה13[[#This Row],[מינימום]],"")</f>
        <v>5</v>
      </c>
      <c r="L962">
        <f>IF(IFERROR(LOOKUP(טבלה13[[#This Row],[ClientID]],פיבוט!$A$4:$A$121),FALSE)=טבלה13[[#This Row],[ClientID]],1,0)</f>
        <v>1</v>
      </c>
      <c r="M962" t="str">
        <f>IF(OR(טבלה13[[#This Row],[ClientID]]=A963),"",1)</f>
        <v/>
      </c>
      <c r="N962" s="3">
        <f>IF(טבלה13[[#This Row],[טווח]]&lt;&gt;K961,טבלה13[[#This Row],[טווח]],"")</f>
        <v>5</v>
      </c>
      <c r="O962" s="3">
        <f>IF(טבלה13[[#This Row],[מניית טווחים]]&lt;&gt;"",IF(OR(30&gt;טבלה13[[#This Row],[מקסימום]],30&lt;טבלה13[[#This Row],[מינימום]]),0,1),"")</f>
        <v>1</v>
      </c>
    </row>
    <row r="963" spans="1:15" x14ac:dyDescent="0.25">
      <c r="A963" t="s">
        <v>95</v>
      </c>
      <c r="B963">
        <v>4</v>
      </c>
      <c r="C963">
        <v>34</v>
      </c>
      <c r="D963">
        <f>טבלה13[[#This Row],[LengthofCycle]]+1</f>
        <v>35</v>
      </c>
      <c r="E963">
        <f>IF(טבלה13[[#This Row],[CycleNumber]]&lt;3,"",IF(טבלה13[[#This Row],[CycleNumber]]=3,MIN(D961:D963),IF(I962=3,MIN(D960:D962),E962)))</f>
        <v>28</v>
      </c>
      <c r="F963">
        <f>IF(טבלה13[[#This Row],[CycleNumber]]&lt;3,"",IF(טבלה13[[#This Row],[CycleNumber]]=3,MAX(D961:D963),IF(I962=3,MAX(D960:D962),F962)))</f>
        <v>33</v>
      </c>
      <c r="G963">
        <f>IF(OR(טבלה13[[#This Row],[CycleNumber]]&gt;B964,B964=""),IF(טבלה13[[#This Row],[מספר סטייה]]=3,MIN(D961:D963),טבלה13[[#This Row],[מינ קבוע]]),טבלה13[[#This Row],[מינ קבוע]])</f>
        <v>28</v>
      </c>
      <c r="H963">
        <f>IF(OR(טבלה13[[#This Row],[CycleNumber]]&gt;B964,B964=""),IF(טבלה13[[#This Row],[מספר סטייה]]=3,MAX(D961:D963),טבלה13[[#This Row],[מקס קבוע]]),טבלה13[[#This Row],[מקס קבוע]])</f>
        <v>33</v>
      </c>
      <c r="I96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קבוע]]&lt;&gt;E962,1,I962+1),0))</f>
        <v>1</v>
      </c>
      <c r="J963">
        <f>IF(AND(טבלה13[[#This Row],[CycleNumber]]&lt;B964,טבלה13[[#This Row],[מקס קבוע]]&lt;&gt;""),IF(OR(טבלה13[[#This Row],[מספר סטייה]]&lt;I964,AND(טבלה13[[#This Row],[מספר סטייה]]=3,I964=1)),0,1),"")</f>
        <v>0</v>
      </c>
      <c r="K963">
        <f>IF(טבלה13[[#This Row],[מקס קבוע]]&lt;&gt;"",טבלה13[[#This Row],[מקסימום]]-טבלה13[[#This Row],[מינימום]],"")</f>
        <v>5</v>
      </c>
      <c r="L963">
        <f>IF(IFERROR(LOOKUP(טבלה13[[#This Row],[ClientID]],פיבוט!$A$4:$A$121),FALSE)=טבלה13[[#This Row],[ClientID]],1,0)</f>
        <v>1</v>
      </c>
      <c r="M963" t="str">
        <f>IF(OR(טבלה13[[#This Row],[ClientID]]=A964),"",1)</f>
        <v/>
      </c>
      <c r="N963" s="3" t="str">
        <f>IF(טבלה13[[#This Row],[טווח]]&lt;&gt;K962,טבלה13[[#This Row],[טווח]],"")</f>
        <v/>
      </c>
      <c r="O963" s="3" t="str">
        <f>IF(טבלה13[[#This Row],[מניית טווחים]]&lt;&gt;"",IF(OR(30&gt;טבלה13[[#This Row],[מקסימום]],30&lt;טבלה13[[#This Row],[מינימום]]),0,1),"")</f>
        <v/>
      </c>
    </row>
    <row r="964" spans="1:15" x14ac:dyDescent="0.25">
      <c r="A964" t="s">
        <v>95</v>
      </c>
      <c r="B964">
        <v>5</v>
      </c>
      <c r="C964">
        <v>42</v>
      </c>
      <c r="D964">
        <f>טבלה13[[#This Row],[LengthofCycle]]+1</f>
        <v>43</v>
      </c>
      <c r="E964">
        <f>IF(טבלה13[[#This Row],[CycleNumber]]&lt;3,"",IF(טבלה13[[#This Row],[CycleNumber]]=3,MIN(D962:D964),IF(I963=3,MIN(D961:D963),E963)))</f>
        <v>28</v>
      </c>
      <c r="F964">
        <f>IF(טבלה13[[#This Row],[CycleNumber]]&lt;3,"",IF(טבלה13[[#This Row],[CycleNumber]]=3,MAX(D962:D964),IF(I963=3,MAX(D961:D963),F963)))</f>
        <v>33</v>
      </c>
      <c r="G964">
        <f>IF(OR(טבלה13[[#This Row],[CycleNumber]]&gt;B965,B965=""),IF(טבלה13[[#This Row],[מספר סטייה]]=3,MIN(D962:D964),טבלה13[[#This Row],[מינ קבוע]]),טבלה13[[#This Row],[מינ קבוע]])</f>
        <v>28</v>
      </c>
      <c r="H964">
        <f>IF(OR(טבלה13[[#This Row],[CycleNumber]]&gt;B965,B965=""),IF(טבלה13[[#This Row],[מספר סטייה]]=3,MAX(D962:D964),טבלה13[[#This Row],[מקס קבוע]]),טבלה13[[#This Row],[מקס קבוע]])</f>
        <v>33</v>
      </c>
      <c r="I96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קבוע]]&lt;&gt;E963,1,I963+1),0))</f>
        <v>2</v>
      </c>
      <c r="J964">
        <f>IF(AND(טבלה13[[#This Row],[CycleNumber]]&lt;B965,טבלה13[[#This Row],[מקס קבוע]]&lt;&gt;""),IF(OR(טבלה13[[#This Row],[מספר סטייה]]&lt;I965,AND(טבלה13[[#This Row],[מספר סטייה]]=3,I965=1)),0,1),"")</f>
        <v>1</v>
      </c>
      <c r="K964">
        <f>IF(טבלה13[[#This Row],[מקס קבוע]]&lt;&gt;"",טבלה13[[#This Row],[מקסימום]]-טבלה13[[#This Row],[מינימום]],"")</f>
        <v>5</v>
      </c>
      <c r="L964">
        <f>IF(IFERROR(LOOKUP(טבלה13[[#This Row],[ClientID]],פיבוט!$A$4:$A$121),FALSE)=טבלה13[[#This Row],[ClientID]],1,0)</f>
        <v>1</v>
      </c>
      <c r="M964" t="str">
        <f>IF(OR(טבלה13[[#This Row],[ClientID]]=A965),"",1)</f>
        <v/>
      </c>
      <c r="N964" s="3" t="str">
        <f>IF(טבלה13[[#This Row],[טווח]]&lt;&gt;K963,טבלה13[[#This Row],[טווח]],"")</f>
        <v/>
      </c>
      <c r="O964" s="3" t="str">
        <f>IF(טבלה13[[#This Row],[מניית טווחים]]&lt;&gt;"",IF(OR(30&gt;טבלה13[[#This Row],[מקסימום]],30&lt;טבלה13[[#This Row],[מינימום]]),0,1),"")</f>
        <v/>
      </c>
    </row>
    <row r="965" spans="1:15" x14ac:dyDescent="0.25">
      <c r="A965" t="s">
        <v>95</v>
      </c>
      <c r="B965">
        <v>6</v>
      </c>
      <c r="C965">
        <v>30</v>
      </c>
      <c r="D965">
        <f>טבלה13[[#This Row],[LengthofCycle]]+1</f>
        <v>31</v>
      </c>
      <c r="E965">
        <f>IF(טבלה13[[#This Row],[CycleNumber]]&lt;3,"",IF(טבלה13[[#This Row],[CycleNumber]]=3,MIN(D963:D965),IF(I964=3,MIN(D962:D964),E964)))</f>
        <v>28</v>
      </c>
      <c r="F965">
        <f>IF(טבלה13[[#This Row],[CycleNumber]]&lt;3,"",IF(טבלה13[[#This Row],[CycleNumber]]=3,MAX(D963:D965),IF(I964=3,MAX(D962:D964),F964)))</f>
        <v>33</v>
      </c>
      <c r="G965">
        <f>IF(OR(טבלה13[[#This Row],[CycleNumber]]&gt;B966,B966=""),IF(טבלה13[[#This Row],[מספר סטייה]]=3,MIN(D963:D965),טבלה13[[#This Row],[מינ קבוע]]),טבלה13[[#This Row],[מינ קבוע]])</f>
        <v>28</v>
      </c>
      <c r="H965">
        <f>IF(OR(טבלה13[[#This Row],[CycleNumber]]&gt;B966,B966=""),IF(טבלה13[[#This Row],[מספר סטייה]]=3,MAX(D963:D965),טבלה13[[#This Row],[מקס קבוע]]),טבלה13[[#This Row],[מקס קבוע]])</f>
        <v>33</v>
      </c>
      <c r="I96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קבוע]]&lt;&gt;E964,1,I964+1),0))</f>
        <v>0</v>
      </c>
      <c r="J965">
        <f>IF(AND(טבלה13[[#This Row],[CycleNumber]]&lt;B966,טבלה13[[#This Row],[מקס קבוע]]&lt;&gt;""),IF(OR(טבלה13[[#This Row],[מספר סטייה]]&lt;I966,AND(טבלה13[[#This Row],[מספר סטייה]]=3,I966=1)),0,1),"")</f>
        <v>0</v>
      </c>
      <c r="K965">
        <f>IF(טבלה13[[#This Row],[מקס קבוע]]&lt;&gt;"",טבלה13[[#This Row],[מקסימום]]-טבלה13[[#This Row],[מינימום]],"")</f>
        <v>5</v>
      </c>
      <c r="L965">
        <f>IF(IFERROR(LOOKUP(טבלה13[[#This Row],[ClientID]],פיבוט!$A$4:$A$121),FALSE)=טבלה13[[#This Row],[ClientID]],1,0)</f>
        <v>1</v>
      </c>
      <c r="M965" t="str">
        <f>IF(OR(טבלה13[[#This Row],[ClientID]]=A966),"",1)</f>
        <v/>
      </c>
      <c r="N965" s="3" t="str">
        <f>IF(טבלה13[[#This Row],[טווח]]&lt;&gt;K964,טבלה13[[#This Row],[טווח]],"")</f>
        <v/>
      </c>
      <c r="O965" s="3" t="str">
        <f>IF(טבלה13[[#This Row],[מניית טווחים]]&lt;&gt;"",IF(OR(30&gt;טבלה13[[#This Row],[מקסימום]],30&lt;טבלה13[[#This Row],[מינימום]]),0,1),"")</f>
        <v/>
      </c>
    </row>
    <row r="966" spans="1:15" x14ac:dyDescent="0.25">
      <c r="A966" t="s">
        <v>95</v>
      </c>
      <c r="B966">
        <v>7</v>
      </c>
      <c r="C966">
        <v>38</v>
      </c>
      <c r="D966">
        <f>טבלה13[[#This Row],[LengthofCycle]]+1</f>
        <v>39</v>
      </c>
      <c r="E966">
        <f>IF(טבלה13[[#This Row],[CycleNumber]]&lt;3,"",IF(טבלה13[[#This Row],[CycleNumber]]=3,MIN(D964:D966),IF(I965=3,MIN(D963:D965),E965)))</f>
        <v>28</v>
      </c>
      <c r="F966">
        <f>IF(טבלה13[[#This Row],[CycleNumber]]&lt;3,"",IF(טבלה13[[#This Row],[CycleNumber]]=3,MAX(D964:D966),IF(I965=3,MAX(D963:D965),F965)))</f>
        <v>33</v>
      </c>
      <c r="G966">
        <f>IF(OR(טבלה13[[#This Row],[CycleNumber]]&gt;B967,B967=""),IF(טבלה13[[#This Row],[מספר סטייה]]=3,MIN(D964:D966),טבלה13[[#This Row],[מינ קבוע]]),טבלה13[[#This Row],[מינ קבוע]])</f>
        <v>28</v>
      </c>
      <c r="H966">
        <f>IF(OR(טבלה13[[#This Row],[CycleNumber]]&gt;B967,B967=""),IF(טבלה13[[#This Row],[מספר סטייה]]=3,MAX(D964:D966),טבלה13[[#This Row],[מקס קבוע]]),טבלה13[[#This Row],[מקס קבוע]])</f>
        <v>33</v>
      </c>
      <c r="I96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קבוע]]&lt;&gt;E965,1,I965+1),0))</f>
        <v>1</v>
      </c>
      <c r="J966">
        <f>IF(AND(טבלה13[[#This Row],[CycleNumber]]&lt;B967,טבלה13[[#This Row],[מקס קבוע]]&lt;&gt;""),IF(OR(טבלה13[[#This Row],[מספר סטייה]]&lt;I967,AND(טבלה13[[#This Row],[מספר סטייה]]=3,I967=1)),0,1),"")</f>
        <v>1</v>
      </c>
      <c r="K966">
        <f>IF(טבלה13[[#This Row],[מקס קבוע]]&lt;&gt;"",טבלה13[[#This Row],[מקסימום]]-טבלה13[[#This Row],[מינימום]],"")</f>
        <v>5</v>
      </c>
      <c r="L966">
        <f>IF(IFERROR(LOOKUP(טבלה13[[#This Row],[ClientID]],פיבוט!$A$4:$A$121),FALSE)=טבלה13[[#This Row],[ClientID]],1,0)</f>
        <v>1</v>
      </c>
      <c r="M966" t="str">
        <f>IF(OR(טבלה13[[#This Row],[ClientID]]=A967),"",1)</f>
        <v/>
      </c>
      <c r="N966" s="3" t="str">
        <f>IF(טבלה13[[#This Row],[טווח]]&lt;&gt;K965,טבלה13[[#This Row],[טווח]],"")</f>
        <v/>
      </c>
      <c r="O966" s="3" t="str">
        <f>IF(טבלה13[[#This Row],[מניית טווחים]]&lt;&gt;"",IF(OR(30&gt;טבלה13[[#This Row],[מקסימום]],30&lt;טבלה13[[#This Row],[מינימום]]),0,1),"")</f>
        <v/>
      </c>
    </row>
    <row r="967" spans="1:15" x14ac:dyDescent="0.25">
      <c r="A967" t="s">
        <v>95</v>
      </c>
      <c r="B967">
        <v>8</v>
      </c>
      <c r="C967">
        <v>32</v>
      </c>
      <c r="D967">
        <f>טבלה13[[#This Row],[LengthofCycle]]+1</f>
        <v>33</v>
      </c>
      <c r="E967">
        <f>IF(טבלה13[[#This Row],[CycleNumber]]&lt;3,"",IF(טבלה13[[#This Row],[CycleNumber]]=3,MIN(D965:D967),IF(I966=3,MIN(D964:D966),E966)))</f>
        <v>28</v>
      </c>
      <c r="F967">
        <f>IF(טבלה13[[#This Row],[CycleNumber]]&lt;3,"",IF(טבלה13[[#This Row],[CycleNumber]]=3,MAX(D965:D967),IF(I966=3,MAX(D964:D966),F966)))</f>
        <v>33</v>
      </c>
      <c r="G967">
        <f>IF(OR(טבלה13[[#This Row],[CycleNumber]]&gt;B968,B968=""),IF(טבלה13[[#This Row],[מספר סטייה]]=3,MIN(D965:D967),טבלה13[[#This Row],[מינ קבוע]]),טבלה13[[#This Row],[מינ קבוע]])</f>
        <v>28</v>
      </c>
      <c r="H967">
        <f>IF(OR(טבלה13[[#This Row],[CycleNumber]]&gt;B968,B968=""),IF(טבלה13[[#This Row],[מספר סטייה]]=3,MAX(D965:D967),טבלה13[[#This Row],[מקס קבוע]]),טבלה13[[#This Row],[מקס קבוע]])</f>
        <v>33</v>
      </c>
      <c r="I96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קבוע]]&lt;&gt;E966,1,I966+1),0))</f>
        <v>0</v>
      </c>
      <c r="J967">
        <f>IF(AND(טבלה13[[#This Row],[CycleNumber]]&lt;B968,טבלה13[[#This Row],[מקס קבוע]]&lt;&gt;""),IF(OR(טבלה13[[#This Row],[מספר סטייה]]&lt;I968,AND(טבלה13[[#This Row],[מספר סטייה]]=3,I968=1)),0,1),"")</f>
        <v>1</v>
      </c>
      <c r="K967">
        <f>IF(טבלה13[[#This Row],[מקס קבוע]]&lt;&gt;"",טבלה13[[#This Row],[מקסימום]]-טבלה13[[#This Row],[מינימום]],"")</f>
        <v>5</v>
      </c>
      <c r="L967">
        <f>IF(IFERROR(LOOKUP(טבלה13[[#This Row],[ClientID]],פיבוט!$A$4:$A$121),FALSE)=טבלה13[[#This Row],[ClientID]],1,0)</f>
        <v>1</v>
      </c>
      <c r="M967" t="str">
        <f>IF(OR(טבלה13[[#This Row],[ClientID]]=A968),"",1)</f>
        <v/>
      </c>
      <c r="N967" s="3" t="str">
        <f>IF(טבלה13[[#This Row],[טווח]]&lt;&gt;K966,טבלה13[[#This Row],[טווח]],"")</f>
        <v/>
      </c>
      <c r="O967" s="3" t="str">
        <f>IF(טבלה13[[#This Row],[מניית טווחים]]&lt;&gt;"",IF(OR(30&gt;טבלה13[[#This Row],[מקסימום]],30&lt;טבלה13[[#This Row],[מינימום]]),0,1),"")</f>
        <v/>
      </c>
    </row>
    <row r="968" spans="1:15" x14ac:dyDescent="0.25">
      <c r="A968" t="s">
        <v>95</v>
      </c>
      <c r="B968">
        <v>9</v>
      </c>
      <c r="C968">
        <v>32</v>
      </c>
      <c r="D968">
        <f>טבלה13[[#This Row],[LengthofCycle]]+1</f>
        <v>33</v>
      </c>
      <c r="E968">
        <f>IF(טבלה13[[#This Row],[CycleNumber]]&lt;3,"",IF(טבלה13[[#This Row],[CycleNumber]]=3,MIN(D966:D968),IF(I967=3,MIN(D965:D967),E967)))</f>
        <v>28</v>
      </c>
      <c r="F968">
        <f>IF(טבלה13[[#This Row],[CycleNumber]]&lt;3,"",IF(טבלה13[[#This Row],[CycleNumber]]=3,MAX(D966:D968),IF(I967=3,MAX(D965:D967),F967)))</f>
        <v>33</v>
      </c>
      <c r="G968">
        <f>IF(OR(טבלה13[[#This Row],[CycleNumber]]&gt;B969,B969=""),IF(טבלה13[[#This Row],[מספר סטייה]]=3,MIN(D966:D968),טבלה13[[#This Row],[מינ קבוע]]),טבלה13[[#This Row],[מינ קבוע]])</f>
        <v>28</v>
      </c>
      <c r="H968">
        <f>IF(OR(טבלה13[[#This Row],[CycleNumber]]&gt;B969,B969=""),IF(טבלה13[[#This Row],[מספר סטייה]]=3,MAX(D966:D968),טבלה13[[#This Row],[מקס קבוע]]),טבלה13[[#This Row],[מקס קבוע]])</f>
        <v>33</v>
      </c>
      <c r="I96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קבוע]]&lt;&gt;E967,1,I967+1),0))</f>
        <v>0</v>
      </c>
      <c r="J968">
        <f>IF(AND(טבלה13[[#This Row],[CycleNumber]]&lt;B969,טבלה13[[#This Row],[מקס קבוע]]&lt;&gt;""),IF(OR(טבלה13[[#This Row],[מספר סטייה]]&lt;I969,AND(טבלה13[[#This Row],[מספר סטייה]]=3,I969=1)),0,1),"")</f>
        <v>1</v>
      </c>
      <c r="K968">
        <f>IF(טבלה13[[#This Row],[מקס קבוע]]&lt;&gt;"",טבלה13[[#This Row],[מקסימום]]-טבלה13[[#This Row],[מינימום]],"")</f>
        <v>5</v>
      </c>
      <c r="L968">
        <f>IF(IFERROR(LOOKUP(טבלה13[[#This Row],[ClientID]],פיבוט!$A$4:$A$121),FALSE)=טבלה13[[#This Row],[ClientID]],1,0)</f>
        <v>1</v>
      </c>
      <c r="M968" t="str">
        <f>IF(OR(טבלה13[[#This Row],[ClientID]]=A969),"",1)</f>
        <v/>
      </c>
      <c r="N968" s="3" t="str">
        <f>IF(טבלה13[[#This Row],[טווח]]&lt;&gt;K967,טבלה13[[#This Row],[טווח]],"")</f>
        <v/>
      </c>
      <c r="O968" s="3" t="str">
        <f>IF(טבלה13[[#This Row],[מניית טווחים]]&lt;&gt;"",IF(OR(30&gt;טבלה13[[#This Row],[מקסימום]],30&lt;טבלה13[[#This Row],[מינימום]]),0,1),"")</f>
        <v/>
      </c>
    </row>
    <row r="969" spans="1:15" x14ac:dyDescent="0.25">
      <c r="A969" t="s">
        <v>95</v>
      </c>
      <c r="B969">
        <v>10</v>
      </c>
      <c r="C969">
        <v>30</v>
      </c>
      <c r="D969">
        <f>טבלה13[[#This Row],[LengthofCycle]]+1</f>
        <v>31</v>
      </c>
      <c r="E969">
        <f>IF(טבלה13[[#This Row],[CycleNumber]]&lt;3,"",IF(טבלה13[[#This Row],[CycleNumber]]=3,MIN(D967:D969),IF(I968=3,MIN(D966:D968),E968)))</f>
        <v>28</v>
      </c>
      <c r="F969">
        <f>IF(טבלה13[[#This Row],[CycleNumber]]&lt;3,"",IF(טבלה13[[#This Row],[CycleNumber]]=3,MAX(D967:D969),IF(I968=3,MAX(D966:D968),F968)))</f>
        <v>33</v>
      </c>
      <c r="G969">
        <f>IF(OR(טבלה13[[#This Row],[CycleNumber]]&gt;B970,B970=""),IF(טבלה13[[#This Row],[מספר סטייה]]=3,MIN(D967:D969),טבלה13[[#This Row],[מינ קבוע]]),טבלה13[[#This Row],[מינ קבוע]])</f>
        <v>28</v>
      </c>
      <c r="H969">
        <f>IF(OR(טבלה13[[#This Row],[CycleNumber]]&gt;B970,B970=""),IF(טבלה13[[#This Row],[מספר סטייה]]=3,MAX(D967:D969),טבלה13[[#This Row],[מקס קבוע]]),טבלה13[[#This Row],[מקס קבוע]])</f>
        <v>33</v>
      </c>
      <c r="I96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קבוע]]&lt;&gt;E968,1,I968+1),0))</f>
        <v>0</v>
      </c>
      <c r="J969">
        <f>IF(AND(טבלה13[[#This Row],[CycleNumber]]&lt;B970,טבלה13[[#This Row],[מקס קבוע]]&lt;&gt;""),IF(OR(טבלה13[[#This Row],[מספר סטייה]]&lt;I970,AND(טבלה13[[#This Row],[מספר סטייה]]=3,I970=1)),0,1),"")</f>
        <v>0</v>
      </c>
      <c r="K969">
        <f>IF(טבלה13[[#This Row],[מקס קבוע]]&lt;&gt;"",טבלה13[[#This Row],[מקסימום]]-טבלה13[[#This Row],[מינימום]],"")</f>
        <v>5</v>
      </c>
      <c r="L969">
        <f>IF(IFERROR(LOOKUP(טבלה13[[#This Row],[ClientID]],פיבוט!$A$4:$A$121),FALSE)=טבלה13[[#This Row],[ClientID]],1,0)</f>
        <v>1</v>
      </c>
      <c r="M969" t="str">
        <f>IF(OR(טבלה13[[#This Row],[ClientID]]=A970),"",1)</f>
        <v/>
      </c>
      <c r="N969" s="3" t="str">
        <f>IF(טבלה13[[#This Row],[טווח]]&lt;&gt;K968,טבלה13[[#This Row],[טווח]],"")</f>
        <v/>
      </c>
      <c r="O969" s="3" t="str">
        <f>IF(טבלה13[[#This Row],[מניית טווחים]]&lt;&gt;"",IF(OR(30&gt;טבלה13[[#This Row],[מקסימום]],30&lt;טבלה13[[#This Row],[מינימום]]),0,1),"")</f>
        <v/>
      </c>
    </row>
    <row r="970" spans="1:15" x14ac:dyDescent="0.25">
      <c r="A970" t="s">
        <v>95</v>
      </c>
      <c r="B970">
        <v>11</v>
      </c>
      <c r="C970">
        <v>35</v>
      </c>
      <c r="D970">
        <f>טבלה13[[#This Row],[LengthofCycle]]+1</f>
        <v>36</v>
      </c>
      <c r="E970">
        <f>IF(טבלה13[[#This Row],[CycleNumber]]&lt;3,"",IF(טבלה13[[#This Row],[CycleNumber]]=3,MIN(D968:D970),IF(I969=3,MIN(D967:D969),E969)))</f>
        <v>28</v>
      </c>
      <c r="F970">
        <f>IF(טבלה13[[#This Row],[CycleNumber]]&lt;3,"",IF(טבלה13[[#This Row],[CycleNumber]]=3,MAX(D968:D970),IF(I969=3,MAX(D967:D969),F969)))</f>
        <v>33</v>
      </c>
      <c r="G970">
        <f>IF(OR(טבלה13[[#This Row],[CycleNumber]]&gt;B971,B971=""),IF(טבלה13[[#This Row],[מספר סטייה]]=3,MIN(D968:D970),טבלה13[[#This Row],[מינ קבוע]]),טבלה13[[#This Row],[מינ קבוע]])</f>
        <v>28</v>
      </c>
      <c r="H970">
        <f>IF(OR(טבלה13[[#This Row],[CycleNumber]]&gt;B971,B971=""),IF(טבלה13[[#This Row],[מספר סטייה]]=3,MAX(D968:D970),טבלה13[[#This Row],[מקס קבוע]]),טבלה13[[#This Row],[מקס קבוע]])</f>
        <v>33</v>
      </c>
      <c r="I97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קבוע]]&lt;&gt;E969,1,I969+1),0))</f>
        <v>1</v>
      </c>
      <c r="J970">
        <f>IF(AND(טבלה13[[#This Row],[CycleNumber]]&lt;B971,טבלה13[[#This Row],[מקס קבוע]]&lt;&gt;""),IF(OR(טבלה13[[#This Row],[מספר סטייה]]&lt;I971,AND(טבלה13[[#This Row],[מספר סטייה]]=3,I971=1)),0,1),"")</f>
        <v>0</v>
      </c>
      <c r="K970">
        <f>IF(טבלה13[[#This Row],[מקס קבוע]]&lt;&gt;"",טבלה13[[#This Row],[מקסימום]]-טבלה13[[#This Row],[מינימום]],"")</f>
        <v>5</v>
      </c>
      <c r="L970">
        <f>IF(IFERROR(LOOKUP(טבלה13[[#This Row],[ClientID]],פיבוט!$A$4:$A$121),FALSE)=טבלה13[[#This Row],[ClientID]],1,0)</f>
        <v>1</v>
      </c>
      <c r="M970" t="str">
        <f>IF(OR(טבלה13[[#This Row],[ClientID]]=A971),"",1)</f>
        <v/>
      </c>
      <c r="N970" s="3" t="str">
        <f>IF(טבלה13[[#This Row],[טווח]]&lt;&gt;K969,טבלה13[[#This Row],[טווח]],"")</f>
        <v/>
      </c>
      <c r="O970" s="3" t="str">
        <f>IF(טבלה13[[#This Row],[מניית טווחים]]&lt;&gt;"",IF(OR(30&gt;טבלה13[[#This Row],[מקסימום]],30&lt;טבלה13[[#This Row],[מינימום]]),0,1),"")</f>
        <v/>
      </c>
    </row>
    <row r="971" spans="1:15" x14ac:dyDescent="0.25">
      <c r="A971" t="s">
        <v>95</v>
      </c>
      <c r="B971">
        <v>12</v>
      </c>
      <c r="C971">
        <v>36</v>
      </c>
      <c r="D971">
        <f>טבלה13[[#This Row],[LengthofCycle]]+1</f>
        <v>37</v>
      </c>
      <c r="E971">
        <f>IF(טבלה13[[#This Row],[CycleNumber]]&lt;3,"",IF(טבלה13[[#This Row],[CycleNumber]]=3,MIN(D969:D971),IF(I970=3,MIN(D968:D970),E970)))</f>
        <v>28</v>
      </c>
      <c r="F971">
        <f>IF(טבלה13[[#This Row],[CycleNumber]]&lt;3,"",IF(טבלה13[[#This Row],[CycleNumber]]=3,MAX(D969:D971),IF(I970=3,MAX(D968:D970),F970)))</f>
        <v>33</v>
      </c>
      <c r="G971">
        <f>IF(OR(טבלה13[[#This Row],[CycleNumber]]&gt;B972,B972=""),IF(טבלה13[[#This Row],[מספר סטייה]]=3,MIN(D969:D971),טבלה13[[#This Row],[מינ קבוע]]),טבלה13[[#This Row],[מינ קבוע]])</f>
        <v>28</v>
      </c>
      <c r="H971">
        <f>IF(OR(טבלה13[[#This Row],[CycleNumber]]&gt;B972,B972=""),IF(טבלה13[[#This Row],[מספר סטייה]]=3,MAX(D969:D971),טבלה13[[#This Row],[מקס קבוע]]),טבלה13[[#This Row],[מקס קבוע]])</f>
        <v>33</v>
      </c>
      <c r="I97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קבוע]]&lt;&gt;E970,1,I970+1),0))</f>
        <v>2</v>
      </c>
      <c r="J971" t="str">
        <f>IF(AND(טבלה13[[#This Row],[CycleNumber]]&lt;B972,טבלה13[[#This Row],[מקס קבוע]]&lt;&gt;""),IF(OR(טבלה13[[#This Row],[מספר סטייה]]&lt;I972,AND(טבלה13[[#This Row],[מספר סטייה]]=3,I972=1)),0,1),"")</f>
        <v/>
      </c>
      <c r="K971">
        <f>IF(טבלה13[[#This Row],[מקס קבוע]]&lt;&gt;"",טבלה13[[#This Row],[מקסימום]]-טבלה13[[#This Row],[מינימום]],"")</f>
        <v>5</v>
      </c>
      <c r="L971">
        <f>IF(IFERROR(LOOKUP(טבלה13[[#This Row],[ClientID]],פיבוט!$A$4:$A$121),FALSE)=טבלה13[[#This Row],[ClientID]],1,0)</f>
        <v>1</v>
      </c>
      <c r="M971">
        <f>IF(OR(טבלה13[[#This Row],[ClientID]]=A972),"",1)</f>
        <v>1</v>
      </c>
      <c r="N971" s="3" t="str">
        <f>IF(טבלה13[[#This Row],[טווח]]&lt;&gt;K970,טבלה13[[#This Row],[טווח]],"")</f>
        <v/>
      </c>
      <c r="O971" s="3" t="str">
        <f>IF(טבלה13[[#This Row],[מניית טווחים]]&lt;&gt;"",IF(OR(30&gt;טבלה13[[#This Row],[מקסימום]],30&lt;טבלה13[[#This Row],[מינימום]]),0,1),"")</f>
        <v/>
      </c>
    </row>
    <row r="972" spans="1:15" x14ac:dyDescent="0.25">
      <c r="A972" t="s">
        <v>97</v>
      </c>
      <c r="B972">
        <v>1</v>
      </c>
      <c r="C972">
        <v>28</v>
      </c>
      <c r="D972">
        <f>טבלה13[[#This Row],[LengthofCycle]]+1</f>
        <v>29</v>
      </c>
      <c r="E972" t="str">
        <f>IF(טבלה13[[#This Row],[CycleNumber]]&lt;3,"",IF(טבלה13[[#This Row],[CycleNumber]]=3,MIN(D970:D972),IF(I971=3,MIN(D969:D971),E971)))</f>
        <v/>
      </c>
      <c r="F972" t="str">
        <f>IF(טבלה13[[#This Row],[CycleNumber]]&lt;3,"",IF(טבלה13[[#This Row],[CycleNumber]]=3,MAX(D970:D972),IF(I971=3,MAX(D969:D971),F971)))</f>
        <v/>
      </c>
      <c r="G972" t="str">
        <f>IF(OR(טבלה13[[#This Row],[CycleNumber]]&gt;B973,B973=""),IF(טבלה13[[#This Row],[מספר סטייה]]=3,MIN(D970:D972),טבלה13[[#This Row],[מינ קבוע]]),טבלה13[[#This Row],[מינ קבוע]])</f>
        <v/>
      </c>
      <c r="H972" t="str">
        <f>IF(OR(טבלה13[[#This Row],[CycleNumber]]&gt;B973,B973=""),IF(טבלה13[[#This Row],[מספר סטייה]]=3,MAX(D970:D972),טבלה13[[#This Row],[מקס קבוע]]),טבלה13[[#This Row],[מקס קבוע]])</f>
        <v/>
      </c>
      <c r="I972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קבוע]]&lt;&gt;E971,1,I971+1),0))</f>
        <v/>
      </c>
      <c r="J972" t="str">
        <f>IF(AND(טבלה13[[#This Row],[CycleNumber]]&lt;B973,טבלה13[[#This Row],[מקס קבוע]]&lt;&gt;""),IF(OR(טבלה13[[#This Row],[מספר סטייה]]&lt;I973,AND(טבלה13[[#This Row],[מספר סטייה]]=3,I973=1)),0,1),"")</f>
        <v/>
      </c>
      <c r="K972" t="str">
        <f>IF(טבלה13[[#This Row],[מקס קבוע]]&lt;&gt;"",טבלה13[[#This Row],[מקסימום]]-טבלה13[[#This Row],[מינימום]],"")</f>
        <v/>
      </c>
      <c r="L972">
        <f>IF(IFERROR(LOOKUP(טבלה13[[#This Row],[ClientID]],פיבוט!$A$4:$A$121),FALSE)=טבלה13[[#This Row],[ClientID]],1,0)</f>
        <v>1</v>
      </c>
      <c r="M972" t="str">
        <f>IF(OR(טבלה13[[#This Row],[ClientID]]=A973),"",1)</f>
        <v/>
      </c>
      <c r="N972" s="3" t="str">
        <f>IF(טבלה13[[#This Row],[טווח]]&lt;&gt;K971,טבלה13[[#This Row],[טווח]],"")</f>
        <v/>
      </c>
      <c r="O972" s="3" t="str">
        <f>IF(טבלה13[[#This Row],[מניית טווחים]]&lt;&gt;"",IF(OR(30&gt;טבלה13[[#This Row],[מקסימום]],30&lt;טבלה13[[#This Row],[מינימום]]),0,1),"")</f>
        <v/>
      </c>
    </row>
    <row r="973" spans="1:15" x14ac:dyDescent="0.25">
      <c r="A973" t="s">
        <v>97</v>
      </c>
      <c r="B973">
        <v>2</v>
      </c>
      <c r="C973">
        <v>31</v>
      </c>
      <c r="D973">
        <f>טבלה13[[#This Row],[LengthofCycle]]+1</f>
        <v>32</v>
      </c>
      <c r="E973" t="str">
        <f>IF(טבלה13[[#This Row],[CycleNumber]]&lt;3,"",IF(טבלה13[[#This Row],[CycleNumber]]=3,MIN(D971:D973),IF(I972=3,MIN(D970:D972),E972)))</f>
        <v/>
      </c>
      <c r="F973" t="str">
        <f>IF(טבלה13[[#This Row],[CycleNumber]]&lt;3,"",IF(טבלה13[[#This Row],[CycleNumber]]=3,MAX(D971:D973),IF(I972=3,MAX(D970:D972),F972)))</f>
        <v/>
      </c>
      <c r="G973" t="str">
        <f>IF(OR(טבלה13[[#This Row],[CycleNumber]]&gt;B974,B974=""),IF(טבלה13[[#This Row],[מספר סטייה]]=3,MIN(D971:D973),טבלה13[[#This Row],[מינ קבוע]]),טבלה13[[#This Row],[מינ קבוע]])</f>
        <v/>
      </c>
      <c r="H973" t="str">
        <f>IF(OR(טבלה13[[#This Row],[CycleNumber]]&gt;B974,B974=""),IF(טבלה13[[#This Row],[מספר סטייה]]=3,MAX(D971:D973),טבלה13[[#This Row],[מקס קבוע]]),טבלה13[[#This Row],[מקס קבוע]])</f>
        <v/>
      </c>
      <c r="I97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קבוע]]&lt;&gt;E972,1,I972+1),0))</f>
        <v/>
      </c>
      <c r="J973" t="str">
        <f>IF(AND(טבלה13[[#This Row],[CycleNumber]]&lt;B974,טבלה13[[#This Row],[מקס קבוע]]&lt;&gt;""),IF(OR(טבלה13[[#This Row],[מספר סטייה]]&lt;I974,AND(טבלה13[[#This Row],[מספר סטייה]]=3,I974=1)),0,1),"")</f>
        <v/>
      </c>
      <c r="K973" t="str">
        <f>IF(טבלה13[[#This Row],[מקס קבוע]]&lt;&gt;"",טבלה13[[#This Row],[מקסימום]]-טבלה13[[#This Row],[מינימום]],"")</f>
        <v/>
      </c>
      <c r="L973">
        <f>IF(IFERROR(LOOKUP(טבלה13[[#This Row],[ClientID]],פיבוט!$A$4:$A$121),FALSE)=טבלה13[[#This Row],[ClientID]],1,0)</f>
        <v>1</v>
      </c>
      <c r="M973" t="str">
        <f>IF(OR(טבלה13[[#This Row],[ClientID]]=A974),"",1)</f>
        <v/>
      </c>
      <c r="N973" s="3" t="str">
        <f>IF(טבלה13[[#This Row],[טווח]]&lt;&gt;K972,טבלה13[[#This Row],[טווח]],"")</f>
        <v/>
      </c>
      <c r="O973" s="3" t="str">
        <f>IF(טבלה13[[#This Row],[מניית טווחים]]&lt;&gt;"",IF(OR(30&gt;טבלה13[[#This Row],[מקסימום]],30&lt;טבלה13[[#This Row],[מינימום]]),0,1),"")</f>
        <v/>
      </c>
    </row>
    <row r="974" spans="1:15" x14ac:dyDescent="0.25">
      <c r="A974" t="s">
        <v>97</v>
      </c>
      <c r="B974">
        <v>3</v>
      </c>
      <c r="C974">
        <v>28</v>
      </c>
      <c r="D974">
        <f>טבלה13[[#This Row],[LengthofCycle]]+1</f>
        <v>29</v>
      </c>
      <c r="E974">
        <f>IF(טבלה13[[#This Row],[CycleNumber]]&lt;3,"",IF(טבלה13[[#This Row],[CycleNumber]]=3,MIN(D972:D974),IF(I973=3,MIN(D971:D973),E973)))</f>
        <v>29</v>
      </c>
      <c r="F974">
        <f>IF(טבלה13[[#This Row],[CycleNumber]]&lt;3,"",IF(טבלה13[[#This Row],[CycleNumber]]=3,MAX(D972:D974),IF(I973=3,MAX(D971:D973),F973)))</f>
        <v>32</v>
      </c>
      <c r="G974">
        <f>IF(OR(טבלה13[[#This Row],[CycleNumber]]&gt;B975,B975=""),IF(טבלה13[[#This Row],[מספר סטייה]]=3,MIN(D972:D974),טבלה13[[#This Row],[מינ קבוע]]),טבלה13[[#This Row],[מינ קבוע]])</f>
        <v>29</v>
      </c>
      <c r="H974">
        <f>IF(OR(טבלה13[[#This Row],[CycleNumber]]&gt;B975,B975=""),IF(טבלה13[[#This Row],[מספר סטייה]]=3,MAX(D972:D974),טבלה13[[#This Row],[מקס קבוע]]),טבלה13[[#This Row],[מקס קבוע]])</f>
        <v>32</v>
      </c>
      <c r="I97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קבוע]]&lt;&gt;E973,1,I973+1),0))</f>
        <v>0</v>
      </c>
      <c r="J974">
        <f>IF(AND(טבלה13[[#This Row],[CycleNumber]]&lt;B975,טבלה13[[#This Row],[מקס קבוע]]&lt;&gt;""),IF(OR(טבלה13[[#This Row],[מספר סטייה]]&lt;I975,AND(טבלה13[[#This Row],[מספר סטייה]]=3,I975=1)),0,1),"")</f>
        <v>1</v>
      </c>
      <c r="K974">
        <f>IF(טבלה13[[#This Row],[מקס קבוע]]&lt;&gt;"",טבלה13[[#This Row],[מקסימום]]-טבלה13[[#This Row],[מינימום]],"")</f>
        <v>3</v>
      </c>
      <c r="L974">
        <f>IF(IFERROR(LOOKUP(טבלה13[[#This Row],[ClientID]],פיבוט!$A$4:$A$121),FALSE)=טבלה13[[#This Row],[ClientID]],1,0)</f>
        <v>1</v>
      </c>
      <c r="M974" t="str">
        <f>IF(OR(טבלה13[[#This Row],[ClientID]]=A975),"",1)</f>
        <v/>
      </c>
      <c r="N974" s="3">
        <f>IF(טבלה13[[#This Row],[טווח]]&lt;&gt;K973,טבלה13[[#This Row],[טווח]],"")</f>
        <v>3</v>
      </c>
      <c r="O974" s="3">
        <f>IF(טבלה13[[#This Row],[מניית טווחים]]&lt;&gt;"",IF(OR(30&gt;טבלה13[[#This Row],[מקסימום]],30&lt;טבלה13[[#This Row],[מינימום]]),0,1),"")</f>
        <v>1</v>
      </c>
    </row>
    <row r="975" spans="1:15" x14ac:dyDescent="0.25">
      <c r="A975" t="s">
        <v>97</v>
      </c>
      <c r="B975">
        <v>4</v>
      </c>
      <c r="C975">
        <v>29</v>
      </c>
      <c r="D975">
        <f>טבלה13[[#This Row],[LengthofCycle]]+1</f>
        <v>30</v>
      </c>
      <c r="E975">
        <f>IF(טבלה13[[#This Row],[CycleNumber]]&lt;3,"",IF(טבלה13[[#This Row],[CycleNumber]]=3,MIN(D973:D975),IF(I974=3,MIN(D972:D974),E974)))</f>
        <v>29</v>
      </c>
      <c r="F975">
        <f>IF(טבלה13[[#This Row],[CycleNumber]]&lt;3,"",IF(טבלה13[[#This Row],[CycleNumber]]=3,MAX(D973:D975),IF(I974=3,MAX(D972:D974),F974)))</f>
        <v>32</v>
      </c>
      <c r="G975">
        <f>IF(OR(טבלה13[[#This Row],[CycleNumber]]&gt;B976,B976=""),IF(טבלה13[[#This Row],[מספר סטייה]]=3,MIN(D973:D975),טבלה13[[#This Row],[מינ קבוע]]),טבלה13[[#This Row],[מינ קבוע]])</f>
        <v>29</v>
      </c>
      <c r="H975">
        <f>IF(OR(טבלה13[[#This Row],[CycleNumber]]&gt;B976,B976=""),IF(טבלה13[[#This Row],[מספר סטייה]]=3,MAX(D973:D975),טבלה13[[#This Row],[מקס קבוע]]),טבלה13[[#This Row],[מקס קבוע]])</f>
        <v>32</v>
      </c>
      <c r="I97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קבוע]]&lt;&gt;E974,1,I974+1),0))</f>
        <v>0</v>
      </c>
      <c r="J975">
        <f>IF(AND(טבלה13[[#This Row],[CycleNumber]]&lt;B976,טבלה13[[#This Row],[מקס קבוע]]&lt;&gt;""),IF(OR(טבלה13[[#This Row],[מספר סטייה]]&lt;I976,AND(טבלה13[[#This Row],[מספר סטייה]]=3,I976=1)),0,1),"")</f>
        <v>1</v>
      </c>
      <c r="K975">
        <f>IF(טבלה13[[#This Row],[מקס קבוע]]&lt;&gt;"",טבלה13[[#This Row],[מקסימום]]-טבלה13[[#This Row],[מינימום]],"")</f>
        <v>3</v>
      </c>
      <c r="L975">
        <f>IF(IFERROR(LOOKUP(טבלה13[[#This Row],[ClientID]],פיבוט!$A$4:$A$121),FALSE)=טבלה13[[#This Row],[ClientID]],1,0)</f>
        <v>1</v>
      </c>
      <c r="M975" t="str">
        <f>IF(OR(טבלה13[[#This Row],[ClientID]]=A976),"",1)</f>
        <v/>
      </c>
      <c r="N975" s="3" t="str">
        <f>IF(טבלה13[[#This Row],[טווח]]&lt;&gt;K974,טבלה13[[#This Row],[טווח]],"")</f>
        <v/>
      </c>
      <c r="O975" s="3" t="str">
        <f>IF(טבלה13[[#This Row],[מניית טווחים]]&lt;&gt;"",IF(OR(30&gt;טבלה13[[#This Row],[מקסימום]],30&lt;טבלה13[[#This Row],[מינימום]]),0,1),"")</f>
        <v/>
      </c>
    </row>
    <row r="976" spans="1:15" x14ac:dyDescent="0.25">
      <c r="A976" t="s">
        <v>97</v>
      </c>
      <c r="B976">
        <v>5</v>
      </c>
      <c r="C976">
        <v>30</v>
      </c>
      <c r="D976">
        <f>טבלה13[[#This Row],[LengthofCycle]]+1</f>
        <v>31</v>
      </c>
      <c r="E976">
        <f>IF(טבלה13[[#This Row],[CycleNumber]]&lt;3,"",IF(טבלה13[[#This Row],[CycleNumber]]=3,MIN(D974:D976),IF(I975=3,MIN(D973:D975),E975)))</f>
        <v>29</v>
      </c>
      <c r="F976">
        <f>IF(טבלה13[[#This Row],[CycleNumber]]&lt;3,"",IF(טבלה13[[#This Row],[CycleNumber]]=3,MAX(D974:D976),IF(I975=3,MAX(D973:D975),F975)))</f>
        <v>32</v>
      </c>
      <c r="G976">
        <f>IF(OR(טבלה13[[#This Row],[CycleNumber]]&gt;B977,B977=""),IF(טבלה13[[#This Row],[מספר סטייה]]=3,MIN(D974:D976),טבלה13[[#This Row],[מינ קבוע]]),טבלה13[[#This Row],[מינ קבוע]])</f>
        <v>29</v>
      </c>
      <c r="H976">
        <f>IF(OR(טבלה13[[#This Row],[CycleNumber]]&gt;B977,B977=""),IF(טבלה13[[#This Row],[מספר סטייה]]=3,MAX(D974:D976),טבלה13[[#This Row],[מקס קבוע]]),טבלה13[[#This Row],[מקס קבוע]])</f>
        <v>32</v>
      </c>
      <c r="I97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קבוע]]&lt;&gt;E975,1,I975+1),0))</f>
        <v>0</v>
      </c>
      <c r="J976">
        <f>IF(AND(טבלה13[[#This Row],[CycleNumber]]&lt;B977,טבלה13[[#This Row],[מקס קבוע]]&lt;&gt;""),IF(OR(טבלה13[[#This Row],[מספר סטייה]]&lt;I977,AND(טבלה13[[#This Row],[מספר סטייה]]=3,I977=1)),0,1),"")</f>
        <v>1</v>
      </c>
      <c r="K976">
        <f>IF(טבלה13[[#This Row],[מקס קבוע]]&lt;&gt;"",טבלה13[[#This Row],[מקסימום]]-טבלה13[[#This Row],[מינימום]],"")</f>
        <v>3</v>
      </c>
      <c r="L976">
        <f>IF(IFERROR(LOOKUP(טבלה13[[#This Row],[ClientID]],פיבוט!$A$4:$A$121),FALSE)=טבלה13[[#This Row],[ClientID]],1,0)</f>
        <v>1</v>
      </c>
      <c r="M976" t="str">
        <f>IF(OR(טבלה13[[#This Row],[ClientID]]=A977),"",1)</f>
        <v/>
      </c>
      <c r="N976" s="3" t="str">
        <f>IF(טבלה13[[#This Row],[טווח]]&lt;&gt;K975,טבלה13[[#This Row],[טווח]],"")</f>
        <v/>
      </c>
      <c r="O976" s="3" t="str">
        <f>IF(טבלה13[[#This Row],[מניית טווחים]]&lt;&gt;"",IF(OR(30&gt;טבלה13[[#This Row],[מקסימום]],30&lt;טבלה13[[#This Row],[מינימום]]),0,1),"")</f>
        <v/>
      </c>
    </row>
    <row r="977" spans="1:15" x14ac:dyDescent="0.25">
      <c r="A977" t="s">
        <v>97</v>
      </c>
      <c r="B977">
        <v>6</v>
      </c>
      <c r="C977">
        <v>28</v>
      </c>
      <c r="D977">
        <f>טבלה13[[#This Row],[LengthofCycle]]+1</f>
        <v>29</v>
      </c>
      <c r="E977">
        <f>IF(טבלה13[[#This Row],[CycleNumber]]&lt;3,"",IF(טבלה13[[#This Row],[CycleNumber]]=3,MIN(D975:D977),IF(I976=3,MIN(D974:D976),E976)))</f>
        <v>29</v>
      </c>
      <c r="F977">
        <f>IF(טבלה13[[#This Row],[CycleNumber]]&lt;3,"",IF(טבלה13[[#This Row],[CycleNumber]]=3,MAX(D975:D977),IF(I976=3,MAX(D974:D976),F976)))</f>
        <v>32</v>
      </c>
      <c r="G977">
        <f>IF(OR(טבלה13[[#This Row],[CycleNumber]]&gt;B978,B978=""),IF(טבלה13[[#This Row],[מספר סטייה]]=3,MIN(D975:D977),טבלה13[[#This Row],[מינ קבוע]]),טבלה13[[#This Row],[מינ קבוע]])</f>
        <v>29</v>
      </c>
      <c r="H977">
        <f>IF(OR(טבלה13[[#This Row],[CycleNumber]]&gt;B978,B978=""),IF(טבלה13[[#This Row],[מספר סטייה]]=3,MAX(D975:D977),טבלה13[[#This Row],[מקס קבוע]]),טבלה13[[#This Row],[מקס קבוע]])</f>
        <v>32</v>
      </c>
      <c r="I97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קבוע]]&lt;&gt;E976,1,I976+1),0))</f>
        <v>0</v>
      </c>
      <c r="J977" t="str">
        <f>IF(AND(טבלה13[[#This Row],[CycleNumber]]&lt;B978,טבלה13[[#This Row],[מקס קבוע]]&lt;&gt;""),IF(OR(טבלה13[[#This Row],[מספר סטייה]]&lt;I978,AND(טבלה13[[#This Row],[מספר סטייה]]=3,I978=1)),0,1),"")</f>
        <v/>
      </c>
      <c r="K977">
        <f>IF(טבלה13[[#This Row],[מקס קבוע]]&lt;&gt;"",טבלה13[[#This Row],[מקסימום]]-טבלה13[[#This Row],[מינימום]],"")</f>
        <v>3</v>
      </c>
      <c r="L977">
        <f>IF(IFERROR(LOOKUP(טבלה13[[#This Row],[ClientID]],פיבוט!$A$4:$A$121),FALSE)=טבלה13[[#This Row],[ClientID]],1,0)</f>
        <v>1</v>
      </c>
      <c r="M977">
        <f>IF(OR(טבלה13[[#This Row],[ClientID]]=A978),"",1)</f>
        <v>1</v>
      </c>
      <c r="N977" s="3" t="str">
        <f>IF(טבלה13[[#This Row],[טווח]]&lt;&gt;K976,טבלה13[[#This Row],[טווח]],"")</f>
        <v/>
      </c>
      <c r="O977" s="3" t="str">
        <f>IF(טבלה13[[#This Row],[מניית טווחים]]&lt;&gt;"",IF(OR(30&gt;טבלה13[[#This Row],[מקסימום]],30&lt;טבלה13[[#This Row],[מינימום]]),0,1),"")</f>
        <v/>
      </c>
    </row>
    <row r="978" spans="1:15" x14ac:dyDescent="0.25">
      <c r="A978" t="s">
        <v>98</v>
      </c>
      <c r="B978">
        <v>1</v>
      </c>
      <c r="C978">
        <v>28</v>
      </c>
      <c r="D978">
        <f>טבלה13[[#This Row],[LengthofCycle]]+1</f>
        <v>29</v>
      </c>
      <c r="E978" t="str">
        <f>IF(טבלה13[[#This Row],[CycleNumber]]&lt;3,"",IF(טבלה13[[#This Row],[CycleNumber]]=3,MIN(D976:D978),IF(I977=3,MIN(D975:D977),E977)))</f>
        <v/>
      </c>
      <c r="F978" t="str">
        <f>IF(טבלה13[[#This Row],[CycleNumber]]&lt;3,"",IF(טבלה13[[#This Row],[CycleNumber]]=3,MAX(D976:D978),IF(I977=3,MAX(D975:D977),F977)))</f>
        <v/>
      </c>
      <c r="G978" t="str">
        <f>IF(OR(טבלה13[[#This Row],[CycleNumber]]&gt;B979,B979=""),IF(טבלה13[[#This Row],[מספר סטייה]]=3,MIN(D976:D978),טבלה13[[#This Row],[מינ קבוע]]),טבלה13[[#This Row],[מינ קבוע]])</f>
        <v/>
      </c>
      <c r="H978" t="str">
        <f>IF(OR(טבלה13[[#This Row],[CycleNumber]]&gt;B979,B979=""),IF(טבלה13[[#This Row],[מספר סטייה]]=3,MAX(D976:D978),טבלה13[[#This Row],[מקס קבוע]]),טבלה13[[#This Row],[מקס קבוע]])</f>
        <v/>
      </c>
      <c r="I97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קבוע]]&lt;&gt;E977,1,I977+1),0))</f>
        <v/>
      </c>
      <c r="J978" t="str">
        <f>IF(AND(טבלה13[[#This Row],[CycleNumber]]&lt;B979,טבלה13[[#This Row],[מקס קבוע]]&lt;&gt;""),IF(OR(טבלה13[[#This Row],[מספר סטייה]]&lt;I979,AND(טבלה13[[#This Row],[מספר סטייה]]=3,I979=1)),0,1),"")</f>
        <v/>
      </c>
      <c r="K978" t="str">
        <f>IF(טבלה13[[#This Row],[מקס קבוע]]&lt;&gt;"",טבלה13[[#This Row],[מקסימום]]-טבלה13[[#This Row],[מינימום]],"")</f>
        <v/>
      </c>
      <c r="L978">
        <f>IF(IFERROR(LOOKUP(טבלה13[[#This Row],[ClientID]],פיבוט!$A$4:$A$121),FALSE)=טבלה13[[#This Row],[ClientID]],1,0)</f>
        <v>1</v>
      </c>
      <c r="M978" t="str">
        <f>IF(OR(טבלה13[[#This Row],[ClientID]]=A979),"",1)</f>
        <v/>
      </c>
      <c r="N978" s="3" t="str">
        <f>IF(טבלה13[[#This Row],[טווח]]&lt;&gt;K977,טבלה13[[#This Row],[טווח]],"")</f>
        <v/>
      </c>
      <c r="O978" s="3" t="str">
        <f>IF(טבלה13[[#This Row],[מניית טווחים]]&lt;&gt;"",IF(OR(30&gt;טבלה13[[#This Row],[מקסימום]],30&lt;טבלה13[[#This Row],[מינימום]]),0,1),"")</f>
        <v/>
      </c>
    </row>
    <row r="979" spans="1:15" x14ac:dyDescent="0.25">
      <c r="A979" t="s">
        <v>98</v>
      </c>
      <c r="B979">
        <v>2</v>
      </c>
      <c r="C979">
        <v>31</v>
      </c>
      <c r="D979">
        <f>טבלה13[[#This Row],[LengthofCycle]]+1</f>
        <v>32</v>
      </c>
      <c r="E979" t="str">
        <f>IF(טבלה13[[#This Row],[CycleNumber]]&lt;3,"",IF(טבלה13[[#This Row],[CycleNumber]]=3,MIN(D977:D979),IF(I978=3,MIN(D976:D978),E978)))</f>
        <v/>
      </c>
      <c r="F979" t="str">
        <f>IF(טבלה13[[#This Row],[CycleNumber]]&lt;3,"",IF(טבלה13[[#This Row],[CycleNumber]]=3,MAX(D977:D979),IF(I978=3,MAX(D976:D978),F978)))</f>
        <v/>
      </c>
      <c r="G979" t="str">
        <f>IF(OR(טבלה13[[#This Row],[CycleNumber]]&gt;B980,B980=""),IF(טבלה13[[#This Row],[מספר סטייה]]=3,MIN(D977:D979),טבלה13[[#This Row],[מינ קבוע]]),טבלה13[[#This Row],[מינ קבוע]])</f>
        <v/>
      </c>
      <c r="H979" t="str">
        <f>IF(OR(טבלה13[[#This Row],[CycleNumber]]&gt;B980,B980=""),IF(טבלה13[[#This Row],[מספר סטייה]]=3,MAX(D977:D979),טבלה13[[#This Row],[מקס קבוע]]),טבלה13[[#This Row],[מקס קבוע]])</f>
        <v/>
      </c>
      <c r="I97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קבוע]]&lt;&gt;E978,1,I978+1),0))</f>
        <v/>
      </c>
      <c r="J979" t="str">
        <f>IF(AND(טבלה13[[#This Row],[CycleNumber]]&lt;B980,טבלה13[[#This Row],[מקס קבוע]]&lt;&gt;""),IF(OR(טבלה13[[#This Row],[מספר סטייה]]&lt;I980,AND(טבלה13[[#This Row],[מספר סטייה]]=3,I980=1)),0,1),"")</f>
        <v/>
      </c>
      <c r="K979" t="str">
        <f>IF(טבלה13[[#This Row],[מקס קבוע]]&lt;&gt;"",טבלה13[[#This Row],[מקסימום]]-טבלה13[[#This Row],[מינימום]],"")</f>
        <v/>
      </c>
      <c r="L979">
        <f>IF(IFERROR(LOOKUP(טבלה13[[#This Row],[ClientID]],פיבוט!$A$4:$A$121),FALSE)=טבלה13[[#This Row],[ClientID]],1,0)</f>
        <v>1</v>
      </c>
      <c r="M979" t="str">
        <f>IF(OR(טבלה13[[#This Row],[ClientID]]=A980),"",1)</f>
        <v/>
      </c>
      <c r="N979" s="3" t="str">
        <f>IF(טבלה13[[#This Row],[טווח]]&lt;&gt;K978,טבלה13[[#This Row],[טווח]],"")</f>
        <v/>
      </c>
      <c r="O979" s="3" t="str">
        <f>IF(טבלה13[[#This Row],[מניית טווחים]]&lt;&gt;"",IF(OR(30&gt;טבלה13[[#This Row],[מקסימום]],30&lt;טבלה13[[#This Row],[מינימום]]),0,1),"")</f>
        <v/>
      </c>
    </row>
    <row r="980" spans="1:15" x14ac:dyDescent="0.25">
      <c r="A980" t="s">
        <v>98</v>
      </c>
      <c r="B980">
        <v>3</v>
      </c>
      <c r="C980">
        <v>29</v>
      </c>
      <c r="D980">
        <f>טבלה13[[#This Row],[LengthofCycle]]+1</f>
        <v>30</v>
      </c>
      <c r="E980">
        <f>IF(טבלה13[[#This Row],[CycleNumber]]&lt;3,"",IF(טבלה13[[#This Row],[CycleNumber]]=3,MIN(D978:D980),IF(I979=3,MIN(D977:D979),E979)))</f>
        <v>29</v>
      </c>
      <c r="F980">
        <f>IF(טבלה13[[#This Row],[CycleNumber]]&lt;3,"",IF(טבלה13[[#This Row],[CycleNumber]]=3,MAX(D978:D980),IF(I979=3,MAX(D977:D979),F979)))</f>
        <v>32</v>
      </c>
      <c r="G980">
        <f>IF(OR(טבלה13[[#This Row],[CycleNumber]]&gt;B981,B981=""),IF(טבלה13[[#This Row],[מספר סטייה]]=3,MIN(D978:D980),טבלה13[[#This Row],[מינ קבוע]]),טבלה13[[#This Row],[מינ קבוע]])</f>
        <v>29</v>
      </c>
      <c r="H980">
        <f>IF(OR(טבלה13[[#This Row],[CycleNumber]]&gt;B981,B981=""),IF(טבלה13[[#This Row],[מספר סטייה]]=3,MAX(D978:D980),טבלה13[[#This Row],[מקס קבוע]]),טבלה13[[#This Row],[מקס קבוע]])</f>
        <v>32</v>
      </c>
      <c r="I98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קבוע]]&lt;&gt;E979,1,I979+1),0))</f>
        <v>0</v>
      </c>
      <c r="J980">
        <f>IF(AND(טבלה13[[#This Row],[CycleNumber]]&lt;B981,טבלה13[[#This Row],[מקס קבוע]]&lt;&gt;""),IF(OR(טבלה13[[#This Row],[מספר סטייה]]&lt;I981,AND(טבלה13[[#This Row],[מספר סטייה]]=3,I981=1)),0,1),"")</f>
        <v>1</v>
      </c>
      <c r="K980">
        <f>IF(טבלה13[[#This Row],[מקס קבוע]]&lt;&gt;"",טבלה13[[#This Row],[מקסימום]]-טבלה13[[#This Row],[מינימום]],"")</f>
        <v>3</v>
      </c>
      <c r="L980">
        <f>IF(IFERROR(LOOKUP(טבלה13[[#This Row],[ClientID]],פיבוט!$A$4:$A$121),FALSE)=טבלה13[[#This Row],[ClientID]],1,0)</f>
        <v>1</v>
      </c>
      <c r="M980" t="str">
        <f>IF(OR(טבלה13[[#This Row],[ClientID]]=A981),"",1)</f>
        <v/>
      </c>
      <c r="N980" s="3">
        <f>IF(טבלה13[[#This Row],[טווח]]&lt;&gt;K979,טבלה13[[#This Row],[טווח]],"")</f>
        <v>3</v>
      </c>
      <c r="O980" s="3">
        <f>IF(טבלה13[[#This Row],[מניית טווחים]]&lt;&gt;"",IF(OR(30&gt;טבלה13[[#This Row],[מקסימום]],30&lt;טבלה13[[#This Row],[מינימום]]),0,1),"")</f>
        <v>1</v>
      </c>
    </row>
    <row r="981" spans="1:15" x14ac:dyDescent="0.25">
      <c r="A981" t="s">
        <v>98</v>
      </c>
      <c r="B981">
        <v>4</v>
      </c>
      <c r="C981">
        <v>29</v>
      </c>
      <c r="D981">
        <f>טבלה13[[#This Row],[LengthofCycle]]+1</f>
        <v>30</v>
      </c>
      <c r="E981">
        <f>IF(טבלה13[[#This Row],[CycleNumber]]&lt;3,"",IF(טבלה13[[#This Row],[CycleNumber]]=3,MIN(D979:D981),IF(I980=3,MIN(D978:D980),E980)))</f>
        <v>29</v>
      </c>
      <c r="F981">
        <f>IF(טבלה13[[#This Row],[CycleNumber]]&lt;3,"",IF(טבלה13[[#This Row],[CycleNumber]]=3,MAX(D979:D981),IF(I980=3,MAX(D978:D980),F980)))</f>
        <v>32</v>
      </c>
      <c r="G981">
        <f>IF(OR(טבלה13[[#This Row],[CycleNumber]]&gt;B982,B982=""),IF(טבלה13[[#This Row],[מספר סטייה]]=3,MIN(D979:D981),טבלה13[[#This Row],[מינ קבוע]]),טבלה13[[#This Row],[מינ קבוע]])</f>
        <v>29</v>
      </c>
      <c r="H981">
        <f>IF(OR(טבלה13[[#This Row],[CycleNumber]]&gt;B982,B982=""),IF(טבלה13[[#This Row],[מספר סטייה]]=3,MAX(D979:D981),טבלה13[[#This Row],[מקס קבוע]]),טבלה13[[#This Row],[מקס קבוע]])</f>
        <v>32</v>
      </c>
      <c r="I98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קבוע]]&lt;&gt;E980,1,I980+1),0))</f>
        <v>0</v>
      </c>
      <c r="J981">
        <f>IF(AND(טבלה13[[#This Row],[CycleNumber]]&lt;B982,טבלה13[[#This Row],[מקס קבוע]]&lt;&gt;""),IF(OR(טבלה13[[#This Row],[מספר סטייה]]&lt;I982,AND(טבלה13[[#This Row],[מספר סטייה]]=3,I982=1)),0,1),"")</f>
        <v>1</v>
      </c>
      <c r="K981">
        <f>IF(טבלה13[[#This Row],[מקס קבוע]]&lt;&gt;"",טבלה13[[#This Row],[מקסימום]]-טבלה13[[#This Row],[מינימום]],"")</f>
        <v>3</v>
      </c>
      <c r="L981">
        <f>IF(IFERROR(LOOKUP(טבלה13[[#This Row],[ClientID]],פיבוט!$A$4:$A$121),FALSE)=טבלה13[[#This Row],[ClientID]],1,0)</f>
        <v>1</v>
      </c>
      <c r="M981" t="str">
        <f>IF(OR(טבלה13[[#This Row],[ClientID]]=A982),"",1)</f>
        <v/>
      </c>
      <c r="N981" s="3" t="str">
        <f>IF(טבלה13[[#This Row],[טווח]]&lt;&gt;K980,טבלה13[[#This Row],[טווח]],"")</f>
        <v/>
      </c>
      <c r="O981" s="3" t="str">
        <f>IF(טבלה13[[#This Row],[מניית טווחים]]&lt;&gt;"",IF(OR(30&gt;טבלה13[[#This Row],[מקסימום]],30&lt;טבלה13[[#This Row],[מינימום]]),0,1),"")</f>
        <v/>
      </c>
    </row>
    <row r="982" spans="1:15" x14ac:dyDescent="0.25">
      <c r="A982" t="s">
        <v>98</v>
      </c>
      <c r="B982">
        <v>5</v>
      </c>
      <c r="C982">
        <v>30</v>
      </c>
      <c r="D982">
        <f>טבלה13[[#This Row],[LengthofCycle]]+1</f>
        <v>31</v>
      </c>
      <c r="E982">
        <f>IF(טבלה13[[#This Row],[CycleNumber]]&lt;3,"",IF(טבלה13[[#This Row],[CycleNumber]]=3,MIN(D980:D982),IF(I981=3,MIN(D979:D981),E981)))</f>
        <v>29</v>
      </c>
      <c r="F982">
        <f>IF(טבלה13[[#This Row],[CycleNumber]]&lt;3,"",IF(טבלה13[[#This Row],[CycleNumber]]=3,MAX(D980:D982),IF(I981=3,MAX(D979:D981),F981)))</f>
        <v>32</v>
      </c>
      <c r="G982">
        <f>IF(OR(טבלה13[[#This Row],[CycleNumber]]&gt;B983,B983=""),IF(טבלה13[[#This Row],[מספר סטייה]]=3,MIN(D980:D982),טבלה13[[#This Row],[מינ קבוע]]),טבלה13[[#This Row],[מינ קבוע]])</f>
        <v>29</v>
      </c>
      <c r="H982">
        <f>IF(OR(טבלה13[[#This Row],[CycleNumber]]&gt;B983,B983=""),IF(טבלה13[[#This Row],[מספר סטייה]]=3,MAX(D980:D982),טבלה13[[#This Row],[מקס קבוע]]),טבלה13[[#This Row],[מקס קבוע]])</f>
        <v>32</v>
      </c>
      <c r="I98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קבוע]]&lt;&gt;E981,1,I981+1),0))</f>
        <v>0</v>
      </c>
      <c r="J982">
        <f>IF(AND(טבלה13[[#This Row],[CycleNumber]]&lt;B983,טבלה13[[#This Row],[מקס קבוע]]&lt;&gt;""),IF(OR(טבלה13[[#This Row],[מספר סטייה]]&lt;I983,AND(טבלה13[[#This Row],[מספר סטייה]]=3,I983=1)),0,1),"")</f>
        <v>1</v>
      </c>
      <c r="K982">
        <f>IF(טבלה13[[#This Row],[מקס קבוע]]&lt;&gt;"",טבלה13[[#This Row],[מקסימום]]-טבלה13[[#This Row],[מינימום]],"")</f>
        <v>3</v>
      </c>
      <c r="L982">
        <f>IF(IFERROR(LOOKUP(טבלה13[[#This Row],[ClientID]],פיבוט!$A$4:$A$121),FALSE)=טבלה13[[#This Row],[ClientID]],1,0)</f>
        <v>1</v>
      </c>
      <c r="M982" t="str">
        <f>IF(OR(טבלה13[[#This Row],[ClientID]]=A983),"",1)</f>
        <v/>
      </c>
      <c r="N982" s="3" t="str">
        <f>IF(טבלה13[[#This Row],[טווח]]&lt;&gt;K981,טבלה13[[#This Row],[טווח]],"")</f>
        <v/>
      </c>
      <c r="O982" s="3" t="str">
        <f>IF(טבלה13[[#This Row],[מניית טווחים]]&lt;&gt;"",IF(OR(30&gt;טבלה13[[#This Row],[מקסימום]],30&lt;טבלה13[[#This Row],[מינימום]]),0,1),"")</f>
        <v/>
      </c>
    </row>
    <row r="983" spans="1:15" x14ac:dyDescent="0.25">
      <c r="A983" t="s">
        <v>98</v>
      </c>
      <c r="B983">
        <v>6</v>
      </c>
      <c r="C983">
        <v>29</v>
      </c>
      <c r="D983">
        <f>טבלה13[[#This Row],[LengthofCycle]]+1</f>
        <v>30</v>
      </c>
      <c r="E983">
        <f>IF(טבלה13[[#This Row],[CycleNumber]]&lt;3,"",IF(טבלה13[[#This Row],[CycleNumber]]=3,MIN(D981:D983),IF(I982=3,MIN(D980:D982),E982)))</f>
        <v>29</v>
      </c>
      <c r="F983">
        <f>IF(טבלה13[[#This Row],[CycleNumber]]&lt;3,"",IF(טבלה13[[#This Row],[CycleNumber]]=3,MAX(D981:D983),IF(I982=3,MAX(D980:D982),F982)))</f>
        <v>32</v>
      </c>
      <c r="G983">
        <f>IF(OR(טבלה13[[#This Row],[CycleNumber]]&gt;B984,B984=""),IF(טבלה13[[#This Row],[מספר סטייה]]=3,MIN(D981:D983),טבלה13[[#This Row],[מינ קבוע]]),טבלה13[[#This Row],[מינ קבוע]])</f>
        <v>29</v>
      </c>
      <c r="H983">
        <f>IF(OR(טבלה13[[#This Row],[CycleNumber]]&gt;B984,B984=""),IF(טבלה13[[#This Row],[מספר סטייה]]=3,MAX(D981:D983),טבלה13[[#This Row],[מקס קבוע]]),טבלה13[[#This Row],[מקס קבוע]])</f>
        <v>32</v>
      </c>
      <c r="I98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קבוע]]&lt;&gt;E982,1,I982+1),0))</f>
        <v>0</v>
      </c>
      <c r="J983">
        <f>IF(AND(טבלה13[[#This Row],[CycleNumber]]&lt;B984,טבלה13[[#This Row],[מקס קבוע]]&lt;&gt;""),IF(OR(טבלה13[[#This Row],[מספר סטייה]]&lt;I984,AND(טבלה13[[#This Row],[מספר סטייה]]=3,I984=1)),0,1),"")</f>
        <v>1</v>
      </c>
      <c r="K983">
        <f>IF(טבלה13[[#This Row],[מקס קבוע]]&lt;&gt;"",טבלה13[[#This Row],[מקסימום]]-טבלה13[[#This Row],[מינימום]],"")</f>
        <v>3</v>
      </c>
      <c r="L983">
        <f>IF(IFERROR(LOOKUP(טבלה13[[#This Row],[ClientID]],פיבוט!$A$4:$A$121),FALSE)=טבלה13[[#This Row],[ClientID]],1,0)</f>
        <v>1</v>
      </c>
      <c r="M983" t="str">
        <f>IF(OR(טבלה13[[#This Row],[ClientID]]=A984),"",1)</f>
        <v/>
      </c>
      <c r="N983" s="3" t="str">
        <f>IF(טבלה13[[#This Row],[טווח]]&lt;&gt;K982,טבלה13[[#This Row],[טווח]],"")</f>
        <v/>
      </c>
      <c r="O983" s="3" t="str">
        <f>IF(טבלה13[[#This Row],[מניית טווחים]]&lt;&gt;"",IF(OR(30&gt;טבלה13[[#This Row],[מקסימום]],30&lt;טבלה13[[#This Row],[מינימום]]),0,1),"")</f>
        <v/>
      </c>
    </row>
    <row r="984" spans="1:15" x14ac:dyDescent="0.25">
      <c r="A984" t="s">
        <v>98</v>
      </c>
      <c r="B984">
        <v>7</v>
      </c>
      <c r="C984">
        <v>30</v>
      </c>
      <c r="D984">
        <f>טבלה13[[#This Row],[LengthofCycle]]+1</f>
        <v>31</v>
      </c>
      <c r="E984">
        <f>IF(טבלה13[[#This Row],[CycleNumber]]&lt;3,"",IF(טבלה13[[#This Row],[CycleNumber]]=3,MIN(D982:D984),IF(I983=3,MIN(D981:D983),E983)))</f>
        <v>29</v>
      </c>
      <c r="F984">
        <f>IF(טבלה13[[#This Row],[CycleNumber]]&lt;3,"",IF(טבלה13[[#This Row],[CycleNumber]]=3,MAX(D982:D984),IF(I983=3,MAX(D981:D983),F983)))</f>
        <v>32</v>
      </c>
      <c r="G984">
        <f>IF(OR(טבלה13[[#This Row],[CycleNumber]]&gt;B985,B985=""),IF(טבלה13[[#This Row],[מספר סטייה]]=3,MIN(D982:D984),טבלה13[[#This Row],[מינ קבוע]]),טבלה13[[#This Row],[מינ קבוע]])</f>
        <v>29</v>
      </c>
      <c r="H984">
        <f>IF(OR(טבלה13[[#This Row],[CycleNumber]]&gt;B985,B985=""),IF(טבלה13[[#This Row],[מספר סטייה]]=3,MAX(D982:D984),טבלה13[[#This Row],[מקס קבוע]]),טבלה13[[#This Row],[מקס קבוע]])</f>
        <v>32</v>
      </c>
      <c r="I98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קבוע]]&lt;&gt;E983,1,I983+1),0))</f>
        <v>0</v>
      </c>
      <c r="J984">
        <f>IF(AND(טבלה13[[#This Row],[CycleNumber]]&lt;B985,טבלה13[[#This Row],[מקס קבוע]]&lt;&gt;""),IF(OR(טבלה13[[#This Row],[מספר סטייה]]&lt;I985,AND(טבלה13[[#This Row],[מספר סטייה]]=3,I985=1)),0,1),"")</f>
        <v>1</v>
      </c>
      <c r="K984">
        <f>IF(טבלה13[[#This Row],[מקס קבוע]]&lt;&gt;"",טבלה13[[#This Row],[מקסימום]]-טבלה13[[#This Row],[מינימום]],"")</f>
        <v>3</v>
      </c>
      <c r="L984">
        <f>IF(IFERROR(LOOKUP(טבלה13[[#This Row],[ClientID]],פיבוט!$A$4:$A$121),FALSE)=טבלה13[[#This Row],[ClientID]],1,0)</f>
        <v>1</v>
      </c>
      <c r="M984" t="str">
        <f>IF(OR(טבלה13[[#This Row],[ClientID]]=A985),"",1)</f>
        <v/>
      </c>
      <c r="N984" s="3" t="str">
        <f>IF(טבלה13[[#This Row],[טווח]]&lt;&gt;K983,טבלה13[[#This Row],[טווח]],"")</f>
        <v/>
      </c>
      <c r="O984" s="3" t="str">
        <f>IF(טבלה13[[#This Row],[מניית טווחים]]&lt;&gt;"",IF(OR(30&gt;טבלה13[[#This Row],[מקסימום]],30&lt;טבלה13[[#This Row],[מינימום]]),0,1),"")</f>
        <v/>
      </c>
    </row>
    <row r="985" spans="1:15" x14ac:dyDescent="0.25">
      <c r="A985" t="s">
        <v>98</v>
      </c>
      <c r="B985">
        <v>8</v>
      </c>
      <c r="C985">
        <v>28</v>
      </c>
      <c r="D985">
        <f>טבלה13[[#This Row],[LengthofCycle]]+1</f>
        <v>29</v>
      </c>
      <c r="E985">
        <f>IF(טבלה13[[#This Row],[CycleNumber]]&lt;3,"",IF(טבלה13[[#This Row],[CycleNumber]]=3,MIN(D983:D985),IF(I984=3,MIN(D982:D984),E984)))</f>
        <v>29</v>
      </c>
      <c r="F985">
        <f>IF(טבלה13[[#This Row],[CycleNumber]]&lt;3,"",IF(טבלה13[[#This Row],[CycleNumber]]=3,MAX(D983:D985),IF(I984=3,MAX(D982:D984),F984)))</f>
        <v>32</v>
      </c>
      <c r="G985">
        <f>IF(OR(טבלה13[[#This Row],[CycleNumber]]&gt;B986,B986=""),IF(טבלה13[[#This Row],[מספר סטייה]]=3,MIN(D983:D985),טבלה13[[#This Row],[מינ קבוע]]),טבלה13[[#This Row],[מינ קבוע]])</f>
        <v>29</v>
      </c>
      <c r="H985">
        <f>IF(OR(טבלה13[[#This Row],[CycleNumber]]&gt;B986,B986=""),IF(טבלה13[[#This Row],[מספר סטייה]]=3,MAX(D983:D985),טבלה13[[#This Row],[מקס קבוע]]),טבלה13[[#This Row],[מקס קבוע]])</f>
        <v>32</v>
      </c>
      <c r="I98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קבוע]]&lt;&gt;E984,1,I984+1),0))</f>
        <v>0</v>
      </c>
      <c r="J985">
        <f>IF(AND(טבלה13[[#This Row],[CycleNumber]]&lt;B986,טבלה13[[#This Row],[מקס קבוע]]&lt;&gt;""),IF(OR(טבלה13[[#This Row],[מספר סטייה]]&lt;I986,AND(טבלה13[[#This Row],[מספר סטייה]]=3,I986=1)),0,1),"")</f>
        <v>1</v>
      </c>
      <c r="K985">
        <f>IF(טבלה13[[#This Row],[מקס קבוע]]&lt;&gt;"",טבלה13[[#This Row],[מקסימום]]-טבלה13[[#This Row],[מינימום]],"")</f>
        <v>3</v>
      </c>
      <c r="L985">
        <f>IF(IFERROR(LOOKUP(טבלה13[[#This Row],[ClientID]],פיבוט!$A$4:$A$121),FALSE)=טבלה13[[#This Row],[ClientID]],1,0)</f>
        <v>1</v>
      </c>
      <c r="M985" t="str">
        <f>IF(OR(טבלה13[[#This Row],[ClientID]]=A986),"",1)</f>
        <v/>
      </c>
      <c r="N985" s="3" t="str">
        <f>IF(טבלה13[[#This Row],[טווח]]&lt;&gt;K984,טבלה13[[#This Row],[טווח]],"")</f>
        <v/>
      </c>
      <c r="O985" s="3" t="str">
        <f>IF(טבלה13[[#This Row],[מניית טווחים]]&lt;&gt;"",IF(OR(30&gt;טבלה13[[#This Row],[מקסימום]],30&lt;טבלה13[[#This Row],[מינימום]]),0,1),"")</f>
        <v/>
      </c>
    </row>
    <row r="986" spans="1:15" x14ac:dyDescent="0.25">
      <c r="A986" t="s">
        <v>98</v>
      </c>
      <c r="B986">
        <v>9</v>
      </c>
      <c r="C986">
        <v>28</v>
      </c>
      <c r="D986">
        <f>טבלה13[[#This Row],[LengthofCycle]]+1</f>
        <v>29</v>
      </c>
      <c r="E986">
        <f>IF(טבלה13[[#This Row],[CycleNumber]]&lt;3,"",IF(טבלה13[[#This Row],[CycleNumber]]=3,MIN(D984:D986),IF(I985=3,MIN(D983:D985),E985)))</f>
        <v>29</v>
      </c>
      <c r="F986">
        <f>IF(טבלה13[[#This Row],[CycleNumber]]&lt;3,"",IF(טבלה13[[#This Row],[CycleNumber]]=3,MAX(D984:D986),IF(I985=3,MAX(D983:D985),F985)))</f>
        <v>32</v>
      </c>
      <c r="G986">
        <f>IF(OR(טבלה13[[#This Row],[CycleNumber]]&gt;B987,B987=""),IF(טבלה13[[#This Row],[מספר סטייה]]=3,MIN(D984:D986),טבלה13[[#This Row],[מינ קבוע]]),טבלה13[[#This Row],[מינ קבוע]])</f>
        <v>29</v>
      </c>
      <c r="H986">
        <f>IF(OR(טבלה13[[#This Row],[CycleNumber]]&gt;B987,B987=""),IF(טבלה13[[#This Row],[מספר סטייה]]=3,MAX(D984:D986),טבלה13[[#This Row],[מקס קבוע]]),טבלה13[[#This Row],[מקס קבוע]])</f>
        <v>32</v>
      </c>
      <c r="I98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קבוע]]&lt;&gt;E985,1,I985+1),0))</f>
        <v>0</v>
      </c>
      <c r="J986">
        <f>IF(AND(טבלה13[[#This Row],[CycleNumber]]&lt;B987,טבלה13[[#This Row],[מקס קבוע]]&lt;&gt;""),IF(OR(טבלה13[[#This Row],[מספר סטייה]]&lt;I987,AND(טבלה13[[#This Row],[מספר סטייה]]=3,I987=1)),0,1),"")</f>
        <v>1</v>
      </c>
      <c r="K986">
        <f>IF(טבלה13[[#This Row],[מקס קבוע]]&lt;&gt;"",טבלה13[[#This Row],[מקסימום]]-טבלה13[[#This Row],[מינימום]],"")</f>
        <v>3</v>
      </c>
      <c r="L986">
        <f>IF(IFERROR(LOOKUP(טבלה13[[#This Row],[ClientID]],פיבוט!$A$4:$A$121),FALSE)=טבלה13[[#This Row],[ClientID]],1,0)</f>
        <v>1</v>
      </c>
      <c r="M986" t="str">
        <f>IF(OR(טבלה13[[#This Row],[ClientID]]=A987),"",1)</f>
        <v/>
      </c>
      <c r="N986" s="3" t="str">
        <f>IF(טבלה13[[#This Row],[טווח]]&lt;&gt;K985,טבלה13[[#This Row],[טווח]],"")</f>
        <v/>
      </c>
      <c r="O986" s="3" t="str">
        <f>IF(טבלה13[[#This Row],[מניית טווחים]]&lt;&gt;"",IF(OR(30&gt;טבלה13[[#This Row],[מקסימום]],30&lt;טבלה13[[#This Row],[מינימום]]),0,1),"")</f>
        <v/>
      </c>
    </row>
    <row r="987" spans="1:15" x14ac:dyDescent="0.25">
      <c r="A987" t="s">
        <v>98</v>
      </c>
      <c r="B987">
        <v>10</v>
      </c>
      <c r="C987">
        <v>29</v>
      </c>
      <c r="D987">
        <f>טבלה13[[#This Row],[LengthofCycle]]+1</f>
        <v>30</v>
      </c>
      <c r="E987">
        <f>IF(טבלה13[[#This Row],[CycleNumber]]&lt;3,"",IF(טבלה13[[#This Row],[CycleNumber]]=3,MIN(D985:D987),IF(I986=3,MIN(D984:D986),E986)))</f>
        <v>29</v>
      </c>
      <c r="F987">
        <f>IF(טבלה13[[#This Row],[CycleNumber]]&lt;3,"",IF(טבלה13[[#This Row],[CycleNumber]]=3,MAX(D985:D987),IF(I986=3,MAX(D984:D986),F986)))</f>
        <v>32</v>
      </c>
      <c r="G987">
        <f>IF(OR(טבלה13[[#This Row],[CycleNumber]]&gt;B988,B988=""),IF(טבלה13[[#This Row],[מספר סטייה]]=3,MIN(D985:D987),טבלה13[[#This Row],[מינ קבוע]]),טבלה13[[#This Row],[מינ קבוע]])</f>
        <v>29</v>
      </c>
      <c r="H987">
        <f>IF(OR(טבלה13[[#This Row],[CycleNumber]]&gt;B988,B988=""),IF(טבלה13[[#This Row],[מספר סטייה]]=3,MAX(D985:D987),טבלה13[[#This Row],[מקס קבוע]]),טבלה13[[#This Row],[מקס קבוע]])</f>
        <v>32</v>
      </c>
      <c r="I98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קבוע]]&lt;&gt;E986,1,I986+1),0))</f>
        <v>0</v>
      </c>
      <c r="J987" t="str">
        <f>IF(AND(טבלה13[[#This Row],[CycleNumber]]&lt;B988,טבלה13[[#This Row],[מקס קבוע]]&lt;&gt;""),IF(OR(טבלה13[[#This Row],[מספר סטייה]]&lt;I988,AND(טבלה13[[#This Row],[מספר סטייה]]=3,I988=1)),0,1),"")</f>
        <v/>
      </c>
      <c r="K987">
        <f>IF(טבלה13[[#This Row],[מקס קבוע]]&lt;&gt;"",טבלה13[[#This Row],[מקסימום]]-טבלה13[[#This Row],[מינימום]],"")</f>
        <v>3</v>
      </c>
      <c r="L987">
        <f>IF(IFERROR(LOOKUP(טבלה13[[#This Row],[ClientID]],פיבוט!$A$4:$A$121),FALSE)=טבלה13[[#This Row],[ClientID]],1,0)</f>
        <v>1</v>
      </c>
      <c r="M987">
        <f>IF(OR(טבלה13[[#This Row],[ClientID]]=A988),"",1)</f>
        <v>1</v>
      </c>
      <c r="N987" s="3" t="str">
        <f>IF(טבלה13[[#This Row],[טווח]]&lt;&gt;K986,טבלה13[[#This Row],[טווח]],"")</f>
        <v/>
      </c>
      <c r="O987" s="3" t="str">
        <f>IF(טבלה13[[#This Row],[מניית טווחים]]&lt;&gt;"",IF(OR(30&gt;טבלה13[[#This Row],[מקסימום]],30&lt;טבלה13[[#This Row],[מינימום]]),0,1),"")</f>
        <v/>
      </c>
    </row>
    <row r="988" spans="1:15" x14ac:dyDescent="0.25">
      <c r="A988" t="s">
        <v>100</v>
      </c>
      <c r="B988">
        <v>1</v>
      </c>
      <c r="C988">
        <v>26</v>
      </c>
      <c r="D988">
        <f>טבלה13[[#This Row],[LengthofCycle]]+1</f>
        <v>27</v>
      </c>
      <c r="E988" t="str">
        <f>IF(טבלה13[[#This Row],[CycleNumber]]&lt;3,"",IF(טבלה13[[#This Row],[CycleNumber]]=3,MIN(D986:D988),IF(I987=3,MIN(D985:D987),E987)))</f>
        <v/>
      </c>
      <c r="F988" t="str">
        <f>IF(טבלה13[[#This Row],[CycleNumber]]&lt;3,"",IF(טבלה13[[#This Row],[CycleNumber]]=3,MAX(D986:D988),IF(I987=3,MAX(D985:D987),F987)))</f>
        <v/>
      </c>
      <c r="G988" t="str">
        <f>IF(OR(טבלה13[[#This Row],[CycleNumber]]&gt;B989,B989=""),IF(טבלה13[[#This Row],[מספר סטייה]]=3,MIN(D986:D988),טבלה13[[#This Row],[מינ קבוע]]),טבלה13[[#This Row],[מינ קבוע]])</f>
        <v/>
      </c>
      <c r="H988" t="str">
        <f>IF(OR(טבלה13[[#This Row],[CycleNumber]]&gt;B989,B989=""),IF(טבלה13[[#This Row],[מספר סטייה]]=3,MAX(D986:D988),טבלה13[[#This Row],[מקס קבוע]]),טבלה13[[#This Row],[מקס קבוע]])</f>
        <v/>
      </c>
      <c r="I98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קבוע]]&lt;&gt;E987,1,I987+1),0))</f>
        <v/>
      </c>
      <c r="J988" t="str">
        <f>IF(AND(טבלה13[[#This Row],[CycleNumber]]&lt;B989,טבלה13[[#This Row],[מקס קבוע]]&lt;&gt;""),IF(OR(טבלה13[[#This Row],[מספר סטייה]]&lt;I989,AND(טבלה13[[#This Row],[מספר סטייה]]=3,I989=1)),0,1),"")</f>
        <v/>
      </c>
      <c r="K988" t="str">
        <f>IF(טבלה13[[#This Row],[מקס קבוע]]&lt;&gt;"",טבלה13[[#This Row],[מקסימום]]-טבלה13[[#This Row],[מינימום]],"")</f>
        <v/>
      </c>
      <c r="L988">
        <f>IF(IFERROR(LOOKUP(טבלה13[[#This Row],[ClientID]],פיבוט!$A$4:$A$121),FALSE)=טבלה13[[#This Row],[ClientID]],1,0)</f>
        <v>1</v>
      </c>
      <c r="M988" t="str">
        <f>IF(OR(טבלה13[[#This Row],[ClientID]]=A989),"",1)</f>
        <v/>
      </c>
      <c r="N988" s="3" t="str">
        <f>IF(טבלה13[[#This Row],[טווח]]&lt;&gt;K987,טבלה13[[#This Row],[טווח]],"")</f>
        <v/>
      </c>
      <c r="O988" s="3" t="str">
        <f>IF(טבלה13[[#This Row],[מניית טווחים]]&lt;&gt;"",IF(OR(30&gt;טבלה13[[#This Row],[מקסימום]],30&lt;טבלה13[[#This Row],[מינימום]]),0,1),"")</f>
        <v/>
      </c>
    </row>
    <row r="989" spans="1:15" x14ac:dyDescent="0.25">
      <c r="A989" t="s">
        <v>100</v>
      </c>
      <c r="B989">
        <v>2</v>
      </c>
      <c r="C989">
        <v>26</v>
      </c>
      <c r="D989">
        <f>טבלה13[[#This Row],[LengthofCycle]]+1</f>
        <v>27</v>
      </c>
      <c r="E989" t="str">
        <f>IF(טבלה13[[#This Row],[CycleNumber]]&lt;3,"",IF(טבלה13[[#This Row],[CycleNumber]]=3,MIN(D987:D989),IF(I988=3,MIN(D986:D988),E988)))</f>
        <v/>
      </c>
      <c r="F989" t="str">
        <f>IF(טבלה13[[#This Row],[CycleNumber]]&lt;3,"",IF(טבלה13[[#This Row],[CycleNumber]]=3,MAX(D987:D989),IF(I988=3,MAX(D986:D988),F988)))</f>
        <v/>
      </c>
      <c r="G989" t="str">
        <f>IF(OR(טבלה13[[#This Row],[CycleNumber]]&gt;B990,B990=""),IF(טבלה13[[#This Row],[מספר סטייה]]=3,MIN(D987:D989),טבלה13[[#This Row],[מינ קבוע]]),טבלה13[[#This Row],[מינ קבוע]])</f>
        <v/>
      </c>
      <c r="H989" t="str">
        <f>IF(OR(טבלה13[[#This Row],[CycleNumber]]&gt;B990,B990=""),IF(טבלה13[[#This Row],[מספר סטייה]]=3,MAX(D987:D989),טבלה13[[#This Row],[מקס קבוע]]),טבלה13[[#This Row],[מקס קבוע]])</f>
        <v/>
      </c>
      <c r="I98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קבוע]]&lt;&gt;E988,1,I988+1),0))</f>
        <v/>
      </c>
      <c r="J989" t="str">
        <f>IF(AND(טבלה13[[#This Row],[CycleNumber]]&lt;B990,טבלה13[[#This Row],[מקס קבוע]]&lt;&gt;""),IF(OR(טבלה13[[#This Row],[מספר סטייה]]&lt;I990,AND(טבלה13[[#This Row],[מספר סטייה]]=3,I990=1)),0,1),"")</f>
        <v/>
      </c>
      <c r="K989" t="str">
        <f>IF(טבלה13[[#This Row],[מקס קבוע]]&lt;&gt;"",טבלה13[[#This Row],[מקסימום]]-טבלה13[[#This Row],[מינימום]],"")</f>
        <v/>
      </c>
      <c r="L989">
        <f>IF(IFERROR(LOOKUP(טבלה13[[#This Row],[ClientID]],פיבוט!$A$4:$A$121),FALSE)=טבלה13[[#This Row],[ClientID]],1,0)</f>
        <v>1</v>
      </c>
      <c r="M989" t="str">
        <f>IF(OR(טבלה13[[#This Row],[ClientID]]=A990),"",1)</f>
        <v/>
      </c>
      <c r="N989" s="3" t="str">
        <f>IF(טבלה13[[#This Row],[טווח]]&lt;&gt;K988,טבלה13[[#This Row],[טווח]],"")</f>
        <v/>
      </c>
      <c r="O989" s="3" t="str">
        <f>IF(טבלה13[[#This Row],[מניית טווחים]]&lt;&gt;"",IF(OR(30&gt;טבלה13[[#This Row],[מקסימום]],30&lt;טבלה13[[#This Row],[מינימום]]),0,1),"")</f>
        <v/>
      </c>
    </row>
    <row r="990" spans="1:15" x14ac:dyDescent="0.25">
      <c r="A990" t="s">
        <v>100</v>
      </c>
      <c r="B990">
        <v>3</v>
      </c>
      <c r="C990">
        <v>27</v>
      </c>
      <c r="D990">
        <f>טבלה13[[#This Row],[LengthofCycle]]+1</f>
        <v>28</v>
      </c>
      <c r="E990">
        <f>IF(טבלה13[[#This Row],[CycleNumber]]&lt;3,"",IF(טבלה13[[#This Row],[CycleNumber]]=3,MIN(D988:D990),IF(I989=3,MIN(D987:D989),E989)))</f>
        <v>27</v>
      </c>
      <c r="F990">
        <f>IF(טבלה13[[#This Row],[CycleNumber]]&lt;3,"",IF(טבלה13[[#This Row],[CycleNumber]]=3,MAX(D988:D990),IF(I989=3,MAX(D987:D989),F989)))</f>
        <v>28</v>
      </c>
      <c r="G990">
        <f>IF(OR(טבלה13[[#This Row],[CycleNumber]]&gt;B991,B991=""),IF(טבלה13[[#This Row],[מספר סטייה]]=3,MIN(D988:D990),טבלה13[[#This Row],[מינ קבוע]]),טבלה13[[#This Row],[מינ קבוע]])</f>
        <v>27</v>
      </c>
      <c r="H990">
        <f>IF(OR(טבלה13[[#This Row],[CycleNumber]]&gt;B991,B991=""),IF(טבלה13[[#This Row],[מספר סטייה]]=3,MAX(D988:D990),טבלה13[[#This Row],[מקס קבוע]]),טבלה13[[#This Row],[מקס קבוע]])</f>
        <v>28</v>
      </c>
      <c r="I99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קבוע]]&lt;&gt;E989,1,I989+1),0))</f>
        <v>0</v>
      </c>
      <c r="J990">
        <f>IF(AND(טבלה13[[#This Row],[CycleNumber]]&lt;B991,טבלה13[[#This Row],[מקס קבוע]]&lt;&gt;""),IF(OR(טבלה13[[#This Row],[מספר סטייה]]&lt;I991,AND(טבלה13[[#This Row],[מספר סטייה]]=3,I991=1)),0,1),"")</f>
        <v>1</v>
      </c>
      <c r="K990">
        <f>IF(טבלה13[[#This Row],[מקס קבוע]]&lt;&gt;"",טבלה13[[#This Row],[מקסימום]]-טבלה13[[#This Row],[מינימום]],"")</f>
        <v>1</v>
      </c>
      <c r="L990">
        <f>IF(IFERROR(LOOKUP(טבלה13[[#This Row],[ClientID]],פיבוט!$A$4:$A$121),FALSE)=טבלה13[[#This Row],[ClientID]],1,0)</f>
        <v>1</v>
      </c>
      <c r="M990" t="str">
        <f>IF(OR(טבלה13[[#This Row],[ClientID]]=A991),"",1)</f>
        <v/>
      </c>
      <c r="N990" s="3">
        <f>IF(טבלה13[[#This Row],[טווח]]&lt;&gt;K989,טבלה13[[#This Row],[טווח]],"")</f>
        <v>1</v>
      </c>
      <c r="O990" s="3">
        <f>IF(טבלה13[[#This Row],[מניית טווחים]]&lt;&gt;"",IF(OR(30&gt;טבלה13[[#This Row],[מקסימום]],30&lt;טבלה13[[#This Row],[מינימום]]),0,1),"")</f>
        <v>0</v>
      </c>
    </row>
    <row r="991" spans="1:15" x14ac:dyDescent="0.25">
      <c r="A991" t="s">
        <v>100</v>
      </c>
      <c r="B991">
        <v>4</v>
      </c>
      <c r="C991">
        <v>26</v>
      </c>
      <c r="D991">
        <f>טבלה13[[#This Row],[LengthofCycle]]+1</f>
        <v>27</v>
      </c>
      <c r="E991">
        <f>IF(טבלה13[[#This Row],[CycleNumber]]&lt;3,"",IF(טבלה13[[#This Row],[CycleNumber]]=3,MIN(D989:D991),IF(I990=3,MIN(D988:D990),E990)))</f>
        <v>27</v>
      </c>
      <c r="F991">
        <f>IF(טבלה13[[#This Row],[CycleNumber]]&lt;3,"",IF(טבלה13[[#This Row],[CycleNumber]]=3,MAX(D989:D991),IF(I990=3,MAX(D988:D990),F990)))</f>
        <v>28</v>
      </c>
      <c r="G991">
        <f>IF(OR(טבלה13[[#This Row],[CycleNumber]]&gt;B992,B992=""),IF(טבלה13[[#This Row],[מספר סטייה]]=3,MIN(D989:D991),טבלה13[[#This Row],[מינ קבוע]]),טבלה13[[#This Row],[מינ קבוע]])</f>
        <v>27</v>
      </c>
      <c r="H991">
        <f>IF(OR(טבלה13[[#This Row],[CycleNumber]]&gt;B992,B992=""),IF(טבלה13[[#This Row],[מספר סטייה]]=3,MAX(D989:D991),טבלה13[[#This Row],[מקס קבוע]]),טבלה13[[#This Row],[מקס קבוע]])</f>
        <v>28</v>
      </c>
      <c r="I99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קבוע]]&lt;&gt;E990,1,I990+1),0))</f>
        <v>0</v>
      </c>
      <c r="J991">
        <f>IF(AND(טבלה13[[#This Row],[CycleNumber]]&lt;B992,טבלה13[[#This Row],[מקס קבוע]]&lt;&gt;""),IF(OR(טבלה13[[#This Row],[מספר סטייה]]&lt;I992,AND(טבלה13[[#This Row],[מספר סטייה]]=3,I992=1)),0,1),"")</f>
        <v>1</v>
      </c>
      <c r="K991">
        <f>IF(טבלה13[[#This Row],[מקס קבוע]]&lt;&gt;"",טבלה13[[#This Row],[מקסימום]]-טבלה13[[#This Row],[מינימום]],"")</f>
        <v>1</v>
      </c>
      <c r="L991">
        <f>IF(IFERROR(LOOKUP(טבלה13[[#This Row],[ClientID]],פיבוט!$A$4:$A$121),FALSE)=טבלה13[[#This Row],[ClientID]],1,0)</f>
        <v>1</v>
      </c>
      <c r="M991" t="str">
        <f>IF(OR(טבלה13[[#This Row],[ClientID]]=A992),"",1)</f>
        <v/>
      </c>
      <c r="N991" s="3" t="str">
        <f>IF(טבלה13[[#This Row],[טווח]]&lt;&gt;K990,טבלה13[[#This Row],[טווח]],"")</f>
        <v/>
      </c>
      <c r="O991" s="3" t="str">
        <f>IF(טבלה13[[#This Row],[מניית טווחים]]&lt;&gt;"",IF(OR(30&gt;טבלה13[[#This Row],[מקסימום]],30&lt;טבלה13[[#This Row],[מינימום]]),0,1),"")</f>
        <v/>
      </c>
    </row>
    <row r="992" spans="1:15" x14ac:dyDescent="0.25">
      <c r="A992" t="s">
        <v>100</v>
      </c>
      <c r="B992">
        <v>5</v>
      </c>
      <c r="C992">
        <v>26</v>
      </c>
      <c r="D992">
        <f>טבלה13[[#This Row],[LengthofCycle]]+1</f>
        <v>27</v>
      </c>
      <c r="E992">
        <f>IF(טבלה13[[#This Row],[CycleNumber]]&lt;3,"",IF(טבלה13[[#This Row],[CycleNumber]]=3,MIN(D990:D992),IF(I991=3,MIN(D989:D991),E991)))</f>
        <v>27</v>
      </c>
      <c r="F992">
        <f>IF(טבלה13[[#This Row],[CycleNumber]]&lt;3,"",IF(טבלה13[[#This Row],[CycleNumber]]=3,MAX(D990:D992),IF(I991=3,MAX(D989:D991),F991)))</f>
        <v>28</v>
      </c>
      <c r="G992">
        <f>IF(OR(טבלה13[[#This Row],[CycleNumber]]&gt;B993,B993=""),IF(טבלה13[[#This Row],[מספר סטייה]]=3,MIN(D990:D992),טבלה13[[#This Row],[מינ קבוע]]),טבלה13[[#This Row],[מינ קבוע]])</f>
        <v>27</v>
      </c>
      <c r="H992">
        <f>IF(OR(טבלה13[[#This Row],[CycleNumber]]&gt;B993,B993=""),IF(טבלה13[[#This Row],[מספר סטייה]]=3,MAX(D990:D992),טבלה13[[#This Row],[מקס קבוע]]),טבלה13[[#This Row],[מקס קבוע]])</f>
        <v>28</v>
      </c>
      <c r="I99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קבוע]]&lt;&gt;E991,1,I991+1),0))</f>
        <v>0</v>
      </c>
      <c r="J992">
        <f>IF(AND(טבלה13[[#This Row],[CycleNumber]]&lt;B993,טבלה13[[#This Row],[מקס קבוע]]&lt;&gt;""),IF(OR(טבלה13[[#This Row],[מספר סטייה]]&lt;I993,AND(טבלה13[[#This Row],[מספר סטייה]]=3,I993=1)),0,1),"")</f>
        <v>0</v>
      </c>
      <c r="K992">
        <f>IF(טבלה13[[#This Row],[מקס קבוע]]&lt;&gt;"",טבלה13[[#This Row],[מקסימום]]-טבלה13[[#This Row],[מינימום]],"")</f>
        <v>1</v>
      </c>
      <c r="L992">
        <f>IF(IFERROR(LOOKUP(טבלה13[[#This Row],[ClientID]],פיבוט!$A$4:$A$121),FALSE)=טבלה13[[#This Row],[ClientID]],1,0)</f>
        <v>1</v>
      </c>
      <c r="M992" t="str">
        <f>IF(OR(טבלה13[[#This Row],[ClientID]]=A993),"",1)</f>
        <v/>
      </c>
      <c r="N992" s="3" t="str">
        <f>IF(טבלה13[[#This Row],[טווח]]&lt;&gt;K991,טבלה13[[#This Row],[טווח]],"")</f>
        <v/>
      </c>
      <c r="O992" s="3" t="str">
        <f>IF(טבלה13[[#This Row],[מניית טווחים]]&lt;&gt;"",IF(OR(30&gt;טבלה13[[#This Row],[מקסימום]],30&lt;טבלה13[[#This Row],[מינימום]]),0,1),"")</f>
        <v/>
      </c>
    </row>
    <row r="993" spans="1:15" x14ac:dyDescent="0.25">
      <c r="A993" t="s">
        <v>100</v>
      </c>
      <c r="B993">
        <v>6</v>
      </c>
      <c r="C993">
        <v>28</v>
      </c>
      <c r="D993">
        <f>טבלה13[[#This Row],[LengthofCycle]]+1</f>
        <v>29</v>
      </c>
      <c r="E993">
        <f>IF(טבלה13[[#This Row],[CycleNumber]]&lt;3,"",IF(טבלה13[[#This Row],[CycleNumber]]=3,MIN(D991:D993),IF(I992=3,MIN(D990:D992),E992)))</f>
        <v>27</v>
      </c>
      <c r="F993">
        <f>IF(טבלה13[[#This Row],[CycleNumber]]&lt;3,"",IF(טבלה13[[#This Row],[CycleNumber]]=3,MAX(D991:D993),IF(I992=3,MAX(D990:D992),F992)))</f>
        <v>28</v>
      </c>
      <c r="G993">
        <f>IF(OR(טבלה13[[#This Row],[CycleNumber]]&gt;B994,B994=""),IF(טבלה13[[#This Row],[מספר סטייה]]=3,MIN(D991:D993),טבלה13[[#This Row],[מינ קבוע]]),טבלה13[[#This Row],[מינ קבוע]])</f>
        <v>27</v>
      </c>
      <c r="H993">
        <f>IF(OR(טבלה13[[#This Row],[CycleNumber]]&gt;B994,B994=""),IF(טבלה13[[#This Row],[מספר סטייה]]=3,MAX(D991:D993),טבלה13[[#This Row],[מקס קבוע]]),טבלה13[[#This Row],[מקס קבוע]])</f>
        <v>28</v>
      </c>
      <c r="I99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קבוע]]&lt;&gt;E992,1,I992+1),0))</f>
        <v>1</v>
      </c>
      <c r="J993">
        <f>IF(AND(טבלה13[[#This Row],[CycleNumber]]&lt;B994,טבלה13[[#This Row],[מקס קבוע]]&lt;&gt;""),IF(OR(טבלה13[[#This Row],[מספר סטייה]]&lt;I994,AND(טבלה13[[#This Row],[מספר סטייה]]=3,I994=1)),0,1),"")</f>
        <v>1</v>
      </c>
      <c r="K993">
        <f>IF(טבלה13[[#This Row],[מקס קבוע]]&lt;&gt;"",טבלה13[[#This Row],[מקסימום]]-טבלה13[[#This Row],[מינימום]],"")</f>
        <v>1</v>
      </c>
      <c r="L993">
        <f>IF(IFERROR(LOOKUP(טבלה13[[#This Row],[ClientID]],פיבוט!$A$4:$A$121),FALSE)=טבלה13[[#This Row],[ClientID]],1,0)</f>
        <v>1</v>
      </c>
      <c r="M993" t="str">
        <f>IF(OR(טבלה13[[#This Row],[ClientID]]=A994),"",1)</f>
        <v/>
      </c>
      <c r="N993" s="3" t="str">
        <f>IF(טבלה13[[#This Row],[טווח]]&lt;&gt;K992,טבלה13[[#This Row],[טווח]],"")</f>
        <v/>
      </c>
      <c r="O993" s="3" t="str">
        <f>IF(טבלה13[[#This Row],[מניית טווחים]]&lt;&gt;"",IF(OR(30&gt;טבלה13[[#This Row],[מקסימום]],30&lt;טבלה13[[#This Row],[מינימום]]),0,1),"")</f>
        <v/>
      </c>
    </row>
    <row r="994" spans="1:15" x14ac:dyDescent="0.25">
      <c r="A994" t="s">
        <v>100</v>
      </c>
      <c r="B994">
        <v>7</v>
      </c>
      <c r="C994">
        <v>27</v>
      </c>
      <c r="D994">
        <f>טבלה13[[#This Row],[LengthofCycle]]+1</f>
        <v>28</v>
      </c>
      <c r="E994">
        <f>IF(טבלה13[[#This Row],[CycleNumber]]&lt;3,"",IF(טבלה13[[#This Row],[CycleNumber]]=3,MIN(D992:D994),IF(I993=3,MIN(D991:D993),E993)))</f>
        <v>27</v>
      </c>
      <c r="F994">
        <f>IF(טבלה13[[#This Row],[CycleNumber]]&lt;3,"",IF(טבלה13[[#This Row],[CycleNumber]]=3,MAX(D992:D994),IF(I993=3,MAX(D991:D993),F993)))</f>
        <v>28</v>
      </c>
      <c r="G994">
        <f>IF(OR(טבלה13[[#This Row],[CycleNumber]]&gt;B995,B995=""),IF(טבלה13[[#This Row],[מספר סטייה]]=3,MIN(D992:D994),טבלה13[[#This Row],[מינ קבוע]]),טבלה13[[#This Row],[מינ קבוע]])</f>
        <v>27</v>
      </c>
      <c r="H994">
        <f>IF(OR(טבלה13[[#This Row],[CycleNumber]]&gt;B995,B995=""),IF(טבלה13[[#This Row],[מספר סטייה]]=3,MAX(D992:D994),טבלה13[[#This Row],[מקס קבוע]]),טבלה13[[#This Row],[מקס קבוע]])</f>
        <v>28</v>
      </c>
      <c r="I99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קבוע]]&lt;&gt;E993,1,I993+1),0))</f>
        <v>0</v>
      </c>
      <c r="J994">
        <f>IF(AND(טבלה13[[#This Row],[CycleNumber]]&lt;B995,טבלה13[[#This Row],[מקס קבוע]]&lt;&gt;""),IF(OR(טבלה13[[#This Row],[מספר סטייה]]&lt;I995,AND(טבלה13[[#This Row],[מספר סטייה]]=3,I995=1)),0,1),"")</f>
        <v>0</v>
      </c>
      <c r="K994">
        <f>IF(טבלה13[[#This Row],[מקס קבוע]]&lt;&gt;"",טבלה13[[#This Row],[מקסימום]]-טבלה13[[#This Row],[מינימום]],"")</f>
        <v>1</v>
      </c>
      <c r="L994">
        <f>IF(IFERROR(LOOKUP(טבלה13[[#This Row],[ClientID]],פיבוט!$A$4:$A$121),FALSE)=טבלה13[[#This Row],[ClientID]],1,0)</f>
        <v>1</v>
      </c>
      <c r="M994" t="str">
        <f>IF(OR(טבלה13[[#This Row],[ClientID]]=A995),"",1)</f>
        <v/>
      </c>
      <c r="N994" s="3" t="str">
        <f>IF(טבלה13[[#This Row],[טווח]]&lt;&gt;K993,טבלה13[[#This Row],[טווח]],"")</f>
        <v/>
      </c>
      <c r="O994" s="3" t="str">
        <f>IF(טבלה13[[#This Row],[מניית טווחים]]&lt;&gt;"",IF(OR(30&gt;טבלה13[[#This Row],[מקסימום]],30&lt;טבלה13[[#This Row],[מינימום]]),0,1),"")</f>
        <v/>
      </c>
    </row>
    <row r="995" spans="1:15" x14ac:dyDescent="0.25">
      <c r="A995" t="s">
        <v>100</v>
      </c>
      <c r="B995">
        <v>8</v>
      </c>
      <c r="C995">
        <v>28</v>
      </c>
      <c r="D995">
        <f>טבלה13[[#This Row],[LengthofCycle]]+1</f>
        <v>29</v>
      </c>
      <c r="E995">
        <f>IF(טבלה13[[#This Row],[CycleNumber]]&lt;3,"",IF(טבלה13[[#This Row],[CycleNumber]]=3,MIN(D993:D995),IF(I994=3,MIN(D992:D994),E994)))</f>
        <v>27</v>
      </c>
      <c r="F995">
        <f>IF(טבלה13[[#This Row],[CycleNumber]]&lt;3,"",IF(טבלה13[[#This Row],[CycleNumber]]=3,MAX(D993:D995),IF(I994=3,MAX(D992:D994),F994)))</f>
        <v>28</v>
      </c>
      <c r="G995">
        <f>IF(OR(טבלה13[[#This Row],[CycleNumber]]&gt;B996,B996=""),IF(טבלה13[[#This Row],[מספר סטייה]]=3,MIN(D993:D995),טבלה13[[#This Row],[מינ קבוע]]),טבלה13[[#This Row],[מינ קבוע]])</f>
        <v>27</v>
      </c>
      <c r="H995">
        <f>IF(OR(טבלה13[[#This Row],[CycleNumber]]&gt;B996,B996=""),IF(טבלה13[[#This Row],[מספר סטייה]]=3,MAX(D993:D995),טבלה13[[#This Row],[מקס קבוע]]),טבלה13[[#This Row],[מקס קבוע]])</f>
        <v>28</v>
      </c>
      <c r="I99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קבוע]]&lt;&gt;E994,1,I994+1),0))</f>
        <v>1</v>
      </c>
      <c r="J995">
        <f>IF(AND(טבלה13[[#This Row],[CycleNumber]]&lt;B996,טבלה13[[#This Row],[מקס קבוע]]&lt;&gt;""),IF(OR(טבלה13[[#This Row],[מספר סטייה]]&lt;I996,AND(טבלה13[[#This Row],[מספר סטייה]]=3,I996=1)),0,1),"")</f>
        <v>1</v>
      </c>
      <c r="K995">
        <f>IF(טבלה13[[#This Row],[מקס קבוע]]&lt;&gt;"",טבלה13[[#This Row],[מקסימום]]-טבלה13[[#This Row],[מינימום]],"")</f>
        <v>1</v>
      </c>
      <c r="L995">
        <f>IF(IFERROR(LOOKUP(טבלה13[[#This Row],[ClientID]],פיבוט!$A$4:$A$121),FALSE)=טבלה13[[#This Row],[ClientID]],1,0)</f>
        <v>1</v>
      </c>
      <c r="M995" t="str">
        <f>IF(OR(טבלה13[[#This Row],[ClientID]]=A996),"",1)</f>
        <v/>
      </c>
      <c r="N995" s="3" t="str">
        <f>IF(טבלה13[[#This Row],[טווח]]&lt;&gt;K994,טבלה13[[#This Row],[טווח]],"")</f>
        <v/>
      </c>
      <c r="O995" s="3" t="str">
        <f>IF(טבלה13[[#This Row],[מניית טווחים]]&lt;&gt;"",IF(OR(30&gt;טבלה13[[#This Row],[מקסימום]],30&lt;טבלה13[[#This Row],[מינימום]]),0,1),"")</f>
        <v/>
      </c>
    </row>
    <row r="996" spans="1:15" x14ac:dyDescent="0.25">
      <c r="A996" t="s">
        <v>100</v>
      </c>
      <c r="B996">
        <v>9</v>
      </c>
      <c r="C996">
        <v>27</v>
      </c>
      <c r="D996">
        <f>טבלה13[[#This Row],[LengthofCycle]]+1</f>
        <v>28</v>
      </c>
      <c r="E996">
        <f>IF(טבלה13[[#This Row],[CycleNumber]]&lt;3,"",IF(טבלה13[[#This Row],[CycleNumber]]=3,MIN(D994:D996),IF(I995=3,MIN(D993:D995),E995)))</f>
        <v>27</v>
      </c>
      <c r="F996">
        <f>IF(טבלה13[[#This Row],[CycleNumber]]&lt;3,"",IF(טבלה13[[#This Row],[CycleNumber]]=3,MAX(D994:D996),IF(I995=3,MAX(D993:D995),F995)))</f>
        <v>28</v>
      </c>
      <c r="G996">
        <f>IF(OR(טבלה13[[#This Row],[CycleNumber]]&gt;B997,B997=""),IF(טבלה13[[#This Row],[מספר סטייה]]=3,MIN(D994:D996),טבלה13[[#This Row],[מינ קבוע]]),טבלה13[[#This Row],[מינ קבוע]])</f>
        <v>27</v>
      </c>
      <c r="H996">
        <f>IF(OR(טבלה13[[#This Row],[CycleNumber]]&gt;B997,B997=""),IF(טבלה13[[#This Row],[מספר סטייה]]=3,MAX(D994:D996),טבלה13[[#This Row],[מקס קבוע]]),טבלה13[[#This Row],[מקס קבוע]])</f>
        <v>28</v>
      </c>
      <c r="I99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קבוע]]&lt;&gt;E995,1,I995+1),0))</f>
        <v>0</v>
      </c>
      <c r="J996" t="str">
        <f>IF(AND(טבלה13[[#This Row],[CycleNumber]]&lt;B997,טבלה13[[#This Row],[מקס קבוע]]&lt;&gt;""),IF(OR(טבלה13[[#This Row],[מספר סטייה]]&lt;I997,AND(טבלה13[[#This Row],[מספר סטייה]]=3,I997=1)),0,1),"")</f>
        <v/>
      </c>
      <c r="K996">
        <f>IF(טבלה13[[#This Row],[מקס קבוע]]&lt;&gt;"",טבלה13[[#This Row],[מקסימום]]-טבלה13[[#This Row],[מינימום]],"")</f>
        <v>1</v>
      </c>
      <c r="L996">
        <f>IF(IFERROR(LOOKUP(טבלה13[[#This Row],[ClientID]],פיבוט!$A$4:$A$121),FALSE)=טבלה13[[#This Row],[ClientID]],1,0)</f>
        <v>1</v>
      </c>
      <c r="M996">
        <f>IF(OR(טבלה13[[#This Row],[ClientID]]=A997),"",1)</f>
        <v>1</v>
      </c>
      <c r="N996" s="3" t="str">
        <f>IF(טבלה13[[#This Row],[טווח]]&lt;&gt;K995,טבלה13[[#This Row],[טווח]],"")</f>
        <v/>
      </c>
      <c r="O996" s="3" t="str">
        <f>IF(טבלה13[[#This Row],[מניית טווחים]]&lt;&gt;"",IF(OR(30&gt;טבלה13[[#This Row],[מקסימום]],30&lt;טבלה13[[#This Row],[מינימום]]),0,1),"")</f>
        <v/>
      </c>
    </row>
    <row r="997" spans="1:15" x14ac:dyDescent="0.25">
      <c r="A997" t="s">
        <v>104</v>
      </c>
      <c r="B997">
        <v>1</v>
      </c>
      <c r="C997">
        <v>28</v>
      </c>
      <c r="D997">
        <f>טבלה13[[#This Row],[LengthofCycle]]+1</f>
        <v>29</v>
      </c>
      <c r="E997" t="str">
        <f>IF(טבלה13[[#This Row],[CycleNumber]]&lt;3,"",IF(טבלה13[[#This Row],[CycleNumber]]=3,MIN(D995:D997),IF(I996=3,MIN(D994:D996),E996)))</f>
        <v/>
      </c>
      <c r="F997" t="str">
        <f>IF(טבלה13[[#This Row],[CycleNumber]]&lt;3,"",IF(טבלה13[[#This Row],[CycleNumber]]=3,MAX(D995:D997),IF(I996=3,MAX(D994:D996),F996)))</f>
        <v/>
      </c>
      <c r="G997" t="str">
        <f>IF(OR(טבלה13[[#This Row],[CycleNumber]]&gt;B998,B998=""),IF(טבלה13[[#This Row],[מספר סטייה]]=3,MIN(D995:D997),טבלה13[[#This Row],[מינ קבוע]]),טבלה13[[#This Row],[מינ קבוע]])</f>
        <v/>
      </c>
      <c r="H997" t="str">
        <f>IF(OR(טבלה13[[#This Row],[CycleNumber]]&gt;B998,B998=""),IF(טבלה13[[#This Row],[מספר סטייה]]=3,MAX(D995:D997),טבלה13[[#This Row],[מקס קבוע]]),טבלה13[[#This Row],[מקס קבוע]])</f>
        <v/>
      </c>
      <c r="I99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קבוע]]&lt;&gt;E996,1,I996+1),0))</f>
        <v/>
      </c>
      <c r="J997" t="str">
        <f>IF(AND(טבלה13[[#This Row],[CycleNumber]]&lt;B998,טבלה13[[#This Row],[מקס קבוע]]&lt;&gt;""),IF(OR(טבלה13[[#This Row],[מספר סטייה]]&lt;I998,AND(טבלה13[[#This Row],[מספר סטייה]]=3,I998=1)),0,1),"")</f>
        <v/>
      </c>
      <c r="K997" t="str">
        <f>IF(טבלה13[[#This Row],[מקס קבוע]]&lt;&gt;"",טבלה13[[#This Row],[מקסימום]]-טבלה13[[#This Row],[מינימום]],"")</f>
        <v/>
      </c>
      <c r="L997">
        <f>IF(IFERROR(LOOKUP(טבלה13[[#This Row],[ClientID]],פיבוט!$A$4:$A$121),FALSE)=טבלה13[[#This Row],[ClientID]],1,0)</f>
        <v>1</v>
      </c>
      <c r="M997" t="str">
        <f>IF(OR(טבלה13[[#This Row],[ClientID]]=A998),"",1)</f>
        <v/>
      </c>
      <c r="N997" s="3" t="str">
        <f>IF(טבלה13[[#This Row],[טווח]]&lt;&gt;K996,טבלה13[[#This Row],[טווח]],"")</f>
        <v/>
      </c>
      <c r="O997" s="3" t="str">
        <f>IF(טבלה13[[#This Row],[מניית טווחים]]&lt;&gt;"",IF(OR(30&gt;טבלה13[[#This Row],[מקסימום]],30&lt;טבלה13[[#This Row],[מינימום]]),0,1),"")</f>
        <v/>
      </c>
    </row>
    <row r="998" spans="1:15" x14ac:dyDescent="0.25">
      <c r="A998" t="s">
        <v>104</v>
      </c>
      <c r="B998">
        <v>2</v>
      </c>
      <c r="C998">
        <v>27</v>
      </c>
      <c r="D998">
        <f>טבלה13[[#This Row],[LengthofCycle]]+1</f>
        <v>28</v>
      </c>
      <c r="E998" t="str">
        <f>IF(טבלה13[[#This Row],[CycleNumber]]&lt;3,"",IF(טבלה13[[#This Row],[CycleNumber]]=3,MIN(D996:D998),IF(I997=3,MIN(D995:D997),E997)))</f>
        <v/>
      </c>
      <c r="F998" t="str">
        <f>IF(טבלה13[[#This Row],[CycleNumber]]&lt;3,"",IF(טבלה13[[#This Row],[CycleNumber]]=3,MAX(D996:D998),IF(I997=3,MAX(D995:D997),F997)))</f>
        <v/>
      </c>
      <c r="G998" t="str">
        <f>IF(OR(טבלה13[[#This Row],[CycleNumber]]&gt;B999,B999=""),IF(טבלה13[[#This Row],[מספר סטייה]]=3,MIN(D996:D998),טבלה13[[#This Row],[מינ קבוע]]),טבלה13[[#This Row],[מינ קבוע]])</f>
        <v/>
      </c>
      <c r="H998" t="str">
        <f>IF(OR(טבלה13[[#This Row],[CycleNumber]]&gt;B999,B999=""),IF(טבלה13[[#This Row],[מספר סטייה]]=3,MAX(D996:D998),טבלה13[[#This Row],[מקס קבוע]]),טבלה13[[#This Row],[מקס קבוע]])</f>
        <v/>
      </c>
      <c r="I99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קבוע]]&lt;&gt;E997,1,I997+1),0))</f>
        <v/>
      </c>
      <c r="J998" t="str">
        <f>IF(AND(טבלה13[[#This Row],[CycleNumber]]&lt;B999,טבלה13[[#This Row],[מקס קבוע]]&lt;&gt;""),IF(OR(טבלה13[[#This Row],[מספר סטייה]]&lt;I999,AND(טבלה13[[#This Row],[מספר סטייה]]=3,I999=1)),0,1),"")</f>
        <v/>
      </c>
      <c r="K998" t="str">
        <f>IF(טבלה13[[#This Row],[מקס קבוע]]&lt;&gt;"",טבלה13[[#This Row],[מקסימום]]-טבלה13[[#This Row],[מינימום]],"")</f>
        <v/>
      </c>
      <c r="L998">
        <f>IF(IFERROR(LOOKUP(טבלה13[[#This Row],[ClientID]],פיבוט!$A$4:$A$121),FALSE)=טבלה13[[#This Row],[ClientID]],1,0)</f>
        <v>1</v>
      </c>
      <c r="M998" t="str">
        <f>IF(OR(טבלה13[[#This Row],[ClientID]]=A999),"",1)</f>
        <v/>
      </c>
      <c r="N998" s="3" t="str">
        <f>IF(טבלה13[[#This Row],[טווח]]&lt;&gt;K997,טבלה13[[#This Row],[טווח]],"")</f>
        <v/>
      </c>
      <c r="O998" s="3" t="str">
        <f>IF(טבלה13[[#This Row],[מניית טווחים]]&lt;&gt;"",IF(OR(30&gt;טבלה13[[#This Row],[מקסימום]],30&lt;טבלה13[[#This Row],[מינימום]]),0,1),"")</f>
        <v/>
      </c>
    </row>
    <row r="999" spans="1:15" x14ac:dyDescent="0.25">
      <c r="A999" t="s">
        <v>104</v>
      </c>
      <c r="B999">
        <v>3</v>
      </c>
      <c r="C999">
        <v>26</v>
      </c>
      <c r="D999">
        <f>טבלה13[[#This Row],[LengthofCycle]]+1</f>
        <v>27</v>
      </c>
      <c r="E999">
        <f>IF(טבלה13[[#This Row],[CycleNumber]]&lt;3,"",IF(טבלה13[[#This Row],[CycleNumber]]=3,MIN(D997:D999),IF(I998=3,MIN(D996:D998),E998)))</f>
        <v>27</v>
      </c>
      <c r="F999">
        <f>IF(טבלה13[[#This Row],[CycleNumber]]&lt;3,"",IF(טבלה13[[#This Row],[CycleNumber]]=3,MAX(D997:D999),IF(I998=3,MAX(D996:D998),F998)))</f>
        <v>29</v>
      </c>
      <c r="G999">
        <f>IF(OR(טבלה13[[#This Row],[CycleNumber]]&gt;B1000,B1000=""),IF(טבלה13[[#This Row],[מספר סטייה]]=3,MIN(D997:D999),טבלה13[[#This Row],[מינ קבוע]]),טבלה13[[#This Row],[מינ קבוע]])</f>
        <v>27</v>
      </c>
      <c r="H999">
        <f>IF(OR(טבלה13[[#This Row],[CycleNumber]]&gt;B1000,B1000=""),IF(טבלה13[[#This Row],[מספר סטייה]]=3,MAX(D997:D999),טבלה13[[#This Row],[מקס קבוע]]),טבלה13[[#This Row],[מקס קבוע]])</f>
        <v>29</v>
      </c>
      <c r="I99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קבוע]]&lt;&gt;E998,1,I998+1),0))</f>
        <v>0</v>
      </c>
      <c r="J999">
        <f>IF(AND(טבלה13[[#This Row],[CycleNumber]]&lt;B1000,טבלה13[[#This Row],[מקס קבוע]]&lt;&gt;""),IF(OR(טבלה13[[#This Row],[מספר סטייה]]&lt;I1000,AND(טבלה13[[#This Row],[מספר סטייה]]=3,I1000=1)),0,1),"")</f>
        <v>1</v>
      </c>
      <c r="K999">
        <f>IF(טבלה13[[#This Row],[מקס קבוע]]&lt;&gt;"",טבלה13[[#This Row],[מקסימום]]-טבלה13[[#This Row],[מינימום]],"")</f>
        <v>2</v>
      </c>
      <c r="L999">
        <f>IF(IFERROR(LOOKUP(טבלה13[[#This Row],[ClientID]],פיבוט!$A$4:$A$121),FALSE)=טבלה13[[#This Row],[ClientID]],1,0)</f>
        <v>1</v>
      </c>
      <c r="M999" t="str">
        <f>IF(OR(טבלה13[[#This Row],[ClientID]]=A1000),"",1)</f>
        <v/>
      </c>
      <c r="N999" s="3">
        <f>IF(טבלה13[[#This Row],[טווח]]&lt;&gt;K998,טבלה13[[#This Row],[טווח]],"")</f>
        <v>2</v>
      </c>
      <c r="O999" s="3">
        <f>IF(טבלה13[[#This Row],[מניית טווחים]]&lt;&gt;"",IF(OR(30&gt;טבלה13[[#This Row],[מקסימום]],30&lt;טבלה13[[#This Row],[מינימום]]),0,1),"")</f>
        <v>0</v>
      </c>
    </row>
    <row r="1000" spans="1:15" x14ac:dyDescent="0.25">
      <c r="A1000" t="s">
        <v>104</v>
      </c>
      <c r="B1000">
        <v>4</v>
      </c>
      <c r="C1000">
        <v>26</v>
      </c>
      <c r="D1000">
        <f>טבלה13[[#This Row],[LengthofCycle]]+1</f>
        <v>27</v>
      </c>
      <c r="E1000">
        <f>IF(טבלה13[[#This Row],[CycleNumber]]&lt;3,"",IF(טבלה13[[#This Row],[CycleNumber]]=3,MIN(D998:D1000),IF(I999=3,MIN(D997:D999),E999)))</f>
        <v>27</v>
      </c>
      <c r="F1000">
        <f>IF(טבלה13[[#This Row],[CycleNumber]]&lt;3,"",IF(טבלה13[[#This Row],[CycleNumber]]=3,MAX(D998:D1000),IF(I999=3,MAX(D997:D999),F999)))</f>
        <v>29</v>
      </c>
      <c r="G1000">
        <f>IF(OR(טבלה13[[#This Row],[CycleNumber]]&gt;B1001,B1001=""),IF(טבלה13[[#This Row],[מספר סטייה]]=3,MIN(D998:D1000),טבלה13[[#This Row],[מינ קבוע]]),טבלה13[[#This Row],[מינ קבוע]])</f>
        <v>27</v>
      </c>
      <c r="H1000">
        <f>IF(OR(טבלה13[[#This Row],[CycleNumber]]&gt;B1001,B1001=""),IF(טבלה13[[#This Row],[מספר סטייה]]=3,MAX(D998:D1000),טבלה13[[#This Row],[מקס קבוע]]),טבלה13[[#This Row],[מקס קבוע]])</f>
        <v>29</v>
      </c>
      <c r="I100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קבוע]]&lt;&gt;E999,1,I999+1),0))</f>
        <v>0</v>
      </c>
      <c r="J1000">
        <f>IF(AND(טבלה13[[#This Row],[CycleNumber]]&lt;B1001,טבלה13[[#This Row],[מקס קבוע]]&lt;&gt;""),IF(OR(טבלה13[[#This Row],[מספר סטייה]]&lt;I1001,AND(טבלה13[[#This Row],[מספר סטייה]]=3,I1001=1)),0,1),"")</f>
        <v>0</v>
      </c>
      <c r="K1000">
        <f>IF(טבלה13[[#This Row],[מקס קבוע]]&lt;&gt;"",טבלה13[[#This Row],[מקסימום]]-טבלה13[[#This Row],[מינימום]],"")</f>
        <v>2</v>
      </c>
      <c r="L1000">
        <f>IF(IFERROR(LOOKUP(טבלה13[[#This Row],[ClientID]],פיבוט!$A$4:$A$121),FALSE)=טבלה13[[#This Row],[ClientID]],1,0)</f>
        <v>1</v>
      </c>
      <c r="M1000" t="str">
        <f>IF(OR(טבלה13[[#This Row],[ClientID]]=A1001),"",1)</f>
        <v/>
      </c>
      <c r="N1000" s="3" t="str">
        <f>IF(טבלה13[[#This Row],[טווח]]&lt;&gt;K999,טבלה13[[#This Row],[טווח]],"")</f>
        <v/>
      </c>
      <c r="O1000" s="3" t="str">
        <f>IF(טבלה13[[#This Row],[מניית טווחים]]&lt;&gt;"",IF(OR(30&gt;טבלה13[[#This Row],[מקסימום]],30&lt;טבלה13[[#This Row],[מינימום]]),0,1),"")</f>
        <v/>
      </c>
    </row>
    <row r="1001" spans="1:15" x14ac:dyDescent="0.25">
      <c r="A1001" t="s">
        <v>104</v>
      </c>
      <c r="B1001">
        <v>5</v>
      </c>
      <c r="C1001">
        <v>25</v>
      </c>
      <c r="D1001">
        <f>טבלה13[[#This Row],[LengthofCycle]]+1</f>
        <v>26</v>
      </c>
      <c r="E1001">
        <f>IF(טבלה13[[#This Row],[CycleNumber]]&lt;3,"",IF(טבלה13[[#This Row],[CycleNumber]]=3,MIN(D999:D1001),IF(I1000=3,MIN(D998:D1000),E1000)))</f>
        <v>27</v>
      </c>
      <c r="F1001">
        <f>IF(טבלה13[[#This Row],[CycleNumber]]&lt;3,"",IF(טבלה13[[#This Row],[CycleNumber]]=3,MAX(D999:D1001),IF(I1000=3,MAX(D998:D1000),F1000)))</f>
        <v>29</v>
      </c>
      <c r="G1001">
        <f>IF(OR(טבלה13[[#This Row],[CycleNumber]]&gt;B1002,B1002=""),IF(טבלה13[[#This Row],[מספר סטייה]]=3,MIN(D999:D1001),טבלה13[[#This Row],[מינ קבוע]]),טבלה13[[#This Row],[מינ קבוע]])</f>
        <v>27</v>
      </c>
      <c r="H1001">
        <f>IF(OR(טבלה13[[#This Row],[CycleNumber]]&gt;B1002,B1002=""),IF(טבלה13[[#This Row],[מספר סטייה]]=3,MAX(D999:D1001),טבלה13[[#This Row],[מקס קבוע]]),טבלה13[[#This Row],[מקס קבוע]])</f>
        <v>29</v>
      </c>
      <c r="I100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קבוע]]&lt;&gt;E1000,1,I1000+1),0))</f>
        <v>1</v>
      </c>
      <c r="J1001">
        <f>IF(AND(טבלה13[[#This Row],[CycleNumber]]&lt;B1002,טבלה13[[#This Row],[מקס קבוע]]&lt;&gt;""),IF(OR(טבלה13[[#This Row],[מספר סטייה]]&lt;I1002,AND(טבלה13[[#This Row],[מספר סטייה]]=3,I1002=1)),0,1),"")</f>
        <v>0</v>
      </c>
      <c r="K1001">
        <f>IF(טבלה13[[#This Row],[מקס קבוע]]&lt;&gt;"",טבלה13[[#This Row],[מקסימום]]-טבלה13[[#This Row],[מינימום]],"")</f>
        <v>2</v>
      </c>
      <c r="L1001">
        <f>IF(IFERROR(LOOKUP(טבלה13[[#This Row],[ClientID]],פיבוט!$A$4:$A$121),FALSE)=טבלה13[[#This Row],[ClientID]],1,0)</f>
        <v>1</v>
      </c>
      <c r="M1001" t="str">
        <f>IF(OR(טבלה13[[#This Row],[ClientID]]=A1002),"",1)</f>
        <v/>
      </c>
      <c r="N1001" s="3" t="str">
        <f>IF(טבלה13[[#This Row],[טווח]]&lt;&gt;K1000,טבלה13[[#This Row],[טווח]],"")</f>
        <v/>
      </c>
      <c r="O1001" s="3" t="str">
        <f>IF(טבלה13[[#This Row],[מניית טווחים]]&lt;&gt;"",IF(OR(30&gt;טבלה13[[#This Row],[מקסימום]],30&lt;טבלה13[[#This Row],[מינימום]]),0,1),"")</f>
        <v/>
      </c>
    </row>
    <row r="1002" spans="1:15" x14ac:dyDescent="0.25">
      <c r="A1002" t="s">
        <v>104</v>
      </c>
      <c r="B1002">
        <v>6</v>
      </c>
      <c r="C1002">
        <v>25</v>
      </c>
      <c r="D1002">
        <f>טבלה13[[#This Row],[LengthofCycle]]+1</f>
        <v>26</v>
      </c>
      <c r="E1002">
        <f>IF(טבלה13[[#This Row],[CycleNumber]]&lt;3,"",IF(טבלה13[[#This Row],[CycleNumber]]=3,MIN(D1000:D1002),IF(I1001=3,MIN(D999:D1001),E1001)))</f>
        <v>27</v>
      </c>
      <c r="F1002">
        <f>IF(טבלה13[[#This Row],[CycleNumber]]&lt;3,"",IF(טבלה13[[#This Row],[CycleNumber]]=3,MAX(D1000:D1002),IF(I1001=3,MAX(D999:D1001),F1001)))</f>
        <v>29</v>
      </c>
      <c r="G1002">
        <f>IF(OR(טבלה13[[#This Row],[CycleNumber]]&gt;B1003,B1003=""),IF(טבלה13[[#This Row],[מספר סטייה]]=3,MIN(D1000:D1002),טבלה13[[#This Row],[מינ קבוע]]),טבלה13[[#This Row],[מינ קבוע]])</f>
        <v>27</v>
      </c>
      <c r="H1002">
        <f>IF(OR(טבלה13[[#This Row],[CycleNumber]]&gt;B1003,B1003=""),IF(טבלה13[[#This Row],[מספר סטייה]]=3,MAX(D1000:D1002),טבלה13[[#This Row],[מקס קבוע]]),טבלה13[[#This Row],[מקס קבוע]])</f>
        <v>29</v>
      </c>
      <c r="I100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קבוע]]&lt;&gt;E1001,1,I1001+1),0))</f>
        <v>2</v>
      </c>
      <c r="J1002">
        <f>IF(AND(טבלה13[[#This Row],[CycleNumber]]&lt;B1003,טבלה13[[#This Row],[מקס קבוע]]&lt;&gt;""),IF(OR(טבלה13[[#This Row],[מספר סטייה]]&lt;I1003,AND(טבלה13[[#This Row],[מספר סטייה]]=3,I1003=1)),0,1),"")</f>
        <v>1</v>
      </c>
      <c r="K1002">
        <f>IF(טבלה13[[#This Row],[מקס קבוע]]&lt;&gt;"",טבלה13[[#This Row],[מקסימום]]-טבלה13[[#This Row],[מינימום]],"")</f>
        <v>2</v>
      </c>
      <c r="L1002">
        <f>IF(IFERROR(LOOKUP(טבלה13[[#This Row],[ClientID]],פיבוט!$A$4:$A$121),FALSE)=טבלה13[[#This Row],[ClientID]],1,0)</f>
        <v>1</v>
      </c>
      <c r="M1002" t="str">
        <f>IF(OR(טבלה13[[#This Row],[ClientID]]=A1003),"",1)</f>
        <v/>
      </c>
      <c r="N1002" s="3" t="str">
        <f>IF(טבלה13[[#This Row],[טווח]]&lt;&gt;K1001,טבלה13[[#This Row],[טווח]],"")</f>
        <v/>
      </c>
      <c r="O1002" s="3" t="str">
        <f>IF(טבלה13[[#This Row],[מניית טווחים]]&lt;&gt;"",IF(OR(30&gt;טבלה13[[#This Row],[מקסימום]],30&lt;טבלה13[[#This Row],[מינימום]]),0,1),"")</f>
        <v/>
      </c>
    </row>
    <row r="1003" spans="1:15" x14ac:dyDescent="0.25">
      <c r="A1003" t="s">
        <v>104</v>
      </c>
      <c r="B1003">
        <v>7</v>
      </c>
      <c r="C1003">
        <v>28</v>
      </c>
      <c r="D1003">
        <f>טבלה13[[#This Row],[LengthofCycle]]+1</f>
        <v>29</v>
      </c>
      <c r="E1003">
        <f>IF(טבלה13[[#This Row],[CycleNumber]]&lt;3,"",IF(טבלה13[[#This Row],[CycleNumber]]=3,MIN(D1001:D1003),IF(I1002=3,MIN(D1000:D1002),E1002)))</f>
        <v>27</v>
      </c>
      <c r="F1003">
        <f>IF(טבלה13[[#This Row],[CycleNumber]]&lt;3,"",IF(טבלה13[[#This Row],[CycleNumber]]=3,MAX(D1001:D1003),IF(I1002=3,MAX(D1000:D1002),F1002)))</f>
        <v>29</v>
      </c>
      <c r="G1003">
        <f>IF(OR(טבלה13[[#This Row],[CycleNumber]]&gt;B1004,B1004=""),IF(טבלה13[[#This Row],[מספר סטייה]]=3,MIN(D1001:D1003),טבלה13[[#This Row],[מינ קבוע]]),טבלה13[[#This Row],[מינ קבוע]])</f>
        <v>27</v>
      </c>
      <c r="H1003">
        <f>IF(OR(טבלה13[[#This Row],[CycleNumber]]&gt;B1004,B1004=""),IF(טבלה13[[#This Row],[מספר סטייה]]=3,MAX(D1001:D1003),טבלה13[[#This Row],[מקס קבוע]]),טבלה13[[#This Row],[מקס קבוע]])</f>
        <v>29</v>
      </c>
      <c r="I100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קבוע]]&lt;&gt;E1002,1,I1002+1),0))</f>
        <v>0</v>
      </c>
      <c r="J1003">
        <f>IF(AND(טבלה13[[#This Row],[CycleNumber]]&lt;B1004,טבלה13[[#This Row],[מקס קבוע]]&lt;&gt;""),IF(OR(טבלה13[[#This Row],[מספר סטייה]]&lt;I1004,AND(טבלה13[[#This Row],[מספר סטייה]]=3,I1004=1)),0,1),"")</f>
        <v>1</v>
      </c>
      <c r="K1003">
        <f>IF(טבלה13[[#This Row],[מקס קבוע]]&lt;&gt;"",טבלה13[[#This Row],[מקסימום]]-טבלה13[[#This Row],[מינימום]],"")</f>
        <v>2</v>
      </c>
      <c r="L1003">
        <f>IF(IFERROR(LOOKUP(טבלה13[[#This Row],[ClientID]],פיבוט!$A$4:$A$121),FALSE)=טבלה13[[#This Row],[ClientID]],1,0)</f>
        <v>1</v>
      </c>
      <c r="M1003" t="str">
        <f>IF(OR(טבלה13[[#This Row],[ClientID]]=A1004),"",1)</f>
        <v/>
      </c>
      <c r="N1003" s="3" t="str">
        <f>IF(טבלה13[[#This Row],[טווח]]&lt;&gt;K1002,טבלה13[[#This Row],[טווח]],"")</f>
        <v/>
      </c>
      <c r="O1003" s="3" t="str">
        <f>IF(טבלה13[[#This Row],[מניית טווחים]]&lt;&gt;"",IF(OR(30&gt;טבלה13[[#This Row],[מקסימום]],30&lt;טבלה13[[#This Row],[מינימום]]),0,1),"")</f>
        <v/>
      </c>
    </row>
    <row r="1004" spans="1:15" x14ac:dyDescent="0.25">
      <c r="A1004" t="s">
        <v>104</v>
      </c>
      <c r="B1004">
        <v>8</v>
      </c>
      <c r="C1004">
        <v>27</v>
      </c>
      <c r="D1004">
        <f>טבלה13[[#This Row],[LengthofCycle]]+1</f>
        <v>28</v>
      </c>
      <c r="E1004">
        <f>IF(טבלה13[[#This Row],[CycleNumber]]&lt;3,"",IF(טבלה13[[#This Row],[CycleNumber]]=3,MIN(D1002:D1004),IF(I1003=3,MIN(D1001:D1003),E1003)))</f>
        <v>27</v>
      </c>
      <c r="F1004">
        <f>IF(טבלה13[[#This Row],[CycleNumber]]&lt;3,"",IF(טבלה13[[#This Row],[CycleNumber]]=3,MAX(D1002:D1004),IF(I1003=3,MAX(D1001:D1003),F1003)))</f>
        <v>29</v>
      </c>
      <c r="G1004">
        <f>IF(OR(טבלה13[[#This Row],[CycleNumber]]&gt;B1005,B1005=""),IF(טבלה13[[#This Row],[מספר סטייה]]=3,MIN(D1002:D1004),טבלה13[[#This Row],[מינ קבוע]]),טבלה13[[#This Row],[מינ קבוע]])</f>
        <v>27</v>
      </c>
      <c r="H1004">
        <f>IF(OR(טבלה13[[#This Row],[CycleNumber]]&gt;B1005,B1005=""),IF(טבלה13[[#This Row],[מספר סטייה]]=3,MAX(D1002:D1004),טבלה13[[#This Row],[מקס קבוע]]),טבלה13[[#This Row],[מקס קבוע]])</f>
        <v>29</v>
      </c>
      <c r="I100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קבוע]]&lt;&gt;E1003,1,I1003+1),0))</f>
        <v>0</v>
      </c>
      <c r="J1004">
        <f>IF(AND(טבלה13[[#This Row],[CycleNumber]]&lt;B1005,טבלה13[[#This Row],[מקס קבוע]]&lt;&gt;""),IF(OR(טבלה13[[#This Row],[מספר סטייה]]&lt;I1005,AND(טבלה13[[#This Row],[מספר סטייה]]=3,I1005=1)),0,1),"")</f>
        <v>1</v>
      </c>
      <c r="K1004">
        <f>IF(טבלה13[[#This Row],[מקס קבוע]]&lt;&gt;"",טבלה13[[#This Row],[מקסימום]]-טבלה13[[#This Row],[מינימום]],"")</f>
        <v>2</v>
      </c>
      <c r="L1004">
        <f>IF(IFERROR(LOOKUP(טבלה13[[#This Row],[ClientID]],פיבוט!$A$4:$A$121),FALSE)=טבלה13[[#This Row],[ClientID]],1,0)</f>
        <v>1</v>
      </c>
      <c r="M1004" t="str">
        <f>IF(OR(טבלה13[[#This Row],[ClientID]]=A1005),"",1)</f>
        <v/>
      </c>
      <c r="N1004" s="3" t="str">
        <f>IF(טבלה13[[#This Row],[טווח]]&lt;&gt;K1003,טבלה13[[#This Row],[טווח]],"")</f>
        <v/>
      </c>
      <c r="O1004" s="3" t="str">
        <f>IF(טבלה13[[#This Row],[מניית טווחים]]&lt;&gt;"",IF(OR(30&gt;טבלה13[[#This Row],[מקסימום]],30&lt;טבלה13[[#This Row],[מינימום]]),0,1),"")</f>
        <v/>
      </c>
    </row>
    <row r="1005" spans="1:15" x14ac:dyDescent="0.25">
      <c r="A1005" t="s">
        <v>104</v>
      </c>
      <c r="B1005">
        <v>9</v>
      </c>
      <c r="C1005">
        <v>28</v>
      </c>
      <c r="D1005">
        <f>טבלה13[[#This Row],[LengthofCycle]]+1</f>
        <v>29</v>
      </c>
      <c r="E1005">
        <f>IF(טבלה13[[#This Row],[CycleNumber]]&lt;3,"",IF(טבלה13[[#This Row],[CycleNumber]]=3,MIN(D1003:D1005),IF(I1004=3,MIN(D1002:D1004),E1004)))</f>
        <v>27</v>
      </c>
      <c r="F1005">
        <f>IF(טבלה13[[#This Row],[CycleNumber]]&lt;3,"",IF(טבלה13[[#This Row],[CycleNumber]]=3,MAX(D1003:D1005),IF(I1004=3,MAX(D1002:D1004),F1004)))</f>
        <v>29</v>
      </c>
      <c r="G1005">
        <f>IF(OR(טבלה13[[#This Row],[CycleNumber]]&gt;B1006,B1006=""),IF(טבלה13[[#This Row],[מספר סטייה]]=3,MIN(D1003:D1005),טבלה13[[#This Row],[מינ קבוע]]),טבלה13[[#This Row],[מינ קבוע]])</f>
        <v>27</v>
      </c>
      <c r="H1005">
        <f>IF(OR(טבלה13[[#This Row],[CycleNumber]]&gt;B1006,B1006=""),IF(טבלה13[[#This Row],[מספר סטייה]]=3,MAX(D1003:D1005),טבלה13[[#This Row],[מקס קבוע]]),טבלה13[[#This Row],[מקס קבוע]])</f>
        <v>29</v>
      </c>
      <c r="I100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קבוע]]&lt;&gt;E1004,1,I1004+1),0))</f>
        <v>0</v>
      </c>
      <c r="J1005">
        <f>IF(AND(טבלה13[[#This Row],[CycleNumber]]&lt;B1006,טבלה13[[#This Row],[מקס קבוע]]&lt;&gt;""),IF(OR(טבלה13[[#This Row],[מספר סטייה]]&lt;I1006,AND(טבלה13[[#This Row],[מספר סטייה]]=3,I1006=1)),0,1),"")</f>
        <v>1</v>
      </c>
      <c r="K1005">
        <f>IF(טבלה13[[#This Row],[מקס קבוע]]&lt;&gt;"",טבלה13[[#This Row],[מקסימום]]-טבלה13[[#This Row],[מינימום]],"")</f>
        <v>2</v>
      </c>
      <c r="L1005">
        <f>IF(IFERROR(LOOKUP(טבלה13[[#This Row],[ClientID]],פיבוט!$A$4:$A$121),FALSE)=טבלה13[[#This Row],[ClientID]],1,0)</f>
        <v>1</v>
      </c>
      <c r="M1005" t="str">
        <f>IF(OR(טבלה13[[#This Row],[ClientID]]=A1006),"",1)</f>
        <v/>
      </c>
      <c r="N1005" s="3" t="str">
        <f>IF(טבלה13[[#This Row],[טווח]]&lt;&gt;K1004,טבלה13[[#This Row],[טווח]],"")</f>
        <v/>
      </c>
      <c r="O1005" s="3" t="str">
        <f>IF(טבלה13[[#This Row],[מניית טווחים]]&lt;&gt;"",IF(OR(30&gt;טבלה13[[#This Row],[מקסימום]],30&lt;טבלה13[[#This Row],[מינימום]]),0,1),"")</f>
        <v/>
      </c>
    </row>
    <row r="1006" spans="1:15" x14ac:dyDescent="0.25">
      <c r="A1006" t="s">
        <v>104</v>
      </c>
      <c r="B1006">
        <v>10</v>
      </c>
      <c r="C1006">
        <v>27</v>
      </c>
      <c r="D1006">
        <f>טבלה13[[#This Row],[LengthofCycle]]+1</f>
        <v>28</v>
      </c>
      <c r="E1006">
        <f>IF(טבלה13[[#This Row],[CycleNumber]]&lt;3,"",IF(טבלה13[[#This Row],[CycleNumber]]=3,MIN(D1004:D1006),IF(I1005=3,MIN(D1003:D1005),E1005)))</f>
        <v>27</v>
      </c>
      <c r="F1006">
        <f>IF(טבלה13[[#This Row],[CycleNumber]]&lt;3,"",IF(טבלה13[[#This Row],[CycleNumber]]=3,MAX(D1004:D1006),IF(I1005=3,MAX(D1003:D1005),F1005)))</f>
        <v>29</v>
      </c>
      <c r="G1006">
        <f>IF(OR(טבלה13[[#This Row],[CycleNumber]]&gt;B1007,B1007=""),IF(טבלה13[[#This Row],[מספר סטייה]]=3,MIN(D1004:D1006),טבלה13[[#This Row],[מינ קבוע]]),טבלה13[[#This Row],[מינ קבוע]])</f>
        <v>27</v>
      </c>
      <c r="H1006">
        <f>IF(OR(טבלה13[[#This Row],[CycleNumber]]&gt;B1007,B1007=""),IF(טבלה13[[#This Row],[מספר סטייה]]=3,MAX(D1004:D1006),טבלה13[[#This Row],[מקס קבוע]]),טבלה13[[#This Row],[מקס קבוע]])</f>
        <v>29</v>
      </c>
      <c r="I100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קבוע]]&lt;&gt;E1005,1,I1005+1),0))</f>
        <v>0</v>
      </c>
      <c r="J1006">
        <f>IF(AND(טבלה13[[#This Row],[CycleNumber]]&lt;B1007,טבלה13[[#This Row],[מקס קבוע]]&lt;&gt;""),IF(OR(טבלה13[[#This Row],[מספר סטייה]]&lt;I1007,AND(טבלה13[[#This Row],[מספר סטייה]]=3,I1007=1)),0,1),"")</f>
        <v>1</v>
      </c>
      <c r="K1006">
        <f>IF(טבלה13[[#This Row],[מקס קבוע]]&lt;&gt;"",טבלה13[[#This Row],[מקסימום]]-טבלה13[[#This Row],[מינימום]],"")</f>
        <v>2</v>
      </c>
      <c r="L1006">
        <f>IF(IFERROR(LOOKUP(טבלה13[[#This Row],[ClientID]],פיבוט!$A$4:$A$121),FALSE)=טבלה13[[#This Row],[ClientID]],1,0)</f>
        <v>1</v>
      </c>
      <c r="M1006" t="str">
        <f>IF(OR(טבלה13[[#This Row],[ClientID]]=A1007),"",1)</f>
        <v/>
      </c>
      <c r="N1006" s="3" t="str">
        <f>IF(טבלה13[[#This Row],[טווח]]&lt;&gt;K1005,טבלה13[[#This Row],[טווח]],"")</f>
        <v/>
      </c>
      <c r="O1006" s="3" t="str">
        <f>IF(טבלה13[[#This Row],[מניית טווחים]]&lt;&gt;"",IF(OR(30&gt;טבלה13[[#This Row],[מקסימום]],30&lt;טבלה13[[#This Row],[מינימום]]),0,1),"")</f>
        <v/>
      </c>
    </row>
    <row r="1007" spans="1:15" x14ac:dyDescent="0.25">
      <c r="A1007" t="s">
        <v>104</v>
      </c>
      <c r="B1007">
        <v>11</v>
      </c>
      <c r="C1007">
        <v>26</v>
      </c>
      <c r="D1007">
        <f>טבלה13[[#This Row],[LengthofCycle]]+1</f>
        <v>27</v>
      </c>
      <c r="E1007">
        <f>IF(טבלה13[[#This Row],[CycleNumber]]&lt;3,"",IF(טבלה13[[#This Row],[CycleNumber]]=3,MIN(D1005:D1007),IF(I1006=3,MIN(D1004:D1006),E1006)))</f>
        <v>27</v>
      </c>
      <c r="F1007">
        <f>IF(טבלה13[[#This Row],[CycleNumber]]&lt;3,"",IF(טבלה13[[#This Row],[CycleNumber]]=3,MAX(D1005:D1007),IF(I1006=3,MAX(D1004:D1006),F1006)))</f>
        <v>29</v>
      </c>
      <c r="G1007">
        <f>IF(OR(טבלה13[[#This Row],[CycleNumber]]&gt;B1008,B1008=""),IF(טבלה13[[#This Row],[מספר סטייה]]=3,MIN(D1005:D1007),טבלה13[[#This Row],[מינ קבוע]]),טבלה13[[#This Row],[מינ קבוע]])</f>
        <v>27</v>
      </c>
      <c r="H1007">
        <f>IF(OR(טבלה13[[#This Row],[CycleNumber]]&gt;B1008,B1008=""),IF(טבלה13[[#This Row],[מספר סטייה]]=3,MAX(D1005:D1007),טבלה13[[#This Row],[מקס קבוע]]),טבלה13[[#This Row],[מקס קבוע]])</f>
        <v>29</v>
      </c>
      <c r="I100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קבוע]]&lt;&gt;E1006,1,I1006+1),0))</f>
        <v>0</v>
      </c>
      <c r="J1007">
        <f>IF(AND(טבלה13[[#This Row],[CycleNumber]]&lt;B1008,טבלה13[[#This Row],[מקס קבוע]]&lt;&gt;""),IF(OR(טבלה13[[#This Row],[מספר סטייה]]&lt;I1008,AND(טבלה13[[#This Row],[מספר סטייה]]=3,I1008=1)),0,1),"")</f>
        <v>1</v>
      </c>
      <c r="K1007">
        <f>IF(טבלה13[[#This Row],[מקס קבוע]]&lt;&gt;"",טבלה13[[#This Row],[מקסימום]]-טבלה13[[#This Row],[מינימום]],"")</f>
        <v>2</v>
      </c>
      <c r="L1007">
        <f>IF(IFERROR(LOOKUP(טבלה13[[#This Row],[ClientID]],פיבוט!$A$4:$A$121),FALSE)=טבלה13[[#This Row],[ClientID]],1,0)</f>
        <v>1</v>
      </c>
      <c r="M1007" t="str">
        <f>IF(OR(טבלה13[[#This Row],[ClientID]]=A1008),"",1)</f>
        <v/>
      </c>
      <c r="N1007" s="3" t="str">
        <f>IF(טבלה13[[#This Row],[טווח]]&lt;&gt;K1006,טבלה13[[#This Row],[טווח]],"")</f>
        <v/>
      </c>
      <c r="O1007" s="3" t="str">
        <f>IF(טבלה13[[#This Row],[מניית טווחים]]&lt;&gt;"",IF(OR(30&gt;טבלה13[[#This Row],[מקסימום]],30&lt;טבלה13[[#This Row],[מינימום]]),0,1),"")</f>
        <v/>
      </c>
    </row>
    <row r="1008" spans="1:15" x14ac:dyDescent="0.25">
      <c r="A1008" t="s">
        <v>104</v>
      </c>
      <c r="B1008">
        <v>12</v>
      </c>
      <c r="C1008">
        <v>28</v>
      </c>
      <c r="D1008">
        <f>טבלה13[[#This Row],[LengthofCycle]]+1</f>
        <v>29</v>
      </c>
      <c r="E1008">
        <f>IF(טבלה13[[#This Row],[CycleNumber]]&lt;3,"",IF(טבלה13[[#This Row],[CycleNumber]]=3,MIN(D1006:D1008),IF(I1007=3,MIN(D1005:D1007),E1007)))</f>
        <v>27</v>
      </c>
      <c r="F1008">
        <f>IF(טבלה13[[#This Row],[CycleNumber]]&lt;3,"",IF(טבלה13[[#This Row],[CycleNumber]]=3,MAX(D1006:D1008),IF(I1007=3,MAX(D1005:D1007),F1007)))</f>
        <v>29</v>
      </c>
      <c r="G1008">
        <f>IF(OR(טבלה13[[#This Row],[CycleNumber]]&gt;B1009,B1009=""),IF(טבלה13[[#This Row],[מספר סטייה]]=3,MIN(D1006:D1008),טבלה13[[#This Row],[מינ קבוע]]),טבלה13[[#This Row],[מינ קבוע]])</f>
        <v>27</v>
      </c>
      <c r="H1008">
        <f>IF(OR(טבלה13[[#This Row],[CycleNumber]]&gt;B1009,B1009=""),IF(טבלה13[[#This Row],[מספר סטייה]]=3,MAX(D1006:D1008),טבלה13[[#This Row],[מקס קבוע]]),טבלה13[[#This Row],[מקס קבוע]])</f>
        <v>29</v>
      </c>
      <c r="I100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קבוע]]&lt;&gt;E1007,1,I1007+1),0))</f>
        <v>0</v>
      </c>
      <c r="J1008">
        <f>IF(AND(טבלה13[[#This Row],[CycleNumber]]&lt;B1009,טבלה13[[#This Row],[מקס קבוע]]&lt;&gt;""),IF(OR(טבלה13[[#This Row],[מספר סטייה]]&lt;I1009,AND(טבלה13[[#This Row],[מספר סטייה]]=3,I1009=1)),0,1),"")</f>
        <v>1</v>
      </c>
      <c r="K1008">
        <f>IF(טבלה13[[#This Row],[מקס קבוע]]&lt;&gt;"",טבלה13[[#This Row],[מקסימום]]-טבלה13[[#This Row],[מינימום]],"")</f>
        <v>2</v>
      </c>
      <c r="L1008">
        <f>IF(IFERROR(LOOKUP(טבלה13[[#This Row],[ClientID]],פיבוט!$A$4:$A$121),FALSE)=טבלה13[[#This Row],[ClientID]],1,0)</f>
        <v>1</v>
      </c>
      <c r="M1008" t="str">
        <f>IF(OR(טבלה13[[#This Row],[ClientID]]=A1009),"",1)</f>
        <v/>
      </c>
      <c r="N1008" s="3" t="str">
        <f>IF(טבלה13[[#This Row],[טווח]]&lt;&gt;K1007,טבלה13[[#This Row],[טווח]],"")</f>
        <v/>
      </c>
      <c r="O1008" s="3" t="str">
        <f>IF(טבלה13[[#This Row],[מניית טווחים]]&lt;&gt;"",IF(OR(30&gt;טבלה13[[#This Row],[מקסימום]],30&lt;טבלה13[[#This Row],[מינימום]]),0,1),"")</f>
        <v/>
      </c>
    </row>
    <row r="1009" spans="1:15" x14ac:dyDescent="0.25">
      <c r="A1009" t="s">
        <v>104</v>
      </c>
      <c r="B1009">
        <v>13</v>
      </c>
      <c r="C1009">
        <v>28</v>
      </c>
      <c r="D1009">
        <f>טבלה13[[#This Row],[LengthofCycle]]+1</f>
        <v>29</v>
      </c>
      <c r="E1009">
        <f>IF(טבלה13[[#This Row],[CycleNumber]]&lt;3,"",IF(טבלה13[[#This Row],[CycleNumber]]=3,MIN(D1007:D1009),IF(I1008=3,MIN(D1006:D1008),E1008)))</f>
        <v>27</v>
      </c>
      <c r="F1009">
        <f>IF(טבלה13[[#This Row],[CycleNumber]]&lt;3,"",IF(טבלה13[[#This Row],[CycleNumber]]=3,MAX(D1007:D1009),IF(I1008=3,MAX(D1006:D1008),F1008)))</f>
        <v>29</v>
      </c>
      <c r="G1009">
        <f>IF(OR(טבלה13[[#This Row],[CycleNumber]]&gt;B1010,B1010=""),IF(טבלה13[[#This Row],[מספר סטייה]]=3,MIN(D1007:D1009),טבלה13[[#This Row],[מינ קבוע]]),טבלה13[[#This Row],[מינ קבוע]])</f>
        <v>27</v>
      </c>
      <c r="H1009">
        <f>IF(OR(טבלה13[[#This Row],[CycleNumber]]&gt;B1010,B1010=""),IF(טבלה13[[#This Row],[מספר סטייה]]=3,MAX(D1007:D1009),טבלה13[[#This Row],[מקס קבוע]]),טבלה13[[#This Row],[מקס קבוע]])</f>
        <v>29</v>
      </c>
      <c r="I100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קבוע]]&lt;&gt;E1008,1,I1008+1),0))</f>
        <v>0</v>
      </c>
      <c r="J1009" t="str">
        <f>IF(AND(טבלה13[[#This Row],[CycleNumber]]&lt;B1010,טבלה13[[#This Row],[מקס קבוע]]&lt;&gt;""),IF(OR(טבלה13[[#This Row],[מספר סטייה]]&lt;I1010,AND(טבלה13[[#This Row],[מספר סטייה]]=3,I1010=1)),0,1),"")</f>
        <v/>
      </c>
      <c r="K1009">
        <f>IF(טבלה13[[#This Row],[מקס קבוע]]&lt;&gt;"",טבלה13[[#This Row],[מקסימום]]-טבלה13[[#This Row],[מינימום]],"")</f>
        <v>2</v>
      </c>
      <c r="L1009">
        <f>IF(IFERROR(LOOKUP(טבלה13[[#This Row],[ClientID]],פיבוט!$A$4:$A$121),FALSE)=טבלה13[[#This Row],[ClientID]],1,0)</f>
        <v>1</v>
      </c>
      <c r="M1009">
        <f>IF(OR(טבלה13[[#This Row],[ClientID]]=A1010),"",1)</f>
        <v>1</v>
      </c>
      <c r="N1009" s="3" t="str">
        <f>IF(טבלה13[[#This Row],[טווח]]&lt;&gt;K1008,טבלה13[[#This Row],[טווח]],"")</f>
        <v/>
      </c>
      <c r="O1009" s="3" t="str">
        <f>IF(טבלה13[[#This Row],[מניית טווחים]]&lt;&gt;"",IF(OR(30&gt;טבלה13[[#This Row],[מקסימום]],30&lt;טבלה13[[#This Row],[מינימום]]),0,1),"")</f>
        <v/>
      </c>
    </row>
    <row r="1010" spans="1:15" x14ac:dyDescent="0.25">
      <c r="A1010" t="s">
        <v>105</v>
      </c>
      <c r="B1010">
        <v>1</v>
      </c>
      <c r="C1010">
        <v>38</v>
      </c>
      <c r="D1010">
        <f>טבלה13[[#This Row],[LengthofCycle]]+1</f>
        <v>39</v>
      </c>
      <c r="E1010" t="str">
        <f>IF(טבלה13[[#This Row],[CycleNumber]]&lt;3,"",IF(טבלה13[[#This Row],[CycleNumber]]=3,MIN(D1008:D1010),IF(I1009=3,MIN(D1007:D1009),E1009)))</f>
        <v/>
      </c>
      <c r="F1010" t="str">
        <f>IF(טבלה13[[#This Row],[CycleNumber]]&lt;3,"",IF(טבלה13[[#This Row],[CycleNumber]]=3,MAX(D1008:D1010),IF(I1009=3,MAX(D1007:D1009),F1009)))</f>
        <v/>
      </c>
      <c r="G1010" t="str">
        <f>IF(OR(טבלה13[[#This Row],[CycleNumber]]&gt;B1011,B1011=""),IF(טבלה13[[#This Row],[מספר סטייה]]=3,MIN(D1008:D1010),טבלה13[[#This Row],[מינ קבוע]]),טבלה13[[#This Row],[מינ קבוע]])</f>
        <v/>
      </c>
      <c r="H1010" t="str">
        <f>IF(OR(טבלה13[[#This Row],[CycleNumber]]&gt;B1011,B1011=""),IF(טבלה13[[#This Row],[מספר סטייה]]=3,MAX(D1008:D1010),טבלה13[[#This Row],[מקס קבוע]]),טבלה13[[#This Row],[מקס קבוע]])</f>
        <v/>
      </c>
      <c r="I101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קבוע]]&lt;&gt;E1009,1,I1009+1),0))</f>
        <v/>
      </c>
      <c r="J1010" t="str">
        <f>IF(AND(טבלה13[[#This Row],[CycleNumber]]&lt;B1011,טבלה13[[#This Row],[מקס קבוע]]&lt;&gt;""),IF(OR(טבלה13[[#This Row],[מספר סטייה]]&lt;I1011,AND(טבלה13[[#This Row],[מספר סטייה]]=3,I1011=1)),0,1),"")</f>
        <v/>
      </c>
      <c r="K1010" t="str">
        <f>IF(טבלה13[[#This Row],[מקס קבוע]]&lt;&gt;"",טבלה13[[#This Row],[מקסימום]]-טבלה13[[#This Row],[מינימום]],"")</f>
        <v/>
      </c>
      <c r="L1010">
        <f>IF(IFERROR(LOOKUP(טבלה13[[#This Row],[ClientID]],פיבוט!$A$4:$A$121),FALSE)=טבלה13[[#This Row],[ClientID]],1,0)</f>
        <v>1</v>
      </c>
      <c r="M1010" t="str">
        <f>IF(OR(טבלה13[[#This Row],[ClientID]]=A1011),"",1)</f>
        <v/>
      </c>
      <c r="N1010" s="3" t="str">
        <f>IF(טבלה13[[#This Row],[טווח]]&lt;&gt;K1009,טבלה13[[#This Row],[טווח]],"")</f>
        <v/>
      </c>
      <c r="O1010" s="3" t="str">
        <f>IF(טבלה13[[#This Row],[מניית טווחים]]&lt;&gt;"",IF(OR(30&gt;טבלה13[[#This Row],[מקסימום]],30&lt;טבלה13[[#This Row],[מינימום]]),0,1),"")</f>
        <v/>
      </c>
    </row>
    <row r="1011" spans="1:15" x14ac:dyDescent="0.25">
      <c r="A1011" t="s">
        <v>105</v>
      </c>
      <c r="B1011">
        <v>2</v>
      </c>
      <c r="C1011">
        <v>32</v>
      </c>
      <c r="D1011">
        <f>טבלה13[[#This Row],[LengthofCycle]]+1</f>
        <v>33</v>
      </c>
      <c r="E1011" t="str">
        <f>IF(טבלה13[[#This Row],[CycleNumber]]&lt;3,"",IF(טבלה13[[#This Row],[CycleNumber]]=3,MIN(D1009:D1011),IF(I1010=3,MIN(D1008:D1010),E1010)))</f>
        <v/>
      </c>
      <c r="F1011" t="str">
        <f>IF(טבלה13[[#This Row],[CycleNumber]]&lt;3,"",IF(טבלה13[[#This Row],[CycleNumber]]=3,MAX(D1009:D1011),IF(I1010=3,MAX(D1008:D1010),F1010)))</f>
        <v/>
      </c>
      <c r="G1011" t="str">
        <f>IF(OR(טבלה13[[#This Row],[CycleNumber]]&gt;B1012,B1012=""),IF(טבלה13[[#This Row],[מספר סטייה]]=3,MIN(D1009:D1011),טבלה13[[#This Row],[מינ קבוע]]),טבלה13[[#This Row],[מינ קבוע]])</f>
        <v/>
      </c>
      <c r="H1011" t="str">
        <f>IF(OR(טבלה13[[#This Row],[CycleNumber]]&gt;B1012,B1012=""),IF(טבלה13[[#This Row],[מספר סטייה]]=3,MAX(D1009:D1011),טבלה13[[#This Row],[מקס קבוע]]),טבלה13[[#This Row],[מקס קבוע]])</f>
        <v/>
      </c>
      <c r="I101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קבוע]]&lt;&gt;E1010,1,I1010+1),0))</f>
        <v/>
      </c>
      <c r="J1011" t="str">
        <f>IF(AND(טבלה13[[#This Row],[CycleNumber]]&lt;B1012,טבלה13[[#This Row],[מקס קבוע]]&lt;&gt;""),IF(OR(טבלה13[[#This Row],[מספר סטייה]]&lt;I1012,AND(טבלה13[[#This Row],[מספר סטייה]]=3,I1012=1)),0,1),"")</f>
        <v/>
      </c>
      <c r="K1011" t="str">
        <f>IF(טבלה13[[#This Row],[מקס קבוע]]&lt;&gt;"",טבלה13[[#This Row],[מקסימום]]-טבלה13[[#This Row],[מינימום]],"")</f>
        <v/>
      </c>
      <c r="L1011">
        <f>IF(IFERROR(LOOKUP(טבלה13[[#This Row],[ClientID]],פיבוט!$A$4:$A$121),FALSE)=טבלה13[[#This Row],[ClientID]],1,0)</f>
        <v>1</v>
      </c>
      <c r="M1011" t="str">
        <f>IF(OR(טבלה13[[#This Row],[ClientID]]=A1012),"",1)</f>
        <v/>
      </c>
      <c r="N1011" s="3" t="str">
        <f>IF(טבלה13[[#This Row],[טווח]]&lt;&gt;K1010,טבלה13[[#This Row],[טווח]],"")</f>
        <v/>
      </c>
      <c r="O1011" s="3" t="str">
        <f>IF(טבלה13[[#This Row],[מניית טווחים]]&lt;&gt;"",IF(OR(30&gt;טבלה13[[#This Row],[מקסימום]],30&lt;טבלה13[[#This Row],[מינימום]]),0,1),"")</f>
        <v/>
      </c>
    </row>
    <row r="1012" spans="1:15" x14ac:dyDescent="0.25">
      <c r="A1012" t="s">
        <v>105</v>
      </c>
      <c r="B1012">
        <v>3</v>
      </c>
      <c r="C1012">
        <v>38</v>
      </c>
      <c r="D1012">
        <f>טבלה13[[#This Row],[LengthofCycle]]+1</f>
        <v>39</v>
      </c>
      <c r="E1012">
        <f>IF(טבלה13[[#This Row],[CycleNumber]]&lt;3,"",IF(טבלה13[[#This Row],[CycleNumber]]=3,MIN(D1010:D1012),IF(I1011=3,MIN(D1009:D1011),E1011)))</f>
        <v>33</v>
      </c>
      <c r="F1012">
        <f>IF(טבלה13[[#This Row],[CycleNumber]]&lt;3,"",IF(טבלה13[[#This Row],[CycleNumber]]=3,MAX(D1010:D1012),IF(I1011=3,MAX(D1009:D1011),F1011)))</f>
        <v>39</v>
      </c>
      <c r="G1012">
        <f>IF(OR(טבלה13[[#This Row],[CycleNumber]]&gt;B1013,B1013=""),IF(טבלה13[[#This Row],[מספר סטייה]]=3,MIN(D1010:D1012),טבלה13[[#This Row],[מינ קבוע]]),טבלה13[[#This Row],[מינ קבוע]])</f>
        <v>33</v>
      </c>
      <c r="H1012">
        <f>IF(OR(טבלה13[[#This Row],[CycleNumber]]&gt;B1013,B1013=""),IF(טבלה13[[#This Row],[מספר סטייה]]=3,MAX(D1010:D1012),טבלה13[[#This Row],[מקס קבוע]]),טבלה13[[#This Row],[מקס קבוע]])</f>
        <v>39</v>
      </c>
      <c r="I101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קבוע]]&lt;&gt;E1011,1,I1011+1),0))</f>
        <v>0</v>
      </c>
      <c r="J1012">
        <f>IF(AND(טבלה13[[#This Row],[CycleNumber]]&lt;B1013,טבלה13[[#This Row],[מקס קבוע]]&lt;&gt;""),IF(OR(טבלה13[[#This Row],[מספר סטייה]]&lt;I1013,AND(טבלה13[[#This Row],[מספר סטייה]]=3,I1013=1)),0,1),"")</f>
        <v>1</v>
      </c>
      <c r="K1012">
        <f>IF(טבלה13[[#This Row],[מקס קבוע]]&lt;&gt;"",טבלה13[[#This Row],[מקסימום]]-טבלה13[[#This Row],[מינימום]],"")</f>
        <v>6</v>
      </c>
      <c r="L1012">
        <f>IF(IFERROR(LOOKUP(טבלה13[[#This Row],[ClientID]],פיבוט!$A$4:$A$121),FALSE)=טבלה13[[#This Row],[ClientID]],1,0)</f>
        <v>1</v>
      </c>
      <c r="M1012" t="str">
        <f>IF(OR(טבלה13[[#This Row],[ClientID]]=A1013),"",1)</f>
        <v/>
      </c>
      <c r="N1012" s="3">
        <f>IF(טבלה13[[#This Row],[טווח]]&lt;&gt;K1011,טבלה13[[#This Row],[טווח]],"")</f>
        <v>6</v>
      </c>
      <c r="O1012" s="3">
        <f>IF(טבלה13[[#This Row],[מניית טווחים]]&lt;&gt;"",IF(OR(30&gt;טבלה13[[#This Row],[מקסימום]],30&lt;טבלה13[[#This Row],[מינימום]]),0,1),"")</f>
        <v>0</v>
      </c>
    </row>
    <row r="1013" spans="1:15" x14ac:dyDescent="0.25">
      <c r="A1013" t="s">
        <v>105</v>
      </c>
      <c r="B1013">
        <v>4</v>
      </c>
      <c r="C1013">
        <v>38</v>
      </c>
      <c r="D1013">
        <f>טבלה13[[#This Row],[LengthofCycle]]+1</f>
        <v>39</v>
      </c>
      <c r="E1013">
        <f>IF(טבלה13[[#This Row],[CycleNumber]]&lt;3,"",IF(טבלה13[[#This Row],[CycleNumber]]=3,MIN(D1011:D1013),IF(I1012=3,MIN(D1010:D1012),E1012)))</f>
        <v>33</v>
      </c>
      <c r="F1013">
        <f>IF(טבלה13[[#This Row],[CycleNumber]]&lt;3,"",IF(טבלה13[[#This Row],[CycleNumber]]=3,MAX(D1011:D1013),IF(I1012=3,MAX(D1010:D1012),F1012)))</f>
        <v>39</v>
      </c>
      <c r="G1013">
        <f>IF(OR(טבלה13[[#This Row],[CycleNumber]]&gt;B1014,B1014=""),IF(טבלה13[[#This Row],[מספר סטייה]]=3,MIN(D1011:D1013),טבלה13[[#This Row],[מינ קבוע]]),טבלה13[[#This Row],[מינ קבוע]])</f>
        <v>33</v>
      </c>
      <c r="H1013">
        <f>IF(OR(טבלה13[[#This Row],[CycleNumber]]&gt;B1014,B1014=""),IF(טבלה13[[#This Row],[מספר סטייה]]=3,MAX(D1011:D1013),טבלה13[[#This Row],[מקס קבוע]]),טבלה13[[#This Row],[מקס קבוע]])</f>
        <v>39</v>
      </c>
      <c r="I101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קבוע]]&lt;&gt;E1012,1,I1012+1),0))</f>
        <v>0</v>
      </c>
      <c r="J1013">
        <f>IF(AND(טבלה13[[#This Row],[CycleNumber]]&lt;B1014,טבלה13[[#This Row],[מקס קבוע]]&lt;&gt;""),IF(OR(טבלה13[[#This Row],[מספר סטייה]]&lt;I1014,AND(טבלה13[[#This Row],[מספר סטייה]]=3,I1014=1)),0,1),"")</f>
        <v>0</v>
      </c>
      <c r="K1013">
        <f>IF(טבלה13[[#This Row],[מקס קבוע]]&lt;&gt;"",טבלה13[[#This Row],[מקסימום]]-טבלה13[[#This Row],[מינימום]],"")</f>
        <v>6</v>
      </c>
      <c r="L1013">
        <f>IF(IFERROR(LOOKUP(טבלה13[[#This Row],[ClientID]],פיבוט!$A$4:$A$121),FALSE)=טבלה13[[#This Row],[ClientID]],1,0)</f>
        <v>1</v>
      </c>
      <c r="M1013" t="str">
        <f>IF(OR(טבלה13[[#This Row],[ClientID]]=A1014),"",1)</f>
        <v/>
      </c>
      <c r="N1013" s="3" t="str">
        <f>IF(טבלה13[[#This Row],[טווח]]&lt;&gt;K1012,טבלה13[[#This Row],[טווח]],"")</f>
        <v/>
      </c>
      <c r="O1013" s="3" t="str">
        <f>IF(טבלה13[[#This Row],[מניית טווחים]]&lt;&gt;"",IF(OR(30&gt;טבלה13[[#This Row],[מקסימום]],30&lt;טבלה13[[#This Row],[מינימום]]),0,1),"")</f>
        <v/>
      </c>
    </row>
    <row r="1014" spans="1:15" x14ac:dyDescent="0.25">
      <c r="A1014" t="s">
        <v>105</v>
      </c>
      <c r="B1014">
        <v>5</v>
      </c>
      <c r="C1014">
        <v>39</v>
      </c>
      <c r="D1014">
        <f>טבלה13[[#This Row],[LengthofCycle]]+1</f>
        <v>40</v>
      </c>
      <c r="E1014">
        <f>IF(טבלה13[[#This Row],[CycleNumber]]&lt;3,"",IF(טבלה13[[#This Row],[CycleNumber]]=3,MIN(D1012:D1014),IF(I1013=3,MIN(D1011:D1013),E1013)))</f>
        <v>33</v>
      </c>
      <c r="F1014">
        <f>IF(טבלה13[[#This Row],[CycleNumber]]&lt;3,"",IF(טבלה13[[#This Row],[CycleNumber]]=3,MAX(D1012:D1014),IF(I1013=3,MAX(D1011:D1013),F1013)))</f>
        <v>39</v>
      </c>
      <c r="G1014">
        <f>IF(OR(טבלה13[[#This Row],[CycleNumber]]&gt;B1015,B1015=""),IF(טבלה13[[#This Row],[מספר סטייה]]=3,MIN(D1012:D1014),טבלה13[[#This Row],[מינ קבוע]]),טבלה13[[#This Row],[מינ קבוע]])</f>
        <v>33</v>
      </c>
      <c r="H1014">
        <f>IF(OR(טבלה13[[#This Row],[CycleNumber]]&gt;B1015,B1015=""),IF(טבלה13[[#This Row],[מספר סטייה]]=3,MAX(D1012:D1014),טבלה13[[#This Row],[מקס קבוע]]),טבלה13[[#This Row],[מקס קבוע]])</f>
        <v>39</v>
      </c>
      <c r="I101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קבוע]]&lt;&gt;E1013,1,I1013+1),0))</f>
        <v>1</v>
      </c>
      <c r="J1014">
        <f>IF(AND(טבלה13[[#This Row],[CycleNumber]]&lt;B1015,טבלה13[[#This Row],[מקס קבוע]]&lt;&gt;""),IF(OR(טבלה13[[#This Row],[מספר סטייה]]&lt;I1015,AND(טבלה13[[#This Row],[מספר סטייה]]=3,I1015=1)),0,1),"")</f>
        <v>1</v>
      </c>
      <c r="K1014">
        <f>IF(טבלה13[[#This Row],[מקס קבוע]]&lt;&gt;"",טבלה13[[#This Row],[מקסימום]]-טבלה13[[#This Row],[מינימום]],"")</f>
        <v>6</v>
      </c>
      <c r="L1014">
        <f>IF(IFERROR(LOOKUP(טבלה13[[#This Row],[ClientID]],פיבוט!$A$4:$A$121),FALSE)=טבלה13[[#This Row],[ClientID]],1,0)</f>
        <v>1</v>
      </c>
      <c r="M1014" t="str">
        <f>IF(OR(טבלה13[[#This Row],[ClientID]]=A1015),"",1)</f>
        <v/>
      </c>
      <c r="N1014" s="3" t="str">
        <f>IF(טבלה13[[#This Row],[טווח]]&lt;&gt;K1013,טבלה13[[#This Row],[טווח]],"")</f>
        <v/>
      </c>
      <c r="O1014" s="3" t="str">
        <f>IF(טבלה13[[#This Row],[מניית טווחים]]&lt;&gt;"",IF(OR(30&gt;טבלה13[[#This Row],[מקסימום]],30&lt;טבלה13[[#This Row],[מינימום]]),0,1),"")</f>
        <v/>
      </c>
    </row>
    <row r="1015" spans="1:15" x14ac:dyDescent="0.25">
      <c r="A1015" t="s">
        <v>105</v>
      </c>
      <c r="B1015">
        <v>6</v>
      </c>
      <c r="C1015">
        <v>38</v>
      </c>
      <c r="D1015">
        <f>טבלה13[[#This Row],[LengthofCycle]]+1</f>
        <v>39</v>
      </c>
      <c r="E1015">
        <f>IF(טבלה13[[#This Row],[CycleNumber]]&lt;3,"",IF(טבלה13[[#This Row],[CycleNumber]]=3,MIN(D1013:D1015),IF(I1014=3,MIN(D1012:D1014),E1014)))</f>
        <v>33</v>
      </c>
      <c r="F1015">
        <f>IF(טבלה13[[#This Row],[CycleNumber]]&lt;3,"",IF(טבלה13[[#This Row],[CycleNumber]]=3,MAX(D1013:D1015),IF(I1014=3,MAX(D1012:D1014),F1014)))</f>
        <v>39</v>
      </c>
      <c r="G1015">
        <f>IF(OR(טבלה13[[#This Row],[CycleNumber]]&gt;B1016,B1016=""),IF(טבלה13[[#This Row],[מספר סטייה]]=3,MIN(D1013:D1015),טבלה13[[#This Row],[מינ קבוע]]),טבלה13[[#This Row],[מינ קבוע]])</f>
        <v>33</v>
      </c>
      <c r="H1015">
        <f>IF(OR(טבלה13[[#This Row],[CycleNumber]]&gt;B1016,B1016=""),IF(טבלה13[[#This Row],[מספר סטייה]]=3,MAX(D1013:D1015),טבלה13[[#This Row],[מקס קבוע]]),טבלה13[[#This Row],[מקס קבוע]])</f>
        <v>39</v>
      </c>
      <c r="I101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קבוע]]&lt;&gt;E1014,1,I1014+1),0))</f>
        <v>0</v>
      </c>
      <c r="J1015">
        <f>IF(AND(טבלה13[[#This Row],[CycleNumber]]&lt;B1016,טבלה13[[#This Row],[מקס קבוע]]&lt;&gt;""),IF(OR(טבלה13[[#This Row],[מספר סטייה]]&lt;I1016,AND(טבלה13[[#This Row],[מספר סטייה]]=3,I1016=1)),0,1),"")</f>
        <v>0</v>
      </c>
      <c r="K1015">
        <f>IF(טבלה13[[#This Row],[מקס קבוע]]&lt;&gt;"",טבלה13[[#This Row],[מקסימום]]-טבלה13[[#This Row],[מינימום]],"")</f>
        <v>6</v>
      </c>
      <c r="L1015">
        <f>IF(IFERROR(LOOKUP(טבלה13[[#This Row],[ClientID]],פיבוט!$A$4:$A$121),FALSE)=טבלה13[[#This Row],[ClientID]],1,0)</f>
        <v>1</v>
      </c>
      <c r="M1015" t="str">
        <f>IF(OR(טבלה13[[#This Row],[ClientID]]=A1016),"",1)</f>
        <v/>
      </c>
      <c r="N1015" s="3" t="str">
        <f>IF(טבלה13[[#This Row],[טווח]]&lt;&gt;K1014,טבלה13[[#This Row],[טווח]],"")</f>
        <v/>
      </c>
      <c r="O1015" s="3" t="str">
        <f>IF(טבלה13[[#This Row],[מניית טווחים]]&lt;&gt;"",IF(OR(30&gt;טבלה13[[#This Row],[מקסימום]],30&lt;טבלה13[[#This Row],[מינימום]]),0,1),"")</f>
        <v/>
      </c>
    </row>
    <row r="1016" spans="1:15" x14ac:dyDescent="0.25">
      <c r="A1016" t="s">
        <v>105</v>
      </c>
      <c r="B1016">
        <v>7</v>
      </c>
      <c r="C1016">
        <v>31</v>
      </c>
      <c r="D1016">
        <f>טבלה13[[#This Row],[LengthofCycle]]+1</f>
        <v>32</v>
      </c>
      <c r="E1016">
        <f>IF(טבלה13[[#This Row],[CycleNumber]]&lt;3,"",IF(טבלה13[[#This Row],[CycleNumber]]=3,MIN(D1014:D1016),IF(I1015=3,MIN(D1013:D1015),E1015)))</f>
        <v>33</v>
      </c>
      <c r="F1016">
        <f>IF(טבלה13[[#This Row],[CycleNumber]]&lt;3,"",IF(טבלה13[[#This Row],[CycleNumber]]=3,MAX(D1014:D1016),IF(I1015=3,MAX(D1013:D1015),F1015)))</f>
        <v>39</v>
      </c>
      <c r="G1016">
        <f>IF(OR(טבלה13[[#This Row],[CycleNumber]]&gt;B1017,B1017=""),IF(טבלה13[[#This Row],[מספר סטייה]]=3,MIN(D1014:D1016),טבלה13[[#This Row],[מינ קבוע]]),טבלה13[[#This Row],[מינ קבוע]])</f>
        <v>33</v>
      </c>
      <c r="H1016">
        <f>IF(OR(טבלה13[[#This Row],[CycleNumber]]&gt;B1017,B1017=""),IF(טבלה13[[#This Row],[מספר סטייה]]=3,MAX(D1014:D1016),טבלה13[[#This Row],[מקס קבוע]]),טבלה13[[#This Row],[מקס קבוע]])</f>
        <v>39</v>
      </c>
      <c r="I101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קבוע]]&lt;&gt;E1015,1,I1015+1),0))</f>
        <v>1</v>
      </c>
      <c r="J1016">
        <f>IF(AND(טבלה13[[#This Row],[CycleNumber]]&lt;B1017,טבלה13[[#This Row],[מקס קבוע]]&lt;&gt;""),IF(OR(טבלה13[[#This Row],[מספר סטייה]]&lt;I1017,AND(טבלה13[[#This Row],[מספר סטייה]]=3,I1017=1)),0,1),"")</f>
        <v>1</v>
      </c>
      <c r="K1016">
        <f>IF(טבלה13[[#This Row],[מקס קבוע]]&lt;&gt;"",טבלה13[[#This Row],[מקסימום]]-טבלה13[[#This Row],[מינימום]],"")</f>
        <v>6</v>
      </c>
      <c r="L1016">
        <f>IF(IFERROR(LOOKUP(טבלה13[[#This Row],[ClientID]],פיבוט!$A$4:$A$121),FALSE)=טבלה13[[#This Row],[ClientID]],1,0)</f>
        <v>1</v>
      </c>
      <c r="M1016" t="str">
        <f>IF(OR(טבלה13[[#This Row],[ClientID]]=A1017),"",1)</f>
        <v/>
      </c>
      <c r="N1016" s="3" t="str">
        <f>IF(טבלה13[[#This Row],[טווח]]&lt;&gt;K1015,טבלה13[[#This Row],[טווח]],"")</f>
        <v/>
      </c>
      <c r="O1016" s="3" t="str">
        <f>IF(טבלה13[[#This Row],[מניית טווחים]]&lt;&gt;"",IF(OR(30&gt;טבלה13[[#This Row],[מקסימום]],30&lt;טבלה13[[#This Row],[מינימום]]),0,1),"")</f>
        <v/>
      </c>
    </row>
    <row r="1017" spans="1:15" x14ac:dyDescent="0.25">
      <c r="A1017" t="s">
        <v>105</v>
      </c>
      <c r="B1017">
        <v>8</v>
      </c>
      <c r="C1017">
        <v>35</v>
      </c>
      <c r="D1017">
        <f>טבלה13[[#This Row],[LengthofCycle]]+1</f>
        <v>36</v>
      </c>
      <c r="E1017">
        <f>IF(טבלה13[[#This Row],[CycleNumber]]&lt;3,"",IF(טבלה13[[#This Row],[CycleNumber]]=3,MIN(D1015:D1017),IF(I1016=3,MIN(D1014:D1016),E1016)))</f>
        <v>33</v>
      </c>
      <c r="F1017">
        <f>IF(טבלה13[[#This Row],[CycleNumber]]&lt;3,"",IF(טבלה13[[#This Row],[CycleNumber]]=3,MAX(D1015:D1017),IF(I1016=3,MAX(D1014:D1016),F1016)))</f>
        <v>39</v>
      </c>
      <c r="G1017">
        <f>IF(OR(טבלה13[[#This Row],[CycleNumber]]&gt;B1018,B1018=""),IF(טבלה13[[#This Row],[מספר סטייה]]=3,MIN(D1015:D1017),טבלה13[[#This Row],[מינ קבוע]]),טבלה13[[#This Row],[מינ קבוע]])</f>
        <v>33</v>
      </c>
      <c r="H1017">
        <f>IF(OR(טבלה13[[#This Row],[CycleNumber]]&gt;B1018,B1018=""),IF(טבלה13[[#This Row],[מספר סטייה]]=3,MAX(D1015:D1017),טבלה13[[#This Row],[מקס קבוע]]),טבלה13[[#This Row],[מקס קבוע]])</f>
        <v>39</v>
      </c>
      <c r="I101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קבוע]]&lt;&gt;E1016,1,I1016+1),0))</f>
        <v>0</v>
      </c>
      <c r="J1017">
        <f>IF(AND(טבלה13[[#This Row],[CycleNumber]]&lt;B1018,טבלה13[[#This Row],[מקס קבוע]]&lt;&gt;""),IF(OR(טבלה13[[#This Row],[מספר סטייה]]&lt;I1018,AND(טבלה13[[#This Row],[מספר סטייה]]=3,I1018=1)),0,1),"")</f>
        <v>1</v>
      </c>
      <c r="K1017">
        <f>IF(טבלה13[[#This Row],[מקס קבוע]]&lt;&gt;"",טבלה13[[#This Row],[מקסימום]]-טבלה13[[#This Row],[מינימום]],"")</f>
        <v>6</v>
      </c>
      <c r="L1017">
        <f>IF(IFERROR(LOOKUP(טבלה13[[#This Row],[ClientID]],פיבוט!$A$4:$A$121),FALSE)=טבלה13[[#This Row],[ClientID]],1,0)</f>
        <v>1</v>
      </c>
      <c r="M1017" t="str">
        <f>IF(OR(טבלה13[[#This Row],[ClientID]]=A1018),"",1)</f>
        <v/>
      </c>
      <c r="N1017" s="3" t="str">
        <f>IF(טבלה13[[#This Row],[טווח]]&lt;&gt;K1016,טבלה13[[#This Row],[טווח]],"")</f>
        <v/>
      </c>
      <c r="O1017" s="3" t="str">
        <f>IF(טבלה13[[#This Row],[מניית טווחים]]&lt;&gt;"",IF(OR(30&gt;טבלה13[[#This Row],[מקסימום]],30&lt;טבלה13[[#This Row],[מינימום]]),0,1),"")</f>
        <v/>
      </c>
    </row>
    <row r="1018" spans="1:15" x14ac:dyDescent="0.25">
      <c r="A1018" t="s">
        <v>105</v>
      </c>
      <c r="B1018">
        <v>9</v>
      </c>
      <c r="C1018">
        <v>35</v>
      </c>
      <c r="D1018">
        <f>טבלה13[[#This Row],[LengthofCycle]]+1</f>
        <v>36</v>
      </c>
      <c r="E1018">
        <f>IF(טבלה13[[#This Row],[CycleNumber]]&lt;3,"",IF(טבלה13[[#This Row],[CycleNumber]]=3,MIN(D1016:D1018),IF(I1017=3,MIN(D1015:D1017),E1017)))</f>
        <v>33</v>
      </c>
      <c r="F1018">
        <f>IF(טבלה13[[#This Row],[CycleNumber]]&lt;3,"",IF(טבלה13[[#This Row],[CycleNumber]]=3,MAX(D1016:D1018),IF(I1017=3,MAX(D1015:D1017),F1017)))</f>
        <v>39</v>
      </c>
      <c r="G1018">
        <f>IF(OR(טבלה13[[#This Row],[CycleNumber]]&gt;B1019,B1019=""),IF(טבלה13[[#This Row],[מספר סטייה]]=3,MIN(D1016:D1018),טבלה13[[#This Row],[מינ קבוע]]),טבלה13[[#This Row],[מינ קבוע]])</f>
        <v>33</v>
      </c>
      <c r="H1018">
        <f>IF(OR(טבלה13[[#This Row],[CycleNumber]]&gt;B1019,B1019=""),IF(טבלה13[[#This Row],[מספר סטייה]]=3,MAX(D1016:D1018),טבלה13[[#This Row],[מקס קבוע]]),טבלה13[[#This Row],[מקס קבוע]])</f>
        <v>39</v>
      </c>
      <c r="I101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קבוע]]&lt;&gt;E1017,1,I1017+1),0))</f>
        <v>0</v>
      </c>
      <c r="J1018">
        <f>IF(AND(טבלה13[[#This Row],[CycleNumber]]&lt;B1019,טבלה13[[#This Row],[מקס קבוע]]&lt;&gt;""),IF(OR(טבלה13[[#This Row],[מספר סטייה]]&lt;I1019,AND(טבלה13[[#This Row],[מספר סטייה]]=3,I1019=1)),0,1),"")</f>
        <v>1</v>
      </c>
      <c r="K1018">
        <f>IF(טבלה13[[#This Row],[מקס קבוע]]&lt;&gt;"",טבלה13[[#This Row],[מקסימום]]-טבלה13[[#This Row],[מינימום]],"")</f>
        <v>6</v>
      </c>
      <c r="L1018">
        <f>IF(IFERROR(LOOKUP(טבלה13[[#This Row],[ClientID]],פיבוט!$A$4:$A$121),FALSE)=טבלה13[[#This Row],[ClientID]],1,0)</f>
        <v>1</v>
      </c>
      <c r="M1018" t="str">
        <f>IF(OR(טבלה13[[#This Row],[ClientID]]=A1019),"",1)</f>
        <v/>
      </c>
      <c r="N1018" s="3" t="str">
        <f>IF(טבלה13[[#This Row],[טווח]]&lt;&gt;K1017,טבלה13[[#This Row],[טווח]],"")</f>
        <v/>
      </c>
      <c r="O1018" s="3" t="str">
        <f>IF(טבלה13[[#This Row],[מניית טווחים]]&lt;&gt;"",IF(OR(30&gt;טבלה13[[#This Row],[מקסימום]],30&lt;טבלה13[[#This Row],[מינימום]]),0,1),"")</f>
        <v/>
      </c>
    </row>
    <row r="1019" spans="1:15" x14ac:dyDescent="0.25">
      <c r="A1019" t="s">
        <v>105</v>
      </c>
      <c r="B1019">
        <v>10</v>
      </c>
      <c r="C1019">
        <v>32</v>
      </c>
      <c r="D1019">
        <f>טבלה13[[#This Row],[LengthofCycle]]+1</f>
        <v>33</v>
      </c>
      <c r="E1019">
        <f>IF(טבלה13[[#This Row],[CycleNumber]]&lt;3,"",IF(טבלה13[[#This Row],[CycleNumber]]=3,MIN(D1017:D1019),IF(I1018=3,MIN(D1016:D1018),E1018)))</f>
        <v>33</v>
      </c>
      <c r="F1019">
        <f>IF(טבלה13[[#This Row],[CycleNumber]]&lt;3,"",IF(טבלה13[[#This Row],[CycleNumber]]=3,MAX(D1017:D1019),IF(I1018=3,MAX(D1016:D1018),F1018)))</f>
        <v>39</v>
      </c>
      <c r="G1019">
        <f>IF(OR(טבלה13[[#This Row],[CycleNumber]]&gt;B1020,B1020=""),IF(טבלה13[[#This Row],[מספר סטייה]]=3,MIN(D1017:D1019),טבלה13[[#This Row],[מינ קבוע]]),טבלה13[[#This Row],[מינ קבוע]])</f>
        <v>33</v>
      </c>
      <c r="H1019">
        <f>IF(OR(טבלה13[[#This Row],[CycleNumber]]&gt;B1020,B1020=""),IF(טבלה13[[#This Row],[מספר סטייה]]=3,MAX(D1017:D1019),טבלה13[[#This Row],[מקס קבוע]]),טבלה13[[#This Row],[מקס קבוע]])</f>
        <v>39</v>
      </c>
      <c r="I101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קבוע]]&lt;&gt;E1018,1,I1018+1),0))</f>
        <v>0</v>
      </c>
      <c r="J1019">
        <f>IF(AND(טבלה13[[#This Row],[CycleNumber]]&lt;B1020,טבלה13[[#This Row],[מקס קבוע]]&lt;&gt;""),IF(OR(טבלה13[[#This Row],[מספר סטייה]]&lt;I1020,AND(טבלה13[[#This Row],[מספר סטייה]]=3,I1020=1)),0,1),"")</f>
        <v>1</v>
      </c>
      <c r="K1019">
        <f>IF(טבלה13[[#This Row],[מקס קבוע]]&lt;&gt;"",טבלה13[[#This Row],[מקסימום]]-טבלה13[[#This Row],[מינימום]],"")</f>
        <v>6</v>
      </c>
      <c r="L1019">
        <f>IF(IFERROR(LOOKUP(טבלה13[[#This Row],[ClientID]],פיבוט!$A$4:$A$121),FALSE)=טבלה13[[#This Row],[ClientID]],1,0)</f>
        <v>1</v>
      </c>
      <c r="M1019" t="str">
        <f>IF(OR(טבלה13[[#This Row],[ClientID]]=A1020),"",1)</f>
        <v/>
      </c>
      <c r="N1019" s="3" t="str">
        <f>IF(טבלה13[[#This Row],[טווח]]&lt;&gt;K1018,טבלה13[[#This Row],[טווח]],"")</f>
        <v/>
      </c>
      <c r="O1019" s="3" t="str">
        <f>IF(טבלה13[[#This Row],[מניית טווחים]]&lt;&gt;"",IF(OR(30&gt;טבלה13[[#This Row],[מקסימום]],30&lt;טבלה13[[#This Row],[מינימום]]),0,1),"")</f>
        <v/>
      </c>
    </row>
    <row r="1020" spans="1:15" x14ac:dyDescent="0.25">
      <c r="A1020" t="s">
        <v>105</v>
      </c>
      <c r="B1020">
        <v>11</v>
      </c>
      <c r="C1020">
        <v>38</v>
      </c>
      <c r="D1020">
        <f>טבלה13[[#This Row],[LengthofCycle]]+1</f>
        <v>39</v>
      </c>
      <c r="E1020">
        <f>IF(טבלה13[[#This Row],[CycleNumber]]&lt;3,"",IF(טבלה13[[#This Row],[CycleNumber]]=3,MIN(D1018:D1020),IF(I1019=3,MIN(D1017:D1019),E1019)))</f>
        <v>33</v>
      </c>
      <c r="F1020">
        <f>IF(טבלה13[[#This Row],[CycleNumber]]&lt;3,"",IF(טבלה13[[#This Row],[CycleNumber]]=3,MAX(D1018:D1020),IF(I1019=3,MAX(D1017:D1019),F1019)))</f>
        <v>39</v>
      </c>
      <c r="G1020">
        <f>IF(OR(טבלה13[[#This Row],[CycleNumber]]&gt;B1021,B1021=""),IF(טבלה13[[#This Row],[מספר סטייה]]=3,MIN(D1018:D1020),טבלה13[[#This Row],[מינ קבוע]]),טבלה13[[#This Row],[מינ קבוע]])</f>
        <v>33</v>
      </c>
      <c r="H1020">
        <f>IF(OR(טבלה13[[#This Row],[CycleNumber]]&gt;B1021,B1021=""),IF(טבלה13[[#This Row],[מספר סטייה]]=3,MAX(D1018:D1020),טבלה13[[#This Row],[מקס קבוע]]),טבלה13[[#This Row],[מקס קבוע]])</f>
        <v>39</v>
      </c>
      <c r="I102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קבוע]]&lt;&gt;E1019,1,I1019+1),0))</f>
        <v>0</v>
      </c>
      <c r="J1020">
        <f>IF(AND(טבלה13[[#This Row],[CycleNumber]]&lt;B1021,טבלה13[[#This Row],[מקס קבוע]]&lt;&gt;""),IF(OR(טבלה13[[#This Row],[מספר סטייה]]&lt;I1021,AND(טבלה13[[#This Row],[מספר סטייה]]=3,I1021=1)),0,1),"")</f>
        <v>0</v>
      </c>
      <c r="K1020">
        <f>IF(טבלה13[[#This Row],[מקס קבוע]]&lt;&gt;"",טבלה13[[#This Row],[מקסימום]]-טבלה13[[#This Row],[מינימום]],"")</f>
        <v>6</v>
      </c>
      <c r="L1020">
        <f>IF(IFERROR(LOOKUP(טבלה13[[#This Row],[ClientID]],פיבוט!$A$4:$A$121),FALSE)=טבלה13[[#This Row],[ClientID]],1,0)</f>
        <v>1</v>
      </c>
      <c r="M1020" t="str">
        <f>IF(OR(טבלה13[[#This Row],[ClientID]]=A1021),"",1)</f>
        <v/>
      </c>
      <c r="N1020" s="3" t="str">
        <f>IF(טבלה13[[#This Row],[טווח]]&lt;&gt;K1019,טבלה13[[#This Row],[טווח]],"")</f>
        <v/>
      </c>
      <c r="O1020" s="3" t="str">
        <f>IF(טבלה13[[#This Row],[מניית טווחים]]&lt;&gt;"",IF(OR(30&gt;טבלה13[[#This Row],[מקסימום]],30&lt;טבלה13[[#This Row],[מינימום]]),0,1),"")</f>
        <v/>
      </c>
    </row>
    <row r="1021" spans="1:15" x14ac:dyDescent="0.25">
      <c r="A1021" t="s">
        <v>105</v>
      </c>
      <c r="B1021">
        <v>12</v>
      </c>
      <c r="C1021">
        <v>42</v>
      </c>
      <c r="D1021">
        <f>טבלה13[[#This Row],[LengthofCycle]]+1</f>
        <v>43</v>
      </c>
      <c r="E1021">
        <f>IF(טבלה13[[#This Row],[CycleNumber]]&lt;3,"",IF(טבלה13[[#This Row],[CycleNumber]]=3,MIN(D1019:D1021),IF(I1020=3,MIN(D1018:D1020),E1020)))</f>
        <v>33</v>
      </c>
      <c r="F1021">
        <f>IF(טבלה13[[#This Row],[CycleNumber]]&lt;3,"",IF(טבלה13[[#This Row],[CycleNumber]]=3,MAX(D1019:D1021),IF(I1020=3,MAX(D1018:D1020),F1020)))</f>
        <v>39</v>
      </c>
      <c r="G1021">
        <f>IF(OR(טבלה13[[#This Row],[CycleNumber]]&gt;B1022,B1022=""),IF(טבלה13[[#This Row],[מספר סטייה]]=3,MIN(D1019:D1021),טבלה13[[#This Row],[מינ קבוע]]),טבלה13[[#This Row],[מינ קבוע]])</f>
        <v>33</v>
      </c>
      <c r="H1021">
        <f>IF(OR(טבלה13[[#This Row],[CycleNumber]]&gt;B1022,B1022=""),IF(טבלה13[[#This Row],[מספר סטייה]]=3,MAX(D1019:D1021),טבלה13[[#This Row],[מקס קבוע]]),טבלה13[[#This Row],[מקס קבוע]])</f>
        <v>39</v>
      </c>
      <c r="I102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קבוע]]&lt;&gt;E1020,1,I1020+1),0))</f>
        <v>1</v>
      </c>
      <c r="J1021" t="str">
        <f>IF(AND(טבלה13[[#This Row],[CycleNumber]]&lt;B1022,טבלה13[[#This Row],[מקס קבוע]]&lt;&gt;""),IF(OR(טבלה13[[#This Row],[מספר סטייה]]&lt;I1022,AND(טבלה13[[#This Row],[מספר סטייה]]=3,I1022=1)),0,1),"")</f>
        <v/>
      </c>
      <c r="K1021">
        <f>IF(טבלה13[[#This Row],[מקס קבוע]]&lt;&gt;"",טבלה13[[#This Row],[מקסימום]]-טבלה13[[#This Row],[מינימום]],"")</f>
        <v>6</v>
      </c>
      <c r="L1021">
        <f>IF(IFERROR(LOOKUP(טבלה13[[#This Row],[ClientID]],פיבוט!$A$4:$A$121),FALSE)=טבלה13[[#This Row],[ClientID]],1,0)</f>
        <v>1</v>
      </c>
      <c r="M1021">
        <f>IF(OR(טבלה13[[#This Row],[ClientID]]=A1022),"",1)</f>
        <v>1</v>
      </c>
      <c r="N1021" s="3" t="str">
        <f>IF(טבלה13[[#This Row],[טווח]]&lt;&gt;K1020,טבלה13[[#This Row],[טווח]],"")</f>
        <v/>
      </c>
      <c r="O1021" s="3" t="str">
        <f>IF(טבלה13[[#This Row],[מניית טווחים]]&lt;&gt;"",IF(OR(30&gt;טבלה13[[#This Row],[מקסימום]],30&lt;טבלה13[[#This Row],[מינימום]]),0,1),"")</f>
        <v/>
      </c>
    </row>
    <row r="1022" spans="1:15" x14ac:dyDescent="0.25">
      <c r="A1022" t="s">
        <v>107</v>
      </c>
      <c r="B1022">
        <v>1</v>
      </c>
      <c r="C1022">
        <v>29</v>
      </c>
      <c r="D1022">
        <f>טבלה13[[#This Row],[LengthofCycle]]+1</f>
        <v>30</v>
      </c>
      <c r="E1022" t="str">
        <f>IF(טבלה13[[#This Row],[CycleNumber]]&lt;3,"",IF(טבלה13[[#This Row],[CycleNumber]]=3,MIN(D1020:D1022),IF(I1021=3,MIN(D1019:D1021),E1021)))</f>
        <v/>
      </c>
      <c r="F1022" t="str">
        <f>IF(טבלה13[[#This Row],[CycleNumber]]&lt;3,"",IF(טבלה13[[#This Row],[CycleNumber]]=3,MAX(D1020:D1022),IF(I1021=3,MAX(D1019:D1021),F1021)))</f>
        <v/>
      </c>
      <c r="G1022" t="str">
        <f>IF(OR(טבלה13[[#This Row],[CycleNumber]]&gt;B1023,B1023=""),IF(טבלה13[[#This Row],[מספר סטייה]]=3,MIN(D1020:D1022),טבלה13[[#This Row],[מינ קבוע]]),טבלה13[[#This Row],[מינ קבוע]])</f>
        <v/>
      </c>
      <c r="H1022" t="str">
        <f>IF(OR(טבלה13[[#This Row],[CycleNumber]]&gt;B1023,B1023=""),IF(טבלה13[[#This Row],[מספר סטייה]]=3,MAX(D1020:D1022),טבלה13[[#This Row],[מקס קבוע]]),טבלה13[[#This Row],[מקס קבוע]])</f>
        <v/>
      </c>
      <c r="I1022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קבוע]]&lt;&gt;E1021,1,I1021+1),0))</f>
        <v/>
      </c>
      <c r="J1022" t="str">
        <f>IF(AND(טבלה13[[#This Row],[CycleNumber]]&lt;B1023,טבלה13[[#This Row],[מקס קבוע]]&lt;&gt;""),IF(OR(טבלה13[[#This Row],[מספר סטייה]]&lt;I1023,AND(טבלה13[[#This Row],[מספר סטייה]]=3,I1023=1)),0,1),"")</f>
        <v/>
      </c>
      <c r="K1022" t="str">
        <f>IF(טבלה13[[#This Row],[מקס קבוע]]&lt;&gt;"",טבלה13[[#This Row],[מקסימום]]-טבלה13[[#This Row],[מינימום]],"")</f>
        <v/>
      </c>
      <c r="L1022">
        <f>IF(IFERROR(LOOKUP(טבלה13[[#This Row],[ClientID]],פיבוט!$A$4:$A$121),FALSE)=טבלה13[[#This Row],[ClientID]],1,0)</f>
        <v>1</v>
      </c>
      <c r="M1022" t="str">
        <f>IF(OR(טבלה13[[#This Row],[ClientID]]=A1023),"",1)</f>
        <v/>
      </c>
      <c r="N1022" s="3" t="str">
        <f>IF(טבלה13[[#This Row],[טווח]]&lt;&gt;K1021,טבלה13[[#This Row],[טווח]],"")</f>
        <v/>
      </c>
      <c r="O1022" s="3" t="str">
        <f>IF(טבלה13[[#This Row],[מניית טווחים]]&lt;&gt;"",IF(OR(30&gt;טבלה13[[#This Row],[מקסימום]],30&lt;טבלה13[[#This Row],[מינימום]]),0,1),"")</f>
        <v/>
      </c>
    </row>
    <row r="1023" spans="1:15" x14ac:dyDescent="0.25">
      <c r="A1023" t="s">
        <v>107</v>
      </c>
      <c r="B1023">
        <v>2</v>
      </c>
      <c r="C1023">
        <v>25</v>
      </c>
      <c r="D1023">
        <f>טבלה13[[#This Row],[LengthofCycle]]+1</f>
        <v>26</v>
      </c>
      <c r="E1023" t="str">
        <f>IF(טבלה13[[#This Row],[CycleNumber]]&lt;3,"",IF(טבלה13[[#This Row],[CycleNumber]]=3,MIN(D1021:D1023),IF(I1022=3,MIN(D1020:D1022),E1022)))</f>
        <v/>
      </c>
      <c r="F1023" t="str">
        <f>IF(טבלה13[[#This Row],[CycleNumber]]&lt;3,"",IF(טבלה13[[#This Row],[CycleNumber]]=3,MAX(D1021:D1023),IF(I1022=3,MAX(D1020:D1022),F1022)))</f>
        <v/>
      </c>
      <c r="G1023" t="str">
        <f>IF(OR(טבלה13[[#This Row],[CycleNumber]]&gt;B1024,B1024=""),IF(טבלה13[[#This Row],[מספר סטייה]]=3,MIN(D1021:D1023),טבלה13[[#This Row],[מינ קבוע]]),טבלה13[[#This Row],[מינ קבוע]])</f>
        <v/>
      </c>
      <c r="H1023" t="str">
        <f>IF(OR(טבלה13[[#This Row],[CycleNumber]]&gt;B1024,B1024=""),IF(טבלה13[[#This Row],[מספר סטייה]]=3,MAX(D1021:D1023),טבלה13[[#This Row],[מקס קבוע]]),טבלה13[[#This Row],[מקס קבוע]])</f>
        <v/>
      </c>
      <c r="I102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קבוע]]&lt;&gt;E1022,1,I1022+1),0))</f>
        <v/>
      </c>
      <c r="J1023" t="str">
        <f>IF(AND(טבלה13[[#This Row],[CycleNumber]]&lt;B1024,טבלה13[[#This Row],[מקס קבוע]]&lt;&gt;""),IF(OR(טבלה13[[#This Row],[מספר סטייה]]&lt;I1024,AND(טבלה13[[#This Row],[מספר סטייה]]=3,I1024=1)),0,1),"")</f>
        <v/>
      </c>
      <c r="K1023" t="str">
        <f>IF(טבלה13[[#This Row],[מקס קבוע]]&lt;&gt;"",טבלה13[[#This Row],[מקסימום]]-טבלה13[[#This Row],[מינימום]],"")</f>
        <v/>
      </c>
      <c r="L1023">
        <f>IF(IFERROR(LOOKUP(טבלה13[[#This Row],[ClientID]],פיבוט!$A$4:$A$121),FALSE)=טבלה13[[#This Row],[ClientID]],1,0)</f>
        <v>1</v>
      </c>
      <c r="M1023" t="str">
        <f>IF(OR(טבלה13[[#This Row],[ClientID]]=A1024),"",1)</f>
        <v/>
      </c>
      <c r="N1023" s="3" t="str">
        <f>IF(טבלה13[[#This Row],[טווח]]&lt;&gt;K1022,טבלה13[[#This Row],[טווח]],"")</f>
        <v/>
      </c>
      <c r="O1023" s="3" t="str">
        <f>IF(טבלה13[[#This Row],[מניית טווחים]]&lt;&gt;"",IF(OR(30&gt;טבלה13[[#This Row],[מקסימום]],30&lt;טבלה13[[#This Row],[מינימום]]),0,1),"")</f>
        <v/>
      </c>
    </row>
    <row r="1024" spans="1:15" x14ac:dyDescent="0.25">
      <c r="A1024" t="s">
        <v>107</v>
      </c>
      <c r="B1024">
        <v>3</v>
      </c>
      <c r="C1024">
        <v>26</v>
      </c>
      <c r="D1024">
        <f>טבלה13[[#This Row],[LengthofCycle]]+1</f>
        <v>27</v>
      </c>
      <c r="E1024">
        <f>IF(טבלה13[[#This Row],[CycleNumber]]&lt;3,"",IF(טבלה13[[#This Row],[CycleNumber]]=3,MIN(D1022:D1024),IF(I1023=3,MIN(D1021:D1023),E1023)))</f>
        <v>26</v>
      </c>
      <c r="F1024">
        <f>IF(טבלה13[[#This Row],[CycleNumber]]&lt;3,"",IF(טבלה13[[#This Row],[CycleNumber]]=3,MAX(D1022:D1024),IF(I1023=3,MAX(D1021:D1023),F1023)))</f>
        <v>30</v>
      </c>
      <c r="G1024">
        <f>IF(OR(טבלה13[[#This Row],[CycleNumber]]&gt;B1025,B1025=""),IF(טבלה13[[#This Row],[מספר סטייה]]=3,MIN(D1022:D1024),טבלה13[[#This Row],[מינ קבוע]]),טבלה13[[#This Row],[מינ קבוע]])</f>
        <v>26</v>
      </c>
      <c r="H1024">
        <f>IF(OR(טבלה13[[#This Row],[CycleNumber]]&gt;B1025,B1025=""),IF(טבלה13[[#This Row],[מספר סטייה]]=3,MAX(D1022:D1024),טבלה13[[#This Row],[מקס קבוע]]),טבלה13[[#This Row],[מקס קבוע]])</f>
        <v>30</v>
      </c>
      <c r="I102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קבוע]]&lt;&gt;E1023,1,I1023+1),0))</f>
        <v>0</v>
      </c>
      <c r="J1024">
        <f>IF(AND(טבלה13[[#This Row],[CycleNumber]]&lt;B1025,טבלה13[[#This Row],[מקס קבוע]]&lt;&gt;""),IF(OR(טבלה13[[#This Row],[מספר סטייה]]&lt;I1025,AND(טבלה13[[#This Row],[מספר סטייה]]=3,I1025=1)),0,1),"")</f>
        <v>1</v>
      </c>
      <c r="K1024">
        <f>IF(טבלה13[[#This Row],[מקס קבוע]]&lt;&gt;"",טבלה13[[#This Row],[מקסימום]]-טבלה13[[#This Row],[מינימום]],"")</f>
        <v>4</v>
      </c>
      <c r="L1024">
        <f>IF(IFERROR(LOOKUP(טבלה13[[#This Row],[ClientID]],פיבוט!$A$4:$A$121),FALSE)=טבלה13[[#This Row],[ClientID]],1,0)</f>
        <v>1</v>
      </c>
      <c r="M1024" t="str">
        <f>IF(OR(טבלה13[[#This Row],[ClientID]]=A1025),"",1)</f>
        <v/>
      </c>
      <c r="N1024" s="3">
        <f>IF(טבלה13[[#This Row],[טווח]]&lt;&gt;K1023,טבלה13[[#This Row],[טווח]],"")</f>
        <v>4</v>
      </c>
      <c r="O1024" s="3">
        <f>IF(טבלה13[[#This Row],[מניית טווחים]]&lt;&gt;"",IF(OR(30&gt;טבלה13[[#This Row],[מקסימום]],30&lt;טבלה13[[#This Row],[מינימום]]),0,1),"")</f>
        <v>1</v>
      </c>
    </row>
    <row r="1025" spans="1:15" x14ac:dyDescent="0.25">
      <c r="A1025" t="s">
        <v>107</v>
      </c>
      <c r="B1025">
        <v>4</v>
      </c>
      <c r="C1025">
        <v>25</v>
      </c>
      <c r="D1025">
        <f>טבלה13[[#This Row],[LengthofCycle]]+1</f>
        <v>26</v>
      </c>
      <c r="E1025">
        <f>IF(טבלה13[[#This Row],[CycleNumber]]&lt;3,"",IF(טבלה13[[#This Row],[CycleNumber]]=3,MIN(D1023:D1025),IF(I1024=3,MIN(D1022:D1024),E1024)))</f>
        <v>26</v>
      </c>
      <c r="F1025">
        <f>IF(טבלה13[[#This Row],[CycleNumber]]&lt;3,"",IF(טבלה13[[#This Row],[CycleNumber]]=3,MAX(D1023:D1025),IF(I1024=3,MAX(D1022:D1024),F1024)))</f>
        <v>30</v>
      </c>
      <c r="G1025">
        <f>IF(OR(טבלה13[[#This Row],[CycleNumber]]&gt;B1026,B1026=""),IF(טבלה13[[#This Row],[מספר סטייה]]=3,MIN(D1023:D1025),טבלה13[[#This Row],[מינ קבוע]]),טבלה13[[#This Row],[מינ קבוע]])</f>
        <v>26</v>
      </c>
      <c r="H1025">
        <f>IF(OR(טבלה13[[#This Row],[CycleNumber]]&gt;B1026,B1026=""),IF(טבלה13[[#This Row],[מספר סטייה]]=3,MAX(D1023:D1025),טבלה13[[#This Row],[מקס קבוע]]),טבלה13[[#This Row],[מקס קבוע]])</f>
        <v>30</v>
      </c>
      <c r="I102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קבוע]]&lt;&gt;E1024,1,I1024+1),0))</f>
        <v>0</v>
      </c>
      <c r="J1025">
        <f>IF(AND(טבלה13[[#This Row],[CycleNumber]]&lt;B1026,טבלה13[[#This Row],[מקס קבוע]]&lt;&gt;""),IF(OR(טבלה13[[#This Row],[מספר סטייה]]&lt;I1026,AND(טבלה13[[#This Row],[מספר סטייה]]=3,I1026=1)),0,1),"")</f>
        <v>1</v>
      </c>
      <c r="K1025">
        <f>IF(טבלה13[[#This Row],[מקס קבוע]]&lt;&gt;"",טבלה13[[#This Row],[מקסימום]]-טבלה13[[#This Row],[מינימום]],"")</f>
        <v>4</v>
      </c>
      <c r="L1025">
        <f>IF(IFERROR(LOOKUP(טבלה13[[#This Row],[ClientID]],פיבוט!$A$4:$A$121),FALSE)=טבלה13[[#This Row],[ClientID]],1,0)</f>
        <v>1</v>
      </c>
      <c r="M1025" t="str">
        <f>IF(OR(טבלה13[[#This Row],[ClientID]]=A1026),"",1)</f>
        <v/>
      </c>
      <c r="N1025" s="3" t="str">
        <f>IF(טבלה13[[#This Row],[טווח]]&lt;&gt;K1024,טבלה13[[#This Row],[טווח]],"")</f>
        <v/>
      </c>
      <c r="O1025" s="3" t="str">
        <f>IF(טבלה13[[#This Row],[מניית טווחים]]&lt;&gt;"",IF(OR(30&gt;טבלה13[[#This Row],[מקסימום]],30&lt;טבלה13[[#This Row],[מינימום]]),0,1),"")</f>
        <v/>
      </c>
    </row>
    <row r="1026" spans="1:15" x14ac:dyDescent="0.25">
      <c r="A1026" t="s">
        <v>107</v>
      </c>
      <c r="B1026">
        <v>5</v>
      </c>
      <c r="C1026">
        <v>26</v>
      </c>
      <c r="D1026">
        <f>טבלה13[[#This Row],[LengthofCycle]]+1</f>
        <v>27</v>
      </c>
      <c r="E1026">
        <f>IF(טבלה13[[#This Row],[CycleNumber]]&lt;3,"",IF(טבלה13[[#This Row],[CycleNumber]]=3,MIN(D1024:D1026),IF(I1025=3,MIN(D1023:D1025),E1025)))</f>
        <v>26</v>
      </c>
      <c r="F1026">
        <f>IF(טבלה13[[#This Row],[CycleNumber]]&lt;3,"",IF(טבלה13[[#This Row],[CycleNumber]]=3,MAX(D1024:D1026),IF(I1025=3,MAX(D1023:D1025),F1025)))</f>
        <v>30</v>
      </c>
      <c r="G1026">
        <f>IF(OR(טבלה13[[#This Row],[CycleNumber]]&gt;B1027,B1027=""),IF(טבלה13[[#This Row],[מספר סטייה]]=3,MIN(D1024:D1026),טבלה13[[#This Row],[מינ קבוע]]),טבלה13[[#This Row],[מינ קבוע]])</f>
        <v>26</v>
      </c>
      <c r="H1026">
        <f>IF(OR(טבלה13[[#This Row],[CycleNumber]]&gt;B1027,B1027=""),IF(טבלה13[[#This Row],[מספר סטייה]]=3,MAX(D1024:D1026),טבלה13[[#This Row],[מקס קבוע]]),טבלה13[[#This Row],[מקס קבוע]])</f>
        <v>30</v>
      </c>
      <c r="I102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קבוע]]&lt;&gt;E1025,1,I1025+1),0))</f>
        <v>0</v>
      </c>
      <c r="J1026">
        <f>IF(AND(טבלה13[[#This Row],[CycleNumber]]&lt;B1027,טבלה13[[#This Row],[מקס קבוע]]&lt;&gt;""),IF(OR(טבלה13[[#This Row],[מספר סטייה]]&lt;I1027,AND(טבלה13[[#This Row],[מספר סטייה]]=3,I1027=1)),0,1),"")</f>
        <v>1</v>
      </c>
      <c r="K1026">
        <f>IF(טבלה13[[#This Row],[מקס קבוע]]&lt;&gt;"",טבלה13[[#This Row],[מקסימום]]-טבלה13[[#This Row],[מינימום]],"")</f>
        <v>4</v>
      </c>
      <c r="L1026">
        <f>IF(IFERROR(LOOKUP(טבלה13[[#This Row],[ClientID]],פיבוט!$A$4:$A$121),FALSE)=טבלה13[[#This Row],[ClientID]],1,0)</f>
        <v>1</v>
      </c>
      <c r="M1026" t="str">
        <f>IF(OR(טבלה13[[#This Row],[ClientID]]=A1027),"",1)</f>
        <v/>
      </c>
      <c r="N1026" s="3" t="str">
        <f>IF(טבלה13[[#This Row],[טווח]]&lt;&gt;K1025,טבלה13[[#This Row],[טווח]],"")</f>
        <v/>
      </c>
      <c r="O1026" s="3" t="str">
        <f>IF(טבלה13[[#This Row],[מניית טווחים]]&lt;&gt;"",IF(OR(30&gt;טבלה13[[#This Row],[מקסימום]],30&lt;טבלה13[[#This Row],[מינימום]]),0,1),"")</f>
        <v/>
      </c>
    </row>
    <row r="1027" spans="1:15" x14ac:dyDescent="0.25">
      <c r="A1027" t="s">
        <v>107</v>
      </c>
      <c r="B1027">
        <v>6</v>
      </c>
      <c r="C1027">
        <v>27</v>
      </c>
      <c r="D1027">
        <f>טבלה13[[#This Row],[LengthofCycle]]+1</f>
        <v>28</v>
      </c>
      <c r="E1027">
        <f>IF(טבלה13[[#This Row],[CycleNumber]]&lt;3,"",IF(טבלה13[[#This Row],[CycleNumber]]=3,MIN(D1025:D1027),IF(I1026=3,MIN(D1024:D1026),E1026)))</f>
        <v>26</v>
      </c>
      <c r="F1027">
        <f>IF(טבלה13[[#This Row],[CycleNumber]]&lt;3,"",IF(טבלה13[[#This Row],[CycleNumber]]=3,MAX(D1025:D1027),IF(I1026=3,MAX(D1024:D1026),F1026)))</f>
        <v>30</v>
      </c>
      <c r="G1027">
        <f>IF(OR(טבלה13[[#This Row],[CycleNumber]]&gt;B1028,B1028=""),IF(טבלה13[[#This Row],[מספר סטייה]]=3,MIN(D1025:D1027),טבלה13[[#This Row],[מינ קבוע]]),טבלה13[[#This Row],[מינ קבוע]])</f>
        <v>26</v>
      </c>
      <c r="H1027">
        <f>IF(OR(טבלה13[[#This Row],[CycleNumber]]&gt;B1028,B1028=""),IF(טבלה13[[#This Row],[מספר סטייה]]=3,MAX(D1025:D1027),טבלה13[[#This Row],[מקס קבוע]]),טבלה13[[#This Row],[מקס קבוע]])</f>
        <v>30</v>
      </c>
      <c r="I102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קבוע]]&lt;&gt;E1026,1,I1026+1),0))</f>
        <v>0</v>
      </c>
      <c r="J1027">
        <f>IF(AND(טבלה13[[#This Row],[CycleNumber]]&lt;B1028,טבלה13[[#This Row],[מקס קבוע]]&lt;&gt;""),IF(OR(טבלה13[[#This Row],[מספר סטייה]]&lt;I1028,AND(טבלה13[[#This Row],[מספר סטייה]]=3,I1028=1)),0,1),"")</f>
        <v>1</v>
      </c>
      <c r="K1027">
        <f>IF(טבלה13[[#This Row],[מקס קבוע]]&lt;&gt;"",טבלה13[[#This Row],[מקסימום]]-טבלה13[[#This Row],[מינימום]],"")</f>
        <v>4</v>
      </c>
      <c r="L1027">
        <f>IF(IFERROR(LOOKUP(טבלה13[[#This Row],[ClientID]],פיבוט!$A$4:$A$121),FALSE)=טבלה13[[#This Row],[ClientID]],1,0)</f>
        <v>1</v>
      </c>
      <c r="M1027" t="str">
        <f>IF(OR(טבלה13[[#This Row],[ClientID]]=A1028),"",1)</f>
        <v/>
      </c>
      <c r="N1027" s="3" t="str">
        <f>IF(טבלה13[[#This Row],[טווח]]&lt;&gt;K1026,טבלה13[[#This Row],[טווח]],"")</f>
        <v/>
      </c>
      <c r="O1027" s="3" t="str">
        <f>IF(טבלה13[[#This Row],[מניית טווחים]]&lt;&gt;"",IF(OR(30&gt;טבלה13[[#This Row],[מקסימום]],30&lt;טבלה13[[#This Row],[מינימום]]),0,1),"")</f>
        <v/>
      </c>
    </row>
    <row r="1028" spans="1:15" x14ac:dyDescent="0.25">
      <c r="A1028" t="s">
        <v>107</v>
      </c>
      <c r="B1028">
        <v>7</v>
      </c>
      <c r="C1028">
        <v>25</v>
      </c>
      <c r="D1028">
        <f>טבלה13[[#This Row],[LengthofCycle]]+1</f>
        <v>26</v>
      </c>
      <c r="E1028">
        <f>IF(טבלה13[[#This Row],[CycleNumber]]&lt;3,"",IF(טבלה13[[#This Row],[CycleNumber]]=3,MIN(D1026:D1028),IF(I1027=3,MIN(D1025:D1027),E1027)))</f>
        <v>26</v>
      </c>
      <c r="F1028">
        <f>IF(טבלה13[[#This Row],[CycleNumber]]&lt;3,"",IF(טבלה13[[#This Row],[CycleNumber]]=3,MAX(D1026:D1028),IF(I1027=3,MAX(D1025:D1027),F1027)))</f>
        <v>30</v>
      </c>
      <c r="G1028">
        <f>IF(OR(טבלה13[[#This Row],[CycleNumber]]&gt;B1029,B1029=""),IF(טבלה13[[#This Row],[מספר סטייה]]=3,MIN(D1026:D1028),טבלה13[[#This Row],[מינ קבוע]]),טבלה13[[#This Row],[מינ קבוע]])</f>
        <v>26</v>
      </c>
      <c r="H1028">
        <f>IF(OR(טבלה13[[#This Row],[CycleNumber]]&gt;B1029,B1029=""),IF(טבלה13[[#This Row],[מספר סטייה]]=3,MAX(D1026:D1028),טבלה13[[#This Row],[מקס קבוע]]),טבלה13[[#This Row],[מקס קבוע]])</f>
        <v>30</v>
      </c>
      <c r="I102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קבוע]]&lt;&gt;E1027,1,I1027+1),0))</f>
        <v>0</v>
      </c>
      <c r="J1028">
        <f>IF(AND(טבלה13[[#This Row],[CycleNumber]]&lt;B1029,טבלה13[[#This Row],[מקס קבוע]]&lt;&gt;""),IF(OR(טבלה13[[#This Row],[מספר סטייה]]&lt;I1029,AND(טבלה13[[#This Row],[מספר סטייה]]=3,I1029=1)),0,1),"")</f>
        <v>1</v>
      </c>
      <c r="K1028">
        <f>IF(טבלה13[[#This Row],[מקס קבוע]]&lt;&gt;"",טבלה13[[#This Row],[מקסימום]]-טבלה13[[#This Row],[מינימום]],"")</f>
        <v>4</v>
      </c>
      <c r="L1028">
        <f>IF(IFERROR(LOOKUP(טבלה13[[#This Row],[ClientID]],פיבוט!$A$4:$A$121),FALSE)=טבלה13[[#This Row],[ClientID]],1,0)</f>
        <v>1</v>
      </c>
      <c r="M1028" t="str">
        <f>IF(OR(טבלה13[[#This Row],[ClientID]]=A1029),"",1)</f>
        <v/>
      </c>
      <c r="N1028" s="3" t="str">
        <f>IF(טבלה13[[#This Row],[טווח]]&lt;&gt;K1027,טבלה13[[#This Row],[טווח]],"")</f>
        <v/>
      </c>
      <c r="O1028" s="3" t="str">
        <f>IF(טבלה13[[#This Row],[מניית טווחים]]&lt;&gt;"",IF(OR(30&gt;טבלה13[[#This Row],[מקסימום]],30&lt;טבלה13[[#This Row],[מינימום]]),0,1),"")</f>
        <v/>
      </c>
    </row>
    <row r="1029" spans="1:15" x14ac:dyDescent="0.25">
      <c r="A1029" t="s">
        <v>107</v>
      </c>
      <c r="B1029">
        <v>8</v>
      </c>
      <c r="C1029">
        <v>27</v>
      </c>
      <c r="D1029">
        <f>טבלה13[[#This Row],[LengthofCycle]]+1</f>
        <v>28</v>
      </c>
      <c r="E1029">
        <f>IF(טבלה13[[#This Row],[CycleNumber]]&lt;3,"",IF(טבלה13[[#This Row],[CycleNumber]]=3,MIN(D1027:D1029),IF(I1028=3,MIN(D1026:D1028),E1028)))</f>
        <v>26</v>
      </c>
      <c r="F1029">
        <f>IF(טבלה13[[#This Row],[CycleNumber]]&lt;3,"",IF(טבלה13[[#This Row],[CycleNumber]]=3,MAX(D1027:D1029),IF(I1028=3,MAX(D1026:D1028),F1028)))</f>
        <v>30</v>
      </c>
      <c r="G1029">
        <f>IF(OR(טבלה13[[#This Row],[CycleNumber]]&gt;B1030,B1030=""),IF(טבלה13[[#This Row],[מספר סטייה]]=3,MIN(D1027:D1029),טבלה13[[#This Row],[מינ קבוע]]),טבלה13[[#This Row],[מינ קבוע]])</f>
        <v>26</v>
      </c>
      <c r="H1029">
        <f>IF(OR(טבלה13[[#This Row],[CycleNumber]]&gt;B1030,B1030=""),IF(טבלה13[[#This Row],[מספר סטייה]]=3,MAX(D1027:D1029),טבלה13[[#This Row],[מקס קבוע]]),טבלה13[[#This Row],[מקס קבוע]])</f>
        <v>30</v>
      </c>
      <c r="I102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קבוע]]&lt;&gt;E1028,1,I1028+1),0))</f>
        <v>0</v>
      </c>
      <c r="J1029">
        <f>IF(AND(טבלה13[[#This Row],[CycleNumber]]&lt;B1030,טבלה13[[#This Row],[מקס קבוע]]&lt;&gt;""),IF(OR(טבלה13[[#This Row],[מספר סטייה]]&lt;I1030,AND(טבלה13[[#This Row],[מספר סטייה]]=3,I1030=1)),0,1),"")</f>
        <v>1</v>
      </c>
      <c r="K1029">
        <f>IF(טבלה13[[#This Row],[מקס קבוע]]&lt;&gt;"",טבלה13[[#This Row],[מקסימום]]-טבלה13[[#This Row],[מינימום]],"")</f>
        <v>4</v>
      </c>
      <c r="L1029">
        <f>IF(IFERROR(LOOKUP(טבלה13[[#This Row],[ClientID]],פיבוט!$A$4:$A$121),FALSE)=טבלה13[[#This Row],[ClientID]],1,0)</f>
        <v>1</v>
      </c>
      <c r="M1029" t="str">
        <f>IF(OR(טבלה13[[#This Row],[ClientID]]=A1030),"",1)</f>
        <v/>
      </c>
      <c r="N1029" s="3" t="str">
        <f>IF(טבלה13[[#This Row],[טווח]]&lt;&gt;K1028,טבלה13[[#This Row],[טווח]],"")</f>
        <v/>
      </c>
      <c r="O1029" s="3" t="str">
        <f>IF(טבלה13[[#This Row],[מניית טווחים]]&lt;&gt;"",IF(OR(30&gt;טבלה13[[#This Row],[מקסימום]],30&lt;טבלה13[[#This Row],[מינימום]]),0,1),"")</f>
        <v/>
      </c>
    </row>
    <row r="1030" spans="1:15" x14ac:dyDescent="0.25">
      <c r="A1030" t="s">
        <v>107</v>
      </c>
      <c r="B1030">
        <v>9</v>
      </c>
      <c r="C1030">
        <v>26</v>
      </c>
      <c r="D1030">
        <f>טבלה13[[#This Row],[LengthofCycle]]+1</f>
        <v>27</v>
      </c>
      <c r="E1030">
        <f>IF(טבלה13[[#This Row],[CycleNumber]]&lt;3,"",IF(טבלה13[[#This Row],[CycleNumber]]=3,MIN(D1028:D1030),IF(I1029=3,MIN(D1027:D1029),E1029)))</f>
        <v>26</v>
      </c>
      <c r="F1030">
        <f>IF(טבלה13[[#This Row],[CycleNumber]]&lt;3,"",IF(טבלה13[[#This Row],[CycleNumber]]=3,MAX(D1028:D1030),IF(I1029=3,MAX(D1027:D1029),F1029)))</f>
        <v>30</v>
      </c>
      <c r="G1030">
        <f>IF(OR(טבלה13[[#This Row],[CycleNumber]]&gt;B1031,B1031=""),IF(טבלה13[[#This Row],[מספר סטייה]]=3,MIN(D1028:D1030),טבלה13[[#This Row],[מינ קבוע]]),טבלה13[[#This Row],[מינ קבוע]])</f>
        <v>26</v>
      </c>
      <c r="H1030">
        <f>IF(OR(טבלה13[[#This Row],[CycleNumber]]&gt;B1031,B1031=""),IF(טבלה13[[#This Row],[מספר סטייה]]=3,MAX(D1028:D1030),טבלה13[[#This Row],[מקס קבוע]]),טבלה13[[#This Row],[מקס קבוע]])</f>
        <v>30</v>
      </c>
      <c r="I103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קבוע]]&lt;&gt;E1029,1,I1029+1),0))</f>
        <v>0</v>
      </c>
      <c r="J1030">
        <f>IF(AND(טבלה13[[#This Row],[CycleNumber]]&lt;B1031,טבלה13[[#This Row],[מקס קבוע]]&lt;&gt;""),IF(OR(טבלה13[[#This Row],[מספר סטייה]]&lt;I1031,AND(טבלה13[[#This Row],[מספר סטייה]]=3,I1031=1)),0,1),"")</f>
        <v>1</v>
      </c>
      <c r="K1030">
        <f>IF(טבלה13[[#This Row],[מקס קבוע]]&lt;&gt;"",טבלה13[[#This Row],[מקסימום]]-טבלה13[[#This Row],[מינימום]],"")</f>
        <v>4</v>
      </c>
      <c r="L1030">
        <f>IF(IFERROR(LOOKUP(טבלה13[[#This Row],[ClientID]],פיבוט!$A$4:$A$121),FALSE)=טבלה13[[#This Row],[ClientID]],1,0)</f>
        <v>1</v>
      </c>
      <c r="M1030" t="str">
        <f>IF(OR(טבלה13[[#This Row],[ClientID]]=A1031),"",1)</f>
        <v/>
      </c>
      <c r="N1030" s="3" t="str">
        <f>IF(טבלה13[[#This Row],[טווח]]&lt;&gt;K1029,טבלה13[[#This Row],[טווח]],"")</f>
        <v/>
      </c>
      <c r="O1030" s="3" t="str">
        <f>IF(טבלה13[[#This Row],[מניית טווחים]]&lt;&gt;"",IF(OR(30&gt;טבלה13[[#This Row],[מקסימום]],30&lt;טבלה13[[#This Row],[מינימום]]),0,1),"")</f>
        <v/>
      </c>
    </row>
    <row r="1031" spans="1:15" x14ac:dyDescent="0.25">
      <c r="A1031" t="s">
        <v>107</v>
      </c>
      <c r="B1031">
        <v>10</v>
      </c>
      <c r="C1031">
        <v>25</v>
      </c>
      <c r="D1031">
        <f>טבלה13[[#This Row],[LengthofCycle]]+1</f>
        <v>26</v>
      </c>
      <c r="E1031">
        <f>IF(טבלה13[[#This Row],[CycleNumber]]&lt;3,"",IF(טבלה13[[#This Row],[CycleNumber]]=3,MIN(D1029:D1031),IF(I1030=3,MIN(D1028:D1030),E1030)))</f>
        <v>26</v>
      </c>
      <c r="F1031">
        <f>IF(טבלה13[[#This Row],[CycleNumber]]&lt;3,"",IF(טבלה13[[#This Row],[CycleNumber]]=3,MAX(D1029:D1031),IF(I1030=3,MAX(D1028:D1030),F1030)))</f>
        <v>30</v>
      </c>
      <c r="G1031">
        <f>IF(OR(טבלה13[[#This Row],[CycleNumber]]&gt;B1032,B1032=""),IF(טבלה13[[#This Row],[מספר סטייה]]=3,MIN(D1029:D1031),טבלה13[[#This Row],[מינ קבוע]]),טבלה13[[#This Row],[מינ קבוע]])</f>
        <v>26</v>
      </c>
      <c r="H1031">
        <f>IF(OR(טבלה13[[#This Row],[CycleNumber]]&gt;B1032,B1032=""),IF(טבלה13[[#This Row],[מספר סטייה]]=3,MAX(D1029:D1031),טבלה13[[#This Row],[מקס קבוע]]),טבלה13[[#This Row],[מקס קבוע]])</f>
        <v>30</v>
      </c>
      <c r="I103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קבוע]]&lt;&gt;E1030,1,I1030+1),0))</f>
        <v>0</v>
      </c>
      <c r="J1031">
        <f>IF(AND(טבלה13[[#This Row],[CycleNumber]]&lt;B1032,טבלה13[[#This Row],[מקס קבוע]]&lt;&gt;""),IF(OR(טבלה13[[#This Row],[מספר סטייה]]&lt;I1032,AND(טבלה13[[#This Row],[מספר סטייה]]=3,I1032=1)),0,1),"")</f>
        <v>1</v>
      </c>
      <c r="K1031">
        <f>IF(טבלה13[[#This Row],[מקס קבוע]]&lt;&gt;"",טבלה13[[#This Row],[מקסימום]]-טבלה13[[#This Row],[מינימום]],"")</f>
        <v>4</v>
      </c>
      <c r="L1031">
        <f>IF(IFERROR(LOOKUP(טבלה13[[#This Row],[ClientID]],פיבוט!$A$4:$A$121),FALSE)=טבלה13[[#This Row],[ClientID]],1,0)</f>
        <v>1</v>
      </c>
      <c r="M1031" t="str">
        <f>IF(OR(טבלה13[[#This Row],[ClientID]]=A1032),"",1)</f>
        <v/>
      </c>
      <c r="N1031" s="3" t="str">
        <f>IF(טבלה13[[#This Row],[טווח]]&lt;&gt;K1030,טבלה13[[#This Row],[טווח]],"")</f>
        <v/>
      </c>
      <c r="O1031" s="3" t="str">
        <f>IF(טבלה13[[#This Row],[מניית טווחים]]&lt;&gt;"",IF(OR(30&gt;טבלה13[[#This Row],[מקסימום]],30&lt;טבלה13[[#This Row],[מינימום]]),0,1),"")</f>
        <v/>
      </c>
    </row>
    <row r="1032" spans="1:15" x14ac:dyDescent="0.25">
      <c r="A1032" t="s">
        <v>107</v>
      </c>
      <c r="B1032">
        <v>11</v>
      </c>
      <c r="C1032">
        <v>26</v>
      </c>
      <c r="D1032">
        <f>טבלה13[[#This Row],[LengthofCycle]]+1</f>
        <v>27</v>
      </c>
      <c r="E1032">
        <f>IF(טבלה13[[#This Row],[CycleNumber]]&lt;3,"",IF(טבלה13[[#This Row],[CycleNumber]]=3,MIN(D1030:D1032),IF(I1031=3,MIN(D1029:D1031),E1031)))</f>
        <v>26</v>
      </c>
      <c r="F1032">
        <f>IF(טבלה13[[#This Row],[CycleNumber]]&lt;3,"",IF(טבלה13[[#This Row],[CycleNumber]]=3,MAX(D1030:D1032),IF(I1031=3,MAX(D1029:D1031),F1031)))</f>
        <v>30</v>
      </c>
      <c r="G1032">
        <f>IF(OR(טבלה13[[#This Row],[CycleNumber]]&gt;B1033,B1033=""),IF(טבלה13[[#This Row],[מספר סטייה]]=3,MIN(D1030:D1032),טבלה13[[#This Row],[מינ קבוע]]),טבלה13[[#This Row],[מינ קבוע]])</f>
        <v>26</v>
      </c>
      <c r="H1032">
        <f>IF(OR(טבלה13[[#This Row],[CycleNumber]]&gt;B1033,B1033=""),IF(טבלה13[[#This Row],[מספר סטייה]]=3,MAX(D1030:D1032),טבלה13[[#This Row],[מקס קבוע]]),טבלה13[[#This Row],[מקס קבוע]])</f>
        <v>30</v>
      </c>
      <c r="I103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קבוע]]&lt;&gt;E1031,1,I1031+1),0))</f>
        <v>0</v>
      </c>
      <c r="J1032">
        <f>IF(AND(טבלה13[[#This Row],[CycleNumber]]&lt;B1033,טבלה13[[#This Row],[מקס קבוע]]&lt;&gt;""),IF(OR(טבלה13[[#This Row],[מספר סטייה]]&lt;I1033,AND(טבלה13[[#This Row],[מספר סטייה]]=3,I1033=1)),0,1),"")</f>
        <v>1</v>
      </c>
      <c r="K1032">
        <f>IF(טבלה13[[#This Row],[מקס קבוע]]&lt;&gt;"",טבלה13[[#This Row],[מקסימום]]-טבלה13[[#This Row],[מינימום]],"")</f>
        <v>4</v>
      </c>
      <c r="L1032">
        <f>IF(IFERROR(LOOKUP(טבלה13[[#This Row],[ClientID]],פיבוט!$A$4:$A$121),FALSE)=טבלה13[[#This Row],[ClientID]],1,0)</f>
        <v>1</v>
      </c>
      <c r="M1032" t="str">
        <f>IF(OR(טבלה13[[#This Row],[ClientID]]=A1033),"",1)</f>
        <v/>
      </c>
      <c r="N1032" s="3" t="str">
        <f>IF(טבלה13[[#This Row],[טווח]]&lt;&gt;K1031,טבלה13[[#This Row],[טווח]],"")</f>
        <v/>
      </c>
      <c r="O1032" s="3" t="str">
        <f>IF(טבלה13[[#This Row],[מניית טווחים]]&lt;&gt;"",IF(OR(30&gt;טבלה13[[#This Row],[מקסימום]],30&lt;טבלה13[[#This Row],[מינימום]]),0,1),"")</f>
        <v/>
      </c>
    </row>
    <row r="1033" spans="1:15" x14ac:dyDescent="0.25">
      <c r="A1033" t="s">
        <v>107</v>
      </c>
      <c r="B1033">
        <v>12</v>
      </c>
      <c r="C1033">
        <v>26</v>
      </c>
      <c r="D1033">
        <f>טבלה13[[#This Row],[LengthofCycle]]+1</f>
        <v>27</v>
      </c>
      <c r="E1033">
        <f>IF(טבלה13[[#This Row],[CycleNumber]]&lt;3,"",IF(טבלה13[[#This Row],[CycleNumber]]=3,MIN(D1031:D1033),IF(I1032=3,MIN(D1030:D1032),E1032)))</f>
        <v>26</v>
      </c>
      <c r="F1033">
        <f>IF(טבלה13[[#This Row],[CycleNumber]]&lt;3,"",IF(טבלה13[[#This Row],[CycleNumber]]=3,MAX(D1031:D1033),IF(I1032=3,MAX(D1030:D1032),F1032)))</f>
        <v>30</v>
      </c>
      <c r="G1033">
        <f>IF(OR(טבלה13[[#This Row],[CycleNumber]]&gt;B1034,B1034=""),IF(טבלה13[[#This Row],[מספר סטייה]]=3,MIN(D1031:D1033),טבלה13[[#This Row],[מינ קבוע]]),טבלה13[[#This Row],[מינ קבוע]])</f>
        <v>26</v>
      </c>
      <c r="H1033">
        <f>IF(OR(טבלה13[[#This Row],[CycleNumber]]&gt;B1034,B1034=""),IF(טבלה13[[#This Row],[מספר סטייה]]=3,MAX(D1031:D1033),טבלה13[[#This Row],[מקס קבוע]]),טבלה13[[#This Row],[מקס קבוע]])</f>
        <v>30</v>
      </c>
      <c r="I103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קבוע]]&lt;&gt;E1032,1,I1032+1),0))</f>
        <v>0</v>
      </c>
      <c r="J1033">
        <f>IF(AND(טבלה13[[#This Row],[CycleNumber]]&lt;B1034,טבלה13[[#This Row],[מקס קבוע]]&lt;&gt;""),IF(OR(טבלה13[[#This Row],[מספר סטייה]]&lt;I1034,AND(טבלה13[[#This Row],[מספר סטייה]]=3,I1034=1)),0,1),"")</f>
        <v>0</v>
      </c>
      <c r="K1033">
        <f>IF(טבלה13[[#This Row],[מקס קבוע]]&lt;&gt;"",טבלה13[[#This Row],[מקסימום]]-טבלה13[[#This Row],[מינימום]],"")</f>
        <v>4</v>
      </c>
      <c r="L1033">
        <f>IF(IFERROR(LOOKUP(טבלה13[[#This Row],[ClientID]],פיבוט!$A$4:$A$121),FALSE)=טבלה13[[#This Row],[ClientID]],1,0)</f>
        <v>1</v>
      </c>
      <c r="M1033" t="str">
        <f>IF(OR(טבלה13[[#This Row],[ClientID]]=A1034),"",1)</f>
        <v/>
      </c>
      <c r="N1033" s="3" t="str">
        <f>IF(טבלה13[[#This Row],[טווח]]&lt;&gt;K1032,טבלה13[[#This Row],[טווח]],"")</f>
        <v/>
      </c>
      <c r="O1033" s="3" t="str">
        <f>IF(טבלה13[[#This Row],[מניית טווחים]]&lt;&gt;"",IF(OR(30&gt;טבלה13[[#This Row],[מקסימום]],30&lt;טבלה13[[#This Row],[מינימום]]),0,1),"")</f>
        <v/>
      </c>
    </row>
    <row r="1034" spans="1:15" x14ac:dyDescent="0.25">
      <c r="A1034" t="s">
        <v>107</v>
      </c>
      <c r="B1034">
        <v>13</v>
      </c>
      <c r="C1034">
        <v>24</v>
      </c>
      <c r="D1034">
        <f>טבלה13[[#This Row],[LengthofCycle]]+1</f>
        <v>25</v>
      </c>
      <c r="E1034">
        <f>IF(טבלה13[[#This Row],[CycleNumber]]&lt;3,"",IF(טבלה13[[#This Row],[CycleNumber]]=3,MIN(D1032:D1034),IF(I1033=3,MIN(D1031:D1033),E1033)))</f>
        <v>26</v>
      </c>
      <c r="F1034">
        <f>IF(טבלה13[[#This Row],[CycleNumber]]&lt;3,"",IF(טבלה13[[#This Row],[CycleNumber]]=3,MAX(D1032:D1034),IF(I1033=3,MAX(D1031:D1033),F1033)))</f>
        <v>30</v>
      </c>
      <c r="G1034">
        <f>IF(OR(טבלה13[[#This Row],[CycleNumber]]&gt;B1035,B1035=""),IF(טבלה13[[#This Row],[מספר סטייה]]=3,MIN(D1032:D1034),טבלה13[[#This Row],[מינ קבוע]]),טבלה13[[#This Row],[מינ קבוע]])</f>
        <v>26</v>
      </c>
      <c r="H1034">
        <f>IF(OR(טבלה13[[#This Row],[CycleNumber]]&gt;B1035,B1035=""),IF(טבלה13[[#This Row],[מספר סטייה]]=3,MAX(D1032:D1034),טבלה13[[#This Row],[מקס קבוע]]),טבלה13[[#This Row],[מקס קבוע]])</f>
        <v>30</v>
      </c>
      <c r="I103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קבוע]]&lt;&gt;E1033,1,I1033+1),0))</f>
        <v>1</v>
      </c>
      <c r="J1034">
        <f>IF(AND(טבלה13[[#This Row],[CycleNumber]]&lt;B1035,טבלה13[[#This Row],[מקס קבוע]]&lt;&gt;""),IF(OR(טבלה13[[#This Row],[מספר סטייה]]&lt;I1035,AND(טבלה13[[#This Row],[מספר סטייה]]=3,I1035=1)),0,1),"")</f>
        <v>1</v>
      </c>
      <c r="K1034">
        <f>IF(טבלה13[[#This Row],[מקס קבוע]]&lt;&gt;"",טבלה13[[#This Row],[מקסימום]]-טבלה13[[#This Row],[מינימום]],"")</f>
        <v>4</v>
      </c>
      <c r="L1034">
        <f>IF(IFERROR(LOOKUP(טבלה13[[#This Row],[ClientID]],פיבוט!$A$4:$A$121),FALSE)=טבלה13[[#This Row],[ClientID]],1,0)</f>
        <v>1</v>
      </c>
      <c r="M1034" t="str">
        <f>IF(OR(טבלה13[[#This Row],[ClientID]]=A1035),"",1)</f>
        <v/>
      </c>
      <c r="N1034" s="3" t="str">
        <f>IF(טבלה13[[#This Row],[טווח]]&lt;&gt;K1033,טבלה13[[#This Row],[טווח]],"")</f>
        <v/>
      </c>
      <c r="O1034" s="3" t="str">
        <f>IF(טבלה13[[#This Row],[מניית טווחים]]&lt;&gt;"",IF(OR(30&gt;טבלה13[[#This Row],[מקסימום]],30&lt;טבלה13[[#This Row],[מינימום]]),0,1),"")</f>
        <v/>
      </c>
    </row>
    <row r="1035" spans="1:15" x14ac:dyDescent="0.25">
      <c r="A1035" t="s">
        <v>107</v>
      </c>
      <c r="B1035">
        <v>14</v>
      </c>
      <c r="C1035">
        <v>25</v>
      </c>
      <c r="D1035">
        <f>טבלה13[[#This Row],[LengthofCycle]]+1</f>
        <v>26</v>
      </c>
      <c r="E1035">
        <f>IF(טבלה13[[#This Row],[CycleNumber]]&lt;3,"",IF(טבלה13[[#This Row],[CycleNumber]]=3,MIN(D1033:D1035),IF(I1034=3,MIN(D1032:D1034),E1034)))</f>
        <v>26</v>
      </c>
      <c r="F1035">
        <f>IF(טבלה13[[#This Row],[CycleNumber]]&lt;3,"",IF(טבלה13[[#This Row],[CycleNumber]]=3,MAX(D1033:D1035),IF(I1034=3,MAX(D1032:D1034),F1034)))</f>
        <v>30</v>
      </c>
      <c r="G1035">
        <f>IF(OR(טבלה13[[#This Row],[CycleNumber]]&gt;B1036,B1036=""),IF(טבלה13[[#This Row],[מספר סטייה]]=3,MIN(D1033:D1035),טבלה13[[#This Row],[מינ קבוע]]),טבלה13[[#This Row],[מינ קבוע]])</f>
        <v>26</v>
      </c>
      <c r="H1035">
        <f>IF(OR(טבלה13[[#This Row],[CycleNumber]]&gt;B1036,B1036=""),IF(טבלה13[[#This Row],[מספר סטייה]]=3,MAX(D1033:D1035),טבלה13[[#This Row],[מקס קבוע]]),טבלה13[[#This Row],[מקס קבוע]])</f>
        <v>30</v>
      </c>
      <c r="I103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קבוע]]&lt;&gt;E1034,1,I1034+1),0))</f>
        <v>0</v>
      </c>
      <c r="J1035">
        <f>IF(AND(טבלה13[[#This Row],[CycleNumber]]&lt;B1036,טבלה13[[#This Row],[מקס קבוע]]&lt;&gt;""),IF(OR(טבלה13[[#This Row],[מספר סטייה]]&lt;I1036,AND(טבלה13[[#This Row],[מספר סטייה]]=3,I1036=1)),0,1),"")</f>
        <v>1</v>
      </c>
      <c r="K1035">
        <f>IF(טבלה13[[#This Row],[מקס קבוע]]&lt;&gt;"",טבלה13[[#This Row],[מקסימום]]-טבלה13[[#This Row],[מינימום]],"")</f>
        <v>4</v>
      </c>
      <c r="L1035">
        <f>IF(IFERROR(LOOKUP(טבלה13[[#This Row],[ClientID]],פיבוט!$A$4:$A$121),FALSE)=טבלה13[[#This Row],[ClientID]],1,0)</f>
        <v>1</v>
      </c>
      <c r="M1035" t="str">
        <f>IF(OR(טבלה13[[#This Row],[ClientID]]=A1036),"",1)</f>
        <v/>
      </c>
      <c r="N1035" s="3" t="str">
        <f>IF(טבלה13[[#This Row],[טווח]]&lt;&gt;K1034,טבלה13[[#This Row],[טווח]],"")</f>
        <v/>
      </c>
      <c r="O1035" s="3" t="str">
        <f>IF(טבלה13[[#This Row],[מניית טווחים]]&lt;&gt;"",IF(OR(30&gt;טבלה13[[#This Row],[מקסימום]],30&lt;טבלה13[[#This Row],[מינימום]]),0,1),"")</f>
        <v/>
      </c>
    </row>
    <row r="1036" spans="1:15" x14ac:dyDescent="0.25">
      <c r="A1036" t="s">
        <v>107</v>
      </c>
      <c r="B1036">
        <v>15</v>
      </c>
      <c r="C1036">
        <v>25</v>
      </c>
      <c r="D1036">
        <f>טבלה13[[#This Row],[LengthofCycle]]+1</f>
        <v>26</v>
      </c>
      <c r="E1036">
        <f>IF(טבלה13[[#This Row],[CycleNumber]]&lt;3,"",IF(טבלה13[[#This Row],[CycleNumber]]=3,MIN(D1034:D1036),IF(I1035=3,MIN(D1033:D1035),E1035)))</f>
        <v>26</v>
      </c>
      <c r="F1036">
        <f>IF(טבלה13[[#This Row],[CycleNumber]]&lt;3,"",IF(טבלה13[[#This Row],[CycleNumber]]=3,MAX(D1034:D1036),IF(I1035=3,MAX(D1033:D1035),F1035)))</f>
        <v>30</v>
      </c>
      <c r="G1036">
        <f>IF(OR(טבלה13[[#This Row],[CycleNumber]]&gt;B1037,B1037=""),IF(טבלה13[[#This Row],[מספר סטייה]]=3,MIN(D1034:D1036),טבלה13[[#This Row],[מינ קבוע]]),טבלה13[[#This Row],[מינ קבוע]])</f>
        <v>26</v>
      </c>
      <c r="H1036">
        <f>IF(OR(טבלה13[[#This Row],[CycleNumber]]&gt;B1037,B1037=""),IF(טבלה13[[#This Row],[מספר סטייה]]=3,MAX(D1034:D1036),טבלה13[[#This Row],[מקס קבוע]]),טבלה13[[#This Row],[מקס קבוע]])</f>
        <v>30</v>
      </c>
      <c r="I103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קבוע]]&lt;&gt;E1035,1,I1035+1),0))</f>
        <v>0</v>
      </c>
      <c r="J1036">
        <f>IF(AND(טבלה13[[#This Row],[CycleNumber]]&lt;B1037,טבלה13[[#This Row],[מקס קבוע]]&lt;&gt;""),IF(OR(טבלה13[[#This Row],[מספר סטייה]]&lt;I1037,AND(טבלה13[[#This Row],[מספר סטייה]]=3,I1037=1)),0,1),"")</f>
        <v>1</v>
      </c>
      <c r="K1036">
        <f>IF(טבלה13[[#This Row],[מקס קבוע]]&lt;&gt;"",טבלה13[[#This Row],[מקסימום]]-טבלה13[[#This Row],[מינימום]],"")</f>
        <v>4</v>
      </c>
      <c r="L1036">
        <f>IF(IFERROR(LOOKUP(טבלה13[[#This Row],[ClientID]],פיבוט!$A$4:$A$121),FALSE)=טבלה13[[#This Row],[ClientID]],1,0)</f>
        <v>1</v>
      </c>
      <c r="M1036" t="str">
        <f>IF(OR(טבלה13[[#This Row],[ClientID]]=A1037),"",1)</f>
        <v/>
      </c>
      <c r="N1036" s="3" t="str">
        <f>IF(טבלה13[[#This Row],[טווח]]&lt;&gt;K1035,טבלה13[[#This Row],[טווח]],"")</f>
        <v/>
      </c>
      <c r="O1036" s="3" t="str">
        <f>IF(טבלה13[[#This Row],[מניית טווחים]]&lt;&gt;"",IF(OR(30&gt;טבלה13[[#This Row],[מקסימום]],30&lt;טבלה13[[#This Row],[מינימום]]),0,1),"")</f>
        <v/>
      </c>
    </row>
    <row r="1037" spans="1:15" x14ac:dyDescent="0.25">
      <c r="A1037" t="s">
        <v>107</v>
      </c>
      <c r="B1037">
        <v>16</v>
      </c>
      <c r="C1037">
        <v>27</v>
      </c>
      <c r="D1037">
        <f>טבלה13[[#This Row],[LengthofCycle]]+1</f>
        <v>28</v>
      </c>
      <c r="E1037">
        <f>IF(טבלה13[[#This Row],[CycleNumber]]&lt;3,"",IF(טבלה13[[#This Row],[CycleNumber]]=3,MIN(D1035:D1037),IF(I1036=3,MIN(D1034:D1036),E1036)))</f>
        <v>26</v>
      </c>
      <c r="F1037">
        <f>IF(טבלה13[[#This Row],[CycleNumber]]&lt;3,"",IF(טבלה13[[#This Row],[CycleNumber]]=3,MAX(D1035:D1037),IF(I1036=3,MAX(D1034:D1036),F1036)))</f>
        <v>30</v>
      </c>
      <c r="G1037">
        <f>IF(OR(טבלה13[[#This Row],[CycleNumber]]&gt;B1038,B1038=""),IF(טבלה13[[#This Row],[מספר סטייה]]=3,MIN(D1035:D1037),טבלה13[[#This Row],[מינ קבוע]]),טבלה13[[#This Row],[מינ קבוע]])</f>
        <v>26</v>
      </c>
      <c r="H1037">
        <f>IF(OR(טבלה13[[#This Row],[CycleNumber]]&gt;B1038,B1038=""),IF(טבלה13[[#This Row],[מספר סטייה]]=3,MAX(D1035:D1037),טבלה13[[#This Row],[מקס קבוע]]),טבלה13[[#This Row],[מקס קבוע]])</f>
        <v>30</v>
      </c>
      <c r="I103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קבוע]]&lt;&gt;E1036,1,I1036+1),0))</f>
        <v>0</v>
      </c>
      <c r="J1037">
        <f>IF(AND(טבלה13[[#This Row],[CycleNumber]]&lt;B1038,טבלה13[[#This Row],[מקס קבוע]]&lt;&gt;""),IF(OR(טבלה13[[#This Row],[מספר סטייה]]&lt;I1038,AND(טבלה13[[#This Row],[מספר סטייה]]=3,I1038=1)),0,1),"")</f>
        <v>0</v>
      </c>
      <c r="K1037">
        <f>IF(טבלה13[[#This Row],[מקס קבוע]]&lt;&gt;"",טבלה13[[#This Row],[מקסימום]]-טבלה13[[#This Row],[מינימום]],"")</f>
        <v>4</v>
      </c>
      <c r="L1037">
        <f>IF(IFERROR(LOOKUP(טבלה13[[#This Row],[ClientID]],פיבוט!$A$4:$A$121),FALSE)=טבלה13[[#This Row],[ClientID]],1,0)</f>
        <v>1</v>
      </c>
      <c r="M1037" t="str">
        <f>IF(OR(טבלה13[[#This Row],[ClientID]]=A1038),"",1)</f>
        <v/>
      </c>
      <c r="N1037" s="3" t="str">
        <f>IF(טבלה13[[#This Row],[טווח]]&lt;&gt;K1036,טבלה13[[#This Row],[טווח]],"")</f>
        <v/>
      </c>
      <c r="O1037" s="3" t="str">
        <f>IF(טבלה13[[#This Row],[מניית טווחים]]&lt;&gt;"",IF(OR(30&gt;טבלה13[[#This Row],[מקסימום]],30&lt;טבלה13[[#This Row],[מינימום]]),0,1),"")</f>
        <v/>
      </c>
    </row>
    <row r="1038" spans="1:15" x14ac:dyDescent="0.25">
      <c r="A1038" t="s">
        <v>107</v>
      </c>
      <c r="B1038">
        <v>17</v>
      </c>
      <c r="C1038">
        <v>24</v>
      </c>
      <c r="D1038">
        <f>טבלה13[[#This Row],[LengthofCycle]]+1</f>
        <v>25</v>
      </c>
      <c r="E1038">
        <f>IF(טבלה13[[#This Row],[CycleNumber]]&lt;3,"",IF(טבלה13[[#This Row],[CycleNumber]]=3,MIN(D1036:D1038),IF(I1037=3,MIN(D1035:D1037),E1037)))</f>
        <v>26</v>
      </c>
      <c r="F1038">
        <f>IF(טבלה13[[#This Row],[CycleNumber]]&lt;3,"",IF(טבלה13[[#This Row],[CycleNumber]]=3,MAX(D1036:D1038),IF(I1037=3,MAX(D1035:D1037),F1037)))</f>
        <v>30</v>
      </c>
      <c r="G1038">
        <f>IF(OR(טבלה13[[#This Row],[CycleNumber]]&gt;B1039,B1039=""),IF(טבלה13[[#This Row],[מספר סטייה]]=3,MIN(D1036:D1038),טבלה13[[#This Row],[מינ קבוע]]),טבלה13[[#This Row],[מינ קבוע]])</f>
        <v>26</v>
      </c>
      <c r="H1038">
        <f>IF(OR(טבלה13[[#This Row],[CycleNumber]]&gt;B1039,B1039=""),IF(טבלה13[[#This Row],[מספר סטייה]]=3,MAX(D1036:D1038),טבלה13[[#This Row],[מקס קבוע]]),טבלה13[[#This Row],[מקס קבוע]])</f>
        <v>30</v>
      </c>
      <c r="I103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קבוע]]&lt;&gt;E1037,1,I1037+1),0))</f>
        <v>1</v>
      </c>
      <c r="J1038">
        <f>IF(AND(טבלה13[[#This Row],[CycleNumber]]&lt;B1039,טבלה13[[#This Row],[מקס קבוע]]&lt;&gt;""),IF(OR(טבלה13[[#This Row],[מספר סטייה]]&lt;I1039,AND(טבלה13[[#This Row],[מספר סטייה]]=3,I1039=1)),0,1),"")</f>
        <v>1</v>
      </c>
      <c r="K1038">
        <f>IF(טבלה13[[#This Row],[מקס קבוע]]&lt;&gt;"",טבלה13[[#This Row],[מקסימום]]-טבלה13[[#This Row],[מינימום]],"")</f>
        <v>4</v>
      </c>
      <c r="L1038">
        <f>IF(IFERROR(LOOKUP(טבלה13[[#This Row],[ClientID]],פיבוט!$A$4:$A$121),FALSE)=טבלה13[[#This Row],[ClientID]],1,0)</f>
        <v>1</v>
      </c>
      <c r="M1038" t="str">
        <f>IF(OR(טבלה13[[#This Row],[ClientID]]=A1039),"",1)</f>
        <v/>
      </c>
      <c r="N1038" s="3" t="str">
        <f>IF(טבלה13[[#This Row],[טווח]]&lt;&gt;K1037,טבלה13[[#This Row],[טווח]],"")</f>
        <v/>
      </c>
      <c r="O1038" s="3" t="str">
        <f>IF(טבלה13[[#This Row],[מניית טווחים]]&lt;&gt;"",IF(OR(30&gt;טבלה13[[#This Row],[מקסימום]],30&lt;טבלה13[[#This Row],[מינימום]]),0,1),"")</f>
        <v/>
      </c>
    </row>
    <row r="1039" spans="1:15" x14ac:dyDescent="0.25">
      <c r="A1039" t="s">
        <v>107</v>
      </c>
      <c r="B1039">
        <v>18</v>
      </c>
      <c r="C1039">
        <v>25</v>
      </c>
      <c r="D1039">
        <f>טבלה13[[#This Row],[LengthofCycle]]+1</f>
        <v>26</v>
      </c>
      <c r="E1039">
        <f>IF(טבלה13[[#This Row],[CycleNumber]]&lt;3,"",IF(טבלה13[[#This Row],[CycleNumber]]=3,MIN(D1037:D1039),IF(I1038=3,MIN(D1036:D1038),E1038)))</f>
        <v>26</v>
      </c>
      <c r="F1039">
        <f>IF(טבלה13[[#This Row],[CycleNumber]]&lt;3,"",IF(טבלה13[[#This Row],[CycleNumber]]=3,MAX(D1037:D1039),IF(I1038=3,MAX(D1036:D1038),F1038)))</f>
        <v>30</v>
      </c>
      <c r="G1039">
        <f>IF(OR(טבלה13[[#This Row],[CycleNumber]]&gt;B1040,B1040=""),IF(טבלה13[[#This Row],[מספר סטייה]]=3,MIN(D1037:D1039),טבלה13[[#This Row],[מינ קבוע]]),טבלה13[[#This Row],[מינ קבוע]])</f>
        <v>26</v>
      </c>
      <c r="H1039">
        <f>IF(OR(טבלה13[[#This Row],[CycleNumber]]&gt;B1040,B1040=""),IF(טבלה13[[#This Row],[מספר סטייה]]=3,MAX(D1037:D1039),טבלה13[[#This Row],[מקס קבוע]]),טבלה13[[#This Row],[מקס קבוע]])</f>
        <v>30</v>
      </c>
      <c r="I103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קבוע]]&lt;&gt;E1038,1,I1038+1),0))</f>
        <v>0</v>
      </c>
      <c r="J1039">
        <f>IF(AND(טבלה13[[#This Row],[CycleNumber]]&lt;B1040,טבלה13[[#This Row],[מקס קבוע]]&lt;&gt;""),IF(OR(טבלה13[[#This Row],[מספר סטייה]]&lt;I1040,AND(טבלה13[[#This Row],[מספר סטייה]]=3,I1040=1)),0,1),"")</f>
        <v>1</v>
      </c>
      <c r="K1039">
        <f>IF(טבלה13[[#This Row],[מקס קבוע]]&lt;&gt;"",טבלה13[[#This Row],[מקסימום]]-טבלה13[[#This Row],[מינימום]],"")</f>
        <v>4</v>
      </c>
      <c r="L1039">
        <f>IF(IFERROR(LOOKUP(טבלה13[[#This Row],[ClientID]],פיבוט!$A$4:$A$121),FALSE)=טבלה13[[#This Row],[ClientID]],1,0)</f>
        <v>1</v>
      </c>
      <c r="M1039" t="str">
        <f>IF(OR(טבלה13[[#This Row],[ClientID]]=A1040),"",1)</f>
        <v/>
      </c>
      <c r="N1039" s="3" t="str">
        <f>IF(טבלה13[[#This Row],[טווח]]&lt;&gt;K1038,טבלה13[[#This Row],[טווח]],"")</f>
        <v/>
      </c>
      <c r="O1039" s="3" t="str">
        <f>IF(טבלה13[[#This Row],[מניית טווחים]]&lt;&gt;"",IF(OR(30&gt;טבלה13[[#This Row],[מקסימום]],30&lt;טבלה13[[#This Row],[מינימום]]),0,1),"")</f>
        <v/>
      </c>
    </row>
    <row r="1040" spans="1:15" x14ac:dyDescent="0.25">
      <c r="A1040" t="s">
        <v>107</v>
      </c>
      <c r="B1040">
        <v>19</v>
      </c>
      <c r="C1040">
        <v>25</v>
      </c>
      <c r="D1040">
        <f>טבלה13[[#This Row],[LengthofCycle]]+1</f>
        <v>26</v>
      </c>
      <c r="E1040">
        <f>IF(טבלה13[[#This Row],[CycleNumber]]&lt;3,"",IF(טבלה13[[#This Row],[CycleNumber]]=3,MIN(D1038:D1040),IF(I1039=3,MIN(D1037:D1039),E1039)))</f>
        <v>26</v>
      </c>
      <c r="F1040">
        <f>IF(טבלה13[[#This Row],[CycleNumber]]&lt;3,"",IF(טבלה13[[#This Row],[CycleNumber]]=3,MAX(D1038:D1040),IF(I1039=3,MAX(D1037:D1039),F1039)))</f>
        <v>30</v>
      </c>
      <c r="G1040">
        <f>IF(OR(טבלה13[[#This Row],[CycleNumber]]&gt;B1041,B1041=""),IF(טבלה13[[#This Row],[מספר סטייה]]=3,MIN(D1038:D1040),טבלה13[[#This Row],[מינ קבוע]]),טבלה13[[#This Row],[מינ קבוע]])</f>
        <v>26</v>
      </c>
      <c r="H1040">
        <f>IF(OR(טבלה13[[#This Row],[CycleNumber]]&gt;B1041,B1041=""),IF(טבלה13[[#This Row],[מספר סטייה]]=3,MAX(D1038:D1040),טבלה13[[#This Row],[מקס קבוע]]),טבלה13[[#This Row],[מקס קבוע]])</f>
        <v>30</v>
      </c>
      <c r="I104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קבוע]]&lt;&gt;E1039,1,I1039+1),0))</f>
        <v>0</v>
      </c>
      <c r="J1040">
        <f>IF(AND(טבלה13[[#This Row],[CycleNumber]]&lt;B1041,טבלה13[[#This Row],[מקס קבוע]]&lt;&gt;""),IF(OR(טבלה13[[#This Row],[מספר סטייה]]&lt;I1041,AND(טבלה13[[#This Row],[מספר סטייה]]=3,I1041=1)),0,1),"")</f>
        <v>1</v>
      </c>
      <c r="K1040">
        <f>IF(טבלה13[[#This Row],[מקס קבוע]]&lt;&gt;"",טבלה13[[#This Row],[מקסימום]]-טבלה13[[#This Row],[מינימום]],"")</f>
        <v>4</v>
      </c>
      <c r="L1040">
        <f>IF(IFERROR(LOOKUP(טבלה13[[#This Row],[ClientID]],פיבוט!$A$4:$A$121),FALSE)=טבלה13[[#This Row],[ClientID]],1,0)</f>
        <v>1</v>
      </c>
      <c r="M1040" t="str">
        <f>IF(OR(טבלה13[[#This Row],[ClientID]]=A1041),"",1)</f>
        <v/>
      </c>
      <c r="N1040" s="3" t="str">
        <f>IF(טבלה13[[#This Row],[טווח]]&lt;&gt;K1039,טבלה13[[#This Row],[טווח]],"")</f>
        <v/>
      </c>
      <c r="O1040" s="3" t="str">
        <f>IF(טבלה13[[#This Row],[מניית טווחים]]&lt;&gt;"",IF(OR(30&gt;טבלה13[[#This Row],[מקסימום]],30&lt;טבלה13[[#This Row],[מינימום]]),0,1),"")</f>
        <v/>
      </c>
    </row>
    <row r="1041" spans="1:15" x14ac:dyDescent="0.25">
      <c r="A1041" t="s">
        <v>107</v>
      </c>
      <c r="B1041">
        <v>20</v>
      </c>
      <c r="C1041">
        <v>29</v>
      </c>
      <c r="D1041">
        <f>טבלה13[[#This Row],[LengthofCycle]]+1</f>
        <v>30</v>
      </c>
      <c r="E1041">
        <f>IF(טבלה13[[#This Row],[CycleNumber]]&lt;3,"",IF(טבלה13[[#This Row],[CycleNumber]]=3,MIN(D1039:D1041),IF(I1040=3,MIN(D1038:D1040),E1040)))</f>
        <v>26</v>
      </c>
      <c r="F1041">
        <f>IF(טבלה13[[#This Row],[CycleNumber]]&lt;3,"",IF(טבלה13[[#This Row],[CycleNumber]]=3,MAX(D1039:D1041),IF(I1040=3,MAX(D1038:D1040),F1040)))</f>
        <v>30</v>
      </c>
      <c r="G1041">
        <f>IF(OR(טבלה13[[#This Row],[CycleNumber]]&gt;B1042,B1042=""),IF(טבלה13[[#This Row],[מספר סטייה]]=3,MIN(D1039:D1041),טבלה13[[#This Row],[מינ קבוע]]),טבלה13[[#This Row],[מינ קבוע]])</f>
        <v>26</v>
      </c>
      <c r="H1041">
        <f>IF(OR(טבלה13[[#This Row],[CycleNumber]]&gt;B1042,B1042=""),IF(טבלה13[[#This Row],[מספר סטייה]]=3,MAX(D1039:D1041),טבלה13[[#This Row],[מקס קבוע]]),טבלה13[[#This Row],[מקס קבוע]])</f>
        <v>30</v>
      </c>
      <c r="I104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קבוע]]&lt;&gt;E1040,1,I1040+1),0))</f>
        <v>0</v>
      </c>
      <c r="J1041" t="str">
        <f>IF(AND(טבלה13[[#This Row],[CycleNumber]]&lt;B1042,טבלה13[[#This Row],[מקס קבוע]]&lt;&gt;""),IF(OR(טבלה13[[#This Row],[מספר סטייה]]&lt;I1042,AND(טבלה13[[#This Row],[מספר סטייה]]=3,I1042=1)),0,1),"")</f>
        <v/>
      </c>
      <c r="K1041">
        <f>IF(טבלה13[[#This Row],[מקס קבוע]]&lt;&gt;"",טבלה13[[#This Row],[מקסימום]]-טבלה13[[#This Row],[מינימום]],"")</f>
        <v>4</v>
      </c>
      <c r="L1041">
        <f>IF(IFERROR(LOOKUP(טבלה13[[#This Row],[ClientID]],פיבוט!$A$4:$A$121),FALSE)=טבלה13[[#This Row],[ClientID]],1,0)</f>
        <v>1</v>
      </c>
      <c r="M1041">
        <f>IF(OR(טבלה13[[#This Row],[ClientID]]=A1042),"",1)</f>
        <v>1</v>
      </c>
      <c r="N1041" s="3" t="str">
        <f>IF(טבלה13[[#This Row],[טווח]]&lt;&gt;K1040,טבלה13[[#This Row],[טווח]],"")</f>
        <v/>
      </c>
      <c r="O1041" s="3" t="str">
        <f>IF(טבלה13[[#This Row],[מניית טווחים]]&lt;&gt;"",IF(OR(30&gt;טבלה13[[#This Row],[מקסימום]],30&lt;טבלה13[[#This Row],[מינימום]]),0,1),"")</f>
        <v/>
      </c>
    </row>
    <row r="1042" spans="1:15" x14ac:dyDescent="0.25">
      <c r="A1042" t="s">
        <v>108</v>
      </c>
      <c r="B1042">
        <v>1</v>
      </c>
      <c r="C1042">
        <v>39</v>
      </c>
      <c r="D1042">
        <f>טבלה13[[#This Row],[LengthofCycle]]+1</f>
        <v>40</v>
      </c>
      <c r="E1042" t="str">
        <f>IF(טבלה13[[#This Row],[CycleNumber]]&lt;3,"",IF(טבלה13[[#This Row],[CycleNumber]]=3,MIN(D1040:D1042),IF(I1041=3,MIN(D1039:D1041),E1041)))</f>
        <v/>
      </c>
      <c r="F1042" t="str">
        <f>IF(טבלה13[[#This Row],[CycleNumber]]&lt;3,"",IF(טבלה13[[#This Row],[CycleNumber]]=3,MAX(D1040:D1042),IF(I1041=3,MAX(D1039:D1041),F1041)))</f>
        <v/>
      </c>
      <c r="G1042" t="str">
        <f>IF(OR(טבלה13[[#This Row],[CycleNumber]]&gt;B1043,B1043=""),IF(טבלה13[[#This Row],[מספר סטייה]]=3,MIN(D1040:D1042),טבלה13[[#This Row],[מינ קבוע]]),טבלה13[[#This Row],[מינ קבוע]])</f>
        <v/>
      </c>
      <c r="H1042" t="str">
        <f>IF(OR(טבלה13[[#This Row],[CycleNumber]]&gt;B1043,B1043=""),IF(טבלה13[[#This Row],[מספר סטייה]]=3,MAX(D1040:D1042),טבלה13[[#This Row],[מקס קבוע]]),טבלה13[[#This Row],[מקס קבוע]])</f>
        <v/>
      </c>
      <c r="I1042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קבוע]]&lt;&gt;E1041,1,I1041+1),0))</f>
        <v/>
      </c>
      <c r="J1042" t="str">
        <f>IF(AND(טבלה13[[#This Row],[CycleNumber]]&lt;B1043,טבלה13[[#This Row],[מקס קבוע]]&lt;&gt;""),IF(OR(טבלה13[[#This Row],[מספר סטייה]]&lt;I1043,AND(טבלה13[[#This Row],[מספר סטייה]]=3,I1043=1)),0,1),"")</f>
        <v/>
      </c>
      <c r="K1042" t="str">
        <f>IF(טבלה13[[#This Row],[מקס קבוע]]&lt;&gt;"",טבלה13[[#This Row],[מקסימום]]-טבלה13[[#This Row],[מינימום]],"")</f>
        <v/>
      </c>
      <c r="L1042">
        <f>IF(IFERROR(LOOKUP(טבלה13[[#This Row],[ClientID]],פיבוט!$A$4:$A$121),FALSE)=טבלה13[[#This Row],[ClientID]],1,0)</f>
        <v>1</v>
      </c>
      <c r="M1042" t="str">
        <f>IF(OR(טבלה13[[#This Row],[ClientID]]=A1043),"",1)</f>
        <v/>
      </c>
      <c r="N1042" s="3" t="str">
        <f>IF(טבלה13[[#This Row],[טווח]]&lt;&gt;K1041,טבלה13[[#This Row],[טווח]],"")</f>
        <v/>
      </c>
      <c r="O1042" s="3" t="str">
        <f>IF(טבלה13[[#This Row],[מניית טווחים]]&lt;&gt;"",IF(OR(30&gt;טבלה13[[#This Row],[מקסימום]],30&lt;טבלה13[[#This Row],[מינימום]]),0,1),"")</f>
        <v/>
      </c>
    </row>
    <row r="1043" spans="1:15" x14ac:dyDescent="0.25">
      <c r="A1043" t="s">
        <v>108</v>
      </c>
      <c r="B1043">
        <v>2</v>
      </c>
      <c r="C1043">
        <v>23</v>
      </c>
      <c r="D1043">
        <f>טבלה13[[#This Row],[LengthofCycle]]+1</f>
        <v>24</v>
      </c>
      <c r="E1043" t="str">
        <f>IF(טבלה13[[#This Row],[CycleNumber]]&lt;3,"",IF(טבלה13[[#This Row],[CycleNumber]]=3,MIN(D1041:D1043),IF(I1042=3,MIN(D1040:D1042),E1042)))</f>
        <v/>
      </c>
      <c r="F1043" t="str">
        <f>IF(טבלה13[[#This Row],[CycleNumber]]&lt;3,"",IF(טבלה13[[#This Row],[CycleNumber]]=3,MAX(D1041:D1043),IF(I1042=3,MAX(D1040:D1042),F1042)))</f>
        <v/>
      </c>
      <c r="G1043" t="str">
        <f>IF(OR(טבלה13[[#This Row],[CycleNumber]]&gt;B1044,B1044=""),IF(טבלה13[[#This Row],[מספר סטייה]]=3,MIN(D1041:D1043),טבלה13[[#This Row],[מינ קבוע]]),טבלה13[[#This Row],[מינ קבוע]])</f>
        <v/>
      </c>
      <c r="H1043" t="str">
        <f>IF(OR(טבלה13[[#This Row],[CycleNumber]]&gt;B1044,B1044=""),IF(טבלה13[[#This Row],[מספר סטייה]]=3,MAX(D1041:D1043),טבלה13[[#This Row],[מקס קבוע]]),טבלה13[[#This Row],[מקס קבוע]])</f>
        <v/>
      </c>
      <c r="I104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קבוע]]&lt;&gt;E1042,1,I1042+1),0))</f>
        <v/>
      </c>
      <c r="J1043" t="str">
        <f>IF(AND(טבלה13[[#This Row],[CycleNumber]]&lt;B1044,טבלה13[[#This Row],[מקס קבוע]]&lt;&gt;""),IF(OR(טבלה13[[#This Row],[מספר סטייה]]&lt;I1044,AND(טבלה13[[#This Row],[מספר סטייה]]=3,I1044=1)),0,1),"")</f>
        <v/>
      </c>
      <c r="K1043" t="str">
        <f>IF(טבלה13[[#This Row],[מקס קבוע]]&lt;&gt;"",טבלה13[[#This Row],[מקסימום]]-טבלה13[[#This Row],[מינימום]],"")</f>
        <v/>
      </c>
      <c r="L1043">
        <f>IF(IFERROR(LOOKUP(טבלה13[[#This Row],[ClientID]],פיבוט!$A$4:$A$121),FALSE)=טבלה13[[#This Row],[ClientID]],1,0)</f>
        <v>1</v>
      </c>
      <c r="M1043" t="str">
        <f>IF(OR(טבלה13[[#This Row],[ClientID]]=A1044),"",1)</f>
        <v/>
      </c>
      <c r="N1043" s="3" t="str">
        <f>IF(טבלה13[[#This Row],[טווח]]&lt;&gt;K1042,טבלה13[[#This Row],[טווח]],"")</f>
        <v/>
      </c>
      <c r="O1043" s="3" t="str">
        <f>IF(טבלה13[[#This Row],[מניית טווחים]]&lt;&gt;"",IF(OR(30&gt;טבלה13[[#This Row],[מקסימום]],30&lt;טבלה13[[#This Row],[מינימום]]),0,1),"")</f>
        <v/>
      </c>
    </row>
    <row r="1044" spans="1:15" x14ac:dyDescent="0.25">
      <c r="A1044" t="s">
        <v>108</v>
      </c>
      <c r="B1044">
        <v>3</v>
      </c>
      <c r="C1044">
        <v>30</v>
      </c>
      <c r="D1044">
        <f>טבלה13[[#This Row],[LengthofCycle]]+1</f>
        <v>31</v>
      </c>
      <c r="E1044">
        <f>IF(טבלה13[[#This Row],[CycleNumber]]&lt;3,"",IF(טבלה13[[#This Row],[CycleNumber]]=3,MIN(D1042:D1044),IF(I1043=3,MIN(D1041:D1043),E1043)))</f>
        <v>24</v>
      </c>
      <c r="F1044">
        <f>IF(טבלה13[[#This Row],[CycleNumber]]&lt;3,"",IF(טבלה13[[#This Row],[CycleNumber]]=3,MAX(D1042:D1044),IF(I1043=3,MAX(D1041:D1043),F1043)))</f>
        <v>40</v>
      </c>
      <c r="G1044">
        <f>IF(OR(טבלה13[[#This Row],[CycleNumber]]&gt;B1045,B1045=""),IF(טבלה13[[#This Row],[מספר סטייה]]=3,MIN(D1042:D1044),טבלה13[[#This Row],[מינ קבוע]]),טבלה13[[#This Row],[מינ קבוע]])</f>
        <v>24</v>
      </c>
      <c r="H1044">
        <f>IF(OR(טבלה13[[#This Row],[CycleNumber]]&gt;B1045,B1045=""),IF(טבלה13[[#This Row],[מספר סטייה]]=3,MAX(D1042:D1044),טבלה13[[#This Row],[מקס קבוע]]),טבלה13[[#This Row],[מקס קבוע]])</f>
        <v>40</v>
      </c>
      <c r="I104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קבוע]]&lt;&gt;E1043,1,I1043+1),0))</f>
        <v>0</v>
      </c>
      <c r="J1044">
        <f>IF(AND(טבלה13[[#This Row],[CycleNumber]]&lt;B1045,טבלה13[[#This Row],[מקס קבוע]]&lt;&gt;""),IF(OR(טבלה13[[#This Row],[מספר סטייה]]&lt;I1045,AND(טבלה13[[#This Row],[מספר סטייה]]=3,I1045=1)),0,1),"")</f>
        <v>1</v>
      </c>
      <c r="K1044">
        <f>IF(טבלה13[[#This Row],[מקס קבוע]]&lt;&gt;"",טבלה13[[#This Row],[מקסימום]]-טבלה13[[#This Row],[מינימום]],"")</f>
        <v>16</v>
      </c>
      <c r="L1044">
        <f>IF(IFERROR(LOOKUP(טבלה13[[#This Row],[ClientID]],פיבוט!$A$4:$A$121),FALSE)=טבלה13[[#This Row],[ClientID]],1,0)</f>
        <v>1</v>
      </c>
      <c r="M1044" t="str">
        <f>IF(OR(טבלה13[[#This Row],[ClientID]]=A1045),"",1)</f>
        <v/>
      </c>
      <c r="N1044" s="3">
        <f>IF(טבלה13[[#This Row],[טווח]]&lt;&gt;K1043,טבלה13[[#This Row],[טווח]],"")</f>
        <v>16</v>
      </c>
      <c r="O1044" s="3">
        <f>IF(טבלה13[[#This Row],[מניית טווחים]]&lt;&gt;"",IF(OR(30&gt;טבלה13[[#This Row],[מקסימום]],30&lt;טבלה13[[#This Row],[מינימום]]),0,1),"")</f>
        <v>1</v>
      </c>
    </row>
    <row r="1045" spans="1:15" x14ac:dyDescent="0.25">
      <c r="A1045" t="s">
        <v>108</v>
      </c>
      <c r="B1045">
        <v>4</v>
      </c>
      <c r="C1045">
        <v>34</v>
      </c>
      <c r="D1045">
        <f>טבלה13[[#This Row],[LengthofCycle]]+1</f>
        <v>35</v>
      </c>
      <c r="E1045">
        <f>IF(טבלה13[[#This Row],[CycleNumber]]&lt;3,"",IF(טבלה13[[#This Row],[CycleNumber]]=3,MIN(D1043:D1045),IF(I1044=3,MIN(D1042:D1044),E1044)))</f>
        <v>24</v>
      </c>
      <c r="F1045">
        <f>IF(טבלה13[[#This Row],[CycleNumber]]&lt;3,"",IF(טבלה13[[#This Row],[CycleNumber]]=3,MAX(D1043:D1045),IF(I1044=3,MAX(D1042:D1044),F1044)))</f>
        <v>40</v>
      </c>
      <c r="G1045">
        <f>IF(OR(טבלה13[[#This Row],[CycleNumber]]&gt;B1046,B1046=""),IF(טבלה13[[#This Row],[מספר סטייה]]=3,MIN(D1043:D1045),טבלה13[[#This Row],[מינ קבוע]]),טבלה13[[#This Row],[מינ קבוע]])</f>
        <v>24</v>
      </c>
      <c r="H1045">
        <f>IF(OR(טבלה13[[#This Row],[CycleNumber]]&gt;B1046,B1046=""),IF(טבלה13[[#This Row],[מספר סטייה]]=3,MAX(D1043:D1045),טבלה13[[#This Row],[מקס קבוע]]),טבלה13[[#This Row],[מקס קבוע]])</f>
        <v>40</v>
      </c>
      <c r="I104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קבוע]]&lt;&gt;E1044,1,I1044+1),0))</f>
        <v>0</v>
      </c>
      <c r="J1045">
        <f>IF(AND(טבלה13[[#This Row],[CycleNumber]]&lt;B1046,טבלה13[[#This Row],[מקס קבוע]]&lt;&gt;""),IF(OR(טבלה13[[#This Row],[מספר סטייה]]&lt;I1046,AND(טבלה13[[#This Row],[מספר סטייה]]=3,I1046=1)),0,1),"")</f>
        <v>1</v>
      </c>
      <c r="K1045">
        <f>IF(טבלה13[[#This Row],[מקס קבוע]]&lt;&gt;"",טבלה13[[#This Row],[מקסימום]]-טבלה13[[#This Row],[מינימום]],"")</f>
        <v>16</v>
      </c>
      <c r="L1045">
        <f>IF(IFERROR(LOOKUP(טבלה13[[#This Row],[ClientID]],פיבוט!$A$4:$A$121),FALSE)=טבלה13[[#This Row],[ClientID]],1,0)</f>
        <v>1</v>
      </c>
      <c r="M1045" t="str">
        <f>IF(OR(טבלה13[[#This Row],[ClientID]]=A1046),"",1)</f>
        <v/>
      </c>
      <c r="N1045" s="3" t="str">
        <f>IF(טבלה13[[#This Row],[טווח]]&lt;&gt;K1044,טבלה13[[#This Row],[טווח]],"")</f>
        <v/>
      </c>
      <c r="O1045" s="3" t="str">
        <f>IF(טבלה13[[#This Row],[מניית טווחים]]&lt;&gt;"",IF(OR(30&gt;טבלה13[[#This Row],[מקסימום]],30&lt;טבלה13[[#This Row],[מינימום]]),0,1),"")</f>
        <v/>
      </c>
    </row>
    <row r="1046" spans="1:15" x14ac:dyDescent="0.25">
      <c r="A1046" t="s">
        <v>108</v>
      </c>
      <c r="B1046">
        <v>5</v>
      </c>
      <c r="C1046">
        <v>32</v>
      </c>
      <c r="D1046">
        <f>טבלה13[[#This Row],[LengthofCycle]]+1</f>
        <v>33</v>
      </c>
      <c r="E1046">
        <f>IF(טבלה13[[#This Row],[CycleNumber]]&lt;3,"",IF(טבלה13[[#This Row],[CycleNumber]]=3,MIN(D1044:D1046),IF(I1045=3,MIN(D1043:D1045),E1045)))</f>
        <v>24</v>
      </c>
      <c r="F1046">
        <f>IF(טבלה13[[#This Row],[CycleNumber]]&lt;3,"",IF(טבלה13[[#This Row],[CycleNumber]]=3,MAX(D1044:D1046),IF(I1045=3,MAX(D1043:D1045),F1045)))</f>
        <v>40</v>
      </c>
      <c r="G1046">
        <f>IF(OR(טבלה13[[#This Row],[CycleNumber]]&gt;B1047,B1047=""),IF(טבלה13[[#This Row],[מספר סטייה]]=3,MIN(D1044:D1046),טבלה13[[#This Row],[מינ קבוע]]),טבלה13[[#This Row],[מינ קבוע]])</f>
        <v>24</v>
      </c>
      <c r="H1046">
        <f>IF(OR(טבלה13[[#This Row],[CycleNumber]]&gt;B1047,B1047=""),IF(טבלה13[[#This Row],[מספר סטייה]]=3,MAX(D1044:D1046),טבלה13[[#This Row],[מקס קבוע]]),טבלה13[[#This Row],[מקס קבוע]])</f>
        <v>40</v>
      </c>
      <c r="I104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קבוע]]&lt;&gt;E1045,1,I1045+1),0))</f>
        <v>0</v>
      </c>
      <c r="J1046" t="str">
        <f>IF(AND(טבלה13[[#This Row],[CycleNumber]]&lt;B1047,טבלה13[[#This Row],[מקס קבוע]]&lt;&gt;""),IF(OR(טבלה13[[#This Row],[מספר סטייה]]&lt;I1047,AND(טבלה13[[#This Row],[מספר סטייה]]=3,I1047=1)),0,1),"")</f>
        <v/>
      </c>
      <c r="K1046">
        <f>IF(טבלה13[[#This Row],[מקס קבוע]]&lt;&gt;"",טבלה13[[#This Row],[מקסימום]]-טבלה13[[#This Row],[מינימום]],"")</f>
        <v>16</v>
      </c>
      <c r="L1046">
        <f>IF(IFERROR(LOOKUP(טבלה13[[#This Row],[ClientID]],פיבוט!$A$4:$A$121),FALSE)=טבלה13[[#This Row],[ClientID]],1,0)</f>
        <v>1</v>
      </c>
      <c r="M1046">
        <f>IF(OR(טבלה13[[#This Row],[ClientID]]=A1047),"",1)</f>
        <v>1</v>
      </c>
      <c r="N1046" s="3" t="str">
        <f>IF(טבלה13[[#This Row],[טווח]]&lt;&gt;K1045,טבלה13[[#This Row],[טווח]],"")</f>
        <v/>
      </c>
      <c r="O1046" s="3" t="str">
        <f>IF(טבלה13[[#This Row],[מניית טווחים]]&lt;&gt;"",IF(OR(30&gt;טבלה13[[#This Row],[מקסימום]],30&lt;טבלה13[[#This Row],[מינימום]]),0,1),"")</f>
        <v/>
      </c>
    </row>
    <row r="1047" spans="1:15" x14ac:dyDescent="0.25">
      <c r="A1047" t="s">
        <v>109</v>
      </c>
      <c r="B1047">
        <v>1</v>
      </c>
      <c r="C1047">
        <v>25</v>
      </c>
      <c r="D1047">
        <f>טבלה13[[#This Row],[LengthofCycle]]+1</f>
        <v>26</v>
      </c>
      <c r="E1047" t="str">
        <f>IF(טבלה13[[#This Row],[CycleNumber]]&lt;3,"",IF(טבלה13[[#This Row],[CycleNumber]]=3,MIN(D1045:D1047),IF(I1046=3,MIN(D1044:D1046),E1046)))</f>
        <v/>
      </c>
      <c r="F1047" t="str">
        <f>IF(טבלה13[[#This Row],[CycleNumber]]&lt;3,"",IF(טבלה13[[#This Row],[CycleNumber]]=3,MAX(D1045:D1047),IF(I1046=3,MAX(D1044:D1046),F1046)))</f>
        <v/>
      </c>
      <c r="G1047" t="str">
        <f>IF(OR(טבלה13[[#This Row],[CycleNumber]]&gt;B1048,B1048=""),IF(טבלה13[[#This Row],[מספר סטייה]]=3,MIN(D1045:D1047),טבלה13[[#This Row],[מינ קבוע]]),טבלה13[[#This Row],[מינ קבוע]])</f>
        <v/>
      </c>
      <c r="H1047" t="str">
        <f>IF(OR(טבלה13[[#This Row],[CycleNumber]]&gt;B1048,B1048=""),IF(טבלה13[[#This Row],[מספר סטייה]]=3,MAX(D1045:D1047),טבלה13[[#This Row],[מקס קבוע]]),טבלה13[[#This Row],[מקס קבוע]])</f>
        <v/>
      </c>
      <c r="I104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קבוע]]&lt;&gt;E1046,1,I1046+1),0))</f>
        <v/>
      </c>
      <c r="J1047" t="str">
        <f>IF(AND(טבלה13[[#This Row],[CycleNumber]]&lt;B1048,טבלה13[[#This Row],[מקס קבוע]]&lt;&gt;""),IF(OR(טבלה13[[#This Row],[מספר סטייה]]&lt;I1048,AND(טבלה13[[#This Row],[מספר סטייה]]=3,I1048=1)),0,1),"")</f>
        <v/>
      </c>
      <c r="K1047" t="str">
        <f>IF(טבלה13[[#This Row],[מקס קבוע]]&lt;&gt;"",טבלה13[[#This Row],[מקסימום]]-טבלה13[[#This Row],[מינימום]],"")</f>
        <v/>
      </c>
      <c r="L1047">
        <f>IF(IFERROR(LOOKUP(טבלה13[[#This Row],[ClientID]],פיבוט!$A$4:$A$121),FALSE)=טבלה13[[#This Row],[ClientID]],1,0)</f>
        <v>1</v>
      </c>
      <c r="M1047" t="str">
        <f>IF(OR(טבלה13[[#This Row],[ClientID]]=A1048),"",1)</f>
        <v/>
      </c>
      <c r="N1047" s="3" t="str">
        <f>IF(טבלה13[[#This Row],[טווח]]&lt;&gt;K1046,טבלה13[[#This Row],[טווח]],"")</f>
        <v/>
      </c>
      <c r="O1047" s="3" t="str">
        <f>IF(טבלה13[[#This Row],[מניית טווחים]]&lt;&gt;"",IF(OR(30&gt;טבלה13[[#This Row],[מקסימום]],30&lt;טבלה13[[#This Row],[מינימום]]),0,1),"")</f>
        <v/>
      </c>
    </row>
    <row r="1048" spans="1:15" x14ac:dyDescent="0.25">
      <c r="A1048" t="s">
        <v>109</v>
      </c>
      <c r="B1048">
        <v>2</v>
      </c>
      <c r="C1048">
        <v>28</v>
      </c>
      <c r="D1048">
        <f>טבלה13[[#This Row],[LengthofCycle]]+1</f>
        <v>29</v>
      </c>
      <c r="E1048" t="str">
        <f>IF(טבלה13[[#This Row],[CycleNumber]]&lt;3,"",IF(טבלה13[[#This Row],[CycleNumber]]=3,MIN(D1046:D1048),IF(I1047=3,MIN(D1045:D1047),E1047)))</f>
        <v/>
      </c>
      <c r="F1048" t="str">
        <f>IF(טבלה13[[#This Row],[CycleNumber]]&lt;3,"",IF(טבלה13[[#This Row],[CycleNumber]]=3,MAX(D1046:D1048),IF(I1047=3,MAX(D1045:D1047),F1047)))</f>
        <v/>
      </c>
      <c r="G1048" t="str">
        <f>IF(OR(טבלה13[[#This Row],[CycleNumber]]&gt;B1049,B1049=""),IF(טבלה13[[#This Row],[מספר סטייה]]=3,MIN(D1046:D1048),טבלה13[[#This Row],[מינ קבוע]]),טבלה13[[#This Row],[מינ קבוע]])</f>
        <v/>
      </c>
      <c r="H1048" t="str">
        <f>IF(OR(טבלה13[[#This Row],[CycleNumber]]&gt;B1049,B1049=""),IF(טבלה13[[#This Row],[מספר סטייה]]=3,MAX(D1046:D1048),טבלה13[[#This Row],[מקס קבוע]]),טבלה13[[#This Row],[מקס קבוע]])</f>
        <v/>
      </c>
      <c r="I104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קבוע]]&lt;&gt;E1047,1,I1047+1),0))</f>
        <v/>
      </c>
      <c r="J1048" t="str">
        <f>IF(AND(טבלה13[[#This Row],[CycleNumber]]&lt;B1049,טבלה13[[#This Row],[מקס קבוע]]&lt;&gt;""),IF(OR(טבלה13[[#This Row],[מספר סטייה]]&lt;I1049,AND(טבלה13[[#This Row],[מספר סטייה]]=3,I1049=1)),0,1),"")</f>
        <v/>
      </c>
      <c r="K1048" t="str">
        <f>IF(טבלה13[[#This Row],[מקס קבוע]]&lt;&gt;"",טבלה13[[#This Row],[מקסימום]]-טבלה13[[#This Row],[מינימום]],"")</f>
        <v/>
      </c>
      <c r="L1048">
        <f>IF(IFERROR(LOOKUP(טבלה13[[#This Row],[ClientID]],פיבוט!$A$4:$A$121),FALSE)=טבלה13[[#This Row],[ClientID]],1,0)</f>
        <v>1</v>
      </c>
      <c r="M1048" t="str">
        <f>IF(OR(טבלה13[[#This Row],[ClientID]]=A1049),"",1)</f>
        <v/>
      </c>
      <c r="N1048" s="3" t="str">
        <f>IF(טבלה13[[#This Row],[טווח]]&lt;&gt;K1047,טבלה13[[#This Row],[טווח]],"")</f>
        <v/>
      </c>
      <c r="O1048" s="3" t="str">
        <f>IF(טבלה13[[#This Row],[מניית טווחים]]&lt;&gt;"",IF(OR(30&gt;טבלה13[[#This Row],[מקסימום]],30&lt;טבלה13[[#This Row],[מינימום]]),0,1),"")</f>
        <v/>
      </c>
    </row>
    <row r="1049" spans="1:15" x14ac:dyDescent="0.25">
      <c r="A1049" t="s">
        <v>109</v>
      </c>
      <c r="B1049">
        <v>3</v>
      </c>
      <c r="C1049">
        <v>25</v>
      </c>
      <c r="D1049">
        <f>טבלה13[[#This Row],[LengthofCycle]]+1</f>
        <v>26</v>
      </c>
      <c r="E1049">
        <f>IF(טבלה13[[#This Row],[CycleNumber]]&lt;3,"",IF(טבלה13[[#This Row],[CycleNumber]]=3,MIN(D1047:D1049),IF(I1048=3,MIN(D1046:D1048),E1048)))</f>
        <v>26</v>
      </c>
      <c r="F1049">
        <f>IF(טבלה13[[#This Row],[CycleNumber]]&lt;3,"",IF(טבלה13[[#This Row],[CycleNumber]]=3,MAX(D1047:D1049),IF(I1048=3,MAX(D1046:D1048),F1048)))</f>
        <v>29</v>
      </c>
      <c r="G1049">
        <f>IF(OR(טבלה13[[#This Row],[CycleNumber]]&gt;B1050,B1050=""),IF(טבלה13[[#This Row],[מספר סטייה]]=3,MIN(D1047:D1049),טבלה13[[#This Row],[מינ קבוע]]),טבלה13[[#This Row],[מינ קבוע]])</f>
        <v>26</v>
      </c>
      <c r="H1049">
        <f>IF(OR(טבלה13[[#This Row],[CycleNumber]]&gt;B1050,B1050=""),IF(טבלה13[[#This Row],[מספר סטייה]]=3,MAX(D1047:D1049),טבלה13[[#This Row],[מקס קבוע]]),טבלה13[[#This Row],[מקס קבוע]])</f>
        <v>29</v>
      </c>
      <c r="I104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קבוע]]&lt;&gt;E1048,1,I1048+1),0))</f>
        <v>0</v>
      </c>
      <c r="J1049">
        <f>IF(AND(טבלה13[[#This Row],[CycleNumber]]&lt;B1050,טבלה13[[#This Row],[מקס קבוע]]&lt;&gt;""),IF(OR(טבלה13[[#This Row],[מספר סטייה]]&lt;I1050,AND(טבלה13[[#This Row],[מספר סטייה]]=3,I1050=1)),0,1),"")</f>
        <v>1</v>
      </c>
      <c r="K1049">
        <f>IF(טבלה13[[#This Row],[מקס קבוע]]&lt;&gt;"",טבלה13[[#This Row],[מקסימום]]-טבלה13[[#This Row],[מינימום]],"")</f>
        <v>3</v>
      </c>
      <c r="L1049">
        <f>IF(IFERROR(LOOKUP(טבלה13[[#This Row],[ClientID]],פיבוט!$A$4:$A$121),FALSE)=טבלה13[[#This Row],[ClientID]],1,0)</f>
        <v>1</v>
      </c>
      <c r="M1049" t="str">
        <f>IF(OR(טבלה13[[#This Row],[ClientID]]=A1050),"",1)</f>
        <v/>
      </c>
      <c r="N1049" s="3">
        <f>IF(טבלה13[[#This Row],[טווח]]&lt;&gt;K1048,טבלה13[[#This Row],[טווח]],"")</f>
        <v>3</v>
      </c>
      <c r="O1049" s="3">
        <f>IF(טבלה13[[#This Row],[מניית טווחים]]&lt;&gt;"",IF(OR(30&gt;טבלה13[[#This Row],[מקסימום]],30&lt;טבלה13[[#This Row],[מינימום]]),0,1),"")</f>
        <v>0</v>
      </c>
    </row>
    <row r="1050" spans="1:15" x14ac:dyDescent="0.25">
      <c r="A1050" t="s">
        <v>109</v>
      </c>
      <c r="B1050">
        <v>4</v>
      </c>
      <c r="C1050">
        <v>25</v>
      </c>
      <c r="D1050">
        <f>טבלה13[[#This Row],[LengthofCycle]]+1</f>
        <v>26</v>
      </c>
      <c r="E1050">
        <f>IF(טבלה13[[#This Row],[CycleNumber]]&lt;3,"",IF(טבלה13[[#This Row],[CycleNumber]]=3,MIN(D1048:D1050),IF(I1049=3,MIN(D1047:D1049),E1049)))</f>
        <v>26</v>
      </c>
      <c r="F1050">
        <f>IF(טבלה13[[#This Row],[CycleNumber]]&lt;3,"",IF(טבלה13[[#This Row],[CycleNumber]]=3,MAX(D1048:D1050),IF(I1049=3,MAX(D1047:D1049),F1049)))</f>
        <v>29</v>
      </c>
      <c r="G1050">
        <f>IF(OR(טבלה13[[#This Row],[CycleNumber]]&gt;B1051,B1051=""),IF(טבלה13[[#This Row],[מספר סטייה]]=3,MIN(D1048:D1050),טבלה13[[#This Row],[מינ קבוע]]),טבלה13[[#This Row],[מינ קבוע]])</f>
        <v>26</v>
      </c>
      <c r="H1050">
        <f>IF(OR(טבלה13[[#This Row],[CycleNumber]]&gt;B1051,B1051=""),IF(טבלה13[[#This Row],[מספר סטייה]]=3,MAX(D1048:D1050),טבלה13[[#This Row],[מקס קבוע]]),טבלה13[[#This Row],[מקס קבוע]])</f>
        <v>29</v>
      </c>
      <c r="I105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קבוע]]&lt;&gt;E1049,1,I1049+1),0))</f>
        <v>0</v>
      </c>
      <c r="J1050">
        <f>IF(AND(טבלה13[[#This Row],[CycleNumber]]&lt;B1051,טבלה13[[#This Row],[מקס קבוע]]&lt;&gt;""),IF(OR(טבלה13[[#This Row],[מספר סטייה]]&lt;I1051,AND(טבלה13[[#This Row],[מספר סטייה]]=3,I1051=1)),0,1),"")</f>
        <v>1</v>
      </c>
      <c r="K1050">
        <f>IF(טבלה13[[#This Row],[מקס קבוע]]&lt;&gt;"",טבלה13[[#This Row],[מקסימום]]-טבלה13[[#This Row],[מינימום]],"")</f>
        <v>3</v>
      </c>
      <c r="L1050">
        <f>IF(IFERROR(LOOKUP(טבלה13[[#This Row],[ClientID]],פיבוט!$A$4:$A$121),FALSE)=טבלה13[[#This Row],[ClientID]],1,0)</f>
        <v>1</v>
      </c>
      <c r="M1050" t="str">
        <f>IF(OR(טבלה13[[#This Row],[ClientID]]=A1051),"",1)</f>
        <v/>
      </c>
      <c r="N1050" s="3" t="str">
        <f>IF(טבלה13[[#This Row],[טווח]]&lt;&gt;K1049,טבלה13[[#This Row],[טווח]],"")</f>
        <v/>
      </c>
      <c r="O1050" s="3" t="str">
        <f>IF(טבלה13[[#This Row],[מניית טווחים]]&lt;&gt;"",IF(OR(30&gt;טבלה13[[#This Row],[מקסימום]],30&lt;טבלה13[[#This Row],[מינימום]]),0,1),"")</f>
        <v/>
      </c>
    </row>
    <row r="1051" spans="1:15" x14ac:dyDescent="0.25">
      <c r="A1051" t="s">
        <v>109</v>
      </c>
      <c r="B1051">
        <v>5</v>
      </c>
      <c r="C1051">
        <v>27</v>
      </c>
      <c r="D1051">
        <f>טבלה13[[#This Row],[LengthofCycle]]+1</f>
        <v>28</v>
      </c>
      <c r="E1051">
        <f>IF(טבלה13[[#This Row],[CycleNumber]]&lt;3,"",IF(טבלה13[[#This Row],[CycleNumber]]=3,MIN(D1049:D1051),IF(I1050=3,MIN(D1048:D1050),E1050)))</f>
        <v>26</v>
      </c>
      <c r="F1051">
        <f>IF(טבלה13[[#This Row],[CycleNumber]]&lt;3,"",IF(טבלה13[[#This Row],[CycleNumber]]=3,MAX(D1049:D1051),IF(I1050=3,MAX(D1048:D1050),F1050)))</f>
        <v>29</v>
      </c>
      <c r="G1051">
        <f>IF(OR(טבלה13[[#This Row],[CycleNumber]]&gt;B1052,B1052=""),IF(טבלה13[[#This Row],[מספר סטייה]]=3,MIN(D1049:D1051),טבלה13[[#This Row],[מינ קבוע]]),טבלה13[[#This Row],[מינ קבוע]])</f>
        <v>26</v>
      </c>
      <c r="H1051">
        <f>IF(OR(טבלה13[[#This Row],[CycleNumber]]&gt;B1052,B1052=""),IF(טבלה13[[#This Row],[מספר סטייה]]=3,MAX(D1049:D1051),טבלה13[[#This Row],[מקס קבוע]]),טבלה13[[#This Row],[מקס קבוע]])</f>
        <v>29</v>
      </c>
      <c r="I105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קבוע]]&lt;&gt;E1050,1,I1050+1),0))</f>
        <v>0</v>
      </c>
      <c r="J1051">
        <f>IF(AND(טבלה13[[#This Row],[CycleNumber]]&lt;B1052,טבלה13[[#This Row],[מקס קבוע]]&lt;&gt;""),IF(OR(טבלה13[[#This Row],[מספר סטייה]]&lt;I1052,AND(טבלה13[[#This Row],[מספר סטייה]]=3,I1052=1)),0,1),"")</f>
        <v>1</v>
      </c>
      <c r="K1051">
        <f>IF(טבלה13[[#This Row],[מקס קבוע]]&lt;&gt;"",טבלה13[[#This Row],[מקסימום]]-טבלה13[[#This Row],[מינימום]],"")</f>
        <v>3</v>
      </c>
      <c r="L1051">
        <f>IF(IFERROR(LOOKUP(טבלה13[[#This Row],[ClientID]],פיבוט!$A$4:$A$121),FALSE)=טבלה13[[#This Row],[ClientID]],1,0)</f>
        <v>1</v>
      </c>
      <c r="M1051" t="str">
        <f>IF(OR(טבלה13[[#This Row],[ClientID]]=A1052),"",1)</f>
        <v/>
      </c>
      <c r="N1051" s="3" t="str">
        <f>IF(טבלה13[[#This Row],[טווח]]&lt;&gt;K1050,טבלה13[[#This Row],[טווח]],"")</f>
        <v/>
      </c>
      <c r="O1051" s="3" t="str">
        <f>IF(טבלה13[[#This Row],[מניית טווחים]]&lt;&gt;"",IF(OR(30&gt;טבלה13[[#This Row],[מקסימום]],30&lt;טבלה13[[#This Row],[מינימום]]),0,1),"")</f>
        <v/>
      </c>
    </row>
    <row r="1052" spans="1:15" x14ac:dyDescent="0.25">
      <c r="A1052" t="s">
        <v>109</v>
      </c>
      <c r="B1052">
        <v>6</v>
      </c>
      <c r="C1052">
        <v>27</v>
      </c>
      <c r="D1052">
        <f>טבלה13[[#This Row],[LengthofCycle]]+1</f>
        <v>28</v>
      </c>
      <c r="E1052">
        <f>IF(טבלה13[[#This Row],[CycleNumber]]&lt;3,"",IF(טבלה13[[#This Row],[CycleNumber]]=3,MIN(D1050:D1052),IF(I1051=3,MIN(D1049:D1051),E1051)))</f>
        <v>26</v>
      </c>
      <c r="F1052">
        <f>IF(טבלה13[[#This Row],[CycleNumber]]&lt;3,"",IF(טבלה13[[#This Row],[CycleNumber]]=3,MAX(D1050:D1052),IF(I1051=3,MAX(D1049:D1051),F1051)))</f>
        <v>29</v>
      </c>
      <c r="G1052">
        <f>IF(OR(טבלה13[[#This Row],[CycleNumber]]&gt;B1053,B1053=""),IF(טבלה13[[#This Row],[מספר סטייה]]=3,MIN(D1050:D1052),טבלה13[[#This Row],[מינ קבוע]]),טבלה13[[#This Row],[מינ קבוע]])</f>
        <v>26</v>
      </c>
      <c r="H1052">
        <f>IF(OR(טבלה13[[#This Row],[CycleNumber]]&gt;B1053,B1053=""),IF(טבלה13[[#This Row],[מספר סטייה]]=3,MAX(D1050:D1052),טבלה13[[#This Row],[מקס קבוע]]),טבלה13[[#This Row],[מקס קבוע]])</f>
        <v>29</v>
      </c>
      <c r="I105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קבוע]]&lt;&gt;E1051,1,I1051+1),0))</f>
        <v>0</v>
      </c>
      <c r="J1052">
        <f>IF(AND(טבלה13[[#This Row],[CycleNumber]]&lt;B1053,טבלה13[[#This Row],[מקס קבוע]]&lt;&gt;""),IF(OR(טבלה13[[#This Row],[מספר סטייה]]&lt;I1053,AND(טבלה13[[#This Row],[מספר סטייה]]=3,I1053=1)),0,1),"")</f>
        <v>1</v>
      </c>
      <c r="K1052">
        <f>IF(טבלה13[[#This Row],[מקס קבוע]]&lt;&gt;"",טבלה13[[#This Row],[מקסימום]]-טבלה13[[#This Row],[מינימום]],"")</f>
        <v>3</v>
      </c>
      <c r="L1052">
        <f>IF(IFERROR(LOOKUP(טבלה13[[#This Row],[ClientID]],פיבוט!$A$4:$A$121),FALSE)=טבלה13[[#This Row],[ClientID]],1,0)</f>
        <v>1</v>
      </c>
      <c r="M1052" t="str">
        <f>IF(OR(טבלה13[[#This Row],[ClientID]]=A1053),"",1)</f>
        <v/>
      </c>
      <c r="N1052" s="3" t="str">
        <f>IF(טבלה13[[#This Row],[טווח]]&lt;&gt;K1051,טבלה13[[#This Row],[טווח]],"")</f>
        <v/>
      </c>
      <c r="O1052" s="3" t="str">
        <f>IF(טבלה13[[#This Row],[מניית טווחים]]&lt;&gt;"",IF(OR(30&gt;טבלה13[[#This Row],[מקסימום]],30&lt;טבלה13[[#This Row],[מינימום]]),0,1),"")</f>
        <v/>
      </c>
    </row>
    <row r="1053" spans="1:15" x14ac:dyDescent="0.25">
      <c r="A1053" t="s">
        <v>109</v>
      </c>
      <c r="B1053">
        <v>7</v>
      </c>
      <c r="C1053">
        <v>26</v>
      </c>
      <c r="D1053">
        <f>טבלה13[[#This Row],[LengthofCycle]]+1</f>
        <v>27</v>
      </c>
      <c r="E1053">
        <f>IF(טבלה13[[#This Row],[CycleNumber]]&lt;3,"",IF(טבלה13[[#This Row],[CycleNumber]]=3,MIN(D1051:D1053),IF(I1052=3,MIN(D1050:D1052),E1052)))</f>
        <v>26</v>
      </c>
      <c r="F1053">
        <f>IF(טבלה13[[#This Row],[CycleNumber]]&lt;3,"",IF(טבלה13[[#This Row],[CycleNumber]]=3,MAX(D1051:D1053),IF(I1052=3,MAX(D1050:D1052),F1052)))</f>
        <v>29</v>
      </c>
      <c r="G1053">
        <f>IF(OR(טבלה13[[#This Row],[CycleNumber]]&gt;B1054,B1054=""),IF(טבלה13[[#This Row],[מספר סטייה]]=3,MIN(D1051:D1053),טבלה13[[#This Row],[מינ קבוע]]),טבלה13[[#This Row],[מינ קבוע]])</f>
        <v>26</v>
      </c>
      <c r="H1053">
        <f>IF(OR(טבלה13[[#This Row],[CycleNumber]]&gt;B1054,B1054=""),IF(טבלה13[[#This Row],[מספר סטייה]]=3,MAX(D1051:D1053),טבלה13[[#This Row],[מקס קבוע]]),טבלה13[[#This Row],[מקס קבוע]])</f>
        <v>29</v>
      </c>
      <c r="I105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קבוע]]&lt;&gt;E1052,1,I1052+1),0))</f>
        <v>0</v>
      </c>
      <c r="J1053">
        <f>IF(AND(טבלה13[[#This Row],[CycleNumber]]&lt;B1054,טבלה13[[#This Row],[מקס קבוע]]&lt;&gt;""),IF(OR(טבלה13[[#This Row],[מספר סטייה]]&lt;I1054,AND(טבלה13[[#This Row],[מספר סטייה]]=3,I1054=1)),0,1),"")</f>
        <v>1</v>
      </c>
      <c r="K1053">
        <f>IF(טבלה13[[#This Row],[מקס קבוע]]&lt;&gt;"",טבלה13[[#This Row],[מקסימום]]-טבלה13[[#This Row],[מינימום]],"")</f>
        <v>3</v>
      </c>
      <c r="L1053">
        <f>IF(IFERROR(LOOKUP(טבלה13[[#This Row],[ClientID]],פיבוט!$A$4:$A$121),FALSE)=טבלה13[[#This Row],[ClientID]],1,0)</f>
        <v>1</v>
      </c>
      <c r="M1053" t="str">
        <f>IF(OR(טבלה13[[#This Row],[ClientID]]=A1054),"",1)</f>
        <v/>
      </c>
      <c r="N1053" s="3" t="str">
        <f>IF(טבלה13[[#This Row],[טווח]]&lt;&gt;K1052,טבלה13[[#This Row],[טווח]],"")</f>
        <v/>
      </c>
      <c r="O1053" s="3" t="str">
        <f>IF(טבלה13[[#This Row],[מניית טווחים]]&lt;&gt;"",IF(OR(30&gt;טבלה13[[#This Row],[מקסימום]],30&lt;טבלה13[[#This Row],[מינימום]]),0,1),"")</f>
        <v/>
      </c>
    </row>
    <row r="1054" spans="1:15" x14ac:dyDescent="0.25">
      <c r="A1054" t="s">
        <v>109</v>
      </c>
      <c r="B1054">
        <v>8</v>
      </c>
      <c r="C1054">
        <v>26</v>
      </c>
      <c r="D1054">
        <f>טבלה13[[#This Row],[LengthofCycle]]+1</f>
        <v>27</v>
      </c>
      <c r="E1054">
        <f>IF(טבלה13[[#This Row],[CycleNumber]]&lt;3,"",IF(טבלה13[[#This Row],[CycleNumber]]=3,MIN(D1052:D1054),IF(I1053=3,MIN(D1051:D1053),E1053)))</f>
        <v>26</v>
      </c>
      <c r="F1054">
        <f>IF(טבלה13[[#This Row],[CycleNumber]]&lt;3,"",IF(טבלה13[[#This Row],[CycleNumber]]=3,MAX(D1052:D1054),IF(I1053=3,MAX(D1051:D1053),F1053)))</f>
        <v>29</v>
      </c>
      <c r="G1054">
        <f>IF(OR(טבלה13[[#This Row],[CycleNumber]]&gt;B1055,B1055=""),IF(טבלה13[[#This Row],[מספר סטייה]]=3,MIN(D1052:D1054),טבלה13[[#This Row],[מינ קבוע]]),טבלה13[[#This Row],[מינ קבוע]])</f>
        <v>26</v>
      </c>
      <c r="H1054">
        <f>IF(OR(טבלה13[[#This Row],[CycleNumber]]&gt;B1055,B1055=""),IF(טבלה13[[#This Row],[מספר סטייה]]=3,MAX(D1052:D1054),טבלה13[[#This Row],[מקס קבוע]]),טבלה13[[#This Row],[מקס קבוע]])</f>
        <v>29</v>
      </c>
      <c r="I105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קבוע]]&lt;&gt;E1053,1,I1053+1),0))</f>
        <v>0</v>
      </c>
      <c r="J1054">
        <f>IF(AND(טבלה13[[#This Row],[CycleNumber]]&lt;B1055,טבלה13[[#This Row],[מקס קבוע]]&lt;&gt;""),IF(OR(טבלה13[[#This Row],[מספר סטייה]]&lt;I1055,AND(טבלה13[[#This Row],[מספר סטייה]]=3,I1055=1)),0,1),"")</f>
        <v>1</v>
      </c>
      <c r="K1054">
        <f>IF(טבלה13[[#This Row],[מקס קבוע]]&lt;&gt;"",טבלה13[[#This Row],[מקסימום]]-טבלה13[[#This Row],[מינימום]],"")</f>
        <v>3</v>
      </c>
      <c r="L1054">
        <f>IF(IFERROR(LOOKUP(טבלה13[[#This Row],[ClientID]],פיבוט!$A$4:$A$121),FALSE)=טבלה13[[#This Row],[ClientID]],1,0)</f>
        <v>1</v>
      </c>
      <c r="M1054" t="str">
        <f>IF(OR(טבלה13[[#This Row],[ClientID]]=A1055),"",1)</f>
        <v/>
      </c>
      <c r="N1054" s="3" t="str">
        <f>IF(טבלה13[[#This Row],[טווח]]&lt;&gt;K1053,טבלה13[[#This Row],[טווח]],"")</f>
        <v/>
      </c>
      <c r="O1054" s="3" t="str">
        <f>IF(טבלה13[[#This Row],[מניית טווחים]]&lt;&gt;"",IF(OR(30&gt;טבלה13[[#This Row],[מקסימום]],30&lt;טבלה13[[#This Row],[מינימום]]),0,1),"")</f>
        <v/>
      </c>
    </row>
    <row r="1055" spans="1:15" x14ac:dyDescent="0.25">
      <c r="A1055" t="s">
        <v>109</v>
      </c>
      <c r="B1055">
        <v>9</v>
      </c>
      <c r="C1055">
        <v>25</v>
      </c>
      <c r="D1055">
        <f>טבלה13[[#This Row],[LengthofCycle]]+1</f>
        <v>26</v>
      </c>
      <c r="E1055">
        <f>IF(טבלה13[[#This Row],[CycleNumber]]&lt;3,"",IF(טבלה13[[#This Row],[CycleNumber]]=3,MIN(D1053:D1055),IF(I1054=3,MIN(D1052:D1054),E1054)))</f>
        <v>26</v>
      </c>
      <c r="F1055">
        <f>IF(טבלה13[[#This Row],[CycleNumber]]&lt;3,"",IF(טבלה13[[#This Row],[CycleNumber]]=3,MAX(D1053:D1055),IF(I1054=3,MAX(D1052:D1054),F1054)))</f>
        <v>29</v>
      </c>
      <c r="G1055">
        <f>IF(OR(טבלה13[[#This Row],[CycleNumber]]&gt;B1056,B1056=""),IF(טבלה13[[#This Row],[מספר סטייה]]=3,MIN(D1053:D1055),טבלה13[[#This Row],[מינ קבוע]]),טבלה13[[#This Row],[מינ קבוע]])</f>
        <v>26</v>
      </c>
      <c r="H1055">
        <f>IF(OR(טבלה13[[#This Row],[CycleNumber]]&gt;B1056,B1056=""),IF(טבלה13[[#This Row],[מספר סטייה]]=3,MAX(D1053:D1055),טבלה13[[#This Row],[מקס קבוע]]),טבלה13[[#This Row],[מקס קבוע]])</f>
        <v>29</v>
      </c>
      <c r="I105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קבוע]]&lt;&gt;E1054,1,I1054+1),0))</f>
        <v>0</v>
      </c>
      <c r="J1055">
        <f>IF(AND(טבלה13[[#This Row],[CycleNumber]]&lt;B1056,טבלה13[[#This Row],[מקס קבוע]]&lt;&gt;""),IF(OR(טבלה13[[#This Row],[מספר סטייה]]&lt;I1056,AND(טבלה13[[#This Row],[מספר סטייה]]=3,I1056=1)),0,1),"")</f>
        <v>1</v>
      </c>
      <c r="K1055">
        <f>IF(טבלה13[[#This Row],[מקס קבוע]]&lt;&gt;"",טבלה13[[#This Row],[מקסימום]]-טבלה13[[#This Row],[מינימום]],"")</f>
        <v>3</v>
      </c>
      <c r="L1055">
        <f>IF(IFERROR(LOOKUP(טבלה13[[#This Row],[ClientID]],פיבוט!$A$4:$A$121),FALSE)=טבלה13[[#This Row],[ClientID]],1,0)</f>
        <v>1</v>
      </c>
      <c r="M1055" t="str">
        <f>IF(OR(טבלה13[[#This Row],[ClientID]]=A1056),"",1)</f>
        <v/>
      </c>
      <c r="N1055" s="3" t="str">
        <f>IF(טבלה13[[#This Row],[טווח]]&lt;&gt;K1054,טבלה13[[#This Row],[טווח]],"")</f>
        <v/>
      </c>
      <c r="O1055" s="3" t="str">
        <f>IF(טבלה13[[#This Row],[מניית טווחים]]&lt;&gt;"",IF(OR(30&gt;טבלה13[[#This Row],[מקסימום]],30&lt;טבלה13[[#This Row],[מינימום]]),0,1),"")</f>
        <v/>
      </c>
    </row>
    <row r="1056" spans="1:15" x14ac:dyDescent="0.25">
      <c r="A1056" t="s">
        <v>109</v>
      </c>
      <c r="B1056">
        <v>10</v>
      </c>
      <c r="C1056">
        <v>25</v>
      </c>
      <c r="D1056">
        <f>טבלה13[[#This Row],[LengthofCycle]]+1</f>
        <v>26</v>
      </c>
      <c r="E1056">
        <f>IF(טבלה13[[#This Row],[CycleNumber]]&lt;3,"",IF(טבלה13[[#This Row],[CycleNumber]]=3,MIN(D1054:D1056),IF(I1055=3,MIN(D1053:D1055),E1055)))</f>
        <v>26</v>
      </c>
      <c r="F1056">
        <f>IF(טבלה13[[#This Row],[CycleNumber]]&lt;3,"",IF(טבלה13[[#This Row],[CycleNumber]]=3,MAX(D1054:D1056),IF(I1055=3,MAX(D1053:D1055),F1055)))</f>
        <v>29</v>
      </c>
      <c r="G1056">
        <f>IF(OR(טבלה13[[#This Row],[CycleNumber]]&gt;B1057,B1057=""),IF(טבלה13[[#This Row],[מספר סטייה]]=3,MIN(D1054:D1056),טבלה13[[#This Row],[מינ קבוע]]),טבלה13[[#This Row],[מינ קבוע]])</f>
        <v>26</v>
      </c>
      <c r="H1056">
        <f>IF(OR(טבלה13[[#This Row],[CycleNumber]]&gt;B1057,B1057=""),IF(טבלה13[[#This Row],[מספר סטייה]]=3,MAX(D1054:D1056),טבלה13[[#This Row],[מקס קבוע]]),טבלה13[[#This Row],[מקס קבוע]])</f>
        <v>29</v>
      </c>
      <c r="I105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קבוע]]&lt;&gt;E1055,1,I1055+1),0))</f>
        <v>0</v>
      </c>
      <c r="J1056">
        <f>IF(AND(טבלה13[[#This Row],[CycleNumber]]&lt;B1057,טבלה13[[#This Row],[מקס קבוע]]&lt;&gt;""),IF(OR(טבלה13[[#This Row],[מספר סטייה]]&lt;I1057,AND(טבלה13[[#This Row],[מספר סטייה]]=3,I1057=1)),0,1),"")</f>
        <v>1</v>
      </c>
      <c r="K1056">
        <f>IF(טבלה13[[#This Row],[מקס קבוע]]&lt;&gt;"",טבלה13[[#This Row],[מקסימום]]-טבלה13[[#This Row],[מינימום]],"")</f>
        <v>3</v>
      </c>
      <c r="L1056">
        <f>IF(IFERROR(LOOKUP(טבלה13[[#This Row],[ClientID]],פיבוט!$A$4:$A$121),FALSE)=טבלה13[[#This Row],[ClientID]],1,0)</f>
        <v>1</v>
      </c>
      <c r="M1056" t="str">
        <f>IF(OR(טבלה13[[#This Row],[ClientID]]=A1057),"",1)</f>
        <v/>
      </c>
      <c r="N1056" s="3" t="str">
        <f>IF(טבלה13[[#This Row],[טווח]]&lt;&gt;K1055,טבלה13[[#This Row],[טווח]],"")</f>
        <v/>
      </c>
      <c r="O1056" s="3" t="str">
        <f>IF(טבלה13[[#This Row],[מניית טווחים]]&lt;&gt;"",IF(OR(30&gt;טבלה13[[#This Row],[מקסימום]],30&lt;טבלה13[[#This Row],[מינימום]]),0,1),"")</f>
        <v/>
      </c>
    </row>
    <row r="1057" spans="1:15" x14ac:dyDescent="0.25">
      <c r="A1057" t="s">
        <v>109</v>
      </c>
      <c r="B1057">
        <v>11</v>
      </c>
      <c r="C1057">
        <v>27</v>
      </c>
      <c r="D1057">
        <f>טבלה13[[#This Row],[LengthofCycle]]+1</f>
        <v>28</v>
      </c>
      <c r="E1057">
        <f>IF(טבלה13[[#This Row],[CycleNumber]]&lt;3,"",IF(טבלה13[[#This Row],[CycleNumber]]=3,MIN(D1055:D1057),IF(I1056=3,MIN(D1054:D1056),E1056)))</f>
        <v>26</v>
      </c>
      <c r="F1057">
        <f>IF(טבלה13[[#This Row],[CycleNumber]]&lt;3,"",IF(טבלה13[[#This Row],[CycleNumber]]=3,MAX(D1055:D1057),IF(I1056=3,MAX(D1054:D1056),F1056)))</f>
        <v>29</v>
      </c>
      <c r="G1057">
        <f>IF(OR(טבלה13[[#This Row],[CycleNumber]]&gt;B1058,B1058=""),IF(טבלה13[[#This Row],[מספר סטייה]]=3,MIN(D1055:D1057),טבלה13[[#This Row],[מינ קבוע]]),טבלה13[[#This Row],[מינ קבוע]])</f>
        <v>26</v>
      </c>
      <c r="H1057">
        <f>IF(OR(טבלה13[[#This Row],[CycleNumber]]&gt;B1058,B1058=""),IF(טבלה13[[#This Row],[מספר סטייה]]=3,MAX(D1055:D1057),טבלה13[[#This Row],[מקס קבוע]]),טבלה13[[#This Row],[מקס קבוע]])</f>
        <v>29</v>
      </c>
      <c r="I105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קבוע]]&lt;&gt;E1056,1,I1056+1),0))</f>
        <v>0</v>
      </c>
      <c r="J1057">
        <f>IF(AND(טבלה13[[#This Row],[CycleNumber]]&lt;B1058,טבלה13[[#This Row],[מקס קבוע]]&lt;&gt;""),IF(OR(טבלה13[[#This Row],[מספר סטייה]]&lt;I1058,AND(טבלה13[[#This Row],[מספר סטייה]]=3,I1058=1)),0,1),"")</f>
        <v>1</v>
      </c>
      <c r="K1057">
        <f>IF(טבלה13[[#This Row],[מקס קבוע]]&lt;&gt;"",טבלה13[[#This Row],[מקסימום]]-טבלה13[[#This Row],[מינימום]],"")</f>
        <v>3</v>
      </c>
      <c r="L1057">
        <f>IF(IFERROR(LOOKUP(טבלה13[[#This Row],[ClientID]],פיבוט!$A$4:$A$121),FALSE)=טבלה13[[#This Row],[ClientID]],1,0)</f>
        <v>1</v>
      </c>
      <c r="M1057" t="str">
        <f>IF(OR(טבלה13[[#This Row],[ClientID]]=A1058),"",1)</f>
        <v/>
      </c>
      <c r="N1057" s="3" t="str">
        <f>IF(טבלה13[[#This Row],[טווח]]&lt;&gt;K1056,טבלה13[[#This Row],[טווח]],"")</f>
        <v/>
      </c>
      <c r="O1057" s="3" t="str">
        <f>IF(טבלה13[[#This Row],[מניית טווחים]]&lt;&gt;"",IF(OR(30&gt;טבלה13[[#This Row],[מקסימום]],30&lt;טבלה13[[#This Row],[מינימום]]),0,1),"")</f>
        <v/>
      </c>
    </row>
    <row r="1058" spans="1:15" x14ac:dyDescent="0.25">
      <c r="A1058" t="s">
        <v>109</v>
      </c>
      <c r="B1058">
        <v>12</v>
      </c>
      <c r="C1058">
        <v>26</v>
      </c>
      <c r="D1058">
        <f>טבלה13[[#This Row],[LengthofCycle]]+1</f>
        <v>27</v>
      </c>
      <c r="E1058">
        <f>IF(טבלה13[[#This Row],[CycleNumber]]&lt;3,"",IF(טבלה13[[#This Row],[CycleNumber]]=3,MIN(D1056:D1058),IF(I1057=3,MIN(D1055:D1057),E1057)))</f>
        <v>26</v>
      </c>
      <c r="F1058">
        <f>IF(טבלה13[[#This Row],[CycleNumber]]&lt;3,"",IF(טבלה13[[#This Row],[CycleNumber]]=3,MAX(D1056:D1058),IF(I1057=3,MAX(D1055:D1057),F1057)))</f>
        <v>29</v>
      </c>
      <c r="G1058">
        <f>IF(OR(טבלה13[[#This Row],[CycleNumber]]&gt;B1059,B1059=""),IF(טבלה13[[#This Row],[מספר סטייה]]=3,MIN(D1056:D1058),טבלה13[[#This Row],[מינ קבוע]]),טבלה13[[#This Row],[מינ קבוע]])</f>
        <v>26</v>
      </c>
      <c r="H1058">
        <f>IF(OR(טבלה13[[#This Row],[CycleNumber]]&gt;B1059,B1059=""),IF(טבלה13[[#This Row],[מספר סטייה]]=3,MAX(D1056:D1058),טבלה13[[#This Row],[מקס קבוע]]),טבלה13[[#This Row],[מקס קבוע]])</f>
        <v>29</v>
      </c>
      <c r="I105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קבוע]]&lt;&gt;E1057,1,I1057+1),0))</f>
        <v>0</v>
      </c>
      <c r="J1058">
        <f>IF(AND(טבלה13[[#This Row],[CycleNumber]]&lt;B1059,טבלה13[[#This Row],[מקס קבוע]]&lt;&gt;""),IF(OR(טבלה13[[#This Row],[מספר סטייה]]&lt;I1059,AND(טבלה13[[#This Row],[מספר סטייה]]=3,I1059=1)),0,1),"")</f>
        <v>1</v>
      </c>
      <c r="K1058">
        <f>IF(טבלה13[[#This Row],[מקס קבוע]]&lt;&gt;"",טבלה13[[#This Row],[מקסימום]]-טבלה13[[#This Row],[מינימום]],"")</f>
        <v>3</v>
      </c>
      <c r="L1058">
        <f>IF(IFERROR(LOOKUP(טבלה13[[#This Row],[ClientID]],פיבוט!$A$4:$A$121),FALSE)=טבלה13[[#This Row],[ClientID]],1,0)</f>
        <v>1</v>
      </c>
      <c r="M1058" t="str">
        <f>IF(OR(טבלה13[[#This Row],[ClientID]]=A1059),"",1)</f>
        <v/>
      </c>
      <c r="N1058" s="3" t="str">
        <f>IF(טבלה13[[#This Row],[טווח]]&lt;&gt;K1057,טבלה13[[#This Row],[טווח]],"")</f>
        <v/>
      </c>
      <c r="O1058" s="3" t="str">
        <f>IF(טבלה13[[#This Row],[מניית טווחים]]&lt;&gt;"",IF(OR(30&gt;טבלה13[[#This Row],[מקסימום]],30&lt;טבלה13[[#This Row],[מינימום]]),0,1),"")</f>
        <v/>
      </c>
    </row>
    <row r="1059" spans="1:15" x14ac:dyDescent="0.25">
      <c r="A1059" t="s">
        <v>109</v>
      </c>
      <c r="B1059">
        <v>13</v>
      </c>
      <c r="C1059">
        <v>27</v>
      </c>
      <c r="D1059">
        <f>טבלה13[[#This Row],[LengthofCycle]]+1</f>
        <v>28</v>
      </c>
      <c r="E1059">
        <f>IF(טבלה13[[#This Row],[CycleNumber]]&lt;3,"",IF(טבלה13[[#This Row],[CycleNumber]]=3,MIN(D1057:D1059),IF(I1058=3,MIN(D1056:D1058),E1058)))</f>
        <v>26</v>
      </c>
      <c r="F1059">
        <f>IF(טבלה13[[#This Row],[CycleNumber]]&lt;3,"",IF(טבלה13[[#This Row],[CycleNumber]]=3,MAX(D1057:D1059),IF(I1058=3,MAX(D1056:D1058),F1058)))</f>
        <v>29</v>
      </c>
      <c r="G1059">
        <f>IF(OR(טבלה13[[#This Row],[CycleNumber]]&gt;B1060,B1060=""),IF(טבלה13[[#This Row],[מספר סטייה]]=3,MIN(D1057:D1059),טבלה13[[#This Row],[מינ קבוע]]),טבלה13[[#This Row],[מינ קבוע]])</f>
        <v>26</v>
      </c>
      <c r="H1059">
        <f>IF(OR(טבלה13[[#This Row],[CycleNumber]]&gt;B1060,B1060=""),IF(טבלה13[[#This Row],[מספר סטייה]]=3,MAX(D1057:D1059),טבלה13[[#This Row],[מקס קבוע]]),טבלה13[[#This Row],[מקס קבוע]])</f>
        <v>29</v>
      </c>
      <c r="I105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קבוע]]&lt;&gt;E1058,1,I1058+1),0))</f>
        <v>0</v>
      </c>
      <c r="J1059">
        <f>IF(AND(טבלה13[[#This Row],[CycleNumber]]&lt;B1060,טבלה13[[#This Row],[מקס קבוע]]&lt;&gt;""),IF(OR(טבלה13[[#This Row],[מספר סטייה]]&lt;I1060,AND(טבלה13[[#This Row],[מספר סטייה]]=3,I1060=1)),0,1),"")</f>
        <v>1</v>
      </c>
      <c r="K1059">
        <f>IF(טבלה13[[#This Row],[מקס קבוע]]&lt;&gt;"",טבלה13[[#This Row],[מקסימום]]-טבלה13[[#This Row],[מינימום]],"")</f>
        <v>3</v>
      </c>
      <c r="L1059">
        <f>IF(IFERROR(LOOKUP(טבלה13[[#This Row],[ClientID]],פיבוט!$A$4:$A$121),FALSE)=טבלה13[[#This Row],[ClientID]],1,0)</f>
        <v>1</v>
      </c>
      <c r="M1059" t="str">
        <f>IF(OR(טבלה13[[#This Row],[ClientID]]=A1060),"",1)</f>
        <v/>
      </c>
      <c r="N1059" s="3" t="str">
        <f>IF(טבלה13[[#This Row],[טווח]]&lt;&gt;K1058,טבלה13[[#This Row],[טווח]],"")</f>
        <v/>
      </c>
      <c r="O1059" s="3" t="str">
        <f>IF(טבלה13[[#This Row],[מניית טווחים]]&lt;&gt;"",IF(OR(30&gt;טבלה13[[#This Row],[מקסימום]],30&lt;טבלה13[[#This Row],[מינימום]]),0,1),"")</f>
        <v/>
      </c>
    </row>
    <row r="1060" spans="1:15" x14ac:dyDescent="0.25">
      <c r="A1060" t="s">
        <v>109</v>
      </c>
      <c r="B1060">
        <v>14</v>
      </c>
      <c r="C1060">
        <v>26</v>
      </c>
      <c r="D1060">
        <f>טבלה13[[#This Row],[LengthofCycle]]+1</f>
        <v>27</v>
      </c>
      <c r="E1060">
        <f>IF(טבלה13[[#This Row],[CycleNumber]]&lt;3,"",IF(טבלה13[[#This Row],[CycleNumber]]=3,MIN(D1058:D1060),IF(I1059=3,MIN(D1057:D1059),E1059)))</f>
        <v>26</v>
      </c>
      <c r="F1060">
        <f>IF(טבלה13[[#This Row],[CycleNumber]]&lt;3,"",IF(טבלה13[[#This Row],[CycleNumber]]=3,MAX(D1058:D1060),IF(I1059=3,MAX(D1057:D1059),F1059)))</f>
        <v>29</v>
      </c>
      <c r="G1060">
        <f>IF(OR(טבלה13[[#This Row],[CycleNumber]]&gt;B1061,B1061=""),IF(טבלה13[[#This Row],[מספר סטייה]]=3,MIN(D1058:D1060),טבלה13[[#This Row],[מינ קבוע]]),טבלה13[[#This Row],[מינ קבוע]])</f>
        <v>26</v>
      </c>
      <c r="H1060">
        <f>IF(OR(טבלה13[[#This Row],[CycleNumber]]&gt;B1061,B1061=""),IF(טבלה13[[#This Row],[מספר סטייה]]=3,MAX(D1058:D1060),טבלה13[[#This Row],[מקס קבוע]]),טבלה13[[#This Row],[מקס קבוע]])</f>
        <v>29</v>
      </c>
      <c r="I106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קבוע]]&lt;&gt;E1059,1,I1059+1),0))</f>
        <v>0</v>
      </c>
      <c r="J1060">
        <f>IF(AND(טבלה13[[#This Row],[CycleNumber]]&lt;B1061,טבלה13[[#This Row],[מקס קבוע]]&lt;&gt;""),IF(OR(טבלה13[[#This Row],[מספר סטייה]]&lt;I1061,AND(טבלה13[[#This Row],[מספר סטייה]]=3,I1061=1)),0,1),"")</f>
        <v>1</v>
      </c>
      <c r="K1060">
        <f>IF(טבלה13[[#This Row],[מקס קבוע]]&lt;&gt;"",טבלה13[[#This Row],[מקסימום]]-טבלה13[[#This Row],[מינימום]],"")</f>
        <v>3</v>
      </c>
      <c r="L1060">
        <f>IF(IFERROR(LOOKUP(טבלה13[[#This Row],[ClientID]],פיבוט!$A$4:$A$121),FALSE)=טבלה13[[#This Row],[ClientID]],1,0)</f>
        <v>1</v>
      </c>
      <c r="M1060" t="str">
        <f>IF(OR(טבלה13[[#This Row],[ClientID]]=A1061),"",1)</f>
        <v/>
      </c>
      <c r="N1060" s="3" t="str">
        <f>IF(טבלה13[[#This Row],[טווח]]&lt;&gt;K1059,טבלה13[[#This Row],[טווח]],"")</f>
        <v/>
      </c>
      <c r="O1060" s="3" t="str">
        <f>IF(טבלה13[[#This Row],[מניית טווחים]]&lt;&gt;"",IF(OR(30&gt;טבלה13[[#This Row],[מקסימום]],30&lt;טבלה13[[#This Row],[מינימום]]),0,1),"")</f>
        <v/>
      </c>
    </row>
    <row r="1061" spans="1:15" x14ac:dyDescent="0.25">
      <c r="A1061" t="s">
        <v>109</v>
      </c>
      <c r="B1061">
        <v>15</v>
      </c>
      <c r="C1061">
        <v>27</v>
      </c>
      <c r="D1061">
        <f>טבלה13[[#This Row],[LengthofCycle]]+1</f>
        <v>28</v>
      </c>
      <c r="E1061">
        <f>IF(טבלה13[[#This Row],[CycleNumber]]&lt;3,"",IF(טבלה13[[#This Row],[CycleNumber]]=3,MIN(D1059:D1061),IF(I1060=3,MIN(D1058:D1060),E1060)))</f>
        <v>26</v>
      </c>
      <c r="F1061">
        <f>IF(טבלה13[[#This Row],[CycleNumber]]&lt;3,"",IF(טבלה13[[#This Row],[CycleNumber]]=3,MAX(D1059:D1061),IF(I1060=3,MAX(D1058:D1060),F1060)))</f>
        <v>29</v>
      </c>
      <c r="G1061">
        <f>IF(OR(טבלה13[[#This Row],[CycleNumber]]&gt;B1062,B1062=""),IF(טבלה13[[#This Row],[מספר סטייה]]=3,MIN(D1059:D1061),טבלה13[[#This Row],[מינ קבוע]]),טבלה13[[#This Row],[מינ קבוע]])</f>
        <v>26</v>
      </c>
      <c r="H1061">
        <f>IF(OR(טבלה13[[#This Row],[CycleNumber]]&gt;B1062,B1062=""),IF(טבלה13[[#This Row],[מספר סטייה]]=3,MAX(D1059:D1061),טבלה13[[#This Row],[מקס קבוע]]),טבלה13[[#This Row],[מקס קבוע]])</f>
        <v>29</v>
      </c>
      <c r="I106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קבוע]]&lt;&gt;E1060,1,I1060+1),0))</f>
        <v>0</v>
      </c>
      <c r="J1061">
        <f>IF(AND(טבלה13[[#This Row],[CycleNumber]]&lt;B1062,טבלה13[[#This Row],[מקס קבוע]]&lt;&gt;""),IF(OR(טבלה13[[#This Row],[מספר סטייה]]&lt;I1062,AND(טבלה13[[#This Row],[מספר סטייה]]=3,I1062=1)),0,1),"")</f>
        <v>0</v>
      </c>
      <c r="K1061">
        <f>IF(טבלה13[[#This Row],[מקס קבוע]]&lt;&gt;"",טבלה13[[#This Row],[מקסימום]]-טבלה13[[#This Row],[מינימום]],"")</f>
        <v>3</v>
      </c>
      <c r="L1061">
        <f>IF(IFERROR(LOOKUP(טבלה13[[#This Row],[ClientID]],פיבוט!$A$4:$A$121),FALSE)=טבלה13[[#This Row],[ClientID]],1,0)</f>
        <v>1</v>
      </c>
      <c r="M1061" t="str">
        <f>IF(OR(טבלה13[[#This Row],[ClientID]]=A1062),"",1)</f>
        <v/>
      </c>
      <c r="N1061" s="3" t="str">
        <f>IF(טבלה13[[#This Row],[טווח]]&lt;&gt;K1060,טבלה13[[#This Row],[טווח]],"")</f>
        <v/>
      </c>
      <c r="O1061" s="3" t="str">
        <f>IF(טבלה13[[#This Row],[מניית טווחים]]&lt;&gt;"",IF(OR(30&gt;טבלה13[[#This Row],[מקסימום]],30&lt;טבלה13[[#This Row],[מינימום]]),0,1),"")</f>
        <v/>
      </c>
    </row>
    <row r="1062" spans="1:15" x14ac:dyDescent="0.25">
      <c r="A1062" t="s">
        <v>109</v>
      </c>
      <c r="B1062">
        <v>16</v>
      </c>
      <c r="C1062">
        <v>29</v>
      </c>
      <c r="D1062">
        <f>טבלה13[[#This Row],[LengthofCycle]]+1</f>
        <v>30</v>
      </c>
      <c r="E1062">
        <f>IF(טבלה13[[#This Row],[CycleNumber]]&lt;3,"",IF(טבלה13[[#This Row],[CycleNumber]]=3,MIN(D1060:D1062),IF(I1061=3,MIN(D1059:D1061),E1061)))</f>
        <v>26</v>
      </c>
      <c r="F1062">
        <f>IF(טבלה13[[#This Row],[CycleNumber]]&lt;3,"",IF(טבלה13[[#This Row],[CycleNumber]]=3,MAX(D1060:D1062),IF(I1061=3,MAX(D1059:D1061),F1061)))</f>
        <v>29</v>
      </c>
      <c r="G1062">
        <f>IF(OR(טבלה13[[#This Row],[CycleNumber]]&gt;B1063,B1063=""),IF(טבלה13[[#This Row],[מספר סטייה]]=3,MIN(D1060:D1062),טבלה13[[#This Row],[מינ קבוע]]),טבלה13[[#This Row],[מינ קבוע]])</f>
        <v>26</v>
      </c>
      <c r="H1062">
        <f>IF(OR(טבלה13[[#This Row],[CycleNumber]]&gt;B1063,B1063=""),IF(טבלה13[[#This Row],[מספר סטייה]]=3,MAX(D1060:D1062),טבלה13[[#This Row],[מקס קבוע]]),טבלה13[[#This Row],[מקס קבוע]])</f>
        <v>29</v>
      </c>
      <c r="I106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קבוע]]&lt;&gt;E1061,1,I1061+1),0))</f>
        <v>1</v>
      </c>
      <c r="J1062" t="str">
        <f>IF(AND(טבלה13[[#This Row],[CycleNumber]]&lt;B1063,טבלה13[[#This Row],[מקס קבוע]]&lt;&gt;""),IF(OR(טבלה13[[#This Row],[מספר סטייה]]&lt;I1063,AND(טבלה13[[#This Row],[מספר סטייה]]=3,I1063=1)),0,1),"")</f>
        <v/>
      </c>
      <c r="K1062">
        <f>IF(טבלה13[[#This Row],[מקס קבוע]]&lt;&gt;"",טבלה13[[#This Row],[מקסימום]]-טבלה13[[#This Row],[מינימום]],"")</f>
        <v>3</v>
      </c>
      <c r="L1062">
        <f>IF(IFERROR(LOOKUP(טבלה13[[#This Row],[ClientID]],פיבוט!$A$4:$A$121),FALSE)=טבלה13[[#This Row],[ClientID]],1,0)</f>
        <v>1</v>
      </c>
      <c r="M1062">
        <f>IF(OR(טבלה13[[#This Row],[ClientID]]=A1063),"",1)</f>
        <v>1</v>
      </c>
      <c r="N1062" s="3" t="str">
        <f>IF(טבלה13[[#This Row],[טווח]]&lt;&gt;K1061,טבלה13[[#This Row],[טווח]],"")</f>
        <v/>
      </c>
      <c r="O1062" s="3" t="str">
        <f>IF(טבלה13[[#This Row],[מניית טווחים]]&lt;&gt;"",IF(OR(30&gt;טבלה13[[#This Row],[מקסימום]],30&lt;טבלה13[[#This Row],[מינימום]]),0,1),"")</f>
        <v/>
      </c>
    </row>
    <row r="1063" spans="1:15" x14ac:dyDescent="0.25">
      <c r="A1063" t="s">
        <v>110</v>
      </c>
      <c r="B1063">
        <v>1</v>
      </c>
      <c r="C1063">
        <v>33</v>
      </c>
      <c r="D1063">
        <f>טבלה13[[#This Row],[LengthofCycle]]+1</f>
        <v>34</v>
      </c>
      <c r="E1063" t="str">
        <f>IF(טבלה13[[#This Row],[CycleNumber]]&lt;3,"",IF(טבלה13[[#This Row],[CycleNumber]]=3,MIN(D1061:D1063),IF(I1062=3,MIN(D1060:D1062),E1062)))</f>
        <v/>
      </c>
      <c r="F1063" t="str">
        <f>IF(טבלה13[[#This Row],[CycleNumber]]&lt;3,"",IF(טבלה13[[#This Row],[CycleNumber]]=3,MAX(D1061:D1063),IF(I1062=3,MAX(D1060:D1062),F1062)))</f>
        <v/>
      </c>
      <c r="G1063" t="str">
        <f>IF(OR(טבלה13[[#This Row],[CycleNumber]]&gt;B1064,B1064=""),IF(טבלה13[[#This Row],[מספר סטייה]]=3,MIN(D1061:D1063),טבלה13[[#This Row],[מינ קבוע]]),טבלה13[[#This Row],[מינ קבוע]])</f>
        <v/>
      </c>
      <c r="H1063" t="str">
        <f>IF(OR(טבלה13[[#This Row],[CycleNumber]]&gt;B1064,B1064=""),IF(טבלה13[[#This Row],[מספר סטייה]]=3,MAX(D1061:D1063),טבלה13[[#This Row],[מקס קבוע]]),טבלה13[[#This Row],[מקס קבוע]])</f>
        <v/>
      </c>
      <c r="I106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קבוע]]&lt;&gt;E1062,1,I1062+1),0))</f>
        <v/>
      </c>
      <c r="J1063" t="str">
        <f>IF(AND(טבלה13[[#This Row],[CycleNumber]]&lt;B1064,טבלה13[[#This Row],[מקס קבוע]]&lt;&gt;""),IF(OR(טבלה13[[#This Row],[מספר סטייה]]&lt;I1064,AND(טבלה13[[#This Row],[מספר סטייה]]=3,I1064=1)),0,1),"")</f>
        <v/>
      </c>
      <c r="K1063" t="str">
        <f>IF(טבלה13[[#This Row],[מקס קבוע]]&lt;&gt;"",טבלה13[[#This Row],[מקסימום]]-טבלה13[[#This Row],[מינימום]],"")</f>
        <v/>
      </c>
      <c r="L1063">
        <f>IF(IFERROR(LOOKUP(טבלה13[[#This Row],[ClientID]],פיבוט!$A$4:$A$121),FALSE)=טבלה13[[#This Row],[ClientID]],1,0)</f>
        <v>1</v>
      </c>
      <c r="M1063" t="str">
        <f>IF(OR(טבלה13[[#This Row],[ClientID]]=A1064),"",1)</f>
        <v/>
      </c>
      <c r="N1063" s="3" t="str">
        <f>IF(טבלה13[[#This Row],[טווח]]&lt;&gt;K1062,טבלה13[[#This Row],[טווח]],"")</f>
        <v/>
      </c>
      <c r="O1063" s="3" t="str">
        <f>IF(טבלה13[[#This Row],[מניית טווחים]]&lt;&gt;"",IF(OR(30&gt;טבלה13[[#This Row],[מקסימום]],30&lt;טבלה13[[#This Row],[מינימום]]),0,1),"")</f>
        <v/>
      </c>
    </row>
    <row r="1064" spans="1:15" x14ac:dyDescent="0.25">
      <c r="A1064" t="s">
        <v>110</v>
      </c>
      <c r="B1064">
        <v>2</v>
      </c>
      <c r="C1064">
        <v>34</v>
      </c>
      <c r="D1064">
        <f>טבלה13[[#This Row],[LengthofCycle]]+1</f>
        <v>35</v>
      </c>
      <c r="E1064" t="str">
        <f>IF(טבלה13[[#This Row],[CycleNumber]]&lt;3,"",IF(טבלה13[[#This Row],[CycleNumber]]=3,MIN(D1062:D1064),IF(I1063=3,MIN(D1061:D1063),E1063)))</f>
        <v/>
      </c>
      <c r="F1064" t="str">
        <f>IF(טבלה13[[#This Row],[CycleNumber]]&lt;3,"",IF(טבלה13[[#This Row],[CycleNumber]]=3,MAX(D1062:D1064),IF(I1063=3,MAX(D1061:D1063),F1063)))</f>
        <v/>
      </c>
      <c r="G1064" t="str">
        <f>IF(OR(טבלה13[[#This Row],[CycleNumber]]&gt;B1065,B1065=""),IF(טבלה13[[#This Row],[מספר סטייה]]=3,MIN(D1062:D1064),טבלה13[[#This Row],[מינ קבוע]]),טבלה13[[#This Row],[מינ קבוע]])</f>
        <v/>
      </c>
      <c r="H1064" t="str">
        <f>IF(OR(טבלה13[[#This Row],[CycleNumber]]&gt;B1065,B1065=""),IF(טבלה13[[#This Row],[מספר סטייה]]=3,MAX(D1062:D1064),טבלה13[[#This Row],[מקס קבוע]]),טבלה13[[#This Row],[מקס קבוע]])</f>
        <v/>
      </c>
      <c r="I106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קבוע]]&lt;&gt;E1063,1,I1063+1),0))</f>
        <v/>
      </c>
      <c r="J1064" t="str">
        <f>IF(AND(טבלה13[[#This Row],[CycleNumber]]&lt;B1065,טבלה13[[#This Row],[מקס קבוע]]&lt;&gt;""),IF(OR(טבלה13[[#This Row],[מספר סטייה]]&lt;I1065,AND(טבלה13[[#This Row],[מספר סטייה]]=3,I1065=1)),0,1),"")</f>
        <v/>
      </c>
      <c r="K1064" t="str">
        <f>IF(טבלה13[[#This Row],[מקס קבוע]]&lt;&gt;"",טבלה13[[#This Row],[מקסימום]]-טבלה13[[#This Row],[מינימום]],"")</f>
        <v/>
      </c>
      <c r="L1064">
        <f>IF(IFERROR(LOOKUP(טבלה13[[#This Row],[ClientID]],פיבוט!$A$4:$A$121),FALSE)=טבלה13[[#This Row],[ClientID]],1,0)</f>
        <v>1</v>
      </c>
      <c r="M1064" t="str">
        <f>IF(OR(טבלה13[[#This Row],[ClientID]]=A1065),"",1)</f>
        <v/>
      </c>
      <c r="N1064" s="3" t="str">
        <f>IF(טבלה13[[#This Row],[טווח]]&lt;&gt;K1063,טבלה13[[#This Row],[טווח]],"")</f>
        <v/>
      </c>
      <c r="O1064" s="3" t="str">
        <f>IF(טבלה13[[#This Row],[מניית טווחים]]&lt;&gt;"",IF(OR(30&gt;טבלה13[[#This Row],[מקסימום]],30&lt;טבלה13[[#This Row],[מינימום]]),0,1),"")</f>
        <v/>
      </c>
    </row>
    <row r="1065" spans="1:15" x14ac:dyDescent="0.25">
      <c r="A1065" t="s">
        <v>110</v>
      </c>
      <c r="B1065">
        <v>3</v>
      </c>
      <c r="C1065">
        <v>30</v>
      </c>
      <c r="D1065">
        <f>טבלה13[[#This Row],[LengthofCycle]]+1</f>
        <v>31</v>
      </c>
      <c r="E1065">
        <f>IF(טבלה13[[#This Row],[CycleNumber]]&lt;3,"",IF(טבלה13[[#This Row],[CycleNumber]]=3,MIN(D1063:D1065),IF(I1064=3,MIN(D1062:D1064),E1064)))</f>
        <v>31</v>
      </c>
      <c r="F1065">
        <f>IF(טבלה13[[#This Row],[CycleNumber]]&lt;3,"",IF(טבלה13[[#This Row],[CycleNumber]]=3,MAX(D1063:D1065),IF(I1064=3,MAX(D1062:D1064),F1064)))</f>
        <v>35</v>
      </c>
      <c r="G1065">
        <f>IF(OR(טבלה13[[#This Row],[CycleNumber]]&gt;B1066,B1066=""),IF(טבלה13[[#This Row],[מספר סטייה]]=3,MIN(D1063:D1065),טבלה13[[#This Row],[מינ קבוע]]),טבלה13[[#This Row],[מינ קבוע]])</f>
        <v>31</v>
      </c>
      <c r="H1065">
        <f>IF(OR(טבלה13[[#This Row],[CycleNumber]]&gt;B1066,B1066=""),IF(טבלה13[[#This Row],[מספר סטייה]]=3,MAX(D1063:D1065),טבלה13[[#This Row],[מקס קבוע]]),טבלה13[[#This Row],[מקס קבוע]])</f>
        <v>35</v>
      </c>
      <c r="I106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קבוע]]&lt;&gt;E1064,1,I1064+1),0))</f>
        <v>0</v>
      </c>
      <c r="J1065">
        <f>IF(AND(טבלה13[[#This Row],[CycleNumber]]&lt;B1066,טבלה13[[#This Row],[מקס קבוע]]&lt;&gt;""),IF(OR(טבלה13[[#This Row],[מספר סטייה]]&lt;I1066,AND(טבלה13[[#This Row],[מספר סטייה]]=3,I1066=1)),0,1),"")</f>
        <v>1</v>
      </c>
      <c r="K1065">
        <f>IF(טבלה13[[#This Row],[מקס קבוע]]&lt;&gt;"",טבלה13[[#This Row],[מקסימום]]-טבלה13[[#This Row],[מינימום]],"")</f>
        <v>4</v>
      </c>
      <c r="L1065">
        <f>IF(IFERROR(LOOKUP(טבלה13[[#This Row],[ClientID]],פיבוט!$A$4:$A$121),FALSE)=טבלה13[[#This Row],[ClientID]],1,0)</f>
        <v>1</v>
      </c>
      <c r="M1065" t="str">
        <f>IF(OR(טבלה13[[#This Row],[ClientID]]=A1066),"",1)</f>
        <v/>
      </c>
      <c r="N1065" s="3">
        <f>IF(טבלה13[[#This Row],[טווח]]&lt;&gt;K1064,טבלה13[[#This Row],[טווח]],"")</f>
        <v>4</v>
      </c>
      <c r="O1065" s="3">
        <f>IF(טבלה13[[#This Row],[מניית טווחים]]&lt;&gt;"",IF(OR(30&gt;טבלה13[[#This Row],[מקסימום]],30&lt;טבלה13[[#This Row],[מינימום]]),0,1),"")</f>
        <v>0</v>
      </c>
    </row>
    <row r="1066" spans="1:15" x14ac:dyDescent="0.25">
      <c r="A1066" t="s">
        <v>110</v>
      </c>
      <c r="B1066">
        <v>4</v>
      </c>
      <c r="C1066">
        <v>32</v>
      </c>
      <c r="D1066">
        <f>טבלה13[[#This Row],[LengthofCycle]]+1</f>
        <v>33</v>
      </c>
      <c r="E1066">
        <f>IF(טבלה13[[#This Row],[CycleNumber]]&lt;3,"",IF(טבלה13[[#This Row],[CycleNumber]]=3,MIN(D1064:D1066),IF(I1065=3,MIN(D1063:D1065),E1065)))</f>
        <v>31</v>
      </c>
      <c r="F1066">
        <f>IF(טבלה13[[#This Row],[CycleNumber]]&lt;3,"",IF(טבלה13[[#This Row],[CycleNumber]]=3,MAX(D1064:D1066),IF(I1065=3,MAX(D1063:D1065),F1065)))</f>
        <v>35</v>
      </c>
      <c r="G1066">
        <f>IF(OR(טבלה13[[#This Row],[CycleNumber]]&gt;B1067,B1067=""),IF(טבלה13[[#This Row],[מספר סטייה]]=3,MIN(D1064:D1066),טבלה13[[#This Row],[מינ קבוע]]),טבלה13[[#This Row],[מינ קבוע]])</f>
        <v>31</v>
      </c>
      <c r="H1066">
        <f>IF(OR(טבלה13[[#This Row],[CycleNumber]]&gt;B1067,B1067=""),IF(טבלה13[[#This Row],[מספר סטייה]]=3,MAX(D1064:D1066),טבלה13[[#This Row],[מקס קבוע]]),טבלה13[[#This Row],[מקס קבוע]])</f>
        <v>35</v>
      </c>
      <c r="I106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קבוע]]&lt;&gt;E1065,1,I1065+1),0))</f>
        <v>0</v>
      </c>
      <c r="J1066">
        <f>IF(AND(טבלה13[[#This Row],[CycleNumber]]&lt;B1067,טבלה13[[#This Row],[מקס קבוע]]&lt;&gt;""),IF(OR(טבלה13[[#This Row],[מספר סטייה]]&lt;I1067,AND(טבלה13[[#This Row],[מספר סטייה]]=3,I1067=1)),0,1),"")</f>
        <v>1</v>
      </c>
      <c r="K1066">
        <f>IF(טבלה13[[#This Row],[מקס קבוע]]&lt;&gt;"",טבלה13[[#This Row],[מקסימום]]-טבלה13[[#This Row],[מינימום]],"")</f>
        <v>4</v>
      </c>
      <c r="L1066">
        <f>IF(IFERROR(LOOKUP(טבלה13[[#This Row],[ClientID]],פיבוט!$A$4:$A$121),FALSE)=טבלה13[[#This Row],[ClientID]],1,0)</f>
        <v>1</v>
      </c>
      <c r="M1066" t="str">
        <f>IF(OR(טבלה13[[#This Row],[ClientID]]=A1067),"",1)</f>
        <v/>
      </c>
      <c r="N1066" s="3" t="str">
        <f>IF(טבלה13[[#This Row],[טווח]]&lt;&gt;K1065,טבלה13[[#This Row],[טווח]],"")</f>
        <v/>
      </c>
      <c r="O1066" s="3" t="str">
        <f>IF(טבלה13[[#This Row],[מניית טווחים]]&lt;&gt;"",IF(OR(30&gt;טבלה13[[#This Row],[מקסימום]],30&lt;טבלה13[[#This Row],[מינימום]]),0,1),"")</f>
        <v/>
      </c>
    </row>
    <row r="1067" spans="1:15" x14ac:dyDescent="0.25">
      <c r="A1067" t="s">
        <v>110</v>
      </c>
      <c r="B1067">
        <v>5</v>
      </c>
      <c r="C1067">
        <v>31</v>
      </c>
      <c r="D1067">
        <f>טבלה13[[#This Row],[LengthofCycle]]+1</f>
        <v>32</v>
      </c>
      <c r="E1067">
        <f>IF(טבלה13[[#This Row],[CycleNumber]]&lt;3,"",IF(טבלה13[[#This Row],[CycleNumber]]=3,MIN(D1065:D1067),IF(I1066=3,MIN(D1064:D1066),E1066)))</f>
        <v>31</v>
      </c>
      <c r="F1067">
        <f>IF(טבלה13[[#This Row],[CycleNumber]]&lt;3,"",IF(טבלה13[[#This Row],[CycleNumber]]=3,MAX(D1065:D1067),IF(I1066=3,MAX(D1064:D1066),F1066)))</f>
        <v>35</v>
      </c>
      <c r="G1067">
        <f>IF(OR(טבלה13[[#This Row],[CycleNumber]]&gt;B1068,B1068=""),IF(טבלה13[[#This Row],[מספר סטייה]]=3,MIN(D1065:D1067),טבלה13[[#This Row],[מינ קבוע]]),טבלה13[[#This Row],[מינ קבוע]])</f>
        <v>31</v>
      </c>
      <c r="H1067">
        <f>IF(OR(טבלה13[[#This Row],[CycleNumber]]&gt;B1068,B1068=""),IF(טבלה13[[#This Row],[מספר סטייה]]=3,MAX(D1065:D1067),טבלה13[[#This Row],[מקס קבוע]]),טבלה13[[#This Row],[מקס קבוע]])</f>
        <v>35</v>
      </c>
      <c r="I106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קבוע]]&lt;&gt;E1066,1,I1066+1),0))</f>
        <v>0</v>
      </c>
      <c r="J1067">
        <f>IF(AND(טבלה13[[#This Row],[CycleNumber]]&lt;B1068,טבלה13[[#This Row],[מקס קבוע]]&lt;&gt;""),IF(OR(טבלה13[[#This Row],[מספר סטייה]]&lt;I1068,AND(טבלה13[[#This Row],[מספר סטייה]]=3,I1068=1)),0,1),"")</f>
        <v>0</v>
      </c>
      <c r="K1067">
        <f>IF(טבלה13[[#This Row],[מקס קבוע]]&lt;&gt;"",טבלה13[[#This Row],[מקסימום]]-טבלה13[[#This Row],[מינימום]],"")</f>
        <v>4</v>
      </c>
      <c r="L1067">
        <f>IF(IFERROR(LOOKUP(טבלה13[[#This Row],[ClientID]],פיבוט!$A$4:$A$121),FALSE)=טבלה13[[#This Row],[ClientID]],1,0)</f>
        <v>1</v>
      </c>
      <c r="M1067" t="str">
        <f>IF(OR(טבלה13[[#This Row],[ClientID]]=A1068),"",1)</f>
        <v/>
      </c>
      <c r="N1067" s="3" t="str">
        <f>IF(טבלה13[[#This Row],[טווח]]&lt;&gt;K1066,טבלה13[[#This Row],[טווח]],"")</f>
        <v/>
      </c>
      <c r="O1067" s="3" t="str">
        <f>IF(טבלה13[[#This Row],[מניית טווחים]]&lt;&gt;"",IF(OR(30&gt;טבלה13[[#This Row],[מקסימום]],30&lt;טבלה13[[#This Row],[מינימום]]),0,1),"")</f>
        <v/>
      </c>
    </row>
    <row r="1068" spans="1:15" x14ac:dyDescent="0.25">
      <c r="A1068" t="s">
        <v>110</v>
      </c>
      <c r="B1068">
        <v>6</v>
      </c>
      <c r="C1068">
        <v>36</v>
      </c>
      <c r="D1068">
        <f>טבלה13[[#This Row],[LengthofCycle]]+1</f>
        <v>37</v>
      </c>
      <c r="E1068">
        <f>IF(טבלה13[[#This Row],[CycleNumber]]&lt;3,"",IF(טבלה13[[#This Row],[CycleNumber]]=3,MIN(D1066:D1068),IF(I1067=3,MIN(D1065:D1067),E1067)))</f>
        <v>31</v>
      </c>
      <c r="F1068">
        <f>IF(טבלה13[[#This Row],[CycleNumber]]&lt;3,"",IF(טבלה13[[#This Row],[CycleNumber]]=3,MAX(D1066:D1068),IF(I1067=3,MAX(D1065:D1067),F1067)))</f>
        <v>35</v>
      </c>
      <c r="G1068">
        <f>IF(OR(טבלה13[[#This Row],[CycleNumber]]&gt;B1069,B1069=""),IF(טבלה13[[#This Row],[מספר סטייה]]=3,MIN(D1066:D1068),טבלה13[[#This Row],[מינ קבוע]]),טבלה13[[#This Row],[מינ קבוע]])</f>
        <v>31</v>
      </c>
      <c r="H1068">
        <f>IF(OR(טבלה13[[#This Row],[CycleNumber]]&gt;B1069,B1069=""),IF(טבלה13[[#This Row],[מספר סטייה]]=3,MAX(D1066:D1068),טבלה13[[#This Row],[מקס קבוע]]),טבלה13[[#This Row],[מקס קבוע]])</f>
        <v>35</v>
      </c>
      <c r="I106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קבוע]]&lt;&gt;E1067,1,I1067+1),0))</f>
        <v>1</v>
      </c>
      <c r="J1068">
        <f>IF(AND(טבלה13[[#This Row],[CycleNumber]]&lt;B1069,טבלה13[[#This Row],[מקס קבוע]]&lt;&gt;""),IF(OR(טבלה13[[#This Row],[מספר סטייה]]&lt;I1069,AND(טבלה13[[#This Row],[מספר סטייה]]=3,I1069=1)),0,1),"")</f>
        <v>0</v>
      </c>
      <c r="K1068">
        <f>IF(טבלה13[[#This Row],[מקס קבוע]]&lt;&gt;"",טבלה13[[#This Row],[מקסימום]]-טבלה13[[#This Row],[מינימום]],"")</f>
        <v>4</v>
      </c>
      <c r="L1068">
        <f>IF(IFERROR(LOOKUP(טבלה13[[#This Row],[ClientID]],פיבוט!$A$4:$A$121),FALSE)=טבלה13[[#This Row],[ClientID]],1,0)</f>
        <v>1</v>
      </c>
      <c r="M1068" t="str">
        <f>IF(OR(טבלה13[[#This Row],[ClientID]]=A1069),"",1)</f>
        <v/>
      </c>
      <c r="N1068" s="3" t="str">
        <f>IF(טבלה13[[#This Row],[טווח]]&lt;&gt;K1067,טבלה13[[#This Row],[טווח]],"")</f>
        <v/>
      </c>
      <c r="O1068" s="3" t="str">
        <f>IF(טבלה13[[#This Row],[מניית טווחים]]&lt;&gt;"",IF(OR(30&gt;טבלה13[[#This Row],[מקסימום]],30&lt;טבלה13[[#This Row],[מינימום]]),0,1),"")</f>
        <v/>
      </c>
    </row>
    <row r="1069" spans="1:15" x14ac:dyDescent="0.25">
      <c r="A1069" t="s">
        <v>110</v>
      </c>
      <c r="B1069">
        <v>7</v>
      </c>
      <c r="C1069">
        <v>21</v>
      </c>
      <c r="D1069">
        <f>טבלה13[[#This Row],[LengthofCycle]]+1</f>
        <v>22</v>
      </c>
      <c r="E1069">
        <f>IF(טבלה13[[#This Row],[CycleNumber]]&lt;3,"",IF(טבלה13[[#This Row],[CycleNumber]]=3,MIN(D1067:D1069),IF(I1068=3,MIN(D1066:D1068),E1068)))</f>
        <v>31</v>
      </c>
      <c r="F1069">
        <f>IF(טבלה13[[#This Row],[CycleNumber]]&lt;3,"",IF(טבלה13[[#This Row],[CycleNumber]]=3,MAX(D1067:D1069),IF(I1068=3,MAX(D1066:D1068),F1068)))</f>
        <v>35</v>
      </c>
      <c r="G1069">
        <f>IF(OR(טבלה13[[#This Row],[CycleNumber]]&gt;B1070,B1070=""),IF(טבלה13[[#This Row],[מספר סטייה]]=3,MIN(D1067:D1069),טבלה13[[#This Row],[מינ קבוע]]),טבלה13[[#This Row],[מינ קבוע]])</f>
        <v>31</v>
      </c>
      <c r="H1069">
        <f>IF(OR(טבלה13[[#This Row],[CycleNumber]]&gt;B1070,B1070=""),IF(טבלה13[[#This Row],[מספר סטייה]]=3,MAX(D1067:D1069),טבלה13[[#This Row],[מקס קבוע]]),טבלה13[[#This Row],[מקס קבוע]])</f>
        <v>35</v>
      </c>
      <c r="I106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קבוע]]&lt;&gt;E1068,1,I1068+1),0))</f>
        <v>2</v>
      </c>
      <c r="J1069">
        <f>IF(AND(טבלה13[[#This Row],[CycleNumber]]&lt;B1070,טבלה13[[#This Row],[מקס קבוע]]&lt;&gt;""),IF(OR(טבלה13[[#This Row],[מספר סטייה]]&lt;I1070,AND(טבלה13[[#This Row],[מספר סטייה]]=3,I1070=1)),0,1),"")</f>
        <v>0</v>
      </c>
      <c r="K1069">
        <f>IF(טבלה13[[#This Row],[מקס קבוע]]&lt;&gt;"",טבלה13[[#This Row],[מקסימום]]-טבלה13[[#This Row],[מינימום]],"")</f>
        <v>4</v>
      </c>
      <c r="L1069">
        <f>IF(IFERROR(LOOKUP(טבלה13[[#This Row],[ClientID]],פיבוט!$A$4:$A$121),FALSE)=טבלה13[[#This Row],[ClientID]],1,0)</f>
        <v>1</v>
      </c>
      <c r="M1069" t="str">
        <f>IF(OR(טבלה13[[#This Row],[ClientID]]=A1070),"",1)</f>
        <v/>
      </c>
      <c r="N1069" s="3" t="str">
        <f>IF(טבלה13[[#This Row],[טווח]]&lt;&gt;K1068,טבלה13[[#This Row],[טווח]],"")</f>
        <v/>
      </c>
      <c r="O1069" s="3" t="str">
        <f>IF(טבלה13[[#This Row],[מניית טווחים]]&lt;&gt;"",IF(OR(30&gt;טבלה13[[#This Row],[מקסימום]],30&lt;טבלה13[[#This Row],[מינימום]]),0,1),"")</f>
        <v/>
      </c>
    </row>
    <row r="1070" spans="1:15" x14ac:dyDescent="0.25">
      <c r="A1070" t="s">
        <v>110</v>
      </c>
      <c r="B1070">
        <v>8</v>
      </c>
      <c r="C1070">
        <v>35</v>
      </c>
      <c r="D1070">
        <f>טבלה13[[#This Row],[LengthofCycle]]+1</f>
        <v>36</v>
      </c>
      <c r="E1070">
        <f>IF(טבלה13[[#This Row],[CycleNumber]]&lt;3,"",IF(טבלה13[[#This Row],[CycleNumber]]=3,MIN(D1068:D1070),IF(I1069=3,MIN(D1067:D1069),E1069)))</f>
        <v>31</v>
      </c>
      <c r="F1070">
        <f>IF(טבלה13[[#This Row],[CycleNumber]]&lt;3,"",IF(טבלה13[[#This Row],[CycleNumber]]=3,MAX(D1068:D1070),IF(I1069=3,MAX(D1067:D1069),F1069)))</f>
        <v>35</v>
      </c>
      <c r="G1070">
        <f>IF(OR(טבלה13[[#This Row],[CycleNumber]]&gt;B1071,B1071=""),IF(טבלה13[[#This Row],[מספר סטייה]]=3,MIN(D1068:D1070),טבלה13[[#This Row],[מינ קבוע]]),טבלה13[[#This Row],[מינ קבוע]])</f>
        <v>31</v>
      </c>
      <c r="H1070">
        <f>IF(OR(טבלה13[[#This Row],[CycleNumber]]&gt;B1071,B1071=""),IF(טבלה13[[#This Row],[מספר סטייה]]=3,MAX(D1068:D1070),טבלה13[[#This Row],[מקס קבוע]]),טבלה13[[#This Row],[מקס קבוע]])</f>
        <v>35</v>
      </c>
      <c r="I107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קבוע]]&lt;&gt;E1069,1,I1069+1),0))</f>
        <v>3</v>
      </c>
      <c r="J1070">
        <f>IF(AND(טבלה13[[#This Row],[CycleNumber]]&lt;B1071,טבלה13[[#This Row],[מקס קבוע]]&lt;&gt;""),IF(OR(טבלה13[[#This Row],[מספר סטייה]]&lt;I1071,AND(טבלה13[[#This Row],[מספר סטייה]]=3,I1071=1)),0,1),"")</f>
        <v>1</v>
      </c>
      <c r="K1070">
        <f>IF(טבלה13[[#This Row],[מקס קבוע]]&lt;&gt;"",טבלה13[[#This Row],[מקסימום]]-טבלה13[[#This Row],[מינימום]],"")</f>
        <v>4</v>
      </c>
      <c r="L1070">
        <f>IF(IFERROR(LOOKUP(טבלה13[[#This Row],[ClientID]],פיבוט!$A$4:$A$121),FALSE)=טבלה13[[#This Row],[ClientID]],1,0)</f>
        <v>1</v>
      </c>
      <c r="M1070" t="str">
        <f>IF(OR(טבלה13[[#This Row],[ClientID]]=A1071),"",1)</f>
        <v/>
      </c>
      <c r="N1070" s="3" t="str">
        <f>IF(טבלה13[[#This Row],[טווח]]&lt;&gt;K1069,טבלה13[[#This Row],[טווח]],"")</f>
        <v/>
      </c>
      <c r="O1070" s="3" t="str">
        <f>IF(טבלה13[[#This Row],[מניית טווחים]]&lt;&gt;"",IF(OR(30&gt;טבלה13[[#This Row],[מקסימום]],30&lt;טבלה13[[#This Row],[מינימום]]),0,1),"")</f>
        <v/>
      </c>
    </row>
    <row r="1071" spans="1:15" x14ac:dyDescent="0.25">
      <c r="A1071" t="s">
        <v>110</v>
      </c>
      <c r="B1071">
        <v>9</v>
      </c>
      <c r="C1071">
        <v>28</v>
      </c>
      <c r="D1071">
        <f>טבלה13[[#This Row],[LengthofCycle]]+1</f>
        <v>29</v>
      </c>
      <c r="E1071">
        <f>IF(טבלה13[[#This Row],[CycleNumber]]&lt;3,"",IF(טבלה13[[#This Row],[CycleNumber]]=3,MIN(D1069:D1071),IF(I1070=3,MIN(D1068:D1070),E1070)))</f>
        <v>22</v>
      </c>
      <c r="F1071">
        <f>IF(טבלה13[[#This Row],[CycleNumber]]&lt;3,"",IF(טבלה13[[#This Row],[CycleNumber]]=3,MAX(D1069:D1071),IF(I1070=3,MAX(D1068:D1070),F1070)))</f>
        <v>37</v>
      </c>
      <c r="G1071">
        <f>IF(OR(טבלה13[[#This Row],[CycleNumber]]&gt;B1072,B1072=""),IF(טבלה13[[#This Row],[מספר סטייה]]=3,MIN(D1069:D1071),טבלה13[[#This Row],[מינ קבוע]]),טבלה13[[#This Row],[מינ קבוע]])</f>
        <v>22</v>
      </c>
      <c r="H1071">
        <f>IF(OR(טבלה13[[#This Row],[CycleNumber]]&gt;B1072,B1072=""),IF(טבלה13[[#This Row],[מספר סטייה]]=3,MAX(D1069:D1071),טבלה13[[#This Row],[מקס קבוע]]),טבלה13[[#This Row],[מקס קבוע]])</f>
        <v>37</v>
      </c>
      <c r="I107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קבוע]]&lt;&gt;E1070,1,I1070+1),0))</f>
        <v>0</v>
      </c>
      <c r="J1071">
        <f>IF(AND(טבלה13[[#This Row],[CycleNumber]]&lt;B1072,טבלה13[[#This Row],[מקס קבוע]]&lt;&gt;""),IF(OR(טבלה13[[#This Row],[מספר סטייה]]&lt;I1072,AND(טבלה13[[#This Row],[מספר סטייה]]=3,I1072=1)),0,1),"")</f>
        <v>1</v>
      </c>
      <c r="K1071">
        <f>IF(טבלה13[[#This Row],[מקס קבוע]]&lt;&gt;"",טבלה13[[#This Row],[מקסימום]]-טבלה13[[#This Row],[מינימום]],"")</f>
        <v>15</v>
      </c>
      <c r="L1071">
        <f>IF(IFERROR(LOOKUP(טבלה13[[#This Row],[ClientID]],פיבוט!$A$4:$A$121),FALSE)=טבלה13[[#This Row],[ClientID]],1,0)</f>
        <v>1</v>
      </c>
      <c r="M1071" t="str">
        <f>IF(OR(טבלה13[[#This Row],[ClientID]]=A1072),"",1)</f>
        <v/>
      </c>
      <c r="N1071" s="3">
        <f>IF(טבלה13[[#This Row],[טווח]]&lt;&gt;K1070,טבלה13[[#This Row],[טווח]],"")</f>
        <v>15</v>
      </c>
      <c r="O1071" s="3">
        <f>IF(טבלה13[[#This Row],[מניית טווחים]]&lt;&gt;"",IF(OR(30&gt;טבלה13[[#This Row],[מקסימום]],30&lt;טבלה13[[#This Row],[מינימום]]),0,1),"")</f>
        <v>1</v>
      </c>
    </row>
    <row r="1072" spans="1:15" x14ac:dyDescent="0.25">
      <c r="A1072" t="s">
        <v>110</v>
      </c>
      <c r="B1072">
        <v>10</v>
      </c>
      <c r="C1072">
        <v>28</v>
      </c>
      <c r="D1072">
        <f>טבלה13[[#This Row],[LengthofCycle]]+1</f>
        <v>29</v>
      </c>
      <c r="E1072">
        <f>IF(טבלה13[[#This Row],[CycleNumber]]&lt;3,"",IF(טבלה13[[#This Row],[CycleNumber]]=3,MIN(D1070:D1072),IF(I1071=3,MIN(D1069:D1071),E1071)))</f>
        <v>22</v>
      </c>
      <c r="F1072">
        <f>IF(טבלה13[[#This Row],[CycleNumber]]&lt;3,"",IF(טבלה13[[#This Row],[CycleNumber]]=3,MAX(D1070:D1072),IF(I1071=3,MAX(D1069:D1071),F1071)))</f>
        <v>37</v>
      </c>
      <c r="G1072">
        <f>IF(OR(טבלה13[[#This Row],[CycleNumber]]&gt;B1073,B1073=""),IF(טבלה13[[#This Row],[מספר סטייה]]=3,MIN(D1070:D1072),טבלה13[[#This Row],[מינ קבוע]]),טבלה13[[#This Row],[מינ קבוע]])</f>
        <v>22</v>
      </c>
      <c r="H1072">
        <f>IF(OR(טבלה13[[#This Row],[CycleNumber]]&gt;B1073,B1073=""),IF(טבלה13[[#This Row],[מספר סטייה]]=3,MAX(D1070:D1072),טבלה13[[#This Row],[מקס קבוע]]),טבלה13[[#This Row],[מקס קבוע]])</f>
        <v>37</v>
      </c>
      <c r="I107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קבוע]]&lt;&gt;E1071,1,I1071+1),0))</f>
        <v>0</v>
      </c>
      <c r="J1072">
        <f>IF(AND(טבלה13[[#This Row],[CycleNumber]]&lt;B1073,טבלה13[[#This Row],[מקס קבוע]]&lt;&gt;""),IF(OR(טבלה13[[#This Row],[מספר סטייה]]&lt;I1073,AND(טבלה13[[#This Row],[מספר סטייה]]=3,I1073=1)),0,1),"")</f>
        <v>1</v>
      </c>
      <c r="K1072">
        <f>IF(טבלה13[[#This Row],[מקס קבוע]]&lt;&gt;"",טבלה13[[#This Row],[מקסימום]]-טבלה13[[#This Row],[מינימום]],"")</f>
        <v>15</v>
      </c>
      <c r="L1072">
        <f>IF(IFERROR(LOOKUP(טבלה13[[#This Row],[ClientID]],פיבוט!$A$4:$A$121),FALSE)=טבלה13[[#This Row],[ClientID]],1,0)</f>
        <v>1</v>
      </c>
      <c r="M1072" t="str">
        <f>IF(OR(טבלה13[[#This Row],[ClientID]]=A1073),"",1)</f>
        <v/>
      </c>
      <c r="N1072" s="3" t="str">
        <f>IF(טבלה13[[#This Row],[טווח]]&lt;&gt;K1071,טבלה13[[#This Row],[טווח]],"")</f>
        <v/>
      </c>
      <c r="O1072" s="3" t="str">
        <f>IF(טבלה13[[#This Row],[מניית טווחים]]&lt;&gt;"",IF(OR(30&gt;טבלה13[[#This Row],[מקסימום]],30&lt;טבלה13[[#This Row],[מינימום]]),0,1),"")</f>
        <v/>
      </c>
    </row>
    <row r="1073" spans="1:15" x14ac:dyDescent="0.25">
      <c r="A1073" t="s">
        <v>110</v>
      </c>
      <c r="B1073">
        <v>11</v>
      </c>
      <c r="C1073">
        <v>26</v>
      </c>
      <c r="D1073">
        <f>טבלה13[[#This Row],[LengthofCycle]]+1</f>
        <v>27</v>
      </c>
      <c r="E1073">
        <f>IF(טבלה13[[#This Row],[CycleNumber]]&lt;3,"",IF(טבלה13[[#This Row],[CycleNumber]]=3,MIN(D1071:D1073),IF(I1072=3,MIN(D1070:D1072),E1072)))</f>
        <v>22</v>
      </c>
      <c r="F1073">
        <f>IF(טבלה13[[#This Row],[CycleNumber]]&lt;3,"",IF(טבלה13[[#This Row],[CycleNumber]]=3,MAX(D1071:D1073),IF(I1072=3,MAX(D1070:D1072),F1072)))</f>
        <v>37</v>
      </c>
      <c r="G1073">
        <f>IF(OR(טבלה13[[#This Row],[CycleNumber]]&gt;B1074,B1074=""),IF(טבלה13[[#This Row],[מספר סטייה]]=3,MIN(D1071:D1073),טבלה13[[#This Row],[מינ קבוע]]),טבלה13[[#This Row],[מינ קבוע]])</f>
        <v>22</v>
      </c>
      <c r="H1073">
        <f>IF(OR(טבלה13[[#This Row],[CycleNumber]]&gt;B1074,B1074=""),IF(טבלה13[[#This Row],[מספר סטייה]]=3,MAX(D1071:D1073),טבלה13[[#This Row],[מקס קבוע]]),טבלה13[[#This Row],[מקס קבוע]])</f>
        <v>37</v>
      </c>
      <c r="I107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קבוע]]&lt;&gt;E1072,1,I1072+1),0))</f>
        <v>0</v>
      </c>
      <c r="J1073">
        <f>IF(AND(טבלה13[[#This Row],[CycleNumber]]&lt;B1074,טבלה13[[#This Row],[מקס קבוע]]&lt;&gt;""),IF(OR(טבלה13[[#This Row],[מספר סטייה]]&lt;I1074,AND(טבלה13[[#This Row],[מספר סטייה]]=3,I1074=1)),0,1),"")</f>
        <v>1</v>
      </c>
      <c r="K1073">
        <f>IF(טבלה13[[#This Row],[מקס קבוע]]&lt;&gt;"",טבלה13[[#This Row],[מקסימום]]-טבלה13[[#This Row],[מינימום]],"")</f>
        <v>15</v>
      </c>
      <c r="L1073">
        <f>IF(IFERROR(LOOKUP(טבלה13[[#This Row],[ClientID]],פיבוט!$A$4:$A$121),FALSE)=טבלה13[[#This Row],[ClientID]],1,0)</f>
        <v>1</v>
      </c>
      <c r="M1073" t="str">
        <f>IF(OR(טבלה13[[#This Row],[ClientID]]=A1074),"",1)</f>
        <v/>
      </c>
      <c r="N1073" s="3" t="str">
        <f>IF(טבלה13[[#This Row],[טווח]]&lt;&gt;K1072,טבלה13[[#This Row],[טווח]],"")</f>
        <v/>
      </c>
      <c r="O1073" s="3" t="str">
        <f>IF(טבלה13[[#This Row],[מניית טווחים]]&lt;&gt;"",IF(OR(30&gt;טבלה13[[#This Row],[מקסימום]],30&lt;טבלה13[[#This Row],[מינימום]]),0,1),"")</f>
        <v/>
      </c>
    </row>
    <row r="1074" spans="1:15" x14ac:dyDescent="0.25">
      <c r="A1074" t="s">
        <v>110</v>
      </c>
      <c r="B1074">
        <v>12</v>
      </c>
      <c r="C1074">
        <v>25</v>
      </c>
      <c r="D1074">
        <f>טבלה13[[#This Row],[LengthofCycle]]+1</f>
        <v>26</v>
      </c>
      <c r="E1074">
        <f>IF(טבלה13[[#This Row],[CycleNumber]]&lt;3,"",IF(טבלה13[[#This Row],[CycleNumber]]=3,MIN(D1072:D1074),IF(I1073=3,MIN(D1071:D1073),E1073)))</f>
        <v>22</v>
      </c>
      <c r="F1074">
        <f>IF(טבלה13[[#This Row],[CycleNumber]]&lt;3,"",IF(טבלה13[[#This Row],[CycleNumber]]=3,MAX(D1072:D1074),IF(I1073=3,MAX(D1071:D1073),F1073)))</f>
        <v>37</v>
      </c>
      <c r="G1074">
        <f>IF(OR(טבלה13[[#This Row],[CycleNumber]]&gt;B1075,B1075=""),IF(טבלה13[[#This Row],[מספר סטייה]]=3,MIN(D1072:D1074),טבלה13[[#This Row],[מינ קבוע]]),טבלה13[[#This Row],[מינ קבוע]])</f>
        <v>22</v>
      </c>
      <c r="H1074">
        <f>IF(OR(טבלה13[[#This Row],[CycleNumber]]&gt;B1075,B1075=""),IF(טבלה13[[#This Row],[מספר סטייה]]=3,MAX(D1072:D1074),טבלה13[[#This Row],[מקס קבוע]]),טבלה13[[#This Row],[מקס קבוע]])</f>
        <v>37</v>
      </c>
      <c r="I107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קבוע]]&lt;&gt;E1073,1,I1073+1),0))</f>
        <v>0</v>
      </c>
      <c r="J1074">
        <f>IF(AND(טבלה13[[#This Row],[CycleNumber]]&lt;B1075,טבלה13[[#This Row],[מקס קבוע]]&lt;&gt;""),IF(OR(טבלה13[[#This Row],[מספר סטייה]]&lt;I1075,AND(טבלה13[[#This Row],[מספר סטייה]]=3,I1075=1)),0,1),"")</f>
        <v>1</v>
      </c>
      <c r="K1074">
        <f>IF(טבלה13[[#This Row],[מקס קבוע]]&lt;&gt;"",טבלה13[[#This Row],[מקסימום]]-טבלה13[[#This Row],[מינימום]],"")</f>
        <v>15</v>
      </c>
      <c r="L1074">
        <f>IF(IFERROR(LOOKUP(טבלה13[[#This Row],[ClientID]],פיבוט!$A$4:$A$121),FALSE)=טבלה13[[#This Row],[ClientID]],1,0)</f>
        <v>1</v>
      </c>
      <c r="M1074" t="str">
        <f>IF(OR(טבלה13[[#This Row],[ClientID]]=A1075),"",1)</f>
        <v/>
      </c>
      <c r="N1074" s="3" t="str">
        <f>IF(טבלה13[[#This Row],[טווח]]&lt;&gt;K1073,טבלה13[[#This Row],[טווח]],"")</f>
        <v/>
      </c>
      <c r="O1074" s="3" t="str">
        <f>IF(טבלה13[[#This Row],[מניית טווחים]]&lt;&gt;"",IF(OR(30&gt;טבלה13[[#This Row],[מקסימום]],30&lt;טבלה13[[#This Row],[מינימום]]),0,1),"")</f>
        <v/>
      </c>
    </row>
    <row r="1075" spans="1:15" x14ac:dyDescent="0.25">
      <c r="A1075" t="s">
        <v>110</v>
      </c>
      <c r="B1075">
        <v>13</v>
      </c>
      <c r="C1075">
        <v>26</v>
      </c>
      <c r="D1075">
        <f>טבלה13[[#This Row],[LengthofCycle]]+1</f>
        <v>27</v>
      </c>
      <c r="E1075">
        <f>IF(טבלה13[[#This Row],[CycleNumber]]&lt;3,"",IF(טבלה13[[#This Row],[CycleNumber]]=3,MIN(D1073:D1075),IF(I1074=3,MIN(D1072:D1074),E1074)))</f>
        <v>22</v>
      </c>
      <c r="F1075">
        <f>IF(טבלה13[[#This Row],[CycleNumber]]&lt;3,"",IF(טבלה13[[#This Row],[CycleNumber]]=3,MAX(D1073:D1075),IF(I1074=3,MAX(D1072:D1074),F1074)))</f>
        <v>37</v>
      </c>
      <c r="G1075">
        <f>IF(OR(טבלה13[[#This Row],[CycleNumber]]&gt;B1076,B1076=""),IF(טבלה13[[#This Row],[מספר סטייה]]=3,MIN(D1073:D1075),טבלה13[[#This Row],[מינ קבוע]]),טבלה13[[#This Row],[מינ קבוע]])</f>
        <v>22</v>
      </c>
      <c r="H1075">
        <f>IF(OR(טבלה13[[#This Row],[CycleNumber]]&gt;B1076,B1076=""),IF(טבלה13[[#This Row],[מספר סטייה]]=3,MAX(D1073:D1075),טבלה13[[#This Row],[מקס קבוע]]),טבלה13[[#This Row],[מקס קבוע]])</f>
        <v>37</v>
      </c>
      <c r="I107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קבוע]]&lt;&gt;E1074,1,I1074+1),0))</f>
        <v>0</v>
      </c>
      <c r="J1075" t="str">
        <f>IF(AND(טבלה13[[#This Row],[CycleNumber]]&lt;B1076,טבלה13[[#This Row],[מקס קבוע]]&lt;&gt;""),IF(OR(טבלה13[[#This Row],[מספר סטייה]]&lt;I1076,AND(טבלה13[[#This Row],[מספר סטייה]]=3,I1076=1)),0,1),"")</f>
        <v/>
      </c>
      <c r="K1075">
        <f>IF(טבלה13[[#This Row],[מקס קבוע]]&lt;&gt;"",טבלה13[[#This Row],[מקסימום]]-טבלה13[[#This Row],[מינימום]],"")</f>
        <v>15</v>
      </c>
      <c r="L1075">
        <f>IF(IFERROR(LOOKUP(טבלה13[[#This Row],[ClientID]],פיבוט!$A$4:$A$121),FALSE)=טבלה13[[#This Row],[ClientID]],1,0)</f>
        <v>1</v>
      </c>
      <c r="M1075">
        <f>IF(OR(טבלה13[[#This Row],[ClientID]]=A1076),"",1)</f>
        <v>1</v>
      </c>
      <c r="N1075" s="3" t="str">
        <f>IF(טבלה13[[#This Row],[טווח]]&lt;&gt;K1074,טבלה13[[#This Row],[טווח]],"")</f>
        <v/>
      </c>
      <c r="O1075" s="3" t="str">
        <f>IF(טבלה13[[#This Row],[מניית טווחים]]&lt;&gt;"",IF(OR(30&gt;טבלה13[[#This Row],[מקסימום]],30&lt;טבלה13[[#This Row],[מינימום]]),0,1),"")</f>
        <v/>
      </c>
    </row>
    <row r="1076" spans="1:15" x14ac:dyDescent="0.25">
      <c r="A1076" t="s">
        <v>115</v>
      </c>
      <c r="B1076">
        <v>1</v>
      </c>
      <c r="C1076">
        <v>30</v>
      </c>
      <c r="D1076">
        <f>טבלה13[[#This Row],[LengthofCycle]]+1</f>
        <v>31</v>
      </c>
      <c r="E1076" t="str">
        <f>IF(טבלה13[[#This Row],[CycleNumber]]&lt;3,"",IF(טבלה13[[#This Row],[CycleNumber]]=3,MIN(D1074:D1076),IF(I1075=3,MIN(D1073:D1075),E1075)))</f>
        <v/>
      </c>
      <c r="F1076" t="str">
        <f>IF(טבלה13[[#This Row],[CycleNumber]]&lt;3,"",IF(טבלה13[[#This Row],[CycleNumber]]=3,MAX(D1074:D1076),IF(I1075=3,MAX(D1073:D1075),F1075)))</f>
        <v/>
      </c>
      <c r="G1076" t="str">
        <f>IF(OR(טבלה13[[#This Row],[CycleNumber]]&gt;B1077,B1077=""),IF(טבלה13[[#This Row],[מספר סטייה]]=3,MIN(D1074:D1076),טבלה13[[#This Row],[מינ קבוע]]),טבלה13[[#This Row],[מינ קבוע]])</f>
        <v/>
      </c>
      <c r="H1076" t="str">
        <f>IF(OR(טבלה13[[#This Row],[CycleNumber]]&gt;B1077,B1077=""),IF(טבלה13[[#This Row],[מספר סטייה]]=3,MAX(D1074:D1076),טבלה13[[#This Row],[מקס קבוע]]),טבלה13[[#This Row],[מקס קבוע]])</f>
        <v/>
      </c>
      <c r="I107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קבוע]]&lt;&gt;E1075,1,I1075+1),0))</f>
        <v/>
      </c>
      <c r="J1076" t="str">
        <f>IF(AND(טבלה13[[#This Row],[CycleNumber]]&lt;B1077,טבלה13[[#This Row],[מקס קבוע]]&lt;&gt;""),IF(OR(טבלה13[[#This Row],[מספר סטייה]]&lt;I1077,AND(טבלה13[[#This Row],[מספר סטייה]]=3,I1077=1)),0,1),"")</f>
        <v/>
      </c>
      <c r="K1076" t="str">
        <f>IF(טבלה13[[#This Row],[מקס קבוע]]&lt;&gt;"",טבלה13[[#This Row],[מקסימום]]-טבלה13[[#This Row],[מינימום]],"")</f>
        <v/>
      </c>
      <c r="L1076">
        <f>IF(IFERROR(LOOKUP(טבלה13[[#This Row],[ClientID]],פיבוט!$A$4:$A$121),FALSE)=טבלה13[[#This Row],[ClientID]],1,0)</f>
        <v>1</v>
      </c>
      <c r="M1076" t="str">
        <f>IF(OR(טבלה13[[#This Row],[ClientID]]=A1077),"",1)</f>
        <v/>
      </c>
      <c r="N1076" s="3" t="str">
        <f>IF(טבלה13[[#This Row],[טווח]]&lt;&gt;K1075,טבלה13[[#This Row],[טווח]],"")</f>
        <v/>
      </c>
      <c r="O1076" s="3" t="str">
        <f>IF(טבלה13[[#This Row],[מניית טווחים]]&lt;&gt;"",IF(OR(30&gt;טבלה13[[#This Row],[מקסימום]],30&lt;טבלה13[[#This Row],[מינימום]]),0,1),"")</f>
        <v/>
      </c>
    </row>
    <row r="1077" spans="1:15" x14ac:dyDescent="0.25">
      <c r="A1077" t="s">
        <v>115</v>
      </c>
      <c r="B1077">
        <v>2</v>
      </c>
      <c r="C1077">
        <v>28</v>
      </c>
      <c r="D1077">
        <f>טבלה13[[#This Row],[LengthofCycle]]+1</f>
        <v>29</v>
      </c>
      <c r="E1077" t="str">
        <f>IF(טבלה13[[#This Row],[CycleNumber]]&lt;3,"",IF(טבלה13[[#This Row],[CycleNumber]]=3,MIN(D1075:D1077),IF(I1076=3,MIN(D1074:D1076),E1076)))</f>
        <v/>
      </c>
      <c r="F1077" t="str">
        <f>IF(טבלה13[[#This Row],[CycleNumber]]&lt;3,"",IF(טבלה13[[#This Row],[CycleNumber]]=3,MAX(D1075:D1077),IF(I1076=3,MAX(D1074:D1076),F1076)))</f>
        <v/>
      </c>
      <c r="G1077" t="str">
        <f>IF(OR(טבלה13[[#This Row],[CycleNumber]]&gt;B1078,B1078=""),IF(טבלה13[[#This Row],[מספר סטייה]]=3,MIN(D1075:D1077),טבלה13[[#This Row],[מינ קבוע]]),טבלה13[[#This Row],[מינ קבוע]])</f>
        <v/>
      </c>
      <c r="H1077" t="str">
        <f>IF(OR(טבלה13[[#This Row],[CycleNumber]]&gt;B1078,B1078=""),IF(טבלה13[[#This Row],[מספר סטייה]]=3,MAX(D1075:D1077),טבלה13[[#This Row],[מקס קבוע]]),טבלה13[[#This Row],[מקס קבוע]])</f>
        <v/>
      </c>
      <c r="I107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קבוע]]&lt;&gt;E1076,1,I1076+1),0))</f>
        <v/>
      </c>
      <c r="J1077" t="str">
        <f>IF(AND(טבלה13[[#This Row],[CycleNumber]]&lt;B1078,טבלה13[[#This Row],[מקס קבוע]]&lt;&gt;""),IF(OR(טבלה13[[#This Row],[מספר סטייה]]&lt;I1078,AND(טבלה13[[#This Row],[מספר סטייה]]=3,I1078=1)),0,1),"")</f>
        <v/>
      </c>
      <c r="K1077" t="str">
        <f>IF(טבלה13[[#This Row],[מקס קבוע]]&lt;&gt;"",טבלה13[[#This Row],[מקסימום]]-טבלה13[[#This Row],[מינימום]],"")</f>
        <v/>
      </c>
      <c r="L1077">
        <f>IF(IFERROR(LOOKUP(טבלה13[[#This Row],[ClientID]],פיבוט!$A$4:$A$121),FALSE)=טבלה13[[#This Row],[ClientID]],1,0)</f>
        <v>1</v>
      </c>
      <c r="M1077" t="str">
        <f>IF(OR(טבלה13[[#This Row],[ClientID]]=A1078),"",1)</f>
        <v/>
      </c>
      <c r="N1077" s="3" t="str">
        <f>IF(טבלה13[[#This Row],[טווח]]&lt;&gt;K1076,טבלה13[[#This Row],[טווח]],"")</f>
        <v/>
      </c>
      <c r="O1077" s="3" t="str">
        <f>IF(טבלה13[[#This Row],[מניית טווחים]]&lt;&gt;"",IF(OR(30&gt;טבלה13[[#This Row],[מקסימום]],30&lt;טבלה13[[#This Row],[מינימום]]),0,1),"")</f>
        <v/>
      </c>
    </row>
    <row r="1078" spans="1:15" x14ac:dyDescent="0.25">
      <c r="A1078" t="s">
        <v>115</v>
      </c>
      <c r="B1078">
        <v>3</v>
      </c>
      <c r="C1078">
        <v>31</v>
      </c>
      <c r="D1078">
        <f>טבלה13[[#This Row],[LengthofCycle]]+1</f>
        <v>32</v>
      </c>
      <c r="E1078">
        <f>IF(טבלה13[[#This Row],[CycleNumber]]&lt;3,"",IF(טבלה13[[#This Row],[CycleNumber]]=3,MIN(D1076:D1078),IF(I1077=3,MIN(D1075:D1077),E1077)))</f>
        <v>29</v>
      </c>
      <c r="F1078">
        <f>IF(טבלה13[[#This Row],[CycleNumber]]&lt;3,"",IF(טבלה13[[#This Row],[CycleNumber]]=3,MAX(D1076:D1078),IF(I1077=3,MAX(D1075:D1077),F1077)))</f>
        <v>32</v>
      </c>
      <c r="G1078">
        <f>IF(OR(טבלה13[[#This Row],[CycleNumber]]&gt;B1079,B1079=""),IF(טבלה13[[#This Row],[מספר סטייה]]=3,MIN(D1076:D1078),טבלה13[[#This Row],[מינ קבוע]]),טבלה13[[#This Row],[מינ קבוע]])</f>
        <v>29</v>
      </c>
      <c r="H1078">
        <f>IF(OR(טבלה13[[#This Row],[CycleNumber]]&gt;B1079,B1079=""),IF(טבלה13[[#This Row],[מספר סטייה]]=3,MAX(D1076:D1078),טבלה13[[#This Row],[מקס קבוע]]),טבלה13[[#This Row],[מקס קבוע]])</f>
        <v>32</v>
      </c>
      <c r="I107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קבוע]]&lt;&gt;E1077,1,I1077+1),0))</f>
        <v>0</v>
      </c>
      <c r="J1078">
        <f>IF(AND(טבלה13[[#This Row],[CycleNumber]]&lt;B1079,טבלה13[[#This Row],[מקס קבוע]]&lt;&gt;""),IF(OR(טבלה13[[#This Row],[מספר סטייה]]&lt;I1079,AND(טבלה13[[#This Row],[מספר סטייה]]=3,I1079=1)),0,1),"")</f>
        <v>0</v>
      </c>
      <c r="K1078">
        <f>IF(טבלה13[[#This Row],[מקס קבוע]]&lt;&gt;"",טבלה13[[#This Row],[מקסימום]]-טבלה13[[#This Row],[מינימום]],"")</f>
        <v>3</v>
      </c>
      <c r="L1078">
        <f>IF(IFERROR(LOOKUP(טבלה13[[#This Row],[ClientID]],פיבוט!$A$4:$A$121),FALSE)=טבלה13[[#This Row],[ClientID]],1,0)</f>
        <v>1</v>
      </c>
      <c r="M1078" t="str">
        <f>IF(OR(טבלה13[[#This Row],[ClientID]]=A1079),"",1)</f>
        <v/>
      </c>
      <c r="N1078" s="3">
        <f>IF(טבלה13[[#This Row],[טווח]]&lt;&gt;K1077,טבלה13[[#This Row],[טווח]],"")</f>
        <v>3</v>
      </c>
      <c r="O1078" s="3">
        <f>IF(טבלה13[[#This Row],[מניית טווחים]]&lt;&gt;"",IF(OR(30&gt;טבלה13[[#This Row],[מקסימום]],30&lt;טבלה13[[#This Row],[מינימום]]),0,1),"")</f>
        <v>1</v>
      </c>
    </row>
    <row r="1079" spans="1:15" x14ac:dyDescent="0.25">
      <c r="A1079" t="s">
        <v>115</v>
      </c>
      <c r="B1079">
        <v>4</v>
      </c>
      <c r="C1079">
        <v>32</v>
      </c>
      <c r="D1079">
        <f>טבלה13[[#This Row],[LengthofCycle]]+1</f>
        <v>33</v>
      </c>
      <c r="E1079">
        <f>IF(טבלה13[[#This Row],[CycleNumber]]&lt;3,"",IF(טבלה13[[#This Row],[CycleNumber]]=3,MIN(D1077:D1079),IF(I1078=3,MIN(D1076:D1078),E1078)))</f>
        <v>29</v>
      </c>
      <c r="F1079">
        <f>IF(טבלה13[[#This Row],[CycleNumber]]&lt;3,"",IF(טבלה13[[#This Row],[CycleNumber]]=3,MAX(D1077:D1079),IF(I1078=3,MAX(D1076:D1078),F1078)))</f>
        <v>32</v>
      </c>
      <c r="G1079">
        <f>IF(OR(טבלה13[[#This Row],[CycleNumber]]&gt;B1080,B1080=""),IF(טבלה13[[#This Row],[מספר סטייה]]=3,MIN(D1077:D1079),טבלה13[[#This Row],[מינ קבוע]]),טבלה13[[#This Row],[מינ קבוע]])</f>
        <v>29</v>
      </c>
      <c r="H1079">
        <f>IF(OR(טבלה13[[#This Row],[CycleNumber]]&gt;B1080,B1080=""),IF(טבלה13[[#This Row],[מספר סטייה]]=3,MAX(D1077:D1079),טבלה13[[#This Row],[מקס קבוע]]),טבלה13[[#This Row],[מקס קבוע]])</f>
        <v>32</v>
      </c>
      <c r="I107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קבוע]]&lt;&gt;E1078,1,I1078+1),0))</f>
        <v>1</v>
      </c>
      <c r="J1079">
        <f>IF(AND(טבלה13[[#This Row],[CycleNumber]]&lt;B1080,טבלה13[[#This Row],[מקס קבוע]]&lt;&gt;""),IF(OR(טבלה13[[#This Row],[מספר סטייה]]&lt;I1080,AND(טבלה13[[#This Row],[מספר סטייה]]=3,I1080=1)),0,1),"")</f>
        <v>0</v>
      </c>
      <c r="K1079">
        <f>IF(טבלה13[[#This Row],[מקס קבוע]]&lt;&gt;"",טבלה13[[#This Row],[מקסימום]]-טבלה13[[#This Row],[מינימום]],"")</f>
        <v>3</v>
      </c>
      <c r="L1079">
        <f>IF(IFERROR(LOOKUP(טבלה13[[#This Row],[ClientID]],פיבוט!$A$4:$A$121),FALSE)=טבלה13[[#This Row],[ClientID]],1,0)</f>
        <v>1</v>
      </c>
      <c r="M1079" t="str">
        <f>IF(OR(טבלה13[[#This Row],[ClientID]]=A1080),"",1)</f>
        <v/>
      </c>
      <c r="N1079" s="3" t="str">
        <f>IF(טבלה13[[#This Row],[טווח]]&lt;&gt;K1078,טבלה13[[#This Row],[טווח]],"")</f>
        <v/>
      </c>
      <c r="O1079" s="3" t="str">
        <f>IF(טבלה13[[#This Row],[מניית טווחים]]&lt;&gt;"",IF(OR(30&gt;טבלה13[[#This Row],[מקסימום]],30&lt;טבלה13[[#This Row],[מינימום]]),0,1),"")</f>
        <v/>
      </c>
    </row>
    <row r="1080" spans="1:15" x14ac:dyDescent="0.25">
      <c r="A1080" t="s">
        <v>115</v>
      </c>
      <c r="B1080">
        <v>5</v>
      </c>
      <c r="C1080">
        <v>26</v>
      </c>
      <c r="D1080">
        <f>טבלה13[[#This Row],[LengthofCycle]]+1</f>
        <v>27</v>
      </c>
      <c r="E1080">
        <f>IF(טבלה13[[#This Row],[CycleNumber]]&lt;3,"",IF(טבלה13[[#This Row],[CycleNumber]]=3,MIN(D1078:D1080),IF(I1079=3,MIN(D1077:D1079),E1079)))</f>
        <v>29</v>
      </c>
      <c r="F1080">
        <f>IF(טבלה13[[#This Row],[CycleNumber]]&lt;3,"",IF(טבלה13[[#This Row],[CycleNumber]]=3,MAX(D1078:D1080),IF(I1079=3,MAX(D1077:D1079),F1079)))</f>
        <v>32</v>
      </c>
      <c r="G1080">
        <f>IF(OR(טבלה13[[#This Row],[CycleNumber]]&gt;B1081,B1081=""),IF(טבלה13[[#This Row],[מספר סטייה]]=3,MIN(D1078:D1080),טבלה13[[#This Row],[מינ קבוע]]),טבלה13[[#This Row],[מינ קבוע]])</f>
        <v>29</v>
      </c>
      <c r="H1080">
        <f>IF(OR(טבלה13[[#This Row],[CycleNumber]]&gt;B1081,B1081=""),IF(טבלה13[[#This Row],[מספר סטייה]]=3,MAX(D1078:D1080),טבלה13[[#This Row],[מקס קבוע]]),טבלה13[[#This Row],[מקס קבוע]])</f>
        <v>32</v>
      </c>
      <c r="I108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קבוע]]&lt;&gt;E1079,1,I1079+1),0))</f>
        <v>2</v>
      </c>
      <c r="J1080">
        <f>IF(AND(טבלה13[[#This Row],[CycleNumber]]&lt;B1081,טבלה13[[#This Row],[מקס קבוע]]&lt;&gt;""),IF(OR(טבלה13[[#This Row],[מספר סטייה]]&lt;I1081,AND(טבלה13[[#This Row],[מספר סטייה]]=3,I1081=1)),0,1),"")</f>
        <v>1</v>
      </c>
      <c r="K1080">
        <f>IF(טבלה13[[#This Row],[מקס קבוע]]&lt;&gt;"",טבלה13[[#This Row],[מקסימום]]-טבלה13[[#This Row],[מינימום]],"")</f>
        <v>3</v>
      </c>
      <c r="L1080">
        <f>IF(IFERROR(LOOKUP(טבלה13[[#This Row],[ClientID]],פיבוט!$A$4:$A$121),FALSE)=טבלה13[[#This Row],[ClientID]],1,0)</f>
        <v>1</v>
      </c>
      <c r="M1080" t="str">
        <f>IF(OR(טבלה13[[#This Row],[ClientID]]=A1081),"",1)</f>
        <v/>
      </c>
      <c r="N1080" s="3" t="str">
        <f>IF(טבלה13[[#This Row],[טווח]]&lt;&gt;K1079,טבלה13[[#This Row],[טווח]],"")</f>
        <v/>
      </c>
      <c r="O1080" s="3" t="str">
        <f>IF(טבלה13[[#This Row],[מניית טווחים]]&lt;&gt;"",IF(OR(30&gt;טבלה13[[#This Row],[מקסימום]],30&lt;טבלה13[[#This Row],[מינימום]]),0,1),"")</f>
        <v/>
      </c>
    </row>
    <row r="1081" spans="1:15" x14ac:dyDescent="0.25">
      <c r="A1081" t="s">
        <v>115</v>
      </c>
      <c r="B1081">
        <v>6</v>
      </c>
      <c r="C1081">
        <v>30</v>
      </c>
      <c r="D1081">
        <f>טבלה13[[#This Row],[LengthofCycle]]+1</f>
        <v>31</v>
      </c>
      <c r="E1081">
        <f>IF(טבלה13[[#This Row],[CycleNumber]]&lt;3,"",IF(טבלה13[[#This Row],[CycleNumber]]=3,MIN(D1079:D1081),IF(I1080=3,MIN(D1078:D1080),E1080)))</f>
        <v>29</v>
      </c>
      <c r="F1081">
        <f>IF(טבלה13[[#This Row],[CycleNumber]]&lt;3,"",IF(טבלה13[[#This Row],[CycleNumber]]=3,MAX(D1079:D1081),IF(I1080=3,MAX(D1078:D1080),F1080)))</f>
        <v>32</v>
      </c>
      <c r="G1081">
        <f>IF(OR(טבלה13[[#This Row],[CycleNumber]]&gt;B1082,B1082=""),IF(טבלה13[[#This Row],[מספר סטייה]]=3,MIN(D1079:D1081),טבלה13[[#This Row],[מינ קבוע]]),טבלה13[[#This Row],[מינ קבוע]])</f>
        <v>29</v>
      </c>
      <c r="H1081">
        <f>IF(OR(טבלה13[[#This Row],[CycleNumber]]&gt;B1082,B1082=""),IF(טבלה13[[#This Row],[מספר סטייה]]=3,MAX(D1079:D1081),טבלה13[[#This Row],[מקס קבוע]]),טבלה13[[#This Row],[מקס קבוע]])</f>
        <v>32</v>
      </c>
      <c r="I108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קבוע]]&lt;&gt;E1080,1,I1080+1),0))</f>
        <v>0</v>
      </c>
      <c r="J1081">
        <f>IF(AND(טבלה13[[#This Row],[CycleNumber]]&lt;B1082,טבלה13[[#This Row],[מקס קבוע]]&lt;&gt;""),IF(OR(טבלה13[[#This Row],[מספר סטייה]]&lt;I1082,AND(טבלה13[[#This Row],[מספר סטייה]]=3,I1082=1)),0,1),"")</f>
        <v>0</v>
      </c>
      <c r="K1081">
        <f>IF(טבלה13[[#This Row],[מקס קבוע]]&lt;&gt;"",טבלה13[[#This Row],[מקסימום]]-טבלה13[[#This Row],[מינימום]],"")</f>
        <v>3</v>
      </c>
      <c r="L1081">
        <f>IF(IFERROR(LOOKUP(טבלה13[[#This Row],[ClientID]],פיבוט!$A$4:$A$121),FALSE)=טבלה13[[#This Row],[ClientID]],1,0)</f>
        <v>1</v>
      </c>
      <c r="M1081" t="str">
        <f>IF(OR(טבלה13[[#This Row],[ClientID]]=A1082),"",1)</f>
        <v/>
      </c>
      <c r="N1081" s="3" t="str">
        <f>IF(טבלה13[[#This Row],[טווח]]&lt;&gt;K1080,טבלה13[[#This Row],[טווח]],"")</f>
        <v/>
      </c>
      <c r="O1081" s="3" t="str">
        <f>IF(טבלה13[[#This Row],[מניית טווחים]]&lt;&gt;"",IF(OR(30&gt;טבלה13[[#This Row],[מקסימום]],30&lt;טבלה13[[#This Row],[מינימום]]),0,1),"")</f>
        <v/>
      </c>
    </row>
    <row r="1082" spans="1:15" x14ac:dyDescent="0.25">
      <c r="A1082" t="s">
        <v>115</v>
      </c>
      <c r="B1082">
        <v>7</v>
      </c>
      <c r="C1082">
        <v>26</v>
      </c>
      <c r="D1082">
        <f>טבלה13[[#This Row],[LengthofCycle]]+1</f>
        <v>27</v>
      </c>
      <c r="E1082">
        <f>IF(טבלה13[[#This Row],[CycleNumber]]&lt;3,"",IF(טבלה13[[#This Row],[CycleNumber]]=3,MIN(D1080:D1082),IF(I1081=3,MIN(D1079:D1081),E1081)))</f>
        <v>29</v>
      </c>
      <c r="F1082">
        <f>IF(טבלה13[[#This Row],[CycleNumber]]&lt;3,"",IF(טבלה13[[#This Row],[CycleNumber]]=3,MAX(D1080:D1082),IF(I1081=3,MAX(D1079:D1081),F1081)))</f>
        <v>32</v>
      </c>
      <c r="G1082">
        <f>IF(OR(טבלה13[[#This Row],[CycleNumber]]&gt;B1083,B1083=""),IF(טבלה13[[#This Row],[מספר סטייה]]=3,MIN(D1080:D1082),טבלה13[[#This Row],[מינ קבוע]]),טבלה13[[#This Row],[מינ קבוע]])</f>
        <v>29</v>
      </c>
      <c r="H1082">
        <f>IF(OR(טבלה13[[#This Row],[CycleNumber]]&gt;B1083,B1083=""),IF(טבלה13[[#This Row],[מספר סטייה]]=3,MAX(D1080:D1082),טבלה13[[#This Row],[מקס קבוע]]),טבלה13[[#This Row],[מקס קבוע]])</f>
        <v>32</v>
      </c>
      <c r="I108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קבוע]]&lt;&gt;E1081,1,I1081+1),0))</f>
        <v>1</v>
      </c>
      <c r="J1082">
        <f>IF(AND(טבלה13[[#This Row],[CycleNumber]]&lt;B1083,טבלה13[[#This Row],[מקס קבוע]]&lt;&gt;""),IF(OR(טבלה13[[#This Row],[מספר סטייה]]&lt;I1083,AND(טבלה13[[#This Row],[מספר סטייה]]=3,I1083=1)),0,1),"")</f>
        <v>1</v>
      </c>
      <c r="K1082">
        <f>IF(טבלה13[[#This Row],[מקס קבוע]]&lt;&gt;"",טבלה13[[#This Row],[מקסימום]]-טבלה13[[#This Row],[מינימום]],"")</f>
        <v>3</v>
      </c>
      <c r="L1082">
        <f>IF(IFERROR(LOOKUP(טבלה13[[#This Row],[ClientID]],פיבוט!$A$4:$A$121),FALSE)=טבלה13[[#This Row],[ClientID]],1,0)</f>
        <v>1</v>
      </c>
      <c r="M1082" t="str">
        <f>IF(OR(טבלה13[[#This Row],[ClientID]]=A1083),"",1)</f>
        <v/>
      </c>
      <c r="N1082" s="3" t="str">
        <f>IF(טבלה13[[#This Row],[טווח]]&lt;&gt;K1081,טבלה13[[#This Row],[טווח]],"")</f>
        <v/>
      </c>
      <c r="O1082" s="3" t="str">
        <f>IF(טבלה13[[#This Row],[מניית טווחים]]&lt;&gt;"",IF(OR(30&gt;טבלה13[[#This Row],[מקסימום]],30&lt;טבלה13[[#This Row],[מינימום]]),0,1),"")</f>
        <v/>
      </c>
    </row>
    <row r="1083" spans="1:15" x14ac:dyDescent="0.25">
      <c r="A1083" t="s">
        <v>115</v>
      </c>
      <c r="B1083">
        <v>8</v>
      </c>
      <c r="C1083">
        <v>28</v>
      </c>
      <c r="D1083">
        <f>טבלה13[[#This Row],[LengthofCycle]]+1</f>
        <v>29</v>
      </c>
      <c r="E1083">
        <f>IF(טבלה13[[#This Row],[CycleNumber]]&lt;3,"",IF(טבלה13[[#This Row],[CycleNumber]]=3,MIN(D1081:D1083),IF(I1082=3,MIN(D1080:D1082),E1082)))</f>
        <v>29</v>
      </c>
      <c r="F1083">
        <f>IF(טבלה13[[#This Row],[CycleNumber]]&lt;3,"",IF(טבלה13[[#This Row],[CycleNumber]]=3,MAX(D1081:D1083),IF(I1082=3,MAX(D1080:D1082),F1082)))</f>
        <v>32</v>
      </c>
      <c r="G1083">
        <f>IF(OR(טבלה13[[#This Row],[CycleNumber]]&gt;B1084,B1084=""),IF(טבלה13[[#This Row],[מספר סטייה]]=3,MIN(D1081:D1083),טבלה13[[#This Row],[מינ קבוע]]),טבלה13[[#This Row],[מינ קבוע]])</f>
        <v>29</v>
      </c>
      <c r="H1083">
        <f>IF(OR(טבלה13[[#This Row],[CycleNumber]]&gt;B1084,B1084=""),IF(טבלה13[[#This Row],[מספר סטייה]]=3,MAX(D1081:D1083),טבלה13[[#This Row],[מקס קבוע]]),טבלה13[[#This Row],[מקס קבוע]])</f>
        <v>32</v>
      </c>
      <c r="I108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קבוע]]&lt;&gt;E1082,1,I1082+1),0))</f>
        <v>0</v>
      </c>
      <c r="J1083">
        <f>IF(AND(טבלה13[[#This Row],[CycleNumber]]&lt;B1084,טבלה13[[#This Row],[מקס קבוע]]&lt;&gt;""),IF(OR(טבלה13[[#This Row],[מספר סטייה]]&lt;I1084,AND(טבלה13[[#This Row],[מספר סטייה]]=3,I1084=1)),0,1),"")</f>
        <v>0</v>
      </c>
      <c r="K1083">
        <f>IF(טבלה13[[#This Row],[מקס קבוע]]&lt;&gt;"",טבלה13[[#This Row],[מקסימום]]-טבלה13[[#This Row],[מינימום]],"")</f>
        <v>3</v>
      </c>
      <c r="L1083">
        <f>IF(IFERROR(LOOKUP(טבלה13[[#This Row],[ClientID]],פיבוט!$A$4:$A$121),FALSE)=טבלה13[[#This Row],[ClientID]],1,0)</f>
        <v>1</v>
      </c>
      <c r="M1083" t="str">
        <f>IF(OR(טבלה13[[#This Row],[ClientID]]=A1084),"",1)</f>
        <v/>
      </c>
      <c r="N1083" s="3" t="str">
        <f>IF(טבלה13[[#This Row],[טווח]]&lt;&gt;K1082,טבלה13[[#This Row],[טווח]],"")</f>
        <v/>
      </c>
      <c r="O1083" s="3" t="str">
        <f>IF(טבלה13[[#This Row],[מניית טווחים]]&lt;&gt;"",IF(OR(30&gt;טבלה13[[#This Row],[מקסימום]],30&lt;טבלה13[[#This Row],[מינימום]]),0,1),"")</f>
        <v/>
      </c>
    </row>
    <row r="1084" spans="1:15" x14ac:dyDescent="0.25">
      <c r="A1084" t="s">
        <v>115</v>
      </c>
      <c r="B1084">
        <v>9</v>
      </c>
      <c r="C1084">
        <v>21</v>
      </c>
      <c r="D1084">
        <f>טבלה13[[#This Row],[LengthofCycle]]+1</f>
        <v>22</v>
      </c>
      <c r="E1084">
        <f>IF(טבלה13[[#This Row],[CycleNumber]]&lt;3,"",IF(טבלה13[[#This Row],[CycleNumber]]=3,MIN(D1082:D1084),IF(I1083=3,MIN(D1081:D1083),E1083)))</f>
        <v>29</v>
      </c>
      <c r="F1084">
        <f>IF(טבלה13[[#This Row],[CycleNumber]]&lt;3,"",IF(טבלה13[[#This Row],[CycleNumber]]=3,MAX(D1082:D1084),IF(I1083=3,MAX(D1081:D1083),F1083)))</f>
        <v>32</v>
      </c>
      <c r="G1084">
        <f>IF(OR(טבלה13[[#This Row],[CycleNumber]]&gt;B1085,B1085=""),IF(טבלה13[[#This Row],[מספר סטייה]]=3,MIN(D1082:D1084),טבלה13[[#This Row],[מינ קבוע]]),טבלה13[[#This Row],[מינ קבוע]])</f>
        <v>29</v>
      </c>
      <c r="H1084">
        <f>IF(OR(טבלה13[[#This Row],[CycleNumber]]&gt;B1085,B1085=""),IF(טבלה13[[#This Row],[מספר סטייה]]=3,MAX(D1082:D1084),טבלה13[[#This Row],[מקס קבוע]]),טבלה13[[#This Row],[מקס קבוע]])</f>
        <v>32</v>
      </c>
      <c r="I108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קבוע]]&lt;&gt;E1083,1,I1083+1),0))</f>
        <v>1</v>
      </c>
      <c r="J1084">
        <f>IF(AND(טבלה13[[#This Row],[CycleNumber]]&lt;B1085,טבלה13[[#This Row],[מקס קבוע]]&lt;&gt;""),IF(OR(טבלה13[[#This Row],[מספר סטייה]]&lt;I1085,AND(טבלה13[[#This Row],[מספר סטייה]]=3,I1085=1)),0,1),"")</f>
        <v>0</v>
      </c>
      <c r="K1084">
        <f>IF(טבלה13[[#This Row],[מקס קבוע]]&lt;&gt;"",טבלה13[[#This Row],[מקסימום]]-טבלה13[[#This Row],[מינימום]],"")</f>
        <v>3</v>
      </c>
      <c r="L1084">
        <f>IF(IFERROR(LOOKUP(טבלה13[[#This Row],[ClientID]],פיבוט!$A$4:$A$121),FALSE)=טבלה13[[#This Row],[ClientID]],1,0)</f>
        <v>1</v>
      </c>
      <c r="M1084" t="str">
        <f>IF(OR(טבלה13[[#This Row],[ClientID]]=A1085),"",1)</f>
        <v/>
      </c>
      <c r="N1084" s="3" t="str">
        <f>IF(טבלה13[[#This Row],[טווח]]&lt;&gt;K1083,טבלה13[[#This Row],[טווח]],"")</f>
        <v/>
      </c>
      <c r="O1084" s="3" t="str">
        <f>IF(טבלה13[[#This Row],[מניית טווחים]]&lt;&gt;"",IF(OR(30&gt;טבלה13[[#This Row],[מקסימום]],30&lt;טבלה13[[#This Row],[מינימום]]),0,1),"")</f>
        <v/>
      </c>
    </row>
    <row r="1085" spans="1:15" x14ac:dyDescent="0.25">
      <c r="A1085" t="s">
        <v>115</v>
      </c>
      <c r="B1085">
        <v>10</v>
      </c>
      <c r="C1085">
        <v>39</v>
      </c>
      <c r="D1085">
        <f>טבלה13[[#This Row],[LengthofCycle]]+1</f>
        <v>40</v>
      </c>
      <c r="E1085">
        <f>IF(טבלה13[[#This Row],[CycleNumber]]&lt;3,"",IF(טבלה13[[#This Row],[CycleNumber]]=3,MIN(D1083:D1085),IF(I1084=3,MIN(D1082:D1084),E1084)))</f>
        <v>29</v>
      </c>
      <c r="F1085">
        <f>IF(טבלה13[[#This Row],[CycleNumber]]&lt;3,"",IF(טבלה13[[#This Row],[CycleNumber]]=3,MAX(D1083:D1085),IF(I1084=3,MAX(D1082:D1084),F1084)))</f>
        <v>32</v>
      </c>
      <c r="G1085">
        <f>IF(OR(טבלה13[[#This Row],[CycleNumber]]&gt;B1086,B1086=""),IF(טבלה13[[#This Row],[מספר סטייה]]=3,MIN(D1083:D1085),טבלה13[[#This Row],[מינ קבוע]]),טבלה13[[#This Row],[מינ קבוע]])</f>
        <v>29</v>
      </c>
      <c r="H1085">
        <f>IF(OR(טבלה13[[#This Row],[CycleNumber]]&gt;B1086,B1086=""),IF(טבלה13[[#This Row],[מספר סטייה]]=3,MAX(D1083:D1085),טבלה13[[#This Row],[מקס קבוע]]),טבלה13[[#This Row],[מקס קבוע]])</f>
        <v>32</v>
      </c>
      <c r="I108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קבוע]]&lt;&gt;E1084,1,I1084+1),0))</f>
        <v>2</v>
      </c>
      <c r="J1085">
        <f>IF(AND(טבלה13[[#This Row],[CycleNumber]]&lt;B1086,טבלה13[[#This Row],[מקס קבוע]]&lt;&gt;""),IF(OR(טבלה13[[#This Row],[מספר סטייה]]&lt;I1086,AND(טבלה13[[#This Row],[מספר סטייה]]=3,I1086=1)),0,1),"")</f>
        <v>1</v>
      </c>
      <c r="K1085">
        <f>IF(טבלה13[[#This Row],[מקס קבוע]]&lt;&gt;"",טבלה13[[#This Row],[מקסימום]]-טבלה13[[#This Row],[מינימום]],"")</f>
        <v>3</v>
      </c>
      <c r="L1085">
        <f>IF(IFERROR(LOOKUP(טבלה13[[#This Row],[ClientID]],פיבוט!$A$4:$A$121),FALSE)=טבלה13[[#This Row],[ClientID]],1,0)</f>
        <v>1</v>
      </c>
      <c r="M1085" t="str">
        <f>IF(OR(טבלה13[[#This Row],[ClientID]]=A1086),"",1)</f>
        <v/>
      </c>
      <c r="N1085" s="3" t="str">
        <f>IF(טבלה13[[#This Row],[טווח]]&lt;&gt;K1084,טבלה13[[#This Row],[טווח]],"")</f>
        <v/>
      </c>
      <c r="O1085" s="3" t="str">
        <f>IF(טבלה13[[#This Row],[מניית טווחים]]&lt;&gt;"",IF(OR(30&gt;טבלה13[[#This Row],[מקסימום]],30&lt;טבלה13[[#This Row],[מינימום]]),0,1),"")</f>
        <v/>
      </c>
    </row>
    <row r="1086" spans="1:15" x14ac:dyDescent="0.25">
      <c r="A1086" t="s">
        <v>115</v>
      </c>
      <c r="B1086">
        <v>11</v>
      </c>
      <c r="C1086">
        <v>29</v>
      </c>
      <c r="D1086">
        <f>טבלה13[[#This Row],[LengthofCycle]]+1</f>
        <v>30</v>
      </c>
      <c r="E1086">
        <f>IF(טבלה13[[#This Row],[CycleNumber]]&lt;3,"",IF(טבלה13[[#This Row],[CycleNumber]]=3,MIN(D1084:D1086),IF(I1085=3,MIN(D1083:D1085),E1085)))</f>
        <v>29</v>
      </c>
      <c r="F1086">
        <f>IF(טבלה13[[#This Row],[CycleNumber]]&lt;3,"",IF(טבלה13[[#This Row],[CycleNumber]]=3,MAX(D1084:D1086),IF(I1085=3,MAX(D1083:D1085),F1085)))</f>
        <v>32</v>
      </c>
      <c r="G1086">
        <f>IF(OR(טבלה13[[#This Row],[CycleNumber]]&gt;B1087,B1087=""),IF(טבלה13[[#This Row],[מספר סטייה]]=3,MIN(D1084:D1086),טבלה13[[#This Row],[מינ קבוע]]),טבלה13[[#This Row],[מינ קבוע]])</f>
        <v>29</v>
      </c>
      <c r="H1086">
        <f>IF(OR(טבלה13[[#This Row],[CycleNumber]]&gt;B1087,B1087=""),IF(טבלה13[[#This Row],[מספר סטייה]]=3,MAX(D1084:D1086),טבלה13[[#This Row],[מקס קבוע]]),טבלה13[[#This Row],[מקס קבוע]])</f>
        <v>32</v>
      </c>
      <c r="I108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קבוע]]&lt;&gt;E1085,1,I1085+1),0))</f>
        <v>0</v>
      </c>
      <c r="J1086">
        <f>IF(AND(טבלה13[[#This Row],[CycleNumber]]&lt;B1087,טבלה13[[#This Row],[מקס קבוע]]&lt;&gt;""),IF(OR(טבלה13[[#This Row],[מספר סטייה]]&lt;I1087,AND(טבלה13[[#This Row],[מספר סטייה]]=3,I1087=1)),0,1),"")</f>
        <v>1</v>
      </c>
      <c r="K1086">
        <f>IF(טבלה13[[#This Row],[מקס קבוע]]&lt;&gt;"",טבלה13[[#This Row],[מקסימום]]-טבלה13[[#This Row],[מינימום]],"")</f>
        <v>3</v>
      </c>
      <c r="L1086">
        <f>IF(IFERROR(LOOKUP(טבלה13[[#This Row],[ClientID]],פיבוט!$A$4:$A$121),FALSE)=טבלה13[[#This Row],[ClientID]],1,0)</f>
        <v>1</v>
      </c>
      <c r="M1086" t="str">
        <f>IF(OR(טבלה13[[#This Row],[ClientID]]=A1087),"",1)</f>
        <v/>
      </c>
      <c r="N1086" s="3" t="str">
        <f>IF(טבלה13[[#This Row],[טווח]]&lt;&gt;K1085,טבלה13[[#This Row],[טווח]],"")</f>
        <v/>
      </c>
      <c r="O1086" s="3" t="str">
        <f>IF(טבלה13[[#This Row],[מניית טווחים]]&lt;&gt;"",IF(OR(30&gt;טבלה13[[#This Row],[מקסימום]],30&lt;טבלה13[[#This Row],[מינימום]]),0,1),"")</f>
        <v/>
      </c>
    </row>
    <row r="1087" spans="1:15" x14ac:dyDescent="0.25">
      <c r="A1087" t="s">
        <v>115</v>
      </c>
      <c r="B1087">
        <v>12</v>
      </c>
      <c r="C1087">
        <v>29</v>
      </c>
      <c r="D1087">
        <f>טבלה13[[#This Row],[LengthofCycle]]+1</f>
        <v>30</v>
      </c>
      <c r="E1087">
        <f>IF(טבלה13[[#This Row],[CycleNumber]]&lt;3,"",IF(טבלה13[[#This Row],[CycleNumber]]=3,MIN(D1085:D1087),IF(I1086=3,MIN(D1084:D1086),E1086)))</f>
        <v>29</v>
      </c>
      <c r="F1087">
        <f>IF(טבלה13[[#This Row],[CycleNumber]]&lt;3,"",IF(טבלה13[[#This Row],[CycleNumber]]=3,MAX(D1085:D1087),IF(I1086=3,MAX(D1084:D1086),F1086)))</f>
        <v>32</v>
      </c>
      <c r="G1087">
        <f>IF(OR(טבלה13[[#This Row],[CycleNumber]]&gt;B1088,B1088=""),IF(טבלה13[[#This Row],[מספר סטייה]]=3,MIN(D1085:D1087),טבלה13[[#This Row],[מינ קבוע]]),טבלה13[[#This Row],[מינ קבוע]])</f>
        <v>29</v>
      </c>
      <c r="H1087">
        <f>IF(OR(טבלה13[[#This Row],[CycleNumber]]&gt;B1088,B1088=""),IF(טבלה13[[#This Row],[מספר סטייה]]=3,MAX(D1085:D1087),טבלה13[[#This Row],[מקס קבוע]]),טבלה13[[#This Row],[מקס קבוע]])</f>
        <v>32</v>
      </c>
      <c r="I108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קבוע]]&lt;&gt;E1086,1,I1086+1),0))</f>
        <v>0</v>
      </c>
      <c r="J1087">
        <f>IF(AND(טבלה13[[#This Row],[CycleNumber]]&lt;B1088,טבלה13[[#This Row],[מקס קבוע]]&lt;&gt;""),IF(OR(טבלה13[[#This Row],[מספר סטייה]]&lt;I1088,AND(טבלה13[[#This Row],[מספר סטייה]]=3,I1088=1)),0,1),"")</f>
        <v>0</v>
      </c>
      <c r="K1087">
        <f>IF(טבלה13[[#This Row],[מקס קבוע]]&lt;&gt;"",טבלה13[[#This Row],[מקסימום]]-טבלה13[[#This Row],[מינימום]],"")</f>
        <v>3</v>
      </c>
      <c r="L1087">
        <f>IF(IFERROR(LOOKUP(טבלה13[[#This Row],[ClientID]],פיבוט!$A$4:$A$121),FALSE)=טבלה13[[#This Row],[ClientID]],1,0)</f>
        <v>1</v>
      </c>
      <c r="M1087" t="str">
        <f>IF(OR(טבלה13[[#This Row],[ClientID]]=A1088),"",1)</f>
        <v/>
      </c>
      <c r="N1087" s="3" t="str">
        <f>IF(טבלה13[[#This Row],[טווח]]&lt;&gt;K1086,טבלה13[[#This Row],[טווח]],"")</f>
        <v/>
      </c>
      <c r="O1087" s="3" t="str">
        <f>IF(טבלה13[[#This Row],[מניית טווחים]]&lt;&gt;"",IF(OR(30&gt;טבלה13[[#This Row],[מקסימום]],30&lt;טבלה13[[#This Row],[מינימום]]),0,1),"")</f>
        <v/>
      </c>
    </row>
    <row r="1088" spans="1:15" x14ac:dyDescent="0.25">
      <c r="A1088" t="s">
        <v>115</v>
      </c>
      <c r="B1088">
        <v>13</v>
      </c>
      <c r="C1088">
        <v>33</v>
      </c>
      <c r="D1088">
        <f>טבלה13[[#This Row],[LengthofCycle]]+1</f>
        <v>34</v>
      </c>
      <c r="E1088">
        <f>IF(טבלה13[[#This Row],[CycleNumber]]&lt;3,"",IF(טבלה13[[#This Row],[CycleNumber]]=3,MIN(D1086:D1088),IF(I1087=3,MIN(D1085:D1087),E1087)))</f>
        <v>29</v>
      </c>
      <c r="F1088">
        <f>IF(טבלה13[[#This Row],[CycleNumber]]&lt;3,"",IF(טבלה13[[#This Row],[CycleNumber]]=3,MAX(D1086:D1088),IF(I1087=3,MAX(D1085:D1087),F1087)))</f>
        <v>32</v>
      </c>
      <c r="G1088">
        <f>IF(OR(טבלה13[[#This Row],[CycleNumber]]&gt;B1089,B1089=""),IF(טבלה13[[#This Row],[מספר סטייה]]=3,MIN(D1086:D1088),טבלה13[[#This Row],[מינ קבוע]]),טבלה13[[#This Row],[מינ קבוע]])</f>
        <v>29</v>
      </c>
      <c r="H1088">
        <f>IF(OR(טבלה13[[#This Row],[CycleNumber]]&gt;B1089,B1089=""),IF(טבלה13[[#This Row],[מספר סטייה]]=3,MAX(D1086:D1088),טבלה13[[#This Row],[מקס קבוע]]),טבלה13[[#This Row],[מקס קבוע]])</f>
        <v>32</v>
      </c>
      <c r="I108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קבוע]]&lt;&gt;E1087,1,I1087+1),0))</f>
        <v>1</v>
      </c>
      <c r="J1088" t="str">
        <f>IF(AND(טבלה13[[#This Row],[CycleNumber]]&lt;B1089,טבלה13[[#This Row],[מקס קבוע]]&lt;&gt;""),IF(OR(טבלה13[[#This Row],[מספר סטייה]]&lt;I1089,AND(טבלה13[[#This Row],[מספר סטייה]]=3,I1089=1)),0,1),"")</f>
        <v/>
      </c>
      <c r="K1088">
        <f>IF(טבלה13[[#This Row],[מקס קבוע]]&lt;&gt;"",טבלה13[[#This Row],[מקסימום]]-טבלה13[[#This Row],[מינימום]],"")</f>
        <v>3</v>
      </c>
      <c r="L1088">
        <f>IF(IFERROR(LOOKUP(טבלה13[[#This Row],[ClientID]],פיבוט!$A$4:$A$121),FALSE)=טבלה13[[#This Row],[ClientID]],1,0)</f>
        <v>1</v>
      </c>
      <c r="M1088">
        <f>IF(OR(טבלה13[[#This Row],[ClientID]]=A1089),"",1)</f>
        <v>1</v>
      </c>
      <c r="N1088" s="3" t="str">
        <f>IF(טבלה13[[#This Row],[טווח]]&lt;&gt;K1087,טבלה13[[#This Row],[טווח]],"")</f>
        <v/>
      </c>
      <c r="O1088" s="3" t="str">
        <f>IF(טבלה13[[#This Row],[מניית טווחים]]&lt;&gt;"",IF(OR(30&gt;טבלה13[[#This Row],[מקסימום]],30&lt;טבלה13[[#This Row],[מינימום]]),0,1),"")</f>
        <v/>
      </c>
    </row>
    <row r="1089" spans="1:15" x14ac:dyDescent="0.25">
      <c r="A1089" t="s">
        <v>119</v>
      </c>
      <c r="B1089">
        <v>1</v>
      </c>
      <c r="C1089">
        <v>32</v>
      </c>
      <c r="D1089">
        <f>טבלה13[[#This Row],[LengthofCycle]]+1</f>
        <v>33</v>
      </c>
      <c r="E1089" t="str">
        <f>IF(טבלה13[[#This Row],[CycleNumber]]&lt;3,"",IF(טבלה13[[#This Row],[CycleNumber]]=3,MIN(D1087:D1089),IF(I1088=3,MIN(D1086:D1088),E1088)))</f>
        <v/>
      </c>
      <c r="F1089" t="str">
        <f>IF(טבלה13[[#This Row],[CycleNumber]]&lt;3,"",IF(טבלה13[[#This Row],[CycleNumber]]=3,MAX(D1087:D1089),IF(I1088=3,MAX(D1086:D1088),F1088)))</f>
        <v/>
      </c>
      <c r="G1089" t="str">
        <f>IF(OR(טבלה13[[#This Row],[CycleNumber]]&gt;B1090,B1090=""),IF(טבלה13[[#This Row],[מספר סטייה]]=3,MIN(D1087:D1089),טבלה13[[#This Row],[מינ קבוע]]),טבלה13[[#This Row],[מינ קבוע]])</f>
        <v/>
      </c>
      <c r="H1089" t="str">
        <f>IF(OR(טבלה13[[#This Row],[CycleNumber]]&gt;B1090,B1090=""),IF(טבלה13[[#This Row],[מספר סטייה]]=3,MAX(D1087:D1089),טבלה13[[#This Row],[מקס קבוע]]),טבלה13[[#This Row],[מקס קבוע]])</f>
        <v/>
      </c>
      <c r="I108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קבוע]]&lt;&gt;E1088,1,I1088+1),0))</f>
        <v/>
      </c>
      <c r="J1089" t="str">
        <f>IF(AND(טבלה13[[#This Row],[CycleNumber]]&lt;B1090,טבלה13[[#This Row],[מקס קבוע]]&lt;&gt;""),IF(OR(טבלה13[[#This Row],[מספר סטייה]]&lt;I1090,AND(טבלה13[[#This Row],[מספר סטייה]]=3,I1090=1)),0,1),"")</f>
        <v/>
      </c>
      <c r="K1089" t="str">
        <f>IF(טבלה13[[#This Row],[מקס קבוע]]&lt;&gt;"",טבלה13[[#This Row],[מקסימום]]-טבלה13[[#This Row],[מינימום]],"")</f>
        <v/>
      </c>
      <c r="L1089">
        <f>IF(IFERROR(LOOKUP(טבלה13[[#This Row],[ClientID]],פיבוט!$A$4:$A$121),FALSE)=טבלה13[[#This Row],[ClientID]],1,0)</f>
        <v>1</v>
      </c>
      <c r="M1089" t="str">
        <f>IF(OR(טבלה13[[#This Row],[ClientID]]=A1090),"",1)</f>
        <v/>
      </c>
      <c r="N1089" s="3" t="str">
        <f>IF(טבלה13[[#This Row],[טווח]]&lt;&gt;K1088,טבלה13[[#This Row],[טווח]],"")</f>
        <v/>
      </c>
      <c r="O1089" s="3" t="str">
        <f>IF(טבלה13[[#This Row],[מניית טווחים]]&lt;&gt;"",IF(OR(30&gt;טבלה13[[#This Row],[מקסימום]],30&lt;טבלה13[[#This Row],[מינימום]]),0,1),"")</f>
        <v/>
      </c>
    </row>
    <row r="1090" spans="1:15" x14ac:dyDescent="0.25">
      <c r="A1090" t="s">
        <v>119</v>
      </c>
      <c r="B1090">
        <v>2</v>
      </c>
      <c r="C1090">
        <v>30</v>
      </c>
      <c r="D1090">
        <f>טבלה13[[#This Row],[LengthofCycle]]+1</f>
        <v>31</v>
      </c>
      <c r="E1090" t="str">
        <f>IF(טבלה13[[#This Row],[CycleNumber]]&lt;3,"",IF(טבלה13[[#This Row],[CycleNumber]]=3,MIN(D1088:D1090),IF(I1089=3,MIN(D1087:D1089),E1089)))</f>
        <v/>
      </c>
      <c r="F1090" t="str">
        <f>IF(טבלה13[[#This Row],[CycleNumber]]&lt;3,"",IF(טבלה13[[#This Row],[CycleNumber]]=3,MAX(D1088:D1090),IF(I1089=3,MAX(D1087:D1089),F1089)))</f>
        <v/>
      </c>
      <c r="G1090" t="str">
        <f>IF(OR(טבלה13[[#This Row],[CycleNumber]]&gt;B1091,B1091=""),IF(טבלה13[[#This Row],[מספר סטייה]]=3,MIN(D1088:D1090),טבלה13[[#This Row],[מינ קבוע]]),טבלה13[[#This Row],[מינ קבוע]])</f>
        <v/>
      </c>
      <c r="H1090" t="str">
        <f>IF(OR(טבלה13[[#This Row],[CycleNumber]]&gt;B1091,B1091=""),IF(טבלה13[[#This Row],[מספר סטייה]]=3,MAX(D1088:D1090),טבלה13[[#This Row],[מקס קבוע]]),טבלה13[[#This Row],[מקס קבוע]])</f>
        <v/>
      </c>
      <c r="I109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קבוע]]&lt;&gt;E1089,1,I1089+1),0))</f>
        <v/>
      </c>
      <c r="J1090" t="str">
        <f>IF(AND(טבלה13[[#This Row],[CycleNumber]]&lt;B1091,טבלה13[[#This Row],[מקס קבוע]]&lt;&gt;""),IF(OR(טבלה13[[#This Row],[מספר סטייה]]&lt;I1091,AND(טבלה13[[#This Row],[מספר סטייה]]=3,I1091=1)),0,1),"")</f>
        <v/>
      </c>
      <c r="K1090" t="str">
        <f>IF(טבלה13[[#This Row],[מקס קבוע]]&lt;&gt;"",טבלה13[[#This Row],[מקסימום]]-טבלה13[[#This Row],[מינימום]],"")</f>
        <v/>
      </c>
      <c r="L1090">
        <f>IF(IFERROR(LOOKUP(טבלה13[[#This Row],[ClientID]],פיבוט!$A$4:$A$121),FALSE)=טבלה13[[#This Row],[ClientID]],1,0)</f>
        <v>1</v>
      </c>
      <c r="M1090" t="str">
        <f>IF(OR(טבלה13[[#This Row],[ClientID]]=A1091),"",1)</f>
        <v/>
      </c>
      <c r="N1090" s="3" t="str">
        <f>IF(טבלה13[[#This Row],[טווח]]&lt;&gt;K1089,טבלה13[[#This Row],[טווח]],"")</f>
        <v/>
      </c>
      <c r="O1090" s="3" t="str">
        <f>IF(טבלה13[[#This Row],[מניית טווחים]]&lt;&gt;"",IF(OR(30&gt;טבלה13[[#This Row],[מקסימום]],30&lt;טבלה13[[#This Row],[מינימום]]),0,1),"")</f>
        <v/>
      </c>
    </row>
    <row r="1091" spans="1:15" x14ac:dyDescent="0.25">
      <c r="A1091" t="s">
        <v>119</v>
      </c>
      <c r="B1091">
        <v>3</v>
      </c>
      <c r="C1091">
        <v>33</v>
      </c>
      <c r="D1091">
        <f>טבלה13[[#This Row],[LengthofCycle]]+1</f>
        <v>34</v>
      </c>
      <c r="E1091">
        <f>IF(טבלה13[[#This Row],[CycleNumber]]&lt;3,"",IF(טבלה13[[#This Row],[CycleNumber]]=3,MIN(D1089:D1091),IF(I1090=3,MIN(D1088:D1090),E1090)))</f>
        <v>31</v>
      </c>
      <c r="F1091">
        <f>IF(טבלה13[[#This Row],[CycleNumber]]&lt;3,"",IF(טבלה13[[#This Row],[CycleNumber]]=3,MAX(D1089:D1091),IF(I1090=3,MAX(D1088:D1090),F1090)))</f>
        <v>34</v>
      </c>
      <c r="G1091">
        <f>IF(OR(טבלה13[[#This Row],[CycleNumber]]&gt;B1092,B1092=""),IF(טבלה13[[#This Row],[מספר סטייה]]=3,MIN(D1089:D1091),טבלה13[[#This Row],[מינ קבוע]]),טבלה13[[#This Row],[מינ קבוע]])</f>
        <v>31</v>
      </c>
      <c r="H1091">
        <f>IF(OR(טבלה13[[#This Row],[CycleNumber]]&gt;B1092,B1092=""),IF(טבלה13[[#This Row],[מספר סטייה]]=3,MAX(D1089:D1091),טבלה13[[#This Row],[מקס קבוע]]),טבלה13[[#This Row],[מקס קבוע]])</f>
        <v>34</v>
      </c>
      <c r="I109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קבוע]]&lt;&gt;E1090,1,I1090+1),0))</f>
        <v>0</v>
      </c>
      <c r="J1091">
        <f>IF(AND(טבלה13[[#This Row],[CycleNumber]]&lt;B1092,טבלה13[[#This Row],[מקס קבוע]]&lt;&gt;""),IF(OR(טבלה13[[#This Row],[מספר סטייה]]&lt;I1092,AND(טבלה13[[#This Row],[מספר סטייה]]=3,I1092=1)),0,1),"")</f>
        <v>0</v>
      </c>
      <c r="K1091">
        <f>IF(טבלה13[[#This Row],[מקס קבוע]]&lt;&gt;"",טבלה13[[#This Row],[מקסימום]]-טבלה13[[#This Row],[מינימום]],"")</f>
        <v>3</v>
      </c>
      <c r="L1091">
        <f>IF(IFERROR(LOOKUP(טבלה13[[#This Row],[ClientID]],פיבוט!$A$4:$A$121),FALSE)=טבלה13[[#This Row],[ClientID]],1,0)</f>
        <v>1</v>
      </c>
      <c r="M1091" t="str">
        <f>IF(OR(טבלה13[[#This Row],[ClientID]]=A1092),"",1)</f>
        <v/>
      </c>
      <c r="N1091" s="3">
        <f>IF(טבלה13[[#This Row],[טווח]]&lt;&gt;K1090,טבלה13[[#This Row],[טווח]],"")</f>
        <v>3</v>
      </c>
      <c r="O1091" s="3">
        <f>IF(טבלה13[[#This Row],[מניית טווחים]]&lt;&gt;"",IF(OR(30&gt;טבלה13[[#This Row],[מקסימום]],30&lt;טבלה13[[#This Row],[מינימום]]),0,1),"")</f>
        <v>0</v>
      </c>
    </row>
    <row r="1092" spans="1:15" x14ac:dyDescent="0.25">
      <c r="A1092" t="s">
        <v>119</v>
      </c>
      <c r="B1092">
        <v>4</v>
      </c>
      <c r="C1092">
        <v>40</v>
      </c>
      <c r="D1092">
        <f>טבלה13[[#This Row],[LengthofCycle]]+1</f>
        <v>41</v>
      </c>
      <c r="E1092">
        <f>IF(טבלה13[[#This Row],[CycleNumber]]&lt;3,"",IF(טבלה13[[#This Row],[CycleNumber]]=3,MIN(D1090:D1092),IF(I1091=3,MIN(D1089:D1091),E1091)))</f>
        <v>31</v>
      </c>
      <c r="F1092">
        <f>IF(טבלה13[[#This Row],[CycleNumber]]&lt;3,"",IF(טבלה13[[#This Row],[CycleNumber]]=3,MAX(D1090:D1092),IF(I1091=3,MAX(D1089:D1091),F1091)))</f>
        <v>34</v>
      </c>
      <c r="G1092">
        <f>IF(OR(טבלה13[[#This Row],[CycleNumber]]&gt;B1093,B1093=""),IF(טבלה13[[#This Row],[מספר סטייה]]=3,MIN(D1090:D1092),טבלה13[[#This Row],[מינ קבוע]]),טבלה13[[#This Row],[מינ קבוע]])</f>
        <v>31</v>
      </c>
      <c r="H1092">
        <f>IF(OR(טבלה13[[#This Row],[CycleNumber]]&gt;B1093,B1093=""),IF(טבלה13[[#This Row],[מספר סטייה]]=3,MAX(D1090:D1092),טבלה13[[#This Row],[מקס קבוע]]),טבלה13[[#This Row],[מקס קבוע]])</f>
        <v>34</v>
      </c>
      <c r="I109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קבוע]]&lt;&gt;E1091,1,I1091+1),0))</f>
        <v>1</v>
      </c>
      <c r="J1092">
        <f>IF(AND(טבלה13[[#This Row],[CycleNumber]]&lt;B1093,טבלה13[[#This Row],[מקס קבוע]]&lt;&gt;""),IF(OR(טבלה13[[#This Row],[מספר סטייה]]&lt;I1093,AND(טבלה13[[#This Row],[מספר סטייה]]=3,I1093=1)),0,1),"")</f>
        <v>0</v>
      </c>
      <c r="K1092">
        <f>IF(טבלה13[[#This Row],[מקס קבוע]]&lt;&gt;"",טבלה13[[#This Row],[מקסימום]]-טבלה13[[#This Row],[מינימום]],"")</f>
        <v>3</v>
      </c>
      <c r="L1092">
        <f>IF(IFERROR(LOOKUP(טבלה13[[#This Row],[ClientID]],פיבוט!$A$4:$A$121),FALSE)=טבלה13[[#This Row],[ClientID]],1,0)</f>
        <v>1</v>
      </c>
      <c r="M1092" t="str">
        <f>IF(OR(טבלה13[[#This Row],[ClientID]]=A1093),"",1)</f>
        <v/>
      </c>
      <c r="N1092" s="3" t="str">
        <f>IF(טבלה13[[#This Row],[טווח]]&lt;&gt;K1091,טבלה13[[#This Row],[טווח]],"")</f>
        <v/>
      </c>
      <c r="O1092" s="3" t="str">
        <f>IF(טבלה13[[#This Row],[מניית טווחים]]&lt;&gt;"",IF(OR(30&gt;טבלה13[[#This Row],[מקסימום]],30&lt;טבלה13[[#This Row],[מינימום]]),0,1),"")</f>
        <v/>
      </c>
    </row>
    <row r="1093" spans="1:15" x14ac:dyDescent="0.25">
      <c r="A1093" t="s">
        <v>119</v>
      </c>
      <c r="B1093">
        <v>5</v>
      </c>
      <c r="C1093">
        <v>29</v>
      </c>
      <c r="D1093">
        <f>טבלה13[[#This Row],[LengthofCycle]]+1</f>
        <v>30</v>
      </c>
      <c r="E1093">
        <f>IF(טבלה13[[#This Row],[CycleNumber]]&lt;3,"",IF(טבלה13[[#This Row],[CycleNumber]]=3,MIN(D1091:D1093),IF(I1092=3,MIN(D1090:D1092),E1092)))</f>
        <v>31</v>
      </c>
      <c r="F1093">
        <f>IF(טבלה13[[#This Row],[CycleNumber]]&lt;3,"",IF(טבלה13[[#This Row],[CycleNumber]]=3,MAX(D1091:D1093),IF(I1092=3,MAX(D1090:D1092),F1092)))</f>
        <v>34</v>
      </c>
      <c r="G1093">
        <f>IF(OR(טבלה13[[#This Row],[CycleNumber]]&gt;B1094,B1094=""),IF(טבלה13[[#This Row],[מספר סטייה]]=3,MIN(D1091:D1093),טבלה13[[#This Row],[מינ קבוע]]),טבלה13[[#This Row],[מינ קבוע]])</f>
        <v>31</v>
      </c>
      <c r="H1093">
        <f>IF(OR(טבלה13[[#This Row],[CycleNumber]]&gt;B1094,B1094=""),IF(טבלה13[[#This Row],[מספר סטייה]]=3,MAX(D1091:D1093),טבלה13[[#This Row],[מקס קבוע]]),טבלה13[[#This Row],[מקס קבוע]])</f>
        <v>34</v>
      </c>
      <c r="I109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קבוע]]&lt;&gt;E1092,1,I1092+1),0))</f>
        <v>2</v>
      </c>
      <c r="J1093">
        <f>IF(AND(טבלה13[[#This Row],[CycleNumber]]&lt;B1094,טבלה13[[#This Row],[מקס קבוע]]&lt;&gt;""),IF(OR(טבלה13[[#This Row],[מספר סטייה]]&lt;I1094,AND(טבלה13[[#This Row],[מספר סטייה]]=3,I1094=1)),0,1),"")</f>
        <v>0</v>
      </c>
      <c r="K1093">
        <f>IF(טבלה13[[#This Row],[מקס קבוע]]&lt;&gt;"",טבלה13[[#This Row],[מקסימום]]-טבלה13[[#This Row],[מינימום]],"")</f>
        <v>3</v>
      </c>
      <c r="L1093">
        <f>IF(IFERROR(LOOKUP(טבלה13[[#This Row],[ClientID]],פיבוט!$A$4:$A$121),FALSE)=טבלה13[[#This Row],[ClientID]],1,0)</f>
        <v>1</v>
      </c>
      <c r="M1093" t="str">
        <f>IF(OR(טבלה13[[#This Row],[ClientID]]=A1094),"",1)</f>
        <v/>
      </c>
      <c r="N1093" s="3" t="str">
        <f>IF(טבלה13[[#This Row],[טווח]]&lt;&gt;K1092,טבלה13[[#This Row],[טווח]],"")</f>
        <v/>
      </c>
      <c r="O1093" s="3" t="str">
        <f>IF(טבלה13[[#This Row],[מניית טווחים]]&lt;&gt;"",IF(OR(30&gt;טבלה13[[#This Row],[מקסימום]],30&lt;טבלה13[[#This Row],[מינימום]]),0,1),"")</f>
        <v/>
      </c>
    </row>
    <row r="1094" spans="1:15" x14ac:dyDescent="0.25">
      <c r="A1094" t="s">
        <v>119</v>
      </c>
      <c r="B1094">
        <v>6</v>
      </c>
      <c r="C1094">
        <v>29</v>
      </c>
      <c r="D1094">
        <f>טבלה13[[#This Row],[LengthofCycle]]+1</f>
        <v>30</v>
      </c>
      <c r="E1094">
        <f>IF(טבלה13[[#This Row],[CycleNumber]]&lt;3,"",IF(טבלה13[[#This Row],[CycleNumber]]=3,MIN(D1092:D1094),IF(I1093=3,MIN(D1091:D1093),E1093)))</f>
        <v>31</v>
      </c>
      <c r="F1094">
        <f>IF(טבלה13[[#This Row],[CycleNumber]]&lt;3,"",IF(טבלה13[[#This Row],[CycleNumber]]=3,MAX(D1092:D1094),IF(I1093=3,MAX(D1091:D1093),F1093)))</f>
        <v>34</v>
      </c>
      <c r="G1094">
        <f>IF(OR(טבלה13[[#This Row],[CycleNumber]]&gt;B1095,B1095=""),IF(טבלה13[[#This Row],[מספר סטייה]]=3,MIN(D1092:D1094),טבלה13[[#This Row],[מינ קבוע]]),טבלה13[[#This Row],[מינ קבוע]])</f>
        <v>31</v>
      </c>
      <c r="H1094">
        <f>IF(OR(טבלה13[[#This Row],[CycleNumber]]&gt;B1095,B1095=""),IF(טבלה13[[#This Row],[מספר סטייה]]=3,MAX(D1092:D1094),טבלה13[[#This Row],[מקס קבוע]]),טבלה13[[#This Row],[מקס קבוע]])</f>
        <v>34</v>
      </c>
      <c r="I109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קבוע]]&lt;&gt;E1093,1,I1093+1),0))</f>
        <v>3</v>
      </c>
      <c r="J1094">
        <f>IF(AND(טבלה13[[#This Row],[CycleNumber]]&lt;B1095,טבלה13[[#This Row],[מקס קבוע]]&lt;&gt;""),IF(OR(טבלה13[[#This Row],[מספר סטייה]]&lt;I1095,AND(טבלה13[[#This Row],[מספר סטייה]]=3,I1095=1)),0,1),"")</f>
        <v>0</v>
      </c>
      <c r="K1094">
        <f>IF(טבלה13[[#This Row],[מקס קבוע]]&lt;&gt;"",טבלה13[[#This Row],[מקסימום]]-טבלה13[[#This Row],[מינימום]],"")</f>
        <v>3</v>
      </c>
      <c r="L1094">
        <f>IF(IFERROR(LOOKUP(טבלה13[[#This Row],[ClientID]],פיבוט!$A$4:$A$121),FALSE)=טבלה13[[#This Row],[ClientID]],1,0)</f>
        <v>1</v>
      </c>
      <c r="M1094" t="str">
        <f>IF(OR(טבלה13[[#This Row],[ClientID]]=A1095),"",1)</f>
        <v/>
      </c>
      <c r="N1094" s="3" t="str">
        <f>IF(טבלה13[[#This Row],[טווח]]&lt;&gt;K1093,טבלה13[[#This Row],[טווח]],"")</f>
        <v/>
      </c>
      <c r="O1094" s="3" t="str">
        <f>IF(טבלה13[[#This Row],[מניית טווחים]]&lt;&gt;"",IF(OR(30&gt;טבלה13[[#This Row],[מקסימום]],30&lt;טבלה13[[#This Row],[מינימום]]),0,1),"")</f>
        <v/>
      </c>
    </row>
    <row r="1095" spans="1:15" x14ac:dyDescent="0.25">
      <c r="A1095" t="s">
        <v>119</v>
      </c>
      <c r="B1095">
        <v>7</v>
      </c>
      <c r="C1095">
        <v>28</v>
      </c>
      <c r="D1095">
        <f>טבלה13[[#This Row],[LengthofCycle]]+1</f>
        <v>29</v>
      </c>
      <c r="E1095">
        <f>IF(טבלה13[[#This Row],[CycleNumber]]&lt;3,"",IF(טבלה13[[#This Row],[CycleNumber]]=3,MIN(D1093:D1095),IF(I1094=3,MIN(D1092:D1094),E1094)))</f>
        <v>30</v>
      </c>
      <c r="F1095">
        <f>IF(טבלה13[[#This Row],[CycleNumber]]&lt;3,"",IF(טבלה13[[#This Row],[CycleNumber]]=3,MAX(D1093:D1095),IF(I1094=3,MAX(D1092:D1094),F1094)))</f>
        <v>41</v>
      </c>
      <c r="G1095">
        <f>IF(OR(טבלה13[[#This Row],[CycleNumber]]&gt;B1096,B1096=""),IF(טבלה13[[#This Row],[מספר סטייה]]=3,MIN(D1093:D1095),טבלה13[[#This Row],[מינ קבוע]]),טבלה13[[#This Row],[מינ קבוע]])</f>
        <v>30</v>
      </c>
      <c r="H1095">
        <f>IF(OR(טבלה13[[#This Row],[CycleNumber]]&gt;B1096,B1096=""),IF(טבלה13[[#This Row],[מספר סטייה]]=3,MAX(D1093:D1095),טבלה13[[#This Row],[מקס קבוע]]),טבלה13[[#This Row],[מקס קבוע]])</f>
        <v>41</v>
      </c>
      <c r="I109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קבוע]]&lt;&gt;E1094,1,I1094+1),0))</f>
        <v>1</v>
      </c>
      <c r="J1095">
        <f>IF(AND(טבלה13[[#This Row],[CycleNumber]]&lt;B1096,טבלה13[[#This Row],[מקס קבוע]]&lt;&gt;""),IF(OR(טבלה13[[#This Row],[מספר סטייה]]&lt;I1096,AND(טבלה13[[#This Row],[מספר סטייה]]=3,I1096=1)),0,1),"")</f>
        <v>0</v>
      </c>
      <c r="K1095">
        <f>IF(טבלה13[[#This Row],[מקס קבוע]]&lt;&gt;"",טבלה13[[#This Row],[מקסימום]]-טבלה13[[#This Row],[מינימום]],"")</f>
        <v>11</v>
      </c>
      <c r="L1095">
        <f>IF(IFERROR(LOOKUP(טבלה13[[#This Row],[ClientID]],פיבוט!$A$4:$A$121),FALSE)=טבלה13[[#This Row],[ClientID]],1,0)</f>
        <v>1</v>
      </c>
      <c r="M1095" t="str">
        <f>IF(OR(טבלה13[[#This Row],[ClientID]]=A1096),"",1)</f>
        <v/>
      </c>
      <c r="N1095" s="3">
        <f>IF(טבלה13[[#This Row],[טווח]]&lt;&gt;K1094,טבלה13[[#This Row],[טווח]],"")</f>
        <v>11</v>
      </c>
      <c r="O1095" s="3">
        <f>IF(טבלה13[[#This Row],[מניית טווחים]]&lt;&gt;"",IF(OR(30&gt;טבלה13[[#This Row],[מקסימום]],30&lt;טבלה13[[#This Row],[מינימום]]),0,1),"")</f>
        <v>1</v>
      </c>
    </row>
    <row r="1096" spans="1:15" x14ac:dyDescent="0.25">
      <c r="A1096" t="s">
        <v>119</v>
      </c>
      <c r="B1096">
        <v>8</v>
      </c>
      <c r="C1096">
        <v>28</v>
      </c>
      <c r="D1096">
        <f>טבלה13[[#This Row],[LengthofCycle]]+1</f>
        <v>29</v>
      </c>
      <c r="E1096">
        <f>IF(טבלה13[[#This Row],[CycleNumber]]&lt;3,"",IF(טבלה13[[#This Row],[CycleNumber]]=3,MIN(D1094:D1096),IF(I1095=3,MIN(D1093:D1095),E1095)))</f>
        <v>30</v>
      </c>
      <c r="F1096">
        <f>IF(טבלה13[[#This Row],[CycleNumber]]&lt;3,"",IF(טבלה13[[#This Row],[CycleNumber]]=3,MAX(D1094:D1096),IF(I1095=3,MAX(D1093:D1095),F1095)))</f>
        <v>41</v>
      </c>
      <c r="G1096">
        <f>IF(OR(טבלה13[[#This Row],[CycleNumber]]&gt;B1097,B1097=""),IF(טבלה13[[#This Row],[מספר סטייה]]=3,MIN(D1094:D1096),טבלה13[[#This Row],[מינ קבוע]]),טבלה13[[#This Row],[מינ קבוע]])</f>
        <v>30</v>
      </c>
      <c r="H1096">
        <f>IF(OR(טבלה13[[#This Row],[CycleNumber]]&gt;B1097,B1097=""),IF(טבלה13[[#This Row],[מספר סטייה]]=3,MAX(D1094:D1096),טבלה13[[#This Row],[מקס קבוע]]),טבלה13[[#This Row],[מקס קבוע]])</f>
        <v>41</v>
      </c>
      <c r="I109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קבוע]]&lt;&gt;E1095,1,I1095+1),0))</f>
        <v>2</v>
      </c>
      <c r="J1096">
        <f>IF(AND(טבלה13[[#This Row],[CycleNumber]]&lt;B1097,טבלה13[[#This Row],[מקס קבוע]]&lt;&gt;""),IF(OR(טבלה13[[#This Row],[מספר סטייה]]&lt;I1097,AND(טבלה13[[#This Row],[מספר סטייה]]=3,I1097=1)),0,1),"")</f>
        <v>1</v>
      </c>
      <c r="K1096">
        <f>IF(טבלה13[[#This Row],[מקס קבוע]]&lt;&gt;"",טבלה13[[#This Row],[מקסימום]]-טבלה13[[#This Row],[מינימום]],"")</f>
        <v>11</v>
      </c>
      <c r="L1096">
        <f>IF(IFERROR(LOOKUP(טבלה13[[#This Row],[ClientID]],פיבוט!$A$4:$A$121),FALSE)=טבלה13[[#This Row],[ClientID]],1,0)</f>
        <v>1</v>
      </c>
      <c r="M1096" t="str">
        <f>IF(OR(טבלה13[[#This Row],[ClientID]]=A1097),"",1)</f>
        <v/>
      </c>
      <c r="N1096" s="3" t="str">
        <f>IF(טבלה13[[#This Row],[טווח]]&lt;&gt;K1095,טבלה13[[#This Row],[טווח]],"")</f>
        <v/>
      </c>
      <c r="O1096" s="3" t="str">
        <f>IF(טבלה13[[#This Row],[מניית טווחים]]&lt;&gt;"",IF(OR(30&gt;טבלה13[[#This Row],[מקסימום]],30&lt;טבלה13[[#This Row],[מינימום]]),0,1),"")</f>
        <v/>
      </c>
    </row>
    <row r="1097" spans="1:15" x14ac:dyDescent="0.25">
      <c r="A1097" t="s">
        <v>119</v>
      </c>
      <c r="B1097">
        <v>9</v>
      </c>
      <c r="C1097">
        <v>34</v>
      </c>
      <c r="D1097">
        <f>טבלה13[[#This Row],[LengthofCycle]]+1</f>
        <v>35</v>
      </c>
      <c r="E1097">
        <f>IF(טבלה13[[#This Row],[CycleNumber]]&lt;3,"",IF(טבלה13[[#This Row],[CycleNumber]]=3,MIN(D1095:D1097),IF(I1096=3,MIN(D1094:D1096),E1096)))</f>
        <v>30</v>
      </c>
      <c r="F1097">
        <f>IF(טבלה13[[#This Row],[CycleNumber]]&lt;3,"",IF(טבלה13[[#This Row],[CycleNumber]]=3,MAX(D1095:D1097),IF(I1096=3,MAX(D1094:D1096),F1096)))</f>
        <v>41</v>
      </c>
      <c r="G1097">
        <f>IF(OR(טבלה13[[#This Row],[CycleNumber]]&gt;B1098,B1098=""),IF(טבלה13[[#This Row],[מספר סטייה]]=3,MIN(D1095:D1097),טבלה13[[#This Row],[מינ קבוע]]),טבלה13[[#This Row],[מינ קבוע]])</f>
        <v>30</v>
      </c>
      <c r="H1097">
        <f>IF(OR(טבלה13[[#This Row],[CycleNumber]]&gt;B1098,B1098=""),IF(טבלה13[[#This Row],[מספר סטייה]]=3,MAX(D1095:D1097),טבלה13[[#This Row],[מקס קבוע]]),טבלה13[[#This Row],[מקס קבוע]])</f>
        <v>41</v>
      </c>
      <c r="I109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קבוע]]&lt;&gt;E1096,1,I1096+1),0))</f>
        <v>0</v>
      </c>
      <c r="J1097">
        <f>IF(AND(טבלה13[[#This Row],[CycleNumber]]&lt;B1098,טבלה13[[#This Row],[מקס קבוע]]&lt;&gt;""),IF(OR(טבלה13[[#This Row],[מספר סטייה]]&lt;I1098,AND(טבלה13[[#This Row],[מספר סטייה]]=3,I1098=1)),0,1),"")</f>
        <v>1</v>
      </c>
      <c r="K1097">
        <f>IF(טבלה13[[#This Row],[מקס קבוע]]&lt;&gt;"",טבלה13[[#This Row],[מקסימום]]-טבלה13[[#This Row],[מינימום]],"")</f>
        <v>11</v>
      </c>
      <c r="L1097">
        <f>IF(IFERROR(LOOKUP(טבלה13[[#This Row],[ClientID]],פיבוט!$A$4:$A$121),FALSE)=טבלה13[[#This Row],[ClientID]],1,0)</f>
        <v>1</v>
      </c>
      <c r="M1097" t="str">
        <f>IF(OR(טבלה13[[#This Row],[ClientID]]=A1098),"",1)</f>
        <v/>
      </c>
      <c r="N1097" s="3" t="str">
        <f>IF(טבלה13[[#This Row],[טווח]]&lt;&gt;K1096,טבלה13[[#This Row],[טווח]],"")</f>
        <v/>
      </c>
      <c r="O1097" s="3" t="str">
        <f>IF(טבלה13[[#This Row],[מניית טווחים]]&lt;&gt;"",IF(OR(30&gt;טבלה13[[#This Row],[מקסימום]],30&lt;טבלה13[[#This Row],[מינימום]]),0,1),"")</f>
        <v/>
      </c>
    </row>
    <row r="1098" spans="1:15" x14ac:dyDescent="0.25">
      <c r="A1098" t="s">
        <v>119</v>
      </c>
      <c r="B1098">
        <v>10</v>
      </c>
      <c r="C1098">
        <v>32</v>
      </c>
      <c r="D1098">
        <f>טבלה13[[#This Row],[LengthofCycle]]+1</f>
        <v>33</v>
      </c>
      <c r="E1098">
        <f>IF(טבלה13[[#This Row],[CycleNumber]]&lt;3,"",IF(טבלה13[[#This Row],[CycleNumber]]=3,MIN(D1096:D1098),IF(I1097=3,MIN(D1095:D1097),E1097)))</f>
        <v>30</v>
      </c>
      <c r="F1098">
        <f>IF(טבלה13[[#This Row],[CycleNumber]]&lt;3,"",IF(טבלה13[[#This Row],[CycleNumber]]=3,MAX(D1096:D1098),IF(I1097=3,MAX(D1095:D1097),F1097)))</f>
        <v>41</v>
      </c>
      <c r="G1098">
        <f>IF(OR(טבלה13[[#This Row],[CycleNumber]]&gt;B1099,B1099=""),IF(טבלה13[[#This Row],[מספר סטייה]]=3,MIN(D1096:D1098),טבלה13[[#This Row],[מינ קבוע]]),טבלה13[[#This Row],[מינ קבוע]])</f>
        <v>30</v>
      </c>
      <c r="H1098">
        <f>IF(OR(טבלה13[[#This Row],[CycleNumber]]&gt;B1099,B1099=""),IF(טבלה13[[#This Row],[מספר סטייה]]=3,MAX(D1096:D1098),טבלה13[[#This Row],[מקס קבוע]]),טבלה13[[#This Row],[מקס קבוע]])</f>
        <v>41</v>
      </c>
      <c r="I109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קבוע]]&lt;&gt;E1097,1,I1097+1),0))</f>
        <v>0</v>
      </c>
      <c r="J1098">
        <f>IF(AND(טבלה13[[#This Row],[CycleNumber]]&lt;B1099,טבלה13[[#This Row],[מקס קבוע]]&lt;&gt;""),IF(OR(טבלה13[[#This Row],[מספר סטייה]]&lt;I1099,AND(טבלה13[[#This Row],[מספר סטייה]]=3,I1099=1)),0,1),"")</f>
        <v>1</v>
      </c>
      <c r="K1098">
        <f>IF(טבלה13[[#This Row],[מקס קבוע]]&lt;&gt;"",טבלה13[[#This Row],[מקסימום]]-טבלה13[[#This Row],[מינימום]],"")</f>
        <v>11</v>
      </c>
      <c r="L1098">
        <f>IF(IFERROR(LOOKUP(טבלה13[[#This Row],[ClientID]],פיבוט!$A$4:$A$121),FALSE)=טבלה13[[#This Row],[ClientID]],1,0)</f>
        <v>1</v>
      </c>
      <c r="M1098" t="str">
        <f>IF(OR(טבלה13[[#This Row],[ClientID]]=A1099),"",1)</f>
        <v/>
      </c>
      <c r="N1098" s="3" t="str">
        <f>IF(טבלה13[[#This Row],[טווח]]&lt;&gt;K1097,טבלה13[[#This Row],[טווח]],"")</f>
        <v/>
      </c>
      <c r="O1098" s="3" t="str">
        <f>IF(טבלה13[[#This Row],[מניית טווחים]]&lt;&gt;"",IF(OR(30&gt;טבלה13[[#This Row],[מקסימום]],30&lt;טבלה13[[#This Row],[מינימום]]),0,1),"")</f>
        <v/>
      </c>
    </row>
    <row r="1099" spans="1:15" x14ac:dyDescent="0.25">
      <c r="A1099" t="s">
        <v>119</v>
      </c>
      <c r="B1099">
        <v>11</v>
      </c>
      <c r="C1099">
        <v>29</v>
      </c>
      <c r="D1099">
        <f>טבלה13[[#This Row],[LengthofCycle]]+1</f>
        <v>30</v>
      </c>
      <c r="E1099">
        <f>IF(טבלה13[[#This Row],[CycleNumber]]&lt;3,"",IF(טבלה13[[#This Row],[CycleNumber]]=3,MIN(D1097:D1099),IF(I1098=3,MIN(D1096:D1098),E1098)))</f>
        <v>30</v>
      </c>
      <c r="F1099">
        <f>IF(טבלה13[[#This Row],[CycleNumber]]&lt;3,"",IF(טבלה13[[#This Row],[CycleNumber]]=3,MAX(D1097:D1099),IF(I1098=3,MAX(D1096:D1098),F1098)))</f>
        <v>41</v>
      </c>
      <c r="G1099">
        <f>IF(OR(טבלה13[[#This Row],[CycleNumber]]&gt;B1100,B1100=""),IF(טבלה13[[#This Row],[מספר סטייה]]=3,MIN(D1097:D1099),טבלה13[[#This Row],[מינ קבוע]]),טבלה13[[#This Row],[מינ קבוע]])</f>
        <v>30</v>
      </c>
      <c r="H1099">
        <f>IF(OR(טבלה13[[#This Row],[CycleNumber]]&gt;B1100,B1100=""),IF(טבלה13[[#This Row],[מספר סטייה]]=3,MAX(D1097:D1099),טבלה13[[#This Row],[מקס קבוע]]),טבלה13[[#This Row],[מקס קבוע]])</f>
        <v>41</v>
      </c>
      <c r="I109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קבוע]]&lt;&gt;E1098,1,I1098+1),0))</f>
        <v>0</v>
      </c>
      <c r="J1099">
        <f>IF(AND(טבלה13[[#This Row],[CycleNumber]]&lt;B1100,טבלה13[[#This Row],[מקס קבוע]]&lt;&gt;""),IF(OR(טבלה13[[#This Row],[מספר סטייה]]&lt;I1100,AND(טבלה13[[#This Row],[מספר סטייה]]=3,I1100=1)),0,1),"")</f>
        <v>0</v>
      </c>
      <c r="K1099">
        <f>IF(טבלה13[[#This Row],[מקס קבוע]]&lt;&gt;"",טבלה13[[#This Row],[מקסימום]]-טבלה13[[#This Row],[מינימום]],"")</f>
        <v>11</v>
      </c>
      <c r="L1099">
        <f>IF(IFERROR(LOOKUP(טבלה13[[#This Row],[ClientID]],פיבוט!$A$4:$A$121),FALSE)=טבלה13[[#This Row],[ClientID]],1,0)</f>
        <v>1</v>
      </c>
      <c r="M1099" t="str">
        <f>IF(OR(טבלה13[[#This Row],[ClientID]]=A1100),"",1)</f>
        <v/>
      </c>
      <c r="N1099" s="3" t="str">
        <f>IF(טבלה13[[#This Row],[טווח]]&lt;&gt;K1098,טבלה13[[#This Row],[טווח]],"")</f>
        <v/>
      </c>
      <c r="O1099" s="3" t="str">
        <f>IF(טבלה13[[#This Row],[מניית טווחים]]&lt;&gt;"",IF(OR(30&gt;טבלה13[[#This Row],[מקסימום]],30&lt;טבלה13[[#This Row],[מינימום]]),0,1),"")</f>
        <v/>
      </c>
    </row>
    <row r="1100" spans="1:15" x14ac:dyDescent="0.25">
      <c r="A1100" t="s">
        <v>119</v>
      </c>
      <c r="B1100">
        <v>12</v>
      </c>
      <c r="C1100">
        <v>28</v>
      </c>
      <c r="D1100">
        <f>טבלה13[[#This Row],[LengthofCycle]]+1</f>
        <v>29</v>
      </c>
      <c r="E1100">
        <f>IF(טבלה13[[#This Row],[CycleNumber]]&lt;3,"",IF(טבלה13[[#This Row],[CycleNumber]]=3,MIN(D1098:D1100),IF(I1099=3,MIN(D1097:D1099),E1099)))</f>
        <v>30</v>
      </c>
      <c r="F1100">
        <f>IF(טבלה13[[#This Row],[CycleNumber]]&lt;3,"",IF(טבלה13[[#This Row],[CycleNumber]]=3,MAX(D1098:D1100),IF(I1099=3,MAX(D1097:D1099),F1099)))</f>
        <v>41</v>
      </c>
      <c r="G1100">
        <f>IF(OR(טבלה13[[#This Row],[CycleNumber]]&gt;B1101,B1101=""),IF(טבלה13[[#This Row],[מספר סטייה]]=3,MIN(D1098:D1100),טבלה13[[#This Row],[מינ קבוע]]),טבלה13[[#This Row],[מינ קבוע]])</f>
        <v>30</v>
      </c>
      <c r="H1100">
        <f>IF(OR(טבלה13[[#This Row],[CycleNumber]]&gt;B1101,B1101=""),IF(טבלה13[[#This Row],[מספר סטייה]]=3,MAX(D1098:D1100),טבלה13[[#This Row],[מקס קבוע]]),טבלה13[[#This Row],[מקס קבוע]])</f>
        <v>41</v>
      </c>
      <c r="I110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קבוע]]&lt;&gt;E1099,1,I1099+1),0))</f>
        <v>1</v>
      </c>
      <c r="J1100" t="str">
        <f>IF(AND(טבלה13[[#This Row],[CycleNumber]]&lt;B1101,טבלה13[[#This Row],[מקס קבוע]]&lt;&gt;""),IF(OR(טבלה13[[#This Row],[מספר סטייה]]&lt;I1101,AND(טבלה13[[#This Row],[מספר סטייה]]=3,I1101=1)),0,1),"")</f>
        <v/>
      </c>
      <c r="K1100">
        <f>IF(טבלה13[[#This Row],[מקס קבוע]]&lt;&gt;"",טבלה13[[#This Row],[מקסימום]]-טבלה13[[#This Row],[מינימום]],"")</f>
        <v>11</v>
      </c>
      <c r="L1100">
        <f>IF(IFERROR(LOOKUP(טבלה13[[#This Row],[ClientID]],פיבוט!$A$4:$A$121),FALSE)=טבלה13[[#This Row],[ClientID]],1,0)</f>
        <v>1</v>
      </c>
      <c r="M1100">
        <f>IF(OR(טבלה13[[#This Row],[ClientID]]=A1101),"",1)</f>
        <v>1</v>
      </c>
      <c r="N1100" s="3" t="str">
        <f>IF(טבלה13[[#This Row],[טווח]]&lt;&gt;K1099,טבלה13[[#This Row],[טווח]],"")</f>
        <v/>
      </c>
      <c r="O1100" s="3" t="str">
        <f>IF(טבלה13[[#This Row],[מניית טווחים]]&lt;&gt;"",IF(OR(30&gt;טבלה13[[#This Row],[מקסימום]],30&lt;טבלה13[[#This Row],[מינימום]]),0,1),"")</f>
        <v/>
      </c>
    </row>
    <row r="1101" spans="1:15" x14ac:dyDescent="0.25">
      <c r="A1101" t="s">
        <v>120</v>
      </c>
      <c r="B1101">
        <v>1</v>
      </c>
      <c r="C1101">
        <v>34</v>
      </c>
      <c r="D1101">
        <f>טבלה13[[#This Row],[LengthofCycle]]+1</f>
        <v>35</v>
      </c>
      <c r="E1101" t="str">
        <f>IF(טבלה13[[#This Row],[CycleNumber]]&lt;3,"",IF(טבלה13[[#This Row],[CycleNumber]]=3,MIN(D1099:D1101),IF(I1100=3,MIN(D1098:D1100),E1100)))</f>
        <v/>
      </c>
      <c r="F1101" t="str">
        <f>IF(טבלה13[[#This Row],[CycleNumber]]&lt;3,"",IF(טבלה13[[#This Row],[CycleNumber]]=3,MAX(D1099:D1101),IF(I1100=3,MAX(D1098:D1100),F1100)))</f>
        <v/>
      </c>
      <c r="G1101" t="str">
        <f>IF(OR(טבלה13[[#This Row],[CycleNumber]]&gt;B1102,B1102=""),IF(טבלה13[[#This Row],[מספר סטייה]]=3,MIN(D1099:D1101),טבלה13[[#This Row],[מינ קבוע]]),טבלה13[[#This Row],[מינ קבוע]])</f>
        <v/>
      </c>
      <c r="H1101" t="str">
        <f>IF(OR(טבלה13[[#This Row],[CycleNumber]]&gt;B1102,B1102=""),IF(טבלה13[[#This Row],[מספר סטייה]]=3,MAX(D1099:D1101),טבלה13[[#This Row],[מקס קבוע]]),טבלה13[[#This Row],[מקס קבוע]])</f>
        <v/>
      </c>
      <c r="I110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קבוע]]&lt;&gt;E1100,1,I1100+1),0))</f>
        <v/>
      </c>
      <c r="J1101" t="str">
        <f>IF(AND(טבלה13[[#This Row],[CycleNumber]]&lt;B1102,טבלה13[[#This Row],[מקס קבוע]]&lt;&gt;""),IF(OR(טבלה13[[#This Row],[מספר סטייה]]&lt;I1102,AND(טבלה13[[#This Row],[מספר סטייה]]=3,I1102=1)),0,1),"")</f>
        <v/>
      </c>
      <c r="K1101" t="str">
        <f>IF(טבלה13[[#This Row],[מקס קבוע]]&lt;&gt;"",טבלה13[[#This Row],[מקסימום]]-טבלה13[[#This Row],[מינימום]],"")</f>
        <v/>
      </c>
      <c r="L1101">
        <f>IF(IFERROR(LOOKUP(טבלה13[[#This Row],[ClientID]],פיבוט!$A$4:$A$121),FALSE)=טבלה13[[#This Row],[ClientID]],1,0)</f>
        <v>1</v>
      </c>
      <c r="M1101" t="str">
        <f>IF(OR(טבלה13[[#This Row],[ClientID]]=A1102),"",1)</f>
        <v/>
      </c>
      <c r="N1101" s="3" t="str">
        <f>IF(טבלה13[[#This Row],[טווח]]&lt;&gt;K1100,טבלה13[[#This Row],[טווח]],"")</f>
        <v/>
      </c>
      <c r="O1101" s="3" t="str">
        <f>IF(טבלה13[[#This Row],[מניית טווחים]]&lt;&gt;"",IF(OR(30&gt;טבלה13[[#This Row],[מקסימום]],30&lt;טבלה13[[#This Row],[מינימום]]),0,1),"")</f>
        <v/>
      </c>
    </row>
    <row r="1102" spans="1:15" x14ac:dyDescent="0.25">
      <c r="A1102" t="s">
        <v>120</v>
      </c>
      <c r="B1102">
        <v>2</v>
      </c>
      <c r="C1102">
        <v>33</v>
      </c>
      <c r="D1102">
        <f>טבלה13[[#This Row],[LengthofCycle]]+1</f>
        <v>34</v>
      </c>
      <c r="E1102" t="str">
        <f>IF(טבלה13[[#This Row],[CycleNumber]]&lt;3,"",IF(טבלה13[[#This Row],[CycleNumber]]=3,MIN(D1100:D1102),IF(I1101=3,MIN(D1099:D1101),E1101)))</f>
        <v/>
      </c>
      <c r="F1102" t="str">
        <f>IF(טבלה13[[#This Row],[CycleNumber]]&lt;3,"",IF(טבלה13[[#This Row],[CycleNumber]]=3,MAX(D1100:D1102),IF(I1101=3,MAX(D1099:D1101),F1101)))</f>
        <v/>
      </c>
      <c r="G1102" t="str">
        <f>IF(OR(טבלה13[[#This Row],[CycleNumber]]&gt;B1103,B1103=""),IF(טבלה13[[#This Row],[מספר סטייה]]=3,MIN(D1100:D1102),טבלה13[[#This Row],[מינ קבוע]]),טבלה13[[#This Row],[מינ קבוע]])</f>
        <v/>
      </c>
      <c r="H1102" t="str">
        <f>IF(OR(טבלה13[[#This Row],[CycleNumber]]&gt;B1103,B1103=""),IF(טבלה13[[#This Row],[מספר סטייה]]=3,MAX(D1100:D1102),טבלה13[[#This Row],[מקס קבוע]]),טבלה13[[#This Row],[מקס קבוע]])</f>
        <v/>
      </c>
      <c r="I1102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קבוע]]&lt;&gt;E1101,1,I1101+1),0))</f>
        <v/>
      </c>
      <c r="J1102" t="str">
        <f>IF(AND(טבלה13[[#This Row],[CycleNumber]]&lt;B1103,טבלה13[[#This Row],[מקס קבוע]]&lt;&gt;""),IF(OR(טבלה13[[#This Row],[מספר סטייה]]&lt;I1103,AND(טבלה13[[#This Row],[מספר סטייה]]=3,I1103=1)),0,1),"")</f>
        <v/>
      </c>
      <c r="K1102" t="str">
        <f>IF(טבלה13[[#This Row],[מקס קבוע]]&lt;&gt;"",טבלה13[[#This Row],[מקסימום]]-טבלה13[[#This Row],[מינימום]],"")</f>
        <v/>
      </c>
      <c r="L1102">
        <f>IF(IFERROR(LOOKUP(טבלה13[[#This Row],[ClientID]],פיבוט!$A$4:$A$121),FALSE)=טבלה13[[#This Row],[ClientID]],1,0)</f>
        <v>1</v>
      </c>
      <c r="M1102" t="str">
        <f>IF(OR(טבלה13[[#This Row],[ClientID]]=A1103),"",1)</f>
        <v/>
      </c>
      <c r="N1102" s="3" t="str">
        <f>IF(טבלה13[[#This Row],[טווח]]&lt;&gt;K1101,טבלה13[[#This Row],[טווח]],"")</f>
        <v/>
      </c>
      <c r="O1102" s="3" t="str">
        <f>IF(טבלה13[[#This Row],[מניית טווחים]]&lt;&gt;"",IF(OR(30&gt;טבלה13[[#This Row],[מקסימום]],30&lt;טבלה13[[#This Row],[מינימום]]),0,1),"")</f>
        <v/>
      </c>
    </row>
    <row r="1103" spans="1:15" x14ac:dyDescent="0.25">
      <c r="A1103" t="s">
        <v>120</v>
      </c>
      <c r="B1103">
        <v>3</v>
      </c>
      <c r="C1103">
        <v>31</v>
      </c>
      <c r="D1103">
        <f>טבלה13[[#This Row],[LengthofCycle]]+1</f>
        <v>32</v>
      </c>
      <c r="E1103">
        <f>IF(טבלה13[[#This Row],[CycleNumber]]&lt;3,"",IF(טבלה13[[#This Row],[CycleNumber]]=3,MIN(D1101:D1103),IF(I1102=3,MIN(D1100:D1102),E1102)))</f>
        <v>32</v>
      </c>
      <c r="F1103">
        <f>IF(טבלה13[[#This Row],[CycleNumber]]&lt;3,"",IF(טבלה13[[#This Row],[CycleNumber]]=3,MAX(D1101:D1103),IF(I1102=3,MAX(D1100:D1102),F1102)))</f>
        <v>35</v>
      </c>
      <c r="G1103">
        <f>IF(OR(טבלה13[[#This Row],[CycleNumber]]&gt;B1104,B1104=""),IF(טבלה13[[#This Row],[מספר סטייה]]=3,MIN(D1101:D1103),טבלה13[[#This Row],[מינ קבוע]]),טבלה13[[#This Row],[מינ קבוע]])</f>
        <v>32</v>
      </c>
      <c r="H1103">
        <f>IF(OR(טבלה13[[#This Row],[CycleNumber]]&gt;B1104,B1104=""),IF(טבלה13[[#This Row],[מספר סטייה]]=3,MAX(D1101:D1103),טבלה13[[#This Row],[מקס קבוע]]),טבלה13[[#This Row],[מקס קבוע]])</f>
        <v>35</v>
      </c>
      <c r="I110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קבוע]]&lt;&gt;E1102,1,I1102+1),0))</f>
        <v>0</v>
      </c>
      <c r="J1103">
        <f>IF(AND(טבלה13[[#This Row],[CycleNumber]]&lt;B1104,טבלה13[[#This Row],[מקס קבוע]]&lt;&gt;""),IF(OR(טבלה13[[#This Row],[מספר סטייה]]&lt;I1104,AND(טבלה13[[#This Row],[מספר סטייה]]=3,I1104=1)),0,1),"")</f>
        <v>0</v>
      </c>
      <c r="K1103">
        <f>IF(טבלה13[[#This Row],[מקס קבוע]]&lt;&gt;"",טבלה13[[#This Row],[מקסימום]]-טבלה13[[#This Row],[מינימום]],"")</f>
        <v>3</v>
      </c>
      <c r="L1103">
        <f>IF(IFERROR(LOOKUP(טבלה13[[#This Row],[ClientID]],פיבוט!$A$4:$A$121),FALSE)=טבלה13[[#This Row],[ClientID]],1,0)</f>
        <v>1</v>
      </c>
      <c r="M1103" t="str">
        <f>IF(OR(טבלה13[[#This Row],[ClientID]]=A1104),"",1)</f>
        <v/>
      </c>
      <c r="N1103" s="3">
        <f>IF(טבלה13[[#This Row],[טווח]]&lt;&gt;K1102,טבלה13[[#This Row],[טווח]],"")</f>
        <v>3</v>
      </c>
      <c r="O1103" s="3">
        <f>IF(טבלה13[[#This Row],[מניית טווחים]]&lt;&gt;"",IF(OR(30&gt;טבלה13[[#This Row],[מקסימום]],30&lt;טבלה13[[#This Row],[מינימום]]),0,1),"")</f>
        <v>0</v>
      </c>
    </row>
    <row r="1104" spans="1:15" x14ac:dyDescent="0.25">
      <c r="A1104" t="s">
        <v>120</v>
      </c>
      <c r="B1104">
        <v>4</v>
      </c>
      <c r="C1104">
        <v>30</v>
      </c>
      <c r="D1104">
        <f>טבלה13[[#This Row],[LengthofCycle]]+1</f>
        <v>31</v>
      </c>
      <c r="E1104">
        <f>IF(טבלה13[[#This Row],[CycleNumber]]&lt;3,"",IF(טבלה13[[#This Row],[CycleNumber]]=3,MIN(D1102:D1104),IF(I1103=3,MIN(D1101:D1103),E1103)))</f>
        <v>32</v>
      </c>
      <c r="F1104">
        <f>IF(טבלה13[[#This Row],[CycleNumber]]&lt;3,"",IF(טבלה13[[#This Row],[CycleNumber]]=3,MAX(D1102:D1104),IF(I1103=3,MAX(D1101:D1103),F1103)))</f>
        <v>35</v>
      </c>
      <c r="G1104">
        <f>IF(OR(טבלה13[[#This Row],[CycleNumber]]&gt;B1105,B1105=""),IF(טבלה13[[#This Row],[מספר סטייה]]=3,MIN(D1102:D1104),טבלה13[[#This Row],[מינ קבוע]]),טבלה13[[#This Row],[מינ קבוע]])</f>
        <v>32</v>
      </c>
      <c r="H1104">
        <f>IF(OR(טבלה13[[#This Row],[CycleNumber]]&gt;B1105,B1105=""),IF(טבלה13[[#This Row],[מספר סטייה]]=3,MAX(D1102:D1104),טבלה13[[#This Row],[מקס קבוע]]),טבלה13[[#This Row],[מקס קבוע]])</f>
        <v>35</v>
      </c>
      <c r="I110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קבוע]]&lt;&gt;E1103,1,I1103+1),0))</f>
        <v>1</v>
      </c>
      <c r="J1104">
        <f>IF(AND(טבלה13[[#This Row],[CycleNumber]]&lt;B1105,טבלה13[[#This Row],[מקס קבוע]]&lt;&gt;""),IF(OR(טבלה13[[#This Row],[מספר סטייה]]&lt;I1105,AND(טבלה13[[#This Row],[מספר סטייה]]=3,I1105=1)),0,1),"")</f>
        <v>1</v>
      </c>
      <c r="K1104">
        <f>IF(טבלה13[[#This Row],[מקס קבוע]]&lt;&gt;"",טבלה13[[#This Row],[מקסימום]]-טבלה13[[#This Row],[מינימום]],"")</f>
        <v>3</v>
      </c>
      <c r="L1104">
        <f>IF(IFERROR(LOOKUP(טבלה13[[#This Row],[ClientID]],פיבוט!$A$4:$A$121),FALSE)=טבלה13[[#This Row],[ClientID]],1,0)</f>
        <v>1</v>
      </c>
      <c r="M1104" t="str">
        <f>IF(OR(טבלה13[[#This Row],[ClientID]]=A1105),"",1)</f>
        <v/>
      </c>
      <c r="N1104" s="3" t="str">
        <f>IF(טבלה13[[#This Row],[טווח]]&lt;&gt;K1103,טבלה13[[#This Row],[טווח]],"")</f>
        <v/>
      </c>
      <c r="O1104" s="3" t="str">
        <f>IF(טבלה13[[#This Row],[מניית טווחים]]&lt;&gt;"",IF(OR(30&gt;טבלה13[[#This Row],[מקסימום]],30&lt;טבלה13[[#This Row],[מינימום]]),0,1),"")</f>
        <v/>
      </c>
    </row>
    <row r="1105" spans="1:15" x14ac:dyDescent="0.25">
      <c r="A1105" t="s">
        <v>120</v>
      </c>
      <c r="B1105">
        <v>5</v>
      </c>
      <c r="C1105">
        <v>33</v>
      </c>
      <c r="D1105">
        <f>טבלה13[[#This Row],[LengthofCycle]]+1</f>
        <v>34</v>
      </c>
      <c r="E1105">
        <f>IF(טבלה13[[#This Row],[CycleNumber]]&lt;3,"",IF(טבלה13[[#This Row],[CycleNumber]]=3,MIN(D1103:D1105),IF(I1104=3,MIN(D1102:D1104),E1104)))</f>
        <v>32</v>
      </c>
      <c r="F1105">
        <f>IF(טבלה13[[#This Row],[CycleNumber]]&lt;3,"",IF(טבלה13[[#This Row],[CycleNumber]]=3,MAX(D1103:D1105),IF(I1104=3,MAX(D1102:D1104),F1104)))</f>
        <v>35</v>
      </c>
      <c r="G1105">
        <f>IF(OR(טבלה13[[#This Row],[CycleNumber]]&gt;B1106,B1106=""),IF(טבלה13[[#This Row],[מספר סטייה]]=3,MIN(D1103:D1105),טבלה13[[#This Row],[מינ קבוע]]),טבלה13[[#This Row],[מינ קבוע]])</f>
        <v>32</v>
      </c>
      <c r="H1105">
        <f>IF(OR(טבלה13[[#This Row],[CycleNumber]]&gt;B1106,B1106=""),IF(טבלה13[[#This Row],[מספר סטייה]]=3,MAX(D1103:D1105),טבלה13[[#This Row],[מקס קבוע]]),טבלה13[[#This Row],[מקס קבוע]])</f>
        <v>35</v>
      </c>
      <c r="I110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קבוע]]&lt;&gt;E1104,1,I1104+1),0))</f>
        <v>0</v>
      </c>
      <c r="J1105">
        <f>IF(AND(טבלה13[[#This Row],[CycleNumber]]&lt;B1106,טבלה13[[#This Row],[מקס קבוע]]&lt;&gt;""),IF(OR(טבלה13[[#This Row],[מספר סטייה]]&lt;I1106,AND(טבלה13[[#This Row],[מספר סטייה]]=3,I1106=1)),0,1),"")</f>
        <v>1</v>
      </c>
      <c r="K1105">
        <f>IF(טבלה13[[#This Row],[מקס קבוע]]&lt;&gt;"",טבלה13[[#This Row],[מקסימום]]-טבלה13[[#This Row],[מינימום]],"")</f>
        <v>3</v>
      </c>
      <c r="L1105">
        <f>IF(IFERROR(LOOKUP(טבלה13[[#This Row],[ClientID]],פיבוט!$A$4:$A$121),FALSE)=טבלה13[[#This Row],[ClientID]],1,0)</f>
        <v>1</v>
      </c>
      <c r="M1105" t="str">
        <f>IF(OR(טבלה13[[#This Row],[ClientID]]=A1106),"",1)</f>
        <v/>
      </c>
      <c r="N1105" s="3" t="str">
        <f>IF(טבלה13[[#This Row],[טווח]]&lt;&gt;K1104,טבלה13[[#This Row],[טווח]],"")</f>
        <v/>
      </c>
      <c r="O1105" s="3" t="str">
        <f>IF(טבלה13[[#This Row],[מניית טווחים]]&lt;&gt;"",IF(OR(30&gt;טבלה13[[#This Row],[מקסימום]],30&lt;טבלה13[[#This Row],[מינימום]]),0,1),"")</f>
        <v/>
      </c>
    </row>
    <row r="1106" spans="1:15" x14ac:dyDescent="0.25">
      <c r="A1106" t="s">
        <v>120</v>
      </c>
      <c r="B1106">
        <v>6</v>
      </c>
      <c r="C1106">
        <v>34</v>
      </c>
      <c r="D1106">
        <f>טבלה13[[#This Row],[LengthofCycle]]+1</f>
        <v>35</v>
      </c>
      <c r="E1106">
        <f>IF(טבלה13[[#This Row],[CycleNumber]]&lt;3,"",IF(טבלה13[[#This Row],[CycleNumber]]=3,MIN(D1104:D1106),IF(I1105=3,MIN(D1103:D1105),E1105)))</f>
        <v>32</v>
      </c>
      <c r="F1106">
        <f>IF(טבלה13[[#This Row],[CycleNumber]]&lt;3,"",IF(טבלה13[[#This Row],[CycleNumber]]=3,MAX(D1104:D1106),IF(I1105=3,MAX(D1103:D1105),F1105)))</f>
        <v>35</v>
      </c>
      <c r="G1106">
        <f>IF(OR(טבלה13[[#This Row],[CycleNumber]]&gt;B1107,B1107=""),IF(טבלה13[[#This Row],[מספר סטייה]]=3,MIN(D1104:D1106),טבלה13[[#This Row],[מינ קבוע]]),טבלה13[[#This Row],[מינ קבוע]])</f>
        <v>32</v>
      </c>
      <c r="H1106">
        <f>IF(OR(טבלה13[[#This Row],[CycleNumber]]&gt;B1107,B1107=""),IF(טבלה13[[#This Row],[מספר סטייה]]=3,MAX(D1104:D1106),טבלה13[[#This Row],[מקס קבוע]]),טבלה13[[#This Row],[מקס קבוע]])</f>
        <v>35</v>
      </c>
      <c r="I110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קבוע]]&lt;&gt;E1105,1,I1105+1),0))</f>
        <v>0</v>
      </c>
      <c r="J1106">
        <f>IF(AND(טבלה13[[#This Row],[CycleNumber]]&lt;B1107,טבלה13[[#This Row],[מקס קבוע]]&lt;&gt;""),IF(OR(טבלה13[[#This Row],[מספר סטייה]]&lt;I1107,AND(טבלה13[[#This Row],[מספר סטייה]]=3,I1107=1)),0,1),"")</f>
        <v>0</v>
      </c>
      <c r="K1106">
        <f>IF(טבלה13[[#This Row],[מקס קבוע]]&lt;&gt;"",טבלה13[[#This Row],[מקסימום]]-טבלה13[[#This Row],[מינימום]],"")</f>
        <v>3</v>
      </c>
      <c r="L1106">
        <f>IF(IFERROR(LOOKUP(טבלה13[[#This Row],[ClientID]],פיבוט!$A$4:$A$121),FALSE)=טבלה13[[#This Row],[ClientID]],1,0)</f>
        <v>1</v>
      </c>
      <c r="M1106" t="str">
        <f>IF(OR(טבלה13[[#This Row],[ClientID]]=A1107),"",1)</f>
        <v/>
      </c>
      <c r="N1106" s="3" t="str">
        <f>IF(טבלה13[[#This Row],[טווח]]&lt;&gt;K1105,טבלה13[[#This Row],[טווח]],"")</f>
        <v/>
      </c>
      <c r="O1106" s="3" t="str">
        <f>IF(טבלה13[[#This Row],[מניית טווחים]]&lt;&gt;"",IF(OR(30&gt;טבלה13[[#This Row],[מקסימום]],30&lt;טבלה13[[#This Row],[מינימום]]),0,1),"")</f>
        <v/>
      </c>
    </row>
    <row r="1107" spans="1:15" x14ac:dyDescent="0.25">
      <c r="A1107" t="s">
        <v>120</v>
      </c>
      <c r="B1107">
        <v>7</v>
      </c>
      <c r="C1107">
        <v>30</v>
      </c>
      <c r="D1107">
        <f>טבלה13[[#This Row],[LengthofCycle]]+1</f>
        <v>31</v>
      </c>
      <c r="E1107">
        <f>IF(טבלה13[[#This Row],[CycleNumber]]&lt;3,"",IF(טבלה13[[#This Row],[CycleNumber]]=3,MIN(D1105:D1107),IF(I1106=3,MIN(D1104:D1106),E1106)))</f>
        <v>32</v>
      </c>
      <c r="F1107">
        <f>IF(טבלה13[[#This Row],[CycleNumber]]&lt;3,"",IF(טבלה13[[#This Row],[CycleNumber]]=3,MAX(D1105:D1107),IF(I1106=3,MAX(D1104:D1106),F1106)))</f>
        <v>35</v>
      </c>
      <c r="G1107">
        <f>IF(OR(טבלה13[[#This Row],[CycleNumber]]&gt;B1108,B1108=""),IF(טבלה13[[#This Row],[מספר סטייה]]=3,MIN(D1105:D1107),טבלה13[[#This Row],[מינ קבוע]]),טבלה13[[#This Row],[מינ קבוע]])</f>
        <v>32</v>
      </c>
      <c r="H1107">
        <f>IF(OR(טבלה13[[#This Row],[CycleNumber]]&gt;B1108,B1108=""),IF(טבלה13[[#This Row],[מספר סטייה]]=3,MAX(D1105:D1107),טבלה13[[#This Row],[מקס קבוע]]),טבלה13[[#This Row],[מקס קבוע]])</f>
        <v>35</v>
      </c>
      <c r="I110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קבוע]]&lt;&gt;E1106,1,I1106+1),0))</f>
        <v>1</v>
      </c>
      <c r="J1107">
        <f>IF(AND(טבלה13[[#This Row],[CycleNumber]]&lt;B1108,טבלה13[[#This Row],[מקס קבוע]]&lt;&gt;""),IF(OR(טבלה13[[#This Row],[מספר סטייה]]&lt;I1108,AND(טבלה13[[#This Row],[מספר סטייה]]=3,I1108=1)),0,1),"")</f>
        <v>1</v>
      </c>
      <c r="K1107">
        <f>IF(טבלה13[[#This Row],[מקס קבוע]]&lt;&gt;"",טבלה13[[#This Row],[מקסימום]]-טבלה13[[#This Row],[מינימום]],"")</f>
        <v>3</v>
      </c>
      <c r="L1107">
        <f>IF(IFERROR(LOOKUP(טבלה13[[#This Row],[ClientID]],פיבוט!$A$4:$A$121),FALSE)=טבלה13[[#This Row],[ClientID]],1,0)</f>
        <v>1</v>
      </c>
      <c r="M1107" t="str">
        <f>IF(OR(טבלה13[[#This Row],[ClientID]]=A1108),"",1)</f>
        <v/>
      </c>
      <c r="N1107" s="3" t="str">
        <f>IF(טבלה13[[#This Row],[טווח]]&lt;&gt;K1106,טבלה13[[#This Row],[טווח]],"")</f>
        <v/>
      </c>
      <c r="O1107" s="3" t="str">
        <f>IF(טבלה13[[#This Row],[מניית טווחים]]&lt;&gt;"",IF(OR(30&gt;טבלה13[[#This Row],[מקסימום]],30&lt;טבלה13[[#This Row],[מינימום]]),0,1),"")</f>
        <v/>
      </c>
    </row>
    <row r="1108" spans="1:15" x14ac:dyDescent="0.25">
      <c r="A1108" t="s">
        <v>120</v>
      </c>
      <c r="B1108">
        <v>8</v>
      </c>
      <c r="C1108">
        <v>32</v>
      </c>
      <c r="D1108">
        <f>טבלה13[[#This Row],[LengthofCycle]]+1</f>
        <v>33</v>
      </c>
      <c r="E1108">
        <f>IF(טבלה13[[#This Row],[CycleNumber]]&lt;3,"",IF(טבלה13[[#This Row],[CycleNumber]]=3,MIN(D1106:D1108),IF(I1107=3,MIN(D1105:D1107),E1107)))</f>
        <v>32</v>
      </c>
      <c r="F1108">
        <f>IF(טבלה13[[#This Row],[CycleNumber]]&lt;3,"",IF(טבלה13[[#This Row],[CycleNumber]]=3,MAX(D1106:D1108),IF(I1107=3,MAX(D1105:D1107),F1107)))</f>
        <v>35</v>
      </c>
      <c r="G1108">
        <f>IF(OR(טבלה13[[#This Row],[CycleNumber]]&gt;B1109,B1109=""),IF(טבלה13[[#This Row],[מספר סטייה]]=3,MIN(D1106:D1108),טבלה13[[#This Row],[מינ קבוע]]),טבלה13[[#This Row],[מינ קבוע]])</f>
        <v>32</v>
      </c>
      <c r="H1108">
        <f>IF(OR(טבלה13[[#This Row],[CycleNumber]]&gt;B1109,B1109=""),IF(טבלה13[[#This Row],[מספר סטייה]]=3,MAX(D1106:D1108),טבלה13[[#This Row],[מקס קבוע]]),טבלה13[[#This Row],[מקס קבוע]])</f>
        <v>35</v>
      </c>
      <c r="I110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קבוע]]&lt;&gt;E1107,1,I1107+1),0))</f>
        <v>0</v>
      </c>
      <c r="J1108">
        <f>IF(AND(טבלה13[[#This Row],[CycleNumber]]&lt;B1109,טבלה13[[#This Row],[מקס קבוע]]&lt;&gt;""),IF(OR(טבלה13[[#This Row],[מספר סטייה]]&lt;I1109,AND(טבלה13[[#This Row],[מספר סטייה]]=3,I1109=1)),0,1),"")</f>
        <v>0</v>
      </c>
      <c r="K1108">
        <f>IF(טבלה13[[#This Row],[מקס קבוע]]&lt;&gt;"",טבלה13[[#This Row],[מקסימום]]-טבלה13[[#This Row],[מינימום]],"")</f>
        <v>3</v>
      </c>
      <c r="L1108">
        <f>IF(IFERROR(LOOKUP(טבלה13[[#This Row],[ClientID]],פיבוט!$A$4:$A$121),FALSE)=טבלה13[[#This Row],[ClientID]],1,0)</f>
        <v>1</v>
      </c>
      <c r="M1108" t="str">
        <f>IF(OR(טבלה13[[#This Row],[ClientID]]=A1109),"",1)</f>
        <v/>
      </c>
      <c r="N1108" s="3" t="str">
        <f>IF(טבלה13[[#This Row],[טווח]]&lt;&gt;K1107,טבלה13[[#This Row],[טווח]],"")</f>
        <v/>
      </c>
      <c r="O1108" s="3" t="str">
        <f>IF(טבלה13[[#This Row],[מניית טווחים]]&lt;&gt;"",IF(OR(30&gt;טבלה13[[#This Row],[מקסימום]],30&lt;טבלה13[[#This Row],[מינימום]]),0,1),"")</f>
        <v/>
      </c>
    </row>
    <row r="1109" spans="1:15" x14ac:dyDescent="0.25">
      <c r="A1109" t="s">
        <v>120</v>
      </c>
      <c r="B1109">
        <v>9</v>
      </c>
      <c r="C1109">
        <v>30</v>
      </c>
      <c r="D1109">
        <f>טבלה13[[#This Row],[LengthofCycle]]+1</f>
        <v>31</v>
      </c>
      <c r="E1109">
        <f>IF(טבלה13[[#This Row],[CycleNumber]]&lt;3,"",IF(טבלה13[[#This Row],[CycleNumber]]=3,MIN(D1107:D1109),IF(I1108=3,MIN(D1106:D1108),E1108)))</f>
        <v>32</v>
      </c>
      <c r="F1109">
        <f>IF(טבלה13[[#This Row],[CycleNumber]]&lt;3,"",IF(טבלה13[[#This Row],[CycleNumber]]=3,MAX(D1107:D1109),IF(I1108=3,MAX(D1106:D1108),F1108)))</f>
        <v>35</v>
      </c>
      <c r="G1109">
        <f>IF(OR(טבלה13[[#This Row],[CycleNumber]]&gt;B1110,B1110=""),IF(טבלה13[[#This Row],[מספר סטייה]]=3,MIN(D1107:D1109),טבלה13[[#This Row],[מינ קבוע]]),טבלה13[[#This Row],[מינ קבוע]])</f>
        <v>32</v>
      </c>
      <c r="H1109">
        <f>IF(OR(טבלה13[[#This Row],[CycleNumber]]&gt;B1110,B1110=""),IF(טבלה13[[#This Row],[מספר סטייה]]=3,MAX(D1107:D1109),טבלה13[[#This Row],[מקס קבוע]]),טבלה13[[#This Row],[מקס קבוע]])</f>
        <v>35</v>
      </c>
      <c r="I110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קבוע]]&lt;&gt;E1108,1,I1108+1),0))</f>
        <v>1</v>
      </c>
      <c r="J1109">
        <f>IF(AND(טבלה13[[#This Row],[CycleNumber]]&lt;B1110,טבלה13[[#This Row],[מקס קבוע]]&lt;&gt;""),IF(OR(טבלה13[[#This Row],[מספר סטייה]]&lt;I1110,AND(טבלה13[[#This Row],[מספר סטייה]]=3,I1110=1)),0,1),"")</f>
        <v>1</v>
      </c>
      <c r="K1109">
        <f>IF(טבלה13[[#This Row],[מקס קבוע]]&lt;&gt;"",טבלה13[[#This Row],[מקסימום]]-טבלה13[[#This Row],[מינימום]],"")</f>
        <v>3</v>
      </c>
      <c r="L1109">
        <f>IF(IFERROR(LOOKUP(טבלה13[[#This Row],[ClientID]],פיבוט!$A$4:$A$121),FALSE)=טבלה13[[#This Row],[ClientID]],1,0)</f>
        <v>1</v>
      </c>
      <c r="M1109" t="str">
        <f>IF(OR(טבלה13[[#This Row],[ClientID]]=A1110),"",1)</f>
        <v/>
      </c>
      <c r="N1109" s="3" t="str">
        <f>IF(טבלה13[[#This Row],[טווח]]&lt;&gt;K1108,טבלה13[[#This Row],[טווח]],"")</f>
        <v/>
      </c>
      <c r="O1109" s="3" t="str">
        <f>IF(טבלה13[[#This Row],[מניית טווחים]]&lt;&gt;"",IF(OR(30&gt;טבלה13[[#This Row],[מקסימום]],30&lt;טבלה13[[#This Row],[מינימום]]),0,1),"")</f>
        <v/>
      </c>
    </row>
    <row r="1110" spans="1:15" x14ac:dyDescent="0.25">
      <c r="A1110" t="s">
        <v>120</v>
      </c>
      <c r="B1110">
        <v>10</v>
      </c>
      <c r="C1110">
        <v>32</v>
      </c>
      <c r="D1110">
        <f>טבלה13[[#This Row],[LengthofCycle]]+1</f>
        <v>33</v>
      </c>
      <c r="E1110">
        <f>IF(טבלה13[[#This Row],[CycleNumber]]&lt;3,"",IF(טבלה13[[#This Row],[CycleNumber]]=3,MIN(D1108:D1110),IF(I1109=3,MIN(D1107:D1109),E1109)))</f>
        <v>32</v>
      </c>
      <c r="F1110">
        <f>IF(טבלה13[[#This Row],[CycleNumber]]&lt;3,"",IF(טבלה13[[#This Row],[CycleNumber]]=3,MAX(D1108:D1110),IF(I1109=3,MAX(D1107:D1109),F1109)))</f>
        <v>35</v>
      </c>
      <c r="G1110">
        <f>IF(OR(טבלה13[[#This Row],[CycleNumber]]&gt;B1111,B1111=""),IF(טבלה13[[#This Row],[מספר סטייה]]=3,MIN(D1108:D1110),טבלה13[[#This Row],[מינ קבוע]]),טבלה13[[#This Row],[מינ קבוע]])</f>
        <v>32</v>
      </c>
      <c r="H1110">
        <f>IF(OR(טבלה13[[#This Row],[CycleNumber]]&gt;B1111,B1111=""),IF(טבלה13[[#This Row],[מספר סטייה]]=3,MAX(D1108:D1110),טבלה13[[#This Row],[מקס קבוע]]),טבלה13[[#This Row],[מקס קבוע]])</f>
        <v>35</v>
      </c>
      <c r="I111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קבוע]]&lt;&gt;E1109,1,I1109+1),0))</f>
        <v>0</v>
      </c>
      <c r="J1110">
        <f>IF(AND(טבלה13[[#This Row],[CycleNumber]]&lt;B1111,טבלה13[[#This Row],[מקס קבוע]]&lt;&gt;""),IF(OR(טבלה13[[#This Row],[מספר סטייה]]&lt;I1111,AND(טבלה13[[#This Row],[מספר סטייה]]=3,I1111=1)),0,1),"")</f>
        <v>1</v>
      </c>
      <c r="K1110">
        <f>IF(טבלה13[[#This Row],[מקס קבוע]]&lt;&gt;"",טבלה13[[#This Row],[מקסימום]]-טבלה13[[#This Row],[מינימום]],"")</f>
        <v>3</v>
      </c>
      <c r="L1110">
        <f>IF(IFERROR(LOOKUP(טבלה13[[#This Row],[ClientID]],פיבוט!$A$4:$A$121),FALSE)=טבלה13[[#This Row],[ClientID]],1,0)</f>
        <v>1</v>
      </c>
      <c r="M1110" t="str">
        <f>IF(OR(טבלה13[[#This Row],[ClientID]]=A1111),"",1)</f>
        <v/>
      </c>
      <c r="N1110" s="3" t="str">
        <f>IF(טבלה13[[#This Row],[טווח]]&lt;&gt;K1109,טבלה13[[#This Row],[טווח]],"")</f>
        <v/>
      </c>
      <c r="O1110" s="3" t="str">
        <f>IF(טבלה13[[#This Row],[מניית טווחים]]&lt;&gt;"",IF(OR(30&gt;טבלה13[[#This Row],[מקסימום]],30&lt;טבלה13[[#This Row],[מינימום]]),0,1),"")</f>
        <v/>
      </c>
    </row>
    <row r="1111" spans="1:15" x14ac:dyDescent="0.25">
      <c r="A1111" t="s">
        <v>120</v>
      </c>
      <c r="B1111">
        <v>11</v>
      </c>
      <c r="C1111">
        <v>32</v>
      </c>
      <c r="D1111">
        <f>טבלה13[[#This Row],[LengthofCycle]]+1</f>
        <v>33</v>
      </c>
      <c r="E1111">
        <f>IF(טבלה13[[#This Row],[CycleNumber]]&lt;3,"",IF(טבלה13[[#This Row],[CycleNumber]]=3,MIN(D1109:D1111),IF(I1110=3,MIN(D1108:D1110),E1110)))</f>
        <v>32</v>
      </c>
      <c r="F1111">
        <f>IF(טבלה13[[#This Row],[CycleNumber]]&lt;3,"",IF(טבלה13[[#This Row],[CycleNumber]]=3,MAX(D1109:D1111),IF(I1110=3,MAX(D1108:D1110),F1110)))</f>
        <v>35</v>
      </c>
      <c r="G1111">
        <f>IF(OR(טבלה13[[#This Row],[CycleNumber]]&gt;B1112,B1112=""),IF(טבלה13[[#This Row],[מספר סטייה]]=3,MIN(D1109:D1111),טבלה13[[#This Row],[מינ קבוע]]),טבלה13[[#This Row],[מינ קבוע]])</f>
        <v>32</v>
      </c>
      <c r="H1111">
        <f>IF(OR(טבלה13[[#This Row],[CycleNumber]]&gt;B1112,B1112=""),IF(טבלה13[[#This Row],[מספר סטייה]]=3,MAX(D1109:D1111),טבלה13[[#This Row],[מקס קבוע]]),טבלה13[[#This Row],[מקס קבוע]])</f>
        <v>35</v>
      </c>
      <c r="I111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קבוע]]&lt;&gt;E1110,1,I1110+1),0))</f>
        <v>0</v>
      </c>
      <c r="J1111">
        <f>IF(AND(טבלה13[[#This Row],[CycleNumber]]&lt;B1112,טבלה13[[#This Row],[מקס קבוע]]&lt;&gt;""),IF(OR(טבלה13[[#This Row],[מספר סטייה]]&lt;I1112,AND(טבלה13[[#This Row],[מספר סטייה]]=3,I1112=1)),0,1),"")</f>
        <v>1</v>
      </c>
      <c r="K1111">
        <f>IF(טבלה13[[#This Row],[מקס קבוע]]&lt;&gt;"",טבלה13[[#This Row],[מקסימום]]-טבלה13[[#This Row],[מינימום]],"")</f>
        <v>3</v>
      </c>
      <c r="L1111">
        <f>IF(IFERROR(LOOKUP(טבלה13[[#This Row],[ClientID]],פיבוט!$A$4:$A$121),FALSE)=טבלה13[[#This Row],[ClientID]],1,0)</f>
        <v>1</v>
      </c>
      <c r="M1111" t="str">
        <f>IF(OR(טבלה13[[#This Row],[ClientID]]=A1112),"",1)</f>
        <v/>
      </c>
      <c r="N1111" s="3" t="str">
        <f>IF(טבלה13[[#This Row],[טווח]]&lt;&gt;K1110,טבלה13[[#This Row],[טווח]],"")</f>
        <v/>
      </c>
      <c r="O1111" s="3" t="str">
        <f>IF(טבלה13[[#This Row],[מניית טווחים]]&lt;&gt;"",IF(OR(30&gt;טבלה13[[#This Row],[מקסימום]],30&lt;טבלה13[[#This Row],[מינימום]]),0,1),"")</f>
        <v/>
      </c>
    </row>
    <row r="1112" spans="1:15" x14ac:dyDescent="0.25">
      <c r="A1112" t="s">
        <v>120</v>
      </c>
      <c r="B1112">
        <v>12</v>
      </c>
      <c r="C1112">
        <v>31</v>
      </c>
      <c r="D1112">
        <f>טבלה13[[#This Row],[LengthofCycle]]+1</f>
        <v>32</v>
      </c>
      <c r="E1112">
        <f>IF(טבלה13[[#This Row],[CycleNumber]]&lt;3,"",IF(טבלה13[[#This Row],[CycleNumber]]=3,MIN(D1110:D1112),IF(I1111=3,MIN(D1109:D1111),E1111)))</f>
        <v>32</v>
      </c>
      <c r="F1112">
        <f>IF(טבלה13[[#This Row],[CycleNumber]]&lt;3,"",IF(טבלה13[[#This Row],[CycleNumber]]=3,MAX(D1110:D1112),IF(I1111=3,MAX(D1109:D1111),F1111)))</f>
        <v>35</v>
      </c>
      <c r="G1112">
        <f>IF(OR(טבלה13[[#This Row],[CycleNumber]]&gt;B1113,B1113=""),IF(טבלה13[[#This Row],[מספר סטייה]]=3,MIN(D1110:D1112),טבלה13[[#This Row],[מינ קבוע]]),טבלה13[[#This Row],[מינ קבוע]])</f>
        <v>32</v>
      </c>
      <c r="H1112">
        <f>IF(OR(טבלה13[[#This Row],[CycleNumber]]&gt;B1113,B1113=""),IF(טבלה13[[#This Row],[מספר סטייה]]=3,MAX(D1110:D1112),טבלה13[[#This Row],[מקס קבוע]]),טבלה13[[#This Row],[מקס קבוע]])</f>
        <v>35</v>
      </c>
      <c r="I111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קבוע]]&lt;&gt;E1111,1,I1111+1),0))</f>
        <v>0</v>
      </c>
      <c r="J1112">
        <f>IF(AND(טבלה13[[#This Row],[CycleNumber]]&lt;B1113,טבלה13[[#This Row],[מקס קבוע]]&lt;&gt;""),IF(OR(טבלה13[[#This Row],[מספר סטייה]]&lt;I1113,AND(טבלה13[[#This Row],[מספר סטייה]]=3,I1113=1)),0,1),"")</f>
        <v>0</v>
      </c>
      <c r="K1112">
        <f>IF(טבלה13[[#This Row],[מקס קבוע]]&lt;&gt;"",טבלה13[[#This Row],[מקסימום]]-טבלה13[[#This Row],[מינימום]],"")</f>
        <v>3</v>
      </c>
      <c r="L1112">
        <f>IF(IFERROR(LOOKUP(טבלה13[[#This Row],[ClientID]],פיבוט!$A$4:$A$121),FALSE)=טבלה13[[#This Row],[ClientID]],1,0)</f>
        <v>1</v>
      </c>
      <c r="M1112" t="str">
        <f>IF(OR(טבלה13[[#This Row],[ClientID]]=A1113),"",1)</f>
        <v/>
      </c>
      <c r="N1112" s="3" t="str">
        <f>IF(טבלה13[[#This Row],[טווח]]&lt;&gt;K1111,טבלה13[[#This Row],[טווח]],"")</f>
        <v/>
      </c>
      <c r="O1112" s="3" t="str">
        <f>IF(טבלה13[[#This Row],[מניית טווחים]]&lt;&gt;"",IF(OR(30&gt;טבלה13[[#This Row],[מקסימום]],30&lt;טבלה13[[#This Row],[מינימום]]),0,1),"")</f>
        <v/>
      </c>
    </row>
    <row r="1113" spans="1:15" x14ac:dyDescent="0.25">
      <c r="A1113" t="s">
        <v>120</v>
      </c>
      <c r="B1113">
        <v>13</v>
      </c>
      <c r="C1113">
        <v>30</v>
      </c>
      <c r="D1113">
        <f>טבלה13[[#This Row],[LengthofCycle]]+1</f>
        <v>31</v>
      </c>
      <c r="E1113">
        <f>IF(טבלה13[[#This Row],[CycleNumber]]&lt;3,"",IF(טבלה13[[#This Row],[CycleNumber]]=3,MIN(D1111:D1113),IF(I1112=3,MIN(D1110:D1112),E1112)))</f>
        <v>32</v>
      </c>
      <c r="F1113">
        <f>IF(טבלה13[[#This Row],[CycleNumber]]&lt;3,"",IF(טבלה13[[#This Row],[CycleNumber]]=3,MAX(D1111:D1113),IF(I1112=3,MAX(D1110:D1112),F1112)))</f>
        <v>35</v>
      </c>
      <c r="G1113">
        <f>IF(OR(טבלה13[[#This Row],[CycleNumber]]&gt;B1114,B1114=""),IF(טבלה13[[#This Row],[מספר סטייה]]=3,MIN(D1111:D1113),טבלה13[[#This Row],[מינ קבוע]]),טבלה13[[#This Row],[מינ קבוע]])</f>
        <v>32</v>
      </c>
      <c r="H1113">
        <f>IF(OR(טבלה13[[#This Row],[CycleNumber]]&gt;B1114,B1114=""),IF(טבלה13[[#This Row],[מספר סטייה]]=3,MAX(D1111:D1113),טבלה13[[#This Row],[מקס קבוע]]),טבלה13[[#This Row],[מקס קבוע]])</f>
        <v>35</v>
      </c>
      <c r="I111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קבוע]]&lt;&gt;E1112,1,I1112+1),0))</f>
        <v>1</v>
      </c>
      <c r="J1113">
        <f>IF(AND(טבלה13[[#This Row],[CycleNumber]]&lt;B1114,טבלה13[[#This Row],[מקס קבוע]]&lt;&gt;""),IF(OR(טבלה13[[#This Row],[מספר סטייה]]&lt;I1114,AND(טבלה13[[#This Row],[מספר סטייה]]=3,I1114=1)),0,1),"")</f>
        <v>0</v>
      </c>
      <c r="K1113">
        <f>IF(טבלה13[[#This Row],[מקס קבוע]]&lt;&gt;"",טבלה13[[#This Row],[מקסימום]]-טבלה13[[#This Row],[מינימום]],"")</f>
        <v>3</v>
      </c>
      <c r="L1113">
        <f>IF(IFERROR(LOOKUP(טבלה13[[#This Row],[ClientID]],פיבוט!$A$4:$A$121),FALSE)=טבלה13[[#This Row],[ClientID]],1,0)</f>
        <v>1</v>
      </c>
      <c r="M1113" t="str">
        <f>IF(OR(טבלה13[[#This Row],[ClientID]]=A1114),"",1)</f>
        <v/>
      </c>
      <c r="N1113" s="3" t="str">
        <f>IF(טבלה13[[#This Row],[טווח]]&lt;&gt;K1112,טבלה13[[#This Row],[טווח]],"")</f>
        <v/>
      </c>
      <c r="O1113" s="3" t="str">
        <f>IF(טבלה13[[#This Row],[מניית טווחים]]&lt;&gt;"",IF(OR(30&gt;טבלה13[[#This Row],[מקסימום]],30&lt;טבלה13[[#This Row],[מינימום]]),0,1),"")</f>
        <v/>
      </c>
    </row>
    <row r="1114" spans="1:15" x14ac:dyDescent="0.25">
      <c r="A1114" t="s">
        <v>120</v>
      </c>
      <c r="B1114">
        <v>14</v>
      </c>
      <c r="C1114">
        <v>30</v>
      </c>
      <c r="D1114">
        <f>טבלה13[[#This Row],[LengthofCycle]]+1</f>
        <v>31</v>
      </c>
      <c r="E1114">
        <f>IF(טבלה13[[#This Row],[CycleNumber]]&lt;3,"",IF(טבלה13[[#This Row],[CycleNumber]]=3,MIN(D1112:D1114),IF(I1113=3,MIN(D1111:D1113),E1113)))</f>
        <v>32</v>
      </c>
      <c r="F1114">
        <f>IF(טבלה13[[#This Row],[CycleNumber]]&lt;3,"",IF(טבלה13[[#This Row],[CycleNumber]]=3,MAX(D1112:D1114),IF(I1113=3,MAX(D1111:D1113),F1113)))</f>
        <v>35</v>
      </c>
      <c r="G1114">
        <f>IF(OR(טבלה13[[#This Row],[CycleNumber]]&gt;B1115,B1115=""),IF(טבלה13[[#This Row],[מספר סטייה]]=3,MIN(D1112:D1114),טבלה13[[#This Row],[מינ קבוע]]),טבלה13[[#This Row],[מינ קבוע]])</f>
        <v>32</v>
      </c>
      <c r="H1114">
        <f>IF(OR(טבלה13[[#This Row],[CycleNumber]]&gt;B1115,B1115=""),IF(טבלה13[[#This Row],[מספר סטייה]]=3,MAX(D1112:D1114),טבלה13[[#This Row],[מקס קבוע]]),טבלה13[[#This Row],[מקס קבוע]])</f>
        <v>35</v>
      </c>
      <c r="I111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קבוע]]&lt;&gt;E1113,1,I1113+1),0))</f>
        <v>2</v>
      </c>
      <c r="J1114">
        <f>IF(AND(טבלה13[[#This Row],[CycleNumber]]&lt;B1115,טבלה13[[#This Row],[מקס קבוע]]&lt;&gt;""),IF(OR(טבלה13[[#This Row],[מספר סטייה]]&lt;I1115,AND(טבלה13[[#This Row],[מספר סטייה]]=3,I1115=1)),0,1),"")</f>
        <v>0</v>
      </c>
      <c r="K1114">
        <f>IF(טבלה13[[#This Row],[מקס קבוע]]&lt;&gt;"",טבלה13[[#This Row],[מקסימום]]-טבלה13[[#This Row],[מינימום]],"")</f>
        <v>3</v>
      </c>
      <c r="L1114">
        <f>IF(IFERROR(LOOKUP(טבלה13[[#This Row],[ClientID]],פיבוט!$A$4:$A$121),FALSE)=טבלה13[[#This Row],[ClientID]],1,0)</f>
        <v>1</v>
      </c>
      <c r="M1114" t="str">
        <f>IF(OR(טבלה13[[#This Row],[ClientID]]=A1115),"",1)</f>
        <v/>
      </c>
      <c r="N1114" s="3" t="str">
        <f>IF(טבלה13[[#This Row],[טווח]]&lt;&gt;K1113,טבלה13[[#This Row],[טווח]],"")</f>
        <v/>
      </c>
      <c r="O1114" s="3" t="str">
        <f>IF(טבלה13[[#This Row],[מניית טווחים]]&lt;&gt;"",IF(OR(30&gt;טבלה13[[#This Row],[מקסימום]],30&lt;טבלה13[[#This Row],[מינימום]]),0,1),"")</f>
        <v/>
      </c>
    </row>
    <row r="1115" spans="1:15" x14ac:dyDescent="0.25">
      <c r="A1115" t="s">
        <v>120</v>
      </c>
      <c r="B1115">
        <v>15</v>
      </c>
      <c r="C1115">
        <v>30</v>
      </c>
      <c r="D1115">
        <f>טבלה13[[#This Row],[LengthofCycle]]+1</f>
        <v>31</v>
      </c>
      <c r="E1115">
        <f>IF(טבלה13[[#This Row],[CycleNumber]]&lt;3,"",IF(טבלה13[[#This Row],[CycleNumber]]=3,MIN(D1113:D1115),IF(I1114=3,MIN(D1112:D1114),E1114)))</f>
        <v>32</v>
      </c>
      <c r="F1115">
        <f>IF(טבלה13[[#This Row],[CycleNumber]]&lt;3,"",IF(טבלה13[[#This Row],[CycleNumber]]=3,MAX(D1113:D1115),IF(I1114=3,MAX(D1112:D1114),F1114)))</f>
        <v>35</v>
      </c>
      <c r="G1115">
        <f>IF(OR(טבלה13[[#This Row],[CycleNumber]]&gt;B1116,B1116=""),IF(טבלה13[[#This Row],[מספר סטייה]]=3,MIN(D1113:D1115),טבלה13[[#This Row],[מינ קבוע]]),טבלה13[[#This Row],[מינ קבוע]])</f>
        <v>32</v>
      </c>
      <c r="H1115">
        <f>IF(OR(טבלה13[[#This Row],[CycleNumber]]&gt;B1116,B1116=""),IF(טבלה13[[#This Row],[מספר סטייה]]=3,MAX(D1113:D1115),טבלה13[[#This Row],[מקס קבוע]]),טבלה13[[#This Row],[מקס קבוע]])</f>
        <v>35</v>
      </c>
      <c r="I111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קבוע]]&lt;&gt;E1114,1,I1114+1),0))</f>
        <v>3</v>
      </c>
      <c r="J1115">
        <f>IF(AND(טבלה13[[#This Row],[CycleNumber]]&lt;B1116,טבלה13[[#This Row],[מקס קבוע]]&lt;&gt;""),IF(OR(טבלה13[[#This Row],[מספר סטייה]]&lt;I1116,AND(טבלה13[[#This Row],[מספר סטייה]]=3,I1116=1)),0,1),"")</f>
        <v>0</v>
      </c>
      <c r="K1115">
        <f>IF(טבלה13[[#This Row],[מקס קבוע]]&lt;&gt;"",טבלה13[[#This Row],[מקסימום]]-טבלה13[[#This Row],[מינימום]],"")</f>
        <v>3</v>
      </c>
      <c r="L1115">
        <f>IF(IFERROR(LOOKUP(טבלה13[[#This Row],[ClientID]],פיבוט!$A$4:$A$121),FALSE)=טבלה13[[#This Row],[ClientID]],1,0)</f>
        <v>1</v>
      </c>
      <c r="M1115" t="str">
        <f>IF(OR(טבלה13[[#This Row],[ClientID]]=A1116),"",1)</f>
        <v/>
      </c>
      <c r="N1115" s="3" t="str">
        <f>IF(טבלה13[[#This Row],[טווח]]&lt;&gt;K1114,טבלה13[[#This Row],[טווח]],"")</f>
        <v/>
      </c>
      <c r="O1115" s="3" t="str">
        <f>IF(טבלה13[[#This Row],[מניית טווחים]]&lt;&gt;"",IF(OR(30&gt;טבלה13[[#This Row],[מקסימום]],30&lt;טבלה13[[#This Row],[מינימום]]),0,1),"")</f>
        <v/>
      </c>
    </row>
    <row r="1116" spans="1:15" x14ac:dyDescent="0.25">
      <c r="A1116" t="s">
        <v>120</v>
      </c>
      <c r="B1116">
        <v>16</v>
      </c>
      <c r="C1116">
        <v>32</v>
      </c>
      <c r="D1116">
        <f>טבלה13[[#This Row],[LengthofCycle]]+1</f>
        <v>33</v>
      </c>
      <c r="E1116">
        <f>IF(טבלה13[[#This Row],[CycleNumber]]&lt;3,"",IF(טבלה13[[#This Row],[CycleNumber]]=3,MIN(D1114:D1116),IF(I1115=3,MIN(D1113:D1115),E1115)))</f>
        <v>31</v>
      </c>
      <c r="F1116">
        <f>IF(טבלה13[[#This Row],[CycleNumber]]&lt;3,"",IF(טבלה13[[#This Row],[CycleNumber]]=3,MAX(D1114:D1116),IF(I1115=3,MAX(D1113:D1115),F1115)))</f>
        <v>31</v>
      </c>
      <c r="G1116">
        <f>IF(OR(טבלה13[[#This Row],[CycleNumber]]&gt;B1117,B1117=""),IF(טבלה13[[#This Row],[מספר סטייה]]=3,MIN(D1114:D1116),טבלה13[[#This Row],[מינ קבוע]]),טבלה13[[#This Row],[מינ קבוע]])</f>
        <v>31</v>
      </c>
      <c r="H1116">
        <f>IF(OR(טבלה13[[#This Row],[CycleNumber]]&gt;B1117,B1117=""),IF(טבלה13[[#This Row],[מספר סטייה]]=3,MAX(D1114:D1116),טבלה13[[#This Row],[מקס קבוע]]),טבלה13[[#This Row],[מקס קבוע]])</f>
        <v>31</v>
      </c>
      <c r="I111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קבוע]]&lt;&gt;E1115,1,I1115+1),0))</f>
        <v>1</v>
      </c>
      <c r="J1116">
        <f>IF(AND(טבלה13[[#This Row],[CycleNumber]]&lt;B1117,טבלה13[[#This Row],[מקס קבוע]]&lt;&gt;""),IF(OR(טבלה13[[#This Row],[מספר סטייה]]&lt;I1117,AND(טבלה13[[#This Row],[מספר סטייה]]=3,I1117=1)),0,1),"")</f>
        <v>0</v>
      </c>
      <c r="K1116">
        <f>IF(טבלה13[[#This Row],[מקס קבוע]]&lt;&gt;"",טבלה13[[#This Row],[מקסימום]]-טבלה13[[#This Row],[מינימום]],"")</f>
        <v>0</v>
      </c>
      <c r="L1116">
        <f>IF(IFERROR(LOOKUP(טבלה13[[#This Row],[ClientID]],פיבוט!$A$4:$A$121),FALSE)=טבלה13[[#This Row],[ClientID]],1,0)</f>
        <v>1</v>
      </c>
      <c r="M1116" t="str">
        <f>IF(OR(טבלה13[[#This Row],[ClientID]]=A1117),"",1)</f>
        <v/>
      </c>
      <c r="N1116" s="3">
        <f>IF(טבלה13[[#This Row],[טווח]]&lt;&gt;K1115,טבלה13[[#This Row],[טווח]],"")</f>
        <v>0</v>
      </c>
      <c r="O1116" s="3">
        <f>IF(טבלה13[[#This Row],[מניית טווחים]]&lt;&gt;"",IF(OR(30&gt;טבלה13[[#This Row],[מקסימום]],30&lt;טבלה13[[#This Row],[מינימום]]),0,1),"")</f>
        <v>0</v>
      </c>
    </row>
    <row r="1117" spans="1:15" x14ac:dyDescent="0.25">
      <c r="A1117" t="s">
        <v>120</v>
      </c>
      <c r="B1117">
        <v>17</v>
      </c>
      <c r="C1117">
        <v>29</v>
      </c>
      <c r="D1117">
        <f>טבלה13[[#This Row],[LengthofCycle]]+1</f>
        <v>30</v>
      </c>
      <c r="E1117">
        <f>IF(טבלה13[[#This Row],[CycleNumber]]&lt;3,"",IF(טבלה13[[#This Row],[CycleNumber]]=3,MIN(D1115:D1117),IF(I1116=3,MIN(D1114:D1116),E1116)))</f>
        <v>31</v>
      </c>
      <c r="F1117">
        <f>IF(טבלה13[[#This Row],[CycleNumber]]&lt;3,"",IF(טבלה13[[#This Row],[CycleNumber]]=3,MAX(D1115:D1117),IF(I1116=3,MAX(D1114:D1116),F1116)))</f>
        <v>31</v>
      </c>
      <c r="G1117">
        <f>IF(OR(טבלה13[[#This Row],[CycleNumber]]&gt;B1118,B1118=""),IF(טבלה13[[#This Row],[מספר סטייה]]=3,MIN(D1115:D1117),טבלה13[[#This Row],[מינ קבוע]]),טבלה13[[#This Row],[מינ קבוע]])</f>
        <v>31</v>
      </c>
      <c r="H1117">
        <f>IF(OR(טבלה13[[#This Row],[CycleNumber]]&gt;B1118,B1118=""),IF(טבלה13[[#This Row],[מספר סטייה]]=3,MAX(D1115:D1117),טבלה13[[#This Row],[מקס קבוע]]),טבלה13[[#This Row],[מקס קבוע]])</f>
        <v>31</v>
      </c>
      <c r="I111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קבוע]]&lt;&gt;E1116,1,I1116+1),0))</f>
        <v>2</v>
      </c>
      <c r="J1117">
        <f>IF(AND(טבלה13[[#This Row],[CycleNumber]]&lt;B1118,טבלה13[[#This Row],[מקס קבוע]]&lt;&gt;""),IF(OR(טבלה13[[#This Row],[מספר סטייה]]&lt;I1118,AND(טבלה13[[#This Row],[מספר סטייה]]=3,I1118=1)),0,1),"")</f>
        <v>0</v>
      </c>
      <c r="K1117">
        <f>IF(טבלה13[[#This Row],[מקס קבוע]]&lt;&gt;"",טבלה13[[#This Row],[מקסימום]]-טבלה13[[#This Row],[מינימום]],"")</f>
        <v>0</v>
      </c>
      <c r="L1117">
        <f>IF(IFERROR(LOOKUP(טבלה13[[#This Row],[ClientID]],פיבוט!$A$4:$A$121),FALSE)=טבלה13[[#This Row],[ClientID]],1,0)</f>
        <v>1</v>
      </c>
      <c r="M1117" t="str">
        <f>IF(OR(טבלה13[[#This Row],[ClientID]]=A1118),"",1)</f>
        <v/>
      </c>
      <c r="N1117" s="3" t="str">
        <f>IF(טבלה13[[#This Row],[טווח]]&lt;&gt;K1116,טבלה13[[#This Row],[טווח]],"")</f>
        <v/>
      </c>
      <c r="O1117" s="3" t="str">
        <f>IF(טבלה13[[#This Row],[מניית טווחים]]&lt;&gt;"",IF(OR(30&gt;טבלה13[[#This Row],[מקסימום]],30&lt;טבלה13[[#This Row],[מינימום]]),0,1),"")</f>
        <v/>
      </c>
    </row>
    <row r="1118" spans="1:15" x14ac:dyDescent="0.25">
      <c r="A1118" t="s">
        <v>120</v>
      </c>
      <c r="B1118">
        <v>18</v>
      </c>
      <c r="C1118">
        <v>33</v>
      </c>
      <c r="D1118">
        <f>טבלה13[[#This Row],[LengthofCycle]]+1</f>
        <v>34</v>
      </c>
      <c r="E1118">
        <f>IF(טבלה13[[#This Row],[CycleNumber]]&lt;3,"",IF(טבלה13[[#This Row],[CycleNumber]]=3,MIN(D1116:D1118),IF(I1117=3,MIN(D1115:D1117),E1117)))</f>
        <v>31</v>
      </c>
      <c r="F1118">
        <f>IF(טבלה13[[#This Row],[CycleNumber]]&lt;3,"",IF(טבלה13[[#This Row],[CycleNumber]]=3,MAX(D1116:D1118),IF(I1117=3,MAX(D1115:D1117),F1117)))</f>
        <v>31</v>
      </c>
      <c r="G1118">
        <f>IF(OR(טבלה13[[#This Row],[CycleNumber]]&gt;B1119,B1119=""),IF(טבלה13[[#This Row],[מספר סטייה]]=3,MIN(D1116:D1118),טבלה13[[#This Row],[מינ קבוע]]),טבלה13[[#This Row],[מינ קבוע]])</f>
        <v>31</v>
      </c>
      <c r="H1118">
        <f>IF(OR(טבלה13[[#This Row],[CycleNumber]]&gt;B1119,B1119=""),IF(טבלה13[[#This Row],[מספר סטייה]]=3,MAX(D1116:D1118),טבלה13[[#This Row],[מקס קבוע]]),טבלה13[[#This Row],[מקס קבוע]])</f>
        <v>31</v>
      </c>
      <c r="I111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קבוע]]&lt;&gt;E1117,1,I1117+1),0))</f>
        <v>3</v>
      </c>
      <c r="J1118">
        <f>IF(AND(טבלה13[[#This Row],[CycleNumber]]&lt;B1119,טבלה13[[#This Row],[מקס קבוע]]&lt;&gt;""),IF(OR(טבלה13[[#This Row],[מספר סטייה]]&lt;I1119,AND(טבלה13[[#This Row],[מספר סטייה]]=3,I1119=1)),0,1),"")</f>
        <v>1</v>
      </c>
      <c r="K1118">
        <f>IF(טבלה13[[#This Row],[מקס קבוע]]&lt;&gt;"",טבלה13[[#This Row],[מקסימום]]-טבלה13[[#This Row],[מינימום]],"")</f>
        <v>0</v>
      </c>
      <c r="L1118">
        <f>IF(IFERROR(LOOKUP(טבלה13[[#This Row],[ClientID]],פיבוט!$A$4:$A$121),FALSE)=טבלה13[[#This Row],[ClientID]],1,0)</f>
        <v>1</v>
      </c>
      <c r="M1118" t="str">
        <f>IF(OR(טבלה13[[#This Row],[ClientID]]=A1119),"",1)</f>
        <v/>
      </c>
      <c r="N1118" s="3" t="str">
        <f>IF(טבלה13[[#This Row],[טווח]]&lt;&gt;K1117,טבלה13[[#This Row],[טווח]],"")</f>
        <v/>
      </c>
      <c r="O1118" s="3" t="str">
        <f>IF(טבלה13[[#This Row],[מניית טווחים]]&lt;&gt;"",IF(OR(30&gt;טבלה13[[#This Row],[מקסימום]],30&lt;טבלה13[[#This Row],[מינימום]]),0,1),"")</f>
        <v/>
      </c>
    </row>
    <row r="1119" spans="1:15" x14ac:dyDescent="0.25">
      <c r="A1119" t="s">
        <v>120</v>
      </c>
      <c r="B1119">
        <v>19</v>
      </c>
      <c r="C1119">
        <v>31</v>
      </c>
      <c r="D1119">
        <f>טבלה13[[#This Row],[LengthofCycle]]+1</f>
        <v>32</v>
      </c>
      <c r="E1119">
        <f>IF(טבלה13[[#This Row],[CycleNumber]]&lt;3,"",IF(טבלה13[[#This Row],[CycleNumber]]=3,MIN(D1117:D1119),IF(I1118=3,MIN(D1116:D1118),E1118)))</f>
        <v>30</v>
      </c>
      <c r="F1119">
        <f>IF(טבלה13[[#This Row],[CycleNumber]]&lt;3,"",IF(טבלה13[[#This Row],[CycleNumber]]=3,MAX(D1117:D1119),IF(I1118=3,MAX(D1116:D1118),F1118)))</f>
        <v>34</v>
      </c>
      <c r="G1119">
        <f>IF(OR(טבלה13[[#This Row],[CycleNumber]]&gt;B1120,B1120=""),IF(טבלה13[[#This Row],[מספר סטייה]]=3,MIN(D1117:D1119),טבלה13[[#This Row],[מינ קבוע]]),טבלה13[[#This Row],[מינ קבוע]])</f>
        <v>30</v>
      </c>
      <c r="H1119">
        <f>IF(OR(טבלה13[[#This Row],[CycleNumber]]&gt;B1120,B1120=""),IF(טבלה13[[#This Row],[מספר סטייה]]=3,MAX(D1117:D1119),טבלה13[[#This Row],[מקס קבוע]]),טבלה13[[#This Row],[מקס קבוע]])</f>
        <v>34</v>
      </c>
      <c r="I111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קבוע]]&lt;&gt;E1118,1,I1118+1),0))</f>
        <v>0</v>
      </c>
      <c r="J1119">
        <f>IF(AND(טבלה13[[#This Row],[CycleNumber]]&lt;B1120,טבלה13[[#This Row],[מקס קבוע]]&lt;&gt;""),IF(OR(טבלה13[[#This Row],[מספר סטייה]]&lt;I1120,AND(טבלה13[[#This Row],[מספר סטייה]]=3,I1120=1)),0,1),"")</f>
        <v>1</v>
      </c>
      <c r="K1119">
        <f>IF(טבלה13[[#This Row],[מקס קבוע]]&lt;&gt;"",טבלה13[[#This Row],[מקסימום]]-טבלה13[[#This Row],[מינימום]],"")</f>
        <v>4</v>
      </c>
      <c r="L1119">
        <f>IF(IFERROR(LOOKUP(טבלה13[[#This Row],[ClientID]],פיבוט!$A$4:$A$121),FALSE)=טבלה13[[#This Row],[ClientID]],1,0)</f>
        <v>1</v>
      </c>
      <c r="M1119" t="str">
        <f>IF(OR(טבלה13[[#This Row],[ClientID]]=A1120),"",1)</f>
        <v/>
      </c>
      <c r="N1119" s="3">
        <f>IF(טבלה13[[#This Row],[טווח]]&lt;&gt;K1118,טבלה13[[#This Row],[טווח]],"")</f>
        <v>4</v>
      </c>
      <c r="O1119" s="3">
        <f>IF(טבלה13[[#This Row],[מניית טווחים]]&lt;&gt;"",IF(OR(30&gt;טבלה13[[#This Row],[מקסימום]],30&lt;טבלה13[[#This Row],[מינימום]]),0,1),"")</f>
        <v>1</v>
      </c>
    </row>
    <row r="1120" spans="1:15" x14ac:dyDescent="0.25">
      <c r="A1120" t="s">
        <v>120</v>
      </c>
      <c r="B1120">
        <v>20</v>
      </c>
      <c r="C1120">
        <v>33</v>
      </c>
      <c r="D1120">
        <f>טבלה13[[#This Row],[LengthofCycle]]+1</f>
        <v>34</v>
      </c>
      <c r="E1120">
        <f>IF(טבלה13[[#This Row],[CycleNumber]]&lt;3,"",IF(טבלה13[[#This Row],[CycleNumber]]=3,MIN(D1118:D1120),IF(I1119=3,MIN(D1117:D1119),E1119)))</f>
        <v>30</v>
      </c>
      <c r="F1120">
        <f>IF(טבלה13[[#This Row],[CycleNumber]]&lt;3,"",IF(טבלה13[[#This Row],[CycleNumber]]=3,MAX(D1118:D1120),IF(I1119=3,MAX(D1117:D1119),F1119)))</f>
        <v>34</v>
      </c>
      <c r="G1120">
        <f>IF(OR(טבלה13[[#This Row],[CycleNumber]]&gt;B1121,B1121=""),IF(טבלה13[[#This Row],[מספר סטייה]]=3,MIN(D1118:D1120),טבלה13[[#This Row],[מינ קבוע]]),טבלה13[[#This Row],[מינ קבוע]])</f>
        <v>30</v>
      </c>
      <c r="H1120">
        <f>IF(OR(טבלה13[[#This Row],[CycleNumber]]&gt;B1121,B1121=""),IF(טבלה13[[#This Row],[מספר סטייה]]=3,MAX(D1118:D1120),טבלה13[[#This Row],[מקס קבוע]]),טבלה13[[#This Row],[מקס קבוע]])</f>
        <v>34</v>
      </c>
      <c r="I112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קבוע]]&lt;&gt;E1119,1,I1119+1),0))</f>
        <v>0</v>
      </c>
      <c r="J1120">
        <f>IF(AND(טבלה13[[#This Row],[CycleNumber]]&lt;B1121,טבלה13[[#This Row],[מקס קבוע]]&lt;&gt;""),IF(OR(טבלה13[[#This Row],[מספר סטייה]]&lt;I1121,AND(טבלה13[[#This Row],[מספר סטייה]]=3,I1121=1)),0,1),"")</f>
        <v>1</v>
      </c>
      <c r="K1120">
        <f>IF(טבלה13[[#This Row],[מקס קבוע]]&lt;&gt;"",טבלה13[[#This Row],[מקסימום]]-טבלה13[[#This Row],[מינימום]],"")</f>
        <v>4</v>
      </c>
      <c r="L1120">
        <f>IF(IFERROR(LOOKUP(טבלה13[[#This Row],[ClientID]],פיבוט!$A$4:$A$121),FALSE)=טבלה13[[#This Row],[ClientID]],1,0)</f>
        <v>1</v>
      </c>
      <c r="M1120" t="str">
        <f>IF(OR(טבלה13[[#This Row],[ClientID]]=A1121),"",1)</f>
        <v/>
      </c>
      <c r="N1120" s="3" t="str">
        <f>IF(טבלה13[[#This Row],[טווח]]&lt;&gt;K1119,טבלה13[[#This Row],[טווח]],"")</f>
        <v/>
      </c>
      <c r="O1120" s="3" t="str">
        <f>IF(טבלה13[[#This Row],[מניית טווחים]]&lt;&gt;"",IF(OR(30&gt;טבלה13[[#This Row],[מקסימום]],30&lt;טבלה13[[#This Row],[מינימום]]),0,1),"")</f>
        <v/>
      </c>
    </row>
    <row r="1121" spans="1:15" x14ac:dyDescent="0.25">
      <c r="A1121" t="s">
        <v>120</v>
      </c>
      <c r="B1121">
        <v>21</v>
      </c>
      <c r="C1121">
        <v>32</v>
      </c>
      <c r="D1121">
        <f>טבלה13[[#This Row],[LengthofCycle]]+1</f>
        <v>33</v>
      </c>
      <c r="E1121">
        <f>IF(טבלה13[[#This Row],[CycleNumber]]&lt;3,"",IF(טבלה13[[#This Row],[CycleNumber]]=3,MIN(D1119:D1121),IF(I1120=3,MIN(D1118:D1120),E1120)))</f>
        <v>30</v>
      </c>
      <c r="F1121">
        <f>IF(טבלה13[[#This Row],[CycleNumber]]&lt;3,"",IF(טבלה13[[#This Row],[CycleNumber]]=3,MAX(D1119:D1121),IF(I1120=3,MAX(D1118:D1120),F1120)))</f>
        <v>34</v>
      </c>
      <c r="G1121">
        <f>IF(OR(טבלה13[[#This Row],[CycleNumber]]&gt;B1122,B1122=""),IF(טבלה13[[#This Row],[מספר סטייה]]=3,MIN(D1119:D1121),טבלה13[[#This Row],[מינ קבוע]]),טבלה13[[#This Row],[מינ קבוע]])</f>
        <v>30</v>
      </c>
      <c r="H1121">
        <f>IF(OR(טבלה13[[#This Row],[CycleNumber]]&gt;B1122,B1122=""),IF(טבלה13[[#This Row],[מספר סטייה]]=3,MAX(D1119:D1121),טבלה13[[#This Row],[מקס קבוע]]),טבלה13[[#This Row],[מקס קבוע]])</f>
        <v>34</v>
      </c>
      <c r="I112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קבוע]]&lt;&gt;E1120,1,I1120+1),0))</f>
        <v>0</v>
      </c>
      <c r="J1121">
        <f>IF(AND(טבלה13[[#This Row],[CycleNumber]]&lt;B1122,טבלה13[[#This Row],[מקס קבוע]]&lt;&gt;""),IF(OR(טבלה13[[#This Row],[מספר סטייה]]&lt;I1122,AND(טבלה13[[#This Row],[מספר סטייה]]=3,I1122=1)),0,1),"")</f>
        <v>1</v>
      </c>
      <c r="K1121">
        <f>IF(טבלה13[[#This Row],[מקס קבוע]]&lt;&gt;"",טבלה13[[#This Row],[מקסימום]]-טבלה13[[#This Row],[מינימום]],"")</f>
        <v>4</v>
      </c>
      <c r="L1121">
        <f>IF(IFERROR(LOOKUP(טבלה13[[#This Row],[ClientID]],פיבוט!$A$4:$A$121),FALSE)=טבלה13[[#This Row],[ClientID]],1,0)</f>
        <v>1</v>
      </c>
      <c r="M1121" t="str">
        <f>IF(OR(טבלה13[[#This Row],[ClientID]]=A1122),"",1)</f>
        <v/>
      </c>
      <c r="N1121" s="3" t="str">
        <f>IF(טבלה13[[#This Row],[טווח]]&lt;&gt;K1120,טבלה13[[#This Row],[טווח]],"")</f>
        <v/>
      </c>
      <c r="O1121" s="3" t="str">
        <f>IF(טבלה13[[#This Row],[מניית טווחים]]&lt;&gt;"",IF(OR(30&gt;טבלה13[[#This Row],[מקסימום]],30&lt;טבלה13[[#This Row],[מינימום]]),0,1),"")</f>
        <v/>
      </c>
    </row>
    <row r="1122" spans="1:15" x14ac:dyDescent="0.25">
      <c r="A1122" t="s">
        <v>120</v>
      </c>
      <c r="B1122">
        <v>22</v>
      </c>
      <c r="C1122">
        <v>30</v>
      </c>
      <c r="D1122">
        <f>טבלה13[[#This Row],[LengthofCycle]]+1</f>
        <v>31</v>
      </c>
      <c r="E1122">
        <f>IF(טבלה13[[#This Row],[CycleNumber]]&lt;3,"",IF(טבלה13[[#This Row],[CycleNumber]]=3,MIN(D1120:D1122),IF(I1121=3,MIN(D1119:D1121),E1121)))</f>
        <v>30</v>
      </c>
      <c r="F1122">
        <f>IF(טבלה13[[#This Row],[CycleNumber]]&lt;3,"",IF(טבלה13[[#This Row],[CycleNumber]]=3,MAX(D1120:D1122),IF(I1121=3,MAX(D1119:D1121),F1121)))</f>
        <v>34</v>
      </c>
      <c r="G1122">
        <f>IF(OR(טבלה13[[#This Row],[CycleNumber]]&gt;B1123,B1123=""),IF(טבלה13[[#This Row],[מספר סטייה]]=3,MIN(D1120:D1122),טבלה13[[#This Row],[מינ קבוע]]),טבלה13[[#This Row],[מינ קבוע]])</f>
        <v>30</v>
      </c>
      <c r="H1122">
        <f>IF(OR(טבלה13[[#This Row],[CycleNumber]]&gt;B1123,B1123=""),IF(טבלה13[[#This Row],[מספר סטייה]]=3,MAX(D1120:D1122),טבלה13[[#This Row],[מקס קבוע]]),טבלה13[[#This Row],[מקס קבוע]])</f>
        <v>34</v>
      </c>
      <c r="I112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קבוע]]&lt;&gt;E1121,1,I1121+1),0))</f>
        <v>0</v>
      </c>
      <c r="J1122" t="str">
        <f>IF(AND(טבלה13[[#This Row],[CycleNumber]]&lt;B1123,טבלה13[[#This Row],[מקס קבוע]]&lt;&gt;""),IF(OR(טבלה13[[#This Row],[מספר סטייה]]&lt;I1123,AND(טבלה13[[#This Row],[מספר סטייה]]=3,I1123=1)),0,1),"")</f>
        <v/>
      </c>
      <c r="K1122">
        <f>IF(טבלה13[[#This Row],[מקס קבוע]]&lt;&gt;"",טבלה13[[#This Row],[מקסימום]]-טבלה13[[#This Row],[מינימום]],"")</f>
        <v>4</v>
      </c>
      <c r="L1122">
        <f>IF(IFERROR(LOOKUP(טבלה13[[#This Row],[ClientID]],פיבוט!$A$4:$A$121),FALSE)=טבלה13[[#This Row],[ClientID]],1,0)</f>
        <v>1</v>
      </c>
      <c r="M1122">
        <f>IF(OR(טבלה13[[#This Row],[ClientID]]=A1123),"",1)</f>
        <v>1</v>
      </c>
      <c r="N1122" s="3" t="str">
        <f>IF(טבלה13[[#This Row],[טווח]]&lt;&gt;K1121,טבלה13[[#This Row],[טווח]],"")</f>
        <v/>
      </c>
      <c r="O1122" s="3" t="str">
        <f>IF(טבלה13[[#This Row],[מניית טווחים]]&lt;&gt;"",IF(OR(30&gt;טבלה13[[#This Row],[מקסימום]],30&lt;טבלה13[[#This Row],[מינימום]]),0,1),"")</f>
        <v/>
      </c>
    </row>
    <row r="1123" spans="1:15" x14ac:dyDescent="0.25">
      <c r="A1123" t="s">
        <v>121</v>
      </c>
      <c r="B1123">
        <v>1</v>
      </c>
      <c r="C1123">
        <v>35</v>
      </c>
      <c r="D1123">
        <f>טבלה13[[#This Row],[LengthofCycle]]+1</f>
        <v>36</v>
      </c>
      <c r="E1123" t="str">
        <f>IF(טבלה13[[#This Row],[CycleNumber]]&lt;3,"",IF(טבלה13[[#This Row],[CycleNumber]]=3,MIN(D1121:D1123),IF(I1122=3,MIN(D1120:D1122),E1122)))</f>
        <v/>
      </c>
      <c r="F1123" t="str">
        <f>IF(טבלה13[[#This Row],[CycleNumber]]&lt;3,"",IF(טבלה13[[#This Row],[CycleNumber]]=3,MAX(D1121:D1123),IF(I1122=3,MAX(D1120:D1122),F1122)))</f>
        <v/>
      </c>
      <c r="G1123" t="str">
        <f>IF(OR(טבלה13[[#This Row],[CycleNumber]]&gt;B1124,B1124=""),IF(טבלה13[[#This Row],[מספר סטייה]]=3,MIN(D1121:D1123),טבלה13[[#This Row],[מינ קבוע]]),טבלה13[[#This Row],[מינ קבוע]])</f>
        <v/>
      </c>
      <c r="H1123" t="str">
        <f>IF(OR(טבלה13[[#This Row],[CycleNumber]]&gt;B1124,B1124=""),IF(טבלה13[[#This Row],[מספר סטייה]]=3,MAX(D1121:D1123),טבלה13[[#This Row],[מקס קבוע]]),טבלה13[[#This Row],[מקס קבוע]])</f>
        <v/>
      </c>
      <c r="I112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קבוע]]&lt;&gt;E1122,1,I1122+1),0))</f>
        <v/>
      </c>
      <c r="J1123" t="str">
        <f>IF(AND(טבלה13[[#This Row],[CycleNumber]]&lt;B1124,טבלה13[[#This Row],[מקס קבוע]]&lt;&gt;""),IF(OR(טבלה13[[#This Row],[מספר סטייה]]&lt;I1124,AND(טבלה13[[#This Row],[מספר סטייה]]=3,I1124=1)),0,1),"")</f>
        <v/>
      </c>
      <c r="K1123" t="str">
        <f>IF(טבלה13[[#This Row],[מקס קבוע]]&lt;&gt;"",טבלה13[[#This Row],[מקסימום]]-טבלה13[[#This Row],[מינימום]],"")</f>
        <v/>
      </c>
      <c r="L1123">
        <f>IF(IFERROR(LOOKUP(טבלה13[[#This Row],[ClientID]],פיבוט!$A$4:$A$121),FALSE)=טבלה13[[#This Row],[ClientID]],1,0)</f>
        <v>1</v>
      </c>
      <c r="M1123" t="str">
        <f>IF(OR(טבלה13[[#This Row],[ClientID]]=A1124),"",1)</f>
        <v/>
      </c>
      <c r="N1123" s="3" t="str">
        <f>IF(טבלה13[[#This Row],[טווח]]&lt;&gt;K1122,טבלה13[[#This Row],[טווח]],"")</f>
        <v/>
      </c>
      <c r="O1123" s="3" t="str">
        <f>IF(טבלה13[[#This Row],[מניית טווחים]]&lt;&gt;"",IF(OR(30&gt;טבלה13[[#This Row],[מקסימום]],30&lt;טבלה13[[#This Row],[מינימום]]),0,1),"")</f>
        <v/>
      </c>
    </row>
    <row r="1124" spans="1:15" x14ac:dyDescent="0.25">
      <c r="A1124" t="s">
        <v>121</v>
      </c>
      <c r="B1124">
        <v>2</v>
      </c>
      <c r="C1124">
        <v>33</v>
      </c>
      <c r="D1124">
        <f>טבלה13[[#This Row],[LengthofCycle]]+1</f>
        <v>34</v>
      </c>
      <c r="E1124" t="str">
        <f>IF(טבלה13[[#This Row],[CycleNumber]]&lt;3,"",IF(טבלה13[[#This Row],[CycleNumber]]=3,MIN(D1122:D1124),IF(I1123=3,MIN(D1121:D1123),E1123)))</f>
        <v/>
      </c>
      <c r="F1124" t="str">
        <f>IF(טבלה13[[#This Row],[CycleNumber]]&lt;3,"",IF(טבלה13[[#This Row],[CycleNumber]]=3,MAX(D1122:D1124),IF(I1123=3,MAX(D1121:D1123),F1123)))</f>
        <v/>
      </c>
      <c r="G1124" t="str">
        <f>IF(OR(טבלה13[[#This Row],[CycleNumber]]&gt;B1125,B1125=""),IF(טבלה13[[#This Row],[מספר סטייה]]=3,MIN(D1122:D1124),טבלה13[[#This Row],[מינ קבוע]]),טבלה13[[#This Row],[מינ קבוע]])</f>
        <v/>
      </c>
      <c r="H1124" t="str">
        <f>IF(OR(טבלה13[[#This Row],[CycleNumber]]&gt;B1125,B1125=""),IF(טבלה13[[#This Row],[מספר סטייה]]=3,MAX(D1122:D1124),טבלה13[[#This Row],[מקס קבוע]]),טבלה13[[#This Row],[מקס קבוע]])</f>
        <v/>
      </c>
      <c r="I112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קבוע]]&lt;&gt;E1123,1,I1123+1),0))</f>
        <v/>
      </c>
      <c r="J1124" t="str">
        <f>IF(AND(טבלה13[[#This Row],[CycleNumber]]&lt;B1125,טבלה13[[#This Row],[מקס קבוע]]&lt;&gt;""),IF(OR(טבלה13[[#This Row],[מספר סטייה]]&lt;I1125,AND(טבלה13[[#This Row],[מספר סטייה]]=3,I1125=1)),0,1),"")</f>
        <v/>
      </c>
      <c r="K1124" t="str">
        <f>IF(טבלה13[[#This Row],[מקס קבוע]]&lt;&gt;"",טבלה13[[#This Row],[מקסימום]]-טבלה13[[#This Row],[מינימום]],"")</f>
        <v/>
      </c>
      <c r="L1124">
        <f>IF(IFERROR(LOOKUP(טבלה13[[#This Row],[ClientID]],פיבוט!$A$4:$A$121),FALSE)=טבלה13[[#This Row],[ClientID]],1,0)</f>
        <v>1</v>
      </c>
      <c r="M1124" t="str">
        <f>IF(OR(טבלה13[[#This Row],[ClientID]]=A1125),"",1)</f>
        <v/>
      </c>
      <c r="N1124" s="3" t="str">
        <f>IF(טבלה13[[#This Row],[טווח]]&lt;&gt;K1123,טבלה13[[#This Row],[טווח]],"")</f>
        <v/>
      </c>
      <c r="O1124" s="3" t="str">
        <f>IF(טבלה13[[#This Row],[מניית טווחים]]&lt;&gt;"",IF(OR(30&gt;טבלה13[[#This Row],[מקסימום]],30&lt;טבלה13[[#This Row],[מינימום]]),0,1),"")</f>
        <v/>
      </c>
    </row>
    <row r="1125" spans="1:15" x14ac:dyDescent="0.25">
      <c r="A1125" t="s">
        <v>121</v>
      </c>
      <c r="B1125">
        <v>3</v>
      </c>
      <c r="C1125">
        <v>32</v>
      </c>
      <c r="D1125">
        <f>טבלה13[[#This Row],[LengthofCycle]]+1</f>
        <v>33</v>
      </c>
      <c r="E1125">
        <f>IF(טבלה13[[#This Row],[CycleNumber]]&lt;3,"",IF(טבלה13[[#This Row],[CycleNumber]]=3,MIN(D1123:D1125),IF(I1124=3,MIN(D1122:D1124),E1124)))</f>
        <v>33</v>
      </c>
      <c r="F1125">
        <f>IF(טבלה13[[#This Row],[CycleNumber]]&lt;3,"",IF(טבלה13[[#This Row],[CycleNumber]]=3,MAX(D1123:D1125),IF(I1124=3,MAX(D1122:D1124),F1124)))</f>
        <v>36</v>
      </c>
      <c r="G1125">
        <f>IF(OR(טבלה13[[#This Row],[CycleNumber]]&gt;B1126,B1126=""),IF(טבלה13[[#This Row],[מספר סטייה]]=3,MIN(D1123:D1125),טבלה13[[#This Row],[מינ קבוע]]),טבלה13[[#This Row],[מינ קבוע]])</f>
        <v>33</v>
      </c>
      <c r="H1125">
        <f>IF(OR(טבלה13[[#This Row],[CycleNumber]]&gt;B1126,B1126=""),IF(טבלה13[[#This Row],[מספר סטייה]]=3,MAX(D1123:D1125),טבלה13[[#This Row],[מקס קבוע]]),טבלה13[[#This Row],[מקס קבוע]])</f>
        <v>36</v>
      </c>
      <c r="I112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קבוע]]&lt;&gt;E1124,1,I1124+1),0))</f>
        <v>0</v>
      </c>
      <c r="J1125">
        <f>IF(AND(טבלה13[[#This Row],[CycleNumber]]&lt;B1126,טבלה13[[#This Row],[מקס קבוע]]&lt;&gt;""),IF(OR(טבלה13[[#This Row],[מספר סטייה]]&lt;I1126,AND(טבלה13[[#This Row],[מספר סטייה]]=3,I1126=1)),0,1),"")</f>
        <v>1</v>
      </c>
      <c r="K1125">
        <f>IF(טבלה13[[#This Row],[מקס קבוע]]&lt;&gt;"",טבלה13[[#This Row],[מקסימום]]-טבלה13[[#This Row],[מינימום]],"")</f>
        <v>3</v>
      </c>
      <c r="L1125">
        <f>IF(IFERROR(LOOKUP(טבלה13[[#This Row],[ClientID]],פיבוט!$A$4:$A$121),FALSE)=טבלה13[[#This Row],[ClientID]],1,0)</f>
        <v>1</v>
      </c>
      <c r="M1125" t="str">
        <f>IF(OR(טבלה13[[#This Row],[ClientID]]=A1126),"",1)</f>
        <v/>
      </c>
      <c r="N1125" s="3">
        <f>IF(טבלה13[[#This Row],[טווח]]&lt;&gt;K1124,טבלה13[[#This Row],[טווח]],"")</f>
        <v>3</v>
      </c>
      <c r="O1125" s="3">
        <f>IF(טבלה13[[#This Row],[מניית טווחים]]&lt;&gt;"",IF(OR(30&gt;טבלה13[[#This Row],[מקסימום]],30&lt;טבלה13[[#This Row],[מינימום]]),0,1),"")</f>
        <v>0</v>
      </c>
    </row>
    <row r="1126" spans="1:15" x14ac:dyDescent="0.25">
      <c r="A1126" t="s">
        <v>121</v>
      </c>
      <c r="B1126">
        <v>4</v>
      </c>
      <c r="C1126">
        <v>32</v>
      </c>
      <c r="D1126">
        <f>טבלה13[[#This Row],[LengthofCycle]]+1</f>
        <v>33</v>
      </c>
      <c r="E1126">
        <f>IF(טבלה13[[#This Row],[CycleNumber]]&lt;3,"",IF(טבלה13[[#This Row],[CycleNumber]]=3,MIN(D1124:D1126),IF(I1125=3,MIN(D1123:D1125),E1125)))</f>
        <v>33</v>
      </c>
      <c r="F1126">
        <f>IF(טבלה13[[#This Row],[CycleNumber]]&lt;3,"",IF(טבלה13[[#This Row],[CycleNumber]]=3,MAX(D1124:D1126),IF(I1125=3,MAX(D1123:D1125),F1125)))</f>
        <v>36</v>
      </c>
      <c r="G1126">
        <f>IF(OR(טבלה13[[#This Row],[CycleNumber]]&gt;B1127,B1127=""),IF(טבלה13[[#This Row],[מספר סטייה]]=3,MIN(D1124:D1126),טבלה13[[#This Row],[מינ קבוע]]),טבלה13[[#This Row],[מינ קבוע]])</f>
        <v>33</v>
      </c>
      <c r="H1126">
        <f>IF(OR(טבלה13[[#This Row],[CycleNumber]]&gt;B1127,B1127=""),IF(טבלה13[[#This Row],[מספר סטייה]]=3,MAX(D1124:D1126),טבלה13[[#This Row],[מקס קבוע]]),טבלה13[[#This Row],[מקס קבוע]])</f>
        <v>36</v>
      </c>
      <c r="I112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קבוע]]&lt;&gt;E1125,1,I1125+1),0))</f>
        <v>0</v>
      </c>
      <c r="J1126">
        <f>IF(AND(טבלה13[[#This Row],[CycleNumber]]&lt;B1127,טבלה13[[#This Row],[מקס קבוע]]&lt;&gt;""),IF(OR(טבלה13[[#This Row],[מספר סטייה]]&lt;I1127,AND(טבלה13[[#This Row],[מספר סטייה]]=3,I1127=1)),0,1),"")</f>
        <v>0</v>
      </c>
      <c r="K1126">
        <f>IF(טבלה13[[#This Row],[מקס קבוע]]&lt;&gt;"",טבלה13[[#This Row],[מקסימום]]-טבלה13[[#This Row],[מינימום]],"")</f>
        <v>3</v>
      </c>
      <c r="L1126">
        <f>IF(IFERROR(LOOKUP(טבלה13[[#This Row],[ClientID]],פיבוט!$A$4:$A$121),FALSE)=טבלה13[[#This Row],[ClientID]],1,0)</f>
        <v>1</v>
      </c>
      <c r="M1126" t="str">
        <f>IF(OR(טבלה13[[#This Row],[ClientID]]=A1127),"",1)</f>
        <v/>
      </c>
      <c r="N1126" s="3" t="str">
        <f>IF(טבלה13[[#This Row],[טווח]]&lt;&gt;K1125,טבלה13[[#This Row],[טווח]],"")</f>
        <v/>
      </c>
      <c r="O1126" s="3" t="str">
        <f>IF(טבלה13[[#This Row],[מניית טווחים]]&lt;&gt;"",IF(OR(30&gt;טבלה13[[#This Row],[מקסימום]],30&lt;טבלה13[[#This Row],[מינימום]]),0,1),"")</f>
        <v/>
      </c>
    </row>
    <row r="1127" spans="1:15" x14ac:dyDescent="0.25">
      <c r="A1127" t="s">
        <v>121</v>
      </c>
      <c r="B1127">
        <v>5</v>
      </c>
      <c r="C1127">
        <v>36</v>
      </c>
      <c r="D1127">
        <f>טבלה13[[#This Row],[LengthofCycle]]+1</f>
        <v>37</v>
      </c>
      <c r="E1127">
        <f>IF(טבלה13[[#This Row],[CycleNumber]]&lt;3,"",IF(טבלה13[[#This Row],[CycleNumber]]=3,MIN(D1125:D1127),IF(I1126=3,MIN(D1124:D1126),E1126)))</f>
        <v>33</v>
      </c>
      <c r="F1127">
        <f>IF(טבלה13[[#This Row],[CycleNumber]]&lt;3,"",IF(טבלה13[[#This Row],[CycleNumber]]=3,MAX(D1125:D1127),IF(I1126=3,MAX(D1124:D1126),F1126)))</f>
        <v>36</v>
      </c>
      <c r="G1127">
        <f>IF(OR(טבלה13[[#This Row],[CycleNumber]]&gt;B1128,B1128=""),IF(טבלה13[[#This Row],[מספר סטייה]]=3,MIN(D1125:D1127),טבלה13[[#This Row],[מינ קבוע]]),טבלה13[[#This Row],[מינ קבוע]])</f>
        <v>33</v>
      </c>
      <c r="H1127">
        <f>IF(OR(טבלה13[[#This Row],[CycleNumber]]&gt;B1128,B1128=""),IF(טבלה13[[#This Row],[מספר סטייה]]=3,MAX(D1125:D1127),טבלה13[[#This Row],[מקס קבוע]]),טבלה13[[#This Row],[מקס קבוע]])</f>
        <v>36</v>
      </c>
      <c r="I112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קבוע]]&lt;&gt;E1126,1,I1126+1),0))</f>
        <v>1</v>
      </c>
      <c r="J1127">
        <f>IF(AND(טבלה13[[#This Row],[CycleNumber]]&lt;B1128,טבלה13[[#This Row],[מקס קבוע]]&lt;&gt;""),IF(OR(טבלה13[[#This Row],[מספר סטייה]]&lt;I1128,AND(טבלה13[[#This Row],[מספר סטייה]]=3,I1128=1)),0,1),"")</f>
        <v>0</v>
      </c>
      <c r="K1127">
        <f>IF(טבלה13[[#This Row],[מקס קבוע]]&lt;&gt;"",טבלה13[[#This Row],[מקסימום]]-טבלה13[[#This Row],[מינימום]],"")</f>
        <v>3</v>
      </c>
      <c r="L1127">
        <f>IF(IFERROR(LOOKUP(טבלה13[[#This Row],[ClientID]],פיבוט!$A$4:$A$121),FALSE)=טבלה13[[#This Row],[ClientID]],1,0)</f>
        <v>1</v>
      </c>
      <c r="M1127" t="str">
        <f>IF(OR(טבלה13[[#This Row],[ClientID]]=A1128),"",1)</f>
        <v/>
      </c>
      <c r="N1127" s="3" t="str">
        <f>IF(טבלה13[[#This Row],[טווח]]&lt;&gt;K1126,טבלה13[[#This Row],[טווח]],"")</f>
        <v/>
      </c>
      <c r="O1127" s="3" t="str">
        <f>IF(טבלה13[[#This Row],[מניית טווחים]]&lt;&gt;"",IF(OR(30&gt;טבלה13[[#This Row],[מקסימום]],30&lt;טבלה13[[#This Row],[מינימום]]),0,1),"")</f>
        <v/>
      </c>
    </row>
    <row r="1128" spans="1:15" x14ac:dyDescent="0.25">
      <c r="A1128" t="s">
        <v>121</v>
      </c>
      <c r="B1128">
        <v>6</v>
      </c>
      <c r="C1128">
        <v>31</v>
      </c>
      <c r="D1128">
        <f>טבלה13[[#This Row],[LengthofCycle]]+1</f>
        <v>32</v>
      </c>
      <c r="E1128">
        <f>IF(טבלה13[[#This Row],[CycleNumber]]&lt;3,"",IF(טבלה13[[#This Row],[CycleNumber]]=3,MIN(D1126:D1128),IF(I1127=3,MIN(D1125:D1127),E1127)))</f>
        <v>33</v>
      </c>
      <c r="F1128">
        <f>IF(טבלה13[[#This Row],[CycleNumber]]&lt;3,"",IF(טבלה13[[#This Row],[CycleNumber]]=3,MAX(D1126:D1128),IF(I1127=3,MAX(D1125:D1127),F1127)))</f>
        <v>36</v>
      </c>
      <c r="G1128">
        <f>IF(OR(טבלה13[[#This Row],[CycleNumber]]&gt;B1129,B1129=""),IF(טבלה13[[#This Row],[מספר סטייה]]=3,MIN(D1126:D1128),טבלה13[[#This Row],[מינ קבוע]]),טבלה13[[#This Row],[מינ קבוע]])</f>
        <v>33</v>
      </c>
      <c r="H1128">
        <f>IF(OR(טבלה13[[#This Row],[CycleNumber]]&gt;B1129,B1129=""),IF(טבלה13[[#This Row],[מספר סטייה]]=3,MAX(D1126:D1128),טבלה13[[#This Row],[מקס קבוע]]),טבלה13[[#This Row],[מקס קבוע]])</f>
        <v>36</v>
      </c>
      <c r="I112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קבוע]]&lt;&gt;E1127,1,I1127+1),0))</f>
        <v>2</v>
      </c>
      <c r="J1128">
        <f>IF(AND(טבלה13[[#This Row],[CycleNumber]]&lt;B1129,טבלה13[[#This Row],[מקס קבוע]]&lt;&gt;""),IF(OR(טבלה13[[#This Row],[מספר סטייה]]&lt;I1129,AND(טבלה13[[#This Row],[מספר סטייה]]=3,I1129=1)),0,1),"")</f>
        <v>0</v>
      </c>
      <c r="K1128">
        <f>IF(טבלה13[[#This Row],[מקס קבוע]]&lt;&gt;"",טבלה13[[#This Row],[מקסימום]]-טבלה13[[#This Row],[מינימום]],"")</f>
        <v>3</v>
      </c>
      <c r="L1128">
        <f>IF(IFERROR(LOOKUP(טבלה13[[#This Row],[ClientID]],פיבוט!$A$4:$A$121),FALSE)=טבלה13[[#This Row],[ClientID]],1,0)</f>
        <v>1</v>
      </c>
      <c r="M1128" t="str">
        <f>IF(OR(טבלה13[[#This Row],[ClientID]]=A1129),"",1)</f>
        <v/>
      </c>
      <c r="N1128" s="3" t="str">
        <f>IF(טבלה13[[#This Row],[טווח]]&lt;&gt;K1127,טבלה13[[#This Row],[טווח]],"")</f>
        <v/>
      </c>
      <c r="O1128" s="3" t="str">
        <f>IF(טבלה13[[#This Row],[מניית טווחים]]&lt;&gt;"",IF(OR(30&gt;טבלה13[[#This Row],[מקסימום]],30&lt;טבלה13[[#This Row],[מינימום]]),0,1),"")</f>
        <v/>
      </c>
    </row>
    <row r="1129" spans="1:15" x14ac:dyDescent="0.25">
      <c r="A1129" t="s">
        <v>121</v>
      </c>
      <c r="B1129">
        <v>7</v>
      </c>
      <c r="C1129">
        <v>42</v>
      </c>
      <c r="D1129">
        <f>טבלה13[[#This Row],[LengthofCycle]]+1</f>
        <v>43</v>
      </c>
      <c r="E1129">
        <f>IF(טבלה13[[#This Row],[CycleNumber]]&lt;3,"",IF(טבלה13[[#This Row],[CycleNumber]]=3,MIN(D1127:D1129),IF(I1128=3,MIN(D1126:D1128),E1128)))</f>
        <v>33</v>
      </c>
      <c r="F1129">
        <f>IF(טבלה13[[#This Row],[CycleNumber]]&lt;3,"",IF(טבלה13[[#This Row],[CycleNumber]]=3,MAX(D1127:D1129),IF(I1128=3,MAX(D1126:D1128),F1128)))</f>
        <v>36</v>
      </c>
      <c r="G1129">
        <f>IF(OR(טבלה13[[#This Row],[CycleNumber]]&gt;B1130,B1130=""),IF(טבלה13[[#This Row],[מספר סטייה]]=3,MIN(D1127:D1129),טבלה13[[#This Row],[מינ קבוע]]),טבלה13[[#This Row],[מינ קבוע]])</f>
        <v>33</v>
      </c>
      <c r="H1129">
        <f>IF(OR(טבלה13[[#This Row],[CycleNumber]]&gt;B1130,B1130=""),IF(טבלה13[[#This Row],[מספר סטייה]]=3,MAX(D1127:D1129),טבלה13[[#This Row],[מקס קבוע]]),טבלה13[[#This Row],[מקס קבוע]])</f>
        <v>36</v>
      </c>
      <c r="I112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קבוע]]&lt;&gt;E1128,1,I1128+1),0))</f>
        <v>3</v>
      </c>
      <c r="J1129">
        <f>IF(AND(טבלה13[[#This Row],[CycleNumber]]&lt;B1130,טבלה13[[#This Row],[מקס קבוע]]&lt;&gt;""),IF(OR(טבלה13[[#This Row],[מספר סטייה]]&lt;I1130,AND(טבלה13[[#This Row],[מספר סטייה]]=3,I1130=1)),0,1),"")</f>
        <v>1</v>
      </c>
      <c r="K1129">
        <f>IF(טבלה13[[#This Row],[מקס קבוע]]&lt;&gt;"",טבלה13[[#This Row],[מקסימום]]-טבלה13[[#This Row],[מינימום]],"")</f>
        <v>3</v>
      </c>
      <c r="L1129">
        <f>IF(IFERROR(LOOKUP(טבלה13[[#This Row],[ClientID]],פיבוט!$A$4:$A$121),FALSE)=טבלה13[[#This Row],[ClientID]],1,0)</f>
        <v>1</v>
      </c>
      <c r="M1129" t="str">
        <f>IF(OR(טבלה13[[#This Row],[ClientID]]=A1130),"",1)</f>
        <v/>
      </c>
      <c r="N1129" s="3" t="str">
        <f>IF(טבלה13[[#This Row],[טווח]]&lt;&gt;K1128,טבלה13[[#This Row],[טווח]],"")</f>
        <v/>
      </c>
      <c r="O1129" s="3" t="str">
        <f>IF(טבלה13[[#This Row],[מניית טווחים]]&lt;&gt;"",IF(OR(30&gt;טבלה13[[#This Row],[מקסימום]],30&lt;טבלה13[[#This Row],[מינימום]]),0,1),"")</f>
        <v/>
      </c>
    </row>
    <row r="1130" spans="1:15" x14ac:dyDescent="0.25">
      <c r="A1130" t="s">
        <v>121</v>
      </c>
      <c r="B1130">
        <v>8</v>
      </c>
      <c r="C1130">
        <v>34</v>
      </c>
      <c r="D1130">
        <f>טבלה13[[#This Row],[LengthofCycle]]+1</f>
        <v>35</v>
      </c>
      <c r="E1130">
        <f>IF(טבלה13[[#This Row],[CycleNumber]]&lt;3,"",IF(טבלה13[[#This Row],[CycleNumber]]=3,MIN(D1128:D1130),IF(I1129=3,MIN(D1127:D1129),E1129)))</f>
        <v>32</v>
      </c>
      <c r="F1130">
        <f>IF(טבלה13[[#This Row],[CycleNumber]]&lt;3,"",IF(טבלה13[[#This Row],[CycleNumber]]=3,MAX(D1128:D1130),IF(I1129=3,MAX(D1127:D1129),F1129)))</f>
        <v>43</v>
      </c>
      <c r="G1130">
        <f>IF(OR(טבלה13[[#This Row],[CycleNumber]]&gt;B1131,B1131=""),IF(טבלה13[[#This Row],[מספר סטייה]]=3,MIN(D1128:D1130),טבלה13[[#This Row],[מינ קבוע]]),טבלה13[[#This Row],[מינ קבוע]])</f>
        <v>32</v>
      </c>
      <c r="H1130">
        <f>IF(OR(טבלה13[[#This Row],[CycleNumber]]&gt;B1131,B1131=""),IF(טבלה13[[#This Row],[מספר סטייה]]=3,MAX(D1128:D1130),טבלה13[[#This Row],[מקס קבוע]]),טבלה13[[#This Row],[מקס קבוע]])</f>
        <v>43</v>
      </c>
      <c r="I113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קבוע]]&lt;&gt;E1129,1,I1129+1),0))</f>
        <v>0</v>
      </c>
      <c r="J1130">
        <f>IF(AND(טבלה13[[#This Row],[CycleNumber]]&lt;B1131,טבלה13[[#This Row],[מקס קבוע]]&lt;&gt;""),IF(OR(טבלה13[[#This Row],[מספר סטייה]]&lt;I1131,AND(טבלה13[[#This Row],[מספר סטייה]]=3,I1131=1)),0,1),"")</f>
        <v>1</v>
      </c>
      <c r="K1130">
        <f>IF(טבלה13[[#This Row],[מקס קבוע]]&lt;&gt;"",טבלה13[[#This Row],[מקסימום]]-טבלה13[[#This Row],[מינימום]],"")</f>
        <v>11</v>
      </c>
      <c r="L1130">
        <f>IF(IFERROR(LOOKUP(טבלה13[[#This Row],[ClientID]],פיבוט!$A$4:$A$121),FALSE)=טבלה13[[#This Row],[ClientID]],1,0)</f>
        <v>1</v>
      </c>
      <c r="M1130" t="str">
        <f>IF(OR(טבלה13[[#This Row],[ClientID]]=A1131),"",1)</f>
        <v/>
      </c>
      <c r="N1130" s="3">
        <f>IF(טבלה13[[#This Row],[טווח]]&lt;&gt;K1129,טבלה13[[#This Row],[טווח]],"")</f>
        <v>11</v>
      </c>
      <c r="O1130" s="3">
        <f>IF(טבלה13[[#This Row],[מניית טווחים]]&lt;&gt;"",IF(OR(30&gt;טבלה13[[#This Row],[מקסימום]],30&lt;טבלה13[[#This Row],[מינימום]]),0,1),"")</f>
        <v>0</v>
      </c>
    </row>
    <row r="1131" spans="1:15" x14ac:dyDescent="0.25">
      <c r="A1131" t="s">
        <v>121</v>
      </c>
      <c r="B1131">
        <v>9</v>
      </c>
      <c r="C1131">
        <v>35</v>
      </c>
      <c r="D1131">
        <f>טבלה13[[#This Row],[LengthofCycle]]+1</f>
        <v>36</v>
      </c>
      <c r="E1131">
        <f>IF(טבלה13[[#This Row],[CycleNumber]]&lt;3,"",IF(טבלה13[[#This Row],[CycleNumber]]=3,MIN(D1129:D1131),IF(I1130=3,MIN(D1128:D1130),E1130)))</f>
        <v>32</v>
      </c>
      <c r="F1131">
        <f>IF(טבלה13[[#This Row],[CycleNumber]]&lt;3,"",IF(טבלה13[[#This Row],[CycleNumber]]=3,MAX(D1129:D1131),IF(I1130=3,MAX(D1128:D1130),F1130)))</f>
        <v>43</v>
      </c>
      <c r="G1131">
        <f>IF(OR(טבלה13[[#This Row],[CycleNumber]]&gt;B1132,B1132=""),IF(טבלה13[[#This Row],[מספר סטייה]]=3,MIN(D1129:D1131),טבלה13[[#This Row],[מינ קבוע]]),טבלה13[[#This Row],[מינ קבוע]])</f>
        <v>32</v>
      </c>
      <c r="H1131">
        <f>IF(OR(טבלה13[[#This Row],[CycleNumber]]&gt;B1132,B1132=""),IF(טבלה13[[#This Row],[מספר סטייה]]=3,MAX(D1129:D1131),טבלה13[[#This Row],[מקס קבוע]]),טבלה13[[#This Row],[מקס קבוע]])</f>
        <v>43</v>
      </c>
      <c r="I113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קבוע]]&lt;&gt;E1130,1,I1130+1),0))</f>
        <v>0</v>
      </c>
      <c r="J1131">
        <f>IF(AND(טבלה13[[#This Row],[CycleNumber]]&lt;B1132,טבלה13[[#This Row],[מקס קבוע]]&lt;&gt;""),IF(OR(טבלה13[[#This Row],[מספר סטייה]]&lt;I1132,AND(טבלה13[[#This Row],[מספר סטייה]]=3,I1132=1)),0,1),"")</f>
        <v>1</v>
      </c>
      <c r="K1131">
        <f>IF(טבלה13[[#This Row],[מקס קבוע]]&lt;&gt;"",טבלה13[[#This Row],[מקסימום]]-טבלה13[[#This Row],[מינימום]],"")</f>
        <v>11</v>
      </c>
      <c r="L1131">
        <f>IF(IFERROR(LOOKUP(טבלה13[[#This Row],[ClientID]],פיבוט!$A$4:$A$121),FALSE)=טבלה13[[#This Row],[ClientID]],1,0)</f>
        <v>1</v>
      </c>
      <c r="M1131" t="str">
        <f>IF(OR(טבלה13[[#This Row],[ClientID]]=A1132),"",1)</f>
        <v/>
      </c>
      <c r="N1131" s="3" t="str">
        <f>IF(טבלה13[[#This Row],[טווח]]&lt;&gt;K1130,טבלה13[[#This Row],[טווח]],"")</f>
        <v/>
      </c>
      <c r="O1131" s="3" t="str">
        <f>IF(טבלה13[[#This Row],[מניית טווחים]]&lt;&gt;"",IF(OR(30&gt;טבלה13[[#This Row],[מקסימום]],30&lt;טבלה13[[#This Row],[מינימום]]),0,1),"")</f>
        <v/>
      </c>
    </row>
    <row r="1132" spans="1:15" x14ac:dyDescent="0.25">
      <c r="A1132" t="s">
        <v>121</v>
      </c>
      <c r="B1132">
        <v>10</v>
      </c>
      <c r="C1132">
        <v>40</v>
      </c>
      <c r="D1132">
        <f>טבלה13[[#This Row],[LengthofCycle]]+1</f>
        <v>41</v>
      </c>
      <c r="E1132">
        <f>IF(טבלה13[[#This Row],[CycleNumber]]&lt;3,"",IF(טבלה13[[#This Row],[CycleNumber]]=3,MIN(D1130:D1132),IF(I1131=3,MIN(D1129:D1131),E1131)))</f>
        <v>32</v>
      </c>
      <c r="F1132">
        <f>IF(טבלה13[[#This Row],[CycleNumber]]&lt;3,"",IF(טבלה13[[#This Row],[CycleNumber]]=3,MAX(D1130:D1132),IF(I1131=3,MAX(D1129:D1131),F1131)))</f>
        <v>43</v>
      </c>
      <c r="G1132">
        <f>IF(OR(טבלה13[[#This Row],[CycleNumber]]&gt;B1133,B1133=""),IF(טבלה13[[#This Row],[מספר סטייה]]=3,MIN(D1130:D1132),טבלה13[[#This Row],[מינ קבוע]]),טבלה13[[#This Row],[מינ קבוע]])</f>
        <v>32</v>
      </c>
      <c r="H1132">
        <f>IF(OR(טבלה13[[#This Row],[CycleNumber]]&gt;B1133,B1133=""),IF(טבלה13[[#This Row],[מספר סטייה]]=3,MAX(D1130:D1132),טבלה13[[#This Row],[מקס קבוע]]),טבלה13[[#This Row],[מקס קבוע]])</f>
        <v>43</v>
      </c>
      <c r="I113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קבוע]]&lt;&gt;E1131,1,I1131+1),0))</f>
        <v>0</v>
      </c>
      <c r="J1132">
        <f>IF(AND(טבלה13[[#This Row],[CycleNumber]]&lt;B1133,טבלה13[[#This Row],[מקס קבוע]]&lt;&gt;""),IF(OR(טבלה13[[#This Row],[מספר סטייה]]&lt;I1133,AND(טבלה13[[#This Row],[מספר סטייה]]=3,I1133=1)),0,1),"")</f>
        <v>0</v>
      </c>
      <c r="K1132">
        <f>IF(טבלה13[[#This Row],[מקס קבוע]]&lt;&gt;"",טבלה13[[#This Row],[מקסימום]]-טבלה13[[#This Row],[מינימום]],"")</f>
        <v>11</v>
      </c>
      <c r="L1132">
        <f>IF(IFERROR(LOOKUP(טבלה13[[#This Row],[ClientID]],פיבוט!$A$4:$A$121),FALSE)=טבלה13[[#This Row],[ClientID]],1,0)</f>
        <v>1</v>
      </c>
      <c r="M1132" t="str">
        <f>IF(OR(טבלה13[[#This Row],[ClientID]]=A1133),"",1)</f>
        <v/>
      </c>
      <c r="N1132" s="3" t="str">
        <f>IF(טבלה13[[#This Row],[טווח]]&lt;&gt;K1131,טבלה13[[#This Row],[טווח]],"")</f>
        <v/>
      </c>
      <c r="O1132" s="3" t="str">
        <f>IF(טבלה13[[#This Row],[מניית טווחים]]&lt;&gt;"",IF(OR(30&gt;טבלה13[[#This Row],[מקסימום]],30&lt;טבלה13[[#This Row],[מינימום]]),0,1),"")</f>
        <v/>
      </c>
    </row>
    <row r="1133" spans="1:15" x14ac:dyDescent="0.25">
      <c r="A1133" t="s">
        <v>121</v>
      </c>
      <c r="B1133">
        <v>11</v>
      </c>
      <c r="C1133">
        <v>28</v>
      </c>
      <c r="D1133">
        <f>טבלה13[[#This Row],[LengthofCycle]]+1</f>
        <v>29</v>
      </c>
      <c r="E1133">
        <f>IF(טבלה13[[#This Row],[CycleNumber]]&lt;3,"",IF(טבלה13[[#This Row],[CycleNumber]]=3,MIN(D1131:D1133),IF(I1132=3,MIN(D1130:D1132),E1132)))</f>
        <v>32</v>
      </c>
      <c r="F1133">
        <f>IF(טבלה13[[#This Row],[CycleNumber]]&lt;3,"",IF(טבלה13[[#This Row],[CycleNumber]]=3,MAX(D1131:D1133),IF(I1132=3,MAX(D1130:D1132),F1132)))</f>
        <v>43</v>
      </c>
      <c r="G1133">
        <f>IF(OR(טבלה13[[#This Row],[CycleNumber]]&gt;B1134,B1134=""),IF(טבלה13[[#This Row],[מספר סטייה]]=3,MIN(D1131:D1133),טבלה13[[#This Row],[מינ קבוע]]),טבלה13[[#This Row],[מינ קבוע]])</f>
        <v>32</v>
      </c>
      <c r="H1133">
        <f>IF(OR(טבלה13[[#This Row],[CycleNumber]]&gt;B1134,B1134=""),IF(טבלה13[[#This Row],[מספר סטייה]]=3,MAX(D1131:D1133),טבלה13[[#This Row],[מקס קבוע]]),טבלה13[[#This Row],[מקס קבוע]])</f>
        <v>43</v>
      </c>
      <c r="I113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קבוע]]&lt;&gt;E1132,1,I1132+1),0))</f>
        <v>1</v>
      </c>
      <c r="J1133">
        <f>IF(AND(טבלה13[[#This Row],[CycleNumber]]&lt;B1134,טבלה13[[#This Row],[מקס קבוע]]&lt;&gt;""),IF(OR(טבלה13[[#This Row],[מספר סטייה]]&lt;I1134,AND(טבלה13[[#This Row],[מספר סטייה]]=3,I1134=1)),0,1),"")</f>
        <v>1</v>
      </c>
      <c r="K1133">
        <f>IF(טבלה13[[#This Row],[מקס קבוע]]&lt;&gt;"",טבלה13[[#This Row],[מקסימום]]-טבלה13[[#This Row],[מינימום]],"")</f>
        <v>11</v>
      </c>
      <c r="L1133">
        <f>IF(IFERROR(LOOKUP(טבלה13[[#This Row],[ClientID]],פיבוט!$A$4:$A$121),FALSE)=טבלה13[[#This Row],[ClientID]],1,0)</f>
        <v>1</v>
      </c>
      <c r="M1133" t="str">
        <f>IF(OR(טבלה13[[#This Row],[ClientID]]=A1134),"",1)</f>
        <v/>
      </c>
      <c r="N1133" s="3" t="str">
        <f>IF(טבלה13[[#This Row],[טווח]]&lt;&gt;K1132,טבלה13[[#This Row],[טווח]],"")</f>
        <v/>
      </c>
      <c r="O1133" s="3" t="str">
        <f>IF(טבלה13[[#This Row],[מניית טווחים]]&lt;&gt;"",IF(OR(30&gt;טבלה13[[#This Row],[מקסימום]],30&lt;טבלה13[[#This Row],[מינימום]]),0,1),"")</f>
        <v/>
      </c>
    </row>
    <row r="1134" spans="1:15" x14ac:dyDescent="0.25">
      <c r="A1134" t="s">
        <v>121</v>
      </c>
      <c r="B1134">
        <v>12</v>
      </c>
      <c r="C1134">
        <v>35</v>
      </c>
      <c r="D1134">
        <f>טבלה13[[#This Row],[LengthofCycle]]+1</f>
        <v>36</v>
      </c>
      <c r="E1134">
        <f>IF(טבלה13[[#This Row],[CycleNumber]]&lt;3,"",IF(טבלה13[[#This Row],[CycleNumber]]=3,MIN(D1132:D1134),IF(I1133=3,MIN(D1131:D1133),E1133)))</f>
        <v>32</v>
      </c>
      <c r="F1134">
        <f>IF(טבלה13[[#This Row],[CycleNumber]]&lt;3,"",IF(טבלה13[[#This Row],[CycleNumber]]=3,MAX(D1132:D1134),IF(I1133=3,MAX(D1131:D1133),F1133)))</f>
        <v>43</v>
      </c>
      <c r="G1134">
        <f>IF(OR(טבלה13[[#This Row],[CycleNumber]]&gt;B1135,B1135=""),IF(טבלה13[[#This Row],[מספר סטייה]]=3,MIN(D1132:D1134),טבלה13[[#This Row],[מינ קבוע]]),טבלה13[[#This Row],[מינ קבוע]])</f>
        <v>32</v>
      </c>
      <c r="H1134">
        <f>IF(OR(טבלה13[[#This Row],[CycleNumber]]&gt;B1135,B1135=""),IF(טבלה13[[#This Row],[מספר סטייה]]=3,MAX(D1132:D1134),טבלה13[[#This Row],[מקס קבוע]]),טבלה13[[#This Row],[מקס קבוע]])</f>
        <v>43</v>
      </c>
      <c r="I113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קבוע]]&lt;&gt;E1133,1,I1133+1),0))</f>
        <v>0</v>
      </c>
      <c r="J1134">
        <f>IF(AND(טבלה13[[#This Row],[CycleNumber]]&lt;B1135,טבלה13[[#This Row],[מקס קבוע]]&lt;&gt;""),IF(OR(טבלה13[[#This Row],[מספר סטייה]]&lt;I1135,AND(טבלה13[[#This Row],[מספר סטייה]]=3,I1135=1)),0,1),"")</f>
        <v>1</v>
      </c>
      <c r="K1134">
        <f>IF(טבלה13[[#This Row],[מקס קבוע]]&lt;&gt;"",טבלה13[[#This Row],[מקסימום]]-טבלה13[[#This Row],[מינימום]],"")</f>
        <v>11</v>
      </c>
      <c r="L1134">
        <f>IF(IFERROR(LOOKUP(טבלה13[[#This Row],[ClientID]],פיבוט!$A$4:$A$121),FALSE)=טבלה13[[#This Row],[ClientID]],1,0)</f>
        <v>1</v>
      </c>
      <c r="M1134" t="str">
        <f>IF(OR(טבלה13[[#This Row],[ClientID]]=A1135),"",1)</f>
        <v/>
      </c>
      <c r="N1134" s="3" t="str">
        <f>IF(טבלה13[[#This Row],[טווח]]&lt;&gt;K1133,טבלה13[[#This Row],[טווח]],"")</f>
        <v/>
      </c>
      <c r="O1134" s="3" t="str">
        <f>IF(טבלה13[[#This Row],[מניית טווחים]]&lt;&gt;"",IF(OR(30&gt;טבלה13[[#This Row],[מקסימום]],30&lt;טבלה13[[#This Row],[מינימום]]),0,1),"")</f>
        <v/>
      </c>
    </row>
    <row r="1135" spans="1:15" x14ac:dyDescent="0.25">
      <c r="A1135" t="s">
        <v>121</v>
      </c>
      <c r="B1135">
        <v>13</v>
      </c>
      <c r="C1135">
        <v>31</v>
      </c>
      <c r="D1135">
        <f>טבלה13[[#This Row],[LengthofCycle]]+1</f>
        <v>32</v>
      </c>
      <c r="E1135">
        <f>IF(טבלה13[[#This Row],[CycleNumber]]&lt;3,"",IF(טבלה13[[#This Row],[CycleNumber]]=3,MIN(D1133:D1135),IF(I1134=3,MIN(D1132:D1134),E1134)))</f>
        <v>32</v>
      </c>
      <c r="F1135">
        <f>IF(טבלה13[[#This Row],[CycleNumber]]&lt;3,"",IF(טבלה13[[#This Row],[CycleNumber]]=3,MAX(D1133:D1135),IF(I1134=3,MAX(D1132:D1134),F1134)))</f>
        <v>43</v>
      </c>
      <c r="G1135">
        <f>IF(OR(טבלה13[[#This Row],[CycleNumber]]&gt;B1136,B1136=""),IF(טבלה13[[#This Row],[מספר סטייה]]=3,MIN(D1133:D1135),טבלה13[[#This Row],[מינ קבוע]]),טבלה13[[#This Row],[מינ קבוע]])</f>
        <v>32</v>
      </c>
      <c r="H1135">
        <f>IF(OR(טבלה13[[#This Row],[CycleNumber]]&gt;B1136,B1136=""),IF(טבלה13[[#This Row],[מספר סטייה]]=3,MAX(D1133:D1135),טבלה13[[#This Row],[מקס קבוע]]),טבלה13[[#This Row],[מקס קבוע]])</f>
        <v>43</v>
      </c>
      <c r="I113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קבוע]]&lt;&gt;E1134,1,I1134+1),0))</f>
        <v>0</v>
      </c>
      <c r="J1135">
        <f>IF(AND(טבלה13[[#This Row],[CycleNumber]]&lt;B1136,טבלה13[[#This Row],[מקס קבוע]]&lt;&gt;""),IF(OR(טבלה13[[#This Row],[מספר סטייה]]&lt;I1136,AND(טבלה13[[#This Row],[מספר סטייה]]=3,I1136=1)),0,1),"")</f>
        <v>0</v>
      </c>
      <c r="K1135">
        <f>IF(טבלה13[[#This Row],[מקס קבוע]]&lt;&gt;"",טבלה13[[#This Row],[מקסימום]]-טבלה13[[#This Row],[מינימום]],"")</f>
        <v>11</v>
      </c>
      <c r="L1135">
        <f>IF(IFERROR(LOOKUP(טבלה13[[#This Row],[ClientID]],פיבוט!$A$4:$A$121),FALSE)=טבלה13[[#This Row],[ClientID]],1,0)</f>
        <v>1</v>
      </c>
      <c r="M1135" t="str">
        <f>IF(OR(טבלה13[[#This Row],[ClientID]]=A1136),"",1)</f>
        <v/>
      </c>
      <c r="N1135" s="3" t="str">
        <f>IF(טבלה13[[#This Row],[טווח]]&lt;&gt;K1134,טבלה13[[#This Row],[טווח]],"")</f>
        <v/>
      </c>
      <c r="O1135" s="3" t="str">
        <f>IF(טבלה13[[#This Row],[מניית טווחים]]&lt;&gt;"",IF(OR(30&gt;טבלה13[[#This Row],[מקסימום]],30&lt;טבלה13[[#This Row],[מינימום]]),0,1),"")</f>
        <v/>
      </c>
    </row>
    <row r="1136" spans="1:15" x14ac:dyDescent="0.25">
      <c r="A1136" t="s">
        <v>121</v>
      </c>
      <c r="B1136">
        <v>14</v>
      </c>
      <c r="C1136">
        <v>30</v>
      </c>
      <c r="D1136">
        <f>טבלה13[[#This Row],[LengthofCycle]]+1</f>
        <v>31</v>
      </c>
      <c r="E1136">
        <f>IF(טבלה13[[#This Row],[CycleNumber]]&lt;3,"",IF(טבלה13[[#This Row],[CycleNumber]]=3,MIN(D1134:D1136),IF(I1135=3,MIN(D1133:D1135),E1135)))</f>
        <v>32</v>
      </c>
      <c r="F1136">
        <f>IF(טבלה13[[#This Row],[CycleNumber]]&lt;3,"",IF(טבלה13[[#This Row],[CycleNumber]]=3,MAX(D1134:D1136),IF(I1135=3,MAX(D1133:D1135),F1135)))</f>
        <v>43</v>
      </c>
      <c r="G1136">
        <f>IF(OR(טבלה13[[#This Row],[CycleNumber]]&gt;B1137,B1137=""),IF(טבלה13[[#This Row],[מספר סטייה]]=3,MIN(D1134:D1136),טבלה13[[#This Row],[מינ קבוע]]),טבלה13[[#This Row],[מינ קבוע]])</f>
        <v>32</v>
      </c>
      <c r="H1136">
        <f>IF(OR(טבלה13[[#This Row],[CycleNumber]]&gt;B1137,B1137=""),IF(טבלה13[[#This Row],[מספר סטייה]]=3,MAX(D1134:D1136),טבלה13[[#This Row],[מקס קבוע]]),טבלה13[[#This Row],[מקס קבוע]])</f>
        <v>43</v>
      </c>
      <c r="I113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קבוע]]&lt;&gt;E1135,1,I1135+1),0))</f>
        <v>1</v>
      </c>
      <c r="J1136">
        <f>IF(AND(טבלה13[[#This Row],[CycleNumber]]&lt;B1137,טבלה13[[#This Row],[מקס קבוע]]&lt;&gt;""),IF(OR(טבלה13[[#This Row],[מספר סטייה]]&lt;I1137,AND(טבלה13[[#This Row],[מספר סטייה]]=3,I1137=1)),0,1),"")</f>
        <v>0</v>
      </c>
      <c r="K1136">
        <f>IF(טבלה13[[#This Row],[מקס קבוע]]&lt;&gt;"",טבלה13[[#This Row],[מקסימום]]-טבלה13[[#This Row],[מינימום]],"")</f>
        <v>11</v>
      </c>
      <c r="L1136">
        <f>IF(IFERROR(LOOKUP(טבלה13[[#This Row],[ClientID]],פיבוט!$A$4:$A$121),FALSE)=טבלה13[[#This Row],[ClientID]],1,0)</f>
        <v>1</v>
      </c>
      <c r="M1136" t="str">
        <f>IF(OR(טבלה13[[#This Row],[ClientID]]=A1137),"",1)</f>
        <v/>
      </c>
      <c r="N1136" s="3" t="str">
        <f>IF(טבלה13[[#This Row],[טווח]]&lt;&gt;K1135,טבלה13[[#This Row],[טווח]],"")</f>
        <v/>
      </c>
      <c r="O1136" s="3" t="str">
        <f>IF(טבלה13[[#This Row],[מניית טווחים]]&lt;&gt;"",IF(OR(30&gt;טבלה13[[#This Row],[מקסימום]],30&lt;טבלה13[[#This Row],[מינימום]]),0,1),"")</f>
        <v/>
      </c>
    </row>
    <row r="1137" spans="1:15" x14ac:dyDescent="0.25">
      <c r="A1137" t="s">
        <v>121</v>
      </c>
      <c r="B1137">
        <v>15</v>
      </c>
      <c r="C1137">
        <v>28</v>
      </c>
      <c r="D1137">
        <f>טבלה13[[#This Row],[LengthofCycle]]+1</f>
        <v>29</v>
      </c>
      <c r="E1137">
        <f>IF(טבלה13[[#This Row],[CycleNumber]]&lt;3,"",IF(טבלה13[[#This Row],[CycleNumber]]=3,MIN(D1135:D1137),IF(I1136=3,MIN(D1134:D1136),E1136)))</f>
        <v>32</v>
      </c>
      <c r="F1137">
        <f>IF(טבלה13[[#This Row],[CycleNumber]]&lt;3,"",IF(טבלה13[[#This Row],[CycleNumber]]=3,MAX(D1135:D1137),IF(I1136=3,MAX(D1134:D1136),F1136)))</f>
        <v>43</v>
      </c>
      <c r="G1137">
        <f>IF(OR(טבלה13[[#This Row],[CycleNumber]]&gt;B1138,B1138=""),IF(טבלה13[[#This Row],[מספר סטייה]]=3,MIN(D1135:D1137),טבלה13[[#This Row],[מינ קבוע]]),טבלה13[[#This Row],[מינ קבוע]])</f>
        <v>32</v>
      </c>
      <c r="H1137">
        <f>IF(OR(טבלה13[[#This Row],[CycleNumber]]&gt;B1138,B1138=""),IF(טבלה13[[#This Row],[מספר סטייה]]=3,MAX(D1135:D1137),טבלה13[[#This Row],[מקס קבוע]]),טבלה13[[#This Row],[מקס קבוע]])</f>
        <v>43</v>
      </c>
      <c r="I113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קבוע]]&lt;&gt;E1136,1,I1136+1),0))</f>
        <v>2</v>
      </c>
      <c r="J1137" t="str">
        <f>IF(AND(טבלה13[[#This Row],[CycleNumber]]&lt;B1138,טבלה13[[#This Row],[מקס קבוע]]&lt;&gt;""),IF(OR(טבלה13[[#This Row],[מספר סטייה]]&lt;I1138,AND(טבלה13[[#This Row],[מספר סטייה]]=3,I1138=1)),0,1),"")</f>
        <v/>
      </c>
      <c r="K1137">
        <f>IF(טבלה13[[#This Row],[מקס קבוע]]&lt;&gt;"",טבלה13[[#This Row],[מקסימום]]-טבלה13[[#This Row],[מינימום]],"")</f>
        <v>11</v>
      </c>
      <c r="L1137">
        <f>IF(IFERROR(LOOKUP(טבלה13[[#This Row],[ClientID]],פיבוט!$A$4:$A$121),FALSE)=טבלה13[[#This Row],[ClientID]],1,0)</f>
        <v>1</v>
      </c>
      <c r="M1137">
        <f>IF(OR(טבלה13[[#This Row],[ClientID]]=A1138),"",1)</f>
        <v>1</v>
      </c>
      <c r="N1137" s="3" t="str">
        <f>IF(טבלה13[[#This Row],[טווח]]&lt;&gt;K1136,טבלה13[[#This Row],[טווח]],"")</f>
        <v/>
      </c>
      <c r="O1137" s="3" t="str">
        <f>IF(טבלה13[[#This Row],[מניית טווחים]]&lt;&gt;"",IF(OR(30&gt;טבלה13[[#This Row],[מקסימום]],30&lt;טבלה13[[#This Row],[מינימום]]),0,1),"")</f>
        <v/>
      </c>
    </row>
    <row r="1138" spans="1:15" x14ac:dyDescent="0.25">
      <c r="A1138" t="s">
        <v>122</v>
      </c>
      <c r="B1138">
        <v>1</v>
      </c>
      <c r="C1138">
        <v>29</v>
      </c>
      <c r="D1138">
        <f>טבלה13[[#This Row],[LengthofCycle]]+1</f>
        <v>30</v>
      </c>
      <c r="E1138" t="str">
        <f>IF(טבלה13[[#This Row],[CycleNumber]]&lt;3,"",IF(טבלה13[[#This Row],[CycleNumber]]=3,MIN(D1136:D1138),IF(I1137=3,MIN(D1135:D1137),E1137)))</f>
        <v/>
      </c>
      <c r="F1138" t="str">
        <f>IF(טבלה13[[#This Row],[CycleNumber]]&lt;3,"",IF(טבלה13[[#This Row],[CycleNumber]]=3,MAX(D1136:D1138),IF(I1137=3,MAX(D1135:D1137),F1137)))</f>
        <v/>
      </c>
      <c r="G1138" t="str">
        <f>IF(OR(טבלה13[[#This Row],[CycleNumber]]&gt;B1139,B1139=""),IF(טבלה13[[#This Row],[מספר סטייה]]=3,MIN(D1136:D1138),טבלה13[[#This Row],[מינ קבוע]]),טבלה13[[#This Row],[מינ קבוע]])</f>
        <v/>
      </c>
      <c r="H1138" t="str">
        <f>IF(OR(טבלה13[[#This Row],[CycleNumber]]&gt;B1139,B1139=""),IF(טבלה13[[#This Row],[מספר סטייה]]=3,MAX(D1136:D1138),טבלה13[[#This Row],[מקס קבוע]]),טבלה13[[#This Row],[מקס קבוע]])</f>
        <v/>
      </c>
      <c r="I113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קבוע]]&lt;&gt;E1137,1,I1137+1),0))</f>
        <v/>
      </c>
      <c r="J1138" t="str">
        <f>IF(AND(טבלה13[[#This Row],[CycleNumber]]&lt;B1139,טבלה13[[#This Row],[מקס קבוע]]&lt;&gt;""),IF(OR(טבלה13[[#This Row],[מספר סטייה]]&lt;I1139,AND(טבלה13[[#This Row],[מספר סטייה]]=3,I1139=1)),0,1),"")</f>
        <v/>
      </c>
      <c r="K1138" t="str">
        <f>IF(טבלה13[[#This Row],[מקס קבוע]]&lt;&gt;"",טבלה13[[#This Row],[מקסימום]]-טבלה13[[#This Row],[מינימום]],"")</f>
        <v/>
      </c>
      <c r="L1138">
        <f>IF(IFERROR(LOOKUP(טבלה13[[#This Row],[ClientID]],פיבוט!$A$4:$A$121),FALSE)=טבלה13[[#This Row],[ClientID]],1,0)</f>
        <v>1</v>
      </c>
      <c r="M1138" t="str">
        <f>IF(OR(טבלה13[[#This Row],[ClientID]]=A1139),"",1)</f>
        <v/>
      </c>
      <c r="N1138" s="3" t="str">
        <f>IF(טבלה13[[#This Row],[טווח]]&lt;&gt;K1137,טבלה13[[#This Row],[טווח]],"")</f>
        <v/>
      </c>
      <c r="O1138" s="3" t="str">
        <f>IF(טבלה13[[#This Row],[מניית טווחים]]&lt;&gt;"",IF(OR(30&gt;טבלה13[[#This Row],[מקסימום]],30&lt;טבלה13[[#This Row],[מינימום]]),0,1),"")</f>
        <v/>
      </c>
    </row>
    <row r="1139" spans="1:15" x14ac:dyDescent="0.25">
      <c r="A1139" t="s">
        <v>122</v>
      </c>
      <c r="B1139">
        <v>2</v>
      </c>
      <c r="C1139">
        <v>29</v>
      </c>
      <c r="D1139">
        <f>טבלה13[[#This Row],[LengthofCycle]]+1</f>
        <v>30</v>
      </c>
      <c r="E1139" t="str">
        <f>IF(טבלה13[[#This Row],[CycleNumber]]&lt;3,"",IF(טבלה13[[#This Row],[CycleNumber]]=3,MIN(D1137:D1139),IF(I1138=3,MIN(D1136:D1138),E1138)))</f>
        <v/>
      </c>
      <c r="F1139" t="str">
        <f>IF(טבלה13[[#This Row],[CycleNumber]]&lt;3,"",IF(טבלה13[[#This Row],[CycleNumber]]=3,MAX(D1137:D1139),IF(I1138=3,MAX(D1136:D1138),F1138)))</f>
        <v/>
      </c>
      <c r="G1139" t="str">
        <f>IF(OR(טבלה13[[#This Row],[CycleNumber]]&gt;B1140,B1140=""),IF(טבלה13[[#This Row],[מספר סטייה]]=3,MIN(D1137:D1139),טבלה13[[#This Row],[מינ קבוע]]),טבלה13[[#This Row],[מינ קבוע]])</f>
        <v/>
      </c>
      <c r="H1139" t="str">
        <f>IF(OR(טבלה13[[#This Row],[CycleNumber]]&gt;B1140,B1140=""),IF(טבלה13[[#This Row],[מספר סטייה]]=3,MAX(D1137:D1139),טבלה13[[#This Row],[מקס קבוע]]),טבלה13[[#This Row],[מקס קבוע]])</f>
        <v/>
      </c>
      <c r="I113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קבוע]]&lt;&gt;E1138,1,I1138+1),0))</f>
        <v/>
      </c>
      <c r="J1139" t="str">
        <f>IF(AND(טבלה13[[#This Row],[CycleNumber]]&lt;B1140,טבלה13[[#This Row],[מקס קבוע]]&lt;&gt;""),IF(OR(טבלה13[[#This Row],[מספר סטייה]]&lt;I1140,AND(טבלה13[[#This Row],[מספר סטייה]]=3,I1140=1)),0,1),"")</f>
        <v/>
      </c>
      <c r="K1139" t="str">
        <f>IF(טבלה13[[#This Row],[מקס קבוע]]&lt;&gt;"",טבלה13[[#This Row],[מקסימום]]-טבלה13[[#This Row],[מינימום]],"")</f>
        <v/>
      </c>
      <c r="L1139">
        <f>IF(IFERROR(LOOKUP(טבלה13[[#This Row],[ClientID]],פיבוט!$A$4:$A$121),FALSE)=טבלה13[[#This Row],[ClientID]],1,0)</f>
        <v>1</v>
      </c>
      <c r="M1139" t="str">
        <f>IF(OR(טבלה13[[#This Row],[ClientID]]=A1140),"",1)</f>
        <v/>
      </c>
      <c r="N1139" s="3" t="str">
        <f>IF(טבלה13[[#This Row],[טווח]]&lt;&gt;K1138,טבלה13[[#This Row],[טווח]],"")</f>
        <v/>
      </c>
      <c r="O1139" s="3" t="str">
        <f>IF(טבלה13[[#This Row],[מניית טווחים]]&lt;&gt;"",IF(OR(30&gt;טבלה13[[#This Row],[מקסימום]],30&lt;טבלה13[[#This Row],[מינימום]]),0,1),"")</f>
        <v/>
      </c>
    </row>
    <row r="1140" spans="1:15" x14ac:dyDescent="0.25">
      <c r="A1140" t="s">
        <v>122</v>
      </c>
      <c r="B1140">
        <v>3</v>
      </c>
      <c r="C1140">
        <v>28</v>
      </c>
      <c r="D1140">
        <f>טבלה13[[#This Row],[LengthofCycle]]+1</f>
        <v>29</v>
      </c>
      <c r="E1140">
        <f>IF(טבלה13[[#This Row],[CycleNumber]]&lt;3,"",IF(טבלה13[[#This Row],[CycleNumber]]=3,MIN(D1138:D1140),IF(I1139=3,MIN(D1137:D1139),E1139)))</f>
        <v>29</v>
      </c>
      <c r="F1140">
        <f>IF(טבלה13[[#This Row],[CycleNumber]]&lt;3,"",IF(טבלה13[[#This Row],[CycleNumber]]=3,MAX(D1138:D1140),IF(I1139=3,MAX(D1137:D1139),F1139)))</f>
        <v>30</v>
      </c>
      <c r="G1140">
        <f>IF(OR(טבלה13[[#This Row],[CycleNumber]]&gt;B1141,B1141=""),IF(טבלה13[[#This Row],[מספר סטייה]]=3,MIN(D1138:D1140),טבלה13[[#This Row],[מינ קבוע]]),טבלה13[[#This Row],[מינ קבוע]])</f>
        <v>29</v>
      </c>
      <c r="H1140">
        <f>IF(OR(טבלה13[[#This Row],[CycleNumber]]&gt;B1141,B1141=""),IF(טבלה13[[#This Row],[מספר סטייה]]=3,MAX(D1138:D1140),טבלה13[[#This Row],[מקס קבוע]]),טבלה13[[#This Row],[מקס קבוע]])</f>
        <v>30</v>
      </c>
      <c r="I114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קבוע]]&lt;&gt;E1139,1,I1139+1),0))</f>
        <v>0</v>
      </c>
      <c r="J1140">
        <f>IF(AND(טבלה13[[#This Row],[CycleNumber]]&lt;B1141,טבלה13[[#This Row],[מקס קבוע]]&lt;&gt;""),IF(OR(טבלה13[[#This Row],[מספר סטייה]]&lt;I1141,AND(טבלה13[[#This Row],[מספר סטייה]]=3,I1141=1)),0,1),"")</f>
        <v>0</v>
      </c>
      <c r="K1140">
        <f>IF(טבלה13[[#This Row],[מקס קבוע]]&lt;&gt;"",טבלה13[[#This Row],[מקסימום]]-טבלה13[[#This Row],[מינימום]],"")</f>
        <v>1</v>
      </c>
      <c r="L1140">
        <f>IF(IFERROR(LOOKUP(טבלה13[[#This Row],[ClientID]],פיבוט!$A$4:$A$121),FALSE)=טבלה13[[#This Row],[ClientID]],1,0)</f>
        <v>1</v>
      </c>
      <c r="M1140" t="str">
        <f>IF(OR(טבלה13[[#This Row],[ClientID]]=A1141),"",1)</f>
        <v/>
      </c>
      <c r="N1140" s="3">
        <f>IF(טבלה13[[#This Row],[טווח]]&lt;&gt;K1139,טבלה13[[#This Row],[טווח]],"")</f>
        <v>1</v>
      </c>
      <c r="O1140" s="3">
        <f>IF(טבלה13[[#This Row],[מניית טווחים]]&lt;&gt;"",IF(OR(30&gt;טבלה13[[#This Row],[מקסימום]],30&lt;טבלה13[[#This Row],[מינימום]]),0,1),"")</f>
        <v>1</v>
      </c>
    </row>
    <row r="1141" spans="1:15" x14ac:dyDescent="0.25">
      <c r="A1141" t="s">
        <v>122</v>
      </c>
      <c r="B1141">
        <v>4</v>
      </c>
      <c r="C1141">
        <v>27</v>
      </c>
      <c r="D1141">
        <f>טבלה13[[#This Row],[LengthofCycle]]+1</f>
        <v>28</v>
      </c>
      <c r="E1141">
        <f>IF(טבלה13[[#This Row],[CycleNumber]]&lt;3,"",IF(טבלה13[[#This Row],[CycleNumber]]=3,MIN(D1139:D1141),IF(I1140=3,MIN(D1138:D1140),E1140)))</f>
        <v>29</v>
      </c>
      <c r="F1141">
        <f>IF(טבלה13[[#This Row],[CycleNumber]]&lt;3,"",IF(טבלה13[[#This Row],[CycleNumber]]=3,MAX(D1139:D1141),IF(I1140=3,MAX(D1138:D1140),F1140)))</f>
        <v>30</v>
      </c>
      <c r="G1141">
        <f>IF(OR(טבלה13[[#This Row],[CycleNumber]]&gt;B1142,B1142=""),IF(טבלה13[[#This Row],[מספר סטייה]]=3,MIN(D1139:D1141),טבלה13[[#This Row],[מינ קבוע]]),טבלה13[[#This Row],[מינ קבוע]])</f>
        <v>29</v>
      </c>
      <c r="H1141">
        <f>IF(OR(טבלה13[[#This Row],[CycleNumber]]&gt;B1142,B1142=""),IF(טבלה13[[#This Row],[מספר סטייה]]=3,MAX(D1139:D1141),טבלה13[[#This Row],[מקס קבוע]]),טבלה13[[#This Row],[מקס קבוע]])</f>
        <v>30</v>
      </c>
      <c r="I114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קבוע]]&lt;&gt;E1140,1,I1140+1),0))</f>
        <v>1</v>
      </c>
      <c r="J1141">
        <f>IF(AND(טבלה13[[#This Row],[CycleNumber]]&lt;B1142,טבלה13[[#This Row],[מקס קבוע]]&lt;&gt;""),IF(OR(טבלה13[[#This Row],[מספר סטייה]]&lt;I1142,AND(טבלה13[[#This Row],[מספר סטייה]]=3,I1142=1)),0,1),"")</f>
        <v>1</v>
      </c>
      <c r="K1141">
        <f>IF(טבלה13[[#This Row],[מקס קבוע]]&lt;&gt;"",טבלה13[[#This Row],[מקסימום]]-טבלה13[[#This Row],[מינימום]],"")</f>
        <v>1</v>
      </c>
      <c r="L1141">
        <f>IF(IFERROR(LOOKUP(טבלה13[[#This Row],[ClientID]],פיבוט!$A$4:$A$121),FALSE)=טבלה13[[#This Row],[ClientID]],1,0)</f>
        <v>1</v>
      </c>
      <c r="M1141" t="str">
        <f>IF(OR(טבלה13[[#This Row],[ClientID]]=A1142),"",1)</f>
        <v/>
      </c>
      <c r="N1141" s="3" t="str">
        <f>IF(טבלה13[[#This Row],[טווח]]&lt;&gt;K1140,טבלה13[[#This Row],[טווח]],"")</f>
        <v/>
      </c>
      <c r="O1141" s="3" t="str">
        <f>IF(טבלה13[[#This Row],[מניית טווחים]]&lt;&gt;"",IF(OR(30&gt;טבלה13[[#This Row],[מקסימום]],30&lt;טבלה13[[#This Row],[מינימום]]),0,1),"")</f>
        <v/>
      </c>
    </row>
    <row r="1142" spans="1:15" x14ac:dyDescent="0.25">
      <c r="A1142" t="s">
        <v>122</v>
      </c>
      <c r="B1142">
        <v>5</v>
      </c>
      <c r="C1142">
        <v>29</v>
      </c>
      <c r="D1142">
        <f>טבלה13[[#This Row],[LengthofCycle]]+1</f>
        <v>30</v>
      </c>
      <c r="E1142">
        <f>IF(טבלה13[[#This Row],[CycleNumber]]&lt;3,"",IF(טבלה13[[#This Row],[CycleNumber]]=3,MIN(D1140:D1142),IF(I1141=3,MIN(D1139:D1141),E1141)))</f>
        <v>29</v>
      </c>
      <c r="F1142">
        <f>IF(טבלה13[[#This Row],[CycleNumber]]&lt;3,"",IF(טבלה13[[#This Row],[CycleNumber]]=3,MAX(D1140:D1142),IF(I1141=3,MAX(D1139:D1141),F1141)))</f>
        <v>30</v>
      </c>
      <c r="G1142">
        <f>IF(OR(טבלה13[[#This Row],[CycleNumber]]&gt;B1143,B1143=""),IF(טבלה13[[#This Row],[מספר סטייה]]=3,MIN(D1140:D1142),טבלה13[[#This Row],[מינ קבוע]]),טבלה13[[#This Row],[מינ קבוע]])</f>
        <v>29</v>
      </c>
      <c r="H1142">
        <f>IF(OR(טבלה13[[#This Row],[CycleNumber]]&gt;B1143,B1143=""),IF(טבלה13[[#This Row],[מספר סטייה]]=3,MAX(D1140:D1142),טבלה13[[#This Row],[מקס קבוע]]),טבלה13[[#This Row],[מקס קבוע]])</f>
        <v>30</v>
      </c>
      <c r="I114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קבוע]]&lt;&gt;E1141,1,I1141+1),0))</f>
        <v>0</v>
      </c>
      <c r="J1142">
        <f>IF(AND(טבלה13[[#This Row],[CycleNumber]]&lt;B1143,טבלה13[[#This Row],[מקס קבוע]]&lt;&gt;""),IF(OR(טבלה13[[#This Row],[מספר סטייה]]&lt;I1143,AND(טבלה13[[#This Row],[מספר סטייה]]=3,I1143=1)),0,1),"")</f>
        <v>1</v>
      </c>
      <c r="K1142">
        <f>IF(טבלה13[[#This Row],[מקס קבוע]]&lt;&gt;"",טבלה13[[#This Row],[מקסימום]]-טבלה13[[#This Row],[מינימום]],"")</f>
        <v>1</v>
      </c>
      <c r="L1142">
        <f>IF(IFERROR(LOOKUP(טבלה13[[#This Row],[ClientID]],פיבוט!$A$4:$A$121),FALSE)=טבלה13[[#This Row],[ClientID]],1,0)</f>
        <v>1</v>
      </c>
      <c r="M1142" t="str">
        <f>IF(OR(טבלה13[[#This Row],[ClientID]]=A1143),"",1)</f>
        <v/>
      </c>
      <c r="N1142" s="3" t="str">
        <f>IF(טבלה13[[#This Row],[טווח]]&lt;&gt;K1141,טבלה13[[#This Row],[טווח]],"")</f>
        <v/>
      </c>
      <c r="O1142" s="3" t="str">
        <f>IF(טבלה13[[#This Row],[מניית טווחים]]&lt;&gt;"",IF(OR(30&gt;טבלה13[[#This Row],[מקסימום]],30&lt;טבלה13[[#This Row],[מינימום]]),0,1),"")</f>
        <v/>
      </c>
    </row>
    <row r="1143" spans="1:15" x14ac:dyDescent="0.25">
      <c r="A1143" t="s">
        <v>122</v>
      </c>
      <c r="B1143">
        <v>6</v>
      </c>
      <c r="C1143">
        <v>28</v>
      </c>
      <c r="D1143">
        <f>טבלה13[[#This Row],[LengthofCycle]]+1</f>
        <v>29</v>
      </c>
      <c r="E1143">
        <f>IF(טבלה13[[#This Row],[CycleNumber]]&lt;3,"",IF(טבלה13[[#This Row],[CycleNumber]]=3,MIN(D1141:D1143),IF(I1142=3,MIN(D1140:D1142),E1142)))</f>
        <v>29</v>
      </c>
      <c r="F1143">
        <f>IF(טבלה13[[#This Row],[CycleNumber]]&lt;3,"",IF(טבלה13[[#This Row],[CycleNumber]]=3,MAX(D1141:D1143),IF(I1142=3,MAX(D1140:D1142),F1142)))</f>
        <v>30</v>
      </c>
      <c r="G1143">
        <f>IF(OR(טבלה13[[#This Row],[CycleNumber]]&gt;B1144,B1144=""),IF(טבלה13[[#This Row],[מספר סטייה]]=3,MIN(D1141:D1143),טבלה13[[#This Row],[מינ קבוע]]),טבלה13[[#This Row],[מינ קבוע]])</f>
        <v>29</v>
      </c>
      <c r="H1143">
        <f>IF(OR(טבלה13[[#This Row],[CycleNumber]]&gt;B1144,B1144=""),IF(טבלה13[[#This Row],[מספר סטייה]]=3,MAX(D1141:D1143),טבלה13[[#This Row],[מקס קבוע]]),טבלה13[[#This Row],[מקס קבוע]])</f>
        <v>30</v>
      </c>
      <c r="I114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קבוע]]&lt;&gt;E1142,1,I1142+1),0))</f>
        <v>0</v>
      </c>
      <c r="J1143">
        <f>IF(AND(טבלה13[[#This Row],[CycleNumber]]&lt;B1144,טבלה13[[#This Row],[מקס קבוע]]&lt;&gt;""),IF(OR(טבלה13[[#This Row],[מספר סטייה]]&lt;I1144,AND(טבלה13[[#This Row],[מספר סטייה]]=3,I1144=1)),0,1),"")</f>
        <v>0</v>
      </c>
      <c r="K1143">
        <f>IF(טבלה13[[#This Row],[מקס קבוע]]&lt;&gt;"",טבלה13[[#This Row],[מקסימום]]-טבלה13[[#This Row],[מינימום]],"")</f>
        <v>1</v>
      </c>
      <c r="L1143">
        <f>IF(IFERROR(LOOKUP(טבלה13[[#This Row],[ClientID]],פיבוט!$A$4:$A$121),FALSE)=טבלה13[[#This Row],[ClientID]],1,0)</f>
        <v>1</v>
      </c>
      <c r="M1143" t="str">
        <f>IF(OR(טבלה13[[#This Row],[ClientID]]=A1144),"",1)</f>
        <v/>
      </c>
      <c r="N1143" s="3" t="str">
        <f>IF(טבלה13[[#This Row],[טווח]]&lt;&gt;K1142,טבלה13[[#This Row],[טווח]],"")</f>
        <v/>
      </c>
      <c r="O1143" s="3" t="str">
        <f>IF(טבלה13[[#This Row],[מניית טווחים]]&lt;&gt;"",IF(OR(30&gt;טבלה13[[#This Row],[מקסימום]],30&lt;טבלה13[[#This Row],[מינימום]]),0,1),"")</f>
        <v/>
      </c>
    </row>
    <row r="1144" spans="1:15" x14ac:dyDescent="0.25">
      <c r="A1144" t="s">
        <v>122</v>
      </c>
      <c r="B1144">
        <v>7</v>
      </c>
      <c r="C1144">
        <v>26</v>
      </c>
      <c r="D1144">
        <f>טבלה13[[#This Row],[LengthofCycle]]+1</f>
        <v>27</v>
      </c>
      <c r="E1144">
        <f>IF(טבלה13[[#This Row],[CycleNumber]]&lt;3,"",IF(טבלה13[[#This Row],[CycleNumber]]=3,MIN(D1142:D1144),IF(I1143=3,MIN(D1141:D1143),E1143)))</f>
        <v>29</v>
      </c>
      <c r="F1144">
        <f>IF(טבלה13[[#This Row],[CycleNumber]]&lt;3,"",IF(טבלה13[[#This Row],[CycleNumber]]=3,MAX(D1142:D1144),IF(I1143=3,MAX(D1141:D1143),F1143)))</f>
        <v>30</v>
      </c>
      <c r="G1144">
        <f>IF(OR(טבלה13[[#This Row],[CycleNumber]]&gt;B1145,B1145=""),IF(טבלה13[[#This Row],[מספר סטייה]]=3,MIN(D1142:D1144),טבלה13[[#This Row],[מינ קבוע]]),טבלה13[[#This Row],[מינ קבוע]])</f>
        <v>29</v>
      </c>
      <c r="H1144">
        <f>IF(OR(טבלה13[[#This Row],[CycleNumber]]&gt;B1145,B1145=""),IF(טבלה13[[#This Row],[מספר סטייה]]=3,MAX(D1142:D1144),טבלה13[[#This Row],[מקס קבוע]]),טבלה13[[#This Row],[מקס קבוע]])</f>
        <v>30</v>
      </c>
      <c r="I114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קבוע]]&lt;&gt;E1143,1,I1143+1),0))</f>
        <v>1</v>
      </c>
      <c r="J1144">
        <f>IF(AND(טבלה13[[#This Row],[CycleNumber]]&lt;B1145,טבלה13[[#This Row],[מקס קבוע]]&lt;&gt;""),IF(OR(טבלה13[[#This Row],[מספר סטייה]]&lt;I1145,AND(טבלה13[[#This Row],[מספר סטייה]]=3,I1145=1)),0,1),"")</f>
        <v>0</v>
      </c>
      <c r="K1144">
        <f>IF(טבלה13[[#This Row],[מקס קבוע]]&lt;&gt;"",טבלה13[[#This Row],[מקסימום]]-טבלה13[[#This Row],[מינימום]],"")</f>
        <v>1</v>
      </c>
      <c r="L1144">
        <f>IF(IFERROR(LOOKUP(טבלה13[[#This Row],[ClientID]],פיבוט!$A$4:$A$121),FALSE)=טבלה13[[#This Row],[ClientID]],1,0)</f>
        <v>1</v>
      </c>
      <c r="M1144" t="str">
        <f>IF(OR(טבלה13[[#This Row],[ClientID]]=A1145),"",1)</f>
        <v/>
      </c>
      <c r="N1144" s="3" t="str">
        <f>IF(טבלה13[[#This Row],[טווח]]&lt;&gt;K1143,טבלה13[[#This Row],[טווח]],"")</f>
        <v/>
      </c>
      <c r="O1144" s="3" t="str">
        <f>IF(טבלה13[[#This Row],[מניית טווחים]]&lt;&gt;"",IF(OR(30&gt;טבלה13[[#This Row],[מקסימום]],30&lt;טבלה13[[#This Row],[מינימום]]),0,1),"")</f>
        <v/>
      </c>
    </row>
    <row r="1145" spans="1:15" x14ac:dyDescent="0.25">
      <c r="A1145" t="s">
        <v>122</v>
      </c>
      <c r="B1145">
        <v>8</v>
      </c>
      <c r="C1145">
        <v>27</v>
      </c>
      <c r="D1145">
        <f>טבלה13[[#This Row],[LengthofCycle]]+1</f>
        <v>28</v>
      </c>
      <c r="E1145">
        <f>IF(טבלה13[[#This Row],[CycleNumber]]&lt;3,"",IF(טבלה13[[#This Row],[CycleNumber]]=3,MIN(D1143:D1145),IF(I1144=3,MIN(D1142:D1144),E1144)))</f>
        <v>29</v>
      </c>
      <c r="F1145">
        <f>IF(טבלה13[[#This Row],[CycleNumber]]&lt;3,"",IF(טבלה13[[#This Row],[CycleNumber]]=3,MAX(D1143:D1145),IF(I1144=3,MAX(D1142:D1144),F1144)))</f>
        <v>30</v>
      </c>
      <c r="G1145">
        <f>IF(OR(טבלה13[[#This Row],[CycleNumber]]&gt;B1146,B1146=""),IF(טבלה13[[#This Row],[מספר סטייה]]=3,MIN(D1143:D1145),טבלה13[[#This Row],[מינ קבוע]]),טבלה13[[#This Row],[מינ קבוע]])</f>
        <v>29</v>
      </c>
      <c r="H1145">
        <f>IF(OR(טבלה13[[#This Row],[CycleNumber]]&gt;B1146,B1146=""),IF(טבלה13[[#This Row],[מספר סטייה]]=3,MAX(D1143:D1145),טבלה13[[#This Row],[מקס קבוע]]),טבלה13[[#This Row],[מקס קבוע]])</f>
        <v>30</v>
      </c>
      <c r="I114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קבוע]]&lt;&gt;E1144,1,I1144+1),0))</f>
        <v>2</v>
      </c>
      <c r="J1145">
        <f>IF(AND(טבלה13[[#This Row],[CycleNumber]]&lt;B1146,טבלה13[[#This Row],[מקס קבוע]]&lt;&gt;""),IF(OR(טבלה13[[#This Row],[מספר סטייה]]&lt;I1146,AND(טבלה13[[#This Row],[מספר סטייה]]=3,I1146=1)),0,1),"")</f>
        <v>1</v>
      </c>
      <c r="K1145">
        <f>IF(טבלה13[[#This Row],[מקס קבוע]]&lt;&gt;"",טבלה13[[#This Row],[מקסימום]]-טבלה13[[#This Row],[מינימום]],"")</f>
        <v>1</v>
      </c>
      <c r="L1145">
        <f>IF(IFERROR(LOOKUP(טבלה13[[#This Row],[ClientID]],פיבוט!$A$4:$A$121),FALSE)=טבלה13[[#This Row],[ClientID]],1,0)</f>
        <v>1</v>
      </c>
      <c r="M1145" t="str">
        <f>IF(OR(טבלה13[[#This Row],[ClientID]]=A1146),"",1)</f>
        <v/>
      </c>
      <c r="N1145" s="3" t="str">
        <f>IF(טבלה13[[#This Row],[טווח]]&lt;&gt;K1144,טבלה13[[#This Row],[טווח]],"")</f>
        <v/>
      </c>
      <c r="O1145" s="3" t="str">
        <f>IF(טבלה13[[#This Row],[מניית טווחים]]&lt;&gt;"",IF(OR(30&gt;טבלה13[[#This Row],[מקסימום]],30&lt;טבלה13[[#This Row],[מינימום]]),0,1),"")</f>
        <v/>
      </c>
    </row>
    <row r="1146" spans="1:15" x14ac:dyDescent="0.25">
      <c r="A1146" t="s">
        <v>122</v>
      </c>
      <c r="B1146">
        <v>9</v>
      </c>
      <c r="C1146">
        <v>28</v>
      </c>
      <c r="D1146">
        <f>טבלה13[[#This Row],[LengthofCycle]]+1</f>
        <v>29</v>
      </c>
      <c r="E1146">
        <f>IF(טבלה13[[#This Row],[CycleNumber]]&lt;3,"",IF(טבלה13[[#This Row],[CycleNumber]]=3,MIN(D1144:D1146),IF(I1145=3,MIN(D1143:D1145),E1145)))</f>
        <v>29</v>
      </c>
      <c r="F1146">
        <f>IF(טבלה13[[#This Row],[CycleNumber]]&lt;3,"",IF(טבלה13[[#This Row],[CycleNumber]]=3,MAX(D1144:D1146),IF(I1145=3,MAX(D1143:D1145),F1145)))</f>
        <v>30</v>
      </c>
      <c r="G1146">
        <f>IF(OR(טבלה13[[#This Row],[CycleNumber]]&gt;B1147,B1147=""),IF(טבלה13[[#This Row],[מספר סטייה]]=3,MIN(D1144:D1146),טבלה13[[#This Row],[מינ קבוע]]),טבלה13[[#This Row],[מינ קבוע]])</f>
        <v>29</v>
      </c>
      <c r="H1146">
        <f>IF(OR(טבלה13[[#This Row],[CycleNumber]]&gt;B1147,B1147=""),IF(טבלה13[[#This Row],[מספר סטייה]]=3,MAX(D1144:D1146),טבלה13[[#This Row],[מקס קבוע]]),טבלה13[[#This Row],[מקס קבוע]])</f>
        <v>30</v>
      </c>
      <c r="I114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קבוע]]&lt;&gt;E1145,1,I1145+1),0))</f>
        <v>0</v>
      </c>
      <c r="J1146">
        <f>IF(AND(טבלה13[[#This Row],[CycleNumber]]&lt;B1147,טבלה13[[#This Row],[מקס קבוע]]&lt;&gt;""),IF(OR(טבלה13[[#This Row],[מספר סטייה]]&lt;I1147,AND(טבלה13[[#This Row],[מספר סטייה]]=3,I1147=1)),0,1),"")</f>
        <v>1</v>
      </c>
      <c r="K1146">
        <f>IF(טבלה13[[#This Row],[מקס קבוע]]&lt;&gt;"",טבלה13[[#This Row],[מקסימום]]-טבלה13[[#This Row],[מינימום]],"")</f>
        <v>1</v>
      </c>
      <c r="L1146">
        <f>IF(IFERROR(LOOKUP(טבלה13[[#This Row],[ClientID]],פיבוט!$A$4:$A$121),FALSE)=טבלה13[[#This Row],[ClientID]],1,0)</f>
        <v>1</v>
      </c>
      <c r="M1146" t="str">
        <f>IF(OR(טבלה13[[#This Row],[ClientID]]=A1147),"",1)</f>
        <v/>
      </c>
      <c r="N1146" s="3" t="str">
        <f>IF(טבלה13[[#This Row],[טווח]]&lt;&gt;K1145,טבלה13[[#This Row],[טווח]],"")</f>
        <v/>
      </c>
      <c r="O1146" s="3" t="str">
        <f>IF(טבלה13[[#This Row],[מניית טווחים]]&lt;&gt;"",IF(OR(30&gt;טבלה13[[#This Row],[מקסימום]],30&lt;טבלה13[[#This Row],[מינימום]]),0,1),"")</f>
        <v/>
      </c>
    </row>
    <row r="1147" spans="1:15" x14ac:dyDescent="0.25">
      <c r="A1147" t="s">
        <v>122</v>
      </c>
      <c r="B1147">
        <v>10</v>
      </c>
      <c r="C1147">
        <v>28</v>
      </c>
      <c r="D1147">
        <f>טבלה13[[#This Row],[LengthofCycle]]+1</f>
        <v>29</v>
      </c>
      <c r="E1147">
        <f>IF(טבלה13[[#This Row],[CycleNumber]]&lt;3,"",IF(טבלה13[[#This Row],[CycleNumber]]=3,MIN(D1145:D1147),IF(I1146=3,MIN(D1144:D1146),E1146)))</f>
        <v>29</v>
      </c>
      <c r="F1147">
        <f>IF(טבלה13[[#This Row],[CycleNumber]]&lt;3,"",IF(טבלה13[[#This Row],[CycleNumber]]=3,MAX(D1145:D1147),IF(I1146=3,MAX(D1144:D1146),F1146)))</f>
        <v>30</v>
      </c>
      <c r="G1147">
        <f>IF(OR(טבלה13[[#This Row],[CycleNumber]]&gt;B1148,B1148=""),IF(טבלה13[[#This Row],[מספר סטייה]]=3,MIN(D1145:D1147),טבלה13[[#This Row],[מינ קבוע]]),טבלה13[[#This Row],[מינ קבוע]])</f>
        <v>29</v>
      </c>
      <c r="H1147">
        <f>IF(OR(טבלה13[[#This Row],[CycleNumber]]&gt;B1148,B1148=""),IF(טבלה13[[#This Row],[מספר סטייה]]=3,MAX(D1145:D1147),טבלה13[[#This Row],[מקס קבוע]]),טבלה13[[#This Row],[מקס קבוע]])</f>
        <v>30</v>
      </c>
      <c r="I114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קבוע]]&lt;&gt;E1146,1,I1146+1),0))</f>
        <v>0</v>
      </c>
      <c r="J1147">
        <f>IF(AND(טבלה13[[#This Row],[CycleNumber]]&lt;B1148,טבלה13[[#This Row],[מקס קבוע]]&lt;&gt;""),IF(OR(טבלה13[[#This Row],[מספר סטייה]]&lt;I1148,AND(טבלה13[[#This Row],[מספר סטייה]]=3,I1148=1)),0,1),"")</f>
        <v>1</v>
      </c>
      <c r="K1147">
        <f>IF(טבלה13[[#This Row],[מקס קבוע]]&lt;&gt;"",טבלה13[[#This Row],[מקסימום]]-טבלה13[[#This Row],[מינימום]],"")</f>
        <v>1</v>
      </c>
      <c r="L1147">
        <f>IF(IFERROR(LOOKUP(טבלה13[[#This Row],[ClientID]],פיבוט!$A$4:$A$121),FALSE)=טבלה13[[#This Row],[ClientID]],1,0)</f>
        <v>1</v>
      </c>
      <c r="M1147" t="str">
        <f>IF(OR(טבלה13[[#This Row],[ClientID]]=A1148),"",1)</f>
        <v/>
      </c>
      <c r="N1147" s="3" t="str">
        <f>IF(טבלה13[[#This Row],[טווח]]&lt;&gt;K1146,טבלה13[[#This Row],[טווח]],"")</f>
        <v/>
      </c>
      <c r="O1147" s="3" t="str">
        <f>IF(טבלה13[[#This Row],[מניית טווחים]]&lt;&gt;"",IF(OR(30&gt;טבלה13[[#This Row],[מקסימום]],30&lt;טבלה13[[#This Row],[מינימום]]),0,1),"")</f>
        <v/>
      </c>
    </row>
    <row r="1148" spans="1:15" x14ac:dyDescent="0.25">
      <c r="A1148" t="s">
        <v>122</v>
      </c>
      <c r="B1148">
        <v>11</v>
      </c>
      <c r="C1148">
        <v>28</v>
      </c>
      <c r="D1148">
        <f>טבלה13[[#This Row],[LengthofCycle]]+1</f>
        <v>29</v>
      </c>
      <c r="E1148">
        <f>IF(טבלה13[[#This Row],[CycleNumber]]&lt;3,"",IF(טבלה13[[#This Row],[CycleNumber]]=3,MIN(D1146:D1148),IF(I1147=3,MIN(D1145:D1147),E1147)))</f>
        <v>29</v>
      </c>
      <c r="F1148">
        <f>IF(טבלה13[[#This Row],[CycleNumber]]&lt;3,"",IF(טבלה13[[#This Row],[CycleNumber]]=3,MAX(D1146:D1148),IF(I1147=3,MAX(D1145:D1147),F1147)))</f>
        <v>30</v>
      </c>
      <c r="G1148">
        <f>IF(OR(טבלה13[[#This Row],[CycleNumber]]&gt;B1149,B1149=""),IF(טבלה13[[#This Row],[מספר סטייה]]=3,MIN(D1146:D1148),טבלה13[[#This Row],[מינ קבוע]]),טבלה13[[#This Row],[מינ קבוע]])</f>
        <v>29</v>
      </c>
      <c r="H1148">
        <f>IF(OR(טבלה13[[#This Row],[CycleNumber]]&gt;B1149,B1149=""),IF(טבלה13[[#This Row],[מספר סטייה]]=3,MAX(D1146:D1148),טבלה13[[#This Row],[מקס קבוע]]),טבלה13[[#This Row],[מקס קבוע]])</f>
        <v>30</v>
      </c>
      <c r="I114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קבוע]]&lt;&gt;E1147,1,I1147+1),0))</f>
        <v>0</v>
      </c>
      <c r="J1148">
        <f>IF(AND(טבלה13[[#This Row],[CycleNumber]]&lt;B1149,טבלה13[[#This Row],[מקס קבוע]]&lt;&gt;""),IF(OR(טבלה13[[#This Row],[מספר סטייה]]&lt;I1149,AND(טבלה13[[#This Row],[מספר סטייה]]=3,I1149=1)),0,1),"")</f>
        <v>1</v>
      </c>
      <c r="K1148">
        <f>IF(טבלה13[[#This Row],[מקס קבוע]]&lt;&gt;"",טבלה13[[#This Row],[מקסימום]]-טבלה13[[#This Row],[מינימום]],"")</f>
        <v>1</v>
      </c>
      <c r="L1148">
        <f>IF(IFERROR(LOOKUP(טבלה13[[#This Row],[ClientID]],פיבוט!$A$4:$A$121),FALSE)=טבלה13[[#This Row],[ClientID]],1,0)</f>
        <v>1</v>
      </c>
      <c r="M1148" t="str">
        <f>IF(OR(טבלה13[[#This Row],[ClientID]]=A1149),"",1)</f>
        <v/>
      </c>
      <c r="N1148" s="3" t="str">
        <f>IF(טבלה13[[#This Row],[טווח]]&lt;&gt;K1147,טבלה13[[#This Row],[טווח]],"")</f>
        <v/>
      </c>
      <c r="O1148" s="3" t="str">
        <f>IF(טבלה13[[#This Row],[מניית טווחים]]&lt;&gt;"",IF(OR(30&gt;טבלה13[[#This Row],[מקסימום]],30&lt;טבלה13[[#This Row],[מינימום]]),0,1),"")</f>
        <v/>
      </c>
    </row>
    <row r="1149" spans="1:15" x14ac:dyDescent="0.25">
      <c r="A1149" t="s">
        <v>122</v>
      </c>
      <c r="B1149">
        <v>12</v>
      </c>
      <c r="C1149">
        <v>28</v>
      </c>
      <c r="D1149">
        <f>טבלה13[[#This Row],[LengthofCycle]]+1</f>
        <v>29</v>
      </c>
      <c r="E1149">
        <f>IF(טבלה13[[#This Row],[CycleNumber]]&lt;3,"",IF(טבלה13[[#This Row],[CycleNumber]]=3,MIN(D1147:D1149),IF(I1148=3,MIN(D1146:D1148),E1148)))</f>
        <v>29</v>
      </c>
      <c r="F1149">
        <f>IF(טבלה13[[#This Row],[CycleNumber]]&lt;3,"",IF(טבלה13[[#This Row],[CycleNumber]]=3,MAX(D1147:D1149),IF(I1148=3,MAX(D1146:D1148),F1148)))</f>
        <v>30</v>
      </c>
      <c r="G1149">
        <f>IF(OR(טבלה13[[#This Row],[CycleNumber]]&gt;B1150,B1150=""),IF(טבלה13[[#This Row],[מספר סטייה]]=3,MIN(D1147:D1149),טבלה13[[#This Row],[מינ קבוע]]),טבלה13[[#This Row],[מינ קבוע]])</f>
        <v>29</v>
      </c>
      <c r="H1149">
        <f>IF(OR(טבלה13[[#This Row],[CycleNumber]]&gt;B1150,B1150=""),IF(טבלה13[[#This Row],[מספר סטייה]]=3,MAX(D1147:D1149),טבלה13[[#This Row],[מקס קבוע]]),טבלה13[[#This Row],[מקס קבוע]])</f>
        <v>30</v>
      </c>
      <c r="I114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קבוע]]&lt;&gt;E1148,1,I1148+1),0))</f>
        <v>0</v>
      </c>
      <c r="J1149">
        <f>IF(AND(טבלה13[[#This Row],[CycleNumber]]&lt;B1150,טבלה13[[#This Row],[מקס קבוע]]&lt;&gt;""),IF(OR(טבלה13[[#This Row],[מספר סטייה]]&lt;I1150,AND(טבלה13[[#This Row],[מספר סטייה]]=3,I1150=1)),0,1),"")</f>
        <v>1</v>
      </c>
      <c r="K1149">
        <f>IF(טבלה13[[#This Row],[מקס קבוע]]&lt;&gt;"",טבלה13[[#This Row],[מקסימום]]-טבלה13[[#This Row],[מינימום]],"")</f>
        <v>1</v>
      </c>
      <c r="L1149">
        <f>IF(IFERROR(LOOKUP(טבלה13[[#This Row],[ClientID]],פיבוט!$A$4:$A$121),FALSE)=טבלה13[[#This Row],[ClientID]],1,0)</f>
        <v>1</v>
      </c>
      <c r="M1149" t="str">
        <f>IF(OR(טבלה13[[#This Row],[ClientID]]=A1150),"",1)</f>
        <v/>
      </c>
      <c r="N1149" s="3" t="str">
        <f>IF(טבלה13[[#This Row],[טווח]]&lt;&gt;K1148,טבלה13[[#This Row],[טווח]],"")</f>
        <v/>
      </c>
      <c r="O1149" s="3" t="str">
        <f>IF(טבלה13[[#This Row],[מניית טווחים]]&lt;&gt;"",IF(OR(30&gt;טבלה13[[#This Row],[מקסימום]],30&lt;טבלה13[[#This Row],[מינימום]]),0,1),"")</f>
        <v/>
      </c>
    </row>
    <row r="1150" spans="1:15" x14ac:dyDescent="0.25">
      <c r="A1150" t="s">
        <v>122</v>
      </c>
      <c r="B1150">
        <v>13</v>
      </c>
      <c r="C1150">
        <v>28</v>
      </c>
      <c r="D1150">
        <f>טבלה13[[#This Row],[LengthofCycle]]+1</f>
        <v>29</v>
      </c>
      <c r="E1150">
        <f>IF(טבלה13[[#This Row],[CycleNumber]]&lt;3,"",IF(טבלה13[[#This Row],[CycleNumber]]=3,MIN(D1148:D1150),IF(I1149=3,MIN(D1147:D1149),E1149)))</f>
        <v>29</v>
      </c>
      <c r="F1150">
        <f>IF(טבלה13[[#This Row],[CycleNumber]]&lt;3,"",IF(טבלה13[[#This Row],[CycleNumber]]=3,MAX(D1148:D1150),IF(I1149=3,MAX(D1147:D1149),F1149)))</f>
        <v>30</v>
      </c>
      <c r="G1150">
        <f>IF(OR(טבלה13[[#This Row],[CycleNumber]]&gt;B1151,B1151=""),IF(טבלה13[[#This Row],[מספר סטייה]]=3,MIN(D1148:D1150),טבלה13[[#This Row],[מינ קבוע]]),טבלה13[[#This Row],[מינ קבוע]])</f>
        <v>29</v>
      </c>
      <c r="H1150">
        <f>IF(OR(טבלה13[[#This Row],[CycleNumber]]&gt;B1151,B1151=""),IF(טבלה13[[#This Row],[מספר סטייה]]=3,MAX(D1148:D1150),טבלה13[[#This Row],[מקס קבוע]]),טבלה13[[#This Row],[מקס קבוע]])</f>
        <v>30</v>
      </c>
      <c r="I115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קבוע]]&lt;&gt;E1149,1,I1149+1),0))</f>
        <v>0</v>
      </c>
      <c r="J1150" t="str">
        <f>IF(AND(טבלה13[[#This Row],[CycleNumber]]&lt;B1151,טבלה13[[#This Row],[מקס קבוע]]&lt;&gt;""),IF(OR(טבלה13[[#This Row],[מספר סטייה]]&lt;I1151,AND(טבלה13[[#This Row],[מספר סטייה]]=3,I1151=1)),0,1),"")</f>
        <v/>
      </c>
      <c r="K1150">
        <f>IF(טבלה13[[#This Row],[מקס קבוע]]&lt;&gt;"",טבלה13[[#This Row],[מקסימום]]-טבלה13[[#This Row],[מינימום]],"")</f>
        <v>1</v>
      </c>
      <c r="L1150">
        <f>IF(IFERROR(LOOKUP(טבלה13[[#This Row],[ClientID]],פיבוט!$A$4:$A$121),FALSE)=טבלה13[[#This Row],[ClientID]],1,0)</f>
        <v>1</v>
      </c>
      <c r="M1150">
        <f>IF(OR(טבלה13[[#This Row],[ClientID]]=A1151),"",1)</f>
        <v>1</v>
      </c>
      <c r="N1150" s="3" t="str">
        <f>IF(טבלה13[[#This Row],[טווח]]&lt;&gt;K1149,טבלה13[[#This Row],[טווח]],"")</f>
        <v/>
      </c>
      <c r="O1150" s="3" t="str">
        <f>IF(טבלה13[[#This Row],[מניית טווחים]]&lt;&gt;"",IF(OR(30&gt;טבלה13[[#This Row],[מקסימום]],30&lt;טבלה13[[#This Row],[מינימום]]),0,1),"")</f>
        <v/>
      </c>
    </row>
    <row r="1151" spans="1:15" x14ac:dyDescent="0.25">
      <c r="A1151" t="s">
        <v>123</v>
      </c>
      <c r="B1151">
        <v>1</v>
      </c>
      <c r="C1151">
        <v>31</v>
      </c>
      <c r="D1151">
        <f>טבלה13[[#This Row],[LengthofCycle]]+1</f>
        <v>32</v>
      </c>
      <c r="E1151" t="str">
        <f>IF(טבלה13[[#This Row],[CycleNumber]]&lt;3,"",IF(טבלה13[[#This Row],[CycleNumber]]=3,MIN(D1149:D1151),IF(I1150=3,MIN(D1148:D1150),E1150)))</f>
        <v/>
      </c>
      <c r="F1151" t="str">
        <f>IF(טבלה13[[#This Row],[CycleNumber]]&lt;3,"",IF(טבלה13[[#This Row],[CycleNumber]]=3,MAX(D1149:D1151),IF(I1150=3,MAX(D1148:D1150),F1150)))</f>
        <v/>
      </c>
      <c r="G1151" t="str">
        <f>IF(OR(טבלה13[[#This Row],[CycleNumber]]&gt;B1152,B1152=""),IF(טבלה13[[#This Row],[מספר סטייה]]=3,MIN(D1149:D1151),טבלה13[[#This Row],[מינ קבוע]]),טבלה13[[#This Row],[מינ קבוע]])</f>
        <v/>
      </c>
      <c r="H1151" t="str">
        <f>IF(OR(טבלה13[[#This Row],[CycleNumber]]&gt;B1152,B1152=""),IF(טבלה13[[#This Row],[מספר סטייה]]=3,MAX(D1149:D1151),טבלה13[[#This Row],[מקס קבוע]]),טבלה13[[#This Row],[מקס קבוע]])</f>
        <v/>
      </c>
      <c r="I115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קבוע]]&lt;&gt;E1150,1,I1150+1),0))</f>
        <v/>
      </c>
      <c r="J1151" t="str">
        <f>IF(AND(טבלה13[[#This Row],[CycleNumber]]&lt;B1152,טבלה13[[#This Row],[מקס קבוע]]&lt;&gt;""),IF(OR(טבלה13[[#This Row],[מספר סטייה]]&lt;I1152,AND(טבלה13[[#This Row],[מספר סטייה]]=3,I1152=1)),0,1),"")</f>
        <v/>
      </c>
      <c r="K1151" t="str">
        <f>IF(טבלה13[[#This Row],[מקס קבוע]]&lt;&gt;"",טבלה13[[#This Row],[מקסימום]]-טבלה13[[#This Row],[מינימום]],"")</f>
        <v/>
      </c>
      <c r="L1151">
        <f>IF(IFERROR(LOOKUP(טבלה13[[#This Row],[ClientID]],פיבוט!$A$4:$A$121),FALSE)=טבלה13[[#This Row],[ClientID]],1,0)</f>
        <v>1</v>
      </c>
      <c r="M1151" t="str">
        <f>IF(OR(טבלה13[[#This Row],[ClientID]]=A1152),"",1)</f>
        <v/>
      </c>
      <c r="N1151" s="3" t="str">
        <f>IF(טבלה13[[#This Row],[טווח]]&lt;&gt;K1150,טבלה13[[#This Row],[טווח]],"")</f>
        <v/>
      </c>
      <c r="O1151" s="3" t="str">
        <f>IF(טבלה13[[#This Row],[מניית טווחים]]&lt;&gt;"",IF(OR(30&gt;טבלה13[[#This Row],[מקסימום]],30&lt;טבלה13[[#This Row],[מינימום]]),0,1),"")</f>
        <v/>
      </c>
    </row>
    <row r="1152" spans="1:15" x14ac:dyDescent="0.25">
      <c r="A1152" t="s">
        <v>123</v>
      </c>
      <c r="B1152">
        <v>2</v>
      </c>
      <c r="C1152">
        <v>28</v>
      </c>
      <c r="D1152">
        <f>טבלה13[[#This Row],[LengthofCycle]]+1</f>
        <v>29</v>
      </c>
      <c r="E1152" t="str">
        <f>IF(טבלה13[[#This Row],[CycleNumber]]&lt;3,"",IF(טבלה13[[#This Row],[CycleNumber]]=3,MIN(D1150:D1152),IF(I1151=3,MIN(D1149:D1151),E1151)))</f>
        <v/>
      </c>
      <c r="F1152" t="str">
        <f>IF(טבלה13[[#This Row],[CycleNumber]]&lt;3,"",IF(טבלה13[[#This Row],[CycleNumber]]=3,MAX(D1150:D1152),IF(I1151=3,MAX(D1149:D1151),F1151)))</f>
        <v/>
      </c>
      <c r="G1152" t="str">
        <f>IF(OR(טבלה13[[#This Row],[CycleNumber]]&gt;B1153,B1153=""),IF(טבלה13[[#This Row],[מספר סטייה]]=3,MIN(D1150:D1152),טבלה13[[#This Row],[מינ קבוע]]),טבלה13[[#This Row],[מינ קבוע]])</f>
        <v/>
      </c>
      <c r="H1152" t="str">
        <f>IF(OR(טבלה13[[#This Row],[CycleNumber]]&gt;B1153,B1153=""),IF(טבלה13[[#This Row],[מספר סטייה]]=3,MAX(D1150:D1152),טבלה13[[#This Row],[מקס קבוע]]),טבלה13[[#This Row],[מקס קבוע]])</f>
        <v/>
      </c>
      <c r="I1152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קבוע]]&lt;&gt;E1151,1,I1151+1),0))</f>
        <v/>
      </c>
      <c r="J1152" t="str">
        <f>IF(AND(טבלה13[[#This Row],[CycleNumber]]&lt;B1153,טבלה13[[#This Row],[מקס קבוע]]&lt;&gt;""),IF(OR(טבלה13[[#This Row],[מספר סטייה]]&lt;I1153,AND(טבלה13[[#This Row],[מספר סטייה]]=3,I1153=1)),0,1),"")</f>
        <v/>
      </c>
      <c r="K1152" t="str">
        <f>IF(טבלה13[[#This Row],[מקס קבוע]]&lt;&gt;"",טבלה13[[#This Row],[מקסימום]]-טבלה13[[#This Row],[מינימום]],"")</f>
        <v/>
      </c>
      <c r="L1152">
        <f>IF(IFERROR(LOOKUP(טבלה13[[#This Row],[ClientID]],פיבוט!$A$4:$A$121),FALSE)=טבלה13[[#This Row],[ClientID]],1,0)</f>
        <v>1</v>
      </c>
      <c r="M1152" t="str">
        <f>IF(OR(טבלה13[[#This Row],[ClientID]]=A1153),"",1)</f>
        <v/>
      </c>
      <c r="N1152" s="3" t="str">
        <f>IF(טבלה13[[#This Row],[טווח]]&lt;&gt;K1151,טבלה13[[#This Row],[טווח]],"")</f>
        <v/>
      </c>
      <c r="O1152" s="3" t="str">
        <f>IF(טבלה13[[#This Row],[מניית טווחים]]&lt;&gt;"",IF(OR(30&gt;טבלה13[[#This Row],[מקסימום]],30&lt;טבלה13[[#This Row],[מינימום]]),0,1),"")</f>
        <v/>
      </c>
    </row>
    <row r="1153" spans="1:15" x14ac:dyDescent="0.25">
      <c r="A1153" t="s">
        <v>123</v>
      </c>
      <c r="B1153">
        <v>3</v>
      </c>
      <c r="C1153">
        <v>31</v>
      </c>
      <c r="D1153">
        <f>טבלה13[[#This Row],[LengthofCycle]]+1</f>
        <v>32</v>
      </c>
      <c r="E1153">
        <f>IF(טבלה13[[#This Row],[CycleNumber]]&lt;3,"",IF(טבלה13[[#This Row],[CycleNumber]]=3,MIN(D1151:D1153),IF(I1152=3,MIN(D1150:D1152),E1152)))</f>
        <v>29</v>
      </c>
      <c r="F1153">
        <f>IF(טבלה13[[#This Row],[CycleNumber]]&lt;3,"",IF(טבלה13[[#This Row],[CycleNumber]]=3,MAX(D1151:D1153),IF(I1152=3,MAX(D1150:D1152),F1152)))</f>
        <v>32</v>
      </c>
      <c r="G1153">
        <f>IF(OR(טבלה13[[#This Row],[CycleNumber]]&gt;B1154,B1154=""),IF(טבלה13[[#This Row],[מספר סטייה]]=3,MIN(D1151:D1153),טבלה13[[#This Row],[מינ קבוע]]),טבלה13[[#This Row],[מינ קבוע]])</f>
        <v>29</v>
      </c>
      <c r="H1153">
        <f>IF(OR(טבלה13[[#This Row],[CycleNumber]]&gt;B1154,B1154=""),IF(טבלה13[[#This Row],[מספר סטייה]]=3,MAX(D1151:D1153),טבלה13[[#This Row],[מקס קבוע]]),טבלה13[[#This Row],[מקס קבוע]])</f>
        <v>32</v>
      </c>
      <c r="I115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קבוע]]&lt;&gt;E1152,1,I1152+1),0))</f>
        <v>0</v>
      </c>
      <c r="J1153">
        <f>IF(AND(טבלה13[[#This Row],[CycleNumber]]&lt;B1154,טבלה13[[#This Row],[מקס קבוע]]&lt;&gt;""),IF(OR(טבלה13[[#This Row],[מספר סטייה]]&lt;I1154,AND(טבלה13[[#This Row],[מספר סטייה]]=3,I1154=1)),0,1),"")</f>
        <v>1</v>
      </c>
      <c r="K1153">
        <f>IF(טבלה13[[#This Row],[מקס קבוע]]&lt;&gt;"",טבלה13[[#This Row],[מקסימום]]-טבלה13[[#This Row],[מינימום]],"")</f>
        <v>3</v>
      </c>
      <c r="L1153">
        <f>IF(IFERROR(LOOKUP(טבלה13[[#This Row],[ClientID]],פיבוט!$A$4:$A$121),FALSE)=טבלה13[[#This Row],[ClientID]],1,0)</f>
        <v>1</v>
      </c>
      <c r="M1153" t="str">
        <f>IF(OR(טבלה13[[#This Row],[ClientID]]=A1154),"",1)</f>
        <v/>
      </c>
      <c r="N1153" s="3">
        <f>IF(טבלה13[[#This Row],[טווח]]&lt;&gt;K1152,טבלה13[[#This Row],[טווח]],"")</f>
        <v>3</v>
      </c>
      <c r="O1153" s="3">
        <f>IF(טבלה13[[#This Row],[מניית טווחים]]&lt;&gt;"",IF(OR(30&gt;טבלה13[[#This Row],[מקסימום]],30&lt;טבלה13[[#This Row],[מינימום]]),0,1),"")</f>
        <v>1</v>
      </c>
    </row>
    <row r="1154" spans="1:15" x14ac:dyDescent="0.25">
      <c r="A1154" t="s">
        <v>123</v>
      </c>
      <c r="B1154">
        <v>4</v>
      </c>
      <c r="C1154">
        <v>28</v>
      </c>
      <c r="D1154">
        <f>טבלה13[[#This Row],[LengthofCycle]]+1</f>
        <v>29</v>
      </c>
      <c r="E1154">
        <f>IF(טבלה13[[#This Row],[CycleNumber]]&lt;3,"",IF(טבלה13[[#This Row],[CycleNumber]]=3,MIN(D1152:D1154),IF(I1153=3,MIN(D1151:D1153),E1153)))</f>
        <v>29</v>
      </c>
      <c r="F1154">
        <f>IF(טבלה13[[#This Row],[CycleNumber]]&lt;3,"",IF(טבלה13[[#This Row],[CycleNumber]]=3,MAX(D1152:D1154),IF(I1153=3,MAX(D1151:D1153),F1153)))</f>
        <v>32</v>
      </c>
      <c r="G1154">
        <f>IF(OR(טבלה13[[#This Row],[CycleNumber]]&gt;B1155,B1155=""),IF(טבלה13[[#This Row],[מספר סטייה]]=3,MIN(D1152:D1154),טבלה13[[#This Row],[מינ קבוע]]),טבלה13[[#This Row],[מינ קבוע]])</f>
        <v>29</v>
      </c>
      <c r="H1154">
        <f>IF(OR(טבלה13[[#This Row],[CycleNumber]]&gt;B1155,B1155=""),IF(טבלה13[[#This Row],[מספר סטייה]]=3,MAX(D1152:D1154),טבלה13[[#This Row],[מקס קבוע]]),טבלה13[[#This Row],[מקס קבוע]])</f>
        <v>32</v>
      </c>
      <c r="I115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קבוע]]&lt;&gt;E1153,1,I1153+1),0))</f>
        <v>0</v>
      </c>
      <c r="J1154">
        <f>IF(AND(טבלה13[[#This Row],[CycleNumber]]&lt;B1155,טבלה13[[#This Row],[מקס קבוע]]&lt;&gt;""),IF(OR(טבלה13[[#This Row],[מספר סטייה]]&lt;I1155,AND(טבלה13[[#This Row],[מספר סטייה]]=3,I1155=1)),0,1),"")</f>
        <v>1</v>
      </c>
      <c r="K1154">
        <f>IF(טבלה13[[#This Row],[מקס קבוע]]&lt;&gt;"",טבלה13[[#This Row],[מקסימום]]-טבלה13[[#This Row],[מינימום]],"")</f>
        <v>3</v>
      </c>
      <c r="L1154">
        <f>IF(IFERROR(LOOKUP(טבלה13[[#This Row],[ClientID]],פיבוט!$A$4:$A$121),FALSE)=טבלה13[[#This Row],[ClientID]],1,0)</f>
        <v>1</v>
      </c>
      <c r="M1154" t="str">
        <f>IF(OR(טבלה13[[#This Row],[ClientID]]=A1155),"",1)</f>
        <v/>
      </c>
      <c r="N1154" s="3" t="str">
        <f>IF(טבלה13[[#This Row],[טווח]]&lt;&gt;K1153,טבלה13[[#This Row],[טווח]],"")</f>
        <v/>
      </c>
      <c r="O1154" s="3" t="str">
        <f>IF(טבלה13[[#This Row],[מניית טווחים]]&lt;&gt;"",IF(OR(30&gt;טבלה13[[#This Row],[מקסימום]],30&lt;טבלה13[[#This Row],[מינימום]]),0,1),"")</f>
        <v/>
      </c>
    </row>
    <row r="1155" spans="1:15" x14ac:dyDescent="0.25">
      <c r="A1155" t="s">
        <v>123</v>
      </c>
      <c r="B1155">
        <v>5</v>
      </c>
      <c r="C1155">
        <v>29</v>
      </c>
      <c r="D1155">
        <f>טבלה13[[#This Row],[LengthofCycle]]+1</f>
        <v>30</v>
      </c>
      <c r="E1155">
        <f>IF(טבלה13[[#This Row],[CycleNumber]]&lt;3,"",IF(טבלה13[[#This Row],[CycleNumber]]=3,MIN(D1153:D1155),IF(I1154=3,MIN(D1152:D1154),E1154)))</f>
        <v>29</v>
      </c>
      <c r="F1155">
        <f>IF(טבלה13[[#This Row],[CycleNumber]]&lt;3,"",IF(טבלה13[[#This Row],[CycleNumber]]=3,MAX(D1153:D1155),IF(I1154=3,MAX(D1152:D1154),F1154)))</f>
        <v>32</v>
      </c>
      <c r="G1155">
        <f>IF(OR(טבלה13[[#This Row],[CycleNumber]]&gt;B1156,B1156=""),IF(טבלה13[[#This Row],[מספר סטייה]]=3,MIN(D1153:D1155),טבלה13[[#This Row],[מינ קבוע]]),טבלה13[[#This Row],[מינ קבוע]])</f>
        <v>29</v>
      </c>
      <c r="H1155">
        <f>IF(OR(טבלה13[[#This Row],[CycleNumber]]&gt;B1156,B1156=""),IF(טבלה13[[#This Row],[מספר סטייה]]=3,MAX(D1153:D1155),טבלה13[[#This Row],[מקס קבוע]]),טבלה13[[#This Row],[מקס קבוע]])</f>
        <v>32</v>
      </c>
      <c r="I115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קבוע]]&lt;&gt;E1154,1,I1154+1),0))</f>
        <v>0</v>
      </c>
      <c r="J1155">
        <f>IF(AND(טבלה13[[#This Row],[CycleNumber]]&lt;B1156,טבלה13[[#This Row],[מקס קבוע]]&lt;&gt;""),IF(OR(טבלה13[[#This Row],[מספר סטייה]]&lt;I1156,AND(טבלה13[[#This Row],[מספר סטייה]]=3,I1156=1)),0,1),"")</f>
        <v>0</v>
      </c>
      <c r="K1155">
        <f>IF(טבלה13[[#This Row],[מקס קבוע]]&lt;&gt;"",טבלה13[[#This Row],[מקסימום]]-טבלה13[[#This Row],[מינימום]],"")</f>
        <v>3</v>
      </c>
      <c r="L1155">
        <f>IF(IFERROR(LOOKUP(טבלה13[[#This Row],[ClientID]],פיבוט!$A$4:$A$121),FALSE)=טבלה13[[#This Row],[ClientID]],1,0)</f>
        <v>1</v>
      </c>
      <c r="M1155" t="str">
        <f>IF(OR(טבלה13[[#This Row],[ClientID]]=A1156),"",1)</f>
        <v/>
      </c>
      <c r="N1155" s="3" t="str">
        <f>IF(טבלה13[[#This Row],[טווח]]&lt;&gt;K1154,טבלה13[[#This Row],[טווח]],"")</f>
        <v/>
      </c>
      <c r="O1155" s="3" t="str">
        <f>IF(טבלה13[[#This Row],[מניית טווחים]]&lt;&gt;"",IF(OR(30&gt;טבלה13[[#This Row],[מקסימום]],30&lt;טבלה13[[#This Row],[מינימום]]),0,1),"")</f>
        <v/>
      </c>
    </row>
    <row r="1156" spans="1:15" x14ac:dyDescent="0.25">
      <c r="A1156" t="s">
        <v>123</v>
      </c>
      <c r="B1156">
        <v>6</v>
      </c>
      <c r="C1156">
        <v>26</v>
      </c>
      <c r="D1156">
        <f>טבלה13[[#This Row],[LengthofCycle]]+1</f>
        <v>27</v>
      </c>
      <c r="E1156">
        <f>IF(טבלה13[[#This Row],[CycleNumber]]&lt;3,"",IF(טבלה13[[#This Row],[CycleNumber]]=3,MIN(D1154:D1156),IF(I1155=3,MIN(D1153:D1155),E1155)))</f>
        <v>29</v>
      </c>
      <c r="F1156">
        <f>IF(טבלה13[[#This Row],[CycleNumber]]&lt;3,"",IF(טבלה13[[#This Row],[CycleNumber]]=3,MAX(D1154:D1156),IF(I1155=3,MAX(D1153:D1155),F1155)))</f>
        <v>32</v>
      </c>
      <c r="G1156">
        <f>IF(OR(טבלה13[[#This Row],[CycleNumber]]&gt;B1157,B1157=""),IF(טבלה13[[#This Row],[מספר סטייה]]=3,MIN(D1154:D1156),טבלה13[[#This Row],[מינ קבוע]]),טבלה13[[#This Row],[מינ קבוע]])</f>
        <v>29</v>
      </c>
      <c r="H1156">
        <f>IF(OR(טבלה13[[#This Row],[CycleNumber]]&gt;B1157,B1157=""),IF(טבלה13[[#This Row],[מספר סטייה]]=3,MAX(D1154:D1156),טבלה13[[#This Row],[מקס קבוע]]),טבלה13[[#This Row],[מקס קבוע]])</f>
        <v>32</v>
      </c>
      <c r="I115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קבוע]]&lt;&gt;E1155,1,I1155+1),0))</f>
        <v>1</v>
      </c>
      <c r="J1156">
        <f>IF(AND(טבלה13[[#This Row],[CycleNumber]]&lt;B1157,טבלה13[[#This Row],[מקס קבוע]]&lt;&gt;""),IF(OR(טבלה13[[#This Row],[מספר סטייה]]&lt;I1157,AND(טבלה13[[#This Row],[מספר סטייה]]=3,I1157=1)),0,1),"")</f>
        <v>1</v>
      </c>
      <c r="K1156">
        <f>IF(טבלה13[[#This Row],[מקס קבוע]]&lt;&gt;"",טבלה13[[#This Row],[מקסימום]]-טבלה13[[#This Row],[מינימום]],"")</f>
        <v>3</v>
      </c>
      <c r="L1156">
        <f>IF(IFERROR(LOOKUP(טבלה13[[#This Row],[ClientID]],פיבוט!$A$4:$A$121),FALSE)=טבלה13[[#This Row],[ClientID]],1,0)</f>
        <v>1</v>
      </c>
      <c r="M1156" t="str">
        <f>IF(OR(טבלה13[[#This Row],[ClientID]]=A1157),"",1)</f>
        <v/>
      </c>
      <c r="N1156" s="3" t="str">
        <f>IF(טבלה13[[#This Row],[טווח]]&lt;&gt;K1155,טבלה13[[#This Row],[טווח]],"")</f>
        <v/>
      </c>
      <c r="O1156" s="3" t="str">
        <f>IF(טבלה13[[#This Row],[מניית טווחים]]&lt;&gt;"",IF(OR(30&gt;טבלה13[[#This Row],[מקסימום]],30&lt;טבלה13[[#This Row],[מינימום]]),0,1),"")</f>
        <v/>
      </c>
    </row>
    <row r="1157" spans="1:15" x14ac:dyDescent="0.25">
      <c r="A1157" t="s">
        <v>123</v>
      </c>
      <c r="B1157">
        <v>7</v>
      </c>
      <c r="C1157">
        <v>28</v>
      </c>
      <c r="D1157">
        <f>טבלה13[[#This Row],[LengthofCycle]]+1</f>
        <v>29</v>
      </c>
      <c r="E1157">
        <f>IF(טבלה13[[#This Row],[CycleNumber]]&lt;3,"",IF(טבלה13[[#This Row],[CycleNumber]]=3,MIN(D1155:D1157),IF(I1156=3,MIN(D1154:D1156),E1156)))</f>
        <v>29</v>
      </c>
      <c r="F1157">
        <f>IF(טבלה13[[#This Row],[CycleNumber]]&lt;3,"",IF(טבלה13[[#This Row],[CycleNumber]]=3,MAX(D1155:D1157),IF(I1156=3,MAX(D1154:D1156),F1156)))</f>
        <v>32</v>
      </c>
      <c r="G1157">
        <f>IF(OR(טבלה13[[#This Row],[CycleNumber]]&gt;B1158,B1158=""),IF(טבלה13[[#This Row],[מספר סטייה]]=3,MIN(D1155:D1157),טבלה13[[#This Row],[מינ קבוע]]),טבלה13[[#This Row],[מינ קבוע]])</f>
        <v>29</v>
      </c>
      <c r="H1157">
        <f>IF(OR(טבלה13[[#This Row],[CycleNumber]]&gt;B1158,B1158=""),IF(טבלה13[[#This Row],[מספר סטייה]]=3,MAX(D1155:D1157),טבלה13[[#This Row],[מקס קבוע]]),טבלה13[[#This Row],[מקס קבוע]])</f>
        <v>32</v>
      </c>
      <c r="I115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קבוע]]&lt;&gt;E1156,1,I1156+1),0))</f>
        <v>0</v>
      </c>
      <c r="J1157">
        <f>IF(AND(טבלה13[[#This Row],[CycleNumber]]&lt;B1158,טבלה13[[#This Row],[מקס קבוע]]&lt;&gt;""),IF(OR(טבלה13[[#This Row],[מספר סטייה]]&lt;I1158,AND(טבלה13[[#This Row],[מספר סטייה]]=3,I1158=1)),0,1),"")</f>
        <v>0</v>
      </c>
      <c r="K1157">
        <f>IF(טבלה13[[#This Row],[מקס קבוע]]&lt;&gt;"",טבלה13[[#This Row],[מקסימום]]-טבלה13[[#This Row],[מינימום]],"")</f>
        <v>3</v>
      </c>
      <c r="L1157">
        <f>IF(IFERROR(LOOKUP(טבלה13[[#This Row],[ClientID]],פיבוט!$A$4:$A$121),FALSE)=טבלה13[[#This Row],[ClientID]],1,0)</f>
        <v>1</v>
      </c>
      <c r="M1157" t="str">
        <f>IF(OR(טבלה13[[#This Row],[ClientID]]=A1158),"",1)</f>
        <v/>
      </c>
      <c r="N1157" s="3" t="str">
        <f>IF(טבלה13[[#This Row],[טווח]]&lt;&gt;K1156,טבלה13[[#This Row],[טווח]],"")</f>
        <v/>
      </c>
      <c r="O1157" s="3" t="str">
        <f>IF(טבלה13[[#This Row],[מניית טווחים]]&lt;&gt;"",IF(OR(30&gt;טבלה13[[#This Row],[מקסימום]],30&lt;טבלה13[[#This Row],[מינימום]]),0,1),"")</f>
        <v/>
      </c>
    </row>
    <row r="1158" spans="1:15" x14ac:dyDescent="0.25">
      <c r="A1158" t="s">
        <v>123</v>
      </c>
      <c r="B1158">
        <v>8</v>
      </c>
      <c r="C1158">
        <v>27</v>
      </c>
      <c r="D1158">
        <f>טבלה13[[#This Row],[LengthofCycle]]+1</f>
        <v>28</v>
      </c>
      <c r="E1158">
        <f>IF(טבלה13[[#This Row],[CycleNumber]]&lt;3,"",IF(טבלה13[[#This Row],[CycleNumber]]=3,MIN(D1156:D1158),IF(I1157=3,MIN(D1155:D1157),E1157)))</f>
        <v>29</v>
      </c>
      <c r="F1158">
        <f>IF(טבלה13[[#This Row],[CycleNumber]]&lt;3,"",IF(טבלה13[[#This Row],[CycleNumber]]=3,MAX(D1156:D1158),IF(I1157=3,MAX(D1155:D1157),F1157)))</f>
        <v>32</v>
      </c>
      <c r="G1158">
        <f>IF(OR(טבלה13[[#This Row],[CycleNumber]]&gt;B1159,B1159=""),IF(טבלה13[[#This Row],[מספר סטייה]]=3,MIN(D1156:D1158),טבלה13[[#This Row],[מינ קבוע]]),טבלה13[[#This Row],[מינ קבוע]])</f>
        <v>29</v>
      </c>
      <c r="H1158">
        <f>IF(OR(טבלה13[[#This Row],[CycleNumber]]&gt;B1159,B1159=""),IF(טבלה13[[#This Row],[מספר סטייה]]=3,MAX(D1156:D1158),טבלה13[[#This Row],[מקס קבוע]]),טבלה13[[#This Row],[מקס קבוע]])</f>
        <v>32</v>
      </c>
      <c r="I115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קבוע]]&lt;&gt;E1157,1,I1157+1),0))</f>
        <v>1</v>
      </c>
      <c r="J1158">
        <f>IF(AND(טבלה13[[#This Row],[CycleNumber]]&lt;B1159,טבלה13[[#This Row],[מקס קבוע]]&lt;&gt;""),IF(OR(טבלה13[[#This Row],[מספר סטייה]]&lt;I1159,AND(טבלה13[[#This Row],[מספר סטייה]]=3,I1159=1)),0,1),"")</f>
        <v>0</v>
      </c>
      <c r="K1158">
        <f>IF(טבלה13[[#This Row],[מקס קבוע]]&lt;&gt;"",טבלה13[[#This Row],[מקסימום]]-טבלה13[[#This Row],[מינימום]],"")</f>
        <v>3</v>
      </c>
      <c r="L1158">
        <f>IF(IFERROR(LOOKUP(טבלה13[[#This Row],[ClientID]],פיבוט!$A$4:$A$121),FALSE)=טבלה13[[#This Row],[ClientID]],1,0)</f>
        <v>1</v>
      </c>
      <c r="M1158" t="str">
        <f>IF(OR(טבלה13[[#This Row],[ClientID]]=A1159),"",1)</f>
        <v/>
      </c>
      <c r="N1158" s="3" t="str">
        <f>IF(טבלה13[[#This Row],[טווח]]&lt;&gt;K1157,טבלה13[[#This Row],[טווח]],"")</f>
        <v/>
      </c>
      <c r="O1158" s="3" t="str">
        <f>IF(טבלה13[[#This Row],[מניית טווחים]]&lt;&gt;"",IF(OR(30&gt;טבלה13[[#This Row],[מקסימום]],30&lt;טבלה13[[#This Row],[מינימום]]),0,1),"")</f>
        <v/>
      </c>
    </row>
    <row r="1159" spans="1:15" x14ac:dyDescent="0.25">
      <c r="A1159" t="s">
        <v>123</v>
      </c>
      <c r="B1159">
        <v>9</v>
      </c>
      <c r="C1159">
        <v>26</v>
      </c>
      <c r="D1159">
        <f>טבלה13[[#This Row],[LengthofCycle]]+1</f>
        <v>27</v>
      </c>
      <c r="E1159">
        <f>IF(טבלה13[[#This Row],[CycleNumber]]&lt;3,"",IF(טבלה13[[#This Row],[CycleNumber]]=3,MIN(D1157:D1159),IF(I1158=3,MIN(D1156:D1158),E1158)))</f>
        <v>29</v>
      </c>
      <c r="F1159">
        <f>IF(טבלה13[[#This Row],[CycleNumber]]&lt;3,"",IF(טבלה13[[#This Row],[CycleNumber]]=3,MAX(D1157:D1159),IF(I1158=3,MAX(D1156:D1158),F1158)))</f>
        <v>32</v>
      </c>
      <c r="G1159">
        <f>IF(OR(טבלה13[[#This Row],[CycleNumber]]&gt;B1160,B1160=""),IF(טבלה13[[#This Row],[מספר סטייה]]=3,MIN(D1157:D1159),טבלה13[[#This Row],[מינ קבוע]]),טבלה13[[#This Row],[מינ קבוע]])</f>
        <v>29</v>
      </c>
      <c r="H1159">
        <f>IF(OR(טבלה13[[#This Row],[CycleNumber]]&gt;B1160,B1160=""),IF(טבלה13[[#This Row],[מספר סטייה]]=3,MAX(D1157:D1159),טבלה13[[#This Row],[מקס קבוע]]),טבלה13[[#This Row],[מקס קבוע]])</f>
        <v>32</v>
      </c>
      <c r="I115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קבוע]]&lt;&gt;E1158,1,I1158+1),0))</f>
        <v>2</v>
      </c>
      <c r="J1159">
        <f>IF(AND(טבלה13[[#This Row],[CycleNumber]]&lt;B1160,טבלה13[[#This Row],[מקס קבוע]]&lt;&gt;""),IF(OR(טבלה13[[#This Row],[מספר סטייה]]&lt;I1160,AND(טבלה13[[#This Row],[מספר סטייה]]=3,I1160=1)),0,1),"")</f>
        <v>0</v>
      </c>
      <c r="K1159">
        <f>IF(טבלה13[[#This Row],[מקס קבוע]]&lt;&gt;"",טבלה13[[#This Row],[מקסימום]]-טבלה13[[#This Row],[מינימום]],"")</f>
        <v>3</v>
      </c>
      <c r="L1159">
        <f>IF(IFERROR(LOOKUP(טבלה13[[#This Row],[ClientID]],פיבוט!$A$4:$A$121),FALSE)=טבלה13[[#This Row],[ClientID]],1,0)</f>
        <v>1</v>
      </c>
      <c r="M1159" t="str">
        <f>IF(OR(טבלה13[[#This Row],[ClientID]]=A1160),"",1)</f>
        <v/>
      </c>
      <c r="N1159" s="3" t="str">
        <f>IF(טבלה13[[#This Row],[טווח]]&lt;&gt;K1158,טבלה13[[#This Row],[טווח]],"")</f>
        <v/>
      </c>
      <c r="O1159" s="3" t="str">
        <f>IF(טבלה13[[#This Row],[מניית טווחים]]&lt;&gt;"",IF(OR(30&gt;טבלה13[[#This Row],[מקסימום]],30&lt;טבלה13[[#This Row],[מינימום]]),0,1),"")</f>
        <v/>
      </c>
    </row>
    <row r="1160" spans="1:15" x14ac:dyDescent="0.25">
      <c r="A1160" t="s">
        <v>123</v>
      </c>
      <c r="B1160">
        <v>10</v>
      </c>
      <c r="C1160">
        <v>25</v>
      </c>
      <c r="D1160">
        <f>טבלה13[[#This Row],[LengthofCycle]]+1</f>
        <v>26</v>
      </c>
      <c r="E1160">
        <f>IF(טבלה13[[#This Row],[CycleNumber]]&lt;3,"",IF(טבלה13[[#This Row],[CycleNumber]]=3,MIN(D1158:D1160),IF(I1159=3,MIN(D1157:D1159),E1159)))</f>
        <v>29</v>
      </c>
      <c r="F1160">
        <f>IF(טבלה13[[#This Row],[CycleNumber]]&lt;3,"",IF(טבלה13[[#This Row],[CycleNumber]]=3,MAX(D1158:D1160),IF(I1159=3,MAX(D1157:D1159),F1159)))</f>
        <v>32</v>
      </c>
      <c r="G1160">
        <f>IF(OR(טבלה13[[#This Row],[CycleNumber]]&gt;B1161,B1161=""),IF(טבלה13[[#This Row],[מספר סטייה]]=3,MIN(D1158:D1160),טבלה13[[#This Row],[מינ קבוע]]),טבלה13[[#This Row],[מינ קבוע]])</f>
        <v>26</v>
      </c>
      <c r="H1160">
        <f>IF(OR(טבלה13[[#This Row],[CycleNumber]]&gt;B1161,B1161=""),IF(טבלה13[[#This Row],[מספר סטייה]]=3,MAX(D1158:D1160),טבלה13[[#This Row],[מקס קבוע]]),טבלה13[[#This Row],[מקס קבוע]])</f>
        <v>28</v>
      </c>
      <c r="I116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קבוע]]&lt;&gt;E1159,1,I1159+1),0))</f>
        <v>3</v>
      </c>
      <c r="J1160" t="str">
        <f>IF(AND(טבלה13[[#This Row],[CycleNumber]]&lt;B1161,טבלה13[[#This Row],[מקס קבוע]]&lt;&gt;""),IF(OR(טבלה13[[#This Row],[מספר סטייה]]&lt;I1161,AND(טבלה13[[#This Row],[מספר סטייה]]=3,I1161=1)),0,1),"")</f>
        <v/>
      </c>
      <c r="K1160">
        <f>IF(טבלה13[[#This Row],[מקס קבוע]]&lt;&gt;"",טבלה13[[#This Row],[מקסימום]]-טבלה13[[#This Row],[מינימום]],"")</f>
        <v>2</v>
      </c>
      <c r="L1160">
        <f>IF(IFERROR(LOOKUP(טבלה13[[#This Row],[ClientID]],פיבוט!$A$4:$A$121),FALSE)=טבלה13[[#This Row],[ClientID]],1,0)</f>
        <v>1</v>
      </c>
      <c r="M1160">
        <f>IF(OR(טבלה13[[#This Row],[ClientID]]=A1161),"",1)</f>
        <v>1</v>
      </c>
      <c r="N1160" s="3">
        <f>IF(טבלה13[[#This Row],[טווח]]&lt;&gt;K1159,טבלה13[[#This Row],[טווח]],"")</f>
        <v>2</v>
      </c>
      <c r="O1160" s="3">
        <f>IF(טבלה13[[#This Row],[מניית טווחים]]&lt;&gt;"",IF(OR(30&gt;טבלה13[[#This Row],[מקסימום]],30&lt;טבלה13[[#This Row],[מינימום]]),0,1),"")</f>
        <v>0</v>
      </c>
    </row>
    <row r="1161" spans="1:15" x14ac:dyDescent="0.25">
      <c r="A1161" t="s">
        <v>124</v>
      </c>
      <c r="B1161">
        <v>1</v>
      </c>
      <c r="C1161">
        <v>34</v>
      </c>
      <c r="D1161">
        <f>טבלה13[[#This Row],[LengthofCycle]]+1</f>
        <v>35</v>
      </c>
      <c r="E1161" t="str">
        <f>IF(טבלה13[[#This Row],[CycleNumber]]&lt;3,"",IF(טבלה13[[#This Row],[CycleNumber]]=3,MIN(D1159:D1161),IF(I1160=3,MIN(D1158:D1160),E1160)))</f>
        <v/>
      </c>
      <c r="F1161" t="str">
        <f>IF(טבלה13[[#This Row],[CycleNumber]]&lt;3,"",IF(טבלה13[[#This Row],[CycleNumber]]=3,MAX(D1159:D1161),IF(I1160=3,MAX(D1158:D1160),F1160)))</f>
        <v/>
      </c>
      <c r="G1161" t="str">
        <f>IF(OR(טבלה13[[#This Row],[CycleNumber]]&gt;B1162,B1162=""),IF(טבלה13[[#This Row],[מספר סטייה]]=3,MIN(D1159:D1161),טבלה13[[#This Row],[מינ קבוע]]),טבלה13[[#This Row],[מינ קבוע]])</f>
        <v/>
      </c>
      <c r="H1161" t="str">
        <f>IF(OR(טבלה13[[#This Row],[CycleNumber]]&gt;B1162,B1162=""),IF(טבלה13[[#This Row],[מספר סטייה]]=3,MAX(D1159:D1161),טבלה13[[#This Row],[מקס קבוע]]),טבלה13[[#This Row],[מקס קבוע]])</f>
        <v/>
      </c>
      <c r="I116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קבוע]]&lt;&gt;E1160,1,I1160+1),0))</f>
        <v/>
      </c>
      <c r="J1161" t="str">
        <f>IF(AND(טבלה13[[#This Row],[CycleNumber]]&lt;B1162,טבלה13[[#This Row],[מקס קבוע]]&lt;&gt;""),IF(OR(טבלה13[[#This Row],[מספר סטייה]]&lt;I1162,AND(טבלה13[[#This Row],[מספר סטייה]]=3,I1162=1)),0,1),"")</f>
        <v/>
      </c>
      <c r="K1161" t="str">
        <f>IF(טבלה13[[#This Row],[מקס קבוע]]&lt;&gt;"",טבלה13[[#This Row],[מקסימום]]-טבלה13[[#This Row],[מינימום]],"")</f>
        <v/>
      </c>
      <c r="L1161">
        <f>IF(IFERROR(LOOKUP(טבלה13[[#This Row],[ClientID]],פיבוט!$A$4:$A$121),FALSE)=טבלה13[[#This Row],[ClientID]],1,0)</f>
        <v>1</v>
      </c>
      <c r="M1161" t="str">
        <f>IF(OR(טבלה13[[#This Row],[ClientID]]=A1162),"",1)</f>
        <v/>
      </c>
      <c r="N1161" s="3" t="str">
        <f>IF(טבלה13[[#This Row],[טווח]]&lt;&gt;K1160,טבלה13[[#This Row],[טווח]],"")</f>
        <v/>
      </c>
      <c r="O1161" s="3" t="str">
        <f>IF(טבלה13[[#This Row],[מניית טווחים]]&lt;&gt;"",IF(OR(30&gt;טבלה13[[#This Row],[מקסימום]],30&lt;טבלה13[[#This Row],[מינימום]]),0,1),"")</f>
        <v/>
      </c>
    </row>
    <row r="1162" spans="1:15" x14ac:dyDescent="0.25">
      <c r="A1162" t="s">
        <v>124</v>
      </c>
      <c r="B1162">
        <v>2</v>
      </c>
      <c r="C1162">
        <v>30</v>
      </c>
      <c r="D1162">
        <f>טבלה13[[#This Row],[LengthofCycle]]+1</f>
        <v>31</v>
      </c>
      <c r="E1162" t="str">
        <f>IF(טבלה13[[#This Row],[CycleNumber]]&lt;3,"",IF(טבלה13[[#This Row],[CycleNumber]]=3,MIN(D1160:D1162),IF(I1161=3,MIN(D1159:D1161),E1161)))</f>
        <v/>
      </c>
      <c r="F1162" t="str">
        <f>IF(טבלה13[[#This Row],[CycleNumber]]&lt;3,"",IF(טבלה13[[#This Row],[CycleNumber]]=3,MAX(D1160:D1162),IF(I1161=3,MAX(D1159:D1161),F1161)))</f>
        <v/>
      </c>
      <c r="G1162" t="str">
        <f>IF(OR(טבלה13[[#This Row],[CycleNumber]]&gt;B1163,B1163=""),IF(טבלה13[[#This Row],[מספר סטייה]]=3,MIN(D1160:D1162),טבלה13[[#This Row],[מינ קבוע]]),טבלה13[[#This Row],[מינ קבוע]])</f>
        <v/>
      </c>
      <c r="H1162" t="str">
        <f>IF(OR(טבלה13[[#This Row],[CycleNumber]]&gt;B1163,B1163=""),IF(טבלה13[[#This Row],[מספר סטייה]]=3,MAX(D1160:D1162),טבלה13[[#This Row],[מקס קבוע]]),טבלה13[[#This Row],[מקס קבוע]])</f>
        <v/>
      </c>
      <c r="I1162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קבוע]]&lt;&gt;E1161,1,I1161+1),0))</f>
        <v/>
      </c>
      <c r="J1162" t="str">
        <f>IF(AND(טבלה13[[#This Row],[CycleNumber]]&lt;B1163,טבלה13[[#This Row],[מקס קבוע]]&lt;&gt;""),IF(OR(טבלה13[[#This Row],[מספר סטייה]]&lt;I1163,AND(טבלה13[[#This Row],[מספר סטייה]]=3,I1163=1)),0,1),"")</f>
        <v/>
      </c>
      <c r="K1162" t="str">
        <f>IF(טבלה13[[#This Row],[מקס קבוע]]&lt;&gt;"",טבלה13[[#This Row],[מקסימום]]-טבלה13[[#This Row],[מינימום]],"")</f>
        <v/>
      </c>
      <c r="L1162">
        <f>IF(IFERROR(LOOKUP(טבלה13[[#This Row],[ClientID]],פיבוט!$A$4:$A$121),FALSE)=טבלה13[[#This Row],[ClientID]],1,0)</f>
        <v>1</v>
      </c>
      <c r="M1162" t="str">
        <f>IF(OR(טבלה13[[#This Row],[ClientID]]=A1163),"",1)</f>
        <v/>
      </c>
      <c r="N1162" s="3" t="str">
        <f>IF(טבלה13[[#This Row],[טווח]]&lt;&gt;K1161,טבלה13[[#This Row],[טווח]],"")</f>
        <v/>
      </c>
      <c r="O1162" s="3" t="str">
        <f>IF(טבלה13[[#This Row],[מניית טווחים]]&lt;&gt;"",IF(OR(30&gt;טבלה13[[#This Row],[מקסימום]],30&lt;טבלה13[[#This Row],[מינימום]]),0,1),"")</f>
        <v/>
      </c>
    </row>
    <row r="1163" spans="1:15" x14ac:dyDescent="0.25">
      <c r="A1163" t="s">
        <v>124</v>
      </c>
      <c r="B1163">
        <v>3</v>
      </c>
      <c r="C1163">
        <v>35</v>
      </c>
      <c r="D1163">
        <f>טבלה13[[#This Row],[LengthofCycle]]+1</f>
        <v>36</v>
      </c>
      <c r="E1163">
        <f>IF(טבלה13[[#This Row],[CycleNumber]]&lt;3,"",IF(טבלה13[[#This Row],[CycleNumber]]=3,MIN(D1161:D1163),IF(I1162=3,MIN(D1160:D1162),E1162)))</f>
        <v>31</v>
      </c>
      <c r="F1163">
        <f>IF(טבלה13[[#This Row],[CycleNumber]]&lt;3,"",IF(טבלה13[[#This Row],[CycleNumber]]=3,MAX(D1161:D1163),IF(I1162=3,MAX(D1160:D1162),F1162)))</f>
        <v>36</v>
      </c>
      <c r="G1163">
        <f>IF(OR(טבלה13[[#This Row],[CycleNumber]]&gt;B1164,B1164=""),IF(טבלה13[[#This Row],[מספר סטייה]]=3,MIN(D1161:D1163),טבלה13[[#This Row],[מינ קבוע]]),טבלה13[[#This Row],[מינ קבוע]])</f>
        <v>31</v>
      </c>
      <c r="H1163">
        <f>IF(OR(טבלה13[[#This Row],[CycleNumber]]&gt;B1164,B1164=""),IF(טבלה13[[#This Row],[מספר סטייה]]=3,MAX(D1161:D1163),טבלה13[[#This Row],[מקס קבוע]]),טבלה13[[#This Row],[מקס קבוע]])</f>
        <v>36</v>
      </c>
      <c r="I116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קבוע]]&lt;&gt;E1162,1,I1162+1),0))</f>
        <v>0</v>
      </c>
      <c r="J1163">
        <f>IF(AND(טבלה13[[#This Row],[CycleNumber]]&lt;B1164,טבלה13[[#This Row],[מקס קבוע]]&lt;&gt;""),IF(OR(טבלה13[[#This Row],[מספר סטייה]]&lt;I1164,AND(טבלה13[[#This Row],[מספר סטייה]]=3,I1164=1)),0,1),"")</f>
        <v>0</v>
      </c>
      <c r="K1163">
        <f>IF(טבלה13[[#This Row],[מקס קבוע]]&lt;&gt;"",טבלה13[[#This Row],[מקסימום]]-טבלה13[[#This Row],[מינימום]],"")</f>
        <v>5</v>
      </c>
      <c r="L1163">
        <f>IF(IFERROR(LOOKUP(טבלה13[[#This Row],[ClientID]],פיבוט!$A$4:$A$121),FALSE)=טבלה13[[#This Row],[ClientID]],1,0)</f>
        <v>1</v>
      </c>
      <c r="M1163" t="str">
        <f>IF(OR(טבלה13[[#This Row],[ClientID]]=A1164),"",1)</f>
        <v/>
      </c>
      <c r="N1163" s="3">
        <f>IF(טבלה13[[#This Row],[טווח]]&lt;&gt;K1162,טבלה13[[#This Row],[טווח]],"")</f>
        <v>5</v>
      </c>
      <c r="O1163" s="3">
        <f>IF(טבלה13[[#This Row],[מניית טווחים]]&lt;&gt;"",IF(OR(30&gt;טבלה13[[#This Row],[מקסימום]],30&lt;טבלה13[[#This Row],[מינימום]]),0,1),"")</f>
        <v>0</v>
      </c>
    </row>
    <row r="1164" spans="1:15" x14ac:dyDescent="0.25">
      <c r="A1164" t="s">
        <v>124</v>
      </c>
      <c r="B1164">
        <v>4</v>
      </c>
      <c r="C1164">
        <v>28</v>
      </c>
      <c r="D1164">
        <f>טבלה13[[#This Row],[LengthofCycle]]+1</f>
        <v>29</v>
      </c>
      <c r="E1164">
        <f>IF(טבלה13[[#This Row],[CycleNumber]]&lt;3,"",IF(טבלה13[[#This Row],[CycleNumber]]=3,MIN(D1162:D1164),IF(I1163=3,MIN(D1161:D1163),E1163)))</f>
        <v>31</v>
      </c>
      <c r="F1164">
        <f>IF(טבלה13[[#This Row],[CycleNumber]]&lt;3,"",IF(טבלה13[[#This Row],[CycleNumber]]=3,MAX(D1162:D1164),IF(I1163=3,MAX(D1161:D1163),F1163)))</f>
        <v>36</v>
      </c>
      <c r="G1164">
        <f>IF(OR(טבלה13[[#This Row],[CycleNumber]]&gt;B1165,B1165=""),IF(טבלה13[[#This Row],[מספר סטייה]]=3,MIN(D1162:D1164),טבלה13[[#This Row],[מינ קבוע]]),טבלה13[[#This Row],[מינ קבוע]])</f>
        <v>31</v>
      </c>
      <c r="H1164">
        <f>IF(OR(טבלה13[[#This Row],[CycleNumber]]&gt;B1165,B1165=""),IF(טבלה13[[#This Row],[מספר סטייה]]=3,MAX(D1162:D1164),טבלה13[[#This Row],[מקס קבוע]]),טבלה13[[#This Row],[מקס קבוע]])</f>
        <v>36</v>
      </c>
      <c r="I116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קבוע]]&lt;&gt;E1163,1,I1163+1),0))</f>
        <v>1</v>
      </c>
      <c r="J1164">
        <f>IF(AND(טבלה13[[#This Row],[CycleNumber]]&lt;B1165,טבלה13[[#This Row],[מקס קבוע]]&lt;&gt;""),IF(OR(טבלה13[[#This Row],[מספר סטייה]]&lt;I1165,AND(טבלה13[[#This Row],[מספר סטייה]]=3,I1165=1)),0,1),"")</f>
        <v>1</v>
      </c>
      <c r="K1164">
        <f>IF(טבלה13[[#This Row],[מקס קבוע]]&lt;&gt;"",טבלה13[[#This Row],[מקסימום]]-טבלה13[[#This Row],[מינימום]],"")</f>
        <v>5</v>
      </c>
      <c r="L1164">
        <f>IF(IFERROR(LOOKUP(טבלה13[[#This Row],[ClientID]],פיבוט!$A$4:$A$121),FALSE)=טבלה13[[#This Row],[ClientID]],1,0)</f>
        <v>1</v>
      </c>
      <c r="M1164" t="str">
        <f>IF(OR(טבלה13[[#This Row],[ClientID]]=A1165),"",1)</f>
        <v/>
      </c>
      <c r="N1164" s="3" t="str">
        <f>IF(טבלה13[[#This Row],[טווח]]&lt;&gt;K1163,טבלה13[[#This Row],[טווח]],"")</f>
        <v/>
      </c>
      <c r="O1164" s="3" t="str">
        <f>IF(טבלה13[[#This Row],[מניית טווחים]]&lt;&gt;"",IF(OR(30&gt;טבלה13[[#This Row],[מקסימום]],30&lt;טבלה13[[#This Row],[מינימום]]),0,1),"")</f>
        <v/>
      </c>
    </row>
    <row r="1165" spans="1:15" x14ac:dyDescent="0.25">
      <c r="A1165" t="s">
        <v>124</v>
      </c>
      <c r="B1165">
        <v>5</v>
      </c>
      <c r="C1165">
        <v>30</v>
      </c>
      <c r="D1165">
        <f>טבלה13[[#This Row],[LengthofCycle]]+1</f>
        <v>31</v>
      </c>
      <c r="E1165">
        <f>IF(טבלה13[[#This Row],[CycleNumber]]&lt;3,"",IF(טבלה13[[#This Row],[CycleNumber]]=3,MIN(D1163:D1165),IF(I1164=3,MIN(D1162:D1164),E1164)))</f>
        <v>31</v>
      </c>
      <c r="F1165">
        <f>IF(טבלה13[[#This Row],[CycleNumber]]&lt;3,"",IF(טבלה13[[#This Row],[CycleNumber]]=3,MAX(D1163:D1165),IF(I1164=3,MAX(D1162:D1164),F1164)))</f>
        <v>36</v>
      </c>
      <c r="G1165">
        <f>IF(OR(טבלה13[[#This Row],[CycleNumber]]&gt;B1166,B1166=""),IF(טבלה13[[#This Row],[מספר סטייה]]=3,MIN(D1163:D1165),טבלה13[[#This Row],[מינ קבוע]]),טבלה13[[#This Row],[מינ קבוע]])</f>
        <v>31</v>
      </c>
      <c r="H1165">
        <f>IF(OR(טבלה13[[#This Row],[CycleNumber]]&gt;B1166,B1166=""),IF(טבלה13[[#This Row],[מספר סטייה]]=3,MAX(D1163:D1165),טבלה13[[#This Row],[מקס קבוע]]),טבלה13[[#This Row],[מקס קבוע]])</f>
        <v>36</v>
      </c>
      <c r="I116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קבוע]]&lt;&gt;E1164,1,I1164+1),0))</f>
        <v>0</v>
      </c>
      <c r="J1165">
        <f>IF(AND(טבלה13[[#This Row],[CycleNumber]]&lt;B1166,טבלה13[[#This Row],[מקס קבוע]]&lt;&gt;""),IF(OR(טבלה13[[#This Row],[מספר סטייה]]&lt;I1166,AND(טבלה13[[#This Row],[מספר סטייה]]=3,I1166=1)),0,1),"")</f>
        <v>1</v>
      </c>
      <c r="K1165">
        <f>IF(טבלה13[[#This Row],[מקס קבוע]]&lt;&gt;"",טבלה13[[#This Row],[מקסימום]]-טבלה13[[#This Row],[מינימום]],"")</f>
        <v>5</v>
      </c>
      <c r="L1165">
        <f>IF(IFERROR(LOOKUP(טבלה13[[#This Row],[ClientID]],פיבוט!$A$4:$A$121),FALSE)=טבלה13[[#This Row],[ClientID]],1,0)</f>
        <v>1</v>
      </c>
      <c r="M1165" t="str">
        <f>IF(OR(טבלה13[[#This Row],[ClientID]]=A1166),"",1)</f>
        <v/>
      </c>
      <c r="N1165" s="3" t="str">
        <f>IF(טבלה13[[#This Row],[טווח]]&lt;&gt;K1164,טבלה13[[#This Row],[טווח]],"")</f>
        <v/>
      </c>
      <c r="O1165" s="3" t="str">
        <f>IF(טבלה13[[#This Row],[מניית טווחים]]&lt;&gt;"",IF(OR(30&gt;טבלה13[[#This Row],[מקסימום]],30&lt;טבלה13[[#This Row],[מינימום]]),0,1),"")</f>
        <v/>
      </c>
    </row>
    <row r="1166" spans="1:15" x14ac:dyDescent="0.25">
      <c r="A1166" t="s">
        <v>124</v>
      </c>
      <c r="B1166">
        <v>6</v>
      </c>
      <c r="C1166">
        <v>33</v>
      </c>
      <c r="D1166">
        <f>טבלה13[[#This Row],[LengthofCycle]]+1</f>
        <v>34</v>
      </c>
      <c r="E1166">
        <f>IF(טבלה13[[#This Row],[CycleNumber]]&lt;3,"",IF(טבלה13[[#This Row],[CycleNumber]]=3,MIN(D1164:D1166),IF(I1165=3,MIN(D1163:D1165),E1165)))</f>
        <v>31</v>
      </c>
      <c r="F1166">
        <f>IF(טבלה13[[#This Row],[CycleNumber]]&lt;3,"",IF(טבלה13[[#This Row],[CycleNumber]]=3,MAX(D1164:D1166),IF(I1165=3,MAX(D1163:D1165),F1165)))</f>
        <v>36</v>
      </c>
      <c r="G1166">
        <f>IF(OR(טבלה13[[#This Row],[CycleNumber]]&gt;B1167,B1167=""),IF(טבלה13[[#This Row],[מספר סטייה]]=3,MIN(D1164:D1166),טבלה13[[#This Row],[מינ קבוע]]),טבלה13[[#This Row],[מינ קבוע]])</f>
        <v>31</v>
      </c>
      <c r="H1166">
        <f>IF(OR(טבלה13[[#This Row],[CycleNumber]]&gt;B1167,B1167=""),IF(טבלה13[[#This Row],[מספר סטייה]]=3,MAX(D1164:D1166),טבלה13[[#This Row],[מקס קבוע]]),טבלה13[[#This Row],[מקס קבוע]])</f>
        <v>36</v>
      </c>
      <c r="I116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קבוע]]&lt;&gt;E1165,1,I1165+1),0))</f>
        <v>0</v>
      </c>
      <c r="J1166">
        <f>IF(AND(טבלה13[[#This Row],[CycleNumber]]&lt;B1167,טבלה13[[#This Row],[מקס קבוע]]&lt;&gt;""),IF(OR(טבלה13[[#This Row],[מספר סטייה]]&lt;I1167,AND(טבלה13[[#This Row],[מספר סטייה]]=3,I1167=1)),0,1),"")</f>
        <v>0</v>
      </c>
      <c r="K1166">
        <f>IF(טבלה13[[#This Row],[מקס קבוע]]&lt;&gt;"",טבלה13[[#This Row],[מקסימום]]-טבלה13[[#This Row],[מינימום]],"")</f>
        <v>5</v>
      </c>
      <c r="L1166">
        <f>IF(IFERROR(LOOKUP(טבלה13[[#This Row],[ClientID]],פיבוט!$A$4:$A$121),FALSE)=טבלה13[[#This Row],[ClientID]],1,0)</f>
        <v>1</v>
      </c>
      <c r="M1166" t="str">
        <f>IF(OR(טבלה13[[#This Row],[ClientID]]=A1167),"",1)</f>
        <v/>
      </c>
      <c r="N1166" s="3" t="str">
        <f>IF(טבלה13[[#This Row],[טווח]]&lt;&gt;K1165,טבלה13[[#This Row],[טווח]],"")</f>
        <v/>
      </c>
      <c r="O1166" s="3" t="str">
        <f>IF(טבלה13[[#This Row],[מניית טווחים]]&lt;&gt;"",IF(OR(30&gt;טבלה13[[#This Row],[מקסימום]],30&lt;טבלה13[[#This Row],[מינימום]]),0,1),"")</f>
        <v/>
      </c>
    </row>
    <row r="1167" spans="1:15" x14ac:dyDescent="0.25">
      <c r="A1167" t="s">
        <v>124</v>
      </c>
      <c r="B1167">
        <v>7</v>
      </c>
      <c r="C1167">
        <v>27</v>
      </c>
      <c r="D1167">
        <f>טבלה13[[#This Row],[LengthofCycle]]+1</f>
        <v>28</v>
      </c>
      <c r="E1167">
        <f>IF(טבלה13[[#This Row],[CycleNumber]]&lt;3,"",IF(טבלה13[[#This Row],[CycleNumber]]=3,MIN(D1165:D1167),IF(I1166=3,MIN(D1164:D1166),E1166)))</f>
        <v>31</v>
      </c>
      <c r="F1167">
        <f>IF(טבלה13[[#This Row],[CycleNumber]]&lt;3,"",IF(טבלה13[[#This Row],[CycleNumber]]=3,MAX(D1165:D1167),IF(I1166=3,MAX(D1164:D1166),F1166)))</f>
        <v>36</v>
      </c>
      <c r="G1167">
        <f>IF(OR(טבלה13[[#This Row],[CycleNumber]]&gt;B1168,B1168=""),IF(טבלה13[[#This Row],[מספר סטייה]]=3,MIN(D1165:D1167),טבלה13[[#This Row],[מינ קבוע]]),טבלה13[[#This Row],[מינ קבוע]])</f>
        <v>31</v>
      </c>
      <c r="H1167">
        <f>IF(OR(טבלה13[[#This Row],[CycleNumber]]&gt;B1168,B1168=""),IF(טבלה13[[#This Row],[מספר סטייה]]=3,MAX(D1165:D1167),טבלה13[[#This Row],[מקס קבוע]]),טבלה13[[#This Row],[מקס קבוע]])</f>
        <v>36</v>
      </c>
      <c r="I116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קבוע]]&lt;&gt;E1166,1,I1166+1),0))</f>
        <v>1</v>
      </c>
      <c r="J1167">
        <f>IF(AND(טבלה13[[#This Row],[CycleNumber]]&lt;B1168,טבלה13[[#This Row],[מקס קבוע]]&lt;&gt;""),IF(OR(טבלה13[[#This Row],[מספר סטייה]]&lt;I1168,AND(טבלה13[[#This Row],[מספר סטייה]]=3,I1168=1)),0,1),"")</f>
        <v>0</v>
      </c>
      <c r="K1167">
        <f>IF(טבלה13[[#This Row],[מקס קבוע]]&lt;&gt;"",טבלה13[[#This Row],[מקסימום]]-טבלה13[[#This Row],[מינימום]],"")</f>
        <v>5</v>
      </c>
      <c r="L1167">
        <f>IF(IFERROR(LOOKUP(טבלה13[[#This Row],[ClientID]],פיבוט!$A$4:$A$121),FALSE)=טבלה13[[#This Row],[ClientID]],1,0)</f>
        <v>1</v>
      </c>
      <c r="M1167" t="str">
        <f>IF(OR(טבלה13[[#This Row],[ClientID]]=A1168),"",1)</f>
        <v/>
      </c>
      <c r="N1167" s="3" t="str">
        <f>IF(טבלה13[[#This Row],[טווח]]&lt;&gt;K1166,טבלה13[[#This Row],[טווח]],"")</f>
        <v/>
      </c>
      <c r="O1167" s="3" t="str">
        <f>IF(טבלה13[[#This Row],[מניית טווחים]]&lt;&gt;"",IF(OR(30&gt;טבלה13[[#This Row],[מקסימום]],30&lt;טבלה13[[#This Row],[מינימום]]),0,1),"")</f>
        <v/>
      </c>
    </row>
    <row r="1168" spans="1:15" x14ac:dyDescent="0.25">
      <c r="A1168" t="s">
        <v>124</v>
      </c>
      <c r="B1168">
        <v>8</v>
      </c>
      <c r="C1168">
        <v>28</v>
      </c>
      <c r="D1168">
        <f>טבלה13[[#This Row],[LengthofCycle]]+1</f>
        <v>29</v>
      </c>
      <c r="E1168">
        <f>IF(טבלה13[[#This Row],[CycleNumber]]&lt;3,"",IF(טבלה13[[#This Row],[CycleNumber]]=3,MIN(D1166:D1168),IF(I1167=3,MIN(D1165:D1167),E1167)))</f>
        <v>31</v>
      </c>
      <c r="F1168">
        <f>IF(טבלה13[[#This Row],[CycleNumber]]&lt;3,"",IF(טבלה13[[#This Row],[CycleNumber]]=3,MAX(D1166:D1168),IF(I1167=3,MAX(D1165:D1167),F1167)))</f>
        <v>36</v>
      </c>
      <c r="G1168">
        <f>IF(OR(טבלה13[[#This Row],[CycleNumber]]&gt;B1169,B1169=""),IF(טבלה13[[#This Row],[מספר סטייה]]=3,MIN(D1166:D1168),טבלה13[[#This Row],[מינ קבוע]]),טבלה13[[#This Row],[מינ קבוע]])</f>
        <v>31</v>
      </c>
      <c r="H1168">
        <f>IF(OR(טבלה13[[#This Row],[CycleNumber]]&gt;B1169,B1169=""),IF(טבלה13[[#This Row],[מספר סטייה]]=3,MAX(D1166:D1168),טבלה13[[#This Row],[מקס קבוע]]),טבלה13[[#This Row],[מקס קבוע]])</f>
        <v>36</v>
      </c>
      <c r="I116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קבוע]]&lt;&gt;E1167,1,I1167+1),0))</f>
        <v>2</v>
      </c>
      <c r="J1168">
        <f>IF(AND(טבלה13[[#This Row],[CycleNumber]]&lt;B1169,טבלה13[[#This Row],[מקס קבוע]]&lt;&gt;""),IF(OR(טבלה13[[#This Row],[מספר סטייה]]&lt;I1169,AND(טבלה13[[#This Row],[מספר סטייה]]=3,I1169=1)),0,1),"")</f>
        <v>1</v>
      </c>
      <c r="K1168">
        <f>IF(טבלה13[[#This Row],[מקס קבוע]]&lt;&gt;"",טבלה13[[#This Row],[מקסימום]]-טבלה13[[#This Row],[מינימום]],"")</f>
        <v>5</v>
      </c>
      <c r="L1168">
        <f>IF(IFERROR(LOOKUP(טבלה13[[#This Row],[ClientID]],פיבוט!$A$4:$A$121),FALSE)=טבלה13[[#This Row],[ClientID]],1,0)</f>
        <v>1</v>
      </c>
      <c r="M1168" t="str">
        <f>IF(OR(טבלה13[[#This Row],[ClientID]]=A1169),"",1)</f>
        <v/>
      </c>
      <c r="N1168" s="3" t="str">
        <f>IF(טבלה13[[#This Row],[טווח]]&lt;&gt;K1167,טבלה13[[#This Row],[טווח]],"")</f>
        <v/>
      </c>
      <c r="O1168" s="3" t="str">
        <f>IF(טבלה13[[#This Row],[מניית טווחים]]&lt;&gt;"",IF(OR(30&gt;טבלה13[[#This Row],[מקסימום]],30&lt;טבלה13[[#This Row],[מינימום]]),0,1),"")</f>
        <v/>
      </c>
    </row>
    <row r="1169" spans="1:15" x14ac:dyDescent="0.25">
      <c r="A1169" t="s">
        <v>124</v>
      </c>
      <c r="B1169">
        <v>9</v>
      </c>
      <c r="C1169">
        <v>30</v>
      </c>
      <c r="D1169">
        <f>טבלה13[[#This Row],[LengthofCycle]]+1</f>
        <v>31</v>
      </c>
      <c r="E1169">
        <f>IF(טבלה13[[#This Row],[CycleNumber]]&lt;3,"",IF(טבלה13[[#This Row],[CycleNumber]]=3,MIN(D1167:D1169),IF(I1168=3,MIN(D1166:D1168),E1168)))</f>
        <v>31</v>
      </c>
      <c r="F1169">
        <f>IF(טבלה13[[#This Row],[CycleNumber]]&lt;3,"",IF(טבלה13[[#This Row],[CycleNumber]]=3,MAX(D1167:D1169),IF(I1168=3,MAX(D1166:D1168),F1168)))</f>
        <v>36</v>
      </c>
      <c r="G1169">
        <f>IF(OR(טבלה13[[#This Row],[CycleNumber]]&gt;B1170,B1170=""),IF(טבלה13[[#This Row],[מספר סטייה]]=3,MIN(D1167:D1169),טבלה13[[#This Row],[מינ קבוע]]),טבלה13[[#This Row],[מינ קבוע]])</f>
        <v>31</v>
      </c>
      <c r="H1169">
        <f>IF(OR(טבלה13[[#This Row],[CycleNumber]]&gt;B1170,B1170=""),IF(טבלה13[[#This Row],[מספר סטייה]]=3,MAX(D1167:D1169),טבלה13[[#This Row],[מקס קבוע]]),טבלה13[[#This Row],[מקס קבוע]])</f>
        <v>36</v>
      </c>
      <c r="I116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קבוע]]&lt;&gt;E1168,1,I1168+1),0))</f>
        <v>0</v>
      </c>
      <c r="J1169">
        <f>IF(AND(טבלה13[[#This Row],[CycleNumber]]&lt;B1170,טבלה13[[#This Row],[מקס קבוע]]&lt;&gt;""),IF(OR(טבלה13[[#This Row],[מספר סטייה]]&lt;I1170,AND(טבלה13[[#This Row],[מספר סטייה]]=3,I1170=1)),0,1),"")</f>
        <v>1</v>
      </c>
      <c r="K1169">
        <f>IF(טבלה13[[#This Row],[מקס קבוע]]&lt;&gt;"",טבלה13[[#This Row],[מקסימום]]-טבלה13[[#This Row],[מינימום]],"")</f>
        <v>5</v>
      </c>
      <c r="L1169">
        <f>IF(IFERROR(LOOKUP(טבלה13[[#This Row],[ClientID]],פיבוט!$A$4:$A$121),FALSE)=טבלה13[[#This Row],[ClientID]],1,0)</f>
        <v>1</v>
      </c>
      <c r="M1169" t="str">
        <f>IF(OR(טבלה13[[#This Row],[ClientID]]=A1170),"",1)</f>
        <v/>
      </c>
      <c r="N1169" s="3" t="str">
        <f>IF(טבלה13[[#This Row],[טווח]]&lt;&gt;K1168,טבלה13[[#This Row],[טווח]],"")</f>
        <v/>
      </c>
      <c r="O1169" s="3" t="str">
        <f>IF(טבלה13[[#This Row],[מניית טווחים]]&lt;&gt;"",IF(OR(30&gt;טבלה13[[#This Row],[מקסימום]],30&lt;טבלה13[[#This Row],[מינימום]]),0,1),"")</f>
        <v/>
      </c>
    </row>
    <row r="1170" spans="1:15" x14ac:dyDescent="0.25">
      <c r="A1170" t="s">
        <v>124</v>
      </c>
      <c r="B1170">
        <v>10</v>
      </c>
      <c r="C1170">
        <v>34</v>
      </c>
      <c r="D1170">
        <f>טבלה13[[#This Row],[LengthofCycle]]+1</f>
        <v>35</v>
      </c>
      <c r="E1170">
        <f>IF(טבלה13[[#This Row],[CycleNumber]]&lt;3,"",IF(טבלה13[[#This Row],[CycleNumber]]=3,MIN(D1168:D1170),IF(I1169=3,MIN(D1167:D1169),E1169)))</f>
        <v>31</v>
      </c>
      <c r="F1170">
        <f>IF(טבלה13[[#This Row],[CycleNumber]]&lt;3,"",IF(טבלה13[[#This Row],[CycleNumber]]=3,MAX(D1168:D1170),IF(I1169=3,MAX(D1167:D1169),F1169)))</f>
        <v>36</v>
      </c>
      <c r="G1170">
        <f>IF(OR(טבלה13[[#This Row],[CycleNumber]]&gt;B1171,B1171=""),IF(טבלה13[[#This Row],[מספר סטייה]]=3,MIN(D1168:D1170),טבלה13[[#This Row],[מינ קבוע]]),טבלה13[[#This Row],[מינ קבוע]])</f>
        <v>31</v>
      </c>
      <c r="H1170">
        <f>IF(OR(טבלה13[[#This Row],[CycleNumber]]&gt;B1171,B1171=""),IF(טבלה13[[#This Row],[מספר סטייה]]=3,MAX(D1168:D1170),טבלה13[[#This Row],[מקס קבוע]]),טבלה13[[#This Row],[מקס קבוע]])</f>
        <v>36</v>
      </c>
      <c r="I117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קבוע]]&lt;&gt;E1169,1,I1169+1),0))</f>
        <v>0</v>
      </c>
      <c r="J1170">
        <f>IF(AND(טבלה13[[#This Row],[CycleNumber]]&lt;B1171,טבלה13[[#This Row],[מקס קבוע]]&lt;&gt;""),IF(OR(טבלה13[[#This Row],[מספר סטייה]]&lt;I1171,AND(טבלה13[[#This Row],[מספר סטייה]]=3,I1171=1)),0,1),"")</f>
        <v>1</v>
      </c>
      <c r="K1170">
        <f>IF(טבלה13[[#This Row],[מקס קבוע]]&lt;&gt;"",טבלה13[[#This Row],[מקסימום]]-טבלה13[[#This Row],[מינימום]],"")</f>
        <v>5</v>
      </c>
      <c r="L1170">
        <f>IF(IFERROR(LOOKUP(טבלה13[[#This Row],[ClientID]],פיבוט!$A$4:$A$121),FALSE)=טבלה13[[#This Row],[ClientID]],1,0)</f>
        <v>1</v>
      </c>
      <c r="M1170" t="str">
        <f>IF(OR(טבלה13[[#This Row],[ClientID]]=A1171),"",1)</f>
        <v/>
      </c>
      <c r="N1170" s="3" t="str">
        <f>IF(טבלה13[[#This Row],[טווח]]&lt;&gt;K1169,טבלה13[[#This Row],[טווח]],"")</f>
        <v/>
      </c>
      <c r="O1170" s="3" t="str">
        <f>IF(טבלה13[[#This Row],[מניית טווחים]]&lt;&gt;"",IF(OR(30&gt;טבלה13[[#This Row],[מקסימום]],30&lt;טבלה13[[#This Row],[מינימום]]),0,1),"")</f>
        <v/>
      </c>
    </row>
    <row r="1171" spans="1:15" x14ac:dyDescent="0.25">
      <c r="A1171" t="s">
        <v>124</v>
      </c>
      <c r="B1171">
        <v>11</v>
      </c>
      <c r="C1171">
        <v>33</v>
      </c>
      <c r="D1171">
        <f>טבלה13[[#This Row],[LengthofCycle]]+1</f>
        <v>34</v>
      </c>
      <c r="E1171">
        <f>IF(טבלה13[[#This Row],[CycleNumber]]&lt;3,"",IF(טבלה13[[#This Row],[CycleNumber]]=3,MIN(D1169:D1171),IF(I1170=3,MIN(D1168:D1170),E1170)))</f>
        <v>31</v>
      </c>
      <c r="F1171">
        <f>IF(טבלה13[[#This Row],[CycleNumber]]&lt;3,"",IF(טבלה13[[#This Row],[CycleNumber]]=3,MAX(D1169:D1171),IF(I1170=3,MAX(D1168:D1170),F1170)))</f>
        <v>36</v>
      </c>
      <c r="G1171">
        <f>IF(OR(טבלה13[[#This Row],[CycleNumber]]&gt;B1172,B1172=""),IF(טבלה13[[#This Row],[מספר סטייה]]=3,MIN(D1169:D1171),טבלה13[[#This Row],[מינ קבוע]]),טבלה13[[#This Row],[מינ קבוע]])</f>
        <v>31</v>
      </c>
      <c r="H1171">
        <f>IF(OR(טבלה13[[#This Row],[CycleNumber]]&gt;B1172,B1172=""),IF(טבלה13[[#This Row],[מספר סטייה]]=3,MAX(D1169:D1171),טבלה13[[#This Row],[מקס קבוע]]),טבלה13[[#This Row],[מקס קבוע]])</f>
        <v>36</v>
      </c>
      <c r="I117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קבוע]]&lt;&gt;E1170,1,I1170+1),0))</f>
        <v>0</v>
      </c>
      <c r="J1171">
        <f>IF(AND(טבלה13[[#This Row],[CycleNumber]]&lt;B1172,טבלה13[[#This Row],[מקס קבוע]]&lt;&gt;""),IF(OR(טבלה13[[#This Row],[מספר סטייה]]&lt;I1172,AND(טבלה13[[#This Row],[מספר סטייה]]=3,I1172=1)),0,1),"")</f>
        <v>1</v>
      </c>
      <c r="K1171">
        <f>IF(טבלה13[[#This Row],[מקס קבוע]]&lt;&gt;"",טבלה13[[#This Row],[מקסימום]]-טבלה13[[#This Row],[מינימום]],"")</f>
        <v>5</v>
      </c>
      <c r="L1171">
        <f>IF(IFERROR(LOOKUP(טבלה13[[#This Row],[ClientID]],פיבוט!$A$4:$A$121),FALSE)=טבלה13[[#This Row],[ClientID]],1,0)</f>
        <v>1</v>
      </c>
      <c r="M1171" t="str">
        <f>IF(OR(טבלה13[[#This Row],[ClientID]]=A1172),"",1)</f>
        <v/>
      </c>
      <c r="N1171" s="3" t="str">
        <f>IF(טבלה13[[#This Row],[טווח]]&lt;&gt;K1170,טבלה13[[#This Row],[טווח]],"")</f>
        <v/>
      </c>
      <c r="O1171" s="3" t="str">
        <f>IF(טבלה13[[#This Row],[מניית טווחים]]&lt;&gt;"",IF(OR(30&gt;טבלה13[[#This Row],[מקסימום]],30&lt;טבלה13[[#This Row],[מינימום]]),0,1),"")</f>
        <v/>
      </c>
    </row>
    <row r="1172" spans="1:15" x14ac:dyDescent="0.25">
      <c r="A1172" t="s">
        <v>124</v>
      </c>
      <c r="B1172">
        <v>12</v>
      </c>
      <c r="C1172">
        <v>32</v>
      </c>
      <c r="D1172">
        <f>טבלה13[[#This Row],[LengthofCycle]]+1</f>
        <v>33</v>
      </c>
      <c r="E1172">
        <f>IF(טבלה13[[#This Row],[CycleNumber]]&lt;3,"",IF(טבלה13[[#This Row],[CycleNumber]]=3,MIN(D1170:D1172),IF(I1171=3,MIN(D1169:D1171),E1171)))</f>
        <v>31</v>
      </c>
      <c r="F1172">
        <f>IF(טבלה13[[#This Row],[CycleNumber]]&lt;3,"",IF(טבלה13[[#This Row],[CycleNumber]]=3,MAX(D1170:D1172),IF(I1171=3,MAX(D1169:D1171),F1171)))</f>
        <v>36</v>
      </c>
      <c r="G1172">
        <f>IF(OR(טבלה13[[#This Row],[CycleNumber]]&gt;B1173,B1173=""),IF(טבלה13[[#This Row],[מספר סטייה]]=3,MIN(D1170:D1172),טבלה13[[#This Row],[מינ קבוע]]),טבלה13[[#This Row],[מינ קבוע]])</f>
        <v>31</v>
      </c>
      <c r="H1172">
        <f>IF(OR(טבלה13[[#This Row],[CycleNumber]]&gt;B1173,B1173=""),IF(טבלה13[[#This Row],[מספר סטייה]]=3,MAX(D1170:D1172),טבלה13[[#This Row],[מקס קבוע]]),טבלה13[[#This Row],[מקס קבוע]])</f>
        <v>36</v>
      </c>
      <c r="I117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קבוע]]&lt;&gt;E1171,1,I1171+1),0))</f>
        <v>0</v>
      </c>
      <c r="J1172" t="str">
        <f>IF(AND(טבלה13[[#This Row],[CycleNumber]]&lt;B1173,טבלה13[[#This Row],[מקס קבוע]]&lt;&gt;""),IF(OR(טבלה13[[#This Row],[מספר סטייה]]&lt;I1173,AND(טבלה13[[#This Row],[מספר סטייה]]=3,I1173=1)),0,1),"")</f>
        <v/>
      </c>
      <c r="K1172">
        <f>IF(טבלה13[[#This Row],[מקס קבוע]]&lt;&gt;"",טבלה13[[#This Row],[מקסימום]]-טבלה13[[#This Row],[מינימום]],"")</f>
        <v>5</v>
      </c>
      <c r="L1172">
        <f>IF(IFERROR(LOOKUP(טבלה13[[#This Row],[ClientID]],פיבוט!$A$4:$A$121),FALSE)=טבלה13[[#This Row],[ClientID]],1,0)</f>
        <v>1</v>
      </c>
      <c r="M1172">
        <f>IF(OR(טבלה13[[#This Row],[ClientID]]=A1173),"",1)</f>
        <v>1</v>
      </c>
      <c r="N1172" s="3" t="str">
        <f>IF(טבלה13[[#This Row],[טווח]]&lt;&gt;K1171,טבלה13[[#This Row],[טווח]],"")</f>
        <v/>
      </c>
      <c r="O1172" s="3" t="str">
        <f>IF(טבלה13[[#This Row],[מניית טווחים]]&lt;&gt;"",IF(OR(30&gt;טבלה13[[#This Row],[מקסימום]],30&lt;טבלה13[[#This Row],[מינימום]]),0,1),"")</f>
        <v/>
      </c>
    </row>
    <row r="1173" spans="1:15" x14ac:dyDescent="0.25">
      <c r="A1173" t="s">
        <v>125</v>
      </c>
      <c r="B1173">
        <v>1</v>
      </c>
      <c r="C1173">
        <v>31</v>
      </c>
      <c r="D1173">
        <f>טבלה13[[#This Row],[LengthofCycle]]+1</f>
        <v>32</v>
      </c>
      <c r="E1173" t="str">
        <f>IF(טבלה13[[#This Row],[CycleNumber]]&lt;3,"",IF(טבלה13[[#This Row],[CycleNumber]]=3,MIN(D1171:D1173),IF(I1172=3,MIN(D1170:D1172),E1172)))</f>
        <v/>
      </c>
      <c r="F1173" t="str">
        <f>IF(טבלה13[[#This Row],[CycleNumber]]&lt;3,"",IF(טבלה13[[#This Row],[CycleNumber]]=3,MAX(D1171:D1173),IF(I1172=3,MAX(D1170:D1172),F1172)))</f>
        <v/>
      </c>
      <c r="G1173" t="str">
        <f>IF(OR(טבלה13[[#This Row],[CycleNumber]]&gt;B1174,B1174=""),IF(טבלה13[[#This Row],[מספר סטייה]]=3,MIN(D1171:D1173),טבלה13[[#This Row],[מינ קבוע]]),טבלה13[[#This Row],[מינ קבוע]])</f>
        <v/>
      </c>
      <c r="H1173" t="str">
        <f>IF(OR(טבלה13[[#This Row],[CycleNumber]]&gt;B1174,B1174=""),IF(טבלה13[[#This Row],[מספר סטייה]]=3,MAX(D1171:D1173),טבלה13[[#This Row],[מקס קבוע]]),טבלה13[[#This Row],[מקס קבוע]])</f>
        <v/>
      </c>
      <c r="I117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קבוע]]&lt;&gt;E1172,1,I1172+1),0))</f>
        <v/>
      </c>
      <c r="J1173" t="str">
        <f>IF(AND(טבלה13[[#This Row],[CycleNumber]]&lt;B1174,טבלה13[[#This Row],[מקס קבוע]]&lt;&gt;""),IF(OR(טבלה13[[#This Row],[מספר סטייה]]&lt;I1174,AND(טבלה13[[#This Row],[מספר סטייה]]=3,I1174=1)),0,1),"")</f>
        <v/>
      </c>
      <c r="K1173" t="str">
        <f>IF(טבלה13[[#This Row],[מקס קבוע]]&lt;&gt;"",טבלה13[[#This Row],[מקסימום]]-טבלה13[[#This Row],[מינימום]],"")</f>
        <v/>
      </c>
      <c r="L1173">
        <f>IF(IFERROR(LOOKUP(טבלה13[[#This Row],[ClientID]],פיבוט!$A$4:$A$121),FALSE)=טבלה13[[#This Row],[ClientID]],1,0)</f>
        <v>1</v>
      </c>
      <c r="M1173" t="str">
        <f>IF(OR(טבלה13[[#This Row],[ClientID]]=A1174),"",1)</f>
        <v/>
      </c>
      <c r="N1173" s="3" t="str">
        <f>IF(טבלה13[[#This Row],[טווח]]&lt;&gt;K1172,טבלה13[[#This Row],[טווח]],"")</f>
        <v/>
      </c>
      <c r="O1173" s="3" t="str">
        <f>IF(טבלה13[[#This Row],[מניית טווחים]]&lt;&gt;"",IF(OR(30&gt;טבלה13[[#This Row],[מקסימום]],30&lt;טבלה13[[#This Row],[מינימום]]),0,1),"")</f>
        <v/>
      </c>
    </row>
    <row r="1174" spans="1:15" x14ac:dyDescent="0.25">
      <c r="A1174" t="s">
        <v>125</v>
      </c>
      <c r="B1174">
        <v>2</v>
      </c>
      <c r="C1174">
        <v>32</v>
      </c>
      <c r="D1174">
        <f>טבלה13[[#This Row],[LengthofCycle]]+1</f>
        <v>33</v>
      </c>
      <c r="E1174" t="str">
        <f>IF(טבלה13[[#This Row],[CycleNumber]]&lt;3,"",IF(טבלה13[[#This Row],[CycleNumber]]=3,MIN(D1172:D1174),IF(I1173=3,MIN(D1171:D1173),E1173)))</f>
        <v/>
      </c>
      <c r="F1174" t="str">
        <f>IF(טבלה13[[#This Row],[CycleNumber]]&lt;3,"",IF(טבלה13[[#This Row],[CycleNumber]]=3,MAX(D1172:D1174),IF(I1173=3,MAX(D1171:D1173),F1173)))</f>
        <v/>
      </c>
      <c r="G1174" t="str">
        <f>IF(OR(טבלה13[[#This Row],[CycleNumber]]&gt;B1175,B1175=""),IF(טבלה13[[#This Row],[מספר סטייה]]=3,MIN(D1172:D1174),טבלה13[[#This Row],[מינ קבוע]]),טבלה13[[#This Row],[מינ קבוע]])</f>
        <v/>
      </c>
      <c r="H1174" t="str">
        <f>IF(OR(טבלה13[[#This Row],[CycleNumber]]&gt;B1175,B1175=""),IF(טבלה13[[#This Row],[מספר סטייה]]=3,MAX(D1172:D1174),טבלה13[[#This Row],[מקס קבוע]]),טבלה13[[#This Row],[מקס קבוע]])</f>
        <v/>
      </c>
      <c r="I117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קבוע]]&lt;&gt;E1173,1,I1173+1),0))</f>
        <v/>
      </c>
      <c r="J1174" t="str">
        <f>IF(AND(טבלה13[[#This Row],[CycleNumber]]&lt;B1175,טבלה13[[#This Row],[מקס קבוע]]&lt;&gt;""),IF(OR(טבלה13[[#This Row],[מספר סטייה]]&lt;I1175,AND(טבלה13[[#This Row],[מספר סטייה]]=3,I1175=1)),0,1),"")</f>
        <v/>
      </c>
      <c r="K1174" t="str">
        <f>IF(טבלה13[[#This Row],[מקס קבוע]]&lt;&gt;"",טבלה13[[#This Row],[מקסימום]]-טבלה13[[#This Row],[מינימום]],"")</f>
        <v/>
      </c>
      <c r="L1174">
        <f>IF(IFERROR(LOOKUP(טבלה13[[#This Row],[ClientID]],פיבוט!$A$4:$A$121),FALSE)=טבלה13[[#This Row],[ClientID]],1,0)</f>
        <v>1</v>
      </c>
      <c r="M1174" t="str">
        <f>IF(OR(טבלה13[[#This Row],[ClientID]]=A1175),"",1)</f>
        <v/>
      </c>
      <c r="N1174" s="3" t="str">
        <f>IF(טבלה13[[#This Row],[טווח]]&lt;&gt;K1173,טבלה13[[#This Row],[טווח]],"")</f>
        <v/>
      </c>
      <c r="O1174" s="3" t="str">
        <f>IF(טבלה13[[#This Row],[מניית טווחים]]&lt;&gt;"",IF(OR(30&gt;טבלה13[[#This Row],[מקסימום]],30&lt;טבלה13[[#This Row],[מינימום]]),0,1),"")</f>
        <v/>
      </c>
    </row>
    <row r="1175" spans="1:15" x14ac:dyDescent="0.25">
      <c r="A1175" t="s">
        <v>125</v>
      </c>
      <c r="B1175">
        <v>3</v>
      </c>
      <c r="C1175">
        <v>31</v>
      </c>
      <c r="D1175">
        <f>טבלה13[[#This Row],[LengthofCycle]]+1</f>
        <v>32</v>
      </c>
      <c r="E1175">
        <f>IF(טבלה13[[#This Row],[CycleNumber]]&lt;3,"",IF(טבלה13[[#This Row],[CycleNumber]]=3,MIN(D1173:D1175),IF(I1174=3,MIN(D1172:D1174),E1174)))</f>
        <v>32</v>
      </c>
      <c r="F1175">
        <f>IF(טבלה13[[#This Row],[CycleNumber]]&lt;3,"",IF(טבלה13[[#This Row],[CycleNumber]]=3,MAX(D1173:D1175),IF(I1174=3,MAX(D1172:D1174),F1174)))</f>
        <v>33</v>
      </c>
      <c r="G1175">
        <f>IF(OR(טבלה13[[#This Row],[CycleNumber]]&gt;B1176,B1176=""),IF(טבלה13[[#This Row],[מספר סטייה]]=3,MIN(D1173:D1175),טבלה13[[#This Row],[מינ קבוע]]),טבלה13[[#This Row],[מינ קבוע]])</f>
        <v>32</v>
      </c>
      <c r="H1175">
        <f>IF(OR(טבלה13[[#This Row],[CycleNumber]]&gt;B1176,B1176=""),IF(טבלה13[[#This Row],[מספר סטייה]]=3,MAX(D1173:D1175),טבלה13[[#This Row],[מקס קבוע]]),טבלה13[[#This Row],[מקס קבוע]])</f>
        <v>33</v>
      </c>
      <c r="I117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קבוע]]&lt;&gt;E1174,1,I1174+1),0))</f>
        <v>0</v>
      </c>
      <c r="J1175">
        <f>IF(AND(טבלה13[[#This Row],[CycleNumber]]&lt;B1176,טבלה13[[#This Row],[מקס קבוע]]&lt;&gt;""),IF(OR(טבלה13[[#This Row],[מספר סטייה]]&lt;I1176,AND(טבלה13[[#This Row],[מספר סטייה]]=3,I1176=1)),0,1),"")</f>
        <v>1</v>
      </c>
      <c r="K1175">
        <f>IF(טבלה13[[#This Row],[מקס קבוע]]&lt;&gt;"",טבלה13[[#This Row],[מקסימום]]-טבלה13[[#This Row],[מינימום]],"")</f>
        <v>1</v>
      </c>
      <c r="L1175">
        <f>IF(IFERROR(LOOKUP(טבלה13[[#This Row],[ClientID]],פיבוט!$A$4:$A$121),FALSE)=טבלה13[[#This Row],[ClientID]],1,0)</f>
        <v>1</v>
      </c>
      <c r="M1175" t="str">
        <f>IF(OR(טבלה13[[#This Row],[ClientID]]=A1176),"",1)</f>
        <v/>
      </c>
      <c r="N1175" s="3">
        <f>IF(טבלה13[[#This Row],[טווח]]&lt;&gt;K1174,טבלה13[[#This Row],[טווח]],"")</f>
        <v>1</v>
      </c>
      <c r="O1175" s="3">
        <f>IF(טבלה13[[#This Row],[מניית טווחים]]&lt;&gt;"",IF(OR(30&gt;טבלה13[[#This Row],[מקסימום]],30&lt;טבלה13[[#This Row],[מינימום]]),0,1),"")</f>
        <v>0</v>
      </c>
    </row>
    <row r="1176" spans="1:15" x14ac:dyDescent="0.25">
      <c r="A1176" t="s">
        <v>125</v>
      </c>
      <c r="B1176">
        <v>4</v>
      </c>
      <c r="C1176">
        <v>32</v>
      </c>
      <c r="D1176">
        <f>טבלה13[[#This Row],[LengthofCycle]]+1</f>
        <v>33</v>
      </c>
      <c r="E1176">
        <f>IF(טבלה13[[#This Row],[CycleNumber]]&lt;3,"",IF(טבלה13[[#This Row],[CycleNumber]]=3,MIN(D1174:D1176),IF(I1175=3,MIN(D1173:D1175),E1175)))</f>
        <v>32</v>
      </c>
      <c r="F1176">
        <f>IF(טבלה13[[#This Row],[CycleNumber]]&lt;3,"",IF(טבלה13[[#This Row],[CycleNumber]]=3,MAX(D1174:D1176),IF(I1175=3,MAX(D1173:D1175),F1175)))</f>
        <v>33</v>
      </c>
      <c r="G1176">
        <f>IF(OR(טבלה13[[#This Row],[CycleNumber]]&gt;B1177,B1177=""),IF(טבלה13[[#This Row],[מספר סטייה]]=3,MIN(D1174:D1176),טבלה13[[#This Row],[מינ קבוע]]),טבלה13[[#This Row],[מינ קבוע]])</f>
        <v>32</v>
      </c>
      <c r="H1176">
        <f>IF(OR(טבלה13[[#This Row],[CycleNumber]]&gt;B1177,B1177=""),IF(טבלה13[[#This Row],[מספר סטייה]]=3,MAX(D1174:D1176),טבלה13[[#This Row],[מקס קבוע]]),טבלה13[[#This Row],[מקס קבוע]])</f>
        <v>33</v>
      </c>
      <c r="I117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קבוע]]&lt;&gt;E1175,1,I1175+1),0))</f>
        <v>0</v>
      </c>
      <c r="J1176">
        <f>IF(AND(טבלה13[[#This Row],[CycleNumber]]&lt;B1177,טבלה13[[#This Row],[מקס קבוע]]&lt;&gt;""),IF(OR(טבלה13[[#This Row],[מספר סטייה]]&lt;I1177,AND(טבלה13[[#This Row],[מספר סטייה]]=3,I1177=1)),0,1),"")</f>
        <v>1</v>
      </c>
      <c r="K1176">
        <f>IF(טבלה13[[#This Row],[מקס קבוע]]&lt;&gt;"",טבלה13[[#This Row],[מקסימום]]-טבלה13[[#This Row],[מינימום]],"")</f>
        <v>1</v>
      </c>
      <c r="L1176">
        <f>IF(IFERROR(LOOKUP(טבלה13[[#This Row],[ClientID]],פיבוט!$A$4:$A$121),FALSE)=טבלה13[[#This Row],[ClientID]],1,0)</f>
        <v>1</v>
      </c>
      <c r="M1176" t="str">
        <f>IF(OR(טבלה13[[#This Row],[ClientID]]=A1177),"",1)</f>
        <v/>
      </c>
      <c r="N1176" s="3" t="str">
        <f>IF(טבלה13[[#This Row],[טווח]]&lt;&gt;K1175,טבלה13[[#This Row],[טווח]],"")</f>
        <v/>
      </c>
      <c r="O1176" s="3" t="str">
        <f>IF(טבלה13[[#This Row],[מניית טווחים]]&lt;&gt;"",IF(OR(30&gt;טבלה13[[#This Row],[מקסימום]],30&lt;טבלה13[[#This Row],[מינימום]]),0,1),"")</f>
        <v/>
      </c>
    </row>
    <row r="1177" spans="1:15" x14ac:dyDescent="0.25">
      <c r="A1177" t="s">
        <v>125</v>
      </c>
      <c r="B1177">
        <v>5</v>
      </c>
      <c r="C1177">
        <v>32</v>
      </c>
      <c r="D1177">
        <f>טבלה13[[#This Row],[LengthofCycle]]+1</f>
        <v>33</v>
      </c>
      <c r="E1177">
        <f>IF(טבלה13[[#This Row],[CycleNumber]]&lt;3,"",IF(טבלה13[[#This Row],[CycleNumber]]=3,MIN(D1175:D1177),IF(I1176=3,MIN(D1174:D1176),E1176)))</f>
        <v>32</v>
      </c>
      <c r="F1177">
        <f>IF(טבלה13[[#This Row],[CycleNumber]]&lt;3,"",IF(טבלה13[[#This Row],[CycleNumber]]=3,MAX(D1175:D1177),IF(I1176=3,MAX(D1174:D1176),F1176)))</f>
        <v>33</v>
      </c>
      <c r="G1177">
        <f>IF(OR(טבלה13[[#This Row],[CycleNumber]]&gt;B1178,B1178=""),IF(טבלה13[[#This Row],[מספר סטייה]]=3,MIN(D1175:D1177),טבלה13[[#This Row],[מינ קבוע]]),טבלה13[[#This Row],[מינ קבוע]])</f>
        <v>32</v>
      </c>
      <c r="H1177">
        <f>IF(OR(טבלה13[[#This Row],[CycleNumber]]&gt;B1178,B1178=""),IF(טבלה13[[#This Row],[מספר סטייה]]=3,MAX(D1175:D1177),טבלה13[[#This Row],[מקס קבוע]]),טבלה13[[#This Row],[מקס קבוע]])</f>
        <v>33</v>
      </c>
      <c r="I117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קבוע]]&lt;&gt;E1176,1,I1176+1),0))</f>
        <v>0</v>
      </c>
      <c r="J1177">
        <f>IF(AND(טבלה13[[#This Row],[CycleNumber]]&lt;B1178,טבלה13[[#This Row],[מקס קבוע]]&lt;&gt;""),IF(OR(טבלה13[[#This Row],[מספר סטייה]]&lt;I1178,AND(טבלה13[[#This Row],[מספר סטייה]]=3,I1178=1)),0,1),"")</f>
        <v>0</v>
      </c>
      <c r="K1177">
        <f>IF(טבלה13[[#This Row],[מקס קבוע]]&lt;&gt;"",טבלה13[[#This Row],[מקסימום]]-טבלה13[[#This Row],[מינימום]],"")</f>
        <v>1</v>
      </c>
      <c r="L1177">
        <f>IF(IFERROR(LOOKUP(טבלה13[[#This Row],[ClientID]],פיבוט!$A$4:$A$121),FALSE)=טבלה13[[#This Row],[ClientID]],1,0)</f>
        <v>1</v>
      </c>
      <c r="M1177" t="str">
        <f>IF(OR(טבלה13[[#This Row],[ClientID]]=A1178),"",1)</f>
        <v/>
      </c>
      <c r="N1177" s="3" t="str">
        <f>IF(טבלה13[[#This Row],[טווח]]&lt;&gt;K1176,טבלה13[[#This Row],[טווח]],"")</f>
        <v/>
      </c>
      <c r="O1177" s="3" t="str">
        <f>IF(טבלה13[[#This Row],[מניית טווחים]]&lt;&gt;"",IF(OR(30&gt;טבלה13[[#This Row],[מקסימום]],30&lt;טבלה13[[#This Row],[מינימום]]),0,1),"")</f>
        <v/>
      </c>
    </row>
    <row r="1178" spans="1:15" x14ac:dyDescent="0.25">
      <c r="A1178" t="s">
        <v>125</v>
      </c>
      <c r="B1178">
        <v>6</v>
      </c>
      <c r="C1178">
        <v>30</v>
      </c>
      <c r="D1178">
        <f>טבלה13[[#This Row],[LengthofCycle]]+1</f>
        <v>31</v>
      </c>
      <c r="E1178">
        <f>IF(טבלה13[[#This Row],[CycleNumber]]&lt;3,"",IF(טבלה13[[#This Row],[CycleNumber]]=3,MIN(D1176:D1178),IF(I1177=3,MIN(D1175:D1177),E1177)))</f>
        <v>32</v>
      </c>
      <c r="F1178">
        <f>IF(טבלה13[[#This Row],[CycleNumber]]&lt;3,"",IF(טבלה13[[#This Row],[CycleNumber]]=3,MAX(D1176:D1178),IF(I1177=3,MAX(D1175:D1177),F1177)))</f>
        <v>33</v>
      </c>
      <c r="G1178">
        <f>IF(OR(טבלה13[[#This Row],[CycleNumber]]&gt;B1179,B1179=""),IF(טבלה13[[#This Row],[מספר סטייה]]=3,MIN(D1176:D1178),טבלה13[[#This Row],[מינ קבוע]]),טבלה13[[#This Row],[מינ קבוע]])</f>
        <v>32</v>
      </c>
      <c r="H1178">
        <f>IF(OR(טבלה13[[#This Row],[CycleNumber]]&gt;B1179,B1179=""),IF(טבלה13[[#This Row],[מספר סטייה]]=3,MAX(D1176:D1178),טבלה13[[#This Row],[מקס קבוע]]),טבלה13[[#This Row],[מקס קבוע]])</f>
        <v>33</v>
      </c>
      <c r="I117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קבוע]]&lt;&gt;E1177,1,I1177+1),0))</f>
        <v>1</v>
      </c>
      <c r="J1178">
        <f>IF(AND(טבלה13[[#This Row],[CycleNumber]]&lt;B1179,טבלה13[[#This Row],[מקס קבוע]]&lt;&gt;""),IF(OR(טבלה13[[#This Row],[מספר סטייה]]&lt;I1179,AND(טבלה13[[#This Row],[מספר סטייה]]=3,I1179=1)),0,1),"")</f>
        <v>0</v>
      </c>
      <c r="K1178">
        <f>IF(טבלה13[[#This Row],[מקס קבוע]]&lt;&gt;"",טבלה13[[#This Row],[מקסימום]]-טבלה13[[#This Row],[מינימום]],"")</f>
        <v>1</v>
      </c>
      <c r="L1178">
        <f>IF(IFERROR(LOOKUP(טבלה13[[#This Row],[ClientID]],פיבוט!$A$4:$A$121),FALSE)=טבלה13[[#This Row],[ClientID]],1,0)</f>
        <v>1</v>
      </c>
      <c r="M1178" t="str">
        <f>IF(OR(טבלה13[[#This Row],[ClientID]]=A1179),"",1)</f>
        <v/>
      </c>
      <c r="N1178" s="3" t="str">
        <f>IF(טבלה13[[#This Row],[טווח]]&lt;&gt;K1177,טבלה13[[#This Row],[טווח]],"")</f>
        <v/>
      </c>
      <c r="O1178" s="3" t="str">
        <f>IF(טבלה13[[#This Row],[מניית טווחים]]&lt;&gt;"",IF(OR(30&gt;טבלה13[[#This Row],[מקסימום]],30&lt;טבלה13[[#This Row],[מינימום]]),0,1),"")</f>
        <v/>
      </c>
    </row>
    <row r="1179" spans="1:15" x14ac:dyDescent="0.25">
      <c r="A1179" t="s">
        <v>125</v>
      </c>
      <c r="B1179">
        <v>7</v>
      </c>
      <c r="C1179">
        <v>28</v>
      </c>
      <c r="D1179">
        <f>טבלה13[[#This Row],[LengthofCycle]]+1</f>
        <v>29</v>
      </c>
      <c r="E1179">
        <f>IF(טבלה13[[#This Row],[CycleNumber]]&lt;3,"",IF(טבלה13[[#This Row],[CycleNumber]]=3,MIN(D1177:D1179),IF(I1178=3,MIN(D1176:D1178),E1178)))</f>
        <v>32</v>
      </c>
      <c r="F1179">
        <f>IF(טבלה13[[#This Row],[CycleNumber]]&lt;3,"",IF(טבלה13[[#This Row],[CycleNumber]]=3,MAX(D1177:D1179),IF(I1178=3,MAX(D1176:D1178),F1178)))</f>
        <v>33</v>
      </c>
      <c r="G1179">
        <f>IF(OR(טבלה13[[#This Row],[CycleNumber]]&gt;B1180,B1180=""),IF(טבלה13[[#This Row],[מספר סטייה]]=3,MIN(D1177:D1179),טבלה13[[#This Row],[מינ קבוע]]),טבלה13[[#This Row],[מינ קבוע]])</f>
        <v>32</v>
      </c>
      <c r="H1179">
        <f>IF(OR(טבלה13[[#This Row],[CycleNumber]]&gt;B1180,B1180=""),IF(טבלה13[[#This Row],[מספר סטייה]]=3,MAX(D1177:D1179),טבלה13[[#This Row],[מקס קבוע]]),טבלה13[[#This Row],[מקס קבוע]])</f>
        <v>33</v>
      </c>
      <c r="I117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קבוע]]&lt;&gt;E1178,1,I1178+1),0))</f>
        <v>2</v>
      </c>
      <c r="J1179">
        <f>IF(AND(טבלה13[[#This Row],[CycleNumber]]&lt;B1180,טבלה13[[#This Row],[מקס קבוע]]&lt;&gt;""),IF(OR(טבלה13[[#This Row],[מספר סטייה]]&lt;I1180,AND(טבלה13[[#This Row],[מספר סטייה]]=3,I1180=1)),0,1),"")</f>
        <v>0</v>
      </c>
      <c r="K1179">
        <f>IF(טבלה13[[#This Row],[מקס קבוע]]&lt;&gt;"",טבלה13[[#This Row],[מקסימום]]-טבלה13[[#This Row],[מינימום]],"")</f>
        <v>1</v>
      </c>
      <c r="L1179">
        <f>IF(IFERROR(LOOKUP(טבלה13[[#This Row],[ClientID]],פיבוט!$A$4:$A$121),FALSE)=טבלה13[[#This Row],[ClientID]],1,0)</f>
        <v>1</v>
      </c>
      <c r="M1179" t="str">
        <f>IF(OR(טבלה13[[#This Row],[ClientID]]=A1180),"",1)</f>
        <v/>
      </c>
      <c r="N1179" s="3" t="str">
        <f>IF(טבלה13[[#This Row],[טווח]]&lt;&gt;K1178,טבלה13[[#This Row],[טווח]],"")</f>
        <v/>
      </c>
      <c r="O1179" s="3" t="str">
        <f>IF(טבלה13[[#This Row],[מניית טווחים]]&lt;&gt;"",IF(OR(30&gt;טבלה13[[#This Row],[מקסימום]],30&lt;טבלה13[[#This Row],[מינימום]]),0,1),"")</f>
        <v/>
      </c>
    </row>
    <row r="1180" spans="1:15" x14ac:dyDescent="0.25">
      <c r="A1180" t="s">
        <v>125</v>
      </c>
      <c r="B1180">
        <v>8</v>
      </c>
      <c r="C1180">
        <v>33</v>
      </c>
      <c r="D1180">
        <f>טבלה13[[#This Row],[LengthofCycle]]+1</f>
        <v>34</v>
      </c>
      <c r="E1180">
        <f>IF(טבלה13[[#This Row],[CycleNumber]]&lt;3,"",IF(טבלה13[[#This Row],[CycleNumber]]=3,MIN(D1178:D1180),IF(I1179=3,MIN(D1177:D1179),E1179)))</f>
        <v>32</v>
      </c>
      <c r="F1180">
        <f>IF(טבלה13[[#This Row],[CycleNumber]]&lt;3,"",IF(טבלה13[[#This Row],[CycleNumber]]=3,MAX(D1178:D1180),IF(I1179=3,MAX(D1177:D1179),F1179)))</f>
        <v>33</v>
      </c>
      <c r="G1180">
        <f>IF(OR(טבלה13[[#This Row],[CycleNumber]]&gt;B1181,B1181=""),IF(טבלה13[[#This Row],[מספר סטייה]]=3,MIN(D1178:D1180),טבלה13[[#This Row],[מינ קבוע]]),טבלה13[[#This Row],[מינ קבוע]])</f>
        <v>32</v>
      </c>
      <c r="H1180">
        <f>IF(OR(טבלה13[[#This Row],[CycleNumber]]&gt;B1181,B1181=""),IF(טבלה13[[#This Row],[מספר סטייה]]=3,MAX(D1178:D1180),טבלה13[[#This Row],[מקס קבוע]]),טבלה13[[#This Row],[מקס קבוע]])</f>
        <v>33</v>
      </c>
      <c r="I118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קבוע]]&lt;&gt;E1179,1,I1179+1),0))</f>
        <v>3</v>
      </c>
      <c r="J1180">
        <f>IF(AND(טבלה13[[#This Row],[CycleNumber]]&lt;B1181,טבלה13[[#This Row],[מקס קבוע]]&lt;&gt;""),IF(OR(טבלה13[[#This Row],[מספר סטייה]]&lt;I1181,AND(טבלה13[[#This Row],[מספר סטייה]]=3,I1181=1)),0,1),"")</f>
        <v>1</v>
      </c>
      <c r="K1180">
        <f>IF(טבלה13[[#This Row],[מקס קבוע]]&lt;&gt;"",טבלה13[[#This Row],[מקסימום]]-טבלה13[[#This Row],[מינימום]],"")</f>
        <v>1</v>
      </c>
      <c r="L1180">
        <f>IF(IFERROR(LOOKUP(טבלה13[[#This Row],[ClientID]],פיבוט!$A$4:$A$121),FALSE)=טבלה13[[#This Row],[ClientID]],1,0)</f>
        <v>1</v>
      </c>
      <c r="M1180" t="str">
        <f>IF(OR(טבלה13[[#This Row],[ClientID]]=A1181),"",1)</f>
        <v/>
      </c>
      <c r="N1180" s="3" t="str">
        <f>IF(טבלה13[[#This Row],[טווח]]&lt;&gt;K1179,טבלה13[[#This Row],[טווח]],"")</f>
        <v/>
      </c>
      <c r="O1180" s="3" t="str">
        <f>IF(טבלה13[[#This Row],[מניית טווחים]]&lt;&gt;"",IF(OR(30&gt;טבלה13[[#This Row],[מקסימום]],30&lt;טבלה13[[#This Row],[מינימום]]),0,1),"")</f>
        <v/>
      </c>
    </row>
    <row r="1181" spans="1:15" x14ac:dyDescent="0.25">
      <c r="A1181" t="s">
        <v>125</v>
      </c>
      <c r="B1181">
        <v>9</v>
      </c>
      <c r="C1181">
        <v>32</v>
      </c>
      <c r="D1181">
        <f>טבלה13[[#This Row],[LengthofCycle]]+1</f>
        <v>33</v>
      </c>
      <c r="E1181">
        <f>IF(טבלה13[[#This Row],[CycleNumber]]&lt;3,"",IF(טבלה13[[#This Row],[CycleNumber]]=3,MIN(D1179:D1181),IF(I1180=3,MIN(D1178:D1180),E1180)))</f>
        <v>29</v>
      </c>
      <c r="F1181">
        <f>IF(טבלה13[[#This Row],[CycleNumber]]&lt;3,"",IF(טבלה13[[#This Row],[CycleNumber]]=3,MAX(D1179:D1181),IF(I1180=3,MAX(D1178:D1180),F1180)))</f>
        <v>34</v>
      </c>
      <c r="G1181">
        <f>IF(OR(טבלה13[[#This Row],[CycleNumber]]&gt;B1182,B1182=""),IF(טבלה13[[#This Row],[מספר סטייה]]=3,MIN(D1179:D1181),טבלה13[[#This Row],[מינ קבוע]]),טבלה13[[#This Row],[מינ קבוע]])</f>
        <v>29</v>
      </c>
      <c r="H1181">
        <f>IF(OR(טבלה13[[#This Row],[CycleNumber]]&gt;B1182,B1182=""),IF(טבלה13[[#This Row],[מספר סטייה]]=3,MAX(D1179:D1181),טבלה13[[#This Row],[מקס קבוע]]),טבלה13[[#This Row],[מקס קבוע]])</f>
        <v>34</v>
      </c>
      <c r="I118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קבוע]]&lt;&gt;E1180,1,I1180+1),0))</f>
        <v>0</v>
      </c>
      <c r="J1181">
        <f>IF(AND(טבלה13[[#This Row],[CycleNumber]]&lt;B1182,טבלה13[[#This Row],[מקס קבוע]]&lt;&gt;""),IF(OR(טבלה13[[#This Row],[מספר סטייה]]&lt;I1182,AND(טבלה13[[#This Row],[מספר סטייה]]=3,I1182=1)),0,1),"")</f>
        <v>0</v>
      </c>
      <c r="K1181">
        <f>IF(טבלה13[[#This Row],[מקס קבוע]]&lt;&gt;"",טבלה13[[#This Row],[מקסימום]]-טבלה13[[#This Row],[מינימום]],"")</f>
        <v>5</v>
      </c>
      <c r="L1181">
        <f>IF(IFERROR(LOOKUP(טבלה13[[#This Row],[ClientID]],פיבוט!$A$4:$A$121),FALSE)=טבלה13[[#This Row],[ClientID]],1,0)</f>
        <v>1</v>
      </c>
      <c r="M1181" t="str">
        <f>IF(OR(טבלה13[[#This Row],[ClientID]]=A1182),"",1)</f>
        <v/>
      </c>
      <c r="N1181" s="3">
        <f>IF(טבלה13[[#This Row],[טווח]]&lt;&gt;K1180,טבלה13[[#This Row],[טווח]],"")</f>
        <v>5</v>
      </c>
      <c r="O1181" s="3">
        <f>IF(טבלה13[[#This Row],[מניית טווחים]]&lt;&gt;"",IF(OR(30&gt;טבלה13[[#This Row],[מקסימום]],30&lt;טבלה13[[#This Row],[מינימום]]),0,1),"")</f>
        <v>1</v>
      </c>
    </row>
    <row r="1182" spans="1:15" x14ac:dyDescent="0.25">
      <c r="A1182" t="s">
        <v>125</v>
      </c>
      <c r="B1182">
        <v>10</v>
      </c>
      <c r="C1182">
        <v>27</v>
      </c>
      <c r="D1182">
        <f>טבלה13[[#This Row],[LengthofCycle]]+1</f>
        <v>28</v>
      </c>
      <c r="E1182">
        <f>IF(טבלה13[[#This Row],[CycleNumber]]&lt;3,"",IF(טבלה13[[#This Row],[CycleNumber]]=3,MIN(D1180:D1182),IF(I1181=3,MIN(D1179:D1181),E1181)))</f>
        <v>29</v>
      </c>
      <c r="F1182">
        <f>IF(טבלה13[[#This Row],[CycleNumber]]&lt;3,"",IF(טבלה13[[#This Row],[CycleNumber]]=3,MAX(D1180:D1182),IF(I1181=3,MAX(D1179:D1181),F1181)))</f>
        <v>34</v>
      </c>
      <c r="G1182">
        <f>IF(OR(טבלה13[[#This Row],[CycleNumber]]&gt;B1183,B1183=""),IF(טבלה13[[#This Row],[מספר סטייה]]=3,MIN(D1180:D1182),טבלה13[[#This Row],[מינ קבוע]]),טבלה13[[#This Row],[מינ קבוע]])</f>
        <v>29</v>
      </c>
      <c r="H1182">
        <f>IF(OR(טבלה13[[#This Row],[CycleNumber]]&gt;B1183,B1183=""),IF(טבלה13[[#This Row],[מספר סטייה]]=3,MAX(D1180:D1182),טבלה13[[#This Row],[מקס קבוע]]),טבלה13[[#This Row],[מקס קבוע]])</f>
        <v>34</v>
      </c>
      <c r="I118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קבוע]]&lt;&gt;E1181,1,I1181+1),0))</f>
        <v>1</v>
      </c>
      <c r="J1182">
        <f>IF(AND(טבלה13[[#This Row],[CycleNumber]]&lt;B1183,טבלה13[[#This Row],[מקס קבוע]]&lt;&gt;""),IF(OR(טבלה13[[#This Row],[מספר סטייה]]&lt;I1183,AND(טבלה13[[#This Row],[מספר סטייה]]=3,I1183=1)),0,1),"")</f>
        <v>1</v>
      </c>
      <c r="K1182">
        <f>IF(טבלה13[[#This Row],[מקס קבוע]]&lt;&gt;"",טבלה13[[#This Row],[מקסימום]]-טבלה13[[#This Row],[מינימום]],"")</f>
        <v>5</v>
      </c>
      <c r="L1182">
        <f>IF(IFERROR(LOOKUP(טבלה13[[#This Row],[ClientID]],פיבוט!$A$4:$A$121),FALSE)=טבלה13[[#This Row],[ClientID]],1,0)</f>
        <v>1</v>
      </c>
      <c r="M1182" t="str">
        <f>IF(OR(טבלה13[[#This Row],[ClientID]]=A1183),"",1)</f>
        <v/>
      </c>
      <c r="N1182" s="3" t="str">
        <f>IF(טבלה13[[#This Row],[טווח]]&lt;&gt;K1181,טבלה13[[#This Row],[טווח]],"")</f>
        <v/>
      </c>
      <c r="O1182" s="3" t="str">
        <f>IF(טבלה13[[#This Row],[מניית טווחים]]&lt;&gt;"",IF(OR(30&gt;טבלה13[[#This Row],[מקסימום]],30&lt;טבלה13[[#This Row],[מינימום]]),0,1),"")</f>
        <v/>
      </c>
    </row>
    <row r="1183" spans="1:15" x14ac:dyDescent="0.25">
      <c r="A1183" t="s">
        <v>125</v>
      </c>
      <c r="B1183">
        <v>11</v>
      </c>
      <c r="C1183">
        <v>33</v>
      </c>
      <c r="D1183">
        <f>טבלה13[[#This Row],[LengthofCycle]]+1</f>
        <v>34</v>
      </c>
      <c r="E1183">
        <f>IF(טבלה13[[#This Row],[CycleNumber]]&lt;3,"",IF(טבלה13[[#This Row],[CycleNumber]]=3,MIN(D1181:D1183),IF(I1182=3,MIN(D1180:D1182),E1182)))</f>
        <v>29</v>
      </c>
      <c r="F1183">
        <f>IF(טבלה13[[#This Row],[CycleNumber]]&lt;3,"",IF(טבלה13[[#This Row],[CycleNumber]]=3,MAX(D1181:D1183),IF(I1182=3,MAX(D1180:D1182),F1182)))</f>
        <v>34</v>
      </c>
      <c r="G1183">
        <f>IF(OR(טבלה13[[#This Row],[CycleNumber]]&gt;B1184,B1184=""),IF(טבלה13[[#This Row],[מספר סטייה]]=3,MIN(D1181:D1183),טבלה13[[#This Row],[מינ קבוע]]),טבלה13[[#This Row],[מינ קבוע]])</f>
        <v>29</v>
      </c>
      <c r="H1183">
        <f>IF(OR(טבלה13[[#This Row],[CycleNumber]]&gt;B1184,B1184=""),IF(טבלה13[[#This Row],[מספר סטייה]]=3,MAX(D1181:D1183),טבלה13[[#This Row],[מקס קבוע]]),טבלה13[[#This Row],[מקס קבוע]])</f>
        <v>34</v>
      </c>
      <c r="I118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קבוע]]&lt;&gt;E1182,1,I1182+1),0))</f>
        <v>0</v>
      </c>
      <c r="J1183">
        <f>IF(AND(טבלה13[[#This Row],[CycleNumber]]&lt;B1184,טבלה13[[#This Row],[מקס קבוע]]&lt;&gt;""),IF(OR(טבלה13[[#This Row],[מספר סטייה]]&lt;I1184,AND(טבלה13[[#This Row],[מספר סטייה]]=3,I1184=1)),0,1),"")</f>
        <v>1</v>
      </c>
      <c r="K1183">
        <f>IF(טבלה13[[#This Row],[מקס קבוע]]&lt;&gt;"",טבלה13[[#This Row],[מקסימום]]-טבלה13[[#This Row],[מינימום]],"")</f>
        <v>5</v>
      </c>
      <c r="L1183">
        <f>IF(IFERROR(LOOKUP(טבלה13[[#This Row],[ClientID]],פיבוט!$A$4:$A$121),FALSE)=טבלה13[[#This Row],[ClientID]],1,0)</f>
        <v>1</v>
      </c>
      <c r="M1183" t="str">
        <f>IF(OR(טבלה13[[#This Row],[ClientID]]=A1184),"",1)</f>
        <v/>
      </c>
      <c r="N1183" s="3" t="str">
        <f>IF(טבלה13[[#This Row],[טווח]]&lt;&gt;K1182,טבלה13[[#This Row],[טווח]],"")</f>
        <v/>
      </c>
      <c r="O1183" s="3" t="str">
        <f>IF(טבלה13[[#This Row],[מניית טווחים]]&lt;&gt;"",IF(OR(30&gt;טבלה13[[#This Row],[מקסימום]],30&lt;טבלה13[[#This Row],[מינימום]]),0,1),"")</f>
        <v/>
      </c>
    </row>
    <row r="1184" spans="1:15" x14ac:dyDescent="0.25">
      <c r="A1184" t="s">
        <v>125</v>
      </c>
      <c r="B1184">
        <v>12</v>
      </c>
      <c r="C1184">
        <v>31</v>
      </c>
      <c r="D1184">
        <f>טבלה13[[#This Row],[LengthofCycle]]+1</f>
        <v>32</v>
      </c>
      <c r="E1184">
        <f>IF(טבלה13[[#This Row],[CycleNumber]]&lt;3,"",IF(טבלה13[[#This Row],[CycleNumber]]=3,MIN(D1182:D1184),IF(I1183=3,MIN(D1181:D1183),E1183)))</f>
        <v>29</v>
      </c>
      <c r="F1184">
        <f>IF(טבלה13[[#This Row],[CycleNumber]]&lt;3,"",IF(טבלה13[[#This Row],[CycleNumber]]=3,MAX(D1182:D1184),IF(I1183=3,MAX(D1181:D1183),F1183)))</f>
        <v>34</v>
      </c>
      <c r="G1184">
        <f>IF(OR(טבלה13[[#This Row],[CycleNumber]]&gt;B1185,B1185=""),IF(טבלה13[[#This Row],[מספר סטייה]]=3,MIN(D1182:D1184),טבלה13[[#This Row],[מינ קבוע]]),טבלה13[[#This Row],[מינ קבוע]])</f>
        <v>29</v>
      </c>
      <c r="H1184">
        <f>IF(OR(טבלה13[[#This Row],[CycleNumber]]&gt;B1185,B1185=""),IF(טבלה13[[#This Row],[מספר סטייה]]=3,MAX(D1182:D1184),טבלה13[[#This Row],[מקס קבוע]]),טבלה13[[#This Row],[מקס קבוע]])</f>
        <v>34</v>
      </c>
      <c r="I118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קבוע]]&lt;&gt;E1183,1,I1183+1),0))</f>
        <v>0</v>
      </c>
      <c r="J1184" t="str">
        <f>IF(AND(טבלה13[[#This Row],[CycleNumber]]&lt;B1185,טבלה13[[#This Row],[מקס קבוע]]&lt;&gt;""),IF(OR(טבלה13[[#This Row],[מספר סטייה]]&lt;I1185,AND(טבלה13[[#This Row],[מספר סטייה]]=3,I1185=1)),0,1),"")</f>
        <v/>
      </c>
      <c r="K1184">
        <f>IF(טבלה13[[#This Row],[מקס קבוע]]&lt;&gt;"",טבלה13[[#This Row],[מקסימום]]-טבלה13[[#This Row],[מינימום]],"")</f>
        <v>5</v>
      </c>
      <c r="L1184">
        <f>IF(IFERROR(LOOKUP(טבלה13[[#This Row],[ClientID]],פיבוט!$A$4:$A$121),FALSE)=טבלה13[[#This Row],[ClientID]],1,0)</f>
        <v>1</v>
      </c>
      <c r="M1184">
        <f>IF(OR(טבלה13[[#This Row],[ClientID]]=A1185),"",1)</f>
        <v>1</v>
      </c>
      <c r="N1184" s="3" t="str">
        <f>IF(טבלה13[[#This Row],[טווח]]&lt;&gt;K1183,טבלה13[[#This Row],[טווח]],"")</f>
        <v/>
      </c>
      <c r="O1184" s="3" t="str">
        <f>IF(טבלה13[[#This Row],[מניית טווחים]]&lt;&gt;"",IF(OR(30&gt;טבלה13[[#This Row],[מקסימום]],30&lt;טבלה13[[#This Row],[מינימום]]),0,1),"")</f>
        <v/>
      </c>
    </row>
    <row r="1185" spans="1:15" x14ac:dyDescent="0.25">
      <c r="A1185" t="s">
        <v>126</v>
      </c>
      <c r="B1185">
        <v>1</v>
      </c>
      <c r="C1185">
        <v>31</v>
      </c>
      <c r="D1185">
        <f>טבלה13[[#This Row],[LengthofCycle]]+1</f>
        <v>32</v>
      </c>
      <c r="E1185" t="str">
        <f>IF(טבלה13[[#This Row],[CycleNumber]]&lt;3,"",IF(טבלה13[[#This Row],[CycleNumber]]=3,MIN(D1183:D1185),IF(I1184=3,MIN(D1182:D1184),E1184)))</f>
        <v/>
      </c>
      <c r="F1185" t="str">
        <f>IF(טבלה13[[#This Row],[CycleNumber]]&lt;3,"",IF(טבלה13[[#This Row],[CycleNumber]]=3,MAX(D1183:D1185),IF(I1184=3,MAX(D1182:D1184),F1184)))</f>
        <v/>
      </c>
      <c r="G1185" t="str">
        <f>IF(OR(טבלה13[[#This Row],[CycleNumber]]&gt;B1186,B1186=""),IF(טבלה13[[#This Row],[מספר סטייה]]=3,MIN(D1183:D1185),טבלה13[[#This Row],[מינ קבוע]]),טבלה13[[#This Row],[מינ קבוע]])</f>
        <v/>
      </c>
      <c r="H1185" t="str">
        <f>IF(OR(טבלה13[[#This Row],[CycleNumber]]&gt;B1186,B1186=""),IF(טבלה13[[#This Row],[מספר סטייה]]=3,MAX(D1183:D1185),טבלה13[[#This Row],[מקס קבוע]]),טבלה13[[#This Row],[מקס קבוע]])</f>
        <v/>
      </c>
      <c r="I118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קבוע]]&lt;&gt;E1184,1,I1184+1),0))</f>
        <v/>
      </c>
      <c r="J1185" t="str">
        <f>IF(AND(טבלה13[[#This Row],[CycleNumber]]&lt;B1186,טבלה13[[#This Row],[מקס קבוע]]&lt;&gt;""),IF(OR(טבלה13[[#This Row],[מספר סטייה]]&lt;I1186,AND(טבלה13[[#This Row],[מספר סטייה]]=3,I1186=1)),0,1),"")</f>
        <v/>
      </c>
      <c r="K1185" t="str">
        <f>IF(טבלה13[[#This Row],[מקס קבוע]]&lt;&gt;"",טבלה13[[#This Row],[מקסימום]]-טבלה13[[#This Row],[מינימום]],"")</f>
        <v/>
      </c>
      <c r="L1185">
        <f>IF(IFERROR(LOOKUP(טבלה13[[#This Row],[ClientID]],פיבוט!$A$4:$A$121),FALSE)=טבלה13[[#This Row],[ClientID]],1,0)</f>
        <v>1</v>
      </c>
      <c r="M1185" t="str">
        <f>IF(OR(טבלה13[[#This Row],[ClientID]]=A1186),"",1)</f>
        <v/>
      </c>
      <c r="N1185" s="3" t="str">
        <f>IF(טבלה13[[#This Row],[טווח]]&lt;&gt;K1184,טבלה13[[#This Row],[טווח]],"")</f>
        <v/>
      </c>
      <c r="O1185" s="3" t="str">
        <f>IF(טבלה13[[#This Row],[מניית טווחים]]&lt;&gt;"",IF(OR(30&gt;טבלה13[[#This Row],[מקסימום]],30&lt;טבלה13[[#This Row],[מינימום]]),0,1),"")</f>
        <v/>
      </c>
    </row>
    <row r="1186" spans="1:15" x14ac:dyDescent="0.25">
      <c r="A1186" t="s">
        <v>126</v>
      </c>
      <c r="B1186">
        <v>2</v>
      </c>
      <c r="C1186">
        <v>31</v>
      </c>
      <c r="D1186">
        <f>טבלה13[[#This Row],[LengthofCycle]]+1</f>
        <v>32</v>
      </c>
      <c r="E1186" t="str">
        <f>IF(טבלה13[[#This Row],[CycleNumber]]&lt;3,"",IF(טבלה13[[#This Row],[CycleNumber]]=3,MIN(D1184:D1186),IF(I1185=3,MIN(D1183:D1185),E1185)))</f>
        <v/>
      </c>
      <c r="F1186" t="str">
        <f>IF(טבלה13[[#This Row],[CycleNumber]]&lt;3,"",IF(טבלה13[[#This Row],[CycleNumber]]=3,MAX(D1184:D1186),IF(I1185=3,MAX(D1183:D1185),F1185)))</f>
        <v/>
      </c>
      <c r="G1186" t="str">
        <f>IF(OR(טבלה13[[#This Row],[CycleNumber]]&gt;B1187,B1187=""),IF(טבלה13[[#This Row],[מספר סטייה]]=3,MIN(D1184:D1186),טבלה13[[#This Row],[מינ קבוע]]),טבלה13[[#This Row],[מינ קבוע]])</f>
        <v/>
      </c>
      <c r="H1186" t="str">
        <f>IF(OR(טבלה13[[#This Row],[CycleNumber]]&gt;B1187,B1187=""),IF(טבלה13[[#This Row],[מספר סטייה]]=3,MAX(D1184:D1186),טבלה13[[#This Row],[מקס קבוע]]),טבלה13[[#This Row],[מקס קבוע]])</f>
        <v/>
      </c>
      <c r="I118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קבוע]]&lt;&gt;E1185,1,I1185+1),0))</f>
        <v/>
      </c>
      <c r="J1186" t="str">
        <f>IF(AND(טבלה13[[#This Row],[CycleNumber]]&lt;B1187,טבלה13[[#This Row],[מקס קבוע]]&lt;&gt;""),IF(OR(טבלה13[[#This Row],[מספר סטייה]]&lt;I1187,AND(טבלה13[[#This Row],[מספר סטייה]]=3,I1187=1)),0,1),"")</f>
        <v/>
      </c>
      <c r="K1186" t="str">
        <f>IF(טבלה13[[#This Row],[מקס קבוע]]&lt;&gt;"",טבלה13[[#This Row],[מקסימום]]-טבלה13[[#This Row],[מינימום]],"")</f>
        <v/>
      </c>
      <c r="L1186">
        <f>IF(IFERROR(LOOKUP(טבלה13[[#This Row],[ClientID]],פיבוט!$A$4:$A$121),FALSE)=טבלה13[[#This Row],[ClientID]],1,0)</f>
        <v>1</v>
      </c>
      <c r="M1186" t="str">
        <f>IF(OR(טבלה13[[#This Row],[ClientID]]=A1187),"",1)</f>
        <v/>
      </c>
      <c r="N1186" s="3" t="str">
        <f>IF(טבלה13[[#This Row],[טווח]]&lt;&gt;K1185,טבלה13[[#This Row],[טווח]],"")</f>
        <v/>
      </c>
      <c r="O1186" s="3" t="str">
        <f>IF(טבלה13[[#This Row],[מניית טווחים]]&lt;&gt;"",IF(OR(30&gt;טבלה13[[#This Row],[מקסימום]],30&lt;טבלה13[[#This Row],[מינימום]]),0,1),"")</f>
        <v/>
      </c>
    </row>
    <row r="1187" spans="1:15" x14ac:dyDescent="0.25">
      <c r="A1187" t="s">
        <v>126</v>
      </c>
      <c r="B1187">
        <v>3</v>
      </c>
      <c r="C1187">
        <v>31</v>
      </c>
      <c r="D1187">
        <f>טבלה13[[#This Row],[LengthofCycle]]+1</f>
        <v>32</v>
      </c>
      <c r="E1187">
        <f>IF(טבלה13[[#This Row],[CycleNumber]]&lt;3,"",IF(טבלה13[[#This Row],[CycleNumber]]=3,MIN(D1185:D1187),IF(I1186=3,MIN(D1184:D1186),E1186)))</f>
        <v>32</v>
      </c>
      <c r="F1187">
        <f>IF(טבלה13[[#This Row],[CycleNumber]]&lt;3,"",IF(טבלה13[[#This Row],[CycleNumber]]=3,MAX(D1185:D1187),IF(I1186=3,MAX(D1184:D1186),F1186)))</f>
        <v>32</v>
      </c>
      <c r="G1187">
        <f>IF(OR(טבלה13[[#This Row],[CycleNumber]]&gt;B1188,B1188=""),IF(טבלה13[[#This Row],[מספר סטייה]]=3,MIN(D1185:D1187),טבלה13[[#This Row],[מינ קבוע]]),טבלה13[[#This Row],[מינ קבוע]])</f>
        <v>32</v>
      </c>
      <c r="H1187">
        <f>IF(OR(טבלה13[[#This Row],[CycleNumber]]&gt;B1188,B1188=""),IF(טבלה13[[#This Row],[מספר סטייה]]=3,MAX(D1185:D1187),טבלה13[[#This Row],[מקס קבוע]]),טבלה13[[#This Row],[מקס קבוע]])</f>
        <v>32</v>
      </c>
      <c r="I118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קבוע]]&lt;&gt;E1186,1,I1186+1),0))</f>
        <v>0</v>
      </c>
      <c r="J1187">
        <f>IF(AND(טבלה13[[#This Row],[CycleNumber]]&lt;B1188,טבלה13[[#This Row],[מקס קבוע]]&lt;&gt;""),IF(OR(טבלה13[[#This Row],[מספר סטייה]]&lt;I1188,AND(טבלה13[[#This Row],[מספר סטייה]]=3,I1188=1)),0,1),"")</f>
        <v>0</v>
      </c>
      <c r="K1187">
        <f>IF(טבלה13[[#This Row],[מקס קבוע]]&lt;&gt;"",טבלה13[[#This Row],[מקסימום]]-טבלה13[[#This Row],[מינימום]],"")</f>
        <v>0</v>
      </c>
      <c r="L1187">
        <f>IF(IFERROR(LOOKUP(טבלה13[[#This Row],[ClientID]],פיבוט!$A$4:$A$121),FALSE)=טבלה13[[#This Row],[ClientID]],1,0)</f>
        <v>1</v>
      </c>
      <c r="M1187" t="str">
        <f>IF(OR(טבלה13[[#This Row],[ClientID]]=A1188),"",1)</f>
        <v/>
      </c>
      <c r="N1187" s="3">
        <f>IF(טבלה13[[#This Row],[טווח]]&lt;&gt;K1186,טבלה13[[#This Row],[טווח]],"")</f>
        <v>0</v>
      </c>
      <c r="O1187" s="3">
        <f>IF(טבלה13[[#This Row],[מניית טווחים]]&lt;&gt;"",IF(OR(30&gt;טבלה13[[#This Row],[מקסימום]],30&lt;טבלה13[[#This Row],[מינימום]]),0,1),"")</f>
        <v>0</v>
      </c>
    </row>
    <row r="1188" spans="1:15" x14ac:dyDescent="0.25">
      <c r="A1188" t="s">
        <v>126</v>
      </c>
      <c r="B1188">
        <v>4</v>
      </c>
      <c r="C1188">
        <v>30</v>
      </c>
      <c r="D1188">
        <f>טבלה13[[#This Row],[LengthofCycle]]+1</f>
        <v>31</v>
      </c>
      <c r="E1188">
        <f>IF(טבלה13[[#This Row],[CycleNumber]]&lt;3,"",IF(טבלה13[[#This Row],[CycleNumber]]=3,MIN(D1186:D1188),IF(I1187=3,MIN(D1185:D1187),E1187)))</f>
        <v>32</v>
      </c>
      <c r="F1188">
        <f>IF(טבלה13[[#This Row],[CycleNumber]]&lt;3,"",IF(טבלה13[[#This Row],[CycleNumber]]=3,MAX(D1186:D1188),IF(I1187=3,MAX(D1185:D1187),F1187)))</f>
        <v>32</v>
      </c>
      <c r="G1188">
        <f>IF(OR(טבלה13[[#This Row],[CycleNumber]]&gt;B1189,B1189=""),IF(טבלה13[[#This Row],[מספר סטייה]]=3,MIN(D1186:D1188),טבלה13[[#This Row],[מינ קבוע]]),טבלה13[[#This Row],[מינ קבוע]])</f>
        <v>32</v>
      </c>
      <c r="H1188">
        <f>IF(OR(טבלה13[[#This Row],[CycleNumber]]&gt;B1189,B1189=""),IF(טבלה13[[#This Row],[מספר סטייה]]=3,MAX(D1186:D1188),טבלה13[[#This Row],[מקס קבוע]]),טבלה13[[#This Row],[מקס קבוע]])</f>
        <v>32</v>
      </c>
      <c r="I118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קבוע]]&lt;&gt;E1187,1,I1187+1),0))</f>
        <v>1</v>
      </c>
      <c r="J1188">
        <f>IF(AND(טבלה13[[#This Row],[CycleNumber]]&lt;B1189,טבלה13[[#This Row],[מקס קבוע]]&lt;&gt;""),IF(OR(טבלה13[[#This Row],[מספר סטייה]]&lt;I1189,AND(טבלה13[[#This Row],[מספר סטייה]]=3,I1189=1)),0,1),"")</f>
        <v>0</v>
      </c>
      <c r="K1188">
        <f>IF(טבלה13[[#This Row],[מקס קבוע]]&lt;&gt;"",טבלה13[[#This Row],[מקסימום]]-טבלה13[[#This Row],[מינימום]],"")</f>
        <v>0</v>
      </c>
      <c r="L1188">
        <f>IF(IFERROR(LOOKUP(טבלה13[[#This Row],[ClientID]],פיבוט!$A$4:$A$121),FALSE)=טבלה13[[#This Row],[ClientID]],1,0)</f>
        <v>1</v>
      </c>
      <c r="M1188" t="str">
        <f>IF(OR(טבלה13[[#This Row],[ClientID]]=A1189),"",1)</f>
        <v/>
      </c>
      <c r="N1188" s="3" t="str">
        <f>IF(טבלה13[[#This Row],[טווח]]&lt;&gt;K1187,טבלה13[[#This Row],[טווח]],"")</f>
        <v/>
      </c>
      <c r="O1188" s="3" t="str">
        <f>IF(טבלה13[[#This Row],[מניית טווחים]]&lt;&gt;"",IF(OR(30&gt;טבלה13[[#This Row],[מקסימום]],30&lt;טבלה13[[#This Row],[מינימום]]),0,1),"")</f>
        <v/>
      </c>
    </row>
    <row r="1189" spans="1:15" x14ac:dyDescent="0.25">
      <c r="A1189" t="s">
        <v>126</v>
      </c>
      <c r="B1189">
        <v>5</v>
      </c>
      <c r="C1189">
        <v>32</v>
      </c>
      <c r="D1189">
        <f>טבלה13[[#This Row],[LengthofCycle]]+1</f>
        <v>33</v>
      </c>
      <c r="E1189">
        <f>IF(טבלה13[[#This Row],[CycleNumber]]&lt;3,"",IF(טבלה13[[#This Row],[CycleNumber]]=3,MIN(D1187:D1189),IF(I1188=3,MIN(D1186:D1188),E1188)))</f>
        <v>32</v>
      </c>
      <c r="F1189">
        <f>IF(טבלה13[[#This Row],[CycleNumber]]&lt;3,"",IF(טבלה13[[#This Row],[CycleNumber]]=3,MAX(D1187:D1189),IF(I1188=3,MAX(D1186:D1188),F1188)))</f>
        <v>32</v>
      </c>
      <c r="G1189">
        <f>IF(OR(טבלה13[[#This Row],[CycleNumber]]&gt;B1190,B1190=""),IF(טבלה13[[#This Row],[מספר סטייה]]=3,MIN(D1187:D1189),טבלה13[[#This Row],[מינ קבוע]]),טבלה13[[#This Row],[מינ קבוע]])</f>
        <v>32</v>
      </c>
      <c r="H1189">
        <f>IF(OR(טבלה13[[#This Row],[CycleNumber]]&gt;B1190,B1190=""),IF(טבלה13[[#This Row],[מספר סטייה]]=3,MAX(D1187:D1189),טבלה13[[#This Row],[מקס קבוע]]),טבלה13[[#This Row],[מקס קבוע]])</f>
        <v>32</v>
      </c>
      <c r="I118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קבוע]]&lt;&gt;E1188,1,I1188+1),0))</f>
        <v>2</v>
      </c>
      <c r="J1189">
        <f>IF(AND(טבלה13[[#This Row],[CycleNumber]]&lt;B1190,טבלה13[[#This Row],[מקס קבוע]]&lt;&gt;""),IF(OR(טבלה13[[#This Row],[מספר סטייה]]&lt;I1190,AND(טבלה13[[#This Row],[מספר סטייה]]=3,I1190=1)),0,1),"")</f>
        <v>1</v>
      </c>
      <c r="K1189">
        <f>IF(טבלה13[[#This Row],[מקס קבוע]]&lt;&gt;"",טבלה13[[#This Row],[מקסימום]]-טבלה13[[#This Row],[מינימום]],"")</f>
        <v>0</v>
      </c>
      <c r="L1189">
        <f>IF(IFERROR(LOOKUP(טבלה13[[#This Row],[ClientID]],פיבוט!$A$4:$A$121),FALSE)=טבלה13[[#This Row],[ClientID]],1,0)</f>
        <v>1</v>
      </c>
      <c r="M1189" t="str">
        <f>IF(OR(טבלה13[[#This Row],[ClientID]]=A1190),"",1)</f>
        <v/>
      </c>
      <c r="N1189" s="3" t="str">
        <f>IF(טבלה13[[#This Row],[טווח]]&lt;&gt;K1188,טבלה13[[#This Row],[טווח]],"")</f>
        <v/>
      </c>
      <c r="O1189" s="3" t="str">
        <f>IF(טבלה13[[#This Row],[מניית טווחים]]&lt;&gt;"",IF(OR(30&gt;טבלה13[[#This Row],[מקסימום]],30&lt;טבלה13[[#This Row],[מינימום]]),0,1),"")</f>
        <v/>
      </c>
    </row>
    <row r="1190" spans="1:15" x14ac:dyDescent="0.25">
      <c r="A1190" t="s">
        <v>126</v>
      </c>
      <c r="B1190">
        <v>6</v>
      </c>
      <c r="C1190">
        <v>31</v>
      </c>
      <c r="D1190">
        <f>טבלה13[[#This Row],[LengthofCycle]]+1</f>
        <v>32</v>
      </c>
      <c r="E1190">
        <f>IF(טבלה13[[#This Row],[CycleNumber]]&lt;3,"",IF(טבלה13[[#This Row],[CycleNumber]]=3,MIN(D1188:D1190),IF(I1189=3,MIN(D1187:D1189),E1189)))</f>
        <v>32</v>
      </c>
      <c r="F1190">
        <f>IF(טבלה13[[#This Row],[CycleNumber]]&lt;3,"",IF(טבלה13[[#This Row],[CycleNumber]]=3,MAX(D1188:D1190),IF(I1189=3,MAX(D1187:D1189),F1189)))</f>
        <v>32</v>
      </c>
      <c r="G1190">
        <f>IF(OR(טבלה13[[#This Row],[CycleNumber]]&gt;B1191,B1191=""),IF(טבלה13[[#This Row],[מספר סטייה]]=3,MIN(D1188:D1190),טבלה13[[#This Row],[מינ קבוע]]),טבלה13[[#This Row],[מינ קבוע]])</f>
        <v>32</v>
      </c>
      <c r="H1190">
        <f>IF(OR(טבלה13[[#This Row],[CycleNumber]]&gt;B1191,B1191=""),IF(טבלה13[[#This Row],[מספר סטייה]]=3,MAX(D1188:D1190),טבלה13[[#This Row],[מקס קבוע]]),טבלה13[[#This Row],[מקס קבוע]])</f>
        <v>32</v>
      </c>
      <c r="I119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קבוע]]&lt;&gt;E1189,1,I1189+1),0))</f>
        <v>0</v>
      </c>
      <c r="J1190">
        <f>IF(AND(טבלה13[[#This Row],[CycleNumber]]&lt;B1191,טבלה13[[#This Row],[מקס קבוע]]&lt;&gt;""),IF(OR(טבלה13[[#This Row],[מספר סטייה]]&lt;I1191,AND(טבלה13[[#This Row],[מספר סטייה]]=3,I1191=1)),0,1),"")</f>
        <v>1</v>
      </c>
      <c r="K1190">
        <f>IF(טבלה13[[#This Row],[מקס קבוע]]&lt;&gt;"",טבלה13[[#This Row],[מקסימום]]-טבלה13[[#This Row],[מינימום]],"")</f>
        <v>0</v>
      </c>
      <c r="L1190">
        <f>IF(IFERROR(LOOKUP(טבלה13[[#This Row],[ClientID]],פיבוט!$A$4:$A$121),FALSE)=טבלה13[[#This Row],[ClientID]],1,0)</f>
        <v>1</v>
      </c>
      <c r="M1190" t="str">
        <f>IF(OR(טבלה13[[#This Row],[ClientID]]=A1191),"",1)</f>
        <v/>
      </c>
      <c r="N1190" s="3" t="str">
        <f>IF(טבלה13[[#This Row],[טווח]]&lt;&gt;K1189,טבלה13[[#This Row],[טווח]],"")</f>
        <v/>
      </c>
      <c r="O1190" s="3" t="str">
        <f>IF(טבלה13[[#This Row],[מניית טווחים]]&lt;&gt;"",IF(OR(30&gt;טבלה13[[#This Row],[מקסימום]],30&lt;טבלה13[[#This Row],[מינימום]]),0,1),"")</f>
        <v/>
      </c>
    </row>
    <row r="1191" spans="1:15" x14ac:dyDescent="0.25">
      <c r="A1191" t="s">
        <v>126</v>
      </c>
      <c r="B1191">
        <v>7</v>
      </c>
      <c r="C1191">
        <v>31</v>
      </c>
      <c r="D1191">
        <f>טבלה13[[#This Row],[LengthofCycle]]+1</f>
        <v>32</v>
      </c>
      <c r="E1191">
        <f>IF(טבלה13[[#This Row],[CycleNumber]]&lt;3,"",IF(טבלה13[[#This Row],[CycleNumber]]=3,MIN(D1189:D1191),IF(I1190=3,MIN(D1188:D1190),E1190)))</f>
        <v>32</v>
      </c>
      <c r="F1191">
        <f>IF(טבלה13[[#This Row],[CycleNumber]]&lt;3,"",IF(טבלה13[[#This Row],[CycleNumber]]=3,MAX(D1189:D1191),IF(I1190=3,MAX(D1188:D1190),F1190)))</f>
        <v>32</v>
      </c>
      <c r="G1191">
        <f>IF(OR(טבלה13[[#This Row],[CycleNumber]]&gt;B1192,B1192=""),IF(טבלה13[[#This Row],[מספר סטייה]]=3,MIN(D1189:D1191),טבלה13[[#This Row],[מינ קבוע]]),טבלה13[[#This Row],[מינ קבוע]])</f>
        <v>32</v>
      </c>
      <c r="H1191">
        <f>IF(OR(טבלה13[[#This Row],[CycleNumber]]&gt;B1192,B1192=""),IF(טבלה13[[#This Row],[מספר סטייה]]=3,MAX(D1189:D1191),טבלה13[[#This Row],[מקס קבוע]]),טבלה13[[#This Row],[מקס קבוע]])</f>
        <v>32</v>
      </c>
      <c r="I119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קבוע]]&lt;&gt;E1190,1,I1190+1),0))</f>
        <v>0</v>
      </c>
      <c r="J1191">
        <f>IF(AND(טבלה13[[#This Row],[CycleNumber]]&lt;B1192,טבלה13[[#This Row],[מקס קבוע]]&lt;&gt;""),IF(OR(טבלה13[[#This Row],[מספר סטייה]]&lt;I1192,AND(טבלה13[[#This Row],[מספר סטייה]]=3,I1192=1)),0,1),"")</f>
        <v>0</v>
      </c>
      <c r="K1191">
        <f>IF(טבלה13[[#This Row],[מקס קבוע]]&lt;&gt;"",טבלה13[[#This Row],[מקסימום]]-טבלה13[[#This Row],[מינימום]],"")</f>
        <v>0</v>
      </c>
      <c r="L1191">
        <f>IF(IFERROR(LOOKUP(טבלה13[[#This Row],[ClientID]],פיבוט!$A$4:$A$121),FALSE)=טבלה13[[#This Row],[ClientID]],1,0)</f>
        <v>1</v>
      </c>
      <c r="M1191" t="str">
        <f>IF(OR(טבלה13[[#This Row],[ClientID]]=A1192),"",1)</f>
        <v/>
      </c>
      <c r="N1191" s="3" t="str">
        <f>IF(טבלה13[[#This Row],[טווח]]&lt;&gt;K1190,טבלה13[[#This Row],[טווח]],"")</f>
        <v/>
      </c>
      <c r="O1191" s="3" t="str">
        <f>IF(טבלה13[[#This Row],[מניית טווחים]]&lt;&gt;"",IF(OR(30&gt;טבלה13[[#This Row],[מקסימום]],30&lt;טבלה13[[#This Row],[מינימום]]),0,1),"")</f>
        <v/>
      </c>
    </row>
    <row r="1192" spans="1:15" x14ac:dyDescent="0.25">
      <c r="A1192" t="s">
        <v>126</v>
      </c>
      <c r="B1192">
        <v>8</v>
      </c>
      <c r="C1192">
        <v>32</v>
      </c>
      <c r="D1192">
        <f>טבלה13[[#This Row],[LengthofCycle]]+1</f>
        <v>33</v>
      </c>
      <c r="E1192">
        <f>IF(טבלה13[[#This Row],[CycleNumber]]&lt;3,"",IF(טבלה13[[#This Row],[CycleNumber]]=3,MIN(D1190:D1192),IF(I1191=3,MIN(D1189:D1191),E1191)))</f>
        <v>32</v>
      </c>
      <c r="F1192">
        <f>IF(טבלה13[[#This Row],[CycleNumber]]&lt;3,"",IF(טבלה13[[#This Row],[CycleNumber]]=3,MAX(D1190:D1192),IF(I1191=3,MAX(D1189:D1191),F1191)))</f>
        <v>32</v>
      </c>
      <c r="G1192">
        <f>IF(OR(טבלה13[[#This Row],[CycleNumber]]&gt;B1193,B1193=""),IF(טבלה13[[#This Row],[מספר סטייה]]=3,MIN(D1190:D1192),טבלה13[[#This Row],[מינ קבוע]]),טבלה13[[#This Row],[מינ קבוע]])</f>
        <v>32</v>
      </c>
      <c r="H1192">
        <f>IF(OR(טבלה13[[#This Row],[CycleNumber]]&gt;B1193,B1193=""),IF(טבלה13[[#This Row],[מספר סטייה]]=3,MAX(D1190:D1192),טבלה13[[#This Row],[מקס קבוע]]),טבלה13[[#This Row],[מקס קבוע]])</f>
        <v>32</v>
      </c>
      <c r="I119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קבוע]]&lt;&gt;E1191,1,I1191+1),0))</f>
        <v>1</v>
      </c>
      <c r="J1192">
        <f>IF(AND(טבלה13[[#This Row],[CycleNumber]]&lt;B1193,טבלה13[[#This Row],[מקס קבוע]]&lt;&gt;""),IF(OR(טבלה13[[#This Row],[מספר סטייה]]&lt;I1193,AND(טבלה13[[#This Row],[מספר סטייה]]=3,I1193=1)),0,1),"")</f>
        <v>0</v>
      </c>
      <c r="K1192">
        <f>IF(טבלה13[[#This Row],[מקס קבוע]]&lt;&gt;"",טבלה13[[#This Row],[מקסימום]]-טבלה13[[#This Row],[מינימום]],"")</f>
        <v>0</v>
      </c>
      <c r="L1192">
        <f>IF(IFERROR(LOOKUP(טבלה13[[#This Row],[ClientID]],פיבוט!$A$4:$A$121),FALSE)=טבלה13[[#This Row],[ClientID]],1,0)</f>
        <v>1</v>
      </c>
      <c r="M1192" t="str">
        <f>IF(OR(טבלה13[[#This Row],[ClientID]]=A1193),"",1)</f>
        <v/>
      </c>
      <c r="N1192" s="3" t="str">
        <f>IF(טבלה13[[#This Row],[טווח]]&lt;&gt;K1191,טבלה13[[#This Row],[טווח]],"")</f>
        <v/>
      </c>
      <c r="O1192" s="3" t="str">
        <f>IF(טבלה13[[#This Row],[מניית טווחים]]&lt;&gt;"",IF(OR(30&gt;טבלה13[[#This Row],[מקסימום]],30&lt;טבלה13[[#This Row],[מינימום]]),0,1),"")</f>
        <v/>
      </c>
    </row>
    <row r="1193" spans="1:15" x14ac:dyDescent="0.25">
      <c r="A1193" t="s">
        <v>126</v>
      </c>
      <c r="B1193">
        <v>9</v>
      </c>
      <c r="C1193">
        <v>30</v>
      </c>
      <c r="D1193">
        <f>טבלה13[[#This Row],[LengthofCycle]]+1</f>
        <v>31</v>
      </c>
      <c r="E1193">
        <f>IF(טבלה13[[#This Row],[CycleNumber]]&lt;3,"",IF(טבלה13[[#This Row],[CycleNumber]]=3,MIN(D1191:D1193),IF(I1192=3,MIN(D1190:D1192),E1192)))</f>
        <v>32</v>
      </c>
      <c r="F1193">
        <f>IF(טבלה13[[#This Row],[CycleNumber]]&lt;3,"",IF(טבלה13[[#This Row],[CycleNumber]]=3,MAX(D1191:D1193),IF(I1192=3,MAX(D1190:D1192),F1192)))</f>
        <v>32</v>
      </c>
      <c r="G1193">
        <f>IF(OR(טבלה13[[#This Row],[CycleNumber]]&gt;B1194,B1194=""),IF(טבלה13[[#This Row],[מספר סטייה]]=3,MIN(D1191:D1193),טבלה13[[#This Row],[מינ קבוע]]),טבלה13[[#This Row],[מינ קבוע]])</f>
        <v>32</v>
      </c>
      <c r="H1193">
        <f>IF(OR(טבלה13[[#This Row],[CycleNumber]]&gt;B1194,B1194=""),IF(טבלה13[[#This Row],[מספר סטייה]]=3,MAX(D1191:D1193),טבלה13[[#This Row],[מקס קבוע]]),טבלה13[[#This Row],[מקס קבוע]])</f>
        <v>32</v>
      </c>
      <c r="I119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קבוע]]&lt;&gt;E1192,1,I1192+1),0))</f>
        <v>2</v>
      </c>
      <c r="J1193">
        <f>IF(AND(טבלה13[[#This Row],[CycleNumber]]&lt;B1194,טבלה13[[#This Row],[מקס קבוע]]&lt;&gt;""),IF(OR(טבלה13[[#This Row],[מספר סטייה]]&lt;I1194,AND(טבלה13[[#This Row],[מספר סטייה]]=3,I1194=1)),0,1),"")</f>
        <v>0</v>
      </c>
      <c r="K1193">
        <f>IF(טבלה13[[#This Row],[מקס קבוע]]&lt;&gt;"",טבלה13[[#This Row],[מקסימום]]-טבלה13[[#This Row],[מינימום]],"")</f>
        <v>0</v>
      </c>
      <c r="L1193">
        <f>IF(IFERROR(LOOKUP(טבלה13[[#This Row],[ClientID]],פיבוט!$A$4:$A$121),FALSE)=טבלה13[[#This Row],[ClientID]],1,0)</f>
        <v>1</v>
      </c>
      <c r="M1193" t="str">
        <f>IF(OR(טבלה13[[#This Row],[ClientID]]=A1194),"",1)</f>
        <v/>
      </c>
      <c r="N1193" s="3" t="str">
        <f>IF(טבלה13[[#This Row],[טווח]]&lt;&gt;K1192,טבלה13[[#This Row],[טווח]],"")</f>
        <v/>
      </c>
      <c r="O1193" s="3" t="str">
        <f>IF(טבלה13[[#This Row],[מניית טווחים]]&lt;&gt;"",IF(OR(30&gt;טבלה13[[#This Row],[מקסימום]],30&lt;טבלה13[[#This Row],[מינימום]]),0,1),"")</f>
        <v/>
      </c>
    </row>
    <row r="1194" spans="1:15" x14ac:dyDescent="0.25">
      <c r="A1194" t="s">
        <v>126</v>
      </c>
      <c r="B1194">
        <v>10</v>
      </c>
      <c r="C1194">
        <v>30</v>
      </c>
      <c r="D1194">
        <f>טבלה13[[#This Row],[LengthofCycle]]+1</f>
        <v>31</v>
      </c>
      <c r="E1194">
        <f>IF(טבלה13[[#This Row],[CycleNumber]]&lt;3,"",IF(טבלה13[[#This Row],[CycleNumber]]=3,MIN(D1192:D1194),IF(I1193=3,MIN(D1191:D1193),E1193)))</f>
        <v>32</v>
      </c>
      <c r="F1194">
        <f>IF(טבלה13[[#This Row],[CycleNumber]]&lt;3,"",IF(טבלה13[[#This Row],[CycleNumber]]=3,MAX(D1192:D1194),IF(I1193=3,MAX(D1191:D1193),F1193)))</f>
        <v>32</v>
      </c>
      <c r="G1194">
        <f>IF(OR(טבלה13[[#This Row],[CycleNumber]]&gt;B1195,B1195=""),IF(טבלה13[[#This Row],[מספר סטייה]]=3,MIN(D1192:D1194),טבלה13[[#This Row],[מינ קבוע]]),טבלה13[[#This Row],[מינ קבוע]])</f>
        <v>32</v>
      </c>
      <c r="H1194">
        <f>IF(OR(טבלה13[[#This Row],[CycleNumber]]&gt;B1195,B1195=""),IF(טבלה13[[#This Row],[מספר סטייה]]=3,MAX(D1192:D1194),טבלה13[[#This Row],[מקס קבוע]]),טבלה13[[#This Row],[מקס קבוע]])</f>
        <v>32</v>
      </c>
      <c r="I119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קבוע]]&lt;&gt;E1193,1,I1193+1),0))</f>
        <v>3</v>
      </c>
      <c r="J1194">
        <f>IF(AND(טבלה13[[#This Row],[CycleNumber]]&lt;B1195,טבלה13[[#This Row],[מקס קבוע]]&lt;&gt;""),IF(OR(טבלה13[[#This Row],[מספר סטייה]]&lt;I1195,AND(טבלה13[[#This Row],[מספר סטייה]]=3,I1195=1)),0,1),"")</f>
        <v>0</v>
      </c>
      <c r="K1194">
        <f>IF(טבלה13[[#This Row],[מקס קבוע]]&lt;&gt;"",טבלה13[[#This Row],[מקסימום]]-טבלה13[[#This Row],[מינימום]],"")</f>
        <v>0</v>
      </c>
      <c r="L1194">
        <f>IF(IFERROR(LOOKUP(טבלה13[[#This Row],[ClientID]],פיבוט!$A$4:$A$121),FALSE)=טבלה13[[#This Row],[ClientID]],1,0)</f>
        <v>1</v>
      </c>
      <c r="M1194" t="str">
        <f>IF(OR(טבלה13[[#This Row],[ClientID]]=A1195),"",1)</f>
        <v/>
      </c>
      <c r="N1194" s="3" t="str">
        <f>IF(טבלה13[[#This Row],[טווח]]&lt;&gt;K1193,טבלה13[[#This Row],[טווח]],"")</f>
        <v/>
      </c>
      <c r="O1194" s="3" t="str">
        <f>IF(טבלה13[[#This Row],[מניית טווחים]]&lt;&gt;"",IF(OR(30&gt;טבלה13[[#This Row],[מקסימום]],30&lt;טבלה13[[#This Row],[מינימום]]),0,1),"")</f>
        <v/>
      </c>
    </row>
    <row r="1195" spans="1:15" x14ac:dyDescent="0.25">
      <c r="A1195" t="s">
        <v>126</v>
      </c>
      <c r="B1195">
        <v>11</v>
      </c>
      <c r="C1195">
        <v>27</v>
      </c>
      <c r="D1195">
        <f>טבלה13[[#This Row],[LengthofCycle]]+1</f>
        <v>28</v>
      </c>
      <c r="E1195">
        <f>IF(טבלה13[[#This Row],[CycleNumber]]&lt;3,"",IF(טבלה13[[#This Row],[CycleNumber]]=3,MIN(D1193:D1195),IF(I1194=3,MIN(D1192:D1194),E1194)))</f>
        <v>31</v>
      </c>
      <c r="F1195">
        <f>IF(טבלה13[[#This Row],[CycleNumber]]&lt;3,"",IF(טבלה13[[#This Row],[CycleNumber]]=3,MAX(D1193:D1195),IF(I1194=3,MAX(D1192:D1194),F1194)))</f>
        <v>33</v>
      </c>
      <c r="G1195">
        <f>IF(OR(טבלה13[[#This Row],[CycleNumber]]&gt;B1196,B1196=""),IF(טבלה13[[#This Row],[מספר סטייה]]=3,MIN(D1193:D1195),טבלה13[[#This Row],[מינ קבוע]]),טבלה13[[#This Row],[מינ קבוע]])</f>
        <v>31</v>
      </c>
      <c r="H1195">
        <f>IF(OR(טבלה13[[#This Row],[CycleNumber]]&gt;B1196,B1196=""),IF(טבלה13[[#This Row],[מספר סטייה]]=3,MAX(D1193:D1195),טבלה13[[#This Row],[מקס קבוע]]),טבלה13[[#This Row],[מקס קבוע]])</f>
        <v>33</v>
      </c>
      <c r="I119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קבוע]]&lt;&gt;E1194,1,I1194+1),0))</f>
        <v>1</v>
      </c>
      <c r="J1195">
        <f>IF(AND(טבלה13[[#This Row],[CycleNumber]]&lt;B1196,טבלה13[[#This Row],[מקס קבוע]]&lt;&gt;""),IF(OR(טבלה13[[#This Row],[מספר סטייה]]&lt;I1196,AND(טבלה13[[#This Row],[מספר סטייה]]=3,I1196=1)),0,1),"")</f>
        <v>0</v>
      </c>
      <c r="K1195">
        <f>IF(טבלה13[[#This Row],[מקס קבוע]]&lt;&gt;"",טבלה13[[#This Row],[מקסימום]]-טבלה13[[#This Row],[מינימום]],"")</f>
        <v>2</v>
      </c>
      <c r="L1195">
        <f>IF(IFERROR(LOOKUP(טבלה13[[#This Row],[ClientID]],פיבוט!$A$4:$A$121),FALSE)=טבלה13[[#This Row],[ClientID]],1,0)</f>
        <v>1</v>
      </c>
      <c r="M1195" t="str">
        <f>IF(OR(טבלה13[[#This Row],[ClientID]]=A1196),"",1)</f>
        <v/>
      </c>
      <c r="N1195" s="3">
        <f>IF(טבלה13[[#This Row],[טווח]]&lt;&gt;K1194,טבלה13[[#This Row],[טווח]],"")</f>
        <v>2</v>
      </c>
      <c r="O1195" s="3">
        <f>IF(טבלה13[[#This Row],[מניית טווחים]]&lt;&gt;"",IF(OR(30&gt;טבלה13[[#This Row],[מקסימום]],30&lt;טבלה13[[#This Row],[מינימום]]),0,1),"")</f>
        <v>0</v>
      </c>
    </row>
    <row r="1196" spans="1:15" x14ac:dyDescent="0.25">
      <c r="A1196" t="s">
        <v>126</v>
      </c>
      <c r="B1196">
        <v>12</v>
      </c>
      <c r="C1196">
        <v>34</v>
      </c>
      <c r="D1196">
        <f>טבלה13[[#This Row],[LengthofCycle]]+1</f>
        <v>35</v>
      </c>
      <c r="E1196">
        <f>IF(טבלה13[[#This Row],[CycleNumber]]&lt;3,"",IF(טבלה13[[#This Row],[CycleNumber]]=3,MIN(D1194:D1196),IF(I1195=3,MIN(D1193:D1195),E1195)))</f>
        <v>31</v>
      </c>
      <c r="F1196">
        <f>IF(טבלה13[[#This Row],[CycleNumber]]&lt;3,"",IF(טבלה13[[#This Row],[CycleNumber]]=3,MAX(D1194:D1196),IF(I1195=3,MAX(D1193:D1195),F1195)))</f>
        <v>33</v>
      </c>
      <c r="G1196">
        <f>IF(OR(טבלה13[[#This Row],[CycleNumber]]&gt;B1197,B1197=""),IF(טבלה13[[#This Row],[מספר סטייה]]=3,MIN(D1194:D1196),טבלה13[[#This Row],[מינ קבוע]]),טבלה13[[#This Row],[מינ קבוע]])</f>
        <v>31</v>
      </c>
      <c r="H1196">
        <f>IF(OR(טבלה13[[#This Row],[CycleNumber]]&gt;B1197,B1197=""),IF(טבלה13[[#This Row],[מספר סטייה]]=3,MAX(D1194:D1196),טבלה13[[#This Row],[מקס קבוע]]),טבלה13[[#This Row],[מקס קבוע]])</f>
        <v>33</v>
      </c>
      <c r="I119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קבוע]]&lt;&gt;E1195,1,I1195+1),0))</f>
        <v>2</v>
      </c>
      <c r="J1196">
        <f>IF(AND(טבלה13[[#This Row],[CycleNumber]]&lt;B1197,טבלה13[[#This Row],[מקס קבוע]]&lt;&gt;""),IF(OR(טבלה13[[#This Row],[מספר סטייה]]&lt;I1197,AND(טבלה13[[#This Row],[מספר סטייה]]=3,I1197=1)),0,1),"")</f>
        <v>1</v>
      </c>
      <c r="K1196">
        <f>IF(טבלה13[[#This Row],[מקס קבוע]]&lt;&gt;"",טבלה13[[#This Row],[מקסימום]]-טבלה13[[#This Row],[מינימום]],"")</f>
        <v>2</v>
      </c>
      <c r="L1196">
        <f>IF(IFERROR(LOOKUP(טבלה13[[#This Row],[ClientID]],פיבוט!$A$4:$A$121),FALSE)=טבלה13[[#This Row],[ClientID]],1,0)</f>
        <v>1</v>
      </c>
      <c r="M1196" t="str">
        <f>IF(OR(טבלה13[[#This Row],[ClientID]]=A1197),"",1)</f>
        <v/>
      </c>
      <c r="N1196" s="3" t="str">
        <f>IF(טבלה13[[#This Row],[טווח]]&lt;&gt;K1195,טבלה13[[#This Row],[טווח]],"")</f>
        <v/>
      </c>
      <c r="O1196" s="3" t="str">
        <f>IF(טבלה13[[#This Row],[מניית טווחים]]&lt;&gt;"",IF(OR(30&gt;טבלה13[[#This Row],[מקסימום]],30&lt;טבלה13[[#This Row],[מינימום]]),0,1),"")</f>
        <v/>
      </c>
    </row>
    <row r="1197" spans="1:15" x14ac:dyDescent="0.25">
      <c r="A1197" t="s">
        <v>126</v>
      </c>
      <c r="B1197">
        <v>13</v>
      </c>
      <c r="C1197">
        <v>32</v>
      </c>
      <c r="D1197">
        <f>טבלה13[[#This Row],[LengthofCycle]]+1</f>
        <v>33</v>
      </c>
      <c r="E1197">
        <f>IF(טבלה13[[#This Row],[CycleNumber]]&lt;3,"",IF(טבלה13[[#This Row],[CycleNumber]]=3,MIN(D1195:D1197),IF(I1196=3,MIN(D1194:D1196),E1196)))</f>
        <v>31</v>
      </c>
      <c r="F1197">
        <f>IF(טבלה13[[#This Row],[CycleNumber]]&lt;3,"",IF(טבלה13[[#This Row],[CycleNumber]]=3,MAX(D1195:D1197),IF(I1196=3,MAX(D1194:D1196),F1196)))</f>
        <v>33</v>
      </c>
      <c r="G1197">
        <f>IF(OR(טבלה13[[#This Row],[CycleNumber]]&gt;B1198,B1198=""),IF(טבלה13[[#This Row],[מספר סטייה]]=3,MIN(D1195:D1197),טבלה13[[#This Row],[מינ קבוע]]),טבלה13[[#This Row],[מינ קבוע]])</f>
        <v>31</v>
      </c>
      <c r="H1197">
        <f>IF(OR(טבלה13[[#This Row],[CycleNumber]]&gt;B1198,B1198=""),IF(טבלה13[[#This Row],[מספר סטייה]]=3,MAX(D1195:D1197),טבלה13[[#This Row],[מקס קבוע]]),טבלה13[[#This Row],[מקס קבוע]])</f>
        <v>33</v>
      </c>
      <c r="I119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קבוע]]&lt;&gt;E1196,1,I1196+1),0))</f>
        <v>0</v>
      </c>
      <c r="J1197" t="str">
        <f>IF(AND(טבלה13[[#This Row],[CycleNumber]]&lt;B1198,טבלה13[[#This Row],[מקס קבוע]]&lt;&gt;""),IF(OR(טבלה13[[#This Row],[מספר סטייה]]&lt;I1198,AND(טבלה13[[#This Row],[מספר סטייה]]=3,I1198=1)),0,1),"")</f>
        <v/>
      </c>
      <c r="K1197">
        <f>IF(טבלה13[[#This Row],[מקס קבוע]]&lt;&gt;"",טבלה13[[#This Row],[מקסימום]]-טבלה13[[#This Row],[מינימום]],"")</f>
        <v>2</v>
      </c>
      <c r="L1197">
        <f>IF(IFERROR(LOOKUP(טבלה13[[#This Row],[ClientID]],פיבוט!$A$4:$A$121),FALSE)=טבלה13[[#This Row],[ClientID]],1,0)</f>
        <v>1</v>
      </c>
      <c r="M1197">
        <f>IF(OR(טבלה13[[#This Row],[ClientID]]=A1198),"",1)</f>
        <v>1</v>
      </c>
      <c r="N1197" s="3" t="str">
        <f>IF(טבלה13[[#This Row],[טווח]]&lt;&gt;K1196,טבלה13[[#This Row],[טווח]],"")</f>
        <v/>
      </c>
      <c r="O1197" s="3" t="str">
        <f>IF(טבלה13[[#This Row],[מניית טווחים]]&lt;&gt;"",IF(OR(30&gt;טבלה13[[#This Row],[מקסימום]],30&lt;טבלה13[[#This Row],[מינימום]]),0,1),"")</f>
        <v/>
      </c>
    </row>
    <row r="1198" spans="1:15" x14ac:dyDescent="0.25">
      <c r="A1198" t="s">
        <v>127</v>
      </c>
      <c r="B1198">
        <v>1</v>
      </c>
      <c r="C1198">
        <v>29</v>
      </c>
      <c r="D1198">
        <f>טבלה13[[#This Row],[LengthofCycle]]+1</f>
        <v>30</v>
      </c>
      <c r="E1198" t="str">
        <f>IF(טבלה13[[#This Row],[CycleNumber]]&lt;3,"",IF(טבלה13[[#This Row],[CycleNumber]]=3,MIN(D1196:D1198),IF(I1197=3,MIN(D1195:D1197),E1197)))</f>
        <v/>
      </c>
      <c r="F1198" t="str">
        <f>IF(טבלה13[[#This Row],[CycleNumber]]&lt;3,"",IF(טבלה13[[#This Row],[CycleNumber]]=3,MAX(D1196:D1198),IF(I1197=3,MAX(D1195:D1197),F1197)))</f>
        <v/>
      </c>
      <c r="G1198" t="str">
        <f>IF(OR(טבלה13[[#This Row],[CycleNumber]]&gt;B1199,B1199=""),IF(טבלה13[[#This Row],[מספר סטייה]]=3,MIN(D1196:D1198),טבלה13[[#This Row],[מינ קבוע]]),טבלה13[[#This Row],[מינ קבוע]])</f>
        <v/>
      </c>
      <c r="H1198" t="str">
        <f>IF(OR(טבלה13[[#This Row],[CycleNumber]]&gt;B1199,B1199=""),IF(טבלה13[[#This Row],[מספר סטייה]]=3,MAX(D1196:D1198),טבלה13[[#This Row],[מקס קבוע]]),טבלה13[[#This Row],[מקס קבוע]])</f>
        <v/>
      </c>
      <c r="I119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קבוע]]&lt;&gt;E1197,1,I1197+1),0))</f>
        <v/>
      </c>
      <c r="J1198" t="str">
        <f>IF(AND(טבלה13[[#This Row],[CycleNumber]]&lt;B1199,טבלה13[[#This Row],[מקס קבוע]]&lt;&gt;""),IF(OR(טבלה13[[#This Row],[מספר סטייה]]&lt;I1199,AND(טבלה13[[#This Row],[מספר סטייה]]=3,I1199=1)),0,1),"")</f>
        <v/>
      </c>
      <c r="K1198" t="str">
        <f>IF(טבלה13[[#This Row],[מקס קבוע]]&lt;&gt;"",טבלה13[[#This Row],[מקסימום]]-טבלה13[[#This Row],[מינימום]],"")</f>
        <v/>
      </c>
      <c r="L1198">
        <f>IF(IFERROR(LOOKUP(טבלה13[[#This Row],[ClientID]],פיבוט!$A$4:$A$121),FALSE)=טבלה13[[#This Row],[ClientID]],1,0)</f>
        <v>1</v>
      </c>
      <c r="M1198" t="str">
        <f>IF(OR(טבלה13[[#This Row],[ClientID]]=A1199),"",1)</f>
        <v/>
      </c>
      <c r="N1198" s="3" t="str">
        <f>IF(טבלה13[[#This Row],[טווח]]&lt;&gt;K1197,טבלה13[[#This Row],[טווח]],"")</f>
        <v/>
      </c>
      <c r="O1198" s="3" t="str">
        <f>IF(טבלה13[[#This Row],[מניית טווחים]]&lt;&gt;"",IF(OR(30&gt;טבלה13[[#This Row],[מקסימום]],30&lt;טבלה13[[#This Row],[מינימום]]),0,1),"")</f>
        <v/>
      </c>
    </row>
    <row r="1199" spans="1:15" x14ac:dyDescent="0.25">
      <c r="A1199" t="s">
        <v>127</v>
      </c>
      <c r="B1199">
        <v>2</v>
      </c>
      <c r="C1199">
        <v>33</v>
      </c>
      <c r="D1199">
        <f>טבלה13[[#This Row],[LengthofCycle]]+1</f>
        <v>34</v>
      </c>
      <c r="E1199" t="str">
        <f>IF(טבלה13[[#This Row],[CycleNumber]]&lt;3,"",IF(טבלה13[[#This Row],[CycleNumber]]=3,MIN(D1197:D1199),IF(I1198=3,MIN(D1196:D1198),E1198)))</f>
        <v/>
      </c>
      <c r="F1199" t="str">
        <f>IF(טבלה13[[#This Row],[CycleNumber]]&lt;3,"",IF(טבלה13[[#This Row],[CycleNumber]]=3,MAX(D1197:D1199),IF(I1198=3,MAX(D1196:D1198),F1198)))</f>
        <v/>
      </c>
      <c r="G1199" t="str">
        <f>IF(OR(טבלה13[[#This Row],[CycleNumber]]&gt;B1200,B1200=""),IF(טבלה13[[#This Row],[מספר סטייה]]=3,MIN(D1197:D1199),טבלה13[[#This Row],[מינ קבוע]]),טבלה13[[#This Row],[מינ קבוע]])</f>
        <v/>
      </c>
      <c r="H1199" t="str">
        <f>IF(OR(טבלה13[[#This Row],[CycleNumber]]&gt;B1200,B1200=""),IF(טבלה13[[#This Row],[מספר סטייה]]=3,MAX(D1197:D1199),טבלה13[[#This Row],[מקס קבוע]]),טבלה13[[#This Row],[מקס קבוע]])</f>
        <v/>
      </c>
      <c r="I119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קבוע]]&lt;&gt;E1198,1,I1198+1),0))</f>
        <v/>
      </c>
      <c r="J1199" t="str">
        <f>IF(AND(טבלה13[[#This Row],[CycleNumber]]&lt;B1200,טבלה13[[#This Row],[מקס קבוע]]&lt;&gt;""),IF(OR(טבלה13[[#This Row],[מספר סטייה]]&lt;I1200,AND(טבלה13[[#This Row],[מספר סטייה]]=3,I1200=1)),0,1),"")</f>
        <v/>
      </c>
      <c r="K1199" t="str">
        <f>IF(טבלה13[[#This Row],[מקס קבוע]]&lt;&gt;"",טבלה13[[#This Row],[מקסימום]]-טבלה13[[#This Row],[מינימום]],"")</f>
        <v/>
      </c>
      <c r="L1199">
        <f>IF(IFERROR(LOOKUP(טבלה13[[#This Row],[ClientID]],פיבוט!$A$4:$A$121),FALSE)=טבלה13[[#This Row],[ClientID]],1,0)</f>
        <v>1</v>
      </c>
      <c r="M1199" t="str">
        <f>IF(OR(טבלה13[[#This Row],[ClientID]]=A1200),"",1)</f>
        <v/>
      </c>
      <c r="N1199" s="3" t="str">
        <f>IF(טבלה13[[#This Row],[טווח]]&lt;&gt;K1198,טבלה13[[#This Row],[טווח]],"")</f>
        <v/>
      </c>
      <c r="O1199" s="3" t="str">
        <f>IF(טבלה13[[#This Row],[מניית טווחים]]&lt;&gt;"",IF(OR(30&gt;טבלה13[[#This Row],[מקסימום]],30&lt;טבלה13[[#This Row],[מינימום]]),0,1),"")</f>
        <v/>
      </c>
    </row>
    <row r="1200" spans="1:15" x14ac:dyDescent="0.25">
      <c r="A1200" t="s">
        <v>127</v>
      </c>
      <c r="B1200">
        <v>3</v>
      </c>
      <c r="C1200">
        <v>33</v>
      </c>
      <c r="D1200">
        <f>טבלה13[[#This Row],[LengthofCycle]]+1</f>
        <v>34</v>
      </c>
      <c r="E1200">
        <f>IF(טבלה13[[#This Row],[CycleNumber]]&lt;3,"",IF(טבלה13[[#This Row],[CycleNumber]]=3,MIN(D1198:D1200),IF(I1199=3,MIN(D1197:D1199),E1199)))</f>
        <v>30</v>
      </c>
      <c r="F1200">
        <f>IF(טבלה13[[#This Row],[CycleNumber]]&lt;3,"",IF(טבלה13[[#This Row],[CycleNumber]]=3,MAX(D1198:D1200),IF(I1199=3,MAX(D1197:D1199),F1199)))</f>
        <v>34</v>
      </c>
      <c r="G1200">
        <f>IF(OR(טבלה13[[#This Row],[CycleNumber]]&gt;B1201,B1201=""),IF(טבלה13[[#This Row],[מספר סטייה]]=3,MIN(D1198:D1200),טבלה13[[#This Row],[מינ קבוע]]),טבלה13[[#This Row],[מינ קבוע]])</f>
        <v>30</v>
      </c>
      <c r="H1200">
        <f>IF(OR(טבלה13[[#This Row],[CycleNumber]]&gt;B1201,B1201=""),IF(טבלה13[[#This Row],[מספר סטייה]]=3,MAX(D1198:D1200),טבלה13[[#This Row],[מקס קבוע]]),טבלה13[[#This Row],[מקס קבוע]])</f>
        <v>34</v>
      </c>
      <c r="I120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קבוע]]&lt;&gt;E1199,1,I1199+1),0))</f>
        <v>0</v>
      </c>
      <c r="J1200">
        <f>IF(AND(טבלה13[[#This Row],[CycleNumber]]&lt;B1201,טבלה13[[#This Row],[מקס קבוע]]&lt;&gt;""),IF(OR(טבלה13[[#This Row],[מספר סטייה]]&lt;I1201,AND(טבלה13[[#This Row],[מספר סטייה]]=3,I1201=1)),0,1),"")</f>
        <v>0</v>
      </c>
      <c r="K1200">
        <f>IF(טבלה13[[#This Row],[מקס קבוע]]&lt;&gt;"",טבלה13[[#This Row],[מקסימום]]-טבלה13[[#This Row],[מינימום]],"")</f>
        <v>4</v>
      </c>
      <c r="L1200">
        <f>IF(IFERROR(LOOKUP(טבלה13[[#This Row],[ClientID]],פיבוט!$A$4:$A$121),FALSE)=טבלה13[[#This Row],[ClientID]],1,0)</f>
        <v>1</v>
      </c>
      <c r="M1200" t="str">
        <f>IF(OR(טבלה13[[#This Row],[ClientID]]=A1201),"",1)</f>
        <v/>
      </c>
      <c r="N1200" s="3">
        <f>IF(טבלה13[[#This Row],[טווח]]&lt;&gt;K1199,טבלה13[[#This Row],[טווח]],"")</f>
        <v>4</v>
      </c>
      <c r="O1200" s="3">
        <f>IF(טבלה13[[#This Row],[מניית טווחים]]&lt;&gt;"",IF(OR(30&gt;טבלה13[[#This Row],[מקסימום]],30&lt;טבלה13[[#This Row],[מינימום]]),0,1),"")</f>
        <v>1</v>
      </c>
    </row>
    <row r="1201" spans="1:15" x14ac:dyDescent="0.25">
      <c r="A1201" t="s">
        <v>127</v>
      </c>
      <c r="B1201">
        <v>4</v>
      </c>
      <c r="C1201">
        <v>26</v>
      </c>
      <c r="D1201">
        <f>טבלה13[[#This Row],[LengthofCycle]]+1</f>
        <v>27</v>
      </c>
      <c r="E1201">
        <f>IF(טבלה13[[#This Row],[CycleNumber]]&lt;3,"",IF(טבלה13[[#This Row],[CycleNumber]]=3,MIN(D1199:D1201),IF(I1200=3,MIN(D1198:D1200),E1200)))</f>
        <v>30</v>
      </c>
      <c r="F1201">
        <f>IF(טבלה13[[#This Row],[CycleNumber]]&lt;3,"",IF(טבלה13[[#This Row],[CycleNumber]]=3,MAX(D1199:D1201),IF(I1200=3,MAX(D1198:D1200),F1200)))</f>
        <v>34</v>
      </c>
      <c r="G1201">
        <f>IF(OR(טבלה13[[#This Row],[CycleNumber]]&gt;B1202,B1202=""),IF(טבלה13[[#This Row],[מספר סטייה]]=3,MIN(D1199:D1201),טבלה13[[#This Row],[מינ קבוע]]),טבלה13[[#This Row],[מינ קבוע]])</f>
        <v>30</v>
      </c>
      <c r="H1201">
        <f>IF(OR(טבלה13[[#This Row],[CycleNumber]]&gt;B1202,B1202=""),IF(טבלה13[[#This Row],[מספר סטייה]]=3,MAX(D1199:D1201),טבלה13[[#This Row],[מקס קבוע]]),טבלה13[[#This Row],[מקס קבוע]])</f>
        <v>34</v>
      </c>
      <c r="I120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קבוע]]&lt;&gt;E1200,1,I1200+1),0))</f>
        <v>1</v>
      </c>
      <c r="J1201">
        <f>IF(AND(טבלה13[[#This Row],[CycleNumber]]&lt;B1202,טבלה13[[#This Row],[מקס קבוע]]&lt;&gt;""),IF(OR(טבלה13[[#This Row],[מספר סטייה]]&lt;I1202,AND(טבלה13[[#This Row],[מספר סטייה]]=3,I1202=1)),0,1),"")</f>
        <v>1</v>
      </c>
      <c r="K1201">
        <f>IF(טבלה13[[#This Row],[מקס קבוע]]&lt;&gt;"",טבלה13[[#This Row],[מקסימום]]-טבלה13[[#This Row],[מינימום]],"")</f>
        <v>4</v>
      </c>
      <c r="L1201">
        <f>IF(IFERROR(LOOKUP(טבלה13[[#This Row],[ClientID]],פיבוט!$A$4:$A$121),FALSE)=טבלה13[[#This Row],[ClientID]],1,0)</f>
        <v>1</v>
      </c>
      <c r="M1201" t="str">
        <f>IF(OR(טבלה13[[#This Row],[ClientID]]=A1202),"",1)</f>
        <v/>
      </c>
      <c r="N1201" s="3" t="str">
        <f>IF(טבלה13[[#This Row],[טווח]]&lt;&gt;K1200,טבלה13[[#This Row],[טווח]],"")</f>
        <v/>
      </c>
      <c r="O1201" s="3" t="str">
        <f>IF(טבלה13[[#This Row],[מניית טווחים]]&lt;&gt;"",IF(OR(30&gt;טבלה13[[#This Row],[מקסימום]],30&lt;טבלה13[[#This Row],[מינימום]]),0,1),"")</f>
        <v/>
      </c>
    </row>
    <row r="1202" spans="1:15" x14ac:dyDescent="0.25">
      <c r="A1202" t="s">
        <v>127</v>
      </c>
      <c r="B1202">
        <v>5</v>
      </c>
      <c r="C1202">
        <v>31</v>
      </c>
      <c r="D1202">
        <f>טבלה13[[#This Row],[LengthofCycle]]+1</f>
        <v>32</v>
      </c>
      <c r="E1202">
        <f>IF(טבלה13[[#This Row],[CycleNumber]]&lt;3,"",IF(טבלה13[[#This Row],[CycleNumber]]=3,MIN(D1200:D1202),IF(I1201=3,MIN(D1199:D1201),E1201)))</f>
        <v>30</v>
      </c>
      <c r="F1202">
        <f>IF(טבלה13[[#This Row],[CycleNumber]]&lt;3,"",IF(טבלה13[[#This Row],[CycleNumber]]=3,MAX(D1200:D1202),IF(I1201=3,MAX(D1199:D1201),F1201)))</f>
        <v>34</v>
      </c>
      <c r="G1202">
        <f>IF(OR(טבלה13[[#This Row],[CycleNumber]]&gt;B1203,B1203=""),IF(טבלה13[[#This Row],[מספר סטייה]]=3,MIN(D1200:D1202),טבלה13[[#This Row],[מינ קבוע]]),טבלה13[[#This Row],[מינ קבוע]])</f>
        <v>30</v>
      </c>
      <c r="H1202">
        <f>IF(OR(טבלה13[[#This Row],[CycleNumber]]&gt;B1203,B1203=""),IF(טבלה13[[#This Row],[מספר סטייה]]=3,MAX(D1200:D1202),טבלה13[[#This Row],[מקס קבוע]]),טבלה13[[#This Row],[מקס קבוע]])</f>
        <v>34</v>
      </c>
      <c r="I120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קבוע]]&lt;&gt;E1201,1,I1201+1),0))</f>
        <v>0</v>
      </c>
      <c r="J1202">
        <f>IF(AND(טבלה13[[#This Row],[CycleNumber]]&lt;B1203,טבלה13[[#This Row],[מקס קבוע]]&lt;&gt;""),IF(OR(טבלה13[[#This Row],[מספר סטייה]]&lt;I1203,AND(טבלה13[[#This Row],[מספר סטייה]]=3,I1203=1)),0,1),"")</f>
        <v>1</v>
      </c>
      <c r="K1202">
        <f>IF(טבלה13[[#This Row],[מקס קבוע]]&lt;&gt;"",טבלה13[[#This Row],[מקסימום]]-טבלה13[[#This Row],[מינימום]],"")</f>
        <v>4</v>
      </c>
      <c r="L1202">
        <f>IF(IFERROR(LOOKUP(טבלה13[[#This Row],[ClientID]],פיבוט!$A$4:$A$121),FALSE)=טבלה13[[#This Row],[ClientID]],1,0)</f>
        <v>1</v>
      </c>
      <c r="M1202" t="str">
        <f>IF(OR(טבלה13[[#This Row],[ClientID]]=A1203),"",1)</f>
        <v/>
      </c>
      <c r="N1202" s="3" t="str">
        <f>IF(טבלה13[[#This Row],[טווח]]&lt;&gt;K1201,טבלה13[[#This Row],[טווח]],"")</f>
        <v/>
      </c>
      <c r="O1202" s="3" t="str">
        <f>IF(טבלה13[[#This Row],[מניית טווחים]]&lt;&gt;"",IF(OR(30&gt;טבלה13[[#This Row],[מקסימום]],30&lt;טבלה13[[#This Row],[מינימום]]),0,1),"")</f>
        <v/>
      </c>
    </row>
    <row r="1203" spans="1:15" x14ac:dyDescent="0.25">
      <c r="A1203" t="s">
        <v>127</v>
      </c>
      <c r="B1203">
        <v>6</v>
      </c>
      <c r="C1203">
        <v>33</v>
      </c>
      <c r="D1203">
        <f>טבלה13[[#This Row],[LengthofCycle]]+1</f>
        <v>34</v>
      </c>
      <c r="E1203">
        <f>IF(טבלה13[[#This Row],[CycleNumber]]&lt;3,"",IF(טבלה13[[#This Row],[CycleNumber]]=3,MIN(D1201:D1203),IF(I1202=3,MIN(D1200:D1202),E1202)))</f>
        <v>30</v>
      </c>
      <c r="F1203">
        <f>IF(טבלה13[[#This Row],[CycleNumber]]&lt;3,"",IF(טבלה13[[#This Row],[CycleNumber]]=3,MAX(D1201:D1203),IF(I1202=3,MAX(D1200:D1202),F1202)))</f>
        <v>34</v>
      </c>
      <c r="G1203">
        <f>IF(OR(טבלה13[[#This Row],[CycleNumber]]&gt;B1204,B1204=""),IF(טבלה13[[#This Row],[מספר סטייה]]=3,MIN(D1201:D1203),טבלה13[[#This Row],[מינ קבוע]]),טבלה13[[#This Row],[מינ קבוע]])</f>
        <v>30</v>
      </c>
      <c r="H1203">
        <f>IF(OR(טבלה13[[#This Row],[CycleNumber]]&gt;B1204,B1204=""),IF(טבלה13[[#This Row],[מספר סטייה]]=3,MAX(D1201:D1203),טבלה13[[#This Row],[מקס קבוע]]),טבלה13[[#This Row],[מקס קבוע]])</f>
        <v>34</v>
      </c>
      <c r="I120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קבוע]]&lt;&gt;E1202,1,I1202+1),0))</f>
        <v>0</v>
      </c>
      <c r="J1203" t="str">
        <f>IF(AND(טבלה13[[#This Row],[CycleNumber]]&lt;B1204,טבלה13[[#This Row],[מקס קבוע]]&lt;&gt;""),IF(OR(טבלה13[[#This Row],[מספר סטייה]]&lt;I1204,AND(טבלה13[[#This Row],[מספר סטייה]]=3,I1204=1)),0,1),"")</f>
        <v/>
      </c>
      <c r="K1203">
        <f>IF(טבלה13[[#This Row],[מקס קבוע]]&lt;&gt;"",טבלה13[[#This Row],[מקסימום]]-טבלה13[[#This Row],[מינימום]],"")</f>
        <v>4</v>
      </c>
      <c r="L1203">
        <f>IF(IFERROR(LOOKUP(טבלה13[[#This Row],[ClientID]],פיבוט!$A$4:$A$121),FALSE)=טבלה13[[#This Row],[ClientID]],1,0)</f>
        <v>1</v>
      </c>
      <c r="M1203">
        <f>IF(OR(טבלה13[[#This Row],[ClientID]]=A1204),"",1)</f>
        <v>1</v>
      </c>
      <c r="N1203" s="3" t="str">
        <f>IF(טבלה13[[#This Row],[טווח]]&lt;&gt;K1202,טבלה13[[#This Row],[טווח]],"")</f>
        <v/>
      </c>
      <c r="O1203" s="3" t="str">
        <f>IF(טבלה13[[#This Row],[מניית טווחים]]&lt;&gt;"",IF(OR(30&gt;טבלה13[[#This Row],[מקסימום]],30&lt;טבלה13[[#This Row],[מינימום]]),0,1),"")</f>
        <v/>
      </c>
    </row>
    <row r="1204" spans="1:15" x14ac:dyDescent="0.25">
      <c r="A1204" t="s">
        <v>129</v>
      </c>
      <c r="B1204">
        <v>1</v>
      </c>
      <c r="C1204">
        <v>26</v>
      </c>
      <c r="D1204">
        <f>טבלה13[[#This Row],[LengthofCycle]]+1</f>
        <v>27</v>
      </c>
      <c r="E1204" t="str">
        <f>IF(טבלה13[[#This Row],[CycleNumber]]&lt;3,"",IF(טבלה13[[#This Row],[CycleNumber]]=3,MIN(D1202:D1204),IF(I1203=3,MIN(D1201:D1203),E1203)))</f>
        <v/>
      </c>
      <c r="F1204" t="str">
        <f>IF(טבלה13[[#This Row],[CycleNumber]]&lt;3,"",IF(טבלה13[[#This Row],[CycleNumber]]=3,MAX(D1202:D1204),IF(I1203=3,MAX(D1201:D1203),F1203)))</f>
        <v/>
      </c>
      <c r="G1204" t="str">
        <f>IF(OR(טבלה13[[#This Row],[CycleNumber]]&gt;B1205,B1205=""),IF(טבלה13[[#This Row],[מספר סטייה]]=3,MIN(D1202:D1204),טבלה13[[#This Row],[מינ קבוע]]),טבלה13[[#This Row],[מינ קבוע]])</f>
        <v/>
      </c>
      <c r="H1204" t="str">
        <f>IF(OR(טבלה13[[#This Row],[CycleNumber]]&gt;B1205,B1205=""),IF(טבלה13[[#This Row],[מספר סטייה]]=3,MAX(D1202:D1204),טבלה13[[#This Row],[מקס קבוע]]),טבלה13[[#This Row],[מקס קבוע]])</f>
        <v/>
      </c>
      <c r="I120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קבוע]]&lt;&gt;E1203,1,I1203+1),0))</f>
        <v/>
      </c>
      <c r="J1204" t="str">
        <f>IF(AND(טבלה13[[#This Row],[CycleNumber]]&lt;B1205,טבלה13[[#This Row],[מקס קבוע]]&lt;&gt;""),IF(OR(טבלה13[[#This Row],[מספר סטייה]]&lt;I1205,AND(טבלה13[[#This Row],[מספר סטייה]]=3,I1205=1)),0,1),"")</f>
        <v/>
      </c>
      <c r="K1204" t="str">
        <f>IF(טבלה13[[#This Row],[מקס קבוע]]&lt;&gt;"",טבלה13[[#This Row],[מקסימום]]-טבלה13[[#This Row],[מינימום]],"")</f>
        <v/>
      </c>
      <c r="L1204">
        <f>IF(IFERROR(LOOKUP(טבלה13[[#This Row],[ClientID]],פיבוט!$A$4:$A$121),FALSE)=טבלה13[[#This Row],[ClientID]],1,0)</f>
        <v>1</v>
      </c>
      <c r="M1204" t="str">
        <f>IF(OR(טבלה13[[#This Row],[ClientID]]=A1205),"",1)</f>
        <v/>
      </c>
      <c r="N1204" s="3" t="str">
        <f>IF(טבלה13[[#This Row],[טווח]]&lt;&gt;K1203,טבלה13[[#This Row],[טווח]],"")</f>
        <v/>
      </c>
      <c r="O1204" s="3" t="str">
        <f>IF(טבלה13[[#This Row],[מניית טווחים]]&lt;&gt;"",IF(OR(30&gt;טבלה13[[#This Row],[מקסימום]],30&lt;טבלה13[[#This Row],[מינימום]]),0,1),"")</f>
        <v/>
      </c>
    </row>
    <row r="1205" spans="1:15" x14ac:dyDescent="0.25">
      <c r="A1205" t="s">
        <v>129</v>
      </c>
      <c r="B1205">
        <v>2</v>
      </c>
      <c r="C1205">
        <v>28</v>
      </c>
      <c r="D1205">
        <f>טבלה13[[#This Row],[LengthofCycle]]+1</f>
        <v>29</v>
      </c>
      <c r="E1205" t="str">
        <f>IF(טבלה13[[#This Row],[CycleNumber]]&lt;3,"",IF(טבלה13[[#This Row],[CycleNumber]]=3,MIN(D1203:D1205),IF(I1204=3,MIN(D1202:D1204),E1204)))</f>
        <v/>
      </c>
      <c r="F1205" t="str">
        <f>IF(טבלה13[[#This Row],[CycleNumber]]&lt;3,"",IF(טבלה13[[#This Row],[CycleNumber]]=3,MAX(D1203:D1205),IF(I1204=3,MAX(D1202:D1204),F1204)))</f>
        <v/>
      </c>
      <c r="G1205" t="str">
        <f>IF(OR(טבלה13[[#This Row],[CycleNumber]]&gt;B1206,B1206=""),IF(טבלה13[[#This Row],[מספר סטייה]]=3,MIN(D1203:D1205),טבלה13[[#This Row],[מינ קבוע]]),טבלה13[[#This Row],[מינ קבוע]])</f>
        <v/>
      </c>
      <c r="H1205" t="str">
        <f>IF(OR(טבלה13[[#This Row],[CycleNumber]]&gt;B1206,B1206=""),IF(טבלה13[[#This Row],[מספר סטייה]]=3,MAX(D1203:D1205),טבלה13[[#This Row],[מקס קבוע]]),טבלה13[[#This Row],[מקס קבוע]])</f>
        <v/>
      </c>
      <c r="I120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קבוע]]&lt;&gt;E1204,1,I1204+1),0))</f>
        <v/>
      </c>
      <c r="J1205" t="str">
        <f>IF(AND(טבלה13[[#This Row],[CycleNumber]]&lt;B1206,טבלה13[[#This Row],[מקס קבוע]]&lt;&gt;""),IF(OR(טבלה13[[#This Row],[מספר סטייה]]&lt;I1206,AND(טבלה13[[#This Row],[מספר סטייה]]=3,I1206=1)),0,1),"")</f>
        <v/>
      </c>
      <c r="K1205" t="str">
        <f>IF(טבלה13[[#This Row],[מקס קבוע]]&lt;&gt;"",טבלה13[[#This Row],[מקסימום]]-טבלה13[[#This Row],[מינימום]],"")</f>
        <v/>
      </c>
      <c r="L1205">
        <f>IF(IFERROR(LOOKUP(טבלה13[[#This Row],[ClientID]],פיבוט!$A$4:$A$121),FALSE)=טבלה13[[#This Row],[ClientID]],1,0)</f>
        <v>1</v>
      </c>
      <c r="M1205" t="str">
        <f>IF(OR(טבלה13[[#This Row],[ClientID]]=A1206),"",1)</f>
        <v/>
      </c>
      <c r="N1205" s="3" t="str">
        <f>IF(טבלה13[[#This Row],[טווח]]&lt;&gt;K1204,טבלה13[[#This Row],[טווח]],"")</f>
        <v/>
      </c>
      <c r="O1205" s="3" t="str">
        <f>IF(טבלה13[[#This Row],[מניית טווחים]]&lt;&gt;"",IF(OR(30&gt;טבלה13[[#This Row],[מקסימום]],30&lt;טבלה13[[#This Row],[מינימום]]),0,1),"")</f>
        <v/>
      </c>
    </row>
    <row r="1206" spans="1:15" x14ac:dyDescent="0.25">
      <c r="A1206" t="s">
        <v>129</v>
      </c>
      <c r="B1206">
        <v>3</v>
      </c>
      <c r="C1206">
        <v>28</v>
      </c>
      <c r="D1206">
        <f>טבלה13[[#This Row],[LengthofCycle]]+1</f>
        <v>29</v>
      </c>
      <c r="E1206">
        <f>IF(טבלה13[[#This Row],[CycleNumber]]&lt;3,"",IF(טבלה13[[#This Row],[CycleNumber]]=3,MIN(D1204:D1206),IF(I1205=3,MIN(D1203:D1205),E1205)))</f>
        <v>27</v>
      </c>
      <c r="F1206">
        <f>IF(טבלה13[[#This Row],[CycleNumber]]&lt;3,"",IF(טבלה13[[#This Row],[CycleNumber]]=3,MAX(D1204:D1206),IF(I1205=3,MAX(D1203:D1205),F1205)))</f>
        <v>29</v>
      </c>
      <c r="G1206">
        <f>IF(OR(טבלה13[[#This Row],[CycleNumber]]&gt;B1207,B1207=""),IF(טבלה13[[#This Row],[מספר סטייה]]=3,MIN(D1204:D1206),טבלה13[[#This Row],[מינ קבוע]]),טבלה13[[#This Row],[מינ קבוע]])</f>
        <v>27</v>
      </c>
      <c r="H1206">
        <f>IF(OR(טבלה13[[#This Row],[CycleNumber]]&gt;B1207,B1207=""),IF(טבלה13[[#This Row],[מספר סטייה]]=3,MAX(D1204:D1206),טבלה13[[#This Row],[מקס קבוע]]),טבלה13[[#This Row],[מקס קבוע]])</f>
        <v>29</v>
      </c>
      <c r="I120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קבוע]]&lt;&gt;E1205,1,I1205+1),0))</f>
        <v>0</v>
      </c>
      <c r="J1206">
        <f>IF(AND(טבלה13[[#This Row],[CycleNumber]]&lt;B1207,טבלה13[[#This Row],[מקס קבוע]]&lt;&gt;""),IF(OR(טבלה13[[#This Row],[מספר סטייה]]&lt;I1207,AND(טבלה13[[#This Row],[מספר סטייה]]=3,I1207=1)),0,1),"")</f>
        <v>0</v>
      </c>
      <c r="K1206">
        <f>IF(טבלה13[[#This Row],[מקס קבוע]]&lt;&gt;"",טבלה13[[#This Row],[מקסימום]]-טבלה13[[#This Row],[מינימום]],"")</f>
        <v>2</v>
      </c>
      <c r="L1206">
        <f>IF(IFERROR(LOOKUP(טבלה13[[#This Row],[ClientID]],פיבוט!$A$4:$A$121),FALSE)=טבלה13[[#This Row],[ClientID]],1,0)</f>
        <v>1</v>
      </c>
      <c r="M1206" t="str">
        <f>IF(OR(טבלה13[[#This Row],[ClientID]]=A1207),"",1)</f>
        <v/>
      </c>
      <c r="N1206" s="3">
        <f>IF(טבלה13[[#This Row],[טווח]]&lt;&gt;K1205,טבלה13[[#This Row],[טווח]],"")</f>
        <v>2</v>
      </c>
      <c r="O1206" s="3">
        <f>IF(טבלה13[[#This Row],[מניית טווחים]]&lt;&gt;"",IF(OR(30&gt;טבלה13[[#This Row],[מקסימום]],30&lt;טבלה13[[#This Row],[מינימום]]),0,1),"")</f>
        <v>0</v>
      </c>
    </row>
    <row r="1207" spans="1:15" x14ac:dyDescent="0.25">
      <c r="A1207" t="s">
        <v>129</v>
      </c>
      <c r="B1207">
        <v>4</v>
      </c>
      <c r="C1207">
        <v>25</v>
      </c>
      <c r="D1207">
        <f>טבלה13[[#This Row],[LengthofCycle]]+1</f>
        <v>26</v>
      </c>
      <c r="E1207">
        <f>IF(טבלה13[[#This Row],[CycleNumber]]&lt;3,"",IF(טבלה13[[#This Row],[CycleNumber]]=3,MIN(D1205:D1207),IF(I1206=3,MIN(D1204:D1206),E1206)))</f>
        <v>27</v>
      </c>
      <c r="F1207">
        <f>IF(טבלה13[[#This Row],[CycleNumber]]&lt;3,"",IF(טבלה13[[#This Row],[CycleNumber]]=3,MAX(D1205:D1207),IF(I1206=3,MAX(D1204:D1206),F1206)))</f>
        <v>29</v>
      </c>
      <c r="G1207">
        <f>IF(OR(טבלה13[[#This Row],[CycleNumber]]&gt;B1208,B1208=""),IF(טבלה13[[#This Row],[מספר סטייה]]=3,MIN(D1205:D1207),טבלה13[[#This Row],[מינ קבוע]]),טבלה13[[#This Row],[מינ קבוע]])</f>
        <v>27</v>
      </c>
      <c r="H1207">
        <f>IF(OR(טבלה13[[#This Row],[CycleNumber]]&gt;B1208,B1208=""),IF(טבלה13[[#This Row],[מספר סטייה]]=3,MAX(D1205:D1207),טבלה13[[#This Row],[מקס קבוע]]),טבלה13[[#This Row],[מקס קבוע]])</f>
        <v>29</v>
      </c>
      <c r="I120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קבוע]]&lt;&gt;E1206,1,I1206+1),0))</f>
        <v>1</v>
      </c>
      <c r="J1207">
        <f>IF(AND(טבלה13[[#This Row],[CycleNumber]]&lt;B1208,טבלה13[[#This Row],[מקס קבוע]]&lt;&gt;""),IF(OR(טבלה13[[#This Row],[מספר סטייה]]&lt;I1208,AND(טבלה13[[#This Row],[מספר סטייה]]=3,I1208=1)),0,1),"")</f>
        <v>1</v>
      </c>
      <c r="K1207">
        <f>IF(טבלה13[[#This Row],[מקס קבוע]]&lt;&gt;"",טבלה13[[#This Row],[מקסימום]]-טבלה13[[#This Row],[מינימום]],"")</f>
        <v>2</v>
      </c>
      <c r="L1207">
        <f>IF(IFERROR(LOOKUP(טבלה13[[#This Row],[ClientID]],פיבוט!$A$4:$A$121),FALSE)=טבלה13[[#This Row],[ClientID]],1,0)</f>
        <v>1</v>
      </c>
      <c r="M1207" t="str">
        <f>IF(OR(טבלה13[[#This Row],[ClientID]]=A1208),"",1)</f>
        <v/>
      </c>
      <c r="N1207" s="3" t="str">
        <f>IF(טבלה13[[#This Row],[טווח]]&lt;&gt;K1206,טבלה13[[#This Row],[טווח]],"")</f>
        <v/>
      </c>
      <c r="O1207" s="3" t="str">
        <f>IF(טבלה13[[#This Row],[מניית טווחים]]&lt;&gt;"",IF(OR(30&gt;טבלה13[[#This Row],[מקסימום]],30&lt;טבלה13[[#This Row],[מינימום]]),0,1),"")</f>
        <v/>
      </c>
    </row>
    <row r="1208" spans="1:15" x14ac:dyDescent="0.25">
      <c r="A1208" t="s">
        <v>129</v>
      </c>
      <c r="B1208">
        <v>5</v>
      </c>
      <c r="C1208">
        <v>27</v>
      </c>
      <c r="D1208">
        <f>טבלה13[[#This Row],[LengthofCycle]]+1</f>
        <v>28</v>
      </c>
      <c r="E1208">
        <f>IF(טבלה13[[#This Row],[CycleNumber]]&lt;3,"",IF(טבלה13[[#This Row],[CycleNumber]]=3,MIN(D1206:D1208),IF(I1207=3,MIN(D1205:D1207),E1207)))</f>
        <v>27</v>
      </c>
      <c r="F1208">
        <f>IF(טבלה13[[#This Row],[CycleNumber]]&lt;3,"",IF(טבלה13[[#This Row],[CycleNumber]]=3,MAX(D1206:D1208),IF(I1207=3,MAX(D1205:D1207),F1207)))</f>
        <v>29</v>
      </c>
      <c r="G1208">
        <f>IF(OR(טבלה13[[#This Row],[CycleNumber]]&gt;B1209,B1209=""),IF(טבלה13[[#This Row],[מספר סטייה]]=3,MIN(D1206:D1208),טבלה13[[#This Row],[מינ קבוע]]),טבלה13[[#This Row],[מינ קבוע]])</f>
        <v>27</v>
      </c>
      <c r="H1208">
        <f>IF(OR(טבלה13[[#This Row],[CycleNumber]]&gt;B1209,B1209=""),IF(טבלה13[[#This Row],[מספר סטייה]]=3,MAX(D1206:D1208),טבלה13[[#This Row],[מקס קבוע]]),טבלה13[[#This Row],[מקס קבוע]])</f>
        <v>29</v>
      </c>
      <c r="I120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קבוע]]&lt;&gt;E1207,1,I1207+1),0))</f>
        <v>0</v>
      </c>
      <c r="J1208">
        <f>IF(AND(טבלה13[[#This Row],[CycleNumber]]&lt;B1209,טבלה13[[#This Row],[מקס קבוע]]&lt;&gt;""),IF(OR(טבלה13[[#This Row],[מספר סטייה]]&lt;I1209,AND(טבלה13[[#This Row],[מספר סטייה]]=3,I1209=1)),0,1),"")</f>
        <v>0</v>
      </c>
      <c r="K1208">
        <f>IF(טבלה13[[#This Row],[מקס קבוע]]&lt;&gt;"",טבלה13[[#This Row],[מקסימום]]-טבלה13[[#This Row],[מינימום]],"")</f>
        <v>2</v>
      </c>
      <c r="L1208">
        <f>IF(IFERROR(LOOKUP(טבלה13[[#This Row],[ClientID]],פיבוט!$A$4:$A$121),FALSE)=טבלה13[[#This Row],[ClientID]],1,0)</f>
        <v>1</v>
      </c>
      <c r="M1208" t="str">
        <f>IF(OR(טבלה13[[#This Row],[ClientID]]=A1209),"",1)</f>
        <v/>
      </c>
      <c r="N1208" s="3" t="str">
        <f>IF(טבלה13[[#This Row],[טווח]]&lt;&gt;K1207,טבלה13[[#This Row],[טווח]],"")</f>
        <v/>
      </c>
      <c r="O1208" s="3" t="str">
        <f>IF(טבלה13[[#This Row],[מניית טווחים]]&lt;&gt;"",IF(OR(30&gt;טבלה13[[#This Row],[מקסימום]],30&lt;טבלה13[[#This Row],[מינימום]]),0,1),"")</f>
        <v/>
      </c>
    </row>
    <row r="1209" spans="1:15" x14ac:dyDescent="0.25">
      <c r="A1209" t="s">
        <v>129</v>
      </c>
      <c r="B1209">
        <v>6</v>
      </c>
      <c r="C1209">
        <v>29</v>
      </c>
      <c r="D1209">
        <f>טבלה13[[#This Row],[LengthofCycle]]+1</f>
        <v>30</v>
      </c>
      <c r="E1209">
        <f>IF(טבלה13[[#This Row],[CycleNumber]]&lt;3,"",IF(טבלה13[[#This Row],[CycleNumber]]=3,MIN(D1207:D1209),IF(I1208=3,MIN(D1206:D1208),E1208)))</f>
        <v>27</v>
      </c>
      <c r="F1209">
        <f>IF(טבלה13[[#This Row],[CycleNumber]]&lt;3,"",IF(טבלה13[[#This Row],[CycleNumber]]=3,MAX(D1207:D1209),IF(I1208=3,MAX(D1206:D1208),F1208)))</f>
        <v>29</v>
      </c>
      <c r="G1209">
        <f>IF(OR(טבלה13[[#This Row],[CycleNumber]]&gt;B1210,B1210=""),IF(טבלה13[[#This Row],[מספר סטייה]]=3,MIN(D1207:D1209),טבלה13[[#This Row],[מינ קבוע]]),טבלה13[[#This Row],[מינ קבוע]])</f>
        <v>27</v>
      </c>
      <c r="H1209">
        <f>IF(OR(טבלה13[[#This Row],[CycleNumber]]&gt;B1210,B1210=""),IF(טבלה13[[#This Row],[מספר סטייה]]=3,MAX(D1207:D1209),טבלה13[[#This Row],[מקס קבוע]]),טבלה13[[#This Row],[מקס קבוע]])</f>
        <v>29</v>
      </c>
      <c r="I120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קבוע]]&lt;&gt;E1208,1,I1208+1),0))</f>
        <v>1</v>
      </c>
      <c r="J1209">
        <f>IF(AND(טבלה13[[#This Row],[CycleNumber]]&lt;B1210,טבלה13[[#This Row],[מקס קבוע]]&lt;&gt;""),IF(OR(טבלה13[[#This Row],[מספר סטייה]]&lt;I1210,AND(טבלה13[[#This Row],[מספר סטייה]]=3,I1210=1)),0,1),"")</f>
        <v>1</v>
      </c>
      <c r="K1209">
        <f>IF(טבלה13[[#This Row],[מקס קבוע]]&lt;&gt;"",טבלה13[[#This Row],[מקסימום]]-טבלה13[[#This Row],[מינימום]],"")</f>
        <v>2</v>
      </c>
      <c r="L1209">
        <f>IF(IFERROR(LOOKUP(טבלה13[[#This Row],[ClientID]],פיבוט!$A$4:$A$121),FALSE)=טבלה13[[#This Row],[ClientID]],1,0)</f>
        <v>1</v>
      </c>
      <c r="M1209" t="str">
        <f>IF(OR(טבלה13[[#This Row],[ClientID]]=A1210),"",1)</f>
        <v/>
      </c>
      <c r="N1209" s="3" t="str">
        <f>IF(טבלה13[[#This Row],[טווח]]&lt;&gt;K1208,טבלה13[[#This Row],[טווח]],"")</f>
        <v/>
      </c>
      <c r="O1209" s="3" t="str">
        <f>IF(טבלה13[[#This Row],[מניית טווחים]]&lt;&gt;"",IF(OR(30&gt;טבלה13[[#This Row],[מקסימום]],30&lt;טבלה13[[#This Row],[מינימום]]),0,1),"")</f>
        <v/>
      </c>
    </row>
    <row r="1210" spans="1:15" x14ac:dyDescent="0.25">
      <c r="A1210" t="s">
        <v>129</v>
      </c>
      <c r="B1210">
        <v>7</v>
      </c>
      <c r="C1210">
        <v>26</v>
      </c>
      <c r="D1210">
        <f>טבלה13[[#This Row],[LengthofCycle]]+1</f>
        <v>27</v>
      </c>
      <c r="E1210">
        <f>IF(טבלה13[[#This Row],[CycleNumber]]&lt;3,"",IF(טבלה13[[#This Row],[CycleNumber]]=3,MIN(D1208:D1210),IF(I1209=3,MIN(D1207:D1209),E1209)))</f>
        <v>27</v>
      </c>
      <c r="F1210">
        <f>IF(טבלה13[[#This Row],[CycleNumber]]&lt;3,"",IF(טבלה13[[#This Row],[CycleNumber]]=3,MAX(D1208:D1210),IF(I1209=3,MAX(D1207:D1209),F1209)))</f>
        <v>29</v>
      </c>
      <c r="G1210">
        <f>IF(OR(טבלה13[[#This Row],[CycleNumber]]&gt;B1211,B1211=""),IF(טבלה13[[#This Row],[מספר סטייה]]=3,MIN(D1208:D1210),טבלה13[[#This Row],[מינ קבוע]]),טבלה13[[#This Row],[מינ קבוע]])</f>
        <v>27</v>
      </c>
      <c r="H1210">
        <f>IF(OR(טבלה13[[#This Row],[CycleNumber]]&gt;B1211,B1211=""),IF(טבלה13[[#This Row],[מספר סטייה]]=3,MAX(D1208:D1210),טבלה13[[#This Row],[מקס קבוע]]),טבלה13[[#This Row],[מקס קבוע]])</f>
        <v>29</v>
      </c>
      <c r="I121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קבוע]]&lt;&gt;E1209,1,I1209+1),0))</f>
        <v>0</v>
      </c>
      <c r="J1210">
        <f>IF(AND(טבלה13[[#This Row],[CycleNumber]]&lt;B1211,טבלה13[[#This Row],[מקס קבוע]]&lt;&gt;""),IF(OR(טבלה13[[#This Row],[מספר סטייה]]&lt;I1211,AND(טבלה13[[#This Row],[מספר סטייה]]=3,I1211=1)),0,1),"")</f>
        <v>1</v>
      </c>
      <c r="K1210">
        <f>IF(טבלה13[[#This Row],[מקס קבוע]]&lt;&gt;"",טבלה13[[#This Row],[מקסימום]]-טבלה13[[#This Row],[מינימום]],"")</f>
        <v>2</v>
      </c>
      <c r="L1210">
        <f>IF(IFERROR(LOOKUP(טבלה13[[#This Row],[ClientID]],פיבוט!$A$4:$A$121),FALSE)=טבלה13[[#This Row],[ClientID]],1,0)</f>
        <v>1</v>
      </c>
      <c r="M1210" t="str">
        <f>IF(OR(טבלה13[[#This Row],[ClientID]]=A1211),"",1)</f>
        <v/>
      </c>
      <c r="N1210" s="3" t="str">
        <f>IF(טבלה13[[#This Row],[טווח]]&lt;&gt;K1209,טבלה13[[#This Row],[טווח]],"")</f>
        <v/>
      </c>
      <c r="O1210" s="3" t="str">
        <f>IF(טבלה13[[#This Row],[מניית טווחים]]&lt;&gt;"",IF(OR(30&gt;טבלה13[[#This Row],[מקסימום]],30&lt;טבלה13[[#This Row],[מינימום]]),0,1),"")</f>
        <v/>
      </c>
    </row>
    <row r="1211" spans="1:15" x14ac:dyDescent="0.25">
      <c r="A1211" t="s">
        <v>129</v>
      </c>
      <c r="B1211">
        <v>8</v>
      </c>
      <c r="C1211">
        <v>27</v>
      </c>
      <c r="D1211">
        <f>טבלה13[[#This Row],[LengthofCycle]]+1</f>
        <v>28</v>
      </c>
      <c r="E1211">
        <f>IF(טבלה13[[#This Row],[CycleNumber]]&lt;3,"",IF(טבלה13[[#This Row],[CycleNumber]]=3,MIN(D1209:D1211),IF(I1210=3,MIN(D1208:D1210),E1210)))</f>
        <v>27</v>
      </c>
      <c r="F1211">
        <f>IF(טבלה13[[#This Row],[CycleNumber]]&lt;3,"",IF(טבלה13[[#This Row],[CycleNumber]]=3,MAX(D1209:D1211),IF(I1210=3,MAX(D1208:D1210),F1210)))</f>
        <v>29</v>
      </c>
      <c r="G1211">
        <f>IF(OR(טבלה13[[#This Row],[CycleNumber]]&gt;B1212,B1212=""),IF(טבלה13[[#This Row],[מספר סטייה]]=3,MIN(D1209:D1211),טבלה13[[#This Row],[מינ קבוע]]),טבלה13[[#This Row],[מינ קבוע]])</f>
        <v>27</v>
      </c>
      <c r="H1211">
        <f>IF(OR(טבלה13[[#This Row],[CycleNumber]]&gt;B1212,B1212=""),IF(טבלה13[[#This Row],[מספר סטייה]]=3,MAX(D1209:D1211),טבלה13[[#This Row],[מקס קבוע]]),טבלה13[[#This Row],[מקס קבוע]])</f>
        <v>29</v>
      </c>
      <c r="I121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קבוע]]&lt;&gt;E1210,1,I1210+1),0))</f>
        <v>0</v>
      </c>
      <c r="J1211">
        <f>IF(AND(טבלה13[[#This Row],[CycleNumber]]&lt;B1212,טבלה13[[#This Row],[מקס קבוע]]&lt;&gt;""),IF(OR(טבלה13[[#This Row],[מספר סטייה]]&lt;I1212,AND(טבלה13[[#This Row],[מספר סטייה]]=3,I1212=1)),0,1),"")</f>
        <v>0</v>
      </c>
      <c r="K1211">
        <f>IF(טבלה13[[#This Row],[מקס קבוע]]&lt;&gt;"",טבלה13[[#This Row],[מקסימום]]-טבלה13[[#This Row],[מינימום]],"")</f>
        <v>2</v>
      </c>
      <c r="L1211">
        <f>IF(IFERROR(LOOKUP(טבלה13[[#This Row],[ClientID]],פיבוט!$A$4:$A$121),FALSE)=טבלה13[[#This Row],[ClientID]],1,0)</f>
        <v>1</v>
      </c>
      <c r="M1211" t="str">
        <f>IF(OR(טבלה13[[#This Row],[ClientID]]=A1212),"",1)</f>
        <v/>
      </c>
      <c r="N1211" s="3" t="str">
        <f>IF(טבלה13[[#This Row],[טווח]]&lt;&gt;K1210,טבלה13[[#This Row],[טווח]],"")</f>
        <v/>
      </c>
      <c r="O1211" s="3" t="str">
        <f>IF(טבלה13[[#This Row],[מניית טווחים]]&lt;&gt;"",IF(OR(30&gt;טבלה13[[#This Row],[מקסימום]],30&lt;טבלה13[[#This Row],[מינימום]]),0,1),"")</f>
        <v/>
      </c>
    </row>
    <row r="1212" spans="1:15" x14ac:dyDescent="0.25">
      <c r="A1212" t="s">
        <v>129</v>
      </c>
      <c r="B1212">
        <v>9</v>
      </c>
      <c r="C1212">
        <v>23</v>
      </c>
      <c r="D1212">
        <f>טבלה13[[#This Row],[LengthofCycle]]+1</f>
        <v>24</v>
      </c>
      <c r="E1212">
        <f>IF(טבלה13[[#This Row],[CycleNumber]]&lt;3,"",IF(טבלה13[[#This Row],[CycleNumber]]=3,MIN(D1210:D1212),IF(I1211=3,MIN(D1209:D1211),E1211)))</f>
        <v>27</v>
      </c>
      <c r="F1212">
        <f>IF(טבלה13[[#This Row],[CycleNumber]]&lt;3,"",IF(טבלה13[[#This Row],[CycleNumber]]=3,MAX(D1210:D1212),IF(I1211=3,MAX(D1209:D1211),F1211)))</f>
        <v>29</v>
      </c>
      <c r="G1212">
        <f>IF(OR(טבלה13[[#This Row],[CycleNumber]]&gt;B1213,B1213=""),IF(טבלה13[[#This Row],[מספר סטייה]]=3,MIN(D1210:D1212),טבלה13[[#This Row],[מינ קבוע]]),טבלה13[[#This Row],[מינ קבוע]])</f>
        <v>27</v>
      </c>
      <c r="H1212">
        <f>IF(OR(טבלה13[[#This Row],[CycleNumber]]&gt;B1213,B1213=""),IF(טבלה13[[#This Row],[מספר סטייה]]=3,MAX(D1210:D1212),טבלה13[[#This Row],[מקס קבוע]]),טבלה13[[#This Row],[מקס קבוע]])</f>
        <v>29</v>
      </c>
      <c r="I121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קבוע]]&lt;&gt;E1211,1,I1211+1),0))</f>
        <v>1</v>
      </c>
      <c r="J1212">
        <f>IF(AND(טבלה13[[#This Row],[CycleNumber]]&lt;B1213,טבלה13[[#This Row],[מקס קבוע]]&lt;&gt;""),IF(OR(טבלה13[[#This Row],[מספר סטייה]]&lt;I1213,AND(טבלה13[[#This Row],[מספר סטייה]]=3,I1213=1)),0,1),"")</f>
        <v>1</v>
      </c>
      <c r="K1212">
        <f>IF(טבלה13[[#This Row],[מקס קבוע]]&lt;&gt;"",טבלה13[[#This Row],[מקסימום]]-טבלה13[[#This Row],[מינימום]],"")</f>
        <v>2</v>
      </c>
      <c r="L1212">
        <f>IF(IFERROR(LOOKUP(טבלה13[[#This Row],[ClientID]],פיבוט!$A$4:$A$121),FALSE)=טבלה13[[#This Row],[ClientID]],1,0)</f>
        <v>1</v>
      </c>
      <c r="M1212" t="str">
        <f>IF(OR(טבלה13[[#This Row],[ClientID]]=A1213),"",1)</f>
        <v/>
      </c>
      <c r="N1212" s="3" t="str">
        <f>IF(טבלה13[[#This Row],[טווח]]&lt;&gt;K1211,טבלה13[[#This Row],[טווח]],"")</f>
        <v/>
      </c>
      <c r="O1212" s="3" t="str">
        <f>IF(טבלה13[[#This Row],[מניית טווחים]]&lt;&gt;"",IF(OR(30&gt;טבלה13[[#This Row],[מקסימום]],30&lt;טבלה13[[#This Row],[מינימום]]),0,1),"")</f>
        <v/>
      </c>
    </row>
    <row r="1213" spans="1:15" x14ac:dyDescent="0.25">
      <c r="A1213" t="s">
        <v>129</v>
      </c>
      <c r="B1213">
        <v>10</v>
      </c>
      <c r="C1213">
        <v>27</v>
      </c>
      <c r="D1213">
        <f>טבלה13[[#This Row],[LengthofCycle]]+1</f>
        <v>28</v>
      </c>
      <c r="E1213">
        <f>IF(טבלה13[[#This Row],[CycleNumber]]&lt;3,"",IF(טבלה13[[#This Row],[CycleNumber]]=3,MIN(D1211:D1213),IF(I1212=3,MIN(D1210:D1212),E1212)))</f>
        <v>27</v>
      </c>
      <c r="F1213">
        <f>IF(טבלה13[[#This Row],[CycleNumber]]&lt;3,"",IF(טבלה13[[#This Row],[CycleNumber]]=3,MAX(D1211:D1213),IF(I1212=3,MAX(D1210:D1212),F1212)))</f>
        <v>29</v>
      </c>
      <c r="G1213">
        <f>IF(OR(טבלה13[[#This Row],[CycleNumber]]&gt;B1214,B1214=""),IF(טבלה13[[#This Row],[מספר סטייה]]=3,MIN(D1211:D1213),טבלה13[[#This Row],[מינ קבוע]]),טבלה13[[#This Row],[מינ קבוע]])</f>
        <v>27</v>
      </c>
      <c r="H1213">
        <f>IF(OR(טבלה13[[#This Row],[CycleNumber]]&gt;B1214,B1214=""),IF(טבלה13[[#This Row],[מספר סטייה]]=3,MAX(D1211:D1213),טבלה13[[#This Row],[מקס קבוע]]),טבלה13[[#This Row],[מקס קבוע]])</f>
        <v>29</v>
      </c>
      <c r="I121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קבוע]]&lt;&gt;E1212,1,I1212+1),0))</f>
        <v>0</v>
      </c>
      <c r="J1213">
        <f>IF(AND(טבלה13[[#This Row],[CycleNumber]]&lt;B1214,טבלה13[[#This Row],[מקס קבוע]]&lt;&gt;""),IF(OR(טבלה13[[#This Row],[מספר סטייה]]&lt;I1214,AND(טבלה13[[#This Row],[מספר סטייה]]=3,I1214=1)),0,1),"")</f>
        <v>1</v>
      </c>
      <c r="K1213">
        <f>IF(טבלה13[[#This Row],[מקס קבוע]]&lt;&gt;"",טבלה13[[#This Row],[מקסימום]]-טבלה13[[#This Row],[מינימום]],"")</f>
        <v>2</v>
      </c>
      <c r="L1213">
        <f>IF(IFERROR(LOOKUP(טבלה13[[#This Row],[ClientID]],פיבוט!$A$4:$A$121),FALSE)=טבלה13[[#This Row],[ClientID]],1,0)</f>
        <v>1</v>
      </c>
      <c r="M1213" t="str">
        <f>IF(OR(טבלה13[[#This Row],[ClientID]]=A1214),"",1)</f>
        <v/>
      </c>
      <c r="N1213" s="3" t="str">
        <f>IF(טבלה13[[#This Row],[טווח]]&lt;&gt;K1212,טבלה13[[#This Row],[טווח]],"")</f>
        <v/>
      </c>
      <c r="O1213" s="3" t="str">
        <f>IF(טבלה13[[#This Row],[מניית טווחים]]&lt;&gt;"",IF(OR(30&gt;טבלה13[[#This Row],[מקסימום]],30&lt;טבלה13[[#This Row],[מינימום]]),0,1),"")</f>
        <v/>
      </c>
    </row>
    <row r="1214" spans="1:15" x14ac:dyDescent="0.25">
      <c r="A1214" t="s">
        <v>129</v>
      </c>
      <c r="B1214">
        <v>11</v>
      </c>
      <c r="C1214">
        <v>26</v>
      </c>
      <c r="D1214">
        <f>טבלה13[[#This Row],[LengthofCycle]]+1</f>
        <v>27</v>
      </c>
      <c r="E1214">
        <f>IF(טבלה13[[#This Row],[CycleNumber]]&lt;3,"",IF(טבלה13[[#This Row],[CycleNumber]]=3,MIN(D1212:D1214),IF(I1213=3,MIN(D1211:D1213),E1213)))</f>
        <v>27</v>
      </c>
      <c r="F1214">
        <f>IF(טבלה13[[#This Row],[CycleNumber]]&lt;3,"",IF(טבלה13[[#This Row],[CycleNumber]]=3,MAX(D1212:D1214),IF(I1213=3,MAX(D1211:D1213),F1213)))</f>
        <v>29</v>
      </c>
      <c r="G1214">
        <f>IF(OR(טבלה13[[#This Row],[CycleNumber]]&gt;B1215,B1215=""),IF(טבלה13[[#This Row],[מספר סטייה]]=3,MIN(D1212:D1214),טבלה13[[#This Row],[מינ קבוע]]),טבלה13[[#This Row],[מינ קבוע]])</f>
        <v>27</v>
      </c>
      <c r="H1214">
        <f>IF(OR(טבלה13[[#This Row],[CycleNumber]]&gt;B1215,B1215=""),IF(טבלה13[[#This Row],[מספר סטייה]]=3,MAX(D1212:D1214),טבלה13[[#This Row],[מקס קבוע]]),טבלה13[[#This Row],[מקס קבוע]])</f>
        <v>29</v>
      </c>
      <c r="I121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קבוע]]&lt;&gt;E1213,1,I1213+1),0))</f>
        <v>0</v>
      </c>
      <c r="J1214">
        <f>IF(AND(טבלה13[[#This Row],[CycleNumber]]&lt;B1215,טבלה13[[#This Row],[מקס קבוע]]&lt;&gt;""),IF(OR(טבלה13[[#This Row],[מספר סטייה]]&lt;I1215,AND(טבלה13[[#This Row],[מספר סטייה]]=3,I1215=1)),0,1),"")</f>
        <v>1</v>
      </c>
      <c r="K1214">
        <f>IF(טבלה13[[#This Row],[מקס קבוע]]&lt;&gt;"",טבלה13[[#This Row],[מקסימום]]-טבלה13[[#This Row],[מינימום]],"")</f>
        <v>2</v>
      </c>
      <c r="L1214">
        <f>IF(IFERROR(LOOKUP(טבלה13[[#This Row],[ClientID]],פיבוט!$A$4:$A$121),FALSE)=טבלה13[[#This Row],[ClientID]],1,0)</f>
        <v>1</v>
      </c>
      <c r="M1214" t="str">
        <f>IF(OR(טבלה13[[#This Row],[ClientID]]=A1215),"",1)</f>
        <v/>
      </c>
      <c r="N1214" s="3" t="str">
        <f>IF(טבלה13[[#This Row],[טווח]]&lt;&gt;K1213,טבלה13[[#This Row],[טווח]],"")</f>
        <v/>
      </c>
      <c r="O1214" s="3" t="str">
        <f>IF(טבלה13[[#This Row],[מניית טווחים]]&lt;&gt;"",IF(OR(30&gt;טבלה13[[#This Row],[מקסימום]],30&lt;טבלה13[[#This Row],[מינימום]]),0,1),"")</f>
        <v/>
      </c>
    </row>
    <row r="1215" spans="1:15" x14ac:dyDescent="0.25">
      <c r="A1215" t="s">
        <v>129</v>
      </c>
      <c r="B1215">
        <v>12</v>
      </c>
      <c r="C1215">
        <v>27</v>
      </c>
      <c r="D1215">
        <f>טבלה13[[#This Row],[LengthofCycle]]+1</f>
        <v>28</v>
      </c>
      <c r="E1215">
        <f>IF(טבלה13[[#This Row],[CycleNumber]]&lt;3,"",IF(טבלה13[[#This Row],[CycleNumber]]=3,MIN(D1213:D1215),IF(I1214=3,MIN(D1212:D1214),E1214)))</f>
        <v>27</v>
      </c>
      <c r="F1215">
        <f>IF(טבלה13[[#This Row],[CycleNumber]]&lt;3,"",IF(טבלה13[[#This Row],[CycleNumber]]=3,MAX(D1213:D1215),IF(I1214=3,MAX(D1212:D1214),F1214)))</f>
        <v>29</v>
      </c>
      <c r="G1215">
        <f>IF(OR(טבלה13[[#This Row],[CycleNumber]]&gt;B1216,B1216=""),IF(טבלה13[[#This Row],[מספר סטייה]]=3,MIN(D1213:D1215),טבלה13[[#This Row],[מינ קבוע]]),טבלה13[[#This Row],[מינ קבוע]])</f>
        <v>27</v>
      </c>
      <c r="H1215">
        <f>IF(OR(טבלה13[[#This Row],[CycleNumber]]&gt;B1216,B1216=""),IF(טבלה13[[#This Row],[מספר סטייה]]=3,MAX(D1213:D1215),טבלה13[[#This Row],[מקס קבוע]]),טבלה13[[#This Row],[מקס קבוע]])</f>
        <v>29</v>
      </c>
      <c r="I121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קבוע]]&lt;&gt;E1214,1,I1214+1),0))</f>
        <v>0</v>
      </c>
      <c r="J1215" t="str">
        <f>IF(AND(טבלה13[[#This Row],[CycleNumber]]&lt;B1216,טבלה13[[#This Row],[מקס קבוע]]&lt;&gt;""),IF(OR(טבלה13[[#This Row],[מספר סטייה]]&lt;I1216,AND(טבלה13[[#This Row],[מספר סטייה]]=3,I1216=1)),0,1),"")</f>
        <v/>
      </c>
      <c r="K1215">
        <f>IF(טבלה13[[#This Row],[מקס קבוע]]&lt;&gt;"",טבלה13[[#This Row],[מקסימום]]-טבלה13[[#This Row],[מינימום]],"")</f>
        <v>2</v>
      </c>
      <c r="L1215">
        <f>IF(IFERROR(LOOKUP(טבלה13[[#This Row],[ClientID]],פיבוט!$A$4:$A$121),FALSE)=טבלה13[[#This Row],[ClientID]],1,0)</f>
        <v>1</v>
      </c>
      <c r="M1215">
        <f>IF(OR(טבלה13[[#This Row],[ClientID]]=A1216),"",1)</f>
        <v>1</v>
      </c>
      <c r="N1215" s="3" t="str">
        <f>IF(טבלה13[[#This Row],[טווח]]&lt;&gt;K1214,טבלה13[[#This Row],[טווח]],"")</f>
        <v/>
      </c>
      <c r="O1215" s="3" t="str">
        <f>IF(טבלה13[[#This Row],[מניית טווחים]]&lt;&gt;"",IF(OR(30&gt;טבלה13[[#This Row],[מקסימום]],30&lt;טבלה13[[#This Row],[מינימום]]),0,1),"")</f>
        <v/>
      </c>
    </row>
    <row r="1216" spans="1:15" x14ac:dyDescent="0.25">
      <c r="A1216" t="s">
        <v>130</v>
      </c>
      <c r="B1216">
        <v>1</v>
      </c>
      <c r="C1216">
        <v>27</v>
      </c>
      <c r="D1216">
        <f>טבלה13[[#This Row],[LengthofCycle]]+1</f>
        <v>28</v>
      </c>
      <c r="E1216" t="str">
        <f>IF(טבלה13[[#This Row],[CycleNumber]]&lt;3,"",IF(טבלה13[[#This Row],[CycleNumber]]=3,MIN(D1214:D1216),IF(I1215=3,MIN(D1213:D1215),E1215)))</f>
        <v/>
      </c>
      <c r="F1216" t="str">
        <f>IF(טבלה13[[#This Row],[CycleNumber]]&lt;3,"",IF(טבלה13[[#This Row],[CycleNumber]]=3,MAX(D1214:D1216),IF(I1215=3,MAX(D1213:D1215),F1215)))</f>
        <v/>
      </c>
      <c r="G1216" t="str">
        <f>IF(OR(טבלה13[[#This Row],[CycleNumber]]&gt;B1217,B1217=""),IF(טבלה13[[#This Row],[מספר סטייה]]=3,MIN(D1214:D1216),טבלה13[[#This Row],[מינ קבוע]]),טבלה13[[#This Row],[מינ קבוע]])</f>
        <v/>
      </c>
      <c r="H1216" t="str">
        <f>IF(OR(טבלה13[[#This Row],[CycleNumber]]&gt;B1217,B1217=""),IF(טבלה13[[#This Row],[מספר סטייה]]=3,MAX(D1214:D1216),טבלה13[[#This Row],[מקס קבוע]]),טבלה13[[#This Row],[מקס קבוע]])</f>
        <v/>
      </c>
      <c r="I121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קבוע]]&lt;&gt;E1215,1,I1215+1),0))</f>
        <v/>
      </c>
      <c r="J1216" t="str">
        <f>IF(AND(טבלה13[[#This Row],[CycleNumber]]&lt;B1217,טבלה13[[#This Row],[מקס קבוע]]&lt;&gt;""),IF(OR(טבלה13[[#This Row],[מספר סטייה]]&lt;I1217,AND(טבלה13[[#This Row],[מספר סטייה]]=3,I1217=1)),0,1),"")</f>
        <v/>
      </c>
      <c r="K1216" t="str">
        <f>IF(טבלה13[[#This Row],[מקס קבוע]]&lt;&gt;"",טבלה13[[#This Row],[מקסימום]]-טבלה13[[#This Row],[מינימום]],"")</f>
        <v/>
      </c>
      <c r="L1216">
        <f>IF(IFERROR(LOOKUP(טבלה13[[#This Row],[ClientID]],פיבוט!$A$4:$A$121),FALSE)=טבלה13[[#This Row],[ClientID]],1,0)</f>
        <v>1</v>
      </c>
      <c r="M1216" t="str">
        <f>IF(OR(טבלה13[[#This Row],[ClientID]]=A1217),"",1)</f>
        <v/>
      </c>
      <c r="N1216" s="3" t="str">
        <f>IF(טבלה13[[#This Row],[טווח]]&lt;&gt;K1215,טבלה13[[#This Row],[טווח]],"")</f>
        <v/>
      </c>
      <c r="O1216" s="3" t="str">
        <f>IF(טבלה13[[#This Row],[מניית טווחים]]&lt;&gt;"",IF(OR(30&gt;טבלה13[[#This Row],[מקסימום]],30&lt;טבלה13[[#This Row],[מינימום]]),0,1),"")</f>
        <v/>
      </c>
    </row>
    <row r="1217" spans="1:15" x14ac:dyDescent="0.25">
      <c r="A1217" t="s">
        <v>130</v>
      </c>
      <c r="B1217">
        <v>2</v>
      </c>
      <c r="C1217">
        <v>27</v>
      </c>
      <c r="D1217">
        <f>טבלה13[[#This Row],[LengthofCycle]]+1</f>
        <v>28</v>
      </c>
      <c r="E1217" t="str">
        <f>IF(טבלה13[[#This Row],[CycleNumber]]&lt;3,"",IF(טבלה13[[#This Row],[CycleNumber]]=3,MIN(D1215:D1217),IF(I1216=3,MIN(D1214:D1216),E1216)))</f>
        <v/>
      </c>
      <c r="F1217" t="str">
        <f>IF(טבלה13[[#This Row],[CycleNumber]]&lt;3,"",IF(טבלה13[[#This Row],[CycleNumber]]=3,MAX(D1215:D1217),IF(I1216=3,MAX(D1214:D1216),F1216)))</f>
        <v/>
      </c>
      <c r="G1217" t="str">
        <f>IF(OR(טבלה13[[#This Row],[CycleNumber]]&gt;B1218,B1218=""),IF(טבלה13[[#This Row],[מספר סטייה]]=3,MIN(D1215:D1217),טבלה13[[#This Row],[מינ קבוע]]),טבלה13[[#This Row],[מינ קבוע]])</f>
        <v/>
      </c>
      <c r="H1217" t="str">
        <f>IF(OR(טבלה13[[#This Row],[CycleNumber]]&gt;B1218,B1218=""),IF(טבלה13[[#This Row],[מספר סטייה]]=3,MAX(D1215:D1217),טבלה13[[#This Row],[מקס קבוע]]),טבלה13[[#This Row],[מקס קבוע]])</f>
        <v/>
      </c>
      <c r="I121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קבוע]]&lt;&gt;E1216,1,I1216+1),0))</f>
        <v/>
      </c>
      <c r="J1217" t="str">
        <f>IF(AND(טבלה13[[#This Row],[CycleNumber]]&lt;B1218,טבלה13[[#This Row],[מקס קבוע]]&lt;&gt;""),IF(OR(טבלה13[[#This Row],[מספר סטייה]]&lt;I1218,AND(טבלה13[[#This Row],[מספר סטייה]]=3,I1218=1)),0,1),"")</f>
        <v/>
      </c>
      <c r="K1217" t="str">
        <f>IF(טבלה13[[#This Row],[מקס קבוע]]&lt;&gt;"",טבלה13[[#This Row],[מקסימום]]-טבלה13[[#This Row],[מינימום]],"")</f>
        <v/>
      </c>
      <c r="L1217">
        <f>IF(IFERROR(LOOKUP(טבלה13[[#This Row],[ClientID]],פיבוט!$A$4:$A$121),FALSE)=טבלה13[[#This Row],[ClientID]],1,0)</f>
        <v>1</v>
      </c>
      <c r="M1217" t="str">
        <f>IF(OR(טבלה13[[#This Row],[ClientID]]=A1218),"",1)</f>
        <v/>
      </c>
      <c r="N1217" s="3" t="str">
        <f>IF(טבלה13[[#This Row],[טווח]]&lt;&gt;K1216,טבלה13[[#This Row],[טווח]],"")</f>
        <v/>
      </c>
      <c r="O1217" s="3" t="str">
        <f>IF(טבלה13[[#This Row],[מניית טווחים]]&lt;&gt;"",IF(OR(30&gt;טבלה13[[#This Row],[מקסימום]],30&lt;טבלה13[[#This Row],[מינימום]]),0,1),"")</f>
        <v/>
      </c>
    </row>
    <row r="1218" spans="1:15" x14ac:dyDescent="0.25">
      <c r="A1218" t="s">
        <v>130</v>
      </c>
      <c r="B1218">
        <v>3</v>
      </c>
      <c r="C1218">
        <v>26</v>
      </c>
      <c r="D1218">
        <f>טבלה13[[#This Row],[LengthofCycle]]+1</f>
        <v>27</v>
      </c>
      <c r="E1218">
        <f>IF(טבלה13[[#This Row],[CycleNumber]]&lt;3,"",IF(טבלה13[[#This Row],[CycleNumber]]=3,MIN(D1216:D1218),IF(I1217=3,MIN(D1215:D1217),E1217)))</f>
        <v>27</v>
      </c>
      <c r="F1218">
        <f>IF(טבלה13[[#This Row],[CycleNumber]]&lt;3,"",IF(טבלה13[[#This Row],[CycleNumber]]=3,MAX(D1216:D1218),IF(I1217=3,MAX(D1215:D1217),F1217)))</f>
        <v>28</v>
      </c>
      <c r="G1218">
        <f>IF(OR(טבלה13[[#This Row],[CycleNumber]]&gt;B1219,B1219=""),IF(טבלה13[[#This Row],[מספר סטייה]]=3,MIN(D1216:D1218),טבלה13[[#This Row],[מינ קבוע]]),טבלה13[[#This Row],[מינ קבוע]])</f>
        <v>27</v>
      </c>
      <c r="H1218">
        <f>IF(OR(טבלה13[[#This Row],[CycleNumber]]&gt;B1219,B1219=""),IF(טבלה13[[#This Row],[מספר סטייה]]=3,MAX(D1216:D1218),טבלה13[[#This Row],[מקס קבוע]]),טבלה13[[#This Row],[מקס קבוע]])</f>
        <v>28</v>
      </c>
      <c r="I121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קבוע]]&lt;&gt;E1217,1,I1217+1),0))</f>
        <v>0</v>
      </c>
      <c r="J1218">
        <f>IF(AND(טבלה13[[#This Row],[CycleNumber]]&lt;B1219,טבלה13[[#This Row],[מקס קבוע]]&lt;&gt;""),IF(OR(טבלה13[[#This Row],[מספר סטייה]]&lt;I1219,AND(טבלה13[[#This Row],[מספר סטייה]]=3,I1219=1)),0,1),"")</f>
        <v>1</v>
      </c>
      <c r="K1218">
        <f>IF(טבלה13[[#This Row],[מקס קבוע]]&lt;&gt;"",טבלה13[[#This Row],[מקסימום]]-טבלה13[[#This Row],[מינימום]],"")</f>
        <v>1</v>
      </c>
      <c r="L1218">
        <f>IF(IFERROR(LOOKUP(טבלה13[[#This Row],[ClientID]],פיבוט!$A$4:$A$121),FALSE)=טבלה13[[#This Row],[ClientID]],1,0)</f>
        <v>1</v>
      </c>
      <c r="M1218" t="str">
        <f>IF(OR(טבלה13[[#This Row],[ClientID]]=A1219),"",1)</f>
        <v/>
      </c>
      <c r="N1218" s="3">
        <f>IF(טבלה13[[#This Row],[טווח]]&lt;&gt;K1217,טבלה13[[#This Row],[טווח]],"")</f>
        <v>1</v>
      </c>
      <c r="O1218" s="3">
        <f>IF(טבלה13[[#This Row],[מניית טווחים]]&lt;&gt;"",IF(OR(30&gt;טבלה13[[#This Row],[מקסימום]],30&lt;טבלה13[[#This Row],[מינימום]]),0,1),"")</f>
        <v>0</v>
      </c>
    </row>
    <row r="1219" spans="1:15" x14ac:dyDescent="0.25">
      <c r="A1219" t="s">
        <v>130</v>
      </c>
      <c r="B1219">
        <v>4</v>
      </c>
      <c r="C1219">
        <v>27</v>
      </c>
      <c r="D1219">
        <f>טבלה13[[#This Row],[LengthofCycle]]+1</f>
        <v>28</v>
      </c>
      <c r="E1219">
        <f>IF(טבלה13[[#This Row],[CycleNumber]]&lt;3,"",IF(טבלה13[[#This Row],[CycleNumber]]=3,MIN(D1217:D1219),IF(I1218=3,MIN(D1216:D1218),E1218)))</f>
        <v>27</v>
      </c>
      <c r="F1219">
        <f>IF(טבלה13[[#This Row],[CycleNumber]]&lt;3,"",IF(טבלה13[[#This Row],[CycleNumber]]=3,MAX(D1217:D1219),IF(I1218=3,MAX(D1216:D1218),F1218)))</f>
        <v>28</v>
      </c>
      <c r="G1219">
        <f>IF(OR(טבלה13[[#This Row],[CycleNumber]]&gt;B1220,B1220=""),IF(טבלה13[[#This Row],[מספר סטייה]]=3,MIN(D1217:D1219),טבלה13[[#This Row],[מינ קבוע]]),טבלה13[[#This Row],[מינ קבוע]])</f>
        <v>27</v>
      </c>
      <c r="H1219">
        <f>IF(OR(טבלה13[[#This Row],[CycleNumber]]&gt;B1220,B1220=""),IF(טבלה13[[#This Row],[מספר סטייה]]=3,MAX(D1217:D1219),טבלה13[[#This Row],[מקס קבוע]]),טבלה13[[#This Row],[מקס קבוע]])</f>
        <v>28</v>
      </c>
      <c r="I121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קבוע]]&lt;&gt;E1218,1,I1218+1),0))</f>
        <v>0</v>
      </c>
      <c r="J1219">
        <f>IF(AND(טבלה13[[#This Row],[CycleNumber]]&lt;B1220,טבלה13[[#This Row],[מקס קבוע]]&lt;&gt;""),IF(OR(טבלה13[[#This Row],[מספר סטייה]]&lt;I1220,AND(טבלה13[[#This Row],[מספר סטייה]]=3,I1220=1)),0,1),"")</f>
        <v>1</v>
      </c>
      <c r="K1219">
        <f>IF(טבלה13[[#This Row],[מקס קבוע]]&lt;&gt;"",טבלה13[[#This Row],[מקסימום]]-טבלה13[[#This Row],[מינימום]],"")</f>
        <v>1</v>
      </c>
      <c r="L1219">
        <f>IF(IFERROR(LOOKUP(טבלה13[[#This Row],[ClientID]],פיבוט!$A$4:$A$121),FALSE)=טבלה13[[#This Row],[ClientID]],1,0)</f>
        <v>1</v>
      </c>
      <c r="M1219" t="str">
        <f>IF(OR(טבלה13[[#This Row],[ClientID]]=A1220),"",1)</f>
        <v/>
      </c>
      <c r="N1219" s="3" t="str">
        <f>IF(טבלה13[[#This Row],[טווח]]&lt;&gt;K1218,טבלה13[[#This Row],[טווח]],"")</f>
        <v/>
      </c>
      <c r="O1219" s="3" t="str">
        <f>IF(טבלה13[[#This Row],[מניית טווחים]]&lt;&gt;"",IF(OR(30&gt;טבלה13[[#This Row],[מקסימום]],30&lt;טבלה13[[#This Row],[מינימום]]),0,1),"")</f>
        <v/>
      </c>
    </row>
    <row r="1220" spans="1:15" x14ac:dyDescent="0.25">
      <c r="A1220" t="s">
        <v>130</v>
      </c>
      <c r="B1220">
        <v>5</v>
      </c>
      <c r="C1220">
        <v>26</v>
      </c>
      <c r="D1220">
        <f>טבלה13[[#This Row],[LengthofCycle]]+1</f>
        <v>27</v>
      </c>
      <c r="E1220">
        <f>IF(טבלה13[[#This Row],[CycleNumber]]&lt;3,"",IF(טבלה13[[#This Row],[CycleNumber]]=3,MIN(D1218:D1220),IF(I1219=3,MIN(D1217:D1219),E1219)))</f>
        <v>27</v>
      </c>
      <c r="F1220">
        <f>IF(טבלה13[[#This Row],[CycleNumber]]&lt;3,"",IF(טבלה13[[#This Row],[CycleNumber]]=3,MAX(D1218:D1220),IF(I1219=3,MAX(D1217:D1219),F1219)))</f>
        <v>28</v>
      </c>
      <c r="G1220">
        <f>IF(OR(טבלה13[[#This Row],[CycleNumber]]&gt;B1221,B1221=""),IF(טבלה13[[#This Row],[מספר סטייה]]=3,MIN(D1218:D1220),טבלה13[[#This Row],[מינ קבוע]]),טבלה13[[#This Row],[מינ קבוע]])</f>
        <v>27</v>
      </c>
      <c r="H1220">
        <f>IF(OR(טבלה13[[#This Row],[CycleNumber]]&gt;B1221,B1221=""),IF(טבלה13[[#This Row],[מספר סטייה]]=3,MAX(D1218:D1220),טבלה13[[#This Row],[מקס קבוע]]),טבלה13[[#This Row],[מקס קבוע]])</f>
        <v>28</v>
      </c>
      <c r="I122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קבוע]]&lt;&gt;E1219,1,I1219+1),0))</f>
        <v>0</v>
      </c>
      <c r="J1220">
        <f>IF(AND(טבלה13[[#This Row],[CycleNumber]]&lt;B1221,טבלה13[[#This Row],[מקס קבוע]]&lt;&gt;""),IF(OR(טבלה13[[#This Row],[מספר סטייה]]&lt;I1221,AND(טבלה13[[#This Row],[מספר סטייה]]=3,I1221=1)),0,1),"")</f>
        <v>1</v>
      </c>
      <c r="K1220">
        <f>IF(טבלה13[[#This Row],[מקס קבוע]]&lt;&gt;"",טבלה13[[#This Row],[מקסימום]]-טבלה13[[#This Row],[מינימום]],"")</f>
        <v>1</v>
      </c>
      <c r="L1220">
        <f>IF(IFERROR(LOOKUP(טבלה13[[#This Row],[ClientID]],פיבוט!$A$4:$A$121),FALSE)=טבלה13[[#This Row],[ClientID]],1,0)</f>
        <v>1</v>
      </c>
      <c r="M1220" t="str">
        <f>IF(OR(טבלה13[[#This Row],[ClientID]]=A1221),"",1)</f>
        <v/>
      </c>
      <c r="N1220" s="3" t="str">
        <f>IF(טבלה13[[#This Row],[טווח]]&lt;&gt;K1219,טבלה13[[#This Row],[טווח]],"")</f>
        <v/>
      </c>
      <c r="O1220" s="3" t="str">
        <f>IF(טבלה13[[#This Row],[מניית טווחים]]&lt;&gt;"",IF(OR(30&gt;טבלה13[[#This Row],[מקסימום]],30&lt;טבלה13[[#This Row],[מינימום]]),0,1),"")</f>
        <v/>
      </c>
    </row>
    <row r="1221" spans="1:15" x14ac:dyDescent="0.25">
      <c r="A1221" t="s">
        <v>130</v>
      </c>
      <c r="B1221">
        <v>6</v>
      </c>
      <c r="C1221">
        <v>26</v>
      </c>
      <c r="D1221">
        <f>טבלה13[[#This Row],[LengthofCycle]]+1</f>
        <v>27</v>
      </c>
      <c r="E1221">
        <f>IF(טבלה13[[#This Row],[CycleNumber]]&lt;3,"",IF(טבלה13[[#This Row],[CycleNumber]]=3,MIN(D1219:D1221),IF(I1220=3,MIN(D1218:D1220),E1220)))</f>
        <v>27</v>
      </c>
      <c r="F1221">
        <f>IF(טבלה13[[#This Row],[CycleNumber]]&lt;3,"",IF(טבלה13[[#This Row],[CycleNumber]]=3,MAX(D1219:D1221),IF(I1220=3,MAX(D1218:D1220),F1220)))</f>
        <v>28</v>
      </c>
      <c r="G1221">
        <f>IF(OR(טבלה13[[#This Row],[CycleNumber]]&gt;B1222,B1222=""),IF(טבלה13[[#This Row],[מספר סטייה]]=3,MIN(D1219:D1221),טבלה13[[#This Row],[מינ קבוע]]),טבלה13[[#This Row],[מינ קבוע]])</f>
        <v>27</v>
      </c>
      <c r="H1221">
        <f>IF(OR(טבלה13[[#This Row],[CycleNumber]]&gt;B1222,B1222=""),IF(טבלה13[[#This Row],[מספר סטייה]]=3,MAX(D1219:D1221),טבלה13[[#This Row],[מקס קבוע]]),טבלה13[[#This Row],[מקס קבוע]])</f>
        <v>28</v>
      </c>
      <c r="I122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קבוע]]&lt;&gt;E1220,1,I1220+1),0))</f>
        <v>0</v>
      </c>
      <c r="J1221">
        <f>IF(AND(טבלה13[[#This Row],[CycleNumber]]&lt;B1222,טבלה13[[#This Row],[מקס קבוע]]&lt;&gt;""),IF(OR(טבלה13[[#This Row],[מספר סטייה]]&lt;I1222,AND(טבלה13[[#This Row],[מספר סטייה]]=3,I1222=1)),0,1),"")</f>
        <v>1</v>
      </c>
      <c r="K1221">
        <f>IF(טבלה13[[#This Row],[מקס קבוע]]&lt;&gt;"",טבלה13[[#This Row],[מקסימום]]-טבלה13[[#This Row],[מינימום]],"")</f>
        <v>1</v>
      </c>
      <c r="L1221">
        <f>IF(IFERROR(LOOKUP(טבלה13[[#This Row],[ClientID]],פיבוט!$A$4:$A$121),FALSE)=טבלה13[[#This Row],[ClientID]],1,0)</f>
        <v>1</v>
      </c>
      <c r="M1221" t="str">
        <f>IF(OR(טבלה13[[#This Row],[ClientID]]=A1222),"",1)</f>
        <v/>
      </c>
      <c r="N1221" s="3" t="str">
        <f>IF(טבלה13[[#This Row],[טווח]]&lt;&gt;K1220,טבלה13[[#This Row],[טווח]],"")</f>
        <v/>
      </c>
      <c r="O1221" s="3" t="str">
        <f>IF(טבלה13[[#This Row],[מניית טווחים]]&lt;&gt;"",IF(OR(30&gt;טבלה13[[#This Row],[מקסימום]],30&lt;טבלה13[[#This Row],[מינימום]]),0,1),"")</f>
        <v/>
      </c>
    </row>
    <row r="1222" spans="1:15" x14ac:dyDescent="0.25">
      <c r="A1222" t="s">
        <v>130</v>
      </c>
      <c r="B1222">
        <v>7</v>
      </c>
      <c r="C1222">
        <v>27</v>
      </c>
      <c r="D1222">
        <f>טבלה13[[#This Row],[LengthofCycle]]+1</f>
        <v>28</v>
      </c>
      <c r="E1222">
        <f>IF(טבלה13[[#This Row],[CycleNumber]]&lt;3,"",IF(טבלה13[[#This Row],[CycleNumber]]=3,MIN(D1220:D1222),IF(I1221=3,MIN(D1219:D1221),E1221)))</f>
        <v>27</v>
      </c>
      <c r="F1222">
        <f>IF(טבלה13[[#This Row],[CycleNumber]]&lt;3,"",IF(טבלה13[[#This Row],[CycleNumber]]=3,MAX(D1220:D1222),IF(I1221=3,MAX(D1219:D1221),F1221)))</f>
        <v>28</v>
      </c>
      <c r="G1222">
        <f>IF(OR(טבלה13[[#This Row],[CycleNumber]]&gt;B1223,B1223=""),IF(טבלה13[[#This Row],[מספר סטייה]]=3,MIN(D1220:D1222),טבלה13[[#This Row],[מינ קבוע]]),טבלה13[[#This Row],[מינ קבוע]])</f>
        <v>27</v>
      </c>
      <c r="H1222">
        <f>IF(OR(טבלה13[[#This Row],[CycleNumber]]&gt;B1223,B1223=""),IF(טבלה13[[#This Row],[מספר סטייה]]=3,MAX(D1220:D1222),טבלה13[[#This Row],[מקס קבוע]]),טבלה13[[#This Row],[מקס קבוע]])</f>
        <v>28</v>
      </c>
      <c r="I122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קבוע]]&lt;&gt;E1221,1,I1221+1),0))</f>
        <v>0</v>
      </c>
      <c r="J1222">
        <f>IF(AND(טבלה13[[#This Row],[CycleNumber]]&lt;B1223,טבלה13[[#This Row],[מקס קבוע]]&lt;&gt;""),IF(OR(טבלה13[[#This Row],[מספר סטייה]]&lt;I1223,AND(טבלה13[[#This Row],[מספר סטייה]]=3,I1223=1)),0,1),"")</f>
        <v>0</v>
      </c>
      <c r="K1222">
        <f>IF(טבלה13[[#This Row],[מקס קבוע]]&lt;&gt;"",טבלה13[[#This Row],[מקסימום]]-טבלה13[[#This Row],[מינימום]],"")</f>
        <v>1</v>
      </c>
      <c r="L1222">
        <f>IF(IFERROR(LOOKUP(טבלה13[[#This Row],[ClientID]],פיבוט!$A$4:$A$121),FALSE)=טבלה13[[#This Row],[ClientID]],1,0)</f>
        <v>1</v>
      </c>
      <c r="M1222" t="str">
        <f>IF(OR(טבלה13[[#This Row],[ClientID]]=A1223),"",1)</f>
        <v/>
      </c>
      <c r="N1222" s="3" t="str">
        <f>IF(טבלה13[[#This Row],[טווח]]&lt;&gt;K1221,טבלה13[[#This Row],[טווח]],"")</f>
        <v/>
      </c>
      <c r="O1222" s="3" t="str">
        <f>IF(טבלה13[[#This Row],[מניית טווחים]]&lt;&gt;"",IF(OR(30&gt;טבלה13[[#This Row],[מקסימום]],30&lt;טבלה13[[#This Row],[מינימום]]),0,1),"")</f>
        <v/>
      </c>
    </row>
    <row r="1223" spans="1:15" x14ac:dyDescent="0.25">
      <c r="A1223" t="s">
        <v>130</v>
      </c>
      <c r="B1223">
        <v>8</v>
      </c>
      <c r="C1223">
        <v>28</v>
      </c>
      <c r="D1223">
        <f>טבלה13[[#This Row],[LengthofCycle]]+1</f>
        <v>29</v>
      </c>
      <c r="E1223">
        <f>IF(טבלה13[[#This Row],[CycleNumber]]&lt;3,"",IF(טבלה13[[#This Row],[CycleNumber]]=3,MIN(D1221:D1223),IF(I1222=3,MIN(D1220:D1222),E1222)))</f>
        <v>27</v>
      </c>
      <c r="F1223">
        <f>IF(טבלה13[[#This Row],[CycleNumber]]&lt;3,"",IF(טבלה13[[#This Row],[CycleNumber]]=3,MAX(D1221:D1223),IF(I1222=3,MAX(D1220:D1222),F1222)))</f>
        <v>28</v>
      </c>
      <c r="G1223">
        <f>IF(OR(טבלה13[[#This Row],[CycleNumber]]&gt;B1224,B1224=""),IF(טבלה13[[#This Row],[מספר סטייה]]=3,MIN(D1221:D1223),טבלה13[[#This Row],[מינ קבוע]]),טבלה13[[#This Row],[מינ קבוע]])</f>
        <v>27</v>
      </c>
      <c r="H1223">
        <f>IF(OR(טבלה13[[#This Row],[CycleNumber]]&gt;B1224,B1224=""),IF(טבלה13[[#This Row],[מספר סטייה]]=3,MAX(D1221:D1223),טבלה13[[#This Row],[מקס קבוע]]),טבלה13[[#This Row],[מקס קבוע]])</f>
        <v>28</v>
      </c>
      <c r="I122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קבוע]]&lt;&gt;E1222,1,I1222+1),0))</f>
        <v>1</v>
      </c>
      <c r="J1223">
        <f>IF(AND(טבלה13[[#This Row],[CycleNumber]]&lt;B1224,טבלה13[[#This Row],[מקס קבוע]]&lt;&gt;""),IF(OR(טבלה13[[#This Row],[מספר סטייה]]&lt;I1224,AND(טבלה13[[#This Row],[מספר סטייה]]=3,I1224=1)),0,1),"")</f>
        <v>1</v>
      </c>
      <c r="K1223">
        <f>IF(טבלה13[[#This Row],[מקס קבוע]]&lt;&gt;"",טבלה13[[#This Row],[מקסימום]]-טבלה13[[#This Row],[מינימום]],"")</f>
        <v>1</v>
      </c>
      <c r="L1223">
        <f>IF(IFERROR(LOOKUP(טבלה13[[#This Row],[ClientID]],פיבוט!$A$4:$A$121),FALSE)=טבלה13[[#This Row],[ClientID]],1,0)</f>
        <v>1</v>
      </c>
      <c r="M1223" t="str">
        <f>IF(OR(טבלה13[[#This Row],[ClientID]]=A1224),"",1)</f>
        <v/>
      </c>
      <c r="N1223" s="3" t="str">
        <f>IF(טבלה13[[#This Row],[טווח]]&lt;&gt;K1222,טבלה13[[#This Row],[טווח]],"")</f>
        <v/>
      </c>
      <c r="O1223" s="3" t="str">
        <f>IF(טבלה13[[#This Row],[מניית טווחים]]&lt;&gt;"",IF(OR(30&gt;טבלה13[[#This Row],[מקסימום]],30&lt;טבלה13[[#This Row],[מינימום]]),0,1),"")</f>
        <v/>
      </c>
    </row>
    <row r="1224" spans="1:15" x14ac:dyDescent="0.25">
      <c r="A1224" t="s">
        <v>130</v>
      </c>
      <c r="B1224">
        <v>9</v>
      </c>
      <c r="C1224">
        <v>26</v>
      </c>
      <c r="D1224">
        <f>טבלה13[[#This Row],[LengthofCycle]]+1</f>
        <v>27</v>
      </c>
      <c r="E1224">
        <f>IF(טבלה13[[#This Row],[CycleNumber]]&lt;3,"",IF(טבלה13[[#This Row],[CycleNumber]]=3,MIN(D1222:D1224),IF(I1223=3,MIN(D1221:D1223),E1223)))</f>
        <v>27</v>
      </c>
      <c r="F1224">
        <f>IF(טבלה13[[#This Row],[CycleNumber]]&lt;3,"",IF(טבלה13[[#This Row],[CycleNumber]]=3,MAX(D1222:D1224),IF(I1223=3,MAX(D1221:D1223),F1223)))</f>
        <v>28</v>
      </c>
      <c r="G1224">
        <f>IF(OR(טבלה13[[#This Row],[CycleNumber]]&gt;B1225,B1225=""),IF(טבלה13[[#This Row],[מספר סטייה]]=3,MIN(D1222:D1224),טבלה13[[#This Row],[מינ קבוע]]),טבלה13[[#This Row],[מינ קבוע]])</f>
        <v>27</v>
      </c>
      <c r="H1224">
        <f>IF(OR(טבלה13[[#This Row],[CycleNumber]]&gt;B1225,B1225=""),IF(טבלה13[[#This Row],[מספר סטייה]]=3,MAX(D1222:D1224),טבלה13[[#This Row],[מקס קבוע]]),טבלה13[[#This Row],[מקס קבוע]])</f>
        <v>28</v>
      </c>
      <c r="I122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קבוע]]&lt;&gt;E1223,1,I1223+1),0))</f>
        <v>0</v>
      </c>
      <c r="J1224">
        <f>IF(AND(טבלה13[[#This Row],[CycleNumber]]&lt;B1225,טבלה13[[#This Row],[מקס קבוע]]&lt;&gt;""),IF(OR(טבלה13[[#This Row],[מספר סטייה]]&lt;I1225,AND(טבלה13[[#This Row],[מספר סטייה]]=3,I1225=1)),0,1),"")</f>
        <v>0</v>
      </c>
      <c r="K1224">
        <f>IF(טבלה13[[#This Row],[מקס קבוע]]&lt;&gt;"",טבלה13[[#This Row],[מקסימום]]-טבלה13[[#This Row],[מינימום]],"")</f>
        <v>1</v>
      </c>
      <c r="L1224">
        <f>IF(IFERROR(LOOKUP(טבלה13[[#This Row],[ClientID]],פיבוט!$A$4:$A$121),FALSE)=טבלה13[[#This Row],[ClientID]],1,0)</f>
        <v>1</v>
      </c>
      <c r="M1224" t="str">
        <f>IF(OR(טבלה13[[#This Row],[ClientID]]=A1225),"",1)</f>
        <v/>
      </c>
      <c r="N1224" s="3" t="str">
        <f>IF(טבלה13[[#This Row],[טווח]]&lt;&gt;K1223,טבלה13[[#This Row],[טווח]],"")</f>
        <v/>
      </c>
      <c r="O1224" s="3" t="str">
        <f>IF(טבלה13[[#This Row],[מניית טווחים]]&lt;&gt;"",IF(OR(30&gt;טבלה13[[#This Row],[מקסימום]],30&lt;טבלה13[[#This Row],[מינימום]]),0,1),"")</f>
        <v/>
      </c>
    </row>
    <row r="1225" spans="1:15" x14ac:dyDescent="0.25">
      <c r="A1225" t="s">
        <v>130</v>
      </c>
      <c r="B1225">
        <v>10</v>
      </c>
      <c r="C1225">
        <v>28</v>
      </c>
      <c r="D1225">
        <f>טבלה13[[#This Row],[LengthofCycle]]+1</f>
        <v>29</v>
      </c>
      <c r="E1225">
        <f>IF(טבלה13[[#This Row],[CycleNumber]]&lt;3,"",IF(טבלה13[[#This Row],[CycleNumber]]=3,MIN(D1223:D1225),IF(I1224=3,MIN(D1222:D1224),E1224)))</f>
        <v>27</v>
      </c>
      <c r="F1225">
        <f>IF(טבלה13[[#This Row],[CycleNumber]]&lt;3,"",IF(טבלה13[[#This Row],[CycleNumber]]=3,MAX(D1223:D1225),IF(I1224=3,MAX(D1222:D1224),F1224)))</f>
        <v>28</v>
      </c>
      <c r="G1225">
        <f>IF(OR(טבלה13[[#This Row],[CycleNumber]]&gt;B1226,B1226=""),IF(טבלה13[[#This Row],[מספר סטייה]]=3,MIN(D1223:D1225),טבלה13[[#This Row],[מינ קבוע]]),טבלה13[[#This Row],[מינ קבוע]])</f>
        <v>27</v>
      </c>
      <c r="H1225">
        <f>IF(OR(טבלה13[[#This Row],[CycleNumber]]&gt;B1226,B1226=""),IF(טבלה13[[#This Row],[מספר סטייה]]=3,MAX(D1223:D1225),טבלה13[[#This Row],[מקס קבוע]]),טבלה13[[#This Row],[מקס קבוע]])</f>
        <v>28</v>
      </c>
      <c r="I122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קבוע]]&lt;&gt;E1224,1,I1224+1),0))</f>
        <v>1</v>
      </c>
      <c r="J1225">
        <f>IF(AND(טבלה13[[#This Row],[CycleNumber]]&lt;B1226,טבלה13[[#This Row],[מקס קבוע]]&lt;&gt;""),IF(OR(טבלה13[[#This Row],[מספר סטייה]]&lt;I1226,AND(טבלה13[[#This Row],[מספר סטייה]]=3,I1226=1)),0,1),"")</f>
        <v>0</v>
      </c>
      <c r="K1225">
        <f>IF(טבלה13[[#This Row],[מקס קבוע]]&lt;&gt;"",טבלה13[[#This Row],[מקסימום]]-טבלה13[[#This Row],[מינימום]],"")</f>
        <v>1</v>
      </c>
      <c r="L1225">
        <f>IF(IFERROR(LOOKUP(טבלה13[[#This Row],[ClientID]],פיבוט!$A$4:$A$121),FALSE)=טבלה13[[#This Row],[ClientID]],1,0)</f>
        <v>1</v>
      </c>
      <c r="M1225" t="str">
        <f>IF(OR(טבלה13[[#This Row],[ClientID]]=A1226),"",1)</f>
        <v/>
      </c>
      <c r="N1225" s="3" t="str">
        <f>IF(טבלה13[[#This Row],[טווח]]&lt;&gt;K1224,טבלה13[[#This Row],[טווח]],"")</f>
        <v/>
      </c>
      <c r="O1225" s="3" t="str">
        <f>IF(טבלה13[[#This Row],[מניית טווחים]]&lt;&gt;"",IF(OR(30&gt;טבלה13[[#This Row],[מקסימום]],30&lt;טבלה13[[#This Row],[מינימום]]),0,1),"")</f>
        <v/>
      </c>
    </row>
    <row r="1226" spans="1:15" x14ac:dyDescent="0.25">
      <c r="A1226" t="s">
        <v>130</v>
      </c>
      <c r="B1226">
        <v>11</v>
      </c>
      <c r="C1226">
        <v>28</v>
      </c>
      <c r="D1226">
        <f>טבלה13[[#This Row],[LengthofCycle]]+1</f>
        <v>29</v>
      </c>
      <c r="E1226">
        <f>IF(טבלה13[[#This Row],[CycleNumber]]&lt;3,"",IF(טבלה13[[#This Row],[CycleNumber]]=3,MIN(D1224:D1226),IF(I1225=3,MIN(D1223:D1225),E1225)))</f>
        <v>27</v>
      </c>
      <c r="F1226">
        <f>IF(טבלה13[[#This Row],[CycleNumber]]&lt;3,"",IF(טבלה13[[#This Row],[CycleNumber]]=3,MAX(D1224:D1226),IF(I1225=3,MAX(D1223:D1225),F1225)))</f>
        <v>28</v>
      </c>
      <c r="G1226">
        <f>IF(OR(טבלה13[[#This Row],[CycleNumber]]&gt;B1227,B1227=""),IF(טבלה13[[#This Row],[מספר סטייה]]=3,MIN(D1224:D1226),טבלה13[[#This Row],[מינ קבוע]]),טבלה13[[#This Row],[מינ קבוע]])</f>
        <v>27</v>
      </c>
      <c r="H1226">
        <f>IF(OR(טבלה13[[#This Row],[CycleNumber]]&gt;B1227,B1227=""),IF(טבלה13[[#This Row],[מספר סטייה]]=3,MAX(D1224:D1226),טבלה13[[#This Row],[מקס קבוע]]),טבלה13[[#This Row],[מקס קבוע]])</f>
        <v>28</v>
      </c>
      <c r="I122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קבוע]]&lt;&gt;E1225,1,I1225+1),0))</f>
        <v>2</v>
      </c>
      <c r="J1226">
        <f>IF(AND(טבלה13[[#This Row],[CycleNumber]]&lt;B1227,טבלה13[[#This Row],[מקס קבוע]]&lt;&gt;""),IF(OR(טבלה13[[#This Row],[מספר סטייה]]&lt;I1227,AND(טבלה13[[#This Row],[מספר סטייה]]=3,I1227=1)),0,1),"")</f>
        <v>0</v>
      </c>
      <c r="K1226">
        <f>IF(טבלה13[[#This Row],[מקס קבוע]]&lt;&gt;"",טבלה13[[#This Row],[מקסימום]]-טבלה13[[#This Row],[מינימום]],"")</f>
        <v>1</v>
      </c>
      <c r="L1226">
        <f>IF(IFERROR(LOOKUP(טבלה13[[#This Row],[ClientID]],פיבוט!$A$4:$A$121),FALSE)=טבלה13[[#This Row],[ClientID]],1,0)</f>
        <v>1</v>
      </c>
      <c r="M1226" t="str">
        <f>IF(OR(טבלה13[[#This Row],[ClientID]]=A1227),"",1)</f>
        <v/>
      </c>
      <c r="N1226" s="3" t="str">
        <f>IF(טבלה13[[#This Row],[טווח]]&lt;&gt;K1225,טבלה13[[#This Row],[טווח]],"")</f>
        <v/>
      </c>
      <c r="O1226" s="3" t="str">
        <f>IF(טבלה13[[#This Row],[מניית טווחים]]&lt;&gt;"",IF(OR(30&gt;טבלה13[[#This Row],[מקסימום]],30&lt;טבלה13[[#This Row],[מינימום]]),0,1),"")</f>
        <v/>
      </c>
    </row>
    <row r="1227" spans="1:15" x14ac:dyDescent="0.25">
      <c r="A1227" t="s">
        <v>130</v>
      </c>
      <c r="B1227">
        <v>12</v>
      </c>
      <c r="C1227">
        <v>28</v>
      </c>
      <c r="D1227">
        <f>טבלה13[[#This Row],[LengthofCycle]]+1</f>
        <v>29</v>
      </c>
      <c r="E1227">
        <f>IF(טבלה13[[#This Row],[CycleNumber]]&lt;3,"",IF(טבלה13[[#This Row],[CycleNumber]]=3,MIN(D1225:D1227),IF(I1226=3,MIN(D1224:D1226),E1226)))</f>
        <v>27</v>
      </c>
      <c r="F1227">
        <f>IF(טבלה13[[#This Row],[CycleNumber]]&lt;3,"",IF(טבלה13[[#This Row],[CycleNumber]]=3,MAX(D1225:D1227),IF(I1226=3,MAX(D1224:D1226),F1226)))</f>
        <v>28</v>
      </c>
      <c r="G1227">
        <f>IF(OR(טבלה13[[#This Row],[CycleNumber]]&gt;B1228,B1228=""),IF(טבלה13[[#This Row],[מספר סטייה]]=3,MIN(D1225:D1227),טבלה13[[#This Row],[מינ קבוע]]),טבלה13[[#This Row],[מינ קבוע]])</f>
        <v>29</v>
      </c>
      <c r="H1227">
        <f>IF(OR(טבלה13[[#This Row],[CycleNumber]]&gt;B1228,B1228=""),IF(טבלה13[[#This Row],[מספר סטייה]]=3,MAX(D1225:D1227),טבלה13[[#This Row],[מקס קבוע]]),טבלה13[[#This Row],[מקס קבוע]])</f>
        <v>29</v>
      </c>
      <c r="I122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קבוע]]&lt;&gt;E1226,1,I1226+1),0))</f>
        <v>3</v>
      </c>
      <c r="J1227" t="str">
        <f>IF(AND(טבלה13[[#This Row],[CycleNumber]]&lt;B1228,טבלה13[[#This Row],[מקס קבוע]]&lt;&gt;""),IF(OR(טבלה13[[#This Row],[מספר סטייה]]&lt;I1228,AND(טבלה13[[#This Row],[מספר סטייה]]=3,I1228=1)),0,1),"")</f>
        <v/>
      </c>
      <c r="K1227">
        <f>IF(טבלה13[[#This Row],[מקס קבוע]]&lt;&gt;"",טבלה13[[#This Row],[מקסימום]]-טבלה13[[#This Row],[מינימום]],"")</f>
        <v>0</v>
      </c>
      <c r="L1227">
        <f>IF(IFERROR(LOOKUP(טבלה13[[#This Row],[ClientID]],פיבוט!$A$4:$A$121),FALSE)=טבלה13[[#This Row],[ClientID]],1,0)</f>
        <v>1</v>
      </c>
      <c r="M1227">
        <f>IF(OR(טבלה13[[#This Row],[ClientID]]=A1228),"",1)</f>
        <v>1</v>
      </c>
      <c r="N1227" s="3">
        <f>IF(טבלה13[[#This Row],[טווח]]&lt;&gt;K1226,טבלה13[[#This Row],[טווח]],"")</f>
        <v>0</v>
      </c>
      <c r="O1227" s="3">
        <f>IF(טבלה13[[#This Row],[מניית טווחים]]&lt;&gt;"",IF(OR(30&gt;טבלה13[[#This Row],[מקסימום]],30&lt;טבלה13[[#This Row],[מינימום]]),0,1),"")</f>
        <v>0</v>
      </c>
    </row>
    <row r="1228" spans="1:15" x14ac:dyDescent="0.25">
      <c r="A1228" t="s">
        <v>131</v>
      </c>
      <c r="B1228">
        <v>1</v>
      </c>
      <c r="C1228">
        <v>28</v>
      </c>
      <c r="D1228">
        <f>טבלה13[[#This Row],[LengthofCycle]]+1</f>
        <v>29</v>
      </c>
      <c r="E1228" t="str">
        <f>IF(טבלה13[[#This Row],[CycleNumber]]&lt;3,"",IF(טבלה13[[#This Row],[CycleNumber]]=3,MIN(D1226:D1228),IF(I1227=3,MIN(D1225:D1227),E1227)))</f>
        <v/>
      </c>
      <c r="F1228" t="str">
        <f>IF(טבלה13[[#This Row],[CycleNumber]]&lt;3,"",IF(טבלה13[[#This Row],[CycleNumber]]=3,MAX(D1226:D1228),IF(I1227=3,MAX(D1225:D1227),F1227)))</f>
        <v/>
      </c>
      <c r="G1228" t="str">
        <f>IF(OR(טבלה13[[#This Row],[CycleNumber]]&gt;B1229,B1229=""),IF(טבלה13[[#This Row],[מספר סטייה]]=3,MIN(D1226:D1228),טבלה13[[#This Row],[מינ קבוע]]),טבלה13[[#This Row],[מינ קבוע]])</f>
        <v/>
      </c>
      <c r="H1228" t="str">
        <f>IF(OR(טבלה13[[#This Row],[CycleNumber]]&gt;B1229,B1229=""),IF(טבלה13[[#This Row],[מספר סטייה]]=3,MAX(D1226:D1228),טבלה13[[#This Row],[מקס קבוע]]),טבלה13[[#This Row],[מקס קבוע]])</f>
        <v/>
      </c>
      <c r="I122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קבוע]]&lt;&gt;E1227,1,I1227+1),0))</f>
        <v/>
      </c>
      <c r="J1228" t="str">
        <f>IF(AND(טבלה13[[#This Row],[CycleNumber]]&lt;B1229,טבלה13[[#This Row],[מקס קבוע]]&lt;&gt;""),IF(OR(טבלה13[[#This Row],[מספר סטייה]]&lt;I1229,AND(טבלה13[[#This Row],[מספר סטייה]]=3,I1229=1)),0,1),"")</f>
        <v/>
      </c>
      <c r="K1228" t="str">
        <f>IF(טבלה13[[#This Row],[מקס קבוע]]&lt;&gt;"",טבלה13[[#This Row],[מקסימום]]-טבלה13[[#This Row],[מינימום]],"")</f>
        <v/>
      </c>
      <c r="L1228">
        <f>IF(IFERROR(LOOKUP(טבלה13[[#This Row],[ClientID]],פיבוט!$A$4:$A$121),FALSE)=טבלה13[[#This Row],[ClientID]],1,0)</f>
        <v>1</v>
      </c>
      <c r="M1228" t="str">
        <f>IF(OR(טבלה13[[#This Row],[ClientID]]=A1229),"",1)</f>
        <v/>
      </c>
      <c r="N1228" s="3" t="str">
        <f>IF(טבלה13[[#This Row],[טווח]]&lt;&gt;K1227,טבלה13[[#This Row],[טווח]],"")</f>
        <v/>
      </c>
      <c r="O1228" s="3" t="str">
        <f>IF(טבלה13[[#This Row],[מניית טווחים]]&lt;&gt;"",IF(OR(30&gt;טבלה13[[#This Row],[מקסימום]],30&lt;טבלה13[[#This Row],[מינימום]]),0,1),"")</f>
        <v/>
      </c>
    </row>
    <row r="1229" spans="1:15" x14ac:dyDescent="0.25">
      <c r="A1229" t="s">
        <v>131</v>
      </c>
      <c r="B1229">
        <v>2</v>
      </c>
      <c r="C1229">
        <v>28</v>
      </c>
      <c r="D1229">
        <f>טבלה13[[#This Row],[LengthofCycle]]+1</f>
        <v>29</v>
      </c>
      <c r="E1229" t="str">
        <f>IF(טבלה13[[#This Row],[CycleNumber]]&lt;3,"",IF(טבלה13[[#This Row],[CycleNumber]]=3,MIN(D1227:D1229),IF(I1228=3,MIN(D1226:D1228),E1228)))</f>
        <v/>
      </c>
      <c r="F1229" t="str">
        <f>IF(טבלה13[[#This Row],[CycleNumber]]&lt;3,"",IF(טבלה13[[#This Row],[CycleNumber]]=3,MAX(D1227:D1229),IF(I1228=3,MAX(D1226:D1228),F1228)))</f>
        <v/>
      </c>
      <c r="G1229" t="str">
        <f>IF(OR(טבלה13[[#This Row],[CycleNumber]]&gt;B1230,B1230=""),IF(טבלה13[[#This Row],[מספר סטייה]]=3,MIN(D1227:D1229),טבלה13[[#This Row],[מינ קבוע]]),טבלה13[[#This Row],[מינ קבוע]])</f>
        <v/>
      </c>
      <c r="H1229" t="str">
        <f>IF(OR(טבלה13[[#This Row],[CycleNumber]]&gt;B1230,B1230=""),IF(טבלה13[[#This Row],[מספר סטייה]]=3,MAX(D1227:D1229),טבלה13[[#This Row],[מקס קבוע]]),טבלה13[[#This Row],[מקס קבוע]])</f>
        <v/>
      </c>
      <c r="I122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קבוע]]&lt;&gt;E1228,1,I1228+1),0))</f>
        <v/>
      </c>
      <c r="J1229" t="str">
        <f>IF(AND(טבלה13[[#This Row],[CycleNumber]]&lt;B1230,טבלה13[[#This Row],[מקס קבוע]]&lt;&gt;""),IF(OR(טבלה13[[#This Row],[מספר סטייה]]&lt;I1230,AND(טבלה13[[#This Row],[מספר סטייה]]=3,I1230=1)),0,1),"")</f>
        <v/>
      </c>
      <c r="K1229" t="str">
        <f>IF(טבלה13[[#This Row],[מקס קבוע]]&lt;&gt;"",טבלה13[[#This Row],[מקסימום]]-טבלה13[[#This Row],[מינימום]],"")</f>
        <v/>
      </c>
      <c r="L1229">
        <f>IF(IFERROR(LOOKUP(טבלה13[[#This Row],[ClientID]],פיבוט!$A$4:$A$121),FALSE)=טבלה13[[#This Row],[ClientID]],1,0)</f>
        <v>1</v>
      </c>
      <c r="M1229" t="str">
        <f>IF(OR(טבלה13[[#This Row],[ClientID]]=A1230),"",1)</f>
        <v/>
      </c>
      <c r="N1229" s="3" t="str">
        <f>IF(טבלה13[[#This Row],[טווח]]&lt;&gt;K1228,טבלה13[[#This Row],[טווח]],"")</f>
        <v/>
      </c>
      <c r="O1229" s="3" t="str">
        <f>IF(טבלה13[[#This Row],[מניית טווחים]]&lt;&gt;"",IF(OR(30&gt;טבלה13[[#This Row],[מקסימום]],30&lt;טבלה13[[#This Row],[מינימום]]),0,1),"")</f>
        <v/>
      </c>
    </row>
    <row r="1230" spans="1:15" x14ac:dyDescent="0.25">
      <c r="A1230" t="s">
        <v>131</v>
      </c>
      <c r="B1230">
        <v>3</v>
      </c>
      <c r="C1230">
        <v>30</v>
      </c>
      <c r="D1230">
        <f>טבלה13[[#This Row],[LengthofCycle]]+1</f>
        <v>31</v>
      </c>
      <c r="E1230">
        <f>IF(טבלה13[[#This Row],[CycleNumber]]&lt;3,"",IF(טבלה13[[#This Row],[CycleNumber]]=3,MIN(D1228:D1230),IF(I1229=3,MIN(D1227:D1229),E1229)))</f>
        <v>29</v>
      </c>
      <c r="F1230">
        <f>IF(טבלה13[[#This Row],[CycleNumber]]&lt;3,"",IF(טבלה13[[#This Row],[CycleNumber]]=3,MAX(D1228:D1230),IF(I1229=3,MAX(D1227:D1229),F1229)))</f>
        <v>31</v>
      </c>
      <c r="G1230">
        <f>IF(OR(טבלה13[[#This Row],[CycleNumber]]&gt;B1231,B1231=""),IF(טבלה13[[#This Row],[מספר סטייה]]=3,MIN(D1228:D1230),טבלה13[[#This Row],[מינ קבוע]]),טבלה13[[#This Row],[מינ קבוע]])</f>
        <v>29</v>
      </c>
      <c r="H1230">
        <f>IF(OR(טבלה13[[#This Row],[CycleNumber]]&gt;B1231,B1231=""),IF(טבלה13[[#This Row],[מספר סטייה]]=3,MAX(D1228:D1230),טבלה13[[#This Row],[מקס קבוע]]),טבלה13[[#This Row],[מקס קבוע]])</f>
        <v>31</v>
      </c>
      <c r="I123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קבוע]]&lt;&gt;E1229,1,I1229+1),0))</f>
        <v>0</v>
      </c>
      <c r="J1230">
        <f>IF(AND(טבלה13[[#This Row],[CycleNumber]]&lt;B1231,טבלה13[[#This Row],[מקס קבוע]]&lt;&gt;""),IF(OR(טבלה13[[#This Row],[מספר סטייה]]&lt;I1231,AND(טבלה13[[#This Row],[מספר סטייה]]=3,I1231=1)),0,1),"")</f>
        <v>0</v>
      </c>
      <c r="K1230">
        <f>IF(טבלה13[[#This Row],[מקס קבוע]]&lt;&gt;"",טבלה13[[#This Row],[מקסימום]]-טבלה13[[#This Row],[מינימום]],"")</f>
        <v>2</v>
      </c>
      <c r="L1230">
        <f>IF(IFERROR(LOOKUP(טבלה13[[#This Row],[ClientID]],פיבוט!$A$4:$A$121),FALSE)=טבלה13[[#This Row],[ClientID]],1,0)</f>
        <v>1</v>
      </c>
      <c r="M1230" t="str">
        <f>IF(OR(טבלה13[[#This Row],[ClientID]]=A1231),"",1)</f>
        <v/>
      </c>
      <c r="N1230" s="3">
        <f>IF(טבלה13[[#This Row],[טווח]]&lt;&gt;K1229,טבלה13[[#This Row],[טווח]],"")</f>
        <v>2</v>
      </c>
      <c r="O1230" s="3">
        <f>IF(טבלה13[[#This Row],[מניית טווחים]]&lt;&gt;"",IF(OR(30&gt;טבלה13[[#This Row],[מקסימום]],30&lt;טבלה13[[#This Row],[מינימום]]),0,1),"")</f>
        <v>1</v>
      </c>
    </row>
    <row r="1231" spans="1:15" x14ac:dyDescent="0.25">
      <c r="A1231" t="s">
        <v>131</v>
      </c>
      <c r="B1231">
        <v>4</v>
      </c>
      <c r="C1231">
        <v>33</v>
      </c>
      <c r="D1231">
        <f>טבלה13[[#This Row],[LengthofCycle]]+1</f>
        <v>34</v>
      </c>
      <c r="E1231">
        <f>IF(טבלה13[[#This Row],[CycleNumber]]&lt;3,"",IF(טבלה13[[#This Row],[CycleNumber]]=3,MIN(D1229:D1231),IF(I1230=3,MIN(D1228:D1230),E1230)))</f>
        <v>29</v>
      </c>
      <c r="F1231">
        <f>IF(טבלה13[[#This Row],[CycleNumber]]&lt;3,"",IF(טבלה13[[#This Row],[CycleNumber]]=3,MAX(D1229:D1231),IF(I1230=3,MAX(D1228:D1230),F1230)))</f>
        <v>31</v>
      </c>
      <c r="G1231">
        <f>IF(OR(טבלה13[[#This Row],[CycleNumber]]&gt;B1232,B1232=""),IF(טבלה13[[#This Row],[מספר סטייה]]=3,MIN(D1229:D1231),טבלה13[[#This Row],[מינ קבוע]]),טבלה13[[#This Row],[מינ קבוע]])</f>
        <v>29</v>
      </c>
      <c r="H1231">
        <f>IF(OR(טבלה13[[#This Row],[CycleNumber]]&gt;B1232,B1232=""),IF(טבלה13[[#This Row],[מספר סטייה]]=3,MAX(D1229:D1231),טבלה13[[#This Row],[מקס קבוע]]),טבלה13[[#This Row],[מקס קבוע]])</f>
        <v>31</v>
      </c>
      <c r="I123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קבוע]]&lt;&gt;E1230,1,I1230+1),0))</f>
        <v>1</v>
      </c>
      <c r="J1231">
        <f>IF(AND(טבלה13[[#This Row],[CycleNumber]]&lt;B1232,טבלה13[[#This Row],[מקס קבוע]]&lt;&gt;""),IF(OR(טבלה13[[#This Row],[מספר סטייה]]&lt;I1232,AND(טבלה13[[#This Row],[מספר סטייה]]=3,I1232=1)),0,1),"")</f>
        <v>0</v>
      </c>
      <c r="K1231">
        <f>IF(טבלה13[[#This Row],[מקס קבוע]]&lt;&gt;"",טבלה13[[#This Row],[מקסימום]]-טבלה13[[#This Row],[מינימום]],"")</f>
        <v>2</v>
      </c>
      <c r="L1231">
        <f>IF(IFERROR(LOOKUP(טבלה13[[#This Row],[ClientID]],פיבוט!$A$4:$A$121),FALSE)=טבלה13[[#This Row],[ClientID]],1,0)</f>
        <v>1</v>
      </c>
      <c r="M1231" t="str">
        <f>IF(OR(טבלה13[[#This Row],[ClientID]]=A1232),"",1)</f>
        <v/>
      </c>
      <c r="N1231" s="3" t="str">
        <f>IF(טבלה13[[#This Row],[טווח]]&lt;&gt;K1230,טבלה13[[#This Row],[טווח]],"")</f>
        <v/>
      </c>
      <c r="O1231" s="3" t="str">
        <f>IF(טבלה13[[#This Row],[מניית טווחים]]&lt;&gt;"",IF(OR(30&gt;טבלה13[[#This Row],[מקסימום]],30&lt;טבלה13[[#This Row],[מינימום]]),0,1),"")</f>
        <v/>
      </c>
    </row>
    <row r="1232" spans="1:15" x14ac:dyDescent="0.25">
      <c r="A1232" t="s">
        <v>131</v>
      </c>
      <c r="B1232">
        <v>5</v>
      </c>
      <c r="C1232">
        <v>33</v>
      </c>
      <c r="D1232">
        <f>טבלה13[[#This Row],[LengthofCycle]]+1</f>
        <v>34</v>
      </c>
      <c r="E1232">
        <f>IF(טבלה13[[#This Row],[CycleNumber]]&lt;3,"",IF(טבלה13[[#This Row],[CycleNumber]]=3,MIN(D1230:D1232),IF(I1231=3,MIN(D1229:D1231),E1231)))</f>
        <v>29</v>
      </c>
      <c r="F1232">
        <f>IF(טבלה13[[#This Row],[CycleNumber]]&lt;3,"",IF(טבלה13[[#This Row],[CycleNumber]]=3,MAX(D1230:D1232),IF(I1231=3,MAX(D1229:D1231),F1231)))</f>
        <v>31</v>
      </c>
      <c r="G1232">
        <f>IF(OR(טבלה13[[#This Row],[CycleNumber]]&gt;B1233,B1233=""),IF(טבלה13[[#This Row],[מספר סטייה]]=3,MIN(D1230:D1232),טבלה13[[#This Row],[מינ קבוע]]),טבלה13[[#This Row],[מינ קבוע]])</f>
        <v>29</v>
      </c>
      <c r="H1232">
        <f>IF(OR(טבלה13[[#This Row],[CycleNumber]]&gt;B1233,B1233=""),IF(טבלה13[[#This Row],[מספר סטייה]]=3,MAX(D1230:D1232),טבלה13[[#This Row],[מקס קבוע]]),טבלה13[[#This Row],[מקס קבוע]])</f>
        <v>31</v>
      </c>
      <c r="I123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קבוע]]&lt;&gt;E1231,1,I1231+1),0))</f>
        <v>2</v>
      </c>
      <c r="J1232">
        <f>IF(AND(טבלה13[[#This Row],[CycleNumber]]&lt;B1233,טבלה13[[#This Row],[מקס קבוע]]&lt;&gt;""),IF(OR(טבלה13[[#This Row],[מספר סטייה]]&lt;I1233,AND(טבלה13[[#This Row],[מספר סטייה]]=3,I1233=1)),0,1),"")</f>
        <v>0</v>
      </c>
      <c r="K1232">
        <f>IF(טבלה13[[#This Row],[מקס קבוע]]&lt;&gt;"",טבלה13[[#This Row],[מקסימום]]-טבלה13[[#This Row],[מינימום]],"")</f>
        <v>2</v>
      </c>
      <c r="L1232">
        <f>IF(IFERROR(LOOKUP(טבלה13[[#This Row],[ClientID]],פיבוט!$A$4:$A$121),FALSE)=טבלה13[[#This Row],[ClientID]],1,0)</f>
        <v>1</v>
      </c>
      <c r="M1232" t="str">
        <f>IF(OR(טבלה13[[#This Row],[ClientID]]=A1233),"",1)</f>
        <v/>
      </c>
      <c r="N1232" s="3" t="str">
        <f>IF(טבלה13[[#This Row],[טווח]]&lt;&gt;K1231,טבלה13[[#This Row],[טווח]],"")</f>
        <v/>
      </c>
      <c r="O1232" s="3" t="str">
        <f>IF(טבלה13[[#This Row],[מניית טווחים]]&lt;&gt;"",IF(OR(30&gt;טבלה13[[#This Row],[מקסימום]],30&lt;טבלה13[[#This Row],[מינימום]]),0,1),"")</f>
        <v/>
      </c>
    </row>
    <row r="1233" spans="1:15" x14ac:dyDescent="0.25">
      <c r="A1233" t="s">
        <v>131</v>
      </c>
      <c r="B1233">
        <v>6</v>
      </c>
      <c r="C1233">
        <v>32</v>
      </c>
      <c r="D1233">
        <f>טבלה13[[#This Row],[LengthofCycle]]+1</f>
        <v>33</v>
      </c>
      <c r="E1233">
        <f>IF(טבלה13[[#This Row],[CycleNumber]]&lt;3,"",IF(טבלה13[[#This Row],[CycleNumber]]=3,MIN(D1231:D1233),IF(I1232=3,MIN(D1230:D1232),E1232)))</f>
        <v>29</v>
      </c>
      <c r="F1233">
        <f>IF(טבלה13[[#This Row],[CycleNumber]]&lt;3,"",IF(טבלה13[[#This Row],[CycleNumber]]=3,MAX(D1231:D1233),IF(I1232=3,MAX(D1230:D1232),F1232)))</f>
        <v>31</v>
      </c>
      <c r="G1233">
        <f>IF(OR(טבלה13[[#This Row],[CycleNumber]]&gt;B1234,B1234=""),IF(טבלה13[[#This Row],[מספר סטייה]]=3,MIN(D1231:D1233),טבלה13[[#This Row],[מינ קבוע]]),טבלה13[[#This Row],[מינ קבוע]])</f>
        <v>29</v>
      </c>
      <c r="H1233">
        <f>IF(OR(טבלה13[[#This Row],[CycleNumber]]&gt;B1234,B1234=""),IF(טבלה13[[#This Row],[מספר סטייה]]=3,MAX(D1231:D1233),טבלה13[[#This Row],[מקס קבוע]]),טבלה13[[#This Row],[מקס קבוע]])</f>
        <v>31</v>
      </c>
      <c r="I123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קבוע]]&lt;&gt;E1232,1,I1232+1),0))</f>
        <v>3</v>
      </c>
      <c r="J1233">
        <f>IF(AND(טבלה13[[#This Row],[CycleNumber]]&lt;B1234,טבלה13[[#This Row],[מקס קבוע]]&lt;&gt;""),IF(OR(טבלה13[[#This Row],[מספר סטייה]]&lt;I1234,AND(טבלה13[[#This Row],[מספר סטייה]]=3,I1234=1)),0,1),"")</f>
        <v>0</v>
      </c>
      <c r="K1233">
        <f>IF(טבלה13[[#This Row],[מקס קבוע]]&lt;&gt;"",טבלה13[[#This Row],[מקסימום]]-טבלה13[[#This Row],[מינימום]],"")</f>
        <v>2</v>
      </c>
      <c r="L1233">
        <f>IF(IFERROR(LOOKUP(טבלה13[[#This Row],[ClientID]],פיבוט!$A$4:$A$121),FALSE)=טבלה13[[#This Row],[ClientID]],1,0)</f>
        <v>1</v>
      </c>
      <c r="M1233" t="str">
        <f>IF(OR(טבלה13[[#This Row],[ClientID]]=A1234),"",1)</f>
        <v/>
      </c>
      <c r="N1233" s="3" t="str">
        <f>IF(טבלה13[[#This Row],[טווח]]&lt;&gt;K1232,טבלה13[[#This Row],[טווח]],"")</f>
        <v/>
      </c>
      <c r="O1233" s="3" t="str">
        <f>IF(טבלה13[[#This Row],[מניית טווחים]]&lt;&gt;"",IF(OR(30&gt;טבלה13[[#This Row],[מקסימום]],30&lt;טבלה13[[#This Row],[מינימום]]),0,1),"")</f>
        <v/>
      </c>
    </row>
    <row r="1234" spans="1:15" x14ac:dyDescent="0.25">
      <c r="A1234" t="s">
        <v>131</v>
      </c>
      <c r="B1234">
        <v>7</v>
      </c>
      <c r="C1234">
        <v>30</v>
      </c>
      <c r="D1234">
        <f>טבלה13[[#This Row],[LengthofCycle]]+1</f>
        <v>31</v>
      </c>
      <c r="E1234">
        <f>IF(טבלה13[[#This Row],[CycleNumber]]&lt;3,"",IF(טבלה13[[#This Row],[CycleNumber]]=3,MIN(D1232:D1234),IF(I1233=3,MIN(D1231:D1233),E1233)))</f>
        <v>33</v>
      </c>
      <c r="F1234">
        <f>IF(טבלה13[[#This Row],[CycleNumber]]&lt;3,"",IF(טבלה13[[#This Row],[CycleNumber]]=3,MAX(D1232:D1234),IF(I1233=3,MAX(D1231:D1233),F1233)))</f>
        <v>34</v>
      </c>
      <c r="G1234">
        <f>IF(OR(טבלה13[[#This Row],[CycleNumber]]&gt;B1235,B1235=""),IF(טבלה13[[#This Row],[מספר סטייה]]=3,MIN(D1232:D1234),טבלה13[[#This Row],[מינ קבוע]]),טבלה13[[#This Row],[מינ קבוע]])</f>
        <v>33</v>
      </c>
      <c r="H1234">
        <f>IF(OR(טבלה13[[#This Row],[CycleNumber]]&gt;B1235,B1235=""),IF(טבלה13[[#This Row],[מספר סטייה]]=3,MAX(D1232:D1234),טבלה13[[#This Row],[מקס קבוע]]),טבלה13[[#This Row],[מקס קבוע]])</f>
        <v>34</v>
      </c>
      <c r="I123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קבוע]]&lt;&gt;E1233,1,I1233+1),0))</f>
        <v>1</v>
      </c>
      <c r="J1234">
        <f>IF(AND(טבלה13[[#This Row],[CycleNumber]]&lt;B1235,טבלה13[[#This Row],[מקס קבוע]]&lt;&gt;""),IF(OR(טבלה13[[#This Row],[מספר סטייה]]&lt;I1235,AND(טבלה13[[#This Row],[מספר סטייה]]=3,I1235=1)),0,1),"")</f>
        <v>0</v>
      </c>
      <c r="K1234">
        <f>IF(טבלה13[[#This Row],[מקס קבוע]]&lt;&gt;"",טבלה13[[#This Row],[מקסימום]]-טבלה13[[#This Row],[מינימום]],"")</f>
        <v>1</v>
      </c>
      <c r="L1234">
        <f>IF(IFERROR(LOOKUP(טבלה13[[#This Row],[ClientID]],פיבוט!$A$4:$A$121),FALSE)=טבלה13[[#This Row],[ClientID]],1,0)</f>
        <v>1</v>
      </c>
      <c r="M1234" t="str">
        <f>IF(OR(טבלה13[[#This Row],[ClientID]]=A1235),"",1)</f>
        <v/>
      </c>
      <c r="N1234" s="3">
        <f>IF(טבלה13[[#This Row],[טווח]]&lt;&gt;K1233,טבלה13[[#This Row],[טווח]],"")</f>
        <v>1</v>
      </c>
      <c r="O1234" s="3">
        <f>IF(טבלה13[[#This Row],[מניית טווחים]]&lt;&gt;"",IF(OR(30&gt;טבלה13[[#This Row],[מקסימום]],30&lt;טבלה13[[#This Row],[מינימום]]),0,1),"")</f>
        <v>0</v>
      </c>
    </row>
    <row r="1235" spans="1:15" x14ac:dyDescent="0.25">
      <c r="A1235" t="s">
        <v>131</v>
      </c>
      <c r="B1235">
        <v>8</v>
      </c>
      <c r="C1235">
        <v>34</v>
      </c>
      <c r="D1235">
        <f>טבלה13[[#This Row],[LengthofCycle]]+1</f>
        <v>35</v>
      </c>
      <c r="E1235">
        <f>IF(טבלה13[[#This Row],[CycleNumber]]&lt;3,"",IF(טבלה13[[#This Row],[CycleNumber]]=3,MIN(D1233:D1235),IF(I1234=3,MIN(D1232:D1234),E1234)))</f>
        <v>33</v>
      </c>
      <c r="F1235">
        <f>IF(טבלה13[[#This Row],[CycleNumber]]&lt;3,"",IF(טבלה13[[#This Row],[CycleNumber]]=3,MAX(D1233:D1235),IF(I1234=3,MAX(D1232:D1234),F1234)))</f>
        <v>34</v>
      </c>
      <c r="G1235">
        <f>IF(OR(טבלה13[[#This Row],[CycleNumber]]&gt;B1236,B1236=""),IF(טבלה13[[#This Row],[מספר סטייה]]=3,MIN(D1233:D1235),טבלה13[[#This Row],[מינ קבוע]]),טבלה13[[#This Row],[מינ קבוע]])</f>
        <v>33</v>
      </c>
      <c r="H1235">
        <f>IF(OR(טבלה13[[#This Row],[CycleNumber]]&gt;B1236,B1236=""),IF(טבלה13[[#This Row],[מספר סטייה]]=3,MAX(D1233:D1235),טבלה13[[#This Row],[מקס קבוע]]),טבלה13[[#This Row],[מקס קבוע]])</f>
        <v>34</v>
      </c>
      <c r="I123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קבוע]]&lt;&gt;E1234,1,I1234+1),0))</f>
        <v>2</v>
      </c>
      <c r="J1235">
        <f>IF(AND(טבלה13[[#This Row],[CycleNumber]]&lt;B1236,טבלה13[[#This Row],[מקס קבוע]]&lt;&gt;""),IF(OR(טבלה13[[#This Row],[מספר סטייה]]&lt;I1236,AND(טבלה13[[#This Row],[מספר סטייה]]=3,I1236=1)),0,1),"")</f>
        <v>1</v>
      </c>
      <c r="K1235">
        <f>IF(טבלה13[[#This Row],[מקס קבוע]]&lt;&gt;"",טבלה13[[#This Row],[מקסימום]]-טבלה13[[#This Row],[מינימום]],"")</f>
        <v>1</v>
      </c>
      <c r="L1235">
        <f>IF(IFERROR(LOOKUP(טבלה13[[#This Row],[ClientID]],פיבוט!$A$4:$A$121),FALSE)=טבלה13[[#This Row],[ClientID]],1,0)</f>
        <v>1</v>
      </c>
      <c r="M1235" t="str">
        <f>IF(OR(טבלה13[[#This Row],[ClientID]]=A1236),"",1)</f>
        <v/>
      </c>
      <c r="N1235" s="3" t="str">
        <f>IF(טבלה13[[#This Row],[טווח]]&lt;&gt;K1234,טבלה13[[#This Row],[טווח]],"")</f>
        <v/>
      </c>
      <c r="O1235" s="3" t="str">
        <f>IF(טבלה13[[#This Row],[מניית טווחים]]&lt;&gt;"",IF(OR(30&gt;טבלה13[[#This Row],[מקסימום]],30&lt;טבלה13[[#This Row],[מינימום]]),0,1),"")</f>
        <v/>
      </c>
    </row>
    <row r="1236" spans="1:15" x14ac:dyDescent="0.25">
      <c r="A1236" t="s">
        <v>131</v>
      </c>
      <c r="B1236">
        <v>9</v>
      </c>
      <c r="C1236">
        <v>32</v>
      </c>
      <c r="D1236">
        <f>טבלה13[[#This Row],[LengthofCycle]]+1</f>
        <v>33</v>
      </c>
      <c r="E1236">
        <f>IF(טבלה13[[#This Row],[CycleNumber]]&lt;3,"",IF(טבלה13[[#This Row],[CycleNumber]]=3,MIN(D1234:D1236),IF(I1235=3,MIN(D1233:D1235),E1235)))</f>
        <v>33</v>
      </c>
      <c r="F1236">
        <f>IF(טבלה13[[#This Row],[CycleNumber]]&lt;3,"",IF(טבלה13[[#This Row],[CycleNumber]]=3,MAX(D1234:D1236),IF(I1235=3,MAX(D1233:D1235),F1235)))</f>
        <v>34</v>
      </c>
      <c r="G1236">
        <f>IF(OR(טבלה13[[#This Row],[CycleNumber]]&gt;B1237,B1237=""),IF(טבלה13[[#This Row],[מספר סטייה]]=3,MIN(D1234:D1236),טבלה13[[#This Row],[מינ קבוע]]),טבלה13[[#This Row],[מינ קבוע]])</f>
        <v>33</v>
      </c>
      <c r="H1236">
        <f>IF(OR(טבלה13[[#This Row],[CycleNumber]]&gt;B1237,B1237=""),IF(טבלה13[[#This Row],[מספר סטייה]]=3,MAX(D1234:D1236),טבלה13[[#This Row],[מקס קבוע]]),טבלה13[[#This Row],[מקס קבוע]])</f>
        <v>34</v>
      </c>
      <c r="I123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קבוע]]&lt;&gt;E1235,1,I1235+1),0))</f>
        <v>0</v>
      </c>
      <c r="J1236">
        <f>IF(AND(טבלה13[[#This Row],[CycleNumber]]&lt;B1237,טבלה13[[#This Row],[מקס קבוע]]&lt;&gt;""),IF(OR(טבלה13[[#This Row],[מספר סטייה]]&lt;I1237,AND(טבלה13[[#This Row],[מספר סטייה]]=3,I1237=1)),0,1),"")</f>
        <v>0</v>
      </c>
      <c r="K1236">
        <f>IF(טבלה13[[#This Row],[מקס קבוע]]&lt;&gt;"",טבלה13[[#This Row],[מקסימום]]-טבלה13[[#This Row],[מינימום]],"")</f>
        <v>1</v>
      </c>
      <c r="L1236">
        <f>IF(IFERROR(LOOKUP(טבלה13[[#This Row],[ClientID]],פיבוט!$A$4:$A$121),FALSE)=טבלה13[[#This Row],[ClientID]],1,0)</f>
        <v>1</v>
      </c>
      <c r="M1236" t="str">
        <f>IF(OR(טבלה13[[#This Row],[ClientID]]=A1237),"",1)</f>
        <v/>
      </c>
      <c r="N1236" s="3" t="str">
        <f>IF(טבלה13[[#This Row],[טווח]]&lt;&gt;K1235,טבלה13[[#This Row],[טווח]],"")</f>
        <v/>
      </c>
      <c r="O1236" s="3" t="str">
        <f>IF(טבלה13[[#This Row],[מניית טווחים]]&lt;&gt;"",IF(OR(30&gt;טבלה13[[#This Row],[מקסימום]],30&lt;טבלה13[[#This Row],[מינימום]]),0,1),"")</f>
        <v/>
      </c>
    </row>
    <row r="1237" spans="1:15" x14ac:dyDescent="0.25">
      <c r="A1237" t="s">
        <v>131</v>
      </c>
      <c r="B1237">
        <v>10</v>
      </c>
      <c r="C1237">
        <v>29</v>
      </c>
      <c r="D1237">
        <f>טבלה13[[#This Row],[LengthofCycle]]+1</f>
        <v>30</v>
      </c>
      <c r="E1237">
        <f>IF(טבלה13[[#This Row],[CycleNumber]]&lt;3,"",IF(טבלה13[[#This Row],[CycleNumber]]=3,MIN(D1235:D1237),IF(I1236=3,MIN(D1234:D1236),E1236)))</f>
        <v>33</v>
      </c>
      <c r="F1237">
        <f>IF(טבלה13[[#This Row],[CycleNumber]]&lt;3,"",IF(טבלה13[[#This Row],[CycleNumber]]=3,MAX(D1235:D1237),IF(I1236=3,MAX(D1234:D1236),F1236)))</f>
        <v>34</v>
      </c>
      <c r="G1237">
        <f>IF(OR(טבלה13[[#This Row],[CycleNumber]]&gt;B1238,B1238=""),IF(טבלה13[[#This Row],[מספר סטייה]]=3,MIN(D1235:D1237),טבלה13[[#This Row],[מינ קבוע]]),טבלה13[[#This Row],[מינ קבוע]])</f>
        <v>33</v>
      </c>
      <c r="H1237">
        <f>IF(OR(טבלה13[[#This Row],[CycleNumber]]&gt;B1238,B1238=""),IF(טבלה13[[#This Row],[מספר סטייה]]=3,MAX(D1235:D1237),טבלה13[[#This Row],[מקס קבוע]]),טבלה13[[#This Row],[מקס קבוע]])</f>
        <v>34</v>
      </c>
      <c r="I123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קבוע]]&lt;&gt;E1236,1,I1236+1),0))</f>
        <v>1</v>
      </c>
      <c r="J1237">
        <f>IF(AND(טבלה13[[#This Row],[CycleNumber]]&lt;B1238,טבלה13[[#This Row],[מקס קבוע]]&lt;&gt;""),IF(OR(טבלה13[[#This Row],[מספר סטייה]]&lt;I1238,AND(טבלה13[[#This Row],[מספר סטייה]]=3,I1238=1)),0,1),"")</f>
        <v>0</v>
      </c>
      <c r="K1237">
        <f>IF(טבלה13[[#This Row],[מקס קבוע]]&lt;&gt;"",טבלה13[[#This Row],[מקסימום]]-טבלה13[[#This Row],[מינימום]],"")</f>
        <v>1</v>
      </c>
      <c r="L1237">
        <f>IF(IFERROR(LOOKUP(טבלה13[[#This Row],[ClientID]],פיבוט!$A$4:$A$121),FALSE)=טבלה13[[#This Row],[ClientID]],1,0)</f>
        <v>1</v>
      </c>
      <c r="M1237" t="str">
        <f>IF(OR(טבלה13[[#This Row],[ClientID]]=A1238),"",1)</f>
        <v/>
      </c>
      <c r="N1237" s="3" t="str">
        <f>IF(טבלה13[[#This Row],[טווח]]&lt;&gt;K1236,טבלה13[[#This Row],[טווח]],"")</f>
        <v/>
      </c>
      <c r="O1237" s="3" t="str">
        <f>IF(טבלה13[[#This Row],[מניית טווחים]]&lt;&gt;"",IF(OR(30&gt;טבלה13[[#This Row],[מקסימום]],30&lt;טבלה13[[#This Row],[מינימום]]),0,1),"")</f>
        <v/>
      </c>
    </row>
    <row r="1238" spans="1:15" x14ac:dyDescent="0.25">
      <c r="A1238" t="s">
        <v>131</v>
      </c>
      <c r="B1238">
        <v>11</v>
      </c>
      <c r="C1238">
        <v>30</v>
      </c>
      <c r="D1238">
        <f>טבלה13[[#This Row],[LengthofCycle]]+1</f>
        <v>31</v>
      </c>
      <c r="E1238">
        <f>IF(טבלה13[[#This Row],[CycleNumber]]&lt;3,"",IF(טבלה13[[#This Row],[CycleNumber]]=3,MIN(D1236:D1238),IF(I1237=3,MIN(D1235:D1237),E1237)))</f>
        <v>33</v>
      </c>
      <c r="F1238">
        <f>IF(טבלה13[[#This Row],[CycleNumber]]&lt;3,"",IF(טבלה13[[#This Row],[CycleNumber]]=3,MAX(D1236:D1238),IF(I1237=3,MAX(D1235:D1237),F1237)))</f>
        <v>34</v>
      </c>
      <c r="G1238">
        <f>IF(OR(טבלה13[[#This Row],[CycleNumber]]&gt;B1239,B1239=""),IF(טבלה13[[#This Row],[מספר סטייה]]=3,MIN(D1236:D1238),טבלה13[[#This Row],[מינ קבוע]]),טבלה13[[#This Row],[מינ קבוע]])</f>
        <v>33</v>
      </c>
      <c r="H1238">
        <f>IF(OR(טבלה13[[#This Row],[CycleNumber]]&gt;B1239,B1239=""),IF(טבלה13[[#This Row],[מספר סטייה]]=3,MAX(D1236:D1238),טבלה13[[#This Row],[מקס קבוע]]),טבלה13[[#This Row],[מקס קבוע]])</f>
        <v>34</v>
      </c>
      <c r="I123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קבוע]]&lt;&gt;E1237,1,I1237+1),0))</f>
        <v>2</v>
      </c>
      <c r="J1238">
        <f>IF(AND(טבלה13[[#This Row],[CycleNumber]]&lt;B1239,טבלה13[[#This Row],[מקס קבוע]]&lt;&gt;""),IF(OR(טבלה13[[#This Row],[מספר סטייה]]&lt;I1239,AND(טבלה13[[#This Row],[מספר סטייה]]=3,I1239=1)),0,1),"")</f>
        <v>0</v>
      </c>
      <c r="K1238">
        <f>IF(טבלה13[[#This Row],[מקס קבוע]]&lt;&gt;"",טבלה13[[#This Row],[מקסימום]]-טבלה13[[#This Row],[מינימום]],"")</f>
        <v>1</v>
      </c>
      <c r="L1238">
        <f>IF(IFERROR(LOOKUP(טבלה13[[#This Row],[ClientID]],פיבוט!$A$4:$A$121),FALSE)=טבלה13[[#This Row],[ClientID]],1,0)</f>
        <v>1</v>
      </c>
      <c r="M1238" t="str">
        <f>IF(OR(טבלה13[[#This Row],[ClientID]]=A1239),"",1)</f>
        <v/>
      </c>
      <c r="N1238" s="3" t="str">
        <f>IF(טבלה13[[#This Row],[טווח]]&lt;&gt;K1237,טבלה13[[#This Row],[טווח]],"")</f>
        <v/>
      </c>
      <c r="O1238" s="3" t="str">
        <f>IF(טבלה13[[#This Row],[מניית טווחים]]&lt;&gt;"",IF(OR(30&gt;טבלה13[[#This Row],[מקסימום]],30&lt;טבלה13[[#This Row],[מינימום]]),0,1),"")</f>
        <v/>
      </c>
    </row>
    <row r="1239" spans="1:15" x14ac:dyDescent="0.25">
      <c r="A1239" t="s">
        <v>131</v>
      </c>
      <c r="B1239">
        <v>12</v>
      </c>
      <c r="C1239">
        <v>26</v>
      </c>
      <c r="D1239">
        <f>טבלה13[[#This Row],[LengthofCycle]]+1</f>
        <v>27</v>
      </c>
      <c r="E1239">
        <f>IF(טבלה13[[#This Row],[CycleNumber]]&lt;3,"",IF(טבלה13[[#This Row],[CycleNumber]]=3,MIN(D1237:D1239),IF(I1238=3,MIN(D1236:D1238),E1238)))</f>
        <v>33</v>
      </c>
      <c r="F1239">
        <f>IF(טבלה13[[#This Row],[CycleNumber]]&lt;3,"",IF(טבלה13[[#This Row],[CycleNumber]]=3,MAX(D1237:D1239),IF(I1238=3,MAX(D1236:D1238),F1238)))</f>
        <v>34</v>
      </c>
      <c r="G1239">
        <f>IF(OR(טבלה13[[#This Row],[CycleNumber]]&gt;B1240,B1240=""),IF(טבלה13[[#This Row],[מספר סטייה]]=3,MIN(D1237:D1239),טבלה13[[#This Row],[מינ קבוע]]),טבלה13[[#This Row],[מינ קבוע]])</f>
        <v>27</v>
      </c>
      <c r="H1239">
        <f>IF(OR(טבלה13[[#This Row],[CycleNumber]]&gt;B1240,B1240=""),IF(טבלה13[[#This Row],[מספר סטייה]]=3,MAX(D1237:D1239),טבלה13[[#This Row],[מקס קבוע]]),טבלה13[[#This Row],[מקס קבוע]])</f>
        <v>31</v>
      </c>
      <c r="I123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קבוע]]&lt;&gt;E1238,1,I1238+1),0))</f>
        <v>3</v>
      </c>
      <c r="J1239" t="str">
        <f>IF(AND(טבלה13[[#This Row],[CycleNumber]]&lt;B1240,טבלה13[[#This Row],[מקס קבוע]]&lt;&gt;""),IF(OR(טבלה13[[#This Row],[מספר סטייה]]&lt;I1240,AND(טבלה13[[#This Row],[מספר סטייה]]=3,I1240=1)),0,1),"")</f>
        <v/>
      </c>
      <c r="K1239">
        <f>IF(טבלה13[[#This Row],[מקס קבוע]]&lt;&gt;"",טבלה13[[#This Row],[מקסימום]]-טבלה13[[#This Row],[מינימום]],"")</f>
        <v>4</v>
      </c>
      <c r="L1239">
        <f>IF(IFERROR(LOOKUP(טבלה13[[#This Row],[ClientID]],פיבוט!$A$4:$A$121),FALSE)=טבלה13[[#This Row],[ClientID]],1,0)</f>
        <v>1</v>
      </c>
      <c r="M1239">
        <f>IF(OR(טבלה13[[#This Row],[ClientID]]=A1240),"",1)</f>
        <v>1</v>
      </c>
      <c r="N1239" s="3">
        <f>IF(טבלה13[[#This Row],[טווח]]&lt;&gt;K1238,טבלה13[[#This Row],[טווח]],"")</f>
        <v>4</v>
      </c>
      <c r="O1239" s="3">
        <f>IF(טבלה13[[#This Row],[מניית טווחים]]&lt;&gt;"",IF(OR(30&gt;טבלה13[[#This Row],[מקסימום]],30&lt;טבלה13[[#This Row],[מינימום]]),0,1),"")</f>
        <v>1</v>
      </c>
    </row>
    <row r="1240" spans="1:15" x14ac:dyDescent="0.25">
      <c r="A1240" t="s">
        <v>133</v>
      </c>
      <c r="B1240">
        <v>1</v>
      </c>
      <c r="C1240">
        <v>36</v>
      </c>
      <c r="D1240">
        <f>טבלה13[[#This Row],[LengthofCycle]]+1</f>
        <v>37</v>
      </c>
      <c r="E1240" t="str">
        <f>IF(טבלה13[[#This Row],[CycleNumber]]&lt;3,"",IF(טבלה13[[#This Row],[CycleNumber]]=3,MIN(D1238:D1240),IF(I1239=3,MIN(D1237:D1239),E1239)))</f>
        <v/>
      </c>
      <c r="F1240" t="str">
        <f>IF(טבלה13[[#This Row],[CycleNumber]]&lt;3,"",IF(טבלה13[[#This Row],[CycleNumber]]=3,MAX(D1238:D1240),IF(I1239=3,MAX(D1237:D1239),F1239)))</f>
        <v/>
      </c>
      <c r="G1240" t="str">
        <f>IF(OR(טבלה13[[#This Row],[CycleNumber]]&gt;B1241,B1241=""),IF(טבלה13[[#This Row],[מספר סטייה]]=3,MIN(D1238:D1240),טבלה13[[#This Row],[מינ קבוע]]),טבלה13[[#This Row],[מינ קבוע]])</f>
        <v/>
      </c>
      <c r="H1240" t="str">
        <f>IF(OR(טבלה13[[#This Row],[CycleNumber]]&gt;B1241,B1241=""),IF(טבלה13[[#This Row],[מספר סטייה]]=3,MAX(D1238:D1240),טבלה13[[#This Row],[מקס קבוע]]),טבלה13[[#This Row],[מקס קבוע]])</f>
        <v/>
      </c>
      <c r="I124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קבוע]]&lt;&gt;E1239,1,I1239+1),0))</f>
        <v/>
      </c>
      <c r="J1240" t="str">
        <f>IF(AND(טבלה13[[#This Row],[CycleNumber]]&lt;B1241,טבלה13[[#This Row],[מקס קבוע]]&lt;&gt;""),IF(OR(טבלה13[[#This Row],[מספר סטייה]]&lt;I1241,AND(טבלה13[[#This Row],[מספר סטייה]]=3,I1241=1)),0,1),"")</f>
        <v/>
      </c>
      <c r="K1240" t="str">
        <f>IF(טבלה13[[#This Row],[מקס קבוע]]&lt;&gt;"",טבלה13[[#This Row],[מקסימום]]-טבלה13[[#This Row],[מינימום]],"")</f>
        <v/>
      </c>
      <c r="L1240">
        <f>IF(IFERROR(LOOKUP(טבלה13[[#This Row],[ClientID]],פיבוט!$A$4:$A$121),FALSE)=טבלה13[[#This Row],[ClientID]],1,0)</f>
        <v>1</v>
      </c>
      <c r="M1240" t="str">
        <f>IF(OR(טבלה13[[#This Row],[ClientID]]=A1241),"",1)</f>
        <v/>
      </c>
      <c r="N1240" s="3" t="str">
        <f>IF(טבלה13[[#This Row],[טווח]]&lt;&gt;K1239,טבלה13[[#This Row],[טווח]],"")</f>
        <v/>
      </c>
      <c r="O1240" s="3" t="str">
        <f>IF(טבלה13[[#This Row],[מניית טווחים]]&lt;&gt;"",IF(OR(30&gt;טבלה13[[#This Row],[מקסימום]],30&lt;טבלה13[[#This Row],[מינימום]]),0,1),"")</f>
        <v/>
      </c>
    </row>
    <row r="1241" spans="1:15" x14ac:dyDescent="0.25">
      <c r="A1241" t="s">
        <v>133</v>
      </c>
      <c r="B1241">
        <v>2</v>
      </c>
      <c r="C1241">
        <v>29</v>
      </c>
      <c r="D1241">
        <f>טבלה13[[#This Row],[LengthofCycle]]+1</f>
        <v>30</v>
      </c>
      <c r="E1241" t="str">
        <f>IF(טבלה13[[#This Row],[CycleNumber]]&lt;3,"",IF(טבלה13[[#This Row],[CycleNumber]]=3,MIN(D1239:D1241),IF(I1240=3,MIN(D1238:D1240),E1240)))</f>
        <v/>
      </c>
      <c r="F1241" t="str">
        <f>IF(טבלה13[[#This Row],[CycleNumber]]&lt;3,"",IF(טבלה13[[#This Row],[CycleNumber]]=3,MAX(D1239:D1241),IF(I1240=3,MAX(D1238:D1240),F1240)))</f>
        <v/>
      </c>
      <c r="G1241" t="str">
        <f>IF(OR(טבלה13[[#This Row],[CycleNumber]]&gt;B1242,B1242=""),IF(טבלה13[[#This Row],[מספר סטייה]]=3,MIN(D1239:D1241),טבלה13[[#This Row],[מינ קבוע]]),טבלה13[[#This Row],[מינ קבוע]])</f>
        <v/>
      </c>
      <c r="H1241" t="str">
        <f>IF(OR(טבלה13[[#This Row],[CycleNumber]]&gt;B1242,B1242=""),IF(טבלה13[[#This Row],[מספר סטייה]]=3,MAX(D1239:D1241),טבלה13[[#This Row],[מקס קבוע]]),טבלה13[[#This Row],[מקס קבוע]])</f>
        <v/>
      </c>
      <c r="I124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קבוע]]&lt;&gt;E1240,1,I1240+1),0))</f>
        <v/>
      </c>
      <c r="J1241" t="str">
        <f>IF(AND(טבלה13[[#This Row],[CycleNumber]]&lt;B1242,טבלה13[[#This Row],[מקס קבוע]]&lt;&gt;""),IF(OR(טבלה13[[#This Row],[מספר סטייה]]&lt;I1242,AND(טבלה13[[#This Row],[מספר סטייה]]=3,I1242=1)),0,1),"")</f>
        <v/>
      </c>
      <c r="K1241" t="str">
        <f>IF(טבלה13[[#This Row],[מקס קבוע]]&lt;&gt;"",טבלה13[[#This Row],[מקסימום]]-טבלה13[[#This Row],[מינימום]],"")</f>
        <v/>
      </c>
      <c r="L1241">
        <f>IF(IFERROR(LOOKUP(טבלה13[[#This Row],[ClientID]],פיבוט!$A$4:$A$121),FALSE)=טבלה13[[#This Row],[ClientID]],1,0)</f>
        <v>1</v>
      </c>
      <c r="M1241" t="str">
        <f>IF(OR(טבלה13[[#This Row],[ClientID]]=A1242),"",1)</f>
        <v/>
      </c>
      <c r="N1241" s="3" t="str">
        <f>IF(טבלה13[[#This Row],[טווח]]&lt;&gt;K1240,טבלה13[[#This Row],[טווח]],"")</f>
        <v/>
      </c>
      <c r="O1241" s="3" t="str">
        <f>IF(טבלה13[[#This Row],[מניית טווחים]]&lt;&gt;"",IF(OR(30&gt;טבלה13[[#This Row],[מקסימום]],30&lt;טבלה13[[#This Row],[מינימום]]),0,1),"")</f>
        <v/>
      </c>
    </row>
    <row r="1242" spans="1:15" x14ac:dyDescent="0.25">
      <c r="A1242" t="s">
        <v>133</v>
      </c>
      <c r="B1242">
        <v>3</v>
      </c>
      <c r="C1242">
        <v>38</v>
      </c>
      <c r="D1242">
        <f>טבלה13[[#This Row],[LengthofCycle]]+1</f>
        <v>39</v>
      </c>
      <c r="E1242">
        <f>IF(טבלה13[[#This Row],[CycleNumber]]&lt;3,"",IF(טבלה13[[#This Row],[CycleNumber]]=3,MIN(D1240:D1242),IF(I1241=3,MIN(D1239:D1241),E1241)))</f>
        <v>30</v>
      </c>
      <c r="F1242">
        <f>IF(טבלה13[[#This Row],[CycleNumber]]&lt;3,"",IF(טבלה13[[#This Row],[CycleNumber]]=3,MAX(D1240:D1242),IF(I1241=3,MAX(D1239:D1241),F1241)))</f>
        <v>39</v>
      </c>
      <c r="G1242">
        <f>IF(OR(טבלה13[[#This Row],[CycleNumber]]&gt;B1243,B1243=""),IF(טבלה13[[#This Row],[מספר סטייה]]=3,MIN(D1240:D1242),טבלה13[[#This Row],[מינ קבוע]]),טבלה13[[#This Row],[מינ קבוע]])</f>
        <v>30</v>
      </c>
      <c r="H1242">
        <f>IF(OR(טבלה13[[#This Row],[CycleNumber]]&gt;B1243,B1243=""),IF(טבלה13[[#This Row],[מספר סטייה]]=3,MAX(D1240:D1242),טבלה13[[#This Row],[מקס קבוע]]),טבלה13[[#This Row],[מקס קבוע]])</f>
        <v>39</v>
      </c>
      <c r="I124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קבוע]]&lt;&gt;E1241,1,I1241+1),0))</f>
        <v>0</v>
      </c>
      <c r="J1242">
        <f>IF(AND(טבלה13[[#This Row],[CycleNumber]]&lt;B1243,טבלה13[[#This Row],[מקס קבוע]]&lt;&gt;""),IF(OR(טבלה13[[#This Row],[מספר סטייה]]&lt;I1243,AND(טבלה13[[#This Row],[מספר סטייה]]=3,I1243=1)),0,1),"")</f>
        <v>1</v>
      </c>
      <c r="K1242">
        <f>IF(טבלה13[[#This Row],[מקס קבוע]]&lt;&gt;"",טבלה13[[#This Row],[מקסימום]]-טבלה13[[#This Row],[מינימום]],"")</f>
        <v>9</v>
      </c>
      <c r="L1242">
        <f>IF(IFERROR(LOOKUP(טבלה13[[#This Row],[ClientID]],פיבוט!$A$4:$A$121),FALSE)=טבלה13[[#This Row],[ClientID]],1,0)</f>
        <v>1</v>
      </c>
      <c r="M1242" t="str">
        <f>IF(OR(טבלה13[[#This Row],[ClientID]]=A1243),"",1)</f>
        <v/>
      </c>
      <c r="N1242" s="3">
        <f>IF(טבלה13[[#This Row],[טווח]]&lt;&gt;K1241,טבלה13[[#This Row],[טווח]],"")</f>
        <v>9</v>
      </c>
      <c r="O1242" s="3">
        <f>IF(טבלה13[[#This Row],[מניית טווחים]]&lt;&gt;"",IF(OR(30&gt;טבלה13[[#This Row],[מקסימום]],30&lt;טבלה13[[#This Row],[מינימום]]),0,1),"")</f>
        <v>1</v>
      </c>
    </row>
    <row r="1243" spans="1:15" x14ac:dyDescent="0.25">
      <c r="A1243" t="s">
        <v>133</v>
      </c>
      <c r="B1243">
        <v>4</v>
      </c>
      <c r="C1243">
        <v>34</v>
      </c>
      <c r="D1243">
        <f>טבלה13[[#This Row],[LengthofCycle]]+1</f>
        <v>35</v>
      </c>
      <c r="E1243">
        <f>IF(טבלה13[[#This Row],[CycleNumber]]&lt;3,"",IF(טבלה13[[#This Row],[CycleNumber]]=3,MIN(D1241:D1243),IF(I1242=3,MIN(D1240:D1242),E1242)))</f>
        <v>30</v>
      </c>
      <c r="F1243">
        <f>IF(טבלה13[[#This Row],[CycleNumber]]&lt;3,"",IF(טבלה13[[#This Row],[CycleNumber]]=3,MAX(D1241:D1243),IF(I1242=3,MAX(D1240:D1242),F1242)))</f>
        <v>39</v>
      </c>
      <c r="G1243">
        <f>IF(OR(טבלה13[[#This Row],[CycleNumber]]&gt;B1244,B1244=""),IF(טבלה13[[#This Row],[מספר סטייה]]=3,MIN(D1241:D1243),טבלה13[[#This Row],[מינ קבוע]]),טבלה13[[#This Row],[מינ קבוע]])</f>
        <v>30</v>
      </c>
      <c r="H1243">
        <f>IF(OR(טבלה13[[#This Row],[CycleNumber]]&gt;B1244,B1244=""),IF(טבלה13[[#This Row],[מספר סטייה]]=3,MAX(D1241:D1243),טבלה13[[#This Row],[מקס קבוע]]),טבלה13[[#This Row],[מקס קבוע]])</f>
        <v>39</v>
      </c>
      <c r="I124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קבוע]]&lt;&gt;E1242,1,I1242+1),0))</f>
        <v>0</v>
      </c>
      <c r="J1243">
        <f>IF(AND(טבלה13[[#This Row],[CycleNumber]]&lt;B1244,טבלה13[[#This Row],[מקס קבוע]]&lt;&gt;""),IF(OR(טבלה13[[#This Row],[מספר סטייה]]&lt;I1244,AND(טבלה13[[#This Row],[מספר סטייה]]=3,I1244=1)),0,1),"")</f>
        <v>1</v>
      </c>
      <c r="K1243">
        <f>IF(טבלה13[[#This Row],[מקס קבוע]]&lt;&gt;"",טבלה13[[#This Row],[מקסימום]]-טבלה13[[#This Row],[מינימום]],"")</f>
        <v>9</v>
      </c>
      <c r="L1243">
        <f>IF(IFERROR(LOOKUP(טבלה13[[#This Row],[ClientID]],פיבוט!$A$4:$A$121),FALSE)=טבלה13[[#This Row],[ClientID]],1,0)</f>
        <v>1</v>
      </c>
      <c r="M1243" t="str">
        <f>IF(OR(טבלה13[[#This Row],[ClientID]]=A1244),"",1)</f>
        <v/>
      </c>
      <c r="N1243" s="3" t="str">
        <f>IF(טבלה13[[#This Row],[טווח]]&lt;&gt;K1242,טבלה13[[#This Row],[טווח]],"")</f>
        <v/>
      </c>
      <c r="O1243" s="3" t="str">
        <f>IF(טבלה13[[#This Row],[מניית טווחים]]&lt;&gt;"",IF(OR(30&gt;טבלה13[[#This Row],[מקסימום]],30&lt;טבלה13[[#This Row],[מינימום]]),0,1),"")</f>
        <v/>
      </c>
    </row>
    <row r="1244" spans="1:15" x14ac:dyDescent="0.25">
      <c r="A1244" t="s">
        <v>133</v>
      </c>
      <c r="B1244">
        <v>5</v>
      </c>
      <c r="C1244">
        <v>31</v>
      </c>
      <c r="D1244">
        <f>טבלה13[[#This Row],[LengthofCycle]]+1</f>
        <v>32</v>
      </c>
      <c r="E1244">
        <f>IF(טבלה13[[#This Row],[CycleNumber]]&lt;3,"",IF(טבלה13[[#This Row],[CycleNumber]]=3,MIN(D1242:D1244),IF(I1243=3,MIN(D1241:D1243),E1243)))</f>
        <v>30</v>
      </c>
      <c r="F1244">
        <f>IF(טבלה13[[#This Row],[CycleNumber]]&lt;3,"",IF(טבלה13[[#This Row],[CycleNumber]]=3,MAX(D1242:D1244),IF(I1243=3,MAX(D1241:D1243),F1243)))</f>
        <v>39</v>
      </c>
      <c r="G1244">
        <f>IF(OR(טבלה13[[#This Row],[CycleNumber]]&gt;B1245,B1245=""),IF(טבלה13[[#This Row],[מספר סטייה]]=3,MIN(D1242:D1244),טבלה13[[#This Row],[מינ קבוע]]),טבלה13[[#This Row],[מינ קבוע]])</f>
        <v>30</v>
      </c>
      <c r="H1244">
        <f>IF(OR(טבלה13[[#This Row],[CycleNumber]]&gt;B1245,B1245=""),IF(טבלה13[[#This Row],[מספר סטייה]]=3,MAX(D1242:D1244),טבלה13[[#This Row],[מקס קבוע]]),טבלה13[[#This Row],[מקס קבוע]])</f>
        <v>39</v>
      </c>
      <c r="I124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קבוע]]&lt;&gt;E1243,1,I1243+1),0))</f>
        <v>0</v>
      </c>
      <c r="J1244">
        <f>IF(AND(טבלה13[[#This Row],[CycleNumber]]&lt;B1245,טבלה13[[#This Row],[מקס קבוע]]&lt;&gt;""),IF(OR(טבלה13[[#This Row],[מספר סטייה]]&lt;I1245,AND(טבלה13[[#This Row],[מספר סטייה]]=3,I1245=1)),0,1),"")</f>
        <v>0</v>
      </c>
      <c r="K1244">
        <f>IF(טבלה13[[#This Row],[מקס קבוע]]&lt;&gt;"",טבלה13[[#This Row],[מקסימום]]-טבלה13[[#This Row],[מינימום]],"")</f>
        <v>9</v>
      </c>
      <c r="L1244">
        <f>IF(IFERROR(LOOKUP(טבלה13[[#This Row],[ClientID]],פיבוט!$A$4:$A$121),FALSE)=טבלה13[[#This Row],[ClientID]],1,0)</f>
        <v>1</v>
      </c>
      <c r="M1244" t="str">
        <f>IF(OR(טבלה13[[#This Row],[ClientID]]=A1245),"",1)</f>
        <v/>
      </c>
      <c r="N1244" s="3" t="str">
        <f>IF(טבלה13[[#This Row],[טווח]]&lt;&gt;K1243,טבלה13[[#This Row],[טווח]],"")</f>
        <v/>
      </c>
      <c r="O1244" s="3" t="str">
        <f>IF(טבלה13[[#This Row],[מניית טווחים]]&lt;&gt;"",IF(OR(30&gt;טבלה13[[#This Row],[מקסימום]],30&lt;טבלה13[[#This Row],[מינימום]]),0,1),"")</f>
        <v/>
      </c>
    </row>
    <row r="1245" spans="1:15" x14ac:dyDescent="0.25">
      <c r="A1245" t="s">
        <v>133</v>
      </c>
      <c r="B1245">
        <v>6</v>
      </c>
      <c r="C1245">
        <v>28</v>
      </c>
      <c r="D1245">
        <f>טבלה13[[#This Row],[LengthofCycle]]+1</f>
        <v>29</v>
      </c>
      <c r="E1245">
        <f>IF(טבלה13[[#This Row],[CycleNumber]]&lt;3,"",IF(טבלה13[[#This Row],[CycleNumber]]=3,MIN(D1243:D1245),IF(I1244=3,MIN(D1242:D1244),E1244)))</f>
        <v>30</v>
      </c>
      <c r="F1245">
        <f>IF(טבלה13[[#This Row],[CycleNumber]]&lt;3,"",IF(טבלה13[[#This Row],[CycleNumber]]=3,MAX(D1243:D1245),IF(I1244=3,MAX(D1242:D1244),F1244)))</f>
        <v>39</v>
      </c>
      <c r="G1245">
        <f>IF(OR(טבלה13[[#This Row],[CycleNumber]]&gt;B1246,B1246=""),IF(טבלה13[[#This Row],[מספר סטייה]]=3,MIN(D1243:D1245),טבלה13[[#This Row],[מינ קבוע]]),טבלה13[[#This Row],[מינ קבוע]])</f>
        <v>30</v>
      </c>
      <c r="H1245">
        <f>IF(OR(טבלה13[[#This Row],[CycleNumber]]&gt;B1246,B1246=""),IF(טבלה13[[#This Row],[מספר סטייה]]=3,MAX(D1243:D1245),טבלה13[[#This Row],[מקס קבוע]]),טבלה13[[#This Row],[מקס קבוע]])</f>
        <v>39</v>
      </c>
      <c r="I124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קבוע]]&lt;&gt;E1244,1,I1244+1),0))</f>
        <v>1</v>
      </c>
      <c r="J1245">
        <f>IF(AND(טבלה13[[#This Row],[CycleNumber]]&lt;B1246,טבלה13[[#This Row],[מקס קבוע]]&lt;&gt;""),IF(OR(טבלה13[[#This Row],[מספר סטייה]]&lt;I1246,AND(טבלה13[[#This Row],[מספר סטייה]]=3,I1246=1)),0,1),"")</f>
        <v>1</v>
      </c>
      <c r="K1245">
        <f>IF(טבלה13[[#This Row],[מקס קבוע]]&lt;&gt;"",טבלה13[[#This Row],[מקסימום]]-טבלה13[[#This Row],[מינימום]],"")</f>
        <v>9</v>
      </c>
      <c r="L1245">
        <f>IF(IFERROR(LOOKUP(טבלה13[[#This Row],[ClientID]],פיבוט!$A$4:$A$121),FALSE)=טבלה13[[#This Row],[ClientID]],1,0)</f>
        <v>1</v>
      </c>
      <c r="M1245" t="str">
        <f>IF(OR(טבלה13[[#This Row],[ClientID]]=A1246),"",1)</f>
        <v/>
      </c>
      <c r="N1245" s="3" t="str">
        <f>IF(טבלה13[[#This Row],[טווח]]&lt;&gt;K1244,טבלה13[[#This Row],[טווח]],"")</f>
        <v/>
      </c>
      <c r="O1245" s="3" t="str">
        <f>IF(טבלה13[[#This Row],[מניית טווחים]]&lt;&gt;"",IF(OR(30&gt;טבלה13[[#This Row],[מקסימום]],30&lt;טבלה13[[#This Row],[מינימום]]),0,1),"")</f>
        <v/>
      </c>
    </row>
    <row r="1246" spans="1:15" x14ac:dyDescent="0.25">
      <c r="A1246" t="s">
        <v>133</v>
      </c>
      <c r="B1246">
        <v>7</v>
      </c>
      <c r="C1246">
        <v>29</v>
      </c>
      <c r="D1246">
        <f>טבלה13[[#This Row],[LengthofCycle]]+1</f>
        <v>30</v>
      </c>
      <c r="E1246">
        <f>IF(טבלה13[[#This Row],[CycleNumber]]&lt;3,"",IF(טבלה13[[#This Row],[CycleNumber]]=3,MIN(D1244:D1246),IF(I1245=3,MIN(D1243:D1245),E1245)))</f>
        <v>30</v>
      </c>
      <c r="F1246">
        <f>IF(טבלה13[[#This Row],[CycleNumber]]&lt;3,"",IF(טבלה13[[#This Row],[CycleNumber]]=3,MAX(D1244:D1246),IF(I1245=3,MAX(D1243:D1245),F1245)))</f>
        <v>39</v>
      </c>
      <c r="G1246">
        <f>IF(OR(טבלה13[[#This Row],[CycleNumber]]&gt;B1247,B1247=""),IF(טבלה13[[#This Row],[מספר סטייה]]=3,MIN(D1244:D1246),טבלה13[[#This Row],[מינ קבוע]]),טבלה13[[#This Row],[מינ קבוע]])</f>
        <v>30</v>
      </c>
      <c r="H1246">
        <f>IF(OR(טבלה13[[#This Row],[CycleNumber]]&gt;B1247,B1247=""),IF(טבלה13[[#This Row],[מספר סטייה]]=3,MAX(D1244:D1246),טבלה13[[#This Row],[מקס קבוע]]),טבלה13[[#This Row],[מקס קבוע]])</f>
        <v>39</v>
      </c>
      <c r="I124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קבוע]]&lt;&gt;E1245,1,I1245+1),0))</f>
        <v>0</v>
      </c>
      <c r="J1246">
        <f>IF(AND(טבלה13[[#This Row],[CycleNumber]]&lt;B1247,טבלה13[[#This Row],[מקס קבוע]]&lt;&gt;""),IF(OR(טבלה13[[#This Row],[מספר סטייה]]&lt;I1247,AND(טבלה13[[#This Row],[מספר סטייה]]=3,I1247=1)),0,1),"")</f>
        <v>1</v>
      </c>
      <c r="K1246">
        <f>IF(טבלה13[[#This Row],[מקס קבוע]]&lt;&gt;"",טבלה13[[#This Row],[מקסימום]]-טבלה13[[#This Row],[מינימום]],"")</f>
        <v>9</v>
      </c>
      <c r="L1246">
        <f>IF(IFERROR(LOOKUP(טבלה13[[#This Row],[ClientID]],פיבוט!$A$4:$A$121),FALSE)=טבלה13[[#This Row],[ClientID]],1,0)</f>
        <v>1</v>
      </c>
      <c r="M1246" t="str">
        <f>IF(OR(טבלה13[[#This Row],[ClientID]]=A1247),"",1)</f>
        <v/>
      </c>
      <c r="N1246" s="3" t="str">
        <f>IF(טבלה13[[#This Row],[טווח]]&lt;&gt;K1245,טבלה13[[#This Row],[טווח]],"")</f>
        <v/>
      </c>
      <c r="O1246" s="3" t="str">
        <f>IF(טבלה13[[#This Row],[מניית טווחים]]&lt;&gt;"",IF(OR(30&gt;טבלה13[[#This Row],[מקסימום]],30&lt;טבלה13[[#This Row],[מינימום]]),0,1),"")</f>
        <v/>
      </c>
    </row>
    <row r="1247" spans="1:15" x14ac:dyDescent="0.25">
      <c r="A1247" t="s">
        <v>133</v>
      </c>
      <c r="B1247">
        <v>8</v>
      </c>
      <c r="C1247">
        <v>32</v>
      </c>
      <c r="D1247">
        <f>טבלה13[[#This Row],[LengthofCycle]]+1</f>
        <v>33</v>
      </c>
      <c r="E1247">
        <f>IF(טבלה13[[#This Row],[CycleNumber]]&lt;3,"",IF(טבלה13[[#This Row],[CycleNumber]]=3,MIN(D1245:D1247),IF(I1246=3,MIN(D1244:D1246),E1246)))</f>
        <v>30</v>
      </c>
      <c r="F1247">
        <f>IF(טבלה13[[#This Row],[CycleNumber]]&lt;3,"",IF(טבלה13[[#This Row],[CycleNumber]]=3,MAX(D1245:D1247),IF(I1246=3,MAX(D1244:D1246),F1246)))</f>
        <v>39</v>
      </c>
      <c r="G1247">
        <f>IF(OR(טבלה13[[#This Row],[CycleNumber]]&gt;B1248,B1248=""),IF(טבלה13[[#This Row],[מספר סטייה]]=3,MIN(D1245:D1247),טבלה13[[#This Row],[מינ קבוע]]),טבלה13[[#This Row],[מינ קבוע]])</f>
        <v>30</v>
      </c>
      <c r="H1247">
        <f>IF(OR(טבלה13[[#This Row],[CycleNumber]]&gt;B1248,B1248=""),IF(טבלה13[[#This Row],[מספר סטייה]]=3,MAX(D1245:D1247),טבלה13[[#This Row],[מקס קבוע]]),טבלה13[[#This Row],[מקס קבוע]])</f>
        <v>39</v>
      </c>
      <c r="I124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קבוע]]&lt;&gt;E1246,1,I1246+1),0))</f>
        <v>0</v>
      </c>
      <c r="J1247">
        <f>IF(AND(טבלה13[[#This Row],[CycleNumber]]&lt;B1248,טבלה13[[#This Row],[מקס קבוע]]&lt;&gt;""),IF(OR(טבלה13[[#This Row],[מספר סטייה]]&lt;I1248,AND(טבלה13[[#This Row],[מספר סטייה]]=3,I1248=1)),0,1),"")</f>
        <v>1</v>
      </c>
      <c r="K1247">
        <f>IF(טבלה13[[#This Row],[מקס קבוע]]&lt;&gt;"",טבלה13[[#This Row],[מקסימום]]-טבלה13[[#This Row],[מינימום]],"")</f>
        <v>9</v>
      </c>
      <c r="L1247">
        <f>IF(IFERROR(LOOKUP(טבלה13[[#This Row],[ClientID]],פיבוט!$A$4:$A$121),FALSE)=טבלה13[[#This Row],[ClientID]],1,0)</f>
        <v>1</v>
      </c>
      <c r="M1247" t="str">
        <f>IF(OR(טבלה13[[#This Row],[ClientID]]=A1248),"",1)</f>
        <v/>
      </c>
      <c r="N1247" s="3" t="str">
        <f>IF(טבלה13[[#This Row],[טווח]]&lt;&gt;K1246,טבלה13[[#This Row],[טווח]],"")</f>
        <v/>
      </c>
      <c r="O1247" s="3" t="str">
        <f>IF(טבלה13[[#This Row],[מניית טווחים]]&lt;&gt;"",IF(OR(30&gt;טבלה13[[#This Row],[מקסימום]],30&lt;טבלה13[[#This Row],[מינימום]]),0,1),"")</f>
        <v/>
      </c>
    </row>
    <row r="1248" spans="1:15" x14ac:dyDescent="0.25">
      <c r="A1248" t="s">
        <v>133</v>
      </c>
      <c r="B1248">
        <v>9</v>
      </c>
      <c r="C1248">
        <v>32</v>
      </c>
      <c r="D1248">
        <f>טבלה13[[#This Row],[LengthofCycle]]+1</f>
        <v>33</v>
      </c>
      <c r="E1248">
        <f>IF(טבלה13[[#This Row],[CycleNumber]]&lt;3,"",IF(טבלה13[[#This Row],[CycleNumber]]=3,MIN(D1246:D1248),IF(I1247=3,MIN(D1245:D1247),E1247)))</f>
        <v>30</v>
      </c>
      <c r="F1248">
        <f>IF(טבלה13[[#This Row],[CycleNumber]]&lt;3,"",IF(טבלה13[[#This Row],[CycleNumber]]=3,MAX(D1246:D1248),IF(I1247=3,MAX(D1245:D1247),F1247)))</f>
        <v>39</v>
      </c>
      <c r="G1248">
        <f>IF(OR(טבלה13[[#This Row],[CycleNumber]]&gt;B1249,B1249=""),IF(טבלה13[[#This Row],[מספר סטייה]]=3,MIN(D1246:D1248),טבלה13[[#This Row],[מינ קבוע]]),טבלה13[[#This Row],[מינ קבוע]])</f>
        <v>30</v>
      </c>
      <c r="H1248">
        <f>IF(OR(טבלה13[[#This Row],[CycleNumber]]&gt;B1249,B1249=""),IF(טבלה13[[#This Row],[מספר סטייה]]=3,MAX(D1246:D1248),טבלה13[[#This Row],[מקס קבוע]]),טבלה13[[#This Row],[מקס קבוע]])</f>
        <v>39</v>
      </c>
      <c r="I124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קבוע]]&lt;&gt;E1247,1,I1247+1),0))</f>
        <v>0</v>
      </c>
      <c r="J1248">
        <f>IF(AND(טבלה13[[#This Row],[CycleNumber]]&lt;B1249,טבלה13[[#This Row],[מקס קבוע]]&lt;&gt;""),IF(OR(טבלה13[[#This Row],[מספר סטייה]]&lt;I1249,AND(טבלה13[[#This Row],[מספר סטייה]]=3,I1249=1)),0,1),"")</f>
        <v>1</v>
      </c>
      <c r="K1248">
        <f>IF(טבלה13[[#This Row],[מקס קבוע]]&lt;&gt;"",טבלה13[[#This Row],[מקסימום]]-טבלה13[[#This Row],[מינימום]],"")</f>
        <v>9</v>
      </c>
      <c r="L1248">
        <f>IF(IFERROR(LOOKUP(טבלה13[[#This Row],[ClientID]],פיבוט!$A$4:$A$121),FALSE)=טבלה13[[#This Row],[ClientID]],1,0)</f>
        <v>1</v>
      </c>
      <c r="M1248" t="str">
        <f>IF(OR(טבלה13[[#This Row],[ClientID]]=A1249),"",1)</f>
        <v/>
      </c>
      <c r="N1248" s="3" t="str">
        <f>IF(טבלה13[[#This Row],[טווח]]&lt;&gt;K1247,טבלה13[[#This Row],[טווח]],"")</f>
        <v/>
      </c>
      <c r="O1248" s="3" t="str">
        <f>IF(טבלה13[[#This Row],[מניית טווחים]]&lt;&gt;"",IF(OR(30&gt;טבלה13[[#This Row],[מקסימום]],30&lt;טבלה13[[#This Row],[מינימום]]),0,1),"")</f>
        <v/>
      </c>
    </row>
    <row r="1249" spans="1:15" x14ac:dyDescent="0.25">
      <c r="A1249" t="s">
        <v>133</v>
      </c>
      <c r="B1249">
        <v>10</v>
      </c>
      <c r="C1249">
        <v>33</v>
      </c>
      <c r="D1249">
        <f>טבלה13[[#This Row],[LengthofCycle]]+1</f>
        <v>34</v>
      </c>
      <c r="E1249">
        <f>IF(טבלה13[[#This Row],[CycleNumber]]&lt;3,"",IF(טבלה13[[#This Row],[CycleNumber]]=3,MIN(D1247:D1249),IF(I1248=3,MIN(D1246:D1248),E1248)))</f>
        <v>30</v>
      </c>
      <c r="F1249">
        <f>IF(טבלה13[[#This Row],[CycleNumber]]&lt;3,"",IF(טבלה13[[#This Row],[CycleNumber]]=3,MAX(D1247:D1249),IF(I1248=3,MAX(D1246:D1248),F1248)))</f>
        <v>39</v>
      </c>
      <c r="G1249">
        <f>IF(OR(טבלה13[[#This Row],[CycleNumber]]&gt;B1250,B1250=""),IF(טבלה13[[#This Row],[מספר סטייה]]=3,MIN(D1247:D1249),טבלה13[[#This Row],[מינ קבוע]]),טבלה13[[#This Row],[מינ קבוע]])</f>
        <v>30</v>
      </c>
      <c r="H1249">
        <f>IF(OR(טבלה13[[#This Row],[CycleNumber]]&gt;B1250,B1250=""),IF(טבלה13[[#This Row],[מספר סטייה]]=3,MAX(D1247:D1249),טבלה13[[#This Row],[מקס קבוע]]),טבלה13[[#This Row],[מקס קבוע]])</f>
        <v>39</v>
      </c>
      <c r="I124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קבוע]]&lt;&gt;E1248,1,I1248+1),0))</f>
        <v>0</v>
      </c>
      <c r="J1249">
        <f>IF(AND(טבלה13[[#This Row],[CycleNumber]]&lt;B1250,טבלה13[[#This Row],[מקס קבוע]]&lt;&gt;""),IF(OR(טבלה13[[#This Row],[מספר סטייה]]&lt;I1250,AND(טבלה13[[#This Row],[מספר סטייה]]=3,I1250=1)),0,1),"")</f>
        <v>1</v>
      </c>
      <c r="K1249">
        <f>IF(טבלה13[[#This Row],[מקס קבוע]]&lt;&gt;"",טבלה13[[#This Row],[מקסימום]]-טבלה13[[#This Row],[מינימום]],"")</f>
        <v>9</v>
      </c>
      <c r="L1249">
        <f>IF(IFERROR(LOOKUP(טבלה13[[#This Row],[ClientID]],פיבוט!$A$4:$A$121),FALSE)=טבלה13[[#This Row],[ClientID]],1,0)</f>
        <v>1</v>
      </c>
      <c r="M1249" t="str">
        <f>IF(OR(טבלה13[[#This Row],[ClientID]]=A1250),"",1)</f>
        <v/>
      </c>
      <c r="N1249" s="3" t="str">
        <f>IF(טבלה13[[#This Row],[טווח]]&lt;&gt;K1248,טבלה13[[#This Row],[טווח]],"")</f>
        <v/>
      </c>
      <c r="O1249" s="3" t="str">
        <f>IF(טבלה13[[#This Row],[מניית טווחים]]&lt;&gt;"",IF(OR(30&gt;טבלה13[[#This Row],[מקסימום]],30&lt;טבלה13[[#This Row],[מינימום]]),0,1),"")</f>
        <v/>
      </c>
    </row>
    <row r="1250" spans="1:15" x14ac:dyDescent="0.25">
      <c r="A1250" t="s">
        <v>133</v>
      </c>
      <c r="B1250">
        <v>11</v>
      </c>
      <c r="C1250">
        <v>31</v>
      </c>
      <c r="D1250">
        <f>טבלה13[[#This Row],[LengthofCycle]]+1</f>
        <v>32</v>
      </c>
      <c r="E1250">
        <f>IF(טבלה13[[#This Row],[CycleNumber]]&lt;3,"",IF(טבלה13[[#This Row],[CycleNumber]]=3,MIN(D1248:D1250),IF(I1249=3,MIN(D1247:D1249),E1249)))</f>
        <v>30</v>
      </c>
      <c r="F1250">
        <f>IF(טבלה13[[#This Row],[CycleNumber]]&lt;3,"",IF(טבלה13[[#This Row],[CycleNumber]]=3,MAX(D1248:D1250),IF(I1249=3,MAX(D1247:D1249),F1249)))</f>
        <v>39</v>
      </c>
      <c r="G1250">
        <f>IF(OR(טבלה13[[#This Row],[CycleNumber]]&gt;B1251,B1251=""),IF(טבלה13[[#This Row],[מספר סטייה]]=3,MIN(D1248:D1250),טבלה13[[#This Row],[מינ קבוע]]),טבלה13[[#This Row],[מינ קבוע]])</f>
        <v>30</v>
      </c>
      <c r="H1250">
        <f>IF(OR(טבלה13[[#This Row],[CycleNumber]]&gt;B1251,B1251=""),IF(טבלה13[[#This Row],[מספר סטייה]]=3,MAX(D1248:D1250),טבלה13[[#This Row],[מקס קבוע]]),טבלה13[[#This Row],[מקס קבוע]])</f>
        <v>39</v>
      </c>
      <c r="I125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קבוע]]&lt;&gt;E1249,1,I1249+1),0))</f>
        <v>0</v>
      </c>
      <c r="J1250">
        <f>IF(AND(טבלה13[[#This Row],[CycleNumber]]&lt;B1251,טבלה13[[#This Row],[מקס קבוע]]&lt;&gt;""),IF(OR(טבלה13[[#This Row],[מספר סטייה]]&lt;I1251,AND(טבלה13[[#This Row],[מספר סטייה]]=3,I1251=1)),0,1),"")</f>
        <v>1</v>
      </c>
      <c r="K1250">
        <f>IF(טבלה13[[#This Row],[מקס קבוע]]&lt;&gt;"",טבלה13[[#This Row],[מקסימום]]-טבלה13[[#This Row],[מינימום]],"")</f>
        <v>9</v>
      </c>
      <c r="L1250">
        <f>IF(IFERROR(LOOKUP(טבלה13[[#This Row],[ClientID]],פיבוט!$A$4:$A$121),FALSE)=טבלה13[[#This Row],[ClientID]],1,0)</f>
        <v>1</v>
      </c>
      <c r="M1250" t="str">
        <f>IF(OR(טבלה13[[#This Row],[ClientID]]=A1251),"",1)</f>
        <v/>
      </c>
      <c r="N1250" s="3" t="str">
        <f>IF(טבלה13[[#This Row],[טווח]]&lt;&gt;K1249,טבלה13[[#This Row],[טווח]],"")</f>
        <v/>
      </c>
      <c r="O1250" s="3" t="str">
        <f>IF(טבלה13[[#This Row],[מניית טווחים]]&lt;&gt;"",IF(OR(30&gt;טבלה13[[#This Row],[מקסימום]],30&lt;טבלה13[[#This Row],[מינימום]]),0,1),"")</f>
        <v/>
      </c>
    </row>
    <row r="1251" spans="1:15" x14ac:dyDescent="0.25">
      <c r="A1251" t="s">
        <v>133</v>
      </c>
      <c r="B1251">
        <v>12</v>
      </c>
      <c r="C1251">
        <v>32</v>
      </c>
      <c r="D1251">
        <f>טבלה13[[#This Row],[LengthofCycle]]+1</f>
        <v>33</v>
      </c>
      <c r="E1251">
        <f>IF(טבלה13[[#This Row],[CycleNumber]]&lt;3,"",IF(טבלה13[[#This Row],[CycleNumber]]=3,MIN(D1249:D1251),IF(I1250=3,MIN(D1248:D1250),E1250)))</f>
        <v>30</v>
      </c>
      <c r="F1251">
        <f>IF(טבלה13[[#This Row],[CycleNumber]]&lt;3,"",IF(טבלה13[[#This Row],[CycleNumber]]=3,MAX(D1249:D1251),IF(I1250=3,MAX(D1248:D1250),F1250)))</f>
        <v>39</v>
      </c>
      <c r="G1251">
        <f>IF(OR(טבלה13[[#This Row],[CycleNumber]]&gt;B1252,B1252=""),IF(טבלה13[[#This Row],[מספר סטייה]]=3,MIN(D1249:D1251),טבלה13[[#This Row],[מינ קבוע]]),טבלה13[[#This Row],[מינ קבוע]])</f>
        <v>30</v>
      </c>
      <c r="H1251">
        <f>IF(OR(טבלה13[[#This Row],[CycleNumber]]&gt;B1252,B1252=""),IF(טבלה13[[#This Row],[מספר סטייה]]=3,MAX(D1249:D1251),טבלה13[[#This Row],[מקס קבוע]]),טבלה13[[#This Row],[מקס קבוע]])</f>
        <v>39</v>
      </c>
      <c r="I125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קבוע]]&lt;&gt;E1250,1,I1250+1),0))</f>
        <v>0</v>
      </c>
      <c r="J1251">
        <f>IF(AND(טבלה13[[#This Row],[CycleNumber]]&lt;B1252,טבלה13[[#This Row],[מקס קבוע]]&lt;&gt;""),IF(OR(טבלה13[[#This Row],[מספר סטייה]]&lt;I1252,AND(טבלה13[[#This Row],[מספר סטייה]]=3,I1252=1)),0,1),"")</f>
        <v>1</v>
      </c>
      <c r="K1251">
        <f>IF(טבלה13[[#This Row],[מקס קבוע]]&lt;&gt;"",טבלה13[[#This Row],[מקסימום]]-טבלה13[[#This Row],[מינימום]],"")</f>
        <v>9</v>
      </c>
      <c r="L1251">
        <f>IF(IFERROR(LOOKUP(טבלה13[[#This Row],[ClientID]],פיבוט!$A$4:$A$121),FALSE)=טבלה13[[#This Row],[ClientID]],1,0)</f>
        <v>1</v>
      </c>
      <c r="M1251" t="str">
        <f>IF(OR(טבלה13[[#This Row],[ClientID]]=A1252),"",1)</f>
        <v/>
      </c>
      <c r="N1251" s="3" t="str">
        <f>IF(טבלה13[[#This Row],[טווח]]&lt;&gt;K1250,טבלה13[[#This Row],[טווח]],"")</f>
        <v/>
      </c>
      <c r="O1251" s="3" t="str">
        <f>IF(טבלה13[[#This Row],[מניית טווחים]]&lt;&gt;"",IF(OR(30&gt;טבלה13[[#This Row],[מקסימום]],30&lt;טבלה13[[#This Row],[מינימום]]),0,1),"")</f>
        <v/>
      </c>
    </row>
    <row r="1252" spans="1:15" x14ac:dyDescent="0.25">
      <c r="A1252" t="s">
        <v>133</v>
      </c>
      <c r="B1252">
        <v>13</v>
      </c>
      <c r="C1252">
        <v>37</v>
      </c>
      <c r="D1252">
        <f>טבלה13[[#This Row],[LengthofCycle]]+1</f>
        <v>38</v>
      </c>
      <c r="E1252">
        <f>IF(טבלה13[[#This Row],[CycleNumber]]&lt;3,"",IF(טבלה13[[#This Row],[CycleNumber]]=3,MIN(D1250:D1252),IF(I1251=3,MIN(D1249:D1251),E1251)))</f>
        <v>30</v>
      </c>
      <c r="F1252">
        <f>IF(טבלה13[[#This Row],[CycleNumber]]&lt;3,"",IF(טבלה13[[#This Row],[CycleNumber]]=3,MAX(D1250:D1252),IF(I1251=3,MAX(D1249:D1251),F1251)))</f>
        <v>39</v>
      </c>
      <c r="G1252">
        <f>IF(OR(טבלה13[[#This Row],[CycleNumber]]&gt;B1253,B1253=""),IF(טבלה13[[#This Row],[מספר סטייה]]=3,MIN(D1250:D1252),טבלה13[[#This Row],[מינ קבוע]]),טבלה13[[#This Row],[מינ קבוע]])</f>
        <v>30</v>
      </c>
      <c r="H1252">
        <f>IF(OR(טבלה13[[#This Row],[CycleNumber]]&gt;B1253,B1253=""),IF(טבלה13[[#This Row],[מספר סטייה]]=3,MAX(D1250:D1252),טבלה13[[#This Row],[מקס קבוע]]),טבלה13[[#This Row],[מקס קבוע]])</f>
        <v>39</v>
      </c>
      <c r="I125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קבוע]]&lt;&gt;E1251,1,I1251+1),0))</f>
        <v>0</v>
      </c>
      <c r="J1252">
        <f>IF(AND(טבלה13[[#This Row],[CycleNumber]]&lt;B1253,טבלה13[[#This Row],[מקס קבוע]]&lt;&gt;""),IF(OR(טבלה13[[#This Row],[מספר סטייה]]&lt;I1253,AND(טבלה13[[#This Row],[מספר סטייה]]=3,I1253=1)),0,1),"")</f>
        <v>1</v>
      </c>
      <c r="K1252">
        <f>IF(טבלה13[[#This Row],[מקס קבוע]]&lt;&gt;"",טבלה13[[#This Row],[מקסימום]]-טבלה13[[#This Row],[מינימום]],"")</f>
        <v>9</v>
      </c>
      <c r="L1252">
        <f>IF(IFERROR(LOOKUP(טבלה13[[#This Row],[ClientID]],פיבוט!$A$4:$A$121),FALSE)=טבלה13[[#This Row],[ClientID]],1,0)</f>
        <v>1</v>
      </c>
      <c r="M1252" t="str">
        <f>IF(OR(טבלה13[[#This Row],[ClientID]]=A1253),"",1)</f>
        <v/>
      </c>
      <c r="N1252" s="3" t="str">
        <f>IF(טבלה13[[#This Row],[טווח]]&lt;&gt;K1251,טבלה13[[#This Row],[טווח]],"")</f>
        <v/>
      </c>
      <c r="O1252" s="3" t="str">
        <f>IF(טבלה13[[#This Row],[מניית טווחים]]&lt;&gt;"",IF(OR(30&gt;טבלה13[[#This Row],[מקסימום]],30&lt;טבלה13[[#This Row],[מינימום]]),0,1),"")</f>
        <v/>
      </c>
    </row>
    <row r="1253" spans="1:15" x14ac:dyDescent="0.25">
      <c r="A1253" t="s">
        <v>133</v>
      </c>
      <c r="B1253">
        <v>14</v>
      </c>
      <c r="C1253">
        <v>29</v>
      </c>
      <c r="D1253">
        <f>טבלה13[[#This Row],[LengthofCycle]]+1</f>
        <v>30</v>
      </c>
      <c r="E1253">
        <f>IF(טבלה13[[#This Row],[CycleNumber]]&lt;3,"",IF(טבלה13[[#This Row],[CycleNumber]]=3,MIN(D1251:D1253),IF(I1252=3,MIN(D1250:D1252),E1252)))</f>
        <v>30</v>
      </c>
      <c r="F1253">
        <f>IF(טבלה13[[#This Row],[CycleNumber]]&lt;3,"",IF(טבלה13[[#This Row],[CycleNumber]]=3,MAX(D1251:D1253),IF(I1252=3,MAX(D1250:D1252),F1252)))</f>
        <v>39</v>
      </c>
      <c r="G1253">
        <f>IF(OR(טבלה13[[#This Row],[CycleNumber]]&gt;B1254,B1254=""),IF(טבלה13[[#This Row],[מספר סטייה]]=3,MIN(D1251:D1253),טבלה13[[#This Row],[מינ קבוע]]),טבלה13[[#This Row],[מינ קבוע]])</f>
        <v>30</v>
      </c>
      <c r="H1253">
        <f>IF(OR(טבלה13[[#This Row],[CycleNumber]]&gt;B1254,B1254=""),IF(טבלה13[[#This Row],[מספר סטייה]]=3,MAX(D1251:D1253),טבלה13[[#This Row],[מקס קבוע]]),טבלה13[[#This Row],[מקס קבוע]])</f>
        <v>39</v>
      </c>
      <c r="I125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קבוע]]&lt;&gt;E1252,1,I1252+1),0))</f>
        <v>0</v>
      </c>
      <c r="J1253">
        <f>IF(AND(טבלה13[[#This Row],[CycleNumber]]&lt;B1254,טבלה13[[#This Row],[מקס קבוע]]&lt;&gt;""),IF(OR(טבלה13[[#This Row],[מספר סטייה]]&lt;I1254,AND(טבלה13[[#This Row],[מספר סטייה]]=3,I1254=1)),0,1),"")</f>
        <v>1</v>
      </c>
      <c r="K1253">
        <f>IF(טבלה13[[#This Row],[מקס קבוע]]&lt;&gt;"",טבלה13[[#This Row],[מקסימום]]-טבלה13[[#This Row],[מינימום]],"")</f>
        <v>9</v>
      </c>
      <c r="L1253">
        <f>IF(IFERROR(LOOKUP(טבלה13[[#This Row],[ClientID]],פיבוט!$A$4:$A$121),FALSE)=טבלה13[[#This Row],[ClientID]],1,0)</f>
        <v>1</v>
      </c>
      <c r="M1253" t="str">
        <f>IF(OR(טבלה13[[#This Row],[ClientID]]=A1254),"",1)</f>
        <v/>
      </c>
      <c r="N1253" s="3" t="str">
        <f>IF(טבלה13[[#This Row],[טווח]]&lt;&gt;K1252,טבלה13[[#This Row],[טווח]],"")</f>
        <v/>
      </c>
      <c r="O1253" s="3" t="str">
        <f>IF(טבלה13[[#This Row],[מניית טווחים]]&lt;&gt;"",IF(OR(30&gt;טבלה13[[#This Row],[מקסימום]],30&lt;טבלה13[[#This Row],[מינימום]]),0,1),"")</f>
        <v/>
      </c>
    </row>
    <row r="1254" spans="1:15" x14ac:dyDescent="0.25">
      <c r="A1254" t="s">
        <v>133</v>
      </c>
      <c r="B1254">
        <v>15</v>
      </c>
      <c r="C1254">
        <v>30</v>
      </c>
      <c r="D1254">
        <f>טבלה13[[#This Row],[LengthofCycle]]+1</f>
        <v>31</v>
      </c>
      <c r="E1254">
        <f>IF(טבלה13[[#This Row],[CycleNumber]]&lt;3,"",IF(טבלה13[[#This Row],[CycleNumber]]=3,MIN(D1252:D1254),IF(I1253=3,MIN(D1251:D1253),E1253)))</f>
        <v>30</v>
      </c>
      <c r="F1254">
        <f>IF(טבלה13[[#This Row],[CycleNumber]]&lt;3,"",IF(טבלה13[[#This Row],[CycleNumber]]=3,MAX(D1252:D1254),IF(I1253=3,MAX(D1251:D1253),F1253)))</f>
        <v>39</v>
      </c>
      <c r="G1254">
        <f>IF(OR(טבלה13[[#This Row],[CycleNumber]]&gt;B1255,B1255=""),IF(טבלה13[[#This Row],[מספר סטייה]]=3,MIN(D1252:D1254),טבלה13[[#This Row],[מינ קבוע]]),טבלה13[[#This Row],[מינ קבוע]])</f>
        <v>30</v>
      </c>
      <c r="H1254">
        <f>IF(OR(טבלה13[[#This Row],[CycleNumber]]&gt;B1255,B1255=""),IF(טבלה13[[#This Row],[מספר סטייה]]=3,MAX(D1252:D1254),טבלה13[[#This Row],[מקס קבוע]]),טבלה13[[#This Row],[מקס קבוע]])</f>
        <v>39</v>
      </c>
      <c r="I125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קבוע]]&lt;&gt;E1253,1,I1253+1),0))</f>
        <v>0</v>
      </c>
      <c r="J1254" t="str">
        <f>IF(AND(טבלה13[[#This Row],[CycleNumber]]&lt;B1255,טבלה13[[#This Row],[מקס קבוע]]&lt;&gt;""),IF(OR(טבלה13[[#This Row],[מספר סטייה]]&lt;I1255,AND(טבלה13[[#This Row],[מספר סטייה]]=3,I1255=1)),0,1),"")</f>
        <v/>
      </c>
      <c r="K1254">
        <f>IF(טבלה13[[#This Row],[מקס קבוע]]&lt;&gt;"",טבלה13[[#This Row],[מקסימום]]-טבלה13[[#This Row],[מינימום]],"")</f>
        <v>9</v>
      </c>
      <c r="L1254">
        <f>IF(IFERROR(LOOKUP(טבלה13[[#This Row],[ClientID]],פיבוט!$A$4:$A$121),FALSE)=טבלה13[[#This Row],[ClientID]],1,0)</f>
        <v>1</v>
      </c>
      <c r="M1254">
        <f>IF(OR(טבלה13[[#This Row],[ClientID]]=A1255),"",1)</f>
        <v>1</v>
      </c>
      <c r="N1254" s="3" t="str">
        <f>IF(טבלה13[[#This Row],[טווח]]&lt;&gt;K1253,טבלה13[[#This Row],[טווח]],"")</f>
        <v/>
      </c>
      <c r="O1254" s="3" t="str">
        <f>IF(טבלה13[[#This Row],[מניית טווחים]]&lt;&gt;"",IF(OR(30&gt;טבלה13[[#This Row],[מקסימום]],30&lt;טבלה13[[#This Row],[מינימום]]),0,1),"")</f>
        <v/>
      </c>
    </row>
    <row r="1255" spans="1:15" x14ac:dyDescent="0.25">
      <c r="A1255" t="s">
        <v>137</v>
      </c>
      <c r="B1255">
        <v>1</v>
      </c>
      <c r="C1255">
        <v>28</v>
      </c>
      <c r="D1255">
        <f>טבלה13[[#This Row],[LengthofCycle]]+1</f>
        <v>29</v>
      </c>
      <c r="E1255" t="str">
        <f>IF(טבלה13[[#This Row],[CycleNumber]]&lt;3,"",IF(טבלה13[[#This Row],[CycleNumber]]=3,MIN(D1253:D1255),IF(I1254=3,MIN(D1252:D1254),E1254)))</f>
        <v/>
      </c>
      <c r="F1255" t="str">
        <f>IF(טבלה13[[#This Row],[CycleNumber]]&lt;3,"",IF(טבלה13[[#This Row],[CycleNumber]]=3,MAX(D1253:D1255),IF(I1254=3,MAX(D1252:D1254),F1254)))</f>
        <v/>
      </c>
      <c r="G1255" t="str">
        <f>IF(OR(טבלה13[[#This Row],[CycleNumber]]&gt;B1256,B1256=""),IF(טבלה13[[#This Row],[מספר סטייה]]=3,MIN(D1253:D1255),טבלה13[[#This Row],[מינ קבוע]]),טבלה13[[#This Row],[מינ קבוע]])</f>
        <v/>
      </c>
      <c r="H1255" t="str">
        <f>IF(OR(טבלה13[[#This Row],[CycleNumber]]&gt;B1256,B1256=""),IF(טבלה13[[#This Row],[מספר סטייה]]=3,MAX(D1253:D1255),טבלה13[[#This Row],[מקס קבוע]]),טבלה13[[#This Row],[מקס קבוע]])</f>
        <v/>
      </c>
      <c r="I125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קבוע]]&lt;&gt;E1254,1,I1254+1),0))</f>
        <v/>
      </c>
      <c r="J1255" t="str">
        <f>IF(AND(טבלה13[[#This Row],[CycleNumber]]&lt;B1256,טבלה13[[#This Row],[מקס קבוע]]&lt;&gt;""),IF(OR(טבלה13[[#This Row],[מספר סטייה]]&lt;I1256,AND(טבלה13[[#This Row],[מספר סטייה]]=3,I1256=1)),0,1),"")</f>
        <v/>
      </c>
      <c r="K1255" t="str">
        <f>IF(טבלה13[[#This Row],[מקס קבוע]]&lt;&gt;"",טבלה13[[#This Row],[מקסימום]]-טבלה13[[#This Row],[מינימום]],"")</f>
        <v/>
      </c>
      <c r="L1255">
        <f>IF(IFERROR(LOOKUP(טבלה13[[#This Row],[ClientID]],פיבוט!$A$4:$A$121),FALSE)=טבלה13[[#This Row],[ClientID]],1,0)</f>
        <v>1</v>
      </c>
      <c r="M1255" t="str">
        <f>IF(OR(טבלה13[[#This Row],[ClientID]]=A1256),"",1)</f>
        <v/>
      </c>
      <c r="N1255" s="3" t="str">
        <f>IF(טבלה13[[#This Row],[טווח]]&lt;&gt;K1254,טבלה13[[#This Row],[טווח]],"")</f>
        <v/>
      </c>
      <c r="O1255" s="3" t="str">
        <f>IF(טבלה13[[#This Row],[מניית טווחים]]&lt;&gt;"",IF(OR(30&gt;טבלה13[[#This Row],[מקסימום]],30&lt;טבלה13[[#This Row],[מינימום]]),0,1),"")</f>
        <v/>
      </c>
    </row>
    <row r="1256" spans="1:15" x14ac:dyDescent="0.25">
      <c r="A1256" t="s">
        <v>137</v>
      </c>
      <c r="B1256">
        <v>2</v>
      </c>
      <c r="C1256">
        <v>24</v>
      </c>
      <c r="D1256">
        <f>טבלה13[[#This Row],[LengthofCycle]]+1</f>
        <v>25</v>
      </c>
      <c r="E1256" t="str">
        <f>IF(טבלה13[[#This Row],[CycleNumber]]&lt;3,"",IF(טבלה13[[#This Row],[CycleNumber]]=3,MIN(D1254:D1256),IF(I1255=3,MIN(D1253:D1255),E1255)))</f>
        <v/>
      </c>
      <c r="F1256" t="str">
        <f>IF(טבלה13[[#This Row],[CycleNumber]]&lt;3,"",IF(טבלה13[[#This Row],[CycleNumber]]=3,MAX(D1254:D1256),IF(I1255=3,MAX(D1253:D1255),F1255)))</f>
        <v/>
      </c>
      <c r="G1256" t="str">
        <f>IF(OR(טבלה13[[#This Row],[CycleNumber]]&gt;B1257,B1257=""),IF(טבלה13[[#This Row],[מספר סטייה]]=3,MIN(D1254:D1256),טבלה13[[#This Row],[מינ קבוע]]),טבלה13[[#This Row],[מינ קבוע]])</f>
        <v/>
      </c>
      <c r="H1256" t="str">
        <f>IF(OR(טבלה13[[#This Row],[CycleNumber]]&gt;B1257,B1257=""),IF(טבלה13[[#This Row],[מספר סטייה]]=3,MAX(D1254:D1256),טבלה13[[#This Row],[מקס קבוע]]),טבלה13[[#This Row],[מקס קבוע]])</f>
        <v/>
      </c>
      <c r="I125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קבוע]]&lt;&gt;E1255,1,I1255+1),0))</f>
        <v/>
      </c>
      <c r="J1256" t="str">
        <f>IF(AND(טבלה13[[#This Row],[CycleNumber]]&lt;B1257,טבלה13[[#This Row],[מקס קבוע]]&lt;&gt;""),IF(OR(טבלה13[[#This Row],[מספר סטייה]]&lt;I1257,AND(טבלה13[[#This Row],[מספר סטייה]]=3,I1257=1)),0,1),"")</f>
        <v/>
      </c>
      <c r="K1256" t="str">
        <f>IF(טבלה13[[#This Row],[מקס קבוע]]&lt;&gt;"",טבלה13[[#This Row],[מקסימום]]-טבלה13[[#This Row],[מינימום]],"")</f>
        <v/>
      </c>
      <c r="L1256">
        <f>IF(IFERROR(LOOKUP(טבלה13[[#This Row],[ClientID]],פיבוט!$A$4:$A$121),FALSE)=טבלה13[[#This Row],[ClientID]],1,0)</f>
        <v>1</v>
      </c>
      <c r="M1256" t="str">
        <f>IF(OR(טבלה13[[#This Row],[ClientID]]=A1257),"",1)</f>
        <v/>
      </c>
      <c r="N1256" s="3" t="str">
        <f>IF(טבלה13[[#This Row],[טווח]]&lt;&gt;K1255,טבלה13[[#This Row],[טווח]],"")</f>
        <v/>
      </c>
      <c r="O1256" s="3" t="str">
        <f>IF(טבלה13[[#This Row],[מניית טווחים]]&lt;&gt;"",IF(OR(30&gt;טבלה13[[#This Row],[מקסימום]],30&lt;טבלה13[[#This Row],[מינימום]]),0,1),"")</f>
        <v/>
      </c>
    </row>
    <row r="1257" spans="1:15" x14ac:dyDescent="0.25">
      <c r="A1257" t="s">
        <v>137</v>
      </c>
      <c r="B1257">
        <v>3</v>
      </c>
      <c r="C1257">
        <v>28</v>
      </c>
      <c r="D1257">
        <f>טבלה13[[#This Row],[LengthofCycle]]+1</f>
        <v>29</v>
      </c>
      <c r="E1257">
        <f>IF(טבלה13[[#This Row],[CycleNumber]]&lt;3,"",IF(טבלה13[[#This Row],[CycleNumber]]=3,MIN(D1255:D1257),IF(I1256=3,MIN(D1254:D1256),E1256)))</f>
        <v>25</v>
      </c>
      <c r="F1257">
        <f>IF(טבלה13[[#This Row],[CycleNumber]]&lt;3,"",IF(טבלה13[[#This Row],[CycleNumber]]=3,MAX(D1255:D1257),IF(I1256=3,MAX(D1254:D1256),F1256)))</f>
        <v>29</v>
      </c>
      <c r="G1257">
        <f>IF(OR(טבלה13[[#This Row],[CycleNumber]]&gt;B1258,B1258=""),IF(טבלה13[[#This Row],[מספר סטייה]]=3,MIN(D1255:D1257),טבלה13[[#This Row],[מינ קבוע]]),טבלה13[[#This Row],[מינ קבוע]])</f>
        <v>25</v>
      </c>
      <c r="H1257">
        <f>IF(OR(טבלה13[[#This Row],[CycleNumber]]&gt;B1258,B1258=""),IF(טבלה13[[#This Row],[מספר סטייה]]=3,MAX(D1255:D1257),טבלה13[[#This Row],[מקס קבוע]]),טבלה13[[#This Row],[מקס קבוע]])</f>
        <v>29</v>
      </c>
      <c r="I125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קבוע]]&lt;&gt;E1256,1,I1256+1),0))</f>
        <v>0</v>
      </c>
      <c r="J1257">
        <f>IF(AND(טבלה13[[#This Row],[CycleNumber]]&lt;B1258,טבלה13[[#This Row],[מקס קבוע]]&lt;&gt;""),IF(OR(טבלה13[[#This Row],[מספר סטייה]]&lt;I1258,AND(טבלה13[[#This Row],[מספר סטייה]]=3,I1258=1)),0,1),"")</f>
        <v>1</v>
      </c>
      <c r="K1257">
        <f>IF(טבלה13[[#This Row],[מקס קבוע]]&lt;&gt;"",טבלה13[[#This Row],[מקסימום]]-טבלה13[[#This Row],[מינימום]],"")</f>
        <v>4</v>
      </c>
      <c r="L1257">
        <f>IF(IFERROR(LOOKUP(טבלה13[[#This Row],[ClientID]],פיבוט!$A$4:$A$121),FALSE)=טבלה13[[#This Row],[ClientID]],1,0)</f>
        <v>1</v>
      </c>
      <c r="M1257" t="str">
        <f>IF(OR(טבלה13[[#This Row],[ClientID]]=A1258),"",1)</f>
        <v/>
      </c>
      <c r="N1257" s="3">
        <f>IF(טבלה13[[#This Row],[טווח]]&lt;&gt;K1256,טבלה13[[#This Row],[טווח]],"")</f>
        <v>4</v>
      </c>
      <c r="O1257" s="3">
        <f>IF(טבלה13[[#This Row],[מניית טווחים]]&lt;&gt;"",IF(OR(30&gt;טבלה13[[#This Row],[מקסימום]],30&lt;טבלה13[[#This Row],[מינימום]]),0,1),"")</f>
        <v>0</v>
      </c>
    </row>
    <row r="1258" spans="1:15" x14ac:dyDescent="0.25">
      <c r="A1258" t="s">
        <v>137</v>
      </c>
      <c r="B1258">
        <v>4</v>
      </c>
      <c r="C1258">
        <v>25</v>
      </c>
      <c r="D1258">
        <f>טבלה13[[#This Row],[LengthofCycle]]+1</f>
        <v>26</v>
      </c>
      <c r="E1258">
        <f>IF(טבלה13[[#This Row],[CycleNumber]]&lt;3,"",IF(טבלה13[[#This Row],[CycleNumber]]=3,MIN(D1256:D1258),IF(I1257=3,MIN(D1255:D1257),E1257)))</f>
        <v>25</v>
      </c>
      <c r="F1258">
        <f>IF(טבלה13[[#This Row],[CycleNumber]]&lt;3,"",IF(טבלה13[[#This Row],[CycleNumber]]=3,MAX(D1256:D1258),IF(I1257=3,MAX(D1255:D1257),F1257)))</f>
        <v>29</v>
      </c>
      <c r="G1258">
        <f>IF(OR(טבלה13[[#This Row],[CycleNumber]]&gt;B1259,B1259=""),IF(טבלה13[[#This Row],[מספר סטייה]]=3,MIN(D1256:D1258),טבלה13[[#This Row],[מינ קבוע]]),טבלה13[[#This Row],[מינ קבוע]])</f>
        <v>25</v>
      </c>
      <c r="H1258">
        <f>IF(OR(טבלה13[[#This Row],[CycleNumber]]&gt;B1259,B1259=""),IF(טבלה13[[#This Row],[מספר סטייה]]=3,MAX(D1256:D1258),טבלה13[[#This Row],[מקס קבוע]]),טבלה13[[#This Row],[מקס קבוע]])</f>
        <v>29</v>
      </c>
      <c r="I125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קבוע]]&lt;&gt;E1257,1,I1257+1),0))</f>
        <v>0</v>
      </c>
      <c r="J1258">
        <f>IF(AND(טבלה13[[#This Row],[CycleNumber]]&lt;B1259,טבלה13[[#This Row],[מקס קבוע]]&lt;&gt;""),IF(OR(טבלה13[[#This Row],[מספר סטייה]]&lt;I1259,AND(טבלה13[[#This Row],[מספר סטייה]]=3,I1259=1)),0,1),"")</f>
        <v>1</v>
      </c>
      <c r="K1258">
        <f>IF(טבלה13[[#This Row],[מקס קבוע]]&lt;&gt;"",טבלה13[[#This Row],[מקסימום]]-טבלה13[[#This Row],[מינימום]],"")</f>
        <v>4</v>
      </c>
      <c r="L1258">
        <f>IF(IFERROR(LOOKUP(טבלה13[[#This Row],[ClientID]],פיבוט!$A$4:$A$121),FALSE)=טבלה13[[#This Row],[ClientID]],1,0)</f>
        <v>1</v>
      </c>
      <c r="M1258" t="str">
        <f>IF(OR(טבלה13[[#This Row],[ClientID]]=A1259),"",1)</f>
        <v/>
      </c>
      <c r="N1258" s="3" t="str">
        <f>IF(טבלה13[[#This Row],[טווח]]&lt;&gt;K1257,טבלה13[[#This Row],[טווח]],"")</f>
        <v/>
      </c>
      <c r="O1258" s="3" t="str">
        <f>IF(טבלה13[[#This Row],[מניית טווחים]]&lt;&gt;"",IF(OR(30&gt;טבלה13[[#This Row],[מקסימום]],30&lt;טבלה13[[#This Row],[מינימום]]),0,1),"")</f>
        <v/>
      </c>
    </row>
    <row r="1259" spans="1:15" x14ac:dyDescent="0.25">
      <c r="A1259" t="s">
        <v>137</v>
      </c>
      <c r="B1259">
        <v>5</v>
      </c>
      <c r="C1259">
        <v>27</v>
      </c>
      <c r="D1259">
        <f>טבלה13[[#This Row],[LengthofCycle]]+1</f>
        <v>28</v>
      </c>
      <c r="E1259">
        <f>IF(טבלה13[[#This Row],[CycleNumber]]&lt;3,"",IF(טבלה13[[#This Row],[CycleNumber]]=3,MIN(D1257:D1259),IF(I1258=3,MIN(D1256:D1258),E1258)))</f>
        <v>25</v>
      </c>
      <c r="F1259">
        <f>IF(טבלה13[[#This Row],[CycleNumber]]&lt;3,"",IF(טבלה13[[#This Row],[CycleNumber]]=3,MAX(D1257:D1259),IF(I1258=3,MAX(D1256:D1258),F1258)))</f>
        <v>29</v>
      </c>
      <c r="G1259">
        <f>IF(OR(טבלה13[[#This Row],[CycleNumber]]&gt;B1260,B1260=""),IF(טבלה13[[#This Row],[מספר סטייה]]=3,MIN(D1257:D1259),טבלה13[[#This Row],[מינ קבוע]]),טבלה13[[#This Row],[מינ קבוע]])</f>
        <v>25</v>
      </c>
      <c r="H1259">
        <f>IF(OR(טבלה13[[#This Row],[CycleNumber]]&gt;B1260,B1260=""),IF(טבלה13[[#This Row],[מספר סטייה]]=3,MAX(D1257:D1259),טבלה13[[#This Row],[מקס קבוע]]),טבלה13[[#This Row],[מקס קבוע]])</f>
        <v>29</v>
      </c>
      <c r="I125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קבוע]]&lt;&gt;E1258,1,I1258+1),0))</f>
        <v>0</v>
      </c>
      <c r="J1259">
        <f>IF(AND(טבלה13[[#This Row],[CycleNumber]]&lt;B1260,טבלה13[[#This Row],[מקס קבוע]]&lt;&gt;""),IF(OR(טבלה13[[#This Row],[מספר סטייה]]&lt;I1260,AND(טבלה13[[#This Row],[מספר סטייה]]=3,I1260=1)),0,1),"")</f>
        <v>0</v>
      </c>
      <c r="K1259">
        <f>IF(טבלה13[[#This Row],[מקס קבוע]]&lt;&gt;"",טבלה13[[#This Row],[מקסימום]]-טבלה13[[#This Row],[מינימום]],"")</f>
        <v>4</v>
      </c>
      <c r="L1259">
        <f>IF(IFERROR(LOOKUP(טבלה13[[#This Row],[ClientID]],פיבוט!$A$4:$A$121),FALSE)=טבלה13[[#This Row],[ClientID]],1,0)</f>
        <v>1</v>
      </c>
      <c r="M1259" t="str">
        <f>IF(OR(טבלה13[[#This Row],[ClientID]]=A1260),"",1)</f>
        <v/>
      </c>
      <c r="N1259" s="3" t="str">
        <f>IF(טבלה13[[#This Row],[טווח]]&lt;&gt;K1258,טבלה13[[#This Row],[טווח]],"")</f>
        <v/>
      </c>
      <c r="O1259" s="3" t="str">
        <f>IF(טבלה13[[#This Row],[מניית טווחים]]&lt;&gt;"",IF(OR(30&gt;טבלה13[[#This Row],[מקסימום]],30&lt;טבלה13[[#This Row],[מינימום]]),0,1),"")</f>
        <v/>
      </c>
    </row>
    <row r="1260" spans="1:15" x14ac:dyDescent="0.25">
      <c r="A1260" t="s">
        <v>137</v>
      </c>
      <c r="B1260">
        <v>6</v>
      </c>
      <c r="C1260">
        <v>29</v>
      </c>
      <c r="D1260">
        <f>טבלה13[[#This Row],[LengthofCycle]]+1</f>
        <v>30</v>
      </c>
      <c r="E1260">
        <f>IF(טבלה13[[#This Row],[CycleNumber]]&lt;3,"",IF(טבלה13[[#This Row],[CycleNumber]]=3,MIN(D1258:D1260),IF(I1259=3,MIN(D1257:D1259),E1259)))</f>
        <v>25</v>
      </c>
      <c r="F1260">
        <f>IF(טבלה13[[#This Row],[CycleNumber]]&lt;3,"",IF(טבלה13[[#This Row],[CycleNumber]]=3,MAX(D1258:D1260),IF(I1259=3,MAX(D1257:D1259),F1259)))</f>
        <v>29</v>
      </c>
      <c r="G1260">
        <f>IF(OR(טבלה13[[#This Row],[CycleNumber]]&gt;B1261,B1261=""),IF(טבלה13[[#This Row],[מספר סטייה]]=3,MIN(D1258:D1260),טבלה13[[#This Row],[מינ קבוע]]),טבלה13[[#This Row],[מינ קבוע]])</f>
        <v>25</v>
      </c>
      <c r="H1260">
        <f>IF(OR(טבלה13[[#This Row],[CycleNumber]]&gt;B1261,B1261=""),IF(טבלה13[[#This Row],[מספר סטייה]]=3,MAX(D1258:D1260),טבלה13[[#This Row],[מקס קבוע]]),טבלה13[[#This Row],[מקס קבוע]])</f>
        <v>29</v>
      </c>
      <c r="I126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קבוע]]&lt;&gt;E1259,1,I1259+1),0))</f>
        <v>1</v>
      </c>
      <c r="J1260">
        <f>IF(AND(טבלה13[[#This Row],[CycleNumber]]&lt;B1261,טבלה13[[#This Row],[מקס קבוע]]&lt;&gt;""),IF(OR(טבלה13[[#This Row],[מספר סטייה]]&lt;I1261,AND(טבלה13[[#This Row],[מספר סטייה]]=3,I1261=1)),0,1),"")</f>
        <v>1</v>
      </c>
      <c r="K1260">
        <f>IF(טבלה13[[#This Row],[מקס קבוע]]&lt;&gt;"",טבלה13[[#This Row],[מקסימום]]-טבלה13[[#This Row],[מינימום]],"")</f>
        <v>4</v>
      </c>
      <c r="L1260">
        <f>IF(IFERROR(LOOKUP(טבלה13[[#This Row],[ClientID]],פיבוט!$A$4:$A$121),FALSE)=טבלה13[[#This Row],[ClientID]],1,0)</f>
        <v>1</v>
      </c>
      <c r="M1260" t="str">
        <f>IF(OR(טבלה13[[#This Row],[ClientID]]=A1261),"",1)</f>
        <v/>
      </c>
      <c r="N1260" s="3" t="str">
        <f>IF(טבלה13[[#This Row],[טווח]]&lt;&gt;K1259,טבלה13[[#This Row],[טווח]],"")</f>
        <v/>
      </c>
      <c r="O1260" s="3" t="str">
        <f>IF(טבלה13[[#This Row],[מניית טווחים]]&lt;&gt;"",IF(OR(30&gt;טבלה13[[#This Row],[מקסימום]],30&lt;טבלה13[[#This Row],[מינימום]]),0,1),"")</f>
        <v/>
      </c>
    </row>
    <row r="1261" spans="1:15" x14ac:dyDescent="0.25">
      <c r="A1261" t="s">
        <v>137</v>
      </c>
      <c r="B1261">
        <v>7</v>
      </c>
      <c r="C1261">
        <v>28</v>
      </c>
      <c r="D1261">
        <f>טבלה13[[#This Row],[LengthofCycle]]+1</f>
        <v>29</v>
      </c>
      <c r="E1261">
        <f>IF(טבלה13[[#This Row],[CycleNumber]]&lt;3,"",IF(טבלה13[[#This Row],[CycleNumber]]=3,MIN(D1259:D1261),IF(I1260=3,MIN(D1258:D1260),E1260)))</f>
        <v>25</v>
      </c>
      <c r="F1261">
        <f>IF(טבלה13[[#This Row],[CycleNumber]]&lt;3,"",IF(טבלה13[[#This Row],[CycleNumber]]=3,MAX(D1259:D1261),IF(I1260=3,MAX(D1258:D1260),F1260)))</f>
        <v>29</v>
      </c>
      <c r="G1261">
        <f>IF(OR(טבלה13[[#This Row],[CycleNumber]]&gt;B1262,B1262=""),IF(טבלה13[[#This Row],[מספר סטייה]]=3,MIN(D1259:D1261),טבלה13[[#This Row],[מינ קבוע]]),טבלה13[[#This Row],[מינ קבוע]])</f>
        <v>25</v>
      </c>
      <c r="H1261">
        <f>IF(OR(טבלה13[[#This Row],[CycleNumber]]&gt;B1262,B1262=""),IF(טבלה13[[#This Row],[מספר סטייה]]=3,MAX(D1259:D1261),טבלה13[[#This Row],[מקס קבוע]]),טבלה13[[#This Row],[מקס קבוע]])</f>
        <v>29</v>
      </c>
      <c r="I126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קבוע]]&lt;&gt;E1260,1,I1260+1),0))</f>
        <v>0</v>
      </c>
      <c r="J1261">
        <f>IF(AND(טבלה13[[#This Row],[CycleNumber]]&lt;B1262,טבלה13[[#This Row],[מקס קבוע]]&lt;&gt;""),IF(OR(טבלה13[[#This Row],[מספר סטייה]]&lt;I1262,AND(טבלה13[[#This Row],[מספר סטייה]]=3,I1262=1)),0,1),"")</f>
        <v>1</v>
      </c>
      <c r="K1261">
        <f>IF(טבלה13[[#This Row],[מקס קבוע]]&lt;&gt;"",טבלה13[[#This Row],[מקסימום]]-טבלה13[[#This Row],[מינימום]],"")</f>
        <v>4</v>
      </c>
      <c r="L1261">
        <f>IF(IFERROR(LOOKUP(טבלה13[[#This Row],[ClientID]],פיבוט!$A$4:$A$121),FALSE)=טבלה13[[#This Row],[ClientID]],1,0)</f>
        <v>1</v>
      </c>
      <c r="M1261" t="str">
        <f>IF(OR(טבלה13[[#This Row],[ClientID]]=A1262),"",1)</f>
        <v/>
      </c>
      <c r="N1261" s="3" t="str">
        <f>IF(טבלה13[[#This Row],[טווח]]&lt;&gt;K1260,טבלה13[[#This Row],[טווח]],"")</f>
        <v/>
      </c>
      <c r="O1261" s="3" t="str">
        <f>IF(טבלה13[[#This Row],[מניית טווחים]]&lt;&gt;"",IF(OR(30&gt;טבלה13[[#This Row],[מקסימום]],30&lt;טבלה13[[#This Row],[מינימום]]),0,1),"")</f>
        <v/>
      </c>
    </row>
    <row r="1262" spans="1:15" x14ac:dyDescent="0.25">
      <c r="A1262" t="s">
        <v>137</v>
      </c>
      <c r="B1262">
        <v>8</v>
      </c>
      <c r="C1262">
        <v>26</v>
      </c>
      <c r="D1262">
        <f>טבלה13[[#This Row],[LengthofCycle]]+1</f>
        <v>27</v>
      </c>
      <c r="E1262">
        <f>IF(טבלה13[[#This Row],[CycleNumber]]&lt;3,"",IF(טבלה13[[#This Row],[CycleNumber]]=3,MIN(D1260:D1262),IF(I1261=3,MIN(D1259:D1261),E1261)))</f>
        <v>25</v>
      </c>
      <c r="F1262">
        <f>IF(טבלה13[[#This Row],[CycleNumber]]&lt;3,"",IF(טבלה13[[#This Row],[CycleNumber]]=3,MAX(D1260:D1262),IF(I1261=3,MAX(D1259:D1261),F1261)))</f>
        <v>29</v>
      </c>
      <c r="G1262">
        <f>IF(OR(טבלה13[[#This Row],[CycleNumber]]&gt;B1263,B1263=""),IF(טבלה13[[#This Row],[מספר סטייה]]=3,MIN(D1260:D1262),טבלה13[[#This Row],[מינ קבוע]]),טבלה13[[#This Row],[מינ קבוע]])</f>
        <v>25</v>
      </c>
      <c r="H1262">
        <f>IF(OR(טבלה13[[#This Row],[CycleNumber]]&gt;B1263,B1263=""),IF(טבלה13[[#This Row],[מספר סטייה]]=3,MAX(D1260:D1262),טבלה13[[#This Row],[מקס קבוע]]),טבלה13[[#This Row],[מקס קבוע]])</f>
        <v>29</v>
      </c>
      <c r="I126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קבוע]]&lt;&gt;E1261,1,I1261+1),0))</f>
        <v>0</v>
      </c>
      <c r="J1262">
        <f>IF(AND(טבלה13[[#This Row],[CycleNumber]]&lt;B1263,טבלה13[[#This Row],[מקס קבוע]]&lt;&gt;""),IF(OR(טבלה13[[#This Row],[מספר סטייה]]&lt;I1263,AND(טבלה13[[#This Row],[מספר סטייה]]=3,I1263=1)),0,1),"")</f>
        <v>0</v>
      </c>
      <c r="K1262">
        <f>IF(טבלה13[[#This Row],[מקס קבוע]]&lt;&gt;"",טבלה13[[#This Row],[מקסימום]]-טבלה13[[#This Row],[מינימום]],"")</f>
        <v>4</v>
      </c>
      <c r="L1262">
        <f>IF(IFERROR(LOOKUP(טבלה13[[#This Row],[ClientID]],פיבוט!$A$4:$A$121),FALSE)=טבלה13[[#This Row],[ClientID]],1,0)</f>
        <v>1</v>
      </c>
      <c r="M1262" t="str">
        <f>IF(OR(טבלה13[[#This Row],[ClientID]]=A1263),"",1)</f>
        <v/>
      </c>
      <c r="N1262" s="3" t="str">
        <f>IF(טבלה13[[#This Row],[טווח]]&lt;&gt;K1261,טבלה13[[#This Row],[טווח]],"")</f>
        <v/>
      </c>
      <c r="O1262" s="3" t="str">
        <f>IF(טבלה13[[#This Row],[מניית טווחים]]&lt;&gt;"",IF(OR(30&gt;טבלה13[[#This Row],[מקסימום]],30&lt;טבלה13[[#This Row],[מינימום]]),0,1),"")</f>
        <v/>
      </c>
    </row>
    <row r="1263" spans="1:15" x14ac:dyDescent="0.25">
      <c r="A1263" t="s">
        <v>137</v>
      </c>
      <c r="B1263">
        <v>9</v>
      </c>
      <c r="C1263">
        <v>29</v>
      </c>
      <c r="D1263">
        <f>טבלה13[[#This Row],[LengthofCycle]]+1</f>
        <v>30</v>
      </c>
      <c r="E1263">
        <f>IF(טבלה13[[#This Row],[CycleNumber]]&lt;3,"",IF(טבלה13[[#This Row],[CycleNumber]]=3,MIN(D1261:D1263),IF(I1262=3,MIN(D1260:D1262),E1262)))</f>
        <v>25</v>
      </c>
      <c r="F1263">
        <f>IF(טבלה13[[#This Row],[CycleNumber]]&lt;3,"",IF(טבלה13[[#This Row],[CycleNumber]]=3,MAX(D1261:D1263),IF(I1262=3,MAX(D1260:D1262),F1262)))</f>
        <v>29</v>
      </c>
      <c r="G1263">
        <f>IF(OR(טבלה13[[#This Row],[CycleNumber]]&gt;B1264,B1264=""),IF(טבלה13[[#This Row],[מספר סטייה]]=3,MIN(D1261:D1263),טבלה13[[#This Row],[מינ קבוע]]),טבלה13[[#This Row],[מינ קבוע]])</f>
        <v>25</v>
      </c>
      <c r="H1263">
        <f>IF(OR(טבלה13[[#This Row],[CycleNumber]]&gt;B1264,B1264=""),IF(טבלה13[[#This Row],[מספר סטייה]]=3,MAX(D1261:D1263),טבלה13[[#This Row],[מקס קבוע]]),טבלה13[[#This Row],[מקס קבוע]])</f>
        <v>29</v>
      </c>
      <c r="I126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קבוע]]&lt;&gt;E1262,1,I1262+1),0))</f>
        <v>1</v>
      </c>
      <c r="J1263">
        <f>IF(AND(טבלה13[[#This Row],[CycleNumber]]&lt;B1264,טבלה13[[#This Row],[מקס קבוע]]&lt;&gt;""),IF(OR(טבלה13[[#This Row],[מספר סטייה]]&lt;I1264,AND(טבלה13[[#This Row],[מספר סטייה]]=3,I1264=1)),0,1),"")</f>
        <v>1</v>
      </c>
      <c r="K1263">
        <f>IF(טבלה13[[#This Row],[מקס קבוע]]&lt;&gt;"",טבלה13[[#This Row],[מקסימום]]-טבלה13[[#This Row],[מינימום]],"")</f>
        <v>4</v>
      </c>
      <c r="L1263">
        <f>IF(IFERROR(LOOKUP(טבלה13[[#This Row],[ClientID]],פיבוט!$A$4:$A$121),FALSE)=טבלה13[[#This Row],[ClientID]],1,0)</f>
        <v>1</v>
      </c>
      <c r="M1263" t="str">
        <f>IF(OR(טבלה13[[#This Row],[ClientID]]=A1264),"",1)</f>
        <v/>
      </c>
      <c r="N1263" s="3" t="str">
        <f>IF(טבלה13[[#This Row],[טווח]]&lt;&gt;K1262,טבלה13[[#This Row],[טווח]],"")</f>
        <v/>
      </c>
      <c r="O1263" s="3" t="str">
        <f>IF(טבלה13[[#This Row],[מניית טווחים]]&lt;&gt;"",IF(OR(30&gt;טבלה13[[#This Row],[מקסימום]],30&lt;טבלה13[[#This Row],[מינימום]]),0,1),"")</f>
        <v/>
      </c>
    </row>
    <row r="1264" spans="1:15" x14ac:dyDescent="0.25">
      <c r="A1264" t="s">
        <v>137</v>
      </c>
      <c r="B1264">
        <v>10</v>
      </c>
      <c r="C1264">
        <v>28</v>
      </c>
      <c r="D1264">
        <f>טבלה13[[#This Row],[LengthofCycle]]+1</f>
        <v>29</v>
      </c>
      <c r="E1264">
        <f>IF(טבלה13[[#This Row],[CycleNumber]]&lt;3,"",IF(טבלה13[[#This Row],[CycleNumber]]=3,MIN(D1262:D1264),IF(I1263=3,MIN(D1261:D1263),E1263)))</f>
        <v>25</v>
      </c>
      <c r="F1264">
        <f>IF(טבלה13[[#This Row],[CycleNumber]]&lt;3,"",IF(טבלה13[[#This Row],[CycleNumber]]=3,MAX(D1262:D1264),IF(I1263=3,MAX(D1261:D1263),F1263)))</f>
        <v>29</v>
      </c>
      <c r="G1264">
        <f>IF(OR(טבלה13[[#This Row],[CycleNumber]]&gt;B1265,B1265=""),IF(טבלה13[[#This Row],[מספר סטייה]]=3,MIN(D1262:D1264),טבלה13[[#This Row],[מינ קבוע]]),טבלה13[[#This Row],[מינ קבוע]])</f>
        <v>25</v>
      </c>
      <c r="H1264">
        <f>IF(OR(טבלה13[[#This Row],[CycleNumber]]&gt;B1265,B1265=""),IF(טבלה13[[#This Row],[מספר סטייה]]=3,MAX(D1262:D1264),טבלה13[[#This Row],[מקס קבוע]]),טבלה13[[#This Row],[מקס קבוע]])</f>
        <v>29</v>
      </c>
      <c r="I126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קבוע]]&lt;&gt;E1263,1,I1263+1),0))</f>
        <v>0</v>
      </c>
      <c r="J1264">
        <f>IF(AND(טבלה13[[#This Row],[CycleNumber]]&lt;B1265,טבלה13[[#This Row],[מקס קבוע]]&lt;&gt;""),IF(OR(טבלה13[[#This Row],[מספר סטייה]]&lt;I1265,AND(טבלה13[[#This Row],[מספר סטייה]]=3,I1265=1)),0,1),"")</f>
        <v>1</v>
      </c>
      <c r="K1264">
        <f>IF(טבלה13[[#This Row],[מקס קבוע]]&lt;&gt;"",טבלה13[[#This Row],[מקסימום]]-טבלה13[[#This Row],[מינימום]],"")</f>
        <v>4</v>
      </c>
      <c r="L1264">
        <f>IF(IFERROR(LOOKUP(טבלה13[[#This Row],[ClientID]],פיבוט!$A$4:$A$121),FALSE)=טבלה13[[#This Row],[ClientID]],1,0)</f>
        <v>1</v>
      </c>
      <c r="M1264" t="str">
        <f>IF(OR(טבלה13[[#This Row],[ClientID]]=A1265),"",1)</f>
        <v/>
      </c>
      <c r="N1264" s="3" t="str">
        <f>IF(טבלה13[[#This Row],[טווח]]&lt;&gt;K1263,טבלה13[[#This Row],[טווח]],"")</f>
        <v/>
      </c>
      <c r="O1264" s="3" t="str">
        <f>IF(טבלה13[[#This Row],[מניית טווחים]]&lt;&gt;"",IF(OR(30&gt;טבלה13[[#This Row],[מקסימום]],30&lt;טבלה13[[#This Row],[מינימום]]),0,1),"")</f>
        <v/>
      </c>
    </row>
    <row r="1265" spans="1:15" x14ac:dyDescent="0.25">
      <c r="A1265" t="s">
        <v>137</v>
      </c>
      <c r="B1265">
        <v>11</v>
      </c>
      <c r="C1265">
        <v>27</v>
      </c>
      <c r="D1265">
        <f>טבלה13[[#This Row],[LengthofCycle]]+1</f>
        <v>28</v>
      </c>
      <c r="E1265">
        <f>IF(טבלה13[[#This Row],[CycleNumber]]&lt;3,"",IF(טבלה13[[#This Row],[CycleNumber]]=3,MIN(D1263:D1265),IF(I1264=3,MIN(D1262:D1264),E1264)))</f>
        <v>25</v>
      </c>
      <c r="F1265">
        <f>IF(טבלה13[[#This Row],[CycleNumber]]&lt;3,"",IF(טבלה13[[#This Row],[CycleNumber]]=3,MAX(D1263:D1265),IF(I1264=3,MAX(D1262:D1264),F1264)))</f>
        <v>29</v>
      </c>
      <c r="G1265">
        <f>IF(OR(טבלה13[[#This Row],[CycleNumber]]&gt;B1266,B1266=""),IF(טבלה13[[#This Row],[מספר סטייה]]=3,MIN(D1263:D1265),טבלה13[[#This Row],[מינ קבוע]]),טבלה13[[#This Row],[מינ קבוע]])</f>
        <v>25</v>
      </c>
      <c r="H1265">
        <f>IF(OR(טבלה13[[#This Row],[CycleNumber]]&gt;B1266,B1266=""),IF(טבלה13[[#This Row],[מספר סטייה]]=3,MAX(D1263:D1265),טבלה13[[#This Row],[מקס קבוע]]),טבלה13[[#This Row],[מקס קבוע]])</f>
        <v>29</v>
      </c>
      <c r="I126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קבוע]]&lt;&gt;E1264,1,I1264+1),0))</f>
        <v>0</v>
      </c>
      <c r="J1265">
        <f>IF(AND(טבלה13[[#This Row],[CycleNumber]]&lt;B1266,טבלה13[[#This Row],[מקס קבוע]]&lt;&gt;""),IF(OR(טבלה13[[#This Row],[מספר סטייה]]&lt;I1266,AND(טבלה13[[#This Row],[מספר סטייה]]=3,I1266=1)),0,1),"")</f>
        <v>1</v>
      </c>
      <c r="K1265">
        <f>IF(טבלה13[[#This Row],[מקס קבוע]]&lt;&gt;"",טבלה13[[#This Row],[מקסימום]]-טבלה13[[#This Row],[מינימום]],"")</f>
        <v>4</v>
      </c>
      <c r="L1265">
        <f>IF(IFERROR(LOOKUP(טבלה13[[#This Row],[ClientID]],פיבוט!$A$4:$A$121),FALSE)=טבלה13[[#This Row],[ClientID]],1,0)</f>
        <v>1</v>
      </c>
      <c r="M1265" t="str">
        <f>IF(OR(טבלה13[[#This Row],[ClientID]]=A1266),"",1)</f>
        <v/>
      </c>
      <c r="N1265" s="3" t="str">
        <f>IF(טבלה13[[#This Row],[טווח]]&lt;&gt;K1264,טבלה13[[#This Row],[טווח]],"")</f>
        <v/>
      </c>
      <c r="O1265" s="3" t="str">
        <f>IF(טבלה13[[#This Row],[מניית טווחים]]&lt;&gt;"",IF(OR(30&gt;טבלה13[[#This Row],[מקסימום]],30&lt;טבלה13[[#This Row],[מינימום]]),0,1),"")</f>
        <v/>
      </c>
    </row>
    <row r="1266" spans="1:15" x14ac:dyDescent="0.25">
      <c r="A1266" t="s">
        <v>137</v>
      </c>
      <c r="B1266">
        <v>12</v>
      </c>
      <c r="C1266">
        <v>27</v>
      </c>
      <c r="D1266">
        <f>טבלה13[[#This Row],[LengthofCycle]]+1</f>
        <v>28</v>
      </c>
      <c r="E1266">
        <f>IF(טבלה13[[#This Row],[CycleNumber]]&lt;3,"",IF(טבלה13[[#This Row],[CycleNumber]]=3,MIN(D1264:D1266),IF(I1265=3,MIN(D1263:D1265),E1265)))</f>
        <v>25</v>
      </c>
      <c r="F1266">
        <f>IF(טבלה13[[#This Row],[CycleNumber]]&lt;3,"",IF(טבלה13[[#This Row],[CycleNumber]]=3,MAX(D1264:D1266),IF(I1265=3,MAX(D1263:D1265),F1265)))</f>
        <v>29</v>
      </c>
      <c r="G1266">
        <f>IF(OR(טבלה13[[#This Row],[CycleNumber]]&gt;B1267,B1267=""),IF(טבלה13[[#This Row],[מספר סטייה]]=3,MIN(D1264:D1266),טבלה13[[#This Row],[מינ קבוע]]),טבלה13[[#This Row],[מינ קבוע]])</f>
        <v>25</v>
      </c>
      <c r="H1266">
        <f>IF(OR(טבלה13[[#This Row],[CycleNumber]]&gt;B1267,B1267=""),IF(טבלה13[[#This Row],[מספר סטייה]]=3,MAX(D1264:D1266),טבלה13[[#This Row],[מקס קבוע]]),טבלה13[[#This Row],[מקס קבוע]])</f>
        <v>29</v>
      </c>
      <c r="I126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קבוע]]&lt;&gt;E1265,1,I1265+1),0))</f>
        <v>0</v>
      </c>
      <c r="J1266">
        <f>IF(AND(טבלה13[[#This Row],[CycleNumber]]&lt;B1267,טבלה13[[#This Row],[מקס קבוע]]&lt;&gt;""),IF(OR(טבלה13[[#This Row],[מספר סטייה]]&lt;I1267,AND(טבלה13[[#This Row],[מספר סטייה]]=3,I1267=1)),0,1),"")</f>
        <v>1</v>
      </c>
      <c r="K1266">
        <f>IF(טבלה13[[#This Row],[מקס קבוע]]&lt;&gt;"",טבלה13[[#This Row],[מקסימום]]-טבלה13[[#This Row],[מינימום]],"")</f>
        <v>4</v>
      </c>
      <c r="L1266">
        <f>IF(IFERROR(LOOKUP(טבלה13[[#This Row],[ClientID]],פיבוט!$A$4:$A$121),FALSE)=טבלה13[[#This Row],[ClientID]],1,0)</f>
        <v>1</v>
      </c>
      <c r="M1266" t="str">
        <f>IF(OR(טבלה13[[#This Row],[ClientID]]=A1267),"",1)</f>
        <v/>
      </c>
      <c r="N1266" s="3" t="str">
        <f>IF(טבלה13[[#This Row],[טווח]]&lt;&gt;K1265,טבלה13[[#This Row],[טווח]],"")</f>
        <v/>
      </c>
      <c r="O1266" s="3" t="str">
        <f>IF(טבלה13[[#This Row],[מניית טווחים]]&lt;&gt;"",IF(OR(30&gt;טבלה13[[#This Row],[מקסימום]],30&lt;טבלה13[[#This Row],[מינימום]]),0,1),"")</f>
        <v/>
      </c>
    </row>
    <row r="1267" spans="1:15" x14ac:dyDescent="0.25">
      <c r="A1267" t="s">
        <v>137</v>
      </c>
      <c r="B1267">
        <v>13</v>
      </c>
      <c r="C1267">
        <v>27</v>
      </c>
      <c r="D1267">
        <f>טבלה13[[#This Row],[LengthofCycle]]+1</f>
        <v>28</v>
      </c>
      <c r="E1267">
        <f>IF(טבלה13[[#This Row],[CycleNumber]]&lt;3,"",IF(טבלה13[[#This Row],[CycleNumber]]=3,MIN(D1265:D1267),IF(I1266=3,MIN(D1264:D1266),E1266)))</f>
        <v>25</v>
      </c>
      <c r="F1267">
        <f>IF(טבלה13[[#This Row],[CycleNumber]]&lt;3,"",IF(טבלה13[[#This Row],[CycleNumber]]=3,MAX(D1265:D1267),IF(I1266=3,MAX(D1264:D1266),F1266)))</f>
        <v>29</v>
      </c>
      <c r="G1267">
        <f>IF(OR(טבלה13[[#This Row],[CycleNumber]]&gt;B1268,B1268=""),IF(טבלה13[[#This Row],[מספר סטייה]]=3,MIN(D1265:D1267),טבלה13[[#This Row],[מינ קבוע]]),טבלה13[[#This Row],[מינ קבוע]])</f>
        <v>25</v>
      </c>
      <c r="H1267">
        <f>IF(OR(טבלה13[[#This Row],[CycleNumber]]&gt;B1268,B1268=""),IF(טבלה13[[#This Row],[מספר סטייה]]=3,MAX(D1265:D1267),טבלה13[[#This Row],[מקס קבוע]]),טבלה13[[#This Row],[מקס קבוע]])</f>
        <v>29</v>
      </c>
      <c r="I126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קבוע]]&lt;&gt;E1266,1,I1266+1),0))</f>
        <v>0</v>
      </c>
      <c r="J1267">
        <f>IF(AND(טבלה13[[#This Row],[CycleNumber]]&lt;B1268,טבלה13[[#This Row],[מקס קבוע]]&lt;&gt;""),IF(OR(טבלה13[[#This Row],[מספר סטייה]]&lt;I1268,AND(טבלה13[[#This Row],[מספר סטייה]]=3,I1268=1)),0,1),"")</f>
        <v>1</v>
      </c>
      <c r="K1267">
        <f>IF(טבלה13[[#This Row],[מקס קבוע]]&lt;&gt;"",טבלה13[[#This Row],[מקסימום]]-טבלה13[[#This Row],[מינימום]],"")</f>
        <v>4</v>
      </c>
      <c r="L1267">
        <f>IF(IFERROR(LOOKUP(טבלה13[[#This Row],[ClientID]],פיבוט!$A$4:$A$121),FALSE)=טבלה13[[#This Row],[ClientID]],1,0)</f>
        <v>1</v>
      </c>
      <c r="M1267" t="str">
        <f>IF(OR(טבלה13[[#This Row],[ClientID]]=A1268),"",1)</f>
        <v/>
      </c>
      <c r="N1267" s="3" t="str">
        <f>IF(טבלה13[[#This Row],[טווח]]&lt;&gt;K1266,טבלה13[[#This Row],[טווח]],"")</f>
        <v/>
      </c>
      <c r="O1267" s="3" t="str">
        <f>IF(טבלה13[[#This Row],[מניית טווחים]]&lt;&gt;"",IF(OR(30&gt;טבלה13[[#This Row],[מקסימום]],30&lt;טבלה13[[#This Row],[מינימום]]),0,1),"")</f>
        <v/>
      </c>
    </row>
    <row r="1268" spans="1:15" x14ac:dyDescent="0.25">
      <c r="A1268" t="s">
        <v>137</v>
      </c>
      <c r="B1268">
        <v>14</v>
      </c>
      <c r="C1268">
        <v>26</v>
      </c>
      <c r="D1268">
        <f>טבלה13[[#This Row],[LengthofCycle]]+1</f>
        <v>27</v>
      </c>
      <c r="E1268">
        <f>IF(טבלה13[[#This Row],[CycleNumber]]&lt;3,"",IF(טבלה13[[#This Row],[CycleNumber]]=3,MIN(D1266:D1268),IF(I1267=3,MIN(D1265:D1267),E1267)))</f>
        <v>25</v>
      </c>
      <c r="F1268">
        <f>IF(טבלה13[[#This Row],[CycleNumber]]&lt;3,"",IF(טבלה13[[#This Row],[CycleNumber]]=3,MAX(D1266:D1268),IF(I1267=3,MAX(D1265:D1267),F1267)))</f>
        <v>29</v>
      </c>
      <c r="G1268">
        <f>IF(OR(טבלה13[[#This Row],[CycleNumber]]&gt;B1269,B1269=""),IF(טבלה13[[#This Row],[מספר סטייה]]=3,MIN(D1266:D1268),טבלה13[[#This Row],[מינ קבוע]]),טבלה13[[#This Row],[מינ קבוע]])</f>
        <v>25</v>
      </c>
      <c r="H1268">
        <f>IF(OR(טבלה13[[#This Row],[CycleNumber]]&gt;B1269,B1269=""),IF(טבלה13[[#This Row],[מספר סטייה]]=3,MAX(D1266:D1268),טבלה13[[#This Row],[מקס קבוע]]),טבלה13[[#This Row],[מקס קבוע]])</f>
        <v>29</v>
      </c>
      <c r="I126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קבוע]]&lt;&gt;E1267,1,I1267+1),0))</f>
        <v>0</v>
      </c>
      <c r="J1268">
        <f>IF(AND(טבלה13[[#This Row],[CycleNumber]]&lt;B1269,טבלה13[[#This Row],[מקס קבוע]]&lt;&gt;""),IF(OR(טבלה13[[#This Row],[מספר סטייה]]&lt;I1269,AND(טבלה13[[#This Row],[מספר סטייה]]=3,I1269=1)),0,1),"")</f>
        <v>1</v>
      </c>
      <c r="K1268">
        <f>IF(טבלה13[[#This Row],[מקס קבוע]]&lt;&gt;"",טבלה13[[#This Row],[מקסימום]]-טבלה13[[#This Row],[מינימום]],"")</f>
        <v>4</v>
      </c>
      <c r="L1268">
        <f>IF(IFERROR(LOOKUP(טבלה13[[#This Row],[ClientID]],פיבוט!$A$4:$A$121),FALSE)=טבלה13[[#This Row],[ClientID]],1,0)</f>
        <v>1</v>
      </c>
      <c r="M1268" t="str">
        <f>IF(OR(טבלה13[[#This Row],[ClientID]]=A1269),"",1)</f>
        <v/>
      </c>
      <c r="N1268" s="3" t="str">
        <f>IF(טבלה13[[#This Row],[טווח]]&lt;&gt;K1267,טבלה13[[#This Row],[טווח]],"")</f>
        <v/>
      </c>
      <c r="O1268" s="3" t="str">
        <f>IF(טבלה13[[#This Row],[מניית טווחים]]&lt;&gt;"",IF(OR(30&gt;טבלה13[[#This Row],[מקסימום]],30&lt;טבלה13[[#This Row],[מינימום]]),0,1),"")</f>
        <v/>
      </c>
    </row>
    <row r="1269" spans="1:15" x14ac:dyDescent="0.25">
      <c r="A1269" t="s">
        <v>137</v>
      </c>
      <c r="B1269">
        <v>15</v>
      </c>
      <c r="C1269">
        <v>26</v>
      </c>
      <c r="D1269">
        <f>טבלה13[[#This Row],[LengthofCycle]]+1</f>
        <v>27</v>
      </c>
      <c r="E1269">
        <f>IF(טבלה13[[#This Row],[CycleNumber]]&lt;3,"",IF(טבלה13[[#This Row],[CycleNumber]]=3,MIN(D1267:D1269),IF(I1268=3,MIN(D1266:D1268),E1268)))</f>
        <v>25</v>
      </c>
      <c r="F1269">
        <f>IF(טבלה13[[#This Row],[CycleNumber]]&lt;3,"",IF(טבלה13[[#This Row],[CycleNumber]]=3,MAX(D1267:D1269),IF(I1268=3,MAX(D1266:D1268),F1268)))</f>
        <v>29</v>
      </c>
      <c r="G1269">
        <f>IF(OR(טבלה13[[#This Row],[CycleNumber]]&gt;B1270,B1270=""),IF(טבלה13[[#This Row],[מספר סטייה]]=3,MIN(D1267:D1269),טבלה13[[#This Row],[מינ קבוע]]),טבלה13[[#This Row],[מינ קבוע]])</f>
        <v>25</v>
      </c>
      <c r="H1269">
        <f>IF(OR(טבלה13[[#This Row],[CycleNumber]]&gt;B1270,B1270=""),IF(טבלה13[[#This Row],[מספר סטייה]]=3,MAX(D1267:D1269),טבלה13[[#This Row],[מקס קבוע]]),טבלה13[[#This Row],[מקס קבוע]])</f>
        <v>29</v>
      </c>
      <c r="I126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קבוע]]&lt;&gt;E1268,1,I1268+1),0))</f>
        <v>0</v>
      </c>
      <c r="J1269">
        <f>IF(AND(טבלה13[[#This Row],[CycleNumber]]&lt;B1270,טבלה13[[#This Row],[מקס קבוע]]&lt;&gt;""),IF(OR(טבלה13[[#This Row],[מספר סטייה]]&lt;I1270,AND(טבלה13[[#This Row],[מספר סטייה]]=3,I1270=1)),0,1),"")</f>
        <v>1</v>
      </c>
      <c r="K1269">
        <f>IF(טבלה13[[#This Row],[מקס קבוע]]&lt;&gt;"",טבלה13[[#This Row],[מקסימום]]-טבלה13[[#This Row],[מינימום]],"")</f>
        <v>4</v>
      </c>
      <c r="L1269">
        <f>IF(IFERROR(LOOKUP(טבלה13[[#This Row],[ClientID]],פיבוט!$A$4:$A$121),FALSE)=טבלה13[[#This Row],[ClientID]],1,0)</f>
        <v>1</v>
      </c>
      <c r="M1269" t="str">
        <f>IF(OR(טבלה13[[#This Row],[ClientID]]=A1270),"",1)</f>
        <v/>
      </c>
      <c r="N1269" s="3" t="str">
        <f>IF(טבלה13[[#This Row],[טווח]]&lt;&gt;K1268,טבלה13[[#This Row],[טווח]],"")</f>
        <v/>
      </c>
      <c r="O1269" s="3" t="str">
        <f>IF(טבלה13[[#This Row],[מניית טווחים]]&lt;&gt;"",IF(OR(30&gt;טבלה13[[#This Row],[מקסימום]],30&lt;טבלה13[[#This Row],[מינימום]]),0,1),"")</f>
        <v/>
      </c>
    </row>
    <row r="1270" spans="1:15" x14ac:dyDescent="0.25">
      <c r="A1270" t="s">
        <v>137</v>
      </c>
      <c r="B1270">
        <v>16</v>
      </c>
      <c r="C1270">
        <v>27</v>
      </c>
      <c r="D1270">
        <f>טבלה13[[#This Row],[LengthofCycle]]+1</f>
        <v>28</v>
      </c>
      <c r="E1270">
        <f>IF(טבלה13[[#This Row],[CycleNumber]]&lt;3,"",IF(טבלה13[[#This Row],[CycleNumber]]=3,MIN(D1268:D1270),IF(I1269=3,MIN(D1267:D1269),E1269)))</f>
        <v>25</v>
      </c>
      <c r="F1270">
        <f>IF(טבלה13[[#This Row],[CycleNumber]]&lt;3,"",IF(טבלה13[[#This Row],[CycleNumber]]=3,MAX(D1268:D1270),IF(I1269=3,MAX(D1267:D1269),F1269)))</f>
        <v>29</v>
      </c>
      <c r="G1270">
        <f>IF(OR(טבלה13[[#This Row],[CycleNumber]]&gt;B1271,B1271=""),IF(טבלה13[[#This Row],[מספר סטייה]]=3,MIN(D1268:D1270),טבלה13[[#This Row],[מינ קבוע]]),טבלה13[[#This Row],[מינ קבוע]])</f>
        <v>25</v>
      </c>
      <c r="H1270">
        <f>IF(OR(טבלה13[[#This Row],[CycleNumber]]&gt;B1271,B1271=""),IF(טבלה13[[#This Row],[מספר סטייה]]=3,MAX(D1268:D1270),טבלה13[[#This Row],[מקס קבוע]]),טבלה13[[#This Row],[מקס קבוע]])</f>
        <v>29</v>
      </c>
      <c r="I127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קבוע]]&lt;&gt;E1269,1,I1269+1),0))</f>
        <v>0</v>
      </c>
      <c r="J1270">
        <f>IF(AND(טבלה13[[#This Row],[CycleNumber]]&lt;B1271,טבלה13[[#This Row],[מקס קבוע]]&lt;&gt;""),IF(OR(טבלה13[[#This Row],[מספר סטייה]]&lt;I1271,AND(טבלה13[[#This Row],[מספר סטייה]]=3,I1271=1)),0,1),"")</f>
        <v>1</v>
      </c>
      <c r="K1270">
        <f>IF(טבלה13[[#This Row],[מקס קבוע]]&lt;&gt;"",טבלה13[[#This Row],[מקסימום]]-טבלה13[[#This Row],[מינימום]],"")</f>
        <v>4</v>
      </c>
      <c r="L1270">
        <f>IF(IFERROR(LOOKUP(טבלה13[[#This Row],[ClientID]],פיבוט!$A$4:$A$121),FALSE)=טבלה13[[#This Row],[ClientID]],1,0)</f>
        <v>1</v>
      </c>
      <c r="M1270" t="str">
        <f>IF(OR(טבלה13[[#This Row],[ClientID]]=A1271),"",1)</f>
        <v/>
      </c>
      <c r="N1270" s="3" t="str">
        <f>IF(טבלה13[[#This Row],[טווח]]&lt;&gt;K1269,טבלה13[[#This Row],[טווח]],"")</f>
        <v/>
      </c>
      <c r="O1270" s="3" t="str">
        <f>IF(טבלה13[[#This Row],[מניית טווחים]]&lt;&gt;"",IF(OR(30&gt;טבלה13[[#This Row],[מקסימום]],30&lt;טבלה13[[#This Row],[מינימום]]),0,1),"")</f>
        <v/>
      </c>
    </row>
    <row r="1271" spans="1:15" x14ac:dyDescent="0.25">
      <c r="A1271" t="s">
        <v>137</v>
      </c>
      <c r="B1271">
        <v>17</v>
      </c>
      <c r="C1271">
        <v>27</v>
      </c>
      <c r="D1271">
        <f>טבלה13[[#This Row],[LengthofCycle]]+1</f>
        <v>28</v>
      </c>
      <c r="E1271">
        <f>IF(טבלה13[[#This Row],[CycleNumber]]&lt;3,"",IF(טבלה13[[#This Row],[CycleNumber]]=3,MIN(D1269:D1271),IF(I1270=3,MIN(D1268:D1270),E1270)))</f>
        <v>25</v>
      </c>
      <c r="F1271">
        <f>IF(טבלה13[[#This Row],[CycleNumber]]&lt;3,"",IF(טבלה13[[#This Row],[CycleNumber]]=3,MAX(D1269:D1271),IF(I1270=3,MAX(D1268:D1270),F1270)))</f>
        <v>29</v>
      </c>
      <c r="G1271">
        <f>IF(OR(טבלה13[[#This Row],[CycleNumber]]&gt;B1272,B1272=""),IF(טבלה13[[#This Row],[מספר סטייה]]=3,MIN(D1269:D1271),טבלה13[[#This Row],[מינ קבוע]]),טבלה13[[#This Row],[מינ קבוע]])</f>
        <v>25</v>
      </c>
      <c r="H1271">
        <f>IF(OR(טבלה13[[#This Row],[CycleNumber]]&gt;B1272,B1272=""),IF(טבלה13[[#This Row],[מספר סטייה]]=3,MAX(D1269:D1271),טבלה13[[#This Row],[מקס קבוע]]),טבלה13[[#This Row],[מקס קבוע]])</f>
        <v>29</v>
      </c>
      <c r="I127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קבוע]]&lt;&gt;E1270,1,I1270+1),0))</f>
        <v>0</v>
      </c>
      <c r="J1271">
        <f>IF(AND(טבלה13[[#This Row],[CycleNumber]]&lt;B1272,טבלה13[[#This Row],[מקס קבוע]]&lt;&gt;""),IF(OR(טבלה13[[#This Row],[מספר סטייה]]&lt;I1272,AND(טבלה13[[#This Row],[מספר סטייה]]=3,I1272=1)),0,1),"")</f>
        <v>0</v>
      </c>
      <c r="K1271">
        <f>IF(טבלה13[[#This Row],[מקס קבוע]]&lt;&gt;"",טבלה13[[#This Row],[מקסימום]]-טבלה13[[#This Row],[מינימום]],"")</f>
        <v>4</v>
      </c>
      <c r="L1271">
        <f>IF(IFERROR(LOOKUP(טבלה13[[#This Row],[ClientID]],פיבוט!$A$4:$A$121),FALSE)=טבלה13[[#This Row],[ClientID]],1,0)</f>
        <v>1</v>
      </c>
      <c r="M1271" t="str">
        <f>IF(OR(טבלה13[[#This Row],[ClientID]]=A1272),"",1)</f>
        <v/>
      </c>
      <c r="N1271" s="3" t="str">
        <f>IF(טבלה13[[#This Row],[טווח]]&lt;&gt;K1270,טבלה13[[#This Row],[טווח]],"")</f>
        <v/>
      </c>
      <c r="O1271" s="3" t="str">
        <f>IF(טבלה13[[#This Row],[מניית טווחים]]&lt;&gt;"",IF(OR(30&gt;טבלה13[[#This Row],[מקסימום]],30&lt;טבלה13[[#This Row],[מינימום]]),0,1),"")</f>
        <v/>
      </c>
    </row>
    <row r="1272" spans="1:15" x14ac:dyDescent="0.25">
      <c r="A1272" t="s">
        <v>137</v>
      </c>
      <c r="B1272">
        <v>18</v>
      </c>
      <c r="C1272">
        <v>29</v>
      </c>
      <c r="D1272">
        <f>טבלה13[[#This Row],[LengthofCycle]]+1</f>
        <v>30</v>
      </c>
      <c r="E1272">
        <f>IF(טבלה13[[#This Row],[CycleNumber]]&lt;3,"",IF(טבלה13[[#This Row],[CycleNumber]]=3,MIN(D1270:D1272),IF(I1271=3,MIN(D1269:D1271),E1271)))</f>
        <v>25</v>
      </c>
      <c r="F1272">
        <f>IF(טבלה13[[#This Row],[CycleNumber]]&lt;3,"",IF(טבלה13[[#This Row],[CycleNumber]]=3,MAX(D1270:D1272),IF(I1271=3,MAX(D1269:D1271),F1271)))</f>
        <v>29</v>
      </c>
      <c r="G1272">
        <f>IF(OR(טבלה13[[#This Row],[CycleNumber]]&gt;B1273,B1273=""),IF(טבלה13[[#This Row],[מספר סטייה]]=3,MIN(D1270:D1272),טבלה13[[#This Row],[מינ קבוע]]),טבלה13[[#This Row],[מינ קבוע]])</f>
        <v>25</v>
      </c>
      <c r="H1272">
        <f>IF(OR(טבלה13[[#This Row],[CycleNumber]]&gt;B1273,B1273=""),IF(טבלה13[[#This Row],[מספר סטייה]]=3,MAX(D1270:D1272),טבלה13[[#This Row],[מקס קבוע]]),טבלה13[[#This Row],[מקס קבוע]])</f>
        <v>29</v>
      </c>
      <c r="I127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קבוע]]&lt;&gt;E1271,1,I1271+1),0))</f>
        <v>1</v>
      </c>
      <c r="J1272">
        <f>IF(AND(טבלה13[[#This Row],[CycleNumber]]&lt;B1273,טבלה13[[#This Row],[מקס קבוע]]&lt;&gt;""),IF(OR(טבלה13[[#This Row],[מספר סטייה]]&lt;I1273,AND(טבלה13[[#This Row],[מספר סטייה]]=3,I1273=1)),0,1),"")</f>
        <v>1</v>
      </c>
      <c r="K1272">
        <f>IF(טבלה13[[#This Row],[מקס קבוע]]&lt;&gt;"",טבלה13[[#This Row],[מקסימום]]-טבלה13[[#This Row],[מינימום]],"")</f>
        <v>4</v>
      </c>
      <c r="L1272">
        <f>IF(IFERROR(LOOKUP(טבלה13[[#This Row],[ClientID]],פיבוט!$A$4:$A$121),FALSE)=טבלה13[[#This Row],[ClientID]],1,0)</f>
        <v>1</v>
      </c>
      <c r="M1272" t="str">
        <f>IF(OR(טבלה13[[#This Row],[ClientID]]=A1273),"",1)</f>
        <v/>
      </c>
      <c r="N1272" s="3" t="str">
        <f>IF(טבלה13[[#This Row],[טווח]]&lt;&gt;K1271,טבלה13[[#This Row],[טווח]],"")</f>
        <v/>
      </c>
      <c r="O1272" s="3" t="str">
        <f>IF(טבלה13[[#This Row],[מניית טווחים]]&lt;&gt;"",IF(OR(30&gt;טבלה13[[#This Row],[מקסימום]],30&lt;טבלה13[[#This Row],[מינימום]]),0,1),"")</f>
        <v/>
      </c>
    </row>
    <row r="1273" spans="1:15" x14ac:dyDescent="0.25">
      <c r="A1273" t="s">
        <v>137</v>
      </c>
      <c r="B1273">
        <v>19</v>
      </c>
      <c r="C1273">
        <v>27</v>
      </c>
      <c r="D1273">
        <f>טבלה13[[#This Row],[LengthofCycle]]+1</f>
        <v>28</v>
      </c>
      <c r="E1273">
        <f>IF(טבלה13[[#This Row],[CycleNumber]]&lt;3,"",IF(טבלה13[[#This Row],[CycleNumber]]=3,MIN(D1271:D1273),IF(I1272=3,MIN(D1270:D1272),E1272)))</f>
        <v>25</v>
      </c>
      <c r="F1273">
        <f>IF(טבלה13[[#This Row],[CycleNumber]]&lt;3,"",IF(טבלה13[[#This Row],[CycleNumber]]=3,MAX(D1271:D1273),IF(I1272=3,MAX(D1270:D1272),F1272)))</f>
        <v>29</v>
      </c>
      <c r="G1273">
        <f>IF(OR(טבלה13[[#This Row],[CycleNumber]]&gt;B1274,B1274=""),IF(טבלה13[[#This Row],[מספר סטייה]]=3,MIN(D1271:D1273),טבלה13[[#This Row],[מינ קבוע]]),טבלה13[[#This Row],[מינ קבוע]])</f>
        <v>25</v>
      </c>
      <c r="H1273">
        <f>IF(OR(טבלה13[[#This Row],[CycleNumber]]&gt;B1274,B1274=""),IF(טבלה13[[#This Row],[מספר סטייה]]=3,MAX(D1271:D1273),טבלה13[[#This Row],[מקס קבוע]]),טבלה13[[#This Row],[מקס קבוע]])</f>
        <v>29</v>
      </c>
      <c r="I127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קבוע]]&lt;&gt;E1272,1,I1272+1),0))</f>
        <v>0</v>
      </c>
      <c r="J1273">
        <f>IF(AND(טבלה13[[#This Row],[CycleNumber]]&lt;B1274,טבלה13[[#This Row],[מקס קבוע]]&lt;&gt;""),IF(OR(טבלה13[[#This Row],[מספר סטייה]]&lt;I1274,AND(טבלה13[[#This Row],[מספר סטייה]]=3,I1274=1)),0,1),"")</f>
        <v>1</v>
      </c>
      <c r="K1273">
        <f>IF(טבלה13[[#This Row],[מקס קבוע]]&lt;&gt;"",טבלה13[[#This Row],[מקסימום]]-טבלה13[[#This Row],[מינימום]],"")</f>
        <v>4</v>
      </c>
      <c r="L1273">
        <f>IF(IFERROR(LOOKUP(טבלה13[[#This Row],[ClientID]],פיבוט!$A$4:$A$121),FALSE)=טבלה13[[#This Row],[ClientID]],1,0)</f>
        <v>1</v>
      </c>
      <c r="M1273" t="str">
        <f>IF(OR(טבלה13[[#This Row],[ClientID]]=A1274),"",1)</f>
        <v/>
      </c>
      <c r="N1273" s="3" t="str">
        <f>IF(טבלה13[[#This Row],[טווח]]&lt;&gt;K1272,טבלה13[[#This Row],[טווח]],"")</f>
        <v/>
      </c>
      <c r="O1273" s="3" t="str">
        <f>IF(טבלה13[[#This Row],[מניית טווחים]]&lt;&gt;"",IF(OR(30&gt;טבלה13[[#This Row],[מקסימום]],30&lt;טבלה13[[#This Row],[מינימום]]),0,1),"")</f>
        <v/>
      </c>
    </row>
    <row r="1274" spans="1:15" x14ac:dyDescent="0.25">
      <c r="A1274" t="s">
        <v>137</v>
      </c>
      <c r="B1274">
        <v>20</v>
      </c>
      <c r="C1274">
        <v>27</v>
      </c>
      <c r="D1274">
        <f>טבלה13[[#This Row],[LengthofCycle]]+1</f>
        <v>28</v>
      </c>
      <c r="E1274">
        <f>IF(טבלה13[[#This Row],[CycleNumber]]&lt;3,"",IF(טבלה13[[#This Row],[CycleNumber]]=3,MIN(D1272:D1274),IF(I1273=3,MIN(D1271:D1273),E1273)))</f>
        <v>25</v>
      </c>
      <c r="F1274">
        <f>IF(טבלה13[[#This Row],[CycleNumber]]&lt;3,"",IF(טבלה13[[#This Row],[CycleNumber]]=3,MAX(D1272:D1274),IF(I1273=3,MAX(D1271:D1273),F1273)))</f>
        <v>29</v>
      </c>
      <c r="G1274">
        <f>IF(OR(טבלה13[[#This Row],[CycleNumber]]&gt;B1275,B1275=""),IF(טבלה13[[#This Row],[מספר סטייה]]=3,MIN(D1272:D1274),טבלה13[[#This Row],[מינ קבוע]]),טבלה13[[#This Row],[מינ קבוע]])</f>
        <v>25</v>
      </c>
      <c r="H1274">
        <f>IF(OR(טבלה13[[#This Row],[CycleNumber]]&gt;B1275,B1275=""),IF(טבלה13[[#This Row],[מספר סטייה]]=3,MAX(D1272:D1274),טבלה13[[#This Row],[מקס קבוע]]),טבלה13[[#This Row],[מקס קבוע]])</f>
        <v>29</v>
      </c>
      <c r="I127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קבוע]]&lt;&gt;E1273,1,I1273+1),0))</f>
        <v>0</v>
      </c>
      <c r="J1274">
        <f>IF(AND(טבלה13[[#This Row],[CycleNumber]]&lt;B1275,טבלה13[[#This Row],[מקס קבוע]]&lt;&gt;""),IF(OR(טבלה13[[#This Row],[מספר סטייה]]&lt;I1275,AND(טבלה13[[#This Row],[מספר סטייה]]=3,I1275=1)),0,1),"")</f>
        <v>1</v>
      </c>
      <c r="K1274">
        <f>IF(טבלה13[[#This Row],[מקס קבוע]]&lt;&gt;"",טבלה13[[#This Row],[מקסימום]]-טבלה13[[#This Row],[מינימום]],"")</f>
        <v>4</v>
      </c>
      <c r="L1274">
        <f>IF(IFERROR(LOOKUP(טבלה13[[#This Row],[ClientID]],פיבוט!$A$4:$A$121),FALSE)=טבלה13[[#This Row],[ClientID]],1,0)</f>
        <v>1</v>
      </c>
      <c r="M1274" t="str">
        <f>IF(OR(טבלה13[[#This Row],[ClientID]]=A1275),"",1)</f>
        <v/>
      </c>
      <c r="N1274" s="3" t="str">
        <f>IF(טבלה13[[#This Row],[טווח]]&lt;&gt;K1273,טבלה13[[#This Row],[טווח]],"")</f>
        <v/>
      </c>
      <c r="O1274" s="3" t="str">
        <f>IF(טבלה13[[#This Row],[מניית טווחים]]&lt;&gt;"",IF(OR(30&gt;טבלה13[[#This Row],[מקסימום]],30&lt;טבלה13[[#This Row],[מינימום]]),0,1),"")</f>
        <v/>
      </c>
    </row>
    <row r="1275" spans="1:15" x14ac:dyDescent="0.25">
      <c r="A1275" t="s">
        <v>137</v>
      </c>
      <c r="B1275">
        <v>21</v>
      </c>
      <c r="C1275">
        <v>26</v>
      </c>
      <c r="D1275">
        <f>טבלה13[[#This Row],[LengthofCycle]]+1</f>
        <v>27</v>
      </c>
      <c r="E1275">
        <f>IF(טבלה13[[#This Row],[CycleNumber]]&lt;3,"",IF(טבלה13[[#This Row],[CycleNumber]]=3,MIN(D1273:D1275),IF(I1274=3,MIN(D1272:D1274),E1274)))</f>
        <v>25</v>
      </c>
      <c r="F1275">
        <f>IF(טבלה13[[#This Row],[CycleNumber]]&lt;3,"",IF(טבלה13[[#This Row],[CycleNumber]]=3,MAX(D1273:D1275),IF(I1274=3,MAX(D1272:D1274),F1274)))</f>
        <v>29</v>
      </c>
      <c r="G1275">
        <f>IF(OR(טבלה13[[#This Row],[CycleNumber]]&gt;B1276,B1276=""),IF(טבלה13[[#This Row],[מספר סטייה]]=3,MIN(D1273:D1275),טבלה13[[#This Row],[מינ קבוע]]),טבלה13[[#This Row],[מינ קבוע]])</f>
        <v>25</v>
      </c>
      <c r="H1275">
        <f>IF(OR(טבלה13[[#This Row],[CycleNumber]]&gt;B1276,B1276=""),IF(טבלה13[[#This Row],[מספר סטייה]]=3,MAX(D1273:D1275),טבלה13[[#This Row],[מקס קבוע]]),טבלה13[[#This Row],[מקס קבוע]])</f>
        <v>29</v>
      </c>
      <c r="I127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קבוע]]&lt;&gt;E1274,1,I1274+1),0))</f>
        <v>0</v>
      </c>
      <c r="J1275">
        <f>IF(AND(טבלה13[[#This Row],[CycleNumber]]&lt;B1276,טבלה13[[#This Row],[מקס קבוע]]&lt;&gt;""),IF(OR(טבלה13[[#This Row],[מספר סטייה]]&lt;I1276,AND(טבלה13[[#This Row],[מספר סטייה]]=3,I1276=1)),0,1),"")</f>
        <v>1</v>
      </c>
      <c r="K1275">
        <f>IF(טבלה13[[#This Row],[מקס קבוע]]&lt;&gt;"",טבלה13[[#This Row],[מקסימום]]-טבלה13[[#This Row],[מינימום]],"")</f>
        <v>4</v>
      </c>
      <c r="L1275">
        <f>IF(IFERROR(LOOKUP(טבלה13[[#This Row],[ClientID]],פיבוט!$A$4:$A$121),FALSE)=טבלה13[[#This Row],[ClientID]],1,0)</f>
        <v>1</v>
      </c>
      <c r="M1275" t="str">
        <f>IF(OR(טבלה13[[#This Row],[ClientID]]=A1276),"",1)</f>
        <v/>
      </c>
      <c r="N1275" s="3" t="str">
        <f>IF(טבלה13[[#This Row],[טווח]]&lt;&gt;K1274,טבלה13[[#This Row],[טווח]],"")</f>
        <v/>
      </c>
      <c r="O1275" s="3" t="str">
        <f>IF(טבלה13[[#This Row],[מניית טווחים]]&lt;&gt;"",IF(OR(30&gt;טבלה13[[#This Row],[מקסימום]],30&lt;טבלה13[[#This Row],[מינימום]]),0,1),"")</f>
        <v/>
      </c>
    </row>
    <row r="1276" spans="1:15" x14ac:dyDescent="0.25">
      <c r="A1276" t="s">
        <v>137</v>
      </c>
      <c r="B1276">
        <v>22</v>
      </c>
      <c r="C1276">
        <v>26</v>
      </c>
      <c r="D1276">
        <f>טבלה13[[#This Row],[LengthofCycle]]+1</f>
        <v>27</v>
      </c>
      <c r="E1276">
        <f>IF(טבלה13[[#This Row],[CycleNumber]]&lt;3,"",IF(טבלה13[[#This Row],[CycleNumber]]=3,MIN(D1274:D1276),IF(I1275=3,MIN(D1273:D1275),E1275)))</f>
        <v>25</v>
      </c>
      <c r="F1276">
        <f>IF(טבלה13[[#This Row],[CycleNumber]]&lt;3,"",IF(טבלה13[[#This Row],[CycleNumber]]=3,MAX(D1274:D1276),IF(I1275=3,MAX(D1273:D1275),F1275)))</f>
        <v>29</v>
      </c>
      <c r="G1276">
        <f>IF(OR(טבלה13[[#This Row],[CycleNumber]]&gt;B1277,B1277=""),IF(טבלה13[[#This Row],[מספר סטייה]]=3,MIN(D1274:D1276),טבלה13[[#This Row],[מינ קבוע]]),טבלה13[[#This Row],[מינ קבוע]])</f>
        <v>25</v>
      </c>
      <c r="H1276">
        <f>IF(OR(טבלה13[[#This Row],[CycleNumber]]&gt;B1277,B1277=""),IF(טבלה13[[#This Row],[מספר סטייה]]=3,MAX(D1274:D1276),טבלה13[[#This Row],[מקס קבוע]]),טבלה13[[#This Row],[מקס קבוע]])</f>
        <v>29</v>
      </c>
      <c r="I127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קבוע]]&lt;&gt;E1275,1,I1275+1),0))</f>
        <v>0</v>
      </c>
      <c r="J1276">
        <f>IF(AND(טבלה13[[#This Row],[CycleNumber]]&lt;B1277,טבלה13[[#This Row],[מקס קבוע]]&lt;&gt;""),IF(OR(טבלה13[[#This Row],[מספר סטייה]]&lt;I1277,AND(טבלה13[[#This Row],[מספר סטייה]]=3,I1277=1)),0,1),"")</f>
        <v>1</v>
      </c>
      <c r="K1276">
        <f>IF(טבלה13[[#This Row],[מקס קבוע]]&lt;&gt;"",טבלה13[[#This Row],[מקסימום]]-טבלה13[[#This Row],[מינימום]],"")</f>
        <v>4</v>
      </c>
      <c r="L1276">
        <f>IF(IFERROR(LOOKUP(טבלה13[[#This Row],[ClientID]],פיבוט!$A$4:$A$121),FALSE)=טבלה13[[#This Row],[ClientID]],1,0)</f>
        <v>1</v>
      </c>
      <c r="M1276" t="str">
        <f>IF(OR(טבלה13[[#This Row],[ClientID]]=A1277),"",1)</f>
        <v/>
      </c>
      <c r="N1276" s="3" t="str">
        <f>IF(טבלה13[[#This Row],[טווח]]&lt;&gt;K1275,טבלה13[[#This Row],[טווח]],"")</f>
        <v/>
      </c>
      <c r="O1276" s="3" t="str">
        <f>IF(טבלה13[[#This Row],[מניית טווחים]]&lt;&gt;"",IF(OR(30&gt;טבלה13[[#This Row],[מקסימום]],30&lt;טבלה13[[#This Row],[מינימום]]),0,1),"")</f>
        <v/>
      </c>
    </row>
    <row r="1277" spans="1:15" x14ac:dyDescent="0.25">
      <c r="A1277" t="s">
        <v>137</v>
      </c>
      <c r="B1277">
        <v>23</v>
      </c>
      <c r="C1277">
        <v>27</v>
      </c>
      <c r="D1277">
        <f>טבלה13[[#This Row],[LengthofCycle]]+1</f>
        <v>28</v>
      </c>
      <c r="E1277">
        <f>IF(טבלה13[[#This Row],[CycleNumber]]&lt;3,"",IF(טבלה13[[#This Row],[CycleNumber]]=3,MIN(D1275:D1277),IF(I1276=3,MIN(D1274:D1276),E1276)))</f>
        <v>25</v>
      </c>
      <c r="F1277">
        <f>IF(טבלה13[[#This Row],[CycleNumber]]&lt;3,"",IF(טבלה13[[#This Row],[CycleNumber]]=3,MAX(D1275:D1277),IF(I1276=3,MAX(D1274:D1276),F1276)))</f>
        <v>29</v>
      </c>
      <c r="G1277">
        <f>IF(OR(טבלה13[[#This Row],[CycleNumber]]&gt;B1278,B1278=""),IF(טבלה13[[#This Row],[מספר סטייה]]=3,MIN(D1275:D1277),טבלה13[[#This Row],[מינ קבוע]]),טבלה13[[#This Row],[מינ קבוע]])</f>
        <v>25</v>
      </c>
      <c r="H1277">
        <f>IF(OR(טבלה13[[#This Row],[CycleNumber]]&gt;B1278,B1278=""),IF(טבלה13[[#This Row],[מספר סטייה]]=3,MAX(D1275:D1277),טבלה13[[#This Row],[מקס קבוע]]),טבלה13[[#This Row],[מקס קבוע]])</f>
        <v>29</v>
      </c>
      <c r="I127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קבוע]]&lt;&gt;E1276,1,I1276+1),0))</f>
        <v>0</v>
      </c>
      <c r="J1277">
        <f>IF(AND(טבלה13[[#This Row],[CycleNumber]]&lt;B1278,טבלה13[[#This Row],[מקס קבוע]]&lt;&gt;""),IF(OR(טבלה13[[#This Row],[מספר סטייה]]&lt;I1278,AND(טבלה13[[#This Row],[מספר סטייה]]=3,I1278=1)),0,1),"")</f>
        <v>1</v>
      </c>
      <c r="K1277">
        <f>IF(טבלה13[[#This Row],[מקס קבוע]]&lt;&gt;"",טבלה13[[#This Row],[מקסימום]]-טבלה13[[#This Row],[מינימום]],"")</f>
        <v>4</v>
      </c>
      <c r="L1277">
        <f>IF(IFERROR(LOOKUP(טבלה13[[#This Row],[ClientID]],פיבוט!$A$4:$A$121),FALSE)=טבלה13[[#This Row],[ClientID]],1,0)</f>
        <v>1</v>
      </c>
      <c r="M1277" t="str">
        <f>IF(OR(טבלה13[[#This Row],[ClientID]]=A1278),"",1)</f>
        <v/>
      </c>
      <c r="N1277" s="3" t="str">
        <f>IF(טבלה13[[#This Row],[טווח]]&lt;&gt;K1276,טבלה13[[#This Row],[טווח]],"")</f>
        <v/>
      </c>
      <c r="O1277" s="3" t="str">
        <f>IF(טבלה13[[#This Row],[מניית טווחים]]&lt;&gt;"",IF(OR(30&gt;טבלה13[[#This Row],[מקסימום]],30&lt;טבלה13[[#This Row],[מינימום]]),0,1),"")</f>
        <v/>
      </c>
    </row>
    <row r="1278" spans="1:15" x14ac:dyDescent="0.25">
      <c r="A1278" t="s">
        <v>137</v>
      </c>
      <c r="B1278">
        <v>24</v>
      </c>
      <c r="C1278">
        <v>27</v>
      </c>
      <c r="D1278">
        <f>טבלה13[[#This Row],[LengthofCycle]]+1</f>
        <v>28</v>
      </c>
      <c r="E1278">
        <f>IF(טבלה13[[#This Row],[CycleNumber]]&lt;3,"",IF(טבלה13[[#This Row],[CycleNumber]]=3,MIN(D1276:D1278),IF(I1277=3,MIN(D1275:D1277),E1277)))</f>
        <v>25</v>
      </c>
      <c r="F1278">
        <f>IF(טבלה13[[#This Row],[CycleNumber]]&lt;3,"",IF(טבלה13[[#This Row],[CycleNumber]]=3,MAX(D1276:D1278),IF(I1277=3,MAX(D1275:D1277),F1277)))</f>
        <v>29</v>
      </c>
      <c r="G1278">
        <f>IF(OR(טבלה13[[#This Row],[CycleNumber]]&gt;B1279,B1279=""),IF(טבלה13[[#This Row],[מספר סטייה]]=3,MIN(D1276:D1278),טבלה13[[#This Row],[מינ קבוע]]),טבלה13[[#This Row],[מינ קבוע]])</f>
        <v>25</v>
      </c>
      <c r="H1278">
        <f>IF(OR(טבלה13[[#This Row],[CycleNumber]]&gt;B1279,B1279=""),IF(טבלה13[[#This Row],[מספר סטייה]]=3,MAX(D1276:D1278),טבלה13[[#This Row],[מקס קבוע]]),טבלה13[[#This Row],[מקס קבוע]])</f>
        <v>29</v>
      </c>
      <c r="I127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קבוע]]&lt;&gt;E1277,1,I1277+1),0))</f>
        <v>0</v>
      </c>
      <c r="J1278">
        <f>IF(AND(טבלה13[[#This Row],[CycleNumber]]&lt;B1279,טבלה13[[#This Row],[מקס קבוע]]&lt;&gt;""),IF(OR(טבלה13[[#This Row],[מספר סטייה]]&lt;I1279,AND(טבלה13[[#This Row],[מספר סטייה]]=3,I1279=1)),0,1),"")</f>
        <v>1</v>
      </c>
      <c r="K1278">
        <f>IF(טבלה13[[#This Row],[מקס קבוע]]&lt;&gt;"",טבלה13[[#This Row],[מקסימום]]-טבלה13[[#This Row],[מינימום]],"")</f>
        <v>4</v>
      </c>
      <c r="L1278">
        <f>IF(IFERROR(LOOKUP(טבלה13[[#This Row],[ClientID]],פיבוט!$A$4:$A$121),FALSE)=טבלה13[[#This Row],[ClientID]],1,0)</f>
        <v>1</v>
      </c>
      <c r="M1278" t="str">
        <f>IF(OR(טבלה13[[#This Row],[ClientID]]=A1279),"",1)</f>
        <v/>
      </c>
      <c r="N1278" s="3" t="str">
        <f>IF(טבלה13[[#This Row],[טווח]]&lt;&gt;K1277,טבלה13[[#This Row],[טווח]],"")</f>
        <v/>
      </c>
      <c r="O1278" s="3" t="str">
        <f>IF(טבלה13[[#This Row],[מניית טווחים]]&lt;&gt;"",IF(OR(30&gt;טבלה13[[#This Row],[מקסימום]],30&lt;טבלה13[[#This Row],[מינימום]]),0,1),"")</f>
        <v/>
      </c>
    </row>
    <row r="1279" spans="1:15" x14ac:dyDescent="0.25">
      <c r="A1279" t="s">
        <v>137</v>
      </c>
      <c r="B1279">
        <v>25</v>
      </c>
      <c r="C1279">
        <v>27</v>
      </c>
      <c r="D1279">
        <f>טבלה13[[#This Row],[LengthofCycle]]+1</f>
        <v>28</v>
      </c>
      <c r="E1279">
        <f>IF(טבלה13[[#This Row],[CycleNumber]]&lt;3,"",IF(טבלה13[[#This Row],[CycleNumber]]=3,MIN(D1277:D1279),IF(I1278=3,MIN(D1276:D1278),E1278)))</f>
        <v>25</v>
      </c>
      <c r="F1279">
        <f>IF(טבלה13[[#This Row],[CycleNumber]]&lt;3,"",IF(טבלה13[[#This Row],[CycleNumber]]=3,MAX(D1277:D1279),IF(I1278=3,MAX(D1276:D1278),F1278)))</f>
        <v>29</v>
      </c>
      <c r="G1279">
        <f>IF(OR(טבלה13[[#This Row],[CycleNumber]]&gt;B1280,B1280=""),IF(טבלה13[[#This Row],[מספר סטייה]]=3,MIN(D1277:D1279),טבלה13[[#This Row],[מינ קבוע]]),טבלה13[[#This Row],[מינ קבוע]])</f>
        <v>25</v>
      </c>
      <c r="H1279">
        <f>IF(OR(טבלה13[[#This Row],[CycleNumber]]&gt;B1280,B1280=""),IF(טבלה13[[#This Row],[מספר סטייה]]=3,MAX(D1277:D1279),טבלה13[[#This Row],[מקס קבוע]]),טבלה13[[#This Row],[מקס קבוע]])</f>
        <v>29</v>
      </c>
      <c r="I127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קבוע]]&lt;&gt;E1278,1,I1278+1),0))</f>
        <v>0</v>
      </c>
      <c r="J1279">
        <f>IF(AND(טבלה13[[#This Row],[CycleNumber]]&lt;B1280,טבלה13[[#This Row],[מקס קבוע]]&lt;&gt;""),IF(OR(טבלה13[[#This Row],[מספר סטייה]]&lt;I1280,AND(טבלה13[[#This Row],[מספר סטייה]]=3,I1280=1)),0,1),"")</f>
        <v>1</v>
      </c>
      <c r="K1279">
        <f>IF(טבלה13[[#This Row],[מקס קבוע]]&lt;&gt;"",טבלה13[[#This Row],[מקסימום]]-טבלה13[[#This Row],[מינימום]],"")</f>
        <v>4</v>
      </c>
      <c r="L1279">
        <f>IF(IFERROR(LOOKUP(טבלה13[[#This Row],[ClientID]],פיבוט!$A$4:$A$121),FALSE)=טבלה13[[#This Row],[ClientID]],1,0)</f>
        <v>1</v>
      </c>
      <c r="M1279" t="str">
        <f>IF(OR(טבלה13[[#This Row],[ClientID]]=A1280),"",1)</f>
        <v/>
      </c>
      <c r="N1279" s="3" t="str">
        <f>IF(טבלה13[[#This Row],[טווח]]&lt;&gt;K1278,טבלה13[[#This Row],[טווח]],"")</f>
        <v/>
      </c>
      <c r="O1279" s="3" t="str">
        <f>IF(טבלה13[[#This Row],[מניית טווחים]]&lt;&gt;"",IF(OR(30&gt;טבלה13[[#This Row],[מקסימום]],30&lt;טבלה13[[#This Row],[מינימום]]),0,1),"")</f>
        <v/>
      </c>
    </row>
    <row r="1280" spans="1:15" x14ac:dyDescent="0.25">
      <c r="A1280" t="s">
        <v>137</v>
      </c>
      <c r="B1280">
        <v>26</v>
      </c>
      <c r="C1280">
        <v>28</v>
      </c>
      <c r="D1280">
        <f>טבלה13[[#This Row],[LengthofCycle]]+1</f>
        <v>29</v>
      </c>
      <c r="E1280">
        <f>IF(טבלה13[[#This Row],[CycleNumber]]&lt;3,"",IF(טבלה13[[#This Row],[CycleNumber]]=3,MIN(D1278:D1280),IF(I1279=3,MIN(D1277:D1279),E1279)))</f>
        <v>25</v>
      </c>
      <c r="F1280">
        <f>IF(טבלה13[[#This Row],[CycleNumber]]&lt;3,"",IF(טבלה13[[#This Row],[CycleNumber]]=3,MAX(D1278:D1280),IF(I1279=3,MAX(D1277:D1279),F1279)))</f>
        <v>29</v>
      </c>
      <c r="G1280">
        <f>IF(OR(טבלה13[[#This Row],[CycleNumber]]&gt;B1281,B1281=""),IF(טבלה13[[#This Row],[מספר סטייה]]=3,MIN(D1278:D1280),טבלה13[[#This Row],[מינ קבוע]]),טבלה13[[#This Row],[מינ קבוע]])</f>
        <v>25</v>
      </c>
      <c r="H1280">
        <f>IF(OR(טבלה13[[#This Row],[CycleNumber]]&gt;B1281,B1281=""),IF(טבלה13[[#This Row],[מספר סטייה]]=3,MAX(D1278:D1280),טבלה13[[#This Row],[מקס קבוע]]),טבלה13[[#This Row],[מקס קבוע]])</f>
        <v>29</v>
      </c>
      <c r="I128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קבוע]]&lt;&gt;E1279,1,I1279+1),0))</f>
        <v>0</v>
      </c>
      <c r="J1280">
        <f>IF(AND(טבלה13[[#This Row],[CycleNumber]]&lt;B1281,טבלה13[[#This Row],[מקס קבוע]]&lt;&gt;""),IF(OR(טבלה13[[#This Row],[מספר סטייה]]&lt;I1281,AND(טבלה13[[#This Row],[מספר סטייה]]=3,I1281=1)),0,1),"")</f>
        <v>1</v>
      </c>
      <c r="K1280">
        <f>IF(טבלה13[[#This Row],[מקס קבוע]]&lt;&gt;"",טבלה13[[#This Row],[מקסימום]]-טבלה13[[#This Row],[מינימום]],"")</f>
        <v>4</v>
      </c>
      <c r="L1280">
        <f>IF(IFERROR(LOOKUP(טבלה13[[#This Row],[ClientID]],פיבוט!$A$4:$A$121),FALSE)=טבלה13[[#This Row],[ClientID]],1,0)</f>
        <v>1</v>
      </c>
      <c r="M1280" t="str">
        <f>IF(OR(טבלה13[[#This Row],[ClientID]]=A1281),"",1)</f>
        <v/>
      </c>
      <c r="N1280" s="3" t="str">
        <f>IF(טבלה13[[#This Row],[טווח]]&lt;&gt;K1279,טבלה13[[#This Row],[טווח]],"")</f>
        <v/>
      </c>
      <c r="O1280" s="3" t="str">
        <f>IF(טבלה13[[#This Row],[מניית טווחים]]&lt;&gt;"",IF(OR(30&gt;טבלה13[[#This Row],[מקסימום]],30&lt;טבלה13[[#This Row],[מינימום]]),0,1),"")</f>
        <v/>
      </c>
    </row>
    <row r="1281" spans="1:15" x14ac:dyDescent="0.25">
      <c r="A1281" t="s">
        <v>137</v>
      </c>
      <c r="B1281">
        <v>27</v>
      </c>
      <c r="C1281">
        <v>28</v>
      </c>
      <c r="D1281">
        <f>טבלה13[[#This Row],[LengthofCycle]]+1</f>
        <v>29</v>
      </c>
      <c r="E1281">
        <f>IF(טבלה13[[#This Row],[CycleNumber]]&lt;3,"",IF(טבלה13[[#This Row],[CycleNumber]]=3,MIN(D1279:D1281),IF(I1280=3,MIN(D1278:D1280),E1280)))</f>
        <v>25</v>
      </c>
      <c r="F1281">
        <f>IF(טבלה13[[#This Row],[CycleNumber]]&lt;3,"",IF(טבלה13[[#This Row],[CycleNumber]]=3,MAX(D1279:D1281),IF(I1280=3,MAX(D1278:D1280),F1280)))</f>
        <v>29</v>
      </c>
      <c r="G1281">
        <f>IF(OR(טבלה13[[#This Row],[CycleNumber]]&gt;B1282,B1282=""),IF(טבלה13[[#This Row],[מספר סטייה]]=3,MIN(D1279:D1281),טבלה13[[#This Row],[מינ קבוע]]),טבלה13[[#This Row],[מינ קבוע]])</f>
        <v>25</v>
      </c>
      <c r="H1281">
        <f>IF(OR(טבלה13[[#This Row],[CycleNumber]]&gt;B1282,B1282=""),IF(טבלה13[[#This Row],[מספר סטייה]]=3,MAX(D1279:D1281),טבלה13[[#This Row],[מקס קבוע]]),טבלה13[[#This Row],[מקס קבוע]])</f>
        <v>29</v>
      </c>
      <c r="I128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קבוע]]&lt;&gt;E1280,1,I1280+1),0))</f>
        <v>0</v>
      </c>
      <c r="J1281">
        <f>IF(AND(טבלה13[[#This Row],[CycleNumber]]&lt;B1282,טבלה13[[#This Row],[מקס קבוע]]&lt;&gt;""),IF(OR(טבלה13[[#This Row],[מספר סטייה]]&lt;I1282,AND(טבלה13[[#This Row],[מספר סטייה]]=3,I1282=1)),0,1),"")</f>
        <v>1</v>
      </c>
      <c r="K1281">
        <f>IF(טבלה13[[#This Row],[מקס קבוע]]&lt;&gt;"",טבלה13[[#This Row],[מקסימום]]-טבלה13[[#This Row],[מינימום]],"")</f>
        <v>4</v>
      </c>
      <c r="L1281">
        <f>IF(IFERROR(LOOKUP(טבלה13[[#This Row],[ClientID]],פיבוט!$A$4:$A$121),FALSE)=טבלה13[[#This Row],[ClientID]],1,0)</f>
        <v>1</v>
      </c>
      <c r="M1281" t="str">
        <f>IF(OR(טבלה13[[#This Row],[ClientID]]=A1282),"",1)</f>
        <v/>
      </c>
      <c r="N1281" s="3" t="str">
        <f>IF(טבלה13[[#This Row],[טווח]]&lt;&gt;K1280,טבלה13[[#This Row],[טווח]],"")</f>
        <v/>
      </c>
      <c r="O1281" s="3" t="str">
        <f>IF(טבלה13[[#This Row],[מניית טווחים]]&lt;&gt;"",IF(OR(30&gt;טבלה13[[#This Row],[מקסימום]],30&lt;טבלה13[[#This Row],[מינימום]]),0,1),"")</f>
        <v/>
      </c>
    </row>
    <row r="1282" spans="1:15" x14ac:dyDescent="0.25">
      <c r="A1282" t="s">
        <v>137</v>
      </c>
      <c r="B1282">
        <v>28</v>
      </c>
      <c r="C1282">
        <v>27</v>
      </c>
      <c r="D1282">
        <f>טבלה13[[#This Row],[LengthofCycle]]+1</f>
        <v>28</v>
      </c>
      <c r="E1282">
        <f>IF(טבלה13[[#This Row],[CycleNumber]]&lt;3,"",IF(טבלה13[[#This Row],[CycleNumber]]=3,MIN(D1280:D1282),IF(I1281=3,MIN(D1279:D1281),E1281)))</f>
        <v>25</v>
      </c>
      <c r="F1282">
        <f>IF(טבלה13[[#This Row],[CycleNumber]]&lt;3,"",IF(טבלה13[[#This Row],[CycleNumber]]=3,MAX(D1280:D1282),IF(I1281=3,MAX(D1279:D1281),F1281)))</f>
        <v>29</v>
      </c>
      <c r="G1282">
        <f>IF(OR(טבלה13[[#This Row],[CycleNumber]]&gt;B1283,B1283=""),IF(טבלה13[[#This Row],[מספר סטייה]]=3,MIN(D1280:D1282),טבלה13[[#This Row],[מינ קבוע]]),טבלה13[[#This Row],[מינ קבוע]])</f>
        <v>25</v>
      </c>
      <c r="H1282">
        <f>IF(OR(טבלה13[[#This Row],[CycleNumber]]&gt;B1283,B1283=""),IF(טבלה13[[#This Row],[מספר סטייה]]=3,MAX(D1280:D1282),טבלה13[[#This Row],[מקס קבוע]]),טבלה13[[#This Row],[מקס קבוע]])</f>
        <v>29</v>
      </c>
      <c r="I128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קבוע]]&lt;&gt;E1281,1,I1281+1),0))</f>
        <v>0</v>
      </c>
      <c r="J1282">
        <f>IF(AND(טבלה13[[#This Row],[CycleNumber]]&lt;B1283,טבלה13[[#This Row],[מקס קבוע]]&lt;&gt;""),IF(OR(טבלה13[[#This Row],[מספר סטייה]]&lt;I1283,AND(טבלה13[[#This Row],[מספר סטייה]]=3,I1283=1)),0,1),"")</f>
        <v>1</v>
      </c>
      <c r="K1282">
        <f>IF(טבלה13[[#This Row],[מקס קבוע]]&lt;&gt;"",טבלה13[[#This Row],[מקסימום]]-טבלה13[[#This Row],[מינימום]],"")</f>
        <v>4</v>
      </c>
      <c r="L1282">
        <f>IF(IFERROR(LOOKUP(טבלה13[[#This Row],[ClientID]],פיבוט!$A$4:$A$121),FALSE)=טבלה13[[#This Row],[ClientID]],1,0)</f>
        <v>1</v>
      </c>
      <c r="M1282" t="str">
        <f>IF(OR(טבלה13[[#This Row],[ClientID]]=A1283),"",1)</f>
        <v/>
      </c>
      <c r="N1282" s="3" t="str">
        <f>IF(טבלה13[[#This Row],[טווח]]&lt;&gt;K1281,טבלה13[[#This Row],[טווח]],"")</f>
        <v/>
      </c>
      <c r="O1282" s="3" t="str">
        <f>IF(טבלה13[[#This Row],[מניית טווחים]]&lt;&gt;"",IF(OR(30&gt;טבלה13[[#This Row],[מקסימום]],30&lt;טבלה13[[#This Row],[מינימום]]),0,1),"")</f>
        <v/>
      </c>
    </row>
    <row r="1283" spans="1:15" x14ac:dyDescent="0.25">
      <c r="A1283" t="s">
        <v>137</v>
      </c>
      <c r="B1283">
        <v>29</v>
      </c>
      <c r="C1283">
        <v>24</v>
      </c>
      <c r="D1283">
        <f>טבלה13[[#This Row],[LengthofCycle]]+1</f>
        <v>25</v>
      </c>
      <c r="E1283">
        <f>IF(טבלה13[[#This Row],[CycleNumber]]&lt;3,"",IF(טבלה13[[#This Row],[CycleNumber]]=3,MIN(D1281:D1283),IF(I1282=3,MIN(D1280:D1282),E1282)))</f>
        <v>25</v>
      </c>
      <c r="F1283">
        <f>IF(טבלה13[[#This Row],[CycleNumber]]&lt;3,"",IF(טבלה13[[#This Row],[CycleNumber]]=3,MAX(D1281:D1283),IF(I1282=3,MAX(D1280:D1282),F1282)))</f>
        <v>29</v>
      </c>
      <c r="G1283">
        <f>IF(OR(טבלה13[[#This Row],[CycleNumber]]&gt;B1284,B1284=""),IF(טבלה13[[#This Row],[מספר סטייה]]=3,MIN(D1281:D1283),טבלה13[[#This Row],[מינ קבוע]]),טבלה13[[#This Row],[מינ קבוע]])</f>
        <v>25</v>
      </c>
      <c r="H1283">
        <f>IF(OR(טבלה13[[#This Row],[CycleNumber]]&gt;B1284,B1284=""),IF(טבלה13[[#This Row],[מספר סטייה]]=3,MAX(D1281:D1283),טבלה13[[#This Row],[מקס קבוע]]),טבלה13[[#This Row],[מקס קבוע]])</f>
        <v>29</v>
      </c>
      <c r="I128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קבוע]]&lt;&gt;E1282,1,I1282+1),0))</f>
        <v>0</v>
      </c>
      <c r="J1283">
        <f>IF(AND(טבלה13[[#This Row],[CycleNumber]]&lt;B1284,טבלה13[[#This Row],[מקס קבוע]]&lt;&gt;""),IF(OR(טבלה13[[#This Row],[מספר סטייה]]&lt;I1284,AND(טבלה13[[#This Row],[מספר סטייה]]=3,I1284=1)),0,1),"")</f>
        <v>0</v>
      </c>
      <c r="K1283">
        <f>IF(טבלה13[[#This Row],[מקס קבוע]]&lt;&gt;"",טבלה13[[#This Row],[מקסימום]]-טבלה13[[#This Row],[מינימום]],"")</f>
        <v>4</v>
      </c>
      <c r="L1283">
        <f>IF(IFERROR(LOOKUP(טבלה13[[#This Row],[ClientID]],פיבוט!$A$4:$A$121),FALSE)=טבלה13[[#This Row],[ClientID]],1,0)</f>
        <v>1</v>
      </c>
      <c r="M1283" t="str">
        <f>IF(OR(טבלה13[[#This Row],[ClientID]]=A1284),"",1)</f>
        <v/>
      </c>
      <c r="N1283" s="3" t="str">
        <f>IF(טבלה13[[#This Row],[טווח]]&lt;&gt;K1282,טבלה13[[#This Row],[טווח]],"")</f>
        <v/>
      </c>
      <c r="O1283" s="3" t="str">
        <f>IF(טבלה13[[#This Row],[מניית טווחים]]&lt;&gt;"",IF(OR(30&gt;טבלה13[[#This Row],[מקסימום]],30&lt;טבלה13[[#This Row],[מינימום]]),0,1),"")</f>
        <v/>
      </c>
    </row>
    <row r="1284" spans="1:15" x14ac:dyDescent="0.25">
      <c r="A1284" t="s">
        <v>137</v>
      </c>
      <c r="B1284">
        <v>30</v>
      </c>
      <c r="C1284">
        <v>29</v>
      </c>
      <c r="D1284">
        <f>טבלה13[[#This Row],[LengthofCycle]]+1</f>
        <v>30</v>
      </c>
      <c r="E1284">
        <f>IF(טבלה13[[#This Row],[CycleNumber]]&lt;3,"",IF(טבלה13[[#This Row],[CycleNumber]]=3,MIN(D1282:D1284),IF(I1283=3,MIN(D1281:D1283),E1283)))</f>
        <v>25</v>
      </c>
      <c r="F1284">
        <f>IF(טבלה13[[#This Row],[CycleNumber]]&lt;3,"",IF(טבלה13[[#This Row],[CycleNumber]]=3,MAX(D1282:D1284),IF(I1283=3,MAX(D1281:D1283),F1283)))</f>
        <v>29</v>
      </c>
      <c r="G1284">
        <f>IF(OR(טבלה13[[#This Row],[CycleNumber]]&gt;B1285,B1285=""),IF(טבלה13[[#This Row],[מספר סטייה]]=3,MIN(D1282:D1284),טבלה13[[#This Row],[מינ קבוע]]),טבלה13[[#This Row],[מינ קבוע]])</f>
        <v>25</v>
      </c>
      <c r="H1284">
        <f>IF(OR(טבלה13[[#This Row],[CycleNumber]]&gt;B1285,B1285=""),IF(טבלה13[[#This Row],[מספר סטייה]]=3,MAX(D1282:D1284),טבלה13[[#This Row],[מקס קבוע]]),טבלה13[[#This Row],[מקס קבוע]])</f>
        <v>29</v>
      </c>
      <c r="I128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קבוע]]&lt;&gt;E1283,1,I1283+1),0))</f>
        <v>1</v>
      </c>
      <c r="J1284">
        <f>IF(AND(טבלה13[[#This Row],[CycleNumber]]&lt;B1285,טבלה13[[#This Row],[מקס קבוע]]&lt;&gt;""),IF(OR(טבלה13[[#This Row],[מספר סטייה]]&lt;I1285,AND(טבלה13[[#This Row],[מספר סטייה]]=3,I1285=1)),0,1),"")</f>
        <v>1</v>
      </c>
      <c r="K1284">
        <f>IF(טבלה13[[#This Row],[מקס קבוע]]&lt;&gt;"",טבלה13[[#This Row],[מקסימום]]-טבלה13[[#This Row],[מינימום]],"")</f>
        <v>4</v>
      </c>
      <c r="L1284">
        <f>IF(IFERROR(LOOKUP(טבלה13[[#This Row],[ClientID]],פיבוט!$A$4:$A$121),FALSE)=טבלה13[[#This Row],[ClientID]],1,0)</f>
        <v>1</v>
      </c>
      <c r="M1284" t="str">
        <f>IF(OR(טבלה13[[#This Row],[ClientID]]=A1285),"",1)</f>
        <v/>
      </c>
      <c r="N1284" s="3" t="str">
        <f>IF(טבלה13[[#This Row],[טווח]]&lt;&gt;K1283,טבלה13[[#This Row],[טווח]],"")</f>
        <v/>
      </c>
      <c r="O1284" s="3" t="str">
        <f>IF(טבלה13[[#This Row],[מניית טווחים]]&lt;&gt;"",IF(OR(30&gt;טבלה13[[#This Row],[מקסימום]],30&lt;טבלה13[[#This Row],[מינימום]]),0,1),"")</f>
        <v/>
      </c>
    </row>
    <row r="1285" spans="1:15" x14ac:dyDescent="0.25">
      <c r="A1285" t="s">
        <v>137</v>
      </c>
      <c r="B1285">
        <v>31</v>
      </c>
      <c r="C1285">
        <v>24</v>
      </c>
      <c r="D1285">
        <f>טבלה13[[#This Row],[LengthofCycle]]+1</f>
        <v>25</v>
      </c>
      <c r="E1285">
        <f>IF(טבלה13[[#This Row],[CycleNumber]]&lt;3,"",IF(טבלה13[[#This Row],[CycleNumber]]=3,MIN(D1283:D1285),IF(I1284=3,MIN(D1282:D1284),E1284)))</f>
        <v>25</v>
      </c>
      <c r="F1285">
        <f>IF(טבלה13[[#This Row],[CycleNumber]]&lt;3,"",IF(טבלה13[[#This Row],[CycleNumber]]=3,MAX(D1283:D1285),IF(I1284=3,MAX(D1282:D1284),F1284)))</f>
        <v>29</v>
      </c>
      <c r="G1285">
        <f>IF(OR(טבלה13[[#This Row],[CycleNumber]]&gt;B1286,B1286=""),IF(טבלה13[[#This Row],[מספר סטייה]]=3,MIN(D1283:D1285),טבלה13[[#This Row],[מינ קבוע]]),טבלה13[[#This Row],[מינ קבוע]])</f>
        <v>25</v>
      </c>
      <c r="H1285">
        <f>IF(OR(טבלה13[[#This Row],[CycleNumber]]&gt;B1286,B1286=""),IF(טבלה13[[#This Row],[מספר סטייה]]=3,MAX(D1283:D1285),טבלה13[[#This Row],[מקס קבוע]]),טבלה13[[#This Row],[מקס קבוע]])</f>
        <v>29</v>
      </c>
      <c r="I128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קבוע]]&lt;&gt;E1284,1,I1284+1),0))</f>
        <v>0</v>
      </c>
      <c r="J1285">
        <f>IF(AND(טבלה13[[#This Row],[CycleNumber]]&lt;B1286,טבלה13[[#This Row],[מקס קבוע]]&lt;&gt;""),IF(OR(טבלה13[[#This Row],[מספר סטייה]]&lt;I1286,AND(טבלה13[[#This Row],[מספר סטייה]]=3,I1286=1)),0,1),"")</f>
        <v>1</v>
      </c>
      <c r="K1285">
        <f>IF(טבלה13[[#This Row],[מקס קבוע]]&lt;&gt;"",טבלה13[[#This Row],[מקסימום]]-טבלה13[[#This Row],[מינימום]],"")</f>
        <v>4</v>
      </c>
      <c r="L1285">
        <f>IF(IFERROR(LOOKUP(טבלה13[[#This Row],[ClientID]],פיבוט!$A$4:$A$121),FALSE)=טבלה13[[#This Row],[ClientID]],1,0)</f>
        <v>1</v>
      </c>
      <c r="M1285" t="str">
        <f>IF(OR(טבלה13[[#This Row],[ClientID]]=A1286),"",1)</f>
        <v/>
      </c>
      <c r="N1285" s="3" t="str">
        <f>IF(טבלה13[[#This Row],[טווח]]&lt;&gt;K1284,טבלה13[[#This Row],[טווח]],"")</f>
        <v/>
      </c>
      <c r="O1285" s="3" t="str">
        <f>IF(טבלה13[[#This Row],[מניית טווחים]]&lt;&gt;"",IF(OR(30&gt;טבלה13[[#This Row],[מקסימום]],30&lt;טבלה13[[#This Row],[מינימום]]),0,1),"")</f>
        <v/>
      </c>
    </row>
    <row r="1286" spans="1:15" x14ac:dyDescent="0.25">
      <c r="A1286" t="s">
        <v>137</v>
      </c>
      <c r="B1286">
        <v>32</v>
      </c>
      <c r="C1286">
        <v>27</v>
      </c>
      <c r="D1286">
        <f>טבלה13[[#This Row],[LengthofCycle]]+1</f>
        <v>28</v>
      </c>
      <c r="E1286">
        <f>IF(טבלה13[[#This Row],[CycleNumber]]&lt;3,"",IF(טבלה13[[#This Row],[CycleNumber]]=3,MIN(D1284:D1286),IF(I1285=3,MIN(D1283:D1285),E1285)))</f>
        <v>25</v>
      </c>
      <c r="F1286">
        <f>IF(טבלה13[[#This Row],[CycleNumber]]&lt;3,"",IF(טבלה13[[#This Row],[CycleNumber]]=3,MAX(D1284:D1286),IF(I1285=3,MAX(D1283:D1285),F1285)))</f>
        <v>29</v>
      </c>
      <c r="G1286">
        <f>IF(OR(טבלה13[[#This Row],[CycleNumber]]&gt;B1287,B1287=""),IF(טבלה13[[#This Row],[מספר סטייה]]=3,MIN(D1284:D1286),טבלה13[[#This Row],[מינ קבוע]]),טבלה13[[#This Row],[מינ קבוע]])</f>
        <v>25</v>
      </c>
      <c r="H1286">
        <f>IF(OR(טבלה13[[#This Row],[CycleNumber]]&gt;B1287,B1287=""),IF(טבלה13[[#This Row],[מספר סטייה]]=3,MAX(D1284:D1286),טבלה13[[#This Row],[מקס קבוע]]),טבלה13[[#This Row],[מקס קבוע]])</f>
        <v>29</v>
      </c>
      <c r="I128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קבוע]]&lt;&gt;E1285,1,I1285+1),0))</f>
        <v>0</v>
      </c>
      <c r="J1286" t="str">
        <f>IF(AND(טבלה13[[#This Row],[CycleNumber]]&lt;B1287,טבלה13[[#This Row],[מקס קבוע]]&lt;&gt;""),IF(OR(טבלה13[[#This Row],[מספר סטייה]]&lt;I1287,AND(טבלה13[[#This Row],[מספר סטייה]]=3,I1287=1)),0,1),"")</f>
        <v/>
      </c>
      <c r="K1286">
        <f>IF(טבלה13[[#This Row],[מקס קבוע]]&lt;&gt;"",טבלה13[[#This Row],[מקסימום]]-טבלה13[[#This Row],[מינימום]],"")</f>
        <v>4</v>
      </c>
      <c r="L1286">
        <f>IF(IFERROR(LOOKUP(טבלה13[[#This Row],[ClientID]],פיבוט!$A$4:$A$121),FALSE)=טבלה13[[#This Row],[ClientID]],1,0)</f>
        <v>1</v>
      </c>
      <c r="M1286">
        <f>IF(OR(טבלה13[[#This Row],[ClientID]]=A1287),"",1)</f>
        <v>1</v>
      </c>
      <c r="N1286" s="3" t="str">
        <f>IF(טבלה13[[#This Row],[טווח]]&lt;&gt;K1285,טבלה13[[#This Row],[טווח]],"")</f>
        <v/>
      </c>
      <c r="O1286" s="3" t="str">
        <f>IF(טבלה13[[#This Row],[מניית טווחים]]&lt;&gt;"",IF(OR(30&gt;טבלה13[[#This Row],[מקסימום]],30&lt;טבלה13[[#This Row],[מינימום]]),0,1),"")</f>
        <v/>
      </c>
    </row>
    <row r="1287" spans="1:15" x14ac:dyDescent="0.25">
      <c r="A1287" t="s">
        <v>138</v>
      </c>
      <c r="B1287">
        <v>1</v>
      </c>
      <c r="C1287">
        <v>26</v>
      </c>
      <c r="D1287">
        <f>טבלה13[[#This Row],[LengthofCycle]]+1</f>
        <v>27</v>
      </c>
      <c r="E1287" t="str">
        <f>IF(טבלה13[[#This Row],[CycleNumber]]&lt;3,"",IF(טבלה13[[#This Row],[CycleNumber]]=3,MIN(D1285:D1287),IF(I1286=3,MIN(D1284:D1286),E1286)))</f>
        <v/>
      </c>
      <c r="F1287" t="str">
        <f>IF(טבלה13[[#This Row],[CycleNumber]]&lt;3,"",IF(טבלה13[[#This Row],[CycleNumber]]=3,MAX(D1285:D1287),IF(I1286=3,MAX(D1284:D1286),F1286)))</f>
        <v/>
      </c>
      <c r="G1287" t="str">
        <f>IF(OR(טבלה13[[#This Row],[CycleNumber]]&gt;B1288,B1288=""),IF(טבלה13[[#This Row],[מספר סטייה]]=3,MIN(D1285:D1287),טבלה13[[#This Row],[מינ קבוע]]),טבלה13[[#This Row],[מינ קבוע]])</f>
        <v/>
      </c>
      <c r="H1287" t="str">
        <f>IF(OR(טבלה13[[#This Row],[CycleNumber]]&gt;B1288,B1288=""),IF(טבלה13[[#This Row],[מספר סטייה]]=3,MAX(D1285:D1287),טבלה13[[#This Row],[מקס קבוע]]),טבלה13[[#This Row],[מקס קבוע]])</f>
        <v/>
      </c>
      <c r="I128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קבוע]]&lt;&gt;E1286,1,I1286+1),0))</f>
        <v/>
      </c>
      <c r="J1287" t="str">
        <f>IF(AND(טבלה13[[#This Row],[CycleNumber]]&lt;B1288,טבלה13[[#This Row],[מקס קבוע]]&lt;&gt;""),IF(OR(טבלה13[[#This Row],[מספר סטייה]]&lt;I1288,AND(טבלה13[[#This Row],[מספר סטייה]]=3,I1288=1)),0,1),"")</f>
        <v/>
      </c>
      <c r="K1287" t="str">
        <f>IF(טבלה13[[#This Row],[מקס קבוע]]&lt;&gt;"",טבלה13[[#This Row],[מקסימום]]-טבלה13[[#This Row],[מינימום]],"")</f>
        <v/>
      </c>
      <c r="L1287">
        <f>IF(IFERROR(LOOKUP(טבלה13[[#This Row],[ClientID]],פיבוט!$A$4:$A$121),FALSE)=טבלה13[[#This Row],[ClientID]],1,0)</f>
        <v>1</v>
      </c>
      <c r="M1287" t="str">
        <f>IF(OR(טבלה13[[#This Row],[ClientID]]=A1288),"",1)</f>
        <v/>
      </c>
      <c r="N1287" s="3" t="str">
        <f>IF(טבלה13[[#This Row],[טווח]]&lt;&gt;K1286,טבלה13[[#This Row],[טווח]],"")</f>
        <v/>
      </c>
      <c r="O1287" s="3" t="str">
        <f>IF(טבלה13[[#This Row],[מניית טווחים]]&lt;&gt;"",IF(OR(30&gt;טבלה13[[#This Row],[מקסימום]],30&lt;טבלה13[[#This Row],[מינימום]]),0,1),"")</f>
        <v/>
      </c>
    </row>
    <row r="1288" spans="1:15" x14ac:dyDescent="0.25">
      <c r="A1288" t="s">
        <v>138</v>
      </c>
      <c r="B1288">
        <v>2</v>
      </c>
      <c r="C1288">
        <v>27</v>
      </c>
      <c r="D1288">
        <f>טבלה13[[#This Row],[LengthofCycle]]+1</f>
        <v>28</v>
      </c>
      <c r="E1288" t="str">
        <f>IF(טבלה13[[#This Row],[CycleNumber]]&lt;3,"",IF(טבלה13[[#This Row],[CycleNumber]]=3,MIN(D1286:D1288),IF(I1287=3,MIN(D1285:D1287),E1287)))</f>
        <v/>
      </c>
      <c r="F1288" t="str">
        <f>IF(טבלה13[[#This Row],[CycleNumber]]&lt;3,"",IF(טבלה13[[#This Row],[CycleNumber]]=3,MAX(D1286:D1288),IF(I1287=3,MAX(D1285:D1287),F1287)))</f>
        <v/>
      </c>
      <c r="G1288" t="str">
        <f>IF(OR(טבלה13[[#This Row],[CycleNumber]]&gt;B1289,B1289=""),IF(טבלה13[[#This Row],[מספר סטייה]]=3,MIN(D1286:D1288),טבלה13[[#This Row],[מינ קבוע]]),טבלה13[[#This Row],[מינ קבוע]])</f>
        <v/>
      </c>
      <c r="H1288" t="str">
        <f>IF(OR(טבלה13[[#This Row],[CycleNumber]]&gt;B1289,B1289=""),IF(טבלה13[[#This Row],[מספר סטייה]]=3,MAX(D1286:D1288),טבלה13[[#This Row],[מקס קבוע]]),טבלה13[[#This Row],[מקס קבוע]])</f>
        <v/>
      </c>
      <c r="I128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קבוע]]&lt;&gt;E1287,1,I1287+1),0))</f>
        <v/>
      </c>
      <c r="J1288" t="str">
        <f>IF(AND(טבלה13[[#This Row],[CycleNumber]]&lt;B1289,טבלה13[[#This Row],[מקס קבוע]]&lt;&gt;""),IF(OR(טבלה13[[#This Row],[מספר סטייה]]&lt;I1289,AND(טבלה13[[#This Row],[מספר סטייה]]=3,I1289=1)),0,1),"")</f>
        <v/>
      </c>
      <c r="K1288" t="str">
        <f>IF(טבלה13[[#This Row],[מקס קבוע]]&lt;&gt;"",טבלה13[[#This Row],[מקסימום]]-טבלה13[[#This Row],[מינימום]],"")</f>
        <v/>
      </c>
      <c r="L1288">
        <f>IF(IFERROR(LOOKUP(טבלה13[[#This Row],[ClientID]],פיבוט!$A$4:$A$121),FALSE)=טבלה13[[#This Row],[ClientID]],1,0)</f>
        <v>1</v>
      </c>
      <c r="M1288" t="str">
        <f>IF(OR(טבלה13[[#This Row],[ClientID]]=A1289),"",1)</f>
        <v/>
      </c>
      <c r="N1288" s="3" t="str">
        <f>IF(טבלה13[[#This Row],[טווח]]&lt;&gt;K1287,טבלה13[[#This Row],[טווח]],"")</f>
        <v/>
      </c>
      <c r="O1288" s="3" t="str">
        <f>IF(טבלה13[[#This Row],[מניית טווחים]]&lt;&gt;"",IF(OR(30&gt;טבלה13[[#This Row],[מקסימום]],30&lt;טבלה13[[#This Row],[מינימום]]),0,1),"")</f>
        <v/>
      </c>
    </row>
    <row r="1289" spans="1:15" x14ac:dyDescent="0.25">
      <c r="A1289" t="s">
        <v>138</v>
      </c>
      <c r="B1289">
        <v>3</v>
      </c>
      <c r="C1289">
        <v>31</v>
      </c>
      <c r="D1289">
        <f>טבלה13[[#This Row],[LengthofCycle]]+1</f>
        <v>32</v>
      </c>
      <c r="E1289">
        <f>IF(טבלה13[[#This Row],[CycleNumber]]&lt;3,"",IF(טבלה13[[#This Row],[CycleNumber]]=3,MIN(D1287:D1289),IF(I1288=3,MIN(D1286:D1288),E1288)))</f>
        <v>27</v>
      </c>
      <c r="F1289">
        <f>IF(טבלה13[[#This Row],[CycleNumber]]&lt;3,"",IF(טבלה13[[#This Row],[CycleNumber]]=3,MAX(D1287:D1289),IF(I1288=3,MAX(D1286:D1288),F1288)))</f>
        <v>32</v>
      </c>
      <c r="G1289">
        <f>IF(OR(טבלה13[[#This Row],[CycleNumber]]&gt;B1290,B1290=""),IF(טבלה13[[#This Row],[מספר סטייה]]=3,MIN(D1287:D1289),טבלה13[[#This Row],[מינ קבוע]]),טבלה13[[#This Row],[מינ קבוע]])</f>
        <v>27</v>
      </c>
      <c r="H1289">
        <f>IF(OR(טבלה13[[#This Row],[CycleNumber]]&gt;B1290,B1290=""),IF(טבלה13[[#This Row],[מספר סטייה]]=3,MAX(D1287:D1289),טבלה13[[#This Row],[מקס קבוע]]),טבלה13[[#This Row],[מקס קבוע]])</f>
        <v>32</v>
      </c>
      <c r="I128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קבוע]]&lt;&gt;E1288,1,I1288+1),0))</f>
        <v>0</v>
      </c>
      <c r="J1289">
        <f>IF(AND(טבלה13[[#This Row],[CycleNumber]]&lt;B1290,טבלה13[[#This Row],[מקס קבוע]]&lt;&gt;""),IF(OR(טבלה13[[#This Row],[מספר סטייה]]&lt;I1290,AND(טבלה13[[#This Row],[מספר סטייה]]=3,I1290=1)),0,1),"")</f>
        <v>1</v>
      </c>
      <c r="K1289">
        <f>IF(טבלה13[[#This Row],[מקס קבוע]]&lt;&gt;"",טבלה13[[#This Row],[מקסימום]]-טבלה13[[#This Row],[מינימום]],"")</f>
        <v>5</v>
      </c>
      <c r="L1289">
        <f>IF(IFERROR(LOOKUP(טבלה13[[#This Row],[ClientID]],פיבוט!$A$4:$A$121),FALSE)=טבלה13[[#This Row],[ClientID]],1,0)</f>
        <v>1</v>
      </c>
      <c r="M1289" t="str">
        <f>IF(OR(טבלה13[[#This Row],[ClientID]]=A1290),"",1)</f>
        <v/>
      </c>
      <c r="N1289" s="3">
        <f>IF(טבלה13[[#This Row],[טווח]]&lt;&gt;K1288,טבלה13[[#This Row],[טווח]],"")</f>
        <v>5</v>
      </c>
      <c r="O1289" s="3">
        <f>IF(טבלה13[[#This Row],[מניית טווחים]]&lt;&gt;"",IF(OR(30&gt;טבלה13[[#This Row],[מקסימום]],30&lt;טבלה13[[#This Row],[מינימום]]),0,1),"")</f>
        <v>1</v>
      </c>
    </row>
    <row r="1290" spans="1:15" x14ac:dyDescent="0.25">
      <c r="A1290" t="s">
        <v>138</v>
      </c>
      <c r="B1290">
        <v>4</v>
      </c>
      <c r="C1290">
        <v>28</v>
      </c>
      <c r="D1290">
        <f>טבלה13[[#This Row],[LengthofCycle]]+1</f>
        <v>29</v>
      </c>
      <c r="E1290">
        <f>IF(טבלה13[[#This Row],[CycleNumber]]&lt;3,"",IF(טבלה13[[#This Row],[CycleNumber]]=3,MIN(D1288:D1290),IF(I1289=3,MIN(D1287:D1289),E1289)))</f>
        <v>27</v>
      </c>
      <c r="F1290">
        <f>IF(טבלה13[[#This Row],[CycleNumber]]&lt;3,"",IF(טבלה13[[#This Row],[CycleNumber]]=3,MAX(D1288:D1290),IF(I1289=3,MAX(D1287:D1289),F1289)))</f>
        <v>32</v>
      </c>
      <c r="G1290">
        <f>IF(OR(טבלה13[[#This Row],[CycleNumber]]&gt;B1291,B1291=""),IF(טבלה13[[#This Row],[מספר סטייה]]=3,MIN(D1288:D1290),טבלה13[[#This Row],[מינ קבוע]]),טבלה13[[#This Row],[מינ קבוע]])</f>
        <v>27</v>
      </c>
      <c r="H1290">
        <f>IF(OR(טבלה13[[#This Row],[CycleNumber]]&gt;B1291,B1291=""),IF(טבלה13[[#This Row],[מספר סטייה]]=3,MAX(D1288:D1290),טבלה13[[#This Row],[מקס קבוע]]),טבלה13[[#This Row],[מקס קבוע]])</f>
        <v>32</v>
      </c>
      <c r="I129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קבוע]]&lt;&gt;E1289,1,I1289+1),0))</f>
        <v>0</v>
      </c>
      <c r="J1290">
        <f>IF(AND(טבלה13[[#This Row],[CycleNumber]]&lt;B1291,טבלה13[[#This Row],[מקס קבוע]]&lt;&gt;""),IF(OR(טבלה13[[#This Row],[מספר סטייה]]&lt;I1291,AND(טבלה13[[#This Row],[מספר סטייה]]=3,I1291=1)),0,1),"")</f>
        <v>1</v>
      </c>
      <c r="K1290">
        <f>IF(טבלה13[[#This Row],[מקס קבוע]]&lt;&gt;"",טבלה13[[#This Row],[מקסימום]]-טבלה13[[#This Row],[מינימום]],"")</f>
        <v>5</v>
      </c>
      <c r="L1290">
        <f>IF(IFERROR(LOOKUP(טבלה13[[#This Row],[ClientID]],פיבוט!$A$4:$A$121),FALSE)=טבלה13[[#This Row],[ClientID]],1,0)</f>
        <v>1</v>
      </c>
      <c r="M1290" t="str">
        <f>IF(OR(טבלה13[[#This Row],[ClientID]]=A1291),"",1)</f>
        <v/>
      </c>
      <c r="N1290" s="3" t="str">
        <f>IF(טבלה13[[#This Row],[טווח]]&lt;&gt;K1289,טבלה13[[#This Row],[טווח]],"")</f>
        <v/>
      </c>
      <c r="O1290" s="3" t="str">
        <f>IF(טבלה13[[#This Row],[מניית טווחים]]&lt;&gt;"",IF(OR(30&gt;טבלה13[[#This Row],[מקסימום]],30&lt;טבלה13[[#This Row],[מינימום]]),0,1),"")</f>
        <v/>
      </c>
    </row>
    <row r="1291" spans="1:15" x14ac:dyDescent="0.25">
      <c r="A1291" t="s">
        <v>138</v>
      </c>
      <c r="B1291">
        <v>5</v>
      </c>
      <c r="C1291">
        <v>27</v>
      </c>
      <c r="D1291">
        <f>טבלה13[[#This Row],[LengthofCycle]]+1</f>
        <v>28</v>
      </c>
      <c r="E1291">
        <f>IF(טבלה13[[#This Row],[CycleNumber]]&lt;3,"",IF(טבלה13[[#This Row],[CycleNumber]]=3,MIN(D1289:D1291),IF(I1290=3,MIN(D1288:D1290),E1290)))</f>
        <v>27</v>
      </c>
      <c r="F1291">
        <f>IF(טבלה13[[#This Row],[CycleNumber]]&lt;3,"",IF(טבלה13[[#This Row],[CycleNumber]]=3,MAX(D1289:D1291),IF(I1290=3,MAX(D1288:D1290),F1290)))</f>
        <v>32</v>
      </c>
      <c r="G1291">
        <f>IF(OR(טבלה13[[#This Row],[CycleNumber]]&gt;B1292,B1292=""),IF(טבלה13[[#This Row],[מספר סטייה]]=3,MIN(D1289:D1291),טבלה13[[#This Row],[מינ קבוע]]),טבלה13[[#This Row],[מינ קבוע]])</f>
        <v>27</v>
      </c>
      <c r="H1291">
        <f>IF(OR(טבלה13[[#This Row],[CycleNumber]]&gt;B1292,B1292=""),IF(טבלה13[[#This Row],[מספר סטייה]]=3,MAX(D1289:D1291),טבלה13[[#This Row],[מקס קבוע]]),טבלה13[[#This Row],[מקס קבוע]])</f>
        <v>32</v>
      </c>
      <c r="I129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קבוע]]&lt;&gt;E1290,1,I1290+1),0))</f>
        <v>0</v>
      </c>
      <c r="J1291">
        <f>IF(AND(טבלה13[[#This Row],[CycleNumber]]&lt;B1292,טבלה13[[#This Row],[מקס קבוע]]&lt;&gt;""),IF(OR(טבלה13[[#This Row],[מספר סטייה]]&lt;I1292,AND(טבלה13[[#This Row],[מספר סטייה]]=3,I1292=1)),0,1),"")</f>
        <v>1</v>
      </c>
      <c r="K1291">
        <f>IF(טבלה13[[#This Row],[מקס קבוע]]&lt;&gt;"",טבלה13[[#This Row],[מקסימום]]-טבלה13[[#This Row],[מינימום]],"")</f>
        <v>5</v>
      </c>
      <c r="L1291">
        <f>IF(IFERROR(LOOKUP(טבלה13[[#This Row],[ClientID]],פיבוט!$A$4:$A$121),FALSE)=טבלה13[[#This Row],[ClientID]],1,0)</f>
        <v>1</v>
      </c>
      <c r="M1291" t="str">
        <f>IF(OR(טבלה13[[#This Row],[ClientID]]=A1292),"",1)</f>
        <v/>
      </c>
      <c r="N1291" s="3" t="str">
        <f>IF(טבלה13[[#This Row],[טווח]]&lt;&gt;K1290,טבלה13[[#This Row],[טווח]],"")</f>
        <v/>
      </c>
      <c r="O1291" s="3" t="str">
        <f>IF(טבלה13[[#This Row],[מניית טווחים]]&lt;&gt;"",IF(OR(30&gt;טבלה13[[#This Row],[מקסימום]],30&lt;טבלה13[[#This Row],[מינימום]]),0,1),"")</f>
        <v/>
      </c>
    </row>
    <row r="1292" spans="1:15" x14ac:dyDescent="0.25">
      <c r="A1292" t="s">
        <v>138</v>
      </c>
      <c r="B1292">
        <v>6</v>
      </c>
      <c r="C1292">
        <v>26</v>
      </c>
      <c r="D1292">
        <f>טבלה13[[#This Row],[LengthofCycle]]+1</f>
        <v>27</v>
      </c>
      <c r="E1292">
        <f>IF(טבלה13[[#This Row],[CycleNumber]]&lt;3,"",IF(טבלה13[[#This Row],[CycleNumber]]=3,MIN(D1290:D1292),IF(I1291=3,MIN(D1289:D1291),E1291)))</f>
        <v>27</v>
      </c>
      <c r="F1292">
        <f>IF(טבלה13[[#This Row],[CycleNumber]]&lt;3,"",IF(טבלה13[[#This Row],[CycleNumber]]=3,MAX(D1290:D1292),IF(I1291=3,MAX(D1289:D1291),F1291)))</f>
        <v>32</v>
      </c>
      <c r="G1292">
        <f>IF(OR(טבלה13[[#This Row],[CycleNumber]]&gt;B1293,B1293=""),IF(טבלה13[[#This Row],[מספר סטייה]]=3,MIN(D1290:D1292),טבלה13[[#This Row],[מינ קבוע]]),טבלה13[[#This Row],[מינ קבוע]])</f>
        <v>27</v>
      </c>
      <c r="H1292">
        <f>IF(OR(טבלה13[[#This Row],[CycleNumber]]&gt;B1293,B1293=""),IF(טבלה13[[#This Row],[מספר סטייה]]=3,MAX(D1290:D1292),טבלה13[[#This Row],[מקס קבוע]]),טבלה13[[#This Row],[מקס קבוע]])</f>
        <v>32</v>
      </c>
      <c r="I129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קבוע]]&lt;&gt;E1291,1,I1291+1),0))</f>
        <v>0</v>
      </c>
      <c r="J1292">
        <f>IF(AND(טבלה13[[#This Row],[CycleNumber]]&lt;B1293,טבלה13[[#This Row],[מקס קבוע]]&lt;&gt;""),IF(OR(טבלה13[[#This Row],[מספר סטייה]]&lt;I1293,AND(טבלה13[[#This Row],[מספר סטייה]]=3,I1293=1)),0,1),"")</f>
        <v>1</v>
      </c>
      <c r="K1292">
        <f>IF(טבלה13[[#This Row],[מקס קבוע]]&lt;&gt;"",טבלה13[[#This Row],[מקסימום]]-טבלה13[[#This Row],[מינימום]],"")</f>
        <v>5</v>
      </c>
      <c r="L1292">
        <f>IF(IFERROR(LOOKUP(טבלה13[[#This Row],[ClientID]],פיבוט!$A$4:$A$121),FALSE)=טבלה13[[#This Row],[ClientID]],1,0)</f>
        <v>1</v>
      </c>
      <c r="M1292" t="str">
        <f>IF(OR(טבלה13[[#This Row],[ClientID]]=A1293),"",1)</f>
        <v/>
      </c>
      <c r="N1292" s="3" t="str">
        <f>IF(טבלה13[[#This Row],[טווח]]&lt;&gt;K1291,טבלה13[[#This Row],[טווח]],"")</f>
        <v/>
      </c>
      <c r="O1292" s="3" t="str">
        <f>IF(טבלה13[[#This Row],[מניית טווחים]]&lt;&gt;"",IF(OR(30&gt;טבלה13[[#This Row],[מקסימום]],30&lt;טבלה13[[#This Row],[מינימום]]),0,1),"")</f>
        <v/>
      </c>
    </row>
    <row r="1293" spans="1:15" x14ac:dyDescent="0.25">
      <c r="A1293" t="s">
        <v>138</v>
      </c>
      <c r="B1293">
        <v>7</v>
      </c>
      <c r="C1293">
        <v>27</v>
      </c>
      <c r="D1293">
        <f>טבלה13[[#This Row],[LengthofCycle]]+1</f>
        <v>28</v>
      </c>
      <c r="E1293">
        <f>IF(טבלה13[[#This Row],[CycleNumber]]&lt;3,"",IF(טבלה13[[#This Row],[CycleNumber]]=3,MIN(D1291:D1293),IF(I1292=3,MIN(D1290:D1292),E1292)))</f>
        <v>27</v>
      </c>
      <c r="F1293">
        <f>IF(טבלה13[[#This Row],[CycleNumber]]&lt;3,"",IF(טבלה13[[#This Row],[CycleNumber]]=3,MAX(D1291:D1293),IF(I1292=3,MAX(D1290:D1292),F1292)))</f>
        <v>32</v>
      </c>
      <c r="G1293">
        <f>IF(OR(טבלה13[[#This Row],[CycleNumber]]&gt;B1294,B1294=""),IF(טבלה13[[#This Row],[מספר סטייה]]=3,MIN(D1291:D1293),טבלה13[[#This Row],[מינ קבוע]]),טבלה13[[#This Row],[מינ קבוע]])</f>
        <v>27</v>
      </c>
      <c r="H1293">
        <f>IF(OR(טבלה13[[#This Row],[CycleNumber]]&gt;B1294,B1294=""),IF(טבלה13[[#This Row],[מספר סטייה]]=3,MAX(D1291:D1293),טבלה13[[#This Row],[מקס קבוע]]),טבלה13[[#This Row],[מקס קבוע]])</f>
        <v>32</v>
      </c>
      <c r="I129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קבוע]]&lt;&gt;E1292,1,I1292+1),0))</f>
        <v>0</v>
      </c>
      <c r="J1293">
        <f>IF(AND(טבלה13[[#This Row],[CycleNumber]]&lt;B1294,טבלה13[[#This Row],[מקס קבוע]]&lt;&gt;""),IF(OR(טבלה13[[#This Row],[מספר סטייה]]&lt;I1294,AND(טבלה13[[#This Row],[מספר סטייה]]=3,I1294=1)),0,1),"")</f>
        <v>1</v>
      </c>
      <c r="K1293">
        <f>IF(טבלה13[[#This Row],[מקס קבוע]]&lt;&gt;"",טבלה13[[#This Row],[מקסימום]]-טבלה13[[#This Row],[מינימום]],"")</f>
        <v>5</v>
      </c>
      <c r="L1293">
        <f>IF(IFERROR(LOOKUP(טבלה13[[#This Row],[ClientID]],פיבוט!$A$4:$A$121),FALSE)=טבלה13[[#This Row],[ClientID]],1,0)</f>
        <v>1</v>
      </c>
      <c r="M1293" t="str">
        <f>IF(OR(טבלה13[[#This Row],[ClientID]]=A1294),"",1)</f>
        <v/>
      </c>
      <c r="N1293" s="3" t="str">
        <f>IF(טבלה13[[#This Row],[טווח]]&lt;&gt;K1292,טבלה13[[#This Row],[טווח]],"")</f>
        <v/>
      </c>
      <c r="O1293" s="3" t="str">
        <f>IF(טבלה13[[#This Row],[מניית טווחים]]&lt;&gt;"",IF(OR(30&gt;טבלה13[[#This Row],[מקסימום]],30&lt;טבלה13[[#This Row],[מינימום]]),0,1),"")</f>
        <v/>
      </c>
    </row>
    <row r="1294" spans="1:15" x14ac:dyDescent="0.25">
      <c r="A1294" t="s">
        <v>138</v>
      </c>
      <c r="B1294">
        <v>8</v>
      </c>
      <c r="C1294">
        <v>31</v>
      </c>
      <c r="D1294">
        <f>טבלה13[[#This Row],[LengthofCycle]]+1</f>
        <v>32</v>
      </c>
      <c r="E1294">
        <f>IF(טבלה13[[#This Row],[CycleNumber]]&lt;3,"",IF(טבלה13[[#This Row],[CycleNumber]]=3,MIN(D1292:D1294),IF(I1293=3,MIN(D1291:D1293),E1293)))</f>
        <v>27</v>
      </c>
      <c r="F1294">
        <f>IF(טבלה13[[#This Row],[CycleNumber]]&lt;3,"",IF(טבלה13[[#This Row],[CycleNumber]]=3,MAX(D1292:D1294),IF(I1293=3,MAX(D1291:D1293),F1293)))</f>
        <v>32</v>
      </c>
      <c r="G1294">
        <f>IF(OR(טבלה13[[#This Row],[CycleNumber]]&gt;B1295,B1295=""),IF(טבלה13[[#This Row],[מספר סטייה]]=3,MIN(D1292:D1294),טבלה13[[#This Row],[מינ קבוע]]),טבלה13[[#This Row],[מינ קבוע]])</f>
        <v>27</v>
      </c>
      <c r="H1294">
        <f>IF(OR(טבלה13[[#This Row],[CycleNumber]]&gt;B1295,B1295=""),IF(טבלה13[[#This Row],[מספר סטייה]]=3,MAX(D1292:D1294),טבלה13[[#This Row],[מקס קבוע]]),טבלה13[[#This Row],[מקס קבוע]])</f>
        <v>32</v>
      </c>
      <c r="I129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קבוע]]&lt;&gt;E1293,1,I1293+1),0))</f>
        <v>0</v>
      </c>
      <c r="J1294">
        <f>IF(AND(טבלה13[[#This Row],[CycleNumber]]&lt;B1295,טבלה13[[#This Row],[מקס קבוע]]&lt;&gt;""),IF(OR(טבלה13[[#This Row],[מספר סטייה]]&lt;I1295,AND(טבלה13[[#This Row],[מספר סטייה]]=3,I1295=1)),0,1),"")</f>
        <v>1</v>
      </c>
      <c r="K1294">
        <f>IF(טבלה13[[#This Row],[מקס קבוע]]&lt;&gt;"",טבלה13[[#This Row],[מקסימום]]-טבלה13[[#This Row],[מינימום]],"")</f>
        <v>5</v>
      </c>
      <c r="L1294">
        <f>IF(IFERROR(LOOKUP(טבלה13[[#This Row],[ClientID]],פיבוט!$A$4:$A$121),FALSE)=טבלה13[[#This Row],[ClientID]],1,0)</f>
        <v>1</v>
      </c>
      <c r="M1294" t="str">
        <f>IF(OR(טבלה13[[#This Row],[ClientID]]=A1295),"",1)</f>
        <v/>
      </c>
      <c r="N1294" s="3" t="str">
        <f>IF(טבלה13[[#This Row],[טווח]]&lt;&gt;K1293,טבלה13[[#This Row],[טווח]],"")</f>
        <v/>
      </c>
      <c r="O1294" s="3" t="str">
        <f>IF(טבלה13[[#This Row],[מניית טווחים]]&lt;&gt;"",IF(OR(30&gt;טבלה13[[#This Row],[מקסימום]],30&lt;טבלה13[[#This Row],[מינימום]]),0,1),"")</f>
        <v/>
      </c>
    </row>
    <row r="1295" spans="1:15" x14ac:dyDescent="0.25">
      <c r="A1295" t="s">
        <v>138</v>
      </c>
      <c r="B1295">
        <v>9</v>
      </c>
      <c r="C1295">
        <v>27</v>
      </c>
      <c r="D1295">
        <f>טבלה13[[#This Row],[LengthofCycle]]+1</f>
        <v>28</v>
      </c>
      <c r="E1295">
        <f>IF(טבלה13[[#This Row],[CycleNumber]]&lt;3,"",IF(טבלה13[[#This Row],[CycleNumber]]=3,MIN(D1293:D1295),IF(I1294=3,MIN(D1292:D1294),E1294)))</f>
        <v>27</v>
      </c>
      <c r="F1295">
        <f>IF(טבלה13[[#This Row],[CycleNumber]]&lt;3,"",IF(טבלה13[[#This Row],[CycleNumber]]=3,MAX(D1293:D1295),IF(I1294=3,MAX(D1292:D1294),F1294)))</f>
        <v>32</v>
      </c>
      <c r="G1295">
        <f>IF(OR(טבלה13[[#This Row],[CycleNumber]]&gt;B1296,B1296=""),IF(טבלה13[[#This Row],[מספר סטייה]]=3,MIN(D1293:D1295),טבלה13[[#This Row],[מינ קבוע]]),טבלה13[[#This Row],[מינ קבוע]])</f>
        <v>27</v>
      </c>
      <c r="H1295">
        <f>IF(OR(טבלה13[[#This Row],[CycleNumber]]&gt;B1296,B1296=""),IF(טבלה13[[#This Row],[מספר סטייה]]=3,MAX(D1293:D1295),טבלה13[[#This Row],[מקס קבוע]]),טבלה13[[#This Row],[מקס קבוע]])</f>
        <v>32</v>
      </c>
      <c r="I129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קבוע]]&lt;&gt;E1294,1,I1294+1),0))</f>
        <v>0</v>
      </c>
      <c r="J1295">
        <f>IF(AND(טבלה13[[#This Row],[CycleNumber]]&lt;B1296,טבלה13[[#This Row],[מקס קבוע]]&lt;&gt;""),IF(OR(טבלה13[[#This Row],[מספר סטייה]]&lt;I1296,AND(טבלה13[[#This Row],[מספר סטייה]]=3,I1296=1)),0,1),"")</f>
        <v>1</v>
      </c>
      <c r="K1295">
        <f>IF(טבלה13[[#This Row],[מקס קבוע]]&lt;&gt;"",טבלה13[[#This Row],[מקסימום]]-טבלה13[[#This Row],[מינימום]],"")</f>
        <v>5</v>
      </c>
      <c r="L1295">
        <f>IF(IFERROR(LOOKUP(טבלה13[[#This Row],[ClientID]],פיבוט!$A$4:$A$121),FALSE)=טבלה13[[#This Row],[ClientID]],1,0)</f>
        <v>1</v>
      </c>
      <c r="M1295" t="str">
        <f>IF(OR(טבלה13[[#This Row],[ClientID]]=A1296),"",1)</f>
        <v/>
      </c>
      <c r="N1295" s="3" t="str">
        <f>IF(טבלה13[[#This Row],[טווח]]&lt;&gt;K1294,טבלה13[[#This Row],[טווח]],"")</f>
        <v/>
      </c>
      <c r="O1295" s="3" t="str">
        <f>IF(טבלה13[[#This Row],[מניית טווחים]]&lt;&gt;"",IF(OR(30&gt;טבלה13[[#This Row],[מקסימום]],30&lt;טבלה13[[#This Row],[מינימום]]),0,1),"")</f>
        <v/>
      </c>
    </row>
    <row r="1296" spans="1:15" x14ac:dyDescent="0.25">
      <c r="A1296" t="s">
        <v>138</v>
      </c>
      <c r="B1296">
        <v>10</v>
      </c>
      <c r="C1296">
        <v>26</v>
      </c>
      <c r="D1296">
        <f>טבלה13[[#This Row],[LengthofCycle]]+1</f>
        <v>27</v>
      </c>
      <c r="E1296">
        <f>IF(טבלה13[[#This Row],[CycleNumber]]&lt;3,"",IF(טבלה13[[#This Row],[CycleNumber]]=3,MIN(D1294:D1296),IF(I1295=3,MIN(D1293:D1295),E1295)))</f>
        <v>27</v>
      </c>
      <c r="F1296">
        <f>IF(טבלה13[[#This Row],[CycleNumber]]&lt;3,"",IF(טבלה13[[#This Row],[CycleNumber]]=3,MAX(D1294:D1296),IF(I1295=3,MAX(D1293:D1295),F1295)))</f>
        <v>32</v>
      </c>
      <c r="G1296">
        <f>IF(OR(טבלה13[[#This Row],[CycleNumber]]&gt;B1297,B1297=""),IF(טבלה13[[#This Row],[מספר סטייה]]=3,MIN(D1294:D1296),טבלה13[[#This Row],[מינ קבוע]]),טבלה13[[#This Row],[מינ קבוע]])</f>
        <v>27</v>
      </c>
      <c r="H1296">
        <f>IF(OR(טבלה13[[#This Row],[CycleNumber]]&gt;B1297,B1297=""),IF(טבלה13[[#This Row],[מספר סטייה]]=3,MAX(D1294:D1296),טבלה13[[#This Row],[מקס קבוע]]),טבלה13[[#This Row],[מקס קבוע]])</f>
        <v>32</v>
      </c>
      <c r="I129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קבוע]]&lt;&gt;E1295,1,I1295+1),0))</f>
        <v>0</v>
      </c>
      <c r="J1296">
        <f>IF(AND(טבלה13[[#This Row],[CycleNumber]]&lt;B1297,טבלה13[[#This Row],[מקס קבוע]]&lt;&gt;""),IF(OR(טבלה13[[#This Row],[מספר סטייה]]&lt;I1297,AND(טבלה13[[#This Row],[מספר סטייה]]=3,I1297=1)),0,1),"")</f>
        <v>1</v>
      </c>
      <c r="K1296">
        <f>IF(טבלה13[[#This Row],[מקס קבוע]]&lt;&gt;"",טבלה13[[#This Row],[מקסימום]]-טבלה13[[#This Row],[מינימום]],"")</f>
        <v>5</v>
      </c>
      <c r="L1296">
        <f>IF(IFERROR(LOOKUP(טבלה13[[#This Row],[ClientID]],פיבוט!$A$4:$A$121),FALSE)=טבלה13[[#This Row],[ClientID]],1,0)</f>
        <v>1</v>
      </c>
      <c r="M1296" t="str">
        <f>IF(OR(טבלה13[[#This Row],[ClientID]]=A1297),"",1)</f>
        <v/>
      </c>
      <c r="N1296" s="3" t="str">
        <f>IF(טבלה13[[#This Row],[טווח]]&lt;&gt;K1295,טבלה13[[#This Row],[טווח]],"")</f>
        <v/>
      </c>
      <c r="O1296" s="3" t="str">
        <f>IF(טבלה13[[#This Row],[מניית טווחים]]&lt;&gt;"",IF(OR(30&gt;טבלה13[[#This Row],[מקסימום]],30&lt;טבלה13[[#This Row],[מינימום]]),0,1),"")</f>
        <v/>
      </c>
    </row>
    <row r="1297" spans="1:15" x14ac:dyDescent="0.25">
      <c r="A1297" t="s">
        <v>138</v>
      </c>
      <c r="B1297">
        <v>11</v>
      </c>
      <c r="C1297">
        <v>27</v>
      </c>
      <c r="D1297">
        <f>טבלה13[[#This Row],[LengthofCycle]]+1</f>
        <v>28</v>
      </c>
      <c r="E1297">
        <f>IF(טבלה13[[#This Row],[CycleNumber]]&lt;3,"",IF(טבלה13[[#This Row],[CycleNumber]]=3,MIN(D1295:D1297),IF(I1296=3,MIN(D1294:D1296),E1296)))</f>
        <v>27</v>
      </c>
      <c r="F1297">
        <f>IF(טבלה13[[#This Row],[CycleNumber]]&lt;3,"",IF(טבלה13[[#This Row],[CycleNumber]]=3,MAX(D1295:D1297),IF(I1296=3,MAX(D1294:D1296),F1296)))</f>
        <v>32</v>
      </c>
      <c r="G1297">
        <f>IF(OR(טבלה13[[#This Row],[CycleNumber]]&gt;B1298,B1298=""),IF(טבלה13[[#This Row],[מספר סטייה]]=3,MIN(D1295:D1297),טבלה13[[#This Row],[מינ קבוע]]),טבלה13[[#This Row],[מינ קבוע]])</f>
        <v>27</v>
      </c>
      <c r="H1297">
        <f>IF(OR(טבלה13[[#This Row],[CycleNumber]]&gt;B1298,B1298=""),IF(טבלה13[[#This Row],[מספר סטייה]]=3,MAX(D1295:D1297),טבלה13[[#This Row],[מקס קבוע]]),טבלה13[[#This Row],[מקס קבוע]])</f>
        <v>32</v>
      </c>
      <c r="I129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קבוע]]&lt;&gt;E1296,1,I1296+1),0))</f>
        <v>0</v>
      </c>
      <c r="J1297">
        <f>IF(AND(טבלה13[[#This Row],[CycleNumber]]&lt;B1298,טבלה13[[#This Row],[מקס קבוע]]&lt;&gt;""),IF(OR(טבלה13[[#This Row],[מספר סטייה]]&lt;I1298,AND(טבלה13[[#This Row],[מספר סטייה]]=3,I1298=1)),0,1),"")</f>
        <v>0</v>
      </c>
      <c r="K1297">
        <f>IF(טבלה13[[#This Row],[מקס קבוע]]&lt;&gt;"",טבלה13[[#This Row],[מקסימום]]-טבלה13[[#This Row],[מינימום]],"")</f>
        <v>5</v>
      </c>
      <c r="L1297">
        <f>IF(IFERROR(LOOKUP(טבלה13[[#This Row],[ClientID]],פיבוט!$A$4:$A$121),FALSE)=טבלה13[[#This Row],[ClientID]],1,0)</f>
        <v>1</v>
      </c>
      <c r="M1297" t="str">
        <f>IF(OR(טבלה13[[#This Row],[ClientID]]=A1298),"",1)</f>
        <v/>
      </c>
      <c r="N1297" s="3" t="str">
        <f>IF(טבלה13[[#This Row],[טווח]]&lt;&gt;K1296,טבלה13[[#This Row],[טווח]],"")</f>
        <v/>
      </c>
      <c r="O1297" s="3" t="str">
        <f>IF(טבלה13[[#This Row],[מניית טווחים]]&lt;&gt;"",IF(OR(30&gt;טבלה13[[#This Row],[מקסימום]],30&lt;טבלה13[[#This Row],[מינימום]]),0,1),"")</f>
        <v/>
      </c>
    </row>
    <row r="1298" spans="1:15" x14ac:dyDescent="0.25">
      <c r="A1298" t="s">
        <v>138</v>
      </c>
      <c r="B1298">
        <v>12</v>
      </c>
      <c r="C1298">
        <v>40</v>
      </c>
      <c r="D1298">
        <f>טבלה13[[#This Row],[LengthofCycle]]+1</f>
        <v>41</v>
      </c>
      <c r="E1298">
        <f>IF(טבלה13[[#This Row],[CycleNumber]]&lt;3,"",IF(טבלה13[[#This Row],[CycleNumber]]=3,MIN(D1296:D1298),IF(I1297=3,MIN(D1295:D1297),E1297)))</f>
        <v>27</v>
      </c>
      <c r="F1298">
        <f>IF(טבלה13[[#This Row],[CycleNumber]]&lt;3,"",IF(טבלה13[[#This Row],[CycleNumber]]=3,MAX(D1296:D1298),IF(I1297=3,MAX(D1295:D1297),F1297)))</f>
        <v>32</v>
      </c>
      <c r="G1298">
        <f>IF(OR(טבלה13[[#This Row],[CycleNumber]]&gt;B1299,B1299=""),IF(טבלה13[[#This Row],[מספר סטייה]]=3,MIN(D1296:D1298),טבלה13[[#This Row],[מינ קבוע]]),טבלה13[[#This Row],[מינ קבוע]])</f>
        <v>27</v>
      </c>
      <c r="H1298">
        <f>IF(OR(טבלה13[[#This Row],[CycleNumber]]&gt;B1299,B1299=""),IF(טבלה13[[#This Row],[מספר סטייה]]=3,MAX(D1296:D1298),טבלה13[[#This Row],[מקס קבוע]]),טבלה13[[#This Row],[מקס קבוע]])</f>
        <v>32</v>
      </c>
      <c r="I129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קבוע]]&lt;&gt;E1297,1,I1297+1),0))</f>
        <v>1</v>
      </c>
      <c r="J1298">
        <f>IF(AND(טבלה13[[#This Row],[CycleNumber]]&lt;B1299,טבלה13[[#This Row],[מקס קבוע]]&lt;&gt;""),IF(OR(טבלה13[[#This Row],[מספר סטייה]]&lt;I1299,AND(טבלה13[[#This Row],[מספר סטייה]]=3,I1299=1)),0,1),"")</f>
        <v>1</v>
      </c>
      <c r="K1298">
        <f>IF(טבלה13[[#This Row],[מקס קבוע]]&lt;&gt;"",טבלה13[[#This Row],[מקסימום]]-טבלה13[[#This Row],[מינימום]],"")</f>
        <v>5</v>
      </c>
      <c r="L1298">
        <f>IF(IFERROR(LOOKUP(טבלה13[[#This Row],[ClientID]],פיבוט!$A$4:$A$121),FALSE)=טבלה13[[#This Row],[ClientID]],1,0)</f>
        <v>1</v>
      </c>
      <c r="M1298" t="str">
        <f>IF(OR(טבלה13[[#This Row],[ClientID]]=A1299),"",1)</f>
        <v/>
      </c>
      <c r="N1298" s="3" t="str">
        <f>IF(טבלה13[[#This Row],[טווח]]&lt;&gt;K1297,טבלה13[[#This Row],[טווח]],"")</f>
        <v/>
      </c>
      <c r="O1298" s="3" t="str">
        <f>IF(טבלה13[[#This Row],[מניית טווחים]]&lt;&gt;"",IF(OR(30&gt;טבלה13[[#This Row],[מקסימום]],30&lt;טבלה13[[#This Row],[מינימום]]),0,1),"")</f>
        <v/>
      </c>
    </row>
    <row r="1299" spans="1:15" x14ac:dyDescent="0.25">
      <c r="A1299" t="s">
        <v>138</v>
      </c>
      <c r="B1299">
        <v>13</v>
      </c>
      <c r="C1299">
        <v>28</v>
      </c>
      <c r="D1299">
        <f>טבלה13[[#This Row],[LengthofCycle]]+1</f>
        <v>29</v>
      </c>
      <c r="E1299">
        <f>IF(טבלה13[[#This Row],[CycleNumber]]&lt;3,"",IF(טבלה13[[#This Row],[CycleNumber]]=3,MIN(D1297:D1299),IF(I1298=3,MIN(D1296:D1298),E1298)))</f>
        <v>27</v>
      </c>
      <c r="F1299">
        <f>IF(טבלה13[[#This Row],[CycleNumber]]&lt;3,"",IF(טבלה13[[#This Row],[CycleNumber]]=3,MAX(D1297:D1299),IF(I1298=3,MAX(D1296:D1298),F1298)))</f>
        <v>32</v>
      </c>
      <c r="G1299">
        <f>IF(OR(טבלה13[[#This Row],[CycleNumber]]&gt;B1300,B1300=""),IF(טבלה13[[#This Row],[מספר סטייה]]=3,MIN(D1297:D1299),טבלה13[[#This Row],[מינ קבוע]]),טבלה13[[#This Row],[מינ קבוע]])</f>
        <v>27</v>
      </c>
      <c r="H1299">
        <f>IF(OR(טבלה13[[#This Row],[CycleNumber]]&gt;B1300,B1300=""),IF(טבלה13[[#This Row],[מספר סטייה]]=3,MAX(D1297:D1299),טבלה13[[#This Row],[מקס קבוע]]),טבלה13[[#This Row],[מקס קבוע]])</f>
        <v>32</v>
      </c>
      <c r="I129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קבוע]]&lt;&gt;E1298,1,I1298+1),0))</f>
        <v>0</v>
      </c>
      <c r="J1299" t="str">
        <f>IF(AND(טבלה13[[#This Row],[CycleNumber]]&lt;B1300,טבלה13[[#This Row],[מקס קבוע]]&lt;&gt;""),IF(OR(טבלה13[[#This Row],[מספר סטייה]]&lt;I1300,AND(טבלה13[[#This Row],[מספר סטייה]]=3,I1300=1)),0,1),"")</f>
        <v/>
      </c>
      <c r="K1299">
        <f>IF(טבלה13[[#This Row],[מקס קבוע]]&lt;&gt;"",טבלה13[[#This Row],[מקסימום]]-טבלה13[[#This Row],[מינימום]],"")</f>
        <v>5</v>
      </c>
      <c r="L1299">
        <f>IF(IFERROR(LOOKUP(טבלה13[[#This Row],[ClientID]],פיבוט!$A$4:$A$121),FALSE)=טבלה13[[#This Row],[ClientID]],1,0)</f>
        <v>1</v>
      </c>
      <c r="M1299">
        <f>IF(OR(טבלה13[[#This Row],[ClientID]]=A1300),"",1)</f>
        <v>1</v>
      </c>
      <c r="N1299" s="3" t="str">
        <f>IF(טבלה13[[#This Row],[טווח]]&lt;&gt;K1298,טבלה13[[#This Row],[טווח]],"")</f>
        <v/>
      </c>
      <c r="O1299" s="3" t="str">
        <f>IF(טבלה13[[#This Row],[מניית טווחים]]&lt;&gt;"",IF(OR(30&gt;טבלה13[[#This Row],[מקסימום]],30&lt;טבלה13[[#This Row],[מינימום]]),0,1),"")</f>
        <v/>
      </c>
    </row>
    <row r="1300" spans="1:15" x14ac:dyDescent="0.25">
      <c r="A1300" t="s">
        <v>139</v>
      </c>
      <c r="B1300">
        <v>1</v>
      </c>
      <c r="C1300">
        <v>30</v>
      </c>
      <c r="D1300">
        <f>טבלה13[[#This Row],[LengthofCycle]]+1</f>
        <v>31</v>
      </c>
      <c r="E1300" t="str">
        <f>IF(טבלה13[[#This Row],[CycleNumber]]&lt;3,"",IF(טבלה13[[#This Row],[CycleNumber]]=3,MIN(D1298:D1300),IF(I1299=3,MIN(D1297:D1299),E1299)))</f>
        <v/>
      </c>
      <c r="F1300" t="str">
        <f>IF(טבלה13[[#This Row],[CycleNumber]]&lt;3,"",IF(טבלה13[[#This Row],[CycleNumber]]=3,MAX(D1298:D1300),IF(I1299=3,MAX(D1297:D1299),F1299)))</f>
        <v/>
      </c>
      <c r="G1300" t="str">
        <f>IF(OR(טבלה13[[#This Row],[CycleNumber]]&gt;B1301,B1301=""),IF(טבלה13[[#This Row],[מספר סטייה]]=3,MIN(D1298:D1300),טבלה13[[#This Row],[מינ קבוע]]),טבלה13[[#This Row],[מינ קבוע]])</f>
        <v/>
      </c>
      <c r="H1300" t="str">
        <f>IF(OR(טבלה13[[#This Row],[CycleNumber]]&gt;B1301,B1301=""),IF(טבלה13[[#This Row],[מספר סטייה]]=3,MAX(D1298:D1300),טבלה13[[#This Row],[מקס קבוע]]),טבלה13[[#This Row],[מקס קבוע]])</f>
        <v/>
      </c>
      <c r="I130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קבוע]]&lt;&gt;E1299,1,I1299+1),0))</f>
        <v/>
      </c>
      <c r="J1300" t="str">
        <f>IF(AND(טבלה13[[#This Row],[CycleNumber]]&lt;B1301,טבלה13[[#This Row],[מקס קבוע]]&lt;&gt;""),IF(OR(טבלה13[[#This Row],[מספר סטייה]]&lt;I1301,AND(טבלה13[[#This Row],[מספר סטייה]]=3,I1301=1)),0,1),"")</f>
        <v/>
      </c>
      <c r="K1300" t="str">
        <f>IF(טבלה13[[#This Row],[מקס קבוע]]&lt;&gt;"",טבלה13[[#This Row],[מקסימום]]-טבלה13[[#This Row],[מינימום]],"")</f>
        <v/>
      </c>
      <c r="L1300">
        <f>IF(IFERROR(LOOKUP(טבלה13[[#This Row],[ClientID]],פיבוט!$A$4:$A$121),FALSE)=טבלה13[[#This Row],[ClientID]],1,0)</f>
        <v>1</v>
      </c>
      <c r="M1300" t="str">
        <f>IF(OR(טבלה13[[#This Row],[ClientID]]=A1301),"",1)</f>
        <v/>
      </c>
      <c r="N1300" s="3" t="str">
        <f>IF(טבלה13[[#This Row],[טווח]]&lt;&gt;K1299,טבלה13[[#This Row],[טווח]],"")</f>
        <v/>
      </c>
      <c r="O1300" s="3" t="str">
        <f>IF(טבלה13[[#This Row],[מניית טווחים]]&lt;&gt;"",IF(OR(30&gt;טבלה13[[#This Row],[מקסימום]],30&lt;טבלה13[[#This Row],[מינימום]]),0,1),"")</f>
        <v/>
      </c>
    </row>
    <row r="1301" spans="1:15" x14ac:dyDescent="0.25">
      <c r="A1301" t="s">
        <v>139</v>
      </c>
      <c r="B1301">
        <v>2</v>
      </c>
      <c r="C1301">
        <v>27</v>
      </c>
      <c r="D1301">
        <f>טבלה13[[#This Row],[LengthofCycle]]+1</f>
        <v>28</v>
      </c>
      <c r="E1301" t="str">
        <f>IF(טבלה13[[#This Row],[CycleNumber]]&lt;3,"",IF(טבלה13[[#This Row],[CycleNumber]]=3,MIN(D1299:D1301),IF(I1300=3,MIN(D1298:D1300),E1300)))</f>
        <v/>
      </c>
      <c r="F1301" t="str">
        <f>IF(טבלה13[[#This Row],[CycleNumber]]&lt;3,"",IF(טבלה13[[#This Row],[CycleNumber]]=3,MAX(D1299:D1301),IF(I1300=3,MAX(D1298:D1300),F1300)))</f>
        <v/>
      </c>
      <c r="G1301" t="str">
        <f>IF(OR(טבלה13[[#This Row],[CycleNumber]]&gt;B1302,B1302=""),IF(טבלה13[[#This Row],[מספר סטייה]]=3,MIN(D1299:D1301),טבלה13[[#This Row],[מינ קבוע]]),טבלה13[[#This Row],[מינ קבוע]])</f>
        <v/>
      </c>
      <c r="H1301" t="str">
        <f>IF(OR(טבלה13[[#This Row],[CycleNumber]]&gt;B1302,B1302=""),IF(טבלה13[[#This Row],[מספר סטייה]]=3,MAX(D1299:D1301),טבלה13[[#This Row],[מקס קבוע]]),טבלה13[[#This Row],[מקס קבוע]])</f>
        <v/>
      </c>
      <c r="I130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קבוע]]&lt;&gt;E1300,1,I1300+1),0))</f>
        <v/>
      </c>
      <c r="J1301" t="str">
        <f>IF(AND(טבלה13[[#This Row],[CycleNumber]]&lt;B1302,טבלה13[[#This Row],[מקס קבוע]]&lt;&gt;""),IF(OR(טבלה13[[#This Row],[מספר סטייה]]&lt;I1302,AND(טבלה13[[#This Row],[מספר סטייה]]=3,I1302=1)),0,1),"")</f>
        <v/>
      </c>
      <c r="K1301" t="str">
        <f>IF(טבלה13[[#This Row],[מקס קבוע]]&lt;&gt;"",טבלה13[[#This Row],[מקסימום]]-טבלה13[[#This Row],[מינימום]],"")</f>
        <v/>
      </c>
      <c r="L1301">
        <f>IF(IFERROR(LOOKUP(טבלה13[[#This Row],[ClientID]],פיבוט!$A$4:$A$121),FALSE)=טבלה13[[#This Row],[ClientID]],1,0)</f>
        <v>1</v>
      </c>
      <c r="M1301" t="str">
        <f>IF(OR(טבלה13[[#This Row],[ClientID]]=A1302),"",1)</f>
        <v/>
      </c>
      <c r="N1301" s="3" t="str">
        <f>IF(טבלה13[[#This Row],[טווח]]&lt;&gt;K1300,טבלה13[[#This Row],[טווח]],"")</f>
        <v/>
      </c>
      <c r="O1301" s="3" t="str">
        <f>IF(טבלה13[[#This Row],[מניית טווחים]]&lt;&gt;"",IF(OR(30&gt;טבלה13[[#This Row],[מקסימום]],30&lt;טבלה13[[#This Row],[מינימום]]),0,1),"")</f>
        <v/>
      </c>
    </row>
    <row r="1302" spans="1:15" x14ac:dyDescent="0.25">
      <c r="A1302" t="s">
        <v>139</v>
      </c>
      <c r="B1302">
        <v>3</v>
      </c>
      <c r="C1302">
        <v>29</v>
      </c>
      <c r="D1302">
        <f>טבלה13[[#This Row],[LengthofCycle]]+1</f>
        <v>30</v>
      </c>
      <c r="E1302">
        <f>IF(טבלה13[[#This Row],[CycleNumber]]&lt;3,"",IF(טבלה13[[#This Row],[CycleNumber]]=3,MIN(D1300:D1302),IF(I1301=3,MIN(D1299:D1301),E1301)))</f>
        <v>28</v>
      </c>
      <c r="F1302">
        <f>IF(טבלה13[[#This Row],[CycleNumber]]&lt;3,"",IF(טבלה13[[#This Row],[CycleNumber]]=3,MAX(D1300:D1302),IF(I1301=3,MAX(D1299:D1301),F1301)))</f>
        <v>31</v>
      </c>
      <c r="G1302">
        <f>IF(OR(טבלה13[[#This Row],[CycleNumber]]&gt;B1303,B1303=""),IF(טבלה13[[#This Row],[מספר סטייה]]=3,MIN(D1300:D1302),טבלה13[[#This Row],[מינ קבוע]]),טבלה13[[#This Row],[מינ קבוע]])</f>
        <v>28</v>
      </c>
      <c r="H1302">
        <f>IF(OR(טבלה13[[#This Row],[CycleNumber]]&gt;B1303,B1303=""),IF(טבלה13[[#This Row],[מספר סטייה]]=3,MAX(D1300:D1302),טבלה13[[#This Row],[מקס קבוע]]),טבלה13[[#This Row],[מקס קבוע]])</f>
        <v>31</v>
      </c>
      <c r="I130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קבוע]]&lt;&gt;E1301,1,I1301+1),0))</f>
        <v>0</v>
      </c>
      <c r="J1302">
        <f>IF(AND(טבלה13[[#This Row],[CycleNumber]]&lt;B1303,טבלה13[[#This Row],[מקס קבוע]]&lt;&gt;""),IF(OR(טבלה13[[#This Row],[מספר סטייה]]&lt;I1303,AND(טבלה13[[#This Row],[מספר סטייה]]=3,I1303=1)),0,1),"")</f>
        <v>0</v>
      </c>
      <c r="K1302">
        <f>IF(טבלה13[[#This Row],[מקס קבוע]]&lt;&gt;"",טבלה13[[#This Row],[מקסימום]]-טבלה13[[#This Row],[מינימום]],"")</f>
        <v>3</v>
      </c>
      <c r="L1302">
        <f>IF(IFERROR(LOOKUP(טבלה13[[#This Row],[ClientID]],פיבוט!$A$4:$A$121),FALSE)=טבלה13[[#This Row],[ClientID]],1,0)</f>
        <v>1</v>
      </c>
      <c r="M1302" t="str">
        <f>IF(OR(טבלה13[[#This Row],[ClientID]]=A1303),"",1)</f>
        <v/>
      </c>
      <c r="N1302" s="3">
        <f>IF(טבלה13[[#This Row],[טווח]]&lt;&gt;K1301,טבלה13[[#This Row],[טווח]],"")</f>
        <v>3</v>
      </c>
      <c r="O1302" s="3">
        <f>IF(טבלה13[[#This Row],[מניית טווחים]]&lt;&gt;"",IF(OR(30&gt;טבלה13[[#This Row],[מקסימום]],30&lt;טבלה13[[#This Row],[מינימום]]),0,1),"")</f>
        <v>1</v>
      </c>
    </row>
    <row r="1303" spans="1:15" x14ac:dyDescent="0.25">
      <c r="A1303" t="s">
        <v>139</v>
      </c>
      <c r="B1303">
        <v>4</v>
      </c>
      <c r="C1303">
        <v>32</v>
      </c>
      <c r="D1303">
        <f>טבלה13[[#This Row],[LengthofCycle]]+1</f>
        <v>33</v>
      </c>
      <c r="E1303">
        <f>IF(טבלה13[[#This Row],[CycleNumber]]&lt;3,"",IF(טבלה13[[#This Row],[CycleNumber]]=3,MIN(D1301:D1303),IF(I1302=3,MIN(D1300:D1302),E1302)))</f>
        <v>28</v>
      </c>
      <c r="F1303">
        <f>IF(טבלה13[[#This Row],[CycleNumber]]&lt;3,"",IF(טבלה13[[#This Row],[CycleNumber]]=3,MAX(D1301:D1303),IF(I1302=3,MAX(D1300:D1302),F1302)))</f>
        <v>31</v>
      </c>
      <c r="G1303">
        <f>IF(OR(טבלה13[[#This Row],[CycleNumber]]&gt;B1304,B1304=""),IF(טבלה13[[#This Row],[מספר סטייה]]=3,MIN(D1301:D1303),טבלה13[[#This Row],[מינ קבוע]]),טבלה13[[#This Row],[מינ קבוע]])</f>
        <v>28</v>
      </c>
      <c r="H1303">
        <f>IF(OR(טבלה13[[#This Row],[CycleNumber]]&gt;B1304,B1304=""),IF(טבלה13[[#This Row],[מספר סטייה]]=3,MAX(D1301:D1303),טבלה13[[#This Row],[מקס קבוע]]),טבלה13[[#This Row],[מקס קבוע]])</f>
        <v>31</v>
      </c>
      <c r="I130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קבוע]]&lt;&gt;E1302,1,I1302+1),0))</f>
        <v>1</v>
      </c>
      <c r="J1303">
        <f>IF(AND(טבלה13[[#This Row],[CycleNumber]]&lt;B1304,טבלה13[[#This Row],[מקס קבוע]]&lt;&gt;""),IF(OR(טבלה13[[#This Row],[מספר סטייה]]&lt;I1304,AND(טבלה13[[#This Row],[מספר סטייה]]=3,I1304=1)),0,1),"")</f>
        <v>1</v>
      </c>
      <c r="K1303">
        <f>IF(טבלה13[[#This Row],[מקס קבוע]]&lt;&gt;"",טבלה13[[#This Row],[מקסימום]]-טבלה13[[#This Row],[מינימום]],"")</f>
        <v>3</v>
      </c>
      <c r="L1303">
        <f>IF(IFERROR(LOOKUP(טבלה13[[#This Row],[ClientID]],פיבוט!$A$4:$A$121),FALSE)=טבלה13[[#This Row],[ClientID]],1,0)</f>
        <v>1</v>
      </c>
      <c r="M1303" t="str">
        <f>IF(OR(טבלה13[[#This Row],[ClientID]]=A1304),"",1)</f>
        <v/>
      </c>
      <c r="N1303" s="3" t="str">
        <f>IF(טבלה13[[#This Row],[טווח]]&lt;&gt;K1302,טבלה13[[#This Row],[טווח]],"")</f>
        <v/>
      </c>
      <c r="O1303" s="3" t="str">
        <f>IF(טבלה13[[#This Row],[מניית טווחים]]&lt;&gt;"",IF(OR(30&gt;טבלה13[[#This Row],[מקסימום]],30&lt;טבלה13[[#This Row],[מינימום]]),0,1),"")</f>
        <v/>
      </c>
    </row>
    <row r="1304" spans="1:15" x14ac:dyDescent="0.25">
      <c r="A1304" t="s">
        <v>139</v>
      </c>
      <c r="B1304">
        <v>5</v>
      </c>
      <c r="C1304">
        <v>28</v>
      </c>
      <c r="D1304">
        <f>טבלה13[[#This Row],[LengthofCycle]]+1</f>
        <v>29</v>
      </c>
      <c r="E1304">
        <f>IF(טבלה13[[#This Row],[CycleNumber]]&lt;3,"",IF(טבלה13[[#This Row],[CycleNumber]]=3,MIN(D1302:D1304),IF(I1303=3,MIN(D1301:D1303),E1303)))</f>
        <v>28</v>
      </c>
      <c r="F1304">
        <f>IF(טבלה13[[#This Row],[CycleNumber]]&lt;3,"",IF(טבלה13[[#This Row],[CycleNumber]]=3,MAX(D1302:D1304),IF(I1303=3,MAX(D1301:D1303),F1303)))</f>
        <v>31</v>
      </c>
      <c r="G1304">
        <f>IF(OR(טבלה13[[#This Row],[CycleNumber]]&gt;B1305,B1305=""),IF(טבלה13[[#This Row],[מספר סטייה]]=3,MIN(D1302:D1304),טבלה13[[#This Row],[מינ קבוע]]),טבלה13[[#This Row],[מינ קבוע]])</f>
        <v>28</v>
      </c>
      <c r="H1304">
        <f>IF(OR(טבלה13[[#This Row],[CycleNumber]]&gt;B1305,B1305=""),IF(טבלה13[[#This Row],[מספר סטייה]]=3,MAX(D1302:D1304),טבלה13[[#This Row],[מקס קבוע]]),טבלה13[[#This Row],[מקס קבוע]])</f>
        <v>31</v>
      </c>
      <c r="I130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קבוע]]&lt;&gt;E1303,1,I1303+1),0))</f>
        <v>0</v>
      </c>
      <c r="J1304">
        <f>IF(AND(טבלה13[[#This Row],[CycleNumber]]&lt;B1305,טבלה13[[#This Row],[מקס קבוע]]&lt;&gt;""),IF(OR(טבלה13[[#This Row],[מספר סטייה]]&lt;I1305,AND(טבלה13[[#This Row],[מספר סטייה]]=3,I1305=1)),0,1),"")</f>
        <v>0</v>
      </c>
      <c r="K1304">
        <f>IF(טבלה13[[#This Row],[מקס קבוע]]&lt;&gt;"",טבלה13[[#This Row],[מקסימום]]-טבלה13[[#This Row],[מינימום]],"")</f>
        <v>3</v>
      </c>
      <c r="L1304">
        <f>IF(IFERROR(LOOKUP(טבלה13[[#This Row],[ClientID]],פיבוט!$A$4:$A$121),FALSE)=טבלה13[[#This Row],[ClientID]],1,0)</f>
        <v>1</v>
      </c>
      <c r="M1304" t="str">
        <f>IF(OR(טבלה13[[#This Row],[ClientID]]=A1305),"",1)</f>
        <v/>
      </c>
      <c r="N1304" s="3" t="str">
        <f>IF(טבלה13[[#This Row],[טווח]]&lt;&gt;K1303,טבלה13[[#This Row],[טווח]],"")</f>
        <v/>
      </c>
      <c r="O1304" s="3" t="str">
        <f>IF(טבלה13[[#This Row],[מניית טווחים]]&lt;&gt;"",IF(OR(30&gt;טבלה13[[#This Row],[מקסימום]],30&lt;טבלה13[[#This Row],[מינימום]]),0,1),"")</f>
        <v/>
      </c>
    </row>
    <row r="1305" spans="1:15" x14ac:dyDescent="0.25">
      <c r="A1305" t="s">
        <v>139</v>
      </c>
      <c r="B1305">
        <v>6</v>
      </c>
      <c r="C1305">
        <v>26</v>
      </c>
      <c r="D1305">
        <f>טבלה13[[#This Row],[LengthofCycle]]+1</f>
        <v>27</v>
      </c>
      <c r="E1305">
        <f>IF(טבלה13[[#This Row],[CycleNumber]]&lt;3,"",IF(טבלה13[[#This Row],[CycleNumber]]=3,MIN(D1303:D1305),IF(I1304=3,MIN(D1302:D1304),E1304)))</f>
        <v>28</v>
      </c>
      <c r="F1305">
        <f>IF(טבלה13[[#This Row],[CycleNumber]]&lt;3,"",IF(טבלה13[[#This Row],[CycleNumber]]=3,MAX(D1303:D1305),IF(I1304=3,MAX(D1302:D1304),F1304)))</f>
        <v>31</v>
      </c>
      <c r="G1305">
        <f>IF(OR(טבלה13[[#This Row],[CycleNumber]]&gt;B1306,B1306=""),IF(טבלה13[[#This Row],[מספר סטייה]]=3,MIN(D1303:D1305),טבלה13[[#This Row],[מינ קבוע]]),טבלה13[[#This Row],[מינ קבוע]])</f>
        <v>28</v>
      </c>
      <c r="H1305">
        <f>IF(OR(טבלה13[[#This Row],[CycleNumber]]&gt;B1306,B1306=""),IF(טבלה13[[#This Row],[מספר סטייה]]=3,MAX(D1303:D1305),טבלה13[[#This Row],[מקס קבוע]]),טבלה13[[#This Row],[מקס קבוע]])</f>
        <v>31</v>
      </c>
      <c r="I130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קבוע]]&lt;&gt;E1304,1,I1304+1),0))</f>
        <v>1</v>
      </c>
      <c r="J1305">
        <f>IF(AND(טבלה13[[#This Row],[CycleNumber]]&lt;B1306,טבלה13[[#This Row],[מקס קבוע]]&lt;&gt;""),IF(OR(טבלה13[[#This Row],[מספר סטייה]]&lt;I1306,AND(טבלה13[[#This Row],[מספר סטייה]]=3,I1306=1)),0,1),"")</f>
        <v>0</v>
      </c>
      <c r="K1305">
        <f>IF(טבלה13[[#This Row],[מקס קבוע]]&lt;&gt;"",טבלה13[[#This Row],[מקסימום]]-טבלה13[[#This Row],[מינימום]],"")</f>
        <v>3</v>
      </c>
      <c r="L1305">
        <f>IF(IFERROR(LOOKUP(טבלה13[[#This Row],[ClientID]],פיבוט!$A$4:$A$121),FALSE)=טבלה13[[#This Row],[ClientID]],1,0)</f>
        <v>1</v>
      </c>
      <c r="M1305" t="str">
        <f>IF(OR(טבלה13[[#This Row],[ClientID]]=A1306),"",1)</f>
        <v/>
      </c>
      <c r="N1305" s="3" t="str">
        <f>IF(טבלה13[[#This Row],[טווח]]&lt;&gt;K1304,טבלה13[[#This Row],[טווח]],"")</f>
        <v/>
      </c>
      <c r="O1305" s="3" t="str">
        <f>IF(טבלה13[[#This Row],[מניית טווחים]]&lt;&gt;"",IF(OR(30&gt;טבלה13[[#This Row],[מקסימום]],30&lt;טבלה13[[#This Row],[מינימום]]),0,1),"")</f>
        <v/>
      </c>
    </row>
    <row r="1306" spans="1:15" x14ac:dyDescent="0.25">
      <c r="A1306" t="s">
        <v>139</v>
      </c>
      <c r="B1306">
        <v>7</v>
      </c>
      <c r="C1306">
        <v>31</v>
      </c>
      <c r="D1306">
        <f>טבלה13[[#This Row],[LengthofCycle]]+1</f>
        <v>32</v>
      </c>
      <c r="E1306">
        <f>IF(טבלה13[[#This Row],[CycleNumber]]&lt;3,"",IF(טבלה13[[#This Row],[CycleNumber]]=3,MIN(D1304:D1306),IF(I1305=3,MIN(D1303:D1305),E1305)))</f>
        <v>28</v>
      </c>
      <c r="F1306">
        <f>IF(טבלה13[[#This Row],[CycleNumber]]&lt;3,"",IF(טבלה13[[#This Row],[CycleNumber]]=3,MAX(D1304:D1306),IF(I1305=3,MAX(D1303:D1305),F1305)))</f>
        <v>31</v>
      </c>
      <c r="G1306">
        <f>IF(OR(טבלה13[[#This Row],[CycleNumber]]&gt;B1307,B1307=""),IF(טבלה13[[#This Row],[מספר סטייה]]=3,MIN(D1304:D1306),טבלה13[[#This Row],[מינ קבוע]]),טבלה13[[#This Row],[מינ קבוע]])</f>
        <v>28</v>
      </c>
      <c r="H1306">
        <f>IF(OR(טבלה13[[#This Row],[CycleNumber]]&gt;B1307,B1307=""),IF(טבלה13[[#This Row],[מספר סטייה]]=3,MAX(D1304:D1306),טבלה13[[#This Row],[מקס קבוע]]),טבלה13[[#This Row],[מקס קבוע]])</f>
        <v>31</v>
      </c>
      <c r="I130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קבוע]]&lt;&gt;E1305,1,I1305+1),0))</f>
        <v>2</v>
      </c>
      <c r="J1306">
        <f>IF(AND(טבלה13[[#This Row],[CycleNumber]]&lt;B1307,טבלה13[[#This Row],[מקס קבוע]]&lt;&gt;""),IF(OR(טבלה13[[#This Row],[מספר סטייה]]&lt;I1307,AND(טבלה13[[#This Row],[מספר סטייה]]=3,I1307=1)),0,1),"")</f>
        <v>1</v>
      </c>
      <c r="K1306">
        <f>IF(טבלה13[[#This Row],[מקס קבוע]]&lt;&gt;"",טבלה13[[#This Row],[מקסימום]]-טבלה13[[#This Row],[מינימום]],"")</f>
        <v>3</v>
      </c>
      <c r="L1306">
        <f>IF(IFERROR(LOOKUP(טבלה13[[#This Row],[ClientID]],פיבוט!$A$4:$A$121),FALSE)=טבלה13[[#This Row],[ClientID]],1,0)</f>
        <v>1</v>
      </c>
      <c r="M1306" t="str">
        <f>IF(OR(טבלה13[[#This Row],[ClientID]]=A1307),"",1)</f>
        <v/>
      </c>
      <c r="N1306" s="3" t="str">
        <f>IF(טבלה13[[#This Row],[טווח]]&lt;&gt;K1305,טבלה13[[#This Row],[טווח]],"")</f>
        <v/>
      </c>
      <c r="O1306" s="3" t="str">
        <f>IF(טבלה13[[#This Row],[מניית טווחים]]&lt;&gt;"",IF(OR(30&gt;טבלה13[[#This Row],[מקסימום]],30&lt;טבלה13[[#This Row],[מינימום]]),0,1),"")</f>
        <v/>
      </c>
    </row>
    <row r="1307" spans="1:15" x14ac:dyDescent="0.25">
      <c r="A1307" t="s">
        <v>139</v>
      </c>
      <c r="B1307">
        <v>8</v>
      </c>
      <c r="C1307">
        <v>29</v>
      </c>
      <c r="D1307">
        <f>טבלה13[[#This Row],[LengthofCycle]]+1</f>
        <v>30</v>
      </c>
      <c r="E1307">
        <f>IF(טבלה13[[#This Row],[CycleNumber]]&lt;3,"",IF(טבלה13[[#This Row],[CycleNumber]]=3,MIN(D1305:D1307),IF(I1306=3,MIN(D1304:D1306),E1306)))</f>
        <v>28</v>
      </c>
      <c r="F1307">
        <f>IF(טבלה13[[#This Row],[CycleNumber]]&lt;3,"",IF(טבלה13[[#This Row],[CycleNumber]]=3,MAX(D1305:D1307),IF(I1306=3,MAX(D1304:D1306),F1306)))</f>
        <v>31</v>
      </c>
      <c r="G1307">
        <f>IF(OR(טבלה13[[#This Row],[CycleNumber]]&gt;B1308,B1308=""),IF(טבלה13[[#This Row],[מספר סטייה]]=3,MIN(D1305:D1307),טבלה13[[#This Row],[מינ קבוע]]),טבלה13[[#This Row],[מינ קבוע]])</f>
        <v>28</v>
      </c>
      <c r="H1307">
        <f>IF(OR(טבלה13[[#This Row],[CycleNumber]]&gt;B1308,B1308=""),IF(טבלה13[[#This Row],[מספר סטייה]]=3,MAX(D1305:D1307),טבלה13[[#This Row],[מקס קבוע]]),טבלה13[[#This Row],[מקס קבוע]])</f>
        <v>31</v>
      </c>
      <c r="I130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קבוע]]&lt;&gt;E1306,1,I1306+1),0))</f>
        <v>0</v>
      </c>
      <c r="J1307">
        <f>IF(AND(טבלה13[[#This Row],[CycleNumber]]&lt;B1308,טבלה13[[#This Row],[מקס קבוע]]&lt;&gt;""),IF(OR(טבלה13[[#This Row],[מספר סטייה]]&lt;I1308,AND(טבלה13[[#This Row],[מספר סטייה]]=3,I1308=1)),0,1),"")</f>
        <v>0</v>
      </c>
      <c r="K1307">
        <f>IF(טבלה13[[#This Row],[מקס קבוע]]&lt;&gt;"",טבלה13[[#This Row],[מקסימום]]-טבלה13[[#This Row],[מינימום]],"")</f>
        <v>3</v>
      </c>
      <c r="L1307">
        <f>IF(IFERROR(LOOKUP(טבלה13[[#This Row],[ClientID]],פיבוט!$A$4:$A$121),FALSE)=טבלה13[[#This Row],[ClientID]],1,0)</f>
        <v>1</v>
      </c>
      <c r="M1307" t="str">
        <f>IF(OR(טבלה13[[#This Row],[ClientID]]=A1308),"",1)</f>
        <v/>
      </c>
      <c r="N1307" s="3" t="str">
        <f>IF(טבלה13[[#This Row],[טווח]]&lt;&gt;K1306,טבלה13[[#This Row],[טווח]],"")</f>
        <v/>
      </c>
      <c r="O1307" s="3" t="str">
        <f>IF(טבלה13[[#This Row],[מניית טווחים]]&lt;&gt;"",IF(OR(30&gt;טבלה13[[#This Row],[מקסימום]],30&lt;טבלה13[[#This Row],[מינימום]]),0,1),"")</f>
        <v/>
      </c>
    </row>
    <row r="1308" spans="1:15" x14ac:dyDescent="0.25">
      <c r="A1308" t="s">
        <v>139</v>
      </c>
      <c r="B1308">
        <v>9</v>
      </c>
      <c r="C1308">
        <v>25</v>
      </c>
      <c r="D1308">
        <f>טבלה13[[#This Row],[LengthofCycle]]+1</f>
        <v>26</v>
      </c>
      <c r="E1308">
        <f>IF(טבלה13[[#This Row],[CycleNumber]]&lt;3,"",IF(טבלה13[[#This Row],[CycleNumber]]=3,MIN(D1306:D1308),IF(I1307=3,MIN(D1305:D1307),E1307)))</f>
        <v>28</v>
      </c>
      <c r="F1308">
        <f>IF(טבלה13[[#This Row],[CycleNumber]]&lt;3,"",IF(טבלה13[[#This Row],[CycleNumber]]=3,MAX(D1306:D1308),IF(I1307=3,MAX(D1305:D1307),F1307)))</f>
        <v>31</v>
      </c>
      <c r="G1308">
        <f>IF(OR(טבלה13[[#This Row],[CycleNumber]]&gt;B1309,B1309=""),IF(טבלה13[[#This Row],[מספר סטייה]]=3,MIN(D1306:D1308),טבלה13[[#This Row],[מינ קבוע]]),טבלה13[[#This Row],[מינ קבוע]])</f>
        <v>28</v>
      </c>
      <c r="H1308">
        <f>IF(OR(טבלה13[[#This Row],[CycleNumber]]&gt;B1309,B1309=""),IF(טבלה13[[#This Row],[מספר סטייה]]=3,MAX(D1306:D1308),טבלה13[[#This Row],[מקס קבוע]]),טבלה13[[#This Row],[מקס קבוע]])</f>
        <v>31</v>
      </c>
      <c r="I130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קבוע]]&lt;&gt;E1307,1,I1307+1),0))</f>
        <v>1</v>
      </c>
      <c r="J1308">
        <f>IF(AND(טבלה13[[#This Row],[CycleNumber]]&lt;B1309,טבלה13[[#This Row],[מקס קבוע]]&lt;&gt;""),IF(OR(טבלה13[[#This Row],[מספר סטייה]]&lt;I1309,AND(טבלה13[[#This Row],[מספר סטייה]]=3,I1309=1)),0,1),"")</f>
        <v>1</v>
      </c>
      <c r="K1308">
        <f>IF(טבלה13[[#This Row],[מקס קבוע]]&lt;&gt;"",טבלה13[[#This Row],[מקסימום]]-טבלה13[[#This Row],[מינימום]],"")</f>
        <v>3</v>
      </c>
      <c r="L1308">
        <f>IF(IFERROR(LOOKUP(טבלה13[[#This Row],[ClientID]],פיבוט!$A$4:$A$121),FALSE)=טבלה13[[#This Row],[ClientID]],1,0)</f>
        <v>1</v>
      </c>
      <c r="M1308" t="str">
        <f>IF(OR(טבלה13[[#This Row],[ClientID]]=A1309),"",1)</f>
        <v/>
      </c>
      <c r="N1308" s="3" t="str">
        <f>IF(טבלה13[[#This Row],[טווח]]&lt;&gt;K1307,טבלה13[[#This Row],[טווח]],"")</f>
        <v/>
      </c>
      <c r="O1308" s="3" t="str">
        <f>IF(טבלה13[[#This Row],[מניית טווחים]]&lt;&gt;"",IF(OR(30&gt;טבלה13[[#This Row],[מקסימום]],30&lt;טבלה13[[#This Row],[מינימום]]),0,1),"")</f>
        <v/>
      </c>
    </row>
    <row r="1309" spans="1:15" x14ac:dyDescent="0.25">
      <c r="A1309" t="s">
        <v>139</v>
      </c>
      <c r="B1309">
        <v>10</v>
      </c>
      <c r="C1309">
        <v>28</v>
      </c>
      <c r="D1309">
        <f>טבלה13[[#This Row],[LengthofCycle]]+1</f>
        <v>29</v>
      </c>
      <c r="E1309">
        <f>IF(טבלה13[[#This Row],[CycleNumber]]&lt;3,"",IF(טבלה13[[#This Row],[CycleNumber]]=3,MIN(D1307:D1309),IF(I1308=3,MIN(D1306:D1308),E1308)))</f>
        <v>28</v>
      </c>
      <c r="F1309">
        <f>IF(טבלה13[[#This Row],[CycleNumber]]&lt;3,"",IF(טבלה13[[#This Row],[CycleNumber]]=3,MAX(D1307:D1309),IF(I1308=3,MAX(D1306:D1308),F1308)))</f>
        <v>31</v>
      </c>
      <c r="G1309">
        <f>IF(OR(טבלה13[[#This Row],[CycleNumber]]&gt;B1310,B1310=""),IF(טבלה13[[#This Row],[מספר סטייה]]=3,MIN(D1307:D1309),טבלה13[[#This Row],[מינ קבוע]]),טבלה13[[#This Row],[מינ קבוע]])</f>
        <v>28</v>
      </c>
      <c r="H1309">
        <f>IF(OR(טבלה13[[#This Row],[CycleNumber]]&gt;B1310,B1310=""),IF(טבלה13[[#This Row],[מספר סטייה]]=3,MAX(D1307:D1309),טבלה13[[#This Row],[מקס קבוע]]),טבלה13[[#This Row],[מקס קבוע]])</f>
        <v>31</v>
      </c>
      <c r="I130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קבוע]]&lt;&gt;E1308,1,I1308+1),0))</f>
        <v>0</v>
      </c>
      <c r="J1309">
        <f>IF(AND(טבלה13[[#This Row],[CycleNumber]]&lt;B1310,טבלה13[[#This Row],[מקס קבוע]]&lt;&gt;""),IF(OR(טבלה13[[#This Row],[מספר סטייה]]&lt;I1310,AND(טבלה13[[#This Row],[מספר סטייה]]=3,I1310=1)),0,1),"")</f>
        <v>0</v>
      </c>
      <c r="K1309">
        <f>IF(טבלה13[[#This Row],[מקס קבוע]]&lt;&gt;"",טבלה13[[#This Row],[מקסימום]]-טבלה13[[#This Row],[מינימום]],"")</f>
        <v>3</v>
      </c>
      <c r="L1309">
        <f>IF(IFERROR(LOOKUP(טבלה13[[#This Row],[ClientID]],פיבוט!$A$4:$A$121),FALSE)=טבלה13[[#This Row],[ClientID]],1,0)</f>
        <v>1</v>
      </c>
      <c r="M1309" t="str">
        <f>IF(OR(טבלה13[[#This Row],[ClientID]]=A1310),"",1)</f>
        <v/>
      </c>
      <c r="N1309" s="3" t="str">
        <f>IF(טבלה13[[#This Row],[טווח]]&lt;&gt;K1308,טבלה13[[#This Row],[טווח]],"")</f>
        <v/>
      </c>
      <c r="O1309" s="3" t="str">
        <f>IF(טבלה13[[#This Row],[מניית טווחים]]&lt;&gt;"",IF(OR(30&gt;טבלה13[[#This Row],[מקסימום]],30&lt;טבלה13[[#This Row],[מינימום]]),0,1),"")</f>
        <v/>
      </c>
    </row>
    <row r="1310" spans="1:15" x14ac:dyDescent="0.25">
      <c r="A1310" t="s">
        <v>139</v>
      </c>
      <c r="B1310">
        <v>11</v>
      </c>
      <c r="C1310">
        <v>26</v>
      </c>
      <c r="D1310">
        <f>טבלה13[[#This Row],[LengthofCycle]]+1</f>
        <v>27</v>
      </c>
      <c r="E1310">
        <f>IF(טבלה13[[#This Row],[CycleNumber]]&lt;3,"",IF(טבלה13[[#This Row],[CycleNumber]]=3,MIN(D1308:D1310),IF(I1309=3,MIN(D1307:D1309),E1309)))</f>
        <v>28</v>
      </c>
      <c r="F1310">
        <f>IF(טבלה13[[#This Row],[CycleNumber]]&lt;3,"",IF(טבלה13[[#This Row],[CycleNumber]]=3,MAX(D1308:D1310),IF(I1309=3,MAX(D1307:D1309),F1309)))</f>
        <v>31</v>
      </c>
      <c r="G1310">
        <f>IF(OR(טבלה13[[#This Row],[CycleNumber]]&gt;B1311,B1311=""),IF(טבלה13[[#This Row],[מספר סטייה]]=3,MIN(D1308:D1310),טבלה13[[#This Row],[מינ קבוע]]),טבלה13[[#This Row],[מינ קבוע]])</f>
        <v>28</v>
      </c>
      <c r="H1310">
        <f>IF(OR(טבלה13[[#This Row],[CycleNumber]]&gt;B1311,B1311=""),IF(טבלה13[[#This Row],[מספר סטייה]]=3,MAX(D1308:D1310),טבלה13[[#This Row],[מקס קבוע]]),טבלה13[[#This Row],[מקס קבוע]])</f>
        <v>31</v>
      </c>
      <c r="I131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קבוע]]&lt;&gt;E1309,1,I1309+1),0))</f>
        <v>1</v>
      </c>
      <c r="J1310">
        <f>IF(AND(טבלה13[[#This Row],[CycleNumber]]&lt;B1311,טבלה13[[#This Row],[מקס קבוע]]&lt;&gt;""),IF(OR(טבלה13[[#This Row],[מספר סטייה]]&lt;I1311,AND(טבלה13[[#This Row],[מספר סטייה]]=3,I1311=1)),0,1),"")</f>
        <v>0</v>
      </c>
      <c r="K1310">
        <f>IF(טבלה13[[#This Row],[מקס קבוע]]&lt;&gt;"",טבלה13[[#This Row],[מקסימום]]-טבלה13[[#This Row],[מינימום]],"")</f>
        <v>3</v>
      </c>
      <c r="L1310">
        <f>IF(IFERROR(LOOKUP(טבלה13[[#This Row],[ClientID]],פיבוט!$A$4:$A$121),FALSE)=טבלה13[[#This Row],[ClientID]],1,0)</f>
        <v>1</v>
      </c>
      <c r="M1310" t="str">
        <f>IF(OR(טבלה13[[#This Row],[ClientID]]=A1311),"",1)</f>
        <v/>
      </c>
      <c r="N1310" s="3" t="str">
        <f>IF(טבלה13[[#This Row],[טווח]]&lt;&gt;K1309,טבלה13[[#This Row],[טווח]],"")</f>
        <v/>
      </c>
      <c r="O1310" s="3" t="str">
        <f>IF(טבלה13[[#This Row],[מניית טווחים]]&lt;&gt;"",IF(OR(30&gt;טבלה13[[#This Row],[מקסימום]],30&lt;טבלה13[[#This Row],[מינימום]]),0,1),"")</f>
        <v/>
      </c>
    </row>
    <row r="1311" spans="1:15" x14ac:dyDescent="0.25">
      <c r="A1311" t="s">
        <v>139</v>
      </c>
      <c r="B1311">
        <v>12</v>
      </c>
      <c r="C1311">
        <v>31</v>
      </c>
      <c r="D1311">
        <f>טבלה13[[#This Row],[LengthofCycle]]+1</f>
        <v>32</v>
      </c>
      <c r="E1311">
        <f>IF(טבלה13[[#This Row],[CycleNumber]]&lt;3,"",IF(טבלה13[[#This Row],[CycleNumber]]=3,MIN(D1309:D1311),IF(I1310=3,MIN(D1308:D1310),E1310)))</f>
        <v>28</v>
      </c>
      <c r="F1311">
        <f>IF(טבלה13[[#This Row],[CycleNumber]]&lt;3,"",IF(טבלה13[[#This Row],[CycleNumber]]=3,MAX(D1309:D1311),IF(I1310=3,MAX(D1308:D1310),F1310)))</f>
        <v>31</v>
      </c>
      <c r="G1311">
        <f>IF(OR(טבלה13[[#This Row],[CycleNumber]]&gt;B1312,B1312=""),IF(טבלה13[[#This Row],[מספר סטייה]]=3,MIN(D1309:D1311),טבלה13[[#This Row],[מינ קבוע]]),טבלה13[[#This Row],[מינ קבוע]])</f>
        <v>28</v>
      </c>
      <c r="H1311">
        <f>IF(OR(טבלה13[[#This Row],[CycleNumber]]&gt;B1312,B1312=""),IF(טבלה13[[#This Row],[מספר סטייה]]=3,MAX(D1309:D1311),טבלה13[[#This Row],[מקס קבוע]]),טבלה13[[#This Row],[מקס קבוע]])</f>
        <v>31</v>
      </c>
      <c r="I131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קבוע]]&lt;&gt;E1310,1,I1310+1),0))</f>
        <v>2</v>
      </c>
      <c r="J1311">
        <f>IF(AND(טבלה13[[#This Row],[CycleNumber]]&lt;B1312,טבלה13[[#This Row],[מקס קבוע]]&lt;&gt;""),IF(OR(טבלה13[[#This Row],[מספר סטייה]]&lt;I1312,AND(טבלה13[[#This Row],[מספר סטייה]]=3,I1312=1)),0,1),"")</f>
        <v>1</v>
      </c>
      <c r="K1311">
        <f>IF(טבלה13[[#This Row],[מקס קבוע]]&lt;&gt;"",טבלה13[[#This Row],[מקסימום]]-טבלה13[[#This Row],[מינימום]],"")</f>
        <v>3</v>
      </c>
      <c r="L1311">
        <f>IF(IFERROR(LOOKUP(טבלה13[[#This Row],[ClientID]],פיבוט!$A$4:$A$121),FALSE)=טבלה13[[#This Row],[ClientID]],1,0)</f>
        <v>1</v>
      </c>
      <c r="M1311" t="str">
        <f>IF(OR(טבלה13[[#This Row],[ClientID]]=A1312),"",1)</f>
        <v/>
      </c>
      <c r="N1311" s="3" t="str">
        <f>IF(טבלה13[[#This Row],[טווח]]&lt;&gt;K1310,טבלה13[[#This Row],[טווח]],"")</f>
        <v/>
      </c>
      <c r="O1311" s="3" t="str">
        <f>IF(טבלה13[[#This Row],[מניית טווחים]]&lt;&gt;"",IF(OR(30&gt;טבלה13[[#This Row],[מקסימום]],30&lt;טבלה13[[#This Row],[מינימום]]),0,1),"")</f>
        <v/>
      </c>
    </row>
    <row r="1312" spans="1:15" x14ac:dyDescent="0.25">
      <c r="A1312" t="s">
        <v>139</v>
      </c>
      <c r="B1312">
        <v>13</v>
      </c>
      <c r="C1312">
        <v>29</v>
      </c>
      <c r="D1312">
        <f>טבלה13[[#This Row],[LengthofCycle]]+1</f>
        <v>30</v>
      </c>
      <c r="E1312">
        <f>IF(טבלה13[[#This Row],[CycleNumber]]&lt;3,"",IF(טבלה13[[#This Row],[CycleNumber]]=3,MIN(D1310:D1312),IF(I1311=3,MIN(D1309:D1311),E1311)))</f>
        <v>28</v>
      </c>
      <c r="F1312">
        <f>IF(טבלה13[[#This Row],[CycleNumber]]&lt;3,"",IF(טבלה13[[#This Row],[CycleNumber]]=3,MAX(D1310:D1312),IF(I1311=3,MAX(D1309:D1311),F1311)))</f>
        <v>31</v>
      </c>
      <c r="G1312">
        <f>IF(OR(טבלה13[[#This Row],[CycleNumber]]&gt;B1313,B1313=""),IF(טבלה13[[#This Row],[מספר סטייה]]=3,MIN(D1310:D1312),טבלה13[[#This Row],[מינ קבוע]]),טבלה13[[#This Row],[מינ קבוע]])</f>
        <v>28</v>
      </c>
      <c r="H1312">
        <f>IF(OR(טבלה13[[#This Row],[CycleNumber]]&gt;B1313,B1313=""),IF(טבלה13[[#This Row],[מספר סטייה]]=3,MAX(D1310:D1312),טבלה13[[#This Row],[מקס קבוע]]),טבלה13[[#This Row],[מקס קבוע]])</f>
        <v>31</v>
      </c>
      <c r="I131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קבוע]]&lt;&gt;E1311,1,I1311+1),0))</f>
        <v>0</v>
      </c>
      <c r="J1312" t="str">
        <f>IF(AND(טבלה13[[#This Row],[CycleNumber]]&lt;B1313,טבלה13[[#This Row],[מקס קבוע]]&lt;&gt;""),IF(OR(טבלה13[[#This Row],[מספר סטייה]]&lt;I1313,AND(טבלה13[[#This Row],[מספר סטייה]]=3,I1313=1)),0,1),"")</f>
        <v/>
      </c>
      <c r="K1312">
        <f>IF(טבלה13[[#This Row],[מקס קבוע]]&lt;&gt;"",טבלה13[[#This Row],[מקסימום]]-טבלה13[[#This Row],[מינימום]],"")</f>
        <v>3</v>
      </c>
      <c r="L1312">
        <f>IF(IFERROR(LOOKUP(טבלה13[[#This Row],[ClientID]],פיבוט!$A$4:$A$121),FALSE)=טבלה13[[#This Row],[ClientID]],1,0)</f>
        <v>1</v>
      </c>
      <c r="M1312">
        <f>IF(OR(טבלה13[[#This Row],[ClientID]]=A1313),"",1)</f>
        <v>1</v>
      </c>
      <c r="N1312" s="3" t="str">
        <f>IF(טבלה13[[#This Row],[טווח]]&lt;&gt;K1311,טבלה13[[#This Row],[טווח]],"")</f>
        <v/>
      </c>
      <c r="O1312" s="3" t="str">
        <f>IF(טבלה13[[#This Row],[מניית טווחים]]&lt;&gt;"",IF(OR(30&gt;טבלה13[[#This Row],[מקסימום]],30&lt;טבלה13[[#This Row],[מינימום]]),0,1),"")</f>
        <v/>
      </c>
    </row>
    <row r="1313" spans="1:15" x14ac:dyDescent="0.25">
      <c r="A1313" t="s">
        <v>141</v>
      </c>
      <c r="B1313">
        <v>1</v>
      </c>
      <c r="C1313">
        <v>37</v>
      </c>
      <c r="D1313">
        <f>טבלה13[[#This Row],[LengthofCycle]]+1</f>
        <v>38</v>
      </c>
      <c r="E1313" t="str">
        <f>IF(טבלה13[[#This Row],[CycleNumber]]&lt;3,"",IF(טבלה13[[#This Row],[CycleNumber]]=3,MIN(D1311:D1313),IF(I1312=3,MIN(D1310:D1312),E1312)))</f>
        <v/>
      </c>
      <c r="F1313" t="str">
        <f>IF(טבלה13[[#This Row],[CycleNumber]]&lt;3,"",IF(טבלה13[[#This Row],[CycleNumber]]=3,MAX(D1311:D1313),IF(I1312=3,MAX(D1310:D1312),F1312)))</f>
        <v/>
      </c>
      <c r="G1313" t="str">
        <f>IF(OR(טבלה13[[#This Row],[CycleNumber]]&gt;B1314,B1314=""),IF(טבלה13[[#This Row],[מספר סטייה]]=3,MIN(D1311:D1313),טבלה13[[#This Row],[מינ קבוע]]),טבלה13[[#This Row],[מינ קבוע]])</f>
        <v/>
      </c>
      <c r="H1313" t="str">
        <f>IF(OR(טבלה13[[#This Row],[CycleNumber]]&gt;B1314,B1314=""),IF(טבלה13[[#This Row],[מספר סטייה]]=3,MAX(D1311:D1313),טבלה13[[#This Row],[מקס קבוע]]),טבלה13[[#This Row],[מקס קבוע]])</f>
        <v/>
      </c>
      <c r="I131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קבוע]]&lt;&gt;E1312,1,I1312+1),0))</f>
        <v/>
      </c>
      <c r="J1313" t="str">
        <f>IF(AND(טבלה13[[#This Row],[CycleNumber]]&lt;B1314,טבלה13[[#This Row],[מקס קבוע]]&lt;&gt;""),IF(OR(טבלה13[[#This Row],[מספר סטייה]]&lt;I1314,AND(טבלה13[[#This Row],[מספר סטייה]]=3,I1314=1)),0,1),"")</f>
        <v/>
      </c>
      <c r="K1313" t="str">
        <f>IF(טבלה13[[#This Row],[מקס קבוע]]&lt;&gt;"",טבלה13[[#This Row],[מקסימום]]-טבלה13[[#This Row],[מינימום]],"")</f>
        <v/>
      </c>
      <c r="L1313">
        <f>IF(IFERROR(LOOKUP(טבלה13[[#This Row],[ClientID]],פיבוט!$A$4:$A$121),FALSE)=טבלה13[[#This Row],[ClientID]],1,0)</f>
        <v>1</v>
      </c>
      <c r="M1313" t="str">
        <f>IF(OR(טבלה13[[#This Row],[ClientID]]=A1314),"",1)</f>
        <v/>
      </c>
      <c r="N1313" s="3" t="str">
        <f>IF(טבלה13[[#This Row],[טווח]]&lt;&gt;K1312,טבלה13[[#This Row],[טווח]],"")</f>
        <v/>
      </c>
      <c r="O1313" s="3" t="str">
        <f>IF(טבלה13[[#This Row],[מניית טווחים]]&lt;&gt;"",IF(OR(30&gt;טבלה13[[#This Row],[מקסימום]],30&lt;טבלה13[[#This Row],[מינימום]]),0,1),"")</f>
        <v/>
      </c>
    </row>
    <row r="1314" spans="1:15" x14ac:dyDescent="0.25">
      <c r="A1314" t="s">
        <v>141</v>
      </c>
      <c r="B1314">
        <v>2</v>
      </c>
      <c r="C1314">
        <v>40</v>
      </c>
      <c r="D1314">
        <f>טבלה13[[#This Row],[LengthofCycle]]+1</f>
        <v>41</v>
      </c>
      <c r="E1314" t="str">
        <f>IF(טבלה13[[#This Row],[CycleNumber]]&lt;3,"",IF(טבלה13[[#This Row],[CycleNumber]]=3,MIN(D1312:D1314),IF(I1313=3,MIN(D1311:D1313),E1313)))</f>
        <v/>
      </c>
      <c r="F1314" t="str">
        <f>IF(טבלה13[[#This Row],[CycleNumber]]&lt;3,"",IF(טבלה13[[#This Row],[CycleNumber]]=3,MAX(D1312:D1314),IF(I1313=3,MAX(D1311:D1313),F1313)))</f>
        <v/>
      </c>
      <c r="G1314" t="str">
        <f>IF(OR(טבלה13[[#This Row],[CycleNumber]]&gt;B1315,B1315=""),IF(טבלה13[[#This Row],[מספר סטייה]]=3,MIN(D1312:D1314),טבלה13[[#This Row],[מינ קבוע]]),טבלה13[[#This Row],[מינ קבוע]])</f>
        <v/>
      </c>
      <c r="H1314" t="str">
        <f>IF(OR(טבלה13[[#This Row],[CycleNumber]]&gt;B1315,B1315=""),IF(טבלה13[[#This Row],[מספר סטייה]]=3,MAX(D1312:D1314),טבלה13[[#This Row],[מקס קבוע]]),טבלה13[[#This Row],[מקס קבוע]])</f>
        <v/>
      </c>
      <c r="I131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קבוע]]&lt;&gt;E1313,1,I1313+1),0))</f>
        <v/>
      </c>
      <c r="J1314" t="str">
        <f>IF(AND(טבלה13[[#This Row],[CycleNumber]]&lt;B1315,טבלה13[[#This Row],[מקס קבוע]]&lt;&gt;""),IF(OR(טבלה13[[#This Row],[מספר סטייה]]&lt;I1315,AND(טבלה13[[#This Row],[מספר סטייה]]=3,I1315=1)),0,1),"")</f>
        <v/>
      </c>
      <c r="K1314" t="str">
        <f>IF(טבלה13[[#This Row],[מקס קבוע]]&lt;&gt;"",טבלה13[[#This Row],[מקסימום]]-טבלה13[[#This Row],[מינימום]],"")</f>
        <v/>
      </c>
      <c r="L1314">
        <f>IF(IFERROR(LOOKUP(טבלה13[[#This Row],[ClientID]],פיבוט!$A$4:$A$121),FALSE)=טבלה13[[#This Row],[ClientID]],1,0)</f>
        <v>1</v>
      </c>
      <c r="M1314" t="str">
        <f>IF(OR(טבלה13[[#This Row],[ClientID]]=A1315),"",1)</f>
        <v/>
      </c>
      <c r="N1314" s="3" t="str">
        <f>IF(טבלה13[[#This Row],[טווח]]&lt;&gt;K1313,טבלה13[[#This Row],[טווח]],"")</f>
        <v/>
      </c>
      <c r="O1314" s="3" t="str">
        <f>IF(טבלה13[[#This Row],[מניית טווחים]]&lt;&gt;"",IF(OR(30&gt;טבלה13[[#This Row],[מקסימום]],30&lt;טבלה13[[#This Row],[מינימום]]),0,1),"")</f>
        <v/>
      </c>
    </row>
    <row r="1315" spans="1:15" x14ac:dyDescent="0.25">
      <c r="A1315" t="s">
        <v>141</v>
      </c>
      <c r="B1315">
        <v>3</v>
      </c>
      <c r="C1315">
        <v>39</v>
      </c>
      <c r="D1315">
        <f>טבלה13[[#This Row],[LengthofCycle]]+1</f>
        <v>40</v>
      </c>
      <c r="E1315">
        <f>IF(טבלה13[[#This Row],[CycleNumber]]&lt;3,"",IF(טבלה13[[#This Row],[CycleNumber]]=3,MIN(D1313:D1315),IF(I1314=3,MIN(D1312:D1314),E1314)))</f>
        <v>38</v>
      </c>
      <c r="F1315">
        <f>IF(טבלה13[[#This Row],[CycleNumber]]&lt;3,"",IF(טבלה13[[#This Row],[CycleNumber]]=3,MAX(D1313:D1315),IF(I1314=3,MAX(D1312:D1314),F1314)))</f>
        <v>41</v>
      </c>
      <c r="G1315">
        <f>IF(OR(טבלה13[[#This Row],[CycleNumber]]&gt;B1316,B1316=""),IF(טבלה13[[#This Row],[מספר סטייה]]=3,MIN(D1313:D1315),טבלה13[[#This Row],[מינ קבוע]]),טבלה13[[#This Row],[מינ קבוע]])</f>
        <v>38</v>
      </c>
      <c r="H1315">
        <f>IF(OR(טבלה13[[#This Row],[CycleNumber]]&gt;B1316,B1316=""),IF(טבלה13[[#This Row],[מספר סטייה]]=3,MAX(D1313:D1315),טבלה13[[#This Row],[מקס קבוע]]),טבלה13[[#This Row],[מקס קבוע]])</f>
        <v>41</v>
      </c>
      <c r="I131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קבוע]]&lt;&gt;E1314,1,I1314+1),0))</f>
        <v>0</v>
      </c>
      <c r="J1315">
        <f>IF(AND(טבלה13[[#This Row],[CycleNumber]]&lt;B1316,טבלה13[[#This Row],[מקס קבוע]]&lt;&gt;""),IF(OR(טבלה13[[#This Row],[מספר סטייה]]&lt;I1316,AND(טבלה13[[#This Row],[מספר סטייה]]=3,I1316=1)),0,1),"")</f>
        <v>0</v>
      </c>
      <c r="K1315">
        <f>IF(טבלה13[[#This Row],[מקס קבוע]]&lt;&gt;"",טבלה13[[#This Row],[מקסימום]]-טבלה13[[#This Row],[מינימום]],"")</f>
        <v>3</v>
      </c>
      <c r="L1315">
        <f>IF(IFERROR(LOOKUP(טבלה13[[#This Row],[ClientID]],פיבוט!$A$4:$A$121),FALSE)=טבלה13[[#This Row],[ClientID]],1,0)</f>
        <v>1</v>
      </c>
      <c r="M1315" t="str">
        <f>IF(OR(טבלה13[[#This Row],[ClientID]]=A1316),"",1)</f>
        <v/>
      </c>
      <c r="N1315" s="3">
        <f>IF(טבלה13[[#This Row],[טווח]]&lt;&gt;K1314,טבלה13[[#This Row],[טווח]],"")</f>
        <v>3</v>
      </c>
      <c r="O1315" s="3">
        <f>IF(טבלה13[[#This Row],[מניית טווחים]]&lt;&gt;"",IF(OR(30&gt;טבלה13[[#This Row],[מקסימום]],30&lt;טבלה13[[#This Row],[מינימום]]),0,1),"")</f>
        <v>0</v>
      </c>
    </row>
    <row r="1316" spans="1:15" x14ac:dyDescent="0.25">
      <c r="A1316" t="s">
        <v>141</v>
      </c>
      <c r="B1316">
        <v>4</v>
      </c>
      <c r="C1316">
        <v>30</v>
      </c>
      <c r="D1316">
        <f>טבלה13[[#This Row],[LengthofCycle]]+1</f>
        <v>31</v>
      </c>
      <c r="E1316">
        <f>IF(טבלה13[[#This Row],[CycleNumber]]&lt;3,"",IF(טבלה13[[#This Row],[CycleNumber]]=3,MIN(D1314:D1316),IF(I1315=3,MIN(D1313:D1315),E1315)))</f>
        <v>38</v>
      </c>
      <c r="F1316">
        <f>IF(טבלה13[[#This Row],[CycleNumber]]&lt;3,"",IF(טבלה13[[#This Row],[CycleNumber]]=3,MAX(D1314:D1316),IF(I1315=3,MAX(D1313:D1315),F1315)))</f>
        <v>41</v>
      </c>
      <c r="G1316">
        <f>IF(OR(טבלה13[[#This Row],[CycleNumber]]&gt;B1317,B1317=""),IF(טבלה13[[#This Row],[מספר סטייה]]=3,MIN(D1314:D1316),טבלה13[[#This Row],[מינ קבוע]]),טבלה13[[#This Row],[מינ קבוע]])</f>
        <v>38</v>
      </c>
      <c r="H1316">
        <f>IF(OR(טבלה13[[#This Row],[CycleNumber]]&gt;B1317,B1317=""),IF(טבלה13[[#This Row],[מספר סטייה]]=3,MAX(D1314:D1316),טבלה13[[#This Row],[מקס קבוע]]),טבלה13[[#This Row],[מקס קבוע]])</f>
        <v>41</v>
      </c>
      <c r="I131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קבוע]]&lt;&gt;E1315,1,I1315+1),0))</f>
        <v>1</v>
      </c>
      <c r="J1316">
        <f>IF(AND(טבלה13[[#This Row],[CycleNumber]]&lt;B1317,טבלה13[[#This Row],[מקס קבוע]]&lt;&gt;""),IF(OR(טבלה13[[#This Row],[מספר סטייה]]&lt;I1317,AND(טבלה13[[#This Row],[מספר סטייה]]=3,I1317=1)),0,1),"")</f>
        <v>0</v>
      </c>
      <c r="K1316">
        <f>IF(טבלה13[[#This Row],[מקס קבוע]]&lt;&gt;"",טבלה13[[#This Row],[מקסימום]]-טבלה13[[#This Row],[מינימום]],"")</f>
        <v>3</v>
      </c>
      <c r="L1316">
        <f>IF(IFERROR(LOOKUP(טבלה13[[#This Row],[ClientID]],פיבוט!$A$4:$A$121),FALSE)=טבלה13[[#This Row],[ClientID]],1,0)</f>
        <v>1</v>
      </c>
      <c r="M1316" t="str">
        <f>IF(OR(טבלה13[[#This Row],[ClientID]]=A1317),"",1)</f>
        <v/>
      </c>
      <c r="N1316" s="3" t="str">
        <f>IF(טבלה13[[#This Row],[טווח]]&lt;&gt;K1315,טבלה13[[#This Row],[טווח]],"")</f>
        <v/>
      </c>
      <c r="O1316" s="3" t="str">
        <f>IF(טבלה13[[#This Row],[מניית טווחים]]&lt;&gt;"",IF(OR(30&gt;טבלה13[[#This Row],[מקסימום]],30&lt;טבלה13[[#This Row],[מינימום]]),0,1),"")</f>
        <v/>
      </c>
    </row>
    <row r="1317" spans="1:15" x14ac:dyDescent="0.25">
      <c r="A1317" t="s">
        <v>141</v>
      </c>
      <c r="B1317">
        <v>5</v>
      </c>
      <c r="C1317">
        <v>29</v>
      </c>
      <c r="D1317">
        <f>טבלה13[[#This Row],[LengthofCycle]]+1</f>
        <v>30</v>
      </c>
      <c r="E1317">
        <f>IF(טבלה13[[#This Row],[CycleNumber]]&lt;3,"",IF(טבלה13[[#This Row],[CycleNumber]]=3,MIN(D1315:D1317),IF(I1316=3,MIN(D1314:D1316),E1316)))</f>
        <v>38</v>
      </c>
      <c r="F1317">
        <f>IF(טבלה13[[#This Row],[CycleNumber]]&lt;3,"",IF(טבלה13[[#This Row],[CycleNumber]]=3,MAX(D1315:D1317),IF(I1316=3,MAX(D1314:D1316),F1316)))</f>
        <v>41</v>
      </c>
      <c r="G1317">
        <f>IF(OR(טבלה13[[#This Row],[CycleNumber]]&gt;B1318,B1318=""),IF(טבלה13[[#This Row],[מספר סטייה]]=3,MIN(D1315:D1317),טבלה13[[#This Row],[מינ קבוע]]),טבלה13[[#This Row],[מינ קבוע]])</f>
        <v>38</v>
      </c>
      <c r="H1317">
        <f>IF(OR(טבלה13[[#This Row],[CycleNumber]]&gt;B1318,B1318=""),IF(טבלה13[[#This Row],[מספר סטייה]]=3,MAX(D1315:D1317),טבלה13[[#This Row],[מקס קבוע]]),טבלה13[[#This Row],[מקס קבוע]])</f>
        <v>41</v>
      </c>
      <c r="I131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קבוע]]&lt;&gt;E1316,1,I1316+1),0))</f>
        <v>2</v>
      </c>
      <c r="J1317">
        <f>IF(AND(טבלה13[[#This Row],[CycleNumber]]&lt;B1318,טבלה13[[#This Row],[מקס קבוע]]&lt;&gt;""),IF(OR(טבלה13[[#This Row],[מספר סטייה]]&lt;I1318,AND(טבלה13[[#This Row],[מספר סטייה]]=3,I1318=1)),0,1),"")</f>
        <v>0</v>
      </c>
      <c r="K1317">
        <f>IF(טבלה13[[#This Row],[מקס קבוע]]&lt;&gt;"",טבלה13[[#This Row],[מקסימום]]-טבלה13[[#This Row],[מינימום]],"")</f>
        <v>3</v>
      </c>
      <c r="L1317">
        <f>IF(IFERROR(LOOKUP(טבלה13[[#This Row],[ClientID]],פיבוט!$A$4:$A$121),FALSE)=טבלה13[[#This Row],[ClientID]],1,0)</f>
        <v>1</v>
      </c>
      <c r="M1317" t="str">
        <f>IF(OR(טבלה13[[#This Row],[ClientID]]=A1318),"",1)</f>
        <v/>
      </c>
      <c r="N1317" s="3" t="str">
        <f>IF(טבלה13[[#This Row],[טווח]]&lt;&gt;K1316,טבלה13[[#This Row],[טווח]],"")</f>
        <v/>
      </c>
      <c r="O1317" s="3" t="str">
        <f>IF(טבלה13[[#This Row],[מניית טווחים]]&lt;&gt;"",IF(OR(30&gt;טבלה13[[#This Row],[מקסימום]],30&lt;טבלה13[[#This Row],[מינימום]]),0,1),"")</f>
        <v/>
      </c>
    </row>
    <row r="1318" spans="1:15" x14ac:dyDescent="0.25">
      <c r="A1318" t="s">
        <v>141</v>
      </c>
      <c r="B1318">
        <v>6</v>
      </c>
      <c r="C1318">
        <v>35</v>
      </c>
      <c r="D1318">
        <f>טבלה13[[#This Row],[LengthofCycle]]+1</f>
        <v>36</v>
      </c>
      <c r="E1318">
        <f>IF(טבלה13[[#This Row],[CycleNumber]]&lt;3,"",IF(טבלה13[[#This Row],[CycleNumber]]=3,MIN(D1316:D1318),IF(I1317=3,MIN(D1315:D1317),E1317)))</f>
        <v>38</v>
      </c>
      <c r="F1318">
        <f>IF(טבלה13[[#This Row],[CycleNumber]]&lt;3,"",IF(טבלה13[[#This Row],[CycleNumber]]=3,MAX(D1316:D1318),IF(I1317=3,MAX(D1315:D1317),F1317)))</f>
        <v>41</v>
      </c>
      <c r="G1318">
        <f>IF(OR(טבלה13[[#This Row],[CycleNumber]]&gt;B1319,B1319=""),IF(טבלה13[[#This Row],[מספר סטייה]]=3,MIN(D1316:D1318),טבלה13[[#This Row],[מינ קבוע]]),טבלה13[[#This Row],[מינ קבוע]])</f>
        <v>38</v>
      </c>
      <c r="H1318">
        <f>IF(OR(טבלה13[[#This Row],[CycleNumber]]&gt;B1319,B1319=""),IF(טבלה13[[#This Row],[מספר סטייה]]=3,MAX(D1316:D1318),טבלה13[[#This Row],[מקס קבוע]]),טבלה13[[#This Row],[מקס קבוע]])</f>
        <v>41</v>
      </c>
      <c r="I131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קבוע]]&lt;&gt;E1317,1,I1317+1),0))</f>
        <v>3</v>
      </c>
      <c r="J1318">
        <f>IF(AND(טבלה13[[#This Row],[CycleNumber]]&lt;B1319,טבלה13[[#This Row],[מקס קבוע]]&lt;&gt;""),IF(OR(טבלה13[[#This Row],[מספר סטייה]]&lt;I1319,AND(טבלה13[[#This Row],[מספר סטייה]]=3,I1319=1)),0,1),"")</f>
        <v>1</v>
      </c>
      <c r="K1318">
        <f>IF(טבלה13[[#This Row],[מקס קבוע]]&lt;&gt;"",טבלה13[[#This Row],[מקסימום]]-טבלה13[[#This Row],[מינימום]],"")</f>
        <v>3</v>
      </c>
      <c r="L1318">
        <f>IF(IFERROR(LOOKUP(טבלה13[[#This Row],[ClientID]],פיבוט!$A$4:$A$121),FALSE)=טבלה13[[#This Row],[ClientID]],1,0)</f>
        <v>1</v>
      </c>
      <c r="M1318" t="str">
        <f>IF(OR(טבלה13[[#This Row],[ClientID]]=A1319),"",1)</f>
        <v/>
      </c>
      <c r="N1318" s="3" t="str">
        <f>IF(טבלה13[[#This Row],[טווח]]&lt;&gt;K1317,טבלה13[[#This Row],[טווח]],"")</f>
        <v/>
      </c>
      <c r="O1318" s="3" t="str">
        <f>IF(טבלה13[[#This Row],[מניית טווחים]]&lt;&gt;"",IF(OR(30&gt;טבלה13[[#This Row],[מקסימום]],30&lt;טבלה13[[#This Row],[מינימום]]),0,1),"")</f>
        <v/>
      </c>
    </row>
    <row r="1319" spans="1:15" x14ac:dyDescent="0.25">
      <c r="A1319" t="s">
        <v>141</v>
      </c>
      <c r="B1319">
        <v>7</v>
      </c>
      <c r="C1319">
        <v>29</v>
      </c>
      <c r="D1319">
        <f>טבלה13[[#This Row],[LengthofCycle]]+1</f>
        <v>30</v>
      </c>
      <c r="E1319">
        <f>IF(טבלה13[[#This Row],[CycleNumber]]&lt;3,"",IF(טבלה13[[#This Row],[CycleNumber]]=3,MIN(D1317:D1319),IF(I1318=3,MIN(D1316:D1318),E1318)))</f>
        <v>30</v>
      </c>
      <c r="F1319">
        <f>IF(טבלה13[[#This Row],[CycleNumber]]&lt;3,"",IF(טבלה13[[#This Row],[CycleNumber]]=3,MAX(D1317:D1319),IF(I1318=3,MAX(D1316:D1318),F1318)))</f>
        <v>36</v>
      </c>
      <c r="G1319">
        <f>IF(OR(טבלה13[[#This Row],[CycleNumber]]&gt;B1320,B1320=""),IF(טבלה13[[#This Row],[מספר סטייה]]=3,MIN(D1317:D1319),טבלה13[[#This Row],[מינ קבוע]]),טבלה13[[#This Row],[מינ קבוע]])</f>
        <v>30</v>
      </c>
      <c r="H1319">
        <f>IF(OR(טבלה13[[#This Row],[CycleNumber]]&gt;B1320,B1320=""),IF(טבלה13[[#This Row],[מספר סטייה]]=3,MAX(D1317:D1319),טבלה13[[#This Row],[מקס קבוע]]),טבלה13[[#This Row],[מקס קבוע]])</f>
        <v>36</v>
      </c>
      <c r="I131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קבוע]]&lt;&gt;E1318,1,I1318+1),0))</f>
        <v>0</v>
      </c>
      <c r="J1319">
        <f>IF(AND(טבלה13[[#This Row],[CycleNumber]]&lt;B1320,טבלה13[[#This Row],[מקס קבוע]]&lt;&gt;""),IF(OR(טבלה13[[#This Row],[מספר סטייה]]&lt;I1320,AND(טבלה13[[#This Row],[מספר סטייה]]=3,I1320=1)),0,1),"")</f>
        <v>1</v>
      </c>
      <c r="K1319">
        <f>IF(טבלה13[[#This Row],[מקס קבוע]]&lt;&gt;"",טבלה13[[#This Row],[מקסימום]]-טבלה13[[#This Row],[מינימום]],"")</f>
        <v>6</v>
      </c>
      <c r="L1319">
        <f>IF(IFERROR(LOOKUP(טבלה13[[#This Row],[ClientID]],פיבוט!$A$4:$A$121),FALSE)=טבלה13[[#This Row],[ClientID]],1,0)</f>
        <v>1</v>
      </c>
      <c r="M1319" t="str">
        <f>IF(OR(טבלה13[[#This Row],[ClientID]]=A1320),"",1)</f>
        <v/>
      </c>
      <c r="N1319" s="3">
        <f>IF(טבלה13[[#This Row],[טווח]]&lt;&gt;K1318,טבלה13[[#This Row],[טווח]],"")</f>
        <v>6</v>
      </c>
      <c r="O1319" s="3">
        <f>IF(טבלה13[[#This Row],[מניית טווחים]]&lt;&gt;"",IF(OR(30&gt;טבלה13[[#This Row],[מקסימום]],30&lt;טבלה13[[#This Row],[מינימום]]),0,1),"")</f>
        <v>1</v>
      </c>
    </row>
    <row r="1320" spans="1:15" x14ac:dyDescent="0.25">
      <c r="A1320" t="s">
        <v>141</v>
      </c>
      <c r="B1320">
        <v>8</v>
      </c>
      <c r="C1320">
        <v>33</v>
      </c>
      <c r="D1320">
        <f>טבלה13[[#This Row],[LengthofCycle]]+1</f>
        <v>34</v>
      </c>
      <c r="E1320">
        <f>IF(טבלה13[[#This Row],[CycleNumber]]&lt;3,"",IF(טבלה13[[#This Row],[CycleNumber]]=3,MIN(D1318:D1320),IF(I1319=3,MIN(D1317:D1319),E1319)))</f>
        <v>30</v>
      </c>
      <c r="F1320">
        <f>IF(טבלה13[[#This Row],[CycleNumber]]&lt;3,"",IF(טבלה13[[#This Row],[CycleNumber]]=3,MAX(D1318:D1320),IF(I1319=3,MAX(D1317:D1319),F1319)))</f>
        <v>36</v>
      </c>
      <c r="G1320">
        <f>IF(OR(טבלה13[[#This Row],[CycleNumber]]&gt;B1321,B1321=""),IF(טבלה13[[#This Row],[מספר סטייה]]=3,MIN(D1318:D1320),טבלה13[[#This Row],[מינ קבוע]]),טבלה13[[#This Row],[מינ קבוע]])</f>
        <v>30</v>
      </c>
      <c r="H1320">
        <f>IF(OR(טבלה13[[#This Row],[CycleNumber]]&gt;B1321,B1321=""),IF(טבלה13[[#This Row],[מספר סטייה]]=3,MAX(D1318:D1320),טבלה13[[#This Row],[מקס קבוע]]),טבלה13[[#This Row],[מקס קבוע]])</f>
        <v>36</v>
      </c>
      <c r="I132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קבוע]]&lt;&gt;E1319,1,I1319+1),0))</f>
        <v>0</v>
      </c>
      <c r="J1320">
        <f>IF(AND(טבלה13[[#This Row],[CycleNumber]]&lt;B1321,טבלה13[[#This Row],[מקס קבוע]]&lt;&gt;""),IF(OR(טבלה13[[#This Row],[מספר סטייה]]&lt;I1321,AND(טבלה13[[#This Row],[מספר סטייה]]=3,I1321=1)),0,1),"")</f>
        <v>1</v>
      </c>
      <c r="K1320">
        <f>IF(טבלה13[[#This Row],[מקס קבוע]]&lt;&gt;"",טבלה13[[#This Row],[מקסימום]]-טבלה13[[#This Row],[מינימום]],"")</f>
        <v>6</v>
      </c>
      <c r="L1320">
        <f>IF(IFERROR(LOOKUP(טבלה13[[#This Row],[ClientID]],פיבוט!$A$4:$A$121),FALSE)=טבלה13[[#This Row],[ClientID]],1,0)</f>
        <v>1</v>
      </c>
      <c r="M1320" t="str">
        <f>IF(OR(טבלה13[[#This Row],[ClientID]]=A1321),"",1)</f>
        <v/>
      </c>
      <c r="N1320" s="3" t="str">
        <f>IF(טבלה13[[#This Row],[טווח]]&lt;&gt;K1319,טבלה13[[#This Row],[טווח]],"")</f>
        <v/>
      </c>
      <c r="O1320" s="3" t="str">
        <f>IF(טבלה13[[#This Row],[מניית טווחים]]&lt;&gt;"",IF(OR(30&gt;טבלה13[[#This Row],[מקסימום]],30&lt;טבלה13[[#This Row],[מינימום]]),0,1),"")</f>
        <v/>
      </c>
    </row>
    <row r="1321" spans="1:15" x14ac:dyDescent="0.25">
      <c r="A1321" t="s">
        <v>141</v>
      </c>
      <c r="B1321">
        <v>9</v>
      </c>
      <c r="C1321">
        <v>32</v>
      </c>
      <c r="D1321">
        <f>טבלה13[[#This Row],[LengthofCycle]]+1</f>
        <v>33</v>
      </c>
      <c r="E1321">
        <f>IF(טבלה13[[#This Row],[CycleNumber]]&lt;3,"",IF(טבלה13[[#This Row],[CycleNumber]]=3,MIN(D1319:D1321),IF(I1320=3,MIN(D1318:D1320),E1320)))</f>
        <v>30</v>
      </c>
      <c r="F1321">
        <f>IF(טבלה13[[#This Row],[CycleNumber]]&lt;3,"",IF(טבלה13[[#This Row],[CycleNumber]]=3,MAX(D1319:D1321),IF(I1320=3,MAX(D1318:D1320),F1320)))</f>
        <v>36</v>
      </c>
      <c r="G1321">
        <f>IF(OR(טבלה13[[#This Row],[CycleNumber]]&gt;B1322,B1322=""),IF(טבלה13[[#This Row],[מספר סטייה]]=3,MIN(D1319:D1321),טבלה13[[#This Row],[מינ קבוע]]),טבלה13[[#This Row],[מינ קבוע]])</f>
        <v>30</v>
      </c>
      <c r="H1321">
        <f>IF(OR(טבלה13[[#This Row],[CycleNumber]]&gt;B1322,B1322=""),IF(טבלה13[[#This Row],[מספר סטייה]]=3,MAX(D1319:D1321),טבלה13[[#This Row],[מקס קבוע]]),טבלה13[[#This Row],[מקס קבוע]])</f>
        <v>36</v>
      </c>
      <c r="I132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קבוע]]&lt;&gt;E1320,1,I1320+1),0))</f>
        <v>0</v>
      </c>
      <c r="J1321">
        <f>IF(AND(טבלה13[[#This Row],[CycleNumber]]&lt;B1322,טבלה13[[#This Row],[מקס קבוע]]&lt;&gt;""),IF(OR(טבלה13[[#This Row],[מספר סטייה]]&lt;I1322,AND(טבלה13[[#This Row],[מספר סטייה]]=3,I1322=1)),0,1),"")</f>
        <v>1</v>
      </c>
      <c r="K1321">
        <f>IF(טבלה13[[#This Row],[מקס קבוע]]&lt;&gt;"",טבלה13[[#This Row],[מקסימום]]-טבלה13[[#This Row],[מינימום]],"")</f>
        <v>6</v>
      </c>
      <c r="L1321">
        <f>IF(IFERROR(LOOKUP(טבלה13[[#This Row],[ClientID]],פיבוט!$A$4:$A$121),FALSE)=טבלה13[[#This Row],[ClientID]],1,0)</f>
        <v>1</v>
      </c>
      <c r="M1321" t="str">
        <f>IF(OR(טבלה13[[#This Row],[ClientID]]=A1322),"",1)</f>
        <v/>
      </c>
      <c r="N1321" s="3" t="str">
        <f>IF(טבלה13[[#This Row],[טווח]]&lt;&gt;K1320,טבלה13[[#This Row],[טווח]],"")</f>
        <v/>
      </c>
      <c r="O1321" s="3" t="str">
        <f>IF(טבלה13[[#This Row],[מניית טווחים]]&lt;&gt;"",IF(OR(30&gt;טבלה13[[#This Row],[מקסימום]],30&lt;טבלה13[[#This Row],[מינימום]]),0,1),"")</f>
        <v/>
      </c>
    </row>
    <row r="1322" spans="1:15" x14ac:dyDescent="0.25">
      <c r="A1322" t="s">
        <v>141</v>
      </c>
      <c r="B1322">
        <v>10</v>
      </c>
      <c r="C1322">
        <v>29</v>
      </c>
      <c r="D1322">
        <f>טבלה13[[#This Row],[LengthofCycle]]+1</f>
        <v>30</v>
      </c>
      <c r="E1322">
        <f>IF(טבלה13[[#This Row],[CycleNumber]]&lt;3,"",IF(טבלה13[[#This Row],[CycleNumber]]=3,MIN(D1320:D1322),IF(I1321=3,MIN(D1319:D1321),E1321)))</f>
        <v>30</v>
      </c>
      <c r="F1322">
        <f>IF(טבלה13[[#This Row],[CycleNumber]]&lt;3,"",IF(טבלה13[[#This Row],[CycleNumber]]=3,MAX(D1320:D1322),IF(I1321=3,MAX(D1319:D1321),F1321)))</f>
        <v>36</v>
      </c>
      <c r="G1322">
        <f>IF(OR(טבלה13[[#This Row],[CycleNumber]]&gt;B1323,B1323=""),IF(טבלה13[[#This Row],[מספר סטייה]]=3,MIN(D1320:D1322),טבלה13[[#This Row],[מינ קבוע]]),טבלה13[[#This Row],[מינ קבוע]])</f>
        <v>30</v>
      </c>
      <c r="H1322">
        <f>IF(OR(טבלה13[[#This Row],[CycleNumber]]&gt;B1323,B1323=""),IF(טבלה13[[#This Row],[מספר סטייה]]=3,MAX(D1320:D1322),טבלה13[[#This Row],[מקס קבוע]]),טבלה13[[#This Row],[מקס קבוע]])</f>
        <v>36</v>
      </c>
      <c r="I132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קבוע]]&lt;&gt;E1321,1,I1321+1),0))</f>
        <v>0</v>
      </c>
      <c r="J1322">
        <f>IF(AND(טבלה13[[#This Row],[CycleNumber]]&lt;B1323,טבלה13[[#This Row],[מקס קבוע]]&lt;&gt;""),IF(OR(טבלה13[[#This Row],[מספר סטייה]]&lt;I1323,AND(טבלה13[[#This Row],[מספר סטייה]]=3,I1323=1)),0,1),"")</f>
        <v>1</v>
      </c>
      <c r="K1322">
        <f>IF(טבלה13[[#This Row],[מקס קבוע]]&lt;&gt;"",טבלה13[[#This Row],[מקסימום]]-טבלה13[[#This Row],[מינימום]],"")</f>
        <v>6</v>
      </c>
      <c r="L1322">
        <f>IF(IFERROR(LOOKUP(טבלה13[[#This Row],[ClientID]],פיבוט!$A$4:$A$121),FALSE)=טבלה13[[#This Row],[ClientID]],1,0)</f>
        <v>1</v>
      </c>
      <c r="M1322" t="str">
        <f>IF(OR(טבלה13[[#This Row],[ClientID]]=A1323),"",1)</f>
        <v/>
      </c>
      <c r="N1322" s="3" t="str">
        <f>IF(טבלה13[[#This Row],[טווח]]&lt;&gt;K1321,טבלה13[[#This Row],[טווח]],"")</f>
        <v/>
      </c>
      <c r="O1322" s="3" t="str">
        <f>IF(טבלה13[[#This Row],[מניית טווחים]]&lt;&gt;"",IF(OR(30&gt;טבלה13[[#This Row],[מקסימום]],30&lt;טבלה13[[#This Row],[מינימום]]),0,1),"")</f>
        <v/>
      </c>
    </row>
    <row r="1323" spans="1:15" x14ac:dyDescent="0.25">
      <c r="A1323" t="s">
        <v>141</v>
      </c>
      <c r="B1323">
        <v>11</v>
      </c>
      <c r="C1323">
        <v>31</v>
      </c>
      <c r="D1323">
        <f>טבלה13[[#This Row],[LengthofCycle]]+1</f>
        <v>32</v>
      </c>
      <c r="E1323">
        <f>IF(טבלה13[[#This Row],[CycleNumber]]&lt;3,"",IF(טבלה13[[#This Row],[CycleNumber]]=3,MIN(D1321:D1323),IF(I1322=3,MIN(D1320:D1322),E1322)))</f>
        <v>30</v>
      </c>
      <c r="F1323">
        <f>IF(טבלה13[[#This Row],[CycleNumber]]&lt;3,"",IF(טבלה13[[#This Row],[CycleNumber]]=3,MAX(D1321:D1323),IF(I1322=3,MAX(D1320:D1322),F1322)))</f>
        <v>36</v>
      </c>
      <c r="G1323">
        <f>IF(OR(טבלה13[[#This Row],[CycleNumber]]&gt;B1324,B1324=""),IF(טבלה13[[#This Row],[מספר סטייה]]=3,MIN(D1321:D1323),טבלה13[[#This Row],[מינ קבוע]]),טבלה13[[#This Row],[מינ קבוע]])</f>
        <v>30</v>
      </c>
      <c r="H1323">
        <f>IF(OR(טבלה13[[#This Row],[CycleNumber]]&gt;B1324,B1324=""),IF(טבלה13[[#This Row],[מספר סטייה]]=3,MAX(D1321:D1323),טבלה13[[#This Row],[מקס קבוע]]),טבלה13[[#This Row],[מקס קבוע]])</f>
        <v>36</v>
      </c>
      <c r="I132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קבוע]]&lt;&gt;E1322,1,I1322+1),0))</f>
        <v>0</v>
      </c>
      <c r="J1323">
        <f>IF(AND(טבלה13[[#This Row],[CycleNumber]]&lt;B1324,טבלה13[[#This Row],[מקס קבוע]]&lt;&gt;""),IF(OR(טבלה13[[#This Row],[מספר סטייה]]&lt;I1324,AND(טבלה13[[#This Row],[מספר סטייה]]=3,I1324=1)),0,1),"")</f>
        <v>1</v>
      </c>
      <c r="K1323">
        <f>IF(טבלה13[[#This Row],[מקס קבוע]]&lt;&gt;"",טבלה13[[#This Row],[מקסימום]]-טבלה13[[#This Row],[מינימום]],"")</f>
        <v>6</v>
      </c>
      <c r="L1323">
        <f>IF(IFERROR(LOOKUP(טבלה13[[#This Row],[ClientID]],פיבוט!$A$4:$A$121),FALSE)=טבלה13[[#This Row],[ClientID]],1,0)</f>
        <v>1</v>
      </c>
      <c r="M1323" t="str">
        <f>IF(OR(טבלה13[[#This Row],[ClientID]]=A1324),"",1)</f>
        <v/>
      </c>
      <c r="N1323" s="3" t="str">
        <f>IF(טבלה13[[#This Row],[טווח]]&lt;&gt;K1322,טבלה13[[#This Row],[טווח]],"")</f>
        <v/>
      </c>
      <c r="O1323" s="3" t="str">
        <f>IF(טבלה13[[#This Row],[מניית טווחים]]&lt;&gt;"",IF(OR(30&gt;טבלה13[[#This Row],[מקסימום]],30&lt;טבלה13[[#This Row],[מינימום]]),0,1),"")</f>
        <v/>
      </c>
    </row>
    <row r="1324" spans="1:15" x14ac:dyDescent="0.25">
      <c r="A1324" t="s">
        <v>141</v>
      </c>
      <c r="B1324">
        <v>12</v>
      </c>
      <c r="C1324">
        <v>32</v>
      </c>
      <c r="D1324">
        <f>טבלה13[[#This Row],[LengthofCycle]]+1</f>
        <v>33</v>
      </c>
      <c r="E1324">
        <f>IF(טבלה13[[#This Row],[CycleNumber]]&lt;3,"",IF(טבלה13[[#This Row],[CycleNumber]]=3,MIN(D1322:D1324),IF(I1323=3,MIN(D1321:D1323),E1323)))</f>
        <v>30</v>
      </c>
      <c r="F1324">
        <f>IF(טבלה13[[#This Row],[CycleNumber]]&lt;3,"",IF(טבלה13[[#This Row],[CycleNumber]]=3,MAX(D1322:D1324),IF(I1323=3,MAX(D1321:D1323),F1323)))</f>
        <v>36</v>
      </c>
      <c r="G1324">
        <f>IF(OR(טבלה13[[#This Row],[CycleNumber]]&gt;B1325,B1325=""),IF(טבלה13[[#This Row],[מספר סטייה]]=3,MIN(D1322:D1324),טבלה13[[#This Row],[מינ קבוע]]),טבלה13[[#This Row],[מינ קבוע]])</f>
        <v>30</v>
      </c>
      <c r="H1324">
        <f>IF(OR(טבלה13[[#This Row],[CycleNumber]]&gt;B1325,B1325=""),IF(טבלה13[[#This Row],[מספר סטייה]]=3,MAX(D1322:D1324),טבלה13[[#This Row],[מקס קבוע]]),טבלה13[[#This Row],[מקס קבוע]])</f>
        <v>36</v>
      </c>
      <c r="I132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קבוע]]&lt;&gt;E1323,1,I1323+1),0))</f>
        <v>0</v>
      </c>
      <c r="J1324" t="str">
        <f>IF(AND(טבלה13[[#This Row],[CycleNumber]]&lt;B1325,טבלה13[[#This Row],[מקס קבוע]]&lt;&gt;""),IF(OR(טבלה13[[#This Row],[מספר סטייה]]&lt;I1325,AND(טבלה13[[#This Row],[מספר סטייה]]=3,I1325=1)),0,1),"")</f>
        <v/>
      </c>
      <c r="K1324">
        <f>IF(טבלה13[[#This Row],[מקס קבוע]]&lt;&gt;"",טבלה13[[#This Row],[מקסימום]]-טבלה13[[#This Row],[מינימום]],"")</f>
        <v>6</v>
      </c>
      <c r="L1324">
        <f>IF(IFERROR(LOOKUP(טבלה13[[#This Row],[ClientID]],פיבוט!$A$4:$A$121),FALSE)=טבלה13[[#This Row],[ClientID]],1,0)</f>
        <v>1</v>
      </c>
      <c r="M1324">
        <f>IF(OR(טבלה13[[#This Row],[ClientID]]=A1325),"",1)</f>
        <v>1</v>
      </c>
      <c r="N1324" s="3" t="str">
        <f>IF(טבלה13[[#This Row],[טווח]]&lt;&gt;K1323,טבלה13[[#This Row],[טווח]],"")</f>
        <v/>
      </c>
      <c r="O1324" s="3" t="str">
        <f>IF(טבלה13[[#This Row],[מניית טווחים]]&lt;&gt;"",IF(OR(30&gt;טבלה13[[#This Row],[מקסימום]],30&lt;טבלה13[[#This Row],[מינימום]]),0,1),"")</f>
        <v/>
      </c>
    </row>
    <row r="1325" spans="1:15" x14ac:dyDescent="0.25">
      <c r="A1325" t="s">
        <v>142</v>
      </c>
      <c r="B1325">
        <v>1</v>
      </c>
      <c r="C1325">
        <v>33</v>
      </c>
      <c r="D1325">
        <f>טבלה13[[#This Row],[LengthofCycle]]+1</f>
        <v>34</v>
      </c>
      <c r="E1325" t="str">
        <f>IF(טבלה13[[#This Row],[CycleNumber]]&lt;3,"",IF(טבלה13[[#This Row],[CycleNumber]]=3,MIN(D1323:D1325),IF(I1324=3,MIN(D1322:D1324),E1324)))</f>
        <v/>
      </c>
      <c r="F1325" t="str">
        <f>IF(טבלה13[[#This Row],[CycleNumber]]&lt;3,"",IF(טבלה13[[#This Row],[CycleNumber]]=3,MAX(D1323:D1325),IF(I1324=3,MAX(D1322:D1324),F1324)))</f>
        <v/>
      </c>
      <c r="G1325" t="str">
        <f>IF(OR(טבלה13[[#This Row],[CycleNumber]]&gt;B1326,B1326=""),IF(טבלה13[[#This Row],[מספר סטייה]]=3,MIN(D1323:D1325),טבלה13[[#This Row],[מינ קבוע]]),טבלה13[[#This Row],[מינ קבוע]])</f>
        <v/>
      </c>
      <c r="H1325" t="str">
        <f>IF(OR(טבלה13[[#This Row],[CycleNumber]]&gt;B1326,B1326=""),IF(טבלה13[[#This Row],[מספר סטייה]]=3,MAX(D1323:D1325),טבלה13[[#This Row],[מקס קבוע]]),טבלה13[[#This Row],[מקס קבוע]])</f>
        <v/>
      </c>
      <c r="I132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קבוע]]&lt;&gt;E1324,1,I1324+1),0))</f>
        <v/>
      </c>
      <c r="J1325" t="str">
        <f>IF(AND(טבלה13[[#This Row],[CycleNumber]]&lt;B1326,טבלה13[[#This Row],[מקס קבוע]]&lt;&gt;""),IF(OR(טבלה13[[#This Row],[מספר סטייה]]&lt;I1326,AND(טבלה13[[#This Row],[מספר סטייה]]=3,I1326=1)),0,1),"")</f>
        <v/>
      </c>
      <c r="K1325" t="str">
        <f>IF(טבלה13[[#This Row],[מקס קבוע]]&lt;&gt;"",טבלה13[[#This Row],[מקסימום]]-טבלה13[[#This Row],[מינימום]],"")</f>
        <v/>
      </c>
      <c r="L1325">
        <f>IF(IFERROR(LOOKUP(טבלה13[[#This Row],[ClientID]],פיבוט!$A$4:$A$121),FALSE)=טבלה13[[#This Row],[ClientID]],1,0)</f>
        <v>1</v>
      </c>
      <c r="M1325" t="str">
        <f>IF(OR(טבלה13[[#This Row],[ClientID]]=A1326),"",1)</f>
        <v/>
      </c>
      <c r="N1325" s="3" t="str">
        <f>IF(טבלה13[[#This Row],[טווח]]&lt;&gt;K1324,טבלה13[[#This Row],[טווח]],"")</f>
        <v/>
      </c>
      <c r="O1325" s="3" t="str">
        <f>IF(טבלה13[[#This Row],[מניית טווחים]]&lt;&gt;"",IF(OR(30&gt;טבלה13[[#This Row],[מקסימום]],30&lt;טבלה13[[#This Row],[מינימום]]),0,1),"")</f>
        <v/>
      </c>
    </row>
    <row r="1326" spans="1:15" x14ac:dyDescent="0.25">
      <c r="A1326" t="s">
        <v>142</v>
      </c>
      <c r="B1326">
        <v>2</v>
      </c>
      <c r="C1326">
        <v>32</v>
      </c>
      <c r="D1326">
        <f>טבלה13[[#This Row],[LengthofCycle]]+1</f>
        <v>33</v>
      </c>
      <c r="E1326" t="str">
        <f>IF(טבלה13[[#This Row],[CycleNumber]]&lt;3,"",IF(טבלה13[[#This Row],[CycleNumber]]=3,MIN(D1324:D1326),IF(I1325=3,MIN(D1323:D1325),E1325)))</f>
        <v/>
      </c>
      <c r="F1326" t="str">
        <f>IF(טבלה13[[#This Row],[CycleNumber]]&lt;3,"",IF(טבלה13[[#This Row],[CycleNumber]]=3,MAX(D1324:D1326),IF(I1325=3,MAX(D1323:D1325),F1325)))</f>
        <v/>
      </c>
      <c r="G1326" t="str">
        <f>IF(OR(טבלה13[[#This Row],[CycleNumber]]&gt;B1327,B1327=""),IF(טבלה13[[#This Row],[מספר סטייה]]=3,MIN(D1324:D1326),טבלה13[[#This Row],[מינ קבוע]]),טבלה13[[#This Row],[מינ קבוע]])</f>
        <v/>
      </c>
      <c r="H1326" t="str">
        <f>IF(OR(טבלה13[[#This Row],[CycleNumber]]&gt;B1327,B1327=""),IF(טבלה13[[#This Row],[מספר סטייה]]=3,MAX(D1324:D1326),טבלה13[[#This Row],[מקס קבוע]]),טבלה13[[#This Row],[מקס קבוע]])</f>
        <v/>
      </c>
      <c r="I132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קבוע]]&lt;&gt;E1325,1,I1325+1),0))</f>
        <v/>
      </c>
      <c r="J1326" t="str">
        <f>IF(AND(טבלה13[[#This Row],[CycleNumber]]&lt;B1327,טבלה13[[#This Row],[מקס קבוע]]&lt;&gt;""),IF(OR(טבלה13[[#This Row],[מספר סטייה]]&lt;I1327,AND(טבלה13[[#This Row],[מספר סטייה]]=3,I1327=1)),0,1),"")</f>
        <v/>
      </c>
      <c r="K1326" t="str">
        <f>IF(טבלה13[[#This Row],[מקס קבוע]]&lt;&gt;"",טבלה13[[#This Row],[מקסימום]]-טבלה13[[#This Row],[מינימום]],"")</f>
        <v/>
      </c>
      <c r="L1326">
        <f>IF(IFERROR(LOOKUP(טבלה13[[#This Row],[ClientID]],פיבוט!$A$4:$A$121),FALSE)=טבלה13[[#This Row],[ClientID]],1,0)</f>
        <v>1</v>
      </c>
      <c r="M1326" t="str">
        <f>IF(OR(טבלה13[[#This Row],[ClientID]]=A1327),"",1)</f>
        <v/>
      </c>
      <c r="N1326" s="3" t="str">
        <f>IF(טבלה13[[#This Row],[טווח]]&lt;&gt;K1325,טבלה13[[#This Row],[טווח]],"")</f>
        <v/>
      </c>
      <c r="O1326" s="3" t="str">
        <f>IF(טבלה13[[#This Row],[מניית טווחים]]&lt;&gt;"",IF(OR(30&gt;טבלה13[[#This Row],[מקסימום]],30&lt;טבלה13[[#This Row],[מינימום]]),0,1),"")</f>
        <v/>
      </c>
    </row>
    <row r="1327" spans="1:15" x14ac:dyDescent="0.25">
      <c r="A1327" t="s">
        <v>142</v>
      </c>
      <c r="B1327">
        <v>3</v>
      </c>
      <c r="C1327">
        <v>32</v>
      </c>
      <c r="D1327">
        <f>טבלה13[[#This Row],[LengthofCycle]]+1</f>
        <v>33</v>
      </c>
      <c r="E1327">
        <f>IF(טבלה13[[#This Row],[CycleNumber]]&lt;3,"",IF(טבלה13[[#This Row],[CycleNumber]]=3,MIN(D1325:D1327),IF(I1326=3,MIN(D1324:D1326),E1326)))</f>
        <v>33</v>
      </c>
      <c r="F1327">
        <f>IF(טבלה13[[#This Row],[CycleNumber]]&lt;3,"",IF(טבלה13[[#This Row],[CycleNumber]]=3,MAX(D1325:D1327),IF(I1326=3,MAX(D1324:D1326),F1326)))</f>
        <v>34</v>
      </c>
      <c r="G1327">
        <f>IF(OR(טבלה13[[#This Row],[CycleNumber]]&gt;B1328,B1328=""),IF(טבלה13[[#This Row],[מספר סטייה]]=3,MIN(D1325:D1327),טבלה13[[#This Row],[מינ קבוע]]),טבלה13[[#This Row],[מינ קבוע]])</f>
        <v>33</v>
      </c>
      <c r="H1327">
        <f>IF(OR(טבלה13[[#This Row],[CycleNumber]]&gt;B1328,B1328=""),IF(טבלה13[[#This Row],[מספר סטייה]]=3,MAX(D1325:D1327),טבלה13[[#This Row],[מקס קבוע]]),טבלה13[[#This Row],[מקס קבוע]])</f>
        <v>34</v>
      </c>
      <c r="I132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קבוע]]&lt;&gt;E1326,1,I1326+1),0))</f>
        <v>0</v>
      </c>
      <c r="J1327">
        <f>IF(AND(טבלה13[[#This Row],[CycleNumber]]&lt;B1328,טבלה13[[#This Row],[מקס קבוע]]&lt;&gt;""),IF(OR(טבלה13[[#This Row],[מספר סטייה]]&lt;I1328,AND(טבלה13[[#This Row],[מספר סטייה]]=3,I1328=1)),0,1),"")</f>
        <v>0</v>
      </c>
      <c r="K1327">
        <f>IF(טבלה13[[#This Row],[מקס קבוע]]&lt;&gt;"",טבלה13[[#This Row],[מקסימום]]-טבלה13[[#This Row],[מינימום]],"")</f>
        <v>1</v>
      </c>
      <c r="L1327">
        <f>IF(IFERROR(LOOKUP(טבלה13[[#This Row],[ClientID]],פיבוט!$A$4:$A$121),FALSE)=טבלה13[[#This Row],[ClientID]],1,0)</f>
        <v>1</v>
      </c>
      <c r="M1327" t="str">
        <f>IF(OR(טבלה13[[#This Row],[ClientID]]=A1328),"",1)</f>
        <v/>
      </c>
      <c r="N1327" s="3">
        <f>IF(טבלה13[[#This Row],[טווח]]&lt;&gt;K1326,טבלה13[[#This Row],[טווח]],"")</f>
        <v>1</v>
      </c>
      <c r="O1327" s="3">
        <f>IF(טבלה13[[#This Row],[מניית טווחים]]&lt;&gt;"",IF(OR(30&gt;טבלה13[[#This Row],[מקסימום]],30&lt;טבלה13[[#This Row],[מינימום]]),0,1),"")</f>
        <v>0</v>
      </c>
    </row>
    <row r="1328" spans="1:15" x14ac:dyDescent="0.25">
      <c r="A1328" t="s">
        <v>142</v>
      </c>
      <c r="B1328">
        <v>4</v>
      </c>
      <c r="C1328">
        <v>28</v>
      </c>
      <c r="D1328">
        <f>טבלה13[[#This Row],[LengthofCycle]]+1</f>
        <v>29</v>
      </c>
      <c r="E1328">
        <f>IF(טבלה13[[#This Row],[CycleNumber]]&lt;3,"",IF(טבלה13[[#This Row],[CycleNumber]]=3,MIN(D1326:D1328),IF(I1327=3,MIN(D1325:D1327),E1327)))</f>
        <v>33</v>
      </c>
      <c r="F1328">
        <f>IF(טבלה13[[#This Row],[CycleNumber]]&lt;3,"",IF(טבלה13[[#This Row],[CycleNumber]]=3,MAX(D1326:D1328),IF(I1327=3,MAX(D1325:D1327),F1327)))</f>
        <v>34</v>
      </c>
      <c r="G1328">
        <f>IF(OR(טבלה13[[#This Row],[CycleNumber]]&gt;B1329,B1329=""),IF(טבלה13[[#This Row],[מספר סטייה]]=3,MIN(D1326:D1328),טבלה13[[#This Row],[מינ קבוע]]),טבלה13[[#This Row],[מינ קבוע]])</f>
        <v>33</v>
      </c>
      <c r="H1328">
        <f>IF(OR(טבלה13[[#This Row],[CycleNumber]]&gt;B1329,B1329=""),IF(טבלה13[[#This Row],[מספר סטייה]]=3,MAX(D1326:D1328),טבלה13[[#This Row],[מקס קבוע]]),טבלה13[[#This Row],[מקס קבוע]])</f>
        <v>34</v>
      </c>
      <c r="I132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קבוע]]&lt;&gt;E1327,1,I1327+1),0))</f>
        <v>1</v>
      </c>
      <c r="J1328">
        <f>IF(AND(טבלה13[[#This Row],[CycleNumber]]&lt;B1329,טבלה13[[#This Row],[מקס קבוע]]&lt;&gt;""),IF(OR(טבלה13[[#This Row],[מספר סטייה]]&lt;I1329,AND(טבלה13[[#This Row],[מספר סטייה]]=3,I1329=1)),0,1),"")</f>
        <v>1</v>
      </c>
      <c r="K1328">
        <f>IF(טבלה13[[#This Row],[מקס קבוע]]&lt;&gt;"",טבלה13[[#This Row],[מקסימום]]-טבלה13[[#This Row],[מינימום]],"")</f>
        <v>1</v>
      </c>
      <c r="L1328">
        <f>IF(IFERROR(LOOKUP(טבלה13[[#This Row],[ClientID]],פיבוט!$A$4:$A$121),FALSE)=טבלה13[[#This Row],[ClientID]],1,0)</f>
        <v>1</v>
      </c>
      <c r="M1328" t="str">
        <f>IF(OR(טבלה13[[#This Row],[ClientID]]=A1329),"",1)</f>
        <v/>
      </c>
      <c r="N1328" s="3" t="str">
        <f>IF(טבלה13[[#This Row],[טווח]]&lt;&gt;K1327,טבלה13[[#This Row],[טווח]],"")</f>
        <v/>
      </c>
      <c r="O1328" s="3" t="str">
        <f>IF(טבלה13[[#This Row],[מניית טווחים]]&lt;&gt;"",IF(OR(30&gt;טבלה13[[#This Row],[מקסימום]],30&lt;טבלה13[[#This Row],[מינימום]]),0,1),"")</f>
        <v/>
      </c>
    </row>
    <row r="1329" spans="1:15" x14ac:dyDescent="0.25">
      <c r="A1329" t="s">
        <v>142</v>
      </c>
      <c r="B1329">
        <v>5</v>
      </c>
      <c r="C1329">
        <v>32</v>
      </c>
      <c r="D1329">
        <f>טבלה13[[#This Row],[LengthofCycle]]+1</f>
        <v>33</v>
      </c>
      <c r="E1329">
        <f>IF(טבלה13[[#This Row],[CycleNumber]]&lt;3,"",IF(טבלה13[[#This Row],[CycleNumber]]=3,MIN(D1327:D1329),IF(I1328=3,MIN(D1326:D1328),E1328)))</f>
        <v>33</v>
      </c>
      <c r="F1329">
        <f>IF(טבלה13[[#This Row],[CycleNumber]]&lt;3,"",IF(טבלה13[[#This Row],[CycleNumber]]=3,MAX(D1327:D1329),IF(I1328=3,MAX(D1326:D1328),F1328)))</f>
        <v>34</v>
      </c>
      <c r="G1329">
        <f>IF(OR(טבלה13[[#This Row],[CycleNumber]]&gt;B1330,B1330=""),IF(טבלה13[[#This Row],[מספר סטייה]]=3,MIN(D1327:D1329),טבלה13[[#This Row],[מינ קבוע]]),טבלה13[[#This Row],[מינ קבוע]])</f>
        <v>33</v>
      </c>
      <c r="H1329">
        <f>IF(OR(טבלה13[[#This Row],[CycleNumber]]&gt;B1330,B1330=""),IF(טבלה13[[#This Row],[מספר סטייה]]=3,MAX(D1327:D1329),טבלה13[[#This Row],[מקס קבוע]]),טבלה13[[#This Row],[מקס קבוע]])</f>
        <v>34</v>
      </c>
      <c r="I132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קבוע]]&lt;&gt;E1328,1,I1328+1),0))</f>
        <v>0</v>
      </c>
      <c r="J1329">
        <f>IF(AND(טבלה13[[#This Row],[CycleNumber]]&lt;B1330,טבלה13[[#This Row],[מקס קבוע]]&lt;&gt;""),IF(OR(טבלה13[[#This Row],[מספר סטייה]]&lt;I1330,AND(טבלה13[[#This Row],[מספר סטייה]]=3,I1330=1)),0,1),"")</f>
        <v>0</v>
      </c>
      <c r="K1329">
        <f>IF(טבלה13[[#This Row],[מקס קבוע]]&lt;&gt;"",טבלה13[[#This Row],[מקסימום]]-טבלה13[[#This Row],[מינימום]],"")</f>
        <v>1</v>
      </c>
      <c r="L1329">
        <f>IF(IFERROR(LOOKUP(טבלה13[[#This Row],[ClientID]],פיבוט!$A$4:$A$121),FALSE)=טבלה13[[#This Row],[ClientID]],1,0)</f>
        <v>1</v>
      </c>
      <c r="M1329" t="str">
        <f>IF(OR(טבלה13[[#This Row],[ClientID]]=A1330),"",1)</f>
        <v/>
      </c>
      <c r="N1329" s="3" t="str">
        <f>IF(טבלה13[[#This Row],[טווח]]&lt;&gt;K1328,טבלה13[[#This Row],[טווח]],"")</f>
        <v/>
      </c>
      <c r="O1329" s="3" t="str">
        <f>IF(טבלה13[[#This Row],[מניית טווחים]]&lt;&gt;"",IF(OR(30&gt;טבלה13[[#This Row],[מקסימום]],30&lt;טבלה13[[#This Row],[מינימום]]),0,1),"")</f>
        <v/>
      </c>
    </row>
    <row r="1330" spans="1:15" x14ac:dyDescent="0.25">
      <c r="A1330" t="s">
        <v>142</v>
      </c>
      <c r="B1330">
        <v>6</v>
      </c>
      <c r="C1330">
        <v>35</v>
      </c>
      <c r="D1330">
        <f>טבלה13[[#This Row],[LengthofCycle]]+1</f>
        <v>36</v>
      </c>
      <c r="E1330">
        <f>IF(טבלה13[[#This Row],[CycleNumber]]&lt;3,"",IF(טבלה13[[#This Row],[CycleNumber]]=3,MIN(D1328:D1330),IF(I1329=3,MIN(D1327:D1329),E1329)))</f>
        <v>33</v>
      </c>
      <c r="F1330">
        <f>IF(טבלה13[[#This Row],[CycleNumber]]&lt;3,"",IF(טבלה13[[#This Row],[CycleNumber]]=3,MAX(D1328:D1330),IF(I1329=3,MAX(D1327:D1329),F1329)))</f>
        <v>34</v>
      </c>
      <c r="G1330">
        <f>IF(OR(טבלה13[[#This Row],[CycleNumber]]&gt;B1331,B1331=""),IF(טבלה13[[#This Row],[מספר סטייה]]=3,MIN(D1328:D1330),טבלה13[[#This Row],[מינ קבוע]]),טבלה13[[#This Row],[מינ קבוע]])</f>
        <v>33</v>
      </c>
      <c r="H1330">
        <f>IF(OR(טבלה13[[#This Row],[CycleNumber]]&gt;B1331,B1331=""),IF(טבלה13[[#This Row],[מספר סטייה]]=3,MAX(D1328:D1330),טבלה13[[#This Row],[מקס קבוע]]),טבלה13[[#This Row],[מקס קבוע]])</f>
        <v>34</v>
      </c>
      <c r="I133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קבוע]]&lt;&gt;E1329,1,I1329+1),0))</f>
        <v>1</v>
      </c>
      <c r="J1330">
        <f>IF(AND(טבלה13[[#This Row],[CycleNumber]]&lt;B1331,טבלה13[[#This Row],[מקס קבוע]]&lt;&gt;""),IF(OR(טבלה13[[#This Row],[מספר סטייה]]&lt;I1331,AND(טבלה13[[#This Row],[מספר סטייה]]=3,I1331=1)),0,1),"")</f>
        <v>0</v>
      </c>
      <c r="K1330">
        <f>IF(טבלה13[[#This Row],[מקס קבוע]]&lt;&gt;"",טבלה13[[#This Row],[מקסימום]]-טבלה13[[#This Row],[מינימום]],"")</f>
        <v>1</v>
      </c>
      <c r="L1330">
        <f>IF(IFERROR(LOOKUP(טבלה13[[#This Row],[ClientID]],פיבוט!$A$4:$A$121),FALSE)=טבלה13[[#This Row],[ClientID]],1,0)</f>
        <v>1</v>
      </c>
      <c r="M1330" t="str">
        <f>IF(OR(טבלה13[[#This Row],[ClientID]]=A1331),"",1)</f>
        <v/>
      </c>
      <c r="N1330" s="3" t="str">
        <f>IF(טבלה13[[#This Row],[טווח]]&lt;&gt;K1329,טבלה13[[#This Row],[טווח]],"")</f>
        <v/>
      </c>
      <c r="O1330" s="3" t="str">
        <f>IF(טבלה13[[#This Row],[מניית טווחים]]&lt;&gt;"",IF(OR(30&gt;טבלה13[[#This Row],[מקסימום]],30&lt;טבלה13[[#This Row],[מינימום]]),0,1),"")</f>
        <v/>
      </c>
    </row>
    <row r="1331" spans="1:15" x14ac:dyDescent="0.25">
      <c r="A1331" t="s">
        <v>142</v>
      </c>
      <c r="B1331">
        <v>7</v>
      </c>
      <c r="C1331">
        <v>30</v>
      </c>
      <c r="D1331">
        <f>טבלה13[[#This Row],[LengthofCycle]]+1</f>
        <v>31</v>
      </c>
      <c r="E1331">
        <f>IF(טבלה13[[#This Row],[CycleNumber]]&lt;3,"",IF(טבלה13[[#This Row],[CycleNumber]]=3,MIN(D1329:D1331),IF(I1330=3,MIN(D1328:D1330),E1330)))</f>
        <v>33</v>
      </c>
      <c r="F1331">
        <f>IF(טבלה13[[#This Row],[CycleNumber]]&lt;3,"",IF(טבלה13[[#This Row],[CycleNumber]]=3,MAX(D1329:D1331),IF(I1330=3,MAX(D1328:D1330),F1330)))</f>
        <v>34</v>
      </c>
      <c r="G1331">
        <f>IF(OR(טבלה13[[#This Row],[CycleNumber]]&gt;B1332,B1332=""),IF(טבלה13[[#This Row],[מספר סטייה]]=3,MIN(D1329:D1331),טבלה13[[#This Row],[מינ קבוע]]),טבלה13[[#This Row],[מינ קבוע]])</f>
        <v>33</v>
      </c>
      <c r="H1331">
        <f>IF(OR(טבלה13[[#This Row],[CycleNumber]]&gt;B1332,B1332=""),IF(טבלה13[[#This Row],[מספר סטייה]]=3,MAX(D1329:D1331),טבלה13[[#This Row],[מקס קבוע]]),טבלה13[[#This Row],[מקס קבוע]])</f>
        <v>34</v>
      </c>
      <c r="I133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קבוע]]&lt;&gt;E1330,1,I1330+1),0))</f>
        <v>2</v>
      </c>
      <c r="J1331">
        <f>IF(AND(טבלה13[[#This Row],[CycleNumber]]&lt;B1332,טבלה13[[#This Row],[מקס קבוע]]&lt;&gt;""),IF(OR(טבלה13[[#This Row],[מספר סטייה]]&lt;I1332,AND(טבלה13[[#This Row],[מספר סטייה]]=3,I1332=1)),0,1),"")</f>
        <v>0</v>
      </c>
      <c r="K1331">
        <f>IF(טבלה13[[#This Row],[מקס קבוע]]&lt;&gt;"",טבלה13[[#This Row],[מקסימום]]-טבלה13[[#This Row],[מינימום]],"")</f>
        <v>1</v>
      </c>
      <c r="L1331">
        <f>IF(IFERROR(LOOKUP(טבלה13[[#This Row],[ClientID]],פיבוט!$A$4:$A$121),FALSE)=טבלה13[[#This Row],[ClientID]],1,0)</f>
        <v>1</v>
      </c>
      <c r="M1331" t="str">
        <f>IF(OR(טבלה13[[#This Row],[ClientID]]=A1332),"",1)</f>
        <v/>
      </c>
      <c r="N1331" s="3" t="str">
        <f>IF(טבלה13[[#This Row],[טווח]]&lt;&gt;K1330,טבלה13[[#This Row],[טווח]],"")</f>
        <v/>
      </c>
      <c r="O1331" s="3" t="str">
        <f>IF(טבלה13[[#This Row],[מניית טווחים]]&lt;&gt;"",IF(OR(30&gt;טבלה13[[#This Row],[מקסימום]],30&lt;טבלה13[[#This Row],[מינימום]]),0,1),"")</f>
        <v/>
      </c>
    </row>
    <row r="1332" spans="1:15" x14ac:dyDescent="0.25">
      <c r="A1332" t="s">
        <v>142</v>
      </c>
      <c r="B1332">
        <v>8</v>
      </c>
      <c r="C1332">
        <v>30</v>
      </c>
      <c r="D1332">
        <f>טבלה13[[#This Row],[LengthofCycle]]+1</f>
        <v>31</v>
      </c>
      <c r="E1332">
        <f>IF(טבלה13[[#This Row],[CycleNumber]]&lt;3,"",IF(טבלה13[[#This Row],[CycleNumber]]=3,MIN(D1330:D1332),IF(I1331=3,MIN(D1329:D1331),E1331)))</f>
        <v>33</v>
      </c>
      <c r="F1332">
        <f>IF(טבלה13[[#This Row],[CycleNumber]]&lt;3,"",IF(טבלה13[[#This Row],[CycleNumber]]=3,MAX(D1330:D1332),IF(I1331=3,MAX(D1329:D1331),F1331)))</f>
        <v>34</v>
      </c>
      <c r="G1332">
        <f>IF(OR(טבלה13[[#This Row],[CycleNumber]]&gt;B1333,B1333=""),IF(טבלה13[[#This Row],[מספר סטייה]]=3,MIN(D1330:D1332),טבלה13[[#This Row],[מינ קבוע]]),טבלה13[[#This Row],[מינ קבוע]])</f>
        <v>33</v>
      </c>
      <c r="H1332">
        <f>IF(OR(טבלה13[[#This Row],[CycleNumber]]&gt;B1333,B1333=""),IF(טבלה13[[#This Row],[מספר סטייה]]=3,MAX(D1330:D1332),טבלה13[[#This Row],[מקס קבוע]]),טבלה13[[#This Row],[מקס קבוע]])</f>
        <v>34</v>
      </c>
      <c r="I133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קבוע]]&lt;&gt;E1331,1,I1331+1),0))</f>
        <v>3</v>
      </c>
      <c r="J1332">
        <f>IF(AND(טבלה13[[#This Row],[CycleNumber]]&lt;B1333,טבלה13[[#This Row],[מקס קבוע]]&lt;&gt;""),IF(OR(טבלה13[[#This Row],[מספר סטייה]]&lt;I1333,AND(טבלה13[[#This Row],[מספר סטייה]]=3,I1333=1)),0,1),"")</f>
        <v>1</v>
      </c>
      <c r="K1332">
        <f>IF(טבלה13[[#This Row],[מקס קבוע]]&lt;&gt;"",טבלה13[[#This Row],[מקסימום]]-טבלה13[[#This Row],[מינימום]],"")</f>
        <v>1</v>
      </c>
      <c r="L1332">
        <f>IF(IFERROR(LOOKUP(טבלה13[[#This Row],[ClientID]],פיבוט!$A$4:$A$121),FALSE)=טבלה13[[#This Row],[ClientID]],1,0)</f>
        <v>1</v>
      </c>
      <c r="M1332" t="str">
        <f>IF(OR(טבלה13[[#This Row],[ClientID]]=A1333),"",1)</f>
        <v/>
      </c>
      <c r="N1332" s="3" t="str">
        <f>IF(טבלה13[[#This Row],[טווח]]&lt;&gt;K1331,טבלה13[[#This Row],[טווח]],"")</f>
        <v/>
      </c>
      <c r="O1332" s="3" t="str">
        <f>IF(טבלה13[[#This Row],[מניית טווחים]]&lt;&gt;"",IF(OR(30&gt;טבלה13[[#This Row],[מקסימום]],30&lt;טבלה13[[#This Row],[מינימום]]),0,1),"")</f>
        <v/>
      </c>
    </row>
    <row r="1333" spans="1:15" x14ac:dyDescent="0.25">
      <c r="A1333" t="s">
        <v>142</v>
      </c>
      <c r="B1333">
        <v>9</v>
      </c>
      <c r="C1333">
        <v>31</v>
      </c>
      <c r="D1333">
        <f>טבלה13[[#This Row],[LengthofCycle]]+1</f>
        <v>32</v>
      </c>
      <c r="E1333">
        <f>IF(טבלה13[[#This Row],[CycleNumber]]&lt;3,"",IF(טבלה13[[#This Row],[CycleNumber]]=3,MIN(D1331:D1333),IF(I1332=3,MIN(D1330:D1332),E1332)))</f>
        <v>31</v>
      </c>
      <c r="F1333">
        <f>IF(טבלה13[[#This Row],[CycleNumber]]&lt;3,"",IF(טבלה13[[#This Row],[CycleNumber]]=3,MAX(D1331:D1333),IF(I1332=3,MAX(D1330:D1332),F1332)))</f>
        <v>36</v>
      </c>
      <c r="G1333">
        <f>IF(OR(טבלה13[[#This Row],[CycleNumber]]&gt;B1334,B1334=""),IF(טבלה13[[#This Row],[מספר סטייה]]=3,MIN(D1331:D1333),טבלה13[[#This Row],[מינ קבוע]]),טבלה13[[#This Row],[מינ קבוע]])</f>
        <v>31</v>
      </c>
      <c r="H1333">
        <f>IF(OR(טבלה13[[#This Row],[CycleNumber]]&gt;B1334,B1334=""),IF(טבלה13[[#This Row],[מספר סטייה]]=3,MAX(D1331:D1333),טבלה13[[#This Row],[מקס קבוע]]),טבלה13[[#This Row],[מקס קבוע]])</f>
        <v>36</v>
      </c>
      <c r="I133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קבוע]]&lt;&gt;E1332,1,I1332+1),0))</f>
        <v>0</v>
      </c>
      <c r="J1333">
        <f>IF(AND(טבלה13[[#This Row],[CycleNumber]]&lt;B1334,טבלה13[[#This Row],[מקס קבוע]]&lt;&gt;""),IF(OR(טבלה13[[#This Row],[מספר סטייה]]&lt;I1334,AND(טבלה13[[#This Row],[מספר סטייה]]=3,I1334=1)),0,1),"")</f>
        <v>0</v>
      </c>
      <c r="K1333">
        <f>IF(טבלה13[[#This Row],[מקס קבוע]]&lt;&gt;"",טבלה13[[#This Row],[מקסימום]]-טבלה13[[#This Row],[מינימום]],"")</f>
        <v>5</v>
      </c>
      <c r="L1333">
        <f>IF(IFERROR(LOOKUP(טבלה13[[#This Row],[ClientID]],פיבוט!$A$4:$A$121),FALSE)=טבלה13[[#This Row],[ClientID]],1,0)</f>
        <v>1</v>
      </c>
      <c r="M1333" t="str">
        <f>IF(OR(טבלה13[[#This Row],[ClientID]]=A1334),"",1)</f>
        <v/>
      </c>
      <c r="N1333" s="3">
        <f>IF(טבלה13[[#This Row],[טווח]]&lt;&gt;K1332,טבלה13[[#This Row],[טווח]],"")</f>
        <v>5</v>
      </c>
      <c r="O1333" s="3">
        <f>IF(טבלה13[[#This Row],[מניית טווחים]]&lt;&gt;"",IF(OR(30&gt;טבלה13[[#This Row],[מקסימום]],30&lt;טבלה13[[#This Row],[מינימום]]),0,1),"")</f>
        <v>0</v>
      </c>
    </row>
    <row r="1334" spans="1:15" x14ac:dyDescent="0.25">
      <c r="A1334" t="s">
        <v>142</v>
      </c>
      <c r="B1334">
        <v>10</v>
      </c>
      <c r="C1334">
        <v>29</v>
      </c>
      <c r="D1334">
        <f>טבלה13[[#This Row],[LengthofCycle]]+1</f>
        <v>30</v>
      </c>
      <c r="E1334">
        <f>IF(טבלה13[[#This Row],[CycleNumber]]&lt;3,"",IF(טבלה13[[#This Row],[CycleNumber]]=3,MIN(D1332:D1334),IF(I1333=3,MIN(D1331:D1333),E1333)))</f>
        <v>31</v>
      </c>
      <c r="F1334">
        <f>IF(טבלה13[[#This Row],[CycleNumber]]&lt;3,"",IF(טבלה13[[#This Row],[CycleNumber]]=3,MAX(D1332:D1334),IF(I1333=3,MAX(D1331:D1333),F1333)))</f>
        <v>36</v>
      </c>
      <c r="G1334">
        <f>IF(OR(טבלה13[[#This Row],[CycleNumber]]&gt;B1335,B1335=""),IF(טבלה13[[#This Row],[מספר סטייה]]=3,MIN(D1332:D1334),טבלה13[[#This Row],[מינ קבוע]]),טבלה13[[#This Row],[מינ קבוע]])</f>
        <v>31</v>
      </c>
      <c r="H1334">
        <f>IF(OR(טבלה13[[#This Row],[CycleNumber]]&gt;B1335,B1335=""),IF(טבלה13[[#This Row],[מספר סטייה]]=3,MAX(D1332:D1334),טבלה13[[#This Row],[מקס קבוע]]),טבלה13[[#This Row],[מקס קבוע]])</f>
        <v>36</v>
      </c>
      <c r="I133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קבוע]]&lt;&gt;E1333,1,I1333+1),0))</f>
        <v>1</v>
      </c>
      <c r="J1334">
        <f>IF(AND(טבלה13[[#This Row],[CycleNumber]]&lt;B1335,טבלה13[[#This Row],[מקס קבוע]]&lt;&gt;""),IF(OR(טבלה13[[#This Row],[מספר סטייה]]&lt;I1335,AND(טבלה13[[#This Row],[מספר סטייה]]=3,I1335=1)),0,1),"")</f>
        <v>0</v>
      </c>
      <c r="K1334">
        <f>IF(טבלה13[[#This Row],[מקס קבוע]]&lt;&gt;"",טבלה13[[#This Row],[מקסימום]]-טבלה13[[#This Row],[מינימום]],"")</f>
        <v>5</v>
      </c>
      <c r="L1334">
        <f>IF(IFERROR(LOOKUP(טבלה13[[#This Row],[ClientID]],פיבוט!$A$4:$A$121),FALSE)=טבלה13[[#This Row],[ClientID]],1,0)</f>
        <v>1</v>
      </c>
      <c r="M1334" t="str">
        <f>IF(OR(טבלה13[[#This Row],[ClientID]]=A1335),"",1)</f>
        <v/>
      </c>
      <c r="N1334" s="3" t="str">
        <f>IF(טבלה13[[#This Row],[טווח]]&lt;&gt;K1333,טבלה13[[#This Row],[טווח]],"")</f>
        <v/>
      </c>
      <c r="O1334" s="3" t="str">
        <f>IF(טבלה13[[#This Row],[מניית טווחים]]&lt;&gt;"",IF(OR(30&gt;טבלה13[[#This Row],[מקסימום]],30&lt;טבלה13[[#This Row],[מינימום]]),0,1),"")</f>
        <v/>
      </c>
    </row>
    <row r="1335" spans="1:15" x14ac:dyDescent="0.25">
      <c r="A1335" t="s">
        <v>142</v>
      </c>
      <c r="B1335">
        <v>11</v>
      </c>
      <c r="C1335">
        <v>27</v>
      </c>
      <c r="D1335">
        <f>טבלה13[[#This Row],[LengthofCycle]]+1</f>
        <v>28</v>
      </c>
      <c r="E1335">
        <f>IF(טבלה13[[#This Row],[CycleNumber]]&lt;3,"",IF(טבלה13[[#This Row],[CycleNumber]]=3,MIN(D1333:D1335),IF(I1334=3,MIN(D1332:D1334),E1334)))</f>
        <v>31</v>
      </c>
      <c r="F1335">
        <f>IF(טבלה13[[#This Row],[CycleNumber]]&lt;3,"",IF(טבלה13[[#This Row],[CycleNumber]]=3,MAX(D1333:D1335),IF(I1334=3,MAX(D1332:D1334),F1334)))</f>
        <v>36</v>
      </c>
      <c r="G1335">
        <f>IF(OR(טבלה13[[#This Row],[CycleNumber]]&gt;B1336,B1336=""),IF(טבלה13[[#This Row],[מספר סטייה]]=3,MIN(D1333:D1335),טבלה13[[#This Row],[מינ קבוע]]),טבלה13[[#This Row],[מינ קבוע]])</f>
        <v>31</v>
      </c>
      <c r="H1335">
        <f>IF(OR(טבלה13[[#This Row],[CycleNumber]]&gt;B1336,B1336=""),IF(טבלה13[[#This Row],[מספר סטייה]]=3,MAX(D1333:D1335),טבלה13[[#This Row],[מקס קבוע]]),טבלה13[[#This Row],[מקס קבוע]])</f>
        <v>36</v>
      </c>
      <c r="I133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קבוע]]&lt;&gt;E1334,1,I1334+1),0))</f>
        <v>2</v>
      </c>
      <c r="J1335" t="str">
        <f>IF(AND(טבלה13[[#This Row],[CycleNumber]]&lt;B1336,טבלה13[[#This Row],[מקס קבוע]]&lt;&gt;""),IF(OR(טבלה13[[#This Row],[מספר סטייה]]&lt;I1336,AND(טבלה13[[#This Row],[מספר סטייה]]=3,I1336=1)),0,1),"")</f>
        <v/>
      </c>
      <c r="K1335">
        <f>IF(טבלה13[[#This Row],[מקס קבוע]]&lt;&gt;"",טבלה13[[#This Row],[מקסימום]]-טבלה13[[#This Row],[מינימום]],"")</f>
        <v>5</v>
      </c>
      <c r="L1335">
        <f>IF(IFERROR(LOOKUP(טבלה13[[#This Row],[ClientID]],פיבוט!$A$4:$A$121),FALSE)=טבלה13[[#This Row],[ClientID]],1,0)</f>
        <v>1</v>
      </c>
      <c r="M1335">
        <f>IF(OR(טבלה13[[#This Row],[ClientID]]=A1336),"",1)</f>
        <v>1</v>
      </c>
      <c r="N1335" s="3" t="str">
        <f>IF(טבלה13[[#This Row],[טווח]]&lt;&gt;K1334,טבלה13[[#This Row],[טווח]],"")</f>
        <v/>
      </c>
      <c r="O1335" s="3" t="str">
        <f>IF(טבלה13[[#This Row],[מניית טווחים]]&lt;&gt;"",IF(OR(30&gt;טבלה13[[#This Row],[מקסימום]],30&lt;טבלה13[[#This Row],[מינימום]]),0,1),"")</f>
        <v/>
      </c>
    </row>
    <row r="1336" spans="1:15" x14ac:dyDescent="0.25">
      <c r="A1336" t="s">
        <v>143</v>
      </c>
      <c r="B1336">
        <v>1</v>
      </c>
      <c r="C1336">
        <v>27</v>
      </c>
      <c r="D1336">
        <f>טבלה13[[#This Row],[LengthofCycle]]+1</f>
        <v>28</v>
      </c>
      <c r="E1336" t="str">
        <f>IF(טבלה13[[#This Row],[CycleNumber]]&lt;3,"",IF(טבלה13[[#This Row],[CycleNumber]]=3,MIN(D1334:D1336),IF(I1335=3,MIN(D1333:D1335),E1335)))</f>
        <v/>
      </c>
      <c r="F1336" t="str">
        <f>IF(טבלה13[[#This Row],[CycleNumber]]&lt;3,"",IF(טבלה13[[#This Row],[CycleNumber]]=3,MAX(D1334:D1336),IF(I1335=3,MAX(D1333:D1335),F1335)))</f>
        <v/>
      </c>
      <c r="G1336" t="str">
        <f>IF(OR(טבלה13[[#This Row],[CycleNumber]]&gt;B1337,B1337=""),IF(טבלה13[[#This Row],[מספר סטייה]]=3,MIN(D1334:D1336),טבלה13[[#This Row],[מינ קבוע]]),טבלה13[[#This Row],[מינ קבוע]])</f>
        <v/>
      </c>
      <c r="H1336" t="str">
        <f>IF(OR(טבלה13[[#This Row],[CycleNumber]]&gt;B1337,B1337=""),IF(טבלה13[[#This Row],[מספר סטייה]]=3,MAX(D1334:D1336),טבלה13[[#This Row],[מקס קבוע]]),טבלה13[[#This Row],[מקס קבוע]])</f>
        <v/>
      </c>
      <c r="I133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קבוע]]&lt;&gt;E1335,1,I1335+1),0))</f>
        <v/>
      </c>
      <c r="J1336" t="str">
        <f>IF(AND(טבלה13[[#This Row],[CycleNumber]]&lt;B1337,טבלה13[[#This Row],[מקס קבוע]]&lt;&gt;""),IF(OR(טבלה13[[#This Row],[מספר סטייה]]&lt;I1337,AND(טבלה13[[#This Row],[מספר סטייה]]=3,I1337=1)),0,1),"")</f>
        <v/>
      </c>
      <c r="K1336" t="str">
        <f>IF(טבלה13[[#This Row],[מקס קבוע]]&lt;&gt;"",טבלה13[[#This Row],[מקסימום]]-טבלה13[[#This Row],[מינימום]],"")</f>
        <v/>
      </c>
      <c r="L1336">
        <f>IF(IFERROR(LOOKUP(טבלה13[[#This Row],[ClientID]],פיבוט!$A$4:$A$121),FALSE)=טבלה13[[#This Row],[ClientID]],1,0)</f>
        <v>1</v>
      </c>
      <c r="M1336" t="str">
        <f>IF(OR(טבלה13[[#This Row],[ClientID]]=A1337),"",1)</f>
        <v/>
      </c>
      <c r="N1336" s="3" t="str">
        <f>IF(טבלה13[[#This Row],[טווח]]&lt;&gt;K1335,טבלה13[[#This Row],[טווח]],"")</f>
        <v/>
      </c>
      <c r="O1336" s="3" t="str">
        <f>IF(טבלה13[[#This Row],[מניית טווחים]]&lt;&gt;"",IF(OR(30&gt;טבלה13[[#This Row],[מקסימום]],30&lt;טבלה13[[#This Row],[מינימום]]),0,1),"")</f>
        <v/>
      </c>
    </row>
    <row r="1337" spans="1:15" x14ac:dyDescent="0.25">
      <c r="A1337" t="s">
        <v>143</v>
      </c>
      <c r="B1337">
        <v>2</v>
      </c>
      <c r="C1337">
        <v>34</v>
      </c>
      <c r="D1337">
        <f>טבלה13[[#This Row],[LengthofCycle]]+1</f>
        <v>35</v>
      </c>
      <c r="E1337" t="str">
        <f>IF(טבלה13[[#This Row],[CycleNumber]]&lt;3,"",IF(טבלה13[[#This Row],[CycleNumber]]=3,MIN(D1335:D1337),IF(I1336=3,MIN(D1334:D1336),E1336)))</f>
        <v/>
      </c>
      <c r="F1337" t="str">
        <f>IF(טבלה13[[#This Row],[CycleNumber]]&lt;3,"",IF(טבלה13[[#This Row],[CycleNumber]]=3,MAX(D1335:D1337),IF(I1336=3,MAX(D1334:D1336),F1336)))</f>
        <v/>
      </c>
      <c r="G1337" t="str">
        <f>IF(OR(טבלה13[[#This Row],[CycleNumber]]&gt;B1338,B1338=""),IF(טבלה13[[#This Row],[מספר סטייה]]=3,MIN(D1335:D1337),טבלה13[[#This Row],[מינ קבוע]]),טבלה13[[#This Row],[מינ קבוע]])</f>
        <v/>
      </c>
      <c r="H1337" t="str">
        <f>IF(OR(טבלה13[[#This Row],[CycleNumber]]&gt;B1338,B1338=""),IF(טבלה13[[#This Row],[מספר סטייה]]=3,MAX(D1335:D1337),טבלה13[[#This Row],[מקס קבוע]]),טבלה13[[#This Row],[מקס קבוע]])</f>
        <v/>
      </c>
      <c r="I133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קבוע]]&lt;&gt;E1336,1,I1336+1),0))</f>
        <v/>
      </c>
      <c r="J1337" t="str">
        <f>IF(AND(טבלה13[[#This Row],[CycleNumber]]&lt;B1338,טבלה13[[#This Row],[מקס קבוע]]&lt;&gt;""),IF(OR(טבלה13[[#This Row],[מספר סטייה]]&lt;I1338,AND(טבלה13[[#This Row],[מספר סטייה]]=3,I1338=1)),0,1),"")</f>
        <v/>
      </c>
      <c r="K1337" t="str">
        <f>IF(טבלה13[[#This Row],[מקס קבוע]]&lt;&gt;"",טבלה13[[#This Row],[מקסימום]]-טבלה13[[#This Row],[מינימום]],"")</f>
        <v/>
      </c>
      <c r="L1337">
        <f>IF(IFERROR(LOOKUP(טבלה13[[#This Row],[ClientID]],פיבוט!$A$4:$A$121),FALSE)=טבלה13[[#This Row],[ClientID]],1,0)</f>
        <v>1</v>
      </c>
      <c r="M1337" t="str">
        <f>IF(OR(טבלה13[[#This Row],[ClientID]]=A1338),"",1)</f>
        <v/>
      </c>
      <c r="N1337" s="3" t="str">
        <f>IF(טבלה13[[#This Row],[טווח]]&lt;&gt;K1336,טבלה13[[#This Row],[טווח]],"")</f>
        <v/>
      </c>
      <c r="O1337" s="3" t="str">
        <f>IF(טבלה13[[#This Row],[מניית טווחים]]&lt;&gt;"",IF(OR(30&gt;טבלה13[[#This Row],[מקסימום]],30&lt;טבלה13[[#This Row],[מינימום]]),0,1),"")</f>
        <v/>
      </c>
    </row>
    <row r="1338" spans="1:15" x14ac:dyDescent="0.25">
      <c r="A1338" t="s">
        <v>143</v>
      </c>
      <c r="B1338">
        <v>3</v>
      </c>
      <c r="C1338">
        <v>29</v>
      </c>
      <c r="D1338">
        <f>טבלה13[[#This Row],[LengthofCycle]]+1</f>
        <v>30</v>
      </c>
      <c r="E1338">
        <f>IF(טבלה13[[#This Row],[CycleNumber]]&lt;3,"",IF(טבלה13[[#This Row],[CycleNumber]]=3,MIN(D1336:D1338),IF(I1337=3,MIN(D1335:D1337),E1337)))</f>
        <v>28</v>
      </c>
      <c r="F1338">
        <f>IF(טבלה13[[#This Row],[CycleNumber]]&lt;3,"",IF(טבלה13[[#This Row],[CycleNumber]]=3,MAX(D1336:D1338),IF(I1337=3,MAX(D1335:D1337),F1337)))</f>
        <v>35</v>
      </c>
      <c r="G1338">
        <f>IF(OR(טבלה13[[#This Row],[CycleNumber]]&gt;B1339,B1339=""),IF(טבלה13[[#This Row],[מספר סטייה]]=3,MIN(D1336:D1338),טבלה13[[#This Row],[מינ קבוע]]),טבלה13[[#This Row],[מינ קבוע]])</f>
        <v>28</v>
      </c>
      <c r="H1338">
        <f>IF(OR(טבלה13[[#This Row],[CycleNumber]]&gt;B1339,B1339=""),IF(טבלה13[[#This Row],[מספר סטייה]]=3,MAX(D1336:D1338),טבלה13[[#This Row],[מקס קבוע]]),טבלה13[[#This Row],[מקס קבוע]])</f>
        <v>35</v>
      </c>
      <c r="I133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קבוע]]&lt;&gt;E1337,1,I1337+1),0))</f>
        <v>0</v>
      </c>
      <c r="J1338">
        <f>IF(AND(טבלה13[[#This Row],[CycleNumber]]&lt;B1339,טבלה13[[#This Row],[מקס קבוע]]&lt;&gt;""),IF(OR(טבלה13[[#This Row],[מספר סטייה]]&lt;I1339,AND(טבלה13[[#This Row],[מספר סטייה]]=3,I1339=1)),0,1),"")</f>
        <v>0</v>
      </c>
      <c r="K1338">
        <f>IF(טבלה13[[#This Row],[מקס קבוע]]&lt;&gt;"",טבלה13[[#This Row],[מקסימום]]-טבלה13[[#This Row],[מינימום]],"")</f>
        <v>7</v>
      </c>
      <c r="L1338">
        <f>IF(IFERROR(LOOKUP(טבלה13[[#This Row],[ClientID]],פיבוט!$A$4:$A$121),FALSE)=טבלה13[[#This Row],[ClientID]],1,0)</f>
        <v>1</v>
      </c>
      <c r="M1338" t="str">
        <f>IF(OR(טבלה13[[#This Row],[ClientID]]=A1339),"",1)</f>
        <v/>
      </c>
      <c r="N1338" s="3">
        <f>IF(טבלה13[[#This Row],[טווח]]&lt;&gt;K1337,טבלה13[[#This Row],[טווח]],"")</f>
        <v>7</v>
      </c>
      <c r="O1338" s="3">
        <f>IF(טבלה13[[#This Row],[מניית טווחים]]&lt;&gt;"",IF(OR(30&gt;טבלה13[[#This Row],[מקסימום]],30&lt;טבלה13[[#This Row],[מינימום]]),0,1),"")</f>
        <v>1</v>
      </c>
    </row>
    <row r="1339" spans="1:15" x14ac:dyDescent="0.25">
      <c r="A1339" t="s">
        <v>143</v>
      </c>
      <c r="B1339">
        <v>4</v>
      </c>
      <c r="C1339">
        <v>35</v>
      </c>
      <c r="D1339">
        <f>טבלה13[[#This Row],[LengthofCycle]]+1</f>
        <v>36</v>
      </c>
      <c r="E1339">
        <f>IF(טבלה13[[#This Row],[CycleNumber]]&lt;3,"",IF(טבלה13[[#This Row],[CycleNumber]]=3,MIN(D1337:D1339),IF(I1338=3,MIN(D1336:D1338),E1338)))</f>
        <v>28</v>
      </c>
      <c r="F1339">
        <f>IF(טבלה13[[#This Row],[CycleNumber]]&lt;3,"",IF(טבלה13[[#This Row],[CycleNumber]]=3,MAX(D1337:D1339),IF(I1338=3,MAX(D1336:D1338),F1338)))</f>
        <v>35</v>
      </c>
      <c r="G1339">
        <f>IF(OR(טבלה13[[#This Row],[CycleNumber]]&gt;B1340,B1340=""),IF(טבלה13[[#This Row],[מספר סטייה]]=3,MIN(D1337:D1339),טבלה13[[#This Row],[מינ קבוע]]),טבלה13[[#This Row],[מינ קבוע]])</f>
        <v>28</v>
      </c>
      <c r="H1339">
        <f>IF(OR(טבלה13[[#This Row],[CycleNumber]]&gt;B1340,B1340=""),IF(טבלה13[[#This Row],[מספר סטייה]]=3,MAX(D1337:D1339),טבלה13[[#This Row],[מקס קבוע]]),טבלה13[[#This Row],[מקס קבוע]])</f>
        <v>35</v>
      </c>
      <c r="I133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קבוע]]&lt;&gt;E1338,1,I1338+1),0))</f>
        <v>1</v>
      </c>
      <c r="J1339">
        <f>IF(AND(טבלה13[[#This Row],[CycleNumber]]&lt;B1340,טבלה13[[#This Row],[מקס קבוע]]&lt;&gt;""),IF(OR(טבלה13[[#This Row],[מספר סטייה]]&lt;I1340,AND(טבלה13[[#This Row],[מספר סטייה]]=3,I1340=1)),0,1),"")</f>
        <v>1</v>
      </c>
      <c r="K1339">
        <f>IF(טבלה13[[#This Row],[מקס קבוע]]&lt;&gt;"",טבלה13[[#This Row],[מקסימום]]-טבלה13[[#This Row],[מינימום]],"")</f>
        <v>7</v>
      </c>
      <c r="L1339">
        <f>IF(IFERROR(LOOKUP(טבלה13[[#This Row],[ClientID]],פיבוט!$A$4:$A$121),FALSE)=טבלה13[[#This Row],[ClientID]],1,0)</f>
        <v>1</v>
      </c>
      <c r="M1339" t="str">
        <f>IF(OR(טבלה13[[#This Row],[ClientID]]=A1340),"",1)</f>
        <v/>
      </c>
      <c r="N1339" s="3" t="str">
        <f>IF(טבלה13[[#This Row],[טווח]]&lt;&gt;K1338,טבלה13[[#This Row],[טווח]],"")</f>
        <v/>
      </c>
      <c r="O1339" s="3" t="str">
        <f>IF(טבלה13[[#This Row],[מניית טווחים]]&lt;&gt;"",IF(OR(30&gt;טבלה13[[#This Row],[מקסימום]],30&lt;טבלה13[[#This Row],[מינימום]]),0,1),"")</f>
        <v/>
      </c>
    </row>
    <row r="1340" spans="1:15" x14ac:dyDescent="0.25">
      <c r="A1340" t="s">
        <v>143</v>
      </c>
      <c r="B1340">
        <v>5</v>
      </c>
      <c r="C1340">
        <v>28</v>
      </c>
      <c r="D1340">
        <f>טבלה13[[#This Row],[LengthofCycle]]+1</f>
        <v>29</v>
      </c>
      <c r="E1340">
        <f>IF(טבלה13[[#This Row],[CycleNumber]]&lt;3,"",IF(טבלה13[[#This Row],[CycleNumber]]=3,MIN(D1338:D1340),IF(I1339=3,MIN(D1337:D1339),E1339)))</f>
        <v>28</v>
      </c>
      <c r="F1340">
        <f>IF(טבלה13[[#This Row],[CycleNumber]]&lt;3,"",IF(טבלה13[[#This Row],[CycleNumber]]=3,MAX(D1338:D1340),IF(I1339=3,MAX(D1337:D1339),F1339)))</f>
        <v>35</v>
      </c>
      <c r="G1340">
        <f>IF(OR(טבלה13[[#This Row],[CycleNumber]]&gt;B1341,B1341=""),IF(טבלה13[[#This Row],[מספר סטייה]]=3,MIN(D1338:D1340),טבלה13[[#This Row],[מינ קבוע]]),טבלה13[[#This Row],[מינ קבוע]])</f>
        <v>28</v>
      </c>
      <c r="H1340">
        <f>IF(OR(טבלה13[[#This Row],[CycleNumber]]&gt;B1341,B1341=""),IF(טבלה13[[#This Row],[מספר סטייה]]=3,MAX(D1338:D1340),טבלה13[[#This Row],[מקס קבוע]]),טבלה13[[#This Row],[מקס קבוע]])</f>
        <v>35</v>
      </c>
      <c r="I134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קבוע]]&lt;&gt;E1339,1,I1339+1),0))</f>
        <v>0</v>
      </c>
      <c r="J1340">
        <f>IF(AND(טבלה13[[#This Row],[CycleNumber]]&lt;B1341,טבלה13[[#This Row],[מקס קבוע]]&lt;&gt;""),IF(OR(טבלה13[[#This Row],[מספר סטייה]]&lt;I1341,AND(טבלה13[[#This Row],[מספר סטייה]]=3,I1341=1)),0,1),"")</f>
        <v>0</v>
      </c>
      <c r="K1340">
        <f>IF(טבלה13[[#This Row],[מקס קבוע]]&lt;&gt;"",טבלה13[[#This Row],[מקסימום]]-טבלה13[[#This Row],[מינימום]],"")</f>
        <v>7</v>
      </c>
      <c r="L1340">
        <f>IF(IFERROR(LOOKUP(טבלה13[[#This Row],[ClientID]],פיבוט!$A$4:$A$121),FALSE)=טבלה13[[#This Row],[ClientID]],1,0)</f>
        <v>1</v>
      </c>
      <c r="M1340" t="str">
        <f>IF(OR(טבלה13[[#This Row],[ClientID]]=A1341),"",1)</f>
        <v/>
      </c>
      <c r="N1340" s="3" t="str">
        <f>IF(טבלה13[[#This Row],[טווח]]&lt;&gt;K1339,טבלה13[[#This Row],[טווח]],"")</f>
        <v/>
      </c>
      <c r="O1340" s="3" t="str">
        <f>IF(טבלה13[[#This Row],[מניית טווחים]]&lt;&gt;"",IF(OR(30&gt;טבלה13[[#This Row],[מקסימום]],30&lt;טבלה13[[#This Row],[מינימום]]),0,1),"")</f>
        <v/>
      </c>
    </row>
    <row r="1341" spans="1:15" x14ac:dyDescent="0.25">
      <c r="A1341" t="s">
        <v>143</v>
      </c>
      <c r="B1341">
        <v>6</v>
      </c>
      <c r="C1341">
        <v>44</v>
      </c>
      <c r="D1341">
        <f>טבלה13[[#This Row],[LengthofCycle]]+1</f>
        <v>45</v>
      </c>
      <c r="E1341">
        <f>IF(טבלה13[[#This Row],[CycleNumber]]&lt;3,"",IF(טבלה13[[#This Row],[CycleNumber]]=3,MIN(D1339:D1341),IF(I1340=3,MIN(D1338:D1340),E1340)))</f>
        <v>28</v>
      </c>
      <c r="F1341">
        <f>IF(טבלה13[[#This Row],[CycleNumber]]&lt;3,"",IF(טבלה13[[#This Row],[CycleNumber]]=3,MAX(D1339:D1341),IF(I1340=3,MAX(D1338:D1340),F1340)))</f>
        <v>35</v>
      </c>
      <c r="G1341">
        <f>IF(OR(טבלה13[[#This Row],[CycleNumber]]&gt;B1342,B1342=""),IF(טבלה13[[#This Row],[מספר סטייה]]=3,MIN(D1339:D1341),טבלה13[[#This Row],[מינ קבוע]]),טבלה13[[#This Row],[מינ קבוע]])</f>
        <v>28</v>
      </c>
      <c r="H1341">
        <f>IF(OR(טבלה13[[#This Row],[CycleNumber]]&gt;B1342,B1342=""),IF(טבלה13[[#This Row],[מספר סטייה]]=3,MAX(D1339:D1341),טבלה13[[#This Row],[מקס קבוע]]),טבלה13[[#This Row],[מקס קבוע]])</f>
        <v>35</v>
      </c>
      <c r="I134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קבוע]]&lt;&gt;E1340,1,I1340+1),0))</f>
        <v>1</v>
      </c>
      <c r="J1341">
        <f>IF(AND(טבלה13[[#This Row],[CycleNumber]]&lt;B1342,טבלה13[[#This Row],[מקס קבוע]]&lt;&gt;""),IF(OR(טבלה13[[#This Row],[מספר סטייה]]&lt;I1342,AND(טבלה13[[#This Row],[מספר סטייה]]=3,I1342=1)),0,1),"")</f>
        <v>1</v>
      </c>
      <c r="K1341">
        <f>IF(טבלה13[[#This Row],[מקס קבוע]]&lt;&gt;"",טבלה13[[#This Row],[מקסימום]]-טבלה13[[#This Row],[מינימום]],"")</f>
        <v>7</v>
      </c>
      <c r="L1341">
        <f>IF(IFERROR(LOOKUP(טבלה13[[#This Row],[ClientID]],פיבוט!$A$4:$A$121),FALSE)=טבלה13[[#This Row],[ClientID]],1,0)</f>
        <v>1</v>
      </c>
      <c r="M1341" t="str">
        <f>IF(OR(טבלה13[[#This Row],[ClientID]]=A1342),"",1)</f>
        <v/>
      </c>
      <c r="N1341" s="3" t="str">
        <f>IF(טבלה13[[#This Row],[טווח]]&lt;&gt;K1340,טבלה13[[#This Row],[טווח]],"")</f>
        <v/>
      </c>
      <c r="O1341" s="3" t="str">
        <f>IF(טבלה13[[#This Row],[מניית טווחים]]&lt;&gt;"",IF(OR(30&gt;טבלה13[[#This Row],[מקסימום]],30&lt;טבלה13[[#This Row],[מינימום]]),0,1),"")</f>
        <v/>
      </c>
    </row>
    <row r="1342" spans="1:15" x14ac:dyDescent="0.25">
      <c r="A1342" t="s">
        <v>143</v>
      </c>
      <c r="B1342">
        <v>7</v>
      </c>
      <c r="C1342">
        <v>29</v>
      </c>
      <c r="D1342">
        <f>טבלה13[[#This Row],[LengthofCycle]]+1</f>
        <v>30</v>
      </c>
      <c r="E1342">
        <f>IF(טבלה13[[#This Row],[CycleNumber]]&lt;3,"",IF(טבלה13[[#This Row],[CycleNumber]]=3,MIN(D1340:D1342),IF(I1341=3,MIN(D1339:D1341),E1341)))</f>
        <v>28</v>
      </c>
      <c r="F1342">
        <f>IF(טבלה13[[#This Row],[CycleNumber]]&lt;3,"",IF(טבלה13[[#This Row],[CycleNumber]]=3,MAX(D1340:D1342),IF(I1341=3,MAX(D1339:D1341),F1341)))</f>
        <v>35</v>
      </c>
      <c r="G1342">
        <f>IF(OR(טבלה13[[#This Row],[CycleNumber]]&gt;B1343,B1343=""),IF(טבלה13[[#This Row],[מספר סטייה]]=3,MIN(D1340:D1342),טבלה13[[#This Row],[מינ קבוע]]),טבלה13[[#This Row],[מינ קבוע]])</f>
        <v>28</v>
      </c>
      <c r="H1342">
        <f>IF(OR(טבלה13[[#This Row],[CycleNumber]]&gt;B1343,B1343=""),IF(טבלה13[[#This Row],[מספר סטייה]]=3,MAX(D1340:D1342),טבלה13[[#This Row],[מקס קבוע]]),טבלה13[[#This Row],[מקס קבוע]])</f>
        <v>35</v>
      </c>
      <c r="I134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קבוע]]&lt;&gt;E1341,1,I1341+1),0))</f>
        <v>0</v>
      </c>
      <c r="J1342">
        <f>IF(AND(טבלה13[[#This Row],[CycleNumber]]&lt;B1343,טבלה13[[#This Row],[מקס קבוע]]&lt;&gt;""),IF(OR(טבלה13[[#This Row],[מספר סטייה]]&lt;I1343,AND(טבלה13[[#This Row],[מספר סטייה]]=3,I1343=1)),0,1),"")</f>
        <v>1</v>
      </c>
      <c r="K1342">
        <f>IF(טבלה13[[#This Row],[מקס קבוע]]&lt;&gt;"",טבלה13[[#This Row],[מקסימום]]-טבלה13[[#This Row],[מינימום]],"")</f>
        <v>7</v>
      </c>
      <c r="L1342">
        <f>IF(IFERROR(LOOKUP(טבלה13[[#This Row],[ClientID]],פיבוט!$A$4:$A$121),FALSE)=טבלה13[[#This Row],[ClientID]],1,0)</f>
        <v>1</v>
      </c>
      <c r="M1342" t="str">
        <f>IF(OR(טבלה13[[#This Row],[ClientID]]=A1343),"",1)</f>
        <v/>
      </c>
      <c r="N1342" s="3" t="str">
        <f>IF(טבלה13[[#This Row],[טווח]]&lt;&gt;K1341,טבלה13[[#This Row],[טווח]],"")</f>
        <v/>
      </c>
      <c r="O1342" s="3" t="str">
        <f>IF(טבלה13[[#This Row],[מניית טווחים]]&lt;&gt;"",IF(OR(30&gt;טבלה13[[#This Row],[מקסימום]],30&lt;טבלה13[[#This Row],[מינימום]]),0,1),"")</f>
        <v/>
      </c>
    </row>
    <row r="1343" spans="1:15" x14ac:dyDescent="0.25">
      <c r="A1343" t="s">
        <v>143</v>
      </c>
      <c r="B1343">
        <v>8</v>
      </c>
      <c r="C1343">
        <v>29</v>
      </c>
      <c r="D1343">
        <f>טבלה13[[#This Row],[LengthofCycle]]+1</f>
        <v>30</v>
      </c>
      <c r="E1343">
        <f>IF(טבלה13[[#This Row],[CycleNumber]]&lt;3,"",IF(טבלה13[[#This Row],[CycleNumber]]=3,MIN(D1341:D1343),IF(I1342=3,MIN(D1340:D1342),E1342)))</f>
        <v>28</v>
      </c>
      <c r="F1343">
        <f>IF(טבלה13[[#This Row],[CycleNumber]]&lt;3,"",IF(טבלה13[[#This Row],[CycleNumber]]=3,MAX(D1341:D1343),IF(I1342=3,MAX(D1340:D1342),F1342)))</f>
        <v>35</v>
      </c>
      <c r="G1343">
        <f>IF(OR(טבלה13[[#This Row],[CycleNumber]]&gt;B1344,B1344=""),IF(טבלה13[[#This Row],[מספר סטייה]]=3,MIN(D1341:D1343),טבלה13[[#This Row],[מינ קבוע]]),טבלה13[[#This Row],[מינ קבוע]])</f>
        <v>28</v>
      </c>
      <c r="H1343">
        <f>IF(OR(טבלה13[[#This Row],[CycleNumber]]&gt;B1344,B1344=""),IF(טבלה13[[#This Row],[מספר סטייה]]=3,MAX(D1341:D1343),טבלה13[[#This Row],[מקס קבוע]]),טבלה13[[#This Row],[מקס קבוע]])</f>
        <v>35</v>
      </c>
      <c r="I134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קבוע]]&lt;&gt;E1342,1,I1342+1),0))</f>
        <v>0</v>
      </c>
      <c r="J1343">
        <f>IF(AND(טבלה13[[#This Row],[CycleNumber]]&lt;B1344,טבלה13[[#This Row],[מקס קבוע]]&lt;&gt;""),IF(OR(טבלה13[[#This Row],[מספר סטייה]]&lt;I1344,AND(טבלה13[[#This Row],[מספר סטייה]]=3,I1344=1)),0,1),"")</f>
        <v>0</v>
      </c>
      <c r="K1343">
        <f>IF(טבלה13[[#This Row],[מקס קבוע]]&lt;&gt;"",טבלה13[[#This Row],[מקסימום]]-טבלה13[[#This Row],[מינימום]],"")</f>
        <v>7</v>
      </c>
      <c r="L1343">
        <f>IF(IFERROR(LOOKUP(טבלה13[[#This Row],[ClientID]],פיבוט!$A$4:$A$121),FALSE)=טבלה13[[#This Row],[ClientID]],1,0)</f>
        <v>1</v>
      </c>
      <c r="M1343" t="str">
        <f>IF(OR(טבלה13[[#This Row],[ClientID]]=A1344),"",1)</f>
        <v/>
      </c>
      <c r="N1343" s="3" t="str">
        <f>IF(טבלה13[[#This Row],[טווח]]&lt;&gt;K1342,טבלה13[[#This Row],[טווח]],"")</f>
        <v/>
      </c>
      <c r="O1343" s="3" t="str">
        <f>IF(טבלה13[[#This Row],[מניית טווחים]]&lt;&gt;"",IF(OR(30&gt;טבלה13[[#This Row],[מקסימום]],30&lt;טבלה13[[#This Row],[מינימום]]),0,1),"")</f>
        <v/>
      </c>
    </row>
    <row r="1344" spans="1:15" x14ac:dyDescent="0.25">
      <c r="A1344" t="s">
        <v>143</v>
      </c>
      <c r="B1344">
        <v>9</v>
      </c>
      <c r="C1344">
        <v>48</v>
      </c>
      <c r="D1344">
        <f>טבלה13[[#This Row],[LengthofCycle]]+1</f>
        <v>49</v>
      </c>
      <c r="E1344">
        <f>IF(טבלה13[[#This Row],[CycleNumber]]&lt;3,"",IF(טבלה13[[#This Row],[CycleNumber]]=3,MIN(D1342:D1344),IF(I1343=3,MIN(D1341:D1343),E1343)))</f>
        <v>28</v>
      </c>
      <c r="F1344">
        <f>IF(טבלה13[[#This Row],[CycleNumber]]&lt;3,"",IF(טבלה13[[#This Row],[CycleNumber]]=3,MAX(D1342:D1344),IF(I1343=3,MAX(D1341:D1343),F1343)))</f>
        <v>35</v>
      </c>
      <c r="G1344">
        <f>IF(OR(טבלה13[[#This Row],[CycleNumber]]&gt;B1345,B1345=""),IF(טבלה13[[#This Row],[מספר סטייה]]=3,MIN(D1342:D1344),טבלה13[[#This Row],[מינ קבוע]]),טבלה13[[#This Row],[מינ קבוע]])</f>
        <v>28</v>
      </c>
      <c r="H1344">
        <f>IF(OR(טבלה13[[#This Row],[CycleNumber]]&gt;B1345,B1345=""),IF(טבלה13[[#This Row],[מספר סטייה]]=3,MAX(D1342:D1344),טבלה13[[#This Row],[מקס קבוע]]),טבלה13[[#This Row],[מקס קבוע]])</f>
        <v>35</v>
      </c>
      <c r="I134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קבוע]]&lt;&gt;E1343,1,I1343+1),0))</f>
        <v>1</v>
      </c>
      <c r="J1344">
        <f>IF(AND(טבלה13[[#This Row],[CycleNumber]]&lt;B1345,טבלה13[[#This Row],[מקס קבוע]]&lt;&gt;""),IF(OR(טבלה13[[#This Row],[מספר סטייה]]&lt;I1345,AND(טבלה13[[#This Row],[מספר סטייה]]=3,I1345=1)),0,1),"")</f>
        <v>1</v>
      </c>
      <c r="K1344">
        <f>IF(טבלה13[[#This Row],[מקס קבוע]]&lt;&gt;"",טבלה13[[#This Row],[מקסימום]]-טבלה13[[#This Row],[מינימום]],"")</f>
        <v>7</v>
      </c>
      <c r="L1344">
        <f>IF(IFERROR(LOOKUP(טבלה13[[#This Row],[ClientID]],פיבוט!$A$4:$A$121),FALSE)=טבלה13[[#This Row],[ClientID]],1,0)</f>
        <v>1</v>
      </c>
      <c r="M1344" t="str">
        <f>IF(OR(טבלה13[[#This Row],[ClientID]]=A1345),"",1)</f>
        <v/>
      </c>
      <c r="N1344" s="3" t="str">
        <f>IF(טבלה13[[#This Row],[טווח]]&lt;&gt;K1343,טבלה13[[#This Row],[טווח]],"")</f>
        <v/>
      </c>
      <c r="O1344" s="3" t="str">
        <f>IF(טבלה13[[#This Row],[מניית טווחים]]&lt;&gt;"",IF(OR(30&gt;טבלה13[[#This Row],[מקסימום]],30&lt;טבלה13[[#This Row],[מינימום]]),0,1),"")</f>
        <v/>
      </c>
    </row>
    <row r="1345" spans="1:15" x14ac:dyDescent="0.25">
      <c r="A1345" t="s">
        <v>143</v>
      </c>
      <c r="B1345">
        <v>10</v>
      </c>
      <c r="C1345">
        <v>34</v>
      </c>
      <c r="D1345">
        <f>טבלה13[[#This Row],[LengthofCycle]]+1</f>
        <v>35</v>
      </c>
      <c r="E1345">
        <f>IF(טבלה13[[#This Row],[CycleNumber]]&lt;3,"",IF(טבלה13[[#This Row],[CycleNumber]]=3,MIN(D1343:D1345),IF(I1344=3,MIN(D1342:D1344),E1344)))</f>
        <v>28</v>
      </c>
      <c r="F1345">
        <f>IF(טבלה13[[#This Row],[CycleNumber]]&lt;3,"",IF(טבלה13[[#This Row],[CycleNumber]]=3,MAX(D1343:D1345),IF(I1344=3,MAX(D1342:D1344),F1344)))</f>
        <v>35</v>
      </c>
      <c r="G1345">
        <f>IF(OR(טבלה13[[#This Row],[CycleNumber]]&gt;B1346,B1346=""),IF(טבלה13[[#This Row],[מספר סטייה]]=3,MIN(D1343:D1345),טבלה13[[#This Row],[מינ קבוע]]),טבלה13[[#This Row],[מינ קבוע]])</f>
        <v>28</v>
      </c>
      <c r="H1345">
        <f>IF(OR(טבלה13[[#This Row],[CycleNumber]]&gt;B1346,B1346=""),IF(טבלה13[[#This Row],[מספר סטייה]]=3,MAX(D1343:D1345),טבלה13[[#This Row],[מקס קבוע]]),טבלה13[[#This Row],[מקס קבוע]])</f>
        <v>35</v>
      </c>
      <c r="I134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קבוע]]&lt;&gt;E1344,1,I1344+1),0))</f>
        <v>0</v>
      </c>
      <c r="J1345">
        <f>IF(AND(טבלה13[[#This Row],[CycleNumber]]&lt;B1346,טבלה13[[#This Row],[מקס קבוע]]&lt;&gt;""),IF(OR(טבלה13[[#This Row],[מספר סטייה]]&lt;I1346,AND(טבלה13[[#This Row],[מספר סטייה]]=3,I1346=1)),0,1),"")</f>
        <v>0</v>
      </c>
      <c r="K1345">
        <f>IF(טבלה13[[#This Row],[מקס קבוע]]&lt;&gt;"",טבלה13[[#This Row],[מקסימום]]-טבלה13[[#This Row],[מינימום]],"")</f>
        <v>7</v>
      </c>
      <c r="L1345">
        <f>IF(IFERROR(LOOKUP(טבלה13[[#This Row],[ClientID]],פיבוט!$A$4:$A$121),FALSE)=טבלה13[[#This Row],[ClientID]],1,0)</f>
        <v>1</v>
      </c>
      <c r="M1345" t="str">
        <f>IF(OR(טבלה13[[#This Row],[ClientID]]=A1346),"",1)</f>
        <v/>
      </c>
      <c r="N1345" s="3" t="str">
        <f>IF(טבלה13[[#This Row],[טווח]]&lt;&gt;K1344,טבלה13[[#This Row],[טווח]],"")</f>
        <v/>
      </c>
      <c r="O1345" s="3" t="str">
        <f>IF(טבלה13[[#This Row],[מניית טווחים]]&lt;&gt;"",IF(OR(30&gt;טבלה13[[#This Row],[מקסימום]],30&lt;טבלה13[[#This Row],[מינימום]]),0,1),"")</f>
        <v/>
      </c>
    </row>
    <row r="1346" spans="1:15" x14ac:dyDescent="0.25">
      <c r="A1346" t="s">
        <v>143</v>
      </c>
      <c r="B1346">
        <v>11</v>
      </c>
      <c r="C1346">
        <v>26</v>
      </c>
      <c r="D1346">
        <f>טבלה13[[#This Row],[LengthofCycle]]+1</f>
        <v>27</v>
      </c>
      <c r="E1346">
        <f>IF(טבלה13[[#This Row],[CycleNumber]]&lt;3,"",IF(טבלה13[[#This Row],[CycleNumber]]=3,MIN(D1344:D1346),IF(I1345=3,MIN(D1343:D1345),E1345)))</f>
        <v>28</v>
      </c>
      <c r="F1346">
        <f>IF(טבלה13[[#This Row],[CycleNumber]]&lt;3,"",IF(טבלה13[[#This Row],[CycleNumber]]=3,MAX(D1344:D1346),IF(I1345=3,MAX(D1343:D1345),F1345)))</f>
        <v>35</v>
      </c>
      <c r="G1346">
        <f>IF(OR(טבלה13[[#This Row],[CycleNumber]]&gt;B1347,B1347=""),IF(טבלה13[[#This Row],[מספר סטייה]]=3,MIN(D1344:D1346),טבלה13[[#This Row],[מינ קבוע]]),טבלה13[[#This Row],[מינ קבוע]])</f>
        <v>28</v>
      </c>
      <c r="H1346">
        <f>IF(OR(טבלה13[[#This Row],[CycleNumber]]&gt;B1347,B1347=""),IF(טבלה13[[#This Row],[מספר סטייה]]=3,MAX(D1344:D1346),טבלה13[[#This Row],[מקס קבוע]]),טבלה13[[#This Row],[מקס קבוע]])</f>
        <v>35</v>
      </c>
      <c r="I134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קבוע]]&lt;&gt;E1345,1,I1345+1),0))</f>
        <v>1</v>
      </c>
      <c r="J1346" t="str">
        <f>IF(AND(טבלה13[[#This Row],[CycleNumber]]&lt;B1347,טבלה13[[#This Row],[מקס קבוע]]&lt;&gt;""),IF(OR(טבלה13[[#This Row],[מספר סטייה]]&lt;I1347,AND(טבלה13[[#This Row],[מספר סטייה]]=3,I1347=1)),0,1),"")</f>
        <v/>
      </c>
      <c r="K1346">
        <f>IF(טבלה13[[#This Row],[מקס קבוע]]&lt;&gt;"",טבלה13[[#This Row],[מקסימום]]-טבלה13[[#This Row],[מינימום]],"")</f>
        <v>7</v>
      </c>
      <c r="L1346">
        <f>IF(IFERROR(LOOKUP(טבלה13[[#This Row],[ClientID]],פיבוט!$A$4:$A$121),FALSE)=טבלה13[[#This Row],[ClientID]],1,0)</f>
        <v>1</v>
      </c>
      <c r="M1346">
        <f>IF(OR(טבלה13[[#This Row],[ClientID]]=A1347),"",1)</f>
        <v>1</v>
      </c>
      <c r="N1346" s="3" t="str">
        <f>IF(טבלה13[[#This Row],[טווח]]&lt;&gt;K1345,טבלה13[[#This Row],[טווח]],"")</f>
        <v/>
      </c>
      <c r="O1346" s="3" t="str">
        <f>IF(טבלה13[[#This Row],[מניית טווחים]]&lt;&gt;"",IF(OR(30&gt;טבלה13[[#This Row],[מקסימום]],30&lt;טבלה13[[#This Row],[מינימום]]),0,1),"")</f>
        <v/>
      </c>
    </row>
    <row r="1347" spans="1:15" x14ac:dyDescent="0.25">
      <c r="A1347" t="s">
        <v>144</v>
      </c>
      <c r="B1347">
        <v>1</v>
      </c>
      <c r="C1347">
        <v>28</v>
      </c>
      <c r="D1347">
        <f>טבלה13[[#This Row],[LengthofCycle]]+1</f>
        <v>29</v>
      </c>
      <c r="E1347" t="str">
        <f>IF(טבלה13[[#This Row],[CycleNumber]]&lt;3,"",IF(טבלה13[[#This Row],[CycleNumber]]=3,MIN(D1345:D1347),IF(I1346=3,MIN(D1344:D1346),E1346)))</f>
        <v/>
      </c>
      <c r="F1347" t="str">
        <f>IF(טבלה13[[#This Row],[CycleNumber]]&lt;3,"",IF(טבלה13[[#This Row],[CycleNumber]]=3,MAX(D1345:D1347),IF(I1346=3,MAX(D1344:D1346),F1346)))</f>
        <v/>
      </c>
      <c r="G1347" t="str">
        <f>IF(OR(טבלה13[[#This Row],[CycleNumber]]&gt;B1348,B1348=""),IF(טבלה13[[#This Row],[מספר סטייה]]=3,MIN(D1345:D1347),טבלה13[[#This Row],[מינ קבוע]]),טבלה13[[#This Row],[מינ קבוע]])</f>
        <v/>
      </c>
      <c r="H1347" t="str">
        <f>IF(OR(טבלה13[[#This Row],[CycleNumber]]&gt;B1348,B1348=""),IF(טבלה13[[#This Row],[מספר סטייה]]=3,MAX(D1345:D1347),טבלה13[[#This Row],[מקס קבוע]]),טבלה13[[#This Row],[מקס קבוע]])</f>
        <v/>
      </c>
      <c r="I1347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קבוע]]&lt;&gt;E1346,1,I1346+1),0))</f>
        <v/>
      </c>
      <c r="J1347" t="str">
        <f>IF(AND(טבלה13[[#This Row],[CycleNumber]]&lt;B1348,טבלה13[[#This Row],[מקס קבוע]]&lt;&gt;""),IF(OR(טבלה13[[#This Row],[מספר סטייה]]&lt;I1348,AND(טבלה13[[#This Row],[מספר סטייה]]=3,I1348=1)),0,1),"")</f>
        <v/>
      </c>
      <c r="K1347" t="str">
        <f>IF(טבלה13[[#This Row],[מקס קבוע]]&lt;&gt;"",טבלה13[[#This Row],[מקסימום]]-טבלה13[[#This Row],[מינימום]],"")</f>
        <v/>
      </c>
      <c r="L1347">
        <f>IF(IFERROR(LOOKUP(טבלה13[[#This Row],[ClientID]],פיבוט!$A$4:$A$121),FALSE)=טבלה13[[#This Row],[ClientID]],1,0)</f>
        <v>1</v>
      </c>
      <c r="M1347" t="str">
        <f>IF(OR(טבלה13[[#This Row],[ClientID]]=A1348),"",1)</f>
        <v/>
      </c>
      <c r="N1347" s="3" t="str">
        <f>IF(טבלה13[[#This Row],[טווח]]&lt;&gt;K1346,טבלה13[[#This Row],[טווח]],"")</f>
        <v/>
      </c>
      <c r="O1347" s="3" t="str">
        <f>IF(טבלה13[[#This Row],[מניית טווחים]]&lt;&gt;"",IF(OR(30&gt;טבלה13[[#This Row],[מקסימום]],30&lt;טבלה13[[#This Row],[מינימום]]),0,1),"")</f>
        <v/>
      </c>
    </row>
    <row r="1348" spans="1:15" x14ac:dyDescent="0.25">
      <c r="A1348" t="s">
        <v>144</v>
      </c>
      <c r="B1348">
        <v>2</v>
      </c>
      <c r="C1348">
        <v>26</v>
      </c>
      <c r="D1348">
        <f>טבלה13[[#This Row],[LengthofCycle]]+1</f>
        <v>27</v>
      </c>
      <c r="E1348" t="str">
        <f>IF(טבלה13[[#This Row],[CycleNumber]]&lt;3,"",IF(טבלה13[[#This Row],[CycleNumber]]=3,MIN(D1346:D1348),IF(I1347=3,MIN(D1345:D1347),E1347)))</f>
        <v/>
      </c>
      <c r="F1348" t="str">
        <f>IF(טבלה13[[#This Row],[CycleNumber]]&lt;3,"",IF(טבלה13[[#This Row],[CycleNumber]]=3,MAX(D1346:D1348),IF(I1347=3,MAX(D1345:D1347),F1347)))</f>
        <v/>
      </c>
      <c r="G1348" t="str">
        <f>IF(OR(טבלה13[[#This Row],[CycleNumber]]&gt;B1349,B1349=""),IF(טבלה13[[#This Row],[מספר סטייה]]=3,MIN(D1346:D1348),טבלה13[[#This Row],[מינ קבוע]]),טבלה13[[#This Row],[מינ קבוע]])</f>
        <v/>
      </c>
      <c r="H1348" t="str">
        <f>IF(OR(טבלה13[[#This Row],[CycleNumber]]&gt;B1349,B1349=""),IF(טבלה13[[#This Row],[מספר סטייה]]=3,MAX(D1346:D1348),טבלה13[[#This Row],[מקס קבוע]]),טבלה13[[#This Row],[מקס קבוע]])</f>
        <v/>
      </c>
      <c r="I134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קבוע]]&lt;&gt;E1347,1,I1347+1),0))</f>
        <v/>
      </c>
      <c r="J1348" t="str">
        <f>IF(AND(טבלה13[[#This Row],[CycleNumber]]&lt;B1349,טבלה13[[#This Row],[מקס קבוע]]&lt;&gt;""),IF(OR(טבלה13[[#This Row],[מספר סטייה]]&lt;I1349,AND(טבלה13[[#This Row],[מספר סטייה]]=3,I1349=1)),0,1),"")</f>
        <v/>
      </c>
      <c r="K1348" t="str">
        <f>IF(טבלה13[[#This Row],[מקס קבוע]]&lt;&gt;"",טבלה13[[#This Row],[מקסימום]]-טבלה13[[#This Row],[מינימום]],"")</f>
        <v/>
      </c>
      <c r="L1348">
        <f>IF(IFERROR(LOOKUP(טבלה13[[#This Row],[ClientID]],פיבוט!$A$4:$A$121),FALSE)=טבלה13[[#This Row],[ClientID]],1,0)</f>
        <v>1</v>
      </c>
      <c r="M1348" t="str">
        <f>IF(OR(טבלה13[[#This Row],[ClientID]]=A1349),"",1)</f>
        <v/>
      </c>
      <c r="N1348" s="3" t="str">
        <f>IF(טבלה13[[#This Row],[טווח]]&lt;&gt;K1347,טבלה13[[#This Row],[טווח]],"")</f>
        <v/>
      </c>
      <c r="O1348" s="3" t="str">
        <f>IF(טבלה13[[#This Row],[מניית טווחים]]&lt;&gt;"",IF(OR(30&gt;טבלה13[[#This Row],[מקסימום]],30&lt;טבלה13[[#This Row],[מינימום]]),0,1),"")</f>
        <v/>
      </c>
    </row>
    <row r="1349" spans="1:15" x14ac:dyDescent="0.25">
      <c r="A1349" t="s">
        <v>144</v>
      </c>
      <c r="B1349">
        <v>3</v>
      </c>
      <c r="C1349">
        <v>25</v>
      </c>
      <c r="D1349">
        <f>טבלה13[[#This Row],[LengthofCycle]]+1</f>
        <v>26</v>
      </c>
      <c r="E1349">
        <f>IF(טבלה13[[#This Row],[CycleNumber]]&lt;3,"",IF(טבלה13[[#This Row],[CycleNumber]]=3,MIN(D1347:D1349),IF(I1348=3,MIN(D1346:D1348),E1348)))</f>
        <v>26</v>
      </c>
      <c r="F1349">
        <f>IF(טבלה13[[#This Row],[CycleNumber]]&lt;3,"",IF(טבלה13[[#This Row],[CycleNumber]]=3,MAX(D1347:D1349),IF(I1348=3,MAX(D1346:D1348),F1348)))</f>
        <v>29</v>
      </c>
      <c r="G1349">
        <f>IF(OR(טבלה13[[#This Row],[CycleNumber]]&gt;B1350,B1350=""),IF(טבלה13[[#This Row],[מספר סטייה]]=3,MIN(D1347:D1349),טבלה13[[#This Row],[מינ קבוע]]),טבלה13[[#This Row],[מינ קבוע]])</f>
        <v>26</v>
      </c>
      <c r="H1349">
        <f>IF(OR(טבלה13[[#This Row],[CycleNumber]]&gt;B1350,B1350=""),IF(טבלה13[[#This Row],[מספר סטייה]]=3,MAX(D1347:D1349),טבלה13[[#This Row],[מקס קבוע]]),טבלה13[[#This Row],[מקס קבוע]])</f>
        <v>29</v>
      </c>
      <c r="I134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קבוע]]&lt;&gt;E1348,1,I1348+1),0))</f>
        <v>0</v>
      </c>
      <c r="J1349">
        <f>IF(AND(טבלה13[[#This Row],[CycleNumber]]&lt;B1350,טבלה13[[#This Row],[מקס קבוע]]&lt;&gt;""),IF(OR(טבלה13[[#This Row],[מספר סטייה]]&lt;I1350,AND(טבלה13[[#This Row],[מספר סטייה]]=3,I1350=1)),0,1),"")</f>
        <v>1</v>
      </c>
      <c r="K1349">
        <f>IF(טבלה13[[#This Row],[מקס קבוע]]&lt;&gt;"",טבלה13[[#This Row],[מקסימום]]-טבלה13[[#This Row],[מינימום]],"")</f>
        <v>3</v>
      </c>
      <c r="L1349">
        <f>IF(IFERROR(LOOKUP(טבלה13[[#This Row],[ClientID]],פיבוט!$A$4:$A$121),FALSE)=טבלה13[[#This Row],[ClientID]],1,0)</f>
        <v>1</v>
      </c>
      <c r="M1349" t="str">
        <f>IF(OR(טבלה13[[#This Row],[ClientID]]=A1350),"",1)</f>
        <v/>
      </c>
      <c r="N1349" s="3">
        <f>IF(טבלה13[[#This Row],[טווח]]&lt;&gt;K1348,טבלה13[[#This Row],[טווח]],"")</f>
        <v>3</v>
      </c>
      <c r="O1349" s="3">
        <f>IF(טבלה13[[#This Row],[מניית טווחים]]&lt;&gt;"",IF(OR(30&gt;טבלה13[[#This Row],[מקסימום]],30&lt;טבלה13[[#This Row],[מינימום]]),0,1),"")</f>
        <v>0</v>
      </c>
    </row>
    <row r="1350" spans="1:15" x14ac:dyDescent="0.25">
      <c r="A1350" t="s">
        <v>144</v>
      </c>
      <c r="B1350">
        <v>4</v>
      </c>
      <c r="C1350">
        <v>25</v>
      </c>
      <c r="D1350">
        <f>טבלה13[[#This Row],[LengthofCycle]]+1</f>
        <v>26</v>
      </c>
      <c r="E1350">
        <f>IF(טבלה13[[#This Row],[CycleNumber]]&lt;3,"",IF(טבלה13[[#This Row],[CycleNumber]]=3,MIN(D1348:D1350),IF(I1349=3,MIN(D1347:D1349),E1349)))</f>
        <v>26</v>
      </c>
      <c r="F1350">
        <f>IF(טבלה13[[#This Row],[CycleNumber]]&lt;3,"",IF(טבלה13[[#This Row],[CycleNumber]]=3,MAX(D1348:D1350),IF(I1349=3,MAX(D1347:D1349),F1349)))</f>
        <v>29</v>
      </c>
      <c r="G1350">
        <f>IF(OR(טבלה13[[#This Row],[CycleNumber]]&gt;B1351,B1351=""),IF(טבלה13[[#This Row],[מספר סטייה]]=3,MIN(D1348:D1350),טבלה13[[#This Row],[מינ קבוע]]),טבלה13[[#This Row],[מינ קבוע]])</f>
        <v>26</v>
      </c>
      <c r="H1350">
        <f>IF(OR(טבלה13[[#This Row],[CycleNumber]]&gt;B1351,B1351=""),IF(טבלה13[[#This Row],[מספר סטייה]]=3,MAX(D1348:D1350),טבלה13[[#This Row],[מקס קבוע]]),טבלה13[[#This Row],[מקס קבוע]])</f>
        <v>29</v>
      </c>
      <c r="I135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קבוע]]&lt;&gt;E1349,1,I1349+1),0))</f>
        <v>0</v>
      </c>
      <c r="J1350">
        <f>IF(AND(טבלה13[[#This Row],[CycleNumber]]&lt;B1351,טבלה13[[#This Row],[מקס קבוע]]&lt;&gt;""),IF(OR(טבלה13[[#This Row],[מספר סטייה]]&lt;I1351,AND(טבלה13[[#This Row],[מספר סטייה]]=3,I1351=1)),0,1),"")</f>
        <v>1</v>
      </c>
      <c r="K1350">
        <f>IF(טבלה13[[#This Row],[מקס קבוע]]&lt;&gt;"",טבלה13[[#This Row],[מקסימום]]-טבלה13[[#This Row],[מינימום]],"")</f>
        <v>3</v>
      </c>
      <c r="L1350">
        <f>IF(IFERROR(LOOKUP(טבלה13[[#This Row],[ClientID]],פיבוט!$A$4:$A$121),FALSE)=טבלה13[[#This Row],[ClientID]],1,0)</f>
        <v>1</v>
      </c>
      <c r="M1350" t="str">
        <f>IF(OR(טבלה13[[#This Row],[ClientID]]=A1351),"",1)</f>
        <v/>
      </c>
      <c r="N1350" s="3" t="str">
        <f>IF(טבלה13[[#This Row],[טווח]]&lt;&gt;K1349,טבלה13[[#This Row],[טווח]],"")</f>
        <v/>
      </c>
      <c r="O1350" s="3" t="str">
        <f>IF(טבלה13[[#This Row],[מניית טווחים]]&lt;&gt;"",IF(OR(30&gt;טבלה13[[#This Row],[מקסימום]],30&lt;טבלה13[[#This Row],[מינימום]]),0,1),"")</f>
        <v/>
      </c>
    </row>
    <row r="1351" spans="1:15" x14ac:dyDescent="0.25">
      <c r="A1351" t="s">
        <v>144</v>
      </c>
      <c r="B1351">
        <v>5</v>
      </c>
      <c r="C1351">
        <v>27</v>
      </c>
      <c r="D1351">
        <f>טבלה13[[#This Row],[LengthofCycle]]+1</f>
        <v>28</v>
      </c>
      <c r="E1351">
        <f>IF(טבלה13[[#This Row],[CycleNumber]]&lt;3,"",IF(טבלה13[[#This Row],[CycleNumber]]=3,MIN(D1349:D1351),IF(I1350=3,MIN(D1348:D1350),E1350)))</f>
        <v>26</v>
      </c>
      <c r="F1351">
        <f>IF(טבלה13[[#This Row],[CycleNumber]]&lt;3,"",IF(טבלה13[[#This Row],[CycleNumber]]=3,MAX(D1349:D1351),IF(I1350=3,MAX(D1348:D1350),F1350)))</f>
        <v>29</v>
      </c>
      <c r="G1351">
        <f>IF(OR(טבלה13[[#This Row],[CycleNumber]]&gt;B1352,B1352=""),IF(טבלה13[[#This Row],[מספר סטייה]]=3,MIN(D1349:D1351),טבלה13[[#This Row],[מינ קבוע]]),טבלה13[[#This Row],[מינ קבוע]])</f>
        <v>26</v>
      </c>
      <c r="H1351">
        <f>IF(OR(טבלה13[[#This Row],[CycleNumber]]&gt;B1352,B1352=""),IF(טבלה13[[#This Row],[מספר סטייה]]=3,MAX(D1349:D1351),טבלה13[[#This Row],[מקס קבוע]]),טבלה13[[#This Row],[מקס קבוע]])</f>
        <v>29</v>
      </c>
      <c r="I135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קבוע]]&lt;&gt;E1350,1,I1350+1),0))</f>
        <v>0</v>
      </c>
      <c r="J1351">
        <f>IF(AND(טבלה13[[#This Row],[CycleNumber]]&lt;B1352,טבלה13[[#This Row],[מקס קבוע]]&lt;&gt;""),IF(OR(טבלה13[[#This Row],[מספר סטייה]]&lt;I1352,AND(טבלה13[[#This Row],[מספר סטייה]]=3,I1352=1)),0,1),"")</f>
        <v>0</v>
      </c>
      <c r="K1351">
        <f>IF(טבלה13[[#This Row],[מקס קבוע]]&lt;&gt;"",טבלה13[[#This Row],[מקסימום]]-טבלה13[[#This Row],[מינימום]],"")</f>
        <v>3</v>
      </c>
      <c r="L1351">
        <f>IF(IFERROR(LOOKUP(טבלה13[[#This Row],[ClientID]],פיבוט!$A$4:$A$121),FALSE)=טבלה13[[#This Row],[ClientID]],1,0)</f>
        <v>1</v>
      </c>
      <c r="M1351" t="str">
        <f>IF(OR(טבלה13[[#This Row],[ClientID]]=A1352),"",1)</f>
        <v/>
      </c>
      <c r="N1351" s="3" t="str">
        <f>IF(טבלה13[[#This Row],[טווח]]&lt;&gt;K1350,טבלה13[[#This Row],[טווח]],"")</f>
        <v/>
      </c>
      <c r="O1351" s="3" t="str">
        <f>IF(טבלה13[[#This Row],[מניית טווחים]]&lt;&gt;"",IF(OR(30&gt;טבלה13[[#This Row],[מקסימום]],30&lt;טבלה13[[#This Row],[מינימום]]),0,1),"")</f>
        <v/>
      </c>
    </row>
    <row r="1352" spans="1:15" x14ac:dyDescent="0.25">
      <c r="A1352" t="s">
        <v>144</v>
      </c>
      <c r="B1352">
        <v>6</v>
      </c>
      <c r="C1352">
        <v>21</v>
      </c>
      <c r="D1352">
        <f>טבלה13[[#This Row],[LengthofCycle]]+1</f>
        <v>22</v>
      </c>
      <c r="E1352">
        <f>IF(טבלה13[[#This Row],[CycleNumber]]&lt;3,"",IF(טבלה13[[#This Row],[CycleNumber]]=3,MIN(D1350:D1352),IF(I1351=3,MIN(D1349:D1351),E1351)))</f>
        <v>26</v>
      </c>
      <c r="F1352">
        <f>IF(טבלה13[[#This Row],[CycleNumber]]&lt;3,"",IF(טבלה13[[#This Row],[CycleNumber]]=3,MAX(D1350:D1352),IF(I1351=3,MAX(D1349:D1351),F1351)))</f>
        <v>29</v>
      </c>
      <c r="G1352">
        <f>IF(OR(טבלה13[[#This Row],[CycleNumber]]&gt;B1353,B1353=""),IF(טבלה13[[#This Row],[מספר סטייה]]=3,MIN(D1350:D1352),טבלה13[[#This Row],[מינ קבוע]]),טבלה13[[#This Row],[מינ קבוע]])</f>
        <v>26</v>
      </c>
      <c r="H1352">
        <f>IF(OR(טבלה13[[#This Row],[CycleNumber]]&gt;B1353,B1353=""),IF(טבלה13[[#This Row],[מספר סטייה]]=3,MAX(D1350:D1352),טבלה13[[#This Row],[מקס קבוע]]),טבלה13[[#This Row],[מקס קבוע]])</f>
        <v>29</v>
      </c>
      <c r="I135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קבוע]]&lt;&gt;E1351,1,I1351+1),0))</f>
        <v>1</v>
      </c>
      <c r="J1352">
        <f>IF(AND(טבלה13[[#This Row],[CycleNumber]]&lt;B1353,טבלה13[[#This Row],[מקס קבוע]]&lt;&gt;""),IF(OR(טבלה13[[#This Row],[מספר סטייה]]&lt;I1353,AND(טבלה13[[#This Row],[מספר סטייה]]=3,I1353=1)),0,1),"")</f>
        <v>0</v>
      </c>
      <c r="K1352">
        <f>IF(טבלה13[[#This Row],[מקס קבוע]]&lt;&gt;"",טבלה13[[#This Row],[מקסימום]]-טבלה13[[#This Row],[מינימום]],"")</f>
        <v>3</v>
      </c>
      <c r="L1352">
        <f>IF(IFERROR(LOOKUP(טבלה13[[#This Row],[ClientID]],פיבוט!$A$4:$A$121),FALSE)=טבלה13[[#This Row],[ClientID]],1,0)</f>
        <v>1</v>
      </c>
      <c r="M1352" t="str">
        <f>IF(OR(טבלה13[[#This Row],[ClientID]]=A1353),"",1)</f>
        <v/>
      </c>
      <c r="N1352" s="3" t="str">
        <f>IF(טבלה13[[#This Row],[טווח]]&lt;&gt;K1351,טבלה13[[#This Row],[טווח]],"")</f>
        <v/>
      </c>
      <c r="O1352" s="3" t="str">
        <f>IF(טבלה13[[#This Row],[מניית טווחים]]&lt;&gt;"",IF(OR(30&gt;טבלה13[[#This Row],[מקסימום]],30&lt;טבלה13[[#This Row],[מינימום]]),0,1),"")</f>
        <v/>
      </c>
    </row>
    <row r="1353" spans="1:15" x14ac:dyDescent="0.25">
      <c r="A1353" t="s">
        <v>144</v>
      </c>
      <c r="B1353">
        <v>7</v>
      </c>
      <c r="C1353">
        <v>24</v>
      </c>
      <c r="D1353">
        <f>טבלה13[[#This Row],[LengthofCycle]]+1</f>
        <v>25</v>
      </c>
      <c r="E1353">
        <f>IF(טבלה13[[#This Row],[CycleNumber]]&lt;3,"",IF(טבלה13[[#This Row],[CycleNumber]]=3,MIN(D1351:D1353),IF(I1352=3,MIN(D1350:D1352),E1352)))</f>
        <v>26</v>
      </c>
      <c r="F1353">
        <f>IF(טבלה13[[#This Row],[CycleNumber]]&lt;3,"",IF(טבלה13[[#This Row],[CycleNumber]]=3,MAX(D1351:D1353),IF(I1352=3,MAX(D1350:D1352),F1352)))</f>
        <v>29</v>
      </c>
      <c r="G1353">
        <f>IF(OR(טבלה13[[#This Row],[CycleNumber]]&gt;B1354,B1354=""),IF(טבלה13[[#This Row],[מספר סטייה]]=3,MIN(D1351:D1353),טבלה13[[#This Row],[מינ קבוע]]),טבלה13[[#This Row],[מינ קבוע]])</f>
        <v>26</v>
      </c>
      <c r="H1353">
        <f>IF(OR(טבלה13[[#This Row],[CycleNumber]]&gt;B1354,B1354=""),IF(טבלה13[[#This Row],[מספר סטייה]]=3,MAX(D1351:D1353),טבלה13[[#This Row],[מקס קבוע]]),טבלה13[[#This Row],[מקס קבוע]])</f>
        <v>29</v>
      </c>
      <c r="I135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קבוע]]&lt;&gt;E1352,1,I1352+1),0))</f>
        <v>2</v>
      </c>
      <c r="J1353">
        <f>IF(AND(טבלה13[[#This Row],[CycleNumber]]&lt;B1354,טבלה13[[#This Row],[מקס קבוע]]&lt;&gt;""),IF(OR(טבלה13[[#This Row],[מספר סטייה]]&lt;I1354,AND(טבלה13[[#This Row],[מספר סטייה]]=3,I1354=1)),0,1),"")</f>
        <v>0</v>
      </c>
      <c r="K1353">
        <f>IF(טבלה13[[#This Row],[מקס קבוע]]&lt;&gt;"",טבלה13[[#This Row],[מקסימום]]-טבלה13[[#This Row],[מינימום]],"")</f>
        <v>3</v>
      </c>
      <c r="L1353">
        <f>IF(IFERROR(LOOKUP(טבלה13[[#This Row],[ClientID]],פיבוט!$A$4:$A$121),FALSE)=טבלה13[[#This Row],[ClientID]],1,0)</f>
        <v>1</v>
      </c>
      <c r="M1353" t="str">
        <f>IF(OR(טבלה13[[#This Row],[ClientID]]=A1354),"",1)</f>
        <v/>
      </c>
      <c r="N1353" s="3" t="str">
        <f>IF(טבלה13[[#This Row],[טווח]]&lt;&gt;K1352,טבלה13[[#This Row],[טווח]],"")</f>
        <v/>
      </c>
      <c r="O1353" s="3" t="str">
        <f>IF(טבלה13[[#This Row],[מניית טווחים]]&lt;&gt;"",IF(OR(30&gt;טבלה13[[#This Row],[מקסימום]],30&lt;טבלה13[[#This Row],[מינימום]]),0,1),"")</f>
        <v/>
      </c>
    </row>
    <row r="1354" spans="1:15" x14ac:dyDescent="0.25">
      <c r="A1354" t="s">
        <v>144</v>
      </c>
      <c r="B1354">
        <v>8</v>
      </c>
      <c r="C1354">
        <v>29</v>
      </c>
      <c r="D1354">
        <f>טבלה13[[#This Row],[LengthofCycle]]+1</f>
        <v>30</v>
      </c>
      <c r="E1354">
        <f>IF(טבלה13[[#This Row],[CycleNumber]]&lt;3,"",IF(טבלה13[[#This Row],[CycleNumber]]=3,MIN(D1352:D1354),IF(I1353=3,MIN(D1351:D1353),E1353)))</f>
        <v>26</v>
      </c>
      <c r="F1354">
        <f>IF(טבלה13[[#This Row],[CycleNumber]]&lt;3,"",IF(טבלה13[[#This Row],[CycleNumber]]=3,MAX(D1352:D1354),IF(I1353=3,MAX(D1351:D1353),F1353)))</f>
        <v>29</v>
      </c>
      <c r="G1354">
        <f>IF(OR(טבלה13[[#This Row],[CycleNumber]]&gt;B1355,B1355=""),IF(טבלה13[[#This Row],[מספר סטייה]]=3,MIN(D1352:D1354),טבלה13[[#This Row],[מינ קבוע]]),טבלה13[[#This Row],[מינ קבוע]])</f>
        <v>26</v>
      </c>
      <c r="H1354">
        <f>IF(OR(טבלה13[[#This Row],[CycleNumber]]&gt;B1355,B1355=""),IF(טבלה13[[#This Row],[מספר סטייה]]=3,MAX(D1352:D1354),טבלה13[[#This Row],[מקס קבוע]]),טבלה13[[#This Row],[מקס קבוע]])</f>
        <v>29</v>
      </c>
      <c r="I135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קבוע]]&lt;&gt;E1353,1,I1353+1),0))</f>
        <v>3</v>
      </c>
      <c r="J1354">
        <f>IF(AND(טבלה13[[#This Row],[CycleNumber]]&lt;B1355,טבלה13[[#This Row],[מקס קבוע]]&lt;&gt;""),IF(OR(טבלה13[[#This Row],[מספר סטייה]]&lt;I1355,AND(טבלה13[[#This Row],[מספר סטייה]]=3,I1355=1)),0,1),"")</f>
        <v>1</v>
      </c>
      <c r="K1354">
        <f>IF(טבלה13[[#This Row],[מקס קבוע]]&lt;&gt;"",טבלה13[[#This Row],[מקסימום]]-טבלה13[[#This Row],[מינימום]],"")</f>
        <v>3</v>
      </c>
      <c r="L1354">
        <f>IF(IFERROR(LOOKUP(טבלה13[[#This Row],[ClientID]],פיבוט!$A$4:$A$121),FALSE)=טבלה13[[#This Row],[ClientID]],1,0)</f>
        <v>1</v>
      </c>
      <c r="M1354" t="str">
        <f>IF(OR(טבלה13[[#This Row],[ClientID]]=A1355),"",1)</f>
        <v/>
      </c>
      <c r="N1354" s="3" t="str">
        <f>IF(טבלה13[[#This Row],[טווח]]&lt;&gt;K1353,טבלה13[[#This Row],[טווח]],"")</f>
        <v/>
      </c>
      <c r="O1354" s="3" t="str">
        <f>IF(טבלה13[[#This Row],[מניית טווחים]]&lt;&gt;"",IF(OR(30&gt;טבלה13[[#This Row],[מקסימום]],30&lt;טבלה13[[#This Row],[מינימום]]),0,1),"")</f>
        <v/>
      </c>
    </row>
    <row r="1355" spans="1:15" x14ac:dyDescent="0.25">
      <c r="A1355" t="s">
        <v>144</v>
      </c>
      <c r="B1355">
        <v>9</v>
      </c>
      <c r="C1355">
        <v>25</v>
      </c>
      <c r="D1355">
        <f>טבלה13[[#This Row],[LengthofCycle]]+1</f>
        <v>26</v>
      </c>
      <c r="E1355">
        <f>IF(טבלה13[[#This Row],[CycleNumber]]&lt;3,"",IF(טבלה13[[#This Row],[CycleNumber]]=3,MIN(D1353:D1355),IF(I1354=3,MIN(D1352:D1354),E1354)))</f>
        <v>22</v>
      </c>
      <c r="F1355">
        <f>IF(טבלה13[[#This Row],[CycleNumber]]&lt;3,"",IF(טבלה13[[#This Row],[CycleNumber]]=3,MAX(D1353:D1355),IF(I1354=3,MAX(D1352:D1354),F1354)))</f>
        <v>30</v>
      </c>
      <c r="G1355">
        <f>IF(OR(טבלה13[[#This Row],[CycleNumber]]&gt;B1356,B1356=""),IF(טבלה13[[#This Row],[מספר סטייה]]=3,MIN(D1353:D1355),טבלה13[[#This Row],[מינ קבוע]]),טבלה13[[#This Row],[מינ קבוע]])</f>
        <v>22</v>
      </c>
      <c r="H1355">
        <f>IF(OR(טבלה13[[#This Row],[CycleNumber]]&gt;B1356,B1356=""),IF(טבלה13[[#This Row],[מספר סטייה]]=3,MAX(D1353:D1355),טבלה13[[#This Row],[מקס קבוע]]),טבלה13[[#This Row],[מקס קבוע]])</f>
        <v>30</v>
      </c>
      <c r="I135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קבוע]]&lt;&gt;E1354,1,I1354+1),0))</f>
        <v>0</v>
      </c>
      <c r="J1355">
        <f>IF(AND(טבלה13[[#This Row],[CycleNumber]]&lt;B1356,טבלה13[[#This Row],[מקס קבוע]]&lt;&gt;""),IF(OR(טבלה13[[#This Row],[מספר סטייה]]&lt;I1356,AND(טבלה13[[#This Row],[מספר סטייה]]=3,I1356=1)),0,1),"")</f>
        <v>1</v>
      </c>
      <c r="K1355">
        <f>IF(טבלה13[[#This Row],[מקס קבוע]]&lt;&gt;"",טבלה13[[#This Row],[מקסימום]]-טבלה13[[#This Row],[מינימום]],"")</f>
        <v>8</v>
      </c>
      <c r="L1355">
        <f>IF(IFERROR(LOOKUP(טבלה13[[#This Row],[ClientID]],פיבוט!$A$4:$A$121),FALSE)=טבלה13[[#This Row],[ClientID]],1,0)</f>
        <v>1</v>
      </c>
      <c r="M1355" t="str">
        <f>IF(OR(טבלה13[[#This Row],[ClientID]]=A1356),"",1)</f>
        <v/>
      </c>
      <c r="N1355" s="3">
        <f>IF(טבלה13[[#This Row],[טווח]]&lt;&gt;K1354,טבלה13[[#This Row],[טווח]],"")</f>
        <v>8</v>
      </c>
      <c r="O1355" s="3">
        <f>IF(טבלה13[[#This Row],[מניית טווחים]]&lt;&gt;"",IF(OR(30&gt;טבלה13[[#This Row],[מקסימום]],30&lt;טבלה13[[#This Row],[מינימום]]),0,1),"")</f>
        <v>1</v>
      </c>
    </row>
    <row r="1356" spans="1:15" x14ac:dyDescent="0.25">
      <c r="A1356" t="s">
        <v>144</v>
      </c>
      <c r="B1356">
        <v>10</v>
      </c>
      <c r="C1356">
        <v>24</v>
      </c>
      <c r="D1356">
        <f>טבלה13[[#This Row],[LengthofCycle]]+1</f>
        <v>25</v>
      </c>
      <c r="E1356">
        <f>IF(טבלה13[[#This Row],[CycleNumber]]&lt;3,"",IF(טבלה13[[#This Row],[CycleNumber]]=3,MIN(D1354:D1356),IF(I1355=3,MIN(D1353:D1355),E1355)))</f>
        <v>22</v>
      </c>
      <c r="F1356">
        <f>IF(טבלה13[[#This Row],[CycleNumber]]&lt;3,"",IF(טבלה13[[#This Row],[CycleNumber]]=3,MAX(D1354:D1356),IF(I1355=3,MAX(D1353:D1355),F1355)))</f>
        <v>30</v>
      </c>
      <c r="G1356">
        <f>IF(OR(טבלה13[[#This Row],[CycleNumber]]&gt;B1357,B1357=""),IF(טבלה13[[#This Row],[מספר סטייה]]=3,MIN(D1354:D1356),טבלה13[[#This Row],[מינ קבוע]]),טבלה13[[#This Row],[מינ קבוע]])</f>
        <v>22</v>
      </c>
      <c r="H1356">
        <f>IF(OR(טבלה13[[#This Row],[CycleNumber]]&gt;B1357,B1357=""),IF(טבלה13[[#This Row],[מספר סטייה]]=3,MAX(D1354:D1356),טבלה13[[#This Row],[מקס קבוע]]),טבלה13[[#This Row],[מקס קבוע]])</f>
        <v>30</v>
      </c>
      <c r="I135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קבוע]]&lt;&gt;E1355,1,I1355+1),0))</f>
        <v>0</v>
      </c>
      <c r="J1356">
        <f>IF(AND(טבלה13[[#This Row],[CycleNumber]]&lt;B1357,טבלה13[[#This Row],[מקס קבוע]]&lt;&gt;""),IF(OR(טבלה13[[#This Row],[מספר סטייה]]&lt;I1357,AND(טבלה13[[#This Row],[מספר סטייה]]=3,I1357=1)),0,1),"")</f>
        <v>1</v>
      </c>
      <c r="K1356">
        <f>IF(טבלה13[[#This Row],[מקס קבוע]]&lt;&gt;"",טבלה13[[#This Row],[מקסימום]]-טבלה13[[#This Row],[מינימום]],"")</f>
        <v>8</v>
      </c>
      <c r="L1356">
        <f>IF(IFERROR(LOOKUP(טבלה13[[#This Row],[ClientID]],פיבוט!$A$4:$A$121),FALSE)=טבלה13[[#This Row],[ClientID]],1,0)</f>
        <v>1</v>
      </c>
      <c r="M1356" t="str">
        <f>IF(OR(טבלה13[[#This Row],[ClientID]]=A1357),"",1)</f>
        <v/>
      </c>
      <c r="N1356" s="3" t="str">
        <f>IF(טבלה13[[#This Row],[טווח]]&lt;&gt;K1355,טבלה13[[#This Row],[טווח]],"")</f>
        <v/>
      </c>
      <c r="O1356" s="3" t="str">
        <f>IF(טבלה13[[#This Row],[מניית טווחים]]&lt;&gt;"",IF(OR(30&gt;טבלה13[[#This Row],[מקסימום]],30&lt;טבלה13[[#This Row],[מינימום]]),0,1),"")</f>
        <v/>
      </c>
    </row>
    <row r="1357" spans="1:15" x14ac:dyDescent="0.25">
      <c r="A1357" t="s">
        <v>144</v>
      </c>
      <c r="B1357">
        <v>11</v>
      </c>
      <c r="C1357">
        <v>26</v>
      </c>
      <c r="D1357">
        <f>טבלה13[[#This Row],[LengthofCycle]]+1</f>
        <v>27</v>
      </c>
      <c r="E1357">
        <f>IF(טבלה13[[#This Row],[CycleNumber]]&lt;3,"",IF(טבלה13[[#This Row],[CycleNumber]]=3,MIN(D1355:D1357),IF(I1356=3,MIN(D1354:D1356),E1356)))</f>
        <v>22</v>
      </c>
      <c r="F1357">
        <f>IF(טבלה13[[#This Row],[CycleNumber]]&lt;3,"",IF(טבלה13[[#This Row],[CycleNumber]]=3,MAX(D1355:D1357),IF(I1356=3,MAX(D1354:D1356),F1356)))</f>
        <v>30</v>
      </c>
      <c r="G1357">
        <f>IF(OR(טבלה13[[#This Row],[CycleNumber]]&gt;B1358,B1358=""),IF(טבלה13[[#This Row],[מספר סטייה]]=3,MIN(D1355:D1357),טבלה13[[#This Row],[מינ קבוע]]),טבלה13[[#This Row],[מינ קבוע]])</f>
        <v>22</v>
      </c>
      <c r="H1357">
        <f>IF(OR(טבלה13[[#This Row],[CycleNumber]]&gt;B1358,B1358=""),IF(טבלה13[[#This Row],[מספר סטייה]]=3,MAX(D1355:D1357),טבלה13[[#This Row],[מקס קבוע]]),טבלה13[[#This Row],[מקס קבוע]])</f>
        <v>30</v>
      </c>
      <c r="I135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קבוע]]&lt;&gt;E1356,1,I1356+1),0))</f>
        <v>0</v>
      </c>
      <c r="J1357">
        <f>IF(AND(טבלה13[[#This Row],[CycleNumber]]&lt;B1358,טבלה13[[#This Row],[מקס קבוע]]&lt;&gt;""),IF(OR(טבלה13[[#This Row],[מספר סטייה]]&lt;I1358,AND(טבלה13[[#This Row],[מספר סטייה]]=3,I1358=1)),0,1),"")</f>
        <v>0</v>
      </c>
      <c r="K1357">
        <f>IF(טבלה13[[#This Row],[מקס קבוע]]&lt;&gt;"",טבלה13[[#This Row],[מקסימום]]-טבלה13[[#This Row],[מינימום]],"")</f>
        <v>8</v>
      </c>
      <c r="L1357">
        <f>IF(IFERROR(LOOKUP(טבלה13[[#This Row],[ClientID]],פיבוט!$A$4:$A$121),FALSE)=טבלה13[[#This Row],[ClientID]],1,0)</f>
        <v>1</v>
      </c>
      <c r="M1357" t="str">
        <f>IF(OR(טבלה13[[#This Row],[ClientID]]=A1358),"",1)</f>
        <v/>
      </c>
      <c r="N1357" s="3" t="str">
        <f>IF(טבלה13[[#This Row],[טווח]]&lt;&gt;K1356,טבלה13[[#This Row],[טווח]],"")</f>
        <v/>
      </c>
      <c r="O1357" s="3" t="str">
        <f>IF(טבלה13[[#This Row],[מניית טווחים]]&lt;&gt;"",IF(OR(30&gt;טבלה13[[#This Row],[מקסימום]],30&lt;טבלה13[[#This Row],[מינימום]]),0,1),"")</f>
        <v/>
      </c>
    </row>
    <row r="1358" spans="1:15" x14ac:dyDescent="0.25">
      <c r="A1358" t="s">
        <v>144</v>
      </c>
      <c r="B1358">
        <v>12</v>
      </c>
      <c r="C1358">
        <v>33</v>
      </c>
      <c r="D1358">
        <f>טבלה13[[#This Row],[LengthofCycle]]+1</f>
        <v>34</v>
      </c>
      <c r="E1358">
        <f>IF(טבלה13[[#This Row],[CycleNumber]]&lt;3,"",IF(טבלה13[[#This Row],[CycleNumber]]=3,MIN(D1356:D1358),IF(I1357=3,MIN(D1355:D1357),E1357)))</f>
        <v>22</v>
      </c>
      <c r="F1358">
        <f>IF(טבלה13[[#This Row],[CycleNumber]]&lt;3,"",IF(טבלה13[[#This Row],[CycleNumber]]=3,MAX(D1356:D1358),IF(I1357=3,MAX(D1355:D1357),F1357)))</f>
        <v>30</v>
      </c>
      <c r="G1358">
        <f>IF(OR(טבלה13[[#This Row],[CycleNumber]]&gt;B1359,B1359=""),IF(טבלה13[[#This Row],[מספר סטייה]]=3,MIN(D1356:D1358),טבלה13[[#This Row],[מינ קבוע]]),טבלה13[[#This Row],[מינ קבוע]])</f>
        <v>22</v>
      </c>
      <c r="H1358">
        <f>IF(OR(טבלה13[[#This Row],[CycleNumber]]&gt;B1359,B1359=""),IF(טבלה13[[#This Row],[מספר סטייה]]=3,MAX(D1356:D1358),טבלה13[[#This Row],[מקס קבוע]]),טבלה13[[#This Row],[מקס קבוע]])</f>
        <v>30</v>
      </c>
      <c r="I135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קבוע]]&lt;&gt;E1357,1,I1357+1),0))</f>
        <v>1</v>
      </c>
      <c r="J1358">
        <f>IF(AND(טבלה13[[#This Row],[CycleNumber]]&lt;B1359,טבלה13[[#This Row],[מקס קבוע]]&lt;&gt;""),IF(OR(טבלה13[[#This Row],[מספר סטייה]]&lt;I1359,AND(טבלה13[[#This Row],[מספר סטייה]]=3,I1359=1)),0,1),"")</f>
        <v>0</v>
      </c>
      <c r="K1358">
        <f>IF(טבלה13[[#This Row],[מקס קבוע]]&lt;&gt;"",טבלה13[[#This Row],[מקסימום]]-טבלה13[[#This Row],[מינימום]],"")</f>
        <v>8</v>
      </c>
      <c r="L1358">
        <f>IF(IFERROR(LOOKUP(טבלה13[[#This Row],[ClientID]],פיבוט!$A$4:$A$121),FALSE)=טבלה13[[#This Row],[ClientID]],1,0)</f>
        <v>1</v>
      </c>
      <c r="M1358" t="str">
        <f>IF(OR(טבלה13[[#This Row],[ClientID]]=A1359),"",1)</f>
        <v/>
      </c>
      <c r="N1358" s="3" t="str">
        <f>IF(טבלה13[[#This Row],[טווח]]&lt;&gt;K1357,טבלה13[[#This Row],[טווח]],"")</f>
        <v/>
      </c>
      <c r="O1358" s="3" t="str">
        <f>IF(טבלה13[[#This Row],[מניית טווחים]]&lt;&gt;"",IF(OR(30&gt;טבלה13[[#This Row],[מקסימום]],30&lt;טבלה13[[#This Row],[מינימום]]),0,1),"")</f>
        <v/>
      </c>
    </row>
    <row r="1359" spans="1:15" x14ac:dyDescent="0.25">
      <c r="A1359" t="s">
        <v>144</v>
      </c>
      <c r="B1359">
        <v>13</v>
      </c>
      <c r="C1359">
        <v>18</v>
      </c>
      <c r="D1359">
        <f>טבלה13[[#This Row],[LengthofCycle]]+1</f>
        <v>19</v>
      </c>
      <c r="E1359">
        <f>IF(טבלה13[[#This Row],[CycleNumber]]&lt;3,"",IF(טבלה13[[#This Row],[CycleNumber]]=3,MIN(D1357:D1359),IF(I1358=3,MIN(D1356:D1358),E1358)))</f>
        <v>22</v>
      </c>
      <c r="F1359">
        <f>IF(טבלה13[[#This Row],[CycleNumber]]&lt;3,"",IF(טבלה13[[#This Row],[CycleNumber]]=3,MAX(D1357:D1359),IF(I1358=3,MAX(D1356:D1358),F1358)))</f>
        <v>30</v>
      </c>
      <c r="G1359">
        <f>IF(OR(טבלה13[[#This Row],[CycleNumber]]&gt;B1360,B1360=""),IF(טבלה13[[#This Row],[מספר סטייה]]=3,MIN(D1357:D1359),טבלה13[[#This Row],[מינ קבוע]]),טבלה13[[#This Row],[מינ קבוע]])</f>
        <v>22</v>
      </c>
      <c r="H1359">
        <f>IF(OR(טבלה13[[#This Row],[CycleNumber]]&gt;B1360,B1360=""),IF(טבלה13[[#This Row],[מספר סטייה]]=3,MAX(D1357:D1359),טבלה13[[#This Row],[מקס קבוע]]),טבלה13[[#This Row],[מקס קבוע]])</f>
        <v>30</v>
      </c>
      <c r="I135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קבוע]]&lt;&gt;E1358,1,I1358+1),0))</f>
        <v>2</v>
      </c>
      <c r="J1359">
        <f>IF(AND(טבלה13[[#This Row],[CycleNumber]]&lt;B1360,טבלה13[[#This Row],[מקס קבוע]]&lt;&gt;""),IF(OR(טבלה13[[#This Row],[מספר סטייה]]&lt;I1360,AND(טבלה13[[#This Row],[מספר סטייה]]=3,I1360=1)),0,1),"")</f>
        <v>1</v>
      </c>
      <c r="K1359">
        <f>IF(טבלה13[[#This Row],[מקס קבוע]]&lt;&gt;"",טבלה13[[#This Row],[מקסימום]]-טבלה13[[#This Row],[מינימום]],"")</f>
        <v>8</v>
      </c>
      <c r="L1359">
        <f>IF(IFERROR(LOOKUP(טבלה13[[#This Row],[ClientID]],פיבוט!$A$4:$A$121),FALSE)=טבלה13[[#This Row],[ClientID]],1,0)</f>
        <v>1</v>
      </c>
      <c r="M1359" t="str">
        <f>IF(OR(טבלה13[[#This Row],[ClientID]]=A1360),"",1)</f>
        <v/>
      </c>
      <c r="N1359" s="3" t="str">
        <f>IF(טבלה13[[#This Row],[טווח]]&lt;&gt;K1358,טבלה13[[#This Row],[טווח]],"")</f>
        <v/>
      </c>
      <c r="O1359" s="3" t="str">
        <f>IF(טבלה13[[#This Row],[מניית טווחים]]&lt;&gt;"",IF(OR(30&gt;טבלה13[[#This Row],[מקסימום]],30&lt;טבלה13[[#This Row],[מינימום]]),0,1),"")</f>
        <v/>
      </c>
    </row>
    <row r="1360" spans="1:15" x14ac:dyDescent="0.25">
      <c r="A1360" t="s">
        <v>144</v>
      </c>
      <c r="B1360">
        <v>14</v>
      </c>
      <c r="C1360">
        <v>27</v>
      </c>
      <c r="D1360">
        <f>טבלה13[[#This Row],[LengthofCycle]]+1</f>
        <v>28</v>
      </c>
      <c r="E1360">
        <f>IF(טבלה13[[#This Row],[CycleNumber]]&lt;3,"",IF(טבלה13[[#This Row],[CycleNumber]]=3,MIN(D1358:D1360),IF(I1359=3,MIN(D1357:D1359),E1359)))</f>
        <v>22</v>
      </c>
      <c r="F1360">
        <f>IF(טבלה13[[#This Row],[CycleNumber]]&lt;3,"",IF(טבלה13[[#This Row],[CycleNumber]]=3,MAX(D1358:D1360),IF(I1359=3,MAX(D1357:D1359),F1359)))</f>
        <v>30</v>
      </c>
      <c r="G1360">
        <f>IF(OR(טבלה13[[#This Row],[CycleNumber]]&gt;B1361,B1361=""),IF(טבלה13[[#This Row],[מספר סטייה]]=3,MIN(D1358:D1360),טבלה13[[#This Row],[מינ קבוע]]),טבלה13[[#This Row],[מינ קבוע]])</f>
        <v>22</v>
      </c>
      <c r="H1360">
        <f>IF(OR(טבלה13[[#This Row],[CycleNumber]]&gt;B1361,B1361=""),IF(טבלה13[[#This Row],[מספר סטייה]]=3,MAX(D1358:D1360),טבלה13[[#This Row],[מקס קבוע]]),טבלה13[[#This Row],[מקס קבוע]])</f>
        <v>30</v>
      </c>
      <c r="I136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קבוע]]&lt;&gt;E1359,1,I1359+1),0))</f>
        <v>0</v>
      </c>
      <c r="J1360">
        <f>IF(AND(טבלה13[[#This Row],[CycleNumber]]&lt;B1361,טבלה13[[#This Row],[מקס קבוע]]&lt;&gt;""),IF(OR(טבלה13[[#This Row],[מספר סטייה]]&lt;I1361,AND(טבלה13[[#This Row],[מספר סטייה]]=3,I1361=1)),0,1),"")</f>
        <v>1</v>
      </c>
      <c r="K1360">
        <f>IF(טבלה13[[#This Row],[מקס קבוע]]&lt;&gt;"",טבלה13[[#This Row],[מקסימום]]-טבלה13[[#This Row],[מינימום]],"")</f>
        <v>8</v>
      </c>
      <c r="L1360">
        <f>IF(IFERROR(LOOKUP(טבלה13[[#This Row],[ClientID]],פיבוט!$A$4:$A$121),FALSE)=טבלה13[[#This Row],[ClientID]],1,0)</f>
        <v>1</v>
      </c>
      <c r="M1360" t="str">
        <f>IF(OR(טבלה13[[#This Row],[ClientID]]=A1361),"",1)</f>
        <v/>
      </c>
      <c r="N1360" s="3" t="str">
        <f>IF(טבלה13[[#This Row],[טווח]]&lt;&gt;K1359,טבלה13[[#This Row],[טווח]],"")</f>
        <v/>
      </c>
      <c r="O1360" s="3" t="str">
        <f>IF(טבלה13[[#This Row],[מניית טווחים]]&lt;&gt;"",IF(OR(30&gt;טבלה13[[#This Row],[מקסימום]],30&lt;טבלה13[[#This Row],[מינימום]]),0,1),"")</f>
        <v/>
      </c>
    </row>
    <row r="1361" spans="1:15" x14ac:dyDescent="0.25">
      <c r="A1361" t="s">
        <v>144</v>
      </c>
      <c r="B1361">
        <v>15</v>
      </c>
      <c r="C1361">
        <v>26</v>
      </c>
      <c r="D1361">
        <f>טבלה13[[#This Row],[LengthofCycle]]+1</f>
        <v>27</v>
      </c>
      <c r="E1361">
        <f>IF(טבלה13[[#This Row],[CycleNumber]]&lt;3,"",IF(טבלה13[[#This Row],[CycleNumber]]=3,MIN(D1359:D1361),IF(I1360=3,MIN(D1358:D1360),E1360)))</f>
        <v>22</v>
      </c>
      <c r="F1361">
        <f>IF(טבלה13[[#This Row],[CycleNumber]]&lt;3,"",IF(טבלה13[[#This Row],[CycleNumber]]=3,MAX(D1359:D1361),IF(I1360=3,MAX(D1358:D1360),F1360)))</f>
        <v>30</v>
      </c>
      <c r="G1361">
        <f>IF(OR(טבלה13[[#This Row],[CycleNumber]]&gt;B1362,B1362=""),IF(טבלה13[[#This Row],[מספר סטייה]]=3,MIN(D1359:D1361),טבלה13[[#This Row],[מינ קבוע]]),טבלה13[[#This Row],[מינ קבוע]])</f>
        <v>22</v>
      </c>
      <c r="H1361">
        <f>IF(OR(טבלה13[[#This Row],[CycleNumber]]&gt;B1362,B1362=""),IF(טבלה13[[#This Row],[מספר סטייה]]=3,MAX(D1359:D1361),טבלה13[[#This Row],[מקס קבוע]]),טבלה13[[#This Row],[מקס קבוע]])</f>
        <v>30</v>
      </c>
      <c r="I136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קבוע]]&lt;&gt;E1360,1,I1360+1),0))</f>
        <v>0</v>
      </c>
      <c r="J1361">
        <f>IF(AND(טבלה13[[#This Row],[CycleNumber]]&lt;B1362,טבלה13[[#This Row],[מקס קבוע]]&lt;&gt;""),IF(OR(טבלה13[[#This Row],[מספר סטייה]]&lt;I1362,AND(טבלה13[[#This Row],[מספר סטייה]]=3,I1362=1)),0,1),"")</f>
        <v>1</v>
      </c>
      <c r="K1361">
        <f>IF(טבלה13[[#This Row],[מקס קבוע]]&lt;&gt;"",טבלה13[[#This Row],[מקסימום]]-טבלה13[[#This Row],[מינימום]],"")</f>
        <v>8</v>
      </c>
      <c r="L1361">
        <f>IF(IFERROR(LOOKUP(טבלה13[[#This Row],[ClientID]],פיבוט!$A$4:$A$121),FALSE)=טבלה13[[#This Row],[ClientID]],1,0)</f>
        <v>1</v>
      </c>
      <c r="M1361" t="str">
        <f>IF(OR(טבלה13[[#This Row],[ClientID]]=A1362),"",1)</f>
        <v/>
      </c>
      <c r="N1361" s="3" t="str">
        <f>IF(טבלה13[[#This Row],[טווח]]&lt;&gt;K1360,טבלה13[[#This Row],[טווח]],"")</f>
        <v/>
      </c>
      <c r="O1361" s="3" t="str">
        <f>IF(טבלה13[[#This Row],[מניית טווחים]]&lt;&gt;"",IF(OR(30&gt;טבלה13[[#This Row],[מקסימום]],30&lt;טבלה13[[#This Row],[מינימום]]),0,1),"")</f>
        <v/>
      </c>
    </row>
    <row r="1362" spans="1:15" x14ac:dyDescent="0.25">
      <c r="A1362" t="s">
        <v>144</v>
      </c>
      <c r="B1362">
        <v>16</v>
      </c>
      <c r="C1362">
        <v>25</v>
      </c>
      <c r="D1362">
        <f>טבלה13[[#This Row],[LengthofCycle]]+1</f>
        <v>26</v>
      </c>
      <c r="E1362">
        <f>IF(טבלה13[[#This Row],[CycleNumber]]&lt;3,"",IF(טבלה13[[#This Row],[CycleNumber]]=3,MIN(D1360:D1362),IF(I1361=3,MIN(D1359:D1361),E1361)))</f>
        <v>22</v>
      </c>
      <c r="F1362">
        <f>IF(טבלה13[[#This Row],[CycleNumber]]&lt;3,"",IF(טבלה13[[#This Row],[CycleNumber]]=3,MAX(D1360:D1362),IF(I1361=3,MAX(D1359:D1361),F1361)))</f>
        <v>30</v>
      </c>
      <c r="G1362">
        <f>IF(OR(טבלה13[[#This Row],[CycleNumber]]&gt;B1363,B1363=""),IF(טבלה13[[#This Row],[מספר סטייה]]=3,MIN(D1360:D1362),טבלה13[[#This Row],[מינ קבוע]]),טבלה13[[#This Row],[מינ קבוע]])</f>
        <v>22</v>
      </c>
      <c r="H1362">
        <f>IF(OR(טבלה13[[#This Row],[CycleNumber]]&gt;B1363,B1363=""),IF(טבלה13[[#This Row],[מספר סטייה]]=3,MAX(D1360:D1362),טבלה13[[#This Row],[מקס קבוע]]),טבלה13[[#This Row],[מקס קבוע]])</f>
        <v>30</v>
      </c>
      <c r="I136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קבוע]]&lt;&gt;E1361,1,I1361+1),0))</f>
        <v>0</v>
      </c>
      <c r="J1362" t="str">
        <f>IF(AND(טבלה13[[#This Row],[CycleNumber]]&lt;B1363,טבלה13[[#This Row],[מקס קבוע]]&lt;&gt;""),IF(OR(טבלה13[[#This Row],[מספר סטייה]]&lt;I1363,AND(טבלה13[[#This Row],[מספר סטייה]]=3,I1363=1)),0,1),"")</f>
        <v/>
      </c>
      <c r="K1362">
        <f>IF(טבלה13[[#This Row],[מקס קבוע]]&lt;&gt;"",טבלה13[[#This Row],[מקסימום]]-טבלה13[[#This Row],[מינימום]],"")</f>
        <v>8</v>
      </c>
      <c r="L1362">
        <f>IF(IFERROR(LOOKUP(טבלה13[[#This Row],[ClientID]],פיבוט!$A$4:$A$121),FALSE)=טבלה13[[#This Row],[ClientID]],1,0)</f>
        <v>1</v>
      </c>
      <c r="M1362">
        <f>IF(OR(טבלה13[[#This Row],[ClientID]]=A1363),"",1)</f>
        <v>1</v>
      </c>
      <c r="N1362" s="3" t="str">
        <f>IF(טבלה13[[#This Row],[טווח]]&lt;&gt;K1361,טבלה13[[#This Row],[טווח]],"")</f>
        <v/>
      </c>
      <c r="O1362" s="3" t="str">
        <f>IF(טבלה13[[#This Row],[מניית טווחים]]&lt;&gt;"",IF(OR(30&gt;טבלה13[[#This Row],[מקסימום]],30&lt;טבלה13[[#This Row],[מינימום]]),0,1),"")</f>
        <v/>
      </c>
    </row>
    <row r="1363" spans="1:15" x14ac:dyDescent="0.25">
      <c r="A1363" t="s">
        <v>146</v>
      </c>
      <c r="B1363">
        <v>1</v>
      </c>
      <c r="C1363">
        <v>28</v>
      </c>
      <c r="D1363">
        <f>טבלה13[[#This Row],[LengthofCycle]]+1</f>
        <v>29</v>
      </c>
      <c r="E1363" t="str">
        <f>IF(טבלה13[[#This Row],[CycleNumber]]&lt;3,"",IF(טבלה13[[#This Row],[CycleNumber]]=3,MIN(D1361:D1363),IF(I1362=3,MIN(D1360:D1362),E1362)))</f>
        <v/>
      </c>
      <c r="F1363" t="str">
        <f>IF(טבלה13[[#This Row],[CycleNumber]]&lt;3,"",IF(טבלה13[[#This Row],[CycleNumber]]=3,MAX(D1361:D1363),IF(I1362=3,MAX(D1360:D1362),F1362)))</f>
        <v/>
      </c>
      <c r="G1363" t="str">
        <f>IF(OR(טבלה13[[#This Row],[CycleNumber]]&gt;B1364,B1364=""),IF(טבלה13[[#This Row],[מספר סטייה]]=3,MIN(D1361:D1363),טבלה13[[#This Row],[מינ קבוע]]),טבלה13[[#This Row],[מינ קבוע]])</f>
        <v/>
      </c>
      <c r="H1363" t="str">
        <f>IF(OR(טבלה13[[#This Row],[CycleNumber]]&gt;B1364,B1364=""),IF(טבלה13[[#This Row],[מספר סטייה]]=3,MAX(D1361:D1363),טבלה13[[#This Row],[מקס קבוע]]),טבלה13[[#This Row],[מקס קבוע]])</f>
        <v/>
      </c>
      <c r="I136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קבוע]]&lt;&gt;E1362,1,I1362+1),0))</f>
        <v/>
      </c>
      <c r="J1363" t="str">
        <f>IF(AND(טבלה13[[#This Row],[CycleNumber]]&lt;B1364,טבלה13[[#This Row],[מקס קבוע]]&lt;&gt;""),IF(OR(טבלה13[[#This Row],[מספר סטייה]]&lt;I1364,AND(טבלה13[[#This Row],[מספר סטייה]]=3,I1364=1)),0,1),"")</f>
        <v/>
      </c>
      <c r="K1363" t="str">
        <f>IF(טבלה13[[#This Row],[מקס קבוע]]&lt;&gt;"",טבלה13[[#This Row],[מקסימום]]-טבלה13[[#This Row],[מינימום]],"")</f>
        <v/>
      </c>
      <c r="L1363">
        <f>IF(IFERROR(LOOKUP(טבלה13[[#This Row],[ClientID]],פיבוט!$A$4:$A$121),FALSE)=טבלה13[[#This Row],[ClientID]],1,0)</f>
        <v>1</v>
      </c>
      <c r="M1363" t="str">
        <f>IF(OR(טבלה13[[#This Row],[ClientID]]=A1364),"",1)</f>
        <v/>
      </c>
      <c r="N1363" s="3" t="str">
        <f>IF(טבלה13[[#This Row],[טווח]]&lt;&gt;K1362,טבלה13[[#This Row],[טווח]],"")</f>
        <v/>
      </c>
      <c r="O1363" s="3" t="str">
        <f>IF(טבלה13[[#This Row],[מניית טווחים]]&lt;&gt;"",IF(OR(30&gt;טבלה13[[#This Row],[מקסימום]],30&lt;טבלה13[[#This Row],[מינימום]]),0,1),"")</f>
        <v/>
      </c>
    </row>
    <row r="1364" spans="1:15" x14ac:dyDescent="0.25">
      <c r="A1364" t="s">
        <v>146</v>
      </c>
      <c r="B1364">
        <v>2</v>
      </c>
      <c r="C1364">
        <v>28</v>
      </c>
      <c r="D1364">
        <f>טבלה13[[#This Row],[LengthofCycle]]+1</f>
        <v>29</v>
      </c>
      <c r="E1364" t="str">
        <f>IF(טבלה13[[#This Row],[CycleNumber]]&lt;3,"",IF(טבלה13[[#This Row],[CycleNumber]]=3,MIN(D1362:D1364),IF(I1363=3,MIN(D1361:D1363),E1363)))</f>
        <v/>
      </c>
      <c r="F1364" t="str">
        <f>IF(טבלה13[[#This Row],[CycleNumber]]&lt;3,"",IF(טבלה13[[#This Row],[CycleNumber]]=3,MAX(D1362:D1364),IF(I1363=3,MAX(D1361:D1363),F1363)))</f>
        <v/>
      </c>
      <c r="G1364" t="str">
        <f>IF(OR(טבלה13[[#This Row],[CycleNumber]]&gt;B1365,B1365=""),IF(טבלה13[[#This Row],[מספר סטייה]]=3,MIN(D1362:D1364),טבלה13[[#This Row],[מינ קבוע]]),טבלה13[[#This Row],[מינ קבוע]])</f>
        <v/>
      </c>
      <c r="H1364" t="str">
        <f>IF(OR(טבלה13[[#This Row],[CycleNumber]]&gt;B1365,B1365=""),IF(טבלה13[[#This Row],[מספר סטייה]]=3,MAX(D1362:D1364),טבלה13[[#This Row],[מקס קבוע]]),טבלה13[[#This Row],[מקס קבוע]])</f>
        <v/>
      </c>
      <c r="I136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קבוע]]&lt;&gt;E1363,1,I1363+1),0))</f>
        <v/>
      </c>
      <c r="J1364" t="str">
        <f>IF(AND(טבלה13[[#This Row],[CycleNumber]]&lt;B1365,טבלה13[[#This Row],[מקס קבוע]]&lt;&gt;""),IF(OR(טבלה13[[#This Row],[מספר סטייה]]&lt;I1365,AND(טבלה13[[#This Row],[מספר סטייה]]=3,I1365=1)),0,1),"")</f>
        <v/>
      </c>
      <c r="K1364" t="str">
        <f>IF(טבלה13[[#This Row],[מקס קבוע]]&lt;&gt;"",טבלה13[[#This Row],[מקסימום]]-טבלה13[[#This Row],[מינימום]],"")</f>
        <v/>
      </c>
      <c r="L1364">
        <f>IF(IFERROR(LOOKUP(טבלה13[[#This Row],[ClientID]],פיבוט!$A$4:$A$121),FALSE)=טבלה13[[#This Row],[ClientID]],1,0)</f>
        <v>1</v>
      </c>
      <c r="M1364" t="str">
        <f>IF(OR(טבלה13[[#This Row],[ClientID]]=A1365),"",1)</f>
        <v/>
      </c>
      <c r="N1364" s="3" t="str">
        <f>IF(טבלה13[[#This Row],[טווח]]&lt;&gt;K1363,טבלה13[[#This Row],[טווח]],"")</f>
        <v/>
      </c>
      <c r="O1364" s="3" t="str">
        <f>IF(טבלה13[[#This Row],[מניית טווחים]]&lt;&gt;"",IF(OR(30&gt;טבלה13[[#This Row],[מקסימום]],30&lt;טבלה13[[#This Row],[מינימום]]),0,1),"")</f>
        <v/>
      </c>
    </row>
    <row r="1365" spans="1:15" x14ac:dyDescent="0.25">
      <c r="A1365" t="s">
        <v>146</v>
      </c>
      <c r="B1365">
        <v>3</v>
      </c>
      <c r="C1365">
        <v>30</v>
      </c>
      <c r="D1365">
        <f>טבלה13[[#This Row],[LengthofCycle]]+1</f>
        <v>31</v>
      </c>
      <c r="E1365">
        <f>IF(טבלה13[[#This Row],[CycleNumber]]&lt;3,"",IF(טבלה13[[#This Row],[CycleNumber]]=3,MIN(D1363:D1365),IF(I1364=3,MIN(D1362:D1364),E1364)))</f>
        <v>29</v>
      </c>
      <c r="F1365">
        <f>IF(טבלה13[[#This Row],[CycleNumber]]&lt;3,"",IF(טבלה13[[#This Row],[CycleNumber]]=3,MAX(D1363:D1365),IF(I1364=3,MAX(D1362:D1364),F1364)))</f>
        <v>31</v>
      </c>
      <c r="G1365">
        <f>IF(OR(טבלה13[[#This Row],[CycleNumber]]&gt;B1366,B1366=""),IF(טבלה13[[#This Row],[מספר סטייה]]=3,MIN(D1363:D1365),טבלה13[[#This Row],[מינ קבוע]]),טבלה13[[#This Row],[מינ קבוע]])</f>
        <v>29</v>
      </c>
      <c r="H1365">
        <f>IF(OR(טבלה13[[#This Row],[CycleNumber]]&gt;B1366,B1366=""),IF(טבלה13[[#This Row],[מספר סטייה]]=3,MAX(D1363:D1365),טבלה13[[#This Row],[מקס קבוע]]),טבלה13[[#This Row],[מקס קבוע]])</f>
        <v>31</v>
      </c>
      <c r="I136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קבוע]]&lt;&gt;E1364,1,I1364+1),0))</f>
        <v>0</v>
      </c>
      <c r="J1365">
        <f>IF(AND(טבלה13[[#This Row],[CycleNumber]]&lt;B1366,טבלה13[[#This Row],[מקס קבוע]]&lt;&gt;""),IF(OR(טבלה13[[#This Row],[מספר סטייה]]&lt;I1366,AND(טבלה13[[#This Row],[מספר סטייה]]=3,I1366=1)),0,1),"")</f>
        <v>0</v>
      </c>
      <c r="K1365">
        <f>IF(טבלה13[[#This Row],[מקס קבוע]]&lt;&gt;"",טבלה13[[#This Row],[מקסימום]]-טבלה13[[#This Row],[מינימום]],"")</f>
        <v>2</v>
      </c>
      <c r="L1365">
        <f>IF(IFERROR(LOOKUP(טבלה13[[#This Row],[ClientID]],פיבוט!$A$4:$A$121),FALSE)=טבלה13[[#This Row],[ClientID]],1,0)</f>
        <v>1</v>
      </c>
      <c r="M1365" t="str">
        <f>IF(OR(טבלה13[[#This Row],[ClientID]]=A1366),"",1)</f>
        <v/>
      </c>
      <c r="N1365" s="3">
        <f>IF(טבלה13[[#This Row],[טווח]]&lt;&gt;K1364,טבלה13[[#This Row],[טווח]],"")</f>
        <v>2</v>
      </c>
      <c r="O1365" s="3">
        <f>IF(טבלה13[[#This Row],[מניית טווחים]]&lt;&gt;"",IF(OR(30&gt;טבלה13[[#This Row],[מקסימום]],30&lt;טבלה13[[#This Row],[מינימום]]),0,1),"")</f>
        <v>1</v>
      </c>
    </row>
    <row r="1366" spans="1:15" x14ac:dyDescent="0.25">
      <c r="A1366" t="s">
        <v>146</v>
      </c>
      <c r="B1366">
        <v>4</v>
      </c>
      <c r="C1366">
        <v>26</v>
      </c>
      <c r="D1366">
        <f>טבלה13[[#This Row],[LengthofCycle]]+1</f>
        <v>27</v>
      </c>
      <c r="E1366">
        <f>IF(טבלה13[[#This Row],[CycleNumber]]&lt;3,"",IF(טבלה13[[#This Row],[CycleNumber]]=3,MIN(D1364:D1366),IF(I1365=3,MIN(D1363:D1365),E1365)))</f>
        <v>29</v>
      </c>
      <c r="F1366">
        <f>IF(טבלה13[[#This Row],[CycleNumber]]&lt;3,"",IF(טבלה13[[#This Row],[CycleNumber]]=3,MAX(D1364:D1366),IF(I1365=3,MAX(D1363:D1365),F1365)))</f>
        <v>31</v>
      </c>
      <c r="G1366">
        <f>IF(OR(טבלה13[[#This Row],[CycleNumber]]&gt;B1367,B1367=""),IF(טבלה13[[#This Row],[מספר סטייה]]=3,MIN(D1364:D1366),טבלה13[[#This Row],[מינ קבוע]]),טבלה13[[#This Row],[מינ קבוע]])</f>
        <v>29</v>
      </c>
      <c r="H1366">
        <f>IF(OR(טבלה13[[#This Row],[CycleNumber]]&gt;B1367,B1367=""),IF(טבלה13[[#This Row],[מספר סטייה]]=3,MAX(D1364:D1366),טבלה13[[#This Row],[מקס קבוע]]),טבלה13[[#This Row],[מקס קבוע]])</f>
        <v>31</v>
      </c>
      <c r="I136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קבוע]]&lt;&gt;E1365,1,I1365+1),0))</f>
        <v>1</v>
      </c>
      <c r="J1366">
        <f>IF(AND(טבלה13[[#This Row],[CycleNumber]]&lt;B1367,טבלה13[[#This Row],[מקס קבוע]]&lt;&gt;""),IF(OR(טבלה13[[#This Row],[מספר סטייה]]&lt;I1367,AND(טבלה13[[#This Row],[מספר סטייה]]=3,I1367=1)),0,1),"")</f>
        <v>0</v>
      </c>
      <c r="K1366">
        <f>IF(טבלה13[[#This Row],[מקס קבוע]]&lt;&gt;"",טבלה13[[#This Row],[מקסימום]]-טבלה13[[#This Row],[מינימום]],"")</f>
        <v>2</v>
      </c>
      <c r="L1366">
        <f>IF(IFERROR(LOOKUP(טבלה13[[#This Row],[ClientID]],פיבוט!$A$4:$A$121),FALSE)=טבלה13[[#This Row],[ClientID]],1,0)</f>
        <v>1</v>
      </c>
      <c r="M1366" t="str">
        <f>IF(OR(טבלה13[[#This Row],[ClientID]]=A1367),"",1)</f>
        <v/>
      </c>
      <c r="N1366" s="3" t="str">
        <f>IF(טבלה13[[#This Row],[טווח]]&lt;&gt;K1365,טבלה13[[#This Row],[טווח]],"")</f>
        <v/>
      </c>
      <c r="O1366" s="3" t="str">
        <f>IF(טבלה13[[#This Row],[מניית טווחים]]&lt;&gt;"",IF(OR(30&gt;טבלה13[[#This Row],[מקסימום]],30&lt;טבלה13[[#This Row],[מינימום]]),0,1),"")</f>
        <v/>
      </c>
    </row>
    <row r="1367" spans="1:15" x14ac:dyDescent="0.25">
      <c r="A1367" t="s">
        <v>146</v>
      </c>
      <c r="B1367">
        <v>5</v>
      </c>
      <c r="C1367">
        <v>32</v>
      </c>
      <c r="D1367">
        <f>טבלה13[[#This Row],[LengthofCycle]]+1</f>
        <v>33</v>
      </c>
      <c r="E1367">
        <f>IF(טבלה13[[#This Row],[CycleNumber]]&lt;3,"",IF(טבלה13[[#This Row],[CycleNumber]]=3,MIN(D1365:D1367),IF(I1366=3,MIN(D1364:D1366),E1366)))</f>
        <v>29</v>
      </c>
      <c r="F1367">
        <f>IF(טבלה13[[#This Row],[CycleNumber]]&lt;3,"",IF(טבלה13[[#This Row],[CycleNumber]]=3,MAX(D1365:D1367),IF(I1366=3,MAX(D1364:D1366),F1366)))</f>
        <v>31</v>
      </c>
      <c r="G1367">
        <f>IF(OR(טבלה13[[#This Row],[CycleNumber]]&gt;B1368,B1368=""),IF(טבלה13[[#This Row],[מספר סטייה]]=3,MIN(D1365:D1367),טבלה13[[#This Row],[מינ קבוע]]),טבלה13[[#This Row],[מינ קבוע]])</f>
        <v>29</v>
      </c>
      <c r="H1367">
        <f>IF(OR(טבלה13[[#This Row],[CycleNumber]]&gt;B1368,B1368=""),IF(טבלה13[[#This Row],[מספר סטייה]]=3,MAX(D1365:D1367),טבלה13[[#This Row],[מקס קבוע]]),טבלה13[[#This Row],[מקס קבוע]])</f>
        <v>31</v>
      </c>
      <c r="I136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קבוע]]&lt;&gt;E1366,1,I1366+1),0))</f>
        <v>2</v>
      </c>
      <c r="J1367" t="str">
        <f>IF(AND(טבלה13[[#This Row],[CycleNumber]]&lt;B1368,טבלה13[[#This Row],[מקס קבוע]]&lt;&gt;""),IF(OR(טבלה13[[#This Row],[מספר סטייה]]&lt;I1368,AND(טבלה13[[#This Row],[מספר סטייה]]=3,I1368=1)),0,1),"")</f>
        <v/>
      </c>
      <c r="K1367">
        <f>IF(טבלה13[[#This Row],[מקס קבוע]]&lt;&gt;"",טבלה13[[#This Row],[מקסימום]]-טבלה13[[#This Row],[מינימום]],"")</f>
        <v>2</v>
      </c>
      <c r="L1367">
        <f>IF(IFERROR(LOOKUP(טבלה13[[#This Row],[ClientID]],פיבוט!$A$4:$A$121),FALSE)=טבלה13[[#This Row],[ClientID]],1,0)</f>
        <v>1</v>
      </c>
      <c r="M1367">
        <f>IF(OR(טבלה13[[#This Row],[ClientID]]=A1368),"",1)</f>
        <v>1</v>
      </c>
      <c r="N1367" s="3" t="str">
        <f>IF(טבלה13[[#This Row],[טווח]]&lt;&gt;K1366,טבלה13[[#This Row],[טווח]],"")</f>
        <v/>
      </c>
      <c r="O1367" s="3" t="str">
        <f>IF(טבלה13[[#This Row],[מניית טווחים]]&lt;&gt;"",IF(OR(30&gt;טבלה13[[#This Row],[מקסימום]],30&lt;טבלה13[[#This Row],[מינימום]]),0,1),"")</f>
        <v/>
      </c>
    </row>
    <row r="1368" spans="1:15" x14ac:dyDescent="0.25">
      <c r="A1368" t="s">
        <v>147</v>
      </c>
      <c r="B1368">
        <v>1</v>
      </c>
      <c r="C1368">
        <v>31</v>
      </c>
      <c r="D1368">
        <f>טבלה13[[#This Row],[LengthofCycle]]+1</f>
        <v>32</v>
      </c>
      <c r="E1368" t="str">
        <f>IF(טבלה13[[#This Row],[CycleNumber]]&lt;3,"",IF(טבלה13[[#This Row],[CycleNumber]]=3,MIN(D1366:D1368),IF(I1367=3,MIN(D1365:D1367),E1367)))</f>
        <v/>
      </c>
      <c r="F1368" t="str">
        <f>IF(טבלה13[[#This Row],[CycleNumber]]&lt;3,"",IF(טבלה13[[#This Row],[CycleNumber]]=3,MAX(D1366:D1368),IF(I1367=3,MAX(D1365:D1367),F1367)))</f>
        <v/>
      </c>
      <c r="G1368" t="str">
        <f>IF(OR(טבלה13[[#This Row],[CycleNumber]]&gt;B1369,B1369=""),IF(טבלה13[[#This Row],[מספר סטייה]]=3,MIN(D1366:D1368),טבלה13[[#This Row],[מינ קבוע]]),טבלה13[[#This Row],[מינ קבוע]])</f>
        <v/>
      </c>
      <c r="H1368" t="str">
        <f>IF(OR(טבלה13[[#This Row],[CycleNumber]]&gt;B1369,B1369=""),IF(טבלה13[[#This Row],[מספר סטייה]]=3,MAX(D1366:D1368),טבלה13[[#This Row],[מקס קבוע]]),טבלה13[[#This Row],[מקס קבוע]])</f>
        <v/>
      </c>
      <c r="I136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קבוע]]&lt;&gt;E1367,1,I1367+1),0))</f>
        <v/>
      </c>
      <c r="J1368" t="str">
        <f>IF(AND(טבלה13[[#This Row],[CycleNumber]]&lt;B1369,טבלה13[[#This Row],[מקס קבוע]]&lt;&gt;""),IF(OR(טבלה13[[#This Row],[מספר סטייה]]&lt;I1369,AND(טבלה13[[#This Row],[מספר סטייה]]=3,I1369=1)),0,1),"")</f>
        <v/>
      </c>
      <c r="K1368" t="str">
        <f>IF(טבלה13[[#This Row],[מקס קבוע]]&lt;&gt;"",טבלה13[[#This Row],[מקסימום]]-טבלה13[[#This Row],[מינימום]],"")</f>
        <v/>
      </c>
      <c r="L1368">
        <f>IF(IFERROR(LOOKUP(טבלה13[[#This Row],[ClientID]],פיבוט!$A$4:$A$121),FALSE)=טבלה13[[#This Row],[ClientID]],1,0)</f>
        <v>1</v>
      </c>
      <c r="M1368" t="str">
        <f>IF(OR(טבלה13[[#This Row],[ClientID]]=A1369),"",1)</f>
        <v/>
      </c>
      <c r="N1368" s="3" t="str">
        <f>IF(טבלה13[[#This Row],[טווח]]&lt;&gt;K1367,טבלה13[[#This Row],[טווח]],"")</f>
        <v/>
      </c>
      <c r="O1368" s="3" t="str">
        <f>IF(טבלה13[[#This Row],[מניית טווחים]]&lt;&gt;"",IF(OR(30&gt;טבלה13[[#This Row],[מקסימום]],30&lt;טבלה13[[#This Row],[מינימום]]),0,1),"")</f>
        <v/>
      </c>
    </row>
    <row r="1369" spans="1:15" x14ac:dyDescent="0.25">
      <c r="A1369" t="s">
        <v>147</v>
      </c>
      <c r="B1369">
        <v>2</v>
      </c>
      <c r="C1369">
        <v>29</v>
      </c>
      <c r="D1369">
        <f>טבלה13[[#This Row],[LengthofCycle]]+1</f>
        <v>30</v>
      </c>
      <c r="E1369" t="str">
        <f>IF(טבלה13[[#This Row],[CycleNumber]]&lt;3,"",IF(טבלה13[[#This Row],[CycleNumber]]=3,MIN(D1367:D1369),IF(I1368=3,MIN(D1366:D1368),E1368)))</f>
        <v/>
      </c>
      <c r="F1369" t="str">
        <f>IF(טבלה13[[#This Row],[CycleNumber]]&lt;3,"",IF(טבלה13[[#This Row],[CycleNumber]]=3,MAX(D1367:D1369),IF(I1368=3,MAX(D1366:D1368),F1368)))</f>
        <v/>
      </c>
      <c r="G1369" t="str">
        <f>IF(OR(טבלה13[[#This Row],[CycleNumber]]&gt;B1370,B1370=""),IF(טבלה13[[#This Row],[מספר סטייה]]=3,MIN(D1367:D1369),טבלה13[[#This Row],[מינ קבוע]]),טבלה13[[#This Row],[מינ קבוע]])</f>
        <v/>
      </c>
      <c r="H1369" t="str">
        <f>IF(OR(טבלה13[[#This Row],[CycleNumber]]&gt;B1370,B1370=""),IF(טבלה13[[#This Row],[מספר סטייה]]=3,MAX(D1367:D1369),טבלה13[[#This Row],[מקס קבוע]]),טבלה13[[#This Row],[מקס קבוע]])</f>
        <v/>
      </c>
      <c r="I136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קבוע]]&lt;&gt;E1368,1,I1368+1),0))</f>
        <v/>
      </c>
      <c r="J1369" t="str">
        <f>IF(AND(טבלה13[[#This Row],[CycleNumber]]&lt;B1370,טבלה13[[#This Row],[מקס קבוע]]&lt;&gt;""),IF(OR(טבלה13[[#This Row],[מספר סטייה]]&lt;I1370,AND(טבלה13[[#This Row],[מספר סטייה]]=3,I1370=1)),0,1),"")</f>
        <v/>
      </c>
      <c r="K1369" t="str">
        <f>IF(טבלה13[[#This Row],[מקס קבוע]]&lt;&gt;"",טבלה13[[#This Row],[מקסימום]]-טבלה13[[#This Row],[מינימום]],"")</f>
        <v/>
      </c>
      <c r="L1369">
        <f>IF(IFERROR(LOOKUP(טבלה13[[#This Row],[ClientID]],פיבוט!$A$4:$A$121),FALSE)=טבלה13[[#This Row],[ClientID]],1,0)</f>
        <v>1</v>
      </c>
      <c r="M1369" t="str">
        <f>IF(OR(טבלה13[[#This Row],[ClientID]]=A1370),"",1)</f>
        <v/>
      </c>
      <c r="N1369" s="3" t="str">
        <f>IF(טבלה13[[#This Row],[טווח]]&lt;&gt;K1368,טבלה13[[#This Row],[טווח]],"")</f>
        <v/>
      </c>
      <c r="O1369" s="3" t="str">
        <f>IF(טבלה13[[#This Row],[מניית טווחים]]&lt;&gt;"",IF(OR(30&gt;טבלה13[[#This Row],[מקסימום]],30&lt;טבלה13[[#This Row],[מינימום]]),0,1),"")</f>
        <v/>
      </c>
    </row>
    <row r="1370" spans="1:15" x14ac:dyDescent="0.25">
      <c r="A1370" t="s">
        <v>147</v>
      </c>
      <c r="B1370">
        <v>3</v>
      </c>
      <c r="C1370">
        <v>37</v>
      </c>
      <c r="D1370">
        <f>טבלה13[[#This Row],[LengthofCycle]]+1</f>
        <v>38</v>
      </c>
      <c r="E1370">
        <f>IF(טבלה13[[#This Row],[CycleNumber]]&lt;3,"",IF(טבלה13[[#This Row],[CycleNumber]]=3,MIN(D1368:D1370),IF(I1369=3,MIN(D1367:D1369),E1369)))</f>
        <v>30</v>
      </c>
      <c r="F1370">
        <f>IF(טבלה13[[#This Row],[CycleNumber]]&lt;3,"",IF(טבלה13[[#This Row],[CycleNumber]]=3,MAX(D1368:D1370),IF(I1369=3,MAX(D1367:D1369),F1369)))</f>
        <v>38</v>
      </c>
      <c r="G1370">
        <f>IF(OR(טבלה13[[#This Row],[CycleNumber]]&gt;B1371,B1371=""),IF(טבלה13[[#This Row],[מספר סטייה]]=3,MIN(D1368:D1370),טבלה13[[#This Row],[מינ קבוע]]),טבלה13[[#This Row],[מינ קבוע]])</f>
        <v>30</v>
      </c>
      <c r="H1370">
        <f>IF(OR(טבלה13[[#This Row],[CycleNumber]]&gt;B1371,B1371=""),IF(טבלה13[[#This Row],[מספר סטייה]]=3,MAX(D1368:D1370),טבלה13[[#This Row],[מקס קבוע]]),טבלה13[[#This Row],[מקס קבוע]])</f>
        <v>38</v>
      </c>
      <c r="I137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קבוע]]&lt;&gt;E1369,1,I1369+1),0))</f>
        <v>0</v>
      </c>
      <c r="J1370">
        <f>IF(AND(טבלה13[[#This Row],[CycleNumber]]&lt;B1371,טבלה13[[#This Row],[מקס קבוע]]&lt;&gt;""),IF(OR(טבלה13[[#This Row],[מספר סטייה]]&lt;I1371,AND(טבלה13[[#This Row],[מספר סטייה]]=3,I1371=1)),0,1),"")</f>
        <v>1</v>
      </c>
      <c r="K1370">
        <f>IF(טבלה13[[#This Row],[מקס קבוע]]&lt;&gt;"",טבלה13[[#This Row],[מקסימום]]-טבלה13[[#This Row],[מינימום]],"")</f>
        <v>8</v>
      </c>
      <c r="L1370">
        <f>IF(IFERROR(LOOKUP(טבלה13[[#This Row],[ClientID]],פיבוט!$A$4:$A$121),FALSE)=טבלה13[[#This Row],[ClientID]],1,0)</f>
        <v>1</v>
      </c>
      <c r="M1370" t="str">
        <f>IF(OR(טבלה13[[#This Row],[ClientID]]=A1371),"",1)</f>
        <v/>
      </c>
      <c r="N1370" s="3">
        <f>IF(טבלה13[[#This Row],[טווח]]&lt;&gt;K1369,טבלה13[[#This Row],[טווח]],"")</f>
        <v>8</v>
      </c>
      <c r="O1370" s="3">
        <f>IF(טבלה13[[#This Row],[מניית טווחים]]&lt;&gt;"",IF(OR(30&gt;טבלה13[[#This Row],[מקסימום]],30&lt;טבלה13[[#This Row],[מינימום]]),0,1),"")</f>
        <v>1</v>
      </c>
    </row>
    <row r="1371" spans="1:15" x14ac:dyDescent="0.25">
      <c r="A1371" t="s">
        <v>147</v>
      </c>
      <c r="B1371">
        <v>4</v>
      </c>
      <c r="C1371">
        <v>30</v>
      </c>
      <c r="D1371">
        <f>טבלה13[[#This Row],[LengthofCycle]]+1</f>
        <v>31</v>
      </c>
      <c r="E1371">
        <f>IF(טבלה13[[#This Row],[CycleNumber]]&lt;3,"",IF(טבלה13[[#This Row],[CycleNumber]]=3,MIN(D1369:D1371),IF(I1370=3,MIN(D1368:D1370),E1370)))</f>
        <v>30</v>
      </c>
      <c r="F1371">
        <f>IF(טבלה13[[#This Row],[CycleNumber]]&lt;3,"",IF(טבלה13[[#This Row],[CycleNumber]]=3,MAX(D1369:D1371),IF(I1370=3,MAX(D1368:D1370),F1370)))</f>
        <v>38</v>
      </c>
      <c r="G1371">
        <f>IF(OR(טבלה13[[#This Row],[CycleNumber]]&gt;B1372,B1372=""),IF(טבלה13[[#This Row],[מספר סטייה]]=3,MIN(D1369:D1371),טבלה13[[#This Row],[מינ קבוע]]),טבלה13[[#This Row],[מינ קבוע]])</f>
        <v>30</v>
      </c>
      <c r="H1371">
        <f>IF(OR(טבלה13[[#This Row],[CycleNumber]]&gt;B1372,B1372=""),IF(טבלה13[[#This Row],[מספר סטייה]]=3,MAX(D1369:D1371),טבלה13[[#This Row],[מקס קבוע]]),טבלה13[[#This Row],[מקס קבוע]])</f>
        <v>38</v>
      </c>
      <c r="I137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קבוע]]&lt;&gt;E1370,1,I1370+1),0))</f>
        <v>0</v>
      </c>
      <c r="J1371">
        <f>IF(AND(טבלה13[[#This Row],[CycleNumber]]&lt;B1372,טבלה13[[#This Row],[מקס קבוע]]&lt;&gt;""),IF(OR(טבלה13[[#This Row],[מספר סטייה]]&lt;I1372,AND(טבלה13[[#This Row],[מספר סטייה]]=3,I1372=1)),0,1),"")</f>
        <v>1</v>
      </c>
      <c r="K1371">
        <f>IF(טבלה13[[#This Row],[מקס קבוע]]&lt;&gt;"",טבלה13[[#This Row],[מקסימום]]-טבלה13[[#This Row],[מינימום]],"")</f>
        <v>8</v>
      </c>
      <c r="L1371">
        <f>IF(IFERROR(LOOKUP(טבלה13[[#This Row],[ClientID]],פיבוט!$A$4:$A$121),FALSE)=טבלה13[[#This Row],[ClientID]],1,0)</f>
        <v>1</v>
      </c>
      <c r="M1371" t="str">
        <f>IF(OR(טבלה13[[#This Row],[ClientID]]=A1372),"",1)</f>
        <v/>
      </c>
      <c r="N1371" s="3" t="str">
        <f>IF(טבלה13[[#This Row],[טווח]]&lt;&gt;K1370,טבלה13[[#This Row],[טווח]],"")</f>
        <v/>
      </c>
      <c r="O1371" s="3" t="str">
        <f>IF(טבלה13[[#This Row],[מניית טווחים]]&lt;&gt;"",IF(OR(30&gt;טבלה13[[#This Row],[מקסימום]],30&lt;טבלה13[[#This Row],[מינימום]]),0,1),"")</f>
        <v/>
      </c>
    </row>
    <row r="1372" spans="1:15" x14ac:dyDescent="0.25">
      <c r="A1372" t="s">
        <v>147</v>
      </c>
      <c r="B1372">
        <v>5</v>
      </c>
      <c r="C1372">
        <v>33</v>
      </c>
      <c r="D1372">
        <f>טבלה13[[#This Row],[LengthofCycle]]+1</f>
        <v>34</v>
      </c>
      <c r="E1372">
        <f>IF(טבלה13[[#This Row],[CycleNumber]]&lt;3,"",IF(טבלה13[[#This Row],[CycleNumber]]=3,MIN(D1370:D1372),IF(I1371=3,MIN(D1369:D1371),E1371)))</f>
        <v>30</v>
      </c>
      <c r="F1372">
        <f>IF(טבלה13[[#This Row],[CycleNumber]]&lt;3,"",IF(טבלה13[[#This Row],[CycleNumber]]=3,MAX(D1370:D1372),IF(I1371=3,MAX(D1369:D1371),F1371)))</f>
        <v>38</v>
      </c>
      <c r="G1372">
        <f>IF(OR(טבלה13[[#This Row],[CycleNumber]]&gt;B1373,B1373=""),IF(טבלה13[[#This Row],[מספר סטייה]]=3,MIN(D1370:D1372),טבלה13[[#This Row],[מינ קבוע]]),טבלה13[[#This Row],[מינ קבוע]])</f>
        <v>30</v>
      </c>
      <c r="H1372">
        <f>IF(OR(טבלה13[[#This Row],[CycleNumber]]&gt;B1373,B1373=""),IF(טבלה13[[#This Row],[מספר סטייה]]=3,MAX(D1370:D1372),טבלה13[[#This Row],[מקס קבוע]]),טבלה13[[#This Row],[מקס קבוע]])</f>
        <v>38</v>
      </c>
      <c r="I137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קבוע]]&lt;&gt;E1371,1,I1371+1),0))</f>
        <v>0</v>
      </c>
      <c r="J1372">
        <f>IF(AND(טבלה13[[#This Row],[CycleNumber]]&lt;B1373,טבלה13[[#This Row],[מקס קבוע]]&lt;&gt;""),IF(OR(טבלה13[[#This Row],[מספר סטייה]]&lt;I1373,AND(טבלה13[[#This Row],[מספר סטייה]]=3,I1373=1)),0,1),"")</f>
        <v>0</v>
      </c>
      <c r="K1372">
        <f>IF(טבלה13[[#This Row],[מקס קבוע]]&lt;&gt;"",טבלה13[[#This Row],[מקסימום]]-טבלה13[[#This Row],[מינימום]],"")</f>
        <v>8</v>
      </c>
      <c r="L1372">
        <f>IF(IFERROR(LOOKUP(טבלה13[[#This Row],[ClientID]],פיבוט!$A$4:$A$121),FALSE)=טבלה13[[#This Row],[ClientID]],1,0)</f>
        <v>1</v>
      </c>
      <c r="M1372" t="str">
        <f>IF(OR(טבלה13[[#This Row],[ClientID]]=A1373),"",1)</f>
        <v/>
      </c>
      <c r="N1372" s="3" t="str">
        <f>IF(טבלה13[[#This Row],[טווח]]&lt;&gt;K1371,טבלה13[[#This Row],[טווח]],"")</f>
        <v/>
      </c>
      <c r="O1372" s="3" t="str">
        <f>IF(טבלה13[[#This Row],[מניית טווחים]]&lt;&gt;"",IF(OR(30&gt;טבלה13[[#This Row],[מקסימום]],30&lt;טבלה13[[#This Row],[מינימום]]),0,1),"")</f>
        <v/>
      </c>
    </row>
    <row r="1373" spans="1:15" x14ac:dyDescent="0.25">
      <c r="A1373" t="s">
        <v>147</v>
      </c>
      <c r="B1373">
        <v>6</v>
      </c>
      <c r="C1373">
        <v>28</v>
      </c>
      <c r="D1373">
        <f>טבלה13[[#This Row],[LengthofCycle]]+1</f>
        <v>29</v>
      </c>
      <c r="E1373">
        <f>IF(טבלה13[[#This Row],[CycleNumber]]&lt;3,"",IF(טבלה13[[#This Row],[CycleNumber]]=3,MIN(D1371:D1373),IF(I1372=3,MIN(D1370:D1372),E1372)))</f>
        <v>30</v>
      </c>
      <c r="F1373">
        <f>IF(טבלה13[[#This Row],[CycleNumber]]&lt;3,"",IF(טבלה13[[#This Row],[CycleNumber]]=3,MAX(D1371:D1373),IF(I1372=3,MAX(D1370:D1372),F1372)))</f>
        <v>38</v>
      </c>
      <c r="G1373">
        <f>IF(OR(טבלה13[[#This Row],[CycleNumber]]&gt;B1374,B1374=""),IF(טבלה13[[#This Row],[מספר סטייה]]=3,MIN(D1371:D1373),טבלה13[[#This Row],[מינ קבוע]]),טבלה13[[#This Row],[מינ קבוע]])</f>
        <v>30</v>
      </c>
      <c r="H1373">
        <f>IF(OR(טבלה13[[#This Row],[CycleNumber]]&gt;B1374,B1374=""),IF(טבלה13[[#This Row],[מספר סטייה]]=3,MAX(D1371:D1373),טבלה13[[#This Row],[מקס קבוע]]),טבלה13[[#This Row],[מקס קבוע]])</f>
        <v>38</v>
      </c>
      <c r="I137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קבוע]]&lt;&gt;E1372,1,I1372+1),0))</f>
        <v>1</v>
      </c>
      <c r="J1373">
        <f>IF(AND(טבלה13[[#This Row],[CycleNumber]]&lt;B1374,טבלה13[[#This Row],[מקס קבוע]]&lt;&gt;""),IF(OR(טבלה13[[#This Row],[מספר סטייה]]&lt;I1374,AND(טבלה13[[#This Row],[מספר סטייה]]=3,I1374=1)),0,1),"")</f>
        <v>1</v>
      </c>
      <c r="K1373">
        <f>IF(טבלה13[[#This Row],[מקס קבוע]]&lt;&gt;"",טבלה13[[#This Row],[מקסימום]]-טבלה13[[#This Row],[מינימום]],"")</f>
        <v>8</v>
      </c>
      <c r="L1373">
        <f>IF(IFERROR(LOOKUP(טבלה13[[#This Row],[ClientID]],פיבוט!$A$4:$A$121),FALSE)=טבלה13[[#This Row],[ClientID]],1,0)</f>
        <v>1</v>
      </c>
      <c r="M1373" t="str">
        <f>IF(OR(טבלה13[[#This Row],[ClientID]]=A1374),"",1)</f>
        <v/>
      </c>
      <c r="N1373" s="3" t="str">
        <f>IF(טבלה13[[#This Row],[טווח]]&lt;&gt;K1372,טבלה13[[#This Row],[טווח]],"")</f>
        <v/>
      </c>
      <c r="O1373" s="3" t="str">
        <f>IF(טבלה13[[#This Row],[מניית טווחים]]&lt;&gt;"",IF(OR(30&gt;טבלה13[[#This Row],[מקסימום]],30&lt;טבלה13[[#This Row],[מינימום]]),0,1),"")</f>
        <v/>
      </c>
    </row>
    <row r="1374" spans="1:15" x14ac:dyDescent="0.25">
      <c r="A1374" t="s">
        <v>147</v>
      </c>
      <c r="B1374">
        <v>7</v>
      </c>
      <c r="C1374">
        <v>34</v>
      </c>
      <c r="D1374">
        <f>טבלה13[[#This Row],[LengthofCycle]]+1</f>
        <v>35</v>
      </c>
      <c r="E1374">
        <f>IF(טבלה13[[#This Row],[CycleNumber]]&lt;3,"",IF(טבלה13[[#This Row],[CycleNumber]]=3,MIN(D1372:D1374),IF(I1373=3,MIN(D1371:D1373),E1373)))</f>
        <v>30</v>
      </c>
      <c r="F1374">
        <f>IF(טבלה13[[#This Row],[CycleNumber]]&lt;3,"",IF(טבלה13[[#This Row],[CycleNumber]]=3,MAX(D1372:D1374),IF(I1373=3,MAX(D1371:D1373),F1373)))</f>
        <v>38</v>
      </c>
      <c r="G1374">
        <f>IF(OR(טבלה13[[#This Row],[CycleNumber]]&gt;B1375,B1375=""),IF(טבלה13[[#This Row],[מספר סטייה]]=3,MIN(D1372:D1374),טבלה13[[#This Row],[מינ קבוע]]),טבלה13[[#This Row],[מינ קבוע]])</f>
        <v>30</v>
      </c>
      <c r="H1374">
        <f>IF(OR(טבלה13[[#This Row],[CycleNumber]]&gt;B1375,B1375=""),IF(טבלה13[[#This Row],[מספר סטייה]]=3,MAX(D1372:D1374),טבלה13[[#This Row],[מקס קבוע]]),טבלה13[[#This Row],[מקס קבוע]])</f>
        <v>38</v>
      </c>
      <c r="I137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קבוע]]&lt;&gt;E1373,1,I1373+1),0))</f>
        <v>0</v>
      </c>
      <c r="J1374">
        <f>IF(AND(טבלה13[[#This Row],[CycleNumber]]&lt;B1375,טבלה13[[#This Row],[מקס קבוע]]&lt;&gt;""),IF(OR(טבלה13[[#This Row],[מספר סטייה]]&lt;I1375,AND(טבלה13[[#This Row],[מספר סטייה]]=3,I1375=1)),0,1),"")</f>
        <v>1</v>
      </c>
      <c r="K1374">
        <f>IF(טבלה13[[#This Row],[מקס קבוע]]&lt;&gt;"",טבלה13[[#This Row],[מקסימום]]-טבלה13[[#This Row],[מינימום]],"")</f>
        <v>8</v>
      </c>
      <c r="L1374">
        <f>IF(IFERROR(LOOKUP(טבלה13[[#This Row],[ClientID]],פיבוט!$A$4:$A$121),FALSE)=טבלה13[[#This Row],[ClientID]],1,0)</f>
        <v>1</v>
      </c>
      <c r="M1374" t="str">
        <f>IF(OR(טבלה13[[#This Row],[ClientID]]=A1375),"",1)</f>
        <v/>
      </c>
      <c r="N1374" s="3" t="str">
        <f>IF(טבלה13[[#This Row],[טווח]]&lt;&gt;K1373,טבלה13[[#This Row],[טווח]],"")</f>
        <v/>
      </c>
      <c r="O1374" s="3" t="str">
        <f>IF(טבלה13[[#This Row],[מניית טווחים]]&lt;&gt;"",IF(OR(30&gt;טבלה13[[#This Row],[מקסימום]],30&lt;טבלה13[[#This Row],[מינימום]]),0,1),"")</f>
        <v/>
      </c>
    </row>
    <row r="1375" spans="1:15" x14ac:dyDescent="0.25">
      <c r="A1375" t="s">
        <v>147</v>
      </c>
      <c r="B1375">
        <v>8</v>
      </c>
      <c r="C1375">
        <v>29</v>
      </c>
      <c r="D1375">
        <f>טבלה13[[#This Row],[LengthofCycle]]+1</f>
        <v>30</v>
      </c>
      <c r="E1375">
        <f>IF(טבלה13[[#This Row],[CycleNumber]]&lt;3,"",IF(טבלה13[[#This Row],[CycleNumber]]=3,MIN(D1373:D1375),IF(I1374=3,MIN(D1372:D1374),E1374)))</f>
        <v>30</v>
      </c>
      <c r="F1375">
        <f>IF(טבלה13[[#This Row],[CycleNumber]]&lt;3,"",IF(טבלה13[[#This Row],[CycleNumber]]=3,MAX(D1373:D1375),IF(I1374=3,MAX(D1372:D1374),F1374)))</f>
        <v>38</v>
      </c>
      <c r="G1375">
        <f>IF(OR(טבלה13[[#This Row],[CycleNumber]]&gt;B1376,B1376=""),IF(טבלה13[[#This Row],[מספר סטייה]]=3,MIN(D1373:D1375),טבלה13[[#This Row],[מינ קבוע]]),טבלה13[[#This Row],[מינ קבוע]])</f>
        <v>30</v>
      </c>
      <c r="H1375">
        <f>IF(OR(טבלה13[[#This Row],[CycleNumber]]&gt;B1376,B1376=""),IF(טבלה13[[#This Row],[מספר סטייה]]=3,MAX(D1373:D1375),טבלה13[[#This Row],[מקס קבוע]]),טבלה13[[#This Row],[מקס קבוע]])</f>
        <v>38</v>
      </c>
      <c r="I137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קבוע]]&lt;&gt;E1374,1,I1374+1),0))</f>
        <v>0</v>
      </c>
      <c r="J1375">
        <f>IF(AND(טבלה13[[#This Row],[CycleNumber]]&lt;B1376,טבלה13[[#This Row],[מקס קבוע]]&lt;&gt;""),IF(OR(טבלה13[[#This Row],[מספר סטייה]]&lt;I1376,AND(טבלה13[[#This Row],[מספר סטייה]]=3,I1376=1)),0,1),"")</f>
        <v>1</v>
      </c>
      <c r="K1375">
        <f>IF(טבלה13[[#This Row],[מקס קבוע]]&lt;&gt;"",טבלה13[[#This Row],[מקסימום]]-טבלה13[[#This Row],[מינימום]],"")</f>
        <v>8</v>
      </c>
      <c r="L1375">
        <f>IF(IFERROR(LOOKUP(טבלה13[[#This Row],[ClientID]],פיבוט!$A$4:$A$121),FALSE)=טבלה13[[#This Row],[ClientID]],1,0)</f>
        <v>1</v>
      </c>
      <c r="M1375" t="str">
        <f>IF(OR(טבלה13[[#This Row],[ClientID]]=A1376),"",1)</f>
        <v/>
      </c>
      <c r="N1375" s="3" t="str">
        <f>IF(טבלה13[[#This Row],[טווח]]&lt;&gt;K1374,טבלה13[[#This Row],[טווח]],"")</f>
        <v/>
      </c>
      <c r="O1375" s="3" t="str">
        <f>IF(טבלה13[[#This Row],[מניית טווחים]]&lt;&gt;"",IF(OR(30&gt;טבלה13[[#This Row],[מקסימום]],30&lt;טבלה13[[#This Row],[מינימום]]),0,1),"")</f>
        <v/>
      </c>
    </row>
    <row r="1376" spans="1:15" x14ac:dyDescent="0.25">
      <c r="A1376" t="s">
        <v>147</v>
      </c>
      <c r="B1376">
        <v>9</v>
      </c>
      <c r="C1376">
        <v>33</v>
      </c>
      <c r="D1376">
        <f>טבלה13[[#This Row],[LengthofCycle]]+1</f>
        <v>34</v>
      </c>
      <c r="E1376">
        <f>IF(טבלה13[[#This Row],[CycleNumber]]&lt;3,"",IF(טבלה13[[#This Row],[CycleNumber]]=3,MIN(D1374:D1376),IF(I1375=3,MIN(D1373:D1375),E1375)))</f>
        <v>30</v>
      </c>
      <c r="F1376">
        <f>IF(טבלה13[[#This Row],[CycleNumber]]&lt;3,"",IF(טבלה13[[#This Row],[CycleNumber]]=3,MAX(D1374:D1376),IF(I1375=3,MAX(D1373:D1375),F1375)))</f>
        <v>38</v>
      </c>
      <c r="G1376">
        <f>IF(OR(טבלה13[[#This Row],[CycleNumber]]&gt;B1377,B1377=""),IF(טבלה13[[#This Row],[מספר סטייה]]=3,MIN(D1374:D1376),טבלה13[[#This Row],[מינ קבוע]]),טבלה13[[#This Row],[מינ קבוע]])</f>
        <v>30</v>
      </c>
      <c r="H1376">
        <f>IF(OR(טבלה13[[#This Row],[CycleNumber]]&gt;B1377,B1377=""),IF(טבלה13[[#This Row],[מספר סטייה]]=3,MAX(D1374:D1376),טבלה13[[#This Row],[מקס קבוע]]),טבלה13[[#This Row],[מקס קבוע]])</f>
        <v>38</v>
      </c>
      <c r="I137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קבוע]]&lt;&gt;E1375,1,I1375+1),0))</f>
        <v>0</v>
      </c>
      <c r="J1376">
        <f>IF(AND(טבלה13[[#This Row],[CycleNumber]]&lt;B1377,טבלה13[[#This Row],[מקס קבוע]]&lt;&gt;""),IF(OR(טבלה13[[#This Row],[מספר סטייה]]&lt;I1377,AND(טבלה13[[#This Row],[מספר סטייה]]=3,I1377=1)),0,1),"")</f>
        <v>1</v>
      </c>
      <c r="K1376">
        <f>IF(טבלה13[[#This Row],[מקס קבוע]]&lt;&gt;"",טבלה13[[#This Row],[מקסימום]]-טבלה13[[#This Row],[מינימום]],"")</f>
        <v>8</v>
      </c>
      <c r="L1376">
        <f>IF(IFERROR(LOOKUP(טבלה13[[#This Row],[ClientID]],פיבוט!$A$4:$A$121),FALSE)=טבלה13[[#This Row],[ClientID]],1,0)</f>
        <v>1</v>
      </c>
      <c r="M1376" t="str">
        <f>IF(OR(טבלה13[[#This Row],[ClientID]]=A1377),"",1)</f>
        <v/>
      </c>
      <c r="N1376" s="3" t="str">
        <f>IF(טבלה13[[#This Row],[טווח]]&lt;&gt;K1375,טבלה13[[#This Row],[טווח]],"")</f>
        <v/>
      </c>
      <c r="O1376" s="3" t="str">
        <f>IF(טבלה13[[#This Row],[מניית טווחים]]&lt;&gt;"",IF(OR(30&gt;טבלה13[[#This Row],[מקסימום]],30&lt;טבלה13[[#This Row],[מינימום]]),0,1),"")</f>
        <v/>
      </c>
    </row>
    <row r="1377" spans="1:15" x14ac:dyDescent="0.25">
      <c r="A1377" t="s">
        <v>147</v>
      </c>
      <c r="B1377">
        <v>10</v>
      </c>
      <c r="C1377">
        <v>32</v>
      </c>
      <c r="D1377">
        <f>טבלה13[[#This Row],[LengthofCycle]]+1</f>
        <v>33</v>
      </c>
      <c r="E1377">
        <f>IF(טבלה13[[#This Row],[CycleNumber]]&lt;3,"",IF(טבלה13[[#This Row],[CycleNumber]]=3,MIN(D1375:D1377),IF(I1376=3,MIN(D1374:D1376),E1376)))</f>
        <v>30</v>
      </c>
      <c r="F1377">
        <f>IF(טבלה13[[#This Row],[CycleNumber]]&lt;3,"",IF(טבלה13[[#This Row],[CycleNumber]]=3,MAX(D1375:D1377),IF(I1376=3,MAX(D1374:D1376),F1376)))</f>
        <v>38</v>
      </c>
      <c r="G1377">
        <f>IF(OR(טבלה13[[#This Row],[CycleNumber]]&gt;B1378,B1378=""),IF(טבלה13[[#This Row],[מספר סטייה]]=3,MIN(D1375:D1377),טבלה13[[#This Row],[מינ קבוע]]),טבלה13[[#This Row],[מינ קבוע]])</f>
        <v>30</v>
      </c>
      <c r="H1377">
        <f>IF(OR(טבלה13[[#This Row],[CycleNumber]]&gt;B1378,B1378=""),IF(טבלה13[[#This Row],[מספר סטייה]]=3,MAX(D1375:D1377),טבלה13[[#This Row],[מקס קבוע]]),טבלה13[[#This Row],[מקס קבוע]])</f>
        <v>38</v>
      </c>
      <c r="I137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קבוע]]&lt;&gt;E1376,1,I1376+1),0))</f>
        <v>0</v>
      </c>
      <c r="J1377">
        <f>IF(AND(טבלה13[[#This Row],[CycleNumber]]&lt;B1378,טבלה13[[#This Row],[מקס קבוע]]&lt;&gt;""),IF(OR(טבלה13[[#This Row],[מספר סטייה]]&lt;I1378,AND(טבלה13[[#This Row],[מספר סטייה]]=3,I1378=1)),0,1),"")</f>
        <v>1</v>
      </c>
      <c r="K1377">
        <f>IF(טבלה13[[#This Row],[מקס קבוע]]&lt;&gt;"",טבלה13[[#This Row],[מקסימום]]-טבלה13[[#This Row],[מינימום]],"")</f>
        <v>8</v>
      </c>
      <c r="L1377">
        <f>IF(IFERROR(LOOKUP(טבלה13[[#This Row],[ClientID]],פיבוט!$A$4:$A$121),FALSE)=טבלה13[[#This Row],[ClientID]],1,0)</f>
        <v>1</v>
      </c>
      <c r="M1377" t="str">
        <f>IF(OR(טבלה13[[#This Row],[ClientID]]=A1378),"",1)</f>
        <v/>
      </c>
      <c r="N1377" s="3" t="str">
        <f>IF(טבלה13[[#This Row],[טווח]]&lt;&gt;K1376,טבלה13[[#This Row],[טווח]],"")</f>
        <v/>
      </c>
      <c r="O1377" s="3" t="str">
        <f>IF(טבלה13[[#This Row],[מניית טווחים]]&lt;&gt;"",IF(OR(30&gt;טבלה13[[#This Row],[מקסימום]],30&lt;טבלה13[[#This Row],[מינימום]]),0,1),"")</f>
        <v/>
      </c>
    </row>
    <row r="1378" spans="1:15" x14ac:dyDescent="0.25">
      <c r="A1378" t="s">
        <v>147</v>
      </c>
      <c r="B1378">
        <v>11</v>
      </c>
      <c r="C1378">
        <v>33</v>
      </c>
      <c r="D1378">
        <f>טבלה13[[#This Row],[LengthofCycle]]+1</f>
        <v>34</v>
      </c>
      <c r="E1378">
        <f>IF(טבלה13[[#This Row],[CycleNumber]]&lt;3,"",IF(טבלה13[[#This Row],[CycleNumber]]=3,MIN(D1376:D1378),IF(I1377=3,MIN(D1375:D1377),E1377)))</f>
        <v>30</v>
      </c>
      <c r="F1378">
        <f>IF(טבלה13[[#This Row],[CycleNumber]]&lt;3,"",IF(טבלה13[[#This Row],[CycleNumber]]=3,MAX(D1376:D1378),IF(I1377=3,MAX(D1375:D1377),F1377)))</f>
        <v>38</v>
      </c>
      <c r="G1378">
        <f>IF(OR(טבלה13[[#This Row],[CycleNumber]]&gt;B1379,B1379=""),IF(טבלה13[[#This Row],[מספר סטייה]]=3,MIN(D1376:D1378),טבלה13[[#This Row],[מינ קבוע]]),טבלה13[[#This Row],[מינ קבוע]])</f>
        <v>30</v>
      </c>
      <c r="H1378">
        <f>IF(OR(טבלה13[[#This Row],[CycleNumber]]&gt;B1379,B1379=""),IF(טבלה13[[#This Row],[מספר סטייה]]=3,MAX(D1376:D1378),טבלה13[[#This Row],[מקס קבוע]]),טבלה13[[#This Row],[מקס קבוע]])</f>
        <v>38</v>
      </c>
      <c r="I137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קבוע]]&lt;&gt;E1377,1,I1377+1),0))</f>
        <v>0</v>
      </c>
      <c r="J1378">
        <f>IF(AND(טבלה13[[#This Row],[CycleNumber]]&lt;B1379,טבלה13[[#This Row],[מקס קבוע]]&lt;&gt;""),IF(OR(טבלה13[[#This Row],[מספר סטייה]]&lt;I1379,AND(טבלה13[[#This Row],[מספר סטייה]]=3,I1379=1)),0,1),"")</f>
        <v>0</v>
      </c>
      <c r="K1378">
        <f>IF(טבלה13[[#This Row],[מקס קבוע]]&lt;&gt;"",טבלה13[[#This Row],[מקסימום]]-טבלה13[[#This Row],[מינימום]],"")</f>
        <v>8</v>
      </c>
      <c r="L1378">
        <f>IF(IFERROR(LOOKUP(טבלה13[[#This Row],[ClientID]],פיבוט!$A$4:$A$121),FALSE)=טבלה13[[#This Row],[ClientID]],1,0)</f>
        <v>1</v>
      </c>
      <c r="M1378" t="str">
        <f>IF(OR(טבלה13[[#This Row],[ClientID]]=A1379),"",1)</f>
        <v/>
      </c>
      <c r="N1378" s="3" t="str">
        <f>IF(טבלה13[[#This Row],[טווח]]&lt;&gt;K1377,טבלה13[[#This Row],[טווח]],"")</f>
        <v/>
      </c>
      <c r="O1378" s="3" t="str">
        <f>IF(טבלה13[[#This Row],[מניית טווחים]]&lt;&gt;"",IF(OR(30&gt;טבלה13[[#This Row],[מקסימום]],30&lt;טבלה13[[#This Row],[מינימום]]),0,1),"")</f>
        <v/>
      </c>
    </row>
    <row r="1379" spans="1:15" x14ac:dyDescent="0.25">
      <c r="A1379" t="s">
        <v>147</v>
      </c>
      <c r="B1379">
        <v>12</v>
      </c>
      <c r="C1379">
        <v>28</v>
      </c>
      <c r="D1379">
        <f>טבלה13[[#This Row],[LengthofCycle]]+1</f>
        <v>29</v>
      </c>
      <c r="E1379">
        <f>IF(טבלה13[[#This Row],[CycleNumber]]&lt;3,"",IF(טבלה13[[#This Row],[CycleNumber]]=3,MIN(D1377:D1379),IF(I1378=3,MIN(D1376:D1378),E1378)))</f>
        <v>30</v>
      </c>
      <c r="F1379">
        <f>IF(טבלה13[[#This Row],[CycleNumber]]&lt;3,"",IF(טבלה13[[#This Row],[CycleNumber]]=3,MAX(D1377:D1379),IF(I1378=3,MAX(D1376:D1378),F1378)))</f>
        <v>38</v>
      </c>
      <c r="G1379">
        <f>IF(OR(טבלה13[[#This Row],[CycleNumber]]&gt;B1380,B1380=""),IF(טבלה13[[#This Row],[מספר סטייה]]=3,MIN(D1377:D1379),טבלה13[[#This Row],[מינ קבוע]]),טבלה13[[#This Row],[מינ קבוע]])</f>
        <v>30</v>
      </c>
      <c r="H1379">
        <f>IF(OR(טבלה13[[#This Row],[CycleNumber]]&gt;B1380,B1380=""),IF(טבלה13[[#This Row],[מספר סטייה]]=3,MAX(D1377:D1379),טבלה13[[#This Row],[מקס קבוע]]),טבלה13[[#This Row],[מקס קבוע]])</f>
        <v>38</v>
      </c>
      <c r="I137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קבוע]]&lt;&gt;E1378,1,I1378+1),0))</f>
        <v>1</v>
      </c>
      <c r="J1379" t="str">
        <f>IF(AND(טבלה13[[#This Row],[CycleNumber]]&lt;B1380,טבלה13[[#This Row],[מקס קבוע]]&lt;&gt;""),IF(OR(טבלה13[[#This Row],[מספר סטייה]]&lt;I1380,AND(טבלה13[[#This Row],[מספר סטייה]]=3,I1380=1)),0,1),"")</f>
        <v/>
      </c>
      <c r="K1379">
        <f>IF(טבלה13[[#This Row],[מקס קבוע]]&lt;&gt;"",טבלה13[[#This Row],[מקסימום]]-טבלה13[[#This Row],[מינימום]],"")</f>
        <v>8</v>
      </c>
      <c r="L1379">
        <f>IF(IFERROR(LOOKUP(טבלה13[[#This Row],[ClientID]],פיבוט!$A$4:$A$121),FALSE)=טבלה13[[#This Row],[ClientID]],1,0)</f>
        <v>1</v>
      </c>
      <c r="M1379">
        <f>IF(OR(טבלה13[[#This Row],[ClientID]]=A1380),"",1)</f>
        <v>1</v>
      </c>
      <c r="N1379" s="3" t="str">
        <f>IF(טבלה13[[#This Row],[טווח]]&lt;&gt;K1378,טבלה13[[#This Row],[טווח]],"")</f>
        <v/>
      </c>
      <c r="O1379" s="3" t="str">
        <f>IF(טבלה13[[#This Row],[מניית טווחים]]&lt;&gt;"",IF(OR(30&gt;טבלה13[[#This Row],[מקסימום]],30&lt;טבלה13[[#This Row],[מינימום]]),0,1),"")</f>
        <v/>
      </c>
    </row>
    <row r="1380" spans="1:15" x14ac:dyDescent="0.25">
      <c r="A1380" t="s">
        <v>148</v>
      </c>
      <c r="B1380">
        <v>1</v>
      </c>
      <c r="C1380">
        <v>30</v>
      </c>
      <c r="D1380">
        <f>טבלה13[[#This Row],[LengthofCycle]]+1</f>
        <v>31</v>
      </c>
      <c r="E1380" t="str">
        <f>IF(טבלה13[[#This Row],[CycleNumber]]&lt;3,"",IF(טבלה13[[#This Row],[CycleNumber]]=3,MIN(D1378:D1380),IF(I1379=3,MIN(D1377:D1379),E1379)))</f>
        <v/>
      </c>
      <c r="F1380" t="str">
        <f>IF(טבלה13[[#This Row],[CycleNumber]]&lt;3,"",IF(טבלה13[[#This Row],[CycleNumber]]=3,MAX(D1378:D1380),IF(I1379=3,MAX(D1377:D1379),F1379)))</f>
        <v/>
      </c>
      <c r="G1380" t="str">
        <f>IF(OR(טבלה13[[#This Row],[CycleNumber]]&gt;B1381,B1381=""),IF(טבלה13[[#This Row],[מספר סטייה]]=3,MIN(D1378:D1380),טבלה13[[#This Row],[מינ קבוע]]),טבלה13[[#This Row],[מינ קבוע]])</f>
        <v/>
      </c>
      <c r="H1380" t="str">
        <f>IF(OR(טבלה13[[#This Row],[CycleNumber]]&gt;B1381,B1381=""),IF(טבלה13[[#This Row],[מספר סטייה]]=3,MAX(D1378:D1380),טבלה13[[#This Row],[מקס קבוע]]),טבלה13[[#This Row],[מקס קבוע]])</f>
        <v/>
      </c>
      <c r="I138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קבוע]]&lt;&gt;E1379,1,I1379+1),0))</f>
        <v/>
      </c>
      <c r="J1380" t="str">
        <f>IF(AND(טבלה13[[#This Row],[CycleNumber]]&lt;B1381,טבלה13[[#This Row],[מקס קבוע]]&lt;&gt;""),IF(OR(טבלה13[[#This Row],[מספר סטייה]]&lt;I1381,AND(טבלה13[[#This Row],[מספר סטייה]]=3,I1381=1)),0,1),"")</f>
        <v/>
      </c>
      <c r="K1380" t="str">
        <f>IF(טבלה13[[#This Row],[מקס קבוע]]&lt;&gt;"",טבלה13[[#This Row],[מקסימום]]-טבלה13[[#This Row],[מינימום]],"")</f>
        <v/>
      </c>
      <c r="L1380">
        <f>IF(IFERROR(LOOKUP(טבלה13[[#This Row],[ClientID]],פיבוט!$A$4:$A$121),FALSE)=טבלה13[[#This Row],[ClientID]],1,0)</f>
        <v>1</v>
      </c>
      <c r="M1380" t="str">
        <f>IF(OR(טבלה13[[#This Row],[ClientID]]=A1381),"",1)</f>
        <v/>
      </c>
      <c r="N1380" s="3" t="str">
        <f>IF(טבלה13[[#This Row],[טווח]]&lt;&gt;K1379,טבלה13[[#This Row],[טווח]],"")</f>
        <v/>
      </c>
      <c r="O1380" s="3" t="str">
        <f>IF(טבלה13[[#This Row],[מניית טווחים]]&lt;&gt;"",IF(OR(30&gt;טבלה13[[#This Row],[מקסימום]],30&lt;טבלה13[[#This Row],[מינימום]]),0,1),"")</f>
        <v/>
      </c>
    </row>
    <row r="1381" spans="1:15" x14ac:dyDescent="0.25">
      <c r="A1381" t="s">
        <v>148</v>
      </c>
      <c r="B1381">
        <v>2</v>
      </c>
      <c r="C1381">
        <v>28</v>
      </c>
      <c r="D1381">
        <f>טבלה13[[#This Row],[LengthofCycle]]+1</f>
        <v>29</v>
      </c>
      <c r="E1381" t="str">
        <f>IF(טבלה13[[#This Row],[CycleNumber]]&lt;3,"",IF(טבלה13[[#This Row],[CycleNumber]]=3,MIN(D1379:D1381),IF(I1380=3,MIN(D1378:D1380),E1380)))</f>
        <v/>
      </c>
      <c r="F1381" t="str">
        <f>IF(טבלה13[[#This Row],[CycleNumber]]&lt;3,"",IF(טבלה13[[#This Row],[CycleNumber]]=3,MAX(D1379:D1381),IF(I1380=3,MAX(D1378:D1380),F1380)))</f>
        <v/>
      </c>
      <c r="G1381" t="str">
        <f>IF(OR(טבלה13[[#This Row],[CycleNumber]]&gt;B1382,B1382=""),IF(טבלה13[[#This Row],[מספר סטייה]]=3,MIN(D1379:D1381),טבלה13[[#This Row],[מינ קבוע]]),טבלה13[[#This Row],[מינ קבוע]])</f>
        <v/>
      </c>
      <c r="H1381" t="str">
        <f>IF(OR(טבלה13[[#This Row],[CycleNumber]]&gt;B1382,B1382=""),IF(טבלה13[[#This Row],[מספר סטייה]]=3,MAX(D1379:D1381),טבלה13[[#This Row],[מקס קבוע]]),טבלה13[[#This Row],[מקס קבוע]])</f>
        <v/>
      </c>
      <c r="I138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קבוע]]&lt;&gt;E1380,1,I1380+1),0))</f>
        <v/>
      </c>
      <c r="J1381" t="str">
        <f>IF(AND(טבלה13[[#This Row],[CycleNumber]]&lt;B1382,טבלה13[[#This Row],[מקס קבוע]]&lt;&gt;""),IF(OR(טבלה13[[#This Row],[מספר סטייה]]&lt;I1382,AND(טבלה13[[#This Row],[מספר סטייה]]=3,I1382=1)),0,1),"")</f>
        <v/>
      </c>
      <c r="K1381" t="str">
        <f>IF(טבלה13[[#This Row],[מקס קבוע]]&lt;&gt;"",טבלה13[[#This Row],[מקסימום]]-טבלה13[[#This Row],[מינימום]],"")</f>
        <v/>
      </c>
      <c r="L1381">
        <f>IF(IFERROR(LOOKUP(טבלה13[[#This Row],[ClientID]],פיבוט!$A$4:$A$121),FALSE)=טבלה13[[#This Row],[ClientID]],1,0)</f>
        <v>1</v>
      </c>
      <c r="M1381" t="str">
        <f>IF(OR(טבלה13[[#This Row],[ClientID]]=A1382),"",1)</f>
        <v/>
      </c>
      <c r="N1381" s="3" t="str">
        <f>IF(טבלה13[[#This Row],[טווח]]&lt;&gt;K1380,טבלה13[[#This Row],[טווח]],"")</f>
        <v/>
      </c>
      <c r="O1381" s="3" t="str">
        <f>IF(טבלה13[[#This Row],[מניית טווחים]]&lt;&gt;"",IF(OR(30&gt;טבלה13[[#This Row],[מקסימום]],30&lt;טבלה13[[#This Row],[מינימום]]),0,1),"")</f>
        <v/>
      </c>
    </row>
    <row r="1382" spans="1:15" x14ac:dyDescent="0.25">
      <c r="A1382" t="s">
        <v>148</v>
      </c>
      <c r="B1382">
        <v>3</v>
      </c>
      <c r="C1382">
        <v>28</v>
      </c>
      <c r="D1382">
        <f>טבלה13[[#This Row],[LengthofCycle]]+1</f>
        <v>29</v>
      </c>
      <c r="E1382">
        <f>IF(טבלה13[[#This Row],[CycleNumber]]&lt;3,"",IF(טבלה13[[#This Row],[CycleNumber]]=3,MIN(D1380:D1382),IF(I1381=3,MIN(D1379:D1381),E1381)))</f>
        <v>29</v>
      </c>
      <c r="F1382">
        <f>IF(טבלה13[[#This Row],[CycleNumber]]&lt;3,"",IF(טבלה13[[#This Row],[CycleNumber]]=3,MAX(D1380:D1382),IF(I1381=3,MAX(D1379:D1381),F1381)))</f>
        <v>31</v>
      </c>
      <c r="G1382">
        <f>IF(OR(טבלה13[[#This Row],[CycleNumber]]&gt;B1383,B1383=""),IF(טבלה13[[#This Row],[מספר סטייה]]=3,MIN(D1380:D1382),טבלה13[[#This Row],[מינ קבוע]]),טבלה13[[#This Row],[מינ קבוע]])</f>
        <v>29</v>
      </c>
      <c r="H1382">
        <f>IF(OR(טבלה13[[#This Row],[CycleNumber]]&gt;B1383,B1383=""),IF(טבלה13[[#This Row],[מספר סטייה]]=3,MAX(D1380:D1382),טבלה13[[#This Row],[מקס קבוע]]),טבלה13[[#This Row],[מקס קבוע]])</f>
        <v>31</v>
      </c>
      <c r="I138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קבוע]]&lt;&gt;E1381,1,I1381+1),0))</f>
        <v>0</v>
      </c>
      <c r="J1382">
        <f>IF(AND(טבלה13[[#This Row],[CycleNumber]]&lt;B1383,טבלה13[[#This Row],[מקס קבוע]]&lt;&gt;""),IF(OR(טבלה13[[#This Row],[מספר סטייה]]&lt;I1383,AND(טבלה13[[#This Row],[מספר סטייה]]=3,I1383=1)),0,1),"")</f>
        <v>0</v>
      </c>
      <c r="K1382">
        <f>IF(טבלה13[[#This Row],[מקס קבוע]]&lt;&gt;"",טבלה13[[#This Row],[מקסימום]]-טבלה13[[#This Row],[מינימום]],"")</f>
        <v>2</v>
      </c>
      <c r="L1382">
        <f>IF(IFERROR(LOOKUP(טבלה13[[#This Row],[ClientID]],פיבוט!$A$4:$A$121),FALSE)=טבלה13[[#This Row],[ClientID]],1,0)</f>
        <v>1</v>
      </c>
      <c r="M1382" t="str">
        <f>IF(OR(טבלה13[[#This Row],[ClientID]]=A1383),"",1)</f>
        <v/>
      </c>
      <c r="N1382" s="3">
        <f>IF(טבלה13[[#This Row],[טווח]]&lt;&gt;K1381,טבלה13[[#This Row],[טווח]],"")</f>
        <v>2</v>
      </c>
      <c r="O1382" s="3">
        <f>IF(טבלה13[[#This Row],[מניית טווחים]]&lt;&gt;"",IF(OR(30&gt;טבלה13[[#This Row],[מקסימום]],30&lt;טבלה13[[#This Row],[מינימום]]),0,1),"")</f>
        <v>1</v>
      </c>
    </row>
    <row r="1383" spans="1:15" x14ac:dyDescent="0.25">
      <c r="A1383" t="s">
        <v>148</v>
      </c>
      <c r="B1383">
        <v>4</v>
      </c>
      <c r="C1383">
        <v>32</v>
      </c>
      <c r="D1383">
        <f>טבלה13[[#This Row],[LengthofCycle]]+1</f>
        <v>33</v>
      </c>
      <c r="E1383">
        <f>IF(טבלה13[[#This Row],[CycleNumber]]&lt;3,"",IF(טבלה13[[#This Row],[CycleNumber]]=3,MIN(D1381:D1383),IF(I1382=3,MIN(D1380:D1382),E1382)))</f>
        <v>29</v>
      </c>
      <c r="F1383">
        <f>IF(טבלה13[[#This Row],[CycleNumber]]&lt;3,"",IF(טבלה13[[#This Row],[CycleNumber]]=3,MAX(D1381:D1383),IF(I1382=3,MAX(D1380:D1382),F1382)))</f>
        <v>31</v>
      </c>
      <c r="G1383">
        <f>IF(OR(טבלה13[[#This Row],[CycleNumber]]&gt;B1384,B1384=""),IF(טבלה13[[#This Row],[מספר סטייה]]=3,MIN(D1381:D1383),טבלה13[[#This Row],[מינ קבוע]]),טבלה13[[#This Row],[מינ קבוע]])</f>
        <v>29</v>
      </c>
      <c r="H1383">
        <f>IF(OR(טבלה13[[#This Row],[CycleNumber]]&gt;B1384,B1384=""),IF(טבלה13[[#This Row],[מספר סטייה]]=3,MAX(D1381:D1383),טבלה13[[#This Row],[מקס קבוע]]),טבלה13[[#This Row],[מקס קבוע]])</f>
        <v>31</v>
      </c>
      <c r="I138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קבוע]]&lt;&gt;E1382,1,I1382+1),0))</f>
        <v>1</v>
      </c>
      <c r="J1383">
        <f>IF(AND(טבלה13[[#This Row],[CycleNumber]]&lt;B1384,טבלה13[[#This Row],[מקס קבוע]]&lt;&gt;""),IF(OR(טבלה13[[#This Row],[מספר סטייה]]&lt;I1384,AND(טבלה13[[#This Row],[מספר סטייה]]=3,I1384=1)),0,1),"")</f>
        <v>1</v>
      </c>
      <c r="K1383">
        <f>IF(טבלה13[[#This Row],[מקס קבוע]]&lt;&gt;"",טבלה13[[#This Row],[מקסימום]]-טבלה13[[#This Row],[מינימום]],"")</f>
        <v>2</v>
      </c>
      <c r="L1383">
        <f>IF(IFERROR(LOOKUP(טבלה13[[#This Row],[ClientID]],פיבוט!$A$4:$A$121),FALSE)=טבלה13[[#This Row],[ClientID]],1,0)</f>
        <v>1</v>
      </c>
      <c r="M1383" t="str">
        <f>IF(OR(טבלה13[[#This Row],[ClientID]]=A1384),"",1)</f>
        <v/>
      </c>
      <c r="N1383" s="3" t="str">
        <f>IF(טבלה13[[#This Row],[טווח]]&lt;&gt;K1382,טבלה13[[#This Row],[טווח]],"")</f>
        <v/>
      </c>
      <c r="O1383" s="3" t="str">
        <f>IF(טבלה13[[#This Row],[מניית טווחים]]&lt;&gt;"",IF(OR(30&gt;טבלה13[[#This Row],[מקסימום]],30&lt;טבלה13[[#This Row],[מינימום]]),0,1),"")</f>
        <v/>
      </c>
    </row>
    <row r="1384" spans="1:15" x14ac:dyDescent="0.25">
      <c r="A1384" t="s">
        <v>148</v>
      </c>
      <c r="B1384">
        <v>5</v>
      </c>
      <c r="C1384">
        <v>30</v>
      </c>
      <c r="D1384">
        <f>טבלה13[[#This Row],[LengthofCycle]]+1</f>
        <v>31</v>
      </c>
      <c r="E1384">
        <f>IF(טבלה13[[#This Row],[CycleNumber]]&lt;3,"",IF(טבלה13[[#This Row],[CycleNumber]]=3,MIN(D1382:D1384),IF(I1383=3,MIN(D1381:D1383),E1383)))</f>
        <v>29</v>
      </c>
      <c r="F1384">
        <f>IF(טבלה13[[#This Row],[CycleNumber]]&lt;3,"",IF(טבלה13[[#This Row],[CycleNumber]]=3,MAX(D1382:D1384),IF(I1383=3,MAX(D1381:D1383),F1383)))</f>
        <v>31</v>
      </c>
      <c r="G1384">
        <f>IF(OR(טבלה13[[#This Row],[CycleNumber]]&gt;B1385,B1385=""),IF(טבלה13[[#This Row],[מספר סטייה]]=3,MIN(D1382:D1384),טבלה13[[#This Row],[מינ קבוע]]),טבלה13[[#This Row],[מינ קבוע]])</f>
        <v>29</v>
      </c>
      <c r="H1384">
        <f>IF(OR(טבלה13[[#This Row],[CycleNumber]]&gt;B1385,B1385=""),IF(טבלה13[[#This Row],[מספר סטייה]]=3,MAX(D1382:D1384),טבלה13[[#This Row],[מקס קבוע]]),טבלה13[[#This Row],[מקס קבוע]])</f>
        <v>31</v>
      </c>
      <c r="I138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קבוע]]&lt;&gt;E1383,1,I1383+1),0))</f>
        <v>0</v>
      </c>
      <c r="J1384">
        <f>IF(AND(טבלה13[[#This Row],[CycleNumber]]&lt;B1385,טבלה13[[#This Row],[מקס קבוע]]&lt;&gt;""),IF(OR(טבלה13[[#This Row],[מספר סטייה]]&lt;I1385,AND(טבלה13[[#This Row],[מספר סטייה]]=3,I1385=1)),0,1),"")</f>
        <v>1</v>
      </c>
      <c r="K1384">
        <f>IF(טבלה13[[#This Row],[מקס קבוע]]&lt;&gt;"",טבלה13[[#This Row],[מקסימום]]-טבלה13[[#This Row],[מינימום]],"")</f>
        <v>2</v>
      </c>
      <c r="L1384">
        <f>IF(IFERROR(LOOKUP(טבלה13[[#This Row],[ClientID]],פיבוט!$A$4:$A$121),FALSE)=טבלה13[[#This Row],[ClientID]],1,0)</f>
        <v>1</v>
      </c>
      <c r="M1384" t="str">
        <f>IF(OR(טבלה13[[#This Row],[ClientID]]=A1385),"",1)</f>
        <v/>
      </c>
      <c r="N1384" s="3" t="str">
        <f>IF(טבלה13[[#This Row],[טווח]]&lt;&gt;K1383,טבלה13[[#This Row],[טווח]],"")</f>
        <v/>
      </c>
      <c r="O1384" s="3" t="str">
        <f>IF(טבלה13[[#This Row],[מניית טווחים]]&lt;&gt;"",IF(OR(30&gt;טבלה13[[#This Row],[מקסימום]],30&lt;טבלה13[[#This Row],[מינימום]]),0,1),"")</f>
        <v/>
      </c>
    </row>
    <row r="1385" spans="1:15" x14ac:dyDescent="0.25">
      <c r="A1385" t="s">
        <v>148</v>
      </c>
      <c r="B1385">
        <v>6</v>
      </c>
      <c r="C1385">
        <v>28</v>
      </c>
      <c r="D1385">
        <f>טבלה13[[#This Row],[LengthofCycle]]+1</f>
        <v>29</v>
      </c>
      <c r="E1385">
        <f>IF(טבלה13[[#This Row],[CycleNumber]]&lt;3,"",IF(טבלה13[[#This Row],[CycleNumber]]=3,MIN(D1383:D1385),IF(I1384=3,MIN(D1382:D1384),E1384)))</f>
        <v>29</v>
      </c>
      <c r="F1385">
        <f>IF(טבלה13[[#This Row],[CycleNumber]]&lt;3,"",IF(טבלה13[[#This Row],[CycleNumber]]=3,MAX(D1383:D1385),IF(I1384=3,MAX(D1382:D1384),F1384)))</f>
        <v>31</v>
      </c>
      <c r="G1385">
        <f>IF(OR(טבלה13[[#This Row],[CycleNumber]]&gt;B1386,B1386=""),IF(טבלה13[[#This Row],[מספר סטייה]]=3,MIN(D1383:D1385),טבלה13[[#This Row],[מינ קבוע]]),טבלה13[[#This Row],[מינ קבוע]])</f>
        <v>29</v>
      </c>
      <c r="H1385">
        <f>IF(OR(טבלה13[[#This Row],[CycleNumber]]&gt;B1386,B1386=""),IF(טבלה13[[#This Row],[מספר סטייה]]=3,MAX(D1383:D1385),טבלה13[[#This Row],[מקס קבוע]]),טבלה13[[#This Row],[מקס קבוע]])</f>
        <v>31</v>
      </c>
      <c r="I138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קבוע]]&lt;&gt;E1384,1,I1384+1),0))</f>
        <v>0</v>
      </c>
      <c r="J1385">
        <f>IF(AND(טבלה13[[#This Row],[CycleNumber]]&lt;B1386,טבלה13[[#This Row],[מקס קבוע]]&lt;&gt;""),IF(OR(טבלה13[[#This Row],[מספר סטייה]]&lt;I1386,AND(טבלה13[[#This Row],[מספר סטייה]]=3,I1386=1)),0,1),"")</f>
        <v>0</v>
      </c>
      <c r="K1385">
        <f>IF(טבלה13[[#This Row],[מקס קבוע]]&lt;&gt;"",טבלה13[[#This Row],[מקסימום]]-טבלה13[[#This Row],[מינימום]],"")</f>
        <v>2</v>
      </c>
      <c r="L1385">
        <f>IF(IFERROR(LOOKUP(טבלה13[[#This Row],[ClientID]],פיבוט!$A$4:$A$121),FALSE)=טבלה13[[#This Row],[ClientID]],1,0)</f>
        <v>1</v>
      </c>
      <c r="M1385" t="str">
        <f>IF(OR(טבלה13[[#This Row],[ClientID]]=A1386),"",1)</f>
        <v/>
      </c>
      <c r="N1385" s="3" t="str">
        <f>IF(טבלה13[[#This Row],[טווח]]&lt;&gt;K1384,טבלה13[[#This Row],[טווח]],"")</f>
        <v/>
      </c>
      <c r="O1385" s="3" t="str">
        <f>IF(טבלה13[[#This Row],[מניית טווחים]]&lt;&gt;"",IF(OR(30&gt;טבלה13[[#This Row],[מקסימום]],30&lt;טבלה13[[#This Row],[מינימום]]),0,1),"")</f>
        <v/>
      </c>
    </row>
    <row r="1386" spans="1:15" x14ac:dyDescent="0.25">
      <c r="A1386" t="s">
        <v>148</v>
      </c>
      <c r="B1386">
        <v>7</v>
      </c>
      <c r="C1386">
        <v>26</v>
      </c>
      <c r="D1386">
        <f>טבלה13[[#This Row],[LengthofCycle]]+1</f>
        <v>27</v>
      </c>
      <c r="E1386">
        <f>IF(טבלה13[[#This Row],[CycleNumber]]&lt;3,"",IF(טבלה13[[#This Row],[CycleNumber]]=3,MIN(D1384:D1386),IF(I1385=3,MIN(D1383:D1385),E1385)))</f>
        <v>29</v>
      </c>
      <c r="F1386">
        <f>IF(טבלה13[[#This Row],[CycleNumber]]&lt;3,"",IF(טבלה13[[#This Row],[CycleNumber]]=3,MAX(D1384:D1386),IF(I1385=3,MAX(D1383:D1385),F1385)))</f>
        <v>31</v>
      </c>
      <c r="G1386">
        <f>IF(OR(טבלה13[[#This Row],[CycleNumber]]&gt;B1387,B1387=""),IF(טבלה13[[#This Row],[מספר סטייה]]=3,MIN(D1384:D1386),טבלה13[[#This Row],[מינ קבוע]]),טבלה13[[#This Row],[מינ קבוע]])</f>
        <v>29</v>
      </c>
      <c r="H1386">
        <f>IF(OR(טבלה13[[#This Row],[CycleNumber]]&gt;B1387,B1387=""),IF(טבלה13[[#This Row],[מספר סטייה]]=3,MAX(D1384:D1386),טבלה13[[#This Row],[מקס קבוע]]),טבלה13[[#This Row],[מקס קבוע]])</f>
        <v>31</v>
      </c>
      <c r="I138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קבוע]]&lt;&gt;E1385,1,I1385+1),0))</f>
        <v>1</v>
      </c>
      <c r="J1386">
        <f>IF(AND(טבלה13[[#This Row],[CycleNumber]]&lt;B1387,טבלה13[[#This Row],[מקס קבוע]]&lt;&gt;""),IF(OR(טבלה13[[#This Row],[מספר סטייה]]&lt;I1387,AND(טבלה13[[#This Row],[מספר סטייה]]=3,I1387=1)),0,1),"")</f>
        <v>0</v>
      </c>
      <c r="K1386">
        <f>IF(טבלה13[[#This Row],[מקס קבוע]]&lt;&gt;"",טבלה13[[#This Row],[מקסימום]]-טבלה13[[#This Row],[מינימום]],"")</f>
        <v>2</v>
      </c>
      <c r="L1386">
        <f>IF(IFERROR(LOOKUP(טבלה13[[#This Row],[ClientID]],פיבוט!$A$4:$A$121),FALSE)=טבלה13[[#This Row],[ClientID]],1,0)</f>
        <v>1</v>
      </c>
      <c r="M1386" t="str">
        <f>IF(OR(טבלה13[[#This Row],[ClientID]]=A1387),"",1)</f>
        <v/>
      </c>
      <c r="N1386" s="3" t="str">
        <f>IF(טבלה13[[#This Row],[טווח]]&lt;&gt;K1385,טבלה13[[#This Row],[טווח]],"")</f>
        <v/>
      </c>
      <c r="O1386" s="3" t="str">
        <f>IF(טבלה13[[#This Row],[מניית טווחים]]&lt;&gt;"",IF(OR(30&gt;טבלה13[[#This Row],[מקסימום]],30&lt;טבלה13[[#This Row],[מינימום]]),0,1),"")</f>
        <v/>
      </c>
    </row>
    <row r="1387" spans="1:15" x14ac:dyDescent="0.25">
      <c r="A1387" t="s">
        <v>148</v>
      </c>
      <c r="B1387">
        <v>8</v>
      </c>
      <c r="C1387">
        <v>32</v>
      </c>
      <c r="D1387">
        <f>טבלה13[[#This Row],[LengthofCycle]]+1</f>
        <v>33</v>
      </c>
      <c r="E1387">
        <f>IF(טבלה13[[#This Row],[CycleNumber]]&lt;3,"",IF(טבלה13[[#This Row],[CycleNumber]]=3,MIN(D1385:D1387),IF(I1386=3,MIN(D1384:D1386),E1386)))</f>
        <v>29</v>
      </c>
      <c r="F1387">
        <f>IF(טבלה13[[#This Row],[CycleNumber]]&lt;3,"",IF(טבלה13[[#This Row],[CycleNumber]]=3,MAX(D1385:D1387),IF(I1386=3,MAX(D1384:D1386),F1386)))</f>
        <v>31</v>
      </c>
      <c r="G1387">
        <f>IF(OR(טבלה13[[#This Row],[CycleNumber]]&gt;B1388,B1388=""),IF(טבלה13[[#This Row],[מספר סטייה]]=3,MIN(D1385:D1387),טבלה13[[#This Row],[מינ קבוע]]),טבלה13[[#This Row],[מינ קבוע]])</f>
        <v>29</v>
      </c>
      <c r="H1387">
        <f>IF(OR(טבלה13[[#This Row],[CycleNumber]]&gt;B1388,B1388=""),IF(טבלה13[[#This Row],[מספר סטייה]]=3,MAX(D1385:D1387),טבלה13[[#This Row],[מקס קבוע]]),טבלה13[[#This Row],[מקס קבוע]])</f>
        <v>31</v>
      </c>
      <c r="I138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קבוע]]&lt;&gt;E1386,1,I1386+1),0))</f>
        <v>2</v>
      </c>
      <c r="J1387">
        <f>IF(AND(טבלה13[[#This Row],[CycleNumber]]&lt;B1388,טבלה13[[#This Row],[מקס קבוע]]&lt;&gt;""),IF(OR(טבלה13[[#This Row],[מספר סטייה]]&lt;I1388,AND(טבלה13[[#This Row],[מספר סטייה]]=3,I1388=1)),0,1),"")</f>
        <v>1</v>
      </c>
      <c r="K1387">
        <f>IF(טבלה13[[#This Row],[מקס קבוע]]&lt;&gt;"",טבלה13[[#This Row],[מקסימום]]-טבלה13[[#This Row],[מינימום]],"")</f>
        <v>2</v>
      </c>
      <c r="L1387">
        <f>IF(IFERROR(LOOKUP(טבלה13[[#This Row],[ClientID]],פיבוט!$A$4:$A$121),FALSE)=טבלה13[[#This Row],[ClientID]],1,0)</f>
        <v>1</v>
      </c>
      <c r="M1387" t="str">
        <f>IF(OR(טבלה13[[#This Row],[ClientID]]=A1388),"",1)</f>
        <v/>
      </c>
      <c r="N1387" s="3" t="str">
        <f>IF(טבלה13[[#This Row],[טווח]]&lt;&gt;K1386,טבלה13[[#This Row],[טווח]],"")</f>
        <v/>
      </c>
      <c r="O1387" s="3" t="str">
        <f>IF(טבלה13[[#This Row],[מניית טווחים]]&lt;&gt;"",IF(OR(30&gt;טבלה13[[#This Row],[מקסימום]],30&lt;טבלה13[[#This Row],[מינימום]]),0,1),"")</f>
        <v/>
      </c>
    </row>
    <row r="1388" spans="1:15" x14ac:dyDescent="0.25">
      <c r="A1388" t="s">
        <v>148</v>
      </c>
      <c r="B1388">
        <v>9</v>
      </c>
      <c r="C1388">
        <v>30</v>
      </c>
      <c r="D1388">
        <f>טבלה13[[#This Row],[LengthofCycle]]+1</f>
        <v>31</v>
      </c>
      <c r="E1388">
        <f>IF(טבלה13[[#This Row],[CycleNumber]]&lt;3,"",IF(טבלה13[[#This Row],[CycleNumber]]=3,MIN(D1386:D1388),IF(I1387=3,MIN(D1385:D1387),E1387)))</f>
        <v>29</v>
      </c>
      <c r="F1388">
        <f>IF(טבלה13[[#This Row],[CycleNumber]]&lt;3,"",IF(טבלה13[[#This Row],[CycleNumber]]=3,MAX(D1386:D1388),IF(I1387=3,MAX(D1385:D1387),F1387)))</f>
        <v>31</v>
      </c>
      <c r="G1388">
        <f>IF(OR(טבלה13[[#This Row],[CycleNumber]]&gt;B1389,B1389=""),IF(טבלה13[[#This Row],[מספר סטייה]]=3,MIN(D1386:D1388),טבלה13[[#This Row],[מינ קבוע]]),טבלה13[[#This Row],[מינ קבוע]])</f>
        <v>29</v>
      </c>
      <c r="H1388">
        <f>IF(OR(טבלה13[[#This Row],[CycleNumber]]&gt;B1389,B1389=""),IF(טבלה13[[#This Row],[מספר סטייה]]=3,MAX(D1386:D1388),טבלה13[[#This Row],[מקס קבוע]]),טבלה13[[#This Row],[מקס קבוע]])</f>
        <v>31</v>
      </c>
      <c r="I138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קבוע]]&lt;&gt;E1387,1,I1387+1),0))</f>
        <v>0</v>
      </c>
      <c r="J1388">
        <f>IF(AND(טבלה13[[#This Row],[CycleNumber]]&lt;B1389,טבלה13[[#This Row],[מקס קבוע]]&lt;&gt;""),IF(OR(טבלה13[[#This Row],[מספר סטייה]]&lt;I1389,AND(טבלה13[[#This Row],[מספר סטייה]]=3,I1389=1)),0,1),"")</f>
        <v>0</v>
      </c>
      <c r="K1388">
        <f>IF(טבלה13[[#This Row],[מקס קבוע]]&lt;&gt;"",טבלה13[[#This Row],[מקסימום]]-טבלה13[[#This Row],[מינימום]],"")</f>
        <v>2</v>
      </c>
      <c r="L1388">
        <f>IF(IFERROR(LOOKUP(טבלה13[[#This Row],[ClientID]],פיבוט!$A$4:$A$121),FALSE)=טבלה13[[#This Row],[ClientID]],1,0)</f>
        <v>1</v>
      </c>
      <c r="M1388" t="str">
        <f>IF(OR(טבלה13[[#This Row],[ClientID]]=A1389),"",1)</f>
        <v/>
      </c>
      <c r="N1388" s="3" t="str">
        <f>IF(טבלה13[[#This Row],[טווח]]&lt;&gt;K1387,טבלה13[[#This Row],[טווח]],"")</f>
        <v/>
      </c>
      <c r="O1388" s="3" t="str">
        <f>IF(טבלה13[[#This Row],[מניית טווחים]]&lt;&gt;"",IF(OR(30&gt;טבלה13[[#This Row],[מקסימום]],30&lt;טבלה13[[#This Row],[מינימום]]),0,1),"")</f>
        <v/>
      </c>
    </row>
    <row r="1389" spans="1:15" x14ac:dyDescent="0.25">
      <c r="A1389" t="s">
        <v>148</v>
      </c>
      <c r="B1389">
        <v>10</v>
      </c>
      <c r="C1389">
        <v>31</v>
      </c>
      <c r="D1389">
        <f>טבלה13[[#This Row],[LengthofCycle]]+1</f>
        <v>32</v>
      </c>
      <c r="E1389">
        <f>IF(טבלה13[[#This Row],[CycleNumber]]&lt;3,"",IF(טבלה13[[#This Row],[CycleNumber]]=3,MIN(D1387:D1389),IF(I1388=3,MIN(D1386:D1388),E1388)))</f>
        <v>29</v>
      </c>
      <c r="F1389">
        <f>IF(טבלה13[[#This Row],[CycleNumber]]&lt;3,"",IF(טבלה13[[#This Row],[CycleNumber]]=3,MAX(D1387:D1389),IF(I1388=3,MAX(D1386:D1388),F1388)))</f>
        <v>31</v>
      </c>
      <c r="G1389">
        <f>IF(OR(טבלה13[[#This Row],[CycleNumber]]&gt;B1390,B1390=""),IF(טבלה13[[#This Row],[מספר סטייה]]=3,MIN(D1387:D1389),טבלה13[[#This Row],[מינ קבוע]]),טבלה13[[#This Row],[מינ קבוע]])</f>
        <v>29</v>
      </c>
      <c r="H1389">
        <f>IF(OR(טבלה13[[#This Row],[CycleNumber]]&gt;B1390,B1390=""),IF(טבלה13[[#This Row],[מספר סטייה]]=3,MAX(D1387:D1389),טבלה13[[#This Row],[מקס קבוע]]),טבלה13[[#This Row],[מקס קבוע]])</f>
        <v>31</v>
      </c>
      <c r="I138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קבוע]]&lt;&gt;E1388,1,I1388+1),0))</f>
        <v>1</v>
      </c>
      <c r="J1389">
        <f>IF(AND(טבלה13[[#This Row],[CycleNumber]]&lt;B1390,טבלה13[[#This Row],[מקס קבוע]]&lt;&gt;""),IF(OR(טבלה13[[#This Row],[מספר סטייה]]&lt;I1390,AND(טבלה13[[#This Row],[מספר סטייה]]=3,I1390=1)),0,1),"")</f>
        <v>0</v>
      </c>
      <c r="K1389">
        <f>IF(טבלה13[[#This Row],[מקס קבוע]]&lt;&gt;"",טבלה13[[#This Row],[מקסימום]]-טבלה13[[#This Row],[מינימום]],"")</f>
        <v>2</v>
      </c>
      <c r="L1389">
        <f>IF(IFERROR(LOOKUP(טבלה13[[#This Row],[ClientID]],פיבוט!$A$4:$A$121),FALSE)=טבלה13[[#This Row],[ClientID]],1,0)</f>
        <v>1</v>
      </c>
      <c r="M1389" t="str">
        <f>IF(OR(טבלה13[[#This Row],[ClientID]]=A1390),"",1)</f>
        <v/>
      </c>
      <c r="N1389" s="3" t="str">
        <f>IF(טבלה13[[#This Row],[טווח]]&lt;&gt;K1388,טבלה13[[#This Row],[טווח]],"")</f>
        <v/>
      </c>
      <c r="O1389" s="3" t="str">
        <f>IF(טבלה13[[#This Row],[מניית טווחים]]&lt;&gt;"",IF(OR(30&gt;טבלה13[[#This Row],[מקסימום]],30&lt;טבלה13[[#This Row],[מינימום]]),0,1),"")</f>
        <v/>
      </c>
    </row>
    <row r="1390" spans="1:15" x14ac:dyDescent="0.25">
      <c r="A1390" t="s">
        <v>148</v>
      </c>
      <c r="B1390">
        <v>11</v>
      </c>
      <c r="C1390">
        <v>31</v>
      </c>
      <c r="D1390">
        <f>טבלה13[[#This Row],[LengthofCycle]]+1</f>
        <v>32</v>
      </c>
      <c r="E1390">
        <f>IF(טבלה13[[#This Row],[CycleNumber]]&lt;3,"",IF(טבלה13[[#This Row],[CycleNumber]]=3,MIN(D1388:D1390),IF(I1389=3,MIN(D1387:D1389),E1389)))</f>
        <v>29</v>
      </c>
      <c r="F1390">
        <f>IF(טבלה13[[#This Row],[CycleNumber]]&lt;3,"",IF(טבלה13[[#This Row],[CycleNumber]]=3,MAX(D1388:D1390),IF(I1389=3,MAX(D1387:D1389),F1389)))</f>
        <v>31</v>
      </c>
      <c r="G1390">
        <f>IF(OR(טבלה13[[#This Row],[CycleNumber]]&gt;B1391,B1391=""),IF(טבלה13[[#This Row],[מספר סטייה]]=3,MIN(D1388:D1390),טבלה13[[#This Row],[מינ קבוע]]),טבלה13[[#This Row],[מינ קבוע]])</f>
        <v>29</v>
      </c>
      <c r="H1390">
        <f>IF(OR(טבלה13[[#This Row],[CycleNumber]]&gt;B1391,B1391=""),IF(טבלה13[[#This Row],[מספר סטייה]]=3,MAX(D1388:D1390),טבלה13[[#This Row],[מקס קבוע]]),טבלה13[[#This Row],[מקס קבוע]])</f>
        <v>31</v>
      </c>
      <c r="I139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קבוע]]&lt;&gt;E1389,1,I1389+1),0))</f>
        <v>2</v>
      </c>
      <c r="J1390">
        <f>IF(AND(טבלה13[[#This Row],[CycleNumber]]&lt;B1391,טבלה13[[#This Row],[מקס קבוע]]&lt;&gt;""),IF(OR(טבלה13[[#This Row],[מספר סטייה]]&lt;I1391,AND(טבלה13[[#This Row],[מספר סטייה]]=3,I1391=1)),0,1),"")</f>
        <v>0</v>
      </c>
      <c r="K1390">
        <f>IF(טבלה13[[#This Row],[מקס קבוע]]&lt;&gt;"",טבלה13[[#This Row],[מקסימום]]-טבלה13[[#This Row],[מינימום]],"")</f>
        <v>2</v>
      </c>
      <c r="L1390">
        <f>IF(IFERROR(LOOKUP(טבלה13[[#This Row],[ClientID]],פיבוט!$A$4:$A$121),FALSE)=טבלה13[[#This Row],[ClientID]],1,0)</f>
        <v>1</v>
      </c>
      <c r="M1390" t="str">
        <f>IF(OR(טבלה13[[#This Row],[ClientID]]=A1391),"",1)</f>
        <v/>
      </c>
      <c r="N1390" s="3" t="str">
        <f>IF(טבלה13[[#This Row],[טווח]]&lt;&gt;K1389,טבלה13[[#This Row],[טווח]],"")</f>
        <v/>
      </c>
      <c r="O1390" s="3" t="str">
        <f>IF(טבלה13[[#This Row],[מניית טווחים]]&lt;&gt;"",IF(OR(30&gt;טבלה13[[#This Row],[מקסימום]],30&lt;טבלה13[[#This Row],[מינימום]]),0,1),"")</f>
        <v/>
      </c>
    </row>
    <row r="1391" spans="1:15" x14ac:dyDescent="0.25">
      <c r="A1391" t="s">
        <v>148</v>
      </c>
      <c r="B1391">
        <v>12</v>
      </c>
      <c r="C1391">
        <v>27</v>
      </c>
      <c r="D1391">
        <f>טבלה13[[#This Row],[LengthofCycle]]+1</f>
        <v>28</v>
      </c>
      <c r="E1391">
        <f>IF(טבלה13[[#This Row],[CycleNumber]]&lt;3,"",IF(טבלה13[[#This Row],[CycleNumber]]=3,MIN(D1389:D1391),IF(I1390=3,MIN(D1388:D1390),E1390)))</f>
        <v>29</v>
      </c>
      <c r="F1391">
        <f>IF(טבלה13[[#This Row],[CycleNumber]]&lt;3,"",IF(טבלה13[[#This Row],[CycleNumber]]=3,MAX(D1389:D1391),IF(I1390=3,MAX(D1388:D1390),F1390)))</f>
        <v>31</v>
      </c>
      <c r="G1391">
        <f>IF(OR(טבלה13[[#This Row],[CycleNumber]]&gt;B1392,B1392=""),IF(טבלה13[[#This Row],[מספר סטייה]]=3,MIN(D1389:D1391),טבלה13[[#This Row],[מינ קבוע]]),טבלה13[[#This Row],[מינ קבוע]])</f>
        <v>28</v>
      </c>
      <c r="H1391">
        <f>IF(OR(טבלה13[[#This Row],[CycleNumber]]&gt;B1392,B1392=""),IF(טבלה13[[#This Row],[מספר סטייה]]=3,MAX(D1389:D1391),טבלה13[[#This Row],[מקס קבוע]]),טבלה13[[#This Row],[מקס קבוע]])</f>
        <v>32</v>
      </c>
      <c r="I139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קבוע]]&lt;&gt;E1390,1,I1390+1),0))</f>
        <v>3</v>
      </c>
      <c r="J1391" t="str">
        <f>IF(AND(טבלה13[[#This Row],[CycleNumber]]&lt;B1392,טבלה13[[#This Row],[מקס קבוע]]&lt;&gt;""),IF(OR(טבלה13[[#This Row],[מספר סטייה]]&lt;I1392,AND(טבלה13[[#This Row],[מספר סטייה]]=3,I1392=1)),0,1),"")</f>
        <v/>
      </c>
      <c r="K1391">
        <f>IF(טבלה13[[#This Row],[מקס קבוע]]&lt;&gt;"",טבלה13[[#This Row],[מקסימום]]-טבלה13[[#This Row],[מינימום]],"")</f>
        <v>4</v>
      </c>
      <c r="L1391">
        <f>IF(IFERROR(LOOKUP(טבלה13[[#This Row],[ClientID]],פיבוט!$A$4:$A$121),FALSE)=טבלה13[[#This Row],[ClientID]],1,0)</f>
        <v>1</v>
      </c>
      <c r="M1391">
        <f>IF(OR(טבלה13[[#This Row],[ClientID]]=A1392),"",1)</f>
        <v>1</v>
      </c>
      <c r="N1391" s="3">
        <f>IF(טבלה13[[#This Row],[טווח]]&lt;&gt;K1390,טבלה13[[#This Row],[טווח]],"")</f>
        <v>4</v>
      </c>
      <c r="O1391" s="3">
        <f>IF(טבלה13[[#This Row],[מניית טווחים]]&lt;&gt;"",IF(OR(30&gt;טבלה13[[#This Row],[מקסימום]],30&lt;טבלה13[[#This Row],[מינימום]]),0,1),"")</f>
        <v>1</v>
      </c>
    </row>
    <row r="1392" spans="1:15" x14ac:dyDescent="0.25">
      <c r="A1392" t="s">
        <v>149</v>
      </c>
      <c r="B1392">
        <v>1</v>
      </c>
      <c r="C1392">
        <v>29</v>
      </c>
      <c r="D1392">
        <f>טבלה13[[#This Row],[LengthofCycle]]+1</f>
        <v>30</v>
      </c>
      <c r="E1392" t="str">
        <f>IF(טבלה13[[#This Row],[CycleNumber]]&lt;3,"",IF(טבלה13[[#This Row],[CycleNumber]]=3,MIN(D1390:D1392),IF(I1391=3,MIN(D1389:D1391),E1391)))</f>
        <v/>
      </c>
      <c r="F1392" t="str">
        <f>IF(טבלה13[[#This Row],[CycleNumber]]&lt;3,"",IF(טבלה13[[#This Row],[CycleNumber]]=3,MAX(D1390:D1392),IF(I1391=3,MAX(D1389:D1391),F1391)))</f>
        <v/>
      </c>
      <c r="G1392" t="str">
        <f>IF(OR(טבלה13[[#This Row],[CycleNumber]]&gt;B1393,B1393=""),IF(טבלה13[[#This Row],[מספר סטייה]]=3,MIN(D1390:D1392),טבלה13[[#This Row],[מינ קבוע]]),טבלה13[[#This Row],[מינ קבוע]])</f>
        <v/>
      </c>
      <c r="H1392" t="str">
        <f>IF(OR(טבלה13[[#This Row],[CycleNumber]]&gt;B1393,B1393=""),IF(טבלה13[[#This Row],[מספר סטייה]]=3,MAX(D1390:D1392),טבלה13[[#This Row],[מקס קבוע]]),טבלה13[[#This Row],[מקס קבוע]])</f>
        <v/>
      </c>
      <c r="I1392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קבוע]]&lt;&gt;E1391,1,I1391+1),0))</f>
        <v/>
      </c>
      <c r="J1392" t="str">
        <f>IF(AND(טבלה13[[#This Row],[CycleNumber]]&lt;B1393,טבלה13[[#This Row],[מקס קבוע]]&lt;&gt;""),IF(OR(טבלה13[[#This Row],[מספר סטייה]]&lt;I1393,AND(טבלה13[[#This Row],[מספר סטייה]]=3,I1393=1)),0,1),"")</f>
        <v/>
      </c>
      <c r="K1392" t="str">
        <f>IF(טבלה13[[#This Row],[מקס קבוע]]&lt;&gt;"",טבלה13[[#This Row],[מקסימום]]-טבלה13[[#This Row],[מינימום]],"")</f>
        <v/>
      </c>
      <c r="L1392">
        <f>IF(IFERROR(LOOKUP(טבלה13[[#This Row],[ClientID]],פיבוט!$A$4:$A$121),FALSE)=טבלה13[[#This Row],[ClientID]],1,0)</f>
        <v>1</v>
      </c>
      <c r="M1392" t="str">
        <f>IF(OR(טבלה13[[#This Row],[ClientID]]=A1393),"",1)</f>
        <v/>
      </c>
      <c r="N1392" s="3" t="str">
        <f>IF(טבלה13[[#This Row],[טווח]]&lt;&gt;K1391,טבלה13[[#This Row],[טווח]],"")</f>
        <v/>
      </c>
      <c r="O1392" s="3" t="str">
        <f>IF(טבלה13[[#This Row],[מניית טווחים]]&lt;&gt;"",IF(OR(30&gt;טבלה13[[#This Row],[מקסימום]],30&lt;טבלה13[[#This Row],[מינימום]]),0,1),"")</f>
        <v/>
      </c>
    </row>
    <row r="1393" spans="1:15" x14ac:dyDescent="0.25">
      <c r="A1393" t="s">
        <v>149</v>
      </c>
      <c r="B1393">
        <v>2</v>
      </c>
      <c r="C1393">
        <v>26</v>
      </c>
      <c r="D1393">
        <f>טבלה13[[#This Row],[LengthofCycle]]+1</f>
        <v>27</v>
      </c>
      <c r="E1393" t="str">
        <f>IF(טבלה13[[#This Row],[CycleNumber]]&lt;3,"",IF(טבלה13[[#This Row],[CycleNumber]]=3,MIN(D1391:D1393),IF(I1392=3,MIN(D1390:D1392),E1392)))</f>
        <v/>
      </c>
      <c r="F1393" t="str">
        <f>IF(טבלה13[[#This Row],[CycleNumber]]&lt;3,"",IF(טבלה13[[#This Row],[CycleNumber]]=3,MAX(D1391:D1393),IF(I1392=3,MAX(D1390:D1392),F1392)))</f>
        <v/>
      </c>
      <c r="G1393" t="str">
        <f>IF(OR(טבלה13[[#This Row],[CycleNumber]]&gt;B1394,B1394=""),IF(טבלה13[[#This Row],[מספר סטייה]]=3,MIN(D1391:D1393),טבלה13[[#This Row],[מינ קבוע]]),טבלה13[[#This Row],[מינ קבוע]])</f>
        <v/>
      </c>
      <c r="H1393" t="str">
        <f>IF(OR(טבלה13[[#This Row],[CycleNumber]]&gt;B1394,B1394=""),IF(טבלה13[[#This Row],[מספר סטייה]]=3,MAX(D1391:D1393),טבלה13[[#This Row],[מקס קבוע]]),טבלה13[[#This Row],[מקס קבוע]])</f>
        <v/>
      </c>
      <c r="I139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קבוע]]&lt;&gt;E1392,1,I1392+1),0))</f>
        <v/>
      </c>
      <c r="J1393" t="str">
        <f>IF(AND(טבלה13[[#This Row],[CycleNumber]]&lt;B1394,טבלה13[[#This Row],[מקס קבוע]]&lt;&gt;""),IF(OR(טבלה13[[#This Row],[מספר סטייה]]&lt;I1394,AND(טבלה13[[#This Row],[מספר סטייה]]=3,I1394=1)),0,1),"")</f>
        <v/>
      </c>
      <c r="K1393" t="str">
        <f>IF(טבלה13[[#This Row],[מקס קבוע]]&lt;&gt;"",טבלה13[[#This Row],[מקסימום]]-טבלה13[[#This Row],[מינימום]],"")</f>
        <v/>
      </c>
      <c r="L1393">
        <f>IF(IFERROR(LOOKUP(טבלה13[[#This Row],[ClientID]],פיבוט!$A$4:$A$121),FALSE)=טבלה13[[#This Row],[ClientID]],1,0)</f>
        <v>1</v>
      </c>
      <c r="M1393" t="str">
        <f>IF(OR(טבלה13[[#This Row],[ClientID]]=A1394),"",1)</f>
        <v/>
      </c>
      <c r="N1393" s="3" t="str">
        <f>IF(טבלה13[[#This Row],[טווח]]&lt;&gt;K1392,טבלה13[[#This Row],[טווח]],"")</f>
        <v/>
      </c>
      <c r="O1393" s="3" t="str">
        <f>IF(טבלה13[[#This Row],[מניית טווחים]]&lt;&gt;"",IF(OR(30&gt;טבלה13[[#This Row],[מקסימום]],30&lt;טבלה13[[#This Row],[מינימום]]),0,1),"")</f>
        <v/>
      </c>
    </row>
    <row r="1394" spans="1:15" x14ac:dyDescent="0.25">
      <c r="A1394" t="s">
        <v>149</v>
      </c>
      <c r="B1394">
        <v>3</v>
      </c>
      <c r="C1394">
        <v>28</v>
      </c>
      <c r="D1394">
        <f>טבלה13[[#This Row],[LengthofCycle]]+1</f>
        <v>29</v>
      </c>
      <c r="E1394">
        <f>IF(טבלה13[[#This Row],[CycleNumber]]&lt;3,"",IF(טבלה13[[#This Row],[CycleNumber]]=3,MIN(D1392:D1394),IF(I1393=3,MIN(D1391:D1393),E1393)))</f>
        <v>27</v>
      </c>
      <c r="F1394">
        <f>IF(טבלה13[[#This Row],[CycleNumber]]&lt;3,"",IF(טבלה13[[#This Row],[CycleNumber]]=3,MAX(D1392:D1394),IF(I1393=3,MAX(D1391:D1393),F1393)))</f>
        <v>30</v>
      </c>
      <c r="G1394">
        <f>IF(OR(טבלה13[[#This Row],[CycleNumber]]&gt;B1395,B1395=""),IF(טבלה13[[#This Row],[מספר סטייה]]=3,MIN(D1392:D1394),טבלה13[[#This Row],[מינ קבוע]]),טבלה13[[#This Row],[מינ קבוע]])</f>
        <v>27</v>
      </c>
      <c r="H1394">
        <f>IF(OR(טבלה13[[#This Row],[CycleNumber]]&gt;B1395,B1395=""),IF(טבלה13[[#This Row],[מספר סטייה]]=3,MAX(D1392:D1394),טבלה13[[#This Row],[מקס קבוע]]),טבלה13[[#This Row],[מקס קבוע]])</f>
        <v>30</v>
      </c>
      <c r="I139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קבוע]]&lt;&gt;E1393,1,I1393+1),0))</f>
        <v>0</v>
      </c>
      <c r="J1394">
        <f>IF(AND(טבלה13[[#This Row],[CycleNumber]]&lt;B1395,טבלה13[[#This Row],[מקס קבוע]]&lt;&gt;""),IF(OR(טבלה13[[#This Row],[מספר סטייה]]&lt;I1395,AND(טבלה13[[#This Row],[מספר סטייה]]=3,I1395=1)),0,1),"")</f>
        <v>1</v>
      </c>
      <c r="K1394">
        <f>IF(טבלה13[[#This Row],[מקס קבוע]]&lt;&gt;"",טבלה13[[#This Row],[מקסימום]]-טבלה13[[#This Row],[מינימום]],"")</f>
        <v>3</v>
      </c>
      <c r="L1394">
        <f>IF(IFERROR(LOOKUP(טבלה13[[#This Row],[ClientID]],פיבוט!$A$4:$A$121),FALSE)=טבלה13[[#This Row],[ClientID]],1,0)</f>
        <v>1</v>
      </c>
      <c r="M1394" t="str">
        <f>IF(OR(טבלה13[[#This Row],[ClientID]]=A1395),"",1)</f>
        <v/>
      </c>
      <c r="N1394" s="3">
        <f>IF(טבלה13[[#This Row],[טווח]]&lt;&gt;K1393,טבלה13[[#This Row],[טווח]],"")</f>
        <v>3</v>
      </c>
      <c r="O1394" s="3">
        <f>IF(טבלה13[[#This Row],[מניית טווחים]]&lt;&gt;"",IF(OR(30&gt;טבלה13[[#This Row],[מקסימום]],30&lt;טבלה13[[#This Row],[מינימום]]),0,1),"")</f>
        <v>1</v>
      </c>
    </row>
    <row r="1395" spans="1:15" x14ac:dyDescent="0.25">
      <c r="A1395" t="s">
        <v>149</v>
      </c>
      <c r="B1395">
        <v>4</v>
      </c>
      <c r="C1395">
        <v>29</v>
      </c>
      <c r="D1395">
        <f>טבלה13[[#This Row],[LengthofCycle]]+1</f>
        <v>30</v>
      </c>
      <c r="E1395">
        <f>IF(טבלה13[[#This Row],[CycleNumber]]&lt;3,"",IF(טבלה13[[#This Row],[CycleNumber]]=3,MIN(D1393:D1395),IF(I1394=3,MIN(D1392:D1394),E1394)))</f>
        <v>27</v>
      </c>
      <c r="F1395">
        <f>IF(טבלה13[[#This Row],[CycleNumber]]&lt;3,"",IF(טבלה13[[#This Row],[CycleNumber]]=3,MAX(D1393:D1395),IF(I1394=3,MAX(D1392:D1394),F1394)))</f>
        <v>30</v>
      </c>
      <c r="G1395">
        <f>IF(OR(טבלה13[[#This Row],[CycleNumber]]&gt;B1396,B1396=""),IF(טבלה13[[#This Row],[מספר סטייה]]=3,MIN(D1393:D1395),טבלה13[[#This Row],[מינ קבוע]]),טבלה13[[#This Row],[מינ קבוע]])</f>
        <v>27</v>
      </c>
      <c r="H1395">
        <f>IF(OR(טבלה13[[#This Row],[CycleNumber]]&gt;B1396,B1396=""),IF(טבלה13[[#This Row],[מספר סטייה]]=3,MAX(D1393:D1395),טבלה13[[#This Row],[מקס קבוע]]),טבלה13[[#This Row],[מקס קבוע]])</f>
        <v>30</v>
      </c>
      <c r="I139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קבוע]]&lt;&gt;E1394,1,I1394+1),0))</f>
        <v>0</v>
      </c>
      <c r="J1395">
        <f>IF(AND(טבלה13[[#This Row],[CycleNumber]]&lt;B1396,טבלה13[[#This Row],[מקס קבוע]]&lt;&gt;""),IF(OR(טבלה13[[#This Row],[מספר סטייה]]&lt;I1396,AND(טבלה13[[#This Row],[מספר סטייה]]=3,I1396=1)),0,1),"")</f>
        <v>1</v>
      </c>
      <c r="K1395">
        <f>IF(טבלה13[[#This Row],[מקס קבוע]]&lt;&gt;"",טבלה13[[#This Row],[מקסימום]]-טבלה13[[#This Row],[מינימום]],"")</f>
        <v>3</v>
      </c>
      <c r="L1395">
        <f>IF(IFERROR(LOOKUP(טבלה13[[#This Row],[ClientID]],פיבוט!$A$4:$A$121),FALSE)=טבלה13[[#This Row],[ClientID]],1,0)</f>
        <v>1</v>
      </c>
      <c r="M1395" t="str">
        <f>IF(OR(טבלה13[[#This Row],[ClientID]]=A1396),"",1)</f>
        <v/>
      </c>
      <c r="N1395" s="3" t="str">
        <f>IF(טבלה13[[#This Row],[טווח]]&lt;&gt;K1394,טבלה13[[#This Row],[טווח]],"")</f>
        <v/>
      </c>
      <c r="O1395" s="3" t="str">
        <f>IF(טבלה13[[#This Row],[מניית טווחים]]&lt;&gt;"",IF(OR(30&gt;טבלה13[[#This Row],[מקסימום]],30&lt;טבלה13[[#This Row],[מינימום]]),0,1),"")</f>
        <v/>
      </c>
    </row>
    <row r="1396" spans="1:15" x14ac:dyDescent="0.25">
      <c r="A1396" t="s">
        <v>149</v>
      </c>
      <c r="B1396">
        <v>5</v>
      </c>
      <c r="C1396">
        <v>29</v>
      </c>
      <c r="D1396">
        <f>טבלה13[[#This Row],[LengthofCycle]]+1</f>
        <v>30</v>
      </c>
      <c r="E1396">
        <f>IF(טבלה13[[#This Row],[CycleNumber]]&lt;3,"",IF(טבלה13[[#This Row],[CycleNumber]]=3,MIN(D1394:D1396),IF(I1395=3,MIN(D1393:D1395),E1395)))</f>
        <v>27</v>
      </c>
      <c r="F1396">
        <f>IF(טבלה13[[#This Row],[CycleNumber]]&lt;3,"",IF(טבלה13[[#This Row],[CycleNumber]]=3,MAX(D1394:D1396),IF(I1395=3,MAX(D1393:D1395),F1395)))</f>
        <v>30</v>
      </c>
      <c r="G1396">
        <f>IF(OR(טבלה13[[#This Row],[CycleNumber]]&gt;B1397,B1397=""),IF(טבלה13[[#This Row],[מספר סטייה]]=3,MIN(D1394:D1396),טבלה13[[#This Row],[מינ קבוע]]),טבלה13[[#This Row],[מינ קבוע]])</f>
        <v>27</v>
      </c>
      <c r="H1396">
        <f>IF(OR(טבלה13[[#This Row],[CycleNumber]]&gt;B1397,B1397=""),IF(טבלה13[[#This Row],[מספר סטייה]]=3,MAX(D1394:D1396),טבלה13[[#This Row],[מקס קבוע]]),טבלה13[[#This Row],[מקס קבוע]])</f>
        <v>30</v>
      </c>
      <c r="I139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קבוע]]&lt;&gt;E1395,1,I1395+1),0))</f>
        <v>0</v>
      </c>
      <c r="J1396">
        <f>IF(AND(טבלה13[[#This Row],[CycleNumber]]&lt;B1397,טבלה13[[#This Row],[מקס קבוע]]&lt;&gt;""),IF(OR(טבלה13[[#This Row],[מספר סטייה]]&lt;I1397,AND(טבלה13[[#This Row],[מספר סטייה]]=3,I1397=1)),0,1),"")</f>
        <v>1</v>
      </c>
      <c r="K1396">
        <f>IF(טבלה13[[#This Row],[מקס קבוע]]&lt;&gt;"",טבלה13[[#This Row],[מקסימום]]-טבלה13[[#This Row],[מינימום]],"")</f>
        <v>3</v>
      </c>
      <c r="L1396">
        <f>IF(IFERROR(LOOKUP(טבלה13[[#This Row],[ClientID]],פיבוט!$A$4:$A$121),FALSE)=טבלה13[[#This Row],[ClientID]],1,0)</f>
        <v>1</v>
      </c>
      <c r="M1396" t="str">
        <f>IF(OR(טבלה13[[#This Row],[ClientID]]=A1397),"",1)</f>
        <v/>
      </c>
      <c r="N1396" s="3" t="str">
        <f>IF(טבלה13[[#This Row],[טווח]]&lt;&gt;K1395,טבלה13[[#This Row],[טווח]],"")</f>
        <v/>
      </c>
      <c r="O1396" s="3" t="str">
        <f>IF(טבלה13[[#This Row],[מניית טווחים]]&lt;&gt;"",IF(OR(30&gt;טבלה13[[#This Row],[מקסימום]],30&lt;טבלה13[[#This Row],[מינימום]]),0,1),"")</f>
        <v/>
      </c>
    </row>
    <row r="1397" spans="1:15" x14ac:dyDescent="0.25">
      <c r="A1397" t="s">
        <v>149</v>
      </c>
      <c r="B1397">
        <v>6</v>
      </c>
      <c r="C1397">
        <v>29</v>
      </c>
      <c r="D1397">
        <f>טבלה13[[#This Row],[LengthofCycle]]+1</f>
        <v>30</v>
      </c>
      <c r="E1397">
        <f>IF(טבלה13[[#This Row],[CycleNumber]]&lt;3,"",IF(טבלה13[[#This Row],[CycleNumber]]=3,MIN(D1395:D1397),IF(I1396=3,MIN(D1394:D1396),E1396)))</f>
        <v>27</v>
      </c>
      <c r="F1397">
        <f>IF(טבלה13[[#This Row],[CycleNumber]]&lt;3,"",IF(טבלה13[[#This Row],[CycleNumber]]=3,MAX(D1395:D1397),IF(I1396=3,MAX(D1394:D1396),F1396)))</f>
        <v>30</v>
      </c>
      <c r="G1397">
        <f>IF(OR(טבלה13[[#This Row],[CycleNumber]]&gt;B1398,B1398=""),IF(טבלה13[[#This Row],[מספר סטייה]]=3,MIN(D1395:D1397),טבלה13[[#This Row],[מינ קבוע]]),טבלה13[[#This Row],[מינ קבוע]])</f>
        <v>27</v>
      </c>
      <c r="H1397">
        <f>IF(OR(טבלה13[[#This Row],[CycleNumber]]&gt;B1398,B1398=""),IF(טבלה13[[#This Row],[מספר סטייה]]=3,MAX(D1395:D1397),טבלה13[[#This Row],[מקס קבוע]]),טבלה13[[#This Row],[מקס קבוע]])</f>
        <v>30</v>
      </c>
      <c r="I139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קבוע]]&lt;&gt;E1396,1,I1396+1),0))</f>
        <v>0</v>
      </c>
      <c r="J1397">
        <f>IF(AND(טבלה13[[#This Row],[CycleNumber]]&lt;B1398,טבלה13[[#This Row],[מקס קבוע]]&lt;&gt;""),IF(OR(טבלה13[[#This Row],[מספר סטייה]]&lt;I1398,AND(טבלה13[[#This Row],[מספר סטייה]]=3,I1398=1)),0,1),"")</f>
        <v>1</v>
      </c>
      <c r="K1397">
        <f>IF(טבלה13[[#This Row],[מקס קבוע]]&lt;&gt;"",טבלה13[[#This Row],[מקסימום]]-טבלה13[[#This Row],[מינימום]],"")</f>
        <v>3</v>
      </c>
      <c r="L1397">
        <f>IF(IFERROR(LOOKUP(טבלה13[[#This Row],[ClientID]],פיבוט!$A$4:$A$121),FALSE)=טבלה13[[#This Row],[ClientID]],1,0)</f>
        <v>1</v>
      </c>
      <c r="M1397" t="str">
        <f>IF(OR(טבלה13[[#This Row],[ClientID]]=A1398),"",1)</f>
        <v/>
      </c>
      <c r="N1397" s="3" t="str">
        <f>IF(טבלה13[[#This Row],[טווח]]&lt;&gt;K1396,טבלה13[[#This Row],[טווח]],"")</f>
        <v/>
      </c>
      <c r="O1397" s="3" t="str">
        <f>IF(טבלה13[[#This Row],[מניית טווחים]]&lt;&gt;"",IF(OR(30&gt;טבלה13[[#This Row],[מקסימום]],30&lt;טבלה13[[#This Row],[מינימום]]),0,1),"")</f>
        <v/>
      </c>
    </row>
    <row r="1398" spans="1:15" x14ac:dyDescent="0.25">
      <c r="A1398" t="s">
        <v>149</v>
      </c>
      <c r="B1398">
        <v>7</v>
      </c>
      <c r="C1398">
        <v>29</v>
      </c>
      <c r="D1398">
        <f>טבלה13[[#This Row],[LengthofCycle]]+1</f>
        <v>30</v>
      </c>
      <c r="E1398">
        <f>IF(טבלה13[[#This Row],[CycleNumber]]&lt;3,"",IF(טבלה13[[#This Row],[CycleNumber]]=3,MIN(D1396:D1398),IF(I1397=3,MIN(D1395:D1397),E1397)))</f>
        <v>27</v>
      </c>
      <c r="F1398">
        <f>IF(טבלה13[[#This Row],[CycleNumber]]&lt;3,"",IF(טבלה13[[#This Row],[CycleNumber]]=3,MAX(D1396:D1398),IF(I1397=3,MAX(D1395:D1397),F1397)))</f>
        <v>30</v>
      </c>
      <c r="G1398">
        <f>IF(OR(טבלה13[[#This Row],[CycleNumber]]&gt;B1399,B1399=""),IF(טבלה13[[#This Row],[מספר סטייה]]=3,MIN(D1396:D1398),טבלה13[[#This Row],[מינ קבוע]]),טבלה13[[#This Row],[מינ קבוע]])</f>
        <v>27</v>
      </c>
      <c r="H1398">
        <f>IF(OR(טבלה13[[#This Row],[CycleNumber]]&gt;B1399,B1399=""),IF(טבלה13[[#This Row],[מספר סטייה]]=3,MAX(D1396:D1398),טבלה13[[#This Row],[מקס קבוע]]),טבלה13[[#This Row],[מקס קבוע]])</f>
        <v>30</v>
      </c>
      <c r="I139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קבוע]]&lt;&gt;E1397,1,I1397+1),0))</f>
        <v>0</v>
      </c>
      <c r="J1398">
        <f>IF(AND(טבלה13[[#This Row],[CycleNumber]]&lt;B1399,טבלה13[[#This Row],[מקס קבוע]]&lt;&gt;""),IF(OR(טבלה13[[#This Row],[מספר סטייה]]&lt;I1399,AND(טבלה13[[#This Row],[מספר סטייה]]=3,I1399=1)),0,1),"")</f>
        <v>1</v>
      </c>
      <c r="K1398">
        <f>IF(טבלה13[[#This Row],[מקס קבוע]]&lt;&gt;"",טבלה13[[#This Row],[מקסימום]]-טבלה13[[#This Row],[מינימום]],"")</f>
        <v>3</v>
      </c>
      <c r="L1398">
        <f>IF(IFERROR(LOOKUP(טבלה13[[#This Row],[ClientID]],פיבוט!$A$4:$A$121),FALSE)=טבלה13[[#This Row],[ClientID]],1,0)</f>
        <v>1</v>
      </c>
      <c r="M1398" t="str">
        <f>IF(OR(טבלה13[[#This Row],[ClientID]]=A1399),"",1)</f>
        <v/>
      </c>
      <c r="N1398" s="3" t="str">
        <f>IF(טבלה13[[#This Row],[טווח]]&lt;&gt;K1397,טבלה13[[#This Row],[טווח]],"")</f>
        <v/>
      </c>
      <c r="O1398" s="3" t="str">
        <f>IF(טבלה13[[#This Row],[מניית טווחים]]&lt;&gt;"",IF(OR(30&gt;טבלה13[[#This Row],[מקסימום]],30&lt;טבלה13[[#This Row],[מינימום]]),0,1),"")</f>
        <v/>
      </c>
    </row>
    <row r="1399" spans="1:15" x14ac:dyDescent="0.25">
      <c r="A1399" t="s">
        <v>149</v>
      </c>
      <c r="B1399">
        <v>8</v>
      </c>
      <c r="C1399">
        <v>28</v>
      </c>
      <c r="D1399">
        <f>טבלה13[[#This Row],[LengthofCycle]]+1</f>
        <v>29</v>
      </c>
      <c r="E1399">
        <f>IF(טבלה13[[#This Row],[CycleNumber]]&lt;3,"",IF(טבלה13[[#This Row],[CycleNumber]]=3,MIN(D1397:D1399),IF(I1398=3,MIN(D1396:D1398),E1398)))</f>
        <v>27</v>
      </c>
      <c r="F1399">
        <f>IF(טבלה13[[#This Row],[CycleNumber]]&lt;3,"",IF(טבלה13[[#This Row],[CycleNumber]]=3,MAX(D1397:D1399),IF(I1398=3,MAX(D1396:D1398),F1398)))</f>
        <v>30</v>
      </c>
      <c r="G1399">
        <f>IF(OR(טבלה13[[#This Row],[CycleNumber]]&gt;B1400,B1400=""),IF(טבלה13[[#This Row],[מספר סטייה]]=3,MIN(D1397:D1399),טבלה13[[#This Row],[מינ קבוע]]),טבלה13[[#This Row],[מינ קבוע]])</f>
        <v>27</v>
      </c>
      <c r="H1399">
        <f>IF(OR(טבלה13[[#This Row],[CycleNumber]]&gt;B1400,B1400=""),IF(טבלה13[[#This Row],[מספר סטייה]]=3,MAX(D1397:D1399),טבלה13[[#This Row],[מקס קבוע]]),טבלה13[[#This Row],[מקס קבוע]])</f>
        <v>30</v>
      </c>
      <c r="I139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קבוע]]&lt;&gt;E1398,1,I1398+1),0))</f>
        <v>0</v>
      </c>
      <c r="J1399">
        <f>IF(AND(טבלה13[[#This Row],[CycleNumber]]&lt;B1400,טבלה13[[#This Row],[מקס קבוע]]&lt;&gt;""),IF(OR(טבלה13[[#This Row],[מספר סטייה]]&lt;I1400,AND(טבלה13[[#This Row],[מספר סטייה]]=3,I1400=1)),0,1),"")</f>
        <v>1</v>
      </c>
      <c r="K1399">
        <f>IF(טבלה13[[#This Row],[מקס קבוע]]&lt;&gt;"",טבלה13[[#This Row],[מקסימום]]-טבלה13[[#This Row],[מינימום]],"")</f>
        <v>3</v>
      </c>
      <c r="L1399">
        <f>IF(IFERROR(LOOKUP(טבלה13[[#This Row],[ClientID]],פיבוט!$A$4:$A$121),FALSE)=טבלה13[[#This Row],[ClientID]],1,0)</f>
        <v>1</v>
      </c>
      <c r="M1399" t="str">
        <f>IF(OR(טבלה13[[#This Row],[ClientID]]=A1400),"",1)</f>
        <v/>
      </c>
      <c r="N1399" s="3" t="str">
        <f>IF(טבלה13[[#This Row],[טווח]]&lt;&gt;K1398,טבלה13[[#This Row],[טווח]],"")</f>
        <v/>
      </c>
      <c r="O1399" s="3" t="str">
        <f>IF(טבלה13[[#This Row],[מניית טווחים]]&lt;&gt;"",IF(OR(30&gt;טבלה13[[#This Row],[מקסימום]],30&lt;טבלה13[[#This Row],[מינימום]]),0,1),"")</f>
        <v/>
      </c>
    </row>
    <row r="1400" spans="1:15" x14ac:dyDescent="0.25">
      <c r="A1400" t="s">
        <v>149</v>
      </c>
      <c r="B1400">
        <v>9</v>
      </c>
      <c r="C1400">
        <v>29</v>
      </c>
      <c r="D1400">
        <f>טבלה13[[#This Row],[LengthofCycle]]+1</f>
        <v>30</v>
      </c>
      <c r="E1400">
        <f>IF(טבלה13[[#This Row],[CycleNumber]]&lt;3,"",IF(טבלה13[[#This Row],[CycleNumber]]=3,MIN(D1398:D1400),IF(I1399=3,MIN(D1397:D1399),E1399)))</f>
        <v>27</v>
      </c>
      <c r="F1400">
        <f>IF(טבלה13[[#This Row],[CycleNumber]]&lt;3,"",IF(טבלה13[[#This Row],[CycleNumber]]=3,MAX(D1398:D1400),IF(I1399=3,MAX(D1397:D1399),F1399)))</f>
        <v>30</v>
      </c>
      <c r="G1400">
        <f>IF(OR(טבלה13[[#This Row],[CycleNumber]]&gt;B1401,B1401=""),IF(טבלה13[[#This Row],[מספר סטייה]]=3,MIN(D1398:D1400),טבלה13[[#This Row],[מינ קבוע]]),טבלה13[[#This Row],[מינ קבוע]])</f>
        <v>27</v>
      </c>
      <c r="H1400">
        <f>IF(OR(טבלה13[[#This Row],[CycleNumber]]&gt;B1401,B1401=""),IF(טבלה13[[#This Row],[מספר סטייה]]=3,MAX(D1398:D1400),טבלה13[[#This Row],[מקס קבוע]]),טבלה13[[#This Row],[מקס קבוע]])</f>
        <v>30</v>
      </c>
      <c r="I140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קבוע]]&lt;&gt;E1399,1,I1399+1),0))</f>
        <v>0</v>
      </c>
      <c r="J1400">
        <f>IF(AND(טבלה13[[#This Row],[CycleNumber]]&lt;B1401,טבלה13[[#This Row],[מקס קבוע]]&lt;&gt;""),IF(OR(טבלה13[[#This Row],[מספר סטייה]]&lt;I1401,AND(טבלה13[[#This Row],[מספר סטייה]]=3,I1401=1)),0,1),"")</f>
        <v>1</v>
      </c>
      <c r="K1400">
        <f>IF(טבלה13[[#This Row],[מקס קבוע]]&lt;&gt;"",טבלה13[[#This Row],[מקסימום]]-טבלה13[[#This Row],[מינימום]],"")</f>
        <v>3</v>
      </c>
      <c r="L1400">
        <f>IF(IFERROR(LOOKUP(טבלה13[[#This Row],[ClientID]],פיבוט!$A$4:$A$121),FALSE)=טבלה13[[#This Row],[ClientID]],1,0)</f>
        <v>1</v>
      </c>
      <c r="M1400" t="str">
        <f>IF(OR(טבלה13[[#This Row],[ClientID]]=A1401),"",1)</f>
        <v/>
      </c>
      <c r="N1400" s="3" t="str">
        <f>IF(טבלה13[[#This Row],[טווח]]&lt;&gt;K1399,טבלה13[[#This Row],[טווח]],"")</f>
        <v/>
      </c>
      <c r="O1400" s="3" t="str">
        <f>IF(טבלה13[[#This Row],[מניית טווחים]]&lt;&gt;"",IF(OR(30&gt;טבלה13[[#This Row],[מקסימום]],30&lt;טבלה13[[#This Row],[מינימום]]),0,1),"")</f>
        <v/>
      </c>
    </row>
    <row r="1401" spans="1:15" x14ac:dyDescent="0.25">
      <c r="A1401" t="s">
        <v>149</v>
      </c>
      <c r="B1401">
        <v>10</v>
      </c>
      <c r="C1401">
        <v>28</v>
      </c>
      <c r="D1401">
        <f>טבלה13[[#This Row],[LengthofCycle]]+1</f>
        <v>29</v>
      </c>
      <c r="E1401">
        <f>IF(טבלה13[[#This Row],[CycleNumber]]&lt;3,"",IF(טבלה13[[#This Row],[CycleNumber]]=3,MIN(D1399:D1401),IF(I1400=3,MIN(D1398:D1400),E1400)))</f>
        <v>27</v>
      </c>
      <c r="F1401">
        <f>IF(טבלה13[[#This Row],[CycleNumber]]&lt;3,"",IF(טבלה13[[#This Row],[CycleNumber]]=3,MAX(D1399:D1401),IF(I1400=3,MAX(D1398:D1400),F1400)))</f>
        <v>30</v>
      </c>
      <c r="G1401">
        <f>IF(OR(טבלה13[[#This Row],[CycleNumber]]&gt;B1402,B1402=""),IF(טבלה13[[#This Row],[מספר סטייה]]=3,MIN(D1399:D1401),טבלה13[[#This Row],[מינ קבוע]]),טבלה13[[#This Row],[מינ קבוע]])</f>
        <v>27</v>
      </c>
      <c r="H1401">
        <f>IF(OR(טבלה13[[#This Row],[CycleNumber]]&gt;B1402,B1402=""),IF(טבלה13[[#This Row],[מספר סטייה]]=3,MAX(D1399:D1401),טבלה13[[#This Row],[מקס קבוע]]),טבלה13[[#This Row],[מקס קבוע]])</f>
        <v>30</v>
      </c>
      <c r="I140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קבוע]]&lt;&gt;E1400,1,I1400+1),0))</f>
        <v>0</v>
      </c>
      <c r="J1401">
        <f>IF(AND(טבלה13[[#This Row],[CycleNumber]]&lt;B1402,טבלה13[[#This Row],[מקס קבוע]]&lt;&gt;""),IF(OR(טבלה13[[#This Row],[מספר סטייה]]&lt;I1402,AND(טבלה13[[#This Row],[מספר סטייה]]=3,I1402=1)),0,1),"")</f>
        <v>1</v>
      </c>
      <c r="K1401">
        <f>IF(טבלה13[[#This Row],[מקס קבוע]]&lt;&gt;"",טבלה13[[#This Row],[מקסימום]]-טבלה13[[#This Row],[מינימום]],"")</f>
        <v>3</v>
      </c>
      <c r="L1401">
        <f>IF(IFERROR(LOOKUP(טבלה13[[#This Row],[ClientID]],פיבוט!$A$4:$A$121),FALSE)=טבלה13[[#This Row],[ClientID]],1,0)</f>
        <v>1</v>
      </c>
      <c r="M1401" t="str">
        <f>IF(OR(טבלה13[[#This Row],[ClientID]]=A1402),"",1)</f>
        <v/>
      </c>
      <c r="N1401" s="3" t="str">
        <f>IF(טבלה13[[#This Row],[טווח]]&lt;&gt;K1400,טבלה13[[#This Row],[טווח]],"")</f>
        <v/>
      </c>
      <c r="O1401" s="3" t="str">
        <f>IF(טבלה13[[#This Row],[מניית טווחים]]&lt;&gt;"",IF(OR(30&gt;טבלה13[[#This Row],[מקסימום]],30&lt;טבלה13[[#This Row],[מינימום]]),0,1),"")</f>
        <v/>
      </c>
    </row>
    <row r="1402" spans="1:15" x14ac:dyDescent="0.25">
      <c r="A1402" t="s">
        <v>149</v>
      </c>
      <c r="B1402">
        <v>11</v>
      </c>
      <c r="C1402">
        <v>29</v>
      </c>
      <c r="D1402">
        <f>טבלה13[[#This Row],[LengthofCycle]]+1</f>
        <v>30</v>
      </c>
      <c r="E1402">
        <f>IF(טבלה13[[#This Row],[CycleNumber]]&lt;3,"",IF(טבלה13[[#This Row],[CycleNumber]]=3,MIN(D1400:D1402),IF(I1401=3,MIN(D1399:D1401),E1401)))</f>
        <v>27</v>
      </c>
      <c r="F1402">
        <f>IF(טבלה13[[#This Row],[CycleNumber]]&lt;3,"",IF(טבלה13[[#This Row],[CycleNumber]]=3,MAX(D1400:D1402),IF(I1401=3,MAX(D1399:D1401),F1401)))</f>
        <v>30</v>
      </c>
      <c r="G1402">
        <f>IF(OR(טבלה13[[#This Row],[CycleNumber]]&gt;B1403,B1403=""),IF(טבלה13[[#This Row],[מספר סטייה]]=3,MIN(D1400:D1402),טבלה13[[#This Row],[מינ קבוע]]),טבלה13[[#This Row],[מינ קבוע]])</f>
        <v>27</v>
      </c>
      <c r="H1402">
        <f>IF(OR(טבלה13[[#This Row],[CycleNumber]]&gt;B1403,B1403=""),IF(טבלה13[[#This Row],[מספר סטייה]]=3,MAX(D1400:D1402),טבלה13[[#This Row],[מקס קבוע]]),טבלה13[[#This Row],[מקס קבוע]])</f>
        <v>30</v>
      </c>
      <c r="I140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קבוע]]&lt;&gt;E1401,1,I1401+1),0))</f>
        <v>0</v>
      </c>
      <c r="J1402">
        <f>IF(AND(טבלה13[[#This Row],[CycleNumber]]&lt;B1403,טבלה13[[#This Row],[מקס קבוע]]&lt;&gt;""),IF(OR(טבלה13[[#This Row],[מספר סטייה]]&lt;I1403,AND(טבלה13[[#This Row],[מספר סטייה]]=3,I1403=1)),0,1),"")</f>
        <v>1</v>
      </c>
      <c r="K1402">
        <f>IF(טבלה13[[#This Row],[מקס קבוע]]&lt;&gt;"",טבלה13[[#This Row],[מקסימום]]-טבלה13[[#This Row],[מינימום]],"")</f>
        <v>3</v>
      </c>
      <c r="L1402">
        <f>IF(IFERROR(LOOKUP(טבלה13[[#This Row],[ClientID]],פיבוט!$A$4:$A$121),FALSE)=טבלה13[[#This Row],[ClientID]],1,0)</f>
        <v>1</v>
      </c>
      <c r="M1402" t="str">
        <f>IF(OR(טבלה13[[#This Row],[ClientID]]=A1403),"",1)</f>
        <v/>
      </c>
      <c r="N1402" s="3" t="str">
        <f>IF(טבלה13[[#This Row],[טווח]]&lt;&gt;K1401,טבלה13[[#This Row],[טווח]],"")</f>
        <v/>
      </c>
      <c r="O1402" s="3" t="str">
        <f>IF(טבלה13[[#This Row],[מניית טווחים]]&lt;&gt;"",IF(OR(30&gt;טבלה13[[#This Row],[מקסימום]],30&lt;טבלה13[[#This Row],[מינימום]]),0,1),"")</f>
        <v/>
      </c>
    </row>
    <row r="1403" spans="1:15" x14ac:dyDescent="0.25">
      <c r="A1403" t="s">
        <v>149</v>
      </c>
      <c r="B1403">
        <v>12</v>
      </c>
      <c r="C1403">
        <v>28</v>
      </c>
      <c r="D1403">
        <f>טבלה13[[#This Row],[LengthofCycle]]+1</f>
        <v>29</v>
      </c>
      <c r="E1403">
        <f>IF(טבלה13[[#This Row],[CycleNumber]]&lt;3,"",IF(טבלה13[[#This Row],[CycleNumber]]=3,MIN(D1401:D1403),IF(I1402=3,MIN(D1400:D1402),E1402)))</f>
        <v>27</v>
      </c>
      <c r="F1403">
        <f>IF(טבלה13[[#This Row],[CycleNumber]]&lt;3,"",IF(טבלה13[[#This Row],[CycleNumber]]=3,MAX(D1401:D1403),IF(I1402=3,MAX(D1400:D1402),F1402)))</f>
        <v>30</v>
      </c>
      <c r="G1403">
        <f>IF(OR(טבלה13[[#This Row],[CycleNumber]]&gt;B1404,B1404=""),IF(טבלה13[[#This Row],[מספר סטייה]]=3,MIN(D1401:D1403),טבלה13[[#This Row],[מינ קבוע]]),טבלה13[[#This Row],[מינ קבוע]])</f>
        <v>27</v>
      </c>
      <c r="H1403">
        <f>IF(OR(טבלה13[[#This Row],[CycleNumber]]&gt;B1404,B1404=""),IF(טבלה13[[#This Row],[מספר סטייה]]=3,MAX(D1401:D1403),טבלה13[[#This Row],[מקס קבוע]]),טבלה13[[#This Row],[מקס קבוע]])</f>
        <v>30</v>
      </c>
      <c r="I140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קבוע]]&lt;&gt;E1402,1,I1402+1),0))</f>
        <v>0</v>
      </c>
      <c r="J1403">
        <f>IF(AND(טבלה13[[#This Row],[CycleNumber]]&lt;B1404,טבלה13[[#This Row],[מקס קבוע]]&lt;&gt;""),IF(OR(טבלה13[[#This Row],[מספר סטייה]]&lt;I1404,AND(טבלה13[[#This Row],[מספר סטייה]]=3,I1404=1)),0,1),"")</f>
        <v>1</v>
      </c>
      <c r="K1403">
        <f>IF(טבלה13[[#This Row],[מקס קבוע]]&lt;&gt;"",טבלה13[[#This Row],[מקסימום]]-טבלה13[[#This Row],[מינימום]],"")</f>
        <v>3</v>
      </c>
      <c r="L1403">
        <f>IF(IFERROR(LOOKUP(טבלה13[[#This Row],[ClientID]],פיבוט!$A$4:$A$121),FALSE)=טבלה13[[#This Row],[ClientID]],1,0)</f>
        <v>1</v>
      </c>
      <c r="M1403" t="str">
        <f>IF(OR(טבלה13[[#This Row],[ClientID]]=A1404),"",1)</f>
        <v/>
      </c>
      <c r="N1403" s="3" t="str">
        <f>IF(טבלה13[[#This Row],[טווח]]&lt;&gt;K1402,טבלה13[[#This Row],[טווח]],"")</f>
        <v/>
      </c>
      <c r="O1403" s="3" t="str">
        <f>IF(טבלה13[[#This Row],[מניית טווחים]]&lt;&gt;"",IF(OR(30&gt;טבלה13[[#This Row],[מקסימום]],30&lt;טבלה13[[#This Row],[מינימום]]),0,1),"")</f>
        <v/>
      </c>
    </row>
    <row r="1404" spans="1:15" x14ac:dyDescent="0.25">
      <c r="A1404" t="s">
        <v>149</v>
      </c>
      <c r="B1404">
        <v>13</v>
      </c>
      <c r="C1404">
        <v>27</v>
      </c>
      <c r="D1404">
        <f>טבלה13[[#This Row],[LengthofCycle]]+1</f>
        <v>28</v>
      </c>
      <c r="E1404">
        <f>IF(טבלה13[[#This Row],[CycleNumber]]&lt;3,"",IF(טבלה13[[#This Row],[CycleNumber]]=3,MIN(D1402:D1404),IF(I1403=3,MIN(D1401:D1403),E1403)))</f>
        <v>27</v>
      </c>
      <c r="F1404">
        <f>IF(טבלה13[[#This Row],[CycleNumber]]&lt;3,"",IF(טבלה13[[#This Row],[CycleNumber]]=3,MAX(D1402:D1404),IF(I1403=3,MAX(D1401:D1403),F1403)))</f>
        <v>30</v>
      </c>
      <c r="G1404">
        <f>IF(OR(טבלה13[[#This Row],[CycleNumber]]&gt;B1405,B1405=""),IF(טבלה13[[#This Row],[מספר סטייה]]=3,MIN(D1402:D1404),טבלה13[[#This Row],[מינ קבוע]]),טבלה13[[#This Row],[מינ קבוע]])</f>
        <v>27</v>
      </c>
      <c r="H1404">
        <f>IF(OR(טבלה13[[#This Row],[CycleNumber]]&gt;B1405,B1405=""),IF(טבלה13[[#This Row],[מספר סטייה]]=3,MAX(D1402:D1404),טבלה13[[#This Row],[מקס קבוע]]),טבלה13[[#This Row],[מקס קבוע]])</f>
        <v>30</v>
      </c>
      <c r="I140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קבוע]]&lt;&gt;E1403,1,I1403+1),0))</f>
        <v>0</v>
      </c>
      <c r="J1404" t="str">
        <f>IF(AND(טבלה13[[#This Row],[CycleNumber]]&lt;B1405,טבלה13[[#This Row],[מקס קבוע]]&lt;&gt;""),IF(OR(טבלה13[[#This Row],[מספר סטייה]]&lt;I1405,AND(טבלה13[[#This Row],[מספר סטייה]]=3,I1405=1)),0,1),"")</f>
        <v/>
      </c>
      <c r="K1404">
        <f>IF(טבלה13[[#This Row],[מקס קבוע]]&lt;&gt;"",טבלה13[[#This Row],[מקסימום]]-טבלה13[[#This Row],[מינימום]],"")</f>
        <v>3</v>
      </c>
      <c r="L1404">
        <f>IF(IFERROR(LOOKUP(טבלה13[[#This Row],[ClientID]],פיבוט!$A$4:$A$121),FALSE)=טבלה13[[#This Row],[ClientID]],1,0)</f>
        <v>1</v>
      </c>
      <c r="M1404">
        <f>IF(OR(טבלה13[[#This Row],[ClientID]]=A1405),"",1)</f>
        <v>1</v>
      </c>
      <c r="N1404" s="3" t="str">
        <f>IF(טבלה13[[#This Row],[טווח]]&lt;&gt;K1403,טבלה13[[#This Row],[טווח]],"")</f>
        <v/>
      </c>
      <c r="O1404" s="3" t="str">
        <f>IF(טבלה13[[#This Row],[מניית טווחים]]&lt;&gt;"",IF(OR(30&gt;טבלה13[[#This Row],[מקסימום]],30&lt;טבלה13[[#This Row],[מינימום]]),0,1),"")</f>
        <v/>
      </c>
    </row>
    <row r="1405" spans="1:15" x14ac:dyDescent="0.25">
      <c r="A1405" t="s">
        <v>150</v>
      </c>
      <c r="B1405">
        <v>1</v>
      </c>
      <c r="C1405">
        <v>24</v>
      </c>
      <c r="D1405">
        <f>טבלה13[[#This Row],[LengthofCycle]]+1</f>
        <v>25</v>
      </c>
      <c r="E1405" t="str">
        <f>IF(טבלה13[[#This Row],[CycleNumber]]&lt;3,"",IF(טבלה13[[#This Row],[CycleNumber]]=3,MIN(D1403:D1405),IF(I1404=3,MIN(D1402:D1404),E1404)))</f>
        <v/>
      </c>
      <c r="F1405" t="str">
        <f>IF(טבלה13[[#This Row],[CycleNumber]]&lt;3,"",IF(טבלה13[[#This Row],[CycleNumber]]=3,MAX(D1403:D1405),IF(I1404=3,MAX(D1402:D1404),F1404)))</f>
        <v/>
      </c>
      <c r="G1405" t="str">
        <f>IF(OR(טבלה13[[#This Row],[CycleNumber]]&gt;B1406,B1406=""),IF(טבלה13[[#This Row],[מספר סטייה]]=3,MIN(D1403:D1405),טבלה13[[#This Row],[מינ קבוע]]),טבלה13[[#This Row],[מינ קבוע]])</f>
        <v/>
      </c>
      <c r="H1405" t="str">
        <f>IF(OR(טבלה13[[#This Row],[CycleNumber]]&gt;B1406,B1406=""),IF(טבלה13[[#This Row],[מספר סטייה]]=3,MAX(D1403:D1405),טבלה13[[#This Row],[מקס קבוע]]),טבלה13[[#This Row],[מקס קבוע]])</f>
        <v/>
      </c>
      <c r="I140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קבוע]]&lt;&gt;E1404,1,I1404+1),0))</f>
        <v/>
      </c>
      <c r="J1405" t="str">
        <f>IF(AND(טבלה13[[#This Row],[CycleNumber]]&lt;B1406,טבלה13[[#This Row],[מקס קבוע]]&lt;&gt;""),IF(OR(טבלה13[[#This Row],[מספר סטייה]]&lt;I1406,AND(טבלה13[[#This Row],[מספר סטייה]]=3,I1406=1)),0,1),"")</f>
        <v/>
      </c>
      <c r="K1405" t="str">
        <f>IF(טבלה13[[#This Row],[מקס קבוע]]&lt;&gt;"",טבלה13[[#This Row],[מקסימום]]-טבלה13[[#This Row],[מינימום]],"")</f>
        <v/>
      </c>
      <c r="L1405">
        <f>IF(IFERROR(LOOKUP(טבלה13[[#This Row],[ClientID]],פיבוט!$A$4:$A$121),FALSE)=טבלה13[[#This Row],[ClientID]],1,0)</f>
        <v>1</v>
      </c>
      <c r="M1405" t="str">
        <f>IF(OR(טבלה13[[#This Row],[ClientID]]=A1406),"",1)</f>
        <v/>
      </c>
      <c r="N1405" s="3" t="str">
        <f>IF(טבלה13[[#This Row],[טווח]]&lt;&gt;K1404,טבלה13[[#This Row],[טווח]],"")</f>
        <v/>
      </c>
      <c r="O1405" s="3" t="str">
        <f>IF(טבלה13[[#This Row],[מניית טווחים]]&lt;&gt;"",IF(OR(30&gt;טבלה13[[#This Row],[מקסימום]],30&lt;טבלה13[[#This Row],[מינימום]]),0,1),"")</f>
        <v/>
      </c>
    </row>
    <row r="1406" spans="1:15" x14ac:dyDescent="0.25">
      <c r="A1406" t="s">
        <v>150</v>
      </c>
      <c r="B1406">
        <v>2</v>
      </c>
      <c r="C1406">
        <v>29</v>
      </c>
      <c r="D1406">
        <f>טבלה13[[#This Row],[LengthofCycle]]+1</f>
        <v>30</v>
      </c>
      <c r="E1406" t="str">
        <f>IF(טבלה13[[#This Row],[CycleNumber]]&lt;3,"",IF(טבלה13[[#This Row],[CycleNumber]]=3,MIN(D1404:D1406),IF(I1405=3,MIN(D1403:D1405),E1405)))</f>
        <v/>
      </c>
      <c r="F1406" t="str">
        <f>IF(טבלה13[[#This Row],[CycleNumber]]&lt;3,"",IF(טבלה13[[#This Row],[CycleNumber]]=3,MAX(D1404:D1406),IF(I1405=3,MAX(D1403:D1405),F1405)))</f>
        <v/>
      </c>
      <c r="G1406" t="str">
        <f>IF(OR(טבלה13[[#This Row],[CycleNumber]]&gt;B1407,B1407=""),IF(טבלה13[[#This Row],[מספר סטייה]]=3,MIN(D1404:D1406),טבלה13[[#This Row],[מינ קבוע]]),טבלה13[[#This Row],[מינ קבוע]])</f>
        <v/>
      </c>
      <c r="H1406" t="str">
        <f>IF(OR(טבלה13[[#This Row],[CycleNumber]]&gt;B1407,B1407=""),IF(טבלה13[[#This Row],[מספר סטייה]]=3,MAX(D1404:D1406),טבלה13[[#This Row],[מקס קבוע]]),טבלה13[[#This Row],[מקס קבוע]])</f>
        <v/>
      </c>
      <c r="I140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קבוע]]&lt;&gt;E1405,1,I1405+1),0))</f>
        <v/>
      </c>
      <c r="J1406" t="str">
        <f>IF(AND(טבלה13[[#This Row],[CycleNumber]]&lt;B1407,טבלה13[[#This Row],[מקס קבוע]]&lt;&gt;""),IF(OR(טבלה13[[#This Row],[מספר סטייה]]&lt;I1407,AND(טבלה13[[#This Row],[מספר סטייה]]=3,I1407=1)),0,1),"")</f>
        <v/>
      </c>
      <c r="K1406" t="str">
        <f>IF(טבלה13[[#This Row],[מקס קבוע]]&lt;&gt;"",טבלה13[[#This Row],[מקסימום]]-טבלה13[[#This Row],[מינימום]],"")</f>
        <v/>
      </c>
      <c r="L1406">
        <f>IF(IFERROR(LOOKUP(טבלה13[[#This Row],[ClientID]],פיבוט!$A$4:$A$121),FALSE)=טבלה13[[#This Row],[ClientID]],1,0)</f>
        <v>1</v>
      </c>
      <c r="M1406" t="str">
        <f>IF(OR(טבלה13[[#This Row],[ClientID]]=A1407),"",1)</f>
        <v/>
      </c>
      <c r="N1406" s="3" t="str">
        <f>IF(טבלה13[[#This Row],[טווח]]&lt;&gt;K1405,טבלה13[[#This Row],[טווח]],"")</f>
        <v/>
      </c>
      <c r="O1406" s="3" t="str">
        <f>IF(טבלה13[[#This Row],[מניית טווחים]]&lt;&gt;"",IF(OR(30&gt;טבלה13[[#This Row],[מקסימום]],30&lt;טבלה13[[#This Row],[מינימום]]),0,1),"")</f>
        <v/>
      </c>
    </row>
    <row r="1407" spans="1:15" x14ac:dyDescent="0.25">
      <c r="A1407" t="s">
        <v>150</v>
      </c>
      <c r="B1407">
        <v>3</v>
      </c>
      <c r="C1407">
        <v>26</v>
      </c>
      <c r="D1407">
        <f>טבלה13[[#This Row],[LengthofCycle]]+1</f>
        <v>27</v>
      </c>
      <c r="E1407">
        <f>IF(טבלה13[[#This Row],[CycleNumber]]&lt;3,"",IF(טבלה13[[#This Row],[CycleNumber]]=3,MIN(D1405:D1407),IF(I1406=3,MIN(D1404:D1406),E1406)))</f>
        <v>25</v>
      </c>
      <c r="F1407">
        <f>IF(טבלה13[[#This Row],[CycleNumber]]&lt;3,"",IF(טבלה13[[#This Row],[CycleNumber]]=3,MAX(D1405:D1407),IF(I1406=3,MAX(D1404:D1406),F1406)))</f>
        <v>30</v>
      </c>
      <c r="G1407">
        <f>IF(OR(טבלה13[[#This Row],[CycleNumber]]&gt;B1408,B1408=""),IF(טבלה13[[#This Row],[מספר סטייה]]=3,MIN(D1405:D1407),טבלה13[[#This Row],[מינ קבוע]]),טבלה13[[#This Row],[מינ קבוע]])</f>
        <v>25</v>
      </c>
      <c r="H1407">
        <f>IF(OR(טבלה13[[#This Row],[CycleNumber]]&gt;B1408,B1408=""),IF(טבלה13[[#This Row],[מספר סטייה]]=3,MAX(D1405:D1407),טבלה13[[#This Row],[מקס קבוע]]),טבלה13[[#This Row],[מקס קבוע]])</f>
        <v>30</v>
      </c>
      <c r="I140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קבוע]]&lt;&gt;E1406,1,I1406+1),0))</f>
        <v>0</v>
      </c>
      <c r="J1407">
        <f>IF(AND(טבלה13[[#This Row],[CycleNumber]]&lt;B1408,טבלה13[[#This Row],[מקס קבוע]]&lt;&gt;""),IF(OR(טבלה13[[#This Row],[מספר סטייה]]&lt;I1408,AND(טבלה13[[#This Row],[מספר סטייה]]=3,I1408=1)),0,1),"")</f>
        <v>1</v>
      </c>
      <c r="K1407">
        <f>IF(טבלה13[[#This Row],[מקס קבוע]]&lt;&gt;"",טבלה13[[#This Row],[מקסימום]]-טבלה13[[#This Row],[מינימום]],"")</f>
        <v>5</v>
      </c>
      <c r="L1407">
        <f>IF(IFERROR(LOOKUP(טבלה13[[#This Row],[ClientID]],פיבוט!$A$4:$A$121),FALSE)=טבלה13[[#This Row],[ClientID]],1,0)</f>
        <v>1</v>
      </c>
      <c r="M1407" t="str">
        <f>IF(OR(טבלה13[[#This Row],[ClientID]]=A1408),"",1)</f>
        <v/>
      </c>
      <c r="N1407" s="3">
        <f>IF(טבלה13[[#This Row],[טווח]]&lt;&gt;K1406,טבלה13[[#This Row],[טווח]],"")</f>
        <v>5</v>
      </c>
      <c r="O1407" s="3">
        <f>IF(טבלה13[[#This Row],[מניית טווחים]]&lt;&gt;"",IF(OR(30&gt;טבלה13[[#This Row],[מקסימום]],30&lt;טבלה13[[#This Row],[מינימום]]),0,1),"")</f>
        <v>1</v>
      </c>
    </row>
    <row r="1408" spans="1:15" x14ac:dyDescent="0.25">
      <c r="A1408" t="s">
        <v>150</v>
      </c>
      <c r="B1408">
        <v>4</v>
      </c>
      <c r="C1408">
        <v>25</v>
      </c>
      <c r="D1408">
        <f>טבלה13[[#This Row],[LengthofCycle]]+1</f>
        <v>26</v>
      </c>
      <c r="E1408">
        <f>IF(טבלה13[[#This Row],[CycleNumber]]&lt;3,"",IF(טבלה13[[#This Row],[CycleNumber]]=3,MIN(D1406:D1408),IF(I1407=3,MIN(D1405:D1407),E1407)))</f>
        <v>25</v>
      </c>
      <c r="F1408">
        <f>IF(טבלה13[[#This Row],[CycleNumber]]&lt;3,"",IF(טבלה13[[#This Row],[CycleNumber]]=3,MAX(D1406:D1408),IF(I1407=3,MAX(D1405:D1407),F1407)))</f>
        <v>30</v>
      </c>
      <c r="G1408">
        <f>IF(OR(טבלה13[[#This Row],[CycleNumber]]&gt;B1409,B1409=""),IF(טבלה13[[#This Row],[מספר סטייה]]=3,MIN(D1406:D1408),טבלה13[[#This Row],[מינ קבוע]]),טבלה13[[#This Row],[מינ קבוע]])</f>
        <v>25</v>
      </c>
      <c r="H1408">
        <f>IF(OR(טבלה13[[#This Row],[CycleNumber]]&gt;B1409,B1409=""),IF(טבלה13[[#This Row],[מספר סטייה]]=3,MAX(D1406:D1408),טבלה13[[#This Row],[מקס קבוע]]),טבלה13[[#This Row],[מקס קבוע]])</f>
        <v>30</v>
      </c>
      <c r="I140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קבוע]]&lt;&gt;E1407,1,I1407+1),0))</f>
        <v>0</v>
      </c>
      <c r="J1408">
        <f>IF(AND(טבלה13[[#This Row],[CycleNumber]]&lt;B1409,טבלה13[[#This Row],[מקס קבוע]]&lt;&gt;""),IF(OR(טבלה13[[#This Row],[מספר סטייה]]&lt;I1409,AND(טבלה13[[#This Row],[מספר סטייה]]=3,I1409=1)),0,1),"")</f>
        <v>0</v>
      </c>
      <c r="K1408">
        <f>IF(טבלה13[[#This Row],[מקס קבוע]]&lt;&gt;"",טבלה13[[#This Row],[מקסימום]]-טבלה13[[#This Row],[מינימום]],"")</f>
        <v>5</v>
      </c>
      <c r="L1408">
        <f>IF(IFERROR(LOOKUP(טבלה13[[#This Row],[ClientID]],פיבוט!$A$4:$A$121),FALSE)=טבלה13[[#This Row],[ClientID]],1,0)</f>
        <v>1</v>
      </c>
      <c r="M1408" t="str">
        <f>IF(OR(טבלה13[[#This Row],[ClientID]]=A1409),"",1)</f>
        <v/>
      </c>
      <c r="N1408" s="3" t="str">
        <f>IF(טבלה13[[#This Row],[טווח]]&lt;&gt;K1407,טבלה13[[#This Row],[טווח]],"")</f>
        <v/>
      </c>
      <c r="O1408" s="3" t="str">
        <f>IF(טבלה13[[#This Row],[מניית טווחים]]&lt;&gt;"",IF(OR(30&gt;טבלה13[[#This Row],[מקסימום]],30&lt;טבלה13[[#This Row],[מינימום]]),0,1),"")</f>
        <v/>
      </c>
    </row>
    <row r="1409" spans="1:15" x14ac:dyDescent="0.25">
      <c r="A1409" t="s">
        <v>150</v>
      </c>
      <c r="B1409">
        <v>5</v>
      </c>
      <c r="C1409">
        <v>31</v>
      </c>
      <c r="D1409">
        <f>טבלה13[[#This Row],[LengthofCycle]]+1</f>
        <v>32</v>
      </c>
      <c r="E1409">
        <f>IF(טבלה13[[#This Row],[CycleNumber]]&lt;3,"",IF(טבלה13[[#This Row],[CycleNumber]]=3,MIN(D1407:D1409),IF(I1408=3,MIN(D1406:D1408),E1408)))</f>
        <v>25</v>
      </c>
      <c r="F1409">
        <f>IF(טבלה13[[#This Row],[CycleNumber]]&lt;3,"",IF(טבלה13[[#This Row],[CycleNumber]]=3,MAX(D1407:D1409),IF(I1408=3,MAX(D1406:D1408),F1408)))</f>
        <v>30</v>
      </c>
      <c r="G1409">
        <f>IF(OR(טבלה13[[#This Row],[CycleNumber]]&gt;B1410,B1410=""),IF(טבלה13[[#This Row],[מספר סטייה]]=3,MIN(D1407:D1409),טבלה13[[#This Row],[מינ קבוע]]),טבלה13[[#This Row],[מינ קבוע]])</f>
        <v>25</v>
      </c>
      <c r="H1409">
        <f>IF(OR(טבלה13[[#This Row],[CycleNumber]]&gt;B1410,B1410=""),IF(טבלה13[[#This Row],[מספר סטייה]]=3,MAX(D1407:D1409),טבלה13[[#This Row],[מקס קבוע]]),טבלה13[[#This Row],[מקס קבוע]])</f>
        <v>30</v>
      </c>
      <c r="I140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קבוע]]&lt;&gt;E1408,1,I1408+1),0))</f>
        <v>1</v>
      </c>
      <c r="J1409">
        <f>IF(AND(טבלה13[[#This Row],[CycleNumber]]&lt;B1410,טבלה13[[#This Row],[מקס קבוע]]&lt;&gt;""),IF(OR(טבלה13[[#This Row],[מספר סטייה]]&lt;I1410,AND(טבלה13[[#This Row],[מספר סטייה]]=3,I1410=1)),0,1),"")</f>
        <v>1</v>
      </c>
      <c r="K1409">
        <f>IF(טבלה13[[#This Row],[מקס קבוע]]&lt;&gt;"",טבלה13[[#This Row],[מקסימום]]-טבלה13[[#This Row],[מינימום]],"")</f>
        <v>5</v>
      </c>
      <c r="L1409">
        <f>IF(IFERROR(LOOKUP(טבלה13[[#This Row],[ClientID]],פיבוט!$A$4:$A$121),FALSE)=טבלה13[[#This Row],[ClientID]],1,0)</f>
        <v>1</v>
      </c>
      <c r="M1409" t="str">
        <f>IF(OR(טבלה13[[#This Row],[ClientID]]=A1410),"",1)</f>
        <v/>
      </c>
      <c r="N1409" s="3" t="str">
        <f>IF(טבלה13[[#This Row],[טווח]]&lt;&gt;K1408,טבלה13[[#This Row],[טווח]],"")</f>
        <v/>
      </c>
      <c r="O1409" s="3" t="str">
        <f>IF(טבלה13[[#This Row],[מניית טווחים]]&lt;&gt;"",IF(OR(30&gt;טבלה13[[#This Row],[מקסימום]],30&lt;טבלה13[[#This Row],[מינימום]]),0,1),"")</f>
        <v/>
      </c>
    </row>
    <row r="1410" spans="1:15" x14ac:dyDescent="0.25">
      <c r="A1410" t="s">
        <v>150</v>
      </c>
      <c r="B1410">
        <v>6</v>
      </c>
      <c r="C1410">
        <v>25</v>
      </c>
      <c r="D1410">
        <f>טבלה13[[#This Row],[LengthofCycle]]+1</f>
        <v>26</v>
      </c>
      <c r="E1410">
        <f>IF(טבלה13[[#This Row],[CycleNumber]]&lt;3,"",IF(טבלה13[[#This Row],[CycleNumber]]=3,MIN(D1408:D1410),IF(I1409=3,MIN(D1407:D1409),E1409)))</f>
        <v>25</v>
      </c>
      <c r="F1410">
        <f>IF(טבלה13[[#This Row],[CycleNumber]]&lt;3,"",IF(טבלה13[[#This Row],[CycleNumber]]=3,MAX(D1408:D1410),IF(I1409=3,MAX(D1407:D1409),F1409)))</f>
        <v>30</v>
      </c>
      <c r="G1410">
        <f>IF(OR(טבלה13[[#This Row],[CycleNumber]]&gt;B1411,B1411=""),IF(טבלה13[[#This Row],[מספר סטייה]]=3,MIN(D1408:D1410),טבלה13[[#This Row],[מינ קבוע]]),טבלה13[[#This Row],[מינ קבוע]])</f>
        <v>25</v>
      </c>
      <c r="H1410">
        <f>IF(OR(טבלה13[[#This Row],[CycleNumber]]&gt;B1411,B1411=""),IF(טבלה13[[#This Row],[מספר סטייה]]=3,MAX(D1408:D1410),טבלה13[[#This Row],[מקס קבוע]]),טבלה13[[#This Row],[מקס קבוע]])</f>
        <v>30</v>
      </c>
      <c r="I141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קבוע]]&lt;&gt;E1409,1,I1409+1),0))</f>
        <v>0</v>
      </c>
      <c r="J1410">
        <f>IF(AND(טבלה13[[#This Row],[CycleNumber]]&lt;B1411,טבלה13[[#This Row],[מקס קבוע]]&lt;&gt;""),IF(OR(טבלה13[[#This Row],[מספר סטייה]]&lt;I1411,AND(טבלה13[[#This Row],[מספר סטייה]]=3,I1411=1)),0,1),"")</f>
        <v>1</v>
      </c>
      <c r="K1410">
        <f>IF(טבלה13[[#This Row],[מקס קבוע]]&lt;&gt;"",טבלה13[[#This Row],[מקסימום]]-טבלה13[[#This Row],[מינימום]],"")</f>
        <v>5</v>
      </c>
      <c r="L1410">
        <f>IF(IFERROR(LOOKUP(טבלה13[[#This Row],[ClientID]],פיבוט!$A$4:$A$121),FALSE)=טבלה13[[#This Row],[ClientID]],1,0)</f>
        <v>1</v>
      </c>
      <c r="M1410" t="str">
        <f>IF(OR(טבלה13[[#This Row],[ClientID]]=A1411),"",1)</f>
        <v/>
      </c>
      <c r="N1410" s="3" t="str">
        <f>IF(טבלה13[[#This Row],[טווח]]&lt;&gt;K1409,טבלה13[[#This Row],[טווח]],"")</f>
        <v/>
      </c>
      <c r="O1410" s="3" t="str">
        <f>IF(טבלה13[[#This Row],[מניית טווחים]]&lt;&gt;"",IF(OR(30&gt;טבלה13[[#This Row],[מקסימום]],30&lt;טבלה13[[#This Row],[מינימום]]),0,1),"")</f>
        <v/>
      </c>
    </row>
    <row r="1411" spans="1:15" x14ac:dyDescent="0.25">
      <c r="A1411" t="s">
        <v>150</v>
      </c>
      <c r="B1411">
        <v>7</v>
      </c>
      <c r="C1411">
        <v>26</v>
      </c>
      <c r="D1411">
        <f>טבלה13[[#This Row],[LengthofCycle]]+1</f>
        <v>27</v>
      </c>
      <c r="E1411">
        <f>IF(טבלה13[[#This Row],[CycleNumber]]&lt;3,"",IF(טבלה13[[#This Row],[CycleNumber]]=3,MIN(D1409:D1411),IF(I1410=3,MIN(D1408:D1410),E1410)))</f>
        <v>25</v>
      </c>
      <c r="F1411">
        <f>IF(טבלה13[[#This Row],[CycleNumber]]&lt;3,"",IF(טבלה13[[#This Row],[CycleNumber]]=3,MAX(D1409:D1411),IF(I1410=3,MAX(D1408:D1410),F1410)))</f>
        <v>30</v>
      </c>
      <c r="G1411">
        <f>IF(OR(טבלה13[[#This Row],[CycleNumber]]&gt;B1412,B1412=""),IF(טבלה13[[#This Row],[מספר סטייה]]=3,MIN(D1409:D1411),טבלה13[[#This Row],[מינ קבוע]]),טבלה13[[#This Row],[מינ קבוע]])</f>
        <v>25</v>
      </c>
      <c r="H1411">
        <f>IF(OR(טבלה13[[#This Row],[CycleNumber]]&gt;B1412,B1412=""),IF(טבלה13[[#This Row],[מספר סטייה]]=3,MAX(D1409:D1411),טבלה13[[#This Row],[מקס קבוע]]),טבלה13[[#This Row],[מקס קבוע]])</f>
        <v>30</v>
      </c>
      <c r="I141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קבוע]]&lt;&gt;E1410,1,I1410+1),0))</f>
        <v>0</v>
      </c>
      <c r="J1411">
        <f>IF(AND(טבלה13[[#This Row],[CycleNumber]]&lt;B1412,טבלה13[[#This Row],[מקס קבוע]]&lt;&gt;""),IF(OR(טבלה13[[#This Row],[מספר סטייה]]&lt;I1412,AND(טבלה13[[#This Row],[מספר סטייה]]=3,I1412=1)),0,1),"")</f>
        <v>1</v>
      </c>
      <c r="K1411">
        <f>IF(טבלה13[[#This Row],[מקס קבוע]]&lt;&gt;"",טבלה13[[#This Row],[מקסימום]]-טבלה13[[#This Row],[מינימום]],"")</f>
        <v>5</v>
      </c>
      <c r="L1411">
        <f>IF(IFERROR(LOOKUP(טבלה13[[#This Row],[ClientID]],פיבוט!$A$4:$A$121),FALSE)=טבלה13[[#This Row],[ClientID]],1,0)</f>
        <v>1</v>
      </c>
      <c r="M1411" t="str">
        <f>IF(OR(טבלה13[[#This Row],[ClientID]]=A1412),"",1)</f>
        <v/>
      </c>
      <c r="N1411" s="3" t="str">
        <f>IF(טבלה13[[#This Row],[טווח]]&lt;&gt;K1410,טבלה13[[#This Row],[טווח]],"")</f>
        <v/>
      </c>
      <c r="O1411" s="3" t="str">
        <f>IF(טבלה13[[#This Row],[מניית טווחים]]&lt;&gt;"",IF(OR(30&gt;טבלה13[[#This Row],[מקסימום]],30&lt;טבלה13[[#This Row],[מינימום]]),0,1),"")</f>
        <v/>
      </c>
    </row>
    <row r="1412" spans="1:15" x14ac:dyDescent="0.25">
      <c r="A1412" t="s">
        <v>150</v>
      </c>
      <c r="B1412">
        <v>8</v>
      </c>
      <c r="C1412">
        <v>27</v>
      </c>
      <c r="D1412">
        <f>טבלה13[[#This Row],[LengthofCycle]]+1</f>
        <v>28</v>
      </c>
      <c r="E1412">
        <f>IF(טבלה13[[#This Row],[CycleNumber]]&lt;3,"",IF(טבלה13[[#This Row],[CycleNumber]]=3,MIN(D1410:D1412),IF(I1411=3,MIN(D1409:D1411),E1411)))</f>
        <v>25</v>
      </c>
      <c r="F1412">
        <f>IF(טבלה13[[#This Row],[CycleNumber]]&lt;3,"",IF(טבלה13[[#This Row],[CycleNumber]]=3,MAX(D1410:D1412),IF(I1411=3,MAX(D1409:D1411),F1411)))</f>
        <v>30</v>
      </c>
      <c r="G1412">
        <f>IF(OR(טבלה13[[#This Row],[CycleNumber]]&gt;B1413,B1413=""),IF(טבלה13[[#This Row],[מספר סטייה]]=3,MIN(D1410:D1412),טבלה13[[#This Row],[מינ קבוע]]),טבלה13[[#This Row],[מינ קבוע]])</f>
        <v>25</v>
      </c>
      <c r="H1412">
        <f>IF(OR(טבלה13[[#This Row],[CycleNumber]]&gt;B1413,B1413=""),IF(טבלה13[[#This Row],[מספר סטייה]]=3,MAX(D1410:D1412),טבלה13[[#This Row],[מקס קבוע]]),טבלה13[[#This Row],[מקס קבוע]])</f>
        <v>30</v>
      </c>
      <c r="I141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קבוע]]&lt;&gt;E1411,1,I1411+1),0))</f>
        <v>0</v>
      </c>
      <c r="J1412">
        <f>IF(AND(טבלה13[[#This Row],[CycleNumber]]&lt;B1413,טבלה13[[#This Row],[מקס קבוע]]&lt;&gt;""),IF(OR(טבלה13[[#This Row],[מספר סטייה]]&lt;I1413,AND(טבלה13[[#This Row],[מספר סטייה]]=3,I1413=1)),0,1),"")</f>
        <v>1</v>
      </c>
      <c r="K1412">
        <f>IF(טבלה13[[#This Row],[מקס קבוע]]&lt;&gt;"",טבלה13[[#This Row],[מקסימום]]-טבלה13[[#This Row],[מינימום]],"")</f>
        <v>5</v>
      </c>
      <c r="L1412">
        <f>IF(IFERROR(LOOKUP(טבלה13[[#This Row],[ClientID]],פיבוט!$A$4:$A$121),FALSE)=טבלה13[[#This Row],[ClientID]],1,0)</f>
        <v>1</v>
      </c>
      <c r="M1412" t="str">
        <f>IF(OR(טבלה13[[#This Row],[ClientID]]=A1413),"",1)</f>
        <v/>
      </c>
      <c r="N1412" s="3" t="str">
        <f>IF(טבלה13[[#This Row],[טווח]]&lt;&gt;K1411,טבלה13[[#This Row],[טווח]],"")</f>
        <v/>
      </c>
      <c r="O1412" s="3" t="str">
        <f>IF(טבלה13[[#This Row],[מניית טווחים]]&lt;&gt;"",IF(OR(30&gt;טבלה13[[#This Row],[מקסימום]],30&lt;טבלה13[[#This Row],[מינימום]]),0,1),"")</f>
        <v/>
      </c>
    </row>
    <row r="1413" spans="1:15" x14ac:dyDescent="0.25">
      <c r="A1413" t="s">
        <v>150</v>
      </c>
      <c r="B1413">
        <v>9</v>
      </c>
      <c r="C1413">
        <v>26</v>
      </c>
      <c r="D1413">
        <f>טבלה13[[#This Row],[LengthofCycle]]+1</f>
        <v>27</v>
      </c>
      <c r="E1413">
        <f>IF(טבלה13[[#This Row],[CycleNumber]]&lt;3,"",IF(טבלה13[[#This Row],[CycleNumber]]=3,MIN(D1411:D1413),IF(I1412=3,MIN(D1410:D1412),E1412)))</f>
        <v>25</v>
      </c>
      <c r="F1413">
        <f>IF(טבלה13[[#This Row],[CycleNumber]]&lt;3,"",IF(טבלה13[[#This Row],[CycleNumber]]=3,MAX(D1411:D1413),IF(I1412=3,MAX(D1410:D1412),F1412)))</f>
        <v>30</v>
      </c>
      <c r="G1413">
        <f>IF(OR(טבלה13[[#This Row],[CycleNumber]]&gt;B1414,B1414=""),IF(טבלה13[[#This Row],[מספר סטייה]]=3,MIN(D1411:D1413),טבלה13[[#This Row],[מינ קבוע]]),טבלה13[[#This Row],[מינ קבוע]])</f>
        <v>25</v>
      </c>
      <c r="H1413">
        <f>IF(OR(טבלה13[[#This Row],[CycleNumber]]&gt;B1414,B1414=""),IF(טבלה13[[#This Row],[מספר סטייה]]=3,MAX(D1411:D1413),טבלה13[[#This Row],[מקס קבוע]]),טבלה13[[#This Row],[מקס קבוע]])</f>
        <v>30</v>
      </c>
      <c r="I141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קבוע]]&lt;&gt;E1412,1,I1412+1),0))</f>
        <v>0</v>
      </c>
      <c r="J1413">
        <f>IF(AND(טבלה13[[#This Row],[CycleNumber]]&lt;B1414,טבלה13[[#This Row],[מקס קבוע]]&lt;&gt;""),IF(OR(טבלה13[[#This Row],[מספר סטייה]]&lt;I1414,AND(טבלה13[[#This Row],[מספר סטייה]]=3,I1414=1)),0,1),"")</f>
        <v>1</v>
      </c>
      <c r="K1413">
        <f>IF(טבלה13[[#This Row],[מקס קבוע]]&lt;&gt;"",טבלה13[[#This Row],[מקסימום]]-טבלה13[[#This Row],[מינימום]],"")</f>
        <v>5</v>
      </c>
      <c r="L1413">
        <f>IF(IFERROR(LOOKUP(טבלה13[[#This Row],[ClientID]],פיבוט!$A$4:$A$121),FALSE)=טבלה13[[#This Row],[ClientID]],1,0)</f>
        <v>1</v>
      </c>
      <c r="M1413" t="str">
        <f>IF(OR(טבלה13[[#This Row],[ClientID]]=A1414),"",1)</f>
        <v/>
      </c>
      <c r="N1413" s="3" t="str">
        <f>IF(טבלה13[[#This Row],[טווח]]&lt;&gt;K1412,טבלה13[[#This Row],[טווח]],"")</f>
        <v/>
      </c>
      <c r="O1413" s="3" t="str">
        <f>IF(טבלה13[[#This Row],[מניית טווחים]]&lt;&gt;"",IF(OR(30&gt;טבלה13[[#This Row],[מקסימום]],30&lt;טבלה13[[#This Row],[מינימום]]),0,1),"")</f>
        <v/>
      </c>
    </row>
    <row r="1414" spans="1:15" x14ac:dyDescent="0.25">
      <c r="A1414" t="s">
        <v>150</v>
      </c>
      <c r="B1414">
        <v>10</v>
      </c>
      <c r="C1414">
        <v>26</v>
      </c>
      <c r="D1414">
        <f>טבלה13[[#This Row],[LengthofCycle]]+1</f>
        <v>27</v>
      </c>
      <c r="E1414">
        <f>IF(טבלה13[[#This Row],[CycleNumber]]&lt;3,"",IF(טבלה13[[#This Row],[CycleNumber]]=3,MIN(D1412:D1414),IF(I1413=3,MIN(D1411:D1413),E1413)))</f>
        <v>25</v>
      </c>
      <c r="F1414">
        <f>IF(טבלה13[[#This Row],[CycleNumber]]&lt;3,"",IF(טבלה13[[#This Row],[CycleNumber]]=3,MAX(D1412:D1414),IF(I1413=3,MAX(D1411:D1413),F1413)))</f>
        <v>30</v>
      </c>
      <c r="G1414">
        <f>IF(OR(טבלה13[[#This Row],[CycleNumber]]&gt;B1415,B1415=""),IF(טבלה13[[#This Row],[מספר סטייה]]=3,MIN(D1412:D1414),טבלה13[[#This Row],[מינ קבוע]]),טבלה13[[#This Row],[מינ קבוע]])</f>
        <v>25</v>
      </c>
      <c r="H1414">
        <f>IF(OR(טבלה13[[#This Row],[CycleNumber]]&gt;B1415,B1415=""),IF(טבלה13[[#This Row],[מספר סטייה]]=3,MAX(D1412:D1414),טבלה13[[#This Row],[מקס קבוע]]),טבלה13[[#This Row],[מקס קבוע]])</f>
        <v>30</v>
      </c>
      <c r="I141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קבוע]]&lt;&gt;E1413,1,I1413+1),0))</f>
        <v>0</v>
      </c>
      <c r="J1414">
        <f>IF(AND(טבלה13[[#This Row],[CycleNumber]]&lt;B1415,טבלה13[[#This Row],[מקס קבוע]]&lt;&gt;""),IF(OR(טבלה13[[#This Row],[מספר סטייה]]&lt;I1415,AND(טבלה13[[#This Row],[מספר סטייה]]=3,I1415=1)),0,1),"")</f>
        <v>1</v>
      </c>
      <c r="K1414">
        <f>IF(טבלה13[[#This Row],[מקס קבוע]]&lt;&gt;"",טבלה13[[#This Row],[מקסימום]]-טבלה13[[#This Row],[מינימום]],"")</f>
        <v>5</v>
      </c>
      <c r="L1414">
        <f>IF(IFERROR(LOOKUP(טבלה13[[#This Row],[ClientID]],פיבוט!$A$4:$A$121),FALSE)=טבלה13[[#This Row],[ClientID]],1,0)</f>
        <v>1</v>
      </c>
      <c r="M1414" t="str">
        <f>IF(OR(טבלה13[[#This Row],[ClientID]]=A1415),"",1)</f>
        <v/>
      </c>
      <c r="N1414" s="3" t="str">
        <f>IF(טבלה13[[#This Row],[טווח]]&lt;&gt;K1413,טבלה13[[#This Row],[טווח]],"")</f>
        <v/>
      </c>
      <c r="O1414" s="3" t="str">
        <f>IF(טבלה13[[#This Row],[מניית טווחים]]&lt;&gt;"",IF(OR(30&gt;טבלה13[[#This Row],[מקסימום]],30&lt;טבלה13[[#This Row],[מינימום]]),0,1),"")</f>
        <v/>
      </c>
    </row>
    <row r="1415" spans="1:15" x14ac:dyDescent="0.25">
      <c r="A1415" t="s">
        <v>150</v>
      </c>
      <c r="B1415">
        <v>11</v>
      </c>
      <c r="C1415">
        <v>24</v>
      </c>
      <c r="D1415">
        <f>טבלה13[[#This Row],[LengthofCycle]]+1</f>
        <v>25</v>
      </c>
      <c r="E1415">
        <f>IF(טבלה13[[#This Row],[CycleNumber]]&lt;3,"",IF(טבלה13[[#This Row],[CycleNumber]]=3,MIN(D1413:D1415),IF(I1414=3,MIN(D1412:D1414),E1414)))</f>
        <v>25</v>
      </c>
      <c r="F1415">
        <f>IF(טבלה13[[#This Row],[CycleNumber]]&lt;3,"",IF(טבלה13[[#This Row],[CycleNumber]]=3,MAX(D1413:D1415),IF(I1414=3,MAX(D1412:D1414),F1414)))</f>
        <v>30</v>
      </c>
      <c r="G1415">
        <f>IF(OR(טבלה13[[#This Row],[CycleNumber]]&gt;B1416,B1416=""),IF(טבלה13[[#This Row],[מספר סטייה]]=3,MIN(D1413:D1415),טבלה13[[#This Row],[מינ קבוע]]),טבלה13[[#This Row],[מינ קבוע]])</f>
        <v>25</v>
      </c>
      <c r="H1415">
        <f>IF(OR(טבלה13[[#This Row],[CycleNumber]]&gt;B1416,B1416=""),IF(טבלה13[[#This Row],[מספר סטייה]]=3,MAX(D1413:D1415),טבלה13[[#This Row],[מקס קבוע]]),טבלה13[[#This Row],[מקס קבוע]])</f>
        <v>30</v>
      </c>
      <c r="I141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קבוע]]&lt;&gt;E1414,1,I1414+1),0))</f>
        <v>0</v>
      </c>
      <c r="J1415">
        <f>IF(AND(טבלה13[[#This Row],[CycleNumber]]&lt;B1416,טבלה13[[#This Row],[מקס קבוע]]&lt;&gt;""),IF(OR(טבלה13[[#This Row],[מספר סטייה]]&lt;I1416,AND(טבלה13[[#This Row],[מספר סטייה]]=3,I1416=1)),0,1),"")</f>
        <v>1</v>
      </c>
      <c r="K1415">
        <f>IF(טבלה13[[#This Row],[מקס קבוע]]&lt;&gt;"",טבלה13[[#This Row],[מקסימום]]-טבלה13[[#This Row],[מינימום]],"")</f>
        <v>5</v>
      </c>
      <c r="L1415">
        <f>IF(IFERROR(LOOKUP(טבלה13[[#This Row],[ClientID]],פיבוט!$A$4:$A$121),FALSE)=טבלה13[[#This Row],[ClientID]],1,0)</f>
        <v>1</v>
      </c>
      <c r="M1415" t="str">
        <f>IF(OR(טבלה13[[#This Row],[ClientID]]=A1416),"",1)</f>
        <v/>
      </c>
      <c r="N1415" s="3" t="str">
        <f>IF(טבלה13[[#This Row],[טווח]]&lt;&gt;K1414,טבלה13[[#This Row],[טווח]],"")</f>
        <v/>
      </c>
      <c r="O1415" s="3" t="str">
        <f>IF(טבלה13[[#This Row],[מניית טווחים]]&lt;&gt;"",IF(OR(30&gt;טבלה13[[#This Row],[מקסימום]],30&lt;טבלה13[[#This Row],[מינימום]]),0,1),"")</f>
        <v/>
      </c>
    </row>
    <row r="1416" spans="1:15" x14ac:dyDescent="0.25">
      <c r="A1416" t="s">
        <v>150</v>
      </c>
      <c r="B1416">
        <v>12</v>
      </c>
      <c r="C1416">
        <v>26</v>
      </c>
      <c r="D1416">
        <f>טבלה13[[#This Row],[LengthofCycle]]+1</f>
        <v>27</v>
      </c>
      <c r="E1416">
        <f>IF(טבלה13[[#This Row],[CycleNumber]]&lt;3,"",IF(טבלה13[[#This Row],[CycleNumber]]=3,MIN(D1414:D1416),IF(I1415=3,MIN(D1413:D1415),E1415)))</f>
        <v>25</v>
      </c>
      <c r="F1416">
        <f>IF(טבלה13[[#This Row],[CycleNumber]]&lt;3,"",IF(טבלה13[[#This Row],[CycleNumber]]=3,MAX(D1414:D1416),IF(I1415=3,MAX(D1413:D1415),F1415)))</f>
        <v>30</v>
      </c>
      <c r="G1416">
        <f>IF(OR(טבלה13[[#This Row],[CycleNumber]]&gt;B1417,B1417=""),IF(טבלה13[[#This Row],[מספר סטייה]]=3,MIN(D1414:D1416),טבלה13[[#This Row],[מינ קבוע]]),טבלה13[[#This Row],[מינ קבוע]])</f>
        <v>25</v>
      </c>
      <c r="H1416">
        <f>IF(OR(טבלה13[[#This Row],[CycleNumber]]&gt;B1417,B1417=""),IF(טבלה13[[#This Row],[מספר סטייה]]=3,MAX(D1414:D1416),טבלה13[[#This Row],[מקס קבוע]]),טבלה13[[#This Row],[מקס קבוע]])</f>
        <v>30</v>
      </c>
      <c r="I141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קבוע]]&lt;&gt;E1415,1,I1415+1),0))</f>
        <v>0</v>
      </c>
      <c r="J1416">
        <f>IF(AND(טבלה13[[#This Row],[CycleNumber]]&lt;B1417,טבלה13[[#This Row],[מקס קבוע]]&lt;&gt;""),IF(OR(טבלה13[[#This Row],[מספר סטייה]]&lt;I1417,AND(טבלה13[[#This Row],[מספר סטייה]]=3,I1417=1)),0,1),"")</f>
        <v>1</v>
      </c>
      <c r="K1416">
        <f>IF(טבלה13[[#This Row],[מקס קבוע]]&lt;&gt;"",טבלה13[[#This Row],[מקסימום]]-טבלה13[[#This Row],[מינימום]],"")</f>
        <v>5</v>
      </c>
      <c r="L1416">
        <f>IF(IFERROR(LOOKUP(טבלה13[[#This Row],[ClientID]],פיבוט!$A$4:$A$121),FALSE)=טבלה13[[#This Row],[ClientID]],1,0)</f>
        <v>1</v>
      </c>
      <c r="M1416" t="str">
        <f>IF(OR(טבלה13[[#This Row],[ClientID]]=A1417),"",1)</f>
        <v/>
      </c>
      <c r="N1416" s="3" t="str">
        <f>IF(טבלה13[[#This Row],[טווח]]&lt;&gt;K1415,טבלה13[[#This Row],[טווח]],"")</f>
        <v/>
      </c>
      <c r="O1416" s="3" t="str">
        <f>IF(טבלה13[[#This Row],[מניית טווחים]]&lt;&gt;"",IF(OR(30&gt;טבלה13[[#This Row],[מקסימום]],30&lt;טבלה13[[#This Row],[מינימום]]),0,1),"")</f>
        <v/>
      </c>
    </row>
    <row r="1417" spans="1:15" x14ac:dyDescent="0.25">
      <c r="A1417" t="s">
        <v>150</v>
      </c>
      <c r="B1417">
        <v>13</v>
      </c>
      <c r="C1417">
        <v>29</v>
      </c>
      <c r="D1417">
        <f>טבלה13[[#This Row],[LengthofCycle]]+1</f>
        <v>30</v>
      </c>
      <c r="E1417">
        <f>IF(טבלה13[[#This Row],[CycleNumber]]&lt;3,"",IF(טבלה13[[#This Row],[CycleNumber]]=3,MIN(D1415:D1417),IF(I1416=3,MIN(D1414:D1416),E1416)))</f>
        <v>25</v>
      </c>
      <c r="F1417">
        <f>IF(טבלה13[[#This Row],[CycleNumber]]&lt;3,"",IF(טבלה13[[#This Row],[CycleNumber]]=3,MAX(D1415:D1417),IF(I1416=3,MAX(D1414:D1416),F1416)))</f>
        <v>30</v>
      </c>
      <c r="G1417">
        <f>IF(OR(טבלה13[[#This Row],[CycleNumber]]&gt;B1418,B1418=""),IF(טבלה13[[#This Row],[מספר סטייה]]=3,MIN(D1415:D1417),טבלה13[[#This Row],[מינ קבוע]]),טבלה13[[#This Row],[מינ קבוע]])</f>
        <v>25</v>
      </c>
      <c r="H1417">
        <f>IF(OR(טבלה13[[#This Row],[CycleNumber]]&gt;B1418,B1418=""),IF(טבלה13[[#This Row],[מספר סטייה]]=3,MAX(D1415:D1417),טבלה13[[#This Row],[מקס קבוע]]),טבלה13[[#This Row],[מקס קבוע]])</f>
        <v>30</v>
      </c>
      <c r="I141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קבוע]]&lt;&gt;E1416,1,I1416+1),0))</f>
        <v>0</v>
      </c>
      <c r="J1417">
        <f>IF(AND(טבלה13[[#This Row],[CycleNumber]]&lt;B1418,טבלה13[[#This Row],[מקס קבוע]]&lt;&gt;""),IF(OR(טבלה13[[#This Row],[מספר סטייה]]&lt;I1418,AND(טבלה13[[#This Row],[מספר סטייה]]=3,I1418=1)),0,1),"")</f>
        <v>1</v>
      </c>
      <c r="K1417">
        <f>IF(טבלה13[[#This Row],[מקס קבוע]]&lt;&gt;"",טבלה13[[#This Row],[מקסימום]]-טבלה13[[#This Row],[מינימום]],"")</f>
        <v>5</v>
      </c>
      <c r="L1417">
        <f>IF(IFERROR(LOOKUP(טבלה13[[#This Row],[ClientID]],פיבוט!$A$4:$A$121),FALSE)=טבלה13[[#This Row],[ClientID]],1,0)</f>
        <v>1</v>
      </c>
      <c r="M1417" t="str">
        <f>IF(OR(טבלה13[[#This Row],[ClientID]]=A1418),"",1)</f>
        <v/>
      </c>
      <c r="N1417" s="3" t="str">
        <f>IF(טבלה13[[#This Row],[טווח]]&lt;&gt;K1416,טבלה13[[#This Row],[טווח]],"")</f>
        <v/>
      </c>
      <c r="O1417" s="3" t="str">
        <f>IF(טבלה13[[#This Row],[מניית טווחים]]&lt;&gt;"",IF(OR(30&gt;טבלה13[[#This Row],[מקסימום]],30&lt;טבלה13[[#This Row],[מינימום]]),0,1),"")</f>
        <v/>
      </c>
    </row>
    <row r="1418" spans="1:15" x14ac:dyDescent="0.25">
      <c r="A1418" t="s">
        <v>150</v>
      </c>
      <c r="B1418">
        <v>14</v>
      </c>
      <c r="C1418">
        <v>25</v>
      </c>
      <c r="D1418">
        <f>טבלה13[[#This Row],[LengthofCycle]]+1</f>
        <v>26</v>
      </c>
      <c r="E1418">
        <f>IF(טבלה13[[#This Row],[CycleNumber]]&lt;3,"",IF(טבלה13[[#This Row],[CycleNumber]]=3,MIN(D1416:D1418),IF(I1417=3,MIN(D1415:D1417),E1417)))</f>
        <v>25</v>
      </c>
      <c r="F1418">
        <f>IF(טבלה13[[#This Row],[CycleNumber]]&lt;3,"",IF(טבלה13[[#This Row],[CycleNumber]]=3,MAX(D1416:D1418),IF(I1417=3,MAX(D1415:D1417),F1417)))</f>
        <v>30</v>
      </c>
      <c r="G1418">
        <f>IF(OR(טבלה13[[#This Row],[CycleNumber]]&gt;B1419,B1419=""),IF(טבלה13[[#This Row],[מספר סטייה]]=3,MIN(D1416:D1418),טבלה13[[#This Row],[מינ קבוע]]),טבלה13[[#This Row],[מינ קבוע]])</f>
        <v>25</v>
      </c>
      <c r="H1418">
        <f>IF(OR(טבלה13[[#This Row],[CycleNumber]]&gt;B1419,B1419=""),IF(טבלה13[[#This Row],[מספר סטייה]]=3,MAX(D1416:D1418),טבלה13[[#This Row],[מקס קבוע]]),טבלה13[[#This Row],[מקס קבוע]])</f>
        <v>30</v>
      </c>
      <c r="I141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קבוע]]&lt;&gt;E1417,1,I1417+1),0))</f>
        <v>0</v>
      </c>
      <c r="J1418">
        <f>IF(AND(טבלה13[[#This Row],[CycleNumber]]&lt;B1419,טבלה13[[#This Row],[מקס קבוע]]&lt;&gt;""),IF(OR(טבלה13[[#This Row],[מספר סטייה]]&lt;I1419,AND(טבלה13[[#This Row],[מספר סטייה]]=3,I1419=1)),0,1),"")</f>
        <v>1</v>
      </c>
      <c r="K1418">
        <f>IF(טבלה13[[#This Row],[מקס קבוע]]&lt;&gt;"",טבלה13[[#This Row],[מקסימום]]-טבלה13[[#This Row],[מינימום]],"")</f>
        <v>5</v>
      </c>
      <c r="L1418">
        <f>IF(IFERROR(LOOKUP(טבלה13[[#This Row],[ClientID]],פיבוט!$A$4:$A$121),FALSE)=טבלה13[[#This Row],[ClientID]],1,0)</f>
        <v>1</v>
      </c>
      <c r="M1418" t="str">
        <f>IF(OR(טבלה13[[#This Row],[ClientID]]=A1419),"",1)</f>
        <v/>
      </c>
      <c r="N1418" s="3" t="str">
        <f>IF(טבלה13[[#This Row],[טווח]]&lt;&gt;K1417,טבלה13[[#This Row],[טווח]],"")</f>
        <v/>
      </c>
      <c r="O1418" s="3" t="str">
        <f>IF(טבלה13[[#This Row],[מניית טווחים]]&lt;&gt;"",IF(OR(30&gt;טבלה13[[#This Row],[מקסימום]],30&lt;טבלה13[[#This Row],[מינימום]]),0,1),"")</f>
        <v/>
      </c>
    </row>
    <row r="1419" spans="1:15" x14ac:dyDescent="0.25">
      <c r="A1419" t="s">
        <v>150</v>
      </c>
      <c r="B1419">
        <v>15</v>
      </c>
      <c r="C1419">
        <v>26</v>
      </c>
      <c r="D1419">
        <f>טבלה13[[#This Row],[LengthofCycle]]+1</f>
        <v>27</v>
      </c>
      <c r="E1419">
        <f>IF(טבלה13[[#This Row],[CycleNumber]]&lt;3,"",IF(טבלה13[[#This Row],[CycleNumber]]=3,MIN(D1417:D1419),IF(I1418=3,MIN(D1416:D1418),E1418)))</f>
        <v>25</v>
      </c>
      <c r="F1419">
        <f>IF(טבלה13[[#This Row],[CycleNumber]]&lt;3,"",IF(טבלה13[[#This Row],[CycleNumber]]=3,MAX(D1417:D1419),IF(I1418=3,MAX(D1416:D1418),F1418)))</f>
        <v>30</v>
      </c>
      <c r="G1419">
        <f>IF(OR(טבלה13[[#This Row],[CycleNumber]]&gt;B1420,B1420=""),IF(טבלה13[[#This Row],[מספר סטייה]]=3,MIN(D1417:D1419),טבלה13[[#This Row],[מינ קבוע]]),טבלה13[[#This Row],[מינ קבוע]])</f>
        <v>25</v>
      </c>
      <c r="H1419">
        <f>IF(OR(טבלה13[[#This Row],[CycleNumber]]&gt;B1420,B1420=""),IF(טבלה13[[#This Row],[מספר סטייה]]=3,MAX(D1417:D1419),טבלה13[[#This Row],[מקס קבוע]]),טבלה13[[#This Row],[מקס קבוע]])</f>
        <v>30</v>
      </c>
      <c r="I141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קבוע]]&lt;&gt;E1418,1,I1418+1),0))</f>
        <v>0</v>
      </c>
      <c r="J1419">
        <f>IF(AND(טבלה13[[#This Row],[CycleNumber]]&lt;B1420,טבלה13[[#This Row],[מקס קבוע]]&lt;&gt;""),IF(OR(טבלה13[[#This Row],[מספר סטייה]]&lt;I1420,AND(טבלה13[[#This Row],[מספר סטייה]]=3,I1420=1)),0,1),"")</f>
        <v>1</v>
      </c>
      <c r="K1419">
        <f>IF(טבלה13[[#This Row],[מקס קבוע]]&lt;&gt;"",טבלה13[[#This Row],[מקסימום]]-טבלה13[[#This Row],[מינימום]],"")</f>
        <v>5</v>
      </c>
      <c r="L1419">
        <f>IF(IFERROR(LOOKUP(טבלה13[[#This Row],[ClientID]],פיבוט!$A$4:$A$121),FALSE)=טבלה13[[#This Row],[ClientID]],1,0)</f>
        <v>1</v>
      </c>
      <c r="M1419" t="str">
        <f>IF(OR(טבלה13[[#This Row],[ClientID]]=A1420),"",1)</f>
        <v/>
      </c>
      <c r="N1419" s="3" t="str">
        <f>IF(טבלה13[[#This Row],[טווח]]&lt;&gt;K1418,טבלה13[[#This Row],[טווח]],"")</f>
        <v/>
      </c>
      <c r="O1419" s="3" t="str">
        <f>IF(טבלה13[[#This Row],[מניית טווחים]]&lt;&gt;"",IF(OR(30&gt;טבלה13[[#This Row],[מקסימום]],30&lt;טבלה13[[#This Row],[מינימום]]),0,1),"")</f>
        <v/>
      </c>
    </row>
    <row r="1420" spans="1:15" x14ac:dyDescent="0.25">
      <c r="A1420" t="s">
        <v>150</v>
      </c>
      <c r="B1420">
        <v>16</v>
      </c>
      <c r="C1420">
        <v>27</v>
      </c>
      <c r="D1420">
        <f>טבלה13[[#This Row],[LengthofCycle]]+1</f>
        <v>28</v>
      </c>
      <c r="E1420">
        <f>IF(טבלה13[[#This Row],[CycleNumber]]&lt;3,"",IF(טבלה13[[#This Row],[CycleNumber]]=3,MIN(D1418:D1420),IF(I1419=3,MIN(D1417:D1419),E1419)))</f>
        <v>25</v>
      </c>
      <c r="F1420">
        <f>IF(טבלה13[[#This Row],[CycleNumber]]&lt;3,"",IF(טבלה13[[#This Row],[CycleNumber]]=3,MAX(D1418:D1420),IF(I1419=3,MAX(D1417:D1419),F1419)))</f>
        <v>30</v>
      </c>
      <c r="G1420">
        <f>IF(OR(טבלה13[[#This Row],[CycleNumber]]&gt;B1421,B1421=""),IF(טבלה13[[#This Row],[מספר סטייה]]=3,MIN(D1418:D1420),טבלה13[[#This Row],[מינ קבוע]]),טבלה13[[#This Row],[מינ קבוע]])</f>
        <v>25</v>
      </c>
      <c r="H1420">
        <f>IF(OR(טבלה13[[#This Row],[CycleNumber]]&gt;B1421,B1421=""),IF(טבלה13[[#This Row],[מספר סטייה]]=3,MAX(D1418:D1420),טבלה13[[#This Row],[מקס קבוע]]),טבלה13[[#This Row],[מקס קבוע]])</f>
        <v>30</v>
      </c>
      <c r="I142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קבוע]]&lt;&gt;E1419,1,I1419+1),0))</f>
        <v>0</v>
      </c>
      <c r="J1420" t="str">
        <f>IF(AND(טבלה13[[#This Row],[CycleNumber]]&lt;B1421,טבלה13[[#This Row],[מקס קבוע]]&lt;&gt;""),IF(OR(טבלה13[[#This Row],[מספר סטייה]]&lt;I1421,AND(טבלה13[[#This Row],[מספר סטייה]]=3,I1421=1)),0,1),"")</f>
        <v/>
      </c>
      <c r="K1420">
        <f>IF(טבלה13[[#This Row],[מקס קבוע]]&lt;&gt;"",טבלה13[[#This Row],[מקסימום]]-טבלה13[[#This Row],[מינימום]],"")</f>
        <v>5</v>
      </c>
      <c r="L1420">
        <f>IF(IFERROR(LOOKUP(טבלה13[[#This Row],[ClientID]],פיבוט!$A$4:$A$121),FALSE)=טבלה13[[#This Row],[ClientID]],1,0)</f>
        <v>1</v>
      </c>
      <c r="M1420">
        <f>IF(OR(טבלה13[[#This Row],[ClientID]]=A1421),"",1)</f>
        <v>1</v>
      </c>
      <c r="N1420" s="3" t="str">
        <f>IF(טבלה13[[#This Row],[טווח]]&lt;&gt;K1419,טבלה13[[#This Row],[טווח]],"")</f>
        <v/>
      </c>
      <c r="O1420" s="3" t="str">
        <f>IF(טבלה13[[#This Row],[מניית טווחים]]&lt;&gt;"",IF(OR(30&gt;טבלה13[[#This Row],[מקסימום]],30&lt;טבלה13[[#This Row],[מינימום]]),0,1),"")</f>
        <v/>
      </c>
    </row>
    <row r="1421" spans="1:15" x14ac:dyDescent="0.25">
      <c r="A1421" t="s">
        <v>151</v>
      </c>
      <c r="B1421">
        <v>1</v>
      </c>
      <c r="C1421">
        <v>26</v>
      </c>
      <c r="D1421">
        <f>טבלה13[[#This Row],[LengthofCycle]]+1</f>
        <v>27</v>
      </c>
      <c r="E1421" t="str">
        <f>IF(טבלה13[[#This Row],[CycleNumber]]&lt;3,"",IF(טבלה13[[#This Row],[CycleNumber]]=3,MIN(D1419:D1421),IF(I1420=3,MIN(D1418:D1420),E1420)))</f>
        <v/>
      </c>
      <c r="F1421" t="str">
        <f>IF(טבלה13[[#This Row],[CycleNumber]]&lt;3,"",IF(טבלה13[[#This Row],[CycleNumber]]=3,MAX(D1419:D1421),IF(I1420=3,MAX(D1418:D1420),F1420)))</f>
        <v/>
      </c>
      <c r="G1421" t="str">
        <f>IF(OR(טבלה13[[#This Row],[CycleNumber]]&gt;B1422,B1422=""),IF(טבלה13[[#This Row],[מספר סטייה]]=3,MIN(D1419:D1421),טבלה13[[#This Row],[מינ קבוע]]),טבלה13[[#This Row],[מינ קבוע]])</f>
        <v/>
      </c>
      <c r="H1421" t="str">
        <f>IF(OR(טבלה13[[#This Row],[CycleNumber]]&gt;B1422,B1422=""),IF(טבלה13[[#This Row],[מספר סטייה]]=3,MAX(D1419:D1421),טבלה13[[#This Row],[מקס קבוע]]),טבלה13[[#This Row],[מקס קבוע]])</f>
        <v/>
      </c>
      <c r="I142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קבוע]]&lt;&gt;E1420,1,I1420+1),0))</f>
        <v/>
      </c>
      <c r="J1421" t="str">
        <f>IF(AND(טבלה13[[#This Row],[CycleNumber]]&lt;B1422,טבלה13[[#This Row],[מקס קבוע]]&lt;&gt;""),IF(OR(טבלה13[[#This Row],[מספר סטייה]]&lt;I1422,AND(טבלה13[[#This Row],[מספר סטייה]]=3,I1422=1)),0,1),"")</f>
        <v/>
      </c>
      <c r="K1421" t="str">
        <f>IF(טבלה13[[#This Row],[מקס קבוע]]&lt;&gt;"",טבלה13[[#This Row],[מקסימום]]-טבלה13[[#This Row],[מינימום]],"")</f>
        <v/>
      </c>
      <c r="L1421">
        <f>IF(IFERROR(LOOKUP(טבלה13[[#This Row],[ClientID]],פיבוט!$A$4:$A$121),FALSE)=טבלה13[[#This Row],[ClientID]],1,0)</f>
        <v>1</v>
      </c>
      <c r="M1421" t="str">
        <f>IF(OR(טבלה13[[#This Row],[ClientID]]=A1422),"",1)</f>
        <v/>
      </c>
      <c r="N1421" s="3" t="str">
        <f>IF(טבלה13[[#This Row],[טווח]]&lt;&gt;K1420,טבלה13[[#This Row],[טווח]],"")</f>
        <v/>
      </c>
      <c r="O1421" s="3" t="str">
        <f>IF(טבלה13[[#This Row],[מניית טווחים]]&lt;&gt;"",IF(OR(30&gt;טבלה13[[#This Row],[מקסימום]],30&lt;טבלה13[[#This Row],[מינימום]]),0,1),"")</f>
        <v/>
      </c>
    </row>
    <row r="1422" spans="1:15" x14ac:dyDescent="0.25">
      <c r="A1422" t="s">
        <v>151</v>
      </c>
      <c r="B1422">
        <v>2</v>
      </c>
      <c r="C1422">
        <v>25</v>
      </c>
      <c r="D1422">
        <f>טבלה13[[#This Row],[LengthofCycle]]+1</f>
        <v>26</v>
      </c>
      <c r="E1422" t="str">
        <f>IF(טבלה13[[#This Row],[CycleNumber]]&lt;3,"",IF(טבלה13[[#This Row],[CycleNumber]]=3,MIN(D1420:D1422),IF(I1421=3,MIN(D1419:D1421),E1421)))</f>
        <v/>
      </c>
      <c r="F1422" t="str">
        <f>IF(טבלה13[[#This Row],[CycleNumber]]&lt;3,"",IF(טבלה13[[#This Row],[CycleNumber]]=3,MAX(D1420:D1422),IF(I1421=3,MAX(D1419:D1421),F1421)))</f>
        <v/>
      </c>
      <c r="G1422" t="str">
        <f>IF(OR(טבלה13[[#This Row],[CycleNumber]]&gt;B1423,B1423=""),IF(טבלה13[[#This Row],[מספר סטייה]]=3,MIN(D1420:D1422),טבלה13[[#This Row],[מינ קבוע]]),טבלה13[[#This Row],[מינ קבוע]])</f>
        <v/>
      </c>
      <c r="H1422" t="str">
        <f>IF(OR(טבלה13[[#This Row],[CycleNumber]]&gt;B1423,B1423=""),IF(טבלה13[[#This Row],[מספר סטייה]]=3,MAX(D1420:D1422),טבלה13[[#This Row],[מקס קבוע]]),טבלה13[[#This Row],[מקס קבוע]])</f>
        <v/>
      </c>
      <c r="I1422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קבוע]]&lt;&gt;E1421,1,I1421+1),0))</f>
        <v/>
      </c>
      <c r="J1422" t="str">
        <f>IF(AND(טבלה13[[#This Row],[CycleNumber]]&lt;B1423,טבלה13[[#This Row],[מקס קבוע]]&lt;&gt;""),IF(OR(טבלה13[[#This Row],[מספר סטייה]]&lt;I1423,AND(טבלה13[[#This Row],[מספר סטייה]]=3,I1423=1)),0,1),"")</f>
        <v/>
      </c>
      <c r="K1422" t="str">
        <f>IF(טבלה13[[#This Row],[מקס קבוע]]&lt;&gt;"",טבלה13[[#This Row],[מקסימום]]-טבלה13[[#This Row],[מינימום]],"")</f>
        <v/>
      </c>
      <c r="L1422">
        <f>IF(IFERROR(LOOKUP(טבלה13[[#This Row],[ClientID]],פיבוט!$A$4:$A$121),FALSE)=טבלה13[[#This Row],[ClientID]],1,0)</f>
        <v>1</v>
      </c>
      <c r="M1422" t="str">
        <f>IF(OR(טבלה13[[#This Row],[ClientID]]=A1423),"",1)</f>
        <v/>
      </c>
      <c r="N1422" s="3" t="str">
        <f>IF(טבלה13[[#This Row],[טווח]]&lt;&gt;K1421,טבלה13[[#This Row],[טווח]],"")</f>
        <v/>
      </c>
      <c r="O1422" s="3" t="str">
        <f>IF(טבלה13[[#This Row],[מניית טווחים]]&lt;&gt;"",IF(OR(30&gt;טבלה13[[#This Row],[מקסימום]],30&lt;טבלה13[[#This Row],[מינימום]]),0,1),"")</f>
        <v/>
      </c>
    </row>
    <row r="1423" spans="1:15" x14ac:dyDescent="0.25">
      <c r="A1423" t="s">
        <v>151</v>
      </c>
      <c r="B1423">
        <v>3</v>
      </c>
      <c r="C1423">
        <v>27</v>
      </c>
      <c r="D1423">
        <f>טבלה13[[#This Row],[LengthofCycle]]+1</f>
        <v>28</v>
      </c>
      <c r="E1423">
        <f>IF(טבלה13[[#This Row],[CycleNumber]]&lt;3,"",IF(טבלה13[[#This Row],[CycleNumber]]=3,MIN(D1421:D1423),IF(I1422=3,MIN(D1420:D1422),E1422)))</f>
        <v>26</v>
      </c>
      <c r="F1423">
        <f>IF(טבלה13[[#This Row],[CycleNumber]]&lt;3,"",IF(טבלה13[[#This Row],[CycleNumber]]=3,MAX(D1421:D1423),IF(I1422=3,MAX(D1420:D1422),F1422)))</f>
        <v>28</v>
      </c>
      <c r="G1423">
        <f>IF(OR(טבלה13[[#This Row],[CycleNumber]]&gt;B1424,B1424=""),IF(טבלה13[[#This Row],[מספר סטייה]]=3,MIN(D1421:D1423),טבלה13[[#This Row],[מינ קבוע]]),טבלה13[[#This Row],[מינ קבוע]])</f>
        <v>26</v>
      </c>
      <c r="H1423">
        <f>IF(OR(טבלה13[[#This Row],[CycleNumber]]&gt;B1424,B1424=""),IF(טבלה13[[#This Row],[מספר סטייה]]=3,MAX(D1421:D1423),טבלה13[[#This Row],[מקס קבוע]]),טבלה13[[#This Row],[מקס קבוע]])</f>
        <v>28</v>
      </c>
      <c r="I142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קבוע]]&lt;&gt;E1422,1,I1422+1),0))</f>
        <v>0</v>
      </c>
      <c r="J1423">
        <f>IF(AND(טבלה13[[#This Row],[CycleNumber]]&lt;B1424,טבלה13[[#This Row],[מקס קבוע]]&lt;&gt;""),IF(OR(טבלה13[[#This Row],[מספר סטייה]]&lt;I1424,AND(טבלה13[[#This Row],[מספר סטייה]]=3,I1424=1)),0,1),"")</f>
        <v>1</v>
      </c>
      <c r="K1423">
        <f>IF(טבלה13[[#This Row],[מקס קבוע]]&lt;&gt;"",טבלה13[[#This Row],[מקסימום]]-טבלה13[[#This Row],[מינימום]],"")</f>
        <v>2</v>
      </c>
      <c r="L1423">
        <f>IF(IFERROR(LOOKUP(טבלה13[[#This Row],[ClientID]],פיבוט!$A$4:$A$121),FALSE)=טבלה13[[#This Row],[ClientID]],1,0)</f>
        <v>1</v>
      </c>
      <c r="M1423" t="str">
        <f>IF(OR(טבלה13[[#This Row],[ClientID]]=A1424),"",1)</f>
        <v/>
      </c>
      <c r="N1423" s="3">
        <f>IF(טבלה13[[#This Row],[טווח]]&lt;&gt;K1422,טבלה13[[#This Row],[טווח]],"")</f>
        <v>2</v>
      </c>
      <c r="O1423" s="3">
        <f>IF(טבלה13[[#This Row],[מניית טווחים]]&lt;&gt;"",IF(OR(30&gt;טבלה13[[#This Row],[מקסימום]],30&lt;טבלה13[[#This Row],[מינימום]]),0,1),"")</f>
        <v>0</v>
      </c>
    </row>
    <row r="1424" spans="1:15" x14ac:dyDescent="0.25">
      <c r="A1424" t="s">
        <v>151</v>
      </c>
      <c r="B1424">
        <v>4</v>
      </c>
      <c r="C1424">
        <v>25</v>
      </c>
      <c r="D1424">
        <f>טבלה13[[#This Row],[LengthofCycle]]+1</f>
        <v>26</v>
      </c>
      <c r="E1424">
        <f>IF(טבלה13[[#This Row],[CycleNumber]]&lt;3,"",IF(טבלה13[[#This Row],[CycleNumber]]=3,MIN(D1422:D1424),IF(I1423=3,MIN(D1421:D1423),E1423)))</f>
        <v>26</v>
      </c>
      <c r="F1424">
        <f>IF(טבלה13[[#This Row],[CycleNumber]]&lt;3,"",IF(טבלה13[[#This Row],[CycleNumber]]=3,MAX(D1422:D1424),IF(I1423=3,MAX(D1421:D1423),F1423)))</f>
        <v>28</v>
      </c>
      <c r="G1424">
        <f>IF(OR(טבלה13[[#This Row],[CycleNumber]]&gt;B1425,B1425=""),IF(טבלה13[[#This Row],[מספר סטייה]]=3,MIN(D1422:D1424),טבלה13[[#This Row],[מינ קבוע]]),טבלה13[[#This Row],[מינ קבוע]])</f>
        <v>26</v>
      </c>
      <c r="H1424">
        <f>IF(OR(טבלה13[[#This Row],[CycleNumber]]&gt;B1425,B1425=""),IF(טבלה13[[#This Row],[מספר סטייה]]=3,MAX(D1422:D1424),טבלה13[[#This Row],[מקס קבוע]]),טבלה13[[#This Row],[מקס קבוע]])</f>
        <v>28</v>
      </c>
      <c r="I142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קבוע]]&lt;&gt;E1423,1,I1423+1),0))</f>
        <v>0</v>
      </c>
      <c r="J1424">
        <f>IF(AND(טבלה13[[#This Row],[CycleNumber]]&lt;B1425,טבלה13[[#This Row],[מקס קבוע]]&lt;&gt;""),IF(OR(טבלה13[[#This Row],[מספר סטייה]]&lt;I1425,AND(טבלה13[[#This Row],[מספר סטייה]]=3,I1425=1)),0,1),"")</f>
        <v>1</v>
      </c>
      <c r="K1424">
        <f>IF(טבלה13[[#This Row],[מקס קבוע]]&lt;&gt;"",טבלה13[[#This Row],[מקסימום]]-טבלה13[[#This Row],[מינימום]],"")</f>
        <v>2</v>
      </c>
      <c r="L1424">
        <f>IF(IFERROR(LOOKUP(טבלה13[[#This Row],[ClientID]],פיבוט!$A$4:$A$121),FALSE)=טבלה13[[#This Row],[ClientID]],1,0)</f>
        <v>1</v>
      </c>
      <c r="M1424" t="str">
        <f>IF(OR(טבלה13[[#This Row],[ClientID]]=A1425),"",1)</f>
        <v/>
      </c>
      <c r="N1424" s="3" t="str">
        <f>IF(טבלה13[[#This Row],[טווח]]&lt;&gt;K1423,טבלה13[[#This Row],[טווח]],"")</f>
        <v/>
      </c>
      <c r="O1424" s="3" t="str">
        <f>IF(טבלה13[[#This Row],[מניית טווחים]]&lt;&gt;"",IF(OR(30&gt;טבלה13[[#This Row],[מקסימום]],30&lt;טבלה13[[#This Row],[מינימום]]),0,1),"")</f>
        <v/>
      </c>
    </row>
    <row r="1425" spans="1:15" x14ac:dyDescent="0.25">
      <c r="A1425" t="s">
        <v>151</v>
      </c>
      <c r="B1425">
        <v>5</v>
      </c>
      <c r="C1425">
        <v>26</v>
      </c>
      <c r="D1425">
        <f>טבלה13[[#This Row],[LengthofCycle]]+1</f>
        <v>27</v>
      </c>
      <c r="E1425">
        <f>IF(טבלה13[[#This Row],[CycleNumber]]&lt;3,"",IF(טבלה13[[#This Row],[CycleNumber]]=3,MIN(D1423:D1425),IF(I1424=3,MIN(D1422:D1424),E1424)))</f>
        <v>26</v>
      </c>
      <c r="F1425">
        <f>IF(טבלה13[[#This Row],[CycleNumber]]&lt;3,"",IF(טבלה13[[#This Row],[CycleNumber]]=3,MAX(D1423:D1425),IF(I1424=3,MAX(D1422:D1424),F1424)))</f>
        <v>28</v>
      </c>
      <c r="G1425">
        <f>IF(OR(טבלה13[[#This Row],[CycleNumber]]&gt;B1426,B1426=""),IF(טבלה13[[#This Row],[מספר סטייה]]=3,MIN(D1423:D1425),טבלה13[[#This Row],[מינ קבוע]]),טבלה13[[#This Row],[מינ קבוע]])</f>
        <v>26</v>
      </c>
      <c r="H1425">
        <f>IF(OR(טבלה13[[#This Row],[CycleNumber]]&gt;B1426,B1426=""),IF(טבלה13[[#This Row],[מספר סטייה]]=3,MAX(D1423:D1425),טבלה13[[#This Row],[מקס קבוע]]),טבלה13[[#This Row],[מקס קבוע]])</f>
        <v>28</v>
      </c>
      <c r="I142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קבוע]]&lt;&gt;E1424,1,I1424+1),0))</f>
        <v>0</v>
      </c>
      <c r="J1425">
        <f>IF(AND(טבלה13[[#This Row],[CycleNumber]]&lt;B1426,טבלה13[[#This Row],[מקס קבוע]]&lt;&gt;""),IF(OR(טבלה13[[#This Row],[מספר סטייה]]&lt;I1426,AND(טבלה13[[#This Row],[מספר סטייה]]=3,I1426=1)),0,1),"")</f>
        <v>1</v>
      </c>
      <c r="K1425">
        <f>IF(טבלה13[[#This Row],[מקס קבוע]]&lt;&gt;"",טבלה13[[#This Row],[מקסימום]]-טבלה13[[#This Row],[מינימום]],"")</f>
        <v>2</v>
      </c>
      <c r="L1425">
        <f>IF(IFERROR(LOOKUP(טבלה13[[#This Row],[ClientID]],פיבוט!$A$4:$A$121),FALSE)=טבלה13[[#This Row],[ClientID]],1,0)</f>
        <v>1</v>
      </c>
      <c r="M1425" t="str">
        <f>IF(OR(טבלה13[[#This Row],[ClientID]]=A1426),"",1)</f>
        <v/>
      </c>
      <c r="N1425" s="3" t="str">
        <f>IF(טבלה13[[#This Row],[טווח]]&lt;&gt;K1424,טבלה13[[#This Row],[טווח]],"")</f>
        <v/>
      </c>
      <c r="O1425" s="3" t="str">
        <f>IF(טבלה13[[#This Row],[מניית טווחים]]&lt;&gt;"",IF(OR(30&gt;טבלה13[[#This Row],[מקסימום]],30&lt;טבלה13[[#This Row],[מינימום]]),0,1),"")</f>
        <v/>
      </c>
    </row>
    <row r="1426" spans="1:15" x14ac:dyDescent="0.25">
      <c r="A1426" t="s">
        <v>151</v>
      </c>
      <c r="B1426">
        <v>6</v>
      </c>
      <c r="C1426">
        <v>27</v>
      </c>
      <c r="D1426">
        <f>טבלה13[[#This Row],[LengthofCycle]]+1</f>
        <v>28</v>
      </c>
      <c r="E1426">
        <f>IF(טבלה13[[#This Row],[CycleNumber]]&lt;3,"",IF(טבלה13[[#This Row],[CycleNumber]]=3,MIN(D1424:D1426),IF(I1425=3,MIN(D1423:D1425),E1425)))</f>
        <v>26</v>
      </c>
      <c r="F1426">
        <f>IF(טבלה13[[#This Row],[CycleNumber]]&lt;3,"",IF(טבלה13[[#This Row],[CycleNumber]]=3,MAX(D1424:D1426),IF(I1425=3,MAX(D1423:D1425),F1425)))</f>
        <v>28</v>
      </c>
      <c r="G1426">
        <f>IF(OR(טבלה13[[#This Row],[CycleNumber]]&gt;B1427,B1427=""),IF(טבלה13[[#This Row],[מספר סטייה]]=3,MIN(D1424:D1426),טבלה13[[#This Row],[מינ קבוע]]),טבלה13[[#This Row],[מינ קבוע]])</f>
        <v>26</v>
      </c>
      <c r="H1426">
        <f>IF(OR(טבלה13[[#This Row],[CycleNumber]]&gt;B1427,B1427=""),IF(טבלה13[[#This Row],[מספר סטייה]]=3,MAX(D1424:D1426),טבלה13[[#This Row],[מקס קבוע]]),טבלה13[[#This Row],[מקס קבוע]])</f>
        <v>28</v>
      </c>
      <c r="I142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קבוע]]&lt;&gt;E1425,1,I1425+1),0))</f>
        <v>0</v>
      </c>
      <c r="J1426">
        <f>IF(AND(טבלה13[[#This Row],[CycleNumber]]&lt;B1427,טבלה13[[#This Row],[מקס קבוע]]&lt;&gt;""),IF(OR(טבלה13[[#This Row],[מספר סטייה]]&lt;I1427,AND(טבלה13[[#This Row],[מספר סטייה]]=3,I1427=1)),0,1),"")</f>
        <v>1</v>
      </c>
      <c r="K1426">
        <f>IF(טבלה13[[#This Row],[מקס קבוע]]&lt;&gt;"",טבלה13[[#This Row],[מקסימום]]-טבלה13[[#This Row],[מינימום]],"")</f>
        <v>2</v>
      </c>
      <c r="L1426">
        <f>IF(IFERROR(LOOKUP(טבלה13[[#This Row],[ClientID]],פיבוט!$A$4:$A$121),FALSE)=טבלה13[[#This Row],[ClientID]],1,0)</f>
        <v>1</v>
      </c>
      <c r="M1426" t="str">
        <f>IF(OR(טבלה13[[#This Row],[ClientID]]=A1427),"",1)</f>
        <v/>
      </c>
      <c r="N1426" s="3" t="str">
        <f>IF(טבלה13[[#This Row],[טווח]]&lt;&gt;K1425,טבלה13[[#This Row],[טווח]],"")</f>
        <v/>
      </c>
      <c r="O1426" s="3" t="str">
        <f>IF(טבלה13[[#This Row],[מניית טווחים]]&lt;&gt;"",IF(OR(30&gt;טבלה13[[#This Row],[מקסימום]],30&lt;טבלה13[[#This Row],[מינימום]]),0,1),"")</f>
        <v/>
      </c>
    </row>
    <row r="1427" spans="1:15" x14ac:dyDescent="0.25">
      <c r="A1427" t="s">
        <v>151</v>
      </c>
      <c r="B1427">
        <v>7</v>
      </c>
      <c r="C1427">
        <v>25</v>
      </c>
      <c r="D1427">
        <f>טבלה13[[#This Row],[LengthofCycle]]+1</f>
        <v>26</v>
      </c>
      <c r="E1427">
        <f>IF(טבלה13[[#This Row],[CycleNumber]]&lt;3,"",IF(טבלה13[[#This Row],[CycleNumber]]=3,MIN(D1425:D1427),IF(I1426=3,MIN(D1424:D1426),E1426)))</f>
        <v>26</v>
      </c>
      <c r="F1427">
        <f>IF(טבלה13[[#This Row],[CycleNumber]]&lt;3,"",IF(טבלה13[[#This Row],[CycleNumber]]=3,MAX(D1425:D1427),IF(I1426=3,MAX(D1424:D1426),F1426)))</f>
        <v>28</v>
      </c>
      <c r="G1427">
        <f>IF(OR(טבלה13[[#This Row],[CycleNumber]]&gt;B1428,B1428=""),IF(טבלה13[[#This Row],[מספר סטייה]]=3,MIN(D1425:D1427),טבלה13[[#This Row],[מינ קבוע]]),טבלה13[[#This Row],[מינ קבוע]])</f>
        <v>26</v>
      </c>
      <c r="H1427">
        <f>IF(OR(טבלה13[[#This Row],[CycleNumber]]&gt;B1428,B1428=""),IF(טבלה13[[#This Row],[מספר סטייה]]=3,MAX(D1425:D1427),טבלה13[[#This Row],[מקס קבוע]]),טבלה13[[#This Row],[מקס קבוע]])</f>
        <v>28</v>
      </c>
      <c r="I142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קבוע]]&lt;&gt;E1426,1,I1426+1),0))</f>
        <v>0</v>
      </c>
      <c r="J1427">
        <f>IF(AND(טבלה13[[#This Row],[CycleNumber]]&lt;B1428,טבלה13[[#This Row],[מקס קבוע]]&lt;&gt;""),IF(OR(טבלה13[[#This Row],[מספר סטייה]]&lt;I1428,AND(טבלה13[[#This Row],[מספר סטייה]]=3,I1428=1)),0,1),"")</f>
        <v>1</v>
      </c>
      <c r="K1427">
        <f>IF(טבלה13[[#This Row],[מקס קבוע]]&lt;&gt;"",טבלה13[[#This Row],[מקסימום]]-טבלה13[[#This Row],[מינימום]],"")</f>
        <v>2</v>
      </c>
      <c r="L1427">
        <f>IF(IFERROR(LOOKUP(טבלה13[[#This Row],[ClientID]],פיבוט!$A$4:$A$121),FALSE)=טבלה13[[#This Row],[ClientID]],1,0)</f>
        <v>1</v>
      </c>
      <c r="M1427" t="str">
        <f>IF(OR(טבלה13[[#This Row],[ClientID]]=A1428),"",1)</f>
        <v/>
      </c>
      <c r="N1427" s="3" t="str">
        <f>IF(טבלה13[[#This Row],[טווח]]&lt;&gt;K1426,טבלה13[[#This Row],[טווח]],"")</f>
        <v/>
      </c>
      <c r="O1427" s="3" t="str">
        <f>IF(טבלה13[[#This Row],[מניית טווחים]]&lt;&gt;"",IF(OR(30&gt;טבלה13[[#This Row],[מקסימום]],30&lt;טבלה13[[#This Row],[מינימום]]),0,1),"")</f>
        <v/>
      </c>
    </row>
    <row r="1428" spans="1:15" x14ac:dyDescent="0.25">
      <c r="A1428" t="s">
        <v>151</v>
      </c>
      <c r="B1428">
        <v>8</v>
      </c>
      <c r="C1428">
        <v>26</v>
      </c>
      <c r="D1428">
        <f>טבלה13[[#This Row],[LengthofCycle]]+1</f>
        <v>27</v>
      </c>
      <c r="E1428">
        <f>IF(טבלה13[[#This Row],[CycleNumber]]&lt;3,"",IF(טבלה13[[#This Row],[CycleNumber]]=3,MIN(D1426:D1428),IF(I1427=3,MIN(D1425:D1427),E1427)))</f>
        <v>26</v>
      </c>
      <c r="F1428">
        <f>IF(טבלה13[[#This Row],[CycleNumber]]&lt;3,"",IF(טבלה13[[#This Row],[CycleNumber]]=3,MAX(D1426:D1428),IF(I1427=3,MAX(D1425:D1427),F1427)))</f>
        <v>28</v>
      </c>
      <c r="G1428">
        <f>IF(OR(טבלה13[[#This Row],[CycleNumber]]&gt;B1429,B1429=""),IF(טבלה13[[#This Row],[מספר סטייה]]=3,MIN(D1426:D1428),טבלה13[[#This Row],[מינ קבוע]]),טבלה13[[#This Row],[מינ קבוע]])</f>
        <v>26</v>
      </c>
      <c r="H1428">
        <f>IF(OR(טבלה13[[#This Row],[CycleNumber]]&gt;B1429,B1429=""),IF(טבלה13[[#This Row],[מספר סטייה]]=3,MAX(D1426:D1428),טבלה13[[#This Row],[מקס קבוע]]),טבלה13[[#This Row],[מקס קבוע]])</f>
        <v>28</v>
      </c>
      <c r="I142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קבוע]]&lt;&gt;E1427,1,I1427+1),0))</f>
        <v>0</v>
      </c>
      <c r="J1428">
        <f>IF(AND(טבלה13[[#This Row],[CycleNumber]]&lt;B1429,טבלה13[[#This Row],[מקס קבוע]]&lt;&gt;""),IF(OR(טבלה13[[#This Row],[מספר סטייה]]&lt;I1429,AND(טבלה13[[#This Row],[מספר סטייה]]=3,I1429=1)),0,1),"")</f>
        <v>0</v>
      </c>
      <c r="K1428">
        <f>IF(טבלה13[[#This Row],[מקס קבוע]]&lt;&gt;"",טבלה13[[#This Row],[מקסימום]]-טבלה13[[#This Row],[מינימום]],"")</f>
        <v>2</v>
      </c>
      <c r="L1428">
        <f>IF(IFERROR(LOOKUP(טבלה13[[#This Row],[ClientID]],פיבוט!$A$4:$A$121),FALSE)=טבלה13[[#This Row],[ClientID]],1,0)</f>
        <v>1</v>
      </c>
      <c r="M1428" t="str">
        <f>IF(OR(טבלה13[[#This Row],[ClientID]]=A1429),"",1)</f>
        <v/>
      </c>
      <c r="N1428" s="3" t="str">
        <f>IF(טבלה13[[#This Row],[טווח]]&lt;&gt;K1427,טבלה13[[#This Row],[טווח]],"")</f>
        <v/>
      </c>
      <c r="O1428" s="3" t="str">
        <f>IF(טבלה13[[#This Row],[מניית טווחים]]&lt;&gt;"",IF(OR(30&gt;טבלה13[[#This Row],[מקסימום]],30&lt;טבלה13[[#This Row],[מינימום]]),0,1),"")</f>
        <v/>
      </c>
    </row>
    <row r="1429" spans="1:15" x14ac:dyDescent="0.25">
      <c r="A1429" t="s">
        <v>151</v>
      </c>
      <c r="B1429">
        <v>9</v>
      </c>
      <c r="C1429">
        <v>23</v>
      </c>
      <c r="D1429">
        <f>טבלה13[[#This Row],[LengthofCycle]]+1</f>
        <v>24</v>
      </c>
      <c r="E1429">
        <f>IF(טבלה13[[#This Row],[CycleNumber]]&lt;3,"",IF(טבלה13[[#This Row],[CycleNumber]]=3,MIN(D1427:D1429),IF(I1428=3,MIN(D1426:D1428),E1428)))</f>
        <v>26</v>
      </c>
      <c r="F1429">
        <f>IF(טבלה13[[#This Row],[CycleNumber]]&lt;3,"",IF(טבלה13[[#This Row],[CycleNumber]]=3,MAX(D1427:D1429),IF(I1428=3,MAX(D1426:D1428),F1428)))</f>
        <v>28</v>
      </c>
      <c r="G1429">
        <f>IF(OR(טבלה13[[#This Row],[CycleNumber]]&gt;B1430,B1430=""),IF(טבלה13[[#This Row],[מספר סטייה]]=3,MIN(D1427:D1429),טבלה13[[#This Row],[מינ קבוע]]),טבלה13[[#This Row],[מינ קבוע]])</f>
        <v>26</v>
      </c>
      <c r="H1429">
        <f>IF(OR(טבלה13[[#This Row],[CycleNumber]]&gt;B1430,B1430=""),IF(טבלה13[[#This Row],[מספר סטייה]]=3,MAX(D1427:D1429),טבלה13[[#This Row],[מקס קבוע]]),טבלה13[[#This Row],[מקס קבוע]])</f>
        <v>28</v>
      </c>
      <c r="I142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קבוע]]&lt;&gt;E1428,1,I1428+1),0))</f>
        <v>1</v>
      </c>
      <c r="J1429">
        <f>IF(AND(טבלה13[[#This Row],[CycleNumber]]&lt;B1430,טבלה13[[#This Row],[מקס קבוע]]&lt;&gt;""),IF(OR(טבלה13[[#This Row],[מספר סטייה]]&lt;I1430,AND(טבלה13[[#This Row],[מספר סטייה]]=3,I1430=1)),0,1),"")</f>
        <v>1</v>
      </c>
      <c r="K1429">
        <f>IF(טבלה13[[#This Row],[מקס קבוע]]&lt;&gt;"",טבלה13[[#This Row],[מקסימום]]-טבלה13[[#This Row],[מינימום]],"")</f>
        <v>2</v>
      </c>
      <c r="L1429">
        <f>IF(IFERROR(LOOKUP(טבלה13[[#This Row],[ClientID]],פיבוט!$A$4:$A$121),FALSE)=טבלה13[[#This Row],[ClientID]],1,0)</f>
        <v>1</v>
      </c>
      <c r="M1429" t="str">
        <f>IF(OR(טבלה13[[#This Row],[ClientID]]=A1430),"",1)</f>
        <v/>
      </c>
      <c r="N1429" s="3" t="str">
        <f>IF(טבלה13[[#This Row],[טווח]]&lt;&gt;K1428,טבלה13[[#This Row],[טווח]],"")</f>
        <v/>
      </c>
      <c r="O1429" s="3" t="str">
        <f>IF(טבלה13[[#This Row],[מניית טווחים]]&lt;&gt;"",IF(OR(30&gt;טבלה13[[#This Row],[מקסימום]],30&lt;טבלה13[[#This Row],[מינימום]]),0,1),"")</f>
        <v/>
      </c>
    </row>
    <row r="1430" spans="1:15" x14ac:dyDescent="0.25">
      <c r="A1430" t="s">
        <v>151</v>
      </c>
      <c r="B1430">
        <v>10</v>
      </c>
      <c r="C1430">
        <v>25</v>
      </c>
      <c r="D1430">
        <f>טבלה13[[#This Row],[LengthofCycle]]+1</f>
        <v>26</v>
      </c>
      <c r="E1430">
        <f>IF(טבלה13[[#This Row],[CycleNumber]]&lt;3,"",IF(טבלה13[[#This Row],[CycleNumber]]=3,MIN(D1428:D1430),IF(I1429=3,MIN(D1427:D1429),E1429)))</f>
        <v>26</v>
      </c>
      <c r="F1430">
        <f>IF(טבלה13[[#This Row],[CycleNumber]]&lt;3,"",IF(טבלה13[[#This Row],[CycleNumber]]=3,MAX(D1428:D1430),IF(I1429=3,MAX(D1427:D1429),F1429)))</f>
        <v>28</v>
      </c>
      <c r="G1430">
        <f>IF(OR(טבלה13[[#This Row],[CycleNumber]]&gt;B1431,B1431=""),IF(טבלה13[[#This Row],[מספר סטייה]]=3,MIN(D1428:D1430),טבלה13[[#This Row],[מינ קבוע]]),טבלה13[[#This Row],[מינ קבוע]])</f>
        <v>26</v>
      </c>
      <c r="H1430">
        <f>IF(OR(טבלה13[[#This Row],[CycleNumber]]&gt;B1431,B1431=""),IF(טבלה13[[#This Row],[מספר סטייה]]=3,MAX(D1428:D1430),טבלה13[[#This Row],[מקס קבוע]]),טבלה13[[#This Row],[מקס קבוע]])</f>
        <v>28</v>
      </c>
      <c r="I143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קבוע]]&lt;&gt;E1429,1,I1429+1),0))</f>
        <v>0</v>
      </c>
      <c r="J1430">
        <f>IF(AND(טבלה13[[#This Row],[CycleNumber]]&lt;B1431,טבלה13[[#This Row],[מקס קבוע]]&lt;&gt;""),IF(OR(טבלה13[[#This Row],[מספר סטייה]]&lt;I1431,AND(טבלה13[[#This Row],[מספר סטייה]]=3,I1431=1)),0,1),"")</f>
        <v>1</v>
      </c>
      <c r="K1430">
        <f>IF(טבלה13[[#This Row],[מקס קבוע]]&lt;&gt;"",טבלה13[[#This Row],[מקסימום]]-טבלה13[[#This Row],[מינימום]],"")</f>
        <v>2</v>
      </c>
      <c r="L1430">
        <f>IF(IFERROR(LOOKUP(טבלה13[[#This Row],[ClientID]],פיבוט!$A$4:$A$121),FALSE)=טבלה13[[#This Row],[ClientID]],1,0)</f>
        <v>1</v>
      </c>
      <c r="M1430" t="str">
        <f>IF(OR(טבלה13[[#This Row],[ClientID]]=A1431),"",1)</f>
        <v/>
      </c>
      <c r="N1430" s="3" t="str">
        <f>IF(טבלה13[[#This Row],[טווח]]&lt;&gt;K1429,טבלה13[[#This Row],[טווח]],"")</f>
        <v/>
      </c>
      <c r="O1430" s="3" t="str">
        <f>IF(טבלה13[[#This Row],[מניית טווחים]]&lt;&gt;"",IF(OR(30&gt;טבלה13[[#This Row],[מקסימום]],30&lt;טבלה13[[#This Row],[מינימום]]),0,1),"")</f>
        <v/>
      </c>
    </row>
    <row r="1431" spans="1:15" x14ac:dyDescent="0.25">
      <c r="A1431" t="s">
        <v>151</v>
      </c>
      <c r="B1431">
        <v>11</v>
      </c>
      <c r="C1431">
        <v>26</v>
      </c>
      <c r="D1431">
        <f>טבלה13[[#This Row],[LengthofCycle]]+1</f>
        <v>27</v>
      </c>
      <c r="E1431">
        <f>IF(טבלה13[[#This Row],[CycleNumber]]&lt;3,"",IF(טבלה13[[#This Row],[CycleNumber]]=3,MIN(D1429:D1431),IF(I1430=3,MIN(D1428:D1430),E1430)))</f>
        <v>26</v>
      </c>
      <c r="F1431">
        <f>IF(טבלה13[[#This Row],[CycleNumber]]&lt;3,"",IF(טבלה13[[#This Row],[CycleNumber]]=3,MAX(D1429:D1431),IF(I1430=3,MAX(D1428:D1430),F1430)))</f>
        <v>28</v>
      </c>
      <c r="G1431">
        <f>IF(OR(טבלה13[[#This Row],[CycleNumber]]&gt;B1432,B1432=""),IF(טבלה13[[#This Row],[מספר סטייה]]=3,MIN(D1429:D1431),טבלה13[[#This Row],[מינ קבוע]]),טבלה13[[#This Row],[מינ קבוע]])</f>
        <v>26</v>
      </c>
      <c r="H1431">
        <f>IF(OR(טבלה13[[#This Row],[CycleNumber]]&gt;B1432,B1432=""),IF(טבלה13[[#This Row],[מספר סטייה]]=3,MAX(D1429:D1431),טבלה13[[#This Row],[מקס קבוע]]),טבלה13[[#This Row],[מקס קבוע]])</f>
        <v>28</v>
      </c>
      <c r="I143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קבוע]]&lt;&gt;E1430,1,I1430+1),0))</f>
        <v>0</v>
      </c>
      <c r="J1431">
        <f>IF(AND(טבלה13[[#This Row],[CycleNumber]]&lt;B1432,טבלה13[[#This Row],[מקס קבוע]]&lt;&gt;""),IF(OR(טבלה13[[#This Row],[מספר סטייה]]&lt;I1432,AND(טבלה13[[#This Row],[מספר סטייה]]=3,I1432=1)),0,1),"")</f>
        <v>1</v>
      </c>
      <c r="K1431">
        <f>IF(טבלה13[[#This Row],[מקס קבוע]]&lt;&gt;"",טבלה13[[#This Row],[מקסימום]]-טבלה13[[#This Row],[מינימום]],"")</f>
        <v>2</v>
      </c>
      <c r="L1431">
        <f>IF(IFERROR(LOOKUP(טבלה13[[#This Row],[ClientID]],פיבוט!$A$4:$A$121),FALSE)=טבלה13[[#This Row],[ClientID]],1,0)</f>
        <v>1</v>
      </c>
      <c r="M1431" t="str">
        <f>IF(OR(טבלה13[[#This Row],[ClientID]]=A1432),"",1)</f>
        <v/>
      </c>
      <c r="N1431" s="3" t="str">
        <f>IF(טבלה13[[#This Row],[טווח]]&lt;&gt;K1430,טבלה13[[#This Row],[טווח]],"")</f>
        <v/>
      </c>
      <c r="O1431" s="3" t="str">
        <f>IF(טבלה13[[#This Row],[מניית טווחים]]&lt;&gt;"",IF(OR(30&gt;טבלה13[[#This Row],[מקסימום]],30&lt;טבלה13[[#This Row],[מינימום]]),0,1),"")</f>
        <v/>
      </c>
    </row>
    <row r="1432" spans="1:15" x14ac:dyDescent="0.25">
      <c r="A1432" t="s">
        <v>151</v>
      </c>
      <c r="B1432">
        <v>12</v>
      </c>
      <c r="C1432">
        <v>25</v>
      </c>
      <c r="D1432">
        <f>טבלה13[[#This Row],[LengthofCycle]]+1</f>
        <v>26</v>
      </c>
      <c r="E1432">
        <f>IF(טבלה13[[#This Row],[CycleNumber]]&lt;3,"",IF(טבלה13[[#This Row],[CycleNumber]]=3,MIN(D1430:D1432),IF(I1431=3,MIN(D1429:D1431),E1431)))</f>
        <v>26</v>
      </c>
      <c r="F1432">
        <f>IF(טבלה13[[#This Row],[CycleNumber]]&lt;3,"",IF(טבלה13[[#This Row],[CycleNumber]]=3,MAX(D1430:D1432),IF(I1431=3,MAX(D1429:D1431),F1431)))</f>
        <v>28</v>
      </c>
      <c r="G1432">
        <f>IF(OR(טבלה13[[#This Row],[CycleNumber]]&gt;B1433,B1433=""),IF(טבלה13[[#This Row],[מספר סטייה]]=3,MIN(D1430:D1432),טבלה13[[#This Row],[מינ קבוע]]),טבלה13[[#This Row],[מינ קבוע]])</f>
        <v>26</v>
      </c>
      <c r="H1432">
        <f>IF(OR(טבלה13[[#This Row],[CycleNumber]]&gt;B1433,B1433=""),IF(טבלה13[[#This Row],[מספר סטייה]]=3,MAX(D1430:D1432),טבלה13[[#This Row],[מקס קבוע]]),טבלה13[[#This Row],[מקס קבוע]])</f>
        <v>28</v>
      </c>
      <c r="I143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קבוע]]&lt;&gt;E1431,1,I1431+1),0))</f>
        <v>0</v>
      </c>
      <c r="J1432">
        <f>IF(AND(טבלה13[[#This Row],[CycleNumber]]&lt;B1433,טבלה13[[#This Row],[מקס קבוע]]&lt;&gt;""),IF(OR(טבלה13[[#This Row],[מספר סטייה]]&lt;I1433,AND(טבלה13[[#This Row],[מספר סטייה]]=3,I1433=1)),0,1),"")</f>
        <v>1</v>
      </c>
      <c r="K1432">
        <f>IF(טבלה13[[#This Row],[מקס קבוע]]&lt;&gt;"",טבלה13[[#This Row],[מקסימום]]-טבלה13[[#This Row],[מינימום]],"")</f>
        <v>2</v>
      </c>
      <c r="L1432">
        <f>IF(IFERROR(LOOKUP(טבלה13[[#This Row],[ClientID]],פיבוט!$A$4:$A$121),FALSE)=טבלה13[[#This Row],[ClientID]],1,0)</f>
        <v>1</v>
      </c>
      <c r="M1432" t="str">
        <f>IF(OR(טבלה13[[#This Row],[ClientID]]=A1433),"",1)</f>
        <v/>
      </c>
      <c r="N1432" s="3" t="str">
        <f>IF(טבלה13[[#This Row],[טווח]]&lt;&gt;K1431,טבלה13[[#This Row],[טווח]],"")</f>
        <v/>
      </c>
      <c r="O1432" s="3" t="str">
        <f>IF(טבלה13[[#This Row],[מניית טווחים]]&lt;&gt;"",IF(OR(30&gt;טבלה13[[#This Row],[מקסימום]],30&lt;טבלה13[[#This Row],[מינימום]]),0,1),"")</f>
        <v/>
      </c>
    </row>
    <row r="1433" spans="1:15" x14ac:dyDescent="0.25">
      <c r="A1433" t="s">
        <v>151</v>
      </c>
      <c r="B1433">
        <v>13</v>
      </c>
      <c r="C1433">
        <v>25</v>
      </c>
      <c r="D1433">
        <f>טבלה13[[#This Row],[LengthofCycle]]+1</f>
        <v>26</v>
      </c>
      <c r="E1433">
        <f>IF(טבלה13[[#This Row],[CycleNumber]]&lt;3,"",IF(טבלה13[[#This Row],[CycleNumber]]=3,MIN(D1431:D1433),IF(I1432=3,MIN(D1430:D1432),E1432)))</f>
        <v>26</v>
      </c>
      <c r="F1433">
        <f>IF(טבלה13[[#This Row],[CycleNumber]]&lt;3,"",IF(טבלה13[[#This Row],[CycleNumber]]=3,MAX(D1431:D1433),IF(I1432=3,MAX(D1430:D1432),F1432)))</f>
        <v>28</v>
      </c>
      <c r="G1433">
        <f>IF(OR(טבלה13[[#This Row],[CycleNumber]]&gt;B1434,B1434=""),IF(טבלה13[[#This Row],[מספר סטייה]]=3,MIN(D1431:D1433),טבלה13[[#This Row],[מינ קבוע]]),טבלה13[[#This Row],[מינ קבוע]])</f>
        <v>26</v>
      </c>
      <c r="H1433">
        <f>IF(OR(טבלה13[[#This Row],[CycleNumber]]&gt;B1434,B1434=""),IF(טבלה13[[#This Row],[מספר סטייה]]=3,MAX(D1431:D1433),טבלה13[[#This Row],[מקס קבוע]]),טבלה13[[#This Row],[מקס קבוע]])</f>
        <v>28</v>
      </c>
      <c r="I143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קבוע]]&lt;&gt;E1432,1,I1432+1),0))</f>
        <v>0</v>
      </c>
      <c r="J1433">
        <f>IF(AND(טבלה13[[#This Row],[CycleNumber]]&lt;B1434,טבלה13[[#This Row],[מקס קבוע]]&lt;&gt;""),IF(OR(טבלה13[[#This Row],[מספר סטייה]]&lt;I1434,AND(טבלה13[[#This Row],[מספר סטייה]]=3,I1434=1)),0,1),"")</f>
        <v>1</v>
      </c>
      <c r="K1433">
        <f>IF(טבלה13[[#This Row],[מקס קבוע]]&lt;&gt;"",טבלה13[[#This Row],[מקסימום]]-טבלה13[[#This Row],[מינימום]],"")</f>
        <v>2</v>
      </c>
      <c r="L1433">
        <f>IF(IFERROR(LOOKUP(טבלה13[[#This Row],[ClientID]],פיבוט!$A$4:$A$121),FALSE)=טבלה13[[#This Row],[ClientID]],1,0)</f>
        <v>1</v>
      </c>
      <c r="M1433" t="str">
        <f>IF(OR(טבלה13[[#This Row],[ClientID]]=A1434),"",1)</f>
        <v/>
      </c>
      <c r="N1433" s="3" t="str">
        <f>IF(טבלה13[[#This Row],[טווח]]&lt;&gt;K1432,טבלה13[[#This Row],[טווח]],"")</f>
        <v/>
      </c>
      <c r="O1433" s="3" t="str">
        <f>IF(טבלה13[[#This Row],[מניית טווחים]]&lt;&gt;"",IF(OR(30&gt;טבלה13[[#This Row],[מקסימום]],30&lt;טבלה13[[#This Row],[מינימום]]),0,1),"")</f>
        <v/>
      </c>
    </row>
    <row r="1434" spans="1:15" x14ac:dyDescent="0.25">
      <c r="A1434" t="s">
        <v>151</v>
      </c>
      <c r="B1434">
        <v>14</v>
      </c>
      <c r="C1434">
        <v>25</v>
      </c>
      <c r="D1434">
        <f>טבלה13[[#This Row],[LengthofCycle]]+1</f>
        <v>26</v>
      </c>
      <c r="E1434">
        <f>IF(טבלה13[[#This Row],[CycleNumber]]&lt;3,"",IF(טבלה13[[#This Row],[CycleNumber]]=3,MIN(D1432:D1434),IF(I1433=3,MIN(D1431:D1433),E1433)))</f>
        <v>26</v>
      </c>
      <c r="F1434">
        <f>IF(טבלה13[[#This Row],[CycleNumber]]&lt;3,"",IF(טבלה13[[#This Row],[CycleNumber]]=3,MAX(D1432:D1434),IF(I1433=3,MAX(D1431:D1433),F1433)))</f>
        <v>28</v>
      </c>
      <c r="G1434">
        <f>IF(OR(טבלה13[[#This Row],[CycleNumber]]&gt;B1435,B1435=""),IF(טבלה13[[#This Row],[מספר סטייה]]=3,MIN(D1432:D1434),טבלה13[[#This Row],[מינ קבוע]]),טבלה13[[#This Row],[מינ קבוע]])</f>
        <v>26</v>
      </c>
      <c r="H1434">
        <f>IF(OR(טבלה13[[#This Row],[CycleNumber]]&gt;B1435,B1435=""),IF(טבלה13[[#This Row],[מספר סטייה]]=3,MAX(D1432:D1434),טבלה13[[#This Row],[מקס קבוע]]),טבלה13[[#This Row],[מקס קבוע]])</f>
        <v>28</v>
      </c>
      <c r="I143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קבוע]]&lt;&gt;E1433,1,I1433+1),0))</f>
        <v>0</v>
      </c>
      <c r="J1434" t="str">
        <f>IF(AND(טבלה13[[#This Row],[CycleNumber]]&lt;B1435,טבלה13[[#This Row],[מקס קבוע]]&lt;&gt;""),IF(OR(טבלה13[[#This Row],[מספר סטייה]]&lt;I1435,AND(טבלה13[[#This Row],[מספר סטייה]]=3,I1435=1)),0,1),"")</f>
        <v/>
      </c>
      <c r="K1434">
        <f>IF(טבלה13[[#This Row],[מקס קבוע]]&lt;&gt;"",טבלה13[[#This Row],[מקסימום]]-טבלה13[[#This Row],[מינימום]],"")</f>
        <v>2</v>
      </c>
      <c r="L1434">
        <f>IF(IFERROR(LOOKUP(טבלה13[[#This Row],[ClientID]],פיבוט!$A$4:$A$121),FALSE)=טבלה13[[#This Row],[ClientID]],1,0)</f>
        <v>1</v>
      </c>
      <c r="M1434">
        <f>IF(OR(טבלה13[[#This Row],[ClientID]]=A1435),"",1)</f>
        <v>1</v>
      </c>
      <c r="N1434" s="3" t="str">
        <f>IF(טבלה13[[#This Row],[טווח]]&lt;&gt;K1433,טבלה13[[#This Row],[טווח]],"")</f>
        <v/>
      </c>
      <c r="O1434" s="3" t="str">
        <f>IF(טבלה13[[#This Row],[מניית טווחים]]&lt;&gt;"",IF(OR(30&gt;טבלה13[[#This Row],[מקסימום]],30&lt;טבלה13[[#This Row],[מינימום]]),0,1),"")</f>
        <v/>
      </c>
    </row>
    <row r="1435" spans="1:15" x14ac:dyDescent="0.25">
      <c r="A1435" t="s">
        <v>152</v>
      </c>
      <c r="B1435">
        <v>1</v>
      </c>
      <c r="C1435">
        <v>32</v>
      </c>
      <c r="D1435">
        <f>טבלה13[[#This Row],[LengthofCycle]]+1</f>
        <v>33</v>
      </c>
      <c r="E1435" t="str">
        <f>IF(טבלה13[[#This Row],[CycleNumber]]&lt;3,"",IF(טבלה13[[#This Row],[CycleNumber]]=3,MIN(D1433:D1435),IF(I1434=3,MIN(D1432:D1434),E1434)))</f>
        <v/>
      </c>
      <c r="F1435" t="str">
        <f>IF(טבלה13[[#This Row],[CycleNumber]]&lt;3,"",IF(טבלה13[[#This Row],[CycleNumber]]=3,MAX(D1433:D1435),IF(I1434=3,MAX(D1432:D1434),F1434)))</f>
        <v/>
      </c>
      <c r="G1435" t="str">
        <f>IF(OR(טבלה13[[#This Row],[CycleNumber]]&gt;B1436,B1436=""),IF(טבלה13[[#This Row],[מספר סטייה]]=3,MIN(D1433:D1435),טבלה13[[#This Row],[מינ קבוע]]),טבלה13[[#This Row],[מינ קבוע]])</f>
        <v/>
      </c>
      <c r="H1435" t="str">
        <f>IF(OR(טבלה13[[#This Row],[CycleNumber]]&gt;B1436,B1436=""),IF(טבלה13[[#This Row],[מספר סטייה]]=3,MAX(D1433:D1435),טבלה13[[#This Row],[מקס קבוע]]),טבלה13[[#This Row],[מקס קבוע]])</f>
        <v/>
      </c>
      <c r="I143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קבוע]]&lt;&gt;E1434,1,I1434+1),0))</f>
        <v/>
      </c>
      <c r="J1435" t="str">
        <f>IF(AND(טבלה13[[#This Row],[CycleNumber]]&lt;B1436,טבלה13[[#This Row],[מקס קבוע]]&lt;&gt;""),IF(OR(טבלה13[[#This Row],[מספר סטייה]]&lt;I1436,AND(טבלה13[[#This Row],[מספר סטייה]]=3,I1436=1)),0,1),"")</f>
        <v/>
      </c>
      <c r="K1435" t="str">
        <f>IF(טבלה13[[#This Row],[מקס קבוע]]&lt;&gt;"",טבלה13[[#This Row],[מקסימום]]-טבלה13[[#This Row],[מינימום]],"")</f>
        <v/>
      </c>
      <c r="L1435">
        <f>IF(IFERROR(LOOKUP(טבלה13[[#This Row],[ClientID]],פיבוט!$A$4:$A$121),FALSE)=טבלה13[[#This Row],[ClientID]],1,0)</f>
        <v>1</v>
      </c>
      <c r="M1435" t="str">
        <f>IF(OR(טבלה13[[#This Row],[ClientID]]=A1436),"",1)</f>
        <v/>
      </c>
      <c r="N1435" s="3" t="str">
        <f>IF(טבלה13[[#This Row],[טווח]]&lt;&gt;K1434,טבלה13[[#This Row],[טווח]],"")</f>
        <v/>
      </c>
      <c r="O1435" s="3" t="str">
        <f>IF(טבלה13[[#This Row],[מניית טווחים]]&lt;&gt;"",IF(OR(30&gt;טבלה13[[#This Row],[מקסימום]],30&lt;טבלה13[[#This Row],[מינימום]]),0,1),"")</f>
        <v/>
      </c>
    </row>
    <row r="1436" spans="1:15" x14ac:dyDescent="0.25">
      <c r="A1436" t="s">
        <v>152</v>
      </c>
      <c r="B1436">
        <v>2</v>
      </c>
      <c r="C1436">
        <v>37</v>
      </c>
      <c r="D1436">
        <f>טבלה13[[#This Row],[LengthofCycle]]+1</f>
        <v>38</v>
      </c>
      <c r="E1436" t="str">
        <f>IF(טבלה13[[#This Row],[CycleNumber]]&lt;3,"",IF(טבלה13[[#This Row],[CycleNumber]]=3,MIN(D1434:D1436),IF(I1435=3,MIN(D1433:D1435),E1435)))</f>
        <v/>
      </c>
      <c r="F1436" t="str">
        <f>IF(טבלה13[[#This Row],[CycleNumber]]&lt;3,"",IF(טבלה13[[#This Row],[CycleNumber]]=3,MAX(D1434:D1436),IF(I1435=3,MAX(D1433:D1435),F1435)))</f>
        <v/>
      </c>
      <c r="G1436" t="str">
        <f>IF(OR(טבלה13[[#This Row],[CycleNumber]]&gt;B1437,B1437=""),IF(טבלה13[[#This Row],[מספר סטייה]]=3,MIN(D1434:D1436),טבלה13[[#This Row],[מינ קבוע]]),טבלה13[[#This Row],[מינ קבוע]])</f>
        <v/>
      </c>
      <c r="H1436" t="str">
        <f>IF(OR(טבלה13[[#This Row],[CycleNumber]]&gt;B1437,B1437=""),IF(טבלה13[[#This Row],[מספר סטייה]]=3,MAX(D1434:D1436),טבלה13[[#This Row],[מקס קבוע]]),טבלה13[[#This Row],[מקס קבוע]])</f>
        <v/>
      </c>
      <c r="I143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קבוע]]&lt;&gt;E1435,1,I1435+1),0))</f>
        <v/>
      </c>
      <c r="J1436" t="str">
        <f>IF(AND(טבלה13[[#This Row],[CycleNumber]]&lt;B1437,טבלה13[[#This Row],[מקס קבוע]]&lt;&gt;""),IF(OR(טבלה13[[#This Row],[מספר סטייה]]&lt;I1437,AND(טבלה13[[#This Row],[מספר סטייה]]=3,I1437=1)),0,1),"")</f>
        <v/>
      </c>
      <c r="K1436" t="str">
        <f>IF(טבלה13[[#This Row],[מקס קבוע]]&lt;&gt;"",טבלה13[[#This Row],[מקסימום]]-טבלה13[[#This Row],[מינימום]],"")</f>
        <v/>
      </c>
      <c r="L1436">
        <f>IF(IFERROR(LOOKUP(טבלה13[[#This Row],[ClientID]],פיבוט!$A$4:$A$121),FALSE)=טבלה13[[#This Row],[ClientID]],1,0)</f>
        <v>1</v>
      </c>
      <c r="M1436" t="str">
        <f>IF(OR(טבלה13[[#This Row],[ClientID]]=A1437),"",1)</f>
        <v/>
      </c>
      <c r="N1436" s="3" t="str">
        <f>IF(טבלה13[[#This Row],[טווח]]&lt;&gt;K1435,טבלה13[[#This Row],[טווח]],"")</f>
        <v/>
      </c>
      <c r="O1436" s="3" t="str">
        <f>IF(טבלה13[[#This Row],[מניית טווחים]]&lt;&gt;"",IF(OR(30&gt;טבלה13[[#This Row],[מקסימום]],30&lt;טבלה13[[#This Row],[מינימום]]),0,1),"")</f>
        <v/>
      </c>
    </row>
    <row r="1437" spans="1:15" x14ac:dyDescent="0.25">
      <c r="A1437" t="s">
        <v>152</v>
      </c>
      <c r="B1437">
        <v>3</v>
      </c>
      <c r="C1437">
        <v>30</v>
      </c>
      <c r="D1437">
        <f>טבלה13[[#This Row],[LengthofCycle]]+1</f>
        <v>31</v>
      </c>
      <c r="E1437">
        <f>IF(טבלה13[[#This Row],[CycleNumber]]&lt;3,"",IF(טבלה13[[#This Row],[CycleNumber]]=3,MIN(D1435:D1437),IF(I1436=3,MIN(D1434:D1436),E1436)))</f>
        <v>31</v>
      </c>
      <c r="F1437">
        <f>IF(טבלה13[[#This Row],[CycleNumber]]&lt;3,"",IF(טבלה13[[#This Row],[CycleNumber]]=3,MAX(D1435:D1437),IF(I1436=3,MAX(D1434:D1436),F1436)))</f>
        <v>38</v>
      </c>
      <c r="G1437">
        <f>IF(OR(טבלה13[[#This Row],[CycleNumber]]&gt;B1438,B1438=""),IF(טבלה13[[#This Row],[מספר סטייה]]=3,MIN(D1435:D1437),טבלה13[[#This Row],[מינ קבוע]]),טבלה13[[#This Row],[מינ קבוע]])</f>
        <v>31</v>
      </c>
      <c r="H1437">
        <f>IF(OR(טבלה13[[#This Row],[CycleNumber]]&gt;B1438,B1438=""),IF(טבלה13[[#This Row],[מספר סטייה]]=3,MAX(D1435:D1437),טבלה13[[#This Row],[מקס קבוע]]),טבלה13[[#This Row],[מקס קבוע]])</f>
        <v>38</v>
      </c>
      <c r="I143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קבוע]]&lt;&gt;E1436,1,I1436+1),0))</f>
        <v>0</v>
      </c>
      <c r="J1437">
        <f>IF(AND(טבלה13[[#This Row],[CycleNumber]]&lt;B1438,טבלה13[[#This Row],[מקס קבוע]]&lt;&gt;""),IF(OR(טבלה13[[#This Row],[מספר סטייה]]&lt;I1438,AND(טבלה13[[#This Row],[מספר סטייה]]=3,I1438=1)),0,1),"")</f>
        <v>1</v>
      </c>
      <c r="K1437">
        <f>IF(טבלה13[[#This Row],[מקס קבוע]]&lt;&gt;"",טבלה13[[#This Row],[מקסימום]]-טבלה13[[#This Row],[מינימום]],"")</f>
        <v>7</v>
      </c>
      <c r="L1437">
        <f>IF(IFERROR(LOOKUP(טבלה13[[#This Row],[ClientID]],פיבוט!$A$4:$A$121),FALSE)=טבלה13[[#This Row],[ClientID]],1,0)</f>
        <v>1</v>
      </c>
      <c r="M1437" t="str">
        <f>IF(OR(טבלה13[[#This Row],[ClientID]]=A1438),"",1)</f>
        <v/>
      </c>
      <c r="N1437" s="3">
        <f>IF(טבלה13[[#This Row],[טווח]]&lt;&gt;K1436,טבלה13[[#This Row],[טווח]],"")</f>
        <v>7</v>
      </c>
      <c r="O1437" s="3">
        <f>IF(טבלה13[[#This Row],[מניית טווחים]]&lt;&gt;"",IF(OR(30&gt;טבלה13[[#This Row],[מקסימום]],30&lt;טבלה13[[#This Row],[מינימום]]),0,1),"")</f>
        <v>0</v>
      </c>
    </row>
    <row r="1438" spans="1:15" x14ac:dyDescent="0.25">
      <c r="A1438" t="s">
        <v>152</v>
      </c>
      <c r="B1438">
        <v>4</v>
      </c>
      <c r="C1438">
        <v>35</v>
      </c>
      <c r="D1438">
        <f>טבלה13[[#This Row],[LengthofCycle]]+1</f>
        <v>36</v>
      </c>
      <c r="E1438">
        <f>IF(טבלה13[[#This Row],[CycleNumber]]&lt;3,"",IF(טבלה13[[#This Row],[CycleNumber]]=3,MIN(D1436:D1438),IF(I1437=3,MIN(D1435:D1437),E1437)))</f>
        <v>31</v>
      </c>
      <c r="F1438">
        <f>IF(טבלה13[[#This Row],[CycleNumber]]&lt;3,"",IF(טבלה13[[#This Row],[CycleNumber]]=3,MAX(D1436:D1438),IF(I1437=3,MAX(D1435:D1437),F1437)))</f>
        <v>38</v>
      </c>
      <c r="G1438">
        <f>IF(OR(טבלה13[[#This Row],[CycleNumber]]&gt;B1439,B1439=""),IF(טבלה13[[#This Row],[מספר סטייה]]=3,MIN(D1436:D1438),טבלה13[[#This Row],[מינ קבוע]]),טבלה13[[#This Row],[מינ קבוע]])</f>
        <v>31</v>
      </c>
      <c r="H1438">
        <f>IF(OR(טבלה13[[#This Row],[CycleNumber]]&gt;B1439,B1439=""),IF(טבלה13[[#This Row],[מספר סטייה]]=3,MAX(D1436:D1438),טבלה13[[#This Row],[מקס קבוע]]),טבלה13[[#This Row],[מקס קבוע]])</f>
        <v>38</v>
      </c>
      <c r="I143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קבוע]]&lt;&gt;E1437,1,I1437+1),0))</f>
        <v>0</v>
      </c>
      <c r="J1438">
        <f>IF(AND(טבלה13[[#This Row],[CycleNumber]]&lt;B1439,טבלה13[[#This Row],[מקס קבוע]]&lt;&gt;""),IF(OR(טבלה13[[#This Row],[מספר סטייה]]&lt;I1439,AND(טבלה13[[#This Row],[מספר סטייה]]=3,I1439=1)),0,1),"")</f>
        <v>0</v>
      </c>
      <c r="K1438">
        <f>IF(טבלה13[[#This Row],[מקס קבוע]]&lt;&gt;"",טבלה13[[#This Row],[מקסימום]]-טבלה13[[#This Row],[מינימום]],"")</f>
        <v>7</v>
      </c>
      <c r="L1438">
        <f>IF(IFERROR(LOOKUP(טבלה13[[#This Row],[ClientID]],פיבוט!$A$4:$A$121),FALSE)=טבלה13[[#This Row],[ClientID]],1,0)</f>
        <v>1</v>
      </c>
      <c r="M1438" t="str">
        <f>IF(OR(טבלה13[[#This Row],[ClientID]]=A1439),"",1)</f>
        <v/>
      </c>
      <c r="N1438" s="3" t="str">
        <f>IF(טבלה13[[#This Row],[טווח]]&lt;&gt;K1437,טבלה13[[#This Row],[טווח]],"")</f>
        <v/>
      </c>
      <c r="O1438" s="3" t="str">
        <f>IF(טבלה13[[#This Row],[מניית טווחים]]&lt;&gt;"",IF(OR(30&gt;טבלה13[[#This Row],[מקסימום]],30&lt;טבלה13[[#This Row],[מינימום]]),0,1),"")</f>
        <v/>
      </c>
    </row>
    <row r="1439" spans="1:15" x14ac:dyDescent="0.25">
      <c r="A1439" t="s">
        <v>152</v>
      </c>
      <c r="B1439">
        <v>5</v>
      </c>
      <c r="C1439">
        <v>29</v>
      </c>
      <c r="D1439">
        <f>טבלה13[[#This Row],[LengthofCycle]]+1</f>
        <v>30</v>
      </c>
      <c r="E1439">
        <f>IF(טבלה13[[#This Row],[CycleNumber]]&lt;3,"",IF(טבלה13[[#This Row],[CycleNumber]]=3,MIN(D1437:D1439),IF(I1438=3,MIN(D1436:D1438),E1438)))</f>
        <v>31</v>
      </c>
      <c r="F1439">
        <f>IF(טבלה13[[#This Row],[CycleNumber]]&lt;3,"",IF(טבלה13[[#This Row],[CycleNumber]]=3,MAX(D1437:D1439),IF(I1438=3,MAX(D1436:D1438),F1438)))</f>
        <v>38</v>
      </c>
      <c r="G1439">
        <f>IF(OR(טבלה13[[#This Row],[CycleNumber]]&gt;B1440,B1440=""),IF(טבלה13[[#This Row],[מספר סטייה]]=3,MIN(D1437:D1439),טבלה13[[#This Row],[מינ קבוע]]),טבלה13[[#This Row],[מינ קבוע]])</f>
        <v>31</v>
      </c>
      <c r="H1439">
        <f>IF(OR(טבלה13[[#This Row],[CycleNumber]]&gt;B1440,B1440=""),IF(טבלה13[[#This Row],[מספר סטייה]]=3,MAX(D1437:D1439),טבלה13[[#This Row],[מקס קבוע]]),טבלה13[[#This Row],[מקס קבוע]])</f>
        <v>38</v>
      </c>
      <c r="I143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קבוע]]&lt;&gt;E1438,1,I1438+1),0))</f>
        <v>1</v>
      </c>
      <c r="J1439" t="str">
        <f>IF(AND(טבלה13[[#This Row],[CycleNumber]]&lt;B1440,טבלה13[[#This Row],[מקס קבוע]]&lt;&gt;""),IF(OR(טבלה13[[#This Row],[מספר סטייה]]&lt;I1440,AND(טבלה13[[#This Row],[מספר סטייה]]=3,I1440=1)),0,1),"")</f>
        <v/>
      </c>
      <c r="K1439">
        <f>IF(טבלה13[[#This Row],[מקס קבוע]]&lt;&gt;"",טבלה13[[#This Row],[מקסימום]]-טבלה13[[#This Row],[מינימום]],"")</f>
        <v>7</v>
      </c>
      <c r="L1439">
        <f>IF(IFERROR(LOOKUP(טבלה13[[#This Row],[ClientID]],פיבוט!$A$4:$A$121),FALSE)=טבלה13[[#This Row],[ClientID]],1,0)</f>
        <v>1</v>
      </c>
      <c r="M1439">
        <f>IF(OR(טבלה13[[#This Row],[ClientID]]=A1440),"",1)</f>
        <v>1</v>
      </c>
      <c r="N1439" s="3" t="str">
        <f>IF(טבלה13[[#This Row],[טווח]]&lt;&gt;K1438,טבלה13[[#This Row],[טווח]],"")</f>
        <v/>
      </c>
      <c r="O1439" s="3" t="str">
        <f>IF(טבלה13[[#This Row],[מניית טווחים]]&lt;&gt;"",IF(OR(30&gt;טבלה13[[#This Row],[מקסימום]],30&lt;טבלה13[[#This Row],[מינימום]]),0,1),"")</f>
        <v/>
      </c>
    </row>
    <row r="1440" spans="1:15" x14ac:dyDescent="0.25">
      <c r="A1440" t="s">
        <v>153</v>
      </c>
      <c r="B1440">
        <v>1</v>
      </c>
      <c r="C1440">
        <v>25</v>
      </c>
      <c r="D1440">
        <f>טבלה13[[#This Row],[LengthofCycle]]+1</f>
        <v>26</v>
      </c>
      <c r="E1440" t="str">
        <f>IF(טבלה13[[#This Row],[CycleNumber]]&lt;3,"",IF(טבלה13[[#This Row],[CycleNumber]]=3,MIN(D1438:D1440),IF(I1439=3,MIN(D1437:D1439),E1439)))</f>
        <v/>
      </c>
      <c r="F1440" t="str">
        <f>IF(טבלה13[[#This Row],[CycleNumber]]&lt;3,"",IF(טבלה13[[#This Row],[CycleNumber]]=3,MAX(D1438:D1440),IF(I1439=3,MAX(D1437:D1439),F1439)))</f>
        <v/>
      </c>
      <c r="G1440" t="str">
        <f>IF(OR(טבלה13[[#This Row],[CycleNumber]]&gt;B1441,B1441=""),IF(טבלה13[[#This Row],[מספר סטייה]]=3,MIN(D1438:D1440),טבלה13[[#This Row],[מינ קבוע]]),טבלה13[[#This Row],[מינ קבוע]])</f>
        <v/>
      </c>
      <c r="H1440" t="str">
        <f>IF(OR(טבלה13[[#This Row],[CycleNumber]]&gt;B1441,B1441=""),IF(טבלה13[[#This Row],[מספר סטייה]]=3,MAX(D1438:D1440),טבלה13[[#This Row],[מקס קבוע]]),טבלה13[[#This Row],[מקס קבוע]])</f>
        <v/>
      </c>
      <c r="I144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קבוע]]&lt;&gt;E1439,1,I1439+1),0))</f>
        <v/>
      </c>
      <c r="J1440" t="str">
        <f>IF(AND(טבלה13[[#This Row],[CycleNumber]]&lt;B1441,טבלה13[[#This Row],[מקס קבוע]]&lt;&gt;""),IF(OR(טבלה13[[#This Row],[מספר סטייה]]&lt;I1441,AND(טבלה13[[#This Row],[מספר סטייה]]=3,I1441=1)),0,1),"")</f>
        <v/>
      </c>
      <c r="K1440" t="str">
        <f>IF(טבלה13[[#This Row],[מקס קבוע]]&lt;&gt;"",טבלה13[[#This Row],[מקסימום]]-טבלה13[[#This Row],[מינימום]],"")</f>
        <v/>
      </c>
      <c r="L1440">
        <f>IF(IFERROR(LOOKUP(טבלה13[[#This Row],[ClientID]],פיבוט!$A$4:$A$121),FALSE)=טבלה13[[#This Row],[ClientID]],1,0)</f>
        <v>1</v>
      </c>
      <c r="M1440" t="str">
        <f>IF(OR(טבלה13[[#This Row],[ClientID]]=A1441),"",1)</f>
        <v/>
      </c>
      <c r="N1440" s="3" t="str">
        <f>IF(טבלה13[[#This Row],[טווח]]&lt;&gt;K1439,טבלה13[[#This Row],[טווח]],"")</f>
        <v/>
      </c>
      <c r="O1440" s="3" t="str">
        <f>IF(טבלה13[[#This Row],[מניית טווחים]]&lt;&gt;"",IF(OR(30&gt;טבלה13[[#This Row],[מקסימום]],30&lt;טבלה13[[#This Row],[מינימום]]),0,1),"")</f>
        <v/>
      </c>
    </row>
    <row r="1441" spans="1:15" x14ac:dyDescent="0.25">
      <c r="A1441" t="s">
        <v>153</v>
      </c>
      <c r="B1441">
        <v>2</v>
      </c>
      <c r="C1441">
        <v>26</v>
      </c>
      <c r="D1441">
        <f>טבלה13[[#This Row],[LengthofCycle]]+1</f>
        <v>27</v>
      </c>
      <c r="E1441" t="str">
        <f>IF(טבלה13[[#This Row],[CycleNumber]]&lt;3,"",IF(טבלה13[[#This Row],[CycleNumber]]=3,MIN(D1439:D1441),IF(I1440=3,MIN(D1438:D1440),E1440)))</f>
        <v/>
      </c>
      <c r="F1441" t="str">
        <f>IF(טבלה13[[#This Row],[CycleNumber]]&lt;3,"",IF(טבלה13[[#This Row],[CycleNumber]]=3,MAX(D1439:D1441),IF(I1440=3,MAX(D1438:D1440),F1440)))</f>
        <v/>
      </c>
      <c r="G1441" t="str">
        <f>IF(OR(טבלה13[[#This Row],[CycleNumber]]&gt;B1442,B1442=""),IF(טבלה13[[#This Row],[מספר סטייה]]=3,MIN(D1439:D1441),טבלה13[[#This Row],[מינ קבוע]]),טבלה13[[#This Row],[מינ קבוע]])</f>
        <v/>
      </c>
      <c r="H1441" t="str">
        <f>IF(OR(טבלה13[[#This Row],[CycleNumber]]&gt;B1442,B1442=""),IF(טבלה13[[#This Row],[מספר סטייה]]=3,MAX(D1439:D1441),טבלה13[[#This Row],[מקס קבוע]]),טבלה13[[#This Row],[מקס קבוע]])</f>
        <v/>
      </c>
      <c r="I144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קבוע]]&lt;&gt;E1440,1,I1440+1),0))</f>
        <v/>
      </c>
      <c r="J1441" t="str">
        <f>IF(AND(טבלה13[[#This Row],[CycleNumber]]&lt;B1442,טבלה13[[#This Row],[מקס קבוע]]&lt;&gt;""),IF(OR(טבלה13[[#This Row],[מספר סטייה]]&lt;I1442,AND(טבלה13[[#This Row],[מספר סטייה]]=3,I1442=1)),0,1),"")</f>
        <v/>
      </c>
      <c r="K1441" t="str">
        <f>IF(טבלה13[[#This Row],[מקס קבוע]]&lt;&gt;"",טבלה13[[#This Row],[מקסימום]]-טבלה13[[#This Row],[מינימום]],"")</f>
        <v/>
      </c>
      <c r="L1441">
        <f>IF(IFERROR(LOOKUP(טבלה13[[#This Row],[ClientID]],פיבוט!$A$4:$A$121),FALSE)=טבלה13[[#This Row],[ClientID]],1,0)</f>
        <v>1</v>
      </c>
      <c r="M1441" t="str">
        <f>IF(OR(טבלה13[[#This Row],[ClientID]]=A1442),"",1)</f>
        <v/>
      </c>
      <c r="N1441" s="3" t="str">
        <f>IF(טבלה13[[#This Row],[טווח]]&lt;&gt;K1440,טבלה13[[#This Row],[טווח]],"")</f>
        <v/>
      </c>
      <c r="O1441" s="3" t="str">
        <f>IF(טבלה13[[#This Row],[מניית טווחים]]&lt;&gt;"",IF(OR(30&gt;טבלה13[[#This Row],[מקסימום]],30&lt;טבלה13[[#This Row],[מינימום]]),0,1),"")</f>
        <v/>
      </c>
    </row>
    <row r="1442" spans="1:15" x14ac:dyDescent="0.25">
      <c r="A1442" t="s">
        <v>153</v>
      </c>
      <c r="B1442">
        <v>3</v>
      </c>
      <c r="C1442">
        <v>26</v>
      </c>
      <c r="D1442">
        <f>טבלה13[[#This Row],[LengthofCycle]]+1</f>
        <v>27</v>
      </c>
      <c r="E1442">
        <f>IF(טבלה13[[#This Row],[CycleNumber]]&lt;3,"",IF(טבלה13[[#This Row],[CycleNumber]]=3,MIN(D1440:D1442),IF(I1441=3,MIN(D1439:D1441),E1441)))</f>
        <v>26</v>
      </c>
      <c r="F1442">
        <f>IF(טבלה13[[#This Row],[CycleNumber]]&lt;3,"",IF(טבלה13[[#This Row],[CycleNumber]]=3,MAX(D1440:D1442),IF(I1441=3,MAX(D1439:D1441),F1441)))</f>
        <v>27</v>
      </c>
      <c r="G1442">
        <f>IF(OR(טבלה13[[#This Row],[CycleNumber]]&gt;B1443,B1443=""),IF(טבלה13[[#This Row],[מספר סטייה]]=3,MIN(D1440:D1442),טבלה13[[#This Row],[מינ קבוע]]),טבלה13[[#This Row],[מינ קבוע]])</f>
        <v>26</v>
      </c>
      <c r="H1442">
        <f>IF(OR(טבלה13[[#This Row],[CycleNumber]]&gt;B1443,B1443=""),IF(טבלה13[[#This Row],[מספר סטייה]]=3,MAX(D1440:D1442),טבלה13[[#This Row],[מקס קבוע]]),טבלה13[[#This Row],[מקס קבוע]])</f>
        <v>27</v>
      </c>
      <c r="I144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קבוע]]&lt;&gt;E1441,1,I1441+1),0))</f>
        <v>0</v>
      </c>
      <c r="J1442">
        <f>IF(AND(טבלה13[[#This Row],[CycleNumber]]&lt;B1443,טבלה13[[#This Row],[מקס קבוע]]&lt;&gt;""),IF(OR(טבלה13[[#This Row],[מספר סטייה]]&lt;I1443,AND(טבלה13[[#This Row],[מספר סטייה]]=3,I1443=1)),0,1),"")</f>
        <v>0</v>
      </c>
      <c r="K1442">
        <f>IF(טבלה13[[#This Row],[מקס קבוע]]&lt;&gt;"",טבלה13[[#This Row],[מקסימום]]-טבלה13[[#This Row],[מינימום]],"")</f>
        <v>1</v>
      </c>
      <c r="L1442">
        <f>IF(IFERROR(LOOKUP(טבלה13[[#This Row],[ClientID]],פיבוט!$A$4:$A$121),FALSE)=טבלה13[[#This Row],[ClientID]],1,0)</f>
        <v>1</v>
      </c>
      <c r="M1442" t="str">
        <f>IF(OR(טבלה13[[#This Row],[ClientID]]=A1443),"",1)</f>
        <v/>
      </c>
      <c r="N1442" s="3">
        <f>IF(טבלה13[[#This Row],[טווח]]&lt;&gt;K1441,טבלה13[[#This Row],[טווח]],"")</f>
        <v>1</v>
      </c>
      <c r="O1442" s="3">
        <f>IF(טבלה13[[#This Row],[מניית טווחים]]&lt;&gt;"",IF(OR(30&gt;טבלה13[[#This Row],[מקסימום]],30&lt;טבלה13[[#This Row],[מינימום]]),0,1),"")</f>
        <v>0</v>
      </c>
    </row>
    <row r="1443" spans="1:15" x14ac:dyDescent="0.25">
      <c r="A1443" t="s">
        <v>153</v>
      </c>
      <c r="B1443">
        <v>4</v>
      </c>
      <c r="C1443">
        <v>28</v>
      </c>
      <c r="D1443">
        <f>טבלה13[[#This Row],[LengthofCycle]]+1</f>
        <v>29</v>
      </c>
      <c r="E1443">
        <f>IF(טבלה13[[#This Row],[CycleNumber]]&lt;3,"",IF(טבלה13[[#This Row],[CycleNumber]]=3,MIN(D1441:D1443),IF(I1442=3,MIN(D1440:D1442),E1442)))</f>
        <v>26</v>
      </c>
      <c r="F1443">
        <f>IF(טבלה13[[#This Row],[CycleNumber]]&lt;3,"",IF(טבלה13[[#This Row],[CycleNumber]]=3,MAX(D1441:D1443),IF(I1442=3,MAX(D1440:D1442),F1442)))</f>
        <v>27</v>
      </c>
      <c r="G1443">
        <f>IF(OR(טבלה13[[#This Row],[CycleNumber]]&gt;B1444,B1444=""),IF(טבלה13[[#This Row],[מספר סטייה]]=3,MIN(D1441:D1443),טבלה13[[#This Row],[מינ קבוע]]),טבלה13[[#This Row],[מינ קבוע]])</f>
        <v>26</v>
      </c>
      <c r="H1443">
        <f>IF(OR(טבלה13[[#This Row],[CycleNumber]]&gt;B1444,B1444=""),IF(טבלה13[[#This Row],[מספר סטייה]]=3,MAX(D1441:D1443),טבלה13[[#This Row],[מקס קבוע]]),טבלה13[[#This Row],[מקס קבוע]])</f>
        <v>27</v>
      </c>
      <c r="I144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קבוע]]&lt;&gt;E1442,1,I1442+1),0))</f>
        <v>1</v>
      </c>
      <c r="J1443">
        <f>IF(AND(טבלה13[[#This Row],[CycleNumber]]&lt;B1444,טבלה13[[#This Row],[מקס קבוע]]&lt;&gt;""),IF(OR(טבלה13[[#This Row],[מספר סטייה]]&lt;I1444,AND(טבלה13[[#This Row],[מספר סטייה]]=3,I1444=1)),0,1),"")</f>
        <v>0</v>
      </c>
      <c r="K1443">
        <f>IF(טבלה13[[#This Row],[מקס קבוע]]&lt;&gt;"",טבלה13[[#This Row],[מקסימום]]-טבלה13[[#This Row],[מינימום]],"")</f>
        <v>1</v>
      </c>
      <c r="L1443">
        <f>IF(IFERROR(LOOKUP(טבלה13[[#This Row],[ClientID]],פיבוט!$A$4:$A$121),FALSE)=טבלה13[[#This Row],[ClientID]],1,0)</f>
        <v>1</v>
      </c>
      <c r="M1443" t="str">
        <f>IF(OR(טבלה13[[#This Row],[ClientID]]=A1444),"",1)</f>
        <v/>
      </c>
      <c r="N1443" s="3" t="str">
        <f>IF(טבלה13[[#This Row],[טווח]]&lt;&gt;K1442,טבלה13[[#This Row],[טווח]],"")</f>
        <v/>
      </c>
      <c r="O1443" s="3" t="str">
        <f>IF(טבלה13[[#This Row],[מניית טווחים]]&lt;&gt;"",IF(OR(30&gt;טבלה13[[#This Row],[מקסימום]],30&lt;טבלה13[[#This Row],[מינימום]]),0,1),"")</f>
        <v/>
      </c>
    </row>
    <row r="1444" spans="1:15" x14ac:dyDescent="0.25">
      <c r="A1444" t="s">
        <v>153</v>
      </c>
      <c r="B1444">
        <v>5</v>
      </c>
      <c r="C1444">
        <v>29</v>
      </c>
      <c r="D1444">
        <f>טבלה13[[#This Row],[LengthofCycle]]+1</f>
        <v>30</v>
      </c>
      <c r="E1444">
        <f>IF(טבלה13[[#This Row],[CycleNumber]]&lt;3,"",IF(טבלה13[[#This Row],[CycleNumber]]=3,MIN(D1442:D1444),IF(I1443=3,MIN(D1441:D1443),E1443)))</f>
        <v>26</v>
      </c>
      <c r="F1444">
        <f>IF(טבלה13[[#This Row],[CycleNumber]]&lt;3,"",IF(טבלה13[[#This Row],[CycleNumber]]=3,MAX(D1442:D1444),IF(I1443=3,MAX(D1441:D1443),F1443)))</f>
        <v>27</v>
      </c>
      <c r="G1444">
        <f>IF(OR(טבלה13[[#This Row],[CycleNumber]]&gt;B1445,B1445=""),IF(טבלה13[[#This Row],[מספר סטייה]]=3,MIN(D1442:D1444),טבלה13[[#This Row],[מינ קבוע]]),טבלה13[[#This Row],[מינ קבוע]])</f>
        <v>26</v>
      </c>
      <c r="H1444">
        <f>IF(OR(טבלה13[[#This Row],[CycleNumber]]&gt;B1445,B1445=""),IF(טבלה13[[#This Row],[מספר סטייה]]=3,MAX(D1442:D1444),טבלה13[[#This Row],[מקס קבוע]]),טבלה13[[#This Row],[מקס קבוע]])</f>
        <v>27</v>
      </c>
      <c r="I144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קבוע]]&lt;&gt;E1443,1,I1443+1),0))</f>
        <v>2</v>
      </c>
      <c r="J1444">
        <f>IF(AND(טבלה13[[#This Row],[CycleNumber]]&lt;B1445,טבלה13[[#This Row],[מקס קבוע]]&lt;&gt;""),IF(OR(טבלה13[[#This Row],[מספר סטייה]]&lt;I1445,AND(טבלה13[[#This Row],[מספר סטייה]]=3,I1445=1)),0,1),"")</f>
        <v>0</v>
      </c>
      <c r="K1444">
        <f>IF(טבלה13[[#This Row],[מקס קבוע]]&lt;&gt;"",טבלה13[[#This Row],[מקסימום]]-טבלה13[[#This Row],[מינימום]],"")</f>
        <v>1</v>
      </c>
      <c r="L1444">
        <f>IF(IFERROR(LOOKUP(טבלה13[[#This Row],[ClientID]],פיבוט!$A$4:$A$121),FALSE)=טבלה13[[#This Row],[ClientID]],1,0)</f>
        <v>1</v>
      </c>
      <c r="M1444" t="str">
        <f>IF(OR(טבלה13[[#This Row],[ClientID]]=A1445),"",1)</f>
        <v/>
      </c>
      <c r="N1444" s="3" t="str">
        <f>IF(טבלה13[[#This Row],[טווח]]&lt;&gt;K1443,טבלה13[[#This Row],[טווח]],"")</f>
        <v/>
      </c>
      <c r="O1444" s="3" t="str">
        <f>IF(טבלה13[[#This Row],[מניית טווחים]]&lt;&gt;"",IF(OR(30&gt;טבלה13[[#This Row],[מקסימום]],30&lt;טבלה13[[#This Row],[מינימום]]),0,1),"")</f>
        <v/>
      </c>
    </row>
    <row r="1445" spans="1:15" x14ac:dyDescent="0.25">
      <c r="A1445" t="s">
        <v>153</v>
      </c>
      <c r="B1445">
        <v>6</v>
      </c>
      <c r="C1445">
        <v>28</v>
      </c>
      <c r="D1445">
        <f>טבלה13[[#This Row],[LengthofCycle]]+1</f>
        <v>29</v>
      </c>
      <c r="E1445">
        <f>IF(טבלה13[[#This Row],[CycleNumber]]&lt;3,"",IF(טבלה13[[#This Row],[CycleNumber]]=3,MIN(D1443:D1445),IF(I1444=3,MIN(D1442:D1444),E1444)))</f>
        <v>26</v>
      </c>
      <c r="F1445">
        <f>IF(טבלה13[[#This Row],[CycleNumber]]&lt;3,"",IF(טבלה13[[#This Row],[CycleNumber]]=3,MAX(D1443:D1445),IF(I1444=3,MAX(D1442:D1444),F1444)))</f>
        <v>27</v>
      </c>
      <c r="G1445">
        <f>IF(OR(טבלה13[[#This Row],[CycleNumber]]&gt;B1446,B1446=""),IF(טבלה13[[#This Row],[מספר סטייה]]=3,MIN(D1443:D1445),טבלה13[[#This Row],[מינ קבוע]]),טבלה13[[#This Row],[מינ קבוע]])</f>
        <v>26</v>
      </c>
      <c r="H1445">
        <f>IF(OR(טבלה13[[#This Row],[CycleNumber]]&gt;B1446,B1446=""),IF(טבלה13[[#This Row],[מספר סטייה]]=3,MAX(D1443:D1445),טבלה13[[#This Row],[מקס קבוע]]),טבלה13[[#This Row],[מקס קבוע]])</f>
        <v>27</v>
      </c>
      <c r="I144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קבוע]]&lt;&gt;E1444,1,I1444+1),0))</f>
        <v>3</v>
      </c>
      <c r="J1445">
        <f>IF(AND(טבלה13[[#This Row],[CycleNumber]]&lt;B1446,טבלה13[[#This Row],[מקס קבוע]]&lt;&gt;""),IF(OR(טבלה13[[#This Row],[מספר סטייה]]&lt;I1446,AND(טבלה13[[#This Row],[מספר סטייה]]=3,I1446=1)),0,1),"")</f>
        <v>0</v>
      </c>
      <c r="K1445">
        <f>IF(טבלה13[[#This Row],[מקס קבוע]]&lt;&gt;"",טבלה13[[#This Row],[מקסימום]]-טבלה13[[#This Row],[מינימום]],"")</f>
        <v>1</v>
      </c>
      <c r="L1445">
        <f>IF(IFERROR(LOOKUP(טבלה13[[#This Row],[ClientID]],פיבוט!$A$4:$A$121),FALSE)=טבלה13[[#This Row],[ClientID]],1,0)</f>
        <v>1</v>
      </c>
      <c r="M1445" t="str">
        <f>IF(OR(טבלה13[[#This Row],[ClientID]]=A1446),"",1)</f>
        <v/>
      </c>
      <c r="N1445" s="3" t="str">
        <f>IF(טבלה13[[#This Row],[טווח]]&lt;&gt;K1444,טבלה13[[#This Row],[טווח]],"")</f>
        <v/>
      </c>
      <c r="O1445" s="3" t="str">
        <f>IF(טבלה13[[#This Row],[מניית טווחים]]&lt;&gt;"",IF(OR(30&gt;טבלה13[[#This Row],[מקסימום]],30&lt;טבלה13[[#This Row],[מינימום]]),0,1),"")</f>
        <v/>
      </c>
    </row>
    <row r="1446" spans="1:15" x14ac:dyDescent="0.25">
      <c r="A1446" t="s">
        <v>153</v>
      </c>
      <c r="B1446">
        <v>7</v>
      </c>
      <c r="C1446">
        <v>27</v>
      </c>
      <c r="D1446">
        <f>טבלה13[[#This Row],[LengthofCycle]]+1</f>
        <v>28</v>
      </c>
      <c r="E1446">
        <f>IF(טבלה13[[#This Row],[CycleNumber]]&lt;3,"",IF(טבלה13[[#This Row],[CycleNumber]]=3,MIN(D1444:D1446),IF(I1445=3,MIN(D1443:D1445),E1445)))</f>
        <v>29</v>
      </c>
      <c r="F1446">
        <f>IF(טבלה13[[#This Row],[CycleNumber]]&lt;3,"",IF(טבלה13[[#This Row],[CycleNumber]]=3,MAX(D1444:D1446),IF(I1445=3,MAX(D1443:D1445),F1445)))</f>
        <v>30</v>
      </c>
      <c r="G1446">
        <f>IF(OR(טבלה13[[#This Row],[CycleNumber]]&gt;B1447,B1447=""),IF(טבלה13[[#This Row],[מספר סטייה]]=3,MIN(D1444:D1446),טבלה13[[#This Row],[מינ קבוע]]),טבלה13[[#This Row],[מינ קבוע]])</f>
        <v>29</v>
      </c>
      <c r="H1446">
        <f>IF(OR(טבלה13[[#This Row],[CycleNumber]]&gt;B1447,B1447=""),IF(טבלה13[[#This Row],[מספר סטייה]]=3,MAX(D1444:D1446),טבלה13[[#This Row],[מקס קבוע]]),טבלה13[[#This Row],[מקס קבוע]])</f>
        <v>30</v>
      </c>
      <c r="I144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קבוע]]&lt;&gt;E1445,1,I1445+1),0))</f>
        <v>1</v>
      </c>
      <c r="J1446">
        <f>IF(AND(טבלה13[[#This Row],[CycleNumber]]&lt;B1447,טבלה13[[#This Row],[מקס קבוע]]&lt;&gt;""),IF(OR(טבלה13[[#This Row],[מספר סטייה]]&lt;I1447,AND(טבלה13[[#This Row],[מספר סטייה]]=3,I1447=1)),0,1),"")</f>
        <v>1</v>
      </c>
      <c r="K1446">
        <f>IF(טבלה13[[#This Row],[מקס קבוע]]&lt;&gt;"",טבלה13[[#This Row],[מקסימום]]-טבלה13[[#This Row],[מינימום]],"")</f>
        <v>1</v>
      </c>
      <c r="L1446">
        <f>IF(IFERROR(LOOKUP(טבלה13[[#This Row],[ClientID]],פיבוט!$A$4:$A$121),FALSE)=טבלה13[[#This Row],[ClientID]],1,0)</f>
        <v>1</v>
      </c>
      <c r="M1446" t="str">
        <f>IF(OR(טבלה13[[#This Row],[ClientID]]=A1447),"",1)</f>
        <v/>
      </c>
      <c r="N1446" s="3" t="str">
        <f>IF(טבלה13[[#This Row],[טווח]]&lt;&gt;K1445,טבלה13[[#This Row],[טווח]],"")</f>
        <v/>
      </c>
      <c r="O1446" s="3" t="str">
        <f>IF(טבלה13[[#This Row],[מניית טווחים]]&lt;&gt;"",IF(OR(30&gt;טבלה13[[#This Row],[מקסימום]],30&lt;טבלה13[[#This Row],[מינימום]]),0,1),"")</f>
        <v/>
      </c>
    </row>
    <row r="1447" spans="1:15" x14ac:dyDescent="0.25">
      <c r="A1447" t="s">
        <v>153</v>
      </c>
      <c r="B1447">
        <v>8</v>
      </c>
      <c r="C1447">
        <v>28</v>
      </c>
      <c r="D1447">
        <f>טבלה13[[#This Row],[LengthofCycle]]+1</f>
        <v>29</v>
      </c>
      <c r="E1447">
        <f>IF(טבלה13[[#This Row],[CycleNumber]]&lt;3,"",IF(טבלה13[[#This Row],[CycleNumber]]=3,MIN(D1445:D1447),IF(I1446=3,MIN(D1444:D1446),E1446)))</f>
        <v>29</v>
      </c>
      <c r="F1447">
        <f>IF(טבלה13[[#This Row],[CycleNumber]]&lt;3,"",IF(טבלה13[[#This Row],[CycleNumber]]=3,MAX(D1445:D1447),IF(I1446=3,MAX(D1444:D1446),F1446)))</f>
        <v>30</v>
      </c>
      <c r="G1447">
        <f>IF(OR(טבלה13[[#This Row],[CycleNumber]]&gt;B1448,B1448=""),IF(טבלה13[[#This Row],[מספר סטייה]]=3,MIN(D1445:D1447),טבלה13[[#This Row],[מינ קבוע]]),טבלה13[[#This Row],[מינ קבוע]])</f>
        <v>29</v>
      </c>
      <c r="H1447">
        <f>IF(OR(טבלה13[[#This Row],[CycleNumber]]&gt;B1448,B1448=""),IF(טבלה13[[#This Row],[מספר סטייה]]=3,MAX(D1445:D1447),טבלה13[[#This Row],[מקס קבוע]]),טבלה13[[#This Row],[מקס קבוע]])</f>
        <v>30</v>
      </c>
      <c r="I144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קבוע]]&lt;&gt;E1446,1,I1446+1),0))</f>
        <v>0</v>
      </c>
      <c r="J1447">
        <f>IF(AND(טבלה13[[#This Row],[CycleNumber]]&lt;B1448,טבלה13[[#This Row],[מקס קבוע]]&lt;&gt;""),IF(OR(טבלה13[[#This Row],[מספר סטייה]]&lt;I1448,AND(טבלה13[[#This Row],[מספר סטייה]]=3,I1448=1)),0,1),"")</f>
        <v>0</v>
      </c>
      <c r="K1447">
        <f>IF(טבלה13[[#This Row],[מקס קבוע]]&lt;&gt;"",טבלה13[[#This Row],[מקסימום]]-טבלה13[[#This Row],[מינימום]],"")</f>
        <v>1</v>
      </c>
      <c r="L1447">
        <f>IF(IFERROR(LOOKUP(טבלה13[[#This Row],[ClientID]],פיבוט!$A$4:$A$121),FALSE)=טבלה13[[#This Row],[ClientID]],1,0)</f>
        <v>1</v>
      </c>
      <c r="M1447" t="str">
        <f>IF(OR(טבלה13[[#This Row],[ClientID]]=A1448),"",1)</f>
        <v/>
      </c>
      <c r="N1447" s="3" t="str">
        <f>IF(טבלה13[[#This Row],[טווח]]&lt;&gt;K1446,טבלה13[[#This Row],[טווח]],"")</f>
        <v/>
      </c>
      <c r="O1447" s="3" t="str">
        <f>IF(טבלה13[[#This Row],[מניית טווחים]]&lt;&gt;"",IF(OR(30&gt;טבלה13[[#This Row],[מקסימום]],30&lt;טבלה13[[#This Row],[מינימום]]),0,1),"")</f>
        <v/>
      </c>
    </row>
    <row r="1448" spans="1:15" x14ac:dyDescent="0.25">
      <c r="A1448" t="s">
        <v>153</v>
      </c>
      <c r="B1448">
        <v>9</v>
      </c>
      <c r="C1448">
        <v>27</v>
      </c>
      <c r="D1448">
        <f>טבלה13[[#This Row],[LengthofCycle]]+1</f>
        <v>28</v>
      </c>
      <c r="E1448">
        <f>IF(טבלה13[[#This Row],[CycleNumber]]&lt;3,"",IF(טבלה13[[#This Row],[CycleNumber]]=3,MIN(D1446:D1448),IF(I1447=3,MIN(D1445:D1447),E1447)))</f>
        <v>29</v>
      </c>
      <c r="F1448">
        <f>IF(טבלה13[[#This Row],[CycleNumber]]&lt;3,"",IF(טבלה13[[#This Row],[CycleNumber]]=3,MAX(D1446:D1448),IF(I1447=3,MAX(D1445:D1447),F1447)))</f>
        <v>30</v>
      </c>
      <c r="G1448">
        <f>IF(OR(טבלה13[[#This Row],[CycleNumber]]&gt;B1449,B1449=""),IF(טבלה13[[#This Row],[מספר סטייה]]=3,MIN(D1446:D1448),טבלה13[[#This Row],[מינ קבוע]]),טבלה13[[#This Row],[מינ קבוע]])</f>
        <v>29</v>
      </c>
      <c r="H1448">
        <f>IF(OR(טבלה13[[#This Row],[CycleNumber]]&gt;B1449,B1449=""),IF(טבלה13[[#This Row],[מספר סטייה]]=3,MAX(D1446:D1448),טבלה13[[#This Row],[מקס קבוע]]),טבלה13[[#This Row],[מקס קבוע]])</f>
        <v>30</v>
      </c>
      <c r="I144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קבוע]]&lt;&gt;E1447,1,I1447+1),0))</f>
        <v>1</v>
      </c>
      <c r="J1448">
        <f>IF(AND(טבלה13[[#This Row],[CycleNumber]]&lt;B1449,טבלה13[[#This Row],[מקס קבוע]]&lt;&gt;""),IF(OR(טבלה13[[#This Row],[מספר סטייה]]&lt;I1449,AND(טבלה13[[#This Row],[מספר סטייה]]=3,I1449=1)),0,1),"")</f>
        <v>0</v>
      </c>
      <c r="K1448">
        <f>IF(טבלה13[[#This Row],[מקס קבוע]]&lt;&gt;"",טבלה13[[#This Row],[מקסימום]]-טבלה13[[#This Row],[מינימום]],"")</f>
        <v>1</v>
      </c>
      <c r="L1448">
        <f>IF(IFERROR(LOOKUP(טבלה13[[#This Row],[ClientID]],פיבוט!$A$4:$A$121),FALSE)=טבלה13[[#This Row],[ClientID]],1,0)</f>
        <v>1</v>
      </c>
      <c r="M1448" t="str">
        <f>IF(OR(טבלה13[[#This Row],[ClientID]]=A1449),"",1)</f>
        <v/>
      </c>
      <c r="N1448" s="3" t="str">
        <f>IF(טבלה13[[#This Row],[טווח]]&lt;&gt;K1447,טבלה13[[#This Row],[טווח]],"")</f>
        <v/>
      </c>
      <c r="O1448" s="3" t="str">
        <f>IF(טבלה13[[#This Row],[מניית טווחים]]&lt;&gt;"",IF(OR(30&gt;טבלה13[[#This Row],[מקסימום]],30&lt;טבלה13[[#This Row],[מינימום]]),0,1),"")</f>
        <v/>
      </c>
    </row>
    <row r="1449" spans="1:15" x14ac:dyDescent="0.25">
      <c r="A1449" t="s">
        <v>153</v>
      </c>
      <c r="B1449">
        <v>10</v>
      </c>
      <c r="C1449">
        <v>30</v>
      </c>
      <c r="D1449">
        <f>טבלה13[[#This Row],[LengthofCycle]]+1</f>
        <v>31</v>
      </c>
      <c r="E1449">
        <f>IF(טבלה13[[#This Row],[CycleNumber]]&lt;3,"",IF(טבלה13[[#This Row],[CycleNumber]]=3,MIN(D1447:D1449),IF(I1448=3,MIN(D1446:D1448),E1448)))</f>
        <v>29</v>
      </c>
      <c r="F1449">
        <f>IF(טבלה13[[#This Row],[CycleNumber]]&lt;3,"",IF(טבלה13[[#This Row],[CycleNumber]]=3,MAX(D1447:D1449),IF(I1448=3,MAX(D1446:D1448),F1448)))</f>
        <v>30</v>
      </c>
      <c r="G1449">
        <f>IF(OR(טבלה13[[#This Row],[CycleNumber]]&gt;B1450,B1450=""),IF(טבלה13[[#This Row],[מספר סטייה]]=3,MIN(D1447:D1449),טבלה13[[#This Row],[מינ קבוע]]),טבלה13[[#This Row],[מינ קבוע]])</f>
        <v>29</v>
      </c>
      <c r="H1449">
        <f>IF(OR(טבלה13[[#This Row],[CycleNumber]]&gt;B1450,B1450=""),IF(טבלה13[[#This Row],[מספר סטייה]]=3,MAX(D1447:D1449),טבלה13[[#This Row],[מקס קבוע]]),טבלה13[[#This Row],[מקס קבוע]])</f>
        <v>30</v>
      </c>
      <c r="I144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קבוע]]&lt;&gt;E1448,1,I1448+1),0))</f>
        <v>2</v>
      </c>
      <c r="J1449">
        <f>IF(AND(טבלה13[[#This Row],[CycleNumber]]&lt;B1450,טבלה13[[#This Row],[מקס קבוע]]&lt;&gt;""),IF(OR(טבלה13[[#This Row],[מספר סטייה]]&lt;I1450,AND(טבלה13[[#This Row],[מספר סטייה]]=3,I1450=1)),0,1),"")</f>
        <v>0</v>
      </c>
      <c r="K1449">
        <f>IF(טבלה13[[#This Row],[מקס קבוע]]&lt;&gt;"",טבלה13[[#This Row],[מקסימום]]-טבלה13[[#This Row],[מינימום]],"")</f>
        <v>1</v>
      </c>
      <c r="L1449">
        <f>IF(IFERROR(LOOKUP(טבלה13[[#This Row],[ClientID]],פיבוט!$A$4:$A$121),FALSE)=טבלה13[[#This Row],[ClientID]],1,0)</f>
        <v>1</v>
      </c>
      <c r="M1449" t="str">
        <f>IF(OR(טבלה13[[#This Row],[ClientID]]=A1450),"",1)</f>
        <v/>
      </c>
      <c r="N1449" s="3" t="str">
        <f>IF(טבלה13[[#This Row],[טווח]]&lt;&gt;K1448,טבלה13[[#This Row],[טווח]],"")</f>
        <v/>
      </c>
      <c r="O1449" s="3" t="str">
        <f>IF(טבלה13[[#This Row],[מניית טווחים]]&lt;&gt;"",IF(OR(30&gt;טבלה13[[#This Row],[מקסימום]],30&lt;טבלה13[[#This Row],[מינימום]]),0,1),"")</f>
        <v/>
      </c>
    </row>
    <row r="1450" spans="1:15" x14ac:dyDescent="0.25">
      <c r="A1450" t="s">
        <v>153</v>
      </c>
      <c r="B1450">
        <v>11</v>
      </c>
      <c r="C1450">
        <v>27</v>
      </c>
      <c r="D1450">
        <f>טבלה13[[#This Row],[LengthofCycle]]+1</f>
        <v>28</v>
      </c>
      <c r="E1450">
        <f>IF(טבלה13[[#This Row],[CycleNumber]]&lt;3,"",IF(טבלה13[[#This Row],[CycleNumber]]=3,MIN(D1448:D1450),IF(I1449=3,MIN(D1447:D1449),E1449)))</f>
        <v>29</v>
      </c>
      <c r="F1450">
        <f>IF(טבלה13[[#This Row],[CycleNumber]]&lt;3,"",IF(טבלה13[[#This Row],[CycleNumber]]=3,MAX(D1448:D1450),IF(I1449=3,MAX(D1447:D1449),F1449)))</f>
        <v>30</v>
      </c>
      <c r="G1450">
        <f>IF(OR(טבלה13[[#This Row],[CycleNumber]]&gt;B1451,B1451=""),IF(טבלה13[[#This Row],[מספר סטייה]]=3,MIN(D1448:D1450),טבלה13[[#This Row],[מינ קבוע]]),טבלה13[[#This Row],[מינ קבוע]])</f>
        <v>29</v>
      </c>
      <c r="H1450">
        <f>IF(OR(טבלה13[[#This Row],[CycleNumber]]&gt;B1451,B1451=""),IF(טבלה13[[#This Row],[מספר סטייה]]=3,MAX(D1448:D1450),טבלה13[[#This Row],[מקס קבוע]]),טבלה13[[#This Row],[מקס קבוע]])</f>
        <v>30</v>
      </c>
      <c r="I145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קבוע]]&lt;&gt;E1449,1,I1449+1),0))</f>
        <v>3</v>
      </c>
      <c r="J1450">
        <f>IF(AND(טבלה13[[#This Row],[CycleNumber]]&lt;B1451,טבלה13[[#This Row],[מקס קבוע]]&lt;&gt;""),IF(OR(טבלה13[[#This Row],[מספר סטייה]]&lt;I1451,AND(טבלה13[[#This Row],[מספר סטייה]]=3,I1451=1)),0,1),"")</f>
        <v>1</v>
      </c>
      <c r="K1450">
        <f>IF(טבלה13[[#This Row],[מקס קבוע]]&lt;&gt;"",טבלה13[[#This Row],[מקסימום]]-טבלה13[[#This Row],[מינימום]],"")</f>
        <v>1</v>
      </c>
      <c r="L1450">
        <f>IF(IFERROR(LOOKUP(טבלה13[[#This Row],[ClientID]],פיבוט!$A$4:$A$121),FALSE)=טבלה13[[#This Row],[ClientID]],1,0)</f>
        <v>1</v>
      </c>
      <c r="M1450" t="str">
        <f>IF(OR(טבלה13[[#This Row],[ClientID]]=A1451),"",1)</f>
        <v/>
      </c>
      <c r="N1450" s="3" t="str">
        <f>IF(טבלה13[[#This Row],[טווח]]&lt;&gt;K1449,טבלה13[[#This Row],[טווח]],"")</f>
        <v/>
      </c>
      <c r="O1450" s="3" t="str">
        <f>IF(טבלה13[[#This Row],[מניית טווחים]]&lt;&gt;"",IF(OR(30&gt;טבלה13[[#This Row],[מקסימום]],30&lt;טבלה13[[#This Row],[מינימום]]),0,1),"")</f>
        <v/>
      </c>
    </row>
    <row r="1451" spans="1:15" x14ac:dyDescent="0.25">
      <c r="A1451" t="s">
        <v>153</v>
      </c>
      <c r="B1451">
        <v>12</v>
      </c>
      <c r="C1451">
        <v>28</v>
      </c>
      <c r="D1451">
        <f>טבלה13[[#This Row],[LengthofCycle]]+1</f>
        <v>29</v>
      </c>
      <c r="E1451">
        <f>IF(טבלה13[[#This Row],[CycleNumber]]&lt;3,"",IF(טבלה13[[#This Row],[CycleNumber]]=3,MIN(D1449:D1451),IF(I1450=3,MIN(D1448:D1450),E1450)))</f>
        <v>28</v>
      </c>
      <c r="F1451">
        <f>IF(טבלה13[[#This Row],[CycleNumber]]&lt;3,"",IF(טבלה13[[#This Row],[CycleNumber]]=3,MAX(D1449:D1451),IF(I1450=3,MAX(D1448:D1450),F1450)))</f>
        <v>31</v>
      </c>
      <c r="G1451">
        <f>IF(OR(טבלה13[[#This Row],[CycleNumber]]&gt;B1452,B1452=""),IF(טבלה13[[#This Row],[מספר סטייה]]=3,MIN(D1449:D1451),טבלה13[[#This Row],[מינ קבוע]]),טבלה13[[#This Row],[מינ קבוע]])</f>
        <v>28</v>
      </c>
      <c r="H1451">
        <f>IF(OR(טבלה13[[#This Row],[CycleNumber]]&gt;B1452,B1452=""),IF(טבלה13[[#This Row],[מספר סטייה]]=3,MAX(D1449:D1451),טבלה13[[#This Row],[מקס קבוע]]),טבלה13[[#This Row],[מקס קבוע]])</f>
        <v>31</v>
      </c>
      <c r="I145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קבוע]]&lt;&gt;E1450,1,I1450+1),0))</f>
        <v>0</v>
      </c>
      <c r="J1451">
        <f>IF(AND(טבלה13[[#This Row],[CycleNumber]]&lt;B1452,טבלה13[[#This Row],[מקס קבוע]]&lt;&gt;""),IF(OR(טבלה13[[#This Row],[מספר סטייה]]&lt;I1452,AND(טבלה13[[#This Row],[מספר סטייה]]=3,I1452=1)),0,1),"")</f>
        <v>0</v>
      </c>
      <c r="K1451">
        <f>IF(טבלה13[[#This Row],[מקס קבוע]]&lt;&gt;"",טבלה13[[#This Row],[מקסימום]]-טבלה13[[#This Row],[מינימום]],"")</f>
        <v>3</v>
      </c>
      <c r="L1451">
        <f>IF(IFERROR(LOOKUP(טבלה13[[#This Row],[ClientID]],פיבוט!$A$4:$A$121),FALSE)=טבלה13[[#This Row],[ClientID]],1,0)</f>
        <v>1</v>
      </c>
      <c r="M1451" t="str">
        <f>IF(OR(טבלה13[[#This Row],[ClientID]]=A1452),"",1)</f>
        <v/>
      </c>
      <c r="N1451" s="3">
        <f>IF(טבלה13[[#This Row],[טווח]]&lt;&gt;K1450,טבלה13[[#This Row],[טווח]],"")</f>
        <v>3</v>
      </c>
      <c r="O1451" s="3">
        <f>IF(טבלה13[[#This Row],[מניית טווחים]]&lt;&gt;"",IF(OR(30&gt;טבלה13[[#This Row],[מקסימום]],30&lt;טבלה13[[#This Row],[מינימום]]),0,1),"")</f>
        <v>1</v>
      </c>
    </row>
    <row r="1452" spans="1:15" x14ac:dyDescent="0.25">
      <c r="A1452" t="s">
        <v>153</v>
      </c>
      <c r="B1452">
        <v>13</v>
      </c>
      <c r="C1452">
        <v>26</v>
      </c>
      <c r="D1452">
        <f>טבלה13[[#This Row],[LengthofCycle]]+1</f>
        <v>27</v>
      </c>
      <c r="E1452">
        <f>IF(טבלה13[[#This Row],[CycleNumber]]&lt;3,"",IF(טבלה13[[#This Row],[CycleNumber]]=3,MIN(D1450:D1452),IF(I1451=3,MIN(D1449:D1451),E1451)))</f>
        <v>28</v>
      </c>
      <c r="F1452">
        <f>IF(טבלה13[[#This Row],[CycleNumber]]&lt;3,"",IF(טבלה13[[#This Row],[CycleNumber]]=3,MAX(D1450:D1452),IF(I1451=3,MAX(D1449:D1451),F1451)))</f>
        <v>31</v>
      </c>
      <c r="G1452">
        <f>IF(OR(טבלה13[[#This Row],[CycleNumber]]&gt;B1453,B1453=""),IF(טבלה13[[#This Row],[מספר סטייה]]=3,MIN(D1450:D1452),טבלה13[[#This Row],[מינ קבוע]]),טבלה13[[#This Row],[מינ קבוע]])</f>
        <v>28</v>
      </c>
      <c r="H1452">
        <f>IF(OR(טבלה13[[#This Row],[CycleNumber]]&gt;B1453,B1453=""),IF(טבלה13[[#This Row],[מספר סטייה]]=3,MAX(D1450:D1452),טבלה13[[#This Row],[מקס קבוע]]),טבלה13[[#This Row],[מקס קבוע]])</f>
        <v>31</v>
      </c>
      <c r="I145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קבוע]]&lt;&gt;E1451,1,I1451+1),0))</f>
        <v>1</v>
      </c>
      <c r="J1452">
        <f>IF(AND(טבלה13[[#This Row],[CycleNumber]]&lt;B1453,טבלה13[[#This Row],[מקס קבוע]]&lt;&gt;""),IF(OR(טבלה13[[#This Row],[מספר סטייה]]&lt;I1453,AND(טבלה13[[#This Row],[מספר סטייה]]=3,I1453=1)),0,1),"")</f>
        <v>1</v>
      </c>
      <c r="K1452">
        <f>IF(טבלה13[[#This Row],[מקס קבוע]]&lt;&gt;"",טבלה13[[#This Row],[מקסימום]]-טבלה13[[#This Row],[מינימום]],"")</f>
        <v>3</v>
      </c>
      <c r="L1452">
        <f>IF(IFERROR(LOOKUP(טבלה13[[#This Row],[ClientID]],פיבוט!$A$4:$A$121),FALSE)=טבלה13[[#This Row],[ClientID]],1,0)</f>
        <v>1</v>
      </c>
      <c r="M1452" t="str">
        <f>IF(OR(טבלה13[[#This Row],[ClientID]]=A1453),"",1)</f>
        <v/>
      </c>
      <c r="N1452" s="3" t="str">
        <f>IF(טבלה13[[#This Row],[טווח]]&lt;&gt;K1451,טבלה13[[#This Row],[טווח]],"")</f>
        <v/>
      </c>
      <c r="O1452" s="3" t="str">
        <f>IF(טבלה13[[#This Row],[מניית טווחים]]&lt;&gt;"",IF(OR(30&gt;טבלה13[[#This Row],[מקסימום]],30&lt;טבלה13[[#This Row],[מינימום]]),0,1),"")</f>
        <v/>
      </c>
    </row>
    <row r="1453" spans="1:15" x14ac:dyDescent="0.25">
      <c r="A1453" t="s">
        <v>153</v>
      </c>
      <c r="B1453">
        <v>14</v>
      </c>
      <c r="C1453">
        <v>28</v>
      </c>
      <c r="D1453">
        <f>טבלה13[[#This Row],[LengthofCycle]]+1</f>
        <v>29</v>
      </c>
      <c r="E1453">
        <f>IF(טבלה13[[#This Row],[CycleNumber]]&lt;3,"",IF(טבלה13[[#This Row],[CycleNumber]]=3,MIN(D1451:D1453),IF(I1452=3,MIN(D1450:D1452),E1452)))</f>
        <v>28</v>
      </c>
      <c r="F1453">
        <f>IF(טבלה13[[#This Row],[CycleNumber]]&lt;3,"",IF(טבלה13[[#This Row],[CycleNumber]]=3,MAX(D1451:D1453),IF(I1452=3,MAX(D1450:D1452),F1452)))</f>
        <v>31</v>
      </c>
      <c r="G1453">
        <f>IF(OR(טבלה13[[#This Row],[CycleNumber]]&gt;B1454,B1454=""),IF(טבלה13[[#This Row],[מספר סטייה]]=3,MIN(D1451:D1453),טבלה13[[#This Row],[מינ קבוע]]),טבלה13[[#This Row],[מינ קבוע]])</f>
        <v>28</v>
      </c>
      <c r="H1453">
        <f>IF(OR(טבלה13[[#This Row],[CycleNumber]]&gt;B1454,B1454=""),IF(טבלה13[[#This Row],[מספר סטייה]]=3,MAX(D1451:D1453),טבלה13[[#This Row],[מקס קבוע]]),טבלה13[[#This Row],[מקס קבוע]])</f>
        <v>31</v>
      </c>
      <c r="I145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קבוע]]&lt;&gt;E1452,1,I1452+1),0))</f>
        <v>0</v>
      </c>
      <c r="J1453">
        <f>IF(AND(טבלה13[[#This Row],[CycleNumber]]&lt;B1454,טבלה13[[#This Row],[מקס קבוע]]&lt;&gt;""),IF(OR(טבלה13[[#This Row],[מספר סטייה]]&lt;I1454,AND(טבלה13[[#This Row],[מספר סטייה]]=3,I1454=1)),0,1),"")</f>
        <v>0</v>
      </c>
      <c r="K1453">
        <f>IF(טבלה13[[#This Row],[מקס קבוע]]&lt;&gt;"",טבלה13[[#This Row],[מקסימום]]-טבלה13[[#This Row],[מינימום]],"")</f>
        <v>3</v>
      </c>
      <c r="L1453">
        <f>IF(IFERROR(LOOKUP(טבלה13[[#This Row],[ClientID]],פיבוט!$A$4:$A$121),FALSE)=טבלה13[[#This Row],[ClientID]],1,0)</f>
        <v>1</v>
      </c>
      <c r="M1453" t="str">
        <f>IF(OR(טבלה13[[#This Row],[ClientID]]=A1454),"",1)</f>
        <v/>
      </c>
      <c r="N1453" s="3" t="str">
        <f>IF(טבלה13[[#This Row],[טווח]]&lt;&gt;K1452,טבלה13[[#This Row],[טווח]],"")</f>
        <v/>
      </c>
      <c r="O1453" s="3" t="str">
        <f>IF(טבלה13[[#This Row],[מניית טווחים]]&lt;&gt;"",IF(OR(30&gt;טבלה13[[#This Row],[מקסימום]],30&lt;טבלה13[[#This Row],[מינימום]]),0,1),"")</f>
        <v/>
      </c>
    </row>
    <row r="1454" spans="1:15" x14ac:dyDescent="0.25">
      <c r="A1454" t="s">
        <v>153</v>
      </c>
      <c r="B1454">
        <v>15</v>
      </c>
      <c r="C1454">
        <v>35</v>
      </c>
      <c r="D1454">
        <f>טבלה13[[#This Row],[LengthofCycle]]+1</f>
        <v>36</v>
      </c>
      <c r="E1454">
        <f>IF(טבלה13[[#This Row],[CycleNumber]]&lt;3,"",IF(טבלה13[[#This Row],[CycleNumber]]=3,MIN(D1452:D1454),IF(I1453=3,MIN(D1451:D1453),E1453)))</f>
        <v>28</v>
      </c>
      <c r="F1454">
        <f>IF(טבלה13[[#This Row],[CycleNumber]]&lt;3,"",IF(טבלה13[[#This Row],[CycleNumber]]=3,MAX(D1452:D1454),IF(I1453=3,MAX(D1451:D1453),F1453)))</f>
        <v>31</v>
      </c>
      <c r="G1454">
        <f>IF(OR(טבלה13[[#This Row],[CycleNumber]]&gt;B1455,B1455=""),IF(טבלה13[[#This Row],[מספר סטייה]]=3,MIN(D1452:D1454),טבלה13[[#This Row],[מינ קבוע]]),טבלה13[[#This Row],[מינ קבוע]])</f>
        <v>28</v>
      </c>
      <c r="H1454">
        <f>IF(OR(טבלה13[[#This Row],[CycleNumber]]&gt;B1455,B1455=""),IF(טבלה13[[#This Row],[מספר סטייה]]=3,MAX(D1452:D1454),טבלה13[[#This Row],[מקס קבוע]]),טבלה13[[#This Row],[מקס קבוע]])</f>
        <v>31</v>
      </c>
      <c r="I145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קבוע]]&lt;&gt;E1453,1,I1453+1),0))</f>
        <v>1</v>
      </c>
      <c r="J1454">
        <f>IF(AND(טבלה13[[#This Row],[CycleNumber]]&lt;B1455,טבלה13[[#This Row],[מקס קבוע]]&lt;&gt;""),IF(OR(טבלה13[[#This Row],[מספר סטייה]]&lt;I1455,AND(טבלה13[[#This Row],[מספר סטייה]]=3,I1455=1)),0,1),"")</f>
        <v>1</v>
      </c>
      <c r="K1454">
        <f>IF(טבלה13[[#This Row],[מקס קבוע]]&lt;&gt;"",טבלה13[[#This Row],[מקסימום]]-טבלה13[[#This Row],[מינימום]],"")</f>
        <v>3</v>
      </c>
      <c r="L1454">
        <f>IF(IFERROR(LOOKUP(טבלה13[[#This Row],[ClientID]],פיבוט!$A$4:$A$121),FALSE)=טבלה13[[#This Row],[ClientID]],1,0)</f>
        <v>1</v>
      </c>
      <c r="M1454" t="str">
        <f>IF(OR(טבלה13[[#This Row],[ClientID]]=A1455),"",1)</f>
        <v/>
      </c>
      <c r="N1454" s="3" t="str">
        <f>IF(טבלה13[[#This Row],[טווח]]&lt;&gt;K1453,טבלה13[[#This Row],[טווח]],"")</f>
        <v/>
      </c>
      <c r="O1454" s="3" t="str">
        <f>IF(טבלה13[[#This Row],[מניית טווחים]]&lt;&gt;"",IF(OR(30&gt;טבלה13[[#This Row],[מקסימום]],30&lt;טבלה13[[#This Row],[מינימום]]),0,1),"")</f>
        <v/>
      </c>
    </row>
    <row r="1455" spans="1:15" x14ac:dyDescent="0.25">
      <c r="A1455" t="s">
        <v>153</v>
      </c>
      <c r="B1455">
        <v>16</v>
      </c>
      <c r="C1455">
        <v>29</v>
      </c>
      <c r="D1455">
        <f>טבלה13[[#This Row],[LengthofCycle]]+1</f>
        <v>30</v>
      </c>
      <c r="E1455">
        <f>IF(טבלה13[[#This Row],[CycleNumber]]&lt;3,"",IF(טבלה13[[#This Row],[CycleNumber]]=3,MIN(D1453:D1455),IF(I1454=3,MIN(D1452:D1454),E1454)))</f>
        <v>28</v>
      </c>
      <c r="F1455">
        <f>IF(טבלה13[[#This Row],[CycleNumber]]&lt;3,"",IF(טבלה13[[#This Row],[CycleNumber]]=3,MAX(D1453:D1455),IF(I1454=3,MAX(D1452:D1454),F1454)))</f>
        <v>31</v>
      </c>
      <c r="G1455">
        <f>IF(OR(טבלה13[[#This Row],[CycleNumber]]&gt;B1456,B1456=""),IF(טבלה13[[#This Row],[מספר סטייה]]=3,MIN(D1453:D1455),טבלה13[[#This Row],[מינ קבוע]]),טבלה13[[#This Row],[מינ קבוע]])</f>
        <v>28</v>
      </c>
      <c r="H1455">
        <f>IF(OR(טבלה13[[#This Row],[CycleNumber]]&gt;B1456,B1456=""),IF(טבלה13[[#This Row],[מספר סטייה]]=3,MAX(D1453:D1455),טבלה13[[#This Row],[מקס קבוע]]),טבלה13[[#This Row],[מקס קבוע]])</f>
        <v>31</v>
      </c>
      <c r="I145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קבוע]]&lt;&gt;E1454,1,I1454+1),0))</f>
        <v>0</v>
      </c>
      <c r="J1455">
        <f>IF(AND(טבלה13[[#This Row],[CycleNumber]]&lt;B1456,טבלה13[[#This Row],[מקס קבוע]]&lt;&gt;""),IF(OR(טבלה13[[#This Row],[מספר סטייה]]&lt;I1456,AND(טבלה13[[#This Row],[מספר סטייה]]=3,I1456=1)),0,1),"")</f>
        <v>0</v>
      </c>
      <c r="K1455">
        <f>IF(טבלה13[[#This Row],[מקס קבוע]]&lt;&gt;"",טבלה13[[#This Row],[מקסימום]]-טבלה13[[#This Row],[מינימום]],"")</f>
        <v>3</v>
      </c>
      <c r="L1455">
        <f>IF(IFERROR(LOOKUP(טבלה13[[#This Row],[ClientID]],פיבוט!$A$4:$A$121),FALSE)=טבלה13[[#This Row],[ClientID]],1,0)</f>
        <v>1</v>
      </c>
      <c r="M1455" t="str">
        <f>IF(OR(טבלה13[[#This Row],[ClientID]]=A1456),"",1)</f>
        <v/>
      </c>
      <c r="N1455" s="3" t="str">
        <f>IF(טבלה13[[#This Row],[טווח]]&lt;&gt;K1454,טבלה13[[#This Row],[טווח]],"")</f>
        <v/>
      </c>
      <c r="O1455" s="3" t="str">
        <f>IF(טבלה13[[#This Row],[מניית טווחים]]&lt;&gt;"",IF(OR(30&gt;טבלה13[[#This Row],[מקסימום]],30&lt;טבלה13[[#This Row],[מינימום]]),0,1),"")</f>
        <v/>
      </c>
    </row>
    <row r="1456" spans="1:15" x14ac:dyDescent="0.25">
      <c r="A1456" t="s">
        <v>153</v>
      </c>
      <c r="B1456">
        <v>17</v>
      </c>
      <c r="C1456">
        <v>31</v>
      </c>
      <c r="D1456">
        <f>טבלה13[[#This Row],[LengthofCycle]]+1</f>
        <v>32</v>
      </c>
      <c r="E1456">
        <f>IF(טבלה13[[#This Row],[CycleNumber]]&lt;3,"",IF(טבלה13[[#This Row],[CycleNumber]]=3,MIN(D1454:D1456),IF(I1455=3,MIN(D1453:D1455),E1455)))</f>
        <v>28</v>
      </c>
      <c r="F1456">
        <f>IF(טבלה13[[#This Row],[CycleNumber]]&lt;3,"",IF(טבלה13[[#This Row],[CycleNumber]]=3,MAX(D1454:D1456),IF(I1455=3,MAX(D1453:D1455),F1455)))</f>
        <v>31</v>
      </c>
      <c r="G1456">
        <f>IF(OR(טבלה13[[#This Row],[CycleNumber]]&gt;B1457,B1457=""),IF(טבלה13[[#This Row],[מספר סטייה]]=3,MIN(D1454:D1456),טבלה13[[#This Row],[מינ קבוע]]),טבלה13[[#This Row],[מינ קבוע]])</f>
        <v>28</v>
      </c>
      <c r="H1456">
        <f>IF(OR(טבלה13[[#This Row],[CycleNumber]]&gt;B1457,B1457=""),IF(טבלה13[[#This Row],[מספר סטייה]]=3,MAX(D1454:D1456),טבלה13[[#This Row],[מקס קבוע]]),טבלה13[[#This Row],[מקס קבוע]])</f>
        <v>31</v>
      </c>
      <c r="I145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קבוע]]&lt;&gt;E1455,1,I1455+1),0))</f>
        <v>1</v>
      </c>
      <c r="J1456">
        <f>IF(AND(טבלה13[[#This Row],[CycleNumber]]&lt;B1457,טבלה13[[#This Row],[מקס קבוע]]&lt;&gt;""),IF(OR(טבלה13[[#This Row],[מספר סטייה]]&lt;I1457,AND(טבלה13[[#This Row],[מספר סטייה]]=3,I1457=1)),0,1),"")</f>
        <v>1</v>
      </c>
      <c r="K1456">
        <f>IF(טבלה13[[#This Row],[מקס קבוע]]&lt;&gt;"",טבלה13[[#This Row],[מקסימום]]-טבלה13[[#This Row],[מינימום]],"")</f>
        <v>3</v>
      </c>
      <c r="L1456">
        <f>IF(IFERROR(LOOKUP(טבלה13[[#This Row],[ClientID]],פיבוט!$A$4:$A$121),FALSE)=טבלה13[[#This Row],[ClientID]],1,0)</f>
        <v>1</v>
      </c>
      <c r="M1456" t="str">
        <f>IF(OR(טבלה13[[#This Row],[ClientID]]=A1457),"",1)</f>
        <v/>
      </c>
      <c r="N1456" s="3" t="str">
        <f>IF(טבלה13[[#This Row],[טווח]]&lt;&gt;K1455,טבלה13[[#This Row],[טווח]],"")</f>
        <v/>
      </c>
      <c r="O1456" s="3" t="str">
        <f>IF(טבלה13[[#This Row],[מניית טווחים]]&lt;&gt;"",IF(OR(30&gt;טבלה13[[#This Row],[מקסימום]],30&lt;טבלה13[[#This Row],[מינימום]]),0,1),"")</f>
        <v/>
      </c>
    </row>
    <row r="1457" spans="1:15" x14ac:dyDescent="0.25">
      <c r="A1457" t="s">
        <v>153</v>
      </c>
      <c r="B1457">
        <v>18</v>
      </c>
      <c r="C1457">
        <v>30</v>
      </c>
      <c r="D1457">
        <f>טבלה13[[#This Row],[LengthofCycle]]+1</f>
        <v>31</v>
      </c>
      <c r="E1457">
        <f>IF(טבלה13[[#This Row],[CycleNumber]]&lt;3,"",IF(טבלה13[[#This Row],[CycleNumber]]=3,MIN(D1455:D1457),IF(I1456=3,MIN(D1454:D1456),E1456)))</f>
        <v>28</v>
      </c>
      <c r="F1457">
        <f>IF(טבלה13[[#This Row],[CycleNumber]]&lt;3,"",IF(טבלה13[[#This Row],[CycleNumber]]=3,MAX(D1455:D1457),IF(I1456=3,MAX(D1454:D1456),F1456)))</f>
        <v>31</v>
      </c>
      <c r="G1457">
        <f>IF(OR(טבלה13[[#This Row],[CycleNumber]]&gt;B1458,B1458=""),IF(טבלה13[[#This Row],[מספר סטייה]]=3,MIN(D1455:D1457),טבלה13[[#This Row],[מינ קבוע]]),טבלה13[[#This Row],[מינ קבוע]])</f>
        <v>28</v>
      </c>
      <c r="H1457">
        <f>IF(OR(טבלה13[[#This Row],[CycleNumber]]&gt;B1458,B1458=""),IF(טבלה13[[#This Row],[מספר סטייה]]=3,MAX(D1455:D1457),טבלה13[[#This Row],[מקס קבוע]]),טבלה13[[#This Row],[מקס קבוע]])</f>
        <v>31</v>
      </c>
      <c r="I145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קבוע]]&lt;&gt;E1456,1,I1456+1),0))</f>
        <v>0</v>
      </c>
      <c r="J1457" t="str">
        <f>IF(AND(טבלה13[[#This Row],[CycleNumber]]&lt;B1458,טבלה13[[#This Row],[מקס קבוע]]&lt;&gt;""),IF(OR(טבלה13[[#This Row],[מספר סטייה]]&lt;I1458,AND(טבלה13[[#This Row],[מספר סטייה]]=3,I1458=1)),0,1),"")</f>
        <v/>
      </c>
      <c r="K1457">
        <f>IF(טבלה13[[#This Row],[מקס קבוע]]&lt;&gt;"",טבלה13[[#This Row],[מקסימום]]-טבלה13[[#This Row],[מינימום]],"")</f>
        <v>3</v>
      </c>
      <c r="L1457">
        <f>IF(IFERROR(LOOKUP(טבלה13[[#This Row],[ClientID]],פיבוט!$A$4:$A$121),FALSE)=טבלה13[[#This Row],[ClientID]],1,0)</f>
        <v>1</v>
      </c>
      <c r="M1457">
        <f>IF(OR(טבלה13[[#This Row],[ClientID]]=A1458),"",1)</f>
        <v>1</v>
      </c>
      <c r="N1457" s="3" t="str">
        <f>IF(טבלה13[[#This Row],[טווח]]&lt;&gt;K1456,טבלה13[[#This Row],[טווח]],"")</f>
        <v/>
      </c>
      <c r="O1457" s="3" t="str">
        <f>IF(טבלה13[[#This Row],[מניית טווחים]]&lt;&gt;"",IF(OR(30&gt;טבלה13[[#This Row],[מקסימום]],30&lt;טבלה13[[#This Row],[מינימום]]),0,1),"")</f>
        <v/>
      </c>
    </row>
    <row r="1458" spans="1:15" x14ac:dyDescent="0.25">
      <c r="A1458" t="s">
        <v>154</v>
      </c>
      <c r="B1458">
        <v>1</v>
      </c>
      <c r="C1458">
        <v>32</v>
      </c>
      <c r="D1458">
        <f>טבלה13[[#This Row],[LengthofCycle]]+1</f>
        <v>33</v>
      </c>
      <c r="E1458" t="str">
        <f>IF(טבלה13[[#This Row],[CycleNumber]]&lt;3,"",IF(טבלה13[[#This Row],[CycleNumber]]=3,MIN(D1456:D1458),IF(I1457=3,MIN(D1455:D1457),E1457)))</f>
        <v/>
      </c>
      <c r="F1458" t="str">
        <f>IF(טבלה13[[#This Row],[CycleNumber]]&lt;3,"",IF(טבלה13[[#This Row],[CycleNumber]]=3,MAX(D1456:D1458),IF(I1457=3,MAX(D1455:D1457),F1457)))</f>
        <v/>
      </c>
      <c r="G1458" t="str">
        <f>IF(OR(טבלה13[[#This Row],[CycleNumber]]&gt;B1459,B1459=""),IF(טבלה13[[#This Row],[מספר סטייה]]=3,MIN(D1456:D1458),טבלה13[[#This Row],[מינ קבוע]]),טבלה13[[#This Row],[מינ קבוע]])</f>
        <v/>
      </c>
      <c r="H1458" t="str">
        <f>IF(OR(טבלה13[[#This Row],[CycleNumber]]&gt;B1459,B1459=""),IF(טבלה13[[#This Row],[מספר סטייה]]=3,MAX(D1456:D1458),טבלה13[[#This Row],[מקס קבוע]]),טבלה13[[#This Row],[מקס קבוע]])</f>
        <v/>
      </c>
      <c r="I145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קבוע]]&lt;&gt;E1457,1,I1457+1),0))</f>
        <v/>
      </c>
      <c r="J1458" t="str">
        <f>IF(AND(טבלה13[[#This Row],[CycleNumber]]&lt;B1459,טבלה13[[#This Row],[מקס קבוע]]&lt;&gt;""),IF(OR(טבלה13[[#This Row],[מספר סטייה]]&lt;I1459,AND(טבלה13[[#This Row],[מספר סטייה]]=3,I1459=1)),0,1),"")</f>
        <v/>
      </c>
      <c r="K1458" t="str">
        <f>IF(טבלה13[[#This Row],[מקס קבוע]]&lt;&gt;"",טבלה13[[#This Row],[מקסימום]]-טבלה13[[#This Row],[מינימום]],"")</f>
        <v/>
      </c>
      <c r="L1458">
        <f>IF(IFERROR(LOOKUP(טבלה13[[#This Row],[ClientID]],פיבוט!$A$4:$A$121),FALSE)=טבלה13[[#This Row],[ClientID]],1,0)</f>
        <v>1</v>
      </c>
      <c r="M1458" t="str">
        <f>IF(OR(טבלה13[[#This Row],[ClientID]]=A1459),"",1)</f>
        <v/>
      </c>
      <c r="N1458" s="3" t="str">
        <f>IF(טבלה13[[#This Row],[טווח]]&lt;&gt;K1457,טבלה13[[#This Row],[טווח]],"")</f>
        <v/>
      </c>
      <c r="O1458" s="3" t="str">
        <f>IF(טבלה13[[#This Row],[מניית טווחים]]&lt;&gt;"",IF(OR(30&gt;טבלה13[[#This Row],[מקסימום]],30&lt;טבלה13[[#This Row],[מינימום]]),0,1),"")</f>
        <v/>
      </c>
    </row>
    <row r="1459" spans="1:15" x14ac:dyDescent="0.25">
      <c r="A1459" t="s">
        <v>154</v>
      </c>
      <c r="B1459">
        <v>2</v>
      </c>
      <c r="C1459">
        <v>31</v>
      </c>
      <c r="D1459">
        <f>טבלה13[[#This Row],[LengthofCycle]]+1</f>
        <v>32</v>
      </c>
      <c r="E1459" t="str">
        <f>IF(טבלה13[[#This Row],[CycleNumber]]&lt;3,"",IF(טבלה13[[#This Row],[CycleNumber]]=3,MIN(D1457:D1459),IF(I1458=3,MIN(D1456:D1458),E1458)))</f>
        <v/>
      </c>
      <c r="F1459" t="str">
        <f>IF(טבלה13[[#This Row],[CycleNumber]]&lt;3,"",IF(טבלה13[[#This Row],[CycleNumber]]=3,MAX(D1457:D1459),IF(I1458=3,MAX(D1456:D1458),F1458)))</f>
        <v/>
      </c>
      <c r="G1459" t="str">
        <f>IF(OR(טבלה13[[#This Row],[CycleNumber]]&gt;B1460,B1460=""),IF(טבלה13[[#This Row],[מספר סטייה]]=3,MIN(D1457:D1459),טבלה13[[#This Row],[מינ קבוע]]),טבלה13[[#This Row],[מינ קבוע]])</f>
        <v/>
      </c>
      <c r="H1459" t="str">
        <f>IF(OR(טבלה13[[#This Row],[CycleNumber]]&gt;B1460,B1460=""),IF(טבלה13[[#This Row],[מספר סטייה]]=3,MAX(D1457:D1459),טבלה13[[#This Row],[מקס קבוע]]),טבלה13[[#This Row],[מקס קבוע]])</f>
        <v/>
      </c>
      <c r="I145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קבוע]]&lt;&gt;E1458,1,I1458+1),0))</f>
        <v/>
      </c>
      <c r="J1459" t="str">
        <f>IF(AND(טבלה13[[#This Row],[CycleNumber]]&lt;B1460,טבלה13[[#This Row],[מקס קבוע]]&lt;&gt;""),IF(OR(טבלה13[[#This Row],[מספר סטייה]]&lt;I1460,AND(טבלה13[[#This Row],[מספר סטייה]]=3,I1460=1)),0,1),"")</f>
        <v/>
      </c>
      <c r="K1459" t="str">
        <f>IF(טבלה13[[#This Row],[מקס קבוע]]&lt;&gt;"",טבלה13[[#This Row],[מקסימום]]-טבלה13[[#This Row],[מינימום]],"")</f>
        <v/>
      </c>
      <c r="L1459">
        <f>IF(IFERROR(LOOKUP(טבלה13[[#This Row],[ClientID]],פיבוט!$A$4:$A$121),FALSE)=טבלה13[[#This Row],[ClientID]],1,0)</f>
        <v>1</v>
      </c>
      <c r="M1459" t="str">
        <f>IF(OR(טבלה13[[#This Row],[ClientID]]=A1460),"",1)</f>
        <v/>
      </c>
      <c r="N1459" s="3" t="str">
        <f>IF(טבלה13[[#This Row],[טווח]]&lt;&gt;K1458,טבלה13[[#This Row],[טווח]],"")</f>
        <v/>
      </c>
      <c r="O1459" s="3" t="str">
        <f>IF(טבלה13[[#This Row],[מניית טווחים]]&lt;&gt;"",IF(OR(30&gt;טבלה13[[#This Row],[מקסימום]],30&lt;טבלה13[[#This Row],[מינימום]]),0,1),"")</f>
        <v/>
      </c>
    </row>
    <row r="1460" spans="1:15" x14ac:dyDescent="0.25">
      <c r="A1460" t="s">
        <v>154</v>
      </c>
      <c r="B1460">
        <v>3</v>
      </c>
      <c r="C1460">
        <v>32</v>
      </c>
      <c r="D1460">
        <f>טבלה13[[#This Row],[LengthofCycle]]+1</f>
        <v>33</v>
      </c>
      <c r="E1460">
        <f>IF(טבלה13[[#This Row],[CycleNumber]]&lt;3,"",IF(טבלה13[[#This Row],[CycleNumber]]=3,MIN(D1458:D1460),IF(I1459=3,MIN(D1457:D1459),E1459)))</f>
        <v>32</v>
      </c>
      <c r="F1460">
        <f>IF(טבלה13[[#This Row],[CycleNumber]]&lt;3,"",IF(טבלה13[[#This Row],[CycleNumber]]=3,MAX(D1458:D1460),IF(I1459=3,MAX(D1457:D1459),F1459)))</f>
        <v>33</v>
      </c>
      <c r="G1460">
        <f>IF(OR(טבלה13[[#This Row],[CycleNumber]]&gt;B1461,B1461=""),IF(טבלה13[[#This Row],[מספר סטייה]]=3,MIN(D1458:D1460),טבלה13[[#This Row],[מינ קבוע]]),טבלה13[[#This Row],[מינ קבוע]])</f>
        <v>32</v>
      </c>
      <c r="H1460">
        <f>IF(OR(טבלה13[[#This Row],[CycleNumber]]&gt;B1461,B1461=""),IF(טבלה13[[#This Row],[מספר סטייה]]=3,MAX(D1458:D1460),טבלה13[[#This Row],[מקס קבוע]]),טבלה13[[#This Row],[מקס קבוע]])</f>
        <v>33</v>
      </c>
      <c r="I146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קבוע]]&lt;&gt;E1459,1,I1459+1),0))</f>
        <v>0</v>
      </c>
      <c r="J1460">
        <f>IF(AND(טבלה13[[#This Row],[CycleNumber]]&lt;B1461,טבלה13[[#This Row],[מקס קבוע]]&lt;&gt;""),IF(OR(טבלה13[[#This Row],[מספר סטייה]]&lt;I1461,AND(טבלה13[[#This Row],[מספר סטייה]]=3,I1461=1)),0,1),"")</f>
        <v>1</v>
      </c>
      <c r="K1460">
        <f>IF(טבלה13[[#This Row],[מקס קבוע]]&lt;&gt;"",טבלה13[[#This Row],[מקסימום]]-טבלה13[[#This Row],[מינימום]],"")</f>
        <v>1</v>
      </c>
      <c r="L1460">
        <f>IF(IFERROR(LOOKUP(טבלה13[[#This Row],[ClientID]],פיבוט!$A$4:$A$121),FALSE)=טבלה13[[#This Row],[ClientID]],1,0)</f>
        <v>1</v>
      </c>
      <c r="M1460" t="str">
        <f>IF(OR(טבלה13[[#This Row],[ClientID]]=A1461),"",1)</f>
        <v/>
      </c>
      <c r="N1460" s="3">
        <f>IF(טבלה13[[#This Row],[טווח]]&lt;&gt;K1459,טבלה13[[#This Row],[טווח]],"")</f>
        <v>1</v>
      </c>
      <c r="O1460" s="3">
        <f>IF(טבלה13[[#This Row],[מניית טווחים]]&lt;&gt;"",IF(OR(30&gt;טבלה13[[#This Row],[מקסימום]],30&lt;טבלה13[[#This Row],[מינימום]]),0,1),"")</f>
        <v>0</v>
      </c>
    </row>
    <row r="1461" spans="1:15" x14ac:dyDescent="0.25">
      <c r="A1461" t="s">
        <v>154</v>
      </c>
      <c r="B1461">
        <v>4</v>
      </c>
      <c r="C1461">
        <v>32</v>
      </c>
      <c r="D1461">
        <f>טבלה13[[#This Row],[LengthofCycle]]+1</f>
        <v>33</v>
      </c>
      <c r="E1461">
        <f>IF(טבלה13[[#This Row],[CycleNumber]]&lt;3,"",IF(טבלה13[[#This Row],[CycleNumber]]=3,MIN(D1459:D1461),IF(I1460=3,MIN(D1458:D1460),E1460)))</f>
        <v>32</v>
      </c>
      <c r="F1461">
        <f>IF(טבלה13[[#This Row],[CycleNumber]]&lt;3,"",IF(טבלה13[[#This Row],[CycleNumber]]=3,MAX(D1459:D1461),IF(I1460=3,MAX(D1458:D1460),F1460)))</f>
        <v>33</v>
      </c>
      <c r="G1461">
        <f>IF(OR(טבלה13[[#This Row],[CycleNumber]]&gt;B1462,B1462=""),IF(טבלה13[[#This Row],[מספר סטייה]]=3,MIN(D1459:D1461),טבלה13[[#This Row],[מינ קבוע]]),טבלה13[[#This Row],[מינ קבוע]])</f>
        <v>32</v>
      </c>
      <c r="H1461">
        <f>IF(OR(טבלה13[[#This Row],[CycleNumber]]&gt;B1462,B1462=""),IF(טבלה13[[#This Row],[מספר סטייה]]=3,MAX(D1459:D1461),טבלה13[[#This Row],[מקס קבוע]]),טבלה13[[#This Row],[מקס קבוע]])</f>
        <v>33</v>
      </c>
      <c r="I146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קבוע]]&lt;&gt;E1460,1,I1460+1),0))</f>
        <v>0</v>
      </c>
      <c r="J1461">
        <f>IF(AND(טבלה13[[#This Row],[CycleNumber]]&lt;B1462,טבלה13[[#This Row],[מקס קבוע]]&lt;&gt;""),IF(OR(טבלה13[[#This Row],[מספר סטייה]]&lt;I1462,AND(טבלה13[[#This Row],[מספר סטייה]]=3,I1462=1)),0,1),"")</f>
        <v>0</v>
      </c>
      <c r="K1461">
        <f>IF(טבלה13[[#This Row],[מקס קבוע]]&lt;&gt;"",טבלה13[[#This Row],[מקסימום]]-טבלה13[[#This Row],[מינימום]],"")</f>
        <v>1</v>
      </c>
      <c r="L1461">
        <f>IF(IFERROR(LOOKUP(טבלה13[[#This Row],[ClientID]],פיבוט!$A$4:$A$121),FALSE)=טבלה13[[#This Row],[ClientID]],1,0)</f>
        <v>1</v>
      </c>
      <c r="M1461" t="str">
        <f>IF(OR(טבלה13[[#This Row],[ClientID]]=A1462),"",1)</f>
        <v/>
      </c>
      <c r="N1461" s="3" t="str">
        <f>IF(טבלה13[[#This Row],[טווח]]&lt;&gt;K1460,טבלה13[[#This Row],[טווח]],"")</f>
        <v/>
      </c>
      <c r="O1461" s="3" t="str">
        <f>IF(טבלה13[[#This Row],[מניית טווחים]]&lt;&gt;"",IF(OR(30&gt;טבלה13[[#This Row],[מקסימום]],30&lt;טבלה13[[#This Row],[מינימום]]),0,1),"")</f>
        <v/>
      </c>
    </row>
    <row r="1462" spans="1:15" x14ac:dyDescent="0.25">
      <c r="A1462" t="s">
        <v>154</v>
      </c>
      <c r="B1462">
        <v>5</v>
      </c>
      <c r="C1462">
        <v>33</v>
      </c>
      <c r="D1462">
        <f>טבלה13[[#This Row],[LengthofCycle]]+1</f>
        <v>34</v>
      </c>
      <c r="E1462">
        <f>IF(טבלה13[[#This Row],[CycleNumber]]&lt;3,"",IF(טבלה13[[#This Row],[CycleNumber]]=3,MIN(D1460:D1462),IF(I1461=3,MIN(D1459:D1461),E1461)))</f>
        <v>32</v>
      </c>
      <c r="F1462">
        <f>IF(טבלה13[[#This Row],[CycleNumber]]&lt;3,"",IF(טבלה13[[#This Row],[CycleNumber]]=3,MAX(D1460:D1462),IF(I1461=3,MAX(D1459:D1461),F1461)))</f>
        <v>33</v>
      </c>
      <c r="G1462">
        <f>IF(OR(טבלה13[[#This Row],[CycleNumber]]&gt;B1463,B1463=""),IF(טבלה13[[#This Row],[מספר סטייה]]=3,MIN(D1460:D1462),טבלה13[[#This Row],[מינ קבוע]]),טבלה13[[#This Row],[מינ קבוע]])</f>
        <v>32</v>
      </c>
      <c r="H1462">
        <f>IF(OR(טבלה13[[#This Row],[CycleNumber]]&gt;B1463,B1463=""),IF(טבלה13[[#This Row],[מספר סטייה]]=3,MAX(D1460:D1462),טבלה13[[#This Row],[מקס קבוע]]),טבלה13[[#This Row],[מקס קבוע]])</f>
        <v>33</v>
      </c>
      <c r="I146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קבוע]]&lt;&gt;E1461,1,I1461+1),0))</f>
        <v>1</v>
      </c>
      <c r="J1462" t="str">
        <f>IF(AND(טבלה13[[#This Row],[CycleNumber]]&lt;B1463,טבלה13[[#This Row],[מקס קבוע]]&lt;&gt;""),IF(OR(טבלה13[[#This Row],[מספר סטייה]]&lt;I1463,AND(טבלה13[[#This Row],[מספר סטייה]]=3,I1463=1)),0,1),"")</f>
        <v/>
      </c>
      <c r="K1462">
        <f>IF(טבלה13[[#This Row],[מקס קבוע]]&lt;&gt;"",טבלה13[[#This Row],[מקסימום]]-טבלה13[[#This Row],[מינימום]],"")</f>
        <v>1</v>
      </c>
      <c r="L1462">
        <f>IF(IFERROR(LOOKUP(טבלה13[[#This Row],[ClientID]],פיבוט!$A$4:$A$121),FALSE)=טבלה13[[#This Row],[ClientID]],1,0)</f>
        <v>1</v>
      </c>
      <c r="M1462">
        <f>IF(OR(טבלה13[[#This Row],[ClientID]]=A1463),"",1)</f>
        <v>1</v>
      </c>
      <c r="N1462" s="3" t="str">
        <f>IF(טבלה13[[#This Row],[טווח]]&lt;&gt;K1461,טבלה13[[#This Row],[טווח]],"")</f>
        <v/>
      </c>
      <c r="O1462" s="3" t="str">
        <f>IF(טבלה13[[#This Row],[מניית טווחים]]&lt;&gt;"",IF(OR(30&gt;טבלה13[[#This Row],[מקסימום]],30&lt;טבלה13[[#This Row],[מינימום]]),0,1),"")</f>
        <v/>
      </c>
    </row>
    <row r="1463" spans="1:15" x14ac:dyDescent="0.25">
      <c r="A1463" t="s">
        <v>156</v>
      </c>
      <c r="B1463">
        <v>1</v>
      </c>
      <c r="C1463">
        <v>38</v>
      </c>
      <c r="D1463">
        <f>טבלה13[[#This Row],[LengthofCycle]]+1</f>
        <v>39</v>
      </c>
      <c r="E1463" t="str">
        <f>IF(טבלה13[[#This Row],[CycleNumber]]&lt;3,"",IF(טבלה13[[#This Row],[CycleNumber]]=3,MIN(D1461:D1463),IF(I1462=3,MIN(D1460:D1462),E1462)))</f>
        <v/>
      </c>
      <c r="F1463" t="str">
        <f>IF(טבלה13[[#This Row],[CycleNumber]]&lt;3,"",IF(טבלה13[[#This Row],[CycleNumber]]=3,MAX(D1461:D1463),IF(I1462=3,MAX(D1460:D1462),F1462)))</f>
        <v/>
      </c>
      <c r="G1463" t="str">
        <f>IF(OR(טבלה13[[#This Row],[CycleNumber]]&gt;B1464,B1464=""),IF(טבלה13[[#This Row],[מספר סטייה]]=3,MIN(D1461:D1463),טבלה13[[#This Row],[מינ קבוע]]),טבלה13[[#This Row],[מינ קבוע]])</f>
        <v/>
      </c>
      <c r="H1463" t="str">
        <f>IF(OR(טבלה13[[#This Row],[CycleNumber]]&gt;B1464,B1464=""),IF(טבלה13[[#This Row],[מספר סטייה]]=3,MAX(D1461:D1463),טבלה13[[#This Row],[מקס קבוע]]),טבלה13[[#This Row],[מקס קבוע]])</f>
        <v/>
      </c>
      <c r="I146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קבוע]]&lt;&gt;E1462,1,I1462+1),0))</f>
        <v/>
      </c>
      <c r="J1463" t="str">
        <f>IF(AND(טבלה13[[#This Row],[CycleNumber]]&lt;B1464,טבלה13[[#This Row],[מקס קבוע]]&lt;&gt;""),IF(OR(טבלה13[[#This Row],[מספר סטייה]]&lt;I1464,AND(טבלה13[[#This Row],[מספר סטייה]]=3,I1464=1)),0,1),"")</f>
        <v/>
      </c>
      <c r="K1463" t="str">
        <f>IF(טבלה13[[#This Row],[מקס קבוע]]&lt;&gt;"",טבלה13[[#This Row],[מקסימום]]-טבלה13[[#This Row],[מינימום]],"")</f>
        <v/>
      </c>
      <c r="L1463">
        <f>IF(IFERROR(LOOKUP(טבלה13[[#This Row],[ClientID]],פיבוט!$A$4:$A$121),FALSE)=טבלה13[[#This Row],[ClientID]],1,0)</f>
        <v>1</v>
      </c>
      <c r="M1463" t="str">
        <f>IF(OR(טבלה13[[#This Row],[ClientID]]=A1464),"",1)</f>
        <v/>
      </c>
      <c r="N1463" s="3" t="str">
        <f>IF(טבלה13[[#This Row],[טווח]]&lt;&gt;K1462,טבלה13[[#This Row],[טווח]],"")</f>
        <v/>
      </c>
      <c r="O1463" s="3" t="str">
        <f>IF(טבלה13[[#This Row],[מניית טווחים]]&lt;&gt;"",IF(OR(30&gt;טבלה13[[#This Row],[מקסימום]],30&lt;טבלה13[[#This Row],[מינימום]]),0,1),"")</f>
        <v/>
      </c>
    </row>
    <row r="1464" spans="1:15" x14ac:dyDescent="0.25">
      <c r="A1464" t="s">
        <v>156</v>
      </c>
      <c r="B1464">
        <v>2</v>
      </c>
      <c r="C1464">
        <v>32</v>
      </c>
      <c r="D1464">
        <f>טבלה13[[#This Row],[LengthofCycle]]+1</f>
        <v>33</v>
      </c>
      <c r="E1464" t="str">
        <f>IF(טבלה13[[#This Row],[CycleNumber]]&lt;3,"",IF(טבלה13[[#This Row],[CycleNumber]]=3,MIN(D1462:D1464),IF(I1463=3,MIN(D1461:D1463),E1463)))</f>
        <v/>
      </c>
      <c r="F1464" t="str">
        <f>IF(טבלה13[[#This Row],[CycleNumber]]&lt;3,"",IF(טבלה13[[#This Row],[CycleNumber]]=3,MAX(D1462:D1464),IF(I1463=3,MAX(D1461:D1463),F1463)))</f>
        <v/>
      </c>
      <c r="G1464" t="str">
        <f>IF(OR(טבלה13[[#This Row],[CycleNumber]]&gt;B1465,B1465=""),IF(טבלה13[[#This Row],[מספר סטייה]]=3,MIN(D1462:D1464),טבלה13[[#This Row],[מינ קבוע]]),טבלה13[[#This Row],[מינ קבוע]])</f>
        <v/>
      </c>
      <c r="H1464" t="str">
        <f>IF(OR(טבלה13[[#This Row],[CycleNumber]]&gt;B1465,B1465=""),IF(טבלה13[[#This Row],[מספר סטייה]]=3,MAX(D1462:D1464),טבלה13[[#This Row],[מקס קבוע]]),טבלה13[[#This Row],[מקס קבוע]])</f>
        <v/>
      </c>
      <c r="I146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קבוע]]&lt;&gt;E1463,1,I1463+1),0))</f>
        <v/>
      </c>
      <c r="J1464" t="str">
        <f>IF(AND(טבלה13[[#This Row],[CycleNumber]]&lt;B1465,טבלה13[[#This Row],[מקס קבוע]]&lt;&gt;""),IF(OR(טבלה13[[#This Row],[מספר סטייה]]&lt;I1465,AND(טבלה13[[#This Row],[מספר סטייה]]=3,I1465=1)),0,1),"")</f>
        <v/>
      </c>
      <c r="K1464" t="str">
        <f>IF(טבלה13[[#This Row],[מקס קבוע]]&lt;&gt;"",טבלה13[[#This Row],[מקסימום]]-טבלה13[[#This Row],[מינימום]],"")</f>
        <v/>
      </c>
      <c r="L1464">
        <f>IF(IFERROR(LOOKUP(טבלה13[[#This Row],[ClientID]],פיבוט!$A$4:$A$121),FALSE)=טבלה13[[#This Row],[ClientID]],1,0)</f>
        <v>1</v>
      </c>
      <c r="M1464" t="str">
        <f>IF(OR(טבלה13[[#This Row],[ClientID]]=A1465),"",1)</f>
        <v/>
      </c>
      <c r="N1464" s="3" t="str">
        <f>IF(טבלה13[[#This Row],[טווח]]&lt;&gt;K1463,טבלה13[[#This Row],[טווח]],"")</f>
        <v/>
      </c>
      <c r="O1464" s="3" t="str">
        <f>IF(טבלה13[[#This Row],[מניית טווחים]]&lt;&gt;"",IF(OR(30&gt;טבלה13[[#This Row],[מקסימום]],30&lt;טבלה13[[#This Row],[מינימום]]),0,1),"")</f>
        <v/>
      </c>
    </row>
    <row r="1465" spans="1:15" x14ac:dyDescent="0.25">
      <c r="A1465" t="s">
        <v>156</v>
      </c>
      <c r="B1465">
        <v>3</v>
      </c>
      <c r="C1465">
        <v>31</v>
      </c>
      <c r="D1465">
        <f>טבלה13[[#This Row],[LengthofCycle]]+1</f>
        <v>32</v>
      </c>
      <c r="E1465">
        <f>IF(טבלה13[[#This Row],[CycleNumber]]&lt;3,"",IF(טבלה13[[#This Row],[CycleNumber]]=3,MIN(D1463:D1465),IF(I1464=3,MIN(D1462:D1464),E1464)))</f>
        <v>32</v>
      </c>
      <c r="F1465">
        <f>IF(טבלה13[[#This Row],[CycleNumber]]&lt;3,"",IF(טבלה13[[#This Row],[CycleNumber]]=3,MAX(D1463:D1465),IF(I1464=3,MAX(D1462:D1464),F1464)))</f>
        <v>39</v>
      </c>
      <c r="G1465">
        <f>IF(OR(טבלה13[[#This Row],[CycleNumber]]&gt;B1466,B1466=""),IF(טבלה13[[#This Row],[מספר סטייה]]=3,MIN(D1463:D1465),טבלה13[[#This Row],[מינ קבוע]]),טבלה13[[#This Row],[מינ קבוע]])</f>
        <v>32</v>
      </c>
      <c r="H1465">
        <f>IF(OR(טבלה13[[#This Row],[CycleNumber]]&gt;B1466,B1466=""),IF(טבלה13[[#This Row],[מספר סטייה]]=3,MAX(D1463:D1465),טבלה13[[#This Row],[מקס קבוע]]),טבלה13[[#This Row],[מקס קבוע]])</f>
        <v>39</v>
      </c>
      <c r="I146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קבוע]]&lt;&gt;E1464,1,I1464+1),0))</f>
        <v>0</v>
      </c>
      <c r="J1465">
        <f>IF(AND(טבלה13[[#This Row],[CycleNumber]]&lt;B1466,טבלה13[[#This Row],[מקס קבוע]]&lt;&gt;""),IF(OR(טבלה13[[#This Row],[מספר סטייה]]&lt;I1466,AND(טבלה13[[#This Row],[מספר סטייה]]=3,I1466=1)),0,1),"")</f>
        <v>1</v>
      </c>
      <c r="K1465">
        <f>IF(טבלה13[[#This Row],[מקס קבוע]]&lt;&gt;"",טבלה13[[#This Row],[מקסימום]]-טבלה13[[#This Row],[מינימום]],"")</f>
        <v>7</v>
      </c>
      <c r="L1465">
        <f>IF(IFERROR(LOOKUP(טבלה13[[#This Row],[ClientID]],פיבוט!$A$4:$A$121),FALSE)=טבלה13[[#This Row],[ClientID]],1,0)</f>
        <v>1</v>
      </c>
      <c r="M1465" t="str">
        <f>IF(OR(טבלה13[[#This Row],[ClientID]]=A1466),"",1)</f>
        <v/>
      </c>
      <c r="N1465" s="3">
        <f>IF(טבלה13[[#This Row],[טווח]]&lt;&gt;K1464,טבלה13[[#This Row],[טווח]],"")</f>
        <v>7</v>
      </c>
      <c r="O1465" s="3">
        <f>IF(טבלה13[[#This Row],[מניית טווחים]]&lt;&gt;"",IF(OR(30&gt;טבלה13[[#This Row],[מקסימום]],30&lt;טבלה13[[#This Row],[מינימום]]),0,1),"")</f>
        <v>0</v>
      </c>
    </row>
    <row r="1466" spans="1:15" x14ac:dyDescent="0.25">
      <c r="A1466" t="s">
        <v>156</v>
      </c>
      <c r="B1466">
        <v>4</v>
      </c>
      <c r="C1466">
        <v>38</v>
      </c>
      <c r="D1466">
        <f>טבלה13[[#This Row],[LengthofCycle]]+1</f>
        <v>39</v>
      </c>
      <c r="E1466">
        <f>IF(טבלה13[[#This Row],[CycleNumber]]&lt;3,"",IF(טבלה13[[#This Row],[CycleNumber]]=3,MIN(D1464:D1466),IF(I1465=3,MIN(D1463:D1465),E1465)))</f>
        <v>32</v>
      </c>
      <c r="F1466">
        <f>IF(טבלה13[[#This Row],[CycleNumber]]&lt;3,"",IF(טבלה13[[#This Row],[CycleNumber]]=3,MAX(D1464:D1466),IF(I1465=3,MAX(D1463:D1465),F1465)))</f>
        <v>39</v>
      </c>
      <c r="G1466">
        <f>IF(OR(טבלה13[[#This Row],[CycleNumber]]&gt;B1467,B1467=""),IF(טבלה13[[#This Row],[מספר סטייה]]=3,MIN(D1464:D1466),טבלה13[[#This Row],[מינ קבוע]]),טבלה13[[#This Row],[מינ קבוע]])</f>
        <v>32</v>
      </c>
      <c r="H1466">
        <f>IF(OR(טבלה13[[#This Row],[CycleNumber]]&gt;B1467,B1467=""),IF(טבלה13[[#This Row],[מספר סטייה]]=3,MAX(D1464:D1466),טבלה13[[#This Row],[מקס קבוע]]),טבלה13[[#This Row],[מקס קבוע]])</f>
        <v>39</v>
      </c>
      <c r="I146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קבוע]]&lt;&gt;E1465,1,I1465+1),0))</f>
        <v>0</v>
      </c>
      <c r="J1466">
        <f>IF(AND(טבלה13[[#This Row],[CycleNumber]]&lt;B1467,טבלה13[[#This Row],[מקס קבוע]]&lt;&gt;""),IF(OR(טבלה13[[#This Row],[מספר סטייה]]&lt;I1467,AND(טבלה13[[#This Row],[מספר סטייה]]=3,I1467=1)),0,1),"")</f>
        <v>1</v>
      </c>
      <c r="K1466">
        <f>IF(טבלה13[[#This Row],[מקס קבוע]]&lt;&gt;"",טבלה13[[#This Row],[מקסימום]]-טבלה13[[#This Row],[מינימום]],"")</f>
        <v>7</v>
      </c>
      <c r="L1466">
        <f>IF(IFERROR(LOOKUP(טבלה13[[#This Row],[ClientID]],פיבוט!$A$4:$A$121),FALSE)=טבלה13[[#This Row],[ClientID]],1,0)</f>
        <v>1</v>
      </c>
      <c r="M1466" t="str">
        <f>IF(OR(טבלה13[[#This Row],[ClientID]]=A1467),"",1)</f>
        <v/>
      </c>
      <c r="N1466" s="3" t="str">
        <f>IF(טבלה13[[#This Row],[טווח]]&lt;&gt;K1465,טבלה13[[#This Row],[טווח]],"")</f>
        <v/>
      </c>
      <c r="O1466" s="3" t="str">
        <f>IF(טבלה13[[#This Row],[מניית טווחים]]&lt;&gt;"",IF(OR(30&gt;טבלה13[[#This Row],[מקסימום]],30&lt;טבלה13[[#This Row],[מינימום]]),0,1),"")</f>
        <v/>
      </c>
    </row>
    <row r="1467" spans="1:15" x14ac:dyDescent="0.25">
      <c r="A1467" t="s">
        <v>156</v>
      </c>
      <c r="B1467">
        <v>5</v>
      </c>
      <c r="C1467">
        <v>33</v>
      </c>
      <c r="D1467">
        <f>טבלה13[[#This Row],[LengthofCycle]]+1</f>
        <v>34</v>
      </c>
      <c r="E1467">
        <f>IF(טבלה13[[#This Row],[CycleNumber]]&lt;3,"",IF(טבלה13[[#This Row],[CycleNumber]]=3,MIN(D1465:D1467),IF(I1466=3,MIN(D1464:D1466),E1466)))</f>
        <v>32</v>
      </c>
      <c r="F1467">
        <f>IF(טבלה13[[#This Row],[CycleNumber]]&lt;3,"",IF(טבלה13[[#This Row],[CycleNumber]]=3,MAX(D1465:D1467),IF(I1466=3,MAX(D1464:D1466),F1466)))</f>
        <v>39</v>
      </c>
      <c r="G1467">
        <f>IF(OR(טבלה13[[#This Row],[CycleNumber]]&gt;B1468,B1468=""),IF(טבלה13[[#This Row],[מספר סטייה]]=3,MIN(D1465:D1467),טבלה13[[#This Row],[מינ קבוע]]),טבלה13[[#This Row],[מינ קבוע]])</f>
        <v>32</v>
      </c>
      <c r="H1467">
        <f>IF(OR(טבלה13[[#This Row],[CycleNumber]]&gt;B1468,B1468=""),IF(טבלה13[[#This Row],[מספר סטייה]]=3,MAX(D1465:D1467),טבלה13[[#This Row],[מקס קבוע]]),טבלה13[[#This Row],[מקס קבוע]])</f>
        <v>39</v>
      </c>
      <c r="I146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קבוע]]&lt;&gt;E1466,1,I1466+1),0))</f>
        <v>0</v>
      </c>
      <c r="J1467">
        <f>IF(AND(טבלה13[[#This Row],[CycleNumber]]&lt;B1468,טבלה13[[#This Row],[מקס קבוע]]&lt;&gt;""),IF(OR(טבלה13[[#This Row],[מספר סטייה]]&lt;I1468,AND(טבלה13[[#This Row],[מספר סטייה]]=3,I1468=1)),0,1),"")</f>
        <v>1</v>
      </c>
      <c r="K1467">
        <f>IF(טבלה13[[#This Row],[מקס קבוע]]&lt;&gt;"",טבלה13[[#This Row],[מקסימום]]-טבלה13[[#This Row],[מינימום]],"")</f>
        <v>7</v>
      </c>
      <c r="L1467">
        <f>IF(IFERROR(LOOKUP(טבלה13[[#This Row],[ClientID]],פיבוט!$A$4:$A$121),FALSE)=טבלה13[[#This Row],[ClientID]],1,0)</f>
        <v>1</v>
      </c>
      <c r="M1467" t="str">
        <f>IF(OR(טבלה13[[#This Row],[ClientID]]=A1468),"",1)</f>
        <v/>
      </c>
      <c r="N1467" s="3" t="str">
        <f>IF(טבלה13[[#This Row],[טווח]]&lt;&gt;K1466,טבלה13[[#This Row],[טווח]],"")</f>
        <v/>
      </c>
      <c r="O1467" s="3" t="str">
        <f>IF(טבלה13[[#This Row],[מניית טווחים]]&lt;&gt;"",IF(OR(30&gt;טבלה13[[#This Row],[מקסימום]],30&lt;טבלה13[[#This Row],[מינימום]]),0,1),"")</f>
        <v/>
      </c>
    </row>
    <row r="1468" spans="1:15" x14ac:dyDescent="0.25">
      <c r="A1468" t="s">
        <v>156</v>
      </c>
      <c r="B1468">
        <v>6</v>
      </c>
      <c r="C1468">
        <v>35</v>
      </c>
      <c r="D1468">
        <f>טבלה13[[#This Row],[LengthofCycle]]+1</f>
        <v>36</v>
      </c>
      <c r="E1468">
        <f>IF(טבלה13[[#This Row],[CycleNumber]]&lt;3,"",IF(טבלה13[[#This Row],[CycleNumber]]=3,MIN(D1466:D1468),IF(I1467=3,MIN(D1465:D1467),E1467)))</f>
        <v>32</v>
      </c>
      <c r="F1468">
        <f>IF(טבלה13[[#This Row],[CycleNumber]]&lt;3,"",IF(טבלה13[[#This Row],[CycleNumber]]=3,MAX(D1466:D1468),IF(I1467=3,MAX(D1465:D1467),F1467)))</f>
        <v>39</v>
      </c>
      <c r="G1468">
        <f>IF(OR(טבלה13[[#This Row],[CycleNumber]]&gt;B1469,B1469=""),IF(טבלה13[[#This Row],[מספר סטייה]]=3,MIN(D1466:D1468),טבלה13[[#This Row],[מינ קבוע]]),טבלה13[[#This Row],[מינ קבוע]])</f>
        <v>32</v>
      </c>
      <c r="H1468">
        <f>IF(OR(טבלה13[[#This Row],[CycleNumber]]&gt;B1469,B1469=""),IF(טבלה13[[#This Row],[מספר סטייה]]=3,MAX(D1466:D1468),טבלה13[[#This Row],[מקס קבוע]]),טבלה13[[#This Row],[מקס קבוע]])</f>
        <v>39</v>
      </c>
      <c r="I146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קבוע]]&lt;&gt;E1467,1,I1467+1),0))</f>
        <v>0</v>
      </c>
      <c r="J1468">
        <f>IF(AND(טבלה13[[#This Row],[CycleNumber]]&lt;B1469,טבלה13[[#This Row],[מקס קבוע]]&lt;&gt;""),IF(OR(טבלה13[[#This Row],[מספר סטייה]]&lt;I1469,AND(טבלה13[[#This Row],[מספר סטייה]]=3,I1469=1)),0,1),"")</f>
        <v>1</v>
      </c>
      <c r="K1468">
        <f>IF(טבלה13[[#This Row],[מקס קבוע]]&lt;&gt;"",טבלה13[[#This Row],[מקסימום]]-טבלה13[[#This Row],[מינימום]],"")</f>
        <v>7</v>
      </c>
      <c r="L1468">
        <f>IF(IFERROR(LOOKUP(טבלה13[[#This Row],[ClientID]],פיבוט!$A$4:$A$121),FALSE)=טבלה13[[#This Row],[ClientID]],1,0)</f>
        <v>1</v>
      </c>
      <c r="M1468" t="str">
        <f>IF(OR(טבלה13[[#This Row],[ClientID]]=A1469),"",1)</f>
        <v/>
      </c>
      <c r="N1468" s="3" t="str">
        <f>IF(טבלה13[[#This Row],[טווח]]&lt;&gt;K1467,טבלה13[[#This Row],[טווח]],"")</f>
        <v/>
      </c>
      <c r="O1468" s="3" t="str">
        <f>IF(טבלה13[[#This Row],[מניית טווחים]]&lt;&gt;"",IF(OR(30&gt;טבלה13[[#This Row],[מקסימום]],30&lt;טבלה13[[#This Row],[מינימום]]),0,1),"")</f>
        <v/>
      </c>
    </row>
    <row r="1469" spans="1:15" x14ac:dyDescent="0.25">
      <c r="A1469" t="s">
        <v>156</v>
      </c>
      <c r="B1469">
        <v>7</v>
      </c>
      <c r="C1469">
        <v>32</v>
      </c>
      <c r="D1469">
        <f>טבלה13[[#This Row],[LengthofCycle]]+1</f>
        <v>33</v>
      </c>
      <c r="E1469">
        <f>IF(טבלה13[[#This Row],[CycleNumber]]&lt;3,"",IF(טבלה13[[#This Row],[CycleNumber]]=3,MIN(D1467:D1469),IF(I1468=3,MIN(D1466:D1468),E1468)))</f>
        <v>32</v>
      </c>
      <c r="F1469">
        <f>IF(טבלה13[[#This Row],[CycleNumber]]&lt;3,"",IF(טבלה13[[#This Row],[CycleNumber]]=3,MAX(D1467:D1469),IF(I1468=3,MAX(D1466:D1468),F1468)))</f>
        <v>39</v>
      </c>
      <c r="G1469">
        <f>IF(OR(טבלה13[[#This Row],[CycleNumber]]&gt;B1470,B1470=""),IF(טבלה13[[#This Row],[מספר סטייה]]=3,MIN(D1467:D1469),טבלה13[[#This Row],[מינ קבוע]]),טבלה13[[#This Row],[מינ קבוע]])</f>
        <v>32</v>
      </c>
      <c r="H1469">
        <f>IF(OR(טבלה13[[#This Row],[CycleNumber]]&gt;B1470,B1470=""),IF(טבלה13[[#This Row],[מספר סטייה]]=3,MAX(D1467:D1469),טבלה13[[#This Row],[מקס קבוע]]),טבלה13[[#This Row],[מקס קבוע]])</f>
        <v>39</v>
      </c>
      <c r="I146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קבוע]]&lt;&gt;E1468,1,I1468+1),0))</f>
        <v>0</v>
      </c>
      <c r="J1469">
        <f>IF(AND(טבלה13[[#This Row],[CycleNumber]]&lt;B1470,טבלה13[[#This Row],[מקס קבוע]]&lt;&gt;""),IF(OR(טבלה13[[#This Row],[מספר סטייה]]&lt;I1470,AND(טבלה13[[#This Row],[מספר סטייה]]=3,I1470=1)),0,1),"")</f>
        <v>1</v>
      </c>
      <c r="K1469">
        <f>IF(טבלה13[[#This Row],[מקס קבוע]]&lt;&gt;"",טבלה13[[#This Row],[מקסימום]]-טבלה13[[#This Row],[מינימום]],"")</f>
        <v>7</v>
      </c>
      <c r="L1469">
        <f>IF(IFERROR(LOOKUP(טבלה13[[#This Row],[ClientID]],פיבוט!$A$4:$A$121),FALSE)=טבלה13[[#This Row],[ClientID]],1,0)</f>
        <v>1</v>
      </c>
      <c r="M1469" t="str">
        <f>IF(OR(טבלה13[[#This Row],[ClientID]]=A1470),"",1)</f>
        <v/>
      </c>
      <c r="N1469" s="3" t="str">
        <f>IF(טבלה13[[#This Row],[טווח]]&lt;&gt;K1468,טבלה13[[#This Row],[טווח]],"")</f>
        <v/>
      </c>
      <c r="O1469" s="3" t="str">
        <f>IF(טבלה13[[#This Row],[מניית טווחים]]&lt;&gt;"",IF(OR(30&gt;טבלה13[[#This Row],[מקסימום]],30&lt;טבלה13[[#This Row],[מינימום]]),0,1),"")</f>
        <v/>
      </c>
    </row>
    <row r="1470" spans="1:15" x14ac:dyDescent="0.25">
      <c r="A1470" t="s">
        <v>156</v>
      </c>
      <c r="B1470">
        <v>8</v>
      </c>
      <c r="C1470">
        <v>36</v>
      </c>
      <c r="D1470">
        <f>טבלה13[[#This Row],[LengthofCycle]]+1</f>
        <v>37</v>
      </c>
      <c r="E1470">
        <f>IF(טבלה13[[#This Row],[CycleNumber]]&lt;3,"",IF(טבלה13[[#This Row],[CycleNumber]]=3,MIN(D1468:D1470),IF(I1469=3,MIN(D1467:D1469),E1469)))</f>
        <v>32</v>
      </c>
      <c r="F1470">
        <f>IF(טבלה13[[#This Row],[CycleNumber]]&lt;3,"",IF(טבלה13[[#This Row],[CycleNumber]]=3,MAX(D1468:D1470),IF(I1469=3,MAX(D1467:D1469),F1469)))</f>
        <v>39</v>
      </c>
      <c r="G1470">
        <f>IF(OR(טבלה13[[#This Row],[CycleNumber]]&gt;B1471,B1471=""),IF(טבלה13[[#This Row],[מספר סטייה]]=3,MIN(D1468:D1470),טבלה13[[#This Row],[מינ קבוע]]),טבלה13[[#This Row],[מינ קבוע]])</f>
        <v>32</v>
      </c>
      <c r="H1470">
        <f>IF(OR(טבלה13[[#This Row],[CycleNumber]]&gt;B1471,B1471=""),IF(טבלה13[[#This Row],[מספר סטייה]]=3,MAX(D1468:D1470),טבלה13[[#This Row],[מקס קבוע]]),טבלה13[[#This Row],[מקס קבוע]])</f>
        <v>39</v>
      </c>
      <c r="I147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קבוע]]&lt;&gt;E1469,1,I1469+1),0))</f>
        <v>0</v>
      </c>
      <c r="J1470">
        <f>IF(AND(טבלה13[[#This Row],[CycleNumber]]&lt;B1471,טבלה13[[#This Row],[מקס קבוע]]&lt;&gt;""),IF(OR(טבלה13[[#This Row],[מספר סטייה]]&lt;I1471,AND(טבלה13[[#This Row],[מספר סטייה]]=3,I1471=1)),0,1),"")</f>
        <v>0</v>
      </c>
      <c r="K1470">
        <f>IF(טבלה13[[#This Row],[מקס קבוע]]&lt;&gt;"",טבלה13[[#This Row],[מקסימום]]-טבלה13[[#This Row],[מינימום]],"")</f>
        <v>7</v>
      </c>
      <c r="L1470">
        <f>IF(IFERROR(LOOKUP(טבלה13[[#This Row],[ClientID]],פיבוט!$A$4:$A$121),FALSE)=טבלה13[[#This Row],[ClientID]],1,0)</f>
        <v>1</v>
      </c>
      <c r="M1470" t="str">
        <f>IF(OR(טבלה13[[#This Row],[ClientID]]=A1471),"",1)</f>
        <v/>
      </c>
      <c r="N1470" s="3" t="str">
        <f>IF(טבלה13[[#This Row],[טווח]]&lt;&gt;K1469,טבלה13[[#This Row],[טווח]],"")</f>
        <v/>
      </c>
      <c r="O1470" s="3" t="str">
        <f>IF(טבלה13[[#This Row],[מניית טווחים]]&lt;&gt;"",IF(OR(30&gt;טבלה13[[#This Row],[מקסימום]],30&lt;טבלה13[[#This Row],[מינימום]]),0,1),"")</f>
        <v/>
      </c>
    </row>
    <row r="1471" spans="1:15" x14ac:dyDescent="0.25">
      <c r="A1471" t="s">
        <v>156</v>
      </c>
      <c r="B1471">
        <v>9</v>
      </c>
      <c r="C1471">
        <v>45</v>
      </c>
      <c r="D1471">
        <f>טבלה13[[#This Row],[LengthofCycle]]+1</f>
        <v>46</v>
      </c>
      <c r="E1471">
        <f>IF(טבלה13[[#This Row],[CycleNumber]]&lt;3,"",IF(טבלה13[[#This Row],[CycleNumber]]=3,MIN(D1469:D1471),IF(I1470=3,MIN(D1468:D1470),E1470)))</f>
        <v>32</v>
      </c>
      <c r="F1471">
        <f>IF(טבלה13[[#This Row],[CycleNumber]]&lt;3,"",IF(טבלה13[[#This Row],[CycleNumber]]=3,MAX(D1469:D1471),IF(I1470=3,MAX(D1468:D1470),F1470)))</f>
        <v>39</v>
      </c>
      <c r="G1471">
        <f>IF(OR(טבלה13[[#This Row],[CycleNumber]]&gt;B1472,B1472=""),IF(טבלה13[[#This Row],[מספר סטייה]]=3,MIN(D1469:D1471),טבלה13[[#This Row],[מינ קבוע]]),טבלה13[[#This Row],[מינ קבוע]])</f>
        <v>32</v>
      </c>
      <c r="H1471">
        <f>IF(OR(טבלה13[[#This Row],[CycleNumber]]&gt;B1472,B1472=""),IF(טבלה13[[#This Row],[מספר סטייה]]=3,MAX(D1469:D1471),טבלה13[[#This Row],[מקס קבוע]]),טבלה13[[#This Row],[מקס קבוע]])</f>
        <v>39</v>
      </c>
      <c r="I147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קבוע]]&lt;&gt;E1470,1,I1470+1),0))</f>
        <v>1</v>
      </c>
      <c r="J1471">
        <f>IF(AND(טבלה13[[#This Row],[CycleNumber]]&lt;B1472,טבלה13[[#This Row],[מקס קבוע]]&lt;&gt;""),IF(OR(טבלה13[[#This Row],[מספר סטייה]]&lt;I1472,AND(טבלה13[[#This Row],[מספר סטייה]]=3,I1472=1)),0,1),"")</f>
        <v>0</v>
      </c>
      <c r="K1471">
        <f>IF(טבלה13[[#This Row],[מקס קבוע]]&lt;&gt;"",טבלה13[[#This Row],[מקסימום]]-טבלה13[[#This Row],[מינימום]],"")</f>
        <v>7</v>
      </c>
      <c r="L1471">
        <f>IF(IFERROR(LOOKUP(טבלה13[[#This Row],[ClientID]],פיבוט!$A$4:$A$121),FALSE)=טבלה13[[#This Row],[ClientID]],1,0)</f>
        <v>1</v>
      </c>
      <c r="M1471" t="str">
        <f>IF(OR(טבלה13[[#This Row],[ClientID]]=A1472),"",1)</f>
        <v/>
      </c>
      <c r="N1471" s="3" t="str">
        <f>IF(טבלה13[[#This Row],[טווח]]&lt;&gt;K1470,טבלה13[[#This Row],[טווח]],"")</f>
        <v/>
      </c>
      <c r="O1471" s="3" t="str">
        <f>IF(טבלה13[[#This Row],[מניית טווחים]]&lt;&gt;"",IF(OR(30&gt;טבלה13[[#This Row],[מקסימום]],30&lt;טבלה13[[#This Row],[מינימום]]),0,1),"")</f>
        <v/>
      </c>
    </row>
    <row r="1472" spans="1:15" x14ac:dyDescent="0.25">
      <c r="A1472" t="s">
        <v>156</v>
      </c>
      <c r="B1472">
        <v>10</v>
      </c>
      <c r="C1472">
        <v>42</v>
      </c>
      <c r="D1472">
        <f>טבלה13[[#This Row],[LengthofCycle]]+1</f>
        <v>43</v>
      </c>
      <c r="E1472">
        <f>IF(טבלה13[[#This Row],[CycleNumber]]&lt;3,"",IF(טבלה13[[#This Row],[CycleNumber]]=3,MIN(D1470:D1472),IF(I1471=3,MIN(D1469:D1471),E1471)))</f>
        <v>32</v>
      </c>
      <c r="F1472">
        <f>IF(טבלה13[[#This Row],[CycleNumber]]&lt;3,"",IF(טבלה13[[#This Row],[CycleNumber]]=3,MAX(D1470:D1472),IF(I1471=3,MAX(D1469:D1471),F1471)))</f>
        <v>39</v>
      </c>
      <c r="G1472">
        <f>IF(OR(טבלה13[[#This Row],[CycleNumber]]&gt;B1473,B1473=""),IF(טבלה13[[#This Row],[מספר סטייה]]=3,MIN(D1470:D1472),טבלה13[[#This Row],[מינ קבוע]]),טבלה13[[#This Row],[מינ קבוע]])</f>
        <v>32</v>
      </c>
      <c r="H1472">
        <f>IF(OR(טבלה13[[#This Row],[CycleNumber]]&gt;B1473,B1473=""),IF(טבלה13[[#This Row],[מספר סטייה]]=3,MAX(D1470:D1472),טבלה13[[#This Row],[מקס קבוע]]),טבלה13[[#This Row],[מקס קבוע]])</f>
        <v>39</v>
      </c>
      <c r="I147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קבוע]]&lt;&gt;E1471,1,I1471+1),0))</f>
        <v>2</v>
      </c>
      <c r="J1472">
        <f>IF(AND(טבלה13[[#This Row],[CycleNumber]]&lt;B1473,טבלה13[[#This Row],[מקס קבוע]]&lt;&gt;""),IF(OR(טבלה13[[#This Row],[מספר סטייה]]&lt;I1473,AND(טבלה13[[#This Row],[מספר סטייה]]=3,I1473=1)),0,1),"")</f>
        <v>0</v>
      </c>
      <c r="K1472">
        <f>IF(טבלה13[[#This Row],[מקס קבוע]]&lt;&gt;"",טבלה13[[#This Row],[מקסימום]]-טבלה13[[#This Row],[מינימום]],"")</f>
        <v>7</v>
      </c>
      <c r="L1472">
        <f>IF(IFERROR(LOOKUP(טבלה13[[#This Row],[ClientID]],פיבוט!$A$4:$A$121),FALSE)=טבלה13[[#This Row],[ClientID]],1,0)</f>
        <v>1</v>
      </c>
      <c r="M1472" t="str">
        <f>IF(OR(טבלה13[[#This Row],[ClientID]]=A1473),"",1)</f>
        <v/>
      </c>
      <c r="N1472" s="3" t="str">
        <f>IF(טבלה13[[#This Row],[טווח]]&lt;&gt;K1471,טבלה13[[#This Row],[טווח]],"")</f>
        <v/>
      </c>
      <c r="O1472" s="3" t="str">
        <f>IF(טבלה13[[#This Row],[מניית טווחים]]&lt;&gt;"",IF(OR(30&gt;טבלה13[[#This Row],[מקסימום]],30&lt;טבלה13[[#This Row],[מינימום]]),0,1),"")</f>
        <v/>
      </c>
    </row>
    <row r="1473" spans="1:15" x14ac:dyDescent="0.25">
      <c r="A1473" t="s">
        <v>156</v>
      </c>
      <c r="B1473">
        <v>11</v>
      </c>
      <c r="C1473">
        <v>49</v>
      </c>
      <c r="D1473">
        <f>טבלה13[[#This Row],[LengthofCycle]]+1</f>
        <v>50</v>
      </c>
      <c r="E1473">
        <f>IF(טבלה13[[#This Row],[CycleNumber]]&lt;3,"",IF(טבלה13[[#This Row],[CycleNumber]]=3,MIN(D1471:D1473),IF(I1472=3,MIN(D1470:D1472),E1472)))</f>
        <v>32</v>
      </c>
      <c r="F1473">
        <f>IF(טבלה13[[#This Row],[CycleNumber]]&lt;3,"",IF(טבלה13[[#This Row],[CycleNumber]]=3,MAX(D1471:D1473),IF(I1472=3,MAX(D1470:D1472),F1472)))</f>
        <v>39</v>
      </c>
      <c r="G1473">
        <f>IF(OR(טבלה13[[#This Row],[CycleNumber]]&gt;B1474,B1474=""),IF(טבלה13[[#This Row],[מספר סטייה]]=3,MIN(D1471:D1473),טבלה13[[#This Row],[מינ קבוע]]),טבלה13[[#This Row],[מינ קבוע]])</f>
        <v>32</v>
      </c>
      <c r="H1473">
        <f>IF(OR(טבלה13[[#This Row],[CycleNumber]]&gt;B1474,B1474=""),IF(טבלה13[[#This Row],[מספר סטייה]]=3,MAX(D1471:D1473),טבלה13[[#This Row],[מקס קבוע]]),טבלה13[[#This Row],[מקס קבוע]])</f>
        <v>39</v>
      </c>
      <c r="I147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קבוע]]&lt;&gt;E1472,1,I1472+1),0))</f>
        <v>3</v>
      </c>
      <c r="J1473">
        <f>IF(AND(טבלה13[[#This Row],[CycleNumber]]&lt;B1474,טבלה13[[#This Row],[מקס קבוע]]&lt;&gt;""),IF(OR(טבלה13[[#This Row],[מספר סטייה]]&lt;I1474,AND(טבלה13[[#This Row],[מספר סטייה]]=3,I1474=1)),0,1),"")</f>
        <v>0</v>
      </c>
      <c r="K1473">
        <f>IF(טבלה13[[#This Row],[מקס קבוע]]&lt;&gt;"",טבלה13[[#This Row],[מקסימום]]-טבלה13[[#This Row],[מינימום]],"")</f>
        <v>7</v>
      </c>
      <c r="L1473">
        <f>IF(IFERROR(LOOKUP(טבלה13[[#This Row],[ClientID]],פיבוט!$A$4:$A$121),FALSE)=טבלה13[[#This Row],[ClientID]],1,0)</f>
        <v>1</v>
      </c>
      <c r="M1473" t="str">
        <f>IF(OR(טבלה13[[#This Row],[ClientID]]=A1474),"",1)</f>
        <v/>
      </c>
      <c r="N1473" s="3" t="str">
        <f>IF(טבלה13[[#This Row],[טווח]]&lt;&gt;K1472,טבלה13[[#This Row],[טווח]],"")</f>
        <v/>
      </c>
      <c r="O1473" s="3" t="str">
        <f>IF(טבלה13[[#This Row],[מניית טווחים]]&lt;&gt;"",IF(OR(30&gt;טבלה13[[#This Row],[מקסימום]],30&lt;טבלה13[[#This Row],[מינימום]]),0,1),"")</f>
        <v/>
      </c>
    </row>
    <row r="1474" spans="1:15" x14ac:dyDescent="0.25">
      <c r="A1474" t="s">
        <v>156</v>
      </c>
      <c r="B1474">
        <v>12</v>
      </c>
      <c r="C1474">
        <v>34</v>
      </c>
      <c r="D1474">
        <f>טבלה13[[#This Row],[LengthofCycle]]+1</f>
        <v>35</v>
      </c>
      <c r="E1474">
        <f>IF(טבלה13[[#This Row],[CycleNumber]]&lt;3,"",IF(טבלה13[[#This Row],[CycleNumber]]=3,MIN(D1472:D1474),IF(I1473=3,MIN(D1471:D1473),E1473)))</f>
        <v>43</v>
      </c>
      <c r="F1474">
        <f>IF(טבלה13[[#This Row],[CycleNumber]]&lt;3,"",IF(טבלה13[[#This Row],[CycleNumber]]=3,MAX(D1472:D1474),IF(I1473=3,MAX(D1471:D1473),F1473)))</f>
        <v>50</v>
      </c>
      <c r="G1474">
        <f>IF(OR(טבלה13[[#This Row],[CycleNumber]]&gt;B1475,B1475=""),IF(טבלה13[[#This Row],[מספר סטייה]]=3,MIN(D1472:D1474),טבלה13[[#This Row],[מינ קבוע]]),טבלה13[[#This Row],[מינ קבוע]])</f>
        <v>43</v>
      </c>
      <c r="H1474">
        <f>IF(OR(טבלה13[[#This Row],[CycleNumber]]&gt;B1475,B1475=""),IF(טבלה13[[#This Row],[מספר סטייה]]=3,MAX(D1472:D1474),טבלה13[[#This Row],[מקס קבוע]]),טבלה13[[#This Row],[מקס קבוע]])</f>
        <v>50</v>
      </c>
      <c r="I147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קבוע]]&lt;&gt;E1473,1,I1473+1),0))</f>
        <v>1</v>
      </c>
      <c r="J1474" t="str">
        <f>IF(AND(טבלה13[[#This Row],[CycleNumber]]&lt;B1475,טבלה13[[#This Row],[מקס קבוע]]&lt;&gt;""),IF(OR(טבלה13[[#This Row],[מספר סטייה]]&lt;I1475,AND(טבלה13[[#This Row],[מספר סטייה]]=3,I1475=1)),0,1),"")</f>
        <v/>
      </c>
      <c r="K1474">
        <f>IF(טבלה13[[#This Row],[מקס קבוע]]&lt;&gt;"",טבלה13[[#This Row],[מקסימום]]-טבלה13[[#This Row],[מינימום]],"")</f>
        <v>7</v>
      </c>
      <c r="L1474">
        <f>IF(IFERROR(LOOKUP(טבלה13[[#This Row],[ClientID]],פיבוט!$A$4:$A$121),FALSE)=טבלה13[[#This Row],[ClientID]],1,0)</f>
        <v>1</v>
      </c>
      <c r="M1474">
        <f>IF(OR(טבלה13[[#This Row],[ClientID]]=A1475),"",1)</f>
        <v>1</v>
      </c>
      <c r="N1474" s="3" t="str">
        <f>IF(טבלה13[[#This Row],[טווח]]&lt;&gt;K1473,טבלה13[[#This Row],[טווח]],"")</f>
        <v/>
      </c>
      <c r="O1474" s="3" t="str">
        <f>IF(טבלה13[[#This Row],[מניית טווחים]]&lt;&gt;"",IF(OR(30&gt;טבלה13[[#This Row],[מקסימום]],30&lt;טבלה13[[#This Row],[מינימום]]),0,1),"")</f>
        <v/>
      </c>
    </row>
    <row r="1475" spans="1:15" x14ac:dyDescent="0.25">
      <c r="A1475" t="s">
        <v>157</v>
      </c>
      <c r="B1475">
        <v>1</v>
      </c>
      <c r="C1475">
        <v>34</v>
      </c>
      <c r="D1475">
        <f>טבלה13[[#This Row],[LengthofCycle]]+1</f>
        <v>35</v>
      </c>
      <c r="E1475" t="str">
        <f>IF(טבלה13[[#This Row],[CycleNumber]]&lt;3,"",IF(טבלה13[[#This Row],[CycleNumber]]=3,MIN(D1473:D1475),IF(I1474=3,MIN(D1472:D1474),E1474)))</f>
        <v/>
      </c>
      <c r="F1475" t="str">
        <f>IF(טבלה13[[#This Row],[CycleNumber]]&lt;3,"",IF(טבלה13[[#This Row],[CycleNumber]]=3,MAX(D1473:D1475),IF(I1474=3,MAX(D1472:D1474),F1474)))</f>
        <v/>
      </c>
      <c r="G1475" t="str">
        <f>IF(OR(טבלה13[[#This Row],[CycleNumber]]&gt;B1476,B1476=""),IF(טבלה13[[#This Row],[מספר סטייה]]=3,MIN(D1473:D1475),טבלה13[[#This Row],[מינ קבוע]]),טבלה13[[#This Row],[מינ קבוע]])</f>
        <v/>
      </c>
      <c r="H1475" t="str">
        <f>IF(OR(טבלה13[[#This Row],[CycleNumber]]&gt;B1476,B1476=""),IF(טבלה13[[#This Row],[מספר סטייה]]=3,MAX(D1473:D1475),טבלה13[[#This Row],[מקס קבוע]]),טבלה13[[#This Row],[מקס קבוע]])</f>
        <v/>
      </c>
      <c r="I1475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קבוע]]&lt;&gt;E1474,1,I1474+1),0))</f>
        <v/>
      </c>
      <c r="J1475" t="str">
        <f>IF(AND(טבלה13[[#This Row],[CycleNumber]]&lt;B1476,טבלה13[[#This Row],[מקס קבוע]]&lt;&gt;""),IF(OR(טבלה13[[#This Row],[מספר סטייה]]&lt;I1476,AND(טבלה13[[#This Row],[מספר סטייה]]=3,I1476=1)),0,1),"")</f>
        <v/>
      </c>
      <c r="K1475" t="str">
        <f>IF(טבלה13[[#This Row],[מקס קבוע]]&lt;&gt;"",טבלה13[[#This Row],[מקסימום]]-טבלה13[[#This Row],[מינימום]],"")</f>
        <v/>
      </c>
      <c r="L1475">
        <f>IF(IFERROR(LOOKUP(טבלה13[[#This Row],[ClientID]],פיבוט!$A$4:$A$121),FALSE)=טבלה13[[#This Row],[ClientID]],1,0)</f>
        <v>1</v>
      </c>
      <c r="M1475" t="str">
        <f>IF(OR(טבלה13[[#This Row],[ClientID]]=A1476),"",1)</f>
        <v/>
      </c>
      <c r="N1475" s="3" t="str">
        <f>IF(טבלה13[[#This Row],[טווח]]&lt;&gt;K1474,טבלה13[[#This Row],[טווח]],"")</f>
        <v/>
      </c>
      <c r="O1475" s="3" t="str">
        <f>IF(טבלה13[[#This Row],[מניית טווחים]]&lt;&gt;"",IF(OR(30&gt;טבלה13[[#This Row],[מקסימום]],30&lt;טבלה13[[#This Row],[מינימום]]),0,1),"")</f>
        <v/>
      </c>
    </row>
    <row r="1476" spans="1:15" x14ac:dyDescent="0.25">
      <c r="A1476" t="s">
        <v>157</v>
      </c>
      <c r="B1476">
        <v>2</v>
      </c>
      <c r="C1476">
        <v>32</v>
      </c>
      <c r="D1476">
        <f>טבלה13[[#This Row],[LengthofCycle]]+1</f>
        <v>33</v>
      </c>
      <c r="E1476" t="str">
        <f>IF(טבלה13[[#This Row],[CycleNumber]]&lt;3,"",IF(טבלה13[[#This Row],[CycleNumber]]=3,MIN(D1474:D1476),IF(I1475=3,MIN(D1473:D1475),E1475)))</f>
        <v/>
      </c>
      <c r="F1476" t="str">
        <f>IF(טבלה13[[#This Row],[CycleNumber]]&lt;3,"",IF(טבלה13[[#This Row],[CycleNumber]]=3,MAX(D1474:D1476),IF(I1475=3,MAX(D1473:D1475),F1475)))</f>
        <v/>
      </c>
      <c r="G1476" t="str">
        <f>IF(OR(טבלה13[[#This Row],[CycleNumber]]&gt;B1477,B1477=""),IF(טבלה13[[#This Row],[מספר סטייה]]=3,MIN(D1474:D1476),טבלה13[[#This Row],[מינ קבוע]]),טבלה13[[#This Row],[מינ קבוע]])</f>
        <v/>
      </c>
      <c r="H1476" t="str">
        <f>IF(OR(טבלה13[[#This Row],[CycleNumber]]&gt;B1477,B1477=""),IF(טבלה13[[#This Row],[מספר סטייה]]=3,MAX(D1474:D1476),טבלה13[[#This Row],[מקס קבוע]]),טבלה13[[#This Row],[מקס קבוע]])</f>
        <v/>
      </c>
      <c r="I1476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קבוע]]&lt;&gt;E1475,1,I1475+1),0))</f>
        <v/>
      </c>
      <c r="J1476" t="str">
        <f>IF(AND(טבלה13[[#This Row],[CycleNumber]]&lt;B1477,טבלה13[[#This Row],[מקס קבוע]]&lt;&gt;""),IF(OR(טבלה13[[#This Row],[מספר סטייה]]&lt;I1477,AND(טבלה13[[#This Row],[מספר סטייה]]=3,I1477=1)),0,1),"")</f>
        <v/>
      </c>
      <c r="K1476" t="str">
        <f>IF(טבלה13[[#This Row],[מקס קבוע]]&lt;&gt;"",טבלה13[[#This Row],[מקסימום]]-טבלה13[[#This Row],[מינימום]],"")</f>
        <v/>
      </c>
      <c r="L1476">
        <f>IF(IFERROR(LOOKUP(טבלה13[[#This Row],[ClientID]],פיבוט!$A$4:$A$121),FALSE)=טבלה13[[#This Row],[ClientID]],1,0)</f>
        <v>1</v>
      </c>
      <c r="M1476" t="str">
        <f>IF(OR(טבלה13[[#This Row],[ClientID]]=A1477),"",1)</f>
        <v/>
      </c>
      <c r="N1476" s="3" t="str">
        <f>IF(טבלה13[[#This Row],[טווח]]&lt;&gt;K1475,טבלה13[[#This Row],[טווח]],"")</f>
        <v/>
      </c>
      <c r="O1476" s="3" t="str">
        <f>IF(טבלה13[[#This Row],[מניית טווחים]]&lt;&gt;"",IF(OR(30&gt;טבלה13[[#This Row],[מקסימום]],30&lt;טבלה13[[#This Row],[מינימום]]),0,1),"")</f>
        <v/>
      </c>
    </row>
    <row r="1477" spans="1:15" x14ac:dyDescent="0.25">
      <c r="A1477" t="s">
        <v>157</v>
      </c>
      <c r="B1477">
        <v>3</v>
      </c>
      <c r="C1477">
        <v>35</v>
      </c>
      <c r="D1477">
        <f>טבלה13[[#This Row],[LengthofCycle]]+1</f>
        <v>36</v>
      </c>
      <c r="E1477">
        <f>IF(טבלה13[[#This Row],[CycleNumber]]&lt;3,"",IF(טבלה13[[#This Row],[CycleNumber]]=3,MIN(D1475:D1477),IF(I1476=3,MIN(D1474:D1476),E1476)))</f>
        <v>33</v>
      </c>
      <c r="F1477">
        <f>IF(טבלה13[[#This Row],[CycleNumber]]&lt;3,"",IF(טבלה13[[#This Row],[CycleNumber]]=3,MAX(D1475:D1477),IF(I1476=3,MAX(D1474:D1476),F1476)))</f>
        <v>36</v>
      </c>
      <c r="G1477">
        <f>IF(OR(טבלה13[[#This Row],[CycleNumber]]&gt;B1478,B1478=""),IF(טבלה13[[#This Row],[מספר סטייה]]=3,MIN(D1475:D1477),טבלה13[[#This Row],[מינ קבוע]]),טבלה13[[#This Row],[מינ קבוע]])</f>
        <v>33</v>
      </c>
      <c r="H1477">
        <f>IF(OR(טבלה13[[#This Row],[CycleNumber]]&gt;B1478,B1478=""),IF(טבלה13[[#This Row],[מספר סטייה]]=3,MAX(D1475:D1477),טבלה13[[#This Row],[מקס קבוע]]),טבלה13[[#This Row],[מקס קבוע]])</f>
        <v>36</v>
      </c>
      <c r="I147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קבוע]]&lt;&gt;E1476,1,I1476+1),0))</f>
        <v>0</v>
      </c>
      <c r="J1477">
        <f>IF(AND(טבלה13[[#This Row],[CycleNumber]]&lt;B1478,טבלה13[[#This Row],[מקס קבוע]]&lt;&gt;""),IF(OR(טבלה13[[#This Row],[מספר סטייה]]&lt;I1478,AND(טבלה13[[#This Row],[מספר סטייה]]=3,I1478=1)),0,1),"")</f>
        <v>0</v>
      </c>
      <c r="K1477">
        <f>IF(טבלה13[[#This Row],[מקס קבוע]]&lt;&gt;"",טבלה13[[#This Row],[מקסימום]]-טבלה13[[#This Row],[מינימום]],"")</f>
        <v>3</v>
      </c>
      <c r="L1477">
        <f>IF(IFERROR(LOOKUP(טבלה13[[#This Row],[ClientID]],פיבוט!$A$4:$A$121),FALSE)=טבלה13[[#This Row],[ClientID]],1,0)</f>
        <v>1</v>
      </c>
      <c r="M1477" t="str">
        <f>IF(OR(טבלה13[[#This Row],[ClientID]]=A1478),"",1)</f>
        <v/>
      </c>
      <c r="N1477" s="3">
        <f>IF(טבלה13[[#This Row],[טווח]]&lt;&gt;K1476,טבלה13[[#This Row],[טווח]],"")</f>
        <v>3</v>
      </c>
      <c r="O1477" s="3">
        <f>IF(טבלה13[[#This Row],[מניית טווחים]]&lt;&gt;"",IF(OR(30&gt;טבלה13[[#This Row],[מקסימום]],30&lt;טבלה13[[#This Row],[מינימום]]),0,1),"")</f>
        <v>0</v>
      </c>
    </row>
    <row r="1478" spans="1:15" x14ac:dyDescent="0.25">
      <c r="A1478" t="s">
        <v>157</v>
      </c>
      <c r="B1478">
        <v>4</v>
      </c>
      <c r="C1478">
        <v>29</v>
      </c>
      <c r="D1478">
        <f>טבלה13[[#This Row],[LengthofCycle]]+1</f>
        <v>30</v>
      </c>
      <c r="E1478">
        <f>IF(טבלה13[[#This Row],[CycleNumber]]&lt;3,"",IF(טבלה13[[#This Row],[CycleNumber]]=3,MIN(D1476:D1478),IF(I1477=3,MIN(D1475:D1477),E1477)))</f>
        <v>33</v>
      </c>
      <c r="F1478">
        <f>IF(טבלה13[[#This Row],[CycleNumber]]&lt;3,"",IF(טבלה13[[#This Row],[CycleNumber]]=3,MAX(D1476:D1478),IF(I1477=3,MAX(D1475:D1477),F1477)))</f>
        <v>36</v>
      </c>
      <c r="G1478">
        <f>IF(OR(טבלה13[[#This Row],[CycleNumber]]&gt;B1479,B1479=""),IF(טבלה13[[#This Row],[מספר סטייה]]=3,MIN(D1476:D1478),טבלה13[[#This Row],[מינ קבוע]]),טבלה13[[#This Row],[מינ קבוע]])</f>
        <v>33</v>
      </c>
      <c r="H1478">
        <f>IF(OR(טבלה13[[#This Row],[CycleNumber]]&gt;B1479,B1479=""),IF(טבלה13[[#This Row],[מספר סטייה]]=3,MAX(D1476:D1478),טבלה13[[#This Row],[מקס קבוע]]),טבלה13[[#This Row],[מקס קבוע]])</f>
        <v>36</v>
      </c>
      <c r="I147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קבוע]]&lt;&gt;E1477,1,I1477+1),0))</f>
        <v>1</v>
      </c>
      <c r="J1478">
        <f>IF(AND(טבלה13[[#This Row],[CycleNumber]]&lt;B1479,טבלה13[[#This Row],[מקס קבוע]]&lt;&gt;""),IF(OR(טבלה13[[#This Row],[מספר סטייה]]&lt;I1479,AND(טבלה13[[#This Row],[מספר סטייה]]=3,I1479=1)),0,1),"")</f>
        <v>0</v>
      </c>
      <c r="K1478">
        <f>IF(טבלה13[[#This Row],[מקס קבוע]]&lt;&gt;"",טבלה13[[#This Row],[מקסימום]]-טבלה13[[#This Row],[מינימום]],"")</f>
        <v>3</v>
      </c>
      <c r="L1478">
        <f>IF(IFERROR(LOOKUP(טבלה13[[#This Row],[ClientID]],פיבוט!$A$4:$A$121),FALSE)=טבלה13[[#This Row],[ClientID]],1,0)</f>
        <v>1</v>
      </c>
      <c r="M1478" t="str">
        <f>IF(OR(טבלה13[[#This Row],[ClientID]]=A1479),"",1)</f>
        <v/>
      </c>
      <c r="N1478" s="3" t="str">
        <f>IF(טבלה13[[#This Row],[טווח]]&lt;&gt;K1477,טבלה13[[#This Row],[טווח]],"")</f>
        <v/>
      </c>
      <c r="O1478" s="3" t="str">
        <f>IF(טבלה13[[#This Row],[מניית טווחים]]&lt;&gt;"",IF(OR(30&gt;טבלה13[[#This Row],[מקסימום]],30&lt;טבלה13[[#This Row],[מינימום]]),0,1),"")</f>
        <v/>
      </c>
    </row>
    <row r="1479" spans="1:15" x14ac:dyDescent="0.25">
      <c r="A1479" t="s">
        <v>157</v>
      </c>
      <c r="B1479">
        <v>5</v>
      </c>
      <c r="C1479">
        <v>36</v>
      </c>
      <c r="D1479">
        <f>טבלה13[[#This Row],[LengthofCycle]]+1</f>
        <v>37</v>
      </c>
      <c r="E1479">
        <f>IF(טבלה13[[#This Row],[CycleNumber]]&lt;3,"",IF(טבלה13[[#This Row],[CycleNumber]]=3,MIN(D1477:D1479),IF(I1478=3,MIN(D1476:D1478),E1478)))</f>
        <v>33</v>
      </c>
      <c r="F1479">
        <f>IF(טבלה13[[#This Row],[CycleNumber]]&lt;3,"",IF(טבלה13[[#This Row],[CycleNumber]]=3,MAX(D1477:D1479),IF(I1478=3,MAX(D1476:D1478),F1478)))</f>
        <v>36</v>
      </c>
      <c r="G1479">
        <f>IF(OR(טבלה13[[#This Row],[CycleNumber]]&gt;B1480,B1480=""),IF(טבלה13[[#This Row],[מספר סטייה]]=3,MIN(D1477:D1479),טבלה13[[#This Row],[מינ קבוע]]),טבלה13[[#This Row],[מינ קבוע]])</f>
        <v>33</v>
      </c>
      <c r="H1479">
        <f>IF(OR(טבלה13[[#This Row],[CycleNumber]]&gt;B1480,B1480=""),IF(טבלה13[[#This Row],[מספר סטייה]]=3,MAX(D1477:D1479),טבלה13[[#This Row],[מקס קבוע]]),טבלה13[[#This Row],[מקס קבוע]])</f>
        <v>36</v>
      </c>
      <c r="I147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קבוע]]&lt;&gt;E1478,1,I1478+1),0))</f>
        <v>2</v>
      </c>
      <c r="J1479">
        <f>IF(AND(טבלה13[[#This Row],[CycleNumber]]&lt;B1480,טבלה13[[#This Row],[מקס קבוע]]&lt;&gt;""),IF(OR(טבלה13[[#This Row],[מספר סטייה]]&lt;I1480,AND(טבלה13[[#This Row],[מספר סטייה]]=3,I1480=1)),0,1),"")</f>
        <v>0</v>
      </c>
      <c r="K1479">
        <f>IF(טבלה13[[#This Row],[מקס קבוע]]&lt;&gt;"",טבלה13[[#This Row],[מקסימום]]-טבלה13[[#This Row],[מינימום]],"")</f>
        <v>3</v>
      </c>
      <c r="L1479">
        <f>IF(IFERROR(LOOKUP(טבלה13[[#This Row],[ClientID]],פיבוט!$A$4:$A$121),FALSE)=טבלה13[[#This Row],[ClientID]],1,0)</f>
        <v>1</v>
      </c>
      <c r="M1479" t="str">
        <f>IF(OR(טבלה13[[#This Row],[ClientID]]=A1480),"",1)</f>
        <v/>
      </c>
      <c r="N1479" s="3" t="str">
        <f>IF(טבלה13[[#This Row],[טווח]]&lt;&gt;K1478,טבלה13[[#This Row],[טווח]],"")</f>
        <v/>
      </c>
      <c r="O1479" s="3" t="str">
        <f>IF(טבלה13[[#This Row],[מניית טווחים]]&lt;&gt;"",IF(OR(30&gt;טבלה13[[#This Row],[מקסימום]],30&lt;טבלה13[[#This Row],[מינימום]]),0,1),"")</f>
        <v/>
      </c>
    </row>
    <row r="1480" spans="1:15" x14ac:dyDescent="0.25">
      <c r="A1480" t="s">
        <v>157</v>
      </c>
      <c r="B1480">
        <v>6</v>
      </c>
      <c r="C1480">
        <v>29</v>
      </c>
      <c r="D1480">
        <f>טבלה13[[#This Row],[LengthofCycle]]+1</f>
        <v>30</v>
      </c>
      <c r="E1480">
        <f>IF(טבלה13[[#This Row],[CycleNumber]]&lt;3,"",IF(טבלה13[[#This Row],[CycleNumber]]=3,MIN(D1478:D1480),IF(I1479=3,MIN(D1477:D1479),E1479)))</f>
        <v>33</v>
      </c>
      <c r="F1480">
        <f>IF(טבלה13[[#This Row],[CycleNumber]]&lt;3,"",IF(טבלה13[[#This Row],[CycleNumber]]=3,MAX(D1478:D1480),IF(I1479=3,MAX(D1477:D1479),F1479)))</f>
        <v>36</v>
      </c>
      <c r="G1480">
        <f>IF(OR(טבלה13[[#This Row],[CycleNumber]]&gt;B1481,B1481=""),IF(טבלה13[[#This Row],[מספר סטייה]]=3,MIN(D1478:D1480),טבלה13[[#This Row],[מינ קבוע]]),טבלה13[[#This Row],[מינ קבוע]])</f>
        <v>33</v>
      </c>
      <c r="H1480">
        <f>IF(OR(טבלה13[[#This Row],[CycleNumber]]&gt;B1481,B1481=""),IF(טבלה13[[#This Row],[מספר סטייה]]=3,MAX(D1478:D1480),טבלה13[[#This Row],[מקס קבוע]]),טבלה13[[#This Row],[מקס קבוע]])</f>
        <v>36</v>
      </c>
      <c r="I148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קבוע]]&lt;&gt;E1479,1,I1479+1),0))</f>
        <v>3</v>
      </c>
      <c r="J1480">
        <f>IF(AND(טבלה13[[#This Row],[CycleNumber]]&lt;B1481,טבלה13[[#This Row],[מקס קבוע]]&lt;&gt;""),IF(OR(טבלה13[[#This Row],[מספר סטייה]]&lt;I1481,AND(טבלה13[[#This Row],[מספר סטייה]]=3,I1481=1)),0,1),"")</f>
        <v>1</v>
      </c>
      <c r="K1480">
        <f>IF(טבלה13[[#This Row],[מקס קבוע]]&lt;&gt;"",טבלה13[[#This Row],[מקסימום]]-טבלה13[[#This Row],[מינימום]],"")</f>
        <v>3</v>
      </c>
      <c r="L1480">
        <f>IF(IFERROR(LOOKUP(טבלה13[[#This Row],[ClientID]],פיבוט!$A$4:$A$121),FALSE)=טבלה13[[#This Row],[ClientID]],1,0)</f>
        <v>1</v>
      </c>
      <c r="M1480" t="str">
        <f>IF(OR(טבלה13[[#This Row],[ClientID]]=A1481),"",1)</f>
        <v/>
      </c>
      <c r="N1480" s="3" t="str">
        <f>IF(טבלה13[[#This Row],[טווח]]&lt;&gt;K1479,טבלה13[[#This Row],[טווח]],"")</f>
        <v/>
      </c>
      <c r="O1480" s="3" t="str">
        <f>IF(טבלה13[[#This Row],[מניית טווחים]]&lt;&gt;"",IF(OR(30&gt;טבלה13[[#This Row],[מקסימום]],30&lt;טבלה13[[#This Row],[מינימום]]),0,1),"")</f>
        <v/>
      </c>
    </row>
    <row r="1481" spans="1:15" x14ac:dyDescent="0.25">
      <c r="A1481" t="s">
        <v>157</v>
      </c>
      <c r="B1481">
        <v>7</v>
      </c>
      <c r="C1481">
        <v>34</v>
      </c>
      <c r="D1481">
        <f>טבלה13[[#This Row],[LengthofCycle]]+1</f>
        <v>35</v>
      </c>
      <c r="E1481">
        <f>IF(טבלה13[[#This Row],[CycleNumber]]&lt;3,"",IF(טבלה13[[#This Row],[CycleNumber]]=3,MIN(D1479:D1481),IF(I1480=3,MIN(D1478:D1480),E1480)))</f>
        <v>30</v>
      </c>
      <c r="F1481">
        <f>IF(טבלה13[[#This Row],[CycleNumber]]&lt;3,"",IF(טבלה13[[#This Row],[CycleNumber]]=3,MAX(D1479:D1481),IF(I1480=3,MAX(D1478:D1480),F1480)))</f>
        <v>37</v>
      </c>
      <c r="G1481">
        <f>IF(OR(טבלה13[[#This Row],[CycleNumber]]&gt;B1482,B1482=""),IF(טבלה13[[#This Row],[מספר סטייה]]=3,MIN(D1479:D1481),טבלה13[[#This Row],[מינ קבוע]]),טבלה13[[#This Row],[מינ קבוע]])</f>
        <v>30</v>
      </c>
      <c r="H1481">
        <f>IF(OR(טבלה13[[#This Row],[CycleNumber]]&gt;B1482,B1482=""),IF(טבלה13[[#This Row],[מספר סטייה]]=3,MAX(D1479:D1481),טבלה13[[#This Row],[מקס קבוע]]),טבלה13[[#This Row],[מקס קבוע]])</f>
        <v>37</v>
      </c>
      <c r="I148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קבוע]]&lt;&gt;E1480,1,I1480+1),0))</f>
        <v>0</v>
      </c>
      <c r="J1481">
        <f>IF(AND(טבלה13[[#This Row],[CycleNumber]]&lt;B1482,טבלה13[[#This Row],[מקס קבוע]]&lt;&gt;""),IF(OR(טבלה13[[#This Row],[מספר סטייה]]&lt;I1482,AND(טבלה13[[#This Row],[מספר סטייה]]=3,I1482=1)),0,1),"")</f>
        <v>1</v>
      </c>
      <c r="K1481">
        <f>IF(טבלה13[[#This Row],[מקס קבוע]]&lt;&gt;"",טבלה13[[#This Row],[מקסימום]]-טבלה13[[#This Row],[מינימום]],"")</f>
        <v>7</v>
      </c>
      <c r="L1481">
        <f>IF(IFERROR(LOOKUP(טבלה13[[#This Row],[ClientID]],פיבוט!$A$4:$A$121),FALSE)=טבלה13[[#This Row],[ClientID]],1,0)</f>
        <v>1</v>
      </c>
      <c r="M1481" t="str">
        <f>IF(OR(טבלה13[[#This Row],[ClientID]]=A1482),"",1)</f>
        <v/>
      </c>
      <c r="N1481" s="3">
        <f>IF(טבלה13[[#This Row],[טווח]]&lt;&gt;K1480,טבלה13[[#This Row],[טווח]],"")</f>
        <v>7</v>
      </c>
      <c r="O1481" s="3">
        <f>IF(טבלה13[[#This Row],[מניית טווחים]]&lt;&gt;"",IF(OR(30&gt;טבלה13[[#This Row],[מקסימום]],30&lt;טבלה13[[#This Row],[מינימום]]),0,1),"")</f>
        <v>1</v>
      </c>
    </row>
    <row r="1482" spans="1:15" x14ac:dyDescent="0.25">
      <c r="A1482" t="s">
        <v>157</v>
      </c>
      <c r="B1482">
        <v>8</v>
      </c>
      <c r="C1482">
        <v>29</v>
      </c>
      <c r="D1482">
        <f>טבלה13[[#This Row],[LengthofCycle]]+1</f>
        <v>30</v>
      </c>
      <c r="E1482">
        <f>IF(טבלה13[[#This Row],[CycleNumber]]&lt;3,"",IF(טבלה13[[#This Row],[CycleNumber]]=3,MIN(D1480:D1482),IF(I1481=3,MIN(D1479:D1481),E1481)))</f>
        <v>30</v>
      </c>
      <c r="F1482">
        <f>IF(טבלה13[[#This Row],[CycleNumber]]&lt;3,"",IF(טבלה13[[#This Row],[CycleNumber]]=3,MAX(D1480:D1482),IF(I1481=3,MAX(D1479:D1481),F1481)))</f>
        <v>37</v>
      </c>
      <c r="G1482">
        <f>IF(OR(טבלה13[[#This Row],[CycleNumber]]&gt;B1483,B1483=""),IF(טבלה13[[#This Row],[מספר סטייה]]=3,MIN(D1480:D1482),טבלה13[[#This Row],[מינ קבוע]]),טבלה13[[#This Row],[מינ קבוע]])</f>
        <v>30</v>
      </c>
      <c r="H1482">
        <f>IF(OR(טבלה13[[#This Row],[CycleNumber]]&gt;B1483,B1483=""),IF(טבלה13[[#This Row],[מספר סטייה]]=3,MAX(D1480:D1482),טבלה13[[#This Row],[מקס קבוע]]),טבלה13[[#This Row],[מקס קבוע]])</f>
        <v>37</v>
      </c>
      <c r="I148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קבוע]]&lt;&gt;E1481,1,I1481+1),0))</f>
        <v>0</v>
      </c>
      <c r="J1482">
        <f>IF(AND(טבלה13[[#This Row],[CycleNumber]]&lt;B1483,טבלה13[[#This Row],[מקס קבוע]]&lt;&gt;""),IF(OR(טבלה13[[#This Row],[מספר סטייה]]&lt;I1483,AND(טבלה13[[#This Row],[מספר סטייה]]=3,I1483=1)),0,1),"")</f>
        <v>0</v>
      </c>
      <c r="K1482">
        <f>IF(טבלה13[[#This Row],[מקס קבוע]]&lt;&gt;"",טבלה13[[#This Row],[מקסימום]]-טבלה13[[#This Row],[מינימום]],"")</f>
        <v>7</v>
      </c>
      <c r="L1482">
        <f>IF(IFERROR(LOOKUP(טבלה13[[#This Row],[ClientID]],פיבוט!$A$4:$A$121),FALSE)=טבלה13[[#This Row],[ClientID]],1,0)</f>
        <v>1</v>
      </c>
      <c r="M1482" t="str">
        <f>IF(OR(טבלה13[[#This Row],[ClientID]]=A1483),"",1)</f>
        <v/>
      </c>
      <c r="N1482" s="3" t="str">
        <f>IF(טבלה13[[#This Row],[טווח]]&lt;&gt;K1481,טבלה13[[#This Row],[טווח]],"")</f>
        <v/>
      </c>
      <c r="O1482" s="3" t="str">
        <f>IF(טבלה13[[#This Row],[מניית טווחים]]&lt;&gt;"",IF(OR(30&gt;טבלה13[[#This Row],[מקסימום]],30&lt;טבלה13[[#This Row],[מינימום]]),0,1),"")</f>
        <v/>
      </c>
    </row>
    <row r="1483" spans="1:15" x14ac:dyDescent="0.25">
      <c r="A1483" t="s">
        <v>157</v>
      </c>
      <c r="B1483">
        <v>9</v>
      </c>
      <c r="C1483">
        <v>27</v>
      </c>
      <c r="D1483">
        <f>טבלה13[[#This Row],[LengthofCycle]]+1</f>
        <v>28</v>
      </c>
      <c r="E1483">
        <f>IF(טבלה13[[#This Row],[CycleNumber]]&lt;3,"",IF(טבלה13[[#This Row],[CycleNumber]]=3,MIN(D1481:D1483),IF(I1482=3,MIN(D1480:D1482),E1482)))</f>
        <v>30</v>
      </c>
      <c r="F1483">
        <f>IF(טבלה13[[#This Row],[CycleNumber]]&lt;3,"",IF(טבלה13[[#This Row],[CycleNumber]]=3,MAX(D1481:D1483),IF(I1482=3,MAX(D1480:D1482),F1482)))</f>
        <v>37</v>
      </c>
      <c r="G1483">
        <f>IF(OR(טבלה13[[#This Row],[CycleNumber]]&gt;B1484,B1484=""),IF(טבלה13[[#This Row],[מספר סטייה]]=3,MIN(D1481:D1483),טבלה13[[#This Row],[מינ קבוע]]),טבלה13[[#This Row],[מינ קבוע]])</f>
        <v>30</v>
      </c>
      <c r="H1483">
        <f>IF(OR(טבלה13[[#This Row],[CycleNumber]]&gt;B1484,B1484=""),IF(טבלה13[[#This Row],[מספר סטייה]]=3,MAX(D1481:D1483),טבלה13[[#This Row],[מקס קבוע]]),טבלה13[[#This Row],[מקס קבוע]])</f>
        <v>37</v>
      </c>
      <c r="I148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קבוע]]&lt;&gt;E1482,1,I1482+1),0))</f>
        <v>1</v>
      </c>
      <c r="J1483">
        <f>IF(AND(טבלה13[[#This Row],[CycleNumber]]&lt;B1484,טבלה13[[#This Row],[מקס קבוע]]&lt;&gt;""),IF(OR(טבלה13[[#This Row],[מספר סטייה]]&lt;I1484,AND(טבלה13[[#This Row],[מספר סטייה]]=3,I1484=1)),0,1),"")</f>
        <v>1</v>
      </c>
      <c r="K1483">
        <f>IF(טבלה13[[#This Row],[מקס קבוע]]&lt;&gt;"",טבלה13[[#This Row],[מקסימום]]-טבלה13[[#This Row],[מינימום]],"")</f>
        <v>7</v>
      </c>
      <c r="L1483">
        <f>IF(IFERROR(LOOKUP(טבלה13[[#This Row],[ClientID]],פיבוט!$A$4:$A$121),FALSE)=טבלה13[[#This Row],[ClientID]],1,0)</f>
        <v>1</v>
      </c>
      <c r="M1483" t="str">
        <f>IF(OR(טבלה13[[#This Row],[ClientID]]=A1484),"",1)</f>
        <v/>
      </c>
      <c r="N1483" s="3" t="str">
        <f>IF(טבלה13[[#This Row],[טווח]]&lt;&gt;K1482,טבלה13[[#This Row],[טווח]],"")</f>
        <v/>
      </c>
      <c r="O1483" s="3" t="str">
        <f>IF(טבלה13[[#This Row],[מניית טווחים]]&lt;&gt;"",IF(OR(30&gt;טבלה13[[#This Row],[מקסימום]],30&lt;טבלה13[[#This Row],[מינימום]]),0,1),"")</f>
        <v/>
      </c>
    </row>
    <row r="1484" spans="1:15" x14ac:dyDescent="0.25">
      <c r="A1484" t="s">
        <v>157</v>
      </c>
      <c r="B1484">
        <v>10</v>
      </c>
      <c r="C1484">
        <v>35</v>
      </c>
      <c r="D1484">
        <f>טבלה13[[#This Row],[LengthofCycle]]+1</f>
        <v>36</v>
      </c>
      <c r="E1484">
        <f>IF(טבלה13[[#This Row],[CycleNumber]]&lt;3,"",IF(טבלה13[[#This Row],[CycleNumber]]=3,MIN(D1482:D1484),IF(I1483=3,MIN(D1481:D1483),E1483)))</f>
        <v>30</v>
      </c>
      <c r="F1484">
        <f>IF(טבלה13[[#This Row],[CycleNumber]]&lt;3,"",IF(טבלה13[[#This Row],[CycleNumber]]=3,MAX(D1482:D1484),IF(I1483=3,MAX(D1481:D1483),F1483)))</f>
        <v>37</v>
      </c>
      <c r="G1484">
        <f>IF(OR(טבלה13[[#This Row],[CycleNumber]]&gt;B1485,B1485=""),IF(טבלה13[[#This Row],[מספר סטייה]]=3,MIN(D1482:D1484),טבלה13[[#This Row],[מינ קבוע]]),טבלה13[[#This Row],[מינ קבוע]])</f>
        <v>30</v>
      </c>
      <c r="H1484">
        <f>IF(OR(טבלה13[[#This Row],[CycleNumber]]&gt;B1485,B1485=""),IF(טבלה13[[#This Row],[מספר סטייה]]=3,MAX(D1482:D1484),טבלה13[[#This Row],[מקס קבוע]]),טבלה13[[#This Row],[מקס קבוע]])</f>
        <v>37</v>
      </c>
      <c r="I148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קבוע]]&lt;&gt;E1483,1,I1483+1),0))</f>
        <v>0</v>
      </c>
      <c r="J1484">
        <f>IF(AND(טבלה13[[#This Row],[CycleNumber]]&lt;B1485,טבלה13[[#This Row],[מקס קבוע]]&lt;&gt;""),IF(OR(טבלה13[[#This Row],[מספר סטייה]]&lt;I1485,AND(טבלה13[[#This Row],[מספר סטייה]]=3,I1485=1)),0,1),"")</f>
        <v>0</v>
      </c>
      <c r="K1484">
        <f>IF(טבלה13[[#This Row],[מקס קבוע]]&lt;&gt;"",טבלה13[[#This Row],[מקסימום]]-טבלה13[[#This Row],[מינימום]],"")</f>
        <v>7</v>
      </c>
      <c r="L1484">
        <f>IF(IFERROR(LOOKUP(טבלה13[[#This Row],[ClientID]],פיבוט!$A$4:$A$121),FALSE)=טבלה13[[#This Row],[ClientID]],1,0)</f>
        <v>1</v>
      </c>
      <c r="M1484" t="str">
        <f>IF(OR(טבלה13[[#This Row],[ClientID]]=A1485),"",1)</f>
        <v/>
      </c>
      <c r="N1484" s="3" t="str">
        <f>IF(טבלה13[[#This Row],[טווח]]&lt;&gt;K1483,טבלה13[[#This Row],[טווח]],"")</f>
        <v/>
      </c>
      <c r="O1484" s="3" t="str">
        <f>IF(טבלה13[[#This Row],[מניית טווחים]]&lt;&gt;"",IF(OR(30&gt;טבלה13[[#This Row],[מקסימום]],30&lt;טבלה13[[#This Row],[מינימום]]),0,1),"")</f>
        <v/>
      </c>
    </row>
    <row r="1485" spans="1:15" x14ac:dyDescent="0.25">
      <c r="A1485" t="s">
        <v>157</v>
      </c>
      <c r="B1485">
        <v>11</v>
      </c>
      <c r="C1485">
        <v>38</v>
      </c>
      <c r="D1485">
        <f>טבלה13[[#This Row],[LengthofCycle]]+1</f>
        <v>39</v>
      </c>
      <c r="E1485">
        <f>IF(טבלה13[[#This Row],[CycleNumber]]&lt;3,"",IF(טבלה13[[#This Row],[CycleNumber]]=3,MIN(D1483:D1485),IF(I1484=3,MIN(D1482:D1484),E1484)))</f>
        <v>30</v>
      </c>
      <c r="F1485">
        <f>IF(טבלה13[[#This Row],[CycleNumber]]&lt;3,"",IF(טבלה13[[#This Row],[CycleNumber]]=3,MAX(D1483:D1485),IF(I1484=3,MAX(D1482:D1484),F1484)))</f>
        <v>37</v>
      </c>
      <c r="G1485">
        <f>IF(OR(טבלה13[[#This Row],[CycleNumber]]&gt;B1486,B1486=""),IF(טבלה13[[#This Row],[מספר סטייה]]=3,MIN(D1483:D1485),טבלה13[[#This Row],[מינ קבוע]]),טבלה13[[#This Row],[מינ קבוע]])</f>
        <v>30</v>
      </c>
      <c r="H1485">
        <f>IF(OR(טבלה13[[#This Row],[CycleNumber]]&gt;B1486,B1486=""),IF(טבלה13[[#This Row],[מספר סטייה]]=3,MAX(D1483:D1485),טבלה13[[#This Row],[מקס קבוע]]),טבלה13[[#This Row],[מקס קבוע]])</f>
        <v>37</v>
      </c>
      <c r="I148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קבוע]]&lt;&gt;E1484,1,I1484+1),0))</f>
        <v>1</v>
      </c>
      <c r="J1485">
        <f>IF(AND(טבלה13[[#This Row],[CycleNumber]]&lt;B1486,טבלה13[[#This Row],[מקס קבוע]]&lt;&gt;""),IF(OR(טבלה13[[#This Row],[מספר סטייה]]&lt;I1486,AND(טבלה13[[#This Row],[מספר סטייה]]=3,I1486=1)),0,1),"")</f>
        <v>0</v>
      </c>
      <c r="K1485">
        <f>IF(טבלה13[[#This Row],[מקס קבוע]]&lt;&gt;"",טבלה13[[#This Row],[מקסימום]]-טבלה13[[#This Row],[מינימום]],"")</f>
        <v>7</v>
      </c>
      <c r="L1485">
        <f>IF(IFERROR(LOOKUP(טבלה13[[#This Row],[ClientID]],פיבוט!$A$4:$A$121),FALSE)=טבלה13[[#This Row],[ClientID]],1,0)</f>
        <v>1</v>
      </c>
      <c r="M1485" t="str">
        <f>IF(OR(טבלה13[[#This Row],[ClientID]]=A1486),"",1)</f>
        <v/>
      </c>
      <c r="N1485" s="3" t="str">
        <f>IF(טבלה13[[#This Row],[טווח]]&lt;&gt;K1484,טבלה13[[#This Row],[טווח]],"")</f>
        <v/>
      </c>
      <c r="O1485" s="3" t="str">
        <f>IF(טבלה13[[#This Row],[מניית טווחים]]&lt;&gt;"",IF(OR(30&gt;טבלה13[[#This Row],[מקסימום]],30&lt;טבלה13[[#This Row],[מינימום]]),0,1),"")</f>
        <v/>
      </c>
    </row>
    <row r="1486" spans="1:15" x14ac:dyDescent="0.25">
      <c r="A1486" t="s">
        <v>157</v>
      </c>
      <c r="B1486">
        <v>12</v>
      </c>
      <c r="C1486">
        <v>28</v>
      </c>
      <c r="D1486">
        <f>טבלה13[[#This Row],[LengthofCycle]]+1</f>
        <v>29</v>
      </c>
      <c r="E1486">
        <f>IF(טבלה13[[#This Row],[CycleNumber]]&lt;3,"",IF(טבלה13[[#This Row],[CycleNumber]]=3,MIN(D1484:D1486),IF(I1485=3,MIN(D1483:D1485),E1485)))</f>
        <v>30</v>
      </c>
      <c r="F1486">
        <f>IF(טבלה13[[#This Row],[CycleNumber]]&lt;3,"",IF(טבלה13[[#This Row],[CycleNumber]]=3,MAX(D1484:D1486),IF(I1485=3,MAX(D1483:D1485),F1485)))</f>
        <v>37</v>
      </c>
      <c r="G1486">
        <f>IF(OR(טבלה13[[#This Row],[CycleNumber]]&gt;B1487,B1487=""),IF(טבלה13[[#This Row],[מספר סטייה]]=3,MIN(D1484:D1486),טבלה13[[#This Row],[מינ קבוע]]),טבלה13[[#This Row],[מינ קבוע]])</f>
        <v>30</v>
      </c>
      <c r="H1486">
        <f>IF(OR(טבלה13[[#This Row],[CycleNumber]]&gt;B1487,B1487=""),IF(טבלה13[[#This Row],[מספר סטייה]]=3,MAX(D1484:D1486),טבלה13[[#This Row],[מקס קבוע]]),טבלה13[[#This Row],[מקס קבוע]])</f>
        <v>37</v>
      </c>
      <c r="I148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קבוע]]&lt;&gt;E1485,1,I1485+1),0))</f>
        <v>2</v>
      </c>
      <c r="J1486">
        <f>IF(AND(טבלה13[[#This Row],[CycleNumber]]&lt;B1487,טבלה13[[#This Row],[מקס קבוע]]&lt;&gt;""),IF(OR(טבלה13[[#This Row],[מספר סטייה]]&lt;I1487,AND(טבלה13[[#This Row],[מספר סטייה]]=3,I1487=1)),0,1),"")</f>
        <v>1</v>
      </c>
      <c r="K1486">
        <f>IF(טבלה13[[#This Row],[מקס קבוע]]&lt;&gt;"",טבלה13[[#This Row],[מקסימום]]-טבלה13[[#This Row],[מינימום]],"")</f>
        <v>7</v>
      </c>
      <c r="L1486">
        <f>IF(IFERROR(LOOKUP(טבלה13[[#This Row],[ClientID]],פיבוט!$A$4:$A$121),FALSE)=טבלה13[[#This Row],[ClientID]],1,0)</f>
        <v>1</v>
      </c>
      <c r="M1486" t="str">
        <f>IF(OR(טבלה13[[#This Row],[ClientID]]=A1487),"",1)</f>
        <v/>
      </c>
      <c r="N1486" s="3" t="str">
        <f>IF(טבלה13[[#This Row],[טווח]]&lt;&gt;K1485,טבלה13[[#This Row],[טווח]],"")</f>
        <v/>
      </c>
      <c r="O1486" s="3" t="str">
        <f>IF(טבלה13[[#This Row],[מניית טווחים]]&lt;&gt;"",IF(OR(30&gt;טבלה13[[#This Row],[מקסימום]],30&lt;טבלה13[[#This Row],[מינימום]]),0,1),"")</f>
        <v/>
      </c>
    </row>
    <row r="1487" spans="1:15" x14ac:dyDescent="0.25">
      <c r="A1487" t="s">
        <v>157</v>
      </c>
      <c r="B1487">
        <v>13</v>
      </c>
      <c r="C1487">
        <v>30</v>
      </c>
      <c r="D1487">
        <f>טבלה13[[#This Row],[LengthofCycle]]+1</f>
        <v>31</v>
      </c>
      <c r="E1487">
        <f>IF(טבלה13[[#This Row],[CycleNumber]]&lt;3,"",IF(טבלה13[[#This Row],[CycleNumber]]=3,MIN(D1485:D1487),IF(I1486=3,MIN(D1484:D1486),E1486)))</f>
        <v>30</v>
      </c>
      <c r="F1487">
        <f>IF(טבלה13[[#This Row],[CycleNumber]]&lt;3,"",IF(טבלה13[[#This Row],[CycleNumber]]=3,MAX(D1485:D1487),IF(I1486=3,MAX(D1484:D1486),F1486)))</f>
        <v>37</v>
      </c>
      <c r="G1487">
        <f>IF(OR(טבלה13[[#This Row],[CycleNumber]]&gt;B1488,B1488=""),IF(טבלה13[[#This Row],[מספר סטייה]]=3,MIN(D1485:D1487),טבלה13[[#This Row],[מינ קבוע]]),טבלה13[[#This Row],[מינ קבוע]])</f>
        <v>30</v>
      </c>
      <c r="H1487">
        <f>IF(OR(טבלה13[[#This Row],[CycleNumber]]&gt;B1488,B1488=""),IF(טבלה13[[#This Row],[מספר סטייה]]=3,MAX(D1485:D1487),טבלה13[[#This Row],[מקס קבוע]]),טבלה13[[#This Row],[מקס קבוע]])</f>
        <v>37</v>
      </c>
      <c r="I148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קבוע]]&lt;&gt;E1486,1,I1486+1),0))</f>
        <v>0</v>
      </c>
      <c r="J1487">
        <f>IF(AND(טבלה13[[#This Row],[CycleNumber]]&lt;B1488,טבלה13[[#This Row],[מקס קבוע]]&lt;&gt;""),IF(OR(טבלה13[[#This Row],[מספר סטייה]]&lt;I1488,AND(טבלה13[[#This Row],[מספר סטייה]]=3,I1488=1)),0,1),"")</f>
        <v>1</v>
      </c>
      <c r="K1487">
        <f>IF(טבלה13[[#This Row],[מקס קבוע]]&lt;&gt;"",טבלה13[[#This Row],[מקסימום]]-טבלה13[[#This Row],[מינימום]],"")</f>
        <v>7</v>
      </c>
      <c r="L1487">
        <f>IF(IFERROR(LOOKUP(טבלה13[[#This Row],[ClientID]],פיבוט!$A$4:$A$121),FALSE)=טבלה13[[#This Row],[ClientID]],1,0)</f>
        <v>1</v>
      </c>
      <c r="M1487" t="str">
        <f>IF(OR(טבלה13[[#This Row],[ClientID]]=A1488),"",1)</f>
        <v/>
      </c>
      <c r="N1487" s="3" t="str">
        <f>IF(טבלה13[[#This Row],[טווח]]&lt;&gt;K1486,טבלה13[[#This Row],[טווח]],"")</f>
        <v/>
      </c>
      <c r="O1487" s="3" t="str">
        <f>IF(טבלה13[[#This Row],[מניית טווחים]]&lt;&gt;"",IF(OR(30&gt;טבלה13[[#This Row],[מקסימום]],30&lt;טבלה13[[#This Row],[מינימום]]),0,1),"")</f>
        <v/>
      </c>
    </row>
    <row r="1488" spans="1:15" x14ac:dyDescent="0.25">
      <c r="A1488" t="s">
        <v>157</v>
      </c>
      <c r="B1488">
        <v>14</v>
      </c>
      <c r="C1488">
        <v>31</v>
      </c>
      <c r="D1488">
        <f>טבלה13[[#This Row],[LengthofCycle]]+1</f>
        <v>32</v>
      </c>
      <c r="E1488">
        <f>IF(טבלה13[[#This Row],[CycleNumber]]&lt;3,"",IF(טבלה13[[#This Row],[CycleNumber]]=3,MIN(D1486:D1488),IF(I1487=3,MIN(D1485:D1487),E1487)))</f>
        <v>30</v>
      </c>
      <c r="F1488">
        <f>IF(טבלה13[[#This Row],[CycleNumber]]&lt;3,"",IF(טבלה13[[#This Row],[CycleNumber]]=3,MAX(D1486:D1488),IF(I1487=3,MAX(D1485:D1487),F1487)))</f>
        <v>37</v>
      </c>
      <c r="G1488">
        <f>IF(OR(טבלה13[[#This Row],[CycleNumber]]&gt;B1489,B1489=""),IF(טבלה13[[#This Row],[מספר סטייה]]=3,MIN(D1486:D1488),טבלה13[[#This Row],[מינ קבוע]]),טבלה13[[#This Row],[מינ קבוע]])</f>
        <v>30</v>
      </c>
      <c r="H1488">
        <f>IF(OR(טבלה13[[#This Row],[CycleNumber]]&gt;B1489,B1489=""),IF(טבלה13[[#This Row],[מספר סטייה]]=3,MAX(D1486:D1488),טבלה13[[#This Row],[מקס קבוע]]),טבלה13[[#This Row],[מקס קבוע]])</f>
        <v>37</v>
      </c>
      <c r="I148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קבוע]]&lt;&gt;E1487,1,I1487+1),0))</f>
        <v>0</v>
      </c>
      <c r="J1488">
        <f>IF(AND(טבלה13[[#This Row],[CycleNumber]]&lt;B1489,טבלה13[[#This Row],[מקס קבוע]]&lt;&gt;""),IF(OR(טבלה13[[#This Row],[מספר סטייה]]&lt;I1489,AND(טבלה13[[#This Row],[מספר סטייה]]=3,I1489=1)),0,1),"")</f>
        <v>0</v>
      </c>
      <c r="K1488">
        <f>IF(טבלה13[[#This Row],[מקס קבוע]]&lt;&gt;"",טבלה13[[#This Row],[מקסימום]]-טבלה13[[#This Row],[מינימום]],"")</f>
        <v>7</v>
      </c>
      <c r="L1488">
        <f>IF(IFERROR(LOOKUP(טבלה13[[#This Row],[ClientID]],פיבוט!$A$4:$A$121),FALSE)=טבלה13[[#This Row],[ClientID]],1,0)</f>
        <v>1</v>
      </c>
      <c r="M1488" t="str">
        <f>IF(OR(טבלה13[[#This Row],[ClientID]]=A1489),"",1)</f>
        <v/>
      </c>
      <c r="N1488" s="3" t="str">
        <f>IF(טבלה13[[#This Row],[טווח]]&lt;&gt;K1487,טבלה13[[#This Row],[טווח]],"")</f>
        <v/>
      </c>
      <c r="O1488" s="3" t="str">
        <f>IF(טבלה13[[#This Row],[מניית טווחים]]&lt;&gt;"",IF(OR(30&gt;טבלה13[[#This Row],[מקסימום]],30&lt;טבלה13[[#This Row],[מינימום]]),0,1),"")</f>
        <v/>
      </c>
    </row>
    <row r="1489" spans="1:15" x14ac:dyDescent="0.25">
      <c r="A1489" t="s">
        <v>157</v>
      </c>
      <c r="B1489">
        <v>15</v>
      </c>
      <c r="C1489">
        <v>27</v>
      </c>
      <c r="D1489">
        <f>טבלה13[[#This Row],[LengthofCycle]]+1</f>
        <v>28</v>
      </c>
      <c r="E1489">
        <f>IF(טבלה13[[#This Row],[CycleNumber]]&lt;3,"",IF(טבלה13[[#This Row],[CycleNumber]]=3,MIN(D1487:D1489),IF(I1488=3,MIN(D1486:D1488),E1488)))</f>
        <v>30</v>
      </c>
      <c r="F1489">
        <f>IF(טבלה13[[#This Row],[CycleNumber]]&lt;3,"",IF(טבלה13[[#This Row],[CycleNumber]]=3,MAX(D1487:D1489),IF(I1488=3,MAX(D1486:D1488),F1488)))</f>
        <v>37</v>
      </c>
      <c r="G1489">
        <f>IF(OR(טבלה13[[#This Row],[CycleNumber]]&gt;B1490,B1490=""),IF(טבלה13[[#This Row],[מספר סטייה]]=3,MIN(D1487:D1489),טבלה13[[#This Row],[מינ קבוע]]),טבלה13[[#This Row],[מינ קבוע]])</f>
        <v>30</v>
      </c>
      <c r="H1489">
        <f>IF(OR(טבלה13[[#This Row],[CycleNumber]]&gt;B1490,B1490=""),IF(טבלה13[[#This Row],[מספר סטייה]]=3,MAX(D1487:D1489),טבלה13[[#This Row],[מקס קבוע]]),טבלה13[[#This Row],[מקס קבוע]])</f>
        <v>37</v>
      </c>
      <c r="I148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קבוע]]&lt;&gt;E1488,1,I1488+1),0))</f>
        <v>1</v>
      </c>
      <c r="J1489">
        <f>IF(AND(טבלה13[[#This Row],[CycleNumber]]&lt;B1490,טבלה13[[#This Row],[מקס קבוע]]&lt;&gt;""),IF(OR(טבלה13[[#This Row],[מספר סטייה]]&lt;I1490,AND(טבלה13[[#This Row],[מספר סטייה]]=3,I1490=1)),0,1),"")</f>
        <v>1</v>
      </c>
      <c r="K1489">
        <f>IF(טבלה13[[#This Row],[מקס קבוע]]&lt;&gt;"",טבלה13[[#This Row],[מקסימום]]-טבלה13[[#This Row],[מינימום]],"")</f>
        <v>7</v>
      </c>
      <c r="L1489">
        <f>IF(IFERROR(LOOKUP(טבלה13[[#This Row],[ClientID]],פיבוט!$A$4:$A$121),FALSE)=טבלה13[[#This Row],[ClientID]],1,0)</f>
        <v>1</v>
      </c>
      <c r="M1489" t="str">
        <f>IF(OR(טבלה13[[#This Row],[ClientID]]=A1490),"",1)</f>
        <v/>
      </c>
      <c r="N1489" s="3" t="str">
        <f>IF(טבלה13[[#This Row],[טווח]]&lt;&gt;K1488,טבלה13[[#This Row],[טווח]],"")</f>
        <v/>
      </c>
      <c r="O1489" s="3" t="str">
        <f>IF(טבלה13[[#This Row],[מניית טווחים]]&lt;&gt;"",IF(OR(30&gt;טבלה13[[#This Row],[מקסימום]],30&lt;טבלה13[[#This Row],[מינימום]]),0,1),"")</f>
        <v/>
      </c>
    </row>
    <row r="1490" spans="1:15" x14ac:dyDescent="0.25">
      <c r="A1490" t="s">
        <v>157</v>
      </c>
      <c r="B1490">
        <v>16</v>
      </c>
      <c r="C1490">
        <v>33</v>
      </c>
      <c r="D1490">
        <f>טבלה13[[#This Row],[LengthofCycle]]+1</f>
        <v>34</v>
      </c>
      <c r="E1490">
        <f>IF(טבלה13[[#This Row],[CycleNumber]]&lt;3,"",IF(טבלה13[[#This Row],[CycleNumber]]=3,MIN(D1488:D1490),IF(I1489=3,MIN(D1487:D1489),E1489)))</f>
        <v>30</v>
      </c>
      <c r="F1490">
        <f>IF(טבלה13[[#This Row],[CycleNumber]]&lt;3,"",IF(טבלה13[[#This Row],[CycleNumber]]=3,MAX(D1488:D1490),IF(I1489=3,MAX(D1487:D1489),F1489)))</f>
        <v>37</v>
      </c>
      <c r="G1490">
        <f>IF(OR(טבלה13[[#This Row],[CycleNumber]]&gt;B1491,B1491=""),IF(טבלה13[[#This Row],[מספר סטייה]]=3,MIN(D1488:D1490),טבלה13[[#This Row],[מינ קבוע]]),טבלה13[[#This Row],[מינ קבוע]])</f>
        <v>30</v>
      </c>
      <c r="H1490">
        <f>IF(OR(טבלה13[[#This Row],[CycleNumber]]&gt;B1491,B1491=""),IF(טבלה13[[#This Row],[מספר סטייה]]=3,MAX(D1488:D1490),טבלה13[[#This Row],[מקס קבוע]]),טבלה13[[#This Row],[מקס קבוע]])</f>
        <v>37</v>
      </c>
      <c r="I149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קבוע]]&lt;&gt;E1489,1,I1489+1),0))</f>
        <v>0</v>
      </c>
      <c r="J1490">
        <f>IF(AND(טבלה13[[#This Row],[CycleNumber]]&lt;B1491,טבלה13[[#This Row],[מקס קבוע]]&lt;&gt;""),IF(OR(טבלה13[[#This Row],[מספר סטייה]]&lt;I1491,AND(טבלה13[[#This Row],[מספר סטייה]]=3,I1491=1)),0,1),"")</f>
        <v>0</v>
      </c>
      <c r="K1490">
        <f>IF(טבלה13[[#This Row],[מקס קבוע]]&lt;&gt;"",טבלה13[[#This Row],[מקסימום]]-טבלה13[[#This Row],[מינימום]],"")</f>
        <v>7</v>
      </c>
      <c r="L1490">
        <f>IF(IFERROR(LOOKUP(טבלה13[[#This Row],[ClientID]],פיבוט!$A$4:$A$121),FALSE)=טבלה13[[#This Row],[ClientID]],1,0)</f>
        <v>1</v>
      </c>
      <c r="M1490" t="str">
        <f>IF(OR(טבלה13[[#This Row],[ClientID]]=A1491),"",1)</f>
        <v/>
      </c>
      <c r="N1490" s="3" t="str">
        <f>IF(טבלה13[[#This Row],[טווח]]&lt;&gt;K1489,טבלה13[[#This Row],[טווח]],"")</f>
        <v/>
      </c>
      <c r="O1490" s="3" t="str">
        <f>IF(טבלה13[[#This Row],[מניית טווחים]]&lt;&gt;"",IF(OR(30&gt;טבלה13[[#This Row],[מקסימום]],30&lt;טבלה13[[#This Row],[מינימום]]),0,1),"")</f>
        <v/>
      </c>
    </row>
    <row r="1491" spans="1:15" x14ac:dyDescent="0.25">
      <c r="A1491" t="s">
        <v>157</v>
      </c>
      <c r="B1491">
        <v>17</v>
      </c>
      <c r="C1491">
        <v>28</v>
      </c>
      <c r="D1491">
        <f>טבלה13[[#This Row],[LengthofCycle]]+1</f>
        <v>29</v>
      </c>
      <c r="E1491">
        <f>IF(טבלה13[[#This Row],[CycleNumber]]&lt;3,"",IF(טבלה13[[#This Row],[CycleNumber]]=3,MIN(D1489:D1491),IF(I1490=3,MIN(D1488:D1490),E1490)))</f>
        <v>30</v>
      </c>
      <c r="F1491">
        <f>IF(טבלה13[[#This Row],[CycleNumber]]&lt;3,"",IF(טבלה13[[#This Row],[CycleNumber]]=3,MAX(D1489:D1491),IF(I1490=3,MAX(D1488:D1490),F1490)))</f>
        <v>37</v>
      </c>
      <c r="G1491">
        <f>IF(OR(טבלה13[[#This Row],[CycleNumber]]&gt;B1492,B1492=""),IF(טבלה13[[#This Row],[מספר סטייה]]=3,MIN(D1489:D1491),טבלה13[[#This Row],[מינ קבוע]]),טבלה13[[#This Row],[מינ קבוע]])</f>
        <v>30</v>
      </c>
      <c r="H1491">
        <f>IF(OR(טבלה13[[#This Row],[CycleNumber]]&gt;B1492,B1492=""),IF(טבלה13[[#This Row],[מספר סטייה]]=3,MAX(D1489:D1491),טבלה13[[#This Row],[מקס קבוע]]),טבלה13[[#This Row],[מקס קבוע]])</f>
        <v>37</v>
      </c>
      <c r="I149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קבוע]]&lt;&gt;E1490,1,I1490+1),0))</f>
        <v>1</v>
      </c>
      <c r="J1491">
        <f>IF(AND(טבלה13[[#This Row],[CycleNumber]]&lt;B1492,טבלה13[[#This Row],[מקס קבוע]]&lt;&gt;""),IF(OR(טבלה13[[#This Row],[מספר סטייה]]&lt;I1492,AND(טבלה13[[#This Row],[מספר סטייה]]=3,I1492=1)),0,1),"")</f>
        <v>1</v>
      </c>
      <c r="K1491">
        <f>IF(טבלה13[[#This Row],[מקס קבוע]]&lt;&gt;"",טבלה13[[#This Row],[מקסימום]]-טבלה13[[#This Row],[מינימום]],"")</f>
        <v>7</v>
      </c>
      <c r="L1491">
        <f>IF(IFERROR(LOOKUP(טבלה13[[#This Row],[ClientID]],פיבוט!$A$4:$A$121),FALSE)=טבלה13[[#This Row],[ClientID]],1,0)</f>
        <v>1</v>
      </c>
      <c r="M1491" t="str">
        <f>IF(OR(טבלה13[[#This Row],[ClientID]]=A1492),"",1)</f>
        <v/>
      </c>
      <c r="N1491" s="3" t="str">
        <f>IF(טבלה13[[#This Row],[טווח]]&lt;&gt;K1490,טבלה13[[#This Row],[טווח]],"")</f>
        <v/>
      </c>
      <c r="O1491" s="3" t="str">
        <f>IF(טבלה13[[#This Row],[מניית טווחים]]&lt;&gt;"",IF(OR(30&gt;טבלה13[[#This Row],[מקסימום]],30&lt;טבלה13[[#This Row],[מינימום]]),0,1),"")</f>
        <v/>
      </c>
    </row>
    <row r="1492" spans="1:15" x14ac:dyDescent="0.25">
      <c r="A1492" t="s">
        <v>157</v>
      </c>
      <c r="B1492">
        <v>18</v>
      </c>
      <c r="C1492">
        <v>29</v>
      </c>
      <c r="D1492">
        <f>טבלה13[[#This Row],[LengthofCycle]]+1</f>
        <v>30</v>
      </c>
      <c r="E1492">
        <f>IF(טבלה13[[#This Row],[CycleNumber]]&lt;3,"",IF(טבלה13[[#This Row],[CycleNumber]]=3,MIN(D1490:D1492),IF(I1491=3,MIN(D1489:D1491),E1491)))</f>
        <v>30</v>
      </c>
      <c r="F1492">
        <f>IF(טבלה13[[#This Row],[CycleNumber]]&lt;3,"",IF(טבלה13[[#This Row],[CycleNumber]]=3,MAX(D1490:D1492),IF(I1491=3,MAX(D1489:D1491),F1491)))</f>
        <v>37</v>
      </c>
      <c r="G1492">
        <f>IF(OR(טבלה13[[#This Row],[CycleNumber]]&gt;B1493,B1493=""),IF(טבלה13[[#This Row],[מספר סטייה]]=3,MIN(D1490:D1492),טבלה13[[#This Row],[מינ קבוע]]),טבלה13[[#This Row],[מינ קבוע]])</f>
        <v>30</v>
      </c>
      <c r="H1492">
        <f>IF(OR(טבלה13[[#This Row],[CycleNumber]]&gt;B1493,B1493=""),IF(טבלה13[[#This Row],[מספר סטייה]]=3,MAX(D1490:D1492),טבלה13[[#This Row],[מקס קבוע]]),טבלה13[[#This Row],[מקס קבוע]])</f>
        <v>37</v>
      </c>
      <c r="I149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קבוע]]&lt;&gt;E1491,1,I1491+1),0))</f>
        <v>0</v>
      </c>
      <c r="J1492">
        <f>IF(AND(טבלה13[[#This Row],[CycleNumber]]&lt;B1493,טבלה13[[#This Row],[מקס קבוע]]&lt;&gt;""),IF(OR(טבלה13[[#This Row],[מספר סטייה]]&lt;I1493,AND(טבלה13[[#This Row],[מספר סטייה]]=3,I1493=1)),0,1),"")</f>
        <v>0</v>
      </c>
      <c r="K1492">
        <f>IF(טבלה13[[#This Row],[מקס קבוע]]&lt;&gt;"",טבלה13[[#This Row],[מקסימום]]-טבלה13[[#This Row],[מינימום]],"")</f>
        <v>7</v>
      </c>
      <c r="L1492">
        <f>IF(IFERROR(LOOKUP(טבלה13[[#This Row],[ClientID]],פיבוט!$A$4:$A$121),FALSE)=טבלה13[[#This Row],[ClientID]],1,0)</f>
        <v>1</v>
      </c>
      <c r="M1492" t="str">
        <f>IF(OR(טבלה13[[#This Row],[ClientID]]=A1493),"",1)</f>
        <v/>
      </c>
      <c r="N1492" s="3" t="str">
        <f>IF(טבלה13[[#This Row],[טווח]]&lt;&gt;K1491,טבלה13[[#This Row],[טווח]],"")</f>
        <v/>
      </c>
      <c r="O1492" s="3" t="str">
        <f>IF(טבלה13[[#This Row],[מניית טווחים]]&lt;&gt;"",IF(OR(30&gt;טבלה13[[#This Row],[מקסימום]],30&lt;טבלה13[[#This Row],[מינימום]]),0,1),"")</f>
        <v/>
      </c>
    </row>
    <row r="1493" spans="1:15" x14ac:dyDescent="0.25">
      <c r="A1493" t="s">
        <v>157</v>
      </c>
      <c r="B1493">
        <v>19</v>
      </c>
      <c r="C1493">
        <v>27</v>
      </c>
      <c r="D1493">
        <f>טבלה13[[#This Row],[LengthofCycle]]+1</f>
        <v>28</v>
      </c>
      <c r="E1493">
        <f>IF(טבלה13[[#This Row],[CycleNumber]]&lt;3,"",IF(טבלה13[[#This Row],[CycleNumber]]=3,MIN(D1491:D1493),IF(I1492=3,MIN(D1490:D1492),E1492)))</f>
        <v>30</v>
      </c>
      <c r="F1493">
        <f>IF(טבלה13[[#This Row],[CycleNumber]]&lt;3,"",IF(טבלה13[[#This Row],[CycleNumber]]=3,MAX(D1491:D1493),IF(I1492=3,MAX(D1490:D1492),F1492)))</f>
        <v>37</v>
      </c>
      <c r="G1493">
        <f>IF(OR(טבלה13[[#This Row],[CycleNumber]]&gt;B1494,B1494=""),IF(טבלה13[[#This Row],[מספר סטייה]]=3,MIN(D1491:D1493),טבלה13[[#This Row],[מינ קבוע]]),טבלה13[[#This Row],[מינ קבוע]])</f>
        <v>30</v>
      </c>
      <c r="H1493">
        <f>IF(OR(טבלה13[[#This Row],[CycleNumber]]&gt;B1494,B1494=""),IF(טבלה13[[#This Row],[מספר סטייה]]=3,MAX(D1491:D1493),טבלה13[[#This Row],[מקס קבוע]]),טבלה13[[#This Row],[מקס קבוע]])</f>
        <v>37</v>
      </c>
      <c r="I149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קבוע]]&lt;&gt;E1492,1,I1492+1),0))</f>
        <v>1</v>
      </c>
      <c r="J1493">
        <f>IF(AND(טבלה13[[#This Row],[CycleNumber]]&lt;B1494,טבלה13[[#This Row],[מקס קבוע]]&lt;&gt;""),IF(OR(טבלה13[[#This Row],[מספר סטייה]]&lt;I1494,AND(טבלה13[[#This Row],[מספר סטייה]]=3,I1494=1)),0,1),"")</f>
        <v>0</v>
      </c>
      <c r="K1493">
        <f>IF(טבלה13[[#This Row],[מקס קבוע]]&lt;&gt;"",טבלה13[[#This Row],[מקסימום]]-טבלה13[[#This Row],[מינימום]],"")</f>
        <v>7</v>
      </c>
      <c r="L1493">
        <f>IF(IFERROR(LOOKUP(טבלה13[[#This Row],[ClientID]],פיבוט!$A$4:$A$121),FALSE)=טבלה13[[#This Row],[ClientID]],1,0)</f>
        <v>1</v>
      </c>
      <c r="M1493" t="str">
        <f>IF(OR(טבלה13[[#This Row],[ClientID]]=A1494),"",1)</f>
        <v/>
      </c>
      <c r="N1493" s="3" t="str">
        <f>IF(טבלה13[[#This Row],[טווח]]&lt;&gt;K1492,טבלה13[[#This Row],[טווח]],"")</f>
        <v/>
      </c>
      <c r="O1493" s="3" t="str">
        <f>IF(טבלה13[[#This Row],[מניית טווחים]]&lt;&gt;"",IF(OR(30&gt;טבלה13[[#This Row],[מקסימום]],30&lt;טבלה13[[#This Row],[מינימום]]),0,1),"")</f>
        <v/>
      </c>
    </row>
    <row r="1494" spans="1:15" x14ac:dyDescent="0.25">
      <c r="A1494" t="s">
        <v>157</v>
      </c>
      <c r="B1494">
        <v>20</v>
      </c>
      <c r="C1494">
        <v>28</v>
      </c>
      <c r="D1494">
        <f>טבלה13[[#This Row],[LengthofCycle]]+1</f>
        <v>29</v>
      </c>
      <c r="E1494">
        <f>IF(טבלה13[[#This Row],[CycleNumber]]&lt;3,"",IF(טבלה13[[#This Row],[CycleNumber]]=3,MIN(D1492:D1494),IF(I1493=3,MIN(D1491:D1493),E1493)))</f>
        <v>30</v>
      </c>
      <c r="F1494">
        <f>IF(טבלה13[[#This Row],[CycleNumber]]&lt;3,"",IF(טבלה13[[#This Row],[CycleNumber]]=3,MAX(D1492:D1494),IF(I1493=3,MAX(D1491:D1493),F1493)))</f>
        <v>37</v>
      </c>
      <c r="G1494">
        <f>IF(OR(טבלה13[[#This Row],[CycleNumber]]&gt;B1495,B1495=""),IF(טבלה13[[#This Row],[מספר סטייה]]=3,MIN(D1492:D1494),טבלה13[[#This Row],[מינ קבוע]]),טבלה13[[#This Row],[מינ קבוע]])</f>
        <v>30</v>
      </c>
      <c r="H1494">
        <f>IF(OR(טבלה13[[#This Row],[CycleNumber]]&gt;B1495,B1495=""),IF(טבלה13[[#This Row],[מספר סטייה]]=3,MAX(D1492:D1494),טבלה13[[#This Row],[מקס קבוע]]),טבלה13[[#This Row],[מקס קבוע]])</f>
        <v>37</v>
      </c>
      <c r="I149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קבוע]]&lt;&gt;E1493,1,I1493+1),0))</f>
        <v>2</v>
      </c>
      <c r="J1494">
        <f>IF(AND(טבלה13[[#This Row],[CycleNumber]]&lt;B1495,טבלה13[[#This Row],[מקס קבוע]]&lt;&gt;""),IF(OR(טבלה13[[#This Row],[מספר סטייה]]&lt;I1495,AND(טבלה13[[#This Row],[מספר סטייה]]=3,I1495=1)),0,1),"")</f>
        <v>1</v>
      </c>
      <c r="K1494">
        <f>IF(טבלה13[[#This Row],[מקס קבוע]]&lt;&gt;"",טבלה13[[#This Row],[מקסימום]]-טבלה13[[#This Row],[מינימום]],"")</f>
        <v>7</v>
      </c>
      <c r="L1494">
        <f>IF(IFERROR(LOOKUP(טבלה13[[#This Row],[ClientID]],פיבוט!$A$4:$A$121),FALSE)=טבלה13[[#This Row],[ClientID]],1,0)</f>
        <v>1</v>
      </c>
      <c r="M1494" t="str">
        <f>IF(OR(טבלה13[[#This Row],[ClientID]]=A1495),"",1)</f>
        <v/>
      </c>
      <c r="N1494" s="3" t="str">
        <f>IF(טבלה13[[#This Row],[טווח]]&lt;&gt;K1493,טבלה13[[#This Row],[טווח]],"")</f>
        <v/>
      </c>
      <c r="O1494" s="3" t="str">
        <f>IF(טבלה13[[#This Row],[מניית טווחים]]&lt;&gt;"",IF(OR(30&gt;טבלה13[[#This Row],[מקסימום]],30&lt;טבלה13[[#This Row],[מינימום]]),0,1),"")</f>
        <v/>
      </c>
    </row>
    <row r="1495" spans="1:15" x14ac:dyDescent="0.25">
      <c r="A1495" t="s">
        <v>157</v>
      </c>
      <c r="B1495">
        <v>21</v>
      </c>
      <c r="C1495">
        <v>29</v>
      </c>
      <c r="D1495">
        <f>טבלה13[[#This Row],[LengthofCycle]]+1</f>
        <v>30</v>
      </c>
      <c r="E1495">
        <f>IF(טבלה13[[#This Row],[CycleNumber]]&lt;3,"",IF(טבלה13[[#This Row],[CycleNumber]]=3,MIN(D1493:D1495),IF(I1494=3,MIN(D1492:D1494),E1494)))</f>
        <v>30</v>
      </c>
      <c r="F1495">
        <f>IF(טבלה13[[#This Row],[CycleNumber]]&lt;3,"",IF(טבלה13[[#This Row],[CycleNumber]]=3,MAX(D1493:D1495),IF(I1494=3,MAX(D1492:D1494),F1494)))</f>
        <v>37</v>
      </c>
      <c r="G1495">
        <f>IF(OR(טבלה13[[#This Row],[CycleNumber]]&gt;B1496,B1496=""),IF(טבלה13[[#This Row],[מספר סטייה]]=3,MIN(D1493:D1495),טבלה13[[#This Row],[מינ קבוע]]),טבלה13[[#This Row],[מינ קבוע]])</f>
        <v>30</v>
      </c>
      <c r="H1495">
        <f>IF(OR(טבלה13[[#This Row],[CycleNumber]]&gt;B1496,B1496=""),IF(טבלה13[[#This Row],[מספר סטייה]]=3,MAX(D1493:D1495),טבלה13[[#This Row],[מקס קבוע]]),טבלה13[[#This Row],[מקס קבוע]])</f>
        <v>37</v>
      </c>
      <c r="I149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קבוע]]&lt;&gt;E1494,1,I1494+1),0))</f>
        <v>0</v>
      </c>
      <c r="J1495">
        <f>IF(AND(טבלה13[[#This Row],[CycleNumber]]&lt;B1496,טבלה13[[#This Row],[מקס קבוע]]&lt;&gt;""),IF(OR(טבלה13[[#This Row],[מספר סטייה]]&lt;I1496,AND(טבלה13[[#This Row],[מספר סטייה]]=3,I1496=1)),0,1),"")</f>
        <v>0</v>
      </c>
      <c r="K1495">
        <f>IF(טבלה13[[#This Row],[מקס קבוע]]&lt;&gt;"",טבלה13[[#This Row],[מקסימום]]-טבלה13[[#This Row],[מינימום]],"")</f>
        <v>7</v>
      </c>
      <c r="L1495">
        <f>IF(IFERROR(LOOKUP(טבלה13[[#This Row],[ClientID]],פיבוט!$A$4:$A$121),FALSE)=טבלה13[[#This Row],[ClientID]],1,0)</f>
        <v>1</v>
      </c>
      <c r="M1495" t="str">
        <f>IF(OR(טבלה13[[#This Row],[ClientID]]=A1496),"",1)</f>
        <v/>
      </c>
      <c r="N1495" s="3" t="str">
        <f>IF(טבלה13[[#This Row],[טווח]]&lt;&gt;K1494,טבלה13[[#This Row],[טווח]],"")</f>
        <v/>
      </c>
      <c r="O1495" s="3" t="str">
        <f>IF(טבלה13[[#This Row],[מניית טווחים]]&lt;&gt;"",IF(OR(30&gt;טבלה13[[#This Row],[מקסימום]],30&lt;טבלה13[[#This Row],[מינימום]]),0,1),"")</f>
        <v/>
      </c>
    </row>
    <row r="1496" spans="1:15" x14ac:dyDescent="0.25">
      <c r="A1496" t="s">
        <v>157</v>
      </c>
      <c r="B1496">
        <v>22</v>
      </c>
      <c r="C1496">
        <v>27</v>
      </c>
      <c r="D1496">
        <f>טבלה13[[#This Row],[LengthofCycle]]+1</f>
        <v>28</v>
      </c>
      <c r="E1496">
        <f>IF(טבלה13[[#This Row],[CycleNumber]]&lt;3,"",IF(טבלה13[[#This Row],[CycleNumber]]=3,MIN(D1494:D1496),IF(I1495=3,MIN(D1493:D1495),E1495)))</f>
        <v>30</v>
      </c>
      <c r="F1496">
        <f>IF(טבלה13[[#This Row],[CycleNumber]]&lt;3,"",IF(טבלה13[[#This Row],[CycleNumber]]=3,MAX(D1494:D1496),IF(I1495=3,MAX(D1493:D1495),F1495)))</f>
        <v>37</v>
      </c>
      <c r="G1496">
        <f>IF(OR(טבלה13[[#This Row],[CycleNumber]]&gt;B1497,B1497=""),IF(טבלה13[[#This Row],[מספר סטייה]]=3,MIN(D1494:D1496),טבלה13[[#This Row],[מינ קבוע]]),טבלה13[[#This Row],[מינ קבוע]])</f>
        <v>30</v>
      </c>
      <c r="H1496">
        <f>IF(OR(טבלה13[[#This Row],[CycleNumber]]&gt;B1497,B1497=""),IF(טבלה13[[#This Row],[מספר סטייה]]=3,MAX(D1494:D1496),טבלה13[[#This Row],[מקס קבוע]]),טבלה13[[#This Row],[מקס קבוע]])</f>
        <v>37</v>
      </c>
      <c r="I149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קבוע]]&lt;&gt;E1495,1,I1495+1),0))</f>
        <v>1</v>
      </c>
      <c r="J1496">
        <f>IF(AND(טבלה13[[#This Row],[CycleNumber]]&lt;B1497,טבלה13[[#This Row],[מקס קבוע]]&lt;&gt;""),IF(OR(טבלה13[[#This Row],[מספר סטייה]]&lt;I1497,AND(טבלה13[[#This Row],[מספר סטייה]]=3,I1497=1)),0,1),"")</f>
        <v>1</v>
      </c>
      <c r="K1496">
        <f>IF(טבלה13[[#This Row],[מקס קבוע]]&lt;&gt;"",טבלה13[[#This Row],[מקסימום]]-טבלה13[[#This Row],[מינימום]],"")</f>
        <v>7</v>
      </c>
      <c r="L1496">
        <f>IF(IFERROR(LOOKUP(טבלה13[[#This Row],[ClientID]],פיבוט!$A$4:$A$121),FALSE)=טבלה13[[#This Row],[ClientID]],1,0)</f>
        <v>1</v>
      </c>
      <c r="M1496" t="str">
        <f>IF(OR(טבלה13[[#This Row],[ClientID]]=A1497),"",1)</f>
        <v/>
      </c>
      <c r="N1496" s="3" t="str">
        <f>IF(טבלה13[[#This Row],[טווח]]&lt;&gt;K1495,טבלה13[[#This Row],[טווח]],"")</f>
        <v/>
      </c>
      <c r="O1496" s="3" t="str">
        <f>IF(טבלה13[[#This Row],[מניית טווחים]]&lt;&gt;"",IF(OR(30&gt;טבלה13[[#This Row],[מקסימום]],30&lt;טבלה13[[#This Row],[מינימום]]),0,1),"")</f>
        <v/>
      </c>
    </row>
    <row r="1497" spans="1:15" x14ac:dyDescent="0.25">
      <c r="A1497" t="s">
        <v>157</v>
      </c>
      <c r="B1497">
        <v>23</v>
      </c>
      <c r="C1497">
        <v>35</v>
      </c>
      <c r="D1497">
        <f>טבלה13[[#This Row],[LengthofCycle]]+1</f>
        <v>36</v>
      </c>
      <c r="E1497">
        <f>IF(טבלה13[[#This Row],[CycleNumber]]&lt;3,"",IF(טבלה13[[#This Row],[CycleNumber]]=3,MIN(D1495:D1497),IF(I1496=3,MIN(D1494:D1496),E1496)))</f>
        <v>30</v>
      </c>
      <c r="F1497">
        <f>IF(טבלה13[[#This Row],[CycleNumber]]&lt;3,"",IF(טבלה13[[#This Row],[CycleNumber]]=3,MAX(D1495:D1497),IF(I1496=3,MAX(D1494:D1496),F1496)))</f>
        <v>37</v>
      </c>
      <c r="G1497">
        <f>IF(OR(טבלה13[[#This Row],[CycleNumber]]&gt;B1498,B1498=""),IF(טבלה13[[#This Row],[מספר סטייה]]=3,MIN(D1495:D1497),טבלה13[[#This Row],[מינ קבוע]]),טבלה13[[#This Row],[מינ קבוע]])</f>
        <v>30</v>
      </c>
      <c r="H1497">
        <f>IF(OR(טבלה13[[#This Row],[CycleNumber]]&gt;B1498,B1498=""),IF(טבלה13[[#This Row],[מספר סטייה]]=3,MAX(D1495:D1497),טבלה13[[#This Row],[מקס קבוע]]),טבלה13[[#This Row],[מקס קבוע]])</f>
        <v>37</v>
      </c>
      <c r="I149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קבוע]]&lt;&gt;E1496,1,I1496+1),0))</f>
        <v>0</v>
      </c>
      <c r="J1497">
        <f>IF(AND(טבלה13[[#This Row],[CycleNumber]]&lt;B1498,טבלה13[[#This Row],[מקס קבוע]]&lt;&gt;""),IF(OR(טבלה13[[#This Row],[מספר סטייה]]&lt;I1498,AND(טבלה13[[#This Row],[מספר סטייה]]=3,I1498=1)),0,1),"")</f>
        <v>0</v>
      </c>
      <c r="K1497">
        <f>IF(טבלה13[[#This Row],[מקס קבוע]]&lt;&gt;"",טבלה13[[#This Row],[מקסימום]]-טבלה13[[#This Row],[מינימום]],"")</f>
        <v>7</v>
      </c>
      <c r="L1497">
        <f>IF(IFERROR(LOOKUP(טבלה13[[#This Row],[ClientID]],פיבוט!$A$4:$A$121),FALSE)=טבלה13[[#This Row],[ClientID]],1,0)</f>
        <v>1</v>
      </c>
      <c r="M1497" t="str">
        <f>IF(OR(טבלה13[[#This Row],[ClientID]]=A1498),"",1)</f>
        <v/>
      </c>
      <c r="N1497" s="3" t="str">
        <f>IF(טבלה13[[#This Row],[טווח]]&lt;&gt;K1496,טבלה13[[#This Row],[טווח]],"")</f>
        <v/>
      </c>
      <c r="O1497" s="3" t="str">
        <f>IF(טבלה13[[#This Row],[מניית טווחים]]&lt;&gt;"",IF(OR(30&gt;טבלה13[[#This Row],[מקסימום]],30&lt;טבלה13[[#This Row],[מינימום]]),0,1),"")</f>
        <v/>
      </c>
    </row>
    <row r="1498" spans="1:15" x14ac:dyDescent="0.25">
      <c r="A1498" t="s">
        <v>157</v>
      </c>
      <c r="B1498">
        <v>24</v>
      </c>
      <c r="C1498">
        <v>28</v>
      </c>
      <c r="D1498">
        <f>טבלה13[[#This Row],[LengthofCycle]]+1</f>
        <v>29</v>
      </c>
      <c r="E1498">
        <f>IF(טבלה13[[#This Row],[CycleNumber]]&lt;3,"",IF(טבלה13[[#This Row],[CycleNumber]]=3,MIN(D1496:D1498),IF(I1497=3,MIN(D1495:D1497),E1497)))</f>
        <v>30</v>
      </c>
      <c r="F1498">
        <f>IF(טבלה13[[#This Row],[CycleNumber]]&lt;3,"",IF(טבלה13[[#This Row],[CycleNumber]]=3,MAX(D1496:D1498),IF(I1497=3,MAX(D1495:D1497),F1497)))</f>
        <v>37</v>
      </c>
      <c r="G1498">
        <f>IF(OR(טבלה13[[#This Row],[CycleNumber]]&gt;B1499,B1499=""),IF(טבלה13[[#This Row],[מספר סטייה]]=3,MIN(D1496:D1498),טבלה13[[#This Row],[מינ קבוע]]),טבלה13[[#This Row],[מינ קבוע]])</f>
        <v>30</v>
      </c>
      <c r="H1498">
        <f>IF(OR(טבלה13[[#This Row],[CycleNumber]]&gt;B1499,B1499=""),IF(טבלה13[[#This Row],[מספר סטייה]]=3,MAX(D1496:D1498),טבלה13[[#This Row],[מקס קבוע]]),טבלה13[[#This Row],[מקס קבוע]])</f>
        <v>37</v>
      </c>
      <c r="I149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קבוע]]&lt;&gt;E1497,1,I1497+1),0))</f>
        <v>1</v>
      </c>
      <c r="J1498">
        <f>IF(AND(טבלה13[[#This Row],[CycleNumber]]&lt;B1499,טבלה13[[#This Row],[מקס קבוע]]&lt;&gt;""),IF(OR(טבלה13[[#This Row],[מספר סטייה]]&lt;I1499,AND(טבלה13[[#This Row],[מספר סטייה]]=3,I1499=1)),0,1),"")</f>
        <v>1</v>
      </c>
      <c r="K1498">
        <f>IF(טבלה13[[#This Row],[מקס קבוע]]&lt;&gt;"",טבלה13[[#This Row],[מקסימום]]-טבלה13[[#This Row],[מינימום]],"")</f>
        <v>7</v>
      </c>
      <c r="L1498">
        <f>IF(IFERROR(LOOKUP(טבלה13[[#This Row],[ClientID]],פיבוט!$A$4:$A$121),FALSE)=טבלה13[[#This Row],[ClientID]],1,0)</f>
        <v>1</v>
      </c>
      <c r="M1498" t="str">
        <f>IF(OR(טבלה13[[#This Row],[ClientID]]=A1499),"",1)</f>
        <v/>
      </c>
      <c r="N1498" s="3" t="str">
        <f>IF(טבלה13[[#This Row],[טווח]]&lt;&gt;K1497,טבלה13[[#This Row],[טווח]],"")</f>
        <v/>
      </c>
      <c r="O1498" s="3" t="str">
        <f>IF(טבלה13[[#This Row],[מניית טווחים]]&lt;&gt;"",IF(OR(30&gt;טבלה13[[#This Row],[מקסימום]],30&lt;טבלה13[[#This Row],[מינימום]]),0,1),"")</f>
        <v/>
      </c>
    </row>
    <row r="1499" spans="1:15" x14ac:dyDescent="0.25">
      <c r="A1499" t="s">
        <v>157</v>
      </c>
      <c r="B1499">
        <v>25</v>
      </c>
      <c r="C1499">
        <v>31</v>
      </c>
      <c r="D1499">
        <f>טבלה13[[#This Row],[LengthofCycle]]+1</f>
        <v>32</v>
      </c>
      <c r="E1499">
        <f>IF(טבלה13[[#This Row],[CycleNumber]]&lt;3,"",IF(טבלה13[[#This Row],[CycleNumber]]=3,MIN(D1497:D1499),IF(I1498=3,MIN(D1496:D1498),E1498)))</f>
        <v>30</v>
      </c>
      <c r="F1499">
        <f>IF(טבלה13[[#This Row],[CycleNumber]]&lt;3,"",IF(טבלה13[[#This Row],[CycleNumber]]=3,MAX(D1497:D1499),IF(I1498=3,MAX(D1496:D1498),F1498)))</f>
        <v>37</v>
      </c>
      <c r="G1499">
        <f>IF(OR(טבלה13[[#This Row],[CycleNumber]]&gt;B1500,B1500=""),IF(טבלה13[[#This Row],[מספר סטייה]]=3,MIN(D1497:D1499),טבלה13[[#This Row],[מינ קבוע]]),טבלה13[[#This Row],[מינ קבוע]])</f>
        <v>30</v>
      </c>
      <c r="H1499">
        <f>IF(OR(טבלה13[[#This Row],[CycleNumber]]&gt;B1500,B1500=""),IF(טבלה13[[#This Row],[מספר סטייה]]=3,MAX(D1497:D1499),טבלה13[[#This Row],[מקס קבוע]]),טבלה13[[#This Row],[מקס קבוע]])</f>
        <v>37</v>
      </c>
      <c r="I149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קבוע]]&lt;&gt;E1498,1,I1498+1),0))</f>
        <v>0</v>
      </c>
      <c r="J1499">
        <f>IF(AND(טבלה13[[#This Row],[CycleNumber]]&lt;B1500,טבלה13[[#This Row],[מקס קבוע]]&lt;&gt;""),IF(OR(טבלה13[[#This Row],[מספר סטייה]]&lt;I1500,AND(טבלה13[[#This Row],[מספר סטייה]]=3,I1500=1)),0,1),"")</f>
        <v>1</v>
      </c>
      <c r="K1499">
        <f>IF(טבלה13[[#This Row],[מקס קבוע]]&lt;&gt;"",טבלה13[[#This Row],[מקסימום]]-טבלה13[[#This Row],[מינימום]],"")</f>
        <v>7</v>
      </c>
      <c r="L1499">
        <f>IF(IFERROR(LOOKUP(טבלה13[[#This Row],[ClientID]],פיבוט!$A$4:$A$121),FALSE)=טבלה13[[#This Row],[ClientID]],1,0)</f>
        <v>1</v>
      </c>
      <c r="M1499" t="str">
        <f>IF(OR(טבלה13[[#This Row],[ClientID]]=A1500),"",1)</f>
        <v/>
      </c>
      <c r="N1499" s="3" t="str">
        <f>IF(טבלה13[[#This Row],[טווח]]&lt;&gt;K1498,טבלה13[[#This Row],[טווח]],"")</f>
        <v/>
      </c>
      <c r="O1499" s="3" t="str">
        <f>IF(טבלה13[[#This Row],[מניית טווחים]]&lt;&gt;"",IF(OR(30&gt;טבלה13[[#This Row],[מקסימום]],30&lt;טבלה13[[#This Row],[מינימום]]),0,1),"")</f>
        <v/>
      </c>
    </row>
    <row r="1500" spans="1:15" x14ac:dyDescent="0.25">
      <c r="A1500" t="s">
        <v>157</v>
      </c>
      <c r="B1500">
        <v>26</v>
      </c>
      <c r="C1500">
        <v>36</v>
      </c>
      <c r="D1500">
        <f>טבלה13[[#This Row],[LengthofCycle]]+1</f>
        <v>37</v>
      </c>
      <c r="E1500">
        <f>IF(טבלה13[[#This Row],[CycleNumber]]&lt;3,"",IF(טבלה13[[#This Row],[CycleNumber]]=3,MIN(D1498:D1500),IF(I1499=3,MIN(D1497:D1499),E1499)))</f>
        <v>30</v>
      </c>
      <c r="F1500">
        <f>IF(טבלה13[[#This Row],[CycleNumber]]&lt;3,"",IF(טבלה13[[#This Row],[CycleNumber]]=3,MAX(D1498:D1500),IF(I1499=3,MAX(D1497:D1499),F1499)))</f>
        <v>37</v>
      </c>
      <c r="G1500">
        <f>IF(OR(טבלה13[[#This Row],[CycleNumber]]&gt;B1501,B1501=""),IF(טבלה13[[#This Row],[מספר סטייה]]=3,MIN(D1498:D1500),טבלה13[[#This Row],[מינ קבוע]]),טבלה13[[#This Row],[מינ קבוע]])</f>
        <v>30</v>
      </c>
      <c r="H1500">
        <f>IF(OR(טבלה13[[#This Row],[CycleNumber]]&gt;B1501,B1501=""),IF(טבלה13[[#This Row],[מספר סטייה]]=3,MAX(D1498:D1500),טבלה13[[#This Row],[מקס קבוע]]),טבלה13[[#This Row],[מקס קבוע]])</f>
        <v>37</v>
      </c>
      <c r="I150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קבוע]]&lt;&gt;E1499,1,I1499+1),0))</f>
        <v>0</v>
      </c>
      <c r="J1500">
        <f>IF(AND(טבלה13[[#This Row],[CycleNumber]]&lt;B1501,טבלה13[[#This Row],[מקס קבוע]]&lt;&gt;""),IF(OR(טבלה13[[#This Row],[מספר סטייה]]&lt;I1501,AND(טבלה13[[#This Row],[מספר סטייה]]=3,I1501=1)),0,1),"")</f>
        <v>1</v>
      </c>
      <c r="K1500">
        <f>IF(טבלה13[[#This Row],[מקס קבוע]]&lt;&gt;"",טבלה13[[#This Row],[מקסימום]]-טבלה13[[#This Row],[מינימום]],"")</f>
        <v>7</v>
      </c>
      <c r="L1500">
        <f>IF(IFERROR(LOOKUP(טבלה13[[#This Row],[ClientID]],פיבוט!$A$4:$A$121),FALSE)=טבלה13[[#This Row],[ClientID]],1,0)</f>
        <v>1</v>
      </c>
      <c r="M1500" t="str">
        <f>IF(OR(טבלה13[[#This Row],[ClientID]]=A1501),"",1)</f>
        <v/>
      </c>
      <c r="N1500" s="3" t="str">
        <f>IF(טבלה13[[#This Row],[טווח]]&lt;&gt;K1499,טבלה13[[#This Row],[טווח]],"")</f>
        <v/>
      </c>
      <c r="O1500" s="3" t="str">
        <f>IF(טבלה13[[#This Row],[מניית טווחים]]&lt;&gt;"",IF(OR(30&gt;טבלה13[[#This Row],[מקסימום]],30&lt;טבלה13[[#This Row],[מינימום]]),0,1),"")</f>
        <v/>
      </c>
    </row>
    <row r="1501" spans="1:15" x14ac:dyDescent="0.25">
      <c r="A1501" t="s">
        <v>157</v>
      </c>
      <c r="B1501">
        <v>27</v>
      </c>
      <c r="C1501">
        <v>29</v>
      </c>
      <c r="D1501">
        <f>טבלה13[[#This Row],[LengthofCycle]]+1</f>
        <v>30</v>
      </c>
      <c r="E1501">
        <f>IF(טבלה13[[#This Row],[CycleNumber]]&lt;3,"",IF(טבלה13[[#This Row],[CycleNumber]]=3,MIN(D1499:D1501),IF(I1500=3,MIN(D1498:D1500),E1500)))</f>
        <v>30</v>
      </c>
      <c r="F1501">
        <f>IF(טבלה13[[#This Row],[CycleNumber]]&lt;3,"",IF(טבלה13[[#This Row],[CycleNumber]]=3,MAX(D1499:D1501),IF(I1500=3,MAX(D1498:D1500),F1500)))</f>
        <v>37</v>
      </c>
      <c r="G1501">
        <f>IF(OR(טבלה13[[#This Row],[CycleNumber]]&gt;B1502,B1502=""),IF(טבלה13[[#This Row],[מספר סטייה]]=3,MIN(D1499:D1501),טבלה13[[#This Row],[מינ קבוע]]),טבלה13[[#This Row],[מינ קבוע]])</f>
        <v>30</v>
      </c>
      <c r="H1501">
        <f>IF(OR(טבלה13[[#This Row],[CycleNumber]]&gt;B1502,B1502=""),IF(טבלה13[[#This Row],[מספר סטייה]]=3,MAX(D1499:D1501),טבלה13[[#This Row],[מקס קבוע]]),טבלה13[[#This Row],[מקס קבוע]])</f>
        <v>37</v>
      </c>
      <c r="I150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קבוע]]&lt;&gt;E1500,1,I1500+1),0))</f>
        <v>0</v>
      </c>
      <c r="J1501">
        <f>IF(AND(טבלה13[[#This Row],[CycleNumber]]&lt;B1502,טבלה13[[#This Row],[מקס קבוע]]&lt;&gt;""),IF(OR(טבלה13[[#This Row],[מספר סטייה]]&lt;I1502,AND(טבלה13[[#This Row],[מספר סטייה]]=3,I1502=1)),0,1),"")</f>
        <v>1</v>
      </c>
      <c r="K1501">
        <f>IF(טבלה13[[#This Row],[מקס קבוע]]&lt;&gt;"",טבלה13[[#This Row],[מקסימום]]-טבלה13[[#This Row],[מינימום]],"")</f>
        <v>7</v>
      </c>
      <c r="L1501">
        <f>IF(IFERROR(LOOKUP(טבלה13[[#This Row],[ClientID]],פיבוט!$A$4:$A$121),FALSE)=טבלה13[[#This Row],[ClientID]],1,0)</f>
        <v>1</v>
      </c>
      <c r="M1501" t="str">
        <f>IF(OR(טבלה13[[#This Row],[ClientID]]=A1502),"",1)</f>
        <v/>
      </c>
      <c r="N1501" s="3" t="str">
        <f>IF(טבלה13[[#This Row],[טווח]]&lt;&gt;K1500,טבלה13[[#This Row],[טווח]],"")</f>
        <v/>
      </c>
      <c r="O1501" s="3" t="str">
        <f>IF(טבלה13[[#This Row],[מניית טווחים]]&lt;&gt;"",IF(OR(30&gt;טבלה13[[#This Row],[מקסימום]],30&lt;טבלה13[[#This Row],[מינימום]]),0,1),"")</f>
        <v/>
      </c>
    </row>
    <row r="1502" spans="1:15" x14ac:dyDescent="0.25">
      <c r="A1502" t="s">
        <v>157</v>
      </c>
      <c r="B1502">
        <v>28</v>
      </c>
      <c r="C1502">
        <v>33</v>
      </c>
      <c r="D1502">
        <f>טבלה13[[#This Row],[LengthofCycle]]+1</f>
        <v>34</v>
      </c>
      <c r="E1502">
        <f>IF(טבלה13[[#This Row],[CycleNumber]]&lt;3,"",IF(טבלה13[[#This Row],[CycleNumber]]=3,MIN(D1500:D1502),IF(I1501=3,MIN(D1499:D1501),E1501)))</f>
        <v>30</v>
      </c>
      <c r="F1502">
        <f>IF(טבלה13[[#This Row],[CycleNumber]]&lt;3,"",IF(טבלה13[[#This Row],[CycleNumber]]=3,MAX(D1500:D1502),IF(I1501=3,MAX(D1499:D1501),F1501)))</f>
        <v>37</v>
      </c>
      <c r="G1502">
        <f>IF(OR(טבלה13[[#This Row],[CycleNumber]]&gt;B1503,B1503=""),IF(טבלה13[[#This Row],[מספר סטייה]]=3,MIN(D1500:D1502),טבלה13[[#This Row],[מינ קבוע]]),טבלה13[[#This Row],[מינ קבוע]])</f>
        <v>30</v>
      </c>
      <c r="H1502">
        <f>IF(OR(טבלה13[[#This Row],[CycleNumber]]&gt;B1503,B1503=""),IF(טבלה13[[#This Row],[מספר סטייה]]=3,MAX(D1500:D1502),טבלה13[[#This Row],[מקס קבוע]]),טבלה13[[#This Row],[מקס קבוע]])</f>
        <v>37</v>
      </c>
      <c r="I150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קבוע]]&lt;&gt;E1501,1,I1501+1),0))</f>
        <v>0</v>
      </c>
      <c r="J1502">
        <f>IF(AND(טבלה13[[#This Row],[CycleNumber]]&lt;B1503,טבלה13[[#This Row],[מקס קבוע]]&lt;&gt;""),IF(OR(טבלה13[[#This Row],[מספר סטייה]]&lt;I1503,AND(טבלה13[[#This Row],[מספר סטייה]]=3,I1503=1)),0,1),"")</f>
        <v>0</v>
      </c>
      <c r="K1502">
        <f>IF(טבלה13[[#This Row],[מקס קבוע]]&lt;&gt;"",טבלה13[[#This Row],[מקסימום]]-טבלה13[[#This Row],[מינימום]],"")</f>
        <v>7</v>
      </c>
      <c r="L1502">
        <f>IF(IFERROR(LOOKUP(טבלה13[[#This Row],[ClientID]],פיבוט!$A$4:$A$121),FALSE)=טבלה13[[#This Row],[ClientID]],1,0)</f>
        <v>1</v>
      </c>
      <c r="M1502" t="str">
        <f>IF(OR(טבלה13[[#This Row],[ClientID]]=A1503),"",1)</f>
        <v/>
      </c>
      <c r="N1502" s="3" t="str">
        <f>IF(טבלה13[[#This Row],[טווח]]&lt;&gt;K1501,טבלה13[[#This Row],[טווח]],"")</f>
        <v/>
      </c>
      <c r="O1502" s="3" t="str">
        <f>IF(טבלה13[[#This Row],[מניית טווחים]]&lt;&gt;"",IF(OR(30&gt;טבלה13[[#This Row],[מקסימום]],30&lt;טבלה13[[#This Row],[מינימום]]),0,1),"")</f>
        <v/>
      </c>
    </row>
    <row r="1503" spans="1:15" x14ac:dyDescent="0.25">
      <c r="A1503" t="s">
        <v>157</v>
      </c>
      <c r="B1503">
        <v>29</v>
      </c>
      <c r="C1503">
        <v>26</v>
      </c>
      <c r="D1503">
        <f>טבלה13[[#This Row],[LengthofCycle]]+1</f>
        <v>27</v>
      </c>
      <c r="E1503">
        <f>IF(טבלה13[[#This Row],[CycleNumber]]&lt;3,"",IF(טבלה13[[#This Row],[CycleNumber]]=3,MIN(D1501:D1503),IF(I1502=3,MIN(D1500:D1502),E1502)))</f>
        <v>30</v>
      </c>
      <c r="F1503">
        <f>IF(טבלה13[[#This Row],[CycleNumber]]&lt;3,"",IF(טבלה13[[#This Row],[CycleNumber]]=3,MAX(D1501:D1503),IF(I1502=3,MAX(D1500:D1502),F1502)))</f>
        <v>37</v>
      </c>
      <c r="G1503">
        <f>IF(OR(טבלה13[[#This Row],[CycleNumber]]&gt;B1504,B1504=""),IF(טבלה13[[#This Row],[מספר סטייה]]=3,MIN(D1501:D1503),טבלה13[[#This Row],[מינ קבוע]]),טבלה13[[#This Row],[מינ קבוע]])</f>
        <v>30</v>
      </c>
      <c r="H1503">
        <f>IF(OR(טבלה13[[#This Row],[CycleNumber]]&gt;B1504,B1504=""),IF(טבלה13[[#This Row],[מספר סטייה]]=3,MAX(D1501:D1503),טבלה13[[#This Row],[מקס קבוע]]),טבלה13[[#This Row],[מקס קבוע]])</f>
        <v>37</v>
      </c>
      <c r="I150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קבוע]]&lt;&gt;E1502,1,I1502+1),0))</f>
        <v>1</v>
      </c>
      <c r="J1503">
        <f>IF(AND(טבלה13[[#This Row],[CycleNumber]]&lt;B1504,טבלה13[[#This Row],[מקס קבוע]]&lt;&gt;""),IF(OR(טבלה13[[#This Row],[מספר סטייה]]&lt;I1504,AND(טבלה13[[#This Row],[מספר סטייה]]=3,I1504=1)),0,1),"")</f>
        <v>0</v>
      </c>
      <c r="K1503">
        <f>IF(טבלה13[[#This Row],[מקס קבוע]]&lt;&gt;"",טבלה13[[#This Row],[מקסימום]]-טבלה13[[#This Row],[מינימום]],"")</f>
        <v>7</v>
      </c>
      <c r="L1503">
        <f>IF(IFERROR(LOOKUP(טבלה13[[#This Row],[ClientID]],פיבוט!$A$4:$A$121),FALSE)=טבלה13[[#This Row],[ClientID]],1,0)</f>
        <v>1</v>
      </c>
      <c r="M1503" t="str">
        <f>IF(OR(טבלה13[[#This Row],[ClientID]]=A1504),"",1)</f>
        <v/>
      </c>
      <c r="N1503" s="3" t="str">
        <f>IF(טבלה13[[#This Row],[טווח]]&lt;&gt;K1502,טבלה13[[#This Row],[טווח]],"")</f>
        <v/>
      </c>
      <c r="O1503" s="3" t="str">
        <f>IF(טבלה13[[#This Row],[מניית טווחים]]&lt;&gt;"",IF(OR(30&gt;טבלה13[[#This Row],[מקסימום]],30&lt;טבלה13[[#This Row],[מינימום]]),0,1),"")</f>
        <v/>
      </c>
    </row>
    <row r="1504" spans="1:15" x14ac:dyDescent="0.25">
      <c r="A1504" t="s">
        <v>157</v>
      </c>
      <c r="B1504">
        <v>30</v>
      </c>
      <c r="C1504">
        <v>28</v>
      </c>
      <c r="D1504">
        <f>טבלה13[[#This Row],[LengthofCycle]]+1</f>
        <v>29</v>
      </c>
      <c r="E1504">
        <f>IF(טבלה13[[#This Row],[CycleNumber]]&lt;3,"",IF(טבלה13[[#This Row],[CycleNumber]]=3,MIN(D1502:D1504),IF(I1503=3,MIN(D1501:D1503),E1503)))</f>
        <v>30</v>
      </c>
      <c r="F1504">
        <f>IF(טבלה13[[#This Row],[CycleNumber]]&lt;3,"",IF(טבלה13[[#This Row],[CycleNumber]]=3,MAX(D1502:D1504),IF(I1503=3,MAX(D1501:D1503),F1503)))</f>
        <v>37</v>
      </c>
      <c r="G1504">
        <f>IF(OR(טבלה13[[#This Row],[CycleNumber]]&gt;B1505,B1505=""),IF(טבלה13[[#This Row],[מספר סטייה]]=3,MIN(D1502:D1504),טבלה13[[#This Row],[מינ קבוע]]),טבלה13[[#This Row],[מינ קבוע]])</f>
        <v>30</v>
      </c>
      <c r="H1504">
        <f>IF(OR(טבלה13[[#This Row],[CycleNumber]]&gt;B1505,B1505=""),IF(טבלה13[[#This Row],[מספר סטייה]]=3,MAX(D1502:D1504),טבלה13[[#This Row],[מקס קבוע]]),טבלה13[[#This Row],[מקס קבוע]])</f>
        <v>37</v>
      </c>
      <c r="I150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קבוע]]&lt;&gt;E1503,1,I1503+1),0))</f>
        <v>2</v>
      </c>
      <c r="J1504">
        <f>IF(AND(טבלה13[[#This Row],[CycleNumber]]&lt;B1505,טבלה13[[#This Row],[מקס קבוע]]&lt;&gt;""),IF(OR(טבלה13[[#This Row],[מספר סטייה]]&lt;I1505,AND(טבלה13[[#This Row],[מספר סטייה]]=3,I1505=1)),0,1),"")</f>
        <v>0</v>
      </c>
      <c r="K1504">
        <f>IF(טבלה13[[#This Row],[מקס קבוע]]&lt;&gt;"",טבלה13[[#This Row],[מקסימום]]-טבלה13[[#This Row],[מינימום]],"")</f>
        <v>7</v>
      </c>
      <c r="L1504">
        <f>IF(IFERROR(LOOKUP(טבלה13[[#This Row],[ClientID]],פיבוט!$A$4:$A$121),FALSE)=טבלה13[[#This Row],[ClientID]],1,0)</f>
        <v>1</v>
      </c>
      <c r="M1504" t="str">
        <f>IF(OR(טבלה13[[#This Row],[ClientID]]=A1505),"",1)</f>
        <v/>
      </c>
      <c r="N1504" s="3" t="str">
        <f>IF(טבלה13[[#This Row],[טווח]]&lt;&gt;K1503,טבלה13[[#This Row],[טווח]],"")</f>
        <v/>
      </c>
      <c r="O1504" s="3" t="str">
        <f>IF(טבלה13[[#This Row],[מניית טווחים]]&lt;&gt;"",IF(OR(30&gt;טבלה13[[#This Row],[מקסימום]],30&lt;טבלה13[[#This Row],[מינימום]]),0,1),"")</f>
        <v/>
      </c>
    </row>
    <row r="1505" spans="1:15" x14ac:dyDescent="0.25">
      <c r="A1505" t="s">
        <v>157</v>
      </c>
      <c r="B1505">
        <v>31</v>
      </c>
      <c r="C1505">
        <v>28</v>
      </c>
      <c r="D1505">
        <f>טבלה13[[#This Row],[LengthofCycle]]+1</f>
        <v>29</v>
      </c>
      <c r="E1505">
        <f>IF(טבלה13[[#This Row],[CycleNumber]]&lt;3,"",IF(טבלה13[[#This Row],[CycleNumber]]=3,MIN(D1503:D1505),IF(I1504=3,MIN(D1502:D1504),E1504)))</f>
        <v>30</v>
      </c>
      <c r="F1505">
        <f>IF(טבלה13[[#This Row],[CycleNumber]]&lt;3,"",IF(טבלה13[[#This Row],[CycleNumber]]=3,MAX(D1503:D1505),IF(I1504=3,MAX(D1502:D1504),F1504)))</f>
        <v>37</v>
      </c>
      <c r="G1505">
        <f>IF(OR(טבלה13[[#This Row],[CycleNumber]]&gt;B1506,B1506=""),IF(טבלה13[[#This Row],[מספר סטייה]]=3,MIN(D1503:D1505),טבלה13[[#This Row],[מינ קבוע]]),טבלה13[[#This Row],[מינ קבוע]])</f>
        <v>30</v>
      </c>
      <c r="H1505">
        <f>IF(OR(טבלה13[[#This Row],[CycleNumber]]&gt;B1506,B1506=""),IF(טבלה13[[#This Row],[מספר סטייה]]=3,MAX(D1503:D1505),טבלה13[[#This Row],[מקס קבוע]]),טבלה13[[#This Row],[מקס קבוע]])</f>
        <v>37</v>
      </c>
      <c r="I150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קבוע]]&lt;&gt;E1504,1,I1504+1),0))</f>
        <v>3</v>
      </c>
      <c r="J1505">
        <f>IF(AND(טבלה13[[#This Row],[CycleNumber]]&lt;B1506,טבלה13[[#This Row],[מקס קבוע]]&lt;&gt;""),IF(OR(טבלה13[[#This Row],[מספר סטייה]]&lt;I1506,AND(טבלה13[[#This Row],[מספר סטייה]]=3,I1506=1)),0,1),"")</f>
        <v>0</v>
      </c>
      <c r="K1505">
        <f>IF(טבלה13[[#This Row],[מקס קבוע]]&lt;&gt;"",טבלה13[[#This Row],[מקסימום]]-טבלה13[[#This Row],[מינימום]],"")</f>
        <v>7</v>
      </c>
      <c r="L1505">
        <f>IF(IFERROR(LOOKUP(טבלה13[[#This Row],[ClientID]],פיבוט!$A$4:$A$121),FALSE)=טבלה13[[#This Row],[ClientID]],1,0)</f>
        <v>1</v>
      </c>
      <c r="M1505" t="str">
        <f>IF(OR(טבלה13[[#This Row],[ClientID]]=A1506),"",1)</f>
        <v/>
      </c>
      <c r="N1505" s="3" t="str">
        <f>IF(טבלה13[[#This Row],[טווח]]&lt;&gt;K1504,טבלה13[[#This Row],[טווח]],"")</f>
        <v/>
      </c>
      <c r="O1505" s="3" t="str">
        <f>IF(טבלה13[[#This Row],[מניית טווחים]]&lt;&gt;"",IF(OR(30&gt;טבלה13[[#This Row],[מקסימום]],30&lt;טבלה13[[#This Row],[מינימום]]),0,1),"")</f>
        <v/>
      </c>
    </row>
    <row r="1506" spans="1:15" x14ac:dyDescent="0.25">
      <c r="A1506" t="s">
        <v>157</v>
      </c>
      <c r="B1506">
        <v>32</v>
      </c>
      <c r="C1506">
        <v>29</v>
      </c>
      <c r="D1506">
        <f>טבלה13[[#This Row],[LengthofCycle]]+1</f>
        <v>30</v>
      </c>
      <c r="E1506">
        <f>IF(טבלה13[[#This Row],[CycleNumber]]&lt;3,"",IF(טבלה13[[#This Row],[CycleNumber]]=3,MIN(D1504:D1506),IF(I1505=3,MIN(D1503:D1505),E1505)))</f>
        <v>27</v>
      </c>
      <c r="F1506">
        <f>IF(טבלה13[[#This Row],[CycleNumber]]&lt;3,"",IF(טבלה13[[#This Row],[CycleNumber]]=3,MAX(D1504:D1506),IF(I1505=3,MAX(D1503:D1505),F1505)))</f>
        <v>29</v>
      </c>
      <c r="G1506">
        <f>IF(OR(טבלה13[[#This Row],[CycleNumber]]&gt;B1507,B1507=""),IF(טבלה13[[#This Row],[מספר סטייה]]=3,MIN(D1504:D1506),טבלה13[[#This Row],[מינ קבוע]]),טבלה13[[#This Row],[מינ קבוע]])</f>
        <v>27</v>
      </c>
      <c r="H1506">
        <f>IF(OR(טבלה13[[#This Row],[CycleNumber]]&gt;B1507,B1507=""),IF(טבלה13[[#This Row],[מספר סטייה]]=3,MAX(D1504:D1506),טבלה13[[#This Row],[מקס קבוע]]),טבלה13[[#This Row],[מקס קבוע]])</f>
        <v>29</v>
      </c>
      <c r="I150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קבוע]]&lt;&gt;E1505,1,I1505+1),0))</f>
        <v>1</v>
      </c>
      <c r="J1506">
        <f>IF(AND(טבלה13[[#This Row],[CycleNumber]]&lt;B1507,טבלה13[[#This Row],[מקס קבוע]]&lt;&gt;""),IF(OR(טבלה13[[#This Row],[מספר סטייה]]&lt;I1507,AND(טבלה13[[#This Row],[מספר סטייה]]=3,I1507=1)),0,1),"")</f>
        <v>1</v>
      </c>
      <c r="K1506">
        <f>IF(טבלה13[[#This Row],[מקס קבוע]]&lt;&gt;"",טבלה13[[#This Row],[מקסימום]]-טבלה13[[#This Row],[מינימום]],"")</f>
        <v>2</v>
      </c>
      <c r="L1506">
        <f>IF(IFERROR(LOOKUP(טבלה13[[#This Row],[ClientID]],פיבוט!$A$4:$A$121),FALSE)=טבלה13[[#This Row],[ClientID]],1,0)</f>
        <v>1</v>
      </c>
      <c r="M1506" t="str">
        <f>IF(OR(טבלה13[[#This Row],[ClientID]]=A1507),"",1)</f>
        <v/>
      </c>
      <c r="N1506" s="3">
        <f>IF(טבלה13[[#This Row],[טווח]]&lt;&gt;K1505,טבלה13[[#This Row],[טווח]],"")</f>
        <v>2</v>
      </c>
      <c r="O1506" s="3">
        <f>IF(טבלה13[[#This Row],[מניית טווחים]]&lt;&gt;"",IF(OR(30&gt;טבלה13[[#This Row],[מקסימום]],30&lt;טבלה13[[#This Row],[מינימום]]),0,1),"")</f>
        <v>0</v>
      </c>
    </row>
    <row r="1507" spans="1:15" x14ac:dyDescent="0.25">
      <c r="A1507" t="s">
        <v>157</v>
      </c>
      <c r="B1507">
        <v>33</v>
      </c>
      <c r="C1507">
        <v>26</v>
      </c>
      <c r="D1507">
        <f>טבלה13[[#This Row],[LengthofCycle]]+1</f>
        <v>27</v>
      </c>
      <c r="E1507">
        <f>IF(טבלה13[[#This Row],[CycleNumber]]&lt;3,"",IF(טבלה13[[#This Row],[CycleNumber]]=3,MIN(D1505:D1507),IF(I1506=3,MIN(D1504:D1506),E1506)))</f>
        <v>27</v>
      </c>
      <c r="F1507">
        <f>IF(טבלה13[[#This Row],[CycleNumber]]&lt;3,"",IF(טבלה13[[#This Row],[CycleNumber]]=3,MAX(D1505:D1507),IF(I1506=3,MAX(D1504:D1506),F1506)))</f>
        <v>29</v>
      </c>
      <c r="G1507">
        <f>IF(OR(טבלה13[[#This Row],[CycleNumber]]&gt;B1508,B1508=""),IF(טבלה13[[#This Row],[מספר סטייה]]=3,MIN(D1505:D1507),טבלה13[[#This Row],[מינ קבוע]]),טבלה13[[#This Row],[מינ קבוע]])</f>
        <v>27</v>
      </c>
      <c r="H1507">
        <f>IF(OR(טבלה13[[#This Row],[CycleNumber]]&gt;B1508,B1508=""),IF(טבלה13[[#This Row],[מספר סטייה]]=3,MAX(D1505:D1507),טבלה13[[#This Row],[מקס קבוע]]),טבלה13[[#This Row],[מקס קבוע]])</f>
        <v>29</v>
      </c>
      <c r="I150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קבוע]]&lt;&gt;E1506,1,I1506+1),0))</f>
        <v>0</v>
      </c>
      <c r="J1507" t="str">
        <f>IF(AND(טבלה13[[#This Row],[CycleNumber]]&lt;B1508,טבלה13[[#This Row],[מקס קבוע]]&lt;&gt;""),IF(OR(טבלה13[[#This Row],[מספר סטייה]]&lt;I1508,AND(טבלה13[[#This Row],[מספר סטייה]]=3,I1508=1)),0,1),"")</f>
        <v/>
      </c>
      <c r="K1507">
        <f>IF(טבלה13[[#This Row],[מקס קבוע]]&lt;&gt;"",טבלה13[[#This Row],[מקסימום]]-טבלה13[[#This Row],[מינימום]],"")</f>
        <v>2</v>
      </c>
      <c r="L1507">
        <f>IF(IFERROR(LOOKUP(טבלה13[[#This Row],[ClientID]],פיבוט!$A$4:$A$121),FALSE)=טבלה13[[#This Row],[ClientID]],1,0)</f>
        <v>1</v>
      </c>
      <c r="M1507">
        <f>IF(OR(טבלה13[[#This Row],[ClientID]]=A1508),"",1)</f>
        <v>1</v>
      </c>
      <c r="N1507" s="3" t="str">
        <f>IF(טבלה13[[#This Row],[טווח]]&lt;&gt;K1506,טבלה13[[#This Row],[טווח]],"")</f>
        <v/>
      </c>
      <c r="O1507" s="3" t="str">
        <f>IF(טבלה13[[#This Row],[מניית טווחים]]&lt;&gt;"",IF(OR(30&gt;טבלה13[[#This Row],[מקסימום]],30&lt;טבלה13[[#This Row],[מינימום]]),0,1),"")</f>
        <v/>
      </c>
    </row>
    <row r="1508" spans="1:15" x14ac:dyDescent="0.25">
      <c r="A1508" t="s">
        <v>158</v>
      </c>
      <c r="B1508">
        <v>1</v>
      </c>
      <c r="C1508">
        <v>30</v>
      </c>
      <c r="D1508">
        <f>טבלה13[[#This Row],[LengthofCycle]]+1</f>
        <v>31</v>
      </c>
      <c r="E1508" t="str">
        <f>IF(טבלה13[[#This Row],[CycleNumber]]&lt;3,"",IF(טבלה13[[#This Row],[CycleNumber]]=3,MIN(D1506:D1508),IF(I1507=3,MIN(D1505:D1507),E1507)))</f>
        <v/>
      </c>
      <c r="F1508" t="str">
        <f>IF(טבלה13[[#This Row],[CycleNumber]]&lt;3,"",IF(טבלה13[[#This Row],[CycleNumber]]=3,MAX(D1506:D1508),IF(I1507=3,MAX(D1505:D1507),F1507)))</f>
        <v/>
      </c>
      <c r="G1508" t="str">
        <f>IF(OR(טבלה13[[#This Row],[CycleNumber]]&gt;B1509,B1509=""),IF(טבלה13[[#This Row],[מספר סטייה]]=3,MIN(D1506:D1508),טבלה13[[#This Row],[מינ קבוע]]),טבלה13[[#This Row],[מינ קבוע]])</f>
        <v/>
      </c>
      <c r="H1508" t="str">
        <f>IF(OR(טבלה13[[#This Row],[CycleNumber]]&gt;B1509,B1509=""),IF(טבלה13[[#This Row],[מספר סטייה]]=3,MAX(D1506:D1508),טבלה13[[#This Row],[מקס קבוע]]),טבלה13[[#This Row],[מקס קבוע]])</f>
        <v/>
      </c>
      <c r="I1508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קבוע]]&lt;&gt;E1507,1,I1507+1),0))</f>
        <v/>
      </c>
      <c r="J1508" t="str">
        <f>IF(AND(טבלה13[[#This Row],[CycleNumber]]&lt;B1509,טבלה13[[#This Row],[מקס קבוע]]&lt;&gt;""),IF(OR(טבלה13[[#This Row],[מספר סטייה]]&lt;I1509,AND(טבלה13[[#This Row],[מספר סטייה]]=3,I1509=1)),0,1),"")</f>
        <v/>
      </c>
      <c r="K1508" t="str">
        <f>IF(טבלה13[[#This Row],[מקס קבוע]]&lt;&gt;"",טבלה13[[#This Row],[מקסימום]]-טבלה13[[#This Row],[מינימום]],"")</f>
        <v/>
      </c>
      <c r="L1508">
        <f>IF(IFERROR(LOOKUP(טבלה13[[#This Row],[ClientID]],פיבוט!$A$4:$A$121),FALSE)=טבלה13[[#This Row],[ClientID]],1,0)</f>
        <v>1</v>
      </c>
      <c r="M1508" t="str">
        <f>IF(OR(טבלה13[[#This Row],[ClientID]]=A1509),"",1)</f>
        <v/>
      </c>
      <c r="N1508" s="3" t="str">
        <f>IF(טבלה13[[#This Row],[טווח]]&lt;&gt;K1507,טבלה13[[#This Row],[טווח]],"")</f>
        <v/>
      </c>
      <c r="O1508" s="3" t="str">
        <f>IF(טבלה13[[#This Row],[מניית טווחים]]&lt;&gt;"",IF(OR(30&gt;טבלה13[[#This Row],[מקסימום]],30&lt;טבלה13[[#This Row],[מינימום]]),0,1),"")</f>
        <v/>
      </c>
    </row>
    <row r="1509" spans="1:15" x14ac:dyDescent="0.25">
      <c r="A1509" t="s">
        <v>158</v>
      </c>
      <c r="B1509">
        <v>2</v>
      </c>
      <c r="C1509">
        <v>23</v>
      </c>
      <c r="D1509">
        <f>טבלה13[[#This Row],[LengthofCycle]]+1</f>
        <v>24</v>
      </c>
      <c r="E1509" t="str">
        <f>IF(טבלה13[[#This Row],[CycleNumber]]&lt;3,"",IF(טבלה13[[#This Row],[CycleNumber]]=3,MIN(D1507:D1509),IF(I1508=3,MIN(D1506:D1508),E1508)))</f>
        <v/>
      </c>
      <c r="F1509" t="str">
        <f>IF(טבלה13[[#This Row],[CycleNumber]]&lt;3,"",IF(טבלה13[[#This Row],[CycleNumber]]=3,MAX(D1507:D1509),IF(I1508=3,MAX(D1506:D1508),F1508)))</f>
        <v/>
      </c>
      <c r="G1509" t="str">
        <f>IF(OR(טבלה13[[#This Row],[CycleNumber]]&gt;B1510,B1510=""),IF(טבלה13[[#This Row],[מספר סטייה]]=3,MIN(D1507:D1509),טבלה13[[#This Row],[מינ קבוע]]),טבלה13[[#This Row],[מינ קבוע]])</f>
        <v/>
      </c>
      <c r="H1509" t="str">
        <f>IF(OR(טבלה13[[#This Row],[CycleNumber]]&gt;B1510,B1510=""),IF(טבלה13[[#This Row],[מספר סטייה]]=3,MAX(D1507:D1509),טבלה13[[#This Row],[מקס קבוע]]),טבלה13[[#This Row],[מקס קבוע]])</f>
        <v/>
      </c>
      <c r="I1509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קבוע]]&lt;&gt;E1508,1,I1508+1),0))</f>
        <v/>
      </c>
      <c r="J1509" t="str">
        <f>IF(AND(טבלה13[[#This Row],[CycleNumber]]&lt;B1510,טבלה13[[#This Row],[מקס קבוע]]&lt;&gt;""),IF(OR(טבלה13[[#This Row],[מספר סטייה]]&lt;I1510,AND(טבלה13[[#This Row],[מספר סטייה]]=3,I1510=1)),0,1),"")</f>
        <v/>
      </c>
      <c r="K1509" t="str">
        <f>IF(טבלה13[[#This Row],[מקס קבוע]]&lt;&gt;"",טבלה13[[#This Row],[מקסימום]]-טבלה13[[#This Row],[מינימום]],"")</f>
        <v/>
      </c>
      <c r="L1509">
        <f>IF(IFERROR(LOOKUP(טבלה13[[#This Row],[ClientID]],פיבוט!$A$4:$A$121),FALSE)=טבלה13[[#This Row],[ClientID]],1,0)</f>
        <v>1</v>
      </c>
      <c r="M1509" t="str">
        <f>IF(OR(טבלה13[[#This Row],[ClientID]]=A1510),"",1)</f>
        <v/>
      </c>
      <c r="N1509" s="3" t="str">
        <f>IF(טבלה13[[#This Row],[טווח]]&lt;&gt;K1508,טבלה13[[#This Row],[טווח]],"")</f>
        <v/>
      </c>
      <c r="O1509" s="3" t="str">
        <f>IF(טבלה13[[#This Row],[מניית טווחים]]&lt;&gt;"",IF(OR(30&gt;טבלה13[[#This Row],[מקסימום]],30&lt;טבלה13[[#This Row],[מינימום]]),0,1),"")</f>
        <v/>
      </c>
    </row>
    <row r="1510" spans="1:15" x14ac:dyDescent="0.25">
      <c r="A1510" t="s">
        <v>158</v>
      </c>
      <c r="B1510">
        <v>3</v>
      </c>
      <c r="C1510">
        <v>19</v>
      </c>
      <c r="D1510">
        <f>טבלה13[[#This Row],[LengthofCycle]]+1</f>
        <v>20</v>
      </c>
      <c r="E1510">
        <f>IF(טבלה13[[#This Row],[CycleNumber]]&lt;3,"",IF(טבלה13[[#This Row],[CycleNumber]]=3,MIN(D1508:D1510),IF(I1509=3,MIN(D1507:D1509),E1509)))</f>
        <v>20</v>
      </c>
      <c r="F1510">
        <f>IF(טבלה13[[#This Row],[CycleNumber]]&lt;3,"",IF(טבלה13[[#This Row],[CycleNumber]]=3,MAX(D1508:D1510),IF(I1509=3,MAX(D1507:D1509),F1509)))</f>
        <v>31</v>
      </c>
      <c r="G1510">
        <f>IF(OR(טבלה13[[#This Row],[CycleNumber]]&gt;B1511,B1511=""),IF(טבלה13[[#This Row],[מספר סטייה]]=3,MIN(D1508:D1510),טבלה13[[#This Row],[מינ קבוע]]),טבלה13[[#This Row],[מינ קבוע]])</f>
        <v>20</v>
      </c>
      <c r="H1510">
        <f>IF(OR(טבלה13[[#This Row],[CycleNumber]]&gt;B1511,B1511=""),IF(טבלה13[[#This Row],[מספר סטייה]]=3,MAX(D1508:D1510),טבלה13[[#This Row],[מקס קבוע]]),טבלה13[[#This Row],[מקס קבוע]])</f>
        <v>31</v>
      </c>
      <c r="I151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קבוע]]&lt;&gt;E1509,1,I1509+1),0))</f>
        <v>0</v>
      </c>
      <c r="J1510">
        <f>IF(AND(טבלה13[[#This Row],[CycleNumber]]&lt;B1511,טבלה13[[#This Row],[מקס קבוע]]&lt;&gt;""),IF(OR(טבלה13[[#This Row],[מספר סטייה]]&lt;I1511,AND(טבלה13[[#This Row],[מספר סטייה]]=3,I1511=1)),0,1),"")</f>
        <v>0</v>
      </c>
      <c r="K1510">
        <f>IF(טבלה13[[#This Row],[מקס קבוע]]&lt;&gt;"",טבלה13[[#This Row],[מקסימום]]-טבלה13[[#This Row],[מינימום]],"")</f>
        <v>11</v>
      </c>
      <c r="L1510">
        <f>IF(IFERROR(LOOKUP(טבלה13[[#This Row],[ClientID]],פיבוט!$A$4:$A$121),FALSE)=טבלה13[[#This Row],[ClientID]],1,0)</f>
        <v>1</v>
      </c>
      <c r="M1510" t="str">
        <f>IF(OR(טבלה13[[#This Row],[ClientID]]=A1511),"",1)</f>
        <v/>
      </c>
      <c r="N1510" s="3">
        <f>IF(טבלה13[[#This Row],[טווח]]&lt;&gt;K1509,טבלה13[[#This Row],[טווח]],"")</f>
        <v>11</v>
      </c>
      <c r="O1510" s="3">
        <f>IF(טבלה13[[#This Row],[מניית טווחים]]&lt;&gt;"",IF(OR(30&gt;טבלה13[[#This Row],[מקסימום]],30&lt;טבלה13[[#This Row],[מינימום]]),0,1),"")</f>
        <v>1</v>
      </c>
    </row>
    <row r="1511" spans="1:15" x14ac:dyDescent="0.25">
      <c r="A1511" t="s">
        <v>158</v>
      </c>
      <c r="B1511">
        <v>4</v>
      </c>
      <c r="C1511">
        <v>32</v>
      </c>
      <c r="D1511">
        <f>טבלה13[[#This Row],[LengthofCycle]]+1</f>
        <v>33</v>
      </c>
      <c r="E1511">
        <f>IF(טבלה13[[#This Row],[CycleNumber]]&lt;3,"",IF(טבלה13[[#This Row],[CycleNumber]]=3,MIN(D1509:D1511),IF(I1510=3,MIN(D1508:D1510),E1510)))</f>
        <v>20</v>
      </c>
      <c r="F1511">
        <f>IF(טבלה13[[#This Row],[CycleNumber]]&lt;3,"",IF(טבלה13[[#This Row],[CycleNumber]]=3,MAX(D1509:D1511),IF(I1510=3,MAX(D1508:D1510),F1510)))</f>
        <v>31</v>
      </c>
      <c r="G1511">
        <f>IF(OR(טבלה13[[#This Row],[CycleNumber]]&gt;B1512,B1512=""),IF(טבלה13[[#This Row],[מספר סטייה]]=3,MIN(D1509:D1511),טבלה13[[#This Row],[מינ קבוע]]),טבלה13[[#This Row],[מינ קבוע]])</f>
        <v>20</v>
      </c>
      <c r="H1511">
        <f>IF(OR(טבלה13[[#This Row],[CycleNumber]]&gt;B1512,B1512=""),IF(טבלה13[[#This Row],[מספר סטייה]]=3,MAX(D1509:D1511),טבלה13[[#This Row],[מקס קבוע]]),טבלה13[[#This Row],[מקס קבוע]])</f>
        <v>31</v>
      </c>
      <c r="I151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קבוע]]&lt;&gt;E1510,1,I1510+1),0))</f>
        <v>1</v>
      </c>
      <c r="J1511">
        <f>IF(AND(טבלה13[[#This Row],[CycleNumber]]&lt;B1512,טבלה13[[#This Row],[מקס קבוע]]&lt;&gt;""),IF(OR(טבלה13[[#This Row],[מספר סטייה]]&lt;I1512,AND(טבלה13[[#This Row],[מספר סטייה]]=3,I1512=1)),0,1),"")</f>
        <v>0</v>
      </c>
      <c r="K1511">
        <f>IF(טבלה13[[#This Row],[מקס קבוע]]&lt;&gt;"",טבלה13[[#This Row],[מקסימום]]-טבלה13[[#This Row],[מינימום]],"")</f>
        <v>11</v>
      </c>
      <c r="L1511">
        <f>IF(IFERROR(LOOKUP(טבלה13[[#This Row],[ClientID]],פיבוט!$A$4:$A$121),FALSE)=טבלה13[[#This Row],[ClientID]],1,0)</f>
        <v>1</v>
      </c>
      <c r="M1511" t="str">
        <f>IF(OR(טבלה13[[#This Row],[ClientID]]=A1512),"",1)</f>
        <v/>
      </c>
      <c r="N1511" s="3" t="str">
        <f>IF(טבלה13[[#This Row],[טווח]]&lt;&gt;K1510,טבלה13[[#This Row],[טווח]],"")</f>
        <v/>
      </c>
      <c r="O1511" s="3" t="str">
        <f>IF(טבלה13[[#This Row],[מניית טווחים]]&lt;&gt;"",IF(OR(30&gt;טבלה13[[#This Row],[מקסימום]],30&lt;טבלה13[[#This Row],[מינימום]]),0,1),"")</f>
        <v/>
      </c>
    </row>
    <row r="1512" spans="1:15" x14ac:dyDescent="0.25">
      <c r="A1512" t="s">
        <v>158</v>
      </c>
      <c r="B1512">
        <v>5</v>
      </c>
      <c r="C1512">
        <v>37</v>
      </c>
      <c r="D1512">
        <f>טבלה13[[#This Row],[LengthofCycle]]+1</f>
        <v>38</v>
      </c>
      <c r="E1512">
        <f>IF(טבלה13[[#This Row],[CycleNumber]]&lt;3,"",IF(טבלה13[[#This Row],[CycleNumber]]=3,MIN(D1510:D1512),IF(I1511=3,MIN(D1509:D1511),E1511)))</f>
        <v>20</v>
      </c>
      <c r="F1512">
        <f>IF(טבלה13[[#This Row],[CycleNumber]]&lt;3,"",IF(טבלה13[[#This Row],[CycleNumber]]=3,MAX(D1510:D1512),IF(I1511=3,MAX(D1509:D1511),F1511)))</f>
        <v>31</v>
      </c>
      <c r="G1512">
        <f>IF(OR(טבלה13[[#This Row],[CycleNumber]]&gt;B1513,B1513=""),IF(טבלה13[[#This Row],[מספר סטייה]]=3,MIN(D1510:D1512),טבלה13[[#This Row],[מינ קבוע]]),טבלה13[[#This Row],[מינ קבוע]])</f>
        <v>20</v>
      </c>
      <c r="H1512">
        <f>IF(OR(טבלה13[[#This Row],[CycleNumber]]&gt;B1513,B1513=""),IF(טבלה13[[#This Row],[מספר סטייה]]=3,MAX(D1510:D1512),טבלה13[[#This Row],[מקס קבוע]]),טבלה13[[#This Row],[מקס קבוע]])</f>
        <v>31</v>
      </c>
      <c r="I151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קבוע]]&lt;&gt;E1511,1,I1511+1),0))</f>
        <v>2</v>
      </c>
      <c r="J1512">
        <f>IF(AND(טבלה13[[#This Row],[CycleNumber]]&lt;B1513,טבלה13[[#This Row],[מקס קבוע]]&lt;&gt;""),IF(OR(טבלה13[[#This Row],[מספר סטייה]]&lt;I1513,AND(טבלה13[[#This Row],[מספר סטייה]]=3,I1513=1)),0,1),"")</f>
        <v>0</v>
      </c>
      <c r="K1512">
        <f>IF(טבלה13[[#This Row],[מקס קבוע]]&lt;&gt;"",טבלה13[[#This Row],[מקסימום]]-טבלה13[[#This Row],[מינימום]],"")</f>
        <v>11</v>
      </c>
      <c r="L1512">
        <f>IF(IFERROR(LOOKUP(טבלה13[[#This Row],[ClientID]],פיבוט!$A$4:$A$121),FALSE)=טבלה13[[#This Row],[ClientID]],1,0)</f>
        <v>1</v>
      </c>
      <c r="M1512" t="str">
        <f>IF(OR(טבלה13[[#This Row],[ClientID]]=A1513),"",1)</f>
        <v/>
      </c>
      <c r="N1512" s="3" t="str">
        <f>IF(טבלה13[[#This Row],[טווח]]&lt;&gt;K1511,טבלה13[[#This Row],[טווח]],"")</f>
        <v/>
      </c>
      <c r="O1512" s="3" t="str">
        <f>IF(טבלה13[[#This Row],[מניית טווחים]]&lt;&gt;"",IF(OR(30&gt;טבלה13[[#This Row],[מקסימום]],30&lt;טבלה13[[#This Row],[מינימום]]),0,1),"")</f>
        <v/>
      </c>
    </row>
    <row r="1513" spans="1:15" x14ac:dyDescent="0.25">
      <c r="A1513" t="s">
        <v>158</v>
      </c>
      <c r="B1513">
        <v>6</v>
      </c>
      <c r="C1513">
        <v>36</v>
      </c>
      <c r="D1513">
        <f>טבלה13[[#This Row],[LengthofCycle]]+1</f>
        <v>37</v>
      </c>
      <c r="E1513">
        <f>IF(טבלה13[[#This Row],[CycleNumber]]&lt;3,"",IF(טבלה13[[#This Row],[CycleNumber]]=3,MIN(D1511:D1513),IF(I1512=3,MIN(D1510:D1512),E1512)))</f>
        <v>20</v>
      </c>
      <c r="F1513">
        <f>IF(טבלה13[[#This Row],[CycleNumber]]&lt;3,"",IF(טבלה13[[#This Row],[CycleNumber]]=3,MAX(D1511:D1513),IF(I1512=3,MAX(D1510:D1512),F1512)))</f>
        <v>31</v>
      </c>
      <c r="G1513">
        <f>IF(OR(טבלה13[[#This Row],[CycleNumber]]&gt;B1514,B1514=""),IF(טבלה13[[#This Row],[מספר סטייה]]=3,MIN(D1511:D1513),טבלה13[[#This Row],[מינ קבוע]]),טבלה13[[#This Row],[מינ קבוע]])</f>
        <v>20</v>
      </c>
      <c r="H1513">
        <f>IF(OR(טבלה13[[#This Row],[CycleNumber]]&gt;B1514,B1514=""),IF(טבלה13[[#This Row],[מספר סטייה]]=3,MAX(D1511:D1513),טבלה13[[#This Row],[מקס קבוע]]),טבלה13[[#This Row],[מקס קבוע]])</f>
        <v>31</v>
      </c>
      <c r="I151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קבוע]]&lt;&gt;E1512,1,I1512+1),0))</f>
        <v>3</v>
      </c>
      <c r="J1513">
        <f>IF(AND(טבלה13[[#This Row],[CycleNumber]]&lt;B1514,טבלה13[[#This Row],[מקס קבוע]]&lt;&gt;""),IF(OR(טבלה13[[#This Row],[מספר סטייה]]&lt;I1514,AND(טבלה13[[#This Row],[מספר סטייה]]=3,I1514=1)),0,1),"")</f>
        <v>0</v>
      </c>
      <c r="K1513">
        <f>IF(טבלה13[[#This Row],[מקס קבוע]]&lt;&gt;"",טבלה13[[#This Row],[מקסימום]]-טבלה13[[#This Row],[מינימום]],"")</f>
        <v>11</v>
      </c>
      <c r="L1513">
        <f>IF(IFERROR(LOOKUP(טבלה13[[#This Row],[ClientID]],פיבוט!$A$4:$A$121),FALSE)=טבלה13[[#This Row],[ClientID]],1,0)</f>
        <v>1</v>
      </c>
      <c r="M1513" t="str">
        <f>IF(OR(טבלה13[[#This Row],[ClientID]]=A1514),"",1)</f>
        <v/>
      </c>
      <c r="N1513" s="3" t="str">
        <f>IF(טבלה13[[#This Row],[טווח]]&lt;&gt;K1512,טבלה13[[#This Row],[טווח]],"")</f>
        <v/>
      </c>
      <c r="O1513" s="3" t="str">
        <f>IF(טבלה13[[#This Row],[מניית טווחים]]&lt;&gt;"",IF(OR(30&gt;טבלה13[[#This Row],[מקסימום]],30&lt;טבלה13[[#This Row],[מינימום]]),0,1),"")</f>
        <v/>
      </c>
    </row>
    <row r="1514" spans="1:15" x14ac:dyDescent="0.25">
      <c r="A1514" t="s">
        <v>158</v>
      </c>
      <c r="B1514">
        <v>7</v>
      </c>
      <c r="C1514">
        <v>51</v>
      </c>
      <c r="D1514">
        <f>טבלה13[[#This Row],[LengthofCycle]]+1</f>
        <v>52</v>
      </c>
      <c r="E1514">
        <f>IF(טבלה13[[#This Row],[CycleNumber]]&lt;3,"",IF(טבלה13[[#This Row],[CycleNumber]]=3,MIN(D1512:D1514),IF(I1513=3,MIN(D1511:D1513),E1513)))</f>
        <v>33</v>
      </c>
      <c r="F1514">
        <f>IF(טבלה13[[#This Row],[CycleNumber]]&lt;3,"",IF(טבלה13[[#This Row],[CycleNumber]]=3,MAX(D1512:D1514),IF(I1513=3,MAX(D1511:D1513),F1513)))</f>
        <v>38</v>
      </c>
      <c r="G1514">
        <f>IF(OR(טבלה13[[#This Row],[CycleNumber]]&gt;B1515,B1515=""),IF(טבלה13[[#This Row],[מספר סטייה]]=3,MIN(D1512:D1514),טבלה13[[#This Row],[מינ קבוע]]),טבלה13[[#This Row],[מינ קבוע]])</f>
        <v>33</v>
      </c>
      <c r="H1514">
        <f>IF(OR(טבלה13[[#This Row],[CycleNumber]]&gt;B1515,B1515=""),IF(טבלה13[[#This Row],[מספר סטייה]]=3,MAX(D1512:D1514),טבלה13[[#This Row],[מקס קבוע]]),טבלה13[[#This Row],[מקס קבוע]])</f>
        <v>38</v>
      </c>
      <c r="I151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קבוע]]&lt;&gt;E1513,1,I1513+1),0))</f>
        <v>1</v>
      </c>
      <c r="J1514">
        <f>IF(AND(טבלה13[[#This Row],[CycleNumber]]&lt;B1515,טבלה13[[#This Row],[מקס קבוע]]&lt;&gt;""),IF(OR(טבלה13[[#This Row],[מספר סטייה]]&lt;I1515,AND(טבלה13[[#This Row],[מספר סטייה]]=3,I1515=1)),0,1),"")</f>
        <v>0</v>
      </c>
      <c r="K1514">
        <f>IF(טבלה13[[#This Row],[מקס קבוע]]&lt;&gt;"",טבלה13[[#This Row],[מקסימום]]-טבלה13[[#This Row],[מינימום]],"")</f>
        <v>5</v>
      </c>
      <c r="L1514">
        <f>IF(IFERROR(LOOKUP(טבלה13[[#This Row],[ClientID]],פיבוט!$A$4:$A$121),FALSE)=טבלה13[[#This Row],[ClientID]],1,0)</f>
        <v>1</v>
      </c>
      <c r="M1514" t="str">
        <f>IF(OR(טבלה13[[#This Row],[ClientID]]=A1515),"",1)</f>
        <v/>
      </c>
      <c r="N1514" s="3">
        <f>IF(טבלה13[[#This Row],[טווח]]&lt;&gt;K1513,טבלה13[[#This Row],[טווח]],"")</f>
        <v>5</v>
      </c>
      <c r="O1514" s="3">
        <f>IF(טבלה13[[#This Row],[מניית טווחים]]&lt;&gt;"",IF(OR(30&gt;טבלה13[[#This Row],[מקסימום]],30&lt;טבלה13[[#This Row],[מינימום]]),0,1),"")</f>
        <v>0</v>
      </c>
    </row>
    <row r="1515" spans="1:15" x14ac:dyDescent="0.25">
      <c r="A1515" t="s">
        <v>158</v>
      </c>
      <c r="B1515">
        <v>8</v>
      </c>
      <c r="C1515">
        <v>30</v>
      </c>
      <c r="D1515">
        <f>טבלה13[[#This Row],[LengthofCycle]]+1</f>
        <v>31</v>
      </c>
      <c r="E1515">
        <f>IF(טבלה13[[#This Row],[CycleNumber]]&lt;3,"",IF(טבלה13[[#This Row],[CycleNumber]]=3,MIN(D1513:D1515),IF(I1514=3,MIN(D1512:D1514),E1514)))</f>
        <v>33</v>
      </c>
      <c r="F1515">
        <f>IF(טבלה13[[#This Row],[CycleNumber]]&lt;3,"",IF(טבלה13[[#This Row],[CycleNumber]]=3,MAX(D1513:D1515),IF(I1514=3,MAX(D1512:D1514),F1514)))</f>
        <v>38</v>
      </c>
      <c r="G1515">
        <f>IF(OR(טבלה13[[#This Row],[CycleNumber]]&gt;B1516,B1516=""),IF(טבלה13[[#This Row],[מספר סטייה]]=3,MIN(D1513:D1515),טבלה13[[#This Row],[מינ קבוע]]),טבלה13[[#This Row],[מינ קבוע]])</f>
        <v>33</v>
      </c>
      <c r="H1515">
        <f>IF(OR(טבלה13[[#This Row],[CycleNumber]]&gt;B1516,B1516=""),IF(טבלה13[[#This Row],[מספר סטייה]]=3,MAX(D1513:D1515),טבלה13[[#This Row],[מקס קבוע]]),טבלה13[[#This Row],[מקס קבוע]])</f>
        <v>38</v>
      </c>
      <c r="I151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קבוע]]&lt;&gt;E1514,1,I1514+1),0))</f>
        <v>2</v>
      </c>
      <c r="J1515">
        <f>IF(AND(טבלה13[[#This Row],[CycleNumber]]&lt;B1516,טבלה13[[#This Row],[מקס קבוע]]&lt;&gt;""),IF(OR(טבלה13[[#This Row],[מספר סטייה]]&lt;I1516,AND(טבלה13[[#This Row],[מספר סטייה]]=3,I1516=1)),0,1),"")</f>
        <v>0</v>
      </c>
      <c r="K1515">
        <f>IF(טבלה13[[#This Row],[מקס קבוע]]&lt;&gt;"",טבלה13[[#This Row],[מקסימום]]-טבלה13[[#This Row],[מינימום]],"")</f>
        <v>5</v>
      </c>
      <c r="L1515">
        <f>IF(IFERROR(LOOKUP(טבלה13[[#This Row],[ClientID]],פיבוט!$A$4:$A$121),FALSE)=טבלה13[[#This Row],[ClientID]],1,0)</f>
        <v>1</v>
      </c>
      <c r="M1515" t="str">
        <f>IF(OR(טבלה13[[#This Row],[ClientID]]=A1516),"",1)</f>
        <v/>
      </c>
      <c r="N1515" s="3" t="str">
        <f>IF(טבלה13[[#This Row],[טווח]]&lt;&gt;K1514,טבלה13[[#This Row],[טווח]],"")</f>
        <v/>
      </c>
      <c r="O1515" s="3" t="str">
        <f>IF(טבלה13[[#This Row],[מניית טווחים]]&lt;&gt;"",IF(OR(30&gt;טבלה13[[#This Row],[מקסימום]],30&lt;טבלה13[[#This Row],[מינימום]]),0,1),"")</f>
        <v/>
      </c>
    </row>
    <row r="1516" spans="1:15" x14ac:dyDescent="0.25">
      <c r="A1516" t="s">
        <v>158</v>
      </c>
      <c r="B1516">
        <v>9</v>
      </c>
      <c r="C1516">
        <v>26</v>
      </c>
      <c r="D1516">
        <f>טבלה13[[#This Row],[LengthofCycle]]+1</f>
        <v>27</v>
      </c>
      <c r="E1516">
        <f>IF(טבלה13[[#This Row],[CycleNumber]]&lt;3,"",IF(טבלה13[[#This Row],[CycleNumber]]=3,MIN(D1514:D1516),IF(I1515=3,MIN(D1513:D1515),E1515)))</f>
        <v>33</v>
      </c>
      <c r="F1516">
        <f>IF(טבלה13[[#This Row],[CycleNumber]]&lt;3,"",IF(טבלה13[[#This Row],[CycleNumber]]=3,MAX(D1514:D1516),IF(I1515=3,MAX(D1513:D1515),F1515)))</f>
        <v>38</v>
      </c>
      <c r="G1516">
        <f>IF(OR(טבלה13[[#This Row],[CycleNumber]]&gt;B1517,B1517=""),IF(טבלה13[[#This Row],[מספר סטייה]]=3,MIN(D1514:D1516),טבלה13[[#This Row],[מינ קבוע]]),טבלה13[[#This Row],[מינ קבוע]])</f>
        <v>33</v>
      </c>
      <c r="H1516">
        <f>IF(OR(טבלה13[[#This Row],[CycleNumber]]&gt;B1517,B1517=""),IF(טבלה13[[#This Row],[מספר סטייה]]=3,MAX(D1514:D1516),טבלה13[[#This Row],[מקס קבוע]]),טבלה13[[#This Row],[מקס קבוע]])</f>
        <v>38</v>
      </c>
      <c r="I151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קבוע]]&lt;&gt;E1515,1,I1515+1),0))</f>
        <v>3</v>
      </c>
      <c r="J1516">
        <f>IF(AND(טבלה13[[#This Row],[CycleNumber]]&lt;B1517,טבלה13[[#This Row],[מקס קבוע]]&lt;&gt;""),IF(OR(טבלה13[[#This Row],[מספר סטייה]]&lt;I1517,AND(טבלה13[[#This Row],[מספר סטייה]]=3,I1517=1)),0,1),"")</f>
        <v>1</v>
      </c>
      <c r="K1516">
        <f>IF(טבלה13[[#This Row],[מקס קבוע]]&lt;&gt;"",טבלה13[[#This Row],[מקסימום]]-טבלה13[[#This Row],[מינימום]],"")</f>
        <v>5</v>
      </c>
      <c r="L1516">
        <f>IF(IFERROR(LOOKUP(טבלה13[[#This Row],[ClientID]],פיבוט!$A$4:$A$121),FALSE)=טבלה13[[#This Row],[ClientID]],1,0)</f>
        <v>1</v>
      </c>
      <c r="M1516" t="str">
        <f>IF(OR(טבלה13[[#This Row],[ClientID]]=A1517),"",1)</f>
        <v/>
      </c>
      <c r="N1516" s="3" t="str">
        <f>IF(טבלה13[[#This Row],[טווח]]&lt;&gt;K1515,טבלה13[[#This Row],[טווח]],"")</f>
        <v/>
      </c>
      <c r="O1516" s="3" t="str">
        <f>IF(טבלה13[[#This Row],[מניית טווחים]]&lt;&gt;"",IF(OR(30&gt;טבלה13[[#This Row],[מקסימום]],30&lt;טבלה13[[#This Row],[מינימום]]),0,1),"")</f>
        <v/>
      </c>
    </row>
    <row r="1517" spans="1:15" x14ac:dyDescent="0.25">
      <c r="A1517" t="s">
        <v>158</v>
      </c>
      <c r="B1517">
        <v>10</v>
      </c>
      <c r="C1517">
        <v>43</v>
      </c>
      <c r="D1517">
        <f>טבלה13[[#This Row],[LengthofCycle]]+1</f>
        <v>44</v>
      </c>
      <c r="E1517">
        <f>IF(טבלה13[[#This Row],[CycleNumber]]&lt;3,"",IF(טבלה13[[#This Row],[CycleNumber]]=3,MIN(D1515:D1517),IF(I1516=3,MIN(D1514:D1516),E1516)))</f>
        <v>27</v>
      </c>
      <c r="F1517">
        <f>IF(טבלה13[[#This Row],[CycleNumber]]&lt;3,"",IF(טבלה13[[#This Row],[CycleNumber]]=3,MAX(D1515:D1517),IF(I1516=3,MAX(D1514:D1516),F1516)))</f>
        <v>52</v>
      </c>
      <c r="G1517">
        <f>IF(OR(טבלה13[[#This Row],[CycleNumber]]&gt;B1518,B1518=""),IF(טבלה13[[#This Row],[מספר סטייה]]=3,MIN(D1515:D1517),טבלה13[[#This Row],[מינ קבוע]]),טבלה13[[#This Row],[מינ קבוע]])</f>
        <v>27</v>
      </c>
      <c r="H1517">
        <f>IF(OR(טבלה13[[#This Row],[CycleNumber]]&gt;B1518,B1518=""),IF(טבלה13[[#This Row],[מספר סטייה]]=3,MAX(D1515:D1517),טבלה13[[#This Row],[מקס קבוע]]),טבלה13[[#This Row],[מקס קבוע]])</f>
        <v>52</v>
      </c>
      <c r="I151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קבוע]]&lt;&gt;E1516,1,I1516+1),0))</f>
        <v>0</v>
      </c>
      <c r="J1517">
        <f>IF(AND(טבלה13[[#This Row],[CycleNumber]]&lt;B1518,טבלה13[[#This Row],[מקס קבוע]]&lt;&gt;""),IF(OR(טבלה13[[#This Row],[מספר סטייה]]&lt;I1518,AND(טבלה13[[#This Row],[מספר סטייה]]=3,I1518=1)),0,1),"")</f>
        <v>1</v>
      </c>
      <c r="K1517">
        <f>IF(טבלה13[[#This Row],[מקס קבוע]]&lt;&gt;"",טבלה13[[#This Row],[מקסימום]]-טבלה13[[#This Row],[מינימום]],"")</f>
        <v>25</v>
      </c>
      <c r="L1517">
        <f>IF(IFERROR(LOOKUP(טבלה13[[#This Row],[ClientID]],פיבוט!$A$4:$A$121),FALSE)=טבלה13[[#This Row],[ClientID]],1,0)</f>
        <v>1</v>
      </c>
      <c r="M1517" t="str">
        <f>IF(OR(טבלה13[[#This Row],[ClientID]]=A1518),"",1)</f>
        <v/>
      </c>
      <c r="N1517" s="3">
        <f>IF(טבלה13[[#This Row],[טווח]]&lt;&gt;K1516,טבלה13[[#This Row],[טווח]],"")</f>
        <v>25</v>
      </c>
      <c r="O1517" s="3">
        <f>IF(טבלה13[[#This Row],[מניית טווחים]]&lt;&gt;"",IF(OR(30&gt;טבלה13[[#This Row],[מקסימום]],30&lt;טבלה13[[#This Row],[מינימום]]),0,1),"")</f>
        <v>1</v>
      </c>
    </row>
    <row r="1518" spans="1:15" x14ac:dyDescent="0.25">
      <c r="A1518" t="s">
        <v>158</v>
      </c>
      <c r="B1518">
        <v>11</v>
      </c>
      <c r="C1518">
        <v>36</v>
      </c>
      <c r="D1518">
        <f>טבלה13[[#This Row],[LengthofCycle]]+1</f>
        <v>37</v>
      </c>
      <c r="E1518">
        <f>IF(טבלה13[[#This Row],[CycleNumber]]&lt;3,"",IF(טבלה13[[#This Row],[CycleNumber]]=3,MIN(D1516:D1518),IF(I1517=3,MIN(D1515:D1517),E1517)))</f>
        <v>27</v>
      </c>
      <c r="F1518">
        <f>IF(טבלה13[[#This Row],[CycleNumber]]&lt;3,"",IF(טבלה13[[#This Row],[CycleNumber]]=3,MAX(D1516:D1518),IF(I1517=3,MAX(D1515:D1517),F1517)))</f>
        <v>52</v>
      </c>
      <c r="G1518">
        <f>IF(OR(טבלה13[[#This Row],[CycleNumber]]&gt;B1519,B1519=""),IF(טבלה13[[#This Row],[מספר סטייה]]=3,MIN(D1516:D1518),טבלה13[[#This Row],[מינ קבוע]]),טבלה13[[#This Row],[מינ קבוע]])</f>
        <v>27</v>
      </c>
      <c r="H1518">
        <f>IF(OR(טבלה13[[#This Row],[CycleNumber]]&gt;B1519,B1519=""),IF(טבלה13[[#This Row],[מספר סטייה]]=3,MAX(D1516:D1518),טבלה13[[#This Row],[מקס קבוע]]),טבלה13[[#This Row],[מקס קבוע]])</f>
        <v>52</v>
      </c>
      <c r="I151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קבוע]]&lt;&gt;E1517,1,I1517+1),0))</f>
        <v>0</v>
      </c>
      <c r="J1518">
        <f>IF(AND(טבלה13[[#This Row],[CycleNumber]]&lt;B1519,טבלה13[[#This Row],[מקס קבוע]]&lt;&gt;""),IF(OR(טבלה13[[#This Row],[מספר סטייה]]&lt;I1519,AND(טבלה13[[#This Row],[מספר סטייה]]=3,I1519=1)),0,1),"")</f>
        <v>1</v>
      </c>
      <c r="K1518">
        <f>IF(טבלה13[[#This Row],[מקס קבוע]]&lt;&gt;"",טבלה13[[#This Row],[מקסימום]]-טבלה13[[#This Row],[מינימום]],"")</f>
        <v>25</v>
      </c>
      <c r="L1518">
        <f>IF(IFERROR(LOOKUP(טבלה13[[#This Row],[ClientID]],פיבוט!$A$4:$A$121),FALSE)=טבלה13[[#This Row],[ClientID]],1,0)</f>
        <v>1</v>
      </c>
      <c r="M1518" t="str">
        <f>IF(OR(טבלה13[[#This Row],[ClientID]]=A1519),"",1)</f>
        <v/>
      </c>
      <c r="N1518" s="3" t="str">
        <f>IF(טבלה13[[#This Row],[טווח]]&lt;&gt;K1517,טבלה13[[#This Row],[טווח]],"")</f>
        <v/>
      </c>
      <c r="O1518" s="3" t="str">
        <f>IF(טבלה13[[#This Row],[מניית טווחים]]&lt;&gt;"",IF(OR(30&gt;טבלה13[[#This Row],[מקסימום]],30&lt;טבלה13[[#This Row],[מינימום]]),0,1),"")</f>
        <v/>
      </c>
    </row>
    <row r="1519" spans="1:15" x14ac:dyDescent="0.25">
      <c r="A1519" t="s">
        <v>158</v>
      </c>
      <c r="B1519">
        <v>12</v>
      </c>
      <c r="C1519">
        <v>35</v>
      </c>
      <c r="D1519">
        <f>טבלה13[[#This Row],[LengthofCycle]]+1</f>
        <v>36</v>
      </c>
      <c r="E1519">
        <f>IF(טבלה13[[#This Row],[CycleNumber]]&lt;3,"",IF(טבלה13[[#This Row],[CycleNumber]]=3,MIN(D1517:D1519),IF(I1518=3,MIN(D1516:D1518),E1518)))</f>
        <v>27</v>
      </c>
      <c r="F1519">
        <f>IF(טבלה13[[#This Row],[CycleNumber]]&lt;3,"",IF(טבלה13[[#This Row],[CycleNumber]]=3,MAX(D1517:D1519),IF(I1518=3,MAX(D1516:D1518),F1518)))</f>
        <v>52</v>
      </c>
      <c r="G1519">
        <f>IF(OR(טבלה13[[#This Row],[CycleNumber]]&gt;B1520,B1520=""),IF(טבלה13[[#This Row],[מספר סטייה]]=3,MIN(D1517:D1519),טבלה13[[#This Row],[מינ קבוע]]),טבלה13[[#This Row],[מינ קבוע]])</f>
        <v>27</v>
      </c>
      <c r="H1519">
        <f>IF(OR(טבלה13[[#This Row],[CycleNumber]]&gt;B1520,B1520=""),IF(טבלה13[[#This Row],[מספר סטייה]]=3,MAX(D1517:D1519),טבלה13[[#This Row],[מקס קבוע]]),טבלה13[[#This Row],[מקס קבוע]])</f>
        <v>52</v>
      </c>
      <c r="I151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קבוע]]&lt;&gt;E1518,1,I1518+1),0))</f>
        <v>0</v>
      </c>
      <c r="J1519" t="str">
        <f>IF(AND(טבלה13[[#This Row],[CycleNumber]]&lt;B1520,טבלה13[[#This Row],[מקס קבוע]]&lt;&gt;""),IF(OR(טבלה13[[#This Row],[מספר סטייה]]&lt;I1520,AND(טבלה13[[#This Row],[מספר סטייה]]=3,I1520=1)),0,1),"")</f>
        <v/>
      </c>
      <c r="K1519">
        <f>IF(טבלה13[[#This Row],[מקס קבוע]]&lt;&gt;"",טבלה13[[#This Row],[מקסימום]]-טבלה13[[#This Row],[מינימום]],"")</f>
        <v>25</v>
      </c>
      <c r="L1519">
        <f>IF(IFERROR(LOOKUP(טבלה13[[#This Row],[ClientID]],פיבוט!$A$4:$A$121),FALSE)=טבלה13[[#This Row],[ClientID]],1,0)</f>
        <v>1</v>
      </c>
      <c r="M1519">
        <f>IF(OR(טבלה13[[#This Row],[ClientID]]=A1520),"",1)</f>
        <v>1</v>
      </c>
      <c r="N1519" s="3" t="str">
        <f>IF(טבלה13[[#This Row],[טווח]]&lt;&gt;K1518,טבלה13[[#This Row],[טווח]],"")</f>
        <v/>
      </c>
      <c r="O1519" s="3" t="str">
        <f>IF(טבלה13[[#This Row],[מניית טווחים]]&lt;&gt;"",IF(OR(30&gt;טבלה13[[#This Row],[מקסימום]],30&lt;טבלה13[[#This Row],[מינימום]]),0,1),"")</f>
        <v/>
      </c>
    </row>
    <row r="1520" spans="1:15" x14ac:dyDescent="0.25">
      <c r="A1520" t="s">
        <v>159</v>
      </c>
      <c r="B1520">
        <v>1</v>
      </c>
      <c r="C1520">
        <v>35</v>
      </c>
      <c r="D1520">
        <f>טבלה13[[#This Row],[LengthofCycle]]+1</f>
        <v>36</v>
      </c>
      <c r="E1520" t="str">
        <f>IF(טבלה13[[#This Row],[CycleNumber]]&lt;3,"",IF(טבלה13[[#This Row],[CycleNumber]]=3,MIN(D1518:D1520),IF(I1519=3,MIN(D1517:D1519),E1519)))</f>
        <v/>
      </c>
      <c r="F1520" t="str">
        <f>IF(טבלה13[[#This Row],[CycleNumber]]&lt;3,"",IF(טבלה13[[#This Row],[CycleNumber]]=3,MAX(D1518:D1520),IF(I1519=3,MAX(D1517:D1519),F1519)))</f>
        <v/>
      </c>
      <c r="G1520" t="str">
        <f>IF(OR(טבלה13[[#This Row],[CycleNumber]]&gt;B1521,B1521=""),IF(טבלה13[[#This Row],[מספר סטייה]]=3,MIN(D1518:D1520),טבלה13[[#This Row],[מינ קבוע]]),טבלה13[[#This Row],[מינ קבוע]])</f>
        <v/>
      </c>
      <c r="H1520" t="str">
        <f>IF(OR(טבלה13[[#This Row],[CycleNumber]]&gt;B1521,B1521=""),IF(טבלה13[[#This Row],[מספר סטייה]]=3,MAX(D1518:D1520),טבלה13[[#This Row],[מקס קבוע]]),טבלה13[[#This Row],[מקס קבוע]])</f>
        <v/>
      </c>
      <c r="I1520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קבוע]]&lt;&gt;E1519,1,I1519+1),0))</f>
        <v/>
      </c>
      <c r="J1520" t="str">
        <f>IF(AND(טבלה13[[#This Row],[CycleNumber]]&lt;B1521,טבלה13[[#This Row],[מקס קבוע]]&lt;&gt;""),IF(OR(טבלה13[[#This Row],[מספר סטייה]]&lt;I1521,AND(טבלה13[[#This Row],[מספר סטייה]]=3,I1521=1)),0,1),"")</f>
        <v/>
      </c>
      <c r="K1520" t="str">
        <f>IF(טבלה13[[#This Row],[מקס קבוע]]&lt;&gt;"",טבלה13[[#This Row],[מקסימום]]-טבלה13[[#This Row],[מינימום]],"")</f>
        <v/>
      </c>
      <c r="L1520">
        <f>IF(IFERROR(LOOKUP(טבלה13[[#This Row],[ClientID]],פיבוט!$A$4:$A$121),FALSE)=טבלה13[[#This Row],[ClientID]],1,0)</f>
        <v>1</v>
      </c>
      <c r="M1520" t="str">
        <f>IF(OR(טבלה13[[#This Row],[ClientID]]=A1521),"",1)</f>
        <v/>
      </c>
      <c r="N1520" s="3" t="str">
        <f>IF(טבלה13[[#This Row],[טווח]]&lt;&gt;K1519,טבלה13[[#This Row],[טווח]],"")</f>
        <v/>
      </c>
      <c r="O1520" s="3" t="str">
        <f>IF(טבלה13[[#This Row],[מניית טווחים]]&lt;&gt;"",IF(OR(30&gt;טבלה13[[#This Row],[מקסימום]],30&lt;טבלה13[[#This Row],[מינימום]]),0,1),"")</f>
        <v/>
      </c>
    </row>
    <row r="1521" spans="1:15" x14ac:dyDescent="0.25">
      <c r="A1521" t="s">
        <v>159</v>
      </c>
      <c r="B1521">
        <v>2</v>
      </c>
      <c r="C1521">
        <v>34</v>
      </c>
      <c r="D1521">
        <f>טבלה13[[#This Row],[LengthofCycle]]+1</f>
        <v>35</v>
      </c>
      <c r="E1521" t="str">
        <f>IF(טבלה13[[#This Row],[CycleNumber]]&lt;3,"",IF(טבלה13[[#This Row],[CycleNumber]]=3,MIN(D1519:D1521),IF(I1520=3,MIN(D1518:D1520),E1520)))</f>
        <v/>
      </c>
      <c r="F1521" t="str">
        <f>IF(טבלה13[[#This Row],[CycleNumber]]&lt;3,"",IF(טבלה13[[#This Row],[CycleNumber]]=3,MAX(D1519:D1521),IF(I1520=3,MAX(D1518:D1520),F1520)))</f>
        <v/>
      </c>
      <c r="G1521" t="str">
        <f>IF(OR(טבלה13[[#This Row],[CycleNumber]]&gt;B1522,B1522=""),IF(טבלה13[[#This Row],[מספר סטייה]]=3,MIN(D1519:D1521),טבלה13[[#This Row],[מינ קבוע]]),טבלה13[[#This Row],[מינ קבוע]])</f>
        <v/>
      </c>
      <c r="H1521" t="str">
        <f>IF(OR(טבלה13[[#This Row],[CycleNumber]]&gt;B1522,B1522=""),IF(טבלה13[[#This Row],[מספר סטייה]]=3,MAX(D1519:D1521),טבלה13[[#This Row],[מקס קבוע]]),טבלה13[[#This Row],[מקס קבוע]])</f>
        <v/>
      </c>
      <c r="I1521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קבוע]]&lt;&gt;E1520,1,I1520+1),0))</f>
        <v/>
      </c>
      <c r="J1521" t="str">
        <f>IF(AND(טבלה13[[#This Row],[CycleNumber]]&lt;B1522,טבלה13[[#This Row],[מקס קבוע]]&lt;&gt;""),IF(OR(טבלה13[[#This Row],[מספר סטייה]]&lt;I1522,AND(טבלה13[[#This Row],[מספר סטייה]]=3,I1522=1)),0,1),"")</f>
        <v/>
      </c>
      <c r="K1521" t="str">
        <f>IF(טבלה13[[#This Row],[מקס קבוע]]&lt;&gt;"",טבלה13[[#This Row],[מקסימום]]-טבלה13[[#This Row],[מינימום]],"")</f>
        <v/>
      </c>
      <c r="L1521">
        <f>IF(IFERROR(LOOKUP(טבלה13[[#This Row],[ClientID]],פיבוט!$A$4:$A$121),FALSE)=טבלה13[[#This Row],[ClientID]],1,0)</f>
        <v>1</v>
      </c>
      <c r="M1521" t="str">
        <f>IF(OR(טבלה13[[#This Row],[ClientID]]=A1522),"",1)</f>
        <v/>
      </c>
      <c r="N1521" s="3" t="str">
        <f>IF(טבלה13[[#This Row],[טווח]]&lt;&gt;K1520,טבלה13[[#This Row],[טווח]],"")</f>
        <v/>
      </c>
      <c r="O1521" s="3" t="str">
        <f>IF(טבלה13[[#This Row],[מניית טווחים]]&lt;&gt;"",IF(OR(30&gt;טבלה13[[#This Row],[מקסימום]],30&lt;טבלה13[[#This Row],[מינימום]]),0,1),"")</f>
        <v/>
      </c>
    </row>
    <row r="1522" spans="1:15" x14ac:dyDescent="0.25">
      <c r="A1522" t="s">
        <v>159</v>
      </c>
      <c r="B1522">
        <v>3</v>
      </c>
      <c r="C1522">
        <v>32</v>
      </c>
      <c r="D1522">
        <f>טבלה13[[#This Row],[LengthofCycle]]+1</f>
        <v>33</v>
      </c>
      <c r="E1522">
        <f>IF(טבלה13[[#This Row],[CycleNumber]]&lt;3,"",IF(טבלה13[[#This Row],[CycleNumber]]=3,MIN(D1520:D1522),IF(I1521=3,MIN(D1519:D1521),E1521)))</f>
        <v>33</v>
      </c>
      <c r="F1522">
        <f>IF(טבלה13[[#This Row],[CycleNumber]]&lt;3,"",IF(טבלה13[[#This Row],[CycleNumber]]=3,MAX(D1520:D1522),IF(I1521=3,MAX(D1519:D1521),F1521)))</f>
        <v>36</v>
      </c>
      <c r="G1522">
        <f>IF(OR(טבלה13[[#This Row],[CycleNumber]]&gt;B1523,B1523=""),IF(טבלה13[[#This Row],[מספר סטייה]]=3,MIN(D1520:D1522),טבלה13[[#This Row],[מינ קבוע]]),טבלה13[[#This Row],[מינ קבוע]])</f>
        <v>33</v>
      </c>
      <c r="H1522">
        <f>IF(OR(טבלה13[[#This Row],[CycleNumber]]&gt;B1523,B1523=""),IF(טבלה13[[#This Row],[מספר סטייה]]=3,MAX(D1520:D1522),טבלה13[[#This Row],[מקס קבוע]]),טבלה13[[#This Row],[מקס קבוע]])</f>
        <v>36</v>
      </c>
      <c r="I152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קבוע]]&lt;&gt;E1521,1,I1521+1),0))</f>
        <v>0</v>
      </c>
      <c r="J1522">
        <f>IF(AND(טבלה13[[#This Row],[CycleNumber]]&lt;B1523,טבלה13[[#This Row],[מקס קבוע]]&lt;&gt;""),IF(OR(טבלה13[[#This Row],[מספר סטייה]]&lt;I1523,AND(טבלה13[[#This Row],[מספר סטייה]]=3,I1523=1)),0,1),"")</f>
        <v>0</v>
      </c>
      <c r="K1522">
        <f>IF(טבלה13[[#This Row],[מקס קבוע]]&lt;&gt;"",טבלה13[[#This Row],[מקסימום]]-טבלה13[[#This Row],[מינימום]],"")</f>
        <v>3</v>
      </c>
      <c r="L1522">
        <f>IF(IFERROR(LOOKUP(טבלה13[[#This Row],[ClientID]],פיבוט!$A$4:$A$121),FALSE)=טבלה13[[#This Row],[ClientID]],1,0)</f>
        <v>1</v>
      </c>
      <c r="M1522" t="str">
        <f>IF(OR(טבלה13[[#This Row],[ClientID]]=A1523),"",1)</f>
        <v/>
      </c>
      <c r="N1522" s="3">
        <f>IF(טבלה13[[#This Row],[טווח]]&lt;&gt;K1521,טבלה13[[#This Row],[טווח]],"")</f>
        <v>3</v>
      </c>
      <c r="O1522" s="3">
        <f>IF(טבלה13[[#This Row],[מניית טווחים]]&lt;&gt;"",IF(OR(30&gt;טבלה13[[#This Row],[מקסימום]],30&lt;טבלה13[[#This Row],[מינימום]]),0,1),"")</f>
        <v>0</v>
      </c>
    </row>
    <row r="1523" spans="1:15" x14ac:dyDescent="0.25">
      <c r="A1523" t="s">
        <v>159</v>
      </c>
      <c r="B1523">
        <v>4</v>
      </c>
      <c r="C1523">
        <v>29</v>
      </c>
      <c r="D1523">
        <f>טבלה13[[#This Row],[LengthofCycle]]+1</f>
        <v>30</v>
      </c>
      <c r="E1523">
        <f>IF(טבלה13[[#This Row],[CycleNumber]]&lt;3,"",IF(טבלה13[[#This Row],[CycleNumber]]=3,MIN(D1521:D1523),IF(I1522=3,MIN(D1520:D1522),E1522)))</f>
        <v>33</v>
      </c>
      <c r="F1523">
        <f>IF(טבלה13[[#This Row],[CycleNumber]]&lt;3,"",IF(טבלה13[[#This Row],[CycleNumber]]=3,MAX(D1521:D1523),IF(I1522=3,MAX(D1520:D1522),F1522)))</f>
        <v>36</v>
      </c>
      <c r="G1523">
        <f>IF(OR(טבלה13[[#This Row],[CycleNumber]]&gt;B1524,B1524=""),IF(טבלה13[[#This Row],[מספר סטייה]]=3,MIN(D1521:D1523),טבלה13[[#This Row],[מינ קבוע]]),טבלה13[[#This Row],[מינ קבוע]])</f>
        <v>33</v>
      </c>
      <c r="H1523">
        <f>IF(OR(טבלה13[[#This Row],[CycleNumber]]&gt;B1524,B1524=""),IF(טבלה13[[#This Row],[מספר סטייה]]=3,MAX(D1521:D1523),טבלה13[[#This Row],[מקס קבוע]]),טבלה13[[#This Row],[מקס קבוע]])</f>
        <v>36</v>
      </c>
      <c r="I152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קבוע]]&lt;&gt;E1522,1,I1522+1),0))</f>
        <v>1</v>
      </c>
      <c r="J1523">
        <f>IF(AND(טבלה13[[#This Row],[CycleNumber]]&lt;B1524,טבלה13[[#This Row],[מקס קבוע]]&lt;&gt;""),IF(OR(טבלה13[[#This Row],[מספר סטייה]]&lt;I1524,AND(טבלה13[[#This Row],[מספר סטייה]]=3,I1524=1)),0,1),"")</f>
        <v>0</v>
      </c>
      <c r="K1523">
        <f>IF(טבלה13[[#This Row],[מקס קבוע]]&lt;&gt;"",טבלה13[[#This Row],[מקסימום]]-טבלה13[[#This Row],[מינימום]],"")</f>
        <v>3</v>
      </c>
      <c r="L1523">
        <f>IF(IFERROR(LOOKUP(טבלה13[[#This Row],[ClientID]],פיבוט!$A$4:$A$121),FALSE)=טבלה13[[#This Row],[ClientID]],1,0)</f>
        <v>1</v>
      </c>
      <c r="M1523" t="str">
        <f>IF(OR(טבלה13[[#This Row],[ClientID]]=A1524),"",1)</f>
        <v/>
      </c>
      <c r="N1523" s="3" t="str">
        <f>IF(טבלה13[[#This Row],[טווח]]&lt;&gt;K1522,טבלה13[[#This Row],[טווח]],"")</f>
        <v/>
      </c>
      <c r="O1523" s="3" t="str">
        <f>IF(טבלה13[[#This Row],[מניית טווחים]]&lt;&gt;"",IF(OR(30&gt;טבלה13[[#This Row],[מקסימום]],30&lt;טבלה13[[#This Row],[מינימום]]),0,1),"")</f>
        <v/>
      </c>
    </row>
    <row r="1524" spans="1:15" x14ac:dyDescent="0.25">
      <c r="A1524" t="s">
        <v>159</v>
      </c>
      <c r="B1524">
        <v>5</v>
      </c>
      <c r="C1524">
        <v>31</v>
      </c>
      <c r="D1524">
        <f>טבלה13[[#This Row],[LengthofCycle]]+1</f>
        <v>32</v>
      </c>
      <c r="E1524">
        <f>IF(טבלה13[[#This Row],[CycleNumber]]&lt;3,"",IF(טבלה13[[#This Row],[CycleNumber]]=3,MIN(D1522:D1524),IF(I1523=3,MIN(D1521:D1523),E1523)))</f>
        <v>33</v>
      </c>
      <c r="F1524">
        <f>IF(טבלה13[[#This Row],[CycleNumber]]&lt;3,"",IF(טבלה13[[#This Row],[CycleNumber]]=3,MAX(D1522:D1524),IF(I1523=3,MAX(D1521:D1523),F1523)))</f>
        <v>36</v>
      </c>
      <c r="G1524">
        <f>IF(OR(טבלה13[[#This Row],[CycleNumber]]&gt;B1525,B1525=""),IF(טבלה13[[#This Row],[מספר סטייה]]=3,MIN(D1522:D1524),טבלה13[[#This Row],[מינ קבוע]]),טבלה13[[#This Row],[מינ קבוע]])</f>
        <v>33</v>
      </c>
      <c r="H1524">
        <f>IF(OR(טבלה13[[#This Row],[CycleNumber]]&gt;B1525,B1525=""),IF(טבלה13[[#This Row],[מספר סטייה]]=3,MAX(D1522:D1524),טבלה13[[#This Row],[מקס קבוע]]),טבלה13[[#This Row],[מקס קבוע]])</f>
        <v>36</v>
      </c>
      <c r="I152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קבוע]]&lt;&gt;E1523,1,I1523+1),0))</f>
        <v>2</v>
      </c>
      <c r="J1524">
        <f>IF(AND(טבלה13[[#This Row],[CycleNumber]]&lt;B1525,טבלה13[[#This Row],[מקס קבוע]]&lt;&gt;""),IF(OR(טבלה13[[#This Row],[מספר סטייה]]&lt;I1525,AND(טבלה13[[#This Row],[מספר סטייה]]=3,I1525=1)),0,1),"")</f>
        <v>1</v>
      </c>
      <c r="K1524">
        <f>IF(טבלה13[[#This Row],[מקס קבוע]]&lt;&gt;"",טבלה13[[#This Row],[מקסימום]]-טבלה13[[#This Row],[מינימום]],"")</f>
        <v>3</v>
      </c>
      <c r="L1524">
        <f>IF(IFERROR(LOOKUP(טבלה13[[#This Row],[ClientID]],פיבוט!$A$4:$A$121),FALSE)=טבלה13[[#This Row],[ClientID]],1,0)</f>
        <v>1</v>
      </c>
      <c r="M1524" t="str">
        <f>IF(OR(טבלה13[[#This Row],[ClientID]]=A1525),"",1)</f>
        <v/>
      </c>
      <c r="N1524" s="3" t="str">
        <f>IF(טבלה13[[#This Row],[טווח]]&lt;&gt;K1523,טבלה13[[#This Row],[טווח]],"")</f>
        <v/>
      </c>
      <c r="O1524" s="3" t="str">
        <f>IF(טבלה13[[#This Row],[מניית טווחים]]&lt;&gt;"",IF(OR(30&gt;טבלה13[[#This Row],[מקסימום]],30&lt;טבלה13[[#This Row],[מינימום]]),0,1),"")</f>
        <v/>
      </c>
    </row>
    <row r="1525" spans="1:15" x14ac:dyDescent="0.25">
      <c r="A1525" t="s">
        <v>159</v>
      </c>
      <c r="B1525">
        <v>6</v>
      </c>
      <c r="C1525">
        <v>32</v>
      </c>
      <c r="D1525">
        <f>טבלה13[[#This Row],[LengthofCycle]]+1</f>
        <v>33</v>
      </c>
      <c r="E1525">
        <f>IF(טבלה13[[#This Row],[CycleNumber]]&lt;3,"",IF(טבלה13[[#This Row],[CycleNumber]]=3,MIN(D1523:D1525),IF(I1524=3,MIN(D1522:D1524),E1524)))</f>
        <v>33</v>
      </c>
      <c r="F1525">
        <f>IF(טבלה13[[#This Row],[CycleNumber]]&lt;3,"",IF(טבלה13[[#This Row],[CycleNumber]]=3,MAX(D1523:D1525),IF(I1524=3,MAX(D1522:D1524),F1524)))</f>
        <v>36</v>
      </c>
      <c r="G1525">
        <f>IF(OR(טבלה13[[#This Row],[CycleNumber]]&gt;B1526,B1526=""),IF(טבלה13[[#This Row],[מספר סטייה]]=3,MIN(D1523:D1525),טבלה13[[#This Row],[מינ קבוע]]),טבלה13[[#This Row],[מינ קבוע]])</f>
        <v>33</v>
      </c>
      <c r="H1525">
        <f>IF(OR(טבלה13[[#This Row],[CycleNumber]]&gt;B1526,B1526=""),IF(טבלה13[[#This Row],[מספר סטייה]]=3,MAX(D1523:D1525),טבלה13[[#This Row],[מקס קבוע]]),טבלה13[[#This Row],[מקס קבוע]])</f>
        <v>36</v>
      </c>
      <c r="I152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קבוע]]&lt;&gt;E1524,1,I1524+1),0))</f>
        <v>0</v>
      </c>
      <c r="J1525">
        <f>IF(AND(טבלה13[[#This Row],[CycleNumber]]&lt;B1526,טבלה13[[#This Row],[מקס קבוע]]&lt;&gt;""),IF(OR(טבלה13[[#This Row],[מספר סטייה]]&lt;I1526,AND(טבלה13[[#This Row],[מספר סטייה]]=3,I1526=1)),0,1),"")</f>
        <v>0</v>
      </c>
      <c r="K1525">
        <f>IF(טבלה13[[#This Row],[מקס קבוע]]&lt;&gt;"",טבלה13[[#This Row],[מקסימום]]-טבלה13[[#This Row],[מינימום]],"")</f>
        <v>3</v>
      </c>
      <c r="L1525">
        <f>IF(IFERROR(LOOKUP(טבלה13[[#This Row],[ClientID]],פיבוט!$A$4:$A$121),FALSE)=טבלה13[[#This Row],[ClientID]],1,0)</f>
        <v>1</v>
      </c>
      <c r="M1525" t="str">
        <f>IF(OR(טבלה13[[#This Row],[ClientID]]=A1526),"",1)</f>
        <v/>
      </c>
      <c r="N1525" s="3" t="str">
        <f>IF(טבלה13[[#This Row],[טווח]]&lt;&gt;K1524,טבלה13[[#This Row],[טווח]],"")</f>
        <v/>
      </c>
      <c r="O1525" s="3" t="str">
        <f>IF(טבלה13[[#This Row],[מניית טווחים]]&lt;&gt;"",IF(OR(30&gt;טבלה13[[#This Row],[מקסימום]],30&lt;טבלה13[[#This Row],[מינימום]]),0,1),"")</f>
        <v/>
      </c>
    </row>
    <row r="1526" spans="1:15" x14ac:dyDescent="0.25">
      <c r="A1526" t="s">
        <v>159</v>
      </c>
      <c r="B1526">
        <v>7</v>
      </c>
      <c r="C1526">
        <v>30</v>
      </c>
      <c r="D1526">
        <f>טבלה13[[#This Row],[LengthofCycle]]+1</f>
        <v>31</v>
      </c>
      <c r="E1526">
        <f>IF(טבלה13[[#This Row],[CycleNumber]]&lt;3,"",IF(טבלה13[[#This Row],[CycleNumber]]=3,MIN(D1524:D1526),IF(I1525=3,MIN(D1523:D1525),E1525)))</f>
        <v>33</v>
      </c>
      <c r="F1526">
        <f>IF(טבלה13[[#This Row],[CycleNumber]]&lt;3,"",IF(טבלה13[[#This Row],[CycleNumber]]=3,MAX(D1524:D1526),IF(I1525=3,MAX(D1523:D1525),F1525)))</f>
        <v>36</v>
      </c>
      <c r="G1526">
        <f>IF(OR(טבלה13[[#This Row],[CycleNumber]]&gt;B1527,B1527=""),IF(טבלה13[[#This Row],[מספר סטייה]]=3,MIN(D1524:D1526),טבלה13[[#This Row],[מינ קבוע]]),טבלה13[[#This Row],[מינ קבוע]])</f>
        <v>33</v>
      </c>
      <c r="H1526">
        <f>IF(OR(טבלה13[[#This Row],[CycleNumber]]&gt;B1527,B1527=""),IF(טבלה13[[#This Row],[מספר סטייה]]=3,MAX(D1524:D1526),טבלה13[[#This Row],[מקס קבוע]]),טבלה13[[#This Row],[מקס קבוע]])</f>
        <v>36</v>
      </c>
      <c r="I152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קבוע]]&lt;&gt;E1525,1,I1525+1),0))</f>
        <v>1</v>
      </c>
      <c r="J1526">
        <f>IF(AND(טבלה13[[#This Row],[CycleNumber]]&lt;B1527,טבלה13[[#This Row],[מקס קבוע]]&lt;&gt;""),IF(OR(טבלה13[[#This Row],[מספר סטייה]]&lt;I1527,AND(טבלה13[[#This Row],[מספר סטייה]]=3,I1527=1)),0,1),"")</f>
        <v>0</v>
      </c>
      <c r="K1526">
        <f>IF(טבלה13[[#This Row],[מקס קבוע]]&lt;&gt;"",טבלה13[[#This Row],[מקסימום]]-טבלה13[[#This Row],[מינימום]],"")</f>
        <v>3</v>
      </c>
      <c r="L1526">
        <f>IF(IFERROR(LOOKUP(טבלה13[[#This Row],[ClientID]],פיבוט!$A$4:$A$121),FALSE)=טבלה13[[#This Row],[ClientID]],1,0)</f>
        <v>1</v>
      </c>
      <c r="M1526" t="str">
        <f>IF(OR(טבלה13[[#This Row],[ClientID]]=A1527),"",1)</f>
        <v/>
      </c>
      <c r="N1526" s="3" t="str">
        <f>IF(טבלה13[[#This Row],[טווח]]&lt;&gt;K1525,טבלה13[[#This Row],[טווח]],"")</f>
        <v/>
      </c>
      <c r="O1526" s="3" t="str">
        <f>IF(טבלה13[[#This Row],[מניית טווחים]]&lt;&gt;"",IF(OR(30&gt;טבלה13[[#This Row],[מקסימום]],30&lt;טבלה13[[#This Row],[מינימום]]),0,1),"")</f>
        <v/>
      </c>
    </row>
    <row r="1527" spans="1:15" x14ac:dyDescent="0.25">
      <c r="A1527" t="s">
        <v>159</v>
      </c>
      <c r="B1527">
        <v>8</v>
      </c>
      <c r="C1527">
        <v>31</v>
      </c>
      <c r="D1527">
        <f>טבלה13[[#This Row],[LengthofCycle]]+1</f>
        <v>32</v>
      </c>
      <c r="E1527">
        <f>IF(טבלה13[[#This Row],[CycleNumber]]&lt;3,"",IF(טבלה13[[#This Row],[CycleNumber]]=3,MIN(D1525:D1527),IF(I1526=3,MIN(D1524:D1526),E1526)))</f>
        <v>33</v>
      </c>
      <c r="F1527">
        <f>IF(טבלה13[[#This Row],[CycleNumber]]&lt;3,"",IF(טבלה13[[#This Row],[CycleNumber]]=3,MAX(D1525:D1527),IF(I1526=3,MAX(D1524:D1526),F1526)))</f>
        <v>36</v>
      </c>
      <c r="G1527">
        <f>IF(OR(טבלה13[[#This Row],[CycleNumber]]&gt;B1528,B1528=""),IF(טבלה13[[#This Row],[מספר סטייה]]=3,MIN(D1525:D1527),טבלה13[[#This Row],[מינ קבוע]]),טבלה13[[#This Row],[מינ קבוע]])</f>
        <v>33</v>
      </c>
      <c r="H1527">
        <f>IF(OR(טבלה13[[#This Row],[CycleNumber]]&gt;B1528,B1528=""),IF(טבלה13[[#This Row],[מספר סטייה]]=3,MAX(D1525:D1527),טבלה13[[#This Row],[מקס קבוע]]),טבלה13[[#This Row],[מקס קבוע]])</f>
        <v>36</v>
      </c>
      <c r="I152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קבוע]]&lt;&gt;E1526,1,I1526+1),0))</f>
        <v>2</v>
      </c>
      <c r="J1527">
        <f>IF(AND(טבלה13[[#This Row],[CycleNumber]]&lt;B1528,טבלה13[[#This Row],[מקס קבוע]]&lt;&gt;""),IF(OR(טבלה13[[#This Row],[מספר סטייה]]&lt;I1528,AND(טבלה13[[#This Row],[מספר סטייה]]=3,I1528=1)),0,1),"")</f>
        <v>0</v>
      </c>
      <c r="K1527">
        <f>IF(טבלה13[[#This Row],[מקס קבוע]]&lt;&gt;"",טבלה13[[#This Row],[מקסימום]]-טבלה13[[#This Row],[מינימום]],"")</f>
        <v>3</v>
      </c>
      <c r="L1527">
        <f>IF(IFERROR(LOOKUP(טבלה13[[#This Row],[ClientID]],פיבוט!$A$4:$A$121),FALSE)=טבלה13[[#This Row],[ClientID]],1,0)</f>
        <v>1</v>
      </c>
      <c r="M1527" t="str">
        <f>IF(OR(טבלה13[[#This Row],[ClientID]]=A1528),"",1)</f>
        <v/>
      </c>
      <c r="N1527" s="3" t="str">
        <f>IF(טבלה13[[#This Row],[טווח]]&lt;&gt;K1526,טבלה13[[#This Row],[טווח]],"")</f>
        <v/>
      </c>
      <c r="O1527" s="3" t="str">
        <f>IF(טבלה13[[#This Row],[מניית טווחים]]&lt;&gt;"",IF(OR(30&gt;טבלה13[[#This Row],[מקסימום]],30&lt;טבלה13[[#This Row],[מינימום]]),0,1),"")</f>
        <v/>
      </c>
    </row>
    <row r="1528" spans="1:15" x14ac:dyDescent="0.25">
      <c r="A1528" t="s">
        <v>159</v>
      </c>
      <c r="B1528">
        <v>9</v>
      </c>
      <c r="C1528">
        <v>28</v>
      </c>
      <c r="D1528">
        <f>טבלה13[[#This Row],[LengthofCycle]]+1</f>
        <v>29</v>
      </c>
      <c r="E1528">
        <f>IF(טבלה13[[#This Row],[CycleNumber]]&lt;3,"",IF(טבלה13[[#This Row],[CycleNumber]]=3,MIN(D1526:D1528),IF(I1527=3,MIN(D1525:D1527),E1527)))</f>
        <v>33</v>
      </c>
      <c r="F1528">
        <f>IF(טבלה13[[#This Row],[CycleNumber]]&lt;3,"",IF(טבלה13[[#This Row],[CycleNumber]]=3,MAX(D1526:D1528),IF(I1527=3,MAX(D1525:D1527),F1527)))</f>
        <v>36</v>
      </c>
      <c r="G1528">
        <f>IF(OR(טבלה13[[#This Row],[CycleNumber]]&gt;B1529,B1529=""),IF(טבלה13[[#This Row],[מספר סטייה]]=3,MIN(D1526:D1528),טבלה13[[#This Row],[מינ קבוע]]),טבלה13[[#This Row],[מינ קבוע]])</f>
        <v>33</v>
      </c>
      <c r="H1528">
        <f>IF(OR(טבלה13[[#This Row],[CycleNumber]]&gt;B1529,B1529=""),IF(טבלה13[[#This Row],[מספר סטייה]]=3,MAX(D1526:D1528),טבלה13[[#This Row],[מקס קבוע]]),טבלה13[[#This Row],[מקס קבוע]])</f>
        <v>36</v>
      </c>
      <c r="I152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קבוע]]&lt;&gt;E1527,1,I1527+1),0))</f>
        <v>3</v>
      </c>
      <c r="J1528">
        <f>IF(AND(טבלה13[[#This Row],[CycleNumber]]&lt;B1529,טבלה13[[#This Row],[מקס קבוע]]&lt;&gt;""),IF(OR(טבלה13[[#This Row],[מספר סטייה]]&lt;I1529,AND(טבלה13[[#This Row],[מספר סטייה]]=3,I1529=1)),0,1),"")</f>
        <v>0</v>
      </c>
      <c r="K1528">
        <f>IF(טבלה13[[#This Row],[מקס קבוע]]&lt;&gt;"",טבלה13[[#This Row],[מקסימום]]-טבלה13[[#This Row],[מינימום]],"")</f>
        <v>3</v>
      </c>
      <c r="L1528">
        <f>IF(IFERROR(LOOKUP(טבלה13[[#This Row],[ClientID]],פיבוט!$A$4:$A$121),FALSE)=טבלה13[[#This Row],[ClientID]],1,0)</f>
        <v>1</v>
      </c>
      <c r="M1528" t="str">
        <f>IF(OR(טבלה13[[#This Row],[ClientID]]=A1529),"",1)</f>
        <v/>
      </c>
      <c r="N1528" s="3" t="str">
        <f>IF(טבלה13[[#This Row],[טווח]]&lt;&gt;K1527,טבלה13[[#This Row],[טווח]],"")</f>
        <v/>
      </c>
      <c r="O1528" s="3" t="str">
        <f>IF(טבלה13[[#This Row],[מניית טווחים]]&lt;&gt;"",IF(OR(30&gt;טבלה13[[#This Row],[מקסימום]],30&lt;טבלה13[[#This Row],[מינימום]]),0,1),"")</f>
        <v/>
      </c>
    </row>
    <row r="1529" spans="1:15" x14ac:dyDescent="0.25">
      <c r="A1529" t="s">
        <v>159</v>
      </c>
      <c r="B1529">
        <v>10</v>
      </c>
      <c r="C1529">
        <v>36</v>
      </c>
      <c r="D1529">
        <f>טבלה13[[#This Row],[LengthofCycle]]+1</f>
        <v>37</v>
      </c>
      <c r="E1529">
        <f>IF(טבלה13[[#This Row],[CycleNumber]]&lt;3,"",IF(טבלה13[[#This Row],[CycleNumber]]=3,MIN(D1527:D1529),IF(I1528=3,MIN(D1526:D1528),E1528)))</f>
        <v>29</v>
      </c>
      <c r="F1529">
        <f>IF(טבלה13[[#This Row],[CycleNumber]]&lt;3,"",IF(טבלה13[[#This Row],[CycleNumber]]=3,MAX(D1527:D1529),IF(I1528=3,MAX(D1526:D1528),F1528)))</f>
        <v>32</v>
      </c>
      <c r="G1529">
        <f>IF(OR(טבלה13[[#This Row],[CycleNumber]]&gt;B1530,B1530=""),IF(טבלה13[[#This Row],[מספר סטייה]]=3,MIN(D1527:D1529),טבלה13[[#This Row],[מינ קבוע]]),טבלה13[[#This Row],[מינ קבוע]])</f>
        <v>29</v>
      </c>
      <c r="H1529">
        <f>IF(OR(טבלה13[[#This Row],[CycleNumber]]&gt;B1530,B1530=""),IF(טבלה13[[#This Row],[מספר סטייה]]=3,MAX(D1527:D1529),טבלה13[[#This Row],[מקס קבוע]]),טבלה13[[#This Row],[מקס קבוע]])</f>
        <v>32</v>
      </c>
      <c r="I152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קבוע]]&lt;&gt;E1528,1,I1528+1),0))</f>
        <v>1</v>
      </c>
      <c r="J1529">
        <f>IF(AND(טבלה13[[#This Row],[CycleNumber]]&lt;B1530,טבלה13[[#This Row],[מקס קבוע]]&lt;&gt;""),IF(OR(טבלה13[[#This Row],[מספר סטייה]]&lt;I1530,AND(טבלה13[[#This Row],[מספר סטייה]]=3,I1530=1)),0,1),"")</f>
        <v>1</v>
      </c>
      <c r="K1529">
        <f>IF(טבלה13[[#This Row],[מקס קבוע]]&lt;&gt;"",טבלה13[[#This Row],[מקסימום]]-טבלה13[[#This Row],[מינימום]],"")</f>
        <v>3</v>
      </c>
      <c r="L1529">
        <f>IF(IFERROR(LOOKUP(טבלה13[[#This Row],[ClientID]],פיבוט!$A$4:$A$121),FALSE)=טבלה13[[#This Row],[ClientID]],1,0)</f>
        <v>1</v>
      </c>
      <c r="M1529" t="str">
        <f>IF(OR(טבלה13[[#This Row],[ClientID]]=A1530),"",1)</f>
        <v/>
      </c>
      <c r="N1529" s="3" t="str">
        <f>IF(טבלה13[[#This Row],[טווח]]&lt;&gt;K1528,טבלה13[[#This Row],[טווח]],"")</f>
        <v/>
      </c>
      <c r="O1529" s="3" t="str">
        <f>IF(טבלה13[[#This Row],[מניית טווחים]]&lt;&gt;"",IF(OR(30&gt;טבלה13[[#This Row],[מקסימום]],30&lt;טבלה13[[#This Row],[מינימום]]),0,1),"")</f>
        <v/>
      </c>
    </row>
    <row r="1530" spans="1:15" x14ac:dyDescent="0.25">
      <c r="A1530" t="s">
        <v>159</v>
      </c>
      <c r="B1530">
        <v>11</v>
      </c>
      <c r="C1530">
        <v>30</v>
      </c>
      <c r="D1530">
        <f>טבלה13[[#This Row],[LengthofCycle]]+1</f>
        <v>31</v>
      </c>
      <c r="E1530">
        <f>IF(טבלה13[[#This Row],[CycleNumber]]&lt;3,"",IF(טבלה13[[#This Row],[CycleNumber]]=3,MIN(D1528:D1530),IF(I1529=3,MIN(D1527:D1529),E1529)))</f>
        <v>29</v>
      </c>
      <c r="F1530">
        <f>IF(טבלה13[[#This Row],[CycleNumber]]&lt;3,"",IF(טבלה13[[#This Row],[CycleNumber]]=3,MAX(D1528:D1530),IF(I1529=3,MAX(D1527:D1529),F1529)))</f>
        <v>32</v>
      </c>
      <c r="G1530">
        <f>IF(OR(טבלה13[[#This Row],[CycleNumber]]&gt;B1531,B1531=""),IF(טבלה13[[#This Row],[מספר סטייה]]=3,MIN(D1528:D1530),טבלה13[[#This Row],[מינ קבוע]]),טבלה13[[#This Row],[מינ קבוע]])</f>
        <v>29</v>
      </c>
      <c r="H1530">
        <f>IF(OR(טבלה13[[#This Row],[CycleNumber]]&gt;B1531,B1531=""),IF(טבלה13[[#This Row],[מספר סטייה]]=3,MAX(D1528:D1530),טבלה13[[#This Row],[מקס קבוע]]),טבלה13[[#This Row],[מקס קבוע]])</f>
        <v>32</v>
      </c>
      <c r="I153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קבוע]]&lt;&gt;E1529,1,I1529+1),0))</f>
        <v>0</v>
      </c>
      <c r="J1530">
        <f>IF(AND(טבלה13[[#This Row],[CycleNumber]]&lt;B1531,טבלה13[[#This Row],[מקס קבוע]]&lt;&gt;""),IF(OR(טבלה13[[#This Row],[מספר סטייה]]&lt;I1531,AND(טבלה13[[#This Row],[מספר סטייה]]=3,I1531=1)),0,1),"")</f>
        <v>0</v>
      </c>
      <c r="K1530">
        <f>IF(טבלה13[[#This Row],[מקס קבוע]]&lt;&gt;"",טבלה13[[#This Row],[מקסימום]]-טבלה13[[#This Row],[מינימום]],"")</f>
        <v>3</v>
      </c>
      <c r="L1530">
        <f>IF(IFERROR(LOOKUP(טבלה13[[#This Row],[ClientID]],פיבוט!$A$4:$A$121),FALSE)=טבלה13[[#This Row],[ClientID]],1,0)</f>
        <v>1</v>
      </c>
      <c r="M1530" t="str">
        <f>IF(OR(טבלה13[[#This Row],[ClientID]]=A1531),"",1)</f>
        <v/>
      </c>
      <c r="N1530" s="3" t="str">
        <f>IF(טבלה13[[#This Row],[טווח]]&lt;&gt;K1529,טבלה13[[#This Row],[טווח]],"")</f>
        <v/>
      </c>
      <c r="O1530" s="3" t="str">
        <f>IF(טבלה13[[#This Row],[מניית טווחים]]&lt;&gt;"",IF(OR(30&gt;טבלה13[[#This Row],[מקסימום]],30&lt;טבלה13[[#This Row],[מינימום]]),0,1),"")</f>
        <v/>
      </c>
    </row>
    <row r="1531" spans="1:15" x14ac:dyDescent="0.25">
      <c r="A1531" t="s">
        <v>159</v>
      </c>
      <c r="B1531">
        <v>12</v>
      </c>
      <c r="C1531">
        <v>32</v>
      </c>
      <c r="D1531">
        <f>טבלה13[[#This Row],[LengthofCycle]]+1</f>
        <v>33</v>
      </c>
      <c r="E1531">
        <f>IF(טבלה13[[#This Row],[CycleNumber]]&lt;3,"",IF(טבלה13[[#This Row],[CycleNumber]]=3,MIN(D1529:D1531),IF(I1530=3,MIN(D1528:D1530),E1530)))</f>
        <v>29</v>
      </c>
      <c r="F1531">
        <f>IF(טבלה13[[#This Row],[CycleNumber]]&lt;3,"",IF(טבלה13[[#This Row],[CycleNumber]]=3,MAX(D1529:D1531),IF(I1530=3,MAX(D1528:D1530),F1530)))</f>
        <v>32</v>
      </c>
      <c r="G1531">
        <f>IF(OR(טבלה13[[#This Row],[CycleNumber]]&gt;B1532,B1532=""),IF(טבלה13[[#This Row],[מספר סטייה]]=3,MIN(D1529:D1531),טבלה13[[#This Row],[מינ קבוע]]),טבלה13[[#This Row],[מינ קבוע]])</f>
        <v>29</v>
      </c>
      <c r="H1531">
        <f>IF(OR(טבלה13[[#This Row],[CycleNumber]]&gt;B1532,B1532=""),IF(טבלה13[[#This Row],[מספר סטייה]]=3,MAX(D1529:D1531),טבלה13[[#This Row],[מקס קבוע]]),טבלה13[[#This Row],[מקס קבוע]])</f>
        <v>32</v>
      </c>
      <c r="I153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קבוע]]&lt;&gt;E1530,1,I1530+1),0))</f>
        <v>1</v>
      </c>
      <c r="J1531">
        <f>IF(AND(טבלה13[[#This Row],[CycleNumber]]&lt;B1532,טבלה13[[#This Row],[מקס קבוע]]&lt;&gt;""),IF(OR(טבלה13[[#This Row],[מספר סטייה]]&lt;I1532,AND(טבלה13[[#This Row],[מספר סטייה]]=3,I1532=1)),0,1),"")</f>
        <v>0</v>
      </c>
      <c r="K1531">
        <f>IF(טבלה13[[#This Row],[מקס קבוע]]&lt;&gt;"",טבלה13[[#This Row],[מקסימום]]-טבלה13[[#This Row],[מינימום]],"")</f>
        <v>3</v>
      </c>
      <c r="L1531">
        <f>IF(IFERROR(LOOKUP(טבלה13[[#This Row],[ClientID]],פיבוט!$A$4:$A$121),FALSE)=טבלה13[[#This Row],[ClientID]],1,0)</f>
        <v>1</v>
      </c>
      <c r="M1531" t="str">
        <f>IF(OR(טבלה13[[#This Row],[ClientID]]=A1532),"",1)</f>
        <v/>
      </c>
      <c r="N1531" s="3" t="str">
        <f>IF(טבלה13[[#This Row],[טווח]]&lt;&gt;K1530,טבלה13[[#This Row],[טווח]],"")</f>
        <v/>
      </c>
      <c r="O1531" s="3" t="str">
        <f>IF(טבלה13[[#This Row],[מניית טווחים]]&lt;&gt;"",IF(OR(30&gt;טבלה13[[#This Row],[מקסימום]],30&lt;טבלה13[[#This Row],[מינימום]]),0,1),"")</f>
        <v/>
      </c>
    </row>
    <row r="1532" spans="1:15" x14ac:dyDescent="0.25">
      <c r="A1532" t="s">
        <v>159</v>
      </c>
      <c r="B1532">
        <v>13</v>
      </c>
      <c r="C1532">
        <v>35</v>
      </c>
      <c r="D1532">
        <f>טבלה13[[#This Row],[LengthofCycle]]+1</f>
        <v>36</v>
      </c>
      <c r="E1532">
        <f>IF(טבלה13[[#This Row],[CycleNumber]]&lt;3,"",IF(טבלה13[[#This Row],[CycleNumber]]=3,MIN(D1530:D1532),IF(I1531=3,MIN(D1529:D1531),E1531)))</f>
        <v>29</v>
      </c>
      <c r="F1532">
        <f>IF(טבלה13[[#This Row],[CycleNumber]]&lt;3,"",IF(טבלה13[[#This Row],[CycleNumber]]=3,MAX(D1530:D1532),IF(I1531=3,MAX(D1529:D1531),F1531)))</f>
        <v>32</v>
      </c>
      <c r="G1532">
        <f>IF(OR(טבלה13[[#This Row],[CycleNumber]]&gt;B1533,B1533=""),IF(טבלה13[[#This Row],[מספר סטייה]]=3,MIN(D1530:D1532),טבלה13[[#This Row],[מינ קבוע]]),טבלה13[[#This Row],[מינ קבוע]])</f>
        <v>29</v>
      </c>
      <c r="H1532">
        <f>IF(OR(טבלה13[[#This Row],[CycleNumber]]&gt;B1533,B1533=""),IF(טבלה13[[#This Row],[מספר סטייה]]=3,MAX(D1530:D1532),טבלה13[[#This Row],[מקס קבוע]]),טבלה13[[#This Row],[מקס קבוע]])</f>
        <v>32</v>
      </c>
      <c r="I153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קבוע]]&lt;&gt;E1531,1,I1531+1),0))</f>
        <v>2</v>
      </c>
      <c r="J1532">
        <f>IF(AND(טבלה13[[#This Row],[CycleNumber]]&lt;B1533,טבלה13[[#This Row],[מקס קבוע]]&lt;&gt;""),IF(OR(טבלה13[[#This Row],[מספר סטייה]]&lt;I1533,AND(טבלה13[[#This Row],[מספר סטייה]]=3,I1533=1)),0,1),"")</f>
        <v>1</v>
      </c>
      <c r="K1532">
        <f>IF(טבלה13[[#This Row],[מקס קבוע]]&lt;&gt;"",טבלה13[[#This Row],[מקסימום]]-טבלה13[[#This Row],[מינימום]],"")</f>
        <v>3</v>
      </c>
      <c r="L1532">
        <f>IF(IFERROR(LOOKUP(טבלה13[[#This Row],[ClientID]],פיבוט!$A$4:$A$121),FALSE)=טבלה13[[#This Row],[ClientID]],1,0)</f>
        <v>1</v>
      </c>
      <c r="M1532" t="str">
        <f>IF(OR(טבלה13[[#This Row],[ClientID]]=A1533),"",1)</f>
        <v/>
      </c>
      <c r="N1532" s="3" t="str">
        <f>IF(טבלה13[[#This Row],[טווח]]&lt;&gt;K1531,טבלה13[[#This Row],[טווח]],"")</f>
        <v/>
      </c>
      <c r="O1532" s="3" t="str">
        <f>IF(טבלה13[[#This Row],[מניית טווחים]]&lt;&gt;"",IF(OR(30&gt;טבלה13[[#This Row],[מקסימום]],30&lt;טבלה13[[#This Row],[מינימום]]),0,1),"")</f>
        <v/>
      </c>
    </row>
    <row r="1533" spans="1:15" x14ac:dyDescent="0.25">
      <c r="A1533" t="s">
        <v>159</v>
      </c>
      <c r="B1533">
        <v>14</v>
      </c>
      <c r="C1533">
        <v>28</v>
      </c>
      <c r="D1533">
        <f>טבלה13[[#This Row],[LengthofCycle]]+1</f>
        <v>29</v>
      </c>
      <c r="E1533">
        <f>IF(טבלה13[[#This Row],[CycleNumber]]&lt;3,"",IF(טבלה13[[#This Row],[CycleNumber]]=3,MIN(D1531:D1533),IF(I1532=3,MIN(D1530:D1532),E1532)))</f>
        <v>29</v>
      </c>
      <c r="F1533">
        <f>IF(טבלה13[[#This Row],[CycleNumber]]&lt;3,"",IF(טבלה13[[#This Row],[CycleNumber]]=3,MAX(D1531:D1533),IF(I1532=3,MAX(D1530:D1532),F1532)))</f>
        <v>32</v>
      </c>
      <c r="G1533">
        <f>IF(OR(טבלה13[[#This Row],[CycleNumber]]&gt;B1534,B1534=""),IF(טבלה13[[#This Row],[מספר סטייה]]=3,MIN(D1531:D1533),טבלה13[[#This Row],[מינ קבוע]]),טבלה13[[#This Row],[מינ קבוע]])</f>
        <v>29</v>
      </c>
      <c r="H1533">
        <f>IF(OR(טבלה13[[#This Row],[CycleNumber]]&gt;B1534,B1534=""),IF(טבלה13[[#This Row],[מספר סטייה]]=3,MAX(D1531:D1533),טבלה13[[#This Row],[מקס קבוע]]),טבלה13[[#This Row],[מקס קבוע]])</f>
        <v>32</v>
      </c>
      <c r="I153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קבוע]]&lt;&gt;E1532,1,I1532+1),0))</f>
        <v>0</v>
      </c>
      <c r="J1533">
        <f>IF(AND(טבלה13[[#This Row],[CycleNumber]]&lt;B1534,טבלה13[[#This Row],[מקס קבוע]]&lt;&gt;""),IF(OR(טבלה13[[#This Row],[מספר סטייה]]&lt;I1534,AND(טבלה13[[#This Row],[מספר סטייה]]=3,I1534=1)),0,1),"")</f>
        <v>1</v>
      </c>
      <c r="K1533">
        <f>IF(טבלה13[[#This Row],[מקס קבוע]]&lt;&gt;"",טבלה13[[#This Row],[מקסימום]]-טבלה13[[#This Row],[מינימום]],"")</f>
        <v>3</v>
      </c>
      <c r="L1533">
        <f>IF(IFERROR(LOOKUP(טבלה13[[#This Row],[ClientID]],פיבוט!$A$4:$A$121),FALSE)=טבלה13[[#This Row],[ClientID]],1,0)</f>
        <v>1</v>
      </c>
      <c r="M1533" t="str">
        <f>IF(OR(טבלה13[[#This Row],[ClientID]]=A1534),"",1)</f>
        <v/>
      </c>
      <c r="N1533" s="3" t="str">
        <f>IF(טבלה13[[#This Row],[טווח]]&lt;&gt;K1532,טבלה13[[#This Row],[טווח]],"")</f>
        <v/>
      </c>
      <c r="O1533" s="3" t="str">
        <f>IF(טבלה13[[#This Row],[מניית טווחים]]&lt;&gt;"",IF(OR(30&gt;טבלה13[[#This Row],[מקסימום]],30&lt;טבלה13[[#This Row],[מינימום]]),0,1),"")</f>
        <v/>
      </c>
    </row>
    <row r="1534" spans="1:15" x14ac:dyDescent="0.25">
      <c r="A1534" t="s">
        <v>159</v>
      </c>
      <c r="B1534">
        <v>15</v>
      </c>
      <c r="C1534">
        <v>31</v>
      </c>
      <c r="D1534">
        <f>טבלה13[[#This Row],[LengthofCycle]]+1</f>
        <v>32</v>
      </c>
      <c r="E1534">
        <f>IF(טבלה13[[#This Row],[CycleNumber]]&lt;3,"",IF(טבלה13[[#This Row],[CycleNumber]]=3,MIN(D1532:D1534),IF(I1533=3,MIN(D1531:D1533),E1533)))</f>
        <v>29</v>
      </c>
      <c r="F1534">
        <f>IF(טבלה13[[#This Row],[CycleNumber]]&lt;3,"",IF(טבלה13[[#This Row],[CycleNumber]]=3,MAX(D1532:D1534),IF(I1533=3,MAX(D1531:D1533),F1533)))</f>
        <v>32</v>
      </c>
      <c r="G1534">
        <f>IF(OR(טבלה13[[#This Row],[CycleNumber]]&gt;B1535,B1535=""),IF(טבלה13[[#This Row],[מספר סטייה]]=3,MIN(D1532:D1534),טבלה13[[#This Row],[מינ קבוע]]),טבלה13[[#This Row],[מינ קבוע]])</f>
        <v>29</v>
      </c>
      <c r="H1534">
        <f>IF(OR(טבלה13[[#This Row],[CycleNumber]]&gt;B1535,B1535=""),IF(טבלה13[[#This Row],[מספר סטייה]]=3,MAX(D1532:D1534),טבלה13[[#This Row],[מקס קבוע]]),טבלה13[[#This Row],[מקס קבוע]])</f>
        <v>32</v>
      </c>
      <c r="I153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קבוע]]&lt;&gt;E1533,1,I1533+1),0))</f>
        <v>0</v>
      </c>
      <c r="J1534">
        <f>IF(AND(טבלה13[[#This Row],[CycleNumber]]&lt;B1535,טבלה13[[#This Row],[מקס קבוע]]&lt;&gt;""),IF(OR(טבלה13[[#This Row],[מספר סטייה]]&lt;I1535,AND(טבלה13[[#This Row],[מספר סטייה]]=3,I1535=1)),0,1),"")</f>
        <v>0</v>
      </c>
      <c r="K1534">
        <f>IF(טבלה13[[#This Row],[מקס קבוע]]&lt;&gt;"",טבלה13[[#This Row],[מקסימום]]-טבלה13[[#This Row],[מינימום]],"")</f>
        <v>3</v>
      </c>
      <c r="L1534">
        <f>IF(IFERROR(LOOKUP(טבלה13[[#This Row],[ClientID]],פיבוט!$A$4:$A$121),FALSE)=טבלה13[[#This Row],[ClientID]],1,0)</f>
        <v>1</v>
      </c>
      <c r="M1534" t="str">
        <f>IF(OR(טבלה13[[#This Row],[ClientID]]=A1535),"",1)</f>
        <v/>
      </c>
      <c r="N1534" s="3" t="str">
        <f>IF(טבלה13[[#This Row],[טווח]]&lt;&gt;K1533,טבלה13[[#This Row],[טווח]],"")</f>
        <v/>
      </c>
      <c r="O1534" s="3" t="str">
        <f>IF(טבלה13[[#This Row],[מניית טווחים]]&lt;&gt;"",IF(OR(30&gt;טבלה13[[#This Row],[מקסימום]],30&lt;טבלה13[[#This Row],[מינימום]]),0,1),"")</f>
        <v/>
      </c>
    </row>
    <row r="1535" spans="1:15" x14ac:dyDescent="0.25">
      <c r="A1535" t="s">
        <v>159</v>
      </c>
      <c r="B1535">
        <v>16</v>
      </c>
      <c r="C1535">
        <v>35</v>
      </c>
      <c r="D1535">
        <f>טבלה13[[#This Row],[LengthofCycle]]+1</f>
        <v>36</v>
      </c>
      <c r="E1535">
        <f>IF(טבלה13[[#This Row],[CycleNumber]]&lt;3,"",IF(טבלה13[[#This Row],[CycleNumber]]=3,MIN(D1533:D1535),IF(I1534=3,MIN(D1532:D1534),E1534)))</f>
        <v>29</v>
      </c>
      <c r="F1535">
        <f>IF(טבלה13[[#This Row],[CycleNumber]]&lt;3,"",IF(טבלה13[[#This Row],[CycleNumber]]=3,MAX(D1533:D1535),IF(I1534=3,MAX(D1532:D1534),F1534)))</f>
        <v>32</v>
      </c>
      <c r="G1535">
        <f>IF(OR(טבלה13[[#This Row],[CycleNumber]]&gt;B1536,B1536=""),IF(טבלה13[[#This Row],[מספר סטייה]]=3,MIN(D1533:D1535),טבלה13[[#This Row],[מינ קבוע]]),טבלה13[[#This Row],[מינ קבוע]])</f>
        <v>29</v>
      </c>
      <c r="H1535">
        <f>IF(OR(טבלה13[[#This Row],[CycleNumber]]&gt;B1536,B1536=""),IF(טבלה13[[#This Row],[מספר סטייה]]=3,MAX(D1533:D1535),טבלה13[[#This Row],[מקס קבוע]]),טבלה13[[#This Row],[מקס קבוע]])</f>
        <v>32</v>
      </c>
      <c r="I153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קבוע]]&lt;&gt;E1534,1,I1534+1),0))</f>
        <v>1</v>
      </c>
      <c r="J1535">
        <f>IF(AND(טבלה13[[#This Row],[CycleNumber]]&lt;B1536,טבלה13[[#This Row],[מקס קבוע]]&lt;&gt;""),IF(OR(טבלה13[[#This Row],[מספר סטייה]]&lt;I1536,AND(טבלה13[[#This Row],[מספר סטייה]]=3,I1536=1)),0,1),"")</f>
        <v>1</v>
      </c>
      <c r="K1535">
        <f>IF(טבלה13[[#This Row],[מקס קבוע]]&lt;&gt;"",טבלה13[[#This Row],[מקסימום]]-טבלה13[[#This Row],[מינימום]],"")</f>
        <v>3</v>
      </c>
      <c r="L1535">
        <f>IF(IFERROR(LOOKUP(טבלה13[[#This Row],[ClientID]],פיבוט!$A$4:$A$121),FALSE)=טבלה13[[#This Row],[ClientID]],1,0)</f>
        <v>1</v>
      </c>
      <c r="M1535" t="str">
        <f>IF(OR(טבלה13[[#This Row],[ClientID]]=A1536),"",1)</f>
        <v/>
      </c>
      <c r="N1535" s="3" t="str">
        <f>IF(טבלה13[[#This Row],[טווח]]&lt;&gt;K1534,טבלה13[[#This Row],[טווח]],"")</f>
        <v/>
      </c>
      <c r="O1535" s="3" t="str">
        <f>IF(טבלה13[[#This Row],[מניית טווחים]]&lt;&gt;"",IF(OR(30&gt;טבלה13[[#This Row],[מקסימום]],30&lt;טבלה13[[#This Row],[מינימום]]),0,1),"")</f>
        <v/>
      </c>
    </row>
    <row r="1536" spans="1:15" x14ac:dyDescent="0.25">
      <c r="A1536" t="s">
        <v>159</v>
      </c>
      <c r="B1536">
        <v>17</v>
      </c>
      <c r="C1536">
        <v>28</v>
      </c>
      <c r="D1536">
        <f>טבלה13[[#This Row],[LengthofCycle]]+1</f>
        <v>29</v>
      </c>
      <c r="E1536">
        <f>IF(טבלה13[[#This Row],[CycleNumber]]&lt;3,"",IF(טבלה13[[#This Row],[CycleNumber]]=3,MIN(D1534:D1536),IF(I1535=3,MIN(D1533:D1535),E1535)))</f>
        <v>29</v>
      </c>
      <c r="F1536">
        <f>IF(טבלה13[[#This Row],[CycleNumber]]&lt;3,"",IF(טבלה13[[#This Row],[CycleNumber]]=3,MAX(D1534:D1536),IF(I1535=3,MAX(D1533:D1535),F1535)))</f>
        <v>32</v>
      </c>
      <c r="G1536">
        <f>IF(OR(טבלה13[[#This Row],[CycleNumber]]&gt;B1537,B1537=""),IF(טבלה13[[#This Row],[מספר סטייה]]=3,MIN(D1534:D1536),טבלה13[[#This Row],[מינ קבוע]]),טבלה13[[#This Row],[מינ קבוע]])</f>
        <v>29</v>
      </c>
      <c r="H1536">
        <f>IF(OR(טבלה13[[#This Row],[CycleNumber]]&gt;B1537,B1537=""),IF(טבלה13[[#This Row],[מספר סטייה]]=3,MAX(D1534:D1536),טבלה13[[#This Row],[מקס קבוע]]),טבלה13[[#This Row],[מקס קבוע]])</f>
        <v>32</v>
      </c>
      <c r="I153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קבוע]]&lt;&gt;E1535,1,I1535+1),0))</f>
        <v>0</v>
      </c>
      <c r="J1536">
        <f>IF(AND(טבלה13[[#This Row],[CycleNumber]]&lt;B1537,טבלה13[[#This Row],[מקס קבוע]]&lt;&gt;""),IF(OR(טבלה13[[#This Row],[מספר סטייה]]&lt;I1537,AND(טבלה13[[#This Row],[מספר סטייה]]=3,I1537=1)),0,1),"")</f>
        <v>0</v>
      </c>
      <c r="K1536">
        <f>IF(טבלה13[[#This Row],[מקס קבוע]]&lt;&gt;"",טבלה13[[#This Row],[מקסימום]]-טבלה13[[#This Row],[מינימום]],"")</f>
        <v>3</v>
      </c>
      <c r="L1536">
        <f>IF(IFERROR(LOOKUP(טבלה13[[#This Row],[ClientID]],פיבוט!$A$4:$A$121),FALSE)=טבלה13[[#This Row],[ClientID]],1,0)</f>
        <v>1</v>
      </c>
      <c r="M1536" t="str">
        <f>IF(OR(טבלה13[[#This Row],[ClientID]]=A1537),"",1)</f>
        <v/>
      </c>
      <c r="N1536" s="3" t="str">
        <f>IF(טבלה13[[#This Row],[טווח]]&lt;&gt;K1535,טבלה13[[#This Row],[טווח]],"")</f>
        <v/>
      </c>
      <c r="O1536" s="3" t="str">
        <f>IF(טבלה13[[#This Row],[מניית טווחים]]&lt;&gt;"",IF(OR(30&gt;טבלה13[[#This Row],[מקסימום]],30&lt;טבלה13[[#This Row],[מינימום]]),0,1),"")</f>
        <v/>
      </c>
    </row>
    <row r="1537" spans="1:15" x14ac:dyDescent="0.25">
      <c r="A1537" t="s">
        <v>159</v>
      </c>
      <c r="B1537">
        <v>18</v>
      </c>
      <c r="C1537">
        <v>32</v>
      </c>
      <c r="D1537">
        <f>טבלה13[[#This Row],[LengthofCycle]]+1</f>
        <v>33</v>
      </c>
      <c r="E1537">
        <f>IF(טבלה13[[#This Row],[CycleNumber]]&lt;3,"",IF(טבלה13[[#This Row],[CycleNumber]]=3,MIN(D1535:D1537),IF(I1536=3,MIN(D1534:D1536),E1536)))</f>
        <v>29</v>
      </c>
      <c r="F1537">
        <f>IF(טבלה13[[#This Row],[CycleNumber]]&lt;3,"",IF(טבלה13[[#This Row],[CycleNumber]]=3,MAX(D1535:D1537),IF(I1536=3,MAX(D1534:D1536),F1536)))</f>
        <v>32</v>
      </c>
      <c r="G1537">
        <f>IF(OR(טבלה13[[#This Row],[CycleNumber]]&gt;B1538,B1538=""),IF(טבלה13[[#This Row],[מספר סטייה]]=3,MIN(D1535:D1537),טבלה13[[#This Row],[מינ קבוע]]),טבלה13[[#This Row],[מינ קבוע]])</f>
        <v>29</v>
      </c>
      <c r="H1537">
        <f>IF(OR(טבלה13[[#This Row],[CycleNumber]]&gt;B1538,B1538=""),IF(טבלה13[[#This Row],[מספר סטייה]]=3,MAX(D1535:D1537),טבלה13[[#This Row],[מקס קבוע]]),טבלה13[[#This Row],[מקס קבוע]])</f>
        <v>32</v>
      </c>
      <c r="I153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קבוע]]&lt;&gt;E1536,1,I1536+1),0))</f>
        <v>1</v>
      </c>
      <c r="J1537">
        <f>IF(AND(טבלה13[[#This Row],[CycleNumber]]&lt;B1538,טבלה13[[#This Row],[מקס קבוע]]&lt;&gt;""),IF(OR(טבלה13[[#This Row],[מספר סטייה]]&lt;I1538,AND(טבלה13[[#This Row],[מספר סטייה]]=3,I1538=1)),0,1),"")</f>
        <v>1</v>
      </c>
      <c r="K1537">
        <f>IF(טבלה13[[#This Row],[מקס קבוע]]&lt;&gt;"",טבלה13[[#This Row],[מקסימום]]-טבלה13[[#This Row],[מינימום]],"")</f>
        <v>3</v>
      </c>
      <c r="L1537">
        <f>IF(IFERROR(LOOKUP(טבלה13[[#This Row],[ClientID]],פיבוט!$A$4:$A$121),FALSE)=טבלה13[[#This Row],[ClientID]],1,0)</f>
        <v>1</v>
      </c>
      <c r="M1537" t="str">
        <f>IF(OR(טבלה13[[#This Row],[ClientID]]=A1538),"",1)</f>
        <v/>
      </c>
      <c r="N1537" s="3" t="str">
        <f>IF(טבלה13[[#This Row],[טווח]]&lt;&gt;K1536,טבלה13[[#This Row],[טווח]],"")</f>
        <v/>
      </c>
      <c r="O1537" s="3" t="str">
        <f>IF(טבלה13[[#This Row],[מניית טווחים]]&lt;&gt;"",IF(OR(30&gt;טבלה13[[#This Row],[מקסימום]],30&lt;טבלה13[[#This Row],[מינימום]]),0,1),"")</f>
        <v/>
      </c>
    </row>
    <row r="1538" spans="1:15" x14ac:dyDescent="0.25">
      <c r="A1538" t="s">
        <v>159</v>
      </c>
      <c r="B1538">
        <v>19</v>
      </c>
      <c r="C1538">
        <v>29</v>
      </c>
      <c r="D1538">
        <f>טבלה13[[#This Row],[LengthofCycle]]+1</f>
        <v>30</v>
      </c>
      <c r="E1538">
        <f>IF(טבלה13[[#This Row],[CycleNumber]]&lt;3,"",IF(טבלה13[[#This Row],[CycleNumber]]=3,MIN(D1536:D1538),IF(I1537=3,MIN(D1535:D1537),E1537)))</f>
        <v>29</v>
      </c>
      <c r="F1538">
        <f>IF(טבלה13[[#This Row],[CycleNumber]]&lt;3,"",IF(טבלה13[[#This Row],[CycleNumber]]=3,MAX(D1536:D1538),IF(I1537=3,MAX(D1535:D1537),F1537)))</f>
        <v>32</v>
      </c>
      <c r="G1538">
        <f>IF(OR(טבלה13[[#This Row],[CycleNumber]]&gt;B1539,B1539=""),IF(טבלה13[[#This Row],[מספר סטייה]]=3,MIN(D1536:D1538),טבלה13[[#This Row],[מינ קבוע]]),טבלה13[[#This Row],[מינ קבוע]])</f>
        <v>29</v>
      </c>
      <c r="H1538">
        <f>IF(OR(טבלה13[[#This Row],[CycleNumber]]&gt;B1539,B1539=""),IF(טבלה13[[#This Row],[מספר סטייה]]=3,MAX(D1536:D1538),טבלה13[[#This Row],[מקס קבוע]]),טבלה13[[#This Row],[מקס קבוע]])</f>
        <v>32</v>
      </c>
      <c r="I153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קבוע]]&lt;&gt;E1537,1,I1537+1),0))</f>
        <v>0</v>
      </c>
      <c r="J1538">
        <f>IF(AND(טבלה13[[#This Row],[CycleNumber]]&lt;B1539,טבלה13[[#This Row],[מקס קבוע]]&lt;&gt;""),IF(OR(טבלה13[[#This Row],[מספר סטייה]]&lt;I1539,AND(טבלה13[[#This Row],[מספר סטייה]]=3,I1539=1)),0,1),"")</f>
        <v>1</v>
      </c>
      <c r="K1538">
        <f>IF(טבלה13[[#This Row],[מקס קבוע]]&lt;&gt;"",טבלה13[[#This Row],[מקסימום]]-טבלה13[[#This Row],[מינימום]],"")</f>
        <v>3</v>
      </c>
      <c r="L1538">
        <f>IF(IFERROR(LOOKUP(טבלה13[[#This Row],[ClientID]],פיבוט!$A$4:$A$121),FALSE)=טבלה13[[#This Row],[ClientID]],1,0)</f>
        <v>1</v>
      </c>
      <c r="M1538" t="str">
        <f>IF(OR(טבלה13[[#This Row],[ClientID]]=A1539),"",1)</f>
        <v/>
      </c>
      <c r="N1538" s="3" t="str">
        <f>IF(טבלה13[[#This Row],[טווח]]&lt;&gt;K1537,טבלה13[[#This Row],[טווח]],"")</f>
        <v/>
      </c>
      <c r="O1538" s="3" t="str">
        <f>IF(טבלה13[[#This Row],[מניית טווחים]]&lt;&gt;"",IF(OR(30&gt;טבלה13[[#This Row],[מקסימום]],30&lt;טבלה13[[#This Row],[מינימום]]),0,1),"")</f>
        <v/>
      </c>
    </row>
    <row r="1539" spans="1:15" x14ac:dyDescent="0.25">
      <c r="A1539" t="s">
        <v>159</v>
      </c>
      <c r="B1539">
        <v>20</v>
      </c>
      <c r="C1539">
        <v>30</v>
      </c>
      <c r="D1539">
        <f>טבלה13[[#This Row],[LengthofCycle]]+1</f>
        <v>31</v>
      </c>
      <c r="E1539">
        <f>IF(טבלה13[[#This Row],[CycleNumber]]&lt;3,"",IF(טבלה13[[#This Row],[CycleNumber]]=3,MIN(D1537:D1539),IF(I1538=3,MIN(D1536:D1538),E1538)))</f>
        <v>29</v>
      </c>
      <c r="F1539">
        <f>IF(טבלה13[[#This Row],[CycleNumber]]&lt;3,"",IF(טבלה13[[#This Row],[CycleNumber]]=3,MAX(D1537:D1539),IF(I1538=3,MAX(D1536:D1538),F1538)))</f>
        <v>32</v>
      </c>
      <c r="G1539">
        <f>IF(OR(טבלה13[[#This Row],[CycleNumber]]&gt;B1540,B1540=""),IF(טבלה13[[#This Row],[מספר סטייה]]=3,MIN(D1537:D1539),טבלה13[[#This Row],[מינ קבוע]]),טבלה13[[#This Row],[מינ קבוע]])</f>
        <v>29</v>
      </c>
      <c r="H1539">
        <f>IF(OR(טבלה13[[#This Row],[CycleNumber]]&gt;B1540,B1540=""),IF(טבלה13[[#This Row],[מספר סטייה]]=3,MAX(D1537:D1539),טבלה13[[#This Row],[מקס קבוע]]),טבלה13[[#This Row],[מקס קבוע]])</f>
        <v>32</v>
      </c>
      <c r="I153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קבוע]]&lt;&gt;E1538,1,I1538+1),0))</f>
        <v>0</v>
      </c>
      <c r="J1539">
        <f>IF(AND(טבלה13[[#This Row],[CycleNumber]]&lt;B1540,טבלה13[[#This Row],[מקס קבוע]]&lt;&gt;""),IF(OR(טבלה13[[#This Row],[מספר סטייה]]&lt;I1540,AND(טבלה13[[#This Row],[מספר סטייה]]=3,I1540=1)),0,1),"")</f>
        <v>1</v>
      </c>
      <c r="K1539">
        <f>IF(טבלה13[[#This Row],[מקס קבוע]]&lt;&gt;"",טבלה13[[#This Row],[מקסימום]]-טבלה13[[#This Row],[מינימום]],"")</f>
        <v>3</v>
      </c>
      <c r="L1539">
        <f>IF(IFERROR(LOOKUP(טבלה13[[#This Row],[ClientID]],פיבוט!$A$4:$A$121),FALSE)=טבלה13[[#This Row],[ClientID]],1,0)</f>
        <v>1</v>
      </c>
      <c r="M1539" t="str">
        <f>IF(OR(טבלה13[[#This Row],[ClientID]]=A1540),"",1)</f>
        <v/>
      </c>
      <c r="N1539" s="3" t="str">
        <f>IF(טבלה13[[#This Row],[טווח]]&lt;&gt;K1538,טבלה13[[#This Row],[טווח]],"")</f>
        <v/>
      </c>
      <c r="O1539" s="3" t="str">
        <f>IF(טבלה13[[#This Row],[מניית טווחים]]&lt;&gt;"",IF(OR(30&gt;טבלה13[[#This Row],[מקסימום]],30&lt;טבלה13[[#This Row],[מינימום]]),0,1),"")</f>
        <v/>
      </c>
    </row>
    <row r="1540" spans="1:15" x14ac:dyDescent="0.25">
      <c r="A1540" t="s">
        <v>159</v>
      </c>
      <c r="B1540">
        <v>21</v>
      </c>
      <c r="C1540">
        <v>30</v>
      </c>
      <c r="D1540">
        <f>טבלה13[[#This Row],[LengthofCycle]]+1</f>
        <v>31</v>
      </c>
      <c r="E1540">
        <f>IF(טבלה13[[#This Row],[CycleNumber]]&lt;3,"",IF(טבלה13[[#This Row],[CycleNumber]]=3,MIN(D1538:D1540),IF(I1539=3,MIN(D1537:D1539),E1539)))</f>
        <v>29</v>
      </c>
      <c r="F1540">
        <f>IF(טבלה13[[#This Row],[CycleNumber]]&lt;3,"",IF(טבלה13[[#This Row],[CycleNumber]]=3,MAX(D1538:D1540),IF(I1539=3,MAX(D1537:D1539),F1539)))</f>
        <v>32</v>
      </c>
      <c r="G1540">
        <f>IF(OR(טבלה13[[#This Row],[CycleNumber]]&gt;B1541,B1541=""),IF(טבלה13[[#This Row],[מספר סטייה]]=3,MIN(D1538:D1540),טבלה13[[#This Row],[מינ קבוע]]),טבלה13[[#This Row],[מינ קבוע]])</f>
        <v>29</v>
      </c>
      <c r="H1540">
        <f>IF(OR(טבלה13[[#This Row],[CycleNumber]]&gt;B1541,B1541=""),IF(טבלה13[[#This Row],[מספר סטייה]]=3,MAX(D1538:D1540),טבלה13[[#This Row],[מקס קבוע]]),טבלה13[[#This Row],[מקס קבוע]])</f>
        <v>32</v>
      </c>
      <c r="I154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קבוע]]&lt;&gt;E1539,1,I1539+1),0))</f>
        <v>0</v>
      </c>
      <c r="J1540">
        <f>IF(AND(טבלה13[[#This Row],[CycleNumber]]&lt;B1541,טבלה13[[#This Row],[מקס קבוע]]&lt;&gt;""),IF(OR(טבלה13[[#This Row],[מספר סטייה]]&lt;I1541,AND(טבלה13[[#This Row],[מספר סטייה]]=3,I1541=1)),0,1),"")</f>
        <v>1</v>
      </c>
      <c r="K1540">
        <f>IF(טבלה13[[#This Row],[מקס קבוע]]&lt;&gt;"",טבלה13[[#This Row],[מקסימום]]-טבלה13[[#This Row],[מינימום]],"")</f>
        <v>3</v>
      </c>
      <c r="L1540">
        <f>IF(IFERROR(LOOKUP(טבלה13[[#This Row],[ClientID]],פיבוט!$A$4:$A$121),FALSE)=טבלה13[[#This Row],[ClientID]],1,0)</f>
        <v>1</v>
      </c>
      <c r="M1540" t="str">
        <f>IF(OR(טבלה13[[#This Row],[ClientID]]=A1541),"",1)</f>
        <v/>
      </c>
      <c r="N1540" s="3" t="str">
        <f>IF(טבלה13[[#This Row],[טווח]]&lt;&gt;K1539,טבלה13[[#This Row],[טווח]],"")</f>
        <v/>
      </c>
      <c r="O1540" s="3" t="str">
        <f>IF(טבלה13[[#This Row],[מניית טווחים]]&lt;&gt;"",IF(OR(30&gt;טבלה13[[#This Row],[מקסימום]],30&lt;טבלה13[[#This Row],[מינימום]]),0,1),"")</f>
        <v/>
      </c>
    </row>
    <row r="1541" spans="1:15" x14ac:dyDescent="0.25">
      <c r="A1541" t="s">
        <v>159</v>
      </c>
      <c r="B1541">
        <v>22</v>
      </c>
      <c r="C1541">
        <v>30</v>
      </c>
      <c r="D1541">
        <f>טבלה13[[#This Row],[LengthofCycle]]+1</f>
        <v>31</v>
      </c>
      <c r="E1541">
        <f>IF(טבלה13[[#This Row],[CycleNumber]]&lt;3,"",IF(טבלה13[[#This Row],[CycleNumber]]=3,MIN(D1539:D1541),IF(I1540=3,MIN(D1538:D1540),E1540)))</f>
        <v>29</v>
      </c>
      <c r="F1541">
        <f>IF(טבלה13[[#This Row],[CycleNumber]]&lt;3,"",IF(טבלה13[[#This Row],[CycleNumber]]=3,MAX(D1539:D1541),IF(I1540=3,MAX(D1538:D1540),F1540)))</f>
        <v>32</v>
      </c>
      <c r="G1541">
        <f>IF(OR(טבלה13[[#This Row],[CycleNumber]]&gt;B1542,B1542=""),IF(טבלה13[[#This Row],[מספר סטייה]]=3,MIN(D1539:D1541),טבלה13[[#This Row],[מינ קבוע]]),טבלה13[[#This Row],[מינ קבוע]])</f>
        <v>29</v>
      </c>
      <c r="H1541">
        <f>IF(OR(טבלה13[[#This Row],[CycleNumber]]&gt;B1542,B1542=""),IF(טבלה13[[#This Row],[מספר סטייה]]=3,MAX(D1539:D1541),טבלה13[[#This Row],[מקס קבוע]]),טבלה13[[#This Row],[מקס קבוע]])</f>
        <v>32</v>
      </c>
      <c r="I154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קבוע]]&lt;&gt;E1540,1,I1540+1),0))</f>
        <v>0</v>
      </c>
      <c r="J1541">
        <f>IF(AND(טבלה13[[#This Row],[CycleNumber]]&lt;B1542,טבלה13[[#This Row],[מקס קבוע]]&lt;&gt;""),IF(OR(טבלה13[[#This Row],[מספר סטייה]]&lt;I1542,AND(טבלה13[[#This Row],[מספר סטייה]]=3,I1542=1)),0,1),"")</f>
        <v>0</v>
      </c>
      <c r="K1541">
        <f>IF(טבלה13[[#This Row],[מקס קבוע]]&lt;&gt;"",טבלה13[[#This Row],[מקסימום]]-טבלה13[[#This Row],[מינימום]],"")</f>
        <v>3</v>
      </c>
      <c r="L1541">
        <f>IF(IFERROR(LOOKUP(טבלה13[[#This Row],[ClientID]],פיבוט!$A$4:$A$121),FALSE)=טבלה13[[#This Row],[ClientID]],1,0)</f>
        <v>1</v>
      </c>
      <c r="M1541" t="str">
        <f>IF(OR(טבלה13[[#This Row],[ClientID]]=A1542),"",1)</f>
        <v/>
      </c>
      <c r="N1541" s="3" t="str">
        <f>IF(טבלה13[[#This Row],[טווח]]&lt;&gt;K1540,טבלה13[[#This Row],[טווח]],"")</f>
        <v/>
      </c>
      <c r="O1541" s="3" t="str">
        <f>IF(טבלה13[[#This Row],[מניית טווחים]]&lt;&gt;"",IF(OR(30&gt;טבלה13[[#This Row],[מקסימום]],30&lt;טבלה13[[#This Row],[מינימום]]),0,1),"")</f>
        <v/>
      </c>
    </row>
    <row r="1542" spans="1:15" x14ac:dyDescent="0.25">
      <c r="A1542" t="s">
        <v>159</v>
      </c>
      <c r="B1542">
        <v>23</v>
      </c>
      <c r="C1542">
        <v>23</v>
      </c>
      <c r="D1542">
        <f>טבלה13[[#This Row],[LengthofCycle]]+1</f>
        <v>24</v>
      </c>
      <c r="E1542">
        <f>IF(טבלה13[[#This Row],[CycleNumber]]&lt;3,"",IF(טבלה13[[#This Row],[CycleNumber]]=3,MIN(D1540:D1542),IF(I1541=3,MIN(D1539:D1541),E1541)))</f>
        <v>29</v>
      </c>
      <c r="F1542">
        <f>IF(טבלה13[[#This Row],[CycleNumber]]&lt;3,"",IF(טבלה13[[#This Row],[CycleNumber]]=3,MAX(D1540:D1542),IF(I1541=3,MAX(D1539:D1541),F1541)))</f>
        <v>32</v>
      </c>
      <c r="G1542">
        <f>IF(OR(טבלה13[[#This Row],[CycleNumber]]&gt;B1543,B1543=""),IF(טבלה13[[#This Row],[מספר סטייה]]=3,MIN(D1540:D1542),טבלה13[[#This Row],[מינ קבוע]]),טבלה13[[#This Row],[מינ קבוע]])</f>
        <v>29</v>
      </c>
      <c r="H1542">
        <f>IF(OR(טבלה13[[#This Row],[CycleNumber]]&gt;B1543,B1543=""),IF(טבלה13[[#This Row],[מספר סטייה]]=3,MAX(D1540:D1542),טבלה13[[#This Row],[מקס קבוע]]),טבלה13[[#This Row],[מקס קבוע]])</f>
        <v>32</v>
      </c>
      <c r="I154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קבוע]]&lt;&gt;E1541,1,I1541+1),0))</f>
        <v>1</v>
      </c>
      <c r="J1542">
        <f>IF(AND(טבלה13[[#This Row],[CycleNumber]]&lt;B1543,טבלה13[[#This Row],[מקס קבוע]]&lt;&gt;""),IF(OR(טבלה13[[#This Row],[מספר סטייה]]&lt;I1543,AND(טבלה13[[#This Row],[מספר סטייה]]=3,I1543=1)),0,1),"")</f>
        <v>1</v>
      </c>
      <c r="K1542">
        <f>IF(טבלה13[[#This Row],[מקס קבוע]]&lt;&gt;"",טבלה13[[#This Row],[מקסימום]]-טבלה13[[#This Row],[מינימום]],"")</f>
        <v>3</v>
      </c>
      <c r="L1542">
        <f>IF(IFERROR(LOOKUP(טבלה13[[#This Row],[ClientID]],פיבוט!$A$4:$A$121),FALSE)=טבלה13[[#This Row],[ClientID]],1,0)</f>
        <v>1</v>
      </c>
      <c r="M1542" t="str">
        <f>IF(OR(טבלה13[[#This Row],[ClientID]]=A1543),"",1)</f>
        <v/>
      </c>
      <c r="N1542" s="3" t="str">
        <f>IF(טבלה13[[#This Row],[טווח]]&lt;&gt;K1541,טבלה13[[#This Row],[טווח]],"")</f>
        <v/>
      </c>
      <c r="O1542" s="3" t="str">
        <f>IF(טבלה13[[#This Row],[מניית טווחים]]&lt;&gt;"",IF(OR(30&gt;טבלה13[[#This Row],[מקסימום]],30&lt;טבלה13[[#This Row],[מינימום]]),0,1),"")</f>
        <v/>
      </c>
    </row>
    <row r="1543" spans="1:15" x14ac:dyDescent="0.25">
      <c r="A1543" t="s">
        <v>159</v>
      </c>
      <c r="B1543">
        <v>24</v>
      </c>
      <c r="C1543">
        <v>28</v>
      </c>
      <c r="D1543">
        <f>טבלה13[[#This Row],[LengthofCycle]]+1</f>
        <v>29</v>
      </c>
      <c r="E1543">
        <f>IF(טבלה13[[#This Row],[CycleNumber]]&lt;3,"",IF(טבלה13[[#This Row],[CycleNumber]]=3,MIN(D1541:D1543),IF(I1542=3,MIN(D1540:D1542),E1542)))</f>
        <v>29</v>
      </c>
      <c r="F1543">
        <f>IF(טבלה13[[#This Row],[CycleNumber]]&lt;3,"",IF(טבלה13[[#This Row],[CycleNumber]]=3,MAX(D1541:D1543),IF(I1542=3,MAX(D1540:D1542),F1542)))</f>
        <v>32</v>
      </c>
      <c r="G1543">
        <f>IF(OR(טבלה13[[#This Row],[CycleNumber]]&gt;B1544,B1544=""),IF(טבלה13[[#This Row],[מספר סטייה]]=3,MIN(D1541:D1543),טבלה13[[#This Row],[מינ קבוע]]),טבלה13[[#This Row],[מינ קבוע]])</f>
        <v>29</v>
      </c>
      <c r="H1543">
        <f>IF(OR(טבלה13[[#This Row],[CycleNumber]]&gt;B1544,B1544=""),IF(טבלה13[[#This Row],[מספר סטייה]]=3,MAX(D1541:D1543),טבלה13[[#This Row],[מקס קבוע]]),טבלה13[[#This Row],[מקס קבוע]])</f>
        <v>32</v>
      </c>
      <c r="I154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קבוע]]&lt;&gt;E1542,1,I1542+1),0))</f>
        <v>0</v>
      </c>
      <c r="J1543">
        <f>IF(AND(טבלה13[[#This Row],[CycleNumber]]&lt;B1544,טבלה13[[#This Row],[מקס קבוע]]&lt;&gt;""),IF(OR(טבלה13[[#This Row],[מספר סטייה]]&lt;I1544,AND(טבלה13[[#This Row],[מספר סטייה]]=3,I1544=1)),0,1),"")</f>
        <v>1</v>
      </c>
      <c r="K1543">
        <f>IF(טבלה13[[#This Row],[מקס קבוע]]&lt;&gt;"",טבלה13[[#This Row],[מקסימום]]-טבלה13[[#This Row],[מינימום]],"")</f>
        <v>3</v>
      </c>
      <c r="L1543">
        <f>IF(IFERROR(LOOKUP(טבלה13[[#This Row],[ClientID]],פיבוט!$A$4:$A$121),FALSE)=טבלה13[[#This Row],[ClientID]],1,0)</f>
        <v>1</v>
      </c>
      <c r="M1543" t="str">
        <f>IF(OR(טבלה13[[#This Row],[ClientID]]=A1544),"",1)</f>
        <v/>
      </c>
      <c r="N1543" s="3" t="str">
        <f>IF(טבלה13[[#This Row],[טווח]]&lt;&gt;K1542,טבלה13[[#This Row],[טווח]],"")</f>
        <v/>
      </c>
      <c r="O1543" s="3" t="str">
        <f>IF(טבלה13[[#This Row],[מניית טווחים]]&lt;&gt;"",IF(OR(30&gt;טבלה13[[#This Row],[מקסימום]],30&lt;טבלה13[[#This Row],[מינימום]]),0,1),"")</f>
        <v/>
      </c>
    </row>
    <row r="1544" spans="1:15" x14ac:dyDescent="0.25">
      <c r="A1544" t="s">
        <v>159</v>
      </c>
      <c r="B1544">
        <v>25</v>
      </c>
      <c r="C1544">
        <v>29</v>
      </c>
      <c r="D1544">
        <f>טבלה13[[#This Row],[LengthofCycle]]+1</f>
        <v>30</v>
      </c>
      <c r="E1544">
        <f>IF(טבלה13[[#This Row],[CycleNumber]]&lt;3,"",IF(טבלה13[[#This Row],[CycleNumber]]=3,MIN(D1542:D1544),IF(I1543=3,MIN(D1541:D1543),E1543)))</f>
        <v>29</v>
      </c>
      <c r="F1544">
        <f>IF(טבלה13[[#This Row],[CycleNumber]]&lt;3,"",IF(טבלה13[[#This Row],[CycleNumber]]=3,MAX(D1542:D1544),IF(I1543=3,MAX(D1541:D1543),F1543)))</f>
        <v>32</v>
      </c>
      <c r="G1544">
        <f>IF(OR(טבלה13[[#This Row],[CycleNumber]]&gt;B1545,B1545=""),IF(טבלה13[[#This Row],[מספר סטייה]]=3,MIN(D1542:D1544),טבלה13[[#This Row],[מינ קבוע]]),טבלה13[[#This Row],[מינ קבוע]])</f>
        <v>29</v>
      </c>
      <c r="H1544">
        <f>IF(OR(טבלה13[[#This Row],[CycleNumber]]&gt;B1545,B1545=""),IF(טבלה13[[#This Row],[מספר סטייה]]=3,MAX(D1542:D1544),טבלה13[[#This Row],[מקס קבוע]]),טבלה13[[#This Row],[מקס קבוע]])</f>
        <v>32</v>
      </c>
      <c r="I1544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קבוע]]&lt;&gt;E1543,1,I1543+1),0))</f>
        <v>0</v>
      </c>
      <c r="J1544">
        <f>IF(AND(טבלה13[[#This Row],[CycleNumber]]&lt;B1545,טבלה13[[#This Row],[מקס קבוע]]&lt;&gt;""),IF(OR(טבלה13[[#This Row],[מספר סטייה]]&lt;I1545,AND(טבלה13[[#This Row],[מספר סטייה]]=3,I1545=1)),0,1),"")</f>
        <v>0</v>
      </c>
      <c r="K1544">
        <f>IF(טבלה13[[#This Row],[מקס קבוע]]&lt;&gt;"",טבלה13[[#This Row],[מקסימום]]-טבלה13[[#This Row],[מינימום]],"")</f>
        <v>3</v>
      </c>
      <c r="L1544">
        <f>IF(IFERROR(LOOKUP(טבלה13[[#This Row],[ClientID]],פיבוט!$A$4:$A$121),FALSE)=טבלה13[[#This Row],[ClientID]],1,0)</f>
        <v>1</v>
      </c>
      <c r="M1544" t="str">
        <f>IF(OR(טבלה13[[#This Row],[ClientID]]=A1545),"",1)</f>
        <v/>
      </c>
      <c r="N1544" s="3" t="str">
        <f>IF(טבלה13[[#This Row],[טווח]]&lt;&gt;K1543,טבלה13[[#This Row],[טווח]],"")</f>
        <v/>
      </c>
      <c r="O1544" s="3" t="str">
        <f>IF(טבלה13[[#This Row],[מניית טווחים]]&lt;&gt;"",IF(OR(30&gt;טבלה13[[#This Row],[מקסימום]],30&lt;טבלה13[[#This Row],[מינימום]]),0,1),"")</f>
        <v/>
      </c>
    </row>
    <row r="1545" spans="1:15" x14ac:dyDescent="0.25">
      <c r="A1545" t="s">
        <v>159</v>
      </c>
      <c r="B1545">
        <v>26</v>
      </c>
      <c r="C1545">
        <v>32</v>
      </c>
      <c r="D1545">
        <f>טבלה13[[#This Row],[LengthofCycle]]+1</f>
        <v>33</v>
      </c>
      <c r="E1545">
        <f>IF(טבלה13[[#This Row],[CycleNumber]]&lt;3,"",IF(טבלה13[[#This Row],[CycleNumber]]=3,MIN(D1543:D1545),IF(I1544=3,MIN(D1542:D1544),E1544)))</f>
        <v>29</v>
      </c>
      <c r="F1545">
        <f>IF(טבלה13[[#This Row],[CycleNumber]]&lt;3,"",IF(טבלה13[[#This Row],[CycleNumber]]=3,MAX(D1543:D1545),IF(I1544=3,MAX(D1542:D1544),F1544)))</f>
        <v>32</v>
      </c>
      <c r="G1545">
        <f>IF(OR(טבלה13[[#This Row],[CycleNumber]]&gt;B1546,B1546=""),IF(טבלה13[[#This Row],[מספר סטייה]]=3,MIN(D1543:D1545),טבלה13[[#This Row],[מינ קבוע]]),טבלה13[[#This Row],[מינ קבוע]])</f>
        <v>29</v>
      </c>
      <c r="H1545">
        <f>IF(OR(טבלה13[[#This Row],[CycleNumber]]&gt;B1546,B1546=""),IF(טבלה13[[#This Row],[מספר סטייה]]=3,MAX(D1543:D1545),טבלה13[[#This Row],[מקס קבוע]]),טבלה13[[#This Row],[מקס קבוע]])</f>
        <v>32</v>
      </c>
      <c r="I154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קבוע]]&lt;&gt;E1544,1,I1544+1),0))</f>
        <v>1</v>
      </c>
      <c r="J1545">
        <f>IF(AND(טבלה13[[#This Row],[CycleNumber]]&lt;B1546,טבלה13[[#This Row],[מקס קבוע]]&lt;&gt;""),IF(OR(טבלה13[[#This Row],[מספר סטייה]]&lt;I1546,AND(טבלה13[[#This Row],[מספר סטייה]]=3,I1546=1)),0,1),"")</f>
        <v>1</v>
      </c>
      <c r="K1545">
        <f>IF(טבלה13[[#This Row],[מקס קבוע]]&lt;&gt;"",טבלה13[[#This Row],[מקסימום]]-טבלה13[[#This Row],[מינימום]],"")</f>
        <v>3</v>
      </c>
      <c r="L1545">
        <f>IF(IFERROR(LOOKUP(טבלה13[[#This Row],[ClientID]],פיבוט!$A$4:$A$121),FALSE)=טבלה13[[#This Row],[ClientID]],1,0)</f>
        <v>1</v>
      </c>
      <c r="M1545" t="str">
        <f>IF(OR(טבלה13[[#This Row],[ClientID]]=A1546),"",1)</f>
        <v/>
      </c>
      <c r="N1545" s="3" t="str">
        <f>IF(טבלה13[[#This Row],[טווח]]&lt;&gt;K1544,טבלה13[[#This Row],[טווח]],"")</f>
        <v/>
      </c>
      <c r="O1545" s="3" t="str">
        <f>IF(טבלה13[[#This Row],[מניית טווחים]]&lt;&gt;"",IF(OR(30&gt;טבלה13[[#This Row],[מקסימום]],30&lt;טבלה13[[#This Row],[מינימום]]),0,1),"")</f>
        <v/>
      </c>
    </row>
    <row r="1546" spans="1:15" x14ac:dyDescent="0.25">
      <c r="A1546" t="s">
        <v>159</v>
      </c>
      <c r="B1546">
        <v>27</v>
      </c>
      <c r="C1546">
        <v>29</v>
      </c>
      <c r="D1546">
        <f>טבלה13[[#This Row],[LengthofCycle]]+1</f>
        <v>30</v>
      </c>
      <c r="E1546">
        <f>IF(טבלה13[[#This Row],[CycleNumber]]&lt;3,"",IF(טבלה13[[#This Row],[CycleNumber]]=3,MIN(D1544:D1546),IF(I1545=3,MIN(D1543:D1545),E1545)))</f>
        <v>29</v>
      </c>
      <c r="F1546">
        <f>IF(טבלה13[[#This Row],[CycleNumber]]&lt;3,"",IF(טבלה13[[#This Row],[CycleNumber]]=3,MAX(D1544:D1546),IF(I1545=3,MAX(D1543:D1545),F1545)))</f>
        <v>32</v>
      </c>
      <c r="G1546">
        <f>IF(OR(טבלה13[[#This Row],[CycleNumber]]&gt;B1547,B1547=""),IF(טבלה13[[#This Row],[מספר סטייה]]=3,MIN(D1544:D1546),טבלה13[[#This Row],[מינ קבוע]]),טבלה13[[#This Row],[מינ קבוע]])</f>
        <v>29</v>
      </c>
      <c r="H1546">
        <f>IF(OR(טבלה13[[#This Row],[CycleNumber]]&gt;B1547,B1547=""),IF(טבלה13[[#This Row],[מספר סטייה]]=3,MAX(D1544:D1546),טבלה13[[#This Row],[מקס קבוע]]),טבלה13[[#This Row],[מקס קבוע]])</f>
        <v>32</v>
      </c>
      <c r="I154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קבוע]]&lt;&gt;E1545,1,I1545+1),0))</f>
        <v>0</v>
      </c>
      <c r="J1546">
        <f>IF(AND(טבלה13[[#This Row],[CycleNumber]]&lt;B1547,טבלה13[[#This Row],[מקס קבוע]]&lt;&gt;""),IF(OR(טבלה13[[#This Row],[מספר סטייה]]&lt;I1547,AND(טבלה13[[#This Row],[מספר סטייה]]=3,I1547=1)),0,1),"")</f>
        <v>1</v>
      </c>
      <c r="K1546">
        <f>IF(טבלה13[[#This Row],[מקס קבוע]]&lt;&gt;"",טבלה13[[#This Row],[מקסימום]]-טבלה13[[#This Row],[מינימום]],"")</f>
        <v>3</v>
      </c>
      <c r="L1546">
        <f>IF(IFERROR(LOOKUP(טבלה13[[#This Row],[ClientID]],פיבוט!$A$4:$A$121),FALSE)=טבלה13[[#This Row],[ClientID]],1,0)</f>
        <v>1</v>
      </c>
      <c r="M1546" t="str">
        <f>IF(OR(טבלה13[[#This Row],[ClientID]]=A1547),"",1)</f>
        <v/>
      </c>
      <c r="N1546" s="3" t="str">
        <f>IF(טבלה13[[#This Row],[טווח]]&lt;&gt;K1545,טבלה13[[#This Row],[טווח]],"")</f>
        <v/>
      </c>
      <c r="O1546" s="3" t="str">
        <f>IF(טבלה13[[#This Row],[מניית טווחים]]&lt;&gt;"",IF(OR(30&gt;טבלה13[[#This Row],[מקסימום]],30&lt;טבלה13[[#This Row],[מינימום]]),0,1),"")</f>
        <v/>
      </c>
    </row>
    <row r="1547" spans="1:15" x14ac:dyDescent="0.25">
      <c r="A1547" t="s">
        <v>159</v>
      </c>
      <c r="B1547">
        <v>28</v>
      </c>
      <c r="C1547">
        <v>29</v>
      </c>
      <c r="D1547">
        <f>טבלה13[[#This Row],[LengthofCycle]]+1</f>
        <v>30</v>
      </c>
      <c r="E1547">
        <f>IF(טבלה13[[#This Row],[CycleNumber]]&lt;3,"",IF(טבלה13[[#This Row],[CycleNumber]]=3,MIN(D1545:D1547),IF(I1546=3,MIN(D1544:D1546),E1546)))</f>
        <v>29</v>
      </c>
      <c r="F1547">
        <f>IF(טבלה13[[#This Row],[CycleNumber]]&lt;3,"",IF(טבלה13[[#This Row],[CycleNumber]]=3,MAX(D1545:D1547),IF(I1546=3,MAX(D1544:D1546),F1546)))</f>
        <v>32</v>
      </c>
      <c r="G1547">
        <f>IF(OR(טבלה13[[#This Row],[CycleNumber]]&gt;B1548,B1548=""),IF(טבלה13[[#This Row],[מספר סטייה]]=3,MIN(D1545:D1547),טבלה13[[#This Row],[מינ קבוע]]),טבלה13[[#This Row],[מינ קבוע]])</f>
        <v>29</v>
      </c>
      <c r="H1547">
        <f>IF(OR(טבלה13[[#This Row],[CycleNumber]]&gt;B1548,B1548=""),IF(טבלה13[[#This Row],[מספר סטייה]]=3,MAX(D1545:D1547),טבלה13[[#This Row],[מקס קבוע]]),טבלה13[[#This Row],[מקס קבוע]])</f>
        <v>32</v>
      </c>
      <c r="I154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קבוע]]&lt;&gt;E1546,1,I1546+1),0))</f>
        <v>0</v>
      </c>
      <c r="J1547">
        <f>IF(AND(טבלה13[[#This Row],[CycleNumber]]&lt;B1548,טבלה13[[#This Row],[מקס קבוע]]&lt;&gt;""),IF(OR(טבלה13[[#This Row],[מספר סטייה]]&lt;I1548,AND(טבלה13[[#This Row],[מספר סטייה]]=3,I1548=1)),0,1),"")</f>
        <v>1</v>
      </c>
      <c r="K1547">
        <f>IF(טבלה13[[#This Row],[מקס קבוע]]&lt;&gt;"",טבלה13[[#This Row],[מקסימום]]-טבלה13[[#This Row],[מינימום]],"")</f>
        <v>3</v>
      </c>
      <c r="L1547">
        <f>IF(IFERROR(LOOKUP(טבלה13[[#This Row],[ClientID]],פיבוט!$A$4:$A$121),FALSE)=טבלה13[[#This Row],[ClientID]],1,0)</f>
        <v>1</v>
      </c>
      <c r="M1547" t="str">
        <f>IF(OR(טבלה13[[#This Row],[ClientID]]=A1548),"",1)</f>
        <v/>
      </c>
      <c r="N1547" s="3" t="str">
        <f>IF(טבלה13[[#This Row],[טווח]]&lt;&gt;K1546,טבלה13[[#This Row],[טווח]],"")</f>
        <v/>
      </c>
      <c r="O1547" s="3" t="str">
        <f>IF(טבלה13[[#This Row],[מניית טווחים]]&lt;&gt;"",IF(OR(30&gt;טבלה13[[#This Row],[מקסימום]],30&lt;טבלה13[[#This Row],[מינימום]]),0,1),"")</f>
        <v/>
      </c>
    </row>
    <row r="1548" spans="1:15" x14ac:dyDescent="0.25">
      <c r="A1548" t="s">
        <v>159</v>
      </c>
      <c r="B1548">
        <v>29</v>
      </c>
      <c r="C1548">
        <v>30</v>
      </c>
      <c r="D1548">
        <f>טבלה13[[#This Row],[LengthofCycle]]+1</f>
        <v>31</v>
      </c>
      <c r="E1548">
        <f>IF(טבלה13[[#This Row],[CycleNumber]]&lt;3,"",IF(טבלה13[[#This Row],[CycleNumber]]=3,MIN(D1546:D1548),IF(I1547=3,MIN(D1545:D1547),E1547)))</f>
        <v>29</v>
      </c>
      <c r="F1548">
        <f>IF(טבלה13[[#This Row],[CycleNumber]]&lt;3,"",IF(טבלה13[[#This Row],[CycleNumber]]=3,MAX(D1546:D1548),IF(I1547=3,MAX(D1545:D1547),F1547)))</f>
        <v>32</v>
      </c>
      <c r="G1548">
        <f>IF(OR(טבלה13[[#This Row],[CycleNumber]]&gt;B1549,B1549=""),IF(טבלה13[[#This Row],[מספר סטייה]]=3,MIN(D1546:D1548),טבלה13[[#This Row],[מינ קבוע]]),טבלה13[[#This Row],[מינ קבוע]])</f>
        <v>29</v>
      </c>
      <c r="H1548">
        <f>IF(OR(טבלה13[[#This Row],[CycleNumber]]&gt;B1549,B1549=""),IF(טבלה13[[#This Row],[מספר סטייה]]=3,MAX(D1546:D1548),טבלה13[[#This Row],[מקס קבוע]]),טבלה13[[#This Row],[מקס קבוע]])</f>
        <v>32</v>
      </c>
      <c r="I154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קבוע]]&lt;&gt;E1547,1,I1547+1),0))</f>
        <v>0</v>
      </c>
      <c r="J1548">
        <f>IF(AND(טבלה13[[#This Row],[CycleNumber]]&lt;B1549,טבלה13[[#This Row],[מקס קבוע]]&lt;&gt;""),IF(OR(טבלה13[[#This Row],[מספר סטייה]]&lt;I1549,AND(טבלה13[[#This Row],[מספר סטייה]]=3,I1549=1)),0,1),"")</f>
        <v>1</v>
      </c>
      <c r="K1548">
        <f>IF(טבלה13[[#This Row],[מקס קבוע]]&lt;&gt;"",טבלה13[[#This Row],[מקסימום]]-טבלה13[[#This Row],[מינימום]],"")</f>
        <v>3</v>
      </c>
      <c r="L1548">
        <f>IF(IFERROR(LOOKUP(טבלה13[[#This Row],[ClientID]],פיבוט!$A$4:$A$121),FALSE)=טבלה13[[#This Row],[ClientID]],1,0)</f>
        <v>1</v>
      </c>
      <c r="M1548" t="str">
        <f>IF(OR(טבלה13[[#This Row],[ClientID]]=A1549),"",1)</f>
        <v/>
      </c>
      <c r="N1548" s="3" t="str">
        <f>IF(טבלה13[[#This Row],[טווח]]&lt;&gt;K1547,טבלה13[[#This Row],[טווח]],"")</f>
        <v/>
      </c>
      <c r="O1548" s="3" t="str">
        <f>IF(טבלה13[[#This Row],[מניית טווחים]]&lt;&gt;"",IF(OR(30&gt;טבלה13[[#This Row],[מקסימום]],30&lt;טבלה13[[#This Row],[מינימום]]),0,1),"")</f>
        <v/>
      </c>
    </row>
    <row r="1549" spans="1:15" x14ac:dyDescent="0.25">
      <c r="A1549" t="s">
        <v>159</v>
      </c>
      <c r="B1549">
        <v>30</v>
      </c>
      <c r="C1549">
        <v>28</v>
      </c>
      <c r="D1549">
        <f>טבלה13[[#This Row],[LengthofCycle]]+1</f>
        <v>29</v>
      </c>
      <c r="E1549">
        <f>IF(טבלה13[[#This Row],[CycleNumber]]&lt;3,"",IF(טבלה13[[#This Row],[CycleNumber]]=3,MIN(D1547:D1549),IF(I1548=3,MIN(D1546:D1548),E1548)))</f>
        <v>29</v>
      </c>
      <c r="F1549">
        <f>IF(טבלה13[[#This Row],[CycleNumber]]&lt;3,"",IF(טבלה13[[#This Row],[CycleNumber]]=3,MAX(D1547:D1549),IF(I1548=3,MAX(D1546:D1548),F1548)))</f>
        <v>32</v>
      </c>
      <c r="G1549">
        <f>IF(OR(טבלה13[[#This Row],[CycleNumber]]&gt;B1550,B1550=""),IF(טבלה13[[#This Row],[מספר סטייה]]=3,MIN(D1547:D1549),טבלה13[[#This Row],[מינ קבוע]]),טבלה13[[#This Row],[מינ קבוע]])</f>
        <v>29</v>
      </c>
      <c r="H1549">
        <f>IF(OR(טבלה13[[#This Row],[CycleNumber]]&gt;B1550,B1550=""),IF(טבלה13[[#This Row],[מספר סטייה]]=3,MAX(D1547:D1549),טבלה13[[#This Row],[מקס קבוע]]),טבלה13[[#This Row],[מקס קבוע]])</f>
        <v>32</v>
      </c>
      <c r="I154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קבוע]]&lt;&gt;E1548,1,I1548+1),0))</f>
        <v>0</v>
      </c>
      <c r="J1549">
        <f>IF(AND(טבלה13[[#This Row],[CycleNumber]]&lt;B1550,טבלה13[[#This Row],[מקס קבוע]]&lt;&gt;""),IF(OR(טבלה13[[#This Row],[מספר סטייה]]&lt;I1550,AND(טבלה13[[#This Row],[מספר סטייה]]=3,I1550=1)),0,1),"")</f>
        <v>1</v>
      </c>
      <c r="K1549">
        <f>IF(טבלה13[[#This Row],[מקס קבוע]]&lt;&gt;"",טבלה13[[#This Row],[מקסימום]]-טבלה13[[#This Row],[מינימום]],"")</f>
        <v>3</v>
      </c>
      <c r="L1549">
        <f>IF(IFERROR(LOOKUP(טבלה13[[#This Row],[ClientID]],פיבוט!$A$4:$A$121),FALSE)=טבלה13[[#This Row],[ClientID]],1,0)</f>
        <v>1</v>
      </c>
      <c r="M1549" t="str">
        <f>IF(OR(טבלה13[[#This Row],[ClientID]]=A1550),"",1)</f>
        <v/>
      </c>
      <c r="N1549" s="3" t="str">
        <f>IF(טבלה13[[#This Row],[טווח]]&lt;&gt;K1548,טבלה13[[#This Row],[טווח]],"")</f>
        <v/>
      </c>
      <c r="O1549" s="3" t="str">
        <f>IF(טבלה13[[#This Row],[מניית טווחים]]&lt;&gt;"",IF(OR(30&gt;טבלה13[[#This Row],[מקסימום]],30&lt;טבלה13[[#This Row],[מינימום]]),0,1),"")</f>
        <v/>
      </c>
    </row>
    <row r="1550" spans="1:15" x14ac:dyDescent="0.25">
      <c r="A1550" t="s">
        <v>159</v>
      </c>
      <c r="B1550">
        <v>31</v>
      </c>
      <c r="C1550">
        <v>29</v>
      </c>
      <c r="D1550">
        <f>טבלה13[[#This Row],[LengthofCycle]]+1</f>
        <v>30</v>
      </c>
      <c r="E1550">
        <f>IF(טבלה13[[#This Row],[CycleNumber]]&lt;3,"",IF(טבלה13[[#This Row],[CycleNumber]]=3,MIN(D1548:D1550),IF(I1549=3,MIN(D1547:D1549),E1549)))</f>
        <v>29</v>
      </c>
      <c r="F1550">
        <f>IF(טבלה13[[#This Row],[CycleNumber]]&lt;3,"",IF(טבלה13[[#This Row],[CycleNumber]]=3,MAX(D1548:D1550),IF(I1549=3,MAX(D1547:D1549),F1549)))</f>
        <v>32</v>
      </c>
      <c r="G1550">
        <f>IF(OR(טבלה13[[#This Row],[CycleNumber]]&gt;B1551,B1551=""),IF(טבלה13[[#This Row],[מספר סטייה]]=3,MIN(D1548:D1550),טבלה13[[#This Row],[מינ קבוע]]),טבלה13[[#This Row],[מינ קבוע]])</f>
        <v>29</v>
      </c>
      <c r="H1550">
        <f>IF(OR(טבלה13[[#This Row],[CycleNumber]]&gt;B1551,B1551=""),IF(טבלה13[[#This Row],[מספר סטייה]]=3,MAX(D1548:D1550),טבלה13[[#This Row],[מקס קבוע]]),טבלה13[[#This Row],[מקס קבוע]])</f>
        <v>32</v>
      </c>
      <c r="I155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קבוע]]&lt;&gt;E1549,1,I1549+1),0))</f>
        <v>0</v>
      </c>
      <c r="J1550">
        <f>IF(AND(טבלה13[[#This Row],[CycleNumber]]&lt;B1551,טבלה13[[#This Row],[מקס קבוע]]&lt;&gt;""),IF(OR(טבלה13[[#This Row],[מספר סטייה]]&lt;I1551,AND(טבלה13[[#This Row],[מספר סטייה]]=3,I1551=1)),0,1),"")</f>
        <v>1</v>
      </c>
      <c r="K1550">
        <f>IF(טבלה13[[#This Row],[מקס קבוע]]&lt;&gt;"",טבלה13[[#This Row],[מקסימום]]-טבלה13[[#This Row],[מינימום]],"")</f>
        <v>3</v>
      </c>
      <c r="L1550">
        <f>IF(IFERROR(LOOKUP(טבלה13[[#This Row],[ClientID]],פיבוט!$A$4:$A$121),FALSE)=טבלה13[[#This Row],[ClientID]],1,0)</f>
        <v>1</v>
      </c>
      <c r="M1550" t="str">
        <f>IF(OR(טבלה13[[#This Row],[ClientID]]=A1551),"",1)</f>
        <v/>
      </c>
      <c r="N1550" s="3" t="str">
        <f>IF(טבלה13[[#This Row],[טווח]]&lt;&gt;K1549,טבלה13[[#This Row],[טווח]],"")</f>
        <v/>
      </c>
      <c r="O1550" s="3" t="str">
        <f>IF(טבלה13[[#This Row],[מניית טווחים]]&lt;&gt;"",IF(OR(30&gt;טבלה13[[#This Row],[מקסימום]],30&lt;טבלה13[[#This Row],[מינימום]]),0,1),"")</f>
        <v/>
      </c>
    </row>
    <row r="1551" spans="1:15" x14ac:dyDescent="0.25">
      <c r="A1551" t="s">
        <v>159</v>
      </c>
      <c r="B1551">
        <v>32</v>
      </c>
      <c r="C1551">
        <v>31</v>
      </c>
      <c r="D1551">
        <f>טבלה13[[#This Row],[LengthofCycle]]+1</f>
        <v>32</v>
      </c>
      <c r="E1551">
        <f>IF(טבלה13[[#This Row],[CycleNumber]]&lt;3,"",IF(טבלה13[[#This Row],[CycleNumber]]=3,MIN(D1549:D1551),IF(I1550=3,MIN(D1548:D1550),E1550)))</f>
        <v>29</v>
      </c>
      <c r="F1551">
        <f>IF(טבלה13[[#This Row],[CycleNumber]]&lt;3,"",IF(טבלה13[[#This Row],[CycleNumber]]=3,MAX(D1549:D1551),IF(I1550=3,MAX(D1548:D1550),F1550)))</f>
        <v>32</v>
      </c>
      <c r="G1551">
        <f>IF(OR(טבלה13[[#This Row],[CycleNumber]]&gt;B1552,B1552=""),IF(טבלה13[[#This Row],[מספר סטייה]]=3,MIN(D1549:D1551),טבלה13[[#This Row],[מינ קבוע]]),טבלה13[[#This Row],[מינ קבוע]])</f>
        <v>29</v>
      </c>
      <c r="H1551">
        <f>IF(OR(טבלה13[[#This Row],[CycleNumber]]&gt;B1552,B1552=""),IF(טבלה13[[#This Row],[מספר סטייה]]=3,MAX(D1549:D1551),טבלה13[[#This Row],[מקס קבוע]]),טבלה13[[#This Row],[מקס קבוע]])</f>
        <v>32</v>
      </c>
      <c r="I155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קבוע]]&lt;&gt;E1550,1,I1550+1),0))</f>
        <v>0</v>
      </c>
      <c r="J1551">
        <f>IF(AND(טבלה13[[#This Row],[CycleNumber]]&lt;B1552,טבלה13[[#This Row],[מקס קבוע]]&lt;&gt;""),IF(OR(טבלה13[[#This Row],[מספר סטייה]]&lt;I1552,AND(טבלה13[[#This Row],[מספר סטייה]]=3,I1552=1)),0,1),"")</f>
        <v>1</v>
      </c>
      <c r="K1551">
        <f>IF(טבלה13[[#This Row],[מקס קבוע]]&lt;&gt;"",טבלה13[[#This Row],[מקסימום]]-טבלה13[[#This Row],[מינימום]],"")</f>
        <v>3</v>
      </c>
      <c r="L1551">
        <f>IF(IFERROR(LOOKUP(טבלה13[[#This Row],[ClientID]],פיבוט!$A$4:$A$121),FALSE)=טבלה13[[#This Row],[ClientID]],1,0)</f>
        <v>1</v>
      </c>
      <c r="M1551" t="str">
        <f>IF(OR(טבלה13[[#This Row],[ClientID]]=A1552),"",1)</f>
        <v/>
      </c>
      <c r="N1551" s="3" t="str">
        <f>IF(טבלה13[[#This Row],[טווח]]&lt;&gt;K1550,טבלה13[[#This Row],[טווח]],"")</f>
        <v/>
      </c>
      <c r="O1551" s="3" t="str">
        <f>IF(טבלה13[[#This Row],[מניית טווחים]]&lt;&gt;"",IF(OR(30&gt;טבלה13[[#This Row],[מקסימום]],30&lt;טבלה13[[#This Row],[מינימום]]),0,1),"")</f>
        <v/>
      </c>
    </row>
    <row r="1552" spans="1:15" x14ac:dyDescent="0.25">
      <c r="A1552" t="s">
        <v>159</v>
      </c>
      <c r="B1552">
        <v>33</v>
      </c>
      <c r="C1552">
        <v>30</v>
      </c>
      <c r="D1552">
        <f>טבלה13[[#This Row],[LengthofCycle]]+1</f>
        <v>31</v>
      </c>
      <c r="E1552">
        <f>IF(טבלה13[[#This Row],[CycleNumber]]&lt;3,"",IF(טבלה13[[#This Row],[CycleNumber]]=3,MIN(D1550:D1552),IF(I1551=3,MIN(D1549:D1551),E1551)))</f>
        <v>29</v>
      </c>
      <c r="F1552">
        <f>IF(טבלה13[[#This Row],[CycleNumber]]&lt;3,"",IF(טבלה13[[#This Row],[CycleNumber]]=3,MAX(D1550:D1552),IF(I1551=3,MAX(D1549:D1551),F1551)))</f>
        <v>32</v>
      </c>
      <c r="G1552">
        <f>IF(OR(טבלה13[[#This Row],[CycleNumber]]&gt;B1553,B1553=""),IF(טבלה13[[#This Row],[מספר סטייה]]=3,MIN(D1550:D1552),טבלה13[[#This Row],[מינ קבוע]]),טבלה13[[#This Row],[מינ קבוע]])</f>
        <v>29</v>
      </c>
      <c r="H1552">
        <f>IF(OR(טבלה13[[#This Row],[CycleNumber]]&gt;B1553,B1553=""),IF(טבלה13[[#This Row],[מספר סטייה]]=3,MAX(D1550:D1552),טבלה13[[#This Row],[מקס קבוע]]),טבלה13[[#This Row],[מקס קבוע]])</f>
        <v>32</v>
      </c>
      <c r="I155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קבוע]]&lt;&gt;E1551,1,I1551+1),0))</f>
        <v>0</v>
      </c>
      <c r="J1552" t="str">
        <f>IF(AND(טבלה13[[#This Row],[CycleNumber]]&lt;B1553,טבלה13[[#This Row],[מקס קבוע]]&lt;&gt;""),IF(OR(טבלה13[[#This Row],[מספר סטייה]]&lt;I1553,AND(טבלה13[[#This Row],[מספר סטייה]]=3,I1553=1)),0,1),"")</f>
        <v/>
      </c>
      <c r="K1552">
        <f>IF(טבלה13[[#This Row],[מקס קבוע]]&lt;&gt;"",טבלה13[[#This Row],[מקסימום]]-טבלה13[[#This Row],[מינימום]],"")</f>
        <v>3</v>
      </c>
      <c r="L1552">
        <f>IF(IFERROR(LOOKUP(טבלה13[[#This Row],[ClientID]],פיבוט!$A$4:$A$121),FALSE)=טבלה13[[#This Row],[ClientID]],1,0)</f>
        <v>1</v>
      </c>
      <c r="M1552">
        <f>IF(OR(טבלה13[[#This Row],[ClientID]]=A1553),"",1)</f>
        <v>1</v>
      </c>
      <c r="N1552" s="3" t="str">
        <f>IF(טבלה13[[#This Row],[טווח]]&lt;&gt;K1551,טבלה13[[#This Row],[טווח]],"")</f>
        <v/>
      </c>
      <c r="O1552" s="3" t="str">
        <f>IF(טבלה13[[#This Row],[מניית טווחים]]&lt;&gt;"",IF(OR(30&gt;טבלה13[[#This Row],[מקסימום]],30&lt;טבלה13[[#This Row],[מינימום]]),0,1),"")</f>
        <v/>
      </c>
    </row>
    <row r="1553" spans="1:15" x14ac:dyDescent="0.25">
      <c r="A1553" t="s">
        <v>160</v>
      </c>
      <c r="B1553">
        <v>1</v>
      </c>
      <c r="C1553">
        <v>28</v>
      </c>
      <c r="D1553">
        <f>טבלה13[[#This Row],[LengthofCycle]]+1</f>
        <v>29</v>
      </c>
      <c r="E1553" t="str">
        <f>IF(טבלה13[[#This Row],[CycleNumber]]&lt;3,"",IF(טבלה13[[#This Row],[CycleNumber]]=3,MIN(D1551:D1553),IF(I1552=3,MIN(D1550:D1552),E1552)))</f>
        <v/>
      </c>
      <c r="F1553" t="str">
        <f>IF(טבלה13[[#This Row],[CycleNumber]]&lt;3,"",IF(טבלה13[[#This Row],[CycleNumber]]=3,MAX(D1551:D1553),IF(I1552=3,MAX(D1550:D1552),F1552)))</f>
        <v/>
      </c>
      <c r="G1553" t="str">
        <f>IF(OR(טבלה13[[#This Row],[CycleNumber]]&gt;B1554,B1554=""),IF(טבלה13[[#This Row],[מספר סטייה]]=3,MIN(D1551:D1553),טבלה13[[#This Row],[מינ קבוע]]),טבלה13[[#This Row],[מינ קבוע]])</f>
        <v/>
      </c>
      <c r="H1553" t="str">
        <f>IF(OR(טבלה13[[#This Row],[CycleNumber]]&gt;B1554,B1554=""),IF(טבלה13[[#This Row],[מספר סטייה]]=3,MAX(D1551:D1553),טבלה13[[#This Row],[מקס קבוע]]),טבלה13[[#This Row],[מקס קבוע]])</f>
        <v/>
      </c>
      <c r="I1553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קבוע]]&lt;&gt;E1552,1,I1552+1),0))</f>
        <v/>
      </c>
      <c r="J1553" t="str">
        <f>IF(AND(טבלה13[[#This Row],[CycleNumber]]&lt;B1554,טבלה13[[#This Row],[מקס קבוע]]&lt;&gt;""),IF(OR(טבלה13[[#This Row],[מספר סטייה]]&lt;I1554,AND(טבלה13[[#This Row],[מספר סטייה]]=3,I1554=1)),0,1),"")</f>
        <v/>
      </c>
      <c r="K1553" t="str">
        <f>IF(טבלה13[[#This Row],[מקס קבוע]]&lt;&gt;"",טבלה13[[#This Row],[מקסימום]]-טבלה13[[#This Row],[מינימום]],"")</f>
        <v/>
      </c>
      <c r="L1553">
        <f>IF(IFERROR(LOOKUP(טבלה13[[#This Row],[ClientID]],פיבוט!$A$4:$A$121),FALSE)=טבלה13[[#This Row],[ClientID]],1,0)</f>
        <v>1</v>
      </c>
      <c r="M1553" t="str">
        <f>IF(OR(טבלה13[[#This Row],[ClientID]]=A1554),"",1)</f>
        <v/>
      </c>
      <c r="N1553" s="3" t="str">
        <f>IF(טבלה13[[#This Row],[טווח]]&lt;&gt;K1552,טבלה13[[#This Row],[טווח]],"")</f>
        <v/>
      </c>
      <c r="O1553" s="3" t="str">
        <f>IF(טבלה13[[#This Row],[מניית טווחים]]&lt;&gt;"",IF(OR(30&gt;טבלה13[[#This Row],[מקסימום]],30&lt;טבלה13[[#This Row],[מינימום]]),0,1),"")</f>
        <v/>
      </c>
    </row>
    <row r="1554" spans="1:15" x14ac:dyDescent="0.25">
      <c r="A1554" t="s">
        <v>160</v>
      </c>
      <c r="B1554">
        <v>2</v>
      </c>
      <c r="C1554">
        <v>28</v>
      </c>
      <c r="D1554">
        <f>טבלה13[[#This Row],[LengthofCycle]]+1</f>
        <v>29</v>
      </c>
      <c r="E1554" t="str">
        <f>IF(טבלה13[[#This Row],[CycleNumber]]&lt;3,"",IF(טבלה13[[#This Row],[CycleNumber]]=3,MIN(D1552:D1554),IF(I1553=3,MIN(D1551:D1553),E1553)))</f>
        <v/>
      </c>
      <c r="F1554" t="str">
        <f>IF(טבלה13[[#This Row],[CycleNumber]]&lt;3,"",IF(טבלה13[[#This Row],[CycleNumber]]=3,MAX(D1552:D1554),IF(I1553=3,MAX(D1551:D1553),F1553)))</f>
        <v/>
      </c>
      <c r="G1554" t="str">
        <f>IF(OR(טבלה13[[#This Row],[CycleNumber]]&gt;B1555,B1555=""),IF(טבלה13[[#This Row],[מספר סטייה]]=3,MIN(D1552:D1554),טבלה13[[#This Row],[מינ קבוע]]),טבלה13[[#This Row],[מינ קבוע]])</f>
        <v/>
      </c>
      <c r="H1554" t="str">
        <f>IF(OR(טבלה13[[#This Row],[CycleNumber]]&gt;B1555,B1555=""),IF(טבלה13[[#This Row],[מספר סטייה]]=3,MAX(D1552:D1554),טבלה13[[#This Row],[מקס קבוע]]),טבלה13[[#This Row],[מקס קבוע]])</f>
        <v/>
      </c>
      <c r="I1554" t="str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קבוע]]&lt;&gt;E1553,1,I1553+1),0))</f>
        <v/>
      </c>
      <c r="J1554" t="str">
        <f>IF(AND(טבלה13[[#This Row],[CycleNumber]]&lt;B1555,טבלה13[[#This Row],[מקס קבוע]]&lt;&gt;""),IF(OR(טבלה13[[#This Row],[מספר סטייה]]&lt;I1555,AND(טבלה13[[#This Row],[מספר סטייה]]=3,I1555=1)),0,1),"")</f>
        <v/>
      </c>
      <c r="K1554" t="str">
        <f>IF(טבלה13[[#This Row],[מקס קבוע]]&lt;&gt;"",טבלה13[[#This Row],[מקסימום]]-טבלה13[[#This Row],[מינימום]],"")</f>
        <v/>
      </c>
      <c r="L1554">
        <f>IF(IFERROR(LOOKUP(טבלה13[[#This Row],[ClientID]],פיבוט!$A$4:$A$121),FALSE)=טבלה13[[#This Row],[ClientID]],1,0)</f>
        <v>1</v>
      </c>
      <c r="M1554" t="str">
        <f>IF(OR(טבלה13[[#This Row],[ClientID]]=A1555),"",1)</f>
        <v/>
      </c>
      <c r="N1554" s="3" t="str">
        <f>IF(טבלה13[[#This Row],[טווח]]&lt;&gt;K1553,טבלה13[[#This Row],[טווח]],"")</f>
        <v/>
      </c>
      <c r="O1554" s="3" t="str">
        <f>IF(טבלה13[[#This Row],[מניית טווחים]]&lt;&gt;"",IF(OR(30&gt;טבלה13[[#This Row],[מקסימום]],30&lt;טבלה13[[#This Row],[מינימום]]),0,1),"")</f>
        <v/>
      </c>
    </row>
    <row r="1555" spans="1:15" x14ac:dyDescent="0.25">
      <c r="A1555" t="s">
        <v>160</v>
      </c>
      <c r="B1555">
        <v>3</v>
      </c>
      <c r="C1555">
        <v>29</v>
      </c>
      <c r="D1555">
        <f>טבלה13[[#This Row],[LengthofCycle]]+1</f>
        <v>30</v>
      </c>
      <c r="E1555">
        <f>IF(טבלה13[[#This Row],[CycleNumber]]&lt;3,"",IF(טבלה13[[#This Row],[CycleNumber]]=3,MIN(D1553:D1555),IF(I1554=3,MIN(D1552:D1554),E1554)))</f>
        <v>29</v>
      </c>
      <c r="F1555">
        <f>IF(טבלה13[[#This Row],[CycleNumber]]&lt;3,"",IF(טבלה13[[#This Row],[CycleNumber]]=3,MAX(D1553:D1555),IF(I1554=3,MAX(D1552:D1554),F1554)))</f>
        <v>30</v>
      </c>
      <c r="G1555">
        <f>IF(OR(טבלה13[[#This Row],[CycleNumber]]&gt;B1556,B1556=""),IF(טבלה13[[#This Row],[מספר סטייה]]=3,MIN(D1553:D1555),טבלה13[[#This Row],[מינ קבוע]]),טבלה13[[#This Row],[מינ קבוע]])</f>
        <v>29</v>
      </c>
      <c r="H1555">
        <f>IF(OR(טבלה13[[#This Row],[CycleNumber]]&gt;B1556,B1556=""),IF(טבלה13[[#This Row],[מספר סטייה]]=3,MAX(D1553:D1555),טבלה13[[#This Row],[מקס קבוע]]),טבלה13[[#This Row],[מקס קבוע]])</f>
        <v>30</v>
      </c>
      <c r="I1555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קבוע]]&lt;&gt;E1554,1,I1554+1),0))</f>
        <v>0</v>
      </c>
      <c r="J1555">
        <f>IF(AND(טבלה13[[#This Row],[CycleNumber]]&lt;B1556,טבלה13[[#This Row],[מקס קבוע]]&lt;&gt;""),IF(OR(טבלה13[[#This Row],[מספר סטייה]]&lt;I1556,AND(טבלה13[[#This Row],[מספר סטייה]]=3,I1556=1)),0,1),"")</f>
        <v>0</v>
      </c>
      <c r="K1555">
        <f>IF(טבלה13[[#This Row],[מקס קבוע]]&lt;&gt;"",טבלה13[[#This Row],[מקסימום]]-טבלה13[[#This Row],[מינימום]],"")</f>
        <v>1</v>
      </c>
      <c r="L1555">
        <f>IF(IFERROR(LOOKUP(טבלה13[[#This Row],[ClientID]],פיבוט!$A$4:$A$121),FALSE)=טבלה13[[#This Row],[ClientID]],1,0)</f>
        <v>1</v>
      </c>
      <c r="M1555" t="str">
        <f>IF(OR(טבלה13[[#This Row],[ClientID]]=A1556),"",1)</f>
        <v/>
      </c>
      <c r="N1555" s="3">
        <f>IF(טבלה13[[#This Row],[טווח]]&lt;&gt;K1554,טבלה13[[#This Row],[טווח]],"")</f>
        <v>1</v>
      </c>
      <c r="O1555" s="3">
        <f>IF(טבלה13[[#This Row],[מניית טווחים]]&lt;&gt;"",IF(OR(30&gt;טבלה13[[#This Row],[מקסימום]],30&lt;טבלה13[[#This Row],[מינימום]]),0,1),"")</f>
        <v>1</v>
      </c>
    </row>
    <row r="1556" spans="1:15" x14ac:dyDescent="0.25">
      <c r="A1556" t="s">
        <v>160</v>
      </c>
      <c r="B1556">
        <v>4</v>
      </c>
      <c r="C1556">
        <v>30</v>
      </c>
      <c r="D1556">
        <f>טבלה13[[#This Row],[LengthofCycle]]+1</f>
        <v>31</v>
      </c>
      <c r="E1556">
        <f>IF(טבלה13[[#This Row],[CycleNumber]]&lt;3,"",IF(טבלה13[[#This Row],[CycleNumber]]=3,MIN(D1554:D1556),IF(I1555=3,MIN(D1553:D1555),E1555)))</f>
        <v>29</v>
      </c>
      <c r="F1556">
        <f>IF(טבלה13[[#This Row],[CycleNumber]]&lt;3,"",IF(טבלה13[[#This Row],[CycleNumber]]=3,MAX(D1554:D1556),IF(I1555=3,MAX(D1553:D1555),F1555)))</f>
        <v>30</v>
      </c>
      <c r="G1556">
        <f>IF(OR(טבלה13[[#This Row],[CycleNumber]]&gt;B1557,B1557=""),IF(טבלה13[[#This Row],[מספר סטייה]]=3,MIN(D1554:D1556),טבלה13[[#This Row],[מינ קבוע]]),טבלה13[[#This Row],[מינ קבוע]])</f>
        <v>29</v>
      </c>
      <c r="H1556">
        <f>IF(OR(טבלה13[[#This Row],[CycleNumber]]&gt;B1557,B1557=""),IF(טבלה13[[#This Row],[מספר סטייה]]=3,MAX(D1554:D1556),טבלה13[[#This Row],[מקס קבוע]]),טבלה13[[#This Row],[מקס קבוע]])</f>
        <v>30</v>
      </c>
      <c r="I1556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קבוע]]&lt;&gt;E1555,1,I1555+1),0))</f>
        <v>1</v>
      </c>
      <c r="J1556">
        <f>IF(AND(טבלה13[[#This Row],[CycleNumber]]&lt;B1557,טבלה13[[#This Row],[מקס קבוע]]&lt;&gt;""),IF(OR(טבלה13[[#This Row],[מספר סטייה]]&lt;I1557,AND(טבלה13[[#This Row],[מספר סטייה]]=3,I1557=1)),0,1),"")</f>
        <v>0</v>
      </c>
      <c r="K1556">
        <f>IF(טבלה13[[#This Row],[מקס קבוע]]&lt;&gt;"",טבלה13[[#This Row],[מקסימום]]-טבלה13[[#This Row],[מינימום]],"")</f>
        <v>1</v>
      </c>
      <c r="L1556">
        <f>IF(IFERROR(LOOKUP(טבלה13[[#This Row],[ClientID]],פיבוט!$A$4:$A$121),FALSE)=טבלה13[[#This Row],[ClientID]],1,0)</f>
        <v>1</v>
      </c>
      <c r="M1556" t="str">
        <f>IF(OR(טבלה13[[#This Row],[ClientID]]=A1557),"",1)</f>
        <v/>
      </c>
      <c r="N1556" s="3" t="str">
        <f>IF(טבלה13[[#This Row],[טווח]]&lt;&gt;K1555,טבלה13[[#This Row],[טווח]],"")</f>
        <v/>
      </c>
      <c r="O1556" s="3" t="str">
        <f>IF(טבלה13[[#This Row],[מניית טווחים]]&lt;&gt;"",IF(OR(30&gt;טבלה13[[#This Row],[מקסימום]],30&lt;טבלה13[[#This Row],[מינימום]]),0,1),"")</f>
        <v/>
      </c>
    </row>
    <row r="1557" spans="1:15" x14ac:dyDescent="0.25">
      <c r="A1557" t="s">
        <v>160</v>
      </c>
      <c r="B1557">
        <v>5</v>
      </c>
      <c r="C1557">
        <v>30</v>
      </c>
      <c r="D1557">
        <f>טבלה13[[#This Row],[LengthofCycle]]+1</f>
        <v>31</v>
      </c>
      <c r="E1557">
        <f>IF(טבלה13[[#This Row],[CycleNumber]]&lt;3,"",IF(טבלה13[[#This Row],[CycleNumber]]=3,MIN(D1555:D1557),IF(I1556=3,MIN(D1554:D1556),E1556)))</f>
        <v>29</v>
      </c>
      <c r="F1557">
        <f>IF(טבלה13[[#This Row],[CycleNumber]]&lt;3,"",IF(טבלה13[[#This Row],[CycleNumber]]=3,MAX(D1555:D1557),IF(I1556=3,MAX(D1554:D1556),F1556)))</f>
        <v>30</v>
      </c>
      <c r="G1557">
        <f>IF(OR(טבלה13[[#This Row],[CycleNumber]]&gt;B1558,B1558=""),IF(טבלה13[[#This Row],[מספר סטייה]]=3,MIN(D1555:D1557),טבלה13[[#This Row],[מינ קבוע]]),טבלה13[[#This Row],[מינ קבוע]])</f>
        <v>29</v>
      </c>
      <c r="H1557">
        <f>IF(OR(טבלה13[[#This Row],[CycleNumber]]&gt;B1558,B1558=""),IF(טבלה13[[#This Row],[מספר סטייה]]=3,MAX(D1555:D1557),טבלה13[[#This Row],[מקס קבוע]]),טבלה13[[#This Row],[מקס קבוע]])</f>
        <v>30</v>
      </c>
      <c r="I1557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קבוע]]&lt;&gt;E1556,1,I1556+1),0))</f>
        <v>2</v>
      </c>
      <c r="J1557">
        <f>IF(AND(טבלה13[[#This Row],[CycleNumber]]&lt;B1558,טבלה13[[#This Row],[מקס קבוע]]&lt;&gt;""),IF(OR(טבלה13[[#This Row],[מספר סטייה]]&lt;I1558,AND(טבלה13[[#This Row],[מספר סטייה]]=3,I1558=1)),0,1),"")</f>
        <v>0</v>
      </c>
      <c r="K1557">
        <f>IF(טבלה13[[#This Row],[מקס קבוע]]&lt;&gt;"",טבלה13[[#This Row],[מקסימום]]-טבלה13[[#This Row],[מינימום]],"")</f>
        <v>1</v>
      </c>
      <c r="L1557">
        <f>IF(IFERROR(LOOKUP(טבלה13[[#This Row],[ClientID]],פיבוט!$A$4:$A$121),FALSE)=טבלה13[[#This Row],[ClientID]],1,0)</f>
        <v>1</v>
      </c>
      <c r="M1557" t="str">
        <f>IF(OR(טבלה13[[#This Row],[ClientID]]=A1558),"",1)</f>
        <v/>
      </c>
      <c r="N1557" s="3" t="str">
        <f>IF(טבלה13[[#This Row],[טווח]]&lt;&gt;K1556,טבלה13[[#This Row],[טווח]],"")</f>
        <v/>
      </c>
      <c r="O1557" s="3" t="str">
        <f>IF(טבלה13[[#This Row],[מניית טווחים]]&lt;&gt;"",IF(OR(30&gt;טבלה13[[#This Row],[מקסימום]],30&lt;טבלה13[[#This Row],[מינימום]]),0,1),"")</f>
        <v/>
      </c>
    </row>
    <row r="1558" spans="1:15" x14ac:dyDescent="0.25">
      <c r="A1558" t="s">
        <v>160</v>
      </c>
      <c r="B1558">
        <v>6</v>
      </c>
      <c r="C1558">
        <v>32</v>
      </c>
      <c r="D1558">
        <f>טבלה13[[#This Row],[LengthofCycle]]+1</f>
        <v>33</v>
      </c>
      <c r="E1558">
        <f>IF(טבלה13[[#This Row],[CycleNumber]]&lt;3,"",IF(טבלה13[[#This Row],[CycleNumber]]=3,MIN(D1556:D1558),IF(I1557=3,MIN(D1555:D1557),E1557)))</f>
        <v>29</v>
      </c>
      <c r="F1558">
        <f>IF(טבלה13[[#This Row],[CycleNumber]]&lt;3,"",IF(טבלה13[[#This Row],[CycleNumber]]=3,MAX(D1556:D1558),IF(I1557=3,MAX(D1555:D1557),F1557)))</f>
        <v>30</v>
      </c>
      <c r="G1558">
        <f>IF(OR(טבלה13[[#This Row],[CycleNumber]]&gt;B1559,B1559=""),IF(טבלה13[[#This Row],[מספר סטייה]]=3,MIN(D1556:D1558),טבלה13[[#This Row],[מינ קבוע]]),טבלה13[[#This Row],[מינ קבוע]])</f>
        <v>29</v>
      </c>
      <c r="H1558">
        <f>IF(OR(טבלה13[[#This Row],[CycleNumber]]&gt;B1559,B1559=""),IF(טבלה13[[#This Row],[מספר סטייה]]=3,MAX(D1556:D1558),טבלה13[[#This Row],[מקס קבוע]]),טבלה13[[#This Row],[מקס קבוע]])</f>
        <v>30</v>
      </c>
      <c r="I1558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קבוע]]&lt;&gt;E1557,1,I1557+1),0))</f>
        <v>3</v>
      </c>
      <c r="J1558">
        <f>IF(AND(טבלה13[[#This Row],[CycleNumber]]&lt;B1559,טבלה13[[#This Row],[מקס קבוע]]&lt;&gt;""),IF(OR(טבלה13[[#This Row],[מספר סטייה]]&lt;I1559,AND(טבלה13[[#This Row],[מספר סטייה]]=3,I1559=1)),0,1),"")</f>
        <v>0</v>
      </c>
      <c r="K1558">
        <f>IF(טבלה13[[#This Row],[מקס קבוע]]&lt;&gt;"",טבלה13[[#This Row],[מקסימום]]-טבלה13[[#This Row],[מינימום]],"")</f>
        <v>1</v>
      </c>
      <c r="L1558">
        <f>IF(IFERROR(LOOKUP(טבלה13[[#This Row],[ClientID]],פיבוט!$A$4:$A$121),FALSE)=טבלה13[[#This Row],[ClientID]],1,0)</f>
        <v>1</v>
      </c>
      <c r="M1558" t="str">
        <f>IF(OR(טבלה13[[#This Row],[ClientID]]=A1559),"",1)</f>
        <v/>
      </c>
      <c r="N1558" s="3" t="str">
        <f>IF(טבלה13[[#This Row],[טווח]]&lt;&gt;K1557,טבלה13[[#This Row],[טווח]],"")</f>
        <v/>
      </c>
      <c r="O1558" s="3" t="str">
        <f>IF(טבלה13[[#This Row],[מניית טווחים]]&lt;&gt;"",IF(OR(30&gt;טבלה13[[#This Row],[מקסימום]],30&lt;טבלה13[[#This Row],[מינימום]]),0,1),"")</f>
        <v/>
      </c>
    </row>
    <row r="1559" spans="1:15" x14ac:dyDescent="0.25">
      <c r="A1559" t="s">
        <v>160</v>
      </c>
      <c r="B1559">
        <v>7</v>
      </c>
      <c r="C1559">
        <v>29</v>
      </c>
      <c r="D1559">
        <f>טבלה13[[#This Row],[LengthofCycle]]+1</f>
        <v>30</v>
      </c>
      <c r="E1559">
        <f>IF(טבלה13[[#This Row],[CycleNumber]]&lt;3,"",IF(טבלה13[[#This Row],[CycleNumber]]=3,MIN(D1557:D1559),IF(I1558=3,MIN(D1556:D1558),E1558)))</f>
        <v>31</v>
      </c>
      <c r="F1559">
        <f>IF(טבלה13[[#This Row],[CycleNumber]]&lt;3,"",IF(טבלה13[[#This Row],[CycleNumber]]=3,MAX(D1557:D1559),IF(I1558=3,MAX(D1556:D1558),F1558)))</f>
        <v>33</v>
      </c>
      <c r="G1559">
        <f>IF(OR(טבלה13[[#This Row],[CycleNumber]]&gt;B1560,B1560=""),IF(טבלה13[[#This Row],[מספר סטייה]]=3,MIN(D1557:D1559),טבלה13[[#This Row],[מינ קבוע]]),טבלה13[[#This Row],[מינ קבוע]])</f>
        <v>31</v>
      </c>
      <c r="H1559">
        <f>IF(OR(טבלה13[[#This Row],[CycleNumber]]&gt;B1560,B1560=""),IF(טבלה13[[#This Row],[מספר סטייה]]=3,MAX(D1557:D1559),טבלה13[[#This Row],[מקס קבוע]]),טבלה13[[#This Row],[מקס קבוע]])</f>
        <v>33</v>
      </c>
      <c r="I1559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קבוע]]&lt;&gt;E1558,1,I1558+1),0))</f>
        <v>1</v>
      </c>
      <c r="J1559">
        <f>IF(AND(טבלה13[[#This Row],[CycleNumber]]&lt;B1560,טבלה13[[#This Row],[מקס קבוע]]&lt;&gt;""),IF(OR(טבלה13[[#This Row],[מספר סטייה]]&lt;I1560,AND(טבלה13[[#This Row],[מספר סטייה]]=3,I1560=1)),0,1),"")</f>
        <v>0</v>
      </c>
      <c r="K1559">
        <f>IF(טבלה13[[#This Row],[מקס קבוע]]&lt;&gt;"",טבלה13[[#This Row],[מקסימום]]-טבלה13[[#This Row],[מינימום]],"")</f>
        <v>2</v>
      </c>
      <c r="L1559">
        <f>IF(IFERROR(LOOKUP(טבלה13[[#This Row],[ClientID]],פיבוט!$A$4:$A$121),FALSE)=טבלה13[[#This Row],[ClientID]],1,0)</f>
        <v>1</v>
      </c>
      <c r="M1559" t="str">
        <f>IF(OR(טבלה13[[#This Row],[ClientID]]=A1560),"",1)</f>
        <v/>
      </c>
      <c r="N1559" s="3">
        <f>IF(טבלה13[[#This Row],[טווח]]&lt;&gt;K1558,טבלה13[[#This Row],[טווח]],"")</f>
        <v>2</v>
      </c>
      <c r="O1559" s="3">
        <f>IF(טבלה13[[#This Row],[מניית טווחים]]&lt;&gt;"",IF(OR(30&gt;טבלה13[[#This Row],[מקסימום]],30&lt;טבלה13[[#This Row],[מינימום]]),0,1),"")</f>
        <v>0</v>
      </c>
    </row>
    <row r="1560" spans="1:15" x14ac:dyDescent="0.25">
      <c r="A1560" t="s">
        <v>160</v>
      </c>
      <c r="B1560">
        <v>8</v>
      </c>
      <c r="C1560">
        <v>28</v>
      </c>
      <c r="D1560">
        <f>טבלה13[[#This Row],[LengthofCycle]]+1</f>
        <v>29</v>
      </c>
      <c r="E1560">
        <f>IF(טבלה13[[#This Row],[CycleNumber]]&lt;3,"",IF(טבלה13[[#This Row],[CycleNumber]]=3,MIN(D1558:D1560),IF(I1559=3,MIN(D1557:D1559),E1559)))</f>
        <v>31</v>
      </c>
      <c r="F1560">
        <f>IF(טבלה13[[#This Row],[CycleNumber]]&lt;3,"",IF(טבלה13[[#This Row],[CycleNumber]]=3,MAX(D1558:D1560),IF(I1559=3,MAX(D1557:D1559),F1559)))</f>
        <v>33</v>
      </c>
      <c r="G1560">
        <f>IF(OR(טבלה13[[#This Row],[CycleNumber]]&gt;B1561,B1561=""),IF(טבלה13[[#This Row],[מספר סטייה]]=3,MIN(D1558:D1560),טבלה13[[#This Row],[מינ קבוע]]),טבלה13[[#This Row],[מינ קבוע]])</f>
        <v>31</v>
      </c>
      <c r="H1560">
        <f>IF(OR(טבלה13[[#This Row],[CycleNumber]]&gt;B1561,B1561=""),IF(טבלה13[[#This Row],[מספר סטייה]]=3,MAX(D1558:D1560),טבלה13[[#This Row],[מקס קבוע]]),טבלה13[[#This Row],[מקס קבוע]])</f>
        <v>33</v>
      </c>
      <c r="I1560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קבוע]]&lt;&gt;E1559,1,I1559+1),0))</f>
        <v>2</v>
      </c>
      <c r="J1560">
        <f>IF(AND(טבלה13[[#This Row],[CycleNumber]]&lt;B1561,טבלה13[[#This Row],[מקס קבוע]]&lt;&gt;""),IF(OR(טבלה13[[#This Row],[מספר סטייה]]&lt;I1561,AND(טבלה13[[#This Row],[מספר סטייה]]=3,I1561=1)),0,1),"")</f>
        <v>0</v>
      </c>
      <c r="K1560">
        <f>IF(טבלה13[[#This Row],[מקס קבוע]]&lt;&gt;"",טבלה13[[#This Row],[מקסימום]]-טבלה13[[#This Row],[מינימום]],"")</f>
        <v>2</v>
      </c>
      <c r="L1560">
        <f>IF(IFERROR(LOOKUP(טבלה13[[#This Row],[ClientID]],פיבוט!$A$4:$A$121),FALSE)=טבלה13[[#This Row],[ClientID]],1,0)</f>
        <v>1</v>
      </c>
      <c r="M1560" t="str">
        <f>IF(OR(טבלה13[[#This Row],[ClientID]]=A1561),"",1)</f>
        <v/>
      </c>
      <c r="N1560" s="3" t="str">
        <f>IF(טבלה13[[#This Row],[טווח]]&lt;&gt;K1559,טבלה13[[#This Row],[טווח]],"")</f>
        <v/>
      </c>
      <c r="O1560" s="3" t="str">
        <f>IF(טבלה13[[#This Row],[מניית טווחים]]&lt;&gt;"",IF(OR(30&gt;טבלה13[[#This Row],[מקסימום]],30&lt;טבלה13[[#This Row],[מינימום]]),0,1),"")</f>
        <v/>
      </c>
    </row>
    <row r="1561" spans="1:15" x14ac:dyDescent="0.25">
      <c r="A1561" t="s">
        <v>160</v>
      </c>
      <c r="B1561">
        <v>9</v>
      </c>
      <c r="C1561">
        <v>28</v>
      </c>
      <c r="D1561">
        <f>טבלה13[[#This Row],[LengthofCycle]]+1</f>
        <v>29</v>
      </c>
      <c r="E1561">
        <f>IF(טבלה13[[#This Row],[CycleNumber]]&lt;3,"",IF(טבלה13[[#This Row],[CycleNumber]]=3,MIN(D1559:D1561),IF(I1560=3,MIN(D1558:D1560),E1560)))</f>
        <v>31</v>
      </c>
      <c r="F1561">
        <f>IF(טבלה13[[#This Row],[CycleNumber]]&lt;3,"",IF(טבלה13[[#This Row],[CycleNumber]]=3,MAX(D1559:D1561),IF(I1560=3,MAX(D1558:D1560),F1560)))</f>
        <v>33</v>
      </c>
      <c r="G1561">
        <f>IF(OR(טבלה13[[#This Row],[CycleNumber]]&gt;B1562,B1562=""),IF(טבלה13[[#This Row],[מספר סטייה]]=3,MIN(D1559:D1561),טבלה13[[#This Row],[מינ קבוע]]),טבלה13[[#This Row],[מינ קבוע]])</f>
        <v>31</v>
      </c>
      <c r="H1561">
        <f>IF(OR(טבלה13[[#This Row],[CycleNumber]]&gt;B1562,B1562=""),IF(טבלה13[[#This Row],[מספר סטייה]]=3,MAX(D1559:D1561),טבלה13[[#This Row],[מקס קבוע]]),טבלה13[[#This Row],[מקס קבוע]])</f>
        <v>33</v>
      </c>
      <c r="I1561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קבוע]]&lt;&gt;E1560,1,I1560+1),0))</f>
        <v>3</v>
      </c>
      <c r="J1561">
        <f>IF(AND(טבלה13[[#This Row],[CycleNumber]]&lt;B1562,טבלה13[[#This Row],[מקס קבוע]]&lt;&gt;""),IF(OR(טבלה13[[#This Row],[מספר סטייה]]&lt;I1562,AND(טבלה13[[#This Row],[מספר סטייה]]=3,I1562=1)),0,1),"")</f>
        <v>0</v>
      </c>
      <c r="K1561">
        <f>IF(טבלה13[[#This Row],[מקס קבוע]]&lt;&gt;"",טבלה13[[#This Row],[מקסימום]]-טבלה13[[#This Row],[מינימום]],"")</f>
        <v>2</v>
      </c>
      <c r="L1561">
        <f>IF(IFERROR(LOOKUP(טבלה13[[#This Row],[ClientID]],פיבוט!$A$4:$A$121),FALSE)=טבלה13[[#This Row],[ClientID]],1,0)</f>
        <v>1</v>
      </c>
      <c r="M1561" t="str">
        <f>IF(OR(טבלה13[[#This Row],[ClientID]]=A1562),"",1)</f>
        <v/>
      </c>
      <c r="N1561" s="3" t="str">
        <f>IF(טבלה13[[#This Row],[טווח]]&lt;&gt;K1560,טבלה13[[#This Row],[טווח]],"")</f>
        <v/>
      </c>
      <c r="O1561" s="3" t="str">
        <f>IF(טבלה13[[#This Row],[מניית טווחים]]&lt;&gt;"",IF(OR(30&gt;טבלה13[[#This Row],[מקסימום]],30&lt;טבלה13[[#This Row],[מינימום]]),0,1),"")</f>
        <v/>
      </c>
    </row>
    <row r="1562" spans="1:15" x14ac:dyDescent="0.25">
      <c r="A1562" t="s">
        <v>160</v>
      </c>
      <c r="B1562">
        <v>10</v>
      </c>
      <c r="C1562">
        <v>40</v>
      </c>
      <c r="D1562">
        <f>טבלה13[[#This Row],[LengthofCycle]]+1</f>
        <v>41</v>
      </c>
      <c r="E1562">
        <f>IF(טבלה13[[#This Row],[CycleNumber]]&lt;3,"",IF(טבלה13[[#This Row],[CycleNumber]]=3,MIN(D1560:D1562),IF(I1561=3,MIN(D1559:D1561),E1561)))</f>
        <v>29</v>
      </c>
      <c r="F1562">
        <f>IF(טבלה13[[#This Row],[CycleNumber]]&lt;3,"",IF(טבלה13[[#This Row],[CycleNumber]]=3,MAX(D1560:D1562),IF(I1561=3,MAX(D1559:D1561),F1561)))</f>
        <v>30</v>
      </c>
      <c r="G1562">
        <f>IF(OR(טבלה13[[#This Row],[CycleNumber]]&gt;B1563,B1563=""),IF(טבלה13[[#This Row],[מספר סטייה]]=3,MIN(D1560:D1562),טבלה13[[#This Row],[מינ קבוע]]),טבלה13[[#This Row],[מינ קבוע]])</f>
        <v>29</v>
      </c>
      <c r="H1562">
        <f>IF(OR(טבלה13[[#This Row],[CycleNumber]]&gt;B1563,B1563=""),IF(טבלה13[[#This Row],[מספר סטייה]]=3,MAX(D1560:D1562),טבלה13[[#This Row],[מקס קבוע]]),טבלה13[[#This Row],[מקס קבוע]])</f>
        <v>30</v>
      </c>
      <c r="I1562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קבוע]]&lt;&gt;E1561,1,I1561+1),0))</f>
        <v>1</v>
      </c>
      <c r="J1562">
        <f>IF(AND(טבלה13[[#This Row],[CycleNumber]]&lt;B1563,טבלה13[[#This Row],[מקס קבוע]]&lt;&gt;""),IF(OR(טבלה13[[#This Row],[מספר סטייה]]&lt;I1563,AND(טבלה13[[#This Row],[מספר סטייה]]=3,I1563=1)),0,1),"")</f>
        <v>0</v>
      </c>
      <c r="K1562">
        <f>IF(טבלה13[[#This Row],[מקס קבוע]]&lt;&gt;"",טבלה13[[#This Row],[מקסימום]]-טבלה13[[#This Row],[מינימום]],"")</f>
        <v>1</v>
      </c>
      <c r="L1562">
        <f>IF(IFERROR(LOOKUP(טבלה13[[#This Row],[ClientID]],פיבוט!$A$4:$A$121),FALSE)=טבלה13[[#This Row],[ClientID]],1,0)</f>
        <v>1</v>
      </c>
      <c r="M1562" t="str">
        <f>IF(OR(טבלה13[[#This Row],[ClientID]]=A1563),"",1)</f>
        <v/>
      </c>
      <c r="N1562" s="3">
        <f>IF(טבלה13[[#This Row],[טווח]]&lt;&gt;K1561,טבלה13[[#This Row],[טווח]],"")</f>
        <v>1</v>
      </c>
      <c r="O1562" s="3">
        <f>IF(טבלה13[[#This Row],[מניית טווחים]]&lt;&gt;"",IF(OR(30&gt;טבלה13[[#This Row],[מקסימום]],30&lt;טבלה13[[#This Row],[מינימום]]),0,1),"")</f>
        <v>1</v>
      </c>
    </row>
    <row r="1563" spans="1:15" x14ac:dyDescent="0.25">
      <c r="A1563" t="s">
        <v>160</v>
      </c>
      <c r="B1563">
        <v>11</v>
      </c>
      <c r="C1563">
        <v>24</v>
      </c>
      <c r="D1563">
        <f>טבלה13[[#This Row],[LengthofCycle]]+1</f>
        <v>25</v>
      </c>
      <c r="E1563">
        <f>IF(טבלה13[[#This Row],[CycleNumber]]&lt;3,"",IF(טבלה13[[#This Row],[CycleNumber]]=3,MIN(D1561:D1563),IF(I1562=3,MIN(D1560:D1562),E1562)))</f>
        <v>29</v>
      </c>
      <c r="F1563">
        <f>IF(טבלה13[[#This Row],[CycleNumber]]&lt;3,"",IF(טבלה13[[#This Row],[CycleNumber]]=3,MAX(D1561:D1563),IF(I1562=3,MAX(D1560:D1562),F1562)))</f>
        <v>30</v>
      </c>
      <c r="G1563">
        <f>IF(OR(טבלה13[[#This Row],[CycleNumber]]&gt;B1564,B1564=""),IF(טבלה13[[#This Row],[מספר סטייה]]=3,MIN(D1561:D1563),טבלה13[[#This Row],[מינ קבוע]]),טבלה13[[#This Row],[מינ קבוע]])</f>
        <v>29</v>
      </c>
      <c r="H1563">
        <f>IF(OR(טבלה13[[#This Row],[CycleNumber]]&gt;B1564,B1564=""),IF(טבלה13[[#This Row],[מספר סטייה]]=3,MAX(D1561:D1563),טבלה13[[#This Row],[מקס קבוע]]),טבלה13[[#This Row],[מקס קבוע]])</f>
        <v>30</v>
      </c>
      <c r="I1563">
        <f>IF(טבלה13[[#This Row],[מקס קבוע]]="","",IF(OR(טבלה13[[#This Row],[עד ועד]]&gt;טבלה13[[#This Row],[מקס קבוע]],טבלה13[[#This Row],[עד ועד]]&lt;טבלה13[[#This Row],[מינ קבוע]]),IF(טבלה13[[#This Row],[מינ קבוע]]&lt;&gt;E1562,1,I1562+1),0))</f>
        <v>2</v>
      </c>
      <c r="J1563" t="str">
        <f>IF(AND(טבלה13[[#This Row],[CycleNumber]]&lt;B1564,טבלה13[[#This Row],[מקס קבוע]]&lt;&gt;""),IF(OR(טבלה13[[#This Row],[מספר סטייה]]&lt;G1564,AND(טבלה13[[#This Row],[מספר סטייה]]=3,G1564=1)),0,1),"")</f>
        <v/>
      </c>
      <c r="K1563">
        <f>IF(טבלה13[[#This Row],[מקס קבוע]]&lt;&gt;"",טבלה13[[#This Row],[מקסימום]]-טבלה13[[#This Row],[מינימום]],"")</f>
        <v>1</v>
      </c>
      <c r="L1563">
        <f>IF(IFERROR(LOOKUP(טבלה13[[#This Row],[ClientID]],פיבוט!$A$4:$A$121),FALSE)=טבלה13[[#This Row],[ClientID]],1,0)</f>
        <v>1</v>
      </c>
      <c r="M1563">
        <f>IF(OR(טבלה13[[#This Row],[ClientID]]=A1564),"",1)</f>
        <v>1</v>
      </c>
      <c r="N1563" s="3" t="str">
        <f>IF(טבלה13[[#This Row],[טווח]]&lt;&gt;K1562,טבלה13[[#This Row],[טווח]],"")</f>
        <v/>
      </c>
      <c r="O1563" s="3" t="str">
        <f>IF(טבלה13[[#This Row],[מניית טווחים]]&lt;&gt;"",IF(OR(30&gt;טבלה13[[#This Row],[מקסימום]],30&lt;טבלה13[[#This Row],[מינימום]]),0,1),"")</f>
        <v/>
      </c>
    </row>
    <row r="1565" spans="1:15" x14ac:dyDescent="0.25">
      <c r="A1565" t="s">
        <v>161</v>
      </c>
      <c r="B1565" t="s">
        <v>161</v>
      </c>
      <c r="C1565" t="s">
        <v>161</v>
      </c>
    </row>
    <row r="1566" spans="1:15" x14ac:dyDescent="0.25">
      <c r="A1566" t="s">
        <v>161</v>
      </c>
      <c r="B1566" t="s">
        <v>161</v>
      </c>
    </row>
    <row r="1567" spans="1:15" x14ac:dyDescent="0.25">
      <c r="A1567" t="s">
        <v>161</v>
      </c>
      <c r="B1567" t="s">
        <v>161</v>
      </c>
      <c r="C1567" t="s">
        <v>161</v>
      </c>
    </row>
    <row r="1568" spans="1:15" x14ac:dyDescent="0.25">
      <c r="A1568" t="s">
        <v>161</v>
      </c>
      <c r="B1568" t="s">
        <v>161</v>
      </c>
      <c r="C1568" t="s">
        <v>161</v>
      </c>
    </row>
    <row r="1569" spans="1:3" x14ac:dyDescent="0.25">
      <c r="A1569" t="s">
        <v>161</v>
      </c>
      <c r="B1569" t="s">
        <v>161</v>
      </c>
      <c r="C1569" t="s">
        <v>161</v>
      </c>
    </row>
    <row r="1570" spans="1:3" x14ac:dyDescent="0.25">
      <c r="A1570" t="s">
        <v>161</v>
      </c>
      <c r="B1570" t="s">
        <v>161</v>
      </c>
      <c r="C1570" t="s">
        <v>161</v>
      </c>
    </row>
    <row r="1571" spans="1:3" x14ac:dyDescent="0.25">
      <c r="A1571" t="s">
        <v>161</v>
      </c>
      <c r="B1571" t="s">
        <v>161</v>
      </c>
      <c r="C1571" t="s">
        <v>161</v>
      </c>
    </row>
    <row r="1572" spans="1:3" x14ac:dyDescent="0.25">
      <c r="A1572" t="s">
        <v>161</v>
      </c>
      <c r="B1572" t="s">
        <v>161</v>
      </c>
      <c r="C1572" t="s">
        <v>161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8FB87-E745-428F-BAB1-5B952AB61B34}">
  <dimension ref="A5:L22"/>
  <sheetViews>
    <sheetView rightToLeft="1" workbookViewId="0">
      <selection activeCell="J12" sqref="J12"/>
    </sheetView>
  </sheetViews>
  <sheetFormatPr defaultRowHeight="13.8" x14ac:dyDescent="0.25"/>
  <sheetData>
    <row r="5" spans="1:12" x14ac:dyDescent="0.25">
      <c r="A5" t="s">
        <v>173</v>
      </c>
      <c r="B5" t="s">
        <v>174</v>
      </c>
      <c r="C5" t="s">
        <v>177</v>
      </c>
    </row>
    <row r="6" spans="1:12" x14ac:dyDescent="0.25">
      <c r="A6">
        <v>0</v>
      </c>
      <c r="B6">
        <f>COUNTIF(טבלה13[מניית טווחים],טבלה3[[#This Row],[טווח]])</f>
        <v>5</v>
      </c>
      <c r="C6" s="4">
        <f>טבלה3[[#This Row],[שכיחות]]/$B$22</f>
        <v>3.0674846625766871E-2</v>
      </c>
      <c r="J6" t="s">
        <v>181</v>
      </c>
      <c r="K6" t="s">
        <v>174</v>
      </c>
      <c r="L6" t="s">
        <v>182</v>
      </c>
    </row>
    <row r="7" spans="1:12" x14ac:dyDescent="0.25">
      <c r="A7">
        <v>1</v>
      </c>
      <c r="B7">
        <f>COUNTIF(טבלה13[מניית טווחים],טבלה3[[#This Row],[טווח]])</f>
        <v>21</v>
      </c>
      <c r="C7" s="4">
        <f>טבלה3[[#This Row],[שכיחות]]/$B$22</f>
        <v>0.12883435582822086</v>
      </c>
      <c r="J7">
        <v>0</v>
      </c>
      <c r="K7">
        <f>COUNTIF('ניתוח נתונים+סינון'!O:O,0)</f>
        <v>79</v>
      </c>
      <c r="L7" s="4">
        <f>K7/$K$9</f>
        <v>0.48170731707317072</v>
      </c>
    </row>
    <row r="8" spans="1:12" x14ac:dyDescent="0.25">
      <c r="A8">
        <v>2</v>
      </c>
      <c r="B8">
        <f>COUNTIF(טבלה13[מניית טווחים],טבלה3[[#This Row],[טווח]])</f>
        <v>29</v>
      </c>
      <c r="C8" s="4">
        <f>טבלה3[[#This Row],[שכיחות]]/$B$22</f>
        <v>0.17791411042944785</v>
      </c>
      <c r="J8">
        <v>1</v>
      </c>
      <c r="K8">
        <f>COUNTIF('ניתוח נתונים+סינון'!O:O,1)</f>
        <v>85</v>
      </c>
      <c r="L8" s="4">
        <f>K8/$K$9</f>
        <v>0.51829268292682928</v>
      </c>
    </row>
    <row r="9" spans="1:12" x14ac:dyDescent="0.25">
      <c r="A9">
        <v>3</v>
      </c>
      <c r="B9">
        <f>COUNTIF(טבלה13[מניית טווחים],טבלה3[[#This Row],[טווח]])</f>
        <v>26</v>
      </c>
      <c r="C9" s="4">
        <f>טבלה3[[#This Row],[שכיחות]]/$B$22</f>
        <v>0.15950920245398773</v>
      </c>
      <c r="J9" t="s">
        <v>175</v>
      </c>
      <c r="K9">
        <f>SUM(K7:K8)</f>
        <v>164</v>
      </c>
    </row>
    <row r="10" spans="1:12" x14ac:dyDescent="0.25">
      <c r="A10">
        <v>4</v>
      </c>
      <c r="B10">
        <f>COUNTIF(טבלה13[מניית טווחים],טבלה3[[#This Row],[טווח]])</f>
        <v>24</v>
      </c>
      <c r="C10" s="4">
        <f>טבלה3[[#This Row],[שכיחות]]/$B$22</f>
        <v>0.14723926380368099</v>
      </c>
    </row>
    <row r="11" spans="1:12" x14ac:dyDescent="0.25">
      <c r="A11">
        <v>5</v>
      </c>
      <c r="B11">
        <f>COUNTIF(טבלה13[מניית טווחים],טבלה3[[#This Row],[טווח]])</f>
        <v>15</v>
      </c>
      <c r="C11" s="4">
        <f>טבלה3[[#This Row],[שכיחות]]/$B$22</f>
        <v>9.202453987730061E-2</v>
      </c>
    </row>
    <row r="12" spans="1:12" x14ac:dyDescent="0.25">
      <c r="A12">
        <v>6</v>
      </c>
      <c r="B12">
        <f>COUNTIF(טבלה13[מניית טווחים],טבלה3[[#This Row],[טווח]])</f>
        <v>9</v>
      </c>
      <c r="C12" s="4">
        <f>טבלה3[[#This Row],[שכיחות]]/$B$22</f>
        <v>5.5214723926380369E-2</v>
      </c>
    </row>
    <row r="13" spans="1:12" x14ac:dyDescent="0.25">
      <c r="A13">
        <v>7</v>
      </c>
      <c r="B13">
        <f>COUNTIF(טבלה13[מניית טווחים],טבלה3[[#This Row],[טווח]])</f>
        <v>10</v>
      </c>
      <c r="C13" s="4">
        <f>טבלה3[[#This Row],[שכיחות]]/$B$22</f>
        <v>6.1349693251533742E-2</v>
      </c>
    </row>
    <row r="14" spans="1:12" x14ac:dyDescent="0.25">
      <c r="A14">
        <v>8</v>
      </c>
      <c r="B14">
        <f>COUNTIF(טבלה13[מניית טווחים],טבלה3[[#This Row],[טווח]])</f>
        <v>7</v>
      </c>
      <c r="C14" s="4">
        <f>טבלה3[[#This Row],[שכיחות]]/$B$22</f>
        <v>4.2944785276073622E-2</v>
      </c>
    </row>
    <row r="15" spans="1:12" x14ac:dyDescent="0.25">
      <c r="A15">
        <v>9</v>
      </c>
      <c r="B15">
        <f>COUNTIF(טבלה13[מניית טווחים],טבלה3[[#This Row],[טווח]])</f>
        <v>4</v>
      </c>
      <c r="C15" s="4">
        <f>טבלה3[[#This Row],[שכיחות]]/$B$22</f>
        <v>2.4539877300613498E-2</v>
      </c>
    </row>
    <row r="16" spans="1:12" x14ac:dyDescent="0.25">
      <c r="A16">
        <v>10</v>
      </c>
      <c r="B16">
        <f>COUNTIF(טבלה13[מניית טווחים],טבלה3[[#This Row],[טווח]])</f>
        <v>2</v>
      </c>
      <c r="C16" s="4">
        <f>טבלה3[[#This Row],[שכיחות]]/$B$22</f>
        <v>1.2269938650306749E-2</v>
      </c>
    </row>
    <row r="17" spans="1:3" x14ac:dyDescent="0.25">
      <c r="A17">
        <v>11</v>
      </c>
      <c r="B17">
        <f>COUNTIF(טבלה13[מניית טווחים],טבלה3[[#This Row],[טווח]])</f>
        <v>6</v>
      </c>
      <c r="C17" s="4">
        <f>טבלה3[[#This Row],[שכיחות]]/$B$22</f>
        <v>3.6809815950920248E-2</v>
      </c>
    </row>
    <row r="18" spans="1:3" x14ac:dyDescent="0.25">
      <c r="A18">
        <v>13</v>
      </c>
      <c r="B18">
        <f>COUNTIF(טבלה13[מניית טווחים],טבלה3[[#This Row],[טווח]])</f>
        <v>2</v>
      </c>
      <c r="C18" s="4">
        <f>טבלה3[[#This Row],[שכיחות]]/$B$22</f>
        <v>1.2269938650306749E-2</v>
      </c>
    </row>
    <row r="19" spans="1:3" x14ac:dyDescent="0.25">
      <c r="A19">
        <v>15</v>
      </c>
      <c r="B19">
        <f>COUNTIF(טבלה13[מניית טווחים],טבלה3[[#This Row],[טווח]])</f>
        <v>1</v>
      </c>
      <c r="C19" s="4">
        <f>טבלה3[[#This Row],[שכיחות]]/$B$22</f>
        <v>6.1349693251533744E-3</v>
      </c>
    </row>
    <row r="20" spans="1:3" x14ac:dyDescent="0.25">
      <c r="A20">
        <v>16</v>
      </c>
      <c r="B20">
        <f>COUNTIF(טבלה13[מניית טווחים],טבלה3[[#This Row],[טווח]])</f>
        <v>1</v>
      </c>
      <c r="C20" s="4">
        <f>טבלה3[[#This Row],[שכיחות]]/$B$22</f>
        <v>6.1349693251533744E-3</v>
      </c>
    </row>
    <row r="21" spans="1:3" x14ac:dyDescent="0.25">
      <c r="A21">
        <v>25</v>
      </c>
      <c r="B21">
        <f>COUNTIF(טבלה13[מניית טווחים],טבלה3[[#This Row],[טווח]])</f>
        <v>1</v>
      </c>
      <c r="C21" s="4">
        <f>טבלה3[[#This Row],[שכיחות]]/$B$22</f>
        <v>6.1349693251533744E-3</v>
      </c>
    </row>
    <row r="22" spans="1:3" x14ac:dyDescent="0.25">
      <c r="A22" t="s">
        <v>175</v>
      </c>
      <c r="B22">
        <f>SUBTOTAL(109,B6:B21)</f>
        <v>163</v>
      </c>
      <c r="C22">
        <f>טבלה3[[#This Row],[שכיחות]]/$B$22</f>
        <v>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BFEAC-F51D-4A10-B2A8-E10A79D05424}">
  <dimension ref="A1:B122"/>
  <sheetViews>
    <sheetView rightToLeft="1" topLeftCell="A2" workbookViewId="0">
      <selection activeCell="E50" sqref="E50"/>
    </sheetView>
  </sheetViews>
  <sheetFormatPr defaultRowHeight="13.8" x14ac:dyDescent="0.25"/>
  <cols>
    <col min="1" max="1" width="11.69921875" bestFit="1" customWidth="1"/>
    <col min="2" max="2" width="14.3984375" bestFit="1" customWidth="1"/>
  </cols>
  <sheetData>
    <row r="1" spans="1:2" x14ac:dyDescent="0.25">
      <c r="A1" s="1" t="s">
        <v>1</v>
      </c>
      <c r="B1" s="2" t="s">
        <v>165</v>
      </c>
    </row>
    <row r="3" spans="1:2" x14ac:dyDescent="0.25">
      <c r="A3" s="1" t="s">
        <v>163</v>
      </c>
    </row>
    <row r="4" spans="1:2" x14ac:dyDescent="0.25">
      <c r="A4" s="2" t="s">
        <v>8</v>
      </c>
    </row>
    <row r="5" spans="1:2" x14ac:dyDescent="0.25">
      <c r="A5" s="2" t="s">
        <v>7</v>
      </c>
    </row>
    <row r="6" spans="1:2" x14ac:dyDescent="0.25">
      <c r="A6" s="2" t="s">
        <v>9</v>
      </c>
    </row>
    <row r="7" spans="1:2" x14ac:dyDescent="0.25">
      <c r="A7" s="2" t="s">
        <v>10</v>
      </c>
    </row>
    <row r="8" spans="1:2" x14ac:dyDescent="0.25">
      <c r="A8" s="2" t="s">
        <v>11</v>
      </c>
    </row>
    <row r="9" spans="1:2" x14ac:dyDescent="0.25">
      <c r="A9" s="2" t="s">
        <v>12</v>
      </c>
    </row>
    <row r="10" spans="1:2" x14ac:dyDescent="0.25">
      <c r="A10" s="2" t="s">
        <v>14</v>
      </c>
    </row>
    <row r="11" spans="1:2" x14ac:dyDescent="0.25">
      <c r="A11" s="2" t="s">
        <v>15</v>
      </c>
    </row>
    <row r="12" spans="1:2" x14ac:dyDescent="0.25">
      <c r="A12" s="2" t="s">
        <v>16</v>
      </c>
    </row>
    <row r="13" spans="1:2" x14ac:dyDescent="0.25">
      <c r="A13" s="2" t="s">
        <v>17</v>
      </c>
    </row>
    <row r="14" spans="1:2" x14ac:dyDescent="0.25">
      <c r="A14" s="2" t="s">
        <v>18</v>
      </c>
    </row>
    <row r="15" spans="1:2" x14ac:dyDescent="0.25">
      <c r="A15" s="2" t="s">
        <v>19</v>
      </c>
    </row>
    <row r="16" spans="1:2" x14ac:dyDescent="0.25">
      <c r="A16" s="2" t="s">
        <v>20</v>
      </c>
    </row>
    <row r="17" spans="1:1" x14ac:dyDescent="0.25">
      <c r="A17" s="2" t="s">
        <v>24</v>
      </c>
    </row>
    <row r="18" spans="1:1" x14ac:dyDescent="0.25">
      <c r="A18" s="2" t="s">
        <v>25</v>
      </c>
    </row>
    <row r="19" spans="1:1" x14ac:dyDescent="0.25">
      <c r="A19" s="2" t="s">
        <v>26</v>
      </c>
    </row>
    <row r="20" spans="1:1" x14ac:dyDescent="0.25">
      <c r="A20" s="2" t="s">
        <v>27</v>
      </c>
    </row>
    <row r="21" spans="1:1" x14ac:dyDescent="0.25">
      <c r="A21" s="2" t="s">
        <v>28</v>
      </c>
    </row>
    <row r="22" spans="1:1" x14ac:dyDescent="0.25">
      <c r="A22" s="2" t="s">
        <v>30</v>
      </c>
    </row>
    <row r="23" spans="1:1" x14ac:dyDescent="0.25">
      <c r="A23" s="2" t="s">
        <v>31</v>
      </c>
    </row>
    <row r="24" spans="1:1" x14ac:dyDescent="0.25">
      <c r="A24" s="2" t="s">
        <v>32</v>
      </c>
    </row>
    <row r="25" spans="1:1" x14ac:dyDescent="0.25">
      <c r="A25" s="2" t="s">
        <v>34</v>
      </c>
    </row>
    <row r="26" spans="1:1" x14ac:dyDescent="0.25">
      <c r="A26" s="2" t="s">
        <v>35</v>
      </c>
    </row>
    <row r="27" spans="1:1" x14ac:dyDescent="0.25">
      <c r="A27" s="2" t="s">
        <v>37</v>
      </c>
    </row>
    <row r="28" spans="1:1" x14ac:dyDescent="0.25">
      <c r="A28" s="2" t="s">
        <v>38</v>
      </c>
    </row>
    <row r="29" spans="1:1" x14ac:dyDescent="0.25">
      <c r="A29" s="2" t="s">
        <v>39</v>
      </c>
    </row>
    <row r="30" spans="1:1" x14ac:dyDescent="0.25">
      <c r="A30" s="2" t="s">
        <v>40</v>
      </c>
    </row>
    <row r="31" spans="1:1" x14ac:dyDescent="0.25">
      <c r="A31" s="2" t="s">
        <v>42</v>
      </c>
    </row>
    <row r="32" spans="1:1" x14ac:dyDescent="0.25">
      <c r="A32" s="2" t="s">
        <v>43</v>
      </c>
    </row>
    <row r="33" spans="1:1" x14ac:dyDescent="0.25">
      <c r="A33" s="2" t="s">
        <v>44</v>
      </c>
    </row>
    <row r="34" spans="1:1" x14ac:dyDescent="0.25">
      <c r="A34" s="2" t="s">
        <v>45</v>
      </c>
    </row>
    <row r="35" spans="1:1" x14ac:dyDescent="0.25">
      <c r="A35" s="2" t="s">
        <v>46</v>
      </c>
    </row>
    <row r="36" spans="1:1" x14ac:dyDescent="0.25">
      <c r="A36" s="2" t="s">
        <v>47</v>
      </c>
    </row>
    <row r="37" spans="1:1" x14ac:dyDescent="0.25">
      <c r="A37" s="2" t="s">
        <v>48</v>
      </c>
    </row>
    <row r="38" spans="1:1" x14ac:dyDescent="0.25">
      <c r="A38" s="2" t="s">
        <v>5</v>
      </c>
    </row>
    <row r="39" spans="1:1" x14ac:dyDescent="0.25">
      <c r="A39" s="2" t="s">
        <v>50</v>
      </c>
    </row>
    <row r="40" spans="1:1" x14ac:dyDescent="0.25">
      <c r="A40" s="2" t="s">
        <v>51</v>
      </c>
    </row>
    <row r="41" spans="1:1" x14ac:dyDescent="0.25">
      <c r="A41" s="2" t="s">
        <v>2</v>
      </c>
    </row>
    <row r="42" spans="1:1" x14ac:dyDescent="0.25">
      <c r="A42" s="2" t="s">
        <v>52</v>
      </c>
    </row>
    <row r="43" spans="1:1" x14ac:dyDescent="0.25">
      <c r="A43" s="2" t="s">
        <v>53</v>
      </c>
    </row>
    <row r="44" spans="1:1" x14ac:dyDescent="0.25">
      <c r="A44" s="2" t="s">
        <v>54</v>
      </c>
    </row>
    <row r="45" spans="1:1" x14ac:dyDescent="0.25">
      <c r="A45" s="2" t="s">
        <v>55</v>
      </c>
    </row>
    <row r="46" spans="1:1" x14ac:dyDescent="0.25">
      <c r="A46" s="2" t="s">
        <v>56</v>
      </c>
    </row>
    <row r="47" spans="1:1" x14ac:dyDescent="0.25">
      <c r="A47" s="2" t="s">
        <v>57</v>
      </c>
    </row>
    <row r="48" spans="1:1" x14ac:dyDescent="0.25">
      <c r="A48" s="2" t="s">
        <v>58</v>
      </c>
    </row>
    <row r="49" spans="1:1" x14ac:dyDescent="0.25">
      <c r="A49" s="2" t="s">
        <v>59</v>
      </c>
    </row>
    <row r="50" spans="1:1" x14ac:dyDescent="0.25">
      <c r="A50" s="2" t="s">
        <v>61</v>
      </c>
    </row>
    <row r="51" spans="1:1" x14ac:dyDescent="0.25">
      <c r="A51" s="2" t="s">
        <v>62</v>
      </c>
    </row>
    <row r="52" spans="1:1" x14ac:dyDescent="0.25">
      <c r="A52" s="2" t="s">
        <v>63</v>
      </c>
    </row>
    <row r="53" spans="1:1" x14ac:dyDescent="0.25">
      <c r="A53" s="2" t="s">
        <v>64</v>
      </c>
    </row>
    <row r="54" spans="1:1" x14ac:dyDescent="0.25">
      <c r="A54" s="2" t="s">
        <v>65</v>
      </c>
    </row>
    <row r="55" spans="1:1" x14ac:dyDescent="0.25">
      <c r="A55" s="2" t="s">
        <v>66</v>
      </c>
    </row>
    <row r="56" spans="1:1" x14ac:dyDescent="0.25">
      <c r="A56" s="2" t="s">
        <v>67</v>
      </c>
    </row>
    <row r="57" spans="1:1" x14ac:dyDescent="0.25">
      <c r="A57" s="2" t="s">
        <v>68</v>
      </c>
    </row>
    <row r="58" spans="1:1" x14ac:dyDescent="0.25">
      <c r="A58" s="2" t="s">
        <v>69</v>
      </c>
    </row>
    <row r="59" spans="1:1" x14ac:dyDescent="0.25">
      <c r="A59" s="2" t="s">
        <v>70</v>
      </c>
    </row>
    <row r="60" spans="1:1" x14ac:dyDescent="0.25">
      <c r="A60" s="2" t="s">
        <v>71</v>
      </c>
    </row>
    <row r="61" spans="1:1" x14ac:dyDescent="0.25">
      <c r="A61" s="2" t="s">
        <v>72</v>
      </c>
    </row>
    <row r="62" spans="1:1" x14ac:dyDescent="0.25">
      <c r="A62" s="2" t="s">
        <v>73</v>
      </c>
    </row>
    <row r="63" spans="1:1" x14ac:dyDescent="0.25">
      <c r="A63" s="2" t="s">
        <v>74</v>
      </c>
    </row>
    <row r="64" spans="1:1" x14ac:dyDescent="0.25">
      <c r="A64" s="2" t="s">
        <v>75</v>
      </c>
    </row>
    <row r="65" spans="1:1" x14ac:dyDescent="0.25">
      <c r="A65" s="2" t="s">
        <v>76</v>
      </c>
    </row>
    <row r="66" spans="1:1" x14ac:dyDescent="0.25">
      <c r="A66" s="2" t="s">
        <v>77</v>
      </c>
    </row>
    <row r="67" spans="1:1" x14ac:dyDescent="0.25">
      <c r="A67" s="2" t="s">
        <v>78</v>
      </c>
    </row>
    <row r="68" spans="1:1" x14ac:dyDescent="0.25">
      <c r="A68" s="2" t="s">
        <v>79</v>
      </c>
    </row>
    <row r="69" spans="1:1" x14ac:dyDescent="0.25">
      <c r="A69" s="2" t="s">
        <v>80</v>
      </c>
    </row>
    <row r="70" spans="1:1" x14ac:dyDescent="0.25">
      <c r="A70" s="2" t="s">
        <v>81</v>
      </c>
    </row>
    <row r="71" spans="1:1" x14ac:dyDescent="0.25">
      <c r="A71" s="2" t="s">
        <v>83</v>
      </c>
    </row>
    <row r="72" spans="1:1" x14ac:dyDescent="0.25">
      <c r="A72" s="2" t="s">
        <v>85</v>
      </c>
    </row>
    <row r="73" spans="1:1" x14ac:dyDescent="0.25">
      <c r="A73" s="2" t="s">
        <v>86</v>
      </c>
    </row>
    <row r="74" spans="1:1" x14ac:dyDescent="0.25">
      <c r="A74" s="2" t="s">
        <v>87</v>
      </c>
    </row>
    <row r="75" spans="1:1" x14ac:dyDescent="0.25">
      <c r="A75" s="2" t="s">
        <v>88</v>
      </c>
    </row>
    <row r="76" spans="1:1" x14ac:dyDescent="0.25">
      <c r="A76" s="2" t="s">
        <v>94</v>
      </c>
    </row>
    <row r="77" spans="1:1" x14ac:dyDescent="0.25">
      <c r="A77" s="2" t="s">
        <v>95</v>
      </c>
    </row>
    <row r="78" spans="1:1" x14ac:dyDescent="0.25">
      <c r="A78" s="2" t="s">
        <v>97</v>
      </c>
    </row>
    <row r="79" spans="1:1" x14ac:dyDescent="0.25">
      <c r="A79" s="2" t="s">
        <v>98</v>
      </c>
    </row>
    <row r="80" spans="1:1" x14ac:dyDescent="0.25">
      <c r="A80" s="2" t="s">
        <v>100</v>
      </c>
    </row>
    <row r="81" spans="1:1" x14ac:dyDescent="0.25">
      <c r="A81" s="2" t="s">
        <v>104</v>
      </c>
    </row>
    <row r="82" spans="1:1" x14ac:dyDescent="0.25">
      <c r="A82" s="2" t="s">
        <v>105</v>
      </c>
    </row>
    <row r="83" spans="1:1" x14ac:dyDescent="0.25">
      <c r="A83" s="2" t="s">
        <v>107</v>
      </c>
    </row>
    <row r="84" spans="1:1" x14ac:dyDescent="0.25">
      <c r="A84" s="2" t="s">
        <v>108</v>
      </c>
    </row>
    <row r="85" spans="1:1" x14ac:dyDescent="0.25">
      <c r="A85" s="2" t="s">
        <v>109</v>
      </c>
    </row>
    <row r="86" spans="1:1" x14ac:dyDescent="0.25">
      <c r="A86" s="2" t="s">
        <v>110</v>
      </c>
    </row>
    <row r="87" spans="1:1" x14ac:dyDescent="0.25">
      <c r="A87" s="2" t="s">
        <v>115</v>
      </c>
    </row>
    <row r="88" spans="1:1" x14ac:dyDescent="0.25">
      <c r="A88" s="2" t="s">
        <v>119</v>
      </c>
    </row>
    <row r="89" spans="1:1" x14ac:dyDescent="0.25">
      <c r="A89" s="2" t="s">
        <v>120</v>
      </c>
    </row>
    <row r="90" spans="1:1" x14ac:dyDescent="0.25">
      <c r="A90" s="2" t="s">
        <v>121</v>
      </c>
    </row>
    <row r="91" spans="1:1" x14ac:dyDescent="0.25">
      <c r="A91" s="2" t="s">
        <v>122</v>
      </c>
    </row>
    <row r="92" spans="1:1" x14ac:dyDescent="0.25">
      <c r="A92" s="2" t="s">
        <v>123</v>
      </c>
    </row>
    <row r="93" spans="1:1" x14ac:dyDescent="0.25">
      <c r="A93" s="2" t="s">
        <v>124</v>
      </c>
    </row>
    <row r="94" spans="1:1" x14ac:dyDescent="0.25">
      <c r="A94" s="2" t="s">
        <v>125</v>
      </c>
    </row>
    <row r="95" spans="1:1" x14ac:dyDescent="0.25">
      <c r="A95" s="2" t="s">
        <v>126</v>
      </c>
    </row>
    <row r="96" spans="1:1" x14ac:dyDescent="0.25">
      <c r="A96" s="2" t="s">
        <v>127</v>
      </c>
    </row>
    <row r="97" spans="1:1" x14ac:dyDescent="0.25">
      <c r="A97" s="2" t="s">
        <v>129</v>
      </c>
    </row>
    <row r="98" spans="1:1" x14ac:dyDescent="0.25">
      <c r="A98" s="2" t="s">
        <v>130</v>
      </c>
    </row>
    <row r="99" spans="1:1" x14ac:dyDescent="0.25">
      <c r="A99" s="2" t="s">
        <v>131</v>
      </c>
    </row>
    <row r="100" spans="1:1" x14ac:dyDescent="0.25">
      <c r="A100" s="2" t="s">
        <v>133</v>
      </c>
    </row>
    <row r="101" spans="1:1" x14ac:dyDescent="0.25">
      <c r="A101" s="2" t="s">
        <v>137</v>
      </c>
    </row>
    <row r="102" spans="1:1" x14ac:dyDescent="0.25">
      <c r="A102" s="2" t="s">
        <v>138</v>
      </c>
    </row>
    <row r="103" spans="1:1" x14ac:dyDescent="0.25">
      <c r="A103" s="2" t="s">
        <v>139</v>
      </c>
    </row>
    <row r="104" spans="1:1" x14ac:dyDescent="0.25">
      <c r="A104" s="2" t="s">
        <v>141</v>
      </c>
    </row>
    <row r="105" spans="1:1" x14ac:dyDescent="0.25">
      <c r="A105" s="2" t="s">
        <v>142</v>
      </c>
    </row>
    <row r="106" spans="1:1" x14ac:dyDescent="0.25">
      <c r="A106" s="2" t="s">
        <v>143</v>
      </c>
    </row>
    <row r="107" spans="1:1" x14ac:dyDescent="0.25">
      <c r="A107" s="2" t="s">
        <v>144</v>
      </c>
    </row>
    <row r="108" spans="1:1" x14ac:dyDescent="0.25">
      <c r="A108" s="2" t="s">
        <v>146</v>
      </c>
    </row>
    <row r="109" spans="1:1" x14ac:dyDescent="0.25">
      <c r="A109" s="2" t="s">
        <v>147</v>
      </c>
    </row>
    <row r="110" spans="1:1" x14ac:dyDescent="0.25">
      <c r="A110" s="2" t="s">
        <v>148</v>
      </c>
    </row>
    <row r="111" spans="1:1" x14ac:dyDescent="0.25">
      <c r="A111" s="2" t="s">
        <v>149</v>
      </c>
    </row>
    <row r="112" spans="1:1" x14ac:dyDescent="0.25">
      <c r="A112" s="2" t="s">
        <v>150</v>
      </c>
    </row>
    <row r="113" spans="1:1" x14ac:dyDescent="0.25">
      <c r="A113" s="2" t="s">
        <v>151</v>
      </c>
    </row>
    <row r="114" spans="1:1" x14ac:dyDescent="0.25">
      <c r="A114" s="2" t="s">
        <v>152</v>
      </c>
    </row>
    <row r="115" spans="1:1" x14ac:dyDescent="0.25">
      <c r="A115" s="2" t="s">
        <v>153</v>
      </c>
    </row>
    <row r="116" spans="1:1" x14ac:dyDescent="0.25">
      <c r="A116" s="2" t="s">
        <v>154</v>
      </c>
    </row>
    <row r="117" spans="1:1" x14ac:dyDescent="0.25">
      <c r="A117" s="2" t="s">
        <v>156</v>
      </c>
    </row>
    <row r="118" spans="1:1" x14ac:dyDescent="0.25">
      <c r="A118" s="2" t="s">
        <v>157</v>
      </c>
    </row>
    <row r="119" spans="1:1" x14ac:dyDescent="0.25">
      <c r="A119" s="2" t="s">
        <v>158</v>
      </c>
    </row>
    <row r="120" spans="1:1" x14ac:dyDescent="0.25">
      <c r="A120" s="2" t="s">
        <v>159</v>
      </c>
    </row>
    <row r="121" spans="1:1" x14ac:dyDescent="0.25">
      <c r="A121" s="2" t="s">
        <v>160</v>
      </c>
    </row>
    <row r="122" spans="1:1" x14ac:dyDescent="0.25">
      <c r="A122" s="2" t="s">
        <v>164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B92CA-1B73-486A-86D6-7F59202A6C16}">
  <dimension ref="A1:D1675"/>
  <sheetViews>
    <sheetView rightToLeft="1" workbookViewId="0">
      <selection activeCell="E50" sqref="E50"/>
    </sheetView>
  </sheetViews>
  <sheetFormatPr defaultRowHeight="13.8" x14ac:dyDescent="0.25"/>
  <cols>
    <col min="1" max="1" width="9.5" customWidth="1"/>
    <col min="2" max="2" width="14.59765625" customWidth="1"/>
    <col min="3" max="3" width="15.3984375" customWidth="1"/>
  </cols>
  <sheetData>
    <row r="1" spans="1:4" x14ac:dyDescent="0.25">
      <c r="A1" t="s">
        <v>0</v>
      </c>
      <c r="B1" t="s">
        <v>1</v>
      </c>
      <c r="C1" t="s">
        <v>162</v>
      </c>
      <c r="D1" t="s">
        <v>166</v>
      </c>
    </row>
    <row r="2" spans="1:4" hidden="1" x14ac:dyDescent="0.25">
      <c r="A2" t="s">
        <v>2</v>
      </c>
      <c r="B2">
        <v>1</v>
      </c>
      <c r="C2">
        <v>29</v>
      </c>
      <c r="D2">
        <f>IF(IFERROR(LOOKUP(טבלה1[[#This Row],[ClientID]],פיבוט!$A$4:$A$121),FALSE)=טבלה1[[#This Row],[ClientID]],1,0)</f>
        <v>1</v>
      </c>
    </row>
    <row r="3" spans="1:4" hidden="1" x14ac:dyDescent="0.25">
      <c r="A3" t="s">
        <v>2</v>
      </c>
      <c r="B3">
        <v>2</v>
      </c>
      <c r="C3">
        <v>27</v>
      </c>
      <c r="D3">
        <f>IF(IFERROR(LOOKUP(טבלה1[[#This Row],[ClientID]],פיבוט!$A$4:$A$121),FALSE)=טבלה1[[#This Row],[ClientID]],1,0)</f>
        <v>1</v>
      </c>
    </row>
    <row r="4" spans="1:4" hidden="1" x14ac:dyDescent="0.25">
      <c r="A4" t="s">
        <v>2</v>
      </c>
      <c r="B4">
        <v>3</v>
      </c>
      <c r="C4">
        <v>29</v>
      </c>
      <c r="D4">
        <f>IF(IFERROR(LOOKUP(טבלה1[[#This Row],[ClientID]],פיבוט!$A$4:$A$121),FALSE)=טבלה1[[#This Row],[ClientID]],1,0)</f>
        <v>1</v>
      </c>
    </row>
    <row r="5" spans="1:4" hidden="1" x14ac:dyDescent="0.25">
      <c r="A5" t="s">
        <v>2</v>
      </c>
      <c r="B5">
        <v>4</v>
      </c>
      <c r="C5">
        <v>27</v>
      </c>
      <c r="D5">
        <f>IF(IFERROR(LOOKUP(טבלה1[[#This Row],[ClientID]],פיבוט!$A$4:$A$121),FALSE)=טבלה1[[#This Row],[ClientID]],1,0)</f>
        <v>1</v>
      </c>
    </row>
    <row r="6" spans="1:4" hidden="1" x14ac:dyDescent="0.25">
      <c r="A6" t="s">
        <v>2</v>
      </c>
      <c r="B6">
        <v>5</v>
      </c>
      <c r="C6">
        <v>28</v>
      </c>
      <c r="D6">
        <f>IF(IFERROR(LOOKUP(טבלה1[[#This Row],[ClientID]],פיבוט!$A$4:$A$121),FALSE)=טבלה1[[#This Row],[ClientID]],1,0)</f>
        <v>1</v>
      </c>
    </row>
    <row r="7" spans="1:4" hidden="1" x14ac:dyDescent="0.25">
      <c r="A7" t="s">
        <v>2</v>
      </c>
      <c r="B7">
        <v>6</v>
      </c>
      <c r="C7">
        <v>26</v>
      </c>
      <c r="D7">
        <f>IF(IFERROR(LOOKUP(טבלה1[[#This Row],[ClientID]],פיבוט!$A$4:$A$121),FALSE)=טבלה1[[#This Row],[ClientID]],1,0)</f>
        <v>1</v>
      </c>
    </row>
    <row r="8" spans="1:4" hidden="1" x14ac:dyDescent="0.25">
      <c r="A8" t="s">
        <v>2</v>
      </c>
      <c r="B8">
        <v>7</v>
      </c>
      <c r="C8">
        <v>29</v>
      </c>
      <c r="D8">
        <f>IF(IFERROR(LOOKUP(טבלה1[[#This Row],[ClientID]],פיבוט!$A$4:$A$121),FALSE)=טבלה1[[#This Row],[ClientID]],1,0)</f>
        <v>1</v>
      </c>
    </row>
    <row r="9" spans="1:4" hidden="1" x14ac:dyDescent="0.25">
      <c r="A9" t="s">
        <v>2</v>
      </c>
      <c r="B9">
        <v>8</v>
      </c>
      <c r="C9">
        <v>24</v>
      </c>
      <c r="D9">
        <f>IF(IFERROR(LOOKUP(טבלה1[[#This Row],[ClientID]],פיבוט!$A$4:$A$121),FALSE)=טבלה1[[#This Row],[ClientID]],1,0)</f>
        <v>1</v>
      </c>
    </row>
    <row r="10" spans="1:4" hidden="1" x14ac:dyDescent="0.25">
      <c r="A10" t="s">
        <v>2</v>
      </c>
      <c r="B10">
        <v>9</v>
      </c>
      <c r="C10">
        <v>28</v>
      </c>
      <c r="D10">
        <f>IF(IFERROR(LOOKUP(טבלה1[[#This Row],[ClientID]],פיבוט!$A$4:$A$121),FALSE)=טבלה1[[#This Row],[ClientID]],1,0)</f>
        <v>1</v>
      </c>
    </row>
    <row r="11" spans="1:4" hidden="1" x14ac:dyDescent="0.25">
      <c r="A11" t="s">
        <v>2</v>
      </c>
      <c r="B11">
        <v>10</v>
      </c>
      <c r="C11">
        <v>28</v>
      </c>
      <c r="D11">
        <f>IF(IFERROR(LOOKUP(טבלה1[[#This Row],[ClientID]],פיבוט!$A$4:$A$121),FALSE)=טבלה1[[#This Row],[ClientID]],1,0)</f>
        <v>1</v>
      </c>
    </row>
    <row r="12" spans="1:4" hidden="1" x14ac:dyDescent="0.25">
      <c r="A12" t="s">
        <v>2</v>
      </c>
      <c r="B12">
        <v>11</v>
      </c>
      <c r="C12">
        <v>26</v>
      </c>
      <c r="D12">
        <f>IF(IFERROR(LOOKUP(טבלה1[[#This Row],[ClientID]],פיבוט!$A$4:$A$121),FALSE)=טבלה1[[#This Row],[ClientID]],1,0)</f>
        <v>1</v>
      </c>
    </row>
    <row r="13" spans="1:4" hidden="1" x14ac:dyDescent="0.25">
      <c r="A13" t="s">
        <v>2</v>
      </c>
      <c r="B13">
        <v>12</v>
      </c>
      <c r="C13">
        <v>29</v>
      </c>
      <c r="D13">
        <f>IF(IFERROR(LOOKUP(טבלה1[[#This Row],[ClientID]],פיבוט!$A$4:$A$121),FALSE)=טבלה1[[#This Row],[ClientID]],1,0)</f>
        <v>1</v>
      </c>
    </row>
    <row r="14" spans="1:4" hidden="1" x14ac:dyDescent="0.25">
      <c r="A14" t="s">
        <v>2</v>
      </c>
      <c r="B14">
        <v>13</v>
      </c>
      <c r="C14">
        <v>27</v>
      </c>
      <c r="D14">
        <f>IF(IFERROR(LOOKUP(טבלה1[[#This Row],[ClientID]],פיבוט!$A$4:$A$121),FALSE)=טבלה1[[#This Row],[ClientID]],1,0)</f>
        <v>1</v>
      </c>
    </row>
    <row r="15" spans="1:4" hidden="1" x14ac:dyDescent="0.25">
      <c r="A15" t="s">
        <v>2</v>
      </c>
      <c r="B15">
        <v>14</v>
      </c>
      <c r="C15">
        <v>28</v>
      </c>
      <c r="D15">
        <f>IF(IFERROR(LOOKUP(טבלה1[[#This Row],[ClientID]],פיבוט!$A$4:$A$121),FALSE)=טבלה1[[#This Row],[ClientID]],1,0)</f>
        <v>1</v>
      </c>
    </row>
    <row r="16" spans="1:4" hidden="1" x14ac:dyDescent="0.25">
      <c r="A16" t="s">
        <v>2</v>
      </c>
      <c r="B16">
        <v>15</v>
      </c>
      <c r="C16">
        <v>30</v>
      </c>
      <c r="D16">
        <f>IF(IFERROR(LOOKUP(טבלה1[[#This Row],[ClientID]],פיבוט!$A$4:$A$121),FALSE)=טבלה1[[#This Row],[ClientID]],1,0)</f>
        <v>1</v>
      </c>
    </row>
    <row r="17" spans="1:4" hidden="1" x14ac:dyDescent="0.25">
      <c r="A17" t="s">
        <v>2</v>
      </c>
      <c r="B17">
        <v>16</v>
      </c>
      <c r="C17">
        <v>28</v>
      </c>
      <c r="D17">
        <f>IF(IFERROR(LOOKUP(טבלה1[[#This Row],[ClientID]],פיבוט!$A$4:$A$121),FALSE)=טבלה1[[#This Row],[ClientID]],1,0)</f>
        <v>1</v>
      </c>
    </row>
    <row r="18" spans="1:4" hidden="1" x14ac:dyDescent="0.25">
      <c r="A18" t="s">
        <v>2</v>
      </c>
      <c r="B18">
        <v>17</v>
      </c>
      <c r="C18">
        <v>26</v>
      </c>
      <c r="D18">
        <f>IF(IFERROR(LOOKUP(טבלה1[[#This Row],[ClientID]],פיבוט!$A$4:$A$121),FALSE)=טבלה1[[#This Row],[ClientID]],1,0)</f>
        <v>1</v>
      </c>
    </row>
    <row r="19" spans="1:4" hidden="1" x14ac:dyDescent="0.25">
      <c r="A19" t="s">
        <v>2</v>
      </c>
      <c r="B19">
        <v>18</v>
      </c>
      <c r="C19">
        <v>26</v>
      </c>
      <c r="D19">
        <f>IF(IFERROR(LOOKUP(טבלה1[[#This Row],[ClientID]],פיבוט!$A$4:$A$121),FALSE)=טבלה1[[#This Row],[ClientID]],1,0)</f>
        <v>1</v>
      </c>
    </row>
    <row r="20" spans="1:4" hidden="1" x14ac:dyDescent="0.25">
      <c r="A20" t="s">
        <v>2</v>
      </c>
      <c r="B20">
        <v>19</v>
      </c>
      <c r="C20">
        <v>24</v>
      </c>
      <c r="D20">
        <f>IF(IFERROR(LOOKUP(טבלה1[[#This Row],[ClientID]],פיבוט!$A$4:$A$121),FALSE)=טבלה1[[#This Row],[ClientID]],1,0)</f>
        <v>1</v>
      </c>
    </row>
    <row r="21" spans="1:4" hidden="1" x14ac:dyDescent="0.25">
      <c r="A21" t="s">
        <v>2</v>
      </c>
      <c r="B21">
        <v>20</v>
      </c>
      <c r="C21">
        <v>27</v>
      </c>
      <c r="D21">
        <f>IF(IFERROR(LOOKUP(טבלה1[[#This Row],[ClientID]],פיבוט!$A$4:$A$121),FALSE)=טבלה1[[#This Row],[ClientID]],1,0)</f>
        <v>1</v>
      </c>
    </row>
    <row r="22" spans="1:4" hidden="1" x14ac:dyDescent="0.25">
      <c r="A22" t="s">
        <v>2</v>
      </c>
      <c r="B22">
        <v>21</v>
      </c>
      <c r="C22">
        <v>28</v>
      </c>
      <c r="D22">
        <f>IF(IFERROR(LOOKUP(טבלה1[[#This Row],[ClientID]],פיבוט!$A$4:$A$121),FALSE)=טבלה1[[#This Row],[ClientID]],1,0)</f>
        <v>1</v>
      </c>
    </row>
    <row r="23" spans="1:4" hidden="1" x14ac:dyDescent="0.25">
      <c r="A23" t="s">
        <v>2</v>
      </c>
      <c r="B23">
        <v>22</v>
      </c>
      <c r="C23">
        <v>26</v>
      </c>
      <c r="D23">
        <f>IF(IFERROR(LOOKUP(טבלה1[[#This Row],[ClientID]],פיבוט!$A$4:$A$121),FALSE)=טבלה1[[#This Row],[ClientID]],1,0)</f>
        <v>1</v>
      </c>
    </row>
    <row r="24" spans="1:4" hidden="1" x14ac:dyDescent="0.25">
      <c r="A24" t="s">
        <v>2</v>
      </c>
      <c r="B24">
        <v>23</v>
      </c>
      <c r="C24">
        <v>27</v>
      </c>
      <c r="D24">
        <f>IF(IFERROR(LOOKUP(טבלה1[[#This Row],[ClientID]],פיבוט!$A$4:$A$121),FALSE)=טבלה1[[#This Row],[ClientID]],1,0)</f>
        <v>1</v>
      </c>
    </row>
    <row r="25" spans="1:4" hidden="1" x14ac:dyDescent="0.25">
      <c r="A25" t="s">
        <v>2</v>
      </c>
      <c r="B25">
        <v>24</v>
      </c>
      <c r="C25">
        <v>27</v>
      </c>
      <c r="D25">
        <f>IF(IFERROR(LOOKUP(טבלה1[[#This Row],[ClientID]],פיבוט!$A$4:$A$121),FALSE)=טבלה1[[#This Row],[ClientID]],1,0)</f>
        <v>1</v>
      </c>
    </row>
    <row r="26" spans="1:4" hidden="1" x14ac:dyDescent="0.25">
      <c r="A26" t="s">
        <v>2</v>
      </c>
      <c r="B26">
        <v>25</v>
      </c>
      <c r="C26">
        <v>25</v>
      </c>
      <c r="D26">
        <f>IF(IFERROR(LOOKUP(טבלה1[[#This Row],[ClientID]],פיבוט!$A$4:$A$121),FALSE)=טבלה1[[#This Row],[ClientID]],1,0)</f>
        <v>1</v>
      </c>
    </row>
    <row r="27" spans="1:4" hidden="1" x14ac:dyDescent="0.25">
      <c r="A27" t="s">
        <v>2</v>
      </c>
      <c r="B27">
        <v>26</v>
      </c>
      <c r="C27">
        <v>32</v>
      </c>
      <c r="D27">
        <f>IF(IFERROR(LOOKUP(טבלה1[[#This Row],[ClientID]],פיבוט!$A$4:$A$121),FALSE)=טבלה1[[#This Row],[ClientID]],1,0)</f>
        <v>1</v>
      </c>
    </row>
    <row r="28" spans="1:4" hidden="1" x14ac:dyDescent="0.25">
      <c r="A28" t="s">
        <v>2</v>
      </c>
      <c r="B28">
        <v>27</v>
      </c>
      <c r="C28">
        <v>27</v>
      </c>
      <c r="D28">
        <f>IF(IFERROR(LOOKUP(טבלה1[[#This Row],[ClientID]],פיבוט!$A$4:$A$121),FALSE)=טבלה1[[#This Row],[ClientID]],1,0)</f>
        <v>1</v>
      </c>
    </row>
    <row r="29" spans="1:4" hidden="1" x14ac:dyDescent="0.25">
      <c r="A29" t="s">
        <v>2</v>
      </c>
      <c r="B29">
        <v>28</v>
      </c>
      <c r="C29">
        <v>29</v>
      </c>
      <c r="D29">
        <f>IF(IFERROR(LOOKUP(טבלה1[[#This Row],[ClientID]],פיבוט!$A$4:$A$121),FALSE)=טבלה1[[#This Row],[ClientID]],1,0)</f>
        <v>1</v>
      </c>
    </row>
    <row r="30" spans="1:4" hidden="1" x14ac:dyDescent="0.25">
      <c r="A30" t="s">
        <v>2</v>
      </c>
      <c r="B30">
        <v>29</v>
      </c>
      <c r="C30">
        <v>26</v>
      </c>
      <c r="D30">
        <f>IF(IFERROR(LOOKUP(טבלה1[[#This Row],[ClientID]],פיבוט!$A$4:$A$121),FALSE)=טבלה1[[#This Row],[ClientID]],1,0)</f>
        <v>1</v>
      </c>
    </row>
    <row r="31" spans="1:4" hidden="1" x14ac:dyDescent="0.25">
      <c r="A31" t="s">
        <v>2</v>
      </c>
      <c r="B31">
        <v>30</v>
      </c>
      <c r="C31">
        <v>27</v>
      </c>
      <c r="D31">
        <f>IF(IFERROR(LOOKUP(טבלה1[[#This Row],[ClientID]],פיבוט!$A$4:$A$121),FALSE)=טבלה1[[#This Row],[ClientID]],1,0)</f>
        <v>1</v>
      </c>
    </row>
    <row r="32" spans="1:4" hidden="1" x14ac:dyDescent="0.25">
      <c r="A32" t="s">
        <v>2</v>
      </c>
      <c r="B32">
        <v>31</v>
      </c>
      <c r="C32">
        <v>28</v>
      </c>
      <c r="D32">
        <f>IF(IFERROR(LOOKUP(טבלה1[[#This Row],[ClientID]],פיבוט!$A$4:$A$121),FALSE)=טבלה1[[#This Row],[ClientID]],1,0)</f>
        <v>1</v>
      </c>
    </row>
    <row r="33" spans="1:4" hidden="1" x14ac:dyDescent="0.25">
      <c r="A33" t="s">
        <v>2</v>
      </c>
      <c r="B33">
        <v>32</v>
      </c>
      <c r="C33">
        <v>31</v>
      </c>
      <c r="D33">
        <f>IF(IFERROR(LOOKUP(טבלה1[[#This Row],[ClientID]],פיבוט!$A$4:$A$121),FALSE)=טבלה1[[#This Row],[ClientID]],1,0)</f>
        <v>1</v>
      </c>
    </row>
    <row r="34" spans="1:4" hidden="1" x14ac:dyDescent="0.25">
      <c r="A34" t="s">
        <v>2</v>
      </c>
      <c r="B34">
        <v>33</v>
      </c>
      <c r="C34">
        <v>27</v>
      </c>
      <c r="D34">
        <f>IF(IFERROR(LOOKUP(טבלה1[[#This Row],[ClientID]],פיבוט!$A$4:$A$121),FALSE)=טבלה1[[#This Row],[ClientID]],1,0)</f>
        <v>1</v>
      </c>
    </row>
    <row r="35" spans="1:4" hidden="1" x14ac:dyDescent="0.25">
      <c r="A35" t="s">
        <v>2</v>
      </c>
      <c r="B35">
        <v>34</v>
      </c>
      <c r="C35">
        <v>27</v>
      </c>
      <c r="D35">
        <f>IF(IFERROR(LOOKUP(טבלה1[[#This Row],[ClientID]],פיבוט!$A$4:$A$121),FALSE)=טבלה1[[#This Row],[ClientID]],1,0)</f>
        <v>1</v>
      </c>
    </row>
    <row r="36" spans="1:4" hidden="1" x14ac:dyDescent="0.25">
      <c r="A36" t="s">
        <v>2</v>
      </c>
      <c r="B36">
        <v>35</v>
      </c>
      <c r="C36">
        <v>28</v>
      </c>
      <c r="D36">
        <f>IF(IFERROR(LOOKUP(טבלה1[[#This Row],[ClientID]],פיבוט!$A$4:$A$121),FALSE)=טבלה1[[#This Row],[ClientID]],1,0)</f>
        <v>1</v>
      </c>
    </row>
    <row r="37" spans="1:4" hidden="1" x14ac:dyDescent="0.25">
      <c r="A37" t="s">
        <v>2</v>
      </c>
      <c r="B37">
        <v>36</v>
      </c>
      <c r="C37">
        <v>27</v>
      </c>
      <c r="D37">
        <f>IF(IFERROR(LOOKUP(טבלה1[[#This Row],[ClientID]],פיבוט!$A$4:$A$121),FALSE)=טבלה1[[#This Row],[ClientID]],1,0)</f>
        <v>1</v>
      </c>
    </row>
    <row r="38" spans="1:4" hidden="1" x14ac:dyDescent="0.25">
      <c r="A38" t="s">
        <v>2</v>
      </c>
      <c r="B38">
        <v>37</v>
      </c>
      <c r="C38">
        <v>26</v>
      </c>
      <c r="D38">
        <f>IF(IFERROR(LOOKUP(טבלה1[[#This Row],[ClientID]],פיבוט!$A$4:$A$121),FALSE)=טבלה1[[#This Row],[ClientID]],1,0)</f>
        <v>1</v>
      </c>
    </row>
    <row r="39" spans="1:4" hidden="1" x14ac:dyDescent="0.25">
      <c r="A39" t="s">
        <v>2</v>
      </c>
      <c r="B39">
        <v>38</v>
      </c>
      <c r="C39">
        <v>28</v>
      </c>
      <c r="D39">
        <f>IF(IFERROR(LOOKUP(טבלה1[[#This Row],[ClientID]],פיבוט!$A$4:$A$121),FALSE)=טבלה1[[#This Row],[ClientID]],1,0)</f>
        <v>1</v>
      </c>
    </row>
    <row r="40" spans="1:4" hidden="1" x14ac:dyDescent="0.25">
      <c r="A40" t="s">
        <v>2</v>
      </c>
      <c r="B40">
        <v>39</v>
      </c>
      <c r="C40">
        <v>28</v>
      </c>
      <c r="D40">
        <f>IF(IFERROR(LOOKUP(טבלה1[[#This Row],[ClientID]],פיבוט!$A$4:$A$121),FALSE)=טבלה1[[#This Row],[ClientID]],1,0)</f>
        <v>1</v>
      </c>
    </row>
    <row r="41" spans="1:4" hidden="1" x14ac:dyDescent="0.25">
      <c r="A41" t="s">
        <v>2</v>
      </c>
      <c r="B41">
        <v>40</v>
      </c>
      <c r="C41">
        <v>24</v>
      </c>
      <c r="D41">
        <f>IF(IFERROR(LOOKUP(טבלה1[[#This Row],[ClientID]],פיבוט!$A$4:$A$121),FALSE)=טבלה1[[#This Row],[ClientID]],1,0)</f>
        <v>1</v>
      </c>
    </row>
    <row r="42" spans="1:4" hidden="1" x14ac:dyDescent="0.25">
      <c r="A42" t="s">
        <v>2</v>
      </c>
      <c r="B42">
        <v>41</v>
      </c>
      <c r="C42">
        <v>26</v>
      </c>
      <c r="D42">
        <f>IF(IFERROR(LOOKUP(טבלה1[[#This Row],[ClientID]],פיבוט!$A$4:$A$121),FALSE)=טבלה1[[#This Row],[ClientID]],1,0)</f>
        <v>1</v>
      </c>
    </row>
    <row r="43" spans="1:4" hidden="1" x14ac:dyDescent="0.25">
      <c r="A43" t="s">
        <v>2</v>
      </c>
      <c r="B43">
        <v>42</v>
      </c>
      <c r="C43">
        <v>27</v>
      </c>
      <c r="D43">
        <f>IF(IFERROR(LOOKUP(טבלה1[[#This Row],[ClientID]],פיבוט!$A$4:$A$121),FALSE)=טבלה1[[#This Row],[ClientID]],1,0)</f>
        <v>1</v>
      </c>
    </row>
    <row r="44" spans="1:4" hidden="1" x14ac:dyDescent="0.25">
      <c r="A44" t="s">
        <v>2</v>
      </c>
      <c r="B44">
        <v>43</v>
      </c>
      <c r="C44">
        <v>28</v>
      </c>
      <c r="D44">
        <f>IF(IFERROR(LOOKUP(טבלה1[[#This Row],[ClientID]],פיבוט!$A$4:$A$121),FALSE)=טבלה1[[#This Row],[ClientID]],1,0)</f>
        <v>1</v>
      </c>
    </row>
    <row r="45" spans="1:4" hidden="1" x14ac:dyDescent="0.25">
      <c r="A45" t="s">
        <v>2</v>
      </c>
      <c r="B45">
        <v>44</v>
      </c>
      <c r="C45">
        <v>27</v>
      </c>
      <c r="D45">
        <f>IF(IFERROR(LOOKUP(טבלה1[[#This Row],[ClientID]],פיבוט!$A$4:$A$121),FALSE)=טבלה1[[#This Row],[ClientID]],1,0)</f>
        <v>1</v>
      </c>
    </row>
    <row r="46" spans="1:4" hidden="1" x14ac:dyDescent="0.25">
      <c r="A46" t="s">
        <v>2</v>
      </c>
      <c r="B46">
        <v>45</v>
      </c>
      <c r="C46">
        <v>28</v>
      </c>
      <c r="D46">
        <f>IF(IFERROR(LOOKUP(טבלה1[[#This Row],[ClientID]],פיבוט!$A$4:$A$121),FALSE)=טבלה1[[#This Row],[ClientID]],1,0)</f>
        <v>1</v>
      </c>
    </row>
    <row r="47" spans="1:4" x14ac:dyDescent="0.25">
      <c r="A47" t="s">
        <v>3</v>
      </c>
      <c r="B47">
        <v>1</v>
      </c>
      <c r="C47">
        <v>28</v>
      </c>
      <c r="D47">
        <f>IF(IFERROR(LOOKUP(טבלה1[[#This Row],[ClientID]],פיבוט!$A$4:$A$121),FALSE)=טבלה1[[#This Row],[ClientID]],1,0)</f>
        <v>0</v>
      </c>
    </row>
    <row r="48" spans="1:4" x14ac:dyDescent="0.25">
      <c r="A48" t="s">
        <v>3</v>
      </c>
      <c r="B48">
        <v>2</v>
      </c>
      <c r="C48">
        <v>34</v>
      </c>
      <c r="D48">
        <f>IF(IFERROR(LOOKUP(טבלה1[[#This Row],[ClientID]],פיבוט!$A$4:$A$121),FALSE)=טבלה1[[#This Row],[ClientID]],1,0)</f>
        <v>0</v>
      </c>
    </row>
    <row r="49" spans="1:4" x14ac:dyDescent="0.25">
      <c r="A49" t="s">
        <v>4</v>
      </c>
      <c r="B49">
        <v>1</v>
      </c>
      <c r="C49">
        <v>29</v>
      </c>
      <c r="D49">
        <f>IF(IFERROR(LOOKUP(טבלה1[[#This Row],[ClientID]],פיבוט!$A$4:$A$121),FALSE)=טבלה1[[#This Row],[ClientID]],1,0)</f>
        <v>0</v>
      </c>
    </row>
    <row r="50" spans="1:4" x14ac:dyDescent="0.25">
      <c r="A50" t="s">
        <v>4</v>
      </c>
      <c r="B50">
        <v>2</v>
      </c>
      <c r="C50">
        <v>23</v>
      </c>
      <c r="D50">
        <f>IF(IFERROR(LOOKUP(טבלה1[[#This Row],[ClientID]],פיבוט!$A$4:$A$121),FALSE)=טבלה1[[#This Row],[ClientID]],1,0)</f>
        <v>0</v>
      </c>
    </row>
    <row r="51" spans="1:4" x14ac:dyDescent="0.25">
      <c r="A51" t="s">
        <v>4</v>
      </c>
      <c r="B51">
        <v>3</v>
      </c>
      <c r="C51">
        <v>27</v>
      </c>
      <c r="D51">
        <f>IF(IFERROR(LOOKUP(טבלה1[[#This Row],[ClientID]],פיבוט!$A$4:$A$121),FALSE)=טבלה1[[#This Row],[ClientID]],1,0)</f>
        <v>0</v>
      </c>
    </row>
    <row r="52" spans="1:4" hidden="1" x14ac:dyDescent="0.25">
      <c r="A52" t="s">
        <v>5</v>
      </c>
      <c r="B52">
        <v>1</v>
      </c>
      <c r="C52">
        <v>28</v>
      </c>
      <c r="D52">
        <f>IF(IFERROR(LOOKUP(טבלה1[[#This Row],[ClientID]],פיבוט!$A$4:$A$121),FALSE)=טבלה1[[#This Row],[ClientID]],1,0)</f>
        <v>1</v>
      </c>
    </row>
    <row r="53" spans="1:4" hidden="1" x14ac:dyDescent="0.25">
      <c r="A53" t="s">
        <v>5</v>
      </c>
      <c r="B53">
        <v>2</v>
      </c>
      <c r="C53">
        <v>27</v>
      </c>
      <c r="D53">
        <f>IF(IFERROR(LOOKUP(טבלה1[[#This Row],[ClientID]],פיבוט!$A$4:$A$121),FALSE)=טבלה1[[#This Row],[ClientID]],1,0)</f>
        <v>1</v>
      </c>
    </row>
    <row r="54" spans="1:4" hidden="1" x14ac:dyDescent="0.25">
      <c r="A54" t="s">
        <v>5</v>
      </c>
      <c r="B54">
        <v>3</v>
      </c>
      <c r="C54">
        <v>25</v>
      </c>
      <c r="D54">
        <f>IF(IFERROR(LOOKUP(טבלה1[[#This Row],[ClientID]],פיבוט!$A$4:$A$121),FALSE)=טבלה1[[#This Row],[ClientID]],1,0)</f>
        <v>1</v>
      </c>
    </row>
    <row r="55" spans="1:4" hidden="1" x14ac:dyDescent="0.25">
      <c r="A55" t="s">
        <v>5</v>
      </c>
      <c r="B55">
        <v>4</v>
      </c>
      <c r="C55">
        <v>25</v>
      </c>
      <c r="D55">
        <f>IF(IFERROR(LOOKUP(טבלה1[[#This Row],[ClientID]],פיבוט!$A$4:$A$121),FALSE)=טבלה1[[#This Row],[ClientID]],1,0)</f>
        <v>1</v>
      </c>
    </row>
    <row r="56" spans="1:4" hidden="1" x14ac:dyDescent="0.25">
      <c r="A56" t="s">
        <v>5</v>
      </c>
      <c r="B56">
        <v>5</v>
      </c>
      <c r="C56">
        <v>29</v>
      </c>
      <c r="D56">
        <f>IF(IFERROR(LOOKUP(טבלה1[[#This Row],[ClientID]],פיבוט!$A$4:$A$121),FALSE)=טבלה1[[#This Row],[ClientID]],1,0)</f>
        <v>1</v>
      </c>
    </row>
    <row r="57" spans="1:4" hidden="1" x14ac:dyDescent="0.25">
      <c r="A57" t="s">
        <v>5</v>
      </c>
      <c r="B57">
        <v>6</v>
      </c>
      <c r="C57">
        <v>29</v>
      </c>
      <c r="D57">
        <f>IF(IFERROR(LOOKUP(טבלה1[[#This Row],[ClientID]],פיבוט!$A$4:$A$121),FALSE)=טבלה1[[#This Row],[ClientID]],1,0)</f>
        <v>1</v>
      </c>
    </row>
    <row r="58" spans="1:4" hidden="1" x14ac:dyDescent="0.25">
      <c r="A58" t="s">
        <v>5</v>
      </c>
      <c r="B58">
        <v>7</v>
      </c>
      <c r="C58">
        <v>28</v>
      </c>
      <c r="D58">
        <f>IF(IFERROR(LOOKUP(טבלה1[[#This Row],[ClientID]],פיבוט!$A$4:$A$121),FALSE)=טבלה1[[#This Row],[ClientID]],1,0)</f>
        <v>1</v>
      </c>
    </row>
    <row r="59" spans="1:4" hidden="1" x14ac:dyDescent="0.25">
      <c r="A59" t="s">
        <v>5</v>
      </c>
      <c r="B59">
        <v>8</v>
      </c>
      <c r="C59">
        <v>24</v>
      </c>
      <c r="D59">
        <f>IF(IFERROR(LOOKUP(טבלה1[[#This Row],[ClientID]],פיבוט!$A$4:$A$121),FALSE)=טבלה1[[#This Row],[ClientID]],1,0)</f>
        <v>1</v>
      </c>
    </row>
    <row r="60" spans="1:4" x14ac:dyDescent="0.25">
      <c r="A60" t="s">
        <v>6</v>
      </c>
      <c r="B60">
        <v>1</v>
      </c>
      <c r="C60">
        <v>25</v>
      </c>
      <c r="D60">
        <f>IF(IFERROR(LOOKUP(טבלה1[[#This Row],[ClientID]],פיבוט!$A$4:$A$121),FALSE)=טבלה1[[#This Row],[ClientID]],1,0)</f>
        <v>0</v>
      </c>
    </row>
    <row r="61" spans="1:4" x14ac:dyDescent="0.25">
      <c r="A61" t="s">
        <v>6</v>
      </c>
      <c r="B61">
        <v>2</v>
      </c>
      <c r="C61">
        <v>27</v>
      </c>
      <c r="D61">
        <f>IF(IFERROR(LOOKUP(טבלה1[[#This Row],[ClientID]],פיבוט!$A$4:$A$121),FALSE)=טבלה1[[#This Row],[ClientID]],1,0)</f>
        <v>0</v>
      </c>
    </row>
    <row r="62" spans="1:4" x14ac:dyDescent="0.25">
      <c r="A62" t="s">
        <v>6</v>
      </c>
      <c r="B62">
        <v>3</v>
      </c>
      <c r="C62">
        <v>24</v>
      </c>
      <c r="D62">
        <f>IF(IFERROR(LOOKUP(טבלה1[[#This Row],[ClientID]],פיבוט!$A$4:$A$121),FALSE)=טבלה1[[#This Row],[ClientID]],1,0)</f>
        <v>0</v>
      </c>
    </row>
    <row r="63" spans="1:4" hidden="1" x14ac:dyDescent="0.25">
      <c r="A63" t="s">
        <v>7</v>
      </c>
      <c r="B63">
        <v>1</v>
      </c>
      <c r="C63">
        <v>28</v>
      </c>
      <c r="D63">
        <f>IF(IFERROR(LOOKUP(טבלה1[[#This Row],[ClientID]],פיבוט!$A$4:$A$121),FALSE)=טבלה1[[#This Row],[ClientID]],1,0)</f>
        <v>1</v>
      </c>
    </row>
    <row r="64" spans="1:4" hidden="1" x14ac:dyDescent="0.25">
      <c r="A64" t="s">
        <v>7</v>
      </c>
      <c r="B64">
        <v>2</v>
      </c>
      <c r="C64">
        <v>30</v>
      </c>
      <c r="D64">
        <f>IF(IFERROR(LOOKUP(טבלה1[[#This Row],[ClientID]],פיבוט!$A$4:$A$121),FALSE)=טבלה1[[#This Row],[ClientID]],1,0)</f>
        <v>1</v>
      </c>
    </row>
    <row r="65" spans="1:4" hidden="1" x14ac:dyDescent="0.25">
      <c r="A65" t="s">
        <v>7</v>
      </c>
      <c r="B65">
        <v>3</v>
      </c>
      <c r="C65">
        <v>29</v>
      </c>
      <c r="D65">
        <f>IF(IFERROR(LOOKUP(טבלה1[[#This Row],[ClientID]],פיבוט!$A$4:$A$121),FALSE)=טבלה1[[#This Row],[ClientID]],1,0)</f>
        <v>1</v>
      </c>
    </row>
    <row r="66" spans="1:4" hidden="1" x14ac:dyDescent="0.25">
      <c r="A66" t="s">
        <v>7</v>
      </c>
      <c r="B66">
        <v>4</v>
      </c>
      <c r="C66">
        <v>26</v>
      </c>
      <c r="D66">
        <f>IF(IFERROR(LOOKUP(טבלה1[[#This Row],[ClientID]],פיבוט!$A$4:$A$121),FALSE)=טבלה1[[#This Row],[ClientID]],1,0)</f>
        <v>1</v>
      </c>
    </row>
    <row r="67" spans="1:4" hidden="1" x14ac:dyDescent="0.25">
      <c r="A67" t="s">
        <v>7</v>
      </c>
      <c r="B67">
        <v>5</v>
      </c>
      <c r="C67">
        <v>31</v>
      </c>
      <c r="D67">
        <f>IF(IFERROR(LOOKUP(טבלה1[[#This Row],[ClientID]],פיבוט!$A$4:$A$121),FALSE)=טבלה1[[#This Row],[ClientID]],1,0)</f>
        <v>1</v>
      </c>
    </row>
    <row r="68" spans="1:4" hidden="1" x14ac:dyDescent="0.25">
      <c r="A68" t="s">
        <v>7</v>
      </c>
      <c r="B68">
        <v>6</v>
      </c>
      <c r="C68">
        <v>27</v>
      </c>
      <c r="D68">
        <f>IF(IFERROR(LOOKUP(טבלה1[[#This Row],[ClientID]],פיבוט!$A$4:$A$121),FALSE)=טבלה1[[#This Row],[ClientID]],1,0)</f>
        <v>1</v>
      </c>
    </row>
    <row r="69" spans="1:4" hidden="1" x14ac:dyDescent="0.25">
      <c r="A69" t="s">
        <v>7</v>
      </c>
      <c r="B69">
        <v>7</v>
      </c>
      <c r="C69">
        <v>29</v>
      </c>
      <c r="D69">
        <f>IF(IFERROR(LOOKUP(טבלה1[[#This Row],[ClientID]],פיבוט!$A$4:$A$121),FALSE)=טבלה1[[#This Row],[ClientID]],1,0)</f>
        <v>1</v>
      </c>
    </row>
    <row r="70" spans="1:4" hidden="1" x14ac:dyDescent="0.25">
      <c r="A70" t="s">
        <v>7</v>
      </c>
      <c r="B70">
        <v>8</v>
      </c>
      <c r="C70">
        <v>34</v>
      </c>
      <c r="D70">
        <f>IF(IFERROR(LOOKUP(טבלה1[[#This Row],[ClientID]],פיבוט!$A$4:$A$121),FALSE)=טבלה1[[#This Row],[ClientID]],1,0)</f>
        <v>1</v>
      </c>
    </row>
    <row r="71" spans="1:4" hidden="1" x14ac:dyDescent="0.25">
      <c r="A71" t="s">
        <v>7</v>
      </c>
      <c r="B71">
        <v>9</v>
      </c>
      <c r="C71">
        <v>27</v>
      </c>
      <c r="D71">
        <f>IF(IFERROR(LOOKUP(טבלה1[[#This Row],[ClientID]],פיבוט!$A$4:$A$121),FALSE)=טבלה1[[#This Row],[ClientID]],1,0)</f>
        <v>1</v>
      </c>
    </row>
    <row r="72" spans="1:4" hidden="1" x14ac:dyDescent="0.25">
      <c r="A72" t="s">
        <v>7</v>
      </c>
      <c r="B72">
        <v>10</v>
      </c>
      <c r="C72">
        <v>28</v>
      </c>
      <c r="D72">
        <f>IF(IFERROR(LOOKUP(טבלה1[[#This Row],[ClientID]],פיבוט!$A$4:$A$121),FALSE)=טבלה1[[#This Row],[ClientID]],1,0)</f>
        <v>1</v>
      </c>
    </row>
    <row r="73" spans="1:4" hidden="1" x14ac:dyDescent="0.25">
      <c r="A73" t="s">
        <v>7</v>
      </c>
      <c r="B73">
        <v>11</v>
      </c>
      <c r="C73">
        <v>29</v>
      </c>
      <c r="D73">
        <f>IF(IFERROR(LOOKUP(טבלה1[[#This Row],[ClientID]],פיבוט!$A$4:$A$121),FALSE)=טבלה1[[#This Row],[ClientID]],1,0)</f>
        <v>1</v>
      </c>
    </row>
    <row r="74" spans="1:4" hidden="1" x14ac:dyDescent="0.25">
      <c r="A74" t="s">
        <v>7</v>
      </c>
      <c r="B74">
        <v>12</v>
      </c>
      <c r="C74">
        <v>27</v>
      </c>
      <c r="D74">
        <f>IF(IFERROR(LOOKUP(טבלה1[[#This Row],[ClientID]],פיבוט!$A$4:$A$121),FALSE)=טבלה1[[#This Row],[ClientID]],1,0)</f>
        <v>1</v>
      </c>
    </row>
    <row r="75" spans="1:4" hidden="1" x14ac:dyDescent="0.25">
      <c r="A75" t="s">
        <v>8</v>
      </c>
      <c r="B75">
        <v>1</v>
      </c>
      <c r="C75">
        <v>27</v>
      </c>
      <c r="D75">
        <f>IF(IFERROR(LOOKUP(טבלה1[[#This Row],[ClientID]],פיבוט!$A$4:$A$121),FALSE)=טבלה1[[#This Row],[ClientID]],1,0)</f>
        <v>1</v>
      </c>
    </row>
    <row r="76" spans="1:4" hidden="1" x14ac:dyDescent="0.25">
      <c r="A76" t="s">
        <v>8</v>
      </c>
      <c r="B76">
        <v>2</v>
      </c>
      <c r="C76">
        <v>31</v>
      </c>
      <c r="D76">
        <f>IF(IFERROR(LOOKUP(טבלה1[[#This Row],[ClientID]],פיבוט!$A$4:$A$121),FALSE)=טבלה1[[#This Row],[ClientID]],1,0)</f>
        <v>1</v>
      </c>
    </row>
    <row r="77" spans="1:4" hidden="1" x14ac:dyDescent="0.25">
      <c r="A77" t="s">
        <v>8</v>
      </c>
      <c r="B77">
        <v>3</v>
      </c>
      <c r="C77">
        <v>27</v>
      </c>
      <c r="D77">
        <f>IF(IFERROR(LOOKUP(טבלה1[[#This Row],[ClientID]],פיבוט!$A$4:$A$121),FALSE)=טבלה1[[#This Row],[ClientID]],1,0)</f>
        <v>1</v>
      </c>
    </row>
    <row r="78" spans="1:4" hidden="1" x14ac:dyDescent="0.25">
      <c r="A78" t="s">
        <v>8</v>
      </c>
      <c r="B78">
        <v>4</v>
      </c>
      <c r="C78">
        <v>28</v>
      </c>
      <c r="D78">
        <f>IF(IFERROR(LOOKUP(טבלה1[[#This Row],[ClientID]],פיבוט!$A$4:$A$121),FALSE)=טבלה1[[#This Row],[ClientID]],1,0)</f>
        <v>1</v>
      </c>
    </row>
    <row r="79" spans="1:4" hidden="1" x14ac:dyDescent="0.25">
      <c r="A79" t="s">
        <v>8</v>
      </c>
      <c r="B79">
        <v>5</v>
      </c>
      <c r="C79">
        <v>27</v>
      </c>
      <c r="D79">
        <f>IF(IFERROR(LOOKUP(טבלה1[[#This Row],[ClientID]],פיבוט!$A$4:$A$121),FALSE)=טבלה1[[#This Row],[ClientID]],1,0)</f>
        <v>1</v>
      </c>
    </row>
    <row r="80" spans="1:4" hidden="1" x14ac:dyDescent="0.25">
      <c r="A80" t="s">
        <v>8</v>
      </c>
      <c r="B80">
        <v>6</v>
      </c>
      <c r="C80">
        <v>27</v>
      </c>
      <c r="D80">
        <f>IF(IFERROR(LOOKUP(טבלה1[[#This Row],[ClientID]],פיבוט!$A$4:$A$121),FALSE)=טבלה1[[#This Row],[ClientID]],1,0)</f>
        <v>1</v>
      </c>
    </row>
    <row r="81" spans="1:4" hidden="1" x14ac:dyDescent="0.25">
      <c r="A81" t="s">
        <v>8</v>
      </c>
      <c r="B81">
        <v>7</v>
      </c>
      <c r="C81">
        <v>27</v>
      </c>
      <c r="D81">
        <f>IF(IFERROR(LOOKUP(טבלה1[[#This Row],[ClientID]],פיבוט!$A$4:$A$121),FALSE)=טבלה1[[#This Row],[ClientID]],1,0)</f>
        <v>1</v>
      </c>
    </row>
    <row r="82" spans="1:4" hidden="1" x14ac:dyDescent="0.25">
      <c r="A82" t="s">
        <v>8</v>
      </c>
      <c r="B82">
        <v>8</v>
      </c>
      <c r="C82">
        <v>25</v>
      </c>
      <c r="D82">
        <f>IF(IFERROR(LOOKUP(טבלה1[[#This Row],[ClientID]],פיבוט!$A$4:$A$121),FALSE)=טבלה1[[#This Row],[ClientID]],1,0)</f>
        <v>1</v>
      </c>
    </row>
    <row r="83" spans="1:4" hidden="1" x14ac:dyDescent="0.25">
      <c r="A83" t="s">
        <v>8</v>
      </c>
      <c r="B83">
        <v>9</v>
      </c>
      <c r="C83">
        <v>24</v>
      </c>
      <c r="D83">
        <f>IF(IFERROR(LOOKUP(טבלה1[[#This Row],[ClientID]],פיבוט!$A$4:$A$121),FALSE)=טבלה1[[#This Row],[ClientID]],1,0)</f>
        <v>1</v>
      </c>
    </row>
    <row r="84" spans="1:4" hidden="1" x14ac:dyDescent="0.25">
      <c r="A84" t="s">
        <v>8</v>
      </c>
      <c r="B84">
        <v>10</v>
      </c>
      <c r="C84">
        <v>18</v>
      </c>
      <c r="D84">
        <f>IF(IFERROR(LOOKUP(טבלה1[[#This Row],[ClientID]],פיבוט!$A$4:$A$121),FALSE)=טבלה1[[#This Row],[ClientID]],1,0)</f>
        <v>1</v>
      </c>
    </row>
    <row r="85" spans="1:4" hidden="1" x14ac:dyDescent="0.25">
      <c r="A85" t="s">
        <v>8</v>
      </c>
      <c r="B85">
        <v>11</v>
      </c>
      <c r="C85">
        <v>26</v>
      </c>
      <c r="D85">
        <f>IF(IFERROR(LOOKUP(טבלה1[[#This Row],[ClientID]],פיבוט!$A$4:$A$121),FALSE)=טבלה1[[#This Row],[ClientID]],1,0)</f>
        <v>1</v>
      </c>
    </row>
    <row r="86" spans="1:4" hidden="1" x14ac:dyDescent="0.25">
      <c r="A86" t="s">
        <v>8</v>
      </c>
      <c r="B86">
        <v>12</v>
      </c>
      <c r="C86">
        <v>24</v>
      </c>
      <c r="D86">
        <f>IF(IFERROR(LOOKUP(טבלה1[[#This Row],[ClientID]],פיבוט!$A$4:$A$121),FALSE)=טבלה1[[#This Row],[ClientID]],1,0)</f>
        <v>1</v>
      </c>
    </row>
    <row r="87" spans="1:4" hidden="1" x14ac:dyDescent="0.25">
      <c r="A87" t="s">
        <v>8</v>
      </c>
      <c r="B87">
        <v>13</v>
      </c>
      <c r="C87">
        <v>27</v>
      </c>
      <c r="D87">
        <f>IF(IFERROR(LOOKUP(טבלה1[[#This Row],[ClientID]],פיבוט!$A$4:$A$121),FALSE)=טבלה1[[#This Row],[ClientID]],1,0)</f>
        <v>1</v>
      </c>
    </row>
    <row r="88" spans="1:4" hidden="1" x14ac:dyDescent="0.25">
      <c r="A88" t="s">
        <v>8</v>
      </c>
      <c r="B88">
        <v>14</v>
      </c>
      <c r="C88">
        <v>26</v>
      </c>
      <c r="D88">
        <f>IF(IFERROR(LOOKUP(טבלה1[[#This Row],[ClientID]],פיבוט!$A$4:$A$121),FALSE)=טבלה1[[#This Row],[ClientID]],1,0)</f>
        <v>1</v>
      </c>
    </row>
    <row r="89" spans="1:4" hidden="1" x14ac:dyDescent="0.25">
      <c r="A89" t="s">
        <v>8</v>
      </c>
      <c r="B89">
        <v>15</v>
      </c>
      <c r="C89">
        <v>24</v>
      </c>
      <c r="D89">
        <f>IF(IFERROR(LOOKUP(טבלה1[[#This Row],[ClientID]],פיבוט!$A$4:$A$121),FALSE)=טבלה1[[#This Row],[ClientID]],1,0)</f>
        <v>1</v>
      </c>
    </row>
    <row r="90" spans="1:4" hidden="1" x14ac:dyDescent="0.25">
      <c r="A90" t="s">
        <v>8</v>
      </c>
      <c r="B90">
        <v>16</v>
      </c>
      <c r="C90">
        <v>26</v>
      </c>
      <c r="D90">
        <f>IF(IFERROR(LOOKUP(טבלה1[[#This Row],[ClientID]],פיבוט!$A$4:$A$121),FALSE)=טבלה1[[#This Row],[ClientID]],1,0)</f>
        <v>1</v>
      </c>
    </row>
    <row r="91" spans="1:4" hidden="1" x14ac:dyDescent="0.25">
      <c r="A91" t="s">
        <v>9</v>
      </c>
      <c r="B91">
        <v>1</v>
      </c>
      <c r="C91">
        <v>25</v>
      </c>
      <c r="D91">
        <f>IF(IFERROR(LOOKUP(טבלה1[[#This Row],[ClientID]],פיבוט!$A$4:$A$121),FALSE)=טבלה1[[#This Row],[ClientID]],1,0)</f>
        <v>1</v>
      </c>
    </row>
    <row r="92" spans="1:4" hidden="1" x14ac:dyDescent="0.25">
      <c r="A92" t="s">
        <v>9</v>
      </c>
      <c r="B92">
        <v>2</v>
      </c>
      <c r="C92">
        <v>30</v>
      </c>
      <c r="D92">
        <f>IF(IFERROR(LOOKUP(טבלה1[[#This Row],[ClientID]],פיבוט!$A$4:$A$121),FALSE)=טבלה1[[#This Row],[ClientID]],1,0)</f>
        <v>1</v>
      </c>
    </row>
    <row r="93" spans="1:4" hidden="1" x14ac:dyDescent="0.25">
      <c r="A93" t="s">
        <v>9</v>
      </c>
      <c r="B93">
        <v>3</v>
      </c>
      <c r="C93">
        <v>26</v>
      </c>
      <c r="D93">
        <f>IF(IFERROR(LOOKUP(טבלה1[[#This Row],[ClientID]],פיבוט!$A$4:$A$121),FALSE)=טבלה1[[#This Row],[ClientID]],1,0)</f>
        <v>1</v>
      </c>
    </row>
    <row r="94" spans="1:4" hidden="1" x14ac:dyDescent="0.25">
      <c r="A94" t="s">
        <v>9</v>
      </c>
      <c r="B94">
        <v>4</v>
      </c>
      <c r="C94">
        <v>27</v>
      </c>
      <c r="D94">
        <f>IF(IFERROR(LOOKUP(טבלה1[[#This Row],[ClientID]],פיבוט!$A$4:$A$121),FALSE)=טבלה1[[#This Row],[ClientID]],1,0)</f>
        <v>1</v>
      </c>
    </row>
    <row r="95" spans="1:4" hidden="1" x14ac:dyDescent="0.25">
      <c r="A95" t="s">
        <v>9</v>
      </c>
      <c r="B95">
        <v>5</v>
      </c>
      <c r="C95">
        <v>28</v>
      </c>
      <c r="D95">
        <f>IF(IFERROR(LOOKUP(טבלה1[[#This Row],[ClientID]],פיבוט!$A$4:$A$121),FALSE)=טבלה1[[#This Row],[ClientID]],1,0)</f>
        <v>1</v>
      </c>
    </row>
    <row r="96" spans="1:4" hidden="1" x14ac:dyDescent="0.25">
      <c r="A96" t="s">
        <v>9</v>
      </c>
      <c r="B96">
        <v>6</v>
      </c>
      <c r="C96">
        <v>30</v>
      </c>
      <c r="D96">
        <f>IF(IFERROR(LOOKUP(טבלה1[[#This Row],[ClientID]],פיבוט!$A$4:$A$121),FALSE)=טבלה1[[#This Row],[ClientID]],1,0)</f>
        <v>1</v>
      </c>
    </row>
    <row r="97" spans="1:4" hidden="1" x14ac:dyDescent="0.25">
      <c r="A97" t="s">
        <v>10</v>
      </c>
      <c r="B97">
        <v>1</v>
      </c>
      <c r="C97">
        <v>29</v>
      </c>
      <c r="D97">
        <f>IF(IFERROR(LOOKUP(טבלה1[[#This Row],[ClientID]],פיבוט!$A$4:$A$121),FALSE)=טבלה1[[#This Row],[ClientID]],1,0)</f>
        <v>1</v>
      </c>
    </row>
    <row r="98" spans="1:4" hidden="1" x14ac:dyDescent="0.25">
      <c r="A98" t="s">
        <v>10</v>
      </c>
      <c r="B98">
        <v>2</v>
      </c>
      <c r="C98">
        <v>29</v>
      </c>
      <c r="D98">
        <f>IF(IFERROR(LOOKUP(טבלה1[[#This Row],[ClientID]],פיבוט!$A$4:$A$121),FALSE)=טבלה1[[#This Row],[ClientID]],1,0)</f>
        <v>1</v>
      </c>
    </row>
    <row r="99" spans="1:4" hidden="1" x14ac:dyDescent="0.25">
      <c r="A99" t="s">
        <v>10</v>
      </c>
      <c r="B99">
        <v>3</v>
      </c>
      <c r="C99">
        <v>26</v>
      </c>
      <c r="D99">
        <f>IF(IFERROR(LOOKUP(טבלה1[[#This Row],[ClientID]],פיבוט!$A$4:$A$121),FALSE)=טבלה1[[#This Row],[ClientID]],1,0)</f>
        <v>1</v>
      </c>
    </row>
    <row r="100" spans="1:4" hidden="1" x14ac:dyDescent="0.25">
      <c r="A100" t="s">
        <v>10</v>
      </c>
      <c r="B100">
        <v>4</v>
      </c>
      <c r="C100">
        <v>25</v>
      </c>
      <c r="D100">
        <f>IF(IFERROR(LOOKUP(טבלה1[[#This Row],[ClientID]],פיבוט!$A$4:$A$121),FALSE)=טבלה1[[#This Row],[ClientID]],1,0)</f>
        <v>1</v>
      </c>
    </row>
    <row r="101" spans="1:4" hidden="1" x14ac:dyDescent="0.25">
      <c r="A101" t="s">
        <v>10</v>
      </c>
      <c r="B101">
        <v>5</v>
      </c>
      <c r="C101">
        <v>29</v>
      </c>
      <c r="D101">
        <f>IF(IFERROR(LOOKUP(טבלה1[[#This Row],[ClientID]],פיבוט!$A$4:$A$121),FALSE)=טבלה1[[#This Row],[ClientID]],1,0)</f>
        <v>1</v>
      </c>
    </row>
    <row r="102" spans="1:4" hidden="1" x14ac:dyDescent="0.25">
      <c r="A102" t="s">
        <v>10</v>
      </c>
      <c r="B102">
        <v>6</v>
      </c>
      <c r="C102">
        <v>23</v>
      </c>
      <c r="D102">
        <f>IF(IFERROR(LOOKUP(טבלה1[[#This Row],[ClientID]],פיבוט!$A$4:$A$121),FALSE)=טבלה1[[#This Row],[ClientID]],1,0)</f>
        <v>1</v>
      </c>
    </row>
    <row r="103" spans="1:4" hidden="1" x14ac:dyDescent="0.25">
      <c r="A103" t="s">
        <v>10</v>
      </c>
      <c r="B103">
        <v>7</v>
      </c>
      <c r="C103">
        <v>26</v>
      </c>
      <c r="D103">
        <f>IF(IFERROR(LOOKUP(טבלה1[[#This Row],[ClientID]],פיבוט!$A$4:$A$121),FALSE)=טבלה1[[#This Row],[ClientID]],1,0)</f>
        <v>1</v>
      </c>
    </row>
    <row r="104" spans="1:4" hidden="1" x14ac:dyDescent="0.25">
      <c r="A104" t="s">
        <v>10</v>
      </c>
      <c r="B104">
        <v>8</v>
      </c>
      <c r="C104">
        <v>25</v>
      </c>
      <c r="D104">
        <f>IF(IFERROR(LOOKUP(טבלה1[[#This Row],[ClientID]],פיבוט!$A$4:$A$121),FALSE)=טבלה1[[#This Row],[ClientID]],1,0)</f>
        <v>1</v>
      </c>
    </row>
    <row r="105" spans="1:4" hidden="1" x14ac:dyDescent="0.25">
      <c r="A105" t="s">
        <v>10</v>
      </c>
      <c r="B105">
        <v>9</v>
      </c>
      <c r="C105">
        <v>30</v>
      </c>
      <c r="D105">
        <f>IF(IFERROR(LOOKUP(טבלה1[[#This Row],[ClientID]],פיבוט!$A$4:$A$121),FALSE)=טבלה1[[#This Row],[ClientID]],1,0)</f>
        <v>1</v>
      </c>
    </row>
    <row r="106" spans="1:4" hidden="1" x14ac:dyDescent="0.25">
      <c r="A106" t="s">
        <v>10</v>
      </c>
      <c r="B106">
        <v>10</v>
      </c>
      <c r="C106">
        <v>27</v>
      </c>
      <c r="D106">
        <f>IF(IFERROR(LOOKUP(טבלה1[[#This Row],[ClientID]],פיבוט!$A$4:$A$121),FALSE)=טבלה1[[#This Row],[ClientID]],1,0)</f>
        <v>1</v>
      </c>
    </row>
    <row r="107" spans="1:4" hidden="1" x14ac:dyDescent="0.25">
      <c r="A107" t="s">
        <v>10</v>
      </c>
      <c r="B107">
        <v>11</v>
      </c>
      <c r="C107">
        <v>26</v>
      </c>
      <c r="D107">
        <f>IF(IFERROR(LOOKUP(טבלה1[[#This Row],[ClientID]],פיבוט!$A$4:$A$121),FALSE)=טבלה1[[#This Row],[ClientID]],1,0)</f>
        <v>1</v>
      </c>
    </row>
    <row r="108" spans="1:4" hidden="1" x14ac:dyDescent="0.25">
      <c r="A108" t="s">
        <v>10</v>
      </c>
      <c r="B108">
        <v>12</v>
      </c>
      <c r="C108">
        <v>30</v>
      </c>
      <c r="D108">
        <f>IF(IFERROR(LOOKUP(טבלה1[[#This Row],[ClientID]],פיבוט!$A$4:$A$121),FALSE)=טבלה1[[#This Row],[ClientID]],1,0)</f>
        <v>1</v>
      </c>
    </row>
    <row r="109" spans="1:4" hidden="1" x14ac:dyDescent="0.25">
      <c r="A109" t="s">
        <v>10</v>
      </c>
      <c r="B109">
        <v>13</v>
      </c>
      <c r="C109">
        <v>23</v>
      </c>
      <c r="D109">
        <f>IF(IFERROR(LOOKUP(טבלה1[[#This Row],[ClientID]],פיבוט!$A$4:$A$121),FALSE)=טבלה1[[#This Row],[ClientID]],1,0)</f>
        <v>1</v>
      </c>
    </row>
    <row r="110" spans="1:4" hidden="1" x14ac:dyDescent="0.25">
      <c r="A110" t="s">
        <v>10</v>
      </c>
      <c r="B110">
        <v>14</v>
      </c>
      <c r="C110">
        <v>23</v>
      </c>
      <c r="D110">
        <f>IF(IFERROR(LOOKUP(טבלה1[[#This Row],[ClientID]],פיבוט!$A$4:$A$121),FALSE)=טבלה1[[#This Row],[ClientID]],1,0)</f>
        <v>1</v>
      </c>
    </row>
    <row r="111" spans="1:4" hidden="1" x14ac:dyDescent="0.25">
      <c r="A111" t="s">
        <v>10</v>
      </c>
      <c r="B111">
        <v>15</v>
      </c>
      <c r="C111">
        <v>29</v>
      </c>
      <c r="D111">
        <f>IF(IFERROR(LOOKUP(טבלה1[[#This Row],[ClientID]],פיבוט!$A$4:$A$121),FALSE)=טבלה1[[#This Row],[ClientID]],1,0)</f>
        <v>1</v>
      </c>
    </row>
    <row r="112" spans="1:4" hidden="1" x14ac:dyDescent="0.25">
      <c r="A112" t="s">
        <v>10</v>
      </c>
      <c r="B112">
        <v>16</v>
      </c>
      <c r="C112">
        <v>28</v>
      </c>
      <c r="D112">
        <f>IF(IFERROR(LOOKUP(טבלה1[[#This Row],[ClientID]],פיבוט!$A$4:$A$121),FALSE)=טבלה1[[#This Row],[ClientID]],1,0)</f>
        <v>1</v>
      </c>
    </row>
    <row r="113" spans="1:4" hidden="1" x14ac:dyDescent="0.25">
      <c r="A113" t="s">
        <v>11</v>
      </c>
      <c r="B113">
        <v>1</v>
      </c>
      <c r="C113">
        <v>27</v>
      </c>
      <c r="D113">
        <f>IF(IFERROR(LOOKUP(טבלה1[[#This Row],[ClientID]],פיבוט!$A$4:$A$121),FALSE)=טבלה1[[#This Row],[ClientID]],1,0)</f>
        <v>1</v>
      </c>
    </row>
    <row r="114" spans="1:4" hidden="1" x14ac:dyDescent="0.25">
      <c r="A114" t="s">
        <v>11</v>
      </c>
      <c r="B114">
        <v>2</v>
      </c>
      <c r="C114">
        <v>27</v>
      </c>
      <c r="D114">
        <f>IF(IFERROR(LOOKUP(טבלה1[[#This Row],[ClientID]],פיבוט!$A$4:$A$121),FALSE)=טבלה1[[#This Row],[ClientID]],1,0)</f>
        <v>1</v>
      </c>
    </row>
    <row r="115" spans="1:4" hidden="1" x14ac:dyDescent="0.25">
      <c r="A115" t="s">
        <v>11</v>
      </c>
      <c r="B115">
        <v>3</v>
      </c>
      <c r="C115">
        <v>28</v>
      </c>
      <c r="D115">
        <f>IF(IFERROR(LOOKUP(טבלה1[[#This Row],[ClientID]],פיבוט!$A$4:$A$121),FALSE)=טבלה1[[#This Row],[ClientID]],1,0)</f>
        <v>1</v>
      </c>
    </row>
    <row r="116" spans="1:4" hidden="1" x14ac:dyDescent="0.25">
      <c r="A116" t="s">
        <v>11</v>
      </c>
      <c r="B116">
        <v>4</v>
      </c>
      <c r="C116">
        <v>27</v>
      </c>
      <c r="D116">
        <f>IF(IFERROR(LOOKUP(טבלה1[[#This Row],[ClientID]],פיבוט!$A$4:$A$121),FALSE)=טבלה1[[#This Row],[ClientID]],1,0)</f>
        <v>1</v>
      </c>
    </row>
    <row r="117" spans="1:4" hidden="1" x14ac:dyDescent="0.25">
      <c r="A117" t="s">
        <v>11</v>
      </c>
      <c r="B117">
        <v>5</v>
      </c>
      <c r="C117">
        <v>27</v>
      </c>
      <c r="D117">
        <f>IF(IFERROR(LOOKUP(טבלה1[[#This Row],[ClientID]],פיבוט!$A$4:$A$121),FALSE)=טבלה1[[#This Row],[ClientID]],1,0)</f>
        <v>1</v>
      </c>
    </row>
    <row r="118" spans="1:4" hidden="1" x14ac:dyDescent="0.25">
      <c r="A118" t="s">
        <v>11</v>
      </c>
      <c r="B118">
        <v>6</v>
      </c>
      <c r="C118">
        <v>29</v>
      </c>
      <c r="D118">
        <f>IF(IFERROR(LOOKUP(טבלה1[[#This Row],[ClientID]],פיבוט!$A$4:$A$121),FALSE)=טבלה1[[#This Row],[ClientID]],1,0)</f>
        <v>1</v>
      </c>
    </row>
    <row r="119" spans="1:4" hidden="1" x14ac:dyDescent="0.25">
      <c r="A119" t="s">
        <v>11</v>
      </c>
      <c r="B119">
        <v>7</v>
      </c>
      <c r="C119">
        <v>28</v>
      </c>
      <c r="D119">
        <f>IF(IFERROR(LOOKUP(טבלה1[[#This Row],[ClientID]],פיבוט!$A$4:$A$121),FALSE)=טבלה1[[#This Row],[ClientID]],1,0)</f>
        <v>1</v>
      </c>
    </row>
    <row r="120" spans="1:4" hidden="1" x14ac:dyDescent="0.25">
      <c r="A120" t="s">
        <v>11</v>
      </c>
      <c r="B120">
        <v>8</v>
      </c>
      <c r="C120">
        <v>27</v>
      </c>
      <c r="D120">
        <f>IF(IFERROR(LOOKUP(טבלה1[[#This Row],[ClientID]],פיבוט!$A$4:$A$121),FALSE)=טבלה1[[#This Row],[ClientID]],1,0)</f>
        <v>1</v>
      </c>
    </row>
    <row r="121" spans="1:4" hidden="1" x14ac:dyDescent="0.25">
      <c r="A121" t="s">
        <v>11</v>
      </c>
      <c r="B121">
        <v>9</v>
      </c>
      <c r="C121">
        <v>26</v>
      </c>
      <c r="D121">
        <f>IF(IFERROR(LOOKUP(טבלה1[[#This Row],[ClientID]],פיבוט!$A$4:$A$121),FALSE)=טבלה1[[#This Row],[ClientID]],1,0)</f>
        <v>1</v>
      </c>
    </row>
    <row r="122" spans="1:4" hidden="1" x14ac:dyDescent="0.25">
      <c r="A122" t="s">
        <v>11</v>
      </c>
      <c r="B122">
        <v>10</v>
      </c>
      <c r="C122">
        <v>28</v>
      </c>
      <c r="D122">
        <f>IF(IFERROR(LOOKUP(טבלה1[[#This Row],[ClientID]],פיבוט!$A$4:$A$121),FALSE)=טבלה1[[#This Row],[ClientID]],1,0)</f>
        <v>1</v>
      </c>
    </row>
    <row r="123" spans="1:4" hidden="1" x14ac:dyDescent="0.25">
      <c r="A123" t="s">
        <v>11</v>
      </c>
      <c r="B123">
        <v>11</v>
      </c>
      <c r="C123">
        <v>25</v>
      </c>
      <c r="D123">
        <f>IF(IFERROR(LOOKUP(טבלה1[[#This Row],[ClientID]],פיבוט!$A$4:$A$121),FALSE)=טבלה1[[#This Row],[ClientID]],1,0)</f>
        <v>1</v>
      </c>
    </row>
    <row r="124" spans="1:4" hidden="1" x14ac:dyDescent="0.25">
      <c r="A124" t="s">
        <v>11</v>
      </c>
      <c r="B124">
        <v>12</v>
      </c>
      <c r="C124">
        <v>27</v>
      </c>
      <c r="D124">
        <f>IF(IFERROR(LOOKUP(טבלה1[[#This Row],[ClientID]],פיבוט!$A$4:$A$121),FALSE)=טבלה1[[#This Row],[ClientID]],1,0)</f>
        <v>1</v>
      </c>
    </row>
    <row r="125" spans="1:4" hidden="1" x14ac:dyDescent="0.25">
      <c r="A125" t="s">
        <v>12</v>
      </c>
      <c r="B125">
        <v>1</v>
      </c>
      <c r="C125">
        <v>33</v>
      </c>
      <c r="D125">
        <f>IF(IFERROR(LOOKUP(טבלה1[[#This Row],[ClientID]],פיבוט!$A$4:$A$121),FALSE)=טבלה1[[#This Row],[ClientID]],1,0)</f>
        <v>1</v>
      </c>
    </row>
    <row r="126" spans="1:4" hidden="1" x14ac:dyDescent="0.25">
      <c r="A126" t="s">
        <v>12</v>
      </c>
      <c r="B126">
        <v>2</v>
      </c>
      <c r="C126">
        <v>33</v>
      </c>
      <c r="D126">
        <f>IF(IFERROR(LOOKUP(טבלה1[[#This Row],[ClientID]],פיבוט!$A$4:$A$121),FALSE)=טבלה1[[#This Row],[ClientID]],1,0)</f>
        <v>1</v>
      </c>
    </row>
    <row r="127" spans="1:4" hidden="1" x14ac:dyDescent="0.25">
      <c r="A127" t="s">
        <v>12</v>
      </c>
      <c r="B127">
        <v>3</v>
      </c>
      <c r="C127">
        <v>30</v>
      </c>
      <c r="D127">
        <f>IF(IFERROR(LOOKUP(טבלה1[[#This Row],[ClientID]],פיבוט!$A$4:$A$121),FALSE)=טבלה1[[#This Row],[ClientID]],1,0)</f>
        <v>1</v>
      </c>
    </row>
    <row r="128" spans="1:4" hidden="1" x14ac:dyDescent="0.25">
      <c r="A128" t="s">
        <v>12</v>
      </c>
      <c r="B128">
        <v>4</v>
      </c>
      <c r="C128">
        <v>28</v>
      </c>
      <c r="D128">
        <f>IF(IFERROR(LOOKUP(טבלה1[[#This Row],[ClientID]],פיבוט!$A$4:$A$121),FALSE)=טבלה1[[#This Row],[ClientID]],1,0)</f>
        <v>1</v>
      </c>
    </row>
    <row r="129" spans="1:4" hidden="1" x14ac:dyDescent="0.25">
      <c r="A129" t="s">
        <v>12</v>
      </c>
      <c r="B129">
        <v>5</v>
      </c>
      <c r="C129">
        <v>31</v>
      </c>
      <c r="D129">
        <f>IF(IFERROR(LOOKUP(טבלה1[[#This Row],[ClientID]],פיבוט!$A$4:$A$121),FALSE)=טבלה1[[#This Row],[ClientID]],1,0)</f>
        <v>1</v>
      </c>
    </row>
    <row r="130" spans="1:4" hidden="1" x14ac:dyDescent="0.25">
      <c r="A130" t="s">
        <v>12</v>
      </c>
      <c r="B130">
        <v>6</v>
      </c>
      <c r="C130">
        <v>35</v>
      </c>
      <c r="D130">
        <f>IF(IFERROR(LOOKUP(טבלה1[[#This Row],[ClientID]],פיבוט!$A$4:$A$121),FALSE)=טבלה1[[#This Row],[ClientID]],1,0)</f>
        <v>1</v>
      </c>
    </row>
    <row r="131" spans="1:4" hidden="1" x14ac:dyDescent="0.25">
      <c r="A131" t="s">
        <v>12</v>
      </c>
      <c r="B131">
        <v>7</v>
      </c>
      <c r="C131">
        <v>33</v>
      </c>
      <c r="D131">
        <f>IF(IFERROR(LOOKUP(טבלה1[[#This Row],[ClientID]],פיבוט!$A$4:$A$121),FALSE)=טבלה1[[#This Row],[ClientID]],1,0)</f>
        <v>1</v>
      </c>
    </row>
    <row r="132" spans="1:4" hidden="1" x14ac:dyDescent="0.25">
      <c r="A132" t="s">
        <v>12</v>
      </c>
      <c r="B132">
        <v>8</v>
      </c>
      <c r="C132">
        <v>31</v>
      </c>
      <c r="D132">
        <f>IF(IFERROR(LOOKUP(טבלה1[[#This Row],[ClientID]],פיבוט!$A$4:$A$121),FALSE)=טבלה1[[#This Row],[ClientID]],1,0)</f>
        <v>1</v>
      </c>
    </row>
    <row r="133" spans="1:4" hidden="1" x14ac:dyDescent="0.25">
      <c r="A133" t="s">
        <v>12</v>
      </c>
      <c r="B133">
        <v>9</v>
      </c>
      <c r="C133">
        <v>32</v>
      </c>
      <c r="D133">
        <f>IF(IFERROR(LOOKUP(טבלה1[[#This Row],[ClientID]],פיבוט!$A$4:$A$121),FALSE)=טבלה1[[#This Row],[ClientID]],1,0)</f>
        <v>1</v>
      </c>
    </row>
    <row r="134" spans="1:4" hidden="1" x14ac:dyDescent="0.25">
      <c r="A134" t="s">
        <v>12</v>
      </c>
      <c r="B134">
        <v>10</v>
      </c>
      <c r="C134">
        <v>41</v>
      </c>
      <c r="D134">
        <f>IF(IFERROR(LOOKUP(טבלה1[[#This Row],[ClientID]],פיבוט!$A$4:$A$121),FALSE)=טבלה1[[#This Row],[ClientID]],1,0)</f>
        <v>1</v>
      </c>
    </row>
    <row r="135" spans="1:4" hidden="1" x14ac:dyDescent="0.25">
      <c r="A135" t="s">
        <v>12</v>
      </c>
      <c r="B135">
        <v>11</v>
      </c>
      <c r="C135">
        <v>38</v>
      </c>
      <c r="D135">
        <f>IF(IFERROR(LOOKUP(טבלה1[[#This Row],[ClientID]],פיבוט!$A$4:$A$121),FALSE)=טבלה1[[#This Row],[ClientID]],1,0)</f>
        <v>1</v>
      </c>
    </row>
    <row r="136" spans="1:4" hidden="1" x14ac:dyDescent="0.25">
      <c r="A136" t="s">
        <v>12</v>
      </c>
      <c r="B136">
        <v>12</v>
      </c>
      <c r="C136">
        <v>29</v>
      </c>
      <c r="D136">
        <f>IF(IFERROR(LOOKUP(טבלה1[[#This Row],[ClientID]],פיבוט!$A$4:$A$121),FALSE)=טבלה1[[#This Row],[ClientID]],1,0)</f>
        <v>1</v>
      </c>
    </row>
    <row r="137" spans="1:4" x14ac:dyDescent="0.25">
      <c r="A137" t="s">
        <v>13</v>
      </c>
      <c r="B137">
        <v>1</v>
      </c>
      <c r="C137">
        <v>34</v>
      </c>
      <c r="D137">
        <f>IF(IFERROR(LOOKUP(טבלה1[[#This Row],[ClientID]],פיבוט!$A$4:$A$121),FALSE)=טבלה1[[#This Row],[ClientID]],1,0)</f>
        <v>0</v>
      </c>
    </row>
    <row r="138" spans="1:4" x14ac:dyDescent="0.25">
      <c r="A138" t="s">
        <v>13</v>
      </c>
      <c r="B138">
        <v>2</v>
      </c>
      <c r="C138">
        <v>33</v>
      </c>
      <c r="D138">
        <f>IF(IFERROR(LOOKUP(טבלה1[[#This Row],[ClientID]],פיבוט!$A$4:$A$121),FALSE)=טבלה1[[#This Row],[ClientID]],1,0)</f>
        <v>0</v>
      </c>
    </row>
    <row r="139" spans="1:4" hidden="1" x14ac:dyDescent="0.25">
      <c r="A139" t="s">
        <v>14</v>
      </c>
      <c r="B139">
        <v>1</v>
      </c>
      <c r="C139">
        <v>33</v>
      </c>
      <c r="D139">
        <f>IF(IFERROR(LOOKUP(טבלה1[[#This Row],[ClientID]],פיבוט!$A$4:$A$121),FALSE)=טבלה1[[#This Row],[ClientID]],1,0)</f>
        <v>1</v>
      </c>
    </row>
    <row r="140" spans="1:4" hidden="1" x14ac:dyDescent="0.25">
      <c r="A140" t="s">
        <v>14</v>
      </c>
      <c r="B140">
        <v>2</v>
      </c>
      <c r="C140">
        <v>33</v>
      </c>
      <c r="D140">
        <f>IF(IFERROR(LOOKUP(טבלה1[[#This Row],[ClientID]],פיבוט!$A$4:$A$121),FALSE)=טבלה1[[#This Row],[ClientID]],1,0)</f>
        <v>1</v>
      </c>
    </row>
    <row r="141" spans="1:4" hidden="1" x14ac:dyDescent="0.25">
      <c r="A141" t="s">
        <v>14</v>
      </c>
      <c r="B141">
        <v>3</v>
      </c>
      <c r="C141">
        <v>34</v>
      </c>
      <c r="D141">
        <f>IF(IFERROR(LOOKUP(טבלה1[[#This Row],[ClientID]],פיבוט!$A$4:$A$121),FALSE)=טבלה1[[#This Row],[ClientID]],1,0)</f>
        <v>1</v>
      </c>
    </row>
    <row r="142" spans="1:4" hidden="1" x14ac:dyDescent="0.25">
      <c r="A142" t="s">
        <v>14</v>
      </c>
      <c r="B142">
        <v>4</v>
      </c>
      <c r="C142">
        <v>33</v>
      </c>
      <c r="D142">
        <f>IF(IFERROR(LOOKUP(טבלה1[[#This Row],[ClientID]],פיבוט!$A$4:$A$121),FALSE)=טבלה1[[#This Row],[ClientID]],1,0)</f>
        <v>1</v>
      </c>
    </row>
    <row r="143" spans="1:4" hidden="1" x14ac:dyDescent="0.25">
      <c r="A143" t="s">
        <v>14</v>
      </c>
      <c r="B143">
        <v>5</v>
      </c>
      <c r="C143">
        <v>30</v>
      </c>
      <c r="D143">
        <f>IF(IFERROR(LOOKUP(טבלה1[[#This Row],[ClientID]],פיבוט!$A$4:$A$121),FALSE)=טבלה1[[#This Row],[ClientID]],1,0)</f>
        <v>1</v>
      </c>
    </row>
    <row r="144" spans="1:4" hidden="1" x14ac:dyDescent="0.25">
      <c r="A144" t="s">
        <v>15</v>
      </c>
      <c r="B144">
        <v>1</v>
      </c>
      <c r="C144">
        <v>29</v>
      </c>
      <c r="D144">
        <f>IF(IFERROR(LOOKUP(טבלה1[[#This Row],[ClientID]],פיבוט!$A$4:$A$121),FALSE)=טבלה1[[#This Row],[ClientID]],1,0)</f>
        <v>1</v>
      </c>
    </row>
    <row r="145" spans="1:4" hidden="1" x14ac:dyDescent="0.25">
      <c r="A145" t="s">
        <v>15</v>
      </c>
      <c r="B145">
        <v>2</v>
      </c>
      <c r="C145">
        <v>28</v>
      </c>
      <c r="D145">
        <f>IF(IFERROR(LOOKUP(טבלה1[[#This Row],[ClientID]],פיבוט!$A$4:$A$121),FALSE)=טבלה1[[#This Row],[ClientID]],1,0)</f>
        <v>1</v>
      </c>
    </row>
    <row r="146" spans="1:4" hidden="1" x14ac:dyDescent="0.25">
      <c r="A146" t="s">
        <v>15</v>
      </c>
      <c r="B146">
        <v>3</v>
      </c>
      <c r="C146">
        <v>29</v>
      </c>
      <c r="D146">
        <f>IF(IFERROR(LOOKUP(טבלה1[[#This Row],[ClientID]],פיבוט!$A$4:$A$121),FALSE)=טבלה1[[#This Row],[ClientID]],1,0)</f>
        <v>1</v>
      </c>
    </row>
    <row r="147" spans="1:4" hidden="1" x14ac:dyDescent="0.25">
      <c r="A147" t="s">
        <v>15</v>
      </c>
      <c r="B147">
        <v>4</v>
      </c>
      <c r="C147">
        <v>30</v>
      </c>
      <c r="D147">
        <f>IF(IFERROR(LOOKUP(טבלה1[[#This Row],[ClientID]],פיבוט!$A$4:$A$121),FALSE)=טבלה1[[#This Row],[ClientID]],1,0)</f>
        <v>1</v>
      </c>
    </row>
    <row r="148" spans="1:4" hidden="1" x14ac:dyDescent="0.25">
      <c r="A148" t="s">
        <v>15</v>
      </c>
      <c r="B148">
        <v>5</v>
      </c>
      <c r="C148">
        <v>28</v>
      </c>
      <c r="D148">
        <f>IF(IFERROR(LOOKUP(טבלה1[[#This Row],[ClientID]],פיבוט!$A$4:$A$121),FALSE)=טבלה1[[#This Row],[ClientID]],1,0)</f>
        <v>1</v>
      </c>
    </row>
    <row r="149" spans="1:4" hidden="1" x14ac:dyDescent="0.25">
      <c r="A149" t="s">
        <v>15</v>
      </c>
      <c r="B149">
        <v>6</v>
      </c>
      <c r="C149">
        <v>29</v>
      </c>
      <c r="D149">
        <f>IF(IFERROR(LOOKUP(טבלה1[[#This Row],[ClientID]],פיבוט!$A$4:$A$121),FALSE)=טבלה1[[#This Row],[ClientID]],1,0)</f>
        <v>1</v>
      </c>
    </row>
    <row r="150" spans="1:4" hidden="1" x14ac:dyDescent="0.25">
      <c r="A150" t="s">
        <v>15</v>
      </c>
      <c r="B150">
        <v>7</v>
      </c>
      <c r="C150">
        <v>30</v>
      </c>
      <c r="D150">
        <f>IF(IFERROR(LOOKUP(טבלה1[[#This Row],[ClientID]],פיבוט!$A$4:$A$121),FALSE)=טבלה1[[#This Row],[ClientID]],1,0)</f>
        <v>1</v>
      </c>
    </row>
    <row r="151" spans="1:4" hidden="1" x14ac:dyDescent="0.25">
      <c r="A151" t="s">
        <v>15</v>
      </c>
      <c r="B151">
        <v>8</v>
      </c>
      <c r="C151">
        <v>29</v>
      </c>
      <c r="D151">
        <f>IF(IFERROR(LOOKUP(טבלה1[[#This Row],[ClientID]],פיבוט!$A$4:$A$121),FALSE)=טבלה1[[#This Row],[ClientID]],1,0)</f>
        <v>1</v>
      </c>
    </row>
    <row r="152" spans="1:4" hidden="1" x14ac:dyDescent="0.25">
      <c r="A152" t="s">
        <v>16</v>
      </c>
      <c r="B152">
        <v>1</v>
      </c>
      <c r="C152">
        <v>30</v>
      </c>
      <c r="D152">
        <f>IF(IFERROR(LOOKUP(טבלה1[[#This Row],[ClientID]],פיבוט!$A$4:$A$121),FALSE)=טבלה1[[#This Row],[ClientID]],1,0)</f>
        <v>1</v>
      </c>
    </row>
    <row r="153" spans="1:4" hidden="1" x14ac:dyDescent="0.25">
      <c r="A153" t="s">
        <v>16</v>
      </c>
      <c r="B153">
        <v>2</v>
      </c>
      <c r="C153">
        <v>32</v>
      </c>
      <c r="D153">
        <f>IF(IFERROR(LOOKUP(טבלה1[[#This Row],[ClientID]],פיבוט!$A$4:$A$121),FALSE)=טבלה1[[#This Row],[ClientID]],1,0)</f>
        <v>1</v>
      </c>
    </row>
    <row r="154" spans="1:4" hidden="1" x14ac:dyDescent="0.25">
      <c r="A154" t="s">
        <v>16</v>
      </c>
      <c r="B154">
        <v>3</v>
      </c>
      <c r="C154">
        <v>31</v>
      </c>
      <c r="D154">
        <f>IF(IFERROR(LOOKUP(טבלה1[[#This Row],[ClientID]],פיבוט!$A$4:$A$121),FALSE)=טבלה1[[#This Row],[ClientID]],1,0)</f>
        <v>1</v>
      </c>
    </row>
    <row r="155" spans="1:4" hidden="1" x14ac:dyDescent="0.25">
      <c r="A155" t="s">
        <v>16</v>
      </c>
      <c r="B155">
        <v>4</v>
      </c>
      <c r="C155">
        <v>30</v>
      </c>
      <c r="D155">
        <f>IF(IFERROR(LOOKUP(טבלה1[[#This Row],[ClientID]],פיבוט!$A$4:$A$121),FALSE)=טבלה1[[#This Row],[ClientID]],1,0)</f>
        <v>1</v>
      </c>
    </row>
    <row r="156" spans="1:4" hidden="1" x14ac:dyDescent="0.25">
      <c r="A156" t="s">
        <v>16</v>
      </c>
      <c r="B156">
        <v>5</v>
      </c>
      <c r="C156">
        <v>32</v>
      </c>
      <c r="D156">
        <f>IF(IFERROR(LOOKUP(טבלה1[[#This Row],[ClientID]],פיבוט!$A$4:$A$121),FALSE)=טבלה1[[#This Row],[ClientID]],1,0)</f>
        <v>1</v>
      </c>
    </row>
    <row r="157" spans="1:4" hidden="1" x14ac:dyDescent="0.25">
      <c r="A157" t="s">
        <v>16</v>
      </c>
      <c r="B157">
        <v>6</v>
      </c>
      <c r="C157">
        <v>31</v>
      </c>
      <c r="D157">
        <f>IF(IFERROR(LOOKUP(טבלה1[[#This Row],[ClientID]],פיבוט!$A$4:$A$121),FALSE)=טבלה1[[#This Row],[ClientID]],1,0)</f>
        <v>1</v>
      </c>
    </row>
    <row r="158" spans="1:4" hidden="1" x14ac:dyDescent="0.25">
      <c r="A158" t="s">
        <v>16</v>
      </c>
      <c r="B158">
        <v>7</v>
      </c>
      <c r="C158">
        <v>30</v>
      </c>
      <c r="D158">
        <f>IF(IFERROR(LOOKUP(טבלה1[[#This Row],[ClientID]],פיבוט!$A$4:$A$121),FALSE)=טבלה1[[#This Row],[ClientID]],1,0)</f>
        <v>1</v>
      </c>
    </row>
    <row r="159" spans="1:4" hidden="1" x14ac:dyDescent="0.25">
      <c r="A159" t="s">
        <v>16</v>
      </c>
      <c r="B159">
        <v>8</v>
      </c>
      <c r="C159">
        <v>33</v>
      </c>
      <c r="D159">
        <f>IF(IFERROR(LOOKUP(טבלה1[[#This Row],[ClientID]],פיבוט!$A$4:$A$121),FALSE)=טבלה1[[#This Row],[ClientID]],1,0)</f>
        <v>1</v>
      </c>
    </row>
    <row r="160" spans="1:4" hidden="1" x14ac:dyDescent="0.25">
      <c r="A160" t="s">
        <v>16</v>
      </c>
      <c r="B160">
        <v>9</v>
      </c>
      <c r="C160">
        <v>30</v>
      </c>
      <c r="D160">
        <f>IF(IFERROR(LOOKUP(טבלה1[[#This Row],[ClientID]],פיבוט!$A$4:$A$121),FALSE)=טבלה1[[#This Row],[ClientID]],1,0)</f>
        <v>1</v>
      </c>
    </row>
    <row r="161" spans="1:4" hidden="1" x14ac:dyDescent="0.25">
      <c r="A161" t="s">
        <v>16</v>
      </c>
      <c r="B161">
        <v>10</v>
      </c>
      <c r="C161">
        <v>26</v>
      </c>
      <c r="D161">
        <f>IF(IFERROR(LOOKUP(טבלה1[[#This Row],[ClientID]],פיבוט!$A$4:$A$121),FALSE)=טבלה1[[#This Row],[ClientID]],1,0)</f>
        <v>1</v>
      </c>
    </row>
    <row r="162" spans="1:4" hidden="1" x14ac:dyDescent="0.25">
      <c r="A162" t="s">
        <v>16</v>
      </c>
      <c r="B162">
        <v>11</v>
      </c>
      <c r="C162">
        <v>29</v>
      </c>
      <c r="D162">
        <f>IF(IFERROR(LOOKUP(טבלה1[[#This Row],[ClientID]],פיבוט!$A$4:$A$121),FALSE)=טבלה1[[#This Row],[ClientID]],1,0)</f>
        <v>1</v>
      </c>
    </row>
    <row r="163" spans="1:4" hidden="1" x14ac:dyDescent="0.25">
      <c r="A163" t="s">
        <v>17</v>
      </c>
      <c r="B163">
        <v>1</v>
      </c>
      <c r="C163">
        <v>28</v>
      </c>
      <c r="D163">
        <f>IF(IFERROR(LOOKUP(טבלה1[[#This Row],[ClientID]],פיבוט!$A$4:$A$121),FALSE)=טבלה1[[#This Row],[ClientID]],1,0)</f>
        <v>1</v>
      </c>
    </row>
    <row r="164" spans="1:4" hidden="1" x14ac:dyDescent="0.25">
      <c r="A164" t="s">
        <v>17</v>
      </c>
      <c r="B164">
        <v>2</v>
      </c>
      <c r="C164">
        <v>27</v>
      </c>
      <c r="D164">
        <f>IF(IFERROR(LOOKUP(טבלה1[[#This Row],[ClientID]],פיבוט!$A$4:$A$121),FALSE)=טבלה1[[#This Row],[ClientID]],1,0)</f>
        <v>1</v>
      </c>
    </row>
    <row r="165" spans="1:4" hidden="1" x14ac:dyDescent="0.25">
      <c r="A165" t="s">
        <v>17</v>
      </c>
      <c r="B165">
        <v>3</v>
      </c>
      <c r="C165">
        <v>36</v>
      </c>
      <c r="D165">
        <f>IF(IFERROR(LOOKUP(טבלה1[[#This Row],[ClientID]],פיבוט!$A$4:$A$121),FALSE)=טבלה1[[#This Row],[ClientID]],1,0)</f>
        <v>1</v>
      </c>
    </row>
    <row r="166" spans="1:4" hidden="1" x14ac:dyDescent="0.25">
      <c r="A166" t="s">
        <v>17</v>
      </c>
      <c r="B166">
        <v>4</v>
      </c>
      <c r="C166">
        <v>38</v>
      </c>
      <c r="D166">
        <f>IF(IFERROR(LOOKUP(טבלה1[[#This Row],[ClientID]],פיבוט!$A$4:$A$121),FALSE)=טבלה1[[#This Row],[ClientID]],1,0)</f>
        <v>1</v>
      </c>
    </row>
    <row r="167" spans="1:4" hidden="1" x14ac:dyDescent="0.25">
      <c r="A167" t="s">
        <v>17</v>
      </c>
      <c r="B167">
        <v>5</v>
      </c>
      <c r="C167">
        <v>35</v>
      </c>
      <c r="D167">
        <f>IF(IFERROR(LOOKUP(טבלה1[[#This Row],[ClientID]],פיבוט!$A$4:$A$121),FALSE)=טבלה1[[#This Row],[ClientID]],1,0)</f>
        <v>1</v>
      </c>
    </row>
    <row r="168" spans="1:4" hidden="1" x14ac:dyDescent="0.25">
      <c r="A168" t="s">
        <v>17</v>
      </c>
      <c r="B168">
        <v>6</v>
      </c>
      <c r="C168">
        <v>28</v>
      </c>
      <c r="D168">
        <f>IF(IFERROR(LOOKUP(טבלה1[[#This Row],[ClientID]],פיבוט!$A$4:$A$121),FALSE)=טבלה1[[#This Row],[ClientID]],1,0)</f>
        <v>1</v>
      </c>
    </row>
    <row r="169" spans="1:4" hidden="1" x14ac:dyDescent="0.25">
      <c r="A169" t="s">
        <v>17</v>
      </c>
      <c r="B169">
        <v>7</v>
      </c>
      <c r="C169">
        <v>31</v>
      </c>
      <c r="D169">
        <f>IF(IFERROR(LOOKUP(טבלה1[[#This Row],[ClientID]],פיבוט!$A$4:$A$121),FALSE)=טבלה1[[#This Row],[ClientID]],1,0)</f>
        <v>1</v>
      </c>
    </row>
    <row r="170" spans="1:4" hidden="1" x14ac:dyDescent="0.25">
      <c r="A170" t="s">
        <v>17</v>
      </c>
      <c r="B170">
        <v>8</v>
      </c>
      <c r="C170">
        <v>33</v>
      </c>
      <c r="D170">
        <f>IF(IFERROR(LOOKUP(טבלה1[[#This Row],[ClientID]],פיבוט!$A$4:$A$121),FALSE)=טבלה1[[#This Row],[ClientID]],1,0)</f>
        <v>1</v>
      </c>
    </row>
    <row r="171" spans="1:4" hidden="1" x14ac:dyDescent="0.25">
      <c r="A171" t="s">
        <v>17</v>
      </c>
      <c r="B171">
        <v>9</v>
      </c>
      <c r="C171">
        <v>29</v>
      </c>
      <c r="D171">
        <f>IF(IFERROR(LOOKUP(טבלה1[[#This Row],[ClientID]],פיבוט!$A$4:$A$121),FALSE)=טבלה1[[#This Row],[ClientID]],1,0)</f>
        <v>1</v>
      </c>
    </row>
    <row r="172" spans="1:4" hidden="1" x14ac:dyDescent="0.25">
      <c r="A172" t="s">
        <v>17</v>
      </c>
      <c r="B172">
        <v>10</v>
      </c>
      <c r="C172">
        <v>30</v>
      </c>
      <c r="D172">
        <f>IF(IFERROR(LOOKUP(טבלה1[[#This Row],[ClientID]],פיבוט!$A$4:$A$121),FALSE)=טבלה1[[#This Row],[ClientID]],1,0)</f>
        <v>1</v>
      </c>
    </row>
    <row r="173" spans="1:4" hidden="1" x14ac:dyDescent="0.25">
      <c r="A173" t="s">
        <v>17</v>
      </c>
      <c r="B173">
        <v>11</v>
      </c>
      <c r="C173">
        <v>31</v>
      </c>
      <c r="D173">
        <f>IF(IFERROR(LOOKUP(טבלה1[[#This Row],[ClientID]],פיבוט!$A$4:$A$121),FALSE)=טבלה1[[#This Row],[ClientID]],1,0)</f>
        <v>1</v>
      </c>
    </row>
    <row r="174" spans="1:4" hidden="1" x14ac:dyDescent="0.25">
      <c r="A174" t="s">
        <v>17</v>
      </c>
      <c r="B174">
        <v>12</v>
      </c>
      <c r="C174">
        <v>30</v>
      </c>
      <c r="D174">
        <f>IF(IFERROR(LOOKUP(טבלה1[[#This Row],[ClientID]],פיבוט!$A$4:$A$121),FALSE)=טבלה1[[#This Row],[ClientID]],1,0)</f>
        <v>1</v>
      </c>
    </row>
    <row r="175" spans="1:4" hidden="1" x14ac:dyDescent="0.25">
      <c r="A175" t="s">
        <v>18</v>
      </c>
      <c r="B175">
        <v>1</v>
      </c>
      <c r="C175">
        <v>31</v>
      </c>
      <c r="D175">
        <f>IF(IFERROR(LOOKUP(טבלה1[[#This Row],[ClientID]],פיבוט!$A$4:$A$121),FALSE)=טבלה1[[#This Row],[ClientID]],1,0)</f>
        <v>1</v>
      </c>
    </row>
    <row r="176" spans="1:4" hidden="1" x14ac:dyDescent="0.25">
      <c r="A176" t="s">
        <v>18</v>
      </c>
      <c r="B176">
        <v>2</v>
      </c>
      <c r="C176">
        <v>27</v>
      </c>
      <c r="D176">
        <f>IF(IFERROR(LOOKUP(טבלה1[[#This Row],[ClientID]],פיבוט!$A$4:$A$121),FALSE)=טבלה1[[#This Row],[ClientID]],1,0)</f>
        <v>1</v>
      </c>
    </row>
    <row r="177" spans="1:4" hidden="1" x14ac:dyDescent="0.25">
      <c r="A177" t="s">
        <v>18</v>
      </c>
      <c r="B177">
        <v>3</v>
      </c>
      <c r="C177">
        <v>29</v>
      </c>
      <c r="D177">
        <f>IF(IFERROR(LOOKUP(טבלה1[[#This Row],[ClientID]],פיבוט!$A$4:$A$121),FALSE)=טבלה1[[#This Row],[ClientID]],1,0)</f>
        <v>1</v>
      </c>
    </row>
    <row r="178" spans="1:4" hidden="1" x14ac:dyDescent="0.25">
      <c r="A178" t="s">
        <v>18</v>
      </c>
      <c r="B178">
        <v>4</v>
      </c>
      <c r="C178">
        <v>25</v>
      </c>
      <c r="D178">
        <f>IF(IFERROR(LOOKUP(טבלה1[[#This Row],[ClientID]],פיבוט!$A$4:$A$121),FALSE)=טבלה1[[#This Row],[ClientID]],1,0)</f>
        <v>1</v>
      </c>
    </row>
    <row r="179" spans="1:4" hidden="1" x14ac:dyDescent="0.25">
      <c r="A179" t="s">
        <v>18</v>
      </c>
      <c r="B179">
        <v>5</v>
      </c>
      <c r="C179">
        <v>28</v>
      </c>
      <c r="D179">
        <f>IF(IFERROR(LOOKUP(טבלה1[[#This Row],[ClientID]],פיבוט!$A$4:$A$121),FALSE)=טבלה1[[#This Row],[ClientID]],1,0)</f>
        <v>1</v>
      </c>
    </row>
    <row r="180" spans="1:4" hidden="1" x14ac:dyDescent="0.25">
      <c r="A180" t="s">
        <v>18</v>
      </c>
      <c r="B180">
        <v>6</v>
      </c>
      <c r="C180">
        <v>33</v>
      </c>
      <c r="D180">
        <f>IF(IFERROR(LOOKUP(טבלה1[[#This Row],[ClientID]],פיבוט!$A$4:$A$121),FALSE)=טבלה1[[#This Row],[ClientID]],1,0)</f>
        <v>1</v>
      </c>
    </row>
    <row r="181" spans="1:4" hidden="1" x14ac:dyDescent="0.25">
      <c r="A181" t="s">
        <v>18</v>
      </c>
      <c r="B181">
        <v>7</v>
      </c>
      <c r="C181">
        <v>29</v>
      </c>
      <c r="D181">
        <f>IF(IFERROR(LOOKUP(טבלה1[[#This Row],[ClientID]],פיבוט!$A$4:$A$121),FALSE)=טבלה1[[#This Row],[ClientID]],1,0)</f>
        <v>1</v>
      </c>
    </row>
    <row r="182" spans="1:4" hidden="1" x14ac:dyDescent="0.25">
      <c r="A182" t="s">
        <v>18</v>
      </c>
      <c r="B182">
        <v>8</v>
      </c>
      <c r="C182">
        <v>24</v>
      </c>
      <c r="D182">
        <f>IF(IFERROR(LOOKUP(טבלה1[[#This Row],[ClientID]],פיבוט!$A$4:$A$121),FALSE)=טבלה1[[#This Row],[ClientID]],1,0)</f>
        <v>1</v>
      </c>
    </row>
    <row r="183" spans="1:4" hidden="1" x14ac:dyDescent="0.25">
      <c r="A183" t="s">
        <v>18</v>
      </c>
      <c r="B183">
        <v>9</v>
      </c>
      <c r="C183">
        <v>27</v>
      </c>
      <c r="D183">
        <f>IF(IFERROR(LOOKUP(טבלה1[[#This Row],[ClientID]],פיבוט!$A$4:$A$121),FALSE)=טבלה1[[#This Row],[ClientID]],1,0)</f>
        <v>1</v>
      </c>
    </row>
    <row r="184" spans="1:4" hidden="1" x14ac:dyDescent="0.25">
      <c r="A184" t="s">
        <v>18</v>
      </c>
      <c r="B184">
        <v>10</v>
      </c>
      <c r="C184">
        <v>25</v>
      </c>
      <c r="D184">
        <f>IF(IFERROR(LOOKUP(טבלה1[[#This Row],[ClientID]],פיבוט!$A$4:$A$121),FALSE)=טבלה1[[#This Row],[ClientID]],1,0)</f>
        <v>1</v>
      </c>
    </row>
    <row r="185" spans="1:4" hidden="1" x14ac:dyDescent="0.25">
      <c r="A185" t="s">
        <v>18</v>
      </c>
      <c r="B185">
        <v>11</v>
      </c>
      <c r="C185">
        <v>27</v>
      </c>
      <c r="D185">
        <f>IF(IFERROR(LOOKUP(טבלה1[[#This Row],[ClientID]],פיבוט!$A$4:$A$121),FALSE)=טבלה1[[#This Row],[ClientID]],1,0)</f>
        <v>1</v>
      </c>
    </row>
    <row r="186" spans="1:4" hidden="1" x14ac:dyDescent="0.25">
      <c r="A186" t="s">
        <v>18</v>
      </c>
      <c r="B186">
        <v>12</v>
      </c>
      <c r="C186">
        <v>26</v>
      </c>
      <c r="D186">
        <f>IF(IFERROR(LOOKUP(טבלה1[[#This Row],[ClientID]],פיבוט!$A$4:$A$121),FALSE)=טבלה1[[#This Row],[ClientID]],1,0)</f>
        <v>1</v>
      </c>
    </row>
    <row r="187" spans="1:4" hidden="1" x14ac:dyDescent="0.25">
      <c r="A187" t="s">
        <v>19</v>
      </c>
      <c r="B187">
        <v>1</v>
      </c>
      <c r="C187">
        <v>30</v>
      </c>
      <c r="D187">
        <f>IF(IFERROR(LOOKUP(טבלה1[[#This Row],[ClientID]],פיבוט!$A$4:$A$121),FALSE)=טבלה1[[#This Row],[ClientID]],1,0)</f>
        <v>1</v>
      </c>
    </row>
    <row r="188" spans="1:4" hidden="1" x14ac:dyDescent="0.25">
      <c r="A188" t="s">
        <v>19</v>
      </c>
      <c r="B188">
        <v>2</v>
      </c>
      <c r="C188">
        <v>27</v>
      </c>
      <c r="D188">
        <f>IF(IFERROR(LOOKUP(טבלה1[[#This Row],[ClientID]],פיבוט!$A$4:$A$121),FALSE)=טבלה1[[#This Row],[ClientID]],1,0)</f>
        <v>1</v>
      </c>
    </row>
    <row r="189" spans="1:4" hidden="1" x14ac:dyDescent="0.25">
      <c r="A189" t="s">
        <v>19</v>
      </c>
      <c r="B189">
        <v>3</v>
      </c>
      <c r="C189">
        <v>31</v>
      </c>
      <c r="D189">
        <f>IF(IFERROR(LOOKUP(טבלה1[[#This Row],[ClientID]],פיבוט!$A$4:$A$121),FALSE)=טבלה1[[#This Row],[ClientID]],1,0)</f>
        <v>1</v>
      </c>
    </row>
    <row r="190" spans="1:4" hidden="1" x14ac:dyDescent="0.25">
      <c r="A190" t="s">
        <v>19</v>
      </c>
      <c r="B190">
        <v>4</v>
      </c>
      <c r="C190">
        <v>29</v>
      </c>
      <c r="D190">
        <f>IF(IFERROR(LOOKUP(טבלה1[[#This Row],[ClientID]],פיבוט!$A$4:$A$121),FALSE)=טבלה1[[#This Row],[ClientID]],1,0)</f>
        <v>1</v>
      </c>
    </row>
    <row r="191" spans="1:4" hidden="1" x14ac:dyDescent="0.25">
      <c r="A191" t="s">
        <v>19</v>
      </c>
      <c r="B191">
        <v>5</v>
      </c>
      <c r="C191">
        <v>29</v>
      </c>
      <c r="D191">
        <f>IF(IFERROR(LOOKUP(טבלה1[[#This Row],[ClientID]],פיבוט!$A$4:$A$121),FALSE)=טבלה1[[#This Row],[ClientID]],1,0)</f>
        <v>1</v>
      </c>
    </row>
    <row r="192" spans="1:4" hidden="1" x14ac:dyDescent="0.25">
      <c r="A192" t="s">
        <v>19</v>
      </c>
      <c r="B192">
        <v>6</v>
      </c>
      <c r="C192">
        <v>29</v>
      </c>
      <c r="D192">
        <f>IF(IFERROR(LOOKUP(טבלה1[[#This Row],[ClientID]],פיבוט!$A$4:$A$121),FALSE)=טבלה1[[#This Row],[ClientID]],1,0)</f>
        <v>1</v>
      </c>
    </row>
    <row r="193" spans="1:4" hidden="1" x14ac:dyDescent="0.25">
      <c r="A193" t="s">
        <v>19</v>
      </c>
      <c r="B193">
        <v>7</v>
      </c>
      <c r="C193">
        <v>29</v>
      </c>
      <c r="D193">
        <f>IF(IFERROR(LOOKUP(טבלה1[[#This Row],[ClientID]],פיבוט!$A$4:$A$121),FALSE)=טבלה1[[#This Row],[ClientID]],1,0)</f>
        <v>1</v>
      </c>
    </row>
    <row r="194" spans="1:4" hidden="1" x14ac:dyDescent="0.25">
      <c r="A194" t="s">
        <v>19</v>
      </c>
      <c r="B194">
        <v>8</v>
      </c>
      <c r="C194">
        <v>31</v>
      </c>
      <c r="D194">
        <f>IF(IFERROR(LOOKUP(טבלה1[[#This Row],[ClientID]],פיבוט!$A$4:$A$121),FALSE)=טבלה1[[#This Row],[ClientID]],1,0)</f>
        <v>1</v>
      </c>
    </row>
    <row r="195" spans="1:4" hidden="1" x14ac:dyDescent="0.25">
      <c r="A195" t="s">
        <v>19</v>
      </c>
      <c r="B195">
        <v>9</v>
      </c>
      <c r="C195">
        <v>33</v>
      </c>
      <c r="D195">
        <f>IF(IFERROR(LOOKUP(טבלה1[[#This Row],[ClientID]],פיבוט!$A$4:$A$121),FALSE)=טבלה1[[#This Row],[ClientID]],1,0)</f>
        <v>1</v>
      </c>
    </row>
    <row r="196" spans="1:4" hidden="1" x14ac:dyDescent="0.25">
      <c r="A196" t="s">
        <v>19</v>
      </c>
      <c r="B196">
        <v>10</v>
      </c>
      <c r="C196">
        <v>31</v>
      </c>
      <c r="D196">
        <f>IF(IFERROR(LOOKUP(טבלה1[[#This Row],[ClientID]],פיבוט!$A$4:$A$121),FALSE)=טבלה1[[#This Row],[ClientID]],1,0)</f>
        <v>1</v>
      </c>
    </row>
    <row r="197" spans="1:4" hidden="1" x14ac:dyDescent="0.25">
      <c r="A197" t="s">
        <v>20</v>
      </c>
      <c r="B197">
        <v>1</v>
      </c>
      <c r="C197">
        <v>25</v>
      </c>
      <c r="D197">
        <f>IF(IFERROR(LOOKUP(טבלה1[[#This Row],[ClientID]],פיבוט!$A$4:$A$121),FALSE)=טבלה1[[#This Row],[ClientID]],1,0)</f>
        <v>1</v>
      </c>
    </row>
    <row r="198" spans="1:4" hidden="1" x14ac:dyDescent="0.25">
      <c r="A198" t="s">
        <v>20</v>
      </c>
      <c r="B198">
        <v>2</v>
      </c>
      <c r="C198">
        <v>24</v>
      </c>
      <c r="D198">
        <f>IF(IFERROR(LOOKUP(טבלה1[[#This Row],[ClientID]],פיבוט!$A$4:$A$121),FALSE)=טבלה1[[#This Row],[ClientID]],1,0)</f>
        <v>1</v>
      </c>
    </row>
    <row r="199" spans="1:4" hidden="1" x14ac:dyDescent="0.25">
      <c r="A199" t="s">
        <v>20</v>
      </c>
      <c r="B199">
        <v>3</v>
      </c>
      <c r="C199">
        <v>24</v>
      </c>
      <c r="D199">
        <f>IF(IFERROR(LOOKUP(טבלה1[[#This Row],[ClientID]],פיבוט!$A$4:$A$121),FALSE)=טבלה1[[#This Row],[ClientID]],1,0)</f>
        <v>1</v>
      </c>
    </row>
    <row r="200" spans="1:4" hidden="1" x14ac:dyDescent="0.25">
      <c r="A200" t="s">
        <v>20</v>
      </c>
      <c r="B200">
        <v>4</v>
      </c>
      <c r="C200">
        <v>27</v>
      </c>
      <c r="D200">
        <f>IF(IFERROR(LOOKUP(טבלה1[[#This Row],[ClientID]],פיבוט!$A$4:$A$121),FALSE)=טבלה1[[#This Row],[ClientID]],1,0)</f>
        <v>1</v>
      </c>
    </row>
    <row r="201" spans="1:4" hidden="1" x14ac:dyDescent="0.25">
      <c r="A201" t="s">
        <v>20</v>
      </c>
      <c r="B201">
        <v>5</v>
      </c>
      <c r="C201">
        <v>26</v>
      </c>
      <c r="D201">
        <f>IF(IFERROR(LOOKUP(טבלה1[[#This Row],[ClientID]],פיבוט!$A$4:$A$121),FALSE)=טבלה1[[#This Row],[ClientID]],1,0)</f>
        <v>1</v>
      </c>
    </row>
    <row r="202" spans="1:4" hidden="1" x14ac:dyDescent="0.25">
      <c r="A202" t="s">
        <v>20</v>
      </c>
      <c r="B202">
        <v>6</v>
      </c>
      <c r="C202">
        <v>28</v>
      </c>
      <c r="D202">
        <f>IF(IFERROR(LOOKUP(טבלה1[[#This Row],[ClientID]],פיבוט!$A$4:$A$121),FALSE)=טבלה1[[#This Row],[ClientID]],1,0)</f>
        <v>1</v>
      </c>
    </row>
    <row r="203" spans="1:4" hidden="1" x14ac:dyDescent="0.25">
      <c r="A203" t="s">
        <v>20</v>
      </c>
      <c r="B203">
        <v>7</v>
      </c>
      <c r="C203">
        <v>24</v>
      </c>
      <c r="D203">
        <f>IF(IFERROR(LOOKUP(טבלה1[[#This Row],[ClientID]],פיבוט!$A$4:$A$121),FALSE)=טבלה1[[#This Row],[ClientID]],1,0)</f>
        <v>1</v>
      </c>
    </row>
    <row r="204" spans="1:4" hidden="1" x14ac:dyDescent="0.25">
      <c r="A204" t="s">
        <v>20</v>
      </c>
      <c r="B204">
        <v>8</v>
      </c>
      <c r="C204">
        <v>27</v>
      </c>
      <c r="D204">
        <f>IF(IFERROR(LOOKUP(טבלה1[[#This Row],[ClientID]],פיבוט!$A$4:$A$121),FALSE)=טבלה1[[#This Row],[ClientID]],1,0)</f>
        <v>1</v>
      </c>
    </row>
    <row r="205" spans="1:4" hidden="1" x14ac:dyDescent="0.25">
      <c r="A205" t="s">
        <v>20</v>
      </c>
      <c r="B205">
        <v>9</v>
      </c>
      <c r="C205">
        <v>25</v>
      </c>
      <c r="D205">
        <f>IF(IFERROR(LOOKUP(טבלה1[[#This Row],[ClientID]],פיבוט!$A$4:$A$121),FALSE)=טבלה1[[#This Row],[ClientID]],1,0)</f>
        <v>1</v>
      </c>
    </row>
    <row r="206" spans="1:4" hidden="1" x14ac:dyDescent="0.25">
      <c r="A206" t="s">
        <v>20</v>
      </c>
      <c r="B206">
        <v>10</v>
      </c>
      <c r="C206">
        <v>23</v>
      </c>
      <c r="D206">
        <f>IF(IFERROR(LOOKUP(טבלה1[[#This Row],[ClientID]],פיבוט!$A$4:$A$121),FALSE)=טבלה1[[#This Row],[ClientID]],1,0)</f>
        <v>1</v>
      </c>
    </row>
    <row r="207" spans="1:4" hidden="1" x14ac:dyDescent="0.25">
      <c r="A207" t="s">
        <v>20</v>
      </c>
      <c r="B207">
        <v>11</v>
      </c>
      <c r="C207">
        <v>25</v>
      </c>
      <c r="D207">
        <f>IF(IFERROR(LOOKUP(טבלה1[[#This Row],[ClientID]],פיבוט!$A$4:$A$121),FALSE)=טבלה1[[#This Row],[ClientID]],1,0)</f>
        <v>1</v>
      </c>
    </row>
    <row r="208" spans="1:4" hidden="1" x14ac:dyDescent="0.25">
      <c r="A208" t="s">
        <v>20</v>
      </c>
      <c r="B208">
        <v>12</v>
      </c>
      <c r="C208">
        <v>23</v>
      </c>
      <c r="D208">
        <f>IF(IFERROR(LOOKUP(טבלה1[[#This Row],[ClientID]],פיבוט!$A$4:$A$121),FALSE)=טבלה1[[#This Row],[ClientID]],1,0)</f>
        <v>1</v>
      </c>
    </row>
    <row r="209" spans="1:4" hidden="1" x14ac:dyDescent="0.25">
      <c r="A209" t="s">
        <v>20</v>
      </c>
      <c r="B209">
        <v>13</v>
      </c>
      <c r="C209">
        <v>26</v>
      </c>
      <c r="D209">
        <f>IF(IFERROR(LOOKUP(טבלה1[[#This Row],[ClientID]],פיבוט!$A$4:$A$121),FALSE)=טבלה1[[#This Row],[ClientID]],1,0)</f>
        <v>1</v>
      </c>
    </row>
    <row r="210" spans="1:4" x14ac:dyDescent="0.25">
      <c r="A210" t="s">
        <v>21</v>
      </c>
      <c r="B210">
        <v>1</v>
      </c>
      <c r="C210">
        <v>27</v>
      </c>
      <c r="D210">
        <f>IF(IFERROR(LOOKUP(טבלה1[[#This Row],[ClientID]],פיבוט!$A$4:$A$121),FALSE)=טבלה1[[#This Row],[ClientID]],1,0)</f>
        <v>0</v>
      </c>
    </row>
    <row r="211" spans="1:4" x14ac:dyDescent="0.25">
      <c r="A211" t="s">
        <v>21</v>
      </c>
      <c r="B211">
        <v>2</v>
      </c>
      <c r="C211">
        <v>27</v>
      </c>
      <c r="D211">
        <f>IF(IFERROR(LOOKUP(טבלה1[[#This Row],[ClientID]],פיבוט!$A$4:$A$121),FALSE)=טבלה1[[#This Row],[ClientID]],1,0)</f>
        <v>0</v>
      </c>
    </row>
    <row r="212" spans="1:4" x14ac:dyDescent="0.25">
      <c r="A212" t="s">
        <v>22</v>
      </c>
      <c r="B212">
        <v>1</v>
      </c>
      <c r="C212">
        <v>32</v>
      </c>
      <c r="D212">
        <f>IF(IFERROR(LOOKUP(טבלה1[[#This Row],[ClientID]],פיבוט!$A$4:$A$121),FALSE)=טבלה1[[#This Row],[ClientID]],1,0)</f>
        <v>0</v>
      </c>
    </row>
    <row r="213" spans="1:4" x14ac:dyDescent="0.25">
      <c r="A213" t="s">
        <v>23</v>
      </c>
      <c r="B213">
        <v>1</v>
      </c>
      <c r="C213">
        <v>32</v>
      </c>
      <c r="D213">
        <f>IF(IFERROR(LOOKUP(טבלה1[[#This Row],[ClientID]],פיבוט!$A$4:$A$121),FALSE)=טבלה1[[#This Row],[ClientID]],1,0)</f>
        <v>0</v>
      </c>
    </row>
    <row r="214" spans="1:4" x14ac:dyDescent="0.25">
      <c r="A214" t="s">
        <v>23</v>
      </c>
      <c r="B214">
        <v>2</v>
      </c>
      <c r="C214">
        <v>32</v>
      </c>
      <c r="D214">
        <f>IF(IFERROR(LOOKUP(טבלה1[[#This Row],[ClientID]],פיבוט!$A$4:$A$121),FALSE)=טבלה1[[#This Row],[ClientID]],1,0)</f>
        <v>0</v>
      </c>
    </row>
    <row r="215" spans="1:4" hidden="1" x14ac:dyDescent="0.25">
      <c r="A215" t="s">
        <v>24</v>
      </c>
      <c r="B215">
        <v>1</v>
      </c>
      <c r="C215">
        <v>27</v>
      </c>
      <c r="D215">
        <f>IF(IFERROR(LOOKUP(טבלה1[[#This Row],[ClientID]],פיבוט!$A$4:$A$121),FALSE)=טבלה1[[#This Row],[ClientID]],1,0)</f>
        <v>1</v>
      </c>
    </row>
    <row r="216" spans="1:4" hidden="1" x14ac:dyDescent="0.25">
      <c r="A216" t="s">
        <v>24</v>
      </c>
      <c r="B216">
        <v>2</v>
      </c>
      <c r="C216">
        <v>30</v>
      </c>
      <c r="D216">
        <f>IF(IFERROR(LOOKUP(טבלה1[[#This Row],[ClientID]],פיבוט!$A$4:$A$121),FALSE)=טבלה1[[#This Row],[ClientID]],1,0)</f>
        <v>1</v>
      </c>
    </row>
    <row r="217" spans="1:4" hidden="1" x14ac:dyDescent="0.25">
      <c r="A217" t="s">
        <v>24</v>
      </c>
      <c r="B217">
        <v>3</v>
      </c>
      <c r="C217">
        <v>32</v>
      </c>
      <c r="D217">
        <f>IF(IFERROR(LOOKUP(טבלה1[[#This Row],[ClientID]],פיבוט!$A$4:$A$121),FALSE)=טבלה1[[#This Row],[ClientID]],1,0)</f>
        <v>1</v>
      </c>
    </row>
    <row r="218" spans="1:4" hidden="1" x14ac:dyDescent="0.25">
      <c r="A218" t="s">
        <v>24</v>
      </c>
      <c r="B218">
        <v>4</v>
      </c>
      <c r="C218">
        <v>28</v>
      </c>
      <c r="D218">
        <f>IF(IFERROR(LOOKUP(טבלה1[[#This Row],[ClientID]],פיבוט!$A$4:$A$121),FALSE)=טבלה1[[#This Row],[ClientID]],1,0)</f>
        <v>1</v>
      </c>
    </row>
    <row r="219" spans="1:4" hidden="1" x14ac:dyDescent="0.25">
      <c r="A219" t="s">
        <v>24</v>
      </c>
      <c r="B219">
        <v>5</v>
      </c>
      <c r="C219">
        <v>29</v>
      </c>
      <c r="D219">
        <f>IF(IFERROR(LOOKUP(טבלה1[[#This Row],[ClientID]],פיבוט!$A$4:$A$121),FALSE)=טבלה1[[#This Row],[ClientID]],1,0)</f>
        <v>1</v>
      </c>
    </row>
    <row r="220" spans="1:4" hidden="1" x14ac:dyDescent="0.25">
      <c r="A220" t="s">
        <v>24</v>
      </c>
      <c r="B220">
        <v>6</v>
      </c>
      <c r="C220">
        <v>30</v>
      </c>
      <c r="D220">
        <f>IF(IFERROR(LOOKUP(טבלה1[[#This Row],[ClientID]],פיבוט!$A$4:$A$121),FALSE)=טבלה1[[#This Row],[ClientID]],1,0)</f>
        <v>1</v>
      </c>
    </row>
    <row r="221" spans="1:4" hidden="1" x14ac:dyDescent="0.25">
      <c r="A221" t="s">
        <v>24</v>
      </c>
      <c r="B221">
        <v>7</v>
      </c>
      <c r="C221">
        <v>32</v>
      </c>
      <c r="D221">
        <f>IF(IFERROR(LOOKUP(טבלה1[[#This Row],[ClientID]],פיבוט!$A$4:$A$121),FALSE)=טבלה1[[#This Row],[ClientID]],1,0)</f>
        <v>1</v>
      </c>
    </row>
    <row r="222" spans="1:4" hidden="1" x14ac:dyDescent="0.25">
      <c r="A222" t="s">
        <v>24</v>
      </c>
      <c r="B222">
        <v>8</v>
      </c>
      <c r="C222">
        <v>29</v>
      </c>
      <c r="D222">
        <f>IF(IFERROR(LOOKUP(טבלה1[[#This Row],[ClientID]],פיבוט!$A$4:$A$121),FALSE)=טבלה1[[#This Row],[ClientID]],1,0)</f>
        <v>1</v>
      </c>
    </row>
    <row r="223" spans="1:4" hidden="1" x14ac:dyDescent="0.25">
      <c r="A223" t="s">
        <v>24</v>
      </c>
      <c r="B223">
        <v>9</v>
      </c>
      <c r="C223">
        <v>26</v>
      </c>
      <c r="D223">
        <f>IF(IFERROR(LOOKUP(טבלה1[[#This Row],[ClientID]],פיבוט!$A$4:$A$121),FALSE)=טבלה1[[#This Row],[ClientID]],1,0)</f>
        <v>1</v>
      </c>
    </row>
    <row r="224" spans="1:4" hidden="1" x14ac:dyDescent="0.25">
      <c r="A224" t="s">
        <v>24</v>
      </c>
      <c r="B224">
        <v>10</v>
      </c>
      <c r="C224">
        <v>31</v>
      </c>
      <c r="D224">
        <f>IF(IFERROR(LOOKUP(טבלה1[[#This Row],[ClientID]],פיבוט!$A$4:$A$121),FALSE)=טבלה1[[#This Row],[ClientID]],1,0)</f>
        <v>1</v>
      </c>
    </row>
    <row r="225" spans="1:4" hidden="1" x14ac:dyDescent="0.25">
      <c r="A225" t="s">
        <v>25</v>
      </c>
      <c r="B225">
        <v>1</v>
      </c>
      <c r="C225">
        <v>24</v>
      </c>
      <c r="D225">
        <f>IF(IFERROR(LOOKUP(טבלה1[[#This Row],[ClientID]],פיבוט!$A$4:$A$121),FALSE)=טבלה1[[#This Row],[ClientID]],1,0)</f>
        <v>1</v>
      </c>
    </row>
    <row r="226" spans="1:4" hidden="1" x14ac:dyDescent="0.25">
      <c r="A226" t="s">
        <v>25</v>
      </c>
      <c r="B226">
        <v>2</v>
      </c>
      <c r="C226">
        <v>26</v>
      </c>
      <c r="D226">
        <f>IF(IFERROR(LOOKUP(טבלה1[[#This Row],[ClientID]],פיבוט!$A$4:$A$121),FALSE)=טבלה1[[#This Row],[ClientID]],1,0)</f>
        <v>1</v>
      </c>
    </row>
    <row r="227" spans="1:4" hidden="1" x14ac:dyDescent="0.25">
      <c r="A227" t="s">
        <v>25</v>
      </c>
      <c r="B227">
        <v>3</v>
      </c>
      <c r="C227">
        <v>30</v>
      </c>
      <c r="D227">
        <f>IF(IFERROR(LOOKUP(טבלה1[[#This Row],[ClientID]],פיבוט!$A$4:$A$121),FALSE)=טבלה1[[#This Row],[ClientID]],1,0)</f>
        <v>1</v>
      </c>
    </row>
    <row r="228" spans="1:4" hidden="1" x14ac:dyDescent="0.25">
      <c r="A228" t="s">
        <v>25</v>
      </c>
      <c r="B228">
        <v>4</v>
      </c>
      <c r="C228">
        <v>25</v>
      </c>
      <c r="D228">
        <f>IF(IFERROR(LOOKUP(טבלה1[[#This Row],[ClientID]],פיבוט!$A$4:$A$121),FALSE)=טבלה1[[#This Row],[ClientID]],1,0)</f>
        <v>1</v>
      </c>
    </row>
    <row r="229" spans="1:4" hidden="1" x14ac:dyDescent="0.25">
      <c r="A229" t="s">
        <v>25</v>
      </c>
      <c r="B229">
        <v>5</v>
      </c>
      <c r="C229">
        <v>26</v>
      </c>
      <c r="D229">
        <f>IF(IFERROR(LOOKUP(טבלה1[[#This Row],[ClientID]],פיבוט!$A$4:$A$121),FALSE)=טבלה1[[#This Row],[ClientID]],1,0)</f>
        <v>1</v>
      </c>
    </row>
    <row r="230" spans="1:4" hidden="1" x14ac:dyDescent="0.25">
      <c r="A230" t="s">
        <v>25</v>
      </c>
      <c r="B230">
        <v>6</v>
      </c>
      <c r="C230">
        <v>28</v>
      </c>
      <c r="D230">
        <f>IF(IFERROR(LOOKUP(טבלה1[[#This Row],[ClientID]],פיבוט!$A$4:$A$121),FALSE)=טבלה1[[#This Row],[ClientID]],1,0)</f>
        <v>1</v>
      </c>
    </row>
    <row r="231" spans="1:4" hidden="1" x14ac:dyDescent="0.25">
      <c r="A231" t="s">
        <v>25</v>
      </c>
      <c r="B231">
        <v>7</v>
      </c>
      <c r="C231">
        <v>33</v>
      </c>
      <c r="D231">
        <f>IF(IFERROR(LOOKUP(טבלה1[[#This Row],[ClientID]],פיבוט!$A$4:$A$121),FALSE)=טבלה1[[#This Row],[ClientID]],1,0)</f>
        <v>1</v>
      </c>
    </row>
    <row r="232" spans="1:4" hidden="1" x14ac:dyDescent="0.25">
      <c r="A232" t="s">
        <v>26</v>
      </c>
      <c r="B232">
        <v>1</v>
      </c>
      <c r="C232">
        <v>29</v>
      </c>
      <c r="D232">
        <f>IF(IFERROR(LOOKUP(טבלה1[[#This Row],[ClientID]],פיבוט!$A$4:$A$121),FALSE)=טבלה1[[#This Row],[ClientID]],1,0)</f>
        <v>1</v>
      </c>
    </row>
    <row r="233" spans="1:4" hidden="1" x14ac:dyDescent="0.25">
      <c r="A233" t="s">
        <v>26</v>
      </c>
      <c r="B233">
        <v>2</v>
      </c>
      <c r="C233">
        <v>30</v>
      </c>
      <c r="D233">
        <f>IF(IFERROR(LOOKUP(טבלה1[[#This Row],[ClientID]],פיבוט!$A$4:$A$121),FALSE)=טבלה1[[#This Row],[ClientID]],1,0)</f>
        <v>1</v>
      </c>
    </row>
    <row r="234" spans="1:4" hidden="1" x14ac:dyDescent="0.25">
      <c r="A234" t="s">
        <v>26</v>
      </c>
      <c r="B234">
        <v>3</v>
      </c>
      <c r="C234">
        <v>29</v>
      </c>
      <c r="D234">
        <f>IF(IFERROR(LOOKUP(טבלה1[[#This Row],[ClientID]],פיבוט!$A$4:$A$121),FALSE)=טבלה1[[#This Row],[ClientID]],1,0)</f>
        <v>1</v>
      </c>
    </row>
    <row r="235" spans="1:4" hidden="1" x14ac:dyDescent="0.25">
      <c r="A235" t="s">
        <v>26</v>
      </c>
      <c r="B235">
        <v>4</v>
      </c>
      <c r="C235">
        <v>29</v>
      </c>
      <c r="D235">
        <f>IF(IFERROR(LOOKUP(טבלה1[[#This Row],[ClientID]],פיבוט!$A$4:$A$121),FALSE)=טבלה1[[#This Row],[ClientID]],1,0)</f>
        <v>1</v>
      </c>
    </row>
    <row r="236" spans="1:4" hidden="1" x14ac:dyDescent="0.25">
      <c r="A236" t="s">
        <v>26</v>
      </c>
      <c r="B236">
        <v>5</v>
      </c>
      <c r="C236">
        <v>28</v>
      </c>
      <c r="D236">
        <f>IF(IFERROR(LOOKUP(טבלה1[[#This Row],[ClientID]],פיבוט!$A$4:$A$121),FALSE)=טבלה1[[#This Row],[ClientID]],1,0)</f>
        <v>1</v>
      </c>
    </row>
    <row r="237" spans="1:4" hidden="1" x14ac:dyDescent="0.25">
      <c r="A237" t="s">
        <v>26</v>
      </c>
      <c r="B237">
        <v>6</v>
      </c>
      <c r="C237">
        <v>29</v>
      </c>
      <c r="D237">
        <f>IF(IFERROR(LOOKUP(טבלה1[[#This Row],[ClientID]],פיבוט!$A$4:$A$121),FALSE)=טבלה1[[#This Row],[ClientID]],1,0)</f>
        <v>1</v>
      </c>
    </row>
    <row r="238" spans="1:4" hidden="1" x14ac:dyDescent="0.25">
      <c r="A238" t="s">
        <v>26</v>
      </c>
      <c r="B238">
        <v>7</v>
      </c>
      <c r="C238">
        <v>27</v>
      </c>
      <c r="D238">
        <f>IF(IFERROR(LOOKUP(טבלה1[[#This Row],[ClientID]],פיבוט!$A$4:$A$121),FALSE)=טבלה1[[#This Row],[ClientID]],1,0)</f>
        <v>1</v>
      </c>
    </row>
    <row r="239" spans="1:4" hidden="1" x14ac:dyDescent="0.25">
      <c r="A239" t="s">
        <v>26</v>
      </c>
      <c r="B239">
        <v>8</v>
      </c>
      <c r="C239">
        <v>29</v>
      </c>
      <c r="D239">
        <f>IF(IFERROR(LOOKUP(טבלה1[[#This Row],[ClientID]],פיבוט!$A$4:$A$121),FALSE)=טבלה1[[#This Row],[ClientID]],1,0)</f>
        <v>1</v>
      </c>
    </row>
    <row r="240" spans="1:4" hidden="1" x14ac:dyDescent="0.25">
      <c r="A240" t="s">
        <v>26</v>
      </c>
      <c r="B240">
        <v>9</v>
      </c>
      <c r="C240">
        <v>27</v>
      </c>
      <c r="D240">
        <f>IF(IFERROR(LOOKUP(טבלה1[[#This Row],[ClientID]],פיבוט!$A$4:$A$121),FALSE)=טבלה1[[#This Row],[ClientID]],1,0)</f>
        <v>1</v>
      </c>
    </row>
    <row r="241" spans="1:4" hidden="1" x14ac:dyDescent="0.25">
      <c r="A241" t="s">
        <v>26</v>
      </c>
      <c r="B241">
        <v>10</v>
      </c>
      <c r="C241">
        <v>30</v>
      </c>
      <c r="D241">
        <f>IF(IFERROR(LOOKUP(טבלה1[[#This Row],[ClientID]],פיבוט!$A$4:$A$121),FALSE)=טבלה1[[#This Row],[ClientID]],1,0)</f>
        <v>1</v>
      </c>
    </row>
    <row r="242" spans="1:4" hidden="1" x14ac:dyDescent="0.25">
      <c r="A242" t="s">
        <v>26</v>
      </c>
      <c r="B242">
        <v>11</v>
      </c>
      <c r="C242">
        <v>28</v>
      </c>
      <c r="D242">
        <f>IF(IFERROR(LOOKUP(טבלה1[[#This Row],[ClientID]],פיבוט!$A$4:$A$121),FALSE)=טבלה1[[#This Row],[ClientID]],1,0)</f>
        <v>1</v>
      </c>
    </row>
    <row r="243" spans="1:4" hidden="1" x14ac:dyDescent="0.25">
      <c r="A243" t="s">
        <v>26</v>
      </c>
      <c r="B243">
        <v>12</v>
      </c>
      <c r="C243">
        <v>30</v>
      </c>
      <c r="D243">
        <f>IF(IFERROR(LOOKUP(טבלה1[[#This Row],[ClientID]],פיבוט!$A$4:$A$121),FALSE)=טבלה1[[#This Row],[ClientID]],1,0)</f>
        <v>1</v>
      </c>
    </row>
    <row r="244" spans="1:4" hidden="1" x14ac:dyDescent="0.25">
      <c r="A244" t="s">
        <v>26</v>
      </c>
      <c r="B244">
        <v>13</v>
      </c>
      <c r="C244">
        <v>29</v>
      </c>
      <c r="D244">
        <f>IF(IFERROR(LOOKUP(טבלה1[[#This Row],[ClientID]],פיבוט!$A$4:$A$121),FALSE)=טבלה1[[#This Row],[ClientID]],1,0)</f>
        <v>1</v>
      </c>
    </row>
    <row r="245" spans="1:4" hidden="1" x14ac:dyDescent="0.25">
      <c r="A245" t="s">
        <v>27</v>
      </c>
      <c r="B245">
        <v>1</v>
      </c>
      <c r="C245">
        <v>32</v>
      </c>
      <c r="D245">
        <f>IF(IFERROR(LOOKUP(טבלה1[[#This Row],[ClientID]],פיבוט!$A$4:$A$121),FALSE)=טבלה1[[#This Row],[ClientID]],1,0)</f>
        <v>1</v>
      </c>
    </row>
    <row r="246" spans="1:4" hidden="1" x14ac:dyDescent="0.25">
      <c r="A246" t="s">
        <v>27</v>
      </c>
      <c r="B246">
        <v>2</v>
      </c>
      <c r="C246">
        <v>27</v>
      </c>
      <c r="D246">
        <f>IF(IFERROR(LOOKUP(טבלה1[[#This Row],[ClientID]],פיבוט!$A$4:$A$121),FALSE)=טבלה1[[#This Row],[ClientID]],1,0)</f>
        <v>1</v>
      </c>
    </row>
    <row r="247" spans="1:4" hidden="1" x14ac:dyDescent="0.25">
      <c r="A247" t="s">
        <v>27</v>
      </c>
      <c r="B247">
        <v>3</v>
      </c>
      <c r="C247">
        <v>28</v>
      </c>
      <c r="D247">
        <f>IF(IFERROR(LOOKUP(טבלה1[[#This Row],[ClientID]],פיבוט!$A$4:$A$121),FALSE)=טבלה1[[#This Row],[ClientID]],1,0)</f>
        <v>1</v>
      </c>
    </row>
    <row r="248" spans="1:4" hidden="1" x14ac:dyDescent="0.25">
      <c r="A248" t="s">
        <v>27</v>
      </c>
      <c r="B248">
        <v>4</v>
      </c>
      <c r="C248">
        <v>27</v>
      </c>
      <c r="D248">
        <f>IF(IFERROR(LOOKUP(טבלה1[[#This Row],[ClientID]],פיבוט!$A$4:$A$121),FALSE)=טבלה1[[#This Row],[ClientID]],1,0)</f>
        <v>1</v>
      </c>
    </row>
    <row r="249" spans="1:4" hidden="1" x14ac:dyDescent="0.25">
      <c r="A249" t="s">
        <v>27</v>
      </c>
      <c r="B249">
        <v>5</v>
      </c>
      <c r="C249">
        <v>26</v>
      </c>
      <c r="D249">
        <f>IF(IFERROR(LOOKUP(טבלה1[[#This Row],[ClientID]],פיבוט!$A$4:$A$121),FALSE)=טבלה1[[#This Row],[ClientID]],1,0)</f>
        <v>1</v>
      </c>
    </row>
    <row r="250" spans="1:4" hidden="1" x14ac:dyDescent="0.25">
      <c r="A250" t="s">
        <v>27</v>
      </c>
      <c r="B250">
        <v>6</v>
      </c>
      <c r="C250">
        <v>27</v>
      </c>
      <c r="D250">
        <f>IF(IFERROR(LOOKUP(טבלה1[[#This Row],[ClientID]],פיבוט!$A$4:$A$121),FALSE)=טבלה1[[#This Row],[ClientID]],1,0)</f>
        <v>1</v>
      </c>
    </row>
    <row r="251" spans="1:4" hidden="1" x14ac:dyDescent="0.25">
      <c r="A251" t="s">
        <v>27</v>
      </c>
      <c r="B251">
        <v>7</v>
      </c>
      <c r="C251">
        <v>29</v>
      </c>
      <c r="D251">
        <f>IF(IFERROR(LOOKUP(טבלה1[[#This Row],[ClientID]],פיבוט!$A$4:$A$121),FALSE)=טבלה1[[#This Row],[ClientID]],1,0)</f>
        <v>1</v>
      </c>
    </row>
    <row r="252" spans="1:4" hidden="1" x14ac:dyDescent="0.25">
      <c r="A252" t="s">
        <v>27</v>
      </c>
      <c r="B252">
        <v>8</v>
      </c>
      <c r="C252">
        <v>25</v>
      </c>
      <c r="D252">
        <f>IF(IFERROR(LOOKUP(טבלה1[[#This Row],[ClientID]],פיבוט!$A$4:$A$121),FALSE)=טבלה1[[#This Row],[ClientID]],1,0)</f>
        <v>1</v>
      </c>
    </row>
    <row r="253" spans="1:4" hidden="1" x14ac:dyDescent="0.25">
      <c r="A253" t="s">
        <v>27</v>
      </c>
      <c r="B253">
        <v>9</v>
      </c>
      <c r="C253">
        <v>25</v>
      </c>
      <c r="D253">
        <f>IF(IFERROR(LOOKUP(טבלה1[[#This Row],[ClientID]],פיבוט!$A$4:$A$121),FALSE)=טבלה1[[#This Row],[ClientID]],1,0)</f>
        <v>1</v>
      </c>
    </row>
    <row r="254" spans="1:4" hidden="1" x14ac:dyDescent="0.25">
      <c r="A254" t="s">
        <v>27</v>
      </c>
      <c r="B254">
        <v>10</v>
      </c>
      <c r="C254">
        <v>29</v>
      </c>
      <c r="D254">
        <f>IF(IFERROR(LOOKUP(טבלה1[[#This Row],[ClientID]],פיבוט!$A$4:$A$121),FALSE)=טבלה1[[#This Row],[ClientID]],1,0)</f>
        <v>1</v>
      </c>
    </row>
    <row r="255" spans="1:4" hidden="1" x14ac:dyDescent="0.25">
      <c r="A255" t="s">
        <v>27</v>
      </c>
      <c r="B255">
        <v>11</v>
      </c>
      <c r="C255">
        <v>31</v>
      </c>
      <c r="D255">
        <f>IF(IFERROR(LOOKUP(טבלה1[[#This Row],[ClientID]],פיבוט!$A$4:$A$121),FALSE)=טבלה1[[#This Row],[ClientID]],1,0)</f>
        <v>1</v>
      </c>
    </row>
    <row r="256" spans="1:4" hidden="1" x14ac:dyDescent="0.25">
      <c r="A256" t="s">
        <v>27</v>
      </c>
      <c r="B256">
        <v>12</v>
      </c>
      <c r="C256">
        <v>26</v>
      </c>
      <c r="D256">
        <f>IF(IFERROR(LOOKUP(טבלה1[[#This Row],[ClientID]],פיבוט!$A$4:$A$121),FALSE)=טבלה1[[#This Row],[ClientID]],1,0)</f>
        <v>1</v>
      </c>
    </row>
    <row r="257" spans="1:4" hidden="1" x14ac:dyDescent="0.25">
      <c r="A257" t="s">
        <v>27</v>
      </c>
      <c r="B257">
        <v>13</v>
      </c>
      <c r="C257">
        <v>27</v>
      </c>
      <c r="D257">
        <f>IF(IFERROR(LOOKUP(טבלה1[[#This Row],[ClientID]],פיבוט!$A$4:$A$121),FALSE)=טבלה1[[#This Row],[ClientID]],1,0)</f>
        <v>1</v>
      </c>
    </row>
    <row r="258" spans="1:4" hidden="1" x14ac:dyDescent="0.25">
      <c r="A258" t="s">
        <v>28</v>
      </c>
      <c r="B258">
        <v>1</v>
      </c>
      <c r="C258">
        <v>35</v>
      </c>
      <c r="D258">
        <f>IF(IFERROR(LOOKUP(טבלה1[[#This Row],[ClientID]],פיבוט!$A$4:$A$121),FALSE)=טבלה1[[#This Row],[ClientID]],1,0)</f>
        <v>1</v>
      </c>
    </row>
    <row r="259" spans="1:4" hidden="1" x14ac:dyDescent="0.25">
      <c r="A259" t="s">
        <v>28</v>
      </c>
      <c r="B259">
        <v>2</v>
      </c>
      <c r="C259">
        <v>27</v>
      </c>
      <c r="D259">
        <f>IF(IFERROR(LOOKUP(טבלה1[[#This Row],[ClientID]],פיבוט!$A$4:$A$121),FALSE)=טבלה1[[#This Row],[ClientID]],1,0)</f>
        <v>1</v>
      </c>
    </row>
    <row r="260" spans="1:4" hidden="1" x14ac:dyDescent="0.25">
      <c r="A260" t="s">
        <v>28</v>
      </c>
      <c r="B260">
        <v>3</v>
      </c>
      <c r="C260">
        <v>29</v>
      </c>
      <c r="D260">
        <f>IF(IFERROR(LOOKUP(טבלה1[[#This Row],[ClientID]],פיבוט!$A$4:$A$121),FALSE)=טבלה1[[#This Row],[ClientID]],1,0)</f>
        <v>1</v>
      </c>
    </row>
    <row r="261" spans="1:4" hidden="1" x14ac:dyDescent="0.25">
      <c r="A261" t="s">
        <v>28</v>
      </c>
      <c r="B261">
        <v>4</v>
      </c>
      <c r="C261">
        <v>31</v>
      </c>
      <c r="D261">
        <f>IF(IFERROR(LOOKUP(טבלה1[[#This Row],[ClientID]],פיבוט!$A$4:$A$121),FALSE)=טבלה1[[#This Row],[ClientID]],1,0)</f>
        <v>1</v>
      </c>
    </row>
    <row r="262" spans="1:4" hidden="1" x14ac:dyDescent="0.25">
      <c r="A262" t="s">
        <v>28</v>
      </c>
      <c r="B262">
        <v>5</v>
      </c>
      <c r="C262">
        <v>31</v>
      </c>
      <c r="D262">
        <f>IF(IFERROR(LOOKUP(טבלה1[[#This Row],[ClientID]],פיבוט!$A$4:$A$121),FALSE)=טבלה1[[#This Row],[ClientID]],1,0)</f>
        <v>1</v>
      </c>
    </row>
    <row r="263" spans="1:4" hidden="1" x14ac:dyDescent="0.25">
      <c r="A263" t="s">
        <v>28</v>
      </c>
      <c r="B263">
        <v>6</v>
      </c>
      <c r="C263">
        <v>31</v>
      </c>
      <c r="D263">
        <f>IF(IFERROR(LOOKUP(טבלה1[[#This Row],[ClientID]],פיבוט!$A$4:$A$121),FALSE)=טבלה1[[#This Row],[ClientID]],1,0)</f>
        <v>1</v>
      </c>
    </row>
    <row r="264" spans="1:4" hidden="1" x14ac:dyDescent="0.25">
      <c r="A264" t="s">
        <v>28</v>
      </c>
      <c r="B264">
        <v>7</v>
      </c>
      <c r="C264">
        <v>31</v>
      </c>
      <c r="D264">
        <f>IF(IFERROR(LOOKUP(טבלה1[[#This Row],[ClientID]],פיבוט!$A$4:$A$121),FALSE)=טבלה1[[#This Row],[ClientID]],1,0)</f>
        <v>1</v>
      </c>
    </row>
    <row r="265" spans="1:4" hidden="1" x14ac:dyDescent="0.25">
      <c r="A265" t="s">
        <v>28</v>
      </c>
      <c r="B265">
        <v>8</v>
      </c>
      <c r="C265">
        <v>30</v>
      </c>
      <c r="D265">
        <f>IF(IFERROR(LOOKUP(טבלה1[[#This Row],[ClientID]],פיבוט!$A$4:$A$121),FALSE)=טבלה1[[#This Row],[ClientID]],1,0)</f>
        <v>1</v>
      </c>
    </row>
    <row r="266" spans="1:4" hidden="1" x14ac:dyDescent="0.25">
      <c r="A266" t="s">
        <v>28</v>
      </c>
      <c r="B266">
        <v>9</v>
      </c>
      <c r="C266">
        <v>30</v>
      </c>
      <c r="D266">
        <f>IF(IFERROR(LOOKUP(טבלה1[[#This Row],[ClientID]],פיבוט!$A$4:$A$121),FALSE)=טבלה1[[#This Row],[ClientID]],1,0)</f>
        <v>1</v>
      </c>
    </row>
    <row r="267" spans="1:4" hidden="1" x14ac:dyDescent="0.25">
      <c r="A267" t="s">
        <v>28</v>
      </c>
      <c r="B267">
        <v>10</v>
      </c>
      <c r="C267">
        <v>31</v>
      </c>
      <c r="D267">
        <f>IF(IFERROR(LOOKUP(טבלה1[[#This Row],[ClientID]],פיבוט!$A$4:$A$121),FALSE)=טבלה1[[#This Row],[ClientID]],1,0)</f>
        <v>1</v>
      </c>
    </row>
    <row r="268" spans="1:4" hidden="1" x14ac:dyDescent="0.25">
      <c r="A268" t="s">
        <v>28</v>
      </c>
      <c r="B268">
        <v>11</v>
      </c>
      <c r="C268">
        <v>31</v>
      </c>
      <c r="D268">
        <f>IF(IFERROR(LOOKUP(טבלה1[[#This Row],[ClientID]],פיבוט!$A$4:$A$121),FALSE)=טבלה1[[#This Row],[ClientID]],1,0)</f>
        <v>1</v>
      </c>
    </row>
    <row r="269" spans="1:4" x14ac:dyDescent="0.25">
      <c r="A269" t="s">
        <v>29</v>
      </c>
      <c r="B269">
        <v>1</v>
      </c>
      <c r="C269">
        <v>27</v>
      </c>
      <c r="D269">
        <f>IF(IFERROR(LOOKUP(טבלה1[[#This Row],[ClientID]],פיבוט!$A$4:$A$121),FALSE)=טבלה1[[#This Row],[ClientID]],1,0)</f>
        <v>0</v>
      </c>
    </row>
    <row r="270" spans="1:4" x14ac:dyDescent="0.25">
      <c r="A270" t="s">
        <v>29</v>
      </c>
      <c r="B270">
        <v>2</v>
      </c>
      <c r="C270">
        <v>33</v>
      </c>
      <c r="D270">
        <f>IF(IFERROR(LOOKUP(טבלה1[[#This Row],[ClientID]],פיבוט!$A$4:$A$121),FALSE)=טבלה1[[#This Row],[ClientID]],1,0)</f>
        <v>0</v>
      </c>
    </row>
    <row r="271" spans="1:4" x14ac:dyDescent="0.25">
      <c r="A271" t="s">
        <v>29</v>
      </c>
      <c r="B271">
        <v>3</v>
      </c>
      <c r="C271">
        <v>29</v>
      </c>
      <c r="D271">
        <f>IF(IFERROR(LOOKUP(טבלה1[[#This Row],[ClientID]],פיבוט!$A$4:$A$121),FALSE)=טבלה1[[#This Row],[ClientID]],1,0)</f>
        <v>0</v>
      </c>
    </row>
    <row r="272" spans="1:4" hidden="1" x14ac:dyDescent="0.25">
      <c r="A272" t="s">
        <v>30</v>
      </c>
      <c r="B272">
        <v>1</v>
      </c>
      <c r="C272">
        <v>25</v>
      </c>
      <c r="D272">
        <f>IF(IFERROR(LOOKUP(טבלה1[[#This Row],[ClientID]],פיבוט!$A$4:$A$121),FALSE)=טבלה1[[#This Row],[ClientID]],1,0)</f>
        <v>1</v>
      </c>
    </row>
    <row r="273" spans="1:4" hidden="1" x14ac:dyDescent="0.25">
      <c r="A273" t="s">
        <v>30</v>
      </c>
      <c r="B273">
        <v>2</v>
      </c>
      <c r="C273">
        <v>27</v>
      </c>
      <c r="D273">
        <f>IF(IFERROR(LOOKUP(טבלה1[[#This Row],[ClientID]],פיבוט!$A$4:$A$121),FALSE)=טבלה1[[#This Row],[ClientID]],1,0)</f>
        <v>1</v>
      </c>
    </row>
    <row r="274" spans="1:4" hidden="1" x14ac:dyDescent="0.25">
      <c r="A274" t="s">
        <v>30</v>
      </c>
      <c r="B274">
        <v>3</v>
      </c>
      <c r="C274">
        <v>25</v>
      </c>
      <c r="D274">
        <f>IF(IFERROR(LOOKUP(טבלה1[[#This Row],[ClientID]],פיבוט!$A$4:$A$121),FALSE)=טבלה1[[#This Row],[ClientID]],1,0)</f>
        <v>1</v>
      </c>
    </row>
    <row r="275" spans="1:4" hidden="1" x14ac:dyDescent="0.25">
      <c r="A275" t="s">
        <v>30</v>
      </c>
      <c r="B275">
        <v>4</v>
      </c>
      <c r="C275">
        <v>24</v>
      </c>
      <c r="D275">
        <f>IF(IFERROR(LOOKUP(טבלה1[[#This Row],[ClientID]],פיבוט!$A$4:$A$121),FALSE)=טבלה1[[#This Row],[ClientID]],1,0)</f>
        <v>1</v>
      </c>
    </row>
    <row r="276" spans="1:4" hidden="1" x14ac:dyDescent="0.25">
      <c r="A276" t="s">
        <v>30</v>
      </c>
      <c r="B276">
        <v>5</v>
      </c>
      <c r="C276">
        <v>28</v>
      </c>
      <c r="D276">
        <f>IF(IFERROR(LOOKUP(טבלה1[[#This Row],[ClientID]],פיבוט!$A$4:$A$121),FALSE)=טבלה1[[#This Row],[ClientID]],1,0)</f>
        <v>1</v>
      </c>
    </row>
    <row r="277" spans="1:4" hidden="1" x14ac:dyDescent="0.25">
      <c r="A277" t="s">
        <v>31</v>
      </c>
      <c r="B277">
        <v>1</v>
      </c>
      <c r="C277">
        <v>26</v>
      </c>
      <c r="D277">
        <f>IF(IFERROR(LOOKUP(טבלה1[[#This Row],[ClientID]],פיבוט!$A$4:$A$121),FALSE)=טבלה1[[#This Row],[ClientID]],1,0)</f>
        <v>1</v>
      </c>
    </row>
    <row r="278" spans="1:4" hidden="1" x14ac:dyDescent="0.25">
      <c r="A278" t="s">
        <v>31</v>
      </c>
      <c r="B278">
        <v>2</v>
      </c>
      <c r="C278">
        <v>26</v>
      </c>
      <c r="D278">
        <f>IF(IFERROR(LOOKUP(טבלה1[[#This Row],[ClientID]],פיבוט!$A$4:$A$121),FALSE)=טבלה1[[#This Row],[ClientID]],1,0)</f>
        <v>1</v>
      </c>
    </row>
    <row r="279" spans="1:4" hidden="1" x14ac:dyDescent="0.25">
      <c r="A279" t="s">
        <v>31</v>
      </c>
      <c r="B279">
        <v>3</v>
      </c>
      <c r="C279">
        <v>26</v>
      </c>
      <c r="D279">
        <f>IF(IFERROR(LOOKUP(טבלה1[[#This Row],[ClientID]],פיבוט!$A$4:$A$121),FALSE)=טבלה1[[#This Row],[ClientID]],1,0)</f>
        <v>1</v>
      </c>
    </row>
    <row r="280" spans="1:4" hidden="1" x14ac:dyDescent="0.25">
      <c r="A280" t="s">
        <v>31</v>
      </c>
      <c r="B280">
        <v>4</v>
      </c>
      <c r="C280">
        <v>29</v>
      </c>
      <c r="D280">
        <f>IF(IFERROR(LOOKUP(טבלה1[[#This Row],[ClientID]],פיבוט!$A$4:$A$121),FALSE)=טבלה1[[#This Row],[ClientID]],1,0)</f>
        <v>1</v>
      </c>
    </row>
    <row r="281" spans="1:4" hidden="1" x14ac:dyDescent="0.25">
      <c r="A281" t="s">
        <v>31</v>
      </c>
      <c r="B281">
        <v>5</v>
      </c>
      <c r="C281">
        <v>28</v>
      </c>
      <c r="D281">
        <f>IF(IFERROR(LOOKUP(טבלה1[[#This Row],[ClientID]],פיבוט!$A$4:$A$121),FALSE)=טבלה1[[#This Row],[ClientID]],1,0)</f>
        <v>1</v>
      </c>
    </row>
    <row r="282" spans="1:4" hidden="1" x14ac:dyDescent="0.25">
      <c r="A282" t="s">
        <v>31</v>
      </c>
      <c r="B282">
        <v>6</v>
      </c>
      <c r="C282">
        <v>28</v>
      </c>
      <c r="D282">
        <f>IF(IFERROR(LOOKUP(טבלה1[[#This Row],[ClientID]],פיבוט!$A$4:$A$121),FALSE)=טבלה1[[#This Row],[ClientID]],1,0)</f>
        <v>1</v>
      </c>
    </row>
    <row r="283" spans="1:4" hidden="1" x14ac:dyDescent="0.25">
      <c r="A283" t="s">
        <v>31</v>
      </c>
      <c r="B283">
        <v>7</v>
      </c>
      <c r="C283">
        <v>28</v>
      </c>
      <c r="D283">
        <f>IF(IFERROR(LOOKUP(טבלה1[[#This Row],[ClientID]],פיבוט!$A$4:$A$121),FALSE)=טבלה1[[#This Row],[ClientID]],1,0)</f>
        <v>1</v>
      </c>
    </row>
    <row r="284" spans="1:4" hidden="1" x14ac:dyDescent="0.25">
      <c r="A284" t="s">
        <v>31</v>
      </c>
      <c r="B284">
        <v>8</v>
      </c>
      <c r="C284">
        <v>27</v>
      </c>
      <c r="D284">
        <f>IF(IFERROR(LOOKUP(טבלה1[[#This Row],[ClientID]],פיבוט!$A$4:$A$121),FALSE)=טבלה1[[#This Row],[ClientID]],1,0)</f>
        <v>1</v>
      </c>
    </row>
    <row r="285" spans="1:4" hidden="1" x14ac:dyDescent="0.25">
      <c r="A285" t="s">
        <v>31</v>
      </c>
      <c r="B285">
        <v>9</v>
      </c>
      <c r="C285">
        <v>26</v>
      </c>
      <c r="D285">
        <f>IF(IFERROR(LOOKUP(טבלה1[[#This Row],[ClientID]],פיבוט!$A$4:$A$121),FALSE)=טבלה1[[#This Row],[ClientID]],1,0)</f>
        <v>1</v>
      </c>
    </row>
    <row r="286" spans="1:4" hidden="1" x14ac:dyDescent="0.25">
      <c r="A286" t="s">
        <v>31</v>
      </c>
      <c r="B286">
        <v>10</v>
      </c>
      <c r="C286">
        <v>27</v>
      </c>
      <c r="D286">
        <f>IF(IFERROR(LOOKUP(טבלה1[[#This Row],[ClientID]],פיבוט!$A$4:$A$121),FALSE)=טבלה1[[#This Row],[ClientID]],1,0)</f>
        <v>1</v>
      </c>
    </row>
    <row r="287" spans="1:4" hidden="1" x14ac:dyDescent="0.25">
      <c r="A287" t="s">
        <v>31</v>
      </c>
      <c r="B287">
        <v>11</v>
      </c>
      <c r="C287">
        <v>27</v>
      </c>
      <c r="D287">
        <f>IF(IFERROR(LOOKUP(טבלה1[[#This Row],[ClientID]],פיבוט!$A$4:$A$121),FALSE)=טבלה1[[#This Row],[ClientID]],1,0)</f>
        <v>1</v>
      </c>
    </row>
    <row r="288" spans="1:4" hidden="1" x14ac:dyDescent="0.25">
      <c r="A288" t="s">
        <v>31</v>
      </c>
      <c r="B288">
        <v>12</v>
      </c>
      <c r="C288">
        <v>27</v>
      </c>
      <c r="D288">
        <f>IF(IFERROR(LOOKUP(טבלה1[[#This Row],[ClientID]],פיבוט!$A$4:$A$121),FALSE)=טבלה1[[#This Row],[ClientID]],1,0)</f>
        <v>1</v>
      </c>
    </row>
    <row r="289" spans="1:4" hidden="1" x14ac:dyDescent="0.25">
      <c r="A289" t="s">
        <v>31</v>
      </c>
      <c r="B289">
        <v>13</v>
      </c>
      <c r="C289">
        <v>28</v>
      </c>
      <c r="D289">
        <f>IF(IFERROR(LOOKUP(טבלה1[[#This Row],[ClientID]],פיבוט!$A$4:$A$121),FALSE)=טבלה1[[#This Row],[ClientID]],1,0)</f>
        <v>1</v>
      </c>
    </row>
    <row r="290" spans="1:4" hidden="1" x14ac:dyDescent="0.25">
      <c r="A290" t="s">
        <v>31</v>
      </c>
      <c r="B290">
        <v>14</v>
      </c>
      <c r="C290">
        <v>27</v>
      </c>
      <c r="D290">
        <f>IF(IFERROR(LOOKUP(טבלה1[[#This Row],[ClientID]],פיבוט!$A$4:$A$121),FALSE)=טבלה1[[#This Row],[ClientID]],1,0)</f>
        <v>1</v>
      </c>
    </row>
    <row r="291" spans="1:4" hidden="1" x14ac:dyDescent="0.25">
      <c r="A291" t="s">
        <v>31</v>
      </c>
      <c r="B291">
        <v>15</v>
      </c>
      <c r="C291">
        <v>28</v>
      </c>
      <c r="D291">
        <f>IF(IFERROR(LOOKUP(טבלה1[[#This Row],[ClientID]],פיבוט!$A$4:$A$121),FALSE)=טבלה1[[#This Row],[ClientID]],1,0)</f>
        <v>1</v>
      </c>
    </row>
    <row r="292" spans="1:4" hidden="1" x14ac:dyDescent="0.25">
      <c r="A292" t="s">
        <v>31</v>
      </c>
      <c r="B292">
        <v>16</v>
      </c>
      <c r="C292">
        <v>27</v>
      </c>
      <c r="D292">
        <f>IF(IFERROR(LOOKUP(טבלה1[[#This Row],[ClientID]],פיבוט!$A$4:$A$121),FALSE)=טבלה1[[#This Row],[ClientID]],1,0)</f>
        <v>1</v>
      </c>
    </row>
    <row r="293" spans="1:4" hidden="1" x14ac:dyDescent="0.25">
      <c r="A293" t="s">
        <v>31</v>
      </c>
      <c r="B293">
        <v>17</v>
      </c>
      <c r="C293">
        <v>26</v>
      </c>
      <c r="D293">
        <f>IF(IFERROR(LOOKUP(טבלה1[[#This Row],[ClientID]],פיבוט!$A$4:$A$121),FALSE)=טבלה1[[#This Row],[ClientID]],1,0)</f>
        <v>1</v>
      </c>
    </row>
    <row r="294" spans="1:4" hidden="1" x14ac:dyDescent="0.25">
      <c r="A294" t="s">
        <v>31</v>
      </c>
      <c r="B294">
        <v>18</v>
      </c>
      <c r="C294">
        <v>28</v>
      </c>
      <c r="D294">
        <f>IF(IFERROR(LOOKUP(טבלה1[[#This Row],[ClientID]],פיבוט!$A$4:$A$121),FALSE)=טבלה1[[#This Row],[ClientID]],1,0)</f>
        <v>1</v>
      </c>
    </row>
    <row r="295" spans="1:4" hidden="1" x14ac:dyDescent="0.25">
      <c r="A295" t="s">
        <v>31</v>
      </c>
      <c r="B295">
        <v>19</v>
      </c>
      <c r="C295">
        <v>28</v>
      </c>
      <c r="D295">
        <f>IF(IFERROR(LOOKUP(טבלה1[[#This Row],[ClientID]],פיבוט!$A$4:$A$121),FALSE)=טבלה1[[#This Row],[ClientID]],1,0)</f>
        <v>1</v>
      </c>
    </row>
    <row r="296" spans="1:4" hidden="1" x14ac:dyDescent="0.25">
      <c r="A296" t="s">
        <v>31</v>
      </c>
      <c r="B296">
        <v>20</v>
      </c>
      <c r="C296">
        <v>30</v>
      </c>
      <c r="D296">
        <f>IF(IFERROR(LOOKUP(טבלה1[[#This Row],[ClientID]],פיבוט!$A$4:$A$121),FALSE)=טבלה1[[#This Row],[ClientID]],1,0)</f>
        <v>1</v>
      </c>
    </row>
    <row r="297" spans="1:4" hidden="1" x14ac:dyDescent="0.25">
      <c r="A297" t="s">
        <v>31</v>
      </c>
      <c r="B297">
        <v>21</v>
      </c>
      <c r="C297">
        <v>31</v>
      </c>
      <c r="D297">
        <f>IF(IFERROR(LOOKUP(טבלה1[[#This Row],[ClientID]],פיבוט!$A$4:$A$121),FALSE)=טבלה1[[#This Row],[ClientID]],1,0)</f>
        <v>1</v>
      </c>
    </row>
    <row r="298" spans="1:4" hidden="1" x14ac:dyDescent="0.25">
      <c r="A298" t="s">
        <v>31</v>
      </c>
      <c r="B298">
        <v>22</v>
      </c>
      <c r="C298">
        <v>28</v>
      </c>
      <c r="D298">
        <f>IF(IFERROR(LOOKUP(טבלה1[[#This Row],[ClientID]],פיבוט!$A$4:$A$121),FALSE)=טבלה1[[#This Row],[ClientID]],1,0)</f>
        <v>1</v>
      </c>
    </row>
    <row r="299" spans="1:4" hidden="1" x14ac:dyDescent="0.25">
      <c r="A299" t="s">
        <v>31</v>
      </c>
      <c r="B299">
        <v>23</v>
      </c>
      <c r="C299">
        <v>27</v>
      </c>
      <c r="D299">
        <f>IF(IFERROR(LOOKUP(טבלה1[[#This Row],[ClientID]],פיבוט!$A$4:$A$121),FALSE)=טבלה1[[#This Row],[ClientID]],1,0)</f>
        <v>1</v>
      </c>
    </row>
    <row r="300" spans="1:4" hidden="1" x14ac:dyDescent="0.25">
      <c r="A300" t="s">
        <v>31</v>
      </c>
      <c r="B300">
        <v>24</v>
      </c>
      <c r="C300">
        <v>27</v>
      </c>
      <c r="D300">
        <f>IF(IFERROR(LOOKUP(טבלה1[[#This Row],[ClientID]],פיבוט!$A$4:$A$121),FALSE)=טבלה1[[#This Row],[ClientID]],1,0)</f>
        <v>1</v>
      </c>
    </row>
    <row r="301" spans="1:4" hidden="1" x14ac:dyDescent="0.25">
      <c r="A301" t="s">
        <v>31</v>
      </c>
      <c r="B301">
        <v>25</v>
      </c>
      <c r="C301">
        <v>29</v>
      </c>
      <c r="D301">
        <f>IF(IFERROR(LOOKUP(טבלה1[[#This Row],[ClientID]],פיבוט!$A$4:$A$121),FALSE)=טבלה1[[#This Row],[ClientID]],1,0)</f>
        <v>1</v>
      </c>
    </row>
    <row r="302" spans="1:4" hidden="1" x14ac:dyDescent="0.25">
      <c r="A302" t="s">
        <v>31</v>
      </c>
      <c r="B302">
        <v>26</v>
      </c>
      <c r="C302">
        <v>28</v>
      </c>
      <c r="D302">
        <f>IF(IFERROR(LOOKUP(טבלה1[[#This Row],[ClientID]],פיבוט!$A$4:$A$121),FALSE)=טבלה1[[#This Row],[ClientID]],1,0)</f>
        <v>1</v>
      </c>
    </row>
    <row r="303" spans="1:4" hidden="1" x14ac:dyDescent="0.25">
      <c r="A303" t="s">
        <v>31</v>
      </c>
      <c r="B303">
        <v>27</v>
      </c>
      <c r="C303">
        <v>29</v>
      </c>
      <c r="D303">
        <f>IF(IFERROR(LOOKUP(טבלה1[[#This Row],[ClientID]],פיבוט!$A$4:$A$121),FALSE)=טבלה1[[#This Row],[ClientID]],1,0)</f>
        <v>1</v>
      </c>
    </row>
    <row r="304" spans="1:4" hidden="1" x14ac:dyDescent="0.25">
      <c r="A304" t="s">
        <v>31</v>
      </c>
      <c r="B304">
        <v>28</v>
      </c>
      <c r="C304">
        <v>28</v>
      </c>
      <c r="D304">
        <f>IF(IFERROR(LOOKUP(טבלה1[[#This Row],[ClientID]],פיבוט!$A$4:$A$121),FALSE)=טבלה1[[#This Row],[ClientID]],1,0)</f>
        <v>1</v>
      </c>
    </row>
    <row r="305" spans="1:4" hidden="1" x14ac:dyDescent="0.25">
      <c r="A305" t="s">
        <v>31</v>
      </c>
      <c r="B305">
        <v>29</v>
      </c>
      <c r="C305">
        <v>25</v>
      </c>
      <c r="D305">
        <f>IF(IFERROR(LOOKUP(טבלה1[[#This Row],[ClientID]],פיבוט!$A$4:$A$121),FALSE)=טבלה1[[#This Row],[ClientID]],1,0)</f>
        <v>1</v>
      </c>
    </row>
    <row r="306" spans="1:4" hidden="1" x14ac:dyDescent="0.25">
      <c r="A306" t="s">
        <v>31</v>
      </c>
      <c r="B306">
        <v>30</v>
      </c>
      <c r="C306">
        <v>28</v>
      </c>
      <c r="D306">
        <f>IF(IFERROR(LOOKUP(טבלה1[[#This Row],[ClientID]],פיבוט!$A$4:$A$121),FALSE)=טבלה1[[#This Row],[ClientID]],1,0)</f>
        <v>1</v>
      </c>
    </row>
    <row r="307" spans="1:4" hidden="1" x14ac:dyDescent="0.25">
      <c r="A307" t="s">
        <v>31</v>
      </c>
      <c r="B307">
        <v>31</v>
      </c>
      <c r="C307">
        <v>28</v>
      </c>
      <c r="D307">
        <f>IF(IFERROR(LOOKUP(טבלה1[[#This Row],[ClientID]],פיבוט!$A$4:$A$121),FALSE)=טבלה1[[#This Row],[ClientID]],1,0)</f>
        <v>1</v>
      </c>
    </row>
    <row r="308" spans="1:4" hidden="1" x14ac:dyDescent="0.25">
      <c r="A308" t="s">
        <v>32</v>
      </c>
      <c r="B308">
        <v>1</v>
      </c>
      <c r="C308">
        <v>25</v>
      </c>
      <c r="D308">
        <f>IF(IFERROR(LOOKUP(טבלה1[[#This Row],[ClientID]],פיבוט!$A$4:$A$121),FALSE)=טבלה1[[#This Row],[ClientID]],1,0)</f>
        <v>1</v>
      </c>
    </row>
    <row r="309" spans="1:4" hidden="1" x14ac:dyDescent="0.25">
      <c r="A309" t="s">
        <v>32</v>
      </c>
      <c r="B309">
        <v>2</v>
      </c>
      <c r="C309">
        <v>26</v>
      </c>
      <c r="D309">
        <f>IF(IFERROR(LOOKUP(טבלה1[[#This Row],[ClientID]],פיבוט!$A$4:$A$121),FALSE)=טבלה1[[#This Row],[ClientID]],1,0)</f>
        <v>1</v>
      </c>
    </row>
    <row r="310" spans="1:4" hidden="1" x14ac:dyDescent="0.25">
      <c r="A310" t="s">
        <v>32</v>
      </c>
      <c r="B310">
        <v>3</v>
      </c>
      <c r="C310">
        <v>26</v>
      </c>
      <c r="D310">
        <f>IF(IFERROR(LOOKUP(טבלה1[[#This Row],[ClientID]],פיבוט!$A$4:$A$121),FALSE)=טבלה1[[#This Row],[ClientID]],1,0)</f>
        <v>1</v>
      </c>
    </row>
    <row r="311" spans="1:4" hidden="1" x14ac:dyDescent="0.25">
      <c r="A311" t="s">
        <v>32</v>
      </c>
      <c r="B311">
        <v>4</v>
      </c>
      <c r="C311">
        <v>26</v>
      </c>
      <c r="D311">
        <f>IF(IFERROR(LOOKUP(טבלה1[[#This Row],[ClientID]],פיבוט!$A$4:$A$121),FALSE)=טבלה1[[#This Row],[ClientID]],1,0)</f>
        <v>1</v>
      </c>
    </row>
    <row r="312" spans="1:4" hidden="1" x14ac:dyDescent="0.25">
      <c r="A312" t="s">
        <v>32</v>
      </c>
      <c r="B312">
        <v>5</v>
      </c>
      <c r="C312">
        <v>24</v>
      </c>
      <c r="D312">
        <f>IF(IFERROR(LOOKUP(טבלה1[[#This Row],[ClientID]],פיבוט!$A$4:$A$121),FALSE)=טבלה1[[#This Row],[ClientID]],1,0)</f>
        <v>1</v>
      </c>
    </row>
    <row r="313" spans="1:4" hidden="1" x14ac:dyDescent="0.25">
      <c r="A313" t="s">
        <v>32</v>
      </c>
      <c r="B313">
        <v>6</v>
      </c>
      <c r="C313">
        <v>25</v>
      </c>
      <c r="D313">
        <f>IF(IFERROR(LOOKUP(טבלה1[[#This Row],[ClientID]],פיבוט!$A$4:$A$121),FALSE)=טבלה1[[#This Row],[ClientID]],1,0)</f>
        <v>1</v>
      </c>
    </row>
    <row r="314" spans="1:4" hidden="1" x14ac:dyDescent="0.25">
      <c r="A314" t="s">
        <v>32</v>
      </c>
      <c r="B314">
        <v>7</v>
      </c>
      <c r="C314">
        <v>25</v>
      </c>
      <c r="D314">
        <f>IF(IFERROR(LOOKUP(טבלה1[[#This Row],[ClientID]],פיבוט!$A$4:$A$121),FALSE)=טבלה1[[#This Row],[ClientID]],1,0)</f>
        <v>1</v>
      </c>
    </row>
    <row r="315" spans="1:4" hidden="1" x14ac:dyDescent="0.25">
      <c r="A315" t="s">
        <v>32</v>
      </c>
      <c r="B315">
        <v>8</v>
      </c>
      <c r="C315">
        <v>25</v>
      </c>
      <c r="D315">
        <f>IF(IFERROR(LOOKUP(טבלה1[[#This Row],[ClientID]],פיבוט!$A$4:$A$121),FALSE)=טבלה1[[#This Row],[ClientID]],1,0)</f>
        <v>1</v>
      </c>
    </row>
    <row r="316" spans="1:4" hidden="1" x14ac:dyDescent="0.25">
      <c r="A316" t="s">
        <v>32</v>
      </c>
      <c r="B316">
        <v>9</v>
      </c>
      <c r="C316">
        <v>25</v>
      </c>
      <c r="D316">
        <f>IF(IFERROR(LOOKUP(טבלה1[[#This Row],[ClientID]],פיבוט!$A$4:$A$121),FALSE)=טבלה1[[#This Row],[ClientID]],1,0)</f>
        <v>1</v>
      </c>
    </row>
    <row r="317" spans="1:4" hidden="1" x14ac:dyDescent="0.25">
      <c r="A317" t="s">
        <v>32</v>
      </c>
      <c r="B317">
        <v>10</v>
      </c>
      <c r="C317">
        <v>25</v>
      </c>
      <c r="D317">
        <f>IF(IFERROR(LOOKUP(טבלה1[[#This Row],[ClientID]],פיבוט!$A$4:$A$121),FALSE)=טבלה1[[#This Row],[ClientID]],1,0)</f>
        <v>1</v>
      </c>
    </row>
    <row r="318" spans="1:4" hidden="1" x14ac:dyDescent="0.25">
      <c r="A318" t="s">
        <v>32</v>
      </c>
      <c r="B318">
        <v>11</v>
      </c>
      <c r="C318">
        <v>27</v>
      </c>
      <c r="D318">
        <f>IF(IFERROR(LOOKUP(טבלה1[[#This Row],[ClientID]],פיבוט!$A$4:$A$121),FALSE)=טבלה1[[#This Row],[ClientID]],1,0)</f>
        <v>1</v>
      </c>
    </row>
    <row r="319" spans="1:4" hidden="1" x14ac:dyDescent="0.25">
      <c r="A319" t="s">
        <v>32</v>
      </c>
      <c r="B319">
        <v>12</v>
      </c>
      <c r="C319">
        <v>24</v>
      </c>
      <c r="D319">
        <f>IF(IFERROR(LOOKUP(טבלה1[[#This Row],[ClientID]],פיבוט!$A$4:$A$121),FALSE)=טבלה1[[#This Row],[ClientID]],1,0)</f>
        <v>1</v>
      </c>
    </row>
    <row r="320" spans="1:4" hidden="1" x14ac:dyDescent="0.25">
      <c r="A320" t="s">
        <v>32</v>
      </c>
      <c r="B320">
        <v>13</v>
      </c>
      <c r="C320">
        <v>25</v>
      </c>
      <c r="D320">
        <f>IF(IFERROR(LOOKUP(טבלה1[[#This Row],[ClientID]],פיבוט!$A$4:$A$121),FALSE)=טבלה1[[#This Row],[ClientID]],1,0)</f>
        <v>1</v>
      </c>
    </row>
    <row r="321" spans="1:4" x14ac:dyDescent="0.25">
      <c r="A321" t="s">
        <v>33</v>
      </c>
      <c r="B321">
        <v>1</v>
      </c>
      <c r="C321">
        <v>27</v>
      </c>
      <c r="D321">
        <f>IF(IFERROR(LOOKUP(טבלה1[[#This Row],[ClientID]],פיבוט!$A$4:$A$121),FALSE)=טבלה1[[#This Row],[ClientID]],1,0)</f>
        <v>0</v>
      </c>
    </row>
    <row r="322" spans="1:4" x14ac:dyDescent="0.25">
      <c r="A322" t="s">
        <v>33</v>
      </c>
      <c r="B322">
        <v>2</v>
      </c>
      <c r="C322">
        <v>27</v>
      </c>
      <c r="D322">
        <f>IF(IFERROR(LOOKUP(טבלה1[[#This Row],[ClientID]],פיבוט!$A$4:$A$121),FALSE)=טבלה1[[#This Row],[ClientID]],1,0)</f>
        <v>0</v>
      </c>
    </row>
    <row r="323" spans="1:4" x14ac:dyDescent="0.25">
      <c r="A323" t="s">
        <v>33</v>
      </c>
      <c r="B323">
        <v>3</v>
      </c>
      <c r="C323">
        <v>25</v>
      </c>
      <c r="D323">
        <f>IF(IFERROR(LOOKUP(טבלה1[[#This Row],[ClientID]],פיבוט!$A$4:$A$121),FALSE)=טבלה1[[#This Row],[ClientID]],1,0)</f>
        <v>0</v>
      </c>
    </row>
    <row r="324" spans="1:4" x14ac:dyDescent="0.25">
      <c r="A324" t="s">
        <v>33</v>
      </c>
      <c r="B324">
        <v>4</v>
      </c>
      <c r="C324">
        <v>39</v>
      </c>
      <c r="D324">
        <f>IF(IFERROR(LOOKUP(טבלה1[[#This Row],[ClientID]],פיבוט!$A$4:$A$121),FALSE)=טבלה1[[#This Row],[ClientID]],1,0)</f>
        <v>0</v>
      </c>
    </row>
    <row r="325" spans="1:4" hidden="1" x14ac:dyDescent="0.25">
      <c r="A325" t="s">
        <v>34</v>
      </c>
      <c r="B325">
        <v>1</v>
      </c>
      <c r="C325">
        <v>31</v>
      </c>
      <c r="D325">
        <f>IF(IFERROR(LOOKUP(טבלה1[[#This Row],[ClientID]],פיבוט!$A$4:$A$121),FALSE)=טבלה1[[#This Row],[ClientID]],1,0)</f>
        <v>1</v>
      </c>
    </row>
    <row r="326" spans="1:4" hidden="1" x14ac:dyDescent="0.25">
      <c r="A326" t="s">
        <v>34</v>
      </c>
      <c r="B326">
        <v>2</v>
      </c>
      <c r="C326">
        <v>37</v>
      </c>
      <c r="D326">
        <f>IF(IFERROR(LOOKUP(טבלה1[[#This Row],[ClientID]],פיבוט!$A$4:$A$121),FALSE)=טבלה1[[#This Row],[ClientID]],1,0)</f>
        <v>1</v>
      </c>
    </row>
    <row r="327" spans="1:4" hidden="1" x14ac:dyDescent="0.25">
      <c r="A327" t="s">
        <v>34</v>
      </c>
      <c r="B327">
        <v>3</v>
      </c>
      <c r="C327">
        <v>33</v>
      </c>
      <c r="D327">
        <f>IF(IFERROR(LOOKUP(טבלה1[[#This Row],[ClientID]],פיבוט!$A$4:$A$121),FALSE)=טבלה1[[#This Row],[ClientID]],1,0)</f>
        <v>1</v>
      </c>
    </row>
    <row r="328" spans="1:4" hidden="1" x14ac:dyDescent="0.25">
      <c r="A328" t="s">
        <v>34</v>
      </c>
      <c r="B328">
        <v>4</v>
      </c>
      <c r="C328">
        <v>36</v>
      </c>
      <c r="D328">
        <f>IF(IFERROR(LOOKUP(טבלה1[[#This Row],[ClientID]],פיבוט!$A$4:$A$121),FALSE)=טבלה1[[#This Row],[ClientID]],1,0)</f>
        <v>1</v>
      </c>
    </row>
    <row r="329" spans="1:4" hidden="1" x14ac:dyDescent="0.25">
      <c r="A329" t="s">
        <v>34</v>
      </c>
      <c r="B329">
        <v>5</v>
      </c>
      <c r="C329">
        <v>37</v>
      </c>
      <c r="D329">
        <f>IF(IFERROR(LOOKUP(טבלה1[[#This Row],[ClientID]],פיבוט!$A$4:$A$121),FALSE)=טבלה1[[#This Row],[ClientID]],1,0)</f>
        <v>1</v>
      </c>
    </row>
    <row r="330" spans="1:4" hidden="1" x14ac:dyDescent="0.25">
      <c r="A330" t="s">
        <v>34</v>
      </c>
      <c r="B330">
        <v>6</v>
      </c>
      <c r="C330">
        <v>32</v>
      </c>
      <c r="D330">
        <f>IF(IFERROR(LOOKUP(טבלה1[[#This Row],[ClientID]],פיבוט!$A$4:$A$121),FALSE)=טבלה1[[#This Row],[ClientID]],1,0)</f>
        <v>1</v>
      </c>
    </row>
    <row r="331" spans="1:4" hidden="1" x14ac:dyDescent="0.25">
      <c r="A331" t="s">
        <v>34</v>
      </c>
      <c r="B331">
        <v>7</v>
      </c>
      <c r="C331">
        <v>35</v>
      </c>
      <c r="D331">
        <f>IF(IFERROR(LOOKUP(טבלה1[[#This Row],[ClientID]],פיבוט!$A$4:$A$121),FALSE)=טבלה1[[#This Row],[ClientID]],1,0)</f>
        <v>1</v>
      </c>
    </row>
    <row r="332" spans="1:4" hidden="1" x14ac:dyDescent="0.25">
      <c r="A332" t="s">
        <v>34</v>
      </c>
      <c r="B332">
        <v>8</v>
      </c>
      <c r="C332">
        <v>28</v>
      </c>
      <c r="D332">
        <f>IF(IFERROR(LOOKUP(טבלה1[[#This Row],[ClientID]],פיבוט!$A$4:$A$121),FALSE)=טבלה1[[#This Row],[ClientID]],1,0)</f>
        <v>1</v>
      </c>
    </row>
    <row r="333" spans="1:4" hidden="1" x14ac:dyDescent="0.25">
      <c r="A333" t="s">
        <v>34</v>
      </c>
      <c r="B333">
        <v>9</v>
      </c>
      <c r="C333">
        <v>37</v>
      </c>
      <c r="D333">
        <f>IF(IFERROR(LOOKUP(טבלה1[[#This Row],[ClientID]],פיבוט!$A$4:$A$121),FALSE)=טבלה1[[#This Row],[ClientID]],1,0)</f>
        <v>1</v>
      </c>
    </row>
    <row r="334" spans="1:4" hidden="1" x14ac:dyDescent="0.25">
      <c r="A334" t="s">
        <v>34</v>
      </c>
      <c r="B334">
        <v>10</v>
      </c>
      <c r="C334">
        <v>40</v>
      </c>
      <c r="D334">
        <f>IF(IFERROR(LOOKUP(טבלה1[[#This Row],[ClientID]],פיבוט!$A$4:$A$121),FALSE)=טבלה1[[#This Row],[ClientID]],1,0)</f>
        <v>1</v>
      </c>
    </row>
    <row r="335" spans="1:4" hidden="1" x14ac:dyDescent="0.25">
      <c r="A335" t="s">
        <v>34</v>
      </c>
      <c r="B335">
        <v>11</v>
      </c>
      <c r="C335">
        <v>37</v>
      </c>
      <c r="D335">
        <f>IF(IFERROR(LOOKUP(טבלה1[[#This Row],[ClientID]],פיבוט!$A$4:$A$121),FALSE)=טבלה1[[#This Row],[ClientID]],1,0)</f>
        <v>1</v>
      </c>
    </row>
    <row r="336" spans="1:4" hidden="1" x14ac:dyDescent="0.25">
      <c r="A336" t="s">
        <v>34</v>
      </c>
      <c r="B336">
        <v>12</v>
      </c>
      <c r="C336">
        <v>31</v>
      </c>
      <c r="D336">
        <f>IF(IFERROR(LOOKUP(טבלה1[[#This Row],[ClientID]],פיבוט!$A$4:$A$121),FALSE)=טבלה1[[#This Row],[ClientID]],1,0)</f>
        <v>1</v>
      </c>
    </row>
    <row r="337" spans="1:4" hidden="1" x14ac:dyDescent="0.25">
      <c r="A337" t="s">
        <v>34</v>
      </c>
      <c r="B337">
        <v>13</v>
      </c>
      <c r="C337">
        <v>30</v>
      </c>
      <c r="D337">
        <f>IF(IFERROR(LOOKUP(טבלה1[[#This Row],[ClientID]],פיבוט!$A$4:$A$121),FALSE)=טבלה1[[#This Row],[ClientID]],1,0)</f>
        <v>1</v>
      </c>
    </row>
    <row r="338" spans="1:4" hidden="1" x14ac:dyDescent="0.25">
      <c r="A338" t="s">
        <v>34</v>
      </c>
      <c r="B338">
        <v>14</v>
      </c>
      <c r="C338">
        <v>33</v>
      </c>
      <c r="D338">
        <f>IF(IFERROR(LOOKUP(טבלה1[[#This Row],[ClientID]],פיבוט!$A$4:$A$121),FALSE)=טבלה1[[#This Row],[ClientID]],1,0)</f>
        <v>1</v>
      </c>
    </row>
    <row r="339" spans="1:4" hidden="1" x14ac:dyDescent="0.25">
      <c r="A339" t="s">
        <v>35</v>
      </c>
      <c r="B339">
        <v>1</v>
      </c>
      <c r="C339">
        <v>35</v>
      </c>
      <c r="D339">
        <f>IF(IFERROR(LOOKUP(טבלה1[[#This Row],[ClientID]],פיבוט!$A$4:$A$121),FALSE)=טבלה1[[#This Row],[ClientID]],1,0)</f>
        <v>1</v>
      </c>
    </row>
    <row r="340" spans="1:4" hidden="1" x14ac:dyDescent="0.25">
      <c r="A340" t="s">
        <v>35</v>
      </c>
      <c r="B340">
        <v>2</v>
      </c>
      <c r="C340">
        <v>30</v>
      </c>
      <c r="D340">
        <f>IF(IFERROR(LOOKUP(טבלה1[[#This Row],[ClientID]],פיבוט!$A$4:$A$121),FALSE)=טבלה1[[#This Row],[ClientID]],1,0)</f>
        <v>1</v>
      </c>
    </row>
    <row r="341" spans="1:4" hidden="1" x14ac:dyDescent="0.25">
      <c r="A341" t="s">
        <v>35</v>
      </c>
      <c r="B341">
        <v>3</v>
      </c>
      <c r="C341">
        <v>27</v>
      </c>
      <c r="D341">
        <f>IF(IFERROR(LOOKUP(טבלה1[[#This Row],[ClientID]],פיבוט!$A$4:$A$121),FALSE)=טבלה1[[#This Row],[ClientID]],1,0)</f>
        <v>1</v>
      </c>
    </row>
    <row r="342" spans="1:4" hidden="1" x14ac:dyDescent="0.25">
      <c r="A342" t="s">
        <v>35</v>
      </c>
      <c r="B342">
        <v>4</v>
      </c>
      <c r="C342">
        <v>29</v>
      </c>
      <c r="D342">
        <f>IF(IFERROR(LOOKUP(טבלה1[[#This Row],[ClientID]],פיבוט!$A$4:$A$121),FALSE)=טבלה1[[#This Row],[ClientID]],1,0)</f>
        <v>1</v>
      </c>
    </row>
    <row r="343" spans="1:4" hidden="1" x14ac:dyDescent="0.25">
      <c r="A343" t="s">
        <v>35</v>
      </c>
      <c r="B343">
        <v>5</v>
      </c>
      <c r="C343">
        <v>30</v>
      </c>
      <c r="D343">
        <f>IF(IFERROR(LOOKUP(טבלה1[[#This Row],[ClientID]],פיבוט!$A$4:$A$121),FALSE)=טבלה1[[#This Row],[ClientID]],1,0)</f>
        <v>1</v>
      </c>
    </row>
    <row r="344" spans="1:4" hidden="1" x14ac:dyDescent="0.25">
      <c r="A344" t="s">
        <v>35</v>
      </c>
      <c r="B344">
        <v>6</v>
      </c>
      <c r="C344">
        <v>26</v>
      </c>
      <c r="D344">
        <f>IF(IFERROR(LOOKUP(טבלה1[[#This Row],[ClientID]],פיבוט!$A$4:$A$121),FALSE)=טבלה1[[#This Row],[ClientID]],1,0)</f>
        <v>1</v>
      </c>
    </row>
    <row r="345" spans="1:4" hidden="1" x14ac:dyDescent="0.25">
      <c r="A345" t="s">
        <v>35</v>
      </c>
      <c r="B345">
        <v>7</v>
      </c>
      <c r="C345">
        <v>35</v>
      </c>
      <c r="D345">
        <f>IF(IFERROR(LOOKUP(טבלה1[[#This Row],[ClientID]],פיבוט!$A$4:$A$121),FALSE)=טבלה1[[#This Row],[ClientID]],1,0)</f>
        <v>1</v>
      </c>
    </row>
    <row r="346" spans="1:4" hidden="1" x14ac:dyDescent="0.25">
      <c r="A346" t="s">
        <v>35</v>
      </c>
      <c r="B346">
        <v>8</v>
      </c>
      <c r="C346">
        <v>28</v>
      </c>
      <c r="D346">
        <f>IF(IFERROR(LOOKUP(טבלה1[[#This Row],[ClientID]],פיבוט!$A$4:$A$121),FALSE)=טבלה1[[#This Row],[ClientID]],1,0)</f>
        <v>1</v>
      </c>
    </row>
    <row r="347" spans="1:4" hidden="1" x14ac:dyDescent="0.25">
      <c r="A347" t="s">
        <v>35</v>
      </c>
      <c r="B347">
        <v>9</v>
      </c>
      <c r="C347">
        <v>36</v>
      </c>
      <c r="D347">
        <f>IF(IFERROR(LOOKUP(טבלה1[[#This Row],[ClientID]],פיבוט!$A$4:$A$121),FALSE)=טבלה1[[#This Row],[ClientID]],1,0)</f>
        <v>1</v>
      </c>
    </row>
    <row r="348" spans="1:4" hidden="1" x14ac:dyDescent="0.25">
      <c r="A348" t="s">
        <v>35</v>
      </c>
      <c r="B348">
        <v>10</v>
      </c>
      <c r="C348">
        <v>29</v>
      </c>
      <c r="D348">
        <f>IF(IFERROR(LOOKUP(טבלה1[[#This Row],[ClientID]],פיבוט!$A$4:$A$121),FALSE)=טבלה1[[#This Row],[ClientID]],1,0)</f>
        <v>1</v>
      </c>
    </row>
    <row r="349" spans="1:4" hidden="1" x14ac:dyDescent="0.25">
      <c r="A349" t="s">
        <v>35</v>
      </c>
      <c r="B349">
        <v>11</v>
      </c>
      <c r="C349">
        <v>36</v>
      </c>
      <c r="D349">
        <f>IF(IFERROR(LOOKUP(טבלה1[[#This Row],[ClientID]],פיבוט!$A$4:$A$121),FALSE)=טבלה1[[#This Row],[ClientID]],1,0)</f>
        <v>1</v>
      </c>
    </row>
    <row r="350" spans="1:4" hidden="1" x14ac:dyDescent="0.25">
      <c r="A350" t="s">
        <v>35</v>
      </c>
      <c r="B350">
        <v>12</v>
      </c>
      <c r="C350">
        <v>33</v>
      </c>
      <c r="D350">
        <f>IF(IFERROR(LOOKUP(טבלה1[[#This Row],[ClientID]],פיבוט!$A$4:$A$121),FALSE)=טבלה1[[#This Row],[ClientID]],1,0)</f>
        <v>1</v>
      </c>
    </row>
    <row r="351" spans="1:4" hidden="1" x14ac:dyDescent="0.25">
      <c r="A351" t="s">
        <v>35</v>
      </c>
      <c r="B351">
        <v>13</v>
      </c>
      <c r="C351">
        <v>28</v>
      </c>
      <c r="D351">
        <f>IF(IFERROR(LOOKUP(טבלה1[[#This Row],[ClientID]],פיבוט!$A$4:$A$121),FALSE)=טבלה1[[#This Row],[ClientID]],1,0)</f>
        <v>1</v>
      </c>
    </row>
    <row r="352" spans="1:4" x14ac:dyDescent="0.25">
      <c r="A352" t="s">
        <v>36</v>
      </c>
      <c r="B352">
        <v>1</v>
      </c>
      <c r="C352">
        <v>27</v>
      </c>
      <c r="D352">
        <f>IF(IFERROR(LOOKUP(טבלה1[[#This Row],[ClientID]],פיבוט!$A$4:$A$121),FALSE)=טבלה1[[#This Row],[ClientID]],1,0)</f>
        <v>0</v>
      </c>
    </row>
    <row r="353" spans="1:4" x14ac:dyDescent="0.25">
      <c r="A353" t="s">
        <v>36</v>
      </c>
      <c r="B353">
        <v>2</v>
      </c>
      <c r="C353">
        <v>30</v>
      </c>
      <c r="D353">
        <f>IF(IFERROR(LOOKUP(טבלה1[[#This Row],[ClientID]],פיבוט!$A$4:$A$121),FALSE)=טבלה1[[#This Row],[ClientID]],1,0)</f>
        <v>0</v>
      </c>
    </row>
    <row r="354" spans="1:4" x14ac:dyDescent="0.25">
      <c r="A354" t="s">
        <v>36</v>
      </c>
      <c r="B354">
        <v>3</v>
      </c>
      <c r="C354">
        <v>32</v>
      </c>
      <c r="D354">
        <f>IF(IFERROR(LOOKUP(טבלה1[[#This Row],[ClientID]],פיבוט!$A$4:$A$121),FALSE)=טבלה1[[#This Row],[ClientID]],1,0)</f>
        <v>0</v>
      </c>
    </row>
    <row r="355" spans="1:4" hidden="1" x14ac:dyDescent="0.25">
      <c r="A355" t="s">
        <v>37</v>
      </c>
      <c r="B355">
        <v>1</v>
      </c>
      <c r="C355">
        <v>30</v>
      </c>
      <c r="D355">
        <f>IF(IFERROR(LOOKUP(טבלה1[[#This Row],[ClientID]],פיבוט!$A$4:$A$121),FALSE)=טבלה1[[#This Row],[ClientID]],1,0)</f>
        <v>1</v>
      </c>
    </row>
    <row r="356" spans="1:4" hidden="1" x14ac:dyDescent="0.25">
      <c r="A356" t="s">
        <v>37</v>
      </c>
      <c r="B356">
        <v>2</v>
      </c>
      <c r="C356">
        <v>30</v>
      </c>
      <c r="D356">
        <f>IF(IFERROR(LOOKUP(טבלה1[[#This Row],[ClientID]],פיבוט!$A$4:$A$121),FALSE)=טבלה1[[#This Row],[ClientID]],1,0)</f>
        <v>1</v>
      </c>
    </row>
    <row r="357" spans="1:4" hidden="1" x14ac:dyDescent="0.25">
      <c r="A357" t="s">
        <v>37</v>
      </c>
      <c r="B357">
        <v>3</v>
      </c>
      <c r="C357">
        <v>32</v>
      </c>
      <c r="D357">
        <f>IF(IFERROR(LOOKUP(טבלה1[[#This Row],[ClientID]],פיבוט!$A$4:$A$121),FALSE)=טבלה1[[#This Row],[ClientID]],1,0)</f>
        <v>1</v>
      </c>
    </row>
    <row r="358" spans="1:4" hidden="1" x14ac:dyDescent="0.25">
      <c r="A358" t="s">
        <v>37</v>
      </c>
      <c r="B358">
        <v>4</v>
      </c>
      <c r="C358">
        <v>40</v>
      </c>
      <c r="D358">
        <f>IF(IFERROR(LOOKUP(טבלה1[[#This Row],[ClientID]],פיבוט!$A$4:$A$121),FALSE)=טבלה1[[#This Row],[ClientID]],1,0)</f>
        <v>1</v>
      </c>
    </row>
    <row r="359" spans="1:4" hidden="1" x14ac:dyDescent="0.25">
      <c r="A359" t="s">
        <v>37</v>
      </c>
      <c r="B359">
        <v>5</v>
      </c>
      <c r="C359">
        <v>27</v>
      </c>
      <c r="D359">
        <f>IF(IFERROR(LOOKUP(טבלה1[[#This Row],[ClientID]],פיבוט!$A$4:$A$121),FALSE)=טבלה1[[#This Row],[ClientID]],1,0)</f>
        <v>1</v>
      </c>
    </row>
    <row r="360" spans="1:4" hidden="1" x14ac:dyDescent="0.25">
      <c r="A360" t="s">
        <v>37</v>
      </c>
      <c r="B360">
        <v>6</v>
      </c>
      <c r="C360">
        <v>29</v>
      </c>
      <c r="D360">
        <f>IF(IFERROR(LOOKUP(טבלה1[[#This Row],[ClientID]],פיבוט!$A$4:$A$121),FALSE)=טבלה1[[#This Row],[ClientID]],1,0)</f>
        <v>1</v>
      </c>
    </row>
    <row r="361" spans="1:4" hidden="1" x14ac:dyDescent="0.25">
      <c r="A361" t="s">
        <v>37</v>
      </c>
      <c r="B361">
        <v>7</v>
      </c>
      <c r="C361">
        <v>28</v>
      </c>
      <c r="D361">
        <f>IF(IFERROR(LOOKUP(טבלה1[[#This Row],[ClientID]],פיבוט!$A$4:$A$121),FALSE)=טבלה1[[#This Row],[ClientID]],1,0)</f>
        <v>1</v>
      </c>
    </row>
    <row r="362" spans="1:4" hidden="1" x14ac:dyDescent="0.25">
      <c r="A362" t="s">
        <v>37</v>
      </c>
      <c r="B362">
        <v>8</v>
      </c>
      <c r="C362">
        <v>29</v>
      </c>
      <c r="D362">
        <f>IF(IFERROR(LOOKUP(טבלה1[[#This Row],[ClientID]],פיבוט!$A$4:$A$121),FALSE)=טבלה1[[#This Row],[ClientID]],1,0)</f>
        <v>1</v>
      </c>
    </row>
    <row r="363" spans="1:4" hidden="1" x14ac:dyDescent="0.25">
      <c r="A363" t="s">
        <v>37</v>
      </c>
      <c r="B363">
        <v>9</v>
      </c>
      <c r="C363">
        <v>36</v>
      </c>
      <c r="D363">
        <f>IF(IFERROR(LOOKUP(טבלה1[[#This Row],[ClientID]],פיבוט!$A$4:$A$121),FALSE)=טבלה1[[#This Row],[ClientID]],1,0)</f>
        <v>1</v>
      </c>
    </row>
    <row r="364" spans="1:4" hidden="1" x14ac:dyDescent="0.25">
      <c r="A364" t="s">
        <v>37</v>
      </c>
      <c r="B364">
        <v>10</v>
      </c>
      <c r="C364">
        <v>27</v>
      </c>
      <c r="D364">
        <f>IF(IFERROR(LOOKUP(טבלה1[[#This Row],[ClientID]],פיבוט!$A$4:$A$121),FALSE)=טבלה1[[#This Row],[ClientID]],1,0)</f>
        <v>1</v>
      </c>
    </row>
    <row r="365" spans="1:4" hidden="1" x14ac:dyDescent="0.25">
      <c r="A365" t="s">
        <v>37</v>
      </c>
      <c r="B365">
        <v>11</v>
      </c>
      <c r="C365">
        <v>28</v>
      </c>
      <c r="D365">
        <f>IF(IFERROR(LOOKUP(טבלה1[[#This Row],[ClientID]],פיבוט!$A$4:$A$121),FALSE)=טבלה1[[#This Row],[ClientID]],1,0)</f>
        <v>1</v>
      </c>
    </row>
    <row r="366" spans="1:4" hidden="1" x14ac:dyDescent="0.25">
      <c r="A366" t="s">
        <v>37</v>
      </c>
      <c r="B366">
        <v>12</v>
      </c>
      <c r="C366">
        <v>27</v>
      </c>
      <c r="D366">
        <f>IF(IFERROR(LOOKUP(טבלה1[[#This Row],[ClientID]],פיבוט!$A$4:$A$121),FALSE)=טבלה1[[#This Row],[ClientID]],1,0)</f>
        <v>1</v>
      </c>
    </row>
    <row r="367" spans="1:4" hidden="1" x14ac:dyDescent="0.25">
      <c r="A367" t="s">
        <v>38</v>
      </c>
      <c r="B367">
        <v>1</v>
      </c>
      <c r="C367">
        <v>26</v>
      </c>
      <c r="D367">
        <f>IF(IFERROR(LOOKUP(טבלה1[[#This Row],[ClientID]],פיבוט!$A$4:$A$121),FALSE)=טבלה1[[#This Row],[ClientID]],1,0)</f>
        <v>1</v>
      </c>
    </row>
    <row r="368" spans="1:4" hidden="1" x14ac:dyDescent="0.25">
      <c r="A368" t="s">
        <v>38</v>
      </c>
      <c r="B368">
        <v>2</v>
      </c>
      <c r="C368">
        <v>28</v>
      </c>
      <c r="D368">
        <f>IF(IFERROR(LOOKUP(טבלה1[[#This Row],[ClientID]],פיבוט!$A$4:$A$121),FALSE)=טבלה1[[#This Row],[ClientID]],1,0)</f>
        <v>1</v>
      </c>
    </row>
    <row r="369" spans="1:4" hidden="1" x14ac:dyDescent="0.25">
      <c r="A369" t="s">
        <v>38</v>
      </c>
      <c r="B369">
        <v>3</v>
      </c>
      <c r="C369">
        <v>27</v>
      </c>
      <c r="D369">
        <f>IF(IFERROR(LOOKUP(טבלה1[[#This Row],[ClientID]],פיבוט!$A$4:$A$121),FALSE)=טבלה1[[#This Row],[ClientID]],1,0)</f>
        <v>1</v>
      </c>
    </row>
    <row r="370" spans="1:4" hidden="1" x14ac:dyDescent="0.25">
      <c r="A370" t="s">
        <v>38</v>
      </c>
      <c r="B370">
        <v>4</v>
      </c>
      <c r="C370">
        <v>25</v>
      </c>
      <c r="D370">
        <f>IF(IFERROR(LOOKUP(טבלה1[[#This Row],[ClientID]],פיבוט!$A$4:$A$121),FALSE)=טבלה1[[#This Row],[ClientID]],1,0)</f>
        <v>1</v>
      </c>
    </row>
    <row r="371" spans="1:4" hidden="1" x14ac:dyDescent="0.25">
      <c r="A371" t="s">
        <v>38</v>
      </c>
      <c r="B371">
        <v>5</v>
      </c>
      <c r="C371">
        <v>25</v>
      </c>
      <c r="D371">
        <f>IF(IFERROR(LOOKUP(טבלה1[[#This Row],[ClientID]],פיבוט!$A$4:$A$121),FALSE)=טבלה1[[#This Row],[ClientID]],1,0)</f>
        <v>1</v>
      </c>
    </row>
    <row r="372" spans="1:4" hidden="1" x14ac:dyDescent="0.25">
      <c r="A372" t="s">
        <v>38</v>
      </c>
      <c r="B372">
        <v>6</v>
      </c>
      <c r="C372">
        <v>25</v>
      </c>
      <c r="D372">
        <f>IF(IFERROR(LOOKUP(טבלה1[[#This Row],[ClientID]],פיבוט!$A$4:$A$121),FALSE)=טבלה1[[#This Row],[ClientID]],1,0)</f>
        <v>1</v>
      </c>
    </row>
    <row r="373" spans="1:4" hidden="1" x14ac:dyDescent="0.25">
      <c r="A373" t="s">
        <v>38</v>
      </c>
      <c r="B373">
        <v>7</v>
      </c>
      <c r="C373">
        <v>25</v>
      </c>
      <c r="D373">
        <f>IF(IFERROR(LOOKUP(טבלה1[[#This Row],[ClientID]],פיבוט!$A$4:$A$121),FALSE)=טבלה1[[#This Row],[ClientID]],1,0)</f>
        <v>1</v>
      </c>
    </row>
    <row r="374" spans="1:4" hidden="1" x14ac:dyDescent="0.25">
      <c r="A374" t="s">
        <v>38</v>
      </c>
      <c r="B374">
        <v>8</v>
      </c>
      <c r="C374">
        <v>21</v>
      </c>
      <c r="D374">
        <f>IF(IFERROR(LOOKUP(טבלה1[[#This Row],[ClientID]],פיבוט!$A$4:$A$121),FALSE)=טבלה1[[#This Row],[ClientID]],1,0)</f>
        <v>1</v>
      </c>
    </row>
    <row r="375" spans="1:4" hidden="1" x14ac:dyDescent="0.25">
      <c r="A375" t="s">
        <v>38</v>
      </c>
      <c r="B375">
        <v>9</v>
      </c>
      <c r="C375">
        <v>26</v>
      </c>
      <c r="D375">
        <f>IF(IFERROR(LOOKUP(טבלה1[[#This Row],[ClientID]],פיבוט!$A$4:$A$121),FALSE)=טבלה1[[#This Row],[ClientID]],1,0)</f>
        <v>1</v>
      </c>
    </row>
    <row r="376" spans="1:4" hidden="1" x14ac:dyDescent="0.25">
      <c r="A376" t="s">
        <v>38</v>
      </c>
      <c r="B376">
        <v>10</v>
      </c>
      <c r="C376">
        <v>23</v>
      </c>
      <c r="D376">
        <f>IF(IFERROR(LOOKUP(טבלה1[[#This Row],[ClientID]],פיבוט!$A$4:$A$121),FALSE)=טבלה1[[#This Row],[ClientID]],1,0)</f>
        <v>1</v>
      </c>
    </row>
    <row r="377" spans="1:4" hidden="1" x14ac:dyDescent="0.25">
      <c r="A377" t="s">
        <v>38</v>
      </c>
      <c r="B377">
        <v>11</v>
      </c>
      <c r="C377">
        <v>25</v>
      </c>
      <c r="D377">
        <f>IF(IFERROR(LOOKUP(טבלה1[[#This Row],[ClientID]],פיבוט!$A$4:$A$121),FALSE)=טבלה1[[#This Row],[ClientID]],1,0)</f>
        <v>1</v>
      </c>
    </row>
    <row r="378" spans="1:4" hidden="1" x14ac:dyDescent="0.25">
      <c r="A378" t="s">
        <v>38</v>
      </c>
      <c r="B378">
        <v>12</v>
      </c>
      <c r="C378">
        <v>25</v>
      </c>
      <c r="D378">
        <f>IF(IFERROR(LOOKUP(טבלה1[[#This Row],[ClientID]],פיבוט!$A$4:$A$121),FALSE)=טבלה1[[#This Row],[ClientID]],1,0)</f>
        <v>1</v>
      </c>
    </row>
    <row r="379" spans="1:4" hidden="1" x14ac:dyDescent="0.25">
      <c r="A379" t="s">
        <v>38</v>
      </c>
      <c r="B379">
        <v>13</v>
      </c>
      <c r="C379">
        <v>26</v>
      </c>
      <c r="D379">
        <f>IF(IFERROR(LOOKUP(טבלה1[[#This Row],[ClientID]],פיבוט!$A$4:$A$121),FALSE)=טבלה1[[#This Row],[ClientID]],1,0)</f>
        <v>1</v>
      </c>
    </row>
    <row r="380" spans="1:4" hidden="1" x14ac:dyDescent="0.25">
      <c r="A380" t="s">
        <v>39</v>
      </c>
      <c r="B380">
        <v>1</v>
      </c>
      <c r="C380">
        <v>31</v>
      </c>
      <c r="D380">
        <f>IF(IFERROR(LOOKUP(טבלה1[[#This Row],[ClientID]],פיבוט!$A$4:$A$121),FALSE)=טבלה1[[#This Row],[ClientID]],1,0)</f>
        <v>1</v>
      </c>
    </row>
    <row r="381" spans="1:4" hidden="1" x14ac:dyDescent="0.25">
      <c r="A381" t="s">
        <v>39</v>
      </c>
      <c r="B381">
        <v>2</v>
      </c>
      <c r="C381">
        <v>29</v>
      </c>
      <c r="D381">
        <f>IF(IFERROR(LOOKUP(טבלה1[[#This Row],[ClientID]],פיבוט!$A$4:$A$121),FALSE)=טבלה1[[#This Row],[ClientID]],1,0)</f>
        <v>1</v>
      </c>
    </row>
    <row r="382" spans="1:4" hidden="1" x14ac:dyDescent="0.25">
      <c r="A382" t="s">
        <v>39</v>
      </c>
      <c r="B382">
        <v>3</v>
      </c>
      <c r="C382">
        <v>28</v>
      </c>
      <c r="D382">
        <f>IF(IFERROR(LOOKUP(טבלה1[[#This Row],[ClientID]],פיבוט!$A$4:$A$121),FALSE)=טבלה1[[#This Row],[ClientID]],1,0)</f>
        <v>1</v>
      </c>
    </row>
    <row r="383" spans="1:4" hidden="1" x14ac:dyDescent="0.25">
      <c r="A383" t="s">
        <v>39</v>
      </c>
      <c r="B383">
        <v>4</v>
      </c>
      <c r="C383">
        <v>27</v>
      </c>
      <c r="D383">
        <f>IF(IFERROR(LOOKUP(טבלה1[[#This Row],[ClientID]],פיבוט!$A$4:$A$121),FALSE)=טבלה1[[#This Row],[ClientID]],1,0)</f>
        <v>1</v>
      </c>
    </row>
    <row r="384" spans="1:4" hidden="1" x14ac:dyDescent="0.25">
      <c r="A384" t="s">
        <v>39</v>
      </c>
      <c r="B384">
        <v>5</v>
      </c>
      <c r="C384">
        <v>31</v>
      </c>
      <c r="D384">
        <f>IF(IFERROR(LOOKUP(טבלה1[[#This Row],[ClientID]],פיבוט!$A$4:$A$121),FALSE)=טבלה1[[#This Row],[ClientID]],1,0)</f>
        <v>1</v>
      </c>
    </row>
    <row r="385" spans="1:4" hidden="1" x14ac:dyDescent="0.25">
      <c r="A385" t="s">
        <v>39</v>
      </c>
      <c r="B385">
        <v>6</v>
      </c>
      <c r="C385">
        <v>30</v>
      </c>
      <c r="D385">
        <f>IF(IFERROR(LOOKUP(טבלה1[[#This Row],[ClientID]],פיבוט!$A$4:$A$121),FALSE)=טבלה1[[#This Row],[ClientID]],1,0)</f>
        <v>1</v>
      </c>
    </row>
    <row r="386" spans="1:4" hidden="1" x14ac:dyDescent="0.25">
      <c r="A386" t="s">
        <v>39</v>
      </c>
      <c r="B386">
        <v>7</v>
      </c>
      <c r="C386">
        <v>25</v>
      </c>
      <c r="D386">
        <f>IF(IFERROR(LOOKUP(טבלה1[[#This Row],[ClientID]],פיבוט!$A$4:$A$121),FALSE)=טבלה1[[#This Row],[ClientID]],1,0)</f>
        <v>1</v>
      </c>
    </row>
    <row r="387" spans="1:4" hidden="1" x14ac:dyDescent="0.25">
      <c r="A387" t="s">
        <v>39</v>
      </c>
      <c r="B387">
        <v>8</v>
      </c>
      <c r="C387">
        <v>28</v>
      </c>
      <c r="D387">
        <f>IF(IFERROR(LOOKUP(טבלה1[[#This Row],[ClientID]],פיבוט!$A$4:$A$121),FALSE)=טבלה1[[#This Row],[ClientID]],1,0)</f>
        <v>1</v>
      </c>
    </row>
    <row r="388" spans="1:4" hidden="1" x14ac:dyDescent="0.25">
      <c r="A388" t="s">
        <v>39</v>
      </c>
      <c r="B388">
        <v>9</v>
      </c>
      <c r="C388">
        <v>30</v>
      </c>
      <c r="D388">
        <f>IF(IFERROR(LOOKUP(טבלה1[[#This Row],[ClientID]],פיבוט!$A$4:$A$121),FALSE)=טבלה1[[#This Row],[ClientID]],1,0)</f>
        <v>1</v>
      </c>
    </row>
    <row r="389" spans="1:4" hidden="1" x14ac:dyDescent="0.25">
      <c r="A389" t="s">
        <v>39</v>
      </c>
      <c r="B389">
        <v>10</v>
      </c>
      <c r="C389">
        <v>28</v>
      </c>
      <c r="D389">
        <f>IF(IFERROR(LOOKUP(טבלה1[[#This Row],[ClientID]],פיבוט!$A$4:$A$121),FALSE)=טבלה1[[#This Row],[ClientID]],1,0)</f>
        <v>1</v>
      </c>
    </row>
    <row r="390" spans="1:4" hidden="1" x14ac:dyDescent="0.25">
      <c r="A390" t="s">
        <v>39</v>
      </c>
      <c r="B390">
        <v>11</v>
      </c>
      <c r="C390">
        <v>26</v>
      </c>
      <c r="D390">
        <f>IF(IFERROR(LOOKUP(טבלה1[[#This Row],[ClientID]],פיבוט!$A$4:$A$121),FALSE)=טבלה1[[#This Row],[ClientID]],1,0)</f>
        <v>1</v>
      </c>
    </row>
    <row r="391" spans="1:4" hidden="1" x14ac:dyDescent="0.25">
      <c r="A391" t="s">
        <v>39</v>
      </c>
      <c r="B391">
        <v>12</v>
      </c>
      <c r="C391">
        <v>30</v>
      </c>
      <c r="D391">
        <f>IF(IFERROR(LOOKUP(טבלה1[[#This Row],[ClientID]],פיבוט!$A$4:$A$121),FALSE)=טבלה1[[#This Row],[ClientID]],1,0)</f>
        <v>1</v>
      </c>
    </row>
    <row r="392" spans="1:4" hidden="1" x14ac:dyDescent="0.25">
      <c r="A392" t="s">
        <v>39</v>
      </c>
      <c r="B392">
        <v>13</v>
      </c>
      <c r="C392">
        <v>27</v>
      </c>
      <c r="D392">
        <f>IF(IFERROR(LOOKUP(טבלה1[[#This Row],[ClientID]],פיבוט!$A$4:$A$121),FALSE)=טבלה1[[#This Row],[ClientID]],1,0)</f>
        <v>1</v>
      </c>
    </row>
    <row r="393" spans="1:4" hidden="1" x14ac:dyDescent="0.25">
      <c r="A393" t="s">
        <v>40</v>
      </c>
      <c r="B393">
        <v>1</v>
      </c>
      <c r="C393">
        <v>32</v>
      </c>
      <c r="D393">
        <f>IF(IFERROR(LOOKUP(טבלה1[[#This Row],[ClientID]],פיבוט!$A$4:$A$121),FALSE)=טבלה1[[#This Row],[ClientID]],1,0)</f>
        <v>1</v>
      </c>
    </row>
    <row r="394" spans="1:4" hidden="1" x14ac:dyDescent="0.25">
      <c r="A394" t="s">
        <v>40</v>
      </c>
      <c r="B394">
        <v>2</v>
      </c>
      <c r="C394">
        <v>30</v>
      </c>
      <c r="D394">
        <f>IF(IFERROR(LOOKUP(טבלה1[[#This Row],[ClientID]],פיבוט!$A$4:$A$121),FALSE)=טבלה1[[#This Row],[ClientID]],1,0)</f>
        <v>1</v>
      </c>
    </row>
    <row r="395" spans="1:4" hidden="1" x14ac:dyDescent="0.25">
      <c r="A395" t="s">
        <v>40</v>
      </c>
      <c r="B395">
        <v>3</v>
      </c>
      <c r="C395">
        <v>27</v>
      </c>
      <c r="D395">
        <f>IF(IFERROR(LOOKUP(טבלה1[[#This Row],[ClientID]],פיבוט!$A$4:$A$121),FALSE)=טבלה1[[#This Row],[ClientID]],1,0)</f>
        <v>1</v>
      </c>
    </row>
    <row r="396" spans="1:4" hidden="1" x14ac:dyDescent="0.25">
      <c r="A396" t="s">
        <v>40</v>
      </c>
      <c r="B396">
        <v>4</v>
      </c>
      <c r="C396">
        <v>29</v>
      </c>
      <c r="D396">
        <f>IF(IFERROR(LOOKUP(טבלה1[[#This Row],[ClientID]],פיבוט!$A$4:$A$121),FALSE)=טבלה1[[#This Row],[ClientID]],1,0)</f>
        <v>1</v>
      </c>
    </row>
    <row r="397" spans="1:4" hidden="1" x14ac:dyDescent="0.25">
      <c r="A397" t="s">
        <v>40</v>
      </c>
      <c r="B397">
        <v>5</v>
      </c>
      <c r="C397">
        <v>27</v>
      </c>
      <c r="D397">
        <f>IF(IFERROR(LOOKUP(טבלה1[[#This Row],[ClientID]],פיבוט!$A$4:$A$121),FALSE)=טבלה1[[#This Row],[ClientID]],1,0)</f>
        <v>1</v>
      </c>
    </row>
    <row r="398" spans="1:4" hidden="1" x14ac:dyDescent="0.25">
      <c r="A398" t="s">
        <v>40</v>
      </c>
      <c r="B398">
        <v>6</v>
      </c>
      <c r="C398">
        <v>27</v>
      </c>
      <c r="D398">
        <f>IF(IFERROR(LOOKUP(טבלה1[[#This Row],[ClientID]],פיבוט!$A$4:$A$121),FALSE)=טבלה1[[#This Row],[ClientID]],1,0)</f>
        <v>1</v>
      </c>
    </row>
    <row r="399" spans="1:4" hidden="1" x14ac:dyDescent="0.25">
      <c r="A399" t="s">
        <v>40</v>
      </c>
      <c r="B399">
        <v>7</v>
      </c>
      <c r="C399">
        <v>28</v>
      </c>
      <c r="D399">
        <f>IF(IFERROR(LOOKUP(טבלה1[[#This Row],[ClientID]],פיבוט!$A$4:$A$121),FALSE)=טבלה1[[#This Row],[ClientID]],1,0)</f>
        <v>1</v>
      </c>
    </row>
    <row r="400" spans="1:4" hidden="1" x14ac:dyDescent="0.25">
      <c r="A400" t="s">
        <v>40</v>
      </c>
      <c r="B400">
        <v>8</v>
      </c>
      <c r="C400">
        <v>27</v>
      </c>
      <c r="D400">
        <f>IF(IFERROR(LOOKUP(טבלה1[[#This Row],[ClientID]],פיבוט!$A$4:$A$121),FALSE)=טבלה1[[#This Row],[ClientID]],1,0)</f>
        <v>1</v>
      </c>
    </row>
    <row r="401" spans="1:4" hidden="1" x14ac:dyDescent="0.25">
      <c r="A401" t="s">
        <v>40</v>
      </c>
      <c r="B401">
        <v>9</v>
      </c>
      <c r="C401">
        <v>28</v>
      </c>
      <c r="D401">
        <f>IF(IFERROR(LOOKUP(טבלה1[[#This Row],[ClientID]],פיבוט!$A$4:$A$121),FALSE)=טבלה1[[#This Row],[ClientID]],1,0)</f>
        <v>1</v>
      </c>
    </row>
    <row r="402" spans="1:4" hidden="1" x14ac:dyDescent="0.25">
      <c r="A402" t="s">
        <v>40</v>
      </c>
      <c r="B402">
        <v>10</v>
      </c>
      <c r="C402">
        <v>28</v>
      </c>
      <c r="D402">
        <f>IF(IFERROR(LOOKUP(טבלה1[[#This Row],[ClientID]],פיבוט!$A$4:$A$121),FALSE)=טבלה1[[#This Row],[ClientID]],1,0)</f>
        <v>1</v>
      </c>
    </row>
    <row r="403" spans="1:4" hidden="1" x14ac:dyDescent="0.25">
      <c r="A403" t="s">
        <v>40</v>
      </c>
      <c r="B403">
        <v>11</v>
      </c>
      <c r="C403">
        <v>29</v>
      </c>
      <c r="D403">
        <f>IF(IFERROR(LOOKUP(טבלה1[[#This Row],[ClientID]],פיבוט!$A$4:$A$121),FALSE)=טבלה1[[#This Row],[ClientID]],1,0)</f>
        <v>1</v>
      </c>
    </row>
    <row r="404" spans="1:4" hidden="1" x14ac:dyDescent="0.25">
      <c r="A404" t="s">
        <v>40</v>
      </c>
      <c r="B404">
        <v>12</v>
      </c>
      <c r="C404">
        <v>30</v>
      </c>
      <c r="D404">
        <f>IF(IFERROR(LOOKUP(טבלה1[[#This Row],[ClientID]],פיבוט!$A$4:$A$121),FALSE)=טבלה1[[#This Row],[ClientID]],1,0)</f>
        <v>1</v>
      </c>
    </row>
    <row r="405" spans="1:4" hidden="1" x14ac:dyDescent="0.25">
      <c r="A405" t="s">
        <v>40</v>
      </c>
      <c r="B405">
        <v>13</v>
      </c>
      <c r="C405">
        <v>24</v>
      </c>
      <c r="D405">
        <f>IF(IFERROR(LOOKUP(טבלה1[[#This Row],[ClientID]],פיבוט!$A$4:$A$121),FALSE)=טבלה1[[#This Row],[ClientID]],1,0)</f>
        <v>1</v>
      </c>
    </row>
    <row r="406" spans="1:4" hidden="1" x14ac:dyDescent="0.25">
      <c r="A406" t="s">
        <v>40</v>
      </c>
      <c r="B406">
        <v>14</v>
      </c>
      <c r="C406">
        <v>30</v>
      </c>
      <c r="D406">
        <f>IF(IFERROR(LOOKUP(טבלה1[[#This Row],[ClientID]],פיבוט!$A$4:$A$121),FALSE)=טבלה1[[#This Row],[ClientID]],1,0)</f>
        <v>1</v>
      </c>
    </row>
    <row r="407" spans="1:4" hidden="1" x14ac:dyDescent="0.25">
      <c r="A407" t="s">
        <v>40</v>
      </c>
      <c r="B407">
        <v>15</v>
      </c>
      <c r="C407">
        <v>25</v>
      </c>
      <c r="D407">
        <f>IF(IFERROR(LOOKUP(טבלה1[[#This Row],[ClientID]],פיבוט!$A$4:$A$121),FALSE)=טבלה1[[#This Row],[ClientID]],1,0)</f>
        <v>1</v>
      </c>
    </row>
    <row r="408" spans="1:4" x14ac:dyDescent="0.25">
      <c r="A408" t="s">
        <v>41</v>
      </c>
      <c r="B408">
        <v>1</v>
      </c>
      <c r="C408">
        <v>48</v>
      </c>
      <c r="D408">
        <f>IF(IFERROR(LOOKUP(טבלה1[[#This Row],[ClientID]],פיבוט!$A$4:$A$121),FALSE)=טבלה1[[#This Row],[ClientID]],1,0)</f>
        <v>0</v>
      </c>
    </row>
    <row r="409" spans="1:4" x14ac:dyDescent="0.25">
      <c r="A409" t="s">
        <v>41</v>
      </c>
      <c r="B409">
        <v>2</v>
      </c>
      <c r="C409">
        <v>32</v>
      </c>
      <c r="D409">
        <f>IF(IFERROR(LOOKUP(טבלה1[[#This Row],[ClientID]],פיבוט!$A$4:$A$121),FALSE)=טבלה1[[#This Row],[ClientID]],1,0)</f>
        <v>0</v>
      </c>
    </row>
    <row r="410" spans="1:4" hidden="1" x14ac:dyDescent="0.25">
      <c r="A410" t="s">
        <v>42</v>
      </c>
      <c r="B410">
        <v>1</v>
      </c>
      <c r="C410">
        <v>31</v>
      </c>
      <c r="D410">
        <f>IF(IFERROR(LOOKUP(טבלה1[[#This Row],[ClientID]],פיבוט!$A$4:$A$121),FALSE)=טבלה1[[#This Row],[ClientID]],1,0)</f>
        <v>1</v>
      </c>
    </row>
    <row r="411" spans="1:4" hidden="1" x14ac:dyDescent="0.25">
      <c r="A411" t="s">
        <v>42</v>
      </c>
      <c r="B411">
        <v>2</v>
      </c>
      <c r="C411">
        <v>31</v>
      </c>
      <c r="D411">
        <f>IF(IFERROR(LOOKUP(טבלה1[[#This Row],[ClientID]],פיבוט!$A$4:$A$121),FALSE)=טבלה1[[#This Row],[ClientID]],1,0)</f>
        <v>1</v>
      </c>
    </row>
    <row r="412" spans="1:4" hidden="1" x14ac:dyDescent="0.25">
      <c r="A412" t="s">
        <v>42</v>
      </c>
      <c r="B412">
        <v>3</v>
      </c>
      <c r="C412">
        <v>34</v>
      </c>
      <c r="D412">
        <f>IF(IFERROR(LOOKUP(טבלה1[[#This Row],[ClientID]],פיבוט!$A$4:$A$121),FALSE)=טבלה1[[#This Row],[ClientID]],1,0)</f>
        <v>1</v>
      </c>
    </row>
    <row r="413" spans="1:4" hidden="1" x14ac:dyDescent="0.25">
      <c r="A413" t="s">
        <v>42</v>
      </c>
      <c r="B413">
        <v>4</v>
      </c>
      <c r="C413">
        <v>34</v>
      </c>
      <c r="D413">
        <f>IF(IFERROR(LOOKUP(טבלה1[[#This Row],[ClientID]],פיבוט!$A$4:$A$121),FALSE)=טבלה1[[#This Row],[ClientID]],1,0)</f>
        <v>1</v>
      </c>
    </row>
    <row r="414" spans="1:4" hidden="1" x14ac:dyDescent="0.25">
      <c r="A414" t="s">
        <v>42</v>
      </c>
      <c r="B414">
        <v>5</v>
      </c>
      <c r="C414">
        <v>38</v>
      </c>
      <c r="D414">
        <f>IF(IFERROR(LOOKUP(טבלה1[[#This Row],[ClientID]],פיבוט!$A$4:$A$121),FALSE)=טבלה1[[#This Row],[ClientID]],1,0)</f>
        <v>1</v>
      </c>
    </row>
    <row r="415" spans="1:4" hidden="1" x14ac:dyDescent="0.25">
      <c r="A415" t="s">
        <v>42</v>
      </c>
      <c r="B415">
        <v>6</v>
      </c>
      <c r="C415">
        <v>28</v>
      </c>
      <c r="D415">
        <f>IF(IFERROR(LOOKUP(טבלה1[[#This Row],[ClientID]],פיבוט!$A$4:$A$121),FALSE)=טבלה1[[#This Row],[ClientID]],1,0)</f>
        <v>1</v>
      </c>
    </row>
    <row r="416" spans="1:4" hidden="1" x14ac:dyDescent="0.25">
      <c r="A416" t="s">
        <v>42</v>
      </c>
      <c r="B416">
        <v>7</v>
      </c>
      <c r="C416">
        <v>36</v>
      </c>
      <c r="D416">
        <f>IF(IFERROR(LOOKUP(טבלה1[[#This Row],[ClientID]],פיבוט!$A$4:$A$121),FALSE)=טבלה1[[#This Row],[ClientID]],1,0)</f>
        <v>1</v>
      </c>
    </row>
    <row r="417" spans="1:4" hidden="1" x14ac:dyDescent="0.25">
      <c r="A417" t="s">
        <v>42</v>
      </c>
      <c r="B417">
        <v>8</v>
      </c>
      <c r="C417">
        <v>35</v>
      </c>
      <c r="D417">
        <f>IF(IFERROR(LOOKUP(טבלה1[[#This Row],[ClientID]],פיבוט!$A$4:$A$121),FALSE)=טבלה1[[#This Row],[ClientID]],1,0)</f>
        <v>1</v>
      </c>
    </row>
    <row r="418" spans="1:4" hidden="1" x14ac:dyDescent="0.25">
      <c r="A418" t="s">
        <v>42</v>
      </c>
      <c r="B418">
        <v>9</v>
      </c>
      <c r="C418">
        <v>39</v>
      </c>
      <c r="D418">
        <f>IF(IFERROR(LOOKUP(טבלה1[[#This Row],[ClientID]],פיבוט!$A$4:$A$121),FALSE)=טבלה1[[#This Row],[ClientID]],1,0)</f>
        <v>1</v>
      </c>
    </row>
    <row r="419" spans="1:4" hidden="1" x14ac:dyDescent="0.25">
      <c r="A419" t="s">
        <v>42</v>
      </c>
      <c r="B419">
        <v>10</v>
      </c>
      <c r="C419">
        <v>41</v>
      </c>
      <c r="D419">
        <f>IF(IFERROR(LOOKUP(טבלה1[[#This Row],[ClientID]],פיבוט!$A$4:$A$121),FALSE)=טבלה1[[#This Row],[ClientID]],1,0)</f>
        <v>1</v>
      </c>
    </row>
    <row r="420" spans="1:4" hidden="1" x14ac:dyDescent="0.25">
      <c r="A420" t="s">
        <v>42</v>
      </c>
      <c r="B420">
        <v>11</v>
      </c>
      <c r="C420">
        <v>31</v>
      </c>
      <c r="D420">
        <f>IF(IFERROR(LOOKUP(טבלה1[[#This Row],[ClientID]],פיבוט!$A$4:$A$121),FALSE)=טבלה1[[#This Row],[ClientID]],1,0)</f>
        <v>1</v>
      </c>
    </row>
    <row r="421" spans="1:4" hidden="1" x14ac:dyDescent="0.25">
      <c r="A421" t="s">
        <v>42</v>
      </c>
      <c r="B421">
        <v>12</v>
      </c>
      <c r="C421">
        <v>31</v>
      </c>
      <c r="D421">
        <f>IF(IFERROR(LOOKUP(טבלה1[[#This Row],[ClientID]],פיבוט!$A$4:$A$121),FALSE)=טבלה1[[#This Row],[ClientID]],1,0)</f>
        <v>1</v>
      </c>
    </row>
    <row r="422" spans="1:4" hidden="1" x14ac:dyDescent="0.25">
      <c r="A422" t="s">
        <v>42</v>
      </c>
      <c r="B422">
        <v>13</v>
      </c>
      <c r="C422">
        <v>32</v>
      </c>
      <c r="D422">
        <f>IF(IFERROR(LOOKUP(טבלה1[[#This Row],[ClientID]],פיבוט!$A$4:$A$121),FALSE)=טבלה1[[#This Row],[ClientID]],1,0)</f>
        <v>1</v>
      </c>
    </row>
    <row r="423" spans="1:4" hidden="1" x14ac:dyDescent="0.25">
      <c r="A423" t="s">
        <v>43</v>
      </c>
      <c r="B423">
        <v>1</v>
      </c>
      <c r="C423">
        <v>29</v>
      </c>
      <c r="D423">
        <f>IF(IFERROR(LOOKUP(טבלה1[[#This Row],[ClientID]],פיבוט!$A$4:$A$121),FALSE)=טבלה1[[#This Row],[ClientID]],1,0)</f>
        <v>1</v>
      </c>
    </row>
    <row r="424" spans="1:4" hidden="1" x14ac:dyDescent="0.25">
      <c r="A424" t="s">
        <v>43</v>
      </c>
      <c r="B424">
        <v>2</v>
      </c>
      <c r="C424">
        <v>25</v>
      </c>
      <c r="D424">
        <f>IF(IFERROR(LOOKUP(טבלה1[[#This Row],[ClientID]],פיבוט!$A$4:$A$121),FALSE)=טבלה1[[#This Row],[ClientID]],1,0)</f>
        <v>1</v>
      </c>
    </row>
    <row r="425" spans="1:4" hidden="1" x14ac:dyDescent="0.25">
      <c r="A425" t="s">
        <v>43</v>
      </c>
      <c r="B425">
        <v>3</v>
      </c>
      <c r="C425">
        <v>26</v>
      </c>
      <c r="D425">
        <f>IF(IFERROR(LOOKUP(טבלה1[[#This Row],[ClientID]],פיבוט!$A$4:$A$121),FALSE)=טבלה1[[#This Row],[ClientID]],1,0)</f>
        <v>1</v>
      </c>
    </row>
    <row r="426" spans="1:4" hidden="1" x14ac:dyDescent="0.25">
      <c r="A426" t="s">
        <v>43</v>
      </c>
      <c r="B426">
        <v>4</v>
      </c>
      <c r="C426">
        <v>26</v>
      </c>
      <c r="D426">
        <f>IF(IFERROR(LOOKUP(טבלה1[[#This Row],[ClientID]],פיבוט!$A$4:$A$121),FALSE)=טבלה1[[#This Row],[ClientID]],1,0)</f>
        <v>1</v>
      </c>
    </row>
    <row r="427" spans="1:4" hidden="1" x14ac:dyDescent="0.25">
      <c r="A427" t="s">
        <v>43</v>
      </c>
      <c r="B427">
        <v>5</v>
      </c>
      <c r="C427">
        <v>28</v>
      </c>
      <c r="D427">
        <f>IF(IFERROR(LOOKUP(טבלה1[[#This Row],[ClientID]],פיבוט!$A$4:$A$121),FALSE)=טבלה1[[#This Row],[ClientID]],1,0)</f>
        <v>1</v>
      </c>
    </row>
    <row r="428" spans="1:4" hidden="1" x14ac:dyDescent="0.25">
      <c r="A428" t="s">
        <v>43</v>
      </c>
      <c r="B428">
        <v>6</v>
      </c>
      <c r="C428">
        <v>26</v>
      </c>
      <c r="D428">
        <f>IF(IFERROR(LOOKUP(טבלה1[[#This Row],[ClientID]],פיבוט!$A$4:$A$121),FALSE)=טבלה1[[#This Row],[ClientID]],1,0)</f>
        <v>1</v>
      </c>
    </row>
    <row r="429" spans="1:4" hidden="1" x14ac:dyDescent="0.25">
      <c r="A429" t="s">
        <v>43</v>
      </c>
      <c r="B429">
        <v>7</v>
      </c>
      <c r="C429">
        <v>26</v>
      </c>
      <c r="D429">
        <f>IF(IFERROR(LOOKUP(טבלה1[[#This Row],[ClientID]],פיבוט!$A$4:$A$121),FALSE)=טבלה1[[#This Row],[ClientID]],1,0)</f>
        <v>1</v>
      </c>
    </row>
    <row r="430" spans="1:4" hidden="1" x14ac:dyDescent="0.25">
      <c r="A430" t="s">
        <v>43</v>
      </c>
      <c r="B430">
        <v>8</v>
      </c>
      <c r="C430">
        <v>29</v>
      </c>
      <c r="D430">
        <f>IF(IFERROR(LOOKUP(טבלה1[[#This Row],[ClientID]],פיבוט!$A$4:$A$121),FALSE)=טבלה1[[#This Row],[ClientID]],1,0)</f>
        <v>1</v>
      </c>
    </row>
    <row r="431" spans="1:4" hidden="1" x14ac:dyDescent="0.25">
      <c r="A431" t="s">
        <v>43</v>
      </c>
      <c r="B431">
        <v>9</v>
      </c>
      <c r="C431">
        <v>29</v>
      </c>
      <c r="D431">
        <f>IF(IFERROR(LOOKUP(טבלה1[[#This Row],[ClientID]],פיבוט!$A$4:$A$121),FALSE)=טבלה1[[#This Row],[ClientID]],1,0)</f>
        <v>1</v>
      </c>
    </row>
    <row r="432" spans="1:4" hidden="1" x14ac:dyDescent="0.25">
      <c r="A432" t="s">
        <v>43</v>
      </c>
      <c r="B432">
        <v>10</v>
      </c>
      <c r="C432">
        <v>30</v>
      </c>
      <c r="D432">
        <f>IF(IFERROR(LOOKUP(טבלה1[[#This Row],[ClientID]],פיבוט!$A$4:$A$121),FALSE)=טבלה1[[#This Row],[ClientID]],1,0)</f>
        <v>1</v>
      </c>
    </row>
    <row r="433" spans="1:4" hidden="1" x14ac:dyDescent="0.25">
      <c r="A433" t="s">
        <v>43</v>
      </c>
      <c r="B433">
        <v>11</v>
      </c>
      <c r="C433">
        <v>31</v>
      </c>
      <c r="D433">
        <f>IF(IFERROR(LOOKUP(טבלה1[[#This Row],[ClientID]],פיבוט!$A$4:$A$121),FALSE)=טבלה1[[#This Row],[ClientID]],1,0)</f>
        <v>1</v>
      </c>
    </row>
    <row r="434" spans="1:4" hidden="1" x14ac:dyDescent="0.25">
      <c r="A434" t="s">
        <v>43</v>
      </c>
      <c r="B434">
        <v>12</v>
      </c>
      <c r="C434">
        <v>26</v>
      </c>
      <c r="D434">
        <f>IF(IFERROR(LOOKUP(טבלה1[[#This Row],[ClientID]],פיבוט!$A$4:$A$121),FALSE)=טבלה1[[#This Row],[ClientID]],1,0)</f>
        <v>1</v>
      </c>
    </row>
    <row r="435" spans="1:4" hidden="1" x14ac:dyDescent="0.25">
      <c r="A435" t="s">
        <v>43</v>
      </c>
      <c r="B435">
        <v>13</v>
      </c>
      <c r="C435">
        <v>26</v>
      </c>
      <c r="D435">
        <f>IF(IFERROR(LOOKUP(טבלה1[[#This Row],[ClientID]],פיבוט!$A$4:$A$121),FALSE)=טבלה1[[#This Row],[ClientID]],1,0)</f>
        <v>1</v>
      </c>
    </row>
    <row r="436" spans="1:4" hidden="1" x14ac:dyDescent="0.25">
      <c r="A436" t="s">
        <v>44</v>
      </c>
      <c r="B436">
        <v>1</v>
      </c>
      <c r="C436">
        <v>28</v>
      </c>
      <c r="D436">
        <f>IF(IFERROR(LOOKUP(טבלה1[[#This Row],[ClientID]],פיבוט!$A$4:$A$121),FALSE)=טבלה1[[#This Row],[ClientID]],1,0)</f>
        <v>1</v>
      </c>
    </row>
    <row r="437" spans="1:4" hidden="1" x14ac:dyDescent="0.25">
      <c r="A437" t="s">
        <v>44</v>
      </c>
      <c r="B437">
        <v>2</v>
      </c>
      <c r="C437">
        <v>26</v>
      </c>
      <c r="D437">
        <f>IF(IFERROR(LOOKUP(טבלה1[[#This Row],[ClientID]],פיבוט!$A$4:$A$121),FALSE)=טבלה1[[#This Row],[ClientID]],1,0)</f>
        <v>1</v>
      </c>
    </row>
    <row r="438" spans="1:4" hidden="1" x14ac:dyDescent="0.25">
      <c r="A438" t="s">
        <v>44</v>
      </c>
      <c r="B438">
        <v>3</v>
      </c>
      <c r="C438">
        <v>28</v>
      </c>
      <c r="D438">
        <f>IF(IFERROR(LOOKUP(טבלה1[[#This Row],[ClientID]],פיבוט!$A$4:$A$121),FALSE)=טבלה1[[#This Row],[ClientID]],1,0)</f>
        <v>1</v>
      </c>
    </row>
    <row r="439" spans="1:4" hidden="1" x14ac:dyDescent="0.25">
      <c r="A439" t="s">
        <v>44</v>
      </c>
      <c r="B439">
        <v>4</v>
      </c>
      <c r="C439">
        <v>26</v>
      </c>
      <c r="D439">
        <f>IF(IFERROR(LOOKUP(טבלה1[[#This Row],[ClientID]],פיבוט!$A$4:$A$121),FALSE)=טבלה1[[#This Row],[ClientID]],1,0)</f>
        <v>1</v>
      </c>
    </row>
    <row r="440" spans="1:4" hidden="1" x14ac:dyDescent="0.25">
      <c r="A440" t="s">
        <v>44</v>
      </c>
      <c r="B440">
        <v>5</v>
      </c>
      <c r="C440">
        <v>28</v>
      </c>
      <c r="D440">
        <f>IF(IFERROR(LOOKUP(טבלה1[[#This Row],[ClientID]],פיבוט!$A$4:$A$121),FALSE)=טבלה1[[#This Row],[ClientID]],1,0)</f>
        <v>1</v>
      </c>
    </row>
    <row r="441" spans="1:4" hidden="1" x14ac:dyDescent="0.25">
      <c r="A441" t="s">
        <v>44</v>
      </c>
      <c r="B441">
        <v>6</v>
      </c>
      <c r="C441">
        <v>29</v>
      </c>
      <c r="D441">
        <f>IF(IFERROR(LOOKUP(טבלה1[[#This Row],[ClientID]],פיבוט!$A$4:$A$121),FALSE)=טבלה1[[#This Row],[ClientID]],1,0)</f>
        <v>1</v>
      </c>
    </row>
    <row r="442" spans="1:4" hidden="1" x14ac:dyDescent="0.25">
      <c r="A442" t="s">
        <v>44</v>
      </c>
      <c r="B442">
        <v>7</v>
      </c>
      <c r="C442">
        <v>26</v>
      </c>
      <c r="D442">
        <f>IF(IFERROR(LOOKUP(טבלה1[[#This Row],[ClientID]],פיבוט!$A$4:$A$121),FALSE)=טבלה1[[#This Row],[ClientID]],1,0)</f>
        <v>1</v>
      </c>
    </row>
    <row r="443" spans="1:4" hidden="1" x14ac:dyDescent="0.25">
      <c r="A443" t="s">
        <v>44</v>
      </c>
      <c r="B443">
        <v>8</v>
      </c>
      <c r="C443">
        <v>26</v>
      </c>
      <c r="D443">
        <f>IF(IFERROR(LOOKUP(טבלה1[[#This Row],[ClientID]],פיבוט!$A$4:$A$121),FALSE)=טבלה1[[#This Row],[ClientID]],1,0)</f>
        <v>1</v>
      </c>
    </row>
    <row r="444" spans="1:4" hidden="1" x14ac:dyDescent="0.25">
      <c r="A444" t="s">
        <v>44</v>
      </c>
      <c r="B444">
        <v>9</v>
      </c>
      <c r="C444">
        <v>35</v>
      </c>
      <c r="D444">
        <f>IF(IFERROR(LOOKUP(טבלה1[[#This Row],[ClientID]],פיבוט!$A$4:$A$121),FALSE)=טבלה1[[#This Row],[ClientID]],1,0)</f>
        <v>1</v>
      </c>
    </row>
    <row r="445" spans="1:4" hidden="1" x14ac:dyDescent="0.25">
      <c r="A445" t="s">
        <v>44</v>
      </c>
      <c r="B445">
        <v>10</v>
      </c>
      <c r="C445">
        <v>26</v>
      </c>
      <c r="D445">
        <f>IF(IFERROR(LOOKUP(טבלה1[[#This Row],[ClientID]],פיבוט!$A$4:$A$121),FALSE)=טבלה1[[#This Row],[ClientID]],1,0)</f>
        <v>1</v>
      </c>
    </row>
    <row r="446" spans="1:4" hidden="1" x14ac:dyDescent="0.25">
      <c r="A446" t="s">
        <v>44</v>
      </c>
      <c r="B446">
        <v>11</v>
      </c>
      <c r="C446">
        <v>28</v>
      </c>
      <c r="D446">
        <f>IF(IFERROR(LOOKUP(טבלה1[[#This Row],[ClientID]],פיבוט!$A$4:$A$121),FALSE)=טבלה1[[#This Row],[ClientID]],1,0)</f>
        <v>1</v>
      </c>
    </row>
    <row r="447" spans="1:4" hidden="1" x14ac:dyDescent="0.25">
      <c r="A447" t="s">
        <v>44</v>
      </c>
      <c r="B447">
        <v>12</v>
      </c>
      <c r="C447">
        <v>26</v>
      </c>
      <c r="D447">
        <f>IF(IFERROR(LOOKUP(טבלה1[[#This Row],[ClientID]],פיבוט!$A$4:$A$121),FALSE)=טבלה1[[#This Row],[ClientID]],1,0)</f>
        <v>1</v>
      </c>
    </row>
    <row r="448" spans="1:4" hidden="1" x14ac:dyDescent="0.25">
      <c r="A448" t="s">
        <v>44</v>
      </c>
      <c r="B448">
        <v>13</v>
      </c>
      <c r="C448">
        <v>25</v>
      </c>
      <c r="D448">
        <f>IF(IFERROR(LOOKUP(טבלה1[[#This Row],[ClientID]],פיבוט!$A$4:$A$121),FALSE)=טבלה1[[#This Row],[ClientID]],1,0)</f>
        <v>1</v>
      </c>
    </row>
    <row r="449" spans="1:4" hidden="1" x14ac:dyDescent="0.25">
      <c r="A449" t="s">
        <v>45</v>
      </c>
      <c r="B449">
        <v>1</v>
      </c>
      <c r="C449">
        <v>26</v>
      </c>
      <c r="D449">
        <f>IF(IFERROR(LOOKUP(טבלה1[[#This Row],[ClientID]],פיבוט!$A$4:$A$121),FALSE)=טבלה1[[#This Row],[ClientID]],1,0)</f>
        <v>1</v>
      </c>
    </row>
    <row r="450" spans="1:4" hidden="1" x14ac:dyDescent="0.25">
      <c r="A450" t="s">
        <v>45</v>
      </c>
      <c r="B450">
        <v>2</v>
      </c>
      <c r="C450">
        <v>25</v>
      </c>
      <c r="D450">
        <f>IF(IFERROR(LOOKUP(טבלה1[[#This Row],[ClientID]],פיבוט!$A$4:$A$121),FALSE)=טבלה1[[#This Row],[ClientID]],1,0)</f>
        <v>1</v>
      </c>
    </row>
    <row r="451" spans="1:4" hidden="1" x14ac:dyDescent="0.25">
      <c r="A451" t="s">
        <v>45</v>
      </c>
      <c r="B451">
        <v>3</v>
      </c>
      <c r="C451">
        <v>27</v>
      </c>
      <c r="D451">
        <f>IF(IFERROR(LOOKUP(טבלה1[[#This Row],[ClientID]],פיבוט!$A$4:$A$121),FALSE)=טבלה1[[#This Row],[ClientID]],1,0)</f>
        <v>1</v>
      </c>
    </row>
    <row r="452" spans="1:4" hidden="1" x14ac:dyDescent="0.25">
      <c r="A452" t="s">
        <v>45</v>
      </c>
      <c r="B452">
        <v>4</v>
      </c>
      <c r="C452">
        <v>24</v>
      </c>
      <c r="D452">
        <f>IF(IFERROR(LOOKUP(טבלה1[[#This Row],[ClientID]],פיבוט!$A$4:$A$121),FALSE)=טבלה1[[#This Row],[ClientID]],1,0)</f>
        <v>1</v>
      </c>
    </row>
    <row r="453" spans="1:4" hidden="1" x14ac:dyDescent="0.25">
      <c r="A453" t="s">
        <v>45</v>
      </c>
      <c r="B453">
        <v>5</v>
      </c>
      <c r="C453">
        <v>26</v>
      </c>
      <c r="D453">
        <f>IF(IFERROR(LOOKUP(טבלה1[[#This Row],[ClientID]],פיבוט!$A$4:$A$121),FALSE)=טבלה1[[#This Row],[ClientID]],1,0)</f>
        <v>1</v>
      </c>
    </row>
    <row r="454" spans="1:4" hidden="1" x14ac:dyDescent="0.25">
      <c r="A454" t="s">
        <v>45</v>
      </c>
      <c r="B454">
        <v>6</v>
      </c>
      <c r="C454">
        <v>27</v>
      </c>
      <c r="D454">
        <f>IF(IFERROR(LOOKUP(טבלה1[[#This Row],[ClientID]],פיבוט!$A$4:$A$121),FALSE)=טבלה1[[#This Row],[ClientID]],1,0)</f>
        <v>1</v>
      </c>
    </row>
    <row r="455" spans="1:4" hidden="1" x14ac:dyDescent="0.25">
      <c r="A455" t="s">
        <v>45</v>
      </c>
      <c r="B455">
        <v>7</v>
      </c>
      <c r="C455">
        <v>28</v>
      </c>
      <c r="D455">
        <f>IF(IFERROR(LOOKUP(טבלה1[[#This Row],[ClientID]],פיבוט!$A$4:$A$121),FALSE)=טבלה1[[#This Row],[ClientID]],1,0)</f>
        <v>1</v>
      </c>
    </row>
    <row r="456" spans="1:4" hidden="1" x14ac:dyDescent="0.25">
      <c r="A456" t="s">
        <v>45</v>
      </c>
      <c r="B456">
        <v>8</v>
      </c>
      <c r="C456">
        <v>28</v>
      </c>
      <c r="D456">
        <f>IF(IFERROR(LOOKUP(טבלה1[[#This Row],[ClientID]],פיבוט!$A$4:$A$121),FALSE)=טבלה1[[#This Row],[ClientID]],1,0)</f>
        <v>1</v>
      </c>
    </row>
    <row r="457" spans="1:4" hidden="1" x14ac:dyDescent="0.25">
      <c r="A457" t="s">
        <v>45</v>
      </c>
      <c r="B457">
        <v>9</v>
      </c>
      <c r="C457">
        <v>24</v>
      </c>
      <c r="D457">
        <f>IF(IFERROR(LOOKUP(טבלה1[[#This Row],[ClientID]],פיבוט!$A$4:$A$121),FALSE)=טבלה1[[#This Row],[ClientID]],1,0)</f>
        <v>1</v>
      </c>
    </row>
    <row r="458" spans="1:4" hidden="1" x14ac:dyDescent="0.25">
      <c r="A458" t="s">
        <v>45</v>
      </c>
      <c r="B458">
        <v>10</v>
      </c>
      <c r="C458">
        <v>28</v>
      </c>
      <c r="D458">
        <f>IF(IFERROR(LOOKUP(טבלה1[[#This Row],[ClientID]],פיבוט!$A$4:$A$121),FALSE)=טבלה1[[#This Row],[ClientID]],1,0)</f>
        <v>1</v>
      </c>
    </row>
    <row r="459" spans="1:4" hidden="1" x14ac:dyDescent="0.25">
      <c r="A459" t="s">
        <v>45</v>
      </c>
      <c r="B459">
        <v>11</v>
      </c>
      <c r="C459">
        <v>26</v>
      </c>
      <c r="D459">
        <f>IF(IFERROR(LOOKUP(טבלה1[[#This Row],[ClientID]],פיבוט!$A$4:$A$121),FALSE)=טבלה1[[#This Row],[ClientID]],1,0)</f>
        <v>1</v>
      </c>
    </row>
    <row r="460" spans="1:4" hidden="1" x14ac:dyDescent="0.25">
      <c r="A460" t="s">
        <v>45</v>
      </c>
      <c r="B460">
        <v>12</v>
      </c>
      <c r="C460">
        <v>26</v>
      </c>
      <c r="D460">
        <f>IF(IFERROR(LOOKUP(טבלה1[[#This Row],[ClientID]],פיבוט!$A$4:$A$121),FALSE)=טבלה1[[#This Row],[ClientID]],1,0)</f>
        <v>1</v>
      </c>
    </row>
    <row r="461" spans="1:4" hidden="1" x14ac:dyDescent="0.25">
      <c r="A461" t="s">
        <v>45</v>
      </c>
      <c r="B461">
        <v>13</v>
      </c>
      <c r="C461">
        <v>28</v>
      </c>
      <c r="D461">
        <f>IF(IFERROR(LOOKUP(טבלה1[[#This Row],[ClientID]],פיבוט!$A$4:$A$121),FALSE)=טבלה1[[#This Row],[ClientID]],1,0)</f>
        <v>1</v>
      </c>
    </row>
    <row r="462" spans="1:4" hidden="1" x14ac:dyDescent="0.25">
      <c r="A462" t="s">
        <v>46</v>
      </c>
      <c r="B462">
        <v>1</v>
      </c>
      <c r="C462">
        <v>29</v>
      </c>
      <c r="D462">
        <f>IF(IFERROR(LOOKUP(טבלה1[[#This Row],[ClientID]],פיבוט!$A$4:$A$121),FALSE)=טבלה1[[#This Row],[ClientID]],1,0)</f>
        <v>1</v>
      </c>
    </row>
    <row r="463" spans="1:4" hidden="1" x14ac:dyDescent="0.25">
      <c r="A463" t="s">
        <v>46</v>
      </c>
      <c r="B463">
        <v>2</v>
      </c>
      <c r="C463">
        <v>31</v>
      </c>
      <c r="D463">
        <f>IF(IFERROR(LOOKUP(טבלה1[[#This Row],[ClientID]],פיבוט!$A$4:$A$121),FALSE)=טבלה1[[#This Row],[ClientID]],1,0)</f>
        <v>1</v>
      </c>
    </row>
    <row r="464" spans="1:4" hidden="1" x14ac:dyDescent="0.25">
      <c r="A464" t="s">
        <v>46</v>
      </c>
      <c r="B464">
        <v>3</v>
      </c>
      <c r="C464">
        <v>27</v>
      </c>
      <c r="D464">
        <f>IF(IFERROR(LOOKUP(טבלה1[[#This Row],[ClientID]],פיבוט!$A$4:$A$121),FALSE)=טבלה1[[#This Row],[ClientID]],1,0)</f>
        <v>1</v>
      </c>
    </row>
    <row r="465" spans="1:4" hidden="1" x14ac:dyDescent="0.25">
      <c r="A465" t="s">
        <v>46</v>
      </c>
      <c r="B465">
        <v>4</v>
      </c>
      <c r="C465">
        <v>30</v>
      </c>
      <c r="D465">
        <f>IF(IFERROR(LOOKUP(טבלה1[[#This Row],[ClientID]],פיבוט!$A$4:$A$121),FALSE)=טבלה1[[#This Row],[ClientID]],1,0)</f>
        <v>1</v>
      </c>
    </row>
    <row r="466" spans="1:4" hidden="1" x14ac:dyDescent="0.25">
      <c r="A466" t="s">
        <v>46</v>
      </c>
      <c r="B466">
        <v>5</v>
      </c>
      <c r="C466">
        <v>26</v>
      </c>
      <c r="D466">
        <f>IF(IFERROR(LOOKUP(טבלה1[[#This Row],[ClientID]],פיבוט!$A$4:$A$121),FALSE)=טבלה1[[#This Row],[ClientID]],1,0)</f>
        <v>1</v>
      </c>
    </row>
    <row r="467" spans="1:4" hidden="1" x14ac:dyDescent="0.25">
      <c r="A467" t="s">
        <v>46</v>
      </c>
      <c r="B467">
        <v>6</v>
      </c>
      <c r="C467">
        <v>29</v>
      </c>
      <c r="D467">
        <f>IF(IFERROR(LOOKUP(טבלה1[[#This Row],[ClientID]],פיבוט!$A$4:$A$121),FALSE)=טבלה1[[#This Row],[ClientID]],1,0)</f>
        <v>1</v>
      </c>
    </row>
    <row r="468" spans="1:4" hidden="1" x14ac:dyDescent="0.25">
      <c r="A468" t="s">
        <v>46</v>
      </c>
      <c r="B468">
        <v>7</v>
      </c>
      <c r="C468">
        <v>29</v>
      </c>
      <c r="D468">
        <f>IF(IFERROR(LOOKUP(טבלה1[[#This Row],[ClientID]],פיבוט!$A$4:$A$121),FALSE)=טבלה1[[#This Row],[ClientID]],1,0)</f>
        <v>1</v>
      </c>
    </row>
    <row r="469" spans="1:4" hidden="1" x14ac:dyDescent="0.25">
      <c r="A469" t="s">
        <v>46</v>
      </c>
      <c r="B469">
        <v>8</v>
      </c>
      <c r="C469">
        <v>29</v>
      </c>
      <c r="D469">
        <f>IF(IFERROR(LOOKUP(טבלה1[[#This Row],[ClientID]],פיבוט!$A$4:$A$121),FALSE)=טבלה1[[#This Row],[ClientID]],1,0)</f>
        <v>1</v>
      </c>
    </row>
    <row r="470" spans="1:4" hidden="1" x14ac:dyDescent="0.25">
      <c r="A470" t="s">
        <v>46</v>
      </c>
      <c r="B470">
        <v>9</v>
      </c>
      <c r="C470">
        <v>36</v>
      </c>
      <c r="D470">
        <f>IF(IFERROR(LOOKUP(טבלה1[[#This Row],[ClientID]],פיבוט!$A$4:$A$121),FALSE)=טבלה1[[#This Row],[ClientID]],1,0)</f>
        <v>1</v>
      </c>
    </row>
    <row r="471" spans="1:4" hidden="1" x14ac:dyDescent="0.25">
      <c r="A471" t="s">
        <v>46</v>
      </c>
      <c r="B471">
        <v>10</v>
      </c>
      <c r="C471">
        <v>30</v>
      </c>
      <c r="D471">
        <f>IF(IFERROR(LOOKUP(טבלה1[[#This Row],[ClientID]],פיבוט!$A$4:$A$121),FALSE)=טבלה1[[#This Row],[ClientID]],1,0)</f>
        <v>1</v>
      </c>
    </row>
    <row r="472" spans="1:4" hidden="1" x14ac:dyDescent="0.25">
      <c r="A472" t="s">
        <v>46</v>
      </c>
      <c r="B472">
        <v>11</v>
      </c>
      <c r="C472">
        <v>28</v>
      </c>
      <c r="D472">
        <f>IF(IFERROR(LOOKUP(טבלה1[[#This Row],[ClientID]],פיבוט!$A$4:$A$121),FALSE)=טבלה1[[#This Row],[ClientID]],1,0)</f>
        <v>1</v>
      </c>
    </row>
    <row r="473" spans="1:4" hidden="1" x14ac:dyDescent="0.25">
      <c r="A473" t="s">
        <v>46</v>
      </c>
      <c r="B473">
        <v>12</v>
      </c>
      <c r="C473">
        <v>30</v>
      </c>
      <c r="D473">
        <f>IF(IFERROR(LOOKUP(טבלה1[[#This Row],[ClientID]],פיבוט!$A$4:$A$121),FALSE)=טבלה1[[#This Row],[ClientID]],1,0)</f>
        <v>1</v>
      </c>
    </row>
    <row r="474" spans="1:4" hidden="1" x14ac:dyDescent="0.25">
      <c r="A474" t="s">
        <v>47</v>
      </c>
      <c r="B474">
        <v>1</v>
      </c>
      <c r="C474">
        <v>25</v>
      </c>
      <c r="D474">
        <f>IF(IFERROR(LOOKUP(טבלה1[[#This Row],[ClientID]],פיבוט!$A$4:$A$121),FALSE)=טבלה1[[#This Row],[ClientID]],1,0)</f>
        <v>1</v>
      </c>
    </row>
    <row r="475" spans="1:4" hidden="1" x14ac:dyDescent="0.25">
      <c r="A475" t="s">
        <v>47</v>
      </c>
      <c r="B475">
        <v>2</v>
      </c>
      <c r="C475">
        <v>27</v>
      </c>
      <c r="D475">
        <f>IF(IFERROR(LOOKUP(טבלה1[[#This Row],[ClientID]],פיבוט!$A$4:$A$121),FALSE)=טבלה1[[#This Row],[ClientID]],1,0)</f>
        <v>1</v>
      </c>
    </row>
    <row r="476" spans="1:4" hidden="1" x14ac:dyDescent="0.25">
      <c r="A476" t="s">
        <v>47</v>
      </c>
      <c r="B476">
        <v>3</v>
      </c>
      <c r="C476">
        <v>26</v>
      </c>
      <c r="D476">
        <f>IF(IFERROR(LOOKUP(טבלה1[[#This Row],[ClientID]],פיבוט!$A$4:$A$121),FALSE)=טבלה1[[#This Row],[ClientID]],1,0)</f>
        <v>1</v>
      </c>
    </row>
    <row r="477" spans="1:4" hidden="1" x14ac:dyDescent="0.25">
      <c r="A477" t="s">
        <v>47</v>
      </c>
      <c r="B477">
        <v>4</v>
      </c>
      <c r="C477">
        <v>27</v>
      </c>
      <c r="D477">
        <f>IF(IFERROR(LOOKUP(טבלה1[[#This Row],[ClientID]],פיבוט!$A$4:$A$121),FALSE)=טבלה1[[#This Row],[ClientID]],1,0)</f>
        <v>1</v>
      </c>
    </row>
    <row r="478" spans="1:4" hidden="1" x14ac:dyDescent="0.25">
      <c r="A478" t="s">
        <v>47</v>
      </c>
      <c r="B478">
        <v>5</v>
      </c>
      <c r="C478">
        <v>24</v>
      </c>
      <c r="D478">
        <f>IF(IFERROR(LOOKUP(טבלה1[[#This Row],[ClientID]],פיבוט!$A$4:$A$121),FALSE)=טבלה1[[#This Row],[ClientID]],1,0)</f>
        <v>1</v>
      </c>
    </row>
    <row r="479" spans="1:4" hidden="1" x14ac:dyDescent="0.25">
      <c r="A479" t="s">
        <v>47</v>
      </c>
      <c r="B479">
        <v>6</v>
      </c>
      <c r="C479">
        <v>27</v>
      </c>
      <c r="D479">
        <f>IF(IFERROR(LOOKUP(טבלה1[[#This Row],[ClientID]],פיבוט!$A$4:$A$121),FALSE)=טבלה1[[#This Row],[ClientID]],1,0)</f>
        <v>1</v>
      </c>
    </row>
    <row r="480" spans="1:4" hidden="1" x14ac:dyDescent="0.25">
      <c r="A480" t="s">
        <v>47</v>
      </c>
      <c r="B480">
        <v>7</v>
      </c>
      <c r="C480">
        <v>26</v>
      </c>
      <c r="D480">
        <f>IF(IFERROR(LOOKUP(טבלה1[[#This Row],[ClientID]],פיבוט!$A$4:$A$121),FALSE)=טבלה1[[#This Row],[ClientID]],1,0)</f>
        <v>1</v>
      </c>
    </row>
    <row r="481" spans="1:4" hidden="1" x14ac:dyDescent="0.25">
      <c r="A481" t="s">
        <v>47</v>
      </c>
      <c r="B481">
        <v>8</v>
      </c>
      <c r="C481">
        <v>26</v>
      </c>
      <c r="D481">
        <f>IF(IFERROR(LOOKUP(טבלה1[[#This Row],[ClientID]],פיבוט!$A$4:$A$121),FALSE)=טבלה1[[#This Row],[ClientID]],1,0)</f>
        <v>1</v>
      </c>
    </row>
    <row r="482" spans="1:4" hidden="1" x14ac:dyDescent="0.25">
      <c r="A482" t="s">
        <v>47</v>
      </c>
      <c r="B482">
        <v>9</v>
      </c>
      <c r="C482">
        <v>29</v>
      </c>
      <c r="D482">
        <f>IF(IFERROR(LOOKUP(טבלה1[[#This Row],[ClientID]],פיבוט!$A$4:$A$121),FALSE)=טבלה1[[#This Row],[ClientID]],1,0)</f>
        <v>1</v>
      </c>
    </row>
    <row r="483" spans="1:4" hidden="1" x14ac:dyDescent="0.25">
      <c r="A483" t="s">
        <v>47</v>
      </c>
      <c r="B483">
        <v>10</v>
      </c>
      <c r="C483">
        <v>27</v>
      </c>
      <c r="D483">
        <f>IF(IFERROR(LOOKUP(טבלה1[[#This Row],[ClientID]],פיבוט!$A$4:$A$121),FALSE)=טבלה1[[#This Row],[ClientID]],1,0)</f>
        <v>1</v>
      </c>
    </row>
    <row r="484" spans="1:4" hidden="1" x14ac:dyDescent="0.25">
      <c r="A484" t="s">
        <v>47</v>
      </c>
      <c r="B484">
        <v>11</v>
      </c>
      <c r="C484">
        <v>27</v>
      </c>
      <c r="D484">
        <f>IF(IFERROR(LOOKUP(טבלה1[[#This Row],[ClientID]],פיבוט!$A$4:$A$121),FALSE)=טבלה1[[#This Row],[ClientID]],1,0)</f>
        <v>1</v>
      </c>
    </row>
    <row r="485" spans="1:4" hidden="1" x14ac:dyDescent="0.25">
      <c r="A485" t="s">
        <v>47</v>
      </c>
      <c r="B485">
        <v>12</v>
      </c>
      <c r="C485">
        <v>26</v>
      </c>
      <c r="D485">
        <f>IF(IFERROR(LOOKUP(טבלה1[[#This Row],[ClientID]],פיבוט!$A$4:$A$121),FALSE)=טבלה1[[#This Row],[ClientID]],1,0)</f>
        <v>1</v>
      </c>
    </row>
    <row r="486" spans="1:4" hidden="1" x14ac:dyDescent="0.25">
      <c r="A486" t="s">
        <v>48</v>
      </c>
      <c r="B486">
        <v>1</v>
      </c>
      <c r="C486">
        <v>28</v>
      </c>
      <c r="D486">
        <f>IF(IFERROR(LOOKUP(טבלה1[[#This Row],[ClientID]],פיבוט!$A$4:$A$121),FALSE)=טבלה1[[#This Row],[ClientID]],1,0)</f>
        <v>1</v>
      </c>
    </row>
    <row r="487" spans="1:4" hidden="1" x14ac:dyDescent="0.25">
      <c r="A487" t="s">
        <v>48</v>
      </c>
      <c r="B487">
        <v>2</v>
      </c>
      <c r="C487">
        <v>26</v>
      </c>
      <c r="D487">
        <f>IF(IFERROR(LOOKUP(טבלה1[[#This Row],[ClientID]],פיבוט!$A$4:$A$121),FALSE)=טבלה1[[#This Row],[ClientID]],1,0)</f>
        <v>1</v>
      </c>
    </row>
    <row r="488" spans="1:4" hidden="1" x14ac:dyDescent="0.25">
      <c r="A488" t="s">
        <v>48</v>
      </c>
      <c r="B488">
        <v>3</v>
      </c>
      <c r="C488">
        <v>29</v>
      </c>
      <c r="D488">
        <f>IF(IFERROR(LOOKUP(טבלה1[[#This Row],[ClientID]],פיבוט!$A$4:$A$121),FALSE)=טבלה1[[#This Row],[ClientID]],1,0)</f>
        <v>1</v>
      </c>
    </row>
    <row r="489" spans="1:4" hidden="1" x14ac:dyDescent="0.25">
      <c r="A489" t="s">
        <v>48</v>
      </c>
      <c r="B489">
        <v>4</v>
      </c>
      <c r="C489">
        <v>26</v>
      </c>
      <c r="D489">
        <f>IF(IFERROR(LOOKUP(טבלה1[[#This Row],[ClientID]],פיבוט!$A$4:$A$121),FALSE)=טבלה1[[#This Row],[ClientID]],1,0)</f>
        <v>1</v>
      </c>
    </row>
    <row r="490" spans="1:4" hidden="1" x14ac:dyDescent="0.25">
      <c r="A490" t="s">
        <v>48</v>
      </c>
      <c r="B490">
        <v>5</v>
      </c>
      <c r="C490">
        <v>27</v>
      </c>
      <c r="D490">
        <f>IF(IFERROR(LOOKUP(טבלה1[[#This Row],[ClientID]],פיבוט!$A$4:$A$121),FALSE)=טבלה1[[#This Row],[ClientID]],1,0)</f>
        <v>1</v>
      </c>
    </row>
    <row r="491" spans="1:4" hidden="1" x14ac:dyDescent="0.25">
      <c r="A491" t="s">
        <v>48</v>
      </c>
      <c r="B491">
        <v>6</v>
      </c>
      <c r="C491">
        <v>27</v>
      </c>
      <c r="D491">
        <f>IF(IFERROR(LOOKUP(טבלה1[[#This Row],[ClientID]],פיבוט!$A$4:$A$121),FALSE)=טבלה1[[#This Row],[ClientID]],1,0)</f>
        <v>1</v>
      </c>
    </row>
    <row r="492" spans="1:4" hidden="1" x14ac:dyDescent="0.25">
      <c r="A492" t="s">
        <v>48</v>
      </c>
      <c r="B492">
        <v>7</v>
      </c>
      <c r="C492">
        <v>25</v>
      </c>
      <c r="D492">
        <f>IF(IFERROR(LOOKUP(טבלה1[[#This Row],[ClientID]],פיבוט!$A$4:$A$121),FALSE)=טבלה1[[#This Row],[ClientID]],1,0)</f>
        <v>1</v>
      </c>
    </row>
    <row r="493" spans="1:4" hidden="1" x14ac:dyDescent="0.25">
      <c r="A493" t="s">
        <v>48</v>
      </c>
      <c r="B493">
        <v>8</v>
      </c>
      <c r="C493">
        <v>28</v>
      </c>
      <c r="D493">
        <f>IF(IFERROR(LOOKUP(טבלה1[[#This Row],[ClientID]],פיבוט!$A$4:$A$121),FALSE)=טבלה1[[#This Row],[ClientID]],1,0)</f>
        <v>1</v>
      </c>
    </row>
    <row r="494" spans="1:4" hidden="1" x14ac:dyDescent="0.25">
      <c r="A494" t="s">
        <v>48</v>
      </c>
      <c r="B494">
        <v>9</v>
      </c>
      <c r="C494">
        <v>26</v>
      </c>
      <c r="D494">
        <f>IF(IFERROR(LOOKUP(טבלה1[[#This Row],[ClientID]],פיבוט!$A$4:$A$121),FALSE)=טבלה1[[#This Row],[ClientID]],1,0)</f>
        <v>1</v>
      </c>
    </row>
    <row r="495" spans="1:4" hidden="1" x14ac:dyDescent="0.25">
      <c r="A495" t="s">
        <v>48</v>
      </c>
      <c r="B495">
        <v>10</v>
      </c>
      <c r="C495">
        <v>26</v>
      </c>
      <c r="D495">
        <f>IF(IFERROR(LOOKUP(טבלה1[[#This Row],[ClientID]],פיבוט!$A$4:$A$121),FALSE)=טבלה1[[#This Row],[ClientID]],1,0)</f>
        <v>1</v>
      </c>
    </row>
    <row r="496" spans="1:4" hidden="1" x14ac:dyDescent="0.25">
      <c r="A496" t="s">
        <v>48</v>
      </c>
      <c r="B496">
        <v>11</v>
      </c>
      <c r="C496">
        <v>26</v>
      </c>
      <c r="D496">
        <f>IF(IFERROR(LOOKUP(טבלה1[[#This Row],[ClientID]],פיבוט!$A$4:$A$121),FALSE)=טבלה1[[#This Row],[ClientID]],1,0)</f>
        <v>1</v>
      </c>
    </row>
    <row r="497" spans="1:4" hidden="1" x14ac:dyDescent="0.25">
      <c r="A497" t="s">
        <v>48</v>
      </c>
      <c r="B497">
        <v>12</v>
      </c>
      <c r="C497">
        <v>29</v>
      </c>
      <c r="D497">
        <f>IF(IFERROR(LOOKUP(טבלה1[[#This Row],[ClientID]],פיבוט!$A$4:$A$121),FALSE)=טבלה1[[#This Row],[ClientID]],1,0)</f>
        <v>1</v>
      </c>
    </row>
    <row r="498" spans="1:4" hidden="1" x14ac:dyDescent="0.25">
      <c r="A498" t="s">
        <v>48</v>
      </c>
      <c r="B498">
        <v>13</v>
      </c>
      <c r="C498">
        <v>29</v>
      </c>
      <c r="D498">
        <f>IF(IFERROR(LOOKUP(טבלה1[[#This Row],[ClientID]],פיבוט!$A$4:$A$121),FALSE)=טבלה1[[#This Row],[ClientID]],1,0)</f>
        <v>1</v>
      </c>
    </row>
    <row r="499" spans="1:4" x14ac:dyDescent="0.25">
      <c r="A499" t="s">
        <v>6</v>
      </c>
      <c r="B499">
        <v>1</v>
      </c>
      <c r="C499">
        <v>25</v>
      </c>
      <c r="D499">
        <f>IF(IFERROR(LOOKUP(טבלה1[[#This Row],[ClientID]],פיבוט!$A$4:$A$121),FALSE)=טבלה1[[#This Row],[ClientID]],1,0)</f>
        <v>0</v>
      </c>
    </row>
    <row r="500" spans="1:4" x14ac:dyDescent="0.25">
      <c r="A500" t="s">
        <v>6</v>
      </c>
      <c r="B500">
        <v>2</v>
      </c>
      <c r="C500">
        <v>27</v>
      </c>
      <c r="D500">
        <f>IF(IFERROR(LOOKUP(טבלה1[[#This Row],[ClientID]],פיבוט!$A$4:$A$121),FALSE)=טבלה1[[#This Row],[ClientID]],1,0)</f>
        <v>0</v>
      </c>
    </row>
    <row r="501" spans="1:4" x14ac:dyDescent="0.25">
      <c r="A501" t="s">
        <v>6</v>
      </c>
      <c r="B501">
        <v>3</v>
      </c>
      <c r="C501">
        <v>24</v>
      </c>
      <c r="D501">
        <f>IF(IFERROR(LOOKUP(טבלה1[[#This Row],[ClientID]],פיבוט!$A$4:$A$121),FALSE)=טבלה1[[#This Row],[ClientID]],1,0)</f>
        <v>0</v>
      </c>
    </row>
    <row r="502" spans="1:4" hidden="1" x14ac:dyDescent="0.25">
      <c r="A502" t="s">
        <v>5</v>
      </c>
      <c r="B502">
        <v>1</v>
      </c>
      <c r="C502">
        <v>28</v>
      </c>
      <c r="D502">
        <f>IF(IFERROR(LOOKUP(טבלה1[[#This Row],[ClientID]],פיבוט!$A$4:$A$121),FALSE)=טבלה1[[#This Row],[ClientID]],1,0)</f>
        <v>1</v>
      </c>
    </row>
    <row r="503" spans="1:4" hidden="1" x14ac:dyDescent="0.25">
      <c r="A503" t="s">
        <v>5</v>
      </c>
      <c r="B503">
        <v>2</v>
      </c>
      <c r="C503">
        <v>26</v>
      </c>
      <c r="D503">
        <f>IF(IFERROR(LOOKUP(טבלה1[[#This Row],[ClientID]],פיבוט!$A$4:$A$121),FALSE)=טבלה1[[#This Row],[ClientID]],1,0)</f>
        <v>1</v>
      </c>
    </row>
    <row r="504" spans="1:4" hidden="1" x14ac:dyDescent="0.25">
      <c r="A504" t="s">
        <v>5</v>
      </c>
      <c r="B504">
        <v>3</v>
      </c>
      <c r="C504">
        <v>25</v>
      </c>
      <c r="D504">
        <f>IF(IFERROR(LOOKUP(טבלה1[[#This Row],[ClientID]],פיבוט!$A$4:$A$121),FALSE)=טבלה1[[#This Row],[ClientID]],1,0)</f>
        <v>1</v>
      </c>
    </row>
    <row r="505" spans="1:4" hidden="1" x14ac:dyDescent="0.25">
      <c r="A505" t="s">
        <v>5</v>
      </c>
      <c r="B505">
        <v>4</v>
      </c>
      <c r="C505">
        <v>25</v>
      </c>
      <c r="D505">
        <f>IF(IFERROR(LOOKUP(טבלה1[[#This Row],[ClientID]],פיבוט!$A$4:$A$121),FALSE)=טבלה1[[#This Row],[ClientID]],1,0)</f>
        <v>1</v>
      </c>
    </row>
    <row r="506" spans="1:4" hidden="1" x14ac:dyDescent="0.25">
      <c r="A506" t="s">
        <v>5</v>
      </c>
      <c r="B506">
        <v>5</v>
      </c>
      <c r="C506">
        <v>29</v>
      </c>
      <c r="D506">
        <f>IF(IFERROR(LOOKUP(טבלה1[[#This Row],[ClientID]],פיבוט!$A$4:$A$121),FALSE)=טבלה1[[#This Row],[ClientID]],1,0)</f>
        <v>1</v>
      </c>
    </row>
    <row r="507" spans="1:4" hidden="1" x14ac:dyDescent="0.25">
      <c r="A507" t="s">
        <v>5</v>
      </c>
      <c r="B507">
        <v>6</v>
      </c>
      <c r="C507">
        <v>29</v>
      </c>
      <c r="D507">
        <f>IF(IFERROR(LOOKUP(טבלה1[[#This Row],[ClientID]],פיבוט!$A$4:$A$121),FALSE)=טבלה1[[#This Row],[ClientID]],1,0)</f>
        <v>1</v>
      </c>
    </row>
    <row r="508" spans="1:4" hidden="1" x14ac:dyDescent="0.25">
      <c r="A508" t="s">
        <v>5</v>
      </c>
      <c r="B508">
        <v>7</v>
      </c>
      <c r="C508">
        <v>28</v>
      </c>
      <c r="D508">
        <f>IF(IFERROR(LOOKUP(טבלה1[[#This Row],[ClientID]],פיבוט!$A$4:$A$121),FALSE)=טבלה1[[#This Row],[ClientID]],1,0)</f>
        <v>1</v>
      </c>
    </row>
    <row r="509" spans="1:4" hidden="1" x14ac:dyDescent="0.25">
      <c r="A509" t="s">
        <v>5</v>
      </c>
      <c r="B509">
        <v>8</v>
      </c>
      <c r="C509">
        <v>24</v>
      </c>
      <c r="D509">
        <f>IF(IFERROR(LOOKUP(טבלה1[[#This Row],[ClientID]],פיבוט!$A$4:$A$121),FALSE)=טבלה1[[#This Row],[ClientID]],1,0)</f>
        <v>1</v>
      </c>
    </row>
    <row r="510" spans="1:4" x14ac:dyDescent="0.25">
      <c r="A510" t="s">
        <v>4</v>
      </c>
      <c r="B510">
        <v>1</v>
      </c>
      <c r="C510">
        <v>29</v>
      </c>
      <c r="D510">
        <f>IF(IFERROR(LOOKUP(טבלה1[[#This Row],[ClientID]],פיבוט!$A$4:$A$121),FALSE)=טבלה1[[#This Row],[ClientID]],1,0)</f>
        <v>0</v>
      </c>
    </row>
    <row r="511" spans="1:4" x14ac:dyDescent="0.25">
      <c r="A511" t="s">
        <v>4</v>
      </c>
      <c r="B511">
        <v>2</v>
      </c>
      <c r="C511">
        <v>23</v>
      </c>
      <c r="D511">
        <f>IF(IFERROR(LOOKUP(טבלה1[[#This Row],[ClientID]],פיבוט!$A$4:$A$121),FALSE)=טבלה1[[#This Row],[ClientID]],1,0)</f>
        <v>0</v>
      </c>
    </row>
    <row r="512" spans="1:4" x14ac:dyDescent="0.25">
      <c r="A512" t="s">
        <v>4</v>
      </c>
      <c r="B512">
        <v>3</v>
      </c>
      <c r="C512">
        <v>27</v>
      </c>
      <c r="D512">
        <f>IF(IFERROR(LOOKUP(טבלה1[[#This Row],[ClientID]],פיבוט!$A$4:$A$121),FALSE)=טבלה1[[#This Row],[ClientID]],1,0)</f>
        <v>0</v>
      </c>
    </row>
    <row r="513" spans="1:4" x14ac:dyDescent="0.25">
      <c r="A513" t="s">
        <v>49</v>
      </c>
      <c r="B513">
        <v>1</v>
      </c>
      <c r="C513">
        <v>32</v>
      </c>
      <c r="D513">
        <f>IF(IFERROR(LOOKUP(טבלה1[[#This Row],[ClientID]],פיבוט!$A$4:$A$121),FALSE)=טבלה1[[#This Row],[ClientID]],1,0)</f>
        <v>0</v>
      </c>
    </row>
    <row r="514" spans="1:4" x14ac:dyDescent="0.25">
      <c r="A514" t="s">
        <v>49</v>
      </c>
      <c r="B514">
        <v>2</v>
      </c>
      <c r="C514">
        <v>36</v>
      </c>
      <c r="D514">
        <f>IF(IFERROR(LOOKUP(טבלה1[[#This Row],[ClientID]],פיבוט!$A$4:$A$121),FALSE)=טבלה1[[#This Row],[ClientID]],1,0)</f>
        <v>0</v>
      </c>
    </row>
    <row r="515" spans="1:4" x14ac:dyDescent="0.25">
      <c r="A515" t="s">
        <v>49</v>
      </c>
      <c r="B515">
        <v>3</v>
      </c>
      <c r="C515">
        <v>26</v>
      </c>
      <c r="D515">
        <f>IF(IFERROR(LOOKUP(טבלה1[[#This Row],[ClientID]],פיבוט!$A$4:$A$121),FALSE)=טבלה1[[#This Row],[ClientID]],1,0)</f>
        <v>0</v>
      </c>
    </row>
    <row r="516" spans="1:4" x14ac:dyDescent="0.25">
      <c r="A516" t="s">
        <v>49</v>
      </c>
      <c r="B516">
        <v>4</v>
      </c>
      <c r="C516">
        <v>29</v>
      </c>
      <c r="D516">
        <f>IF(IFERROR(LOOKUP(טבלה1[[#This Row],[ClientID]],פיבוט!$A$4:$A$121),FALSE)=טבלה1[[#This Row],[ClientID]],1,0)</f>
        <v>0</v>
      </c>
    </row>
    <row r="517" spans="1:4" hidden="1" x14ac:dyDescent="0.25">
      <c r="A517" t="s">
        <v>50</v>
      </c>
      <c r="B517">
        <v>1</v>
      </c>
      <c r="C517">
        <v>24</v>
      </c>
      <c r="D517">
        <f>IF(IFERROR(LOOKUP(טבלה1[[#This Row],[ClientID]],פיבוט!$A$4:$A$121),FALSE)=טבלה1[[#This Row],[ClientID]],1,0)</f>
        <v>1</v>
      </c>
    </row>
    <row r="518" spans="1:4" hidden="1" x14ac:dyDescent="0.25">
      <c r="A518" t="s">
        <v>50</v>
      </c>
      <c r="B518">
        <v>2</v>
      </c>
      <c r="C518">
        <v>36</v>
      </c>
      <c r="D518">
        <f>IF(IFERROR(LOOKUP(טבלה1[[#This Row],[ClientID]],פיבוט!$A$4:$A$121),FALSE)=טבלה1[[#This Row],[ClientID]],1,0)</f>
        <v>1</v>
      </c>
    </row>
    <row r="519" spans="1:4" hidden="1" x14ac:dyDescent="0.25">
      <c r="A519" t="s">
        <v>50</v>
      </c>
      <c r="B519">
        <v>3</v>
      </c>
      <c r="C519">
        <v>37</v>
      </c>
      <c r="D519">
        <f>IF(IFERROR(LOOKUP(טבלה1[[#This Row],[ClientID]],פיבוט!$A$4:$A$121),FALSE)=טבלה1[[#This Row],[ClientID]],1,0)</f>
        <v>1</v>
      </c>
    </row>
    <row r="520" spans="1:4" hidden="1" x14ac:dyDescent="0.25">
      <c r="A520" t="s">
        <v>50</v>
      </c>
      <c r="B520">
        <v>4</v>
      </c>
      <c r="C520">
        <v>34</v>
      </c>
      <c r="D520">
        <f>IF(IFERROR(LOOKUP(טבלה1[[#This Row],[ClientID]],פיבוט!$A$4:$A$121),FALSE)=טבלה1[[#This Row],[ClientID]],1,0)</f>
        <v>1</v>
      </c>
    </row>
    <row r="521" spans="1:4" hidden="1" x14ac:dyDescent="0.25">
      <c r="A521" t="s">
        <v>50</v>
      </c>
      <c r="B521">
        <v>5</v>
      </c>
      <c r="C521">
        <v>30</v>
      </c>
      <c r="D521">
        <f>IF(IFERROR(LOOKUP(טבלה1[[#This Row],[ClientID]],פיבוט!$A$4:$A$121),FALSE)=טבלה1[[#This Row],[ClientID]],1,0)</f>
        <v>1</v>
      </c>
    </row>
    <row r="522" spans="1:4" hidden="1" x14ac:dyDescent="0.25">
      <c r="A522" t="s">
        <v>50</v>
      </c>
      <c r="B522">
        <v>6</v>
      </c>
      <c r="C522">
        <v>29</v>
      </c>
      <c r="D522">
        <f>IF(IFERROR(LOOKUP(טבלה1[[#This Row],[ClientID]],פיבוט!$A$4:$A$121),FALSE)=טבלה1[[#This Row],[ClientID]],1,0)</f>
        <v>1</v>
      </c>
    </row>
    <row r="523" spans="1:4" hidden="1" x14ac:dyDescent="0.25">
      <c r="A523" t="s">
        <v>50</v>
      </c>
      <c r="B523">
        <v>7</v>
      </c>
      <c r="C523">
        <v>33</v>
      </c>
      <c r="D523">
        <f>IF(IFERROR(LOOKUP(טבלה1[[#This Row],[ClientID]],פיבוט!$A$4:$A$121),FALSE)=טבלה1[[#This Row],[ClientID]],1,0)</f>
        <v>1</v>
      </c>
    </row>
    <row r="524" spans="1:4" hidden="1" x14ac:dyDescent="0.25">
      <c r="A524" t="s">
        <v>50</v>
      </c>
      <c r="B524">
        <v>8</v>
      </c>
      <c r="C524">
        <v>28</v>
      </c>
      <c r="D524">
        <f>IF(IFERROR(LOOKUP(טבלה1[[#This Row],[ClientID]],פיבוט!$A$4:$A$121),FALSE)=טבלה1[[#This Row],[ClientID]],1,0)</f>
        <v>1</v>
      </c>
    </row>
    <row r="525" spans="1:4" hidden="1" x14ac:dyDescent="0.25">
      <c r="A525" t="s">
        <v>50</v>
      </c>
      <c r="B525">
        <v>9</v>
      </c>
      <c r="C525">
        <v>30</v>
      </c>
      <c r="D525">
        <f>IF(IFERROR(LOOKUP(טבלה1[[#This Row],[ClientID]],פיבוט!$A$4:$A$121),FALSE)=טבלה1[[#This Row],[ClientID]],1,0)</f>
        <v>1</v>
      </c>
    </row>
    <row r="526" spans="1:4" hidden="1" x14ac:dyDescent="0.25">
      <c r="A526" t="s">
        <v>50</v>
      </c>
      <c r="B526">
        <v>10</v>
      </c>
      <c r="C526">
        <v>34</v>
      </c>
      <c r="D526">
        <f>IF(IFERROR(LOOKUP(טבלה1[[#This Row],[ClientID]],פיבוט!$A$4:$A$121),FALSE)=טבלה1[[#This Row],[ClientID]],1,0)</f>
        <v>1</v>
      </c>
    </row>
    <row r="527" spans="1:4" hidden="1" x14ac:dyDescent="0.25">
      <c r="A527" t="s">
        <v>50</v>
      </c>
      <c r="B527">
        <v>11</v>
      </c>
      <c r="C527">
        <v>39</v>
      </c>
      <c r="D527">
        <f>IF(IFERROR(LOOKUP(טבלה1[[#This Row],[ClientID]],פיבוט!$A$4:$A$121),FALSE)=טבלה1[[#This Row],[ClientID]],1,0)</f>
        <v>1</v>
      </c>
    </row>
    <row r="528" spans="1:4" hidden="1" x14ac:dyDescent="0.25">
      <c r="A528" t="s">
        <v>50</v>
      </c>
      <c r="B528">
        <v>12</v>
      </c>
      <c r="C528">
        <v>27</v>
      </c>
      <c r="D528">
        <f>IF(IFERROR(LOOKUP(טבלה1[[#This Row],[ClientID]],פיבוט!$A$4:$A$121),FALSE)=טבלה1[[#This Row],[ClientID]],1,0)</f>
        <v>1</v>
      </c>
    </row>
    <row r="529" spans="1:4" x14ac:dyDescent="0.25">
      <c r="A529" t="s">
        <v>3</v>
      </c>
      <c r="B529">
        <v>1</v>
      </c>
      <c r="C529">
        <v>28</v>
      </c>
      <c r="D529">
        <f>IF(IFERROR(LOOKUP(טבלה1[[#This Row],[ClientID]],פיבוט!$A$4:$A$121),FALSE)=טבלה1[[#This Row],[ClientID]],1,0)</f>
        <v>0</v>
      </c>
    </row>
    <row r="530" spans="1:4" x14ac:dyDescent="0.25">
      <c r="A530" t="s">
        <v>3</v>
      </c>
      <c r="B530">
        <v>2</v>
      </c>
      <c r="C530">
        <v>34</v>
      </c>
      <c r="D530">
        <f>IF(IFERROR(LOOKUP(טבלה1[[#This Row],[ClientID]],פיבוט!$A$4:$A$121),FALSE)=טבלה1[[#This Row],[ClientID]],1,0)</f>
        <v>0</v>
      </c>
    </row>
    <row r="531" spans="1:4" hidden="1" x14ac:dyDescent="0.25">
      <c r="A531" t="s">
        <v>51</v>
      </c>
      <c r="B531">
        <v>1</v>
      </c>
      <c r="C531">
        <v>31</v>
      </c>
      <c r="D531">
        <f>IF(IFERROR(LOOKUP(טבלה1[[#This Row],[ClientID]],פיבוט!$A$4:$A$121),FALSE)=טבלה1[[#This Row],[ClientID]],1,0)</f>
        <v>1</v>
      </c>
    </row>
    <row r="532" spans="1:4" hidden="1" x14ac:dyDescent="0.25">
      <c r="A532" t="s">
        <v>51</v>
      </c>
      <c r="B532">
        <v>2</v>
      </c>
      <c r="C532">
        <v>27</v>
      </c>
      <c r="D532">
        <f>IF(IFERROR(LOOKUP(טבלה1[[#This Row],[ClientID]],פיבוט!$A$4:$A$121),FALSE)=טבלה1[[#This Row],[ClientID]],1,0)</f>
        <v>1</v>
      </c>
    </row>
    <row r="533" spans="1:4" hidden="1" x14ac:dyDescent="0.25">
      <c r="A533" t="s">
        <v>51</v>
      </c>
      <c r="B533">
        <v>3</v>
      </c>
      <c r="C533">
        <v>28</v>
      </c>
      <c r="D533">
        <f>IF(IFERROR(LOOKUP(טבלה1[[#This Row],[ClientID]],פיבוט!$A$4:$A$121),FALSE)=טבלה1[[#This Row],[ClientID]],1,0)</f>
        <v>1</v>
      </c>
    </row>
    <row r="534" spans="1:4" hidden="1" x14ac:dyDescent="0.25">
      <c r="A534" t="s">
        <v>51</v>
      </c>
      <c r="B534">
        <v>4</v>
      </c>
      <c r="C534">
        <v>30</v>
      </c>
      <c r="D534">
        <f>IF(IFERROR(LOOKUP(טבלה1[[#This Row],[ClientID]],פיבוט!$A$4:$A$121),FALSE)=טבלה1[[#This Row],[ClientID]],1,0)</f>
        <v>1</v>
      </c>
    </row>
    <row r="535" spans="1:4" hidden="1" x14ac:dyDescent="0.25">
      <c r="A535" t="s">
        <v>51</v>
      </c>
      <c r="B535">
        <v>5</v>
      </c>
      <c r="C535">
        <v>28</v>
      </c>
      <c r="D535">
        <f>IF(IFERROR(LOOKUP(טבלה1[[#This Row],[ClientID]],פיבוט!$A$4:$A$121),FALSE)=טבלה1[[#This Row],[ClientID]],1,0)</f>
        <v>1</v>
      </c>
    </row>
    <row r="536" spans="1:4" hidden="1" x14ac:dyDescent="0.25">
      <c r="A536" t="s">
        <v>51</v>
      </c>
      <c r="B536">
        <v>6</v>
      </c>
      <c r="C536">
        <v>28</v>
      </c>
      <c r="D536">
        <f>IF(IFERROR(LOOKUP(טבלה1[[#This Row],[ClientID]],פיבוט!$A$4:$A$121),FALSE)=טבלה1[[#This Row],[ClientID]],1,0)</f>
        <v>1</v>
      </c>
    </row>
    <row r="537" spans="1:4" hidden="1" x14ac:dyDescent="0.25">
      <c r="A537" t="s">
        <v>51</v>
      </c>
      <c r="B537">
        <v>7</v>
      </c>
      <c r="C537">
        <v>29</v>
      </c>
      <c r="D537">
        <f>IF(IFERROR(LOOKUP(טבלה1[[#This Row],[ClientID]],פיבוט!$A$4:$A$121),FALSE)=טבלה1[[#This Row],[ClientID]],1,0)</f>
        <v>1</v>
      </c>
    </row>
    <row r="538" spans="1:4" hidden="1" x14ac:dyDescent="0.25">
      <c r="A538" t="s">
        <v>51</v>
      </c>
      <c r="B538">
        <v>8</v>
      </c>
      <c r="C538">
        <v>27</v>
      </c>
      <c r="D538">
        <f>IF(IFERROR(LOOKUP(טבלה1[[#This Row],[ClientID]],פיבוט!$A$4:$A$121),FALSE)=טבלה1[[#This Row],[ClientID]],1,0)</f>
        <v>1</v>
      </c>
    </row>
    <row r="539" spans="1:4" hidden="1" x14ac:dyDescent="0.25">
      <c r="A539" t="s">
        <v>51</v>
      </c>
      <c r="B539">
        <v>9</v>
      </c>
      <c r="C539">
        <v>26</v>
      </c>
      <c r="D539">
        <f>IF(IFERROR(LOOKUP(טבלה1[[#This Row],[ClientID]],פיבוט!$A$4:$A$121),FALSE)=טבלה1[[#This Row],[ClientID]],1,0)</f>
        <v>1</v>
      </c>
    </row>
    <row r="540" spans="1:4" hidden="1" x14ac:dyDescent="0.25">
      <c r="A540" t="s">
        <v>51</v>
      </c>
      <c r="B540">
        <v>10</v>
      </c>
      <c r="C540">
        <v>30</v>
      </c>
      <c r="D540">
        <f>IF(IFERROR(LOOKUP(טבלה1[[#This Row],[ClientID]],פיבוט!$A$4:$A$121),FALSE)=טבלה1[[#This Row],[ClientID]],1,0)</f>
        <v>1</v>
      </c>
    </row>
    <row r="541" spans="1:4" hidden="1" x14ac:dyDescent="0.25">
      <c r="A541" t="s">
        <v>51</v>
      </c>
      <c r="B541">
        <v>11</v>
      </c>
      <c r="C541">
        <v>29</v>
      </c>
      <c r="D541">
        <f>IF(IFERROR(LOOKUP(טבלה1[[#This Row],[ClientID]],פיבוט!$A$4:$A$121),FALSE)=טבלה1[[#This Row],[ClientID]],1,0)</f>
        <v>1</v>
      </c>
    </row>
    <row r="542" spans="1:4" hidden="1" x14ac:dyDescent="0.25">
      <c r="A542" t="s">
        <v>51</v>
      </c>
      <c r="B542">
        <v>12</v>
      </c>
      <c r="C542">
        <v>28</v>
      </c>
      <c r="D542">
        <f>IF(IFERROR(LOOKUP(טבלה1[[#This Row],[ClientID]],פיבוט!$A$4:$A$121),FALSE)=טבלה1[[#This Row],[ClientID]],1,0)</f>
        <v>1</v>
      </c>
    </row>
    <row r="543" spans="1:4" hidden="1" x14ac:dyDescent="0.25">
      <c r="A543" t="s">
        <v>51</v>
      </c>
      <c r="B543">
        <v>13</v>
      </c>
      <c r="C543">
        <v>28</v>
      </c>
      <c r="D543">
        <f>IF(IFERROR(LOOKUP(טבלה1[[#This Row],[ClientID]],פיבוט!$A$4:$A$121),FALSE)=טבלה1[[#This Row],[ClientID]],1,0)</f>
        <v>1</v>
      </c>
    </row>
    <row r="544" spans="1:4" hidden="1" x14ac:dyDescent="0.25">
      <c r="A544" t="s">
        <v>52</v>
      </c>
      <c r="B544">
        <v>1</v>
      </c>
      <c r="C544">
        <v>31</v>
      </c>
      <c r="D544">
        <f>IF(IFERROR(LOOKUP(טבלה1[[#This Row],[ClientID]],פיבוט!$A$4:$A$121),FALSE)=טבלה1[[#This Row],[ClientID]],1,0)</f>
        <v>1</v>
      </c>
    </row>
    <row r="545" spans="1:4" hidden="1" x14ac:dyDescent="0.25">
      <c r="A545" t="s">
        <v>52</v>
      </c>
      <c r="B545">
        <v>2</v>
      </c>
      <c r="C545">
        <v>31</v>
      </c>
      <c r="D545">
        <f>IF(IFERROR(LOOKUP(טבלה1[[#This Row],[ClientID]],פיבוט!$A$4:$A$121),FALSE)=טבלה1[[#This Row],[ClientID]],1,0)</f>
        <v>1</v>
      </c>
    </row>
    <row r="546" spans="1:4" hidden="1" x14ac:dyDescent="0.25">
      <c r="A546" t="s">
        <v>52</v>
      </c>
      <c r="B546">
        <v>3</v>
      </c>
      <c r="C546">
        <v>33</v>
      </c>
      <c r="D546">
        <f>IF(IFERROR(LOOKUP(טבלה1[[#This Row],[ClientID]],פיבוט!$A$4:$A$121),FALSE)=טבלה1[[#This Row],[ClientID]],1,0)</f>
        <v>1</v>
      </c>
    </row>
    <row r="547" spans="1:4" hidden="1" x14ac:dyDescent="0.25">
      <c r="A547" t="s">
        <v>52</v>
      </c>
      <c r="B547">
        <v>4</v>
      </c>
      <c r="C547">
        <v>32</v>
      </c>
      <c r="D547">
        <f>IF(IFERROR(LOOKUP(טבלה1[[#This Row],[ClientID]],פיבוט!$A$4:$A$121),FALSE)=טבלה1[[#This Row],[ClientID]],1,0)</f>
        <v>1</v>
      </c>
    </row>
    <row r="548" spans="1:4" hidden="1" x14ac:dyDescent="0.25">
      <c r="A548" t="s">
        <v>52</v>
      </c>
      <c r="B548">
        <v>5</v>
      </c>
      <c r="C548">
        <v>31</v>
      </c>
      <c r="D548">
        <f>IF(IFERROR(LOOKUP(טבלה1[[#This Row],[ClientID]],פיבוט!$A$4:$A$121),FALSE)=טבלה1[[#This Row],[ClientID]],1,0)</f>
        <v>1</v>
      </c>
    </row>
    <row r="549" spans="1:4" hidden="1" x14ac:dyDescent="0.25">
      <c r="A549" t="s">
        <v>52</v>
      </c>
      <c r="B549">
        <v>6</v>
      </c>
      <c r="C549">
        <v>33</v>
      </c>
      <c r="D549">
        <f>IF(IFERROR(LOOKUP(טבלה1[[#This Row],[ClientID]],פיבוט!$A$4:$A$121),FALSE)=טבלה1[[#This Row],[ClientID]],1,0)</f>
        <v>1</v>
      </c>
    </row>
    <row r="550" spans="1:4" hidden="1" x14ac:dyDescent="0.25">
      <c r="A550" t="s">
        <v>52</v>
      </c>
      <c r="B550">
        <v>7</v>
      </c>
      <c r="C550">
        <v>31</v>
      </c>
      <c r="D550">
        <f>IF(IFERROR(LOOKUP(טבלה1[[#This Row],[ClientID]],פיבוט!$A$4:$A$121),FALSE)=טבלה1[[#This Row],[ClientID]],1,0)</f>
        <v>1</v>
      </c>
    </row>
    <row r="551" spans="1:4" hidden="1" x14ac:dyDescent="0.25">
      <c r="A551" t="s">
        <v>52</v>
      </c>
      <c r="B551">
        <v>8</v>
      </c>
      <c r="C551">
        <v>28</v>
      </c>
      <c r="D551">
        <f>IF(IFERROR(LOOKUP(טבלה1[[#This Row],[ClientID]],פיבוט!$A$4:$A$121),FALSE)=טבלה1[[#This Row],[ClientID]],1,0)</f>
        <v>1</v>
      </c>
    </row>
    <row r="552" spans="1:4" hidden="1" x14ac:dyDescent="0.25">
      <c r="A552" t="s">
        <v>52</v>
      </c>
      <c r="B552">
        <v>9</v>
      </c>
      <c r="C552">
        <v>36</v>
      </c>
      <c r="D552">
        <f>IF(IFERROR(LOOKUP(טבלה1[[#This Row],[ClientID]],פיבוט!$A$4:$A$121),FALSE)=טבלה1[[#This Row],[ClientID]],1,0)</f>
        <v>1</v>
      </c>
    </row>
    <row r="553" spans="1:4" hidden="1" x14ac:dyDescent="0.25">
      <c r="A553" t="s">
        <v>52</v>
      </c>
      <c r="B553">
        <v>10</v>
      </c>
      <c r="C553">
        <v>28</v>
      </c>
      <c r="D553">
        <f>IF(IFERROR(LOOKUP(טבלה1[[#This Row],[ClientID]],פיבוט!$A$4:$A$121),FALSE)=טבלה1[[#This Row],[ClientID]],1,0)</f>
        <v>1</v>
      </c>
    </row>
    <row r="554" spans="1:4" hidden="1" x14ac:dyDescent="0.25">
      <c r="A554" t="s">
        <v>52</v>
      </c>
      <c r="B554">
        <v>11</v>
      </c>
      <c r="C554">
        <v>32</v>
      </c>
      <c r="D554">
        <f>IF(IFERROR(LOOKUP(טבלה1[[#This Row],[ClientID]],פיבוט!$A$4:$A$121),FALSE)=טבלה1[[#This Row],[ClientID]],1,0)</f>
        <v>1</v>
      </c>
    </row>
    <row r="555" spans="1:4" hidden="1" x14ac:dyDescent="0.25">
      <c r="A555" t="s">
        <v>52</v>
      </c>
      <c r="B555">
        <v>12</v>
      </c>
      <c r="C555">
        <v>30</v>
      </c>
      <c r="D555">
        <f>IF(IFERROR(LOOKUP(טבלה1[[#This Row],[ClientID]],פיבוט!$A$4:$A$121),FALSE)=טבלה1[[#This Row],[ClientID]],1,0)</f>
        <v>1</v>
      </c>
    </row>
    <row r="556" spans="1:4" hidden="1" x14ac:dyDescent="0.25">
      <c r="A556" t="s">
        <v>53</v>
      </c>
      <c r="B556">
        <v>1</v>
      </c>
      <c r="C556">
        <v>33</v>
      </c>
      <c r="D556">
        <f>IF(IFERROR(LOOKUP(טבלה1[[#This Row],[ClientID]],פיבוט!$A$4:$A$121),FALSE)=טבלה1[[#This Row],[ClientID]],1,0)</f>
        <v>1</v>
      </c>
    </row>
    <row r="557" spans="1:4" hidden="1" x14ac:dyDescent="0.25">
      <c r="A557" t="s">
        <v>53</v>
      </c>
      <c r="B557">
        <v>2</v>
      </c>
      <c r="C557">
        <v>37</v>
      </c>
      <c r="D557">
        <f>IF(IFERROR(LOOKUP(טבלה1[[#This Row],[ClientID]],פיבוט!$A$4:$A$121),FALSE)=טבלה1[[#This Row],[ClientID]],1,0)</f>
        <v>1</v>
      </c>
    </row>
    <row r="558" spans="1:4" hidden="1" x14ac:dyDescent="0.25">
      <c r="A558" t="s">
        <v>53</v>
      </c>
      <c r="B558">
        <v>3</v>
      </c>
      <c r="C558">
        <v>34</v>
      </c>
      <c r="D558">
        <f>IF(IFERROR(LOOKUP(טבלה1[[#This Row],[ClientID]],פיבוט!$A$4:$A$121),FALSE)=טבלה1[[#This Row],[ClientID]],1,0)</f>
        <v>1</v>
      </c>
    </row>
    <row r="559" spans="1:4" hidden="1" x14ac:dyDescent="0.25">
      <c r="A559" t="s">
        <v>53</v>
      </c>
      <c r="B559">
        <v>4</v>
      </c>
      <c r="C559">
        <v>40</v>
      </c>
      <c r="D559">
        <f>IF(IFERROR(LOOKUP(טבלה1[[#This Row],[ClientID]],פיבוט!$A$4:$A$121),FALSE)=טבלה1[[#This Row],[ClientID]],1,0)</f>
        <v>1</v>
      </c>
    </row>
    <row r="560" spans="1:4" hidden="1" x14ac:dyDescent="0.25">
      <c r="A560" t="s">
        <v>53</v>
      </c>
      <c r="B560">
        <v>5</v>
      </c>
      <c r="C560">
        <v>29</v>
      </c>
      <c r="D560">
        <f>IF(IFERROR(LOOKUP(טבלה1[[#This Row],[ClientID]],פיבוט!$A$4:$A$121),FALSE)=טבלה1[[#This Row],[ClientID]],1,0)</f>
        <v>1</v>
      </c>
    </row>
    <row r="561" spans="1:4" hidden="1" x14ac:dyDescent="0.25">
      <c r="A561" t="s">
        <v>53</v>
      </c>
      <c r="B561">
        <v>6</v>
      </c>
      <c r="C561">
        <v>33</v>
      </c>
      <c r="D561">
        <f>IF(IFERROR(LOOKUP(טבלה1[[#This Row],[ClientID]],פיבוט!$A$4:$A$121),FALSE)=טבלה1[[#This Row],[ClientID]],1,0)</f>
        <v>1</v>
      </c>
    </row>
    <row r="562" spans="1:4" hidden="1" x14ac:dyDescent="0.25">
      <c r="A562" t="s">
        <v>53</v>
      </c>
      <c r="B562">
        <v>7</v>
      </c>
      <c r="C562">
        <v>30</v>
      </c>
      <c r="D562">
        <f>IF(IFERROR(LOOKUP(טבלה1[[#This Row],[ClientID]],פיבוט!$A$4:$A$121),FALSE)=טבלה1[[#This Row],[ClientID]],1,0)</f>
        <v>1</v>
      </c>
    </row>
    <row r="563" spans="1:4" hidden="1" x14ac:dyDescent="0.25">
      <c r="A563" t="s">
        <v>53</v>
      </c>
      <c r="B563">
        <v>8</v>
      </c>
      <c r="C563">
        <v>38</v>
      </c>
      <c r="D563">
        <f>IF(IFERROR(LOOKUP(טבלה1[[#This Row],[ClientID]],פיבוט!$A$4:$A$121),FALSE)=טבלה1[[#This Row],[ClientID]],1,0)</f>
        <v>1</v>
      </c>
    </row>
    <row r="564" spans="1:4" hidden="1" x14ac:dyDescent="0.25">
      <c r="A564" t="s">
        <v>53</v>
      </c>
      <c r="B564">
        <v>9</v>
      </c>
      <c r="C564">
        <v>27</v>
      </c>
      <c r="D564">
        <f>IF(IFERROR(LOOKUP(טבלה1[[#This Row],[ClientID]],פיבוט!$A$4:$A$121),FALSE)=טבלה1[[#This Row],[ClientID]],1,0)</f>
        <v>1</v>
      </c>
    </row>
    <row r="565" spans="1:4" hidden="1" x14ac:dyDescent="0.25">
      <c r="A565" t="s">
        <v>53</v>
      </c>
      <c r="B565">
        <v>10</v>
      </c>
      <c r="C565">
        <v>29</v>
      </c>
      <c r="D565">
        <f>IF(IFERROR(LOOKUP(טבלה1[[#This Row],[ClientID]],פיבוט!$A$4:$A$121),FALSE)=טבלה1[[#This Row],[ClientID]],1,0)</f>
        <v>1</v>
      </c>
    </row>
    <row r="566" spans="1:4" hidden="1" x14ac:dyDescent="0.25">
      <c r="A566" t="s">
        <v>53</v>
      </c>
      <c r="B566">
        <v>11</v>
      </c>
      <c r="C566">
        <v>35</v>
      </c>
      <c r="D566">
        <f>IF(IFERROR(LOOKUP(טבלה1[[#This Row],[ClientID]],פיבוט!$A$4:$A$121),FALSE)=טבלה1[[#This Row],[ClientID]],1,0)</f>
        <v>1</v>
      </c>
    </row>
    <row r="567" spans="1:4" hidden="1" x14ac:dyDescent="0.25">
      <c r="A567" t="s">
        <v>53</v>
      </c>
      <c r="B567">
        <v>12</v>
      </c>
      <c r="C567">
        <v>32</v>
      </c>
      <c r="D567">
        <f>IF(IFERROR(LOOKUP(טבלה1[[#This Row],[ClientID]],פיבוט!$A$4:$A$121),FALSE)=טבלה1[[#This Row],[ClientID]],1,0)</f>
        <v>1</v>
      </c>
    </row>
    <row r="568" spans="1:4" hidden="1" x14ac:dyDescent="0.25">
      <c r="A568" t="s">
        <v>53</v>
      </c>
      <c r="B568">
        <v>13</v>
      </c>
      <c r="C568">
        <v>37</v>
      </c>
      <c r="D568">
        <f>IF(IFERROR(LOOKUP(טבלה1[[#This Row],[ClientID]],פיבוט!$A$4:$A$121),FALSE)=טבלה1[[#This Row],[ClientID]],1,0)</f>
        <v>1</v>
      </c>
    </row>
    <row r="569" spans="1:4" hidden="1" x14ac:dyDescent="0.25">
      <c r="A569" t="s">
        <v>54</v>
      </c>
      <c r="B569">
        <v>1</v>
      </c>
      <c r="C569">
        <v>29</v>
      </c>
      <c r="D569">
        <f>IF(IFERROR(LOOKUP(טבלה1[[#This Row],[ClientID]],פיבוט!$A$4:$A$121),FALSE)=טבלה1[[#This Row],[ClientID]],1,0)</f>
        <v>1</v>
      </c>
    </row>
    <row r="570" spans="1:4" hidden="1" x14ac:dyDescent="0.25">
      <c r="A570" t="s">
        <v>54</v>
      </c>
      <c r="B570">
        <v>2</v>
      </c>
      <c r="C570">
        <v>29</v>
      </c>
      <c r="D570">
        <f>IF(IFERROR(LOOKUP(טבלה1[[#This Row],[ClientID]],פיבוט!$A$4:$A$121),FALSE)=טבלה1[[#This Row],[ClientID]],1,0)</f>
        <v>1</v>
      </c>
    </row>
    <row r="571" spans="1:4" hidden="1" x14ac:dyDescent="0.25">
      <c r="A571" t="s">
        <v>54</v>
      </c>
      <c r="B571">
        <v>3</v>
      </c>
      <c r="C571">
        <v>33</v>
      </c>
      <c r="D571">
        <f>IF(IFERROR(LOOKUP(טבלה1[[#This Row],[ClientID]],פיבוט!$A$4:$A$121),FALSE)=טבלה1[[#This Row],[ClientID]],1,0)</f>
        <v>1</v>
      </c>
    </row>
    <row r="572" spans="1:4" hidden="1" x14ac:dyDescent="0.25">
      <c r="A572" t="s">
        <v>54</v>
      </c>
      <c r="B572">
        <v>4</v>
      </c>
      <c r="C572">
        <v>25</v>
      </c>
      <c r="D572">
        <f>IF(IFERROR(LOOKUP(טבלה1[[#This Row],[ClientID]],פיבוט!$A$4:$A$121),FALSE)=טבלה1[[#This Row],[ClientID]],1,0)</f>
        <v>1</v>
      </c>
    </row>
    <row r="573" spans="1:4" hidden="1" x14ac:dyDescent="0.25">
      <c r="A573" t="s">
        <v>54</v>
      </c>
      <c r="B573">
        <v>5</v>
      </c>
      <c r="C573">
        <v>31</v>
      </c>
      <c r="D573">
        <f>IF(IFERROR(LOOKUP(טבלה1[[#This Row],[ClientID]],פיבוט!$A$4:$A$121),FALSE)=טבלה1[[#This Row],[ClientID]],1,0)</f>
        <v>1</v>
      </c>
    </row>
    <row r="574" spans="1:4" hidden="1" x14ac:dyDescent="0.25">
      <c r="A574" t="s">
        <v>54</v>
      </c>
      <c r="B574">
        <v>6</v>
      </c>
      <c r="C574">
        <v>30</v>
      </c>
      <c r="D574">
        <f>IF(IFERROR(LOOKUP(טבלה1[[#This Row],[ClientID]],פיבוט!$A$4:$A$121),FALSE)=טבלה1[[#This Row],[ClientID]],1,0)</f>
        <v>1</v>
      </c>
    </row>
    <row r="575" spans="1:4" hidden="1" x14ac:dyDescent="0.25">
      <c r="A575" t="s">
        <v>54</v>
      </c>
      <c r="B575">
        <v>7</v>
      </c>
      <c r="C575">
        <v>32</v>
      </c>
      <c r="D575">
        <f>IF(IFERROR(LOOKUP(טבלה1[[#This Row],[ClientID]],פיבוט!$A$4:$A$121),FALSE)=טבלה1[[#This Row],[ClientID]],1,0)</f>
        <v>1</v>
      </c>
    </row>
    <row r="576" spans="1:4" hidden="1" x14ac:dyDescent="0.25">
      <c r="A576" t="s">
        <v>54</v>
      </c>
      <c r="B576">
        <v>8</v>
      </c>
      <c r="C576">
        <v>28</v>
      </c>
      <c r="D576">
        <f>IF(IFERROR(LOOKUP(טבלה1[[#This Row],[ClientID]],פיבוט!$A$4:$A$121),FALSE)=טבלה1[[#This Row],[ClientID]],1,0)</f>
        <v>1</v>
      </c>
    </row>
    <row r="577" spans="1:4" hidden="1" x14ac:dyDescent="0.25">
      <c r="A577" t="s">
        <v>54</v>
      </c>
      <c r="B577">
        <v>9</v>
      </c>
      <c r="C577">
        <v>28</v>
      </c>
      <c r="D577">
        <f>IF(IFERROR(LOOKUP(טבלה1[[#This Row],[ClientID]],פיבוט!$A$4:$A$121),FALSE)=טבלה1[[#This Row],[ClientID]],1,0)</f>
        <v>1</v>
      </c>
    </row>
    <row r="578" spans="1:4" hidden="1" x14ac:dyDescent="0.25">
      <c r="A578" t="s">
        <v>54</v>
      </c>
      <c r="B578">
        <v>10</v>
      </c>
      <c r="C578">
        <v>30</v>
      </c>
      <c r="D578">
        <f>IF(IFERROR(LOOKUP(טבלה1[[#This Row],[ClientID]],פיבוט!$A$4:$A$121),FALSE)=טבלה1[[#This Row],[ClientID]],1,0)</f>
        <v>1</v>
      </c>
    </row>
    <row r="579" spans="1:4" hidden="1" x14ac:dyDescent="0.25">
      <c r="A579" t="s">
        <v>54</v>
      </c>
      <c r="B579">
        <v>11</v>
      </c>
      <c r="C579">
        <v>36</v>
      </c>
      <c r="D579">
        <f>IF(IFERROR(LOOKUP(טבלה1[[#This Row],[ClientID]],פיבוט!$A$4:$A$121),FALSE)=טבלה1[[#This Row],[ClientID]],1,0)</f>
        <v>1</v>
      </c>
    </row>
    <row r="580" spans="1:4" hidden="1" x14ac:dyDescent="0.25">
      <c r="A580" t="s">
        <v>54</v>
      </c>
      <c r="B580">
        <v>12</v>
      </c>
      <c r="C580">
        <v>33</v>
      </c>
      <c r="D580">
        <f>IF(IFERROR(LOOKUP(טבלה1[[#This Row],[ClientID]],פיבוט!$A$4:$A$121),FALSE)=טבלה1[[#This Row],[ClientID]],1,0)</f>
        <v>1</v>
      </c>
    </row>
    <row r="581" spans="1:4" hidden="1" x14ac:dyDescent="0.25">
      <c r="A581" t="s">
        <v>54</v>
      </c>
      <c r="B581">
        <v>13</v>
      </c>
      <c r="C581">
        <v>28</v>
      </c>
      <c r="D581">
        <f>IF(IFERROR(LOOKUP(טבלה1[[#This Row],[ClientID]],פיבוט!$A$4:$A$121),FALSE)=טבלה1[[#This Row],[ClientID]],1,0)</f>
        <v>1</v>
      </c>
    </row>
    <row r="582" spans="1:4" hidden="1" x14ac:dyDescent="0.25">
      <c r="A582" t="s">
        <v>55</v>
      </c>
      <c r="B582">
        <v>1</v>
      </c>
      <c r="C582">
        <v>27</v>
      </c>
      <c r="D582">
        <f>IF(IFERROR(LOOKUP(טבלה1[[#This Row],[ClientID]],פיבוט!$A$4:$A$121),FALSE)=טבלה1[[#This Row],[ClientID]],1,0)</f>
        <v>1</v>
      </c>
    </row>
    <row r="583" spans="1:4" hidden="1" x14ac:dyDescent="0.25">
      <c r="A583" t="s">
        <v>55</v>
      </c>
      <c r="B583">
        <v>2</v>
      </c>
      <c r="C583">
        <v>26</v>
      </c>
      <c r="D583">
        <f>IF(IFERROR(LOOKUP(טבלה1[[#This Row],[ClientID]],פיבוט!$A$4:$A$121),FALSE)=טבלה1[[#This Row],[ClientID]],1,0)</f>
        <v>1</v>
      </c>
    </row>
    <row r="584" spans="1:4" hidden="1" x14ac:dyDescent="0.25">
      <c r="A584" t="s">
        <v>55</v>
      </c>
      <c r="B584">
        <v>3</v>
      </c>
      <c r="C584">
        <v>28</v>
      </c>
      <c r="D584">
        <f>IF(IFERROR(LOOKUP(טבלה1[[#This Row],[ClientID]],פיבוט!$A$4:$A$121),FALSE)=טבלה1[[#This Row],[ClientID]],1,0)</f>
        <v>1</v>
      </c>
    </row>
    <row r="585" spans="1:4" hidden="1" x14ac:dyDescent="0.25">
      <c r="A585" t="s">
        <v>55</v>
      </c>
      <c r="B585">
        <v>4</v>
      </c>
      <c r="C585">
        <v>29</v>
      </c>
      <c r="D585">
        <f>IF(IFERROR(LOOKUP(טבלה1[[#This Row],[ClientID]],פיבוט!$A$4:$A$121),FALSE)=טבלה1[[#This Row],[ClientID]],1,0)</f>
        <v>1</v>
      </c>
    </row>
    <row r="586" spans="1:4" hidden="1" x14ac:dyDescent="0.25">
      <c r="A586" t="s">
        <v>55</v>
      </c>
      <c r="B586">
        <v>5</v>
      </c>
      <c r="C586">
        <v>24</v>
      </c>
      <c r="D586">
        <f>IF(IFERROR(LOOKUP(טבלה1[[#This Row],[ClientID]],פיבוט!$A$4:$A$121),FALSE)=טבלה1[[#This Row],[ClientID]],1,0)</f>
        <v>1</v>
      </c>
    </row>
    <row r="587" spans="1:4" hidden="1" x14ac:dyDescent="0.25">
      <c r="A587" t="s">
        <v>55</v>
      </c>
      <c r="B587">
        <v>6</v>
      </c>
      <c r="C587">
        <v>26</v>
      </c>
      <c r="D587">
        <f>IF(IFERROR(LOOKUP(טבלה1[[#This Row],[ClientID]],פיבוט!$A$4:$A$121),FALSE)=טבלה1[[#This Row],[ClientID]],1,0)</f>
        <v>1</v>
      </c>
    </row>
    <row r="588" spans="1:4" hidden="1" x14ac:dyDescent="0.25">
      <c r="A588" t="s">
        <v>55</v>
      </c>
      <c r="B588">
        <v>7</v>
      </c>
      <c r="C588">
        <v>31</v>
      </c>
      <c r="D588">
        <f>IF(IFERROR(LOOKUP(טבלה1[[#This Row],[ClientID]],פיבוט!$A$4:$A$121),FALSE)=טבלה1[[#This Row],[ClientID]],1,0)</f>
        <v>1</v>
      </c>
    </row>
    <row r="589" spans="1:4" hidden="1" x14ac:dyDescent="0.25">
      <c r="A589" t="s">
        <v>55</v>
      </c>
      <c r="B589">
        <v>8</v>
      </c>
      <c r="C589">
        <v>22</v>
      </c>
      <c r="D589">
        <f>IF(IFERROR(LOOKUP(טבלה1[[#This Row],[ClientID]],פיבוט!$A$4:$A$121),FALSE)=טבלה1[[#This Row],[ClientID]],1,0)</f>
        <v>1</v>
      </c>
    </row>
    <row r="590" spans="1:4" hidden="1" x14ac:dyDescent="0.25">
      <c r="A590" t="s">
        <v>55</v>
      </c>
      <c r="B590">
        <v>9</v>
      </c>
      <c r="C590">
        <v>28</v>
      </c>
      <c r="D590">
        <f>IF(IFERROR(LOOKUP(טבלה1[[#This Row],[ClientID]],פיבוט!$A$4:$A$121),FALSE)=טבלה1[[#This Row],[ClientID]],1,0)</f>
        <v>1</v>
      </c>
    </row>
    <row r="591" spans="1:4" hidden="1" x14ac:dyDescent="0.25">
      <c r="A591" t="s">
        <v>55</v>
      </c>
      <c r="B591">
        <v>10</v>
      </c>
      <c r="C591">
        <v>23</v>
      </c>
      <c r="D591">
        <f>IF(IFERROR(LOOKUP(טבלה1[[#This Row],[ClientID]],פיבוט!$A$4:$A$121),FALSE)=טבלה1[[#This Row],[ClientID]],1,0)</f>
        <v>1</v>
      </c>
    </row>
    <row r="592" spans="1:4" hidden="1" x14ac:dyDescent="0.25">
      <c r="A592" t="s">
        <v>55</v>
      </c>
      <c r="B592">
        <v>11</v>
      </c>
      <c r="C592">
        <v>27</v>
      </c>
      <c r="D592">
        <f>IF(IFERROR(LOOKUP(טבלה1[[#This Row],[ClientID]],פיבוט!$A$4:$A$121),FALSE)=טבלה1[[#This Row],[ClientID]],1,0)</f>
        <v>1</v>
      </c>
    </row>
    <row r="593" spans="1:4" hidden="1" x14ac:dyDescent="0.25">
      <c r="A593" t="s">
        <v>55</v>
      </c>
      <c r="B593">
        <v>12</v>
      </c>
      <c r="C593">
        <v>24</v>
      </c>
      <c r="D593">
        <f>IF(IFERROR(LOOKUP(טבלה1[[#This Row],[ClientID]],פיבוט!$A$4:$A$121),FALSE)=טבלה1[[#This Row],[ClientID]],1,0)</f>
        <v>1</v>
      </c>
    </row>
    <row r="594" spans="1:4" hidden="1" x14ac:dyDescent="0.25">
      <c r="A594" t="s">
        <v>56</v>
      </c>
      <c r="B594">
        <v>1</v>
      </c>
      <c r="C594">
        <v>33</v>
      </c>
      <c r="D594">
        <f>IF(IFERROR(LOOKUP(טבלה1[[#This Row],[ClientID]],פיבוט!$A$4:$A$121),FALSE)=טבלה1[[#This Row],[ClientID]],1,0)</f>
        <v>1</v>
      </c>
    </row>
    <row r="595" spans="1:4" hidden="1" x14ac:dyDescent="0.25">
      <c r="A595" t="s">
        <v>56</v>
      </c>
      <c r="B595">
        <v>2</v>
      </c>
      <c r="C595">
        <v>34</v>
      </c>
      <c r="D595">
        <f>IF(IFERROR(LOOKUP(טבלה1[[#This Row],[ClientID]],פיבוט!$A$4:$A$121),FALSE)=טבלה1[[#This Row],[ClientID]],1,0)</f>
        <v>1</v>
      </c>
    </row>
    <row r="596" spans="1:4" hidden="1" x14ac:dyDescent="0.25">
      <c r="A596" t="s">
        <v>56</v>
      </c>
      <c r="B596">
        <v>3</v>
      </c>
      <c r="C596">
        <v>32</v>
      </c>
      <c r="D596">
        <f>IF(IFERROR(LOOKUP(טבלה1[[#This Row],[ClientID]],פיבוט!$A$4:$A$121),FALSE)=טבלה1[[#This Row],[ClientID]],1,0)</f>
        <v>1</v>
      </c>
    </row>
    <row r="597" spans="1:4" hidden="1" x14ac:dyDescent="0.25">
      <c r="A597" t="s">
        <v>56</v>
      </c>
      <c r="B597">
        <v>4</v>
      </c>
      <c r="C597">
        <v>32</v>
      </c>
      <c r="D597">
        <f>IF(IFERROR(LOOKUP(טבלה1[[#This Row],[ClientID]],פיבוט!$A$4:$A$121),FALSE)=טבלה1[[#This Row],[ClientID]],1,0)</f>
        <v>1</v>
      </c>
    </row>
    <row r="598" spans="1:4" hidden="1" x14ac:dyDescent="0.25">
      <c r="A598" t="s">
        <v>56</v>
      </c>
      <c r="B598">
        <v>5</v>
      </c>
      <c r="C598">
        <v>32</v>
      </c>
      <c r="D598">
        <f>IF(IFERROR(LOOKUP(טבלה1[[#This Row],[ClientID]],פיבוט!$A$4:$A$121),FALSE)=טבלה1[[#This Row],[ClientID]],1,0)</f>
        <v>1</v>
      </c>
    </row>
    <row r="599" spans="1:4" hidden="1" x14ac:dyDescent="0.25">
      <c r="A599" t="s">
        <v>56</v>
      </c>
      <c r="B599">
        <v>6</v>
      </c>
      <c r="C599">
        <v>34</v>
      </c>
      <c r="D599">
        <f>IF(IFERROR(LOOKUP(טבלה1[[#This Row],[ClientID]],פיבוט!$A$4:$A$121),FALSE)=טבלה1[[#This Row],[ClientID]],1,0)</f>
        <v>1</v>
      </c>
    </row>
    <row r="600" spans="1:4" hidden="1" x14ac:dyDescent="0.25">
      <c r="A600" t="s">
        <v>56</v>
      </c>
      <c r="B600">
        <v>7</v>
      </c>
      <c r="C600">
        <v>33</v>
      </c>
      <c r="D600">
        <f>IF(IFERROR(LOOKUP(טבלה1[[#This Row],[ClientID]],פיבוט!$A$4:$A$121),FALSE)=טבלה1[[#This Row],[ClientID]],1,0)</f>
        <v>1</v>
      </c>
    </row>
    <row r="601" spans="1:4" hidden="1" x14ac:dyDescent="0.25">
      <c r="A601" t="s">
        <v>56</v>
      </c>
      <c r="B601">
        <v>8</v>
      </c>
      <c r="C601">
        <v>35</v>
      </c>
      <c r="D601">
        <f>IF(IFERROR(LOOKUP(טבלה1[[#This Row],[ClientID]],פיבוט!$A$4:$A$121),FALSE)=טבלה1[[#This Row],[ClientID]],1,0)</f>
        <v>1</v>
      </c>
    </row>
    <row r="602" spans="1:4" hidden="1" x14ac:dyDescent="0.25">
      <c r="A602" t="s">
        <v>56</v>
      </c>
      <c r="B602">
        <v>9</v>
      </c>
      <c r="C602">
        <v>32</v>
      </c>
      <c r="D602">
        <f>IF(IFERROR(LOOKUP(טבלה1[[#This Row],[ClientID]],פיבוט!$A$4:$A$121),FALSE)=טבלה1[[#This Row],[ClientID]],1,0)</f>
        <v>1</v>
      </c>
    </row>
    <row r="603" spans="1:4" hidden="1" x14ac:dyDescent="0.25">
      <c r="A603" t="s">
        <v>56</v>
      </c>
      <c r="B603">
        <v>10</v>
      </c>
      <c r="C603">
        <v>31</v>
      </c>
      <c r="D603">
        <f>IF(IFERROR(LOOKUP(טבלה1[[#This Row],[ClientID]],פיבוט!$A$4:$A$121),FALSE)=טבלה1[[#This Row],[ClientID]],1,0)</f>
        <v>1</v>
      </c>
    </row>
    <row r="604" spans="1:4" hidden="1" x14ac:dyDescent="0.25">
      <c r="A604" t="s">
        <v>56</v>
      </c>
      <c r="B604">
        <v>11</v>
      </c>
      <c r="C604">
        <v>38</v>
      </c>
      <c r="D604">
        <f>IF(IFERROR(LOOKUP(טבלה1[[#This Row],[ClientID]],פיבוט!$A$4:$A$121),FALSE)=טבלה1[[#This Row],[ClientID]],1,0)</f>
        <v>1</v>
      </c>
    </row>
    <row r="605" spans="1:4" hidden="1" x14ac:dyDescent="0.25">
      <c r="A605" t="s">
        <v>56</v>
      </c>
      <c r="B605">
        <v>12</v>
      </c>
      <c r="C605">
        <v>33</v>
      </c>
      <c r="D605">
        <f>IF(IFERROR(LOOKUP(טבלה1[[#This Row],[ClientID]],פיבוט!$A$4:$A$121),FALSE)=טבלה1[[#This Row],[ClientID]],1,0)</f>
        <v>1</v>
      </c>
    </row>
    <row r="606" spans="1:4" hidden="1" x14ac:dyDescent="0.25">
      <c r="A606" t="s">
        <v>56</v>
      </c>
      <c r="B606">
        <v>13</v>
      </c>
      <c r="C606">
        <v>36</v>
      </c>
      <c r="D606">
        <f>IF(IFERROR(LOOKUP(טבלה1[[#This Row],[ClientID]],פיבוט!$A$4:$A$121),FALSE)=טבלה1[[#This Row],[ClientID]],1,0)</f>
        <v>1</v>
      </c>
    </row>
    <row r="607" spans="1:4" hidden="1" x14ac:dyDescent="0.25">
      <c r="A607" t="s">
        <v>57</v>
      </c>
      <c r="B607">
        <v>1</v>
      </c>
      <c r="C607">
        <v>28</v>
      </c>
      <c r="D607">
        <f>IF(IFERROR(LOOKUP(טבלה1[[#This Row],[ClientID]],פיבוט!$A$4:$A$121),FALSE)=טבלה1[[#This Row],[ClientID]],1,0)</f>
        <v>1</v>
      </c>
    </row>
    <row r="608" spans="1:4" hidden="1" x14ac:dyDescent="0.25">
      <c r="A608" t="s">
        <v>57</v>
      </c>
      <c r="B608">
        <v>2</v>
      </c>
      <c r="C608">
        <v>24</v>
      </c>
      <c r="D608">
        <f>IF(IFERROR(LOOKUP(טבלה1[[#This Row],[ClientID]],פיבוט!$A$4:$A$121),FALSE)=טבלה1[[#This Row],[ClientID]],1,0)</f>
        <v>1</v>
      </c>
    </row>
    <row r="609" spans="1:4" hidden="1" x14ac:dyDescent="0.25">
      <c r="A609" t="s">
        <v>57</v>
      </c>
      <c r="B609">
        <v>3</v>
      </c>
      <c r="C609">
        <v>28</v>
      </c>
      <c r="D609">
        <f>IF(IFERROR(LOOKUP(טבלה1[[#This Row],[ClientID]],פיבוט!$A$4:$A$121),FALSE)=טבלה1[[#This Row],[ClientID]],1,0)</f>
        <v>1</v>
      </c>
    </row>
    <row r="610" spans="1:4" hidden="1" x14ac:dyDescent="0.25">
      <c r="A610" t="s">
        <v>57</v>
      </c>
      <c r="B610">
        <v>4</v>
      </c>
      <c r="C610">
        <v>27</v>
      </c>
      <c r="D610">
        <f>IF(IFERROR(LOOKUP(טבלה1[[#This Row],[ClientID]],פיבוט!$A$4:$A$121),FALSE)=טבלה1[[#This Row],[ClientID]],1,0)</f>
        <v>1</v>
      </c>
    </row>
    <row r="611" spans="1:4" hidden="1" x14ac:dyDescent="0.25">
      <c r="A611" t="s">
        <v>57</v>
      </c>
      <c r="B611">
        <v>5</v>
      </c>
      <c r="C611">
        <v>29</v>
      </c>
      <c r="D611">
        <f>IF(IFERROR(LOOKUP(טבלה1[[#This Row],[ClientID]],פיבוט!$A$4:$A$121),FALSE)=טבלה1[[#This Row],[ClientID]],1,0)</f>
        <v>1</v>
      </c>
    </row>
    <row r="612" spans="1:4" hidden="1" x14ac:dyDescent="0.25">
      <c r="A612" t="s">
        <v>57</v>
      </c>
      <c r="B612">
        <v>6</v>
      </c>
      <c r="C612">
        <v>28</v>
      </c>
      <c r="D612">
        <f>IF(IFERROR(LOOKUP(טבלה1[[#This Row],[ClientID]],פיבוט!$A$4:$A$121),FALSE)=טבלה1[[#This Row],[ClientID]],1,0)</f>
        <v>1</v>
      </c>
    </row>
    <row r="613" spans="1:4" hidden="1" x14ac:dyDescent="0.25">
      <c r="A613" t="s">
        <v>57</v>
      </c>
      <c r="B613">
        <v>7</v>
      </c>
      <c r="C613">
        <v>29</v>
      </c>
      <c r="D613">
        <f>IF(IFERROR(LOOKUP(טבלה1[[#This Row],[ClientID]],פיבוט!$A$4:$A$121),FALSE)=טבלה1[[#This Row],[ClientID]],1,0)</f>
        <v>1</v>
      </c>
    </row>
    <row r="614" spans="1:4" hidden="1" x14ac:dyDescent="0.25">
      <c r="A614" t="s">
        <v>57</v>
      </c>
      <c r="B614">
        <v>8</v>
      </c>
      <c r="C614">
        <v>27</v>
      </c>
      <c r="D614">
        <f>IF(IFERROR(LOOKUP(טבלה1[[#This Row],[ClientID]],פיבוט!$A$4:$A$121),FALSE)=טבלה1[[#This Row],[ClientID]],1,0)</f>
        <v>1</v>
      </c>
    </row>
    <row r="615" spans="1:4" hidden="1" x14ac:dyDescent="0.25">
      <c r="A615" t="s">
        <v>57</v>
      </c>
      <c r="B615">
        <v>9</v>
      </c>
      <c r="C615">
        <v>27</v>
      </c>
      <c r="D615">
        <f>IF(IFERROR(LOOKUP(טבלה1[[#This Row],[ClientID]],פיבוט!$A$4:$A$121),FALSE)=טבלה1[[#This Row],[ClientID]],1,0)</f>
        <v>1</v>
      </c>
    </row>
    <row r="616" spans="1:4" hidden="1" x14ac:dyDescent="0.25">
      <c r="A616" t="s">
        <v>57</v>
      </c>
      <c r="B616">
        <v>10</v>
      </c>
      <c r="C616">
        <v>29</v>
      </c>
      <c r="D616">
        <f>IF(IFERROR(LOOKUP(טבלה1[[#This Row],[ClientID]],פיבוט!$A$4:$A$121),FALSE)=טבלה1[[#This Row],[ClientID]],1,0)</f>
        <v>1</v>
      </c>
    </row>
    <row r="617" spans="1:4" hidden="1" x14ac:dyDescent="0.25">
      <c r="A617" t="s">
        <v>57</v>
      </c>
      <c r="B617">
        <v>11</v>
      </c>
      <c r="C617">
        <v>28</v>
      </c>
      <c r="D617">
        <f>IF(IFERROR(LOOKUP(טבלה1[[#This Row],[ClientID]],פיבוט!$A$4:$A$121),FALSE)=טבלה1[[#This Row],[ClientID]],1,0)</f>
        <v>1</v>
      </c>
    </row>
    <row r="618" spans="1:4" hidden="1" x14ac:dyDescent="0.25">
      <c r="A618" t="s">
        <v>57</v>
      </c>
      <c r="B618">
        <v>12</v>
      </c>
      <c r="C618">
        <v>28</v>
      </c>
      <c r="D618">
        <f>IF(IFERROR(LOOKUP(טבלה1[[#This Row],[ClientID]],פיבוט!$A$4:$A$121),FALSE)=טבלה1[[#This Row],[ClientID]],1,0)</f>
        <v>1</v>
      </c>
    </row>
    <row r="619" spans="1:4" hidden="1" x14ac:dyDescent="0.25">
      <c r="A619" t="s">
        <v>58</v>
      </c>
      <c r="B619">
        <v>1</v>
      </c>
      <c r="C619">
        <v>27</v>
      </c>
      <c r="D619">
        <f>IF(IFERROR(LOOKUP(טבלה1[[#This Row],[ClientID]],פיבוט!$A$4:$A$121),FALSE)=טבלה1[[#This Row],[ClientID]],1,0)</f>
        <v>1</v>
      </c>
    </row>
    <row r="620" spans="1:4" hidden="1" x14ac:dyDescent="0.25">
      <c r="A620" t="s">
        <v>58</v>
      </c>
      <c r="B620">
        <v>2</v>
      </c>
      <c r="C620">
        <v>25</v>
      </c>
      <c r="D620">
        <f>IF(IFERROR(LOOKUP(טבלה1[[#This Row],[ClientID]],פיבוט!$A$4:$A$121),FALSE)=טבלה1[[#This Row],[ClientID]],1,0)</f>
        <v>1</v>
      </c>
    </row>
    <row r="621" spans="1:4" hidden="1" x14ac:dyDescent="0.25">
      <c r="A621" t="s">
        <v>58</v>
      </c>
      <c r="B621">
        <v>3</v>
      </c>
      <c r="C621">
        <v>25</v>
      </c>
      <c r="D621">
        <f>IF(IFERROR(LOOKUP(טבלה1[[#This Row],[ClientID]],פיבוט!$A$4:$A$121),FALSE)=טבלה1[[#This Row],[ClientID]],1,0)</f>
        <v>1</v>
      </c>
    </row>
    <row r="622" spans="1:4" hidden="1" x14ac:dyDescent="0.25">
      <c r="A622" t="s">
        <v>58</v>
      </c>
      <c r="B622">
        <v>4</v>
      </c>
      <c r="C622">
        <v>29</v>
      </c>
      <c r="D622">
        <f>IF(IFERROR(LOOKUP(טבלה1[[#This Row],[ClientID]],פיבוט!$A$4:$A$121),FALSE)=טבלה1[[#This Row],[ClientID]],1,0)</f>
        <v>1</v>
      </c>
    </row>
    <row r="623" spans="1:4" hidden="1" x14ac:dyDescent="0.25">
      <c r="A623" t="s">
        <v>58</v>
      </c>
      <c r="B623">
        <v>5</v>
      </c>
      <c r="C623">
        <v>26</v>
      </c>
      <c r="D623">
        <f>IF(IFERROR(LOOKUP(טבלה1[[#This Row],[ClientID]],פיבוט!$A$4:$A$121),FALSE)=טבלה1[[#This Row],[ClientID]],1,0)</f>
        <v>1</v>
      </c>
    </row>
    <row r="624" spans="1:4" hidden="1" x14ac:dyDescent="0.25">
      <c r="A624" t="s">
        <v>58</v>
      </c>
      <c r="B624">
        <v>6</v>
      </c>
      <c r="C624">
        <v>27</v>
      </c>
      <c r="D624">
        <f>IF(IFERROR(LOOKUP(טבלה1[[#This Row],[ClientID]],פיבוט!$A$4:$A$121),FALSE)=טבלה1[[#This Row],[ClientID]],1,0)</f>
        <v>1</v>
      </c>
    </row>
    <row r="625" spans="1:4" hidden="1" x14ac:dyDescent="0.25">
      <c r="A625" t="s">
        <v>58</v>
      </c>
      <c r="B625">
        <v>7</v>
      </c>
      <c r="C625">
        <v>27</v>
      </c>
      <c r="D625">
        <f>IF(IFERROR(LOOKUP(טבלה1[[#This Row],[ClientID]],פיבוט!$A$4:$A$121),FALSE)=טבלה1[[#This Row],[ClientID]],1,0)</f>
        <v>1</v>
      </c>
    </row>
    <row r="626" spans="1:4" hidden="1" x14ac:dyDescent="0.25">
      <c r="A626" t="s">
        <v>58</v>
      </c>
      <c r="B626">
        <v>8</v>
      </c>
      <c r="C626">
        <v>25</v>
      </c>
      <c r="D626">
        <f>IF(IFERROR(LOOKUP(טבלה1[[#This Row],[ClientID]],פיבוט!$A$4:$A$121),FALSE)=טבלה1[[#This Row],[ClientID]],1,0)</f>
        <v>1</v>
      </c>
    </row>
    <row r="627" spans="1:4" hidden="1" x14ac:dyDescent="0.25">
      <c r="A627" t="s">
        <v>58</v>
      </c>
      <c r="B627">
        <v>9</v>
      </c>
      <c r="C627">
        <v>27</v>
      </c>
      <c r="D627">
        <f>IF(IFERROR(LOOKUP(טבלה1[[#This Row],[ClientID]],פיבוט!$A$4:$A$121),FALSE)=טבלה1[[#This Row],[ClientID]],1,0)</f>
        <v>1</v>
      </c>
    </row>
    <row r="628" spans="1:4" hidden="1" x14ac:dyDescent="0.25">
      <c r="A628" t="s">
        <v>58</v>
      </c>
      <c r="B628">
        <v>10</v>
      </c>
      <c r="C628">
        <v>28</v>
      </c>
      <c r="D628">
        <f>IF(IFERROR(LOOKUP(טבלה1[[#This Row],[ClientID]],פיבוט!$A$4:$A$121),FALSE)=טבלה1[[#This Row],[ClientID]],1,0)</f>
        <v>1</v>
      </c>
    </row>
    <row r="629" spans="1:4" hidden="1" x14ac:dyDescent="0.25">
      <c r="A629" t="s">
        <v>58</v>
      </c>
      <c r="B629">
        <v>11</v>
      </c>
      <c r="C629">
        <v>27</v>
      </c>
      <c r="D629">
        <f>IF(IFERROR(LOOKUP(טבלה1[[#This Row],[ClientID]],פיבוט!$A$4:$A$121),FALSE)=טבלה1[[#This Row],[ClientID]],1,0)</f>
        <v>1</v>
      </c>
    </row>
    <row r="630" spans="1:4" hidden="1" x14ac:dyDescent="0.25">
      <c r="A630" t="s">
        <v>58</v>
      </c>
      <c r="B630">
        <v>12</v>
      </c>
      <c r="C630">
        <v>28</v>
      </c>
      <c r="D630">
        <f>IF(IFERROR(LOOKUP(טבלה1[[#This Row],[ClientID]],פיבוט!$A$4:$A$121),FALSE)=טבלה1[[#This Row],[ClientID]],1,0)</f>
        <v>1</v>
      </c>
    </row>
    <row r="631" spans="1:4" hidden="1" x14ac:dyDescent="0.25">
      <c r="A631" t="s">
        <v>58</v>
      </c>
      <c r="B631">
        <v>13</v>
      </c>
      <c r="C631">
        <v>27</v>
      </c>
      <c r="D631">
        <f>IF(IFERROR(LOOKUP(טבלה1[[#This Row],[ClientID]],פיבוט!$A$4:$A$121),FALSE)=טבלה1[[#This Row],[ClientID]],1,0)</f>
        <v>1</v>
      </c>
    </row>
    <row r="632" spans="1:4" hidden="1" x14ac:dyDescent="0.25">
      <c r="A632" t="s">
        <v>59</v>
      </c>
      <c r="B632">
        <v>1</v>
      </c>
      <c r="C632">
        <v>35</v>
      </c>
      <c r="D632">
        <f>IF(IFERROR(LOOKUP(טבלה1[[#This Row],[ClientID]],פיבוט!$A$4:$A$121),FALSE)=טבלה1[[#This Row],[ClientID]],1,0)</f>
        <v>1</v>
      </c>
    </row>
    <row r="633" spans="1:4" hidden="1" x14ac:dyDescent="0.25">
      <c r="A633" t="s">
        <v>59</v>
      </c>
      <c r="B633">
        <v>2</v>
      </c>
      <c r="C633">
        <v>33</v>
      </c>
      <c r="D633">
        <f>IF(IFERROR(LOOKUP(טבלה1[[#This Row],[ClientID]],פיבוט!$A$4:$A$121),FALSE)=טבלה1[[#This Row],[ClientID]],1,0)</f>
        <v>1</v>
      </c>
    </row>
    <row r="634" spans="1:4" hidden="1" x14ac:dyDescent="0.25">
      <c r="A634" t="s">
        <v>59</v>
      </c>
      <c r="B634">
        <v>3</v>
      </c>
      <c r="C634">
        <v>43</v>
      </c>
      <c r="D634">
        <f>IF(IFERROR(LOOKUP(טבלה1[[#This Row],[ClientID]],פיבוט!$A$4:$A$121),FALSE)=טבלה1[[#This Row],[ClientID]],1,0)</f>
        <v>1</v>
      </c>
    </row>
    <row r="635" spans="1:4" hidden="1" x14ac:dyDescent="0.25">
      <c r="A635" t="s">
        <v>59</v>
      </c>
      <c r="B635">
        <v>4</v>
      </c>
      <c r="C635">
        <v>38</v>
      </c>
      <c r="D635">
        <f>IF(IFERROR(LOOKUP(טבלה1[[#This Row],[ClientID]],פיבוט!$A$4:$A$121),FALSE)=טבלה1[[#This Row],[ClientID]],1,0)</f>
        <v>1</v>
      </c>
    </row>
    <row r="636" spans="1:4" hidden="1" x14ac:dyDescent="0.25">
      <c r="A636" t="s">
        <v>59</v>
      </c>
      <c r="B636">
        <v>5</v>
      </c>
      <c r="C636">
        <v>40</v>
      </c>
      <c r="D636">
        <f>IF(IFERROR(LOOKUP(טבלה1[[#This Row],[ClientID]],פיבוט!$A$4:$A$121),FALSE)=טבלה1[[#This Row],[ClientID]],1,0)</f>
        <v>1</v>
      </c>
    </row>
    <row r="637" spans="1:4" hidden="1" x14ac:dyDescent="0.25">
      <c r="A637" t="s">
        <v>59</v>
      </c>
      <c r="B637">
        <v>6</v>
      </c>
      <c r="C637">
        <v>31</v>
      </c>
      <c r="D637">
        <f>IF(IFERROR(LOOKUP(טבלה1[[#This Row],[ClientID]],פיבוט!$A$4:$A$121),FALSE)=טבלה1[[#This Row],[ClientID]],1,0)</f>
        <v>1</v>
      </c>
    </row>
    <row r="638" spans="1:4" hidden="1" x14ac:dyDescent="0.25">
      <c r="A638" t="s">
        <v>59</v>
      </c>
      <c r="B638">
        <v>7</v>
      </c>
      <c r="C638">
        <v>45</v>
      </c>
      <c r="D638">
        <f>IF(IFERROR(LOOKUP(טבלה1[[#This Row],[ClientID]],פיבוט!$A$4:$A$121),FALSE)=טבלה1[[#This Row],[ClientID]],1,0)</f>
        <v>1</v>
      </c>
    </row>
    <row r="639" spans="1:4" hidden="1" x14ac:dyDescent="0.25">
      <c r="A639" t="s">
        <v>59</v>
      </c>
      <c r="B639">
        <v>8</v>
      </c>
      <c r="C639">
        <v>35</v>
      </c>
      <c r="D639">
        <f>IF(IFERROR(LOOKUP(טבלה1[[#This Row],[ClientID]],פיבוט!$A$4:$A$121),FALSE)=טבלה1[[#This Row],[ClientID]],1,0)</f>
        <v>1</v>
      </c>
    </row>
    <row r="640" spans="1:4" hidden="1" x14ac:dyDescent="0.25">
      <c r="A640" t="s">
        <v>59</v>
      </c>
      <c r="B640">
        <v>9</v>
      </c>
      <c r="C640">
        <v>40</v>
      </c>
      <c r="D640">
        <f>IF(IFERROR(LOOKUP(טבלה1[[#This Row],[ClientID]],פיבוט!$A$4:$A$121),FALSE)=טבלה1[[#This Row],[ClientID]],1,0)</f>
        <v>1</v>
      </c>
    </row>
    <row r="641" spans="1:4" hidden="1" x14ac:dyDescent="0.25">
      <c r="A641" t="s">
        <v>59</v>
      </c>
      <c r="B641">
        <v>10</v>
      </c>
      <c r="C641">
        <v>33</v>
      </c>
      <c r="D641">
        <f>IF(IFERROR(LOOKUP(טבלה1[[#This Row],[ClientID]],פיבוט!$A$4:$A$121),FALSE)=טבלה1[[#This Row],[ClientID]],1,0)</f>
        <v>1</v>
      </c>
    </row>
    <row r="642" spans="1:4" hidden="1" x14ac:dyDescent="0.25">
      <c r="A642" t="s">
        <v>59</v>
      </c>
      <c r="B642">
        <v>11</v>
      </c>
      <c r="C642">
        <v>54</v>
      </c>
      <c r="D642">
        <f>IF(IFERROR(LOOKUP(טבלה1[[#This Row],[ClientID]],פיבוט!$A$4:$A$121),FALSE)=טבלה1[[#This Row],[ClientID]],1,0)</f>
        <v>1</v>
      </c>
    </row>
    <row r="643" spans="1:4" x14ac:dyDescent="0.25">
      <c r="A643" t="s">
        <v>60</v>
      </c>
      <c r="B643">
        <v>1</v>
      </c>
      <c r="C643">
        <v>32</v>
      </c>
      <c r="D643">
        <f>IF(IFERROR(LOOKUP(טבלה1[[#This Row],[ClientID]],פיבוט!$A$4:$A$121),FALSE)=טבלה1[[#This Row],[ClientID]],1,0)</f>
        <v>0</v>
      </c>
    </row>
    <row r="644" spans="1:4" hidden="1" x14ac:dyDescent="0.25">
      <c r="A644" t="s">
        <v>61</v>
      </c>
      <c r="B644">
        <v>1</v>
      </c>
      <c r="C644">
        <v>33</v>
      </c>
      <c r="D644">
        <f>IF(IFERROR(LOOKUP(טבלה1[[#This Row],[ClientID]],פיבוט!$A$4:$A$121),FALSE)=טבלה1[[#This Row],[ClientID]],1,0)</f>
        <v>1</v>
      </c>
    </row>
    <row r="645" spans="1:4" hidden="1" x14ac:dyDescent="0.25">
      <c r="A645" t="s">
        <v>61</v>
      </c>
      <c r="B645">
        <v>2</v>
      </c>
      <c r="C645">
        <v>28</v>
      </c>
      <c r="D645">
        <f>IF(IFERROR(LOOKUP(טבלה1[[#This Row],[ClientID]],פיבוט!$A$4:$A$121),FALSE)=טבלה1[[#This Row],[ClientID]],1,0)</f>
        <v>1</v>
      </c>
    </row>
    <row r="646" spans="1:4" hidden="1" x14ac:dyDescent="0.25">
      <c r="A646" t="s">
        <v>61</v>
      </c>
      <c r="B646">
        <v>3</v>
      </c>
      <c r="C646">
        <v>27</v>
      </c>
      <c r="D646">
        <f>IF(IFERROR(LOOKUP(טבלה1[[#This Row],[ClientID]],פיבוט!$A$4:$A$121),FALSE)=טבלה1[[#This Row],[ClientID]],1,0)</f>
        <v>1</v>
      </c>
    </row>
    <row r="647" spans="1:4" hidden="1" x14ac:dyDescent="0.25">
      <c r="A647" t="s">
        <v>61</v>
      </c>
      <c r="B647">
        <v>4</v>
      </c>
      <c r="C647">
        <v>37</v>
      </c>
      <c r="D647">
        <f>IF(IFERROR(LOOKUP(טבלה1[[#This Row],[ClientID]],פיבוט!$A$4:$A$121),FALSE)=טבלה1[[#This Row],[ClientID]],1,0)</f>
        <v>1</v>
      </c>
    </row>
    <row r="648" spans="1:4" hidden="1" x14ac:dyDescent="0.25">
      <c r="A648" t="s">
        <v>61</v>
      </c>
      <c r="B648">
        <v>5</v>
      </c>
      <c r="C648">
        <v>32</v>
      </c>
      <c r="D648">
        <f>IF(IFERROR(LOOKUP(טבלה1[[#This Row],[ClientID]],פיבוט!$A$4:$A$121),FALSE)=טבלה1[[#This Row],[ClientID]],1,0)</f>
        <v>1</v>
      </c>
    </row>
    <row r="649" spans="1:4" hidden="1" x14ac:dyDescent="0.25">
      <c r="A649" t="s">
        <v>62</v>
      </c>
      <c r="B649">
        <v>1</v>
      </c>
      <c r="C649">
        <v>28</v>
      </c>
      <c r="D649">
        <f>IF(IFERROR(LOOKUP(טבלה1[[#This Row],[ClientID]],פיבוט!$A$4:$A$121),FALSE)=טבלה1[[#This Row],[ClientID]],1,0)</f>
        <v>1</v>
      </c>
    </row>
    <row r="650" spans="1:4" hidden="1" x14ac:dyDescent="0.25">
      <c r="A650" t="s">
        <v>62</v>
      </c>
      <c r="B650">
        <v>2</v>
      </c>
      <c r="C650">
        <v>35</v>
      </c>
      <c r="D650">
        <f>IF(IFERROR(LOOKUP(טבלה1[[#This Row],[ClientID]],פיבוט!$A$4:$A$121),FALSE)=טבלה1[[#This Row],[ClientID]],1,0)</f>
        <v>1</v>
      </c>
    </row>
    <row r="651" spans="1:4" hidden="1" x14ac:dyDescent="0.25">
      <c r="A651" t="s">
        <v>62</v>
      </c>
      <c r="B651">
        <v>3</v>
      </c>
      <c r="C651">
        <v>29</v>
      </c>
      <c r="D651">
        <f>IF(IFERROR(LOOKUP(טבלה1[[#This Row],[ClientID]],פיבוט!$A$4:$A$121),FALSE)=טבלה1[[#This Row],[ClientID]],1,0)</f>
        <v>1</v>
      </c>
    </row>
    <row r="652" spans="1:4" hidden="1" x14ac:dyDescent="0.25">
      <c r="A652" t="s">
        <v>62</v>
      </c>
      <c r="B652">
        <v>4</v>
      </c>
      <c r="C652">
        <v>34</v>
      </c>
      <c r="D652">
        <f>IF(IFERROR(LOOKUP(טבלה1[[#This Row],[ClientID]],פיבוט!$A$4:$A$121),FALSE)=טבלה1[[#This Row],[ClientID]],1,0)</f>
        <v>1</v>
      </c>
    </row>
    <row r="653" spans="1:4" hidden="1" x14ac:dyDescent="0.25">
      <c r="A653" t="s">
        <v>62</v>
      </c>
      <c r="B653">
        <v>5</v>
      </c>
      <c r="C653">
        <v>33</v>
      </c>
      <c r="D653">
        <f>IF(IFERROR(LOOKUP(טבלה1[[#This Row],[ClientID]],פיבוט!$A$4:$A$121),FALSE)=טבלה1[[#This Row],[ClientID]],1,0)</f>
        <v>1</v>
      </c>
    </row>
    <row r="654" spans="1:4" hidden="1" x14ac:dyDescent="0.25">
      <c r="A654" t="s">
        <v>62</v>
      </c>
      <c r="B654">
        <v>6</v>
      </c>
      <c r="C654">
        <v>29</v>
      </c>
      <c r="D654">
        <f>IF(IFERROR(LOOKUP(טבלה1[[#This Row],[ClientID]],פיבוט!$A$4:$A$121),FALSE)=טבלה1[[#This Row],[ClientID]],1,0)</f>
        <v>1</v>
      </c>
    </row>
    <row r="655" spans="1:4" hidden="1" x14ac:dyDescent="0.25">
      <c r="A655" t="s">
        <v>62</v>
      </c>
      <c r="B655">
        <v>7</v>
      </c>
      <c r="C655">
        <v>33</v>
      </c>
      <c r="D655">
        <f>IF(IFERROR(LOOKUP(טבלה1[[#This Row],[ClientID]],פיבוט!$A$4:$A$121),FALSE)=טבלה1[[#This Row],[ClientID]],1,0)</f>
        <v>1</v>
      </c>
    </row>
    <row r="656" spans="1:4" hidden="1" x14ac:dyDescent="0.25">
      <c r="A656" t="s">
        <v>62</v>
      </c>
      <c r="B656">
        <v>8</v>
      </c>
      <c r="C656">
        <v>28</v>
      </c>
      <c r="D656">
        <f>IF(IFERROR(LOOKUP(טבלה1[[#This Row],[ClientID]],פיבוט!$A$4:$A$121),FALSE)=טבלה1[[#This Row],[ClientID]],1,0)</f>
        <v>1</v>
      </c>
    </row>
    <row r="657" spans="1:4" hidden="1" x14ac:dyDescent="0.25">
      <c r="A657" t="s">
        <v>62</v>
      </c>
      <c r="B657">
        <v>9</v>
      </c>
      <c r="C657">
        <v>26</v>
      </c>
      <c r="D657">
        <f>IF(IFERROR(LOOKUP(טבלה1[[#This Row],[ClientID]],פיבוט!$A$4:$A$121),FALSE)=טבלה1[[#This Row],[ClientID]],1,0)</f>
        <v>1</v>
      </c>
    </row>
    <row r="658" spans="1:4" hidden="1" x14ac:dyDescent="0.25">
      <c r="A658" t="s">
        <v>62</v>
      </c>
      <c r="B658">
        <v>10</v>
      </c>
      <c r="C658">
        <v>32</v>
      </c>
      <c r="D658">
        <f>IF(IFERROR(LOOKUP(טבלה1[[#This Row],[ClientID]],פיבוט!$A$4:$A$121),FALSE)=טבלה1[[#This Row],[ClientID]],1,0)</f>
        <v>1</v>
      </c>
    </row>
    <row r="659" spans="1:4" hidden="1" x14ac:dyDescent="0.25">
      <c r="A659" t="s">
        <v>62</v>
      </c>
      <c r="B659">
        <v>11</v>
      </c>
      <c r="C659">
        <v>31</v>
      </c>
      <c r="D659">
        <f>IF(IFERROR(LOOKUP(טבלה1[[#This Row],[ClientID]],פיבוט!$A$4:$A$121),FALSE)=טבלה1[[#This Row],[ClientID]],1,0)</f>
        <v>1</v>
      </c>
    </row>
    <row r="660" spans="1:4" hidden="1" x14ac:dyDescent="0.25">
      <c r="A660" t="s">
        <v>62</v>
      </c>
      <c r="B660">
        <v>12</v>
      </c>
      <c r="C660">
        <v>29</v>
      </c>
      <c r="D660">
        <f>IF(IFERROR(LOOKUP(טבלה1[[#This Row],[ClientID]],פיבוט!$A$4:$A$121),FALSE)=טבלה1[[#This Row],[ClientID]],1,0)</f>
        <v>1</v>
      </c>
    </row>
    <row r="661" spans="1:4" hidden="1" x14ac:dyDescent="0.25">
      <c r="A661" t="s">
        <v>63</v>
      </c>
      <c r="B661">
        <v>1</v>
      </c>
      <c r="C661">
        <v>29</v>
      </c>
      <c r="D661">
        <f>IF(IFERROR(LOOKUP(טבלה1[[#This Row],[ClientID]],פיבוט!$A$4:$A$121),FALSE)=טבלה1[[#This Row],[ClientID]],1,0)</f>
        <v>1</v>
      </c>
    </row>
    <row r="662" spans="1:4" hidden="1" x14ac:dyDescent="0.25">
      <c r="A662" t="s">
        <v>63</v>
      </c>
      <c r="B662">
        <v>2</v>
      </c>
      <c r="C662">
        <v>33</v>
      </c>
      <c r="D662">
        <f>IF(IFERROR(LOOKUP(טבלה1[[#This Row],[ClientID]],פיבוט!$A$4:$A$121),FALSE)=טבלה1[[#This Row],[ClientID]],1,0)</f>
        <v>1</v>
      </c>
    </row>
    <row r="663" spans="1:4" hidden="1" x14ac:dyDescent="0.25">
      <c r="A663" t="s">
        <v>63</v>
      </c>
      <c r="B663">
        <v>3</v>
      </c>
      <c r="C663">
        <v>24</v>
      </c>
      <c r="D663">
        <f>IF(IFERROR(LOOKUP(טבלה1[[#This Row],[ClientID]],פיבוט!$A$4:$A$121),FALSE)=טבלה1[[#This Row],[ClientID]],1,0)</f>
        <v>1</v>
      </c>
    </row>
    <row r="664" spans="1:4" hidden="1" x14ac:dyDescent="0.25">
      <c r="A664" t="s">
        <v>63</v>
      </c>
      <c r="B664">
        <v>4</v>
      </c>
      <c r="C664">
        <v>27</v>
      </c>
      <c r="D664">
        <f>IF(IFERROR(LOOKUP(טבלה1[[#This Row],[ClientID]],פיבוט!$A$4:$A$121),FALSE)=טבלה1[[#This Row],[ClientID]],1,0)</f>
        <v>1</v>
      </c>
    </row>
    <row r="665" spans="1:4" hidden="1" x14ac:dyDescent="0.25">
      <c r="A665" t="s">
        <v>63</v>
      </c>
      <c r="B665">
        <v>5</v>
      </c>
      <c r="C665">
        <v>28</v>
      </c>
      <c r="D665">
        <f>IF(IFERROR(LOOKUP(טבלה1[[#This Row],[ClientID]],פיבוט!$A$4:$A$121),FALSE)=טבלה1[[#This Row],[ClientID]],1,0)</f>
        <v>1</v>
      </c>
    </row>
    <row r="666" spans="1:4" hidden="1" x14ac:dyDescent="0.25">
      <c r="A666" t="s">
        <v>63</v>
      </c>
      <c r="B666">
        <v>6</v>
      </c>
      <c r="C666">
        <v>26</v>
      </c>
      <c r="D666">
        <f>IF(IFERROR(LOOKUP(טבלה1[[#This Row],[ClientID]],פיבוט!$A$4:$A$121),FALSE)=טבלה1[[#This Row],[ClientID]],1,0)</f>
        <v>1</v>
      </c>
    </row>
    <row r="667" spans="1:4" hidden="1" x14ac:dyDescent="0.25">
      <c r="A667" t="s">
        <v>63</v>
      </c>
      <c r="B667">
        <v>7</v>
      </c>
      <c r="C667">
        <v>35</v>
      </c>
      <c r="D667">
        <f>IF(IFERROR(LOOKUP(טבלה1[[#This Row],[ClientID]],פיבוט!$A$4:$A$121),FALSE)=טבלה1[[#This Row],[ClientID]],1,0)</f>
        <v>1</v>
      </c>
    </row>
    <row r="668" spans="1:4" hidden="1" x14ac:dyDescent="0.25">
      <c r="A668" t="s">
        <v>63</v>
      </c>
      <c r="B668">
        <v>8</v>
      </c>
      <c r="C668">
        <v>26</v>
      </c>
      <c r="D668">
        <f>IF(IFERROR(LOOKUP(טבלה1[[#This Row],[ClientID]],פיבוט!$A$4:$A$121),FALSE)=טבלה1[[#This Row],[ClientID]],1,0)</f>
        <v>1</v>
      </c>
    </row>
    <row r="669" spans="1:4" hidden="1" x14ac:dyDescent="0.25">
      <c r="A669" t="s">
        <v>63</v>
      </c>
      <c r="B669">
        <v>9</v>
      </c>
      <c r="C669">
        <v>25</v>
      </c>
      <c r="D669">
        <f>IF(IFERROR(LOOKUP(טבלה1[[#This Row],[ClientID]],פיבוט!$A$4:$A$121),FALSE)=טבלה1[[#This Row],[ClientID]],1,0)</f>
        <v>1</v>
      </c>
    </row>
    <row r="670" spans="1:4" hidden="1" x14ac:dyDescent="0.25">
      <c r="A670" t="s">
        <v>63</v>
      </c>
      <c r="B670">
        <v>10</v>
      </c>
      <c r="C670">
        <v>25</v>
      </c>
      <c r="D670">
        <f>IF(IFERROR(LOOKUP(טבלה1[[#This Row],[ClientID]],פיבוט!$A$4:$A$121),FALSE)=טבלה1[[#This Row],[ClientID]],1,0)</f>
        <v>1</v>
      </c>
    </row>
    <row r="671" spans="1:4" hidden="1" x14ac:dyDescent="0.25">
      <c r="A671" t="s">
        <v>63</v>
      </c>
      <c r="B671">
        <v>11</v>
      </c>
      <c r="C671">
        <v>26</v>
      </c>
      <c r="D671">
        <f>IF(IFERROR(LOOKUP(טבלה1[[#This Row],[ClientID]],פיבוט!$A$4:$A$121),FALSE)=טבלה1[[#This Row],[ClientID]],1,0)</f>
        <v>1</v>
      </c>
    </row>
    <row r="672" spans="1:4" hidden="1" x14ac:dyDescent="0.25">
      <c r="A672" t="s">
        <v>63</v>
      </c>
      <c r="B672">
        <v>12</v>
      </c>
      <c r="C672">
        <v>24</v>
      </c>
      <c r="D672">
        <f>IF(IFERROR(LOOKUP(טבלה1[[#This Row],[ClientID]],פיבוט!$A$4:$A$121),FALSE)=טבלה1[[#This Row],[ClientID]],1,0)</f>
        <v>1</v>
      </c>
    </row>
    <row r="673" spans="1:4" hidden="1" x14ac:dyDescent="0.25">
      <c r="A673" t="s">
        <v>63</v>
      </c>
      <c r="B673">
        <v>13</v>
      </c>
      <c r="C673">
        <v>26</v>
      </c>
      <c r="D673">
        <f>IF(IFERROR(LOOKUP(טבלה1[[#This Row],[ClientID]],פיבוט!$A$4:$A$121),FALSE)=טבלה1[[#This Row],[ClientID]],1,0)</f>
        <v>1</v>
      </c>
    </row>
    <row r="674" spans="1:4" hidden="1" x14ac:dyDescent="0.25">
      <c r="A674" t="s">
        <v>63</v>
      </c>
      <c r="B674">
        <v>14</v>
      </c>
      <c r="C674">
        <v>29</v>
      </c>
      <c r="D674">
        <f>IF(IFERROR(LOOKUP(טבלה1[[#This Row],[ClientID]],פיבוט!$A$4:$A$121),FALSE)=טבלה1[[#This Row],[ClientID]],1,0)</f>
        <v>1</v>
      </c>
    </row>
    <row r="675" spans="1:4" hidden="1" x14ac:dyDescent="0.25">
      <c r="A675" t="s">
        <v>64</v>
      </c>
      <c r="B675">
        <v>1</v>
      </c>
      <c r="C675">
        <v>27</v>
      </c>
      <c r="D675">
        <f>IF(IFERROR(LOOKUP(טבלה1[[#This Row],[ClientID]],פיבוט!$A$4:$A$121),FALSE)=טבלה1[[#This Row],[ClientID]],1,0)</f>
        <v>1</v>
      </c>
    </row>
    <row r="676" spans="1:4" hidden="1" x14ac:dyDescent="0.25">
      <c r="A676" t="s">
        <v>64</v>
      </c>
      <c r="B676">
        <v>2</v>
      </c>
      <c r="C676">
        <v>26</v>
      </c>
      <c r="D676">
        <f>IF(IFERROR(LOOKUP(טבלה1[[#This Row],[ClientID]],פיבוט!$A$4:$A$121),FALSE)=טבלה1[[#This Row],[ClientID]],1,0)</f>
        <v>1</v>
      </c>
    </row>
    <row r="677" spans="1:4" hidden="1" x14ac:dyDescent="0.25">
      <c r="A677" t="s">
        <v>64</v>
      </c>
      <c r="B677">
        <v>3</v>
      </c>
      <c r="C677">
        <v>23</v>
      </c>
      <c r="D677">
        <f>IF(IFERROR(LOOKUP(טבלה1[[#This Row],[ClientID]],פיבוט!$A$4:$A$121),FALSE)=טבלה1[[#This Row],[ClientID]],1,0)</f>
        <v>1</v>
      </c>
    </row>
    <row r="678" spans="1:4" hidden="1" x14ac:dyDescent="0.25">
      <c r="A678" t="s">
        <v>64</v>
      </c>
      <c r="B678">
        <v>4</v>
      </c>
      <c r="C678">
        <v>27</v>
      </c>
      <c r="D678">
        <f>IF(IFERROR(LOOKUP(טבלה1[[#This Row],[ClientID]],פיבוט!$A$4:$A$121),FALSE)=טבלה1[[#This Row],[ClientID]],1,0)</f>
        <v>1</v>
      </c>
    </row>
    <row r="679" spans="1:4" hidden="1" x14ac:dyDescent="0.25">
      <c r="A679" t="s">
        <v>64</v>
      </c>
      <c r="B679">
        <v>5</v>
      </c>
      <c r="C679">
        <v>22</v>
      </c>
      <c r="D679">
        <f>IF(IFERROR(LOOKUP(טבלה1[[#This Row],[ClientID]],פיבוט!$A$4:$A$121),FALSE)=טבלה1[[#This Row],[ClientID]],1,0)</f>
        <v>1</v>
      </c>
    </row>
    <row r="680" spans="1:4" hidden="1" x14ac:dyDescent="0.25">
      <c r="A680" t="s">
        <v>64</v>
      </c>
      <c r="B680">
        <v>6</v>
      </c>
      <c r="C680">
        <v>25</v>
      </c>
      <c r="D680">
        <f>IF(IFERROR(LOOKUP(טבלה1[[#This Row],[ClientID]],פיבוט!$A$4:$A$121),FALSE)=טבלה1[[#This Row],[ClientID]],1,0)</f>
        <v>1</v>
      </c>
    </row>
    <row r="681" spans="1:4" hidden="1" x14ac:dyDescent="0.25">
      <c r="A681" t="s">
        <v>64</v>
      </c>
      <c r="B681">
        <v>7</v>
      </c>
      <c r="C681">
        <v>25</v>
      </c>
      <c r="D681">
        <f>IF(IFERROR(LOOKUP(טבלה1[[#This Row],[ClientID]],פיבוט!$A$4:$A$121),FALSE)=טבלה1[[#This Row],[ClientID]],1,0)</f>
        <v>1</v>
      </c>
    </row>
    <row r="682" spans="1:4" hidden="1" x14ac:dyDescent="0.25">
      <c r="A682" t="s">
        <v>64</v>
      </c>
      <c r="B682">
        <v>8</v>
      </c>
      <c r="C682">
        <v>26</v>
      </c>
      <c r="D682">
        <f>IF(IFERROR(LOOKUP(טבלה1[[#This Row],[ClientID]],פיבוט!$A$4:$A$121),FALSE)=טבלה1[[#This Row],[ClientID]],1,0)</f>
        <v>1</v>
      </c>
    </row>
    <row r="683" spans="1:4" hidden="1" x14ac:dyDescent="0.25">
      <c r="A683" t="s">
        <v>64</v>
      </c>
      <c r="B683">
        <v>9</v>
      </c>
      <c r="C683">
        <v>26</v>
      </c>
      <c r="D683">
        <f>IF(IFERROR(LOOKUP(טבלה1[[#This Row],[ClientID]],פיבוט!$A$4:$A$121),FALSE)=טבלה1[[#This Row],[ClientID]],1,0)</f>
        <v>1</v>
      </c>
    </row>
    <row r="684" spans="1:4" hidden="1" x14ac:dyDescent="0.25">
      <c r="A684" t="s">
        <v>64</v>
      </c>
      <c r="B684">
        <v>10</v>
      </c>
      <c r="C684">
        <v>27</v>
      </c>
      <c r="D684">
        <f>IF(IFERROR(LOOKUP(טבלה1[[#This Row],[ClientID]],פיבוט!$A$4:$A$121),FALSE)=טבלה1[[#This Row],[ClientID]],1,0)</f>
        <v>1</v>
      </c>
    </row>
    <row r="685" spans="1:4" hidden="1" x14ac:dyDescent="0.25">
      <c r="A685" t="s">
        <v>64</v>
      </c>
      <c r="B685">
        <v>11</v>
      </c>
      <c r="C685">
        <v>27</v>
      </c>
      <c r="D685">
        <f>IF(IFERROR(LOOKUP(טבלה1[[#This Row],[ClientID]],פיבוט!$A$4:$A$121),FALSE)=טבלה1[[#This Row],[ClientID]],1,0)</f>
        <v>1</v>
      </c>
    </row>
    <row r="686" spans="1:4" hidden="1" x14ac:dyDescent="0.25">
      <c r="A686" t="s">
        <v>64</v>
      </c>
      <c r="B686">
        <v>12</v>
      </c>
      <c r="C686">
        <v>24</v>
      </c>
      <c r="D686">
        <f>IF(IFERROR(LOOKUP(טבלה1[[#This Row],[ClientID]],פיבוט!$A$4:$A$121),FALSE)=טבלה1[[#This Row],[ClientID]],1,0)</f>
        <v>1</v>
      </c>
    </row>
    <row r="687" spans="1:4" hidden="1" x14ac:dyDescent="0.25">
      <c r="A687" t="s">
        <v>64</v>
      </c>
      <c r="B687">
        <v>13</v>
      </c>
      <c r="C687">
        <v>25</v>
      </c>
      <c r="D687">
        <f>IF(IFERROR(LOOKUP(טבלה1[[#This Row],[ClientID]],פיבוט!$A$4:$A$121),FALSE)=טבלה1[[#This Row],[ClientID]],1,0)</f>
        <v>1</v>
      </c>
    </row>
    <row r="688" spans="1:4" hidden="1" x14ac:dyDescent="0.25">
      <c r="A688" t="s">
        <v>64</v>
      </c>
      <c r="B688">
        <v>14</v>
      </c>
      <c r="C688">
        <v>27</v>
      </c>
      <c r="D688">
        <f>IF(IFERROR(LOOKUP(טבלה1[[#This Row],[ClientID]],פיבוט!$A$4:$A$121),FALSE)=טבלה1[[#This Row],[ClientID]],1,0)</f>
        <v>1</v>
      </c>
    </row>
    <row r="689" spans="1:4" hidden="1" x14ac:dyDescent="0.25">
      <c r="A689" t="s">
        <v>64</v>
      </c>
      <c r="B689">
        <v>15</v>
      </c>
      <c r="C689">
        <v>26</v>
      </c>
      <c r="D689">
        <f>IF(IFERROR(LOOKUP(טבלה1[[#This Row],[ClientID]],פיבוט!$A$4:$A$121),FALSE)=טבלה1[[#This Row],[ClientID]],1,0)</f>
        <v>1</v>
      </c>
    </row>
    <row r="690" spans="1:4" hidden="1" x14ac:dyDescent="0.25">
      <c r="A690" t="s">
        <v>64</v>
      </c>
      <c r="B690">
        <v>16</v>
      </c>
      <c r="C690">
        <v>26</v>
      </c>
      <c r="D690">
        <f>IF(IFERROR(LOOKUP(טבלה1[[#This Row],[ClientID]],פיבוט!$A$4:$A$121),FALSE)=טבלה1[[#This Row],[ClientID]],1,0)</f>
        <v>1</v>
      </c>
    </row>
    <row r="691" spans="1:4" hidden="1" x14ac:dyDescent="0.25">
      <c r="A691" t="s">
        <v>64</v>
      </c>
      <c r="B691">
        <v>17</v>
      </c>
      <c r="C691">
        <v>29</v>
      </c>
      <c r="D691">
        <f>IF(IFERROR(LOOKUP(טבלה1[[#This Row],[ClientID]],פיבוט!$A$4:$A$121),FALSE)=טבלה1[[#This Row],[ClientID]],1,0)</f>
        <v>1</v>
      </c>
    </row>
    <row r="692" spans="1:4" hidden="1" x14ac:dyDescent="0.25">
      <c r="A692" t="s">
        <v>64</v>
      </c>
      <c r="B692">
        <v>18</v>
      </c>
      <c r="C692">
        <v>26</v>
      </c>
      <c r="D692">
        <f>IF(IFERROR(LOOKUP(טבלה1[[#This Row],[ClientID]],פיבוט!$A$4:$A$121),FALSE)=טבלה1[[#This Row],[ClientID]],1,0)</f>
        <v>1</v>
      </c>
    </row>
    <row r="693" spans="1:4" hidden="1" x14ac:dyDescent="0.25">
      <c r="A693" t="s">
        <v>64</v>
      </c>
      <c r="B693">
        <v>19</v>
      </c>
      <c r="C693">
        <v>25</v>
      </c>
      <c r="D693">
        <f>IF(IFERROR(LOOKUP(טבלה1[[#This Row],[ClientID]],פיבוט!$A$4:$A$121),FALSE)=טבלה1[[#This Row],[ClientID]],1,0)</f>
        <v>1</v>
      </c>
    </row>
    <row r="694" spans="1:4" hidden="1" x14ac:dyDescent="0.25">
      <c r="A694" t="s">
        <v>64</v>
      </c>
      <c r="B694">
        <v>20</v>
      </c>
      <c r="C694">
        <v>25</v>
      </c>
      <c r="D694">
        <f>IF(IFERROR(LOOKUP(טבלה1[[#This Row],[ClientID]],פיבוט!$A$4:$A$121),FALSE)=טבלה1[[#This Row],[ClientID]],1,0)</f>
        <v>1</v>
      </c>
    </row>
    <row r="695" spans="1:4" hidden="1" x14ac:dyDescent="0.25">
      <c r="A695" t="s">
        <v>64</v>
      </c>
      <c r="B695">
        <v>21</v>
      </c>
      <c r="C695">
        <v>23</v>
      </c>
      <c r="D695">
        <f>IF(IFERROR(LOOKUP(טבלה1[[#This Row],[ClientID]],פיבוט!$A$4:$A$121),FALSE)=טבלה1[[#This Row],[ClientID]],1,0)</f>
        <v>1</v>
      </c>
    </row>
    <row r="696" spans="1:4" hidden="1" x14ac:dyDescent="0.25">
      <c r="A696" t="s">
        <v>64</v>
      </c>
      <c r="B696">
        <v>22</v>
      </c>
      <c r="C696">
        <v>26</v>
      </c>
      <c r="D696">
        <f>IF(IFERROR(LOOKUP(טבלה1[[#This Row],[ClientID]],פיבוט!$A$4:$A$121),FALSE)=טבלה1[[#This Row],[ClientID]],1,0)</f>
        <v>1</v>
      </c>
    </row>
    <row r="697" spans="1:4" hidden="1" x14ac:dyDescent="0.25">
      <c r="A697" t="s">
        <v>64</v>
      </c>
      <c r="B697">
        <v>23</v>
      </c>
      <c r="C697">
        <v>26</v>
      </c>
      <c r="D697">
        <f>IF(IFERROR(LOOKUP(טבלה1[[#This Row],[ClientID]],פיבוט!$A$4:$A$121),FALSE)=טבלה1[[#This Row],[ClientID]],1,0)</f>
        <v>1</v>
      </c>
    </row>
    <row r="698" spans="1:4" hidden="1" x14ac:dyDescent="0.25">
      <c r="A698" t="s">
        <v>64</v>
      </c>
      <c r="B698">
        <v>24</v>
      </c>
      <c r="C698">
        <v>29</v>
      </c>
      <c r="D698">
        <f>IF(IFERROR(LOOKUP(טבלה1[[#This Row],[ClientID]],פיבוט!$A$4:$A$121),FALSE)=טבלה1[[#This Row],[ClientID]],1,0)</f>
        <v>1</v>
      </c>
    </row>
    <row r="699" spans="1:4" hidden="1" x14ac:dyDescent="0.25">
      <c r="A699" t="s">
        <v>64</v>
      </c>
      <c r="B699">
        <v>25</v>
      </c>
      <c r="C699">
        <v>25</v>
      </c>
      <c r="D699">
        <f>IF(IFERROR(LOOKUP(טבלה1[[#This Row],[ClientID]],פיבוט!$A$4:$A$121),FALSE)=טבלה1[[#This Row],[ClientID]],1,0)</f>
        <v>1</v>
      </c>
    </row>
    <row r="700" spans="1:4" hidden="1" x14ac:dyDescent="0.25">
      <c r="A700" t="s">
        <v>64</v>
      </c>
      <c r="B700">
        <v>26</v>
      </c>
      <c r="C700">
        <v>24</v>
      </c>
      <c r="D700">
        <f>IF(IFERROR(LOOKUP(טבלה1[[#This Row],[ClientID]],פיבוט!$A$4:$A$121),FALSE)=טבלה1[[#This Row],[ClientID]],1,0)</f>
        <v>1</v>
      </c>
    </row>
    <row r="701" spans="1:4" hidden="1" x14ac:dyDescent="0.25">
      <c r="A701" t="s">
        <v>64</v>
      </c>
      <c r="B701">
        <v>27</v>
      </c>
      <c r="C701">
        <v>27</v>
      </c>
      <c r="D701">
        <f>IF(IFERROR(LOOKUP(טבלה1[[#This Row],[ClientID]],פיבוט!$A$4:$A$121),FALSE)=טבלה1[[#This Row],[ClientID]],1,0)</f>
        <v>1</v>
      </c>
    </row>
    <row r="702" spans="1:4" hidden="1" x14ac:dyDescent="0.25">
      <c r="A702" t="s">
        <v>65</v>
      </c>
      <c r="B702">
        <v>1</v>
      </c>
      <c r="C702">
        <v>29</v>
      </c>
      <c r="D702">
        <f>IF(IFERROR(LOOKUP(טבלה1[[#This Row],[ClientID]],פיבוט!$A$4:$A$121),FALSE)=טבלה1[[#This Row],[ClientID]],1,0)</f>
        <v>1</v>
      </c>
    </row>
    <row r="703" spans="1:4" hidden="1" x14ac:dyDescent="0.25">
      <c r="A703" t="s">
        <v>65</v>
      </c>
      <c r="B703">
        <v>2</v>
      </c>
      <c r="C703">
        <v>37</v>
      </c>
      <c r="D703">
        <f>IF(IFERROR(LOOKUP(טבלה1[[#This Row],[ClientID]],פיבוט!$A$4:$A$121),FALSE)=טבלה1[[#This Row],[ClientID]],1,0)</f>
        <v>1</v>
      </c>
    </row>
    <row r="704" spans="1:4" hidden="1" x14ac:dyDescent="0.25">
      <c r="A704" t="s">
        <v>65</v>
      </c>
      <c r="B704">
        <v>3</v>
      </c>
      <c r="C704">
        <v>32</v>
      </c>
      <c r="D704">
        <f>IF(IFERROR(LOOKUP(טבלה1[[#This Row],[ClientID]],פיבוט!$A$4:$A$121),FALSE)=טבלה1[[#This Row],[ClientID]],1,0)</f>
        <v>1</v>
      </c>
    </row>
    <row r="705" spans="1:4" hidden="1" x14ac:dyDescent="0.25">
      <c r="A705" t="s">
        <v>65</v>
      </c>
      <c r="B705">
        <v>4</v>
      </c>
      <c r="C705">
        <v>32</v>
      </c>
      <c r="D705">
        <f>IF(IFERROR(LOOKUP(טבלה1[[#This Row],[ClientID]],פיבוט!$A$4:$A$121),FALSE)=טבלה1[[#This Row],[ClientID]],1,0)</f>
        <v>1</v>
      </c>
    </row>
    <row r="706" spans="1:4" hidden="1" x14ac:dyDescent="0.25">
      <c r="A706" t="s">
        <v>65</v>
      </c>
      <c r="B706">
        <v>5</v>
      </c>
      <c r="C706">
        <v>30</v>
      </c>
      <c r="D706">
        <f>IF(IFERROR(LOOKUP(טבלה1[[#This Row],[ClientID]],פיבוט!$A$4:$A$121),FALSE)=טבלה1[[#This Row],[ClientID]],1,0)</f>
        <v>1</v>
      </c>
    </row>
    <row r="707" spans="1:4" hidden="1" x14ac:dyDescent="0.25">
      <c r="A707" t="s">
        <v>65</v>
      </c>
      <c r="B707">
        <v>6</v>
      </c>
      <c r="C707">
        <v>29</v>
      </c>
      <c r="D707">
        <f>IF(IFERROR(LOOKUP(טבלה1[[#This Row],[ClientID]],פיבוט!$A$4:$A$121),FALSE)=טבלה1[[#This Row],[ClientID]],1,0)</f>
        <v>1</v>
      </c>
    </row>
    <row r="708" spans="1:4" hidden="1" x14ac:dyDescent="0.25">
      <c r="A708" t="s">
        <v>65</v>
      </c>
      <c r="B708">
        <v>7</v>
      </c>
      <c r="C708">
        <v>30</v>
      </c>
      <c r="D708">
        <f>IF(IFERROR(LOOKUP(טבלה1[[#This Row],[ClientID]],פיבוט!$A$4:$A$121),FALSE)=טבלה1[[#This Row],[ClientID]],1,0)</f>
        <v>1</v>
      </c>
    </row>
    <row r="709" spans="1:4" hidden="1" x14ac:dyDescent="0.25">
      <c r="A709" t="s">
        <v>65</v>
      </c>
      <c r="B709">
        <v>8</v>
      </c>
      <c r="C709">
        <v>32</v>
      </c>
      <c r="D709">
        <f>IF(IFERROR(LOOKUP(טבלה1[[#This Row],[ClientID]],פיבוט!$A$4:$A$121),FALSE)=טבלה1[[#This Row],[ClientID]],1,0)</f>
        <v>1</v>
      </c>
    </row>
    <row r="710" spans="1:4" hidden="1" x14ac:dyDescent="0.25">
      <c r="A710" t="s">
        <v>65</v>
      </c>
      <c r="B710">
        <v>9</v>
      </c>
      <c r="C710">
        <v>31</v>
      </c>
      <c r="D710">
        <f>IF(IFERROR(LOOKUP(טבלה1[[#This Row],[ClientID]],פיבוט!$A$4:$A$121),FALSE)=טבלה1[[#This Row],[ClientID]],1,0)</f>
        <v>1</v>
      </c>
    </row>
    <row r="711" spans="1:4" hidden="1" x14ac:dyDescent="0.25">
      <c r="A711" t="s">
        <v>65</v>
      </c>
      <c r="B711">
        <v>10</v>
      </c>
      <c r="C711">
        <v>30</v>
      </c>
      <c r="D711">
        <f>IF(IFERROR(LOOKUP(טבלה1[[#This Row],[ClientID]],פיבוט!$A$4:$A$121),FALSE)=טבלה1[[#This Row],[ClientID]],1,0)</f>
        <v>1</v>
      </c>
    </row>
    <row r="712" spans="1:4" hidden="1" x14ac:dyDescent="0.25">
      <c r="A712" t="s">
        <v>65</v>
      </c>
      <c r="B712">
        <v>11</v>
      </c>
      <c r="C712">
        <v>35</v>
      </c>
      <c r="D712">
        <f>IF(IFERROR(LOOKUP(טבלה1[[#This Row],[ClientID]],פיבוט!$A$4:$A$121),FALSE)=טבלה1[[#This Row],[ClientID]],1,0)</f>
        <v>1</v>
      </c>
    </row>
    <row r="713" spans="1:4" hidden="1" x14ac:dyDescent="0.25">
      <c r="A713" t="s">
        <v>66</v>
      </c>
      <c r="B713">
        <v>1</v>
      </c>
      <c r="C713">
        <v>38</v>
      </c>
      <c r="D713">
        <f>IF(IFERROR(LOOKUP(טבלה1[[#This Row],[ClientID]],פיבוט!$A$4:$A$121),FALSE)=טבלה1[[#This Row],[ClientID]],1,0)</f>
        <v>1</v>
      </c>
    </row>
    <row r="714" spans="1:4" hidden="1" x14ac:dyDescent="0.25">
      <c r="A714" t="s">
        <v>66</v>
      </c>
      <c r="B714">
        <v>2</v>
      </c>
      <c r="C714">
        <v>38</v>
      </c>
      <c r="D714">
        <f>IF(IFERROR(LOOKUP(טבלה1[[#This Row],[ClientID]],פיבוט!$A$4:$A$121),FALSE)=טבלה1[[#This Row],[ClientID]],1,0)</f>
        <v>1</v>
      </c>
    </row>
    <row r="715" spans="1:4" hidden="1" x14ac:dyDescent="0.25">
      <c r="A715" t="s">
        <v>66</v>
      </c>
      <c r="B715">
        <v>3</v>
      </c>
      <c r="C715">
        <v>42</v>
      </c>
      <c r="D715">
        <f>IF(IFERROR(LOOKUP(טבלה1[[#This Row],[ClientID]],פיבוט!$A$4:$A$121),FALSE)=טבלה1[[#This Row],[ClientID]],1,0)</f>
        <v>1</v>
      </c>
    </row>
    <row r="716" spans="1:4" hidden="1" x14ac:dyDescent="0.25">
      <c r="A716" t="s">
        <v>66</v>
      </c>
      <c r="B716">
        <v>4</v>
      </c>
      <c r="C716">
        <v>37</v>
      </c>
      <c r="D716">
        <f>IF(IFERROR(LOOKUP(טבלה1[[#This Row],[ClientID]],פיבוט!$A$4:$A$121),FALSE)=טבלה1[[#This Row],[ClientID]],1,0)</f>
        <v>1</v>
      </c>
    </row>
    <row r="717" spans="1:4" hidden="1" x14ac:dyDescent="0.25">
      <c r="A717" t="s">
        <v>66</v>
      </c>
      <c r="B717">
        <v>5</v>
      </c>
      <c r="C717">
        <v>30</v>
      </c>
      <c r="D717">
        <f>IF(IFERROR(LOOKUP(טבלה1[[#This Row],[ClientID]],פיבוט!$A$4:$A$121),FALSE)=טבלה1[[#This Row],[ClientID]],1,0)</f>
        <v>1</v>
      </c>
    </row>
    <row r="718" spans="1:4" hidden="1" x14ac:dyDescent="0.25">
      <c r="A718" t="s">
        <v>66</v>
      </c>
      <c r="B718">
        <v>6</v>
      </c>
      <c r="C718">
        <v>38</v>
      </c>
      <c r="D718">
        <f>IF(IFERROR(LOOKUP(טבלה1[[#This Row],[ClientID]],פיבוט!$A$4:$A$121),FALSE)=טבלה1[[#This Row],[ClientID]],1,0)</f>
        <v>1</v>
      </c>
    </row>
    <row r="719" spans="1:4" hidden="1" x14ac:dyDescent="0.25">
      <c r="A719" t="s">
        <v>67</v>
      </c>
      <c r="B719">
        <v>1</v>
      </c>
      <c r="C719">
        <v>32</v>
      </c>
      <c r="D719">
        <f>IF(IFERROR(LOOKUP(טבלה1[[#This Row],[ClientID]],פיבוט!$A$4:$A$121),FALSE)=טבלה1[[#This Row],[ClientID]],1,0)</f>
        <v>1</v>
      </c>
    </row>
    <row r="720" spans="1:4" hidden="1" x14ac:dyDescent="0.25">
      <c r="A720" t="s">
        <v>67</v>
      </c>
      <c r="B720">
        <v>2</v>
      </c>
      <c r="C720">
        <v>33</v>
      </c>
      <c r="D720">
        <f>IF(IFERROR(LOOKUP(טבלה1[[#This Row],[ClientID]],פיבוט!$A$4:$A$121),FALSE)=טבלה1[[#This Row],[ClientID]],1,0)</f>
        <v>1</v>
      </c>
    </row>
    <row r="721" spans="1:4" hidden="1" x14ac:dyDescent="0.25">
      <c r="A721" t="s">
        <v>67</v>
      </c>
      <c r="B721">
        <v>3</v>
      </c>
      <c r="C721">
        <v>32</v>
      </c>
      <c r="D721">
        <f>IF(IFERROR(LOOKUP(טבלה1[[#This Row],[ClientID]],פיבוט!$A$4:$A$121),FALSE)=טבלה1[[#This Row],[ClientID]],1,0)</f>
        <v>1</v>
      </c>
    </row>
    <row r="722" spans="1:4" hidden="1" x14ac:dyDescent="0.25">
      <c r="A722" t="s">
        <v>67</v>
      </c>
      <c r="B722">
        <v>4</v>
      </c>
      <c r="C722">
        <v>30</v>
      </c>
      <c r="D722">
        <f>IF(IFERROR(LOOKUP(טבלה1[[#This Row],[ClientID]],פיבוט!$A$4:$A$121),FALSE)=טבלה1[[#This Row],[ClientID]],1,0)</f>
        <v>1</v>
      </c>
    </row>
    <row r="723" spans="1:4" hidden="1" x14ac:dyDescent="0.25">
      <c r="A723" t="s">
        <v>67</v>
      </c>
      <c r="B723">
        <v>5</v>
      </c>
      <c r="C723">
        <v>26</v>
      </c>
      <c r="D723">
        <f>IF(IFERROR(LOOKUP(טבלה1[[#This Row],[ClientID]],פיבוט!$A$4:$A$121),FALSE)=טבלה1[[#This Row],[ClientID]],1,0)</f>
        <v>1</v>
      </c>
    </row>
    <row r="724" spans="1:4" hidden="1" x14ac:dyDescent="0.25">
      <c r="A724" t="s">
        <v>67</v>
      </c>
      <c r="B724">
        <v>6</v>
      </c>
      <c r="C724">
        <v>30</v>
      </c>
      <c r="D724">
        <f>IF(IFERROR(LOOKUP(טבלה1[[#This Row],[ClientID]],פיבוט!$A$4:$A$121),FALSE)=טבלה1[[#This Row],[ClientID]],1,0)</f>
        <v>1</v>
      </c>
    </row>
    <row r="725" spans="1:4" hidden="1" x14ac:dyDescent="0.25">
      <c r="A725" t="s">
        <v>67</v>
      </c>
      <c r="B725">
        <v>7</v>
      </c>
      <c r="C725">
        <v>29</v>
      </c>
      <c r="D725">
        <f>IF(IFERROR(LOOKUP(טבלה1[[#This Row],[ClientID]],פיבוט!$A$4:$A$121),FALSE)=טבלה1[[#This Row],[ClientID]],1,0)</f>
        <v>1</v>
      </c>
    </row>
    <row r="726" spans="1:4" hidden="1" x14ac:dyDescent="0.25">
      <c r="A726" t="s">
        <v>67</v>
      </c>
      <c r="B726">
        <v>8</v>
      </c>
      <c r="C726">
        <v>32</v>
      </c>
      <c r="D726">
        <f>IF(IFERROR(LOOKUP(טבלה1[[#This Row],[ClientID]],פיבוט!$A$4:$A$121),FALSE)=טבלה1[[#This Row],[ClientID]],1,0)</f>
        <v>1</v>
      </c>
    </row>
    <row r="727" spans="1:4" hidden="1" x14ac:dyDescent="0.25">
      <c r="A727" t="s">
        <v>67</v>
      </c>
      <c r="B727">
        <v>9</v>
      </c>
      <c r="C727">
        <v>31</v>
      </c>
      <c r="D727">
        <f>IF(IFERROR(LOOKUP(טבלה1[[#This Row],[ClientID]],פיבוט!$A$4:$A$121),FALSE)=טבלה1[[#This Row],[ClientID]],1,0)</f>
        <v>1</v>
      </c>
    </row>
    <row r="728" spans="1:4" hidden="1" x14ac:dyDescent="0.25">
      <c r="A728" t="s">
        <v>67</v>
      </c>
      <c r="B728">
        <v>10</v>
      </c>
      <c r="C728">
        <v>34</v>
      </c>
      <c r="D728">
        <f>IF(IFERROR(LOOKUP(טבלה1[[#This Row],[ClientID]],פיבוט!$A$4:$A$121),FALSE)=טבלה1[[#This Row],[ClientID]],1,0)</f>
        <v>1</v>
      </c>
    </row>
    <row r="729" spans="1:4" hidden="1" x14ac:dyDescent="0.25">
      <c r="A729" t="s">
        <v>67</v>
      </c>
      <c r="B729">
        <v>11</v>
      </c>
      <c r="C729">
        <v>29</v>
      </c>
      <c r="D729">
        <f>IF(IFERROR(LOOKUP(טבלה1[[#This Row],[ClientID]],פיבוט!$A$4:$A$121),FALSE)=טבלה1[[#This Row],[ClientID]],1,0)</f>
        <v>1</v>
      </c>
    </row>
    <row r="730" spans="1:4" hidden="1" x14ac:dyDescent="0.25">
      <c r="A730" t="s">
        <v>67</v>
      </c>
      <c r="B730">
        <v>12</v>
      </c>
      <c r="C730">
        <v>32</v>
      </c>
      <c r="D730">
        <f>IF(IFERROR(LOOKUP(טבלה1[[#This Row],[ClientID]],פיבוט!$A$4:$A$121),FALSE)=טבלה1[[#This Row],[ClientID]],1,0)</f>
        <v>1</v>
      </c>
    </row>
    <row r="731" spans="1:4" hidden="1" x14ac:dyDescent="0.25">
      <c r="A731" t="s">
        <v>68</v>
      </c>
      <c r="B731">
        <v>1</v>
      </c>
      <c r="C731">
        <v>35</v>
      </c>
      <c r="D731">
        <f>IF(IFERROR(LOOKUP(טבלה1[[#This Row],[ClientID]],פיבוט!$A$4:$A$121),FALSE)=טבלה1[[#This Row],[ClientID]],1,0)</f>
        <v>1</v>
      </c>
    </row>
    <row r="732" spans="1:4" hidden="1" x14ac:dyDescent="0.25">
      <c r="A732" t="s">
        <v>68</v>
      </c>
      <c r="B732">
        <v>2</v>
      </c>
      <c r="C732">
        <v>37</v>
      </c>
      <c r="D732">
        <f>IF(IFERROR(LOOKUP(טבלה1[[#This Row],[ClientID]],פיבוט!$A$4:$A$121),FALSE)=טבלה1[[#This Row],[ClientID]],1,0)</f>
        <v>1</v>
      </c>
    </row>
    <row r="733" spans="1:4" hidden="1" x14ac:dyDescent="0.25">
      <c r="A733" t="s">
        <v>68</v>
      </c>
      <c r="B733">
        <v>3</v>
      </c>
      <c r="C733">
        <v>33</v>
      </c>
      <c r="D733">
        <f>IF(IFERROR(LOOKUP(טבלה1[[#This Row],[ClientID]],פיבוט!$A$4:$A$121),FALSE)=טבלה1[[#This Row],[ClientID]],1,0)</f>
        <v>1</v>
      </c>
    </row>
    <row r="734" spans="1:4" hidden="1" x14ac:dyDescent="0.25">
      <c r="A734" t="s">
        <v>68</v>
      </c>
      <c r="B734">
        <v>4</v>
      </c>
      <c r="C734">
        <v>39</v>
      </c>
      <c r="D734">
        <f>IF(IFERROR(LOOKUP(טבלה1[[#This Row],[ClientID]],פיבוט!$A$4:$A$121),FALSE)=טבלה1[[#This Row],[ClientID]],1,0)</f>
        <v>1</v>
      </c>
    </row>
    <row r="735" spans="1:4" hidden="1" x14ac:dyDescent="0.25">
      <c r="A735" t="s">
        <v>68</v>
      </c>
      <c r="B735">
        <v>5</v>
      </c>
      <c r="C735">
        <v>28</v>
      </c>
      <c r="D735">
        <f>IF(IFERROR(LOOKUP(טבלה1[[#This Row],[ClientID]],פיבוט!$A$4:$A$121),FALSE)=טבלה1[[#This Row],[ClientID]],1,0)</f>
        <v>1</v>
      </c>
    </row>
    <row r="736" spans="1:4" hidden="1" x14ac:dyDescent="0.25">
      <c r="A736" t="s">
        <v>68</v>
      </c>
      <c r="B736">
        <v>6</v>
      </c>
      <c r="C736">
        <v>31</v>
      </c>
      <c r="D736">
        <f>IF(IFERROR(LOOKUP(טבלה1[[#This Row],[ClientID]],פיבוט!$A$4:$A$121),FALSE)=טבלה1[[#This Row],[ClientID]],1,0)</f>
        <v>1</v>
      </c>
    </row>
    <row r="737" spans="1:4" hidden="1" x14ac:dyDescent="0.25">
      <c r="A737" t="s">
        <v>68</v>
      </c>
      <c r="B737">
        <v>7</v>
      </c>
      <c r="C737">
        <v>27</v>
      </c>
      <c r="D737">
        <f>IF(IFERROR(LOOKUP(טבלה1[[#This Row],[ClientID]],פיבוט!$A$4:$A$121),FALSE)=טבלה1[[#This Row],[ClientID]],1,0)</f>
        <v>1</v>
      </c>
    </row>
    <row r="738" spans="1:4" hidden="1" x14ac:dyDescent="0.25">
      <c r="A738" t="s">
        <v>68</v>
      </c>
      <c r="B738">
        <v>8</v>
      </c>
      <c r="C738">
        <v>31</v>
      </c>
      <c r="D738">
        <f>IF(IFERROR(LOOKUP(טבלה1[[#This Row],[ClientID]],פיבוט!$A$4:$A$121),FALSE)=טבלה1[[#This Row],[ClientID]],1,0)</f>
        <v>1</v>
      </c>
    </row>
    <row r="739" spans="1:4" hidden="1" x14ac:dyDescent="0.25">
      <c r="A739" t="s">
        <v>68</v>
      </c>
      <c r="B739">
        <v>9</v>
      </c>
      <c r="C739">
        <v>27</v>
      </c>
      <c r="D739">
        <f>IF(IFERROR(LOOKUP(טבלה1[[#This Row],[ClientID]],פיבוט!$A$4:$A$121),FALSE)=טבלה1[[#This Row],[ClientID]],1,0)</f>
        <v>1</v>
      </c>
    </row>
    <row r="740" spans="1:4" hidden="1" x14ac:dyDescent="0.25">
      <c r="A740" t="s">
        <v>68</v>
      </c>
      <c r="B740">
        <v>10</v>
      </c>
      <c r="C740">
        <v>30</v>
      </c>
      <c r="D740">
        <f>IF(IFERROR(LOOKUP(טבלה1[[#This Row],[ClientID]],פיבוט!$A$4:$A$121),FALSE)=טבלה1[[#This Row],[ClientID]],1,0)</f>
        <v>1</v>
      </c>
    </row>
    <row r="741" spans="1:4" hidden="1" x14ac:dyDescent="0.25">
      <c r="A741" t="s">
        <v>68</v>
      </c>
      <c r="B741">
        <v>11</v>
      </c>
      <c r="C741">
        <v>28</v>
      </c>
      <c r="D741">
        <f>IF(IFERROR(LOOKUP(טבלה1[[#This Row],[ClientID]],פיבוט!$A$4:$A$121),FALSE)=טבלה1[[#This Row],[ClientID]],1,0)</f>
        <v>1</v>
      </c>
    </row>
    <row r="742" spans="1:4" hidden="1" x14ac:dyDescent="0.25">
      <c r="A742" t="s">
        <v>68</v>
      </c>
      <c r="B742">
        <v>12</v>
      </c>
      <c r="C742">
        <v>28</v>
      </c>
      <c r="D742">
        <f>IF(IFERROR(LOOKUP(טבלה1[[#This Row],[ClientID]],פיבוט!$A$4:$A$121),FALSE)=טבלה1[[#This Row],[ClientID]],1,0)</f>
        <v>1</v>
      </c>
    </row>
    <row r="743" spans="1:4" hidden="1" x14ac:dyDescent="0.25">
      <c r="A743" t="s">
        <v>69</v>
      </c>
      <c r="B743">
        <v>1</v>
      </c>
      <c r="C743">
        <v>28</v>
      </c>
      <c r="D743">
        <f>IF(IFERROR(LOOKUP(טבלה1[[#This Row],[ClientID]],פיבוט!$A$4:$A$121),FALSE)=טבלה1[[#This Row],[ClientID]],1,0)</f>
        <v>1</v>
      </c>
    </row>
    <row r="744" spans="1:4" hidden="1" x14ac:dyDescent="0.25">
      <c r="A744" t="s">
        <v>69</v>
      </c>
      <c r="B744">
        <v>2</v>
      </c>
      <c r="C744">
        <v>27</v>
      </c>
      <c r="D744">
        <f>IF(IFERROR(LOOKUP(טבלה1[[#This Row],[ClientID]],פיבוט!$A$4:$A$121),FALSE)=טבלה1[[#This Row],[ClientID]],1,0)</f>
        <v>1</v>
      </c>
    </row>
    <row r="745" spans="1:4" hidden="1" x14ac:dyDescent="0.25">
      <c r="A745" t="s">
        <v>69</v>
      </c>
      <c r="B745">
        <v>3</v>
      </c>
      <c r="C745">
        <v>26</v>
      </c>
      <c r="D745">
        <f>IF(IFERROR(LOOKUP(טבלה1[[#This Row],[ClientID]],פיבוט!$A$4:$A$121),FALSE)=טבלה1[[#This Row],[ClientID]],1,0)</f>
        <v>1</v>
      </c>
    </row>
    <row r="746" spans="1:4" hidden="1" x14ac:dyDescent="0.25">
      <c r="A746" t="s">
        <v>69</v>
      </c>
      <c r="B746">
        <v>4</v>
      </c>
      <c r="C746">
        <v>20</v>
      </c>
      <c r="D746">
        <f>IF(IFERROR(LOOKUP(טבלה1[[#This Row],[ClientID]],פיבוט!$A$4:$A$121),FALSE)=טבלה1[[#This Row],[ClientID]],1,0)</f>
        <v>1</v>
      </c>
    </row>
    <row r="747" spans="1:4" hidden="1" x14ac:dyDescent="0.25">
      <c r="A747" t="s">
        <v>69</v>
      </c>
      <c r="B747">
        <v>5</v>
      </c>
      <c r="C747">
        <v>28</v>
      </c>
      <c r="D747">
        <f>IF(IFERROR(LOOKUP(טבלה1[[#This Row],[ClientID]],פיבוט!$A$4:$A$121),FALSE)=טבלה1[[#This Row],[ClientID]],1,0)</f>
        <v>1</v>
      </c>
    </row>
    <row r="748" spans="1:4" hidden="1" x14ac:dyDescent="0.25">
      <c r="A748" t="s">
        <v>69</v>
      </c>
      <c r="B748">
        <v>6</v>
      </c>
      <c r="C748">
        <v>30</v>
      </c>
      <c r="D748">
        <f>IF(IFERROR(LOOKUP(טבלה1[[#This Row],[ClientID]],פיבוט!$A$4:$A$121),FALSE)=טבלה1[[#This Row],[ClientID]],1,0)</f>
        <v>1</v>
      </c>
    </row>
    <row r="749" spans="1:4" hidden="1" x14ac:dyDescent="0.25">
      <c r="A749" t="s">
        <v>69</v>
      </c>
      <c r="B749">
        <v>7</v>
      </c>
      <c r="C749">
        <v>28</v>
      </c>
      <c r="D749">
        <f>IF(IFERROR(LOOKUP(טבלה1[[#This Row],[ClientID]],פיבוט!$A$4:$A$121),FALSE)=טבלה1[[#This Row],[ClientID]],1,0)</f>
        <v>1</v>
      </c>
    </row>
    <row r="750" spans="1:4" hidden="1" x14ac:dyDescent="0.25">
      <c r="A750" t="s">
        <v>69</v>
      </c>
      <c r="B750">
        <v>8</v>
      </c>
      <c r="C750">
        <v>25</v>
      </c>
      <c r="D750">
        <f>IF(IFERROR(LOOKUP(טבלה1[[#This Row],[ClientID]],פיבוט!$A$4:$A$121),FALSE)=טבלה1[[#This Row],[ClientID]],1,0)</f>
        <v>1</v>
      </c>
    </row>
    <row r="751" spans="1:4" hidden="1" x14ac:dyDescent="0.25">
      <c r="A751" t="s">
        <v>69</v>
      </c>
      <c r="B751">
        <v>9</v>
      </c>
      <c r="C751">
        <v>30</v>
      </c>
      <c r="D751">
        <f>IF(IFERROR(LOOKUP(טבלה1[[#This Row],[ClientID]],פיבוט!$A$4:$A$121),FALSE)=טבלה1[[#This Row],[ClientID]],1,0)</f>
        <v>1</v>
      </c>
    </row>
    <row r="752" spans="1:4" hidden="1" x14ac:dyDescent="0.25">
      <c r="A752" t="s">
        <v>69</v>
      </c>
      <c r="B752">
        <v>10</v>
      </c>
      <c r="C752">
        <v>23</v>
      </c>
      <c r="D752">
        <f>IF(IFERROR(LOOKUP(טבלה1[[#This Row],[ClientID]],פיבוט!$A$4:$A$121),FALSE)=טבלה1[[#This Row],[ClientID]],1,0)</f>
        <v>1</v>
      </c>
    </row>
    <row r="753" spans="1:4" hidden="1" x14ac:dyDescent="0.25">
      <c r="A753" t="s">
        <v>69</v>
      </c>
      <c r="B753">
        <v>11</v>
      </c>
      <c r="C753">
        <v>30</v>
      </c>
      <c r="D753">
        <f>IF(IFERROR(LOOKUP(טבלה1[[#This Row],[ClientID]],פיבוט!$A$4:$A$121),FALSE)=טבלה1[[#This Row],[ClientID]],1,0)</f>
        <v>1</v>
      </c>
    </row>
    <row r="754" spans="1:4" hidden="1" x14ac:dyDescent="0.25">
      <c r="A754" t="s">
        <v>69</v>
      </c>
      <c r="B754">
        <v>12</v>
      </c>
      <c r="C754">
        <v>32</v>
      </c>
      <c r="D754">
        <f>IF(IFERROR(LOOKUP(טבלה1[[#This Row],[ClientID]],פיבוט!$A$4:$A$121),FALSE)=טבלה1[[#This Row],[ClientID]],1,0)</f>
        <v>1</v>
      </c>
    </row>
    <row r="755" spans="1:4" hidden="1" x14ac:dyDescent="0.25">
      <c r="A755" t="s">
        <v>69</v>
      </c>
      <c r="B755">
        <v>13</v>
      </c>
      <c r="C755">
        <v>26</v>
      </c>
      <c r="D755">
        <f>IF(IFERROR(LOOKUP(טבלה1[[#This Row],[ClientID]],פיבוט!$A$4:$A$121),FALSE)=טבלה1[[#This Row],[ClientID]],1,0)</f>
        <v>1</v>
      </c>
    </row>
    <row r="756" spans="1:4" hidden="1" x14ac:dyDescent="0.25">
      <c r="A756" t="s">
        <v>70</v>
      </c>
      <c r="B756">
        <v>1</v>
      </c>
      <c r="C756">
        <v>34</v>
      </c>
      <c r="D756">
        <f>IF(IFERROR(LOOKUP(טבלה1[[#This Row],[ClientID]],פיבוט!$A$4:$A$121),FALSE)=טבלה1[[#This Row],[ClientID]],1,0)</f>
        <v>1</v>
      </c>
    </row>
    <row r="757" spans="1:4" hidden="1" x14ac:dyDescent="0.25">
      <c r="A757" t="s">
        <v>70</v>
      </c>
      <c r="B757">
        <v>2</v>
      </c>
      <c r="C757">
        <v>30</v>
      </c>
      <c r="D757">
        <f>IF(IFERROR(LOOKUP(טבלה1[[#This Row],[ClientID]],פיבוט!$A$4:$A$121),FALSE)=טבלה1[[#This Row],[ClientID]],1,0)</f>
        <v>1</v>
      </c>
    </row>
    <row r="758" spans="1:4" hidden="1" x14ac:dyDescent="0.25">
      <c r="A758" t="s">
        <v>70</v>
      </c>
      <c r="B758">
        <v>3</v>
      </c>
      <c r="C758">
        <v>28</v>
      </c>
      <c r="D758">
        <f>IF(IFERROR(LOOKUP(טבלה1[[#This Row],[ClientID]],פיבוט!$A$4:$A$121),FALSE)=טבלה1[[#This Row],[ClientID]],1,0)</f>
        <v>1</v>
      </c>
    </row>
    <row r="759" spans="1:4" hidden="1" x14ac:dyDescent="0.25">
      <c r="A759" t="s">
        <v>70</v>
      </c>
      <c r="B759">
        <v>4</v>
      </c>
      <c r="C759">
        <v>29</v>
      </c>
      <c r="D759">
        <f>IF(IFERROR(LOOKUP(טבלה1[[#This Row],[ClientID]],פיבוט!$A$4:$A$121),FALSE)=טבלה1[[#This Row],[ClientID]],1,0)</f>
        <v>1</v>
      </c>
    </row>
    <row r="760" spans="1:4" hidden="1" x14ac:dyDescent="0.25">
      <c r="A760" t="s">
        <v>70</v>
      </c>
      <c r="B760">
        <v>5</v>
      </c>
      <c r="C760">
        <v>24</v>
      </c>
      <c r="D760">
        <f>IF(IFERROR(LOOKUP(טבלה1[[#This Row],[ClientID]],פיבוט!$A$4:$A$121),FALSE)=טבלה1[[#This Row],[ClientID]],1,0)</f>
        <v>1</v>
      </c>
    </row>
    <row r="761" spans="1:4" hidden="1" x14ac:dyDescent="0.25">
      <c r="A761" t="s">
        <v>70</v>
      </c>
      <c r="B761">
        <v>6</v>
      </c>
      <c r="C761">
        <v>26</v>
      </c>
      <c r="D761">
        <f>IF(IFERROR(LOOKUP(טבלה1[[#This Row],[ClientID]],פיבוט!$A$4:$A$121),FALSE)=טבלה1[[#This Row],[ClientID]],1,0)</f>
        <v>1</v>
      </c>
    </row>
    <row r="762" spans="1:4" hidden="1" x14ac:dyDescent="0.25">
      <c r="A762" t="s">
        <v>70</v>
      </c>
      <c r="B762">
        <v>7</v>
      </c>
      <c r="C762">
        <v>24</v>
      </c>
      <c r="D762">
        <f>IF(IFERROR(LOOKUP(טבלה1[[#This Row],[ClientID]],פיבוט!$A$4:$A$121),FALSE)=טבלה1[[#This Row],[ClientID]],1,0)</f>
        <v>1</v>
      </c>
    </row>
    <row r="763" spans="1:4" hidden="1" x14ac:dyDescent="0.25">
      <c r="A763" t="s">
        <v>70</v>
      </c>
      <c r="B763">
        <v>8</v>
      </c>
      <c r="C763">
        <v>25</v>
      </c>
      <c r="D763">
        <f>IF(IFERROR(LOOKUP(טבלה1[[#This Row],[ClientID]],פיבוט!$A$4:$A$121),FALSE)=טבלה1[[#This Row],[ClientID]],1,0)</f>
        <v>1</v>
      </c>
    </row>
    <row r="764" spans="1:4" hidden="1" x14ac:dyDescent="0.25">
      <c r="A764" t="s">
        <v>70</v>
      </c>
      <c r="B764">
        <v>9</v>
      </c>
      <c r="C764">
        <v>29</v>
      </c>
      <c r="D764">
        <f>IF(IFERROR(LOOKUP(טבלה1[[#This Row],[ClientID]],פיבוט!$A$4:$A$121),FALSE)=טבלה1[[#This Row],[ClientID]],1,0)</f>
        <v>1</v>
      </c>
    </row>
    <row r="765" spans="1:4" hidden="1" x14ac:dyDescent="0.25">
      <c r="A765" t="s">
        <v>70</v>
      </c>
      <c r="B765">
        <v>10</v>
      </c>
      <c r="C765">
        <v>25</v>
      </c>
      <c r="D765">
        <f>IF(IFERROR(LOOKUP(טבלה1[[#This Row],[ClientID]],פיבוט!$A$4:$A$121),FALSE)=טבלה1[[#This Row],[ClientID]],1,0)</f>
        <v>1</v>
      </c>
    </row>
    <row r="766" spans="1:4" hidden="1" x14ac:dyDescent="0.25">
      <c r="A766" t="s">
        <v>71</v>
      </c>
      <c r="B766">
        <v>1</v>
      </c>
      <c r="C766">
        <v>42</v>
      </c>
      <c r="D766">
        <f>IF(IFERROR(LOOKUP(טבלה1[[#This Row],[ClientID]],פיבוט!$A$4:$A$121),FALSE)=טבלה1[[#This Row],[ClientID]],1,0)</f>
        <v>1</v>
      </c>
    </row>
    <row r="767" spans="1:4" hidden="1" x14ac:dyDescent="0.25">
      <c r="A767" t="s">
        <v>71</v>
      </c>
      <c r="B767">
        <v>2</v>
      </c>
      <c r="C767">
        <v>41</v>
      </c>
      <c r="D767">
        <f>IF(IFERROR(LOOKUP(טבלה1[[#This Row],[ClientID]],פיבוט!$A$4:$A$121),FALSE)=טבלה1[[#This Row],[ClientID]],1,0)</f>
        <v>1</v>
      </c>
    </row>
    <row r="768" spans="1:4" hidden="1" x14ac:dyDescent="0.25">
      <c r="A768" t="s">
        <v>71</v>
      </c>
      <c r="B768">
        <v>3</v>
      </c>
      <c r="C768">
        <v>33</v>
      </c>
      <c r="D768">
        <f>IF(IFERROR(LOOKUP(טבלה1[[#This Row],[ClientID]],פיבוט!$A$4:$A$121),FALSE)=טבלה1[[#This Row],[ClientID]],1,0)</f>
        <v>1</v>
      </c>
    </row>
    <row r="769" spans="1:4" hidden="1" x14ac:dyDescent="0.25">
      <c r="A769" t="s">
        <v>71</v>
      </c>
      <c r="B769">
        <v>4</v>
      </c>
      <c r="C769">
        <v>24</v>
      </c>
      <c r="D769">
        <f>IF(IFERROR(LOOKUP(טבלה1[[#This Row],[ClientID]],פיבוט!$A$4:$A$121),FALSE)=טבלה1[[#This Row],[ClientID]],1,0)</f>
        <v>1</v>
      </c>
    </row>
    <row r="770" spans="1:4" hidden="1" x14ac:dyDescent="0.25">
      <c r="A770" t="s">
        <v>71</v>
      </c>
      <c r="B770">
        <v>5</v>
      </c>
      <c r="C770">
        <v>37</v>
      </c>
      <c r="D770">
        <f>IF(IFERROR(LOOKUP(טבלה1[[#This Row],[ClientID]],פיבוט!$A$4:$A$121),FALSE)=טבלה1[[#This Row],[ClientID]],1,0)</f>
        <v>1</v>
      </c>
    </row>
    <row r="771" spans="1:4" hidden="1" x14ac:dyDescent="0.25">
      <c r="A771" t="s">
        <v>71</v>
      </c>
      <c r="B771">
        <v>6</v>
      </c>
      <c r="C771">
        <v>40</v>
      </c>
      <c r="D771">
        <f>IF(IFERROR(LOOKUP(טבלה1[[#This Row],[ClientID]],פיבוט!$A$4:$A$121),FALSE)=טבלה1[[#This Row],[ClientID]],1,0)</f>
        <v>1</v>
      </c>
    </row>
    <row r="772" spans="1:4" hidden="1" x14ac:dyDescent="0.25">
      <c r="A772" t="s">
        <v>71</v>
      </c>
      <c r="B772">
        <v>7</v>
      </c>
      <c r="C772">
        <v>34</v>
      </c>
      <c r="D772">
        <f>IF(IFERROR(LOOKUP(טבלה1[[#This Row],[ClientID]],פיבוט!$A$4:$A$121),FALSE)=טבלה1[[#This Row],[ClientID]],1,0)</f>
        <v>1</v>
      </c>
    </row>
    <row r="773" spans="1:4" hidden="1" x14ac:dyDescent="0.25">
      <c r="A773" t="s">
        <v>71</v>
      </c>
      <c r="B773">
        <v>8</v>
      </c>
      <c r="C773">
        <v>33</v>
      </c>
      <c r="D773">
        <f>IF(IFERROR(LOOKUP(טבלה1[[#This Row],[ClientID]],פיבוט!$A$4:$A$121),FALSE)=טבלה1[[#This Row],[ClientID]],1,0)</f>
        <v>1</v>
      </c>
    </row>
    <row r="774" spans="1:4" hidden="1" x14ac:dyDescent="0.25">
      <c r="A774" t="s">
        <v>71</v>
      </c>
      <c r="B774">
        <v>9</v>
      </c>
      <c r="C774">
        <v>31</v>
      </c>
      <c r="D774">
        <f>IF(IFERROR(LOOKUP(טבלה1[[#This Row],[ClientID]],פיבוט!$A$4:$A$121),FALSE)=טבלה1[[#This Row],[ClientID]],1,0)</f>
        <v>1</v>
      </c>
    </row>
    <row r="775" spans="1:4" hidden="1" x14ac:dyDescent="0.25">
      <c r="A775" t="s">
        <v>71</v>
      </c>
      <c r="B775">
        <v>10</v>
      </c>
      <c r="C775">
        <v>33</v>
      </c>
      <c r="D775">
        <f>IF(IFERROR(LOOKUP(טבלה1[[#This Row],[ClientID]],פיבוט!$A$4:$A$121),FALSE)=טבלה1[[#This Row],[ClientID]],1,0)</f>
        <v>1</v>
      </c>
    </row>
    <row r="776" spans="1:4" hidden="1" x14ac:dyDescent="0.25">
      <c r="A776" t="s">
        <v>71</v>
      </c>
      <c r="B776">
        <v>11</v>
      </c>
      <c r="C776">
        <v>34</v>
      </c>
      <c r="D776">
        <f>IF(IFERROR(LOOKUP(טבלה1[[#This Row],[ClientID]],פיבוט!$A$4:$A$121),FALSE)=טבלה1[[#This Row],[ClientID]],1,0)</f>
        <v>1</v>
      </c>
    </row>
    <row r="777" spans="1:4" hidden="1" x14ac:dyDescent="0.25">
      <c r="A777" t="s">
        <v>71</v>
      </c>
      <c r="B777">
        <v>12</v>
      </c>
      <c r="C777">
        <v>38</v>
      </c>
      <c r="D777">
        <f>IF(IFERROR(LOOKUP(טבלה1[[#This Row],[ClientID]],פיבוט!$A$4:$A$121),FALSE)=טבלה1[[#This Row],[ClientID]],1,0)</f>
        <v>1</v>
      </c>
    </row>
    <row r="778" spans="1:4" hidden="1" x14ac:dyDescent="0.25">
      <c r="A778" t="s">
        <v>71</v>
      </c>
      <c r="B778">
        <v>13</v>
      </c>
      <c r="C778">
        <v>38</v>
      </c>
      <c r="D778">
        <f>IF(IFERROR(LOOKUP(טבלה1[[#This Row],[ClientID]],פיבוט!$A$4:$A$121),FALSE)=טבלה1[[#This Row],[ClientID]],1,0)</f>
        <v>1</v>
      </c>
    </row>
    <row r="779" spans="1:4" hidden="1" x14ac:dyDescent="0.25">
      <c r="A779" t="s">
        <v>71</v>
      </c>
      <c r="B779">
        <v>14</v>
      </c>
      <c r="C779">
        <v>42</v>
      </c>
      <c r="D779">
        <f>IF(IFERROR(LOOKUP(טבלה1[[#This Row],[ClientID]],פיבוט!$A$4:$A$121),FALSE)=טבלה1[[#This Row],[ClientID]],1,0)</f>
        <v>1</v>
      </c>
    </row>
    <row r="780" spans="1:4" hidden="1" x14ac:dyDescent="0.25">
      <c r="A780" t="s">
        <v>71</v>
      </c>
      <c r="B780">
        <v>15</v>
      </c>
      <c r="C780">
        <v>43</v>
      </c>
      <c r="D780">
        <f>IF(IFERROR(LOOKUP(טבלה1[[#This Row],[ClientID]],פיבוט!$A$4:$A$121),FALSE)=טבלה1[[#This Row],[ClientID]],1,0)</f>
        <v>1</v>
      </c>
    </row>
    <row r="781" spans="1:4" hidden="1" x14ac:dyDescent="0.25">
      <c r="A781" t="s">
        <v>71</v>
      </c>
      <c r="B781">
        <v>16</v>
      </c>
      <c r="C781">
        <v>31</v>
      </c>
      <c r="D781">
        <f>IF(IFERROR(LOOKUP(טבלה1[[#This Row],[ClientID]],פיבוט!$A$4:$A$121),FALSE)=טבלה1[[#This Row],[ClientID]],1,0)</f>
        <v>1</v>
      </c>
    </row>
    <row r="782" spans="1:4" hidden="1" x14ac:dyDescent="0.25">
      <c r="A782" t="s">
        <v>71</v>
      </c>
      <c r="B782">
        <v>17</v>
      </c>
      <c r="C782">
        <v>33</v>
      </c>
      <c r="D782">
        <f>IF(IFERROR(LOOKUP(טבלה1[[#This Row],[ClientID]],פיבוט!$A$4:$A$121),FALSE)=טבלה1[[#This Row],[ClientID]],1,0)</f>
        <v>1</v>
      </c>
    </row>
    <row r="783" spans="1:4" hidden="1" x14ac:dyDescent="0.25">
      <c r="A783" t="s">
        <v>71</v>
      </c>
      <c r="B783">
        <v>18</v>
      </c>
      <c r="C783">
        <v>40</v>
      </c>
      <c r="D783">
        <f>IF(IFERROR(LOOKUP(טבלה1[[#This Row],[ClientID]],פיבוט!$A$4:$A$121),FALSE)=טבלה1[[#This Row],[ClientID]],1,0)</f>
        <v>1</v>
      </c>
    </row>
    <row r="784" spans="1:4" hidden="1" x14ac:dyDescent="0.25">
      <c r="A784" t="s">
        <v>71</v>
      </c>
      <c r="B784">
        <v>19</v>
      </c>
      <c r="C784">
        <v>32</v>
      </c>
      <c r="D784">
        <f>IF(IFERROR(LOOKUP(טבלה1[[#This Row],[ClientID]],פיבוט!$A$4:$A$121),FALSE)=טבלה1[[#This Row],[ClientID]],1,0)</f>
        <v>1</v>
      </c>
    </row>
    <row r="785" spans="1:4" hidden="1" x14ac:dyDescent="0.25">
      <c r="A785" t="s">
        <v>71</v>
      </c>
      <c r="B785">
        <v>20</v>
      </c>
      <c r="C785">
        <v>40</v>
      </c>
      <c r="D785">
        <f>IF(IFERROR(LOOKUP(טבלה1[[#This Row],[ClientID]],פיבוט!$A$4:$A$121),FALSE)=טבלה1[[#This Row],[ClientID]],1,0)</f>
        <v>1</v>
      </c>
    </row>
    <row r="786" spans="1:4" hidden="1" x14ac:dyDescent="0.25">
      <c r="A786" t="s">
        <v>72</v>
      </c>
      <c r="B786">
        <v>1</v>
      </c>
      <c r="C786">
        <v>35</v>
      </c>
      <c r="D786">
        <f>IF(IFERROR(LOOKUP(טבלה1[[#This Row],[ClientID]],פיבוט!$A$4:$A$121),FALSE)=טבלה1[[#This Row],[ClientID]],1,0)</f>
        <v>1</v>
      </c>
    </row>
    <row r="787" spans="1:4" hidden="1" x14ac:dyDescent="0.25">
      <c r="A787" t="s">
        <v>72</v>
      </c>
      <c r="B787">
        <v>2</v>
      </c>
      <c r="C787">
        <v>29</v>
      </c>
      <c r="D787">
        <f>IF(IFERROR(LOOKUP(טבלה1[[#This Row],[ClientID]],פיבוט!$A$4:$A$121),FALSE)=טבלה1[[#This Row],[ClientID]],1,0)</f>
        <v>1</v>
      </c>
    </row>
    <row r="788" spans="1:4" hidden="1" x14ac:dyDescent="0.25">
      <c r="A788" t="s">
        <v>72</v>
      </c>
      <c r="B788">
        <v>3</v>
      </c>
      <c r="C788">
        <v>32</v>
      </c>
      <c r="D788">
        <f>IF(IFERROR(LOOKUP(טבלה1[[#This Row],[ClientID]],פיבוט!$A$4:$A$121),FALSE)=טבלה1[[#This Row],[ClientID]],1,0)</f>
        <v>1</v>
      </c>
    </row>
    <row r="789" spans="1:4" hidden="1" x14ac:dyDescent="0.25">
      <c r="A789" t="s">
        <v>72</v>
      </c>
      <c r="B789">
        <v>4</v>
      </c>
      <c r="C789">
        <v>30</v>
      </c>
      <c r="D789">
        <f>IF(IFERROR(LOOKUP(טבלה1[[#This Row],[ClientID]],פיבוט!$A$4:$A$121),FALSE)=טבלה1[[#This Row],[ClientID]],1,0)</f>
        <v>1</v>
      </c>
    </row>
    <row r="790" spans="1:4" hidden="1" x14ac:dyDescent="0.25">
      <c r="A790" t="s">
        <v>72</v>
      </c>
      <c r="B790">
        <v>5</v>
      </c>
      <c r="C790">
        <v>32</v>
      </c>
      <c r="D790">
        <f>IF(IFERROR(LOOKUP(טבלה1[[#This Row],[ClientID]],פיבוט!$A$4:$A$121),FALSE)=טבלה1[[#This Row],[ClientID]],1,0)</f>
        <v>1</v>
      </c>
    </row>
    <row r="791" spans="1:4" hidden="1" x14ac:dyDescent="0.25">
      <c r="A791" t="s">
        <v>72</v>
      </c>
      <c r="B791">
        <v>6</v>
      </c>
      <c r="C791">
        <v>31</v>
      </c>
      <c r="D791">
        <f>IF(IFERROR(LOOKUP(טבלה1[[#This Row],[ClientID]],פיבוט!$A$4:$A$121),FALSE)=טבלה1[[#This Row],[ClientID]],1,0)</f>
        <v>1</v>
      </c>
    </row>
    <row r="792" spans="1:4" hidden="1" x14ac:dyDescent="0.25">
      <c r="A792" t="s">
        <v>72</v>
      </c>
      <c r="B792">
        <v>7</v>
      </c>
      <c r="C792">
        <v>31</v>
      </c>
      <c r="D792">
        <f>IF(IFERROR(LOOKUP(טבלה1[[#This Row],[ClientID]],פיבוט!$A$4:$A$121),FALSE)=טבלה1[[#This Row],[ClientID]],1,0)</f>
        <v>1</v>
      </c>
    </row>
    <row r="793" spans="1:4" hidden="1" x14ac:dyDescent="0.25">
      <c r="A793" t="s">
        <v>72</v>
      </c>
      <c r="B793">
        <v>8</v>
      </c>
      <c r="C793">
        <v>30</v>
      </c>
      <c r="D793">
        <f>IF(IFERROR(LOOKUP(טבלה1[[#This Row],[ClientID]],פיבוט!$A$4:$A$121),FALSE)=טבלה1[[#This Row],[ClientID]],1,0)</f>
        <v>1</v>
      </c>
    </row>
    <row r="794" spans="1:4" hidden="1" x14ac:dyDescent="0.25">
      <c r="A794" t="s">
        <v>72</v>
      </c>
      <c r="B794">
        <v>9</v>
      </c>
      <c r="C794">
        <v>30</v>
      </c>
      <c r="D794">
        <f>IF(IFERROR(LOOKUP(טבלה1[[#This Row],[ClientID]],פיבוט!$A$4:$A$121),FALSE)=טבלה1[[#This Row],[ClientID]],1,0)</f>
        <v>1</v>
      </c>
    </row>
    <row r="795" spans="1:4" hidden="1" x14ac:dyDescent="0.25">
      <c r="A795" t="s">
        <v>72</v>
      </c>
      <c r="B795">
        <v>10</v>
      </c>
      <c r="C795">
        <v>31</v>
      </c>
      <c r="D795">
        <f>IF(IFERROR(LOOKUP(טבלה1[[#This Row],[ClientID]],פיבוט!$A$4:$A$121),FALSE)=טבלה1[[#This Row],[ClientID]],1,0)</f>
        <v>1</v>
      </c>
    </row>
    <row r="796" spans="1:4" hidden="1" x14ac:dyDescent="0.25">
      <c r="A796" t="s">
        <v>72</v>
      </c>
      <c r="B796">
        <v>11</v>
      </c>
      <c r="C796">
        <v>35</v>
      </c>
      <c r="D796">
        <f>IF(IFERROR(LOOKUP(טבלה1[[#This Row],[ClientID]],פיבוט!$A$4:$A$121),FALSE)=טבלה1[[#This Row],[ClientID]],1,0)</f>
        <v>1</v>
      </c>
    </row>
    <row r="797" spans="1:4" hidden="1" x14ac:dyDescent="0.25">
      <c r="A797" t="s">
        <v>72</v>
      </c>
      <c r="B797">
        <v>12</v>
      </c>
      <c r="C797">
        <v>30</v>
      </c>
      <c r="D797">
        <f>IF(IFERROR(LOOKUP(טבלה1[[#This Row],[ClientID]],פיבוט!$A$4:$A$121),FALSE)=טבלה1[[#This Row],[ClientID]],1,0)</f>
        <v>1</v>
      </c>
    </row>
    <row r="798" spans="1:4" hidden="1" x14ac:dyDescent="0.25">
      <c r="A798" t="s">
        <v>72</v>
      </c>
      <c r="B798">
        <v>13</v>
      </c>
      <c r="C798">
        <v>38</v>
      </c>
      <c r="D798">
        <f>IF(IFERROR(LOOKUP(טבלה1[[#This Row],[ClientID]],פיבוט!$A$4:$A$121),FALSE)=טבלה1[[#This Row],[ClientID]],1,0)</f>
        <v>1</v>
      </c>
    </row>
    <row r="799" spans="1:4" hidden="1" x14ac:dyDescent="0.25">
      <c r="A799" t="s">
        <v>72</v>
      </c>
      <c r="B799">
        <v>14</v>
      </c>
      <c r="C799">
        <v>30</v>
      </c>
      <c r="D799">
        <f>IF(IFERROR(LOOKUP(טבלה1[[#This Row],[ClientID]],פיבוט!$A$4:$A$121),FALSE)=טבלה1[[#This Row],[ClientID]],1,0)</f>
        <v>1</v>
      </c>
    </row>
    <row r="800" spans="1:4" hidden="1" x14ac:dyDescent="0.25">
      <c r="A800" t="s">
        <v>72</v>
      </c>
      <c r="B800">
        <v>15</v>
      </c>
      <c r="C800">
        <v>29</v>
      </c>
      <c r="D800">
        <f>IF(IFERROR(LOOKUP(טבלה1[[#This Row],[ClientID]],פיבוט!$A$4:$A$121),FALSE)=טבלה1[[#This Row],[ClientID]],1,0)</f>
        <v>1</v>
      </c>
    </row>
    <row r="801" spans="1:4" hidden="1" x14ac:dyDescent="0.25">
      <c r="A801" t="s">
        <v>72</v>
      </c>
      <c r="B801">
        <v>16</v>
      </c>
      <c r="C801">
        <v>31</v>
      </c>
      <c r="D801">
        <f>IF(IFERROR(LOOKUP(טבלה1[[#This Row],[ClientID]],פיבוט!$A$4:$A$121),FALSE)=טבלה1[[#This Row],[ClientID]],1,0)</f>
        <v>1</v>
      </c>
    </row>
    <row r="802" spans="1:4" hidden="1" x14ac:dyDescent="0.25">
      <c r="A802" t="s">
        <v>72</v>
      </c>
      <c r="B802">
        <v>17</v>
      </c>
      <c r="C802">
        <v>31</v>
      </c>
      <c r="D802">
        <f>IF(IFERROR(LOOKUP(טבלה1[[#This Row],[ClientID]],פיבוט!$A$4:$A$121),FALSE)=טבלה1[[#This Row],[ClientID]],1,0)</f>
        <v>1</v>
      </c>
    </row>
    <row r="803" spans="1:4" hidden="1" x14ac:dyDescent="0.25">
      <c r="A803" t="s">
        <v>72</v>
      </c>
      <c r="B803">
        <v>18</v>
      </c>
      <c r="C803">
        <v>32</v>
      </c>
      <c r="D803">
        <f>IF(IFERROR(LOOKUP(טבלה1[[#This Row],[ClientID]],פיבוט!$A$4:$A$121),FALSE)=טבלה1[[#This Row],[ClientID]],1,0)</f>
        <v>1</v>
      </c>
    </row>
    <row r="804" spans="1:4" hidden="1" x14ac:dyDescent="0.25">
      <c r="A804" t="s">
        <v>72</v>
      </c>
      <c r="B804">
        <v>19</v>
      </c>
      <c r="C804">
        <v>27</v>
      </c>
      <c r="D804">
        <f>IF(IFERROR(LOOKUP(טבלה1[[#This Row],[ClientID]],פיבוט!$A$4:$A$121),FALSE)=טבלה1[[#This Row],[ClientID]],1,0)</f>
        <v>1</v>
      </c>
    </row>
    <row r="805" spans="1:4" hidden="1" x14ac:dyDescent="0.25">
      <c r="A805" t="s">
        <v>72</v>
      </c>
      <c r="B805">
        <v>20</v>
      </c>
      <c r="C805">
        <v>37</v>
      </c>
      <c r="D805">
        <f>IF(IFERROR(LOOKUP(טבלה1[[#This Row],[ClientID]],פיבוט!$A$4:$A$121),FALSE)=טבלה1[[#This Row],[ClientID]],1,0)</f>
        <v>1</v>
      </c>
    </row>
    <row r="806" spans="1:4" hidden="1" x14ac:dyDescent="0.25">
      <c r="A806" t="s">
        <v>72</v>
      </c>
      <c r="B806">
        <v>21</v>
      </c>
      <c r="C806">
        <v>30</v>
      </c>
      <c r="D806">
        <f>IF(IFERROR(LOOKUP(טבלה1[[#This Row],[ClientID]],פיבוט!$A$4:$A$121),FALSE)=טבלה1[[#This Row],[ClientID]],1,0)</f>
        <v>1</v>
      </c>
    </row>
    <row r="807" spans="1:4" hidden="1" x14ac:dyDescent="0.25">
      <c r="A807" t="s">
        <v>72</v>
      </c>
      <c r="B807">
        <v>22</v>
      </c>
      <c r="C807">
        <v>28</v>
      </c>
      <c r="D807">
        <f>IF(IFERROR(LOOKUP(טבלה1[[#This Row],[ClientID]],פיבוט!$A$4:$A$121),FALSE)=טבלה1[[#This Row],[ClientID]],1,0)</f>
        <v>1</v>
      </c>
    </row>
    <row r="808" spans="1:4" hidden="1" x14ac:dyDescent="0.25">
      <c r="A808" t="s">
        <v>72</v>
      </c>
      <c r="B808">
        <v>23</v>
      </c>
      <c r="C808">
        <v>30</v>
      </c>
      <c r="D808">
        <f>IF(IFERROR(LOOKUP(טבלה1[[#This Row],[ClientID]],פיבוט!$A$4:$A$121),FALSE)=טבלה1[[#This Row],[ClientID]],1,0)</f>
        <v>1</v>
      </c>
    </row>
    <row r="809" spans="1:4" hidden="1" x14ac:dyDescent="0.25">
      <c r="A809" t="s">
        <v>72</v>
      </c>
      <c r="B809">
        <v>24</v>
      </c>
      <c r="C809">
        <v>30</v>
      </c>
      <c r="D809">
        <f>IF(IFERROR(LOOKUP(טבלה1[[#This Row],[ClientID]],פיבוט!$A$4:$A$121),FALSE)=טבלה1[[#This Row],[ClientID]],1,0)</f>
        <v>1</v>
      </c>
    </row>
    <row r="810" spans="1:4" hidden="1" x14ac:dyDescent="0.25">
      <c r="A810" t="s">
        <v>72</v>
      </c>
      <c r="B810">
        <v>25</v>
      </c>
      <c r="C810">
        <v>31</v>
      </c>
      <c r="D810">
        <f>IF(IFERROR(LOOKUP(טבלה1[[#This Row],[ClientID]],פיבוט!$A$4:$A$121),FALSE)=טבלה1[[#This Row],[ClientID]],1,0)</f>
        <v>1</v>
      </c>
    </row>
    <row r="811" spans="1:4" hidden="1" x14ac:dyDescent="0.25">
      <c r="A811" t="s">
        <v>72</v>
      </c>
      <c r="B811">
        <v>26</v>
      </c>
      <c r="C811">
        <v>33</v>
      </c>
      <c r="D811">
        <f>IF(IFERROR(LOOKUP(טבלה1[[#This Row],[ClientID]],פיבוט!$A$4:$A$121),FALSE)=טבלה1[[#This Row],[ClientID]],1,0)</f>
        <v>1</v>
      </c>
    </row>
    <row r="812" spans="1:4" hidden="1" x14ac:dyDescent="0.25">
      <c r="A812" t="s">
        <v>72</v>
      </c>
      <c r="B812">
        <v>27</v>
      </c>
      <c r="C812">
        <v>31</v>
      </c>
      <c r="D812">
        <f>IF(IFERROR(LOOKUP(טבלה1[[#This Row],[ClientID]],פיבוט!$A$4:$A$121),FALSE)=טבלה1[[#This Row],[ClientID]],1,0)</f>
        <v>1</v>
      </c>
    </row>
    <row r="813" spans="1:4" hidden="1" x14ac:dyDescent="0.25">
      <c r="A813" t="s">
        <v>73</v>
      </c>
      <c r="B813">
        <v>1</v>
      </c>
      <c r="C813">
        <v>26</v>
      </c>
      <c r="D813">
        <f>IF(IFERROR(LOOKUP(טבלה1[[#This Row],[ClientID]],פיבוט!$A$4:$A$121),FALSE)=טבלה1[[#This Row],[ClientID]],1,0)</f>
        <v>1</v>
      </c>
    </row>
    <row r="814" spans="1:4" hidden="1" x14ac:dyDescent="0.25">
      <c r="A814" t="s">
        <v>73</v>
      </c>
      <c r="B814">
        <v>2</v>
      </c>
      <c r="C814">
        <v>28</v>
      </c>
      <c r="D814">
        <f>IF(IFERROR(LOOKUP(טבלה1[[#This Row],[ClientID]],פיבוט!$A$4:$A$121),FALSE)=טבלה1[[#This Row],[ClientID]],1,0)</f>
        <v>1</v>
      </c>
    </row>
    <row r="815" spans="1:4" hidden="1" x14ac:dyDescent="0.25">
      <c r="A815" t="s">
        <v>73</v>
      </c>
      <c r="B815">
        <v>3</v>
      </c>
      <c r="C815">
        <v>26</v>
      </c>
      <c r="D815">
        <f>IF(IFERROR(LOOKUP(טבלה1[[#This Row],[ClientID]],פיבוט!$A$4:$A$121),FALSE)=טבלה1[[#This Row],[ClientID]],1,0)</f>
        <v>1</v>
      </c>
    </row>
    <row r="816" spans="1:4" hidden="1" x14ac:dyDescent="0.25">
      <c r="A816" t="s">
        <v>73</v>
      </c>
      <c r="B816">
        <v>4</v>
      </c>
      <c r="C816">
        <v>28</v>
      </c>
      <c r="D816">
        <f>IF(IFERROR(LOOKUP(טבלה1[[#This Row],[ClientID]],פיבוט!$A$4:$A$121),FALSE)=טבלה1[[#This Row],[ClientID]],1,0)</f>
        <v>1</v>
      </c>
    </row>
    <row r="817" spans="1:4" hidden="1" x14ac:dyDescent="0.25">
      <c r="A817" t="s">
        <v>73</v>
      </c>
      <c r="B817">
        <v>5</v>
      </c>
      <c r="C817">
        <v>29</v>
      </c>
      <c r="D817">
        <f>IF(IFERROR(LOOKUP(טבלה1[[#This Row],[ClientID]],פיבוט!$A$4:$A$121),FALSE)=טבלה1[[#This Row],[ClientID]],1,0)</f>
        <v>1</v>
      </c>
    </row>
    <row r="818" spans="1:4" hidden="1" x14ac:dyDescent="0.25">
      <c r="A818" t="s">
        <v>73</v>
      </c>
      <c r="B818">
        <v>6</v>
      </c>
      <c r="C818">
        <v>29</v>
      </c>
      <c r="D818">
        <f>IF(IFERROR(LOOKUP(טבלה1[[#This Row],[ClientID]],פיבוט!$A$4:$A$121),FALSE)=טבלה1[[#This Row],[ClientID]],1,0)</f>
        <v>1</v>
      </c>
    </row>
    <row r="819" spans="1:4" hidden="1" x14ac:dyDescent="0.25">
      <c r="A819" t="s">
        <v>73</v>
      </c>
      <c r="B819">
        <v>7</v>
      </c>
      <c r="C819">
        <v>27</v>
      </c>
      <c r="D819">
        <f>IF(IFERROR(LOOKUP(טבלה1[[#This Row],[ClientID]],פיבוט!$A$4:$A$121),FALSE)=טבלה1[[#This Row],[ClientID]],1,0)</f>
        <v>1</v>
      </c>
    </row>
    <row r="820" spans="1:4" hidden="1" x14ac:dyDescent="0.25">
      <c r="A820" t="s">
        <v>73</v>
      </c>
      <c r="B820">
        <v>8</v>
      </c>
      <c r="C820">
        <v>28</v>
      </c>
      <c r="D820">
        <f>IF(IFERROR(LOOKUP(טבלה1[[#This Row],[ClientID]],פיבוט!$A$4:$A$121),FALSE)=טבלה1[[#This Row],[ClientID]],1,0)</f>
        <v>1</v>
      </c>
    </row>
    <row r="821" spans="1:4" hidden="1" x14ac:dyDescent="0.25">
      <c r="A821" t="s">
        <v>73</v>
      </c>
      <c r="B821">
        <v>9</v>
      </c>
      <c r="C821">
        <v>26</v>
      </c>
      <c r="D821">
        <f>IF(IFERROR(LOOKUP(טבלה1[[#This Row],[ClientID]],פיבוט!$A$4:$A$121),FALSE)=טבלה1[[#This Row],[ClientID]],1,0)</f>
        <v>1</v>
      </c>
    </row>
    <row r="822" spans="1:4" hidden="1" x14ac:dyDescent="0.25">
      <c r="A822" t="s">
        <v>73</v>
      </c>
      <c r="B822">
        <v>10</v>
      </c>
      <c r="C822">
        <v>29</v>
      </c>
      <c r="D822">
        <f>IF(IFERROR(LOOKUP(טבלה1[[#This Row],[ClientID]],פיבוט!$A$4:$A$121),FALSE)=טבלה1[[#This Row],[ClientID]],1,0)</f>
        <v>1</v>
      </c>
    </row>
    <row r="823" spans="1:4" hidden="1" x14ac:dyDescent="0.25">
      <c r="A823" t="s">
        <v>73</v>
      </c>
      <c r="B823">
        <v>11</v>
      </c>
      <c r="C823">
        <v>28</v>
      </c>
      <c r="D823">
        <f>IF(IFERROR(LOOKUP(טבלה1[[#This Row],[ClientID]],פיבוט!$A$4:$A$121),FALSE)=טבלה1[[#This Row],[ClientID]],1,0)</f>
        <v>1</v>
      </c>
    </row>
    <row r="824" spans="1:4" hidden="1" x14ac:dyDescent="0.25">
      <c r="A824" t="s">
        <v>73</v>
      </c>
      <c r="B824">
        <v>12</v>
      </c>
      <c r="C824">
        <v>27</v>
      </c>
      <c r="D824">
        <f>IF(IFERROR(LOOKUP(טבלה1[[#This Row],[ClientID]],פיבוט!$A$4:$A$121),FALSE)=טבלה1[[#This Row],[ClientID]],1,0)</f>
        <v>1</v>
      </c>
    </row>
    <row r="825" spans="1:4" hidden="1" x14ac:dyDescent="0.25">
      <c r="A825" t="s">
        <v>73</v>
      </c>
      <c r="B825">
        <v>13</v>
      </c>
      <c r="C825">
        <v>30</v>
      </c>
      <c r="D825">
        <f>IF(IFERROR(LOOKUP(טבלה1[[#This Row],[ClientID]],פיבוט!$A$4:$A$121),FALSE)=טבלה1[[#This Row],[ClientID]],1,0)</f>
        <v>1</v>
      </c>
    </row>
    <row r="826" spans="1:4" hidden="1" x14ac:dyDescent="0.25">
      <c r="A826" t="s">
        <v>73</v>
      </c>
      <c r="B826">
        <v>14</v>
      </c>
      <c r="C826">
        <v>29</v>
      </c>
      <c r="D826">
        <f>IF(IFERROR(LOOKUP(טבלה1[[#This Row],[ClientID]],פיבוט!$A$4:$A$121),FALSE)=טבלה1[[#This Row],[ClientID]],1,0)</f>
        <v>1</v>
      </c>
    </row>
    <row r="827" spans="1:4" hidden="1" x14ac:dyDescent="0.25">
      <c r="A827" t="s">
        <v>73</v>
      </c>
      <c r="B827">
        <v>15</v>
      </c>
      <c r="C827">
        <v>27</v>
      </c>
      <c r="D827">
        <f>IF(IFERROR(LOOKUP(טבלה1[[#This Row],[ClientID]],פיבוט!$A$4:$A$121),FALSE)=טבלה1[[#This Row],[ClientID]],1,0)</f>
        <v>1</v>
      </c>
    </row>
    <row r="828" spans="1:4" hidden="1" x14ac:dyDescent="0.25">
      <c r="A828" t="s">
        <v>73</v>
      </c>
      <c r="B828">
        <v>16</v>
      </c>
      <c r="C828">
        <v>27</v>
      </c>
      <c r="D828">
        <f>IF(IFERROR(LOOKUP(טבלה1[[#This Row],[ClientID]],פיבוט!$A$4:$A$121),FALSE)=טבלה1[[#This Row],[ClientID]],1,0)</f>
        <v>1</v>
      </c>
    </row>
    <row r="829" spans="1:4" hidden="1" x14ac:dyDescent="0.25">
      <c r="A829" t="s">
        <v>73</v>
      </c>
      <c r="B829">
        <v>17</v>
      </c>
      <c r="C829">
        <v>28</v>
      </c>
      <c r="D829">
        <f>IF(IFERROR(LOOKUP(טבלה1[[#This Row],[ClientID]],פיבוט!$A$4:$A$121),FALSE)=טבלה1[[#This Row],[ClientID]],1,0)</f>
        <v>1</v>
      </c>
    </row>
    <row r="830" spans="1:4" hidden="1" x14ac:dyDescent="0.25">
      <c r="A830" t="s">
        <v>73</v>
      </c>
      <c r="B830">
        <v>18</v>
      </c>
      <c r="C830">
        <v>28</v>
      </c>
      <c r="D830">
        <f>IF(IFERROR(LOOKUP(טבלה1[[#This Row],[ClientID]],פיבוט!$A$4:$A$121),FALSE)=טבלה1[[#This Row],[ClientID]],1,0)</f>
        <v>1</v>
      </c>
    </row>
    <row r="831" spans="1:4" hidden="1" x14ac:dyDescent="0.25">
      <c r="A831" t="s">
        <v>73</v>
      </c>
      <c r="B831">
        <v>19</v>
      </c>
      <c r="C831">
        <v>28</v>
      </c>
      <c r="D831">
        <f>IF(IFERROR(LOOKUP(טבלה1[[#This Row],[ClientID]],פיבוט!$A$4:$A$121),FALSE)=טבלה1[[#This Row],[ClientID]],1,0)</f>
        <v>1</v>
      </c>
    </row>
    <row r="832" spans="1:4" hidden="1" x14ac:dyDescent="0.25">
      <c r="A832" t="s">
        <v>73</v>
      </c>
      <c r="B832">
        <v>20</v>
      </c>
      <c r="C832">
        <v>27</v>
      </c>
      <c r="D832">
        <f>IF(IFERROR(LOOKUP(טבלה1[[#This Row],[ClientID]],פיבוט!$A$4:$A$121),FALSE)=טבלה1[[#This Row],[ClientID]],1,0)</f>
        <v>1</v>
      </c>
    </row>
    <row r="833" spans="1:4" hidden="1" x14ac:dyDescent="0.25">
      <c r="A833" t="s">
        <v>73</v>
      </c>
      <c r="B833">
        <v>21</v>
      </c>
      <c r="C833">
        <v>28</v>
      </c>
      <c r="D833">
        <f>IF(IFERROR(LOOKUP(טבלה1[[#This Row],[ClientID]],פיבוט!$A$4:$A$121),FALSE)=טבלה1[[#This Row],[ClientID]],1,0)</f>
        <v>1</v>
      </c>
    </row>
    <row r="834" spans="1:4" hidden="1" x14ac:dyDescent="0.25">
      <c r="A834" t="s">
        <v>73</v>
      </c>
      <c r="B834">
        <v>22</v>
      </c>
      <c r="C834">
        <v>28</v>
      </c>
      <c r="D834">
        <f>IF(IFERROR(LOOKUP(טבלה1[[#This Row],[ClientID]],פיבוט!$A$4:$A$121),FALSE)=טבלה1[[#This Row],[ClientID]],1,0)</f>
        <v>1</v>
      </c>
    </row>
    <row r="835" spans="1:4" hidden="1" x14ac:dyDescent="0.25">
      <c r="A835" t="s">
        <v>73</v>
      </c>
      <c r="B835">
        <v>23</v>
      </c>
      <c r="C835">
        <v>28</v>
      </c>
      <c r="D835">
        <f>IF(IFERROR(LOOKUP(טבלה1[[#This Row],[ClientID]],פיבוט!$A$4:$A$121),FALSE)=טבלה1[[#This Row],[ClientID]],1,0)</f>
        <v>1</v>
      </c>
    </row>
    <row r="836" spans="1:4" hidden="1" x14ac:dyDescent="0.25">
      <c r="A836" t="s">
        <v>74</v>
      </c>
      <c r="B836">
        <v>1</v>
      </c>
      <c r="C836">
        <v>30</v>
      </c>
      <c r="D836">
        <f>IF(IFERROR(LOOKUP(טבלה1[[#This Row],[ClientID]],פיבוט!$A$4:$A$121),FALSE)=טבלה1[[#This Row],[ClientID]],1,0)</f>
        <v>1</v>
      </c>
    </row>
    <row r="837" spans="1:4" hidden="1" x14ac:dyDescent="0.25">
      <c r="A837" t="s">
        <v>74</v>
      </c>
      <c r="B837">
        <v>2</v>
      </c>
      <c r="C837">
        <v>30</v>
      </c>
      <c r="D837">
        <f>IF(IFERROR(LOOKUP(טבלה1[[#This Row],[ClientID]],פיבוט!$A$4:$A$121),FALSE)=טבלה1[[#This Row],[ClientID]],1,0)</f>
        <v>1</v>
      </c>
    </row>
    <row r="838" spans="1:4" hidden="1" x14ac:dyDescent="0.25">
      <c r="A838" t="s">
        <v>74</v>
      </c>
      <c r="B838">
        <v>3</v>
      </c>
      <c r="C838">
        <v>41</v>
      </c>
      <c r="D838">
        <f>IF(IFERROR(LOOKUP(טבלה1[[#This Row],[ClientID]],פיבוט!$A$4:$A$121),FALSE)=טבלה1[[#This Row],[ClientID]],1,0)</f>
        <v>1</v>
      </c>
    </row>
    <row r="839" spans="1:4" hidden="1" x14ac:dyDescent="0.25">
      <c r="A839" t="s">
        <v>74</v>
      </c>
      <c r="B839">
        <v>4</v>
      </c>
      <c r="C839">
        <v>29</v>
      </c>
      <c r="D839">
        <f>IF(IFERROR(LOOKUP(טבלה1[[#This Row],[ClientID]],פיבוט!$A$4:$A$121),FALSE)=טבלה1[[#This Row],[ClientID]],1,0)</f>
        <v>1</v>
      </c>
    </row>
    <row r="840" spans="1:4" hidden="1" x14ac:dyDescent="0.25">
      <c r="A840" t="s">
        <v>74</v>
      </c>
      <c r="B840">
        <v>5</v>
      </c>
      <c r="C840">
        <v>33</v>
      </c>
      <c r="D840">
        <f>IF(IFERROR(LOOKUP(טבלה1[[#This Row],[ClientID]],פיבוט!$A$4:$A$121),FALSE)=טבלה1[[#This Row],[ClientID]],1,0)</f>
        <v>1</v>
      </c>
    </row>
    <row r="841" spans="1:4" hidden="1" x14ac:dyDescent="0.25">
      <c r="A841" t="s">
        <v>74</v>
      </c>
      <c r="B841">
        <v>6</v>
      </c>
      <c r="C841">
        <v>27</v>
      </c>
      <c r="D841">
        <f>IF(IFERROR(LOOKUP(טבלה1[[#This Row],[ClientID]],פיבוט!$A$4:$A$121),FALSE)=טבלה1[[#This Row],[ClientID]],1,0)</f>
        <v>1</v>
      </c>
    </row>
    <row r="842" spans="1:4" hidden="1" x14ac:dyDescent="0.25">
      <c r="A842" t="s">
        <v>74</v>
      </c>
      <c r="B842">
        <v>7</v>
      </c>
      <c r="C842">
        <v>29</v>
      </c>
      <c r="D842">
        <f>IF(IFERROR(LOOKUP(טבלה1[[#This Row],[ClientID]],פיבוט!$A$4:$A$121),FALSE)=טבלה1[[#This Row],[ClientID]],1,0)</f>
        <v>1</v>
      </c>
    </row>
    <row r="843" spans="1:4" hidden="1" x14ac:dyDescent="0.25">
      <c r="A843" t="s">
        <v>74</v>
      </c>
      <c r="B843">
        <v>8</v>
      </c>
      <c r="C843">
        <v>31</v>
      </c>
      <c r="D843">
        <f>IF(IFERROR(LOOKUP(טבלה1[[#This Row],[ClientID]],פיבוט!$A$4:$A$121),FALSE)=טבלה1[[#This Row],[ClientID]],1,0)</f>
        <v>1</v>
      </c>
    </row>
    <row r="844" spans="1:4" hidden="1" x14ac:dyDescent="0.25">
      <c r="A844" t="s">
        <v>74</v>
      </c>
      <c r="B844">
        <v>9</v>
      </c>
      <c r="C844">
        <v>31</v>
      </c>
      <c r="D844">
        <f>IF(IFERROR(LOOKUP(טבלה1[[#This Row],[ClientID]],פיבוט!$A$4:$A$121),FALSE)=טבלה1[[#This Row],[ClientID]],1,0)</f>
        <v>1</v>
      </c>
    </row>
    <row r="845" spans="1:4" hidden="1" x14ac:dyDescent="0.25">
      <c r="A845" t="s">
        <v>74</v>
      </c>
      <c r="B845">
        <v>10</v>
      </c>
      <c r="C845">
        <v>33</v>
      </c>
      <c r="D845">
        <f>IF(IFERROR(LOOKUP(טבלה1[[#This Row],[ClientID]],פיבוט!$A$4:$A$121),FALSE)=טבלה1[[#This Row],[ClientID]],1,0)</f>
        <v>1</v>
      </c>
    </row>
    <row r="846" spans="1:4" hidden="1" x14ac:dyDescent="0.25">
      <c r="A846" t="s">
        <v>74</v>
      </c>
      <c r="B846">
        <v>11</v>
      </c>
      <c r="C846">
        <v>31</v>
      </c>
      <c r="D846">
        <f>IF(IFERROR(LOOKUP(טבלה1[[#This Row],[ClientID]],פיבוט!$A$4:$A$121),FALSE)=טבלה1[[#This Row],[ClientID]],1,0)</f>
        <v>1</v>
      </c>
    </row>
    <row r="847" spans="1:4" hidden="1" x14ac:dyDescent="0.25">
      <c r="A847" t="s">
        <v>74</v>
      </c>
      <c r="B847">
        <v>12</v>
      </c>
      <c r="C847">
        <v>32</v>
      </c>
      <c r="D847">
        <f>IF(IFERROR(LOOKUP(טבלה1[[#This Row],[ClientID]],פיבוט!$A$4:$A$121),FALSE)=טבלה1[[#This Row],[ClientID]],1,0)</f>
        <v>1</v>
      </c>
    </row>
    <row r="848" spans="1:4" hidden="1" x14ac:dyDescent="0.25">
      <c r="A848" t="s">
        <v>74</v>
      </c>
      <c r="B848">
        <v>13</v>
      </c>
      <c r="C848">
        <v>30</v>
      </c>
      <c r="D848">
        <f>IF(IFERROR(LOOKUP(טבלה1[[#This Row],[ClientID]],פיבוט!$A$4:$A$121),FALSE)=טבלה1[[#This Row],[ClientID]],1,0)</f>
        <v>1</v>
      </c>
    </row>
    <row r="849" spans="1:4" hidden="1" x14ac:dyDescent="0.25">
      <c r="A849" t="s">
        <v>74</v>
      </c>
      <c r="B849">
        <v>14</v>
      </c>
      <c r="C849">
        <v>26</v>
      </c>
      <c r="D849">
        <f>IF(IFERROR(LOOKUP(טבלה1[[#This Row],[ClientID]],פיבוט!$A$4:$A$121),FALSE)=טבלה1[[#This Row],[ClientID]],1,0)</f>
        <v>1</v>
      </c>
    </row>
    <row r="850" spans="1:4" hidden="1" x14ac:dyDescent="0.25">
      <c r="A850" t="s">
        <v>75</v>
      </c>
      <c r="B850">
        <v>1</v>
      </c>
      <c r="C850">
        <v>26</v>
      </c>
      <c r="D850">
        <f>IF(IFERROR(LOOKUP(טבלה1[[#This Row],[ClientID]],פיבוט!$A$4:$A$121),FALSE)=טבלה1[[#This Row],[ClientID]],1,0)</f>
        <v>1</v>
      </c>
    </row>
    <row r="851" spans="1:4" hidden="1" x14ac:dyDescent="0.25">
      <c r="A851" t="s">
        <v>75</v>
      </c>
      <c r="B851">
        <v>2</v>
      </c>
      <c r="C851">
        <v>25</v>
      </c>
      <c r="D851">
        <f>IF(IFERROR(LOOKUP(טבלה1[[#This Row],[ClientID]],פיבוט!$A$4:$A$121),FALSE)=טבלה1[[#This Row],[ClientID]],1,0)</f>
        <v>1</v>
      </c>
    </row>
    <row r="852" spans="1:4" hidden="1" x14ac:dyDescent="0.25">
      <c r="A852" t="s">
        <v>75</v>
      </c>
      <c r="B852">
        <v>3</v>
      </c>
      <c r="C852">
        <v>26</v>
      </c>
      <c r="D852">
        <f>IF(IFERROR(LOOKUP(טבלה1[[#This Row],[ClientID]],פיבוט!$A$4:$A$121),FALSE)=טבלה1[[#This Row],[ClientID]],1,0)</f>
        <v>1</v>
      </c>
    </row>
    <row r="853" spans="1:4" hidden="1" x14ac:dyDescent="0.25">
      <c r="A853" t="s">
        <v>75</v>
      </c>
      <c r="B853">
        <v>4</v>
      </c>
      <c r="C853">
        <v>25</v>
      </c>
      <c r="D853">
        <f>IF(IFERROR(LOOKUP(טבלה1[[#This Row],[ClientID]],פיבוט!$A$4:$A$121),FALSE)=טבלה1[[#This Row],[ClientID]],1,0)</f>
        <v>1</v>
      </c>
    </row>
    <row r="854" spans="1:4" hidden="1" x14ac:dyDescent="0.25">
      <c r="A854" t="s">
        <v>75</v>
      </c>
      <c r="B854">
        <v>5</v>
      </c>
      <c r="C854">
        <v>25</v>
      </c>
      <c r="D854">
        <f>IF(IFERROR(LOOKUP(טבלה1[[#This Row],[ClientID]],פיבוט!$A$4:$A$121),FALSE)=טבלה1[[#This Row],[ClientID]],1,0)</f>
        <v>1</v>
      </c>
    </row>
    <row r="855" spans="1:4" hidden="1" x14ac:dyDescent="0.25">
      <c r="A855" t="s">
        <v>75</v>
      </c>
      <c r="B855">
        <v>6</v>
      </c>
      <c r="C855">
        <v>24</v>
      </c>
      <c r="D855">
        <f>IF(IFERROR(LOOKUP(טבלה1[[#This Row],[ClientID]],פיבוט!$A$4:$A$121),FALSE)=טבלה1[[#This Row],[ClientID]],1,0)</f>
        <v>1</v>
      </c>
    </row>
    <row r="856" spans="1:4" hidden="1" x14ac:dyDescent="0.25">
      <c r="A856" t="s">
        <v>75</v>
      </c>
      <c r="B856">
        <v>7</v>
      </c>
      <c r="C856">
        <v>24</v>
      </c>
      <c r="D856">
        <f>IF(IFERROR(LOOKUP(טבלה1[[#This Row],[ClientID]],פיבוט!$A$4:$A$121),FALSE)=טבלה1[[#This Row],[ClientID]],1,0)</f>
        <v>1</v>
      </c>
    </row>
    <row r="857" spans="1:4" hidden="1" x14ac:dyDescent="0.25">
      <c r="A857" t="s">
        <v>75</v>
      </c>
      <c r="B857">
        <v>8</v>
      </c>
      <c r="C857">
        <v>23</v>
      </c>
      <c r="D857">
        <f>IF(IFERROR(LOOKUP(טבלה1[[#This Row],[ClientID]],פיבוט!$A$4:$A$121),FALSE)=טבלה1[[#This Row],[ClientID]],1,0)</f>
        <v>1</v>
      </c>
    </row>
    <row r="858" spans="1:4" hidden="1" x14ac:dyDescent="0.25">
      <c r="A858" t="s">
        <v>75</v>
      </c>
      <c r="B858">
        <v>9</v>
      </c>
      <c r="C858">
        <v>28</v>
      </c>
      <c r="D858">
        <f>IF(IFERROR(LOOKUP(טבלה1[[#This Row],[ClientID]],פיבוט!$A$4:$A$121),FALSE)=טבלה1[[#This Row],[ClientID]],1,0)</f>
        <v>1</v>
      </c>
    </row>
    <row r="859" spans="1:4" hidden="1" x14ac:dyDescent="0.25">
      <c r="A859" t="s">
        <v>75</v>
      </c>
      <c r="B859">
        <v>10</v>
      </c>
      <c r="C859">
        <v>27</v>
      </c>
      <c r="D859">
        <f>IF(IFERROR(LOOKUP(טבלה1[[#This Row],[ClientID]],פיבוט!$A$4:$A$121),FALSE)=טבלה1[[#This Row],[ClientID]],1,0)</f>
        <v>1</v>
      </c>
    </row>
    <row r="860" spans="1:4" hidden="1" x14ac:dyDescent="0.25">
      <c r="A860" t="s">
        <v>75</v>
      </c>
      <c r="B860">
        <v>11</v>
      </c>
      <c r="C860">
        <v>25</v>
      </c>
      <c r="D860">
        <f>IF(IFERROR(LOOKUP(טבלה1[[#This Row],[ClientID]],פיבוט!$A$4:$A$121),FALSE)=טבלה1[[#This Row],[ClientID]],1,0)</f>
        <v>1</v>
      </c>
    </row>
    <row r="861" spans="1:4" hidden="1" x14ac:dyDescent="0.25">
      <c r="A861" t="s">
        <v>75</v>
      </c>
      <c r="B861">
        <v>12</v>
      </c>
      <c r="C861">
        <v>24</v>
      </c>
      <c r="D861">
        <f>IF(IFERROR(LOOKUP(טבלה1[[#This Row],[ClientID]],פיבוט!$A$4:$A$121),FALSE)=טבלה1[[#This Row],[ClientID]],1,0)</f>
        <v>1</v>
      </c>
    </row>
    <row r="862" spans="1:4" hidden="1" x14ac:dyDescent="0.25">
      <c r="A862" t="s">
        <v>75</v>
      </c>
      <c r="B862">
        <v>13</v>
      </c>
      <c r="C862">
        <v>26</v>
      </c>
      <c r="D862">
        <f>IF(IFERROR(LOOKUP(טבלה1[[#This Row],[ClientID]],פיבוט!$A$4:$A$121),FALSE)=טבלה1[[#This Row],[ClientID]],1,0)</f>
        <v>1</v>
      </c>
    </row>
    <row r="863" spans="1:4" hidden="1" x14ac:dyDescent="0.25">
      <c r="A863" t="s">
        <v>75</v>
      </c>
      <c r="B863">
        <v>14</v>
      </c>
      <c r="C863">
        <v>26</v>
      </c>
      <c r="D863">
        <f>IF(IFERROR(LOOKUP(טבלה1[[#This Row],[ClientID]],פיבוט!$A$4:$A$121),FALSE)=טבלה1[[#This Row],[ClientID]],1,0)</f>
        <v>1</v>
      </c>
    </row>
    <row r="864" spans="1:4" hidden="1" x14ac:dyDescent="0.25">
      <c r="A864" t="s">
        <v>75</v>
      </c>
      <c r="B864">
        <v>15</v>
      </c>
      <c r="C864">
        <v>27</v>
      </c>
      <c r="D864">
        <f>IF(IFERROR(LOOKUP(טבלה1[[#This Row],[ClientID]],פיבוט!$A$4:$A$121),FALSE)=טבלה1[[#This Row],[ClientID]],1,0)</f>
        <v>1</v>
      </c>
    </row>
    <row r="865" spans="1:4" hidden="1" x14ac:dyDescent="0.25">
      <c r="A865" t="s">
        <v>76</v>
      </c>
      <c r="B865">
        <v>1</v>
      </c>
      <c r="C865">
        <v>28</v>
      </c>
      <c r="D865">
        <f>IF(IFERROR(LOOKUP(טבלה1[[#This Row],[ClientID]],פיבוט!$A$4:$A$121),FALSE)=טבלה1[[#This Row],[ClientID]],1,0)</f>
        <v>1</v>
      </c>
    </row>
    <row r="866" spans="1:4" hidden="1" x14ac:dyDescent="0.25">
      <c r="A866" t="s">
        <v>76</v>
      </c>
      <c r="B866">
        <v>2</v>
      </c>
      <c r="C866">
        <v>29</v>
      </c>
      <c r="D866">
        <f>IF(IFERROR(LOOKUP(טבלה1[[#This Row],[ClientID]],פיבוט!$A$4:$A$121),FALSE)=טבלה1[[#This Row],[ClientID]],1,0)</f>
        <v>1</v>
      </c>
    </row>
    <row r="867" spans="1:4" hidden="1" x14ac:dyDescent="0.25">
      <c r="A867" t="s">
        <v>76</v>
      </c>
      <c r="B867">
        <v>3</v>
      </c>
      <c r="C867">
        <v>26</v>
      </c>
      <c r="D867">
        <f>IF(IFERROR(LOOKUP(טבלה1[[#This Row],[ClientID]],פיבוט!$A$4:$A$121),FALSE)=טבלה1[[#This Row],[ClientID]],1,0)</f>
        <v>1</v>
      </c>
    </row>
    <row r="868" spans="1:4" hidden="1" x14ac:dyDescent="0.25">
      <c r="A868" t="s">
        <v>76</v>
      </c>
      <c r="B868">
        <v>4</v>
      </c>
      <c r="C868">
        <v>26</v>
      </c>
      <c r="D868">
        <f>IF(IFERROR(LOOKUP(טבלה1[[#This Row],[ClientID]],פיבוט!$A$4:$A$121),FALSE)=טבלה1[[#This Row],[ClientID]],1,0)</f>
        <v>1</v>
      </c>
    </row>
    <row r="869" spans="1:4" hidden="1" x14ac:dyDescent="0.25">
      <c r="A869" t="s">
        <v>76</v>
      </c>
      <c r="B869">
        <v>5</v>
      </c>
      <c r="C869">
        <v>26</v>
      </c>
      <c r="D869">
        <f>IF(IFERROR(LOOKUP(טבלה1[[#This Row],[ClientID]],פיבוט!$A$4:$A$121),FALSE)=טבלה1[[#This Row],[ClientID]],1,0)</f>
        <v>1</v>
      </c>
    </row>
    <row r="870" spans="1:4" hidden="1" x14ac:dyDescent="0.25">
      <c r="A870" t="s">
        <v>76</v>
      </c>
      <c r="B870">
        <v>6</v>
      </c>
      <c r="C870">
        <v>25</v>
      </c>
      <c r="D870">
        <f>IF(IFERROR(LOOKUP(טבלה1[[#This Row],[ClientID]],פיבוט!$A$4:$A$121),FALSE)=טבלה1[[#This Row],[ClientID]],1,0)</f>
        <v>1</v>
      </c>
    </row>
    <row r="871" spans="1:4" hidden="1" x14ac:dyDescent="0.25">
      <c r="A871" t="s">
        <v>76</v>
      </c>
      <c r="B871">
        <v>7</v>
      </c>
      <c r="C871">
        <v>26</v>
      </c>
      <c r="D871">
        <f>IF(IFERROR(LOOKUP(טבלה1[[#This Row],[ClientID]],פיבוט!$A$4:$A$121),FALSE)=טבלה1[[#This Row],[ClientID]],1,0)</f>
        <v>1</v>
      </c>
    </row>
    <row r="872" spans="1:4" hidden="1" x14ac:dyDescent="0.25">
      <c r="A872" t="s">
        <v>76</v>
      </c>
      <c r="B872">
        <v>8</v>
      </c>
      <c r="C872">
        <v>26</v>
      </c>
      <c r="D872">
        <f>IF(IFERROR(LOOKUP(טבלה1[[#This Row],[ClientID]],פיבוט!$A$4:$A$121),FALSE)=טבלה1[[#This Row],[ClientID]],1,0)</f>
        <v>1</v>
      </c>
    </row>
    <row r="873" spans="1:4" hidden="1" x14ac:dyDescent="0.25">
      <c r="A873" t="s">
        <v>76</v>
      </c>
      <c r="B873">
        <v>9</v>
      </c>
      <c r="C873">
        <v>26</v>
      </c>
      <c r="D873">
        <f>IF(IFERROR(LOOKUP(טבלה1[[#This Row],[ClientID]],פיבוט!$A$4:$A$121),FALSE)=טבלה1[[#This Row],[ClientID]],1,0)</f>
        <v>1</v>
      </c>
    </row>
    <row r="874" spans="1:4" hidden="1" x14ac:dyDescent="0.25">
      <c r="A874" t="s">
        <v>76</v>
      </c>
      <c r="B874">
        <v>10</v>
      </c>
      <c r="C874">
        <v>26</v>
      </c>
      <c r="D874">
        <f>IF(IFERROR(LOOKUP(טבלה1[[#This Row],[ClientID]],פיבוט!$A$4:$A$121),FALSE)=טבלה1[[#This Row],[ClientID]],1,0)</f>
        <v>1</v>
      </c>
    </row>
    <row r="875" spans="1:4" hidden="1" x14ac:dyDescent="0.25">
      <c r="A875" t="s">
        <v>76</v>
      </c>
      <c r="B875">
        <v>11</v>
      </c>
      <c r="C875">
        <v>28</v>
      </c>
      <c r="D875">
        <f>IF(IFERROR(LOOKUP(טבלה1[[#This Row],[ClientID]],פיבוט!$A$4:$A$121),FALSE)=טבלה1[[#This Row],[ClientID]],1,0)</f>
        <v>1</v>
      </c>
    </row>
    <row r="876" spans="1:4" hidden="1" x14ac:dyDescent="0.25">
      <c r="A876" t="s">
        <v>76</v>
      </c>
      <c r="B876">
        <v>12</v>
      </c>
      <c r="C876">
        <v>27</v>
      </c>
      <c r="D876">
        <f>IF(IFERROR(LOOKUP(טבלה1[[#This Row],[ClientID]],פיבוט!$A$4:$A$121),FALSE)=טבלה1[[#This Row],[ClientID]],1,0)</f>
        <v>1</v>
      </c>
    </row>
    <row r="877" spans="1:4" hidden="1" x14ac:dyDescent="0.25">
      <c r="A877" t="s">
        <v>76</v>
      </c>
      <c r="B877">
        <v>13</v>
      </c>
      <c r="C877">
        <v>28</v>
      </c>
      <c r="D877">
        <f>IF(IFERROR(LOOKUP(טבלה1[[#This Row],[ClientID]],פיבוט!$A$4:$A$121),FALSE)=טבלה1[[#This Row],[ClientID]],1,0)</f>
        <v>1</v>
      </c>
    </row>
    <row r="878" spans="1:4" hidden="1" x14ac:dyDescent="0.25">
      <c r="A878" t="s">
        <v>76</v>
      </c>
      <c r="B878">
        <v>14</v>
      </c>
      <c r="C878">
        <v>27</v>
      </c>
      <c r="D878">
        <f>IF(IFERROR(LOOKUP(טבלה1[[#This Row],[ClientID]],פיבוט!$A$4:$A$121),FALSE)=טבלה1[[#This Row],[ClientID]],1,0)</f>
        <v>1</v>
      </c>
    </row>
    <row r="879" spans="1:4" hidden="1" x14ac:dyDescent="0.25">
      <c r="A879" t="s">
        <v>77</v>
      </c>
      <c r="B879">
        <v>1</v>
      </c>
      <c r="C879">
        <v>36</v>
      </c>
      <c r="D879">
        <f>IF(IFERROR(LOOKUP(טבלה1[[#This Row],[ClientID]],פיבוט!$A$4:$A$121),FALSE)=טבלה1[[#This Row],[ClientID]],1,0)</f>
        <v>1</v>
      </c>
    </row>
    <row r="880" spans="1:4" hidden="1" x14ac:dyDescent="0.25">
      <c r="A880" t="s">
        <v>77</v>
      </c>
      <c r="B880">
        <v>2</v>
      </c>
      <c r="C880">
        <v>28</v>
      </c>
      <c r="D880">
        <f>IF(IFERROR(LOOKUP(טבלה1[[#This Row],[ClientID]],פיבוט!$A$4:$A$121),FALSE)=טבלה1[[#This Row],[ClientID]],1,0)</f>
        <v>1</v>
      </c>
    </row>
    <row r="881" spans="1:4" hidden="1" x14ac:dyDescent="0.25">
      <c r="A881" t="s">
        <v>77</v>
      </c>
      <c r="B881">
        <v>3</v>
      </c>
      <c r="C881">
        <v>31</v>
      </c>
      <c r="D881">
        <f>IF(IFERROR(LOOKUP(טבלה1[[#This Row],[ClientID]],פיבוט!$A$4:$A$121),FALSE)=טבלה1[[#This Row],[ClientID]],1,0)</f>
        <v>1</v>
      </c>
    </row>
    <row r="882" spans="1:4" hidden="1" x14ac:dyDescent="0.25">
      <c r="A882" t="s">
        <v>77</v>
      </c>
      <c r="B882">
        <v>4</v>
      </c>
      <c r="C882">
        <v>33</v>
      </c>
      <c r="D882">
        <f>IF(IFERROR(LOOKUP(טבלה1[[#This Row],[ClientID]],פיבוט!$A$4:$A$121),FALSE)=טבלה1[[#This Row],[ClientID]],1,0)</f>
        <v>1</v>
      </c>
    </row>
    <row r="883" spans="1:4" hidden="1" x14ac:dyDescent="0.25">
      <c r="A883" t="s">
        <v>77</v>
      </c>
      <c r="B883">
        <v>5</v>
      </c>
      <c r="C883">
        <v>30</v>
      </c>
      <c r="D883">
        <f>IF(IFERROR(LOOKUP(טבלה1[[#This Row],[ClientID]],פיבוט!$A$4:$A$121),FALSE)=טבלה1[[#This Row],[ClientID]],1,0)</f>
        <v>1</v>
      </c>
    </row>
    <row r="884" spans="1:4" hidden="1" x14ac:dyDescent="0.25">
      <c r="A884" t="s">
        <v>77</v>
      </c>
      <c r="B884">
        <v>6</v>
      </c>
      <c r="C884">
        <v>30</v>
      </c>
      <c r="D884">
        <f>IF(IFERROR(LOOKUP(טבלה1[[#This Row],[ClientID]],פיבוט!$A$4:$A$121),FALSE)=טבלה1[[#This Row],[ClientID]],1,0)</f>
        <v>1</v>
      </c>
    </row>
    <row r="885" spans="1:4" hidden="1" x14ac:dyDescent="0.25">
      <c r="A885" t="s">
        <v>77</v>
      </c>
      <c r="B885">
        <v>7</v>
      </c>
      <c r="C885">
        <v>33</v>
      </c>
      <c r="D885">
        <f>IF(IFERROR(LOOKUP(טבלה1[[#This Row],[ClientID]],פיבוט!$A$4:$A$121),FALSE)=טבלה1[[#This Row],[ClientID]],1,0)</f>
        <v>1</v>
      </c>
    </row>
    <row r="886" spans="1:4" hidden="1" x14ac:dyDescent="0.25">
      <c r="A886" t="s">
        <v>77</v>
      </c>
      <c r="B886">
        <v>8</v>
      </c>
      <c r="C886">
        <v>29</v>
      </c>
      <c r="D886">
        <f>IF(IFERROR(LOOKUP(טבלה1[[#This Row],[ClientID]],פיבוט!$A$4:$A$121),FALSE)=טבלה1[[#This Row],[ClientID]],1,0)</f>
        <v>1</v>
      </c>
    </row>
    <row r="887" spans="1:4" hidden="1" x14ac:dyDescent="0.25">
      <c r="A887" t="s">
        <v>77</v>
      </c>
      <c r="B887">
        <v>9</v>
      </c>
      <c r="C887">
        <v>30</v>
      </c>
      <c r="D887">
        <f>IF(IFERROR(LOOKUP(טבלה1[[#This Row],[ClientID]],פיבוט!$A$4:$A$121),FALSE)=טבלה1[[#This Row],[ClientID]],1,0)</f>
        <v>1</v>
      </c>
    </row>
    <row r="888" spans="1:4" hidden="1" x14ac:dyDescent="0.25">
      <c r="A888" t="s">
        <v>77</v>
      </c>
      <c r="B888">
        <v>10</v>
      </c>
      <c r="C888">
        <v>28</v>
      </c>
      <c r="D888">
        <f>IF(IFERROR(LOOKUP(טבלה1[[#This Row],[ClientID]],פיבוט!$A$4:$A$121),FALSE)=טבלה1[[#This Row],[ClientID]],1,0)</f>
        <v>1</v>
      </c>
    </row>
    <row r="889" spans="1:4" hidden="1" x14ac:dyDescent="0.25">
      <c r="A889" t="s">
        <v>77</v>
      </c>
      <c r="B889">
        <v>11</v>
      </c>
      <c r="C889">
        <v>36</v>
      </c>
      <c r="D889">
        <f>IF(IFERROR(LOOKUP(טבלה1[[#This Row],[ClientID]],פיבוט!$A$4:$A$121),FALSE)=טבלה1[[#This Row],[ClientID]],1,0)</f>
        <v>1</v>
      </c>
    </row>
    <row r="890" spans="1:4" hidden="1" x14ac:dyDescent="0.25">
      <c r="A890" t="s">
        <v>77</v>
      </c>
      <c r="B890">
        <v>12</v>
      </c>
      <c r="C890">
        <v>28</v>
      </c>
      <c r="D890">
        <f>IF(IFERROR(LOOKUP(טבלה1[[#This Row],[ClientID]],פיבוט!$A$4:$A$121),FALSE)=טבלה1[[#This Row],[ClientID]],1,0)</f>
        <v>1</v>
      </c>
    </row>
    <row r="891" spans="1:4" hidden="1" x14ac:dyDescent="0.25">
      <c r="A891" t="s">
        <v>78</v>
      </c>
      <c r="B891">
        <v>1</v>
      </c>
      <c r="C891">
        <v>30</v>
      </c>
      <c r="D891">
        <f>IF(IFERROR(LOOKUP(טבלה1[[#This Row],[ClientID]],פיבוט!$A$4:$A$121),FALSE)=טבלה1[[#This Row],[ClientID]],1,0)</f>
        <v>1</v>
      </c>
    </row>
    <row r="892" spans="1:4" hidden="1" x14ac:dyDescent="0.25">
      <c r="A892" t="s">
        <v>78</v>
      </c>
      <c r="B892">
        <v>2</v>
      </c>
      <c r="C892">
        <v>27</v>
      </c>
      <c r="D892">
        <f>IF(IFERROR(LOOKUP(טבלה1[[#This Row],[ClientID]],פיבוט!$A$4:$A$121),FALSE)=טבלה1[[#This Row],[ClientID]],1,0)</f>
        <v>1</v>
      </c>
    </row>
    <row r="893" spans="1:4" hidden="1" x14ac:dyDescent="0.25">
      <c r="A893" t="s">
        <v>78</v>
      </c>
      <c r="B893">
        <v>3</v>
      </c>
      <c r="C893">
        <v>30</v>
      </c>
      <c r="D893">
        <f>IF(IFERROR(LOOKUP(טבלה1[[#This Row],[ClientID]],פיבוט!$A$4:$A$121),FALSE)=טבלה1[[#This Row],[ClientID]],1,0)</f>
        <v>1</v>
      </c>
    </row>
    <row r="894" spans="1:4" hidden="1" x14ac:dyDescent="0.25">
      <c r="A894" t="s">
        <v>78</v>
      </c>
      <c r="B894">
        <v>4</v>
      </c>
      <c r="C894">
        <v>30</v>
      </c>
      <c r="D894">
        <f>IF(IFERROR(LOOKUP(טבלה1[[#This Row],[ClientID]],פיבוט!$A$4:$A$121),FALSE)=טבלה1[[#This Row],[ClientID]],1,0)</f>
        <v>1</v>
      </c>
    </row>
    <row r="895" spans="1:4" hidden="1" x14ac:dyDescent="0.25">
      <c r="A895" t="s">
        <v>78</v>
      </c>
      <c r="B895">
        <v>5</v>
      </c>
      <c r="C895">
        <v>32</v>
      </c>
      <c r="D895">
        <f>IF(IFERROR(LOOKUP(טבלה1[[#This Row],[ClientID]],פיבוט!$A$4:$A$121),FALSE)=טבלה1[[#This Row],[ClientID]],1,0)</f>
        <v>1</v>
      </c>
    </row>
    <row r="896" spans="1:4" hidden="1" x14ac:dyDescent="0.25">
      <c r="A896" t="s">
        <v>78</v>
      </c>
      <c r="B896">
        <v>6</v>
      </c>
      <c r="C896">
        <v>32</v>
      </c>
      <c r="D896">
        <f>IF(IFERROR(LOOKUP(טבלה1[[#This Row],[ClientID]],פיבוט!$A$4:$A$121),FALSE)=טבלה1[[#This Row],[ClientID]],1,0)</f>
        <v>1</v>
      </c>
    </row>
    <row r="897" spans="1:4" hidden="1" x14ac:dyDescent="0.25">
      <c r="A897" t="s">
        <v>78</v>
      </c>
      <c r="B897">
        <v>7</v>
      </c>
      <c r="C897">
        <v>29</v>
      </c>
      <c r="D897">
        <f>IF(IFERROR(LOOKUP(טבלה1[[#This Row],[ClientID]],פיבוט!$A$4:$A$121),FALSE)=טבלה1[[#This Row],[ClientID]],1,0)</f>
        <v>1</v>
      </c>
    </row>
    <row r="898" spans="1:4" hidden="1" x14ac:dyDescent="0.25">
      <c r="A898" t="s">
        <v>78</v>
      </c>
      <c r="B898">
        <v>8</v>
      </c>
      <c r="C898">
        <v>35</v>
      </c>
      <c r="D898">
        <f>IF(IFERROR(LOOKUP(טבלה1[[#This Row],[ClientID]],פיבוט!$A$4:$A$121),FALSE)=טבלה1[[#This Row],[ClientID]],1,0)</f>
        <v>1</v>
      </c>
    </row>
    <row r="899" spans="1:4" hidden="1" x14ac:dyDescent="0.25">
      <c r="A899" t="s">
        <v>78</v>
      </c>
      <c r="B899">
        <v>9</v>
      </c>
      <c r="C899">
        <v>32</v>
      </c>
      <c r="D899">
        <f>IF(IFERROR(LOOKUP(טבלה1[[#This Row],[ClientID]],פיבוט!$A$4:$A$121),FALSE)=טבלה1[[#This Row],[ClientID]],1,0)</f>
        <v>1</v>
      </c>
    </row>
    <row r="900" spans="1:4" hidden="1" x14ac:dyDescent="0.25">
      <c r="A900" t="s">
        <v>78</v>
      </c>
      <c r="B900">
        <v>10</v>
      </c>
      <c r="C900">
        <v>32</v>
      </c>
      <c r="D900">
        <f>IF(IFERROR(LOOKUP(טבלה1[[#This Row],[ClientID]],פיבוט!$A$4:$A$121),FALSE)=טבלה1[[#This Row],[ClientID]],1,0)</f>
        <v>1</v>
      </c>
    </row>
    <row r="901" spans="1:4" hidden="1" x14ac:dyDescent="0.25">
      <c r="A901" t="s">
        <v>78</v>
      </c>
      <c r="B901">
        <v>11</v>
      </c>
      <c r="C901">
        <v>31</v>
      </c>
      <c r="D901">
        <f>IF(IFERROR(LOOKUP(טבלה1[[#This Row],[ClientID]],פיבוט!$A$4:$A$121),FALSE)=טבלה1[[#This Row],[ClientID]],1,0)</f>
        <v>1</v>
      </c>
    </row>
    <row r="902" spans="1:4" hidden="1" x14ac:dyDescent="0.25">
      <c r="A902" t="s">
        <v>78</v>
      </c>
      <c r="B902">
        <v>12</v>
      </c>
      <c r="C902">
        <v>28</v>
      </c>
      <c r="D902">
        <f>IF(IFERROR(LOOKUP(טבלה1[[#This Row],[ClientID]],פיבוט!$A$4:$A$121),FALSE)=טבלה1[[#This Row],[ClientID]],1,0)</f>
        <v>1</v>
      </c>
    </row>
    <row r="903" spans="1:4" hidden="1" x14ac:dyDescent="0.25">
      <c r="A903" t="s">
        <v>78</v>
      </c>
      <c r="B903">
        <v>13</v>
      </c>
      <c r="C903">
        <v>27</v>
      </c>
      <c r="D903">
        <f>IF(IFERROR(LOOKUP(טבלה1[[#This Row],[ClientID]],פיבוט!$A$4:$A$121),FALSE)=טבלה1[[#This Row],[ClientID]],1,0)</f>
        <v>1</v>
      </c>
    </row>
    <row r="904" spans="1:4" hidden="1" x14ac:dyDescent="0.25">
      <c r="A904" t="s">
        <v>78</v>
      </c>
      <c r="B904">
        <v>14</v>
      </c>
      <c r="C904">
        <v>30</v>
      </c>
      <c r="D904">
        <f>IF(IFERROR(LOOKUP(טבלה1[[#This Row],[ClientID]],פיבוט!$A$4:$A$121),FALSE)=טבלה1[[#This Row],[ClientID]],1,0)</f>
        <v>1</v>
      </c>
    </row>
    <row r="905" spans="1:4" hidden="1" x14ac:dyDescent="0.25">
      <c r="A905" t="s">
        <v>78</v>
      </c>
      <c r="B905">
        <v>15</v>
      </c>
      <c r="C905">
        <v>26</v>
      </c>
      <c r="D905">
        <f>IF(IFERROR(LOOKUP(טבלה1[[#This Row],[ClientID]],פיבוט!$A$4:$A$121),FALSE)=טבלה1[[#This Row],[ClientID]],1,0)</f>
        <v>1</v>
      </c>
    </row>
    <row r="906" spans="1:4" hidden="1" x14ac:dyDescent="0.25">
      <c r="A906" t="s">
        <v>78</v>
      </c>
      <c r="B906">
        <v>16</v>
      </c>
      <c r="C906">
        <v>28</v>
      </c>
      <c r="D906">
        <f>IF(IFERROR(LOOKUP(טבלה1[[#This Row],[ClientID]],פיבוט!$A$4:$A$121),FALSE)=טבלה1[[#This Row],[ClientID]],1,0)</f>
        <v>1</v>
      </c>
    </row>
    <row r="907" spans="1:4" hidden="1" x14ac:dyDescent="0.25">
      <c r="A907" t="s">
        <v>78</v>
      </c>
      <c r="B907">
        <v>17</v>
      </c>
      <c r="C907">
        <v>28</v>
      </c>
      <c r="D907">
        <f>IF(IFERROR(LOOKUP(טבלה1[[#This Row],[ClientID]],פיבוט!$A$4:$A$121),FALSE)=טבלה1[[#This Row],[ClientID]],1,0)</f>
        <v>1</v>
      </c>
    </row>
    <row r="908" spans="1:4" hidden="1" x14ac:dyDescent="0.25">
      <c r="A908" t="s">
        <v>79</v>
      </c>
      <c r="B908">
        <v>1</v>
      </c>
      <c r="C908">
        <v>25</v>
      </c>
      <c r="D908">
        <f>IF(IFERROR(LOOKUP(טבלה1[[#This Row],[ClientID]],פיבוט!$A$4:$A$121),FALSE)=טבלה1[[#This Row],[ClientID]],1,0)</f>
        <v>1</v>
      </c>
    </row>
    <row r="909" spans="1:4" hidden="1" x14ac:dyDescent="0.25">
      <c r="A909" t="s">
        <v>79</v>
      </c>
      <c r="B909">
        <v>2</v>
      </c>
      <c r="C909">
        <v>32</v>
      </c>
      <c r="D909">
        <f>IF(IFERROR(LOOKUP(טבלה1[[#This Row],[ClientID]],פיבוט!$A$4:$A$121),FALSE)=טבלה1[[#This Row],[ClientID]],1,0)</f>
        <v>1</v>
      </c>
    </row>
    <row r="910" spans="1:4" hidden="1" x14ac:dyDescent="0.25">
      <c r="A910" t="s">
        <v>79</v>
      </c>
      <c r="B910">
        <v>3</v>
      </c>
      <c r="C910">
        <v>27</v>
      </c>
      <c r="D910">
        <f>IF(IFERROR(LOOKUP(טבלה1[[#This Row],[ClientID]],פיבוט!$A$4:$A$121),FALSE)=טבלה1[[#This Row],[ClientID]],1,0)</f>
        <v>1</v>
      </c>
    </row>
    <row r="911" spans="1:4" hidden="1" x14ac:dyDescent="0.25">
      <c r="A911" t="s">
        <v>79</v>
      </c>
      <c r="B911">
        <v>4</v>
      </c>
      <c r="C911">
        <v>29</v>
      </c>
      <c r="D911">
        <f>IF(IFERROR(LOOKUP(טבלה1[[#This Row],[ClientID]],פיבוט!$A$4:$A$121),FALSE)=טבלה1[[#This Row],[ClientID]],1,0)</f>
        <v>1</v>
      </c>
    </row>
    <row r="912" spans="1:4" hidden="1" x14ac:dyDescent="0.25">
      <c r="A912" t="s">
        <v>79</v>
      </c>
      <c r="B912">
        <v>5</v>
      </c>
      <c r="C912">
        <v>25</v>
      </c>
      <c r="D912">
        <f>IF(IFERROR(LOOKUP(טבלה1[[#This Row],[ClientID]],פיבוט!$A$4:$A$121),FALSE)=טבלה1[[#This Row],[ClientID]],1,0)</f>
        <v>1</v>
      </c>
    </row>
    <row r="913" spans="1:4" hidden="1" x14ac:dyDescent="0.25">
      <c r="A913" t="s">
        <v>79</v>
      </c>
      <c r="B913">
        <v>6</v>
      </c>
      <c r="C913">
        <v>28</v>
      </c>
      <c r="D913">
        <f>IF(IFERROR(LOOKUP(טבלה1[[#This Row],[ClientID]],פיבוט!$A$4:$A$121),FALSE)=טבלה1[[#This Row],[ClientID]],1,0)</f>
        <v>1</v>
      </c>
    </row>
    <row r="914" spans="1:4" hidden="1" x14ac:dyDescent="0.25">
      <c r="A914" t="s">
        <v>79</v>
      </c>
      <c r="B914">
        <v>7</v>
      </c>
      <c r="C914">
        <v>26</v>
      </c>
      <c r="D914">
        <f>IF(IFERROR(LOOKUP(טבלה1[[#This Row],[ClientID]],פיבוט!$A$4:$A$121),FALSE)=טבלה1[[#This Row],[ClientID]],1,0)</f>
        <v>1</v>
      </c>
    </row>
    <row r="915" spans="1:4" hidden="1" x14ac:dyDescent="0.25">
      <c r="A915" t="s">
        <v>79</v>
      </c>
      <c r="B915">
        <v>8</v>
      </c>
      <c r="C915">
        <v>28</v>
      </c>
      <c r="D915">
        <f>IF(IFERROR(LOOKUP(טבלה1[[#This Row],[ClientID]],פיבוט!$A$4:$A$121),FALSE)=טבלה1[[#This Row],[ClientID]],1,0)</f>
        <v>1</v>
      </c>
    </row>
    <row r="916" spans="1:4" hidden="1" x14ac:dyDescent="0.25">
      <c r="A916" t="s">
        <v>79</v>
      </c>
      <c r="B916">
        <v>9</v>
      </c>
      <c r="C916">
        <v>28</v>
      </c>
      <c r="D916">
        <f>IF(IFERROR(LOOKUP(טבלה1[[#This Row],[ClientID]],פיבוט!$A$4:$A$121),FALSE)=טבלה1[[#This Row],[ClientID]],1,0)</f>
        <v>1</v>
      </c>
    </row>
    <row r="917" spans="1:4" hidden="1" x14ac:dyDescent="0.25">
      <c r="A917" t="s">
        <v>79</v>
      </c>
      <c r="B917">
        <v>10</v>
      </c>
      <c r="C917">
        <v>28</v>
      </c>
      <c r="D917">
        <f>IF(IFERROR(LOOKUP(טבלה1[[#This Row],[ClientID]],פיבוט!$A$4:$A$121),FALSE)=טבלה1[[#This Row],[ClientID]],1,0)</f>
        <v>1</v>
      </c>
    </row>
    <row r="918" spans="1:4" hidden="1" x14ac:dyDescent="0.25">
      <c r="A918" t="s">
        <v>79</v>
      </c>
      <c r="B918">
        <v>11</v>
      </c>
      <c r="C918">
        <v>26</v>
      </c>
      <c r="D918">
        <f>IF(IFERROR(LOOKUP(טבלה1[[#This Row],[ClientID]],פיבוט!$A$4:$A$121),FALSE)=טבלה1[[#This Row],[ClientID]],1,0)</f>
        <v>1</v>
      </c>
    </row>
    <row r="919" spans="1:4" hidden="1" x14ac:dyDescent="0.25">
      <c r="A919" t="s">
        <v>79</v>
      </c>
      <c r="B919">
        <v>12</v>
      </c>
      <c r="C919">
        <v>28</v>
      </c>
      <c r="D919">
        <f>IF(IFERROR(LOOKUP(טבלה1[[#This Row],[ClientID]],פיבוט!$A$4:$A$121),FALSE)=טבלה1[[#This Row],[ClientID]],1,0)</f>
        <v>1</v>
      </c>
    </row>
    <row r="920" spans="1:4" hidden="1" x14ac:dyDescent="0.25">
      <c r="A920" t="s">
        <v>80</v>
      </c>
      <c r="B920">
        <v>1</v>
      </c>
      <c r="C920">
        <v>27</v>
      </c>
      <c r="D920">
        <f>IF(IFERROR(LOOKUP(טבלה1[[#This Row],[ClientID]],פיבוט!$A$4:$A$121),FALSE)=טבלה1[[#This Row],[ClientID]],1,0)</f>
        <v>1</v>
      </c>
    </row>
    <row r="921" spans="1:4" hidden="1" x14ac:dyDescent="0.25">
      <c r="A921" t="s">
        <v>80</v>
      </c>
      <c r="B921">
        <v>2</v>
      </c>
      <c r="C921">
        <v>25</v>
      </c>
      <c r="D921">
        <f>IF(IFERROR(LOOKUP(טבלה1[[#This Row],[ClientID]],פיבוט!$A$4:$A$121),FALSE)=טבלה1[[#This Row],[ClientID]],1,0)</f>
        <v>1</v>
      </c>
    </row>
    <row r="922" spans="1:4" hidden="1" x14ac:dyDescent="0.25">
      <c r="A922" t="s">
        <v>80</v>
      </c>
      <c r="B922">
        <v>3</v>
      </c>
      <c r="C922">
        <v>31</v>
      </c>
      <c r="D922">
        <f>IF(IFERROR(LOOKUP(טבלה1[[#This Row],[ClientID]],פיבוט!$A$4:$A$121),FALSE)=טבלה1[[#This Row],[ClientID]],1,0)</f>
        <v>1</v>
      </c>
    </row>
    <row r="923" spans="1:4" hidden="1" x14ac:dyDescent="0.25">
      <c r="A923" t="s">
        <v>80</v>
      </c>
      <c r="B923">
        <v>4</v>
      </c>
      <c r="C923">
        <v>25</v>
      </c>
      <c r="D923">
        <f>IF(IFERROR(LOOKUP(טבלה1[[#This Row],[ClientID]],פיבוט!$A$4:$A$121),FALSE)=טבלה1[[#This Row],[ClientID]],1,0)</f>
        <v>1</v>
      </c>
    </row>
    <row r="924" spans="1:4" hidden="1" x14ac:dyDescent="0.25">
      <c r="A924" t="s">
        <v>80</v>
      </c>
      <c r="B924">
        <v>5</v>
      </c>
      <c r="C924">
        <v>26</v>
      </c>
      <c r="D924">
        <f>IF(IFERROR(LOOKUP(טבלה1[[#This Row],[ClientID]],פיבוט!$A$4:$A$121),FALSE)=טבלה1[[#This Row],[ClientID]],1,0)</f>
        <v>1</v>
      </c>
    </row>
    <row r="925" spans="1:4" hidden="1" x14ac:dyDescent="0.25">
      <c r="A925" t="s">
        <v>80</v>
      </c>
      <c r="B925">
        <v>6</v>
      </c>
      <c r="C925">
        <v>27</v>
      </c>
      <c r="D925">
        <f>IF(IFERROR(LOOKUP(טבלה1[[#This Row],[ClientID]],פיבוט!$A$4:$A$121),FALSE)=טבלה1[[#This Row],[ClientID]],1,0)</f>
        <v>1</v>
      </c>
    </row>
    <row r="926" spans="1:4" hidden="1" x14ac:dyDescent="0.25">
      <c r="A926" t="s">
        <v>80</v>
      </c>
      <c r="B926">
        <v>7</v>
      </c>
      <c r="C926">
        <v>28</v>
      </c>
      <c r="D926">
        <f>IF(IFERROR(LOOKUP(טבלה1[[#This Row],[ClientID]],פיבוט!$A$4:$A$121),FALSE)=טבלה1[[#This Row],[ClientID]],1,0)</f>
        <v>1</v>
      </c>
    </row>
    <row r="927" spans="1:4" hidden="1" x14ac:dyDescent="0.25">
      <c r="A927" t="s">
        <v>80</v>
      </c>
      <c r="B927">
        <v>8</v>
      </c>
      <c r="C927">
        <v>25</v>
      </c>
      <c r="D927">
        <f>IF(IFERROR(LOOKUP(טבלה1[[#This Row],[ClientID]],פיבוט!$A$4:$A$121),FALSE)=טבלה1[[#This Row],[ClientID]],1,0)</f>
        <v>1</v>
      </c>
    </row>
    <row r="928" spans="1:4" hidden="1" x14ac:dyDescent="0.25">
      <c r="A928" t="s">
        <v>80</v>
      </c>
      <c r="B928">
        <v>9</v>
      </c>
      <c r="C928">
        <v>27</v>
      </c>
      <c r="D928">
        <f>IF(IFERROR(LOOKUP(טבלה1[[#This Row],[ClientID]],פיבוט!$A$4:$A$121),FALSE)=טבלה1[[#This Row],[ClientID]],1,0)</f>
        <v>1</v>
      </c>
    </row>
    <row r="929" spans="1:4" hidden="1" x14ac:dyDescent="0.25">
      <c r="A929" t="s">
        <v>80</v>
      </c>
      <c r="B929">
        <v>10</v>
      </c>
      <c r="C929">
        <v>25</v>
      </c>
      <c r="D929">
        <f>IF(IFERROR(LOOKUP(טבלה1[[#This Row],[ClientID]],פיבוט!$A$4:$A$121),FALSE)=טבלה1[[#This Row],[ClientID]],1,0)</f>
        <v>1</v>
      </c>
    </row>
    <row r="930" spans="1:4" hidden="1" x14ac:dyDescent="0.25">
      <c r="A930" t="s">
        <v>80</v>
      </c>
      <c r="B930">
        <v>11</v>
      </c>
      <c r="C930">
        <v>27</v>
      </c>
      <c r="D930">
        <f>IF(IFERROR(LOOKUP(טבלה1[[#This Row],[ClientID]],פיבוט!$A$4:$A$121),FALSE)=טבלה1[[#This Row],[ClientID]],1,0)</f>
        <v>1</v>
      </c>
    </row>
    <row r="931" spans="1:4" hidden="1" x14ac:dyDescent="0.25">
      <c r="A931" t="s">
        <v>80</v>
      </c>
      <c r="B931">
        <v>12</v>
      </c>
      <c r="C931">
        <v>26</v>
      </c>
      <c r="D931">
        <f>IF(IFERROR(LOOKUP(טבלה1[[#This Row],[ClientID]],פיבוט!$A$4:$A$121),FALSE)=טבלה1[[#This Row],[ClientID]],1,0)</f>
        <v>1</v>
      </c>
    </row>
    <row r="932" spans="1:4" hidden="1" x14ac:dyDescent="0.25">
      <c r="A932" t="s">
        <v>80</v>
      </c>
      <c r="B932">
        <v>13</v>
      </c>
      <c r="C932">
        <v>30</v>
      </c>
      <c r="D932">
        <f>IF(IFERROR(LOOKUP(טבלה1[[#This Row],[ClientID]],פיבוט!$A$4:$A$121),FALSE)=טבלה1[[#This Row],[ClientID]],1,0)</f>
        <v>1</v>
      </c>
    </row>
    <row r="933" spans="1:4" hidden="1" x14ac:dyDescent="0.25">
      <c r="A933" t="s">
        <v>81</v>
      </c>
      <c r="B933">
        <v>1</v>
      </c>
      <c r="C933">
        <v>36</v>
      </c>
      <c r="D933">
        <f>IF(IFERROR(LOOKUP(טבלה1[[#This Row],[ClientID]],פיבוט!$A$4:$A$121),FALSE)=טבלה1[[#This Row],[ClientID]],1,0)</f>
        <v>1</v>
      </c>
    </row>
    <row r="934" spans="1:4" hidden="1" x14ac:dyDescent="0.25">
      <c r="A934" t="s">
        <v>81</v>
      </c>
      <c r="B934">
        <v>2</v>
      </c>
      <c r="C934">
        <v>29</v>
      </c>
      <c r="D934">
        <f>IF(IFERROR(LOOKUP(טבלה1[[#This Row],[ClientID]],פיבוט!$A$4:$A$121),FALSE)=טבלה1[[#This Row],[ClientID]],1,0)</f>
        <v>1</v>
      </c>
    </row>
    <row r="935" spans="1:4" hidden="1" x14ac:dyDescent="0.25">
      <c r="A935" t="s">
        <v>81</v>
      </c>
      <c r="B935">
        <v>3</v>
      </c>
      <c r="C935">
        <v>32</v>
      </c>
      <c r="D935">
        <f>IF(IFERROR(LOOKUP(טבלה1[[#This Row],[ClientID]],פיבוט!$A$4:$A$121),FALSE)=טבלה1[[#This Row],[ClientID]],1,0)</f>
        <v>1</v>
      </c>
    </row>
    <row r="936" spans="1:4" hidden="1" x14ac:dyDescent="0.25">
      <c r="A936" t="s">
        <v>81</v>
      </c>
      <c r="B936">
        <v>4</v>
      </c>
      <c r="C936">
        <v>32</v>
      </c>
      <c r="D936">
        <f>IF(IFERROR(LOOKUP(טבלה1[[#This Row],[ClientID]],פיבוט!$A$4:$A$121),FALSE)=טבלה1[[#This Row],[ClientID]],1,0)</f>
        <v>1</v>
      </c>
    </row>
    <row r="937" spans="1:4" hidden="1" x14ac:dyDescent="0.25">
      <c r="A937" t="s">
        <v>81</v>
      </c>
      <c r="B937">
        <v>5</v>
      </c>
      <c r="C937">
        <v>30</v>
      </c>
      <c r="D937">
        <f>IF(IFERROR(LOOKUP(טבלה1[[#This Row],[ClientID]],פיבוט!$A$4:$A$121),FALSE)=טבלה1[[#This Row],[ClientID]],1,0)</f>
        <v>1</v>
      </c>
    </row>
    <row r="938" spans="1:4" hidden="1" x14ac:dyDescent="0.25">
      <c r="A938" t="s">
        <v>81</v>
      </c>
      <c r="B938">
        <v>6</v>
      </c>
      <c r="C938">
        <v>37</v>
      </c>
      <c r="D938">
        <f>IF(IFERROR(LOOKUP(טבלה1[[#This Row],[ClientID]],פיבוט!$A$4:$A$121),FALSE)=טבלה1[[#This Row],[ClientID]],1,0)</f>
        <v>1</v>
      </c>
    </row>
    <row r="939" spans="1:4" hidden="1" x14ac:dyDescent="0.25">
      <c r="A939" t="s">
        <v>81</v>
      </c>
      <c r="B939">
        <v>7</v>
      </c>
      <c r="C939">
        <v>30</v>
      </c>
      <c r="D939">
        <f>IF(IFERROR(LOOKUP(טבלה1[[#This Row],[ClientID]],פיבוט!$A$4:$A$121),FALSE)=טבלה1[[#This Row],[ClientID]],1,0)</f>
        <v>1</v>
      </c>
    </row>
    <row r="940" spans="1:4" hidden="1" x14ac:dyDescent="0.25">
      <c r="A940" t="s">
        <v>81</v>
      </c>
      <c r="B940">
        <v>8</v>
      </c>
      <c r="C940">
        <v>29</v>
      </c>
      <c r="D940">
        <f>IF(IFERROR(LOOKUP(טבלה1[[#This Row],[ClientID]],פיבוט!$A$4:$A$121),FALSE)=טבלה1[[#This Row],[ClientID]],1,0)</f>
        <v>1</v>
      </c>
    </row>
    <row r="941" spans="1:4" hidden="1" x14ac:dyDescent="0.25">
      <c r="A941" t="s">
        <v>81</v>
      </c>
      <c r="B941">
        <v>9</v>
      </c>
      <c r="C941">
        <v>32</v>
      </c>
      <c r="D941">
        <f>IF(IFERROR(LOOKUP(טבלה1[[#This Row],[ClientID]],פיבוט!$A$4:$A$121),FALSE)=טבלה1[[#This Row],[ClientID]],1,0)</f>
        <v>1</v>
      </c>
    </row>
    <row r="942" spans="1:4" hidden="1" x14ac:dyDescent="0.25">
      <c r="A942" t="s">
        <v>81</v>
      </c>
      <c r="B942">
        <v>10</v>
      </c>
      <c r="C942">
        <v>31</v>
      </c>
      <c r="D942">
        <f>IF(IFERROR(LOOKUP(טבלה1[[#This Row],[ClientID]],פיבוט!$A$4:$A$121),FALSE)=טבלה1[[#This Row],[ClientID]],1,0)</f>
        <v>1</v>
      </c>
    </row>
    <row r="943" spans="1:4" hidden="1" x14ac:dyDescent="0.25">
      <c r="A943" t="s">
        <v>81</v>
      </c>
      <c r="B943">
        <v>11</v>
      </c>
      <c r="C943">
        <v>29</v>
      </c>
      <c r="D943">
        <f>IF(IFERROR(LOOKUP(טבלה1[[#This Row],[ClientID]],פיבוט!$A$4:$A$121),FALSE)=טבלה1[[#This Row],[ClientID]],1,0)</f>
        <v>1</v>
      </c>
    </row>
    <row r="944" spans="1:4" hidden="1" x14ac:dyDescent="0.25">
      <c r="A944" t="s">
        <v>81</v>
      </c>
      <c r="B944">
        <v>12</v>
      </c>
      <c r="C944">
        <v>30</v>
      </c>
      <c r="D944">
        <f>IF(IFERROR(LOOKUP(טבלה1[[#This Row],[ClientID]],פיבוט!$A$4:$A$121),FALSE)=טבלה1[[#This Row],[ClientID]],1,0)</f>
        <v>1</v>
      </c>
    </row>
    <row r="945" spans="1:4" hidden="1" x14ac:dyDescent="0.25">
      <c r="A945" t="s">
        <v>81</v>
      </c>
      <c r="B945">
        <v>13</v>
      </c>
      <c r="C945">
        <v>28</v>
      </c>
      <c r="D945">
        <f>IF(IFERROR(LOOKUP(טבלה1[[#This Row],[ClientID]],פיבוט!$A$4:$A$121),FALSE)=טבלה1[[#This Row],[ClientID]],1,0)</f>
        <v>1</v>
      </c>
    </row>
    <row r="946" spans="1:4" hidden="1" x14ac:dyDescent="0.25">
      <c r="A946" t="s">
        <v>81</v>
      </c>
      <c r="B946">
        <v>14</v>
      </c>
      <c r="C946">
        <v>28</v>
      </c>
      <c r="D946">
        <f>IF(IFERROR(LOOKUP(טבלה1[[#This Row],[ClientID]],פיבוט!$A$4:$A$121),FALSE)=טבלה1[[#This Row],[ClientID]],1,0)</f>
        <v>1</v>
      </c>
    </row>
    <row r="947" spans="1:4" hidden="1" x14ac:dyDescent="0.25">
      <c r="A947" t="s">
        <v>81</v>
      </c>
      <c r="B947">
        <v>15</v>
      </c>
      <c r="C947">
        <v>31</v>
      </c>
      <c r="D947">
        <f>IF(IFERROR(LOOKUP(טבלה1[[#This Row],[ClientID]],פיבוט!$A$4:$A$121),FALSE)=טבלה1[[#This Row],[ClientID]],1,0)</f>
        <v>1</v>
      </c>
    </row>
    <row r="948" spans="1:4" hidden="1" x14ac:dyDescent="0.25">
      <c r="A948" t="s">
        <v>81</v>
      </c>
      <c r="B948">
        <v>16</v>
      </c>
      <c r="C948">
        <v>31</v>
      </c>
      <c r="D948">
        <f>IF(IFERROR(LOOKUP(טבלה1[[#This Row],[ClientID]],פיבוט!$A$4:$A$121),FALSE)=טבלה1[[#This Row],[ClientID]],1,0)</f>
        <v>1</v>
      </c>
    </row>
    <row r="949" spans="1:4" x14ac:dyDescent="0.25">
      <c r="A949" t="s">
        <v>82</v>
      </c>
      <c r="B949">
        <v>1</v>
      </c>
      <c r="C949">
        <v>29</v>
      </c>
      <c r="D949">
        <f>IF(IFERROR(LOOKUP(טבלה1[[#This Row],[ClientID]],פיבוט!$A$4:$A$121),FALSE)=טבלה1[[#This Row],[ClientID]],1,0)</f>
        <v>0</v>
      </c>
    </row>
    <row r="950" spans="1:4" x14ac:dyDescent="0.25">
      <c r="A950" t="s">
        <v>82</v>
      </c>
      <c r="B950">
        <v>2</v>
      </c>
      <c r="C950">
        <v>30</v>
      </c>
      <c r="D950">
        <f>IF(IFERROR(LOOKUP(טבלה1[[#This Row],[ClientID]],פיבוט!$A$4:$A$121),FALSE)=טבלה1[[#This Row],[ClientID]],1,0)</f>
        <v>0</v>
      </c>
    </row>
    <row r="951" spans="1:4" hidden="1" x14ac:dyDescent="0.25">
      <c r="A951" t="s">
        <v>83</v>
      </c>
      <c r="B951">
        <v>1</v>
      </c>
      <c r="C951">
        <v>31</v>
      </c>
      <c r="D951">
        <f>IF(IFERROR(LOOKUP(טבלה1[[#This Row],[ClientID]],פיבוט!$A$4:$A$121),FALSE)=טבלה1[[#This Row],[ClientID]],1,0)</f>
        <v>1</v>
      </c>
    </row>
    <row r="952" spans="1:4" hidden="1" x14ac:dyDescent="0.25">
      <c r="A952" t="s">
        <v>83</v>
      </c>
      <c r="B952">
        <v>2</v>
      </c>
      <c r="C952">
        <v>35</v>
      </c>
      <c r="D952">
        <f>IF(IFERROR(LOOKUP(טבלה1[[#This Row],[ClientID]],פיבוט!$A$4:$A$121),FALSE)=טבלה1[[#This Row],[ClientID]],1,0)</f>
        <v>1</v>
      </c>
    </row>
    <row r="953" spans="1:4" hidden="1" x14ac:dyDescent="0.25">
      <c r="A953" t="s">
        <v>83</v>
      </c>
      <c r="B953">
        <v>3</v>
      </c>
      <c r="C953">
        <v>34</v>
      </c>
      <c r="D953">
        <f>IF(IFERROR(LOOKUP(טבלה1[[#This Row],[ClientID]],פיבוט!$A$4:$A$121),FALSE)=טבלה1[[#This Row],[ClientID]],1,0)</f>
        <v>1</v>
      </c>
    </row>
    <row r="954" spans="1:4" hidden="1" x14ac:dyDescent="0.25">
      <c r="A954" t="s">
        <v>83</v>
      </c>
      <c r="B954">
        <v>4</v>
      </c>
      <c r="C954">
        <v>32</v>
      </c>
      <c r="D954">
        <f>IF(IFERROR(LOOKUP(טבלה1[[#This Row],[ClientID]],פיבוט!$A$4:$A$121),FALSE)=טבלה1[[#This Row],[ClientID]],1,0)</f>
        <v>1</v>
      </c>
    </row>
    <row r="955" spans="1:4" hidden="1" x14ac:dyDescent="0.25">
      <c r="A955" t="s">
        <v>83</v>
      </c>
      <c r="B955">
        <v>5</v>
      </c>
      <c r="C955">
        <v>38</v>
      </c>
      <c r="D955">
        <f>IF(IFERROR(LOOKUP(טבלה1[[#This Row],[ClientID]],פיבוט!$A$4:$A$121),FALSE)=טבלה1[[#This Row],[ClientID]],1,0)</f>
        <v>1</v>
      </c>
    </row>
    <row r="956" spans="1:4" hidden="1" x14ac:dyDescent="0.25">
      <c r="A956" t="s">
        <v>83</v>
      </c>
      <c r="B956">
        <v>6</v>
      </c>
      <c r="C956">
        <v>33</v>
      </c>
      <c r="D956">
        <f>IF(IFERROR(LOOKUP(טבלה1[[#This Row],[ClientID]],פיבוט!$A$4:$A$121),FALSE)=טבלה1[[#This Row],[ClientID]],1,0)</f>
        <v>1</v>
      </c>
    </row>
    <row r="957" spans="1:4" x14ac:dyDescent="0.25">
      <c r="A957" t="s">
        <v>84</v>
      </c>
      <c r="B957">
        <v>1</v>
      </c>
      <c r="C957">
        <v>26</v>
      </c>
      <c r="D957">
        <f>IF(IFERROR(LOOKUP(טבלה1[[#This Row],[ClientID]],פיבוט!$A$4:$A$121),FALSE)=טבלה1[[#This Row],[ClientID]],1,0)</f>
        <v>0</v>
      </c>
    </row>
    <row r="958" spans="1:4" x14ac:dyDescent="0.25">
      <c r="A958" t="s">
        <v>84</v>
      </c>
      <c r="B958">
        <v>2</v>
      </c>
      <c r="C958">
        <v>26</v>
      </c>
      <c r="D958">
        <f>IF(IFERROR(LOOKUP(טבלה1[[#This Row],[ClientID]],פיבוט!$A$4:$A$121),FALSE)=טבלה1[[#This Row],[ClientID]],1,0)</f>
        <v>0</v>
      </c>
    </row>
    <row r="959" spans="1:4" x14ac:dyDescent="0.25">
      <c r="A959" t="s">
        <v>84</v>
      </c>
      <c r="B959">
        <v>3</v>
      </c>
      <c r="C959">
        <v>26</v>
      </c>
      <c r="D959">
        <f>IF(IFERROR(LOOKUP(טבלה1[[#This Row],[ClientID]],פיבוט!$A$4:$A$121),FALSE)=טבלה1[[#This Row],[ClientID]],1,0)</f>
        <v>0</v>
      </c>
    </row>
    <row r="960" spans="1:4" x14ac:dyDescent="0.25">
      <c r="A960" t="s">
        <v>84</v>
      </c>
      <c r="B960">
        <v>4</v>
      </c>
      <c r="C960">
        <v>28</v>
      </c>
      <c r="D960">
        <f>IF(IFERROR(LOOKUP(טבלה1[[#This Row],[ClientID]],פיבוט!$A$4:$A$121),FALSE)=טבלה1[[#This Row],[ClientID]],1,0)</f>
        <v>0</v>
      </c>
    </row>
    <row r="961" spans="1:4" hidden="1" x14ac:dyDescent="0.25">
      <c r="A961" t="s">
        <v>85</v>
      </c>
      <c r="B961">
        <v>1</v>
      </c>
      <c r="C961">
        <v>25</v>
      </c>
      <c r="D961">
        <f>IF(IFERROR(LOOKUP(טבלה1[[#This Row],[ClientID]],פיבוט!$A$4:$A$121),FALSE)=טבלה1[[#This Row],[ClientID]],1,0)</f>
        <v>1</v>
      </c>
    </row>
    <row r="962" spans="1:4" hidden="1" x14ac:dyDescent="0.25">
      <c r="A962" t="s">
        <v>85</v>
      </c>
      <c r="B962">
        <v>2</v>
      </c>
      <c r="C962">
        <v>27</v>
      </c>
      <c r="D962">
        <f>IF(IFERROR(LOOKUP(טבלה1[[#This Row],[ClientID]],פיבוט!$A$4:$A$121),FALSE)=טבלה1[[#This Row],[ClientID]],1,0)</f>
        <v>1</v>
      </c>
    </row>
    <row r="963" spans="1:4" hidden="1" x14ac:dyDescent="0.25">
      <c r="A963" t="s">
        <v>85</v>
      </c>
      <c r="B963">
        <v>3</v>
      </c>
      <c r="C963">
        <v>27</v>
      </c>
      <c r="D963">
        <f>IF(IFERROR(LOOKUP(טבלה1[[#This Row],[ClientID]],פיבוט!$A$4:$A$121),FALSE)=טבלה1[[#This Row],[ClientID]],1,0)</f>
        <v>1</v>
      </c>
    </row>
    <row r="964" spans="1:4" hidden="1" x14ac:dyDescent="0.25">
      <c r="A964" t="s">
        <v>85</v>
      </c>
      <c r="B964">
        <v>4</v>
      </c>
      <c r="C964">
        <v>25</v>
      </c>
      <c r="D964">
        <f>IF(IFERROR(LOOKUP(טבלה1[[#This Row],[ClientID]],פיבוט!$A$4:$A$121),FALSE)=טבלה1[[#This Row],[ClientID]],1,0)</f>
        <v>1</v>
      </c>
    </row>
    <row r="965" spans="1:4" hidden="1" x14ac:dyDescent="0.25">
      <c r="A965" t="s">
        <v>85</v>
      </c>
      <c r="B965">
        <v>5</v>
      </c>
      <c r="C965">
        <v>26</v>
      </c>
      <c r="D965">
        <f>IF(IFERROR(LOOKUP(טבלה1[[#This Row],[ClientID]],פיבוט!$A$4:$A$121),FALSE)=טבלה1[[#This Row],[ClientID]],1,0)</f>
        <v>1</v>
      </c>
    </row>
    <row r="966" spans="1:4" hidden="1" x14ac:dyDescent="0.25">
      <c r="A966" t="s">
        <v>85</v>
      </c>
      <c r="B966">
        <v>6</v>
      </c>
      <c r="C966">
        <v>25</v>
      </c>
      <c r="D966">
        <f>IF(IFERROR(LOOKUP(טבלה1[[#This Row],[ClientID]],פיבוט!$A$4:$A$121),FALSE)=טבלה1[[#This Row],[ClientID]],1,0)</f>
        <v>1</v>
      </c>
    </row>
    <row r="967" spans="1:4" hidden="1" x14ac:dyDescent="0.25">
      <c r="A967" t="s">
        <v>85</v>
      </c>
      <c r="B967">
        <v>7</v>
      </c>
      <c r="C967">
        <v>24</v>
      </c>
      <c r="D967">
        <f>IF(IFERROR(LOOKUP(טבלה1[[#This Row],[ClientID]],פיבוט!$A$4:$A$121),FALSE)=טבלה1[[#This Row],[ClientID]],1,0)</f>
        <v>1</v>
      </c>
    </row>
    <row r="968" spans="1:4" hidden="1" x14ac:dyDescent="0.25">
      <c r="A968" t="s">
        <v>85</v>
      </c>
      <c r="B968">
        <v>8</v>
      </c>
      <c r="C968">
        <v>25</v>
      </c>
      <c r="D968">
        <f>IF(IFERROR(LOOKUP(טבלה1[[#This Row],[ClientID]],פיבוט!$A$4:$A$121),FALSE)=טבלה1[[#This Row],[ClientID]],1,0)</f>
        <v>1</v>
      </c>
    </row>
    <row r="969" spans="1:4" hidden="1" x14ac:dyDescent="0.25">
      <c r="A969" t="s">
        <v>86</v>
      </c>
      <c r="B969">
        <v>1</v>
      </c>
      <c r="C969">
        <v>26</v>
      </c>
      <c r="D969">
        <f>IF(IFERROR(LOOKUP(טבלה1[[#This Row],[ClientID]],פיבוט!$A$4:$A$121),FALSE)=טבלה1[[#This Row],[ClientID]],1,0)</f>
        <v>1</v>
      </c>
    </row>
    <row r="970" spans="1:4" hidden="1" x14ac:dyDescent="0.25">
      <c r="A970" t="s">
        <v>86</v>
      </c>
      <c r="B970">
        <v>2</v>
      </c>
      <c r="C970">
        <v>26</v>
      </c>
      <c r="D970">
        <f>IF(IFERROR(LOOKUP(טבלה1[[#This Row],[ClientID]],פיבוט!$A$4:$A$121),FALSE)=טבלה1[[#This Row],[ClientID]],1,0)</f>
        <v>1</v>
      </c>
    </row>
    <row r="971" spans="1:4" hidden="1" x14ac:dyDescent="0.25">
      <c r="A971" t="s">
        <v>86</v>
      </c>
      <c r="B971">
        <v>3</v>
      </c>
      <c r="C971">
        <v>27</v>
      </c>
      <c r="D971">
        <f>IF(IFERROR(LOOKUP(טבלה1[[#This Row],[ClientID]],פיבוט!$A$4:$A$121),FALSE)=טבלה1[[#This Row],[ClientID]],1,0)</f>
        <v>1</v>
      </c>
    </row>
    <row r="972" spans="1:4" hidden="1" x14ac:dyDescent="0.25">
      <c r="A972" t="s">
        <v>86</v>
      </c>
      <c r="B972">
        <v>4</v>
      </c>
      <c r="C972">
        <v>26</v>
      </c>
      <c r="D972">
        <f>IF(IFERROR(LOOKUP(טבלה1[[#This Row],[ClientID]],פיבוט!$A$4:$A$121),FALSE)=טבלה1[[#This Row],[ClientID]],1,0)</f>
        <v>1</v>
      </c>
    </row>
    <row r="973" spans="1:4" hidden="1" x14ac:dyDescent="0.25">
      <c r="A973" t="s">
        <v>86</v>
      </c>
      <c r="B973">
        <v>5</v>
      </c>
      <c r="C973">
        <v>28</v>
      </c>
      <c r="D973">
        <f>IF(IFERROR(LOOKUP(טבלה1[[#This Row],[ClientID]],פיבוט!$A$4:$A$121),FALSE)=טבלה1[[#This Row],[ClientID]],1,0)</f>
        <v>1</v>
      </c>
    </row>
    <row r="974" spans="1:4" hidden="1" x14ac:dyDescent="0.25">
      <c r="A974" t="s">
        <v>86</v>
      </c>
      <c r="B974">
        <v>6</v>
      </c>
      <c r="C974">
        <v>27</v>
      </c>
      <c r="D974">
        <f>IF(IFERROR(LOOKUP(טבלה1[[#This Row],[ClientID]],פיבוט!$A$4:$A$121),FALSE)=טבלה1[[#This Row],[ClientID]],1,0)</f>
        <v>1</v>
      </c>
    </row>
    <row r="975" spans="1:4" hidden="1" x14ac:dyDescent="0.25">
      <c r="A975" t="s">
        <v>86</v>
      </c>
      <c r="B975">
        <v>7</v>
      </c>
      <c r="C975">
        <v>24</v>
      </c>
      <c r="D975">
        <f>IF(IFERROR(LOOKUP(טבלה1[[#This Row],[ClientID]],פיבוט!$A$4:$A$121),FALSE)=טבלה1[[#This Row],[ClientID]],1,0)</f>
        <v>1</v>
      </c>
    </row>
    <row r="976" spans="1:4" hidden="1" x14ac:dyDescent="0.25">
      <c r="A976" t="s">
        <v>86</v>
      </c>
      <c r="B976">
        <v>8</v>
      </c>
      <c r="C976">
        <v>25</v>
      </c>
      <c r="D976">
        <f>IF(IFERROR(LOOKUP(טבלה1[[#This Row],[ClientID]],פיבוט!$A$4:$A$121),FALSE)=טבלה1[[#This Row],[ClientID]],1,0)</f>
        <v>1</v>
      </c>
    </row>
    <row r="977" spans="1:4" hidden="1" x14ac:dyDescent="0.25">
      <c r="A977" t="s">
        <v>86</v>
      </c>
      <c r="B977">
        <v>9</v>
      </c>
      <c r="C977">
        <v>27</v>
      </c>
      <c r="D977">
        <f>IF(IFERROR(LOOKUP(טבלה1[[#This Row],[ClientID]],פיבוט!$A$4:$A$121),FALSE)=טבלה1[[#This Row],[ClientID]],1,0)</f>
        <v>1</v>
      </c>
    </row>
    <row r="978" spans="1:4" hidden="1" x14ac:dyDescent="0.25">
      <c r="A978" t="s">
        <v>86</v>
      </c>
      <c r="B978">
        <v>10</v>
      </c>
      <c r="C978">
        <v>26</v>
      </c>
      <c r="D978">
        <f>IF(IFERROR(LOOKUP(טבלה1[[#This Row],[ClientID]],פיבוט!$A$4:$A$121),FALSE)=טבלה1[[#This Row],[ClientID]],1,0)</f>
        <v>1</v>
      </c>
    </row>
    <row r="979" spans="1:4" hidden="1" x14ac:dyDescent="0.25">
      <c r="A979" t="s">
        <v>86</v>
      </c>
      <c r="B979">
        <v>11</v>
      </c>
      <c r="C979">
        <v>27</v>
      </c>
      <c r="D979">
        <f>IF(IFERROR(LOOKUP(טבלה1[[#This Row],[ClientID]],פיבוט!$A$4:$A$121),FALSE)=טבלה1[[#This Row],[ClientID]],1,0)</f>
        <v>1</v>
      </c>
    </row>
    <row r="980" spans="1:4" hidden="1" x14ac:dyDescent="0.25">
      <c r="A980" t="s">
        <v>87</v>
      </c>
      <c r="B980">
        <v>1</v>
      </c>
      <c r="C980">
        <v>26</v>
      </c>
      <c r="D980">
        <f>IF(IFERROR(LOOKUP(טבלה1[[#This Row],[ClientID]],פיבוט!$A$4:$A$121),FALSE)=טבלה1[[#This Row],[ClientID]],1,0)</f>
        <v>1</v>
      </c>
    </row>
    <row r="981" spans="1:4" hidden="1" x14ac:dyDescent="0.25">
      <c r="A981" t="s">
        <v>87</v>
      </c>
      <c r="B981">
        <v>2</v>
      </c>
      <c r="C981">
        <v>31</v>
      </c>
      <c r="D981">
        <f>IF(IFERROR(LOOKUP(טבלה1[[#This Row],[ClientID]],פיבוט!$A$4:$A$121),FALSE)=טבלה1[[#This Row],[ClientID]],1,0)</f>
        <v>1</v>
      </c>
    </row>
    <row r="982" spans="1:4" hidden="1" x14ac:dyDescent="0.25">
      <c r="A982" t="s">
        <v>87</v>
      </c>
      <c r="B982">
        <v>3</v>
      </c>
      <c r="C982">
        <v>30</v>
      </c>
      <c r="D982">
        <f>IF(IFERROR(LOOKUP(טבלה1[[#This Row],[ClientID]],פיבוט!$A$4:$A$121),FALSE)=טבלה1[[#This Row],[ClientID]],1,0)</f>
        <v>1</v>
      </c>
    </row>
    <row r="983" spans="1:4" hidden="1" x14ac:dyDescent="0.25">
      <c r="A983" t="s">
        <v>87</v>
      </c>
      <c r="B983">
        <v>4</v>
      </c>
      <c r="C983">
        <v>24</v>
      </c>
      <c r="D983">
        <f>IF(IFERROR(LOOKUP(טבלה1[[#This Row],[ClientID]],פיבוט!$A$4:$A$121),FALSE)=טבלה1[[#This Row],[ClientID]],1,0)</f>
        <v>1</v>
      </c>
    </row>
    <row r="984" spans="1:4" hidden="1" x14ac:dyDescent="0.25">
      <c r="A984" t="s">
        <v>87</v>
      </c>
      <c r="B984">
        <v>5</v>
      </c>
      <c r="C984">
        <v>29</v>
      </c>
      <c r="D984">
        <f>IF(IFERROR(LOOKUP(טבלה1[[#This Row],[ClientID]],פיבוט!$A$4:$A$121),FALSE)=טבלה1[[#This Row],[ClientID]],1,0)</f>
        <v>1</v>
      </c>
    </row>
    <row r="985" spans="1:4" hidden="1" x14ac:dyDescent="0.25">
      <c r="A985" t="s">
        <v>87</v>
      </c>
      <c r="B985">
        <v>6</v>
      </c>
      <c r="C985">
        <v>29</v>
      </c>
      <c r="D985">
        <f>IF(IFERROR(LOOKUP(טבלה1[[#This Row],[ClientID]],פיבוט!$A$4:$A$121),FALSE)=טבלה1[[#This Row],[ClientID]],1,0)</f>
        <v>1</v>
      </c>
    </row>
    <row r="986" spans="1:4" hidden="1" x14ac:dyDescent="0.25">
      <c r="A986" t="s">
        <v>87</v>
      </c>
      <c r="B986">
        <v>7</v>
      </c>
      <c r="C986">
        <v>27</v>
      </c>
      <c r="D986">
        <f>IF(IFERROR(LOOKUP(טבלה1[[#This Row],[ClientID]],פיבוט!$A$4:$A$121),FALSE)=טבלה1[[#This Row],[ClientID]],1,0)</f>
        <v>1</v>
      </c>
    </row>
    <row r="987" spans="1:4" hidden="1" x14ac:dyDescent="0.25">
      <c r="A987" t="s">
        <v>87</v>
      </c>
      <c r="B987">
        <v>8</v>
      </c>
      <c r="C987">
        <v>31</v>
      </c>
      <c r="D987">
        <f>IF(IFERROR(LOOKUP(טבלה1[[#This Row],[ClientID]],פיבוט!$A$4:$A$121),FALSE)=טבלה1[[#This Row],[ClientID]],1,0)</f>
        <v>1</v>
      </c>
    </row>
    <row r="988" spans="1:4" hidden="1" x14ac:dyDescent="0.25">
      <c r="A988" t="s">
        <v>87</v>
      </c>
      <c r="B988">
        <v>9</v>
      </c>
      <c r="C988">
        <v>23</v>
      </c>
      <c r="D988">
        <f>IF(IFERROR(LOOKUP(טבלה1[[#This Row],[ClientID]],פיבוט!$A$4:$A$121),FALSE)=טבלה1[[#This Row],[ClientID]],1,0)</f>
        <v>1</v>
      </c>
    </row>
    <row r="989" spans="1:4" hidden="1" x14ac:dyDescent="0.25">
      <c r="A989" t="s">
        <v>87</v>
      </c>
      <c r="B989">
        <v>10</v>
      </c>
      <c r="C989">
        <v>29</v>
      </c>
      <c r="D989">
        <f>IF(IFERROR(LOOKUP(טבלה1[[#This Row],[ClientID]],פיבוט!$A$4:$A$121),FALSE)=טבלה1[[#This Row],[ClientID]],1,0)</f>
        <v>1</v>
      </c>
    </row>
    <row r="990" spans="1:4" hidden="1" x14ac:dyDescent="0.25">
      <c r="A990" t="s">
        <v>87</v>
      </c>
      <c r="B990">
        <v>11</v>
      </c>
      <c r="C990">
        <v>30</v>
      </c>
      <c r="D990">
        <f>IF(IFERROR(LOOKUP(טבלה1[[#This Row],[ClientID]],פיבוט!$A$4:$A$121),FALSE)=טבלה1[[#This Row],[ClientID]],1,0)</f>
        <v>1</v>
      </c>
    </row>
    <row r="991" spans="1:4" hidden="1" x14ac:dyDescent="0.25">
      <c r="A991" t="s">
        <v>87</v>
      </c>
      <c r="B991">
        <v>12</v>
      </c>
      <c r="C991">
        <v>29</v>
      </c>
      <c r="D991">
        <f>IF(IFERROR(LOOKUP(טבלה1[[#This Row],[ClientID]],פיבוט!$A$4:$A$121),FALSE)=טבלה1[[#This Row],[ClientID]],1,0)</f>
        <v>1</v>
      </c>
    </row>
    <row r="992" spans="1:4" hidden="1" x14ac:dyDescent="0.25">
      <c r="A992" t="s">
        <v>88</v>
      </c>
      <c r="B992">
        <v>1</v>
      </c>
      <c r="C992">
        <v>27</v>
      </c>
      <c r="D992">
        <f>IF(IFERROR(LOOKUP(טבלה1[[#This Row],[ClientID]],פיבוט!$A$4:$A$121),FALSE)=טבלה1[[#This Row],[ClientID]],1,0)</f>
        <v>1</v>
      </c>
    </row>
    <row r="993" spans="1:4" hidden="1" x14ac:dyDescent="0.25">
      <c r="A993" t="s">
        <v>88</v>
      </c>
      <c r="B993">
        <v>2</v>
      </c>
      <c r="C993">
        <v>27</v>
      </c>
      <c r="D993">
        <f>IF(IFERROR(LOOKUP(טבלה1[[#This Row],[ClientID]],פיבוט!$A$4:$A$121),FALSE)=טבלה1[[#This Row],[ClientID]],1,0)</f>
        <v>1</v>
      </c>
    </row>
    <row r="994" spans="1:4" hidden="1" x14ac:dyDescent="0.25">
      <c r="A994" t="s">
        <v>88</v>
      </c>
      <c r="B994">
        <v>3</v>
      </c>
      <c r="C994">
        <v>28</v>
      </c>
      <c r="D994">
        <f>IF(IFERROR(LOOKUP(טבלה1[[#This Row],[ClientID]],פיבוט!$A$4:$A$121),FALSE)=טבלה1[[#This Row],[ClientID]],1,0)</f>
        <v>1</v>
      </c>
    </row>
    <row r="995" spans="1:4" hidden="1" x14ac:dyDescent="0.25">
      <c r="A995" t="s">
        <v>88</v>
      </c>
      <c r="B995">
        <v>4</v>
      </c>
      <c r="C995">
        <v>25</v>
      </c>
      <c r="D995">
        <f>IF(IFERROR(LOOKUP(טבלה1[[#This Row],[ClientID]],פיבוט!$A$4:$A$121),FALSE)=טבלה1[[#This Row],[ClientID]],1,0)</f>
        <v>1</v>
      </c>
    </row>
    <row r="996" spans="1:4" hidden="1" x14ac:dyDescent="0.25">
      <c r="A996" t="s">
        <v>88</v>
      </c>
      <c r="B996">
        <v>5</v>
      </c>
      <c r="C996">
        <v>26</v>
      </c>
      <c r="D996">
        <f>IF(IFERROR(LOOKUP(טבלה1[[#This Row],[ClientID]],פיבוט!$A$4:$A$121),FALSE)=טבלה1[[#This Row],[ClientID]],1,0)</f>
        <v>1</v>
      </c>
    </row>
    <row r="997" spans="1:4" hidden="1" x14ac:dyDescent="0.25">
      <c r="A997" t="s">
        <v>88</v>
      </c>
      <c r="B997">
        <v>6</v>
      </c>
      <c r="C997">
        <v>29</v>
      </c>
      <c r="D997">
        <f>IF(IFERROR(LOOKUP(טבלה1[[#This Row],[ClientID]],פיבוט!$A$4:$A$121),FALSE)=טבלה1[[#This Row],[ClientID]],1,0)</f>
        <v>1</v>
      </c>
    </row>
    <row r="998" spans="1:4" hidden="1" x14ac:dyDescent="0.25">
      <c r="A998" t="s">
        <v>88</v>
      </c>
      <c r="B998">
        <v>7</v>
      </c>
      <c r="C998">
        <v>29</v>
      </c>
      <c r="D998">
        <f>IF(IFERROR(LOOKUP(טבלה1[[#This Row],[ClientID]],פיבוט!$A$4:$A$121),FALSE)=טבלה1[[#This Row],[ClientID]],1,0)</f>
        <v>1</v>
      </c>
    </row>
    <row r="999" spans="1:4" x14ac:dyDescent="0.25">
      <c r="A999" t="s">
        <v>89</v>
      </c>
      <c r="B999">
        <v>1</v>
      </c>
      <c r="C999">
        <v>31</v>
      </c>
      <c r="D999">
        <f>IF(IFERROR(LOOKUP(טבלה1[[#This Row],[ClientID]],פיבוט!$A$4:$A$121),FALSE)=טבלה1[[#This Row],[ClientID]],1,0)</f>
        <v>0</v>
      </c>
    </row>
    <row r="1000" spans="1:4" x14ac:dyDescent="0.25">
      <c r="A1000" t="s">
        <v>90</v>
      </c>
      <c r="B1000">
        <v>1</v>
      </c>
      <c r="C1000">
        <v>27</v>
      </c>
      <c r="D1000">
        <f>IF(IFERROR(LOOKUP(טבלה1[[#This Row],[ClientID]],פיבוט!$A$4:$A$121),FALSE)=טבלה1[[#This Row],[ClientID]],1,0)</f>
        <v>0</v>
      </c>
    </row>
    <row r="1001" spans="1:4" x14ac:dyDescent="0.25">
      <c r="A1001" t="s">
        <v>90</v>
      </c>
      <c r="B1001">
        <v>2</v>
      </c>
      <c r="C1001">
        <v>29</v>
      </c>
      <c r="D1001">
        <f>IF(IFERROR(LOOKUP(טבלה1[[#This Row],[ClientID]],פיבוט!$A$4:$A$121),FALSE)=טבלה1[[#This Row],[ClientID]],1,0)</f>
        <v>0</v>
      </c>
    </row>
    <row r="1002" spans="1:4" x14ac:dyDescent="0.25">
      <c r="A1002" t="s">
        <v>90</v>
      </c>
      <c r="B1002">
        <v>3</v>
      </c>
      <c r="C1002">
        <v>27</v>
      </c>
      <c r="D1002">
        <f>IF(IFERROR(LOOKUP(טבלה1[[#This Row],[ClientID]],פיבוט!$A$4:$A$121),FALSE)=טבלה1[[#This Row],[ClientID]],1,0)</f>
        <v>0</v>
      </c>
    </row>
    <row r="1003" spans="1:4" x14ac:dyDescent="0.25">
      <c r="A1003" t="s">
        <v>90</v>
      </c>
      <c r="B1003">
        <v>4</v>
      </c>
      <c r="C1003">
        <v>28</v>
      </c>
      <c r="D1003">
        <f>IF(IFERROR(LOOKUP(טבלה1[[#This Row],[ClientID]],פיבוט!$A$4:$A$121),FALSE)=טבלה1[[#This Row],[ClientID]],1,0)</f>
        <v>0</v>
      </c>
    </row>
    <row r="1004" spans="1:4" x14ac:dyDescent="0.25">
      <c r="A1004" t="s">
        <v>91</v>
      </c>
      <c r="B1004">
        <v>1</v>
      </c>
      <c r="C1004">
        <v>33</v>
      </c>
      <c r="D1004">
        <f>IF(IFERROR(LOOKUP(טבלה1[[#This Row],[ClientID]],פיבוט!$A$4:$A$121),FALSE)=טבלה1[[#This Row],[ClientID]],1,0)</f>
        <v>0</v>
      </c>
    </row>
    <row r="1005" spans="1:4" x14ac:dyDescent="0.25">
      <c r="A1005" t="s">
        <v>91</v>
      </c>
      <c r="B1005">
        <v>2</v>
      </c>
      <c r="C1005">
        <v>28</v>
      </c>
      <c r="D1005">
        <f>IF(IFERROR(LOOKUP(טבלה1[[#This Row],[ClientID]],פיבוט!$A$4:$A$121),FALSE)=טבלה1[[#This Row],[ClientID]],1,0)</f>
        <v>0</v>
      </c>
    </row>
    <row r="1006" spans="1:4" x14ac:dyDescent="0.25">
      <c r="A1006" t="s">
        <v>92</v>
      </c>
      <c r="B1006">
        <v>1</v>
      </c>
      <c r="C1006">
        <v>27</v>
      </c>
      <c r="D1006">
        <f>IF(IFERROR(LOOKUP(טבלה1[[#This Row],[ClientID]],פיבוט!$A$4:$A$121),FALSE)=טבלה1[[#This Row],[ClientID]],1,0)</f>
        <v>0</v>
      </c>
    </row>
    <row r="1007" spans="1:4" x14ac:dyDescent="0.25">
      <c r="A1007" t="s">
        <v>92</v>
      </c>
      <c r="B1007">
        <v>2</v>
      </c>
      <c r="C1007">
        <v>27</v>
      </c>
      <c r="D1007">
        <f>IF(IFERROR(LOOKUP(טבלה1[[#This Row],[ClientID]],פיבוט!$A$4:$A$121),FALSE)=טבלה1[[#This Row],[ClientID]],1,0)</f>
        <v>0</v>
      </c>
    </row>
    <row r="1008" spans="1:4" x14ac:dyDescent="0.25">
      <c r="A1008" t="s">
        <v>93</v>
      </c>
      <c r="B1008">
        <v>1</v>
      </c>
      <c r="C1008">
        <v>29</v>
      </c>
      <c r="D1008">
        <f>IF(IFERROR(LOOKUP(טבלה1[[#This Row],[ClientID]],פיבוט!$A$4:$A$121),FALSE)=טבלה1[[#This Row],[ClientID]],1,0)</f>
        <v>0</v>
      </c>
    </row>
    <row r="1009" spans="1:4" x14ac:dyDescent="0.25">
      <c r="A1009" t="s">
        <v>93</v>
      </c>
      <c r="B1009">
        <v>2</v>
      </c>
      <c r="C1009">
        <v>29</v>
      </c>
      <c r="D1009">
        <f>IF(IFERROR(LOOKUP(טבלה1[[#This Row],[ClientID]],פיבוט!$A$4:$A$121),FALSE)=טבלה1[[#This Row],[ClientID]],1,0)</f>
        <v>0</v>
      </c>
    </row>
    <row r="1010" spans="1:4" x14ac:dyDescent="0.25">
      <c r="A1010" t="s">
        <v>93</v>
      </c>
      <c r="B1010">
        <v>3</v>
      </c>
      <c r="C1010">
        <v>27</v>
      </c>
      <c r="D1010">
        <f>IF(IFERROR(LOOKUP(טבלה1[[#This Row],[ClientID]],פיבוט!$A$4:$A$121),FALSE)=טבלה1[[#This Row],[ClientID]],1,0)</f>
        <v>0</v>
      </c>
    </row>
    <row r="1011" spans="1:4" x14ac:dyDescent="0.25">
      <c r="A1011" t="s">
        <v>93</v>
      </c>
      <c r="B1011">
        <v>4</v>
      </c>
      <c r="C1011">
        <v>35</v>
      </c>
      <c r="D1011">
        <f>IF(IFERROR(LOOKUP(טבלה1[[#This Row],[ClientID]],פיבוט!$A$4:$A$121),FALSE)=טבלה1[[#This Row],[ClientID]],1,0)</f>
        <v>0</v>
      </c>
    </row>
    <row r="1012" spans="1:4" hidden="1" x14ac:dyDescent="0.25">
      <c r="A1012" t="s">
        <v>94</v>
      </c>
      <c r="B1012">
        <v>1</v>
      </c>
      <c r="C1012">
        <v>34</v>
      </c>
      <c r="D1012">
        <f>IF(IFERROR(LOOKUP(טבלה1[[#This Row],[ClientID]],פיבוט!$A$4:$A$121),FALSE)=טבלה1[[#This Row],[ClientID]],1,0)</f>
        <v>1</v>
      </c>
    </row>
    <row r="1013" spans="1:4" hidden="1" x14ac:dyDescent="0.25">
      <c r="A1013" t="s">
        <v>94</v>
      </c>
      <c r="B1013">
        <v>2</v>
      </c>
      <c r="C1013">
        <v>28</v>
      </c>
      <c r="D1013">
        <f>IF(IFERROR(LOOKUP(טבלה1[[#This Row],[ClientID]],פיבוט!$A$4:$A$121),FALSE)=טבלה1[[#This Row],[ClientID]],1,0)</f>
        <v>1</v>
      </c>
    </row>
    <row r="1014" spans="1:4" hidden="1" x14ac:dyDescent="0.25">
      <c r="A1014" t="s">
        <v>94</v>
      </c>
      <c r="B1014">
        <v>3</v>
      </c>
      <c r="C1014">
        <v>30</v>
      </c>
      <c r="D1014">
        <f>IF(IFERROR(LOOKUP(טבלה1[[#This Row],[ClientID]],פיבוט!$A$4:$A$121),FALSE)=טבלה1[[#This Row],[ClientID]],1,0)</f>
        <v>1</v>
      </c>
    </row>
    <row r="1015" spans="1:4" hidden="1" x14ac:dyDescent="0.25">
      <c r="A1015" t="s">
        <v>94</v>
      </c>
      <c r="B1015">
        <v>4</v>
      </c>
      <c r="C1015">
        <v>36</v>
      </c>
      <c r="D1015">
        <f>IF(IFERROR(LOOKUP(טבלה1[[#This Row],[ClientID]],פיבוט!$A$4:$A$121),FALSE)=טבלה1[[#This Row],[ClientID]],1,0)</f>
        <v>1</v>
      </c>
    </row>
    <row r="1016" spans="1:4" hidden="1" x14ac:dyDescent="0.25">
      <c r="A1016" t="s">
        <v>94</v>
      </c>
      <c r="B1016">
        <v>5</v>
      </c>
      <c r="C1016">
        <v>28</v>
      </c>
      <c r="D1016">
        <f>IF(IFERROR(LOOKUP(טבלה1[[#This Row],[ClientID]],פיבוט!$A$4:$A$121),FALSE)=טבלה1[[#This Row],[ClientID]],1,0)</f>
        <v>1</v>
      </c>
    </row>
    <row r="1017" spans="1:4" hidden="1" x14ac:dyDescent="0.25">
      <c r="A1017" t="s">
        <v>94</v>
      </c>
      <c r="B1017">
        <v>6</v>
      </c>
      <c r="C1017">
        <v>32</v>
      </c>
      <c r="D1017">
        <f>IF(IFERROR(LOOKUP(טבלה1[[#This Row],[ClientID]],פיבוט!$A$4:$A$121),FALSE)=טבלה1[[#This Row],[ClientID]],1,0)</f>
        <v>1</v>
      </c>
    </row>
    <row r="1018" spans="1:4" hidden="1" x14ac:dyDescent="0.25">
      <c r="A1018" t="s">
        <v>94</v>
      </c>
      <c r="B1018">
        <v>7</v>
      </c>
      <c r="C1018">
        <v>30</v>
      </c>
      <c r="D1018">
        <f>IF(IFERROR(LOOKUP(טבלה1[[#This Row],[ClientID]],פיבוט!$A$4:$A$121),FALSE)=טבלה1[[#This Row],[ClientID]],1,0)</f>
        <v>1</v>
      </c>
    </row>
    <row r="1019" spans="1:4" hidden="1" x14ac:dyDescent="0.25">
      <c r="A1019" t="s">
        <v>95</v>
      </c>
      <c r="B1019">
        <v>1</v>
      </c>
      <c r="C1019">
        <v>32</v>
      </c>
      <c r="D1019">
        <f>IF(IFERROR(LOOKUP(טבלה1[[#This Row],[ClientID]],פיבוט!$A$4:$A$121),FALSE)=טבלה1[[#This Row],[ClientID]],1,0)</f>
        <v>1</v>
      </c>
    </row>
    <row r="1020" spans="1:4" hidden="1" x14ac:dyDescent="0.25">
      <c r="A1020" t="s">
        <v>95</v>
      </c>
      <c r="B1020">
        <v>2</v>
      </c>
      <c r="C1020">
        <v>27</v>
      </c>
      <c r="D1020">
        <f>IF(IFERROR(LOOKUP(טבלה1[[#This Row],[ClientID]],פיבוט!$A$4:$A$121),FALSE)=טבלה1[[#This Row],[ClientID]],1,0)</f>
        <v>1</v>
      </c>
    </row>
    <row r="1021" spans="1:4" hidden="1" x14ac:dyDescent="0.25">
      <c r="A1021" t="s">
        <v>95</v>
      </c>
      <c r="B1021">
        <v>3</v>
      </c>
      <c r="C1021">
        <v>30</v>
      </c>
      <c r="D1021">
        <f>IF(IFERROR(LOOKUP(טבלה1[[#This Row],[ClientID]],פיבוט!$A$4:$A$121),FALSE)=טבלה1[[#This Row],[ClientID]],1,0)</f>
        <v>1</v>
      </c>
    </row>
    <row r="1022" spans="1:4" hidden="1" x14ac:dyDescent="0.25">
      <c r="A1022" t="s">
        <v>95</v>
      </c>
      <c r="B1022">
        <v>4</v>
      </c>
      <c r="C1022">
        <v>34</v>
      </c>
      <c r="D1022">
        <f>IF(IFERROR(LOOKUP(טבלה1[[#This Row],[ClientID]],פיבוט!$A$4:$A$121),FALSE)=טבלה1[[#This Row],[ClientID]],1,0)</f>
        <v>1</v>
      </c>
    </row>
    <row r="1023" spans="1:4" hidden="1" x14ac:dyDescent="0.25">
      <c r="A1023" t="s">
        <v>95</v>
      </c>
      <c r="B1023">
        <v>5</v>
      </c>
      <c r="C1023">
        <v>42</v>
      </c>
      <c r="D1023">
        <f>IF(IFERROR(LOOKUP(טבלה1[[#This Row],[ClientID]],פיבוט!$A$4:$A$121),FALSE)=טבלה1[[#This Row],[ClientID]],1,0)</f>
        <v>1</v>
      </c>
    </row>
    <row r="1024" spans="1:4" hidden="1" x14ac:dyDescent="0.25">
      <c r="A1024" t="s">
        <v>95</v>
      </c>
      <c r="B1024">
        <v>6</v>
      </c>
      <c r="C1024">
        <v>30</v>
      </c>
      <c r="D1024">
        <f>IF(IFERROR(LOOKUP(טבלה1[[#This Row],[ClientID]],פיבוט!$A$4:$A$121),FALSE)=טבלה1[[#This Row],[ClientID]],1,0)</f>
        <v>1</v>
      </c>
    </row>
    <row r="1025" spans="1:4" hidden="1" x14ac:dyDescent="0.25">
      <c r="A1025" t="s">
        <v>95</v>
      </c>
      <c r="B1025">
        <v>7</v>
      </c>
      <c r="C1025">
        <v>38</v>
      </c>
      <c r="D1025">
        <f>IF(IFERROR(LOOKUP(טבלה1[[#This Row],[ClientID]],פיבוט!$A$4:$A$121),FALSE)=טבלה1[[#This Row],[ClientID]],1,0)</f>
        <v>1</v>
      </c>
    </row>
    <row r="1026" spans="1:4" hidden="1" x14ac:dyDescent="0.25">
      <c r="A1026" t="s">
        <v>95</v>
      </c>
      <c r="B1026">
        <v>8</v>
      </c>
      <c r="C1026">
        <v>32</v>
      </c>
      <c r="D1026">
        <f>IF(IFERROR(LOOKUP(טבלה1[[#This Row],[ClientID]],פיבוט!$A$4:$A$121),FALSE)=טבלה1[[#This Row],[ClientID]],1,0)</f>
        <v>1</v>
      </c>
    </row>
    <row r="1027" spans="1:4" hidden="1" x14ac:dyDescent="0.25">
      <c r="A1027" t="s">
        <v>95</v>
      </c>
      <c r="B1027">
        <v>9</v>
      </c>
      <c r="C1027">
        <v>32</v>
      </c>
      <c r="D1027">
        <f>IF(IFERROR(LOOKUP(טבלה1[[#This Row],[ClientID]],פיבוט!$A$4:$A$121),FALSE)=טבלה1[[#This Row],[ClientID]],1,0)</f>
        <v>1</v>
      </c>
    </row>
    <row r="1028" spans="1:4" hidden="1" x14ac:dyDescent="0.25">
      <c r="A1028" t="s">
        <v>95</v>
      </c>
      <c r="B1028">
        <v>10</v>
      </c>
      <c r="C1028">
        <v>30</v>
      </c>
      <c r="D1028">
        <f>IF(IFERROR(LOOKUP(טבלה1[[#This Row],[ClientID]],פיבוט!$A$4:$A$121),FALSE)=טבלה1[[#This Row],[ClientID]],1,0)</f>
        <v>1</v>
      </c>
    </row>
    <row r="1029" spans="1:4" hidden="1" x14ac:dyDescent="0.25">
      <c r="A1029" t="s">
        <v>95</v>
      </c>
      <c r="B1029">
        <v>11</v>
      </c>
      <c r="C1029">
        <v>35</v>
      </c>
      <c r="D1029">
        <f>IF(IFERROR(LOOKUP(טבלה1[[#This Row],[ClientID]],פיבוט!$A$4:$A$121),FALSE)=טבלה1[[#This Row],[ClientID]],1,0)</f>
        <v>1</v>
      </c>
    </row>
    <row r="1030" spans="1:4" hidden="1" x14ac:dyDescent="0.25">
      <c r="A1030" t="s">
        <v>95</v>
      </c>
      <c r="B1030">
        <v>12</v>
      </c>
      <c r="C1030">
        <v>36</v>
      </c>
      <c r="D1030">
        <f>IF(IFERROR(LOOKUP(טבלה1[[#This Row],[ClientID]],פיבוט!$A$4:$A$121),FALSE)=טבלה1[[#This Row],[ClientID]],1,0)</f>
        <v>1</v>
      </c>
    </row>
    <row r="1031" spans="1:4" x14ac:dyDescent="0.25">
      <c r="A1031" t="s">
        <v>96</v>
      </c>
      <c r="B1031">
        <v>1</v>
      </c>
      <c r="C1031">
        <v>30</v>
      </c>
      <c r="D1031">
        <f>IF(IFERROR(LOOKUP(טבלה1[[#This Row],[ClientID]],פיבוט!$A$4:$A$121),FALSE)=טבלה1[[#This Row],[ClientID]],1,0)</f>
        <v>0</v>
      </c>
    </row>
    <row r="1032" spans="1:4" x14ac:dyDescent="0.25">
      <c r="A1032" t="s">
        <v>96</v>
      </c>
      <c r="B1032">
        <v>2</v>
      </c>
      <c r="C1032">
        <v>29</v>
      </c>
      <c r="D1032">
        <f>IF(IFERROR(LOOKUP(טבלה1[[#This Row],[ClientID]],פיבוט!$A$4:$A$121),FALSE)=טבלה1[[#This Row],[ClientID]],1,0)</f>
        <v>0</v>
      </c>
    </row>
    <row r="1033" spans="1:4" hidden="1" x14ac:dyDescent="0.25">
      <c r="A1033" t="s">
        <v>97</v>
      </c>
      <c r="B1033">
        <v>1</v>
      </c>
      <c r="C1033">
        <v>28</v>
      </c>
      <c r="D1033">
        <f>IF(IFERROR(LOOKUP(טבלה1[[#This Row],[ClientID]],פיבוט!$A$4:$A$121),FALSE)=טבלה1[[#This Row],[ClientID]],1,0)</f>
        <v>1</v>
      </c>
    </row>
    <row r="1034" spans="1:4" hidden="1" x14ac:dyDescent="0.25">
      <c r="A1034" t="s">
        <v>97</v>
      </c>
      <c r="B1034">
        <v>2</v>
      </c>
      <c r="C1034">
        <v>31</v>
      </c>
      <c r="D1034">
        <f>IF(IFERROR(LOOKUP(טבלה1[[#This Row],[ClientID]],פיבוט!$A$4:$A$121),FALSE)=טבלה1[[#This Row],[ClientID]],1,0)</f>
        <v>1</v>
      </c>
    </row>
    <row r="1035" spans="1:4" hidden="1" x14ac:dyDescent="0.25">
      <c r="A1035" t="s">
        <v>97</v>
      </c>
      <c r="B1035">
        <v>3</v>
      </c>
      <c r="C1035">
        <v>28</v>
      </c>
      <c r="D1035">
        <f>IF(IFERROR(LOOKUP(טבלה1[[#This Row],[ClientID]],פיבוט!$A$4:$A$121),FALSE)=טבלה1[[#This Row],[ClientID]],1,0)</f>
        <v>1</v>
      </c>
    </row>
    <row r="1036" spans="1:4" hidden="1" x14ac:dyDescent="0.25">
      <c r="A1036" t="s">
        <v>97</v>
      </c>
      <c r="B1036">
        <v>4</v>
      </c>
      <c r="C1036">
        <v>29</v>
      </c>
      <c r="D1036">
        <f>IF(IFERROR(LOOKUP(טבלה1[[#This Row],[ClientID]],פיבוט!$A$4:$A$121),FALSE)=טבלה1[[#This Row],[ClientID]],1,0)</f>
        <v>1</v>
      </c>
    </row>
    <row r="1037" spans="1:4" hidden="1" x14ac:dyDescent="0.25">
      <c r="A1037" t="s">
        <v>97</v>
      </c>
      <c r="B1037">
        <v>5</v>
      </c>
      <c r="C1037">
        <v>30</v>
      </c>
      <c r="D1037">
        <f>IF(IFERROR(LOOKUP(טבלה1[[#This Row],[ClientID]],פיבוט!$A$4:$A$121),FALSE)=טבלה1[[#This Row],[ClientID]],1,0)</f>
        <v>1</v>
      </c>
    </row>
    <row r="1038" spans="1:4" hidden="1" x14ac:dyDescent="0.25">
      <c r="A1038" t="s">
        <v>97</v>
      </c>
      <c r="B1038">
        <v>6</v>
      </c>
      <c r="C1038">
        <v>28</v>
      </c>
      <c r="D1038">
        <f>IF(IFERROR(LOOKUP(טבלה1[[#This Row],[ClientID]],פיבוט!$A$4:$A$121),FALSE)=טבלה1[[#This Row],[ClientID]],1,0)</f>
        <v>1</v>
      </c>
    </row>
    <row r="1039" spans="1:4" hidden="1" x14ac:dyDescent="0.25">
      <c r="A1039" t="s">
        <v>98</v>
      </c>
      <c r="B1039">
        <v>1</v>
      </c>
      <c r="C1039">
        <v>28</v>
      </c>
      <c r="D1039">
        <f>IF(IFERROR(LOOKUP(טבלה1[[#This Row],[ClientID]],פיבוט!$A$4:$A$121),FALSE)=טבלה1[[#This Row],[ClientID]],1,0)</f>
        <v>1</v>
      </c>
    </row>
    <row r="1040" spans="1:4" hidden="1" x14ac:dyDescent="0.25">
      <c r="A1040" t="s">
        <v>98</v>
      </c>
      <c r="B1040">
        <v>2</v>
      </c>
      <c r="C1040">
        <v>31</v>
      </c>
      <c r="D1040">
        <f>IF(IFERROR(LOOKUP(טבלה1[[#This Row],[ClientID]],פיבוט!$A$4:$A$121),FALSE)=טבלה1[[#This Row],[ClientID]],1,0)</f>
        <v>1</v>
      </c>
    </row>
    <row r="1041" spans="1:4" hidden="1" x14ac:dyDescent="0.25">
      <c r="A1041" t="s">
        <v>98</v>
      </c>
      <c r="B1041">
        <v>3</v>
      </c>
      <c r="C1041">
        <v>29</v>
      </c>
      <c r="D1041">
        <f>IF(IFERROR(LOOKUP(טבלה1[[#This Row],[ClientID]],פיבוט!$A$4:$A$121),FALSE)=טבלה1[[#This Row],[ClientID]],1,0)</f>
        <v>1</v>
      </c>
    </row>
    <row r="1042" spans="1:4" hidden="1" x14ac:dyDescent="0.25">
      <c r="A1042" t="s">
        <v>98</v>
      </c>
      <c r="B1042">
        <v>4</v>
      </c>
      <c r="C1042">
        <v>29</v>
      </c>
      <c r="D1042">
        <f>IF(IFERROR(LOOKUP(טבלה1[[#This Row],[ClientID]],פיבוט!$A$4:$A$121),FALSE)=טבלה1[[#This Row],[ClientID]],1,0)</f>
        <v>1</v>
      </c>
    </row>
    <row r="1043" spans="1:4" hidden="1" x14ac:dyDescent="0.25">
      <c r="A1043" t="s">
        <v>98</v>
      </c>
      <c r="B1043">
        <v>5</v>
      </c>
      <c r="C1043">
        <v>30</v>
      </c>
      <c r="D1043">
        <f>IF(IFERROR(LOOKUP(טבלה1[[#This Row],[ClientID]],פיבוט!$A$4:$A$121),FALSE)=טבלה1[[#This Row],[ClientID]],1,0)</f>
        <v>1</v>
      </c>
    </row>
    <row r="1044" spans="1:4" hidden="1" x14ac:dyDescent="0.25">
      <c r="A1044" t="s">
        <v>98</v>
      </c>
      <c r="B1044">
        <v>6</v>
      </c>
      <c r="C1044">
        <v>29</v>
      </c>
      <c r="D1044">
        <f>IF(IFERROR(LOOKUP(טבלה1[[#This Row],[ClientID]],פיבוט!$A$4:$A$121),FALSE)=טבלה1[[#This Row],[ClientID]],1,0)</f>
        <v>1</v>
      </c>
    </row>
    <row r="1045" spans="1:4" hidden="1" x14ac:dyDescent="0.25">
      <c r="A1045" t="s">
        <v>98</v>
      </c>
      <c r="B1045">
        <v>7</v>
      </c>
      <c r="C1045">
        <v>30</v>
      </c>
      <c r="D1045">
        <f>IF(IFERROR(LOOKUP(טבלה1[[#This Row],[ClientID]],פיבוט!$A$4:$A$121),FALSE)=טבלה1[[#This Row],[ClientID]],1,0)</f>
        <v>1</v>
      </c>
    </row>
    <row r="1046" spans="1:4" hidden="1" x14ac:dyDescent="0.25">
      <c r="A1046" t="s">
        <v>98</v>
      </c>
      <c r="B1046">
        <v>8</v>
      </c>
      <c r="C1046">
        <v>28</v>
      </c>
      <c r="D1046">
        <f>IF(IFERROR(LOOKUP(טבלה1[[#This Row],[ClientID]],פיבוט!$A$4:$A$121),FALSE)=טבלה1[[#This Row],[ClientID]],1,0)</f>
        <v>1</v>
      </c>
    </row>
    <row r="1047" spans="1:4" hidden="1" x14ac:dyDescent="0.25">
      <c r="A1047" t="s">
        <v>98</v>
      </c>
      <c r="B1047">
        <v>9</v>
      </c>
      <c r="C1047">
        <v>28</v>
      </c>
      <c r="D1047">
        <f>IF(IFERROR(LOOKUP(טבלה1[[#This Row],[ClientID]],פיבוט!$A$4:$A$121),FALSE)=טבלה1[[#This Row],[ClientID]],1,0)</f>
        <v>1</v>
      </c>
    </row>
    <row r="1048" spans="1:4" hidden="1" x14ac:dyDescent="0.25">
      <c r="A1048" t="s">
        <v>98</v>
      </c>
      <c r="B1048">
        <v>10</v>
      </c>
      <c r="C1048">
        <v>29</v>
      </c>
      <c r="D1048">
        <f>IF(IFERROR(LOOKUP(טבלה1[[#This Row],[ClientID]],פיבוט!$A$4:$A$121),FALSE)=טבלה1[[#This Row],[ClientID]],1,0)</f>
        <v>1</v>
      </c>
    </row>
    <row r="1049" spans="1:4" x14ac:dyDescent="0.25">
      <c r="A1049" t="s">
        <v>99</v>
      </c>
      <c r="B1049">
        <v>1</v>
      </c>
      <c r="C1049">
        <v>24</v>
      </c>
      <c r="D1049">
        <f>IF(IFERROR(LOOKUP(טבלה1[[#This Row],[ClientID]],פיבוט!$A$4:$A$121),FALSE)=טבלה1[[#This Row],[ClientID]],1,0)</f>
        <v>0</v>
      </c>
    </row>
    <row r="1050" spans="1:4" hidden="1" x14ac:dyDescent="0.25">
      <c r="A1050" t="s">
        <v>100</v>
      </c>
      <c r="B1050">
        <v>1</v>
      </c>
      <c r="C1050">
        <v>26</v>
      </c>
      <c r="D1050">
        <f>IF(IFERROR(LOOKUP(טבלה1[[#This Row],[ClientID]],פיבוט!$A$4:$A$121),FALSE)=טבלה1[[#This Row],[ClientID]],1,0)</f>
        <v>1</v>
      </c>
    </row>
    <row r="1051" spans="1:4" hidden="1" x14ac:dyDescent="0.25">
      <c r="A1051" t="s">
        <v>100</v>
      </c>
      <c r="B1051">
        <v>2</v>
      </c>
      <c r="C1051">
        <v>26</v>
      </c>
      <c r="D1051">
        <f>IF(IFERROR(LOOKUP(טבלה1[[#This Row],[ClientID]],פיבוט!$A$4:$A$121),FALSE)=טבלה1[[#This Row],[ClientID]],1,0)</f>
        <v>1</v>
      </c>
    </row>
    <row r="1052" spans="1:4" hidden="1" x14ac:dyDescent="0.25">
      <c r="A1052" t="s">
        <v>100</v>
      </c>
      <c r="B1052">
        <v>3</v>
      </c>
      <c r="C1052">
        <v>27</v>
      </c>
      <c r="D1052">
        <f>IF(IFERROR(LOOKUP(טבלה1[[#This Row],[ClientID]],פיבוט!$A$4:$A$121),FALSE)=טבלה1[[#This Row],[ClientID]],1,0)</f>
        <v>1</v>
      </c>
    </row>
    <row r="1053" spans="1:4" hidden="1" x14ac:dyDescent="0.25">
      <c r="A1053" t="s">
        <v>100</v>
      </c>
      <c r="B1053">
        <v>4</v>
      </c>
      <c r="C1053">
        <v>26</v>
      </c>
      <c r="D1053">
        <f>IF(IFERROR(LOOKUP(טבלה1[[#This Row],[ClientID]],פיבוט!$A$4:$A$121),FALSE)=טבלה1[[#This Row],[ClientID]],1,0)</f>
        <v>1</v>
      </c>
    </row>
    <row r="1054" spans="1:4" hidden="1" x14ac:dyDescent="0.25">
      <c r="A1054" t="s">
        <v>100</v>
      </c>
      <c r="B1054">
        <v>5</v>
      </c>
      <c r="C1054">
        <v>26</v>
      </c>
      <c r="D1054">
        <f>IF(IFERROR(LOOKUP(טבלה1[[#This Row],[ClientID]],פיבוט!$A$4:$A$121),FALSE)=טבלה1[[#This Row],[ClientID]],1,0)</f>
        <v>1</v>
      </c>
    </row>
    <row r="1055" spans="1:4" hidden="1" x14ac:dyDescent="0.25">
      <c r="A1055" t="s">
        <v>100</v>
      </c>
      <c r="B1055">
        <v>6</v>
      </c>
      <c r="C1055">
        <v>28</v>
      </c>
      <c r="D1055">
        <f>IF(IFERROR(LOOKUP(טבלה1[[#This Row],[ClientID]],פיבוט!$A$4:$A$121),FALSE)=טבלה1[[#This Row],[ClientID]],1,0)</f>
        <v>1</v>
      </c>
    </row>
    <row r="1056" spans="1:4" hidden="1" x14ac:dyDescent="0.25">
      <c r="A1056" t="s">
        <v>100</v>
      </c>
      <c r="B1056">
        <v>7</v>
      </c>
      <c r="C1056">
        <v>27</v>
      </c>
      <c r="D1056">
        <f>IF(IFERROR(LOOKUP(טבלה1[[#This Row],[ClientID]],פיבוט!$A$4:$A$121),FALSE)=טבלה1[[#This Row],[ClientID]],1,0)</f>
        <v>1</v>
      </c>
    </row>
    <row r="1057" spans="1:4" hidden="1" x14ac:dyDescent="0.25">
      <c r="A1057" t="s">
        <v>100</v>
      </c>
      <c r="B1057">
        <v>8</v>
      </c>
      <c r="C1057">
        <v>28</v>
      </c>
      <c r="D1057">
        <f>IF(IFERROR(LOOKUP(טבלה1[[#This Row],[ClientID]],פיבוט!$A$4:$A$121),FALSE)=טבלה1[[#This Row],[ClientID]],1,0)</f>
        <v>1</v>
      </c>
    </row>
    <row r="1058" spans="1:4" hidden="1" x14ac:dyDescent="0.25">
      <c r="A1058" t="s">
        <v>100</v>
      </c>
      <c r="B1058">
        <v>9</v>
      </c>
      <c r="C1058">
        <v>27</v>
      </c>
      <c r="D1058">
        <f>IF(IFERROR(LOOKUP(טבלה1[[#This Row],[ClientID]],פיבוט!$A$4:$A$121),FALSE)=טבלה1[[#This Row],[ClientID]],1,0)</f>
        <v>1</v>
      </c>
    </row>
    <row r="1059" spans="1:4" x14ac:dyDescent="0.25">
      <c r="A1059" t="s">
        <v>101</v>
      </c>
      <c r="B1059">
        <v>1</v>
      </c>
      <c r="C1059">
        <v>30</v>
      </c>
      <c r="D1059">
        <f>IF(IFERROR(LOOKUP(טבלה1[[#This Row],[ClientID]],פיבוט!$A$4:$A$121),FALSE)=טבלה1[[#This Row],[ClientID]],1,0)</f>
        <v>0</v>
      </c>
    </row>
    <row r="1060" spans="1:4" x14ac:dyDescent="0.25">
      <c r="A1060" t="s">
        <v>102</v>
      </c>
      <c r="B1060">
        <v>1</v>
      </c>
      <c r="C1060">
        <v>38</v>
      </c>
      <c r="D1060">
        <f>IF(IFERROR(LOOKUP(טבלה1[[#This Row],[ClientID]],פיבוט!$A$4:$A$121),FALSE)=טבלה1[[#This Row],[ClientID]],1,0)</f>
        <v>0</v>
      </c>
    </row>
    <row r="1061" spans="1:4" x14ac:dyDescent="0.25">
      <c r="A1061" t="s">
        <v>102</v>
      </c>
      <c r="B1061">
        <v>2</v>
      </c>
      <c r="C1061">
        <v>40</v>
      </c>
      <c r="D1061">
        <f>IF(IFERROR(LOOKUP(טבלה1[[#This Row],[ClientID]],פיבוט!$A$4:$A$121),FALSE)=טבלה1[[#This Row],[ClientID]],1,0)</f>
        <v>0</v>
      </c>
    </row>
    <row r="1062" spans="1:4" x14ac:dyDescent="0.25">
      <c r="A1062" t="s">
        <v>103</v>
      </c>
      <c r="B1062">
        <v>1</v>
      </c>
      <c r="C1062">
        <v>27</v>
      </c>
      <c r="D1062">
        <f>IF(IFERROR(LOOKUP(טבלה1[[#This Row],[ClientID]],פיבוט!$A$4:$A$121),FALSE)=טבלה1[[#This Row],[ClientID]],1,0)</f>
        <v>0</v>
      </c>
    </row>
    <row r="1063" spans="1:4" x14ac:dyDescent="0.25">
      <c r="A1063" t="s">
        <v>103</v>
      </c>
      <c r="B1063">
        <v>2</v>
      </c>
      <c r="C1063">
        <v>30</v>
      </c>
      <c r="D1063">
        <f>IF(IFERROR(LOOKUP(טבלה1[[#This Row],[ClientID]],פיבוט!$A$4:$A$121),FALSE)=טבלה1[[#This Row],[ClientID]],1,0)</f>
        <v>0</v>
      </c>
    </row>
    <row r="1064" spans="1:4" x14ac:dyDescent="0.25">
      <c r="A1064" t="s">
        <v>103</v>
      </c>
      <c r="B1064">
        <v>3</v>
      </c>
      <c r="C1064">
        <v>30</v>
      </c>
      <c r="D1064">
        <f>IF(IFERROR(LOOKUP(טבלה1[[#This Row],[ClientID]],פיבוט!$A$4:$A$121),FALSE)=טבלה1[[#This Row],[ClientID]],1,0)</f>
        <v>0</v>
      </c>
    </row>
    <row r="1065" spans="1:4" x14ac:dyDescent="0.25">
      <c r="A1065" t="s">
        <v>103</v>
      </c>
      <c r="B1065">
        <v>4</v>
      </c>
      <c r="C1065">
        <v>29</v>
      </c>
      <c r="D1065">
        <f>IF(IFERROR(LOOKUP(טבלה1[[#This Row],[ClientID]],פיבוט!$A$4:$A$121),FALSE)=טבלה1[[#This Row],[ClientID]],1,0)</f>
        <v>0</v>
      </c>
    </row>
    <row r="1066" spans="1:4" hidden="1" x14ac:dyDescent="0.25">
      <c r="A1066" t="s">
        <v>104</v>
      </c>
      <c r="B1066">
        <v>1</v>
      </c>
      <c r="C1066">
        <v>28</v>
      </c>
      <c r="D1066">
        <f>IF(IFERROR(LOOKUP(טבלה1[[#This Row],[ClientID]],פיבוט!$A$4:$A$121),FALSE)=טבלה1[[#This Row],[ClientID]],1,0)</f>
        <v>1</v>
      </c>
    </row>
    <row r="1067" spans="1:4" hidden="1" x14ac:dyDescent="0.25">
      <c r="A1067" t="s">
        <v>104</v>
      </c>
      <c r="B1067">
        <v>2</v>
      </c>
      <c r="C1067">
        <v>27</v>
      </c>
      <c r="D1067">
        <f>IF(IFERROR(LOOKUP(טבלה1[[#This Row],[ClientID]],פיבוט!$A$4:$A$121),FALSE)=טבלה1[[#This Row],[ClientID]],1,0)</f>
        <v>1</v>
      </c>
    </row>
    <row r="1068" spans="1:4" hidden="1" x14ac:dyDescent="0.25">
      <c r="A1068" t="s">
        <v>104</v>
      </c>
      <c r="B1068">
        <v>3</v>
      </c>
      <c r="C1068">
        <v>26</v>
      </c>
      <c r="D1068">
        <f>IF(IFERROR(LOOKUP(טבלה1[[#This Row],[ClientID]],פיבוט!$A$4:$A$121),FALSE)=טבלה1[[#This Row],[ClientID]],1,0)</f>
        <v>1</v>
      </c>
    </row>
    <row r="1069" spans="1:4" hidden="1" x14ac:dyDescent="0.25">
      <c r="A1069" t="s">
        <v>104</v>
      </c>
      <c r="B1069">
        <v>4</v>
      </c>
      <c r="C1069">
        <v>26</v>
      </c>
      <c r="D1069">
        <f>IF(IFERROR(LOOKUP(טבלה1[[#This Row],[ClientID]],פיבוט!$A$4:$A$121),FALSE)=טבלה1[[#This Row],[ClientID]],1,0)</f>
        <v>1</v>
      </c>
    </row>
    <row r="1070" spans="1:4" hidden="1" x14ac:dyDescent="0.25">
      <c r="A1070" t="s">
        <v>104</v>
      </c>
      <c r="B1070">
        <v>5</v>
      </c>
      <c r="C1070">
        <v>25</v>
      </c>
      <c r="D1070">
        <f>IF(IFERROR(LOOKUP(טבלה1[[#This Row],[ClientID]],פיבוט!$A$4:$A$121),FALSE)=טבלה1[[#This Row],[ClientID]],1,0)</f>
        <v>1</v>
      </c>
    </row>
    <row r="1071" spans="1:4" hidden="1" x14ac:dyDescent="0.25">
      <c r="A1071" t="s">
        <v>104</v>
      </c>
      <c r="B1071">
        <v>6</v>
      </c>
      <c r="C1071">
        <v>25</v>
      </c>
      <c r="D1071">
        <f>IF(IFERROR(LOOKUP(טבלה1[[#This Row],[ClientID]],פיבוט!$A$4:$A$121),FALSE)=טבלה1[[#This Row],[ClientID]],1,0)</f>
        <v>1</v>
      </c>
    </row>
    <row r="1072" spans="1:4" hidden="1" x14ac:dyDescent="0.25">
      <c r="A1072" t="s">
        <v>104</v>
      </c>
      <c r="B1072">
        <v>7</v>
      </c>
      <c r="C1072">
        <v>28</v>
      </c>
      <c r="D1072">
        <f>IF(IFERROR(LOOKUP(טבלה1[[#This Row],[ClientID]],פיבוט!$A$4:$A$121),FALSE)=טבלה1[[#This Row],[ClientID]],1,0)</f>
        <v>1</v>
      </c>
    </row>
    <row r="1073" spans="1:4" hidden="1" x14ac:dyDescent="0.25">
      <c r="A1073" t="s">
        <v>104</v>
      </c>
      <c r="B1073">
        <v>8</v>
      </c>
      <c r="C1073">
        <v>27</v>
      </c>
      <c r="D1073">
        <f>IF(IFERROR(LOOKUP(טבלה1[[#This Row],[ClientID]],פיבוט!$A$4:$A$121),FALSE)=טבלה1[[#This Row],[ClientID]],1,0)</f>
        <v>1</v>
      </c>
    </row>
    <row r="1074" spans="1:4" hidden="1" x14ac:dyDescent="0.25">
      <c r="A1074" t="s">
        <v>104</v>
      </c>
      <c r="B1074">
        <v>9</v>
      </c>
      <c r="C1074">
        <v>28</v>
      </c>
      <c r="D1074">
        <f>IF(IFERROR(LOOKUP(טבלה1[[#This Row],[ClientID]],פיבוט!$A$4:$A$121),FALSE)=טבלה1[[#This Row],[ClientID]],1,0)</f>
        <v>1</v>
      </c>
    </row>
    <row r="1075" spans="1:4" hidden="1" x14ac:dyDescent="0.25">
      <c r="A1075" t="s">
        <v>104</v>
      </c>
      <c r="B1075">
        <v>10</v>
      </c>
      <c r="C1075">
        <v>27</v>
      </c>
      <c r="D1075">
        <f>IF(IFERROR(LOOKUP(טבלה1[[#This Row],[ClientID]],פיבוט!$A$4:$A$121),FALSE)=טבלה1[[#This Row],[ClientID]],1,0)</f>
        <v>1</v>
      </c>
    </row>
    <row r="1076" spans="1:4" hidden="1" x14ac:dyDescent="0.25">
      <c r="A1076" t="s">
        <v>104</v>
      </c>
      <c r="B1076">
        <v>11</v>
      </c>
      <c r="C1076">
        <v>26</v>
      </c>
      <c r="D1076">
        <f>IF(IFERROR(LOOKUP(טבלה1[[#This Row],[ClientID]],פיבוט!$A$4:$A$121),FALSE)=טבלה1[[#This Row],[ClientID]],1,0)</f>
        <v>1</v>
      </c>
    </row>
    <row r="1077" spans="1:4" hidden="1" x14ac:dyDescent="0.25">
      <c r="A1077" t="s">
        <v>104</v>
      </c>
      <c r="B1077">
        <v>12</v>
      </c>
      <c r="C1077">
        <v>28</v>
      </c>
      <c r="D1077">
        <f>IF(IFERROR(LOOKUP(טבלה1[[#This Row],[ClientID]],פיבוט!$A$4:$A$121),FALSE)=טבלה1[[#This Row],[ClientID]],1,0)</f>
        <v>1</v>
      </c>
    </row>
    <row r="1078" spans="1:4" hidden="1" x14ac:dyDescent="0.25">
      <c r="A1078" t="s">
        <v>104</v>
      </c>
      <c r="B1078">
        <v>13</v>
      </c>
      <c r="C1078">
        <v>28</v>
      </c>
      <c r="D1078">
        <f>IF(IFERROR(LOOKUP(טבלה1[[#This Row],[ClientID]],פיבוט!$A$4:$A$121),FALSE)=טבלה1[[#This Row],[ClientID]],1,0)</f>
        <v>1</v>
      </c>
    </row>
    <row r="1079" spans="1:4" hidden="1" x14ac:dyDescent="0.25">
      <c r="A1079" t="s">
        <v>105</v>
      </c>
      <c r="B1079">
        <v>1</v>
      </c>
      <c r="C1079">
        <v>38</v>
      </c>
      <c r="D1079">
        <f>IF(IFERROR(LOOKUP(טבלה1[[#This Row],[ClientID]],פיבוט!$A$4:$A$121),FALSE)=טבלה1[[#This Row],[ClientID]],1,0)</f>
        <v>1</v>
      </c>
    </row>
    <row r="1080" spans="1:4" hidden="1" x14ac:dyDescent="0.25">
      <c r="A1080" t="s">
        <v>105</v>
      </c>
      <c r="B1080">
        <v>2</v>
      </c>
      <c r="C1080">
        <v>32</v>
      </c>
      <c r="D1080">
        <f>IF(IFERROR(LOOKUP(טבלה1[[#This Row],[ClientID]],פיבוט!$A$4:$A$121),FALSE)=טבלה1[[#This Row],[ClientID]],1,0)</f>
        <v>1</v>
      </c>
    </row>
    <row r="1081" spans="1:4" hidden="1" x14ac:dyDescent="0.25">
      <c r="A1081" t="s">
        <v>105</v>
      </c>
      <c r="B1081">
        <v>3</v>
      </c>
      <c r="C1081">
        <v>38</v>
      </c>
      <c r="D1081">
        <f>IF(IFERROR(LOOKUP(טבלה1[[#This Row],[ClientID]],פיבוט!$A$4:$A$121),FALSE)=טבלה1[[#This Row],[ClientID]],1,0)</f>
        <v>1</v>
      </c>
    </row>
    <row r="1082" spans="1:4" hidden="1" x14ac:dyDescent="0.25">
      <c r="A1082" t="s">
        <v>105</v>
      </c>
      <c r="B1082">
        <v>4</v>
      </c>
      <c r="C1082">
        <v>38</v>
      </c>
      <c r="D1082">
        <f>IF(IFERROR(LOOKUP(טבלה1[[#This Row],[ClientID]],פיבוט!$A$4:$A$121),FALSE)=טבלה1[[#This Row],[ClientID]],1,0)</f>
        <v>1</v>
      </c>
    </row>
    <row r="1083" spans="1:4" hidden="1" x14ac:dyDescent="0.25">
      <c r="A1083" t="s">
        <v>105</v>
      </c>
      <c r="B1083">
        <v>5</v>
      </c>
      <c r="C1083">
        <v>39</v>
      </c>
      <c r="D1083">
        <f>IF(IFERROR(LOOKUP(טבלה1[[#This Row],[ClientID]],פיבוט!$A$4:$A$121),FALSE)=טבלה1[[#This Row],[ClientID]],1,0)</f>
        <v>1</v>
      </c>
    </row>
    <row r="1084" spans="1:4" hidden="1" x14ac:dyDescent="0.25">
      <c r="A1084" t="s">
        <v>105</v>
      </c>
      <c r="B1084">
        <v>6</v>
      </c>
      <c r="C1084">
        <v>38</v>
      </c>
      <c r="D1084">
        <f>IF(IFERROR(LOOKUP(טבלה1[[#This Row],[ClientID]],פיבוט!$A$4:$A$121),FALSE)=טבלה1[[#This Row],[ClientID]],1,0)</f>
        <v>1</v>
      </c>
    </row>
    <row r="1085" spans="1:4" hidden="1" x14ac:dyDescent="0.25">
      <c r="A1085" t="s">
        <v>105</v>
      </c>
      <c r="B1085">
        <v>7</v>
      </c>
      <c r="C1085">
        <v>31</v>
      </c>
      <c r="D1085">
        <f>IF(IFERROR(LOOKUP(טבלה1[[#This Row],[ClientID]],פיבוט!$A$4:$A$121),FALSE)=טבלה1[[#This Row],[ClientID]],1,0)</f>
        <v>1</v>
      </c>
    </row>
    <row r="1086" spans="1:4" hidden="1" x14ac:dyDescent="0.25">
      <c r="A1086" t="s">
        <v>105</v>
      </c>
      <c r="B1086">
        <v>8</v>
      </c>
      <c r="C1086">
        <v>35</v>
      </c>
      <c r="D1086">
        <f>IF(IFERROR(LOOKUP(טבלה1[[#This Row],[ClientID]],פיבוט!$A$4:$A$121),FALSE)=טבלה1[[#This Row],[ClientID]],1,0)</f>
        <v>1</v>
      </c>
    </row>
    <row r="1087" spans="1:4" hidden="1" x14ac:dyDescent="0.25">
      <c r="A1087" t="s">
        <v>105</v>
      </c>
      <c r="B1087">
        <v>9</v>
      </c>
      <c r="C1087">
        <v>35</v>
      </c>
      <c r="D1087">
        <f>IF(IFERROR(LOOKUP(טבלה1[[#This Row],[ClientID]],פיבוט!$A$4:$A$121),FALSE)=טבלה1[[#This Row],[ClientID]],1,0)</f>
        <v>1</v>
      </c>
    </row>
    <row r="1088" spans="1:4" hidden="1" x14ac:dyDescent="0.25">
      <c r="A1088" t="s">
        <v>105</v>
      </c>
      <c r="B1088">
        <v>10</v>
      </c>
      <c r="C1088">
        <v>32</v>
      </c>
      <c r="D1088">
        <f>IF(IFERROR(LOOKUP(טבלה1[[#This Row],[ClientID]],פיבוט!$A$4:$A$121),FALSE)=טבלה1[[#This Row],[ClientID]],1,0)</f>
        <v>1</v>
      </c>
    </row>
    <row r="1089" spans="1:4" hidden="1" x14ac:dyDescent="0.25">
      <c r="A1089" t="s">
        <v>105</v>
      </c>
      <c r="B1089">
        <v>11</v>
      </c>
      <c r="C1089">
        <v>38</v>
      </c>
      <c r="D1089">
        <f>IF(IFERROR(LOOKUP(טבלה1[[#This Row],[ClientID]],פיבוט!$A$4:$A$121),FALSE)=טבלה1[[#This Row],[ClientID]],1,0)</f>
        <v>1</v>
      </c>
    </row>
    <row r="1090" spans="1:4" hidden="1" x14ac:dyDescent="0.25">
      <c r="A1090" t="s">
        <v>105</v>
      </c>
      <c r="B1090">
        <v>12</v>
      </c>
      <c r="C1090">
        <v>42</v>
      </c>
      <c r="D1090">
        <f>IF(IFERROR(LOOKUP(טבלה1[[#This Row],[ClientID]],פיבוט!$A$4:$A$121),FALSE)=טבלה1[[#This Row],[ClientID]],1,0)</f>
        <v>1</v>
      </c>
    </row>
    <row r="1091" spans="1:4" x14ac:dyDescent="0.25">
      <c r="A1091" t="s">
        <v>106</v>
      </c>
      <c r="B1091">
        <v>1</v>
      </c>
      <c r="C1091">
        <v>27</v>
      </c>
      <c r="D1091">
        <f>IF(IFERROR(LOOKUP(טבלה1[[#This Row],[ClientID]],פיבוט!$A$4:$A$121),FALSE)=טבלה1[[#This Row],[ClientID]],1,0)</f>
        <v>0</v>
      </c>
    </row>
    <row r="1092" spans="1:4" hidden="1" x14ac:dyDescent="0.25">
      <c r="A1092" t="s">
        <v>107</v>
      </c>
      <c r="B1092">
        <v>1</v>
      </c>
      <c r="C1092">
        <v>29</v>
      </c>
      <c r="D1092">
        <f>IF(IFERROR(LOOKUP(טבלה1[[#This Row],[ClientID]],פיבוט!$A$4:$A$121),FALSE)=טבלה1[[#This Row],[ClientID]],1,0)</f>
        <v>1</v>
      </c>
    </row>
    <row r="1093" spans="1:4" hidden="1" x14ac:dyDescent="0.25">
      <c r="A1093" t="s">
        <v>107</v>
      </c>
      <c r="B1093">
        <v>2</v>
      </c>
      <c r="C1093">
        <v>25</v>
      </c>
      <c r="D1093">
        <f>IF(IFERROR(LOOKUP(טבלה1[[#This Row],[ClientID]],פיבוט!$A$4:$A$121),FALSE)=טבלה1[[#This Row],[ClientID]],1,0)</f>
        <v>1</v>
      </c>
    </row>
    <row r="1094" spans="1:4" hidden="1" x14ac:dyDescent="0.25">
      <c r="A1094" t="s">
        <v>107</v>
      </c>
      <c r="B1094">
        <v>3</v>
      </c>
      <c r="C1094">
        <v>26</v>
      </c>
      <c r="D1094">
        <f>IF(IFERROR(LOOKUP(טבלה1[[#This Row],[ClientID]],פיבוט!$A$4:$A$121),FALSE)=טבלה1[[#This Row],[ClientID]],1,0)</f>
        <v>1</v>
      </c>
    </row>
    <row r="1095" spans="1:4" hidden="1" x14ac:dyDescent="0.25">
      <c r="A1095" t="s">
        <v>107</v>
      </c>
      <c r="B1095">
        <v>4</v>
      </c>
      <c r="C1095">
        <v>25</v>
      </c>
      <c r="D1095">
        <f>IF(IFERROR(LOOKUP(טבלה1[[#This Row],[ClientID]],פיבוט!$A$4:$A$121),FALSE)=טבלה1[[#This Row],[ClientID]],1,0)</f>
        <v>1</v>
      </c>
    </row>
    <row r="1096" spans="1:4" hidden="1" x14ac:dyDescent="0.25">
      <c r="A1096" t="s">
        <v>107</v>
      </c>
      <c r="B1096">
        <v>5</v>
      </c>
      <c r="C1096">
        <v>26</v>
      </c>
      <c r="D1096">
        <f>IF(IFERROR(LOOKUP(טבלה1[[#This Row],[ClientID]],פיבוט!$A$4:$A$121),FALSE)=טבלה1[[#This Row],[ClientID]],1,0)</f>
        <v>1</v>
      </c>
    </row>
    <row r="1097" spans="1:4" hidden="1" x14ac:dyDescent="0.25">
      <c r="A1097" t="s">
        <v>107</v>
      </c>
      <c r="B1097">
        <v>6</v>
      </c>
      <c r="C1097">
        <v>27</v>
      </c>
      <c r="D1097">
        <f>IF(IFERROR(LOOKUP(טבלה1[[#This Row],[ClientID]],פיבוט!$A$4:$A$121),FALSE)=טבלה1[[#This Row],[ClientID]],1,0)</f>
        <v>1</v>
      </c>
    </row>
    <row r="1098" spans="1:4" hidden="1" x14ac:dyDescent="0.25">
      <c r="A1098" t="s">
        <v>107</v>
      </c>
      <c r="B1098">
        <v>7</v>
      </c>
      <c r="C1098">
        <v>25</v>
      </c>
      <c r="D1098">
        <f>IF(IFERROR(LOOKUP(טבלה1[[#This Row],[ClientID]],פיבוט!$A$4:$A$121),FALSE)=טבלה1[[#This Row],[ClientID]],1,0)</f>
        <v>1</v>
      </c>
    </row>
    <row r="1099" spans="1:4" hidden="1" x14ac:dyDescent="0.25">
      <c r="A1099" t="s">
        <v>107</v>
      </c>
      <c r="B1099">
        <v>8</v>
      </c>
      <c r="C1099">
        <v>27</v>
      </c>
      <c r="D1099">
        <f>IF(IFERROR(LOOKUP(טבלה1[[#This Row],[ClientID]],פיבוט!$A$4:$A$121),FALSE)=טבלה1[[#This Row],[ClientID]],1,0)</f>
        <v>1</v>
      </c>
    </row>
    <row r="1100" spans="1:4" hidden="1" x14ac:dyDescent="0.25">
      <c r="A1100" t="s">
        <v>107</v>
      </c>
      <c r="B1100">
        <v>9</v>
      </c>
      <c r="C1100">
        <v>26</v>
      </c>
      <c r="D1100">
        <f>IF(IFERROR(LOOKUP(טבלה1[[#This Row],[ClientID]],פיבוט!$A$4:$A$121),FALSE)=טבלה1[[#This Row],[ClientID]],1,0)</f>
        <v>1</v>
      </c>
    </row>
    <row r="1101" spans="1:4" hidden="1" x14ac:dyDescent="0.25">
      <c r="A1101" t="s">
        <v>107</v>
      </c>
      <c r="B1101">
        <v>10</v>
      </c>
      <c r="C1101">
        <v>25</v>
      </c>
      <c r="D1101">
        <f>IF(IFERROR(LOOKUP(טבלה1[[#This Row],[ClientID]],פיבוט!$A$4:$A$121),FALSE)=טבלה1[[#This Row],[ClientID]],1,0)</f>
        <v>1</v>
      </c>
    </row>
    <row r="1102" spans="1:4" hidden="1" x14ac:dyDescent="0.25">
      <c r="A1102" t="s">
        <v>107</v>
      </c>
      <c r="B1102">
        <v>11</v>
      </c>
      <c r="C1102">
        <v>26</v>
      </c>
      <c r="D1102">
        <f>IF(IFERROR(LOOKUP(טבלה1[[#This Row],[ClientID]],פיבוט!$A$4:$A$121),FALSE)=טבלה1[[#This Row],[ClientID]],1,0)</f>
        <v>1</v>
      </c>
    </row>
    <row r="1103" spans="1:4" hidden="1" x14ac:dyDescent="0.25">
      <c r="A1103" t="s">
        <v>107</v>
      </c>
      <c r="B1103">
        <v>12</v>
      </c>
      <c r="C1103">
        <v>26</v>
      </c>
      <c r="D1103">
        <f>IF(IFERROR(LOOKUP(טבלה1[[#This Row],[ClientID]],פיבוט!$A$4:$A$121),FALSE)=טבלה1[[#This Row],[ClientID]],1,0)</f>
        <v>1</v>
      </c>
    </row>
    <row r="1104" spans="1:4" hidden="1" x14ac:dyDescent="0.25">
      <c r="A1104" t="s">
        <v>107</v>
      </c>
      <c r="B1104">
        <v>13</v>
      </c>
      <c r="C1104">
        <v>24</v>
      </c>
      <c r="D1104">
        <f>IF(IFERROR(LOOKUP(טבלה1[[#This Row],[ClientID]],פיבוט!$A$4:$A$121),FALSE)=טבלה1[[#This Row],[ClientID]],1,0)</f>
        <v>1</v>
      </c>
    </row>
    <row r="1105" spans="1:4" hidden="1" x14ac:dyDescent="0.25">
      <c r="A1105" t="s">
        <v>107</v>
      </c>
      <c r="B1105">
        <v>14</v>
      </c>
      <c r="C1105">
        <v>25</v>
      </c>
      <c r="D1105">
        <f>IF(IFERROR(LOOKUP(טבלה1[[#This Row],[ClientID]],פיבוט!$A$4:$A$121),FALSE)=טבלה1[[#This Row],[ClientID]],1,0)</f>
        <v>1</v>
      </c>
    </row>
    <row r="1106" spans="1:4" hidden="1" x14ac:dyDescent="0.25">
      <c r="A1106" t="s">
        <v>107</v>
      </c>
      <c r="B1106">
        <v>15</v>
      </c>
      <c r="C1106">
        <v>25</v>
      </c>
      <c r="D1106">
        <f>IF(IFERROR(LOOKUP(טבלה1[[#This Row],[ClientID]],פיבוט!$A$4:$A$121),FALSE)=טבלה1[[#This Row],[ClientID]],1,0)</f>
        <v>1</v>
      </c>
    </row>
    <row r="1107" spans="1:4" hidden="1" x14ac:dyDescent="0.25">
      <c r="A1107" t="s">
        <v>107</v>
      </c>
      <c r="B1107">
        <v>16</v>
      </c>
      <c r="C1107">
        <v>27</v>
      </c>
      <c r="D1107">
        <f>IF(IFERROR(LOOKUP(טבלה1[[#This Row],[ClientID]],פיבוט!$A$4:$A$121),FALSE)=טבלה1[[#This Row],[ClientID]],1,0)</f>
        <v>1</v>
      </c>
    </row>
    <row r="1108" spans="1:4" hidden="1" x14ac:dyDescent="0.25">
      <c r="A1108" t="s">
        <v>107</v>
      </c>
      <c r="B1108">
        <v>17</v>
      </c>
      <c r="C1108">
        <v>24</v>
      </c>
      <c r="D1108">
        <f>IF(IFERROR(LOOKUP(טבלה1[[#This Row],[ClientID]],פיבוט!$A$4:$A$121),FALSE)=טבלה1[[#This Row],[ClientID]],1,0)</f>
        <v>1</v>
      </c>
    </row>
    <row r="1109" spans="1:4" hidden="1" x14ac:dyDescent="0.25">
      <c r="A1109" t="s">
        <v>107</v>
      </c>
      <c r="B1109">
        <v>18</v>
      </c>
      <c r="C1109">
        <v>25</v>
      </c>
      <c r="D1109">
        <f>IF(IFERROR(LOOKUP(טבלה1[[#This Row],[ClientID]],פיבוט!$A$4:$A$121),FALSE)=טבלה1[[#This Row],[ClientID]],1,0)</f>
        <v>1</v>
      </c>
    </row>
    <row r="1110" spans="1:4" hidden="1" x14ac:dyDescent="0.25">
      <c r="A1110" t="s">
        <v>107</v>
      </c>
      <c r="B1110">
        <v>19</v>
      </c>
      <c r="C1110">
        <v>25</v>
      </c>
      <c r="D1110">
        <f>IF(IFERROR(LOOKUP(טבלה1[[#This Row],[ClientID]],פיבוט!$A$4:$A$121),FALSE)=טבלה1[[#This Row],[ClientID]],1,0)</f>
        <v>1</v>
      </c>
    </row>
    <row r="1111" spans="1:4" hidden="1" x14ac:dyDescent="0.25">
      <c r="A1111" t="s">
        <v>107</v>
      </c>
      <c r="B1111">
        <v>20</v>
      </c>
      <c r="C1111">
        <v>29</v>
      </c>
      <c r="D1111">
        <f>IF(IFERROR(LOOKUP(טבלה1[[#This Row],[ClientID]],פיבוט!$A$4:$A$121),FALSE)=טבלה1[[#This Row],[ClientID]],1,0)</f>
        <v>1</v>
      </c>
    </row>
    <row r="1112" spans="1:4" hidden="1" x14ac:dyDescent="0.25">
      <c r="A1112" t="s">
        <v>108</v>
      </c>
      <c r="B1112">
        <v>1</v>
      </c>
      <c r="C1112">
        <v>39</v>
      </c>
      <c r="D1112">
        <f>IF(IFERROR(LOOKUP(טבלה1[[#This Row],[ClientID]],פיבוט!$A$4:$A$121),FALSE)=טבלה1[[#This Row],[ClientID]],1,0)</f>
        <v>1</v>
      </c>
    </row>
    <row r="1113" spans="1:4" hidden="1" x14ac:dyDescent="0.25">
      <c r="A1113" t="s">
        <v>108</v>
      </c>
      <c r="B1113">
        <v>2</v>
      </c>
      <c r="C1113">
        <v>23</v>
      </c>
      <c r="D1113">
        <f>IF(IFERROR(LOOKUP(טבלה1[[#This Row],[ClientID]],פיבוט!$A$4:$A$121),FALSE)=טבלה1[[#This Row],[ClientID]],1,0)</f>
        <v>1</v>
      </c>
    </row>
    <row r="1114" spans="1:4" hidden="1" x14ac:dyDescent="0.25">
      <c r="A1114" t="s">
        <v>108</v>
      </c>
      <c r="B1114">
        <v>3</v>
      </c>
      <c r="C1114">
        <v>30</v>
      </c>
      <c r="D1114">
        <f>IF(IFERROR(LOOKUP(טבלה1[[#This Row],[ClientID]],פיבוט!$A$4:$A$121),FALSE)=טבלה1[[#This Row],[ClientID]],1,0)</f>
        <v>1</v>
      </c>
    </row>
    <row r="1115" spans="1:4" hidden="1" x14ac:dyDescent="0.25">
      <c r="A1115" t="s">
        <v>108</v>
      </c>
      <c r="B1115">
        <v>4</v>
      </c>
      <c r="C1115">
        <v>34</v>
      </c>
      <c r="D1115">
        <f>IF(IFERROR(LOOKUP(טבלה1[[#This Row],[ClientID]],פיבוט!$A$4:$A$121),FALSE)=טבלה1[[#This Row],[ClientID]],1,0)</f>
        <v>1</v>
      </c>
    </row>
    <row r="1116" spans="1:4" hidden="1" x14ac:dyDescent="0.25">
      <c r="A1116" t="s">
        <v>108</v>
      </c>
      <c r="B1116">
        <v>5</v>
      </c>
      <c r="C1116">
        <v>32</v>
      </c>
      <c r="D1116">
        <f>IF(IFERROR(LOOKUP(טבלה1[[#This Row],[ClientID]],פיבוט!$A$4:$A$121),FALSE)=טבלה1[[#This Row],[ClientID]],1,0)</f>
        <v>1</v>
      </c>
    </row>
    <row r="1117" spans="1:4" hidden="1" x14ac:dyDescent="0.25">
      <c r="A1117" t="s">
        <v>109</v>
      </c>
      <c r="B1117">
        <v>1</v>
      </c>
      <c r="C1117">
        <v>25</v>
      </c>
      <c r="D1117">
        <f>IF(IFERROR(LOOKUP(טבלה1[[#This Row],[ClientID]],פיבוט!$A$4:$A$121),FALSE)=טבלה1[[#This Row],[ClientID]],1,0)</f>
        <v>1</v>
      </c>
    </row>
    <row r="1118" spans="1:4" hidden="1" x14ac:dyDescent="0.25">
      <c r="A1118" t="s">
        <v>109</v>
      </c>
      <c r="B1118">
        <v>2</v>
      </c>
      <c r="C1118">
        <v>28</v>
      </c>
      <c r="D1118">
        <f>IF(IFERROR(LOOKUP(טבלה1[[#This Row],[ClientID]],פיבוט!$A$4:$A$121),FALSE)=טבלה1[[#This Row],[ClientID]],1,0)</f>
        <v>1</v>
      </c>
    </row>
    <row r="1119" spans="1:4" hidden="1" x14ac:dyDescent="0.25">
      <c r="A1119" t="s">
        <v>109</v>
      </c>
      <c r="B1119">
        <v>3</v>
      </c>
      <c r="C1119">
        <v>25</v>
      </c>
      <c r="D1119">
        <f>IF(IFERROR(LOOKUP(טבלה1[[#This Row],[ClientID]],פיבוט!$A$4:$A$121),FALSE)=טבלה1[[#This Row],[ClientID]],1,0)</f>
        <v>1</v>
      </c>
    </row>
    <row r="1120" spans="1:4" hidden="1" x14ac:dyDescent="0.25">
      <c r="A1120" t="s">
        <v>109</v>
      </c>
      <c r="B1120">
        <v>4</v>
      </c>
      <c r="C1120">
        <v>25</v>
      </c>
      <c r="D1120">
        <f>IF(IFERROR(LOOKUP(טבלה1[[#This Row],[ClientID]],פיבוט!$A$4:$A$121),FALSE)=טבלה1[[#This Row],[ClientID]],1,0)</f>
        <v>1</v>
      </c>
    </row>
    <row r="1121" spans="1:4" hidden="1" x14ac:dyDescent="0.25">
      <c r="A1121" t="s">
        <v>109</v>
      </c>
      <c r="B1121">
        <v>5</v>
      </c>
      <c r="C1121">
        <v>27</v>
      </c>
      <c r="D1121">
        <f>IF(IFERROR(LOOKUP(טבלה1[[#This Row],[ClientID]],פיבוט!$A$4:$A$121),FALSE)=טבלה1[[#This Row],[ClientID]],1,0)</f>
        <v>1</v>
      </c>
    </row>
    <row r="1122" spans="1:4" hidden="1" x14ac:dyDescent="0.25">
      <c r="A1122" t="s">
        <v>109</v>
      </c>
      <c r="B1122">
        <v>6</v>
      </c>
      <c r="C1122">
        <v>27</v>
      </c>
      <c r="D1122">
        <f>IF(IFERROR(LOOKUP(טבלה1[[#This Row],[ClientID]],פיבוט!$A$4:$A$121),FALSE)=טבלה1[[#This Row],[ClientID]],1,0)</f>
        <v>1</v>
      </c>
    </row>
    <row r="1123" spans="1:4" hidden="1" x14ac:dyDescent="0.25">
      <c r="A1123" t="s">
        <v>109</v>
      </c>
      <c r="B1123">
        <v>7</v>
      </c>
      <c r="C1123">
        <v>26</v>
      </c>
      <c r="D1123">
        <f>IF(IFERROR(LOOKUP(טבלה1[[#This Row],[ClientID]],פיבוט!$A$4:$A$121),FALSE)=טבלה1[[#This Row],[ClientID]],1,0)</f>
        <v>1</v>
      </c>
    </row>
    <row r="1124" spans="1:4" hidden="1" x14ac:dyDescent="0.25">
      <c r="A1124" t="s">
        <v>109</v>
      </c>
      <c r="B1124">
        <v>8</v>
      </c>
      <c r="C1124">
        <v>26</v>
      </c>
      <c r="D1124">
        <f>IF(IFERROR(LOOKUP(טבלה1[[#This Row],[ClientID]],פיבוט!$A$4:$A$121),FALSE)=טבלה1[[#This Row],[ClientID]],1,0)</f>
        <v>1</v>
      </c>
    </row>
    <row r="1125" spans="1:4" hidden="1" x14ac:dyDescent="0.25">
      <c r="A1125" t="s">
        <v>109</v>
      </c>
      <c r="B1125">
        <v>9</v>
      </c>
      <c r="C1125">
        <v>25</v>
      </c>
      <c r="D1125">
        <f>IF(IFERROR(LOOKUP(טבלה1[[#This Row],[ClientID]],פיבוט!$A$4:$A$121),FALSE)=טבלה1[[#This Row],[ClientID]],1,0)</f>
        <v>1</v>
      </c>
    </row>
    <row r="1126" spans="1:4" hidden="1" x14ac:dyDescent="0.25">
      <c r="A1126" t="s">
        <v>109</v>
      </c>
      <c r="B1126">
        <v>10</v>
      </c>
      <c r="C1126">
        <v>25</v>
      </c>
      <c r="D1126">
        <f>IF(IFERROR(LOOKUP(טבלה1[[#This Row],[ClientID]],פיבוט!$A$4:$A$121),FALSE)=טבלה1[[#This Row],[ClientID]],1,0)</f>
        <v>1</v>
      </c>
    </row>
    <row r="1127" spans="1:4" hidden="1" x14ac:dyDescent="0.25">
      <c r="A1127" t="s">
        <v>109</v>
      </c>
      <c r="B1127">
        <v>11</v>
      </c>
      <c r="C1127">
        <v>27</v>
      </c>
      <c r="D1127">
        <f>IF(IFERROR(LOOKUP(טבלה1[[#This Row],[ClientID]],פיבוט!$A$4:$A$121),FALSE)=טבלה1[[#This Row],[ClientID]],1,0)</f>
        <v>1</v>
      </c>
    </row>
    <row r="1128" spans="1:4" hidden="1" x14ac:dyDescent="0.25">
      <c r="A1128" t="s">
        <v>109</v>
      </c>
      <c r="B1128">
        <v>12</v>
      </c>
      <c r="C1128">
        <v>26</v>
      </c>
      <c r="D1128">
        <f>IF(IFERROR(LOOKUP(טבלה1[[#This Row],[ClientID]],פיבוט!$A$4:$A$121),FALSE)=טבלה1[[#This Row],[ClientID]],1,0)</f>
        <v>1</v>
      </c>
    </row>
    <row r="1129" spans="1:4" hidden="1" x14ac:dyDescent="0.25">
      <c r="A1129" t="s">
        <v>109</v>
      </c>
      <c r="B1129">
        <v>13</v>
      </c>
      <c r="C1129">
        <v>27</v>
      </c>
      <c r="D1129">
        <f>IF(IFERROR(LOOKUP(טבלה1[[#This Row],[ClientID]],פיבוט!$A$4:$A$121),FALSE)=טבלה1[[#This Row],[ClientID]],1,0)</f>
        <v>1</v>
      </c>
    </row>
    <row r="1130" spans="1:4" hidden="1" x14ac:dyDescent="0.25">
      <c r="A1130" t="s">
        <v>109</v>
      </c>
      <c r="B1130">
        <v>14</v>
      </c>
      <c r="C1130">
        <v>26</v>
      </c>
      <c r="D1130">
        <f>IF(IFERROR(LOOKUP(טבלה1[[#This Row],[ClientID]],פיבוט!$A$4:$A$121),FALSE)=טבלה1[[#This Row],[ClientID]],1,0)</f>
        <v>1</v>
      </c>
    </row>
    <row r="1131" spans="1:4" hidden="1" x14ac:dyDescent="0.25">
      <c r="A1131" t="s">
        <v>109</v>
      </c>
      <c r="B1131">
        <v>15</v>
      </c>
      <c r="C1131">
        <v>27</v>
      </c>
      <c r="D1131">
        <f>IF(IFERROR(LOOKUP(טבלה1[[#This Row],[ClientID]],פיבוט!$A$4:$A$121),FALSE)=טבלה1[[#This Row],[ClientID]],1,0)</f>
        <v>1</v>
      </c>
    </row>
    <row r="1132" spans="1:4" hidden="1" x14ac:dyDescent="0.25">
      <c r="A1132" t="s">
        <v>109</v>
      </c>
      <c r="B1132">
        <v>16</v>
      </c>
      <c r="C1132">
        <v>29</v>
      </c>
      <c r="D1132">
        <f>IF(IFERROR(LOOKUP(טבלה1[[#This Row],[ClientID]],פיבוט!$A$4:$A$121),FALSE)=טבלה1[[#This Row],[ClientID]],1,0)</f>
        <v>1</v>
      </c>
    </row>
    <row r="1133" spans="1:4" hidden="1" x14ac:dyDescent="0.25">
      <c r="A1133" t="s">
        <v>110</v>
      </c>
      <c r="B1133">
        <v>1</v>
      </c>
      <c r="C1133">
        <v>33</v>
      </c>
      <c r="D1133">
        <f>IF(IFERROR(LOOKUP(טבלה1[[#This Row],[ClientID]],פיבוט!$A$4:$A$121),FALSE)=טבלה1[[#This Row],[ClientID]],1,0)</f>
        <v>1</v>
      </c>
    </row>
    <row r="1134" spans="1:4" hidden="1" x14ac:dyDescent="0.25">
      <c r="A1134" t="s">
        <v>110</v>
      </c>
      <c r="B1134">
        <v>2</v>
      </c>
      <c r="C1134">
        <v>34</v>
      </c>
      <c r="D1134">
        <f>IF(IFERROR(LOOKUP(טבלה1[[#This Row],[ClientID]],פיבוט!$A$4:$A$121),FALSE)=טבלה1[[#This Row],[ClientID]],1,0)</f>
        <v>1</v>
      </c>
    </row>
    <row r="1135" spans="1:4" hidden="1" x14ac:dyDescent="0.25">
      <c r="A1135" t="s">
        <v>110</v>
      </c>
      <c r="B1135">
        <v>3</v>
      </c>
      <c r="C1135">
        <v>30</v>
      </c>
      <c r="D1135">
        <f>IF(IFERROR(LOOKUP(טבלה1[[#This Row],[ClientID]],פיבוט!$A$4:$A$121),FALSE)=טבלה1[[#This Row],[ClientID]],1,0)</f>
        <v>1</v>
      </c>
    </row>
    <row r="1136" spans="1:4" hidden="1" x14ac:dyDescent="0.25">
      <c r="A1136" t="s">
        <v>110</v>
      </c>
      <c r="B1136">
        <v>4</v>
      </c>
      <c r="C1136">
        <v>32</v>
      </c>
      <c r="D1136">
        <f>IF(IFERROR(LOOKUP(טבלה1[[#This Row],[ClientID]],פיבוט!$A$4:$A$121),FALSE)=טבלה1[[#This Row],[ClientID]],1,0)</f>
        <v>1</v>
      </c>
    </row>
    <row r="1137" spans="1:4" hidden="1" x14ac:dyDescent="0.25">
      <c r="A1137" t="s">
        <v>110</v>
      </c>
      <c r="B1137">
        <v>5</v>
      </c>
      <c r="C1137">
        <v>31</v>
      </c>
      <c r="D1137">
        <f>IF(IFERROR(LOOKUP(טבלה1[[#This Row],[ClientID]],פיבוט!$A$4:$A$121),FALSE)=טבלה1[[#This Row],[ClientID]],1,0)</f>
        <v>1</v>
      </c>
    </row>
    <row r="1138" spans="1:4" hidden="1" x14ac:dyDescent="0.25">
      <c r="A1138" t="s">
        <v>110</v>
      </c>
      <c r="B1138">
        <v>6</v>
      </c>
      <c r="C1138">
        <v>36</v>
      </c>
      <c r="D1138">
        <f>IF(IFERROR(LOOKUP(טבלה1[[#This Row],[ClientID]],פיבוט!$A$4:$A$121),FALSE)=טבלה1[[#This Row],[ClientID]],1,0)</f>
        <v>1</v>
      </c>
    </row>
    <row r="1139" spans="1:4" hidden="1" x14ac:dyDescent="0.25">
      <c r="A1139" t="s">
        <v>110</v>
      </c>
      <c r="B1139">
        <v>7</v>
      </c>
      <c r="C1139">
        <v>21</v>
      </c>
      <c r="D1139">
        <f>IF(IFERROR(LOOKUP(טבלה1[[#This Row],[ClientID]],פיבוט!$A$4:$A$121),FALSE)=טבלה1[[#This Row],[ClientID]],1,0)</f>
        <v>1</v>
      </c>
    </row>
    <row r="1140" spans="1:4" hidden="1" x14ac:dyDescent="0.25">
      <c r="A1140" t="s">
        <v>110</v>
      </c>
      <c r="B1140">
        <v>8</v>
      </c>
      <c r="C1140">
        <v>35</v>
      </c>
      <c r="D1140">
        <f>IF(IFERROR(LOOKUP(טבלה1[[#This Row],[ClientID]],פיבוט!$A$4:$A$121),FALSE)=טבלה1[[#This Row],[ClientID]],1,0)</f>
        <v>1</v>
      </c>
    </row>
    <row r="1141" spans="1:4" hidden="1" x14ac:dyDescent="0.25">
      <c r="A1141" t="s">
        <v>110</v>
      </c>
      <c r="B1141">
        <v>9</v>
      </c>
      <c r="C1141">
        <v>28</v>
      </c>
      <c r="D1141">
        <f>IF(IFERROR(LOOKUP(טבלה1[[#This Row],[ClientID]],פיבוט!$A$4:$A$121),FALSE)=טבלה1[[#This Row],[ClientID]],1,0)</f>
        <v>1</v>
      </c>
    </row>
    <row r="1142" spans="1:4" hidden="1" x14ac:dyDescent="0.25">
      <c r="A1142" t="s">
        <v>110</v>
      </c>
      <c r="B1142">
        <v>10</v>
      </c>
      <c r="C1142">
        <v>28</v>
      </c>
      <c r="D1142">
        <f>IF(IFERROR(LOOKUP(טבלה1[[#This Row],[ClientID]],פיבוט!$A$4:$A$121),FALSE)=טבלה1[[#This Row],[ClientID]],1,0)</f>
        <v>1</v>
      </c>
    </row>
    <row r="1143" spans="1:4" hidden="1" x14ac:dyDescent="0.25">
      <c r="A1143" t="s">
        <v>110</v>
      </c>
      <c r="B1143">
        <v>11</v>
      </c>
      <c r="C1143">
        <v>26</v>
      </c>
      <c r="D1143">
        <f>IF(IFERROR(LOOKUP(טבלה1[[#This Row],[ClientID]],פיבוט!$A$4:$A$121),FALSE)=טבלה1[[#This Row],[ClientID]],1,0)</f>
        <v>1</v>
      </c>
    </row>
    <row r="1144" spans="1:4" hidden="1" x14ac:dyDescent="0.25">
      <c r="A1144" t="s">
        <v>110</v>
      </c>
      <c r="B1144">
        <v>12</v>
      </c>
      <c r="C1144">
        <v>25</v>
      </c>
      <c r="D1144">
        <f>IF(IFERROR(LOOKUP(טבלה1[[#This Row],[ClientID]],פיבוט!$A$4:$A$121),FALSE)=טבלה1[[#This Row],[ClientID]],1,0)</f>
        <v>1</v>
      </c>
    </row>
    <row r="1145" spans="1:4" hidden="1" x14ac:dyDescent="0.25">
      <c r="A1145" t="s">
        <v>110</v>
      </c>
      <c r="B1145">
        <v>13</v>
      </c>
      <c r="C1145">
        <v>26</v>
      </c>
      <c r="D1145">
        <f>IF(IFERROR(LOOKUP(טבלה1[[#This Row],[ClientID]],פיבוט!$A$4:$A$121),FALSE)=טבלה1[[#This Row],[ClientID]],1,0)</f>
        <v>1</v>
      </c>
    </row>
    <row r="1146" spans="1:4" x14ac:dyDescent="0.25">
      <c r="A1146" t="s">
        <v>111</v>
      </c>
      <c r="B1146">
        <v>1</v>
      </c>
      <c r="C1146">
        <v>37</v>
      </c>
      <c r="D1146">
        <f>IF(IFERROR(LOOKUP(טבלה1[[#This Row],[ClientID]],פיבוט!$A$4:$A$121),FALSE)=טבלה1[[#This Row],[ClientID]],1,0)</f>
        <v>0</v>
      </c>
    </row>
    <row r="1147" spans="1:4" x14ac:dyDescent="0.25">
      <c r="A1147" t="s">
        <v>112</v>
      </c>
      <c r="B1147">
        <v>1</v>
      </c>
      <c r="C1147">
        <v>28</v>
      </c>
      <c r="D1147">
        <f>IF(IFERROR(LOOKUP(טבלה1[[#This Row],[ClientID]],פיבוט!$A$4:$A$121),FALSE)=טבלה1[[#This Row],[ClientID]],1,0)</f>
        <v>0</v>
      </c>
    </row>
    <row r="1148" spans="1:4" x14ac:dyDescent="0.25">
      <c r="A1148" t="s">
        <v>112</v>
      </c>
      <c r="B1148">
        <v>2</v>
      </c>
      <c r="C1148">
        <v>28</v>
      </c>
      <c r="D1148">
        <f>IF(IFERROR(LOOKUP(טבלה1[[#This Row],[ClientID]],פיבוט!$A$4:$A$121),FALSE)=טבלה1[[#This Row],[ClientID]],1,0)</f>
        <v>0</v>
      </c>
    </row>
    <row r="1149" spans="1:4" x14ac:dyDescent="0.25">
      <c r="A1149" t="s">
        <v>112</v>
      </c>
      <c r="B1149">
        <v>3</v>
      </c>
      <c r="C1149">
        <v>31</v>
      </c>
      <c r="D1149">
        <f>IF(IFERROR(LOOKUP(טבלה1[[#This Row],[ClientID]],פיבוט!$A$4:$A$121),FALSE)=טבלה1[[#This Row],[ClientID]],1,0)</f>
        <v>0</v>
      </c>
    </row>
    <row r="1150" spans="1:4" x14ac:dyDescent="0.25">
      <c r="A1150" t="s">
        <v>113</v>
      </c>
      <c r="B1150">
        <v>1</v>
      </c>
      <c r="C1150">
        <v>31</v>
      </c>
      <c r="D1150">
        <f>IF(IFERROR(LOOKUP(טבלה1[[#This Row],[ClientID]],פיבוט!$A$4:$A$121),FALSE)=טבלה1[[#This Row],[ClientID]],1,0)</f>
        <v>0</v>
      </c>
    </row>
    <row r="1151" spans="1:4" x14ac:dyDescent="0.25">
      <c r="A1151" t="s">
        <v>114</v>
      </c>
      <c r="B1151">
        <v>1</v>
      </c>
      <c r="C1151">
        <v>30</v>
      </c>
      <c r="D1151">
        <f>IF(IFERROR(LOOKUP(טבלה1[[#This Row],[ClientID]],פיבוט!$A$4:$A$121),FALSE)=טבלה1[[#This Row],[ClientID]],1,0)</f>
        <v>0</v>
      </c>
    </row>
    <row r="1152" spans="1:4" x14ac:dyDescent="0.25">
      <c r="A1152" t="s">
        <v>114</v>
      </c>
      <c r="B1152">
        <v>2</v>
      </c>
      <c r="C1152">
        <v>30</v>
      </c>
      <c r="D1152">
        <f>IF(IFERROR(LOOKUP(טבלה1[[#This Row],[ClientID]],פיבוט!$A$4:$A$121),FALSE)=טבלה1[[#This Row],[ClientID]],1,0)</f>
        <v>0</v>
      </c>
    </row>
    <row r="1153" spans="1:4" hidden="1" x14ac:dyDescent="0.25">
      <c r="A1153" t="s">
        <v>115</v>
      </c>
      <c r="B1153">
        <v>1</v>
      </c>
      <c r="C1153">
        <v>30</v>
      </c>
      <c r="D1153">
        <f>IF(IFERROR(LOOKUP(טבלה1[[#This Row],[ClientID]],פיבוט!$A$4:$A$121),FALSE)=טבלה1[[#This Row],[ClientID]],1,0)</f>
        <v>1</v>
      </c>
    </row>
    <row r="1154" spans="1:4" hidden="1" x14ac:dyDescent="0.25">
      <c r="A1154" t="s">
        <v>115</v>
      </c>
      <c r="B1154">
        <v>2</v>
      </c>
      <c r="C1154">
        <v>28</v>
      </c>
      <c r="D1154">
        <f>IF(IFERROR(LOOKUP(טבלה1[[#This Row],[ClientID]],פיבוט!$A$4:$A$121),FALSE)=טבלה1[[#This Row],[ClientID]],1,0)</f>
        <v>1</v>
      </c>
    </row>
    <row r="1155" spans="1:4" hidden="1" x14ac:dyDescent="0.25">
      <c r="A1155" t="s">
        <v>115</v>
      </c>
      <c r="B1155">
        <v>3</v>
      </c>
      <c r="C1155">
        <v>31</v>
      </c>
      <c r="D1155">
        <f>IF(IFERROR(LOOKUP(טבלה1[[#This Row],[ClientID]],פיבוט!$A$4:$A$121),FALSE)=טבלה1[[#This Row],[ClientID]],1,0)</f>
        <v>1</v>
      </c>
    </row>
    <row r="1156" spans="1:4" hidden="1" x14ac:dyDescent="0.25">
      <c r="A1156" t="s">
        <v>115</v>
      </c>
      <c r="B1156">
        <v>4</v>
      </c>
      <c r="C1156">
        <v>32</v>
      </c>
      <c r="D1156">
        <f>IF(IFERROR(LOOKUP(טבלה1[[#This Row],[ClientID]],פיבוט!$A$4:$A$121),FALSE)=טבלה1[[#This Row],[ClientID]],1,0)</f>
        <v>1</v>
      </c>
    </row>
    <row r="1157" spans="1:4" hidden="1" x14ac:dyDescent="0.25">
      <c r="A1157" t="s">
        <v>115</v>
      </c>
      <c r="B1157">
        <v>5</v>
      </c>
      <c r="C1157">
        <v>26</v>
      </c>
      <c r="D1157">
        <f>IF(IFERROR(LOOKUP(טבלה1[[#This Row],[ClientID]],פיבוט!$A$4:$A$121),FALSE)=טבלה1[[#This Row],[ClientID]],1,0)</f>
        <v>1</v>
      </c>
    </row>
    <row r="1158" spans="1:4" hidden="1" x14ac:dyDescent="0.25">
      <c r="A1158" t="s">
        <v>115</v>
      </c>
      <c r="B1158">
        <v>6</v>
      </c>
      <c r="C1158">
        <v>30</v>
      </c>
      <c r="D1158">
        <f>IF(IFERROR(LOOKUP(טבלה1[[#This Row],[ClientID]],פיבוט!$A$4:$A$121),FALSE)=טבלה1[[#This Row],[ClientID]],1,0)</f>
        <v>1</v>
      </c>
    </row>
    <row r="1159" spans="1:4" hidden="1" x14ac:dyDescent="0.25">
      <c r="A1159" t="s">
        <v>115</v>
      </c>
      <c r="B1159">
        <v>7</v>
      </c>
      <c r="C1159">
        <v>26</v>
      </c>
      <c r="D1159">
        <f>IF(IFERROR(LOOKUP(טבלה1[[#This Row],[ClientID]],פיבוט!$A$4:$A$121),FALSE)=טבלה1[[#This Row],[ClientID]],1,0)</f>
        <v>1</v>
      </c>
    </row>
    <row r="1160" spans="1:4" hidden="1" x14ac:dyDescent="0.25">
      <c r="A1160" t="s">
        <v>115</v>
      </c>
      <c r="B1160">
        <v>8</v>
      </c>
      <c r="C1160">
        <v>28</v>
      </c>
      <c r="D1160">
        <f>IF(IFERROR(LOOKUP(טבלה1[[#This Row],[ClientID]],פיבוט!$A$4:$A$121),FALSE)=טבלה1[[#This Row],[ClientID]],1,0)</f>
        <v>1</v>
      </c>
    </row>
    <row r="1161" spans="1:4" hidden="1" x14ac:dyDescent="0.25">
      <c r="A1161" t="s">
        <v>115</v>
      </c>
      <c r="B1161">
        <v>9</v>
      </c>
      <c r="C1161">
        <v>21</v>
      </c>
      <c r="D1161">
        <f>IF(IFERROR(LOOKUP(טבלה1[[#This Row],[ClientID]],פיבוט!$A$4:$A$121),FALSE)=טבלה1[[#This Row],[ClientID]],1,0)</f>
        <v>1</v>
      </c>
    </row>
    <row r="1162" spans="1:4" hidden="1" x14ac:dyDescent="0.25">
      <c r="A1162" t="s">
        <v>115</v>
      </c>
      <c r="B1162">
        <v>10</v>
      </c>
      <c r="C1162">
        <v>39</v>
      </c>
      <c r="D1162">
        <f>IF(IFERROR(LOOKUP(טבלה1[[#This Row],[ClientID]],פיבוט!$A$4:$A$121),FALSE)=טבלה1[[#This Row],[ClientID]],1,0)</f>
        <v>1</v>
      </c>
    </row>
    <row r="1163" spans="1:4" hidden="1" x14ac:dyDescent="0.25">
      <c r="A1163" t="s">
        <v>115</v>
      </c>
      <c r="B1163">
        <v>11</v>
      </c>
      <c r="C1163">
        <v>29</v>
      </c>
      <c r="D1163">
        <f>IF(IFERROR(LOOKUP(טבלה1[[#This Row],[ClientID]],פיבוט!$A$4:$A$121),FALSE)=טבלה1[[#This Row],[ClientID]],1,0)</f>
        <v>1</v>
      </c>
    </row>
    <row r="1164" spans="1:4" hidden="1" x14ac:dyDescent="0.25">
      <c r="A1164" t="s">
        <v>115</v>
      </c>
      <c r="B1164">
        <v>12</v>
      </c>
      <c r="C1164">
        <v>29</v>
      </c>
      <c r="D1164">
        <f>IF(IFERROR(LOOKUP(טבלה1[[#This Row],[ClientID]],פיבוט!$A$4:$A$121),FALSE)=טבלה1[[#This Row],[ClientID]],1,0)</f>
        <v>1</v>
      </c>
    </row>
    <row r="1165" spans="1:4" hidden="1" x14ac:dyDescent="0.25">
      <c r="A1165" t="s">
        <v>115</v>
      </c>
      <c r="B1165">
        <v>13</v>
      </c>
      <c r="C1165">
        <v>33</v>
      </c>
      <c r="D1165">
        <f>IF(IFERROR(LOOKUP(טבלה1[[#This Row],[ClientID]],פיבוט!$A$4:$A$121),FALSE)=טבלה1[[#This Row],[ClientID]],1,0)</f>
        <v>1</v>
      </c>
    </row>
    <row r="1166" spans="1:4" x14ac:dyDescent="0.25">
      <c r="A1166" t="s">
        <v>116</v>
      </c>
      <c r="B1166">
        <v>1</v>
      </c>
      <c r="C1166">
        <v>27</v>
      </c>
      <c r="D1166">
        <f>IF(IFERROR(LOOKUP(טבלה1[[#This Row],[ClientID]],פיבוט!$A$4:$A$121),FALSE)=טבלה1[[#This Row],[ClientID]],1,0)</f>
        <v>0</v>
      </c>
    </row>
    <row r="1167" spans="1:4" x14ac:dyDescent="0.25">
      <c r="A1167" t="s">
        <v>117</v>
      </c>
      <c r="B1167">
        <v>1</v>
      </c>
      <c r="C1167">
        <v>33</v>
      </c>
      <c r="D1167">
        <f>IF(IFERROR(LOOKUP(טבלה1[[#This Row],[ClientID]],פיבוט!$A$4:$A$121),FALSE)=טבלה1[[#This Row],[ClientID]],1,0)</f>
        <v>0</v>
      </c>
    </row>
    <row r="1168" spans="1:4" x14ac:dyDescent="0.25">
      <c r="A1168" t="s">
        <v>117</v>
      </c>
      <c r="B1168">
        <v>2</v>
      </c>
      <c r="C1168">
        <v>42</v>
      </c>
      <c r="D1168">
        <f>IF(IFERROR(LOOKUP(טבלה1[[#This Row],[ClientID]],פיבוט!$A$4:$A$121),FALSE)=טבלה1[[#This Row],[ClientID]],1,0)</f>
        <v>0</v>
      </c>
    </row>
    <row r="1169" spans="1:4" x14ac:dyDescent="0.25">
      <c r="A1169" t="s">
        <v>117</v>
      </c>
      <c r="B1169">
        <v>3</v>
      </c>
      <c r="C1169">
        <v>24</v>
      </c>
      <c r="D1169">
        <f>IF(IFERROR(LOOKUP(טבלה1[[#This Row],[ClientID]],פיבוט!$A$4:$A$121),FALSE)=טבלה1[[#This Row],[ClientID]],1,0)</f>
        <v>0</v>
      </c>
    </row>
    <row r="1170" spans="1:4" x14ac:dyDescent="0.25">
      <c r="A1170" t="s">
        <v>117</v>
      </c>
      <c r="B1170">
        <v>4</v>
      </c>
      <c r="C1170">
        <v>30</v>
      </c>
      <c r="D1170">
        <f>IF(IFERROR(LOOKUP(טבלה1[[#This Row],[ClientID]],פיבוט!$A$4:$A$121),FALSE)=טבלה1[[#This Row],[ClientID]],1,0)</f>
        <v>0</v>
      </c>
    </row>
    <row r="1171" spans="1:4" x14ac:dyDescent="0.25">
      <c r="A1171" t="s">
        <v>118</v>
      </c>
      <c r="B1171">
        <v>1</v>
      </c>
      <c r="C1171">
        <v>34</v>
      </c>
      <c r="D1171">
        <f>IF(IFERROR(LOOKUP(טבלה1[[#This Row],[ClientID]],פיבוט!$A$4:$A$121),FALSE)=טבלה1[[#This Row],[ClientID]],1,0)</f>
        <v>0</v>
      </c>
    </row>
    <row r="1172" spans="1:4" x14ac:dyDescent="0.25">
      <c r="A1172" t="s">
        <v>118</v>
      </c>
      <c r="B1172">
        <v>2</v>
      </c>
      <c r="C1172">
        <v>35</v>
      </c>
      <c r="D1172">
        <f>IF(IFERROR(LOOKUP(טבלה1[[#This Row],[ClientID]],פיבוט!$A$4:$A$121),FALSE)=טבלה1[[#This Row],[ClientID]],1,0)</f>
        <v>0</v>
      </c>
    </row>
    <row r="1173" spans="1:4" hidden="1" x14ac:dyDescent="0.25">
      <c r="A1173" t="s">
        <v>119</v>
      </c>
      <c r="B1173">
        <v>1</v>
      </c>
      <c r="C1173">
        <v>32</v>
      </c>
      <c r="D1173">
        <f>IF(IFERROR(LOOKUP(טבלה1[[#This Row],[ClientID]],פיבוט!$A$4:$A$121),FALSE)=טבלה1[[#This Row],[ClientID]],1,0)</f>
        <v>1</v>
      </c>
    </row>
    <row r="1174" spans="1:4" hidden="1" x14ac:dyDescent="0.25">
      <c r="A1174" t="s">
        <v>119</v>
      </c>
      <c r="B1174">
        <v>2</v>
      </c>
      <c r="C1174">
        <v>30</v>
      </c>
      <c r="D1174">
        <f>IF(IFERROR(LOOKUP(טבלה1[[#This Row],[ClientID]],פיבוט!$A$4:$A$121),FALSE)=טבלה1[[#This Row],[ClientID]],1,0)</f>
        <v>1</v>
      </c>
    </row>
    <row r="1175" spans="1:4" hidden="1" x14ac:dyDescent="0.25">
      <c r="A1175" t="s">
        <v>119</v>
      </c>
      <c r="B1175">
        <v>3</v>
      </c>
      <c r="C1175">
        <v>33</v>
      </c>
      <c r="D1175">
        <f>IF(IFERROR(LOOKUP(טבלה1[[#This Row],[ClientID]],פיבוט!$A$4:$A$121),FALSE)=טבלה1[[#This Row],[ClientID]],1,0)</f>
        <v>1</v>
      </c>
    </row>
    <row r="1176" spans="1:4" hidden="1" x14ac:dyDescent="0.25">
      <c r="A1176" t="s">
        <v>119</v>
      </c>
      <c r="B1176">
        <v>4</v>
      </c>
      <c r="C1176">
        <v>40</v>
      </c>
      <c r="D1176">
        <f>IF(IFERROR(LOOKUP(טבלה1[[#This Row],[ClientID]],פיבוט!$A$4:$A$121),FALSE)=טבלה1[[#This Row],[ClientID]],1,0)</f>
        <v>1</v>
      </c>
    </row>
    <row r="1177" spans="1:4" hidden="1" x14ac:dyDescent="0.25">
      <c r="A1177" t="s">
        <v>119</v>
      </c>
      <c r="B1177">
        <v>5</v>
      </c>
      <c r="C1177">
        <v>29</v>
      </c>
      <c r="D1177">
        <f>IF(IFERROR(LOOKUP(טבלה1[[#This Row],[ClientID]],פיבוט!$A$4:$A$121),FALSE)=טבלה1[[#This Row],[ClientID]],1,0)</f>
        <v>1</v>
      </c>
    </row>
    <row r="1178" spans="1:4" hidden="1" x14ac:dyDescent="0.25">
      <c r="A1178" t="s">
        <v>119</v>
      </c>
      <c r="B1178">
        <v>6</v>
      </c>
      <c r="C1178">
        <v>29</v>
      </c>
      <c r="D1178">
        <f>IF(IFERROR(LOOKUP(טבלה1[[#This Row],[ClientID]],פיבוט!$A$4:$A$121),FALSE)=טבלה1[[#This Row],[ClientID]],1,0)</f>
        <v>1</v>
      </c>
    </row>
    <row r="1179" spans="1:4" hidden="1" x14ac:dyDescent="0.25">
      <c r="A1179" t="s">
        <v>119</v>
      </c>
      <c r="B1179">
        <v>7</v>
      </c>
      <c r="C1179">
        <v>28</v>
      </c>
      <c r="D1179">
        <f>IF(IFERROR(LOOKUP(טבלה1[[#This Row],[ClientID]],פיבוט!$A$4:$A$121),FALSE)=טבלה1[[#This Row],[ClientID]],1,0)</f>
        <v>1</v>
      </c>
    </row>
    <row r="1180" spans="1:4" hidden="1" x14ac:dyDescent="0.25">
      <c r="A1180" t="s">
        <v>119</v>
      </c>
      <c r="B1180">
        <v>8</v>
      </c>
      <c r="C1180">
        <v>28</v>
      </c>
      <c r="D1180">
        <f>IF(IFERROR(LOOKUP(טבלה1[[#This Row],[ClientID]],פיבוט!$A$4:$A$121),FALSE)=טבלה1[[#This Row],[ClientID]],1,0)</f>
        <v>1</v>
      </c>
    </row>
    <row r="1181" spans="1:4" hidden="1" x14ac:dyDescent="0.25">
      <c r="A1181" t="s">
        <v>119</v>
      </c>
      <c r="B1181">
        <v>9</v>
      </c>
      <c r="C1181">
        <v>34</v>
      </c>
      <c r="D1181">
        <f>IF(IFERROR(LOOKUP(טבלה1[[#This Row],[ClientID]],פיבוט!$A$4:$A$121),FALSE)=טבלה1[[#This Row],[ClientID]],1,0)</f>
        <v>1</v>
      </c>
    </row>
    <row r="1182" spans="1:4" hidden="1" x14ac:dyDescent="0.25">
      <c r="A1182" t="s">
        <v>119</v>
      </c>
      <c r="B1182">
        <v>10</v>
      </c>
      <c r="C1182">
        <v>32</v>
      </c>
      <c r="D1182">
        <f>IF(IFERROR(LOOKUP(טבלה1[[#This Row],[ClientID]],פיבוט!$A$4:$A$121),FALSE)=טבלה1[[#This Row],[ClientID]],1,0)</f>
        <v>1</v>
      </c>
    </row>
    <row r="1183" spans="1:4" hidden="1" x14ac:dyDescent="0.25">
      <c r="A1183" t="s">
        <v>119</v>
      </c>
      <c r="B1183">
        <v>11</v>
      </c>
      <c r="C1183">
        <v>29</v>
      </c>
      <c r="D1183">
        <f>IF(IFERROR(LOOKUP(טבלה1[[#This Row],[ClientID]],פיבוט!$A$4:$A$121),FALSE)=טבלה1[[#This Row],[ClientID]],1,0)</f>
        <v>1</v>
      </c>
    </row>
    <row r="1184" spans="1:4" hidden="1" x14ac:dyDescent="0.25">
      <c r="A1184" t="s">
        <v>119</v>
      </c>
      <c r="B1184">
        <v>12</v>
      </c>
      <c r="C1184">
        <v>28</v>
      </c>
      <c r="D1184">
        <f>IF(IFERROR(LOOKUP(טבלה1[[#This Row],[ClientID]],פיבוט!$A$4:$A$121),FALSE)=טבלה1[[#This Row],[ClientID]],1,0)</f>
        <v>1</v>
      </c>
    </row>
    <row r="1185" spans="1:4" hidden="1" x14ac:dyDescent="0.25">
      <c r="A1185" t="s">
        <v>120</v>
      </c>
      <c r="B1185">
        <v>1</v>
      </c>
      <c r="C1185">
        <v>34</v>
      </c>
      <c r="D1185">
        <f>IF(IFERROR(LOOKUP(טבלה1[[#This Row],[ClientID]],פיבוט!$A$4:$A$121),FALSE)=טבלה1[[#This Row],[ClientID]],1,0)</f>
        <v>1</v>
      </c>
    </row>
    <row r="1186" spans="1:4" hidden="1" x14ac:dyDescent="0.25">
      <c r="A1186" t="s">
        <v>120</v>
      </c>
      <c r="B1186">
        <v>2</v>
      </c>
      <c r="C1186">
        <v>33</v>
      </c>
      <c r="D1186">
        <f>IF(IFERROR(LOOKUP(טבלה1[[#This Row],[ClientID]],פיבוט!$A$4:$A$121),FALSE)=טבלה1[[#This Row],[ClientID]],1,0)</f>
        <v>1</v>
      </c>
    </row>
    <row r="1187" spans="1:4" hidden="1" x14ac:dyDescent="0.25">
      <c r="A1187" t="s">
        <v>120</v>
      </c>
      <c r="B1187">
        <v>3</v>
      </c>
      <c r="C1187">
        <v>31</v>
      </c>
      <c r="D1187">
        <f>IF(IFERROR(LOOKUP(טבלה1[[#This Row],[ClientID]],פיבוט!$A$4:$A$121),FALSE)=טבלה1[[#This Row],[ClientID]],1,0)</f>
        <v>1</v>
      </c>
    </row>
    <row r="1188" spans="1:4" hidden="1" x14ac:dyDescent="0.25">
      <c r="A1188" t="s">
        <v>120</v>
      </c>
      <c r="B1188">
        <v>4</v>
      </c>
      <c r="C1188">
        <v>30</v>
      </c>
      <c r="D1188">
        <f>IF(IFERROR(LOOKUP(טבלה1[[#This Row],[ClientID]],פיבוט!$A$4:$A$121),FALSE)=טבלה1[[#This Row],[ClientID]],1,0)</f>
        <v>1</v>
      </c>
    </row>
    <row r="1189" spans="1:4" hidden="1" x14ac:dyDescent="0.25">
      <c r="A1189" t="s">
        <v>120</v>
      </c>
      <c r="B1189">
        <v>5</v>
      </c>
      <c r="C1189">
        <v>33</v>
      </c>
      <c r="D1189">
        <f>IF(IFERROR(LOOKUP(טבלה1[[#This Row],[ClientID]],פיבוט!$A$4:$A$121),FALSE)=טבלה1[[#This Row],[ClientID]],1,0)</f>
        <v>1</v>
      </c>
    </row>
    <row r="1190" spans="1:4" hidden="1" x14ac:dyDescent="0.25">
      <c r="A1190" t="s">
        <v>120</v>
      </c>
      <c r="B1190">
        <v>6</v>
      </c>
      <c r="C1190">
        <v>34</v>
      </c>
      <c r="D1190">
        <f>IF(IFERROR(LOOKUP(טבלה1[[#This Row],[ClientID]],פיבוט!$A$4:$A$121),FALSE)=טבלה1[[#This Row],[ClientID]],1,0)</f>
        <v>1</v>
      </c>
    </row>
    <row r="1191" spans="1:4" hidden="1" x14ac:dyDescent="0.25">
      <c r="A1191" t="s">
        <v>120</v>
      </c>
      <c r="B1191">
        <v>7</v>
      </c>
      <c r="C1191">
        <v>30</v>
      </c>
      <c r="D1191">
        <f>IF(IFERROR(LOOKUP(טבלה1[[#This Row],[ClientID]],פיבוט!$A$4:$A$121),FALSE)=טבלה1[[#This Row],[ClientID]],1,0)</f>
        <v>1</v>
      </c>
    </row>
    <row r="1192" spans="1:4" hidden="1" x14ac:dyDescent="0.25">
      <c r="A1192" t="s">
        <v>120</v>
      </c>
      <c r="B1192">
        <v>8</v>
      </c>
      <c r="C1192">
        <v>32</v>
      </c>
      <c r="D1192">
        <f>IF(IFERROR(LOOKUP(טבלה1[[#This Row],[ClientID]],פיבוט!$A$4:$A$121),FALSE)=טבלה1[[#This Row],[ClientID]],1,0)</f>
        <v>1</v>
      </c>
    </row>
    <row r="1193" spans="1:4" hidden="1" x14ac:dyDescent="0.25">
      <c r="A1193" t="s">
        <v>120</v>
      </c>
      <c r="B1193">
        <v>9</v>
      </c>
      <c r="C1193">
        <v>30</v>
      </c>
      <c r="D1193">
        <f>IF(IFERROR(LOOKUP(טבלה1[[#This Row],[ClientID]],פיבוט!$A$4:$A$121),FALSE)=טבלה1[[#This Row],[ClientID]],1,0)</f>
        <v>1</v>
      </c>
    </row>
    <row r="1194" spans="1:4" hidden="1" x14ac:dyDescent="0.25">
      <c r="A1194" t="s">
        <v>120</v>
      </c>
      <c r="B1194">
        <v>10</v>
      </c>
      <c r="C1194">
        <v>32</v>
      </c>
      <c r="D1194">
        <f>IF(IFERROR(LOOKUP(טבלה1[[#This Row],[ClientID]],פיבוט!$A$4:$A$121),FALSE)=טבלה1[[#This Row],[ClientID]],1,0)</f>
        <v>1</v>
      </c>
    </row>
    <row r="1195" spans="1:4" hidden="1" x14ac:dyDescent="0.25">
      <c r="A1195" t="s">
        <v>120</v>
      </c>
      <c r="B1195">
        <v>11</v>
      </c>
      <c r="C1195">
        <v>32</v>
      </c>
      <c r="D1195">
        <f>IF(IFERROR(LOOKUP(טבלה1[[#This Row],[ClientID]],פיבוט!$A$4:$A$121),FALSE)=טבלה1[[#This Row],[ClientID]],1,0)</f>
        <v>1</v>
      </c>
    </row>
    <row r="1196" spans="1:4" hidden="1" x14ac:dyDescent="0.25">
      <c r="A1196" t="s">
        <v>120</v>
      </c>
      <c r="B1196">
        <v>12</v>
      </c>
      <c r="C1196">
        <v>31</v>
      </c>
      <c r="D1196">
        <f>IF(IFERROR(LOOKUP(טבלה1[[#This Row],[ClientID]],פיבוט!$A$4:$A$121),FALSE)=טבלה1[[#This Row],[ClientID]],1,0)</f>
        <v>1</v>
      </c>
    </row>
    <row r="1197" spans="1:4" hidden="1" x14ac:dyDescent="0.25">
      <c r="A1197" t="s">
        <v>120</v>
      </c>
      <c r="B1197">
        <v>13</v>
      </c>
      <c r="C1197">
        <v>30</v>
      </c>
      <c r="D1197">
        <f>IF(IFERROR(LOOKUP(טבלה1[[#This Row],[ClientID]],פיבוט!$A$4:$A$121),FALSE)=טבלה1[[#This Row],[ClientID]],1,0)</f>
        <v>1</v>
      </c>
    </row>
    <row r="1198" spans="1:4" hidden="1" x14ac:dyDescent="0.25">
      <c r="A1198" t="s">
        <v>120</v>
      </c>
      <c r="B1198">
        <v>14</v>
      </c>
      <c r="C1198">
        <v>30</v>
      </c>
      <c r="D1198">
        <f>IF(IFERROR(LOOKUP(טבלה1[[#This Row],[ClientID]],פיבוט!$A$4:$A$121),FALSE)=טבלה1[[#This Row],[ClientID]],1,0)</f>
        <v>1</v>
      </c>
    </row>
    <row r="1199" spans="1:4" hidden="1" x14ac:dyDescent="0.25">
      <c r="A1199" t="s">
        <v>120</v>
      </c>
      <c r="B1199">
        <v>15</v>
      </c>
      <c r="C1199">
        <v>30</v>
      </c>
      <c r="D1199">
        <f>IF(IFERROR(LOOKUP(טבלה1[[#This Row],[ClientID]],פיבוט!$A$4:$A$121),FALSE)=טבלה1[[#This Row],[ClientID]],1,0)</f>
        <v>1</v>
      </c>
    </row>
    <row r="1200" spans="1:4" hidden="1" x14ac:dyDescent="0.25">
      <c r="A1200" t="s">
        <v>120</v>
      </c>
      <c r="B1200">
        <v>16</v>
      </c>
      <c r="C1200">
        <v>32</v>
      </c>
      <c r="D1200">
        <f>IF(IFERROR(LOOKUP(טבלה1[[#This Row],[ClientID]],פיבוט!$A$4:$A$121),FALSE)=טבלה1[[#This Row],[ClientID]],1,0)</f>
        <v>1</v>
      </c>
    </row>
    <row r="1201" spans="1:4" hidden="1" x14ac:dyDescent="0.25">
      <c r="A1201" t="s">
        <v>120</v>
      </c>
      <c r="B1201">
        <v>17</v>
      </c>
      <c r="C1201">
        <v>29</v>
      </c>
      <c r="D1201">
        <f>IF(IFERROR(LOOKUP(טבלה1[[#This Row],[ClientID]],פיבוט!$A$4:$A$121),FALSE)=טבלה1[[#This Row],[ClientID]],1,0)</f>
        <v>1</v>
      </c>
    </row>
    <row r="1202" spans="1:4" hidden="1" x14ac:dyDescent="0.25">
      <c r="A1202" t="s">
        <v>120</v>
      </c>
      <c r="B1202">
        <v>18</v>
      </c>
      <c r="C1202">
        <v>33</v>
      </c>
      <c r="D1202">
        <f>IF(IFERROR(LOOKUP(טבלה1[[#This Row],[ClientID]],פיבוט!$A$4:$A$121),FALSE)=טבלה1[[#This Row],[ClientID]],1,0)</f>
        <v>1</v>
      </c>
    </row>
    <row r="1203" spans="1:4" hidden="1" x14ac:dyDescent="0.25">
      <c r="A1203" t="s">
        <v>120</v>
      </c>
      <c r="B1203">
        <v>19</v>
      </c>
      <c r="C1203">
        <v>31</v>
      </c>
      <c r="D1203">
        <f>IF(IFERROR(LOOKUP(טבלה1[[#This Row],[ClientID]],פיבוט!$A$4:$A$121),FALSE)=טבלה1[[#This Row],[ClientID]],1,0)</f>
        <v>1</v>
      </c>
    </row>
    <row r="1204" spans="1:4" hidden="1" x14ac:dyDescent="0.25">
      <c r="A1204" t="s">
        <v>120</v>
      </c>
      <c r="B1204">
        <v>20</v>
      </c>
      <c r="C1204">
        <v>33</v>
      </c>
      <c r="D1204">
        <f>IF(IFERROR(LOOKUP(טבלה1[[#This Row],[ClientID]],פיבוט!$A$4:$A$121),FALSE)=טבלה1[[#This Row],[ClientID]],1,0)</f>
        <v>1</v>
      </c>
    </row>
    <row r="1205" spans="1:4" hidden="1" x14ac:dyDescent="0.25">
      <c r="A1205" t="s">
        <v>120</v>
      </c>
      <c r="B1205">
        <v>21</v>
      </c>
      <c r="C1205">
        <v>32</v>
      </c>
      <c r="D1205">
        <f>IF(IFERROR(LOOKUP(טבלה1[[#This Row],[ClientID]],פיבוט!$A$4:$A$121),FALSE)=טבלה1[[#This Row],[ClientID]],1,0)</f>
        <v>1</v>
      </c>
    </row>
    <row r="1206" spans="1:4" hidden="1" x14ac:dyDescent="0.25">
      <c r="A1206" t="s">
        <v>120</v>
      </c>
      <c r="B1206">
        <v>22</v>
      </c>
      <c r="C1206">
        <v>30</v>
      </c>
      <c r="D1206">
        <f>IF(IFERROR(LOOKUP(טבלה1[[#This Row],[ClientID]],פיבוט!$A$4:$A$121),FALSE)=טבלה1[[#This Row],[ClientID]],1,0)</f>
        <v>1</v>
      </c>
    </row>
    <row r="1207" spans="1:4" hidden="1" x14ac:dyDescent="0.25">
      <c r="A1207" t="s">
        <v>121</v>
      </c>
      <c r="B1207">
        <v>1</v>
      </c>
      <c r="C1207">
        <v>35</v>
      </c>
      <c r="D1207">
        <f>IF(IFERROR(LOOKUP(טבלה1[[#This Row],[ClientID]],פיבוט!$A$4:$A$121),FALSE)=טבלה1[[#This Row],[ClientID]],1,0)</f>
        <v>1</v>
      </c>
    </row>
    <row r="1208" spans="1:4" hidden="1" x14ac:dyDescent="0.25">
      <c r="A1208" t="s">
        <v>121</v>
      </c>
      <c r="B1208">
        <v>2</v>
      </c>
      <c r="C1208">
        <v>33</v>
      </c>
      <c r="D1208">
        <f>IF(IFERROR(LOOKUP(טבלה1[[#This Row],[ClientID]],פיבוט!$A$4:$A$121),FALSE)=טבלה1[[#This Row],[ClientID]],1,0)</f>
        <v>1</v>
      </c>
    </row>
    <row r="1209" spans="1:4" hidden="1" x14ac:dyDescent="0.25">
      <c r="A1209" t="s">
        <v>121</v>
      </c>
      <c r="B1209">
        <v>3</v>
      </c>
      <c r="C1209">
        <v>32</v>
      </c>
      <c r="D1209">
        <f>IF(IFERROR(LOOKUP(טבלה1[[#This Row],[ClientID]],פיבוט!$A$4:$A$121),FALSE)=טבלה1[[#This Row],[ClientID]],1,0)</f>
        <v>1</v>
      </c>
    </row>
    <row r="1210" spans="1:4" hidden="1" x14ac:dyDescent="0.25">
      <c r="A1210" t="s">
        <v>121</v>
      </c>
      <c r="B1210">
        <v>4</v>
      </c>
      <c r="C1210">
        <v>32</v>
      </c>
      <c r="D1210">
        <f>IF(IFERROR(LOOKUP(טבלה1[[#This Row],[ClientID]],פיבוט!$A$4:$A$121),FALSE)=טבלה1[[#This Row],[ClientID]],1,0)</f>
        <v>1</v>
      </c>
    </row>
    <row r="1211" spans="1:4" hidden="1" x14ac:dyDescent="0.25">
      <c r="A1211" t="s">
        <v>121</v>
      </c>
      <c r="B1211">
        <v>5</v>
      </c>
      <c r="C1211">
        <v>36</v>
      </c>
      <c r="D1211">
        <f>IF(IFERROR(LOOKUP(טבלה1[[#This Row],[ClientID]],פיבוט!$A$4:$A$121),FALSE)=טבלה1[[#This Row],[ClientID]],1,0)</f>
        <v>1</v>
      </c>
    </row>
    <row r="1212" spans="1:4" hidden="1" x14ac:dyDescent="0.25">
      <c r="A1212" t="s">
        <v>121</v>
      </c>
      <c r="B1212">
        <v>6</v>
      </c>
      <c r="C1212">
        <v>31</v>
      </c>
      <c r="D1212">
        <f>IF(IFERROR(LOOKUP(טבלה1[[#This Row],[ClientID]],פיבוט!$A$4:$A$121),FALSE)=טבלה1[[#This Row],[ClientID]],1,0)</f>
        <v>1</v>
      </c>
    </row>
    <row r="1213" spans="1:4" hidden="1" x14ac:dyDescent="0.25">
      <c r="A1213" t="s">
        <v>121</v>
      </c>
      <c r="B1213">
        <v>7</v>
      </c>
      <c r="C1213">
        <v>42</v>
      </c>
      <c r="D1213">
        <f>IF(IFERROR(LOOKUP(טבלה1[[#This Row],[ClientID]],פיבוט!$A$4:$A$121),FALSE)=טבלה1[[#This Row],[ClientID]],1,0)</f>
        <v>1</v>
      </c>
    </row>
    <row r="1214" spans="1:4" hidden="1" x14ac:dyDescent="0.25">
      <c r="A1214" t="s">
        <v>121</v>
      </c>
      <c r="B1214">
        <v>8</v>
      </c>
      <c r="C1214">
        <v>34</v>
      </c>
      <c r="D1214">
        <f>IF(IFERROR(LOOKUP(טבלה1[[#This Row],[ClientID]],פיבוט!$A$4:$A$121),FALSE)=טבלה1[[#This Row],[ClientID]],1,0)</f>
        <v>1</v>
      </c>
    </row>
    <row r="1215" spans="1:4" hidden="1" x14ac:dyDescent="0.25">
      <c r="A1215" t="s">
        <v>121</v>
      </c>
      <c r="B1215">
        <v>9</v>
      </c>
      <c r="C1215">
        <v>35</v>
      </c>
      <c r="D1215">
        <f>IF(IFERROR(LOOKUP(טבלה1[[#This Row],[ClientID]],פיבוט!$A$4:$A$121),FALSE)=טבלה1[[#This Row],[ClientID]],1,0)</f>
        <v>1</v>
      </c>
    </row>
    <row r="1216" spans="1:4" hidden="1" x14ac:dyDescent="0.25">
      <c r="A1216" t="s">
        <v>121</v>
      </c>
      <c r="B1216">
        <v>10</v>
      </c>
      <c r="C1216">
        <v>40</v>
      </c>
      <c r="D1216">
        <f>IF(IFERROR(LOOKUP(טבלה1[[#This Row],[ClientID]],פיבוט!$A$4:$A$121),FALSE)=טבלה1[[#This Row],[ClientID]],1,0)</f>
        <v>1</v>
      </c>
    </row>
    <row r="1217" spans="1:4" hidden="1" x14ac:dyDescent="0.25">
      <c r="A1217" t="s">
        <v>121</v>
      </c>
      <c r="B1217">
        <v>11</v>
      </c>
      <c r="C1217">
        <v>28</v>
      </c>
      <c r="D1217">
        <f>IF(IFERROR(LOOKUP(טבלה1[[#This Row],[ClientID]],פיבוט!$A$4:$A$121),FALSE)=טבלה1[[#This Row],[ClientID]],1,0)</f>
        <v>1</v>
      </c>
    </row>
    <row r="1218" spans="1:4" hidden="1" x14ac:dyDescent="0.25">
      <c r="A1218" t="s">
        <v>121</v>
      </c>
      <c r="B1218">
        <v>12</v>
      </c>
      <c r="C1218">
        <v>35</v>
      </c>
      <c r="D1218">
        <f>IF(IFERROR(LOOKUP(טבלה1[[#This Row],[ClientID]],פיבוט!$A$4:$A$121),FALSE)=טבלה1[[#This Row],[ClientID]],1,0)</f>
        <v>1</v>
      </c>
    </row>
    <row r="1219" spans="1:4" hidden="1" x14ac:dyDescent="0.25">
      <c r="A1219" t="s">
        <v>121</v>
      </c>
      <c r="B1219">
        <v>13</v>
      </c>
      <c r="C1219">
        <v>31</v>
      </c>
      <c r="D1219">
        <f>IF(IFERROR(LOOKUP(טבלה1[[#This Row],[ClientID]],פיבוט!$A$4:$A$121),FALSE)=טבלה1[[#This Row],[ClientID]],1,0)</f>
        <v>1</v>
      </c>
    </row>
    <row r="1220" spans="1:4" hidden="1" x14ac:dyDescent="0.25">
      <c r="A1220" t="s">
        <v>121</v>
      </c>
      <c r="B1220">
        <v>14</v>
      </c>
      <c r="C1220">
        <v>30</v>
      </c>
      <c r="D1220">
        <f>IF(IFERROR(LOOKUP(טבלה1[[#This Row],[ClientID]],פיבוט!$A$4:$A$121),FALSE)=טבלה1[[#This Row],[ClientID]],1,0)</f>
        <v>1</v>
      </c>
    </row>
    <row r="1221" spans="1:4" hidden="1" x14ac:dyDescent="0.25">
      <c r="A1221" t="s">
        <v>121</v>
      </c>
      <c r="B1221">
        <v>15</v>
      </c>
      <c r="C1221">
        <v>28</v>
      </c>
      <c r="D1221">
        <f>IF(IFERROR(LOOKUP(טבלה1[[#This Row],[ClientID]],פיבוט!$A$4:$A$121),FALSE)=טבלה1[[#This Row],[ClientID]],1,0)</f>
        <v>1</v>
      </c>
    </row>
    <row r="1222" spans="1:4" hidden="1" x14ac:dyDescent="0.25">
      <c r="A1222" t="s">
        <v>122</v>
      </c>
      <c r="B1222">
        <v>1</v>
      </c>
      <c r="C1222">
        <v>29</v>
      </c>
      <c r="D1222">
        <f>IF(IFERROR(LOOKUP(טבלה1[[#This Row],[ClientID]],פיבוט!$A$4:$A$121),FALSE)=טבלה1[[#This Row],[ClientID]],1,0)</f>
        <v>1</v>
      </c>
    </row>
    <row r="1223" spans="1:4" hidden="1" x14ac:dyDescent="0.25">
      <c r="A1223" t="s">
        <v>122</v>
      </c>
      <c r="B1223">
        <v>2</v>
      </c>
      <c r="C1223">
        <v>29</v>
      </c>
      <c r="D1223">
        <f>IF(IFERROR(LOOKUP(טבלה1[[#This Row],[ClientID]],פיבוט!$A$4:$A$121),FALSE)=טבלה1[[#This Row],[ClientID]],1,0)</f>
        <v>1</v>
      </c>
    </row>
    <row r="1224" spans="1:4" hidden="1" x14ac:dyDescent="0.25">
      <c r="A1224" t="s">
        <v>122</v>
      </c>
      <c r="B1224">
        <v>3</v>
      </c>
      <c r="C1224">
        <v>28</v>
      </c>
      <c r="D1224">
        <f>IF(IFERROR(LOOKUP(טבלה1[[#This Row],[ClientID]],פיבוט!$A$4:$A$121),FALSE)=טבלה1[[#This Row],[ClientID]],1,0)</f>
        <v>1</v>
      </c>
    </row>
    <row r="1225" spans="1:4" hidden="1" x14ac:dyDescent="0.25">
      <c r="A1225" t="s">
        <v>122</v>
      </c>
      <c r="B1225">
        <v>4</v>
      </c>
      <c r="C1225">
        <v>27</v>
      </c>
      <c r="D1225">
        <f>IF(IFERROR(LOOKUP(טבלה1[[#This Row],[ClientID]],פיבוט!$A$4:$A$121),FALSE)=טבלה1[[#This Row],[ClientID]],1,0)</f>
        <v>1</v>
      </c>
    </row>
    <row r="1226" spans="1:4" hidden="1" x14ac:dyDescent="0.25">
      <c r="A1226" t="s">
        <v>122</v>
      </c>
      <c r="B1226">
        <v>5</v>
      </c>
      <c r="C1226">
        <v>29</v>
      </c>
      <c r="D1226">
        <f>IF(IFERROR(LOOKUP(טבלה1[[#This Row],[ClientID]],פיבוט!$A$4:$A$121),FALSE)=טבלה1[[#This Row],[ClientID]],1,0)</f>
        <v>1</v>
      </c>
    </row>
    <row r="1227" spans="1:4" hidden="1" x14ac:dyDescent="0.25">
      <c r="A1227" t="s">
        <v>122</v>
      </c>
      <c r="B1227">
        <v>6</v>
      </c>
      <c r="C1227">
        <v>28</v>
      </c>
      <c r="D1227">
        <f>IF(IFERROR(LOOKUP(טבלה1[[#This Row],[ClientID]],פיבוט!$A$4:$A$121),FALSE)=טבלה1[[#This Row],[ClientID]],1,0)</f>
        <v>1</v>
      </c>
    </row>
    <row r="1228" spans="1:4" hidden="1" x14ac:dyDescent="0.25">
      <c r="A1228" t="s">
        <v>122</v>
      </c>
      <c r="B1228">
        <v>7</v>
      </c>
      <c r="C1228">
        <v>26</v>
      </c>
      <c r="D1228">
        <f>IF(IFERROR(LOOKUP(טבלה1[[#This Row],[ClientID]],פיבוט!$A$4:$A$121),FALSE)=טבלה1[[#This Row],[ClientID]],1,0)</f>
        <v>1</v>
      </c>
    </row>
    <row r="1229" spans="1:4" hidden="1" x14ac:dyDescent="0.25">
      <c r="A1229" t="s">
        <v>122</v>
      </c>
      <c r="B1229">
        <v>8</v>
      </c>
      <c r="C1229">
        <v>27</v>
      </c>
      <c r="D1229">
        <f>IF(IFERROR(LOOKUP(טבלה1[[#This Row],[ClientID]],פיבוט!$A$4:$A$121),FALSE)=טבלה1[[#This Row],[ClientID]],1,0)</f>
        <v>1</v>
      </c>
    </row>
    <row r="1230" spans="1:4" hidden="1" x14ac:dyDescent="0.25">
      <c r="A1230" t="s">
        <v>122</v>
      </c>
      <c r="B1230">
        <v>9</v>
      </c>
      <c r="C1230">
        <v>28</v>
      </c>
      <c r="D1230">
        <f>IF(IFERROR(LOOKUP(טבלה1[[#This Row],[ClientID]],פיבוט!$A$4:$A$121),FALSE)=טבלה1[[#This Row],[ClientID]],1,0)</f>
        <v>1</v>
      </c>
    </row>
    <row r="1231" spans="1:4" hidden="1" x14ac:dyDescent="0.25">
      <c r="A1231" t="s">
        <v>122</v>
      </c>
      <c r="B1231">
        <v>10</v>
      </c>
      <c r="C1231">
        <v>28</v>
      </c>
      <c r="D1231">
        <f>IF(IFERROR(LOOKUP(טבלה1[[#This Row],[ClientID]],פיבוט!$A$4:$A$121),FALSE)=טבלה1[[#This Row],[ClientID]],1,0)</f>
        <v>1</v>
      </c>
    </row>
    <row r="1232" spans="1:4" hidden="1" x14ac:dyDescent="0.25">
      <c r="A1232" t="s">
        <v>122</v>
      </c>
      <c r="B1232">
        <v>11</v>
      </c>
      <c r="C1232">
        <v>28</v>
      </c>
      <c r="D1232">
        <f>IF(IFERROR(LOOKUP(טבלה1[[#This Row],[ClientID]],פיבוט!$A$4:$A$121),FALSE)=טבלה1[[#This Row],[ClientID]],1,0)</f>
        <v>1</v>
      </c>
    </row>
    <row r="1233" spans="1:4" hidden="1" x14ac:dyDescent="0.25">
      <c r="A1233" t="s">
        <v>122</v>
      </c>
      <c r="B1233">
        <v>12</v>
      </c>
      <c r="C1233">
        <v>28</v>
      </c>
      <c r="D1233">
        <f>IF(IFERROR(LOOKUP(טבלה1[[#This Row],[ClientID]],פיבוט!$A$4:$A$121),FALSE)=טבלה1[[#This Row],[ClientID]],1,0)</f>
        <v>1</v>
      </c>
    </row>
    <row r="1234" spans="1:4" hidden="1" x14ac:dyDescent="0.25">
      <c r="A1234" t="s">
        <v>122</v>
      </c>
      <c r="B1234">
        <v>13</v>
      </c>
      <c r="C1234">
        <v>28</v>
      </c>
      <c r="D1234">
        <f>IF(IFERROR(LOOKUP(טבלה1[[#This Row],[ClientID]],פיבוט!$A$4:$A$121),FALSE)=טבלה1[[#This Row],[ClientID]],1,0)</f>
        <v>1</v>
      </c>
    </row>
    <row r="1235" spans="1:4" hidden="1" x14ac:dyDescent="0.25">
      <c r="A1235" t="s">
        <v>123</v>
      </c>
      <c r="B1235">
        <v>1</v>
      </c>
      <c r="C1235">
        <v>31</v>
      </c>
      <c r="D1235">
        <f>IF(IFERROR(LOOKUP(טבלה1[[#This Row],[ClientID]],פיבוט!$A$4:$A$121),FALSE)=טבלה1[[#This Row],[ClientID]],1,0)</f>
        <v>1</v>
      </c>
    </row>
    <row r="1236" spans="1:4" hidden="1" x14ac:dyDescent="0.25">
      <c r="A1236" t="s">
        <v>123</v>
      </c>
      <c r="B1236">
        <v>2</v>
      </c>
      <c r="C1236">
        <v>28</v>
      </c>
      <c r="D1236">
        <f>IF(IFERROR(LOOKUP(טבלה1[[#This Row],[ClientID]],פיבוט!$A$4:$A$121),FALSE)=טבלה1[[#This Row],[ClientID]],1,0)</f>
        <v>1</v>
      </c>
    </row>
    <row r="1237" spans="1:4" hidden="1" x14ac:dyDescent="0.25">
      <c r="A1237" t="s">
        <v>123</v>
      </c>
      <c r="B1237">
        <v>3</v>
      </c>
      <c r="C1237">
        <v>31</v>
      </c>
      <c r="D1237">
        <f>IF(IFERROR(LOOKUP(טבלה1[[#This Row],[ClientID]],פיבוט!$A$4:$A$121),FALSE)=טבלה1[[#This Row],[ClientID]],1,0)</f>
        <v>1</v>
      </c>
    </row>
    <row r="1238" spans="1:4" hidden="1" x14ac:dyDescent="0.25">
      <c r="A1238" t="s">
        <v>123</v>
      </c>
      <c r="B1238">
        <v>4</v>
      </c>
      <c r="C1238">
        <v>28</v>
      </c>
      <c r="D1238">
        <f>IF(IFERROR(LOOKUP(טבלה1[[#This Row],[ClientID]],פיבוט!$A$4:$A$121),FALSE)=טבלה1[[#This Row],[ClientID]],1,0)</f>
        <v>1</v>
      </c>
    </row>
    <row r="1239" spans="1:4" hidden="1" x14ac:dyDescent="0.25">
      <c r="A1239" t="s">
        <v>123</v>
      </c>
      <c r="B1239">
        <v>5</v>
      </c>
      <c r="C1239">
        <v>29</v>
      </c>
      <c r="D1239">
        <f>IF(IFERROR(LOOKUP(טבלה1[[#This Row],[ClientID]],פיבוט!$A$4:$A$121),FALSE)=טבלה1[[#This Row],[ClientID]],1,0)</f>
        <v>1</v>
      </c>
    </row>
    <row r="1240" spans="1:4" hidden="1" x14ac:dyDescent="0.25">
      <c r="A1240" t="s">
        <v>123</v>
      </c>
      <c r="B1240">
        <v>6</v>
      </c>
      <c r="C1240">
        <v>26</v>
      </c>
      <c r="D1240">
        <f>IF(IFERROR(LOOKUP(טבלה1[[#This Row],[ClientID]],פיבוט!$A$4:$A$121),FALSE)=טבלה1[[#This Row],[ClientID]],1,0)</f>
        <v>1</v>
      </c>
    </row>
    <row r="1241" spans="1:4" hidden="1" x14ac:dyDescent="0.25">
      <c r="A1241" t="s">
        <v>123</v>
      </c>
      <c r="B1241">
        <v>7</v>
      </c>
      <c r="C1241">
        <v>28</v>
      </c>
      <c r="D1241">
        <f>IF(IFERROR(LOOKUP(טבלה1[[#This Row],[ClientID]],פיבוט!$A$4:$A$121),FALSE)=טבלה1[[#This Row],[ClientID]],1,0)</f>
        <v>1</v>
      </c>
    </row>
    <row r="1242" spans="1:4" hidden="1" x14ac:dyDescent="0.25">
      <c r="A1242" t="s">
        <v>123</v>
      </c>
      <c r="B1242">
        <v>8</v>
      </c>
      <c r="C1242">
        <v>27</v>
      </c>
      <c r="D1242">
        <f>IF(IFERROR(LOOKUP(טבלה1[[#This Row],[ClientID]],פיבוט!$A$4:$A$121),FALSE)=טבלה1[[#This Row],[ClientID]],1,0)</f>
        <v>1</v>
      </c>
    </row>
    <row r="1243" spans="1:4" hidden="1" x14ac:dyDescent="0.25">
      <c r="A1243" t="s">
        <v>123</v>
      </c>
      <c r="B1243">
        <v>9</v>
      </c>
      <c r="C1243">
        <v>26</v>
      </c>
      <c r="D1243">
        <f>IF(IFERROR(LOOKUP(טבלה1[[#This Row],[ClientID]],פיבוט!$A$4:$A$121),FALSE)=טבלה1[[#This Row],[ClientID]],1,0)</f>
        <v>1</v>
      </c>
    </row>
    <row r="1244" spans="1:4" hidden="1" x14ac:dyDescent="0.25">
      <c r="A1244" t="s">
        <v>123</v>
      </c>
      <c r="B1244">
        <v>10</v>
      </c>
      <c r="C1244">
        <v>25</v>
      </c>
      <c r="D1244">
        <f>IF(IFERROR(LOOKUP(טבלה1[[#This Row],[ClientID]],פיבוט!$A$4:$A$121),FALSE)=טבלה1[[#This Row],[ClientID]],1,0)</f>
        <v>1</v>
      </c>
    </row>
    <row r="1245" spans="1:4" hidden="1" x14ac:dyDescent="0.25">
      <c r="A1245" t="s">
        <v>124</v>
      </c>
      <c r="B1245">
        <v>1</v>
      </c>
      <c r="C1245">
        <v>34</v>
      </c>
      <c r="D1245">
        <f>IF(IFERROR(LOOKUP(טבלה1[[#This Row],[ClientID]],פיבוט!$A$4:$A$121),FALSE)=טבלה1[[#This Row],[ClientID]],1,0)</f>
        <v>1</v>
      </c>
    </row>
    <row r="1246" spans="1:4" hidden="1" x14ac:dyDescent="0.25">
      <c r="A1246" t="s">
        <v>124</v>
      </c>
      <c r="B1246">
        <v>2</v>
      </c>
      <c r="C1246">
        <v>30</v>
      </c>
      <c r="D1246">
        <f>IF(IFERROR(LOOKUP(טבלה1[[#This Row],[ClientID]],פיבוט!$A$4:$A$121),FALSE)=טבלה1[[#This Row],[ClientID]],1,0)</f>
        <v>1</v>
      </c>
    </row>
    <row r="1247" spans="1:4" hidden="1" x14ac:dyDescent="0.25">
      <c r="A1247" t="s">
        <v>124</v>
      </c>
      <c r="B1247">
        <v>3</v>
      </c>
      <c r="C1247">
        <v>35</v>
      </c>
      <c r="D1247">
        <f>IF(IFERROR(LOOKUP(טבלה1[[#This Row],[ClientID]],פיבוט!$A$4:$A$121),FALSE)=טבלה1[[#This Row],[ClientID]],1,0)</f>
        <v>1</v>
      </c>
    </row>
    <row r="1248" spans="1:4" hidden="1" x14ac:dyDescent="0.25">
      <c r="A1248" t="s">
        <v>124</v>
      </c>
      <c r="B1248">
        <v>4</v>
      </c>
      <c r="C1248">
        <v>28</v>
      </c>
      <c r="D1248">
        <f>IF(IFERROR(LOOKUP(טבלה1[[#This Row],[ClientID]],פיבוט!$A$4:$A$121),FALSE)=טבלה1[[#This Row],[ClientID]],1,0)</f>
        <v>1</v>
      </c>
    </row>
    <row r="1249" spans="1:4" hidden="1" x14ac:dyDescent="0.25">
      <c r="A1249" t="s">
        <v>124</v>
      </c>
      <c r="B1249">
        <v>5</v>
      </c>
      <c r="C1249">
        <v>30</v>
      </c>
      <c r="D1249">
        <f>IF(IFERROR(LOOKUP(טבלה1[[#This Row],[ClientID]],פיבוט!$A$4:$A$121),FALSE)=טבלה1[[#This Row],[ClientID]],1,0)</f>
        <v>1</v>
      </c>
    </row>
    <row r="1250" spans="1:4" hidden="1" x14ac:dyDescent="0.25">
      <c r="A1250" t="s">
        <v>124</v>
      </c>
      <c r="B1250">
        <v>6</v>
      </c>
      <c r="C1250">
        <v>33</v>
      </c>
      <c r="D1250">
        <f>IF(IFERROR(LOOKUP(טבלה1[[#This Row],[ClientID]],פיבוט!$A$4:$A$121),FALSE)=טבלה1[[#This Row],[ClientID]],1,0)</f>
        <v>1</v>
      </c>
    </row>
    <row r="1251" spans="1:4" hidden="1" x14ac:dyDescent="0.25">
      <c r="A1251" t="s">
        <v>124</v>
      </c>
      <c r="B1251">
        <v>7</v>
      </c>
      <c r="C1251">
        <v>27</v>
      </c>
      <c r="D1251">
        <f>IF(IFERROR(LOOKUP(טבלה1[[#This Row],[ClientID]],פיבוט!$A$4:$A$121),FALSE)=טבלה1[[#This Row],[ClientID]],1,0)</f>
        <v>1</v>
      </c>
    </row>
    <row r="1252" spans="1:4" hidden="1" x14ac:dyDescent="0.25">
      <c r="A1252" t="s">
        <v>124</v>
      </c>
      <c r="B1252">
        <v>8</v>
      </c>
      <c r="C1252">
        <v>28</v>
      </c>
      <c r="D1252">
        <f>IF(IFERROR(LOOKUP(טבלה1[[#This Row],[ClientID]],פיבוט!$A$4:$A$121),FALSE)=טבלה1[[#This Row],[ClientID]],1,0)</f>
        <v>1</v>
      </c>
    </row>
    <row r="1253" spans="1:4" hidden="1" x14ac:dyDescent="0.25">
      <c r="A1253" t="s">
        <v>124</v>
      </c>
      <c r="B1253">
        <v>9</v>
      </c>
      <c r="C1253">
        <v>30</v>
      </c>
      <c r="D1253">
        <f>IF(IFERROR(LOOKUP(טבלה1[[#This Row],[ClientID]],פיבוט!$A$4:$A$121),FALSE)=טבלה1[[#This Row],[ClientID]],1,0)</f>
        <v>1</v>
      </c>
    </row>
    <row r="1254" spans="1:4" hidden="1" x14ac:dyDescent="0.25">
      <c r="A1254" t="s">
        <v>124</v>
      </c>
      <c r="B1254">
        <v>10</v>
      </c>
      <c r="C1254">
        <v>34</v>
      </c>
      <c r="D1254">
        <f>IF(IFERROR(LOOKUP(טבלה1[[#This Row],[ClientID]],פיבוט!$A$4:$A$121),FALSE)=טבלה1[[#This Row],[ClientID]],1,0)</f>
        <v>1</v>
      </c>
    </row>
    <row r="1255" spans="1:4" hidden="1" x14ac:dyDescent="0.25">
      <c r="A1255" t="s">
        <v>124</v>
      </c>
      <c r="B1255">
        <v>11</v>
      </c>
      <c r="C1255">
        <v>33</v>
      </c>
      <c r="D1255">
        <f>IF(IFERROR(LOOKUP(טבלה1[[#This Row],[ClientID]],פיבוט!$A$4:$A$121),FALSE)=טבלה1[[#This Row],[ClientID]],1,0)</f>
        <v>1</v>
      </c>
    </row>
    <row r="1256" spans="1:4" hidden="1" x14ac:dyDescent="0.25">
      <c r="A1256" t="s">
        <v>124</v>
      </c>
      <c r="B1256">
        <v>12</v>
      </c>
      <c r="C1256">
        <v>32</v>
      </c>
      <c r="D1256">
        <f>IF(IFERROR(LOOKUP(טבלה1[[#This Row],[ClientID]],פיבוט!$A$4:$A$121),FALSE)=טבלה1[[#This Row],[ClientID]],1,0)</f>
        <v>1</v>
      </c>
    </row>
    <row r="1257" spans="1:4" hidden="1" x14ac:dyDescent="0.25">
      <c r="A1257" t="s">
        <v>125</v>
      </c>
      <c r="B1257">
        <v>1</v>
      </c>
      <c r="C1257">
        <v>31</v>
      </c>
      <c r="D1257">
        <f>IF(IFERROR(LOOKUP(טבלה1[[#This Row],[ClientID]],פיבוט!$A$4:$A$121),FALSE)=טבלה1[[#This Row],[ClientID]],1,0)</f>
        <v>1</v>
      </c>
    </row>
    <row r="1258" spans="1:4" hidden="1" x14ac:dyDescent="0.25">
      <c r="A1258" t="s">
        <v>125</v>
      </c>
      <c r="B1258">
        <v>2</v>
      </c>
      <c r="C1258">
        <v>32</v>
      </c>
      <c r="D1258">
        <f>IF(IFERROR(LOOKUP(טבלה1[[#This Row],[ClientID]],פיבוט!$A$4:$A$121),FALSE)=טבלה1[[#This Row],[ClientID]],1,0)</f>
        <v>1</v>
      </c>
    </row>
    <row r="1259" spans="1:4" hidden="1" x14ac:dyDescent="0.25">
      <c r="A1259" t="s">
        <v>125</v>
      </c>
      <c r="B1259">
        <v>3</v>
      </c>
      <c r="C1259">
        <v>31</v>
      </c>
      <c r="D1259">
        <f>IF(IFERROR(LOOKUP(טבלה1[[#This Row],[ClientID]],פיבוט!$A$4:$A$121),FALSE)=טבלה1[[#This Row],[ClientID]],1,0)</f>
        <v>1</v>
      </c>
    </row>
    <row r="1260" spans="1:4" hidden="1" x14ac:dyDescent="0.25">
      <c r="A1260" t="s">
        <v>125</v>
      </c>
      <c r="B1260">
        <v>4</v>
      </c>
      <c r="C1260">
        <v>32</v>
      </c>
      <c r="D1260">
        <f>IF(IFERROR(LOOKUP(טבלה1[[#This Row],[ClientID]],פיבוט!$A$4:$A$121),FALSE)=טבלה1[[#This Row],[ClientID]],1,0)</f>
        <v>1</v>
      </c>
    </row>
    <row r="1261" spans="1:4" hidden="1" x14ac:dyDescent="0.25">
      <c r="A1261" t="s">
        <v>125</v>
      </c>
      <c r="B1261">
        <v>5</v>
      </c>
      <c r="C1261">
        <v>32</v>
      </c>
      <c r="D1261">
        <f>IF(IFERROR(LOOKUP(טבלה1[[#This Row],[ClientID]],פיבוט!$A$4:$A$121),FALSE)=טבלה1[[#This Row],[ClientID]],1,0)</f>
        <v>1</v>
      </c>
    </row>
    <row r="1262" spans="1:4" hidden="1" x14ac:dyDescent="0.25">
      <c r="A1262" t="s">
        <v>125</v>
      </c>
      <c r="B1262">
        <v>6</v>
      </c>
      <c r="C1262">
        <v>30</v>
      </c>
      <c r="D1262">
        <f>IF(IFERROR(LOOKUP(טבלה1[[#This Row],[ClientID]],פיבוט!$A$4:$A$121),FALSE)=טבלה1[[#This Row],[ClientID]],1,0)</f>
        <v>1</v>
      </c>
    </row>
    <row r="1263" spans="1:4" hidden="1" x14ac:dyDescent="0.25">
      <c r="A1263" t="s">
        <v>125</v>
      </c>
      <c r="B1263">
        <v>7</v>
      </c>
      <c r="C1263">
        <v>28</v>
      </c>
      <c r="D1263">
        <f>IF(IFERROR(LOOKUP(טבלה1[[#This Row],[ClientID]],פיבוט!$A$4:$A$121),FALSE)=טבלה1[[#This Row],[ClientID]],1,0)</f>
        <v>1</v>
      </c>
    </row>
    <row r="1264" spans="1:4" hidden="1" x14ac:dyDescent="0.25">
      <c r="A1264" t="s">
        <v>125</v>
      </c>
      <c r="B1264">
        <v>8</v>
      </c>
      <c r="C1264">
        <v>33</v>
      </c>
      <c r="D1264">
        <f>IF(IFERROR(LOOKUP(טבלה1[[#This Row],[ClientID]],פיבוט!$A$4:$A$121),FALSE)=טבלה1[[#This Row],[ClientID]],1,0)</f>
        <v>1</v>
      </c>
    </row>
    <row r="1265" spans="1:4" hidden="1" x14ac:dyDescent="0.25">
      <c r="A1265" t="s">
        <v>125</v>
      </c>
      <c r="B1265">
        <v>9</v>
      </c>
      <c r="C1265">
        <v>32</v>
      </c>
      <c r="D1265">
        <f>IF(IFERROR(LOOKUP(טבלה1[[#This Row],[ClientID]],פיבוט!$A$4:$A$121),FALSE)=טבלה1[[#This Row],[ClientID]],1,0)</f>
        <v>1</v>
      </c>
    </row>
    <row r="1266" spans="1:4" hidden="1" x14ac:dyDescent="0.25">
      <c r="A1266" t="s">
        <v>125</v>
      </c>
      <c r="B1266">
        <v>10</v>
      </c>
      <c r="C1266">
        <v>27</v>
      </c>
      <c r="D1266">
        <f>IF(IFERROR(LOOKUP(טבלה1[[#This Row],[ClientID]],פיבוט!$A$4:$A$121),FALSE)=טבלה1[[#This Row],[ClientID]],1,0)</f>
        <v>1</v>
      </c>
    </row>
    <row r="1267" spans="1:4" hidden="1" x14ac:dyDescent="0.25">
      <c r="A1267" t="s">
        <v>125</v>
      </c>
      <c r="B1267">
        <v>11</v>
      </c>
      <c r="C1267">
        <v>33</v>
      </c>
      <c r="D1267">
        <f>IF(IFERROR(LOOKUP(טבלה1[[#This Row],[ClientID]],פיבוט!$A$4:$A$121),FALSE)=טבלה1[[#This Row],[ClientID]],1,0)</f>
        <v>1</v>
      </c>
    </row>
    <row r="1268" spans="1:4" hidden="1" x14ac:dyDescent="0.25">
      <c r="A1268" t="s">
        <v>125</v>
      </c>
      <c r="B1268">
        <v>12</v>
      </c>
      <c r="C1268">
        <v>31</v>
      </c>
      <c r="D1268">
        <f>IF(IFERROR(LOOKUP(טבלה1[[#This Row],[ClientID]],פיבוט!$A$4:$A$121),FALSE)=טבלה1[[#This Row],[ClientID]],1,0)</f>
        <v>1</v>
      </c>
    </row>
    <row r="1269" spans="1:4" hidden="1" x14ac:dyDescent="0.25">
      <c r="A1269" t="s">
        <v>126</v>
      </c>
      <c r="B1269">
        <v>1</v>
      </c>
      <c r="C1269">
        <v>31</v>
      </c>
      <c r="D1269">
        <f>IF(IFERROR(LOOKUP(טבלה1[[#This Row],[ClientID]],פיבוט!$A$4:$A$121),FALSE)=טבלה1[[#This Row],[ClientID]],1,0)</f>
        <v>1</v>
      </c>
    </row>
    <row r="1270" spans="1:4" hidden="1" x14ac:dyDescent="0.25">
      <c r="A1270" t="s">
        <v>126</v>
      </c>
      <c r="B1270">
        <v>2</v>
      </c>
      <c r="C1270">
        <v>31</v>
      </c>
      <c r="D1270">
        <f>IF(IFERROR(LOOKUP(טבלה1[[#This Row],[ClientID]],פיבוט!$A$4:$A$121),FALSE)=טבלה1[[#This Row],[ClientID]],1,0)</f>
        <v>1</v>
      </c>
    </row>
    <row r="1271" spans="1:4" hidden="1" x14ac:dyDescent="0.25">
      <c r="A1271" t="s">
        <v>126</v>
      </c>
      <c r="B1271">
        <v>3</v>
      </c>
      <c r="C1271">
        <v>31</v>
      </c>
      <c r="D1271">
        <f>IF(IFERROR(LOOKUP(טבלה1[[#This Row],[ClientID]],פיבוט!$A$4:$A$121),FALSE)=טבלה1[[#This Row],[ClientID]],1,0)</f>
        <v>1</v>
      </c>
    </row>
    <row r="1272" spans="1:4" hidden="1" x14ac:dyDescent="0.25">
      <c r="A1272" t="s">
        <v>126</v>
      </c>
      <c r="B1272">
        <v>4</v>
      </c>
      <c r="C1272">
        <v>30</v>
      </c>
      <c r="D1272">
        <f>IF(IFERROR(LOOKUP(טבלה1[[#This Row],[ClientID]],פיבוט!$A$4:$A$121),FALSE)=טבלה1[[#This Row],[ClientID]],1,0)</f>
        <v>1</v>
      </c>
    </row>
    <row r="1273" spans="1:4" hidden="1" x14ac:dyDescent="0.25">
      <c r="A1273" t="s">
        <v>126</v>
      </c>
      <c r="B1273">
        <v>5</v>
      </c>
      <c r="C1273">
        <v>32</v>
      </c>
      <c r="D1273">
        <f>IF(IFERROR(LOOKUP(טבלה1[[#This Row],[ClientID]],פיבוט!$A$4:$A$121),FALSE)=טבלה1[[#This Row],[ClientID]],1,0)</f>
        <v>1</v>
      </c>
    </row>
    <row r="1274" spans="1:4" hidden="1" x14ac:dyDescent="0.25">
      <c r="A1274" t="s">
        <v>126</v>
      </c>
      <c r="B1274">
        <v>6</v>
      </c>
      <c r="C1274">
        <v>31</v>
      </c>
      <c r="D1274">
        <f>IF(IFERROR(LOOKUP(טבלה1[[#This Row],[ClientID]],פיבוט!$A$4:$A$121),FALSE)=טבלה1[[#This Row],[ClientID]],1,0)</f>
        <v>1</v>
      </c>
    </row>
    <row r="1275" spans="1:4" hidden="1" x14ac:dyDescent="0.25">
      <c r="A1275" t="s">
        <v>126</v>
      </c>
      <c r="B1275">
        <v>7</v>
      </c>
      <c r="C1275">
        <v>31</v>
      </c>
      <c r="D1275">
        <f>IF(IFERROR(LOOKUP(טבלה1[[#This Row],[ClientID]],פיבוט!$A$4:$A$121),FALSE)=טבלה1[[#This Row],[ClientID]],1,0)</f>
        <v>1</v>
      </c>
    </row>
    <row r="1276" spans="1:4" hidden="1" x14ac:dyDescent="0.25">
      <c r="A1276" t="s">
        <v>126</v>
      </c>
      <c r="B1276">
        <v>8</v>
      </c>
      <c r="C1276">
        <v>32</v>
      </c>
      <c r="D1276">
        <f>IF(IFERROR(LOOKUP(טבלה1[[#This Row],[ClientID]],פיבוט!$A$4:$A$121),FALSE)=טבלה1[[#This Row],[ClientID]],1,0)</f>
        <v>1</v>
      </c>
    </row>
    <row r="1277" spans="1:4" hidden="1" x14ac:dyDescent="0.25">
      <c r="A1277" t="s">
        <v>126</v>
      </c>
      <c r="B1277">
        <v>9</v>
      </c>
      <c r="C1277">
        <v>30</v>
      </c>
      <c r="D1277">
        <f>IF(IFERROR(LOOKUP(טבלה1[[#This Row],[ClientID]],פיבוט!$A$4:$A$121),FALSE)=טבלה1[[#This Row],[ClientID]],1,0)</f>
        <v>1</v>
      </c>
    </row>
    <row r="1278" spans="1:4" hidden="1" x14ac:dyDescent="0.25">
      <c r="A1278" t="s">
        <v>126</v>
      </c>
      <c r="B1278">
        <v>10</v>
      </c>
      <c r="C1278">
        <v>30</v>
      </c>
      <c r="D1278">
        <f>IF(IFERROR(LOOKUP(טבלה1[[#This Row],[ClientID]],פיבוט!$A$4:$A$121),FALSE)=טבלה1[[#This Row],[ClientID]],1,0)</f>
        <v>1</v>
      </c>
    </row>
    <row r="1279" spans="1:4" hidden="1" x14ac:dyDescent="0.25">
      <c r="A1279" t="s">
        <v>126</v>
      </c>
      <c r="B1279">
        <v>11</v>
      </c>
      <c r="C1279">
        <v>27</v>
      </c>
      <c r="D1279">
        <f>IF(IFERROR(LOOKUP(טבלה1[[#This Row],[ClientID]],פיבוט!$A$4:$A$121),FALSE)=טבלה1[[#This Row],[ClientID]],1,0)</f>
        <v>1</v>
      </c>
    </row>
    <row r="1280" spans="1:4" hidden="1" x14ac:dyDescent="0.25">
      <c r="A1280" t="s">
        <v>126</v>
      </c>
      <c r="B1280">
        <v>12</v>
      </c>
      <c r="C1280">
        <v>34</v>
      </c>
      <c r="D1280">
        <f>IF(IFERROR(LOOKUP(טבלה1[[#This Row],[ClientID]],פיבוט!$A$4:$A$121),FALSE)=טבלה1[[#This Row],[ClientID]],1,0)</f>
        <v>1</v>
      </c>
    </row>
    <row r="1281" spans="1:4" hidden="1" x14ac:dyDescent="0.25">
      <c r="A1281" t="s">
        <v>126</v>
      </c>
      <c r="B1281">
        <v>13</v>
      </c>
      <c r="C1281">
        <v>32</v>
      </c>
      <c r="D1281">
        <f>IF(IFERROR(LOOKUP(טבלה1[[#This Row],[ClientID]],פיבוט!$A$4:$A$121),FALSE)=טבלה1[[#This Row],[ClientID]],1,0)</f>
        <v>1</v>
      </c>
    </row>
    <row r="1282" spans="1:4" hidden="1" x14ac:dyDescent="0.25">
      <c r="A1282" t="s">
        <v>127</v>
      </c>
      <c r="B1282">
        <v>1</v>
      </c>
      <c r="C1282">
        <v>29</v>
      </c>
      <c r="D1282">
        <f>IF(IFERROR(LOOKUP(טבלה1[[#This Row],[ClientID]],פיבוט!$A$4:$A$121),FALSE)=טבלה1[[#This Row],[ClientID]],1,0)</f>
        <v>1</v>
      </c>
    </row>
    <row r="1283" spans="1:4" hidden="1" x14ac:dyDescent="0.25">
      <c r="A1283" t="s">
        <v>127</v>
      </c>
      <c r="B1283">
        <v>2</v>
      </c>
      <c r="C1283">
        <v>33</v>
      </c>
      <c r="D1283">
        <f>IF(IFERROR(LOOKUP(טבלה1[[#This Row],[ClientID]],פיבוט!$A$4:$A$121),FALSE)=טבלה1[[#This Row],[ClientID]],1,0)</f>
        <v>1</v>
      </c>
    </row>
    <row r="1284" spans="1:4" hidden="1" x14ac:dyDescent="0.25">
      <c r="A1284" t="s">
        <v>127</v>
      </c>
      <c r="B1284">
        <v>3</v>
      </c>
      <c r="C1284">
        <v>33</v>
      </c>
      <c r="D1284">
        <f>IF(IFERROR(LOOKUP(טבלה1[[#This Row],[ClientID]],פיבוט!$A$4:$A$121),FALSE)=טבלה1[[#This Row],[ClientID]],1,0)</f>
        <v>1</v>
      </c>
    </row>
    <row r="1285" spans="1:4" hidden="1" x14ac:dyDescent="0.25">
      <c r="A1285" t="s">
        <v>127</v>
      </c>
      <c r="B1285">
        <v>4</v>
      </c>
      <c r="C1285">
        <v>26</v>
      </c>
      <c r="D1285">
        <f>IF(IFERROR(LOOKUP(טבלה1[[#This Row],[ClientID]],פיבוט!$A$4:$A$121),FALSE)=טבלה1[[#This Row],[ClientID]],1,0)</f>
        <v>1</v>
      </c>
    </row>
    <row r="1286" spans="1:4" hidden="1" x14ac:dyDescent="0.25">
      <c r="A1286" t="s">
        <v>127</v>
      </c>
      <c r="B1286">
        <v>5</v>
      </c>
      <c r="C1286">
        <v>31</v>
      </c>
      <c r="D1286">
        <f>IF(IFERROR(LOOKUP(טבלה1[[#This Row],[ClientID]],פיבוט!$A$4:$A$121),FALSE)=טבלה1[[#This Row],[ClientID]],1,0)</f>
        <v>1</v>
      </c>
    </row>
    <row r="1287" spans="1:4" hidden="1" x14ac:dyDescent="0.25">
      <c r="A1287" t="s">
        <v>127</v>
      </c>
      <c r="B1287">
        <v>6</v>
      </c>
      <c r="C1287">
        <v>33</v>
      </c>
      <c r="D1287">
        <f>IF(IFERROR(LOOKUP(טבלה1[[#This Row],[ClientID]],פיבוט!$A$4:$A$121),FALSE)=טבלה1[[#This Row],[ClientID]],1,0)</f>
        <v>1</v>
      </c>
    </row>
    <row r="1288" spans="1:4" x14ac:dyDescent="0.25">
      <c r="A1288" t="s">
        <v>128</v>
      </c>
      <c r="B1288">
        <v>1</v>
      </c>
      <c r="C1288">
        <v>26</v>
      </c>
      <c r="D1288">
        <f>IF(IFERROR(LOOKUP(טבלה1[[#This Row],[ClientID]],פיבוט!$A$4:$A$121),FALSE)=טבלה1[[#This Row],[ClientID]],1,0)</f>
        <v>0</v>
      </c>
    </row>
    <row r="1289" spans="1:4" x14ac:dyDescent="0.25">
      <c r="A1289" t="s">
        <v>128</v>
      </c>
      <c r="B1289">
        <v>2</v>
      </c>
      <c r="C1289">
        <v>24</v>
      </c>
      <c r="D1289">
        <f>IF(IFERROR(LOOKUP(טבלה1[[#This Row],[ClientID]],פיבוט!$A$4:$A$121),FALSE)=טבלה1[[#This Row],[ClientID]],1,0)</f>
        <v>0</v>
      </c>
    </row>
    <row r="1290" spans="1:4" x14ac:dyDescent="0.25">
      <c r="A1290" t="s">
        <v>128</v>
      </c>
      <c r="B1290">
        <v>3</v>
      </c>
      <c r="C1290">
        <v>28</v>
      </c>
      <c r="D1290">
        <f>IF(IFERROR(LOOKUP(טבלה1[[#This Row],[ClientID]],פיבוט!$A$4:$A$121),FALSE)=טבלה1[[#This Row],[ClientID]],1,0)</f>
        <v>0</v>
      </c>
    </row>
    <row r="1291" spans="1:4" hidden="1" x14ac:dyDescent="0.25">
      <c r="A1291" t="s">
        <v>129</v>
      </c>
      <c r="B1291">
        <v>1</v>
      </c>
      <c r="C1291">
        <v>26</v>
      </c>
      <c r="D1291">
        <f>IF(IFERROR(LOOKUP(טבלה1[[#This Row],[ClientID]],פיבוט!$A$4:$A$121),FALSE)=טבלה1[[#This Row],[ClientID]],1,0)</f>
        <v>1</v>
      </c>
    </row>
    <row r="1292" spans="1:4" hidden="1" x14ac:dyDescent="0.25">
      <c r="A1292" t="s">
        <v>129</v>
      </c>
      <c r="B1292">
        <v>2</v>
      </c>
      <c r="C1292">
        <v>28</v>
      </c>
      <c r="D1292">
        <f>IF(IFERROR(LOOKUP(טבלה1[[#This Row],[ClientID]],פיבוט!$A$4:$A$121),FALSE)=טבלה1[[#This Row],[ClientID]],1,0)</f>
        <v>1</v>
      </c>
    </row>
    <row r="1293" spans="1:4" hidden="1" x14ac:dyDescent="0.25">
      <c r="A1293" t="s">
        <v>129</v>
      </c>
      <c r="B1293">
        <v>3</v>
      </c>
      <c r="C1293">
        <v>28</v>
      </c>
      <c r="D1293">
        <f>IF(IFERROR(LOOKUP(טבלה1[[#This Row],[ClientID]],פיבוט!$A$4:$A$121),FALSE)=טבלה1[[#This Row],[ClientID]],1,0)</f>
        <v>1</v>
      </c>
    </row>
    <row r="1294" spans="1:4" hidden="1" x14ac:dyDescent="0.25">
      <c r="A1294" t="s">
        <v>129</v>
      </c>
      <c r="B1294">
        <v>4</v>
      </c>
      <c r="C1294">
        <v>25</v>
      </c>
      <c r="D1294">
        <f>IF(IFERROR(LOOKUP(טבלה1[[#This Row],[ClientID]],פיבוט!$A$4:$A$121),FALSE)=טבלה1[[#This Row],[ClientID]],1,0)</f>
        <v>1</v>
      </c>
    </row>
    <row r="1295" spans="1:4" hidden="1" x14ac:dyDescent="0.25">
      <c r="A1295" t="s">
        <v>129</v>
      </c>
      <c r="B1295">
        <v>5</v>
      </c>
      <c r="C1295">
        <v>27</v>
      </c>
      <c r="D1295">
        <f>IF(IFERROR(LOOKUP(טבלה1[[#This Row],[ClientID]],פיבוט!$A$4:$A$121),FALSE)=טבלה1[[#This Row],[ClientID]],1,0)</f>
        <v>1</v>
      </c>
    </row>
    <row r="1296" spans="1:4" hidden="1" x14ac:dyDescent="0.25">
      <c r="A1296" t="s">
        <v>129</v>
      </c>
      <c r="B1296">
        <v>6</v>
      </c>
      <c r="C1296">
        <v>29</v>
      </c>
      <c r="D1296">
        <f>IF(IFERROR(LOOKUP(טבלה1[[#This Row],[ClientID]],פיבוט!$A$4:$A$121),FALSE)=טבלה1[[#This Row],[ClientID]],1,0)</f>
        <v>1</v>
      </c>
    </row>
    <row r="1297" spans="1:4" hidden="1" x14ac:dyDescent="0.25">
      <c r="A1297" t="s">
        <v>129</v>
      </c>
      <c r="B1297">
        <v>7</v>
      </c>
      <c r="C1297">
        <v>26</v>
      </c>
      <c r="D1297">
        <f>IF(IFERROR(LOOKUP(טבלה1[[#This Row],[ClientID]],פיבוט!$A$4:$A$121),FALSE)=טבלה1[[#This Row],[ClientID]],1,0)</f>
        <v>1</v>
      </c>
    </row>
    <row r="1298" spans="1:4" hidden="1" x14ac:dyDescent="0.25">
      <c r="A1298" t="s">
        <v>129</v>
      </c>
      <c r="B1298">
        <v>8</v>
      </c>
      <c r="C1298">
        <v>27</v>
      </c>
      <c r="D1298">
        <f>IF(IFERROR(LOOKUP(טבלה1[[#This Row],[ClientID]],פיבוט!$A$4:$A$121),FALSE)=טבלה1[[#This Row],[ClientID]],1,0)</f>
        <v>1</v>
      </c>
    </row>
    <row r="1299" spans="1:4" hidden="1" x14ac:dyDescent="0.25">
      <c r="A1299" t="s">
        <v>129</v>
      </c>
      <c r="B1299">
        <v>9</v>
      </c>
      <c r="C1299">
        <v>23</v>
      </c>
      <c r="D1299">
        <f>IF(IFERROR(LOOKUP(טבלה1[[#This Row],[ClientID]],פיבוט!$A$4:$A$121),FALSE)=טבלה1[[#This Row],[ClientID]],1,0)</f>
        <v>1</v>
      </c>
    </row>
    <row r="1300" spans="1:4" hidden="1" x14ac:dyDescent="0.25">
      <c r="A1300" t="s">
        <v>129</v>
      </c>
      <c r="B1300">
        <v>10</v>
      </c>
      <c r="C1300">
        <v>27</v>
      </c>
      <c r="D1300">
        <f>IF(IFERROR(LOOKUP(טבלה1[[#This Row],[ClientID]],פיבוט!$A$4:$A$121),FALSE)=טבלה1[[#This Row],[ClientID]],1,0)</f>
        <v>1</v>
      </c>
    </row>
    <row r="1301" spans="1:4" hidden="1" x14ac:dyDescent="0.25">
      <c r="A1301" t="s">
        <v>129</v>
      </c>
      <c r="B1301">
        <v>11</v>
      </c>
      <c r="C1301">
        <v>26</v>
      </c>
      <c r="D1301">
        <f>IF(IFERROR(LOOKUP(טבלה1[[#This Row],[ClientID]],פיבוט!$A$4:$A$121),FALSE)=טבלה1[[#This Row],[ClientID]],1,0)</f>
        <v>1</v>
      </c>
    </row>
    <row r="1302" spans="1:4" hidden="1" x14ac:dyDescent="0.25">
      <c r="A1302" t="s">
        <v>129</v>
      </c>
      <c r="B1302">
        <v>12</v>
      </c>
      <c r="C1302">
        <v>27</v>
      </c>
      <c r="D1302">
        <f>IF(IFERROR(LOOKUP(טבלה1[[#This Row],[ClientID]],פיבוט!$A$4:$A$121),FALSE)=טבלה1[[#This Row],[ClientID]],1,0)</f>
        <v>1</v>
      </c>
    </row>
    <row r="1303" spans="1:4" hidden="1" x14ac:dyDescent="0.25">
      <c r="A1303" t="s">
        <v>130</v>
      </c>
      <c r="B1303">
        <v>1</v>
      </c>
      <c r="C1303">
        <v>27</v>
      </c>
      <c r="D1303">
        <f>IF(IFERROR(LOOKUP(טבלה1[[#This Row],[ClientID]],פיבוט!$A$4:$A$121),FALSE)=טבלה1[[#This Row],[ClientID]],1,0)</f>
        <v>1</v>
      </c>
    </row>
    <row r="1304" spans="1:4" hidden="1" x14ac:dyDescent="0.25">
      <c r="A1304" t="s">
        <v>130</v>
      </c>
      <c r="B1304">
        <v>2</v>
      </c>
      <c r="C1304">
        <v>27</v>
      </c>
      <c r="D1304">
        <f>IF(IFERROR(LOOKUP(טבלה1[[#This Row],[ClientID]],פיבוט!$A$4:$A$121),FALSE)=טבלה1[[#This Row],[ClientID]],1,0)</f>
        <v>1</v>
      </c>
    </row>
    <row r="1305" spans="1:4" hidden="1" x14ac:dyDescent="0.25">
      <c r="A1305" t="s">
        <v>130</v>
      </c>
      <c r="B1305">
        <v>3</v>
      </c>
      <c r="C1305">
        <v>26</v>
      </c>
      <c r="D1305">
        <f>IF(IFERROR(LOOKUP(טבלה1[[#This Row],[ClientID]],פיבוט!$A$4:$A$121),FALSE)=טבלה1[[#This Row],[ClientID]],1,0)</f>
        <v>1</v>
      </c>
    </row>
    <row r="1306" spans="1:4" hidden="1" x14ac:dyDescent="0.25">
      <c r="A1306" t="s">
        <v>130</v>
      </c>
      <c r="B1306">
        <v>4</v>
      </c>
      <c r="C1306">
        <v>27</v>
      </c>
      <c r="D1306">
        <f>IF(IFERROR(LOOKUP(טבלה1[[#This Row],[ClientID]],פיבוט!$A$4:$A$121),FALSE)=טבלה1[[#This Row],[ClientID]],1,0)</f>
        <v>1</v>
      </c>
    </row>
    <row r="1307" spans="1:4" hidden="1" x14ac:dyDescent="0.25">
      <c r="A1307" t="s">
        <v>130</v>
      </c>
      <c r="B1307">
        <v>5</v>
      </c>
      <c r="C1307">
        <v>26</v>
      </c>
      <c r="D1307">
        <f>IF(IFERROR(LOOKUP(טבלה1[[#This Row],[ClientID]],פיבוט!$A$4:$A$121),FALSE)=טבלה1[[#This Row],[ClientID]],1,0)</f>
        <v>1</v>
      </c>
    </row>
    <row r="1308" spans="1:4" hidden="1" x14ac:dyDescent="0.25">
      <c r="A1308" t="s">
        <v>130</v>
      </c>
      <c r="B1308">
        <v>6</v>
      </c>
      <c r="C1308">
        <v>26</v>
      </c>
      <c r="D1308">
        <f>IF(IFERROR(LOOKUP(טבלה1[[#This Row],[ClientID]],פיבוט!$A$4:$A$121),FALSE)=טבלה1[[#This Row],[ClientID]],1,0)</f>
        <v>1</v>
      </c>
    </row>
    <row r="1309" spans="1:4" hidden="1" x14ac:dyDescent="0.25">
      <c r="A1309" t="s">
        <v>130</v>
      </c>
      <c r="B1309">
        <v>7</v>
      </c>
      <c r="C1309">
        <v>27</v>
      </c>
      <c r="D1309">
        <f>IF(IFERROR(LOOKUP(טבלה1[[#This Row],[ClientID]],פיבוט!$A$4:$A$121),FALSE)=טבלה1[[#This Row],[ClientID]],1,0)</f>
        <v>1</v>
      </c>
    </row>
    <row r="1310" spans="1:4" hidden="1" x14ac:dyDescent="0.25">
      <c r="A1310" t="s">
        <v>130</v>
      </c>
      <c r="B1310">
        <v>8</v>
      </c>
      <c r="C1310">
        <v>28</v>
      </c>
      <c r="D1310">
        <f>IF(IFERROR(LOOKUP(טבלה1[[#This Row],[ClientID]],פיבוט!$A$4:$A$121),FALSE)=טבלה1[[#This Row],[ClientID]],1,0)</f>
        <v>1</v>
      </c>
    </row>
    <row r="1311" spans="1:4" hidden="1" x14ac:dyDescent="0.25">
      <c r="A1311" t="s">
        <v>130</v>
      </c>
      <c r="B1311">
        <v>9</v>
      </c>
      <c r="C1311">
        <v>26</v>
      </c>
      <c r="D1311">
        <f>IF(IFERROR(LOOKUP(טבלה1[[#This Row],[ClientID]],פיבוט!$A$4:$A$121),FALSE)=טבלה1[[#This Row],[ClientID]],1,0)</f>
        <v>1</v>
      </c>
    </row>
    <row r="1312" spans="1:4" hidden="1" x14ac:dyDescent="0.25">
      <c r="A1312" t="s">
        <v>130</v>
      </c>
      <c r="B1312">
        <v>10</v>
      </c>
      <c r="C1312">
        <v>28</v>
      </c>
      <c r="D1312">
        <f>IF(IFERROR(LOOKUP(טבלה1[[#This Row],[ClientID]],פיבוט!$A$4:$A$121),FALSE)=טבלה1[[#This Row],[ClientID]],1,0)</f>
        <v>1</v>
      </c>
    </row>
    <row r="1313" spans="1:4" hidden="1" x14ac:dyDescent="0.25">
      <c r="A1313" t="s">
        <v>130</v>
      </c>
      <c r="B1313">
        <v>11</v>
      </c>
      <c r="C1313">
        <v>28</v>
      </c>
      <c r="D1313">
        <f>IF(IFERROR(LOOKUP(טבלה1[[#This Row],[ClientID]],פיבוט!$A$4:$A$121),FALSE)=טבלה1[[#This Row],[ClientID]],1,0)</f>
        <v>1</v>
      </c>
    </row>
    <row r="1314" spans="1:4" hidden="1" x14ac:dyDescent="0.25">
      <c r="A1314" t="s">
        <v>130</v>
      </c>
      <c r="B1314">
        <v>12</v>
      </c>
      <c r="C1314">
        <v>28</v>
      </c>
      <c r="D1314">
        <f>IF(IFERROR(LOOKUP(טבלה1[[#This Row],[ClientID]],פיבוט!$A$4:$A$121),FALSE)=טבלה1[[#This Row],[ClientID]],1,0)</f>
        <v>1</v>
      </c>
    </row>
    <row r="1315" spans="1:4" hidden="1" x14ac:dyDescent="0.25">
      <c r="A1315" t="s">
        <v>131</v>
      </c>
      <c r="B1315">
        <v>1</v>
      </c>
      <c r="C1315">
        <v>28</v>
      </c>
      <c r="D1315">
        <f>IF(IFERROR(LOOKUP(טבלה1[[#This Row],[ClientID]],פיבוט!$A$4:$A$121),FALSE)=טבלה1[[#This Row],[ClientID]],1,0)</f>
        <v>1</v>
      </c>
    </row>
    <row r="1316" spans="1:4" hidden="1" x14ac:dyDescent="0.25">
      <c r="A1316" t="s">
        <v>131</v>
      </c>
      <c r="B1316">
        <v>2</v>
      </c>
      <c r="C1316">
        <v>28</v>
      </c>
      <c r="D1316">
        <f>IF(IFERROR(LOOKUP(טבלה1[[#This Row],[ClientID]],פיבוט!$A$4:$A$121),FALSE)=טבלה1[[#This Row],[ClientID]],1,0)</f>
        <v>1</v>
      </c>
    </row>
    <row r="1317" spans="1:4" hidden="1" x14ac:dyDescent="0.25">
      <c r="A1317" t="s">
        <v>131</v>
      </c>
      <c r="B1317">
        <v>3</v>
      </c>
      <c r="C1317">
        <v>30</v>
      </c>
      <c r="D1317">
        <f>IF(IFERROR(LOOKUP(טבלה1[[#This Row],[ClientID]],פיבוט!$A$4:$A$121),FALSE)=טבלה1[[#This Row],[ClientID]],1,0)</f>
        <v>1</v>
      </c>
    </row>
    <row r="1318" spans="1:4" hidden="1" x14ac:dyDescent="0.25">
      <c r="A1318" t="s">
        <v>131</v>
      </c>
      <c r="B1318">
        <v>4</v>
      </c>
      <c r="C1318">
        <v>33</v>
      </c>
      <c r="D1318">
        <f>IF(IFERROR(LOOKUP(טבלה1[[#This Row],[ClientID]],פיבוט!$A$4:$A$121),FALSE)=טבלה1[[#This Row],[ClientID]],1,0)</f>
        <v>1</v>
      </c>
    </row>
    <row r="1319" spans="1:4" hidden="1" x14ac:dyDescent="0.25">
      <c r="A1319" t="s">
        <v>131</v>
      </c>
      <c r="B1319">
        <v>5</v>
      </c>
      <c r="C1319">
        <v>33</v>
      </c>
      <c r="D1319">
        <f>IF(IFERROR(LOOKUP(טבלה1[[#This Row],[ClientID]],פיבוט!$A$4:$A$121),FALSE)=טבלה1[[#This Row],[ClientID]],1,0)</f>
        <v>1</v>
      </c>
    </row>
    <row r="1320" spans="1:4" hidden="1" x14ac:dyDescent="0.25">
      <c r="A1320" t="s">
        <v>131</v>
      </c>
      <c r="B1320">
        <v>6</v>
      </c>
      <c r="C1320">
        <v>32</v>
      </c>
      <c r="D1320">
        <f>IF(IFERROR(LOOKUP(טבלה1[[#This Row],[ClientID]],פיבוט!$A$4:$A$121),FALSE)=טבלה1[[#This Row],[ClientID]],1,0)</f>
        <v>1</v>
      </c>
    </row>
    <row r="1321" spans="1:4" hidden="1" x14ac:dyDescent="0.25">
      <c r="A1321" t="s">
        <v>131</v>
      </c>
      <c r="B1321">
        <v>7</v>
      </c>
      <c r="C1321">
        <v>30</v>
      </c>
      <c r="D1321">
        <f>IF(IFERROR(LOOKUP(טבלה1[[#This Row],[ClientID]],פיבוט!$A$4:$A$121),FALSE)=טבלה1[[#This Row],[ClientID]],1,0)</f>
        <v>1</v>
      </c>
    </row>
    <row r="1322" spans="1:4" hidden="1" x14ac:dyDescent="0.25">
      <c r="A1322" t="s">
        <v>131</v>
      </c>
      <c r="B1322">
        <v>8</v>
      </c>
      <c r="C1322">
        <v>34</v>
      </c>
      <c r="D1322">
        <f>IF(IFERROR(LOOKUP(טבלה1[[#This Row],[ClientID]],פיבוט!$A$4:$A$121),FALSE)=טבלה1[[#This Row],[ClientID]],1,0)</f>
        <v>1</v>
      </c>
    </row>
    <row r="1323" spans="1:4" hidden="1" x14ac:dyDescent="0.25">
      <c r="A1323" t="s">
        <v>131</v>
      </c>
      <c r="B1323">
        <v>9</v>
      </c>
      <c r="C1323">
        <v>32</v>
      </c>
      <c r="D1323">
        <f>IF(IFERROR(LOOKUP(טבלה1[[#This Row],[ClientID]],פיבוט!$A$4:$A$121),FALSE)=טבלה1[[#This Row],[ClientID]],1,0)</f>
        <v>1</v>
      </c>
    </row>
    <row r="1324" spans="1:4" hidden="1" x14ac:dyDescent="0.25">
      <c r="A1324" t="s">
        <v>131</v>
      </c>
      <c r="B1324">
        <v>10</v>
      </c>
      <c r="C1324">
        <v>29</v>
      </c>
      <c r="D1324">
        <f>IF(IFERROR(LOOKUP(טבלה1[[#This Row],[ClientID]],פיבוט!$A$4:$A$121),FALSE)=טבלה1[[#This Row],[ClientID]],1,0)</f>
        <v>1</v>
      </c>
    </row>
    <row r="1325" spans="1:4" hidden="1" x14ac:dyDescent="0.25">
      <c r="A1325" t="s">
        <v>131</v>
      </c>
      <c r="B1325">
        <v>11</v>
      </c>
      <c r="C1325">
        <v>30</v>
      </c>
      <c r="D1325">
        <f>IF(IFERROR(LOOKUP(טבלה1[[#This Row],[ClientID]],פיבוט!$A$4:$A$121),FALSE)=טבלה1[[#This Row],[ClientID]],1,0)</f>
        <v>1</v>
      </c>
    </row>
    <row r="1326" spans="1:4" hidden="1" x14ac:dyDescent="0.25">
      <c r="A1326" t="s">
        <v>131</v>
      </c>
      <c r="B1326">
        <v>12</v>
      </c>
      <c r="C1326">
        <v>26</v>
      </c>
      <c r="D1326">
        <f>IF(IFERROR(LOOKUP(טבלה1[[#This Row],[ClientID]],פיבוט!$A$4:$A$121),FALSE)=טבלה1[[#This Row],[ClientID]],1,0)</f>
        <v>1</v>
      </c>
    </row>
    <row r="1327" spans="1:4" x14ac:dyDescent="0.25">
      <c r="A1327" t="s">
        <v>132</v>
      </c>
      <c r="B1327">
        <v>1</v>
      </c>
      <c r="C1327">
        <v>37</v>
      </c>
      <c r="D1327">
        <f>IF(IFERROR(LOOKUP(טבלה1[[#This Row],[ClientID]],פיבוט!$A$4:$A$121),FALSE)=טבלה1[[#This Row],[ClientID]],1,0)</f>
        <v>0</v>
      </c>
    </row>
    <row r="1328" spans="1:4" x14ac:dyDescent="0.25">
      <c r="A1328" t="s">
        <v>132</v>
      </c>
      <c r="B1328">
        <v>2</v>
      </c>
      <c r="C1328">
        <v>32</v>
      </c>
      <c r="D1328">
        <f>IF(IFERROR(LOOKUP(טבלה1[[#This Row],[ClientID]],פיבוט!$A$4:$A$121),FALSE)=טבלה1[[#This Row],[ClientID]],1,0)</f>
        <v>0</v>
      </c>
    </row>
    <row r="1329" spans="1:4" hidden="1" x14ac:dyDescent="0.25">
      <c r="A1329" t="s">
        <v>133</v>
      </c>
      <c r="B1329">
        <v>1</v>
      </c>
      <c r="C1329">
        <v>36</v>
      </c>
      <c r="D1329">
        <f>IF(IFERROR(LOOKUP(טבלה1[[#This Row],[ClientID]],פיבוט!$A$4:$A$121),FALSE)=טבלה1[[#This Row],[ClientID]],1,0)</f>
        <v>1</v>
      </c>
    </row>
    <row r="1330" spans="1:4" hidden="1" x14ac:dyDescent="0.25">
      <c r="A1330" t="s">
        <v>133</v>
      </c>
      <c r="B1330">
        <v>2</v>
      </c>
      <c r="C1330">
        <v>29</v>
      </c>
      <c r="D1330">
        <f>IF(IFERROR(LOOKUP(טבלה1[[#This Row],[ClientID]],פיבוט!$A$4:$A$121),FALSE)=טבלה1[[#This Row],[ClientID]],1,0)</f>
        <v>1</v>
      </c>
    </row>
    <row r="1331" spans="1:4" hidden="1" x14ac:dyDescent="0.25">
      <c r="A1331" t="s">
        <v>133</v>
      </c>
      <c r="B1331">
        <v>3</v>
      </c>
      <c r="C1331">
        <v>38</v>
      </c>
      <c r="D1331">
        <f>IF(IFERROR(LOOKUP(טבלה1[[#This Row],[ClientID]],פיבוט!$A$4:$A$121),FALSE)=טבלה1[[#This Row],[ClientID]],1,0)</f>
        <v>1</v>
      </c>
    </row>
    <row r="1332" spans="1:4" hidden="1" x14ac:dyDescent="0.25">
      <c r="A1332" t="s">
        <v>133</v>
      </c>
      <c r="B1332">
        <v>4</v>
      </c>
      <c r="C1332">
        <v>34</v>
      </c>
      <c r="D1332">
        <f>IF(IFERROR(LOOKUP(טבלה1[[#This Row],[ClientID]],פיבוט!$A$4:$A$121),FALSE)=טבלה1[[#This Row],[ClientID]],1,0)</f>
        <v>1</v>
      </c>
    </row>
    <row r="1333" spans="1:4" hidden="1" x14ac:dyDescent="0.25">
      <c r="A1333" t="s">
        <v>133</v>
      </c>
      <c r="B1333">
        <v>5</v>
      </c>
      <c r="C1333">
        <v>31</v>
      </c>
      <c r="D1333">
        <f>IF(IFERROR(LOOKUP(טבלה1[[#This Row],[ClientID]],פיבוט!$A$4:$A$121),FALSE)=טבלה1[[#This Row],[ClientID]],1,0)</f>
        <v>1</v>
      </c>
    </row>
    <row r="1334" spans="1:4" hidden="1" x14ac:dyDescent="0.25">
      <c r="A1334" t="s">
        <v>133</v>
      </c>
      <c r="B1334">
        <v>6</v>
      </c>
      <c r="C1334">
        <v>28</v>
      </c>
      <c r="D1334">
        <f>IF(IFERROR(LOOKUP(טבלה1[[#This Row],[ClientID]],פיבוט!$A$4:$A$121),FALSE)=טבלה1[[#This Row],[ClientID]],1,0)</f>
        <v>1</v>
      </c>
    </row>
    <row r="1335" spans="1:4" hidden="1" x14ac:dyDescent="0.25">
      <c r="A1335" t="s">
        <v>133</v>
      </c>
      <c r="B1335">
        <v>7</v>
      </c>
      <c r="C1335">
        <v>29</v>
      </c>
      <c r="D1335">
        <f>IF(IFERROR(LOOKUP(טבלה1[[#This Row],[ClientID]],פיבוט!$A$4:$A$121),FALSE)=טבלה1[[#This Row],[ClientID]],1,0)</f>
        <v>1</v>
      </c>
    </row>
    <row r="1336" spans="1:4" hidden="1" x14ac:dyDescent="0.25">
      <c r="A1336" t="s">
        <v>133</v>
      </c>
      <c r="B1336">
        <v>8</v>
      </c>
      <c r="C1336">
        <v>32</v>
      </c>
      <c r="D1336">
        <f>IF(IFERROR(LOOKUP(טבלה1[[#This Row],[ClientID]],פיבוט!$A$4:$A$121),FALSE)=טבלה1[[#This Row],[ClientID]],1,0)</f>
        <v>1</v>
      </c>
    </row>
    <row r="1337" spans="1:4" hidden="1" x14ac:dyDescent="0.25">
      <c r="A1337" t="s">
        <v>133</v>
      </c>
      <c r="B1337">
        <v>9</v>
      </c>
      <c r="C1337">
        <v>32</v>
      </c>
      <c r="D1337">
        <f>IF(IFERROR(LOOKUP(טבלה1[[#This Row],[ClientID]],פיבוט!$A$4:$A$121),FALSE)=טבלה1[[#This Row],[ClientID]],1,0)</f>
        <v>1</v>
      </c>
    </row>
    <row r="1338" spans="1:4" hidden="1" x14ac:dyDescent="0.25">
      <c r="A1338" t="s">
        <v>133</v>
      </c>
      <c r="B1338">
        <v>10</v>
      </c>
      <c r="C1338">
        <v>33</v>
      </c>
      <c r="D1338">
        <f>IF(IFERROR(LOOKUP(טבלה1[[#This Row],[ClientID]],פיבוט!$A$4:$A$121),FALSE)=טבלה1[[#This Row],[ClientID]],1,0)</f>
        <v>1</v>
      </c>
    </row>
    <row r="1339" spans="1:4" hidden="1" x14ac:dyDescent="0.25">
      <c r="A1339" t="s">
        <v>133</v>
      </c>
      <c r="B1339">
        <v>11</v>
      </c>
      <c r="C1339">
        <v>31</v>
      </c>
      <c r="D1339">
        <f>IF(IFERROR(LOOKUP(טבלה1[[#This Row],[ClientID]],פיבוט!$A$4:$A$121),FALSE)=טבלה1[[#This Row],[ClientID]],1,0)</f>
        <v>1</v>
      </c>
    </row>
    <row r="1340" spans="1:4" hidden="1" x14ac:dyDescent="0.25">
      <c r="A1340" t="s">
        <v>133</v>
      </c>
      <c r="B1340">
        <v>12</v>
      </c>
      <c r="C1340">
        <v>32</v>
      </c>
      <c r="D1340">
        <f>IF(IFERROR(LOOKUP(טבלה1[[#This Row],[ClientID]],פיבוט!$A$4:$A$121),FALSE)=טבלה1[[#This Row],[ClientID]],1,0)</f>
        <v>1</v>
      </c>
    </row>
    <row r="1341" spans="1:4" hidden="1" x14ac:dyDescent="0.25">
      <c r="A1341" t="s">
        <v>133</v>
      </c>
      <c r="B1341">
        <v>13</v>
      </c>
      <c r="C1341">
        <v>37</v>
      </c>
      <c r="D1341">
        <f>IF(IFERROR(LOOKUP(טבלה1[[#This Row],[ClientID]],פיבוט!$A$4:$A$121),FALSE)=טבלה1[[#This Row],[ClientID]],1,0)</f>
        <v>1</v>
      </c>
    </row>
    <row r="1342" spans="1:4" hidden="1" x14ac:dyDescent="0.25">
      <c r="A1342" t="s">
        <v>133</v>
      </c>
      <c r="B1342">
        <v>14</v>
      </c>
      <c r="C1342">
        <v>29</v>
      </c>
      <c r="D1342">
        <f>IF(IFERROR(LOOKUP(טבלה1[[#This Row],[ClientID]],פיבוט!$A$4:$A$121),FALSE)=טבלה1[[#This Row],[ClientID]],1,0)</f>
        <v>1</v>
      </c>
    </row>
    <row r="1343" spans="1:4" hidden="1" x14ac:dyDescent="0.25">
      <c r="A1343" t="s">
        <v>133</v>
      </c>
      <c r="B1343">
        <v>15</v>
      </c>
      <c r="C1343">
        <v>30</v>
      </c>
      <c r="D1343">
        <f>IF(IFERROR(LOOKUP(טבלה1[[#This Row],[ClientID]],פיבוט!$A$4:$A$121),FALSE)=טבלה1[[#This Row],[ClientID]],1,0)</f>
        <v>1</v>
      </c>
    </row>
    <row r="1344" spans="1:4" x14ac:dyDescent="0.25">
      <c r="A1344" t="s">
        <v>134</v>
      </c>
      <c r="B1344">
        <v>1</v>
      </c>
      <c r="C1344">
        <v>32</v>
      </c>
      <c r="D1344">
        <f>IF(IFERROR(LOOKUP(טבלה1[[#This Row],[ClientID]],פיבוט!$A$4:$A$121),FALSE)=טבלה1[[#This Row],[ClientID]],1,0)</f>
        <v>0</v>
      </c>
    </row>
    <row r="1345" spans="1:4" x14ac:dyDescent="0.25">
      <c r="A1345" t="s">
        <v>135</v>
      </c>
      <c r="B1345">
        <v>1</v>
      </c>
      <c r="C1345">
        <v>37</v>
      </c>
      <c r="D1345">
        <f>IF(IFERROR(LOOKUP(טבלה1[[#This Row],[ClientID]],פיבוט!$A$4:$A$121),FALSE)=טבלה1[[#This Row],[ClientID]],1,0)</f>
        <v>0</v>
      </c>
    </row>
    <row r="1346" spans="1:4" x14ac:dyDescent="0.25">
      <c r="A1346" t="s">
        <v>135</v>
      </c>
      <c r="B1346">
        <v>2</v>
      </c>
      <c r="C1346">
        <v>29</v>
      </c>
      <c r="D1346">
        <f>IF(IFERROR(LOOKUP(טבלה1[[#This Row],[ClientID]],פיבוט!$A$4:$A$121),FALSE)=טבלה1[[#This Row],[ClientID]],1,0)</f>
        <v>0</v>
      </c>
    </row>
    <row r="1347" spans="1:4" x14ac:dyDescent="0.25">
      <c r="A1347" t="s">
        <v>136</v>
      </c>
      <c r="B1347">
        <v>1</v>
      </c>
      <c r="C1347">
        <v>28</v>
      </c>
      <c r="D1347">
        <f>IF(IFERROR(LOOKUP(טבלה1[[#This Row],[ClientID]],פיבוט!$A$4:$A$121),FALSE)=טבלה1[[#This Row],[ClientID]],1,0)</f>
        <v>0</v>
      </c>
    </row>
    <row r="1348" spans="1:4" x14ac:dyDescent="0.25">
      <c r="A1348" t="s">
        <v>136</v>
      </c>
      <c r="B1348">
        <v>2</v>
      </c>
      <c r="C1348">
        <v>29</v>
      </c>
      <c r="D1348">
        <f>IF(IFERROR(LOOKUP(טבלה1[[#This Row],[ClientID]],פיבוט!$A$4:$A$121),FALSE)=טבלה1[[#This Row],[ClientID]],1,0)</f>
        <v>0</v>
      </c>
    </row>
    <row r="1349" spans="1:4" x14ac:dyDescent="0.25">
      <c r="A1349" t="s">
        <v>136</v>
      </c>
      <c r="B1349">
        <v>3</v>
      </c>
      <c r="C1349">
        <v>30</v>
      </c>
      <c r="D1349">
        <f>IF(IFERROR(LOOKUP(טבלה1[[#This Row],[ClientID]],פיבוט!$A$4:$A$121),FALSE)=טבלה1[[#This Row],[ClientID]],1,0)</f>
        <v>0</v>
      </c>
    </row>
    <row r="1350" spans="1:4" hidden="1" x14ac:dyDescent="0.25">
      <c r="A1350" t="s">
        <v>137</v>
      </c>
      <c r="B1350">
        <v>1</v>
      </c>
      <c r="C1350">
        <v>28</v>
      </c>
      <c r="D1350">
        <f>IF(IFERROR(LOOKUP(טבלה1[[#This Row],[ClientID]],פיבוט!$A$4:$A$121),FALSE)=טבלה1[[#This Row],[ClientID]],1,0)</f>
        <v>1</v>
      </c>
    </row>
    <row r="1351" spans="1:4" hidden="1" x14ac:dyDescent="0.25">
      <c r="A1351" t="s">
        <v>137</v>
      </c>
      <c r="B1351">
        <v>2</v>
      </c>
      <c r="C1351">
        <v>24</v>
      </c>
      <c r="D1351">
        <f>IF(IFERROR(LOOKUP(טבלה1[[#This Row],[ClientID]],פיבוט!$A$4:$A$121),FALSE)=טבלה1[[#This Row],[ClientID]],1,0)</f>
        <v>1</v>
      </c>
    </row>
    <row r="1352" spans="1:4" hidden="1" x14ac:dyDescent="0.25">
      <c r="A1352" t="s">
        <v>137</v>
      </c>
      <c r="B1352">
        <v>3</v>
      </c>
      <c r="C1352">
        <v>28</v>
      </c>
      <c r="D1352">
        <f>IF(IFERROR(LOOKUP(טבלה1[[#This Row],[ClientID]],פיבוט!$A$4:$A$121),FALSE)=טבלה1[[#This Row],[ClientID]],1,0)</f>
        <v>1</v>
      </c>
    </row>
    <row r="1353" spans="1:4" hidden="1" x14ac:dyDescent="0.25">
      <c r="A1353" t="s">
        <v>137</v>
      </c>
      <c r="B1353">
        <v>4</v>
      </c>
      <c r="C1353">
        <v>25</v>
      </c>
      <c r="D1353">
        <f>IF(IFERROR(LOOKUP(טבלה1[[#This Row],[ClientID]],פיבוט!$A$4:$A$121),FALSE)=טבלה1[[#This Row],[ClientID]],1,0)</f>
        <v>1</v>
      </c>
    </row>
    <row r="1354" spans="1:4" hidden="1" x14ac:dyDescent="0.25">
      <c r="A1354" t="s">
        <v>137</v>
      </c>
      <c r="B1354">
        <v>5</v>
      </c>
      <c r="C1354">
        <v>27</v>
      </c>
      <c r="D1354">
        <f>IF(IFERROR(LOOKUP(טבלה1[[#This Row],[ClientID]],פיבוט!$A$4:$A$121),FALSE)=טבלה1[[#This Row],[ClientID]],1,0)</f>
        <v>1</v>
      </c>
    </row>
    <row r="1355" spans="1:4" hidden="1" x14ac:dyDescent="0.25">
      <c r="A1355" t="s">
        <v>137</v>
      </c>
      <c r="B1355">
        <v>6</v>
      </c>
      <c r="C1355">
        <v>29</v>
      </c>
      <c r="D1355">
        <f>IF(IFERROR(LOOKUP(טבלה1[[#This Row],[ClientID]],פיבוט!$A$4:$A$121),FALSE)=טבלה1[[#This Row],[ClientID]],1,0)</f>
        <v>1</v>
      </c>
    </row>
    <row r="1356" spans="1:4" hidden="1" x14ac:dyDescent="0.25">
      <c r="A1356" t="s">
        <v>137</v>
      </c>
      <c r="B1356">
        <v>7</v>
      </c>
      <c r="C1356">
        <v>28</v>
      </c>
      <c r="D1356">
        <f>IF(IFERROR(LOOKUP(טבלה1[[#This Row],[ClientID]],פיבוט!$A$4:$A$121),FALSE)=טבלה1[[#This Row],[ClientID]],1,0)</f>
        <v>1</v>
      </c>
    </row>
    <row r="1357" spans="1:4" hidden="1" x14ac:dyDescent="0.25">
      <c r="A1357" t="s">
        <v>137</v>
      </c>
      <c r="B1357">
        <v>8</v>
      </c>
      <c r="C1357">
        <v>26</v>
      </c>
      <c r="D1357">
        <f>IF(IFERROR(LOOKUP(טבלה1[[#This Row],[ClientID]],פיבוט!$A$4:$A$121),FALSE)=טבלה1[[#This Row],[ClientID]],1,0)</f>
        <v>1</v>
      </c>
    </row>
    <row r="1358" spans="1:4" hidden="1" x14ac:dyDescent="0.25">
      <c r="A1358" t="s">
        <v>137</v>
      </c>
      <c r="B1358">
        <v>9</v>
      </c>
      <c r="C1358">
        <v>29</v>
      </c>
      <c r="D1358">
        <f>IF(IFERROR(LOOKUP(טבלה1[[#This Row],[ClientID]],פיבוט!$A$4:$A$121),FALSE)=טבלה1[[#This Row],[ClientID]],1,0)</f>
        <v>1</v>
      </c>
    </row>
    <row r="1359" spans="1:4" hidden="1" x14ac:dyDescent="0.25">
      <c r="A1359" t="s">
        <v>137</v>
      </c>
      <c r="B1359">
        <v>10</v>
      </c>
      <c r="C1359">
        <v>28</v>
      </c>
      <c r="D1359">
        <f>IF(IFERROR(LOOKUP(טבלה1[[#This Row],[ClientID]],פיבוט!$A$4:$A$121),FALSE)=טבלה1[[#This Row],[ClientID]],1,0)</f>
        <v>1</v>
      </c>
    </row>
    <row r="1360" spans="1:4" hidden="1" x14ac:dyDescent="0.25">
      <c r="A1360" t="s">
        <v>137</v>
      </c>
      <c r="B1360">
        <v>11</v>
      </c>
      <c r="C1360">
        <v>27</v>
      </c>
      <c r="D1360">
        <f>IF(IFERROR(LOOKUP(טבלה1[[#This Row],[ClientID]],פיבוט!$A$4:$A$121),FALSE)=טבלה1[[#This Row],[ClientID]],1,0)</f>
        <v>1</v>
      </c>
    </row>
    <row r="1361" spans="1:4" hidden="1" x14ac:dyDescent="0.25">
      <c r="A1361" t="s">
        <v>137</v>
      </c>
      <c r="B1361">
        <v>12</v>
      </c>
      <c r="C1361">
        <v>27</v>
      </c>
      <c r="D1361">
        <f>IF(IFERROR(LOOKUP(טבלה1[[#This Row],[ClientID]],פיבוט!$A$4:$A$121),FALSE)=טבלה1[[#This Row],[ClientID]],1,0)</f>
        <v>1</v>
      </c>
    </row>
    <row r="1362" spans="1:4" hidden="1" x14ac:dyDescent="0.25">
      <c r="A1362" t="s">
        <v>137</v>
      </c>
      <c r="B1362">
        <v>13</v>
      </c>
      <c r="C1362">
        <v>27</v>
      </c>
      <c r="D1362">
        <f>IF(IFERROR(LOOKUP(טבלה1[[#This Row],[ClientID]],פיבוט!$A$4:$A$121),FALSE)=טבלה1[[#This Row],[ClientID]],1,0)</f>
        <v>1</v>
      </c>
    </row>
    <row r="1363" spans="1:4" hidden="1" x14ac:dyDescent="0.25">
      <c r="A1363" t="s">
        <v>137</v>
      </c>
      <c r="B1363">
        <v>14</v>
      </c>
      <c r="C1363">
        <v>26</v>
      </c>
      <c r="D1363">
        <f>IF(IFERROR(LOOKUP(טבלה1[[#This Row],[ClientID]],פיבוט!$A$4:$A$121),FALSE)=טבלה1[[#This Row],[ClientID]],1,0)</f>
        <v>1</v>
      </c>
    </row>
    <row r="1364" spans="1:4" hidden="1" x14ac:dyDescent="0.25">
      <c r="A1364" t="s">
        <v>137</v>
      </c>
      <c r="B1364">
        <v>15</v>
      </c>
      <c r="C1364">
        <v>26</v>
      </c>
      <c r="D1364">
        <f>IF(IFERROR(LOOKUP(טבלה1[[#This Row],[ClientID]],פיבוט!$A$4:$A$121),FALSE)=טבלה1[[#This Row],[ClientID]],1,0)</f>
        <v>1</v>
      </c>
    </row>
    <row r="1365" spans="1:4" hidden="1" x14ac:dyDescent="0.25">
      <c r="A1365" t="s">
        <v>137</v>
      </c>
      <c r="B1365">
        <v>16</v>
      </c>
      <c r="C1365">
        <v>27</v>
      </c>
      <c r="D1365">
        <f>IF(IFERROR(LOOKUP(טבלה1[[#This Row],[ClientID]],פיבוט!$A$4:$A$121),FALSE)=טבלה1[[#This Row],[ClientID]],1,0)</f>
        <v>1</v>
      </c>
    </row>
    <row r="1366" spans="1:4" hidden="1" x14ac:dyDescent="0.25">
      <c r="A1366" t="s">
        <v>137</v>
      </c>
      <c r="B1366">
        <v>17</v>
      </c>
      <c r="C1366">
        <v>27</v>
      </c>
      <c r="D1366">
        <f>IF(IFERROR(LOOKUP(טבלה1[[#This Row],[ClientID]],פיבוט!$A$4:$A$121),FALSE)=טבלה1[[#This Row],[ClientID]],1,0)</f>
        <v>1</v>
      </c>
    </row>
    <row r="1367" spans="1:4" hidden="1" x14ac:dyDescent="0.25">
      <c r="A1367" t="s">
        <v>137</v>
      </c>
      <c r="B1367">
        <v>18</v>
      </c>
      <c r="C1367">
        <v>29</v>
      </c>
      <c r="D1367">
        <f>IF(IFERROR(LOOKUP(טבלה1[[#This Row],[ClientID]],פיבוט!$A$4:$A$121),FALSE)=טבלה1[[#This Row],[ClientID]],1,0)</f>
        <v>1</v>
      </c>
    </row>
    <row r="1368" spans="1:4" hidden="1" x14ac:dyDescent="0.25">
      <c r="A1368" t="s">
        <v>137</v>
      </c>
      <c r="B1368">
        <v>19</v>
      </c>
      <c r="C1368">
        <v>27</v>
      </c>
      <c r="D1368">
        <f>IF(IFERROR(LOOKUP(טבלה1[[#This Row],[ClientID]],פיבוט!$A$4:$A$121),FALSE)=טבלה1[[#This Row],[ClientID]],1,0)</f>
        <v>1</v>
      </c>
    </row>
    <row r="1369" spans="1:4" hidden="1" x14ac:dyDescent="0.25">
      <c r="A1369" t="s">
        <v>137</v>
      </c>
      <c r="B1369">
        <v>20</v>
      </c>
      <c r="C1369">
        <v>27</v>
      </c>
      <c r="D1369">
        <f>IF(IFERROR(LOOKUP(טבלה1[[#This Row],[ClientID]],פיבוט!$A$4:$A$121),FALSE)=טבלה1[[#This Row],[ClientID]],1,0)</f>
        <v>1</v>
      </c>
    </row>
    <row r="1370" spans="1:4" hidden="1" x14ac:dyDescent="0.25">
      <c r="A1370" t="s">
        <v>137</v>
      </c>
      <c r="B1370">
        <v>21</v>
      </c>
      <c r="C1370">
        <v>26</v>
      </c>
      <c r="D1370">
        <f>IF(IFERROR(LOOKUP(טבלה1[[#This Row],[ClientID]],פיבוט!$A$4:$A$121),FALSE)=טבלה1[[#This Row],[ClientID]],1,0)</f>
        <v>1</v>
      </c>
    </row>
    <row r="1371" spans="1:4" hidden="1" x14ac:dyDescent="0.25">
      <c r="A1371" t="s">
        <v>137</v>
      </c>
      <c r="B1371">
        <v>22</v>
      </c>
      <c r="C1371">
        <v>26</v>
      </c>
      <c r="D1371">
        <f>IF(IFERROR(LOOKUP(טבלה1[[#This Row],[ClientID]],פיבוט!$A$4:$A$121),FALSE)=טבלה1[[#This Row],[ClientID]],1,0)</f>
        <v>1</v>
      </c>
    </row>
    <row r="1372" spans="1:4" hidden="1" x14ac:dyDescent="0.25">
      <c r="A1372" t="s">
        <v>137</v>
      </c>
      <c r="B1372">
        <v>23</v>
      </c>
      <c r="C1372">
        <v>27</v>
      </c>
      <c r="D1372">
        <f>IF(IFERROR(LOOKUP(טבלה1[[#This Row],[ClientID]],פיבוט!$A$4:$A$121),FALSE)=טבלה1[[#This Row],[ClientID]],1,0)</f>
        <v>1</v>
      </c>
    </row>
    <row r="1373" spans="1:4" hidden="1" x14ac:dyDescent="0.25">
      <c r="A1373" t="s">
        <v>137</v>
      </c>
      <c r="B1373">
        <v>24</v>
      </c>
      <c r="C1373">
        <v>27</v>
      </c>
      <c r="D1373">
        <f>IF(IFERROR(LOOKUP(טבלה1[[#This Row],[ClientID]],פיבוט!$A$4:$A$121),FALSE)=טבלה1[[#This Row],[ClientID]],1,0)</f>
        <v>1</v>
      </c>
    </row>
    <row r="1374" spans="1:4" hidden="1" x14ac:dyDescent="0.25">
      <c r="A1374" t="s">
        <v>137</v>
      </c>
      <c r="B1374">
        <v>25</v>
      </c>
      <c r="C1374">
        <v>27</v>
      </c>
      <c r="D1374">
        <f>IF(IFERROR(LOOKUP(טבלה1[[#This Row],[ClientID]],פיבוט!$A$4:$A$121),FALSE)=טבלה1[[#This Row],[ClientID]],1,0)</f>
        <v>1</v>
      </c>
    </row>
    <row r="1375" spans="1:4" hidden="1" x14ac:dyDescent="0.25">
      <c r="A1375" t="s">
        <v>137</v>
      </c>
      <c r="B1375">
        <v>26</v>
      </c>
      <c r="C1375">
        <v>28</v>
      </c>
      <c r="D1375">
        <f>IF(IFERROR(LOOKUP(טבלה1[[#This Row],[ClientID]],פיבוט!$A$4:$A$121),FALSE)=טבלה1[[#This Row],[ClientID]],1,0)</f>
        <v>1</v>
      </c>
    </row>
    <row r="1376" spans="1:4" hidden="1" x14ac:dyDescent="0.25">
      <c r="A1376" t="s">
        <v>137</v>
      </c>
      <c r="B1376">
        <v>27</v>
      </c>
      <c r="C1376">
        <v>28</v>
      </c>
      <c r="D1376">
        <f>IF(IFERROR(LOOKUP(טבלה1[[#This Row],[ClientID]],פיבוט!$A$4:$A$121),FALSE)=טבלה1[[#This Row],[ClientID]],1,0)</f>
        <v>1</v>
      </c>
    </row>
    <row r="1377" spans="1:4" hidden="1" x14ac:dyDescent="0.25">
      <c r="A1377" t="s">
        <v>137</v>
      </c>
      <c r="B1377">
        <v>28</v>
      </c>
      <c r="C1377">
        <v>27</v>
      </c>
      <c r="D1377">
        <f>IF(IFERROR(LOOKUP(טבלה1[[#This Row],[ClientID]],פיבוט!$A$4:$A$121),FALSE)=טבלה1[[#This Row],[ClientID]],1,0)</f>
        <v>1</v>
      </c>
    </row>
    <row r="1378" spans="1:4" hidden="1" x14ac:dyDescent="0.25">
      <c r="A1378" t="s">
        <v>137</v>
      </c>
      <c r="B1378">
        <v>29</v>
      </c>
      <c r="C1378">
        <v>24</v>
      </c>
      <c r="D1378">
        <f>IF(IFERROR(LOOKUP(טבלה1[[#This Row],[ClientID]],פיבוט!$A$4:$A$121),FALSE)=טבלה1[[#This Row],[ClientID]],1,0)</f>
        <v>1</v>
      </c>
    </row>
    <row r="1379" spans="1:4" hidden="1" x14ac:dyDescent="0.25">
      <c r="A1379" t="s">
        <v>137</v>
      </c>
      <c r="B1379">
        <v>30</v>
      </c>
      <c r="C1379">
        <v>29</v>
      </c>
      <c r="D1379">
        <f>IF(IFERROR(LOOKUP(טבלה1[[#This Row],[ClientID]],פיבוט!$A$4:$A$121),FALSE)=טבלה1[[#This Row],[ClientID]],1,0)</f>
        <v>1</v>
      </c>
    </row>
    <row r="1380" spans="1:4" hidden="1" x14ac:dyDescent="0.25">
      <c r="A1380" t="s">
        <v>137</v>
      </c>
      <c r="B1380">
        <v>31</v>
      </c>
      <c r="C1380">
        <v>24</v>
      </c>
      <c r="D1380">
        <f>IF(IFERROR(LOOKUP(טבלה1[[#This Row],[ClientID]],פיבוט!$A$4:$A$121),FALSE)=טבלה1[[#This Row],[ClientID]],1,0)</f>
        <v>1</v>
      </c>
    </row>
    <row r="1381" spans="1:4" hidden="1" x14ac:dyDescent="0.25">
      <c r="A1381" t="s">
        <v>137</v>
      </c>
      <c r="B1381">
        <v>32</v>
      </c>
      <c r="C1381">
        <v>27</v>
      </c>
      <c r="D1381">
        <f>IF(IFERROR(LOOKUP(טבלה1[[#This Row],[ClientID]],פיבוט!$A$4:$A$121),FALSE)=טבלה1[[#This Row],[ClientID]],1,0)</f>
        <v>1</v>
      </c>
    </row>
    <row r="1382" spans="1:4" hidden="1" x14ac:dyDescent="0.25">
      <c r="A1382" t="s">
        <v>138</v>
      </c>
      <c r="B1382">
        <v>1</v>
      </c>
      <c r="C1382">
        <v>26</v>
      </c>
      <c r="D1382">
        <f>IF(IFERROR(LOOKUP(טבלה1[[#This Row],[ClientID]],פיבוט!$A$4:$A$121),FALSE)=טבלה1[[#This Row],[ClientID]],1,0)</f>
        <v>1</v>
      </c>
    </row>
    <row r="1383" spans="1:4" hidden="1" x14ac:dyDescent="0.25">
      <c r="A1383" t="s">
        <v>138</v>
      </c>
      <c r="B1383">
        <v>2</v>
      </c>
      <c r="C1383">
        <v>27</v>
      </c>
      <c r="D1383">
        <f>IF(IFERROR(LOOKUP(טבלה1[[#This Row],[ClientID]],פיבוט!$A$4:$A$121),FALSE)=טבלה1[[#This Row],[ClientID]],1,0)</f>
        <v>1</v>
      </c>
    </row>
    <row r="1384" spans="1:4" hidden="1" x14ac:dyDescent="0.25">
      <c r="A1384" t="s">
        <v>138</v>
      </c>
      <c r="B1384">
        <v>3</v>
      </c>
      <c r="C1384">
        <v>31</v>
      </c>
      <c r="D1384">
        <f>IF(IFERROR(LOOKUP(טבלה1[[#This Row],[ClientID]],פיבוט!$A$4:$A$121),FALSE)=טבלה1[[#This Row],[ClientID]],1,0)</f>
        <v>1</v>
      </c>
    </row>
    <row r="1385" spans="1:4" hidden="1" x14ac:dyDescent="0.25">
      <c r="A1385" t="s">
        <v>138</v>
      </c>
      <c r="B1385">
        <v>4</v>
      </c>
      <c r="C1385">
        <v>28</v>
      </c>
      <c r="D1385">
        <f>IF(IFERROR(LOOKUP(טבלה1[[#This Row],[ClientID]],פיבוט!$A$4:$A$121),FALSE)=טבלה1[[#This Row],[ClientID]],1,0)</f>
        <v>1</v>
      </c>
    </row>
    <row r="1386" spans="1:4" hidden="1" x14ac:dyDescent="0.25">
      <c r="A1386" t="s">
        <v>138</v>
      </c>
      <c r="B1386">
        <v>5</v>
      </c>
      <c r="C1386">
        <v>27</v>
      </c>
      <c r="D1386">
        <f>IF(IFERROR(LOOKUP(טבלה1[[#This Row],[ClientID]],פיבוט!$A$4:$A$121),FALSE)=טבלה1[[#This Row],[ClientID]],1,0)</f>
        <v>1</v>
      </c>
    </row>
    <row r="1387" spans="1:4" hidden="1" x14ac:dyDescent="0.25">
      <c r="A1387" t="s">
        <v>138</v>
      </c>
      <c r="B1387">
        <v>6</v>
      </c>
      <c r="C1387">
        <v>26</v>
      </c>
      <c r="D1387">
        <f>IF(IFERROR(LOOKUP(טבלה1[[#This Row],[ClientID]],פיבוט!$A$4:$A$121),FALSE)=טבלה1[[#This Row],[ClientID]],1,0)</f>
        <v>1</v>
      </c>
    </row>
    <row r="1388" spans="1:4" hidden="1" x14ac:dyDescent="0.25">
      <c r="A1388" t="s">
        <v>138</v>
      </c>
      <c r="B1388">
        <v>7</v>
      </c>
      <c r="C1388">
        <v>27</v>
      </c>
      <c r="D1388">
        <f>IF(IFERROR(LOOKUP(טבלה1[[#This Row],[ClientID]],פיבוט!$A$4:$A$121),FALSE)=טבלה1[[#This Row],[ClientID]],1,0)</f>
        <v>1</v>
      </c>
    </row>
    <row r="1389" spans="1:4" hidden="1" x14ac:dyDescent="0.25">
      <c r="A1389" t="s">
        <v>138</v>
      </c>
      <c r="B1389">
        <v>8</v>
      </c>
      <c r="C1389">
        <v>31</v>
      </c>
      <c r="D1389">
        <f>IF(IFERROR(LOOKUP(טבלה1[[#This Row],[ClientID]],פיבוט!$A$4:$A$121),FALSE)=טבלה1[[#This Row],[ClientID]],1,0)</f>
        <v>1</v>
      </c>
    </row>
    <row r="1390" spans="1:4" hidden="1" x14ac:dyDescent="0.25">
      <c r="A1390" t="s">
        <v>138</v>
      </c>
      <c r="B1390">
        <v>9</v>
      </c>
      <c r="C1390">
        <v>27</v>
      </c>
      <c r="D1390">
        <f>IF(IFERROR(LOOKUP(טבלה1[[#This Row],[ClientID]],פיבוט!$A$4:$A$121),FALSE)=טבלה1[[#This Row],[ClientID]],1,0)</f>
        <v>1</v>
      </c>
    </row>
    <row r="1391" spans="1:4" hidden="1" x14ac:dyDescent="0.25">
      <c r="A1391" t="s">
        <v>138</v>
      </c>
      <c r="B1391">
        <v>10</v>
      </c>
      <c r="C1391">
        <v>26</v>
      </c>
      <c r="D1391">
        <f>IF(IFERROR(LOOKUP(טבלה1[[#This Row],[ClientID]],פיבוט!$A$4:$A$121),FALSE)=טבלה1[[#This Row],[ClientID]],1,0)</f>
        <v>1</v>
      </c>
    </row>
    <row r="1392" spans="1:4" hidden="1" x14ac:dyDescent="0.25">
      <c r="A1392" t="s">
        <v>138</v>
      </c>
      <c r="B1392">
        <v>11</v>
      </c>
      <c r="C1392">
        <v>27</v>
      </c>
      <c r="D1392">
        <f>IF(IFERROR(LOOKUP(טבלה1[[#This Row],[ClientID]],פיבוט!$A$4:$A$121),FALSE)=טבלה1[[#This Row],[ClientID]],1,0)</f>
        <v>1</v>
      </c>
    </row>
    <row r="1393" spans="1:4" hidden="1" x14ac:dyDescent="0.25">
      <c r="A1393" t="s">
        <v>138</v>
      </c>
      <c r="B1393">
        <v>12</v>
      </c>
      <c r="C1393">
        <v>40</v>
      </c>
      <c r="D1393">
        <f>IF(IFERROR(LOOKUP(טבלה1[[#This Row],[ClientID]],פיבוט!$A$4:$A$121),FALSE)=טבלה1[[#This Row],[ClientID]],1,0)</f>
        <v>1</v>
      </c>
    </row>
    <row r="1394" spans="1:4" hidden="1" x14ac:dyDescent="0.25">
      <c r="A1394" t="s">
        <v>138</v>
      </c>
      <c r="B1394">
        <v>13</v>
      </c>
      <c r="C1394">
        <v>28</v>
      </c>
      <c r="D1394">
        <f>IF(IFERROR(LOOKUP(טבלה1[[#This Row],[ClientID]],פיבוט!$A$4:$A$121),FALSE)=טבלה1[[#This Row],[ClientID]],1,0)</f>
        <v>1</v>
      </c>
    </row>
    <row r="1395" spans="1:4" hidden="1" x14ac:dyDescent="0.25">
      <c r="A1395" t="s">
        <v>139</v>
      </c>
      <c r="B1395">
        <v>1</v>
      </c>
      <c r="C1395">
        <v>30</v>
      </c>
      <c r="D1395">
        <f>IF(IFERROR(LOOKUP(טבלה1[[#This Row],[ClientID]],פיבוט!$A$4:$A$121),FALSE)=טבלה1[[#This Row],[ClientID]],1,0)</f>
        <v>1</v>
      </c>
    </row>
    <row r="1396" spans="1:4" hidden="1" x14ac:dyDescent="0.25">
      <c r="A1396" t="s">
        <v>139</v>
      </c>
      <c r="B1396">
        <v>2</v>
      </c>
      <c r="C1396">
        <v>27</v>
      </c>
      <c r="D1396">
        <f>IF(IFERROR(LOOKUP(טבלה1[[#This Row],[ClientID]],פיבוט!$A$4:$A$121),FALSE)=טבלה1[[#This Row],[ClientID]],1,0)</f>
        <v>1</v>
      </c>
    </row>
    <row r="1397" spans="1:4" hidden="1" x14ac:dyDescent="0.25">
      <c r="A1397" t="s">
        <v>139</v>
      </c>
      <c r="B1397">
        <v>3</v>
      </c>
      <c r="C1397">
        <v>29</v>
      </c>
      <c r="D1397">
        <f>IF(IFERROR(LOOKUP(טבלה1[[#This Row],[ClientID]],פיבוט!$A$4:$A$121),FALSE)=טבלה1[[#This Row],[ClientID]],1,0)</f>
        <v>1</v>
      </c>
    </row>
    <row r="1398" spans="1:4" hidden="1" x14ac:dyDescent="0.25">
      <c r="A1398" t="s">
        <v>139</v>
      </c>
      <c r="B1398">
        <v>4</v>
      </c>
      <c r="C1398">
        <v>32</v>
      </c>
      <c r="D1398">
        <f>IF(IFERROR(LOOKUP(טבלה1[[#This Row],[ClientID]],פיבוט!$A$4:$A$121),FALSE)=טבלה1[[#This Row],[ClientID]],1,0)</f>
        <v>1</v>
      </c>
    </row>
    <row r="1399" spans="1:4" hidden="1" x14ac:dyDescent="0.25">
      <c r="A1399" t="s">
        <v>139</v>
      </c>
      <c r="B1399">
        <v>5</v>
      </c>
      <c r="C1399">
        <v>28</v>
      </c>
      <c r="D1399">
        <f>IF(IFERROR(LOOKUP(טבלה1[[#This Row],[ClientID]],פיבוט!$A$4:$A$121),FALSE)=טבלה1[[#This Row],[ClientID]],1,0)</f>
        <v>1</v>
      </c>
    </row>
    <row r="1400" spans="1:4" hidden="1" x14ac:dyDescent="0.25">
      <c r="A1400" t="s">
        <v>139</v>
      </c>
      <c r="B1400">
        <v>6</v>
      </c>
      <c r="C1400">
        <v>26</v>
      </c>
      <c r="D1400">
        <f>IF(IFERROR(LOOKUP(טבלה1[[#This Row],[ClientID]],פיבוט!$A$4:$A$121),FALSE)=טבלה1[[#This Row],[ClientID]],1,0)</f>
        <v>1</v>
      </c>
    </row>
    <row r="1401" spans="1:4" hidden="1" x14ac:dyDescent="0.25">
      <c r="A1401" t="s">
        <v>139</v>
      </c>
      <c r="B1401">
        <v>7</v>
      </c>
      <c r="C1401">
        <v>31</v>
      </c>
      <c r="D1401">
        <f>IF(IFERROR(LOOKUP(טבלה1[[#This Row],[ClientID]],פיבוט!$A$4:$A$121),FALSE)=טבלה1[[#This Row],[ClientID]],1,0)</f>
        <v>1</v>
      </c>
    </row>
    <row r="1402" spans="1:4" hidden="1" x14ac:dyDescent="0.25">
      <c r="A1402" t="s">
        <v>139</v>
      </c>
      <c r="B1402">
        <v>8</v>
      </c>
      <c r="C1402">
        <v>29</v>
      </c>
      <c r="D1402">
        <f>IF(IFERROR(LOOKUP(טבלה1[[#This Row],[ClientID]],פיבוט!$A$4:$A$121),FALSE)=טבלה1[[#This Row],[ClientID]],1,0)</f>
        <v>1</v>
      </c>
    </row>
    <row r="1403" spans="1:4" hidden="1" x14ac:dyDescent="0.25">
      <c r="A1403" t="s">
        <v>139</v>
      </c>
      <c r="B1403">
        <v>9</v>
      </c>
      <c r="C1403">
        <v>25</v>
      </c>
      <c r="D1403">
        <f>IF(IFERROR(LOOKUP(טבלה1[[#This Row],[ClientID]],פיבוט!$A$4:$A$121),FALSE)=טבלה1[[#This Row],[ClientID]],1,0)</f>
        <v>1</v>
      </c>
    </row>
    <row r="1404" spans="1:4" hidden="1" x14ac:dyDescent="0.25">
      <c r="A1404" t="s">
        <v>139</v>
      </c>
      <c r="B1404">
        <v>10</v>
      </c>
      <c r="C1404">
        <v>28</v>
      </c>
      <c r="D1404">
        <f>IF(IFERROR(LOOKUP(טבלה1[[#This Row],[ClientID]],פיבוט!$A$4:$A$121),FALSE)=טבלה1[[#This Row],[ClientID]],1,0)</f>
        <v>1</v>
      </c>
    </row>
    <row r="1405" spans="1:4" hidden="1" x14ac:dyDescent="0.25">
      <c r="A1405" t="s">
        <v>139</v>
      </c>
      <c r="B1405">
        <v>11</v>
      </c>
      <c r="C1405">
        <v>26</v>
      </c>
      <c r="D1405">
        <f>IF(IFERROR(LOOKUP(טבלה1[[#This Row],[ClientID]],פיבוט!$A$4:$A$121),FALSE)=טבלה1[[#This Row],[ClientID]],1,0)</f>
        <v>1</v>
      </c>
    </row>
    <row r="1406" spans="1:4" hidden="1" x14ac:dyDescent="0.25">
      <c r="A1406" t="s">
        <v>139</v>
      </c>
      <c r="B1406">
        <v>12</v>
      </c>
      <c r="C1406">
        <v>31</v>
      </c>
      <c r="D1406">
        <f>IF(IFERROR(LOOKUP(טבלה1[[#This Row],[ClientID]],פיבוט!$A$4:$A$121),FALSE)=טבלה1[[#This Row],[ClientID]],1,0)</f>
        <v>1</v>
      </c>
    </row>
    <row r="1407" spans="1:4" hidden="1" x14ac:dyDescent="0.25">
      <c r="A1407" t="s">
        <v>139</v>
      </c>
      <c r="B1407">
        <v>13</v>
      </c>
      <c r="C1407">
        <v>29</v>
      </c>
      <c r="D1407">
        <f>IF(IFERROR(LOOKUP(טבלה1[[#This Row],[ClientID]],פיבוט!$A$4:$A$121),FALSE)=טבלה1[[#This Row],[ClientID]],1,0)</f>
        <v>1</v>
      </c>
    </row>
    <row r="1408" spans="1:4" x14ac:dyDescent="0.25">
      <c r="A1408" t="s">
        <v>140</v>
      </c>
      <c r="B1408">
        <v>1</v>
      </c>
      <c r="C1408">
        <v>29</v>
      </c>
      <c r="D1408">
        <f>IF(IFERROR(LOOKUP(טבלה1[[#This Row],[ClientID]],פיבוט!$A$4:$A$121),FALSE)=טבלה1[[#This Row],[ClientID]],1,0)</f>
        <v>0</v>
      </c>
    </row>
    <row r="1409" spans="1:4" x14ac:dyDescent="0.25">
      <c r="A1409" t="s">
        <v>140</v>
      </c>
      <c r="B1409">
        <v>2</v>
      </c>
      <c r="C1409">
        <v>31</v>
      </c>
      <c r="D1409">
        <f>IF(IFERROR(LOOKUP(טבלה1[[#This Row],[ClientID]],פיבוט!$A$4:$A$121),FALSE)=טבלה1[[#This Row],[ClientID]],1,0)</f>
        <v>0</v>
      </c>
    </row>
    <row r="1410" spans="1:4" x14ac:dyDescent="0.25">
      <c r="A1410" t="s">
        <v>140</v>
      </c>
      <c r="B1410">
        <v>3</v>
      </c>
      <c r="C1410">
        <v>27</v>
      </c>
      <c r="D1410">
        <f>IF(IFERROR(LOOKUP(טבלה1[[#This Row],[ClientID]],פיבוט!$A$4:$A$121),FALSE)=טבלה1[[#This Row],[ClientID]],1,0)</f>
        <v>0</v>
      </c>
    </row>
    <row r="1411" spans="1:4" hidden="1" x14ac:dyDescent="0.25">
      <c r="A1411" t="s">
        <v>141</v>
      </c>
      <c r="B1411">
        <v>1</v>
      </c>
      <c r="C1411">
        <v>37</v>
      </c>
      <c r="D1411">
        <f>IF(IFERROR(LOOKUP(טבלה1[[#This Row],[ClientID]],פיבוט!$A$4:$A$121),FALSE)=טבלה1[[#This Row],[ClientID]],1,0)</f>
        <v>1</v>
      </c>
    </row>
    <row r="1412" spans="1:4" hidden="1" x14ac:dyDescent="0.25">
      <c r="A1412" t="s">
        <v>141</v>
      </c>
      <c r="B1412">
        <v>2</v>
      </c>
      <c r="C1412">
        <v>40</v>
      </c>
      <c r="D1412">
        <f>IF(IFERROR(LOOKUP(טבלה1[[#This Row],[ClientID]],פיבוט!$A$4:$A$121),FALSE)=טבלה1[[#This Row],[ClientID]],1,0)</f>
        <v>1</v>
      </c>
    </row>
    <row r="1413" spans="1:4" hidden="1" x14ac:dyDescent="0.25">
      <c r="A1413" t="s">
        <v>141</v>
      </c>
      <c r="B1413">
        <v>3</v>
      </c>
      <c r="C1413">
        <v>39</v>
      </c>
      <c r="D1413">
        <f>IF(IFERROR(LOOKUP(טבלה1[[#This Row],[ClientID]],פיבוט!$A$4:$A$121),FALSE)=טבלה1[[#This Row],[ClientID]],1,0)</f>
        <v>1</v>
      </c>
    </row>
    <row r="1414" spans="1:4" hidden="1" x14ac:dyDescent="0.25">
      <c r="A1414" t="s">
        <v>141</v>
      </c>
      <c r="B1414">
        <v>4</v>
      </c>
      <c r="C1414">
        <v>30</v>
      </c>
      <c r="D1414">
        <f>IF(IFERROR(LOOKUP(טבלה1[[#This Row],[ClientID]],פיבוט!$A$4:$A$121),FALSE)=טבלה1[[#This Row],[ClientID]],1,0)</f>
        <v>1</v>
      </c>
    </row>
    <row r="1415" spans="1:4" hidden="1" x14ac:dyDescent="0.25">
      <c r="A1415" t="s">
        <v>141</v>
      </c>
      <c r="B1415">
        <v>5</v>
      </c>
      <c r="C1415">
        <v>29</v>
      </c>
      <c r="D1415">
        <f>IF(IFERROR(LOOKUP(טבלה1[[#This Row],[ClientID]],פיבוט!$A$4:$A$121),FALSE)=טבלה1[[#This Row],[ClientID]],1,0)</f>
        <v>1</v>
      </c>
    </row>
    <row r="1416" spans="1:4" hidden="1" x14ac:dyDescent="0.25">
      <c r="A1416" t="s">
        <v>141</v>
      </c>
      <c r="B1416">
        <v>6</v>
      </c>
      <c r="C1416">
        <v>35</v>
      </c>
      <c r="D1416">
        <f>IF(IFERROR(LOOKUP(טבלה1[[#This Row],[ClientID]],פיבוט!$A$4:$A$121),FALSE)=טבלה1[[#This Row],[ClientID]],1,0)</f>
        <v>1</v>
      </c>
    </row>
    <row r="1417" spans="1:4" hidden="1" x14ac:dyDescent="0.25">
      <c r="A1417" t="s">
        <v>141</v>
      </c>
      <c r="B1417">
        <v>7</v>
      </c>
      <c r="C1417">
        <v>29</v>
      </c>
      <c r="D1417">
        <f>IF(IFERROR(LOOKUP(טבלה1[[#This Row],[ClientID]],פיבוט!$A$4:$A$121),FALSE)=טבלה1[[#This Row],[ClientID]],1,0)</f>
        <v>1</v>
      </c>
    </row>
    <row r="1418" spans="1:4" hidden="1" x14ac:dyDescent="0.25">
      <c r="A1418" t="s">
        <v>141</v>
      </c>
      <c r="B1418">
        <v>8</v>
      </c>
      <c r="C1418">
        <v>33</v>
      </c>
      <c r="D1418">
        <f>IF(IFERROR(LOOKUP(טבלה1[[#This Row],[ClientID]],פיבוט!$A$4:$A$121),FALSE)=טבלה1[[#This Row],[ClientID]],1,0)</f>
        <v>1</v>
      </c>
    </row>
    <row r="1419" spans="1:4" hidden="1" x14ac:dyDescent="0.25">
      <c r="A1419" t="s">
        <v>141</v>
      </c>
      <c r="B1419">
        <v>9</v>
      </c>
      <c r="C1419">
        <v>32</v>
      </c>
      <c r="D1419">
        <f>IF(IFERROR(LOOKUP(טבלה1[[#This Row],[ClientID]],פיבוט!$A$4:$A$121),FALSE)=טבלה1[[#This Row],[ClientID]],1,0)</f>
        <v>1</v>
      </c>
    </row>
    <row r="1420" spans="1:4" hidden="1" x14ac:dyDescent="0.25">
      <c r="A1420" t="s">
        <v>141</v>
      </c>
      <c r="B1420">
        <v>10</v>
      </c>
      <c r="C1420">
        <v>29</v>
      </c>
      <c r="D1420">
        <f>IF(IFERROR(LOOKUP(טבלה1[[#This Row],[ClientID]],פיבוט!$A$4:$A$121),FALSE)=טבלה1[[#This Row],[ClientID]],1,0)</f>
        <v>1</v>
      </c>
    </row>
    <row r="1421" spans="1:4" hidden="1" x14ac:dyDescent="0.25">
      <c r="A1421" t="s">
        <v>141</v>
      </c>
      <c r="B1421">
        <v>11</v>
      </c>
      <c r="C1421">
        <v>31</v>
      </c>
      <c r="D1421">
        <f>IF(IFERROR(LOOKUP(טבלה1[[#This Row],[ClientID]],פיבוט!$A$4:$A$121),FALSE)=טבלה1[[#This Row],[ClientID]],1,0)</f>
        <v>1</v>
      </c>
    </row>
    <row r="1422" spans="1:4" hidden="1" x14ac:dyDescent="0.25">
      <c r="A1422" t="s">
        <v>141</v>
      </c>
      <c r="B1422">
        <v>12</v>
      </c>
      <c r="C1422">
        <v>32</v>
      </c>
      <c r="D1422">
        <f>IF(IFERROR(LOOKUP(טבלה1[[#This Row],[ClientID]],פיבוט!$A$4:$A$121),FALSE)=טבלה1[[#This Row],[ClientID]],1,0)</f>
        <v>1</v>
      </c>
    </row>
    <row r="1423" spans="1:4" hidden="1" x14ac:dyDescent="0.25">
      <c r="A1423" t="s">
        <v>142</v>
      </c>
      <c r="B1423">
        <v>1</v>
      </c>
      <c r="C1423">
        <v>33</v>
      </c>
      <c r="D1423">
        <f>IF(IFERROR(LOOKUP(טבלה1[[#This Row],[ClientID]],פיבוט!$A$4:$A$121),FALSE)=טבלה1[[#This Row],[ClientID]],1,0)</f>
        <v>1</v>
      </c>
    </row>
    <row r="1424" spans="1:4" hidden="1" x14ac:dyDescent="0.25">
      <c r="A1424" t="s">
        <v>142</v>
      </c>
      <c r="B1424">
        <v>2</v>
      </c>
      <c r="C1424">
        <v>32</v>
      </c>
      <c r="D1424">
        <f>IF(IFERROR(LOOKUP(טבלה1[[#This Row],[ClientID]],פיבוט!$A$4:$A$121),FALSE)=טבלה1[[#This Row],[ClientID]],1,0)</f>
        <v>1</v>
      </c>
    </row>
    <row r="1425" spans="1:4" hidden="1" x14ac:dyDescent="0.25">
      <c r="A1425" t="s">
        <v>142</v>
      </c>
      <c r="B1425">
        <v>3</v>
      </c>
      <c r="C1425">
        <v>32</v>
      </c>
      <c r="D1425">
        <f>IF(IFERROR(LOOKUP(טבלה1[[#This Row],[ClientID]],פיבוט!$A$4:$A$121),FALSE)=טבלה1[[#This Row],[ClientID]],1,0)</f>
        <v>1</v>
      </c>
    </row>
    <row r="1426" spans="1:4" hidden="1" x14ac:dyDescent="0.25">
      <c r="A1426" t="s">
        <v>142</v>
      </c>
      <c r="B1426">
        <v>4</v>
      </c>
      <c r="C1426">
        <v>28</v>
      </c>
      <c r="D1426">
        <f>IF(IFERROR(LOOKUP(טבלה1[[#This Row],[ClientID]],פיבוט!$A$4:$A$121),FALSE)=טבלה1[[#This Row],[ClientID]],1,0)</f>
        <v>1</v>
      </c>
    </row>
    <row r="1427" spans="1:4" hidden="1" x14ac:dyDescent="0.25">
      <c r="A1427" t="s">
        <v>142</v>
      </c>
      <c r="B1427">
        <v>5</v>
      </c>
      <c r="C1427">
        <v>32</v>
      </c>
      <c r="D1427">
        <f>IF(IFERROR(LOOKUP(טבלה1[[#This Row],[ClientID]],פיבוט!$A$4:$A$121),FALSE)=טבלה1[[#This Row],[ClientID]],1,0)</f>
        <v>1</v>
      </c>
    </row>
    <row r="1428" spans="1:4" hidden="1" x14ac:dyDescent="0.25">
      <c r="A1428" t="s">
        <v>142</v>
      </c>
      <c r="B1428">
        <v>6</v>
      </c>
      <c r="C1428">
        <v>35</v>
      </c>
      <c r="D1428">
        <f>IF(IFERROR(LOOKUP(טבלה1[[#This Row],[ClientID]],פיבוט!$A$4:$A$121),FALSE)=טבלה1[[#This Row],[ClientID]],1,0)</f>
        <v>1</v>
      </c>
    </row>
    <row r="1429" spans="1:4" hidden="1" x14ac:dyDescent="0.25">
      <c r="A1429" t="s">
        <v>142</v>
      </c>
      <c r="B1429">
        <v>7</v>
      </c>
      <c r="C1429">
        <v>30</v>
      </c>
      <c r="D1429">
        <f>IF(IFERROR(LOOKUP(טבלה1[[#This Row],[ClientID]],פיבוט!$A$4:$A$121),FALSE)=טבלה1[[#This Row],[ClientID]],1,0)</f>
        <v>1</v>
      </c>
    </row>
    <row r="1430" spans="1:4" hidden="1" x14ac:dyDescent="0.25">
      <c r="A1430" t="s">
        <v>142</v>
      </c>
      <c r="B1430">
        <v>8</v>
      </c>
      <c r="C1430">
        <v>30</v>
      </c>
      <c r="D1430">
        <f>IF(IFERROR(LOOKUP(טבלה1[[#This Row],[ClientID]],פיבוט!$A$4:$A$121),FALSE)=טבלה1[[#This Row],[ClientID]],1,0)</f>
        <v>1</v>
      </c>
    </row>
    <row r="1431" spans="1:4" hidden="1" x14ac:dyDescent="0.25">
      <c r="A1431" t="s">
        <v>142</v>
      </c>
      <c r="B1431">
        <v>9</v>
      </c>
      <c r="C1431">
        <v>31</v>
      </c>
      <c r="D1431">
        <f>IF(IFERROR(LOOKUP(טבלה1[[#This Row],[ClientID]],פיבוט!$A$4:$A$121),FALSE)=טבלה1[[#This Row],[ClientID]],1,0)</f>
        <v>1</v>
      </c>
    </row>
    <row r="1432" spans="1:4" hidden="1" x14ac:dyDescent="0.25">
      <c r="A1432" t="s">
        <v>142</v>
      </c>
      <c r="B1432">
        <v>10</v>
      </c>
      <c r="C1432">
        <v>29</v>
      </c>
      <c r="D1432">
        <f>IF(IFERROR(LOOKUP(טבלה1[[#This Row],[ClientID]],פיבוט!$A$4:$A$121),FALSE)=טבלה1[[#This Row],[ClientID]],1,0)</f>
        <v>1</v>
      </c>
    </row>
    <row r="1433" spans="1:4" hidden="1" x14ac:dyDescent="0.25">
      <c r="A1433" t="s">
        <v>142</v>
      </c>
      <c r="B1433">
        <v>11</v>
      </c>
      <c r="C1433">
        <v>27</v>
      </c>
      <c r="D1433">
        <f>IF(IFERROR(LOOKUP(טבלה1[[#This Row],[ClientID]],פיבוט!$A$4:$A$121),FALSE)=טבלה1[[#This Row],[ClientID]],1,0)</f>
        <v>1</v>
      </c>
    </row>
    <row r="1434" spans="1:4" hidden="1" x14ac:dyDescent="0.25">
      <c r="A1434" t="s">
        <v>143</v>
      </c>
      <c r="B1434">
        <v>1</v>
      </c>
      <c r="C1434">
        <v>27</v>
      </c>
      <c r="D1434">
        <f>IF(IFERROR(LOOKUP(טבלה1[[#This Row],[ClientID]],פיבוט!$A$4:$A$121),FALSE)=טבלה1[[#This Row],[ClientID]],1,0)</f>
        <v>1</v>
      </c>
    </row>
    <row r="1435" spans="1:4" hidden="1" x14ac:dyDescent="0.25">
      <c r="A1435" t="s">
        <v>143</v>
      </c>
      <c r="B1435">
        <v>2</v>
      </c>
      <c r="C1435">
        <v>34</v>
      </c>
      <c r="D1435">
        <f>IF(IFERROR(LOOKUP(טבלה1[[#This Row],[ClientID]],פיבוט!$A$4:$A$121),FALSE)=טבלה1[[#This Row],[ClientID]],1,0)</f>
        <v>1</v>
      </c>
    </row>
    <row r="1436" spans="1:4" hidden="1" x14ac:dyDescent="0.25">
      <c r="A1436" t="s">
        <v>143</v>
      </c>
      <c r="B1436">
        <v>3</v>
      </c>
      <c r="C1436">
        <v>29</v>
      </c>
      <c r="D1436">
        <f>IF(IFERROR(LOOKUP(טבלה1[[#This Row],[ClientID]],פיבוט!$A$4:$A$121),FALSE)=טבלה1[[#This Row],[ClientID]],1,0)</f>
        <v>1</v>
      </c>
    </row>
    <row r="1437" spans="1:4" hidden="1" x14ac:dyDescent="0.25">
      <c r="A1437" t="s">
        <v>143</v>
      </c>
      <c r="B1437">
        <v>4</v>
      </c>
      <c r="C1437">
        <v>35</v>
      </c>
      <c r="D1437">
        <f>IF(IFERROR(LOOKUP(טבלה1[[#This Row],[ClientID]],פיבוט!$A$4:$A$121),FALSE)=טבלה1[[#This Row],[ClientID]],1,0)</f>
        <v>1</v>
      </c>
    </row>
    <row r="1438" spans="1:4" hidden="1" x14ac:dyDescent="0.25">
      <c r="A1438" t="s">
        <v>143</v>
      </c>
      <c r="B1438">
        <v>5</v>
      </c>
      <c r="C1438">
        <v>28</v>
      </c>
      <c r="D1438">
        <f>IF(IFERROR(LOOKUP(טבלה1[[#This Row],[ClientID]],פיבוט!$A$4:$A$121),FALSE)=טבלה1[[#This Row],[ClientID]],1,0)</f>
        <v>1</v>
      </c>
    </row>
    <row r="1439" spans="1:4" hidden="1" x14ac:dyDescent="0.25">
      <c r="A1439" t="s">
        <v>143</v>
      </c>
      <c r="B1439">
        <v>6</v>
      </c>
      <c r="C1439">
        <v>44</v>
      </c>
      <c r="D1439">
        <f>IF(IFERROR(LOOKUP(טבלה1[[#This Row],[ClientID]],פיבוט!$A$4:$A$121),FALSE)=טבלה1[[#This Row],[ClientID]],1,0)</f>
        <v>1</v>
      </c>
    </row>
    <row r="1440" spans="1:4" hidden="1" x14ac:dyDescent="0.25">
      <c r="A1440" t="s">
        <v>143</v>
      </c>
      <c r="B1440">
        <v>7</v>
      </c>
      <c r="C1440">
        <v>29</v>
      </c>
      <c r="D1440">
        <f>IF(IFERROR(LOOKUP(טבלה1[[#This Row],[ClientID]],פיבוט!$A$4:$A$121),FALSE)=טבלה1[[#This Row],[ClientID]],1,0)</f>
        <v>1</v>
      </c>
    </row>
    <row r="1441" spans="1:4" hidden="1" x14ac:dyDescent="0.25">
      <c r="A1441" t="s">
        <v>143</v>
      </c>
      <c r="B1441">
        <v>8</v>
      </c>
      <c r="C1441">
        <v>29</v>
      </c>
      <c r="D1441">
        <f>IF(IFERROR(LOOKUP(טבלה1[[#This Row],[ClientID]],פיבוט!$A$4:$A$121),FALSE)=טבלה1[[#This Row],[ClientID]],1,0)</f>
        <v>1</v>
      </c>
    </row>
    <row r="1442" spans="1:4" hidden="1" x14ac:dyDescent="0.25">
      <c r="A1442" t="s">
        <v>143</v>
      </c>
      <c r="B1442">
        <v>9</v>
      </c>
      <c r="C1442">
        <v>48</v>
      </c>
      <c r="D1442">
        <f>IF(IFERROR(LOOKUP(טבלה1[[#This Row],[ClientID]],פיבוט!$A$4:$A$121),FALSE)=טבלה1[[#This Row],[ClientID]],1,0)</f>
        <v>1</v>
      </c>
    </row>
    <row r="1443" spans="1:4" hidden="1" x14ac:dyDescent="0.25">
      <c r="A1443" t="s">
        <v>143</v>
      </c>
      <c r="B1443">
        <v>10</v>
      </c>
      <c r="C1443">
        <v>34</v>
      </c>
      <c r="D1443">
        <f>IF(IFERROR(LOOKUP(טבלה1[[#This Row],[ClientID]],פיבוט!$A$4:$A$121),FALSE)=טבלה1[[#This Row],[ClientID]],1,0)</f>
        <v>1</v>
      </c>
    </row>
    <row r="1444" spans="1:4" hidden="1" x14ac:dyDescent="0.25">
      <c r="A1444" t="s">
        <v>143</v>
      </c>
      <c r="B1444">
        <v>11</v>
      </c>
      <c r="C1444">
        <v>26</v>
      </c>
      <c r="D1444">
        <f>IF(IFERROR(LOOKUP(טבלה1[[#This Row],[ClientID]],פיבוט!$A$4:$A$121),FALSE)=טבלה1[[#This Row],[ClientID]],1,0)</f>
        <v>1</v>
      </c>
    </row>
    <row r="1445" spans="1:4" hidden="1" x14ac:dyDescent="0.25">
      <c r="A1445" t="s">
        <v>144</v>
      </c>
      <c r="B1445">
        <v>1</v>
      </c>
      <c r="C1445">
        <v>28</v>
      </c>
      <c r="D1445">
        <f>IF(IFERROR(LOOKUP(טבלה1[[#This Row],[ClientID]],פיבוט!$A$4:$A$121),FALSE)=טבלה1[[#This Row],[ClientID]],1,0)</f>
        <v>1</v>
      </c>
    </row>
    <row r="1446" spans="1:4" hidden="1" x14ac:dyDescent="0.25">
      <c r="A1446" t="s">
        <v>144</v>
      </c>
      <c r="B1446">
        <v>2</v>
      </c>
      <c r="C1446">
        <v>26</v>
      </c>
      <c r="D1446">
        <f>IF(IFERROR(LOOKUP(טבלה1[[#This Row],[ClientID]],פיבוט!$A$4:$A$121),FALSE)=טבלה1[[#This Row],[ClientID]],1,0)</f>
        <v>1</v>
      </c>
    </row>
    <row r="1447" spans="1:4" hidden="1" x14ac:dyDescent="0.25">
      <c r="A1447" t="s">
        <v>144</v>
      </c>
      <c r="B1447">
        <v>3</v>
      </c>
      <c r="C1447">
        <v>25</v>
      </c>
      <c r="D1447">
        <f>IF(IFERROR(LOOKUP(טבלה1[[#This Row],[ClientID]],פיבוט!$A$4:$A$121),FALSE)=טבלה1[[#This Row],[ClientID]],1,0)</f>
        <v>1</v>
      </c>
    </row>
    <row r="1448" spans="1:4" hidden="1" x14ac:dyDescent="0.25">
      <c r="A1448" t="s">
        <v>144</v>
      </c>
      <c r="B1448">
        <v>4</v>
      </c>
      <c r="C1448">
        <v>25</v>
      </c>
      <c r="D1448">
        <f>IF(IFERROR(LOOKUP(טבלה1[[#This Row],[ClientID]],פיבוט!$A$4:$A$121),FALSE)=טבלה1[[#This Row],[ClientID]],1,0)</f>
        <v>1</v>
      </c>
    </row>
    <row r="1449" spans="1:4" hidden="1" x14ac:dyDescent="0.25">
      <c r="A1449" t="s">
        <v>144</v>
      </c>
      <c r="B1449">
        <v>5</v>
      </c>
      <c r="C1449">
        <v>27</v>
      </c>
      <c r="D1449">
        <f>IF(IFERROR(LOOKUP(טבלה1[[#This Row],[ClientID]],פיבוט!$A$4:$A$121),FALSE)=טבלה1[[#This Row],[ClientID]],1,0)</f>
        <v>1</v>
      </c>
    </row>
    <row r="1450" spans="1:4" hidden="1" x14ac:dyDescent="0.25">
      <c r="A1450" t="s">
        <v>144</v>
      </c>
      <c r="B1450">
        <v>6</v>
      </c>
      <c r="C1450">
        <v>21</v>
      </c>
      <c r="D1450">
        <f>IF(IFERROR(LOOKUP(טבלה1[[#This Row],[ClientID]],פיבוט!$A$4:$A$121),FALSE)=טבלה1[[#This Row],[ClientID]],1,0)</f>
        <v>1</v>
      </c>
    </row>
    <row r="1451" spans="1:4" hidden="1" x14ac:dyDescent="0.25">
      <c r="A1451" t="s">
        <v>144</v>
      </c>
      <c r="B1451">
        <v>7</v>
      </c>
      <c r="C1451">
        <v>24</v>
      </c>
      <c r="D1451">
        <f>IF(IFERROR(LOOKUP(טבלה1[[#This Row],[ClientID]],פיבוט!$A$4:$A$121),FALSE)=טבלה1[[#This Row],[ClientID]],1,0)</f>
        <v>1</v>
      </c>
    </row>
    <row r="1452" spans="1:4" hidden="1" x14ac:dyDescent="0.25">
      <c r="A1452" t="s">
        <v>144</v>
      </c>
      <c r="B1452">
        <v>8</v>
      </c>
      <c r="C1452">
        <v>29</v>
      </c>
      <c r="D1452">
        <f>IF(IFERROR(LOOKUP(טבלה1[[#This Row],[ClientID]],פיבוט!$A$4:$A$121),FALSE)=טבלה1[[#This Row],[ClientID]],1,0)</f>
        <v>1</v>
      </c>
    </row>
    <row r="1453" spans="1:4" hidden="1" x14ac:dyDescent="0.25">
      <c r="A1453" t="s">
        <v>144</v>
      </c>
      <c r="B1453">
        <v>9</v>
      </c>
      <c r="C1453">
        <v>25</v>
      </c>
      <c r="D1453">
        <f>IF(IFERROR(LOOKUP(טבלה1[[#This Row],[ClientID]],פיבוט!$A$4:$A$121),FALSE)=טבלה1[[#This Row],[ClientID]],1,0)</f>
        <v>1</v>
      </c>
    </row>
    <row r="1454" spans="1:4" hidden="1" x14ac:dyDescent="0.25">
      <c r="A1454" t="s">
        <v>144</v>
      </c>
      <c r="B1454">
        <v>10</v>
      </c>
      <c r="C1454">
        <v>24</v>
      </c>
      <c r="D1454">
        <f>IF(IFERROR(LOOKUP(טבלה1[[#This Row],[ClientID]],פיבוט!$A$4:$A$121),FALSE)=טבלה1[[#This Row],[ClientID]],1,0)</f>
        <v>1</v>
      </c>
    </row>
    <row r="1455" spans="1:4" hidden="1" x14ac:dyDescent="0.25">
      <c r="A1455" t="s">
        <v>144</v>
      </c>
      <c r="B1455">
        <v>11</v>
      </c>
      <c r="C1455">
        <v>26</v>
      </c>
      <c r="D1455">
        <f>IF(IFERROR(LOOKUP(טבלה1[[#This Row],[ClientID]],פיבוט!$A$4:$A$121),FALSE)=טבלה1[[#This Row],[ClientID]],1,0)</f>
        <v>1</v>
      </c>
    </row>
    <row r="1456" spans="1:4" hidden="1" x14ac:dyDescent="0.25">
      <c r="A1456" t="s">
        <v>144</v>
      </c>
      <c r="B1456">
        <v>12</v>
      </c>
      <c r="C1456">
        <v>33</v>
      </c>
      <c r="D1456">
        <f>IF(IFERROR(LOOKUP(טבלה1[[#This Row],[ClientID]],פיבוט!$A$4:$A$121),FALSE)=טבלה1[[#This Row],[ClientID]],1,0)</f>
        <v>1</v>
      </c>
    </row>
    <row r="1457" spans="1:4" hidden="1" x14ac:dyDescent="0.25">
      <c r="A1457" t="s">
        <v>144</v>
      </c>
      <c r="B1457">
        <v>13</v>
      </c>
      <c r="C1457">
        <v>18</v>
      </c>
      <c r="D1457">
        <f>IF(IFERROR(LOOKUP(טבלה1[[#This Row],[ClientID]],פיבוט!$A$4:$A$121),FALSE)=טבלה1[[#This Row],[ClientID]],1,0)</f>
        <v>1</v>
      </c>
    </row>
    <row r="1458" spans="1:4" hidden="1" x14ac:dyDescent="0.25">
      <c r="A1458" t="s">
        <v>144</v>
      </c>
      <c r="B1458">
        <v>14</v>
      </c>
      <c r="C1458">
        <v>27</v>
      </c>
      <c r="D1458">
        <f>IF(IFERROR(LOOKUP(טבלה1[[#This Row],[ClientID]],פיבוט!$A$4:$A$121),FALSE)=טבלה1[[#This Row],[ClientID]],1,0)</f>
        <v>1</v>
      </c>
    </row>
    <row r="1459" spans="1:4" hidden="1" x14ac:dyDescent="0.25">
      <c r="A1459" t="s">
        <v>144</v>
      </c>
      <c r="B1459">
        <v>15</v>
      </c>
      <c r="C1459">
        <v>26</v>
      </c>
      <c r="D1459">
        <f>IF(IFERROR(LOOKUP(טבלה1[[#This Row],[ClientID]],פיבוט!$A$4:$A$121),FALSE)=טבלה1[[#This Row],[ClientID]],1,0)</f>
        <v>1</v>
      </c>
    </row>
    <row r="1460" spans="1:4" hidden="1" x14ac:dyDescent="0.25">
      <c r="A1460" t="s">
        <v>144</v>
      </c>
      <c r="B1460">
        <v>16</v>
      </c>
      <c r="C1460">
        <v>25</v>
      </c>
      <c r="D1460">
        <f>IF(IFERROR(LOOKUP(טבלה1[[#This Row],[ClientID]],פיבוט!$A$4:$A$121),FALSE)=טבלה1[[#This Row],[ClientID]],1,0)</f>
        <v>1</v>
      </c>
    </row>
    <row r="1461" spans="1:4" x14ac:dyDescent="0.25">
      <c r="A1461" t="s">
        <v>145</v>
      </c>
      <c r="B1461">
        <v>1</v>
      </c>
      <c r="C1461">
        <v>26</v>
      </c>
      <c r="D1461">
        <f>IF(IFERROR(LOOKUP(טבלה1[[#This Row],[ClientID]],פיבוט!$A$4:$A$121),FALSE)=טבלה1[[#This Row],[ClientID]],1,0)</f>
        <v>0</v>
      </c>
    </row>
    <row r="1462" spans="1:4" hidden="1" x14ac:dyDescent="0.25">
      <c r="A1462" t="s">
        <v>146</v>
      </c>
      <c r="B1462">
        <v>1</v>
      </c>
      <c r="C1462">
        <v>28</v>
      </c>
      <c r="D1462">
        <f>IF(IFERROR(LOOKUP(טבלה1[[#This Row],[ClientID]],פיבוט!$A$4:$A$121),FALSE)=טבלה1[[#This Row],[ClientID]],1,0)</f>
        <v>1</v>
      </c>
    </row>
    <row r="1463" spans="1:4" hidden="1" x14ac:dyDescent="0.25">
      <c r="A1463" t="s">
        <v>146</v>
      </c>
      <c r="B1463">
        <v>2</v>
      </c>
      <c r="C1463">
        <v>28</v>
      </c>
      <c r="D1463">
        <f>IF(IFERROR(LOOKUP(טבלה1[[#This Row],[ClientID]],פיבוט!$A$4:$A$121),FALSE)=טבלה1[[#This Row],[ClientID]],1,0)</f>
        <v>1</v>
      </c>
    </row>
    <row r="1464" spans="1:4" hidden="1" x14ac:dyDescent="0.25">
      <c r="A1464" t="s">
        <v>146</v>
      </c>
      <c r="B1464">
        <v>3</v>
      </c>
      <c r="C1464">
        <v>30</v>
      </c>
      <c r="D1464">
        <f>IF(IFERROR(LOOKUP(טבלה1[[#This Row],[ClientID]],פיבוט!$A$4:$A$121),FALSE)=טבלה1[[#This Row],[ClientID]],1,0)</f>
        <v>1</v>
      </c>
    </row>
    <row r="1465" spans="1:4" hidden="1" x14ac:dyDescent="0.25">
      <c r="A1465" t="s">
        <v>146</v>
      </c>
      <c r="B1465">
        <v>4</v>
      </c>
      <c r="C1465">
        <v>26</v>
      </c>
      <c r="D1465">
        <f>IF(IFERROR(LOOKUP(טבלה1[[#This Row],[ClientID]],פיבוט!$A$4:$A$121),FALSE)=טבלה1[[#This Row],[ClientID]],1,0)</f>
        <v>1</v>
      </c>
    </row>
    <row r="1466" spans="1:4" hidden="1" x14ac:dyDescent="0.25">
      <c r="A1466" t="s">
        <v>146</v>
      </c>
      <c r="B1466">
        <v>5</v>
      </c>
      <c r="C1466">
        <v>32</v>
      </c>
      <c r="D1466">
        <f>IF(IFERROR(LOOKUP(טבלה1[[#This Row],[ClientID]],פיבוט!$A$4:$A$121),FALSE)=טבלה1[[#This Row],[ClientID]],1,0)</f>
        <v>1</v>
      </c>
    </row>
    <row r="1467" spans="1:4" hidden="1" x14ac:dyDescent="0.25">
      <c r="A1467" t="s">
        <v>147</v>
      </c>
      <c r="B1467">
        <v>1</v>
      </c>
      <c r="C1467">
        <v>31</v>
      </c>
      <c r="D1467">
        <f>IF(IFERROR(LOOKUP(טבלה1[[#This Row],[ClientID]],פיבוט!$A$4:$A$121),FALSE)=טבלה1[[#This Row],[ClientID]],1,0)</f>
        <v>1</v>
      </c>
    </row>
    <row r="1468" spans="1:4" hidden="1" x14ac:dyDescent="0.25">
      <c r="A1468" t="s">
        <v>147</v>
      </c>
      <c r="B1468">
        <v>2</v>
      </c>
      <c r="C1468">
        <v>29</v>
      </c>
      <c r="D1468">
        <f>IF(IFERROR(LOOKUP(טבלה1[[#This Row],[ClientID]],פיבוט!$A$4:$A$121),FALSE)=טבלה1[[#This Row],[ClientID]],1,0)</f>
        <v>1</v>
      </c>
    </row>
    <row r="1469" spans="1:4" hidden="1" x14ac:dyDescent="0.25">
      <c r="A1469" t="s">
        <v>147</v>
      </c>
      <c r="B1469">
        <v>3</v>
      </c>
      <c r="C1469">
        <v>37</v>
      </c>
      <c r="D1469">
        <f>IF(IFERROR(LOOKUP(טבלה1[[#This Row],[ClientID]],פיבוט!$A$4:$A$121),FALSE)=טבלה1[[#This Row],[ClientID]],1,0)</f>
        <v>1</v>
      </c>
    </row>
    <row r="1470" spans="1:4" hidden="1" x14ac:dyDescent="0.25">
      <c r="A1470" t="s">
        <v>147</v>
      </c>
      <c r="B1470">
        <v>4</v>
      </c>
      <c r="C1470">
        <v>30</v>
      </c>
      <c r="D1470">
        <f>IF(IFERROR(LOOKUP(טבלה1[[#This Row],[ClientID]],פיבוט!$A$4:$A$121),FALSE)=טבלה1[[#This Row],[ClientID]],1,0)</f>
        <v>1</v>
      </c>
    </row>
    <row r="1471" spans="1:4" hidden="1" x14ac:dyDescent="0.25">
      <c r="A1471" t="s">
        <v>147</v>
      </c>
      <c r="B1471">
        <v>5</v>
      </c>
      <c r="C1471">
        <v>33</v>
      </c>
      <c r="D1471">
        <f>IF(IFERROR(LOOKUP(טבלה1[[#This Row],[ClientID]],פיבוט!$A$4:$A$121),FALSE)=טבלה1[[#This Row],[ClientID]],1,0)</f>
        <v>1</v>
      </c>
    </row>
    <row r="1472" spans="1:4" hidden="1" x14ac:dyDescent="0.25">
      <c r="A1472" t="s">
        <v>147</v>
      </c>
      <c r="B1472">
        <v>6</v>
      </c>
      <c r="C1472">
        <v>28</v>
      </c>
      <c r="D1472">
        <f>IF(IFERROR(LOOKUP(טבלה1[[#This Row],[ClientID]],פיבוט!$A$4:$A$121),FALSE)=טבלה1[[#This Row],[ClientID]],1,0)</f>
        <v>1</v>
      </c>
    </row>
    <row r="1473" spans="1:4" hidden="1" x14ac:dyDescent="0.25">
      <c r="A1473" t="s">
        <v>147</v>
      </c>
      <c r="B1473">
        <v>7</v>
      </c>
      <c r="C1473">
        <v>34</v>
      </c>
      <c r="D1473">
        <f>IF(IFERROR(LOOKUP(טבלה1[[#This Row],[ClientID]],פיבוט!$A$4:$A$121),FALSE)=טבלה1[[#This Row],[ClientID]],1,0)</f>
        <v>1</v>
      </c>
    </row>
    <row r="1474" spans="1:4" hidden="1" x14ac:dyDescent="0.25">
      <c r="A1474" t="s">
        <v>147</v>
      </c>
      <c r="B1474">
        <v>8</v>
      </c>
      <c r="C1474">
        <v>29</v>
      </c>
      <c r="D1474">
        <f>IF(IFERROR(LOOKUP(טבלה1[[#This Row],[ClientID]],פיבוט!$A$4:$A$121),FALSE)=טבלה1[[#This Row],[ClientID]],1,0)</f>
        <v>1</v>
      </c>
    </row>
    <row r="1475" spans="1:4" hidden="1" x14ac:dyDescent="0.25">
      <c r="A1475" t="s">
        <v>147</v>
      </c>
      <c r="B1475">
        <v>9</v>
      </c>
      <c r="C1475">
        <v>33</v>
      </c>
      <c r="D1475">
        <f>IF(IFERROR(LOOKUP(טבלה1[[#This Row],[ClientID]],פיבוט!$A$4:$A$121),FALSE)=טבלה1[[#This Row],[ClientID]],1,0)</f>
        <v>1</v>
      </c>
    </row>
    <row r="1476" spans="1:4" hidden="1" x14ac:dyDescent="0.25">
      <c r="A1476" t="s">
        <v>147</v>
      </c>
      <c r="B1476">
        <v>10</v>
      </c>
      <c r="C1476">
        <v>32</v>
      </c>
      <c r="D1476">
        <f>IF(IFERROR(LOOKUP(טבלה1[[#This Row],[ClientID]],פיבוט!$A$4:$A$121),FALSE)=טבלה1[[#This Row],[ClientID]],1,0)</f>
        <v>1</v>
      </c>
    </row>
    <row r="1477" spans="1:4" hidden="1" x14ac:dyDescent="0.25">
      <c r="A1477" t="s">
        <v>147</v>
      </c>
      <c r="B1477">
        <v>11</v>
      </c>
      <c r="C1477">
        <v>33</v>
      </c>
      <c r="D1477">
        <f>IF(IFERROR(LOOKUP(טבלה1[[#This Row],[ClientID]],פיבוט!$A$4:$A$121),FALSE)=טבלה1[[#This Row],[ClientID]],1,0)</f>
        <v>1</v>
      </c>
    </row>
    <row r="1478" spans="1:4" hidden="1" x14ac:dyDescent="0.25">
      <c r="A1478" t="s">
        <v>147</v>
      </c>
      <c r="B1478">
        <v>12</v>
      </c>
      <c r="C1478">
        <v>28</v>
      </c>
      <c r="D1478">
        <f>IF(IFERROR(LOOKUP(טבלה1[[#This Row],[ClientID]],פיבוט!$A$4:$A$121),FALSE)=טבלה1[[#This Row],[ClientID]],1,0)</f>
        <v>1</v>
      </c>
    </row>
    <row r="1479" spans="1:4" hidden="1" x14ac:dyDescent="0.25">
      <c r="A1479" t="s">
        <v>148</v>
      </c>
      <c r="B1479">
        <v>1</v>
      </c>
      <c r="C1479">
        <v>30</v>
      </c>
      <c r="D1479">
        <f>IF(IFERROR(LOOKUP(טבלה1[[#This Row],[ClientID]],פיבוט!$A$4:$A$121),FALSE)=טבלה1[[#This Row],[ClientID]],1,0)</f>
        <v>1</v>
      </c>
    </row>
    <row r="1480" spans="1:4" hidden="1" x14ac:dyDescent="0.25">
      <c r="A1480" t="s">
        <v>148</v>
      </c>
      <c r="B1480">
        <v>2</v>
      </c>
      <c r="C1480">
        <v>28</v>
      </c>
      <c r="D1480">
        <f>IF(IFERROR(LOOKUP(טבלה1[[#This Row],[ClientID]],פיבוט!$A$4:$A$121),FALSE)=טבלה1[[#This Row],[ClientID]],1,0)</f>
        <v>1</v>
      </c>
    </row>
    <row r="1481" spans="1:4" hidden="1" x14ac:dyDescent="0.25">
      <c r="A1481" t="s">
        <v>148</v>
      </c>
      <c r="B1481">
        <v>3</v>
      </c>
      <c r="C1481">
        <v>28</v>
      </c>
      <c r="D1481">
        <f>IF(IFERROR(LOOKUP(טבלה1[[#This Row],[ClientID]],פיבוט!$A$4:$A$121),FALSE)=טבלה1[[#This Row],[ClientID]],1,0)</f>
        <v>1</v>
      </c>
    </row>
    <row r="1482" spans="1:4" hidden="1" x14ac:dyDescent="0.25">
      <c r="A1482" t="s">
        <v>148</v>
      </c>
      <c r="B1482">
        <v>4</v>
      </c>
      <c r="C1482">
        <v>32</v>
      </c>
      <c r="D1482">
        <f>IF(IFERROR(LOOKUP(טבלה1[[#This Row],[ClientID]],פיבוט!$A$4:$A$121),FALSE)=טבלה1[[#This Row],[ClientID]],1,0)</f>
        <v>1</v>
      </c>
    </row>
    <row r="1483" spans="1:4" hidden="1" x14ac:dyDescent="0.25">
      <c r="A1483" t="s">
        <v>148</v>
      </c>
      <c r="B1483">
        <v>5</v>
      </c>
      <c r="C1483">
        <v>30</v>
      </c>
      <c r="D1483">
        <f>IF(IFERROR(LOOKUP(טבלה1[[#This Row],[ClientID]],פיבוט!$A$4:$A$121),FALSE)=טבלה1[[#This Row],[ClientID]],1,0)</f>
        <v>1</v>
      </c>
    </row>
    <row r="1484" spans="1:4" hidden="1" x14ac:dyDescent="0.25">
      <c r="A1484" t="s">
        <v>148</v>
      </c>
      <c r="B1484">
        <v>6</v>
      </c>
      <c r="C1484">
        <v>28</v>
      </c>
      <c r="D1484">
        <f>IF(IFERROR(LOOKUP(טבלה1[[#This Row],[ClientID]],פיבוט!$A$4:$A$121),FALSE)=טבלה1[[#This Row],[ClientID]],1,0)</f>
        <v>1</v>
      </c>
    </row>
    <row r="1485" spans="1:4" hidden="1" x14ac:dyDescent="0.25">
      <c r="A1485" t="s">
        <v>148</v>
      </c>
      <c r="B1485">
        <v>7</v>
      </c>
      <c r="C1485">
        <v>26</v>
      </c>
      <c r="D1485">
        <f>IF(IFERROR(LOOKUP(טבלה1[[#This Row],[ClientID]],פיבוט!$A$4:$A$121),FALSE)=טבלה1[[#This Row],[ClientID]],1,0)</f>
        <v>1</v>
      </c>
    </row>
    <row r="1486" spans="1:4" hidden="1" x14ac:dyDescent="0.25">
      <c r="A1486" t="s">
        <v>148</v>
      </c>
      <c r="B1486">
        <v>8</v>
      </c>
      <c r="C1486">
        <v>32</v>
      </c>
      <c r="D1486">
        <f>IF(IFERROR(LOOKUP(טבלה1[[#This Row],[ClientID]],פיבוט!$A$4:$A$121),FALSE)=טבלה1[[#This Row],[ClientID]],1,0)</f>
        <v>1</v>
      </c>
    </row>
    <row r="1487" spans="1:4" hidden="1" x14ac:dyDescent="0.25">
      <c r="A1487" t="s">
        <v>148</v>
      </c>
      <c r="B1487">
        <v>9</v>
      </c>
      <c r="C1487">
        <v>30</v>
      </c>
      <c r="D1487">
        <f>IF(IFERROR(LOOKUP(טבלה1[[#This Row],[ClientID]],פיבוט!$A$4:$A$121),FALSE)=טבלה1[[#This Row],[ClientID]],1,0)</f>
        <v>1</v>
      </c>
    </row>
    <row r="1488" spans="1:4" hidden="1" x14ac:dyDescent="0.25">
      <c r="A1488" t="s">
        <v>148</v>
      </c>
      <c r="B1488">
        <v>10</v>
      </c>
      <c r="C1488">
        <v>31</v>
      </c>
      <c r="D1488">
        <f>IF(IFERROR(LOOKUP(טבלה1[[#This Row],[ClientID]],פיבוט!$A$4:$A$121),FALSE)=טבלה1[[#This Row],[ClientID]],1,0)</f>
        <v>1</v>
      </c>
    </row>
    <row r="1489" spans="1:4" hidden="1" x14ac:dyDescent="0.25">
      <c r="A1489" t="s">
        <v>148</v>
      </c>
      <c r="B1489">
        <v>11</v>
      </c>
      <c r="C1489">
        <v>31</v>
      </c>
      <c r="D1489">
        <f>IF(IFERROR(LOOKUP(טבלה1[[#This Row],[ClientID]],פיבוט!$A$4:$A$121),FALSE)=טבלה1[[#This Row],[ClientID]],1,0)</f>
        <v>1</v>
      </c>
    </row>
    <row r="1490" spans="1:4" hidden="1" x14ac:dyDescent="0.25">
      <c r="A1490" t="s">
        <v>148</v>
      </c>
      <c r="B1490">
        <v>12</v>
      </c>
      <c r="C1490">
        <v>27</v>
      </c>
      <c r="D1490">
        <f>IF(IFERROR(LOOKUP(טבלה1[[#This Row],[ClientID]],פיבוט!$A$4:$A$121),FALSE)=טבלה1[[#This Row],[ClientID]],1,0)</f>
        <v>1</v>
      </c>
    </row>
    <row r="1491" spans="1:4" hidden="1" x14ac:dyDescent="0.25">
      <c r="A1491" t="s">
        <v>149</v>
      </c>
      <c r="B1491">
        <v>1</v>
      </c>
      <c r="C1491">
        <v>29</v>
      </c>
      <c r="D1491">
        <f>IF(IFERROR(LOOKUP(טבלה1[[#This Row],[ClientID]],פיבוט!$A$4:$A$121),FALSE)=טבלה1[[#This Row],[ClientID]],1,0)</f>
        <v>1</v>
      </c>
    </row>
    <row r="1492" spans="1:4" hidden="1" x14ac:dyDescent="0.25">
      <c r="A1492" t="s">
        <v>149</v>
      </c>
      <c r="B1492">
        <v>2</v>
      </c>
      <c r="C1492">
        <v>26</v>
      </c>
      <c r="D1492">
        <f>IF(IFERROR(LOOKUP(טבלה1[[#This Row],[ClientID]],פיבוט!$A$4:$A$121),FALSE)=טבלה1[[#This Row],[ClientID]],1,0)</f>
        <v>1</v>
      </c>
    </row>
    <row r="1493" spans="1:4" hidden="1" x14ac:dyDescent="0.25">
      <c r="A1493" t="s">
        <v>149</v>
      </c>
      <c r="B1493">
        <v>3</v>
      </c>
      <c r="C1493">
        <v>28</v>
      </c>
      <c r="D1493">
        <f>IF(IFERROR(LOOKUP(טבלה1[[#This Row],[ClientID]],פיבוט!$A$4:$A$121),FALSE)=טבלה1[[#This Row],[ClientID]],1,0)</f>
        <v>1</v>
      </c>
    </row>
    <row r="1494" spans="1:4" hidden="1" x14ac:dyDescent="0.25">
      <c r="A1494" t="s">
        <v>149</v>
      </c>
      <c r="B1494">
        <v>4</v>
      </c>
      <c r="C1494">
        <v>29</v>
      </c>
      <c r="D1494">
        <f>IF(IFERROR(LOOKUP(טבלה1[[#This Row],[ClientID]],פיבוט!$A$4:$A$121),FALSE)=טבלה1[[#This Row],[ClientID]],1,0)</f>
        <v>1</v>
      </c>
    </row>
    <row r="1495" spans="1:4" hidden="1" x14ac:dyDescent="0.25">
      <c r="A1495" t="s">
        <v>149</v>
      </c>
      <c r="B1495">
        <v>5</v>
      </c>
      <c r="C1495">
        <v>29</v>
      </c>
      <c r="D1495">
        <f>IF(IFERROR(LOOKUP(טבלה1[[#This Row],[ClientID]],פיבוט!$A$4:$A$121),FALSE)=טבלה1[[#This Row],[ClientID]],1,0)</f>
        <v>1</v>
      </c>
    </row>
    <row r="1496" spans="1:4" hidden="1" x14ac:dyDescent="0.25">
      <c r="A1496" t="s">
        <v>149</v>
      </c>
      <c r="B1496">
        <v>6</v>
      </c>
      <c r="C1496">
        <v>29</v>
      </c>
      <c r="D1496">
        <f>IF(IFERROR(LOOKUP(טבלה1[[#This Row],[ClientID]],פיבוט!$A$4:$A$121),FALSE)=טבלה1[[#This Row],[ClientID]],1,0)</f>
        <v>1</v>
      </c>
    </row>
    <row r="1497" spans="1:4" hidden="1" x14ac:dyDescent="0.25">
      <c r="A1497" t="s">
        <v>149</v>
      </c>
      <c r="B1497">
        <v>7</v>
      </c>
      <c r="C1497">
        <v>29</v>
      </c>
      <c r="D1497">
        <f>IF(IFERROR(LOOKUP(טבלה1[[#This Row],[ClientID]],פיבוט!$A$4:$A$121),FALSE)=טבלה1[[#This Row],[ClientID]],1,0)</f>
        <v>1</v>
      </c>
    </row>
    <row r="1498" spans="1:4" hidden="1" x14ac:dyDescent="0.25">
      <c r="A1498" t="s">
        <v>149</v>
      </c>
      <c r="B1498">
        <v>8</v>
      </c>
      <c r="C1498">
        <v>28</v>
      </c>
      <c r="D1498">
        <f>IF(IFERROR(LOOKUP(טבלה1[[#This Row],[ClientID]],פיבוט!$A$4:$A$121),FALSE)=טבלה1[[#This Row],[ClientID]],1,0)</f>
        <v>1</v>
      </c>
    </row>
    <row r="1499" spans="1:4" hidden="1" x14ac:dyDescent="0.25">
      <c r="A1499" t="s">
        <v>149</v>
      </c>
      <c r="B1499">
        <v>9</v>
      </c>
      <c r="C1499">
        <v>29</v>
      </c>
      <c r="D1499">
        <f>IF(IFERROR(LOOKUP(טבלה1[[#This Row],[ClientID]],פיבוט!$A$4:$A$121),FALSE)=טבלה1[[#This Row],[ClientID]],1,0)</f>
        <v>1</v>
      </c>
    </row>
    <row r="1500" spans="1:4" hidden="1" x14ac:dyDescent="0.25">
      <c r="A1500" t="s">
        <v>149</v>
      </c>
      <c r="B1500">
        <v>10</v>
      </c>
      <c r="C1500">
        <v>28</v>
      </c>
      <c r="D1500">
        <f>IF(IFERROR(LOOKUP(טבלה1[[#This Row],[ClientID]],פיבוט!$A$4:$A$121),FALSE)=טבלה1[[#This Row],[ClientID]],1,0)</f>
        <v>1</v>
      </c>
    </row>
    <row r="1501" spans="1:4" hidden="1" x14ac:dyDescent="0.25">
      <c r="A1501" t="s">
        <v>149</v>
      </c>
      <c r="B1501">
        <v>11</v>
      </c>
      <c r="C1501">
        <v>29</v>
      </c>
      <c r="D1501">
        <f>IF(IFERROR(LOOKUP(טבלה1[[#This Row],[ClientID]],פיבוט!$A$4:$A$121),FALSE)=טבלה1[[#This Row],[ClientID]],1,0)</f>
        <v>1</v>
      </c>
    </row>
    <row r="1502" spans="1:4" hidden="1" x14ac:dyDescent="0.25">
      <c r="A1502" t="s">
        <v>149</v>
      </c>
      <c r="B1502">
        <v>12</v>
      </c>
      <c r="C1502">
        <v>28</v>
      </c>
      <c r="D1502">
        <f>IF(IFERROR(LOOKUP(טבלה1[[#This Row],[ClientID]],פיבוט!$A$4:$A$121),FALSE)=טבלה1[[#This Row],[ClientID]],1,0)</f>
        <v>1</v>
      </c>
    </row>
    <row r="1503" spans="1:4" hidden="1" x14ac:dyDescent="0.25">
      <c r="A1503" t="s">
        <v>149</v>
      </c>
      <c r="B1503">
        <v>13</v>
      </c>
      <c r="C1503">
        <v>27</v>
      </c>
      <c r="D1503">
        <f>IF(IFERROR(LOOKUP(טבלה1[[#This Row],[ClientID]],פיבוט!$A$4:$A$121),FALSE)=טבלה1[[#This Row],[ClientID]],1,0)</f>
        <v>1</v>
      </c>
    </row>
    <row r="1504" spans="1:4" hidden="1" x14ac:dyDescent="0.25">
      <c r="A1504" t="s">
        <v>150</v>
      </c>
      <c r="B1504">
        <v>1</v>
      </c>
      <c r="C1504">
        <v>24</v>
      </c>
      <c r="D1504">
        <f>IF(IFERROR(LOOKUP(טבלה1[[#This Row],[ClientID]],פיבוט!$A$4:$A$121),FALSE)=טבלה1[[#This Row],[ClientID]],1,0)</f>
        <v>1</v>
      </c>
    </row>
    <row r="1505" spans="1:4" hidden="1" x14ac:dyDescent="0.25">
      <c r="A1505" t="s">
        <v>150</v>
      </c>
      <c r="B1505">
        <v>2</v>
      </c>
      <c r="C1505">
        <v>29</v>
      </c>
      <c r="D1505">
        <f>IF(IFERROR(LOOKUP(טבלה1[[#This Row],[ClientID]],פיבוט!$A$4:$A$121),FALSE)=טבלה1[[#This Row],[ClientID]],1,0)</f>
        <v>1</v>
      </c>
    </row>
    <row r="1506" spans="1:4" hidden="1" x14ac:dyDescent="0.25">
      <c r="A1506" t="s">
        <v>150</v>
      </c>
      <c r="B1506">
        <v>3</v>
      </c>
      <c r="C1506">
        <v>26</v>
      </c>
      <c r="D1506">
        <f>IF(IFERROR(LOOKUP(טבלה1[[#This Row],[ClientID]],פיבוט!$A$4:$A$121),FALSE)=טבלה1[[#This Row],[ClientID]],1,0)</f>
        <v>1</v>
      </c>
    </row>
    <row r="1507" spans="1:4" hidden="1" x14ac:dyDescent="0.25">
      <c r="A1507" t="s">
        <v>150</v>
      </c>
      <c r="B1507">
        <v>4</v>
      </c>
      <c r="C1507">
        <v>25</v>
      </c>
      <c r="D1507">
        <f>IF(IFERROR(LOOKUP(טבלה1[[#This Row],[ClientID]],פיבוט!$A$4:$A$121),FALSE)=טבלה1[[#This Row],[ClientID]],1,0)</f>
        <v>1</v>
      </c>
    </row>
    <row r="1508" spans="1:4" hidden="1" x14ac:dyDescent="0.25">
      <c r="A1508" t="s">
        <v>150</v>
      </c>
      <c r="B1508">
        <v>5</v>
      </c>
      <c r="C1508">
        <v>31</v>
      </c>
      <c r="D1508">
        <f>IF(IFERROR(LOOKUP(טבלה1[[#This Row],[ClientID]],פיבוט!$A$4:$A$121),FALSE)=טבלה1[[#This Row],[ClientID]],1,0)</f>
        <v>1</v>
      </c>
    </row>
    <row r="1509" spans="1:4" hidden="1" x14ac:dyDescent="0.25">
      <c r="A1509" t="s">
        <v>150</v>
      </c>
      <c r="B1509">
        <v>6</v>
      </c>
      <c r="C1509">
        <v>25</v>
      </c>
      <c r="D1509">
        <f>IF(IFERROR(LOOKUP(טבלה1[[#This Row],[ClientID]],פיבוט!$A$4:$A$121),FALSE)=טבלה1[[#This Row],[ClientID]],1,0)</f>
        <v>1</v>
      </c>
    </row>
    <row r="1510" spans="1:4" hidden="1" x14ac:dyDescent="0.25">
      <c r="A1510" t="s">
        <v>150</v>
      </c>
      <c r="B1510">
        <v>7</v>
      </c>
      <c r="C1510">
        <v>26</v>
      </c>
      <c r="D1510">
        <f>IF(IFERROR(LOOKUP(טבלה1[[#This Row],[ClientID]],פיבוט!$A$4:$A$121),FALSE)=טבלה1[[#This Row],[ClientID]],1,0)</f>
        <v>1</v>
      </c>
    </row>
    <row r="1511" spans="1:4" hidden="1" x14ac:dyDescent="0.25">
      <c r="A1511" t="s">
        <v>150</v>
      </c>
      <c r="B1511">
        <v>8</v>
      </c>
      <c r="C1511">
        <v>27</v>
      </c>
      <c r="D1511">
        <f>IF(IFERROR(LOOKUP(טבלה1[[#This Row],[ClientID]],פיבוט!$A$4:$A$121),FALSE)=טבלה1[[#This Row],[ClientID]],1,0)</f>
        <v>1</v>
      </c>
    </row>
    <row r="1512" spans="1:4" hidden="1" x14ac:dyDescent="0.25">
      <c r="A1512" t="s">
        <v>150</v>
      </c>
      <c r="B1512">
        <v>9</v>
      </c>
      <c r="C1512">
        <v>26</v>
      </c>
      <c r="D1512">
        <f>IF(IFERROR(LOOKUP(טבלה1[[#This Row],[ClientID]],פיבוט!$A$4:$A$121),FALSE)=טבלה1[[#This Row],[ClientID]],1,0)</f>
        <v>1</v>
      </c>
    </row>
    <row r="1513" spans="1:4" hidden="1" x14ac:dyDescent="0.25">
      <c r="A1513" t="s">
        <v>150</v>
      </c>
      <c r="B1513">
        <v>10</v>
      </c>
      <c r="C1513">
        <v>26</v>
      </c>
      <c r="D1513">
        <f>IF(IFERROR(LOOKUP(טבלה1[[#This Row],[ClientID]],פיבוט!$A$4:$A$121),FALSE)=טבלה1[[#This Row],[ClientID]],1,0)</f>
        <v>1</v>
      </c>
    </row>
    <row r="1514" spans="1:4" hidden="1" x14ac:dyDescent="0.25">
      <c r="A1514" t="s">
        <v>150</v>
      </c>
      <c r="B1514">
        <v>11</v>
      </c>
      <c r="C1514">
        <v>24</v>
      </c>
      <c r="D1514">
        <f>IF(IFERROR(LOOKUP(טבלה1[[#This Row],[ClientID]],פיבוט!$A$4:$A$121),FALSE)=טבלה1[[#This Row],[ClientID]],1,0)</f>
        <v>1</v>
      </c>
    </row>
    <row r="1515" spans="1:4" hidden="1" x14ac:dyDescent="0.25">
      <c r="A1515" t="s">
        <v>150</v>
      </c>
      <c r="B1515">
        <v>12</v>
      </c>
      <c r="C1515">
        <v>26</v>
      </c>
      <c r="D1515">
        <f>IF(IFERROR(LOOKUP(טבלה1[[#This Row],[ClientID]],פיבוט!$A$4:$A$121),FALSE)=טבלה1[[#This Row],[ClientID]],1,0)</f>
        <v>1</v>
      </c>
    </row>
    <row r="1516" spans="1:4" hidden="1" x14ac:dyDescent="0.25">
      <c r="A1516" t="s">
        <v>150</v>
      </c>
      <c r="B1516">
        <v>13</v>
      </c>
      <c r="C1516">
        <v>29</v>
      </c>
      <c r="D1516">
        <f>IF(IFERROR(LOOKUP(טבלה1[[#This Row],[ClientID]],פיבוט!$A$4:$A$121),FALSE)=טבלה1[[#This Row],[ClientID]],1,0)</f>
        <v>1</v>
      </c>
    </row>
    <row r="1517" spans="1:4" hidden="1" x14ac:dyDescent="0.25">
      <c r="A1517" t="s">
        <v>150</v>
      </c>
      <c r="B1517">
        <v>14</v>
      </c>
      <c r="C1517">
        <v>25</v>
      </c>
      <c r="D1517">
        <f>IF(IFERROR(LOOKUP(טבלה1[[#This Row],[ClientID]],פיבוט!$A$4:$A$121),FALSE)=טבלה1[[#This Row],[ClientID]],1,0)</f>
        <v>1</v>
      </c>
    </row>
    <row r="1518" spans="1:4" hidden="1" x14ac:dyDescent="0.25">
      <c r="A1518" t="s">
        <v>150</v>
      </c>
      <c r="B1518">
        <v>15</v>
      </c>
      <c r="C1518">
        <v>26</v>
      </c>
      <c r="D1518">
        <f>IF(IFERROR(LOOKUP(טבלה1[[#This Row],[ClientID]],פיבוט!$A$4:$A$121),FALSE)=טבלה1[[#This Row],[ClientID]],1,0)</f>
        <v>1</v>
      </c>
    </row>
    <row r="1519" spans="1:4" hidden="1" x14ac:dyDescent="0.25">
      <c r="A1519" t="s">
        <v>150</v>
      </c>
      <c r="B1519">
        <v>16</v>
      </c>
      <c r="C1519">
        <v>27</v>
      </c>
      <c r="D1519">
        <f>IF(IFERROR(LOOKUP(טבלה1[[#This Row],[ClientID]],פיבוט!$A$4:$A$121),FALSE)=טבלה1[[#This Row],[ClientID]],1,0)</f>
        <v>1</v>
      </c>
    </row>
    <row r="1520" spans="1:4" hidden="1" x14ac:dyDescent="0.25">
      <c r="A1520" t="s">
        <v>151</v>
      </c>
      <c r="B1520">
        <v>1</v>
      </c>
      <c r="C1520">
        <v>26</v>
      </c>
      <c r="D1520">
        <f>IF(IFERROR(LOOKUP(טבלה1[[#This Row],[ClientID]],פיבוט!$A$4:$A$121),FALSE)=טבלה1[[#This Row],[ClientID]],1,0)</f>
        <v>1</v>
      </c>
    </row>
    <row r="1521" spans="1:4" hidden="1" x14ac:dyDescent="0.25">
      <c r="A1521" t="s">
        <v>151</v>
      </c>
      <c r="B1521">
        <v>2</v>
      </c>
      <c r="C1521">
        <v>25</v>
      </c>
      <c r="D1521">
        <f>IF(IFERROR(LOOKUP(טבלה1[[#This Row],[ClientID]],פיבוט!$A$4:$A$121),FALSE)=טבלה1[[#This Row],[ClientID]],1,0)</f>
        <v>1</v>
      </c>
    </row>
    <row r="1522" spans="1:4" hidden="1" x14ac:dyDescent="0.25">
      <c r="A1522" t="s">
        <v>151</v>
      </c>
      <c r="B1522">
        <v>3</v>
      </c>
      <c r="C1522">
        <v>27</v>
      </c>
      <c r="D1522">
        <f>IF(IFERROR(LOOKUP(טבלה1[[#This Row],[ClientID]],פיבוט!$A$4:$A$121),FALSE)=טבלה1[[#This Row],[ClientID]],1,0)</f>
        <v>1</v>
      </c>
    </row>
    <row r="1523" spans="1:4" hidden="1" x14ac:dyDescent="0.25">
      <c r="A1523" t="s">
        <v>151</v>
      </c>
      <c r="B1523">
        <v>4</v>
      </c>
      <c r="C1523">
        <v>25</v>
      </c>
      <c r="D1523">
        <f>IF(IFERROR(LOOKUP(טבלה1[[#This Row],[ClientID]],פיבוט!$A$4:$A$121),FALSE)=טבלה1[[#This Row],[ClientID]],1,0)</f>
        <v>1</v>
      </c>
    </row>
    <row r="1524" spans="1:4" hidden="1" x14ac:dyDescent="0.25">
      <c r="A1524" t="s">
        <v>151</v>
      </c>
      <c r="B1524">
        <v>5</v>
      </c>
      <c r="C1524">
        <v>26</v>
      </c>
      <c r="D1524">
        <f>IF(IFERROR(LOOKUP(טבלה1[[#This Row],[ClientID]],פיבוט!$A$4:$A$121),FALSE)=טבלה1[[#This Row],[ClientID]],1,0)</f>
        <v>1</v>
      </c>
    </row>
    <row r="1525" spans="1:4" hidden="1" x14ac:dyDescent="0.25">
      <c r="A1525" t="s">
        <v>151</v>
      </c>
      <c r="B1525">
        <v>6</v>
      </c>
      <c r="C1525">
        <v>27</v>
      </c>
      <c r="D1525">
        <f>IF(IFERROR(LOOKUP(טבלה1[[#This Row],[ClientID]],פיבוט!$A$4:$A$121),FALSE)=טבלה1[[#This Row],[ClientID]],1,0)</f>
        <v>1</v>
      </c>
    </row>
    <row r="1526" spans="1:4" hidden="1" x14ac:dyDescent="0.25">
      <c r="A1526" t="s">
        <v>151</v>
      </c>
      <c r="B1526">
        <v>7</v>
      </c>
      <c r="C1526">
        <v>25</v>
      </c>
      <c r="D1526">
        <f>IF(IFERROR(LOOKUP(טבלה1[[#This Row],[ClientID]],פיבוט!$A$4:$A$121),FALSE)=טבלה1[[#This Row],[ClientID]],1,0)</f>
        <v>1</v>
      </c>
    </row>
    <row r="1527" spans="1:4" hidden="1" x14ac:dyDescent="0.25">
      <c r="A1527" t="s">
        <v>151</v>
      </c>
      <c r="B1527">
        <v>8</v>
      </c>
      <c r="C1527">
        <v>26</v>
      </c>
      <c r="D1527">
        <f>IF(IFERROR(LOOKUP(טבלה1[[#This Row],[ClientID]],פיבוט!$A$4:$A$121),FALSE)=טבלה1[[#This Row],[ClientID]],1,0)</f>
        <v>1</v>
      </c>
    </row>
    <row r="1528" spans="1:4" hidden="1" x14ac:dyDescent="0.25">
      <c r="A1528" t="s">
        <v>151</v>
      </c>
      <c r="B1528">
        <v>9</v>
      </c>
      <c r="C1528">
        <v>23</v>
      </c>
      <c r="D1528">
        <f>IF(IFERROR(LOOKUP(טבלה1[[#This Row],[ClientID]],פיבוט!$A$4:$A$121),FALSE)=טבלה1[[#This Row],[ClientID]],1,0)</f>
        <v>1</v>
      </c>
    </row>
    <row r="1529" spans="1:4" hidden="1" x14ac:dyDescent="0.25">
      <c r="A1529" t="s">
        <v>151</v>
      </c>
      <c r="B1529">
        <v>10</v>
      </c>
      <c r="C1529">
        <v>25</v>
      </c>
      <c r="D1529">
        <f>IF(IFERROR(LOOKUP(טבלה1[[#This Row],[ClientID]],פיבוט!$A$4:$A$121),FALSE)=טבלה1[[#This Row],[ClientID]],1,0)</f>
        <v>1</v>
      </c>
    </row>
    <row r="1530" spans="1:4" hidden="1" x14ac:dyDescent="0.25">
      <c r="A1530" t="s">
        <v>151</v>
      </c>
      <c r="B1530">
        <v>11</v>
      </c>
      <c r="C1530">
        <v>26</v>
      </c>
      <c r="D1530">
        <f>IF(IFERROR(LOOKUP(טבלה1[[#This Row],[ClientID]],פיבוט!$A$4:$A$121),FALSE)=טבלה1[[#This Row],[ClientID]],1,0)</f>
        <v>1</v>
      </c>
    </row>
    <row r="1531" spans="1:4" hidden="1" x14ac:dyDescent="0.25">
      <c r="A1531" t="s">
        <v>151</v>
      </c>
      <c r="B1531">
        <v>12</v>
      </c>
      <c r="C1531">
        <v>25</v>
      </c>
      <c r="D1531">
        <f>IF(IFERROR(LOOKUP(טבלה1[[#This Row],[ClientID]],פיבוט!$A$4:$A$121),FALSE)=טבלה1[[#This Row],[ClientID]],1,0)</f>
        <v>1</v>
      </c>
    </row>
    <row r="1532" spans="1:4" hidden="1" x14ac:dyDescent="0.25">
      <c r="A1532" t="s">
        <v>151</v>
      </c>
      <c r="B1532">
        <v>13</v>
      </c>
      <c r="C1532">
        <v>25</v>
      </c>
      <c r="D1532">
        <f>IF(IFERROR(LOOKUP(טבלה1[[#This Row],[ClientID]],פיבוט!$A$4:$A$121),FALSE)=טבלה1[[#This Row],[ClientID]],1,0)</f>
        <v>1</v>
      </c>
    </row>
    <row r="1533" spans="1:4" hidden="1" x14ac:dyDescent="0.25">
      <c r="A1533" t="s">
        <v>151</v>
      </c>
      <c r="B1533">
        <v>14</v>
      </c>
      <c r="C1533">
        <v>25</v>
      </c>
      <c r="D1533">
        <f>IF(IFERROR(LOOKUP(טבלה1[[#This Row],[ClientID]],פיבוט!$A$4:$A$121),FALSE)=טבלה1[[#This Row],[ClientID]],1,0)</f>
        <v>1</v>
      </c>
    </row>
    <row r="1534" spans="1:4" hidden="1" x14ac:dyDescent="0.25">
      <c r="A1534" t="s">
        <v>152</v>
      </c>
      <c r="B1534">
        <v>1</v>
      </c>
      <c r="C1534">
        <v>32</v>
      </c>
      <c r="D1534">
        <f>IF(IFERROR(LOOKUP(טבלה1[[#This Row],[ClientID]],פיבוט!$A$4:$A$121),FALSE)=טבלה1[[#This Row],[ClientID]],1,0)</f>
        <v>1</v>
      </c>
    </row>
    <row r="1535" spans="1:4" hidden="1" x14ac:dyDescent="0.25">
      <c r="A1535" t="s">
        <v>152</v>
      </c>
      <c r="B1535">
        <v>2</v>
      </c>
      <c r="C1535">
        <v>37</v>
      </c>
      <c r="D1535">
        <f>IF(IFERROR(LOOKUP(טבלה1[[#This Row],[ClientID]],פיבוט!$A$4:$A$121),FALSE)=טבלה1[[#This Row],[ClientID]],1,0)</f>
        <v>1</v>
      </c>
    </row>
    <row r="1536" spans="1:4" hidden="1" x14ac:dyDescent="0.25">
      <c r="A1536" t="s">
        <v>152</v>
      </c>
      <c r="B1536">
        <v>3</v>
      </c>
      <c r="C1536">
        <v>30</v>
      </c>
      <c r="D1536">
        <f>IF(IFERROR(LOOKUP(טבלה1[[#This Row],[ClientID]],פיבוט!$A$4:$A$121),FALSE)=טבלה1[[#This Row],[ClientID]],1,0)</f>
        <v>1</v>
      </c>
    </row>
    <row r="1537" spans="1:4" hidden="1" x14ac:dyDescent="0.25">
      <c r="A1537" t="s">
        <v>152</v>
      </c>
      <c r="B1537">
        <v>4</v>
      </c>
      <c r="C1537">
        <v>35</v>
      </c>
      <c r="D1537">
        <f>IF(IFERROR(LOOKUP(טבלה1[[#This Row],[ClientID]],פיבוט!$A$4:$A$121),FALSE)=טבלה1[[#This Row],[ClientID]],1,0)</f>
        <v>1</v>
      </c>
    </row>
    <row r="1538" spans="1:4" hidden="1" x14ac:dyDescent="0.25">
      <c r="A1538" t="s">
        <v>152</v>
      </c>
      <c r="B1538">
        <v>5</v>
      </c>
      <c r="C1538">
        <v>29</v>
      </c>
      <c r="D1538">
        <f>IF(IFERROR(LOOKUP(טבלה1[[#This Row],[ClientID]],פיבוט!$A$4:$A$121),FALSE)=טבלה1[[#This Row],[ClientID]],1,0)</f>
        <v>1</v>
      </c>
    </row>
    <row r="1539" spans="1:4" hidden="1" x14ac:dyDescent="0.25">
      <c r="A1539" t="s">
        <v>153</v>
      </c>
      <c r="B1539">
        <v>1</v>
      </c>
      <c r="C1539">
        <v>25</v>
      </c>
      <c r="D1539">
        <f>IF(IFERROR(LOOKUP(טבלה1[[#This Row],[ClientID]],פיבוט!$A$4:$A$121),FALSE)=טבלה1[[#This Row],[ClientID]],1,0)</f>
        <v>1</v>
      </c>
    </row>
    <row r="1540" spans="1:4" hidden="1" x14ac:dyDescent="0.25">
      <c r="A1540" t="s">
        <v>153</v>
      </c>
      <c r="B1540">
        <v>2</v>
      </c>
      <c r="C1540">
        <v>26</v>
      </c>
      <c r="D1540">
        <f>IF(IFERROR(LOOKUP(טבלה1[[#This Row],[ClientID]],פיבוט!$A$4:$A$121),FALSE)=טבלה1[[#This Row],[ClientID]],1,0)</f>
        <v>1</v>
      </c>
    </row>
    <row r="1541" spans="1:4" hidden="1" x14ac:dyDescent="0.25">
      <c r="A1541" t="s">
        <v>153</v>
      </c>
      <c r="B1541">
        <v>3</v>
      </c>
      <c r="C1541">
        <v>26</v>
      </c>
      <c r="D1541">
        <f>IF(IFERROR(LOOKUP(טבלה1[[#This Row],[ClientID]],פיבוט!$A$4:$A$121),FALSE)=טבלה1[[#This Row],[ClientID]],1,0)</f>
        <v>1</v>
      </c>
    </row>
    <row r="1542" spans="1:4" hidden="1" x14ac:dyDescent="0.25">
      <c r="A1542" t="s">
        <v>153</v>
      </c>
      <c r="B1542">
        <v>4</v>
      </c>
      <c r="C1542">
        <v>28</v>
      </c>
      <c r="D1542">
        <f>IF(IFERROR(LOOKUP(טבלה1[[#This Row],[ClientID]],פיבוט!$A$4:$A$121),FALSE)=טבלה1[[#This Row],[ClientID]],1,0)</f>
        <v>1</v>
      </c>
    </row>
    <row r="1543" spans="1:4" hidden="1" x14ac:dyDescent="0.25">
      <c r="A1543" t="s">
        <v>153</v>
      </c>
      <c r="B1543">
        <v>5</v>
      </c>
      <c r="C1543">
        <v>29</v>
      </c>
      <c r="D1543">
        <f>IF(IFERROR(LOOKUP(טבלה1[[#This Row],[ClientID]],פיבוט!$A$4:$A$121),FALSE)=טבלה1[[#This Row],[ClientID]],1,0)</f>
        <v>1</v>
      </c>
    </row>
    <row r="1544" spans="1:4" hidden="1" x14ac:dyDescent="0.25">
      <c r="A1544" t="s">
        <v>153</v>
      </c>
      <c r="B1544">
        <v>6</v>
      </c>
      <c r="C1544">
        <v>28</v>
      </c>
      <c r="D1544">
        <f>IF(IFERROR(LOOKUP(טבלה1[[#This Row],[ClientID]],פיבוט!$A$4:$A$121),FALSE)=טבלה1[[#This Row],[ClientID]],1,0)</f>
        <v>1</v>
      </c>
    </row>
    <row r="1545" spans="1:4" hidden="1" x14ac:dyDescent="0.25">
      <c r="A1545" t="s">
        <v>153</v>
      </c>
      <c r="B1545">
        <v>7</v>
      </c>
      <c r="C1545">
        <v>27</v>
      </c>
      <c r="D1545">
        <f>IF(IFERROR(LOOKUP(טבלה1[[#This Row],[ClientID]],פיבוט!$A$4:$A$121),FALSE)=טבלה1[[#This Row],[ClientID]],1,0)</f>
        <v>1</v>
      </c>
    </row>
    <row r="1546" spans="1:4" hidden="1" x14ac:dyDescent="0.25">
      <c r="A1546" t="s">
        <v>153</v>
      </c>
      <c r="B1546">
        <v>8</v>
      </c>
      <c r="C1546">
        <v>28</v>
      </c>
      <c r="D1546">
        <f>IF(IFERROR(LOOKUP(טבלה1[[#This Row],[ClientID]],פיבוט!$A$4:$A$121),FALSE)=טבלה1[[#This Row],[ClientID]],1,0)</f>
        <v>1</v>
      </c>
    </row>
    <row r="1547" spans="1:4" hidden="1" x14ac:dyDescent="0.25">
      <c r="A1547" t="s">
        <v>153</v>
      </c>
      <c r="B1547">
        <v>9</v>
      </c>
      <c r="C1547">
        <v>27</v>
      </c>
      <c r="D1547">
        <f>IF(IFERROR(LOOKUP(טבלה1[[#This Row],[ClientID]],פיבוט!$A$4:$A$121),FALSE)=טבלה1[[#This Row],[ClientID]],1,0)</f>
        <v>1</v>
      </c>
    </row>
    <row r="1548" spans="1:4" hidden="1" x14ac:dyDescent="0.25">
      <c r="A1548" t="s">
        <v>153</v>
      </c>
      <c r="B1548">
        <v>10</v>
      </c>
      <c r="C1548">
        <v>30</v>
      </c>
      <c r="D1548">
        <f>IF(IFERROR(LOOKUP(טבלה1[[#This Row],[ClientID]],פיבוט!$A$4:$A$121),FALSE)=טבלה1[[#This Row],[ClientID]],1,0)</f>
        <v>1</v>
      </c>
    </row>
    <row r="1549" spans="1:4" hidden="1" x14ac:dyDescent="0.25">
      <c r="A1549" t="s">
        <v>153</v>
      </c>
      <c r="B1549">
        <v>11</v>
      </c>
      <c r="C1549">
        <v>27</v>
      </c>
      <c r="D1549">
        <f>IF(IFERROR(LOOKUP(טבלה1[[#This Row],[ClientID]],פיבוט!$A$4:$A$121),FALSE)=טבלה1[[#This Row],[ClientID]],1,0)</f>
        <v>1</v>
      </c>
    </row>
    <row r="1550" spans="1:4" hidden="1" x14ac:dyDescent="0.25">
      <c r="A1550" t="s">
        <v>153</v>
      </c>
      <c r="B1550">
        <v>12</v>
      </c>
      <c r="C1550">
        <v>28</v>
      </c>
      <c r="D1550">
        <f>IF(IFERROR(LOOKUP(טבלה1[[#This Row],[ClientID]],פיבוט!$A$4:$A$121),FALSE)=טבלה1[[#This Row],[ClientID]],1,0)</f>
        <v>1</v>
      </c>
    </row>
    <row r="1551" spans="1:4" hidden="1" x14ac:dyDescent="0.25">
      <c r="A1551" t="s">
        <v>153</v>
      </c>
      <c r="B1551">
        <v>13</v>
      </c>
      <c r="C1551">
        <v>26</v>
      </c>
      <c r="D1551">
        <f>IF(IFERROR(LOOKUP(טבלה1[[#This Row],[ClientID]],פיבוט!$A$4:$A$121),FALSE)=טבלה1[[#This Row],[ClientID]],1,0)</f>
        <v>1</v>
      </c>
    </row>
    <row r="1552" spans="1:4" hidden="1" x14ac:dyDescent="0.25">
      <c r="A1552" t="s">
        <v>153</v>
      </c>
      <c r="B1552">
        <v>14</v>
      </c>
      <c r="C1552">
        <v>28</v>
      </c>
      <c r="D1552">
        <f>IF(IFERROR(LOOKUP(טבלה1[[#This Row],[ClientID]],פיבוט!$A$4:$A$121),FALSE)=טבלה1[[#This Row],[ClientID]],1,0)</f>
        <v>1</v>
      </c>
    </row>
    <row r="1553" spans="1:4" hidden="1" x14ac:dyDescent="0.25">
      <c r="A1553" t="s">
        <v>153</v>
      </c>
      <c r="B1553">
        <v>15</v>
      </c>
      <c r="C1553">
        <v>35</v>
      </c>
      <c r="D1553">
        <f>IF(IFERROR(LOOKUP(טבלה1[[#This Row],[ClientID]],פיבוט!$A$4:$A$121),FALSE)=טבלה1[[#This Row],[ClientID]],1,0)</f>
        <v>1</v>
      </c>
    </row>
    <row r="1554" spans="1:4" hidden="1" x14ac:dyDescent="0.25">
      <c r="A1554" t="s">
        <v>153</v>
      </c>
      <c r="B1554">
        <v>16</v>
      </c>
      <c r="C1554">
        <v>29</v>
      </c>
      <c r="D1554">
        <f>IF(IFERROR(LOOKUP(טבלה1[[#This Row],[ClientID]],פיבוט!$A$4:$A$121),FALSE)=טבלה1[[#This Row],[ClientID]],1,0)</f>
        <v>1</v>
      </c>
    </row>
    <row r="1555" spans="1:4" hidden="1" x14ac:dyDescent="0.25">
      <c r="A1555" t="s">
        <v>153</v>
      </c>
      <c r="B1555">
        <v>17</v>
      </c>
      <c r="C1555">
        <v>31</v>
      </c>
      <c r="D1555">
        <f>IF(IFERROR(LOOKUP(טבלה1[[#This Row],[ClientID]],פיבוט!$A$4:$A$121),FALSE)=טבלה1[[#This Row],[ClientID]],1,0)</f>
        <v>1</v>
      </c>
    </row>
    <row r="1556" spans="1:4" hidden="1" x14ac:dyDescent="0.25">
      <c r="A1556" t="s">
        <v>153</v>
      </c>
      <c r="B1556">
        <v>18</v>
      </c>
      <c r="C1556">
        <v>30</v>
      </c>
      <c r="D1556">
        <f>IF(IFERROR(LOOKUP(טבלה1[[#This Row],[ClientID]],פיבוט!$A$4:$A$121),FALSE)=טבלה1[[#This Row],[ClientID]],1,0)</f>
        <v>1</v>
      </c>
    </row>
    <row r="1557" spans="1:4" hidden="1" x14ac:dyDescent="0.25">
      <c r="A1557" t="s">
        <v>154</v>
      </c>
      <c r="B1557">
        <v>1</v>
      </c>
      <c r="C1557">
        <v>32</v>
      </c>
      <c r="D1557">
        <f>IF(IFERROR(LOOKUP(טבלה1[[#This Row],[ClientID]],פיבוט!$A$4:$A$121),FALSE)=טבלה1[[#This Row],[ClientID]],1,0)</f>
        <v>1</v>
      </c>
    </row>
    <row r="1558" spans="1:4" hidden="1" x14ac:dyDescent="0.25">
      <c r="A1558" t="s">
        <v>154</v>
      </c>
      <c r="B1558">
        <v>2</v>
      </c>
      <c r="C1558">
        <v>31</v>
      </c>
      <c r="D1558">
        <f>IF(IFERROR(LOOKUP(טבלה1[[#This Row],[ClientID]],פיבוט!$A$4:$A$121),FALSE)=טבלה1[[#This Row],[ClientID]],1,0)</f>
        <v>1</v>
      </c>
    </row>
    <row r="1559" spans="1:4" hidden="1" x14ac:dyDescent="0.25">
      <c r="A1559" t="s">
        <v>154</v>
      </c>
      <c r="B1559">
        <v>3</v>
      </c>
      <c r="C1559">
        <v>32</v>
      </c>
      <c r="D1559">
        <f>IF(IFERROR(LOOKUP(טבלה1[[#This Row],[ClientID]],פיבוט!$A$4:$A$121),FALSE)=טבלה1[[#This Row],[ClientID]],1,0)</f>
        <v>1</v>
      </c>
    </row>
    <row r="1560" spans="1:4" hidden="1" x14ac:dyDescent="0.25">
      <c r="A1560" t="s">
        <v>154</v>
      </c>
      <c r="B1560">
        <v>4</v>
      </c>
      <c r="C1560">
        <v>32</v>
      </c>
      <c r="D1560">
        <f>IF(IFERROR(LOOKUP(טבלה1[[#This Row],[ClientID]],פיבוט!$A$4:$A$121),FALSE)=טבלה1[[#This Row],[ClientID]],1,0)</f>
        <v>1</v>
      </c>
    </row>
    <row r="1561" spans="1:4" hidden="1" x14ac:dyDescent="0.25">
      <c r="A1561" t="s">
        <v>154</v>
      </c>
      <c r="B1561">
        <v>5</v>
      </c>
      <c r="C1561">
        <v>33</v>
      </c>
      <c r="D1561">
        <f>IF(IFERROR(LOOKUP(טבלה1[[#This Row],[ClientID]],פיבוט!$A$4:$A$121),FALSE)=טבלה1[[#This Row],[ClientID]],1,0)</f>
        <v>1</v>
      </c>
    </row>
    <row r="1562" spans="1:4" x14ac:dyDescent="0.25">
      <c r="A1562" t="s">
        <v>155</v>
      </c>
      <c r="B1562">
        <v>1</v>
      </c>
      <c r="C1562">
        <v>36</v>
      </c>
      <c r="D1562">
        <f>IF(IFERROR(LOOKUP(טבלה1[[#This Row],[ClientID]],פיבוט!$A$4:$A$121),FALSE)=טבלה1[[#This Row],[ClientID]],1,0)</f>
        <v>0</v>
      </c>
    </row>
    <row r="1563" spans="1:4" x14ac:dyDescent="0.25">
      <c r="A1563" t="s">
        <v>155</v>
      </c>
      <c r="B1563">
        <v>2</v>
      </c>
      <c r="C1563">
        <v>32</v>
      </c>
      <c r="D1563">
        <f>IF(IFERROR(LOOKUP(טבלה1[[#This Row],[ClientID]],פיבוט!$A$4:$A$121),FALSE)=טבלה1[[#This Row],[ClientID]],1,0)</f>
        <v>0</v>
      </c>
    </row>
    <row r="1564" spans="1:4" x14ac:dyDescent="0.25">
      <c r="A1564" t="s">
        <v>155</v>
      </c>
      <c r="B1564">
        <v>3</v>
      </c>
      <c r="C1564">
        <v>32</v>
      </c>
      <c r="D1564">
        <f>IF(IFERROR(LOOKUP(טבלה1[[#This Row],[ClientID]],פיבוט!$A$4:$A$121),FALSE)=טבלה1[[#This Row],[ClientID]],1,0)</f>
        <v>0</v>
      </c>
    </row>
    <row r="1565" spans="1:4" x14ac:dyDescent="0.25">
      <c r="A1565" t="s">
        <v>155</v>
      </c>
      <c r="B1565">
        <v>4</v>
      </c>
      <c r="C1565">
        <v>37</v>
      </c>
      <c r="D1565">
        <f>IF(IFERROR(LOOKUP(טבלה1[[#This Row],[ClientID]],פיבוט!$A$4:$A$121),FALSE)=טבלה1[[#This Row],[ClientID]],1,0)</f>
        <v>0</v>
      </c>
    </row>
    <row r="1566" spans="1:4" hidden="1" x14ac:dyDescent="0.25">
      <c r="A1566" t="s">
        <v>156</v>
      </c>
      <c r="B1566">
        <v>1</v>
      </c>
      <c r="C1566">
        <v>38</v>
      </c>
      <c r="D1566">
        <f>IF(IFERROR(LOOKUP(טבלה1[[#This Row],[ClientID]],פיבוט!$A$4:$A$121),FALSE)=טבלה1[[#This Row],[ClientID]],1,0)</f>
        <v>1</v>
      </c>
    </row>
    <row r="1567" spans="1:4" hidden="1" x14ac:dyDescent="0.25">
      <c r="A1567" t="s">
        <v>156</v>
      </c>
      <c r="B1567">
        <v>2</v>
      </c>
      <c r="C1567">
        <v>32</v>
      </c>
      <c r="D1567">
        <f>IF(IFERROR(LOOKUP(טבלה1[[#This Row],[ClientID]],פיבוט!$A$4:$A$121),FALSE)=טבלה1[[#This Row],[ClientID]],1,0)</f>
        <v>1</v>
      </c>
    </row>
    <row r="1568" spans="1:4" hidden="1" x14ac:dyDescent="0.25">
      <c r="A1568" t="s">
        <v>156</v>
      </c>
      <c r="B1568">
        <v>3</v>
      </c>
      <c r="C1568">
        <v>31</v>
      </c>
      <c r="D1568">
        <f>IF(IFERROR(LOOKUP(טבלה1[[#This Row],[ClientID]],פיבוט!$A$4:$A$121),FALSE)=טבלה1[[#This Row],[ClientID]],1,0)</f>
        <v>1</v>
      </c>
    </row>
    <row r="1569" spans="1:4" hidden="1" x14ac:dyDescent="0.25">
      <c r="A1569" t="s">
        <v>156</v>
      </c>
      <c r="B1569">
        <v>4</v>
      </c>
      <c r="C1569">
        <v>38</v>
      </c>
      <c r="D1569">
        <f>IF(IFERROR(LOOKUP(טבלה1[[#This Row],[ClientID]],פיבוט!$A$4:$A$121),FALSE)=טבלה1[[#This Row],[ClientID]],1,0)</f>
        <v>1</v>
      </c>
    </row>
    <row r="1570" spans="1:4" hidden="1" x14ac:dyDescent="0.25">
      <c r="A1570" t="s">
        <v>156</v>
      </c>
      <c r="B1570">
        <v>5</v>
      </c>
      <c r="C1570">
        <v>33</v>
      </c>
      <c r="D1570">
        <f>IF(IFERROR(LOOKUP(טבלה1[[#This Row],[ClientID]],פיבוט!$A$4:$A$121),FALSE)=טבלה1[[#This Row],[ClientID]],1,0)</f>
        <v>1</v>
      </c>
    </row>
    <row r="1571" spans="1:4" hidden="1" x14ac:dyDescent="0.25">
      <c r="A1571" t="s">
        <v>156</v>
      </c>
      <c r="B1571">
        <v>6</v>
      </c>
      <c r="C1571">
        <v>35</v>
      </c>
      <c r="D1571">
        <f>IF(IFERROR(LOOKUP(טבלה1[[#This Row],[ClientID]],פיבוט!$A$4:$A$121),FALSE)=טבלה1[[#This Row],[ClientID]],1,0)</f>
        <v>1</v>
      </c>
    </row>
    <row r="1572" spans="1:4" hidden="1" x14ac:dyDescent="0.25">
      <c r="A1572" t="s">
        <v>156</v>
      </c>
      <c r="B1572">
        <v>7</v>
      </c>
      <c r="C1572">
        <v>32</v>
      </c>
      <c r="D1572">
        <f>IF(IFERROR(LOOKUP(טבלה1[[#This Row],[ClientID]],פיבוט!$A$4:$A$121),FALSE)=טבלה1[[#This Row],[ClientID]],1,0)</f>
        <v>1</v>
      </c>
    </row>
    <row r="1573" spans="1:4" hidden="1" x14ac:dyDescent="0.25">
      <c r="A1573" t="s">
        <v>156</v>
      </c>
      <c r="B1573">
        <v>8</v>
      </c>
      <c r="C1573">
        <v>36</v>
      </c>
      <c r="D1573">
        <f>IF(IFERROR(LOOKUP(טבלה1[[#This Row],[ClientID]],פיבוט!$A$4:$A$121),FALSE)=טבלה1[[#This Row],[ClientID]],1,0)</f>
        <v>1</v>
      </c>
    </row>
    <row r="1574" spans="1:4" hidden="1" x14ac:dyDescent="0.25">
      <c r="A1574" t="s">
        <v>156</v>
      </c>
      <c r="B1574">
        <v>9</v>
      </c>
      <c r="C1574">
        <v>45</v>
      </c>
      <c r="D1574">
        <f>IF(IFERROR(LOOKUP(טבלה1[[#This Row],[ClientID]],פיבוט!$A$4:$A$121),FALSE)=טבלה1[[#This Row],[ClientID]],1,0)</f>
        <v>1</v>
      </c>
    </row>
    <row r="1575" spans="1:4" hidden="1" x14ac:dyDescent="0.25">
      <c r="A1575" t="s">
        <v>156</v>
      </c>
      <c r="B1575">
        <v>10</v>
      </c>
      <c r="C1575">
        <v>42</v>
      </c>
      <c r="D1575">
        <f>IF(IFERROR(LOOKUP(טבלה1[[#This Row],[ClientID]],פיבוט!$A$4:$A$121),FALSE)=טבלה1[[#This Row],[ClientID]],1,0)</f>
        <v>1</v>
      </c>
    </row>
    <row r="1576" spans="1:4" hidden="1" x14ac:dyDescent="0.25">
      <c r="A1576" t="s">
        <v>156</v>
      </c>
      <c r="B1576">
        <v>11</v>
      </c>
      <c r="C1576">
        <v>49</v>
      </c>
      <c r="D1576">
        <f>IF(IFERROR(LOOKUP(טבלה1[[#This Row],[ClientID]],פיבוט!$A$4:$A$121),FALSE)=טבלה1[[#This Row],[ClientID]],1,0)</f>
        <v>1</v>
      </c>
    </row>
    <row r="1577" spans="1:4" hidden="1" x14ac:dyDescent="0.25">
      <c r="A1577" t="s">
        <v>156</v>
      </c>
      <c r="B1577">
        <v>12</v>
      </c>
      <c r="C1577">
        <v>34</v>
      </c>
      <c r="D1577">
        <f>IF(IFERROR(LOOKUP(טבלה1[[#This Row],[ClientID]],פיבוט!$A$4:$A$121),FALSE)=טבלה1[[#This Row],[ClientID]],1,0)</f>
        <v>1</v>
      </c>
    </row>
    <row r="1578" spans="1:4" hidden="1" x14ac:dyDescent="0.25">
      <c r="A1578" t="s">
        <v>157</v>
      </c>
      <c r="B1578">
        <v>1</v>
      </c>
      <c r="C1578">
        <v>34</v>
      </c>
      <c r="D1578">
        <f>IF(IFERROR(LOOKUP(טבלה1[[#This Row],[ClientID]],פיבוט!$A$4:$A$121),FALSE)=טבלה1[[#This Row],[ClientID]],1,0)</f>
        <v>1</v>
      </c>
    </row>
    <row r="1579" spans="1:4" hidden="1" x14ac:dyDescent="0.25">
      <c r="A1579" t="s">
        <v>157</v>
      </c>
      <c r="B1579">
        <v>2</v>
      </c>
      <c r="C1579">
        <v>32</v>
      </c>
      <c r="D1579">
        <f>IF(IFERROR(LOOKUP(טבלה1[[#This Row],[ClientID]],פיבוט!$A$4:$A$121),FALSE)=טבלה1[[#This Row],[ClientID]],1,0)</f>
        <v>1</v>
      </c>
    </row>
    <row r="1580" spans="1:4" hidden="1" x14ac:dyDescent="0.25">
      <c r="A1580" t="s">
        <v>157</v>
      </c>
      <c r="B1580">
        <v>3</v>
      </c>
      <c r="C1580">
        <v>35</v>
      </c>
      <c r="D1580">
        <f>IF(IFERROR(LOOKUP(טבלה1[[#This Row],[ClientID]],פיבוט!$A$4:$A$121),FALSE)=טבלה1[[#This Row],[ClientID]],1,0)</f>
        <v>1</v>
      </c>
    </row>
    <row r="1581" spans="1:4" hidden="1" x14ac:dyDescent="0.25">
      <c r="A1581" t="s">
        <v>157</v>
      </c>
      <c r="B1581">
        <v>4</v>
      </c>
      <c r="C1581">
        <v>29</v>
      </c>
      <c r="D1581">
        <f>IF(IFERROR(LOOKUP(טבלה1[[#This Row],[ClientID]],פיבוט!$A$4:$A$121),FALSE)=טבלה1[[#This Row],[ClientID]],1,0)</f>
        <v>1</v>
      </c>
    </row>
    <row r="1582" spans="1:4" hidden="1" x14ac:dyDescent="0.25">
      <c r="A1582" t="s">
        <v>157</v>
      </c>
      <c r="B1582">
        <v>5</v>
      </c>
      <c r="C1582">
        <v>36</v>
      </c>
      <c r="D1582">
        <f>IF(IFERROR(LOOKUP(טבלה1[[#This Row],[ClientID]],פיבוט!$A$4:$A$121),FALSE)=טבלה1[[#This Row],[ClientID]],1,0)</f>
        <v>1</v>
      </c>
    </row>
    <row r="1583" spans="1:4" hidden="1" x14ac:dyDescent="0.25">
      <c r="A1583" t="s">
        <v>157</v>
      </c>
      <c r="B1583">
        <v>6</v>
      </c>
      <c r="C1583">
        <v>29</v>
      </c>
      <c r="D1583">
        <f>IF(IFERROR(LOOKUP(טבלה1[[#This Row],[ClientID]],פיבוט!$A$4:$A$121),FALSE)=טבלה1[[#This Row],[ClientID]],1,0)</f>
        <v>1</v>
      </c>
    </row>
    <row r="1584" spans="1:4" hidden="1" x14ac:dyDescent="0.25">
      <c r="A1584" t="s">
        <v>157</v>
      </c>
      <c r="B1584">
        <v>7</v>
      </c>
      <c r="C1584">
        <v>34</v>
      </c>
      <c r="D1584">
        <f>IF(IFERROR(LOOKUP(טבלה1[[#This Row],[ClientID]],פיבוט!$A$4:$A$121),FALSE)=טבלה1[[#This Row],[ClientID]],1,0)</f>
        <v>1</v>
      </c>
    </row>
    <row r="1585" spans="1:4" hidden="1" x14ac:dyDescent="0.25">
      <c r="A1585" t="s">
        <v>157</v>
      </c>
      <c r="B1585">
        <v>8</v>
      </c>
      <c r="C1585">
        <v>29</v>
      </c>
      <c r="D1585">
        <f>IF(IFERROR(LOOKUP(טבלה1[[#This Row],[ClientID]],פיבוט!$A$4:$A$121),FALSE)=טבלה1[[#This Row],[ClientID]],1,0)</f>
        <v>1</v>
      </c>
    </row>
    <row r="1586" spans="1:4" hidden="1" x14ac:dyDescent="0.25">
      <c r="A1586" t="s">
        <v>157</v>
      </c>
      <c r="B1586">
        <v>9</v>
      </c>
      <c r="C1586">
        <v>27</v>
      </c>
      <c r="D1586">
        <f>IF(IFERROR(LOOKUP(טבלה1[[#This Row],[ClientID]],פיבוט!$A$4:$A$121),FALSE)=טבלה1[[#This Row],[ClientID]],1,0)</f>
        <v>1</v>
      </c>
    </row>
    <row r="1587" spans="1:4" hidden="1" x14ac:dyDescent="0.25">
      <c r="A1587" t="s">
        <v>157</v>
      </c>
      <c r="B1587">
        <v>10</v>
      </c>
      <c r="C1587">
        <v>35</v>
      </c>
      <c r="D1587">
        <f>IF(IFERROR(LOOKUP(טבלה1[[#This Row],[ClientID]],פיבוט!$A$4:$A$121),FALSE)=טבלה1[[#This Row],[ClientID]],1,0)</f>
        <v>1</v>
      </c>
    </row>
    <row r="1588" spans="1:4" hidden="1" x14ac:dyDescent="0.25">
      <c r="A1588" t="s">
        <v>157</v>
      </c>
      <c r="B1588">
        <v>11</v>
      </c>
      <c r="C1588">
        <v>38</v>
      </c>
      <c r="D1588">
        <f>IF(IFERROR(LOOKUP(טבלה1[[#This Row],[ClientID]],פיבוט!$A$4:$A$121),FALSE)=טבלה1[[#This Row],[ClientID]],1,0)</f>
        <v>1</v>
      </c>
    </row>
    <row r="1589" spans="1:4" hidden="1" x14ac:dyDescent="0.25">
      <c r="A1589" t="s">
        <v>157</v>
      </c>
      <c r="B1589">
        <v>12</v>
      </c>
      <c r="C1589">
        <v>28</v>
      </c>
      <c r="D1589">
        <f>IF(IFERROR(LOOKUP(טבלה1[[#This Row],[ClientID]],פיבוט!$A$4:$A$121),FALSE)=טבלה1[[#This Row],[ClientID]],1,0)</f>
        <v>1</v>
      </c>
    </row>
    <row r="1590" spans="1:4" hidden="1" x14ac:dyDescent="0.25">
      <c r="A1590" t="s">
        <v>157</v>
      </c>
      <c r="B1590">
        <v>13</v>
      </c>
      <c r="C1590">
        <v>30</v>
      </c>
      <c r="D1590">
        <f>IF(IFERROR(LOOKUP(טבלה1[[#This Row],[ClientID]],פיבוט!$A$4:$A$121),FALSE)=טבלה1[[#This Row],[ClientID]],1,0)</f>
        <v>1</v>
      </c>
    </row>
    <row r="1591" spans="1:4" hidden="1" x14ac:dyDescent="0.25">
      <c r="A1591" t="s">
        <v>157</v>
      </c>
      <c r="B1591">
        <v>14</v>
      </c>
      <c r="C1591">
        <v>31</v>
      </c>
      <c r="D1591">
        <f>IF(IFERROR(LOOKUP(טבלה1[[#This Row],[ClientID]],פיבוט!$A$4:$A$121),FALSE)=טבלה1[[#This Row],[ClientID]],1,0)</f>
        <v>1</v>
      </c>
    </row>
    <row r="1592" spans="1:4" hidden="1" x14ac:dyDescent="0.25">
      <c r="A1592" t="s">
        <v>157</v>
      </c>
      <c r="B1592">
        <v>15</v>
      </c>
      <c r="C1592">
        <v>27</v>
      </c>
      <c r="D1592">
        <f>IF(IFERROR(LOOKUP(טבלה1[[#This Row],[ClientID]],פיבוט!$A$4:$A$121),FALSE)=טבלה1[[#This Row],[ClientID]],1,0)</f>
        <v>1</v>
      </c>
    </row>
    <row r="1593" spans="1:4" hidden="1" x14ac:dyDescent="0.25">
      <c r="A1593" t="s">
        <v>157</v>
      </c>
      <c r="B1593">
        <v>16</v>
      </c>
      <c r="C1593">
        <v>33</v>
      </c>
      <c r="D1593">
        <f>IF(IFERROR(LOOKUP(טבלה1[[#This Row],[ClientID]],פיבוט!$A$4:$A$121),FALSE)=טבלה1[[#This Row],[ClientID]],1,0)</f>
        <v>1</v>
      </c>
    </row>
    <row r="1594" spans="1:4" hidden="1" x14ac:dyDescent="0.25">
      <c r="A1594" t="s">
        <v>157</v>
      </c>
      <c r="B1594">
        <v>17</v>
      </c>
      <c r="C1594">
        <v>28</v>
      </c>
      <c r="D1594">
        <f>IF(IFERROR(LOOKUP(טבלה1[[#This Row],[ClientID]],פיבוט!$A$4:$A$121),FALSE)=טבלה1[[#This Row],[ClientID]],1,0)</f>
        <v>1</v>
      </c>
    </row>
    <row r="1595" spans="1:4" hidden="1" x14ac:dyDescent="0.25">
      <c r="A1595" t="s">
        <v>157</v>
      </c>
      <c r="B1595">
        <v>18</v>
      </c>
      <c r="C1595">
        <v>29</v>
      </c>
      <c r="D1595">
        <f>IF(IFERROR(LOOKUP(טבלה1[[#This Row],[ClientID]],פיבוט!$A$4:$A$121),FALSE)=טבלה1[[#This Row],[ClientID]],1,0)</f>
        <v>1</v>
      </c>
    </row>
    <row r="1596" spans="1:4" hidden="1" x14ac:dyDescent="0.25">
      <c r="A1596" t="s">
        <v>157</v>
      </c>
      <c r="B1596">
        <v>19</v>
      </c>
      <c r="C1596">
        <v>27</v>
      </c>
      <c r="D1596">
        <f>IF(IFERROR(LOOKUP(טבלה1[[#This Row],[ClientID]],פיבוט!$A$4:$A$121),FALSE)=טבלה1[[#This Row],[ClientID]],1,0)</f>
        <v>1</v>
      </c>
    </row>
    <row r="1597" spans="1:4" hidden="1" x14ac:dyDescent="0.25">
      <c r="A1597" t="s">
        <v>157</v>
      </c>
      <c r="B1597">
        <v>20</v>
      </c>
      <c r="C1597">
        <v>28</v>
      </c>
      <c r="D1597">
        <f>IF(IFERROR(LOOKUP(טבלה1[[#This Row],[ClientID]],פיבוט!$A$4:$A$121),FALSE)=טבלה1[[#This Row],[ClientID]],1,0)</f>
        <v>1</v>
      </c>
    </row>
    <row r="1598" spans="1:4" hidden="1" x14ac:dyDescent="0.25">
      <c r="A1598" t="s">
        <v>157</v>
      </c>
      <c r="B1598">
        <v>21</v>
      </c>
      <c r="C1598">
        <v>29</v>
      </c>
      <c r="D1598">
        <f>IF(IFERROR(LOOKUP(טבלה1[[#This Row],[ClientID]],פיבוט!$A$4:$A$121),FALSE)=טבלה1[[#This Row],[ClientID]],1,0)</f>
        <v>1</v>
      </c>
    </row>
    <row r="1599" spans="1:4" hidden="1" x14ac:dyDescent="0.25">
      <c r="A1599" t="s">
        <v>157</v>
      </c>
      <c r="B1599">
        <v>22</v>
      </c>
      <c r="C1599">
        <v>27</v>
      </c>
      <c r="D1599">
        <f>IF(IFERROR(LOOKUP(טבלה1[[#This Row],[ClientID]],פיבוט!$A$4:$A$121),FALSE)=טבלה1[[#This Row],[ClientID]],1,0)</f>
        <v>1</v>
      </c>
    </row>
    <row r="1600" spans="1:4" hidden="1" x14ac:dyDescent="0.25">
      <c r="A1600" t="s">
        <v>157</v>
      </c>
      <c r="B1600">
        <v>23</v>
      </c>
      <c r="C1600">
        <v>35</v>
      </c>
      <c r="D1600">
        <f>IF(IFERROR(LOOKUP(טבלה1[[#This Row],[ClientID]],פיבוט!$A$4:$A$121),FALSE)=טבלה1[[#This Row],[ClientID]],1,0)</f>
        <v>1</v>
      </c>
    </row>
    <row r="1601" spans="1:4" hidden="1" x14ac:dyDescent="0.25">
      <c r="A1601" t="s">
        <v>157</v>
      </c>
      <c r="B1601">
        <v>24</v>
      </c>
      <c r="C1601">
        <v>28</v>
      </c>
      <c r="D1601">
        <f>IF(IFERROR(LOOKUP(טבלה1[[#This Row],[ClientID]],פיבוט!$A$4:$A$121),FALSE)=טבלה1[[#This Row],[ClientID]],1,0)</f>
        <v>1</v>
      </c>
    </row>
    <row r="1602" spans="1:4" hidden="1" x14ac:dyDescent="0.25">
      <c r="A1602" t="s">
        <v>157</v>
      </c>
      <c r="B1602">
        <v>25</v>
      </c>
      <c r="C1602">
        <v>31</v>
      </c>
      <c r="D1602">
        <f>IF(IFERROR(LOOKUP(טבלה1[[#This Row],[ClientID]],פיבוט!$A$4:$A$121),FALSE)=טבלה1[[#This Row],[ClientID]],1,0)</f>
        <v>1</v>
      </c>
    </row>
    <row r="1603" spans="1:4" hidden="1" x14ac:dyDescent="0.25">
      <c r="A1603" t="s">
        <v>157</v>
      </c>
      <c r="B1603">
        <v>26</v>
      </c>
      <c r="C1603">
        <v>36</v>
      </c>
      <c r="D1603">
        <f>IF(IFERROR(LOOKUP(טבלה1[[#This Row],[ClientID]],פיבוט!$A$4:$A$121),FALSE)=טבלה1[[#This Row],[ClientID]],1,0)</f>
        <v>1</v>
      </c>
    </row>
    <row r="1604" spans="1:4" hidden="1" x14ac:dyDescent="0.25">
      <c r="A1604" t="s">
        <v>157</v>
      </c>
      <c r="B1604">
        <v>27</v>
      </c>
      <c r="C1604">
        <v>29</v>
      </c>
      <c r="D1604">
        <f>IF(IFERROR(LOOKUP(טבלה1[[#This Row],[ClientID]],פיבוט!$A$4:$A$121),FALSE)=טבלה1[[#This Row],[ClientID]],1,0)</f>
        <v>1</v>
      </c>
    </row>
    <row r="1605" spans="1:4" hidden="1" x14ac:dyDescent="0.25">
      <c r="A1605" t="s">
        <v>157</v>
      </c>
      <c r="B1605">
        <v>28</v>
      </c>
      <c r="C1605">
        <v>33</v>
      </c>
      <c r="D1605">
        <f>IF(IFERROR(LOOKUP(טבלה1[[#This Row],[ClientID]],פיבוט!$A$4:$A$121),FALSE)=טבלה1[[#This Row],[ClientID]],1,0)</f>
        <v>1</v>
      </c>
    </row>
    <row r="1606" spans="1:4" hidden="1" x14ac:dyDescent="0.25">
      <c r="A1606" t="s">
        <v>157</v>
      </c>
      <c r="B1606">
        <v>29</v>
      </c>
      <c r="C1606">
        <v>26</v>
      </c>
      <c r="D1606">
        <f>IF(IFERROR(LOOKUP(טבלה1[[#This Row],[ClientID]],פיבוט!$A$4:$A$121),FALSE)=טבלה1[[#This Row],[ClientID]],1,0)</f>
        <v>1</v>
      </c>
    </row>
    <row r="1607" spans="1:4" hidden="1" x14ac:dyDescent="0.25">
      <c r="A1607" t="s">
        <v>157</v>
      </c>
      <c r="B1607">
        <v>30</v>
      </c>
      <c r="C1607">
        <v>28</v>
      </c>
      <c r="D1607">
        <f>IF(IFERROR(LOOKUP(טבלה1[[#This Row],[ClientID]],פיבוט!$A$4:$A$121),FALSE)=טבלה1[[#This Row],[ClientID]],1,0)</f>
        <v>1</v>
      </c>
    </row>
    <row r="1608" spans="1:4" hidden="1" x14ac:dyDescent="0.25">
      <c r="A1608" t="s">
        <v>157</v>
      </c>
      <c r="B1608">
        <v>31</v>
      </c>
      <c r="C1608">
        <v>28</v>
      </c>
      <c r="D1608">
        <f>IF(IFERROR(LOOKUP(טבלה1[[#This Row],[ClientID]],פיבוט!$A$4:$A$121),FALSE)=טבלה1[[#This Row],[ClientID]],1,0)</f>
        <v>1</v>
      </c>
    </row>
    <row r="1609" spans="1:4" hidden="1" x14ac:dyDescent="0.25">
      <c r="A1609" t="s">
        <v>157</v>
      </c>
      <c r="B1609">
        <v>32</v>
      </c>
      <c r="C1609">
        <v>29</v>
      </c>
      <c r="D1609">
        <f>IF(IFERROR(LOOKUP(טבלה1[[#This Row],[ClientID]],פיבוט!$A$4:$A$121),FALSE)=טבלה1[[#This Row],[ClientID]],1,0)</f>
        <v>1</v>
      </c>
    </row>
    <row r="1610" spans="1:4" hidden="1" x14ac:dyDescent="0.25">
      <c r="A1610" t="s">
        <v>157</v>
      </c>
      <c r="B1610">
        <v>33</v>
      </c>
      <c r="C1610">
        <v>26</v>
      </c>
      <c r="D1610">
        <f>IF(IFERROR(LOOKUP(טבלה1[[#This Row],[ClientID]],פיבוט!$A$4:$A$121),FALSE)=טבלה1[[#This Row],[ClientID]],1,0)</f>
        <v>1</v>
      </c>
    </row>
    <row r="1611" spans="1:4" hidden="1" x14ac:dyDescent="0.25">
      <c r="A1611" t="s">
        <v>158</v>
      </c>
      <c r="B1611">
        <v>1</v>
      </c>
      <c r="C1611">
        <v>30</v>
      </c>
      <c r="D1611">
        <f>IF(IFERROR(LOOKUP(טבלה1[[#This Row],[ClientID]],פיבוט!$A$4:$A$121),FALSE)=טבלה1[[#This Row],[ClientID]],1,0)</f>
        <v>1</v>
      </c>
    </row>
    <row r="1612" spans="1:4" hidden="1" x14ac:dyDescent="0.25">
      <c r="A1612" t="s">
        <v>158</v>
      </c>
      <c r="B1612">
        <v>2</v>
      </c>
      <c r="C1612">
        <v>23</v>
      </c>
      <c r="D1612">
        <f>IF(IFERROR(LOOKUP(טבלה1[[#This Row],[ClientID]],פיבוט!$A$4:$A$121),FALSE)=טבלה1[[#This Row],[ClientID]],1,0)</f>
        <v>1</v>
      </c>
    </row>
    <row r="1613" spans="1:4" hidden="1" x14ac:dyDescent="0.25">
      <c r="A1613" t="s">
        <v>158</v>
      </c>
      <c r="B1613">
        <v>3</v>
      </c>
      <c r="C1613">
        <v>19</v>
      </c>
      <c r="D1613">
        <f>IF(IFERROR(LOOKUP(טבלה1[[#This Row],[ClientID]],פיבוט!$A$4:$A$121),FALSE)=טבלה1[[#This Row],[ClientID]],1,0)</f>
        <v>1</v>
      </c>
    </row>
    <row r="1614" spans="1:4" hidden="1" x14ac:dyDescent="0.25">
      <c r="A1614" t="s">
        <v>158</v>
      </c>
      <c r="B1614">
        <v>4</v>
      </c>
      <c r="C1614">
        <v>32</v>
      </c>
      <c r="D1614">
        <f>IF(IFERROR(LOOKUP(טבלה1[[#This Row],[ClientID]],פיבוט!$A$4:$A$121),FALSE)=טבלה1[[#This Row],[ClientID]],1,0)</f>
        <v>1</v>
      </c>
    </row>
    <row r="1615" spans="1:4" hidden="1" x14ac:dyDescent="0.25">
      <c r="A1615" t="s">
        <v>158</v>
      </c>
      <c r="B1615">
        <v>5</v>
      </c>
      <c r="C1615">
        <v>37</v>
      </c>
      <c r="D1615">
        <f>IF(IFERROR(LOOKUP(טבלה1[[#This Row],[ClientID]],פיבוט!$A$4:$A$121),FALSE)=טבלה1[[#This Row],[ClientID]],1,0)</f>
        <v>1</v>
      </c>
    </row>
    <row r="1616" spans="1:4" hidden="1" x14ac:dyDescent="0.25">
      <c r="A1616" t="s">
        <v>158</v>
      </c>
      <c r="B1616">
        <v>6</v>
      </c>
      <c r="C1616">
        <v>36</v>
      </c>
      <c r="D1616">
        <f>IF(IFERROR(LOOKUP(טבלה1[[#This Row],[ClientID]],פיבוט!$A$4:$A$121),FALSE)=טבלה1[[#This Row],[ClientID]],1,0)</f>
        <v>1</v>
      </c>
    </row>
    <row r="1617" spans="1:4" hidden="1" x14ac:dyDescent="0.25">
      <c r="A1617" t="s">
        <v>158</v>
      </c>
      <c r="B1617">
        <v>7</v>
      </c>
      <c r="C1617">
        <v>51</v>
      </c>
      <c r="D1617">
        <f>IF(IFERROR(LOOKUP(טבלה1[[#This Row],[ClientID]],פיבוט!$A$4:$A$121),FALSE)=טבלה1[[#This Row],[ClientID]],1,0)</f>
        <v>1</v>
      </c>
    </row>
    <row r="1618" spans="1:4" hidden="1" x14ac:dyDescent="0.25">
      <c r="A1618" t="s">
        <v>158</v>
      </c>
      <c r="B1618">
        <v>8</v>
      </c>
      <c r="C1618">
        <v>30</v>
      </c>
      <c r="D1618">
        <f>IF(IFERROR(LOOKUP(טבלה1[[#This Row],[ClientID]],פיבוט!$A$4:$A$121),FALSE)=טבלה1[[#This Row],[ClientID]],1,0)</f>
        <v>1</v>
      </c>
    </row>
    <row r="1619" spans="1:4" hidden="1" x14ac:dyDescent="0.25">
      <c r="A1619" t="s">
        <v>158</v>
      </c>
      <c r="B1619">
        <v>9</v>
      </c>
      <c r="C1619">
        <v>26</v>
      </c>
      <c r="D1619">
        <f>IF(IFERROR(LOOKUP(טבלה1[[#This Row],[ClientID]],פיבוט!$A$4:$A$121),FALSE)=טבלה1[[#This Row],[ClientID]],1,0)</f>
        <v>1</v>
      </c>
    </row>
    <row r="1620" spans="1:4" hidden="1" x14ac:dyDescent="0.25">
      <c r="A1620" t="s">
        <v>158</v>
      </c>
      <c r="B1620">
        <v>10</v>
      </c>
      <c r="C1620">
        <v>43</v>
      </c>
      <c r="D1620">
        <f>IF(IFERROR(LOOKUP(טבלה1[[#This Row],[ClientID]],פיבוט!$A$4:$A$121),FALSE)=טבלה1[[#This Row],[ClientID]],1,0)</f>
        <v>1</v>
      </c>
    </row>
    <row r="1621" spans="1:4" hidden="1" x14ac:dyDescent="0.25">
      <c r="A1621" t="s">
        <v>158</v>
      </c>
      <c r="B1621">
        <v>11</v>
      </c>
      <c r="C1621">
        <v>36</v>
      </c>
      <c r="D1621">
        <f>IF(IFERROR(LOOKUP(טבלה1[[#This Row],[ClientID]],פיבוט!$A$4:$A$121),FALSE)=טבלה1[[#This Row],[ClientID]],1,0)</f>
        <v>1</v>
      </c>
    </row>
    <row r="1622" spans="1:4" hidden="1" x14ac:dyDescent="0.25">
      <c r="A1622" t="s">
        <v>158</v>
      </c>
      <c r="B1622">
        <v>12</v>
      </c>
      <c r="C1622">
        <v>35</v>
      </c>
      <c r="D1622">
        <f>IF(IFERROR(LOOKUP(טבלה1[[#This Row],[ClientID]],פיבוט!$A$4:$A$121),FALSE)=טבלה1[[#This Row],[ClientID]],1,0)</f>
        <v>1</v>
      </c>
    </row>
    <row r="1623" spans="1:4" hidden="1" x14ac:dyDescent="0.25">
      <c r="A1623" t="s">
        <v>159</v>
      </c>
      <c r="B1623">
        <v>1</v>
      </c>
      <c r="C1623">
        <v>35</v>
      </c>
      <c r="D1623">
        <f>IF(IFERROR(LOOKUP(טבלה1[[#This Row],[ClientID]],פיבוט!$A$4:$A$121),FALSE)=טבלה1[[#This Row],[ClientID]],1,0)</f>
        <v>1</v>
      </c>
    </row>
    <row r="1624" spans="1:4" hidden="1" x14ac:dyDescent="0.25">
      <c r="A1624" t="s">
        <v>159</v>
      </c>
      <c r="B1624">
        <v>2</v>
      </c>
      <c r="C1624">
        <v>34</v>
      </c>
      <c r="D1624">
        <f>IF(IFERROR(LOOKUP(טבלה1[[#This Row],[ClientID]],פיבוט!$A$4:$A$121),FALSE)=טבלה1[[#This Row],[ClientID]],1,0)</f>
        <v>1</v>
      </c>
    </row>
    <row r="1625" spans="1:4" hidden="1" x14ac:dyDescent="0.25">
      <c r="A1625" t="s">
        <v>159</v>
      </c>
      <c r="B1625">
        <v>3</v>
      </c>
      <c r="C1625">
        <v>32</v>
      </c>
      <c r="D1625">
        <f>IF(IFERROR(LOOKUP(טבלה1[[#This Row],[ClientID]],פיבוט!$A$4:$A$121),FALSE)=טבלה1[[#This Row],[ClientID]],1,0)</f>
        <v>1</v>
      </c>
    </row>
    <row r="1626" spans="1:4" hidden="1" x14ac:dyDescent="0.25">
      <c r="A1626" t="s">
        <v>159</v>
      </c>
      <c r="B1626">
        <v>4</v>
      </c>
      <c r="C1626">
        <v>29</v>
      </c>
      <c r="D1626">
        <f>IF(IFERROR(LOOKUP(טבלה1[[#This Row],[ClientID]],פיבוט!$A$4:$A$121),FALSE)=טבלה1[[#This Row],[ClientID]],1,0)</f>
        <v>1</v>
      </c>
    </row>
    <row r="1627" spans="1:4" hidden="1" x14ac:dyDescent="0.25">
      <c r="A1627" t="s">
        <v>159</v>
      </c>
      <c r="B1627">
        <v>5</v>
      </c>
      <c r="C1627">
        <v>31</v>
      </c>
      <c r="D1627">
        <f>IF(IFERROR(LOOKUP(טבלה1[[#This Row],[ClientID]],פיבוט!$A$4:$A$121),FALSE)=טבלה1[[#This Row],[ClientID]],1,0)</f>
        <v>1</v>
      </c>
    </row>
    <row r="1628" spans="1:4" hidden="1" x14ac:dyDescent="0.25">
      <c r="A1628" t="s">
        <v>159</v>
      </c>
      <c r="B1628">
        <v>6</v>
      </c>
      <c r="C1628">
        <v>32</v>
      </c>
      <c r="D1628">
        <f>IF(IFERROR(LOOKUP(טבלה1[[#This Row],[ClientID]],פיבוט!$A$4:$A$121),FALSE)=טבלה1[[#This Row],[ClientID]],1,0)</f>
        <v>1</v>
      </c>
    </row>
    <row r="1629" spans="1:4" hidden="1" x14ac:dyDescent="0.25">
      <c r="A1629" t="s">
        <v>159</v>
      </c>
      <c r="B1629">
        <v>7</v>
      </c>
      <c r="C1629">
        <v>30</v>
      </c>
      <c r="D1629">
        <f>IF(IFERROR(LOOKUP(טבלה1[[#This Row],[ClientID]],פיבוט!$A$4:$A$121),FALSE)=טבלה1[[#This Row],[ClientID]],1,0)</f>
        <v>1</v>
      </c>
    </row>
    <row r="1630" spans="1:4" hidden="1" x14ac:dyDescent="0.25">
      <c r="A1630" t="s">
        <v>159</v>
      </c>
      <c r="B1630">
        <v>8</v>
      </c>
      <c r="C1630">
        <v>31</v>
      </c>
      <c r="D1630">
        <f>IF(IFERROR(LOOKUP(טבלה1[[#This Row],[ClientID]],פיבוט!$A$4:$A$121),FALSE)=טבלה1[[#This Row],[ClientID]],1,0)</f>
        <v>1</v>
      </c>
    </row>
    <row r="1631" spans="1:4" hidden="1" x14ac:dyDescent="0.25">
      <c r="A1631" t="s">
        <v>159</v>
      </c>
      <c r="B1631">
        <v>9</v>
      </c>
      <c r="C1631">
        <v>28</v>
      </c>
      <c r="D1631">
        <f>IF(IFERROR(LOOKUP(טבלה1[[#This Row],[ClientID]],פיבוט!$A$4:$A$121),FALSE)=טבלה1[[#This Row],[ClientID]],1,0)</f>
        <v>1</v>
      </c>
    </row>
    <row r="1632" spans="1:4" hidden="1" x14ac:dyDescent="0.25">
      <c r="A1632" t="s">
        <v>159</v>
      </c>
      <c r="B1632">
        <v>10</v>
      </c>
      <c r="C1632">
        <v>36</v>
      </c>
      <c r="D1632">
        <f>IF(IFERROR(LOOKUP(טבלה1[[#This Row],[ClientID]],פיבוט!$A$4:$A$121),FALSE)=טבלה1[[#This Row],[ClientID]],1,0)</f>
        <v>1</v>
      </c>
    </row>
    <row r="1633" spans="1:4" hidden="1" x14ac:dyDescent="0.25">
      <c r="A1633" t="s">
        <v>159</v>
      </c>
      <c r="B1633">
        <v>11</v>
      </c>
      <c r="C1633">
        <v>30</v>
      </c>
      <c r="D1633">
        <f>IF(IFERROR(LOOKUP(טבלה1[[#This Row],[ClientID]],פיבוט!$A$4:$A$121),FALSE)=טבלה1[[#This Row],[ClientID]],1,0)</f>
        <v>1</v>
      </c>
    </row>
    <row r="1634" spans="1:4" hidden="1" x14ac:dyDescent="0.25">
      <c r="A1634" t="s">
        <v>159</v>
      </c>
      <c r="B1634">
        <v>12</v>
      </c>
      <c r="C1634">
        <v>32</v>
      </c>
      <c r="D1634">
        <f>IF(IFERROR(LOOKUP(טבלה1[[#This Row],[ClientID]],פיבוט!$A$4:$A$121),FALSE)=טבלה1[[#This Row],[ClientID]],1,0)</f>
        <v>1</v>
      </c>
    </row>
    <row r="1635" spans="1:4" hidden="1" x14ac:dyDescent="0.25">
      <c r="A1635" t="s">
        <v>159</v>
      </c>
      <c r="B1635">
        <v>13</v>
      </c>
      <c r="C1635">
        <v>35</v>
      </c>
      <c r="D1635">
        <f>IF(IFERROR(LOOKUP(טבלה1[[#This Row],[ClientID]],פיבוט!$A$4:$A$121),FALSE)=טבלה1[[#This Row],[ClientID]],1,0)</f>
        <v>1</v>
      </c>
    </row>
    <row r="1636" spans="1:4" hidden="1" x14ac:dyDescent="0.25">
      <c r="A1636" t="s">
        <v>159</v>
      </c>
      <c r="B1636">
        <v>14</v>
      </c>
      <c r="C1636">
        <v>28</v>
      </c>
      <c r="D1636">
        <f>IF(IFERROR(LOOKUP(טבלה1[[#This Row],[ClientID]],פיבוט!$A$4:$A$121),FALSE)=טבלה1[[#This Row],[ClientID]],1,0)</f>
        <v>1</v>
      </c>
    </row>
    <row r="1637" spans="1:4" hidden="1" x14ac:dyDescent="0.25">
      <c r="A1637" t="s">
        <v>159</v>
      </c>
      <c r="B1637">
        <v>15</v>
      </c>
      <c r="C1637">
        <v>31</v>
      </c>
      <c r="D1637">
        <f>IF(IFERROR(LOOKUP(טבלה1[[#This Row],[ClientID]],פיבוט!$A$4:$A$121),FALSE)=טבלה1[[#This Row],[ClientID]],1,0)</f>
        <v>1</v>
      </c>
    </row>
    <row r="1638" spans="1:4" hidden="1" x14ac:dyDescent="0.25">
      <c r="A1638" t="s">
        <v>159</v>
      </c>
      <c r="B1638">
        <v>16</v>
      </c>
      <c r="C1638">
        <v>35</v>
      </c>
      <c r="D1638">
        <f>IF(IFERROR(LOOKUP(טבלה1[[#This Row],[ClientID]],פיבוט!$A$4:$A$121),FALSE)=טבלה1[[#This Row],[ClientID]],1,0)</f>
        <v>1</v>
      </c>
    </row>
    <row r="1639" spans="1:4" hidden="1" x14ac:dyDescent="0.25">
      <c r="A1639" t="s">
        <v>159</v>
      </c>
      <c r="B1639">
        <v>17</v>
      </c>
      <c r="C1639">
        <v>28</v>
      </c>
      <c r="D1639">
        <f>IF(IFERROR(LOOKUP(טבלה1[[#This Row],[ClientID]],פיבוט!$A$4:$A$121),FALSE)=טבלה1[[#This Row],[ClientID]],1,0)</f>
        <v>1</v>
      </c>
    </row>
    <row r="1640" spans="1:4" hidden="1" x14ac:dyDescent="0.25">
      <c r="A1640" t="s">
        <v>159</v>
      </c>
      <c r="B1640">
        <v>18</v>
      </c>
      <c r="C1640">
        <v>32</v>
      </c>
      <c r="D1640">
        <f>IF(IFERROR(LOOKUP(טבלה1[[#This Row],[ClientID]],פיבוט!$A$4:$A$121),FALSE)=טבלה1[[#This Row],[ClientID]],1,0)</f>
        <v>1</v>
      </c>
    </row>
    <row r="1641" spans="1:4" hidden="1" x14ac:dyDescent="0.25">
      <c r="A1641" t="s">
        <v>159</v>
      </c>
      <c r="B1641">
        <v>19</v>
      </c>
      <c r="C1641">
        <v>29</v>
      </c>
      <c r="D1641">
        <f>IF(IFERROR(LOOKUP(טבלה1[[#This Row],[ClientID]],פיבוט!$A$4:$A$121),FALSE)=טבלה1[[#This Row],[ClientID]],1,0)</f>
        <v>1</v>
      </c>
    </row>
    <row r="1642" spans="1:4" hidden="1" x14ac:dyDescent="0.25">
      <c r="A1642" t="s">
        <v>159</v>
      </c>
      <c r="B1642">
        <v>20</v>
      </c>
      <c r="C1642">
        <v>30</v>
      </c>
      <c r="D1642">
        <f>IF(IFERROR(LOOKUP(טבלה1[[#This Row],[ClientID]],פיבוט!$A$4:$A$121),FALSE)=טבלה1[[#This Row],[ClientID]],1,0)</f>
        <v>1</v>
      </c>
    </row>
    <row r="1643" spans="1:4" hidden="1" x14ac:dyDescent="0.25">
      <c r="A1643" t="s">
        <v>159</v>
      </c>
      <c r="B1643">
        <v>21</v>
      </c>
      <c r="C1643">
        <v>30</v>
      </c>
      <c r="D1643">
        <f>IF(IFERROR(LOOKUP(טבלה1[[#This Row],[ClientID]],פיבוט!$A$4:$A$121),FALSE)=טבלה1[[#This Row],[ClientID]],1,0)</f>
        <v>1</v>
      </c>
    </row>
    <row r="1644" spans="1:4" hidden="1" x14ac:dyDescent="0.25">
      <c r="A1644" t="s">
        <v>159</v>
      </c>
      <c r="B1644">
        <v>22</v>
      </c>
      <c r="C1644">
        <v>30</v>
      </c>
      <c r="D1644">
        <f>IF(IFERROR(LOOKUP(טבלה1[[#This Row],[ClientID]],פיבוט!$A$4:$A$121),FALSE)=טבלה1[[#This Row],[ClientID]],1,0)</f>
        <v>1</v>
      </c>
    </row>
    <row r="1645" spans="1:4" hidden="1" x14ac:dyDescent="0.25">
      <c r="A1645" t="s">
        <v>159</v>
      </c>
      <c r="B1645">
        <v>23</v>
      </c>
      <c r="C1645">
        <v>23</v>
      </c>
      <c r="D1645">
        <f>IF(IFERROR(LOOKUP(טבלה1[[#This Row],[ClientID]],פיבוט!$A$4:$A$121),FALSE)=טבלה1[[#This Row],[ClientID]],1,0)</f>
        <v>1</v>
      </c>
    </row>
    <row r="1646" spans="1:4" hidden="1" x14ac:dyDescent="0.25">
      <c r="A1646" t="s">
        <v>159</v>
      </c>
      <c r="B1646">
        <v>24</v>
      </c>
      <c r="C1646">
        <v>28</v>
      </c>
      <c r="D1646">
        <f>IF(IFERROR(LOOKUP(טבלה1[[#This Row],[ClientID]],פיבוט!$A$4:$A$121),FALSE)=טבלה1[[#This Row],[ClientID]],1,0)</f>
        <v>1</v>
      </c>
    </row>
    <row r="1647" spans="1:4" hidden="1" x14ac:dyDescent="0.25">
      <c r="A1647" t="s">
        <v>159</v>
      </c>
      <c r="B1647">
        <v>25</v>
      </c>
      <c r="C1647">
        <v>29</v>
      </c>
      <c r="D1647">
        <f>IF(IFERROR(LOOKUP(טבלה1[[#This Row],[ClientID]],פיבוט!$A$4:$A$121),FALSE)=טבלה1[[#This Row],[ClientID]],1,0)</f>
        <v>1</v>
      </c>
    </row>
    <row r="1648" spans="1:4" hidden="1" x14ac:dyDescent="0.25">
      <c r="A1648" t="s">
        <v>159</v>
      </c>
      <c r="B1648">
        <v>26</v>
      </c>
      <c r="C1648">
        <v>32</v>
      </c>
      <c r="D1648">
        <f>IF(IFERROR(LOOKUP(טבלה1[[#This Row],[ClientID]],פיבוט!$A$4:$A$121),FALSE)=טבלה1[[#This Row],[ClientID]],1,0)</f>
        <v>1</v>
      </c>
    </row>
    <row r="1649" spans="1:4" hidden="1" x14ac:dyDescent="0.25">
      <c r="A1649" t="s">
        <v>159</v>
      </c>
      <c r="B1649">
        <v>27</v>
      </c>
      <c r="C1649">
        <v>29</v>
      </c>
      <c r="D1649">
        <f>IF(IFERROR(LOOKUP(טבלה1[[#This Row],[ClientID]],פיבוט!$A$4:$A$121),FALSE)=טבלה1[[#This Row],[ClientID]],1,0)</f>
        <v>1</v>
      </c>
    </row>
    <row r="1650" spans="1:4" hidden="1" x14ac:dyDescent="0.25">
      <c r="A1650" t="s">
        <v>159</v>
      </c>
      <c r="B1650">
        <v>28</v>
      </c>
      <c r="C1650">
        <v>29</v>
      </c>
      <c r="D1650">
        <f>IF(IFERROR(LOOKUP(טבלה1[[#This Row],[ClientID]],פיבוט!$A$4:$A$121),FALSE)=טבלה1[[#This Row],[ClientID]],1,0)</f>
        <v>1</v>
      </c>
    </row>
    <row r="1651" spans="1:4" hidden="1" x14ac:dyDescent="0.25">
      <c r="A1651" t="s">
        <v>159</v>
      </c>
      <c r="B1651">
        <v>29</v>
      </c>
      <c r="C1651">
        <v>30</v>
      </c>
      <c r="D1651">
        <f>IF(IFERROR(LOOKUP(טבלה1[[#This Row],[ClientID]],פיבוט!$A$4:$A$121),FALSE)=טבלה1[[#This Row],[ClientID]],1,0)</f>
        <v>1</v>
      </c>
    </row>
    <row r="1652" spans="1:4" hidden="1" x14ac:dyDescent="0.25">
      <c r="A1652" t="s">
        <v>159</v>
      </c>
      <c r="B1652">
        <v>30</v>
      </c>
      <c r="C1652">
        <v>28</v>
      </c>
      <c r="D1652">
        <f>IF(IFERROR(LOOKUP(טבלה1[[#This Row],[ClientID]],פיבוט!$A$4:$A$121),FALSE)=טבלה1[[#This Row],[ClientID]],1,0)</f>
        <v>1</v>
      </c>
    </row>
    <row r="1653" spans="1:4" hidden="1" x14ac:dyDescent="0.25">
      <c r="A1653" t="s">
        <v>159</v>
      </c>
      <c r="B1653">
        <v>31</v>
      </c>
      <c r="C1653">
        <v>29</v>
      </c>
      <c r="D1653">
        <f>IF(IFERROR(LOOKUP(טבלה1[[#This Row],[ClientID]],פיבוט!$A$4:$A$121),FALSE)=טבלה1[[#This Row],[ClientID]],1,0)</f>
        <v>1</v>
      </c>
    </row>
    <row r="1654" spans="1:4" hidden="1" x14ac:dyDescent="0.25">
      <c r="A1654" t="s">
        <v>159</v>
      </c>
      <c r="B1654">
        <v>32</v>
      </c>
      <c r="C1654">
        <v>31</v>
      </c>
      <c r="D1654">
        <f>IF(IFERROR(LOOKUP(טבלה1[[#This Row],[ClientID]],פיבוט!$A$4:$A$121),FALSE)=טבלה1[[#This Row],[ClientID]],1,0)</f>
        <v>1</v>
      </c>
    </row>
    <row r="1655" spans="1:4" hidden="1" x14ac:dyDescent="0.25">
      <c r="A1655" t="s">
        <v>159</v>
      </c>
      <c r="B1655">
        <v>33</v>
      </c>
      <c r="C1655">
        <v>30</v>
      </c>
      <c r="D1655">
        <f>IF(IFERROR(LOOKUP(טבלה1[[#This Row],[ClientID]],פיבוט!$A$4:$A$121),FALSE)=טבלה1[[#This Row],[ClientID]],1,0)</f>
        <v>1</v>
      </c>
    </row>
    <row r="1656" spans="1:4" hidden="1" x14ac:dyDescent="0.25">
      <c r="A1656" t="s">
        <v>160</v>
      </c>
      <c r="B1656">
        <v>1</v>
      </c>
      <c r="C1656">
        <v>28</v>
      </c>
      <c r="D1656">
        <f>IF(IFERROR(LOOKUP(טבלה1[[#This Row],[ClientID]],פיבוט!$A$4:$A$121),FALSE)=טבלה1[[#This Row],[ClientID]],1,0)</f>
        <v>1</v>
      </c>
    </row>
    <row r="1657" spans="1:4" hidden="1" x14ac:dyDescent="0.25">
      <c r="A1657" t="s">
        <v>160</v>
      </c>
      <c r="B1657">
        <v>2</v>
      </c>
      <c r="C1657">
        <v>28</v>
      </c>
      <c r="D1657">
        <f>IF(IFERROR(LOOKUP(טבלה1[[#This Row],[ClientID]],פיבוט!$A$4:$A$121),FALSE)=טבלה1[[#This Row],[ClientID]],1,0)</f>
        <v>1</v>
      </c>
    </row>
    <row r="1658" spans="1:4" hidden="1" x14ac:dyDescent="0.25">
      <c r="A1658" t="s">
        <v>160</v>
      </c>
      <c r="B1658">
        <v>3</v>
      </c>
      <c r="C1658">
        <v>29</v>
      </c>
      <c r="D1658">
        <f>IF(IFERROR(LOOKUP(טבלה1[[#This Row],[ClientID]],פיבוט!$A$4:$A$121),FALSE)=טבלה1[[#This Row],[ClientID]],1,0)</f>
        <v>1</v>
      </c>
    </row>
    <row r="1659" spans="1:4" hidden="1" x14ac:dyDescent="0.25">
      <c r="A1659" t="s">
        <v>160</v>
      </c>
      <c r="B1659">
        <v>4</v>
      </c>
      <c r="C1659">
        <v>30</v>
      </c>
      <c r="D1659">
        <f>IF(IFERROR(LOOKUP(טבלה1[[#This Row],[ClientID]],פיבוט!$A$4:$A$121),FALSE)=טבלה1[[#This Row],[ClientID]],1,0)</f>
        <v>1</v>
      </c>
    </row>
    <row r="1660" spans="1:4" hidden="1" x14ac:dyDescent="0.25">
      <c r="A1660" t="s">
        <v>160</v>
      </c>
      <c r="B1660">
        <v>5</v>
      </c>
      <c r="C1660">
        <v>30</v>
      </c>
      <c r="D1660">
        <f>IF(IFERROR(LOOKUP(טבלה1[[#This Row],[ClientID]],פיבוט!$A$4:$A$121),FALSE)=טבלה1[[#This Row],[ClientID]],1,0)</f>
        <v>1</v>
      </c>
    </row>
    <row r="1661" spans="1:4" hidden="1" x14ac:dyDescent="0.25">
      <c r="A1661" t="s">
        <v>160</v>
      </c>
      <c r="B1661">
        <v>6</v>
      </c>
      <c r="C1661">
        <v>32</v>
      </c>
      <c r="D1661">
        <f>IF(IFERROR(LOOKUP(טבלה1[[#This Row],[ClientID]],פיבוט!$A$4:$A$121),FALSE)=טבלה1[[#This Row],[ClientID]],1,0)</f>
        <v>1</v>
      </c>
    </row>
    <row r="1662" spans="1:4" hidden="1" x14ac:dyDescent="0.25">
      <c r="A1662" t="s">
        <v>160</v>
      </c>
      <c r="B1662">
        <v>7</v>
      </c>
      <c r="C1662">
        <v>29</v>
      </c>
      <c r="D1662">
        <f>IF(IFERROR(LOOKUP(טבלה1[[#This Row],[ClientID]],פיבוט!$A$4:$A$121),FALSE)=טבלה1[[#This Row],[ClientID]],1,0)</f>
        <v>1</v>
      </c>
    </row>
    <row r="1663" spans="1:4" hidden="1" x14ac:dyDescent="0.25">
      <c r="A1663" t="s">
        <v>160</v>
      </c>
      <c r="B1663">
        <v>8</v>
      </c>
      <c r="C1663">
        <v>28</v>
      </c>
      <c r="D1663">
        <f>IF(IFERROR(LOOKUP(טבלה1[[#This Row],[ClientID]],פיבוט!$A$4:$A$121),FALSE)=טבלה1[[#This Row],[ClientID]],1,0)</f>
        <v>1</v>
      </c>
    </row>
    <row r="1664" spans="1:4" hidden="1" x14ac:dyDescent="0.25">
      <c r="A1664" t="s">
        <v>160</v>
      </c>
      <c r="B1664">
        <v>9</v>
      </c>
      <c r="C1664">
        <v>28</v>
      </c>
      <c r="D1664">
        <f>IF(IFERROR(LOOKUP(טבלה1[[#This Row],[ClientID]],פיבוט!$A$4:$A$121),FALSE)=טבלה1[[#This Row],[ClientID]],1,0)</f>
        <v>1</v>
      </c>
    </row>
    <row r="1665" spans="1:4" hidden="1" x14ac:dyDescent="0.25">
      <c r="A1665" t="s">
        <v>160</v>
      </c>
      <c r="B1665">
        <v>10</v>
      </c>
      <c r="C1665">
        <v>40</v>
      </c>
      <c r="D1665">
        <f>IF(IFERROR(LOOKUP(טבלה1[[#This Row],[ClientID]],פיבוט!$A$4:$A$121),FALSE)=טבלה1[[#This Row],[ClientID]],1,0)</f>
        <v>1</v>
      </c>
    </row>
    <row r="1666" spans="1:4" hidden="1" x14ac:dyDescent="0.25">
      <c r="A1666" t="s">
        <v>160</v>
      </c>
      <c r="B1666">
        <v>11</v>
      </c>
      <c r="C1666">
        <v>24</v>
      </c>
      <c r="D1666">
        <f>IF(IFERROR(LOOKUP(טבלה1[[#This Row],[ClientID]],פיבוט!$A$4:$A$121),FALSE)=טבלה1[[#This Row],[ClientID]],1,0)</f>
        <v>1</v>
      </c>
    </row>
    <row r="1668" spans="1:4" x14ac:dyDescent="0.25">
      <c r="A1668" t="s">
        <v>161</v>
      </c>
      <c r="B1668" t="s">
        <v>161</v>
      </c>
      <c r="C1668" t="s">
        <v>161</v>
      </c>
    </row>
    <row r="1669" spans="1:4" x14ac:dyDescent="0.25">
      <c r="A1669" t="s">
        <v>161</v>
      </c>
      <c r="B1669" t="s">
        <v>161</v>
      </c>
      <c r="C1669">
        <v>1</v>
      </c>
    </row>
    <row r="1670" spans="1:4" x14ac:dyDescent="0.25">
      <c r="A1670" t="s">
        <v>161</v>
      </c>
      <c r="B1670" t="s">
        <v>161</v>
      </c>
      <c r="C1670" t="s">
        <v>161</v>
      </c>
    </row>
    <row r="1671" spans="1:4" x14ac:dyDescent="0.25">
      <c r="A1671" t="s">
        <v>161</v>
      </c>
      <c r="B1671" t="s">
        <v>161</v>
      </c>
      <c r="C1671" t="s">
        <v>161</v>
      </c>
    </row>
    <row r="1672" spans="1:4" x14ac:dyDescent="0.25">
      <c r="A1672" t="s">
        <v>161</v>
      </c>
      <c r="B1672" t="s">
        <v>161</v>
      </c>
      <c r="C1672" t="s">
        <v>161</v>
      </c>
    </row>
    <row r="1673" spans="1:4" x14ac:dyDescent="0.25">
      <c r="A1673" t="s">
        <v>161</v>
      </c>
      <c r="B1673" t="s">
        <v>161</v>
      </c>
      <c r="C1673" t="s">
        <v>161</v>
      </c>
    </row>
    <row r="1674" spans="1:4" x14ac:dyDescent="0.25">
      <c r="A1674" t="s">
        <v>161</v>
      </c>
      <c r="B1674" t="s">
        <v>161</v>
      </c>
      <c r="C1674" t="s">
        <v>161</v>
      </c>
    </row>
    <row r="1675" spans="1:4" x14ac:dyDescent="0.25">
      <c r="A1675" t="s">
        <v>161</v>
      </c>
      <c r="B1675" t="s">
        <v>161</v>
      </c>
      <c r="C1675" t="s">
        <v>161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12</vt:i4>
      </vt:variant>
    </vt:vector>
  </HeadingPairs>
  <TitlesOfParts>
    <vt:vector size="12" baseType="lpstr">
      <vt:lpstr>נשים וקביעויות</vt:lpstr>
      <vt:lpstr>וסת חצי קבוע</vt:lpstr>
      <vt:lpstr>פיבוט מרקובחצי</vt:lpstr>
      <vt:lpstr>הכנה לANOVA</vt:lpstr>
      <vt:lpstr>התפלגות סוגי חצי קבוע</vt:lpstr>
      <vt:lpstr>גיליון1</vt:lpstr>
      <vt:lpstr>מרקוב לחצי קבוע בלבד</vt:lpstr>
      <vt:lpstr>חישובים על מרקוב חצי קבוע בלבד</vt:lpstr>
      <vt:lpstr>ניתוח נתונים+סינון</vt:lpstr>
      <vt:lpstr>ניתוח</vt:lpstr>
      <vt:lpstr>פיבוט</vt:lpstr>
      <vt:lpstr>מקוריים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Dvir</dc:creator>
  <cp:lastModifiedBy>Dvir</cp:lastModifiedBy>
  <dcterms:created xsi:type="dcterms:W3CDTF">2022-04-26T08:43:13Z</dcterms:created>
  <dcterms:modified xsi:type="dcterms:W3CDTF">2022-05-30T09:25:41Z</dcterms:modified>
</cp:coreProperties>
</file>